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usinalinsbr-my.sharepoint.com/personal/gabriel_fabbro_linsagro_com_br/Documents/"/>
    </mc:Choice>
  </mc:AlternateContent>
  <xr:revisionPtr revIDLastSave="839" documentId="13_ncr:1_{083DBA0A-6B4F-45A7-B6E9-97D604E9AF50}" xr6:coauthVersionLast="47" xr6:coauthVersionMax="47" xr10:uidLastSave="{08139B94-C05E-415B-A50B-B4D3B5E23DBC}"/>
  <bookViews>
    <workbookView xWindow="-20610" yWindow="2550" windowWidth="20730" windowHeight="11040" firstSheet="1" activeTab="4" xr2:uid="{00000000-000D-0000-FFFF-FFFF00000000}"/>
  </bookViews>
  <sheets>
    <sheet name="Leia-me" sheetId="1" r:id="rId1"/>
    <sheet name="Parâmetros" sheetId="2" r:id="rId2"/>
    <sheet name="Cadastro" sheetId="3" r:id="rId3"/>
    <sheet name="Exceções" sheetId="4" r:id="rId4"/>
    <sheet name="Dados" sheetId="5" r:id="rId5"/>
    <sheet name="Base Diária" sheetId="6" r:id="rId6"/>
    <sheet name="Painel Centro" sheetId="7" r:id="rId7"/>
    <sheet name="Painel Empregado" sheetId="8" r:id="rId8"/>
    <sheet name="Matriz Diária" sheetId="9" r:id="rId9"/>
    <sheet name="Nº Pessoal" sheetId="10" r:id="rId10"/>
    <sheet name="CC" sheetId="11" state="hidden" r:id="rId11"/>
  </sheets>
  <definedNames>
    <definedName name="_xlnm._FilterDatabase" localSheetId="5" hidden="1">'Base Diária'!$A$1:$AD$1625</definedName>
    <definedName name="_xlnm._FilterDatabase" localSheetId="2" hidden="1">Cadastro!$A$4:$I$227</definedName>
    <definedName name="_xlnm._FilterDatabase" localSheetId="3" hidden="1">Exceções!$A$4:$F$211</definedName>
    <definedName name="_xlnm._FilterDatabase" localSheetId="8" hidden="1">'Matriz Diária'!$A$4:$AL$62</definedName>
    <definedName name="_xlnm._FilterDatabase" localSheetId="6" hidden="1">'Painel Centro'!$A$4:$O$14</definedName>
    <definedName name="_xlnm._FilterDatabase" localSheetId="7" hidden="1">'Painel Empregado'!$A$4:$Q$63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5" i="3" l="1"/>
  <c r="C189" i="3"/>
  <c r="C51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I155" i="3"/>
  <c r="I189" i="3"/>
  <c r="I51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H221" i="3"/>
  <c r="H222" i="3"/>
  <c r="H223" i="3"/>
  <c r="H224" i="3"/>
  <c r="H155" i="3"/>
  <c r="H189" i="3"/>
  <c r="H51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R2427" i="5"/>
  <c r="R2428" i="5"/>
  <c r="R2429" i="5"/>
  <c r="R2430" i="5"/>
  <c r="R2431" i="5"/>
  <c r="R2432" i="5"/>
  <c r="R2433" i="5"/>
  <c r="R2434" i="5"/>
  <c r="R2435" i="5"/>
  <c r="R2436" i="5"/>
  <c r="R2437" i="5"/>
  <c r="R2438" i="5"/>
  <c r="R2439" i="5"/>
  <c r="R2440" i="5"/>
  <c r="R2441" i="5"/>
  <c r="R2442" i="5"/>
  <c r="R2443" i="5"/>
  <c r="R2444" i="5"/>
  <c r="R2445" i="5"/>
  <c r="R2446" i="5"/>
  <c r="R2447" i="5"/>
  <c r="R2448" i="5"/>
  <c r="R2449" i="5"/>
  <c r="R2450" i="5"/>
  <c r="R2451" i="5"/>
  <c r="R2452" i="5"/>
  <c r="R2453" i="5"/>
  <c r="R2454" i="5"/>
  <c r="R2455" i="5"/>
  <c r="R2456" i="5"/>
  <c r="R2457" i="5"/>
  <c r="R2458" i="5"/>
  <c r="R2459" i="5"/>
  <c r="R2460" i="5"/>
  <c r="R2461" i="5"/>
  <c r="R2462" i="5"/>
  <c r="R2463" i="5"/>
  <c r="R2464" i="5"/>
  <c r="R2465" i="5"/>
  <c r="R2466" i="5"/>
  <c r="R2467" i="5"/>
  <c r="R2468" i="5"/>
  <c r="R2469" i="5"/>
  <c r="R2470" i="5"/>
  <c r="R2471" i="5"/>
  <c r="R2472" i="5"/>
  <c r="R2473" i="5"/>
  <c r="R2474" i="5"/>
  <c r="R2475" i="5"/>
  <c r="R2476" i="5"/>
  <c r="R2477" i="5"/>
  <c r="R2478" i="5"/>
  <c r="R2479" i="5"/>
  <c r="R2480" i="5"/>
  <c r="R2481" i="5"/>
  <c r="R2482" i="5"/>
  <c r="R2483" i="5"/>
  <c r="R2484" i="5"/>
  <c r="R2485" i="5"/>
  <c r="R2486" i="5"/>
  <c r="R2487" i="5"/>
  <c r="R2488" i="5"/>
  <c r="R2489" i="5"/>
  <c r="R2490" i="5"/>
  <c r="R2491" i="5"/>
  <c r="R2492" i="5"/>
  <c r="R2493" i="5"/>
  <c r="R2494" i="5"/>
  <c r="R2495" i="5"/>
  <c r="R2496" i="5"/>
  <c r="R2497" i="5"/>
  <c r="R2498" i="5"/>
  <c r="R2499" i="5"/>
  <c r="R2500" i="5"/>
  <c r="R2501" i="5"/>
  <c r="R2502" i="5"/>
  <c r="R2503" i="5"/>
  <c r="R2504" i="5"/>
  <c r="R2505" i="5"/>
  <c r="R2506" i="5"/>
  <c r="R2507" i="5"/>
  <c r="R2508" i="5"/>
  <c r="R2509" i="5"/>
  <c r="R2510" i="5"/>
  <c r="R2511" i="5"/>
  <c r="R2512" i="5"/>
  <c r="R2513" i="5"/>
  <c r="R2514" i="5"/>
  <c r="R2515" i="5"/>
  <c r="R2516" i="5"/>
  <c r="R2517" i="5"/>
  <c r="R2518" i="5"/>
  <c r="R2519" i="5"/>
  <c r="R2520" i="5"/>
  <c r="R2521" i="5"/>
  <c r="R2522" i="5"/>
  <c r="R2523" i="5"/>
  <c r="R2524" i="5"/>
  <c r="R2525" i="5"/>
  <c r="R2526" i="5"/>
  <c r="R2527" i="5"/>
  <c r="R2528" i="5"/>
  <c r="R2529" i="5"/>
  <c r="R2530" i="5"/>
  <c r="R2531" i="5"/>
  <c r="R2532" i="5"/>
  <c r="R2533" i="5"/>
  <c r="R2534" i="5"/>
  <c r="R2535" i="5"/>
  <c r="R2536" i="5"/>
  <c r="R2537" i="5"/>
  <c r="R2538" i="5"/>
  <c r="R2539" i="5"/>
  <c r="R2540" i="5"/>
  <c r="R2541" i="5"/>
  <c r="R2542" i="5"/>
  <c r="R2543" i="5"/>
  <c r="R2544" i="5"/>
  <c r="R2545" i="5"/>
  <c r="R2546" i="5"/>
  <c r="R2547" i="5"/>
  <c r="R2548" i="5"/>
  <c r="R2549" i="5"/>
  <c r="R2550" i="5"/>
  <c r="R2551" i="5"/>
  <c r="R2552" i="5"/>
  <c r="R2553" i="5"/>
  <c r="R2554" i="5"/>
  <c r="R2555" i="5"/>
  <c r="R2556" i="5"/>
  <c r="R2557" i="5"/>
  <c r="R2558" i="5"/>
  <c r="R2559" i="5"/>
  <c r="R2560" i="5"/>
  <c r="R2561" i="5"/>
  <c r="R2562" i="5"/>
  <c r="R2563" i="5"/>
  <c r="R2564" i="5"/>
  <c r="R2565" i="5"/>
  <c r="R2566" i="5"/>
  <c r="R2567" i="5"/>
  <c r="R2568" i="5"/>
  <c r="R2569" i="5"/>
  <c r="R2570" i="5"/>
  <c r="R2571" i="5"/>
  <c r="R2572" i="5"/>
  <c r="R2573" i="5"/>
  <c r="R2574" i="5"/>
  <c r="R2575" i="5"/>
  <c r="R2576" i="5"/>
  <c r="R2577" i="5"/>
  <c r="R2578" i="5"/>
  <c r="R2579" i="5"/>
  <c r="R2580" i="5"/>
  <c r="R2581" i="5"/>
  <c r="R2582" i="5"/>
  <c r="R2583" i="5"/>
  <c r="R2584" i="5"/>
  <c r="R2585" i="5"/>
  <c r="R2586" i="5"/>
  <c r="R2587" i="5"/>
  <c r="R2588" i="5"/>
  <c r="R2589" i="5"/>
  <c r="R2590" i="5"/>
  <c r="R2591" i="5"/>
  <c r="R2592" i="5"/>
  <c r="R2593" i="5"/>
  <c r="R2594" i="5"/>
  <c r="R2595" i="5"/>
  <c r="R2596" i="5"/>
  <c r="R2597" i="5"/>
  <c r="R2598" i="5"/>
  <c r="R2599" i="5"/>
  <c r="R2600" i="5"/>
  <c r="R2601" i="5"/>
  <c r="R2602" i="5"/>
  <c r="R2603" i="5"/>
  <c r="R2604" i="5"/>
  <c r="R2605" i="5"/>
  <c r="R2606" i="5"/>
  <c r="R2607" i="5"/>
  <c r="R2608" i="5"/>
  <c r="R2609" i="5"/>
  <c r="R2610" i="5"/>
  <c r="R2611" i="5"/>
  <c r="R2612" i="5"/>
  <c r="R2613" i="5"/>
  <c r="R2614" i="5"/>
  <c r="R2615" i="5"/>
  <c r="R2616" i="5"/>
  <c r="R2617" i="5"/>
  <c r="R2618" i="5"/>
  <c r="R2619" i="5"/>
  <c r="R2620" i="5"/>
  <c r="R2621" i="5"/>
  <c r="R2622" i="5"/>
  <c r="R2623" i="5"/>
  <c r="R2624" i="5"/>
  <c r="R2625" i="5"/>
  <c r="R2626" i="5"/>
  <c r="R2627" i="5"/>
  <c r="R2628" i="5"/>
  <c r="R2629" i="5"/>
  <c r="R2630" i="5"/>
  <c r="R2631" i="5"/>
  <c r="R2632" i="5"/>
  <c r="R2633" i="5"/>
  <c r="R2634" i="5"/>
  <c r="R2635" i="5"/>
  <c r="R2636" i="5"/>
  <c r="R2637" i="5"/>
  <c r="R2638" i="5"/>
  <c r="R2639" i="5"/>
  <c r="R2640" i="5"/>
  <c r="R2641" i="5"/>
  <c r="R2642" i="5"/>
  <c r="R2643" i="5"/>
  <c r="R2644" i="5"/>
  <c r="R2645" i="5"/>
  <c r="R2646" i="5"/>
  <c r="R2647" i="5"/>
  <c r="R2648" i="5"/>
  <c r="R2649" i="5"/>
  <c r="R2650" i="5"/>
  <c r="R2651" i="5"/>
  <c r="R2652" i="5"/>
  <c r="R2653" i="5"/>
  <c r="R2654" i="5"/>
  <c r="R2655" i="5"/>
  <c r="R2656" i="5"/>
  <c r="R2657" i="5"/>
  <c r="R2658" i="5"/>
  <c r="R2659" i="5"/>
  <c r="R2660" i="5"/>
  <c r="R2661" i="5"/>
  <c r="R2662" i="5"/>
  <c r="R2663" i="5"/>
  <c r="R2664" i="5"/>
  <c r="R2665" i="5"/>
  <c r="R2666" i="5"/>
  <c r="R2667" i="5"/>
  <c r="R2668" i="5"/>
  <c r="R2669" i="5"/>
  <c r="R2670" i="5"/>
  <c r="R2671" i="5"/>
  <c r="R2672" i="5"/>
  <c r="R2673" i="5"/>
  <c r="R2674" i="5"/>
  <c r="R2675" i="5"/>
  <c r="R2676" i="5"/>
  <c r="R2677" i="5"/>
  <c r="R2678" i="5"/>
  <c r="R2679" i="5"/>
  <c r="R2680" i="5"/>
  <c r="R2681" i="5"/>
  <c r="R2682" i="5"/>
  <c r="R2683" i="5"/>
  <c r="R2684" i="5"/>
  <c r="R2685" i="5"/>
  <c r="R2686" i="5"/>
  <c r="R2687" i="5"/>
  <c r="R2688" i="5"/>
  <c r="R2689" i="5"/>
  <c r="R2690" i="5"/>
  <c r="R2691" i="5"/>
  <c r="R2692" i="5"/>
  <c r="R2693" i="5"/>
  <c r="R2694" i="5"/>
  <c r="R2695" i="5"/>
  <c r="R2696" i="5"/>
  <c r="R2697" i="5"/>
  <c r="R2698" i="5"/>
  <c r="R2699" i="5"/>
  <c r="R2700" i="5"/>
  <c r="R2701" i="5"/>
  <c r="R2702" i="5"/>
  <c r="R2703" i="5"/>
  <c r="R2704" i="5"/>
  <c r="R2705" i="5"/>
  <c r="R2706" i="5"/>
  <c r="R2707" i="5"/>
  <c r="R2708" i="5"/>
  <c r="R2709" i="5"/>
  <c r="R2710" i="5"/>
  <c r="R2711" i="5"/>
  <c r="R2712" i="5"/>
  <c r="R2713" i="5"/>
  <c r="R2714" i="5"/>
  <c r="R2715" i="5"/>
  <c r="R2716" i="5"/>
  <c r="R2717" i="5"/>
  <c r="R2718" i="5"/>
  <c r="R2719" i="5"/>
  <c r="R2720" i="5"/>
  <c r="R2721" i="5"/>
  <c r="R2722" i="5"/>
  <c r="R2723" i="5"/>
  <c r="R2724" i="5"/>
  <c r="R2725" i="5"/>
  <c r="R2726" i="5"/>
  <c r="R2727" i="5"/>
  <c r="R2728" i="5"/>
  <c r="R2729" i="5"/>
  <c r="R2730" i="5"/>
  <c r="R2731" i="5"/>
  <c r="R2732" i="5"/>
  <c r="R2733" i="5"/>
  <c r="R2734" i="5"/>
  <c r="R2735" i="5"/>
  <c r="R2736" i="5"/>
  <c r="R2737" i="5"/>
  <c r="R2738" i="5"/>
  <c r="R2739" i="5"/>
  <c r="R2740" i="5"/>
  <c r="R2741" i="5"/>
  <c r="R2742" i="5"/>
  <c r="R2743" i="5"/>
  <c r="R2744" i="5"/>
  <c r="R2745" i="5"/>
  <c r="R2746" i="5"/>
  <c r="R2747" i="5"/>
  <c r="R2748" i="5"/>
  <c r="R2749" i="5"/>
  <c r="R2750" i="5"/>
  <c r="R2751" i="5"/>
  <c r="R2752" i="5"/>
  <c r="R2753" i="5"/>
  <c r="R2754" i="5"/>
  <c r="R2755" i="5"/>
  <c r="R2756" i="5"/>
  <c r="R2757" i="5"/>
  <c r="R2758" i="5"/>
  <c r="R2759" i="5"/>
  <c r="R2760" i="5"/>
  <c r="R2761" i="5"/>
  <c r="R2762" i="5"/>
  <c r="R2763" i="5"/>
  <c r="R2764" i="5"/>
  <c r="R2765" i="5"/>
  <c r="R2766" i="5"/>
  <c r="R2767" i="5"/>
  <c r="R2768" i="5"/>
  <c r="R2769" i="5"/>
  <c r="R2770" i="5"/>
  <c r="R2771" i="5"/>
  <c r="R2772" i="5"/>
  <c r="R2773" i="5"/>
  <c r="R2774" i="5"/>
  <c r="R2775" i="5"/>
  <c r="R2776" i="5"/>
  <c r="R2777" i="5"/>
  <c r="R2778" i="5"/>
  <c r="R2779" i="5"/>
  <c r="R2780" i="5"/>
  <c r="R2781" i="5"/>
  <c r="R2782" i="5"/>
  <c r="R2783" i="5"/>
  <c r="R2784" i="5"/>
  <c r="R2785" i="5"/>
  <c r="R2786" i="5"/>
  <c r="R2787" i="5"/>
  <c r="R2788" i="5"/>
  <c r="R2789" i="5"/>
  <c r="R2790" i="5"/>
  <c r="R2791" i="5"/>
  <c r="R2792" i="5"/>
  <c r="R2793" i="5"/>
  <c r="R2794" i="5"/>
  <c r="R2795" i="5"/>
  <c r="R2796" i="5"/>
  <c r="R2797" i="5"/>
  <c r="R2798" i="5"/>
  <c r="R2799" i="5"/>
  <c r="R2800" i="5"/>
  <c r="R2801" i="5"/>
  <c r="R2802" i="5"/>
  <c r="R2803" i="5"/>
  <c r="R2804" i="5"/>
  <c r="R2805" i="5"/>
  <c r="R2806" i="5"/>
  <c r="R2807" i="5"/>
  <c r="R2808" i="5"/>
  <c r="R2809" i="5"/>
  <c r="R2810" i="5"/>
  <c r="Q2427" i="5"/>
  <c r="Q2428" i="5"/>
  <c r="Q2429" i="5"/>
  <c r="Q2430" i="5"/>
  <c r="Q2431" i="5"/>
  <c r="Q2432" i="5"/>
  <c r="Q2433" i="5"/>
  <c r="Q2434" i="5"/>
  <c r="Q2435" i="5"/>
  <c r="Q2436" i="5"/>
  <c r="Q2437" i="5"/>
  <c r="Q2438" i="5"/>
  <c r="Q2439" i="5"/>
  <c r="Q2440" i="5"/>
  <c r="Q2441" i="5"/>
  <c r="Q2442" i="5"/>
  <c r="Q2443" i="5"/>
  <c r="Q2444" i="5"/>
  <c r="Q2445" i="5"/>
  <c r="Q2446" i="5"/>
  <c r="Q2447" i="5"/>
  <c r="Q2448" i="5"/>
  <c r="Q2449" i="5"/>
  <c r="Q2450" i="5"/>
  <c r="Q2451" i="5"/>
  <c r="Q2452" i="5"/>
  <c r="Q2453" i="5"/>
  <c r="Q2454" i="5"/>
  <c r="Q2455" i="5"/>
  <c r="Q2456" i="5"/>
  <c r="Q2457" i="5"/>
  <c r="Q2458" i="5"/>
  <c r="Q2459" i="5"/>
  <c r="Q2460" i="5"/>
  <c r="Q2461" i="5"/>
  <c r="Q2462" i="5"/>
  <c r="Q2463" i="5"/>
  <c r="Q2464" i="5"/>
  <c r="Q2465" i="5"/>
  <c r="Q2466" i="5"/>
  <c r="Q2467" i="5"/>
  <c r="Q2468" i="5"/>
  <c r="Q2469" i="5"/>
  <c r="Q2470" i="5"/>
  <c r="Q2471" i="5"/>
  <c r="Q2472" i="5"/>
  <c r="Q2473" i="5"/>
  <c r="Q2474" i="5"/>
  <c r="Q2475" i="5"/>
  <c r="Q2476" i="5"/>
  <c r="Q2477" i="5"/>
  <c r="Q2478" i="5"/>
  <c r="Q2479" i="5"/>
  <c r="Q2480" i="5"/>
  <c r="Q2481" i="5"/>
  <c r="Q2482" i="5"/>
  <c r="Q2483" i="5"/>
  <c r="Q2484" i="5"/>
  <c r="Q2485" i="5"/>
  <c r="Q2486" i="5"/>
  <c r="Q2487" i="5"/>
  <c r="Q2488" i="5"/>
  <c r="Q2489" i="5"/>
  <c r="Q2490" i="5"/>
  <c r="Q2491" i="5"/>
  <c r="Q2492" i="5"/>
  <c r="Q2493" i="5"/>
  <c r="Q2494" i="5"/>
  <c r="Q2495" i="5"/>
  <c r="Q2496" i="5"/>
  <c r="Q2497" i="5"/>
  <c r="Q2498" i="5"/>
  <c r="Q2499" i="5"/>
  <c r="Q2500" i="5"/>
  <c r="Q2501" i="5"/>
  <c r="Q2502" i="5"/>
  <c r="Q2503" i="5"/>
  <c r="Q2504" i="5"/>
  <c r="Q2505" i="5"/>
  <c r="Q2506" i="5"/>
  <c r="Q2507" i="5"/>
  <c r="Q2508" i="5"/>
  <c r="Q2509" i="5"/>
  <c r="Q2510" i="5"/>
  <c r="Q2511" i="5"/>
  <c r="Q2512" i="5"/>
  <c r="Q2513" i="5"/>
  <c r="Q2514" i="5"/>
  <c r="Q2515" i="5"/>
  <c r="Q2516" i="5"/>
  <c r="Q2517" i="5"/>
  <c r="Q2518" i="5"/>
  <c r="Q2519" i="5"/>
  <c r="Q2520" i="5"/>
  <c r="Q2521" i="5"/>
  <c r="Q2522" i="5"/>
  <c r="Q2523" i="5"/>
  <c r="Q2524" i="5"/>
  <c r="Q2525" i="5"/>
  <c r="Q2526" i="5"/>
  <c r="Q2527" i="5"/>
  <c r="Q2528" i="5"/>
  <c r="Q2529" i="5"/>
  <c r="Q2530" i="5"/>
  <c r="Q2531" i="5"/>
  <c r="Q2532" i="5"/>
  <c r="Q2533" i="5"/>
  <c r="Q2534" i="5"/>
  <c r="Q2535" i="5"/>
  <c r="Q2536" i="5"/>
  <c r="Q2537" i="5"/>
  <c r="Q2538" i="5"/>
  <c r="Q2539" i="5"/>
  <c r="Q2540" i="5"/>
  <c r="Q2541" i="5"/>
  <c r="Q2542" i="5"/>
  <c r="Q2543" i="5"/>
  <c r="Q2544" i="5"/>
  <c r="Q2545" i="5"/>
  <c r="Q2546" i="5"/>
  <c r="Q2547" i="5"/>
  <c r="Q2548" i="5"/>
  <c r="Q2549" i="5"/>
  <c r="Q2550" i="5"/>
  <c r="Q2551" i="5"/>
  <c r="Q2552" i="5"/>
  <c r="Q2553" i="5"/>
  <c r="Q2554" i="5"/>
  <c r="Q2555" i="5"/>
  <c r="Q2556" i="5"/>
  <c r="Q2557" i="5"/>
  <c r="Q2558" i="5"/>
  <c r="Q2559" i="5"/>
  <c r="Q2560" i="5"/>
  <c r="Q2561" i="5"/>
  <c r="Q2562" i="5"/>
  <c r="Q2563" i="5"/>
  <c r="Q2564" i="5"/>
  <c r="Q2565" i="5"/>
  <c r="Q2566" i="5"/>
  <c r="Q2567" i="5"/>
  <c r="Q2568" i="5"/>
  <c r="Q2569" i="5"/>
  <c r="Q2570" i="5"/>
  <c r="Q2571" i="5"/>
  <c r="Q2572" i="5"/>
  <c r="Q2573" i="5"/>
  <c r="Q2574" i="5"/>
  <c r="Q2575" i="5"/>
  <c r="Q2576" i="5"/>
  <c r="Q2577" i="5"/>
  <c r="Q2578" i="5"/>
  <c r="Q2579" i="5"/>
  <c r="Q2580" i="5"/>
  <c r="Q2581" i="5"/>
  <c r="Q2582" i="5"/>
  <c r="Q2583" i="5"/>
  <c r="Q2584" i="5"/>
  <c r="Q2585" i="5"/>
  <c r="Q2586" i="5"/>
  <c r="Q2587" i="5"/>
  <c r="Q2588" i="5"/>
  <c r="Q2589" i="5"/>
  <c r="Q2590" i="5"/>
  <c r="Q2591" i="5"/>
  <c r="Q2592" i="5"/>
  <c r="Q2593" i="5"/>
  <c r="Q2594" i="5"/>
  <c r="Q2595" i="5"/>
  <c r="Q2596" i="5"/>
  <c r="Q2597" i="5"/>
  <c r="Q2598" i="5"/>
  <c r="Q2599" i="5"/>
  <c r="Q2600" i="5"/>
  <c r="Q2601" i="5"/>
  <c r="Q2602" i="5"/>
  <c r="Q2603" i="5"/>
  <c r="Q2604" i="5"/>
  <c r="Q2605" i="5"/>
  <c r="Q2606" i="5"/>
  <c r="Q2607" i="5"/>
  <c r="Q2608" i="5"/>
  <c r="Q2609" i="5"/>
  <c r="Q2610" i="5"/>
  <c r="Q2611" i="5"/>
  <c r="Q2612" i="5"/>
  <c r="Q2613" i="5"/>
  <c r="Q2614" i="5"/>
  <c r="Q2615" i="5"/>
  <c r="Q2616" i="5"/>
  <c r="Q2617" i="5"/>
  <c r="Q2618" i="5"/>
  <c r="Q2619" i="5"/>
  <c r="Q2620" i="5"/>
  <c r="Q2621" i="5"/>
  <c r="Q2622" i="5"/>
  <c r="Q2623" i="5"/>
  <c r="Q2624" i="5"/>
  <c r="Q2625" i="5"/>
  <c r="Q2626" i="5"/>
  <c r="Q2627" i="5"/>
  <c r="Q2628" i="5"/>
  <c r="Q2629" i="5"/>
  <c r="Q2630" i="5"/>
  <c r="Q2631" i="5"/>
  <c r="Q2632" i="5"/>
  <c r="Q2633" i="5"/>
  <c r="Q2634" i="5"/>
  <c r="Q2635" i="5"/>
  <c r="Q2636" i="5"/>
  <c r="Q2637" i="5"/>
  <c r="Q2638" i="5"/>
  <c r="Q2639" i="5"/>
  <c r="Q2640" i="5"/>
  <c r="Q2641" i="5"/>
  <c r="Q2642" i="5"/>
  <c r="Q2643" i="5"/>
  <c r="Q2644" i="5"/>
  <c r="Q2645" i="5"/>
  <c r="Q2646" i="5"/>
  <c r="Q2647" i="5"/>
  <c r="Q2648" i="5"/>
  <c r="Q2649" i="5"/>
  <c r="Q2650" i="5"/>
  <c r="Q2651" i="5"/>
  <c r="Q2652" i="5"/>
  <c r="Q2653" i="5"/>
  <c r="Q2654" i="5"/>
  <c r="Q2655" i="5"/>
  <c r="Q2656" i="5"/>
  <c r="Q2657" i="5"/>
  <c r="Q2658" i="5"/>
  <c r="Q2659" i="5"/>
  <c r="Q2660" i="5"/>
  <c r="Q2661" i="5"/>
  <c r="Q2662" i="5"/>
  <c r="Q2663" i="5"/>
  <c r="Q2664" i="5"/>
  <c r="Q2665" i="5"/>
  <c r="Q2666" i="5"/>
  <c r="Q2667" i="5"/>
  <c r="Q2668" i="5"/>
  <c r="Q2669" i="5"/>
  <c r="Q2670" i="5"/>
  <c r="Q2671" i="5"/>
  <c r="Q2672" i="5"/>
  <c r="Q2673" i="5"/>
  <c r="Q2674" i="5"/>
  <c r="Q2675" i="5"/>
  <c r="Q2676" i="5"/>
  <c r="Q2677" i="5"/>
  <c r="Q2678" i="5"/>
  <c r="Q2679" i="5"/>
  <c r="Q2680" i="5"/>
  <c r="Q2681" i="5"/>
  <c r="Q2682" i="5"/>
  <c r="Q2683" i="5"/>
  <c r="Q2684" i="5"/>
  <c r="Q2685" i="5"/>
  <c r="Q2686" i="5"/>
  <c r="Q2687" i="5"/>
  <c r="Q2688" i="5"/>
  <c r="Q2689" i="5"/>
  <c r="Q2690" i="5"/>
  <c r="Q2691" i="5"/>
  <c r="Q2692" i="5"/>
  <c r="Q2693" i="5"/>
  <c r="Q2694" i="5"/>
  <c r="Q2695" i="5"/>
  <c r="Q2696" i="5"/>
  <c r="Q2697" i="5"/>
  <c r="Q2698" i="5"/>
  <c r="Q2699" i="5"/>
  <c r="Q2700" i="5"/>
  <c r="Q2701" i="5"/>
  <c r="Q2702" i="5"/>
  <c r="Q2703" i="5"/>
  <c r="Q2704" i="5"/>
  <c r="Q2705" i="5"/>
  <c r="Q2706" i="5"/>
  <c r="Q2707" i="5"/>
  <c r="Q2708" i="5"/>
  <c r="Q2709" i="5"/>
  <c r="Q2710" i="5"/>
  <c r="Q2711" i="5"/>
  <c r="Q2712" i="5"/>
  <c r="Q2713" i="5"/>
  <c r="Q2714" i="5"/>
  <c r="Q2715" i="5"/>
  <c r="Q2716" i="5"/>
  <c r="Q2717" i="5"/>
  <c r="Q2718" i="5"/>
  <c r="Q2719" i="5"/>
  <c r="Q2720" i="5"/>
  <c r="Q2721" i="5"/>
  <c r="Q2722" i="5"/>
  <c r="Q2723" i="5"/>
  <c r="Q2724" i="5"/>
  <c r="Q2725" i="5"/>
  <c r="Q2726" i="5"/>
  <c r="Q2727" i="5"/>
  <c r="Q2728" i="5"/>
  <c r="Q2729" i="5"/>
  <c r="Q2730" i="5"/>
  <c r="Q2731" i="5"/>
  <c r="Q2732" i="5"/>
  <c r="Q2733" i="5"/>
  <c r="Q2734" i="5"/>
  <c r="Q2735" i="5"/>
  <c r="Q2736" i="5"/>
  <c r="Q2737" i="5"/>
  <c r="Q2738" i="5"/>
  <c r="Q2739" i="5"/>
  <c r="Q2740" i="5"/>
  <c r="Q2741" i="5"/>
  <c r="Q2742" i="5"/>
  <c r="Q2743" i="5"/>
  <c r="Q2744" i="5"/>
  <c r="Q2745" i="5"/>
  <c r="Q2746" i="5"/>
  <c r="Q2747" i="5"/>
  <c r="Q2748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R2425" i="5"/>
  <c r="R2426" i="5"/>
  <c r="Q2425" i="5"/>
  <c r="Q2426" i="5"/>
  <c r="H43" i="3"/>
  <c r="I43" i="3"/>
  <c r="C43" i="3"/>
  <c r="H194" i="3" l="1"/>
  <c r="I194" i="3"/>
  <c r="C194" i="3"/>
  <c r="H154" i="3"/>
  <c r="I154" i="3"/>
  <c r="C154" i="3"/>
  <c r="H9" i="3"/>
  <c r="I9" i="3"/>
  <c r="C9" i="3"/>
  <c r="I37" i="3"/>
  <c r="I73" i="3"/>
  <c r="I100" i="3"/>
  <c r="I114" i="3"/>
  <c r="I126" i="3"/>
  <c r="I150" i="3"/>
  <c r="I158" i="3"/>
  <c r="I175" i="3"/>
  <c r="I185" i="3"/>
  <c r="I59" i="3"/>
  <c r="I68" i="3"/>
  <c r="I82" i="3"/>
  <c r="I140" i="3"/>
  <c r="I24" i="3"/>
  <c r="I105" i="3"/>
  <c r="I111" i="3"/>
  <c r="I14" i="3"/>
  <c r="I27" i="3"/>
  <c r="I32" i="3"/>
  <c r="I119" i="3"/>
  <c r="I129" i="3"/>
  <c r="I142" i="3"/>
  <c r="I187" i="3"/>
  <c r="I90" i="3"/>
  <c r="I91" i="3"/>
  <c r="H37" i="3"/>
  <c r="H73" i="3"/>
  <c r="H100" i="3"/>
  <c r="H114" i="3"/>
  <c r="H126" i="3"/>
  <c r="H150" i="3"/>
  <c r="H158" i="3"/>
  <c r="H175" i="3"/>
  <c r="H185" i="3"/>
  <c r="H59" i="3"/>
  <c r="H68" i="3"/>
  <c r="H82" i="3"/>
  <c r="H140" i="3"/>
  <c r="H24" i="3"/>
  <c r="H105" i="3"/>
  <c r="H111" i="3"/>
  <c r="H14" i="3"/>
  <c r="H27" i="3"/>
  <c r="H32" i="3"/>
  <c r="H119" i="3"/>
  <c r="H129" i="3"/>
  <c r="H142" i="3"/>
  <c r="H187" i="3"/>
  <c r="H90" i="3"/>
  <c r="H91" i="3"/>
  <c r="C37" i="3"/>
  <c r="C73" i="3"/>
  <c r="C100" i="3"/>
  <c r="C114" i="3"/>
  <c r="C126" i="3"/>
  <c r="C150" i="3"/>
  <c r="C158" i="3"/>
  <c r="C175" i="3"/>
  <c r="C185" i="3"/>
  <c r="C59" i="3"/>
  <c r="C68" i="3"/>
  <c r="C82" i="3"/>
  <c r="C140" i="3"/>
  <c r="C24" i="3"/>
  <c r="C105" i="3"/>
  <c r="C111" i="3"/>
  <c r="C14" i="3"/>
  <c r="C27" i="3"/>
  <c r="C32" i="3"/>
  <c r="C119" i="3"/>
  <c r="C129" i="3"/>
  <c r="C142" i="3"/>
  <c r="C187" i="3"/>
  <c r="C90" i="3"/>
  <c r="C91" i="3"/>
  <c r="I40" i="3"/>
  <c r="I204" i="3"/>
  <c r="I36" i="3"/>
  <c r="I72" i="3"/>
  <c r="I99" i="3"/>
  <c r="I113" i="3"/>
  <c r="I125" i="3"/>
  <c r="I149" i="3"/>
  <c r="I157" i="3"/>
  <c r="I174" i="3"/>
  <c r="I184" i="3"/>
  <c r="I58" i="3"/>
  <c r="I67" i="3"/>
  <c r="I81" i="3"/>
  <c r="I139" i="3"/>
  <c r="I23" i="3"/>
  <c r="I104" i="3"/>
  <c r="I110" i="3"/>
  <c r="I13" i="3"/>
  <c r="I26" i="3"/>
  <c r="I31" i="3"/>
  <c r="I118" i="3"/>
  <c r="I128" i="3"/>
  <c r="I41" i="3"/>
  <c r="I205" i="3"/>
  <c r="I202" i="3"/>
  <c r="I170" i="3"/>
  <c r="I180" i="3"/>
  <c r="I192" i="3"/>
  <c r="I10" i="3"/>
  <c r="H40" i="3"/>
  <c r="H204" i="3"/>
  <c r="H36" i="3"/>
  <c r="H72" i="3"/>
  <c r="H99" i="3"/>
  <c r="H113" i="3"/>
  <c r="H125" i="3"/>
  <c r="H149" i="3"/>
  <c r="H157" i="3"/>
  <c r="H174" i="3"/>
  <c r="H184" i="3"/>
  <c r="H58" i="3"/>
  <c r="H67" i="3"/>
  <c r="H81" i="3"/>
  <c r="H139" i="3"/>
  <c r="H23" i="3"/>
  <c r="H104" i="3"/>
  <c r="H110" i="3"/>
  <c r="H13" i="3"/>
  <c r="H26" i="3"/>
  <c r="H31" i="3"/>
  <c r="H118" i="3"/>
  <c r="H128" i="3"/>
  <c r="H41" i="3"/>
  <c r="H205" i="3"/>
  <c r="H202" i="3"/>
  <c r="H170" i="3"/>
  <c r="H180" i="3"/>
  <c r="H192" i="3"/>
  <c r="H10" i="3"/>
  <c r="C40" i="3"/>
  <c r="C204" i="3"/>
  <c r="C36" i="3"/>
  <c r="C72" i="3"/>
  <c r="C99" i="3"/>
  <c r="C113" i="3"/>
  <c r="C125" i="3"/>
  <c r="C149" i="3"/>
  <c r="C157" i="3"/>
  <c r="C174" i="3"/>
  <c r="C184" i="3"/>
  <c r="C58" i="3"/>
  <c r="C67" i="3"/>
  <c r="C81" i="3"/>
  <c r="C139" i="3"/>
  <c r="C23" i="3"/>
  <c r="C104" i="3"/>
  <c r="C110" i="3"/>
  <c r="C13" i="3"/>
  <c r="C26" i="3"/>
  <c r="C31" i="3"/>
  <c r="C118" i="3"/>
  <c r="C128" i="3"/>
  <c r="C41" i="3"/>
  <c r="C205" i="3"/>
  <c r="C202" i="3"/>
  <c r="C170" i="3"/>
  <c r="C180" i="3"/>
  <c r="C192" i="3"/>
  <c r="C10" i="3"/>
  <c r="Q2" i="5"/>
  <c r="R2" i="5"/>
  <c r="Q3" i="5"/>
  <c r="R3" i="5"/>
  <c r="Q4" i="5"/>
  <c r="R4" i="5"/>
  <c r="Q5" i="5"/>
  <c r="R5" i="5"/>
  <c r="Q6" i="5"/>
  <c r="R6" i="5"/>
  <c r="Q7" i="5"/>
  <c r="R7" i="5"/>
  <c r="Q8" i="5"/>
  <c r="R8" i="5"/>
  <c r="Q9" i="5"/>
  <c r="R9" i="5"/>
  <c r="Q10" i="5"/>
  <c r="R10" i="5"/>
  <c r="Q11" i="5"/>
  <c r="R11" i="5"/>
  <c r="Q12" i="5"/>
  <c r="R12" i="5"/>
  <c r="Q13" i="5"/>
  <c r="R13" i="5"/>
  <c r="Q14" i="5"/>
  <c r="R14" i="5"/>
  <c r="Q15" i="5"/>
  <c r="R15" i="5"/>
  <c r="Q16" i="5"/>
  <c r="R16" i="5"/>
  <c r="Q17" i="5"/>
  <c r="R17" i="5"/>
  <c r="Q18" i="5"/>
  <c r="R18" i="5"/>
  <c r="Q19" i="5"/>
  <c r="R19" i="5"/>
  <c r="Q20" i="5"/>
  <c r="R20" i="5"/>
  <c r="Q21" i="5"/>
  <c r="R21" i="5"/>
  <c r="Q22" i="5"/>
  <c r="R22" i="5"/>
  <c r="Q23" i="5"/>
  <c r="R23" i="5"/>
  <c r="Q24" i="5"/>
  <c r="R24" i="5"/>
  <c r="Q25" i="5"/>
  <c r="R25" i="5"/>
  <c r="Q26" i="5"/>
  <c r="R26" i="5"/>
  <c r="Q27" i="5"/>
  <c r="R27" i="5"/>
  <c r="Q28" i="5"/>
  <c r="R28" i="5"/>
  <c r="Q29" i="5"/>
  <c r="R29" i="5"/>
  <c r="Q30" i="5"/>
  <c r="R30" i="5"/>
  <c r="Q31" i="5"/>
  <c r="R31" i="5"/>
  <c r="Q32" i="5"/>
  <c r="R32" i="5"/>
  <c r="Q33" i="5"/>
  <c r="R33" i="5"/>
  <c r="Q34" i="5"/>
  <c r="R34" i="5"/>
  <c r="Q35" i="5"/>
  <c r="R35" i="5"/>
  <c r="Q36" i="5"/>
  <c r="R36" i="5"/>
  <c r="Q37" i="5"/>
  <c r="R37" i="5"/>
  <c r="Q38" i="5"/>
  <c r="R38" i="5"/>
  <c r="Q39" i="5"/>
  <c r="R39" i="5"/>
  <c r="Q40" i="5"/>
  <c r="R40" i="5"/>
  <c r="Q41" i="5"/>
  <c r="R41" i="5"/>
  <c r="Q42" i="5"/>
  <c r="R42" i="5"/>
  <c r="Q43" i="5"/>
  <c r="R43" i="5"/>
  <c r="Q44" i="5"/>
  <c r="R44" i="5"/>
  <c r="Q45" i="5"/>
  <c r="R45" i="5"/>
  <c r="Q46" i="5"/>
  <c r="R46" i="5"/>
  <c r="Q47" i="5"/>
  <c r="R47" i="5"/>
  <c r="Q48" i="5"/>
  <c r="R48" i="5"/>
  <c r="Q49" i="5"/>
  <c r="R49" i="5"/>
  <c r="Q50" i="5"/>
  <c r="R50" i="5"/>
  <c r="Q51" i="5"/>
  <c r="R51" i="5"/>
  <c r="Q52" i="5"/>
  <c r="R52" i="5"/>
  <c r="Q53" i="5"/>
  <c r="R53" i="5"/>
  <c r="Q54" i="5"/>
  <c r="R54" i="5"/>
  <c r="Q55" i="5"/>
  <c r="R55" i="5"/>
  <c r="Q56" i="5"/>
  <c r="R56" i="5"/>
  <c r="Q57" i="5"/>
  <c r="R57" i="5"/>
  <c r="Q58" i="5"/>
  <c r="R58" i="5"/>
  <c r="Q59" i="5"/>
  <c r="R59" i="5"/>
  <c r="Q60" i="5"/>
  <c r="R60" i="5"/>
  <c r="Q61" i="5"/>
  <c r="R61" i="5"/>
  <c r="Q62" i="5"/>
  <c r="R62" i="5"/>
  <c r="Q63" i="5"/>
  <c r="R63" i="5"/>
  <c r="Q64" i="5"/>
  <c r="R64" i="5"/>
  <c r="Q65" i="5"/>
  <c r="R65" i="5"/>
  <c r="Q66" i="5"/>
  <c r="R66" i="5"/>
  <c r="Q67" i="5"/>
  <c r="R67" i="5"/>
  <c r="Q68" i="5"/>
  <c r="R68" i="5"/>
  <c r="Q69" i="5"/>
  <c r="R69" i="5"/>
  <c r="Q70" i="5"/>
  <c r="R70" i="5"/>
  <c r="Q71" i="5"/>
  <c r="R71" i="5"/>
  <c r="Q72" i="5"/>
  <c r="R72" i="5"/>
  <c r="Q73" i="5"/>
  <c r="R73" i="5"/>
  <c r="Q74" i="5"/>
  <c r="R74" i="5"/>
  <c r="Q75" i="5"/>
  <c r="R75" i="5"/>
  <c r="Q76" i="5"/>
  <c r="R76" i="5"/>
  <c r="Q77" i="5"/>
  <c r="R77" i="5"/>
  <c r="Q78" i="5"/>
  <c r="R78" i="5"/>
  <c r="Q79" i="5"/>
  <c r="R79" i="5"/>
  <c r="Q80" i="5"/>
  <c r="R80" i="5"/>
  <c r="Q81" i="5"/>
  <c r="R81" i="5"/>
  <c r="Q82" i="5"/>
  <c r="R82" i="5"/>
  <c r="Q83" i="5"/>
  <c r="R83" i="5"/>
  <c r="Q84" i="5"/>
  <c r="R84" i="5"/>
  <c r="Q85" i="5"/>
  <c r="R85" i="5"/>
  <c r="Q86" i="5"/>
  <c r="R86" i="5"/>
  <c r="Q87" i="5"/>
  <c r="R87" i="5"/>
  <c r="Q88" i="5"/>
  <c r="R88" i="5"/>
  <c r="Q89" i="5"/>
  <c r="R89" i="5"/>
  <c r="Q90" i="5"/>
  <c r="R90" i="5"/>
  <c r="Q91" i="5"/>
  <c r="R91" i="5"/>
  <c r="Q92" i="5"/>
  <c r="R92" i="5"/>
  <c r="Q93" i="5"/>
  <c r="R93" i="5"/>
  <c r="Q94" i="5"/>
  <c r="R94" i="5"/>
  <c r="Q95" i="5"/>
  <c r="R95" i="5"/>
  <c r="Q96" i="5"/>
  <c r="R96" i="5"/>
  <c r="Q97" i="5"/>
  <c r="R97" i="5"/>
  <c r="Q98" i="5"/>
  <c r="R98" i="5"/>
  <c r="Q99" i="5"/>
  <c r="R99" i="5"/>
  <c r="Q100" i="5"/>
  <c r="R100" i="5"/>
  <c r="Q101" i="5"/>
  <c r="R101" i="5"/>
  <c r="Q102" i="5"/>
  <c r="R102" i="5"/>
  <c r="Q103" i="5"/>
  <c r="R103" i="5"/>
  <c r="Q104" i="5"/>
  <c r="R104" i="5"/>
  <c r="Q105" i="5"/>
  <c r="R105" i="5"/>
  <c r="Q106" i="5"/>
  <c r="R106" i="5"/>
  <c r="Q107" i="5"/>
  <c r="R107" i="5"/>
  <c r="Q108" i="5"/>
  <c r="R108" i="5"/>
  <c r="Q109" i="5"/>
  <c r="R109" i="5"/>
  <c r="Q110" i="5"/>
  <c r="R110" i="5"/>
  <c r="Q111" i="5"/>
  <c r="R111" i="5"/>
  <c r="Q112" i="5"/>
  <c r="R112" i="5"/>
  <c r="Q113" i="5"/>
  <c r="R113" i="5"/>
  <c r="Q114" i="5"/>
  <c r="R114" i="5"/>
  <c r="Q115" i="5"/>
  <c r="R115" i="5"/>
  <c r="Q116" i="5"/>
  <c r="R116" i="5"/>
  <c r="Q117" i="5"/>
  <c r="R117" i="5"/>
  <c r="Q118" i="5"/>
  <c r="R118" i="5"/>
  <c r="Q119" i="5"/>
  <c r="R119" i="5"/>
  <c r="Q120" i="5"/>
  <c r="R120" i="5"/>
  <c r="Q121" i="5"/>
  <c r="R121" i="5"/>
  <c r="Q122" i="5"/>
  <c r="R122" i="5"/>
  <c r="Q123" i="5"/>
  <c r="R123" i="5"/>
  <c r="Q124" i="5"/>
  <c r="R124" i="5"/>
  <c r="Q125" i="5"/>
  <c r="R125" i="5"/>
  <c r="Q126" i="5"/>
  <c r="R126" i="5"/>
  <c r="Q127" i="5"/>
  <c r="R127" i="5"/>
  <c r="Q128" i="5"/>
  <c r="R128" i="5"/>
  <c r="Q129" i="5"/>
  <c r="R129" i="5"/>
  <c r="Q130" i="5"/>
  <c r="R130" i="5"/>
  <c r="Q131" i="5"/>
  <c r="R131" i="5"/>
  <c r="Q132" i="5"/>
  <c r="R132" i="5"/>
  <c r="Q133" i="5"/>
  <c r="R133" i="5"/>
  <c r="Q134" i="5"/>
  <c r="R134" i="5"/>
  <c r="Q135" i="5"/>
  <c r="R135" i="5"/>
  <c r="Q136" i="5"/>
  <c r="R136" i="5"/>
  <c r="Q137" i="5"/>
  <c r="R137" i="5"/>
  <c r="Q138" i="5"/>
  <c r="R138" i="5"/>
  <c r="Q139" i="5"/>
  <c r="R139" i="5"/>
  <c r="Q140" i="5"/>
  <c r="R140" i="5"/>
  <c r="Q141" i="5"/>
  <c r="R141" i="5"/>
  <c r="Q142" i="5"/>
  <c r="R142" i="5"/>
  <c r="Q143" i="5"/>
  <c r="R143" i="5"/>
  <c r="Q144" i="5"/>
  <c r="R144" i="5"/>
  <c r="Q145" i="5"/>
  <c r="R145" i="5"/>
  <c r="Q146" i="5"/>
  <c r="R146" i="5"/>
  <c r="Q147" i="5"/>
  <c r="R147" i="5"/>
  <c r="Q148" i="5"/>
  <c r="R148" i="5"/>
  <c r="Q149" i="5"/>
  <c r="R149" i="5"/>
  <c r="Q150" i="5"/>
  <c r="R150" i="5"/>
  <c r="Q151" i="5"/>
  <c r="R151" i="5"/>
  <c r="Q152" i="5"/>
  <c r="R152" i="5"/>
  <c r="Q153" i="5"/>
  <c r="R153" i="5"/>
  <c r="Q154" i="5"/>
  <c r="R154" i="5"/>
  <c r="Q155" i="5"/>
  <c r="R155" i="5"/>
  <c r="Q156" i="5"/>
  <c r="R156" i="5"/>
  <c r="Q157" i="5"/>
  <c r="R157" i="5"/>
  <c r="Q158" i="5"/>
  <c r="R158" i="5"/>
  <c r="Q159" i="5"/>
  <c r="R159" i="5"/>
  <c r="Q160" i="5"/>
  <c r="R160" i="5"/>
  <c r="Q161" i="5"/>
  <c r="R161" i="5"/>
  <c r="Q162" i="5"/>
  <c r="R162" i="5"/>
  <c r="Q163" i="5"/>
  <c r="R163" i="5"/>
  <c r="Q164" i="5"/>
  <c r="R164" i="5"/>
  <c r="Q165" i="5"/>
  <c r="R165" i="5"/>
  <c r="Q166" i="5"/>
  <c r="R166" i="5"/>
  <c r="Q167" i="5"/>
  <c r="R167" i="5"/>
  <c r="Q168" i="5"/>
  <c r="R168" i="5"/>
  <c r="Q169" i="5"/>
  <c r="R169" i="5"/>
  <c r="Q170" i="5"/>
  <c r="R170" i="5"/>
  <c r="Q171" i="5"/>
  <c r="R171" i="5"/>
  <c r="Q172" i="5"/>
  <c r="R172" i="5"/>
  <c r="Q173" i="5"/>
  <c r="R173" i="5"/>
  <c r="Q174" i="5"/>
  <c r="R174" i="5"/>
  <c r="Q175" i="5"/>
  <c r="R175" i="5"/>
  <c r="Q176" i="5"/>
  <c r="R176" i="5"/>
  <c r="Q177" i="5"/>
  <c r="R177" i="5"/>
  <c r="Q178" i="5"/>
  <c r="R178" i="5"/>
  <c r="Q179" i="5"/>
  <c r="R179" i="5"/>
  <c r="Q180" i="5"/>
  <c r="R180" i="5"/>
  <c r="Q181" i="5"/>
  <c r="R181" i="5"/>
  <c r="Q182" i="5"/>
  <c r="R182" i="5"/>
  <c r="Q183" i="5"/>
  <c r="R183" i="5"/>
  <c r="Q184" i="5"/>
  <c r="R184" i="5"/>
  <c r="Q185" i="5"/>
  <c r="R185" i="5"/>
  <c r="Q186" i="5"/>
  <c r="R186" i="5"/>
  <c r="Q187" i="5"/>
  <c r="R187" i="5"/>
  <c r="Q188" i="5"/>
  <c r="R188" i="5"/>
  <c r="Q189" i="5"/>
  <c r="R189" i="5"/>
  <c r="Q190" i="5"/>
  <c r="R190" i="5"/>
  <c r="Q191" i="5"/>
  <c r="R191" i="5"/>
  <c r="Q192" i="5"/>
  <c r="R192" i="5"/>
  <c r="Q193" i="5"/>
  <c r="R193" i="5"/>
  <c r="Q194" i="5"/>
  <c r="R194" i="5"/>
  <c r="Q195" i="5"/>
  <c r="R195" i="5"/>
  <c r="Q196" i="5"/>
  <c r="R196" i="5"/>
  <c r="Q197" i="5"/>
  <c r="R197" i="5"/>
  <c r="Q198" i="5"/>
  <c r="R198" i="5"/>
  <c r="Q199" i="5"/>
  <c r="R199" i="5"/>
  <c r="Q200" i="5"/>
  <c r="R200" i="5"/>
  <c r="Q201" i="5"/>
  <c r="R201" i="5"/>
  <c r="Q202" i="5"/>
  <c r="R202" i="5"/>
  <c r="Q203" i="5"/>
  <c r="R203" i="5"/>
  <c r="Q204" i="5"/>
  <c r="R204" i="5"/>
  <c r="Q205" i="5"/>
  <c r="R205" i="5"/>
  <c r="Q206" i="5"/>
  <c r="R206" i="5"/>
  <c r="Q207" i="5"/>
  <c r="R207" i="5"/>
  <c r="Q208" i="5"/>
  <c r="R208" i="5"/>
  <c r="Q209" i="5"/>
  <c r="R209" i="5"/>
  <c r="Q210" i="5"/>
  <c r="R210" i="5"/>
  <c r="Q211" i="5"/>
  <c r="R211" i="5"/>
  <c r="Q212" i="5"/>
  <c r="R212" i="5"/>
  <c r="Q213" i="5"/>
  <c r="R213" i="5"/>
  <c r="Q214" i="5"/>
  <c r="R214" i="5"/>
  <c r="Q215" i="5"/>
  <c r="R215" i="5"/>
  <c r="Q216" i="5"/>
  <c r="R216" i="5"/>
  <c r="Q217" i="5"/>
  <c r="R217" i="5"/>
  <c r="Q218" i="5"/>
  <c r="R218" i="5"/>
  <c r="Q219" i="5"/>
  <c r="R219" i="5"/>
  <c r="Q220" i="5"/>
  <c r="R220" i="5"/>
  <c r="Q221" i="5"/>
  <c r="R221" i="5"/>
  <c r="Q222" i="5"/>
  <c r="R222" i="5"/>
  <c r="Q223" i="5"/>
  <c r="R223" i="5"/>
  <c r="Q224" i="5"/>
  <c r="R224" i="5"/>
  <c r="Q225" i="5"/>
  <c r="R225" i="5"/>
  <c r="Q226" i="5"/>
  <c r="R226" i="5"/>
  <c r="Q227" i="5"/>
  <c r="R227" i="5"/>
  <c r="Q228" i="5"/>
  <c r="R228" i="5"/>
  <c r="Q229" i="5"/>
  <c r="R229" i="5"/>
  <c r="Q230" i="5"/>
  <c r="R230" i="5"/>
  <c r="Q231" i="5"/>
  <c r="R231" i="5"/>
  <c r="Q232" i="5"/>
  <c r="R232" i="5"/>
  <c r="Q233" i="5"/>
  <c r="R233" i="5"/>
  <c r="Q234" i="5"/>
  <c r="R234" i="5"/>
  <c r="Q235" i="5"/>
  <c r="R235" i="5"/>
  <c r="Q236" i="5"/>
  <c r="R236" i="5"/>
  <c r="Q237" i="5"/>
  <c r="R237" i="5"/>
  <c r="Q238" i="5"/>
  <c r="R238" i="5"/>
  <c r="Q239" i="5"/>
  <c r="R239" i="5"/>
  <c r="Q240" i="5"/>
  <c r="R240" i="5"/>
  <c r="Q241" i="5"/>
  <c r="R241" i="5"/>
  <c r="Q242" i="5"/>
  <c r="R242" i="5"/>
  <c r="Q243" i="5"/>
  <c r="R243" i="5"/>
  <c r="Q244" i="5"/>
  <c r="R244" i="5"/>
  <c r="Q245" i="5"/>
  <c r="R245" i="5"/>
  <c r="Q246" i="5"/>
  <c r="R246" i="5"/>
  <c r="Q247" i="5"/>
  <c r="R247" i="5"/>
  <c r="Q248" i="5"/>
  <c r="R248" i="5"/>
  <c r="Q249" i="5"/>
  <c r="R249" i="5"/>
  <c r="Q250" i="5"/>
  <c r="R250" i="5"/>
  <c r="Q251" i="5"/>
  <c r="R251" i="5"/>
  <c r="Q252" i="5"/>
  <c r="R252" i="5"/>
  <c r="Q253" i="5"/>
  <c r="R253" i="5"/>
  <c r="Q254" i="5"/>
  <c r="R254" i="5"/>
  <c r="Q255" i="5"/>
  <c r="R255" i="5"/>
  <c r="Q256" i="5"/>
  <c r="R256" i="5"/>
  <c r="Q257" i="5"/>
  <c r="R257" i="5"/>
  <c r="Q258" i="5"/>
  <c r="R258" i="5"/>
  <c r="Q259" i="5"/>
  <c r="R259" i="5"/>
  <c r="Q260" i="5"/>
  <c r="R260" i="5"/>
  <c r="Q261" i="5"/>
  <c r="R261" i="5"/>
  <c r="Q262" i="5"/>
  <c r="R262" i="5"/>
  <c r="Q263" i="5"/>
  <c r="R263" i="5"/>
  <c r="Q264" i="5"/>
  <c r="R264" i="5"/>
  <c r="Q265" i="5"/>
  <c r="R265" i="5"/>
  <c r="Q266" i="5"/>
  <c r="R266" i="5"/>
  <c r="Q267" i="5"/>
  <c r="R267" i="5"/>
  <c r="Q268" i="5"/>
  <c r="R268" i="5"/>
  <c r="Q269" i="5"/>
  <c r="R269" i="5"/>
  <c r="Q270" i="5"/>
  <c r="R270" i="5"/>
  <c r="Q271" i="5"/>
  <c r="R271" i="5"/>
  <c r="Q272" i="5"/>
  <c r="R272" i="5"/>
  <c r="Q273" i="5"/>
  <c r="R273" i="5"/>
  <c r="Q274" i="5"/>
  <c r="R274" i="5"/>
  <c r="Q275" i="5"/>
  <c r="R275" i="5"/>
  <c r="Q276" i="5"/>
  <c r="R276" i="5"/>
  <c r="Q277" i="5"/>
  <c r="R277" i="5"/>
  <c r="Q278" i="5"/>
  <c r="R278" i="5"/>
  <c r="Q279" i="5"/>
  <c r="R279" i="5"/>
  <c r="Q280" i="5"/>
  <c r="R280" i="5"/>
  <c r="Q281" i="5"/>
  <c r="R281" i="5"/>
  <c r="Q282" i="5"/>
  <c r="R282" i="5"/>
  <c r="Q283" i="5"/>
  <c r="R283" i="5"/>
  <c r="Q284" i="5"/>
  <c r="R284" i="5"/>
  <c r="Q285" i="5"/>
  <c r="R285" i="5"/>
  <c r="Q286" i="5"/>
  <c r="R286" i="5"/>
  <c r="Q287" i="5"/>
  <c r="R287" i="5"/>
  <c r="Q288" i="5"/>
  <c r="R288" i="5"/>
  <c r="Q289" i="5"/>
  <c r="R289" i="5"/>
  <c r="Q290" i="5"/>
  <c r="R290" i="5"/>
  <c r="Q291" i="5"/>
  <c r="R291" i="5"/>
  <c r="Q292" i="5"/>
  <c r="R292" i="5"/>
  <c r="Q293" i="5"/>
  <c r="R293" i="5"/>
  <c r="Q294" i="5"/>
  <c r="R294" i="5"/>
  <c r="Q295" i="5"/>
  <c r="R295" i="5"/>
  <c r="Q296" i="5"/>
  <c r="R296" i="5"/>
  <c r="Q297" i="5"/>
  <c r="R297" i="5"/>
  <c r="Q298" i="5"/>
  <c r="R298" i="5"/>
  <c r="Q299" i="5"/>
  <c r="R299" i="5"/>
  <c r="Q300" i="5"/>
  <c r="R300" i="5"/>
  <c r="Q301" i="5"/>
  <c r="R301" i="5"/>
  <c r="Q302" i="5"/>
  <c r="R302" i="5"/>
  <c r="Q303" i="5"/>
  <c r="R303" i="5"/>
  <c r="Q304" i="5"/>
  <c r="R304" i="5"/>
  <c r="Q305" i="5"/>
  <c r="R305" i="5"/>
  <c r="Q306" i="5"/>
  <c r="R306" i="5"/>
  <c r="Q307" i="5"/>
  <c r="R307" i="5"/>
  <c r="Q308" i="5"/>
  <c r="R308" i="5"/>
  <c r="Q309" i="5"/>
  <c r="R309" i="5"/>
  <c r="Q310" i="5"/>
  <c r="R310" i="5"/>
  <c r="Q311" i="5"/>
  <c r="R311" i="5"/>
  <c r="Q312" i="5"/>
  <c r="R312" i="5"/>
  <c r="Q313" i="5"/>
  <c r="R313" i="5"/>
  <c r="Q314" i="5"/>
  <c r="R314" i="5"/>
  <c r="Q315" i="5"/>
  <c r="R315" i="5"/>
  <c r="Q316" i="5"/>
  <c r="R316" i="5"/>
  <c r="Q317" i="5"/>
  <c r="R317" i="5"/>
  <c r="Q318" i="5"/>
  <c r="R318" i="5"/>
  <c r="Q319" i="5"/>
  <c r="R319" i="5"/>
  <c r="Q320" i="5"/>
  <c r="R320" i="5"/>
  <c r="Q321" i="5"/>
  <c r="R321" i="5"/>
  <c r="Q322" i="5"/>
  <c r="R322" i="5"/>
  <c r="Q323" i="5"/>
  <c r="R323" i="5"/>
  <c r="Q324" i="5"/>
  <c r="R324" i="5"/>
  <c r="Q325" i="5"/>
  <c r="R325" i="5"/>
  <c r="Q326" i="5"/>
  <c r="R326" i="5"/>
  <c r="Q327" i="5"/>
  <c r="R327" i="5"/>
  <c r="Q328" i="5"/>
  <c r="R328" i="5"/>
  <c r="Q329" i="5"/>
  <c r="R329" i="5"/>
  <c r="Q330" i="5"/>
  <c r="R330" i="5"/>
  <c r="Q331" i="5"/>
  <c r="R331" i="5"/>
  <c r="Q332" i="5"/>
  <c r="R332" i="5"/>
  <c r="Q333" i="5"/>
  <c r="R333" i="5"/>
  <c r="Q334" i="5"/>
  <c r="R334" i="5"/>
  <c r="Q335" i="5"/>
  <c r="R335" i="5"/>
  <c r="Q336" i="5"/>
  <c r="R336" i="5"/>
  <c r="Q337" i="5"/>
  <c r="R337" i="5"/>
  <c r="Q338" i="5"/>
  <c r="R338" i="5"/>
  <c r="Q339" i="5"/>
  <c r="R339" i="5"/>
  <c r="Q340" i="5"/>
  <c r="R340" i="5"/>
  <c r="Q341" i="5"/>
  <c r="R341" i="5"/>
  <c r="Q342" i="5"/>
  <c r="R342" i="5"/>
  <c r="Q343" i="5"/>
  <c r="R343" i="5"/>
  <c r="Q344" i="5"/>
  <c r="R344" i="5"/>
  <c r="Q345" i="5"/>
  <c r="R345" i="5"/>
  <c r="Q346" i="5"/>
  <c r="R346" i="5"/>
  <c r="Q347" i="5"/>
  <c r="R347" i="5"/>
  <c r="Q348" i="5"/>
  <c r="R348" i="5"/>
  <c r="Q349" i="5"/>
  <c r="R349" i="5"/>
  <c r="Q350" i="5"/>
  <c r="R350" i="5"/>
  <c r="Q351" i="5"/>
  <c r="R351" i="5"/>
  <c r="Q352" i="5"/>
  <c r="R352" i="5"/>
  <c r="Q353" i="5"/>
  <c r="R353" i="5"/>
  <c r="Q354" i="5"/>
  <c r="R354" i="5"/>
  <c r="Q355" i="5"/>
  <c r="R355" i="5"/>
  <c r="Q356" i="5"/>
  <c r="R356" i="5"/>
  <c r="Q357" i="5"/>
  <c r="R357" i="5"/>
  <c r="Q358" i="5"/>
  <c r="R358" i="5"/>
  <c r="Q359" i="5"/>
  <c r="R359" i="5"/>
  <c r="Q360" i="5"/>
  <c r="R360" i="5"/>
  <c r="Q361" i="5"/>
  <c r="R361" i="5"/>
  <c r="Q362" i="5"/>
  <c r="R362" i="5"/>
  <c r="Q363" i="5"/>
  <c r="R363" i="5"/>
  <c r="Q364" i="5"/>
  <c r="R364" i="5"/>
  <c r="Q365" i="5"/>
  <c r="R365" i="5"/>
  <c r="Q366" i="5"/>
  <c r="R366" i="5"/>
  <c r="Q367" i="5"/>
  <c r="R367" i="5"/>
  <c r="Q368" i="5"/>
  <c r="R368" i="5"/>
  <c r="Q369" i="5"/>
  <c r="R369" i="5"/>
  <c r="Q370" i="5"/>
  <c r="R370" i="5"/>
  <c r="Q371" i="5"/>
  <c r="R371" i="5"/>
  <c r="Q372" i="5"/>
  <c r="R372" i="5"/>
  <c r="Q373" i="5"/>
  <c r="R373" i="5"/>
  <c r="Q374" i="5"/>
  <c r="R374" i="5"/>
  <c r="Q375" i="5"/>
  <c r="R375" i="5"/>
  <c r="Q376" i="5"/>
  <c r="R376" i="5"/>
  <c r="Q377" i="5"/>
  <c r="R377" i="5"/>
  <c r="Q378" i="5"/>
  <c r="R378" i="5"/>
  <c r="Q379" i="5"/>
  <c r="R379" i="5"/>
  <c r="Q380" i="5"/>
  <c r="R380" i="5"/>
  <c r="Q381" i="5"/>
  <c r="R381" i="5"/>
  <c r="Q382" i="5"/>
  <c r="R382" i="5"/>
  <c r="Q383" i="5"/>
  <c r="R383" i="5"/>
  <c r="Q384" i="5"/>
  <c r="R384" i="5"/>
  <c r="Q385" i="5"/>
  <c r="R385" i="5"/>
  <c r="Q386" i="5"/>
  <c r="R386" i="5"/>
  <c r="Q387" i="5"/>
  <c r="R387" i="5"/>
  <c r="Q388" i="5"/>
  <c r="R388" i="5"/>
  <c r="Q389" i="5"/>
  <c r="R389" i="5"/>
  <c r="Q390" i="5"/>
  <c r="R390" i="5"/>
  <c r="Q391" i="5"/>
  <c r="R391" i="5"/>
  <c r="Q392" i="5"/>
  <c r="R392" i="5"/>
  <c r="Q393" i="5"/>
  <c r="R393" i="5"/>
  <c r="Q394" i="5"/>
  <c r="R394" i="5"/>
  <c r="Q395" i="5"/>
  <c r="R395" i="5"/>
  <c r="Q396" i="5"/>
  <c r="R396" i="5"/>
  <c r="Q397" i="5"/>
  <c r="R397" i="5"/>
  <c r="Q398" i="5"/>
  <c r="R398" i="5"/>
  <c r="Q399" i="5"/>
  <c r="R399" i="5"/>
  <c r="Q400" i="5"/>
  <c r="R400" i="5"/>
  <c r="Q401" i="5"/>
  <c r="R401" i="5"/>
  <c r="Q402" i="5"/>
  <c r="R402" i="5"/>
  <c r="Q403" i="5"/>
  <c r="R403" i="5"/>
  <c r="Q404" i="5"/>
  <c r="R404" i="5"/>
  <c r="Q405" i="5"/>
  <c r="R405" i="5"/>
  <c r="Q406" i="5"/>
  <c r="R406" i="5"/>
  <c r="Q407" i="5"/>
  <c r="R407" i="5"/>
  <c r="Q408" i="5"/>
  <c r="R408" i="5"/>
  <c r="Q409" i="5"/>
  <c r="R409" i="5"/>
  <c r="Q410" i="5"/>
  <c r="R410" i="5"/>
  <c r="Q411" i="5"/>
  <c r="R411" i="5"/>
  <c r="Q412" i="5"/>
  <c r="R412" i="5"/>
  <c r="Q413" i="5"/>
  <c r="R413" i="5"/>
  <c r="Q414" i="5"/>
  <c r="R414" i="5"/>
  <c r="Q415" i="5"/>
  <c r="R415" i="5"/>
  <c r="Q416" i="5"/>
  <c r="R416" i="5"/>
  <c r="Q417" i="5"/>
  <c r="R417" i="5"/>
  <c r="Q418" i="5"/>
  <c r="R418" i="5"/>
  <c r="Q419" i="5"/>
  <c r="R419" i="5"/>
  <c r="Q420" i="5"/>
  <c r="R420" i="5"/>
  <c r="Q421" i="5"/>
  <c r="R421" i="5"/>
  <c r="Q422" i="5"/>
  <c r="R422" i="5"/>
  <c r="Q423" i="5"/>
  <c r="R423" i="5"/>
  <c r="Q424" i="5"/>
  <c r="R424" i="5"/>
  <c r="Q425" i="5"/>
  <c r="R425" i="5"/>
  <c r="Q426" i="5"/>
  <c r="R426" i="5"/>
  <c r="Q427" i="5"/>
  <c r="R427" i="5"/>
  <c r="Q428" i="5"/>
  <c r="R428" i="5"/>
  <c r="Q429" i="5"/>
  <c r="R429" i="5"/>
  <c r="Q430" i="5"/>
  <c r="R430" i="5"/>
  <c r="Q431" i="5"/>
  <c r="R431" i="5"/>
  <c r="Q432" i="5"/>
  <c r="R432" i="5"/>
  <c r="Q433" i="5"/>
  <c r="R433" i="5"/>
  <c r="Q434" i="5"/>
  <c r="R434" i="5"/>
  <c r="Q435" i="5"/>
  <c r="R435" i="5"/>
  <c r="Q436" i="5"/>
  <c r="R436" i="5"/>
  <c r="Q437" i="5"/>
  <c r="R437" i="5"/>
  <c r="Q438" i="5"/>
  <c r="R438" i="5"/>
  <c r="Q439" i="5"/>
  <c r="R439" i="5"/>
  <c r="Q440" i="5"/>
  <c r="R440" i="5"/>
  <c r="Q441" i="5"/>
  <c r="R441" i="5"/>
  <c r="Q442" i="5"/>
  <c r="R442" i="5"/>
  <c r="Q443" i="5"/>
  <c r="R443" i="5"/>
  <c r="Q444" i="5"/>
  <c r="R444" i="5"/>
  <c r="Q445" i="5"/>
  <c r="R445" i="5"/>
  <c r="Q446" i="5"/>
  <c r="R446" i="5"/>
  <c r="Q447" i="5"/>
  <c r="R447" i="5"/>
  <c r="Q448" i="5"/>
  <c r="R448" i="5"/>
  <c r="Q449" i="5"/>
  <c r="R449" i="5"/>
  <c r="Q450" i="5"/>
  <c r="R450" i="5"/>
  <c r="Q451" i="5"/>
  <c r="R451" i="5"/>
  <c r="Q452" i="5"/>
  <c r="R452" i="5"/>
  <c r="Q453" i="5"/>
  <c r="R453" i="5"/>
  <c r="Q454" i="5"/>
  <c r="R454" i="5"/>
  <c r="Q455" i="5"/>
  <c r="R455" i="5"/>
  <c r="Q456" i="5"/>
  <c r="R456" i="5"/>
  <c r="Q457" i="5"/>
  <c r="R457" i="5"/>
  <c r="Q458" i="5"/>
  <c r="R458" i="5"/>
  <c r="Q459" i="5"/>
  <c r="R459" i="5"/>
  <c r="Q460" i="5"/>
  <c r="R460" i="5"/>
  <c r="Q461" i="5"/>
  <c r="R461" i="5"/>
  <c r="Q462" i="5"/>
  <c r="R462" i="5"/>
  <c r="Q463" i="5"/>
  <c r="R463" i="5"/>
  <c r="Q464" i="5"/>
  <c r="R464" i="5"/>
  <c r="Q465" i="5"/>
  <c r="R465" i="5"/>
  <c r="Q466" i="5"/>
  <c r="R466" i="5"/>
  <c r="Q467" i="5"/>
  <c r="R467" i="5"/>
  <c r="Q468" i="5"/>
  <c r="R468" i="5"/>
  <c r="Q469" i="5"/>
  <c r="R469" i="5"/>
  <c r="Q470" i="5"/>
  <c r="R470" i="5"/>
  <c r="Q471" i="5"/>
  <c r="R471" i="5"/>
  <c r="Q472" i="5"/>
  <c r="R472" i="5"/>
  <c r="Q473" i="5"/>
  <c r="R473" i="5"/>
  <c r="Q474" i="5"/>
  <c r="R474" i="5"/>
  <c r="Q475" i="5"/>
  <c r="R475" i="5"/>
  <c r="Q476" i="5"/>
  <c r="R476" i="5"/>
  <c r="Q477" i="5"/>
  <c r="R477" i="5"/>
  <c r="Q478" i="5"/>
  <c r="R478" i="5"/>
  <c r="Q479" i="5"/>
  <c r="R479" i="5"/>
  <c r="Q480" i="5"/>
  <c r="R480" i="5"/>
  <c r="Q481" i="5"/>
  <c r="R481" i="5"/>
  <c r="Q482" i="5"/>
  <c r="R482" i="5"/>
  <c r="Q483" i="5"/>
  <c r="R483" i="5"/>
  <c r="Q484" i="5"/>
  <c r="R484" i="5"/>
  <c r="Q485" i="5"/>
  <c r="R485" i="5"/>
  <c r="Q486" i="5"/>
  <c r="R486" i="5"/>
  <c r="Q487" i="5"/>
  <c r="R487" i="5"/>
  <c r="Q488" i="5"/>
  <c r="R488" i="5"/>
  <c r="Q489" i="5"/>
  <c r="R489" i="5"/>
  <c r="Q490" i="5"/>
  <c r="R490" i="5"/>
  <c r="Q491" i="5"/>
  <c r="R491" i="5"/>
  <c r="Q492" i="5"/>
  <c r="R492" i="5"/>
  <c r="Q493" i="5"/>
  <c r="R493" i="5"/>
  <c r="Q494" i="5"/>
  <c r="R494" i="5"/>
  <c r="Q495" i="5"/>
  <c r="R495" i="5"/>
  <c r="Q496" i="5"/>
  <c r="R496" i="5"/>
  <c r="Q497" i="5"/>
  <c r="R497" i="5"/>
  <c r="Q498" i="5"/>
  <c r="R498" i="5"/>
  <c r="Q499" i="5"/>
  <c r="R499" i="5"/>
  <c r="Q500" i="5"/>
  <c r="R500" i="5"/>
  <c r="Q501" i="5"/>
  <c r="R501" i="5"/>
  <c r="Q502" i="5"/>
  <c r="R502" i="5"/>
  <c r="Q503" i="5"/>
  <c r="R503" i="5"/>
  <c r="Q504" i="5"/>
  <c r="R504" i="5"/>
  <c r="Q505" i="5"/>
  <c r="R505" i="5"/>
  <c r="Q506" i="5"/>
  <c r="R506" i="5"/>
  <c r="Q507" i="5"/>
  <c r="R507" i="5"/>
  <c r="Q508" i="5"/>
  <c r="R508" i="5"/>
  <c r="Q509" i="5"/>
  <c r="R509" i="5"/>
  <c r="Q510" i="5"/>
  <c r="R510" i="5"/>
  <c r="Q511" i="5"/>
  <c r="R511" i="5"/>
  <c r="Q512" i="5"/>
  <c r="R512" i="5"/>
  <c r="Q513" i="5"/>
  <c r="R513" i="5"/>
  <c r="Q514" i="5"/>
  <c r="R514" i="5"/>
  <c r="Q515" i="5"/>
  <c r="R515" i="5"/>
  <c r="Q516" i="5"/>
  <c r="R516" i="5"/>
  <c r="Q517" i="5"/>
  <c r="R517" i="5"/>
  <c r="Q518" i="5"/>
  <c r="R518" i="5"/>
  <c r="Q519" i="5"/>
  <c r="R519" i="5"/>
  <c r="Q520" i="5"/>
  <c r="R520" i="5"/>
  <c r="Q521" i="5"/>
  <c r="R521" i="5"/>
  <c r="Q522" i="5"/>
  <c r="R522" i="5"/>
  <c r="Q523" i="5"/>
  <c r="R523" i="5"/>
  <c r="Q524" i="5"/>
  <c r="R524" i="5"/>
  <c r="Q525" i="5"/>
  <c r="R525" i="5"/>
  <c r="Q526" i="5"/>
  <c r="R526" i="5"/>
  <c r="Q527" i="5"/>
  <c r="R527" i="5"/>
  <c r="Q528" i="5"/>
  <c r="R528" i="5"/>
  <c r="Q529" i="5"/>
  <c r="R529" i="5"/>
  <c r="Q530" i="5"/>
  <c r="R530" i="5"/>
  <c r="Q531" i="5"/>
  <c r="R531" i="5"/>
  <c r="Q532" i="5"/>
  <c r="R532" i="5"/>
  <c r="Q533" i="5"/>
  <c r="R533" i="5"/>
  <c r="Q534" i="5"/>
  <c r="R534" i="5"/>
  <c r="Q535" i="5"/>
  <c r="R535" i="5"/>
  <c r="Q536" i="5"/>
  <c r="R536" i="5"/>
  <c r="Q537" i="5"/>
  <c r="R537" i="5"/>
  <c r="Q538" i="5"/>
  <c r="R538" i="5"/>
  <c r="Q539" i="5"/>
  <c r="R539" i="5"/>
  <c r="Q540" i="5"/>
  <c r="R540" i="5"/>
  <c r="Q541" i="5"/>
  <c r="R541" i="5"/>
  <c r="Q542" i="5"/>
  <c r="R542" i="5"/>
  <c r="Q543" i="5"/>
  <c r="R543" i="5"/>
  <c r="Q544" i="5"/>
  <c r="R544" i="5"/>
  <c r="Q545" i="5"/>
  <c r="R545" i="5"/>
  <c r="Q546" i="5"/>
  <c r="R546" i="5"/>
  <c r="Q547" i="5"/>
  <c r="R547" i="5"/>
  <c r="Q548" i="5"/>
  <c r="R548" i="5"/>
  <c r="Q549" i="5"/>
  <c r="R549" i="5"/>
  <c r="Q550" i="5"/>
  <c r="R550" i="5"/>
  <c r="Q551" i="5"/>
  <c r="R551" i="5"/>
  <c r="Q552" i="5"/>
  <c r="R552" i="5"/>
  <c r="Q553" i="5"/>
  <c r="R553" i="5"/>
  <c r="Q554" i="5"/>
  <c r="R554" i="5"/>
  <c r="Q555" i="5"/>
  <c r="R555" i="5"/>
  <c r="Q556" i="5"/>
  <c r="R556" i="5"/>
  <c r="Q557" i="5"/>
  <c r="R557" i="5"/>
  <c r="Q558" i="5"/>
  <c r="R558" i="5"/>
  <c r="Q559" i="5"/>
  <c r="R559" i="5"/>
  <c r="Q560" i="5"/>
  <c r="R560" i="5"/>
  <c r="Q561" i="5"/>
  <c r="R561" i="5"/>
  <c r="Q562" i="5"/>
  <c r="R562" i="5"/>
  <c r="Q563" i="5"/>
  <c r="R563" i="5"/>
  <c r="Q564" i="5"/>
  <c r="R564" i="5"/>
  <c r="Q565" i="5"/>
  <c r="R565" i="5"/>
  <c r="Q566" i="5"/>
  <c r="R566" i="5"/>
  <c r="Q567" i="5"/>
  <c r="R567" i="5"/>
  <c r="Q568" i="5"/>
  <c r="R568" i="5"/>
  <c r="Q569" i="5"/>
  <c r="R569" i="5"/>
  <c r="Q570" i="5"/>
  <c r="R570" i="5"/>
  <c r="Q571" i="5"/>
  <c r="R571" i="5"/>
  <c r="Q572" i="5"/>
  <c r="R572" i="5"/>
  <c r="Q573" i="5"/>
  <c r="R573" i="5"/>
  <c r="Q574" i="5"/>
  <c r="R574" i="5"/>
  <c r="Q575" i="5"/>
  <c r="R575" i="5"/>
  <c r="Q576" i="5"/>
  <c r="R576" i="5"/>
  <c r="Q577" i="5"/>
  <c r="R577" i="5"/>
  <c r="Q578" i="5"/>
  <c r="R578" i="5"/>
  <c r="Q579" i="5"/>
  <c r="R579" i="5"/>
  <c r="Q580" i="5"/>
  <c r="R580" i="5"/>
  <c r="Q581" i="5"/>
  <c r="R581" i="5"/>
  <c r="Q582" i="5"/>
  <c r="R582" i="5"/>
  <c r="Q583" i="5"/>
  <c r="R583" i="5"/>
  <c r="Q584" i="5"/>
  <c r="R584" i="5"/>
  <c r="Q585" i="5"/>
  <c r="R585" i="5"/>
  <c r="Q586" i="5"/>
  <c r="R586" i="5"/>
  <c r="Q587" i="5"/>
  <c r="R587" i="5"/>
  <c r="Q588" i="5"/>
  <c r="R588" i="5"/>
  <c r="Q589" i="5"/>
  <c r="R589" i="5"/>
  <c r="Q590" i="5"/>
  <c r="R590" i="5"/>
  <c r="Q591" i="5"/>
  <c r="R591" i="5"/>
  <c r="Q592" i="5"/>
  <c r="R592" i="5"/>
  <c r="Q593" i="5"/>
  <c r="R593" i="5"/>
  <c r="Q594" i="5"/>
  <c r="R594" i="5"/>
  <c r="Q595" i="5"/>
  <c r="R595" i="5"/>
  <c r="Q596" i="5"/>
  <c r="R596" i="5"/>
  <c r="Q597" i="5"/>
  <c r="R597" i="5"/>
  <c r="Q598" i="5"/>
  <c r="R598" i="5"/>
  <c r="Q599" i="5"/>
  <c r="R599" i="5"/>
  <c r="Q600" i="5"/>
  <c r="R600" i="5"/>
  <c r="Q601" i="5"/>
  <c r="R601" i="5"/>
  <c r="Q602" i="5"/>
  <c r="R602" i="5"/>
  <c r="Q603" i="5"/>
  <c r="R603" i="5"/>
  <c r="Q604" i="5"/>
  <c r="R604" i="5"/>
  <c r="Q605" i="5"/>
  <c r="R605" i="5"/>
  <c r="Q606" i="5"/>
  <c r="R606" i="5"/>
  <c r="Q607" i="5"/>
  <c r="R607" i="5"/>
  <c r="Q608" i="5"/>
  <c r="R608" i="5"/>
  <c r="Q609" i="5"/>
  <c r="R609" i="5"/>
  <c r="Q610" i="5"/>
  <c r="R610" i="5"/>
  <c r="Q611" i="5"/>
  <c r="R611" i="5"/>
  <c r="Q612" i="5"/>
  <c r="R612" i="5"/>
  <c r="Q613" i="5"/>
  <c r="R613" i="5"/>
  <c r="Q614" i="5"/>
  <c r="R614" i="5"/>
  <c r="Q615" i="5"/>
  <c r="R615" i="5"/>
  <c r="Q616" i="5"/>
  <c r="R616" i="5"/>
  <c r="Q617" i="5"/>
  <c r="R617" i="5"/>
  <c r="Q618" i="5"/>
  <c r="R618" i="5"/>
  <c r="Q619" i="5"/>
  <c r="R619" i="5"/>
  <c r="K63" i="8" l="1"/>
  <c r="K62" i="8"/>
  <c r="D62" i="8" a="1"/>
  <c r="D62" i="8" s="1"/>
  <c r="K61" i="8"/>
  <c r="D61" i="8" a="1"/>
  <c r="D61" i="8" s="1"/>
  <c r="K60" i="8"/>
  <c r="D60" i="8" a="1"/>
  <c r="D60" i="8" s="1"/>
  <c r="K59" i="8"/>
  <c r="D59" i="8" a="1"/>
  <c r="D59" i="8" s="1"/>
  <c r="K58" i="8"/>
  <c r="D58" i="8" a="1"/>
  <c r="D58" i="8" s="1"/>
  <c r="K57" i="8"/>
  <c r="D57" i="8" a="1"/>
  <c r="D57" i="8" s="1"/>
  <c r="K56" i="8"/>
  <c r="D56" i="8" a="1"/>
  <c r="D56" i="8" s="1"/>
  <c r="K55" i="8"/>
  <c r="D55" i="8" a="1"/>
  <c r="D55" i="8" s="1"/>
  <c r="K54" i="8"/>
  <c r="D54" i="8" a="1"/>
  <c r="D54" i="8" s="1"/>
  <c r="K53" i="8"/>
  <c r="D53" i="8" a="1"/>
  <c r="D53" i="8" s="1"/>
  <c r="K52" i="8"/>
  <c r="D52" i="8" a="1"/>
  <c r="D52" i="8" s="1"/>
  <c r="K51" i="8"/>
  <c r="D51" i="8" a="1"/>
  <c r="D51" i="8" s="1"/>
  <c r="K50" i="8"/>
  <c r="D50" i="8" a="1"/>
  <c r="D50" i="8" s="1"/>
  <c r="K49" i="8"/>
  <c r="D49" i="8" a="1"/>
  <c r="D49" i="8" s="1"/>
  <c r="K48" i="8"/>
  <c r="D48" i="8" a="1"/>
  <c r="D48" i="8" s="1"/>
  <c r="K47" i="8"/>
  <c r="D47" i="8" a="1"/>
  <c r="D47" i="8" s="1"/>
  <c r="K46" i="8"/>
  <c r="D46" i="8" a="1"/>
  <c r="D46" i="8" s="1"/>
  <c r="K45" i="8"/>
  <c r="D45" i="8" a="1"/>
  <c r="D45" i="8" s="1"/>
  <c r="K44" i="8"/>
  <c r="D44" i="8" a="1"/>
  <c r="D44" i="8" s="1"/>
  <c r="K43" i="8"/>
  <c r="D43" i="8" a="1"/>
  <c r="D43" i="8" s="1"/>
  <c r="K42" i="8"/>
  <c r="D42" i="8" a="1"/>
  <c r="D42" i="8" s="1"/>
  <c r="K41" i="8"/>
  <c r="D41" i="8" a="1"/>
  <c r="D41" i="8" s="1"/>
  <c r="K40" i="8"/>
  <c r="D40" i="8" a="1"/>
  <c r="D40" i="8" s="1"/>
  <c r="K39" i="8"/>
  <c r="D39" i="8" a="1"/>
  <c r="D39" i="8" s="1"/>
  <c r="K38" i="8"/>
  <c r="D38" i="8" a="1"/>
  <c r="D38" i="8" s="1"/>
  <c r="K37" i="8"/>
  <c r="D37" i="8" a="1"/>
  <c r="D37" i="8" s="1"/>
  <c r="K36" i="8"/>
  <c r="D36" i="8" a="1"/>
  <c r="D36" i="8" s="1"/>
  <c r="K35" i="8"/>
  <c r="D35" i="8" a="1"/>
  <c r="D35" i="8" s="1"/>
  <c r="K34" i="8"/>
  <c r="D34" i="8" a="1"/>
  <c r="D34" i="8" s="1"/>
  <c r="K33" i="8"/>
  <c r="D33" i="8" a="1"/>
  <c r="D33" i="8" s="1"/>
  <c r="K32" i="8"/>
  <c r="D32" i="8" a="1"/>
  <c r="D32" i="8" s="1"/>
  <c r="K31" i="8"/>
  <c r="D31" i="8" a="1"/>
  <c r="D31" i="8" s="1"/>
  <c r="K30" i="8"/>
  <c r="D30" i="8" a="1"/>
  <c r="D30" i="8" s="1"/>
  <c r="K29" i="8"/>
  <c r="D29" i="8" a="1"/>
  <c r="D29" i="8" s="1"/>
  <c r="K28" i="8"/>
  <c r="D28" i="8" a="1"/>
  <c r="D28" i="8" s="1"/>
  <c r="K27" i="8"/>
  <c r="D27" i="8" a="1"/>
  <c r="D27" i="8" s="1"/>
  <c r="K26" i="8"/>
  <c r="D26" i="8" a="1"/>
  <c r="D26" i="8" s="1"/>
  <c r="K25" i="8"/>
  <c r="D25" i="8" a="1"/>
  <c r="D25" i="8" s="1"/>
  <c r="K24" i="8"/>
  <c r="D24" i="8" a="1"/>
  <c r="D24" i="8" s="1"/>
  <c r="K23" i="8"/>
  <c r="D23" i="8" a="1"/>
  <c r="D23" i="8" s="1"/>
  <c r="K22" i="8"/>
  <c r="D22" i="8" a="1"/>
  <c r="D22" i="8" s="1"/>
  <c r="K21" i="8"/>
  <c r="D21" i="8" a="1"/>
  <c r="D21" i="8" s="1"/>
  <c r="K20" i="8"/>
  <c r="D20" i="8" a="1"/>
  <c r="D20" i="8" s="1"/>
  <c r="K19" i="8"/>
  <c r="D19" i="8" a="1"/>
  <c r="D19" i="8" s="1"/>
  <c r="K18" i="8"/>
  <c r="D18" i="8" a="1"/>
  <c r="D18" i="8" s="1"/>
  <c r="K17" i="8"/>
  <c r="D17" i="8" a="1"/>
  <c r="D17" i="8" s="1"/>
  <c r="K16" i="8"/>
  <c r="D16" i="8" a="1"/>
  <c r="D16" i="8" s="1"/>
  <c r="K15" i="8"/>
  <c r="D15" i="8" a="1"/>
  <c r="D15" i="8" s="1"/>
  <c r="K14" i="8"/>
  <c r="D14" i="8" a="1"/>
  <c r="D14" i="8" s="1"/>
  <c r="K13" i="8"/>
  <c r="D13" i="8" a="1"/>
  <c r="D13" i="8" s="1"/>
  <c r="K12" i="8"/>
  <c r="D12" i="8" a="1"/>
  <c r="D12" i="8" s="1"/>
  <c r="K11" i="8"/>
  <c r="D11" i="8" a="1"/>
  <c r="D11" i="8" s="1"/>
  <c r="K10" i="8"/>
  <c r="D10" i="8" a="1"/>
  <c r="D10" i="8" s="1"/>
  <c r="K9" i="8"/>
  <c r="D9" i="8" a="1"/>
  <c r="D9" i="8" s="1"/>
  <c r="K8" i="8"/>
  <c r="D8" i="8" a="1"/>
  <c r="D8" i="8" s="1"/>
  <c r="K7" i="8"/>
  <c r="D7" i="8" a="1"/>
  <c r="D7" i="8" s="1"/>
  <c r="K6" i="8"/>
  <c r="D6" i="8" a="1"/>
  <c r="D6" i="8" s="1"/>
  <c r="K5" i="8"/>
  <c r="D5" i="8" a="1"/>
  <c r="D5" i="8" s="1"/>
  <c r="I15" i="7"/>
  <c r="I14" i="7"/>
  <c r="I13" i="7"/>
  <c r="I12" i="7"/>
  <c r="I11" i="7"/>
  <c r="I10" i="7"/>
  <c r="I9" i="7"/>
  <c r="I8" i="7"/>
  <c r="I7" i="7"/>
  <c r="I6" i="7"/>
  <c r="I5" i="7"/>
  <c r="O337" i="6"/>
  <c r="G337" i="6"/>
  <c r="O336" i="6"/>
  <c r="G336" i="6"/>
  <c r="O335" i="6"/>
  <c r="G335" i="6"/>
  <c r="O334" i="6"/>
  <c r="G334" i="6"/>
  <c r="O333" i="6"/>
  <c r="G333" i="6"/>
  <c r="O332" i="6"/>
  <c r="G332" i="6"/>
  <c r="O331" i="6"/>
  <c r="G331" i="6"/>
  <c r="O330" i="6"/>
  <c r="G330" i="6"/>
  <c r="O329" i="6"/>
  <c r="G329" i="6"/>
  <c r="O328" i="6"/>
  <c r="G328" i="6"/>
  <c r="O327" i="6"/>
  <c r="G327" i="6"/>
  <c r="O326" i="6"/>
  <c r="G326" i="6"/>
  <c r="O325" i="6"/>
  <c r="G325" i="6"/>
  <c r="O324" i="6"/>
  <c r="G324" i="6"/>
  <c r="O323" i="6"/>
  <c r="G323" i="6"/>
  <c r="O322" i="6"/>
  <c r="G322" i="6"/>
  <c r="O321" i="6"/>
  <c r="G321" i="6"/>
  <c r="O320" i="6"/>
  <c r="G320" i="6"/>
  <c r="O319" i="6"/>
  <c r="G319" i="6"/>
  <c r="O318" i="6"/>
  <c r="G318" i="6"/>
  <c r="O317" i="6"/>
  <c r="G317" i="6"/>
  <c r="O316" i="6"/>
  <c r="G316" i="6"/>
  <c r="O315" i="6"/>
  <c r="G315" i="6"/>
  <c r="O314" i="6"/>
  <c r="G314" i="6"/>
  <c r="O313" i="6"/>
  <c r="G313" i="6"/>
  <c r="O312" i="6"/>
  <c r="G312" i="6"/>
  <c r="O311" i="6"/>
  <c r="G311" i="6"/>
  <c r="O310" i="6"/>
  <c r="G310" i="6"/>
  <c r="O1625" i="6"/>
  <c r="G1625" i="6"/>
  <c r="O1624" i="6"/>
  <c r="G1624" i="6"/>
  <c r="O1623" i="6"/>
  <c r="G1623" i="6"/>
  <c r="O1622" i="6"/>
  <c r="G1622" i="6"/>
  <c r="O1621" i="6"/>
  <c r="G1621" i="6"/>
  <c r="O1620" i="6"/>
  <c r="G1620" i="6"/>
  <c r="O1619" i="6"/>
  <c r="G1619" i="6"/>
  <c r="O1618" i="6"/>
  <c r="G1618" i="6"/>
  <c r="O1617" i="6"/>
  <c r="G1617" i="6"/>
  <c r="O1616" i="6"/>
  <c r="G1616" i="6"/>
  <c r="O1615" i="6"/>
  <c r="G1615" i="6"/>
  <c r="O1614" i="6"/>
  <c r="G1614" i="6"/>
  <c r="O1613" i="6"/>
  <c r="G1613" i="6"/>
  <c r="O1612" i="6"/>
  <c r="G1612" i="6"/>
  <c r="O1611" i="6"/>
  <c r="G1611" i="6"/>
  <c r="O1610" i="6"/>
  <c r="G1610" i="6"/>
  <c r="O1609" i="6"/>
  <c r="G1609" i="6"/>
  <c r="O1608" i="6"/>
  <c r="G1608" i="6"/>
  <c r="O1607" i="6"/>
  <c r="G1607" i="6"/>
  <c r="O1606" i="6"/>
  <c r="G1606" i="6"/>
  <c r="O1605" i="6"/>
  <c r="G1605" i="6"/>
  <c r="O1604" i="6"/>
  <c r="G1604" i="6"/>
  <c r="O1603" i="6"/>
  <c r="G1603" i="6"/>
  <c r="O1602" i="6"/>
  <c r="G1602" i="6"/>
  <c r="O1601" i="6"/>
  <c r="G1601" i="6"/>
  <c r="O1600" i="6"/>
  <c r="G1600" i="6"/>
  <c r="O1599" i="6"/>
  <c r="G1599" i="6"/>
  <c r="O1598" i="6"/>
  <c r="G1598" i="6"/>
  <c r="O1597" i="6"/>
  <c r="G1597" i="6"/>
  <c r="O1596" i="6"/>
  <c r="G1596" i="6"/>
  <c r="O1595" i="6"/>
  <c r="G1595" i="6"/>
  <c r="O1594" i="6"/>
  <c r="G1594" i="6"/>
  <c r="O1593" i="6"/>
  <c r="G1593" i="6"/>
  <c r="O1592" i="6"/>
  <c r="G1592" i="6"/>
  <c r="O1591" i="6"/>
  <c r="G1591" i="6"/>
  <c r="O1590" i="6"/>
  <c r="G1590" i="6"/>
  <c r="O1589" i="6"/>
  <c r="G1589" i="6"/>
  <c r="O1588" i="6"/>
  <c r="G1588" i="6"/>
  <c r="O1587" i="6"/>
  <c r="G1587" i="6"/>
  <c r="O1586" i="6"/>
  <c r="G1586" i="6"/>
  <c r="O1585" i="6"/>
  <c r="G1585" i="6"/>
  <c r="O1584" i="6"/>
  <c r="G1584" i="6"/>
  <c r="O1583" i="6"/>
  <c r="G1583" i="6"/>
  <c r="O1582" i="6"/>
  <c r="G1582" i="6"/>
  <c r="O1581" i="6"/>
  <c r="G1581" i="6"/>
  <c r="O1580" i="6"/>
  <c r="G1580" i="6"/>
  <c r="O1579" i="6"/>
  <c r="G1579" i="6"/>
  <c r="O1578" i="6"/>
  <c r="G1578" i="6"/>
  <c r="O1577" i="6"/>
  <c r="G1577" i="6"/>
  <c r="O1576" i="6"/>
  <c r="G1576" i="6"/>
  <c r="O1575" i="6"/>
  <c r="G1575" i="6"/>
  <c r="O1574" i="6"/>
  <c r="G1574" i="6"/>
  <c r="O1573" i="6"/>
  <c r="G1573" i="6"/>
  <c r="O1572" i="6"/>
  <c r="G1572" i="6"/>
  <c r="O1571" i="6"/>
  <c r="G1571" i="6"/>
  <c r="O1570" i="6"/>
  <c r="G1570" i="6"/>
  <c r="O1569" i="6"/>
  <c r="G1569" i="6"/>
  <c r="O1568" i="6"/>
  <c r="G1568" i="6"/>
  <c r="O1567" i="6"/>
  <c r="G1567" i="6"/>
  <c r="O1566" i="6"/>
  <c r="G1566" i="6"/>
  <c r="O1565" i="6"/>
  <c r="G1565" i="6"/>
  <c r="O1564" i="6"/>
  <c r="G1564" i="6"/>
  <c r="O1563" i="6"/>
  <c r="G1563" i="6"/>
  <c r="O1562" i="6"/>
  <c r="G1562" i="6"/>
  <c r="O1561" i="6"/>
  <c r="G1561" i="6"/>
  <c r="O1560" i="6"/>
  <c r="G1560" i="6"/>
  <c r="O1559" i="6"/>
  <c r="G1559" i="6"/>
  <c r="O1558" i="6"/>
  <c r="G1558" i="6"/>
  <c r="O1557" i="6"/>
  <c r="G1557" i="6"/>
  <c r="O1556" i="6"/>
  <c r="G1556" i="6"/>
  <c r="O1555" i="6"/>
  <c r="G1555" i="6"/>
  <c r="O1554" i="6"/>
  <c r="G1554" i="6"/>
  <c r="O1553" i="6"/>
  <c r="G1553" i="6"/>
  <c r="O1552" i="6"/>
  <c r="G1552" i="6"/>
  <c r="O1551" i="6"/>
  <c r="G1551" i="6"/>
  <c r="O1550" i="6"/>
  <c r="G1550" i="6"/>
  <c r="O1549" i="6"/>
  <c r="G1549" i="6"/>
  <c r="O1548" i="6"/>
  <c r="G1548" i="6"/>
  <c r="O1547" i="6"/>
  <c r="G1547" i="6"/>
  <c r="O1546" i="6"/>
  <c r="G1546" i="6"/>
  <c r="O1545" i="6"/>
  <c r="G1545" i="6"/>
  <c r="O1544" i="6"/>
  <c r="G1544" i="6"/>
  <c r="O1543" i="6"/>
  <c r="G1543" i="6"/>
  <c r="O1542" i="6"/>
  <c r="G1542" i="6"/>
  <c r="O1541" i="6"/>
  <c r="G1541" i="6"/>
  <c r="O1540" i="6"/>
  <c r="G1540" i="6"/>
  <c r="O1539" i="6"/>
  <c r="G1539" i="6"/>
  <c r="O1538" i="6"/>
  <c r="G1538" i="6"/>
  <c r="O1537" i="6"/>
  <c r="G1537" i="6"/>
  <c r="O1536" i="6"/>
  <c r="G1536" i="6"/>
  <c r="O1535" i="6"/>
  <c r="G1535" i="6"/>
  <c r="O1534" i="6"/>
  <c r="G1534" i="6"/>
  <c r="O1533" i="6"/>
  <c r="G1533" i="6"/>
  <c r="O1532" i="6"/>
  <c r="G1532" i="6"/>
  <c r="O1531" i="6"/>
  <c r="G1531" i="6"/>
  <c r="O1530" i="6"/>
  <c r="G1530" i="6"/>
  <c r="O1529" i="6"/>
  <c r="G1529" i="6"/>
  <c r="O1528" i="6"/>
  <c r="G1528" i="6"/>
  <c r="O1527" i="6"/>
  <c r="G1527" i="6"/>
  <c r="O1526" i="6"/>
  <c r="G1526" i="6"/>
  <c r="O1525" i="6"/>
  <c r="G1525" i="6"/>
  <c r="O1524" i="6"/>
  <c r="G1524" i="6"/>
  <c r="O1523" i="6"/>
  <c r="G1523" i="6"/>
  <c r="O1522" i="6"/>
  <c r="G1522" i="6"/>
  <c r="O1521" i="6"/>
  <c r="G1521" i="6"/>
  <c r="O1520" i="6"/>
  <c r="G1520" i="6"/>
  <c r="O1519" i="6"/>
  <c r="G1519" i="6"/>
  <c r="O1518" i="6"/>
  <c r="G1518" i="6"/>
  <c r="O1517" i="6"/>
  <c r="G1517" i="6"/>
  <c r="O1516" i="6"/>
  <c r="G1516" i="6"/>
  <c r="O1515" i="6"/>
  <c r="G1515" i="6"/>
  <c r="O1514" i="6"/>
  <c r="G1514" i="6"/>
  <c r="O1513" i="6"/>
  <c r="G1513" i="6"/>
  <c r="O1512" i="6"/>
  <c r="G1512" i="6"/>
  <c r="O1511" i="6"/>
  <c r="G1511" i="6"/>
  <c r="O1510" i="6"/>
  <c r="G1510" i="6"/>
  <c r="O1509" i="6"/>
  <c r="G1509" i="6"/>
  <c r="O1508" i="6"/>
  <c r="G1508" i="6"/>
  <c r="O1507" i="6"/>
  <c r="G1507" i="6"/>
  <c r="O1506" i="6"/>
  <c r="G1506" i="6"/>
  <c r="O1505" i="6"/>
  <c r="G1505" i="6"/>
  <c r="O1504" i="6"/>
  <c r="G1504" i="6"/>
  <c r="O1503" i="6"/>
  <c r="G1503" i="6"/>
  <c r="O1502" i="6"/>
  <c r="G1502" i="6"/>
  <c r="O1501" i="6"/>
  <c r="G1501" i="6"/>
  <c r="O1500" i="6"/>
  <c r="G1500" i="6"/>
  <c r="O1499" i="6"/>
  <c r="G1499" i="6"/>
  <c r="O1498" i="6"/>
  <c r="G1498" i="6"/>
  <c r="O1497" i="6"/>
  <c r="G1497" i="6"/>
  <c r="O1496" i="6"/>
  <c r="G1496" i="6"/>
  <c r="O1495" i="6"/>
  <c r="G1495" i="6"/>
  <c r="O1494" i="6"/>
  <c r="G1494" i="6"/>
  <c r="O1493" i="6"/>
  <c r="G1493" i="6"/>
  <c r="O1492" i="6"/>
  <c r="G1492" i="6"/>
  <c r="O1491" i="6"/>
  <c r="G1491" i="6"/>
  <c r="O1490" i="6"/>
  <c r="G1490" i="6"/>
  <c r="O1489" i="6"/>
  <c r="G1489" i="6"/>
  <c r="O1488" i="6"/>
  <c r="G1488" i="6"/>
  <c r="O1487" i="6"/>
  <c r="G1487" i="6"/>
  <c r="O1486" i="6"/>
  <c r="G1486" i="6"/>
  <c r="O1485" i="6"/>
  <c r="G1485" i="6"/>
  <c r="O1484" i="6"/>
  <c r="G1484" i="6"/>
  <c r="O1483" i="6"/>
  <c r="G1483" i="6"/>
  <c r="O1482" i="6"/>
  <c r="G1482" i="6"/>
  <c r="O1481" i="6"/>
  <c r="G1481" i="6"/>
  <c r="O1480" i="6"/>
  <c r="G1480" i="6"/>
  <c r="O1479" i="6"/>
  <c r="G1479" i="6"/>
  <c r="O1478" i="6"/>
  <c r="G1478" i="6"/>
  <c r="O1477" i="6"/>
  <c r="G1477" i="6"/>
  <c r="O1476" i="6"/>
  <c r="G1476" i="6"/>
  <c r="O1475" i="6"/>
  <c r="G1475" i="6"/>
  <c r="O1474" i="6"/>
  <c r="G1474" i="6"/>
  <c r="O1473" i="6"/>
  <c r="G1473" i="6"/>
  <c r="O1472" i="6"/>
  <c r="G1472" i="6"/>
  <c r="O1471" i="6"/>
  <c r="G1471" i="6"/>
  <c r="O1470" i="6"/>
  <c r="G1470" i="6"/>
  <c r="O1469" i="6"/>
  <c r="G1469" i="6"/>
  <c r="O1468" i="6"/>
  <c r="G1468" i="6"/>
  <c r="O1467" i="6"/>
  <c r="G1467" i="6"/>
  <c r="O1466" i="6"/>
  <c r="G1466" i="6"/>
  <c r="O1465" i="6"/>
  <c r="G1465" i="6"/>
  <c r="O1464" i="6"/>
  <c r="G1464" i="6"/>
  <c r="O1463" i="6"/>
  <c r="G1463" i="6"/>
  <c r="O1462" i="6"/>
  <c r="G1462" i="6"/>
  <c r="O1461" i="6"/>
  <c r="G1461" i="6"/>
  <c r="O1460" i="6"/>
  <c r="G1460" i="6"/>
  <c r="O1459" i="6"/>
  <c r="G1459" i="6"/>
  <c r="O1458" i="6"/>
  <c r="G1458" i="6"/>
  <c r="O1457" i="6"/>
  <c r="G1457" i="6"/>
  <c r="O1456" i="6"/>
  <c r="G1456" i="6"/>
  <c r="O1455" i="6"/>
  <c r="G1455" i="6"/>
  <c r="O1454" i="6"/>
  <c r="G1454" i="6"/>
  <c r="O1453" i="6"/>
  <c r="G1453" i="6"/>
  <c r="O1452" i="6"/>
  <c r="G1452" i="6"/>
  <c r="O1451" i="6"/>
  <c r="G1451" i="6"/>
  <c r="O1450" i="6"/>
  <c r="G1450" i="6"/>
  <c r="O1449" i="6"/>
  <c r="G1449" i="6"/>
  <c r="O1448" i="6"/>
  <c r="G1448" i="6"/>
  <c r="O1447" i="6"/>
  <c r="G1447" i="6"/>
  <c r="O1446" i="6"/>
  <c r="G1446" i="6"/>
  <c r="O1445" i="6"/>
  <c r="G1445" i="6"/>
  <c r="O1444" i="6"/>
  <c r="G1444" i="6"/>
  <c r="O1443" i="6"/>
  <c r="G1443" i="6"/>
  <c r="O1442" i="6"/>
  <c r="G1442" i="6"/>
  <c r="O1441" i="6"/>
  <c r="G1441" i="6"/>
  <c r="O1440" i="6"/>
  <c r="G1440" i="6"/>
  <c r="O1439" i="6"/>
  <c r="G1439" i="6"/>
  <c r="O1438" i="6"/>
  <c r="G1438" i="6"/>
  <c r="O1437" i="6"/>
  <c r="G1437" i="6"/>
  <c r="O1436" i="6"/>
  <c r="G1436" i="6"/>
  <c r="O1435" i="6"/>
  <c r="G1435" i="6"/>
  <c r="O1434" i="6"/>
  <c r="G1434" i="6"/>
  <c r="O1433" i="6"/>
  <c r="G1433" i="6"/>
  <c r="O1432" i="6"/>
  <c r="G1432" i="6"/>
  <c r="O1431" i="6"/>
  <c r="G1431" i="6"/>
  <c r="O1430" i="6"/>
  <c r="G1430" i="6"/>
  <c r="O1429" i="6"/>
  <c r="G1429" i="6"/>
  <c r="O1428" i="6"/>
  <c r="G1428" i="6"/>
  <c r="O1427" i="6"/>
  <c r="G1427" i="6"/>
  <c r="O1426" i="6"/>
  <c r="G1426" i="6"/>
  <c r="O1425" i="6"/>
  <c r="G1425" i="6"/>
  <c r="O1424" i="6"/>
  <c r="G1424" i="6"/>
  <c r="O1423" i="6"/>
  <c r="G1423" i="6"/>
  <c r="O1422" i="6"/>
  <c r="G1422" i="6"/>
  <c r="O1421" i="6"/>
  <c r="G1421" i="6"/>
  <c r="O1420" i="6"/>
  <c r="G1420" i="6"/>
  <c r="O1419" i="6"/>
  <c r="G1419" i="6"/>
  <c r="O1418" i="6"/>
  <c r="G1418" i="6"/>
  <c r="O1417" i="6"/>
  <c r="G1417" i="6"/>
  <c r="O1416" i="6"/>
  <c r="G1416" i="6"/>
  <c r="O1415" i="6"/>
  <c r="G1415" i="6"/>
  <c r="O1414" i="6"/>
  <c r="G1414" i="6"/>
  <c r="O1413" i="6"/>
  <c r="G1413" i="6"/>
  <c r="O1412" i="6"/>
  <c r="G1412" i="6"/>
  <c r="O1411" i="6"/>
  <c r="G1411" i="6"/>
  <c r="O1410" i="6"/>
  <c r="G1410" i="6"/>
  <c r="O1409" i="6"/>
  <c r="G1409" i="6"/>
  <c r="O1408" i="6"/>
  <c r="G1408" i="6"/>
  <c r="O1407" i="6"/>
  <c r="G1407" i="6"/>
  <c r="O1406" i="6"/>
  <c r="G1406" i="6"/>
  <c r="O1405" i="6"/>
  <c r="G1405" i="6"/>
  <c r="O1404" i="6"/>
  <c r="G1404" i="6"/>
  <c r="O1403" i="6"/>
  <c r="G1403" i="6"/>
  <c r="O1402" i="6"/>
  <c r="G1402" i="6"/>
  <c r="O1401" i="6"/>
  <c r="G1401" i="6"/>
  <c r="O1400" i="6"/>
  <c r="G1400" i="6"/>
  <c r="O1399" i="6"/>
  <c r="G1399" i="6"/>
  <c r="O1398" i="6"/>
  <c r="G1398" i="6"/>
  <c r="O1397" i="6"/>
  <c r="G1397" i="6"/>
  <c r="O1396" i="6"/>
  <c r="G1396" i="6"/>
  <c r="O1395" i="6"/>
  <c r="G1395" i="6"/>
  <c r="O1394" i="6"/>
  <c r="G1394" i="6"/>
  <c r="O1393" i="6"/>
  <c r="G1393" i="6"/>
  <c r="O1392" i="6"/>
  <c r="G1392" i="6"/>
  <c r="O1391" i="6"/>
  <c r="G1391" i="6"/>
  <c r="O1390" i="6"/>
  <c r="G1390" i="6"/>
  <c r="O1389" i="6"/>
  <c r="G1389" i="6"/>
  <c r="O1388" i="6"/>
  <c r="G1388" i="6"/>
  <c r="O1387" i="6"/>
  <c r="G1387" i="6"/>
  <c r="O1386" i="6"/>
  <c r="G1386" i="6"/>
  <c r="O1385" i="6"/>
  <c r="G1385" i="6"/>
  <c r="O1384" i="6"/>
  <c r="G1384" i="6"/>
  <c r="O1383" i="6"/>
  <c r="G1383" i="6"/>
  <c r="O1382" i="6"/>
  <c r="G1382" i="6"/>
  <c r="O1381" i="6"/>
  <c r="G1381" i="6"/>
  <c r="O1380" i="6"/>
  <c r="G1380" i="6"/>
  <c r="O1379" i="6"/>
  <c r="G1379" i="6"/>
  <c r="O1378" i="6"/>
  <c r="G1378" i="6"/>
  <c r="O1377" i="6"/>
  <c r="G1377" i="6"/>
  <c r="O1376" i="6"/>
  <c r="G1376" i="6"/>
  <c r="O1375" i="6"/>
  <c r="G1375" i="6"/>
  <c r="O1374" i="6"/>
  <c r="G1374" i="6"/>
  <c r="O1373" i="6"/>
  <c r="G1373" i="6"/>
  <c r="O1372" i="6"/>
  <c r="G1372" i="6"/>
  <c r="O1371" i="6"/>
  <c r="G1371" i="6"/>
  <c r="O1370" i="6"/>
  <c r="G1370" i="6"/>
  <c r="O1369" i="6"/>
  <c r="G1369" i="6"/>
  <c r="O1368" i="6"/>
  <c r="G1368" i="6"/>
  <c r="O1367" i="6"/>
  <c r="G1367" i="6"/>
  <c r="O1366" i="6"/>
  <c r="G1366" i="6"/>
  <c r="O1365" i="6"/>
  <c r="G1365" i="6"/>
  <c r="O1364" i="6"/>
  <c r="G1364" i="6"/>
  <c r="O1363" i="6"/>
  <c r="G1363" i="6"/>
  <c r="O1362" i="6"/>
  <c r="G1362" i="6"/>
  <c r="O1361" i="6"/>
  <c r="G1361" i="6"/>
  <c r="O1360" i="6"/>
  <c r="G1360" i="6"/>
  <c r="O1359" i="6"/>
  <c r="G1359" i="6"/>
  <c r="O1358" i="6"/>
  <c r="G1358" i="6"/>
  <c r="O1357" i="6"/>
  <c r="G1357" i="6"/>
  <c r="O1356" i="6"/>
  <c r="G1356" i="6"/>
  <c r="O1355" i="6"/>
  <c r="G1355" i="6"/>
  <c r="O1354" i="6"/>
  <c r="G1354" i="6"/>
  <c r="O1353" i="6"/>
  <c r="G1353" i="6"/>
  <c r="O1352" i="6"/>
  <c r="G1352" i="6"/>
  <c r="O1351" i="6"/>
  <c r="G1351" i="6"/>
  <c r="O1350" i="6"/>
  <c r="G1350" i="6"/>
  <c r="O1349" i="6"/>
  <c r="G1349" i="6"/>
  <c r="O1348" i="6"/>
  <c r="G1348" i="6"/>
  <c r="O1347" i="6"/>
  <c r="G1347" i="6"/>
  <c r="O1346" i="6"/>
  <c r="G1346" i="6"/>
  <c r="O1345" i="6"/>
  <c r="G1345" i="6"/>
  <c r="O1344" i="6"/>
  <c r="G1344" i="6"/>
  <c r="O1343" i="6"/>
  <c r="G1343" i="6"/>
  <c r="O1342" i="6"/>
  <c r="G1342" i="6"/>
  <c r="O1341" i="6"/>
  <c r="G1341" i="6"/>
  <c r="O1340" i="6"/>
  <c r="G1340" i="6"/>
  <c r="O1339" i="6"/>
  <c r="G1339" i="6"/>
  <c r="O1338" i="6"/>
  <c r="G1338" i="6"/>
  <c r="O1337" i="6"/>
  <c r="G1337" i="6"/>
  <c r="O1336" i="6"/>
  <c r="G1336" i="6"/>
  <c r="O1335" i="6"/>
  <c r="G1335" i="6"/>
  <c r="O1334" i="6"/>
  <c r="G1334" i="6"/>
  <c r="O1333" i="6"/>
  <c r="G1333" i="6"/>
  <c r="O1332" i="6"/>
  <c r="G1332" i="6"/>
  <c r="O1331" i="6"/>
  <c r="G1331" i="6"/>
  <c r="O1330" i="6"/>
  <c r="G1330" i="6"/>
  <c r="O1329" i="6"/>
  <c r="G1329" i="6"/>
  <c r="O1328" i="6"/>
  <c r="G1328" i="6"/>
  <c r="O1327" i="6"/>
  <c r="G1327" i="6"/>
  <c r="O1326" i="6"/>
  <c r="G1326" i="6"/>
  <c r="O1325" i="6"/>
  <c r="G1325" i="6"/>
  <c r="O1324" i="6"/>
  <c r="G1324" i="6"/>
  <c r="O1323" i="6"/>
  <c r="G1323" i="6"/>
  <c r="O1322" i="6"/>
  <c r="G1322" i="6"/>
  <c r="O1321" i="6"/>
  <c r="G1321" i="6"/>
  <c r="O1320" i="6"/>
  <c r="G1320" i="6"/>
  <c r="O1319" i="6"/>
  <c r="G1319" i="6"/>
  <c r="O1318" i="6"/>
  <c r="G1318" i="6"/>
  <c r="O1317" i="6"/>
  <c r="G1317" i="6"/>
  <c r="O1316" i="6"/>
  <c r="G1316" i="6"/>
  <c r="O1315" i="6"/>
  <c r="G1315" i="6"/>
  <c r="O1314" i="6"/>
  <c r="G1314" i="6"/>
  <c r="O1313" i="6"/>
  <c r="G1313" i="6"/>
  <c r="O1312" i="6"/>
  <c r="G1312" i="6"/>
  <c r="O1311" i="6"/>
  <c r="G1311" i="6"/>
  <c r="O1310" i="6"/>
  <c r="G1310" i="6"/>
  <c r="O1309" i="6"/>
  <c r="G1309" i="6"/>
  <c r="O1308" i="6"/>
  <c r="G1308" i="6"/>
  <c r="O1307" i="6"/>
  <c r="G1307" i="6"/>
  <c r="O1306" i="6"/>
  <c r="G1306" i="6"/>
  <c r="O1305" i="6"/>
  <c r="G1305" i="6"/>
  <c r="O1304" i="6"/>
  <c r="G1304" i="6"/>
  <c r="O1303" i="6"/>
  <c r="G1303" i="6"/>
  <c r="O1302" i="6"/>
  <c r="G1302" i="6"/>
  <c r="O1301" i="6"/>
  <c r="G1301" i="6"/>
  <c r="O1300" i="6"/>
  <c r="G1300" i="6"/>
  <c r="O1299" i="6"/>
  <c r="G1299" i="6"/>
  <c r="O1298" i="6"/>
  <c r="G1298" i="6"/>
  <c r="O1297" i="6"/>
  <c r="G1297" i="6"/>
  <c r="O1296" i="6"/>
  <c r="G1296" i="6"/>
  <c r="O1295" i="6"/>
  <c r="G1295" i="6"/>
  <c r="O1294" i="6"/>
  <c r="G1294" i="6"/>
  <c r="O1293" i="6"/>
  <c r="G1293" i="6"/>
  <c r="O1292" i="6"/>
  <c r="G1292" i="6"/>
  <c r="O1291" i="6"/>
  <c r="G1291" i="6"/>
  <c r="O1290" i="6"/>
  <c r="G1290" i="6"/>
  <c r="O1289" i="6"/>
  <c r="G1289" i="6"/>
  <c r="O1288" i="6"/>
  <c r="G1288" i="6"/>
  <c r="O1287" i="6"/>
  <c r="G1287" i="6"/>
  <c r="O1286" i="6"/>
  <c r="G1286" i="6"/>
  <c r="O1285" i="6"/>
  <c r="G1285" i="6"/>
  <c r="O1284" i="6"/>
  <c r="G1284" i="6"/>
  <c r="O1283" i="6"/>
  <c r="G1283" i="6"/>
  <c r="O1282" i="6"/>
  <c r="G1282" i="6"/>
  <c r="O1281" i="6"/>
  <c r="G1281" i="6"/>
  <c r="O1280" i="6"/>
  <c r="G1280" i="6"/>
  <c r="O1279" i="6"/>
  <c r="G1279" i="6"/>
  <c r="O1278" i="6"/>
  <c r="G1278" i="6"/>
  <c r="O1277" i="6"/>
  <c r="G1277" i="6"/>
  <c r="O1276" i="6"/>
  <c r="G1276" i="6"/>
  <c r="O1275" i="6"/>
  <c r="G1275" i="6"/>
  <c r="O1274" i="6"/>
  <c r="G1274" i="6"/>
  <c r="O1273" i="6"/>
  <c r="G1273" i="6"/>
  <c r="O1272" i="6"/>
  <c r="G1272" i="6"/>
  <c r="O1271" i="6"/>
  <c r="G1271" i="6"/>
  <c r="O1270" i="6"/>
  <c r="G1270" i="6"/>
  <c r="O1269" i="6"/>
  <c r="G1269" i="6"/>
  <c r="O1268" i="6"/>
  <c r="G1268" i="6"/>
  <c r="O1267" i="6"/>
  <c r="G1267" i="6"/>
  <c r="O1266" i="6"/>
  <c r="G1266" i="6"/>
  <c r="O1265" i="6"/>
  <c r="G1265" i="6"/>
  <c r="O1264" i="6"/>
  <c r="G1264" i="6"/>
  <c r="O1263" i="6"/>
  <c r="G1263" i="6"/>
  <c r="O1262" i="6"/>
  <c r="G1262" i="6"/>
  <c r="O1261" i="6"/>
  <c r="G1261" i="6"/>
  <c r="O1260" i="6"/>
  <c r="G1260" i="6"/>
  <c r="O1259" i="6"/>
  <c r="G1259" i="6"/>
  <c r="O1258" i="6"/>
  <c r="G1258" i="6"/>
  <c r="O1257" i="6"/>
  <c r="G1257" i="6"/>
  <c r="O1256" i="6"/>
  <c r="G1256" i="6"/>
  <c r="O1255" i="6"/>
  <c r="G1255" i="6"/>
  <c r="O1254" i="6"/>
  <c r="G1254" i="6"/>
  <c r="O1253" i="6"/>
  <c r="G1253" i="6"/>
  <c r="O1252" i="6"/>
  <c r="G1252" i="6"/>
  <c r="O1251" i="6"/>
  <c r="G1251" i="6"/>
  <c r="O1250" i="6"/>
  <c r="G1250" i="6"/>
  <c r="O1249" i="6"/>
  <c r="G1249" i="6"/>
  <c r="O1248" i="6"/>
  <c r="G1248" i="6"/>
  <c r="O1247" i="6"/>
  <c r="G1247" i="6"/>
  <c r="O1246" i="6"/>
  <c r="G1246" i="6"/>
  <c r="O1245" i="6"/>
  <c r="G1245" i="6"/>
  <c r="O1244" i="6"/>
  <c r="G1244" i="6"/>
  <c r="O1243" i="6"/>
  <c r="G1243" i="6"/>
  <c r="O1242" i="6"/>
  <c r="G1242" i="6"/>
  <c r="O1241" i="6"/>
  <c r="G1241" i="6"/>
  <c r="O1240" i="6"/>
  <c r="G1240" i="6"/>
  <c r="O1239" i="6"/>
  <c r="G1239" i="6"/>
  <c r="O1238" i="6"/>
  <c r="G1238" i="6"/>
  <c r="O1237" i="6"/>
  <c r="G1237" i="6"/>
  <c r="O1236" i="6"/>
  <c r="G1236" i="6"/>
  <c r="O1235" i="6"/>
  <c r="G1235" i="6"/>
  <c r="O1234" i="6"/>
  <c r="G1234" i="6"/>
  <c r="O1233" i="6"/>
  <c r="G1233" i="6"/>
  <c r="O1232" i="6"/>
  <c r="G1232" i="6"/>
  <c r="O1231" i="6"/>
  <c r="G1231" i="6"/>
  <c r="O1230" i="6"/>
  <c r="G1230" i="6"/>
  <c r="O1229" i="6"/>
  <c r="G1229" i="6"/>
  <c r="O1228" i="6"/>
  <c r="G1228" i="6"/>
  <c r="O1227" i="6"/>
  <c r="G1227" i="6"/>
  <c r="O1226" i="6"/>
  <c r="G1226" i="6"/>
  <c r="O1225" i="6"/>
  <c r="G1225" i="6"/>
  <c r="O1224" i="6"/>
  <c r="G1224" i="6"/>
  <c r="O1223" i="6"/>
  <c r="G1223" i="6"/>
  <c r="O1222" i="6"/>
  <c r="G1222" i="6"/>
  <c r="O1221" i="6"/>
  <c r="G1221" i="6"/>
  <c r="O1220" i="6"/>
  <c r="G1220" i="6"/>
  <c r="O1219" i="6"/>
  <c r="G1219" i="6"/>
  <c r="O1218" i="6"/>
  <c r="G1218" i="6"/>
  <c r="O1217" i="6"/>
  <c r="G1217" i="6"/>
  <c r="O1216" i="6"/>
  <c r="G1216" i="6"/>
  <c r="O1215" i="6"/>
  <c r="G1215" i="6"/>
  <c r="O1214" i="6"/>
  <c r="G1214" i="6"/>
  <c r="O1213" i="6"/>
  <c r="G1213" i="6"/>
  <c r="O1212" i="6"/>
  <c r="G1212" i="6"/>
  <c r="O1211" i="6"/>
  <c r="G1211" i="6"/>
  <c r="O1210" i="6"/>
  <c r="G1210" i="6"/>
  <c r="O1209" i="6"/>
  <c r="G1209" i="6"/>
  <c r="O1208" i="6"/>
  <c r="G1208" i="6"/>
  <c r="O1207" i="6"/>
  <c r="G1207" i="6"/>
  <c r="O1206" i="6"/>
  <c r="G1206" i="6"/>
  <c r="O1205" i="6"/>
  <c r="G1205" i="6"/>
  <c r="O1204" i="6"/>
  <c r="G1204" i="6"/>
  <c r="O1203" i="6"/>
  <c r="G1203" i="6"/>
  <c r="O1202" i="6"/>
  <c r="G1202" i="6"/>
  <c r="O1201" i="6"/>
  <c r="G1201" i="6"/>
  <c r="O1200" i="6"/>
  <c r="G1200" i="6"/>
  <c r="O1199" i="6"/>
  <c r="G1199" i="6"/>
  <c r="O1198" i="6"/>
  <c r="G1198" i="6"/>
  <c r="O1197" i="6"/>
  <c r="G1197" i="6"/>
  <c r="O1196" i="6"/>
  <c r="G1196" i="6"/>
  <c r="O1195" i="6"/>
  <c r="G1195" i="6"/>
  <c r="O1194" i="6"/>
  <c r="G1194" i="6"/>
  <c r="O1193" i="6"/>
  <c r="G1193" i="6"/>
  <c r="O1192" i="6"/>
  <c r="G1192" i="6"/>
  <c r="O1191" i="6"/>
  <c r="G1191" i="6"/>
  <c r="O1190" i="6"/>
  <c r="G1190" i="6"/>
  <c r="O1189" i="6"/>
  <c r="G1189" i="6"/>
  <c r="O1188" i="6"/>
  <c r="G1188" i="6"/>
  <c r="O1187" i="6"/>
  <c r="G1187" i="6"/>
  <c r="O1186" i="6"/>
  <c r="G1186" i="6"/>
  <c r="O1185" i="6"/>
  <c r="G1185" i="6"/>
  <c r="O1184" i="6"/>
  <c r="G1184" i="6"/>
  <c r="O1183" i="6"/>
  <c r="G1183" i="6"/>
  <c r="O1182" i="6"/>
  <c r="G1182" i="6"/>
  <c r="O1181" i="6"/>
  <c r="G1181" i="6"/>
  <c r="O1180" i="6"/>
  <c r="G1180" i="6"/>
  <c r="O1179" i="6"/>
  <c r="G1179" i="6"/>
  <c r="O1178" i="6"/>
  <c r="G1178" i="6"/>
  <c r="O1177" i="6"/>
  <c r="G1177" i="6"/>
  <c r="O1176" i="6"/>
  <c r="G1176" i="6"/>
  <c r="O1175" i="6"/>
  <c r="G1175" i="6"/>
  <c r="O1174" i="6"/>
  <c r="G1174" i="6"/>
  <c r="O1173" i="6"/>
  <c r="G1173" i="6"/>
  <c r="O1172" i="6"/>
  <c r="G1172" i="6"/>
  <c r="O1171" i="6"/>
  <c r="G1171" i="6"/>
  <c r="O1170" i="6"/>
  <c r="G1170" i="6"/>
  <c r="O1169" i="6"/>
  <c r="G1169" i="6"/>
  <c r="O1168" i="6"/>
  <c r="G1168" i="6"/>
  <c r="O1167" i="6"/>
  <c r="G1167" i="6"/>
  <c r="O1166" i="6"/>
  <c r="G1166" i="6"/>
  <c r="O1165" i="6"/>
  <c r="G1165" i="6"/>
  <c r="O1164" i="6"/>
  <c r="G1164" i="6"/>
  <c r="O1163" i="6"/>
  <c r="G1163" i="6"/>
  <c r="O1162" i="6"/>
  <c r="G1162" i="6"/>
  <c r="O1161" i="6"/>
  <c r="G1161" i="6"/>
  <c r="O1160" i="6"/>
  <c r="G1160" i="6"/>
  <c r="O1159" i="6"/>
  <c r="G1159" i="6"/>
  <c r="O1158" i="6"/>
  <c r="G1158" i="6"/>
  <c r="O1157" i="6"/>
  <c r="G1157" i="6"/>
  <c r="O1156" i="6"/>
  <c r="G1156" i="6"/>
  <c r="O1155" i="6"/>
  <c r="G1155" i="6"/>
  <c r="O1154" i="6"/>
  <c r="G1154" i="6"/>
  <c r="O1153" i="6"/>
  <c r="G1153" i="6"/>
  <c r="O1152" i="6"/>
  <c r="G1152" i="6"/>
  <c r="O1151" i="6"/>
  <c r="G1151" i="6"/>
  <c r="O1150" i="6"/>
  <c r="G1150" i="6"/>
  <c r="O1149" i="6"/>
  <c r="G1149" i="6"/>
  <c r="O1148" i="6"/>
  <c r="G1148" i="6"/>
  <c r="O1147" i="6"/>
  <c r="G1147" i="6"/>
  <c r="O1146" i="6"/>
  <c r="G1146" i="6"/>
  <c r="O1145" i="6"/>
  <c r="G1145" i="6"/>
  <c r="O1144" i="6"/>
  <c r="G1144" i="6"/>
  <c r="O1143" i="6"/>
  <c r="G1143" i="6"/>
  <c r="O1142" i="6"/>
  <c r="G1142" i="6"/>
  <c r="O1141" i="6"/>
  <c r="G1141" i="6"/>
  <c r="O1140" i="6"/>
  <c r="G1140" i="6"/>
  <c r="O1139" i="6"/>
  <c r="G1139" i="6"/>
  <c r="O1138" i="6"/>
  <c r="G1138" i="6"/>
  <c r="O1137" i="6"/>
  <c r="G1137" i="6"/>
  <c r="O1136" i="6"/>
  <c r="G1136" i="6"/>
  <c r="O1135" i="6"/>
  <c r="G1135" i="6"/>
  <c r="O1134" i="6"/>
  <c r="G1134" i="6"/>
  <c r="O1133" i="6"/>
  <c r="G1133" i="6"/>
  <c r="O1132" i="6"/>
  <c r="G1132" i="6"/>
  <c r="O1131" i="6"/>
  <c r="G1131" i="6"/>
  <c r="O1130" i="6"/>
  <c r="G1130" i="6"/>
  <c r="O1129" i="6"/>
  <c r="G1129" i="6"/>
  <c r="O1128" i="6"/>
  <c r="G1128" i="6"/>
  <c r="O1127" i="6"/>
  <c r="G1127" i="6"/>
  <c r="O1126" i="6"/>
  <c r="G1126" i="6"/>
  <c r="O1125" i="6"/>
  <c r="G1125" i="6"/>
  <c r="O1124" i="6"/>
  <c r="G1124" i="6"/>
  <c r="O1123" i="6"/>
  <c r="G1123" i="6"/>
  <c r="O1122" i="6"/>
  <c r="G1122" i="6"/>
  <c r="O1121" i="6"/>
  <c r="G1121" i="6"/>
  <c r="O1120" i="6"/>
  <c r="G1120" i="6"/>
  <c r="O1119" i="6"/>
  <c r="G1119" i="6"/>
  <c r="O1118" i="6"/>
  <c r="G1118" i="6"/>
  <c r="O1117" i="6"/>
  <c r="G1117" i="6"/>
  <c r="O1116" i="6"/>
  <c r="G1116" i="6"/>
  <c r="O1115" i="6"/>
  <c r="G1115" i="6"/>
  <c r="O1114" i="6"/>
  <c r="G1114" i="6"/>
  <c r="O1113" i="6"/>
  <c r="G1113" i="6"/>
  <c r="O1112" i="6"/>
  <c r="G1112" i="6"/>
  <c r="O1111" i="6"/>
  <c r="G1111" i="6"/>
  <c r="O1110" i="6"/>
  <c r="G1110" i="6"/>
  <c r="O1109" i="6"/>
  <c r="G1109" i="6"/>
  <c r="O1108" i="6"/>
  <c r="G1108" i="6"/>
  <c r="O1107" i="6"/>
  <c r="G1107" i="6"/>
  <c r="O1106" i="6"/>
  <c r="G1106" i="6"/>
  <c r="O1105" i="6"/>
  <c r="G1105" i="6"/>
  <c r="O1104" i="6"/>
  <c r="G1104" i="6"/>
  <c r="O1103" i="6"/>
  <c r="G1103" i="6"/>
  <c r="O1102" i="6"/>
  <c r="G1102" i="6"/>
  <c r="O1101" i="6"/>
  <c r="G1101" i="6"/>
  <c r="O1100" i="6"/>
  <c r="G1100" i="6"/>
  <c r="O1099" i="6"/>
  <c r="G1099" i="6"/>
  <c r="O1098" i="6"/>
  <c r="G1098" i="6"/>
  <c r="O1097" i="6"/>
  <c r="G1097" i="6"/>
  <c r="O1096" i="6"/>
  <c r="G1096" i="6"/>
  <c r="O1095" i="6"/>
  <c r="G1095" i="6"/>
  <c r="O1094" i="6"/>
  <c r="G1094" i="6"/>
  <c r="O1093" i="6"/>
  <c r="G1093" i="6"/>
  <c r="O1092" i="6"/>
  <c r="G1092" i="6"/>
  <c r="O1091" i="6"/>
  <c r="G1091" i="6"/>
  <c r="O1090" i="6"/>
  <c r="G1090" i="6"/>
  <c r="O1089" i="6"/>
  <c r="G1089" i="6"/>
  <c r="O1088" i="6"/>
  <c r="G1088" i="6"/>
  <c r="O1087" i="6"/>
  <c r="G1087" i="6"/>
  <c r="O1086" i="6"/>
  <c r="G1086" i="6"/>
  <c r="O1085" i="6"/>
  <c r="G1085" i="6"/>
  <c r="O1084" i="6"/>
  <c r="G1084" i="6"/>
  <c r="O1083" i="6"/>
  <c r="G1083" i="6"/>
  <c r="O1082" i="6"/>
  <c r="G1082" i="6"/>
  <c r="O1081" i="6"/>
  <c r="G1081" i="6"/>
  <c r="O1080" i="6"/>
  <c r="G1080" i="6"/>
  <c r="O1079" i="6"/>
  <c r="G1079" i="6"/>
  <c r="O1078" i="6"/>
  <c r="G1078" i="6"/>
  <c r="O1077" i="6"/>
  <c r="G1077" i="6"/>
  <c r="O1076" i="6"/>
  <c r="G1076" i="6"/>
  <c r="O1075" i="6"/>
  <c r="G1075" i="6"/>
  <c r="O1074" i="6"/>
  <c r="G1074" i="6"/>
  <c r="O1073" i="6"/>
  <c r="G1073" i="6"/>
  <c r="O1072" i="6"/>
  <c r="G1072" i="6"/>
  <c r="O1071" i="6"/>
  <c r="G1071" i="6"/>
  <c r="O1070" i="6"/>
  <c r="G1070" i="6"/>
  <c r="O1069" i="6"/>
  <c r="G1069" i="6"/>
  <c r="O1068" i="6"/>
  <c r="G1068" i="6"/>
  <c r="O1067" i="6"/>
  <c r="G1067" i="6"/>
  <c r="O1066" i="6"/>
  <c r="G1066" i="6"/>
  <c r="O1065" i="6"/>
  <c r="G1065" i="6"/>
  <c r="O1064" i="6"/>
  <c r="G1064" i="6"/>
  <c r="O1063" i="6"/>
  <c r="G1063" i="6"/>
  <c r="O1062" i="6"/>
  <c r="G1062" i="6"/>
  <c r="O1061" i="6"/>
  <c r="G1061" i="6"/>
  <c r="O1060" i="6"/>
  <c r="G1060" i="6"/>
  <c r="O1059" i="6"/>
  <c r="G1059" i="6"/>
  <c r="O1058" i="6"/>
  <c r="G1058" i="6"/>
  <c r="O1057" i="6"/>
  <c r="G1057" i="6"/>
  <c r="O1056" i="6"/>
  <c r="G1056" i="6"/>
  <c r="O1055" i="6"/>
  <c r="G1055" i="6"/>
  <c r="O1054" i="6"/>
  <c r="G1054" i="6"/>
  <c r="O1053" i="6"/>
  <c r="G1053" i="6"/>
  <c r="O1052" i="6"/>
  <c r="G1052" i="6"/>
  <c r="O1051" i="6"/>
  <c r="G1051" i="6"/>
  <c r="O1050" i="6"/>
  <c r="G1050" i="6"/>
  <c r="O1049" i="6"/>
  <c r="G1049" i="6"/>
  <c r="O1048" i="6"/>
  <c r="G1048" i="6"/>
  <c r="O1047" i="6"/>
  <c r="G1047" i="6"/>
  <c r="O1046" i="6"/>
  <c r="G1046" i="6"/>
  <c r="O1045" i="6"/>
  <c r="G1045" i="6"/>
  <c r="O1044" i="6"/>
  <c r="G1044" i="6"/>
  <c r="O1043" i="6"/>
  <c r="G1043" i="6"/>
  <c r="O1042" i="6"/>
  <c r="G1042" i="6"/>
  <c r="O1041" i="6"/>
  <c r="G1041" i="6"/>
  <c r="O1040" i="6"/>
  <c r="G1040" i="6"/>
  <c r="O1039" i="6"/>
  <c r="G1039" i="6"/>
  <c r="O1038" i="6"/>
  <c r="G1038" i="6"/>
  <c r="O1037" i="6"/>
  <c r="G1037" i="6"/>
  <c r="O1036" i="6"/>
  <c r="G1036" i="6"/>
  <c r="O1035" i="6"/>
  <c r="G1035" i="6"/>
  <c r="O1034" i="6"/>
  <c r="G1034" i="6"/>
  <c r="O1033" i="6"/>
  <c r="G1033" i="6"/>
  <c r="O1032" i="6"/>
  <c r="G1032" i="6"/>
  <c r="O1031" i="6"/>
  <c r="G1031" i="6"/>
  <c r="O1030" i="6"/>
  <c r="G1030" i="6"/>
  <c r="O1029" i="6"/>
  <c r="G1029" i="6"/>
  <c r="O1028" i="6"/>
  <c r="G1028" i="6"/>
  <c r="O1027" i="6"/>
  <c r="G1027" i="6"/>
  <c r="O1026" i="6"/>
  <c r="G1026" i="6"/>
  <c r="O1025" i="6"/>
  <c r="G1025" i="6"/>
  <c r="O1024" i="6"/>
  <c r="G1024" i="6"/>
  <c r="O1023" i="6"/>
  <c r="G1023" i="6"/>
  <c r="O1022" i="6"/>
  <c r="G1022" i="6"/>
  <c r="O1021" i="6"/>
  <c r="G1021" i="6"/>
  <c r="O1020" i="6"/>
  <c r="G1020" i="6"/>
  <c r="O1019" i="6"/>
  <c r="G1019" i="6"/>
  <c r="O1018" i="6"/>
  <c r="G1018" i="6"/>
  <c r="O1017" i="6"/>
  <c r="G1017" i="6"/>
  <c r="O1016" i="6"/>
  <c r="G1016" i="6"/>
  <c r="O1015" i="6"/>
  <c r="G1015" i="6"/>
  <c r="O1014" i="6"/>
  <c r="G1014" i="6"/>
  <c r="O1013" i="6"/>
  <c r="G1013" i="6"/>
  <c r="O1012" i="6"/>
  <c r="G1012" i="6"/>
  <c r="O1011" i="6"/>
  <c r="G1011" i="6"/>
  <c r="O1010" i="6"/>
  <c r="G1010" i="6"/>
  <c r="O1009" i="6"/>
  <c r="G1009" i="6"/>
  <c r="O1008" i="6"/>
  <c r="G1008" i="6"/>
  <c r="O1007" i="6"/>
  <c r="G1007" i="6"/>
  <c r="O1006" i="6"/>
  <c r="G1006" i="6"/>
  <c r="O1005" i="6"/>
  <c r="G1005" i="6"/>
  <c r="O1004" i="6"/>
  <c r="G1004" i="6"/>
  <c r="O1003" i="6"/>
  <c r="G1003" i="6"/>
  <c r="O1002" i="6"/>
  <c r="G1002" i="6"/>
  <c r="O1001" i="6"/>
  <c r="G1001" i="6"/>
  <c r="O1000" i="6"/>
  <c r="G1000" i="6"/>
  <c r="O999" i="6"/>
  <c r="G999" i="6"/>
  <c r="O998" i="6"/>
  <c r="G998" i="6"/>
  <c r="O997" i="6"/>
  <c r="G997" i="6"/>
  <c r="O996" i="6"/>
  <c r="G996" i="6"/>
  <c r="O995" i="6"/>
  <c r="G995" i="6"/>
  <c r="O994" i="6"/>
  <c r="G994" i="6"/>
  <c r="O993" i="6"/>
  <c r="G993" i="6"/>
  <c r="O992" i="6"/>
  <c r="G992" i="6"/>
  <c r="O991" i="6"/>
  <c r="G991" i="6"/>
  <c r="O990" i="6"/>
  <c r="G990" i="6"/>
  <c r="O989" i="6"/>
  <c r="G989" i="6"/>
  <c r="O988" i="6"/>
  <c r="G988" i="6"/>
  <c r="O987" i="6"/>
  <c r="G987" i="6"/>
  <c r="O986" i="6"/>
  <c r="G986" i="6"/>
  <c r="O985" i="6"/>
  <c r="G985" i="6"/>
  <c r="O984" i="6"/>
  <c r="G984" i="6"/>
  <c r="O983" i="6"/>
  <c r="G983" i="6"/>
  <c r="O982" i="6"/>
  <c r="G982" i="6"/>
  <c r="O981" i="6"/>
  <c r="G981" i="6"/>
  <c r="O980" i="6"/>
  <c r="G980" i="6"/>
  <c r="O979" i="6"/>
  <c r="G979" i="6"/>
  <c r="O978" i="6"/>
  <c r="G978" i="6"/>
  <c r="O977" i="6"/>
  <c r="G977" i="6"/>
  <c r="O976" i="6"/>
  <c r="G976" i="6"/>
  <c r="O975" i="6"/>
  <c r="G975" i="6"/>
  <c r="O974" i="6"/>
  <c r="G974" i="6"/>
  <c r="O973" i="6"/>
  <c r="G973" i="6"/>
  <c r="O972" i="6"/>
  <c r="G972" i="6"/>
  <c r="O971" i="6"/>
  <c r="G971" i="6"/>
  <c r="O970" i="6"/>
  <c r="G970" i="6"/>
  <c r="O969" i="6"/>
  <c r="G969" i="6"/>
  <c r="O968" i="6"/>
  <c r="G968" i="6"/>
  <c r="O967" i="6"/>
  <c r="G967" i="6"/>
  <c r="O966" i="6"/>
  <c r="G966" i="6"/>
  <c r="O965" i="6"/>
  <c r="G965" i="6"/>
  <c r="O964" i="6"/>
  <c r="G964" i="6"/>
  <c r="O963" i="6"/>
  <c r="G963" i="6"/>
  <c r="O962" i="6"/>
  <c r="G962" i="6"/>
  <c r="O961" i="6"/>
  <c r="G961" i="6"/>
  <c r="O960" i="6"/>
  <c r="G960" i="6"/>
  <c r="O959" i="6"/>
  <c r="G959" i="6"/>
  <c r="O958" i="6"/>
  <c r="G958" i="6"/>
  <c r="O957" i="6"/>
  <c r="G957" i="6"/>
  <c r="O956" i="6"/>
  <c r="G956" i="6"/>
  <c r="O955" i="6"/>
  <c r="G955" i="6"/>
  <c r="O954" i="6"/>
  <c r="G954" i="6"/>
  <c r="O953" i="6"/>
  <c r="G953" i="6"/>
  <c r="O952" i="6"/>
  <c r="G952" i="6"/>
  <c r="O951" i="6"/>
  <c r="G951" i="6"/>
  <c r="O950" i="6"/>
  <c r="G950" i="6"/>
  <c r="O949" i="6"/>
  <c r="G949" i="6"/>
  <c r="O948" i="6"/>
  <c r="G948" i="6"/>
  <c r="O947" i="6"/>
  <c r="G947" i="6"/>
  <c r="O946" i="6"/>
  <c r="G946" i="6"/>
  <c r="O945" i="6"/>
  <c r="G945" i="6"/>
  <c r="O944" i="6"/>
  <c r="G944" i="6"/>
  <c r="O943" i="6"/>
  <c r="G943" i="6"/>
  <c r="O942" i="6"/>
  <c r="G942" i="6"/>
  <c r="O941" i="6"/>
  <c r="G941" i="6"/>
  <c r="O940" i="6"/>
  <c r="G940" i="6"/>
  <c r="O939" i="6"/>
  <c r="G939" i="6"/>
  <c r="O938" i="6"/>
  <c r="G938" i="6"/>
  <c r="O937" i="6"/>
  <c r="G937" i="6"/>
  <c r="O936" i="6"/>
  <c r="G936" i="6"/>
  <c r="O935" i="6"/>
  <c r="G935" i="6"/>
  <c r="O934" i="6"/>
  <c r="G934" i="6"/>
  <c r="O933" i="6"/>
  <c r="G933" i="6"/>
  <c r="O932" i="6"/>
  <c r="G932" i="6"/>
  <c r="O931" i="6"/>
  <c r="G931" i="6"/>
  <c r="O930" i="6"/>
  <c r="G930" i="6"/>
  <c r="O929" i="6"/>
  <c r="G929" i="6"/>
  <c r="O928" i="6"/>
  <c r="G928" i="6"/>
  <c r="O927" i="6"/>
  <c r="G927" i="6"/>
  <c r="O926" i="6"/>
  <c r="G926" i="6"/>
  <c r="O925" i="6"/>
  <c r="G925" i="6"/>
  <c r="O924" i="6"/>
  <c r="G924" i="6"/>
  <c r="O923" i="6"/>
  <c r="G923" i="6"/>
  <c r="O922" i="6"/>
  <c r="G922" i="6"/>
  <c r="O921" i="6"/>
  <c r="G921" i="6"/>
  <c r="O920" i="6"/>
  <c r="G920" i="6"/>
  <c r="O919" i="6"/>
  <c r="G919" i="6"/>
  <c r="O918" i="6"/>
  <c r="G918" i="6"/>
  <c r="O917" i="6"/>
  <c r="G917" i="6"/>
  <c r="O916" i="6"/>
  <c r="G916" i="6"/>
  <c r="O915" i="6"/>
  <c r="G915" i="6"/>
  <c r="O914" i="6"/>
  <c r="G914" i="6"/>
  <c r="O913" i="6"/>
  <c r="G913" i="6"/>
  <c r="O912" i="6"/>
  <c r="G912" i="6"/>
  <c r="O911" i="6"/>
  <c r="G911" i="6"/>
  <c r="O910" i="6"/>
  <c r="G910" i="6"/>
  <c r="O909" i="6"/>
  <c r="G909" i="6"/>
  <c r="O908" i="6"/>
  <c r="G908" i="6"/>
  <c r="O907" i="6"/>
  <c r="G907" i="6"/>
  <c r="O906" i="6"/>
  <c r="G906" i="6"/>
  <c r="O905" i="6"/>
  <c r="G905" i="6"/>
  <c r="O904" i="6"/>
  <c r="G904" i="6"/>
  <c r="O903" i="6"/>
  <c r="G903" i="6"/>
  <c r="O902" i="6"/>
  <c r="G902" i="6"/>
  <c r="O901" i="6"/>
  <c r="G901" i="6"/>
  <c r="O900" i="6"/>
  <c r="G900" i="6"/>
  <c r="O899" i="6"/>
  <c r="G899" i="6"/>
  <c r="O898" i="6"/>
  <c r="G898" i="6"/>
  <c r="O897" i="6"/>
  <c r="G897" i="6"/>
  <c r="O896" i="6"/>
  <c r="G896" i="6"/>
  <c r="O895" i="6"/>
  <c r="G895" i="6"/>
  <c r="O894" i="6"/>
  <c r="G894" i="6"/>
  <c r="O893" i="6"/>
  <c r="G893" i="6"/>
  <c r="O892" i="6"/>
  <c r="G892" i="6"/>
  <c r="O891" i="6"/>
  <c r="G891" i="6"/>
  <c r="O890" i="6"/>
  <c r="G890" i="6"/>
  <c r="O889" i="6"/>
  <c r="G889" i="6"/>
  <c r="O888" i="6"/>
  <c r="G888" i="6"/>
  <c r="O887" i="6"/>
  <c r="G887" i="6"/>
  <c r="O886" i="6"/>
  <c r="G886" i="6"/>
  <c r="O885" i="6"/>
  <c r="G885" i="6"/>
  <c r="O884" i="6"/>
  <c r="G884" i="6"/>
  <c r="O883" i="6"/>
  <c r="G883" i="6"/>
  <c r="O882" i="6"/>
  <c r="G882" i="6"/>
  <c r="O881" i="6"/>
  <c r="G881" i="6"/>
  <c r="O880" i="6"/>
  <c r="G880" i="6"/>
  <c r="O879" i="6"/>
  <c r="G879" i="6"/>
  <c r="O878" i="6"/>
  <c r="G878" i="6"/>
  <c r="O877" i="6"/>
  <c r="G877" i="6"/>
  <c r="O876" i="6"/>
  <c r="G876" i="6"/>
  <c r="O875" i="6"/>
  <c r="G875" i="6"/>
  <c r="O874" i="6"/>
  <c r="G874" i="6"/>
  <c r="O873" i="6"/>
  <c r="G873" i="6"/>
  <c r="O872" i="6"/>
  <c r="G872" i="6"/>
  <c r="O871" i="6"/>
  <c r="G871" i="6"/>
  <c r="O870" i="6"/>
  <c r="G870" i="6"/>
  <c r="O869" i="6"/>
  <c r="G869" i="6"/>
  <c r="O868" i="6"/>
  <c r="G868" i="6"/>
  <c r="O867" i="6"/>
  <c r="G867" i="6"/>
  <c r="O866" i="6"/>
  <c r="G866" i="6"/>
  <c r="O865" i="6"/>
  <c r="G865" i="6"/>
  <c r="O864" i="6"/>
  <c r="G864" i="6"/>
  <c r="O863" i="6"/>
  <c r="G863" i="6"/>
  <c r="O862" i="6"/>
  <c r="G862" i="6"/>
  <c r="O861" i="6"/>
  <c r="G861" i="6"/>
  <c r="O860" i="6"/>
  <c r="G860" i="6"/>
  <c r="O859" i="6"/>
  <c r="G859" i="6"/>
  <c r="O858" i="6"/>
  <c r="G858" i="6"/>
  <c r="O857" i="6"/>
  <c r="G857" i="6"/>
  <c r="O856" i="6"/>
  <c r="G856" i="6"/>
  <c r="O855" i="6"/>
  <c r="G855" i="6"/>
  <c r="O854" i="6"/>
  <c r="G854" i="6"/>
  <c r="O853" i="6"/>
  <c r="G853" i="6"/>
  <c r="O852" i="6"/>
  <c r="G852" i="6"/>
  <c r="O851" i="6"/>
  <c r="G851" i="6"/>
  <c r="O850" i="6"/>
  <c r="G850" i="6"/>
  <c r="O849" i="6"/>
  <c r="G849" i="6"/>
  <c r="O848" i="6"/>
  <c r="G848" i="6"/>
  <c r="O847" i="6"/>
  <c r="G847" i="6"/>
  <c r="O846" i="6"/>
  <c r="G846" i="6"/>
  <c r="O845" i="6"/>
  <c r="G845" i="6"/>
  <c r="O844" i="6"/>
  <c r="G844" i="6"/>
  <c r="O843" i="6"/>
  <c r="G843" i="6"/>
  <c r="O842" i="6"/>
  <c r="G842" i="6"/>
  <c r="O841" i="6"/>
  <c r="G841" i="6"/>
  <c r="O840" i="6"/>
  <c r="G840" i="6"/>
  <c r="O839" i="6"/>
  <c r="G839" i="6"/>
  <c r="O838" i="6"/>
  <c r="G838" i="6"/>
  <c r="O837" i="6"/>
  <c r="G837" i="6"/>
  <c r="O836" i="6"/>
  <c r="G836" i="6"/>
  <c r="O835" i="6"/>
  <c r="G835" i="6"/>
  <c r="O834" i="6"/>
  <c r="G834" i="6"/>
  <c r="O833" i="6"/>
  <c r="G833" i="6"/>
  <c r="O832" i="6"/>
  <c r="G832" i="6"/>
  <c r="O831" i="6"/>
  <c r="G831" i="6"/>
  <c r="O830" i="6"/>
  <c r="G830" i="6"/>
  <c r="O829" i="6"/>
  <c r="G829" i="6"/>
  <c r="O828" i="6"/>
  <c r="G828" i="6"/>
  <c r="O827" i="6"/>
  <c r="G827" i="6"/>
  <c r="O826" i="6"/>
  <c r="G826" i="6"/>
  <c r="O825" i="6"/>
  <c r="G825" i="6"/>
  <c r="O824" i="6"/>
  <c r="G824" i="6"/>
  <c r="O823" i="6"/>
  <c r="G823" i="6"/>
  <c r="O822" i="6"/>
  <c r="G822" i="6"/>
  <c r="O821" i="6"/>
  <c r="G821" i="6"/>
  <c r="O820" i="6"/>
  <c r="G820" i="6"/>
  <c r="O819" i="6"/>
  <c r="G819" i="6"/>
  <c r="O818" i="6"/>
  <c r="G818" i="6"/>
  <c r="O817" i="6"/>
  <c r="G817" i="6"/>
  <c r="O816" i="6"/>
  <c r="G816" i="6"/>
  <c r="O815" i="6"/>
  <c r="G815" i="6"/>
  <c r="O814" i="6"/>
  <c r="G814" i="6"/>
  <c r="O813" i="6"/>
  <c r="G813" i="6"/>
  <c r="O812" i="6"/>
  <c r="G812" i="6"/>
  <c r="O811" i="6"/>
  <c r="G811" i="6"/>
  <c r="O810" i="6"/>
  <c r="G810" i="6"/>
  <c r="O809" i="6"/>
  <c r="G809" i="6"/>
  <c r="O808" i="6"/>
  <c r="G808" i="6"/>
  <c r="O807" i="6"/>
  <c r="G807" i="6"/>
  <c r="O806" i="6"/>
  <c r="G806" i="6"/>
  <c r="O805" i="6"/>
  <c r="G805" i="6"/>
  <c r="O804" i="6"/>
  <c r="G804" i="6"/>
  <c r="O803" i="6"/>
  <c r="G803" i="6"/>
  <c r="O802" i="6"/>
  <c r="G802" i="6"/>
  <c r="O801" i="6"/>
  <c r="G801" i="6"/>
  <c r="O800" i="6"/>
  <c r="G800" i="6"/>
  <c r="O799" i="6"/>
  <c r="G799" i="6"/>
  <c r="O798" i="6"/>
  <c r="G798" i="6"/>
  <c r="O797" i="6"/>
  <c r="G797" i="6"/>
  <c r="O796" i="6"/>
  <c r="G796" i="6"/>
  <c r="O795" i="6"/>
  <c r="G795" i="6"/>
  <c r="O794" i="6"/>
  <c r="G794" i="6"/>
  <c r="O793" i="6"/>
  <c r="G793" i="6"/>
  <c r="O792" i="6"/>
  <c r="G792" i="6"/>
  <c r="O791" i="6"/>
  <c r="G791" i="6"/>
  <c r="O790" i="6"/>
  <c r="G790" i="6"/>
  <c r="O789" i="6"/>
  <c r="G789" i="6"/>
  <c r="O788" i="6"/>
  <c r="G788" i="6"/>
  <c r="O787" i="6"/>
  <c r="G787" i="6"/>
  <c r="O786" i="6"/>
  <c r="G786" i="6"/>
  <c r="O785" i="6"/>
  <c r="G785" i="6"/>
  <c r="O784" i="6"/>
  <c r="G784" i="6"/>
  <c r="O783" i="6"/>
  <c r="G783" i="6"/>
  <c r="O782" i="6"/>
  <c r="G782" i="6"/>
  <c r="O781" i="6"/>
  <c r="G781" i="6"/>
  <c r="O780" i="6"/>
  <c r="G780" i="6"/>
  <c r="O779" i="6"/>
  <c r="G779" i="6"/>
  <c r="O778" i="6"/>
  <c r="G778" i="6"/>
  <c r="O777" i="6"/>
  <c r="G777" i="6"/>
  <c r="O776" i="6"/>
  <c r="G776" i="6"/>
  <c r="O775" i="6"/>
  <c r="G775" i="6"/>
  <c r="O774" i="6"/>
  <c r="G774" i="6"/>
  <c r="O773" i="6"/>
  <c r="G773" i="6"/>
  <c r="O772" i="6"/>
  <c r="G772" i="6"/>
  <c r="O771" i="6"/>
  <c r="G771" i="6"/>
  <c r="O770" i="6"/>
  <c r="G770" i="6"/>
  <c r="O769" i="6"/>
  <c r="G769" i="6"/>
  <c r="O768" i="6"/>
  <c r="G768" i="6"/>
  <c r="O767" i="6"/>
  <c r="G767" i="6"/>
  <c r="O766" i="6"/>
  <c r="G766" i="6"/>
  <c r="O765" i="6"/>
  <c r="G765" i="6"/>
  <c r="O764" i="6"/>
  <c r="G764" i="6"/>
  <c r="O763" i="6"/>
  <c r="G763" i="6"/>
  <c r="O762" i="6"/>
  <c r="G762" i="6"/>
  <c r="O761" i="6"/>
  <c r="G761" i="6"/>
  <c r="O760" i="6"/>
  <c r="G760" i="6"/>
  <c r="O759" i="6"/>
  <c r="G759" i="6"/>
  <c r="O758" i="6"/>
  <c r="G758" i="6"/>
  <c r="O757" i="6"/>
  <c r="G757" i="6"/>
  <c r="O756" i="6"/>
  <c r="G756" i="6"/>
  <c r="O755" i="6"/>
  <c r="G755" i="6"/>
  <c r="O754" i="6"/>
  <c r="G754" i="6"/>
  <c r="O753" i="6"/>
  <c r="G753" i="6"/>
  <c r="O752" i="6"/>
  <c r="G752" i="6"/>
  <c r="O751" i="6"/>
  <c r="G751" i="6"/>
  <c r="O750" i="6"/>
  <c r="G750" i="6"/>
  <c r="O749" i="6"/>
  <c r="G749" i="6"/>
  <c r="O748" i="6"/>
  <c r="G748" i="6"/>
  <c r="O747" i="6"/>
  <c r="G747" i="6"/>
  <c r="O746" i="6"/>
  <c r="G746" i="6"/>
  <c r="O745" i="6"/>
  <c r="G745" i="6"/>
  <c r="O744" i="6"/>
  <c r="G744" i="6"/>
  <c r="O743" i="6"/>
  <c r="G743" i="6"/>
  <c r="O742" i="6"/>
  <c r="G742" i="6"/>
  <c r="O741" i="6"/>
  <c r="G741" i="6"/>
  <c r="O740" i="6"/>
  <c r="G740" i="6"/>
  <c r="O739" i="6"/>
  <c r="G739" i="6"/>
  <c r="O738" i="6"/>
  <c r="G738" i="6"/>
  <c r="O737" i="6"/>
  <c r="G737" i="6"/>
  <c r="O736" i="6"/>
  <c r="G736" i="6"/>
  <c r="O735" i="6"/>
  <c r="G735" i="6"/>
  <c r="O734" i="6"/>
  <c r="G734" i="6"/>
  <c r="O733" i="6"/>
  <c r="G733" i="6"/>
  <c r="O732" i="6"/>
  <c r="G732" i="6"/>
  <c r="O731" i="6"/>
  <c r="G731" i="6"/>
  <c r="O730" i="6"/>
  <c r="G730" i="6"/>
  <c r="O729" i="6"/>
  <c r="G729" i="6"/>
  <c r="O728" i="6"/>
  <c r="G728" i="6"/>
  <c r="O727" i="6"/>
  <c r="G727" i="6"/>
  <c r="O726" i="6"/>
  <c r="G726" i="6"/>
  <c r="O725" i="6"/>
  <c r="G725" i="6"/>
  <c r="O724" i="6"/>
  <c r="G724" i="6"/>
  <c r="O723" i="6"/>
  <c r="G723" i="6"/>
  <c r="O722" i="6"/>
  <c r="G722" i="6"/>
  <c r="O721" i="6"/>
  <c r="G721" i="6"/>
  <c r="O720" i="6"/>
  <c r="G720" i="6"/>
  <c r="O719" i="6"/>
  <c r="G719" i="6"/>
  <c r="O718" i="6"/>
  <c r="G718" i="6"/>
  <c r="O717" i="6"/>
  <c r="G717" i="6"/>
  <c r="O716" i="6"/>
  <c r="G716" i="6"/>
  <c r="O715" i="6"/>
  <c r="G715" i="6"/>
  <c r="O714" i="6"/>
  <c r="G714" i="6"/>
  <c r="O713" i="6"/>
  <c r="G713" i="6"/>
  <c r="O712" i="6"/>
  <c r="G712" i="6"/>
  <c r="O711" i="6"/>
  <c r="G711" i="6"/>
  <c r="O710" i="6"/>
  <c r="G710" i="6"/>
  <c r="O709" i="6"/>
  <c r="G709" i="6"/>
  <c r="O708" i="6"/>
  <c r="G708" i="6"/>
  <c r="O707" i="6"/>
  <c r="G707" i="6"/>
  <c r="O706" i="6"/>
  <c r="G706" i="6"/>
  <c r="O705" i="6"/>
  <c r="G705" i="6"/>
  <c r="O704" i="6"/>
  <c r="G704" i="6"/>
  <c r="O703" i="6"/>
  <c r="G703" i="6"/>
  <c r="O702" i="6"/>
  <c r="G702" i="6"/>
  <c r="O701" i="6"/>
  <c r="G701" i="6"/>
  <c r="O700" i="6"/>
  <c r="G700" i="6"/>
  <c r="O699" i="6"/>
  <c r="G699" i="6"/>
  <c r="O698" i="6"/>
  <c r="G698" i="6"/>
  <c r="O697" i="6"/>
  <c r="G697" i="6"/>
  <c r="O696" i="6"/>
  <c r="G696" i="6"/>
  <c r="O695" i="6"/>
  <c r="G695" i="6"/>
  <c r="O694" i="6"/>
  <c r="G694" i="6"/>
  <c r="O693" i="6"/>
  <c r="G693" i="6"/>
  <c r="O692" i="6"/>
  <c r="G692" i="6"/>
  <c r="O691" i="6"/>
  <c r="G691" i="6"/>
  <c r="O690" i="6"/>
  <c r="G690" i="6"/>
  <c r="O689" i="6"/>
  <c r="G689" i="6"/>
  <c r="O688" i="6"/>
  <c r="G688" i="6"/>
  <c r="O687" i="6"/>
  <c r="G687" i="6"/>
  <c r="O686" i="6"/>
  <c r="G686" i="6"/>
  <c r="O685" i="6"/>
  <c r="G685" i="6"/>
  <c r="O684" i="6"/>
  <c r="G684" i="6"/>
  <c r="O683" i="6"/>
  <c r="G683" i="6"/>
  <c r="O682" i="6"/>
  <c r="G682" i="6"/>
  <c r="O681" i="6"/>
  <c r="G681" i="6"/>
  <c r="O680" i="6"/>
  <c r="G680" i="6"/>
  <c r="O679" i="6"/>
  <c r="G679" i="6"/>
  <c r="O678" i="6"/>
  <c r="G678" i="6"/>
  <c r="O677" i="6"/>
  <c r="G677" i="6"/>
  <c r="O676" i="6"/>
  <c r="G676" i="6"/>
  <c r="O675" i="6"/>
  <c r="G675" i="6"/>
  <c r="O674" i="6"/>
  <c r="G674" i="6"/>
  <c r="O673" i="6"/>
  <c r="G673" i="6"/>
  <c r="O672" i="6"/>
  <c r="G672" i="6"/>
  <c r="O671" i="6"/>
  <c r="G671" i="6"/>
  <c r="O670" i="6"/>
  <c r="G670" i="6"/>
  <c r="O669" i="6"/>
  <c r="G669" i="6"/>
  <c r="O668" i="6"/>
  <c r="G668" i="6"/>
  <c r="O667" i="6"/>
  <c r="G667" i="6"/>
  <c r="O666" i="6"/>
  <c r="G666" i="6"/>
  <c r="O665" i="6"/>
  <c r="G665" i="6"/>
  <c r="O664" i="6"/>
  <c r="G664" i="6"/>
  <c r="O663" i="6"/>
  <c r="G663" i="6"/>
  <c r="O662" i="6"/>
  <c r="G662" i="6"/>
  <c r="O661" i="6"/>
  <c r="G661" i="6"/>
  <c r="O660" i="6"/>
  <c r="G660" i="6"/>
  <c r="O659" i="6"/>
  <c r="G659" i="6"/>
  <c r="O658" i="6"/>
  <c r="G658" i="6"/>
  <c r="O657" i="6"/>
  <c r="G657" i="6"/>
  <c r="O656" i="6"/>
  <c r="G656" i="6"/>
  <c r="O655" i="6"/>
  <c r="G655" i="6"/>
  <c r="O654" i="6"/>
  <c r="G654" i="6"/>
  <c r="O653" i="6"/>
  <c r="G653" i="6"/>
  <c r="O652" i="6"/>
  <c r="G652" i="6"/>
  <c r="O651" i="6"/>
  <c r="G651" i="6"/>
  <c r="O650" i="6"/>
  <c r="G650" i="6"/>
  <c r="O649" i="6"/>
  <c r="G649" i="6"/>
  <c r="O648" i="6"/>
  <c r="G648" i="6"/>
  <c r="O647" i="6"/>
  <c r="G647" i="6"/>
  <c r="O646" i="6"/>
  <c r="G646" i="6"/>
  <c r="O645" i="6"/>
  <c r="G645" i="6"/>
  <c r="O644" i="6"/>
  <c r="G644" i="6"/>
  <c r="O643" i="6"/>
  <c r="G643" i="6"/>
  <c r="O642" i="6"/>
  <c r="G642" i="6"/>
  <c r="O641" i="6"/>
  <c r="G641" i="6"/>
  <c r="O640" i="6"/>
  <c r="G640" i="6"/>
  <c r="O639" i="6"/>
  <c r="G639" i="6"/>
  <c r="O638" i="6"/>
  <c r="G638" i="6"/>
  <c r="O637" i="6"/>
  <c r="G637" i="6"/>
  <c r="O636" i="6"/>
  <c r="G636" i="6"/>
  <c r="O635" i="6"/>
  <c r="G635" i="6"/>
  <c r="O634" i="6"/>
  <c r="G634" i="6"/>
  <c r="O633" i="6"/>
  <c r="G633" i="6"/>
  <c r="O632" i="6"/>
  <c r="G632" i="6"/>
  <c r="O631" i="6"/>
  <c r="G631" i="6"/>
  <c r="O630" i="6"/>
  <c r="G630" i="6"/>
  <c r="O629" i="6"/>
  <c r="G629" i="6"/>
  <c r="O628" i="6"/>
  <c r="G628" i="6"/>
  <c r="O627" i="6"/>
  <c r="G627" i="6"/>
  <c r="O626" i="6"/>
  <c r="G626" i="6"/>
  <c r="O625" i="6"/>
  <c r="G625" i="6"/>
  <c r="O624" i="6"/>
  <c r="G624" i="6"/>
  <c r="O623" i="6"/>
  <c r="G623" i="6"/>
  <c r="O622" i="6"/>
  <c r="G622" i="6"/>
  <c r="O621" i="6"/>
  <c r="G621" i="6"/>
  <c r="O620" i="6"/>
  <c r="G620" i="6"/>
  <c r="O619" i="6"/>
  <c r="G619" i="6"/>
  <c r="O618" i="6"/>
  <c r="G618" i="6"/>
  <c r="O617" i="6"/>
  <c r="G617" i="6"/>
  <c r="O616" i="6"/>
  <c r="G616" i="6"/>
  <c r="O615" i="6"/>
  <c r="G615" i="6"/>
  <c r="O614" i="6"/>
  <c r="G614" i="6"/>
  <c r="O613" i="6"/>
  <c r="G613" i="6"/>
  <c r="O612" i="6"/>
  <c r="G612" i="6"/>
  <c r="O611" i="6"/>
  <c r="G611" i="6"/>
  <c r="O610" i="6"/>
  <c r="G610" i="6"/>
  <c r="O609" i="6"/>
  <c r="G609" i="6"/>
  <c r="O608" i="6"/>
  <c r="G608" i="6"/>
  <c r="O607" i="6"/>
  <c r="G607" i="6"/>
  <c r="O606" i="6"/>
  <c r="G606" i="6"/>
  <c r="O605" i="6"/>
  <c r="G605" i="6"/>
  <c r="O604" i="6"/>
  <c r="G604" i="6"/>
  <c r="O603" i="6"/>
  <c r="G603" i="6"/>
  <c r="O602" i="6"/>
  <c r="G602" i="6"/>
  <c r="O601" i="6"/>
  <c r="G601" i="6"/>
  <c r="O600" i="6"/>
  <c r="G600" i="6"/>
  <c r="O599" i="6"/>
  <c r="G599" i="6"/>
  <c r="O598" i="6"/>
  <c r="G598" i="6"/>
  <c r="O597" i="6"/>
  <c r="G597" i="6"/>
  <c r="O596" i="6"/>
  <c r="G596" i="6"/>
  <c r="O595" i="6"/>
  <c r="G595" i="6"/>
  <c r="O594" i="6"/>
  <c r="G594" i="6"/>
  <c r="O593" i="6"/>
  <c r="G593" i="6"/>
  <c r="O592" i="6"/>
  <c r="G592" i="6"/>
  <c r="O591" i="6"/>
  <c r="G591" i="6"/>
  <c r="O590" i="6"/>
  <c r="G590" i="6"/>
  <c r="O589" i="6"/>
  <c r="G589" i="6"/>
  <c r="O588" i="6"/>
  <c r="G588" i="6"/>
  <c r="O587" i="6"/>
  <c r="G587" i="6"/>
  <c r="O586" i="6"/>
  <c r="G586" i="6"/>
  <c r="O585" i="6"/>
  <c r="G585" i="6"/>
  <c r="O584" i="6"/>
  <c r="G584" i="6"/>
  <c r="O583" i="6"/>
  <c r="G583" i="6"/>
  <c r="O582" i="6"/>
  <c r="G582" i="6"/>
  <c r="O581" i="6"/>
  <c r="G581" i="6"/>
  <c r="O580" i="6"/>
  <c r="G580" i="6"/>
  <c r="O579" i="6"/>
  <c r="G579" i="6"/>
  <c r="O578" i="6"/>
  <c r="G578" i="6"/>
  <c r="O577" i="6"/>
  <c r="G577" i="6"/>
  <c r="O576" i="6"/>
  <c r="G576" i="6"/>
  <c r="O575" i="6"/>
  <c r="G575" i="6"/>
  <c r="O574" i="6"/>
  <c r="G574" i="6"/>
  <c r="O573" i="6"/>
  <c r="G573" i="6"/>
  <c r="O572" i="6"/>
  <c r="G572" i="6"/>
  <c r="O571" i="6"/>
  <c r="G571" i="6"/>
  <c r="O570" i="6"/>
  <c r="G570" i="6"/>
  <c r="O569" i="6"/>
  <c r="G569" i="6"/>
  <c r="O568" i="6"/>
  <c r="G568" i="6"/>
  <c r="O567" i="6"/>
  <c r="G567" i="6"/>
  <c r="O566" i="6"/>
  <c r="G566" i="6"/>
  <c r="O565" i="6"/>
  <c r="G565" i="6"/>
  <c r="O564" i="6"/>
  <c r="G564" i="6"/>
  <c r="O563" i="6"/>
  <c r="G563" i="6"/>
  <c r="O562" i="6"/>
  <c r="G562" i="6"/>
  <c r="O561" i="6"/>
  <c r="G561" i="6"/>
  <c r="O560" i="6"/>
  <c r="G560" i="6"/>
  <c r="O559" i="6"/>
  <c r="G559" i="6"/>
  <c r="O558" i="6"/>
  <c r="G558" i="6"/>
  <c r="O557" i="6"/>
  <c r="G557" i="6"/>
  <c r="O556" i="6"/>
  <c r="G556" i="6"/>
  <c r="O555" i="6"/>
  <c r="G555" i="6"/>
  <c r="O554" i="6"/>
  <c r="G554" i="6"/>
  <c r="O553" i="6"/>
  <c r="G553" i="6"/>
  <c r="O552" i="6"/>
  <c r="G552" i="6"/>
  <c r="O551" i="6"/>
  <c r="G551" i="6"/>
  <c r="O550" i="6"/>
  <c r="G550" i="6"/>
  <c r="O549" i="6"/>
  <c r="G549" i="6"/>
  <c r="O548" i="6"/>
  <c r="G548" i="6"/>
  <c r="O547" i="6"/>
  <c r="G547" i="6"/>
  <c r="O546" i="6"/>
  <c r="G546" i="6"/>
  <c r="O545" i="6"/>
  <c r="G545" i="6"/>
  <c r="O544" i="6"/>
  <c r="G544" i="6"/>
  <c r="O543" i="6"/>
  <c r="G543" i="6"/>
  <c r="O542" i="6"/>
  <c r="G542" i="6"/>
  <c r="O541" i="6"/>
  <c r="G541" i="6"/>
  <c r="O540" i="6"/>
  <c r="G540" i="6"/>
  <c r="O539" i="6"/>
  <c r="G539" i="6"/>
  <c r="O538" i="6"/>
  <c r="G538" i="6"/>
  <c r="O537" i="6"/>
  <c r="G537" i="6"/>
  <c r="O536" i="6"/>
  <c r="G536" i="6"/>
  <c r="O535" i="6"/>
  <c r="G535" i="6"/>
  <c r="O534" i="6"/>
  <c r="G534" i="6"/>
  <c r="O533" i="6"/>
  <c r="G533" i="6"/>
  <c r="O532" i="6"/>
  <c r="G532" i="6"/>
  <c r="O531" i="6"/>
  <c r="G531" i="6"/>
  <c r="O530" i="6"/>
  <c r="G530" i="6"/>
  <c r="O529" i="6"/>
  <c r="G529" i="6"/>
  <c r="O528" i="6"/>
  <c r="G528" i="6"/>
  <c r="O527" i="6"/>
  <c r="G527" i="6"/>
  <c r="O526" i="6"/>
  <c r="G526" i="6"/>
  <c r="O525" i="6"/>
  <c r="G525" i="6"/>
  <c r="O524" i="6"/>
  <c r="G524" i="6"/>
  <c r="O523" i="6"/>
  <c r="G523" i="6"/>
  <c r="O522" i="6"/>
  <c r="G522" i="6"/>
  <c r="O521" i="6"/>
  <c r="G521" i="6"/>
  <c r="O520" i="6"/>
  <c r="G520" i="6"/>
  <c r="O519" i="6"/>
  <c r="G519" i="6"/>
  <c r="O518" i="6"/>
  <c r="G518" i="6"/>
  <c r="O517" i="6"/>
  <c r="G517" i="6"/>
  <c r="O516" i="6"/>
  <c r="G516" i="6"/>
  <c r="O515" i="6"/>
  <c r="G515" i="6"/>
  <c r="O514" i="6"/>
  <c r="G514" i="6"/>
  <c r="O513" i="6"/>
  <c r="G513" i="6"/>
  <c r="O512" i="6"/>
  <c r="G512" i="6"/>
  <c r="O511" i="6"/>
  <c r="G511" i="6"/>
  <c r="O510" i="6"/>
  <c r="G510" i="6"/>
  <c r="O509" i="6"/>
  <c r="G509" i="6"/>
  <c r="O508" i="6"/>
  <c r="G508" i="6"/>
  <c r="O507" i="6"/>
  <c r="G507" i="6"/>
  <c r="O506" i="6"/>
  <c r="G506" i="6"/>
  <c r="O505" i="6"/>
  <c r="G505" i="6"/>
  <c r="O504" i="6"/>
  <c r="G504" i="6"/>
  <c r="O503" i="6"/>
  <c r="G503" i="6"/>
  <c r="O502" i="6"/>
  <c r="G502" i="6"/>
  <c r="O501" i="6"/>
  <c r="G501" i="6"/>
  <c r="O500" i="6"/>
  <c r="G500" i="6"/>
  <c r="O499" i="6"/>
  <c r="G499" i="6"/>
  <c r="O498" i="6"/>
  <c r="G498" i="6"/>
  <c r="O497" i="6"/>
  <c r="G497" i="6"/>
  <c r="O496" i="6"/>
  <c r="G496" i="6"/>
  <c r="O495" i="6"/>
  <c r="G495" i="6"/>
  <c r="O494" i="6"/>
  <c r="G494" i="6"/>
  <c r="O493" i="6"/>
  <c r="G493" i="6"/>
  <c r="O492" i="6"/>
  <c r="G492" i="6"/>
  <c r="O491" i="6"/>
  <c r="G491" i="6"/>
  <c r="O490" i="6"/>
  <c r="G490" i="6"/>
  <c r="O489" i="6"/>
  <c r="G489" i="6"/>
  <c r="O488" i="6"/>
  <c r="G488" i="6"/>
  <c r="O487" i="6"/>
  <c r="G487" i="6"/>
  <c r="O486" i="6"/>
  <c r="G486" i="6"/>
  <c r="O485" i="6"/>
  <c r="G485" i="6"/>
  <c r="O484" i="6"/>
  <c r="G484" i="6"/>
  <c r="O483" i="6"/>
  <c r="G483" i="6"/>
  <c r="O482" i="6"/>
  <c r="G482" i="6"/>
  <c r="O481" i="6"/>
  <c r="G481" i="6"/>
  <c r="O480" i="6"/>
  <c r="G480" i="6"/>
  <c r="O479" i="6"/>
  <c r="G479" i="6"/>
  <c r="O478" i="6"/>
  <c r="G478" i="6"/>
  <c r="O477" i="6"/>
  <c r="G477" i="6"/>
  <c r="O476" i="6"/>
  <c r="G476" i="6"/>
  <c r="O475" i="6"/>
  <c r="G475" i="6"/>
  <c r="O474" i="6"/>
  <c r="G474" i="6"/>
  <c r="O473" i="6"/>
  <c r="G473" i="6"/>
  <c r="O472" i="6"/>
  <c r="G472" i="6"/>
  <c r="O471" i="6"/>
  <c r="G471" i="6"/>
  <c r="O470" i="6"/>
  <c r="G470" i="6"/>
  <c r="O469" i="6"/>
  <c r="G469" i="6"/>
  <c r="O468" i="6"/>
  <c r="G468" i="6"/>
  <c r="O467" i="6"/>
  <c r="G467" i="6"/>
  <c r="O466" i="6"/>
  <c r="G466" i="6"/>
  <c r="O465" i="6"/>
  <c r="G465" i="6"/>
  <c r="O464" i="6"/>
  <c r="G464" i="6"/>
  <c r="O463" i="6"/>
  <c r="G463" i="6"/>
  <c r="O462" i="6"/>
  <c r="G462" i="6"/>
  <c r="O461" i="6"/>
  <c r="G461" i="6"/>
  <c r="O460" i="6"/>
  <c r="G460" i="6"/>
  <c r="O459" i="6"/>
  <c r="G459" i="6"/>
  <c r="O458" i="6"/>
  <c r="G458" i="6"/>
  <c r="O457" i="6"/>
  <c r="G457" i="6"/>
  <c r="O456" i="6"/>
  <c r="G456" i="6"/>
  <c r="O455" i="6"/>
  <c r="G455" i="6"/>
  <c r="O454" i="6"/>
  <c r="G454" i="6"/>
  <c r="O453" i="6"/>
  <c r="G453" i="6"/>
  <c r="O452" i="6"/>
  <c r="G452" i="6"/>
  <c r="O451" i="6"/>
  <c r="G451" i="6"/>
  <c r="O450" i="6"/>
  <c r="G450" i="6"/>
  <c r="O449" i="6"/>
  <c r="G449" i="6"/>
  <c r="O448" i="6"/>
  <c r="G448" i="6"/>
  <c r="O447" i="6"/>
  <c r="G447" i="6"/>
  <c r="O446" i="6"/>
  <c r="G446" i="6"/>
  <c r="O445" i="6"/>
  <c r="G445" i="6"/>
  <c r="O444" i="6"/>
  <c r="G444" i="6"/>
  <c r="O443" i="6"/>
  <c r="G443" i="6"/>
  <c r="O442" i="6"/>
  <c r="G442" i="6"/>
  <c r="O441" i="6"/>
  <c r="G441" i="6"/>
  <c r="O440" i="6"/>
  <c r="G440" i="6"/>
  <c r="O439" i="6"/>
  <c r="G439" i="6"/>
  <c r="O438" i="6"/>
  <c r="G438" i="6"/>
  <c r="O437" i="6"/>
  <c r="G437" i="6"/>
  <c r="O436" i="6"/>
  <c r="G436" i="6"/>
  <c r="O435" i="6"/>
  <c r="G435" i="6"/>
  <c r="O434" i="6"/>
  <c r="G434" i="6"/>
  <c r="O433" i="6"/>
  <c r="G433" i="6"/>
  <c r="O432" i="6"/>
  <c r="G432" i="6"/>
  <c r="O431" i="6"/>
  <c r="G431" i="6"/>
  <c r="O430" i="6"/>
  <c r="G430" i="6"/>
  <c r="O429" i="6"/>
  <c r="G429" i="6"/>
  <c r="O428" i="6"/>
  <c r="G428" i="6"/>
  <c r="O427" i="6"/>
  <c r="G427" i="6"/>
  <c r="O426" i="6"/>
  <c r="G426" i="6"/>
  <c r="O425" i="6"/>
  <c r="G425" i="6"/>
  <c r="O424" i="6"/>
  <c r="G424" i="6"/>
  <c r="O423" i="6"/>
  <c r="G423" i="6"/>
  <c r="O422" i="6"/>
  <c r="G422" i="6"/>
  <c r="O421" i="6"/>
  <c r="G421" i="6"/>
  <c r="O420" i="6"/>
  <c r="G420" i="6"/>
  <c r="O419" i="6"/>
  <c r="G419" i="6"/>
  <c r="O418" i="6"/>
  <c r="G418" i="6"/>
  <c r="O417" i="6"/>
  <c r="G417" i="6"/>
  <c r="O416" i="6"/>
  <c r="G416" i="6"/>
  <c r="O415" i="6"/>
  <c r="G415" i="6"/>
  <c r="O414" i="6"/>
  <c r="G414" i="6"/>
  <c r="O413" i="6"/>
  <c r="G413" i="6"/>
  <c r="O412" i="6"/>
  <c r="G412" i="6"/>
  <c r="O411" i="6"/>
  <c r="G411" i="6"/>
  <c r="O410" i="6"/>
  <c r="G410" i="6"/>
  <c r="O409" i="6"/>
  <c r="G409" i="6"/>
  <c r="O408" i="6"/>
  <c r="G408" i="6"/>
  <c r="O407" i="6"/>
  <c r="G407" i="6"/>
  <c r="O406" i="6"/>
  <c r="G406" i="6"/>
  <c r="O405" i="6"/>
  <c r="G405" i="6"/>
  <c r="O404" i="6"/>
  <c r="G404" i="6"/>
  <c r="O403" i="6"/>
  <c r="G403" i="6"/>
  <c r="O402" i="6"/>
  <c r="G402" i="6"/>
  <c r="O401" i="6"/>
  <c r="G401" i="6"/>
  <c r="O400" i="6"/>
  <c r="G400" i="6"/>
  <c r="O399" i="6"/>
  <c r="G399" i="6"/>
  <c r="O398" i="6"/>
  <c r="G398" i="6"/>
  <c r="O397" i="6"/>
  <c r="G397" i="6"/>
  <c r="O396" i="6"/>
  <c r="G396" i="6"/>
  <c r="O395" i="6"/>
  <c r="G395" i="6"/>
  <c r="O394" i="6"/>
  <c r="G394" i="6"/>
  <c r="O393" i="6"/>
  <c r="G393" i="6"/>
  <c r="O392" i="6"/>
  <c r="G392" i="6"/>
  <c r="O391" i="6"/>
  <c r="G391" i="6"/>
  <c r="O390" i="6"/>
  <c r="G390" i="6"/>
  <c r="O389" i="6"/>
  <c r="G389" i="6"/>
  <c r="O388" i="6"/>
  <c r="G388" i="6"/>
  <c r="O387" i="6"/>
  <c r="G387" i="6"/>
  <c r="O386" i="6"/>
  <c r="G386" i="6"/>
  <c r="O385" i="6"/>
  <c r="G385" i="6"/>
  <c r="O384" i="6"/>
  <c r="G384" i="6"/>
  <c r="O383" i="6"/>
  <c r="G383" i="6"/>
  <c r="O382" i="6"/>
  <c r="G382" i="6"/>
  <c r="O381" i="6"/>
  <c r="G381" i="6"/>
  <c r="O380" i="6"/>
  <c r="G380" i="6"/>
  <c r="O379" i="6"/>
  <c r="G379" i="6"/>
  <c r="O378" i="6"/>
  <c r="G378" i="6"/>
  <c r="O377" i="6"/>
  <c r="G377" i="6"/>
  <c r="O376" i="6"/>
  <c r="G376" i="6"/>
  <c r="O375" i="6"/>
  <c r="G375" i="6"/>
  <c r="O374" i="6"/>
  <c r="G374" i="6"/>
  <c r="O373" i="6"/>
  <c r="G373" i="6"/>
  <c r="O372" i="6"/>
  <c r="G372" i="6"/>
  <c r="O371" i="6"/>
  <c r="G371" i="6"/>
  <c r="O370" i="6"/>
  <c r="G370" i="6"/>
  <c r="O369" i="6"/>
  <c r="G369" i="6"/>
  <c r="O368" i="6"/>
  <c r="G368" i="6"/>
  <c r="O367" i="6"/>
  <c r="G367" i="6"/>
  <c r="O366" i="6"/>
  <c r="G366" i="6"/>
  <c r="O365" i="6"/>
  <c r="G365" i="6"/>
  <c r="O364" i="6"/>
  <c r="G364" i="6"/>
  <c r="O363" i="6"/>
  <c r="G363" i="6"/>
  <c r="O362" i="6"/>
  <c r="G362" i="6"/>
  <c r="O361" i="6"/>
  <c r="G361" i="6"/>
  <c r="O360" i="6"/>
  <c r="G360" i="6"/>
  <c r="O359" i="6"/>
  <c r="G359" i="6"/>
  <c r="O358" i="6"/>
  <c r="G358" i="6"/>
  <c r="O357" i="6"/>
  <c r="G357" i="6"/>
  <c r="O356" i="6"/>
  <c r="G356" i="6"/>
  <c r="O355" i="6"/>
  <c r="G355" i="6"/>
  <c r="O354" i="6"/>
  <c r="G354" i="6"/>
  <c r="O353" i="6"/>
  <c r="G353" i="6"/>
  <c r="O352" i="6"/>
  <c r="G352" i="6"/>
  <c r="O351" i="6"/>
  <c r="G351" i="6"/>
  <c r="O350" i="6"/>
  <c r="G350" i="6"/>
  <c r="O349" i="6"/>
  <c r="G349" i="6"/>
  <c r="O348" i="6"/>
  <c r="G348" i="6"/>
  <c r="O347" i="6"/>
  <c r="G347" i="6"/>
  <c r="O346" i="6"/>
  <c r="G346" i="6"/>
  <c r="O345" i="6"/>
  <c r="G345" i="6"/>
  <c r="O344" i="6"/>
  <c r="G344" i="6"/>
  <c r="O343" i="6"/>
  <c r="G343" i="6"/>
  <c r="O342" i="6"/>
  <c r="G342" i="6"/>
  <c r="O341" i="6"/>
  <c r="G341" i="6"/>
  <c r="O340" i="6"/>
  <c r="G340" i="6"/>
  <c r="O339" i="6"/>
  <c r="G339" i="6"/>
  <c r="O338" i="6"/>
  <c r="G338" i="6"/>
  <c r="O309" i="6"/>
  <c r="G309" i="6"/>
  <c r="O308" i="6"/>
  <c r="G308" i="6"/>
  <c r="O307" i="6"/>
  <c r="G307" i="6"/>
  <c r="O306" i="6"/>
  <c r="G306" i="6"/>
  <c r="O305" i="6"/>
  <c r="G305" i="6"/>
  <c r="O304" i="6"/>
  <c r="G304" i="6"/>
  <c r="O303" i="6"/>
  <c r="G303" i="6"/>
  <c r="O302" i="6"/>
  <c r="G302" i="6"/>
  <c r="O301" i="6"/>
  <c r="G301" i="6"/>
  <c r="O300" i="6"/>
  <c r="G300" i="6"/>
  <c r="O299" i="6"/>
  <c r="G299" i="6"/>
  <c r="O298" i="6"/>
  <c r="G298" i="6"/>
  <c r="O297" i="6"/>
  <c r="G297" i="6"/>
  <c r="O296" i="6"/>
  <c r="G296" i="6"/>
  <c r="O295" i="6"/>
  <c r="G295" i="6"/>
  <c r="O294" i="6"/>
  <c r="G294" i="6"/>
  <c r="O293" i="6"/>
  <c r="G293" i="6"/>
  <c r="O292" i="6"/>
  <c r="G292" i="6"/>
  <c r="O291" i="6"/>
  <c r="G291" i="6"/>
  <c r="O290" i="6"/>
  <c r="G290" i="6"/>
  <c r="O289" i="6"/>
  <c r="G289" i="6"/>
  <c r="O288" i="6"/>
  <c r="G288" i="6"/>
  <c r="O287" i="6"/>
  <c r="G287" i="6"/>
  <c r="O286" i="6"/>
  <c r="G286" i="6"/>
  <c r="O285" i="6"/>
  <c r="G285" i="6"/>
  <c r="O284" i="6"/>
  <c r="G284" i="6"/>
  <c r="O283" i="6"/>
  <c r="G283" i="6"/>
  <c r="O282" i="6"/>
  <c r="G282" i="6"/>
  <c r="O281" i="6"/>
  <c r="G281" i="6"/>
  <c r="O280" i="6"/>
  <c r="G280" i="6"/>
  <c r="O279" i="6"/>
  <c r="G279" i="6"/>
  <c r="O278" i="6"/>
  <c r="G278" i="6"/>
  <c r="O277" i="6"/>
  <c r="G277" i="6"/>
  <c r="O276" i="6"/>
  <c r="G276" i="6"/>
  <c r="O275" i="6"/>
  <c r="G275" i="6"/>
  <c r="O274" i="6"/>
  <c r="G274" i="6"/>
  <c r="O273" i="6"/>
  <c r="G273" i="6"/>
  <c r="O272" i="6"/>
  <c r="G272" i="6"/>
  <c r="O271" i="6"/>
  <c r="G271" i="6"/>
  <c r="O270" i="6"/>
  <c r="G270" i="6"/>
  <c r="O269" i="6"/>
  <c r="G269" i="6"/>
  <c r="O268" i="6"/>
  <c r="G268" i="6"/>
  <c r="O267" i="6"/>
  <c r="G267" i="6"/>
  <c r="O266" i="6"/>
  <c r="G266" i="6"/>
  <c r="O265" i="6"/>
  <c r="G265" i="6"/>
  <c r="O264" i="6"/>
  <c r="G264" i="6"/>
  <c r="O263" i="6"/>
  <c r="G263" i="6"/>
  <c r="O262" i="6"/>
  <c r="G262" i="6"/>
  <c r="O261" i="6"/>
  <c r="G261" i="6"/>
  <c r="O260" i="6"/>
  <c r="G260" i="6"/>
  <c r="O259" i="6"/>
  <c r="G259" i="6"/>
  <c r="O258" i="6"/>
  <c r="G258" i="6"/>
  <c r="O257" i="6"/>
  <c r="G257" i="6"/>
  <c r="O256" i="6"/>
  <c r="G256" i="6"/>
  <c r="O255" i="6"/>
  <c r="G255" i="6"/>
  <c r="O254" i="6"/>
  <c r="G254" i="6"/>
  <c r="O253" i="6"/>
  <c r="G253" i="6"/>
  <c r="O252" i="6"/>
  <c r="G252" i="6"/>
  <c r="O251" i="6"/>
  <c r="G251" i="6"/>
  <c r="O250" i="6"/>
  <c r="G250" i="6"/>
  <c r="O249" i="6"/>
  <c r="G249" i="6"/>
  <c r="O248" i="6"/>
  <c r="G248" i="6"/>
  <c r="O247" i="6"/>
  <c r="G247" i="6"/>
  <c r="O246" i="6"/>
  <c r="G246" i="6"/>
  <c r="O245" i="6"/>
  <c r="G245" i="6"/>
  <c r="O244" i="6"/>
  <c r="G244" i="6"/>
  <c r="O243" i="6"/>
  <c r="G243" i="6"/>
  <c r="O242" i="6"/>
  <c r="G242" i="6"/>
  <c r="O241" i="6"/>
  <c r="G241" i="6"/>
  <c r="O240" i="6"/>
  <c r="G240" i="6"/>
  <c r="O239" i="6"/>
  <c r="G239" i="6"/>
  <c r="O238" i="6"/>
  <c r="G238" i="6"/>
  <c r="O237" i="6"/>
  <c r="G237" i="6"/>
  <c r="O236" i="6"/>
  <c r="G236" i="6"/>
  <c r="O235" i="6"/>
  <c r="G235" i="6"/>
  <c r="O234" i="6"/>
  <c r="G234" i="6"/>
  <c r="O233" i="6"/>
  <c r="G233" i="6"/>
  <c r="O232" i="6"/>
  <c r="G232" i="6"/>
  <c r="O231" i="6"/>
  <c r="G231" i="6"/>
  <c r="O230" i="6"/>
  <c r="G230" i="6"/>
  <c r="O229" i="6"/>
  <c r="G229" i="6"/>
  <c r="O228" i="6"/>
  <c r="G228" i="6"/>
  <c r="O227" i="6"/>
  <c r="G227" i="6"/>
  <c r="O226" i="6"/>
  <c r="G226" i="6"/>
  <c r="O225" i="6"/>
  <c r="G225" i="6"/>
  <c r="O224" i="6"/>
  <c r="G224" i="6"/>
  <c r="O223" i="6"/>
  <c r="G223" i="6"/>
  <c r="O222" i="6"/>
  <c r="G222" i="6"/>
  <c r="O221" i="6"/>
  <c r="G221" i="6"/>
  <c r="O220" i="6"/>
  <c r="G220" i="6"/>
  <c r="O219" i="6"/>
  <c r="G219" i="6"/>
  <c r="O218" i="6"/>
  <c r="G218" i="6"/>
  <c r="O217" i="6"/>
  <c r="G217" i="6"/>
  <c r="O216" i="6"/>
  <c r="G216" i="6"/>
  <c r="O215" i="6"/>
  <c r="G215" i="6"/>
  <c r="O214" i="6"/>
  <c r="G214" i="6"/>
  <c r="O213" i="6"/>
  <c r="G213" i="6"/>
  <c r="O212" i="6"/>
  <c r="G212" i="6"/>
  <c r="O211" i="6"/>
  <c r="G211" i="6"/>
  <c r="O210" i="6"/>
  <c r="G210" i="6"/>
  <c r="O209" i="6"/>
  <c r="G209" i="6"/>
  <c r="O208" i="6"/>
  <c r="G208" i="6"/>
  <c r="O207" i="6"/>
  <c r="G207" i="6"/>
  <c r="O206" i="6"/>
  <c r="G206" i="6"/>
  <c r="O205" i="6"/>
  <c r="G205" i="6"/>
  <c r="O204" i="6"/>
  <c r="G204" i="6"/>
  <c r="O203" i="6"/>
  <c r="G203" i="6"/>
  <c r="O202" i="6"/>
  <c r="G202" i="6"/>
  <c r="O201" i="6"/>
  <c r="G201" i="6"/>
  <c r="O200" i="6"/>
  <c r="G200" i="6"/>
  <c r="O199" i="6"/>
  <c r="G199" i="6"/>
  <c r="O198" i="6"/>
  <c r="G198" i="6"/>
  <c r="O197" i="6"/>
  <c r="G197" i="6"/>
  <c r="O196" i="6"/>
  <c r="G196" i="6"/>
  <c r="O195" i="6"/>
  <c r="G195" i="6"/>
  <c r="O194" i="6"/>
  <c r="G194" i="6"/>
  <c r="O193" i="6"/>
  <c r="G193" i="6"/>
  <c r="O192" i="6"/>
  <c r="G192" i="6"/>
  <c r="O191" i="6"/>
  <c r="G191" i="6"/>
  <c r="O190" i="6"/>
  <c r="G190" i="6"/>
  <c r="O189" i="6"/>
  <c r="G189" i="6"/>
  <c r="O188" i="6"/>
  <c r="G188" i="6"/>
  <c r="O187" i="6"/>
  <c r="G187" i="6"/>
  <c r="O186" i="6"/>
  <c r="G186" i="6"/>
  <c r="O185" i="6"/>
  <c r="G185" i="6"/>
  <c r="O184" i="6"/>
  <c r="G184" i="6"/>
  <c r="O183" i="6"/>
  <c r="G183" i="6"/>
  <c r="O182" i="6"/>
  <c r="G182" i="6"/>
  <c r="O181" i="6"/>
  <c r="G181" i="6"/>
  <c r="O180" i="6"/>
  <c r="G180" i="6"/>
  <c r="O179" i="6"/>
  <c r="G179" i="6"/>
  <c r="O178" i="6"/>
  <c r="G178" i="6"/>
  <c r="O177" i="6"/>
  <c r="G177" i="6"/>
  <c r="O176" i="6"/>
  <c r="G176" i="6"/>
  <c r="O175" i="6"/>
  <c r="G175" i="6"/>
  <c r="O174" i="6"/>
  <c r="G174" i="6"/>
  <c r="O173" i="6"/>
  <c r="G173" i="6"/>
  <c r="O172" i="6"/>
  <c r="G172" i="6"/>
  <c r="O171" i="6"/>
  <c r="G171" i="6"/>
  <c r="O170" i="6"/>
  <c r="G170" i="6"/>
  <c r="O169" i="6"/>
  <c r="G169" i="6"/>
  <c r="O168" i="6"/>
  <c r="G168" i="6"/>
  <c r="O167" i="6"/>
  <c r="G167" i="6"/>
  <c r="O166" i="6"/>
  <c r="G166" i="6"/>
  <c r="O165" i="6"/>
  <c r="G165" i="6"/>
  <c r="O164" i="6"/>
  <c r="G164" i="6"/>
  <c r="O163" i="6"/>
  <c r="G163" i="6"/>
  <c r="O162" i="6"/>
  <c r="G162" i="6"/>
  <c r="O161" i="6"/>
  <c r="G161" i="6"/>
  <c r="O160" i="6"/>
  <c r="G160" i="6"/>
  <c r="O159" i="6"/>
  <c r="G159" i="6"/>
  <c r="O158" i="6"/>
  <c r="G158" i="6"/>
  <c r="O157" i="6"/>
  <c r="G157" i="6"/>
  <c r="O156" i="6"/>
  <c r="G156" i="6"/>
  <c r="O155" i="6"/>
  <c r="G155" i="6"/>
  <c r="O154" i="6"/>
  <c r="G154" i="6"/>
  <c r="O153" i="6"/>
  <c r="G153" i="6"/>
  <c r="O152" i="6"/>
  <c r="G152" i="6"/>
  <c r="O151" i="6"/>
  <c r="G151" i="6"/>
  <c r="O150" i="6"/>
  <c r="G150" i="6"/>
  <c r="O149" i="6"/>
  <c r="G149" i="6"/>
  <c r="O148" i="6"/>
  <c r="G148" i="6"/>
  <c r="O147" i="6"/>
  <c r="G147" i="6"/>
  <c r="O146" i="6"/>
  <c r="G146" i="6"/>
  <c r="O145" i="6"/>
  <c r="G145" i="6"/>
  <c r="O144" i="6"/>
  <c r="G144" i="6"/>
  <c r="O143" i="6"/>
  <c r="G143" i="6"/>
  <c r="O142" i="6"/>
  <c r="G142" i="6"/>
  <c r="O141" i="6"/>
  <c r="G141" i="6"/>
  <c r="O140" i="6"/>
  <c r="G140" i="6"/>
  <c r="O139" i="6"/>
  <c r="G139" i="6"/>
  <c r="O138" i="6"/>
  <c r="G138" i="6"/>
  <c r="O137" i="6"/>
  <c r="G137" i="6"/>
  <c r="O136" i="6"/>
  <c r="G136" i="6"/>
  <c r="O135" i="6"/>
  <c r="G135" i="6"/>
  <c r="O134" i="6"/>
  <c r="G134" i="6"/>
  <c r="O133" i="6"/>
  <c r="G133" i="6"/>
  <c r="O132" i="6"/>
  <c r="G132" i="6"/>
  <c r="O131" i="6"/>
  <c r="G131" i="6"/>
  <c r="O130" i="6"/>
  <c r="G130" i="6"/>
  <c r="O129" i="6"/>
  <c r="G129" i="6"/>
  <c r="O128" i="6"/>
  <c r="G128" i="6"/>
  <c r="O127" i="6"/>
  <c r="G127" i="6"/>
  <c r="O126" i="6"/>
  <c r="G126" i="6"/>
  <c r="O125" i="6"/>
  <c r="G125" i="6"/>
  <c r="O124" i="6"/>
  <c r="G124" i="6"/>
  <c r="O123" i="6"/>
  <c r="G123" i="6"/>
  <c r="O122" i="6"/>
  <c r="G122" i="6"/>
  <c r="O121" i="6"/>
  <c r="G121" i="6"/>
  <c r="O120" i="6"/>
  <c r="G120" i="6"/>
  <c r="O119" i="6"/>
  <c r="G119" i="6"/>
  <c r="O118" i="6"/>
  <c r="G118" i="6"/>
  <c r="O117" i="6"/>
  <c r="G117" i="6"/>
  <c r="O116" i="6"/>
  <c r="G116" i="6"/>
  <c r="O115" i="6"/>
  <c r="G115" i="6"/>
  <c r="O114" i="6"/>
  <c r="G114" i="6"/>
  <c r="O113" i="6"/>
  <c r="G113" i="6"/>
  <c r="O112" i="6"/>
  <c r="G112" i="6"/>
  <c r="O111" i="6"/>
  <c r="G111" i="6"/>
  <c r="O110" i="6"/>
  <c r="G110" i="6"/>
  <c r="O109" i="6"/>
  <c r="G109" i="6"/>
  <c r="O108" i="6"/>
  <c r="G108" i="6"/>
  <c r="O107" i="6"/>
  <c r="G107" i="6"/>
  <c r="O106" i="6"/>
  <c r="G106" i="6"/>
  <c r="O105" i="6"/>
  <c r="G105" i="6"/>
  <c r="O104" i="6"/>
  <c r="G104" i="6"/>
  <c r="O103" i="6"/>
  <c r="G103" i="6"/>
  <c r="O102" i="6"/>
  <c r="G102" i="6"/>
  <c r="O101" i="6"/>
  <c r="G101" i="6"/>
  <c r="O100" i="6"/>
  <c r="G100" i="6"/>
  <c r="O99" i="6"/>
  <c r="G99" i="6"/>
  <c r="O98" i="6"/>
  <c r="G98" i="6"/>
  <c r="O97" i="6"/>
  <c r="G97" i="6"/>
  <c r="O96" i="6"/>
  <c r="G96" i="6"/>
  <c r="O95" i="6"/>
  <c r="G95" i="6"/>
  <c r="O94" i="6"/>
  <c r="G94" i="6"/>
  <c r="O93" i="6"/>
  <c r="G93" i="6"/>
  <c r="O92" i="6"/>
  <c r="G92" i="6"/>
  <c r="O91" i="6"/>
  <c r="G91" i="6"/>
  <c r="O90" i="6"/>
  <c r="G90" i="6"/>
  <c r="O89" i="6"/>
  <c r="G89" i="6"/>
  <c r="O88" i="6"/>
  <c r="G88" i="6"/>
  <c r="O87" i="6"/>
  <c r="G87" i="6"/>
  <c r="O86" i="6"/>
  <c r="G86" i="6"/>
  <c r="O85" i="6"/>
  <c r="G85" i="6"/>
  <c r="O84" i="6"/>
  <c r="G84" i="6"/>
  <c r="O83" i="6"/>
  <c r="G83" i="6"/>
  <c r="O82" i="6"/>
  <c r="G82" i="6"/>
  <c r="O81" i="6"/>
  <c r="G81" i="6"/>
  <c r="O80" i="6"/>
  <c r="G80" i="6"/>
  <c r="O79" i="6"/>
  <c r="G79" i="6"/>
  <c r="O78" i="6"/>
  <c r="G78" i="6"/>
  <c r="O77" i="6"/>
  <c r="G77" i="6"/>
  <c r="O76" i="6"/>
  <c r="G76" i="6"/>
  <c r="O75" i="6"/>
  <c r="G75" i="6"/>
  <c r="O74" i="6"/>
  <c r="G74" i="6"/>
  <c r="O73" i="6"/>
  <c r="G73" i="6"/>
  <c r="O72" i="6"/>
  <c r="G72" i="6"/>
  <c r="O71" i="6"/>
  <c r="G71" i="6"/>
  <c r="O70" i="6"/>
  <c r="G70" i="6"/>
  <c r="O69" i="6"/>
  <c r="G69" i="6"/>
  <c r="O68" i="6"/>
  <c r="G68" i="6"/>
  <c r="O67" i="6"/>
  <c r="G67" i="6"/>
  <c r="O66" i="6"/>
  <c r="G66" i="6"/>
  <c r="O65" i="6"/>
  <c r="G65" i="6"/>
  <c r="O64" i="6"/>
  <c r="G64" i="6"/>
  <c r="O63" i="6"/>
  <c r="G63" i="6"/>
  <c r="O62" i="6"/>
  <c r="G62" i="6"/>
  <c r="O61" i="6"/>
  <c r="G61" i="6"/>
  <c r="O60" i="6"/>
  <c r="G60" i="6"/>
  <c r="O59" i="6"/>
  <c r="G59" i="6"/>
  <c r="O58" i="6"/>
  <c r="G58" i="6"/>
  <c r="O57" i="6"/>
  <c r="G57" i="6"/>
  <c r="O56" i="6"/>
  <c r="G56" i="6"/>
  <c r="O55" i="6"/>
  <c r="G55" i="6"/>
  <c r="O54" i="6"/>
  <c r="G54" i="6"/>
  <c r="O53" i="6"/>
  <c r="G53" i="6"/>
  <c r="O52" i="6"/>
  <c r="G52" i="6"/>
  <c r="O51" i="6"/>
  <c r="G51" i="6"/>
  <c r="O50" i="6"/>
  <c r="G50" i="6"/>
  <c r="O49" i="6"/>
  <c r="G49" i="6"/>
  <c r="O48" i="6"/>
  <c r="G48" i="6"/>
  <c r="O47" i="6"/>
  <c r="G47" i="6"/>
  <c r="O46" i="6"/>
  <c r="G46" i="6"/>
  <c r="O45" i="6"/>
  <c r="G45" i="6"/>
  <c r="O44" i="6"/>
  <c r="G44" i="6"/>
  <c r="O43" i="6"/>
  <c r="G43" i="6"/>
  <c r="O42" i="6"/>
  <c r="G42" i="6"/>
  <c r="O41" i="6"/>
  <c r="G41" i="6"/>
  <c r="O40" i="6"/>
  <c r="G40" i="6"/>
  <c r="O39" i="6"/>
  <c r="G39" i="6"/>
  <c r="O38" i="6"/>
  <c r="G38" i="6"/>
  <c r="O37" i="6"/>
  <c r="G37" i="6"/>
  <c r="O36" i="6"/>
  <c r="G36" i="6"/>
  <c r="O35" i="6"/>
  <c r="G35" i="6"/>
  <c r="O34" i="6"/>
  <c r="G34" i="6"/>
  <c r="O33" i="6"/>
  <c r="G33" i="6"/>
  <c r="O32" i="6"/>
  <c r="G32" i="6"/>
  <c r="O31" i="6"/>
  <c r="G31" i="6"/>
  <c r="O30" i="6"/>
  <c r="G30" i="6"/>
  <c r="O29" i="6"/>
  <c r="G29" i="6"/>
  <c r="O28" i="6"/>
  <c r="G28" i="6"/>
  <c r="O27" i="6"/>
  <c r="G27" i="6"/>
  <c r="O26" i="6"/>
  <c r="G26" i="6"/>
  <c r="O25" i="6"/>
  <c r="G25" i="6"/>
  <c r="O24" i="6"/>
  <c r="G24" i="6"/>
  <c r="O23" i="6"/>
  <c r="G23" i="6"/>
  <c r="O22" i="6"/>
  <c r="G22" i="6"/>
  <c r="O21" i="6"/>
  <c r="G21" i="6"/>
  <c r="O20" i="6"/>
  <c r="G20" i="6"/>
  <c r="O19" i="6"/>
  <c r="G19" i="6"/>
  <c r="O18" i="6"/>
  <c r="G18" i="6"/>
  <c r="O17" i="6"/>
  <c r="G17" i="6"/>
  <c r="O16" i="6"/>
  <c r="G16" i="6"/>
  <c r="O15" i="6"/>
  <c r="G15" i="6"/>
  <c r="O14" i="6"/>
  <c r="G14" i="6"/>
  <c r="O13" i="6"/>
  <c r="G13" i="6"/>
  <c r="O12" i="6"/>
  <c r="G12" i="6"/>
  <c r="O11" i="6"/>
  <c r="G11" i="6"/>
  <c r="O10" i="6"/>
  <c r="G10" i="6"/>
  <c r="O9" i="6"/>
  <c r="G9" i="6"/>
  <c r="O8" i="6"/>
  <c r="G8" i="6"/>
  <c r="O7" i="6"/>
  <c r="G7" i="6"/>
  <c r="O6" i="6"/>
  <c r="G6" i="6"/>
  <c r="O5" i="6"/>
  <c r="G5" i="6"/>
  <c r="O4" i="6"/>
  <c r="G4" i="6"/>
  <c r="O3" i="6"/>
  <c r="G3" i="6"/>
  <c r="O2" i="6"/>
  <c r="G2" i="6"/>
  <c r="R13747" i="5"/>
  <c r="Q13747" i="5"/>
  <c r="R13746" i="5"/>
  <c r="Q13746" i="5"/>
  <c r="R13745" i="5"/>
  <c r="Q13745" i="5"/>
  <c r="R13744" i="5"/>
  <c r="Q13744" i="5"/>
  <c r="R13743" i="5"/>
  <c r="Q13743" i="5"/>
  <c r="R13742" i="5"/>
  <c r="Q13742" i="5"/>
  <c r="R13741" i="5"/>
  <c r="Q13741" i="5"/>
  <c r="R13740" i="5"/>
  <c r="Q13740" i="5"/>
  <c r="R13739" i="5"/>
  <c r="Q13739" i="5"/>
  <c r="R13738" i="5"/>
  <c r="Q13738" i="5"/>
  <c r="R13737" i="5"/>
  <c r="Q13737" i="5"/>
  <c r="R13736" i="5"/>
  <c r="Q13736" i="5"/>
  <c r="R13735" i="5"/>
  <c r="Q13735" i="5"/>
  <c r="R13734" i="5"/>
  <c r="Q13734" i="5"/>
  <c r="R13733" i="5"/>
  <c r="Q13733" i="5"/>
  <c r="R13732" i="5"/>
  <c r="Q13732" i="5"/>
  <c r="R13731" i="5"/>
  <c r="Q13731" i="5"/>
  <c r="R13730" i="5"/>
  <c r="Q13730" i="5"/>
  <c r="R13729" i="5"/>
  <c r="Q13729" i="5"/>
  <c r="R13728" i="5"/>
  <c r="Q13728" i="5"/>
  <c r="R13727" i="5"/>
  <c r="Q13727" i="5"/>
  <c r="R13726" i="5"/>
  <c r="Q13726" i="5"/>
  <c r="R13725" i="5"/>
  <c r="Q13725" i="5"/>
  <c r="R13724" i="5"/>
  <c r="Q13724" i="5"/>
  <c r="R13723" i="5"/>
  <c r="Q13723" i="5"/>
  <c r="R13722" i="5"/>
  <c r="Q13722" i="5"/>
  <c r="R13721" i="5"/>
  <c r="Q13721" i="5"/>
  <c r="R13720" i="5"/>
  <c r="Q13720" i="5"/>
  <c r="R13719" i="5"/>
  <c r="Q13719" i="5"/>
  <c r="R13718" i="5"/>
  <c r="Q13718" i="5"/>
  <c r="R13717" i="5"/>
  <c r="Q13717" i="5"/>
  <c r="R13716" i="5"/>
  <c r="Q13716" i="5"/>
  <c r="R13715" i="5"/>
  <c r="Q13715" i="5"/>
  <c r="R13714" i="5"/>
  <c r="Q13714" i="5"/>
  <c r="R13713" i="5"/>
  <c r="Q13713" i="5"/>
  <c r="R13712" i="5"/>
  <c r="Q13712" i="5"/>
  <c r="R13711" i="5"/>
  <c r="Q13711" i="5"/>
  <c r="R13710" i="5"/>
  <c r="Q13710" i="5"/>
  <c r="R13709" i="5"/>
  <c r="Q13709" i="5"/>
  <c r="R13708" i="5"/>
  <c r="Q13708" i="5"/>
  <c r="R13707" i="5"/>
  <c r="Q13707" i="5"/>
  <c r="R13706" i="5"/>
  <c r="Q13706" i="5"/>
  <c r="R13705" i="5"/>
  <c r="Q13705" i="5"/>
  <c r="R13704" i="5"/>
  <c r="Q13704" i="5"/>
  <c r="R13703" i="5"/>
  <c r="Q13703" i="5"/>
  <c r="R13702" i="5"/>
  <c r="Q13702" i="5"/>
  <c r="R13701" i="5"/>
  <c r="Q13701" i="5"/>
  <c r="R13700" i="5"/>
  <c r="Q13700" i="5"/>
  <c r="R13699" i="5"/>
  <c r="Q13699" i="5"/>
  <c r="R13698" i="5"/>
  <c r="Q13698" i="5"/>
  <c r="R13697" i="5"/>
  <c r="Q13697" i="5"/>
  <c r="R13696" i="5"/>
  <c r="Q13696" i="5"/>
  <c r="R13695" i="5"/>
  <c r="Q13695" i="5"/>
  <c r="R13694" i="5"/>
  <c r="Q13694" i="5"/>
  <c r="R13693" i="5"/>
  <c r="Q13693" i="5"/>
  <c r="R13692" i="5"/>
  <c r="Q13692" i="5"/>
  <c r="R13691" i="5"/>
  <c r="Q13691" i="5"/>
  <c r="R13690" i="5"/>
  <c r="Q13690" i="5"/>
  <c r="R13689" i="5"/>
  <c r="Q13689" i="5"/>
  <c r="R13688" i="5"/>
  <c r="Q13688" i="5"/>
  <c r="R13687" i="5"/>
  <c r="Q13687" i="5"/>
  <c r="R13686" i="5"/>
  <c r="Q13686" i="5"/>
  <c r="R13685" i="5"/>
  <c r="Q13685" i="5"/>
  <c r="R13684" i="5"/>
  <c r="Q13684" i="5"/>
  <c r="R13683" i="5"/>
  <c r="Q13683" i="5"/>
  <c r="R13682" i="5"/>
  <c r="Q13682" i="5"/>
  <c r="R13681" i="5"/>
  <c r="Q13681" i="5"/>
  <c r="R13680" i="5"/>
  <c r="Q13680" i="5"/>
  <c r="R13679" i="5"/>
  <c r="Q13679" i="5"/>
  <c r="R13678" i="5"/>
  <c r="Q13678" i="5"/>
  <c r="R13677" i="5"/>
  <c r="Q13677" i="5"/>
  <c r="R13676" i="5"/>
  <c r="Q13676" i="5"/>
  <c r="R13675" i="5"/>
  <c r="Q13675" i="5"/>
  <c r="R13674" i="5"/>
  <c r="Q13674" i="5"/>
  <c r="R13673" i="5"/>
  <c r="Q13673" i="5"/>
  <c r="R13672" i="5"/>
  <c r="Q13672" i="5"/>
  <c r="R13671" i="5"/>
  <c r="Q13671" i="5"/>
  <c r="R13670" i="5"/>
  <c r="Q13670" i="5"/>
  <c r="R13669" i="5"/>
  <c r="Q13669" i="5"/>
  <c r="R13668" i="5"/>
  <c r="Q13668" i="5"/>
  <c r="R13667" i="5"/>
  <c r="Q13667" i="5"/>
  <c r="R13666" i="5"/>
  <c r="Q13666" i="5"/>
  <c r="R13665" i="5"/>
  <c r="Q13665" i="5"/>
  <c r="R13664" i="5"/>
  <c r="Q13664" i="5"/>
  <c r="R13663" i="5"/>
  <c r="Q13663" i="5"/>
  <c r="R13662" i="5"/>
  <c r="Q13662" i="5"/>
  <c r="R13661" i="5"/>
  <c r="Q13661" i="5"/>
  <c r="R13660" i="5"/>
  <c r="Q13660" i="5"/>
  <c r="R13659" i="5"/>
  <c r="Q13659" i="5"/>
  <c r="R13658" i="5"/>
  <c r="Q13658" i="5"/>
  <c r="R13657" i="5"/>
  <c r="Q13657" i="5"/>
  <c r="R13656" i="5"/>
  <c r="Q13656" i="5"/>
  <c r="R13655" i="5"/>
  <c r="Q13655" i="5"/>
  <c r="R13654" i="5"/>
  <c r="Q13654" i="5"/>
  <c r="R13653" i="5"/>
  <c r="Q13653" i="5"/>
  <c r="R13652" i="5"/>
  <c r="Q13652" i="5"/>
  <c r="R13651" i="5"/>
  <c r="Q13651" i="5"/>
  <c r="R13650" i="5"/>
  <c r="Q13650" i="5"/>
  <c r="R13649" i="5"/>
  <c r="Q13649" i="5"/>
  <c r="R13648" i="5"/>
  <c r="Q13648" i="5"/>
  <c r="R13647" i="5"/>
  <c r="Q13647" i="5"/>
  <c r="R13646" i="5"/>
  <c r="Q13646" i="5"/>
  <c r="R13645" i="5"/>
  <c r="Q13645" i="5"/>
  <c r="R13644" i="5"/>
  <c r="Q13644" i="5"/>
  <c r="R13643" i="5"/>
  <c r="Q13643" i="5"/>
  <c r="R13642" i="5"/>
  <c r="Q13642" i="5"/>
  <c r="R13641" i="5"/>
  <c r="Q13641" i="5"/>
  <c r="R13640" i="5"/>
  <c r="Q13640" i="5"/>
  <c r="R13639" i="5"/>
  <c r="Q13639" i="5"/>
  <c r="R13638" i="5"/>
  <c r="Q13638" i="5"/>
  <c r="R13637" i="5"/>
  <c r="Q13637" i="5"/>
  <c r="R13636" i="5"/>
  <c r="Q13636" i="5"/>
  <c r="R13635" i="5"/>
  <c r="Q13635" i="5"/>
  <c r="R13634" i="5"/>
  <c r="Q13634" i="5"/>
  <c r="R13633" i="5"/>
  <c r="Q13633" i="5"/>
  <c r="R13632" i="5"/>
  <c r="Q13632" i="5"/>
  <c r="R13631" i="5"/>
  <c r="Q13631" i="5"/>
  <c r="R13630" i="5"/>
  <c r="Q13630" i="5"/>
  <c r="R13629" i="5"/>
  <c r="Q13629" i="5"/>
  <c r="R13628" i="5"/>
  <c r="Q13628" i="5"/>
  <c r="R13627" i="5"/>
  <c r="Q13627" i="5"/>
  <c r="R13626" i="5"/>
  <c r="Q13626" i="5"/>
  <c r="R13625" i="5"/>
  <c r="Q13625" i="5"/>
  <c r="R13624" i="5"/>
  <c r="Q13624" i="5"/>
  <c r="R13623" i="5"/>
  <c r="Q13623" i="5"/>
  <c r="R13622" i="5"/>
  <c r="Q13622" i="5"/>
  <c r="R13621" i="5"/>
  <c r="Q13621" i="5"/>
  <c r="R13620" i="5"/>
  <c r="Q13620" i="5"/>
  <c r="R13619" i="5"/>
  <c r="Q13619" i="5"/>
  <c r="R13618" i="5"/>
  <c r="Q13618" i="5"/>
  <c r="R13617" i="5"/>
  <c r="Q13617" i="5"/>
  <c r="R13616" i="5"/>
  <c r="Q13616" i="5"/>
  <c r="R13615" i="5"/>
  <c r="Q13615" i="5"/>
  <c r="R13614" i="5"/>
  <c r="Q13614" i="5"/>
  <c r="R13613" i="5"/>
  <c r="Q13613" i="5"/>
  <c r="R13612" i="5"/>
  <c r="Q13612" i="5"/>
  <c r="R13611" i="5"/>
  <c r="Q13611" i="5"/>
  <c r="R13610" i="5"/>
  <c r="Q13610" i="5"/>
  <c r="R13609" i="5"/>
  <c r="Q13609" i="5"/>
  <c r="R13608" i="5"/>
  <c r="Q13608" i="5"/>
  <c r="R13607" i="5"/>
  <c r="Q13607" i="5"/>
  <c r="R13606" i="5"/>
  <c r="Q13606" i="5"/>
  <c r="R13605" i="5"/>
  <c r="Q13605" i="5"/>
  <c r="R13604" i="5"/>
  <c r="Q13604" i="5"/>
  <c r="R13603" i="5"/>
  <c r="Q13603" i="5"/>
  <c r="R13602" i="5"/>
  <c r="Q13602" i="5"/>
  <c r="R13601" i="5"/>
  <c r="Q13601" i="5"/>
  <c r="R13600" i="5"/>
  <c r="Q13600" i="5"/>
  <c r="R13599" i="5"/>
  <c r="Q13599" i="5"/>
  <c r="R13598" i="5"/>
  <c r="Q13598" i="5"/>
  <c r="R13597" i="5"/>
  <c r="Q13597" i="5"/>
  <c r="R13596" i="5"/>
  <c r="Q13596" i="5"/>
  <c r="R13595" i="5"/>
  <c r="Q13595" i="5"/>
  <c r="R13594" i="5"/>
  <c r="Q13594" i="5"/>
  <c r="R13593" i="5"/>
  <c r="Q13593" i="5"/>
  <c r="R13592" i="5"/>
  <c r="Q13592" i="5"/>
  <c r="R13591" i="5"/>
  <c r="Q13591" i="5"/>
  <c r="R13590" i="5"/>
  <c r="Q13590" i="5"/>
  <c r="R13589" i="5"/>
  <c r="Q13589" i="5"/>
  <c r="R13588" i="5"/>
  <c r="Q13588" i="5"/>
  <c r="R13587" i="5"/>
  <c r="Q13587" i="5"/>
  <c r="R13586" i="5"/>
  <c r="Q13586" i="5"/>
  <c r="R13585" i="5"/>
  <c r="Q13585" i="5"/>
  <c r="R13584" i="5"/>
  <c r="Q13584" i="5"/>
  <c r="R13583" i="5"/>
  <c r="Q13583" i="5"/>
  <c r="R13582" i="5"/>
  <c r="Q13582" i="5"/>
  <c r="R13581" i="5"/>
  <c r="Q13581" i="5"/>
  <c r="R13580" i="5"/>
  <c r="Q13580" i="5"/>
  <c r="R13579" i="5"/>
  <c r="Q13579" i="5"/>
  <c r="R13578" i="5"/>
  <c r="Q13578" i="5"/>
  <c r="R13577" i="5"/>
  <c r="Q13577" i="5"/>
  <c r="R13576" i="5"/>
  <c r="Q13576" i="5"/>
  <c r="R13575" i="5"/>
  <c r="Q13575" i="5"/>
  <c r="R13574" i="5"/>
  <c r="Q13574" i="5"/>
  <c r="R13573" i="5"/>
  <c r="Q13573" i="5"/>
  <c r="R13572" i="5"/>
  <c r="Q13572" i="5"/>
  <c r="R13571" i="5"/>
  <c r="Q13571" i="5"/>
  <c r="R13570" i="5"/>
  <c r="Q13570" i="5"/>
  <c r="R13569" i="5"/>
  <c r="Q13569" i="5"/>
  <c r="R13568" i="5"/>
  <c r="Q13568" i="5"/>
  <c r="R13567" i="5"/>
  <c r="Q13567" i="5"/>
  <c r="R13566" i="5"/>
  <c r="Q13566" i="5"/>
  <c r="R13565" i="5"/>
  <c r="Q13565" i="5"/>
  <c r="R13564" i="5"/>
  <c r="Q13564" i="5"/>
  <c r="R13563" i="5"/>
  <c r="Q13563" i="5"/>
  <c r="R13562" i="5"/>
  <c r="Q13562" i="5"/>
  <c r="R13561" i="5"/>
  <c r="Q13561" i="5"/>
  <c r="R13560" i="5"/>
  <c r="Q13560" i="5"/>
  <c r="R13559" i="5"/>
  <c r="Q13559" i="5"/>
  <c r="R13558" i="5"/>
  <c r="Q13558" i="5"/>
  <c r="R13557" i="5"/>
  <c r="Q13557" i="5"/>
  <c r="R13556" i="5"/>
  <c r="Q13556" i="5"/>
  <c r="R13555" i="5"/>
  <c r="Q13555" i="5"/>
  <c r="R13554" i="5"/>
  <c r="Q13554" i="5"/>
  <c r="R13553" i="5"/>
  <c r="Q13553" i="5"/>
  <c r="R13552" i="5"/>
  <c r="Q13552" i="5"/>
  <c r="R13551" i="5"/>
  <c r="Q13551" i="5"/>
  <c r="R13550" i="5"/>
  <c r="Q13550" i="5"/>
  <c r="R13549" i="5"/>
  <c r="Q13549" i="5"/>
  <c r="R13548" i="5"/>
  <c r="Q13548" i="5"/>
  <c r="R13547" i="5"/>
  <c r="Q13547" i="5"/>
  <c r="R13546" i="5"/>
  <c r="Q13546" i="5"/>
  <c r="R13545" i="5"/>
  <c r="Q13545" i="5"/>
  <c r="R13544" i="5"/>
  <c r="Q13544" i="5"/>
  <c r="R13543" i="5"/>
  <c r="Q13543" i="5"/>
  <c r="R13542" i="5"/>
  <c r="Q13542" i="5"/>
  <c r="R13541" i="5"/>
  <c r="Q13541" i="5"/>
  <c r="R13540" i="5"/>
  <c r="Q13540" i="5"/>
  <c r="R13539" i="5"/>
  <c r="Q13539" i="5"/>
  <c r="R13538" i="5"/>
  <c r="Q13538" i="5"/>
  <c r="R13537" i="5"/>
  <c r="Q13537" i="5"/>
  <c r="R13536" i="5"/>
  <c r="Q13536" i="5"/>
  <c r="R13535" i="5"/>
  <c r="Q13535" i="5"/>
  <c r="R13534" i="5"/>
  <c r="Q13534" i="5"/>
  <c r="R13533" i="5"/>
  <c r="Q13533" i="5"/>
  <c r="R13532" i="5"/>
  <c r="Q13532" i="5"/>
  <c r="R13531" i="5"/>
  <c r="Q13531" i="5"/>
  <c r="R13530" i="5"/>
  <c r="Q13530" i="5"/>
  <c r="R13529" i="5"/>
  <c r="Q13529" i="5"/>
  <c r="R13528" i="5"/>
  <c r="Q13528" i="5"/>
  <c r="R13527" i="5"/>
  <c r="Q13527" i="5"/>
  <c r="R13526" i="5"/>
  <c r="Q13526" i="5"/>
  <c r="R13525" i="5"/>
  <c r="Q13525" i="5"/>
  <c r="R13524" i="5"/>
  <c r="Q13524" i="5"/>
  <c r="R13523" i="5"/>
  <c r="Q13523" i="5"/>
  <c r="R13522" i="5"/>
  <c r="Q13522" i="5"/>
  <c r="R13521" i="5"/>
  <c r="Q13521" i="5"/>
  <c r="R13520" i="5"/>
  <c r="Q13520" i="5"/>
  <c r="R13519" i="5"/>
  <c r="Q13519" i="5"/>
  <c r="R13518" i="5"/>
  <c r="Q13518" i="5"/>
  <c r="R13517" i="5"/>
  <c r="Q13517" i="5"/>
  <c r="R13516" i="5"/>
  <c r="Q13516" i="5"/>
  <c r="R13515" i="5"/>
  <c r="Q13515" i="5"/>
  <c r="R13514" i="5"/>
  <c r="Q13514" i="5"/>
  <c r="R13513" i="5"/>
  <c r="Q13513" i="5"/>
  <c r="R13512" i="5"/>
  <c r="Q13512" i="5"/>
  <c r="R13511" i="5"/>
  <c r="Q13511" i="5"/>
  <c r="R13510" i="5"/>
  <c r="Q13510" i="5"/>
  <c r="R13509" i="5"/>
  <c r="Q13509" i="5"/>
  <c r="R13508" i="5"/>
  <c r="Q13508" i="5"/>
  <c r="R13507" i="5"/>
  <c r="Q13507" i="5"/>
  <c r="R13506" i="5"/>
  <c r="Q13506" i="5"/>
  <c r="R13505" i="5"/>
  <c r="Q13505" i="5"/>
  <c r="R13504" i="5"/>
  <c r="Q13504" i="5"/>
  <c r="R13503" i="5"/>
  <c r="Q13503" i="5"/>
  <c r="R13502" i="5"/>
  <c r="Q13502" i="5"/>
  <c r="R13501" i="5"/>
  <c r="Q13501" i="5"/>
  <c r="R13500" i="5"/>
  <c r="Q13500" i="5"/>
  <c r="R13499" i="5"/>
  <c r="Q13499" i="5"/>
  <c r="R13498" i="5"/>
  <c r="Q13498" i="5"/>
  <c r="R13497" i="5"/>
  <c r="Q13497" i="5"/>
  <c r="R13496" i="5"/>
  <c r="Q13496" i="5"/>
  <c r="R13495" i="5"/>
  <c r="Q13495" i="5"/>
  <c r="R13494" i="5"/>
  <c r="Q13494" i="5"/>
  <c r="R13493" i="5"/>
  <c r="Q13493" i="5"/>
  <c r="R13492" i="5"/>
  <c r="Q13492" i="5"/>
  <c r="R13491" i="5"/>
  <c r="Q13491" i="5"/>
  <c r="R13490" i="5"/>
  <c r="Q13490" i="5"/>
  <c r="R13489" i="5"/>
  <c r="Q13489" i="5"/>
  <c r="R13488" i="5"/>
  <c r="Q13488" i="5"/>
  <c r="R13487" i="5"/>
  <c r="Q13487" i="5"/>
  <c r="R13486" i="5"/>
  <c r="Q13486" i="5"/>
  <c r="R13485" i="5"/>
  <c r="Q13485" i="5"/>
  <c r="R13484" i="5"/>
  <c r="Q13484" i="5"/>
  <c r="R13483" i="5"/>
  <c r="Q13483" i="5"/>
  <c r="R13482" i="5"/>
  <c r="Q13482" i="5"/>
  <c r="R13481" i="5"/>
  <c r="Q13481" i="5"/>
  <c r="R13480" i="5"/>
  <c r="Q13480" i="5"/>
  <c r="R13479" i="5"/>
  <c r="Q13479" i="5"/>
  <c r="R13478" i="5"/>
  <c r="Q13478" i="5"/>
  <c r="R13477" i="5"/>
  <c r="Q13477" i="5"/>
  <c r="R13476" i="5"/>
  <c r="Q13476" i="5"/>
  <c r="R13475" i="5"/>
  <c r="Q13475" i="5"/>
  <c r="R13474" i="5"/>
  <c r="Q13474" i="5"/>
  <c r="R13473" i="5"/>
  <c r="Q13473" i="5"/>
  <c r="R13472" i="5"/>
  <c r="Q13472" i="5"/>
  <c r="R13471" i="5"/>
  <c r="Q13471" i="5"/>
  <c r="R13470" i="5"/>
  <c r="Q13470" i="5"/>
  <c r="R13469" i="5"/>
  <c r="Q13469" i="5"/>
  <c r="R13468" i="5"/>
  <c r="Q13468" i="5"/>
  <c r="R13467" i="5"/>
  <c r="Q13467" i="5"/>
  <c r="R13466" i="5"/>
  <c r="Q13466" i="5"/>
  <c r="R13465" i="5"/>
  <c r="Q13465" i="5"/>
  <c r="R13464" i="5"/>
  <c r="Q13464" i="5"/>
  <c r="R13463" i="5"/>
  <c r="Q13463" i="5"/>
  <c r="R13462" i="5"/>
  <c r="Q13462" i="5"/>
  <c r="R13461" i="5"/>
  <c r="Q13461" i="5"/>
  <c r="R13460" i="5"/>
  <c r="Q13460" i="5"/>
  <c r="R13459" i="5"/>
  <c r="Q13459" i="5"/>
  <c r="R13458" i="5"/>
  <c r="Q13458" i="5"/>
  <c r="R13457" i="5"/>
  <c r="Q13457" i="5"/>
  <c r="R13456" i="5"/>
  <c r="Q13456" i="5"/>
  <c r="R13455" i="5"/>
  <c r="Q13455" i="5"/>
  <c r="R13454" i="5"/>
  <c r="Q13454" i="5"/>
  <c r="R13453" i="5"/>
  <c r="Q13453" i="5"/>
  <c r="R13452" i="5"/>
  <c r="Q13452" i="5"/>
  <c r="R13451" i="5"/>
  <c r="Q13451" i="5"/>
  <c r="R13450" i="5"/>
  <c r="Q13450" i="5"/>
  <c r="R13449" i="5"/>
  <c r="Q13449" i="5"/>
  <c r="R13448" i="5"/>
  <c r="Q13448" i="5"/>
  <c r="R13447" i="5"/>
  <c r="Q13447" i="5"/>
  <c r="R13446" i="5"/>
  <c r="Q13446" i="5"/>
  <c r="R13445" i="5"/>
  <c r="Q13445" i="5"/>
  <c r="R13444" i="5"/>
  <c r="Q13444" i="5"/>
  <c r="R13443" i="5"/>
  <c r="Q13443" i="5"/>
  <c r="R13442" i="5"/>
  <c r="Q13442" i="5"/>
  <c r="R13441" i="5"/>
  <c r="Q13441" i="5"/>
  <c r="R13440" i="5"/>
  <c r="Q13440" i="5"/>
  <c r="R13439" i="5"/>
  <c r="Q13439" i="5"/>
  <c r="R13438" i="5"/>
  <c r="Q13438" i="5"/>
  <c r="R13437" i="5"/>
  <c r="Q13437" i="5"/>
  <c r="R13436" i="5"/>
  <c r="Q13436" i="5"/>
  <c r="R13435" i="5"/>
  <c r="Q13435" i="5"/>
  <c r="R13434" i="5"/>
  <c r="Q13434" i="5"/>
  <c r="R13433" i="5"/>
  <c r="Q13433" i="5"/>
  <c r="R13432" i="5"/>
  <c r="Q13432" i="5"/>
  <c r="R13431" i="5"/>
  <c r="Q13431" i="5"/>
  <c r="R13430" i="5"/>
  <c r="Q13430" i="5"/>
  <c r="R13429" i="5"/>
  <c r="Q13429" i="5"/>
  <c r="R13428" i="5"/>
  <c r="Q13428" i="5"/>
  <c r="R13427" i="5"/>
  <c r="Q13427" i="5"/>
  <c r="R13426" i="5"/>
  <c r="Q13426" i="5"/>
  <c r="R13425" i="5"/>
  <c r="Q13425" i="5"/>
  <c r="R13424" i="5"/>
  <c r="Q13424" i="5"/>
  <c r="R13423" i="5"/>
  <c r="Q13423" i="5"/>
  <c r="R13422" i="5"/>
  <c r="Q13422" i="5"/>
  <c r="R13421" i="5"/>
  <c r="Q13421" i="5"/>
  <c r="R13420" i="5"/>
  <c r="Q13420" i="5"/>
  <c r="R13419" i="5"/>
  <c r="Q13419" i="5"/>
  <c r="R13418" i="5"/>
  <c r="Q13418" i="5"/>
  <c r="R13417" i="5"/>
  <c r="Q13417" i="5"/>
  <c r="R13416" i="5"/>
  <c r="Q13416" i="5"/>
  <c r="R13415" i="5"/>
  <c r="Q13415" i="5"/>
  <c r="R13414" i="5"/>
  <c r="Q13414" i="5"/>
  <c r="R13413" i="5"/>
  <c r="Q13413" i="5"/>
  <c r="R13412" i="5"/>
  <c r="Q13412" i="5"/>
  <c r="R13411" i="5"/>
  <c r="Q13411" i="5"/>
  <c r="R13410" i="5"/>
  <c r="Q13410" i="5"/>
  <c r="R13409" i="5"/>
  <c r="Q13409" i="5"/>
  <c r="R13408" i="5"/>
  <c r="Q13408" i="5"/>
  <c r="R13407" i="5"/>
  <c r="Q13407" i="5"/>
  <c r="R13406" i="5"/>
  <c r="Q13406" i="5"/>
  <c r="R13405" i="5"/>
  <c r="Q13405" i="5"/>
  <c r="R13404" i="5"/>
  <c r="Q13404" i="5"/>
  <c r="R13403" i="5"/>
  <c r="Q13403" i="5"/>
  <c r="R13402" i="5"/>
  <c r="Q13402" i="5"/>
  <c r="R13401" i="5"/>
  <c r="Q13401" i="5"/>
  <c r="R13400" i="5"/>
  <c r="Q13400" i="5"/>
  <c r="R13399" i="5"/>
  <c r="Q13399" i="5"/>
  <c r="R13398" i="5"/>
  <c r="Q13398" i="5"/>
  <c r="R13397" i="5"/>
  <c r="Q13397" i="5"/>
  <c r="R13396" i="5"/>
  <c r="Q13396" i="5"/>
  <c r="R13395" i="5"/>
  <c r="Q13395" i="5"/>
  <c r="R13394" i="5"/>
  <c r="Q13394" i="5"/>
  <c r="R13393" i="5"/>
  <c r="Q13393" i="5"/>
  <c r="R13392" i="5"/>
  <c r="Q13392" i="5"/>
  <c r="R13391" i="5"/>
  <c r="Q13391" i="5"/>
  <c r="R13390" i="5"/>
  <c r="Q13390" i="5"/>
  <c r="R13389" i="5"/>
  <c r="Q13389" i="5"/>
  <c r="R13388" i="5"/>
  <c r="Q13388" i="5"/>
  <c r="R13387" i="5"/>
  <c r="Q13387" i="5"/>
  <c r="R13386" i="5"/>
  <c r="Q13386" i="5"/>
  <c r="R13385" i="5"/>
  <c r="Q13385" i="5"/>
  <c r="R13384" i="5"/>
  <c r="Q13384" i="5"/>
  <c r="R13383" i="5"/>
  <c r="Q13383" i="5"/>
  <c r="R13382" i="5"/>
  <c r="Q13382" i="5"/>
  <c r="R13381" i="5"/>
  <c r="Q13381" i="5"/>
  <c r="R13380" i="5"/>
  <c r="Q13380" i="5"/>
  <c r="R13379" i="5"/>
  <c r="Q13379" i="5"/>
  <c r="R13378" i="5"/>
  <c r="Q13378" i="5"/>
  <c r="R13377" i="5"/>
  <c r="Q13377" i="5"/>
  <c r="R13376" i="5"/>
  <c r="Q13376" i="5"/>
  <c r="R13375" i="5"/>
  <c r="Q13375" i="5"/>
  <c r="R13374" i="5"/>
  <c r="Q13374" i="5"/>
  <c r="R13373" i="5"/>
  <c r="Q13373" i="5"/>
  <c r="R13372" i="5"/>
  <c r="Q13372" i="5"/>
  <c r="R13371" i="5"/>
  <c r="Q13371" i="5"/>
  <c r="R13370" i="5"/>
  <c r="Q13370" i="5"/>
  <c r="R13369" i="5"/>
  <c r="Q13369" i="5"/>
  <c r="R13368" i="5"/>
  <c r="Q13368" i="5"/>
  <c r="R13367" i="5"/>
  <c r="Q13367" i="5"/>
  <c r="R13366" i="5"/>
  <c r="Q13366" i="5"/>
  <c r="R13365" i="5"/>
  <c r="Q13365" i="5"/>
  <c r="R13364" i="5"/>
  <c r="Q13364" i="5"/>
  <c r="R13363" i="5"/>
  <c r="Q13363" i="5"/>
  <c r="R13362" i="5"/>
  <c r="Q13362" i="5"/>
  <c r="R13361" i="5"/>
  <c r="Q13361" i="5"/>
  <c r="R13360" i="5"/>
  <c r="Q13360" i="5"/>
  <c r="R13359" i="5"/>
  <c r="Q13359" i="5"/>
  <c r="R13358" i="5"/>
  <c r="Q13358" i="5"/>
  <c r="R13357" i="5"/>
  <c r="Q13357" i="5"/>
  <c r="R13356" i="5"/>
  <c r="Q13356" i="5"/>
  <c r="R13355" i="5"/>
  <c r="Q13355" i="5"/>
  <c r="R13354" i="5"/>
  <c r="Q13354" i="5"/>
  <c r="R13353" i="5"/>
  <c r="Q13353" i="5"/>
  <c r="R13352" i="5"/>
  <c r="Q13352" i="5"/>
  <c r="R13351" i="5"/>
  <c r="Q13351" i="5"/>
  <c r="R13350" i="5"/>
  <c r="Q13350" i="5"/>
  <c r="R13349" i="5"/>
  <c r="Q13349" i="5"/>
  <c r="R13348" i="5"/>
  <c r="Q13348" i="5"/>
  <c r="R13347" i="5"/>
  <c r="Q13347" i="5"/>
  <c r="R13346" i="5"/>
  <c r="Q13346" i="5"/>
  <c r="R13345" i="5"/>
  <c r="Q13345" i="5"/>
  <c r="R13344" i="5"/>
  <c r="Q13344" i="5"/>
  <c r="R13343" i="5"/>
  <c r="Q13343" i="5"/>
  <c r="R13342" i="5"/>
  <c r="Q13342" i="5"/>
  <c r="R13341" i="5"/>
  <c r="Q13341" i="5"/>
  <c r="R13340" i="5"/>
  <c r="Q13340" i="5"/>
  <c r="R13339" i="5"/>
  <c r="Q13339" i="5"/>
  <c r="R13338" i="5"/>
  <c r="Q13338" i="5"/>
  <c r="R13337" i="5"/>
  <c r="Q13337" i="5"/>
  <c r="R13336" i="5"/>
  <c r="Q13336" i="5"/>
  <c r="R13335" i="5"/>
  <c r="Q13335" i="5"/>
  <c r="R13334" i="5"/>
  <c r="Q13334" i="5"/>
  <c r="R13333" i="5"/>
  <c r="Q13333" i="5"/>
  <c r="R13332" i="5"/>
  <c r="Q13332" i="5"/>
  <c r="R13331" i="5"/>
  <c r="Q13331" i="5"/>
  <c r="R13330" i="5"/>
  <c r="Q13330" i="5"/>
  <c r="R13329" i="5"/>
  <c r="Q13329" i="5"/>
  <c r="R13328" i="5"/>
  <c r="Q13328" i="5"/>
  <c r="R13327" i="5"/>
  <c r="Q13327" i="5"/>
  <c r="R13326" i="5"/>
  <c r="Q13326" i="5"/>
  <c r="R13325" i="5"/>
  <c r="Q13325" i="5"/>
  <c r="R13324" i="5"/>
  <c r="Q13324" i="5"/>
  <c r="R13323" i="5"/>
  <c r="Q13323" i="5"/>
  <c r="R13322" i="5"/>
  <c r="Q13322" i="5"/>
  <c r="R13321" i="5"/>
  <c r="Q13321" i="5"/>
  <c r="R13320" i="5"/>
  <c r="Q13320" i="5"/>
  <c r="R13319" i="5"/>
  <c r="Q13319" i="5"/>
  <c r="R13318" i="5"/>
  <c r="Q13318" i="5"/>
  <c r="R13317" i="5"/>
  <c r="Q13317" i="5"/>
  <c r="R13316" i="5"/>
  <c r="Q13316" i="5"/>
  <c r="R13315" i="5"/>
  <c r="Q13315" i="5"/>
  <c r="R13314" i="5"/>
  <c r="Q13314" i="5"/>
  <c r="R13313" i="5"/>
  <c r="Q13313" i="5"/>
  <c r="R13312" i="5"/>
  <c r="Q13312" i="5"/>
  <c r="R13311" i="5"/>
  <c r="Q13311" i="5"/>
  <c r="R13310" i="5"/>
  <c r="Q13310" i="5"/>
  <c r="R13309" i="5"/>
  <c r="Q13309" i="5"/>
  <c r="R13308" i="5"/>
  <c r="Q13308" i="5"/>
  <c r="R13307" i="5"/>
  <c r="Q13307" i="5"/>
  <c r="R13306" i="5"/>
  <c r="Q13306" i="5"/>
  <c r="R13305" i="5"/>
  <c r="Q13305" i="5"/>
  <c r="R13304" i="5"/>
  <c r="Q13304" i="5"/>
  <c r="R13303" i="5"/>
  <c r="Q13303" i="5"/>
  <c r="R13302" i="5"/>
  <c r="Q13302" i="5"/>
  <c r="R13301" i="5"/>
  <c r="Q13301" i="5"/>
  <c r="R13300" i="5"/>
  <c r="Q13300" i="5"/>
  <c r="R13299" i="5"/>
  <c r="Q13299" i="5"/>
  <c r="R13298" i="5"/>
  <c r="Q13298" i="5"/>
  <c r="R13297" i="5"/>
  <c r="Q13297" i="5"/>
  <c r="R13296" i="5"/>
  <c r="Q13296" i="5"/>
  <c r="R13295" i="5"/>
  <c r="Q13295" i="5"/>
  <c r="R13294" i="5"/>
  <c r="Q13294" i="5"/>
  <c r="R13293" i="5"/>
  <c r="Q13293" i="5"/>
  <c r="R13292" i="5"/>
  <c r="Q13292" i="5"/>
  <c r="R13291" i="5"/>
  <c r="Q13291" i="5"/>
  <c r="R13290" i="5"/>
  <c r="Q13290" i="5"/>
  <c r="R13289" i="5"/>
  <c r="Q13289" i="5"/>
  <c r="R13288" i="5"/>
  <c r="Q13288" i="5"/>
  <c r="R13287" i="5"/>
  <c r="Q13287" i="5"/>
  <c r="R13286" i="5"/>
  <c r="Q13286" i="5"/>
  <c r="R13285" i="5"/>
  <c r="Q13285" i="5"/>
  <c r="R13284" i="5"/>
  <c r="Q13284" i="5"/>
  <c r="R13283" i="5"/>
  <c r="Q13283" i="5"/>
  <c r="R13282" i="5"/>
  <c r="Q13282" i="5"/>
  <c r="R13281" i="5"/>
  <c r="Q13281" i="5"/>
  <c r="R13280" i="5"/>
  <c r="Q13280" i="5"/>
  <c r="R13279" i="5"/>
  <c r="Q13279" i="5"/>
  <c r="R13278" i="5"/>
  <c r="Q13278" i="5"/>
  <c r="R13277" i="5"/>
  <c r="Q13277" i="5"/>
  <c r="R13276" i="5"/>
  <c r="Q13276" i="5"/>
  <c r="R13275" i="5"/>
  <c r="Q13275" i="5"/>
  <c r="R13274" i="5"/>
  <c r="Q13274" i="5"/>
  <c r="R13273" i="5"/>
  <c r="Q13273" i="5"/>
  <c r="R13272" i="5"/>
  <c r="Q13272" i="5"/>
  <c r="R13271" i="5"/>
  <c r="Q13271" i="5"/>
  <c r="R13270" i="5"/>
  <c r="Q13270" i="5"/>
  <c r="R13269" i="5"/>
  <c r="Q13269" i="5"/>
  <c r="R13268" i="5"/>
  <c r="Q13268" i="5"/>
  <c r="R13267" i="5"/>
  <c r="Q13267" i="5"/>
  <c r="R13266" i="5"/>
  <c r="Q13266" i="5"/>
  <c r="R13265" i="5"/>
  <c r="Q13265" i="5"/>
  <c r="R13264" i="5"/>
  <c r="Q13264" i="5"/>
  <c r="R13263" i="5"/>
  <c r="Q13263" i="5"/>
  <c r="R13262" i="5"/>
  <c r="Q13262" i="5"/>
  <c r="R13261" i="5"/>
  <c r="Q13261" i="5"/>
  <c r="R13260" i="5"/>
  <c r="Q13260" i="5"/>
  <c r="R13259" i="5"/>
  <c r="Q13259" i="5"/>
  <c r="R13258" i="5"/>
  <c r="Q13258" i="5"/>
  <c r="R13257" i="5"/>
  <c r="Q13257" i="5"/>
  <c r="R13256" i="5"/>
  <c r="Q13256" i="5"/>
  <c r="R13255" i="5"/>
  <c r="Q13255" i="5"/>
  <c r="R13254" i="5"/>
  <c r="Q13254" i="5"/>
  <c r="R13253" i="5"/>
  <c r="Q13253" i="5"/>
  <c r="R13252" i="5"/>
  <c r="Q13252" i="5"/>
  <c r="R13251" i="5"/>
  <c r="Q13251" i="5"/>
  <c r="R13250" i="5"/>
  <c r="Q13250" i="5"/>
  <c r="R13249" i="5"/>
  <c r="Q13249" i="5"/>
  <c r="R13248" i="5"/>
  <c r="Q13248" i="5"/>
  <c r="R13247" i="5"/>
  <c r="Q13247" i="5"/>
  <c r="R13246" i="5"/>
  <c r="Q13246" i="5"/>
  <c r="R13245" i="5"/>
  <c r="Q13245" i="5"/>
  <c r="R13244" i="5"/>
  <c r="Q13244" i="5"/>
  <c r="R13243" i="5"/>
  <c r="Q13243" i="5"/>
  <c r="R13242" i="5"/>
  <c r="Q13242" i="5"/>
  <c r="R13241" i="5"/>
  <c r="Q13241" i="5"/>
  <c r="R13240" i="5"/>
  <c r="Q13240" i="5"/>
  <c r="R13239" i="5"/>
  <c r="Q13239" i="5"/>
  <c r="R13238" i="5"/>
  <c r="Q13238" i="5"/>
  <c r="R13237" i="5"/>
  <c r="Q13237" i="5"/>
  <c r="R13236" i="5"/>
  <c r="Q13236" i="5"/>
  <c r="R13235" i="5"/>
  <c r="Q13235" i="5"/>
  <c r="R13234" i="5"/>
  <c r="Q13234" i="5"/>
  <c r="R13233" i="5"/>
  <c r="Q13233" i="5"/>
  <c r="R13232" i="5"/>
  <c r="Q13232" i="5"/>
  <c r="R13231" i="5"/>
  <c r="Q13231" i="5"/>
  <c r="R13230" i="5"/>
  <c r="Q13230" i="5"/>
  <c r="R13229" i="5"/>
  <c r="Q13229" i="5"/>
  <c r="R13228" i="5"/>
  <c r="Q13228" i="5"/>
  <c r="R13227" i="5"/>
  <c r="Q13227" i="5"/>
  <c r="R13226" i="5"/>
  <c r="Q13226" i="5"/>
  <c r="R13225" i="5"/>
  <c r="Q13225" i="5"/>
  <c r="R13224" i="5"/>
  <c r="Q13224" i="5"/>
  <c r="R13223" i="5"/>
  <c r="Q13223" i="5"/>
  <c r="R13222" i="5"/>
  <c r="Q13222" i="5"/>
  <c r="R13221" i="5"/>
  <c r="Q13221" i="5"/>
  <c r="R13220" i="5"/>
  <c r="Q13220" i="5"/>
  <c r="R13219" i="5"/>
  <c r="Q13219" i="5"/>
  <c r="R13218" i="5"/>
  <c r="Q13218" i="5"/>
  <c r="R13217" i="5"/>
  <c r="Q13217" i="5"/>
  <c r="R13216" i="5"/>
  <c r="Q13216" i="5"/>
  <c r="R13215" i="5"/>
  <c r="Q13215" i="5"/>
  <c r="R13214" i="5"/>
  <c r="Q13214" i="5"/>
  <c r="R13213" i="5"/>
  <c r="Q13213" i="5"/>
  <c r="R13212" i="5"/>
  <c r="Q13212" i="5"/>
  <c r="R13211" i="5"/>
  <c r="Q13211" i="5"/>
  <c r="R13210" i="5"/>
  <c r="Q13210" i="5"/>
  <c r="R13209" i="5"/>
  <c r="Q13209" i="5"/>
  <c r="R13208" i="5"/>
  <c r="Q13208" i="5"/>
  <c r="R13207" i="5"/>
  <c r="Q13207" i="5"/>
  <c r="R13206" i="5"/>
  <c r="Q13206" i="5"/>
  <c r="R13205" i="5"/>
  <c r="Q13205" i="5"/>
  <c r="R13204" i="5"/>
  <c r="Q13204" i="5"/>
  <c r="R13203" i="5"/>
  <c r="Q13203" i="5"/>
  <c r="R13202" i="5"/>
  <c r="Q13202" i="5"/>
  <c r="R13201" i="5"/>
  <c r="Q13201" i="5"/>
  <c r="R13200" i="5"/>
  <c r="Q13200" i="5"/>
  <c r="R13199" i="5"/>
  <c r="Q13199" i="5"/>
  <c r="R13198" i="5"/>
  <c r="Q13198" i="5"/>
  <c r="R13197" i="5"/>
  <c r="Q13197" i="5"/>
  <c r="R13196" i="5"/>
  <c r="Q13196" i="5"/>
  <c r="R13195" i="5"/>
  <c r="Q13195" i="5"/>
  <c r="R13194" i="5"/>
  <c r="Q13194" i="5"/>
  <c r="R13193" i="5"/>
  <c r="Q13193" i="5"/>
  <c r="R13192" i="5"/>
  <c r="Q13192" i="5"/>
  <c r="R13191" i="5"/>
  <c r="Q13191" i="5"/>
  <c r="R13190" i="5"/>
  <c r="Q13190" i="5"/>
  <c r="R13189" i="5"/>
  <c r="Q13189" i="5"/>
  <c r="R13188" i="5"/>
  <c r="Q13188" i="5"/>
  <c r="R13187" i="5"/>
  <c r="Q13187" i="5"/>
  <c r="R13186" i="5"/>
  <c r="Q13186" i="5"/>
  <c r="R13185" i="5"/>
  <c r="Q13185" i="5"/>
  <c r="R13184" i="5"/>
  <c r="Q13184" i="5"/>
  <c r="R13183" i="5"/>
  <c r="Q13183" i="5"/>
  <c r="R13182" i="5"/>
  <c r="Q13182" i="5"/>
  <c r="R13181" i="5"/>
  <c r="Q13181" i="5"/>
  <c r="R13180" i="5"/>
  <c r="Q13180" i="5"/>
  <c r="R13179" i="5"/>
  <c r="Q13179" i="5"/>
  <c r="R13178" i="5"/>
  <c r="Q13178" i="5"/>
  <c r="R13177" i="5"/>
  <c r="Q13177" i="5"/>
  <c r="R13176" i="5"/>
  <c r="Q13176" i="5"/>
  <c r="R13175" i="5"/>
  <c r="Q13175" i="5"/>
  <c r="R13174" i="5"/>
  <c r="Q13174" i="5"/>
  <c r="R13173" i="5"/>
  <c r="Q13173" i="5"/>
  <c r="R13172" i="5"/>
  <c r="Q13172" i="5"/>
  <c r="R13171" i="5"/>
  <c r="Q13171" i="5"/>
  <c r="R13170" i="5"/>
  <c r="Q13170" i="5"/>
  <c r="R13169" i="5"/>
  <c r="Q13169" i="5"/>
  <c r="R13168" i="5"/>
  <c r="Q13168" i="5"/>
  <c r="R13167" i="5"/>
  <c r="Q13167" i="5"/>
  <c r="R13166" i="5"/>
  <c r="Q13166" i="5"/>
  <c r="R13165" i="5"/>
  <c r="Q13165" i="5"/>
  <c r="R13164" i="5"/>
  <c r="Q13164" i="5"/>
  <c r="R13163" i="5"/>
  <c r="Q13163" i="5"/>
  <c r="R13162" i="5"/>
  <c r="Q13162" i="5"/>
  <c r="R13161" i="5"/>
  <c r="Q13161" i="5"/>
  <c r="R13160" i="5"/>
  <c r="Q13160" i="5"/>
  <c r="R13159" i="5"/>
  <c r="Q13159" i="5"/>
  <c r="R13158" i="5"/>
  <c r="Q13158" i="5"/>
  <c r="R13157" i="5"/>
  <c r="Q13157" i="5"/>
  <c r="R13156" i="5"/>
  <c r="Q13156" i="5"/>
  <c r="R13155" i="5"/>
  <c r="Q13155" i="5"/>
  <c r="R13154" i="5"/>
  <c r="Q13154" i="5"/>
  <c r="R13153" i="5"/>
  <c r="Q13153" i="5"/>
  <c r="R13152" i="5"/>
  <c r="Q13152" i="5"/>
  <c r="R13151" i="5"/>
  <c r="Q13151" i="5"/>
  <c r="R13150" i="5"/>
  <c r="Q13150" i="5"/>
  <c r="R13149" i="5"/>
  <c r="Q13149" i="5"/>
  <c r="R13148" i="5"/>
  <c r="Q13148" i="5"/>
  <c r="R13147" i="5"/>
  <c r="Q13147" i="5"/>
  <c r="R13146" i="5"/>
  <c r="Q13146" i="5"/>
  <c r="R13145" i="5"/>
  <c r="Q13145" i="5"/>
  <c r="R13144" i="5"/>
  <c r="Q13144" i="5"/>
  <c r="R13143" i="5"/>
  <c r="Q13143" i="5"/>
  <c r="R13142" i="5"/>
  <c r="Q13142" i="5"/>
  <c r="R13141" i="5"/>
  <c r="Q13141" i="5"/>
  <c r="R13140" i="5"/>
  <c r="Q13140" i="5"/>
  <c r="R13139" i="5"/>
  <c r="Q13139" i="5"/>
  <c r="R13138" i="5"/>
  <c r="Q13138" i="5"/>
  <c r="R13137" i="5"/>
  <c r="Q13137" i="5"/>
  <c r="R13136" i="5"/>
  <c r="Q13136" i="5"/>
  <c r="R13135" i="5"/>
  <c r="Q13135" i="5"/>
  <c r="R13134" i="5"/>
  <c r="Q13134" i="5"/>
  <c r="R13133" i="5"/>
  <c r="Q13133" i="5"/>
  <c r="R13132" i="5"/>
  <c r="Q13132" i="5"/>
  <c r="R13131" i="5"/>
  <c r="Q13131" i="5"/>
  <c r="R13130" i="5"/>
  <c r="Q13130" i="5"/>
  <c r="R13129" i="5"/>
  <c r="Q13129" i="5"/>
  <c r="R13128" i="5"/>
  <c r="Q13128" i="5"/>
  <c r="R13127" i="5"/>
  <c r="Q13127" i="5"/>
  <c r="R13126" i="5"/>
  <c r="Q13126" i="5"/>
  <c r="R13125" i="5"/>
  <c r="Q13125" i="5"/>
  <c r="R13124" i="5"/>
  <c r="Q13124" i="5"/>
  <c r="R13123" i="5"/>
  <c r="Q13123" i="5"/>
  <c r="R13122" i="5"/>
  <c r="Q13122" i="5"/>
  <c r="R13121" i="5"/>
  <c r="Q13121" i="5"/>
  <c r="R13120" i="5"/>
  <c r="Q13120" i="5"/>
  <c r="R13119" i="5"/>
  <c r="Q13119" i="5"/>
  <c r="R13118" i="5"/>
  <c r="Q13118" i="5"/>
  <c r="R13117" i="5"/>
  <c r="Q13117" i="5"/>
  <c r="R13116" i="5"/>
  <c r="Q13116" i="5"/>
  <c r="R13115" i="5"/>
  <c r="Q13115" i="5"/>
  <c r="R13114" i="5"/>
  <c r="Q13114" i="5"/>
  <c r="R13113" i="5"/>
  <c r="Q13113" i="5"/>
  <c r="R13112" i="5"/>
  <c r="Q13112" i="5"/>
  <c r="R13111" i="5"/>
  <c r="Q13111" i="5"/>
  <c r="R13110" i="5"/>
  <c r="Q13110" i="5"/>
  <c r="R13109" i="5"/>
  <c r="Q13109" i="5"/>
  <c r="R13108" i="5"/>
  <c r="Q13108" i="5"/>
  <c r="R13107" i="5"/>
  <c r="Q13107" i="5"/>
  <c r="R13106" i="5"/>
  <c r="Q13106" i="5"/>
  <c r="R13105" i="5"/>
  <c r="Q13105" i="5"/>
  <c r="R13104" i="5"/>
  <c r="Q13104" i="5"/>
  <c r="R13103" i="5"/>
  <c r="Q13103" i="5"/>
  <c r="R13102" i="5"/>
  <c r="Q13102" i="5"/>
  <c r="R13101" i="5"/>
  <c r="Q13101" i="5"/>
  <c r="R13100" i="5"/>
  <c r="Q13100" i="5"/>
  <c r="R13099" i="5"/>
  <c r="Q13099" i="5"/>
  <c r="R13098" i="5"/>
  <c r="Q13098" i="5"/>
  <c r="R13097" i="5"/>
  <c r="Q13097" i="5"/>
  <c r="R13096" i="5"/>
  <c r="Q13096" i="5"/>
  <c r="R13095" i="5"/>
  <c r="Q13095" i="5"/>
  <c r="R13094" i="5"/>
  <c r="Q13094" i="5"/>
  <c r="R13093" i="5"/>
  <c r="Q13093" i="5"/>
  <c r="R13092" i="5"/>
  <c r="Q13092" i="5"/>
  <c r="R13091" i="5"/>
  <c r="Q13091" i="5"/>
  <c r="R13090" i="5"/>
  <c r="Q13090" i="5"/>
  <c r="R13089" i="5"/>
  <c r="Q13089" i="5"/>
  <c r="R13088" i="5"/>
  <c r="Q13088" i="5"/>
  <c r="R13087" i="5"/>
  <c r="Q13087" i="5"/>
  <c r="R13086" i="5"/>
  <c r="Q13086" i="5"/>
  <c r="R13085" i="5"/>
  <c r="Q13085" i="5"/>
  <c r="R13084" i="5"/>
  <c r="Q13084" i="5"/>
  <c r="R13083" i="5"/>
  <c r="Q13083" i="5"/>
  <c r="R13082" i="5"/>
  <c r="Q13082" i="5"/>
  <c r="R13081" i="5"/>
  <c r="Q13081" i="5"/>
  <c r="R13080" i="5"/>
  <c r="Q13080" i="5"/>
  <c r="R13079" i="5"/>
  <c r="Q13079" i="5"/>
  <c r="R13078" i="5"/>
  <c r="Q13078" i="5"/>
  <c r="R13077" i="5"/>
  <c r="Q13077" i="5"/>
  <c r="R13076" i="5"/>
  <c r="Q13076" i="5"/>
  <c r="R13075" i="5"/>
  <c r="Q13075" i="5"/>
  <c r="R13074" i="5"/>
  <c r="Q13074" i="5"/>
  <c r="R13073" i="5"/>
  <c r="Q13073" i="5"/>
  <c r="R13072" i="5"/>
  <c r="Q13072" i="5"/>
  <c r="R13071" i="5"/>
  <c r="Q13071" i="5"/>
  <c r="R13070" i="5"/>
  <c r="Q13070" i="5"/>
  <c r="R13069" i="5"/>
  <c r="Q13069" i="5"/>
  <c r="R13068" i="5"/>
  <c r="Q13068" i="5"/>
  <c r="R13067" i="5"/>
  <c r="Q13067" i="5"/>
  <c r="R13066" i="5"/>
  <c r="Q13066" i="5"/>
  <c r="R13065" i="5"/>
  <c r="Q13065" i="5"/>
  <c r="R13064" i="5"/>
  <c r="Q13064" i="5"/>
  <c r="R13063" i="5"/>
  <c r="Q13063" i="5"/>
  <c r="R13062" i="5"/>
  <c r="Q13062" i="5"/>
  <c r="R13061" i="5"/>
  <c r="Q13061" i="5"/>
  <c r="R13060" i="5"/>
  <c r="Q13060" i="5"/>
  <c r="R13059" i="5"/>
  <c r="Q13059" i="5"/>
  <c r="R13058" i="5"/>
  <c r="Q13058" i="5"/>
  <c r="R13057" i="5"/>
  <c r="Q13057" i="5"/>
  <c r="R13056" i="5"/>
  <c r="Q13056" i="5"/>
  <c r="R13055" i="5"/>
  <c r="Q13055" i="5"/>
  <c r="R13054" i="5"/>
  <c r="Q13054" i="5"/>
  <c r="R13053" i="5"/>
  <c r="Q13053" i="5"/>
  <c r="R13052" i="5"/>
  <c r="Q13052" i="5"/>
  <c r="R13051" i="5"/>
  <c r="Q13051" i="5"/>
  <c r="R13050" i="5"/>
  <c r="Q13050" i="5"/>
  <c r="R13049" i="5"/>
  <c r="Q13049" i="5"/>
  <c r="R13048" i="5"/>
  <c r="Q13048" i="5"/>
  <c r="R13047" i="5"/>
  <c r="Q13047" i="5"/>
  <c r="R13046" i="5"/>
  <c r="Q13046" i="5"/>
  <c r="R13045" i="5"/>
  <c r="Q13045" i="5"/>
  <c r="R13044" i="5"/>
  <c r="Q13044" i="5"/>
  <c r="R13043" i="5"/>
  <c r="Q13043" i="5"/>
  <c r="R13042" i="5"/>
  <c r="Q13042" i="5"/>
  <c r="R13041" i="5"/>
  <c r="Q13041" i="5"/>
  <c r="R13040" i="5"/>
  <c r="Q13040" i="5"/>
  <c r="R13039" i="5"/>
  <c r="Q13039" i="5"/>
  <c r="R13038" i="5"/>
  <c r="Q13038" i="5"/>
  <c r="R13037" i="5"/>
  <c r="Q13037" i="5"/>
  <c r="R13036" i="5"/>
  <c r="Q13036" i="5"/>
  <c r="R13035" i="5"/>
  <c r="Q13035" i="5"/>
  <c r="R13034" i="5"/>
  <c r="Q13034" i="5"/>
  <c r="R13033" i="5"/>
  <c r="Q13033" i="5"/>
  <c r="R13032" i="5"/>
  <c r="Q13032" i="5"/>
  <c r="R13031" i="5"/>
  <c r="Q13031" i="5"/>
  <c r="R13030" i="5"/>
  <c r="Q13030" i="5"/>
  <c r="R13029" i="5"/>
  <c r="Q13029" i="5"/>
  <c r="R13028" i="5"/>
  <c r="Q13028" i="5"/>
  <c r="R13027" i="5"/>
  <c r="Q13027" i="5"/>
  <c r="R13026" i="5"/>
  <c r="Q13026" i="5"/>
  <c r="R13025" i="5"/>
  <c r="Q13025" i="5"/>
  <c r="R13024" i="5"/>
  <c r="Q13024" i="5"/>
  <c r="R13023" i="5"/>
  <c r="Q13023" i="5"/>
  <c r="R13022" i="5"/>
  <c r="Q13022" i="5"/>
  <c r="R13021" i="5"/>
  <c r="Q13021" i="5"/>
  <c r="R13020" i="5"/>
  <c r="Q13020" i="5"/>
  <c r="R13019" i="5"/>
  <c r="Q13019" i="5"/>
  <c r="R13018" i="5"/>
  <c r="Q13018" i="5"/>
  <c r="R13017" i="5"/>
  <c r="Q13017" i="5"/>
  <c r="R13016" i="5"/>
  <c r="Q13016" i="5"/>
  <c r="R13015" i="5"/>
  <c r="Q13015" i="5"/>
  <c r="R13014" i="5"/>
  <c r="Q13014" i="5"/>
  <c r="R13013" i="5"/>
  <c r="Q13013" i="5"/>
  <c r="R13012" i="5"/>
  <c r="Q13012" i="5"/>
  <c r="R13011" i="5"/>
  <c r="Q13011" i="5"/>
  <c r="R13010" i="5"/>
  <c r="Q13010" i="5"/>
  <c r="R13009" i="5"/>
  <c r="Q13009" i="5"/>
  <c r="R13008" i="5"/>
  <c r="Q13008" i="5"/>
  <c r="R13007" i="5"/>
  <c r="Q13007" i="5"/>
  <c r="R13006" i="5"/>
  <c r="Q13006" i="5"/>
  <c r="R13005" i="5"/>
  <c r="Q13005" i="5"/>
  <c r="R13004" i="5"/>
  <c r="Q13004" i="5"/>
  <c r="R13003" i="5"/>
  <c r="Q13003" i="5"/>
  <c r="R13002" i="5"/>
  <c r="Q13002" i="5"/>
  <c r="R13001" i="5"/>
  <c r="Q13001" i="5"/>
  <c r="R13000" i="5"/>
  <c r="Q13000" i="5"/>
  <c r="R12999" i="5"/>
  <c r="Q12999" i="5"/>
  <c r="R12998" i="5"/>
  <c r="Q12998" i="5"/>
  <c r="R12997" i="5"/>
  <c r="Q12997" i="5"/>
  <c r="R12996" i="5"/>
  <c r="Q12996" i="5"/>
  <c r="R12995" i="5"/>
  <c r="Q12995" i="5"/>
  <c r="R12994" i="5"/>
  <c r="Q12994" i="5"/>
  <c r="R12993" i="5"/>
  <c r="Q12993" i="5"/>
  <c r="R12992" i="5"/>
  <c r="Q12992" i="5"/>
  <c r="R12991" i="5"/>
  <c r="Q12991" i="5"/>
  <c r="R12990" i="5"/>
  <c r="Q12990" i="5"/>
  <c r="R12989" i="5"/>
  <c r="Q12989" i="5"/>
  <c r="R12988" i="5"/>
  <c r="Q12988" i="5"/>
  <c r="R12987" i="5"/>
  <c r="Q12987" i="5"/>
  <c r="R12986" i="5"/>
  <c r="Q12986" i="5"/>
  <c r="R12985" i="5"/>
  <c r="Q12985" i="5"/>
  <c r="R12984" i="5"/>
  <c r="Q12984" i="5"/>
  <c r="R12983" i="5"/>
  <c r="Q12983" i="5"/>
  <c r="R12982" i="5"/>
  <c r="Q12982" i="5"/>
  <c r="R12981" i="5"/>
  <c r="Q12981" i="5"/>
  <c r="R12980" i="5"/>
  <c r="Q12980" i="5"/>
  <c r="R12979" i="5"/>
  <c r="Q12979" i="5"/>
  <c r="R12978" i="5"/>
  <c r="Q12978" i="5"/>
  <c r="R12977" i="5"/>
  <c r="Q12977" i="5"/>
  <c r="R12976" i="5"/>
  <c r="Q12976" i="5"/>
  <c r="R12975" i="5"/>
  <c r="Q12975" i="5"/>
  <c r="R12974" i="5"/>
  <c r="Q12974" i="5"/>
  <c r="R12973" i="5"/>
  <c r="Q12973" i="5"/>
  <c r="R12972" i="5"/>
  <c r="Q12972" i="5"/>
  <c r="R12971" i="5"/>
  <c r="Q12971" i="5"/>
  <c r="R12970" i="5"/>
  <c r="Q12970" i="5"/>
  <c r="R12969" i="5"/>
  <c r="Q12969" i="5"/>
  <c r="R12968" i="5"/>
  <c r="Q12968" i="5"/>
  <c r="R12967" i="5"/>
  <c r="Q12967" i="5"/>
  <c r="R12966" i="5"/>
  <c r="Q12966" i="5"/>
  <c r="R12965" i="5"/>
  <c r="Q12965" i="5"/>
  <c r="R12964" i="5"/>
  <c r="Q12964" i="5"/>
  <c r="R12963" i="5"/>
  <c r="Q12963" i="5"/>
  <c r="R12962" i="5"/>
  <c r="Q12962" i="5"/>
  <c r="R12961" i="5"/>
  <c r="Q12961" i="5"/>
  <c r="R12960" i="5"/>
  <c r="Q12960" i="5"/>
  <c r="R12959" i="5"/>
  <c r="Q12959" i="5"/>
  <c r="R12958" i="5"/>
  <c r="Q12958" i="5"/>
  <c r="R12957" i="5"/>
  <c r="Q12957" i="5"/>
  <c r="R12956" i="5"/>
  <c r="Q12956" i="5"/>
  <c r="R12955" i="5"/>
  <c r="Q12955" i="5"/>
  <c r="R12954" i="5"/>
  <c r="Q12954" i="5"/>
  <c r="R12953" i="5"/>
  <c r="Q12953" i="5"/>
  <c r="R12952" i="5"/>
  <c r="Q12952" i="5"/>
  <c r="R12951" i="5"/>
  <c r="Q12951" i="5"/>
  <c r="R12950" i="5"/>
  <c r="Q12950" i="5"/>
  <c r="R12949" i="5"/>
  <c r="Q12949" i="5"/>
  <c r="R12948" i="5"/>
  <c r="Q12948" i="5"/>
  <c r="R12947" i="5"/>
  <c r="Q12947" i="5"/>
  <c r="R12946" i="5"/>
  <c r="Q12946" i="5"/>
  <c r="R12945" i="5"/>
  <c r="Q12945" i="5"/>
  <c r="R12944" i="5"/>
  <c r="Q12944" i="5"/>
  <c r="R12943" i="5"/>
  <c r="Q12943" i="5"/>
  <c r="R12942" i="5"/>
  <c r="Q12942" i="5"/>
  <c r="R12941" i="5"/>
  <c r="Q12941" i="5"/>
  <c r="R12940" i="5"/>
  <c r="Q12940" i="5"/>
  <c r="R12939" i="5"/>
  <c r="Q12939" i="5"/>
  <c r="R12938" i="5"/>
  <c r="Q12938" i="5"/>
  <c r="R12937" i="5"/>
  <c r="Q12937" i="5"/>
  <c r="R12936" i="5"/>
  <c r="Q12936" i="5"/>
  <c r="R12935" i="5"/>
  <c r="Q12935" i="5"/>
  <c r="R12934" i="5"/>
  <c r="Q12934" i="5"/>
  <c r="R12933" i="5"/>
  <c r="Q12933" i="5"/>
  <c r="R12932" i="5"/>
  <c r="Q12932" i="5"/>
  <c r="R12931" i="5"/>
  <c r="Q12931" i="5"/>
  <c r="R12930" i="5"/>
  <c r="Q12930" i="5"/>
  <c r="R12929" i="5"/>
  <c r="Q12929" i="5"/>
  <c r="R12928" i="5"/>
  <c r="Q12928" i="5"/>
  <c r="R12927" i="5"/>
  <c r="Q12927" i="5"/>
  <c r="R12926" i="5"/>
  <c r="Q12926" i="5"/>
  <c r="R12925" i="5"/>
  <c r="Q12925" i="5"/>
  <c r="R12924" i="5"/>
  <c r="Q12924" i="5"/>
  <c r="R12923" i="5"/>
  <c r="Q12923" i="5"/>
  <c r="R12922" i="5"/>
  <c r="Q12922" i="5"/>
  <c r="R12921" i="5"/>
  <c r="Q12921" i="5"/>
  <c r="R12920" i="5"/>
  <c r="Q12920" i="5"/>
  <c r="R12919" i="5"/>
  <c r="Q12919" i="5"/>
  <c r="R12918" i="5"/>
  <c r="Q12918" i="5"/>
  <c r="R12917" i="5"/>
  <c r="Q12917" i="5"/>
  <c r="R12916" i="5"/>
  <c r="Q12916" i="5"/>
  <c r="R12915" i="5"/>
  <c r="Q12915" i="5"/>
  <c r="R12914" i="5"/>
  <c r="Q12914" i="5"/>
  <c r="R12913" i="5"/>
  <c r="Q12913" i="5"/>
  <c r="R12912" i="5"/>
  <c r="Q12912" i="5"/>
  <c r="R12911" i="5"/>
  <c r="Q12911" i="5"/>
  <c r="R12910" i="5"/>
  <c r="Q12910" i="5"/>
  <c r="R12909" i="5"/>
  <c r="Q12909" i="5"/>
  <c r="R12908" i="5"/>
  <c r="Q12908" i="5"/>
  <c r="R12907" i="5"/>
  <c r="Q12907" i="5"/>
  <c r="R12906" i="5"/>
  <c r="Q12906" i="5"/>
  <c r="R12905" i="5"/>
  <c r="Q12905" i="5"/>
  <c r="R12904" i="5"/>
  <c r="Q12904" i="5"/>
  <c r="R12903" i="5"/>
  <c r="Q12903" i="5"/>
  <c r="R12902" i="5"/>
  <c r="Q12902" i="5"/>
  <c r="R12901" i="5"/>
  <c r="Q12901" i="5"/>
  <c r="R12900" i="5"/>
  <c r="Q12900" i="5"/>
  <c r="R12899" i="5"/>
  <c r="Q12899" i="5"/>
  <c r="R12898" i="5"/>
  <c r="Q12898" i="5"/>
  <c r="R12897" i="5"/>
  <c r="Q12897" i="5"/>
  <c r="R12896" i="5"/>
  <c r="Q12896" i="5"/>
  <c r="R12895" i="5"/>
  <c r="Q12895" i="5"/>
  <c r="R12894" i="5"/>
  <c r="Q12894" i="5"/>
  <c r="R12893" i="5"/>
  <c r="Q12893" i="5"/>
  <c r="R12892" i="5"/>
  <c r="Q12892" i="5"/>
  <c r="R12891" i="5"/>
  <c r="Q12891" i="5"/>
  <c r="R12890" i="5"/>
  <c r="Q12890" i="5"/>
  <c r="R12889" i="5"/>
  <c r="Q12889" i="5"/>
  <c r="R12888" i="5"/>
  <c r="Q12888" i="5"/>
  <c r="R12887" i="5"/>
  <c r="Q12887" i="5"/>
  <c r="R12886" i="5"/>
  <c r="Q12886" i="5"/>
  <c r="R12885" i="5"/>
  <c r="Q12885" i="5"/>
  <c r="R12884" i="5"/>
  <c r="Q12884" i="5"/>
  <c r="R12883" i="5"/>
  <c r="Q12883" i="5"/>
  <c r="R12882" i="5"/>
  <c r="Q12882" i="5"/>
  <c r="R12881" i="5"/>
  <c r="Q12881" i="5"/>
  <c r="R12880" i="5"/>
  <c r="Q12880" i="5"/>
  <c r="R12879" i="5"/>
  <c r="Q12879" i="5"/>
  <c r="R12878" i="5"/>
  <c r="Q12878" i="5"/>
  <c r="R12877" i="5"/>
  <c r="Q12877" i="5"/>
  <c r="R12876" i="5"/>
  <c r="Q12876" i="5"/>
  <c r="R12875" i="5"/>
  <c r="Q12875" i="5"/>
  <c r="R12874" i="5"/>
  <c r="Q12874" i="5"/>
  <c r="R12873" i="5"/>
  <c r="Q12873" i="5"/>
  <c r="R12872" i="5"/>
  <c r="Q12872" i="5"/>
  <c r="R12871" i="5"/>
  <c r="Q12871" i="5"/>
  <c r="R12870" i="5"/>
  <c r="Q12870" i="5"/>
  <c r="R12869" i="5"/>
  <c r="Q12869" i="5"/>
  <c r="R12868" i="5"/>
  <c r="Q12868" i="5"/>
  <c r="R12867" i="5"/>
  <c r="Q12867" i="5"/>
  <c r="R12866" i="5"/>
  <c r="Q12866" i="5"/>
  <c r="R12865" i="5"/>
  <c r="Q12865" i="5"/>
  <c r="R12864" i="5"/>
  <c r="Q12864" i="5"/>
  <c r="R12863" i="5"/>
  <c r="Q12863" i="5"/>
  <c r="R12862" i="5"/>
  <c r="Q12862" i="5"/>
  <c r="R12861" i="5"/>
  <c r="Q12861" i="5"/>
  <c r="R12860" i="5"/>
  <c r="Q12860" i="5"/>
  <c r="R12859" i="5"/>
  <c r="Q12859" i="5"/>
  <c r="R12858" i="5"/>
  <c r="Q12858" i="5"/>
  <c r="R12857" i="5"/>
  <c r="Q12857" i="5"/>
  <c r="R12856" i="5"/>
  <c r="Q12856" i="5"/>
  <c r="R12855" i="5"/>
  <c r="Q12855" i="5"/>
  <c r="R12854" i="5"/>
  <c r="Q12854" i="5"/>
  <c r="R12853" i="5"/>
  <c r="Q12853" i="5"/>
  <c r="R12852" i="5"/>
  <c r="Q12852" i="5"/>
  <c r="R12851" i="5"/>
  <c r="Q12851" i="5"/>
  <c r="R12850" i="5"/>
  <c r="Q12850" i="5"/>
  <c r="R12849" i="5"/>
  <c r="Q12849" i="5"/>
  <c r="R12848" i="5"/>
  <c r="Q12848" i="5"/>
  <c r="R12847" i="5"/>
  <c r="Q12847" i="5"/>
  <c r="R12846" i="5"/>
  <c r="Q12846" i="5"/>
  <c r="R12845" i="5"/>
  <c r="Q12845" i="5"/>
  <c r="R12844" i="5"/>
  <c r="Q12844" i="5"/>
  <c r="R12843" i="5"/>
  <c r="Q12843" i="5"/>
  <c r="R12842" i="5"/>
  <c r="Q12842" i="5"/>
  <c r="R12841" i="5"/>
  <c r="Q12841" i="5"/>
  <c r="R12840" i="5"/>
  <c r="Q12840" i="5"/>
  <c r="R12839" i="5"/>
  <c r="Q12839" i="5"/>
  <c r="R12838" i="5"/>
  <c r="Q12838" i="5"/>
  <c r="R12837" i="5"/>
  <c r="Q12837" i="5"/>
  <c r="R12836" i="5"/>
  <c r="Q12836" i="5"/>
  <c r="R12835" i="5"/>
  <c r="Q12835" i="5"/>
  <c r="R12834" i="5"/>
  <c r="Q12834" i="5"/>
  <c r="R12833" i="5"/>
  <c r="Q12833" i="5"/>
  <c r="R12832" i="5"/>
  <c r="Q12832" i="5"/>
  <c r="R12831" i="5"/>
  <c r="Q12831" i="5"/>
  <c r="R12830" i="5"/>
  <c r="Q12830" i="5"/>
  <c r="R12829" i="5"/>
  <c r="Q12829" i="5"/>
  <c r="R12828" i="5"/>
  <c r="Q12828" i="5"/>
  <c r="R12827" i="5"/>
  <c r="Q12827" i="5"/>
  <c r="R12826" i="5"/>
  <c r="Q12826" i="5"/>
  <c r="R12825" i="5"/>
  <c r="Q12825" i="5"/>
  <c r="R12824" i="5"/>
  <c r="Q12824" i="5"/>
  <c r="R12823" i="5"/>
  <c r="Q12823" i="5"/>
  <c r="R12822" i="5"/>
  <c r="Q12822" i="5"/>
  <c r="R12821" i="5"/>
  <c r="Q12821" i="5"/>
  <c r="R12820" i="5"/>
  <c r="Q12820" i="5"/>
  <c r="R12819" i="5"/>
  <c r="Q12819" i="5"/>
  <c r="R12818" i="5"/>
  <c r="Q12818" i="5"/>
  <c r="R12817" i="5"/>
  <c r="Q12817" i="5"/>
  <c r="R12816" i="5"/>
  <c r="Q12816" i="5"/>
  <c r="R12815" i="5"/>
  <c r="Q12815" i="5"/>
  <c r="R12814" i="5"/>
  <c r="Q12814" i="5"/>
  <c r="R12813" i="5"/>
  <c r="Q12813" i="5"/>
  <c r="R12812" i="5"/>
  <c r="Q12812" i="5"/>
  <c r="R12811" i="5"/>
  <c r="Q12811" i="5"/>
  <c r="R12810" i="5"/>
  <c r="Q12810" i="5"/>
  <c r="R12809" i="5"/>
  <c r="Q12809" i="5"/>
  <c r="R12808" i="5"/>
  <c r="Q12808" i="5"/>
  <c r="R12807" i="5"/>
  <c r="Q12807" i="5"/>
  <c r="R12806" i="5"/>
  <c r="Q12806" i="5"/>
  <c r="R12805" i="5"/>
  <c r="Q12805" i="5"/>
  <c r="R12804" i="5"/>
  <c r="Q12804" i="5"/>
  <c r="R12803" i="5"/>
  <c r="Q12803" i="5"/>
  <c r="R12802" i="5"/>
  <c r="Q12802" i="5"/>
  <c r="R12801" i="5"/>
  <c r="Q12801" i="5"/>
  <c r="R12800" i="5"/>
  <c r="Q12800" i="5"/>
  <c r="R12799" i="5"/>
  <c r="Q12799" i="5"/>
  <c r="R12798" i="5"/>
  <c r="Q12798" i="5"/>
  <c r="R12797" i="5"/>
  <c r="Q12797" i="5"/>
  <c r="R12796" i="5"/>
  <c r="Q12796" i="5"/>
  <c r="R12795" i="5"/>
  <c r="Q12795" i="5"/>
  <c r="R12794" i="5"/>
  <c r="Q12794" i="5"/>
  <c r="R12793" i="5"/>
  <c r="Q12793" i="5"/>
  <c r="R12792" i="5"/>
  <c r="Q12792" i="5"/>
  <c r="R12791" i="5"/>
  <c r="Q12791" i="5"/>
  <c r="R12790" i="5"/>
  <c r="Q12790" i="5"/>
  <c r="R12789" i="5"/>
  <c r="Q12789" i="5"/>
  <c r="R12788" i="5"/>
  <c r="Q12788" i="5"/>
  <c r="R12787" i="5"/>
  <c r="Q12787" i="5"/>
  <c r="R12786" i="5"/>
  <c r="Q12786" i="5"/>
  <c r="R12785" i="5"/>
  <c r="Q12785" i="5"/>
  <c r="R12784" i="5"/>
  <c r="Q12784" i="5"/>
  <c r="R12783" i="5"/>
  <c r="Q12783" i="5"/>
  <c r="R12782" i="5"/>
  <c r="Q12782" i="5"/>
  <c r="R12781" i="5"/>
  <c r="Q12781" i="5"/>
  <c r="R12780" i="5"/>
  <c r="Q12780" i="5"/>
  <c r="R12779" i="5"/>
  <c r="Q12779" i="5"/>
  <c r="R12778" i="5"/>
  <c r="Q12778" i="5"/>
  <c r="R12777" i="5"/>
  <c r="Q12777" i="5"/>
  <c r="R12776" i="5"/>
  <c r="Q12776" i="5"/>
  <c r="R12775" i="5"/>
  <c r="Q12775" i="5"/>
  <c r="R12774" i="5"/>
  <c r="Q12774" i="5"/>
  <c r="R12773" i="5"/>
  <c r="Q12773" i="5"/>
  <c r="R12772" i="5"/>
  <c r="Q12772" i="5"/>
  <c r="R12771" i="5"/>
  <c r="Q12771" i="5"/>
  <c r="R12770" i="5"/>
  <c r="Q12770" i="5"/>
  <c r="R12769" i="5"/>
  <c r="Q12769" i="5"/>
  <c r="R12768" i="5"/>
  <c r="Q12768" i="5"/>
  <c r="R12767" i="5"/>
  <c r="Q12767" i="5"/>
  <c r="R12766" i="5"/>
  <c r="Q12766" i="5"/>
  <c r="R12765" i="5"/>
  <c r="Q12765" i="5"/>
  <c r="R12764" i="5"/>
  <c r="Q12764" i="5"/>
  <c r="R12763" i="5"/>
  <c r="Q12763" i="5"/>
  <c r="R12762" i="5"/>
  <c r="Q12762" i="5"/>
  <c r="R12761" i="5"/>
  <c r="Q12761" i="5"/>
  <c r="R12760" i="5"/>
  <c r="Q12760" i="5"/>
  <c r="R12759" i="5"/>
  <c r="Q12759" i="5"/>
  <c r="R12758" i="5"/>
  <c r="Q12758" i="5"/>
  <c r="R12757" i="5"/>
  <c r="Q12757" i="5"/>
  <c r="R12756" i="5"/>
  <c r="Q12756" i="5"/>
  <c r="R12755" i="5"/>
  <c r="Q12755" i="5"/>
  <c r="R12754" i="5"/>
  <c r="Q12754" i="5"/>
  <c r="R12753" i="5"/>
  <c r="Q12753" i="5"/>
  <c r="R12752" i="5"/>
  <c r="Q12752" i="5"/>
  <c r="R12751" i="5"/>
  <c r="Q12751" i="5"/>
  <c r="R12750" i="5"/>
  <c r="Q12750" i="5"/>
  <c r="R12749" i="5"/>
  <c r="Q12749" i="5"/>
  <c r="R12748" i="5"/>
  <c r="Q12748" i="5"/>
  <c r="R12747" i="5"/>
  <c r="Q12747" i="5"/>
  <c r="R12746" i="5"/>
  <c r="Q12746" i="5"/>
  <c r="R12745" i="5"/>
  <c r="Q12745" i="5"/>
  <c r="R12744" i="5"/>
  <c r="Q12744" i="5"/>
  <c r="R12743" i="5"/>
  <c r="Q12743" i="5"/>
  <c r="R12742" i="5"/>
  <c r="Q12742" i="5"/>
  <c r="R12741" i="5"/>
  <c r="Q12741" i="5"/>
  <c r="R12740" i="5"/>
  <c r="Q12740" i="5"/>
  <c r="R12739" i="5"/>
  <c r="Q12739" i="5"/>
  <c r="R12738" i="5"/>
  <c r="Q12738" i="5"/>
  <c r="R12737" i="5"/>
  <c r="Q12737" i="5"/>
  <c r="R12736" i="5"/>
  <c r="Q12736" i="5"/>
  <c r="R12735" i="5"/>
  <c r="Q12735" i="5"/>
  <c r="R12734" i="5"/>
  <c r="Q12734" i="5"/>
  <c r="R12733" i="5"/>
  <c r="Q12733" i="5"/>
  <c r="R12732" i="5"/>
  <c r="Q12732" i="5"/>
  <c r="R12731" i="5"/>
  <c r="Q12731" i="5"/>
  <c r="R12730" i="5"/>
  <c r="Q12730" i="5"/>
  <c r="R12729" i="5"/>
  <c r="Q12729" i="5"/>
  <c r="R12728" i="5"/>
  <c r="Q12728" i="5"/>
  <c r="R12727" i="5"/>
  <c r="Q12727" i="5"/>
  <c r="R12726" i="5"/>
  <c r="Q12726" i="5"/>
  <c r="R12725" i="5"/>
  <c r="Q12725" i="5"/>
  <c r="R12724" i="5"/>
  <c r="Q12724" i="5"/>
  <c r="R12723" i="5"/>
  <c r="Q12723" i="5"/>
  <c r="R12722" i="5"/>
  <c r="Q12722" i="5"/>
  <c r="R12721" i="5"/>
  <c r="Q12721" i="5"/>
  <c r="R12720" i="5"/>
  <c r="Q12720" i="5"/>
  <c r="R12719" i="5"/>
  <c r="Q12719" i="5"/>
  <c r="R12718" i="5"/>
  <c r="Q12718" i="5"/>
  <c r="R12717" i="5"/>
  <c r="Q12717" i="5"/>
  <c r="R12716" i="5"/>
  <c r="Q12716" i="5"/>
  <c r="R12715" i="5"/>
  <c r="Q12715" i="5"/>
  <c r="R12714" i="5"/>
  <c r="Q12714" i="5"/>
  <c r="R12713" i="5"/>
  <c r="Q12713" i="5"/>
  <c r="R12712" i="5"/>
  <c r="Q12712" i="5"/>
  <c r="R12711" i="5"/>
  <c r="Q12711" i="5"/>
  <c r="R12710" i="5"/>
  <c r="Q12710" i="5"/>
  <c r="R12709" i="5"/>
  <c r="Q12709" i="5"/>
  <c r="R12708" i="5"/>
  <c r="Q12708" i="5"/>
  <c r="R12707" i="5"/>
  <c r="Q12707" i="5"/>
  <c r="R12706" i="5"/>
  <c r="Q12706" i="5"/>
  <c r="R12705" i="5"/>
  <c r="Q12705" i="5"/>
  <c r="R12704" i="5"/>
  <c r="Q12704" i="5"/>
  <c r="R12703" i="5"/>
  <c r="Q12703" i="5"/>
  <c r="R12702" i="5"/>
  <c r="Q12702" i="5"/>
  <c r="R12701" i="5"/>
  <c r="Q12701" i="5"/>
  <c r="R12700" i="5"/>
  <c r="Q12700" i="5"/>
  <c r="R12699" i="5"/>
  <c r="Q12699" i="5"/>
  <c r="R12698" i="5"/>
  <c r="Q12698" i="5"/>
  <c r="R12697" i="5"/>
  <c r="Q12697" i="5"/>
  <c r="R12696" i="5"/>
  <c r="Q12696" i="5"/>
  <c r="R12695" i="5"/>
  <c r="Q12695" i="5"/>
  <c r="R12694" i="5"/>
  <c r="Q12694" i="5"/>
  <c r="R12693" i="5"/>
  <c r="Q12693" i="5"/>
  <c r="R12692" i="5"/>
  <c r="Q12692" i="5"/>
  <c r="R12691" i="5"/>
  <c r="Q12691" i="5"/>
  <c r="R12690" i="5"/>
  <c r="Q12690" i="5"/>
  <c r="R12689" i="5"/>
  <c r="Q12689" i="5"/>
  <c r="R12688" i="5"/>
  <c r="Q12688" i="5"/>
  <c r="R12687" i="5"/>
  <c r="Q12687" i="5"/>
  <c r="R12686" i="5"/>
  <c r="Q12686" i="5"/>
  <c r="R12685" i="5"/>
  <c r="Q12685" i="5"/>
  <c r="R12684" i="5"/>
  <c r="Q12684" i="5"/>
  <c r="R12683" i="5"/>
  <c r="Q12683" i="5"/>
  <c r="R12682" i="5"/>
  <c r="Q12682" i="5"/>
  <c r="R12681" i="5"/>
  <c r="Q12681" i="5"/>
  <c r="R12680" i="5"/>
  <c r="Q12680" i="5"/>
  <c r="R12679" i="5"/>
  <c r="Q12679" i="5"/>
  <c r="R12678" i="5"/>
  <c r="Q12678" i="5"/>
  <c r="R12677" i="5"/>
  <c r="Q12677" i="5"/>
  <c r="R12676" i="5"/>
  <c r="Q12676" i="5"/>
  <c r="R12675" i="5"/>
  <c r="Q12675" i="5"/>
  <c r="R12674" i="5"/>
  <c r="Q12674" i="5"/>
  <c r="R12673" i="5"/>
  <c r="Q12673" i="5"/>
  <c r="R12672" i="5"/>
  <c r="Q12672" i="5"/>
  <c r="R12671" i="5"/>
  <c r="Q12671" i="5"/>
  <c r="R12670" i="5"/>
  <c r="Q12670" i="5"/>
  <c r="R12669" i="5"/>
  <c r="Q12669" i="5"/>
  <c r="R12668" i="5"/>
  <c r="Q12668" i="5"/>
  <c r="R12667" i="5"/>
  <c r="Q12667" i="5"/>
  <c r="R12666" i="5"/>
  <c r="Q12666" i="5"/>
  <c r="R12665" i="5"/>
  <c r="Q12665" i="5"/>
  <c r="R12664" i="5"/>
  <c r="Q12664" i="5"/>
  <c r="R12663" i="5"/>
  <c r="Q12663" i="5"/>
  <c r="R12662" i="5"/>
  <c r="Q12662" i="5"/>
  <c r="R12661" i="5"/>
  <c r="Q12661" i="5"/>
  <c r="R12660" i="5"/>
  <c r="Q12660" i="5"/>
  <c r="R12659" i="5"/>
  <c r="Q12659" i="5"/>
  <c r="R12658" i="5"/>
  <c r="Q12658" i="5"/>
  <c r="R12657" i="5"/>
  <c r="Q12657" i="5"/>
  <c r="R12656" i="5"/>
  <c r="Q12656" i="5"/>
  <c r="R12655" i="5"/>
  <c r="Q12655" i="5"/>
  <c r="R12654" i="5"/>
  <c r="Q12654" i="5"/>
  <c r="R12653" i="5"/>
  <c r="Q12653" i="5"/>
  <c r="R12652" i="5"/>
  <c r="Q12652" i="5"/>
  <c r="R12651" i="5"/>
  <c r="Q12651" i="5"/>
  <c r="R12650" i="5"/>
  <c r="Q12650" i="5"/>
  <c r="R12649" i="5"/>
  <c r="Q12649" i="5"/>
  <c r="R12648" i="5"/>
  <c r="Q12648" i="5"/>
  <c r="R12647" i="5"/>
  <c r="Q12647" i="5"/>
  <c r="R12646" i="5"/>
  <c r="Q12646" i="5"/>
  <c r="R12645" i="5"/>
  <c r="Q12645" i="5"/>
  <c r="R12644" i="5"/>
  <c r="Q12644" i="5"/>
  <c r="R12643" i="5"/>
  <c r="Q12643" i="5"/>
  <c r="R12642" i="5"/>
  <c r="Q12642" i="5"/>
  <c r="R12641" i="5"/>
  <c r="Q12641" i="5"/>
  <c r="R12640" i="5"/>
  <c r="Q12640" i="5"/>
  <c r="R12639" i="5"/>
  <c r="Q12639" i="5"/>
  <c r="R12638" i="5"/>
  <c r="Q12638" i="5"/>
  <c r="R12637" i="5"/>
  <c r="Q12637" i="5"/>
  <c r="R12636" i="5"/>
  <c r="Q12636" i="5"/>
  <c r="R12635" i="5"/>
  <c r="Q12635" i="5"/>
  <c r="R12634" i="5"/>
  <c r="Q12634" i="5"/>
  <c r="R12633" i="5"/>
  <c r="Q12633" i="5"/>
  <c r="R12632" i="5"/>
  <c r="Q12632" i="5"/>
  <c r="R12631" i="5"/>
  <c r="Q12631" i="5"/>
  <c r="R12630" i="5"/>
  <c r="Q12630" i="5"/>
  <c r="R12629" i="5"/>
  <c r="Q12629" i="5"/>
  <c r="R12628" i="5"/>
  <c r="Q12628" i="5"/>
  <c r="R12627" i="5"/>
  <c r="Q12627" i="5"/>
  <c r="R12626" i="5"/>
  <c r="Q12626" i="5"/>
  <c r="R12625" i="5"/>
  <c r="Q12625" i="5"/>
  <c r="R12624" i="5"/>
  <c r="Q12624" i="5"/>
  <c r="R12623" i="5"/>
  <c r="Q12623" i="5"/>
  <c r="R12622" i="5"/>
  <c r="Q12622" i="5"/>
  <c r="R12621" i="5"/>
  <c r="Q12621" i="5"/>
  <c r="R12620" i="5"/>
  <c r="Q12620" i="5"/>
  <c r="R12619" i="5"/>
  <c r="Q12619" i="5"/>
  <c r="R12618" i="5"/>
  <c r="Q12618" i="5"/>
  <c r="R12617" i="5"/>
  <c r="Q12617" i="5"/>
  <c r="R12616" i="5"/>
  <c r="Q12616" i="5"/>
  <c r="R12615" i="5"/>
  <c r="Q12615" i="5"/>
  <c r="R12614" i="5"/>
  <c r="Q12614" i="5"/>
  <c r="R12613" i="5"/>
  <c r="Q12613" i="5"/>
  <c r="R12612" i="5"/>
  <c r="Q12612" i="5"/>
  <c r="R12611" i="5"/>
  <c r="Q12611" i="5"/>
  <c r="R12610" i="5"/>
  <c r="Q12610" i="5"/>
  <c r="R12609" i="5"/>
  <c r="Q12609" i="5"/>
  <c r="R12608" i="5"/>
  <c r="Q12608" i="5"/>
  <c r="R12607" i="5"/>
  <c r="Q12607" i="5"/>
  <c r="R12606" i="5"/>
  <c r="Q12606" i="5"/>
  <c r="R12605" i="5"/>
  <c r="Q12605" i="5"/>
  <c r="R12604" i="5"/>
  <c r="Q12604" i="5"/>
  <c r="R12603" i="5"/>
  <c r="Q12603" i="5"/>
  <c r="R12602" i="5"/>
  <c r="Q12602" i="5"/>
  <c r="R12601" i="5"/>
  <c r="Q12601" i="5"/>
  <c r="R12600" i="5"/>
  <c r="Q12600" i="5"/>
  <c r="R12599" i="5"/>
  <c r="Q12599" i="5"/>
  <c r="R12598" i="5"/>
  <c r="Q12598" i="5"/>
  <c r="R12597" i="5"/>
  <c r="Q12597" i="5"/>
  <c r="R12596" i="5"/>
  <c r="Q12596" i="5"/>
  <c r="R12595" i="5"/>
  <c r="Q12595" i="5"/>
  <c r="R12594" i="5"/>
  <c r="Q12594" i="5"/>
  <c r="R12593" i="5"/>
  <c r="Q12593" i="5"/>
  <c r="R12592" i="5"/>
  <c r="Q12592" i="5"/>
  <c r="R12591" i="5"/>
  <c r="Q12591" i="5"/>
  <c r="R12590" i="5"/>
  <c r="Q12590" i="5"/>
  <c r="R12589" i="5"/>
  <c r="Q12589" i="5"/>
  <c r="R12588" i="5"/>
  <c r="Q12588" i="5"/>
  <c r="R12587" i="5"/>
  <c r="Q12587" i="5"/>
  <c r="R12586" i="5"/>
  <c r="Q12586" i="5"/>
  <c r="R12585" i="5"/>
  <c r="Q12585" i="5"/>
  <c r="R12584" i="5"/>
  <c r="Q12584" i="5"/>
  <c r="R12583" i="5"/>
  <c r="Q12583" i="5"/>
  <c r="R12582" i="5"/>
  <c r="Q12582" i="5"/>
  <c r="R12581" i="5"/>
  <c r="Q12581" i="5"/>
  <c r="R12580" i="5"/>
  <c r="Q12580" i="5"/>
  <c r="R12579" i="5"/>
  <c r="Q12579" i="5"/>
  <c r="R12578" i="5"/>
  <c r="Q12578" i="5"/>
  <c r="R12577" i="5"/>
  <c r="Q12577" i="5"/>
  <c r="R12576" i="5"/>
  <c r="Q12576" i="5"/>
  <c r="R12575" i="5"/>
  <c r="Q12575" i="5"/>
  <c r="R12574" i="5"/>
  <c r="Q12574" i="5"/>
  <c r="R12573" i="5"/>
  <c r="Q12573" i="5"/>
  <c r="R12572" i="5"/>
  <c r="Q12572" i="5"/>
  <c r="R12571" i="5"/>
  <c r="Q12571" i="5"/>
  <c r="R12570" i="5"/>
  <c r="Q12570" i="5"/>
  <c r="R12569" i="5"/>
  <c r="Q12569" i="5"/>
  <c r="R12568" i="5"/>
  <c r="Q12568" i="5"/>
  <c r="R12567" i="5"/>
  <c r="Q12567" i="5"/>
  <c r="R12566" i="5"/>
  <c r="Q12566" i="5"/>
  <c r="R12565" i="5"/>
  <c r="Q12565" i="5"/>
  <c r="R12564" i="5"/>
  <c r="Q12564" i="5"/>
  <c r="R12563" i="5"/>
  <c r="Q12563" i="5"/>
  <c r="R12562" i="5"/>
  <c r="Q12562" i="5"/>
  <c r="R12561" i="5"/>
  <c r="Q12561" i="5"/>
  <c r="R12560" i="5"/>
  <c r="Q12560" i="5"/>
  <c r="R12559" i="5"/>
  <c r="Q12559" i="5"/>
  <c r="R12558" i="5"/>
  <c r="Q12558" i="5"/>
  <c r="R12557" i="5"/>
  <c r="Q12557" i="5"/>
  <c r="R12556" i="5"/>
  <c r="Q12556" i="5"/>
  <c r="R12555" i="5"/>
  <c r="Q12555" i="5"/>
  <c r="R12554" i="5"/>
  <c r="Q12554" i="5"/>
  <c r="R12553" i="5"/>
  <c r="Q12553" i="5"/>
  <c r="R12552" i="5"/>
  <c r="Q12552" i="5"/>
  <c r="R12551" i="5"/>
  <c r="Q12551" i="5"/>
  <c r="R12550" i="5"/>
  <c r="Q12550" i="5"/>
  <c r="R12549" i="5"/>
  <c r="Q12549" i="5"/>
  <c r="R12548" i="5"/>
  <c r="Q12548" i="5"/>
  <c r="R12547" i="5"/>
  <c r="Q12547" i="5"/>
  <c r="R12546" i="5"/>
  <c r="Q12546" i="5"/>
  <c r="R12545" i="5"/>
  <c r="Q12545" i="5"/>
  <c r="R12544" i="5"/>
  <c r="Q12544" i="5"/>
  <c r="R12543" i="5"/>
  <c r="Q12543" i="5"/>
  <c r="R12542" i="5"/>
  <c r="Q12542" i="5"/>
  <c r="R12541" i="5"/>
  <c r="Q12541" i="5"/>
  <c r="R12540" i="5"/>
  <c r="Q12540" i="5"/>
  <c r="R12539" i="5"/>
  <c r="Q12539" i="5"/>
  <c r="R12538" i="5"/>
  <c r="Q12538" i="5"/>
  <c r="R12537" i="5"/>
  <c r="Q12537" i="5"/>
  <c r="R12536" i="5"/>
  <c r="Q12536" i="5"/>
  <c r="R12535" i="5"/>
  <c r="Q12535" i="5"/>
  <c r="R12534" i="5"/>
  <c r="Q12534" i="5"/>
  <c r="R12533" i="5"/>
  <c r="Q12533" i="5"/>
  <c r="R12532" i="5"/>
  <c r="Q12532" i="5"/>
  <c r="R12531" i="5"/>
  <c r="Q12531" i="5"/>
  <c r="R12530" i="5"/>
  <c r="Q12530" i="5"/>
  <c r="R12529" i="5"/>
  <c r="Q12529" i="5"/>
  <c r="R12528" i="5"/>
  <c r="Q12528" i="5"/>
  <c r="R12527" i="5"/>
  <c r="Q12527" i="5"/>
  <c r="R12526" i="5"/>
  <c r="Q12526" i="5"/>
  <c r="R12525" i="5"/>
  <c r="Q12525" i="5"/>
  <c r="R12524" i="5"/>
  <c r="Q12524" i="5"/>
  <c r="R12523" i="5"/>
  <c r="Q12523" i="5"/>
  <c r="R12522" i="5"/>
  <c r="Q12522" i="5"/>
  <c r="R12521" i="5"/>
  <c r="Q12521" i="5"/>
  <c r="R12520" i="5"/>
  <c r="Q12520" i="5"/>
  <c r="R12519" i="5"/>
  <c r="Q12519" i="5"/>
  <c r="R12518" i="5"/>
  <c r="Q12518" i="5"/>
  <c r="R12517" i="5"/>
  <c r="Q12517" i="5"/>
  <c r="R12516" i="5"/>
  <c r="Q12516" i="5"/>
  <c r="R12515" i="5"/>
  <c r="Q12515" i="5"/>
  <c r="R12514" i="5"/>
  <c r="Q12514" i="5"/>
  <c r="R12513" i="5"/>
  <c r="Q12513" i="5"/>
  <c r="R12512" i="5"/>
  <c r="Q12512" i="5"/>
  <c r="R12511" i="5"/>
  <c r="Q12511" i="5"/>
  <c r="R12510" i="5"/>
  <c r="Q12510" i="5"/>
  <c r="R12509" i="5"/>
  <c r="Q12509" i="5"/>
  <c r="R12508" i="5"/>
  <c r="Q12508" i="5"/>
  <c r="R12507" i="5"/>
  <c r="Q12507" i="5"/>
  <c r="R12506" i="5"/>
  <c r="Q12506" i="5"/>
  <c r="R12505" i="5"/>
  <c r="Q12505" i="5"/>
  <c r="R12504" i="5"/>
  <c r="Q12504" i="5"/>
  <c r="R12503" i="5"/>
  <c r="Q12503" i="5"/>
  <c r="R12502" i="5"/>
  <c r="Q12502" i="5"/>
  <c r="R12501" i="5"/>
  <c r="Q12501" i="5"/>
  <c r="R12500" i="5"/>
  <c r="Q12500" i="5"/>
  <c r="R12499" i="5"/>
  <c r="Q12499" i="5"/>
  <c r="R12498" i="5"/>
  <c r="Q12498" i="5"/>
  <c r="R12497" i="5"/>
  <c r="Q12497" i="5"/>
  <c r="R12496" i="5"/>
  <c r="Q12496" i="5"/>
  <c r="R12495" i="5"/>
  <c r="Q12495" i="5"/>
  <c r="R12494" i="5"/>
  <c r="Q12494" i="5"/>
  <c r="R12493" i="5"/>
  <c r="Q12493" i="5"/>
  <c r="R12492" i="5"/>
  <c r="Q12492" i="5"/>
  <c r="R12491" i="5"/>
  <c r="Q12491" i="5"/>
  <c r="R12490" i="5"/>
  <c r="Q12490" i="5"/>
  <c r="R12489" i="5"/>
  <c r="Q12489" i="5"/>
  <c r="R12488" i="5"/>
  <c r="Q12488" i="5"/>
  <c r="R12487" i="5"/>
  <c r="Q12487" i="5"/>
  <c r="R12486" i="5"/>
  <c r="Q12486" i="5"/>
  <c r="R12485" i="5"/>
  <c r="Q12485" i="5"/>
  <c r="R12484" i="5"/>
  <c r="Q12484" i="5"/>
  <c r="R12483" i="5"/>
  <c r="Q12483" i="5"/>
  <c r="R12482" i="5"/>
  <c r="Q12482" i="5"/>
  <c r="R12481" i="5"/>
  <c r="Q12481" i="5"/>
  <c r="R12480" i="5"/>
  <c r="Q12480" i="5"/>
  <c r="R12479" i="5"/>
  <c r="Q12479" i="5"/>
  <c r="R12478" i="5"/>
  <c r="Q12478" i="5"/>
  <c r="R12477" i="5"/>
  <c r="Q12477" i="5"/>
  <c r="R12476" i="5"/>
  <c r="Q12476" i="5"/>
  <c r="R12475" i="5"/>
  <c r="Q12475" i="5"/>
  <c r="R12474" i="5"/>
  <c r="Q12474" i="5"/>
  <c r="R12473" i="5"/>
  <c r="Q12473" i="5"/>
  <c r="R12472" i="5"/>
  <c r="Q12472" i="5"/>
  <c r="R12471" i="5"/>
  <c r="Q12471" i="5"/>
  <c r="R12470" i="5"/>
  <c r="Q12470" i="5"/>
  <c r="R12469" i="5"/>
  <c r="Q12469" i="5"/>
  <c r="R12468" i="5"/>
  <c r="Q12468" i="5"/>
  <c r="R12467" i="5"/>
  <c r="Q12467" i="5"/>
  <c r="R12466" i="5"/>
  <c r="Q12466" i="5"/>
  <c r="R12465" i="5"/>
  <c r="Q12465" i="5"/>
  <c r="R12464" i="5"/>
  <c r="Q12464" i="5"/>
  <c r="R12463" i="5"/>
  <c r="Q12463" i="5"/>
  <c r="R12462" i="5"/>
  <c r="Q12462" i="5"/>
  <c r="R12461" i="5"/>
  <c r="Q12461" i="5"/>
  <c r="R12460" i="5"/>
  <c r="Q12460" i="5"/>
  <c r="R12459" i="5"/>
  <c r="Q12459" i="5"/>
  <c r="R12458" i="5"/>
  <c r="Q12458" i="5"/>
  <c r="R12457" i="5"/>
  <c r="Q12457" i="5"/>
  <c r="R12456" i="5"/>
  <c r="Q12456" i="5"/>
  <c r="R12455" i="5"/>
  <c r="Q12455" i="5"/>
  <c r="R12454" i="5"/>
  <c r="Q12454" i="5"/>
  <c r="R12453" i="5"/>
  <c r="Q12453" i="5"/>
  <c r="R12452" i="5"/>
  <c r="Q12452" i="5"/>
  <c r="R12451" i="5"/>
  <c r="Q12451" i="5"/>
  <c r="R12450" i="5"/>
  <c r="Q12450" i="5"/>
  <c r="R12449" i="5"/>
  <c r="Q12449" i="5"/>
  <c r="R12448" i="5"/>
  <c r="Q12448" i="5"/>
  <c r="R12447" i="5"/>
  <c r="Q12447" i="5"/>
  <c r="R12446" i="5"/>
  <c r="Q12446" i="5"/>
  <c r="R12445" i="5"/>
  <c r="Q12445" i="5"/>
  <c r="R12444" i="5"/>
  <c r="Q12444" i="5"/>
  <c r="R12443" i="5"/>
  <c r="Q12443" i="5"/>
  <c r="R12442" i="5"/>
  <c r="Q12442" i="5"/>
  <c r="R12441" i="5"/>
  <c r="Q12441" i="5"/>
  <c r="R12440" i="5"/>
  <c r="Q12440" i="5"/>
  <c r="R12439" i="5"/>
  <c r="Q12439" i="5"/>
  <c r="R12438" i="5"/>
  <c r="Q12438" i="5"/>
  <c r="R12437" i="5"/>
  <c r="Q12437" i="5"/>
  <c r="R12436" i="5"/>
  <c r="Q12436" i="5"/>
  <c r="R12435" i="5"/>
  <c r="Q12435" i="5"/>
  <c r="R12434" i="5"/>
  <c r="Q12434" i="5"/>
  <c r="R12433" i="5"/>
  <c r="Q12433" i="5"/>
  <c r="R12432" i="5"/>
  <c r="Q12432" i="5"/>
  <c r="R12431" i="5"/>
  <c r="Q12431" i="5"/>
  <c r="R12430" i="5"/>
  <c r="Q12430" i="5"/>
  <c r="R12429" i="5"/>
  <c r="Q12429" i="5"/>
  <c r="R12428" i="5"/>
  <c r="Q12428" i="5"/>
  <c r="R12427" i="5"/>
  <c r="Q12427" i="5"/>
  <c r="R12426" i="5"/>
  <c r="Q12426" i="5"/>
  <c r="R12425" i="5"/>
  <c r="Q12425" i="5"/>
  <c r="R12424" i="5"/>
  <c r="Q12424" i="5"/>
  <c r="R12423" i="5"/>
  <c r="Q12423" i="5"/>
  <c r="R12422" i="5"/>
  <c r="Q12422" i="5"/>
  <c r="R12421" i="5"/>
  <c r="Q12421" i="5"/>
  <c r="R12420" i="5"/>
  <c r="Q12420" i="5"/>
  <c r="R12419" i="5"/>
  <c r="Q12419" i="5"/>
  <c r="R12418" i="5"/>
  <c r="Q12418" i="5"/>
  <c r="R12417" i="5"/>
  <c r="Q12417" i="5"/>
  <c r="R12416" i="5"/>
  <c r="Q12416" i="5"/>
  <c r="R12415" i="5"/>
  <c r="Q12415" i="5"/>
  <c r="R12414" i="5"/>
  <c r="Q12414" i="5"/>
  <c r="R12413" i="5"/>
  <c r="Q12413" i="5"/>
  <c r="R12412" i="5"/>
  <c r="Q12412" i="5"/>
  <c r="R12411" i="5"/>
  <c r="Q12411" i="5"/>
  <c r="R12410" i="5"/>
  <c r="Q12410" i="5"/>
  <c r="R12409" i="5"/>
  <c r="Q12409" i="5"/>
  <c r="R12408" i="5"/>
  <c r="Q12408" i="5"/>
  <c r="R12407" i="5"/>
  <c r="Q12407" i="5"/>
  <c r="R12406" i="5"/>
  <c r="Q12406" i="5"/>
  <c r="R12405" i="5"/>
  <c r="Q12405" i="5"/>
  <c r="R12404" i="5"/>
  <c r="Q12404" i="5"/>
  <c r="R12403" i="5"/>
  <c r="Q12403" i="5"/>
  <c r="R12402" i="5"/>
  <c r="Q12402" i="5"/>
  <c r="R12401" i="5"/>
  <c r="Q12401" i="5"/>
  <c r="R12400" i="5"/>
  <c r="Q12400" i="5"/>
  <c r="R12399" i="5"/>
  <c r="Q12399" i="5"/>
  <c r="R12398" i="5"/>
  <c r="Q12398" i="5"/>
  <c r="R12397" i="5"/>
  <c r="Q12397" i="5"/>
  <c r="R12396" i="5"/>
  <c r="Q12396" i="5"/>
  <c r="R12395" i="5"/>
  <c r="Q12395" i="5"/>
  <c r="R12394" i="5"/>
  <c r="Q12394" i="5"/>
  <c r="R12393" i="5"/>
  <c r="Q12393" i="5"/>
  <c r="R12392" i="5"/>
  <c r="Q12392" i="5"/>
  <c r="R12391" i="5"/>
  <c r="Q12391" i="5"/>
  <c r="R12390" i="5"/>
  <c r="Q12390" i="5"/>
  <c r="R12389" i="5"/>
  <c r="Q12389" i="5"/>
  <c r="R12388" i="5"/>
  <c r="Q12388" i="5"/>
  <c r="R12387" i="5"/>
  <c r="Q12387" i="5"/>
  <c r="R12386" i="5"/>
  <c r="Q12386" i="5"/>
  <c r="R12385" i="5"/>
  <c r="Q12385" i="5"/>
  <c r="R12384" i="5"/>
  <c r="Q12384" i="5"/>
  <c r="R12383" i="5"/>
  <c r="Q12383" i="5"/>
  <c r="R12382" i="5"/>
  <c r="Q12382" i="5"/>
  <c r="R12381" i="5"/>
  <c r="Q12381" i="5"/>
  <c r="R12380" i="5"/>
  <c r="Q12380" i="5"/>
  <c r="R12379" i="5"/>
  <c r="Q12379" i="5"/>
  <c r="R12378" i="5"/>
  <c r="Q12378" i="5"/>
  <c r="R12377" i="5"/>
  <c r="Q12377" i="5"/>
  <c r="R12376" i="5"/>
  <c r="Q12376" i="5"/>
  <c r="R12375" i="5"/>
  <c r="Q12375" i="5"/>
  <c r="R12374" i="5"/>
  <c r="Q12374" i="5"/>
  <c r="R12373" i="5"/>
  <c r="Q12373" i="5"/>
  <c r="R12372" i="5"/>
  <c r="Q12372" i="5"/>
  <c r="R12371" i="5"/>
  <c r="Q12371" i="5"/>
  <c r="R12370" i="5"/>
  <c r="Q12370" i="5"/>
  <c r="R12369" i="5"/>
  <c r="Q12369" i="5"/>
  <c r="R12368" i="5"/>
  <c r="Q12368" i="5"/>
  <c r="R12367" i="5"/>
  <c r="Q12367" i="5"/>
  <c r="R12366" i="5"/>
  <c r="Q12366" i="5"/>
  <c r="R12365" i="5"/>
  <c r="Q12365" i="5"/>
  <c r="R12364" i="5"/>
  <c r="Q12364" i="5"/>
  <c r="R12363" i="5"/>
  <c r="Q12363" i="5"/>
  <c r="R12362" i="5"/>
  <c r="Q12362" i="5"/>
  <c r="R12361" i="5"/>
  <c r="Q12361" i="5"/>
  <c r="R12360" i="5"/>
  <c r="Q12360" i="5"/>
  <c r="R12359" i="5"/>
  <c r="Q12359" i="5"/>
  <c r="R12358" i="5"/>
  <c r="Q12358" i="5"/>
  <c r="R12357" i="5"/>
  <c r="Q12357" i="5"/>
  <c r="R12356" i="5"/>
  <c r="Q12356" i="5"/>
  <c r="R12355" i="5"/>
  <c r="Q12355" i="5"/>
  <c r="R12354" i="5"/>
  <c r="Q12354" i="5"/>
  <c r="R12353" i="5"/>
  <c r="Q12353" i="5"/>
  <c r="R12352" i="5"/>
  <c r="Q12352" i="5"/>
  <c r="R12351" i="5"/>
  <c r="Q12351" i="5"/>
  <c r="R12350" i="5"/>
  <c r="Q12350" i="5"/>
  <c r="R12349" i="5"/>
  <c r="Q12349" i="5"/>
  <c r="R12348" i="5"/>
  <c r="Q12348" i="5"/>
  <c r="R12347" i="5"/>
  <c r="Q12347" i="5"/>
  <c r="R12346" i="5"/>
  <c r="Q12346" i="5"/>
  <c r="R12345" i="5"/>
  <c r="Q12345" i="5"/>
  <c r="R12344" i="5"/>
  <c r="Q12344" i="5"/>
  <c r="R12343" i="5"/>
  <c r="Q12343" i="5"/>
  <c r="R12342" i="5"/>
  <c r="Q12342" i="5"/>
  <c r="R12341" i="5"/>
  <c r="Q12341" i="5"/>
  <c r="R12340" i="5"/>
  <c r="Q12340" i="5"/>
  <c r="R12339" i="5"/>
  <c r="Q12339" i="5"/>
  <c r="R12338" i="5"/>
  <c r="Q12338" i="5"/>
  <c r="R12337" i="5"/>
  <c r="Q12337" i="5"/>
  <c r="R12336" i="5"/>
  <c r="Q12336" i="5"/>
  <c r="R12335" i="5"/>
  <c r="Q12335" i="5"/>
  <c r="R12334" i="5"/>
  <c r="Q12334" i="5"/>
  <c r="R12333" i="5"/>
  <c r="Q12333" i="5"/>
  <c r="R12332" i="5"/>
  <c r="Q12332" i="5"/>
  <c r="R12331" i="5"/>
  <c r="Q12331" i="5"/>
  <c r="R12330" i="5"/>
  <c r="Q12330" i="5"/>
  <c r="R12329" i="5"/>
  <c r="Q12329" i="5"/>
  <c r="R12328" i="5"/>
  <c r="Q12328" i="5"/>
  <c r="R12327" i="5"/>
  <c r="Q12327" i="5"/>
  <c r="R12326" i="5"/>
  <c r="Q12326" i="5"/>
  <c r="R12325" i="5"/>
  <c r="Q12325" i="5"/>
  <c r="R12324" i="5"/>
  <c r="Q12324" i="5"/>
  <c r="R12323" i="5"/>
  <c r="Q12323" i="5"/>
  <c r="R12322" i="5"/>
  <c r="Q12322" i="5"/>
  <c r="R12321" i="5"/>
  <c r="Q12321" i="5"/>
  <c r="R12320" i="5"/>
  <c r="Q12320" i="5"/>
  <c r="R12319" i="5"/>
  <c r="Q12319" i="5"/>
  <c r="R12318" i="5"/>
  <c r="Q12318" i="5"/>
  <c r="R12317" i="5"/>
  <c r="Q12317" i="5"/>
  <c r="R12316" i="5"/>
  <c r="Q12316" i="5"/>
  <c r="R12315" i="5"/>
  <c r="Q12315" i="5"/>
  <c r="R12314" i="5"/>
  <c r="Q12314" i="5"/>
  <c r="R12313" i="5"/>
  <c r="Q12313" i="5"/>
  <c r="R12312" i="5"/>
  <c r="Q12312" i="5"/>
  <c r="R12311" i="5"/>
  <c r="Q12311" i="5"/>
  <c r="R12310" i="5"/>
  <c r="Q12310" i="5"/>
  <c r="R12309" i="5"/>
  <c r="Q12309" i="5"/>
  <c r="R12308" i="5"/>
  <c r="Q12308" i="5"/>
  <c r="R12307" i="5"/>
  <c r="Q12307" i="5"/>
  <c r="R12306" i="5"/>
  <c r="Q12306" i="5"/>
  <c r="R12305" i="5"/>
  <c r="Q12305" i="5"/>
  <c r="R12304" i="5"/>
  <c r="Q12304" i="5"/>
  <c r="R12303" i="5"/>
  <c r="Q12303" i="5"/>
  <c r="R12302" i="5"/>
  <c r="Q12302" i="5"/>
  <c r="R12301" i="5"/>
  <c r="Q12301" i="5"/>
  <c r="R12300" i="5"/>
  <c r="Q12300" i="5"/>
  <c r="R12299" i="5"/>
  <c r="Q12299" i="5"/>
  <c r="R12298" i="5"/>
  <c r="Q12298" i="5"/>
  <c r="R12297" i="5"/>
  <c r="Q12297" i="5"/>
  <c r="R12296" i="5"/>
  <c r="Q12296" i="5"/>
  <c r="R12295" i="5"/>
  <c r="Q12295" i="5"/>
  <c r="R12294" i="5"/>
  <c r="Q12294" i="5"/>
  <c r="R12293" i="5"/>
  <c r="Q12293" i="5"/>
  <c r="R12292" i="5"/>
  <c r="Q12292" i="5"/>
  <c r="R12291" i="5"/>
  <c r="Q12291" i="5"/>
  <c r="R12290" i="5"/>
  <c r="Q12290" i="5"/>
  <c r="R12289" i="5"/>
  <c r="Q12289" i="5"/>
  <c r="R12288" i="5"/>
  <c r="Q12288" i="5"/>
  <c r="R12287" i="5"/>
  <c r="Q12287" i="5"/>
  <c r="R12286" i="5"/>
  <c r="Q12286" i="5"/>
  <c r="R12285" i="5"/>
  <c r="Q12285" i="5"/>
  <c r="R12284" i="5"/>
  <c r="Q12284" i="5"/>
  <c r="R12283" i="5"/>
  <c r="Q12283" i="5"/>
  <c r="R12282" i="5"/>
  <c r="Q12282" i="5"/>
  <c r="R12281" i="5"/>
  <c r="Q12281" i="5"/>
  <c r="R12280" i="5"/>
  <c r="Q12280" i="5"/>
  <c r="R12279" i="5"/>
  <c r="Q12279" i="5"/>
  <c r="R12278" i="5"/>
  <c r="Q12278" i="5"/>
  <c r="R12277" i="5"/>
  <c r="Q12277" i="5"/>
  <c r="R12276" i="5"/>
  <c r="Q12276" i="5"/>
  <c r="R12275" i="5"/>
  <c r="Q12275" i="5"/>
  <c r="R12274" i="5"/>
  <c r="Q12274" i="5"/>
  <c r="R12273" i="5"/>
  <c r="Q12273" i="5"/>
  <c r="R12272" i="5"/>
  <c r="Q12272" i="5"/>
  <c r="R12271" i="5"/>
  <c r="Q12271" i="5"/>
  <c r="R12270" i="5"/>
  <c r="Q12270" i="5"/>
  <c r="R12269" i="5"/>
  <c r="Q12269" i="5"/>
  <c r="R12268" i="5"/>
  <c r="Q12268" i="5"/>
  <c r="R12267" i="5"/>
  <c r="Q12267" i="5"/>
  <c r="R12266" i="5"/>
  <c r="Q12266" i="5"/>
  <c r="R12265" i="5"/>
  <c r="Q12265" i="5"/>
  <c r="R12264" i="5"/>
  <c r="Q12264" i="5"/>
  <c r="R12263" i="5"/>
  <c r="Q12263" i="5"/>
  <c r="R12262" i="5"/>
  <c r="Q12262" i="5"/>
  <c r="R12261" i="5"/>
  <c r="Q12261" i="5"/>
  <c r="R12260" i="5"/>
  <c r="Q12260" i="5"/>
  <c r="R12259" i="5"/>
  <c r="Q12259" i="5"/>
  <c r="R12258" i="5"/>
  <c r="Q12258" i="5"/>
  <c r="R12257" i="5"/>
  <c r="Q12257" i="5"/>
  <c r="R12256" i="5"/>
  <c r="Q12256" i="5"/>
  <c r="R12255" i="5"/>
  <c r="Q12255" i="5"/>
  <c r="R12254" i="5"/>
  <c r="Q12254" i="5"/>
  <c r="R12253" i="5"/>
  <c r="Q12253" i="5"/>
  <c r="R12252" i="5"/>
  <c r="Q12252" i="5"/>
  <c r="R12251" i="5"/>
  <c r="Q12251" i="5"/>
  <c r="R12250" i="5"/>
  <c r="Q12250" i="5"/>
  <c r="R12249" i="5"/>
  <c r="Q12249" i="5"/>
  <c r="R12248" i="5"/>
  <c r="Q12248" i="5"/>
  <c r="R12247" i="5"/>
  <c r="Q12247" i="5"/>
  <c r="R12246" i="5"/>
  <c r="Q12246" i="5"/>
  <c r="R12245" i="5"/>
  <c r="Q12245" i="5"/>
  <c r="R12244" i="5"/>
  <c r="Q12244" i="5"/>
  <c r="R12243" i="5"/>
  <c r="Q12243" i="5"/>
  <c r="R12242" i="5"/>
  <c r="Q12242" i="5"/>
  <c r="R12241" i="5"/>
  <c r="Q12241" i="5"/>
  <c r="R12240" i="5"/>
  <c r="Q12240" i="5"/>
  <c r="R12239" i="5"/>
  <c r="Q12239" i="5"/>
  <c r="R12238" i="5"/>
  <c r="Q12238" i="5"/>
  <c r="R12237" i="5"/>
  <c r="Q12237" i="5"/>
  <c r="R12236" i="5"/>
  <c r="Q12236" i="5"/>
  <c r="R12235" i="5"/>
  <c r="Q12235" i="5"/>
  <c r="R12234" i="5"/>
  <c r="Q12234" i="5"/>
  <c r="R12233" i="5"/>
  <c r="Q12233" i="5"/>
  <c r="R12232" i="5"/>
  <c r="Q12232" i="5"/>
  <c r="R12231" i="5"/>
  <c r="Q12231" i="5"/>
  <c r="R12230" i="5"/>
  <c r="Q12230" i="5"/>
  <c r="R12229" i="5"/>
  <c r="Q12229" i="5"/>
  <c r="R12228" i="5"/>
  <c r="Q12228" i="5"/>
  <c r="R12227" i="5"/>
  <c r="Q12227" i="5"/>
  <c r="R12226" i="5"/>
  <c r="Q12226" i="5"/>
  <c r="R12225" i="5"/>
  <c r="Q12225" i="5"/>
  <c r="R12224" i="5"/>
  <c r="Q12224" i="5"/>
  <c r="R12223" i="5"/>
  <c r="Q12223" i="5"/>
  <c r="R12222" i="5"/>
  <c r="Q12222" i="5"/>
  <c r="R12221" i="5"/>
  <c r="Q12221" i="5"/>
  <c r="R12220" i="5"/>
  <c r="Q12220" i="5"/>
  <c r="R12219" i="5"/>
  <c r="Q12219" i="5"/>
  <c r="R12218" i="5"/>
  <c r="Q12218" i="5"/>
  <c r="R12217" i="5"/>
  <c r="Q12217" i="5"/>
  <c r="R12216" i="5"/>
  <c r="Q12216" i="5"/>
  <c r="R12215" i="5"/>
  <c r="Q12215" i="5"/>
  <c r="R12214" i="5"/>
  <c r="Q12214" i="5"/>
  <c r="R12213" i="5"/>
  <c r="Q12213" i="5"/>
  <c r="R12212" i="5"/>
  <c r="Q12212" i="5"/>
  <c r="R12211" i="5"/>
  <c r="Q12211" i="5"/>
  <c r="R12210" i="5"/>
  <c r="Q12210" i="5"/>
  <c r="R12209" i="5"/>
  <c r="Q12209" i="5"/>
  <c r="R12208" i="5"/>
  <c r="Q12208" i="5"/>
  <c r="R12207" i="5"/>
  <c r="Q12207" i="5"/>
  <c r="R12206" i="5"/>
  <c r="Q12206" i="5"/>
  <c r="R12205" i="5"/>
  <c r="Q12205" i="5"/>
  <c r="R12204" i="5"/>
  <c r="Q12204" i="5"/>
  <c r="R12203" i="5"/>
  <c r="Q12203" i="5"/>
  <c r="R12202" i="5"/>
  <c r="Q12202" i="5"/>
  <c r="R12201" i="5"/>
  <c r="Q12201" i="5"/>
  <c r="R12200" i="5"/>
  <c r="Q12200" i="5"/>
  <c r="R12199" i="5"/>
  <c r="Q12199" i="5"/>
  <c r="R12198" i="5"/>
  <c r="Q12198" i="5"/>
  <c r="R12197" i="5"/>
  <c r="Q12197" i="5"/>
  <c r="R12196" i="5"/>
  <c r="Q12196" i="5"/>
  <c r="R12195" i="5"/>
  <c r="Q12195" i="5"/>
  <c r="R12194" i="5"/>
  <c r="Q12194" i="5"/>
  <c r="R12193" i="5"/>
  <c r="Q12193" i="5"/>
  <c r="R12192" i="5"/>
  <c r="Q12192" i="5"/>
  <c r="R12191" i="5"/>
  <c r="Q12191" i="5"/>
  <c r="R12190" i="5"/>
  <c r="Q12190" i="5"/>
  <c r="R12189" i="5"/>
  <c r="Q12189" i="5"/>
  <c r="R12188" i="5"/>
  <c r="Q12188" i="5"/>
  <c r="R12187" i="5"/>
  <c r="Q12187" i="5"/>
  <c r="R12186" i="5"/>
  <c r="Q12186" i="5"/>
  <c r="R12185" i="5"/>
  <c r="Q12185" i="5"/>
  <c r="R12184" i="5"/>
  <c r="Q12184" i="5"/>
  <c r="R12183" i="5"/>
  <c r="Q12183" i="5"/>
  <c r="R12182" i="5"/>
  <c r="Q12182" i="5"/>
  <c r="R12181" i="5"/>
  <c r="Q12181" i="5"/>
  <c r="R12180" i="5"/>
  <c r="Q12180" i="5"/>
  <c r="R12179" i="5"/>
  <c r="Q12179" i="5"/>
  <c r="R12178" i="5"/>
  <c r="Q12178" i="5"/>
  <c r="R12177" i="5"/>
  <c r="Q12177" i="5"/>
  <c r="R12176" i="5"/>
  <c r="Q12176" i="5"/>
  <c r="R12175" i="5"/>
  <c r="Q12175" i="5"/>
  <c r="R12174" i="5"/>
  <c r="Q12174" i="5"/>
  <c r="R12173" i="5"/>
  <c r="Q12173" i="5"/>
  <c r="R12172" i="5"/>
  <c r="Q12172" i="5"/>
  <c r="R12171" i="5"/>
  <c r="Q12171" i="5"/>
  <c r="R12170" i="5"/>
  <c r="Q12170" i="5"/>
  <c r="R12169" i="5"/>
  <c r="Q12169" i="5"/>
  <c r="R12168" i="5"/>
  <c r="Q12168" i="5"/>
  <c r="R12167" i="5"/>
  <c r="Q12167" i="5"/>
  <c r="R12166" i="5"/>
  <c r="Q12166" i="5"/>
  <c r="R12165" i="5"/>
  <c r="Q12165" i="5"/>
  <c r="R12164" i="5"/>
  <c r="Q12164" i="5"/>
  <c r="R12163" i="5"/>
  <c r="Q12163" i="5"/>
  <c r="R12162" i="5"/>
  <c r="Q12162" i="5"/>
  <c r="R12161" i="5"/>
  <c r="Q12161" i="5"/>
  <c r="R12160" i="5"/>
  <c r="Q12160" i="5"/>
  <c r="R12159" i="5"/>
  <c r="Q12159" i="5"/>
  <c r="R12158" i="5"/>
  <c r="Q12158" i="5"/>
  <c r="R12157" i="5"/>
  <c r="Q12157" i="5"/>
  <c r="R12156" i="5"/>
  <c r="Q12156" i="5"/>
  <c r="R12155" i="5"/>
  <c r="Q12155" i="5"/>
  <c r="R12154" i="5"/>
  <c r="Q12154" i="5"/>
  <c r="R12153" i="5"/>
  <c r="Q12153" i="5"/>
  <c r="R12152" i="5"/>
  <c r="Q12152" i="5"/>
  <c r="R12151" i="5"/>
  <c r="Q12151" i="5"/>
  <c r="R12150" i="5"/>
  <c r="Q12150" i="5"/>
  <c r="R12149" i="5"/>
  <c r="Q12149" i="5"/>
  <c r="R12148" i="5"/>
  <c r="Q12148" i="5"/>
  <c r="R12147" i="5"/>
  <c r="Q12147" i="5"/>
  <c r="R12146" i="5"/>
  <c r="Q12146" i="5"/>
  <c r="R12145" i="5"/>
  <c r="Q12145" i="5"/>
  <c r="R12144" i="5"/>
  <c r="Q12144" i="5"/>
  <c r="R12143" i="5"/>
  <c r="Q12143" i="5"/>
  <c r="R12142" i="5"/>
  <c r="Q12142" i="5"/>
  <c r="R12141" i="5"/>
  <c r="Q12141" i="5"/>
  <c r="R12140" i="5"/>
  <c r="Q12140" i="5"/>
  <c r="R12139" i="5"/>
  <c r="Q12139" i="5"/>
  <c r="R12138" i="5"/>
  <c r="Q12138" i="5"/>
  <c r="R12137" i="5"/>
  <c r="Q12137" i="5"/>
  <c r="R12136" i="5"/>
  <c r="Q12136" i="5"/>
  <c r="R12135" i="5"/>
  <c r="Q12135" i="5"/>
  <c r="R12134" i="5"/>
  <c r="Q12134" i="5"/>
  <c r="R12133" i="5"/>
  <c r="Q12133" i="5"/>
  <c r="R12132" i="5"/>
  <c r="Q12132" i="5"/>
  <c r="R12131" i="5"/>
  <c r="Q12131" i="5"/>
  <c r="R12130" i="5"/>
  <c r="Q12130" i="5"/>
  <c r="R12129" i="5"/>
  <c r="Q12129" i="5"/>
  <c r="R12128" i="5"/>
  <c r="Q12128" i="5"/>
  <c r="R12127" i="5"/>
  <c r="Q12127" i="5"/>
  <c r="R12126" i="5"/>
  <c r="Q12126" i="5"/>
  <c r="R12125" i="5"/>
  <c r="Q12125" i="5"/>
  <c r="R12124" i="5"/>
  <c r="Q12124" i="5"/>
  <c r="R12123" i="5"/>
  <c r="Q12123" i="5"/>
  <c r="R12122" i="5"/>
  <c r="Q12122" i="5"/>
  <c r="R12121" i="5"/>
  <c r="Q12121" i="5"/>
  <c r="R12120" i="5"/>
  <c r="Q12120" i="5"/>
  <c r="R12119" i="5"/>
  <c r="Q12119" i="5"/>
  <c r="R12118" i="5"/>
  <c r="Q12118" i="5"/>
  <c r="R12117" i="5"/>
  <c r="Q12117" i="5"/>
  <c r="R12116" i="5"/>
  <c r="Q12116" i="5"/>
  <c r="R12115" i="5"/>
  <c r="Q12115" i="5"/>
  <c r="R12114" i="5"/>
  <c r="Q12114" i="5"/>
  <c r="R12113" i="5"/>
  <c r="Q12113" i="5"/>
  <c r="R12112" i="5"/>
  <c r="Q12112" i="5"/>
  <c r="R12111" i="5"/>
  <c r="Q12111" i="5"/>
  <c r="R12110" i="5"/>
  <c r="Q12110" i="5"/>
  <c r="R12109" i="5"/>
  <c r="Q12109" i="5"/>
  <c r="R12108" i="5"/>
  <c r="Q12108" i="5"/>
  <c r="R12107" i="5"/>
  <c r="Q12107" i="5"/>
  <c r="R12106" i="5"/>
  <c r="Q12106" i="5"/>
  <c r="R12105" i="5"/>
  <c r="Q12105" i="5"/>
  <c r="R12104" i="5"/>
  <c r="Q12104" i="5"/>
  <c r="R12103" i="5"/>
  <c r="Q12103" i="5"/>
  <c r="R12102" i="5"/>
  <c r="Q12102" i="5"/>
  <c r="R12101" i="5"/>
  <c r="Q12101" i="5"/>
  <c r="R12100" i="5"/>
  <c r="Q12100" i="5"/>
  <c r="R12099" i="5"/>
  <c r="Q12099" i="5"/>
  <c r="R12098" i="5"/>
  <c r="Q12098" i="5"/>
  <c r="R12097" i="5"/>
  <c r="Q12097" i="5"/>
  <c r="R12096" i="5"/>
  <c r="Q12096" i="5"/>
  <c r="R12095" i="5"/>
  <c r="Q12095" i="5"/>
  <c r="R12094" i="5"/>
  <c r="Q12094" i="5"/>
  <c r="R12093" i="5"/>
  <c r="Q12093" i="5"/>
  <c r="R12092" i="5"/>
  <c r="Q12092" i="5"/>
  <c r="R12091" i="5"/>
  <c r="Q12091" i="5"/>
  <c r="R12090" i="5"/>
  <c r="Q12090" i="5"/>
  <c r="R12089" i="5"/>
  <c r="Q12089" i="5"/>
  <c r="R12088" i="5"/>
  <c r="Q12088" i="5"/>
  <c r="R12087" i="5"/>
  <c r="Q12087" i="5"/>
  <c r="R12086" i="5"/>
  <c r="Q12086" i="5"/>
  <c r="R12085" i="5"/>
  <c r="Q12085" i="5"/>
  <c r="R12084" i="5"/>
  <c r="Q12084" i="5"/>
  <c r="R12083" i="5"/>
  <c r="Q12083" i="5"/>
  <c r="R12082" i="5"/>
  <c r="Q12082" i="5"/>
  <c r="R12081" i="5"/>
  <c r="Q12081" i="5"/>
  <c r="R12080" i="5"/>
  <c r="Q12080" i="5"/>
  <c r="R12079" i="5"/>
  <c r="Q12079" i="5"/>
  <c r="R12078" i="5"/>
  <c r="Q12078" i="5"/>
  <c r="R12077" i="5"/>
  <c r="Q12077" i="5"/>
  <c r="R12076" i="5"/>
  <c r="Q12076" i="5"/>
  <c r="R12075" i="5"/>
  <c r="Q12075" i="5"/>
  <c r="R12074" i="5"/>
  <c r="Q12074" i="5"/>
  <c r="R12073" i="5"/>
  <c r="Q12073" i="5"/>
  <c r="R12072" i="5"/>
  <c r="Q12072" i="5"/>
  <c r="R12071" i="5"/>
  <c r="Q12071" i="5"/>
  <c r="R12070" i="5"/>
  <c r="Q12070" i="5"/>
  <c r="R12069" i="5"/>
  <c r="Q12069" i="5"/>
  <c r="R12068" i="5"/>
  <c r="Q12068" i="5"/>
  <c r="R12067" i="5"/>
  <c r="Q12067" i="5"/>
  <c r="R12066" i="5"/>
  <c r="Q12066" i="5"/>
  <c r="R12065" i="5"/>
  <c r="Q12065" i="5"/>
  <c r="R12064" i="5"/>
  <c r="Q12064" i="5"/>
  <c r="R12063" i="5"/>
  <c r="Q12063" i="5"/>
  <c r="R12062" i="5"/>
  <c r="Q12062" i="5"/>
  <c r="R12061" i="5"/>
  <c r="Q12061" i="5"/>
  <c r="R12060" i="5"/>
  <c r="Q12060" i="5"/>
  <c r="R12059" i="5"/>
  <c r="Q12059" i="5"/>
  <c r="R12058" i="5"/>
  <c r="Q12058" i="5"/>
  <c r="R12057" i="5"/>
  <c r="Q12057" i="5"/>
  <c r="R12056" i="5"/>
  <c r="Q12056" i="5"/>
  <c r="R12055" i="5"/>
  <c r="Q12055" i="5"/>
  <c r="R12054" i="5"/>
  <c r="Q12054" i="5"/>
  <c r="R12053" i="5"/>
  <c r="Q12053" i="5"/>
  <c r="R12052" i="5"/>
  <c r="Q12052" i="5"/>
  <c r="R12051" i="5"/>
  <c r="Q12051" i="5"/>
  <c r="R12050" i="5"/>
  <c r="Q12050" i="5"/>
  <c r="R12049" i="5"/>
  <c r="Q12049" i="5"/>
  <c r="R12048" i="5"/>
  <c r="Q12048" i="5"/>
  <c r="R12047" i="5"/>
  <c r="Q12047" i="5"/>
  <c r="R12046" i="5"/>
  <c r="Q12046" i="5"/>
  <c r="R12045" i="5"/>
  <c r="Q12045" i="5"/>
  <c r="R12044" i="5"/>
  <c r="Q12044" i="5"/>
  <c r="R12043" i="5"/>
  <c r="Q12043" i="5"/>
  <c r="R12042" i="5"/>
  <c r="Q12042" i="5"/>
  <c r="R12041" i="5"/>
  <c r="Q12041" i="5"/>
  <c r="R12040" i="5"/>
  <c r="Q12040" i="5"/>
  <c r="R12039" i="5"/>
  <c r="Q12039" i="5"/>
  <c r="R12038" i="5"/>
  <c r="Q12038" i="5"/>
  <c r="R12037" i="5"/>
  <c r="Q12037" i="5"/>
  <c r="R12036" i="5"/>
  <c r="Q12036" i="5"/>
  <c r="R12035" i="5"/>
  <c r="Q12035" i="5"/>
  <c r="R12034" i="5"/>
  <c r="Q12034" i="5"/>
  <c r="R12033" i="5"/>
  <c r="Q12033" i="5"/>
  <c r="R12032" i="5"/>
  <c r="Q12032" i="5"/>
  <c r="R12031" i="5"/>
  <c r="Q12031" i="5"/>
  <c r="R12030" i="5"/>
  <c r="Q12030" i="5"/>
  <c r="R12029" i="5"/>
  <c r="Q12029" i="5"/>
  <c r="R12028" i="5"/>
  <c r="Q12028" i="5"/>
  <c r="R12027" i="5"/>
  <c r="Q12027" i="5"/>
  <c r="R12026" i="5"/>
  <c r="Q12026" i="5"/>
  <c r="R12025" i="5"/>
  <c r="Q12025" i="5"/>
  <c r="R12024" i="5"/>
  <c r="Q12024" i="5"/>
  <c r="R12023" i="5"/>
  <c r="Q12023" i="5"/>
  <c r="R12022" i="5"/>
  <c r="Q12022" i="5"/>
  <c r="R12021" i="5"/>
  <c r="Q12021" i="5"/>
  <c r="R12020" i="5"/>
  <c r="Q12020" i="5"/>
  <c r="R12019" i="5"/>
  <c r="Q12019" i="5"/>
  <c r="R12018" i="5"/>
  <c r="Q12018" i="5"/>
  <c r="R12017" i="5"/>
  <c r="Q12017" i="5"/>
  <c r="R12016" i="5"/>
  <c r="Q12016" i="5"/>
  <c r="R12015" i="5"/>
  <c r="Q12015" i="5"/>
  <c r="R12014" i="5"/>
  <c r="Q12014" i="5"/>
  <c r="R12013" i="5"/>
  <c r="Q12013" i="5"/>
  <c r="R12012" i="5"/>
  <c r="Q12012" i="5"/>
  <c r="R12011" i="5"/>
  <c r="Q12011" i="5"/>
  <c r="R12010" i="5"/>
  <c r="Q12010" i="5"/>
  <c r="R12009" i="5"/>
  <c r="Q12009" i="5"/>
  <c r="R12008" i="5"/>
  <c r="Q12008" i="5"/>
  <c r="R12007" i="5"/>
  <c r="Q12007" i="5"/>
  <c r="R12006" i="5"/>
  <c r="Q12006" i="5"/>
  <c r="R12005" i="5"/>
  <c r="Q12005" i="5"/>
  <c r="R12004" i="5"/>
  <c r="Q12004" i="5"/>
  <c r="R12003" i="5"/>
  <c r="Q12003" i="5"/>
  <c r="R12002" i="5"/>
  <c r="Q12002" i="5"/>
  <c r="R12001" i="5"/>
  <c r="Q12001" i="5"/>
  <c r="R12000" i="5"/>
  <c r="Q12000" i="5"/>
  <c r="R11999" i="5"/>
  <c r="Q11999" i="5"/>
  <c r="R11998" i="5"/>
  <c r="Q11998" i="5"/>
  <c r="R11997" i="5"/>
  <c r="Q11997" i="5"/>
  <c r="R11996" i="5"/>
  <c r="Q11996" i="5"/>
  <c r="R11995" i="5"/>
  <c r="Q11995" i="5"/>
  <c r="R11994" i="5"/>
  <c r="Q11994" i="5"/>
  <c r="R11993" i="5"/>
  <c r="Q11993" i="5"/>
  <c r="R11992" i="5"/>
  <c r="Q11992" i="5"/>
  <c r="R11991" i="5"/>
  <c r="Q11991" i="5"/>
  <c r="R11990" i="5"/>
  <c r="Q11990" i="5"/>
  <c r="R11989" i="5"/>
  <c r="Q11989" i="5"/>
  <c r="R11988" i="5"/>
  <c r="Q11988" i="5"/>
  <c r="R11987" i="5"/>
  <c r="Q11987" i="5"/>
  <c r="R11986" i="5"/>
  <c r="Q11986" i="5"/>
  <c r="R11985" i="5"/>
  <c r="Q11985" i="5"/>
  <c r="R11984" i="5"/>
  <c r="Q11984" i="5"/>
  <c r="R11983" i="5"/>
  <c r="Q11983" i="5"/>
  <c r="R11982" i="5"/>
  <c r="Q11982" i="5"/>
  <c r="R11981" i="5"/>
  <c r="Q11981" i="5"/>
  <c r="R11980" i="5"/>
  <c r="Q11980" i="5"/>
  <c r="R11979" i="5"/>
  <c r="Q11979" i="5"/>
  <c r="R11978" i="5"/>
  <c r="Q11978" i="5"/>
  <c r="R11977" i="5"/>
  <c r="Q11977" i="5"/>
  <c r="R11976" i="5"/>
  <c r="Q11976" i="5"/>
  <c r="R11975" i="5"/>
  <c r="Q11975" i="5"/>
  <c r="R11974" i="5"/>
  <c r="Q11974" i="5"/>
  <c r="R11973" i="5"/>
  <c r="Q11973" i="5"/>
  <c r="R11972" i="5"/>
  <c r="Q11972" i="5"/>
  <c r="R11971" i="5"/>
  <c r="Q11971" i="5"/>
  <c r="R11970" i="5"/>
  <c r="Q11970" i="5"/>
  <c r="R11969" i="5"/>
  <c r="Q11969" i="5"/>
  <c r="R11968" i="5"/>
  <c r="Q11968" i="5"/>
  <c r="R11967" i="5"/>
  <c r="Q11967" i="5"/>
  <c r="R11966" i="5"/>
  <c r="Q11966" i="5"/>
  <c r="R11965" i="5"/>
  <c r="Q11965" i="5"/>
  <c r="R11964" i="5"/>
  <c r="Q11964" i="5"/>
  <c r="R11963" i="5"/>
  <c r="Q11963" i="5"/>
  <c r="R11962" i="5"/>
  <c r="Q11962" i="5"/>
  <c r="R11961" i="5"/>
  <c r="Q11961" i="5"/>
  <c r="R11960" i="5"/>
  <c r="Q11960" i="5"/>
  <c r="R11959" i="5"/>
  <c r="Q11959" i="5"/>
  <c r="R11958" i="5"/>
  <c r="Q11958" i="5"/>
  <c r="R11957" i="5"/>
  <c r="Q11957" i="5"/>
  <c r="R11956" i="5"/>
  <c r="Q11956" i="5"/>
  <c r="R11955" i="5"/>
  <c r="Q11955" i="5"/>
  <c r="R11954" i="5"/>
  <c r="Q11954" i="5"/>
  <c r="R11953" i="5"/>
  <c r="Q11953" i="5"/>
  <c r="R11952" i="5"/>
  <c r="Q11952" i="5"/>
  <c r="R11951" i="5"/>
  <c r="Q11951" i="5"/>
  <c r="R11950" i="5"/>
  <c r="Q11950" i="5"/>
  <c r="R11949" i="5"/>
  <c r="Q11949" i="5"/>
  <c r="R11948" i="5"/>
  <c r="Q11948" i="5"/>
  <c r="R11947" i="5"/>
  <c r="Q11947" i="5"/>
  <c r="R11946" i="5"/>
  <c r="Q11946" i="5"/>
  <c r="R11945" i="5"/>
  <c r="Q11945" i="5"/>
  <c r="R11944" i="5"/>
  <c r="Q11944" i="5"/>
  <c r="R11943" i="5"/>
  <c r="Q11943" i="5"/>
  <c r="R11942" i="5"/>
  <c r="Q11942" i="5"/>
  <c r="R11941" i="5"/>
  <c r="Q11941" i="5"/>
  <c r="R11940" i="5"/>
  <c r="Q11940" i="5"/>
  <c r="R11939" i="5"/>
  <c r="Q11939" i="5"/>
  <c r="R11938" i="5"/>
  <c r="Q11938" i="5"/>
  <c r="R11937" i="5"/>
  <c r="Q11937" i="5"/>
  <c r="R11936" i="5"/>
  <c r="Q11936" i="5"/>
  <c r="R11935" i="5"/>
  <c r="Q11935" i="5"/>
  <c r="R11934" i="5"/>
  <c r="Q11934" i="5"/>
  <c r="R11933" i="5"/>
  <c r="Q11933" i="5"/>
  <c r="R11932" i="5"/>
  <c r="Q11932" i="5"/>
  <c r="R11931" i="5"/>
  <c r="Q11931" i="5"/>
  <c r="R11930" i="5"/>
  <c r="Q11930" i="5"/>
  <c r="R11929" i="5"/>
  <c r="Q11929" i="5"/>
  <c r="R11928" i="5"/>
  <c r="Q11928" i="5"/>
  <c r="R11927" i="5"/>
  <c r="Q11927" i="5"/>
  <c r="R11926" i="5"/>
  <c r="Q11926" i="5"/>
  <c r="R11925" i="5"/>
  <c r="Q11925" i="5"/>
  <c r="R11924" i="5"/>
  <c r="Q11924" i="5"/>
  <c r="R11923" i="5"/>
  <c r="Q11923" i="5"/>
  <c r="R11922" i="5"/>
  <c r="Q11922" i="5"/>
  <c r="R11921" i="5"/>
  <c r="Q11921" i="5"/>
  <c r="R11920" i="5"/>
  <c r="Q11920" i="5"/>
  <c r="R11919" i="5"/>
  <c r="Q11919" i="5"/>
  <c r="R11918" i="5"/>
  <c r="Q11918" i="5"/>
  <c r="R11917" i="5"/>
  <c r="Q11917" i="5"/>
  <c r="R11916" i="5"/>
  <c r="Q11916" i="5"/>
  <c r="R11915" i="5"/>
  <c r="Q11915" i="5"/>
  <c r="R11914" i="5"/>
  <c r="Q11914" i="5"/>
  <c r="R11913" i="5"/>
  <c r="Q11913" i="5"/>
  <c r="R11912" i="5"/>
  <c r="Q11912" i="5"/>
  <c r="R11911" i="5"/>
  <c r="Q11911" i="5"/>
  <c r="R11910" i="5"/>
  <c r="Q11910" i="5"/>
  <c r="R11909" i="5"/>
  <c r="Q11909" i="5"/>
  <c r="R11908" i="5"/>
  <c r="Q11908" i="5"/>
  <c r="R11907" i="5"/>
  <c r="Q11907" i="5"/>
  <c r="R11906" i="5"/>
  <c r="Q11906" i="5"/>
  <c r="R11905" i="5"/>
  <c r="Q11905" i="5"/>
  <c r="R11904" i="5"/>
  <c r="Q11904" i="5"/>
  <c r="R11903" i="5"/>
  <c r="Q11903" i="5"/>
  <c r="R11902" i="5"/>
  <c r="Q11902" i="5"/>
  <c r="R11901" i="5"/>
  <c r="Q11901" i="5"/>
  <c r="R11900" i="5"/>
  <c r="Q11900" i="5"/>
  <c r="R11899" i="5"/>
  <c r="Q11899" i="5"/>
  <c r="R11898" i="5"/>
  <c r="Q11898" i="5"/>
  <c r="R11897" i="5"/>
  <c r="Q11897" i="5"/>
  <c r="R11896" i="5"/>
  <c r="Q11896" i="5"/>
  <c r="R11895" i="5"/>
  <c r="Q11895" i="5"/>
  <c r="R11894" i="5"/>
  <c r="Q11894" i="5"/>
  <c r="R11893" i="5"/>
  <c r="Q11893" i="5"/>
  <c r="R11892" i="5"/>
  <c r="Q11892" i="5"/>
  <c r="R11891" i="5"/>
  <c r="Q11891" i="5"/>
  <c r="R11890" i="5"/>
  <c r="Q11890" i="5"/>
  <c r="R11889" i="5"/>
  <c r="Q11889" i="5"/>
  <c r="R11888" i="5"/>
  <c r="Q11888" i="5"/>
  <c r="R11887" i="5"/>
  <c r="Q11887" i="5"/>
  <c r="R11886" i="5"/>
  <c r="Q11886" i="5"/>
  <c r="R11885" i="5"/>
  <c r="Q11885" i="5"/>
  <c r="R11884" i="5"/>
  <c r="Q11884" i="5"/>
  <c r="R11883" i="5"/>
  <c r="Q11883" i="5"/>
  <c r="R11882" i="5"/>
  <c r="Q11882" i="5"/>
  <c r="R11881" i="5"/>
  <c r="Q11881" i="5"/>
  <c r="R11880" i="5"/>
  <c r="Q11880" i="5"/>
  <c r="R11879" i="5"/>
  <c r="Q11879" i="5"/>
  <c r="R11878" i="5"/>
  <c r="Q11878" i="5"/>
  <c r="R11877" i="5"/>
  <c r="Q11877" i="5"/>
  <c r="R11876" i="5"/>
  <c r="Q11876" i="5"/>
  <c r="R11875" i="5"/>
  <c r="Q11875" i="5"/>
  <c r="R11874" i="5"/>
  <c r="Q11874" i="5"/>
  <c r="R11873" i="5"/>
  <c r="Q11873" i="5"/>
  <c r="R11872" i="5"/>
  <c r="Q11872" i="5"/>
  <c r="R11871" i="5"/>
  <c r="Q11871" i="5"/>
  <c r="R11870" i="5"/>
  <c r="Q11870" i="5"/>
  <c r="R11869" i="5"/>
  <c r="Q11869" i="5"/>
  <c r="R11868" i="5"/>
  <c r="Q11868" i="5"/>
  <c r="R11867" i="5"/>
  <c r="Q11867" i="5"/>
  <c r="R11866" i="5"/>
  <c r="Q11866" i="5"/>
  <c r="R11865" i="5"/>
  <c r="Q11865" i="5"/>
  <c r="R11864" i="5"/>
  <c r="Q11864" i="5"/>
  <c r="R11863" i="5"/>
  <c r="Q11863" i="5"/>
  <c r="R11862" i="5"/>
  <c r="Q11862" i="5"/>
  <c r="R11861" i="5"/>
  <c r="Q11861" i="5"/>
  <c r="R11860" i="5"/>
  <c r="Q11860" i="5"/>
  <c r="R11859" i="5"/>
  <c r="Q11859" i="5"/>
  <c r="R11858" i="5"/>
  <c r="Q11858" i="5"/>
  <c r="R11857" i="5"/>
  <c r="Q11857" i="5"/>
  <c r="R11856" i="5"/>
  <c r="Q11856" i="5"/>
  <c r="R11855" i="5"/>
  <c r="Q11855" i="5"/>
  <c r="R11854" i="5"/>
  <c r="Q11854" i="5"/>
  <c r="R11853" i="5"/>
  <c r="Q11853" i="5"/>
  <c r="R11852" i="5"/>
  <c r="Q11852" i="5"/>
  <c r="R11851" i="5"/>
  <c r="Q11851" i="5"/>
  <c r="R11850" i="5"/>
  <c r="Q11850" i="5"/>
  <c r="R11849" i="5"/>
  <c r="Q11849" i="5"/>
  <c r="R11848" i="5"/>
  <c r="Q11848" i="5"/>
  <c r="R11847" i="5"/>
  <c r="Q11847" i="5"/>
  <c r="R11846" i="5"/>
  <c r="Q11846" i="5"/>
  <c r="R11845" i="5"/>
  <c r="Q11845" i="5"/>
  <c r="R11844" i="5"/>
  <c r="Q11844" i="5"/>
  <c r="R11843" i="5"/>
  <c r="Q11843" i="5"/>
  <c r="R11842" i="5"/>
  <c r="Q11842" i="5"/>
  <c r="R11841" i="5"/>
  <c r="Q11841" i="5"/>
  <c r="R11840" i="5"/>
  <c r="Q11840" i="5"/>
  <c r="R11839" i="5"/>
  <c r="Q11839" i="5"/>
  <c r="R11838" i="5"/>
  <c r="Q11838" i="5"/>
  <c r="R11837" i="5"/>
  <c r="Q11837" i="5"/>
  <c r="R11836" i="5"/>
  <c r="Q11836" i="5"/>
  <c r="R11835" i="5"/>
  <c r="Q11835" i="5"/>
  <c r="R11834" i="5"/>
  <c r="Q11834" i="5"/>
  <c r="R11833" i="5"/>
  <c r="Q11833" i="5"/>
  <c r="R11832" i="5"/>
  <c r="Q11832" i="5"/>
  <c r="R11831" i="5"/>
  <c r="Q11831" i="5"/>
  <c r="R11830" i="5"/>
  <c r="Q11830" i="5"/>
  <c r="R11829" i="5"/>
  <c r="Q11829" i="5"/>
  <c r="R11828" i="5"/>
  <c r="Q11828" i="5"/>
  <c r="R11827" i="5"/>
  <c r="Q11827" i="5"/>
  <c r="R11826" i="5"/>
  <c r="Q11826" i="5"/>
  <c r="R11825" i="5"/>
  <c r="Q11825" i="5"/>
  <c r="R11824" i="5"/>
  <c r="Q11824" i="5"/>
  <c r="R11823" i="5"/>
  <c r="Q11823" i="5"/>
  <c r="R11822" i="5"/>
  <c r="Q11822" i="5"/>
  <c r="R11821" i="5"/>
  <c r="Q11821" i="5"/>
  <c r="R11820" i="5"/>
  <c r="Q11820" i="5"/>
  <c r="R11819" i="5"/>
  <c r="Q11819" i="5"/>
  <c r="R11818" i="5"/>
  <c r="Q11818" i="5"/>
  <c r="R11817" i="5"/>
  <c r="Q11817" i="5"/>
  <c r="R11816" i="5"/>
  <c r="Q11816" i="5"/>
  <c r="R11815" i="5"/>
  <c r="Q11815" i="5"/>
  <c r="R11814" i="5"/>
  <c r="Q11814" i="5"/>
  <c r="R11813" i="5"/>
  <c r="Q11813" i="5"/>
  <c r="R11812" i="5"/>
  <c r="Q11812" i="5"/>
  <c r="R11811" i="5"/>
  <c r="Q11811" i="5"/>
  <c r="R11810" i="5"/>
  <c r="Q11810" i="5"/>
  <c r="R11809" i="5"/>
  <c r="Q11809" i="5"/>
  <c r="R11808" i="5"/>
  <c r="Q11808" i="5"/>
  <c r="R11807" i="5"/>
  <c r="Q11807" i="5"/>
  <c r="R11806" i="5"/>
  <c r="Q11806" i="5"/>
  <c r="R11805" i="5"/>
  <c r="Q11805" i="5"/>
  <c r="R11804" i="5"/>
  <c r="Q11804" i="5"/>
  <c r="R11803" i="5"/>
  <c r="Q11803" i="5"/>
  <c r="R11802" i="5"/>
  <c r="Q11802" i="5"/>
  <c r="R11801" i="5"/>
  <c r="Q11801" i="5"/>
  <c r="R11800" i="5"/>
  <c r="Q11800" i="5"/>
  <c r="R11799" i="5"/>
  <c r="Q11799" i="5"/>
  <c r="R11798" i="5"/>
  <c r="Q11798" i="5"/>
  <c r="R11797" i="5"/>
  <c r="Q11797" i="5"/>
  <c r="R11796" i="5"/>
  <c r="Q11796" i="5"/>
  <c r="R11795" i="5"/>
  <c r="Q11795" i="5"/>
  <c r="R11794" i="5"/>
  <c r="Q11794" i="5"/>
  <c r="R11793" i="5"/>
  <c r="Q11793" i="5"/>
  <c r="R11792" i="5"/>
  <c r="Q11792" i="5"/>
  <c r="R11791" i="5"/>
  <c r="Q11791" i="5"/>
  <c r="R11790" i="5"/>
  <c r="Q11790" i="5"/>
  <c r="R11789" i="5"/>
  <c r="Q11789" i="5"/>
  <c r="R11788" i="5"/>
  <c r="Q11788" i="5"/>
  <c r="R11787" i="5"/>
  <c r="Q11787" i="5"/>
  <c r="R11786" i="5"/>
  <c r="Q11786" i="5"/>
  <c r="R11785" i="5"/>
  <c r="Q11785" i="5"/>
  <c r="R11784" i="5"/>
  <c r="Q11784" i="5"/>
  <c r="R11783" i="5"/>
  <c r="Q11783" i="5"/>
  <c r="R11782" i="5"/>
  <c r="Q11782" i="5"/>
  <c r="R11781" i="5"/>
  <c r="Q11781" i="5"/>
  <c r="R11780" i="5"/>
  <c r="Q11780" i="5"/>
  <c r="R11779" i="5"/>
  <c r="Q11779" i="5"/>
  <c r="R11778" i="5"/>
  <c r="Q11778" i="5"/>
  <c r="R11777" i="5"/>
  <c r="Q11777" i="5"/>
  <c r="R11776" i="5"/>
  <c r="Q11776" i="5"/>
  <c r="R11775" i="5"/>
  <c r="Q11775" i="5"/>
  <c r="R11774" i="5"/>
  <c r="Q11774" i="5"/>
  <c r="R11773" i="5"/>
  <c r="Q11773" i="5"/>
  <c r="R11772" i="5"/>
  <c r="Q11772" i="5"/>
  <c r="R11771" i="5"/>
  <c r="Q11771" i="5"/>
  <c r="R11770" i="5"/>
  <c r="Q11770" i="5"/>
  <c r="R11769" i="5"/>
  <c r="Q11769" i="5"/>
  <c r="R11768" i="5"/>
  <c r="Q11768" i="5"/>
  <c r="R11767" i="5"/>
  <c r="Q11767" i="5"/>
  <c r="R11766" i="5"/>
  <c r="Q11766" i="5"/>
  <c r="R11765" i="5"/>
  <c r="Q11765" i="5"/>
  <c r="R11764" i="5"/>
  <c r="Q11764" i="5"/>
  <c r="R11763" i="5"/>
  <c r="Q11763" i="5"/>
  <c r="R11762" i="5"/>
  <c r="Q11762" i="5"/>
  <c r="R11761" i="5"/>
  <c r="Q11761" i="5"/>
  <c r="R11760" i="5"/>
  <c r="Q11760" i="5"/>
  <c r="R11759" i="5"/>
  <c r="Q11759" i="5"/>
  <c r="R11758" i="5"/>
  <c r="Q11758" i="5"/>
  <c r="R11757" i="5"/>
  <c r="Q11757" i="5"/>
  <c r="R11756" i="5"/>
  <c r="Q11756" i="5"/>
  <c r="R11755" i="5"/>
  <c r="Q11755" i="5"/>
  <c r="R11754" i="5"/>
  <c r="Q11754" i="5"/>
  <c r="R11753" i="5"/>
  <c r="Q11753" i="5"/>
  <c r="R11752" i="5"/>
  <c r="Q11752" i="5"/>
  <c r="R11751" i="5"/>
  <c r="Q11751" i="5"/>
  <c r="R11750" i="5"/>
  <c r="Q11750" i="5"/>
  <c r="R11749" i="5"/>
  <c r="Q11749" i="5"/>
  <c r="R11748" i="5"/>
  <c r="Q11748" i="5"/>
  <c r="R11747" i="5"/>
  <c r="Q11747" i="5"/>
  <c r="R11746" i="5"/>
  <c r="Q11746" i="5"/>
  <c r="R11745" i="5"/>
  <c r="Q11745" i="5"/>
  <c r="R11744" i="5"/>
  <c r="Q11744" i="5"/>
  <c r="R11743" i="5"/>
  <c r="Q11743" i="5"/>
  <c r="R11742" i="5"/>
  <c r="Q11742" i="5"/>
  <c r="R11741" i="5"/>
  <c r="Q11741" i="5"/>
  <c r="R11740" i="5"/>
  <c r="Q11740" i="5"/>
  <c r="R11739" i="5"/>
  <c r="Q11739" i="5"/>
  <c r="R11738" i="5"/>
  <c r="Q11738" i="5"/>
  <c r="R11737" i="5"/>
  <c r="Q11737" i="5"/>
  <c r="R11736" i="5"/>
  <c r="Q11736" i="5"/>
  <c r="R11735" i="5"/>
  <c r="Q11735" i="5"/>
  <c r="R11734" i="5"/>
  <c r="Q11734" i="5"/>
  <c r="R11733" i="5"/>
  <c r="Q11733" i="5"/>
  <c r="R11732" i="5"/>
  <c r="Q11732" i="5"/>
  <c r="R11731" i="5"/>
  <c r="Q11731" i="5"/>
  <c r="R11730" i="5"/>
  <c r="Q11730" i="5"/>
  <c r="R11729" i="5"/>
  <c r="Q11729" i="5"/>
  <c r="R11728" i="5"/>
  <c r="Q11728" i="5"/>
  <c r="R11727" i="5"/>
  <c r="Q11727" i="5"/>
  <c r="R11726" i="5"/>
  <c r="Q11726" i="5"/>
  <c r="R11725" i="5"/>
  <c r="Q11725" i="5"/>
  <c r="R11724" i="5"/>
  <c r="Q11724" i="5"/>
  <c r="R11723" i="5"/>
  <c r="Q11723" i="5"/>
  <c r="R11722" i="5"/>
  <c r="Q11722" i="5"/>
  <c r="R11721" i="5"/>
  <c r="Q11721" i="5"/>
  <c r="R11720" i="5"/>
  <c r="Q11720" i="5"/>
  <c r="R11719" i="5"/>
  <c r="Q11719" i="5"/>
  <c r="R11718" i="5"/>
  <c r="Q11718" i="5"/>
  <c r="R11717" i="5"/>
  <c r="Q11717" i="5"/>
  <c r="R11716" i="5"/>
  <c r="Q11716" i="5"/>
  <c r="R11715" i="5"/>
  <c r="Q11715" i="5"/>
  <c r="R11714" i="5"/>
  <c r="Q11714" i="5"/>
  <c r="R11713" i="5"/>
  <c r="Q11713" i="5"/>
  <c r="R11712" i="5"/>
  <c r="Q11712" i="5"/>
  <c r="R11711" i="5"/>
  <c r="Q11711" i="5"/>
  <c r="R11710" i="5"/>
  <c r="Q11710" i="5"/>
  <c r="R11709" i="5"/>
  <c r="Q11709" i="5"/>
  <c r="R11708" i="5"/>
  <c r="Q11708" i="5"/>
  <c r="R11707" i="5"/>
  <c r="Q11707" i="5"/>
  <c r="R11706" i="5"/>
  <c r="Q11706" i="5"/>
  <c r="R11705" i="5"/>
  <c r="Q11705" i="5"/>
  <c r="R11704" i="5"/>
  <c r="Q11704" i="5"/>
  <c r="R11703" i="5"/>
  <c r="Q11703" i="5"/>
  <c r="R11702" i="5"/>
  <c r="Q11702" i="5"/>
  <c r="R11701" i="5"/>
  <c r="Q11701" i="5"/>
  <c r="R11700" i="5"/>
  <c r="Q11700" i="5"/>
  <c r="R11699" i="5"/>
  <c r="Q11699" i="5"/>
  <c r="R11698" i="5"/>
  <c r="Q11698" i="5"/>
  <c r="R11697" i="5"/>
  <c r="Q11697" i="5"/>
  <c r="R11696" i="5"/>
  <c r="Q11696" i="5"/>
  <c r="R11695" i="5"/>
  <c r="Q11695" i="5"/>
  <c r="R11694" i="5"/>
  <c r="Q11694" i="5"/>
  <c r="R11693" i="5"/>
  <c r="Q11693" i="5"/>
  <c r="R11692" i="5"/>
  <c r="Q11692" i="5"/>
  <c r="R11691" i="5"/>
  <c r="Q11691" i="5"/>
  <c r="R11690" i="5"/>
  <c r="Q11690" i="5"/>
  <c r="R11689" i="5"/>
  <c r="Q11689" i="5"/>
  <c r="R11688" i="5"/>
  <c r="Q11688" i="5"/>
  <c r="R11687" i="5"/>
  <c r="Q11687" i="5"/>
  <c r="R11686" i="5"/>
  <c r="Q11686" i="5"/>
  <c r="R11685" i="5"/>
  <c r="Q11685" i="5"/>
  <c r="R11684" i="5"/>
  <c r="Q11684" i="5"/>
  <c r="R11683" i="5"/>
  <c r="Q11683" i="5"/>
  <c r="R11682" i="5"/>
  <c r="Q11682" i="5"/>
  <c r="R11681" i="5"/>
  <c r="Q11681" i="5"/>
  <c r="R11680" i="5"/>
  <c r="Q11680" i="5"/>
  <c r="R11679" i="5"/>
  <c r="Q11679" i="5"/>
  <c r="R11678" i="5"/>
  <c r="Q11678" i="5"/>
  <c r="R11677" i="5"/>
  <c r="Q11677" i="5"/>
  <c r="R11676" i="5"/>
  <c r="Q11676" i="5"/>
  <c r="R11675" i="5"/>
  <c r="Q11675" i="5"/>
  <c r="R11674" i="5"/>
  <c r="Q11674" i="5"/>
  <c r="R11673" i="5"/>
  <c r="Q11673" i="5"/>
  <c r="R11672" i="5"/>
  <c r="Q11672" i="5"/>
  <c r="R11671" i="5"/>
  <c r="Q11671" i="5"/>
  <c r="R11670" i="5"/>
  <c r="Q11670" i="5"/>
  <c r="R11669" i="5"/>
  <c r="Q11669" i="5"/>
  <c r="R11668" i="5"/>
  <c r="Q11668" i="5"/>
  <c r="R11667" i="5"/>
  <c r="Q11667" i="5"/>
  <c r="R11666" i="5"/>
  <c r="Q11666" i="5"/>
  <c r="R11665" i="5"/>
  <c r="Q11665" i="5"/>
  <c r="R11664" i="5"/>
  <c r="Q11664" i="5"/>
  <c r="R11663" i="5"/>
  <c r="Q11663" i="5"/>
  <c r="R11662" i="5"/>
  <c r="Q11662" i="5"/>
  <c r="R11661" i="5"/>
  <c r="Q11661" i="5"/>
  <c r="R11660" i="5"/>
  <c r="Q11660" i="5"/>
  <c r="R11659" i="5"/>
  <c r="Q11659" i="5"/>
  <c r="R11658" i="5"/>
  <c r="Q11658" i="5"/>
  <c r="R11657" i="5"/>
  <c r="Q11657" i="5"/>
  <c r="R11656" i="5"/>
  <c r="Q11656" i="5"/>
  <c r="R11655" i="5"/>
  <c r="Q11655" i="5"/>
  <c r="R11654" i="5"/>
  <c r="Q11654" i="5"/>
  <c r="R11653" i="5"/>
  <c r="Q11653" i="5"/>
  <c r="R11652" i="5"/>
  <c r="Q11652" i="5"/>
  <c r="R11651" i="5"/>
  <c r="Q11651" i="5"/>
  <c r="R11650" i="5"/>
  <c r="Q11650" i="5"/>
  <c r="R11649" i="5"/>
  <c r="Q11649" i="5"/>
  <c r="R11648" i="5"/>
  <c r="Q11648" i="5"/>
  <c r="R11647" i="5"/>
  <c r="Q11647" i="5"/>
  <c r="R11646" i="5"/>
  <c r="Q11646" i="5"/>
  <c r="R11645" i="5"/>
  <c r="Q11645" i="5"/>
  <c r="R11644" i="5"/>
  <c r="Q11644" i="5"/>
  <c r="R11643" i="5"/>
  <c r="Q11643" i="5"/>
  <c r="R11642" i="5"/>
  <c r="Q11642" i="5"/>
  <c r="R11641" i="5"/>
  <c r="Q11641" i="5"/>
  <c r="R11640" i="5"/>
  <c r="Q11640" i="5"/>
  <c r="R11639" i="5"/>
  <c r="Q11639" i="5"/>
  <c r="R11638" i="5"/>
  <c r="Q11638" i="5"/>
  <c r="R11637" i="5"/>
  <c r="Q11637" i="5"/>
  <c r="R11636" i="5"/>
  <c r="Q11636" i="5"/>
  <c r="R11635" i="5"/>
  <c r="Q11635" i="5"/>
  <c r="R11634" i="5"/>
  <c r="Q11634" i="5"/>
  <c r="R11633" i="5"/>
  <c r="Q11633" i="5"/>
  <c r="R11632" i="5"/>
  <c r="Q11632" i="5"/>
  <c r="R11631" i="5"/>
  <c r="Q11631" i="5"/>
  <c r="R11630" i="5"/>
  <c r="Q11630" i="5"/>
  <c r="R11629" i="5"/>
  <c r="Q11629" i="5"/>
  <c r="R11628" i="5"/>
  <c r="Q11628" i="5"/>
  <c r="R11627" i="5"/>
  <c r="Q11627" i="5"/>
  <c r="R11626" i="5"/>
  <c r="Q11626" i="5"/>
  <c r="R11625" i="5"/>
  <c r="Q11625" i="5"/>
  <c r="R11624" i="5"/>
  <c r="Q11624" i="5"/>
  <c r="R11623" i="5"/>
  <c r="Q11623" i="5"/>
  <c r="R11622" i="5"/>
  <c r="Q11622" i="5"/>
  <c r="R11621" i="5"/>
  <c r="Q11621" i="5"/>
  <c r="R11620" i="5"/>
  <c r="Q11620" i="5"/>
  <c r="R11619" i="5"/>
  <c r="Q11619" i="5"/>
  <c r="R11618" i="5"/>
  <c r="Q11618" i="5"/>
  <c r="R11617" i="5"/>
  <c r="Q11617" i="5"/>
  <c r="R11616" i="5"/>
  <c r="Q11616" i="5"/>
  <c r="R11615" i="5"/>
  <c r="Q11615" i="5"/>
  <c r="R11614" i="5"/>
  <c r="Q11614" i="5"/>
  <c r="R11613" i="5"/>
  <c r="Q11613" i="5"/>
  <c r="R11612" i="5"/>
  <c r="Q11612" i="5"/>
  <c r="R11611" i="5"/>
  <c r="Q11611" i="5"/>
  <c r="R11610" i="5"/>
  <c r="Q11610" i="5"/>
  <c r="R11609" i="5"/>
  <c r="Q11609" i="5"/>
  <c r="R11608" i="5"/>
  <c r="Q11608" i="5"/>
  <c r="R11607" i="5"/>
  <c r="Q11607" i="5"/>
  <c r="R11606" i="5"/>
  <c r="Q11606" i="5"/>
  <c r="R11605" i="5"/>
  <c r="Q11605" i="5"/>
  <c r="R11604" i="5"/>
  <c r="Q11604" i="5"/>
  <c r="R11603" i="5"/>
  <c r="Q11603" i="5"/>
  <c r="R11602" i="5"/>
  <c r="Q11602" i="5"/>
  <c r="R11601" i="5"/>
  <c r="Q11601" i="5"/>
  <c r="R11600" i="5"/>
  <c r="Q11600" i="5"/>
  <c r="R11599" i="5"/>
  <c r="Q11599" i="5"/>
  <c r="R11598" i="5"/>
  <c r="Q11598" i="5"/>
  <c r="R11597" i="5"/>
  <c r="Q11597" i="5"/>
  <c r="R11596" i="5"/>
  <c r="Q11596" i="5"/>
  <c r="R11595" i="5"/>
  <c r="Q11595" i="5"/>
  <c r="R11594" i="5"/>
  <c r="Q11594" i="5"/>
  <c r="R11593" i="5"/>
  <c r="Q11593" i="5"/>
  <c r="R11592" i="5"/>
  <c r="Q11592" i="5"/>
  <c r="R11591" i="5"/>
  <c r="Q11591" i="5"/>
  <c r="R11590" i="5"/>
  <c r="Q11590" i="5"/>
  <c r="R11589" i="5"/>
  <c r="Q11589" i="5"/>
  <c r="R11588" i="5"/>
  <c r="Q11588" i="5"/>
  <c r="R11587" i="5"/>
  <c r="Q11587" i="5"/>
  <c r="R11586" i="5"/>
  <c r="Q11586" i="5"/>
  <c r="R11585" i="5"/>
  <c r="Q11585" i="5"/>
  <c r="R11584" i="5"/>
  <c r="Q11584" i="5"/>
  <c r="R11583" i="5"/>
  <c r="Q11583" i="5"/>
  <c r="R11582" i="5"/>
  <c r="Q11582" i="5"/>
  <c r="R11581" i="5"/>
  <c r="Q11581" i="5"/>
  <c r="R11580" i="5"/>
  <c r="Q11580" i="5"/>
  <c r="R11579" i="5"/>
  <c r="Q11579" i="5"/>
  <c r="R11578" i="5"/>
  <c r="Q11578" i="5"/>
  <c r="R11577" i="5"/>
  <c r="Q11577" i="5"/>
  <c r="R11576" i="5"/>
  <c r="Q11576" i="5"/>
  <c r="R11575" i="5"/>
  <c r="Q11575" i="5"/>
  <c r="R11574" i="5"/>
  <c r="Q11574" i="5"/>
  <c r="R11573" i="5"/>
  <c r="Q11573" i="5"/>
  <c r="R11572" i="5"/>
  <c r="Q11572" i="5"/>
  <c r="R11571" i="5"/>
  <c r="Q11571" i="5"/>
  <c r="R11570" i="5"/>
  <c r="Q11570" i="5"/>
  <c r="R11569" i="5"/>
  <c r="Q11569" i="5"/>
  <c r="R11568" i="5"/>
  <c r="Q11568" i="5"/>
  <c r="R11567" i="5"/>
  <c r="Q11567" i="5"/>
  <c r="R11566" i="5"/>
  <c r="Q11566" i="5"/>
  <c r="R11565" i="5"/>
  <c r="Q11565" i="5"/>
  <c r="R11564" i="5"/>
  <c r="Q11564" i="5"/>
  <c r="R11563" i="5"/>
  <c r="Q11563" i="5"/>
  <c r="R11562" i="5"/>
  <c r="Q11562" i="5"/>
  <c r="R11561" i="5"/>
  <c r="Q11561" i="5"/>
  <c r="R11560" i="5"/>
  <c r="Q11560" i="5"/>
  <c r="R11559" i="5"/>
  <c r="Q11559" i="5"/>
  <c r="R11558" i="5"/>
  <c r="Q11558" i="5"/>
  <c r="R11557" i="5"/>
  <c r="Q11557" i="5"/>
  <c r="R11556" i="5"/>
  <c r="Q11556" i="5"/>
  <c r="R11555" i="5"/>
  <c r="Q11555" i="5"/>
  <c r="R11554" i="5"/>
  <c r="Q11554" i="5"/>
  <c r="R11553" i="5"/>
  <c r="Q11553" i="5"/>
  <c r="R11552" i="5"/>
  <c r="Q11552" i="5"/>
  <c r="R11551" i="5"/>
  <c r="Q11551" i="5"/>
  <c r="R11550" i="5"/>
  <c r="Q11550" i="5"/>
  <c r="R11549" i="5"/>
  <c r="Q11549" i="5"/>
  <c r="R11548" i="5"/>
  <c r="Q11548" i="5"/>
  <c r="R11547" i="5"/>
  <c r="Q11547" i="5"/>
  <c r="R11546" i="5"/>
  <c r="Q11546" i="5"/>
  <c r="R11545" i="5"/>
  <c r="Q11545" i="5"/>
  <c r="R11544" i="5"/>
  <c r="Q11544" i="5"/>
  <c r="R11543" i="5"/>
  <c r="Q11543" i="5"/>
  <c r="R11542" i="5"/>
  <c r="Q11542" i="5"/>
  <c r="R11541" i="5"/>
  <c r="Q11541" i="5"/>
  <c r="R11540" i="5"/>
  <c r="Q11540" i="5"/>
  <c r="R11539" i="5"/>
  <c r="Q11539" i="5"/>
  <c r="R11538" i="5"/>
  <c r="Q11538" i="5"/>
  <c r="R11537" i="5"/>
  <c r="Q11537" i="5"/>
  <c r="R11536" i="5"/>
  <c r="Q11536" i="5"/>
  <c r="R11535" i="5"/>
  <c r="Q11535" i="5"/>
  <c r="R11534" i="5"/>
  <c r="Q11534" i="5"/>
  <c r="R11533" i="5"/>
  <c r="Q11533" i="5"/>
  <c r="R11532" i="5"/>
  <c r="Q11532" i="5"/>
  <c r="R11531" i="5"/>
  <c r="Q11531" i="5"/>
  <c r="R11530" i="5"/>
  <c r="Q11530" i="5"/>
  <c r="R11529" i="5"/>
  <c r="Q11529" i="5"/>
  <c r="R11528" i="5"/>
  <c r="Q11528" i="5"/>
  <c r="R11527" i="5"/>
  <c r="Q11527" i="5"/>
  <c r="R11526" i="5"/>
  <c r="Q11526" i="5"/>
  <c r="R11525" i="5"/>
  <c r="Q11525" i="5"/>
  <c r="R11524" i="5"/>
  <c r="Q11524" i="5"/>
  <c r="R11523" i="5"/>
  <c r="Q11523" i="5"/>
  <c r="R11522" i="5"/>
  <c r="Q11522" i="5"/>
  <c r="R11521" i="5"/>
  <c r="Q11521" i="5"/>
  <c r="R11520" i="5"/>
  <c r="Q11520" i="5"/>
  <c r="R11519" i="5"/>
  <c r="Q11519" i="5"/>
  <c r="R11518" i="5"/>
  <c r="Q11518" i="5"/>
  <c r="R11517" i="5"/>
  <c r="Q11517" i="5"/>
  <c r="R11516" i="5"/>
  <c r="Q11516" i="5"/>
  <c r="R11515" i="5"/>
  <c r="Q11515" i="5"/>
  <c r="R11514" i="5"/>
  <c r="Q11514" i="5"/>
  <c r="R11513" i="5"/>
  <c r="Q11513" i="5"/>
  <c r="R11512" i="5"/>
  <c r="Q11512" i="5"/>
  <c r="R11511" i="5"/>
  <c r="Q11511" i="5"/>
  <c r="R11510" i="5"/>
  <c r="Q11510" i="5"/>
  <c r="R11509" i="5"/>
  <c r="Q11509" i="5"/>
  <c r="R11508" i="5"/>
  <c r="Q11508" i="5"/>
  <c r="R11507" i="5"/>
  <c r="Q11507" i="5"/>
  <c r="R11506" i="5"/>
  <c r="Q11506" i="5"/>
  <c r="R11505" i="5"/>
  <c r="Q11505" i="5"/>
  <c r="R11504" i="5"/>
  <c r="Q11504" i="5"/>
  <c r="R11503" i="5"/>
  <c r="Q11503" i="5"/>
  <c r="R11502" i="5"/>
  <c r="Q11502" i="5"/>
  <c r="R11501" i="5"/>
  <c r="Q11501" i="5"/>
  <c r="R11500" i="5"/>
  <c r="Q11500" i="5"/>
  <c r="R11499" i="5"/>
  <c r="Q11499" i="5"/>
  <c r="R11498" i="5"/>
  <c r="Q11498" i="5"/>
  <c r="R11497" i="5"/>
  <c r="Q11497" i="5"/>
  <c r="R11496" i="5"/>
  <c r="Q11496" i="5"/>
  <c r="R11495" i="5"/>
  <c r="Q11495" i="5"/>
  <c r="R11494" i="5"/>
  <c r="Q11494" i="5"/>
  <c r="R11493" i="5"/>
  <c r="Q11493" i="5"/>
  <c r="R11492" i="5"/>
  <c r="Q11492" i="5"/>
  <c r="R11491" i="5"/>
  <c r="Q11491" i="5"/>
  <c r="R11490" i="5"/>
  <c r="Q11490" i="5"/>
  <c r="R11489" i="5"/>
  <c r="Q11489" i="5"/>
  <c r="R11488" i="5"/>
  <c r="Q11488" i="5"/>
  <c r="R11487" i="5"/>
  <c r="Q11487" i="5"/>
  <c r="R11486" i="5"/>
  <c r="Q11486" i="5"/>
  <c r="R11485" i="5"/>
  <c r="Q11485" i="5"/>
  <c r="R11484" i="5"/>
  <c r="Q11484" i="5"/>
  <c r="R11483" i="5"/>
  <c r="Q11483" i="5"/>
  <c r="R11482" i="5"/>
  <c r="Q11482" i="5"/>
  <c r="R11481" i="5"/>
  <c r="Q11481" i="5"/>
  <c r="R11480" i="5"/>
  <c r="Q11480" i="5"/>
  <c r="R11479" i="5"/>
  <c r="Q11479" i="5"/>
  <c r="R11478" i="5"/>
  <c r="Q11478" i="5"/>
  <c r="R11477" i="5"/>
  <c r="Q11477" i="5"/>
  <c r="R11476" i="5"/>
  <c r="Q11476" i="5"/>
  <c r="R11475" i="5"/>
  <c r="Q11475" i="5"/>
  <c r="R11474" i="5"/>
  <c r="Q11474" i="5"/>
  <c r="R11473" i="5"/>
  <c r="Q11473" i="5"/>
  <c r="R11472" i="5"/>
  <c r="Q11472" i="5"/>
  <c r="R11471" i="5"/>
  <c r="Q11471" i="5"/>
  <c r="R11470" i="5"/>
  <c r="Q11470" i="5"/>
  <c r="R11469" i="5"/>
  <c r="Q11469" i="5"/>
  <c r="R11468" i="5"/>
  <c r="Q11468" i="5"/>
  <c r="R11467" i="5"/>
  <c r="Q11467" i="5"/>
  <c r="R11466" i="5"/>
  <c r="Q11466" i="5"/>
  <c r="R11465" i="5"/>
  <c r="Q11465" i="5"/>
  <c r="R11464" i="5"/>
  <c r="Q11464" i="5"/>
  <c r="R11463" i="5"/>
  <c r="Q11463" i="5"/>
  <c r="R11462" i="5"/>
  <c r="Q11462" i="5"/>
  <c r="R11461" i="5"/>
  <c r="Q11461" i="5"/>
  <c r="R11460" i="5"/>
  <c r="Q11460" i="5"/>
  <c r="R11459" i="5"/>
  <c r="Q11459" i="5"/>
  <c r="R11458" i="5"/>
  <c r="Q11458" i="5"/>
  <c r="R11457" i="5"/>
  <c r="Q11457" i="5"/>
  <c r="R11456" i="5"/>
  <c r="Q11456" i="5"/>
  <c r="R11455" i="5"/>
  <c r="Q11455" i="5"/>
  <c r="R11454" i="5"/>
  <c r="Q11454" i="5"/>
  <c r="R11453" i="5"/>
  <c r="Q11453" i="5"/>
  <c r="R11452" i="5"/>
  <c r="Q11452" i="5"/>
  <c r="R11451" i="5"/>
  <c r="Q11451" i="5"/>
  <c r="R11450" i="5"/>
  <c r="Q11450" i="5"/>
  <c r="R11449" i="5"/>
  <c r="Q11449" i="5"/>
  <c r="R11448" i="5"/>
  <c r="Q11448" i="5"/>
  <c r="R11447" i="5"/>
  <c r="Q11447" i="5"/>
  <c r="R11446" i="5"/>
  <c r="Q11446" i="5"/>
  <c r="R11445" i="5"/>
  <c r="Q11445" i="5"/>
  <c r="R11444" i="5"/>
  <c r="Q11444" i="5"/>
  <c r="R11443" i="5"/>
  <c r="Q11443" i="5"/>
  <c r="R11442" i="5"/>
  <c r="Q11442" i="5"/>
  <c r="R11441" i="5"/>
  <c r="Q11441" i="5"/>
  <c r="R11440" i="5"/>
  <c r="Q11440" i="5"/>
  <c r="R11439" i="5"/>
  <c r="Q11439" i="5"/>
  <c r="R11438" i="5"/>
  <c r="Q11438" i="5"/>
  <c r="R11437" i="5"/>
  <c r="Q11437" i="5"/>
  <c r="R11436" i="5"/>
  <c r="Q11436" i="5"/>
  <c r="R11435" i="5"/>
  <c r="Q11435" i="5"/>
  <c r="R11434" i="5"/>
  <c r="Q11434" i="5"/>
  <c r="R11433" i="5"/>
  <c r="Q11433" i="5"/>
  <c r="R11432" i="5"/>
  <c r="Q11432" i="5"/>
  <c r="R11431" i="5"/>
  <c r="Q11431" i="5"/>
  <c r="R11430" i="5"/>
  <c r="Q11430" i="5"/>
  <c r="R11429" i="5"/>
  <c r="Q11429" i="5"/>
  <c r="R11428" i="5"/>
  <c r="Q11428" i="5"/>
  <c r="R11427" i="5"/>
  <c r="Q11427" i="5"/>
  <c r="R11426" i="5"/>
  <c r="Q11426" i="5"/>
  <c r="R11425" i="5"/>
  <c r="Q11425" i="5"/>
  <c r="R11424" i="5"/>
  <c r="Q11424" i="5"/>
  <c r="R11423" i="5"/>
  <c r="Q11423" i="5"/>
  <c r="R11422" i="5"/>
  <c r="Q11422" i="5"/>
  <c r="R11421" i="5"/>
  <c r="Q11421" i="5"/>
  <c r="R11420" i="5"/>
  <c r="Q11420" i="5"/>
  <c r="R11419" i="5"/>
  <c r="Q11419" i="5"/>
  <c r="R11418" i="5"/>
  <c r="Q11418" i="5"/>
  <c r="R11417" i="5"/>
  <c r="Q11417" i="5"/>
  <c r="R11416" i="5"/>
  <c r="Q11416" i="5"/>
  <c r="R11415" i="5"/>
  <c r="Q11415" i="5"/>
  <c r="R11414" i="5"/>
  <c r="Q11414" i="5"/>
  <c r="R11413" i="5"/>
  <c r="Q11413" i="5"/>
  <c r="R11412" i="5"/>
  <c r="Q11412" i="5"/>
  <c r="R11411" i="5"/>
  <c r="Q11411" i="5"/>
  <c r="R11410" i="5"/>
  <c r="Q11410" i="5"/>
  <c r="R11409" i="5"/>
  <c r="Q11409" i="5"/>
  <c r="R11408" i="5"/>
  <c r="Q11408" i="5"/>
  <c r="R11407" i="5"/>
  <c r="Q11407" i="5"/>
  <c r="R11406" i="5"/>
  <c r="Q11406" i="5"/>
  <c r="R11405" i="5"/>
  <c r="Q11405" i="5"/>
  <c r="R11404" i="5"/>
  <c r="Q11404" i="5"/>
  <c r="R11403" i="5"/>
  <c r="Q11403" i="5"/>
  <c r="R11402" i="5"/>
  <c r="Q11402" i="5"/>
  <c r="R11401" i="5"/>
  <c r="Q11401" i="5"/>
  <c r="R11400" i="5"/>
  <c r="Q11400" i="5"/>
  <c r="R11399" i="5"/>
  <c r="Q11399" i="5"/>
  <c r="R11398" i="5"/>
  <c r="Q11398" i="5"/>
  <c r="R11397" i="5"/>
  <c r="Q11397" i="5"/>
  <c r="R11396" i="5"/>
  <c r="Q11396" i="5"/>
  <c r="R11395" i="5"/>
  <c r="Q11395" i="5"/>
  <c r="R11394" i="5"/>
  <c r="Q11394" i="5"/>
  <c r="R11393" i="5"/>
  <c r="Q11393" i="5"/>
  <c r="R11392" i="5"/>
  <c r="Q11392" i="5"/>
  <c r="R11391" i="5"/>
  <c r="Q11391" i="5"/>
  <c r="R11390" i="5"/>
  <c r="Q11390" i="5"/>
  <c r="R11389" i="5"/>
  <c r="Q11389" i="5"/>
  <c r="R11388" i="5"/>
  <c r="Q11388" i="5"/>
  <c r="R11387" i="5"/>
  <c r="Q11387" i="5"/>
  <c r="R11386" i="5"/>
  <c r="Q11386" i="5"/>
  <c r="R11385" i="5"/>
  <c r="Q11385" i="5"/>
  <c r="R11384" i="5"/>
  <c r="Q11384" i="5"/>
  <c r="R11383" i="5"/>
  <c r="Q11383" i="5"/>
  <c r="R11382" i="5"/>
  <c r="Q11382" i="5"/>
  <c r="R11381" i="5"/>
  <c r="Q11381" i="5"/>
  <c r="R11380" i="5"/>
  <c r="Q11380" i="5"/>
  <c r="R11379" i="5"/>
  <c r="Q11379" i="5"/>
  <c r="R11378" i="5"/>
  <c r="Q11378" i="5"/>
  <c r="R11377" i="5"/>
  <c r="Q11377" i="5"/>
  <c r="R11376" i="5"/>
  <c r="Q11376" i="5"/>
  <c r="R11375" i="5"/>
  <c r="Q11375" i="5"/>
  <c r="R11374" i="5"/>
  <c r="Q11374" i="5"/>
  <c r="R11373" i="5"/>
  <c r="Q11373" i="5"/>
  <c r="R11372" i="5"/>
  <c r="Q11372" i="5"/>
  <c r="R11371" i="5"/>
  <c r="Q11371" i="5"/>
  <c r="R11370" i="5"/>
  <c r="Q11370" i="5"/>
  <c r="R11369" i="5"/>
  <c r="Q11369" i="5"/>
  <c r="R11368" i="5"/>
  <c r="Q11368" i="5"/>
  <c r="R11367" i="5"/>
  <c r="Q11367" i="5"/>
  <c r="R11366" i="5"/>
  <c r="Q11366" i="5"/>
  <c r="R11365" i="5"/>
  <c r="Q11365" i="5"/>
  <c r="R11364" i="5"/>
  <c r="Q11364" i="5"/>
  <c r="R11363" i="5"/>
  <c r="Q11363" i="5"/>
  <c r="R11362" i="5"/>
  <c r="Q11362" i="5"/>
  <c r="R11361" i="5"/>
  <c r="Q11361" i="5"/>
  <c r="R11360" i="5"/>
  <c r="Q11360" i="5"/>
  <c r="R11359" i="5"/>
  <c r="Q11359" i="5"/>
  <c r="R11358" i="5"/>
  <c r="Q11358" i="5"/>
  <c r="R11357" i="5"/>
  <c r="Q11357" i="5"/>
  <c r="R11356" i="5"/>
  <c r="Q11356" i="5"/>
  <c r="R11355" i="5"/>
  <c r="Q11355" i="5"/>
  <c r="R11354" i="5"/>
  <c r="Q11354" i="5"/>
  <c r="R11353" i="5"/>
  <c r="Q11353" i="5"/>
  <c r="R11352" i="5"/>
  <c r="Q11352" i="5"/>
  <c r="R11351" i="5"/>
  <c r="Q11351" i="5"/>
  <c r="R11350" i="5"/>
  <c r="Q11350" i="5"/>
  <c r="R11349" i="5"/>
  <c r="Q11349" i="5"/>
  <c r="R11348" i="5"/>
  <c r="Q11348" i="5"/>
  <c r="R11347" i="5"/>
  <c r="Q11347" i="5"/>
  <c r="R11346" i="5"/>
  <c r="Q11346" i="5"/>
  <c r="R11345" i="5"/>
  <c r="Q11345" i="5"/>
  <c r="R11344" i="5"/>
  <c r="Q11344" i="5"/>
  <c r="R11343" i="5"/>
  <c r="Q11343" i="5"/>
  <c r="R11342" i="5"/>
  <c r="Q11342" i="5"/>
  <c r="R11341" i="5"/>
  <c r="Q11341" i="5"/>
  <c r="R11340" i="5"/>
  <c r="Q11340" i="5"/>
  <c r="R11339" i="5"/>
  <c r="Q11339" i="5"/>
  <c r="R11338" i="5"/>
  <c r="Q11338" i="5"/>
  <c r="R11337" i="5"/>
  <c r="Q11337" i="5"/>
  <c r="R11336" i="5"/>
  <c r="Q11336" i="5"/>
  <c r="R11335" i="5"/>
  <c r="Q11335" i="5"/>
  <c r="R11334" i="5"/>
  <c r="Q11334" i="5"/>
  <c r="R11333" i="5"/>
  <c r="Q11333" i="5"/>
  <c r="R11332" i="5"/>
  <c r="Q11332" i="5"/>
  <c r="R11331" i="5"/>
  <c r="Q11331" i="5"/>
  <c r="R11330" i="5"/>
  <c r="Q11330" i="5"/>
  <c r="R11329" i="5"/>
  <c r="Q11329" i="5"/>
  <c r="R11328" i="5"/>
  <c r="Q11328" i="5"/>
  <c r="R11327" i="5"/>
  <c r="Q11327" i="5"/>
  <c r="R11326" i="5"/>
  <c r="Q11326" i="5"/>
  <c r="R11325" i="5"/>
  <c r="Q11325" i="5"/>
  <c r="R11324" i="5"/>
  <c r="Q11324" i="5"/>
  <c r="R11323" i="5"/>
  <c r="Q11323" i="5"/>
  <c r="R11322" i="5"/>
  <c r="Q11322" i="5"/>
  <c r="R11321" i="5"/>
  <c r="Q11321" i="5"/>
  <c r="R11320" i="5"/>
  <c r="Q11320" i="5"/>
  <c r="R11319" i="5"/>
  <c r="Q11319" i="5"/>
  <c r="R11318" i="5"/>
  <c r="Q11318" i="5"/>
  <c r="R11317" i="5"/>
  <c r="Q11317" i="5"/>
  <c r="R11316" i="5"/>
  <c r="Q11316" i="5"/>
  <c r="R11315" i="5"/>
  <c r="Q11315" i="5"/>
  <c r="R11314" i="5"/>
  <c r="Q11314" i="5"/>
  <c r="R11313" i="5"/>
  <c r="Q11313" i="5"/>
  <c r="R11312" i="5"/>
  <c r="Q11312" i="5"/>
  <c r="R11311" i="5"/>
  <c r="Q11311" i="5"/>
  <c r="R11310" i="5"/>
  <c r="Q11310" i="5"/>
  <c r="R11309" i="5"/>
  <c r="Q11309" i="5"/>
  <c r="R11308" i="5"/>
  <c r="Q11308" i="5"/>
  <c r="R11307" i="5"/>
  <c r="Q11307" i="5"/>
  <c r="R11306" i="5"/>
  <c r="Q11306" i="5"/>
  <c r="R11305" i="5"/>
  <c r="Q11305" i="5"/>
  <c r="R11304" i="5"/>
  <c r="Q11304" i="5"/>
  <c r="R11303" i="5"/>
  <c r="Q11303" i="5"/>
  <c r="R11302" i="5"/>
  <c r="Q11302" i="5"/>
  <c r="R11301" i="5"/>
  <c r="Q11301" i="5"/>
  <c r="R11300" i="5"/>
  <c r="Q11300" i="5"/>
  <c r="R11299" i="5"/>
  <c r="Q11299" i="5"/>
  <c r="R11298" i="5"/>
  <c r="Q11298" i="5"/>
  <c r="R11297" i="5"/>
  <c r="Q11297" i="5"/>
  <c r="R11296" i="5"/>
  <c r="Q11296" i="5"/>
  <c r="R11295" i="5"/>
  <c r="Q11295" i="5"/>
  <c r="R11294" i="5"/>
  <c r="Q11294" i="5"/>
  <c r="R11293" i="5"/>
  <c r="Q11293" i="5"/>
  <c r="R11292" i="5"/>
  <c r="Q11292" i="5"/>
  <c r="R11291" i="5"/>
  <c r="Q11291" i="5"/>
  <c r="R11290" i="5"/>
  <c r="Q11290" i="5"/>
  <c r="R11289" i="5"/>
  <c r="Q11289" i="5"/>
  <c r="R11288" i="5"/>
  <c r="Q11288" i="5"/>
  <c r="R11287" i="5"/>
  <c r="Q11287" i="5"/>
  <c r="R11286" i="5"/>
  <c r="Q11286" i="5"/>
  <c r="R11285" i="5"/>
  <c r="Q11285" i="5"/>
  <c r="R11284" i="5"/>
  <c r="Q11284" i="5"/>
  <c r="R11283" i="5"/>
  <c r="Q11283" i="5"/>
  <c r="R11282" i="5"/>
  <c r="Q11282" i="5"/>
  <c r="R11281" i="5"/>
  <c r="Q11281" i="5"/>
  <c r="R11280" i="5"/>
  <c r="Q11280" i="5"/>
  <c r="R11279" i="5"/>
  <c r="Q11279" i="5"/>
  <c r="R11278" i="5"/>
  <c r="Q11278" i="5"/>
  <c r="R11277" i="5"/>
  <c r="Q11277" i="5"/>
  <c r="R11276" i="5"/>
  <c r="Q11276" i="5"/>
  <c r="R11275" i="5"/>
  <c r="Q11275" i="5"/>
  <c r="R11274" i="5"/>
  <c r="Q11274" i="5"/>
  <c r="R11273" i="5"/>
  <c r="Q11273" i="5"/>
  <c r="R11272" i="5"/>
  <c r="Q11272" i="5"/>
  <c r="R11271" i="5"/>
  <c r="Q11271" i="5"/>
  <c r="R11270" i="5"/>
  <c r="Q11270" i="5"/>
  <c r="R11269" i="5"/>
  <c r="Q11269" i="5"/>
  <c r="R11268" i="5"/>
  <c r="Q11268" i="5"/>
  <c r="R11267" i="5"/>
  <c r="Q11267" i="5"/>
  <c r="R11266" i="5"/>
  <c r="Q11266" i="5"/>
  <c r="R11265" i="5"/>
  <c r="Q11265" i="5"/>
  <c r="R11264" i="5"/>
  <c r="Q11264" i="5"/>
  <c r="R11263" i="5"/>
  <c r="Q11263" i="5"/>
  <c r="R11262" i="5"/>
  <c r="Q11262" i="5"/>
  <c r="R11261" i="5"/>
  <c r="Q11261" i="5"/>
  <c r="R11260" i="5"/>
  <c r="Q11260" i="5"/>
  <c r="R11259" i="5"/>
  <c r="Q11259" i="5"/>
  <c r="R11258" i="5"/>
  <c r="Q11258" i="5"/>
  <c r="R11257" i="5"/>
  <c r="Q11257" i="5"/>
  <c r="R11256" i="5"/>
  <c r="Q11256" i="5"/>
  <c r="R11255" i="5"/>
  <c r="Q11255" i="5"/>
  <c r="R11254" i="5"/>
  <c r="Q11254" i="5"/>
  <c r="R11253" i="5"/>
  <c r="Q11253" i="5"/>
  <c r="R11252" i="5"/>
  <c r="Q11252" i="5"/>
  <c r="R11251" i="5"/>
  <c r="Q11251" i="5"/>
  <c r="R11250" i="5"/>
  <c r="Q11250" i="5"/>
  <c r="R11249" i="5"/>
  <c r="Q11249" i="5"/>
  <c r="R11248" i="5"/>
  <c r="Q11248" i="5"/>
  <c r="R11247" i="5"/>
  <c r="Q11247" i="5"/>
  <c r="R11246" i="5"/>
  <c r="Q11246" i="5"/>
  <c r="R11245" i="5"/>
  <c r="Q11245" i="5"/>
  <c r="R11244" i="5"/>
  <c r="Q11244" i="5"/>
  <c r="R11243" i="5"/>
  <c r="Q11243" i="5"/>
  <c r="R11242" i="5"/>
  <c r="Q11242" i="5"/>
  <c r="R11241" i="5"/>
  <c r="Q11241" i="5"/>
  <c r="R11240" i="5"/>
  <c r="Q11240" i="5"/>
  <c r="R11239" i="5"/>
  <c r="Q11239" i="5"/>
  <c r="R11238" i="5"/>
  <c r="Q11238" i="5"/>
  <c r="R11237" i="5"/>
  <c r="Q11237" i="5"/>
  <c r="R11236" i="5"/>
  <c r="Q11236" i="5"/>
  <c r="R11235" i="5"/>
  <c r="Q11235" i="5"/>
  <c r="R11234" i="5"/>
  <c r="Q11234" i="5"/>
  <c r="R11233" i="5"/>
  <c r="Q11233" i="5"/>
  <c r="R11232" i="5"/>
  <c r="Q11232" i="5"/>
  <c r="R11231" i="5"/>
  <c r="Q11231" i="5"/>
  <c r="R11230" i="5"/>
  <c r="Q11230" i="5"/>
  <c r="R11229" i="5"/>
  <c r="Q11229" i="5"/>
  <c r="R11228" i="5"/>
  <c r="Q11228" i="5"/>
  <c r="R11227" i="5"/>
  <c r="Q11227" i="5"/>
  <c r="R11226" i="5"/>
  <c r="Q11226" i="5"/>
  <c r="R11225" i="5"/>
  <c r="Q11225" i="5"/>
  <c r="R11224" i="5"/>
  <c r="Q11224" i="5"/>
  <c r="R11223" i="5"/>
  <c r="Q11223" i="5"/>
  <c r="R11222" i="5"/>
  <c r="Q11222" i="5"/>
  <c r="R11221" i="5"/>
  <c r="Q11221" i="5"/>
  <c r="R11220" i="5"/>
  <c r="Q11220" i="5"/>
  <c r="R11219" i="5"/>
  <c r="Q11219" i="5"/>
  <c r="R11218" i="5"/>
  <c r="Q11218" i="5"/>
  <c r="R11217" i="5"/>
  <c r="Q11217" i="5"/>
  <c r="R11216" i="5"/>
  <c r="Q11216" i="5"/>
  <c r="R11215" i="5"/>
  <c r="Q11215" i="5"/>
  <c r="R11214" i="5"/>
  <c r="Q11214" i="5"/>
  <c r="R11213" i="5"/>
  <c r="Q11213" i="5"/>
  <c r="R11212" i="5"/>
  <c r="Q11212" i="5"/>
  <c r="R11211" i="5"/>
  <c r="Q11211" i="5"/>
  <c r="R11210" i="5"/>
  <c r="Q11210" i="5"/>
  <c r="R11209" i="5"/>
  <c r="Q11209" i="5"/>
  <c r="R11208" i="5"/>
  <c r="Q11208" i="5"/>
  <c r="R11207" i="5"/>
  <c r="Q11207" i="5"/>
  <c r="R11206" i="5"/>
  <c r="Q11206" i="5"/>
  <c r="R11205" i="5"/>
  <c r="Q11205" i="5"/>
  <c r="R11204" i="5"/>
  <c r="Q11204" i="5"/>
  <c r="R11203" i="5"/>
  <c r="Q11203" i="5"/>
  <c r="R11202" i="5"/>
  <c r="Q11202" i="5"/>
  <c r="R11201" i="5"/>
  <c r="Q11201" i="5"/>
  <c r="R11200" i="5"/>
  <c r="Q11200" i="5"/>
  <c r="R11199" i="5"/>
  <c r="Q11199" i="5"/>
  <c r="R11198" i="5"/>
  <c r="Q11198" i="5"/>
  <c r="R11197" i="5"/>
  <c r="Q11197" i="5"/>
  <c r="R11196" i="5"/>
  <c r="Q11196" i="5"/>
  <c r="R11195" i="5"/>
  <c r="Q11195" i="5"/>
  <c r="R11194" i="5"/>
  <c r="Q11194" i="5"/>
  <c r="R11193" i="5"/>
  <c r="Q11193" i="5"/>
  <c r="R11192" i="5"/>
  <c r="Q11192" i="5"/>
  <c r="R11191" i="5"/>
  <c r="Q11191" i="5"/>
  <c r="R11190" i="5"/>
  <c r="Q11190" i="5"/>
  <c r="R11189" i="5"/>
  <c r="Q11189" i="5"/>
  <c r="R11188" i="5"/>
  <c r="Q11188" i="5"/>
  <c r="R11187" i="5"/>
  <c r="Q11187" i="5"/>
  <c r="R11186" i="5"/>
  <c r="Q11186" i="5"/>
  <c r="R11185" i="5"/>
  <c r="Q11185" i="5"/>
  <c r="R11184" i="5"/>
  <c r="Q11184" i="5"/>
  <c r="R11183" i="5"/>
  <c r="Q11183" i="5"/>
  <c r="R11182" i="5"/>
  <c r="Q11182" i="5"/>
  <c r="R11181" i="5"/>
  <c r="Q11181" i="5"/>
  <c r="R11180" i="5"/>
  <c r="Q11180" i="5"/>
  <c r="R11179" i="5"/>
  <c r="Q11179" i="5"/>
  <c r="R11178" i="5"/>
  <c r="Q11178" i="5"/>
  <c r="R11177" i="5"/>
  <c r="Q11177" i="5"/>
  <c r="R11176" i="5"/>
  <c r="Q11176" i="5"/>
  <c r="R11175" i="5"/>
  <c r="Q11175" i="5"/>
  <c r="R11174" i="5"/>
  <c r="Q11174" i="5"/>
  <c r="R11173" i="5"/>
  <c r="Q11173" i="5"/>
  <c r="R11172" i="5"/>
  <c r="Q11172" i="5"/>
  <c r="R11171" i="5"/>
  <c r="Q11171" i="5"/>
  <c r="R11170" i="5"/>
  <c r="Q11170" i="5"/>
  <c r="R11169" i="5"/>
  <c r="Q11169" i="5"/>
  <c r="R11168" i="5"/>
  <c r="Q11168" i="5"/>
  <c r="R11167" i="5"/>
  <c r="Q11167" i="5"/>
  <c r="R11166" i="5"/>
  <c r="Q11166" i="5"/>
  <c r="R11165" i="5"/>
  <c r="Q11165" i="5"/>
  <c r="R11164" i="5"/>
  <c r="Q11164" i="5"/>
  <c r="R11163" i="5"/>
  <c r="Q11163" i="5"/>
  <c r="R11162" i="5"/>
  <c r="Q11162" i="5"/>
  <c r="R11161" i="5"/>
  <c r="Q11161" i="5"/>
  <c r="R11160" i="5"/>
  <c r="Q11160" i="5"/>
  <c r="R11159" i="5"/>
  <c r="Q11159" i="5"/>
  <c r="R11158" i="5"/>
  <c r="Q11158" i="5"/>
  <c r="R11157" i="5"/>
  <c r="Q11157" i="5"/>
  <c r="R11156" i="5"/>
  <c r="Q11156" i="5"/>
  <c r="R11155" i="5"/>
  <c r="Q11155" i="5"/>
  <c r="R11154" i="5"/>
  <c r="Q11154" i="5"/>
  <c r="R11153" i="5"/>
  <c r="Q11153" i="5"/>
  <c r="R11152" i="5"/>
  <c r="Q11152" i="5"/>
  <c r="R11151" i="5"/>
  <c r="Q11151" i="5"/>
  <c r="R11150" i="5"/>
  <c r="Q11150" i="5"/>
  <c r="R11149" i="5"/>
  <c r="Q11149" i="5"/>
  <c r="R11148" i="5"/>
  <c r="Q11148" i="5"/>
  <c r="R11147" i="5"/>
  <c r="Q11147" i="5"/>
  <c r="R11146" i="5"/>
  <c r="Q11146" i="5"/>
  <c r="R11145" i="5"/>
  <c r="Q11145" i="5"/>
  <c r="R11144" i="5"/>
  <c r="Q11144" i="5"/>
  <c r="R11143" i="5"/>
  <c r="Q11143" i="5"/>
  <c r="R11142" i="5"/>
  <c r="Q11142" i="5"/>
  <c r="R11141" i="5"/>
  <c r="Q11141" i="5"/>
  <c r="R11140" i="5"/>
  <c r="Q11140" i="5"/>
  <c r="R11139" i="5"/>
  <c r="Q11139" i="5"/>
  <c r="R11138" i="5"/>
  <c r="Q11138" i="5"/>
  <c r="R11137" i="5"/>
  <c r="Q11137" i="5"/>
  <c r="R11136" i="5"/>
  <c r="Q11136" i="5"/>
  <c r="R11135" i="5"/>
  <c r="Q11135" i="5"/>
  <c r="R11134" i="5"/>
  <c r="Q11134" i="5"/>
  <c r="R11133" i="5"/>
  <c r="Q11133" i="5"/>
  <c r="R11132" i="5"/>
  <c r="Q11132" i="5"/>
  <c r="R11131" i="5"/>
  <c r="Q11131" i="5"/>
  <c r="R11130" i="5"/>
  <c r="Q11130" i="5"/>
  <c r="R11129" i="5"/>
  <c r="Q11129" i="5"/>
  <c r="R11128" i="5"/>
  <c r="Q11128" i="5"/>
  <c r="R11127" i="5"/>
  <c r="Q11127" i="5"/>
  <c r="R11126" i="5"/>
  <c r="Q11126" i="5"/>
  <c r="R11125" i="5"/>
  <c r="Q11125" i="5"/>
  <c r="R11124" i="5"/>
  <c r="Q11124" i="5"/>
  <c r="R11123" i="5"/>
  <c r="Q11123" i="5"/>
  <c r="R11122" i="5"/>
  <c r="Q11122" i="5"/>
  <c r="R11121" i="5"/>
  <c r="Q11121" i="5"/>
  <c r="R11120" i="5"/>
  <c r="Q11120" i="5"/>
  <c r="R11119" i="5"/>
  <c r="Q11119" i="5"/>
  <c r="R11118" i="5"/>
  <c r="Q11118" i="5"/>
  <c r="R11117" i="5"/>
  <c r="Q11117" i="5"/>
  <c r="R11116" i="5"/>
  <c r="Q11116" i="5"/>
  <c r="R11115" i="5"/>
  <c r="Q11115" i="5"/>
  <c r="R11114" i="5"/>
  <c r="Q11114" i="5"/>
  <c r="R11113" i="5"/>
  <c r="Q11113" i="5"/>
  <c r="R11112" i="5"/>
  <c r="Q11112" i="5"/>
  <c r="R11111" i="5"/>
  <c r="Q11111" i="5"/>
  <c r="R11110" i="5"/>
  <c r="Q11110" i="5"/>
  <c r="R11109" i="5"/>
  <c r="Q11109" i="5"/>
  <c r="R11108" i="5"/>
  <c r="Q11108" i="5"/>
  <c r="R11107" i="5"/>
  <c r="Q11107" i="5"/>
  <c r="R11106" i="5"/>
  <c r="Q11106" i="5"/>
  <c r="R11105" i="5"/>
  <c r="Q11105" i="5"/>
  <c r="R11104" i="5"/>
  <c r="Q11104" i="5"/>
  <c r="R11103" i="5"/>
  <c r="Q11103" i="5"/>
  <c r="R11102" i="5"/>
  <c r="Q11102" i="5"/>
  <c r="R11101" i="5"/>
  <c r="Q11101" i="5"/>
  <c r="R11100" i="5"/>
  <c r="Q11100" i="5"/>
  <c r="R11099" i="5"/>
  <c r="Q11099" i="5"/>
  <c r="R11098" i="5"/>
  <c r="Q11098" i="5"/>
  <c r="R11097" i="5"/>
  <c r="Q11097" i="5"/>
  <c r="R11096" i="5"/>
  <c r="Q11096" i="5"/>
  <c r="R11095" i="5"/>
  <c r="Q11095" i="5"/>
  <c r="R11094" i="5"/>
  <c r="Q11094" i="5"/>
  <c r="R11093" i="5"/>
  <c r="Q11093" i="5"/>
  <c r="R11092" i="5"/>
  <c r="Q11092" i="5"/>
  <c r="R11091" i="5"/>
  <c r="Q11091" i="5"/>
  <c r="R11090" i="5"/>
  <c r="Q11090" i="5"/>
  <c r="R11089" i="5"/>
  <c r="Q11089" i="5"/>
  <c r="R11088" i="5"/>
  <c r="Q11088" i="5"/>
  <c r="R11087" i="5"/>
  <c r="Q11087" i="5"/>
  <c r="R11086" i="5"/>
  <c r="Q11086" i="5"/>
  <c r="R11085" i="5"/>
  <c r="Q11085" i="5"/>
  <c r="R11084" i="5"/>
  <c r="Q11084" i="5"/>
  <c r="R11083" i="5"/>
  <c r="Q11083" i="5"/>
  <c r="R11082" i="5"/>
  <c r="Q11082" i="5"/>
  <c r="R11081" i="5"/>
  <c r="Q11081" i="5"/>
  <c r="R11080" i="5"/>
  <c r="Q11080" i="5"/>
  <c r="R11079" i="5"/>
  <c r="Q11079" i="5"/>
  <c r="R11078" i="5"/>
  <c r="Q11078" i="5"/>
  <c r="R11077" i="5"/>
  <c r="Q11077" i="5"/>
  <c r="R11076" i="5"/>
  <c r="Q11076" i="5"/>
  <c r="R11075" i="5"/>
  <c r="Q11075" i="5"/>
  <c r="R11074" i="5"/>
  <c r="Q11074" i="5"/>
  <c r="R11073" i="5"/>
  <c r="Q11073" i="5"/>
  <c r="R11072" i="5"/>
  <c r="Q11072" i="5"/>
  <c r="R11071" i="5"/>
  <c r="Q11071" i="5"/>
  <c r="R11070" i="5"/>
  <c r="Q11070" i="5"/>
  <c r="R11069" i="5"/>
  <c r="Q11069" i="5"/>
  <c r="R11068" i="5"/>
  <c r="Q11068" i="5"/>
  <c r="R11067" i="5"/>
  <c r="Q11067" i="5"/>
  <c r="R11066" i="5"/>
  <c r="Q11066" i="5"/>
  <c r="R11065" i="5"/>
  <c r="Q11065" i="5"/>
  <c r="R11064" i="5"/>
  <c r="Q11064" i="5"/>
  <c r="R11063" i="5"/>
  <c r="Q11063" i="5"/>
  <c r="R11062" i="5"/>
  <c r="Q11062" i="5"/>
  <c r="R11061" i="5"/>
  <c r="Q11061" i="5"/>
  <c r="R11060" i="5"/>
  <c r="Q11060" i="5"/>
  <c r="R11059" i="5"/>
  <c r="Q11059" i="5"/>
  <c r="R11058" i="5"/>
  <c r="Q11058" i="5"/>
  <c r="R11057" i="5"/>
  <c r="Q11057" i="5"/>
  <c r="R11056" i="5"/>
  <c r="Q11056" i="5"/>
  <c r="R11055" i="5"/>
  <c r="Q11055" i="5"/>
  <c r="R11054" i="5"/>
  <c r="Q11054" i="5"/>
  <c r="R11053" i="5"/>
  <c r="Q11053" i="5"/>
  <c r="R11052" i="5"/>
  <c r="Q11052" i="5"/>
  <c r="R11051" i="5"/>
  <c r="Q11051" i="5"/>
  <c r="R11050" i="5"/>
  <c r="Q11050" i="5"/>
  <c r="R11049" i="5"/>
  <c r="Q11049" i="5"/>
  <c r="R11048" i="5"/>
  <c r="Q11048" i="5"/>
  <c r="R11047" i="5"/>
  <c r="Q11047" i="5"/>
  <c r="R11046" i="5"/>
  <c r="Q11046" i="5"/>
  <c r="R11045" i="5"/>
  <c r="Q11045" i="5"/>
  <c r="R11044" i="5"/>
  <c r="Q11044" i="5"/>
  <c r="R11043" i="5"/>
  <c r="Q11043" i="5"/>
  <c r="R11042" i="5"/>
  <c r="Q11042" i="5"/>
  <c r="R11041" i="5"/>
  <c r="Q11041" i="5"/>
  <c r="R11040" i="5"/>
  <c r="Q11040" i="5"/>
  <c r="R11039" i="5"/>
  <c r="Q11039" i="5"/>
  <c r="R11038" i="5"/>
  <c r="Q11038" i="5"/>
  <c r="R11037" i="5"/>
  <c r="Q11037" i="5"/>
  <c r="R11036" i="5"/>
  <c r="Q11036" i="5"/>
  <c r="R11035" i="5"/>
  <c r="Q11035" i="5"/>
  <c r="R11034" i="5"/>
  <c r="Q11034" i="5"/>
  <c r="R11033" i="5"/>
  <c r="Q11033" i="5"/>
  <c r="R11032" i="5"/>
  <c r="Q11032" i="5"/>
  <c r="R11031" i="5"/>
  <c r="Q11031" i="5"/>
  <c r="R11030" i="5"/>
  <c r="Q11030" i="5"/>
  <c r="R11029" i="5"/>
  <c r="Q11029" i="5"/>
  <c r="R11028" i="5"/>
  <c r="Q11028" i="5"/>
  <c r="R11027" i="5"/>
  <c r="Q11027" i="5"/>
  <c r="R11026" i="5"/>
  <c r="Q11026" i="5"/>
  <c r="R11025" i="5"/>
  <c r="Q11025" i="5"/>
  <c r="R11024" i="5"/>
  <c r="Q11024" i="5"/>
  <c r="R11023" i="5"/>
  <c r="Q11023" i="5"/>
  <c r="R11022" i="5"/>
  <c r="Q11022" i="5"/>
  <c r="R11021" i="5"/>
  <c r="Q11021" i="5"/>
  <c r="R11020" i="5"/>
  <c r="Q11020" i="5"/>
  <c r="R11019" i="5"/>
  <c r="Q11019" i="5"/>
  <c r="R11018" i="5"/>
  <c r="Q11018" i="5"/>
  <c r="R11017" i="5"/>
  <c r="Q11017" i="5"/>
  <c r="R11016" i="5"/>
  <c r="Q11016" i="5"/>
  <c r="R11015" i="5"/>
  <c r="Q11015" i="5"/>
  <c r="R11014" i="5"/>
  <c r="Q11014" i="5"/>
  <c r="R11013" i="5"/>
  <c r="Q11013" i="5"/>
  <c r="R11012" i="5"/>
  <c r="Q11012" i="5"/>
  <c r="R11011" i="5"/>
  <c r="Q11011" i="5"/>
  <c r="R11010" i="5"/>
  <c r="Q11010" i="5"/>
  <c r="R11009" i="5"/>
  <c r="Q11009" i="5"/>
  <c r="R11008" i="5"/>
  <c r="Q11008" i="5"/>
  <c r="R11007" i="5"/>
  <c r="Q11007" i="5"/>
  <c r="R11006" i="5"/>
  <c r="Q11006" i="5"/>
  <c r="R11005" i="5"/>
  <c r="Q11005" i="5"/>
  <c r="R11004" i="5"/>
  <c r="Q11004" i="5"/>
  <c r="R11003" i="5"/>
  <c r="Q11003" i="5"/>
  <c r="R11002" i="5"/>
  <c r="Q11002" i="5"/>
  <c r="R11001" i="5"/>
  <c r="Q11001" i="5"/>
  <c r="R11000" i="5"/>
  <c r="Q11000" i="5"/>
  <c r="R10999" i="5"/>
  <c r="Q10999" i="5"/>
  <c r="R10998" i="5"/>
  <c r="Q10998" i="5"/>
  <c r="R10997" i="5"/>
  <c r="Q10997" i="5"/>
  <c r="R10996" i="5"/>
  <c r="Q10996" i="5"/>
  <c r="R10995" i="5"/>
  <c r="Q10995" i="5"/>
  <c r="R10994" i="5"/>
  <c r="Q10994" i="5"/>
  <c r="R10993" i="5"/>
  <c r="Q10993" i="5"/>
  <c r="R10992" i="5"/>
  <c r="Q10992" i="5"/>
  <c r="R10991" i="5"/>
  <c r="Q10991" i="5"/>
  <c r="R10990" i="5"/>
  <c r="Q10990" i="5"/>
  <c r="R10989" i="5"/>
  <c r="Q10989" i="5"/>
  <c r="R10988" i="5"/>
  <c r="Q10988" i="5"/>
  <c r="R10987" i="5"/>
  <c r="Q10987" i="5"/>
  <c r="R10986" i="5"/>
  <c r="Q10986" i="5"/>
  <c r="R10985" i="5"/>
  <c r="Q10985" i="5"/>
  <c r="R10984" i="5"/>
  <c r="Q10984" i="5"/>
  <c r="R10983" i="5"/>
  <c r="Q10983" i="5"/>
  <c r="R10982" i="5"/>
  <c r="Q10982" i="5"/>
  <c r="R10981" i="5"/>
  <c r="Q10981" i="5"/>
  <c r="R10980" i="5"/>
  <c r="Q10980" i="5"/>
  <c r="R10979" i="5"/>
  <c r="Q10979" i="5"/>
  <c r="R10978" i="5"/>
  <c r="Q10978" i="5"/>
  <c r="R10977" i="5"/>
  <c r="Q10977" i="5"/>
  <c r="R10976" i="5"/>
  <c r="Q10976" i="5"/>
  <c r="R10975" i="5"/>
  <c r="Q10975" i="5"/>
  <c r="R10974" i="5"/>
  <c r="Q10974" i="5"/>
  <c r="R10973" i="5"/>
  <c r="Q10973" i="5"/>
  <c r="R10972" i="5"/>
  <c r="Q10972" i="5"/>
  <c r="R10971" i="5"/>
  <c r="Q10971" i="5"/>
  <c r="R10970" i="5"/>
  <c r="Q10970" i="5"/>
  <c r="R10969" i="5"/>
  <c r="Q10969" i="5"/>
  <c r="R10968" i="5"/>
  <c r="Q10968" i="5"/>
  <c r="R10967" i="5"/>
  <c r="Q10967" i="5"/>
  <c r="R10966" i="5"/>
  <c r="Q10966" i="5"/>
  <c r="R10965" i="5"/>
  <c r="Q10965" i="5"/>
  <c r="R10964" i="5"/>
  <c r="Q10964" i="5"/>
  <c r="R10963" i="5"/>
  <c r="Q10963" i="5"/>
  <c r="R10962" i="5"/>
  <c r="Q10962" i="5"/>
  <c r="R10961" i="5"/>
  <c r="Q10961" i="5"/>
  <c r="R10960" i="5"/>
  <c r="Q10960" i="5"/>
  <c r="R10959" i="5"/>
  <c r="Q10959" i="5"/>
  <c r="R10958" i="5"/>
  <c r="Q10958" i="5"/>
  <c r="R10957" i="5"/>
  <c r="Q10957" i="5"/>
  <c r="R10956" i="5"/>
  <c r="Q10956" i="5"/>
  <c r="R10955" i="5"/>
  <c r="Q10955" i="5"/>
  <c r="R10954" i="5"/>
  <c r="Q10954" i="5"/>
  <c r="R10953" i="5"/>
  <c r="Q10953" i="5"/>
  <c r="R10952" i="5"/>
  <c r="Q10952" i="5"/>
  <c r="R10951" i="5"/>
  <c r="Q10951" i="5"/>
  <c r="R10950" i="5"/>
  <c r="Q10950" i="5"/>
  <c r="R10949" i="5"/>
  <c r="Q10949" i="5"/>
  <c r="R10948" i="5"/>
  <c r="Q10948" i="5"/>
  <c r="R10947" i="5"/>
  <c r="Q10947" i="5"/>
  <c r="R10946" i="5"/>
  <c r="Q10946" i="5"/>
  <c r="R10945" i="5"/>
  <c r="Q10945" i="5"/>
  <c r="R10944" i="5"/>
  <c r="Q10944" i="5"/>
  <c r="R10943" i="5"/>
  <c r="Q10943" i="5"/>
  <c r="R10942" i="5"/>
  <c r="Q10942" i="5"/>
  <c r="R10941" i="5"/>
  <c r="Q10941" i="5"/>
  <c r="R10940" i="5"/>
  <c r="Q10940" i="5"/>
  <c r="R10939" i="5"/>
  <c r="Q10939" i="5"/>
  <c r="R10938" i="5"/>
  <c r="Q10938" i="5"/>
  <c r="R10937" i="5"/>
  <c r="Q10937" i="5"/>
  <c r="R10936" i="5"/>
  <c r="Q10936" i="5"/>
  <c r="R10935" i="5"/>
  <c r="Q10935" i="5"/>
  <c r="R10934" i="5"/>
  <c r="Q10934" i="5"/>
  <c r="R10933" i="5"/>
  <c r="Q10933" i="5"/>
  <c r="R10932" i="5"/>
  <c r="Q10932" i="5"/>
  <c r="R10931" i="5"/>
  <c r="Q10931" i="5"/>
  <c r="R10930" i="5"/>
  <c r="Q10930" i="5"/>
  <c r="R10929" i="5"/>
  <c r="Q10929" i="5"/>
  <c r="R10928" i="5"/>
  <c r="Q10928" i="5"/>
  <c r="R10927" i="5"/>
  <c r="Q10927" i="5"/>
  <c r="R10926" i="5"/>
  <c r="Q10926" i="5"/>
  <c r="R10925" i="5"/>
  <c r="Q10925" i="5"/>
  <c r="R10924" i="5"/>
  <c r="Q10924" i="5"/>
  <c r="R10923" i="5"/>
  <c r="Q10923" i="5"/>
  <c r="R10922" i="5"/>
  <c r="Q10922" i="5"/>
  <c r="R10921" i="5"/>
  <c r="Q10921" i="5"/>
  <c r="R10920" i="5"/>
  <c r="Q10920" i="5"/>
  <c r="R10919" i="5"/>
  <c r="Q10919" i="5"/>
  <c r="R10918" i="5"/>
  <c r="Q10918" i="5"/>
  <c r="R10917" i="5"/>
  <c r="Q10917" i="5"/>
  <c r="R10916" i="5"/>
  <c r="Q10916" i="5"/>
  <c r="R10915" i="5"/>
  <c r="Q10915" i="5"/>
  <c r="R10914" i="5"/>
  <c r="Q10914" i="5"/>
  <c r="R10913" i="5"/>
  <c r="Q10913" i="5"/>
  <c r="R10912" i="5"/>
  <c r="Q10912" i="5"/>
  <c r="R10911" i="5"/>
  <c r="Q10911" i="5"/>
  <c r="R10910" i="5"/>
  <c r="Q10910" i="5"/>
  <c r="R10909" i="5"/>
  <c r="Q10909" i="5"/>
  <c r="R10908" i="5"/>
  <c r="Q10908" i="5"/>
  <c r="R10907" i="5"/>
  <c r="Q10907" i="5"/>
  <c r="R10906" i="5"/>
  <c r="Q10906" i="5"/>
  <c r="R10905" i="5"/>
  <c r="Q10905" i="5"/>
  <c r="R10904" i="5"/>
  <c r="Q10904" i="5"/>
  <c r="R10903" i="5"/>
  <c r="Q10903" i="5"/>
  <c r="R10902" i="5"/>
  <c r="Q10902" i="5"/>
  <c r="R10901" i="5"/>
  <c r="Q10901" i="5"/>
  <c r="R10900" i="5"/>
  <c r="Q10900" i="5"/>
  <c r="R10899" i="5"/>
  <c r="Q10899" i="5"/>
  <c r="R10898" i="5"/>
  <c r="Q10898" i="5"/>
  <c r="R10897" i="5"/>
  <c r="Q10897" i="5"/>
  <c r="R10896" i="5"/>
  <c r="Q10896" i="5"/>
  <c r="R10895" i="5"/>
  <c r="Q10895" i="5"/>
  <c r="R10894" i="5"/>
  <c r="Q10894" i="5"/>
  <c r="R10893" i="5"/>
  <c r="Q10893" i="5"/>
  <c r="R10892" i="5"/>
  <c r="Q10892" i="5"/>
  <c r="R10891" i="5"/>
  <c r="Q10891" i="5"/>
  <c r="R10890" i="5"/>
  <c r="Q10890" i="5"/>
  <c r="R10889" i="5"/>
  <c r="Q10889" i="5"/>
  <c r="R10888" i="5"/>
  <c r="Q10888" i="5"/>
  <c r="R10887" i="5"/>
  <c r="Q10887" i="5"/>
  <c r="R10886" i="5"/>
  <c r="Q10886" i="5"/>
  <c r="R10885" i="5"/>
  <c r="Q10885" i="5"/>
  <c r="R10884" i="5"/>
  <c r="Q10884" i="5"/>
  <c r="R10883" i="5"/>
  <c r="Q10883" i="5"/>
  <c r="R10882" i="5"/>
  <c r="Q10882" i="5"/>
  <c r="R10881" i="5"/>
  <c r="Q10881" i="5"/>
  <c r="R10880" i="5"/>
  <c r="Q10880" i="5"/>
  <c r="R10879" i="5"/>
  <c r="Q10879" i="5"/>
  <c r="R10878" i="5"/>
  <c r="Q10878" i="5"/>
  <c r="R10877" i="5"/>
  <c r="Q10877" i="5"/>
  <c r="R10876" i="5"/>
  <c r="Q10876" i="5"/>
  <c r="R10875" i="5"/>
  <c r="Q10875" i="5"/>
  <c r="R10874" i="5"/>
  <c r="Q10874" i="5"/>
  <c r="R10873" i="5"/>
  <c r="Q10873" i="5"/>
  <c r="R10872" i="5"/>
  <c r="Q10872" i="5"/>
  <c r="R10871" i="5"/>
  <c r="Q10871" i="5"/>
  <c r="R10870" i="5"/>
  <c r="Q10870" i="5"/>
  <c r="R10869" i="5"/>
  <c r="Q10869" i="5"/>
  <c r="R10868" i="5"/>
  <c r="Q10868" i="5"/>
  <c r="R10867" i="5"/>
  <c r="Q10867" i="5"/>
  <c r="R10866" i="5"/>
  <c r="Q10866" i="5"/>
  <c r="R10865" i="5"/>
  <c r="Q10865" i="5"/>
  <c r="R10864" i="5"/>
  <c r="Q10864" i="5"/>
  <c r="R10863" i="5"/>
  <c r="Q10863" i="5"/>
  <c r="R10862" i="5"/>
  <c r="Q10862" i="5"/>
  <c r="R10861" i="5"/>
  <c r="Q10861" i="5"/>
  <c r="R10860" i="5"/>
  <c r="Q10860" i="5"/>
  <c r="R10859" i="5"/>
  <c r="Q10859" i="5"/>
  <c r="R10858" i="5"/>
  <c r="Q10858" i="5"/>
  <c r="R10857" i="5"/>
  <c r="Q10857" i="5"/>
  <c r="R10856" i="5"/>
  <c r="Q10856" i="5"/>
  <c r="R10855" i="5"/>
  <c r="Q10855" i="5"/>
  <c r="R10854" i="5"/>
  <c r="Q10854" i="5"/>
  <c r="R10853" i="5"/>
  <c r="Q10853" i="5"/>
  <c r="R10852" i="5"/>
  <c r="Q10852" i="5"/>
  <c r="R10851" i="5"/>
  <c r="Q10851" i="5"/>
  <c r="R10850" i="5"/>
  <c r="Q10850" i="5"/>
  <c r="R10849" i="5"/>
  <c r="Q10849" i="5"/>
  <c r="R10848" i="5"/>
  <c r="Q10848" i="5"/>
  <c r="R10847" i="5"/>
  <c r="Q10847" i="5"/>
  <c r="R10846" i="5"/>
  <c r="Q10846" i="5"/>
  <c r="R10845" i="5"/>
  <c r="Q10845" i="5"/>
  <c r="R10844" i="5"/>
  <c r="Q10844" i="5"/>
  <c r="R10843" i="5"/>
  <c r="Q10843" i="5"/>
  <c r="R10842" i="5"/>
  <c r="Q10842" i="5"/>
  <c r="R10841" i="5"/>
  <c r="Q10841" i="5"/>
  <c r="R10840" i="5"/>
  <c r="Q10840" i="5"/>
  <c r="R10839" i="5"/>
  <c r="Q10839" i="5"/>
  <c r="R10838" i="5"/>
  <c r="Q10838" i="5"/>
  <c r="R10837" i="5"/>
  <c r="Q10837" i="5"/>
  <c r="R10836" i="5"/>
  <c r="Q10836" i="5"/>
  <c r="R10835" i="5"/>
  <c r="Q10835" i="5"/>
  <c r="R10834" i="5"/>
  <c r="Q10834" i="5"/>
  <c r="R10833" i="5"/>
  <c r="Q10833" i="5"/>
  <c r="R10832" i="5"/>
  <c r="Q10832" i="5"/>
  <c r="R10831" i="5"/>
  <c r="Q10831" i="5"/>
  <c r="R10830" i="5"/>
  <c r="Q10830" i="5"/>
  <c r="R10829" i="5"/>
  <c r="Q10829" i="5"/>
  <c r="R10828" i="5"/>
  <c r="Q10828" i="5"/>
  <c r="R10827" i="5"/>
  <c r="Q10827" i="5"/>
  <c r="R10826" i="5"/>
  <c r="Q10826" i="5"/>
  <c r="R10825" i="5"/>
  <c r="Q10825" i="5"/>
  <c r="R10824" i="5"/>
  <c r="Q10824" i="5"/>
  <c r="R10823" i="5"/>
  <c r="Q10823" i="5"/>
  <c r="R10822" i="5"/>
  <c r="Q10822" i="5"/>
  <c r="R10821" i="5"/>
  <c r="Q10821" i="5"/>
  <c r="R10820" i="5"/>
  <c r="Q10820" i="5"/>
  <c r="R10819" i="5"/>
  <c r="Q10819" i="5"/>
  <c r="R10818" i="5"/>
  <c r="Q10818" i="5"/>
  <c r="R10817" i="5"/>
  <c r="Q10817" i="5"/>
  <c r="R10816" i="5"/>
  <c r="Q10816" i="5"/>
  <c r="R10815" i="5"/>
  <c r="Q10815" i="5"/>
  <c r="R10814" i="5"/>
  <c r="Q10814" i="5"/>
  <c r="R10813" i="5"/>
  <c r="Q10813" i="5"/>
  <c r="R10812" i="5"/>
  <c r="Q10812" i="5"/>
  <c r="R10811" i="5"/>
  <c r="Q10811" i="5"/>
  <c r="R10810" i="5"/>
  <c r="Q10810" i="5"/>
  <c r="R10809" i="5"/>
  <c r="Q10809" i="5"/>
  <c r="R10808" i="5"/>
  <c r="Q10808" i="5"/>
  <c r="R10807" i="5"/>
  <c r="Q10807" i="5"/>
  <c r="R10806" i="5"/>
  <c r="Q10806" i="5"/>
  <c r="R10805" i="5"/>
  <c r="Q10805" i="5"/>
  <c r="R10804" i="5"/>
  <c r="Q10804" i="5"/>
  <c r="R10803" i="5"/>
  <c r="Q10803" i="5"/>
  <c r="R10802" i="5"/>
  <c r="Q10802" i="5"/>
  <c r="R10801" i="5"/>
  <c r="Q10801" i="5"/>
  <c r="R10800" i="5"/>
  <c r="Q10800" i="5"/>
  <c r="R10799" i="5"/>
  <c r="Q10799" i="5"/>
  <c r="R10798" i="5"/>
  <c r="Q10798" i="5"/>
  <c r="R10797" i="5"/>
  <c r="Q10797" i="5"/>
  <c r="R10796" i="5"/>
  <c r="Q10796" i="5"/>
  <c r="R10795" i="5"/>
  <c r="Q10795" i="5"/>
  <c r="R10794" i="5"/>
  <c r="Q10794" i="5"/>
  <c r="R10793" i="5"/>
  <c r="Q10793" i="5"/>
  <c r="R10792" i="5"/>
  <c r="Q10792" i="5"/>
  <c r="R10791" i="5"/>
  <c r="Q10791" i="5"/>
  <c r="R10790" i="5"/>
  <c r="Q10790" i="5"/>
  <c r="R10789" i="5"/>
  <c r="Q10789" i="5"/>
  <c r="R10788" i="5"/>
  <c r="Q10788" i="5"/>
  <c r="R10787" i="5"/>
  <c r="Q10787" i="5"/>
  <c r="R10786" i="5"/>
  <c r="Q10786" i="5"/>
  <c r="R10785" i="5"/>
  <c r="Q10785" i="5"/>
  <c r="R10784" i="5"/>
  <c r="Q10784" i="5"/>
  <c r="R10783" i="5"/>
  <c r="Q10783" i="5"/>
  <c r="R10782" i="5"/>
  <c r="Q10782" i="5"/>
  <c r="R10781" i="5"/>
  <c r="Q10781" i="5"/>
  <c r="R10780" i="5"/>
  <c r="Q10780" i="5"/>
  <c r="R10779" i="5"/>
  <c r="Q10779" i="5"/>
  <c r="R10778" i="5"/>
  <c r="Q10778" i="5"/>
  <c r="R10777" i="5"/>
  <c r="Q10777" i="5"/>
  <c r="R10776" i="5"/>
  <c r="Q10776" i="5"/>
  <c r="R10775" i="5"/>
  <c r="Q10775" i="5"/>
  <c r="R10774" i="5"/>
  <c r="Q10774" i="5"/>
  <c r="R10773" i="5"/>
  <c r="Q10773" i="5"/>
  <c r="R10772" i="5"/>
  <c r="Q10772" i="5"/>
  <c r="R10771" i="5"/>
  <c r="Q10771" i="5"/>
  <c r="R10770" i="5"/>
  <c r="Q10770" i="5"/>
  <c r="R10769" i="5"/>
  <c r="Q10769" i="5"/>
  <c r="R10768" i="5"/>
  <c r="Q10768" i="5"/>
  <c r="R10767" i="5"/>
  <c r="Q10767" i="5"/>
  <c r="R10766" i="5"/>
  <c r="Q10766" i="5"/>
  <c r="R10765" i="5"/>
  <c r="Q10765" i="5"/>
  <c r="R10764" i="5"/>
  <c r="Q10764" i="5"/>
  <c r="R10763" i="5"/>
  <c r="Q10763" i="5"/>
  <c r="R10762" i="5"/>
  <c r="Q10762" i="5"/>
  <c r="R10761" i="5"/>
  <c r="Q10761" i="5"/>
  <c r="R10760" i="5"/>
  <c r="Q10760" i="5"/>
  <c r="R10759" i="5"/>
  <c r="Q10759" i="5"/>
  <c r="R10758" i="5"/>
  <c r="Q10758" i="5"/>
  <c r="R10757" i="5"/>
  <c r="Q10757" i="5"/>
  <c r="R10756" i="5"/>
  <c r="Q10756" i="5"/>
  <c r="R10755" i="5"/>
  <c r="Q10755" i="5"/>
  <c r="R10754" i="5"/>
  <c r="Q10754" i="5"/>
  <c r="R10753" i="5"/>
  <c r="Q10753" i="5"/>
  <c r="R10752" i="5"/>
  <c r="Q10752" i="5"/>
  <c r="R10751" i="5"/>
  <c r="Q10751" i="5"/>
  <c r="R10750" i="5"/>
  <c r="Q10750" i="5"/>
  <c r="R10749" i="5"/>
  <c r="Q10749" i="5"/>
  <c r="R10748" i="5"/>
  <c r="Q10748" i="5"/>
  <c r="R10747" i="5"/>
  <c r="Q10747" i="5"/>
  <c r="R10746" i="5"/>
  <c r="Q10746" i="5"/>
  <c r="R10745" i="5"/>
  <c r="Q10745" i="5"/>
  <c r="R10744" i="5"/>
  <c r="Q10744" i="5"/>
  <c r="R10743" i="5"/>
  <c r="Q10743" i="5"/>
  <c r="R10742" i="5"/>
  <c r="Q10742" i="5"/>
  <c r="R10741" i="5"/>
  <c r="Q10741" i="5"/>
  <c r="R10740" i="5"/>
  <c r="Q10740" i="5"/>
  <c r="R10739" i="5"/>
  <c r="Q10739" i="5"/>
  <c r="R10738" i="5"/>
  <c r="Q10738" i="5"/>
  <c r="R10737" i="5"/>
  <c r="Q10737" i="5"/>
  <c r="R10736" i="5"/>
  <c r="Q10736" i="5"/>
  <c r="R10735" i="5"/>
  <c r="Q10735" i="5"/>
  <c r="R10734" i="5"/>
  <c r="Q10734" i="5"/>
  <c r="R10733" i="5"/>
  <c r="Q10733" i="5"/>
  <c r="R10732" i="5"/>
  <c r="Q10732" i="5"/>
  <c r="R10731" i="5"/>
  <c r="Q10731" i="5"/>
  <c r="R10730" i="5"/>
  <c r="Q10730" i="5"/>
  <c r="R10729" i="5"/>
  <c r="Q10729" i="5"/>
  <c r="R10728" i="5"/>
  <c r="Q10728" i="5"/>
  <c r="R10727" i="5"/>
  <c r="Q10727" i="5"/>
  <c r="R10726" i="5"/>
  <c r="Q10726" i="5"/>
  <c r="R10725" i="5"/>
  <c r="Q10725" i="5"/>
  <c r="R10724" i="5"/>
  <c r="Q10724" i="5"/>
  <c r="R10723" i="5"/>
  <c r="Q10723" i="5"/>
  <c r="R10722" i="5"/>
  <c r="Q10722" i="5"/>
  <c r="R10721" i="5"/>
  <c r="Q10721" i="5"/>
  <c r="R10720" i="5"/>
  <c r="Q10720" i="5"/>
  <c r="R10719" i="5"/>
  <c r="Q10719" i="5"/>
  <c r="R10718" i="5"/>
  <c r="Q10718" i="5"/>
  <c r="R10717" i="5"/>
  <c r="Q10717" i="5"/>
  <c r="R10716" i="5"/>
  <c r="Q10716" i="5"/>
  <c r="R10715" i="5"/>
  <c r="Q10715" i="5"/>
  <c r="R10714" i="5"/>
  <c r="Q10714" i="5"/>
  <c r="R10713" i="5"/>
  <c r="Q10713" i="5"/>
  <c r="R10712" i="5"/>
  <c r="Q10712" i="5"/>
  <c r="R10711" i="5"/>
  <c r="Q10711" i="5"/>
  <c r="R10710" i="5"/>
  <c r="Q10710" i="5"/>
  <c r="R10709" i="5"/>
  <c r="Q10709" i="5"/>
  <c r="R10708" i="5"/>
  <c r="Q10708" i="5"/>
  <c r="R10707" i="5"/>
  <c r="Q10707" i="5"/>
  <c r="R10706" i="5"/>
  <c r="Q10706" i="5"/>
  <c r="R10705" i="5"/>
  <c r="Q10705" i="5"/>
  <c r="R10704" i="5"/>
  <c r="Q10704" i="5"/>
  <c r="R10703" i="5"/>
  <c r="Q10703" i="5"/>
  <c r="R10702" i="5"/>
  <c r="Q10702" i="5"/>
  <c r="R10701" i="5"/>
  <c r="Q10701" i="5"/>
  <c r="R10700" i="5"/>
  <c r="Q10700" i="5"/>
  <c r="R10699" i="5"/>
  <c r="Q10699" i="5"/>
  <c r="R10698" i="5"/>
  <c r="Q10698" i="5"/>
  <c r="R10697" i="5"/>
  <c r="Q10697" i="5"/>
  <c r="R10696" i="5"/>
  <c r="Q10696" i="5"/>
  <c r="R10695" i="5"/>
  <c r="Q10695" i="5"/>
  <c r="R10694" i="5"/>
  <c r="Q10694" i="5"/>
  <c r="R10693" i="5"/>
  <c r="Q10693" i="5"/>
  <c r="R10692" i="5"/>
  <c r="Q10692" i="5"/>
  <c r="R10691" i="5"/>
  <c r="Q10691" i="5"/>
  <c r="R10690" i="5"/>
  <c r="Q10690" i="5"/>
  <c r="R10689" i="5"/>
  <c r="Q10689" i="5"/>
  <c r="R10688" i="5"/>
  <c r="Q10688" i="5"/>
  <c r="R10687" i="5"/>
  <c r="Q10687" i="5"/>
  <c r="R10686" i="5"/>
  <c r="Q10686" i="5"/>
  <c r="R10685" i="5"/>
  <c r="Q10685" i="5"/>
  <c r="R10684" i="5"/>
  <c r="Q10684" i="5"/>
  <c r="R10683" i="5"/>
  <c r="Q10683" i="5"/>
  <c r="R10682" i="5"/>
  <c r="Q10682" i="5"/>
  <c r="R10681" i="5"/>
  <c r="Q10681" i="5"/>
  <c r="R10680" i="5"/>
  <c r="Q10680" i="5"/>
  <c r="R10679" i="5"/>
  <c r="Q10679" i="5"/>
  <c r="R10678" i="5"/>
  <c r="Q10678" i="5"/>
  <c r="R10677" i="5"/>
  <c r="Q10677" i="5"/>
  <c r="R10676" i="5"/>
  <c r="Q10676" i="5"/>
  <c r="R10675" i="5"/>
  <c r="Q10675" i="5"/>
  <c r="R10674" i="5"/>
  <c r="Q10674" i="5"/>
  <c r="R10673" i="5"/>
  <c r="Q10673" i="5"/>
  <c r="R10672" i="5"/>
  <c r="Q10672" i="5"/>
  <c r="R10671" i="5"/>
  <c r="Q10671" i="5"/>
  <c r="R10670" i="5"/>
  <c r="Q10670" i="5"/>
  <c r="R10669" i="5"/>
  <c r="Q10669" i="5"/>
  <c r="R10668" i="5"/>
  <c r="Q10668" i="5"/>
  <c r="R10667" i="5"/>
  <c r="Q10667" i="5"/>
  <c r="R10666" i="5"/>
  <c r="Q10666" i="5"/>
  <c r="R10665" i="5"/>
  <c r="Q10665" i="5"/>
  <c r="R10664" i="5"/>
  <c r="Q10664" i="5"/>
  <c r="R10663" i="5"/>
  <c r="Q10663" i="5"/>
  <c r="R10662" i="5"/>
  <c r="Q10662" i="5"/>
  <c r="R10661" i="5"/>
  <c r="Q10661" i="5"/>
  <c r="R10660" i="5"/>
  <c r="Q10660" i="5"/>
  <c r="R10659" i="5"/>
  <c r="Q10659" i="5"/>
  <c r="R10658" i="5"/>
  <c r="Q10658" i="5"/>
  <c r="R10657" i="5"/>
  <c r="Q10657" i="5"/>
  <c r="R10656" i="5"/>
  <c r="Q10656" i="5"/>
  <c r="R10655" i="5"/>
  <c r="Q10655" i="5"/>
  <c r="R10654" i="5"/>
  <c r="Q10654" i="5"/>
  <c r="R10653" i="5"/>
  <c r="Q10653" i="5"/>
  <c r="R10652" i="5"/>
  <c r="Q10652" i="5"/>
  <c r="R10651" i="5"/>
  <c r="Q10651" i="5"/>
  <c r="R10650" i="5"/>
  <c r="Q10650" i="5"/>
  <c r="R10649" i="5"/>
  <c r="Q10649" i="5"/>
  <c r="R10648" i="5"/>
  <c r="Q10648" i="5"/>
  <c r="R10647" i="5"/>
  <c r="Q10647" i="5"/>
  <c r="R10646" i="5"/>
  <c r="Q10646" i="5"/>
  <c r="R10645" i="5"/>
  <c r="Q10645" i="5"/>
  <c r="R10644" i="5"/>
  <c r="Q10644" i="5"/>
  <c r="R10643" i="5"/>
  <c r="Q10643" i="5"/>
  <c r="R10642" i="5"/>
  <c r="Q10642" i="5"/>
  <c r="R10641" i="5"/>
  <c r="Q10641" i="5"/>
  <c r="R10640" i="5"/>
  <c r="Q10640" i="5"/>
  <c r="R10639" i="5"/>
  <c r="Q10639" i="5"/>
  <c r="R10638" i="5"/>
  <c r="Q10638" i="5"/>
  <c r="R10637" i="5"/>
  <c r="Q10637" i="5"/>
  <c r="R10636" i="5"/>
  <c r="Q10636" i="5"/>
  <c r="R10635" i="5"/>
  <c r="Q10635" i="5"/>
  <c r="R10634" i="5"/>
  <c r="Q10634" i="5"/>
  <c r="R10633" i="5"/>
  <c r="Q10633" i="5"/>
  <c r="R10632" i="5"/>
  <c r="Q10632" i="5"/>
  <c r="R10631" i="5"/>
  <c r="Q10631" i="5"/>
  <c r="R10630" i="5"/>
  <c r="Q10630" i="5"/>
  <c r="R10629" i="5"/>
  <c r="Q10629" i="5"/>
  <c r="R10628" i="5"/>
  <c r="Q10628" i="5"/>
  <c r="R10627" i="5"/>
  <c r="Q10627" i="5"/>
  <c r="R10626" i="5"/>
  <c r="Q10626" i="5"/>
  <c r="R10625" i="5"/>
  <c r="Q10625" i="5"/>
  <c r="R10624" i="5"/>
  <c r="Q10624" i="5"/>
  <c r="R10623" i="5"/>
  <c r="Q10623" i="5"/>
  <c r="R10622" i="5"/>
  <c r="Q10622" i="5"/>
  <c r="R10621" i="5"/>
  <c r="Q10621" i="5"/>
  <c r="R10620" i="5"/>
  <c r="Q10620" i="5"/>
  <c r="R10619" i="5"/>
  <c r="Q10619" i="5"/>
  <c r="R10618" i="5"/>
  <c r="Q10618" i="5"/>
  <c r="R10617" i="5"/>
  <c r="Q10617" i="5"/>
  <c r="R10616" i="5"/>
  <c r="Q10616" i="5"/>
  <c r="R10615" i="5"/>
  <c r="Q10615" i="5"/>
  <c r="R10614" i="5"/>
  <c r="Q10614" i="5"/>
  <c r="R10613" i="5"/>
  <c r="Q10613" i="5"/>
  <c r="R10612" i="5"/>
  <c r="Q10612" i="5"/>
  <c r="R10611" i="5"/>
  <c r="Q10611" i="5"/>
  <c r="R10610" i="5"/>
  <c r="Q10610" i="5"/>
  <c r="R10609" i="5"/>
  <c r="Q10609" i="5"/>
  <c r="R10608" i="5"/>
  <c r="Q10608" i="5"/>
  <c r="R10607" i="5"/>
  <c r="Q10607" i="5"/>
  <c r="R10606" i="5"/>
  <c r="Q10606" i="5"/>
  <c r="R10605" i="5"/>
  <c r="Q10605" i="5"/>
  <c r="R10604" i="5"/>
  <c r="Q10604" i="5"/>
  <c r="R10603" i="5"/>
  <c r="Q10603" i="5"/>
  <c r="R10602" i="5"/>
  <c r="Q10602" i="5"/>
  <c r="R10601" i="5"/>
  <c r="Q10601" i="5"/>
  <c r="R10600" i="5"/>
  <c r="Q10600" i="5"/>
  <c r="R10599" i="5"/>
  <c r="Q10599" i="5"/>
  <c r="R10598" i="5"/>
  <c r="Q10598" i="5"/>
  <c r="R10597" i="5"/>
  <c r="Q10597" i="5"/>
  <c r="R10596" i="5"/>
  <c r="Q10596" i="5"/>
  <c r="R10595" i="5"/>
  <c r="Q10595" i="5"/>
  <c r="R10594" i="5"/>
  <c r="Q10594" i="5"/>
  <c r="R10593" i="5"/>
  <c r="Q10593" i="5"/>
  <c r="R10592" i="5"/>
  <c r="Q10592" i="5"/>
  <c r="R10591" i="5"/>
  <c r="Q10591" i="5"/>
  <c r="R10590" i="5"/>
  <c r="Q10590" i="5"/>
  <c r="R10589" i="5"/>
  <c r="Q10589" i="5"/>
  <c r="R10588" i="5"/>
  <c r="Q10588" i="5"/>
  <c r="R10587" i="5"/>
  <c r="Q10587" i="5"/>
  <c r="R10586" i="5"/>
  <c r="Q10586" i="5"/>
  <c r="R10585" i="5"/>
  <c r="Q10585" i="5"/>
  <c r="R10584" i="5"/>
  <c r="Q10584" i="5"/>
  <c r="R10583" i="5"/>
  <c r="Q10583" i="5"/>
  <c r="R10582" i="5"/>
  <c r="Q10582" i="5"/>
  <c r="R10581" i="5"/>
  <c r="Q10581" i="5"/>
  <c r="R10580" i="5"/>
  <c r="Q10580" i="5"/>
  <c r="R10579" i="5"/>
  <c r="Q10579" i="5"/>
  <c r="R10578" i="5"/>
  <c r="Q10578" i="5"/>
  <c r="R10577" i="5"/>
  <c r="Q10577" i="5"/>
  <c r="R10576" i="5"/>
  <c r="Q10576" i="5"/>
  <c r="R10575" i="5"/>
  <c r="Q10575" i="5"/>
  <c r="R10574" i="5"/>
  <c r="Q10574" i="5"/>
  <c r="R10573" i="5"/>
  <c r="Q10573" i="5"/>
  <c r="R10572" i="5"/>
  <c r="Q10572" i="5"/>
  <c r="R10571" i="5"/>
  <c r="Q10571" i="5"/>
  <c r="R10570" i="5"/>
  <c r="Q10570" i="5"/>
  <c r="R10569" i="5"/>
  <c r="Q10569" i="5"/>
  <c r="R10568" i="5"/>
  <c r="Q10568" i="5"/>
  <c r="R10567" i="5"/>
  <c r="Q10567" i="5"/>
  <c r="R10566" i="5"/>
  <c r="Q10566" i="5"/>
  <c r="R10565" i="5"/>
  <c r="Q10565" i="5"/>
  <c r="R10564" i="5"/>
  <c r="Q10564" i="5"/>
  <c r="R10563" i="5"/>
  <c r="Q10563" i="5"/>
  <c r="R10562" i="5"/>
  <c r="Q10562" i="5"/>
  <c r="R10561" i="5"/>
  <c r="Q10561" i="5"/>
  <c r="R10560" i="5"/>
  <c r="Q10560" i="5"/>
  <c r="R10559" i="5"/>
  <c r="Q10559" i="5"/>
  <c r="R10558" i="5"/>
  <c r="Q10558" i="5"/>
  <c r="R10557" i="5"/>
  <c r="Q10557" i="5"/>
  <c r="R10556" i="5"/>
  <c r="Q10556" i="5"/>
  <c r="R10555" i="5"/>
  <c r="Q10555" i="5"/>
  <c r="R10554" i="5"/>
  <c r="Q10554" i="5"/>
  <c r="R10553" i="5"/>
  <c r="Q10553" i="5"/>
  <c r="R10552" i="5"/>
  <c r="Q10552" i="5"/>
  <c r="R10551" i="5"/>
  <c r="Q10551" i="5"/>
  <c r="R10550" i="5"/>
  <c r="Q10550" i="5"/>
  <c r="R10549" i="5"/>
  <c r="Q10549" i="5"/>
  <c r="R10548" i="5"/>
  <c r="Q10548" i="5"/>
  <c r="R10547" i="5"/>
  <c r="Q10547" i="5"/>
  <c r="R10546" i="5"/>
  <c r="Q10546" i="5"/>
  <c r="R10545" i="5"/>
  <c r="Q10545" i="5"/>
  <c r="R10544" i="5"/>
  <c r="Q10544" i="5"/>
  <c r="R10543" i="5"/>
  <c r="Q10543" i="5"/>
  <c r="R10542" i="5"/>
  <c r="Q10542" i="5"/>
  <c r="R10541" i="5"/>
  <c r="Q10541" i="5"/>
  <c r="R10540" i="5"/>
  <c r="Q10540" i="5"/>
  <c r="R10539" i="5"/>
  <c r="Q10539" i="5"/>
  <c r="R10538" i="5"/>
  <c r="Q10538" i="5"/>
  <c r="R10537" i="5"/>
  <c r="Q10537" i="5"/>
  <c r="R10536" i="5"/>
  <c r="Q10536" i="5"/>
  <c r="R10535" i="5"/>
  <c r="Q10535" i="5"/>
  <c r="R10534" i="5"/>
  <c r="Q10534" i="5"/>
  <c r="R10533" i="5"/>
  <c r="Q10533" i="5"/>
  <c r="R10532" i="5"/>
  <c r="Q10532" i="5"/>
  <c r="R10531" i="5"/>
  <c r="Q10531" i="5"/>
  <c r="R10530" i="5"/>
  <c r="Q10530" i="5"/>
  <c r="R10529" i="5"/>
  <c r="Q10529" i="5"/>
  <c r="R10528" i="5"/>
  <c r="Q10528" i="5"/>
  <c r="R10527" i="5"/>
  <c r="Q10527" i="5"/>
  <c r="R10526" i="5"/>
  <c r="Q10526" i="5"/>
  <c r="R10525" i="5"/>
  <c r="Q10525" i="5"/>
  <c r="R10524" i="5"/>
  <c r="Q10524" i="5"/>
  <c r="R10523" i="5"/>
  <c r="Q10523" i="5"/>
  <c r="R10522" i="5"/>
  <c r="Q10522" i="5"/>
  <c r="R10521" i="5"/>
  <c r="Q10521" i="5"/>
  <c r="R10520" i="5"/>
  <c r="Q10520" i="5"/>
  <c r="R10519" i="5"/>
  <c r="Q10519" i="5"/>
  <c r="R10518" i="5"/>
  <c r="Q10518" i="5"/>
  <c r="R10517" i="5"/>
  <c r="Q10517" i="5"/>
  <c r="R10516" i="5"/>
  <c r="Q10516" i="5"/>
  <c r="R10515" i="5"/>
  <c r="Q10515" i="5"/>
  <c r="R10514" i="5"/>
  <c r="Q10514" i="5"/>
  <c r="R10513" i="5"/>
  <c r="Q10513" i="5"/>
  <c r="R10512" i="5"/>
  <c r="Q10512" i="5"/>
  <c r="R10511" i="5"/>
  <c r="Q10511" i="5"/>
  <c r="R10510" i="5"/>
  <c r="Q10510" i="5"/>
  <c r="R10509" i="5"/>
  <c r="Q10509" i="5"/>
  <c r="R10508" i="5"/>
  <c r="Q10508" i="5"/>
  <c r="R10507" i="5"/>
  <c r="Q10507" i="5"/>
  <c r="R10506" i="5"/>
  <c r="Q10506" i="5"/>
  <c r="R10505" i="5"/>
  <c r="Q10505" i="5"/>
  <c r="R10504" i="5"/>
  <c r="Q10504" i="5"/>
  <c r="R10503" i="5"/>
  <c r="Q10503" i="5"/>
  <c r="R10502" i="5"/>
  <c r="Q10502" i="5"/>
  <c r="R10501" i="5"/>
  <c r="Q10501" i="5"/>
  <c r="R10500" i="5"/>
  <c r="Q10500" i="5"/>
  <c r="R10499" i="5"/>
  <c r="Q10499" i="5"/>
  <c r="R10498" i="5"/>
  <c r="Q10498" i="5"/>
  <c r="R10497" i="5"/>
  <c r="Q10497" i="5"/>
  <c r="R10496" i="5"/>
  <c r="Q10496" i="5"/>
  <c r="R10495" i="5"/>
  <c r="Q10495" i="5"/>
  <c r="R10494" i="5"/>
  <c r="Q10494" i="5"/>
  <c r="R10493" i="5"/>
  <c r="Q10493" i="5"/>
  <c r="R10492" i="5"/>
  <c r="Q10492" i="5"/>
  <c r="R10491" i="5"/>
  <c r="Q10491" i="5"/>
  <c r="R10490" i="5"/>
  <c r="Q10490" i="5"/>
  <c r="R10489" i="5"/>
  <c r="Q10489" i="5"/>
  <c r="R10488" i="5"/>
  <c r="Q10488" i="5"/>
  <c r="R10487" i="5"/>
  <c r="Q10487" i="5"/>
  <c r="R10486" i="5"/>
  <c r="Q10486" i="5"/>
  <c r="R10485" i="5"/>
  <c r="Q10485" i="5"/>
  <c r="R10484" i="5"/>
  <c r="Q10484" i="5"/>
  <c r="R10483" i="5"/>
  <c r="Q10483" i="5"/>
  <c r="R10482" i="5"/>
  <c r="Q10482" i="5"/>
  <c r="R10481" i="5"/>
  <c r="Q10481" i="5"/>
  <c r="R10480" i="5"/>
  <c r="Q10480" i="5"/>
  <c r="R10479" i="5"/>
  <c r="Q10479" i="5"/>
  <c r="R10478" i="5"/>
  <c r="Q10478" i="5"/>
  <c r="R10477" i="5"/>
  <c r="Q10477" i="5"/>
  <c r="R10476" i="5"/>
  <c r="Q10476" i="5"/>
  <c r="R10475" i="5"/>
  <c r="Q10475" i="5"/>
  <c r="R10474" i="5"/>
  <c r="Q10474" i="5"/>
  <c r="R10473" i="5"/>
  <c r="Q10473" i="5"/>
  <c r="R10472" i="5"/>
  <c r="Q10472" i="5"/>
  <c r="R10471" i="5"/>
  <c r="Q10471" i="5"/>
  <c r="R10470" i="5"/>
  <c r="Q10470" i="5"/>
  <c r="R10469" i="5"/>
  <c r="Q10469" i="5"/>
  <c r="R10468" i="5"/>
  <c r="Q10468" i="5"/>
  <c r="R10467" i="5"/>
  <c r="Q10467" i="5"/>
  <c r="R10466" i="5"/>
  <c r="Q10466" i="5"/>
  <c r="R10465" i="5"/>
  <c r="Q10465" i="5"/>
  <c r="R10464" i="5"/>
  <c r="Q10464" i="5"/>
  <c r="R10463" i="5"/>
  <c r="Q10463" i="5"/>
  <c r="R10462" i="5"/>
  <c r="Q10462" i="5"/>
  <c r="R10461" i="5"/>
  <c r="Q10461" i="5"/>
  <c r="R10460" i="5"/>
  <c r="Q10460" i="5"/>
  <c r="R10459" i="5"/>
  <c r="Q10459" i="5"/>
  <c r="R10458" i="5"/>
  <c r="Q10458" i="5"/>
  <c r="R10457" i="5"/>
  <c r="Q10457" i="5"/>
  <c r="R10456" i="5"/>
  <c r="Q10456" i="5"/>
  <c r="R10455" i="5"/>
  <c r="Q10455" i="5"/>
  <c r="R10454" i="5"/>
  <c r="Q10454" i="5"/>
  <c r="R10453" i="5"/>
  <c r="Q10453" i="5"/>
  <c r="R10452" i="5"/>
  <c r="Q10452" i="5"/>
  <c r="R10451" i="5"/>
  <c r="Q10451" i="5"/>
  <c r="R10450" i="5"/>
  <c r="Q10450" i="5"/>
  <c r="R10449" i="5"/>
  <c r="Q10449" i="5"/>
  <c r="R10448" i="5"/>
  <c r="Q10448" i="5"/>
  <c r="R10447" i="5"/>
  <c r="Q10447" i="5"/>
  <c r="R10446" i="5"/>
  <c r="Q10446" i="5"/>
  <c r="R10445" i="5"/>
  <c r="Q10445" i="5"/>
  <c r="R10444" i="5"/>
  <c r="Q10444" i="5"/>
  <c r="R10443" i="5"/>
  <c r="Q10443" i="5"/>
  <c r="R10442" i="5"/>
  <c r="Q10442" i="5"/>
  <c r="R10441" i="5"/>
  <c r="Q10441" i="5"/>
  <c r="R10440" i="5"/>
  <c r="Q10440" i="5"/>
  <c r="R10439" i="5"/>
  <c r="Q10439" i="5"/>
  <c r="R10438" i="5"/>
  <c r="Q10438" i="5"/>
  <c r="R10437" i="5"/>
  <c r="Q10437" i="5"/>
  <c r="R10436" i="5"/>
  <c r="Q10436" i="5"/>
  <c r="R10435" i="5"/>
  <c r="Q10435" i="5"/>
  <c r="R10434" i="5"/>
  <c r="Q10434" i="5"/>
  <c r="R10433" i="5"/>
  <c r="Q10433" i="5"/>
  <c r="R10432" i="5"/>
  <c r="Q10432" i="5"/>
  <c r="R10431" i="5"/>
  <c r="Q10431" i="5"/>
  <c r="R10430" i="5"/>
  <c r="Q10430" i="5"/>
  <c r="R10429" i="5"/>
  <c r="Q10429" i="5"/>
  <c r="R10428" i="5"/>
  <c r="Q10428" i="5"/>
  <c r="R10427" i="5"/>
  <c r="Q10427" i="5"/>
  <c r="R10426" i="5"/>
  <c r="Q10426" i="5"/>
  <c r="R10425" i="5"/>
  <c r="Q10425" i="5"/>
  <c r="R10424" i="5"/>
  <c r="Q10424" i="5"/>
  <c r="R10423" i="5"/>
  <c r="Q10423" i="5"/>
  <c r="R10422" i="5"/>
  <c r="Q10422" i="5"/>
  <c r="R10421" i="5"/>
  <c r="Q10421" i="5"/>
  <c r="R10420" i="5"/>
  <c r="Q10420" i="5"/>
  <c r="R10419" i="5"/>
  <c r="Q10419" i="5"/>
  <c r="R10418" i="5"/>
  <c r="Q10418" i="5"/>
  <c r="R10417" i="5"/>
  <c r="Q10417" i="5"/>
  <c r="R10416" i="5"/>
  <c r="Q10416" i="5"/>
  <c r="R10415" i="5"/>
  <c r="Q10415" i="5"/>
  <c r="R10414" i="5"/>
  <c r="Q10414" i="5"/>
  <c r="R10413" i="5"/>
  <c r="Q10413" i="5"/>
  <c r="R10412" i="5"/>
  <c r="Q10412" i="5"/>
  <c r="R10411" i="5"/>
  <c r="Q10411" i="5"/>
  <c r="R10410" i="5"/>
  <c r="Q10410" i="5"/>
  <c r="R10409" i="5"/>
  <c r="Q10409" i="5"/>
  <c r="R10408" i="5"/>
  <c r="Q10408" i="5"/>
  <c r="R10407" i="5"/>
  <c r="Q10407" i="5"/>
  <c r="R10406" i="5"/>
  <c r="Q10406" i="5"/>
  <c r="R10405" i="5"/>
  <c r="Q10405" i="5"/>
  <c r="R10404" i="5"/>
  <c r="Q10404" i="5"/>
  <c r="R10403" i="5"/>
  <c r="Q10403" i="5"/>
  <c r="R10402" i="5"/>
  <c r="Q10402" i="5"/>
  <c r="R10401" i="5"/>
  <c r="Q10401" i="5"/>
  <c r="R10400" i="5"/>
  <c r="Q10400" i="5"/>
  <c r="R10399" i="5"/>
  <c r="Q10399" i="5"/>
  <c r="R10398" i="5"/>
  <c r="Q10398" i="5"/>
  <c r="R10397" i="5"/>
  <c r="Q10397" i="5"/>
  <c r="R10396" i="5"/>
  <c r="Q10396" i="5"/>
  <c r="R10395" i="5"/>
  <c r="Q10395" i="5"/>
  <c r="R10394" i="5"/>
  <c r="Q10394" i="5"/>
  <c r="R10393" i="5"/>
  <c r="Q10393" i="5"/>
  <c r="R10392" i="5"/>
  <c r="Q10392" i="5"/>
  <c r="R10391" i="5"/>
  <c r="Q10391" i="5"/>
  <c r="R10390" i="5"/>
  <c r="Q10390" i="5"/>
  <c r="R10389" i="5"/>
  <c r="Q10389" i="5"/>
  <c r="R10388" i="5"/>
  <c r="Q10388" i="5"/>
  <c r="R10387" i="5"/>
  <c r="Q10387" i="5"/>
  <c r="R10386" i="5"/>
  <c r="Q10386" i="5"/>
  <c r="R10385" i="5"/>
  <c r="Q10385" i="5"/>
  <c r="R10384" i="5"/>
  <c r="Q10384" i="5"/>
  <c r="R10383" i="5"/>
  <c r="Q10383" i="5"/>
  <c r="R10382" i="5"/>
  <c r="Q10382" i="5"/>
  <c r="R10381" i="5"/>
  <c r="Q10381" i="5"/>
  <c r="R10380" i="5"/>
  <c r="Q10380" i="5"/>
  <c r="R10379" i="5"/>
  <c r="Q10379" i="5"/>
  <c r="R10378" i="5"/>
  <c r="Q10378" i="5"/>
  <c r="R10377" i="5"/>
  <c r="Q10377" i="5"/>
  <c r="R10376" i="5"/>
  <c r="Q10376" i="5"/>
  <c r="R10375" i="5"/>
  <c r="Q10375" i="5"/>
  <c r="R10374" i="5"/>
  <c r="Q10374" i="5"/>
  <c r="R10373" i="5"/>
  <c r="Q10373" i="5"/>
  <c r="R10372" i="5"/>
  <c r="Q10372" i="5"/>
  <c r="R10371" i="5"/>
  <c r="Q10371" i="5"/>
  <c r="R10370" i="5"/>
  <c r="Q10370" i="5"/>
  <c r="R10369" i="5"/>
  <c r="Q10369" i="5"/>
  <c r="R10368" i="5"/>
  <c r="Q10368" i="5"/>
  <c r="R10367" i="5"/>
  <c r="Q10367" i="5"/>
  <c r="R10366" i="5"/>
  <c r="Q10366" i="5"/>
  <c r="R10365" i="5"/>
  <c r="Q10365" i="5"/>
  <c r="R10364" i="5"/>
  <c r="Q10364" i="5"/>
  <c r="R10363" i="5"/>
  <c r="Q10363" i="5"/>
  <c r="R10362" i="5"/>
  <c r="Q10362" i="5"/>
  <c r="R10361" i="5"/>
  <c r="Q10361" i="5"/>
  <c r="R10360" i="5"/>
  <c r="Q10360" i="5"/>
  <c r="R10359" i="5"/>
  <c r="Q10359" i="5"/>
  <c r="R10358" i="5"/>
  <c r="Q10358" i="5"/>
  <c r="R10357" i="5"/>
  <c r="Q10357" i="5"/>
  <c r="R10356" i="5"/>
  <c r="Q10356" i="5"/>
  <c r="R10355" i="5"/>
  <c r="Q10355" i="5"/>
  <c r="R10354" i="5"/>
  <c r="Q10354" i="5"/>
  <c r="R10353" i="5"/>
  <c r="Q10353" i="5"/>
  <c r="R10352" i="5"/>
  <c r="Q10352" i="5"/>
  <c r="R10351" i="5"/>
  <c r="Q10351" i="5"/>
  <c r="R10350" i="5"/>
  <c r="Q10350" i="5"/>
  <c r="R10349" i="5"/>
  <c r="Q10349" i="5"/>
  <c r="R10348" i="5"/>
  <c r="Q10348" i="5"/>
  <c r="R10347" i="5"/>
  <c r="Q10347" i="5"/>
  <c r="R10346" i="5"/>
  <c r="Q10346" i="5"/>
  <c r="R10345" i="5"/>
  <c r="Q10345" i="5"/>
  <c r="R10344" i="5"/>
  <c r="Q10344" i="5"/>
  <c r="R10343" i="5"/>
  <c r="Q10343" i="5"/>
  <c r="R10342" i="5"/>
  <c r="Q10342" i="5"/>
  <c r="R10341" i="5"/>
  <c r="Q10341" i="5"/>
  <c r="R10340" i="5"/>
  <c r="Q10340" i="5"/>
  <c r="R10339" i="5"/>
  <c r="Q10339" i="5"/>
  <c r="R10338" i="5"/>
  <c r="Q10338" i="5"/>
  <c r="R10337" i="5"/>
  <c r="Q10337" i="5"/>
  <c r="R10336" i="5"/>
  <c r="Q10336" i="5"/>
  <c r="R10335" i="5"/>
  <c r="Q10335" i="5"/>
  <c r="R10334" i="5"/>
  <c r="Q10334" i="5"/>
  <c r="R10333" i="5"/>
  <c r="Q10333" i="5"/>
  <c r="R10332" i="5"/>
  <c r="Q10332" i="5"/>
  <c r="R10331" i="5"/>
  <c r="Q10331" i="5"/>
  <c r="R10330" i="5"/>
  <c r="Q10330" i="5"/>
  <c r="R10329" i="5"/>
  <c r="Q10329" i="5"/>
  <c r="R10328" i="5"/>
  <c r="Q10328" i="5"/>
  <c r="R10327" i="5"/>
  <c r="Q10327" i="5"/>
  <c r="R10326" i="5"/>
  <c r="Q10326" i="5"/>
  <c r="R10325" i="5"/>
  <c r="Q10325" i="5"/>
  <c r="R10324" i="5"/>
  <c r="Q10324" i="5"/>
  <c r="R10323" i="5"/>
  <c r="Q10323" i="5"/>
  <c r="R10322" i="5"/>
  <c r="Q10322" i="5"/>
  <c r="R10321" i="5"/>
  <c r="Q10321" i="5"/>
  <c r="R10320" i="5"/>
  <c r="Q10320" i="5"/>
  <c r="R10319" i="5"/>
  <c r="Q10319" i="5"/>
  <c r="R10318" i="5"/>
  <c r="Q10318" i="5"/>
  <c r="R10317" i="5"/>
  <c r="Q10317" i="5"/>
  <c r="R10316" i="5"/>
  <c r="Q10316" i="5"/>
  <c r="R10315" i="5"/>
  <c r="Q10315" i="5"/>
  <c r="R10314" i="5"/>
  <c r="Q10314" i="5"/>
  <c r="R10313" i="5"/>
  <c r="Q10313" i="5"/>
  <c r="R10312" i="5"/>
  <c r="Q10312" i="5"/>
  <c r="R10311" i="5"/>
  <c r="Q10311" i="5"/>
  <c r="R10310" i="5"/>
  <c r="Q10310" i="5"/>
  <c r="R10309" i="5"/>
  <c r="Q10309" i="5"/>
  <c r="R10308" i="5"/>
  <c r="Q10308" i="5"/>
  <c r="R10307" i="5"/>
  <c r="Q10307" i="5"/>
  <c r="R10306" i="5"/>
  <c r="Q10306" i="5"/>
  <c r="R10305" i="5"/>
  <c r="Q10305" i="5"/>
  <c r="R10304" i="5"/>
  <c r="Q10304" i="5"/>
  <c r="R10303" i="5"/>
  <c r="Q10303" i="5"/>
  <c r="R10302" i="5"/>
  <c r="Q10302" i="5"/>
  <c r="R10301" i="5"/>
  <c r="Q10301" i="5"/>
  <c r="R10300" i="5"/>
  <c r="Q10300" i="5"/>
  <c r="R10299" i="5"/>
  <c r="Q10299" i="5"/>
  <c r="R10298" i="5"/>
  <c r="Q10298" i="5"/>
  <c r="R10297" i="5"/>
  <c r="Q10297" i="5"/>
  <c r="R10296" i="5"/>
  <c r="Q10296" i="5"/>
  <c r="R10295" i="5"/>
  <c r="Q10295" i="5"/>
  <c r="R10294" i="5"/>
  <c r="Q10294" i="5"/>
  <c r="R10293" i="5"/>
  <c r="Q10293" i="5"/>
  <c r="R10292" i="5"/>
  <c r="Q10292" i="5"/>
  <c r="R10291" i="5"/>
  <c r="Q10291" i="5"/>
  <c r="R10290" i="5"/>
  <c r="Q10290" i="5"/>
  <c r="R10289" i="5"/>
  <c r="Q10289" i="5"/>
  <c r="R10288" i="5"/>
  <c r="Q10288" i="5"/>
  <c r="R10287" i="5"/>
  <c r="Q10287" i="5"/>
  <c r="R10286" i="5"/>
  <c r="Q10286" i="5"/>
  <c r="R10285" i="5"/>
  <c r="Q10285" i="5"/>
  <c r="R10284" i="5"/>
  <c r="Q10284" i="5"/>
  <c r="R10283" i="5"/>
  <c r="Q10283" i="5"/>
  <c r="R10282" i="5"/>
  <c r="Q10282" i="5"/>
  <c r="R10281" i="5"/>
  <c r="Q10281" i="5"/>
  <c r="R10280" i="5"/>
  <c r="Q10280" i="5"/>
  <c r="R10279" i="5"/>
  <c r="Q10279" i="5"/>
  <c r="R10278" i="5"/>
  <c r="Q10278" i="5"/>
  <c r="R10277" i="5"/>
  <c r="Q10277" i="5"/>
  <c r="R10276" i="5"/>
  <c r="Q10276" i="5"/>
  <c r="R10275" i="5"/>
  <c r="Q10275" i="5"/>
  <c r="R10274" i="5"/>
  <c r="Q10274" i="5"/>
  <c r="R10273" i="5"/>
  <c r="Q10273" i="5"/>
  <c r="R10272" i="5"/>
  <c r="Q10272" i="5"/>
  <c r="R10271" i="5"/>
  <c r="Q10271" i="5"/>
  <c r="R10270" i="5"/>
  <c r="Q10270" i="5"/>
  <c r="R10269" i="5"/>
  <c r="Q10269" i="5"/>
  <c r="R10268" i="5"/>
  <c r="Q10268" i="5"/>
  <c r="R10267" i="5"/>
  <c r="Q10267" i="5"/>
  <c r="R10266" i="5"/>
  <c r="Q10266" i="5"/>
  <c r="R10265" i="5"/>
  <c r="Q10265" i="5"/>
  <c r="R10264" i="5"/>
  <c r="Q10264" i="5"/>
  <c r="R10263" i="5"/>
  <c r="Q10263" i="5"/>
  <c r="R10262" i="5"/>
  <c r="Q10262" i="5"/>
  <c r="R10261" i="5"/>
  <c r="Q10261" i="5"/>
  <c r="R10260" i="5"/>
  <c r="Q10260" i="5"/>
  <c r="R10259" i="5"/>
  <c r="Q10259" i="5"/>
  <c r="R10258" i="5"/>
  <c r="Q10258" i="5"/>
  <c r="R10257" i="5"/>
  <c r="Q10257" i="5"/>
  <c r="R10256" i="5"/>
  <c r="Q10256" i="5"/>
  <c r="R10255" i="5"/>
  <c r="Q10255" i="5"/>
  <c r="R10254" i="5"/>
  <c r="Q10254" i="5"/>
  <c r="R10253" i="5"/>
  <c r="Q10253" i="5"/>
  <c r="R10252" i="5"/>
  <c r="Q10252" i="5"/>
  <c r="R10251" i="5"/>
  <c r="Q10251" i="5"/>
  <c r="R10250" i="5"/>
  <c r="Q10250" i="5"/>
  <c r="R10249" i="5"/>
  <c r="Q10249" i="5"/>
  <c r="R10248" i="5"/>
  <c r="Q10248" i="5"/>
  <c r="R10247" i="5"/>
  <c r="Q10247" i="5"/>
  <c r="R10246" i="5"/>
  <c r="Q10246" i="5"/>
  <c r="R10245" i="5"/>
  <c r="Q10245" i="5"/>
  <c r="R10244" i="5"/>
  <c r="Q10244" i="5"/>
  <c r="R10243" i="5"/>
  <c r="Q10243" i="5"/>
  <c r="R10242" i="5"/>
  <c r="Q10242" i="5"/>
  <c r="R10241" i="5"/>
  <c r="Q10241" i="5"/>
  <c r="R10240" i="5"/>
  <c r="Q10240" i="5"/>
  <c r="R10239" i="5"/>
  <c r="Q10239" i="5"/>
  <c r="R10238" i="5"/>
  <c r="Q10238" i="5"/>
  <c r="R10237" i="5"/>
  <c r="Q10237" i="5"/>
  <c r="R10236" i="5"/>
  <c r="Q10236" i="5"/>
  <c r="R10235" i="5"/>
  <c r="Q10235" i="5"/>
  <c r="R10234" i="5"/>
  <c r="Q10234" i="5"/>
  <c r="R10233" i="5"/>
  <c r="Q10233" i="5"/>
  <c r="R10232" i="5"/>
  <c r="Q10232" i="5"/>
  <c r="R10231" i="5"/>
  <c r="Q10231" i="5"/>
  <c r="R10230" i="5"/>
  <c r="Q10230" i="5"/>
  <c r="R10229" i="5"/>
  <c r="Q10229" i="5"/>
  <c r="R10228" i="5"/>
  <c r="Q10228" i="5"/>
  <c r="R10227" i="5"/>
  <c r="Q10227" i="5"/>
  <c r="R10226" i="5"/>
  <c r="Q10226" i="5"/>
  <c r="R10225" i="5"/>
  <c r="Q10225" i="5"/>
  <c r="R10224" i="5"/>
  <c r="Q10224" i="5"/>
  <c r="R10223" i="5"/>
  <c r="Q10223" i="5"/>
  <c r="R10222" i="5"/>
  <c r="Q10222" i="5"/>
  <c r="R10221" i="5"/>
  <c r="Q10221" i="5"/>
  <c r="R10220" i="5"/>
  <c r="Q10220" i="5"/>
  <c r="R10219" i="5"/>
  <c r="Q10219" i="5"/>
  <c r="R10218" i="5"/>
  <c r="Q10218" i="5"/>
  <c r="R10217" i="5"/>
  <c r="Q10217" i="5"/>
  <c r="R10216" i="5"/>
  <c r="Q10216" i="5"/>
  <c r="R10215" i="5"/>
  <c r="Q10215" i="5"/>
  <c r="R10214" i="5"/>
  <c r="Q10214" i="5"/>
  <c r="R10213" i="5"/>
  <c r="Q10213" i="5"/>
  <c r="R10212" i="5"/>
  <c r="Q10212" i="5"/>
  <c r="R10211" i="5"/>
  <c r="Q10211" i="5"/>
  <c r="R10210" i="5"/>
  <c r="Q10210" i="5"/>
  <c r="R10209" i="5"/>
  <c r="Q10209" i="5"/>
  <c r="R10208" i="5"/>
  <c r="Q10208" i="5"/>
  <c r="R10207" i="5"/>
  <c r="Q10207" i="5"/>
  <c r="R10206" i="5"/>
  <c r="Q10206" i="5"/>
  <c r="R10205" i="5"/>
  <c r="Q10205" i="5"/>
  <c r="R10204" i="5"/>
  <c r="Q10204" i="5"/>
  <c r="R10203" i="5"/>
  <c r="Q10203" i="5"/>
  <c r="R10202" i="5"/>
  <c r="Q10202" i="5"/>
  <c r="R10201" i="5"/>
  <c r="Q10201" i="5"/>
  <c r="R10200" i="5"/>
  <c r="Q10200" i="5"/>
  <c r="R10199" i="5"/>
  <c r="Q10199" i="5"/>
  <c r="R10198" i="5"/>
  <c r="Q10198" i="5"/>
  <c r="R10197" i="5"/>
  <c r="Q10197" i="5"/>
  <c r="R10196" i="5"/>
  <c r="Q10196" i="5"/>
  <c r="R10195" i="5"/>
  <c r="Q10195" i="5"/>
  <c r="R10194" i="5"/>
  <c r="Q10194" i="5"/>
  <c r="R10193" i="5"/>
  <c r="Q10193" i="5"/>
  <c r="R10192" i="5"/>
  <c r="Q10192" i="5"/>
  <c r="R10191" i="5"/>
  <c r="Q10191" i="5"/>
  <c r="R10190" i="5"/>
  <c r="Q10190" i="5"/>
  <c r="R10189" i="5"/>
  <c r="Q10189" i="5"/>
  <c r="R10188" i="5"/>
  <c r="Q10188" i="5"/>
  <c r="R10187" i="5"/>
  <c r="Q10187" i="5"/>
  <c r="R10186" i="5"/>
  <c r="Q10186" i="5"/>
  <c r="R10185" i="5"/>
  <c r="Q10185" i="5"/>
  <c r="R10184" i="5"/>
  <c r="Q10184" i="5"/>
  <c r="R10183" i="5"/>
  <c r="Q10183" i="5"/>
  <c r="R10182" i="5"/>
  <c r="Q10182" i="5"/>
  <c r="R10181" i="5"/>
  <c r="Q10181" i="5"/>
  <c r="R10180" i="5"/>
  <c r="Q10180" i="5"/>
  <c r="R10179" i="5"/>
  <c r="Q10179" i="5"/>
  <c r="R10178" i="5"/>
  <c r="Q10178" i="5"/>
  <c r="R10177" i="5"/>
  <c r="Q10177" i="5"/>
  <c r="R10176" i="5"/>
  <c r="Q10176" i="5"/>
  <c r="R10175" i="5"/>
  <c r="Q10175" i="5"/>
  <c r="R10174" i="5"/>
  <c r="Q10174" i="5"/>
  <c r="R10173" i="5"/>
  <c r="Q10173" i="5"/>
  <c r="R10172" i="5"/>
  <c r="Q10172" i="5"/>
  <c r="R10171" i="5"/>
  <c r="Q10171" i="5"/>
  <c r="R10170" i="5"/>
  <c r="Q10170" i="5"/>
  <c r="R10169" i="5"/>
  <c r="Q10169" i="5"/>
  <c r="R10168" i="5"/>
  <c r="Q10168" i="5"/>
  <c r="R10167" i="5"/>
  <c r="Q10167" i="5"/>
  <c r="R10166" i="5"/>
  <c r="Q10166" i="5"/>
  <c r="R10165" i="5"/>
  <c r="Q10165" i="5"/>
  <c r="R10164" i="5"/>
  <c r="Q10164" i="5"/>
  <c r="R10163" i="5"/>
  <c r="Q10163" i="5"/>
  <c r="R10162" i="5"/>
  <c r="Q10162" i="5"/>
  <c r="R10161" i="5"/>
  <c r="Q10161" i="5"/>
  <c r="R10160" i="5"/>
  <c r="Q10160" i="5"/>
  <c r="R10159" i="5"/>
  <c r="Q10159" i="5"/>
  <c r="R10158" i="5"/>
  <c r="Q10158" i="5"/>
  <c r="R10157" i="5"/>
  <c r="Q10157" i="5"/>
  <c r="R10156" i="5"/>
  <c r="Q10156" i="5"/>
  <c r="R10155" i="5"/>
  <c r="Q10155" i="5"/>
  <c r="R10154" i="5"/>
  <c r="Q10154" i="5"/>
  <c r="R10153" i="5"/>
  <c r="Q10153" i="5"/>
  <c r="R10152" i="5"/>
  <c r="Q10152" i="5"/>
  <c r="R10151" i="5"/>
  <c r="Q10151" i="5"/>
  <c r="R10150" i="5"/>
  <c r="Q10150" i="5"/>
  <c r="R10149" i="5"/>
  <c r="Q10149" i="5"/>
  <c r="R10148" i="5"/>
  <c r="Q10148" i="5"/>
  <c r="R10147" i="5"/>
  <c r="Q10147" i="5"/>
  <c r="R10146" i="5"/>
  <c r="Q10146" i="5"/>
  <c r="R10145" i="5"/>
  <c r="Q10145" i="5"/>
  <c r="R10144" i="5"/>
  <c r="Q10144" i="5"/>
  <c r="R10143" i="5"/>
  <c r="Q10143" i="5"/>
  <c r="R10142" i="5"/>
  <c r="Q10142" i="5"/>
  <c r="R10141" i="5"/>
  <c r="Q10141" i="5"/>
  <c r="R10140" i="5"/>
  <c r="Q10140" i="5"/>
  <c r="R10139" i="5"/>
  <c r="Q10139" i="5"/>
  <c r="R10138" i="5"/>
  <c r="Q10138" i="5"/>
  <c r="R10137" i="5"/>
  <c r="Q10137" i="5"/>
  <c r="R10136" i="5"/>
  <c r="Q10136" i="5"/>
  <c r="R10135" i="5"/>
  <c r="Q10135" i="5"/>
  <c r="R10134" i="5"/>
  <c r="Q10134" i="5"/>
  <c r="R10133" i="5"/>
  <c r="Q10133" i="5"/>
  <c r="R10132" i="5"/>
  <c r="Q10132" i="5"/>
  <c r="R10131" i="5"/>
  <c r="Q10131" i="5"/>
  <c r="R10130" i="5"/>
  <c r="Q10130" i="5"/>
  <c r="R10129" i="5"/>
  <c r="Q10129" i="5"/>
  <c r="R10128" i="5"/>
  <c r="Q10128" i="5"/>
  <c r="R10127" i="5"/>
  <c r="Q10127" i="5"/>
  <c r="R10126" i="5"/>
  <c r="Q10126" i="5"/>
  <c r="R10125" i="5"/>
  <c r="Q10125" i="5"/>
  <c r="R10124" i="5"/>
  <c r="Q10124" i="5"/>
  <c r="R10123" i="5"/>
  <c r="Q10123" i="5"/>
  <c r="R10122" i="5"/>
  <c r="Q10122" i="5"/>
  <c r="R10121" i="5"/>
  <c r="Q10121" i="5"/>
  <c r="R10120" i="5"/>
  <c r="Q10120" i="5"/>
  <c r="R10119" i="5"/>
  <c r="Q10119" i="5"/>
  <c r="R10118" i="5"/>
  <c r="Q10118" i="5"/>
  <c r="R10117" i="5"/>
  <c r="Q10117" i="5"/>
  <c r="R10116" i="5"/>
  <c r="Q10116" i="5"/>
  <c r="R10115" i="5"/>
  <c r="Q10115" i="5"/>
  <c r="R10114" i="5"/>
  <c r="Q10114" i="5"/>
  <c r="R10113" i="5"/>
  <c r="Q10113" i="5"/>
  <c r="R10112" i="5"/>
  <c r="Q10112" i="5"/>
  <c r="R10111" i="5"/>
  <c r="Q10111" i="5"/>
  <c r="R10110" i="5"/>
  <c r="Q10110" i="5"/>
  <c r="R10109" i="5"/>
  <c r="Q10109" i="5"/>
  <c r="R10108" i="5"/>
  <c r="Q10108" i="5"/>
  <c r="R10107" i="5"/>
  <c r="Q10107" i="5"/>
  <c r="R10106" i="5"/>
  <c r="Q10106" i="5"/>
  <c r="R10105" i="5"/>
  <c r="Q10105" i="5"/>
  <c r="R10104" i="5"/>
  <c r="Q10104" i="5"/>
  <c r="R10103" i="5"/>
  <c r="Q10103" i="5"/>
  <c r="R10102" i="5"/>
  <c r="Q10102" i="5"/>
  <c r="R10101" i="5"/>
  <c r="Q10101" i="5"/>
  <c r="R10100" i="5"/>
  <c r="Q10100" i="5"/>
  <c r="R10099" i="5"/>
  <c r="Q10099" i="5"/>
  <c r="R10098" i="5"/>
  <c r="Q10098" i="5"/>
  <c r="R10097" i="5"/>
  <c r="Q10097" i="5"/>
  <c r="R10096" i="5"/>
  <c r="Q10096" i="5"/>
  <c r="R10095" i="5"/>
  <c r="Q10095" i="5"/>
  <c r="R10094" i="5"/>
  <c r="Q10094" i="5"/>
  <c r="R10093" i="5"/>
  <c r="Q10093" i="5"/>
  <c r="R10092" i="5"/>
  <c r="Q10092" i="5"/>
  <c r="R10091" i="5"/>
  <c r="Q10091" i="5"/>
  <c r="R10090" i="5"/>
  <c r="Q10090" i="5"/>
  <c r="R10089" i="5"/>
  <c r="Q10089" i="5"/>
  <c r="R10088" i="5"/>
  <c r="Q10088" i="5"/>
  <c r="R10087" i="5"/>
  <c r="Q10087" i="5"/>
  <c r="R10086" i="5"/>
  <c r="Q10086" i="5"/>
  <c r="R10085" i="5"/>
  <c r="Q10085" i="5"/>
  <c r="R10084" i="5"/>
  <c r="Q10084" i="5"/>
  <c r="R10083" i="5"/>
  <c r="Q10083" i="5"/>
  <c r="R10082" i="5"/>
  <c r="Q10082" i="5"/>
  <c r="R10081" i="5"/>
  <c r="Q10081" i="5"/>
  <c r="R10080" i="5"/>
  <c r="Q10080" i="5"/>
  <c r="R10079" i="5"/>
  <c r="Q10079" i="5"/>
  <c r="R10078" i="5"/>
  <c r="Q10078" i="5"/>
  <c r="R10077" i="5"/>
  <c r="Q10077" i="5"/>
  <c r="R10076" i="5"/>
  <c r="Q10076" i="5"/>
  <c r="R10075" i="5"/>
  <c r="Q10075" i="5"/>
  <c r="R10074" i="5"/>
  <c r="Q10074" i="5"/>
  <c r="R10073" i="5"/>
  <c r="Q10073" i="5"/>
  <c r="R10072" i="5"/>
  <c r="Q10072" i="5"/>
  <c r="R10071" i="5"/>
  <c r="Q10071" i="5"/>
  <c r="R10070" i="5"/>
  <c r="Q10070" i="5"/>
  <c r="R10069" i="5"/>
  <c r="Q10069" i="5"/>
  <c r="R10068" i="5"/>
  <c r="Q10068" i="5"/>
  <c r="R10067" i="5"/>
  <c r="Q10067" i="5"/>
  <c r="R10066" i="5"/>
  <c r="Q10066" i="5"/>
  <c r="R10065" i="5"/>
  <c r="Q10065" i="5"/>
  <c r="R10064" i="5"/>
  <c r="Q10064" i="5"/>
  <c r="R10063" i="5"/>
  <c r="Q10063" i="5"/>
  <c r="R10062" i="5"/>
  <c r="Q10062" i="5"/>
  <c r="R10061" i="5"/>
  <c r="Q10061" i="5"/>
  <c r="R10060" i="5"/>
  <c r="Q10060" i="5"/>
  <c r="R10059" i="5"/>
  <c r="Q10059" i="5"/>
  <c r="R10058" i="5"/>
  <c r="Q10058" i="5"/>
  <c r="R10057" i="5"/>
  <c r="Q10057" i="5"/>
  <c r="R10056" i="5"/>
  <c r="Q10056" i="5"/>
  <c r="R10055" i="5"/>
  <c r="Q10055" i="5"/>
  <c r="R10054" i="5"/>
  <c r="Q10054" i="5"/>
  <c r="R10053" i="5"/>
  <c r="Q10053" i="5"/>
  <c r="R10052" i="5"/>
  <c r="Q10052" i="5"/>
  <c r="R10051" i="5"/>
  <c r="Q10051" i="5"/>
  <c r="R10050" i="5"/>
  <c r="Q10050" i="5"/>
  <c r="R10049" i="5"/>
  <c r="Q10049" i="5"/>
  <c r="R10048" i="5"/>
  <c r="Q10048" i="5"/>
  <c r="R10047" i="5"/>
  <c r="Q10047" i="5"/>
  <c r="R10046" i="5"/>
  <c r="Q10046" i="5"/>
  <c r="R10045" i="5"/>
  <c r="Q10045" i="5"/>
  <c r="R10044" i="5"/>
  <c r="Q10044" i="5"/>
  <c r="R10043" i="5"/>
  <c r="Q10043" i="5"/>
  <c r="R10042" i="5"/>
  <c r="Q10042" i="5"/>
  <c r="R10041" i="5"/>
  <c r="Q10041" i="5"/>
  <c r="R10040" i="5"/>
  <c r="Q10040" i="5"/>
  <c r="R10039" i="5"/>
  <c r="Q10039" i="5"/>
  <c r="R10038" i="5"/>
  <c r="Q10038" i="5"/>
  <c r="R10037" i="5"/>
  <c r="Q10037" i="5"/>
  <c r="R10036" i="5"/>
  <c r="Q10036" i="5"/>
  <c r="R10035" i="5"/>
  <c r="Q10035" i="5"/>
  <c r="R10034" i="5"/>
  <c r="Q10034" i="5"/>
  <c r="R10033" i="5"/>
  <c r="Q10033" i="5"/>
  <c r="R10032" i="5"/>
  <c r="Q10032" i="5"/>
  <c r="R10031" i="5"/>
  <c r="Q10031" i="5"/>
  <c r="R10030" i="5"/>
  <c r="Q10030" i="5"/>
  <c r="R10029" i="5"/>
  <c r="Q10029" i="5"/>
  <c r="R10028" i="5"/>
  <c r="Q10028" i="5"/>
  <c r="R10027" i="5"/>
  <c r="Q10027" i="5"/>
  <c r="R10026" i="5"/>
  <c r="Q10026" i="5"/>
  <c r="R10025" i="5"/>
  <c r="Q10025" i="5"/>
  <c r="R10024" i="5"/>
  <c r="Q10024" i="5"/>
  <c r="R10023" i="5"/>
  <c r="Q10023" i="5"/>
  <c r="R10022" i="5"/>
  <c r="Q10022" i="5"/>
  <c r="R10021" i="5"/>
  <c r="Q10021" i="5"/>
  <c r="R10020" i="5"/>
  <c r="Q10020" i="5"/>
  <c r="R10019" i="5"/>
  <c r="Q10019" i="5"/>
  <c r="R10018" i="5"/>
  <c r="Q10018" i="5"/>
  <c r="R10017" i="5"/>
  <c r="Q10017" i="5"/>
  <c r="R10016" i="5"/>
  <c r="Q10016" i="5"/>
  <c r="R10015" i="5"/>
  <c r="Q10015" i="5"/>
  <c r="R10014" i="5"/>
  <c r="Q10014" i="5"/>
  <c r="R10013" i="5"/>
  <c r="Q10013" i="5"/>
  <c r="R10012" i="5"/>
  <c r="Q10012" i="5"/>
  <c r="R10011" i="5"/>
  <c r="Q10011" i="5"/>
  <c r="R10010" i="5"/>
  <c r="Q10010" i="5"/>
  <c r="R10009" i="5"/>
  <c r="Q10009" i="5"/>
  <c r="R10008" i="5"/>
  <c r="Q10008" i="5"/>
  <c r="R10007" i="5"/>
  <c r="Q10007" i="5"/>
  <c r="R10006" i="5"/>
  <c r="Q10006" i="5"/>
  <c r="R10005" i="5"/>
  <c r="Q10005" i="5"/>
  <c r="R10004" i="5"/>
  <c r="Q10004" i="5"/>
  <c r="R10003" i="5"/>
  <c r="Q10003" i="5"/>
  <c r="R10002" i="5"/>
  <c r="Q10002" i="5"/>
  <c r="R10001" i="5"/>
  <c r="Q10001" i="5"/>
  <c r="R10000" i="5"/>
  <c r="Q10000" i="5"/>
  <c r="R9999" i="5"/>
  <c r="Q9999" i="5"/>
  <c r="R9998" i="5"/>
  <c r="Q9998" i="5"/>
  <c r="R9997" i="5"/>
  <c r="Q9997" i="5"/>
  <c r="R9996" i="5"/>
  <c r="Q9996" i="5"/>
  <c r="R9995" i="5"/>
  <c r="Q9995" i="5"/>
  <c r="R9994" i="5"/>
  <c r="Q9994" i="5"/>
  <c r="R9993" i="5"/>
  <c r="Q9993" i="5"/>
  <c r="R9992" i="5"/>
  <c r="Q9992" i="5"/>
  <c r="R9991" i="5"/>
  <c r="Q9991" i="5"/>
  <c r="R9990" i="5"/>
  <c r="Q9990" i="5"/>
  <c r="R9989" i="5"/>
  <c r="Q9989" i="5"/>
  <c r="R9988" i="5"/>
  <c r="Q9988" i="5"/>
  <c r="R9987" i="5"/>
  <c r="Q9987" i="5"/>
  <c r="R9986" i="5"/>
  <c r="Q9986" i="5"/>
  <c r="R9985" i="5"/>
  <c r="Q9985" i="5"/>
  <c r="R9984" i="5"/>
  <c r="Q9984" i="5"/>
  <c r="R9983" i="5"/>
  <c r="Q9983" i="5"/>
  <c r="R9982" i="5"/>
  <c r="Q9982" i="5"/>
  <c r="R9981" i="5"/>
  <c r="Q9981" i="5"/>
  <c r="R9980" i="5"/>
  <c r="Q9980" i="5"/>
  <c r="R9979" i="5"/>
  <c r="Q9979" i="5"/>
  <c r="R9978" i="5"/>
  <c r="Q9978" i="5"/>
  <c r="R9977" i="5"/>
  <c r="Q9977" i="5"/>
  <c r="R9976" i="5"/>
  <c r="Q9976" i="5"/>
  <c r="R9975" i="5"/>
  <c r="Q9975" i="5"/>
  <c r="R9974" i="5"/>
  <c r="Q9974" i="5"/>
  <c r="R9973" i="5"/>
  <c r="Q9973" i="5"/>
  <c r="R9972" i="5"/>
  <c r="Q9972" i="5"/>
  <c r="R9971" i="5"/>
  <c r="Q9971" i="5"/>
  <c r="R9970" i="5"/>
  <c r="Q9970" i="5"/>
  <c r="R9969" i="5"/>
  <c r="Q9969" i="5"/>
  <c r="R9968" i="5"/>
  <c r="Q9968" i="5"/>
  <c r="R9967" i="5"/>
  <c r="Q9967" i="5"/>
  <c r="R9966" i="5"/>
  <c r="Q9966" i="5"/>
  <c r="R9965" i="5"/>
  <c r="Q9965" i="5"/>
  <c r="R9964" i="5"/>
  <c r="Q9964" i="5"/>
  <c r="R9963" i="5"/>
  <c r="Q9963" i="5"/>
  <c r="R9962" i="5"/>
  <c r="Q9962" i="5"/>
  <c r="R9961" i="5"/>
  <c r="Q9961" i="5"/>
  <c r="R9960" i="5"/>
  <c r="Q9960" i="5"/>
  <c r="R9959" i="5"/>
  <c r="Q9959" i="5"/>
  <c r="R9958" i="5"/>
  <c r="Q9958" i="5"/>
  <c r="R9957" i="5"/>
  <c r="Q9957" i="5"/>
  <c r="R9956" i="5"/>
  <c r="Q9956" i="5"/>
  <c r="R9955" i="5"/>
  <c r="Q9955" i="5"/>
  <c r="R9954" i="5"/>
  <c r="Q9954" i="5"/>
  <c r="R9953" i="5"/>
  <c r="Q9953" i="5"/>
  <c r="R9952" i="5"/>
  <c r="Q9952" i="5"/>
  <c r="R9951" i="5"/>
  <c r="Q9951" i="5"/>
  <c r="R9950" i="5"/>
  <c r="Q9950" i="5"/>
  <c r="R9949" i="5"/>
  <c r="Q9949" i="5"/>
  <c r="R9948" i="5"/>
  <c r="Q9948" i="5"/>
  <c r="R9947" i="5"/>
  <c r="Q9947" i="5"/>
  <c r="R9946" i="5"/>
  <c r="Q9946" i="5"/>
  <c r="R9945" i="5"/>
  <c r="Q9945" i="5"/>
  <c r="R9944" i="5"/>
  <c r="Q9944" i="5"/>
  <c r="R9943" i="5"/>
  <c r="Q9943" i="5"/>
  <c r="R9942" i="5"/>
  <c r="Q9942" i="5"/>
  <c r="R9941" i="5"/>
  <c r="Q9941" i="5"/>
  <c r="R9940" i="5"/>
  <c r="Q9940" i="5"/>
  <c r="R9939" i="5"/>
  <c r="Q9939" i="5"/>
  <c r="R9938" i="5"/>
  <c r="Q9938" i="5"/>
  <c r="R9937" i="5"/>
  <c r="Q9937" i="5"/>
  <c r="R9936" i="5"/>
  <c r="Q9936" i="5"/>
  <c r="R9935" i="5"/>
  <c r="Q9935" i="5"/>
  <c r="R9934" i="5"/>
  <c r="Q9934" i="5"/>
  <c r="R9933" i="5"/>
  <c r="Q9933" i="5"/>
  <c r="R9932" i="5"/>
  <c r="Q9932" i="5"/>
  <c r="R9931" i="5"/>
  <c r="Q9931" i="5"/>
  <c r="R9930" i="5"/>
  <c r="Q9930" i="5"/>
  <c r="R9929" i="5"/>
  <c r="Q9929" i="5"/>
  <c r="R9928" i="5"/>
  <c r="Q9928" i="5"/>
  <c r="R9927" i="5"/>
  <c r="Q9927" i="5"/>
  <c r="R9926" i="5"/>
  <c r="Q9926" i="5"/>
  <c r="R9925" i="5"/>
  <c r="Q9925" i="5"/>
  <c r="R9924" i="5"/>
  <c r="Q9924" i="5"/>
  <c r="R9923" i="5"/>
  <c r="Q9923" i="5"/>
  <c r="R9922" i="5"/>
  <c r="Q9922" i="5"/>
  <c r="R9921" i="5"/>
  <c r="Q9921" i="5"/>
  <c r="R9920" i="5"/>
  <c r="Q9920" i="5"/>
  <c r="R9919" i="5"/>
  <c r="Q9919" i="5"/>
  <c r="R9918" i="5"/>
  <c r="Q9918" i="5"/>
  <c r="R9917" i="5"/>
  <c r="Q9917" i="5"/>
  <c r="R9916" i="5"/>
  <c r="Q9916" i="5"/>
  <c r="R9915" i="5"/>
  <c r="Q9915" i="5"/>
  <c r="R9914" i="5"/>
  <c r="Q9914" i="5"/>
  <c r="R9913" i="5"/>
  <c r="Q9913" i="5"/>
  <c r="R9912" i="5"/>
  <c r="Q9912" i="5"/>
  <c r="R9911" i="5"/>
  <c r="Q9911" i="5"/>
  <c r="R9910" i="5"/>
  <c r="Q9910" i="5"/>
  <c r="R9909" i="5"/>
  <c r="Q9909" i="5"/>
  <c r="R9908" i="5"/>
  <c r="Q9908" i="5"/>
  <c r="R9907" i="5"/>
  <c r="Q9907" i="5"/>
  <c r="R9906" i="5"/>
  <c r="Q9906" i="5"/>
  <c r="R9905" i="5"/>
  <c r="Q9905" i="5"/>
  <c r="R9904" i="5"/>
  <c r="Q9904" i="5"/>
  <c r="R9903" i="5"/>
  <c r="Q9903" i="5"/>
  <c r="R9902" i="5"/>
  <c r="Q9902" i="5"/>
  <c r="R9901" i="5"/>
  <c r="Q9901" i="5"/>
  <c r="R9900" i="5"/>
  <c r="Q9900" i="5"/>
  <c r="R9899" i="5"/>
  <c r="Q9899" i="5"/>
  <c r="R9898" i="5"/>
  <c r="Q9898" i="5"/>
  <c r="R9897" i="5"/>
  <c r="Q9897" i="5"/>
  <c r="R9896" i="5"/>
  <c r="Q9896" i="5"/>
  <c r="R9895" i="5"/>
  <c r="Q9895" i="5"/>
  <c r="R9894" i="5"/>
  <c r="Q9894" i="5"/>
  <c r="R9893" i="5"/>
  <c r="Q9893" i="5"/>
  <c r="R9892" i="5"/>
  <c r="Q9892" i="5"/>
  <c r="R9891" i="5"/>
  <c r="Q9891" i="5"/>
  <c r="R9890" i="5"/>
  <c r="Q9890" i="5"/>
  <c r="R9889" i="5"/>
  <c r="Q9889" i="5"/>
  <c r="R9888" i="5"/>
  <c r="Q9888" i="5"/>
  <c r="R9887" i="5"/>
  <c r="Q9887" i="5"/>
  <c r="R9886" i="5"/>
  <c r="Q9886" i="5"/>
  <c r="R9885" i="5"/>
  <c r="Q9885" i="5"/>
  <c r="R9884" i="5"/>
  <c r="Q9884" i="5"/>
  <c r="R9883" i="5"/>
  <c r="Q9883" i="5"/>
  <c r="R9882" i="5"/>
  <c r="Q9882" i="5"/>
  <c r="R9881" i="5"/>
  <c r="Q9881" i="5"/>
  <c r="R9880" i="5"/>
  <c r="Q9880" i="5"/>
  <c r="R9879" i="5"/>
  <c r="Q9879" i="5"/>
  <c r="R9878" i="5"/>
  <c r="Q9878" i="5"/>
  <c r="R9877" i="5"/>
  <c r="Q9877" i="5"/>
  <c r="R9876" i="5"/>
  <c r="Q9876" i="5"/>
  <c r="R9875" i="5"/>
  <c r="Q9875" i="5"/>
  <c r="R9874" i="5"/>
  <c r="Q9874" i="5"/>
  <c r="R9873" i="5"/>
  <c r="Q9873" i="5"/>
  <c r="R9872" i="5"/>
  <c r="Q9872" i="5"/>
  <c r="R9871" i="5"/>
  <c r="Q9871" i="5"/>
  <c r="R9870" i="5"/>
  <c r="Q9870" i="5"/>
  <c r="R9869" i="5"/>
  <c r="Q9869" i="5"/>
  <c r="R9868" i="5"/>
  <c r="Q9868" i="5"/>
  <c r="R9867" i="5"/>
  <c r="Q9867" i="5"/>
  <c r="R9866" i="5"/>
  <c r="Q9866" i="5"/>
  <c r="R9865" i="5"/>
  <c r="Q9865" i="5"/>
  <c r="R9864" i="5"/>
  <c r="Q9864" i="5"/>
  <c r="R9863" i="5"/>
  <c r="Q9863" i="5"/>
  <c r="R9862" i="5"/>
  <c r="Q9862" i="5"/>
  <c r="R9861" i="5"/>
  <c r="Q9861" i="5"/>
  <c r="R9860" i="5"/>
  <c r="Q9860" i="5"/>
  <c r="R9859" i="5"/>
  <c r="Q9859" i="5"/>
  <c r="R9858" i="5"/>
  <c r="Q9858" i="5"/>
  <c r="R9857" i="5"/>
  <c r="Q9857" i="5"/>
  <c r="R9856" i="5"/>
  <c r="Q9856" i="5"/>
  <c r="R9855" i="5"/>
  <c r="Q9855" i="5"/>
  <c r="R9854" i="5"/>
  <c r="Q9854" i="5"/>
  <c r="R9853" i="5"/>
  <c r="Q9853" i="5"/>
  <c r="R9852" i="5"/>
  <c r="Q9852" i="5"/>
  <c r="R9851" i="5"/>
  <c r="Q9851" i="5"/>
  <c r="R9850" i="5"/>
  <c r="Q9850" i="5"/>
  <c r="R9849" i="5"/>
  <c r="Q9849" i="5"/>
  <c r="R9848" i="5"/>
  <c r="Q9848" i="5"/>
  <c r="R9847" i="5"/>
  <c r="Q9847" i="5"/>
  <c r="R9846" i="5"/>
  <c r="Q9846" i="5"/>
  <c r="R9845" i="5"/>
  <c r="Q9845" i="5"/>
  <c r="R9844" i="5"/>
  <c r="Q9844" i="5"/>
  <c r="R9843" i="5"/>
  <c r="Q9843" i="5"/>
  <c r="R9842" i="5"/>
  <c r="Q9842" i="5"/>
  <c r="R9841" i="5"/>
  <c r="Q9841" i="5"/>
  <c r="R9840" i="5"/>
  <c r="Q9840" i="5"/>
  <c r="R9839" i="5"/>
  <c r="Q9839" i="5"/>
  <c r="R9838" i="5"/>
  <c r="Q9838" i="5"/>
  <c r="R9837" i="5"/>
  <c r="Q9837" i="5"/>
  <c r="R9836" i="5"/>
  <c r="Q9836" i="5"/>
  <c r="R9835" i="5"/>
  <c r="Q9835" i="5"/>
  <c r="R9834" i="5"/>
  <c r="Q9834" i="5"/>
  <c r="R9833" i="5"/>
  <c r="Q9833" i="5"/>
  <c r="R9832" i="5"/>
  <c r="Q9832" i="5"/>
  <c r="R9831" i="5"/>
  <c r="Q9831" i="5"/>
  <c r="R9830" i="5"/>
  <c r="Q9830" i="5"/>
  <c r="R9829" i="5"/>
  <c r="Q9829" i="5"/>
  <c r="R9828" i="5"/>
  <c r="Q9828" i="5"/>
  <c r="R9827" i="5"/>
  <c r="Q9827" i="5"/>
  <c r="R9826" i="5"/>
  <c r="Q9826" i="5"/>
  <c r="R9825" i="5"/>
  <c r="Q9825" i="5"/>
  <c r="R9824" i="5"/>
  <c r="Q9824" i="5"/>
  <c r="R9823" i="5"/>
  <c r="Q9823" i="5"/>
  <c r="R9822" i="5"/>
  <c r="Q9822" i="5"/>
  <c r="R9821" i="5"/>
  <c r="Q9821" i="5"/>
  <c r="R9820" i="5"/>
  <c r="Q9820" i="5"/>
  <c r="R9819" i="5"/>
  <c r="Q9819" i="5"/>
  <c r="R9818" i="5"/>
  <c r="Q9818" i="5"/>
  <c r="R9817" i="5"/>
  <c r="Q9817" i="5"/>
  <c r="R9816" i="5"/>
  <c r="Q9816" i="5"/>
  <c r="R9815" i="5"/>
  <c r="Q9815" i="5"/>
  <c r="R9814" i="5"/>
  <c r="Q9814" i="5"/>
  <c r="R9813" i="5"/>
  <c r="Q9813" i="5"/>
  <c r="R9812" i="5"/>
  <c r="Q9812" i="5"/>
  <c r="R9811" i="5"/>
  <c r="Q9811" i="5"/>
  <c r="R9810" i="5"/>
  <c r="Q9810" i="5"/>
  <c r="R9809" i="5"/>
  <c r="Q9809" i="5"/>
  <c r="R9808" i="5"/>
  <c r="Q9808" i="5"/>
  <c r="R9807" i="5"/>
  <c r="Q9807" i="5"/>
  <c r="R9806" i="5"/>
  <c r="Q9806" i="5"/>
  <c r="R9805" i="5"/>
  <c r="Q9805" i="5"/>
  <c r="R9804" i="5"/>
  <c r="Q9804" i="5"/>
  <c r="R9803" i="5"/>
  <c r="Q9803" i="5"/>
  <c r="R9802" i="5"/>
  <c r="Q9802" i="5"/>
  <c r="R9801" i="5"/>
  <c r="Q9801" i="5"/>
  <c r="R9800" i="5"/>
  <c r="Q9800" i="5"/>
  <c r="R9799" i="5"/>
  <c r="Q9799" i="5"/>
  <c r="R9798" i="5"/>
  <c r="Q9798" i="5"/>
  <c r="R9797" i="5"/>
  <c r="Q9797" i="5"/>
  <c r="R9796" i="5"/>
  <c r="Q9796" i="5"/>
  <c r="R9795" i="5"/>
  <c r="Q9795" i="5"/>
  <c r="R9794" i="5"/>
  <c r="Q9794" i="5"/>
  <c r="R9793" i="5"/>
  <c r="Q9793" i="5"/>
  <c r="R9792" i="5"/>
  <c r="Q9792" i="5"/>
  <c r="R9791" i="5"/>
  <c r="Q9791" i="5"/>
  <c r="R9790" i="5"/>
  <c r="Q9790" i="5"/>
  <c r="R9789" i="5"/>
  <c r="Q9789" i="5"/>
  <c r="R9788" i="5"/>
  <c r="Q9788" i="5"/>
  <c r="R9787" i="5"/>
  <c r="Q9787" i="5"/>
  <c r="R9786" i="5"/>
  <c r="Q9786" i="5"/>
  <c r="R9785" i="5"/>
  <c r="Q9785" i="5"/>
  <c r="R9784" i="5"/>
  <c r="Q9784" i="5"/>
  <c r="R9783" i="5"/>
  <c r="Q9783" i="5"/>
  <c r="R9782" i="5"/>
  <c r="Q9782" i="5"/>
  <c r="R9781" i="5"/>
  <c r="Q9781" i="5"/>
  <c r="R9780" i="5"/>
  <c r="Q9780" i="5"/>
  <c r="R9779" i="5"/>
  <c r="Q9779" i="5"/>
  <c r="R9778" i="5"/>
  <c r="Q9778" i="5"/>
  <c r="R9777" i="5"/>
  <c r="Q9777" i="5"/>
  <c r="R9776" i="5"/>
  <c r="Q9776" i="5"/>
  <c r="R9775" i="5"/>
  <c r="Q9775" i="5"/>
  <c r="R9774" i="5"/>
  <c r="Q9774" i="5"/>
  <c r="R9773" i="5"/>
  <c r="Q9773" i="5"/>
  <c r="R9772" i="5"/>
  <c r="Q9772" i="5"/>
  <c r="R9771" i="5"/>
  <c r="Q9771" i="5"/>
  <c r="R9770" i="5"/>
  <c r="Q9770" i="5"/>
  <c r="R9769" i="5"/>
  <c r="Q9769" i="5"/>
  <c r="R9768" i="5"/>
  <c r="Q9768" i="5"/>
  <c r="R9767" i="5"/>
  <c r="Q9767" i="5"/>
  <c r="R9766" i="5"/>
  <c r="Q9766" i="5"/>
  <c r="R9765" i="5"/>
  <c r="Q9765" i="5"/>
  <c r="R9764" i="5"/>
  <c r="Q9764" i="5"/>
  <c r="R9763" i="5"/>
  <c r="Q9763" i="5"/>
  <c r="R9762" i="5"/>
  <c r="Q9762" i="5"/>
  <c r="R9761" i="5"/>
  <c r="Q9761" i="5"/>
  <c r="R9760" i="5"/>
  <c r="Q9760" i="5"/>
  <c r="R9759" i="5"/>
  <c r="Q9759" i="5"/>
  <c r="R9758" i="5"/>
  <c r="Q9758" i="5"/>
  <c r="R9757" i="5"/>
  <c r="Q9757" i="5"/>
  <c r="R9756" i="5"/>
  <c r="Q9756" i="5"/>
  <c r="R9755" i="5"/>
  <c r="Q9755" i="5"/>
  <c r="R9754" i="5"/>
  <c r="Q9754" i="5"/>
  <c r="R9753" i="5"/>
  <c r="Q9753" i="5"/>
  <c r="R9752" i="5"/>
  <c r="Q9752" i="5"/>
  <c r="R9751" i="5"/>
  <c r="Q9751" i="5"/>
  <c r="R9750" i="5"/>
  <c r="Q9750" i="5"/>
  <c r="R9749" i="5"/>
  <c r="Q9749" i="5"/>
  <c r="R9748" i="5"/>
  <c r="Q9748" i="5"/>
  <c r="R9747" i="5"/>
  <c r="Q9747" i="5"/>
  <c r="R9746" i="5"/>
  <c r="Q9746" i="5"/>
  <c r="R9745" i="5"/>
  <c r="Q9745" i="5"/>
  <c r="R9744" i="5"/>
  <c r="Q9744" i="5"/>
  <c r="R9743" i="5"/>
  <c r="Q9743" i="5"/>
  <c r="R9742" i="5"/>
  <c r="Q9742" i="5"/>
  <c r="R9741" i="5"/>
  <c r="Q9741" i="5"/>
  <c r="R9740" i="5"/>
  <c r="Q9740" i="5"/>
  <c r="R9739" i="5"/>
  <c r="Q9739" i="5"/>
  <c r="R9738" i="5"/>
  <c r="Q9738" i="5"/>
  <c r="R9737" i="5"/>
  <c r="Q9737" i="5"/>
  <c r="R9736" i="5"/>
  <c r="Q9736" i="5"/>
  <c r="R9735" i="5"/>
  <c r="Q9735" i="5"/>
  <c r="R9734" i="5"/>
  <c r="Q9734" i="5"/>
  <c r="R9733" i="5"/>
  <c r="Q9733" i="5"/>
  <c r="R9732" i="5"/>
  <c r="Q9732" i="5"/>
  <c r="R9731" i="5"/>
  <c r="Q9731" i="5"/>
  <c r="R9730" i="5"/>
  <c r="Q9730" i="5"/>
  <c r="R9729" i="5"/>
  <c r="Q9729" i="5"/>
  <c r="R9728" i="5"/>
  <c r="Q9728" i="5"/>
  <c r="R9727" i="5"/>
  <c r="Q9727" i="5"/>
  <c r="R9726" i="5"/>
  <c r="Q9726" i="5"/>
  <c r="R9725" i="5"/>
  <c r="Q9725" i="5"/>
  <c r="R9724" i="5"/>
  <c r="Q9724" i="5"/>
  <c r="R9723" i="5"/>
  <c r="Q9723" i="5"/>
  <c r="R9722" i="5"/>
  <c r="Q9722" i="5"/>
  <c r="R9721" i="5"/>
  <c r="Q9721" i="5"/>
  <c r="R9720" i="5"/>
  <c r="Q9720" i="5"/>
  <c r="R9719" i="5"/>
  <c r="Q9719" i="5"/>
  <c r="R9718" i="5"/>
  <c r="Q9718" i="5"/>
  <c r="R9717" i="5"/>
  <c r="Q9717" i="5"/>
  <c r="R9716" i="5"/>
  <c r="Q9716" i="5"/>
  <c r="R9715" i="5"/>
  <c r="Q9715" i="5"/>
  <c r="R9714" i="5"/>
  <c r="Q9714" i="5"/>
  <c r="R9713" i="5"/>
  <c r="Q9713" i="5"/>
  <c r="R9712" i="5"/>
  <c r="Q9712" i="5"/>
  <c r="R9711" i="5"/>
  <c r="Q9711" i="5"/>
  <c r="R9710" i="5"/>
  <c r="Q9710" i="5"/>
  <c r="R9709" i="5"/>
  <c r="Q9709" i="5"/>
  <c r="R9708" i="5"/>
  <c r="Q9708" i="5"/>
  <c r="R9707" i="5"/>
  <c r="Q9707" i="5"/>
  <c r="R9706" i="5"/>
  <c r="Q9706" i="5"/>
  <c r="R9705" i="5"/>
  <c r="Q9705" i="5"/>
  <c r="R9704" i="5"/>
  <c r="Q9704" i="5"/>
  <c r="R9703" i="5"/>
  <c r="Q9703" i="5"/>
  <c r="R9702" i="5"/>
  <c r="Q9702" i="5"/>
  <c r="R9701" i="5"/>
  <c r="Q9701" i="5"/>
  <c r="R9700" i="5"/>
  <c r="Q9700" i="5"/>
  <c r="R9699" i="5"/>
  <c r="Q9699" i="5"/>
  <c r="R9698" i="5"/>
  <c r="Q9698" i="5"/>
  <c r="R9697" i="5"/>
  <c r="Q9697" i="5"/>
  <c r="R9696" i="5"/>
  <c r="Q9696" i="5"/>
  <c r="R9695" i="5"/>
  <c r="Q9695" i="5"/>
  <c r="R9694" i="5"/>
  <c r="Q9694" i="5"/>
  <c r="R9693" i="5"/>
  <c r="Q9693" i="5"/>
  <c r="R9692" i="5"/>
  <c r="Q9692" i="5"/>
  <c r="R9691" i="5"/>
  <c r="Q9691" i="5"/>
  <c r="R9690" i="5"/>
  <c r="Q9690" i="5"/>
  <c r="R9689" i="5"/>
  <c r="Q9689" i="5"/>
  <c r="R9688" i="5"/>
  <c r="Q9688" i="5"/>
  <c r="R9687" i="5"/>
  <c r="Q9687" i="5"/>
  <c r="R9686" i="5"/>
  <c r="Q9686" i="5"/>
  <c r="R9685" i="5"/>
  <c r="Q9685" i="5"/>
  <c r="R9684" i="5"/>
  <c r="Q9684" i="5"/>
  <c r="R9683" i="5"/>
  <c r="Q9683" i="5"/>
  <c r="R9682" i="5"/>
  <c r="Q9682" i="5"/>
  <c r="R9681" i="5"/>
  <c r="Q9681" i="5"/>
  <c r="R9680" i="5"/>
  <c r="Q9680" i="5"/>
  <c r="R9679" i="5"/>
  <c r="Q9679" i="5"/>
  <c r="R9678" i="5"/>
  <c r="Q9678" i="5"/>
  <c r="R9677" i="5"/>
  <c r="Q9677" i="5"/>
  <c r="R9676" i="5"/>
  <c r="Q9676" i="5"/>
  <c r="R9675" i="5"/>
  <c r="Q9675" i="5"/>
  <c r="R9674" i="5"/>
  <c r="Q9674" i="5"/>
  <c r="R9673" i="5"/>
  <c r="Q9673" i="5"/>
  <c r="R9672" i="5"/>
  <c r="Q9672" i="5"/>
  <c r="R9671" i="5"/>
  <c r="Q9671" i="5"/>
  <c r="R9670" i="5"/>
  <c r="Q9670" i="5"/>
  <c r="R9669" i="5"/>
  <c r="Q9669" i="5"/>
  <c r="R9668" i="5"/>
  <c r="Q9668" i="5"/>
  <c r="R9667" i="5"/>
  <c r="Q9667" i="5"/>
  <c r="R9666" i="5"/>
  <c r="Q9666" i="5"/>
  <c r="R9665" i="5"/>
  <c r="Q9665" i="5"/>
  <c r="R9664" i="5"/>
  <c r="Q9664" i="5"/>
  <c r="R9663" i="5"/>
  <c r="Q9663" i="5"/>
  <c r="R9662" i="5"/>
  <c r="Q9662" i="5"/>
  <c r="R9661" i="5"/>
  <c r="Q9661" i="5"/>
  <c r="R9660" i="5"/>
  <c r="Q9660" i="5"/>
  <c r="R9659" i="5"/>
  <c r="Q9659" i="5"/>
  <c r="R9658" i="5"/>
  <c r="Q9658" i="5"/>
  <c r="R9657" i="5"/>
  <c r="Q9657" i="5"/>
  <c r="R9656" i="5"/>
  <c r="Q9656" i="5"/>
  <c r="R9655" i="5"/>
  <c r="Q9655" i="5"/>
  <c r="R9654" i="5"/>
  <c r="Q9654" i="5"/>
  <c r="R9653" i="5"/>
  <c r="Q9653" i="5"/>
  <c r="R9652" i="5"/>
  <c r="Q9652" i="5"/>
  <c r="R9651" i="5"/>
  <c r="Q9651" i="5"/>
  <c r="R9650" i="5"/>
  <c r="Q9650" i="5"/>
  <c r="R9649" i="5"/>
  <c r="Q9649" i="5"/>
  <c r="R9648" i="5"/>
  <c r="Q9648" i="5"/>
  <c r="R9647" i="5"/>
  <c r="Q9647" i="5"/>
  <c r="R9646" i="5"/>
  <c r="Q9646" i="5"/>
  <c r="R9645" i="5"/>
  <c r="Q9645" i="5"/>
  <c r="R9644" i="5"/>
  <c r="Q9644" i="5"/>
  <c r="R9643" i="5"/>
  <c r="Q9643" i="5"/>
  <c r="R9642" i="5"/>
  <c r="Q9642" i="5"/>
  <c r="R9641" i="5"/>
  <c r="Q9641" i="5"/>
  <c r="R9640" i="5"/>
  <c r="Q9640" i="5"/>
  <c r="R9639" i="5"/>
  <c r="Q9639" i="5"/>
  <c r="R9638" i="5"/>
  <c r="Q9638" i="5"/>
  <c r="R9637" i="5"/>
  <c r="Q9637" i="5"/>
  <c r="R9636" i="5"/>
  <c r="Q9636" i="5"/>
  <c r="R9635" i="5"/>
  <c r="Q9635" i="5"/>
  <c r="R9634" i="5"/>
  <c r="Q9634" i="5"/>
  <c r="R9633" i="5"/>
  <c r="Q9633" i="5"/>
  <c r="R9632" i="5"/>
  <c r="Q9632" i="5"/>
  <c r="R9631" i="5"/>
  <c r="Q9631" i="5"/>
  <c r="R9630" i="5"/>
  <c r="Q9630" i="5"/>
  <c r="R9629" i="5"/>
  <c r="Q9629" i="5"/>
  <c r="R9628" i="5"/>
  <c r="Q9628" i="5"/>
  <c r="R9627" i="5"/>
  <c r="Q9627" i="5"/>
  <c r="R9626" i="5"/>
  <c r="Q9626" i="5"/>
  <c r="R9625" i="5"/>
  <c r="Q9625" i="5"/>
  <c r="R9624" i="5"/>
  <c r="Q9624" i="5"/>
  <c r="R9623" i="5"/>
  <c r="Q9623" i="5"/>
  <c r="R9622" i="5"/>
  <c r="Q9622" i="5"/>
  <c r="R9621" i="5"/>
  <c r="Q9621" i="5"/>
  <c r="R9620" i="5"/>
  <c r="Q9620" i="5"/>
  <c r="R9619" i="5"/>
  <c r="Q9619" i="5"/>
  <c r="R9618" i="5"/>
  <c r="Q9618" i="5"/>
  <c r="R9617" i="5"/>
  <c r="Q9617" i="5"/>
  <c r="R9616" i="5"/>
  <c r="Q9616" i="5"/>
  <c r="R9615" i="5"/>
  <c r="Q9615" i="5"/>
  <c r="R9614" i="5"/>
  <c r="Q9614" i="5"/>
  <c r="R9613" i="5"/>
  <c r="Q9613" i="5"/>
  <c r="R9612" i="5"/>
  <c r="Q9612" i="5"/>
  <c r="R9611" i="5"/>
  <c r="Q9611" i="5"/>
  <c r="R9610" i="5"/>
  <c r="Q9610" i="5"/>
  <c r="R9609" i="5"/>
  <c r="Q9609" i="5"/>
  <c r="R9608" i="5"/>
  <c r="Q9608" i="5"/>
  <c r="R9607" i="5"/>
  <c r="Q9607" i="5"/>
  <c r="R9606" i="5"/>
  <c r="Q9606" i="5"/>
  <c r="R9605" i="5"/>
  <c r="Q9605" i="5"/>
  <c r="R9604" i="5"/>
  <c r="Q9604" i="5"/>
  <c r="R9603" i="5"/>
  <c r="Q9603" i="5"/>
  <c r="R9602" i="5"/>
  <c r="Q9602" i="5"/>
  <c r="R9601" i="5"/>
  <c r="Q9601" i="5"/>
  <c r="R9600" i="5"/>
  <c r="Q9600" i="5"/>
  <c r="R9599" i="5"/>
  <c r="Q9599" i="5"/>
  <c r="R9598" i="5"/>
  <c r="Q9598" i="5"/>
  <c r="R9597" i="5"/>
  <c r="Q9597" i="5"/>
  <c r="R9596" i="5"/>
  <c r="Q9596" i="5"/>
  <c r="R9595" i="5"/>
  <c r="Q9595" i="5"/>
  <c r="R9594" i="5"/>
  <c r="Q9594" i="5"/>
  <c r="R9593" i="5"/>
  <c r="Q9593" i="5"/>
  <c r="R9592" i="5"/>
  <c r="Q9592" i="5"/>
  <c r="R9591" i="5"/>
  <c r="Q9591" i="5"/>
  <c r="R9590" i="5"/>
  <c r="Q9590" i="5"/>
  <c r="R9589" i="5"/>
  <c r="Q9589" i="5"/>
  <c r="R9588" i="5"/>
  <c r="Q9588" i="5"/>
  <c r="R9587" i="5"/>
  <c r="Q9587" i="5"/>
  <c r="R9586" i="5"/>
  <c r="Q9586" i="5"/>
  <c r="R9585" i="5"/>
  <c r="Q9585" i="5"/>
  <c r="R9584" i="5"/>
  <c r="Q9584" i="5"/>
  <c r="R9583" i="5"/>
  <c r="Q9583" i="5"/>
  <c r="R9582" i="5"/>
  <c r="Q9582" i="5"/>
  <c r="R9581" i="5"/>
  <c r="Q9581" i="5"/>
  <c r="R9580" i="5"/>
  <c r="Q9580" i="5"/>
  <c r="R9579" i="5"/>
  <c r="Q9579" i="5"/>
  <c r="R9578" i="5"/>
  <c r="Q9578" i="5"/>
  <c r="R9577" i="5"/>
  <c r="Q9577" i="5"/>
  <c r="R9576" i="5"/>
  <c r="Q9576" i="5"/>
  <c r="R9575" i="5"/>
  <c r="Q9575" i="5"/>
  <c r="R9574" i="5"/>
  <c r="Q9574" i="5"/>
  <c r="R9573" i="5"/>
  <c r="Q9573" i="5"/>
  <c r="R9572" i="5"/>
  <c r="Q9572" i="5"/>
  <c r="R9571" i="5"/>
  <c r="Q9571" i="5"/>
  <c r="R9570" i="5"/>
  <c r="Q9570" i="5"/>
  <c r="R9569" i="5"/>
  <c r="Q9569" i="5"/>
  <c r="R9568" i="5"/>
  <c r="Q9568" i="5"/>
  <c r="R9567" i="5"/>
  <c r="Q9567" i="5"/>
  <c r="R9566" i="5"/>
  <c r="Q9566" i="5"/>
  <c r="R9565" i="5"/>
  <c r="Q9565" i="5"/>
  <c r="R9564" i="5"/>
  <c r="Q9564" i="5"/>
  <c r="R9563" i="5"/>
  <c r="Q9563" i="5"/>
  <c r="R9562" i="5"/>
  <c r="Q9562" i="5"/>
  <c r="R9561" i="5"/>
  <c r="Q9561" i="5"/>
  <c r="R9560" i="5"/>
  <c r="Q9560" i="5"/>
  <c r="R9559" i="5"/>
  <c r="Q9559" i="5"/>
  <c r="R9558" i="5"/>
  <c r="Q9558" i="5"/>
  <c r="R9557" i="5"/>
  <c r="Q9557" i="5"/>
  <c r="R9556" i="5"/>
  <c r="Q9556" i="5"/>
  <c r="R9555" i="5"/>
  <c r="Q9555" i="5"/>
  <c r="R9554" i="5"/>
  <c r="Q9554" i="5"/>
  <c r="R9553" i="5"/>
  <c r="Q9553" i="5"/>
  <c r="R9552" i="5"/>
  <c r="Q9552" i="5"/>
  <c r="R9551" i="5"/>
  <c r="Q9551" i="5"/>
  <c r="R9550" i="5"/>
  <c r="Q9550" i="5"/>
  <c r="R9549" i="5"/>
  <c r="Q9549" i="5"/>
  <c r="R9548" i="5"/>
  <c r="Q9548" i="5"/>
  <c r="R9547" i="5"/>
  <c r="Q9547" i="5"/>
  <c r="R9546" i="5"/>
  <c r="Q9546" i="5"/>
  <c r="R9545" i="5"/>
  <c r="Q9545" i="5"/>
  <c r="R9544" i="5"/>
  <c r="Q9544" i="5"/>
  <c r="R9543" i="5"/>
  <c r="Q9543" i="5"/>
  <c r="R9542" i="5"/>
  <c r="Q9542" i="5"/>
  <c r="R9541" i="5"/>
  <c r="Q9541" i="5"/>
  <c r="R9540" i="5"/>
  <c r="Q9540" i="5"/>
  <c r="R9539" i="5"/>
  <c r="Q9539" i="5"/>
  <c r="R9538" i="5"/>
  <c r="Q9538" i="5"/>
  <c r="R9537" i="5"/>
  <c r="Q9537" i="5"/>
  <c r="R9536" i="5"/>
  <c r="Q9536" i="5"/>
  <c r="R9535" i="5"/>
  <c r="Q9535" i="5"/>
  <c r="R9534" i="5"/>
  <c r="Q9534" i="5"/>
  <c r="R9533" i="5"/>
  <c r="Q9533" i="5"/>
  <c r="R9532" i="5"/>
  <c r="Q9532" i="5"/>
  <c r="R9531" i="5"/>
  <c r="Q9531" i="5"/>
  <c r="R9530" i="5"/>
  <c r="Q9530" i="5"/>
  <c r="R9529" i="5"/>
  <c r="Q9529" i="5"/>
  <c r="R9528" i="5"/>
  <c r="Q9528" i="5"/>
  <c r="R9527" i="5"/>
  <c r="Q9527" i="5"/>
  <c r="R9526" i="5"/>
  <c r="Q9526" i="5"/>
  <c r="R9525" i="5"/>
  <c r="Q9525" i="5"/>
  <c r="R9524" i="5"/>
  <c r="Q9524" i="5"/>
  <c r="R9523" i="5"/>
  <c r="Q9523" i="5"/>
  <c r="R9522" i="5"/>
  <c r="Q9522" i="5"/>
  <c r="R9521" i="5"/>
  <c r="Q9521" i="5"/>
  <c r="R9520" i="5"/>
  <c r="Q9520" i="5"/>
  <c r="R9519" i="5"/>
  <c r="Q9519" i="5"/>
  <c r="R9518" i="5"/>
  <c r="Q9518" i="5"/>
  <c r="R9517" i="5"/>
  <c r="Q9517" i="5"/>
  <c r="R9516" i="5"/>
  <c r="Q9516" i="5"/>
  <c r="R9515" i="5"/>
  <c r="Q9515" i="5"/>
  <c r="R9514" i="5"/>
  <c r="Q9514" i="5"/>
  <c r="R9513" i="5"/>
  <c r="Q9513" i="5"/>
  <c r="R9512" i="5"/>
  <c r="Q9512" i="5"/>
  <c r="R9511" i="5"/>
  <c r="Q9511" i="5"/>
  <c r="R9510" i="5"/>
  <c r="Q9510" i="5"/>
  <c r="R9509" i="5"/>
  <c r="Q9509" i="5"/>
  <c r="R9508" i="5"/>
  <c r="Q9508" i="5"/>
  <c r="R9507" i="5"/>
  <c r="Q9507" i="5"/>
  <c r="R9506" i="5"/>
  <c r="Q9506" i="5"/>
  <c r="R9505" i="5"/>
  <c r="Q9505" i="5"/>
  <c r="R9504" i="5"/>
  <c r="Q9504" i="5"/>
  <c r="R9503" i="5"/>
  <c r="Q9503" i="5"/>
  <c r="R9502" i="5"/>
  <c r="Q9502" i="5"/>
  <c r="R9501" i="5"/>
  <c r="Q9501" i="5"/>
  <c r="R9500" i="5"/>
  <c r="Q9500" i="5"/>
  <c r="R9499" i="5"/>
  <c r="Q9499" i="5"/>
  <c r="R9498" i="5"/>
  <c r="Q9498" i="5"/>
  <c r="R9497" i="5"/>
  <c r="Q9497" i="5"/>
  <c r="R9496" i="5"/>
  <c r="Q9496" i="5"/>
  <c r="R9495" i="5"/>
  <c r="Q9495" i="5"/>
  <c r="R9494" i="5"/>
  <c r="Q9494" i="5"/>
  <c r="R9493" i="5"/>
  <c r="Q9493" i="5"/>
  <c r="R9492" i="5"/>
  <c r="Q9492" i="5"/>
  <c r="R9491" i="5"/>
  <c r="Q9491" i="5"/>
  <c r="R9490" i="5"/>
  <c r="Q9490" i="5"/>
  <c r="R9489" i="5"/>
  <c r="Q9489" i="5"/>
  <c r="R9488" i="5"/>
  <c r="Q9488" i="5"/>
  <c r="R9487" i="5"/>
  <c r="Q9487" i="5"/>
  <c r="R9486" i="5"/>
  <c r="Q9486" i="5"/>
  <c r="R9485" i="5"/>
  <c r="Q9485" i="5"/>
  <c r="R9484" i="5"/>
  <c r="Q9484" i="5"/>
  <c r="R9483" i="5"/>
  <c r="Q9483" i="5"/>
  <c r="R9482" i="5"/>
  <c r="Q9482" i="5"/>
  <c r="R9481" i="5"/>
  <c r="Q9481" i="5"/>
  <c r="R9480" i="5"/>
  <c r="Q9480" i="5"/>
  <c r="R9479" i="5"/>
  <c r="Q9479" i="5"/>
  <c r="R9478" i="5"/>
  <c r="Q9478" i="5"/>
  <c r="R9477" i="5"/>
  <c r="Q9477" i="5"/>
  <c r="R9476" i="5"/>
  <c r="Q9476" i="5"/>
  <c r="R9475" i="5"/>
  <c r="Q9475" i="5"/>
  <c r="R9474" i="5"/>
  <c r="Q9474" i="5"/>
  <c r="R9473" i="5"/>
  <c r="Q9473" i="5"/>
  <c r="R9472" i="5"/>
  <c r="Q9472" i="5"/>
  <c r="R9471" i="5"/>
  <c r="Q9471" i="5"/>
  <c r="R9470" i="5"/>
  <c r="Q9470" i="5"/>
  <c r="R9469" i="5"/>
  <c r="Q9469" i="5"/>
  <c r="R9468" i="5"/>
  <c r="Q9468" i="5"/>
  <c r="R9467" i="5"/>
  <c r="Q9467" i="5"/>
  <c r="R9466" i="5"/>
  <c r="Q9466" i="5"/>
  <c r="R9465" i="5"/>
  <c r="Q9465" i="5"/>
  <c r="R9464" i="5"/>
  <c r="Q9464" i="5"/>
  <c r="R9463" i="5"/>
  <c r="Q9463" i="5"/>
  <c r="R9462" i="5"/>
  <c r="Q9462" i="5"/>
  <c r="R9461" i="5"/>
  <c r="Q9461" i="5"/>
  <c r="R9460" i="5"/>
  <c r="Q9460" i="5"/>
  <c r="R9459" i="5"/>
  <c r="Q9459" i="5"/>
  <c r="R9458" i="5"/>
  <c r="Q9458" i="5"/>
  <c r="R9457" i="5"/>
  <c r="Q9457" i="5"/>
  <c r="R9456" i="5"/>
  <c r="Q9456" i="5"/>
  <c r="R9455" i="5"/>
  <c r="Q9455" i="5"/>
  <c r="R9454" i="5"/>
  <c r="Q9454" i="5"/>
  <c r="R9453" i="5"/>
  <c r="Q9453" i="5"/>
  <c r="R9452" i="5"/>
  <c r="Q9452" i="5"/>
  <c r="R9451" i="5"/>
  <c r="Q9451" i="5"/>
  <c r="R9450" i="5"/>
  <c r="Q9450" i="5"/>
  <c r="R9449" i="5"/>
  <c r="Q9449" i="5"/>
  <c r="R9448" i="5"/>
  <c r="Q9448" i="5"/>
  <c r="R9447" i="5"/>
  <c r="Q9447" i="5"/>
  <c r="R9446" i="5"/>
  <c r="Q9446" i="5"/>
  <c r="R9445" i="5"/>
  <c r="Q9445" i="5"/>
  <c r="R9444" i="5"/>
  <c r="Q9444" i="5"/>
  <c r="R9443" i="5"/>
  <c r="Q9443" i="5"/>
  <c r="R9442" i="5"/>
  <c r="Q9442" i="5"/>
  <c r="R9441" i="5"/>
  <c r="Q9441" i="5"/>
  <c r="R9440" i="5"/>
  <c r="Q9440" i="5"/>
  <c r="R9439" i="5"/>
  <c r="Q9439" i="5"/>
  <c r="R9438" i="5"/>
  <c r="Q9438" i="5"/>
  <c r="R9437" i="5"/>
  <c r="Q9437" i="5"/>
  <c r="R9436" i="5"/>
  <c r="Q9436" i="5"/>
  <c r="R9435" i="5"/>
  <c r="Q9435" i="5"/>
  <c r="R9434" i="5"/>
  <c r="Q9434" i="5"/>
  <c r="R9433" i="5"/>
  <c r="Q9433" i="5"/>
  <c r="R9432" i="5"/>
  <c r="Q9432" i="5"/>
  <c r="R9431" i="5"/>
  <c r="Q9431" i="5"/>
  <c r="R9430" i="5"/>
  <c r="Q9430" i="5"/>
  <c r="R9429" i="5"/>
  <c r="Q9429" i="5"/>
  <c r="R9428" i="5"/>
  <c r="Q9428" i="5"/>
  <c r="R9427" i="5"/>
  <c r="Q9427" i="5"/>
  <c r="R9426" i="5"/>
  <c r="Q9426" i="5"/>
  <c r="R9425" i="5"/>
  <c r="Q9425" i="5"/>
  <c r="R9424" i="5"/>
  <c r="Q9424" i="5"/>
  <c r="R9423" i="5"/>
  <c r="Q9423" i="5"/>
  <c r="R9422" i="5"/>
  <c r="Q9422" i="5"/>
  <c r="R9421" i="5"/>
  <c r="Q9421" i="5"/>
  <c r="R9420" i="5"/>
  <c r="Q9420" i="5"/>
  <c r="R9419" i="5"/>
  <c r="Q9419" i="5"/>
  <c r="R9418" i="5"/>
  <c r="Q9418" i="5"/>
  <c r="R9417" i="5"/>
  <c r="Q9417" i="5"/>
  <c r="R9416" i="5"/>
  <c r="Q9416" i="5"/>
  <c r="R9415" i="5"/>
  <c r="Q9415" i="5"/>
  <c r="R9414" i="5"/>
  <c r="Q9414" i="5"/>
  <c r="R9413" i="5"/>
  <c r="Q9413" i="5"/>
  <c r="R9412" i="5"/>
  <c r="Q9412" i="5"/>
  <c r="R9411" i="5"/>
  <c r="Q9411" i="5"/>
  <c r="R9410" i="5"/>
  <c r="Q9410" i="5"/>
  <c r="R9409" i="5"/>
  <c r="Q9409" i="5"/>
  <c r="R9408" i="5"/>
  <c r="Q9408" i="5"/>
  <c r="R9407" i="5"/>
  <c r="Q9407" i="5"/>
  <c r="R9406" i="5"/>
  <c r="Q9406" i="5"/>
  <c r="R9405" i="5"/>
  <c r="Q9405" i="5"/>
  <c r="R9404" i="5"/>
  <c r="Q9404" i="5"/>
  <c r="R9403" i="5"/>
  <c r="Q9403" i="5"/>
  <c r="R9402" i="5"/>
  <c r="Q9402" i="5"/>
  <c r="R9401" i="5"/>
  <c r="Q9401" i="5"/>
  <c r="R9400" i="5"/>
  <c r="Q9400" i="5"/>
  <c r="R9399" i="5"/>
  <c r="Q9399" i="5"/>
  <c r="R9398" i="5"/>
  <c r="Q9398" i="5"/>
  <c r="R9397" i="5"/>
  <c r="Q9397" i="5"/>
  <c r="R9396" i="5"/>
  <c r="Q9396" i="5"/>
  <c r="R9395" i="5"/>
  <c r="Q9395" i="5"/>
  <c r="R9394" i="5"/>
  <c r="Q9394" i="5"/>
  <c r="R9393" i="5"/>
  <c r="Q9393" i="5"/>
  <c r="R9392" i="5"/>
  <c r="Q9392" i="5"/>
  <c r="R9391" i="5"/>
  <c r="Q9391" i="5"/>
  <c r="R9390" i="5"/>
  <c r="Q9390" i="5"/>
  <c r="R9389" i="5"/>
  <c r="Q9389" i="5"/>
  <c r="R9388" i="5"/>
  <c r="Q9388" i="5"/>
  <c r="R9387" i="5"/>
  <c r="Q9387" i="5"/>
  <c r="R9386" i="5"/>
  <c r="Q9386" i="5"/>
  <c r="R9385" i="5"/>
  <c r="Q9385" i="5"/>
  <c r="R9384" i="5"/>
  <c r="Q9384" i="5"/>
  <c r="R9383" i="5"/>
  <c r="Q9383" i="5"/>
  <c r="R9382" i="5"/>
  <c r="Q9382" i="5"/>
  <c r="R9381" i="5"/>
  <c r="Q9381" i="5"/>
  <c r="R9380" i="5"/>
  <c r="Q9380" i="5"/>
  <c r="R9379" i="5"/>
  <c r="Q9379" i="5"/>
  <c r="R9378" i="5"/>
  <c r="Q9378" i="5"/>
  <c r="R9377" i="5"/>
  <c r="Q9377" i="5"/>
  <c r="R9376" i="5"/>
  <c r="Q9376" i="5"/>
  <c r="R9375" i="5"/>
  <c r="Q9375" i="5"/>
  <c r="R9374" i="5"/>
  <c r="Q9374" i="5"/>
  <c r="R9373" i="5"/>
  <c r="Q9373" i="5"/>
  <c r="R9372" i="5"/>
  <c r="Q9372" i="5"/>
  <c r="R9371" i="5"/>
  <c r="Q9371" i="5"/>
  <c r="R9370" i="5"/>
  <c r="Q9370" i="5"/>
  <c r="R9369" i="5"/>
  <c r="Q9369" i="5"/>
  <c r="R9368" i="5"/>
  <c r="Q9368" i="5"/>
  <c r="R9367" i="5"/>
  <c r="Q9367" i="5"/>
  <c r="R9366" i="5"/>
  <c r="Q9366" i="5"/>
  <c r="R9365" i="5"/>
  <c r="Q9365" i="5"/>
  <c r="R9364" i="5"/>
  <c r="Q9364" i="5"/>
  <c r="R9363" i="5"/>
  <c r="Q9363" i="5"/>
  <c r="R9362" i="5"/>
  <c r="Q9362" i="5"/>
  <c r="R9361" i="5"/>
  <c r="Q9361" i="5"/>
  <c r="R9360" i="5"/>
  <c r="Q9360" i="5"/>
  <c r="R9359" i="5"/>
  <c r="Q9359" i="5"/>
  <c r="R9358" i="5"/>
  <c r="Q9358" i="5"/>
  <c r="R9357" i="5"/>
  <c r="Q9357" i="5"/>
  <c r="R9356" i="5"/>
  <c r="Q9356" i="5"/>
  <c r="R9355" i="5"/>
  <c r="Q9355" i="5"/>
  <c r="R9354" i="5"/>
  <c r="Q9354" i="5"/>
  <c r="R9353" i="5"/>
  <c r="Q9353" i="5"/>
  <c r="R9352" i="5"/>
  <c r="Q9352" i="5"/>
  <c r="R9351" i="5"/>
  <c r="Q9351" i="5"/>
  <c r="R9350" i="5"/>
  <c r="Q9350" i="5"/>
  <c r="R9349" i="5"/>
  <c r="Q9349" i="5"/>
  <c r="R9348" i="5"/>
  <c r="Q9348" i="5"/>
  <c r="R9347" i="5"/>
  <c r="Q9347" i="5"/>
  <c r="R9346" i="5"/>
  <c r="Q9346" i="5"/>
  <c r="R9345" i="5"/>
  <c r="Q9345" i="5"/>
  <c r="R9344" i="5"/>
  <c r="Q9344" i="5"/>
  <c r="R9343" i="5"/>
  <c r="Q9343" i="5"/>
  <c r="R9342" i="5"/>
  <c r="Q9342" i="5"/>
  <c r="R9341" i="5"/>
  <c r="Q9341" i="5"/>
  <c r="R9340" i="5"/>
  <c r="Q9340" i="5"/>
  <c r="R9339" i="5"/>
  <c r="Q9339" i="5"/>
  <c r="R9338" i="5"/>
  <c r="Q9338" i="5"/>
  <c r="R9337" i="5"/>
  <c r="Q9337" i="5"/>
  <c r="R9336" i="5"/>
  <c r="Q9336" i="5"/>
  <c r="R9335" i="5"/>
  <c r="Q9335" i="5"/>
  <c r="R9334" i="5"/>
  <c r="Q9334" i="5"/>
  <c r="R9333" i="5"/>
  <c r="Q9333" i="5"/>
  <c r="R9332" i="5"/>
  <c r="Q9332" i="5"/>
  <c r="R9331" i="5"/>
  <c r="Q9331" i="5"/>
  <c r="R9330" i="5"/>
  <c r="Q9330" i="5"/>
  <c r="R9329" i="5"/>
  <c r="Q9329" i="5"/>
  <c r="R9328" i="5"/>
  <c r="Q9328" i="5"/>
  <c r="R9327" i="5"/>
  <c r="Q9327" i="5"/>
  <c r="R9326" i="5"/>
  <c r="Q9326" i="5"/>
  <c r="R9325" i="5"/>
  <c r="Q9325" i="5"/>
  <c r="R9324" i="5"/>
  <c r="Q9324" i="5"/>
  <c r="R9323" i="5"/>
  <c r="Q9323" i="5"/>
  <c r="R9322" i="5"/>
  <c r="Q9322" i="5"/>
  <c r="R9321" i="5"/>
  <c r="Q9321" i="5"/>
  <c r="R9320" i="5"/>
  <c r="Q9320" i="5"/>
  <c r="R9319" i="5"/>
  <c r="Q9319" i="5"/>
  <c r="R9318" i="5"/>
  <c r="Q9318" i="5"/>
  <c r="R9317" i="5"/>
  <c r="Q9317" i="5"/>
  <c r="R9316" i="5"/>
  <c r="Q9316" i="5"/>
  <c r="R9315" i="5"/>
  <c r="Q9315" i="5"/>
  <c r="R9314" i="5"/>
  <c r="Q9314" i="5"/>
  <c r="R9313" i="5"/>
  <c r="Q9313" i="5"/>
  <c r="R9312" i="5"/>
  <c r="Q9312" i="5"/>
  <c r="R9311" i="5"/>
  <c r="Q9311" i="5"/>
  <c r="R9310" i="5"/>
  <c r="Q9310" i="5"/>
  <c r="R9309" i="5"/>
  <c r="Q9309" i="5"/>
  <c r="R9308" i="5"/>
  <c r="Q9308" i="5"/>
  <c r="R9307" i="5"/>
  <c r="Q9307" i="5"/>
  <c r="R9306" i="5"/>
  <c r="Q9306" i="5"/>
  <c r="R9305" i="5"/>
  <c r="Q9305" i="5"/>
  <c r="R9304" i="5"/>
  <c r="Q9304" i="5"/>
  <c r="R9303" i="5"/>
  <c r="Q9303" i="5"/>
  <c r="R9302" i="5"/>
  <c r="Q9302" i="5"/>
  <c r="R9301" i="5"/>
  <c r="Q9301" i="5"/>
  <c r="R9300" i="5"/>
  <c r="Q9300" i="5"/>
  <c r="R9299" i="5"/>
  <c r="Q9299" i="5"/>
  <c r="R9298" i="5"/>
  <c r="Q9298" i="5"/>
  <c r="R9297" i="5"/>
  <c r="Q9297" i="5"/>
  <c r="R9296" i="5"/>
  <c r="Q9296" i="5"/>
  <c r="R9295" i="5"/>
  <c r="Q9295" i="5"/>
  <c r="R9294" i="5"/>
  <c r="Q9294" i="5"/>
  <c r="R9293" i="5"/>
  <c r="Q9293" i="5"/>
  <c r="R9292" i="5"/>
  <c r="Q9292" i="5"/>
  <c r="R9291" i="5"/>
  <c r="Q9291" i="5"/>
  <c r="R9290" i="5"/>
  <c r="Q9290" i="5"/>
  <c r="R9289" i="5"/>
  <c r="Q9289" i="5"/>
  <c r="R9288" i="5"/>
  <c r="Q9288" i="5"/>
  <c r="R9287" i="5"/>
  <c r="Q9287" i="5"/>
  <c r="R9286" i="5"/>
  <c r="Q9286" i="5"/>
  <c r="R9285" i="5"/>
  <c r="Q9285" i="5"/>
  <c r="R9284" i="5"/>
  <c r="Q9284" i="5"/>
  <c r="R9283" i="5"/>
  <c r="Q9283" i="5"/>
  <c r="R9282" i="5"/>
  <c r="Q9282" i="5"/>
  <c r="R9281" i="5"/>
  <c r="Q9281" i="5"/>
  <c r="R9280" i="5"/>
  <c r="Q9280" i="5"/>
  <c r="R9279" i="5"/>
  <c r="Q9279" i="5"/>
  <c r="R9278" i="5"/>
  <c r="Q9278" i="5"/>
  <c r="R9277" i="5"/>
  <c r="Q9277" i="5"/>
  <c r="R9276" i="5"/>
  <c r="Q9276" i="5"/>
  <c r="R9275" i="5"/>
  <c r="Q9275" i="5"/>
  <c r="R9274" i="5"/>
  <c r="Q9274" i="5"/>
  <c r="R9273" i="5"/>
  <c r="Q9273" i="5"/>
  <c r="R9272" i="5"/>
  <c r="Q9272" i="5"/>
  <c r="R9271" i="5"/>
  <c r="Q9271" i="5"/>
  <c r="R9270" i="5"/>
  <c r="Q9270" i="5"/>
  <c r="R9269" i="5"/>
  <c r="Q9269" i="5"/>
  <c r="R9268" i="5"/>
  <c r="Q9268" i="5"/>
  <c r="R9267" i="5"/>
  <c r="Q9267" i="5"/>
  <c r="R9266" i="5"/>
  <c r="Q9266" i="5"/>
  <c r="R9265" i="5"/>
  <c r="Q9265" i="5"/>
  <c r="R9264" i="5"/>
  <c r="Q9264" i="5"/>
  <c r="R9263" i="5"/>
  <c r="Q9263" i="5"/>
  <c r="R9262" i="5"/>
  <c r="Q9262" i="5"/>
  <c r="R9261" i="5"/>
  <c r="Q9261" i="5"/>
  <c r="R9260" i="5"/>
  <c r="Q9260" i="5"/>
  <c r="R9259" i="5"/>
  <c r="Q9259" i="5"/>
  <c r="R9258" i="5"/>
  <c r="Q9258" i="5"/>
  <c r="R9257" i="5"/>
  <c r="Q9257" i="5"/>
  <c r="R9256" i="5"/>
  <c r="Q9256" i="5"/>
  <c r="R9255" i="5"/>
  <c r="Q9255" i="5"/>
  <c r="R9254" i="5"/>
  <c r="Q9254" i="5"/>
  <c r="R9253" i="5"/>
  <c r="Q9253" i="5"/>
  <c r="R9252" i="5"/>
  <c r="Q9252" i="5"/>
  <c r="R9251" i="5"/>
  <c r="Q9251" i="5"/>
  <c r="R9250" i="5"/>
  <c r="Q9250" i="5"/>
  <c r="R9249" i="5"/>
  <c r="Q9249" i="5"/>
  <c r="R9248" i="5"/>
  <c r="Q9248" i="5"/>
  <c r="R9247" i="5"/>
  <c r="Q9247" i="5"/>
  <c r="R9246" i="5"/>
  <c r="Q9246" i="5"/>
  <c r="R9245" i="5"/>
  <c r="Q9245" i="5"/>
  <c r="R9244" i="5"/>
  <c r="Q9244" i="5"/>
  <c r="R9243" i="5"/>
  <c r="Q9243" i="5"/>
  <c r="R9242" i="5"/>
  <c r="Q9242" i="5"/>
  <c r="R9241" i="5"/>
  <c r="Q9241" i="5"/>
  <c r="R9240" i="5"/>
  <c r="Q9240" i="5"/>
  <c r="R9239" i="5"/>
  <c r="Q9239" i="5"/>
  <c r="R9238" i="5"/>
  <c r="Q9238" i="5"/>
  <c r="R9237" i="5"/>
  <c r="Q9237" i="5"/>
  <c r="R9236" i="5"/>
  <c r="Q9236" i="5"/>
  <c r="R9235" i="5"/>
  <c r="Q9235" i="5"/>
  <c r="R9234" i="5"/>
  <c r="Q9234" i="5"/>
  <c r="R9233" i="5"/>
  <c r="Q9233" i="5"/>
  <c r="R9232" i="5"/>
  <c r="Q9232" i="5"/>
  <c r="R9231" i="5"/>
  <c r="Q9231" i="5"/>
  <c r="R9230" i="5"/>
  <c r="Q9230" i="5"/>
  <c r="R9229" i="5"/>
  <c r="Q9229" i="5"/>
  <c r="R9228" i="5"/>
  <c r="Q9228" i="5"/>
  <c r="R9227" i="5"/>
  <c r="Q9227" i="5"/>
  <c r="R9226" i="5"/>
  <c r="Q9226" i="5"/>
  <c r="R9225" i="5"/>
  <c r="Q9225" i="5"/>
  <c r="R9224" i="5"/>
  <c r="Q9224" i="5"/>
  <c r="R9223" i="5"/>
  <c r="Q9223" i="5"/>
  <c r="R9222" i="5"/>
  <c r="Q9222" i="5"/>
  <c r="R9221" i="5"/>
  <c r="Q9221" i="5"/>
  <c r="R9220" i="5"/>
  <c r="Q9220" i="5"/>
  <c r="R9219" i="5"/>
  <c r="Q9219" i="5"/>
  <c r="R9218" i="5"/>
  <c r="Q9218" i="5"/>
  <c r="R9217" i="5"/>
  <c r="Q9217" i="5"/>
  <c r="R9216" i="5"/>
  <c r="Q9216" i="5"/>
  <c r="R9215" i="5"/>
  <c r="Q9215" i="5"/>
  <c r="R9214" i="5"/>
  <c r="Q9214" i="5"/>
  <c r="R9213" i="5"/>
  <c r="Q9213" i="5"/>
  <c r="R9212" i="5"/>
  <c r="Q9212" i="5"/>
  <c r="R9211" i="5"/>
  <c r="Q9211" i="5"/>
  <c r="R9210" i="5"/>
  <c r="Q9210" i="5"/>
  <c r="R9209" i="5"/>
  <c r="Q9209" i="5"/>
  <c r="R9208" i="5"/>
  <c r="Q9208" i="5"/>
  <c r="R9207" i="5"/>
  <c r="Q9207" i="5"/>
  <c r="R9206" i="5"/>
  <c r="Q9206" i="5"/>
  <c r="R9205" i="5"/>
  <c r="Q9205" i="5"/>
  <c r="R9204" i="5"/>
  <c r="Q9204" i="5"/>
  <c r="R9203" i="5"/>
  <c r="Q9203" i="5"/>
  <c r="R9202" i="5"/>
  <c r="Q9202" i="5"/>
  <c r="R9201" i="5"/>
  <c r="Q9201" i="5"/>
  <c r="R9200" i="5"/>
  <c r="Q9200" i="5"/>
  <c r="R9199" i="5"/>
  <c r="Q9199" i="5"/>
  <c r="R9198" i="5"/>
  <c r="Q9198" i="5"/>
  <c r="R9197" i="5"/>
  <c r="Q9197" i="5"/>
  <c r="R9196" i="5"/>
  <c r="Q9196" i="5"/>
  <c r="R9195" i="5"/>
  <c r="Q9195" i="5"/>
  <c r="R9194" i="5"/>
  <c r="Q9194" i="5"/>
  <c r="R9193" i="5"/>
  <c r="Q9193" i="5"/>
  <c r="R9192" i="5"/>
  <c r="Q9192" i="5"/>
  <c r="R9191" i="5"/>
  <c r="Q9191" i="5"/>
  <c r="R9190" i="5"/>
  <c r="Q9190" i="5"/>
  <c r="R9189" i="5"/>
  <c r="Q9189" i="5"/>
  <c r="R9188" i="5"/>
  <c r="Q9188" i="5"/>
  <c r="R9187" i="5"/>
  <c r="Q9187" i="5"/>
  <c r="R9186" i="5"/>
  <c r="Q9186" i="5"/>
  <c r="R9185" i="5"/>
  <c r="Q9185" i="5"/>
  <c r="R9184" i="5"/>
  <c r="Q9184" i="5"/>
  <c r="R9183" i="5"/>
  <c r="Q9183" i="5"/>
  <c r="R9182" i="5"/>
  <c r="Q9182" i="5"/>
  <c r="R9181" i="5"/>
  <c r="Q9181" i="5"/>
  <c r="R9180" i="5"/>
  <c r="Q9180" i="5"/>
  <c r="R9179" i="5"/>
  <c r="Q9179" i="5"/>
  <c r="R9178" i="5"/>
  <c r="Q9178" i="5"/>
  <c r="R9177" i="5"/>
  <c r="Q9177" i="5"/>
  <c r="R9176" i="5"/>
  <c r="Q9176" i="5"/>
  <c r="R9175" i="5"/>
  <c r="Q9175" i="5"/>
  <c r="R9174" i="5"/>
  <c r="Q9174" i="5"/>
  <c r="R9173" i="5"/>
  <c r="Q9173" i="5"/>
  <c r="R9172" i="5"/>
  <c r="Q9172" i="5"/>
  <c r="R9171" i="5"/>
  <c r="Q9171" i="5"/>
  <c r="R9170" i="5"/>
  <c r="Q9170" i="5"/>
  <c r="R9169" i="5"/>
  <c r="Q9169" i="5"/>
  <c r="R9168" i="5"/>
  <c r="Q9168" i="5"/>
  <c r="R9167" i="5"/>
  <c r="Q9167" i="5"/>
  <c r="R9166" i="5"/>
  <c r="Q9166" i="5"/>
  <c r="R9165" i="5"/>
  <c r="Q9165" i="5"/>
  <c r="R9164" i="5"/>
  <c r="Q9164" i="5"/>
  <c r="R9163" i="5"/>
  <c r="Q9163" i="5"/>
  <c r="R9162" i="5"/>
  <c r="Q9162" i="5"/>
  <c r="R9161" i="5"/>
  <c r="Q9161" i="5"/>
  <c r="R9160" i="5"/>
  <c r="Q9160" i="5"/>
  <c r="R9159" i="5"/>
  <c r="Q9159" i="5"/>
  <c r="R9158" i="5"/>
  <c r="Q9158" i="5"/>
  <c r="R9157" i="5"/>
  <c r="Q9157" i="5"/>
  <c r="R9156" i="5"/>
  <c r="Q9156" i="5"/>
  <c r="R9155" i="5"/>
  <c r="Q9155" i="5"/>
  <c r="R9154" i="5"/>
  <c r="Q9154" i="5"/>
  <c r="R9153" i="5"/>
  <c r="Q9153" i="5"/>
  <c r="R9152" i="5"/>
  <c r="Q9152" i="5"/>
  <c r="R9151" i="5"/>
  <c r="Q9151" i="5"/>
  <c r="R9150" i="5"/>
  <c r="Q9150" i="5"/>
  <c r="R9149" i="5"/>
  <c r="Q9149" i="5"/>
  <c r="R9148" i="5"/>
  <c r="Q9148" i="5"/>
  <c r="R9147" i="5"/>
  <c r="Q9147" i="5"/>
  <c r="R9146" i="5"/>
  <c r="Q9146" i="5"/>
  <c r="R9145" i="5"/>
  <c r="Q9145" i="5"/>
  <c r="R9144" i="5"/>
  <c r="Q9144" i="5"/>
  <c r="R9143" i="5"/>
  <c r="Q9143" i="5"/>
  <c r="R9142" i="5"/>
  <c r="Q9142" i="5"/>
  <c r="R9141" i="5"/>
  <c r="Q9141" i="5"/>
  <c r="R9140" i="5"/>
  <c r="Q9140" i="5"/>
  <c r="R9139" i="5"/>
  <c r="Q9139" i="5"/>
  <c r="R9138" i="5"/>
  <c r="Q9138" i="5"/>
  <c r="R9137" i="5"/>
  <c r="Q9137" i="5"/>
  <c r="R9136" i="5"/>
  <c r="Q9136" i="5"/>
  <c r="R9135" i="5"/>
  <c r="Q9135" i="5"/>
  <c r="R9134" i="5"/>
  <c r="Q9134" i="5"/>
  <c r="R9133" i="5"/>
  <c r="Q9133" i="5"/>
  <c r="R9132" i="5"/>
  <c r="Q9132" i="5"/>
  <c r="R9131" i="5"/>
  <c r="Q9131" i="5"/>
  <c r="R9130" i="5"/>
  <c r="Q9130" i="5"/>
  <c r="R9129" i="5"/>
  <c r="Q9129" i="5"/>
  <c r="R9128" i="5"/>
  <c r="Q9128" i="5"/>
  <c r="R9127" i="5"/>
  <c r="Q9127" i="5"/>
  <c r="R9126" i="5"/>
  <c r="Q9126" i="5"/>
  <c r="R9125" i="5"/>
  <c r="Q9125" i="5"/>
  <c r="R9124" i="5"/>
  <c r="Q9124" i="5"/>
  <c r="R9123" i="5"/>
  <c r="Q9123" i="5"/>
  <c r="R9122" i="5"/>
  <c r="Q9122" i="5"/>
  <c r="R9121" i="5"/>
  <c r="Q9121" i="5"/>
  <c r="R9120" i="5"/>
  <c r="Q9120" i="5"/>
  <c r="R9119" i="5"/>
  <c r="Q9119" i="5"/>
  <c r="R9118" i="5"/>
  <c r="Q9118" i="5"/>
  <c r="R9117" i="5"/>
  <c r="Q9117" i="5"/>
  <c r="R9116" i="5"/>
  <c r="Q9116" i="5"/>
  <c r="R9115" i="5"/>
  <c r="Q9115" i="5"/>
  <c r="R9114" i="5"/>
  <c r="Q9114" i="5"/>
  <c r="R9113" i="5"/>
  <c r="Q9113" i="5"/>
  <c r="R9112" i="5"/>
  <c r="Q9112" i="5"/>
  <c r="R9111" i="5"/>
  <c r="Q9111" i="5"/>
  <c r="R9110" i="5"/>
  <c r="Q9110" i="5"/>
  <c r="R9109" i="5"/>
  <c r="Q9109" i="5"/>
  <c r="R9108" i="5"/>
  <c r="Q9108" i="5"/>
  <c r="R9107" i="5"/>
  <c r="Q9107" i="5"/>
  <c r="R9106" i="5"/>
  <c r="Q9106" i="5"/>
  <c r="R9105" i="5"/>
  <c r="Q9105" i="5"/>
  <c r="R9104" i="5"/>
  <c r="Q9104" i="5"/>
  <c r="R9103" i="5"/>
  <c r="Q9103" i="5"/>
  <c r="R9102" i="5"/>
  <c r="Q9102" i="5"/>
  <c r="R9101" i="5"/>
  <c r="Q9101" i="5"/>
  <c r="R9100" i="5"/>
  <c r="Q9100" i="5"/>
  <c r="R9099" i="5"/>
  <c r="Q9099" i="5"/>
  <c r="R9098" i="5"/>
  <c r="Q9098" i="5"/>
  <c r="R9097" i="5"/>
  <c r="Q9097" i="5"/>
  <c r="R9096" i="5"/>
  <c r="Q9096" i="5"/>
  <c r="R9095" i="5"/>
  <c r="Q9095" i="5"/>
  <c r="R9094" i="5"/>
  <c r="Q9094" i="5"/>
  <c r="R9093" i="5"/>
  <c r="Q9093" i="5"/>
  <c r="R9092" i="5"/>
  <c r="Q9092" i="5"/>
  <c r="R9091" i="5"/>
  <c r="Q9091" i="5"/>
  <c r="R9090" i="5"/>
  <c r="Q9090" i="5"/>
  <c r="R9089" i="5"/>
  <c r="Q9089" i="5"/>
  <c r="R9088" i="5"/>
  <c r="Q9088" i="5"/>
  <c r="R9087" i="5"/>
  <c r="Q9087" i="5"/>
  <c r="R9086" i="5"/>
  <c r="Q9086" i="5"/>
  <c r="R9085" i="5"/>
  <c r="Q9085" i="5"/>
  <c r="R9084" i="5"/>
  <c r="Q9084" i="5"/>
  <c r="R9083" i="5"/>
  <c r="Q9083" i="5"/>
  <c r="R9082" i="5"/>
  <c r="Q9082" i="5"/>
  <c r="R9081" i="5"/>
  <c r="Q9081" i="5"/>
  <c r="R9080" i="5"/>
  <c r="Q9080" i="5"/>
  <c r="R9079" i="5"/>
  <c r="Q9079" i="5"/>
  <c r="R9078" i="5"/>
  <c r="Q9078" i="5"/>
  <c r="R9077" i="5"/>
  <c r="Q9077" i="5"/>
  <c r="R9076" i="5"/>
  <c r="Q9076" i="5"/>
  <c r="R9075" i="5"/>
  <c r="Q9075" i="5"/>
  <c r="R9074" i="5"/>
  <c r="Q9074" i="5"/>
  <c r="R9073" i="5"/>
  <c r="Q9073" i="5"/>
  <c r="R9072" i="5"/>
  <c r="Q9072" i="5"/>
  <c r="R9071" i="5"/>
  <c r="Q9071" i="5"/>
  <c r="R9070" i="5"/>
  <c r="Q9070" i="5"/>
  <c r="R9069" i="5"/>
  <c r="Q9069" i="5"/>
  <c r="R9068" i="5"/>
  <c r="Q9068" i="5"/>
  <c r="R9067" i="5"/>
  <c r="Q9067" i="5"/>
  <c r="R9066" i="5"/>
  <c r="Q9066" i="5"/>
  <c r="R9065" i="5"/>
  <c r="Q9065" i="5"/>
  <c r="R9064" i="5"/>
  <c r="Q9064" i="5"/>
  <c r="R9063" i="5"/>
  <c r="Q9063" i="5"/>
  <c r="R9062" i="5"/>
  <c r="Q9062" i="5"/>
  <c r="R9061" i="5"/>
  <c r="Q9061" i="5"/>
  <c r="R9060" i="5"/>
  <c r="Q9060" i="5"/>
  <c r="R9059" i="5"/>
  <c r="Q9059" i="5"/>
  <c r="R9058" i="5"/>
  <c r="Q9058" i="5"/>
  <c r="R9057" i="5"/>
  <c r="Q9057" i="5"/>
  <c r="R9056" i="5"/>
  <c r="Q9056" i="5"/>
  <c r="R9055" i="5"/>
  <c r="Q9055" i="5"/>
  <c r="R9054" i="5"/>
  <c r="Q9054" i="5"/>
  <c r="R9053" i="5"/>
  <c r="Q9053" i="5"/>
  <c r="R9052" i="5"/>
  <c r="Q9052" i="5"/>
  <c r="R9051" i="5"/>
  <c r="Q9051" i="5"/>
  <c r="R9050" i="5"/>
  <c r="Q9050" i="5"/>
  <c r="R9049" i="5"/>
  <c r="Q9049" i="5"/>
  <c r="R9048" i="5"/>
  <c r="Q9048" i="5"/>
  <c r="R9047" i="5"/>
  <c r="Q9047" i="5"/>
  <c r="R9046" i="5"/>
  <c r="Q9046" i="5"/>
  <c r="R9045" i="5"/>
  <c r="Q9045" i="5"/>
  <c r="R9044" i="5"/>
  <c r="Q9044" i="5"/>
  <c r="R9043" i="5"/>
  <c r="Q9043" i="5"/>
  <c r="R9042" i="5"/>
  <c r="Q9042" i="5"/>
  <c r="R9041" i="5"/>
  <c r="Q9041" i="5"/>
  <c r="R9040" i="5"/>
  <c r="Q9040" i="5"/>
  <c r="R9039" i="5"/>
  <c r="Q9039" i="5"/>
  <c r="R9038" i="5"/>
  <c r="Q9038" i="5"/>
  <c r="R9037" i="5"/>
  <c r="Q9037" i="5"/>
  <c r="R9036" i="5"/>
  <c r="Q9036" i="5"/>
  <c r="R9035" i="5"/>
  <c r="Q9035" i="5"/>
  <c r="R9034" i="5"/>
  <c r="Q9034" i="5"/>
  <c r="R9033" i="5"/>
  <c r="Q9033" i="5"/>
  <c r="R9032" i="5"/>
  <c r="Q9032" i="5"/>
  <c r="R9031" i="5"/>
  <c r="Q9031" i="5"/>
  <c r="R9030" i="5"/>
  <c r="Q9030" i="5"/>
  <c r="R9029" i="5"/>
  <c r="Q9029" i="5"/>
  <c r="R9028" i="5"/>
  <c r="Q9028" i="5"/>
  <c r="R9027" i="5"/>
  <c r="Q9027" i="5"/>
  <c r="R9026" i="5"/>
  <c r="Q9026" i="5"/>
  <c r="R9025" i="5"/>
  <c r="Q9025" i="5"/>
  <c r="R9024" i="5"/>
  <c r="Q9024" i="5"/>
  <c r="R9023" i="5"/>
  <c r="Q9023" i="5"/>
  <c r="R9022" i="5"/>
  <c r="Q9022" i="5"/>
  <c r="R9021" i="5"/>
  <c r="Q9021" i="5"/>
  <c r="R9020" i="5"/>
  <c r="Q9020" i="5"/>
  <c r="R9019" i="5"/>
  <c r="Q9019" i="5"/>
  <c r="R9018" i="5"/>
  <c r="Q9018" i="5"/>
  <c r="R9017" i="5"/>
  <c r="Q9017" i="5"/>
  <c r="R9016" i="5"/>
  <c r="Q9016" i="5"/>
  <c r="R9015" i="5"/>
  <c r="Q9015" i="5"/>
  <c r="R9014" i="5"/>
  <c r="Q9014" i="5"/>
  <c r="R9013" i="5"/>
  <c r="Q9013" i="5"/>
  <c r="R9012" i="5"/>
  <c r="Q9012" i="5"/>
  <c r="R9011" i="5"/>
  <c r="Q9011" i="5"/>
  <c r="R9010" i="5"/>
  <c r="Q9010" i="5"/>
  <c r="R9009" i="5"/>
  <c r="Q9009" i="5"/>
  <c r="R9008" i="5"/>
  <c r="Q9008" i="5"/>
  <c r="R9007" i="5"/>
  <c r="Q9007" i="5"/>
  <c r="R9006" i="5"/>
  <c r="Q9006" i="5"/>
  <c r="R9005" i="5"/>
  <c r="Q9005" i="5"/>
  <c r="R9004" i="5"/>
  <c r="Q9004" i="5"/>
  <c r="R9003" i="5"/>
  <c r="Q9003" i="5"/>
  <c r="R9002" i="5"/>
  <c r="Q9002" i="5"/>
  <c r="R9001" i="5"/>
  <c r="Q9001" i="5"/>
  <c r="R9000" i="5"/>
  <c r="Q9000" i="5"/>
  <c r="R8999" i="5"/>
  <c r="Q8999" i="5"/>
  <c r="R8998" i="5"/>
  <c r="Q8998" i="5"/>
  <c r="R8997" i="5"/>
  <c r="Q8997" i="5"/>
  <c r="R8996" i="5"/>
  <c r="Q8996" i="5"/>
  <c r="R8995" i="5"/>
  <c r="Q8995" i="5"/>
  <c r="R8994" i="5"/>
  <c r="Q8994" i="5"/>
  <c r="R8993" i="5"/>
  <c r="Q8993" i="5"/>
  <c r="R8992" i="5"/>
  <c r="Q8992" i="5"/>
  <c r="R8991" i="5"/>
  <c r="Q8991" i="5"/>
  <c r="R8990" i="5"/>
  <c r="Q8990" i="5"/>
  <c r="R8989" i="5"/>
  <c r="Q8989" i="5"/>
  <c r="R8988" i="5"/>
  <c r="Q8988" i="5"/>
  <c r="R8987" i="5"/>
  <c r="Q8987" i="5"/>
  <c r="R8986" i="5"/>
  <c r="Q8986" i="5"/>
  <c r="R8985" i="5"/>
  <c r="Q8985" i="5"/>
  <c r="R8984" i="5"/>
  <c r="Q8984" i="5"/>
  <c r="R8983" i="5"/>
  <c r="Q8983" i="5"/>
  <c r="R8982" i="5"/>
  <c r="Q8982" i="5"/>
  <c r="R8981" i="5"/>
  <c r="Q8981" i="5"/>
  <c r="R8980" i="5"/>
  <c r="Q8980" i="5"/>
  <c r="R8979" i="5"/>
  <c r="Q8979" i="5"/>
  <c r="R8978" i="5"/>
  <c r="Q8978" i="5"/>
  <c r="R8977" i="5"/>
  <c r="Q8977" i="5"/>
  <c r="R8976" i="5"/>
  <c r="Q8976" i="5"/>
  <c r="R8975" i="5"/>
  <c r="Q8975" i="5"/>
  <c r="R8974" i="5"/>
  <c r="Q8974" i="5"/>
  <c r="R8973" i="5"/>
  <c r="Q8973" i="5"/>
  <c r="R8972" i="5"/>
  <c r="Q8972" i="5"/>
  <c r="R8971" i="5"/>
  <c r="Q8971" i="5"/>
  <c r="R8970" i="5"/>
  <c r="Q8970" i="5"/>
  <c r="R8969" i="5"/>
  <c r="Q8969" i="5"/>
  <c r="R8968" i="5"/>
  <c r="Q8968" i="5"/>
  <c r="R8967" i="5"/>
  <c r="Q8967" i="5"/>
  <c r="R8966" i="5"/>
  <c r="Q8966" i="5"/>
  <c r="R8965" i="5"/>
  <c r="Q8965" i="5"/>
  <c r="R8964" i="5"/>
  <c r="Q8964" i="5"/>
  <c r="R8963" i="5"/>
  <c r="Q8963" i="5"/>
  <c r="R8962" i="5"/>
  <c r="Q8962" i="5"/>
  <c r="R8961" i="5"/>
  <c r="Q8961" i="5"/>
  <c r="R8960" i="5"/>
  <c r="Q8960" i="5"/>
  <c r="R8959" i="5"/>
  <c r="Q8959" i="5"/>
  <c r="R8958" i="5"/>
  <c r="Q8958" i="5"/>
  <c r="R8957" i="5"/>
  <c r="Q8957" i="5"/>
  <c r="R8956" i="5"/>
  <c r="Q8956" i="5"/>
  <c r="R8955" i="5"/>
  <c r="Q8955" i="5"/>
  <c r="R8954" i="5"/>
  <c r="Q8954" i="5"/>
  <c r="R8953" i="5"/>
  <c r="Q8953" i="5"/>
  <c r="R8952" i="5"/>
  <c r="Q8952" i="5"/>
  <c r="R8951" i="5"/>
  <c r="Q8951" i="5"/>
  <c r="R8950" i="5"/>
  <c r="Q8950" i="5"/>
  <c r="R8949" i="5"/>
  <c r="Q8949" i="5"/>
  <c r="R8948" i="5"/>
  <c r="Q8948" i="5"/>
  <c r="R8947" i="5"/>
  <c r="Q8947" i="5"/>
  <c r="R8946" i="5"/>
  <c r="Q8946" i="5"/>
  <c r="R8945" i="5"/>
  <c r="Q8945" i="5"/>
  <c r="R8944" i="5"/>
  <c r="Q8944" i="5"/>
  <c r="R8943" i="5"/>
  <c r="Q8943" i="5"/>
  <c r="R8942" i="5"/>
  <c r="Q8942" i="5"/>
  <c r="R8941" i="5"/>
  <c r="Q8941" i="5"/>
  <c r="R8940" i="5"/>
  <c r="Q8940" i="5"/>
  <c r="R8939" i="5"/>
  <c r="Q8939" i="5"/>
  <c r="R8938" i="5"/>
  <c r="Q8938" i="5"/>
  <c r="R8937" i="5"/>
  <c r="Q8937" i="5"/>
  <c r="R8936" i="5"/>
  <c r="Q8936" i="5"/>
  <c r="R8935" i="5"/>
  <c r="Q8935" i="5"/>
  <c r="R8934" i="5"/>
  <c r="Q8934" i="5"/>
  <c r="R8933" i="5"/>
  <c r="Q8933" i="5"/>
  <c r="R8932" i="5"/>
  <c r="Q8932" i="5"/>
  <c r="R8931" i="5"/>
  <c r="Q8931" i="5"/>
  <c r="R8930" i="5"/>
  <c r="Q8930" i="5"/>
  <c r="R8929" i="5"/>
  <c r="Q8929" i="5"/>
  <c r="R8928" i="5"/>
  <c r="Q8928" i="5"/>
  <c r="R8927" i="5"/>
  <c r="Q8927" i="5"/>
  <c r="R8926" i="5"/>
  <c r="Q8926" i="5"/>
  <c r="R8925" i="5"/>
  <c r="Q8925" i="5"/>
  <c r="R8924" i="5"/>
  <c r="Q8924" i="5"/>
  <c r="R8923" i="5"/>
  <c r="Q8923" i="5"/>
  <c r="R8922" i="5"/>
  <c r="Q8922" i="5"/>
  <c r="R8921" i="5"/>
  <c r="Q8921" i="5"/>
  <c r="R8920" i="5"/>
  <c r="Q8920" i="5"/>
  <c r="R8919" i="5"/>
  <c r="Q8919" i="5"/>
  <c r="R8918" i="5"/>
  <c r="Q8918" i="5"/>
  <c r="R8917" i="5"/>
  <c r="Q8917" i="5"/>
  <c r="R8916" i="5"/>
  <c r="Q8916" i="5"/>
  <c r="R8915" i="5"/>
  <c r="Q8915" i="5"/>
  <c r="R8914" i="5"/>
  <c r="Q8914" i="5"/>
  <c r="R8913" i="5"/>
  <c r="Q8913" i="5"/>
  <c r="R8912" i="5"/>
  <c r="Q8912" i="5"/>
  <c r="R8911" i="5"/>
  <c r="Q8911" i="5"/>
  <c r="R8910" i="5"/>
  <c r="Q8910" i="5"/>
  <c r="R8909" i="5"/>
  <c r="Q8909" i="5"/>
  <c r="R8908" i="5"/>
  <c r="Q8908" i="5"/>
  <c r="R8907" i="5"/>
  <c r="Q8907" i="5"/>
  <c r="R8906" i="5"/>
  <c r="Q8906" i="5"/>
  <c r="R8905" i="5"/>
  <c r="Q8905" i="5"/>
  <c r="R8904" i="5"/>
  <c r="Q8904" i="5"/>
  <c r="R8903" i="5"/>
  <c r="Q8903" i="5"/>
  <c r="R8902" i="5"/>
  <c r="Q8902" i="5"/>
  <c r="R8901" i="5"/>
  <c r="Q8901" i="5"/>
  <c r="R8900" i="5"/>
  <c r="Q8900" i="5"/>
  <c r="R8899" i="5"/>
  <c r="Q8899" i="5"/>
  <c r="R8898" i="5"/>
  <c r="Q8898" i="5"/>
  <c r="R8897" i="5"/>
  <c r="Q8897" i="5"/>
  <c r="R8896" i="5"/>
  <c r="Q8896" i="5"/>
  <c r="R8895" i="5"/>
  <c r="Q8895" i="5"/>
  <c r="R8894" i="5"/>
  <c r="Q8894" i="5"/>
  <c r="R8893" i="5"/>
  <c r="Q8893" i="5"/>
  <c r="R8892" i="5"/>
  <c r="Q8892" i="5"/>
  <c r="R8891" i="5"/>
  <c r="Q8891" i="5"/>
  <c r="R8890" i="5"/>
  <c r="Q8890" i="5"/>
  <c r="R8889" i="5"/>
  <c r="Q8889" i="5"/>
  <c r="R8888" i="5"/>
  <c r="Q8888" i="5"/>
  <c r="R8887" i="5"/>
  <c r="Q8887" i="5"/>
  <c r="R8886" i="5"/>
  <c r="Q8886" i="5"/>
  <c r="R8885" i="5"/>
  <c r="Q8885" i="5"/>
  <c r="R8884" i="5"/>
  <c r="Q8884" i="5"/>
  <c r="R8883" i="5"/>
  <c r="Q8883" i="5"/>
  <c r="R8882" i="5"/>
  <c r="Q8882" i="5"/>
  <c r="R8881" i="5"/>
  <c r="Q8881" i="5"/>
  <c r="R8880" i="5"/>
  <c r="Q8880" i="5"/>
  <c r="R8879" i="5"/>
  <c r="Q8879" i="5"/>
  <c r="R8878" i="5"/>
  <c r="Q8878" i="5"/>
  <c r="R8877" i="5"/>
  <c r="Q8877" i="5"/>
  <c r="R8876" i="5"/>
  <c r="Q8876" i="5"/>
  <c r="R8875" i="5"/>
  <c r="Q8875" i="5"/>
  <c r="R8874" i="5"/>
  <c r="Q8874" i="5"/>
  <c r="R8873" i="5"/>
  <c r="Q8873" i="5"/>
  <c r="R8872" i="5"/>
  <c r="Q8872" i="5"/>
  <c r="R8871" i="5"/>
  <c r="Q8871" i="5"/>
  <c r="R8870" i="5"/>
  <c r="Q8870" i="5"/>
  <c r="R8869" i="5"/>
  <c r="Q8869" i="5"/>
  <c r="R8868" i="5"/>
  <c r="Q8868" i="5"/>
  <c r="R8867" i="5"/>
  <c r="Q8867" i="5"/>
  <c r="R8866" i="5"/>
  <c r="Q8866" i="5"/>
  <c r="R8865" i="5"/>
  <c r="Q8865" i="5"/>
  <c r="R8864" i="5"/>
  <c r="Q8864" i="5"/>
  <c r="R8863" i="5"/>
  <c r="Q8863" i="5"/>
  <c r="R8862" i="5"/>
  <c r="Q8862" i="5"/>
  <c r="R8861" i="5"/>
  <c r="Q8861" i="5"/>
  <c r="R8860" i="5"/>
  <c r="Q8860" i="5"/>
  <c r="R8859" i="5"/>
  <c r="Q8859" i="5"/>
  <c r="R8858" i="5"/>
  <c r="Q8858" i="5"/>
  <c r="R8857" i="5"/>
  <c r="Q8857" i="5"/>
  <c r="R8856" i="5"/>
  <c r="Q8856" i="5"/>
  <c r="R8855" i="5"/>
  <c r="Q8855" i="5"/>
  <c r="R8854" i="5"/>
  <c r="Q8854" i="5"/>
  <c r="R8853" i="5"/>
  <c r="Q8853" i="5"/>
  <c r="R8852" i="5"/>
  <c r="Q8852" i="5"/>
  <c r="R8851" i="5"/>
  <c r="Q8851" i="5"/>
  <c r="R8850" i="5"/>
  <c r="Q8850" i="5"/>
  <c r="R8849" i="5"/>
  <c r="Q8849" i="5"/>
  <c r="R8848" i="5"/>
  <c r="Q8848" i="5"/>
  <c r="R8847" i="5"/>
  <c r="Q8847" i="5"/>
  <c r="R8846" i="5"/>
  <c r="Q8846" i="5"/>
  <c r="R8845" i="5"/>
  <c r="Q8845" i="5"/>
  <c r="R8844" i="5"/>
  <c r="Q8844" i="5"/>
  <c r="R8843" i="5"/>
  <c r="Q8843" i="5"/>
  <c r="R8842" i="5"/>
  <c r="Q8842" i="5"/>
  <c r="R8841" i="5"/>
  <c r="Q8841" i="5"/>
  <c r="R8840" i="5"/>
  <c r="Q8840" i="5"/>
  <c r="R8839" i="5"/>
  <c r="Q8839" i="5"/>
  <c r="R8838" i="5"/>
  <c r="Q8838" i="5"/>
  <c r="R8837" i="5"/>
  <c r="Q8837" i="5"/>
  <c r="R8836" i="5"/>
  <c r="Q8836" i="5"/>
  <c r="R8835" i="5"/>
  <c r="Q8835" i="5"/>
  <c r="R8834" i="5"/>
  <c r="Q8834" i="5"/>
  <c r="R8833" i="5"/>
  <c r="Q8833" i="5"/>
  <c r="R8832" i="5"/>
  <c r="Q8832" i="5"/>
  <c r="R8831" i="5"/>
  <c r="Q8831" i="5"/>
  <c r="R8830" i="5"/>
  <c r="Q8830" i="5"/>
  <c r="R8829" i="5"/>
  <c r="Q8829" i="5"/>
  <c r="R8828" i="5"/>
  <c r="Q8828" i="5"/>
  <c r="R8827" i="5"/>
  <c r="Q8827" i="5"/>
  <c r="R8826" i="5"/>
  <c r="Q8826" i="5"/>
  <c r="R8825" i="5"/>
  <c r="Q8825" i="5"/>
  <c r="R8824" i="5"/>
  <c r="Q8824" i="5"/>
  <c r="R8823" i="5"/>
  <c r="Q8823" i="5"/>
  <c r="R8822" i="5"/>
  <c r="Q8822" i="5"/>
  <c r="R8821" i="5"/>
  <c r="Q8821" i="5"/>
  <c r="R8820" i="5"/>
  <c r="Q8820" i="5"/>
  <c r="R8819" i="5"/>
  <c r="Q8819" i="5"/>
  <c r="R8818" i="5"/>
  <c r="Q8818" i="5"/>
  <c r="R8817" i="5"/>
  <c r="Q8817" i="5"/>
  <c r="R8816" i="5"/>
  <c r="Q8816" i="5"/>
  <c r="R8815" i="5"/>
  <c r="Q8815" i="5"/>
  <c r="R8814" i="5"/>
  <c r="Q8814" i="5"/>
  <c r="R8813" i="5"/>
  <c r="Q8813" i="5"/>
  <c r="R8812" i="5"/>
  <c r="Q8812" i="5"/>
  <c r="R8811" i="5"/>
  <c r="Q8811" i="5"/>
  <c r="R8810" i="5"/>
  <c r="Q8810" i="5"/>
  <c r="R8809" i="5"/>
  <c r="Q8809" i="5"/>
  <c r="R8808" i="5"/>
  <c r="Q8808" i="5"/>
  <c r="R8807" i="5"/>
  <c r="Q8807" i="5"/>
  <c r="R8806" i="5"/>
  <c r="Q8806" i="5"/>
  <c r="R8805" i="5"/>
  <c r="Q8805" i="5"/>
  <c r="R8804" i="5"/>
  <c r="Q8804" i="5"/>
  <c r="R8803" i="5"/>
  <c r="Q8803" i="5"/>
  <c r="R8802" i="5"/>
  <c r="Q8802" i="5"/>
  <c r="R8801" i="5"/>
  <c r="Q8801" i="5"/>
  <c r="R8800" i="5"/>
  <c r="Q8800" i="5"/>
  <c r="R8799" i="5"/>
  <c r="Q8799" i="5"/>
  <c r="R8798" i="5"/>
  <c r="Q8798" i="5"/>
  <c r="R8797" i="5"/>
  <c r="Q8797" i="5"/>
  <c r="R8796" i="5"/>
  <c r="Q8796" i="5"/>
  <c r="R8795" i="5"/>
  <c r="Q8795" i="5"/>
  <c r="R8794" i="5"/>
  <c r="Q8794" i="5"/>
  <c r="R8793" i="5"/>
  <c r="Q8793" i="5"/>
  <c r="R8792" i="5"/>
  <c r="Q8792" i="5"/>
  <c r="R8791" i="5"/>
  <c r="Q8791" i="5"/>
  <c r="R8790" i="5"/>
  <c r="Q8790" i="5"/>
  <c r="R8789" i="5"/>
  <c r="Q8789" i="5"/>
  <c r="R8788" i="5"/>
  <c r="Q8788" i="5"/>
  <c r="R8787" i="5"/>
  <c r="Q8787" i="5"/>
  <c r="R8786" i="5"/>
  <c r="Q8786" i="5"/>
  <c r="R8785" i="5"/>
  <c r="Q8785" i="5"/>
  <c r="R8784" i="5"/>
  <c r="Q8784" i="5"/>
  <c r="R8783" i="5"/>
  <c r="Q8783" i="5"/>
  <c r="R8782" i="5"/>
  <c r="Q8782" i="5"/>
  <c r="R8781" i="5"/>
  <c r="Q8781" i="5"/>
  <c r="R8780" i="5"/>
  <c r="Q8780" i="5"/>
  <c r="R8779" i="5"/>
  <c r="Q8779" i="5"/>
  <c r="R8778" i="5"/>
  <c r="Q8778" i="5"/>
  <c r="R8777" i="5"/>
  <c r="Q8777" i="5"/>
  <c r="R8776" i="5"/>
  <c r="Q8776" i="5"/>
  <c r="R8775" i="5"/>
  <c r="Q8775" i="5"/>
  <c r="R8774" i="5"/>
  <c r="Q8774" i="5"/>
  <c r="R8773" i="5"/>
  <c r="Q8773" i="5"/>
  <c r="R8772" i="5"/>
  <c r="Q8772" i="5"/>
  <c r="R8771" i="5"/>
  <c r="Q8771" i="5"/>
  <c r="R8770" i="5"/>
  <c r="Q8770" i="5"/>
  <c r="R8769" i="5"/>
  <c r="Q8769" i="5"/>
  <c r="R8768" i="5"/>
  <c r="Q8768" i="5"/>
  <c r="R8767" i="5"/>
  <c r="Q8767" i="5"/>
  <c r="R8766" i="5"/>
  <c r="Q8766" i="5"/>
  <c r="R8765" i="5"/>
  <c r="Q8765" i="5"/>
  <c r="R8764" i="5"/>
  <c r="Q8764" i="5"/>
  <c r="R8763" i="5"/>
  <c r="Q8763" i="5"/>
  <c r="R8762" i="5"/>
  <c r="Q8762" i="5"/>
  <c r="R8761" i="5"/>
  <c r="Q8761" i="5"/>
  <c r="R8760" i="5"/>
  <c r="Q8760" i="5"/>
  <c r="R8759" i="5"/>
  <c r="Q8759" i="5"/>
  <c r="R8758" i="5"/>
  <c r="Q8758" i="5"/>
  <c r="R8757" i="5"/>
  <c r="Q8757" i="5"/>
  <c r="R8756" i="5"/>
  <c r="Q8756" i="5"/>
  <c r="R8755" i="5"/>
  <c r="Q8755" i="5"/>
  <c r="R8754" i="5"/>
  <c r="Q8754" i="5"/>
  <c r="R8753" i="5"/>
  <c r="Q8753" i="5"/>
  <c r="R8752" i="5"/>
  <c r="Q8752" i="5"/>
  <c r="R8751" i="5"/>
  <c r="Q8751" i="5"/>
  <c r="R8750" i="5"/>
  <c r="Q8750" i="5"/>
  <c r="R8749" i="5"/>
  <c r="Q8749" i="5"/>
  <c r="R8748" i="5"/>
  <c r="Q8748" i="5"/>
  <c r="R8747" i="5"/>
  <c r="Q8747" i="5"/>
  <c r="R8746" i="5"/>
  <c r="Q8746" i="5"/>
  <c r="R8745" i="5"/>
  <c r="Q8745" i="5"/>
  <c r="R8744" i="5"/>
  <c r="Q8744" i="5"/>
  <c r="R8743" i="5"/>
  <c r="Q8743" i="5"/>
  <c r="R8742" i="5"/>
  <c r="Q8742" i="5"/>
  <c r="R8741" i="5"/>
  <c r="Q8741" i="5"/>
  <c r="R8740" i="5"/>
  <c r="Q8740" i="5"/>
  <c r="R8739" i="5"/>
  <c r="Q8739" i="5"/>
  <c r="R8738" i="5"/>
  <c r="Q8738" i="5"/>
  <c r="R8737" i="5"/>
  <c r="Q8737" i="5"/>
  <c r="R8736" i="5"/>
  <c r="Q8736" i="5"/>
  <c r="R8735" i="5"/>
  <c r="Q8735" i="5"/>
  <c r="R8734" i="5"/>
  <c r="Q8734" i="5"/>
  <c r="R8733" i="5"/>
  <c r="Q8733" i="5"/>
  <c r="R8732" i="5"/>
  <c r="Q8732" i="5"/>
  <c r="R8731" i="5"/>
  <c r="Q8731" i="5"/>
  <c r="R8730" i="5"/>
  <c r="Q8730" i="5"/>
  <c r="R8729" i="5"/>
  <c r="Q8729" i="5"/>
  <c r="R8728" i="5"/>
  <c r="Q8728" i="5"/>
  <c r="R8727" i="5"/>
  <c r="Q8727" i="5"/>
  <c r="R8726" i="5"/>
  <c r="Q8726" i="5"/>
  <c r="R8725" i="5"/>
  <c r="Q8725" i="5"/>
  <c r="R8724" i="5"/>
  <c r="Q8724" i="5"/>
  <c r="R8723" i="5"/>
  <c r="Q8723" i="5"/>
  <c r="R8722" i="5"/>
  <c r="Q8722" i="5"/>
  <c r="R8721" i="5"/>
  <c r="Q8721" i="5"/>
  <c r="R8720" i="5"/>
  <c r="Q8720" i="5"/>
  <c r="R8719" i="5"/>
  <c r="Q8719" i="5"/>
  <c r="R8718" i="5"/>
  <c r="Q8718" i="5"/>
  <c r="R8717" i="5"/>
  <c r="Q8717" i="5"/>
  <c r="R8716" i="5"/>
  <c r="Q8716" i="5"/>
  <c r="R8715" i="5"/>
  <c r="Q8715" i="5"/>
  <c r="R8714" i="5"/>
  <c r="Q8714" i="5"/>
  <c r="R8713" i="5"/>
  <c r="Q8713" i="5"/>
  <c r="R8712" i="5"/>
  <c r="Q8712" i="5"/>
  <c r="R8711" i="5"/>
  <c r="Q8711" i="5"/>
  <c r="R8710" i="5"/>
  <c r="Q8710" i="5"/>
  <c r="R8709" i="5"/>
  <c r="Q8709" i="5"/>
  <c r="R8708" i="5"/>
  <c r="Q8708" i="5"/>
  <c r="R8707" i="5"/>
  <c r="Q8707" i="5"/>
  <c r="R8706" i="5"/>
  <c r="Q8706" i="5"/>
  <c r="R8705" i="5"/>
  <c r="Q8705" i="5"/>
  <c r="R8704" i="5"/>
  <c r="Q8704" i="5"/>
  <c r="R8703" i="5"/>
  <c r="Q8703" i="5"/>
  <c r="R8702" i="5"/>
  <c r="Q8702" i="5"/>
  <c r="R8701" i="5"/>
  <c r="Q8701" i="5"/>
  <c r="R8700" i="5"/>
  <c r="Q8700" i="5"/>
  <c r="R8699" i="5"/>
  <c r="Q8699" i="5"/>
  <c r="R8698" i="5"/>
  <c r="Q8698" i="5"/>
  <c r="R8697" i="5"/>
  <c r="Q8697" i="5"/>
  <c r="R8696" i="5"/>
  <c r="Q8696" i="5"/>
  <c r="R8695" i="5"/>
  <c r="Q8695" i="5"/>
  <c r="R8694" i="5"/>
  <c r="Q8694" i="5"/>
  <c r="R8693" i="5"/>
  <c r="Q8693" i="5"/>
  <c r="R8692" i="5"/>
  <c r="Q8692" i="5"/>
  <c r="R8691" i="5"/>
  <c r="Q8691" i="5"/>
  <c r="R8690" i="5"/>
  <c r="Q8690" i="5"/>
  <c r="R8689" i="5"/>
  <c r="Q8689" i="5"/>
  <c r="R8688" i="5"/>
  <c r="Q8688" i="5"/>
  <c r="R8687" i="5"/>
  <c r="Q8687" i="5"/>
  <c r="R8686" i="5"/>
  <c r="Q8686" i="5"/>
  <c r="R8685" i="5"/>
  <c r="Q8685" i="5"/>
  <c r="R8684" i="5"/>
  <c r="Q8684" i="5"/>
  <c r="R8683" i="5"/>
  <c r="Q8683" i="5"/>
  <c r="R8682" i="5"/>
  <c r="Q8682" i="5"/>
  <c r="R8681" i="5"/>
  <c r="Q8681" i="5"/>
  <c r="R8680" i="5"/>
  <c r="Q8680" i="5"/>
  <c r="R8679" i="5"/>
  <c r="Q8679" i="5"/>
  <c r="R8678" i="5"/>
  <c r="Q8678" i="5"/>
  <c r="R8677" i="5"/>
  <c r="Q8677" i="5"/>
  <c r="R8676" i="5"/>
  <c r="Q8676" i="5"/>
  <c r="R8675" i="5"/>
  <c r="Q8675" i="5"/>
  <c r="R8674" i="5"/>
  <c r="Q8674" i="5"/>
  <c r="R8673" i="5"/>
  <c r="Q8673" i="5"/>
  <c r="R8672" i="5"/>
  <c r="Q8672" i="5"/>
  <c r="R8671" i="5"/>
  <c r="Q8671" i="5"/>
  <c r="R8670" i="5"/>
  <c r="Q8670" i="5"/>
  <c r="R8669" i="5"/>
  <c r="Q8669" i="5"/>
  <c r="R8668" i="5"/>
  <c r="Q8668" i="5"/>
  <c r="R8667" i="5"/>
  <c r="Q8667" i="5"/>
  <c r="R8666" i="5"/>
  <c r="Q8666" i="5"/>
  <c r="R8665" i="5"/>
  <c r="Q8665" i="5"/>
  <c r="R8664" i="5"/>
  <c r="Q8664" i="5"/>
  <c r="R8663" i="5"/>
  <c r="Q8663" i="5"/>
  <c r="R8662" i="5"/>
  <c r="Q8662" i="5"/>
  <c r="R8661" i="5"/>
  <c r="Q8661" i="5"/>
  <c r="R8660" i="5"/>
  <c r="Q8660" i="5"/>
  <c r="R8659" i="5"/>
  <c r="Q8659" i="5"/>
  <c r="R8658" i="5"/>
  <c r="Q8658" i="5"/>
  <c r="R8657" i="5"/>
  <c r="Q8657" i="5"/>
  <c r="R8656" i="5"/>
  <c r="Q8656" i="5"/>
  <c r="R8655" i="5"/>
  <c r="Q8655" i="5"/>
  <c r="R8654" i="5"/>
  <c r="Q8654" i="5"/>
  <c r="R8653" i="5"/>
  <c r="Q8653" i="5"/>
  <c r="R8652" i="5"/>
  <c r="Q8652" i="5"/>
  <c r="R8651" i="5"/>
  <c r="Q8651" i="5"/>
  <c r="R8650" i="5"/>
  <c r="Q8650" i="5"/>
  <c r="R8649" i="5"/>
  <c r="Q8649" i="5"/>
  <c r="R8648" i="5"/>
  <c r="Q8648" i="5"/>
  <c r="R8647" i="5"/>
  <c r="Q8647" i="5"/>
  <c r="R8646" i="5"/>
  <c r="Q8646" i="5"/>
  <c r="R8645" i="5"/>
  <c r="Q8645" i="5"/>
  <c r="R8644" i="5"/>
  <c r="Q8644" i="5"/>
  <c r="R8643" i="5"/>
  <c r="Q8643" i="5"/>
  <c r="R8642" i="5"/>
  <c r="Q8642" i="5"/>
  <c r="R8641" i="5"/>
  <c r="Q8641" i="5"/>
  <c r="R8640" i="5"/>
  <c r="Q8640" i="5"/>
  <c r="R8639" i="5"/>
  <c r="Q8639" i="5"/>
  <c r="R8638" i="5"/>
  <c r="Q8638" i="5"/>
  <c r="R8637" i="5"/>
  <c r="Q8637" i="5"/>
  <c r="R8636" i="5"/>
  <c r="Q8636" i="5"/>
  <c r="R8635" i="5"/>
  <c r="Q8635" i="5"/>
  <c r="R8634" i="5"/>
  <c r="Q8634" i="5"/>
  <c r="R8633" i="5"/>
  <c r="Q8633" i="5"/>
  <c r="R8632" i="5"/>
  <c r="Q8632" i="5"/>
  <c r="R8631" i="5"/>
  <c r="Q8631" i="5"/>
  <c r="R8630" i="5"/>
  <c r="Q8630" i="5"/>
  <c r="R8629" i="5"/>
  <c r="Q8629" i="5"/>
  <c r="R8628" i="5"/>
  <c r="Q8628" i="5"/>
  <c r="R8627" i="5"/>
  <c r="Q8627" i="5"/>
  <c r="R8626" i="5"/>
  <c r="Q8626" i="5"/>
  <c r="R8625" i="5"/>
  <c r="Q8625" i="5"/>
  <c r="R8624" i="5"/>
  <c r="Q8624" i="5"/>
  <c r="R8623" i="5"/>
  <c r="Q8623" i="5"/>
  <c r="R8622" i="5"/>
  <c r="Q8622" i="5"/>
  <c r="R8621" i="5"/>
  <c r="Q8621" i="5"/>
  <c r="R8620" i="5"/>
  <c r="Q8620" i="5"/>
  <c r="R8619" i="5"/>
  <c r="Q8619" i="5"/>
  <c r="R8618" i="5"/>
  <c r="Q8618" i="5"/>
  <c r="R8617" i="5"/>
  <c r="Q8617" i="5"/>
  <c r="R8616" i="5"/>
  <c r="Q8616" i="5"/>
  <c r="R8615" i="5"/>
  <c r="Q8615" i="5"/>
  <c r="R8614" i="5"/>
  <c r="Q8614" i="5"/>
  <c r="R8613" i="5"/>
  <c r="Q8613" i="5"/>
  <c r="R8612" i="5"/>
  <c r="Q8612" i="5"/>
  <c r="R8611" i="5"/>
  <c r="Q8611" i="5"/>
  <c r="R8610" i="5"/>
  <c r="Q8610" i="5"/>
  <c r="R8609" i="5"/>
  <c r="Q8609" i="5"/>
  <c r="R8608" i="5"/>
  <c r="Q8608" i="5"/>
  <c r="R8607" i="5"/>
  <c r="Q8607" i="5"/>
  <c r="R8606" i="5"/>
  <c r="Q8606" i="5"/>
  <c r="R8605" i="5"/>
  <c r="Q8605" i="5"/>
  <c r="R8604" i="5"/>
  <c r="Q8604" i="5"/>
  <c r="R8603" i="5"/>
  <c r="Q8603" i="5"/>
  <c r="R8602" i="5"/>
  <c r="Q8602" i="5"/>
  <c r="R8601" i="5"/>
  <c r="Q8601" i="5"/>
  <c r="R8600" i="5"/>
  <c r="Q8600" i="5"/>
  <c r="R8599" i="5"/>
  <c r="Q8599" i="5"/>
  <c r="R8598" i="5"/>
  <c r="Q8598" i="5"/>
  <c r="R8597" i="5"/>
  <c r="Q8597" i="5"/>
  <c r="R8596" i="5"/>
  <c r="Q8596" i="5"/>
  <c r="R8595" i="5"/>
  <c r="Q8595" i="5"/>
  <c r="R8594" i="5"/>
  <c r="Q8594" i="5"/>
  <c r="R8593" i="5"/>
  <c r="Q8593" i="5"/>
  <c r="R8592" i="5"/>
  <c r="Q8592" i="5"/>
  <c r="R8591" i="5"/>
  <c r="Q8591" i="5"/>
  <c r="R8590" i="5"/>
  <c r="Q8590" i="5"/>
  <c r="R8589" i="5"/>
  <c r="Q8589" i="5"/>
  <c r="R8588" i="5"/>
  <c r="Q8588" i="5"/>
  <c r="R8587" i="5"/>
  <c r="Q8587" i="5"/>
  <c r="R8586" i="5"/>
  <c r="Q8586" i="5"/>
  <c r="R8585" i="5"/>
  <c r="Q8585" i="5"/>
  <c r="R8584" i="5"/>
  <c r="Q8584" i="5"/>
  <c r="R8583" i="5"/>
  <c r="Q8583" i="5"/>
  <c r="R8582" i="5"/>
  <c r="Q8582" i="5"/>
  <c r="R8581" i="5"/>
  <c r="Q8581" i="5"/>
  <c r="R8580" i="5"/>
  <c r="Q8580" i="5"/>
  <c r="R8579" i="5"/>
  <c r="Q8579" i="5"/>
  <c r="R8578" i="5"/>
  <c r="Q8578" i="5"/>
  <c r="R8577" i="5"/>
  <c r="Q8577" i="5"/>
  <c r="R8576" i="5"/>
  <c r="Q8576" i="5"/>
  <c r="R8575" i="5"/>
  <c r="Q8575" i="5"/>
  <c r="R8574" i="5"/>
  <c r="Q8574" i="5"/>
  <c r="R8573" i="5"/>
  <c r="Q8573" i="5"/>
  <c r="R8572" i="5"/>
  <c r="Q8572" i="5"/>
  <c r="R8571" i="5"/>
  <c r="Q8571" i="5"/>
  <c r="R8570" i="5"/>
  <c r="Q8570" i="5"/>
  <c r="R8569" i="5"/>
  <c r="Q8569" i="5"/>
  <c r="R8568" i="5"/>
  <c r="Q8568" i="5"/>
  <c r="R8567" i="5"/>
  <c r="Q8567" i="5"/>
  <c r="R8566" i="5"/>
  <c r="Q8566" i="5"/>
  <c r="R8565" i="5"/>
  <c r="Q8565" i="5"/>
  <c r="R8564" i="5"/>
  <c r="Q8564" i="5"/>
  <c r="R8563" i="5"/>
  <c r="Q8563" i="5"/>
  <c r="R8562" i="5"/>
  <c r="Q8562" i="5"/>
  <c r="R8561" i="5"/>
  <c r="Q8561" i="5"/>
  <c r="R8560" i="5"/>
  <c r="Q8560" i="5"/>
  <c r="R8559" i="5"/>
  <c r="Q8559" i="5"/>
  <c r="R8558" i="5"/>
  <c r="Q8558" i="5"/>
  <c r="R8557" i="5"/>
  <c r="Q8557" i="5"/>
  <c r="R8556" i="5"/>
  <c r="Q8556" i="5"/>
  <c r="R8555" i="5"/>
  <c r="Q8555" i="5"/>
  <c r="R8554" i="5"/>
  <c r="Q8554" i="5"/>
  <c r="R8553" i="5"/>
  <c r="Q8553" i="5"/>
  <c r="R8552" i="5"/>
  <c r="Q8552" i="5"/>
  <c r="R8551" i="5"/>
  <c r="Q8551" i="5"/>
  <c r="R8550" i="5"/>
  <c r="Q8550" i="5"/>
  <c r="R8549" i="5"/>
  <c r="Q8549" i="5"/>
  <c r="R8548" i="5"/>
  <c r="Q8548" i="5"/>
  <c r="R8547" i="5"/>
  <c r="Q8547" i="5"/>
  <c r="R8546" i="5"/>
  <c r="Q8546" i="5"/>
  <c r="R8545" i="5"/>
  <c r="Q8545" i="5"/>
  <c r="R8544" i="5"/>
  <c r="Q8544" i="5"/>
  <c r="R8543" i="5"/>
  <c r="Q8543" i="5"/>
  <c r="R8542" i="5"/>
  <c r="Q8542" i="5"/>
  <c r="R8541" i="5"/>
  <c r="Q8541" i="5"/>
  <c r="R8540" i="5"/>
  <c r="Q8540" i="5"/>
  <c r="R8539" i="5"/>
  <c r="Q8539" i="5"/>
  <c r="R8538" i="5"/>
  <c r="Q8538" i="5"/>
  <c r="R8537" i="5"/>
  <c r="Q8537" i="5"/>
  <c r="R8536" i="5"/>
  <c r="Q8536" i="5"/>
  <c r="R8535" i="5"/>
  <c r="Q8535" i="5"/>
  <c r="R8534" i="5"/>
  <c r="Q8534" i="5"/>
  <c r="R8533" i="5"/>
  <c r="Q8533" i="5"/>
  <c r="R8532" i="5"/>
  <c r="Q8532" i="5"/>
  <c r="R8531" i="5"/>
  <c r="Q8531" i="5"/>
  <c r="R8530" i="5"/>
  <c r="Q8530" i="5"/>
  <c r="R8529" i="5"/>
  <c r="Q8529" i="5"/>
  <c r="R8528" i="5"/>
  <c r="Q8528" i="5"/>
  <c r="R8527" i="5"/>
  <c r="Q8527" i="5"/>
  <c r="R8526" i="5"/>
  <c r="Q8526" i="5"/>
  <c r="R8525" i="5"/>
  <c r="Q8525" i="5"/>
  <c r="R8524" i="5"/>
  <c r="Q8524" i="5"/>
  <c r="R8523" i="5"/>
  <c r="Q8523" i="5"/>
  <c r="R8522" i="5"/>
  <c r="Q8522" i="5"/>
  <c r="R8521" i="5"/>
  <c r="Q8521" i="5"/>
  <c r="R8520" i="5"/>
  <c r="Q8520" i="5"/>
  <c r="R8519" i="5"/>
  <c r="Q8519" i="5"/>
  <c r="R8518" i="5"/>
  <c r="Q8518" i="5"/>
  <c r="R8517" i="5"/>
  <c r="Q8517" i="5"/>
  <c r="R8516" i="5"/>
  <c r="Q8516" i="5"/>
  <c r="R8515" i="5"/>
  <c r="Q8515" i="5"/>
  <c r="R8514" i="5"/>
  <c r="Q8514" i="5"/>
  <c r="R8513" i="5"/>
  <c r="Q8513" i="5"/>
  <c r="R8512" i="5"/>
  <c r="Q8512" i="5"/>
  <c r="R8511" i="5"/>
  <c r="Q8511" i="5"/>
  <c r="R8510" i="5"/>
  <c r="Q8510" i="5"/>
  <c r="R8509" i="5"/>
  <c r="Q8509" i="5"/>
  <c r="R8508" i="5"/>
  <c r="Q8508" i="5"/>
  <c r="R8507" i="5"/>
  <c r="Q8507" i="5"/>
  <c r="R8506" i="5"/>
  <c r="Q8506" i="5"/>
  <c r="R8505" i="5"/>
  <c r="Q8505" i="5"/>
  <c r="R8504" i="5"/>
  <c r="Q8504" i="5"/>
  <c r="R8503" i="5"/>
  <c r="Q8503" i="5"/>
  <c r="R8502" i="5"/>
  <c r="Q8502" i="5"/>
  <c r="R8501" i="5"/>
  <c r="Q8501" i="5"/>
  <c r="R8500" i="5"/>
  <c r="Q8500" i="5"/>
  <c r="R8499" i="5"/>
  <c r="Q8499" i="5"/>
  <c r="R8498" i="5"/>
  <c r="Q8498" i="5"/>
  <c r="R8497" i="5"/>
  <c r="Q8497" i="5"/>
  <c r="R8496" i="5"/>
  <c r="Q8496" i="5"/>
  <c r="R8495" i="5"/>
  <c r="Q8495" i="5"/>
  <c r="R8494" i="5"/>
  <c r="Q8494" i="5"/>
  <c r="R8493" i="5"/>
  <c r="Q8493" i="5"/>
  <c r="R8492" i="5"/>
  <c r="Q8492" i="5"/>
  <c r="R8491" i="5"/>
  <c r="Q8491" i="5"/>
  <c r="R8490" i="5"/>
  <c r="Q8490" i="5"/>
  <c r="R8489" i="5"/>
  <c r="Q8489" i="5"/>
  <c r="R8488" i="5"/>
  <c r="Q8488" i="5"/>
  <c r="R8487" i="5"/>
  <c r="Q8487" i="5"/>
  <c r="R8486" i="5"/>
  <c r="Q8486" i="5"/>
  <c r="R8485" i="5"/>
  <c r="Q8485" i="5"/>
  <c r="R8484" i="5"/>
  <c r="Q8484" i="5"/>
  <c r="R8483" i="5"/>
  <c r="Q8483" i="5"/>
  <c r="R8482" i="5"/>
  <c r="Q8482" i="5"/>
  <c r="R8481" i="5"/>
  <c r="Q8481" i="5"/>
  <c r="R8480" i="5"/>
  <c r="Q8480" i="5"/>
  <c r="R8479" i="5"/>
  <c r="Q8479" i="5"/>
  <c r="R8478" i="5"/>
  <c r="Q8478" i="5"/>
  <c r="R8477" i="5"/>
  <c r="Q8477" i="5"/>
  <c r="R8476" i="5"/>
  <c r="Q8476" i="5"/>
  <c r="R8475" i="5"/>
  <c r="Q8475" i="5"/>
  <c r="R8474" i="5"/>
  <c r="Q8474" i="5"/>
  <c r="R8473" i="5"/>
  <c r="Q8473" i="5"/>
  <c r="R8472" i="5"/>
  <c r="Q8472" i="5"/>
  <c r="R8471" i="5"/>
  <c r="Q8471" i="5"/>
  <c r="R8470" i="5"/>
  <c r="Q8470" i="5"/>
  <c r="R8469" i="5"/>
  <c r="Q8469" i="5"/>
  <c r="R8468" i="5"/>
  <c r="Q8468" i="5"/>
  <c r="R8467" i="5"/>
  <c r="Q8467" i="5"/>
  <c r="R8466" i="5"/>
  <c r="Q8466" i="5"/>
  <c r="R8465" i="5"/>
  <c r="Q8465" i="5"/>
  <c r="R8464" i="5"/>
  <c r="Q8464" i="5"/>
  <c r="R8463" i="5"/>
  <c r="Q8463" i="5"/>
  <c r="R8462" i="5"/>
  <c r="Q8462" i="5"/>
  <c r="R8461" i="5"/>
  <c r="Q8461" i="5"/>
  <c r="R8460" i="5"/>
  <c r="Q8460" i="5"/>
  <c r="R8459" i="5"/>
  <c r="Q8459" i="5"/>
  <c r="R8458" i="5"/>
  <c r="Q8458" i="5"/>
  <c r="R8457" i="5"/>
  <c r="Q8457" i="5"/>
  <c r="R8456" i="5"/>
  <c r="Q8456" i="5"/>
  <c r="R8455" i="5"/>
  <c r="Q8455" i="5"/>
  <c r="R8454" i="5"/>
  <c r="Q8454" i="5"/>
  <c r="R8453" i="5"/>
  <c r="Q8453" i="5"/>
  <c r="R8452" i="5"/>
  <c r="Q8452" i="5"/>
  <c r="R8451" i="5"/>
  <c r="Q8451" i="5"/>
  <c r="R8450" i="5"/>
  <c r="Q8450" i="5"/>
  <c r="R8449" i="5"/>
  <c r="Q8449" i="5"/>
  <c r="R8448" i="5"/>
  <c r="Q8448" i="5"/>
  <c r="R8447" i="5"/>
  <c r="Q8447" i="5"/>
  <c r="R8446" i="5"/>
  <c r="Q8446" i="5"/>
  <c r="R8445" i="5"/>
  <c r="Q8445" i="5"/>
  <c r="R8444" i="5"/>
  <c r="Q8444" i="5"/>
  <c r="R8443" i="5"/>
  <c r="Q8443" i="5"/>
  <c r="R8442" i="5"/>
  <c r="Q8442" i="5"/>
  <c r="R8441" i="5"/>
  <c r="Q8441" i="5"/>
  <c r="R8440" i="5"/>
  <c r="Q8440" i="5"/>
  <c r="R8439" i="5"/>
  <c r="Q8439" i="5"/>
  <c r="R8438" i="5"/>
  <c r="Q8438" i="5"/>
  <c r="R8437" i="5"/>
  <c r="Q8437" i="5"/>
  <c r="R8436" i="5"/>
  <c r="Q8436" i="5"/>
  <c r="R8435" i="5"/>
  <c r="Q8435" i="5"/>
  <c r="R8434" i="5"/>
  <c r="Q8434" i="5"/>
  <c r="R8433" i="5"/>
  <c r="Q8433" i="5"/>
  <c r="R8432" i="5"/>
  <c r="Q8432" i="5"/>
  <c r="R8431" i="5"/>
  <c r="Q8431" i="5"/>
  <c r="R8430" i="5"/>
  <c r="Q8430" i="5"/>
  <c r="R8429" i="5"/>
  <c r="Q8429" i="5"/>
  <c r="R8428" i="5"/>
  <c r="Q8428" i="5"/>
  <c r="R8427" i="5"/>
  <c r="Q8427" i="5"/>
  <c r="R8426" i="5"/>
  <c r="Q8426" i="5"/>
  <c r="R8425" i="5"/>
  <c r="Q8425" i="5"/>
  <c r="R8424" i="5"/>
  <c r="Q8424" i="5"/>
  <c r="R8423" i="5"/>
  <c r="Q8423" i="5"/>
  <c r="R8422" i="5"/>
  <c r="Q8422" i="5"/>
  <c r="R8421" i="5"/>
  <c r="Q8421" i="5"/>
  <c r="R8420" i="5"/>
  <c r="Q8420" i="5"/>
  <c r="R8419" i="5"/>
  <c r="Q8419" i="5"/>
  <c r="R8418" i="5"/>
  <c r="Q8418" i="5"/>
  <c r="R8417" i="5"/>
  <c r="Q8417" i="5"/>
  <c r="R8416" i="5"/>
  <c r="Q8416" i="5"/>
  <c r="R8415" i="5"/>
  <c r="Q8415" i="5"/>
  <c r="R8414" i="5"/>
  <c r="Q8414" i="5"/>
  <c r="R8413" i="5"/>
  <c r="Q8413" i="5"/>
  <c r="R8412" i="5"/>
  <c r="Q8412" i="5"/>
  <c r="R8411" i="5"/>
  <c r="Q8411" i="5"/>
  <c r="R8410" i="5"/>
  <c r="Q8410" i="5"/>
  <c r="R8409" i="5"/>
  <c r="Q8409" i="5"/>
  <c r="R8408" i="5"/>
  <c r="Q8408" i="5"/>
  <c r="R8407" i="5"/>
  <c r="Q8407" i="5"/>
  <c r="R8406" i="5"/>
  <c r="Q8406" i="5"/>
  <c r="R8405" i="5"/>
  <c r="Q8405" i="5"/>
  <c r="R8404" i="5"/>
  <c r="Q8404" i="5"/>
  <c r="R8403" i="5"/>
  <c r="Q8403" i="5"/>
  <c r="R8402" i="5"/>
  <c r="Q8402" i="5"/>
  <c r="R8401" i="5"/>
  <c r="Q8401" i="5"/>
  <c r="R8400" i="5"/>
  <c r="Q8400" i="5"/>
  <c r="R8399" i="5"/>
  <c r="Q8399" i="5"/>
  <c r="R8398" i="5"/>
  <c r="Q8398" i="5"/>
  <c r="R8397" i="5"/>
  <c r="Q8397" i="5"/>
  <c r="R8396" i="5"/>
  <c r="Q8396" i="5"/>
  <c r="R8395" i="5"/>
  <c r="Q8395" i="5"/>
  <c r="R8394" i="5"/>
  <c r="Q8394" i="5"/>
  <c r="R8393" i="5"/>
  <c r="Q8393" i="5"/>
  <c r="R8392" i="5"/>
  <c r="Q8392" i="5"/>
  <c r="R8391" i="5"/>
  <c r="Q8391" i="5"/>
  <c r="R8390" i="5"/>
  <c r="Q8390" i="5"/>
  <c r="R8389" i="5"/>
  <c r="Q8389" i="5"/>
  <c r="R8388" i="5"/>
  <c r="Q8388" i="5"/>
  <c r="R8387" i="5"/>
  <c r="Q8387" i="5"/>
  <c r="R8386" i="5"/>
  <c r="Q8386" i="5"/>
  <c r="R8385" i="5"/>
  <c r="Q8385" i="5"/>
  <c r="R8384" i="5"/>
  <c r="Q8384" i="5"/>
  <c r="R8383" i="5"/>
  <c r="Q8383" i="5"/>
  <c r="R8382" i="5"/>
  <c r="Q8382" i="5"/>
  <c r="R8381" i="5"/>
  <c r="Q8381" i="5"/>
  <c r="R8380" i="5"/>
  <c r="Q8380" i="5"/>
  <c r="R8379" i="5"/>
  <c r="Q8379" i="5"/>
  <c r="R8378" i="5"/>
  <c r="Q8378" i="5"/>
  <c r="R8377" i="5"/>
  <c r="Q8377" i="5"/>
  <c r="R8376" i="5"/>
  <c r="Q8376" i="5"/>
  <c r="R8375" i="5"/>
  <c r="Q8375" i="5"/>
  <c r="R8374" i="5"/>
  <c r="Q8374" i="5"/>
  <c r="R8373" i="5"/>
  <c r="Q8373" i="5"/>
  <c r="R8372" i="5"/>
  <c r="Q8372" i="5"/>
  <c r="R8371" i="5"/>
  <c r="Q8371" i="5"/>
  <c r="R8370" i="5"/>
  <c r="Q8370" i="5"/>
  <c r="R8369" i="5"/>
  <c r="Q8369" i="5"/>
  <c r="R8368" i="5"/>
  <c r="Q8368" i="5"/>
  <c r="R8367" i="5"/>
  <c r="Q8367" i="5"/>
  <c r="R8366" i="5"/>
  <c r="Q8366" i="5"/>
  <c r="R8365" i="5"/>
  <c r="Q8365" i="5"/>
  <c r="R8364" i="5"/>
  <c r="Q8364" i="5"/>
  <c r="R8363" i="5"/>
  <c r="Q8363" i="5"/>
  <c r="R8362" i="5"/>
  <c r="Q8362" i="5"/>
  <c r="R8361" i="5"/>
  <c r="Q8361" i="5"/>
  <c r="R8360" i="5"/>
  <c r="Q8360" i="5"/>
  <c r="R8359" i="5"/>
  <c r="Q8359" i="5"/>
  <c r="R8358" i="5"/>
  <c r="Q8358" i="5"/>
  <c r="R8357" i="5"/>
  <c r="Q8357" i="5"/>
  <c r="R8356" i="5"/>
  <c r="Q8356" i="5"/>
  <c r="R8355" i="5"/>
  <c r="Q8355" i="5"/>
  <c r="R8354" i="5"/>
  <c r="Q8354" i="5"/>
  <c r="R8353" i="5"/>
  <c r="Q8353" i="5"/>
  <c r="R8352" i="5"/>
  <c r="Q8352" i="5"/>
  <c r="R8351" i="5"/>
  <c r="Q8351" i="5"/>
  <c r="R8350" i="5"/>
  <c r="Q8350" i="5"/>
  <c r="R8349" i="5"/>
  <c r="Q8349" i="5"/>
  <c r="R8348" i="5"/>
  <c r="Q8348" i="5"/>
  <c r="R8347" i="5"/>
  <c r="Q8347" i="5"/>
  <c r="R8346" i="5"/>
  <c r="Q8346" i="5"/>
  <c r="R8345" i="5"/>
  <c r="Q8345" i="5"/>
  <c r="R8344" i="5"/>
  <c r="Q8344" i="5"/>
  <c r="R8343" i="5"/>
  <c r="Q8343" i="5"/>
  <c r="R8342" i="5"/>
  <c r="Q8342" i="5"/>
  <c r="R8341" i="5"/>
  <c r="Q8341" i="5"/>
  <c r="R8340" i="5"/>
  <c r="Q8340" i="5"/>
  <c r="R8339" i="5"/>
  <c r="Q8339" i="5"/>
  <c r="R8338" i="5"/>
  <c r="Q8338" i="5"/>
  <c r="R8337" i="5"/>
  <c r="Q8337" i="5"/>
  <c r="R8336" i="5"/>
  <c r="Q8336" i="5"/>
  <c r="R8335" i="5"/>
  <c r="Q8335" i="5"/>
  <c r="R8334" i="5"/>
  <c r="Q8334" i="5"/>
  <c r="R8333" i="5"/>
  <c r="Q8333" i="5"/>
  <c r="R8332" i="5"/>
  <c r="Q8332" i="5"/>
  <c r="R8331" i="5"/>
  <c r="Q8331" i="5"/>
  <c r="R8330" i="5"/>
  <c r="Q8330" i="5"/>
  <c r="R8329" i="5"/>
  <c r="Q8329" i="5"/>
  <c r="R8328" i="5"/>
  <c r="Q8328" i="5"/>
  <c r="R8327" i="5"/>
  <c r="Q8327" i="5"/>
  <c r="R8326" i="5"/>
  <c r="Q8326" i="5"/>
  <c r="R8325" i="5"/>
  <c r="Q8325" i="5"/>
  <c r="R8324" i="5"/>
  <c r="Q8324" i="5"/>
  <c r="R8323" i="5"/>
  <c r="Q8323" i="5"/>
  <c r="R8322" i="5"/>
  <c r="Q8322" i="5"/>
  <c r="R8321" i="5"/>
  <c r="Q8321" i="5"/>
  <c r="R8320" i="5"/>
  <c r="Q8320" i="5"/>
  <c r="R8319" i="5"/>
  <c r="Q8319" i="5"/>
  <c r="R8318" i="5"/>
  <c r="Q8318" i="5"/>
  <c r="R8317" i="5"/>
  <c r="Q8317" i="5"/>
  <c r="R8316" i="5"/>
  <c r="Q8316" i="5"/>
  <c r="R8315" i="5"/>
  <c r="Q8315" i="5"/>
  <c r="R8314" i="5"/>
  <c r="Q8314" i="5"/>
  <c r="R8313" i="5"/>
  <c r="Q8313" i="5"/>
  <c r="R8312" i="5"/>
  <c r="Q8312" i="5"/>
  <c r="R8311" i="5"/>
  <c r="Q8311" i="5"/>
  <c r="R8310" i="5"/>
  <c r="Q8310" i="5"/>
  <c r="R8309" i="5"/>
  <c r="Q8309" i="5"/>
  <c r="R8308" i="5"/>
  <c r="Q8308" i="5"/>
  <c r="R8307" i="5"/>
  <c r="Q8307" i="5"/>
  <c r="R8306" i="5"/>
  <c r="Q8306" i="5"/>
  <c r="R8305" i="5"/>
  <c r="Q8305" i="5"/>
  <c r="R8304" i="5"/>
  <c r="Q8304" i="5"/>
  <c r="R8303" i="5"/>
  <c r="Q8303" i="5"/>
  <c r="R8302" i="5"/>
  <c r="Q8302" i="5"/>
  <c r="R8301" i="5"/>
  <c r="Q8301" i="5"/>
  <c r="R8300" i="5"/>
  <c r="Q8300" i="5"/>
  <c r="R8299" i="5"/>
  <c r="Q8299" i="5"/>
  <c r="R8298" i="5"/>
  <c r="Q8298" i="5"/>
  <c r="R8297" i="5"/>
  <c r="Q8297" i="5"/>
  <c r="R8296" i="5"/>
  <c r="Q8296" i="5"/>
  <c r="R8295" i="5"/>
  <c r="Q8295" i="5"/>
  <c r="R8294" i="5"/>
  <c r="Q8294" i="5"/>
  <c r="R8293" i="5"/>
  <c r="Q8293" i="5"/>
  <c r="R8292" i="5"/>
  <c r="Q8292" i="5"/>
  <c r="R8291" i="5"/>
  <c r="Q8291" i="5"/>
  <c r="R8290" i="5"/>
  <c r="Q8290" i="5"/>
  <c r="R8289" i="5"/>
  <c r="Q8289" i="5"/>
  <c r="R8288" i="5"/>
  <c r="Q8288" i="5"/>
  <c r="R8287" i="5"/>
  <c r="Q8287" i="5"/>
  <c r="R8286" i="5"/>
  <c r="Q8286" i="5"/>
  <c r="R8285" i="5"/>
  <c r="Q8285" i="5"/>
  <c r="R8284" i="5"/>
  <c r="Q8284" i="5"/>
  <c r="R8283" i="5"/>
  <c r="Q8283" i="5"/>
  <c r="R8282" i="5"/>
  <c r="Q8282" i="5"/>
  <c r="R8281" i="5"/>
  <c r="Q8281" i="5"/>
  <c r="R8280" i="5"/>
  <c r="Q8280" i="5"/>
  <c r="R8279" i="5"/>
  <c r="Q8279" i="5"/>
  <c r="R8278" i="5"/>
  <c r="Q8278" i="5"/>
  <c r="R8277" i="5"/>
  <c r="Q8277" i="5"/>
  <c r="R8276" i="5"/>
  <c r="Q8276" i="5"/>
  <c r="R8275" i="5"/>
  <c r="Q8275" i="5"/>
  <c r="R8274" i="5"/>
  <c r="Q8274" i="5"/>
  <c r="R8273" i="5"/>
  <c r="Q8273" i="5"/>
  <c r="R8272" i="5"/>
  <c r="Q8272" i="5"/>
  <c r="R8271" i="5"/>
  <c r="Q8271" i="5"/>
  <c r="R8270" i="5"/>
  <c r="Q8270" i="5"/>
  <c r="R8269" i="5"/>
  <c r="Q8269" i="5"/>
  <c r="R8268" i="5"/>
  <c r="Q8268" i="5"/>
  <c r="R8267" i="5"/>
  <c r="Q8267" i="5"/>
  <c r="R8266" i="5"/>
  <c r="Q8266" i="5"/>
  <c r="R8265" i="5"/>
  <c r="Q8265" i="5"/>
  <c r="R8264" i="5"/>
  <c r="Q8264" i="5"/>
  <c r="R8263" i="5"/>
  <c r="Q8263" i="5"/>
  <c r="R8262" i="5"/>
  <c r="Q8262" i="5"/>
  <c r="R8261" i="5"/>
  <c r="Q8261" i="5"/>
  <c r="R8260" i="5"/>
  <c r="Q8260" i="5"/>
  <c r="R8259" i="5"/>
  <c r="Q8259" i="5"/>
  <c r="R8258" i="5"/>
  <c r="Q8258" i="5"/>
  <c r="R8257" i="5"/>
  <c r="Q8257" i="5"/>
  <c r="R8256" i="5"/>
  <c r="Q8256" i="5"/>
  <c r="R8255" i="5"/>
  <c r="Q8255" i="5"/>
  <c r="R8254" i="5"/>
  <c r="Q8254" i="5"/>
  <c r="R8253" i="5"/>
  <c r="Q8253" i="5"/>
  <c r="R8252" i="5"/>
  <c r="Q8252" i="5"/>
  <c r="R8251" i="5"/>
  <c r="Q8251" i="5"/>
  <c r="R8250" i="5"/>
  <c r="Q8250" i="5"/>
  <c r="R8249" i="5"/>
  <c r="Q8249" i="5"/>
  <c r="R8248" i="5"/>
  <c r="Q8248" i="5"/>
  <c r="R8247" i="5"/>
  <c r="Q8247" i="5"/>
  <c r="R8246" i="5"/>
  <c r="Q8246" i="5"/>
  <c r="R8245" i="5"/>
  <c r="Q8245" i="5"/>
  <c r="R8244" i="5"/>
  <c r="Q8244" i="5"/>
  <c r="R8243" i="5"/>
  <c r="Q8243" i="5"/>
  <c r="R8242" i="5"/>
  <c r="Q8242" i="5"/>
  <c r="R8241" i="5"/>
  <c r="Q8241" i="5"/>
  <c r="R8240" i="5"/>
  <c r="Q8240" i="5"/>
  <c r="R8239" i="5"/>
  <c r="Q8239" i="5"/>
  <c r="R8238" i="5"/>
  <c r="Q8238" i="5"/>
  <c r="R8237" i="5"/>
  <c r="Q8237" i="5"/>
  <c r="R8236" i="5"/>
  <c r="Q8236" i="5"/>
  <c r="R8235" i="5"/>
  <c r="Q8235" i="5"/>
  <c r="R8234" i="5"/>
  <c r="Q8234" i="5"/>
  <c r="R8233" i="5"/>
  <c r="Q8233" i="5"/>
  <c r="R8232" i="5"/>
  <c r="Q8232" i="5"/>
  <c r="R8231" i="5"/>
  <c r="Q8231" i="5"/>
  <c r="R8230" i="5"/>
  <c r="Q8230" i="5"/>
  <c r="R8229" i="5"/>
  <c r="Q8229" i="5"/>
  <c r="R8228" i="5"/>
  <c r="Q8228" i="5"/>
  <c r="R8227" i="5"/>
  <c r="Q8227" i="5"/>
  <c r="R8226" i="5"/>
  <c r="Q8226" i="5"/>
  <c r="R8225" i="5"/>
  <c r="Q8225" i="5"/>
  <c r="R8224" i="5"/>
  <c r="Q8224" i="5"/>
  <c r="R8223" i="5"/>
  <c r="Q8223" i="5"/>
  <c r="R8222" i="5"/>
  <c r="Q8222" i="5"/>
  <c r="R8221" i="5"/>
  <c r="Q8221" i="5"/>
  <c r="R8220" i="5"/>
  <c r="Q8220" i="5"/>
  <c r="R8219" i="5"/>
  <c r="Q8219" i="5"/>
  <c r="R8218" i="5"/>
  <c r="Q8218" i="5"/>
  <c r="R8217" i="5"/>
  <c r="Q8217" i="5"/>
  <c r="R8216" i="5"/>
  <c r="Q8216" i="5"/>
  <c r="R8215" i="5"/>
  <c r="Q8215" i="5"/>
  <c r="R8214" i="5"/>
  <c r="Q8214" i="5"/>
  <c r="R8213" i="5"/>
  <c r="Q8213" i="5"/>
  <c r="R8212" i="5"/>
  <c r="Q8212" i="5"/>
  <c r="R8211" i="5"/>
  <c r="Q8211" i="5"/>
  <c r="R8210" i="5"/>
  <c r="Q8210" i="5"/>
  <c r="R8209" i="5"/>
  <c r="Q8209" i="5"/>
  <c r="R8208" i="5"/>
  <c r="Q8208" i="5"/>
  <c r="R8207" i="5"/>
  <c r="Q8207" i="5"/>
  <c r="R8206" i="5"/>
  <c r="Q8206" i="5"/>
  <c r="R8205" i="5"/>
  <c r="Q8205" i="5"/>
  <c r="R8204" i="5"/>
  <c r="Q8204" i="5"/>
  <c r="R8203" i="5"/>
  <c r="Q8203" i="5"/>
  <c r="R8202" i="5"/>
  <c r="Q8202" i="5"/>
  <c r="R8201" i="5"/>
  <c r="Q8201" i="5"/>
  <c r="R8200" i="5"/>
  <c r="Q8200" i="5"/>
  <c r="R8199" i="5"/>
  <c r="Q8199" i="5"/>
  <c r="R8198" i="5"/>
  <c r="Q8198" i="5"/>
  <c r="R8197" i="5"/>
  <c r="Q8197" i="5"/>
  <c r="R8196" i="5"/>
  <c r="Q8196" i="5"/>
  <c r="R8195" i="5"/>
  <c r="Q8195" i="5"/>
  <c r="R8194" i="5"/>
  <c r="Q8194" i="5"/>
  <c r="R8193" i="5"/>
  <c r="Q8193" i="5"/>
  <c r="R8192" i="5"/>
  <c r="Q8192" i="5"/>
  <c r="R8191" i="5"/>
  <c r="Q8191" i="5"/>
  <c r="R8190" i="5"/>
  <c r="Q8190" i="5"/>
  <c r="R8189" i="5"/>
  <c r="Q8189" i="5"/>
  <c r="R8188" i="5"/>
  <c r="Q8188" i="5"/>
  <c r="R8187" i="5"/>
  <c r="Q8187" i="5"/>
  <c r="R8186" i="5"/>
  <c r="Q8186" i="5"/>
  <c r="R8185" i="5"/>
  <c r="Q8185" i="5"/>
  <c r="R8184" i="5"/>
  <c r="Q8184" i="5"/>
  <c r="R8183" i="5"/>
  <c r="Q8183" i="5"/>
  <c r="R8182" i="5"/>
  <c r="Q8182" i="5"/>
  <c r="R8181" i="5"/>
  <c r="Q8181" i="5"/>
  <c r="R8180" i="5"/>
  <c r="Q8180" i="5"/>
  <c r="R8179" i="5"/>
  <c r="Q8179" i="5"/>
  <c r="R8178" i="5"/>
  <c r="Q8178" i="5"/>
  <c r="R8177" i="5"/>
  <c r="Q8177" i="5"/>
  <c r="R8176" i="5"/>
  <c r="Q8176" i="5"/>
  <c r="R8175" i="5"/>
  <c r="Q8175" i="5"/>
  <c r="R8174" i="5"/>
  <c r="Q8174" i="5"/>
  <c r="R8173" i="5"/>
  <c r="Q8173" i="5"/>
  <c r="R8172" i="5"/>
  <c r="Q8172" i="5"/>
  <c r="R8171" i="5"/>
  <c r="Q8171" i="5"/>
  <c r="R8170" i="5"/>
  <c r="Q8170" i="5"/>
  <c r="R8169" i="5"/>
  <c r="Q8169" i="5"/>
  <c r="R8168" i="5"/>
  <c r="Q8168" i="5"/>
  <c r="R8167" i="5"/>
  <c r="Q8167" i="5"/>
  <c r="R8166" i="5"/>
  <c r="Q8166" i="5"/>
  <c r="R8165" i="5"/>
  <c r="Q8165" i="5"/>
  <c r="R8164" i="5"/>
  <c r="Q8164" i="5"/>
  <c r="R8163" i="5"/>
  <c r="Q8163" i="5"/>
  <c r="R8162" i="5"/>
  <c r="Q8162" i="5"/>
  <c r="R8161" i="5"/>
  <c r="Q8161" i="5"/>
  <c r="R8160" i="5"/>
  <c r="Q8160" i="5"/>
  <c r="R8159" i="5"/>
  <c r="Q8159" i="5"/>
  <c r="R8158" i="5"/>
  <c r="Q8158" i="5"/>
  <c r="R8157" i="5"/>
  <c r="Q8157" i="5"/>
  <c r="R8156" i="5"/>
  <c r="Q8156" i="5"/>
  <c r="R8155" i="5"/>
  <c r="Q8155" i="5"/>
  <c r="R8154" i="5"/>
  <c r="Q8154" i="5"/>
  <c r="R8153" i="5"/>
  <c r="Q8153" i="5"/>
  <c r="R8152" i="5"/>
  <c r="Q8152" i="5"/>
  <c r="R8151" i="5"/>
  <c r="Q8151" i="5"/>
  <c r="R8150" i="5"/>
  <c r="Q8150" i="5"/>
  <c r="R8149" i="5"/>
  <c r="Q8149" i="5"/>
  <c r="R8148" i="5"/>
  <c r="Q8148" i="5"/>
  <c r="R8147" i="5"/>
  <c r="Q8147" i="5"/>
  <c r="R8146" i="5"/>
  <c r="Q8146" i="5"/>
  <c r="R8145" i="5"/>
  <c r="Q8145" i="5"/>
  <c r="R8144" i="5"/>
  <c r="Q8144" i="5"/>
  <c r="R8143" i="5"/>
  <c r="Q8143" i="5"/>
  <c r="R8142" i="5"/>
  <c r="Q8142" i="5"/>
  <c r="R8141" i="5"/>
  <c r="Q8141" i="5"/>
  <c r="R8140" i="5"/>
  <c r="Q8140" i="5"/>
  <c r="R8139" i="5"/>
  <c r="Q8139" i="5"/>
  <c r="R8138" i="5"/>
  <c r="Q8138" i="5"/>
  <c r="R8137" i="5"/>
  <c r="Q8137" i="5"/>
  <c r="R8136" i="5"/>
  <c r="Q8136" i="5"/>
  <c r="R8135" i="5"/>
  <c r="Q8135" i="5"/>
  <c r="R8134" i="5"/>
  <c r="Q8134" i="5"/>
  <c r="R8133" i="5"/>
  <c r="Q8133" i="5"/>
  <c r="R8132" i="5"/>
  <c r="Q8132" i="5"/>
  <c r="R8131" i="5"/>
  <c r="Q8131" i="5"/>
  <c r="R8130" i="5"/>
  <c r="Q8130" i="5"/>
  <c r="R8129" i="5"/>
  <c r="Q8129" i="5"/>
  <c r="R8128" i="5"/>
  <c r="Q8128" i="5"/>
  <c r="R8127" i="5"/>
  <c r="Q8127" i="5"/>
  <c r="R8126" i="5"/>
  <c r="Q8126" i="5"/>
  <c r="R8125" i="5"/>
  <c r="Q8125" i="5"/>
  <c r="R8124" i="5"/>
  <c r="Q8124" i="5"/>
  <c r="R8123" i="5"/>
  <c r="Q8123" i="5"/>
  <c r="R8122" i="5"/>
  <c r="Q8122" i="5"/>
  <c r="R8121" i="5"/>
  <c r="Q8121" i="5"/>
  <c r="R8120" i="5"/>
  <c r="Q8120" i="5"/>
  <c r="R8119" i="5"/>
  <c r="Q8119" i="5"/>
  <c r="R8118" i="5"/>
  <c r="Q8118" i="5"/>
  <c r="R8117" i="5"/>
  <c r="Q8117" i="5"/>
  <c r="R8116" i="5"/>
  <c r="Q8116" i="5"/>
  <c r="R8115" i="5"/>
  <c r="Q8115" i="5"/>
  <c r="R8114" i="5"/>
  <c r="Q8114" i="5"/>
  <c r="R8113" i="5"/>
  <c r="Q8113" i="5"/>
  <c r="R8112" i="5"/>
  <c r="Q8112" i="5"/>
  <c r="R8111" i="5"/>
  <c r="Q8111" i="5"/>
  <c r="R8110" i="5"/>
  <c r="Q8110" i="5"/>
  <c r="R8109" i="5"/>
  <c r="Q8109" i="5"/>
  <c r="R8108" i="5"/>
  <c r="Q8108" i="5"/>
  <c r="R8107" i="5"/>
  <c r="Q8107" i="5"/>
  <c r="R8106" i="5"/>
  <c r="Q8106" i="5"/>
  <c r="R8105" i="5"/>
  <c r="Q8105" i="5"/>
  <c r="R8104" i="5"/>
  <c r="Q8104" i="5"/>
  <c r="R8103" i="5"/>
  <c r="Q8103" i="5"/>
  <c r="R8102" i="5"/>
  <c r="Q8102" i="5"/>
  <c r="R8101" i="5"/>
  <c r="Q8101" i="5"/>
  <c r="R8100" i="5"/>
  <c r="Q8100" i="5"/>
  <c r="R8099" i="5"/>
  <c r="Q8099" i="5"/>
  <c r="R8098" i="5"/>
  <c r="Q8098" i="5"/>
  <c r="R8097" i="5"/>
  <c r="Q8097" i="5"/>
  <c r="R8096" i="5"/>
  <c r="Q8096" i="5"/>
  <c r="R8095" i="5"/>
  <c r="Q8095" i="5"/>
  <c r="R8094" i="5"/>
  <c r="Q8094" i="5"/>
  <c r="R8093" i="5"/>
  <c r="Q8093" i="5"/>
  <c r="R8092" i="5"/>
  <c r="Q8092" i="5"/>
  <c r="R8091" i="5"/>
  <c r="Q8091" i="5"/>
  <c r="R8090" i="5"/>
  <c r="Q8090" i="5"/>
  <c r="R8089" i="5"/>
  <c r="Q8089" i="5"/>
  <c r="R8088" i="5"/>
  <c r="Q8088" i="5"/>
  <c r="R8087" i="5"/>
  <c r="Q8087" i="5"/>
  <c r="R8086" i="5"/>
  <c r="Q8086" i="5"/>
  <c r="R8085" i="5"/>
  <c r="Q8085" i="5"/>
  <c r="R8084" i="5"/>
  <c r="Q8084" i="5"/>
  <c r="R8083" i="5"/>
  <c r="Q8083" i="5"/>
  <c r="R8082" i="5"/>
  <c r="Q8082" i="5"/>
  <c r="R8081" i="5"/>
  <c r="Q8081" i="5"/>
  <c r="R8080" i="5"/>
  <c r="Q8080" i="5"/>
  <c r="R8079" i="5"/>
  <c r="Q8079" i="5"/>
  <c r="R8078" i="5"/>
  <c r="Q8078" i="5"/>
  <c r="R8077" i="5"/>
  <c r="Q8077" i="5"/>
  <c r="R8076" i="5"/>
  <c r="Q8076" i="5"/>
  <c r="R8075" i="5"/>
  <c r="Q8075" i="5"/>
  <c r="R8074" i="5"/>
  <c r="Q8074" i="5"/>
  <c r="R8073" i="5"/>
  <c r="Q8073" i="5"/>
  <c r="R8072" i="5"/>
  <c r="Q8072" i="5"/>
  <c r="R8071" i="5"/>
  <c r="Q8071" i="5"/>
  <c r="R8070" i="5"/>
  <c r="Q8070" i="5"/>
  <c r="R8069" i="5"/>
  <c r="Q8069" i="5"/>
  <c r="R8068" i="5"/>
  <c r="Q8068" i="5"/>
  <c r="R8067" i="5"/>
  <c r="Q8067" i="5"/>
  <c r="R8066" i="5"/>
  <c r="Q8066" i="5"/>
  <c r="R8065" i="5"/>
  <c r="Q8065" i="5"/>
  <c r="R8064" i="5"/>
  <c r="Q8064" i="5"/>
  <c r="R8063" i="5"/>
  <c r="Q8063" i="5"/>
  <c r="R8062" i="5"/>
  <c r="Q8062" i="5"/>
  <c r="R8061" i="5"/>
  <c r="Q8061" i="5"/>
  <c r="R8060" i="5"/>
  <c r="Q8060" i="5"/>
  <c r="R8059" i="5"/>
  <c r="Q8059" i="5"/>
  <c r="R8058" i="5"/>
  <c r="Q8058" i="5"/>
  <c r="R8057" i="5"/>
  <c r="Q8057" i="5"/>
  <c r="R8056" i="5"/>
  <c r="Q8056" i="5"/>
  <c r="R8055" i="5"/>
  <c r="Q8055" i="5"/>
  <c r="R8054" i="5"/>
  <c r="Q8054" i="5"/>
  <c r="R8053" i="5"/>
  <c r="Q8053" i="5"/>
  <c r="R8052" i="5"/>
  <c r="Q8052" i="5"/>
  <c r="R8051" i="5"/>
  <c r="Q8051" i="5"/>
  <c r="R8050" i="5"/>
  <c r="Q8050" i="5"/>
  <c r="R8049" i="5"/>
  <c r="Q8049" i="5"/>
  <c r="R8048" i="5"/>
  <c r="Q8048" i="5"/>
  <c r="R8047" i="5"/>
  <c r="Q8047" i="5"/>
  <c r="R8046" i="5"/>
  <c r="Q8046" i="5"/>
  <c r="R8045" i="5"/>
  <c r="Q8045" i="5"/>
  <c r="R8044" i="5"/>
  <c r="Q8044" i="5"/>
  <c r="R8043" i="5"/>
  <c r="Q8043" i="5"/>
  <c r="R8042" i="5"/>
  <c r="Q8042" i="5"/>
  <c r="R8041" i="5"/>
  <c r="Q8041" i="5"/>
  <c r="R8040" i="5"/>
  <c r="Q8040" i="5"/>
  <c r="R8039" i="5"/>
  <c r="Q8039" i="5"/>
  <c r="R8038" i="5"/>
  <c r="Q8038" i="5"/>
  <c r="R8037" i="5"/>
  <c r="Q8037" i="5"/>
  <c r="R8036" i="5"/>
  <c r="Q8036" i="5"/>
  <c r="R8035" i="5"/>
  <c r="Q8035" i="5"/>
  <c r="R8034" i="5"/>
  <c r="Q8034" i="5"/>
  <c r="R8033" i="5"/>
  <c r="Q8033" i="5"/>
  <c r="R8032" i="5"/>
  <c r="Q8032" i="5"/>
  <c r="R8031" i="5"/>
  <c r="Q8031" i="5"/>
  <c r="R8030" i="5"/>
  <c r="Q8030" i="5"/>
  <c r="R8029" i="5"/>
  <c r="Q8029" i="5"/>
  <c r="R8028" i="5"/>
  <c r="Q8028" i="5"/>
  <c r="R8027" i="5"/>
  <c r="Q8027" i="5"/>
  <c r="R8026" i="5"/>
  <c r="Q8026" i="5"/>
  <c r="R8025" i="5"/>
  <c r="Q8025" i="5"/>
  <c r="R8024" i="5"/>
  <c r="Q8024" i="5"/>
  <c r="R8023" i="5"/>
  <c r="Q8023" i="5"/>
  <c r="R8022" i="5"/>
  <c r="Q8022" i="5"/>
  <c r="R8021" i="5"/>
  <c r="Q8021" i="5"/>
  <c r="R8020" i="5"/>
  <c r="Q8020" i="5"/>
  <c r="R8019" i="5"/>
  <c r="Q8019" i="5"/>
  <c r="R8018" i="5"/>
  <c r="Q8018" i="5"/>
  <c r="R8017" i="5"/>
  <c r="Q8017" i="5"/>
  <c r="R8016" i="5"/>
  <c r="Q8016" i="5"/>
  <c r="R8015" i="5"/>
  <c r="Q8015" i="5"/>
  <c r="R8014" i="5"/>
  <c r="Q8014" i="5"/>
  <c r="R8013" i="5"/>
  <c r="Q8013" i="5"/>
  <c r="R8012" i="5"/>
  <c r="Q8012" i="5"/>
  <c r="R8011" i="5"/>
  <c r="Q8011" i="5"/>
  <c r="R8010" i="5"/>
  <c r="Q8010" i="5"/>
  <c r="R8009" i="5"/>
  <c r="Q8009" i="5"/>
  <c r="R8008" i="5"/>
  <c r="Q8008" i="5"/>
  <c r="R8007" i="5"/>
  <c r="Q8007" i="5"/>
  <c r="R8006" i="5"/>
  <c r="Q8006" i="5"/>
  <c r="R8005" i="5"/>
  <c r="Q8005" i="5"/>
  <c r="R8004" i="5"/>
  <c r="Q8004" i="5"/>
  <c r="R8003" i="5"/>
  <c r="Q8003" i="5"/>
  <c r="R8002" i="5"/>
  <c r="Q8002" i="5"/>
  <c r="R8001" i="5"/>
  <c r="Q8001" i="5"/>
  <c r="R8000" i="5"/>
  <c r="Q8000" i="5"/>
  <c r="R7999" i="5"/>
  <c r="Q7999" i="5"/>
  <c r="R7998" i="5"/>
  <c r="Q7998" i="5"/>
  <c r="R7997" i="5"/>
  <c r="Q7997" i="5"/>
  <c r="R7996" i="5"/>
  <c r="Q7996" i="5"/>
  <c r="R7995" i="5"/>
  <c r="Q7995" i="5"/>
  <c r="R7994" i="5"/>
  <c r="Q7994" i="5"/>
  <c r="R7993" i="5"/>
  <c r="Q7993" i="5"/>
  <c r="R7992" i="5"/>
  <c r="Q7992" i="5"/>
  <c r="R7991" i="5"/>
  <c r="Q7991" i="5"/>
  <c r="R7990" i="5"/>
  <c r="Q7990" i="5"/>
  <c r="R7989" i="5"/>
  <c r="Q7989" i="5"/>
  <c r="R7988" i="5"/>
  <c r="Q7988" i="5"/>
  <c r="R7987" i="5"/>
  <c r="Q7987" i="5"/>
  <c r="R7986" i="5"/>
  <c r="Q7986" i="5"/>
  <c r="R7985" i="5"/>
  <c r="Q7985" i="5"/>
  <c r="R7984" i="5"/>
  <c r="Q7984" i="5"/>
  <c r="R7983" i="5"/>
  <c r="Q7983" i="5"/>
  <c r="R7982" i="5"/>
  <c r="Q7982" i="5"/>
  <c r="R7981" i="5"/>
  <c r="Q7981" i="5"/>
  <c r="R7980" i="5"/>
  <c r="Q7980" i="5"/>
  <c r="R7979" i="5"/>
  <c r="Q7979" i="5"/>
  <c r="R7978" i="5"/>
  <c r="Q7978" i="5"/>
  <c r="R7977" i="5"/>
  <c r="Q7977" i="5"/>
  <c r="R7976" i="5"/>
  <c r="Q7976" i="5"/>
  <c r="R7975" i="5"/>
  <c r="Q7975" i="5"/>
  <c r="R7974" i="5"/>
  <c r="Q7974" i="5"/>
  <c r="R7973" i="5"/>
  <c r="Q7973" i="5"/>
  <c r="R7972" i="5"/>
  <c r="Q7972" i="5"/>
  <c r="R7971" i="5"/>
  <c r="Q7971" i="5"/>
  <c r="R7970" i="5"/>
  <c r="Q7970" i="5"/>
  <c r="R7969" i="5"/>
  <c r="Q7969" i="5"/>
  <c r="R7968" i="5"/>
  <c r="Q7968" i="5"/>
  <c r="R7967" i="5"/>
  <c r="Q7967" i="5"/>
  <c r="R7966" i="5"/>
  <c r="Q7966" i="5"/>
  <c r="R7965" i="5"/>
  <c r="Q7965" i="5"/>
  <c r="R7964" i="5"/>
  <c r="Q7964" i="5"/>
  <c r="R7963" i="5"/>
  <c r="Q7963" i="5"/>
  <c r="R7962" i="5"/>
  <c r="Q7962" i="5"/>
  <c r="R7961" i="5"/>
  <c r="Q7961" i="5"/>
  <c r="R7960" i="5"/>
  <c r="Q7960" i="5"/>
  <c r="R7959" i="5"/>
  <c r="Q7959" i="5"/>
  <c r="R7958" i="5"/>
  <c r="Q7958" i="5"/>
  <c r="R7957" i="5"/>
  <c r="Q7957" i="5"/>
  <c r="R7956" i="5"/>
  <c r="Q7956" i="5"/>
  <c r="R7955" i="5"/>
  <c r="Q7955" i="5"/>
  <c r="R7954" i="5"/>
  <c r="Q7954" i="5"/>
  <c r="R7953" i="5"/>
  <c r="Q7953" i="5"/>
  <c r="R7952" i="5"/>
  <c r="Q7952" i="5"/>
  <c r="R7951" i="5"/>
  <c r="Q7951" i="5"/>
  <c r="R7950" i="5"/>
  <c r="Q7950" i="5"/>
  <c r="R7949" i="5"/>
  <c r="Q7949" i="5"/>
  <c r="R7948" i="5"/>
  <c r="Q7948" i="5"/>
  <c r="R7947" i="5"/>
  <c r="Q7947" i="5"/>
  <c r="R7946" i="5"/>
  <c r="Q7946" i="5"/>
  <c r="R7945" i="5"/>
  <c r="Q7945" i="5"/>
  <c r="R7944" i="5"/>
  <c r="Q7944" i="5"/>
  <c r="R7943" i="5"/>
  <c r="Q7943" i="5"/>
  <c r="R7942" i="5"/>
  <c r="Q7942" i="5"/>
  <c r="R7941" i="5"/>
  <c r="Q7941" i="5"/>
  <c r="R7940" i="5"/>
  <c r="Q7940" i="5"/>
  <c r="R7939" i="5"/>
  <c r="Q7939" i="5"/>
  <c r="R7938" i="5"/>
  <c r="Q7938" i="5"/>
  <c r="R7937" i="5"/>
  <c r="Q7937" i="5"/>
  <c r="R7936" i="5"/>
  <c r="Q7936" i="5"/>
  <c r="R7935" i="5"/>
  <c r="Q7935" i="5"/>
  <c r="R7934" i="5"/>
  <c r="Q7934" i="5"/>
  <c r="R7933" i="5"/>
  <c r="Q7933" i="5"/>
  <c r="R7932" i="5"/>
  <c r="Q7932" i="5"/>
  <c r="R7931" i="5"/>
  <c r="Q7931" i="5"/>
  <c r="R7930" i="5"/>
  <c r="Q7930" i="5"/>
  <c r="R7929" i="5"/>
  <c r="Q7929" i="5"/>
  <c r="R7928" i="5"/>
  <c r="Q7928" i="5"/>
  <c r="R7927" i="5"/>
  <c r="Q7927" i="5"/>
  <c r="R7926" i="5"/>
  <c r="Q7926" i="5"/>
  <c r="R7925" i="5"/>
  <c r="Q7925" i="5"/>
  <c r="R7924" i="5"/>
  <c r="Q7924" i="5"/>
  <c r="R7923" i="5"/>
  <c r="Q7923" i="5"/>
  <c r="R7922" i="5"/>
  <c r="Q7922" i="5"/>
  <c r="R7921" i="5"/>
  <c r="Q7921" i="5"/>
  <c r="R7920" i="5"/>
  <c r="Q7920" i="5"/>
  <c r="R7919" i="5"/>
  <c r="Q7919" i="5"/>
  <c r="R7918" i="5"/>
  <c r="Q7918" i="5"/>
  <c r="R7917" i="5"/>
  <c r="Q7917" i="5"/>
  <c r="R7916" i="5"/>
  <c r="Q7916" i="5"/>
  <c r="R7915" i="5"/>
  <c r="Q7915" i="5"/>
  <c r="R7914" i="5"/>
  <c r="Q7914" i="5"/>
  <c r="R7913" i="5"/>
  <c r="Q7913" i="5"/>
  <c r="R7912" i="5"/>
  <c r="Q7912" i="5"/>
  <c r="R7911" i="5"/>
  <c r="Q7911" i="5"/>
  <c r="R7910" i="5"/>
  <c r="Q7910" i="5"/>
  <c r="R7909" i="5"/>
  <c r="Q7909" i="5"/>
  <c r="R7908" i="5"/>
  <c r="Q7908" i="5"/>
  <c r="R7907" i="5"/>
  <c r="Q7907" i="5"/>
  <c r="R7906" i="5"/>
  <c r="Q7906" i="5"/>
  <c r="R7905" i="5"/>
  <c r="Q7905" i="5"/>
  <c r="R7904" i="5"/>
  <c r="Q7904" i="5"/>
  <c r="R7903" i="5"/>
  <c r="Q7903" i="5"/>
  <c r="R7902" i="5"/>
  <c r="Q7902" i="5"/>
  <c r="R7901" i="5"/>
  <c r="Q7901" i="5"/>
  <c r="R7900" i="5"/>
  <c r="Q7900" i="5"/>
  <c r="R7899" i="5"/>
  <c r="Q7899" i="5"/>
  <c r="R7898" i="5"/>
  <c r="Q7898" i="5"/>
  <c r="R7897" i="5"/>
  <c r="Q7897" i="5"/>
  <c r="R7896" i="5"/>
  <c r="Q7896" i="5"/>
  <c r="R7895" i="5"/>
  <c r="Q7895" i="5"/>
  <c r="R7894" i="5"/>
  <c r="Q7894" i="5"/>
  <c r="R7893" i="5"/>
  <c r="Q7893" i="5"/>
  <c r="R7892" i="5"/>
  <c r="Q7892" i="5"/>
  <c r="R7891" i="5"/>
  <c r="Q7891" i="5"/>
  <c r="R7890" i="5"/>
  <c r="Q7890" i="5"/>
  <c r="R7889" i="5"/>
  <c r="Q7889" i="5"/>
  <c r="R7888" i="5"/>
  <c r="Q7888" i="5"/>
  <c r="R7887" i="5"/>
  <c r="Q7887" i="5"/>
  <c r="R7886" i="5"/>
  <c r="Q7886" i="5"/>
  <c r="R7885" i="5"/>
  <c r="Q7885" i="5"/>
  <c r="R7884" i="5"/>
  <c r="Q7884" i="5"/>
  <c r="R7883" i="5"/>
  <c r="Q7883" i="5"/>
  <c r="R7882" i="5"/>
  <c r="Q7882" i="5"/>
  <c r="R7881" i="5"/>
  <c r="Q7881" i="5"/>
  <c r="R7880" i="5"/>
  <c r="Q7880" i="5"/>
  <c r="R7879" i="5"/>
  <c r="Q7879" i="5"/>
  <c r="R7878" i="5"/>
  <c r="Q7878" i="5"/>
  <c r="R7877" i="5"/>
  <c r="Q7877" i="5"/>
  <c r="R7876" i="5"/>
  <c r="Q7876" i="5"/>
  <c r="R7875" i="5"/>
  <c r="Q7875" i="5"/>
  <c r="R7874" i="5"/>
  <c r="Q7874" i="5"/>
  <c r="R7873" i="5"/>
  <c r="Q7873" i="5"/>
  <c r="R7872" i="5"/>
  <c r="Q7872" i="5"/>
  <c r="R7871" i="5"/>
  <c r="Q7871" i="5"/>
  <c r="R7870" i="5"/>
  <c r="Q7870" i="5"/>
  <c r="R7869" i="5"/>
  <c r="Q7869" i="5"/>
  <c r="R7868" i="5"/>
  <c r="Q7868" i="5"/>
  <c r="R7867" i="5"/>
  <c r="Q7867" i="5"/>
  <c r="R7866" i="5"/>
  <c r="Q7866" i="5"/>
  <c r="R7865" i="5"/>
  <c r="Q7865" i="5"/>
  <c r="R7864" i="5"/>
  <c r="Q7864" i="5"/>
  <c r="R7863" i="5"/>
  <c r="Q7863" i="5"/>
  <c r="R7862" i="5"/>
  <c r="Q7862" i="5"/>
  <c r="R7861" i="5"/>
  <c r="Q7861" i="5"/>
  <c r="R7860" i="5"/>
  <c r="Q7860" i="5"/>
  <c r="R7859" i="5"/>
  <c r="Q7859" i="5"/>
  <c r="R7858" i="5"/>
  <c r="Q7858" i="5"/>
  <c r="R7857" i="5"/>
  <c r="Q7857" i="5"/>
  <c r="R7856" i="5"/>
  <c r="Q7856" i="5"/>
  <c r="R7855" i="5"/>
  <c r="Q7855" i="5"/>
  <c r="R7854" i="5"/>
  <c r="Q7854" i="5"/>
  <c r="R7853" i="5"/>
  <c r="Q7853" i="5"/>
  <c r="R7852" i="5"/>
  <c r="Q7852" i="5"/>
  <c r="R7851" i="5"/>
  <c r="Q7851" i="5"/>
  <c r="R7850" i="5"/>
  <c r="Q7850" i="5"/>
  <c r="R7849" i="5"/>
  <c r="Q7849" i="5"/>
  <c r="R7848" i="5"/>
  <c r="Q7848" i="5"/>
  <c r="R7847" i="5"/>
  <c r="Q7847" i="5"/>
  <c r="R7846" i="5"/>
  <c r="Q7846" i="5"/>
  <c r="R7845" i="5"/>
  <c r="Q7845" i="5"/>
  <c r="R7844" i="5"/>
  <c r="Q7844" i="5"/>
  <c r="R7843" i="5"/>
  <c r="Q7843" i="5"/>
  <c r="R7842" i="5"/>
  <c r="Q7842" i="5"/>
  <c r="R7841" i="5"/>
  <c r="Q7841" i="5"/>
  <c r="R7840" i="5"/>
  <c r="Q7840" i="5"/>
  <c r="R7839" i="5"/>
  <c r="Q7839" i="5"/>
  <c r="R7838" i="5"/>
  <c r="Q7838" i="5"/>
  <c r="R7837" i="5"/>
  <c r="Q7837" i="5"/>
  <c r="R7836" i="5"/>
  <c r="Q7836" i="5"/>
  <c r="R7835" i="5"/>
  <c r="Q7835" i="5"/>
  <c r="R7834" i="5"/>
  <c r="Q7834" i="5"/>
  <c r="R7833" i="5"/>
  <c r="Q7833" i="5"/>
  <c r="R7832" i="5"/>
  <c r="Q7832" i="5"/>
  <c r="R7831" i="5"/>
  <c r="Q7831" i="5"/>
  <c r="R7830" i="5"/>
  <c r="Q7830" i="5"/>
  <c r="R7829" i="5"/>
  <c r="Q7829" i="5"/>
  <c r="R7828" i="5"/>
  <c r="Q7828" i="5"/>
  <c r="R7827" i="5"/>
  <c r="Q7827" i="5"/>
  <c r="R7826" i="5"/>
  <c r="Q7826" i="5"/>
  <c r="R7825" i="5"/>
  <c r="Q7825" i="5"/>
  <c r="R7824" i="5"/>
  <c r="Q7824" i="5"/>
  <c r="R7823" i="5"/>
  <c r="Q7823" i="5"/>
  <c r="R7822" i="5"/>
  <c r="Q7822" i="5"/>
  <c r="R7821" i="5"/>
  <c r="Q7821" i="5"/>
  <c r="R7820" i="5"/>
  <c r="Q7820" i="5"/>
  <c r="R7819" i="5"/>
  <c r="Q7819" i="5"/>
  <c r="R7818" i="5"/>
  <c r="Q7818" i="5"/>
  <c r="R7817" i="5"/>
  <c r="Q7817" i="5"/>
  <c r="R7816" i="5"/>
  <c r="Q7816" i="5"/>
  <c r="R7815" i="5"/>
  <c r="Q7815" i="5"/>
  <c r="R7814" i="5"/>
  <c r="Q7814" i="5"/>
  <c r="R7813" i="5"/>
  <c r="Q7813" i="5"/>
  <c r="R7812" i="5"/>
  <c r="Q7812" i="5"/>
  <c r="R7811" i="5"/>
  <c r="Q7811" i="5"/>
  <c r="R7810" i="5"/>
  <c r="Q7810" i="5"/>
  <c r="R7809" i="5"/>
  <c r="Q7809" i="5"/>
  <c r="R7808" i="5"/>
  <c r="Q7808" i="5"/>
  <c r="R7807" i="5"/>
  <c r="Q7807" i="5"/>
  <c r="R7806" i="5"/>
  <c r="Q7806" i="5"/>
  <c r="R7805" i="5"/>
  <c r="Q7805" i="5"/>
  <c r="R7804" i="5"/>
  <c r="Q7804" i="5"/>
  <c r="R7803" i="5"/>
  <c r="Q7803" i="5"/>
  <c r="R7802" i="5"/>
  <c r="Q7802" i="5"/>
  <c r="R7801" i="5"/>
  <c r="Q7801" i="5"/>
  <c r="R7800" i="5"/>
  <c r="Q7800" i="5"/>
  <c r="R7799" i="5"/>
  <c r="Q7799" i="5"/>
  <c r="R7798" i="5"/>
  <c r="Q7798" i="5"/>
  <c r="R7797" i="5"/>
  <c r="Q7797" i="5"/>
  <c r="R7796" i="5"/>
  <c r="Q7796" i="5"/>
  <c r="R7795" i="5"/>
  <c r="Q7795" i="5"/>
  <c r="R7794" i="5"/>
  <c r="Q7794" i="5"/>
  <c r="R7793" i="5"/>
  <c r="Q7793" i="5"/>
  <c r="R7792" i="5"/>
  <c r="Q7792" i="5"/>
  <c r="R7791" i="5"/>
  <c r="Q7791" i="5"/>
  <c r="R7790" i="5"/>
  <c r="Q7790" i="5"/>
  <c r="R7789" i="5"/>
  <c r="Q7789" i="5"/>
  <c r="R7788" i="5"/>
  <c r="Q7788" i="5"/>
  <c r="R7787" i="5"/>
  <c r="Q7787" i="5"/>
  <c r="R7786" i="5"/>
  <c r="Q7786" i="5"/>
  <c r="R7785" i="5"/>
  <c r="Q7785" i="5"/>
  <c r="R7784" i="5"/>
  <c r="Q7784" i="5"/>
  <c r="R7783" i="5"/>
  <c r="Q7783" i="5"/>
  <c r="R7782" i="5"/>
  <c r="Q7782" i="5"/>
  <c r="R7781" i="5"/>
  <c r="Q7781" i="5"/>
  <c r="R7780" i="5"/>
  <c r="Q7780" i="5"/>
  <c r="R7779" i="5"/>
  <c r="Q7779" i="5"/>
  <c r="R7778" i="5"/>
  <c r="Q7778" i="5"/>
  <c r="R7777" i="5"/>
  <c r="Q7777" i="5"/>
  <c r="R7776" i="5"/>
  <c r="Q7776" i="5"/>
  <c r="R7775" i="5"/>
  <c r="Q7775" i="5"/>
  <c r="R7774" i="5"/>
  <c r="Q7774" i="5"/>
  <c r="R7773" i="5"/>
  <c r="Q7773" i="5"/>
  <c r="R7772" i="5"/>
  <c r="Q7772" i="5"/>
  <c r="R7771" i="5"/>
  <c r="Q7771" i="5"/>
  <c r="R7770" i="5"/>
  <c r="Q7770" i="5"/>
  <c r="R7769" i="5"/>
  <c r="Q7769" i="5"/>
  <c r="R7768" i="5"/>
  <c r="Q7768" i="5"/>
  <c r="R7767" i="5"/>
  <c r="Q7767" i="5"/>
  <c r="R7766" i="5"/>
  <c r="Q7766" i="5"/>
  <c r="R7765" i="5"/>
  <c r="Q7765" i="5"/>
  <c r="R7764" i="5"/>
  <c r="Q7764" i="5"/>
  <c r="R7763" i="5"/>
  <c r="Q7763" i="5"/>
  <c r="R7762" i="5"/>
  <c r="Q7762" i="5"/>
  <c r="R7761" i="5"/>
  <c r="Q7761" i="5"/>
  <c r="R7760" i="5"/>
  <c r="Q7760" i="5"/>
  <c r="R7759" i="5"/>
  <c r="Q7759" i="5"/>
  <c r="R7758" i="5"/>
  <c r="Q7758" i="5"/>
  <c r="R7757" i="5"/>
  <c r="Q7757" i="5"/>
  <c r="R7756" i="5"/>
  <c r="Q7756" i="5"/>
  <c r="R7755" i="5"/>
  <c r="Q7755" i="5"/>
  <c r="R7754" i="5"/>
  <c r="Q7754" i="5"/>
  <c r="R7753" i="5"/>
  <c r="Q7753" i="5"/>
  <c r="R7752" i="5"/>
  <c r="Q7752" i="5"/>
  <c r="R7751" i="5"/>
  <c r="Q7751" i="5"/>
  <c r="R7750" i="5"/>
  <c r="Q7750" i="5"/>
  <c r="R7749" i="5"/>
  <c r="Q7749" i="5"/>
  <c r="R7748" i="5"/>
  <c r="Q7748" i="5"/>
  <c r="R7747" i="5"/>
  <c r="Q7747" i="5"/>
  <c r="R7746" i="5"/>
  <c r="Q7746" i="5"/>
  <c r="R7745" i="5"/>
  <c r="Q7745" i="5"/>
  <c r="R7744" i="5"/>
  <c r="Q7744" i="5"/>
  <c r="R7743" i="5"/>
  <c r="Q7743" i="5"/>
  <c r="R7742" i="5"/>
  <c r="Q7742" i="5"/>
  <c r="R7741" i="5"/>
  <c r="Q7741" i="5"/>
  <c r="R7740" i="5"/>
  <c r="Q7740" i="5"/>
  <c r="R7739" i="5"/>
  <c r="Q7739" i="5"/>
  <c r="R7738" i="5"/>
  <c r="Q7738" i="5"/>
  <c r="R7737" i="5"/>
  <c r="Q7737" i="5"/>
  <c r="R7736" i="5"/>
  <c r="Q7736" i="5"/>
  <c r="R7735" i="5"/>
  <c r="Q7735" i="5"/>
  <c r="R7734" i="5"/>
  <c r="Q7734" i="5"/>
  <c r="R7733" i="5"/>
  <c r="Q7733" i="5"/>
  <c r="R7732" i="5"/>
  <c r="Q7732" i="5"/>
  <c r="R7731" i="5"/>
  <c r="Q7731" i="5"/>
  <c r="R7730" i="5"/>
  <c r="Q7730" i="5"/>
  <c r="R7729" i="5"/>
  <c r="Q7729" i="5"/>
  <c r="R7728" i="5"/>
  <c r="Q7728" i="5"/>
  <c r="R7727" i="5"/>
  <c r="Q7727" i="5"/>
  <c r="R7726" i="5"/>
  <c r="Q7726" i="5"/>
  <c r="R7725" i="5"/>
  <c r="Q7725" i="5"/>
  <c r="R7724" i="5"/>
  <c r="Q7724" i="5"/>
  <c r="R7723" i="5"/>
  <c r="Q7723" i="5"/>
  <c r="R7722" i="5"/>
  <c r="Q7722" i="5"/>
  <c r="R7721" i="5"/>
  <c r="Q7721" i="5"/>
  <c r="R7720" i="5"/>
  <c r="Q7720" i="5"/>
  <c r="R7719" i="5"/>
  <c r="Q7719" i="5"/>
  <c r="R7718" i="5"/>
  <c r="Q7718" i="5"/>
  <c r="R7717" i="5"/>
  <c r="Q7717" i="5"/>
  <c r="R7716" i="5"/>
  <c r="Q7716" i="5"/>
  <c r="R7715" i="5"/>
  <c r="Q7715" i="5"/>
  <c r="R7714" i="5"/>
  <c r="Q7714" i="5"/>
  <c r="R7713" i="5"/>
  <c r="Q7713" i="5"/>
  <c r="R7712" i="5"/>
  <c r="Q7712" i="5"/>
  <c r="R7711" i="5"/>
  <c r="Q7711" i="5"/>
  <c r="R7710" i="5"/>
  <c r="Q7710" i="5"/>
  <c r="R7709" i="5"/>
  <c r="Q7709" i="5"/>
  <c r="R7708" i="5"/>
  <c r="Q7708" i="5"/>
  <c r="R7707" i="5"/>
  <c r="Q7707" i="5"/>
  <c r="R7706" i="5"/>
  <c r="Q7706" i="5"/>
  <c r="R7705" i="5"/>
  <c r="Q7705" i="5"/>
  <c r="R7704" i="5"/>
  <c r="Q7704" i="5"/>
  <c r="R7703" i="5"/>
  <c r="Q7703" i="5"/>
  <c r="R7702" i="5"/>
  <c r="Q7702" i="5"/>
  <c r="R7701" i="5"/>
  <c r="Q7701" i="5"/>
  <c r="R7700" i="5"/>
  <c r="Q7700" i="5"/>
  <c r="R7699" i="5"/>
  <c r="Q7699" i="5"/>
  <c r="R7698" i="5"/>
  <c r="Q7698" i="5"/>
  <c r="R7697" i="5"/>
  <c r="Q7697" i="5"/>
  <c r="R7696" i="5"/>
  <c r="Q7696" i="5"/>
  <c r="R7695" i="5"/>
  <c r="Q7695" i="5"/>
  <c r="R7694" i="5"/>
  <c r="Q7694" i="5"/>
  <c r="R7693" i="5"/>
  <c r="Q7693" i="5"/>
  <c r="R7692" i="5"/>
  <c r="Q7692" i="5"/>
  <c r="R7691" i="5"/>
  <c r="Q7691" i="5"/>
  <c r="R7690" i="5"/>
  <c r="Q7690" i="5"/>
  <c r="R7689" i="5"/>
  <c r="Q7689" i="5"/>
  <c r="R7688" i="5"/>
  <c r="Q7688" i="5"/>
  <c r="R7687" i="5"/>
  <c r="Q7687" i="5"/>
  <c r="R7686" i="5"/>
  <c r="Q7686" i="5"/>
  <c r="R7685" i="5"/>
  <c r="Q7685" i="5"/>
  <c r="R7684" i="5"/>
  <c r="Q7684" i="5"/>
  <c r="R7683" i="5"/>
  <c r="Q7683" i="5"/>
  <c r="R7682" i="5"/>
  <c r="Q7682" i="5"/>
  <c r="R7681" i="5"/>
  <c r="Q7681" i="5"/>
  <c r="R7680" i="5"/>
  <c r="Q7680" i="5"/>
  <c r="R7679" i="5"/>
  <c r="Q7679" i="5"/>
  <c r="R7678" i="5"/>
  <c r="Q7678" i="5"/>
  <c r="R7677" i="5"/>
  <c r="Q7677" i="5"/>
  <c r="R7676" i="5"/>
  <c r="Q7676" i="5"/>
  <c r="R7675" i="5"/>
  <c r="Q7675" i="5"/>
  <c r="R7674" i="5"/>
  <c r="Q7674" i="5"/>
  <c r="R7673" i="5"/>
  <c r="Q7673" i="5"/>
  <c r="R7672" i="5"/>
  <c r="Q7672" i="5"/>
  <c r="R7671" i="5"/>
  <c r="Q7671" i="5"/>
  <c r="R7670" i="5"/>
  <c r="Q7670" i="5"/>
  <c r="R7669" i="5"/>
  <c r="Q7669" i="5"/>
  <c r="R7668" i="5"/>
  <c r="Q7668" i="5"/>
  <c r="R7667" i="5"/>
  <c r="Q7667" i="5"/>
  <c r="R7666" i="5"/>
  <c r="Q7666" i="5"/>
  <c r="R7665" i="5"/>
  <c r="Q7665" i="5"/>
  <c r="R7664" i="5"/>
  <c r="Q7664" i="5"/>
  <c r="R7663" i="5"/>
  <c r="Q7663" i="5"/>
  <c r="R7662" i="5"/>
  <c r="Q7662" i="5"/>
  <c r="R7661" i="5"/>
  <c r="Q7661" i="5"/>
  <c r="R7660" i="5"/>
  <c r="Q7660" i="5"/>
  <c r="R7659" i="5"/>
  <c r="Q7659" i="5"/>
  <c r="R7658" i="5"/>
  <c r="Q7658" i="5"/>
  <c r="R7657" i="5"/>
  <c r="Q7657" i="5"/>
  <c r="R7656" i="5"/>
  <c r="Q7656" i="5"/>
  <c r="R7655" i="5"/>
  <c r="Q7655" i="5"/>
  <c r="R7654" i="5"/>
  <c r="Q7654" i="5"/>
  <c r="R7653" i="5"/>
  <c r="Q7653" i="5"/>
  <c r="R7652" i="5"/>
  <c r="Q7652" i="5"/>
  <c r="R7651" i="5"/>
  <c r="Q7651" i="5"/>
  <c r="R7650" i="5"/>
  <c r="Q7650" i="5"/>
  <c r="R7649" i="5"/>
  <c r="Q7649" i="5"/>
  <c r="R7648" i="5"/>
  <c r="Q7648" i="5"/>
  <c r="R7647" i="5"/>
  <c r="Q7647" i="5"/>
  <c r="R7646" i="5"/>
  <c r="Q7646" i="5"/>
  <c r="R7645" i="5"/>
  <c r="Q7645" i="5"/>
  <c r="R7644" i="5"/>
  <c r="Q7644" i="5"/>
  <c r="R7643" i="5"/>
  <c r="Q7643" i="5"/>
  <c r="R7642" i="5"/>
  <c r="Q7642" i="5"/>
  <c r="R7641" i="5"/>
  <c r="Q7641" i="5"/>
  <c r="R7640" i="5"/>
  <c r="Q7640" i="5"/>
  <c r="R7639" i="5"/>
  <c r="Q7639" i="5"/>
  <c r="R7638" i="5"/>
  <c r="Q7638" i="5"/>
  <c r="R7637" i="5"/>
  <c r="Q7637" i="5"/>
  <c r="R7636" i="5"/>
  <c r="Q7636" i="5"/>
  <c r="R7635" i="5"/>
  <c r="Q7635" i="5"/>
  <c r="R7634" i="5"/>
  <c r="Q7634" i="5"/>
  <c r="R7633" i="5"/>
  <c r="Q7633" i="5"/>
  <c r="R7632" i="5"/>
  <c r="Q7632" i="5"/>
  <c r="R7631" i="5"/>
  <c r="Q7631" i="5"/>
  <c r="R7630" i="5"/>
  <c r="Q7630" i="5"/>
  <c r="R7629" i="5"/>
  <c r="Q7629" i="5"/>
  <c r="R7628" i="5"/>
  <c r="Q7628" i="5"/>
  <c r="R7627" i="5"/>
  <c r="Q7627" i="5"/>
  <c r="R7626" i="5"/>
  <c r="Q7626" i="5"/>
  <c r="R7625" i="5"/>
  <c r="Q7625" i="5"/>
  <c r="R7624" i="5"/>
  <c r="Q7624" i="5"/>
  <c r="R7623" i="5"/>
  <c r="Q7623" i="5"/>
  <c r="R7622" i="5"/>
  <c r="Q7622" i="5"/>
  <c r="R7621" i="5"/>
  <c r="Q7621" i="5"/>
  <c r="R7620" i="5"/>
  <c r="Q7620" i="5"/>
  <c r="R7619" i="5"/>
  <c r="Q7619" i="5"/>
  <c r="R7618" i="5"/>
  <c r="Q7618" i="5"/>
  <c r="R7617" i="5"/>
  <c r="Q7617" i="5"/>
  <c r="R7616" i="5"/>
  <c r="Q7616" i="5"/>
  <c r="R7615" i="5"/>
  <c r="Q7615" i="5"/>
  <c r="R7614" i="5"/>
  <c r="Q7614" i="5"/>
  <c r="R7613" i="5"/>
  <c r="Q7613" i="5"/>
  <c r="R7612" i="5"/>
  <c r="Q7612" i="5"/>
  <c r="R7611" i="5"/>
  <c r="Q7611" i="5"/>
  <c r="R7610" i="5"/>
  <c r="Q7610" i="5"/>
  <c r="R7609" i="5"/>
  <c r="Q7609" i="5"/>
  <c r="R7608" i="5"/>
  <c r="Q7608" i="5"/>
  <c r="R7607" i="5"/>
  <c r="Q7607" i="5"/>
  <c r="R7606" i="5"/>
  <c r="Q7606" i="5"/>
  <c r="R7605" i="5"/>
  <c r="Q7605" i="5"/>
  <c r="R7604" i="5"/>
  <c r="Q7604" i="5"/>
  <c r="R7603" i="5"/>
  <c r="Q7603" i="5"/>
  <c r="R7602" i="5"/>
  <c r="Q7602" i="5"/>
  <c r="R7601" i="5"/>
  <c r="Q7601" i="5"/>
  <c r="R7600" i="5"/>
  <c r="Q7600" i="5"/>
  <c r="R7599" i="5"/>
  <c r="Q7599" i="5"/>
  <c r="R7598" i="5"/>
  <c r="Q7598" i="5"/>
  <c r="R7597" i="5"/>
  <c r="Q7597" i="5"/>
  <c r="R7596" i="5"/>
  <c r="Q7596" i="5"/>
  <c r="R7595" i="5"/>
  <c r="Q7595" i="5"/>
  <c r="R7594" i="5"/>
  <c r="Q7594" i="5"/>
  <c r="R7593" i="5"/>
  <c r="Q7593" i="5"/>
  <c r="R7592" i="5"/>
  <c r="Q7592" i="5"/>
  <c r="R7591" i="5"/>
  <c r="Q7591" i="5"/>
  <c r="R7590" i="5"/>
  <c r="Q7590" i="5"/>
  <c r="R7589" i="5"/>
  <c r="Q7589" i="5"/>
  <c r="R7588" i="5"/>
  <c r="Q7588" i="5"/>
  <c r="R7587" i="5"/>
  <c r="Q7587" i="5"/>
  <c r="R7586" i="5"/>
  <c r="Q7586" i="5"/>
  <c r="R7585" i="5"/>
  <c r="Q7585" i="5"/>
  <c r="R7584" i="5"/>
  <c r="Q7584" i="5"/>
  <c r="R7583" i="5"/>
  <c r="Q7583" i="5"/>
  <c r="R7582" i="5"/>
  <c r="Q7582" i="5"/>
  <c r="R7581" i="5"/>
  <c r="Q7581" i="5"/>
  <c r="R7580" i="5"/>
  <c r="Q7580" i="5"/>
  <c r="R7579" i="5"/>
  <c r="Q7579" i="5"/>
  <c r="R7578" i="5"/>
  <c r="Q7578" i="5"/>
  <c r="R7577" i="5"/>
  <c r="Q7577" i="5"/>
  <c r="R7576" i="5"/>
  <c r="Q7576" i="5"/>
  <c r="R7575" i="5"/>
  <c r="Q7575" i="5"/>
  <c r="R7574" i="5"/>
  <c r="Q7574" i="5"/>
  <c r="R7573" i="5"/>
  <c r="Q7573" i="5"/>
  <c r="R7572" i="5"/>
  <c r="Q7572" i="5"/>
  <c r="R7571" i="5"/>
  <c r="Q7571" i="5"/>
  <c r="R7570" i="5"/>
  <c r="Q7570" i="5"/>
  <c r="R7569" i="5"/>
  <c r="Q7569" i="5"/>
  <c r="R7568" i="5"/>
  <c r="Q7568" i="5"/>
  <c r="R7567" i="5"/>
  <c r="Q7567" i="5"/>
  <c r="R7566" i="5"/>
  <c r="Q7566" i="5"/>
  <c r="R7565" i="5"/>
  <c r="Q7565" i="5"/>
  <c r="R7564" i="5"/>
  <c r="Q7564" i="5"/>
  <c r="R7563" i="5"/>
  <c r="Q7563" i="5"/>
  <c r="R7562" i="5"/>
  <c r="Q7562" i="5"/>
  <c r="R7561" i="5"/>
  <c r="Q7561" i="5"/>
  <c r="R7560" i="5"/>
  <c r="Q7560" i="5"/>
  <c r="R7559" i="5"/>
  <c r="Q7559" i="5"/>
  <c r="R7558" i="5"/>
  <c r="Q7558" i="5"/>
  <c r="R7557" i="5"/>
  <c r="Q7557" i="5"/>
  <c r="R7556" i="5"/>
  <c r="Q7556" i="5"/>
  <c r="R7555" i="5"/>
  <c r="Q7555" i="5"/>
  <c r="R7554" i="5"/>
  <c r="Q7554" i="5"/>
  <c r="R7553" i="5"/>
  <c r="Q7553" i="5"/>
  <c r="R7552" i="5"/>
  <c r="Q7552" i="5"/>
  <c r="R7551" i="5"/>
  <c r="Q7551" i="5"/>
  <c r="R7550" i="5"/>
  <c r="Q7550" i="5"/>
  <c r="R7549" i="5"/>
  <c r="Q7549" i="5"/>
  <c r="R7548" i="5"/>
  <c r="Q7548" i="5"/>
  <c r="R7547" i="5"/>
  <c r="Q7547" i="5"/>
  <c r="R7546" i="5"/>
  <c r="Q7546" i="5"/>
  <c r="R7545" i="5"/>
  <c r="Q7545" i="5"/>
  <c r="R7544" i="5"/>
  <c r="Q7544" i="5"/>
  <c r="R7543" i="5"/>
  <c r="Q7543" i="5"/>
  <c r="R7542" i="5"/>
  <c r="Q7542" i="5"/>
  <c r="R7541" i="5"/>
  <c r="Q7541" i="5"/>
  <c r="R7540" i="5"/>
  <c r="Q7540" i="5"/>
  <c r="R7539" i="5"/>
  <c r="Q7539" i="5"/>
  <c r="R7538" i="5"/>
  <c r="Q7538" i="5"/>
  <c r="R7537" i="5"/>
  <c r="Q7537" i="5"/>
  <c r="R7536" i="5"/>
  <c r="Q7536" i="5"/>
  <c r="R7535" i="5"/>
  <c r="Q7535" i="5"/>
  <c r="R7534" i="5"/>
  <c r="Q7534" i="5"/>
  <c r="R7533" i="5"/>
  <c r="Q7533" i="5"/>
  <c r="R7532" i="5"/>
  <c r="Q7532" i="5"/>
  <c r="R7531" i="5"/>
  <c r="Q7531" i="5"/>
  <c r="R7530" i="5"/>
  <c r="Q7530" i="5"/>
  <c r="R7529" i="5"/>
  <c r="Q7529" i="5"/>
  <c r="R7528" i="5"/>
  <c r="Q7528" i="5"/>
  <c r="R7527" i="5"/>
  <c r="Q7527" i="5"/>
  <c r="R7526" i="5"/>
  <c r="Q7526" i="5"/>
  <c r="R7525" i="5"/>
  <c r="Q7525" i="5"/>
  <c r="R7524" i="5"/>
  <c r="Q7524" i="5"/>
  <c r="R7523" i="5"/>
  <c r="Q7523" i="5"/>
  <c r="R7522" i="5"/>
  <c r="Q7522" i="5"/>
  <c r="R7521" i="5"/>
  <c r="Q7521" i="5"/>
  <c r="R7520" i="5"/>
  <c r="Q7520" i="5"/>
  <c r="R7519" i="5"/>
  <c r="Q7519" i="5"/>
  <c r="R7518" i="5"/>
  <c r="Q7518" i="5"/>
  <c r="R7517" i="5"/>
  <c r="Q7517" i="5"/>
  <c r="R7516" i="5"/>
  <c r="Q7516" i="5"/>
  <c r="R7515" i="5"/>
  <c r="Q7515" i="5"/>
  <c r="R7514" i="5"/>
  <c r="Q7514" i="5"/>
  <c r="R7513" i="5"/>
  <c r="Q7513" i="5"/>
  <c r="R7512" i="5"/>
  <c r="Q7512" i="5"/>
  <c r="R7511" i="5"/>
  <c r="Q7511" i="5"/>
  <c r="R7510" i="5"/>
  <c r="Q7510" i="5"/>
  <c r="R7509" i="5"/>
  <c r="Q7509" i="5"/>
  <c r="R7508" i="5"/>
  <c r="Q7508" i="5"/>
  <c r="R7507" i="5"/>
  <c r="Q7507" i="5"/>
  <c r="R7506" i="5"/>
  <c r="Q7506" i="5"/>
  <c r="R7505" i="5"/>
  <c r="Q7505" i="5"/>
  <c r="R7504" i="5"/>
  <c r="Q7504" i="5"/>
  <c r="R7503" i="5"/>
  <c r="Q7503" i="5"/>
  <c r="R7502" i="5"/>
  <c r="Q7502" i="5"/>
  <c r="R7501" i="5"/>
  <c r="Q7501" i="5"/>
  <c r="R7500" i="5"/>
  <c r="Q7500" i="5"/>
  <c r="R7499" i="5"/>
  <c r="Q7499" i="5"/>
  <c r="R7498" i="5"/>
  <c r="Q7498" i="5"/>
  <c r="R7497" i="5"/>
  <c r="Q7497" i="5"/>
  <c r="R7496" i="5"/>
  <c r="Q7496" i="5"/>
  <c r="R7495" i="5"/>
  <c r="Q7495" i="5"/>
  <c r="R7494" i="5"/>
  <c r="Q7494" i="5"/>
  <c r="R7493" i="5"/>
  <c r="Q7493" i="5"/>
  <c r="R7492" i="5"/>
  <c r="Q7492" i="5"/>
  <c r="R7491" i="5"/>
  <c r="Q7491" i="5"/>
  <c r="R7490" i="5"/>
  <c r="Q7490" i="5"/>
  <c r="R7489" i="5"/>
  <c r="Q7489" i="5"/>
  <c r="R7488" i="5"/>
  <c r="Q7488" i="5"/>
  <c r="R7487" i="5"/>
  <c r="Q7487" i="5"/>
  <c r="R7486" i="5"/>
  <c r="Q7486" i="5"/>
  <c r="R7485" i="5"/>
  <c r="Q7485" i="5"/>
  <c r="R7484" i="5"/>
  <c r="Q7484" i="5"/>
  <c r="R7483" i="5"/>
  <c r="Q7483" i="5"/>
  <c r="R7482" i="5"/>
  <c r="Q7482" i="5"/>
  <c r="R7481" i="5"/>
  <c r="Q7481" i="5"/>
  <c r="R7480" i="5"/>
  <c r="Q7480" i="5"/>
  <c r="R7479" i="5"/>
  <c r="Q7479" i="5"/>
  <c r="R7478" i="5"/>
  <c r="Q7478" i="5"/>
  <c r="R7477" i="5"/>
  <c r="Q7477" i="5"/>
  <c r="R7476" i="5"/>
  <c r="Q7476" i="5"/>
  <c r="R7475" i="5"/>
  <c r="Q7475" i="5"/>
  <c r="R7474" i="5"/>
  <c r="Q7474" i="5"/>
  <c r="R7473" i="5"/>
  <c r="Q7473" i="5"/>
  <c r="R7472" i="5"/>
  <c r="Q7472" i="5"/>
  <c r="R7471" i="5"/>
  <c r="Q7471" i="5"/>
  <c r="R7470" i="5"/>
  <c r="Q7470" i="5"/>
  <c r="R7469" i="5"/>
  <c r="Q7469" i="5"/>
  <c r="R7468" i="5"/>
  <c r="Q7468" i="5"/>
  <c r="R7467" i="5"/>
  <c r="Q7467" i="5"/>
  <c r="R7466" i="5"/>
  <c r="Q7466" i="5"/>
  <c r="R7465" i="5"/>
  <c r="Q7465" i="5"/>
  <c r="R7464" i="5"/>
  <c r="Q7464" i="5"/>
  <c r="R7463" i="5"/>
  <c r="Q7463" i="5"/>
  <c r="R7462" i="5"/>
  <c r="Q7462" i="5"/>
  <c r="R7461" i="5"/>
  <c r="Q7461" i="5"/>
  <c r="R7460" i="5"/>
  <c r="Q7460" i="5"/>
  <c r="R7459" i="5"/>
  <c r="Q7459" i="5"/>
  <c r="R7458" i="5"/>
  <c r="Q7458" i="5"/>
  <c r="R7457" i="5"/>
  <c r="Q7457" i="5"/>
  <c r="R7456" i="5"/>
  <c r="Q7456" i="5"/>
  <c r="R7455" i="5"/>
  <c r="Q7455" i="5"/>
  <c r="R7454" i="5"/>
  <c r="Q7454" i="5"/>
  <c r="R7453" i="5"/>
  <c r="Q7453" i="5"/>
  <c r="R7452" i="5"/>
  <c r="Q7452" i="5"/>
  <c r="R7451" i="5"/>
  <c r="Q7451" i="5"/>
  <c r="R7450" i="5"/>
  <c r="Q7450" i="5"/>
  <c r="R7449" i="5"/>
  <c r="Q7449" i="5"/>
  <c r="R7448" i="5"/>
  <c r="Q7448" i="5"/>
  <c r="R7447" i="5"/>
  <c r="Q7447" i="5"/>
  <c r="R7446" i="5"/>
  <c r="Q7446" i="5"/>
  <c r="R7445" i="5"/>
  <c r="Q7445" i="5"/>
  <c r="R7444" i="5"/>
  <c r="Q7444" i="5"/>
  <c r="R7443" i="5"/>
  <c r="Q7443" i="5"/>
  <c r="R7442" i="5"/>
  <c r="Q7442" i="5"/>
  <c r="R7441" i="5"/>
  <c r="Q7441" i="5"/>
  <c r="R7440" i="5"/>
  <c r="Q7440" i="5"/>
  <c r="R7439" i="5"/>
  <c r="Q7439" i="5"/>
  <c r="R7438" i="5"/>
  <c r="Q7438" i="5"/>
  <c r="R7437" i="5"/>
  <c r="Q7437" i="5"/>
  <c r="R7436" i="5"/>
  <c r="Q7436" i="5"/>
  <c r="R7435" i="5"/>
  <c r="Q7435" i="5"/>
  <c r="R7434" i="5"/>
  <c r="Q7434" i="5"/>
  <c r="R7433" i="5"/>
  <c r="Q7433" i="5"/>
  <c r="R7432" i="5"/>
  <c r="Q7432" i="5"/>
  <c r="R7431" i="5"/>
  <c r="Q7431" i="5"/>
  <c r="R7430" i="5"/>
  <c r="Q7430" i="5"/>
  <c r="R7429" i="5"/>
  <c r="Q7429" i="5"/>
  <c r="R7428" i="5"/>
  <c r="Q7428" i="5"/>
  <c r="R7427" i="5"/>
  <c r="Q7427" i="5"/>
  <c r="R7426" i="5"/>
  <c r="Q7426" i="5"/>
  <c r="R7425" i="5"/>
  <c r="Q7425" i="5"/>
  <c r="R7424" i="5"/>
  <c r="Q7424" i="5"/>
  <c r="R7423" i="5"/>
  <c r="Q7423" i="5"/>
  <c r="R7422" i="5"/>
  <c r="Q7422" i="5"/>
  <c r="R7421" i="5"/>
  <c r="Q7421" i="5"/>
  <c r="R7420" i="5"/>
  <c r="Q7420" i="5"/>
  <c r="R7419" i="5"/>
  <c r="Q7419" i="5"/>
  <c r="R7418" i="5"/>
  <c r="Q7418" i="5"/>
  <c r="R7417" i="5"/>
  <c r="Q7417" i="5"/>
  <c r="R7416" i="5"/>
  <c r="Q7416" i="5"/>
  <c r="R7415" i="5"/>
  <c r="Q7415" i="5"/>
  <c r="R7414" i="5"/>
  <c r="Q7414" i="5"/>
  <c r="R7413" i="5"/>
  <c r="Q7413" i="5"/>
  <c r="R7412" i="5"/>
  <c r="Q7412" i="5"/>
  <c r="R7411" i="5"/>
  <c r="Q7411" i="5"/>
  <c r="R7410" i="5"/>
  <c r="Q7410" i="5"/>
  <c r="R7409" i="5"/>
  <c r="Q7409" i="5"/>
  <c r="R7408" i="5"/>
  <c r="Q7408" i="5"/>
  <c r="R7407" i="5"/>
  <c r="Q7407" i="5"/>
  <c r="R7406" i="5"/>
  <c r="Q7406" i="5"/>
  <c r="R7405" i="5"/>
  <c r="Q7405" i="5"/>
  <c r="R7404" i="5"/>
  <c r="Q7404" i="5"/>
  <c r="R7403" i="5"/>
  <c r="Q7403" i="5"/>
  <c r="R7402" i="5"/>
  <c r="Q7402" i="5"/>
  <c r="R7401" i="5"/>
  <c r="Q7401" i="5"/>
  <c r="R7400" i="5"/>
  <c r="Q7400" i="5"/>
  <c r="R7399" i="5"/>
  <c r="Q7399" i="5"/>
  <c r="R7398" i="5"/>
  <c r="Q7398" i="5"/>
  <c r="R7397" i="5"/>
  <c r="Q7397" i="5"/>
  <c r="R7396" i="5"/>
  <c r="Q7396" i="5"/>
  <c r="R7395" i="5"/>
  <c r="Q7395" i="5"/>
  <c r="R7394" i="5"/>
  <c r="Q7394" i="5"/>
  <c r="R7393" i="5"/>
  <c r="Q7393" i="5"/>
  <c r="R7392" i="5"/>
  <c r="Q7392" i="5"/>
  <c r="R7391" i="5"/>
  <c r="Q7391" i="5"/>
  <c r="R7390" i="5"/>
  <c r="Q7390" i="5"/>
  <c r="R7389" i="5"/>
  <c r="Q7389" i="5"/>
  <c r="R7388" i="5"/>
  <c r="Q7388" i="5"/>
  <c r="R7387" i="5"/>
  <c r="Q7387" i="5"/>
  <c r="R7386" i="5"/>
  <c r="Q7386" i="5"/>
  <c r="R7385" i="5"/>
  <c r="Q7385" i="5"/>
  <c r="R7384" i="5"/>
  <c r="Q7384" i="5"/>
  <c r="R7383" i="5"/>
  <c r="Q7383" i="5"/>
  <c r="R7382" i="5"/>
  <c r="Q7382" i="5"/>
  <c r="R7381" i="5"/>
  <c r="Q7381" i="5"/>
  <c r="R7380" i="5"/>
  <c r="Q7380" i="5"/>
  <c r="R7379" i="5"/>
  <c r="Q7379" i="5"/>
  <c r="R7378" i="5"/>
  <c r="Q7378" i="5"/>
  <c r="R7377" i="5"/>
  <c r="Q7377" i="5"/>
  <c r="R7376" i="5"/>
  <c r="Q7376" i="5"/>
  <c r="R7375" i="5"/>
  <c r="Q7375" i="5"/>
  <c r="R7374" i="5"/>
  <c r="Q7374" i="5"/>
  <c r="R7373" i="5"/>
  <c r="Q7373" i="5"/>
  <c r="R7372" i="5"/>
  <c r="Q7372" i="5"/>
  <c r="R7371" i="5"/>
  <c r="Q7371" i="5"/>
  <c r="R7370" i="5"/>
  <c r="Q7370" i="5"/>
  <c r="R7369" i="5"/>
  <c r="Q7369" i="5"/>
  <c r="R7368" i="5"/>
  <c r="Q7368" i="5"/>
  <c r="R7367" i="5"/>
  <c r="Q7367" i="5"/>
  <c r="R7366" i="5"/>
  <c r="Q7366" i="5"/>
  <c r="R7365" i="5"/>
  <c r="Q7365" i="5"/>
  <c r="R7364" i="5"/>
  <c r="Q7364" i="5"/>
  <c r="R7363" i="5"/>
  <c r="Q7363" i="5"/>
  <c r="R7362" i="5"/>
  <c r="Q7362" i="5"/>
  <c r="R7361" i="5"/>
  <c r="Q7361" i="5"/>
  <c r="R7360" i="5"/>
  <c r="Q7360" i="5"/>
  <c r="R7359" i="5"/>
  <c r="Q7359" i="5"/>
  <c r="R7358" i="5"/>
  <c r="Q7358" i="5"/>
  <c r="R7357" i="5"/>
  <c r="Q7357" i="5"/>
  <c r="R7356" i="5"/>
  <c r="Q7356" i="5"/>
  <c r="R7355" i="5"/>
  <c r="Q7355" i="5"/>
  <c r="R7354" i="5"/>
  <c r="Q7354" i="5"/>
  <c r="R7353" i="5"/>
  <c r="Q7353" i="5"/>
  <c r="R7352" i="5"/>
  <c r="Q7352" i="5"/>
  <c r="R7351" i="5"/>
  <c r="Q7351" i="5"/>
  <c r="R7350" i="5"/>
  <c r="Q7350" i="5"/>
  <c r="R7349" i="5"/>
  <c r="Q7349" i="5"/>
  <c r="R7348" i="5"/>
  <c r="Q7348" i="5"/>
  <c r="R7347" i="5"/>
  <c r="Q7347" i="5"/>
  <c r="R7346" i="5"/>
  <c r="Q7346" i="5"/>
  <c r="R7345" i="5"/>
  <c r="Q7345" i="5"/>
  <c r="R7344" i="5"/>
  <c r="Q7344" i="5"/>
  <c r="R7343" i="5"/>
  <c r="Q7343" i="5"/>
  <c r="R7342" i="5"/>
  <c r="Q7342" i="5"/>
  <c r="R7341" i="5"/>
  <c r="Q7341" i="5"/>
  <c r="R7340" i="5"/>
  <c r="Q7340" i="5"/>
  <c r="R7339" i="5"/>
  <c r="Q7339" i="5"/>
  <c r="R7338" i="5"/>
  <c r="Q7338" i="5"/>
  <c r="R7337" i="5"/>
  <c r="Q7337" i="5"/>
  <c r="R7336" i="5"/>
  <c r="Q7336" i="5"/>
  <c r="R7335" i="5"/>
  <c r="Q7335" i="5"/>
  <c r="R7334" i="5"/>
  <c r="Q7334" i="5"/>
  <c r="R7333" i="5"/>
  <c r="Q7333" i="5"/>
  <c r="R7332" i="5"/>
  <c r="Q7332" i="5"/>
  <c r="R7331" i="5"/>
  <c r="Q7331" i="5"/>
  <c r="R7330" i="5"/>
  <c r="Q7330" i="5"/>
  <c r="R7329" i="5"/>
  <c r="Q7329" i="5"/>
  <c r="R7328" i="5"/>
  <c r="Q7328" i="5"/>
  <c r="R7327" i="5"/>
  <c r="Q7327" i="5"/>
  <c r="R7326" i="5"/>
  <c r="Q7326" i="5"/>
  <c r="R7325" i="5"/>
  <c r="Q7325" i="5"/>
  <c r="R7324" i="5"/>
  <c r="Q7324" i="5"/>
  <c r="R7323" i="5"/>
  <c r="Q7323" i="5"/>
  <c r="R7322" i="5"/>
  <c r="Q7322" i="5"/>
  <c r="R7321" i="5"/>
  <c r="Q7321" i="5"/>
  <c r="R7320" i="5"/>
  <c r="Q7320" i="5"/>
  <c r="R7319" i="5"/>
  <c r="Q7319" i="5"/>
  <c r="R7318" i="5"/>
  <c r="Q7318" i="5"/>
  <c r="R7317" i="5"/>
  <c r="Q7317" i="5"/>
  <c r="R7316" i="5"/>
  <c r="Q7316" i="5"/>
  <c r="R7315" i="5"/>
  <c r="Q7315" i="5"/>
  <c r="R7314" i="5"/>
  <c r="Q7314" i="5"/>
  <c r="R7313" i="5"/>
  <c r="Q7313" i="5"/>
  <c r="R7312" i="5"/>
  <c r="Q7312" i="5"/>
  <c r="R7311" i="5"/>
  <c r="Q7311" i="5"/>
  <c r="R7310" i="5"/>
  <c r="Q7310" i="5"/>
  <c r="R7309" i="5"/>
  <c r="Q7309" i="5"/>
  <c r="R7308" i="5"/>
  <c r="Q7308" i="5"/>
  <c r="R7307" i="5"/>
  <c r="Q7307" i="5"/>
  <c r="R7306" i="5"/>
  <c r="Q7306" i="5"/>
  <c r="R7305" i="5"/>
  <c r="Q7305" i="5"/>
  <c r="R7304" i="5"/>
  <c r="Q7304" i="5"/>
  <c r="R7303" i="5"/>
  <c r="Q7303" i="5"/>
  <c r="R7302" i="5"/>
  <c r="Q7302" i="5"/>
  <c r="R7301" i="5"/>
  <c r="Q7301" i="5"/>
  <c r="R7300" i="5"/>
  <c r="Q7300" i="5"/>
  <c r="R7299" i="5"/>
  <c r="Q7299" i="5"/>
  <c r="R7298" i="5"/>
  <c r="Q7298" i="5"/>
  <c r="R7297" i="5"/>
  <c r="Q7297" i="5"/>
  <c r="R7296" i="5"/>
  <c r="Q7296" i="5"/>
  <c r="R7295" i="5"/>
  <c r="Q7295" i="5"/>
  <c r="R7294" i="5"/>
  <c r="Q7294" i="5"/>
  <c r="R7293" i="5"/>
  <c r="Q7293" i="5"/>
  <c r="R7292" i="5"/>
  <c r="Q7292" i="5"/>
  <c r="R7291" i="5"/>
  <c r="Q7291" i="5"/>
  <c r="R7290" i="5"/>
  <c r="Q7290" i="5"/>
  <c r="R7289" i="5"/>
  <c r="Q7289" i="5"/>
  <c r="R7288" i="5"/>
  <c r="Q7288" i="5"/>
  <c r="R7287" i="5"/>
  <c r="Q7287" i="5"/>
  <c r="R7286" i="5"/>
  <c r="Q7286" i="5"/>
  <c r="R7285" i="5"/>
  <c r="Q7285" i="5"/>
  <c r="R7284" i="5"/>
  <c r="Q7284" i="5"/>
  <c r="R7283" i="5"/>
  <c r="Q7283" i="5"/>
  <c r="R7282" i="5"/>
  <c r="Q7282" i="5"/>
  <c r="R7281" i="5"/>
  <c r="Q7281" i="5"/>
  <c r="R7280" i="5"/>
  <c r="Q7280" i="5"/>
  <c r="R7279" i="5"/>
  <c r="Q7279" i="5"/>
  <c r="R7278" i="5"/>
  <c r="Q7278" i="5"/>
  <c r="R7277" i="5"/>
  <c r="Q7277" i="5"/>
  <c r="R7276" i="5"/>
  <c r="Q7276" i="5"/>
  <c r="R7275" i="5"/>
  <c r="Q7275" i="5"/>
  <c r="R7274" i="5"/>
  <c r="Q7274" i="5"/>
  <c r="R7273" i="5"/>
  <c r="Q7273" i="5"/>
  <c r="R7272" i="5"/>
  <c r="Q7272" i="5"/>
  <c r="R7271" i="5"/>
  <c r="Q7271" i="5"/>
  <c r="R7270" i="5"/>
  <c r="Q7270" i="5"/>
  <c r="R7269" i="5"/>
  <c r="Q7269" i="5"/>
  <c r="R7268" i="5"/>
  <c r="Q7268" i="5"/>
  <c r="R7267" i="5"/>
  <c r="Q7267" i="5"/>
  <c r="R7266" i="5"/>
  <c r="Q7266" i="5"/>
  <c r="R7265" i="5"/>
  <c r="Q7265" i="5"/>
  <c r="R7264" i="5"/>
  <c r="Q7264" i="5"/>
  <c r="R7263" i="5"/>
  <c r="Q7263" i="5"/>
  <c r="R7262" i="5"/>
  <c r="Q7262" i="5"/>
  <c r="R7261" i="5"/>
  <c r="Q7261" i="5"/>
  <c r="R7260" i="5"/>
  <c r="Q7260" i="5"/>
  <c r="R7259" i="5"/>
  <c r="Q7259" i="5"/>
  <c r="R7258" i="5"/>
  <c r="Q7258" i="5"/>
  <c r="R7257" i="5"/>
  <c r="Q7257" i="5"/>
  <c r="R7256" i="5"/>
  <c r="Q7256" i="5"/>
  <c r="R7255" i="5"/>
  <c r="Q7255" i="5"/>
  <c r="R7254" i="5"/>
  <c r="Q7254" i="5"/>
  <c r="R7253" i="5"/>
  <c r="Q7253" i="5"/>
  <c r="R7252" i="5"/>
  <c r="Q7252" i="5"/>
  <c r="R7251" i="5"/>
  <c r="Q7251" i="5"/>
  <c r="R7250" i="5"/>
  <c r="Q7250" i="5"/>
  <c r="R7249" i="5"/>
  <c r="Q7249" i="5"/>
  <c r="R7248" i="5"/>
  <c r="Q7248" i="5"/>
  <c r="R7247" i="5"/>
  <c r="Q7247" i="5"/>
  <c r="R7246" i="5"/>
  <c r="Q7246" i="5"/>
  <c r="R7245" i="5"/>
  <c r="Q7245" i="5"/>
  <c r="R7244" i="5"/>
  <c r="Q7244" i="5"/>
  <c r="R7243" i="5"/>
  <c r="Q7243" i="5"/>
  <c r="R7242" i="5"/>
  <c r="Q7242" i="5"/>
  <c r="R7241" i="5"/>
  <c r="Q7241" i="5"/>
  <c r="R7240" i="5"/>
  <c r="Q7240" i="5"/>
  <c r="R7239" i="5"/>
  <c r="Q7239" i="5"/>
  <c r="R7238" i="5"/>
  <c r="Q7238" i="5"/>
  <c r="R7237" i="5"/>
  <c r="Q7237" i="5"/>
  <c r="R7236" i="5"/>
  <c r="Q7236" i="5"/>
  <c r="R7235" i="5"/>
  <c r="Q7235" i="5"/>
  <c r="R7234" i="5"/>
  <c r="Q7234" i="5"/>
  <c r="R7233" i="5"/>
  <c r="Q7233" i="5"/>
  <c r="R7232" i="5"/>
  <c r="Q7232" i="5"/>
  <c r="R7231" i="5"/>
  <c r="Q7231" i="5"/>
  <c r="R7230" i="5"/>
  <c r="Q7230" i="5"/>
  <c r="R7229" i="5"/>
  <c r="Q7229" i="5"/>
  <c r="R7228" i="5"/>
  <c r="Q7228" i="5"/>
  <c r="R7227" i="5"/>
  <c r="Q7227" i="5"/>
  <c r="R7226" i="5"/>
  <c r="Q7226" i="5"/>
  <c r="R7225" i="5"/>
  <c r="Q7225" i="5"/>
  <c r="R7224" i="5"/>
  <c r="Q7224" i="5"/>
  <c r="R7223" i="5"/>
  <c r="Q7223" i="5"/>
  <c r="R7222" i="5"/>
  <c r="Q7222" i="5"/>
  <c r="R7221" i="5"/>
  <c r="Q7221" i="5"/>
  <c r="R7220" i="5"/>
  <c r="Q7220" i="5"/>
  <c r="R7219" i="5"/>
  <c r="Q7219" i="5"/>
  <c r="R7218" i="5"/>
  <c r="Q7218" i="5"/>
  <c r="R7217" i="5"/>
  <c r="Q7217" i="5"/>
  <c r="R7216" i="5"/>
  <c r="Q7216" i="5"/>
  <c r="R7215" i="5"/>
  <c r="Q7215" i="5"/>
  <c r="R7214" i="5"/>
  <c r="Q7214" i="5"/>
  <c r="R7213" i="5"/>
  <c r="Q7213" i="5"/>
  <c r="R7212" i="5"/>
  <c r="Q7212" i="5"/>
  <c r="R7211" i="5"/>
  <c r="Q7211" i="5"/>
  <c r="R7210" i="5"/>
  <c r="Q7210" i="5"/>
  <c r="R7209" i="5"/>
  <c r="Q7209" i="5"/>
  <c r="R7208" i="5"/>
  <c r="Q7208" i="5"/>
  <c r="R7207" i="5"/>
  <c r="Q7207" i="5"/>
  <c r="R7206" i="5"/>
  <c r="Q7206" i="5"/>
  <c r="R7205" i="5"/>
  <c r="Q7205" i="5"/>
  <c r="R7204" i="5"/>
  <c r="Q7204" i="5"/>
  <c r="R7203" i="5"/>
  <c r="Q7203" i="5"/>
  <c r="R7202" i="5"/>
  <c r="Q7202" i="5"/>
  <c r="R7201" i="5"/>
  <c r="Q7201" i="5"/>
  <c r="R7200" i="5"/>
  <c r="Q7200" i="5"/>
  <c r="R7199" i="5"/>
  <c r="Q7199" i="5"/>
  <c r="R7198" i="5"/>
  <c r="Q7198" i="5"/>
  <c r="R7197" i="5"/>
  <c r="Q7197" i="5"/>
  <c r="R7196" i="5"/>
  <c r="Q7196" i="5"/>
  <c r="R7195" i="5"/>
  <c r="Q7195" i="5"/>
  <c r="R7194" i="5"/>
  <c r="Q7194" i="5"/>
  <c r="R7193" i="5"/>
  <c r="Q7193" i="5"/>
  <c r="R7192" i="5"/>
  <c r="Q7192" i="5"/>
  <c r="R7191" i="5"/>
  <c r="Q7191" i="5"/>
  <c r="R7190" i="5"/>
  <c r="Q7190" i="5"/>
  <c r="R7189" i="5"/>
  <c r="Q7189" i="5"/>
  <c r="R7188" i="5"/>
  <c r="Q7188" i="5"/>
  <c r="R7187" i="5"/>
  <c r="Q7187" i="5"/>
  <c r="R7186" i="5"/>
  <c r="Q7186" i="5"/>
  <c r="R7185" i="5"/>
  <c r="Q7185" i="5"/>
  <c r="R7184" i="5"/>
  <c r="Q7184" i="5"/>
  <c r="R7183" i="5"/>
  <c r="Q7183" i="5"/>
  <c r="R7182" i="5"/>
  <c r="Q7182" i="5"/>
  <c r="R7181" i="5"/>
  <c r="Q7181" i="5"/>
  <c r="R7180" i="5"/>
  <c r="Q7180" i="5"/>
  <c r="R7179" i="5"/>
  <c r="Q7179" i="5"/>
  <c r="R7178" i="5"/>
  <c r="Q7178" i="5"/>
  <c r="R7177" i="5"/>
  <c r="Q7177" i="5"/>
  <c r="R7176" i="5"/>
  <c r="Q7176" i="5"/>
  <c r="R7175" i="5"/>
  <c r="Q7175" i="5"/>
  <c r="R7174" i="5"/>
  <c r="Q7174" i="5"/>
  <c r="R7173" i="5"/>
  <c r="Q7173" i="5"/>
  <c r="R7172" i="5"/>
  <c r="Q7172" i="5"/>
  <c r="R7171" i="5"/>
  <c r="Q7171" i="5"/>
  <c r="R7170" i="5"/>
  <c r="Q7170" i="5"/>
  <c r="R7169" i="5"/>
  <c r="Q7169" i="5"/>
  <c r="R7168" i="5"/>
  <c r="Q7168" i="5"/>
  <c r="R7167" i="5"/>
  <c r="Q7167" i="5"/>
  <c r="R7166" i="5"/>
  <c r="Q7166" i="5"/>
  <c r="R7165" i="5"/>
  <c r="Q7165" i="5"/>
  <c r="R7164" i="5"/>
  <c r="Q7164" i="5"/>
  <c r="R7163" i="5"/>
  <c r="Q7163" i="5"/>
  <c r="R7162" i="5"/>
  <c r="Q7162" i="5"/>
  <c r="R7161" i="5"/>
  <c r="Q7161" i="5"/>
  <c r="R7160" i="5"/>
  <c r="Q7160" i="5"/>
  <c r="R7159" i="5"/>
  <c r="Q7159" i="5"/>
  <c r="R7158" i="5"/>
  <c r="Q7158" i="5"/>
  <c r="R7157" i="5"/>
  <c r="Q7157" i="5"/>
  <c r="R7156" i="5"/>
  <c r="Q7156" i="5"/>
  <c r="R7155" i="5"/>
  <c r="Q7155" i="5"/>
  <c r="R7154" i="5"/>
  <c r="Q7154" i="5"/>
  <c r="R7153" i="5"/>
  <c r="Q7153" i="5"/>
  <c r="R7152" i="5"/>
  <c r="Q7152" i="5"/>
  <c r="R7151" i="5"/>
  <c r="Q7151" i="5"/>
  <c r="R7150" i="5"/>
  <c r="Q7150" i="5"/>
  <c r="R7149" i="5"/>
  <c r="Q7149" i="5"/>
  <c r="R7148" i="5"/>
  <c r="Q7148" i="5"/>
  <c r="R7147" i="5"/>
  <c r="Q7147" i="5"/>
  <c r="R7146" i="5"/>
  <c r="Q7146" i="5"/>
  <c r="R7145" i="5"/>
  <c r="Q7145" i="5"/>
  <c r="R7144" i="5"/>
  <c r="Q7144" i="5"/>
  <c r="R7143" i="5"/>
  <c r="Q7143" i="5"/>
  <c r="R7142" i="5"/>
  <c r="Q7142" i="5"/>
  <c r="R7141" i="5"/>
  <c r="Q7141" i="5"/>
  <c r="R7140" i="5"/>
  <c r="Q7140" i="5"/>
  <c r="R7139" i="5"/>
  <c r="Q7139" i="5"/>
  <c r="R7138" i="5"/>
  <c r="Q7138" i="5"/>
  <c r="R7137" i="5"/>
  <c r="Q7137" i="5"/>
  <c r="R7136" i="5"/>
  <c r="Q7136" i="5"/>
  <c r="R7135" i="5"/>
  <c r="Q7135" i="5"/>
  <c r="R7134" i="5"/>
  <c r="Q7134" i="5"/>
  <c r="R7133" i="5"/>
  <c r="Q7133" i="5"/>
  <c r="R7132" i="5"/>
  <c r="Q7132" i="5"/>
  <c r="R7131" i="5"/>
  <c r="Q7131" i="5"/>
  <c r="R7130" i="5"/>
  <c r="Q7130" i="5"/>
  <c r="R7129" i="5"/>
  <c r="Q7129" i="5"/>
  <c r="R7128" i="5"/>
  <c r="Q7128" i="5"/>
  <c r="R7127" i="5"/>
  <c r="Q7127" i="5"/>
  <c r="R7126" i="5"/>
  <c r="Q7126" i="5"/>
  <c r="R7125" i="5"/>
  <c r="Q7125" i="5"/>
  <c r="R7124" i="5"/>
  <c r="Q7124" i="5"/>
  <c r="R7123" i="5"/>
  <c r="Q7123" i="5"/>
  <c r="R7122" i="5"/>
  <c r="Q7122" i="5"/>
  <c r="R7121" i="5"/>
  <c r="Q7121" i="5"/>
  <c r="R7120" i="5"/>
  <c r="Q7120" i="5"/>
  <c r="R7119" i="5"/>
  <c r="Q7119" i="5"/>
  <c r="R7118" i="5"/>
  <c r="Q7118" i="5"/>
  <c r="R7117" i="5"/>
  <c r="Q7117" i="5"/>
  <c r="R7116" i="5"/>
  <c r="Q7116" i="5"/>
  <c r="R7115" i="5"/>
  <c r="Q7115" i="5"/>
  <c r="R7114" i="5"/>
  <c r="Q7114" i="5"/>
  <c r="R7113" i="5"/>
  <c r="Q7113" i="5"/>
  <c r="R7112" i="5"/>
  <c r="Q7112" i="5"/>
  <c r="R7111" i="5"/>
  <c r="Q7111" i="5"/>
  <c r="R7110" i="5"/>
  <c r="Q7110" i="5"/>
  <c r="R7109" i="5"/>
  <c r="Q7109" i="5"/>
  <c r="R7108" i="5"/>
  <c r="Q7108" i="5"/>
  <c r="R7107" i="5"/>
  <c r="Q7107" i="5"/>
  <c r="R7106" i="5"/>
  <c r="Q7106" i="5"/>
  <c r="R7105" i="5"/>
  <c r="Q7105" i="5"/>
  <c r="R7104" i="5"/>
  <c r="Q7104" i="5"/>
  <c r="R7103" i="5"/>
  <c r="Q7103" i="5"/>
  <c r="R7102" i="5"/>
  <c r="Q7102" i="5"/>
  <c r="R7101" i="5"/>
  <c r="Q7101" i="5"/>
  <c r="R7100" i="5"/>
  <c r="Q7100" i="5"/>
  <c r="R7099" i="5"/>
  <c r="Q7099" i="5"/>
  <c r="R7098" i="5"/>
  <c r="Q7098" i="5"/>
  <c r="R7097" i="5"/>
  <c r="Q7097" i="5"/>
  <c r="R7096" i="5"/>
  <c r="Q7096" i="5"/>
  <c r="R7095" i="5"/>
  <c r="Q7095" i="5"/>
  <c r="R7094" i="5"/>
  <c r="Q7094" i="5"/>
  <c r="R7093" i="5"/>
  <c r="Q7093" i="5"/>
  <c r="R7092" i="5"/>
  <c r="Q7092" i="5"/>
  <c r="R7091" i="5"/>
  <c r="Q7091" i="5"/>
  <c r="R7090" i="5"/>
  <c r="Q7090" i="5"/>
  <c r="R7089" i="5"/>
  <c r="Q7089" i="5"/>
  <c r="R7088" i="5"/>
  <c r="Q7088" i="5"/>
  <c r="R7087" i="5"/>
  <c r="Q7087" i="5"/>
  <c r="R7086" i="5"/>
  <c r="Q7086" i="5"/>
  <c r="R7085" i="5"/>
  <c r="Q7085" i="5"/>
  <c r="R7084" i="5"/>
  <c r="Q7084" i="5"/>
  <c r="R7083" i="5"/>
  <c r="Q7083" i="5"/>
  <c r="R7082" i="5"/>
  <c r="Q7082" i="5"/>
  <c r="R7081" i="5"/>
  <c r="Q7081" i="5"/>
  <c r="R7080" i="5"/>
  <c r="Q7080" i="5"/>
  <c r="R7079" i="5"/>
  <c r="Q7079" i="5"/>
  <c r="R7078" i="5"/>
  <c r="Q7078" i="5"/>
  <c r="R7077" i="5"/>
  <c r="Q7077" i="5"/>
  <c r="R7076" i="5"/>
  <c r="Q7076" i="5"/>
  <c r="R7075" i="5"/>
  <c r="Q7075" i="5"/>
  <c r="R7074" i="5"/>
  <c r="Q7074" i="5"/>
  <c r="R7073" i="5"/>
  <c r="Q7073" i="5"/>
  <c r="R7072" i="5"/>
  <c r="Q7072" i="5"/>
  <c r="R7071" i="5"/>
  <c r="Q7071" i="5"/>
  <c r="R7070" i="5"/>
  <c r="Q7070" i="5"/>
  <c r="R7069" i="5"/>
  <c r="Q7069" i="5"/>
  <c r="R7068" i="5"/>
  <c r="Q7068" i="5"/>
  <c r="R7067" i="5"/>
  <c r="Q7067" i="5"/>
  <c r="R7066" i="5"/>
  <c r="Q7066" i="5"/>
  <c r="R7065" i="5"/>
  <c r="Q7065" i="5"/>
  <c r="R7064" i="5"/>
  <c r="Q7064" i="5"/>
  <c r="R7063" i="5"/>
  <c r="Q7063" i="5"/>
  <c r="R7062" i="5"/>
  <c r="Q7062" i="5"/>
  <c r="R7061" i="5"/>
  <c r="Q7061" i="5"/>
  <c r="R7060" i="5"/>
  <c r="Q7060" i="5"/>
  <c r="R7059" i="5"/>
  <c r="Q7059" i="5"/>
  <c r="R7058" i="5"/>
  <c r="Q7058" i="5"/>
  <c r="R7057" i="5"/>
  <c r="Q7057" i="5"/>
  <c r="R7056" i="5"/>
  <c r="Q7056" i="5"/>
  <c r="R7055" i="5"/>
  <c r="Q7055" i="5"/>
  <c r="R7054" i="5"/>
  <c r="Q7054" i="5"/>
  <c r="R7053" i="5"/>
  <c r="Q7053" i="5"/>
  <c r="R7052" i="5"/>
  <c r="Q7052" i="5"/>
  <c r="R7051" i="5"/>
  <c r="Q7051" i="5"/>
  <c r="R7050" i="5"/>
  <c r="Q7050" i="5"/>
  <c r="R7049" i="5"/>
  <c r="Q7049" i="5"/>
  <c r="R7048" i="5"/>
  <c r="Q7048" i="5"/>
  <c r="R7047" i="5"/>
  <c r="Q7047" i="5"/>
  <c r="R7046" i="5"/>
  <c r="Q7046" i="5"/>
  <c r="R7045" i="5"/>
  <c r="Q7045" i="5"/>
  <c r="R7044" i="5"/>
  <c r="Q7044" i="5"/>
  <c r="R7043" i="5"/>
  <c r="Q7043" i="5"/>
  <c r="R7042" i="5"/>
  <c r="Q7042" i="5"/>
  <c r="R7041" i="5"/>
  <c r="Q7041" i="5"/>
  <c r="R7040" i="5"/>
  <c r="Q7040" i="5"/>
  <c r="R7039" i="5"/>
  <c r="Q7039" i="5"/>
  <c r="R7038" i="5"/>
  <c r="Q7038" i="5"/>
  <c r="R7037" i="5"/>
  <c r="Q7037" i="5"/>
  <c r="R7036" i="5"/>
  <c r="Q7036" i="5"/>
  <c r="R7035" i="5"/>
  <c r="Q7035" i="5"/>
  <c r="R7034" i="5"/>
  <c r="Q7034" i="5"/>
  <c r="R7033" i="5"/>
  <c r="Q7033" i="5"/>
  <c r="R7032" i="5"/>
  <c r="Q7032" i="5"/>
  <c r="R7031" i="5"/>
  <c r="Q7031" i="5"/>
  <c r="R7030" i="5"/>
  <c r="Q7030" i="5"/>
  <c r="R7029" i="5"/>
  <c r="Q7029" i="5"/>
  <c r="R7028" i="5"/>
  <c r="Q7028" i="5"/>
  <c r="R7027" i="5"/>
  <c r="Q7027" i="5"/>
  <c r="R7026" i="5"/>
  <c r="Q7026" i="5"/>
  <c r="R7025" i="5"/>
  <c r="Q7025" i="5"/>
  <c r="R7024" i="5"/>
  <c r="Q7024" i="5"/>
  <c r="R7023" i="5"/>
  <c r="Q7023" i="5"/>
  <c r="R7022" i="5"/>
  <c r="Q7022" i="5"/>
  <c r="R7021" i="5"/>
  <c r="Q7021" i="5"/>
  <c r="R7020" i="5"/>
  <c r="Q7020" i="5"/>
  <c r="R7019" i="5"/>
  <c r="Q7019" i="5"/>
  <c r="R7018" i="5"/>
  <c r="Q7018" i="5"/>
  <c r="R7017" i="5"/>
  <c r="Q7017" i="5"/>
  <c r="R7016" i="5"/>
  <c r="Q7016" i="5"/>
  <c r="R7015" i="5"/>
  <c r="Q7015" i="5"/>
  <c r="R7014" i="5"/>
  <c r="Q7014" i="5"/>
  <c r="R7013" i="5"/>
  <c r="Q7013" i="5"/>
  <c r="R7012" i="5"/>
  <c r="Q7012" i="5"/>
  <c r="R7011" i="5"/>
  <c r="Q7011" i="5"/>
  <c r="R7010" i="5"/>
  <c r="Q7010" i="5"/>
  <c r="R7009" i="5"/>
  <c r="Q7009" i="5"/>
  <c r="R7008" i="5"/>
  <c r="Q7008" i="5"/>
  <c r="R7007" i="5"/>
  <c r="Q7007" i="5"/>
  <c r="R7006" i="5"/>
  <c r="Q7006" i="5"/>
  <c r="R7005" i="5"/>
  <c r="Q7005" i="5"/>
  <c r="R7004" i="5"/>
  <c r="Q7004" i="5"/>
  <c r="R7003" i="5"/>
  <c r="Q7003" i="5"/>
  <c r="R7002" i="5"/>
  <c r="Q7002" i="5"/>
  <c r="R7001" i="5"/>
  <c r="Q7001" i="5"/>
  <c r="R7000" i="5"/>
  <c r="Q7000" i="5"/>
  <c r="R6999" i="5"/>
  <c r="Q6999" i="5"/>
  <c r="R6998" i="5"/>
  <c r="Q6998" i="5"/>
  <c r="R6997" i="5"/>
  <c r="Q6997" i="5"/>
  <c r="R6996" i="5"/>
  <c r="Q6996" i="5"/>
  <c r="R6995" i="5"/>
  <c r="Q6995" i="5"/>
  <c r="R6994" i="5"/>
  <c r="Q6994" i="5"/>
  <c r="R6993" i="5"/>
  <c r="Q6993" i="5"/>
  <c r="R6992" i="5"/>
  <c r="Q6992" i="5"/>
  <c r="R6991" i="5"/>
  <c r="Q6991" i="5"/>
  <c r="R6990" i="5"/>
  <c r="Q6990" i="5"/>
  <c r="R6989" i="5"/>
  <c r="Q6989" i="5"/>
  <c r="R6988" i="5"/>
  <c r="Q6988" i="5"/>
  <c r="R6987" i="5"/>
  <c r="Q6987" i="5"/>
  <c r="R6986" i="5"/>
  <c r="Q6986" i="5"/>
  <c r="R6985" i="5"/>
  <c r="Q6985" i="5"/>
  <c r="R6984" i="5"/>
  <c r="Q6984" i="5"/>
  <c r="R6983" i="5"/>
  <c r="Q6983" i="5"/>
  <c r="R6982" i="5"/>
  <c r="Q6982" i="5"/>
  <c r="R6981" i="5"/>
  <c r="Q6981" i="5"/>
  <c r="R6980" i="5"/>
  <c r="Q6980" i="5"/>
  <c r="R6979" i="5"/>
  <c r="Q6979" i="5"/>
  <c r="R6978" i="5"/>
  <c r="Q6978" i="5"/>
  <c r="R6977" i="5"/>
  <c r="Q6977" i="5"/>
  <c r="R6976" i="5"/>
  <c r="Q6976" i="5"/>
  <c r="R6975" i="5"/>
  <c r="Q6975" i="5"/>
  <c r="R6974" i="5"/>
  <c r="Q6974" i="5"/>
  <c r="R6973" i="5"/>
  <c r="Q6973" i="5"/>
  <c r="R6972" i="5"/>
  <c r="Q6972" i="5"/>
  <c r="R6971" i="5"/>
  <c r="Q6971" i="5"/>
  <c r="R6970" i="5"/>
  <c r="Q6970" i="5"/>
  <c r="R6969" i="5"/>
  <c r="Q6969" i="5"/>
  <c r="R6968" i="5"/>
  <c r="Q6968" i="5"/>
  <c r="R6967" i="5"/>
  <c r="Q6967" i="5"/>
  <c r="R6966" i="5"/>
  <c r="Q6966" i="5"/>
  <c r="R6965" i="5"/>
  <c r="Q6965" i="5"/>
  <c r="R6964" i="5"/>
  <c r="Q6964" i="5"/>
  <c r="R6963" i="5"/>
  <c r="Q6963" i="5"/>
  <c r="R6962" i="5"/>
  <c r="Q6962" i="5"/>
  <c r="R6961" i="5"/>
  <c r="Q6961" i="5"/>
  <c r="R6960" i="5"/>
  <c r="Q6960" i="5"/>
  <c r="R6959" i="5"/>
  <c r="Q6959" i="5"/>
  <c r="R6958" i="5"/>
  <c r="Q6958" i="5"/>
  <c r="R6957" i="5"/>
  <c r="Q6957" i="5"/>
  <c r="R6956" i="5"/>
  <c r="Q6956" i="5"/>
  <c r="R6955" i="5"/>
  <c r="Q6955" i="5"/>
  <c r="R6954" i="5"/>
  <c r="Q6954" i="5"/>
  <c r="R6953" i="5"/>
  <c r="Q6953" i="5"/>
  <c r="R6952" i="5"/>
  <c r="Q6952" i="5"/>
  <c r="R6951" i="5"/>
  <c r="Q6951" i="5"/>
  <c r="R6950" i="5"/>
  <c r="Q6950" i="5"/>
  <c r="R6949" i="5"/>
  <c r="Q6949" i="5"/>
  <c r="R6948" i="5"/>
  <c r="Q6948" i="5"/>
  <c r="R6947" i="5"/>
  <c r="Q6947" i="5"/>
  <c r="R6946" i="5"/>
  <c r="Q6946" i="5"/>
  <c r="R6945" i="5"/>
  <c r="Q6945" i="5"/>
  <c r="R6944" i="5"/>
  <c r="Q6944" i="5"/>
  <c r="R6943" i="5"/>
  <c r="Q6943" i="5"/>
  <c r="R6942" i="5"/>
  <c r="Q6942" i="5"/>
  <c r="R6941" i="5"/>
  <c r="Q6941" i="5"/>
  <c r="R6940" i="5"/>
  <c r="Q6940" i="5"/>
  <c r="R6939" i="5"/>
  <c r="Q6939" i="5"/>
  <c r="R6938" i="5"/>
  <c r="Q6938" i="5"/>
  <c r="R6937" i="5"/>
  <c r="Q6937" i="5"/>
  <c r="R6936" i="5"/>
  <c r="Q6936" i="5"/>
  <c r="R6935" i="5"/>
  <c r="Q6935" i="5"/>
  <c r="R6934" i="5"/>
  <c r="Q6934" i="5"/>
  <c r="R6933" i="5"/>
  <c r="Q6933" i="5"/>
  <c r="R6932" i="5"/>
  <c r="Q6932" i="5"/>
  <c r="R6931" i="5"/>
  <c r="Q6931" i="5"/>
  <c r="R6930" i="5"/>
  <c r="Q6930" i="5"/>
  <c r="R6929" i="5"/>
  <c r="Q6929" i="5"/>
  <c r="R6928" i="5"/>
  <c r="Q6928" i="5"/>
  <c r="R6927" i="5"/>
  <c r="Q6927" i="5"/>
  <c r="R6926" i="5"/>
  <c r="Q6926" i="5"/>
  <c r="R6925" i="5"/>
  <c r="Q6925" i="5"/>
  <c r="R6924" i="5"/>
  <c r="Q6924" i="5"/>
  <c r="R6923" i="5"/>
  <c r="Q6923" i="5"/>
  <c r="R6922" i="5"/>
  <c r="Q6922" i="5"/>
  <c r="R6921" i="5"/>
  <c r="Q6921" i="5"/>
  <c r="R6920" i="5"/>
  <c r="Q6920" i="5"/>
  <c r="R6919" i="5"/>
  <c r="Q6919" i="5"/>
  <c r="R6918" i="5"/>
  <c r="Q6918" i="5"/>
  <c r="R6917" i="5"/>
  <c r="Q6917" i="5"/>
  <c r="R6916" i="5"/>
  <c r="Q6916" i="5"/>
  <c r="R6915" i="5"/>
  <c r="Q6915" i="5"/>
  <c r="R6914" i="5"/>
  <c r="Q6914" i="5"/>
  <c r="R6913" i="5"/>
  <c r="Q6913" i="5"/>
  <c r="R6912" i="5"/>
  <c r="Q6912" i="5"/>
  <c r="R6911" i="5"/>
  <c r="Q6911" i="5"/>
  <c r="R6910" i="5"/>
  <c r="Q6910" i="5"/>
  <c r="R6909" i="5"/>
  <c r="Q6909" i="5"/>
  <c r="R6908" i="5"/>
  <c r="Q6908" i="5"/>
  <c r="R6907" i="5"/>
  <c r="Q6907" i="5"/>
  <c r="R6906" i="5"/>
  <c r="Q6906" i="5"/>
  <c r="R6905" i="5"/>
  <c r="Q6905" i="5"/>
  <c r="R6904" i="5"/>
  <c r="Q6904" i="5"/>
  <c r="R6903" i="5"/>
  <c r="Q6903" i="5"/>
  <c r="R6902" i="5"/>
  <c r="Q6902" i="5"/>
  <c r="R6901" i="5"/>
  <c r="Q6901" i="5"/>
  <c r="R6900" i="5"/>
  <c r="Q6900" i="5"/>
  <c r="R6899" i="5"/>
  <c r="Q6899" i="5"/>
  <c r="R6898" i="5"/>
  <c r="Q6898" i="5"/>
  <c r="R6897" i="5"/>
  <c r="Q6897" i="5"/>
  <c r="R6896" i="5"/>
  <c r="Q6896" i="5"/>
  <c r="R6895" i="5"/>
  <c r="Q6895" i="5"/>
  <c r="R6894" i="5"/>
  <c r="Q6894" i="5"/>
  <c r="R6893" i="5"/>
  <c r="Q6893" i="5"/>
  <c r="R6892" i="5"/>
  <c r="Q6892" i="5"/>
  <c r="R6891" i="5"/>
  <c r="Q6891" i="5"/>
  <c r="R6890" i="5"/>
  <c r="Q6890" i="5"/>
  <c r="R6889" i="5"/>
  <c r="Q6889" i="5"/>
  <c r="R6888" i="5"/>
  <c r="Q6888" i="5"/>
  <c r="R6887" i="5"/>
  <c r="Q6887" i="5"/>
  <c r="R6886" i="5"/>
  <c r="Q6886" i="5"/>
  <c r="R6885" i="5"/>
  <c r="Q6885" i="5"/>
  <c r="R6884" i="5"/>
  <c r="Q6884" i="5"/>
  <c r="R6883" i="5"/>
  <c r="Q6883" i="5"/>
  <c r="R6882" i="5"/>
  <c r="Q6882" i="5"/>
  <c r="R6881" i="5"/>
  <c r="Q6881" i="5"/>
  <c r="R6880" i="5"/>
  <c r="Q6880" i="5"/>
  <c r="R6879" i="5"/>
  <c r="Q6879" i="5"/>
  <c r="R6878" i="5"/>
  <c r="Q6878" i="5"/>
  <c r="R6877" i="5"/>
  <c r="Q6877" i="5"/>
  <c r="R6876" i="5"/>
  <c r="Q6876" i="5"/>
  <c r="R6875" i="5"/>
  <c r="Q6875" i="5"/>
  <c r="R6874" i="5"/>
  <c r="Q6874" i="5"/>
  <c r="R6873" i="5"/>
  <c r="Q6873" i="5"/>
  <c r="R6872" i="5"/>
  <c r="Q6872" i="5"/>
  <c r="R6871" i="5"/>
  <c r="Q6871" i="5"/>
  <c r="R6870" i="5"/>
  <c r="Q6870" i="5"/>
  <c r="R6869" i="5"/>
  <c r="Q6869" i="5"/>
  <c r="R6868" i="5"/>
  <c r="Q6868" i="5"/>
  <c r="R6867" i="5"/>
  <c r="Q6867" i="5"/>
  <c r="R6866" i="5"/>
  <c r="Q6866" i="5"/>
  <c r="R6865" i="5"/>
  <c r="Q6865" i="5"/>
  <c r="R6864" i="5"/>
  <c r="Q6864" i="5"/>
  <c r="R6863" i="5"/>
  <c r="Q6863" i="5"/>
  <c r="R6862" i="5"/>
  <c r="Q6862" i="5"/>
  <c r="R6861" i="5"/>
  <c r="Q6861" i="5"/>
  <c r="R6860" i="5"/>
  <c r="Q6860" i="5"/>
  <c r="R6859" i="5"/>
  <c r="Q6859" i="5"/>
  <c r="R6858" i="5"/>
  <c r="Q6858" i="5"/>
  <c r="R6857" i="5"/>
  <c r="Q6857" i="5"/>
  <c r="R6856" i="5"/>
  <c r="Q6856" i="5"/>
  <c r="R6855" i="5"/>
  <c r="Q6855" i="5"/>
  <c r="R6854" i="5"/>
  <c r="Q6854" i="5"/>
  <c r="R6853" i="5"/>
  <c r="Q6853" i="5"/>
  <c r="R6852" i="5"/>
  <c r="Q6852" i="5"/>
  <c r="R6851" i="5"/>
  <c r="Q6851" i="5"/>
  <c r="R6850" i="5"/>
  <c r="Q6850" i="5"/>
  <c r="R6849" i="5"/>
  <c r="Q6849" i="5"/>
  <c r="R6848" i="5"/>
  <c r="Q6848" i="5"/>
  <c r="R6847" i="5"/>
  <c r="Q6847" i="5"/>
  <c r="R6846" i="5"/>
  <c r="Q6846" i="5"/>
  <c r="R6845" i="5"/>
  <c r="Q6845" i="5"/>
  <c r="R6844" i="5"/>
  <c r="Q6844" i="5"/>
  <c r="R6843" i="5"/>
  <c r="Q6843" i="5"/>
  <c r="R6842" i="5"/>
  <c r="Q6842" i="5"/>
  <c r="R6841" i="5"/>
  <c r="Q6841" i="5"/>
  <c r="R6840" i="5"/>
  <c r="Q6840" i="5"/>
  <c r="R6839" i="5"/>
  <c r="Q6839" i="5"/>
  <c r="R6838" i="5"/>
  <c r="Q6838" i="5"/>
  <c r="R6837" i="5"/>
  <c r="Q6837" i="5"/>
  <c r="R6836" i="5"/>
  <c r="Q6836" i="5"/>
  <c r="R6835" i="5"/>
  <c r="Q6835" i="5"/>
  <c r="R6834" i="5"/>
  <c r="Q6834" i="5"/>
  <c r="R6833" i="5"/>
  <c r="Q6833" i="5"/>
  <c r="R6832" i="5"/>
  <c r="Q6832" i="5"/>
  <c r="R6831" i="5"/>
  <c r="Q6831" i="5"/>
  <c r="R6830" i="5"/>
  <c r="Q6830" i="5"/>
  <c r="R6829" i="5"/>
  <c r="Q6829" i="5"/>
  <c r="R6828" i="5"/>
  <c r="Q6828" i="5"/>
  <c r="R6827" i="5"/>
  <c r="Q6827" i="5"/>
  <c r="R6826" i="5"/>
  <c r="Q6826" i="5"/>
  <c r="R6825" i="5"/>
  <c r="Q6825" i="5"/>
  <c r="R6824" i="5"/>
  <c r="Q6824" i="5"/>
  <c r="R6823" i="5"/>
  <c r="Q6823" i="5"/>
  <c r="R6822" i="5"/>
  <c r="Q6822" i="5"/>
  <c r="R6821" i="5"/>
  <c r="Q6821" i="5"/>
  <c r="R6820" i="5"/>
  <c r="Q6820" i="5"/>
  <c r="R6819" i="5"/>
  <c r="Q6819" i="5"/>
  <c r="R6818" i="5"/>
  <c r="Q6818" i="5"/>
  <c r="R6817" i="5"/>
  <c r="Q6817" i="5"/>
  <c r="R6816" i="5"/>
  <c r="Q6816" i="5"/>
  <c r="R6815" i="5"/>
  <c r="Q6815" i="5"/>
  <c r="R6814" i="5"/>
  <c r="Q6814" i="5"/>
  <c r="R6813" i="5"/>
  <c r="Q6813" i="5"/>
  <c r="R6812" i="5"/>
  <c r="Q6812" i="5"/>
  <c r="R6811" i="5"/>
  <c r="Q6811" i="5"/>
  <c r="R6810" i="5"/>
  <c r="Q6810" i="5"/>
  <c r="R6809" i="5"/>
  <c r="Q6809" i="5"/>
  <c r="R6808" i="5"/>
  <c r="Q6808" i="5"/>
  <c r="R6807" i="5"/>
  <c r="Q6807" i="5"/>
  <c r="R6806" i="5"/>
  <c r="Q6806" i="5"/>
  <c r="R6805" i="5"/>
  <c r="Q6805" i="5"/>
  <c r="R6804" i="5"/>
  <c r="Q6804" i="5"/>
  <c r="R6803" i="5"/>
  <c r="Q6803" i="5"/>
  <c r="R6802" i="5"/>
  <c r="Q6802" i="5"/>
  <c r="R6801" i="5"/>
  <c r="Q6801" i="5"/>
  <c r="R6800" i="5"/>
  <c r="Q6800" i="5"/>
  <c r="R6799" i="5"/>
  <c r="Q6799" i="5"/>
  <c r="R6798" i="5"/>
  <c r="Q6798" i="5"/>
  <c r="R6797" i="5"/>
  <c r="Q6797" i="5"/>
  <c r="R6796" i="5"/>
  <c r="Q6796" i="5"/>
  <c r="R6795" i="5"/>
  <c r="Q6795" i="5"/>
  <c r="R6794" i="5"/>
  <c r="Q6794" i="5"/>
  <c r="R6793" i="5"/>
  <c r="Q6793" i="5"/>
  <c r="R6792" i="5"/>
  <c r="Q6792" i="5"/>
  <c r="R6791" i="5"/>
  <c r="Q6791" i="5"/>
  <c r="R6790" i="5"/>
  <c r="Q6790" i="5"/>
  <c r="R6789" i="5"/>
  <c r="Q6789" i="5"/>
  <c r="R6788" i="5"/>
  <c r="Q6788" i="5"/>
  <c r="R6787" i="5"/>
  <c r="Q6787" i="5"/>
  <c r="R6786" i="5"/>
  <c r="Q6786" i="5"/>
  <c r="R6785" i="5"/>
  <c r="Q6785" i="5"/>
  <c r="R6784" i="5"/>
  <c r="Q6784" i="5"/>
  <c r="R6783" i="5"/>
  <c r="Q6783" i="5"/>
  <c r="R6782" i="5"/>
  <c r="Q6782" i="5"/>
  <c r="R6781" i="5"/>
  <c r="Q6781" i="5"/>
  <c r="R6780" i="5"/>
  <c r="Q6780" i="5"/>
  <c r="R6779" i="5"/>
  <c r="Q6779" i="5"/>
  <c r="R6778" i="5"/>
  <c r="Q6778" i="5"/>
  <c r="R6777" i="5"/>
  <c r="Q6777" i="5"/>
  <c r="R6776" i="5"/>
  <c r="Q6776" i="5"/>
  <c r="R6775" i="5"/>
  <c r="Q6775" i="5"/>
  <c r="R6774" i="5"/>
  <c r="Q6774" i="5"/>
  <c r="R6773" i="5"/>
  <c r="Q6773" i="5"/>
  <c r="R6772" i="5"/>
  <c r="Q6772" i="5"/>
  <c r="R6771" i="5"/>
  <c r="Q6771" i="5"/>
  <c r="R6770" i="5"/>
  <c r="Q6770" i="5"/>
  <c r="R6769" i="5"/>
  <c r="Q6769" i="5"/>
  <c r="R6768" i="5"/>
  <c r="Q6768" i="5"/>
  <c r="R6767" i="5"/>
  <c r="Q6767" i="5"/>
  <c r="R6766" i="5"/>
  <c r="Q6766" i="5"/>
  <c r="R6765" i="5"/>
  <c r="Q6765" i="5"/>
  <c r="R6764" i="5"/>
  <c r="Q6764" i="5"/>
  <c r="R6763" i="5"/>
  <c r="Q6763" i="5"/>
  <c r="R6762" i="5"/>
  <c r="Q6762" i="5"/>
  <c r="R6761" i="5"/>
  <c r="Q6761" i="5"/>
  <c r="R6760" i="5"/>
  <c r="Q6760" i="5"/>
  <c r="R6759" i="5"/>
  <c r="Q6759" i="5"/>
  <c r="R6758" i="5"/>
  <c r="Q6758" i="5"/>
  <c r="R6757" i="5"/>
  <c r="Q6757" i="5"/>
  <c r="R6756" i="5"/>
  <c r="Q6756" i="5"/>
  <c r="R6755" i="5"/>
  <c r="Q6755" i="5"/>
  <c r="R6754" i="5"/>
  <c r="Q6754" i="5"/>
  <c r="R6753" i="5"/>
  <c r="Q6753" i="5"/>
  <c r="R6752" i="5"/>
  <c r="Q6752" i="5"/>
  <c r="R6751" i="5"/>
  <c r="Q6751" i="5"/>
  <c r="R6750" i="5"/>
  <c r="Q6750" i="5"/>
  <c r="R6749" i="5"/>
  <c r="Q6749" i="5"/>
  <c r="R6748" i="5"/>
  <c r="Q6748" i="5"/>
  <c r="R6747" i="5"/>
  <c r="Q6747" i="5"/>
  <c r="R6746" i="5"/>
  <c r="Q6746" i="5"/>
  <c r="R6745" i="5"/>
  <c r="Q6745" i="5"/>
  <c r="R6744" i="5"/>
  <c r="Q6744" i="5"/>
  <c r="R6743" i="5"/>
  <c r="Q6743" i="5"/>
  <c r="R6742" i="5"/>
  <c r="Q6742" i="5"/>
  <c r="R6741" i="5"/>
  <c r="Q6741" i="5"/>
  <c r="R6740" i="5"/>
  <c r="Q6740" i="5"/>
  <c r="R6739" i="5"/>
  <c r="Q6739" i="5"/>
  <c r="R6738" i="5"/>
  <c r="Q6738" i="5"/>
  <c r="R6737" i="5"/>
  <c r="Q6737" i="5"/>
  <c r="R6736" i="5"/>
  <c r="Q6736" i="5"/>
  <c r="R6735" i="5"/>
  <c r="Q6735" i="5"/>
  <c r="R6734" i="5"/>
  <c r="Q6734" i="5"/>
  <c r="R6733" i="5"/>
  <c r="Q6733" i="5"/>
  <c r="R6732" i="5"/>
  <c r="Q6732" i="5"/>
  <c r="R6731" i="5"/>
  <c r="Q6731" i="5"/>
  <c r="R6730" i="5"/>
  <c r="Q6730" i="5"/>
  <c r="R6729" i="5"/>
  <c r="Q6729" i="5"/>
  <c r="R6728" i="5"/>
  <c r="Q6728" i="5"/>
  <c r="R6727" i="5"/>
  <c r="Q6727" i="5"/>
  <c r="R6726" i="5"/>
  <c r="Q6726" i="5"/>
  <c r="R6725" i="5"/>
  <c r="Q6725" i="5"/>
  <c r="R6724" i="5"/>
  <c r="Q6724" i="5"/>
  <c r="R6723" i="5"/>
  <c r="Q6723" i="5"/>
  <c r="R6722" i="5"/>
  <c r="Q6722" i="5"/>
  <c r="R6721" i="5"/>
  <c r="Q6721" i="5"/>
  <c r="R6720" i="5"/>
  <c r="Q6720" i="5"/>
  <c r="R6719" i="5"/>
  <c r="Q6719" i="5"/>
  <c r="R6718" i="5"/>
  <c r="Q6718" i="5"/>
  <c r="R6717" i="5"/>
  <c r="Q6717" i="5"/>
  <c r="R6716" i="5"/>
  <c r="Q6716" i="5"/>
  <c r="R6715" i="5"/>
  <c r="Q6715" i="5"/>
  <c r="R6714" i="5"/>
  <c r="Q6714" i="5"/>
  <c r="R6713" i="5"/>
  <c r="Q6713" i="5"/>
  <c r="R6712" i="5"/>
  <c r="Q6712" i="5"/>
  <c r="R6711" i="5"/>
  <c r="Q6711" i="5"/>
  <c r="R6710" i="5"/>
  <c r="Q6710" i="5"/>
  <c r="R6709" i="5"/>
  <c r="Q6709" i="5"/>
  <c r="R6708" i="5"/>
  <c r="Q6708" i="5"/>
  <c r="R6707" i="5"/>
  <c r="Q6707" i="5"/>
  <c r="R6706" i="5"/>
  <c r="Q6706" i="5"/>
  <c r="R6705" i="5"/>
  <c r="Q6705" i="5"/>
  <c r="R6704" i="5"/>
  <c r="Q6704" i="5"/>
  <c r="R6703" i="5"/>
  <c r="Q6703" i="5"/>
  <c r="R6702" i="5"/>
  <c r="Q6702" i="5"/>
  <c r="R6701" i="5"/>
  <c r="Q6701" i="5"/>
  <c r="R6700" i="5"/>
  <c r="Q6700" i="5"/>
  <c r="R6699" i="5"/>
  <c r="Q6699" i="5"/>
  <c r="R6698" i="5"/>
  <c r="Q6698" i="5"/>
  <c r="R6697" i="5"/>
  <c r="Q6697" i="5"/>
  <c r="R6696" i="5"/>
  <c r="Q6696" i="5"/>
  <c r="R6695" i="5"/>
  <c r="Q6695" i="5"/>
  <c r="R6694" i="5"/>
  <c r="Q6694" i="5"/>
  <c r="R6693" i="5"/>
  <c r="Q6693" i="5"/>
  <c r="R6692" i="5"/>
  <c r="Q6692" i="5"/>
  <c r="R6691" i="5"/>
  <c r="Q6691" i="5"/>
  <c r="R6690" i="5"/>
  <c r="Q6690" i="5"/>
  <c r="R6689" i="5"/>
  <c r="Q6689" i="5"/>
  <c r="R6688" i="5"/>
  <c r="Q6688" i="5"/>
  <c r="R6687" i="5"/>
  <c r="Q6687" i="5"/>
  <c r="R6686" i="5"/>
  <c r="Q6686" i="5"/>
  <c r="R6685" i="5"/>
  <c r="Q6685" i="5"/>
  <c r="R6684" i="5"/>
  <c r="Q6684" i="5"/>
  <c r="R6683" i="5"/>
  <c r="Q6683" i="5"/>
  <c r="R6682" i="5"/>
  <c r="Q6682" i="5"/>
  <c r="R6681" i="5"/>
  <c r="Q6681" i="5"/>
  <c r="R6680" i="5"/>
  <c r="Q6680" i="5"/>
  <c r="R6679" i="5"/>
  <c r="Q6679" i="5"/>
  <c r="R6678" i="5"/>
  <c r="Q6678" i="5"/>
  <c r="R6677" i="5"/>
  <c r="Q6677" i="5"/>
  <c r="R6676" i="5"/>
  <c r="Q6676" i="5"/>
  <c r="R6675" i="5"/>
  <c r="Q6675" i="5"/>
  <c r="R6674" i="5"/>
  <c r="Q6674" i="5"/>
  <c r="R6673" i="5"/>
  <c r="Q6673" i="5"/>
  <c r="R6672" i="5"/>
  <c r="Q6672" i="5"/>
  <c r="R6671" i="5"/>
  <c r="Q6671" i="5"/>
  <c r="R6670" i="5"/>
  <c r="Q6670" i="5"/>
  <c r="R6669" i="5"/>
  <c r="Q6669" i="5"/>
  <c r="R6668" i="5"/>
  <c r="Q6668" i="5"/>
  <c r="R6667" i="5"/>
  <c r="Q6667" i="5"/>
  <c r="R6666" i="5"/>
  <c r="Q6666" i="5"/>
  <c r="R6665" i="5"/>
  <c r="Q6665" i="5"/>
  <c r="R6664" i="5"/>
  <c r="Q6664" i="5"/>
  <c r="R6663" i="5"/>
  <c r="Q6663" i="5"/>
  <c r="R6662" i="5"/>
  <c r="Q6662" i="5"/>
  <c r="R6661" i="5"/>
  <c r="Q6661" i="5"/>
  <c r="R6660" i="5"/>
  <c r="Q6660" i="5"/>
  <c r="R6659" i="5"/>
  <c r="Q6659" i="5"/>
  <c r="R6658" i="5"/>
  <c r="Q6658" i="5"/>
  <c r="R6657" i="5"/>
  <c r="Q6657" i="5"/>
  <c r="R6656" i="5"/>
  <c r="Q6656" i="5"/>
  <c r="R6655" i="5"/>
  <c r="Q6655" i="5"/>
  <c r="R6654" i="5"/>
  <c r="Q6654" i="5"/>
  <c r="R6653" i="5"/>
  <c r="Q6653" i="5"/>
  <c r="R6652" i="5"/>
  <c r="Q6652" i="5"/>
  <c r="R6651" i="5"/>
  <c r="Q6651" i="5"/>
  <c r="R6650" i="5"/>
  <c r="Q6650" i="5"/>
  <c r="R6649" i="5"/>
  <c r="Q6649" i="5"/>
  <c r="R6648" i="5"/>
  <c r="Q6648" i="5"/>
  <c r="R6647" i="5"/>
  <c r="Q6647" i="5"/>
  <c r="R6646" i="5"/>
  <c r="Q6646" i="5"/>
  <c r="R6645" i="5"/>
  <c r="Q6645" i="5"/>
  <c r="R6644" i="5"/>
  <c r="Q6644" i="5"/>
  <c r="R6643" i="5"/>
  <c r="Q6643" i="5"/>
  <c r="R6642" i="5"/>
  <c r="Q6642" i="5"/>
  <c r="R6641" i="5"/>
  <c r="Q6641" i="5"/>
  <c r="R6640" i="5"/>
  <c r="Q6640" i="5"/>
  <c r="R6639" i="5"/>
  <c r="Q6639" i="5"/>
  <c r="R6638" i="5"/>
  <c r="Q6638" i="5"/>
  <c r="R6637" i="5"/>
  <c r="Q6637" i="5"/>
  <c r="R6636" i="5"/>
  <c r="Q6636" i="5"/>
  <c r="R6635" i="5"/>
  <c r="Q6635" i="5"/>
  <c r="R6634" i="5"/>
  <c r="Q6634" i="5"/>
  <c r="R6633" i="5"/>
  <c r="Q6633" i="5"/>
  <c r="R6632" i="5"/>
  <c r="Q6632" i="5"/>
  <c r="R6631" i="5"/>
  <c r="Q6631" i="5"/>
  <c r="R6630" i="5"/>
  <c r="Q6630" i="5"/>
  <c r="R6629" i="5"/>
  <c r="Q6629" i="5"/>
  <c r="R6628" i="5"/>
  <c r="Q6628" i="5"/>
  <c r="R6627" i="5"/>
  <c r="Q6627" i="5"/>
  <c r="R6626" i="5"/>
  <c r="Q6626" i="5"/>
  <c r="R6625" i="5"/>
  <c r="Q6625" i="5"/>
  <c r="R6624" i="5"/>
  <c r="Q6624" i="5"/>
  <c r="R6623" i="5"/>
  <c r="Q6623" i="5"/>
  <c r="R6622" i="5"/>
  <c r="Q6622" i="5"/>
  <c r="R6621" i="5"/>
  <c r="Q6621" i="5"/>
  <c r="R6620" i="5"/>
  <c r="Q6620" i="5"/>
  <c r="R6619" i="5"/>
  <c r="Q6619" i="5"/>
  <c r="R6618" i="5"/>
  <c r="Q6618" i="5"/>
  <c r="R6617" i="5"/>
  <c r="Q6617" i="5"/>
  <c r="R6616" i="5"/>
  <c r="Q6616" i="5"/>
  <c r="R6615" i="5"/>
  <c r="Q6615" i="5"/>
  <c r="R6614" i="5"/>
  <c r="Q6614" i="5"/>
  <c r="R6613" i="5"/>
  <c r="Q6613" i="5"/>
  <c r="R6612" i="5"/>
  <c r="Q6612" i="5"/>
  <c r="R6611" i="5"/>
  <c r="Q6611" i="5"/>
  <c r="R6610" i="5"/>
  <c r="Q6610" i="5"/>
  <c r="R6609" i="5"/>
  <c r="Q6609" i="5"/>
  <c r="R6608" i="5"/>
  <c r="Q6608" i="5"/>
  <c r="R6607" i="5"/>
  <c r="Q6607" i="5"/>
  <c r="R6606" i="5"/>
  <c r="Q6606" i="5"/>
  <c r="R6605" i="5"/>
  <c r="Q6605" i="5"/>
  <c r="R6604" i="5"/>
  <c r="Q6604" i="5"/>
  <c r="R6603" i="5"/>
  <c r="Q6603" i="5"/>
  <c r="R6602" i="5"/>
  <c r="Q6602" i="5"/>
  <c r="R6601" i="5"/>
  <c r="Q6601" i="5"/>
  <c r="R6600" i="5"/>
  <c r="Q6600" i="5"/>
  <c r="R6599" i="5"/>
  <c r="Q6599" i="5"/>
  <c r="R6598" i="5"/>
  <c r="Q6598" i="5"/>
  <c r="R6597" i="5"/>
  <c r="Q6597" i="5"/>
  <c r="R6596" i="5"/>
  <c r="Q6596" i="5"/>
  <c r="R6595" i="5"/>
  <c r="Q6595" i="5"/>
  <c r="R6594" i="5"/>
  <c r="Q6594" i="5"/>
  <c r="R6593" i="5"/>
  <c r="Q6593" i="5"/>
  <c r="R6592" i="5"/>
  <c r="Q6592" i="5"/>
  <c r="R6591" i="5"/>
  <c r="Q6591" i="5"/>
  <c r="R6590" i="5"/>
  <c r="Q6590" i="5"/>
  <c r="R6589" i="5"/>
  <c r="Q6589" i="5"/>
  <c r="R6588" i="5"/>
  <c r="Q6588" i="5"/>
  <c r="R6587" i="5"/>
  <c r="Q6587" i="5"/>
  <c r="R6586" i="5"/>
  <c r="Q6586" i="5"/>
  <c r="R6585" i="5"/>
  <c r="Q6585" i="5"/>
  <c r="R6584" i="5"/>
  <c r="Q6584" i="5"/>
  <c r="R6583" i="5"/>
  <c r="Q6583" i="5"/>
  <c r="R6582" i="5"/>
  <c r="Q6582" i="5"/>
  <c r="R6581" i="5"/>
  <c r="Q6581" i="5"/>
  <c r="R6580" i="5"/>
  <c r="Q6580" i="5"/>
  <c r="R6579" i="5"/>
  <c r="Q6579" i="5"/>
  <c r="R6578" i="5"/>
  <c r="Q6578" i="5"/>
  <c r="R6577" i="5"/>
  <c r="Q6577" i="5"/>
  <c r="R6576" i="5"/>
  <c r="Q6576" i="5"/>
  <c r="R6575" i="5"/>
  <c r="Q6575" i="5"/>
  <c r="R6574" i="5"/>
  <c r="Q6574" i="5"/>
  <c r="R6573" i="5"/>
  <c r="Q6573" i="5"/>
  <c r="R6572" i="5"/>
  <c r="Q6572" i="5"/>
  <c r="R6571" i="5"/>
  <c r="Q6571" i="5"/>
  <c r="R6570" i="5"/>
  <c r="Q6570" i="5"/>
  <c r="R6569" i="5"/>
  <c r="Q6569" i="5"/>
  <c r="R6568" i="5"/>
  <c r="Q6568" i="5"/>
  <c r="R6567" i="5"/>
  <c r="Q6567" i="5"/>
  <c r="R6566" i="5"/>
  <c r="Q6566" i="5"/>
  <c r="R6565" i="5"/>
  <c r="Q6565" i="5"/>
  <c r="R6564" i="5"/>
  <c r="Q6564" i="5"/>
  <c r="R6563" i="5"/>
  <c r="Q6563" i="5"/>
  <c r="R6562" i="5"/>
  <c r="Q6562" i="5"/>
  <c r="R6561" i="5"/>
  <c r="Q6561" i="5"/>
  <c r="R6560" i="5"/>
  <c r="Q6560" i="5"/>
  <c r="R6559" i="5"/>
  <c r="Q6559" i="5"/>
  <c r="R6558" i="5"/>
  <c r="Q6558" i="5"/>
  <c r="R6557" i="5"/>
  <c r="Q6557" i="5"/>
  <c r="R6556" i="5"/>
  <c r="Q6556" i="5"/>
  <c r="R6555" i="5"/>
  <c r="Q6555" i="5"/>
  <c r="R6554" i="5"/>
  <c r="Q6554" i="5"/>
  <c r="R6553" i="5"/>
  <c r="Q6553" i="5"/>
  <c r="R6552" i="5"/>
  <c r="Q6552" i="5"/>
  <c r="R6551" i="5"/>
  <c r="Q6551" i="5"/>
  <c r="R6550" i="5"/>
  <c r="Q6550" i="5"/>
  <c r="R6549" i="5"/>
  <c r="Q6549" i="5"/>
  <c r="R6548" i="5"/>
  <c r="Q6548" i="5"/>
  <c r="R6547" i="5"/>
  <c r="Q6547" i="5"/>
  <c r="R6546" i="5"/>
  <c r="Q6546" i="5"/>
  <c r="R6545" i="5"/>
  <c r="Q6545" i="5"/>
  <c r="R6544" i="5"/>
  <c r="Q6544" i="5"/>
  <c r="R6543" i="5"/>
  <c r="Q6543" i="5"/>
  <c r="R6542" i="5"/>
  <c r="Q6542" i="5"/>
  <c r="R6541" i="5"/>
  <c r="Q6541" i="5"/>
  <c r="R6540" i="5"/>
  <c r="Q6540" i="5"/>
  <c r="R6539" i="5"/>
  <c r="Q6539" i="5"/>
  <c r="R6538" i="5"/>
  <c r="Q6538" i="5"/>
  <c r="R6537" i="5"/>
  <c r="Q6537" i="5"/>
  <c r="R6536" i="5"/>
  <c r="Q6536" i="5"/>
  <c r="R6535" i="5"/>
  <c r="Q6535" i="5"/>
  <c r="R6534" i="5"/>
  <c r="Q6534" i="5"/>
  <c r="R6533" i="5"/>
  <c r="Q6533" i="5"/>
  <c r="R6532" i="5"/>
  <c r="Q6532" i="5"/>
  <c r="R6531" i="5"/>
  <c r="Q6531" i="5"/>
  <c r="R6530" i="5"/>
  <c r="Q6530" i="5"/>
  <c r="R6529" i="5"/>
  <c r="Q6529" i="5"/>
  <c r="R6528" i="5"/>
  <c r="Q6528" i="5"/>
  <c r="R6527" i="5"/>
  <c r="Q6527" i="5"/>
  <c r="R6526" i="5"/>
  <c r="Q6526" i="5"/>
  <c r="R6525" i="5"/>
  <c r="Q6525" i="5"/>
  <c r="R6524" i="5"/>
  <c r="Q6524" i="5"/>
  <c r="R6523" i="5"/>
  <c r="Q6523" i="5"/>
  <c r="R6522" i="5"/>
  <c r="Q6522" i="5"/>
  <c r="R6521" i="5"/>
  <c r="Q6521" i="5"/>
  <c r="R6520" i="5"/>
  <c r="Q6520" i="5"/>
  <c r="R6519" i="5"/>
  <c r="Q6519" i="5"/>
  <c r="R6518" i="5"/>
  <c r="Q6518" i="5"/>
  <c r="R6517" i="5"/>
  <c r="Q6517" i="5"/>
  <c r="R6516" i="5"/>
  <c r="Q6516" i="5"/>
  <c r="R6515" i="5"/>
  <c r="Q6515" i="5"/>
  <c r="R6514" i="5"/>
  <c r="Q6514" i="5"/>
  <c r="R6513" i="5"/>
  <c r="Q6513" i="5"/>
  <c r="R6512" i="5"/>
  <c r="Q6512" i="5"/>
  <c r="R6511" i="5"/>
  <c r="Q6511" i="5"/>
  <c r="R6510" i="5"/>
  <c r="Q6510" i="5"/>
  <c r="R6509" i="5"/>
  <c r="Q6509" i="5"/>
  <c r="R6508" i="5"/>
  <c r="Q6508" i="5"/>
  <c r="R6507" i="5"/>
  <c r="Q6507" i="5"/>
  <c r="R6506" i="5"/>
  <c r="Q6506" i="5"/>
  <c r="R6505" i="5"/>
  <c r="Q6505" i="5"/>
  <c r="R6504" i="5"/>
  <c r="Q6504" i="5"/>
  <c r="R6503" i="5"/>
  <c r="Q6503" i="5"/>
  <c r="R6502" i="5"/>
  <c r="Q6502" i="5"/>
  <c r="R6501" i="5"/>
  <c r="Q6501" i="5"/>
  <c r="R6500" i="5"/>
  <c r="Q6500" i="5"/>
  <c r="R6499" i="5"/>
  <c r="Q6499" i="5"/>
  <c r="R6498" i="5"/>
  <c r="Q6498" i="5"/>
  <c r="R6497" i="5"/>
  <c r="Q6497" i="5"/>
  <c r="R6496" i="5"/>
  <c r="Q6496" i="5"/>
  <c r="R6495" i="5"/>
  <c r="Q6495" i="5"/>
  <c r="R6494" i="5"/>
  <c r="Q6494" i="5"/>
  <c r="R6493" i="5"/>
  <c r="Q6493" i="5"/>
  <c r="R6492" i="5"/>
  <c r="Q6492" i="5"/>
  <c r="R6491" i="5"/>
  <c r="Q6491" i="5"/>
  <c r="R6490" i="5"/>
  <c r="Q6490" i="5"/>
  <c r="R6489" i="5"/>
  <c r="Q6489" i="5"/>
  <c r="R6488" i="5"/>
  <c r="Q6488" i="5"/>
  <c r="R6487" i="5"/>
  <c r="Q6487" i="5"/>
  <c r="R6486" i="5"/>
  <c r="Q6486" i="5"/>
  <c r="R6485" i="5"/>
  <c r="Q6485" i="5"/>
  <c r="R6484" i="5"/>
  <c r="Q6484" i="5"/>
  <c r="R6483" i="5"/>
  <c r="Q6483" i="5"/>
  <c r="R6482" i="5"/>
  <c r="Q6482" i="5"/>
  <c r="R6481" i="5"/>
  <c r="Q6481" i="5"/>
  <c r="R6480" i="5"/>
  <c r="Q6480" i="5"/>
  <c r="R6479" i="5"/>
  <c r="Q6479" i="5"/>
  <c r="R6478" i="5"/>
  <c r="Q6478" i="5"/>
  <c r="R6477" i="5"/>
  <c r="Q6477" i="5"/>
  <c r="R6476" i="5"/>
  <c r="Q6476" i="5"/>
  <c r="R6475" i="5"/>
  <c r="Q6475" i="5"/>
  <c r="R6474" i="5"/>
  <c r="Q6474" i="5"/>
  <c r="R6473" i="5"/>
  <c r="Q6473" i="5"/>
  <c r="R6472" i="5"/>
  <c r="Q6472" i="5"/>
  <c r="R6471" i="5"/>
  <c r="Q6471" i="5"/>
  <c r="R6470" i="5"/>
  <c r="Q6470" i="5"/>
  <c r="R6469" i="5"/>
  <c r="Q6469" i="5"/>
  <c r="R6468" i="5"/>
  <c r="Q6468" i="5"/>
  <c r="R6467" i="5"/>
  <c r="Q6467" i="5"/>
  <c r="R6466" i="5"/>
  <c r="Q6466" i="5"/>
  <c r="R6465" i="5"/>
  <c r="Q6465" i="5"/>
  <c r="R6464" i="5"/>
  <c r="Q6464" i="5"/>
  <c r="R6463" i="5"/>
  <c r="Q6463" i="5"/>
  <c r="R6462" i="5"/>
  <c r="Q6462" i="5"/>
  <c r="R6461" i="5"/>
  <c r="Q6461" i="5"/>
  <c r="R6460" i="5"/>
  <c r="Q6460" i="5"/>
  <c r="R6459" i="5"/>
  <c r="Q6459" i="5"/>
  <c r="R6458" i="5"/>
  <c r="Q6458" i="5"/>
  <c r="R6457" i="5"/>
  <c r="Q6457" i="5"/>
  <c r="R6456" i="5"/>
  <c r="Q6456" i="5"/>
  <c r="R6455" i="5"/>
  <c r="Q6455" i="5"/>
  <c r="R6454" i="5"/>
  <c r="Q6454" i="5"/>
  <c r="R6453" i="5"/>
  <c r="Q6453" i="5"/>
  <c r="R6452" i="5"/>
  <c r="Q6452" i="5"/>
  <c r="R6451" i="5"/>
  <c r="Q6451" i="5"/>
  <c r="R6450" i="5"/>
  <c r="Q6450" i="5"/>
  <c r="R6449" i="5"/>
  <c r="Q6449" i="5"/>
  <c r="R6448" i="5"/>
  <c r="Q6448" i="5"/>
  <c r="R6447" i="5"/>
  <c r="Q6447" i="5"/>
  <c r="R6446" i="5"/>
  <c r="Q6446" i="5"/>
  <c r="R6445" i="5"/>
  <c r="Q6445" i="5"/>
  <c r="R6444" i="5"/>
  <c r="Q6444" i="5"/>
  <c r="R6443" i="5"/>
  <c r="Q6443" i="5"/>
  <c r="R6442" i="5"/>
  <c r="Q6442" i="5"/>
  <c r="R6441" i="5"/>
  <c r="Q6441" i="5"/>
  <c r="R6440" i="5"/>
  <c r="Q6440" i="5"/>
  <c r="R6439" i="5"/>
  <c r="Q6439" i="5"/>
  <c r="R6438" i="5"/>
  <c r="Q6438" i="5"/>
  <c r="R6437" i="5"/>
  <c r="Q6437" i="5"/>
  <c r="R6436" i="5"/>
  <c r="Q6436" i="5"/>
  <c r="R6435" i="5"/>
  <c r="Q6435" i="5"/>
  <c r="R6434" i="5"/>
  <c r="Q6434" i="5"/>
  <c r="R6433" i="5"/>
  <c r="Q6433" i="5"/>
  <c r="R6432" i="5"/>
  <c r="Q6432" i="5"/>
  <c r="R6431" i="5"/>
  <c r="Q6431" i="5"/>
  <c r="R6430" i="5"/>
  <c r="Q6430" i="5"/>
  <c r="R6429" i="5"/>
  <c r="Q6429" i="5"/>
  <c r="R6428" i="5"/>
  <c r="Q6428" i="5"/>
  <c r="R6427" i="5"/>
  <c r="Q6427" i="5"/>
  <c r="R6426" i="5"/>
  <c r="Q6426" i="5"/>
  <c r="R6425" i="5"/>
  <c r="Q6425" i="5"/>
  <c r="R6424" i="5"/>
  <c r="Q6424" i="5"/>
  <c r="R6423" i="5"/>
  <c r="Q6423" i="5"/>
  <c r="R6422" i="5"/>
  <c r="Q6422" i="5"/>
  <c r="R6421" i="5"/>
  <c r="Q6421" i="5"/>
  <c r="R6420" i="5"/>
  <c r="Q6420" i="5"/>
  <c r="R6419" i="5"/>
  <c r="Q6419" i="5"/>
  <c r="R6418" i="5"/>
  <c r="Q6418" i="5"/>
  <c r="R6417" i="5"/>
  <c r="Q6417" i="5"/>
  <c r="R6416" i="5"/>
  <c r="Q6416" i="5"/>
  <c r="R6415" i="5"/>
  <c r="Q6415" i="5"/>
  <c r="R6414" i="5"/>
  <c r="Q6414" i="5"/>
  <c r="R6413" i="5"/>
  <c r="Q6413" i="5"/>
  <c r="R6412" i="5"/>
  <c r="Q6412" i="5"/>
  <c r="R6411" i="5"/>
  <c r="Q6411" i="5"/>
  <c r="R6410" i="5"/>
  <c r="Q6410" i="5"/>
  <c r="R6409" i="5"/>
  <c r="Q6409" i="5"/>
  <c r="R6408" i="5"/>
  <c r="Q6408" i="5"/>
  <c r="R6407" i="5"/>
  <c r="Q6407" i="5"/>
  <c r="R6406" i="5"/>
  <c r="Q6406" i="5"/>
  <c r="R6405" i="5"/>
  <c r="Q6405" i="5"/>
  <c r="R6404" i="5"/>
  <c r="Q6404" i="5"/>
  <c r="R6403" i="5"/>
  <c r="Q6403" i="5"/>
  <c r="R6402" i="5"/>
  <c r="Q6402" i="5"/>
  <c r="R6401" i="5"/>
  <c r="Q6401" i="5"/>
  <c r="R6400" i="5"/>
  <c r="Q6400" i="5"/>
  <c r="R6399" i="5"/>
  <c r="Q6399" i="5"/>
  <c r="R6398" i="5"/>
  <c r="Q6398" i="5"/>
  <c r="R6397" i="5"/>
  <c r="Q6397" i="5"/>
  <c r="R6396" i="5"/>
  <c r="Q6396" i="5"/>
  <c r="R6395" i="5"/>
  <c r="Q6395" i="5"/>
  <c r="R6394" i="5"/>
  <c r="Q6394" i="5"/>
  <c r="R6393" i="5"/>
  <c r="Q6393" i="5"/>
  <c r="R6392" i="5"/>
  <c r="Q6392" i="5"/>
  <c r="R6391" i="5"/>
  <c r="Q6391" i="5"/>
  <c r="R6390" i="5"/>
  <c r="Q6390" i="5"/>
  <c r="R6389" i="5"/>
  <c r="Q6389" i="5"/>
  <c r="R6388" i="5"/>
  <c r="Q6388" i="5"/>
  <c r="R6387" i="5"/>
  <c r="Q6387" i="5"/>
  <c r="R6386" i="5"/>
  <c r="Q6386" i="5"/>
  <c r="R6385" i="5"/>
  <c r="Q6385" i="5"/>
  <c r="R6384" i="5"/>
  <c r="Q6384" i="5"/>
  <c r="R6383" i="5"/>
  <c r="Q6383" i="5"/>
  <c r="R6382" i="5"/>
  <c r="Q6382" i="5"/>
  <c r="R6381" i="5"/>
  <c r="Q6381" i="5"/>
  <c r="R6380" i="5"/>
  <c r="Q6380" i="5"/>
  <c r="R6379" i="5"/>
  <c r="Q6379" i="5"/>
  <c r="R6378" i="5"/>
  <c r="Q6378" i="5"/>
  <c r="R6377" i="5"/>
  <c r="Q6377" i="5"/>
  <c r="R6376" i="5"/>
  <c r="Q6376" i="5"/>
  <c r="R6375" i="5"/>
  <c r="Q6375" i="5"/>
  <c r="R6374" i="5"/>
  <c r="Q6374" i="5"/>
  <c r="R6373" i="5"/>
  <c r="Q6373" i="5"/>
  <c r="R6372" i="5"/>
  <c r="Q6372" i="5"/>
  <c r="R6371" i="5"/>
  <c r="Q6371" i="5"/>
  <c r="R6370" i="5"/>
  <c r="Q6370" i="5"/>
  <c r="R6369" i="5"/>
  <c r="Q6369" i="5"/>
  <c r="R6368" i="5"/>
  <c r="Q6368" i="5"/>
  <c r="R6367" i="5"/>
  <c r="Q6367" i="5"/>
  <c r="R6366" i="5"/>
  <c r="Q6366" i="5"/>
  <c r="R6365" i="5"/>
  <c r="Q6365" i="5"/>
  <c r="R6364" i="5"/>
  <c r="Q6364" i="5"/>
  <c r="R6363" i="5"/>
  <c r="Q6363" i="5"/>
  <c r="R6362" i="5"/>
  <c r="Q6362" i="5"/>
  <c r="R6361" i="5"/>
  <c r="Q6361" i="5"/>
  <c r="R6360" i="5"/>
  <c r="Q6360" i="5"/>
  <c r="R6359" i="5"/>
  <c r="Q6359" i="5"/>
  <c r="R6358" i="5"/>
  <c r="Q6358" i="5"/>
  <c r="R6357" i="5"/>
  <c r="Q6357" i="5"/>
  <c r="R6356" i="5"/>
  <c r="Q6356" i="5"/>
  <c r="R6355" i="5"/>
  <c r="Q6355" i="5"/>
  <c r="R6354" i="5"/>
  <c r="Q6354" i="5"/>
  <c r="R6353" i="5"/>
  <c r="Q6353" i="5"/>
  <c r="R6352" i="5"/>
  <c r="Q6352" i="5"/>
  <c r="R6351" i="5"/>
  <c r="Q6351" i="5"/>
  <c r="R6350" i="5"/>
  <c r="Q6350" i="5"/>
  <c r="R6349" i="5"/>
  <c r="Q6349" i="5"/>
  <c r="R6348" i="5"/>
  <c r="Q6348" i="5"/>
  <c r="R6347" i="5"/>
  <c r="Q6347" i="5"/>
  <c r="R6346" i="5"/>
  <c r="Q6346" i="5"/>
  <c r="R6345" i="5"/>
  <c r="Q6345" i="5"/>
  <c r="R6344" i="5"/>
  <c r="Q6344" i="5"/>
  <c r="R6343" i="5"/>
  <c r="Q6343" i="5"/>
  <c r="R6342" i="5"/>
  <c r="Q6342" i="5"/>
  <c r="R6341" i="5"/>
  <c r="Q6341" i="5"/>
  <c r="R6340" i="5"/>
  <c r="Q6340" i="5"/>
  <c r="R6339" i="5"/>
  <c r="Q6339" i="5"/>
  <c r="R6338" i="5"/>
  <c r="Q6338" i="5"/>
  <c r="R6337" i="5"/>
  <c r="Q6337" i="5"/>
  <c r="R6336" i="5"/>
  <c r="Q6336" i="5"/>
  <c r="R6335" i="5"/>
  <c r="Q6335" i="5"/>
  <c r="R6334" i="5"/>
  <c r="Q6334" i="5"/>
  <c r="R6333" i="5"/>
  <c r="Q6333" i="5"/>
  <c r="R6332" i="5"/>
  <c r="Q6332" i="5"/>
  <c r="R6331" i="5"/>
  <c r="Q6331" i="5"/>
  <c r="R6330" i="5"/>
  <c r="Q6330" i="5"/>
  <c r="R6329" i="5"/>
  <c r="Q6329" i="5"/>
  <c r="R6328" i="5"/>
  <c r="Q6328" i="5"/>
  <c r="R6327" i="5"/>
  <c r="Q6327" i="5"/>
  <c r="R6326" i="5"/>
  <c r="Q6326" i="5"/>
  <c r="R6325" i="5"/>
  <c r="Q6325" i="5"/>
  <c r="R6324" i="5"/>
  <c r="Q6324" i="5"/>
  <c r="R6323" i="5"/>
  <c r="Q6323" i="5"/>
  <c r="R6322" i="5"/>
  <c r="Q6322" i="5"/>
  <c r="R6321" i="5"/>
  <c r="Q6321" i="5"/>
  <c r="R6320" i="5"/>
  <c r="Q6320" i="5"/>
  <c r="R6319" i="5"/>
  <c r="Q6319" i="5"/>
  <c r="R6318" i="5"/>
  <c r="Q6318" i="5"/>
  <c r="R6317" i="5"/>
  <c r="Q6317" i="5"/>
  <c r="R6316" i="5"/>
  <c r="Q6316" i="5"/>
  <c r="R6315" i="5"/>
  <c r="Q6315" i="5"/>
  <c r="R6314" i="5"/>
  <c r="Q6314" i="5"/>
  <c r="R6313" i="5"/>
  <c r="Q6313" i="5"/>
  <c r="R6312" i="5"/>
  <c r="Q6312" i="5"/>
  <c r="R6311" i="5"/>
  <c r="Q6311" i="5"/>
  <c r="R6310" i="5"/>
  <c r="Q6310" i="5"/>
  <c r="R6309" i="5"/>
  <c r="Q6309" i="5"/>
  <c r="R6308" i="5"/>
  <c r="Q6308" i="5"/>
  <c r="R6307" i="5"/>
  <c r="Q6307" i="5"/>
  <c r="R6306" i="5"/>
  <c r="Q6306" i="5"/>
  <c r="R6305" i="5"/>
  <c r="Q6305" i="5"/>
  <c r="R6304" i="5"/>
  <c r="Q6304" i="5"/>
  <c r="R6303" i="5"/>
  <c r="Q6303" i="5"/>
  <c r="R6302" i="5"/>
  <c r="Q6302" i="5"/>
  <c r="R6301" i="5"/>
  <c r="Q6301" i="5"/>
  <c r="R6300" i="5"/>
  <c r="Q6300" i="5"/>
  <c r="R6299" i="5"/>
  <c r="Q6299" i="5"/>
  <c r="R6298" i="5"/>
  <c r="Q6298" i="5"/>
  <c r="R6297" i="5"/>
  <c r="Q6297" i="5"/>
  <c r="R6296" i="5"/>
  <c r="Q6296" i="5"/>
  <c r="R6295" i="5"/>
  <c r="Q6295" i="5"/>
  <c r="R6294" i="5"/>
  <c r="Q6294" i="5"/>
  <c r="R6293" i="5"/>
  <c r="Q6293" i="5"/>
  <c r="R6292" i="5"/>
  <c r="Q6292" i="5"/>
  <c r="R6291" i="5"/>
  <c r="Q6291" i="5"/>
  <c r="R6290" i="5"/>
  <c r="Q6290" i="5"/>
  <c r="R6289" i="5"/>
  <c r="Q6289" i="5"/>
  <c r="R6288" i="5"/>
  <c r="Q6288" i="5"/>
  <c r="R6287" i="5"/>
  <c r="Q6287" i="5"/>
  <c r="R6286" i="5"/>
  <c r="Q6286" i="5"/>
  <c r="R6285" i="5"/>
  <c r="Q6285" i="5"/>
  <c r="R6284" i="5"/>
  <c r="Q6284" i="5"/>
  <c r="R6283" i="5"/>
  <c r="Q6283" i="5"/>
  <c r="R6282" i="5"/>
  <c r="Q6282" i="5"/>
  <c r="R6281" i="5"/>
  <c r="Q6281" i="5"/>
  <c r="R6280" i="5"/>
  <c r="Q6280" i="5"/>
  <c r="R6279" i="5"/>
  <c r="Q6279" i="5"/>
  <c r="R6278" i="5"/>
  <c r="Q6278" i="5"/>
  <c r="R6277" i="5"/>
  <c r="Q6277" i="5"/>
  <c r="R6276" i="5"/>
  <c r="Q6276" i="5"/>
  <c r="R6275" i="5"/>
  <c r="Q6275" i="5"/>
  <c r="R6274" i="5"/>
  <c r="Q6274" i="5"/>
  <c r="R6273" i="5"/>
  <c r="Q6273" i="5"/>
  <c r="R6272" i="5"/>
  <c r="Q6272" i="5"/>
  <c r="R6271" i="5"/>
  <c r="Q6271" i="5"/>
  <c r="R6270" i="5"/>
  <c r="Q6270" i="5"/>
  <c r="R6269" i="5"/>
  <c r="Q6269" i="5"/>
  <c r="R6268" i="5"/>
  <c r="Q6268" i="5"/>
  <c r="R6267" i="5"/>
  <c r="Q6267" i="5"/>
  <c r="R6266" i="5"/>
  <c r="Q6266" i="5"/>
  <c r="R6265" i="5"/>
  <c r="Q6265" i="5"/>
  <c r="R6264" i="5"/>
  <c r="Q6264" i="5"/>
  <c r="R6263" i="5"/>
  <c r="Q6263" i="5"/>
  <c r="R6262" i="5"/>
  <c r="Q6262" i="5"/>
  <c r="R6261" i="5"/>
  <c r="Q6261" i="5"/>
  <c r="R6260" i="5"/>
  <c r="Q6260" i="5"/>
  <c r="R6259" i="5"/>
  <c r="Q6259" i="5"/>
  <c r="R6258" i="5"/>
  <c r="Q6258" i="5"/>
  <c r="R6257" i="5"/>
  <c r="Q6257" i="5"/>
  <c r="R6256" i="5"/>
  <c r="Q6256" i="5"/>
  <c r="R6255" i="5"/>
  <c r="Q6255" i="5"/>
  <c r="R6254" i="5"/>
  <c r="Q6254" i="5"/>
  <c r="R6253" i="5"/>
  <c r="Q6253" i="5"/>
  <c r="R6252" i="5"/>
  <c r="Q6252" i="5"/>
  <c r="R6251" i="5"/>
  <c r="Q6251" i="5"/>
  <c r="R6250" i="5"/>
  <c r="Q6250" i="5"/>
  <c r="R6249" i="5"/>
  <c r="Q6249" i="5"/>
  <c r="R6248" i="5"/>
  <c r="Q6248" i="5"/>
  <c r="R6247" i="5"/>
  <c r="Q6247" i="5"/>
  <c r="R6246" i="5"/>
  <c r="Q6246" i="5"/>
  <c r="R6245" i="5"/>
  <c r="Q6245" i="5"/>
  <c r="R6244" i="5"/>
  <c r="Q6244" i="5"/>
  <c r="R6243" i="5"/>
  <c r="Q6243" i="5"/>
  <c r="R6242" i="5"/>
  <c r="Q6242" i="5"/>
  <c r="R6241" i="5"/>
  <c r="Q6241" i="5"/>
  <c r="R6240" i="5"/>
  <c r="Q6240" i="5"/>
  <c r="R6239" i="5"/>
  <c r="Q6239" i="5"/>
  <c r="R6238" i="5"/>
  <c r="Q6238" i="5"/>
  <c r="R6237" i="5"/>
  <c r="Q6237" i="5"/>
  <c r="R6236" i="5"/>
  <c r="Q6236" i="5"/>
  <c r="R6235" i="5"/>
  <c r="Q6235" i="5"/>
  <c r="R6234" i="5"/>
  <c r="Q6234" i="5"/>
  <c r="R6233" i="5"/>
  <c r="Q6233" i="5"/>
  <c r="R6232" i="5"/>
  <c r="Q6232" i="5"/>
  <c r="R6231" i="5"/>
  <c r="Q6231" i="5"/>
  <c r="R6230" i="5"/>
  <c r="Q6230" i="5"/>
  <c r="R6229" i="5"/>
  <c r="Q6229" i="5"/>
  <c r="R6228" i="5"/>
  <c r="Q6228" i="5"/>
  <c r="R6227" i="5"/>
  <c r="Q6227" i="5"/>
  <c r="R6226" i="5"/>
  <c r="Q6226" i="5"/>
  <c r="R6225" i="5"/>
  <c r="Q6225" i="5"/>
  <c r="R6224" i="5"/>
  <c r="Q6224" i="5"/>
  <c r="R6223" i="5"/>
  <c r="Q6223" i="5"/>
  <c r="R6222" i="5"/>
  <c r="Q6222" i="5"/>
  <c r="R6221" i="5"/>
  <c r="Q6221" i="5"/>
  <c r="R6220" i="5"/>
  <c r="Q6220" i="5"/>
  <c r="R6219" i="5"/>
  <c r="Q6219" i="5"/>
  <c r="R6218" i="5"/>
  <c r="Q6218" i="5"/>
  <c r="R6217" i="5"/>
  <c r="Q6217" i="5"/>
  <c r="R6216" i="5"/>
  <c r="Q6216" i="5"/>
  <c r="R6215" i="5"/>
  <c r="Q6215" i="5"/>
  <c r="R6214" i="5"/>
  <c r="Q6214" i="5"/>
  <c r="R6213" i="5"/>
  <c r="Q6213" i="5"/>
  <c r="R6212" i="5"/>
  <c r="Q6212" i="5"/>
  <c r="R6211" i="5"/>
  <c r="Q6211" i="5"/>
  <c r="R6210" i="5"/>
  <c r="Q6210" i="5"/>
  <c r="R6209" i="5"/>
  <c r="Q6209" i="5"/>
  <c r="R6208" i="5"/>
  <c r="Q6208" i="5"/>
  <c r="R6207" i="5"/>
  <c r="Q6207" i="5"/>
  <c r="R6206" i="5"/>
  <c r="Q6206" i="5"/>
  <c r="R6205" i="5"/>
  <c r="Q6205" i="5"/>
  <c r="R6204" i="5"/>
  <c r="Q6204" i="5"/>
  <c r="R6203" i="5"/>
  <c r="Q6203" i="5"/>
  <c r="R6202" i="5"/>
  <c r="Q6202" i="5"/>
  <c r="R6201" i="5"/>
  <c r="Q6201" i="5"/>
  <c r="R6200" i="5"/>
  <c r="Q6200" i="5"/>
  <c r="R6199" i="5"/>
  <c r="Q6199" i="5"/>
  <c r="R6198" i="5"/>
  <c r="Q6198" i="5"/>
  <c r="R6197" i="5"/>
  <c r="Q6197" i="5"/>
  <c r="R6196" i="5"/>
  <c r="Q6196" i="5"/>
  <c r="R6195" i="5"/>
  <c r="Q6195" i="5"/>
  <c r="R6194" i="5"/>
  <c r="Q6194" i="5"/>
  <c r="R6193" i="5"/>
  <c r="Q6193" i="5"/>
  <c r="R6192" i="5"/>
  <c r="Q6192" i="5"/>
  <c r="R6191" i="5"/>
  <c r="Q6191" i="5"/>
  <c r="R6190" i="5"/>
  <c r="Q6190" i="5"/>
  <c r="R6189" i="5"/>
  <c r="Q6189" i="5"/>
  <c r="R6188" i="5"/>
  <c r="Q6188" i="5"/>
  <c r="R6187" i="5"/>
  <c r="Q6187" i="5"/>
  <c r="R6186" i="5"/>
  <c r="Q6186" i="5"/>
  <c r="R6185" i="5"/>
  <c r="Q6185" i="5"/>
  <c r="R6184" i="5"/>
  <c r="Q6184" i="5"/>
  <c r="R6183" i="5"/>
  <c r="Q6183" i="5"/>
  <c r="R6182" i="5"/>
  <c r="Q6182" i="5"/>
  <c r="R6181" i="5"/>
  <c r="Q6181" i="5"/>
  <c r="R6180" i="5"/>
  <c r="Q6180" i="5"/>
  <c r="R6179" i="5"/>
  <c r="Q6179" i="5"/>
  <c r="R6178" i="5"/>
  <c r="Q6178" i="5"/>
  <c r="R6177" i="5"/>
  <c r="Q6177" i="5"/>
  <c r="R6176" i="5"/>
  <c r="Q6176" i="5"/>
  <c r="R6175" i="5"/>
  <c r="Q6175" i="5"/>
  <c r="R6174" i="5"/>
  <c r="Q6174" i="5"/>
  <c r="R6173" i="5"/>
  <c r="Q6173" i="5"/>
  <c r="R6172" i="5"/>
  <c r="Q6172" i="5"/>
  <c r="R6171" i="5"/>
  <c r="Q6171" i="5"/>
  <c r="R6170" i="5"/>
  <c r="Q6170" i="5"/>
  <c r="R6169" i="5"/>
  <c r="Q6169" i="5"/>
  <c r="R6168" i="5"/>
  <c r="Q6168" i="5"/>
  <c r="R6167" i="5"/>
  <c r="Q6167" i="5"/>
  <c r="R6166" i="5"/>
  <c r="Q6166" i="5"/>
  <c r="R6165" i="5"/>
  <c r="Q6165" i="5"/>
  <c r="R6164" i="5"/>
  <c r="Q6164" i="5"/>
  <c r="R6163" i="5"/>
  <c r="Q6163" i="5"/>
  <c r="R6162" i="5"/>
  <c r="Q6162" i="5"/>
  <c r="R6161" i="5"/>
  <c r="Q6161" i="5"/>
  <c r="R6160" i="5"/>
  <c r="Q6160" i="5"/>
  <c r="R6159" i="5"/>
  <c r="Q6159" i="5"/>
  <c r="R6158" i="5"/>
  <c r="Q6158" i="5"/>
  <c r="R6157" i="5"/>
  <c r="Q6157" i="5"/>
  <c r="R6156" i="5"/>
  <c r="Q6156" i="5"/>
  <c r="R6155" i="5"/>
  <c r="Q6155" i="5"/>
  <c r="R6154" i="5"/>
  <c r="Q6154" i="5"/>
  <c r="R6153" i="5"/>
  <c r="Q6153" i="5"/>
  <c r="R6152" i="5"/>
  <c r="Q6152" i="5"/>
  <c r="R6151" i="5"/>
  <c r="Q6151" i="5"/>
  <c r="R6150" i="5"/>
  <c r="Q6150" i="5"/>
  <c r="R6149" i="5"/>
  <c r="Q6149" i="5"/>
  <c r="R6148" i="5"/>
  <c r="Q6148" i="5"/>
  <c r="R6147" i="5"/>
  <c r="Q6147" i="5"/>
  <c r="R6146" i="5"/>
  <c r="Q6146" i="5"/>
  <c r="R6145" i="5"/>
  <c r="Q6145" i="5"/>
  <c r="R6144" i="5"/>
  <c r="Q6144" i="5"/>
  <c r="R6143" i="5"/>
  <c r="Q6143" i="5"/>
  <c r="R6142" i="5"/>
  <c r="Q6142" i="5"/>
  <c r="R6141" i="5"/>
  <c r="Q6141" i="5"/>
  <c r="R6140" i="5"/>
  <c r="Q6140" i="5"/>
  <c r="R6139" i="5"/>
  <c r="Q6139" i="5"/>
  <c r="R6138" i="5"/>
  <c r="Q6138" i="5"/>
  <c r="R6137" i="5"/>
  <c r="Q6137" i="5"/>
  <c r="R6136" i="5"/>
  <c r="Q6136" i="5"/>
  <c r="R6135" i="5"/>
  <c r="Q6135" i="5"/>
  <c r="R6134" i="5"/>
  <c r="Q6134" i="5"/>
  <c r="R6133" i="5"/>
  <c r="Q6133" i="5"/>
  <c r="R6132" i="5"/>
  <c r="Q6132" i="5"/>
  <c r="R6131" i="5"/>
  <c r="Q6131" i="5"/>
  <c r="R6130" i="5"/>
  <c r="Q6130" i="5"/>
  <c r="R6129" i="5"/>
  <c r="Q6129" i="5"/>
  <c r="R6128" i="5"/>
  <c r="Q6128" i="5"/>
  <c r="R6127" i="5"/>
  <c r="Q6127" i="5"/>
  <c r="R6126" i="5"/>
  <c r="Q6126" i="5"/>
  <c r="R6125" i="5"/>
  <c r="Q6125" i="5"/>
  <c r="R6124" i="5"/>
  <c r="Q6124" i="5"/>
  <c r="R6123" i="5"/>
  <c r="Q6123" i="5"/>
  <c r="R6122" i="5"/>
  <c r="Q6122" i="5"/>
  <c r="R6121" i="5"/>
  <c r="Q6121" i="5"/>
  <c r="R6120" i="5"/>
  <c r="Q6120" i="5"/>
  <c r="R6119" i="5"/>
  <c r="Q6119" i="5"/>
  <c r="R6118" i="5"/>
  <c r="Q6118" i="5"/>
  <c r="R6117" i="5"/>
  <c r="Q6117" i="5"/>
  <c r="R6116" i="5"/>
  <c r="Q6116" i="5"/>
  <c r="R6115" i="5"/>
  <c r="Q6115" i="5"/>
  <c r="R6114" i="5"/>
  <c r="Q6114" i="5"/>
  <c r="R6113" i="5"/>
  <c r="Q6113" i="5"/>
  <c r="R6112" i="5"/>
  <c r="Q6112" i="5"/>
  <c r="R6111" i="5"/>
  <c r="Q6111" i="5"/>
  <c r="R6110" i="5"/>
  <c r="Q6110" i="5"/>
  <c r="R6109" i="5"/>
  <c r="Q6109" i="5"/>
  <c r="R6108" i="5"/>
  <c r="Q6108" i="5"/>
  <c r="R6107" i="5"/>
  <c r="Q6107" i="5"/>
  <c r="R6106" i="5"/>
  <c r="Q6106" i="5"/>
  <c r="R6105" i="5"/>
  <c r="Q6105" i="5"/>
  <c r="R6104" i="5"/>
  <c r="Q6104" i="5"/>
  <c r="R6103" i="5"/>
  <c r="Q6103" i="5"/>
  <c r="R6102" i="5"/>
  <c r="Q6102" i="5"/>
  <c r="R6101" i="5"/>
  <c r="Q6101" i="5"/>
  <c r="R6100" i="5"/>
  <c r="Q6100" i="5"/>
  <c r="R6099" i="5"/>
  <c r="Q6099" i="5"/>
  <c r="R6098" i="5"/>
  <c r="Q6098" i="5"/>
  <c r="R6097" i="5"/>
  <c r="Q6097" i="5"/>
  <c r="R6096" i="5"/>
  <c r="Q6096" i="5"/>
  <c r="R6095" i="5"/>
  <c r="Q6095" i="5"/>
  <c r="R6094" i="5"/>
  <c r="Q6094" i="5"/>
  <c r="R6093" i="5"/>
  <c r="Q6093" i="5"/>
  <c r="R6092" i="5"/>
  <c r="Q6092" i="5"/>
  <c r="R6091" i="5"/>
  <c r="Q6091" i="5"/>
  <c r="R6090" i="5"/>
  <c r="Q6090" i="5"/>
  <c r="R6089" i="5"/>
  <c r="Q6089" i="5"/>
  <c r="R6088" i="5"/>
  <c r="Q6088" i="5"/>
  <c r="R6087" i="5"/>
  <c r="Q6087" i="5"/>
  <c r="R6086" i="5"/>
  <c r="Q6086" i="5"/>
  <c r="R6085" i="5"/>
  <c r="Q6085" i="5"/>
  <c r="R6084" i="5"/>
  <c r="Q6084" i="5"/>
  <c r="R6083" i="5"/>
  <c r="Q6083" i="5"/>
  <c r="R6082" i="5"/>
  <c r="Q6082" i="5"/>
  <c r="R6081" i="5"/>
  <c r="Q6081" i="5"/>
  <c r="R6080" i="5"/>
  <c r="Q6080" i="5"/>
  <c r="R6079" i="5"/>
  <c r="Q6079" i="5"/>
  <c r="R6078" i="5"/>
  <c r="Q6078" i="5"/>
  <c r="R6077" i="5"/>
  <c r="Q6077" i="5"/>
  <c r="R6076" i="5"/>
  <c r="Q6076" i="5"/>
  <c r="R6075" i="5"/>
  <c r="Q6075" i="5"/>
  <c r="R6074" i="5"/>
  <c r="Q6074" i="5"/>
  <c r="R6073" i="5"/>
  <c r="Q6073" i="5"/>
  <c r="R6072" i="5"/>
  <c r="Q6072" i="5"/>
  <c r="R6071" i="5"/>
  <c r="Q6071" i="5"/>
  <c r="R6070" i="5"/>
  <c r="Q6070" i="5"/>
  <c r="R6069" i="5"/>
  <c r="Q6069" i="5"/>
  <c r="R6068" i="5"/>
  <c r="Q6068" i="5"/>
  <c r="R6067" i="5"/>
  <c r="Q6067" i="5"/>
  <c r="R6066" i="5"/>
  <c r="Q6066" i="5"/>
  <c r="R6065" i="5"/>
  <c r="Q6065" i="5"/>
  <c r="R6064" i="5"/>
  <c r="Q6064" i="5"/>
  <c r="R6063" i="5"/>
  <c r="Q6063" i="5"/>
  <c r="R6062" i="5"/>
  <c r="Q6062" i="5"/>
  <c r="R6061" i="5"/>
  <c r="Q6061" i="5"/>
  <c r="R6060" i="5"/>
  <c r="Q6060" i="5"/>
  <c r="R6059" i="5"/>
  <c r="Q6059" i="5"/>
  <c r="R6058" i="5"/>
  <c r="Q6058" i="5"/>
  <c r="R6057" i="5"/>
  <c r="Q6057" i="5"/>
  <c r="R6056" i="5"/>
  <c r="Q6056" i="5"/>
  <c r="R6055" i="5"/>
  <c r="Q6055" i="5"/>
  <c r="R6054" i="5"/>
  <c r="Q6054" i="5"/>
  <c r="R6053" i="5"/>
  <c r="Q6053" i="5"/>
  <c r="R6052" i="5"/>
  <c r="Q6052" i="5"/>
  <c r="R6051" i="5"/>
  <c r="Q6051" i="5"/>
  <c r="R6050" i="5"/>
  <c r="Q6050" i="5"/>
  <c r="R6049" i="5"/>
  <c r="Q6049" i="5"/>
  <c r="R6048" i="5"/>
  <c r="Q6048" i="5"/>
  <c r="R6047" i="5"/>
  <c r="Q6047" i="5"/>
  <c r="R6046" i="5"/>
  <c r="Q6046" i="5"/>
  <c r="R6045" i="5"/>
  <c r="Q6045" i="5"/>
  <c r="R6044" i="5"/>
  <c r="Q6044" i="5"/>
  <c r="R6043" i="5"/>
  <c r="Q6043" i="5"/>
  <c r="R6042" i="5"/>
  <c r="Q6042" i="5"/>
  <c r="R6041" i="5"/>
  <c r="Q6041" i="5"/>
  <c r="R6040" i="5"/>
  <c r="Q6040" i="5"/>
  <c r="R6039" i="5"/>
  <c r="Q6039" i="5"/>
  <c r="R6038" i="5"/>
  <c r="Q6038" i="5"/>
  <c r="R6037" i="5"/>
  <c r="Q6037" i="5"/>
  <c r="R6036" i="5"/>
  <c r="Q6036" i="5"/>
  <c r="R6035" i="5"/>
  <c r="Q6035" i="5"/>
  <c r="R6034" i="5"/>
  <c r="Q6034" i="5"/>
  <c r="R6033" i="5"/>
  <c r="Q6033" i="5"/>
  <c r="R6032" i="5"/>
  <c r="Q6032" i="5"/>
  <c r="R6031" i="5"/>
  <c r="Q6031" i="5"/>
  <c r="R6030" i="5"/>
  <c r="Q6030" i="5"/>
  <c r="R6029" i="5"/>
  <c r="Q6029" i="5"/>
  <c r="R6028" i="5"/>
  <c r="Q6028" i="5"/>
  <c r="R6027" i="5"/>
  <c r="Q6027" i="5"/>
  <c r="R6026" i="5"/>
  <c r="Q6026" i="5"/>
  <c r="R6025" i="5"/>
  <c r="Q6025" i="5"/>
  <c r="R6024" i="5"/>
  <c r="Q6024" i="5"/>
  <c r="R6023" i="5"/>
  <c r="Q6023" i="5"/>
  <c r="R6022" i="5"/>
  <c r="Q6022" i="5"/>
  <c r="R6021" i="5"/>
  <c r="Q6021" i="5"/>
  <c r="R6020" i="5"/>
  <c r="Q6020" i="5"/>
  <c r="R6019" i="5"/>
  <c r="Q6019" i="5"/>
  <c r="R6018" i="5"/>
  <c r="Q6018" i="5"/>
  <c r="R6017" i="5"/>
  <c r="Q6017" i="5"/>
  <c r="R6016" i="5"/>
  <c r="Q6016" i="5"/>
  <c r="R6015" i="5"/>
  <c r="Q6015" i="5"/>
  <c r="R6014" i="5"/>
  <c r="Q6014" i="5"/>
  <c r="R6013" i="5"/>
  <c r="Q6013" i="5"/>
  <c r="R6012" i="5"/>
  <c r="Q6012" i="5"/>
  <c r="R6011" i="5"/>
  <c r="Q6011" i="5"/>
  <c r="R6010" i="5"/>
  <c r="Q6010" i="5"/>
  <c r="R6009" i="5"/>
  <c r="Q6009" i="5"/>
  <c r="R6008" i="5"/>
  <c r="Q6008" i="5"/>
  <c r="R6007" i="5"/>
  <c r="Q6007" i="5"/>
  <c r="R6006" i="5"/>
  <c r="Q6006" i="5"/>
  <c r="R6005" i="5"/>
  <c r="Q6005" i="5"/>
  <c r="R6004" i="5"/>
  <c r="Q6004" i="5"/>
  <c r="R6003" i="5"/>
  <c r="Q6003" i="5"/>
  <c r="R6002" i="5"/>
  <c r="Q6002" i="5"/>
  <c r="R6001" i="5"/>
  <c r="Q6001" i="5"/>
  <c r="R6000" i="5"/>
  <c r="Q6000" i="5"/>
  <c r="R5999" i="5"/>
  <c r="Q5999" i="5"/>
  <c r="R5998" i="5"/>
  <c r="Q5998" i="5"/>
  <c r="R5997" i="5"/>
  <c r="Q5997" i="5"/>
  <c r="R5996" i="5"/>
  <c r="Q5996" i="5"/>
  <c r="R5995" i="5"/>
  <c r="Q5995" i="5"/>
  <c r="R5994" i="5"/>
  <c r="Q5994" i="5"/>
  <c r="R5993" i="5"/>
  <c r="Q5993" i="5"/>
  <c r="R5992" i="5"/>
  <c r="Q5992" i="5"/>
  <c r="R5991" i="5"/>
  <c r="Q5991" i="5"/>
  <c r="R5990" i="5"/>
  <c r="Q5990" i="5"/>
  <c r="R5989" i="5"/>
  <c r="Q5989" i="5"/>
  <c r="R5988" i="5"/>
  <c r="Q5988" i="5"/>
  <c r="R5987" i="5"/>
  <c r="Q5987" i="5"/>
  <c r="R5986" i="5"/>
  <c r="Q5986" i="5"/>
  <c r="R5985" i="5"/>
  <c r="Q5985" i="5"/>
  <c r="R5984" i="5"/>
  <c r="Q5984" i="5"/>
  <c r="R5983" i="5"/>
  <c r="Q5983" i="5"/>
  <c r="R5982" i="5"/>
  <c r="Q5982" i="5"/>
  <c r="R5981" i="5"/>
  <c r="Q5981" i="5"/>
  <c r="R5980" i="5"/>
  <c r="Q5980" i="5"/>
  <c r="R5979" i="5"/>
  <c r="Q5979" i="5"/>
  <c r="R5978" i="5"/>
  <c r="Q5978" i="5"/>
  <c r="R5977" i="5"/>
  <c r="Q5977" i="5"/>
  <c r="R5976" i="5"/>
  <c r="Q5976" i="5"/>
  <c r="R5975" i="5"/>
  <c r="Q5975" i="5"/>
  <c r="R5974" i="5"/>
  <c r="Q5974" i="5"/>
  <c r="R5973" i="5"/>
  <c r="Q5973" i="5"/>
  <c r="R5972" i="5"/>
  <c r="Q5972" i="5"/>
  <c r="R5971" i="5"/>
  <c r="Q5971" i="5"/>
  <c r="R5970" i="5"/>
  <c r="Q5970" i="5"/>
  <c r="R5969" i="5"/>
  <c r="Q5969" i="5"/>
  <c r="R5968" i="5"/>
  <c r="Q5968" i="5"/>
  <c r="R5967" i="5"/>
  <c r="Q5967" i="5"/>
  <c r="R5966" i="5"/>
  <c r="Q5966" i="5"/>
  <c r="R5965" i="5"/>
  <c r="Q5965" i="5"/>
  <c r="R5964" i="5"/>
  <c r="Q5964" i="5"/>
  <c r="R5963" i="5"/>
  <c r="Q5963" i="5"/>
  <c r="R5962" i="5"/>
  <c r="Q5962" i="5"/>
  <c r="R5961" i="5"/>
  <c r="Q5961" i="5"/>
  <c r="R5960" i="5"/>
  <c r="Q5960" i="5"/>
  <c r="R5959" i="5"/>
  <c r="Q5959" i="5"/>
  <c r="R5958" i="5"/>
  <c r="Q5958" i="5"/>
  <c r="R5957" i="5"/>
  <c r="Q5957" i="5"/>
  <c r="R5956" i="5"/>
  <c r="Q5956" i="5"/>
  <c r="R5955" i="5"/>
  <c r="Q5955" i="5"/>
  <c r="R5954" i="5"/>
  <c r="Q5954" i="5"/>
  <c r="R5953" i="5"/>
  <c r="Q5953" i="5"/>
  <c r="R5952" i="5"/>
  <c r="Q5952" i="5"/>
  <c r="R5951" i="5"/>
  <c r="Q5951" i="5"/>
  <c r="R5950" i="5"/>
  <c r="Q5950" i="5"/>
  <c r="R5949" i="5"/>
  <c r="Q5949" i="5"/>
  <c r="R5948" i="5"/>
  <c r="Q5948" i="5"/>
  <c r="R5947" i="5"/>
  <c r="Q5947" i="5"/>
  <c r="R5946" i="5"/>
  <c r="Q5946" i="5"/>
  <c r="R5945" i="5"/>
  <c r="Q5945" i="5"/>
  <c r="R5944" i="5"/>
  <c r="Q5944" i="5"/>
  <c r="R5943" i="5"/>
  <c r="Q5943" i="5"/>
  <c r="R5942" i="5"/>
  <c r="Q5942" i="5"/>
  <c r="R5941" i="5"/>
  <c r="Q5941" i="5"/>
  <c r="R5940" i="5"/>
  <c r="Q5940" i="5"/>
  <c r="R5939" i="5"/>
  <c r="Q5939" i="5"/>
  <c r="R5938" i="5"/>
  <c r="Q5938" i="5"/>
  <c r="R5937" i="5"/>
  <c r="Q5937" i="5"/>
  <c r="R5936" i="5"/>
  <c r="Q5936" i="5"/>
  <c r="R5935" i="5"/>
  <c r="Q5935" i="5"/>
  <c r="R5934" i="5"/>
  <c r="Q5934" i="5"/>
  <c r="R5933" i="5"/>
  <c r="Q5933" i="5"/>
  <c r="R5932" i="5"/>
  <c r="Q5932" i="5"/>
  <c r="R5931" i="5"/>
  <c r="Q5931" i="5"/>
  <c r="R5930" i="5"/>
  <c r="Q5930" i="5"/>
  <c r="R5929" i="5"/>
  <c r="Q5929" i="5"/>
  <c r="R5928" i="5"/>
  <c r="Q5928" i="5"/>
  <c r="R5927" i="5"/>
  <c r="Q5927" i="5"/>
  <c r="R5926" i="5"/>
  <c r="Q5926" i="5"/>
  <c r="R5925" i="5"/>
  <c r="Q5925" i="5"/>
  <c r="R5924" i="5"/>
  <c r="Q5924" i="5"/>
  <c r="R5923" i="5"/>
  <c r="Q5923" i="5"/>
  <c r="R5922" i="5"/>
  <c r="Q5922" i="5"/>
  <c r="R5921" i="5"/>
  <c r="Q5921" i="5"/>
  <c r="R5920" i="5"/>
  <c r="Q5920" i="5"/>
  <c r="R5919" i="5"/>
  <c r="Q5919" i="5"/>
  <c r="R5918" i="5"/>
  <c r="Q5918" i="5"/>
  <c r="R5917" i="5"/>
  <c r="Q5917" i="5"/>
  <c r="R5916" i="5"/>
  <c r="Q5916" i="5"/>
  <c r="R5915" i="5"/>
  <c r="Q5915" i="5"/>
  <c r="R5914" i="5"/>
  <c r="Q5914" i="5"/>
  <c r="R5913" i="5"/>
  <c r="Q5913" i="5"/>
  <c r="R5912" i="5"/>
  <c r="Q5912" i="5"/>
  <c r="R5911" i="5"/>
  <c r="Q5911" i="5"/>
  <c r="R5910" i="5"/>
  <c r="Q5910" i="5"/>
  <c r="R5909" i="5"/>
  <c r="Q5909" i="5"/>
  <c r="R5908" i="5"/>
  <c r="Q5908" i="5"/>
  <c r="R5907" i="5"/>
  <c r="Q5907" i="5"/>
  <c r="R5906" i="5"/>
  <c r="Q5906" i="5"/>
  <c r="R5905" i="5"/>
  <c r="Q5905" i="5"/>
  <c r="R5904" i="5"/>
  <c r="Q5904" i="5"/>
  <c r="R5903" i="5"/>
  <c r="Q5903" i="5"/>
  <c r="R5902" i="5"/>
  <c r="Q5902" i="5"/>
  <c r="R5901" i="5"/>
  <c r="Q5901" i="5"/>
  <c r="R5900" i="5"/>
  <c r="Q5900" i="5"/>
  <c r="R5899" i="5"/>
  <c r="Q5899" i="5"/>
  <c r="R5898" i="5"/>
  <c r="Q5898" i="5"/>
  <c r="R5897" i="5"/>
  <c r="Q5897" i="5"/>
  <c r="R5896" i="5"/>
  <c r="Q5896" i="5"/>
  <c r="R5895" i="5"/>
  <c r="Q5895" i="5"/>
  <c r="R5894" i="5"/>
  <c r="Q5894" i="5"/>
  <c r="R5893" i="5"/>
  <c r="Q5893" i="5"/>
  <c r="R5892" i="5"/>
  <c r="Q5892" i="5"/>
  <c r="R5891" i="5"/>
  <c r="Q5891" i="5"/>
  <c r="R5890" i="5"/>
  <c r="Q5890" i="5"/>
  <c r="R5889" i="5"/>
  <c r="Q5889" i="5"/>
  <c r="R5888" i="5"/>
  <c r="Q5888" i="5"/>
  <c r="R5887" i="5"/>
  <c r="Q5887" i="5"/>
  <c r="R5886" i="5"/>
  <c r="Q5886" i="5"/>
  <c r="R5885" i="5"/>
  <c r="Q5885" i="5"/>
  <c r="R5884" i="5"/>
  <c r="Q5884" i="5"/>
  <c r="R5883" i="5"/>
  <c r="Q5883" i="5"/>
  <c r="R5882" i="5"/>
  <c r="Q5882" i="5"/>
  <c r="R5881" i="5"/>
  <c r="Q5881" i="5"/>
  <c r="R5880" i="5"/>
  <c r="Q5880" i="5"/>
  <c r="R5879" i="5"/>
  <c r="Q5879" i="5"/>
  <c r="R5878" i="5"/>
  <c r="Q5878" i="5"/>
  <c r="R5877" i="5"/>
  <c r="Q5877" i="5"/>
  <c r="R5876" i="5"/>
  <c r="Q5876" i="5"/>
  <c r="R5875" i="5"/>
  <c r="Q5875" i="5"/>
  <c r="R5874" i="5"/>
  <c r="Q5874" i="5"/>
  <c r="R5873" i="5"/>
  <c r="Q5873" i="5"/>
  <c r="R5872" i="5"/>
  <c r="Q5872" i="5"/>
  <c r="R5871" i="5"/>
  <c r="Q5871" i="5"/>
  <c r="R5870" i="5"/>
  <c r="Q5870" i="5"/>
  <c r="R5869" i="5"/>
  <c r="Q5869" i="5"/>
  <c r="R5868" i="5"/>
  <c r="Q5868" i="5"/>
  <c r="R5867" i="5"/>
  <c r="Q5867" i="5"/>
  <c r="R5866" i="5"/>
  <c r="Q5866" i="5"/>
  <c r="R5865" i="5"/>
  <c r="Q5865" i="5"/>
  <c r="R5864" i="5"/>
  <c r="Q5864" i="5"/>
  <c r="R5863" i="5"/>
  <c r="Q5863" i="5"/>
  <c r="R5862" i="5"/>
  <c r="Q5862" i="5"/>
  <c r="R5861" i="5"/>
  <c r="Q5861" i="5"/>
  <c r="R5860" i="5"/>
  <c r="Q5860" i="5"/>
  <c r="R5859" i="5"/>
  <c r="Q5859" i="5"/>
  <c r="R5858" i="5"/>
  <c r="Q5858" i="5"/>
  <c r="R5857" i="5"/>
  <c r="Q5857" i="5"/>
  <c r="R5856" i="5"/>
  <c r="Q5856" i="5"/>
  <c r="R5855" i="5"/>
  <c r="Q5855" i="5"/>
  <c r="R5854" i="5"/>
  <c r="Q5854" i="5"/>
  <c r="R5853" i="5"/>
  <c r="Q5853" i="5"/>
  <c r="R5852" i="5"/>
  <c r="Q5852" i="5"/>
  <c r="R5851" i="5"/>
  <c r="Q5851" i="5"/>
  <c r="R5850" i="5"/>
  <c r="Q5850" i="5"/>
  <c r="R5849" i="5"/>
  <c r="Q5849" i="5"/>
  <c r="R5848" i="5"/>
  <c r="Q5848" i="5"/>
  <c r="R5847" i="5"/>
  <c r="Q5847" i="5"/>
  <c r="R5846" i="5"/>
  <c r="Q5846" i="5"/>
  <c r="R5845" i="5"/>
  <c r="Q5845" i="5"/>
  <c r="R5844" i="5"/>
  <c r="Q5844" i="5"/>
  <c r="R5843" i="5"/>
  <c r="Q5843" i="5"/>
  <c r="R5842" i="5"/>
  <c r="Q5842" i="5"/>
  <c r="R5841" i="5"/>
  <c r="Q5841" i="5"/>
  <c r="R5840" i="5"/>
  <c r="Q5840" i="5"/>
  <c r="R5839" i="5"/>
  <c r="Q5839" i="5"/>
  <c r="R5838" i="5"/>
  <c r="Q5838" i="5"/>
  <c r="R5837" i="5"/>
  <c r="Q5837" i="5"/>
  <c r="R5836" i="5"/>
  <c r="Q5836" i="5"/>
  <c r="R5835" i="5"/>
  <c r="Q5835" i="5"/>
  <c r="R5834" i="5"/>
  <c r="Q5834" i="5"/>
  <c r="R5833" i="5"/>
  <c r="Q5833" i="5"/>
  <c r="R5832" i="5"/>
  <c r="Q5832" i="5"/>
  <c r="R5831" i="5"/>
  <c r="Q5831" i="5"/>
  <c r="R5830" i="5"/>
  <c r="Q5830" i="5"/>
  <c r="R5829" i="5"/>
  <c r="Q5829" i="5"/>
  <c r="R5828" i="5"/>
  <c r="Q5828" i="5"/>
  <c r="R5827" i="5"/>
  <c r="Q5827" i="5"/>
  <c r="R5826" i="5"/>
  <c r="Q5826" i="5"/>
  <c r="R5825" i="5"/>
  <c r="Q5825" i="5"/>
  <c r="R5824" i="5"/>
  <c r="Q5824" i="5"/>
  <c r="R5823" i="5"/>
  <c r="Q5823" i="5"/>
  <c r="R5822" i="5"/>
  <c r="Q5822" i="5"/>
  <c r="R5821" i="5"/>
  <c r="Q5821" i="5"/>
  <c r="R5820" i="5"/>
  <c r="Q5820" i="5"/>
  <c r="R5819" i="5"/>
  <c r="Q5819" i="5"/>
  <c r="R5818" i="5"/>
  <c r="Q5818" i="5"/>
  <c r="R5817" i="5"/>
  <c r="Q5817" i="5"/>
  <c r="R5816" i="5"/>
  <c r="Q5816" i="5"/>
  <c r="R5815" i="5"/>
  <c r="Q5815" i="5"/>
  <c r="R5814" i="5"/>
  <c r="Q5814" i="5"/>
  <c r="R5813" i="5"/>
  <c r="Q5813" i="5"/>
  <c r="R5812" i="5"/>
  <c r="Q5812" i="5"/>
  <c r="R5811" i="5"/>
  <c r="Q5811" i="5"/>
  <c r="R5810" i="5"/>
  <c r="Q5810" i="5"/>
  <c r="R5809" i="5"/>
  <c r="Q5809" i="5"/>
  <c r="R5808" i="5"/>
  <c r="Q5808" i="5"/>
  <c r="R5807" i="5"/>
  <c r="Q5807" i="5"/>
  <c r="R5806" i="5"/>
  <c r="Q5806" i="5"/>
  <c r="R5805" i="5"/>
  <c r="Q5805" i="5"/>
  <c r="R5804" i="5"/>
  <c r="Q5804" i="5"/>
  <c r="R5803" i="5"/>
  <c r="Q5803" i="5"/>
  <c r="R5802" i="5"/>
  <c r="Q5802" i="5"/>
  <c r="R5801" i="5"/>
  <c r="Q5801" i="5"/>
  <c r="R5800" i="5"/>
  <c r="Q5800" i="5"/>
  <c r="R5799" i="5"/>
  <c r="Q5799" i="5"/>
  <c r="R5798" i="5"/>
  <c r="Q5798" i="5"/>
  <c r="R5797" i="5"/>
  <c r="Q5797" i="5"/>
  <c r="R5796" i="5"/>
  <c r="Q5796" i="5"/>
  <c r="R5795" i="5"/>
  <c r="Q5795" i="5"/>
  <c r="R5794" i="5"/>
  <c r="Q5794" i="5"/>
  <c r="R5793" i="5"/>
  <c r="Q5793" i="5"/>
  <c r="R5792" i="5"/>
  <c r="Q5792" i="5"/>
  <c r="R5791" i="5"/>
  <c r="Q5791" i="5"/>
  <c r="R5790" i="5"/>
  <c r="Q5790" i="5"/>
  <c r="R5789" i="5"/>
  <c r="Q5789" i="5"/>
  <c r="R5788" i="5"/>
  <c r="Q5788" i="5"/>
  <c r="R5787" i="5"/>
  <c r="Q5787" i="5"/>
  <c r="R5786" i="5"/>
  <c r="Q5786" i="5"/>
  <c r="R5785" i="5"/>
  <c r="Q5785" i="5"/>
  <c r="R5784" i="5"/>
  <c r="Q5784" i="5"/>
  <c r="R5783" i="5"/>
  <c r="Q5783" i="5"/>
  <c r="R5782" i="5"/>
  <c r="Q5782" i="5"/>
  <c r="R5781" i="5"/>
  <c r="Q5781" i="5"/>
  <c r="R5780" i="5"/>
  <c r="Q5780" i="5"/>
  <c r="R5779" i="5"/>
  <c r="Q5779" i="5"/>
  <c r="R5778" i="5"/>
  <c r="Q5778" i="5"/>
  <c r="R5777" i="5"/>
  <c r="Q5777" i="5"/>
  <c r="R5776" i="5"/>
  <c r="Q5776" i="5"/>
  <c r="R5775" i="5"/>
  <c r="Q5775" i="5"/>
  <c r="R5774" i="5"/>
  <c r="Q5774" i="5"/>
  <c r="R5773" i="5"/>
  <c r="Q5773" i="5"/>
  <c r="R5772" i="5"/>
  <c r="Q5772" i="5"/>
  <c r="R5771" i="5"/>
  <c r="Q5771" i="5"/>
  <c r="R5770" i="5"/>
  <c r="Q5770" i="5"/>
  <c r="R5769" i="5"/>
  <c r="Q5769" i="5"/>
  <c r="R5768" i="5"/>
  <c r="Q5768" i="5"/>
  <c r="R5767" i="5"/>
  <c r="Q5767" i="5"/>
  <c r="R5766" i="5"/>
  <c r="Q5766" i="5"/>
  <c r="R5765" i="5"/>
  <c r="Q5765" i="5"/>
  <c r="R5764" i="5"/>
  <c r="Q5764" i="5"/>
  <c r="R5763" i="5"/>
  <c r="Q5763" i="5"/>
  <c r="R5762" i="5"/>
  <c r="Q5762" i="5"/>
  <c r="R5761" i="5"/>
  <c r="Q5761" i="5"/>
  <c r="R5760" i="5"/>
  <c r="Q5760" i="5"/>
  <c r="R5759" i="5"/>
  <c r="Q5759" i="5"/>
  <c r="R5758" i="5"/>
  <c r="Q5758" i="5"/>
  <c r="R5757" i="5"/>
  <c r="Q5757" i="5"/>
  <c r="R5756" i="5"/>
  <c r="Q5756" i="5"/>
  <c r="R5755" i="5"/>
  <c r="Q5755" i="5"/>
  <c r="R5754" i="5"/>
  <c r="Q5754" i="5"/>
  <c r="R5753" i="5"/>
  <c r="Q5753" i="5"/>
  <c r="R5752" i="5"/>
  <c r="Q5752" i="5"/>
  <c r="R5751" i="5"/>
  <c r="Q5751" i="5"/>
  <c r="R5750" i="5"/>
  <c r="Q5750" i="5"/>
  <c r="R5749" i="5"/>
  <c r="Q5749" i="5"/>
  <c r="R5748" i="5"/>
  <c r="Q5748" i="5"/>
  <c r="R5747" i="5"/>
  <c r="Q5747" i="5"/>
  <c r="R5746" i="5"/>
  <c r="Q5746" i="5"/>
  <c r="R5745" i="5"/>
  <c r="Q5745" i="5"/>
  <c r="R5744" i="5"/>
  <c r="Q5744" i="5"/>
  <c r="R5743" i="5"/>
  <c r="Q5743" i="5"/>
  <c r="R5742" i="5"/>
  <c r="Q5742" i="5"/>
  <c r="R5741" i="5"/>
  <c r="Q5741" i="5"/>
  <c r="R5740" i="5"/>
  <c r="Q5740" i="5"/>
  <c r="R5739" i="5"/>
  <c r="Q5739" i="5"/>
  <c r="R5738" i="5"/>
  <c r="Q5738" i="5"/>
  <c r="R5737" i="5"/>
  <c r="Q5737" i="5"/>
  <c r="R5736" i="5"/>
  <c r="Q5736" i="5"/>
  <c r="R5735" i="5"/>
  <c r="Q5735" i="5"/>
  <c r="R5734" i="5"/>
  <c r="Q5734" i="5"/>
  <c r="R5733" i="5"/>
  <c r="Q5733" i="5"/>
  <c r="R5732" i="5"/>
  <c r="Q5732" i="5"/>
  <c r="R5731" i="5"/>
  <c r="Q5731" i="5"/>
  <c r="R5730" i="5"/>
  <c r="Q5730" i="5"/>
  <c r="R5729" i="5"/>
  <c r="Q5729" i="5"/>
  <c r="R5728" i="5"/>
  <c r="Q5728" i="5"/>
  <c r="R5727" i="5"/>
  <c r="Q5727" i="5"/>
  <c r="R5726" i="5"/>
  <c r="Q5726" i="5"/>
  <c r="R5725" i="5"/>
  <c r="Q5725" i="5"/>
  <c r="R5724" i="5"/>
  <c r="Q5724" i="5"/>
  <c r="R5723" i="5"/>
  <c r="Q5723" i="5"/>
  <c r="R5722" i="5"/>
  <c r="Q5722" i="5"/>
  <c r="R5721" i="5"/>
  <c r="Q5721" i="5"/>
  <c r="R5720" i="5"/>
  <c r="Q5720" i="5"/>
  <c r="R5719" i="5"/>
  <c r="Q5719" i="5"/>
  <c r="R5718" i="5"/>
  <c r="Q5718" i="5"/>
  <c r="R5717" i="5"/>
  <c r="Q5717" i="5"/>
  <c r="R5716" i="5"/>
  <c r="Q5716" i="5"/>
  <c r="R5715" i="5"/>
  <c r="Q5715" i="5"/>
  <c r="R5714" i="5"/>
  <c r="Q5714" i="5"/>
  <c r="R5713" i="5"/>
  <c r="Q5713" i="5"/>
  <c r="R5712" i="5"/>
  <c r="Q5712" i="5"/>
  <c r="R5711" i="5"/>
  <c r="Q5711" i="5"/>
  <c r="R5710" i="5"/>
  <c r="Q5710" i="5"/>
  <c r="R5709" i="5"/>
  <c r="Q5709" i="5"/>
  <c r="R5708" i="5"/>
  <c r="Q5708" i="5"/>
  <c r="R5707" i="5"/>
  <c r="Q5707" i="5"/>
  <c r="R5706" i="5"/>
  <c r="Q5706" i="5"/>
  <c r="R5705" i="5"/>
  <c r="Q5705" i="5"/>
  <c r="R5704" i="5"/>
  <c r="Q5704" i="5"/>
  <c r="R5703" i="5"/>
  <c r="Q5703" i="5"/>
  <c r="R5702" i="5"/>
  <c r="Q5702" i="5"/>
  <c r="R5701" i="5"/>
  <c r="Q5701" i="5"/>
  <c r="R5700" i="5"/>
  <c r="Q5700" i="5"/>
  <c r="R5699" i="5"/>
  <c r="Q5699" i="5"/>
  <c r="R5698" i="5"/>
  <c r="Q5698" i="5"/>
  <c r="R5697" i="5"/>
  <c r="Q5697" i="5"/>
  <c r="R5696" i="5"/>
  <c r="Q5696" i="5"/>
  <c r="R5695" i="5"/>
  <c r="Q5695" i="5"/>
  <c r="R5694" i="5"/>
  <c r="Q5694" i="5"/>
  <c r="R5693" i="5"/>
  <c r="Q5693" i="5"/>
  <c r="R5692" i="5"/>
  <c r="Q5692" i="5"/>
  <c r="R5691" i="5"/>
  <c r="Q5691" i="5"/>
  <c r="R5690" i="5"/>
  <c r="Q5690" i="5"/>
  <c r="R5689" i="5"/>
  <c r="Q5689" i="5"/>
  <c r="R5688" i="5"/>
  <c r="Q5688" i="5"/>
  <c r="R5687" i="5"/>
  <c r="Q5687" i="5"/>
  <c r="R5686" i="5"/>
  <c r="Q5686" i="5"/>
  <c r="R5685" i="5"/>
  <c r="Q5685" i="5"/>
  <c r="R5684" i="5"/>
  <c r="Q5684" i="5"/>
  <c r="R5683" i="5"/>
  <c r="Q5683" i="5"/>
  <c r="R5682" i="5"/>
  <c r="Q5682" i="5"/>
  <c r="R5681" i="5"/>
  <c r="Q5681" i="5"/>
  <c r="R5680" i="5"/>
  <c r="Q5680" i="5"/>
  <c r="R5679" i="5"/>
  <c r="Q5679" i="5"/>
  <c r="R5678" i="5"/>
  <c r="Q5678" i="5"/>
  <c r="R5677" i="5"/>
  <c r="Q5677" i="5"/>
  <c r="R5676" i="5"/>
  <c r="Q5676" i="5"/>
  <c r="R5675" i="5"/>
  <c r="Q5675" i="5"/>
  <c r="R5674" i="5"/>
  <c r="Q5674" i="5"/>
  <c r="R5673" i="5"/>
  <c r="Q5673" i="5"/>
  <c r="R5672" i="5"/>
  <c r="Q5672" i="5"/>
  <c r="R5671" i="5"/>
  <c r="Q5671" i="5"/>
  <c r="R5670" i="5"/>
  <c r="Q5670" i="5"/>
  <c r="R5669" i="5"/>
  <c r="Q5669" i="5"/>
  <c r="R5668" i="5"/>
  <c r="Q5668" i="5"/>
  <c r="R5667" i="5"/>
  <c r="Q5667" i="5"/>
  <c r="R5666" i="5"/>
  <c r="Q5666" i="5"/>
  <c r="R5665" i="5"/>
  <c r="Q5665" i="5"/>
  <c r="R5664" i="5"/>
  <c r="Q5664" i="5"/>
  <c r="R5663" i="5"/>
  <c r="Q5663" i="5"/>
  <c r="R5662" i="5"/>
  <c r="Q5662" i="5"/>
  <c r="R5661" i="5"/>
  <c r="Q5661" i="5"/>
  <c r="R5660" i="5"/>
  <c r="Q5660" i="5"/>
  <c r="R5659" i="5"/>
  <c r="Q5659" i="5"/>
  <c r="R5658" i="5"/>
  <c r="Q5658" i="5"/>
  <c r="R5657" i="5"/>
  <c r="Q5657" i="5"/>
  <c r="R5656" i="5"/>
  <c r="Q5656" i="5"/>
  <c r="R5655" i="5"/>
  <c r="Q5655" i="5"/>
  <c r="R5654" i="5"/>
  <c r="Q5654" i="5"/>
  <c r="R5653" i="5"/>
  <c r="Q5653" i="5"/>
  <c r="R5652" i="5"/>
  <c r="Q5652" i="5"/>
  <c r="R5651" i="5"/>
  <c r="Q5651" i="5"/>
  <c r="R5650" i="5"/>
  <c r="Q5650" i="5"/>
  <c r="R5649" i="5"/>
  <c r="Q5649" i="5"/>
  <c r="R5648" i="5"/>
  <c r="Q5648" i="5"/>
  <c r="R5647" i="5"/>
  <c r="Q5647" i="5"/>
  <c r="R5646" i="5"/>
  <c r="Q5646" i="5"/>
  <c r="R5645" i="5"/>
  <c r="Q5645" i="5"/>
  <c r="R5644" i="5"/>
  <c r="Q5644" i="5"/>
  <c r="R5643" i="5"/>
  <c r="Q5643" i="5"/>
  <c r="R5642" i="5"/>
  <c r="Q5642" i="5"/>
  <c r="R5641" i="5"/>
  <c r="Q5641" i="5"/>
  <c r="R5640" i="5"/>
  <c r="Q5640" i="5"/>
  <c r="R5639" i="5"/>
  <c r="Q5639" i="5"/>
  <c r="R5638" i="5"/>
  <c r="Q5638" i="5"/>
  <c r="R5637" i="5"/>
  <c r="Q5637" i="5"/>
  <c r="R5636" i="5"/>
  <c r="Q5636" i="5"/>
  <c r="R5635" i="5"/>
  <c r="Q5635" i="5"/>
  <c r="R5634" i="5"/>
  <c r="Q5634" i="5"/>
  <c r="R5633" i="5"/>
  <c r="Q5633" i="5"/>
  <c r="R5632" i="5"/>
  <c r="Q5632" i="5"/>
  <c r="R5631" i="5"/>
  <c r="Q5631" i="5"/>
  <c r="R5630" i="5"/>
  <c r="Q5630" i="5"/>
  <c r="R5629" i="5"/>
  <c r="Q5629" i="5"/>
  <c r="R5628" i="5"/>
  <c r="Q5628" i="5"/>
  <c r="R5627" i="5"/>
  <c r="Q5627" i="5"/>
  <c r="R5626" i="5"/>
  <c r="Q5626" i="5"/>
  <c r="R5625" i="5"/>
  <c r="Q5625" i="5"/>
  <c r="R5624" i="5"/>
  <c r="Q5624" i="5"/>
  <c r="R5623" i="5"/>
  <c r="Q5623" i="5"/>
  <c r="R5622" i="5"/>
  <c r="Q5622" i="5"/>
  <c r="R5621" i="5"/>
  <c r="Q5621" i="5"/>
  <c r="R5620" i="5"/>
  <c r="Q5620" i="5"/>
  <c r="R5619" i="5"/>
  <c r="Q5619" i="5"/>
  <c r="R5618" i="5"/>
  <c r="Q5618" i="5"/>
  <c r="R5617" i="5"/>
  <c r="Q5617" i="5"/>
  <c r="R5616" i="5"/>
  <c r="Q5616" i="5"/>
  <c r="R5615" i="5"/>
  <c r="Q5615" i="5"/>
  <c r="R5614" i="5"/>
  <c r="Q5614" i="5"/>
  <c r="R5613" i="5"/>
  <c r="Q5613" i="5"/>
  <c r="R5612" i="5"/>
  <c r="Q5612" i="5"/>
  <c r="R5611" i="5"/>
  <c r="Q5611" i="5"/>
  <c r="R5610" i="5"/>
  <c r="Q5610" i="5"/>
  <c r="R5609" i="5"/>
  <c r="Q5609" i="5"/>
  <c r="R5608" i="5"/>
  <c r="Q5608" i="5"/>
  <c r="R5607" i="5"/>
  <c r="Q5607" i="5"/>
  <c r="R5606" i="5"/>
  <c r="Q5606" i="5"/>
  <c r="R5605" i="5"/>
  <c r="Q5605" i="5"/>
  <c r="R5604" i="5"/>
  <c r="Q5604" i="5"/>
  <c r="R5603" i="5"/>
  <c r="Q5603" i="5"/>
  <c r="R5602" i="5"/>
  <c r="Q5602" i="5"/>
  <c r="R5601" i="5"/>
  <c r="Q5601" i="5"/>
  <c r="R5600" i="5"/>
  <c r="Q5600" i="5"/>
  <c r="R5599" i="5"/>
  <c r="Q5599" i="5"/>
  <c r="R5598" i="5"/>
  <c r="Q5598" i="5"/>
  <c r="R5597" i="5"/>
  <c r="Q5597" i="5"/>
  <c r="R5596" i="5"/>
  <c r="Q5596" i="5"/>
  <c r="R5595" i="5"/>
  <c r="Q5595" i="5"/>
  <c r="R5594" i="5"/>
  <c r="Q5594" i="5"/>
  <c r="R5593" i="5"/>
  <c r="Q5593" i="5"/>
  <c r="R5592" i="5"/>
  <c r="Q5592" i="5"/>
  <c r="R5591" i="5"/>
  <c r="Q5591" i="5"/>
  <c r="R5590" i="5"/>
  <c r="Q5590" i="5"/>
  <c r="R5589" i="5"/>
  <c r="Q5589" i="5"/>
  <c r="R5588" i="5"/>
  <c r="Q5588" i="5"/>
  <c r="R5587" i="5"/>
  <c r="Q5587" i="5"/>
  <c r="R5586" i="5"/>
  <c r="Q5586" i="5"/>
  <c r="R5585" i="5"/>
  <c r="Q5585" i="5"/>
  <c r="R5584" i="5"/>
  <c r="Q5584" i="5"/>
  <c r="R5583" i="5"/>
  <c r="Q5583" i="5"/>
  <c r="R5582" i="5"/>
  <c r="Q5582" i="5"/>
  <c r="R5581" i="5"/>
  <c r="Q5581" i="5"/>
  <c r="R5580" i="5"/>
  <c r="Q5580" i="5"/>
  <c r="R5579" i="5"/>
  <c r="Q5579" i="5"/>
  <c r="R5578" i="5"/>
  <c r="Q5578" i="5"/>
  <c r="R5577" i="5"/>
  <c r="Q5577" i="5"/>
  <c r="R5576" i="5"/>
  <c r="Q5576" i="5"/>
  <c r="R5575" i="5"/>
  <c r="Q5575" i="5"/>
  <c r="R5574" i="5"/>
  <c r="Q5574" i="5"/>
  <c r="R5573" i="5"/>
  <c r="Q5573" i="5"/>
  <c r="R5572" i="5"/>
  <c r="Q5572" i="5"/>
  <c r="R5571" i="5"/>
  <c r="Q5571" i="5"/>
  <c r="R5570" i="5"/>
  <c r="Q5570" i="5"/>
  <c r="R5569" i="5"/>
  <c r="Q5569" i="5"/>
  <c r="R5568" i="5"/>
  <c r="Q5568" i="5"/>
  <c r="R5567" i="5"/>
  <c r="Q5567" i="5"/>
  <c r="R5566" i="5"/>
  <c r="Q5566" i="5"/>
  <c r="R5565" i="5"/>
  <c r="Q5565" i="5"/>
  <c r="R5564" i="5"/>
  <c r="Q5564" i="5"/>
  <c r="R5563" i="5"/>
  <c r="Q5563" i="5"/>
  <c r="R5562" i="5"/>
  <c r="Q5562" i="5"/>
  <c r="R5561" i="5"/>
  <c r="Q5561" i="5"/>
  <c r="R5560" i="5"/>
  <c r="Q5560" i="5"/>
  <c r="R5559" i="5"/>
  <c r="Q5559" i="5"/>
  <c r="R5558" i="5"/>
  <c r="Q5558" i="5"/>
  <c r="R5557" i="5"/>
  <c r="Q5557" i="5"/>
  <c r="R5556" i="5"/>
  <c r="Q5556" i="5"/>
  <c r="R5555" i="5"/>
  <c r="Q5555" i="5"/>
  <c r="R5554" i="5"/>
  <c r="Q5554" i="5"/>
  <c r="R5553" i="5"/>
  <c r="Q5553" i="5"/>
  <c r="R5552" i="5"/>
  <c r="Q5552" i="5"/>
  <c r="R5551" i="5"/>
  <c r="Q5551" i="5"/>
  <c r="R5550" i="5"/>
  <c r="Q5550" i="5"/>
  <c r="R5549" i="5"/>
  <c r="Q5549" i="5"/>
  <c r="R5548" i="5"/>
  <c r="Q5548" i="5"/>
  <c r="R5547" i="5"/>
  <c r="Q5547" i="5"/>
  <c r="R5546" i="5"/>
  <c r="Q5546" i="5"/>
  <c r="R5545" i="5"/>
  <c r="Q5545" i="5"/>
  <c r="R5544" i="5"/>
  <c r="Q5544" i="5"/>
  <c r="R5543" i="5"/>
  <c r="Q5543" i="5"/>
  <c r="R5542" i="5"/>
  <c r="Q5542" i="5"/>
  <c r="R5541" i="5"/>
  <c r="Q5541" i="5"/>
  <c r="R5540" i="5"/>
  <c r="Q5540" i="5"/>
  <c r="R5539" i="5"/>
  <c r="Q5539" i="5"/>
  <c r="R5538" i="5"/>
  <c r="Q5538" i="5"/>
  <c r="R5537" i="5"/>
  <c r="Q5537" i="5"/>
  <c r="R5536" i="5"/>
  <c r="Q5536" i="5"/>
  <c r="R5535" i="5"/>
  <c r="Q5535" i="5"/>
  <c r="R5534" i="5"/>
  <c r="Q5534" i="5"/>
  <c r="R5533" i="5"/>
  <c r="Q5533" i="5"/>
  <c r="R5532" i="5"/>
  <c r="Q5532" i="5"/>
  <c r="R5531" i="5"/>
  <c r="Q5531" i="5"/>
  <c r="R5530" i="5"/>
  <c r="Q5530" i="5"/>
  <c r="R5529" i="5"/>
  <c r="Q5529" i="5"/>
  <c r="R5528" i="5"/>
  <c r="Q5528" i="5"/>
  <c r="R5527" i="5"/>
  <c r="Q5527" i="5"/>
  <c r="R5526" i="5"/>
  <c r="Q5526" i="5"/>
  <c r="R5525" i="5"/>
  <c r="Q5525" i="5"/>
  <c r="R5524" i="5"/>
  <c r="Q5524" i="5"/>
  <c r="R5523" i="5"/>
  <c r="Q5523" i="5"/>
  <c r="R5522" i="5"/>
  <c r="Q5522" i="5"/>
  <c r="R5521" i="5"/>
  <c r="Q5521" i="5"/>
  <c r="R5520" i="5"/>
  <c r="Q5520" i="5"/>
  <c r="R5519" i="5"/>
  <c r="Q5519" i="5"/>
  <c r="R5518" i="5"/>
  <c r="Q5518" i="5"/>
  <c r="R5517" i="5"/>
  <c r="Q5517" i="5"/>
  <c r="R5516" i="5"/>
  <c r="Q5516" i="5"/>
  <c r="R5515" i="5"/>
  <c r="Q5515" i="5"/>
  <c r="R5514" i="5"/>
  <c r="Q5514" i="5"/>
  <c r="R5513" i="5"/>
  <c r="Q5513" i="5"/>
  <c r="R5512" i="5"/>
  <c r="Q5512" i="5"/>
  <c r="R5511" i="5"/>
  <c r="Q5511" i="5"/>
  <c r="R5510" i="5"/>
  <c r="Q5510" i="5"/>
  <c r="R5509" i="5"/>
  <c r="Q5509" i="5"/>
  <c r="R5508" i="5"/>
  <c r="Q5508" i="5"/>
  <c r="R5507" i="5"/>
  <c r="Q5507" i="5"/>
  <c r="R5506" i="5"/>
  <c r="Q5506" i="5"/>
  <c r="R5505" i="5"/>
  <c r="Q5505" i="5"/>
  <c r="R5504" i="5"/>
  <c r="Q5504" i="5"/>
  <c r="R5503" i="5"/>
  <c r="Q5503" i="5"/>
  <c r="R5502" i="5"/>
  <c r="Q5502" i="5"/>
  <c r="R5501" i="5"/>
  <c r="Q5501" i="5"/>
  <c r="R5500" i="5"/>
  <c r="Q5500" i="5"/>
  <c r="R5499" i="5"/>
  <c r="Q5499" i="5"/>
  <c r="R5498" i="5"/>
  <c r="Q5498" i="5"/>
  <c r="R5497" i="5"/>
  <c r="Q5497" i="5"/>
  <c r="R5496" i="5"/>
  <c r="Q5496" i="5"/>
  <c r="R5495" i="5"/>
  <c r="Q5495" i="5"/>
  <c r="R5494" i="5"/>
  <c r="Q5494" i="5"/>
  <c r="R5493" i="5"/>
  <c r="Q5493" i="5"/>
  <c r="R5492" i="5"/>
  <c r="Q5492" i="5"/>
  <c r="R5491" i="5"/>
  <c r="Q5491" i="5"/>
  <c r="R5490" i="5"/>
  <c r="Q5490" i="5"/>
  <c r="R5489" i="5"/>
  <c r="Q5489" i="5"/>
  <c r="R5488" i="5"/>
  <c r="Q5488" i="5"/>
  <c r="R5487" i="5"/>
  <c r="Q5487" i="5"/>
  <c r="R5486" i="5"/>
  <c r="Q5486" i="5"/>
  <c r="R5485" i="5"/>
  <c r="Q5485" i="5"/>
  <c r="R5484" i="5"/>
  <c r="Q5484" i="5"/>
  <c r="R5483" i="5"/>
  <c r="Q5483" i="5"/>
  <c r="R5482" i="5"/>
  <c r="Q5482" i="5"/>
  <c r="R5481" i="5"/>
  <c r="Q5481" i="5"/>
  <c r="R5480" i="5"/>
  <c r="Q5480" i="5"/>
  <c r="R5479" i="5"/>
  <c r="Q5479" i="5"/>
  <c r="R5478" i="5"/>
  <c r="Q5478" i="5"/>
  <c r="R5477" i="5"/>
  <c r="Q5477" i="5"/>
  <c r="R5476" i="5"/>
  <c r="Q5476" i="5"/>
  <c r="R5475" i="5"/>
  <c r="Q5475" i="5"/>
  <c r="R5474" i="5"/>
  <c r="Q5474" i="5"/>
  <c r="R5473" i="5"/>
  <c r="Q5473" i="5"/>
  <c r="R5472" i="5"/>
  <c r="Q5472" i="5"/>
  <c r="R5471" i="5"/>
  <c r="Q5471" i="5"/>
  <c r="R5470" i="5"/>
  <c r="Q5470" i="5"/>
  <c r="R5469" i="5"/>
  <c r="Q5469" i="5"/>
  <c r="R5468" i="5"/>
  <c r="Q5468" i="5"/>
  <c r="R5467" i="5"/>
  <c r="Q5467" i="5"/>
  <c r="R5466" i="5"/>
  <c r="Q5466" i="5"/>
  <c r="R5465" i="5"/>
  <c r="Q5465" i="5"/>
  <c r="R5464" i="5"/>
  <c r="Q5464" i="5"/>
  <c r="R5463" i="5"/>
  <c r="Q5463" i="5"/>
  <c r="R5462" i="5"/>
  <c r="Q5462" i="5"/>
  <c r="R5461" i="5"/>
  <c r="Q5461" i="5"/>
  <c r="R5460" i="5"/>
  <c r="Q5460" i="5"/>
  <c r="R5459" i="5"/>
  <c r="Q5459" i="5"/>
  <c r="R5458" i="5"/>
  <c r="Q5458" i="5"/>
  <c r="R5457" i="5"/>
  <c r="Q5457" i="5"/>
  <c r="R5456" i="5"/>
  <c r="Q5456" i="5"/>
  <c r="R5455" i="5"/>
  <c r="Q5455" i="5"/>
  <c r="R5454" i="5"/>
  <c r="Q5454" i="5"/>
  <c r="R5453" i="5"/>
  <c r="Q5453" i="5"/>
  <c r="R5452" i="5"/>
  <c r="Q5452" i="5"/>
  <c r="R5451" i="5"/>
  <c r="Q5451" i="5"/>
  <c r="R5450" i="5"/>
  <c r="Q5450" i="5"/>
  <c r="R5449" i="5"/>
  <c r="Q5449" i="5"/>
  <c r="R5448" i="5"/>
  <c r="Q5448" i="5"/>
  <c r="R5447" i="5"/>
  <c r="Q5447" i="5"/>
  <c r="R5446" i="5"/>
  <c r="Q5446" i="5"/>
  <c r="R5445" i="5"/>
  <c r="Q5445" i="5"/>
  <c r="R5444" i="5"/>
  <c r="Q5444" i="5"/>
  <c r="R5443" i="5"/>
  <c r="Q5443" i="5"/>
  <c r="R5442" i="5"/>
  <c r="Q5442" i="5"/>
  <c r="R5441" i="5"/>
  <c r="Q5441" i="5"/>
  <c r="R5440" i="5"/>
  <c r="Q5440" i="5"/>
  <c r="R5439" i="5"/>
  <c r="Q5439" i="5"/>
  <c r="R5438" i="5"/>
  <c r="Q5438" i="5"/>
  <c r="R5437" i="5"/>
  <c r="Q5437" i="5"/>
  <c r="R5436" i="5"/>
  <c r="Q5436" i="5"/>
  <c r="R5435" i="5"/>
  <c r="Q5435" i="5"/>
  <c r="R5434" i="5"/>
  <c r="Q5434" i="5"/>
  <c r="R5433" i="5"/>
  <c r="Q5433" i="5"/>
  <c r="R5432" i="5"/>
  <c r="Q5432" i="5"/>
  <c r="R5431" i="5"/>
  <c r="Q5431" i="5"/>
  <c r="R5430" i="5"/>
  <c r="Q5430" i="5"/>
  <c r="R5429" i="5"/>
  <c r="Q5429" i="5"/>
  <c r="R5428" i="5"/>
  <c r="Q5428" i="5"/>
  <c r="R5427" i="5"/>
  <c r="Q5427" i="5"/>
  <c r="R5426" i="5"/>
  <c r="Q5426" i="5"/>
  <c r="R5425" i="5"/>
  <c r="Q5425" i="5"/>
  <c r="R5424" i="5"/>
  <c r="Q5424" i="5"/>
  <c r="R5423" i="5"/>
  <c r="Q5423" i="5"/>
  <c r="R5422" i="5"/>
  <c r="Q5422" i="5"/>
  <c r="R5421" i="5"/>
  <c r="Q5421" i="5"/>
  <c r="R5420" i="5"/>
  <c r="Q5420" i="5"/>
  <c r="R5419" i="5"/>
  <c r="Q5419" i="5"/>
  <c r="R5418" i="5"/>
  <c r="Q5418" i="5"/>
  <c r="R5417" i="5"/>
  <c r="Q5417" i="5"/>
  <c r="R5416" i="5"/>
  <c r="Q5416" i="5"/>
  <c r="R5415" i="5"/>
  <c r="Q5415" i="5"/>
  <c r="R5414" i="5"/>
  <c r="Q5414" i="5"/>
  <c r="R5413" i="5"/>
  <c r="Q5413" i="5"/>
  <c r="R5412" i="5"/>
  <c r="Q5412" i="5"/>
  <c r="R5411" i="5"/>
  <c r="Q5411" i="5"/>
  <c r="R5410" i="5"/>
  <c r="Q5410" i="5"/>
  <c r="R5409" i="5"/>
  <c r="Q5409" i="5"/>
  <c r="R5408" i="5"/>
  <c r="Q5408" i="5"/>
  <c r="R5407" i="5"/>
  <c r="Q5407" i="5"/>
  <c r="R5406" i="5"/>
  <c r="Q5406" i="5"/>
  <c r="R5405" i="5"/>
  <c r="Q5405" i="5"/>
  <c r="R5404" i="5"/>
  <c r="Q5404" i="5"/>
  <c r="R5403" i="5"/>
  <c r="Q5403" i="5"/>
  <c r="R5402" i="5"/>
  <c r="Q5402" i="5"/>
  <c r="R5401" i="5"/>
  <c r="Q5401" i="5"/>
  <c r="R5400" i="5"/>
  <c r="Q5400" i="5"/>
  <c r="R5399" i="5"/>
  <c r="Q5399" i="5"/>
  <c r="R5398" i="5"/>
  <c r="Q5398" i="5"/>
  <c r="R5397" i="5"/>
  <c r="Q5397" i="5"/>
  <c r="R5396" i="5"/>
  <c r="Q5396" i="5"/>
  <c r="R5395" i="5"/>
  <c r="Q5395" i="5"/>
  <c r="R5394" i="5"/>
  <c r="Q5394" i="5"/>
  <c r="R5393" i="5"/>
  <c r="Q5393" i="5"/>
  <c r="R5392" i="5"/>
  <c r="Q5392" i="5"/>
  <c r="R5391" i="5"/>
  <c r="Q5391" i="5"/>
  <c r="R5390" i="5"/>
  <c r="Q5390" i="5"/>
  <c r="R5389" i="5"/>
  <c r="Q5389" i="5"/>
  <c r="R5388" i="5"/>
  <c r="Q5388" i="5"/>
  <c r="R5387" i="5"/>
  <c r="Q5387" i="5"/>
  <c r="R5386" i="5"/>
  <c r="Q5386" i="5"/>
  <c r="R5385" i="5"/>
  <c r="Q5385" i="5"/>
  <c r="R5384" i="5"/>
  <c r="Q5384" i="5"/>
  <c r="R5383" i="5"/>
  <c r="Q5383" i="5"/>
  <c r="R5382" i="5"/>
  <c r="Q5382" i="5"/>
  <c r="R5381" i="5"/>
  <c r="Q5381" i="5"/>
  <c r="R5380" i="5"/>
  <c r="Q5380" i="5"/>
  <c r="R5379" i="5"/>
  <c r="Q5379" i="5"/>
  <c r="R5378" i="5"/>
  <c r="Q5378" i="5"/>
  <c r="R5377" i="5"/>
  <c r="Q5377" i="5"/>
  <c r="R5376" i="5"/>
  <c r="Q5376" i="5"/>
  <c r="R5375" i="5"/>
  <c r="Q5375" i="5"/>
  <c r="R5374" i="5"/>
  <c r="Q5374" i="5"/>
  <c r="R5373" i="5"/>
  <c r="Q5373" i="5"/>
  <c r="R5372" i="5"/>
  <c r="Q5372" i="5"/>
  <c r="R5371" i="5"/>
  <c r="Q5371" i="5"/>
  <c r="R5370" i="5"/>
  <c r="Q5370" i="5"/>
  <c r="R5369" i="5"/>
  <c r="Q5369" i="5"/>
  <c r="R5368" i="5"/>
  <c r="Q5368" i="5"/>
  <c r="R5367" i="5"/>
  <c r="Q5367" i="5"/>
  <c r="R5366" i="5"/>
  <c r="Q5366" i="5"/>
  <c r="R5365" i="5"/>
  <c r="Q5365" i="5"/>
  <c r="R5364" i="5"/>
  <c r="Q5364" i="5"/>
  <c r="R5363" i="5"/>
  <c r="Q5363" i="5"/>
  <c r="R5362" i="5"/>
  <c r="Q5362" i="5"/>
  <c r="R5361" i="5"/>
  <c r="Q5361" i="5"/>
  <c r="R5360" i="5"/>
  <c r="Q5360" i="5"/>
  <c r="R5359" i="5"/>
  <c r="Q5359" i="5"/>
  <c r="R5358" i="5"/>
  <c r="Q5358" i="5"/>
  <c r="R5357" i="5"/>
  <c r="Q5357" i="5"/>
  <c r="R5356" i="5"/>
  <c r="Q5356" i="5"/>
  <c r="R5355" i="5"/>
  <c r="Q5355" i="5"/>
  <c r="R5354" i="5"/>
  <c r="Q5354" i="5"/>
  <c r="R5353" i="5"/>
  <c r="Q5353" i="5"/>
  <c r="R5352" i="5"/>
  <c r="Q5352" i="5"/>
  <c r="R5351" i="5"/>
  <c r="Q5351" i="5"/>
  <c r="R5350" i="5"/>
  <c r="Q5350" i="5"/>
  <c r="R5349" i="5"/>
  <c r="Q5349" i="5"/>
  <c r="R5348" i="5"/>
  <c r="Q5348" i="5"/>
  <c r="R5347" i="5"/>
  <c r="Q5347" i="5"/>
  <c r="R5346" i="5"/>
  <c r="Q5346" i="5"/>
  <c r="R5345" i="5"/>
  <c r="Q5345" i="5"/>
  <c r="R5344" i="5"/>
  <c r="Q5344" i="5"/>
  <c r="R5343" i="5"/>
  <c r="Q5343" i="5"/>
  <c r="R5342" i="5"/>
  <c r="Q5342" i="5"/>
  <c r="R5341" i="5"/>
  <c r="Q5341" i="5"/>
  <c r="R5340" i="5"/>
  <c r="Q5340" i="5"/>
  <c r="R5339" i="5"/>
  <c r="Q5339" i="5"/>
  <c r="R5338" i="5"/>
  <c r="Q5338" i="5"/>
  <c r="R5337" i="5"/>
  <c r="Q5337" i="5"/>
  <c r="R5336" i="5"/>
  <c r="Q5336" i="5"/>
  <c r="R5335" i="5"/>
  <c r="Q5335" i="5"/>
  <c r="R5334" i="5"/>
  <c r="Q5334" i="5"/>
  <c r="R5333" i="5"/>
  <c r="Q5333" i="5"/>
  <c r="R5332" i="5"/>
  <c r="Q5332" i="5"/>
  <c r="R5331" i="5"/>
  <c r="Q5331" i="5"/>
  <c r="R5330" i="5"/>
  <c r="Q5330" i="5"/>
  <c r="R5329" i="5"/>
  <c r="Q5329" i="5"/>
  <c r="R5328" i="5"/>
  <c r="Q5328" i="5"/>
  <c r="R5327" i="5"/>
  <c r="Q5327" i="5"/>
  <c r="R5326" i="5"/>
  <c r="Q5326" i="5"/>
  <c r="R5325" i="5"/>
  <c r="Q5325" i="5"/>
  <c r="R5324" i="5"/>
  <c r="Q5324" i="5"/>
  <c r="R5323" i="5"/>
  <c r="Q5323" i="5"/>
  <c r="R5322" i="5"/>
  <c r="Q5322" i="5"/>
  <c r="R5321" i="5"/>
  <c r="Q5321" i="5"/>
  <c r="R5320" i="5"/>
  <c r="Q5320" i="5"/>
  <c r="R5319" i="5"/>
  <c r="Q5319" i="5"/>
  <c r="R5318" i="5"/>
  <c r="Q5318" i="5"/>
  <c r="R5317" i="5"/>
  <c r="Q5317" i="5"/>
  <c r="R5316" i="5"/>
  <c r="Q5316" i="5"/>
  <c r="R5315" i="5"/>
  <c r="Q5315" i="5"/>
  <c r="R5314" i="5"/>
  <c r="Q5314" i="5"/>
  <c r="R5313" i="5"/>
  <c r="Q5313" i="5"/>
  <c r="R5312" i="5"/>
  <c r="Q5312" i="5"/>
  <c r="R5311" i="5"/>
  <c r="Q5311" i="5"/>
  <c r="R5310" i="5"/>
  <c r="Q5310" i="5"/>
  <c r="R5309" i="5"/>
  <c r="Q5309" i="5"/>
  <c r="R5308" i="5"/>
  <c r="Q5308" i="5"/>
  <c r="R5307" i="5"/>
  <c r="Q5307" i="5"/>
  <c r="R5306" i="5"/>
  <c r="Q5306" i="5"/>
  <c r="R5305" i="5"/>
  <c r="Q5305" i="5"/>
  <c r="R5304" i="5"/>
  <c r="Q5304" i="5"/>
  <c r="R5303" i="5"/>
  <c r="Q5303" i="5"/>
  <c r="R5302" i="5"/>
  <c r="Q5302" i="5"/>
  <c r="R5301" i="5"/>
  <c r="Q5301" i="5"/>
  <c r="R5300" i="5"/>
  <c r="Q5300" i="5"/>
  <c r="R5299" i="5"/>
  <c r="Q5299" i="5"/>
  <c r="R5298" i="5"/>
  <c r="Q5298" i="5"/>
  <c r="R5297" i="5"/>
  <c r="Q5297" i="5"/>
  <c r="R5296" i="5"/>
  <c r="Q5296" i="5"/>
  <c r="R5295" i="5"/>
  <c r="Q5295" i="5"/>
  <c r="R5294" i="5"/>
  <c r="Q5294" i="5"/>
  <c r="R5293" i="5"/>
  <c r="Q5293" i="5"/>
  <c r="R5292" i="5"/>
  <c r="Q5292" i="5"/>
  <c r="R5291" i="5"/>
  <c r="Q5291" i="5"/>
  <c r="R5290" i="5"/>
  <c r="Q5290" i="5"/>
  <c r="R5289" i="5"/>
  <c r="Q5289" i="5"/>
  <c r="R5288" i="5"/>
  <c r="Q5288" i="5"/>
  <c r="R5287" i="5"/>
  <c r="Q5287" i="5"/>
  <c r="R5286" i="5"/>
  <c r="Q5286" i="5"/>
  <c r="R5285" i="5"/>
  <c r="Q5285" i="5"/>
  <c r="R5284" i="5"/>
  <c r="Q5284" i="5"/>
  <c r="R5283" i="5"/>
  <c r="Q5283" i="5"/>
  <c r="R5282" i="5"/>
  <c r="Q5282" i="5"/>
  <c r="R5281" i="5"/>
  <c r="Q5281" i="5"/>
  <c r="R5280" i="5"/>
  <c r="Q5280" i="5"/>
  <c r="R5279" i="5"/>
  <c r="Q5279" i="5"/>
  <c r="R5278" i="5"/>
  <c r="Q5278" i="5"/>
  <c r="R5277" i="5"/>
  <c r="Q5277" i="5"/>
  <c r="R5276" i="5"/>
  <c r="Q5276" i="5"/>
  <c r="R5275" i="5"/>
  <c r="Q5275" i="5"/>
  <c r="R5274" i="5"/>
  <c r="Q5274" i="5"/>
  <c r="R5273" i="5"/>
  <c r="Q5273" i="5"/>
  <c r="R5272" i="5"/>
  <c r="Q5272" i="5"/>
  <c r="R5271" i="5"/>
  <c r="Q5271" i="5"/>
  <c r="R5270" i="5"/>
  <c r="Q5270" i="5"/>
  <c r="R5269" i="5"/>
  <c r="Q5269" i="5"/>
  <c r="R5268" i="5"/>
  <c r="Q5268" i="5"/>
  <c r="R5267" i="5"/>
  <c r="Q5267" i="5"/>
  <c r="R5266" i="5"/>
  <c r="Q5266" i="5"/>
  <c r="R5265" i="5"/>
  <c r="Q5265" i="5"/>
  <c r="R5264" i="5"/>
  <c r="Q5264" i="5"/>
  <c r="R5263" i="5"/>
  <c r="Q5263" i="5"/>
  <c r="R5262" i="5"/>
  <c r="Q5262" i="5"/>
  <c r="R5261" i="5"/>
  <c r="Q5261" i="5"/>
  <c r="R5260" i="5"/>
  <c r="Q5260" i="5"/>
  <c r="R5259" i="5"/>
  <c r="Q5259" i="5"/>
  <c r="R5258" i="5"/>
  <c r="Q5258" i="5"/>
  <c r="R5257" i="5"/>
  <c r="Q5257" i="5"/>
  <c r="R5256" i="5"/>
  <c r="Q5256" i="5"/>
  <c r="R5255" i="5"/>
  <c r="Q5255" i="5"/>
  <c r="R5254" i="5"/>
  <c r="Q5254" i="5"/>
  <c r="R5253" i="5"/>
  <c r="Q5253" i="5"/>
  <c r="R5252" i="5"/>
  <c r="Q5252" i="5"/>
  <c r="R5251" i="5"/>
  <c r="Q5251" i="5"/>
  <c r="R5250" i="5"/>
  <c r="Q5250" i="5"/>
  <c r="R5249" i="5"/>
  <c r="Q5249" i="5"/>
  <c r="R5248" i="5"/>
  <c r="Q5248" i="5"/>
  <c r="R5247" i="5"/>
  <c r="Q5247" i="5"/>
  <c r="R5246" i="5"/>
  <c r="Q5246" i="5"/>
  <c r="R5245" i="5"/>
  <c r="Q5245" i="5"/>
  <c r="R5244" i="5"/>
  <c r="Q5244" i="5"/>
  <c r="R5243" i="5"/>
  <c r="Q5243" i="5"/>
  <c r="R5242" i="5"/>
  <c r="Q5242" i="5"/>
  <c r="R5241" i="5"/>
  <c r="Q5241" i="5"/>
  <c r="R5240" i="5"/>
  <c r="Q5240" i="5"/>
  <c r="R5239" i="5"/>
  <c r="Q5239" i="5"/>
  <c r="R5238" i="5"/>
  <c r="Q5238" i="5"/>
  <c r="R5237" i="5"/>
  <c r="Q5237" i="5"/>
  <c r="R5236" i="5"/>
  <c r="Q5236" i="5"/>
  <c r="R5235" i="5"/>
  <c r="Q5235" i="5"/>
  <c r="R5234" i="5"/>
  <c r="Q5234" i="5"/>
  <c r="R5233" i="5"/>
  <c r="Q5233" i="5"/>
  <c r="R5232" i="5"/>
  <c r="Q5232" i="5"/>
  <c r="R5231" i="5"/>
  <c r="Q5231" i="5"/>
  <c r="R5230" i="5"/>
  <c r="Q5230" i="5"/>
  <c r="R5229" i="5"/>
  <c r="Q5229" i="5"/>
  <c r="R5228" i="5"/>
  <c r="Q5228" i="5"/>
  <c r="R5227" i="5"/>
  <c r="Q5227" i="5"/>
  <c r="R5226" i="5"/>
  <c r="Q5226" i="5"/>
  <c r="R5225" i="5"/>
  <c r="Q5225" i="5"/>
  <c r="R5224" i="5"/>
  <c r="Q5224" i="5"/>
  <c r="R5223" i="5"/>
  <c r="Q5223" i="5"/>
  <c r="R5222" i="5"/>
  <c r="Q5222" i="5"/>
  <c r="R5221" i="5"/>
  <c r="Q5221" i="5"/>
  <c r="R5220" i="5"/>
  <c r="Q5220" i="5"/>
  <c r="R5219" i="5"/>
  <c r="Q5219" i="5"/>
  <c r="R5218" i="5"/>
  <c r="Q5218" i="5"/>
  <c r="R5217" i="5"/>
  <c r="Q5217" i="5"/>
  <c r="R5216" i="5"/>
  <c r="Q5216" i="5"/>
  <c r="R5215" i="5"/>
  <c r="Q5215" i="5"/>
  <c r="R5214" i="5"/>
  <c r="Q5214" i="5"/>
  <c r="R5213" i="5"/>
  <c r="Q5213" i="5"/>
  <c r="R5212" i="5"/>
  <c r="Q5212" i="5"/>
  <c r="R5211" i="5"/>
  <c r="Q5211" i="5"/>
  <c r="R5210" i="5"/>
  <c r="Q5210" i="5"/>
  <c r="R5209" i="5"/>
  <c r="Q5209" i="5"/>
  <c r="R5208" i="5"/>
  <c r="Q5208" i="5"/>
  <c r="R5207" i="5"/>
  <c r="Q5207" i="5"/>
  <c r="R5206" i="5"/>
  <c r="Q5206" i="5"/>
  <c r="R5205" i="5"/>
  <c r="Q5205" i="5"/>
  <c r="R5204" i="5"/>
  <c r="Q5204" i="5"/>
  <c r="R5203" i="5"/>
  <c r="Q5203" i="5"/>
  <c r="R5202" i="5"/>
  <c r="Q5202" i="5"/>
  <c r="R5201" i="5"/>
  <c r="Q5201" i="5"/>
  <c r="R5200" i="5"/>
  <c r="Q5200" i="5"/>
  <c r="R5199" i="5"/>
  <c r="Q5199" i="5"/>
  <c r="R5198" i="5"/>
  <c r="Q5198" i="5"/>
  <c r="R5197" i="5"/>
  <c r="Q5197" i="5"/>
  <c r="R5196" i="5"/>
  <c r="Q5196" i="5"/>
  <c r="R5195" i="5"/>
  <c r="Q5195" i="5"/>
  <c r="R5194" i="5"/>
  <c r="Q5194" i="5"/>
  <c r="R5193" i="5"/>
  <c r="Q5193" i="5"/>
  <c r="R5192" i="5"/>
  <c r="Q5192" i="5"/>
  <c r="R5191" i="5"/>
  <c r="Q5191" i="5"/>
  <c r="R5190" i="5"/>
  <c r="Q5190" i="5"/>
  <c r="R5189" i="5"/>
  <c r="Q5189" i="5"/>
  <c r="R5188" i="5"/>
  <c r="Q5188" i="5"/>
  <c r="R5187" i="5"/>
  <c r="Q5187" i="5"/>
  <c r="R5186" i="5"/>
  <c r="Q5186" i="5"/>
  <c r="R5185" i="5"/>
  <c r="Q5185" i="5"/>
  <c r="R5184" i="5"/>
  <c r="Q5184" i="5"/>
  <c r="R5183" i="5"/>
  <c r="Q5183" i="5"/>
  <c r="R5182" i="5"/>
  <c r="Q5182" i="5"/>
  <c r="R5181" i="5"/>
  <c r="Q5181" i="5"/>
  <c r="R5180" i="5"/>
  <c r="Q5180" i="5"/>
  <c r="R5179" i="5"/>
  <c r="Q5179" i="5"/>
  <c r="R5178" i="5"/>
  <c r="Q5178" i="5"/>
  <c r="R5177" i="5"/>
  <c r="Q5177" i="5"/>
  <c r="R5176" i="5"/>
  <c r="Q5176" i="5"/>
  <c r="R5175" i="5"/>
  <c r="Q5175" i="5"/>
  <c r="R5174" i="5"/>
  <c r="Q5174" i="5"/>
  <c r="R5173" i="5"/>
  <c r="Q5173" i="5"/>
  <c r="R5172" i="5"/>
  <c r="Q5172" i="5"/>
  <c r="R5171" i="5"/>
  <c r="Q5171" i="5"/>
  <c r="R5170" i="5"/>
  <c r="Q5170" i="5"/>
  <c r="R5169" i="5"/>
  <c r="Q5169" i="5"/>
  <c r="R5168" i="5"/>
  <c r="Q5168" i="5"/>
  <c r="R5167" i="5"/>
  <c r="Q5167" i="5"/>
  <c r="R5166" i="5"/>
  <c r="Q5166" i="5"/>
  <c r="R5165" i="5"/>
  <c r="Q5165" i="5"/>
  <c r="R5164" i="5"/>
  <c r="Q5164" i="5"/>
  <c r="R5163" i="5"/>
  <c r="Q5163" i="5"/>
  <c r="R5162" i="5"/>
  <c r="Q5162" i="5"/>
  <c r="R5161" i="5"/>
  <c r="Q5161" i="5"/>
  <c r="R5160" i="5"/>
  <c r="Q5160" i="5"/>
  <c r="R5159" i="5"/>
  <c r="Q5159" i="5"/>
  <c r="R5158" i="5"/>
  <c r="Q5158" i="5"/>
  <c r="R5157" i="5"/>
  <c r="Q5157" i="5"/>
  <c r="R5156" i="5"/>
  <c r="Q5156" i="5"/>
  <c r="R5155" i="5"/>
  <c r="Q5155" i="5"/>
  <c r="R5154" i="5"/>
  <c r="Q5154" i="5"/>
  <c r="R5153" i="5"/>
  <c r="Q5153" i="5"/>
  <c r="R5152" i="5"/>
  <c r="Q5152" i="5"/>
  <c r="R5151" i="5"/>
  <c r="Q5151" i="5"/>
  <c r="R5150" i="5"/>
  <c r="Q5150" i="5"/>
  <c r="R5149" i="5"/>
  <c r="Q5149" i="5"/>
  <c r="R5148" i="5"/>
  <c r="Q5148" i="5"/>
  <c r="R5147" i="5"/>
  <c r="Q5147" i="5"/>
  <c r="R5146" i="5"/>
  <c r="Q5146" i="5"/>
  <c r="R5145" i="5"/>
  <c r="Q5145" i="5"/>
  <c r="R5144" i="5"/>
  <c r="Q5144" i="5"/>
  <c r="R5143" i="5"/>
  <c r="Q5143" i="5"/>
  <c r="R5142" i="5"/>
  <c r="Q5142" i="5"/>
  <c r="R5141" i="5"/>
  <c r="Q5141" i="5"/>
  <c r="R5140" i="5"/>
  <c r="Q5140" i="5"/>
  <c r="R5139" i="5"/>
  <c r="Q5139" i="5"/>
  <c r="R5138" i="5"/>
  <c r="Q5138" i="5"/>
  <c r="R5137" i="5"/>
  <c r="Q5137" i="5"/>
  <c r="R5136" i="5"/>
  <c r="Q5136" i="5"/>
  <c r="R5135" i="5"/>
  <c r="Q5135" i="5"/>
  <c r="R5134" i="5"/>
  <c r="Q5134" i="5"/>
  <c r="R5133" i="5"/>
  <c r="Q5133" i="5"/>
  <c r="R5132" i="5"/>
  <c r="Q5132" i="5"/>
  <c r="R5131" i="5"/>
  <c r="Q5131" i="5"/>
  <c r="R5130" i="5"/>
  <c r="Q5130" i="5"/>
  <c r="R5129" i="5"/>
  <c r="Q5129" i="5"/>
  <c r="R5128" i="5"/>
  <c r="Q5128" i="5"/>
  <c r="R5127" i="5"/>
  <c r="Q5127" i="5"/>
  <c r="R5126" i="5"/>
  <c r="Q5126" i="5"/>
  <c r="R5125" i="5"/>
  <c r="Q5125" i="5"/>
  <c r="R5124" i="5"/>
  <c r="Q5124" i="5"/>
  <c r="R5123" i="5"/>
  <c r="Q5123" i="5"/>
  <c r="R5122" i="5"/>
  <c r="Q5122" i="5"/>
  <c r="R5121" i="5"/>
  <c r="Q5121" i="5"/>
  <c r="R5120" i="5"/>
  <c r="Q5120" i="5"/>
  <c r="R5119" i="5"/>
  <c r="Q5119" i="5"/>
  <c r="R5118" i="5"/>
  <c r="Q5118" i="5"/>
  <c r="R5117" i="5"/>
  <c r="Q5117" i="5"/>
  <c r="R5116" i="5"/>
  <c r="Q5116" i="5"/>
  <c r="R5115" i="5"/>
  <c r="Q5115" i="5"/>
  <c r="R5114" i="5"/>
  <c r="Q5114" i="5"/>
  <c r="R5113" i="5"/>
  <c r="Q5113" i="5"/>
  <c r="R5112" i="5"/>
  <c r="Q5112" i="5"/>
  <c r="R5111" i="5"/>
  <c r="Q5111" i="5"/>
  <c r="R5110" i="5"/>
  <c r="Q5110" i="5"/>
  <c r="R5109" i="5"/>
  <c r="Q5109" i="5"/>
  <c r="R5108" i="5"/>
  <c r="Q5108" i="5"/>
  <c r="R5107" i="5"/>
  <c r="Q5107" i="5"/>
  <c r="R5106" i="5"/>
  <c r="Q5106" i="5"/>
  <c r="R5105" i="5"/>
  <c r="Q5105" i="5"/>
  <c r="R5104" i="5"/>
  <c r="Q5104" i="5"/>
  <c r="R5103" i="5"/>
  <c r="Q5103" i="5"/>
  <c r="R5102" i="5"/>
  <c r="Q5102" i="5"/>
  <c r="R5101" i="5"/>
  <c r="Q5101" i="5"/>
  <c r="R5100" i="5"/>
  <c r="Q5100" i="5"/>
  <c r="R5099" i="5"/>
  <c r="Q5099" i="5"/>
  <c r="R5098" i="5"/>
  <c r="Q5098" i="5"/>
  <c r="R5097" i="5"/>
  <c r="Q5097" i="5"/>
  <c r="R5096" i="5"/>
  <c r="Q5096" i="5"/>
  <c r="R5095" i="5"/>
  <c r="Q5095" i="5"/>
  <c r="R5094" i="5"/>
  <c r="Q5094" i="5"/>
  <c r="R5093" i="5"/>
  <c r="Q5093" i="5"/>
  <c r="R5092" i="5"/>
  <c r="Q5092" i="5"/>
  <c r="R5091" i="5"/>
  <c r="Q5091" i="5"/>
  <c r="R5090" i="5"/>
  <c r="Q5090" i="5"/>
  <c r="R5089" i="5"/>
  <c r="Q5089" i="5"/>
  <c r="R5088" i="5"/>
  <c r="Q5088" i="5"/>
  <c r="R5087" i="5"/>
  <c r="Q5087" i="5"/>
  <c r="R5086" i="5"/>
  <c r="Q5086" i="5"/>
  <c r="R5085" i="5"/>
  <c r="Q5085" i="5"/>
  <c r="R5084" i="5"/>
  <c r="Q5084" i="5"/>
  <c r="R5083" i="5"/>
  <c r="Q5083" i="5"/>
  <c r="R5082" i="5"/>
  <c r="Q5082" i="5"/>
  <c r="R5081" i="5"/>
  <c r="Q5081" i="5"/>
  <c r="R5080" i="5"/>
  <c r="Q5080" i="5"/>
  <c r="R5079" i="5"/>
  <c r="Q5079" i="5"/>
  <c r="R5078" i="5"/>
  <c r="Q5078" i="5"/>
  <c r="R5077" i="5"/>
  <c r="Q5077" i="5"/>
  <c r="R5076" i="5"/>
  <c r="Q5076" i="5"/>
  <c r="R5075" i="5"/>
  <c r="Q5075" i="5"/>
  <c r="R5074" i="5"/>
  <c r="Q5074" i="5"/>
  <c r="R5073" i="5"/>
  <c r="Q5073" i="5"/>
  <c r="R5072" i="5"/>
  <c r="Q5072" i="5"/>
  <c r="R5071" i="5"/>
  <c r="Q5071" i="5"/>
  <c r="R5070" i="5"/>
  <c r="Q5070" i="5"/>
  <c r="R5069" i="5"/>
  <c r="Q5069" i="5"/>
  <c r="R5068" i="5"/>
  <c r="Q5068" i="5"/>
  <c r="R5067" i="5"/>
  <c r="Q5067" i="5"/>
  <c r="R5066" i="5"/>
  <c r="Q5066" i="5"/>
  <c r="R5065" i="5"/>
  <c r="Q5065" i="5"/>
  <c r="R5064" i="5"/>
  <c r="Q5064" i="5"/>
  <c r="R5063" i="5"/>
  <c r="Q5063" i="5"/>
  <c r="R5062" i="5"/>
  <c r="Q5062" i="5"/>
  <c r="R5061" i="5"/>
  <c r="Q5061" i="5"/>
  <c r="R5060" i="5"/>
  <c r="Q5060" i="5"/>
  <c r="R5059" i="5"/>
  <c r="Q5059" i="5"/>
  <c r="R5058" i="5"/>
  <c r="Q5058" i="5"/>
  <c r="R5057" i="5"/>
  <c r="Q5057" i="5"/>
  <c r="R5056" i="5"/>
  <c r="Q5056" i="5"/>
  <c r="R5055" i="5"/>
  <c r="Q5055" i="5"/>
  <c r="R5054" i="5"/>
  <c r="Q5054" i="5"/>
  <c r="R5053" i="5"/>
  <c r="Q5053" i="5"/>
  <c r="R5052" i="5"/>
  <c r="Q5052" i="5"/>
  <c r="R5051" i="5"/>
  <c r="Q5051" i="5"/>
  <c r="R5050" i="5"/>
  <c r="Q5050" i="5"/>
  <c r="R5049" i="5"/>
  <c r="Q5049" i="5"/>
  <c r="R5048" i="5"/>
  <c r="Q5048" i="5"/>
  <c r="R5047" i="5"/>
  <c r="Q5047" i="5"/>
  <c r="R5046" i="5"/>
  <c r="Q5046" i="5"/>
  <c r="R5045" i="5"/>
  <c r="Q5045" i="5"/>
  <c r="R5044" i="5"/>
  <c r="Q5044" i="5"/>
  <c r="R5043" i="5"/>
  <c r="Q5043" i="5"/>
  <c r="R5042" i="5"/>
  <c r="Q5042" i="5"/>
  <c r="R5041" i="5"/>
  <c r="Q5041" i="5"/>
  <c r="R5040" i="5"/>
  <c r="Q5040" i="5"/>
  <c r="R5039" i="5"/>
  <c r="Q5039" i="5"/>
  <c r="R5038" i="5"/>
  <c r="Q5038" i="5"/>
  <c r="R5037" i="5"/>
  <c r="Q5037" i="5"/>
  <c r="R5036" i="5"/>
  <c r="Q5036" i="5"/>
  <c r="R5035" i="5"/>
  <c r="Q5035" i="5"/>
  <c r="R5034" i="5"/>
  <c r="Q5034" i="5"/>
  <c r="R5033" i="5"/>
  <c r="Q5033" i="5"/>
  <c r="R5032" i="5"/>
  <c r="Q5032" i="5"/>
  <c r="R5031" i="5"/>
  <c r="Q5031" i="5"/>
  <c r="R5030" i="5"/>
  <c r="Q5030" i="5"/>
  <c r="R5029" i="5"/>
  <c r="Q5029" i="5"/>
  <c r="R5028" i="5"/>
  <c r="Q5028" i="5"/>
  <c r="R5027" i="5"/>
  <c r="Q5027" i="5"/>
  <c r="R5026" i="5"/>
  <c r="Q5026" i="5"/>
  <c r="R5025" i="5"/>
  <c r="Q5025" i="5"/>
  <c r="R5024" i="5"/>
  <c r="Q5024" i="5"/>
  <c r="R5023" i="5"/>
  <c r="Q5023" i="5"/>
  <c r="R5022" i="5"/>
  <c r="Q5022" i="5"/>
  <c r="R5021" i="5"/>
  <c r="Q5021" i="5"/>
  <c r="R5020" i="5"/>
  <c r="Q5020" i="5"/>
  <c r="R5019" i="5"/>
  <c r="Q5019" i="5"/>
  <c r="R5018" i="5"/>
  <c r="Q5018" i="5"/>
  <c r="R5017" i="5"/>
  <c r="Q5017" i="5"/>
  <c r="R5016" i="5"/>
  <c r="Q5016" i="5"/>
  <c r="R5015" i="5"/>
  <c r="Q5015" i="5"/>
  <c r="R5014" i="5"/>
  <c r="Q5014" i="5"/>
  <c r="R5013" i="5"/>
  <c r="Q5013" i="5"/>
  <c r="R5012" i="5"/>
  <c r="Q5012" i="5"/>
  <c r="R5011" i="5"/>
  <c r="Q5011" i="5"/>
  <c r="R5010" i="5"/>
  <c r="Q5010" i="5"/>
  <c r="R5009" i="5"/>
  <c r="Q5009" i="5"/>
  <c r="R5008" i="5"/>
  <c r="Q5008" i="5"/>
  <c r="R5007" i="5"/>
  <c r="Q5007" i="5"/>
  <c r="R5006" i="5"/>
  <c r="Q5006" i="5"/>
  <c r="R5005" i="5"/>
  <c r="Q5005" i="5"/>
  <c r="R5004" i="5"/>
  <c r="Q5004" i="5"/>
  <c r="R5003" i="5"/>
  <c r="Q5003" i="5"/>
  <c r="R5002" i="5"/>
  <c r="Q5002" i="5"/>
  <c r="R5001" i="5"/>
  <c r="Q5001" i="5"/>
  <c r="R5000" i="5"/>
  <c r="Q5000" i="5"/>
  <c r="R4999" i="5"/>
  <c r="Q4999" i="5"/>
  <c r="R4998" i="5"/>
  <c r="Q4998" i="5"/>
  <c r="R4997" i="5"/>
  <c r="Q4997" i="5"/>
  <c r="R4996" i="5"/>
  <c r="Q4996" i="5"/>
  <c r="R4995" i="5"/>
  <c r="Q4995" i="5"/>
  <c r="R4994" i="5"/>
  <c r="Q4994" i="5"/>
  <c r="R4993" i="5"/>
  <c r="Q4993" i="5"/>
  <c r="R4992" i="5"/>
  <c r="Q4992" i="5"/>
  <c r="R4991" i="5"/>
  <c r="Q4991" i="5"/>
  <c r="R4990" i="5"/>
  <c r="Q4990" i="5"/>
  <c r="R4989" i="5"/>
  <c r="Q4989" i="5"/>
  <c r="R4988" i="5"/>
  <c r="Q4988" i="5"/>
  <c r="R4987" i="5"/>
  <c r="Q4987" i="5"/>
  <c r="R4986" i="5"/>
  <c r="Q4986" i="5"/>
  <c r="R4985" i="5"/>
  <c r="Q4985" i="5"/>
  <c r="R4984" i="5"/>
  <c r="Q4984" i="5"/>
  <c r="R4983" i="5"/>
  <c r="Q4983" i="5"/>
  <c r="R4982" i="5"/>
  <c r="Q4982" i="5"/>
  <c r="R4981" i="5"/>
  <c r="Q4981" i="5"/>
  <c r="R4980" i="5"/>
  <c r="Q4980" i="5"/>
  <c r="R4979" i="5"/>
  <c r="Q4979" i="5"/>
  <c r="R4978" i="5"/>
  <c r="Q4978" i="5"/>
  <c r="R4977" i="5"/>
  <c r="Q4977" i="5"/>
  <c r="R4976" i="5"/>
  <c r="Q4976" i="5"/>
  <c r="R4975" i="5"/>
  <c r="Q4975" i="5"/>
  <c r="R4974" i="5"/>
  <c r="Q4974" i="5"/>
  <c r="R4973" i="5"/>
  <c r="Q4973" i="5"/>
  <c r="R4972" i="5"/>
  <c r="Q4972" i="5"/>
  <c r="R4971" i="5"/>
  <c r="Q4971" i="5"/>
  <c r="R4970" i="5"/>
  <c r="Q4970" i="5"/>
  <c r="R4969" i="5"/>
  <c r="Q4969" i="5"/>
  <c r="R4968" i="5"/>
  <c r="Q4968" i="5"/>
  <c r="R4967" i="5"/>
  <c r="Q4967" i="5"/>
  <c r="R4966" i="5"/>
  <c r="Q4966" i="5"/>
  <c r="R4965" i="5"/>
  <c r="Q4965" i="5"/>
  <c r="R4964" i="5"/>
  <c r="Q4964" i="5"/>
  <c r="R4963" i="5"/>
  <c r="Q4963" i="5"/>
  <c r="R4962" i="5"/>
  <c r="Q4962" i="5"/>
  <c r="R4961" i="5"/>
  <c r="Q4961" i="5"/>
  <c r="R4960" i="5"/>
  <c r="Q4960" i="5"/>
  <c r="R4959" i="5"/>
  <c r="Q4959" i="5"/>
  <c r="R4958" i="5"/>
  <c r="Q4958" i="5"/>
  <c r="R4957" i="5"/>
  <c r="Q4957" i="5"/>
  <c r="R4956" i="5"/>
  <c r="Q4956" i="5"/>
  <c r="R4955" i="5"/>
  <c r="Q4955" i="5"/>
  <c r="R4954" i="5"/>
  <c r="Q4954" i="5"/>
  <c r="R4953" i="5"/>
  <c r="Q4953" i="5"/>
  <c r="R4952" i="5"/>
  <c r="Q4952" i="5"/>
  <c r="R4951" i="5"/>
  <c r="Q4951" i="5"/>
  <c r="R4950" i="5"/>
  <c r="Q4950" i="5"/>
  <c r="R4949" i="5"/>
  <c r="Q4949" i="5"/>
  <c r="R4948" i="5"/>
  <c r="Q4948" i="5"/>
  <c r="R4947" i="5"/>
  <c r="Q4947" i="5"/>
  <c r="R4946" i="5"/>
  <c r="Q4946" i="5"/>
  <c r="R4945" i="5"/>
  <c r="Q4945" i="5"/>
  <c r="R4944" i="5"/>
  <c r="Q4944" i="5"/>
  <c r="R4943" i="5"/>
  <c r="Q4943" i="5"/>
  <c r="R4942" i="5"/>
  <c r="Q4942" i="5"/>
  <c r="R4941" i="5"/>
  <c r="Q4941" i="5"/>
  <c r="R4940" i="5"/>
  <c r="Q4940" i="5"/>
  <c r="R4939" i="5"/>
  <c r="Q4939" i="5"/>
  <c r="R4938" i="5"/>
  <c r="Q4938" i="5"/>
  <c r="R4937" i="5"/>
  <c r="Q4937" i="5"/>
  <c r="R4936" i="5"/>
  <c r="Q4936" i="5"/>
  <c r="R4935" i="5"/>
  <c r="Q4935" i="5"/>
  <c r="R4934" i="5"/>
  <c r="Q4934" i="5"/>
  <c r="R4933" i="5"/>
  <c r="Q4933" i="5"/>
  <c r="R4932" i="5"/>
  <c r="Q4932" i="5"/>
  <c r="R4931" i="5"/>
  <c r="Q4931" i="5"/>
  <c r="R4930" i="5"/>
  <c r="Q4930" i="5"/>
  <c r="R4929" i="5"/>
  <c r="Q4929" i="5"/>
  <c r="R4928" i="5"/>
  <c r="Q4928" i="5"/>
  <c r="R4927" i="5"/>
  <c r="Q4927" i="5"/>
  <c r="R4926" i="5"/>
  <c r="Q4926" i="5"/>
  <c r="R4925" i="5"/>
  <c r="Q4925" i="5"/>
  <c r="R4924" i="5"/>
  <c r="Q4924" i="5"/>
  <c r="R4923" i="5"/>
  <c r="Q4923" i="5"/>
  <c r="R4922" i="5"/>
  <c r="Q4922" i="5"/>
  <c r="R4921" i="5"/>
  <c r="Q4921" i="5"/>
  <c r="R4920" i="5"/>
  <c r="Q4920" i="5"/>
  <c r="R4919" i="5"/>
  <c r="Q4919" i="5"/>
  <c r="R4918" i="5"/>
  <c r="Q4918" i="5"/>
  <c r="R4917" i="5"/>
  <c r="Q4917" i="5"/>
  <c r="R4916" i="5"/>
  <c r="Q4916" i="5"/>
  <c r="R4915" i="5"/>
  <c r="Q4915" i="5"/>
  <c r="R4914" i="5"/>
  <c r="Q4914" i="5"/>
  <c r="R4913" i="5"/>
  <c r="Q4913" i="5"/>
  <c r="R4912" i="5"/>
  <c r="Q4912" i="5"/>
  <c r="R4911" i="5"/>
  <c r="Q4911" i="5"/>
  <c r="R4910" i="5"/>
  <c r="Q4910" i="5"/>
  <c r="R4909" i="5"/>
  <c r="Q4909" i="5"/>
  <c r="R4908" i="5"/>
  <c r="Q4908" i="5"/>
  <c r="R4907" i="5"/>
  <c r="Q4907" i="5"/>
  <c r="R4906" i="5"/>
  <c r="Q4906" i="5"/>
  <c r="R4905" i="5"/>
  <c r="Q4905" i="5"/>
  <c r="R4904" i="5"/>
  <c r="Q4904" i="5"/>
  <c r="R4903" i="5"/>
  <c r="Q4903" i="5"/>
  <c r="R4902" i="5"/>
  <c r="Q4902" i="5"/>
  <c r="R4901" i="5"/>
  <c r="Q4901" i="5"/>
  <c r="R4900" i="5"/>
  <c r="Q4900" i="5"/>
  <c r="R4899" i="5"/>
  <c r="Q4899" i="5"/>
  <c r="R4898" i="5"/>
  <c r="Q4898" i="5"/>
  <c r="R4897" i="5"/>
  <c r="Q4897" i="5"/>
  <c r="R4896" i="5"/>
  <c r="Q4896" i="5"/>
  <c r="R4895" i="5"/>
  <c r="Q4895" i="5"/>
  <c r="R4894" i="5"/>
  <c r="Q4894" i="5"/>
  <c r="R4893" i="5"/>
  <c r="Q4893" i="5"/>
  <c r="R4892" i="5"/>
  <c r="Q4892" i="5"/>
  <c r="R4891" i="5"/>
  <c r="Q4891" i="5"/>
  <c r="R4890" i="5"/>
  <c r="Q4890" i="5"/>
  <c r="R4889" i="5"/>
  <c r="Q4889" i="5"/>
  <c r="R4888" i="5"/>
  <c r="Q4888" i="5"/>
  <c r="R4887" i="5"/>
  <c r="Q4887" i="5"/>
  <c r="R4886" i="5"/>
  <c r="Q4886" i="5"/>
  <c r="R4885" i="5"/>
  <c r="Q4885" i="5"/>
  <c r="R4884" i="5"/>
  <c r="Q4884" i="5"/>
  <c r="R4883" i="5"/>
  <c r="Q4883" i="5"/>
  <c r="R4882" i="5"/>
  <c r="Q4882" i="5"/>
  <c r="R4881" i="5"/>
  <c r="Q4881" i="5"/>
  <c r="R4880" i="5"/>
  <c r="Q4880" i="5"/>
  <c r="R4879" i="5"/>
  <c r="Q4879" i="5"/>
  <c r="R4878" i="5"/>
  <c r="Q4878" i="5"/>
  <c r="R4877" i="5"/>
  <c r="Q4877" i="5"/>
  <c r="R4876" i="5"/>
  <c r="Q4876" i="5"/>
  <c r="R4875" i="5"/>
  <c r="Q4875" i="5"/>
  <c r="R4874" i="5"/>
  <c r="Q4874" i="5"/>
  <c r="R4873" i="5"/>
  <c r="Q4873" i="5"/>
  <c r="R4872" i="5"/>
  <c r="Q4872" i="5"/>
  <c r="R4871" i="5"/>
  <c r="Q4871" i="5"/>
  <c r="R4870" i="5"/>
  <c r="Q4870" i="5"/>
  <c r="R4869" i="5"/>
  <c r="Q4869" i="5"/>
  <c r="R4868" i="5"/>
  <c r="Q4868" i="5"/>
  <c r="R4867" i="5"/>
  <c r="Q4867" i="5"/>
  <c r="R4866" i="5"/>
  <c r="Q4866" i="5"/>
  <c r="R4865" i="5"/>
  <c r="Q4865" i="5"/>
  <c r="R4864" i="5"/>
  <c r="Q4864" i="5"/>
  <c r="R4863" i="5"/>
  <c r="Q4863" i="5"/>
  <c r="R4862" i="5"/>
  <c r="Q4862" i="5"/>
  <c r="R4861" i="5"/>
  <c r="Q4861" i="5"/>
  <c r="R4860" i="5"/>
  <c r="Q4860" i="5"/>
  <c r="R4859" i="5"/>
  <c r="Q4859" i="5"/>
  <c r="R4858" i="5"/>
  <c r="Q4858" i="5"/>
  <c r="R4857" i="5"/>
  <c r="Q4857" i="5"/>
  <c r="R4856" i="5"/>
  <c r="Q4856" i="5"/>
  <c r="R4855" i="5"/>
  <c r="Q4855" i="5"/>
  <c r="R4854" i="5"/>
  <c r="Q4854" i="5"/>
  <c r="R4853" i="5"/>
  <c r="Q4853" i="5"/>
  <c r="R4852" i="5"/>
  <c r="Q4852" i="5"/>
  <c r="R4851" i="5"/>
  <c r="Q4851" i="5"/>
  <c r="R4850" i="5"/>
  <c r="Q4850" i="5"/>
  <c r="R4849" i="5"/>
  <c r="Q4849" i="5"/>
  <c r="R4848" i="5"/>
  <c r="Q4848" i="5"/>
  <c r="R4847" i="5"/>
  <c r="Q4847" i="5"/>
  <c r="R4846" i="5"/>
  <c r="Q4846" i="5"/>
  <c r="R4845" i="5"/>
  <c r="Q4845" i="5"/>
  <c r="R4844" i="5"/>
  <c r="Q4844" i="5"/>
  <c r="R4843" i="5"/>
  <c r="Q4843" i="5"/>
  <c r="R4842" i="5"/>
  <c r="Q4842" i="5"/>
  <c r="R4841" i="5"/>
  <c r="Q4841" i="5"/>
  <c r="R4840" i="5"/>
  <c r="Q4840" i="5"/>
  <c r="R4839" i="5"/>
  <c r="Q4839" i="5"/>
  <c r="R4838" i="5"/>
  <c r="Q4838" i="5"/>
  <c r="R4837" i="5"/>
  <c r="Q4837" i="5"/>
  <c r="R4836" i="5"/>
  <c r="Q4836" i="5"/>
  <c r="R4835" i="5"/>
  <c r="Q4835" i="5"/>
  <c r="R4834" i="5"/>
  <c r="Q4834" i="5"/>
  <c r="R4833" i="5"/>
  <c r="Q4833" i="5"/>
  <c r="R4832" i="5"/>
  <c r="Q4832" i="5"/>
  <c r="R4831" i="5"/>
  <c r="Q4831" i="5"/>
  <c r="R4830" i="5"/>
  <c r="Q4830" i="5"/>
  <c r="R4829" i="5"/>
  <c r="Q4829" i="5"/>
  <c r="R4828" i="5"/>
  <c r="Q4828" i="5"/>
  <c r="R4827" i="5"/>
  <c r="Q4827" i="5"/>
  <c r="R4826" i="5"/>
  <c r="Q4826" i="5"/>
  <c r="R4825" i="5"/>
  <c r="Q4825" i="5"/>
  <c r="R4824" i="5"/>
  <c r="Q4824" i="5"/>
  <c r="R4823" i="5"/>
  <c r="Q4823" i="5"/>
  <c r="R4822" i="5"/>
  <c r="Q4822" i="5"/>
  <c r="R4821" i="5"/>
  <c r="Q4821" i="5"/>
  <c r="R4820" i="5"/>
  <c r="Q4820" i="5"/>
  <c r="R4819" i="5"/>
  <c r="Q4819" i="5"/>
  <c r="R4818" i="5"/>
  <c r="Q4818" i="5"/>
  <c r="R4817" i="5"/>
  <c r="Q4817" i="5"/>
  <c r="R4816" i="5"/>
  <c r="Q4816" i="5"/>
  <c r="R4815" i="5"/>
  <c r="Q4815" i="5"/>
  <c r="R4814" i="5"/>
  <c r="Q4814" i="5"/>
  <c r="R4813" i="5"/>
  <c r="Q4813" i="5"/>
  <c r="R4812" i="5"/>
  <c r="Q4812" i="5"/>
  <c r="R4811" i="5"/>
  <c r="Q4811" i="5"/>
  <c r="R4810" i="5"/>
  <c r="Q4810" i="5"/>
  <c r="R4809" i="5"/>
  <c r="Q4809" i="5"/>
  <c r="R4808" i="5"/>
  <c r="Q4808" i="5"/>
  <c r="R4807" i="5"/>
  <c r="Q4807" i="5"/>
  <c r="R4806" i="5"/>
  <c r="Q4806" i="5"/>
  <c r="R4805" i="5"/>
  <c r="Q4805" i="5"/>
  <c r="R4804" i="5"/>
  <c r="Q4804" i="5"/>
  <c r="R4803" i="5"/>
  <c r="Q4803" i="5"/>
  <c r="R4802" i="5"/>
  <c r="Q4802" i="5"/>
  <c r="R4801" i="5"/>
  <c r="Q4801" i="5"/>
  <c r="R4800" i="5"/>
  <c r="Q4800" i="5"/>
  <c r="R4799" i="5"/>
  <c r="Q4799" i="5"/>
  <c r="R4798" i="5"/>
  <c r="Q4798" i="5"/>
  <c r="R4797" i="5"/>
  <c r="Q4797" i="5"/>
  <c r="R4796" i="5"/>
  <c r="Q4796" i="5"/>
  <c r="R4795" i="5"/>
  <c r="Q4795" i="5"/>
  <c r="R4794" i="5"/>
  <c r="Q4794" i="5"/>
  <c r="R4793" i="5"/>
  <c r="Q4793" i="5"/>
  <c r="R4792" i="5"/>
  <c r="Q4792" i="5"/>
  <c r="R4791" i="5"/>
  <c r="Q4791" i="5"/>
  <c r="R4790" i="5"/>
  <c r="Q4790" i="5"/>
  <c r="R4789" i="5"/>
  <c r="Q4789" i="5"/>
  <c r="R4788" i="5"/>
  <c r="Q4788" i="5"/>
  <c r="R4787" i="5"/>
  <c r="Q4787" i="5"/>
  <c r="R4786" i="5"/>
  <c r="Q4786" i="5"/>
  <c r="R4785" i="5"/>
  <c r="Q4785" i="5"/>
  <c r="R4784" i="5"/>
  <c r="Q4784" i="5"/>
  <c r="R4783" i="5"/>
  <c r="Q4783" i="5"/>
  <c r="R4782" i="5"/>
  <c r="Q4782" i="5"/>
  <c r="R4781" i="5"/>
  <c r="Q4781" i="5"/>
  <c r="R4780" i="5"/>
  <c r="Q4780" i="5"/>
  <c r="R4779" i="5"/>
  <c r="Q4779" i="5"/>
  <c r="R4778" i="5"/>
  <c r="Q4778" i="5"/>
  <c r="R4777" i="5"/>
  <c r="Q4777" i="5"/>
  <c r="R4776" i="5"/>
  <c r="Q4776" i="5"/>
  <c r="R4775" i="5"/>
  <c r="Q4775" i="5"/>
  <c r="R4774" i="5"/>
  <c r="Q4774" i="5"/>
  <c r="R4773" i="5"/>
  <c r="Q4773" i="5"/>
  <c r="R4772" i="5"/>
  <c r="Q4772" i="5"/>
  <c r="R4771" i="5"/>
  <c r="Q4771" i="5"/>
  <c r="R4770" i="5"/>
  <c r="Q4770" i="5"/>
  <c r="R4769" i="5"/>
  <c r="Q4769" i="5"/>
  <c r="R4768" i="5"/>
  <c r="Q4768" i="5"/>
  <c r="R4767" i="5"/>
  <c r="Q4767" i="5"/>
  <c r="R4766" i="5"/>
  <c r="Q4766" i="5"/>
  <c r="R4765" i="5"/>
  <c r="Q4765" i="5"/>
  <c r="R4764" i="5"/>
  <c r="Q4764" i="5"/>
  <c r="R4763" i="5"/>
  <c r="Q4763" i="5"/>
  <c r="R4762" i="5"/>
  <c r="Q4762" i="5"/>
  <c r="R4761" i="5"/>
  <c r="Q4761" i="5"/>
  <c r="R4760" i="5"/>
  <c r="Q4760" i="5"/>
  <c r="R4759" i="5"/>
  <c r="Q4759" i="5"/>
  <c r="R4758" i="5"/>
  <c r="Q4758" i="5"/>
  <c r="R4757" i="5"/>
  <c r="Q4757" i="5"/>
  <c r="R4756" i="5"/>
  <c r="Q4756" i="5"/>
  <c r="R4755" i="5"/>
  <c r="Q4755" i="5"/>
  <c r="R4754" i="5"/>
  <c r="Q4754" i="5"/>
  <c r="R4753" i="5"/>
  <c r="Q4753" i="5"/>
  <c r="R4752" i="5"/>
  <c r="Q4752" i="5"/>
  <c r="R4751" i="5"/>
  <c r="Q4751" i="5"/>
  <c r="R4750" i="5"/>
  <c r="Q4750" i="5"/>
  <c r="R4749" i="5"/>
  <c r="Q4749" i="5"/>
  <c r="R4748" i="5"/>
  <c r="Q4748" i="5"/>
  <c r="R4747" i="5"/>
  <c r="Q4747" i="5"/>
  <c r="R4746" i="5"/>
  <c r="Q4746" i="5"/>
  <c r="R4745" i="5"/>
  <c r="Q4745" i="5"/>
  <c r="R4744" i="5"/>
  <c r="Q4744" i="5"/>
  <c r="R4743" i="5"/>
  <c r="Q4743" i="5"/>
  <c r="R4742" i="5"/>
  <c r="Q4742" i="5"/>
  <c r="R4741" i="5"/>
  <c r="Q4741" i="5"/>
  <c r="R4740" i="5"/>
  <c r="Q4740" i="5"/>
  <c r="R4739" i="5"/>
  <c r="Q4739" i="5"/>
  <c r="R4738" i="5"/>
  <c r="Q4738" i="5"/>
  <c r="R4737" i="5"/>
  <c r="Q4737" i="5"/>
  <c r="R4736" i="5"/>
  <c r="Q4736" i="5"/>
  <c r="R4735" i="5"/>
  <c r="Q4735" i="5"/>
  <c r="R4734" i="5"/>
  <c r="Q4734" i="5"/>
  <c r="R4733" i="5"/>
  <c r="Q4733" i="5"/>
  <c r="R4732" i="5"/>
  <c r="Q4732" i="5"/>
  <c r="R4731" i="5"/>
  <c r="Q4731" i="5"/>
  <c r="R4730" i="5"/>
  <c r="Q4730" i="5"/>
  <c r="R4729" i="5"/>
  <c r="Q4729" i="5"/>
  <c r="R4728" i="5"/>
  <c r="Q4728" i="5"/>
  <c r="R4727" i="5"/>
  <c r="Q4727" i="5"/>
  <c r="R4726" i="5"/>
  <c r="Q4726" i="5"/>
  <c r="R4725" i="5"/>
  <c r="Q4725" i="5"/>
  <c r="R4724" i="5"/>
  <c r="Q4724" i="5"/>
  <c r="R4723" i="5"/>
  <c r="Q4723" i="5"/>
  <c r="R4722" i="5"/>
  <c r="Q4722" i="5"/>
  <c r="R4721" i="5"/>
  <c r="Q4721" i="5"/>
  <c r="R4720" i="5"/>
  <c r="Q4720" i="5"/>
  <c r="R4719" i="5"/>
  <c r="Q4719" i="5"/>
  <c r="R4718" i="5"/>
  <c r="Q4718" i="5"/>
  <c r="R4717" i="5"/>
  <c r="Q4717" i="5"/>
  <c r="R4716" i="5"/>
  <c r="Q4716" i="5"/>
  <c r="R4715" i="5"/>
  <c r="Q4715" i="5"/>
  <c r="R4714" i="5"/>
  <c r="Q4714" i="5"/>
  <c r="R4713" i="5"/>
  <c r="Q4713" i="5"/>
  <c r="R4712" i="5"/>
  <c r="Q4712" i="5"/>
  <c r="R4711" i="5"/>
  <c r="Q4711" i="5"/>
  <c r="R4710" i="5"/>
  <c r="Q4710" i="5"/>
  <c r="R4709" i="5"/>
  <c r="Q4709" i="5"/>
  <c r="R4708" i="5"/>
  <c r="Q4708" i="5"/>
  <c r="R4707" i="5"/>
  <c r="Q4707" i="5"/>
  <c r="R4706" i="5"/>
  <c r="Q4706" i="5"/>
  <c r="R4705" i="5"/>
  <c r="Q4705" i="5"/>
  <c r="R4704" i="5"/>
  <c r="Q4704" i="5"/>
  <c r="R4703" i="5"/>
  <c r="Q4703" i="5"/>
  <c r="R4702" i="5"/>
  <c r="Q4702" i="5"/>
  <c r="R4701" i="5"/>
  <c r="Q4701" i="5"/>
  <c r="R4700" i="5"/>
  <c r="Q4700" i="5"/>
  <c r="R4699" i="5"/>
  <c r="Q4699" i="5"/>
  <c r="R4698" i="5"/>
  <c r="Q4698" i="5"/>
  <c r="R4697" i="5"/>
  <c r="Q4697" i="5"/>
  <c r="R4696" i="5"/>
  <c r="Q4696" i="5"/>
  <c r="R4695" i="5"/>
  <c r="Q4695" i="5"/>
  <c r="R4694" i="5"/>
  <c r="Q4694" i="5"/>
  <c r="R4693" i="5"/>
  <c r="Q4693" i="5"/>
  <c r="R4692" i="5"/>
  <c r="Q4692" i="5"/>
  <c r="R4691" i="5"/>
  <c r="Q4691" i="5"/>
  <c r="R4690" i="5"/>
  <c r="Q4690" i="5"/>
  <c r="R4689" i="5"/>
  <c r="Q4689" i="5"/>
  <c r="R4688" i="5"/>
  <c r="Q4688" i="5"/>
  <c r="R4687" i="5"/>
  <c r="Q4687" i="5"/>
  <c r="R4686" i="5"/>
  <c r="Q4686" i="5"/>
  <c r="R4685" i="5"/>
  <c r="Q4685" i="5"/>
  <c r="R4684" i="5"/>
  <c r="Q4684" i="5"/>
  <c r="R4683" i="5"/>
  <c r="Q4683" i="5"/>
  <c r="R4682" i="5"/>
  <c r="Q4682" i="5"/>
  <c r="R4681" i="5"/>
  <c r="Q4681" i="5"/>
  <c r="R4680" i="5"/>
  <c r="Q4680" i="5"/>
  <c r="R4679" i="5"/>
  <c r="Q4679" i="5"/>
  <c r="R4678" i="5"/>
  <c r="Q4678" i="5"/>
  <c r="R4677" i="5"/>
  <c r="Q4677" i="5"/>
  <c r="R4676" i="5"/>
  <c r="Q4676" i="5"/>
  <c r="R4675" i="5"/>
  <c r="Q4675" i="5"/>
  <c r="R4674" i="5"/>
  <c r="Q4674" i="5"/>
  <c r="R4673" i="5"/>
  <c r="Q4673" i="5"/>
  <c r="R4672" i="5"/>
  <c r="Q4672" i="5"/>
  <c r="R4671" i="5"/>
  <c r="Q4671" i="5"/>
  <c r="R4670" i="5"/>
  <c r="Q4670" i="5"/>
  <c r="R4669" i="5"/>
  <c r="Q4669" i="5"/>
  <c r="R4668" i="5"/>
  <c r="Q4668" i="5"/>
  <c r="R4667" i="5"/>
  <c r="Q4667" i="5"/>
  <c r="R4666" i="5"/>
  <c r="Q4666" i="5"/>
  <c r="R4665" i="5"/>
  <c r="Q4665" i="5"/>
  <c r="R4664" i="5"/>
  <c r="Q4664" i="5"/>
  <c r="R4663" i="5"/>
  <c r="Q4663" i="5"/>
  <c r="R4662" i="5"/>
  <c r="Q4662" i="5"/>
  <c r="R4661" i="5"/>
  <c r="Q4661" i="5"/>
  <c r="R4660" i="5"/>
  <c r="Q4660" i="5"/>
  <c r="R4659" i="5"/>
  <c r="Q4659" i="5"/>
  <c r="R4658" i="5"/>
  <c r="Q4658" i="5"/>
  <c r="R4657" i="5"/>
  <c r="Q4657" i="5"/>
  <c r="R4656" i="5"/>
  <c r="Q4656" i="5"/>
  <c r="R4655" i="5"/>
  <c r="Q4655" i="5"/>
  <c r="R4654" i="5"/>
  <c r="Q4654" i="5"/>
  <c r="R4653" i="5"/>
  <c r="Q4653" i="5"/>
  <c r="R4652" i="5"/>
  <c r="Q4652" i="5"/>
  <c r="R4651" i="5"/>
  <c r="Q4651" i="5"/>
  <c r="R4650" i="5"/>
  <c r="Q4650" i="5"/>
  <c r="R4649" i="5"/>
  <c r="Q4649" i="5"/>
  <c r="R4648" i="5"/>
  <c r="Q4648" i="5"/>
  <c r="R4647" i="5"/>
  <c r="Q4647" i="5"/>
  <c r="R4646" i="5"/>
  <c r="Q4646" i="5"/>
  <c r="R4645" i="5"/>
  <c r="Q4645" i="5"/>
  <c r="R4644" i="5"/>
  <c r="Q4644" i="5"/>
  <c r="R4643" i="5"/>
  <c r="Q4643" i="5"/>
  <c r="R4642" i="5"/>
  <c r="Q4642" i="5"/>
  <c r="R4641" i="5"/>
  <c r="Q4641" i="5"/>
  <c r="R4640" i="5"/>
  <c r="Q4640" i="5"/>
  <c r="R4639" i="5"/>
  <c r="Q4639" i="5"/>
  <c r="R4638" i="5"/>
  <c r="Q4638" i="5"/>
  <c r="R4637" i="5"/>
  <c r="Q4637" i="5"/>
  <c r="R4636" i="5"/>
  <c r="Q4636" i="5"/>
  <c r="R4635" i="5"/>
  <c r="Q4635" i="5"/>
  <c r="R4634" i="5"/>
  <c r="Q4634" i="5"/>
  <c r="R4633" i="5"/>
  <c r="Q4633" i="5"/>
  <c r="R4632" i="5"/>
  <c r="Q4632" i="5"/>
  <c r="R4631" i="5"/>
  <c r="Q4631" i="5"/>
  <c r="R4630" i="5"/>
  <c r="Q4630" i="5"/>
  <c r="R4629" i="5"/>
  <c r="Q4629" i="5"/>
  <c r="R4628" i="5"/>
  <c r="Q4628" i="5"/>
  <c r="R4627" i="5"/>
  <c r="Q4627" i="5"/>
  <c r="R4626" i="5"/>
  <c r="Q4626" i="5"/>
  <c r="R4625" i="5"/>
  <c r="Q4625" i="5"/>
  <c r="R4624" i="5"/>
  <c r="Q4624" i="5"/>
  <c r="R4623" i="5"/>
  <c r="Q4623" i="5"/>
  <c r="R4622" i="5"/>
  <c r="Q4622" i="5"/>
  <c r="R4621" i="5"/>
  <c r="Q4621" i="5"/>
  <c r="R4620" i="5"/>
  <c r="Q4620" i="5"/>
  <c r="R4619" i="5"/>
  <c r="Q4619" i="5"/>
  <c r="R4618" i="5"/>
  <c r="Q4618" i="5"/>
  <c r="R4617" i="5"/>
  <c r="Q4617" i="5"/>
  <c r="R4616" i="5"/>
  <c r="Q4616" i="5"/>
  <c r="R4615" i="5"/>
  <c r="Q4615" i="5"/>
  <c r="R4614" i="5"/>
  <c r="Q4614" i="5"/>
  <c r="R4613" i="5"/>
  <c r="Q4613" i="5"/>
  <c r="R4612" i="5"/>
  <c r="Q4612" i="5"/>
  <c r="R4611" i="5"/>
  <c r="Q4611" i="5"/>
  <c r="R4610" i="5"/>
  <c r="Q4610" i="5"/>
  <c r="R4609" i="5"/>
  <c r="Q4609" i="5"/>
  <c r="R4608" i="5"/>
  <c r="Q4608" i="5"/>
  <c r="R4607" i="5"/>
  <c r="Q4607" i="5"/>
  <c r="R4606" i="5"/>
  <c r="Q4606" i="5"/>
  <c r="R4605" i="5"/>
  <c r="Q4605" i="5"/>
  <c r="R4604" i="5"/>
  <c r="Q4604" i="5"/>
  <c r="R4603" i="5"/>
  <c r="Q4603" i="5"/>
  <c r="R4602" i="5"/>
  <c r="Q4602" i="5"/>
  <c r="R4601" i="5"/>
  <c r="Q4601" i="5"/>
  <c r="R4600" i="5"/>
  <c r="Q4600" i="5"/>
  <c r="R4599" i="5"/>
  <c r="Q4599" i="5"/>
  <c r="R4598" i="5"/>
  <c r="Q4598" i="5"/>
  <c r="R4597" i="5"/>
  <c r="Q4597" i="5"/>
  <c r="R4596" i="5"/>
  <c r="Q4596" i="5"/>
  <c r="R4595" i="5"/>
  <c r="Q4595" i="5"/>
  <c r="R4594" i="5"/>
  <c r="Q4594" i="5"/>
  <c r="R4593" i="5"/>
  <c r="Q4593" i="5"/>
  <c r="R4592" i="5"/>
  <c r="Q4592" i="5"/>
  <c r="R4591" i="5"/>
  <c r="Q4591" i="5"/>
  <c r="R4590" i="5"/>
  <c r="Q4590" i="5"/>
  <c r="R4589" i="5"/>
  <c r="Q4589" i="5"/>
  <c r="R4588" i="5"/>
  <c r="Q4588" i="5"/>
  <c r="R4587" i="5"/>
  <c r="Q4587" i="5"/>
  <c r="R4586" i="5"/>
  <c r="Q4586" i="5"/>
  <c r="R4585" i="5"/>
  <c r="Q4585" i="5"/>
  <c r="R4584" i="5"/>
  <c r="Q4584" i="5"/>
  <c r="R4583" i="5"/>
  <c r="Q4583" i="5"/>
  <c r="R4582" i="5"/>
  <c r="Q4582" i="5"/>
  <c r="R4581" i="5"/>
  <c r="Q4581" i="5"/>
  <c r="R4580" i="5"/>
  <c r="Q4580" i="5"/>
  <c r="R4579" i="5"/>
  <c r="Q4579" i="5"/>
  <c r="R4578" i="5"/>
  <c r="Q4578" i="5"/>
  <c r="R4577" i="5"/>
  <c r="Q4577" i="5"/>
  <c r="R4576" i="5"/>
  <c r="Q4576" i="5"/>
  <c r="R4575" i="5"/>
  <c r="Q4575" i="5"/>
  <c r="R4574" i="5"/>
  <c r="Q4574" i="5"/>
  <c r="R4573" i="5"/>
  <c r="Q4573" i="5"/>
  <c r="R4572" i="5"/>
  <c r="Q4572" i="5"/>
  <c r="R4571" i="5"/>
  <c r="Q4571" i="5"/>
  <c r="R4570" i="5"/>
  <c r="Q4570" i="5"/>
  <c r="R4569" i="5"/>
  <c r="Q4569" i="5"/>
  <c r="R4568" i="5"/>
  <c r="Q4568" i="5"/>
  <c r="R4567" i="5"/>
  <c r="Q4567" i="5"/>
  <c r="R4566" i="5"/>
  <c r="Q4566" i="5"/>
  <c r="R4565" i="5"/>
  <c r="Q4565" i="5"/>
  <c r="R4564" i="5"/>
  <c r="Q4564" i="5"/>
  <c r="R4563" i="5"/>
  <c r="Q4563" i="5"/>
  <c r="R4562" i="5"/>
  <c r="Q4562" i="5"/>
  <c r="R4561" i="5"/>
  <c r="Q4561" i="5"/>
  <c r="R4560" i="5"/>
  <c r="Q4560" i="5"/>
  <c r="R4559" i="5"/>
  <c r="Q4559" i="5"/>
  <c r="R4558" i="5"/>
  <c r="Q4558" i="5"/>
  <c r="R4557" i="5"/>
  <c r="Q4557" i="5"/>
  <c r="R4556" i="5"/>
  <c r="Q4556" i="5"/>
  <c r="R4555" i="5"/>
  <c r="Q4555" i="5"/>
  <c r="R4554" i="5"/>
  <c r="Q4554" i="5"/>
  <c r="R4553" i="5"/>
  <c r="Q4553" i="5"/>
  <c r="R4552" i="5"/>
  <c r="Q4552" i="5"/>
  <c r="R4551" i="5"/>
  <c r="Q4551" i="5"/>
  <c r="R4550" i="5"/>
  <c r="Q4550" i="5"/>
  <c r="R4549" i="5"/>
  <c r="Q4549" i="5"/>
  <c r="R4548" i="5"/>
  <c r="Q4548" i="5"/>
  <c r="R4547" i="5"/>
  <c r="Q4547" i="5"/>
  <c r="R4546" i="5"/>
  <c r="Q4546" i="5"/>
  <c r="R4545" i="5"/>
  <c r="Q4545" i="5"/>
  <c r="R4544" i="5"/>
  <c r="Q4544" i="5"/>
  <c r="R4543" i="5"/>
  <c r="Q4543" i="5"/>
  <c r="R4542" i="5"/>
  <c r="Q4542" i="5"/>
  <c r="R4541" i="5"/>
  <c r="Q4541" i="5"/>
  <c r="R4540" i="5"/>
  <c r="Q4540" i="5"/>
  <c r="R4539" i="5"/>
  <c r="Q4539" i="5"/>
  <c r="R4538" i="5"/>
  <c r="Q4538" i="5"/>
  <c r="R4537" i="5"/>
  <c r="Q4537" i="5"/>
  <c r="R4536" i="5"/>
  <c r="Q4536" i="5"/>
  <c r="R4535" i="5"/>
  <c r="Q4535" i="5"/>
  <c r="R4534" i="5"/>
  <c r="Q4534" i="5"/>
  <c r="R4533" i="5"/>
  <c r="Q4533" i="5"/>
  <c r="R4532" i="5"/>
  <c r="Q4532" i="5"/>
  <c r="R4531" i="5"/>
  <c r="Q4531" i="5"/>
  <c r="R4530" i="5"/>
  <c r="Q4530" i="5"/>
  <c r="R4529" i="5"/>
  <c r="Q4529" i="5"/>
  <c r="R4528" i="5"/>
  <c r="Q4528" i="5"/>
  <c r="R4527" i="5"/>
  <c r="Q4527" i="5"/>
  <c r="R4526" i="5"/>
  <c r="Q4526" i="5"/>
  <c r="R4525" i="5"/>
  <c r="Q4525" i="5"/>
  <c r="R4524" i="5"/>
  <c r="Q4524" i="5"/>
  <c r="R4523" i="5"/>
  <c r="Q4523" i="5"/>
  <c r="R4522" i="5"/>
  <c r="Q4522" i="5"/>
  <c r="R4521" i="5"/>
  <c r="Q4521" i="5"/>
  <c r="R4520" i="5"/>
  <c r="Q4520" i="5"/>
  <c r="R4519" i="5"/>
  <c r="Q4519" i="5"/>
  <c r="R4518" i="5"/>
  <c r="Q4518" i="5"/>
  <c r="R4517" i="5"/>
  <c r="Q4517" i="5"/>
  <c r="R4516" i="5"/>
  <c r="Q4516" i="5"/>
  <c r="R4515" i="5"/>
  <c r="Q4515" i="5"/>
  <c r="R4514" i="5"/>
  <c r="Q4514" i="5"/>
  <c r="R4513" i="5"/>
  <c r="Q4513" i="5"/>
  <c r="R4512" i="5"/>
  <c r="Q4512" i="5"/>
  <c r="R4511" i="5"/>
  <c r="Q4511" i="5"/>
  <c r="R4510" i="5"/>
  <c r="Q4510" i="5"/>
  <c r="R4509" i="5"/>
  <c r="Q4509" i="5"/>
  <c r="R4508" i="5"/>
  <c r="Q4508" i="5"/>
  <c r="R4507" i="5"/>
  <c r="Q4507" i="5"/>
  <c r="R4506" i="5"/>
  <c r="Q4506" i="5"/>
  <c r="R4505" i="5"/>
  <c r="Q4505" i="5"/>
  <c r="R4504" i="5"/>
  <c r="Q4504" i="5"/>
  <c r="R4503" i="5"/>
  <c r="Q4503" i="5"/>
  <c r="R4502" i="5"/>
  <c r="Q4502" i="5"/>
  <c r="R4501" i="5"/>
  <c r="Q4501" i="5"/>
  <c r="R4500" i="5"/>
  <c r="Q4500" i="5"/>
  <c r="R4499" i="5"/>
  <c r="Q4499" i="5"/>
  <c r="R4498" i="5"/>
  <c r="Q4498" i="5"/>
  <c r="R4497" i="5"/>
  <c r="Q4497" i="5"/>
  <c r="R4496" i="5"/>
  <c r="Q4496" i="5"/>
  <c r="R4495" i="5"/>
  <c r="Q4495" i="5"/>
  <c r="R4494" i="5"/>
  <c r="Q4494" i="5"/>
  <c r="R4493" i="5"/>
  <c r="Q4493" i="5"/>
  <c r="R4492" i="5"/>
  <c r="Q4492" i="5"/>
  <c r="R4491" i="5"/>
  <c r="Q4491" i="5"/>
  <c r="R4490" i="5"/>
  <c r="Q4490" i="5"/>
  <c r="R4489" i="5"/>
  <c r="Q4489" i="5"/>
  <c r="R4488" i="5"/>
  <c r="Q4488" i="5"/>
  <c r="R4487" i="5"/>
  <c r="Q4487" i="5"/>
  <c r="R4486" i="5"/>
  <c r="Q4486" i="5"/>
  <c r="R4485" i="5"/>
  <c r="Q4485" i="5"/>
  <c r="R4484" i="5"/>
  <c r="Q4484" i="5"/>
  <c r="R4483" i="5"/>
  <c r="Q4483" i="5"/>
  <c r="R4482" i="5"/>
  <c r="Q4482" i="5"/>
  <c r="R4481" i="5"/>
  <c r="Q4481" i="5"/>
  <c r="R4480" i="5"/>
  <c r="Q4480" i="5"/>
  <c r="R4479" i="5"/>
  <c r="Q4479" i="5"/>
  <c r="R4478" i="5"/>
  <c r="Q4478" i="5"/>
  <c r="R4477" i="5"/>
  <c r="Q4477" i="5"/>
  <c r="R4476" i="5"/>
  <c r="Q4476" i="5"/>
  <c r="R4475" i="5"/>
  <c r="Q4475" i="5"/>
  <c r="R4474" i="5"/>
  <c r="Q4474" i="5"/>
  <c r="R4473" i="5"/>
  <c r="Q4473" i="5"/>
  <c r="R4472" i="5"/>
  <c r="Q4472" i="5"/>
  <c r="R4471" i="5"/>
  <c r="Q4471" i="5"/>
  <c r="R4470" i="5"/>
  <c r="Q4470" i="5"/>
  <c r="R4469" i="5"/>
  <c r="Q4469" i="5"/>
  <c r="R4468" i="5"/>
  <c r="Q4468" i="5"/>
  <c r="R4467" i="5"/>
  <c r="Q4467" i="5"/>
  <c r="R4466" i="5"/>
  <c r="Q4466" i="5"/>
  <c r="R4465" i="5"/>
  <c r="Q4465" i="5"/>
  <c r="R4464" i="5"/>
  <c r="Q4464" i="5"/>
  <c r="R4463" i="5"/>
  <c r="Q4463" i="5"/>
  <c r="R4462" i="5"/>
  <c r="Q4462" i="5"/>
  <c r="R4461" i="5"/>
  <c r="Q4461" i="5"/>
  <c r="R4460" i="5"/>
  <c r="Q4460" i="5"/>
  <c r="R4459" i="5"/>
  <c r="Q4459" i="5"/>
  <c r="R4458" i="5"/>
  <c r="Q4458" i="5"/>
  <c r="R4457" i="5"/>
  <c r="Q4457" i="5"/>
  <c r="R4456" i="5"/>
  <c r="Q4456" i="5"/>
  <c r="R4455" i="5"/>
  <c r="Q4455" i="5"/>
  <c r="R4454" i="5"/>
  <c r="Q4454" i="5"/>
  <c r="R4453" i="5"/>
  <c r="Q4453" i="5"/>
  <c r="R4452" i="5"/>
  <c r="Q4452" i="5"/>
  <c r="R4451" i="5"/>
  <c r="Q4451" i="5"/>
  <c r="R4450" i="5"/>
  <c r="Q4450" i="5"/>
  <c r="R4449" i="5"/>
  <c r="Q4449" i="5"/>
  <c r="R4448" i="5"/>
  <c r="Q4448" i="5"/>
  <c r="R4447" i="5"/>
  <c r="Q4447" i="5"/>
  <c r="R4446" i="5"/>
  <c r="Q4446" i="5"/>
  <c r="R4445" i="5"/>
  <c r="Q4445" i="5"/>
  <c r="R4444" i="5"/>
  <c r="Q4444" i="5"/>
  <c r="R4443" i="5"/>
  <c r="Q4443" i="5"/>
  <c r="R4442" i="5"/>
  <c r="Q4442" i="5"/>
  <c r="R4441" i="5"/>
  <c r="Q4441" i="5"/>
  <c r="R4440" i="5"/>
  <c r="Q4440" i="5"/>
  <c r="R4439" i="5"/>
  <c r="Q4439" i="5"/>
  <c r="R4438" i="5"/>
  <c r="Q4438" i="5"/>
  <c r="R4437" i="5"/>
  <c r="Q4437" i="5"/>
  <c r="R4436" i="5"/>
  <c r="Q4436" i="5"/>
  <c r="R4435" i="5"/>
  <c r="Q4435" i="5"/>
  <c r="R4434" i="5"/>
  <c r="Q4434" i="5"/>
  <c r="R4433" i="5"/>
  <c r="Q4433" i="5"/>
  <c r="R4432" i="5"/>
  <c r="Q4432" i="5"/>
  <c r="R4431" i="5"/>
  <c r="Q4431" i="5"/>
  <c r="R4430" i="5"/>
  <c r="Q4430" i="5"/>
  <c r="R4429" i="5"/>
  <c r="Q4429" i="5"/>
  <c r="R4428" i="5"/>
  <c r="Q4428" i="5"/>
  <c r="R4427" i="5"/>
  <c r="Q4427" i="5"/>
  <c r="R4426" i="5"/>
  <c r="Q4426" i="5"/>
  <c r="R4425" i="5"/>
  <c r="Q4425" i="5"/>
  <c r="R4424" i="5"/>
  <c r="Q4424" i="5"/>
  <c r="R4423" i="5"/>
  <c r="Q4423" i="5"/>
  <c r="R4422" i="5"/>
  <c r="Q4422" i="5"/>
  <c r="R4421" i="5"/>
  <c r="Q4421" i="5"/>
  <c r="R4420" i="5"/>
  <c r="Q4420" i="5"/>
  <c r="R4419" i="5"/>
  <c r="Q4419" i="5"/>
  <c r="R4418" i="5"/>
  <c r="Q4418" i="5"/>
  <c r="R4417" i="5"/>
  <c r="Q4417" i="5"/>
  <c r="R4416" i="5"/>
  <c r="Q4416" i="5"/>
  <c r="R4415" i="5"/>
  <c r="Q4415" i="5"/>
  <c r="R4414" i="5"/>
  <c r="Q4414" i="5"/>
  <c r="R4413" i="5"/>
  <c r="Q4413" i="5"/>
  <c r="R4412" i="5"/>
  <c r="Q4412" i="5"/>
  <c r="R4411" i="5"/>
  <c r="Q4411" i="5"/>
  <c r="R4410" i="5"/>
  <c r="Q4410" i="5"/>
  <c r="R4409" i="5"/>
  <c r="Q4409" i="5"/>
  <c r="R4408" i="5"/>
  <c r="Q4408" i="5"/>
  <c r="R4407" i="5"/>
  <c r="Q4407" i="5"/>
  <c r="R4406" i="5"/>
  <c r="Q4406" i="5"/>
  <c r="R4405" i="5"/>
  <c r="Q4405" i="5"/>
  <c r="R4404" i="5"/>
  <c r="Q4404" i="5"/>
  <c r="R4403" i="5"/>
  <c r="Q4403" i="5"/>
  <c r="R4402" i="5"/>
  <c r="Q4402" i="5"/>
  <c r="R4401" i="5"/>
  <c r="Q4401" i="5"/>
  <c r="R4400" i="5"/>
  <c r="Q4400" i="5"/>
  <c r="R4399" i="5"/>
  <c r="Q4399" i="5"/>
  <c r="R4398" i="5"/>
  <c r="Q4398" i="5"/>
  <c r="R4397" i="5"/>
  <c r="Q4397" i="5"/>
  <c r="R4396" i="5"/>
  <c r="Q4396" i="5"/>
  <c r="R4395" i="5"/>
  <c r="Q4395" i="5"/>
  <c r="R4394" i="5"/>
  <c r="Q4394" i="5"/>
  <c r="R4393" i="5"/>
  <c r="Q4393" i="5"/>
  <c r="R4392" i="5"/>
  <c r="Q4392" i="5"/>
  <c r="R4391" i="5"/>
  <c r="Q4391" i="5"/>
  <c r="R4390" i="5"/>
  <c r="Q4390" i="5"/>
  <c r="R4389" i="5"/>
  <c r="Q4389" i="5"/>
  <c r="R4388" i="5"/>
  <c r="Q4388" i="5"/>
  <c r="R4387" i="5"/>
  <c r="Q4387" i="5"/>
  <c r="R4386" i="5"/>
  <c r="Q4386" i="5"/>
  <c r="R4385" i="5"/>
  <c r="Q4385" i="5"/>
  <c r="R4384" i="5"/>
  <c r="Q4384" i="5"/>
  <c r="R4383" i="5"/>
  <c r="Q4383" i="5"/>
  <c r="R4382" i="5"/>
  <c r="Q4382" i="5"/>
  <c r="R4381" i="5"/>
  <c r="Q4381" i="5"/>
  <c r="R4380" i="5"/>
  <c r="Q4380" i="5"/>
  <c r="R4379" i="5"/>
  <c r="Q4379" i="5"/>
  <c r="R4378" i="5"/>
  <c r="Q4378" i="5"/>
  <c r="R4377" i="5"/>
  <c r="Q4377" i="5"/>
  <c r="R4376" i="5"/>
  <c r="Q4376" i="5"/>
  <c r="R4375" i="5"/>
  <c r="Q4375" i="5"/>
  <c r="R4374" i="5"/>
  <c r="Q4374" i="5"/>
  <c r="R4373" i="5"/>
  <c r="Q4373" i="5"/>
  <c r="R4372" i="5"/>
  <c r="Q4372" i="5"/>
  <c r="R4371" i="5"/>
  <c r="Q4371" i="5"/>
  <c r="R4370" i="5"/>
  <c r="Q4370" i="5"/>
  <c r="R4369" i="5"/>
  <c r="Q4369" i="5"/>
  <c r="R4368" i="5"/>
  <c r="Q4368" i="5"/>
  <c r="R4367" i="5"/>
  <c r="Q4367" i="5"/>
  <c r="R4366" i="5"/>
  <c r="Q4366" i="5"/>
  <c r="R4365" i="5"/>
  <c r="Q4365" i="5"/>
  <c r="R4364" i="5"/>
  <c r="Q4364" i="5"/>
  <c r="R4363" i="5"/>
  <c r="Q4363" i="5"/>
  <c r="R4362" i="5"/>
  <c r="Q4362" i="5"/>
  <c r="R4361" i="5"/>
  <c r="Q4361" i="5"/>
  <c r="R4360" i="5"/>
  <c r="Q4360" i="5"/>
  <c r="R4359" i="5"/>
  <c r="Q4359" i="5"/>
  <c r="R4358" i="5"/>
  <c r="Q4358" i="5"/>
  <c r="R4357" i="5"/>
  <c r="Q4357" i="5"/>
  <c r="R4356" i="5"/>
  <c r="Q4356" i="5"/>
  <c r="R4355" i="5"/>
  <c r="Q4355" i="5"/>
  <c r="R4354" i="5"/>
  <c r="Q4354" i="5"/>
  <c r="R4353" i="5"/>
  <c r="Q4353" i="5"/>
  <c r="R4352" i="5"/>
  <c r="Q4352" i="5"/>
  <c r="R4351" i="5"/>
  <c r="Q4351" i="5"/>
  <c r="R4350" i="5"/>
  <c r="Q4350" i="5"/>
  <c r="R4349" i="5"/>
  <c r="Q4349" i="5"/>
  <c r="R4348" i="5"/>
  <c r="Q4348" i="5"/>
  <c r="R4347" i="5"/>
  <c r="Q4347" i="5"/>
  <c r="R4346" i="5"/>
  <c r="Q4346" i="5"/>
  <c r="R4345" i="5"/>
  <c r="Q4345" i="5"/>
  <c r="R4344" i="5"/>
  <c r="Q4344" i="5"/>
  <c r="R4343" i="5"/>
  <c r="Q4343" i="5"/>
  <c r="R4342" i="5"/>
  <c r="Q4342" i="5"/>
  <c r="R4341" i="5"/>
  <c r="Q4341" i="5"/>
  <c r="R4340" i="5"/>
  <c r="Q4340" i="5"/>
  <c r="R4339" i="5"/>
  <c r="Q4339" i="5"/>
  <c r="R4338" i="5"/>
  <c r="Q4338" i="5"/>
  <c r="R4337" i="5"/>
  <c r="Q4337" i="5"/>
  <c r="R4336" i="5"/>
  <c r="Q4336" i="5"/>
  <c r="R4335" i="5"/>
  <c r="Q4335" i="5"/>
  <c r="R4334" i="5"/>
  <c r="Q4334" i="5"/>
  <c r="R4333" i="5"/>
  <c r="Q4333" i="5"/>
  <c r="R4332" i="5"/>
  <c r="Q4332" i="5"/>
  <c r="R4331" i="5"/>
  <c r="Q4331" i="5"/>
  <c r="R4330" i="5"/>
  <c r="Q4330" i="5"/>
  <c r="R4329" i="5"/>
  <c r="Q4329" i="5"/>
  <c r="R4328" i="5"/>
  <c r="Q4328" i="5"/>
  <c r="R4327" i="5"/>
  <c r="Q4327" i="5"/>
  <c r="R4326" i="5"/>
  <c r="Q4326" i="5"/>
  <c r="R4325" i="5"/>
  <c r="Q4325" i="5"/>
  <c r="R4324" i="5"/>
  <c r="Q4324" i="5"/>
  <c r="R4323" i="5"/>
  <c r="Q4323" i="5"/>
  <c r="R4322" i="5"/>
  <c r="Q4322" i="5"/>
  <c r="R4321" i="5"/>
  <c r="Q4321" i="5"/>
  <c r="R4320" i="5"/>
  <c r="Q4320" i="5"/>
  <c r="R4319" i="5"/>
  <c r="Q4319" i="5"/>
  <c r="R4318" i="5"/>
  <c r="Q4318" i="5"/>
  <c r="R4317" i="5"/>
  <c r="Q4317" i="5"/>
  <c r="R4316" i="5"/>
  <c r="Q4316" i="5"/>
  <c r="R4315" i="5"/>
  <c r="Q4315" i="5"/>
  <c r="R4314" i="5"/>
  <c r="Q4314" i="5"/>
  <c r="R4313" i="5"/>
  <c r="Q4313" i="5"/>
  <c r="R4312" i="5"/>
  <c r="Q4312" i="5"/>
  <c r="R4311" i="5"/>
  <c r="Q4311" i="5"/>
  <c r="R4310" i="5"/>
  <c r="Q4310" i="5"/>
  <c r="R4309" i="5"/>
  <c r="Q4309" i="5"/>
  <c r="R4308" i="5"/>
  <c r="Q4308" i="5"/>
  <c r="R4307" i="5"/>
  <c r="Q4307" i="5"/>
  <c r="R4306" i="5"/>
  <c r="Q4306" i="5"/>
  <c r="R4305" i="5"/>
  <c r="Q4305" i="5"/>
  <c r="R4304" i="5"/>
  <c r="Q4304" i="5"/>
  <c r="R4303" i="5"/>
  <c r="Q4303" i="5"/>
  <c r="R4302" i="5"/>
  <c r="Q4302" i="5"/>
  <c r="R4301" i="5"/>
  <c r="Q4301" i="5"/>
  <c r="R4300" i="5"/>
  <c r="Q4300" i="5"/>
  <c r="R4299" i="5"/>
  <c r="Q4299" i="5"/>
  <c r="R4298" i="5"/>
  <c r="Q4298" i="5"/>
  <c r="R4297" i="5"/>
  <c r="Q4297" i="5"/>
  <c r="R4296" i="5"/>
  <c r="Q4296" i="5"/>
  <c r="R4295" i="5"/>
  <c r="Q4295" i="5"/>
  <c r="R4294" i="5"/>
  <c r="Q4294" i="5"/>
  <c r="R4293" i="5"/>
  <c r="Q4293" i="5"/>
  <c r="R4292" i="5"/>
  <c r="Q4292" i="5"/>
  <c r="R4291" i="5"/>
  <c r="Q4291" i="5"/>
  <c r="R4290" i="5"/>
  <c r="Q4290" i="5"/>
  <c r="R4289" i="5"/>
  <c r="Q4289" i="5"/>
  <c r="R4288" i="5"/>
  <c r="Q4288" i="5"/>
  <c r="R4287" i="5"/>
  <c r="Q4287" i="5"/>
  <c r="R4286" i="5"/>
  <c r="Q4286" i="5"/>
  <c r="R4285" i="5"/>
  <c r="Q4285" i="5"/>
  <c r="R4284" i="5"/>
  <c r="Q4284" i="5"/>
  <c r="R4283" i="5"/>
  <c r="Q4283" i="5"/>
  <c r="R4282" i="5"/>
  <c r="Q4282" i="5"/>
  <c r="R4281" i="5"/>
  <c r="Q4281" i="5"/>
  <c r="R4280" i="5"/>
  <c r="Q4280" i="5"/>
  <c r="R4279" i="5"/>
  <c r="Q4279" i="5"/>
  <c r="R4278" i="5"/>
  <c r="Q4278" i="5"/>
  <c r="R4277" i="5"/>
  <c r="Q4277" i="5"/>
  <c r="R4276" i="5"/>
  <c r="Q4276" i="5"/>
  <c r="R4275" i="5"/>
  <c r="Q4275" i="5"/>
  <c r="R4274" i="5"/>
  <c r="Q4274" i="5"/>
  <c r="R4273" i="5"/>
  <c r="Q4273" i="5"/>
  <c r="R4272" i="5"/>
  <c r="Q4272" i="5"/>
  <c r="R4271" i="5"/>
  <c r="Q4271" i="5"/>
  <c r="R4270" i="5"/>
  <c r="Q4270" i="5"/>
  <c r="R4269" i="5"/>
  <c r="Q4269" i="5"/>
  <c r="R4268" i="5"/>
  <c r="Q4268" i="5"/>
  <c r="R4267" i="5"/>
  <c r="Q4267" i="5"/>
  <c r="R4266" i="5"/>
  <c r="Q4266" i="5"/>
  <c r="R4265" i="5"/>
  <c r="Q4265" i="5"/>
  <c r="R4264" i="5"/>
  <c r="Q4264" i="5"/>
  <c r="R4263" i="5"/>
  <c r="Q4263" i="5"/>
  <c r="R4262" i="5"/>
  <c r="Q4262" i="5"/>
  <c r="R4261" i="5"/>
  <c r="Q4261" i="5"/>
  <c r="R4260" i="5"/>
  <c r="Q4260" i="5"/>
  <c r="R4259" i="5"/>
  <c r="Q4259" i="5"/>
  <c r="R4258" i="5"/>
  <c r="Q4258" i="5"/>
  <c r="R4257" i="5"/>
  <c r="Q4257" i="5"/>
  <c r="R4256" i="5"/>
  <c r="Q4256" i="5"/>
  <c r="R4255" i="5"/>
  <c r="Q4255" i="5"/>
  <c r="R4254" i="5"/>
  <c r="Q4254" i="5"/>
  <c r="R4253" i="5"/>
  <c r="Q4253" i="5"/>
  <c r="R4252" i="5"/>
  <c r="Q4252" i="5"/>
  <c r="R4251" i="5"/>
  <c r="Q4251" i="5"/>
  <c r="R4250" i="5"/>
  <c r="Q4250" i="5"/>
  <c r="R4249" i="5"/>
  <c r="Q4249" i="5"/>
  <c r="R4248" i="5"/>
  <c r="Q4248" i="5"/>
  <c r="R4247" i="5"/>
  <c r="Q4247" i="5"/>
  <c r="R4246" i="5"/>
  <c r="Q4246" i="5"/>
  <c r="R4245" i="5"/>
  <c r="Q4245" i="5"/>
  <c r="R4244" i="5"/>
  <c r="Q4244" i="5"/>
  <c r="R4243" i="5"/>
  <c r="Q4243" i="5"/>
  <c r="R4242" i="5"/>
  <c r="Q4242" i="5"/>
  <c r="R4241" i="5"/>
  <c r="Q4241" i="5"/>
  <c r="R4240" i="5"/>
  <c r="Q4240" i="5"/>
  <c r="R4239" i="5"/>
  <c r="Q4239" i="5"/>
  <c r="R4238" i="5"/>
  <c r="Q4238" i="5"/>
  <c r="R4237" i="5"/>
  <c r="Q4237" i="5"/>
  <c r="R4236" i="5"/>
  <c r="Q4236" i="5"/>
  <c r="R4235" i="5"/>
  <c r="Q4235" i="5"/>
  <c r="R4234" i="5"/>
  <c r="Q4234" i="5"/>
  <c r="R4233" i="5"/>
  <c r="Q4233" i="5"/>
  <c r="R4232" i="5"/>
  <c r="Q4232" i="5"/>
  <c r="R4231" i="5"/>
  <c r="Q4231" i="5"/>
  <c r="R4230" i="5"/>
  <c r="Q4230" i="5"/>
  <c r="R4229" i="5"/>
  <c r="Q4229" i="5"/>
  <c r="R4228" i="5"/>
  <c r="Q4228" i="5"/>
  <c r="R4227" i="5"/>
  <c r="Q4227" i="5"/>
  <c r="R4226" i="5"/>
  <c r="Q4226" i="5"/>
  <c r="R4225" i="5"/>
  <c r="Q4225" i="5"/>
  <c r="R4224" i="5"/>
  <c r="Q4224" i="5"/>
  <c r="R4223" i="5"/>
  <c r="Q4223" i="5"/>
  <c r="R4222" i="5"/>
  <c r="Q4222" i="5"/>
  <c r="R4221" i="5"/>
  <c r="Q4221" i="5"/>
  <c r="R4220" i="5"/>
  <c r="Q4220" i="5"/>
  <c r="R4219" i="5"/>
  <c r="Q4219" i="5"/>
  <c r="R4218" i="5"/>
  <c r="Q4218" i="5"/>
  <c r="R4217" i="5"/>
  <c r="Q4217" i="5"/>
  <c r="R4216" i="5"/>
  <c r="Q4216" i="5"/>
  <c r="R4215" i="5"/>
  <c r="Q4215" i="5"/>
  <c r="R4214" i="5"/>
  <c r="Q4214" i="5"/>
  <c r="R4213" i="5"/>
  <c r="Q4213" i="5"/>
  <c r="R4212" i="5"/>
  <c r="Q4212" i="5"/>
  <c r="R4211" i="5"/>
  <c r="Q4211" i="5"/>
  <c r="R4210" i="5"/>
  <c r="Q4210" i="5"/>
  <c r="R4209" i="5"/>
  <c r="Q4209" i="5"/>
  <c r="R4208" i="5"/>
  <c r="Q4208" i="5"/>
  <c r="R4207" i="5"/>
  <c r="Q4207" i="5"/>
  <c r="R4206" i="5"/>
  <c r="Q4206" i="5"/>
  <c r="R4205" i="5"/>
  <c r="Q4205" i="5"/>
  <c r="R4204" i="5"/>
  <c r="Q4204" i="5"/>
  <c r="R4203" i="5"/>
  <c r="Q4203" i="5"/>
  <c r="R4202" i="5"/>
  <c r="Q4202" i="5"/>
  <c r="R4201" i="5"/>
  <c r="Q4201" i="5"/>
  <c r="R4200" i="5"/>
  <c r="Q4200" i="5"/>
  <c r="R4199" i="5"/>
  <c r="Q4199" i="5"/>
  <c r="R4198" i="5"/>
  <c r="Q4198" i="5"/>
  <c r="R4197" i="5"/>
  <c r="Q4197" i="5"/>
  <c r="R4196" i="5"/>
  <c r="Q4196" i="5"/>
  <c r="R4195" i="5"/>
  <c r="Q4195" i="5"/>
  <c r="R4194" i="5"/>
  <c r="Q4194" i="5"/>
  <c r="R4193" i="5"/>
  <c r="Q4193" i="5"/>
  <c r="R4192" i="5"/>
  <c r="Q4192" i="5"/>
  <c r="R4191" i="5"/>
  <c r="Q4191" i="5"/>
  <c r="R4190" i="5"/>
  <c r="Q4190" i="5"/>
  <c r="R4189" i="5"/>
  <c r="Q4189" i="5"/>
  <c r="R4188" i="5"/>
  <c r="Q4188" i="5"/>
  <c r="R4187" i="5"/>
  <c r="Q4187" i="5"/>
  <c r="R4186" i="5"/>
  <c r="Q4186" i="5"/>
  <c r="R4185" i="5"/>
  <c r="Q4185" i="5"/>
  <c r="R4184" i="5"/>
  <c r="Q4184" i="5"/>
  <c r="R4183" i="5"/>
  <c r="Q4183" i="5"/>
  <c r="R4182" i="5"/>
  <c r="Q4182" i="5"/>
  <c r="R4181" i="5"/>
  <c r="Q4181" i="5"/>
  <c r="R4180" i="5"/>
  <c r="Q4180" i="5"/>
  <c r="R4179" i="5"/>
  <c r="Q4179" i="5"/>
  <c r="R4178" i="5"/>
  <c r="Q4178" i="5"/>
  <c r="R4177" i="5"/>
  <c r="Q4177" i="5"/>
  <c r="R4176" i="5"/>
  <c r="Q4176" i="5"/>
  <c r="R4175" i="5"/>
  <c r="Q4175" i="5"/>
  <c r="R4174" i="5"/>
  <c r="Q4174" i="5"/>
  <c r="R4173" i="5"/>
  <c r="Q4173" i="5"/>
  <c r="R4172" i="5"/>
  <c r="Q4172" i="5"/>
  <c r="R4171" i="5"/>
  <c r="Q4171" i="5"/>
  <c r="R4170" i="5"/>
  <c r="Q4170" i="5"/>
  <c r="R4169" i="5"/>
  <c r="Q4169" i="5"/>
  <c r="R4168" i="5"/>
  <c r="Q4168" i="5"/>
  <c r="R4167" i="5"/>
  <c r="Q4167" i="5"/>
  <c r="R4166" i="5"/>
  <c r="Q4166" i="5"/>
  <c r="R4165" i="5"/>
  <c r="Q4165" i="5"/>
  <c r="R4164" i="5"/>
  <c r="Q4164" i="5"/>
  <c r="R4163" i="5"/>
  <c r="Q4163" i="5"/>
  <c r="R4162" i="5"/>
  <c r="Q4162" i="5"/>
  <c r="R4161" i="5"/>
  <c r="Q4161" i="5"/>
  <c r="R4160" i="5"/>
  <c r="Q4160" i="5"/>
  <c r="R4159" i="5"/>
  <c r="Q4159" i="5"/>
  <c r="R4158" i="5"/>
  <c r="Q4158" i="5"/>
  <c r="R4157" i="5"/>
  <c r="Q4157" i="5"/>
  <c r="R4156" i="5"/>
  <c r="Q4156" i="5"/>
  <c r="R4155" i="5"/>
  <c r="Q4155" i="5"/>
  <c r="R4154" i="5"/>
  <c r="Q4154" i="5"/>
  <c r="R4153" i="5"/>
  <c r="Q4153" i="5"/>
  <c r="R4152" i="5"/>
  <c r="Q4152" i="5"/>
  <c r="R4151" i="5"/>
  <c r="Q4151" i="5"/>
  <c r="R4150" i="5"/>
  <c r="Q4150" i="5"/>
  <c r="R4149" i="5"/>
  <c r="Q4149" i="5"/>
  <c r="R4148" i="5"/>
  <c r="Q4148" i="5"/>
  <c r="R4147" i="5"/>
  <c r="Q4147" i="5"/>
  <c r="R4146" i="5"/>
  <c r="Q4146" i="5"/>
  <c r="R4145" i="5"/>
  <c r="Q4145" i="5"/>
  <c r="R4144" i="5"/>
  <c r="Q4144" i="5"/>
  <c r="R4143" i="5"/>
  <c r="Q4143" i="5"/>
  <c r="R4142" i="5"/>
  <c r="Q4142" i="5"/>
  <c r="R4141" i="5"/>
  <c r="Q4141" i="5"/>
  <c r="R4140" i="5"/>
  <c r="Q4140" i="5"/>
  <c r="R4139" i="5"/>
  <c r="Q4139" i="5"/>
  <c r="R4138" i="5"/>
  <c r="Q4138" i="5"/>
  <c r="R4137" i="5"/>
  <c r="Q4137" i="5"/>
  <c r="R4136" i="5"/>
  <c r="Q4136" i="5"/>
  <c r="R4135" i="5"/>
  <c r="Q4135" i="5"/>
  <c r="R4134" i="5"/>
  <c r="Q4134" i="5"/>
  <c r="R4133" i="5"/>
  <c r="Q4133" i="5"/>
  <c r="R4132" i="5"/>
  <c r="Q4132" i="5"/>
  <c r="R4131" i="5"/>
  <c r="Q4131" i="5"/>
  <c r="R4130" i="5"/>
  <c r="Q4130" i="5"/>
  <c r="R4129" i="5"/>
  <c r="Q4129" i="5"/>
  <c r="R4128" i="5"/>
  <c r="Q4128" i="5"/>
  <c r="R4127" i="5"/>
  <c r="Q4127" i="5"/>
  <c r="R4126" i="5"/>
  <c r="Q4126" i="5"/>
  <c r="R4125" i="5"/>
  <c r="Q4125" i="5"/>
  <c r="R4124" i="5"/>
  <c r="Q4124" i="5"/>
  <c r="R4123" i="5"/>
  <c r="Q4123" i="5"/>
  <c r="R4122" i="5"/>
  <c r="Q4122" i="5"/>
  <c r="R4121" i="5"/>
  <c r="Q4121" i="5"/>
  <c r="R4120" i="5"/>
  <c r="Q4120" i="5"/>
  <c r="R4119" i="5"/>
  <c r="Q4119" i="5"/>
  <c r="R4118" i="5"/>
  <c r="Q4118" i="5"/>
  <c r="R4117" i="5"/>
  <c r="Q4117" i="5"/>
  <c r="R4116" i="5"/>
  <c r="Q4116" i="5"/>
  <c r="R4115" i="5"/>
  <c r="Q4115" i="5"/>
  <c r="R4114" i="5"/>
  <c r="Q4114" i="5"/>
  <c r="R4113" i="5"/>
  <c r="Q4113" i="5"/>
  <c r="R4112" i="5"/>
  <c r="Q4112" i="5"/>
  <c r="R4111" i="5"/>
  <c r="Q4111" i="5"/>
  <c r="R4110" i="5"/>
  <c r="Q4110" i="5"/>
  <c r="R4109" i="5"/>
  <c r="Q4109" i="5"/>
  <c r="R4108" i="5"/>
  <c r="Q4108" i="5"/>
  <c r="R4107" i="5"/>
  <c r="Q4107" i="5"/>
  <c r="R4106" i="5"/>
  <c r="Q4106" i="5"/>
  <c r="R4105" i="5"/>
  <c r="Q4105" i="5"/>
  <c r="R4104" i="5"/>
  <c r="Q4104" i="5"/>
  <c r="R4103" i="5"/>
  <c r="Q4103" i="5"/>
  <c r="R4102" i="5"/>
  <c r="Q4102" i="5"/>
  <c r="R4101" i="5"/>
  <c r="Q4101" i="5"/>
  <c r="R4100" i="5"/>
  <c r="Q4100" i="5"/>
  <c r="R4099" i="5"/>
  <c r="Q4099" i="5"/>
  <c r="R4098" i="5"/>
  <c r="Q4098" i="5"/>
  <c r="R4097" i="5"/>
  <c r="Q4097" i="5"/>
  <c r="R4096" i="5"/>
  <c r="Q4096" i="5"/>
  <c r="R4095" i="5"/>
  <c r="Q4095" i="5"/>
  <c r="R4094" i="5"/>
  <c r="Q4094" i="5"/>
  <c r="R4093" i="5"/>
  <c r="Q4093" i="5"/>
  <c r="R4092" i="5"/>
  <c r="Q4092" i="5"/>
  <c r="R4091" i="5"/>
  <c r="Q4091" i="5"/>
  <c r="R4090" i="5"/>
  <c r="Q4090" i="5"/>
  <c r="R4089" i="5"/>
  <c r="Q4089" i="5"/>
  <c r="R4088" i="5"/>
  <c r="Q4088" i="5"/>
  <c r="R4087" i="5"/>
  <c r="Q4087" i="5"/>
  <c r="R4086" i="5"/>
  <c r="Q4086" i="5"/>
  <c r="R4085" i="5"/>
  <c r="Q4085" i="5"/>
  <c r="R4084" i="5"/>
  <c r="Q4084" i="5"/>
  <c r="R4083" i="5"/>
  <c r="Q4083" i="5"/>
  <c r="R4082" i="5"/>
  <c r="Q4082" i="5"/>
  <c r="R4081" i="5"/>
  <c r="Q4081" i="5"/>
  <c r="R4080" i="5"/>
  <c r="Q4080" i="5"/>
  <c r="R4079" i="5"/>
  <c r="Q4079" i="5"/>
  <c r="R4078" i="5"/>
  <c r="Q4078" i="5"/>
  <c r="R4077" i="5"/>
  <c r="Q4077" i="5"/>
  <c r="R4076" i="5"/>
  <c r="Q4076" i="5"/>
  <c r="R4075" i="5"/>
  <c r="Q4075" i="5"/>
  <c r="R4074" i="5"/>
  <c r="Q4074" i="5"/>
  <c r="R4073" i="5"/>
  <c r="Q4073" i="5"/>
  <c r="R4072" i="5"/>
  <c r="Q4072" i="5"/>
  <c r="R4071" i="5"/>
  <c r="Q4071" i="5"/>
  <c r="R4070" i="5"/>
  <c r="Q4070" i="5"/>
  <c r="R4069" i="5"/>
  <c r="Q4069" i="5"/>
  <c r="R4068" i="5"/>
  <c r="Q4068" i="5"/>
  <c r="R4067" i="5"/>
  <c r="Q4067" i="5"/>
  <c r="R4066" i="5"/>
  <c r="Q4066" i="5"/>
  <c r="R4065" i="5"/>
  <c r="Q4065" i="5"/>
  <c r="R4064" i="5"/>
  <c r="Q4064" i="5"/>
  <c r="R4063" i="5"/>
  <c r="Q4063" i="5"/>
  <c r="R4062" i="5"/>
  <c r="Q4062" i="5"/>
  <c r="R4061" i="5"/>
  <c r="Q4061" i="5"/>
  <c r="R4060" i="5"/>
  <c r="Q4060" i="5"/>
  <c r="R4059" i="5"/>
  <c r="Q4059" i="5"/>
  <c r="R4058" i="5"/>
  <c r="Q4058" i="5"/>
  <c r="R4057" i="5"/>
  <c r="Q4057" i="5"/>
  <c r="R4056" i="5"/>
  <c r="Q4056" i="5"/>
  <c r="R4055" i="5"/>
  <c r="Q4055" i="5"/>
  <c r="R4054" i="5"/>
  <c r="Q4054" i="5"/>
  <c r="R4053" i="5"/>
  <c r="Q4053" i="5"/>
  <c r="R4052" i="5"/>
  <c r="Q4052" i="5"/>
  <c r="R4051" i="5"/>
  <c r="Q4051" i="5"/>
  <c r="R4050" i="5"/>
  <c r="Q4050" i="5"/>
  <c r="R4049" i="5"/>
  <c r="Q4049" i="5"/>
  <c r="R4048" i="5"/>
  <c r="Q4048" i="5"/>
  <c r="R4047" i="5"/>
  <c r="Q4047" i="5"/>
  <c r="R4046" i="5"/>
  <c r="Q4046" i="5"/>
  <c r="R4045" i="5"/>
  <c r="Q4045" i="5"/>
  <c r="R4044" i="5"/>
  <c r="Q4044" i="5"/>
  <c r="R4043" i="5"/>
  <c r="Q4043" i="5"/>
  <c r="R4042" i="5"/>
  <c r="Q4042" i="5"/>
  <c r="R4041" i="5"/>
  <c r="Q4041" i="5"/>
  <c r="R4040" i="5"/>
  <c r="Q4040" i="5"/>
  <c r="R4039" i="5"/>
  <c r="Q4039" i="5"/>
  <c r="R4038" i="5"/>
  <c r="Q4038" i="5"/>
  <c r="R4037" i="5"/>
  <c r="Q4037" i="5"/>
  <c r="R4036" i="5"/>
  <c r="Q4036" i="5"/>
  <c r="R4035" i="5"/>
  <c r="Q4035" i="5"/>
  <c r="R4034" i="5"/>
  <c r="Q4034" i="5"/>
  <c r="R4033" i="5"/>
  <c r="Q4033" i="5"/>
  <c r="R4032" i="5"/>
  <c r="Q4032" i="5"/>
  <c r="R4031" i="5"/>
  <c r="Q4031" i="5"/>
  <c r="R4030" i="5"/>
  <c r="Q4030" i="5"/>
  <c r="R4029" i="5"/>
  <c r="Q4029" i="5"/>
  <c r="R4028" i="5"/>
  <c r="Q4028" i="5"/>
  <c r="R4027" i="5"/>
  <c r="Q4027" i="5"/>
  <c r="R4026" i="5"/>
  <c r="Q4026" i="5"/>
  <c r="R4025" i="5"/>
  <c r="Q4025" i="5"/>
  <c r="R4024" i="5"/>
  <c r="Q4024" i="5"/>
  <c r="R4023" i="5"/>
  <c r="Q4023" i="5"/>
  <c r="R4022" i="5"/>
  <c r="Q4022" i="5"/>
  <c r="R4021" i="5"/>
  <c r="Q4021" i="5"/>
  <c r="R4020" i="5"/>
  <c r="Q4020" i="5"/>
  <c r="R4019" i="5"/>
  <c r="Q4019" i="5"/>
  <c r="R4018" i="5"/>
  <c r="Q4018" i="5"/>
  <c r="R4017" i="5"/>
  <c r="Q4017" i="5"/>
  <c r="R4016" i="5"/>
  <c r="Q4016" i="5"/>
  <c r="R4015" i="5"/>
  <c r="Q4015" i="5"/>
  <c r="R4014" i="5"/>
  <c r="Q4014" i="5"/>
  <c r="R4013" i="5"/>
  <c r="Q4013" i="5"/>
  <c r="R4012" i="5"/>
  <c r="Q4012" i="5"/>
  <c r="R4011" i="5"/>
  <c r="Q4011" i="5"/>
  <c r="R4010" i="5"/>
  <c r="Q4010" i="5"/>
  <c r="R4009" i="5"/>
  <c r="Q4009" i="5"/>
  <c r="R4008" i="5"/>
  <c r="Q4008" i="5"/>
  <c r="R4007" i="5"/>
  <c r="Q4007" i="5"/>
  <c r="R4006" i="5"/>
  <c r="Q4006" i="5"/>
  <c r="R4005" i="5"/>
  <c r="Q4005" i="5"/>
  <c r="R4004" i="5"/>
  <c r="Q4004" i="5"/>
  <c r="R4003" i="5"/>
  <c r="Q4003" i="5"/>
  <c r="R4002" i="5"/>
  <c r="Q4002" i="5"/>
  <c r="R4001" i="5"/>
  <c r="Q4001" i="5"/>
  <c r="R4000" i="5"/>
  <c r="Q4000" i="5"/>
  <c r="R3999" i="5"/>
  <c r="Q3999" i="5"/>
  <c r="R3998" i="5"/>
  <c r="Q3998" i="5"/>
  <c r="R3997" i="5"/>
  <c r="Q3997" i="5"/>
  <c r="R3996" i="5"/>
  <c r="Q3996" i="5"/>
  <c r="R3995" i="5"/>
  <c r="Q3995" i="5"/>
  <c r="R3994" i="5"/>
  <c r="Q3994" i="5"/>
  <c r="R3993" i="5"/>
  <c r="Q3993" i="5"/>
  <c r="R3992" i="5"/>
  <c r="Q3992" i="5"/>
  <c r="R3991" i="5"/>
  <c r="Q3991" i="5"/>
  <c r="R3990" i="5"/>
  <c r="Q3990" i="5"/>
  <c r="R3989" i="5"/>
  <c r="Q3989" i="5"/>
  <c r="R3988" i="5"/>
  <c r="Q3988" i="5"/>
  <c r="R3987" i="5"/>
  <c r="Q3987" i="5"/>
  <c r="R3986" i="5"/>
  <c r="Q3986" i="5"/>
  <c r="R3985" i="5"/>
  <c r="Q3985" i="5"/>
  <c r="R3984" i="5"/>
  <c r="Q3984" i="5"/>
  <c r="R3983" i="5"/>
  <c r="Q3983" i="5"/>
  <c r="R3982" i="5"/>
  <c r="Q3982" i="5"/>
  <c r="R3981" i="5"/>
  <c r="Q3981" i="5"/>
  <c r="R3980" i="5"/>
  <c r="Q3980" i="5"/>
  <c r="R3979" i="5"/>
  <c r="Q3979" i="5"/>
  <c r="R3978" i="5"/>
  <c r="Q3978" i="5"/>
  <c r="R3977" i="5"/>
  <c r="Q3977" i="5"/>
  <c r="R3976" i="5"/>
  <c r="Q3976" i="5"/>
  <c r="R3975" i="5"/>
  <c r="Q3975" i="5"/>
  <c r="R3974" i="5"/>
  <c r="Q3974" i="5"/>
  <c r="R3973" i="5"/>
  <c r="Q3973" i="5"/>
  <c r="R3972" i="5"/>
  <c r="Q3972" i="5"/>
  <c r="R3971" i="5"/>
  <c r="Q3971" i="5"/>
  <c r="R3970" i="5"/>
  <c r="Q3970" i="5"/>
  <c r="R3969" i="5"/>
  <c r="Q3969" i="5"/>
  <c r="R3968" i="5"/>
  <c r="Q3968" i="5"/>
  <c r="R3967" i="5"/>
  <c r="Q3967" i="5"/>
  <c r="R3966" i="5"/>
  <c r="Q3966" i="5"/>
  <c r="R3965" i="5"/>
  <c r="Q3965" i="5"/>
  <c r="R3964" i="5"/>
  <c r="Q3964" i="5"/>
  <c r="R3963" i="5"/>
  <c r="Q3963" i="5"/>
  <c r="R3962" i="5"/>
  <c r="Q3962" i="5"/>
  <c r="R3961" i="5"/>
  <c r="Q3961" i="5"/>
  <c r="R3960" i="5"/>
  <c r="Q3960" i="5"/>
  <c r="R3959" i="5"/>
  <c r="Q3959" i="5"/>
  <c r="R3958" i="5"/>
  <c r="Q3958" i="5"/>
  <c r="R3957" i="5"/>
  <c r="Q3957" i="5"/>
  <c r="R3956" i="5"/>
  <c r="Q3956" i="5"/>
  <c r="R3955" i="5"/>
  <c r="Q3955" i="5"/>
  <c r="R3954" i="5"/>
  <c r="Q3954" i="5"/>
  <c r="R3953" i="5"/>
  <c r="Q3953" i="5"/>
  <c r="R3952" i="5"/>
  <c r="Q3952" i="5"/>
  <c r="R3951" i="5"/>
  <c r="Q3951" i="5"/>
  <c r="R3950" i="5"/>
  <c r="Q3950" i="5"/>
  <c r="R3949" i="5"/>
  <c r="Q3949" i="5"/>
  <c r="R3948" i="5"/>
  <c r="Q3948" i="5"/>
  <c r="R3947" i="5"/>
  <c r="Q3947" i="5"/>
  <c r="R3946" i="5"/>
  <c r="Q3946" i="5"/>
  <c r="R3945" i="5"/>
  <c r="Q3945" i="5"/>
  <c r="R3944" i="5"/>
  <c r="Q3944" i="5"/>
  <c r="R3943" i="5"/>
  <c r="Q3943" i="5"/>
  <c r="R3942" i="5"/>
  <c r="Q3942" i="5"/>
  <c r="R3941" i="5"/>
  <c r="Q3941" i="5"/>
  <c r="R3940" i="5"/>
  <c r="Q3940" i="5"/>
  <c r="R3939" i="5"/>
  <c r="Q3939" i="5"/>
  <c r="R3938" i="5"/>
  <c r="Q3938" i="5"/>
  <c r="R3937" i="5"/>
  <c r="Q3937" i="5"/>
  <c r="R3936" i="5"/>
  <c r="Q3936" i="5"/>
  <c r="R3935" i="5"/>
  <c r="Q3935" i="5"/>
  <c r="R3934" i="5"/>
  <c r="Q3934" i="5"/>
  <c r="R3933" i="5"/>
  <c r="Q3933" i="5"/>
  <c r="R3932" i="5"/>
  <c r="Q3932" i="5"/>
  <c r="R3931" i="5"/>
  <c r="Q3931" i="5"/>
  <c r="R3930" i="5"/>
  <c r="Q3930" i="5"/>
  <c r="R3929" i="5"/>
  <c r="Q3929" i="5"/>
  <c r="R3928" i="5"/>
  <c r="Q3928" i="5"/>
  <c r="R3927" i="5"/>
  <c r="Q3927" i="5"/>
  <c r="R3926" i="5"/>
  <c r="Q3926" i="5"/>
  <c r="R3925" i="5"/>
  <c r="Q3925" i="5"/>
  <c r="R3924" i="5"/>
  <c r="Q3924" i="5"/>
  <c r="R3923" i="5"/>
  <c r="Q3923" i="5"/>
  <c r="R3922" i="5"/>
  <c r="Q3922" i="5"/>
  <c r="R3921" i="5"/>
  <c r="Q3921" i="5"/>
  <c r="R3920" i="5"/>
  <c r="Q3920" i="5"/>
  <c r="R3919" i="5"/>
  <c r="Q3919" i="5"/>
  <c r="R3918" i="5"/>
  <c r="Q3918" i="5"/>
  <c r="R3917" i="5"/>
  <c r="Q3917" i="5"/>
  <c r="R3916" i="5"/>
  <c r="Q3916" i="5"/>
  <c r="R3915" i="5"/>
  <c r="Q3915" i="5"/>
  <c r="R3914" i="5"/>
  <c r="Q3914" i="5"/>
  <c r="R3913" i="5"/>
  <c r="Q3913" i="5"/>
  <c r="R3912" i="5"/>
  <c r="Q3912" i="5"/>
  <c r="R3911" i="5"/>
  <c r="Q3911" i="5"/>
  <c r="R3910" i="5"/>
  <c r="Q3910" i="5"/>
  <c r="R3909" i="5"/>
  <c r="Q3909" i="5"/>
  <c r="R3908" i="5"/>
  <c r="Q3908" i="5"/>
  <c r="R3907" i="5"/>
  <c r="Q3907" i="5"/>
  <c r="R3906" i="5"/>
  <c r="Q3906" i="5"/>
  <c r="R3905" i="5"/>
  <c r="Q3905" i="5"/>
  <c r="R3904" i="5"/>
  <c r="Q3904" i="5"/>
  <c r="R3903" i="5"/>
  <c r="Q3903" i="5"/>
  <c r="R3902" i="5"/>
  <c r="Q3902" i="5"/>
  <c r="R3901" i="5"/>
  <c r="Q3901" i="5"/>
  <c r="R3900" i="5"/>
  <c r="Q3900" i="5"/>
  <c r="R3899" i="5"/>
  <c r="Q3899" i="5"/>
  <c r="R3898" i="5"/>
  <c r="Q3898" i="5"/>
  <c r="R3897" i="5"/>
  <c r="Q3897" i="5"/>
  <c r="R3896" i="5"/>
  <c r="Q3896" i="5"/>
  <c r="R3895" i="5"/>
  <c r="Q3895" i="5"/>
  <c r="R3894" i="5"/>
  <c r="Q3894" i="5"/>
  <c r="R3893" i="5"/>
  <c r="Q3893" i="5"/>
  <c r="R3892" i="5"/>
  <c r="Q3892" i="5"/>
  <c r="R3891" i="5"/>
  <c r="Q3891" i="5"/>
  <c r="R3890" i="5"/>
  <c r="Q3890" i="5"/>
  <c r="R3889" i="5"/>
  <c r="Q3889" i="5"/>
  <c r="R3888" i="5"/>
  <c r="Q3888" i="5"/>
  <c r="R3887" i="5"/>
  <c r="Q3887" i="5"/>
  <c r="R3886" i="5"/>
  <c r="Q3886" i="5"/>
  <c r="R3885" i="5"/>
  <c r="Q3885" i="5"/>
  <c r="R3884" i="5"/>
  <c r="Q3884" i="5"/>
  <c r="R3883" i="5"/>
  <c r="Q3883" i="5"/>
  <c r="R3882" i="5"/>
  <c r="Q3882" i="5"/>
  <c r="R3881" i="5"/>
  <c r="Q3881" i="5"/>
  <c r="R3880" i="5"/>
  <c r="Q3880" i="5"/>
  <c r="R3879" i="5"/>
  <c r="Q3879" i="5"/>
  <c r="R3878" i="5"/>
  <c r="Q3878" i="5"/>
  <c r="R3877" i="5"/>
  <c r="Q3877" i="5"/>
  <c r="R3876" i="5"/>
  <c r="Q3876" i="5"/>
  <c r="R3875" i="5"/>
  <c r="Q3875" i="5"/>
  <c r="R3874" i="5"/>
  <c r="Q3874" i="5"/>
  <c r="R3873" i="5"/>
  <c r="Q3873" i="5"/>
  <c r="R3872" i="5"/>
  <c r="Q3872" i="5"/>
  <c r="R3871" i="5"/>
  <c r="Q3871" i="5"/>
  <c r="R3870" i="5"/>
  <c r="Q3870" i="5"/>
  <c r="R3869" i="5"/>
  <c r="Q3869" i="5"/>
  <c r="R3868" i="5"/>
  <c r="Q3868" i="5"/>
  <c r="R3867" i="5"/>
  <c r="Q3867" i="5"/>
  <c r="R3866" i="5"/>
  <c r="Q3866" i="5"/>
  <c r="R3865" i="5"/>
  <c r="Q3865" i="5"/>
  <c r="R3864" i="5"/>
  <c r="Q3864" i="5"/>
  <c r="R3863" i="5"/>
  <c r="Q3863" i="5"/>
  <c r="R3862" i="5"/>
  <c r="Q3862" i="5"/>
  <c r="R3861" i="5"/>
  <c r="Q3861" i="5"/>
  <c r="R3860" i="5"/>
  <c r="Q3860" i="5"/>
  <c r="R3859" i="5"/>
  <c r="Q3859" i="5"/>
  <c r="R3858" i="5"/>
  <c r="Q3858" i="5"/>
  <c r="R3857" i="5"/>
  <c r="Q3857" i="5"/>
  <c r="R3856" i="5"/>
  <c r="Q3856" i="5"/>
  <c r="R3855" i="5"/>
  <c r="Q3855" i="5"/>
  <c r="R3854" i="5"/>
  <c r="Q3854" i="5"/>
  <c r="R3853" i="5"/>
  <c r="Q3853" i="5"/>
  <c r="R3852" i="5"/>
  <c r="Q3852" i="5"/>
  <c r="R3851" i="5"/>
  <c r="Q3851" i="5"/>
  <c r="R3850" i="5"/>
  <c r="Q3850" i="5"/>
  <c r="R3849" i="5"/>
  <c r="Q3849" i="5"/>
  <c r="R3848" i="5"/>
  <c r="Q3848" i="5"/>
  <c r="R3847" i="5"/>
  <c r="Q3847" i="5"/>
  <c r="R3846" i="5"/>
  <c r="Q3846" i="5"/>
  <c r="R3845" i="5"/>
  <c r="Q3845" i="5"/>
  <c r="R3844" i="5"/>
  <c r="Q3844" i="5"/>
  <c r="R3843" i="5"/>
  <c r="Q3843" i="5"/>
  <c r="R3842" i="5"/>
  <c r="Q3842" i="5"/>
  <c r="R3841" i="5"/>
  <c r="Q3841" i="5"/>
  <c r="R3840" i="5"/>
  <c r="Q3840" i="5"/>
  <c r="R3839" i="5"/>
  <c r="Q3839" i="5"/>
  <c r="R3838" i="5"/>
  <c r="Q3838" i="5"/>
  <c r="R3837" i="5"/>
  <c r="Q3837" i="5"/>
  <c r="R3836" i="5"/>
  <c r="Q3836" i="5"/>
  <c r="R3835" i="5"/>
  <c r="Q3835" i="5"/>
  <c r="R3834" i="5"/>
  <c r="Q3834" i="5"/>
  <c r="R3833" i="5"/>
  <c r="Q3833" i="5"/>
  <c r="R3832" i="5"/>
  <c r="Q3832" i="5"/>
  <c r="R3831" i="5"/>
  <c r="Q3831" i="5"/>
  <c r="R3830" i="5"/>
  <c r="Q3830" i="5"/>
  <c r="R3829" i="5"/>
  <c r="Q3829" i="5"/>
  <c r="R3828" i="5"/>
  <c r="Q3828" i="5"/>
  <c r="R3827" i="5"/>
  <c r="Q3827" i="5"/>
  <c r="R3826" i="5"/>
  <c r="Q3826" i="5"/>
  <c r="R3825" i="5"/>
  <c r="Q3825" i="5"/>
  <c r="R3824" i="5"/>
  <c r="Q3824" i="5"/>
  <c r="R3823" i="5"/>
  <c r="Q3823" i="5"/>
  <c r="R3822" i="5"/>
  <c r="Q3822" i="5"/>
  <c r="R3821" i="5"/>
  <c r="Q3821" i="5"/>
  <c r="R3820" i="5"/>
  <c r="Q3820" i="5"/>
  <c r="R3819" i="5"/>
  <c r="Q3819" i="5"/>
  <c r="R3818" i="5"/>
  <c r="Q3818" i="5"/>
  <c r="R3817" i="5"/>
  <c r="Q3817" i="5"/>
  <c r="R3816" i="5"/>
  <c r="Q3816" i="5"/>
  <c r="R3815" i="5"/>
  <c r="Q3815" i="5"/>
  <c r="R3814" i="5"/>
  <c r="Q3814" i="5"/>
  <c r="R3813" i="5"/>
  <c r="Q3813" i="5"/>
  <c r="R3812" i="5"/>
  <c r="Q3812" i="5"/>
  <c r="R3811" i="5"/>
  <c r="Q3811" i="5"/>
  <c r="R3810" i="5"/>
  <c r="Q3810" i="5"/>
  <c r="R3809" i="5"/>
  <c r="Q3809" i="5"/>
  <c r="R3808" i="5"/>
  <c r="Q3808" i="5"/>
  <c r="R3807" i="5"/>
  <c r="Q3807" i="5"/>
  <c r="R3806" i="5"/>
  <c r="Q3806" i="5"/>
  <c r="R3805" i="5"/>
  <c r="Q3805" i="5"/>
  <c r="R3804" i="5"/>
  <c r="Q3804" i="5"/>
  <c r="R3803" i="5"/>
  <c r="Q3803" i="5"/>
  <c r="R3802" i="5"/>
  <c r="Q3802" i="5"/>
  <c r="R3801" i="5"/>
  <c r="Q3801" i="5"/>
  <c r="R3800" i="5"/>
  <c r="Q3800" i="5"/>
  <c r="R3799" i="5"/>
  <c r="Q3799" i="5"/>
  <c r="R3798" i="5"/>
  <c r="Q3798" i="5"/>
  <c r="R3797" i="5"/>
  <c r="Q3797" i="5"/>
  <c r="R3796" i="5"/>
  <c r="Q3796" i="5"/>
  <c r="R3795" i="5"/>
  <c r="Q3795" i="5"/>
  <c r="R3794" i="5"/>
  <c r="Q3794" i="5"/>
  <c r="R3793" i="5"/>
  <c r="Q3793" i="5"/>
  <c r="R3792" i="5"/>
  <c r="Q3792" i="5"/>
  <c r="R3791" i="5"/>
  <c r="Q3791" i="5"/>
  <c r="R3790" i="5"/>
  <c r="Q3790" i="5"/>
  <c r="R3789" i="5"/>
  <c r="Q3789" i="5"/>
  <c r="R3788" i="5"/>
  <c r="Q3788" i="5"/>
  <c r="R3787" i="5"/>
  <c r="Q3787" i="5"/>
  <c r="R3786" i="5"/>
  <c r="Q3786" i="5"/>
  <c r="R3785" i="5"/>
  <c r="Q3785" i="5"/>
  <c r="R3784" i="5"/>
  <c r="Q3784" i="5"/>
  <c r="R3783" i="5"/>
  <c r="Q3783" i="5"/>
  <c r="R3782" i="5"/>
  <c r="Q3782" i="5"/>
  <c r="R3781" i="5"/>
  <c r="Q3781" i="5"/>
  <c r="R3780" i="5"/>
  <c r="Q3780" i="5"/>
  <c r="R3779" i="5"/>
  <c r="Q3779" i="5"/>
  <c r="R3778" i="5"/>
  <c r="Q3778" i="5"/>
  <c r="R3777" i="5"/>
  <c r="Q3777" i="5"/>
  <c r="R3776" i="5"/>
  <c r="Q3776" i="5"/>
  <c r="R3775" i="5"/>
  <c r="Q3775" i="5"/>
  <c r="R3774" i="5"/>
  <c r="Q3774" i="5"/>
  <c r="R3773" i="5"/>
  <c r="Q3773" i="5"/>
  <c r="R3772" i="5"/>
  <c r="Q3772" i="5"/>
  <c r="R3771" i="5"/>
  <c r="Q3771" i="5"/>
  <c r="R3770" i="5"/>
  <c r="Q3770" i="5"/>
  <c r="R3769" i="5"/>
  <c r="Q3769" i="5"/>
  <c r="R3768" i="5"/>
  <c r="Q3768" i="5"/>
  <c r="R3767" i="5"/>
  <c r="Q3767" i="5"/>
  <c r="R3766" i="5"/>
  <c r="Q3766" i="5"/>
  <c r="R3765" i="5"/>
  <c r="Q3765" i="5"/>
  <c r="R3764" i="5"/>
  <c r="Q3764" i="5"/>
  <c r="R3763" i="5"/>
  <c r="Q3763" i="5"/>
  <c r="R3762" i="5"/>
  <c r="Q3762" i="5"/>
  <c r="R3761" i="5"/>
  <c r="Q3761" i="5"/>
  <c r="R3760" i="5"/>
  <c r="Q3760" i="5"/>
  <c r="R3759" i="5"/>
  <c r="Q3759" i="5"/>
  <c r="R3758" i="5"/>
  <c r="Q3758" i="5"/>
  <c r="R3757" i="5"/>
  <c r="Q3757" i="5"/>
  <c r="R3756" i="5"/>
  <c r="Q3756" i="5"/>
  <c r="R3755" i="5"/>
  <c r="Q3755" i="5"/>
  <c r="R3754" i="5"/>
  <c r="Q3754" i="5"/>
  <c r="R3753" i="5"/>
  <c r="Q3753" i="5"/>
  <c r="R3752" i="5"/>
  <c r="Q3752" i="5"/>
  <c r="R3751" i="5"/>
  <c r="Q3751" i="5"/>
  <c r="R3750" i="5"/>
  <c r="Q3750" i="5"/>
  <c r="R3749" i="5"/>
  <c r="Q3749" i="5"/>
  <c r="R3748" i="5"/>
  <c r="Q3748" i="5"/>
  <c r="R3747" i="5"/>
  <c r="Q3747" i="5"/>
  <c r="R3746" i="5"/>
  <c r="Q3746" i="5"/>
  <c r="R3745" i="5"/>
  <c r="Q3745" i="5"/>
  <c r="R3744" i="5"/>
  <c r="Q3744" i="5"/>
  <c r="R3743" i="5"/>
  <c r="Q3743" i="5"/>
  <c r="R3742" i="5"/>
  <c r="Q3742" i="5"/>
  <c r="R3741" i="5"/>
  <c r="Q3741" i="5"/>
  <c r="R3740" i="5"/>
  <c r="Q3740" i="5"/>
  <c r="R3739" i="5"/>
  <c r="Q3739" i="5"/>
  <c r="R3738" i="5"/>
  <c r="Q3738" i="5"/>
  <c r="R3737" i="5"/>
  <c r="Q3737" i="5"/>
  <c r="R3736" i="5"/>
  <c r="Q3736" i="5"/>
  <c r="R3735" i="5"/>
  <c r="Q3735" i="5"/>
  <c r="R3734" i="5"/>
  <c r="Q3734" i="5"/>
  <c r="R3733" i="5"/>
  <c r="Q3733" i="5"/>
  <c r="R3732" i="5"/>
  <c r="Q3732" i="5"/>
  <c r="R3731" i="5"/>
  <c r="Q3731" i="5"/>
  <c r="R3730" i="5"/>
  <c r="Q3730" i="5"/>
  <c r="R3729" i="5"/>
  <c r="Q3729" i="5"/>
  <c r="R3728" i="5"/>
  <c r="Q3728" i="5"/>
  <c r="R3727" i="5"/>
  <c r="Q3727" i="5"/>
  <c r="R3726" i="5"/>
  <c r="Q3726" i="5"/>
  <c r="R3725" i="5"/>
  <c r="Q3725" i="5"/>
  <c r="R3724" i="5"/>
  <c r="Q3724" i="5"/>
  <c r="R3723" i="5"/>
  <c r="Q3723" i="5"/>
  <c r="R3722" i="5"/>
  <c r="Q3722" i="5"/>
  <c r="R3721" i="5"/>
  <c r="Q3721" i="5"/>
  <c r="R3720" i="5"/>
  <c r="Q3720" i="5"/>
  <c r="R3719" i="5"/>
  <c r="Q3719" i="5"/>
  <c r="R3718" i="5"/>
  <c r="Q3718" i="5"/>
  <c r="R3717" i="5"/>
  <c r="Q3717" i="5"/>
  <c r="R3716" i="5"/>
  <c r="Q3716" i="5"/>
  <c r="R3715" i="5"/>
  <c r="Q3715" i="5"/>
  <c r="R3714" i="5"/>
  <c r="Q3714" i="5"/>
  <c r="R3713" i="5"/>
  <c r="Q3713" i="5"/>
  <c r="R3712" i="5"/>
  <c r="Q3712" i="5"/>
  <c r="R3711" i="5"/>
  <c r="Q3711" i="5"/>
  <c r="R3710" i="5"/>
  <c r="Q3710" i="5"/>
  <c r="R3709" i="5"/>
  <c r="Q3709" i="5"/>
  <c r="R3708" i="5"/>
  <c r="Q3708" i="5"/>
  <c r="R3707" i="5"/>
  <c r="Q3707" i="5"/>
  <c r="R3706" i="5"/>
  <c r="Q3706" i="5"/>
  <c r="R3705" i="5"/>
  <c r="Q3705" i="5"/>
  <c r="R3704" i="5"/>
  <c r="Q3704" i="5"/>
  <c r="R3703" i="5"/>
  <c r="Q3703" i="5"/>
  <c r="R3702" i="5"/>
  <c r="Q3702" i="5"/>
  <c r="R3701" i="5"/>
  <c r="Q3701" i="5"/>
  <c r="R3700" i="5"/>
  <c r="Q3700" i="5"/>
  <c r="R3699" i="5"/>
  <c r="Q3699" i="5"/>
  <c r="R3698" i="5"/>
  <c r="Q3698" i="5"/>
  <c r="R3697" i="5"/>
  <c r="Q3697" i="5"/>
  <c r="R3696" i="5"/>
  <c r="Q3696" i="5"/>
  <c r="R3695" i="5"/>
  <c r="Q3695" i="5"/>
  <c r="R3694" i="5"/>
  <c r="Q3694" i="5"/>
  <c r="R3693" i="5"/>
  <c r="Q3693" i="5"/>
  <c r="R3692" i="5"/>
  <c r="Q3692" i="5"/>
  <c r="R3691" i="5"/>
  <c r="Q3691" i="5"/>
  <c r="R3690" i="5"/>
  <c r="Q3690" i="5"/>
  <c r="R3689" i="5"/>
  <c r="Q3689" i="5"/>
  <c r="R3688" i="5"/>
  <c r="Q3688" i="5"/>
  <c r="R3687" i="5"/>
  <c r="Q3687" i="5"/>
  <c r="R3686" i="5"/>
  <c r="Q3686" i="5"/>
  <c r="R3685" i="5"/>
  <c r="Q3685" i="5"/>
  <c r="R3684" i="5"/>
  <c r="Q3684" i="5"/>
  <c r="R3683" i="5"/>
  <c r="Q3683" i="5"/>
  <c r="R3682" i="5"/>
  <c r="Q3682" i="5"/>
  <c r="R3681" i="5"/>
  <c r="Q3681" i="5"/>
  <c r="R3680" i="5"/>
  <c r="Q3680" i="5"/>
  <c r="R3679" i="5"/>
  <c r="Q3679" i="5"/>
  <c r="R3678" i="5"/>
  <c r="Q3678" i="5"/>
  <c r="R3677" i="5"/>
  <c r="Q3677" i="5"/>
  <c r="R3676" i="5"/>
  <c r="Q3676" i="5"/>
  <c r="R3675" i="5"/>
  <c r="Q3675" i="5"/>
  <c r="R3674" i="5"/>
  <c r="Q3674" i="5"/>
  <c r="R3673" i="5"/>
  <c r="Q3673" i="5"/>
  <c r="R3672" i="5"/>
  <c r="Q3672" i="5"/>
  <c r="R3671" i="5"/>
  <c r="Q3671" i="5"/>
  <c r="R3670" i="5"/>
  <c r="Q3670" i="5"/>
  <c r="R3669" i="5"/>
  <c r="Q3669" i="5"/>
  <c r="R3668" i="5"/>
  <c r="Q3668" i="5"/>
  <c r="R3667" i="5"/>
  <c r="Q3667" i="5"/>
  <c r="R3666" i="5"/>
  <c r="Q3666" i="5"/>
  <c r="R3665" i="5"/>
  <c r="Q3665" i="5"/>
  <c r="R3664" i="5"/>
  <c r="Q3664" i="5"/>
  <c r="R3663" i="5"/>
  <c r="Q3663" i="5"/>
  <c r="R3662" i="5"/>
  <c r="Q3662" i="5"/>
  <c r="R3661" i="5"/>
  <c r="Q3661" i="5"/>
  <c r="R3660" i="5"/>
  <c r="Q3660" i="5"/>
  <c r="R3659" i="5"/>
  <c r="Q3659" i="5"/>
  <c r="R3658" i="5"/>
  <c r="Q3658" i="5"/>
  <c r="R3657" i="5"/>
  <c r="Q3657" i="5"/>
  <c r="R3656" i="5"/>
  <c r="Q3656" i="5"/>
  <c r="R3655" i="5"/>
  <c r="Q3655" i="5"/>
  <c r="R3654" i="5"/>
  <c r="Q3654" i="5"/>
  <c r="R3653" i="5"/>
  <c r="Q3653" i="5"/>
  <c r="R3652" i="5"/>
  <c r="Q3652" i="5"/>
  <c r="R3651" i="5"/>
  <c r="Q3651" i="5"/>
  <c r="R3650" i="5"/>
  <c r="Q3650" i="5"/>
  <c r="R3649" i="5"/>
  <c r="Q3649" i="5"/>
  <c r="R3648" i="5"/>
  <c r="Q3648" i="5"/>
  <c r="R3647" i="5"/>
  <c r="Q3647" i="5"/>
  <c r="R3646" i="5"/>
  <c r="Q3646" i="5"/>
  <c r="R3645" i="5"/>
  <c r="Q3645" i="5"/>
  <c r="R3644" i="5"/>
  <c r="Q3644" i="5"/>
  <c r="R3643" i="5"/>
  <c r="Q3643" i="5"/>
  <c r="R3642" i="5"/>
  <c r="Q3642" i="5"/>
  <c r="R3641" i="5"/>
  <c r="Q3641" i="5"/>
  <c r="R3640" i="5"/>
  <c r="Q3640" i="5"/>
  <c r="R3639" i="5"/>
  <c r="Q3639" i="5"/>
  <c r="R3638" i="5"/>
  <c r="Q3638" i="5"/>
  <c r="R3637" i="5"/>
  <c r="Q3637" i="5"/>
  <c r="R3636" i="5"/>
  <c r="Q3636" i="5"/>
  <c r="R3635" i="5"/>
  <c r="Q3635" i="5"/>
  <c r="R3634" i="5"/>
  <c r="Q3634" i="5"/>
  <c r="R3633" i="5"/>
  <c r="Q3633" i="5"/>
  <c r="R3632" i="5"/>
  <c r="Q3632" i="5"/>
  <c r="R3631" i="5"/>
  <c r="Q3631" i="5"/>
  <c r="R3630" i="5"/>
  <c r="Q3630" i="5"/>
  <c r="R3629" i="5"/>
  <c r="Q3629" i="5"/>
  <c r="R3628" i="5"/>
  <c r="Q3628" i="5"/>
  <c r="R3627" i="5"/>
  <c r="Q3627" i="5"/>
  <c r="R3626" i="5"/>
  <c r="Q3626" i="5"/>
  <c r="R3625" i="5"/>
  <c r="Q3625" i="5"/>
  <c r="R3624" i="5"/>
  <c r="Q3624" i="5"/>
  <c r="R3623" i="5"/>
  <c r="Q3623" i="5"/>
  <c r="R3622" i="5"/>
  <c r="Q3622" i="5"/>
  <c r="R3621" i="5"/>
  <c r="Q3621" i="5"/>
  <c r="R3620" i="5"/>
  <c r="Q3620" i="5"/>
  <c r="R3619" i="5"/>
  <c r="Q3619" i="5"/>
  <c r="R3618" i="5"/>
  <c r="Q3618" i="5"/>
  <c r="R3617" i="5"/>
  <c r="Q3617" i="5"/>
  <c r="R3616" i="5"/>
  <c r="Q3616" i="5"/>
  <c r="R3615" i="5"/>
  <c r="Q3615" i="5"/>
  <c r="R3614" i="5"/>
  <c r="Q3614" i="5"/>
  <c r="R3613" i="5"/>
  <c r="Q3613" i="5"/>
  <c r="R3612" i="5"/>
  <c r="Q3612" i="5"/>
  <c r="R3611" i="5"/>
  <c r="Q3611" i="5"/>
  <c r="R3610" i="5"/>
  <c r="Q3610" i="5"/>
  <c r="R3609" i="5"/>
  <c r="Q3609" i="5"/>
  <c r="R3608" i="5"/>
  <c r="Q3608" i="5"/>
  <c r="R3607" i="5"/>
  <c r="Q3607" i="5"/>
  <c r="R3606" i="5"/>
  <c r="Q3606" i="5"/>
  <c r="R3605" i="5"/>
  <c r="Q3605" i="5"/>
  <c r="R3604" i="5"/>
  <c r="Q3604" i="5"/>
  <c r="R3603" i="5"/>
  <c r="Q3603" i="5"/>
  <c r="R3602" i="5"/>
  <c r="Q3602" i="5"/>
  <c r="R3601" i="5"/>
  <c r="Q3601" i="5"/>
  <c r="R3600" i="5"/>
  <c r="Q3600" i="5"/>
  <c r="R3599" i="5"/>
  <c r="Q3599" i="5"/>
  <c r="R3598" i="5"/>
  <c r="Q3598" i="5"/>
  <c r="R3597" i="5"/>
  <c r="Q3597" i="5"/>
  <c r="R3596" i="5"/>
  <c r="Q3596" i="5"/>
  <c r="R3595" i="5"/>
  <c r="Q3595" i="5"/>
  <c r="R3594" i="5"/>
  <c r="Q3594" i="5"/>
  <c r="R3593" i="5"/>
  <c r="Q3593" i="5"/>
  <c r="R3592" i="5"/>
  <c r="Q3592" i="5"/>
  <c r="R3591" i="5"/>
  <c r="Q3591" i="5"/>
  <c r="R3590" i="5"/>
  <c r="Q3590" i="5"/>
  <c r="R3589" i="5"/>
  <c r="Q3589" i="5"/>
  <c r="R3588" i="5"/>
  <c r="Q3588" i="5"/>
  <c r="R3587" i="5"/>
  <c r="Q3587" i="5"/>
  <c r="R3586" i="5"/>
  <c r="Q3586" i="5"/>
  <c r="R3585" i="5"/>
  <c r="Q3585" i="5"/>
  <c r="R3584" i="5"/>
  <c r="Q3584" i="5"/>
  <c r="R3583" i="5"/>
  <c r="Q3583" i="5"/>
  <c r="R3582" i="5"/>
  <c r="Q3582" i="5"/>
  <c r="R3581" i="5"/>
  <c r="Q3581" i="5"/>
  <c r="R3580" i="5"/>
  <c r="Q3580" i="5"/>
  <c r="R3579" i="5"/>
  <c r="Q3579" i="5"/>
  <c r="R3578" i="5"/>
  <c r="Q3578" i="5"/>
  <c r="R3577" i="5"/>
  <c r="Q3577" i="5"/>
  <c r="R3576" i="5"/>
  <c r="Q3576" i="5"/>
  <c r="R3575" i="5"/>
  <c r="Q3575" i="5"/>
  <c r="R3574" i="5"/>
  <c r="Q3574" i="5"/>
  <c r="R3573" i="5"/>
  <c r="Q3573" i="5"/>
  <c r="R3572" i="5"/>
  <c r="Q3572" i="5"/>
  <c r="R3571" i="5"/>
  <c r="Q3571" i="5"/>
  <c r="R3570" i="5"/>
  <c r="Q3570" i="5"/>
  <c r="R3569" i="5"/>
  <c r="Q3569" i="5"/>
  <c r="R3568" i="5"/>
  <c r="Q3568" i="5"/>
  <c r="R3567" i="5"/>
  <c r="Q3567" i="5"/>
  <c r="R3566" i="5"/>
  <c r="Q3566" i="5"/>
  <c r="R3565" i="5"/>
  <c r="Q3565" i="5"/>
  <c r="R3564" i="5"/>
  <c r="Q3564" i="5"/>
  <c r="R3563" i="5"/>
  <c r="Q3563" i="5"/>
  <c r="R3562" i="5"/>
  <c r="Q3562" i="5"/>
  <c r="R3561" i="5"/>
  <c r="Q3561" i="5"/>
  <c r="R3560" i="5"/>
  <c r="Q3560" i="5"/>
  <c r="R3559" i="5"/>
  <c r="Q3559" i="5"/>
  <c r="R3558" i="5"/>
  <c r="Q3558" i="5"/>
  <c r="R3557" i="5"/>
  <c r="Q3557" i="5"/>
  <c r="R3556" i="5"/>
  <c r="Q3556" i="5"/>
  <c r="R3555" i="5"/>
  <c r="Q3555" i="5"/>
  <c r="R3554" i="5"/>
  <c r="Q3554" i="5"/>
  <c r="R3553" i="5"/>
  <c r="Q3553" i="5"/>
  <c r="R3552" i="5"/>
  <c r="Q3552" i="5"/>
  <c r="R3551" i="5"/>
  <c r="Q3551" i="5"/>
  <c r="R3550" i="5"/>
  <c r="Q3550" i="5"/>
  <c r="R3549" i="5"/>
  <c r="Q3549" i="5"/>
  <c r="R3548" i="5"/>
  <c r="Q3548" i="5"/>
  <c r="R3547" i="5"/>
  <c r="Q3547" i="5"/>
  <c r="R3546" i="5"/>
  <c r="Q3546" i="5"/>
  <c r="R3545" i="5"/>
  <c r="Q3545" i="5"/>
  <c r="R3544" i="5"/>
  <c r="Q3544" i="5"/>
  <c r="R3543" i="5"/>
  <c r="Q3543" i="5"/>
  <c r="R3542" i="5"/>
  <c r="Q3542" i="5"/>
  <c r="R3541" i="5"/>
  <c r="Q3541" i="5"/>
  <c r="R3540" i="5"/>
  <c r="Q3540" i="5"/>
  <c r="R3539" i="5"/>
  <c r="Q3539" i="5"/>
  <c r="R3538" i="5"/>
  <c r="Q3538" i="5"/>
  <c r="R3537" i="5"/>
  <c r="Q3537" i="5"/>
  <c r="R3536" i="5"/>
  <c r="Q3536" i="5"/>
  <c r="R3535" i="5"/>
  <c r="Q3535" i="5"/>
  <c r="R3534" i="5"/>
  <c r="Q3534" i="5"/>
  <c r="R3533" i="5"/>
  <c r="Q3533" i="5"/>
  <c r="R3532" i="5"/>
  <c r="Q3532" i="5"/>
  <c r="R3531" i="5"/>
  <c r="Q3531" i="5"/>
  <c r="R3530" i="5"/>
  <c r="Q3530" i="5"/>
  <c r="R3529" i="5"/>
  <c r="Q3529" i="5"/>
  <c r="R3528" i="5"/>
  <c r="Q3528" i="5"/>
  <c r="R3527" i="5"/>
  <c r="Q3527" i="5"/>
  <c r="R3526" i="5"/>
  <c r="Q3526" i="5"/>
  <c r="R3525" i="5"/>
  <c r="Q3525" i="5"/>
  <c r="R3524" i="5"/>
  <c r="Q3524" i="5"/>
  <c r="R3523" i="5"/>
  <c r="Q3523" i="5"/>
  <c r="R3522" i="5"/>
  <c r="Q3522" i="5"/>
  <c r="R3521" i="5"/>
  <c r="Q3521" i="5"/>
  <c r="R3520" i="5"/>
  <c r="Q3520" i="5"/>
  <c r="R3519" i="5"/>
  <c r="Q3519" i="5"/>
  <c r="R3518" i="5"/>
  <c r="Q3518" i="5"/>
  <c r="R3517" i="5"/>
  <c r="Q3517" i="5"/>
  <c r="R3516" i="5"/>
  <c r="Q3516" i="5"/>
  <c r="R3515" i="5"/>
  <c r="Q3515" i="5"/>
  <c r="R3514" i="5"/>
  <c r="Q3514" i="5"/>
  <c r="R3513" i="5"/>
  <c r="Q3513" i="5"/>
  <c r="R3512" i="5"/>
  <c r="Q3512" i="5"/>
  <c r="R3511" i="5"/>
  <c r="Q3511" i="5"/>
  <c r="R3510" i="5"/>
  <c r="Q3510" i="5"/>
  <c r="R3509" i="5"/>
  <c r="Q3509" i="5"/>
  <c r="R3508" i="5"/>
  <c r="Q3508" i="5"/>
  <c r="R3507" i="5"/>
  <c r="Q3507" i="5"/>
  <c r="R3506" i="5"/>
  <c r="Q3506" i="5"/>
  <c r="R3505" i="5"/>
  <c r="Q3505" i="5"/>
  <c r="R3504" i="5"/>
  <c r="Q3504" i="5"/>
  <c r="R3503" i="5"/>
  <c r="Q3503" i="5"/>
  <c r="R3502" i="5"/>
  <c r="Q3502" i="5"/>
  <c r="R3501" i="5"/>
  <c r="Q3501" i="5"/>
  <c r="R3500" i="5"/>
  <c r="Q3500" i="5"/>
  <c r="R3499" i="5"/>
  <c r="Q3499" i="5"/>
  <c r="R3498" i="5"/>
  <c r="Q3498" i="5"/>
  <c r="R3497" i="5"/>
  <c r="Q3497" i="5"/>
  <c r="R3496" i="5"/>
  <c r="Q3496" i="5"/>
  <c r="R3495" i="5"/>
  <c r="Q3495" i="5"/>
  <c r="R3494" i="5"/>
  <c r="Q3494" i="5"/>
  <c r="R3493" i="5"/>
  <c r="Q3493" i="5"/>
  <c r="R3492" i="5"/>
  <c r="Q3492" i="5"/>
  <c r="R3491" i="5"/>
  <c r="Q3491" i="5"/>
  <c r="R3490" i="5"/>
  <c r="Q3490" i="5"/>
  <c r="R3489" i="5"/>
  <c r="Q3489" i="5"/>
  <c r="R3488" i="5"/>
  <c r="Q3488" i="5"/>
  <c r="R3487" i="5"/>
  <c r="Q3487" i="5"/>
  <c r="R3486" i="5"/>
  <c r="Q3486" i="5"/>
  <c r="R3485" i="5"/>
  <c r="Q3485" i="5"/>
  <c r="R3484" i="5"/>
  <c r="Q3484" i="5"/>
  <c r="R3483" i="5"/>
  <c r="Q3483" i="5"/>
  <c r="R3482" i="5"/>
  <c r="Q3482" i="5"/>
  <c r="R3481" i="5"/>
  <c r="Q3481" i="5"/>
  <c r="R3480" i="5"/>
  <c r="Q3480" i="5"/>
  <c r="R3479" i="5"/>
  <c r="Q3479" i="5"/>
  <c r="R3478" i="5"/>
  <c r="Q3478" i="5"/>
  <c r="R3477" i="5"/>
  <c r="Q3477" i="5"/>
  <c r="R3476" i="5"/>
  <c r="Q3476" i="5"/>
  <c r="R3475" i="5"/>
  <c r="Q3475" i="5"/>
  <c r="R3474" i="5"/>
  <c r="Q3474" i="5"/>
  <c r="R3473" i="5"/>
  <c r="Q3473" i="5"/>
  <c r="R3472" i="5"/>
  <c r="Q3472" i="5"/>
  <c r="R3471" i="5"/>
  <c r="Q3471" i="5"/>
  <c r="R3470" i="5"/>
  <c r="Q3470" i="5"/>
  <c r="R3469" i="5"/>
  <c r="Q3469" i="5"/>
  <c r="R3468" i="5"/>
  <c r="Q3468" i="5"/>
  <c r="R3467" i="5"/>
  <c r="Q3467" i="5"/>
  <c r="R3466" i="5"/>
  <c r="Q3466" i="5"/>
  <c r="R3465" i="5"/>
  <c r="Q3465" i="5"/>
  <c r="R3464" i="5"/>
  <c r="Q3464" i="5"/>
  <c r="R3463" i="5"/>
  <c r="Q3463" i="5"/>
  <c r="R3462" i="5"/>
  <c r="Q3462" i="5"/>
  <c r="R3461" i="5"/>
  <c r="Q3461" i="5"/>
  <c r="R3460" i="5"/>
  <c r="Q3460" i="5"/>
  <c r="R3459" i="5"/>
  <c r="Q3459" i="5"/>
  <c r="R3458" i="5"/>
  <c r="Q3458" i="5"/>
  <c r="R3457" i="5"/>
  <c r="Q3457" i="5"/>
  <c r="R3456" i="5"/>
  <c r="Q3456" i="5"/>
  <c r="R3455" i="5"/>
  <c r="Q3455" i="5"/>
  <c r="R3454" i="5"/>
  <c r="Q3454" i="5"/>
  <c r="R3453" i="5"/>
  <c r="Q3453" i="5"/>
  <c r="R3452" i="5"/>
  <c r="Q3452" i="5"/>
  <c r="R3451" i="5"/>
  <c r="Q3451" i="5"/>
  <c r="R3450" i="5"/>
  <c r="Q3450" i="5"/>
  <c r="R3449" i="5"/>
  <c r="Q3449" i="5"/>
  <c r="R3448" i="5"/>
  <c r="Q3448" i="5"/>
  <c r="R3447" i="5"/>
  <c r="Q3447" i="5"/>
  <c r="R3446" i="5"/>
  <c r="Q3446" i="5"/>
  <c r="R3445" i="5"/>
  <c r="Q3445" i="5"/>
  <c r="R3444" i="5"/>
  <c r="Q3444" i="5"/>
  <c r="R3443" i="5"/>
  <c r="Q3443" i="5"/>
  <c r="R3442" i="5"/>
  <c r="Q3442" i="5"/>
  <c r="R3441" i="5"/>
  <c r="Q3441" i="5"/>
  <c r="R3440" i="5"/>
  <c r="Q3440" i="5"/>
  <c r="R3439" i="5"/>
  <c r="Q3439" i="5"/>
  <c r="R3438" i="5"/>
  <c r="Q3438" i="5"/>
  <c r="R3437" i="5"/>
  <c r="Q3437" i="5"/>
  <c r="R3436" i="5"/>
  <c r="Q3436" i="5"/>
  <c r="R3435" i="5"/>
  <c r="Q3435" i="5"/>
  <c r="R3434" i="5"/>
  <c r="Q3434" i="5"/>
  <c r="R3433" i="5"/>
  <c r="Q3433" i="5"/>
  <c r="R3432" i="5"/>
  <c r="Q3432" i="5"/>
  <c r="R3431" i="5"/>
  <c r="Q3431" i="5"/>
  <c r="R3430" i="5"/>
  <c r="Q3430" i="5"/>
  <c r="R3429" i="5"/>
  <c r="Q3429" i="5"/>
  <c r="R3428" i="5"/>
  <c r="Q3428" i="5"/>
  <c r="R3427" i="5"/>
  <c r="Q3427" i="5"/>
  <c r="R3426" i="5"/>
  <c r="Q3426" i="5"/>
  <c r="R3425" i="5"/>
  <c r="Q3425" i="5"/>
  <c r="R3424" i="5"/>
  <c r="Q3424" i="5"/>
  <c r="R3423" i="5"/>
  <c r="Q3423" i="5"/>
  <c r="R3422" i="5"/>
  <c r="Q3422" i="5"/>
  <c r="R3421" i="5"/>
  <c r="Q3421" i="5"/>
  <c r="R3420" i="5"/>
  <c r="Q3420" i="5"/>
  <c r="R3419" i="5"/>
  <c r="Q3419" i="5"/>
  <c r="R3418" i="5"/>
  <c r="Q3418" i="5"/>
  <c r="R3417" i="5"/>
  <c r="Q3417" i="5"/>
  <c r="R3416" i="5"/>
  <c r="Q3416" i="5"/>
  <c r="R3415" i="5"/>
  <c r="Q3415" i="5"/>
  <c r="R3414" i="5"/>
  <c r="Q3414" i="5"/>
  <c r="R3413" i="5"/>
  <c r="Q3413" i="5"/>
  <c r="R3412" i="5"/>
  <c r="Q3412" i="5"/>
  <c r="R3411" i="5"/>
  <c r="Q3411" i="5"/>
  <c r="R3410" i="5"/>
  <c r="Q3410" i="5"/>
  <c r="R3409" i="5"/>
  <c r="Q3409" i="5"/>
  <c r="R3408" i="5"/>
  <c r="Q3408" i="5"/>
  <c r="R3407" i="5"/>
  <c r="Q3407" i="5"/>
  <c r="R3406" i="5"/>
  <c r="Q3406" i="5"/>
  <c r="R3405" i="5"/>
  <c r="Q3405" i="5"/>
  <c r="R3404" i="5"/>
  <c r="Q3404" i="5"/>
  <c r="R3403" i="5"/>
  <c r="Q3403" i="5"/>
  <c r="R3402" i="5"/>
  <c r="Q3402" i="5"/>
  <c r="R3401" i="5"/>
  <c r="Q3401" i="5"/>
  <c r="R3400" i="5"/>
  <c r="Q3400" i="5"/>
  <c r="R3399" i="5"/>
  <c r="Q3399" i="5"/>
  <c r="R3398" i="5"/>
  <c r="Q3398" i="5"/>
  <c r="R3397" i="5"/>
  <c r="Q3397" i="5"/>
  <c r="R3396" i="5"/>
  <c r="Q3396" i="5"/>
  <c r="R3395" i="5"/>
  <c r="Q3395" i="5"/>
  <c r="R3394" i="5"/>
  <c r="Q3394" i="5"/>
  <c r="R3393" i="5"/>
  <c r="Q3393" i="5"/>
  <c r="R3392" i="5"/>
  <c r="Q3392" i="5"/>
  <c r="R3391" i="5"/>
  <c r="Q3391" i="5"/>
  <c r="R3390" i="5"/>
  <c r="Q3390" i="5"/>
  <c r="R3389" i="5"/>
  <c r="Q3389" i="5"/>
  <c r="R3388" i="5"/>
  <c r="Q3388" i="5"/>
  <c r="R3387" i="5"/>
  <c r="Q3387" i="5"/>
  <c r="R3386" i="5"/>
  <c r="Q3386" i="5"/>
  <c r="R3385" i="5"/>
  <c r="Q3385" i="5"/>
  <c r="R3384" i="5"/>
  <c r="Q3384" i="5"/>
  <c r="R3383" i="5"/>
  <c r="Q3383" i="5"/>
  <c r="R3382" i="5"/>
  <c r="Q3382" i="5"/>
  <c r="R3381" i="5"/>
  <c r="Q3381" i="5"/>
  <c r="R3380" i="5"/>
  <c r="Q3380" i="5"/>
  <c r="R3379" i="5"/>
  <c r="Q3379" i="5"/>
  <c r="R3378" i="5"/>
  <c r="Q3378" i="5"/>
  <c r="R3377" i="5"/>
  <c r="Q3377" i="5"/>
  <c r="R3376" i="5"/>
  <c r="Q3376" i="5"/>
  <c r="R3375" i="5"/>
  <c r="Q3375" i="5"/>
  <c r="R3374" i="5"/>
  <c r="Q3374" i="5"/>
  <c r="R3373" i="5"/>
  <c r="Q3373" i="5"/>
  <c r="R3372" i="5"/>
  <c r="Q3372" i="5"/>
  <c r="R3371" i="5"/>
  <c r="Q3371" i="5"/>
  <c r="R3370" i="5"/>
  <c r="Q3370" i="5"/>
  <c r="R3369" i="5"/>
  <c r="Q3369" i="5"/>
  <c r="R3368" i="5"/>
  <c r="Q3368" i="5"/>
  <c r="R3367" i="5"/>
  <c r="Q3367" i="5"/>
  <c r="R3366" i="5"/>
  <c r="Q3366" i="5"/>
  <c r="R3365" i="5"/>
  <c r="Q3365" i="5"/>
  <c r="R3364" i="5"/>
  <c r="Q3364" i="5"/>
  <c r="R3363" i="5"/>
  <c r="Q3363" i="5"/>
  <c r="R3362" i="5"/>
  <c r="Q3362" i="5"/>
  <c r="R3361" i="5"/>
  <c r="Q3361" i="5"/>
  <c r="R3360" i="5"/>
  <c r="Q3360" i="5"/>
  <c r="R3359" i="5"/>
  <c r="Q3359" i="5"/>
  <c r="R3358" i="5"/>
  <c r="Q3358" i="5"/>
  <c r="R3357" i="5"/>
  <c r="Q3357" i="5"/>
  <c r="R3356" i="5"/>
  <c r="Q3356" i="5"/>
  <c r="R3355" i="5"/>
  <c r="Q3355" i="5"/>
  <c r="R3354" i="5"/>
  <c r="Q3354" i="5"/>
  <c r="R3353" i="5"/>
  <c r="Q3353" i="5"/>
  <c r="R3352" i="5"/>
  <c r="Q3352" i="5"/>
  <c r="R3351" i="5"/>
  <c r="Q3351" i="5"/>
  <c r="R3350" i="5"/>
  <c r="Q3350" i="5"/>
  <c r="R3349" i="5"/>
  <c r="Q3349" i="5"/>
  <c r="R3348" i="5"/>
  <c r="Q3348" i="5"/>
  <c r="R3347" i="5"/>
  <c r="Q3347" i="5"/>
  <c r="R3346" i="5"/>
  <c r="Q3346" i="5"/>
  <c r="R3345" i="5"/>
  <c r="Q3345" i="5"/>
  <c r="R3344" i="5"/>
  <c r="Q3344" i="5"/>
  <c r="R3343" i="5"/>
  <c r="Q3343" i="5"/>
  <c r="R3342" i="5"/>
  <c r="Q3342" i="5"/>
  <c r="R3341" i="5"/>
  <c r="Q3341" i="5"/>
  <c r="R3340" i="5"/>
  <c r="Q3340" i="5"/>
  <c r="R3339" i="5"/>
  <c r="Q3339" i="5"/>
  <c r="R3338" i="5"/>
  <c r="Q3338" i="5"/>
  <c r="R3337" i="5"/>
  <c r="Q3337" i="5"/>
  <c r="R3336" i="5"/>
  <c r="Q3336" i="5"/>
  <c r="R3335" i="5"/>
  <c r="Q3335" i="5"/>
  <c r="R3334" i="5"/>
  <c r="Q3334" i="5"/>
  <c r="R3333" i="5"/>
  <c r="Q3333" i="5"/>
  <c r="R3332" i="5"/>
  <c r="Q3332" i="5"/>
  <c r="R3331" i="5"/>
  <c r="Q3331" i="5"/>
  <c r="R3330" i="5"/>
  <c r="Q3330" i="5"/>
  <c r="R3329" i="5"/>
  <c r="Q3329" i="5"/>
  <c r="R3328" i="5"/>
  <c r="Q3328" i="5"/>
  <c r="R3327" i="5"/>
  <c r="Q3327" i="5"/>
  <c r="R3326" i="5"/>
  <c r="Q3326" i="5"/>
  <c r="R3325" i="5"/>
  <c r="Q3325" i="5"/>
  <c r="R3324" i="5"/>
  <c r="Q3324" i="5"/>
  <c r="R3323" i="5"/>
  <c r="Q3323" i="5"/>
  <c r="R3322" i="5"/>
  <c r="Q3322" i="5"/>
  <c r="R3321" i="5"/>
  <c r="Q3321" i="5"/>
  <c r="R3320" i="5"/>
  <c r="Q3320" i="5"/>
  <c r="R3319" i="5"/>
  <c r="Q3319" i="5"/>
  <c r="R3318" i="5"/>
  <c r="Q3318" i="5"/>
  <c r="R3317" i="5"/>
  <c r="Q3317" i="5"/>
  <c r="R3316" i="5"/>
  <c r="Q3316" i="5"/>
  <c r="R3315" i="5"/>
  <c r="Q3315" i="5"/>
  <c r="R3314" i="5"/>
  <c r="Q3314" i="5"/>
  <c r="R3313" i="5"/>
  <c r="Q3313" i="5"/>
  <c r="R3312" i="5"/>
  <c r="Q3312" i="5"/>
  <c r="R3311" i="5"/>
  <c r="Q3311" i="5"/>
  <c r="R3310" i="5"/>
  <c r="Q3310" i="5"/>
  <c r="R3309" i="5"/>
  <c r="Q3309" i="5"/>
  <c r="R3308" i="5"/>
  <c r="Q3308" i="5"/>
  <c r="R3307" i="5"/>
  <c r="Q3307" i="5"/>
  <c r="R3306" i="5"/>
  <c r="Q3306" i="5"/>
  <c r="R3305" i="5"/>
  <c r="Q3305" i="5"/>
  <c r="R3304" i="5"/>
  <c r="Q3304" i="5"/>
  <c r="R3303" i="5"/>
  <c r="Q3303" i="5"/>
  <c r="R3302" i="5"/>
  <c r="Q3302" i="5"/>
  <c r="R3301" i="5"/>
  <c r="Q3301" i="5"/>
  <c r="R3300" i="5"/>
  <c r="Q3300" i="5"/>
  <c r="R3299" i="5"/>
  <c r="Q3299" i="5"/>
  <c r="R3298" i="5"/>
  <c r="Q3298" i="5"/>
  <c r="R3297" i="5"/>
  <c r="Q3297" i="5"/>
  <c r="R3296" i="5"/>
  <c r="Q3296" i="5"/>
  <c r="R3295" i="5"/>
  <c r="Q3295" i="5"/>
  <c r="R3294" i="5"/>
  <c r="Q3294" i="5"/>
  <c r="R3293" i="5"/>
  <c r="Q3293" i="5"/>
  <c r="R3292" i="5"/>
  <c r="Q3292" i="5"/>
  <c r="R3291" i="5"/>
  <c r="Q3291" i="5"/>
  <c r="R3290" i="5"/>
  <c r="Q3290" i="5"/>
  <c r="R3289" i="5"/>
  <c r="Q3289" i="5"/>
  <c r="R3288" i="5"/>
  <c r="Q3288" i="5"/>
  <c r="R3287" i="5"/>
  <c r="Q3287" i="5"/>
  <c r="R3286" i="5"/>
  <c r="Q3286" i="5"/>
  <c r="R3285" i="5"/>
  <c r="Q3285" i="5"/>
  <c r="R3284" i="5"/>
  <c r="Q3284" i="5"/>
  <c r="R3283" i="5"/>
  <c r="Q3283" i="5"/>
  <c r="R3282" i="5"/>
  <c r="Q3282" i="5"/>
  <c r="R3281" i="5"/>
  <c r="Q3281" i="5"/>
  <c r="R3280" i="5"/>
  <c r="Q3280" i="5"/>
  <c r="R3279" i="5"/>
  <c r="Q3279" i="5"/>
  <c r="R3278" i="5"/>
  <c r="Q3278" i="5"/>
  <c r="R3277" i="5"/>
  <c r="Q3277" i="5"/>
  <c r="R3276" i="5"/>
  <c r="Q3276" i="5"/>
  <c r="R3275" i="5"/>
  <c r="Q3275" i="5"/>
  <c r="R3274" i="5"/>
  <c r="Q3274" i="5"/>
  <c r="R3273" i="5"/>
  <c r="Q3273" i="5"/>
  <c r="R3272" i="5"/>
  <c r="Q3272" i="5"/>
  <c r="R3271" i="5"/>
  <c r="Q3271" i="5"/>
  <c r="R3270" i="5"/>
  <c r="Q3270" i="5"/>
  <c r="R3269" i="5"/>
  <c r="Q3269" i="5"/>
  <c r="R3268" i="5"/>
  <c r="Q3268" i="5"/>
  <c r="R3267" i="5"/>
  <c r="Q3267" i="5"/>
  <c r="R3266" i="5"/>
  <c r="Q3266" i="5"/>
  <c r="R3265" i="5"/>
  <c r="Q3265" i="5"/>
  <c r="R3264" i="5"/>
  <c r="Q3264" i="5"/>
  <c r="R3263" i="5"/>
  <c r="Q3263" i="5"/>
  <c r="R3262" i="5"/>
  <c r="Q3262" i="5"/>
  <c r="R3261" i="5"/>
  <c r="Q3261" i="5"/>
  <c r="R3260" i="5"/>
  <c r="Q3260" i="5"/>
  <c r="R3259" i="5"/>
  <c r="Q3259" i="5"/>
  <c r="R3258" i="5"/>
  <c r="Q3258" i="5"/>
  <c r="R3257" i="5"/>
  <c r="Q3257" i="5"/>
  <c r="R3256" i="5"/>
  <c r="Q3256" i="5"/>
  <c r="R3255" i="5"/>
  <c r="Q3255" i="5"/>
  <c r="R3254" i="5"/>
  <c r="Q3254" i="5"/>
  <c r="R3253" i="5"/>
  <c r="Q3253" i="5"/>
  <c r="R3252" i="5"/>
  <c r="Q3252" i="5"/>
  <c r="R3251" i="5"/>
  <c r="Q3251" i="5"/>
  <c r="R3250" i="5"/>
  <c r="Q3250" i="5"/>
  <c r="R3249" i="5"/>
  <c r="Q3249" i="5"/>
  <c r="R3248" i="5"/>
  <c r="Q3248" i="5"/>
  <c r="R3247" i="5"/>
  <c r="Q3247" i="5"/>
  <c r="R3246" i="5"/>
  <c r="Q3246" i="5"/>
  <c r="R3245" i="5"/>
  <c r="Q3245" i="5"/>
  <c r="R3244" i="5"/>
  <c r="Q3244" i="5"/>
  <c r="R3243" i="5"/>
  <c r="Q3243" i="5"/>
  <c r="R3242" i="5"/>
  <c r="Q3242" i="5"/>
  <c r="R3241" i="5"/>
  <c r="Q3241" i="5"/>
  <c r="R3240" i="5"/>
  <c r="Q3240" i="5"/>
  <c r="R3239" i="5"/>
  <c r="Q3239" i="5"/>
  <c r="R3238" i="5"/>
  <c r="Q3238" i="5"/>
  <c r="R3237" i="5"/>
  <c r="Q3237" i="5"/>
  <c r="R3236" i="5"/>
  <c r="Q3236" i="5"/>
  <c r="R3235" i="5"/>
  <c r="Q3235" i="5"/>
  <c r="R3234" i="5"/>
  <c r="Q3234" i="5"/>
  <c r="R3233" i="5"/>
  <c r="Q3233" i="5"/>
  <c r="R3232" i="5"/>
  <c r="Q3232" i="5"/>
  <c r="R3231" i="5"/>
  <c r="Q3231" i="5"/>
  <c r="R3230" i="5"/>
  <c r="Q3230" i="5"/>
  <c r="R3229" i="5"/>
  <c r="Q3229" i="5"/>
  <c r="R3228" i="5"/>
  <c r="Q3228" i="5"/>
  <c r="R3227" i="5"/>
  <c r="Q3227" i="5"/>
  <c r="R3226" i="5"/>
  <c r="Q3226" i="5"/>
  <c r="R3225" i="5"/>
  <c r="Q3225" i="5"/>
  <c r="R3224" i="5"/>
  <c r="Q3224" i="5"/>
  <c r="R3223" i="5"/>
  <c r="Q3223" i="5"/>
  <c r="R3222" i="5"/>
  <c r="Q3222" i="5"/>
  <c r="R3221" i="5"/>
  <c r="Q3221" i="5"/>
  <c r="R3220" i="5"/>
  <c r="Q3220" i="5"/>
  <c r="R3219" i="5"/>
  <c r="Q3219" i="5"/>
  <c r="R3218" i="5"/>
  <c r="Q3218" i="5"/>
  <c r="R3217" i="5"/>
  <c r="Q3217" i="5"/>
  <c r="R3216" i="5"/>
  <c r="Q3216" i="5"/>
  <c r="R3215" i="5"/>
  <c r="Q3215" i="5"/>
  <c r="R3214" i="5"/>
  <c r="Q3214" i="5"/>
  <c r="R3213" i="5"/>
  <c r="Q3213" i="5"/>
  <c r="R3212" i="5"/>
  <c r="Q3212" i="5"/>
  <c r="R3211" i="5"/>
  <c r="Q3211" i="5"/>
  <c r="R3210" i="5"/>
  <c r="Q3210" i="5"/>
  <c r="R3209" i="5"/>
  <c r="Q3209" i="5"/>
  <c r="R3208" i="5"/>
  <c r="Q3208" i="5"/>
  <c r="R3207" i="5"/>
  <c r="Q3207" i="5"/>
  <c r="R3206" i="5"/>
  <c r="Q3206" i="5"/>
  <c r="R3205" i="5"/>
  <c r="Q3205" i="5"/>
  <c r="R3204" i="5"/>
  <c r="Q3204" i="5"/>
  <c r="R3203" i="5"/>
  <c r="Q3203" i="5"/>
  <c r="R3202" i="5"/>
  <c r="Q3202" i="5"/>
  <c r="R3201" i="5"/>
  <c r="Q3201" i="5"/>
  <c r="R3200" i="5"/>
  <c r="Q3200" i="5"/>
  <c r="R3199" i="5"/>
  <c r="Q3199" i="5"/>
  <c r="R3198" i="5"/>
  <c r="Q3198" i="5"/>
  <c r="R3197" i="5"/>
  <c r="Q3197" i="5"/>
  <c r="R3196" i="5"/>
  <c r="Q3196" i="5"/>
  <c r="R3195" i="5"/>
  <c r="Q3195" i="5"/>
  <c r="R3194" i="5"/>
  <c r="Q3194" i="5"/>
  <c r="R3193" i="5"/>
  <c r="Q3193" i="5"/>
  <c r="R3192" i="5"/>
  <c r="Q3192" i="5"/>
  <c r="R3191" i="5"/>
  <c r="Q3191" i="5"/>
  <c r="R3190" i="5"/>
  <c r="Q3190" i="5"/>
  <c r="R3189" i="5"/>
  <c r="Q3189" i="5"/>
  <c r="R3188" i="5"/>
  <c r="Q3188" i="5"/>
  <c r="R3187" i="5"/>
  <c r="Q3187" i="5"/>
  <c r="R3186" i="5"/>
  <c r="Q3186" i="5"/>
  <c r="R3185" i="5"/>
  <c r="Q3185" i="5"/>
  <c r="R3184" i="5"/>
  <c r="Q3184" i="5"/>
  <c r="R3183" i="5"/>
  <c r="Q3183" i="5"/>
  <c r="R3182" i="5"/>
  <c r="Q3182" i="5"/>
  <c r="R3181" i="5"/>
  <c r="Q3181" i="5"/>
  <c r="R3180" i="5"/>
  <c r="Q3180" i="5"/>
  <c r="R3179" i="5"/>
  <c r="Q3179" i="5"/>
  <c r="R3178" i="5"/>
  <c r="Q3178" i="5"/>
  <c r="R3177" i="5"/>
  <c r="Q3177" i="5"/>
  <c r="R3176" i="5"/>
  <c r="Q3176" i="5"/>
  <c r="R3175" i="5"/>
  <c r="Q3175" i="5"/>
  <c r="R3174" i="5"/>
  <c r="Q3174" i="5"/>
  <c r="R3173" i="5"/>
  <c r="Q3173" i="5"/>
  <c r="R3172" i="5"/>
  <c r="Q3172" i="5"/>
  <c r="R3171" i="5"/>
  <c r="Q3171" i="5"/>
  <c r="R3170" i="5"/>
  <c r="Q3170" i="5"/>
  <c r="R3169" i="5"/>
  <c r="Q3169" i="5"/>
  <c r="R3168" i="5"/>
  <c r="Q3168" i="5"/>
  <c r="R3167" i="5"/>
  <c r="Q3167" i="5"/>
  <c r="R3166" i="5"/>
  <c r="Q3166" i="5"/>
  <c r="R3165" i="5"/>
  <c r="Q3165" i="5"/>
  <c r="R3164" i="5"/>
  <c r="Q3164" i="5"/>
  <c r="R3163" i="5"/>
  <c r="Q3163" i="5"/>
  <c r="R3162" i="5"/>
  <c r="Q3162" i="5"/>
  <c r="R3161" i="5"/>
  <c r="Q3161" i="5"/>
  <c r="R3160" i="5"/>
  <c r="Q3160" i="5"/>
  <c r="R3159" i="5"/>
  <c r="Q3159" i="5"/>
  <c r="R3158" i="5"/>
  <c r="Q3158" i="5"/>
  <c r="R3157" i="5"/>
  <c r="Q3157" i="5"/>
  <c r="R3156" i="5"/>
  <c r="Q3156" i="5"/>
  <c r="R3155" i="5"/>
  <c r="Q3155" i="5"/>
  <c r="R3154" i="5"/>
  <c r="Q3154" i="5"/>
  <c r="R3153" i="5"/>
  <c r="Q3153" i="5"/>
  <c r="R3152" i="5"/>
  <c r="Q3152" i="5"/>
  <c r="R3151" i="5"/>
  <c r="Q3151" i="5"/>
  <c r="R3150" i="5"/>
  <c r="Q3150" i="5"/>
  <c r="R3149" i="5"/>
  <c r="Q3149" i="5"/>
  <c r="R3148" i="5"/>
  <c r="Q3148" i="5"/>
  <c r="R3147" i="5"/>
  <c r="Q3147" i="5"/>
  <c r="R3146" i="5"/>
  <c r="Q3146" i="5"/>
  <c r="R3145" i="5"/>
  <c r="Q3145" i="5"/>
  <c r="R3144" i="5"/>
  <c r="Q3144" i="5"/>
  <c r="R3143" i="5"/>
  <c r="Q3143" i="5"/>
  <c r="R3142" i="5"/>
  <c r="Q3142" i="5"/>
  <c r="R3141" i="5"/>
  <c r="Q3141" i="5"/>
  <c r="R3140" i="5"/>
  <c r="Q3140" i="5"/>
  <c r="R3139" i="5"/>
  <c r="Q3139" i="5"/>
  <c r="R3138" i="5"/>
  <c r="Q3138" i="5"/>
  <c r="R3137" i="5"/>
  <c r="Q3137" i="5"/>
  <c r="R3136" i="5"/>
  <c r="Q3136" i="5"/>
  <c r="R3135" i="5"/>
  <c r="Q3135" i="5"/>
  <c r="R3134" i="5"/>
  <c r="Q3134" i="5"/>
  <c r="R3133" i="5"/>
  <c r="Q3133" i="5"/>
  <c r="R3132" i="5"/>
  <c r="Q3132" i="5"/>
  <c r="R3131" i="5"/>
  <c r="Q3131" i="5"/>
  <c r="R3130" i="5"/>
  <c r="Q3130" i="5"/>
  <c r="R3129" i="5"/>
  <c r="Q3129" i="5"/>
  <c r="R3128" i="5"/>
  <c r="Q3128" i="5"/>
  <c r="R3127" i="5"/>
  <c r="Q3127" i="5"/>
  <c r="R3126" i="5"/>
  <c r="Q3126" i="5"/>
  <c r="R3125" i="5"/>
  <c r="Q3125" i="5"/>
  <c r="R3124" i="5"/>
  <c r="Q3124" i="5"/>
  <c r="R3123" i="5"/>
  <c r="Q3123" i="5"/>
  <c r="R3122" i="5"/>
  <c r="Q3122" i="5"/>
  <c r="R3121" i="5"/>
  <c r="Q3121" i="5"/>
  <c r="R3120" i="5"/>
  <c r="Q3120" i="5"/>
  <c r="R3119" i="5"/>
  <c r="Q3119" i="5"/>
  <c r="R3118" i="5"/>
  <c r="Q3118" i="5"/>
  <c r="R3117" i="5"/>
  <c r="Q3117" i="5"/>
  <c r="R3116" i="5"/>
  <c r="Q3116" i="5"/>
  <c r="R3115" i="5"/>
  <c r="Q3115" i="5"/>
  <c r="R3114" i="5"/>
  <c r="Q3114" i="5"/>
  <c r="R3113" i="5"/>
  <c r="Q3113" i="5"/>
  <c r="R3112" i="5"/>
  <c r="Q3112" i="5"/>
  <c r="R3111" i="5"/>
  <c r="Q3111" i="5"/>
  <c r="R3110" i="5"/>
  <c r="Q3110" i="5"/>
  <c r="R3109" i="5"/>
  <c r="Q3109" i="5"/>
  <c r="R3108" i="5"/>
  <c r="Q3108" i="5"/>
  <c r="R3107" i="5"/>
  <c r="Q3107" i="5"/>
  <c r="R3106" i="5"/>
  <c r="Q3106" i="5"/>
  <c r="R3105" i="5"/>
  <c r="Q3105" i="5"/>
  <c r="R3104" i="5"/>
  <c r="Q3104" i="5"/>
  <c r="R3103" i="5"/>
  <c r="Q3103" i="5"/>
  <c r="R3102" i="5"/>
  <c r="Q3102" i="5"/>
  <c r="R3101" i="5"/>
  <c r="Q3101" i="5"/>
  <c r="R3100" i="5"/>
  <c r="Q3100" i="5"/>
  <c r="R3099" i="5"/>
  <c r="Q3099" i="5"/>
  <c r="R3098" i="5"/>
  <c r="Q3098" i="5"/>
  <c r="R3097" i="5"/>
  <c r="Q3097" i="5"/>
  <c r="R3096" i="5"/>
  <c r="Q3096" i="5"/>
  <c r="R3095" i="5"/>
  <c r="Q3095" i="5"/>
  <c r="R3094" i="5"/>
  <c r="Q3094" i="5"/>
  <c r="R3093" i="5"/>
  <c r="Q3093" i="5"/>
  <c r="R3092" i="5"/>
  <c r="Q3092" i="5"/>
  <c r="R3091" i="5"/>
  <c r="Q3091" i="5"/>
  <c r="R3090" i="5"/>
  <c r="Q3090" i="5"/>
  <c r="R3089" i="5"/>
  <c r="Q3089" i="5"/>
  <c r="R3088" i="5"/>
  <c r="Q3088" i="5"/>
  <c r="R3087" i="5"/>
  <c r="Q3087" i="5"/>
  <c r="R3086" i="5"/>
  <c r="Q3086" i="5"/>
  <c r="R3085" i="5"/>
  <c r="Q3085" i="5"/>
  <c r="R3084" i="5"/>
  <c r="Q3084" i="5"/>
  <c r="R3083" i="5"/>
  <c r="Q3083" i="5"/>
  <c r="R3082" i="5"/>
  <c r="Q3082" i="5"/>
  <c r="R3081" i="5"/>
  <c r="Q3081" i="5"/>
  <c r="R3080" i="5"/>
  <c r="Q3080" i="5"/>
  <c r="R3079" i="5"/>
  <c r="Q3079" i="5"/>
  <c r="R3078" i="5"/>
  <c r="Q3078" i="5"/>
  <c r="R3077" i="5"/>
  <c r="Q3077" i="5"/>
  <c r="R3076" i="5"/>
  <c r="Q3076" i="5"/>
  <c r="R3075" i="5"/>
  <c r="Q3075" i="5"/>
  <c r="R3074" i="5"/>
  <c r="Q3074" i="5"/>
  <c r="R3073" i="5"/>
  <c r="Q3073" i="5"/>
  <c r="R3072" i="5"/>
  <c r="Q3072" i="5"/>
  <c r="R3071" i="5"/>
  <c r="Q3071" i="5"/>
  <c r="R3070" i="5"/>
  <c r="Q3070" i="5"/>
  <c r="R3069" i="5"/>
  <c r="Q3069" i="5"/>
  <c r="R3068" i="5"/>
  <c r="Q3068" i="5"/>
  <c r="R3067" i="5"/>
  <c r="Q3067" i="5"/>
  <c r="R3066" i="5"/>
  <c r="Q3066" i="5"/>
  <c r="R3065" i="5"/>
  <c r="Q3065" i="5"/>
  <c r="R3064" i="5"/>
  <c r="Q3064" i="5"/>
  <c r="R3063" i="5"/>
  <c r="Q3063" i="5"/>
  <c r="R3062" i="5"/>
  <c r="Q3062" i="5"/>
  <c r="R3061" i="5"/>
  <c r="Q3061" i="5"/>
  <c r="R3060" i="5"/>
  <c r="Q3060" i="5"/>
  <c r="R3059" i="5"/>
  <c r="Q3059" i="5"/>
  <c r="R3058" i="5"/>
  <c r="Q3058" i="5"/>
  <c r="R3057" i="5"/>
  <c r="Q3057" i="5"/>
  <c r="R3056" i="5"/>
  <c r="Q3056" i="5"/>
  <c r="R3055" i="5"/>
  <c r="Q3055" i="5"/>
  <c r="R3054" i="5"/>
  <c r="Q3054" i="5"/>
  <c r="R3053" i="5"/>
  <c r="Q3053" i="5"/>
  <c r="R3052" i="5"/>
  <c r="Q3052" i="5"/>
  <c r="R3051" i="5"/>
  <c r="Q3051" i="5"/>
  <c r="R3050" i="5"/>
  <c r="Q3050" i="5"/>
  <c r="R3049" i="5"/>
  <c r="Q3049" i="5"/>
  <c r="R3048" i="5"/>
  <c r="Q3048" i="5"/>
  <c r="R3047" i="5"/>
  <c r="Q3047" i="5"/>
  <c r="R3046" i="5"/>
  <c r="Q3046" i="5"/>
  <c r="R3045" i="5"/>
  <c r="Q3045" i="5"/>
  <c r="R3044" i="5"/>
  <c r="Q3044" i="5"/>
  <c r="R3043" i="5"/>
  <c r="Q3043" i="5"/>
  <c r="R3042" i="5"/>
  <c r="Q3042" i="5"/>
  <c r="R3041" i="5"/>
  <c r="Q3041" i="5"/>
  <c r="R3040" i="5"/>
  <c r="Q3040" i="5"/>
  <c r="R3039" i="5"/>
  <c r="Q3039" i="5"/>
  <c r="R3038" i="5"/>
  <c r="Q3038" i="5"/>
  <c r="R3037" i="5"/>
  <c r="Q3037" i="5"/>
  <c r="R3036" i="5"/>
  <c r="Q3036" i="5"/>
  <c r="R3035" i="5"/>
  <c r="Q3035" i="5"/>
  <c r="R3034" i="5"/>
  <c r="Q3034" i="5"/>
  <c r="R3033" i="5"/>
  <c r="Q3033" i="5"/>
  <c r="R3032" i="5"/>
  <c r="Q3032" i="5"/>
  <c r="R3031" i="5"/>
  <c r="Q3031" i="5"/>
  <c r="R3030" i="5"/>
  <c r="Q3030" i="5"/>
  <c r="R3029" i="5"/>
  <c r="Q3029" i="5"/>
  <c r="R3028" i="5"/>
  <c r="Q3028" i="5"/>
  <c r="R3027" i="5"/>
  <c r="Q3027" i="5"/>
  <c r="R3026" i="5"/>
  <c r="Q3026" i="5"/>
  <c r="R3025" i="5"/>
  <c r="Q3025" i="5"/>
  <c r="R3024" i="5"/>
  <c r="Q3024" i="5"/>
  <c r="R3023" i="5"/>
  <c r="Q3023" i="5"/>
  <c r="R3022" i="5"/>
  <c r="Q3022" i="5"/>
  <c r="R3021" i="5"/>
  <c r="Q3021" i="5"/>
  <c r="R3020" i="5"/>
  <c r="Q3020" i="5"/>
  <c r="R3019" i="5"/>
  <c r="Q3019" i="5"/>
  <c r="R3018" i="5"/>
  <c r="Q3018" i="5"/>
  <c r="R3017" i="5"/>
  <c r="Q3017" i="5"/>
  <c r="R3016" i="5"/>
  <c r="Q3016" i="5"/>
  <c r="R3015" i="5"/>
  <c r="Q3015" i="5"/>
  <c r="R3014" i="5"/>
  <c r="Q3014" i="5"/>
  <c r="R3013" i="5"/>
  <c r="Q3013" i="5"/>
  <c r="R3012" i="5"/>
  <c r="Q3012" i="5"/>
  <c r="R3011" i="5"/>
  <c r="Q3011" i="5"/>
  <c r="R3010" i="5"/>
  <c r="Q3010" i="5"/>
  <c r="R3009" i="5"/>
  <c r="Q3009" i="5"/>
  <c r="R3008" i="5"/>
  <c r="Q3008" i="5"/>
  <c r="R3007" i="5"/>
  <c r="Q3007" i="5"/>
  <c r="R3006" i="5"/>
  <c r="Q3006" i="5"/>
  <c r="R3005" i="5"/>
  <c r="Q3005" i="5"/>
  <c r="R3004" i="5"/>
  <c r="Q3004" i="5"/>
  <c r="R3003" i="5"/>
  <c r="Q3003" i="5"/>
  <c r="R3002" i="5"/>
  <c r="Q3002" i="5"/>
  <c r="R3001" i="5"/>
  <c r="Q3001" i="5"/>
  <c r="R3000" i="5"/>
  <c r="Q3000" i="5"/>
  <c r="R2999" i="5"/>
  <c r="Q2999" i="5"/>
  <c r="R2998" i="5"/>
  <c r="Q2998" i="5"/>
  <c r="R2997" i="5"/>
  <c r="Q2997" i="5"/>
  <c r="R2996" i="5"/>
  <c r="Q2996" i="5"/>
  <c r="R2995" i="5"/>
  <c r="Q2995" i="5"/>
  <c r="R2994" i="5"/>
  <c r="Q2994" i="5"/>
  <c r="R2993" i="5"/>
  <c r="Q2993" i="5"/>
  <c r="R2992" i="5"/>
  <c r="Q2992" i="5"/>
  <c r="R2991" i="5"/>
  <c r="Q2991" i="5"/>
  <c r="R2990" i="5"/>
  <c r="Q2990" i="5"/>
  <c r="R2989" i="5"/>
  <c r="Q2989" i="5"/>
  <c r="R2988" i="5"/>
  <c r="Q2988" i="5"/>
  <c r="R2987" i="5"/>
  <c r="Q2987" i="5"/>
  <c r="R2986" i="5"/>
  <c r="Q2986" i="5"/>
  <c r="R2985" i="5"/>
  <c r="Q2985" i="5"/>
  <c r="R2984" i="5"/>
  <c r="Q2984" i="5"/>
  <c r="R2983" i="5"/>
  <c r="Q2983" i="5"/>
  <c r="R2982" i="5"/>
  <c r="Q2982" i="5"/>
  <c r="R2981" i="5"/>
  <c r="Q2981" i="5"/>
  <c r="R2980" i="5"/>
  <c r="Q2980" i="5"/>
  <c r="R2979" i="5"/>
  <c r="Q2979" i="5"/>
  <c r="R2978" i="5"/>
  <c r="Q2978" i="5"/>
  <c r="R2977" i="5"/>
  <c r="Q2977" i="5"/>
  <c r="R2976" i="5"/>
  <c r="Q2976" i="5"/>
  <c r="R2975" i="5"/>
  <c r="Q2975" i="5"/>
  <c r="R2974" i="5"/>
  <c r="Q2974" i="5"/>
  <c r="R2973" i="5"/>
  <c r="Q2973" i="5"/>
  <c r="R2972" i="5"/>
  <c r="Q2972" i="5"/>
  <c r="R2971" i="5"/>
  <c r="Q2971" i="5"/>
  <c r="R2970" i="5"/>
  <c r="Q2970" i="5"/>
  <c r="R2969" i="5"/>
  <c r="Q2969" i="5"/>
  <c r="R2968" i="5"/>
  <c r="Q2968" i="5"/>
  <c r="R2967" i="5"/>
  <c r="Q2967" i="5"/>
  <c r="R2966" i="5"/>
  <c r="Q2966" i="5"/>
  <c r="R2965" i="5"/>
  <c r="Q2965" i="5"/>
  <c r="R2964" i="5"/>
  <c r="Q2964" i="5"/>
  <c r="R2963" i="5"/>
  <c r="Q2963" i="5"/>
  <c r="R2962" i="5"/>
  <c r="Q2962" i="5"/>
  <c r="R2961" i="5"/>
  <c r="Q2961" i="5"/>
  <c r="R2960" i="5"/>
  <c r="Q2960" i="5"/>
  <c r="R2959" i="5"/>
  <c r="Q2959" i="5"/>
  <c r="R2958" i="5"/>
  <c r="Q2958" i="5"/>
  <c r="R2957" i="5"/>
  <c r="Q2957" i="5"/>
  <c r="R2956" i="5"/>
  <c r="Q2956" i="5"/>
  <c r="R2955" i="5"/>
  <c r="Q2955" i="5"/>
  <c r="R2954" i="5"/>
  <c r="Q2954" i="5"/>
  <c r="R2953" i="5"/>
  <c r="Q2953" i="5"/>
  <c r="R2952" i="5"/>
  <c r="Q2952" i="5"/>
  <c r="R2951" i="5"/>
  <c r="Q2951" i="5"/>
  <c r="R2950" i="5"/>
  <c r="Q2950" i="5"/>
  <c r="R2949" i="5"/>
  <c r="Q2949" i="5"/>
  <c r="R2948" i="5"/>
  <c r="Q2948" i="5"/>
  <c r="R2947" i="5"/>
  <c r="Q2947" i="5"/>
  <c r="R2946" i="5"/>
  <c r="Q2946" i="5"/>
  <c r="R2945" i="5"/>
  <c r="Q2945" i="5"/>
  <c r="R2944" i="5"/>
  <c r="Q2944" i="5"/>
  <c r="R2943" i="5"/>
  <c r="Q2943" i="5"/>
  <c r="R2942" i="5"/>
  <c r="Q2942" i="5"/>
  <c r="R2941" i="5"/>
  <c r="Q2941" i="5"/>
  <c r="R2940" i="5"/>
  <c r="Q2940" i="5"/>
  <c r="R2939" i="5"/>
  <c r="Q2939" i="5"/>
  <c r="R2938" i="5"/>
  <c r="Q2938" i="5"/>
  <c r="R2937" i="5"/>
  <c r="Q2937" i="5"/>
  <c r="R2936" i="5"/>
  <c r="Q2936" i="5"/>
  <c r="R2935" i="5"/>
  <c r="Q2935" i="5"/>
  <c r="R2934" i="5"/>
  <c r="Q2934" i="5"/>
  <c r="R2933" i="5"/>
  <c r="Q2933" i="5"/>
  <c r="R2932" i="5"/>
  <c r="Q2932" i="5"/>
  <c r="R2931" i="5"/>
  <c r="Q2931" i="5"/>
  <c r="R2930" i="5"/>
  <c r="Q2930" i="5"/>
  <c r="R2929" i="5"/>
  <c r="Q2929" i="5"/>
  <c r="R2928" i="5"/>
  <c r="Q2928" i="5"/>
  <c r="R2927" i="5"/>
  <c r="Q2927" i="5"/>
  <c r="R2926" i="5"/>
  <c r="Q2926" i="5"/>
  <c r="R2925" i="5"/>
  <c r="Q2925" i="5"/>
  <c r="R2924" i="5"/>
  <c r="Q2924" i="5"/>
  <c r="R2923" i="5"/>
  <c r="Q2923" i="5"/>
  <c r="R2922" i="5"/>
  <c r="Q2922" i="5"/>
  <c r="R2921" i="5"/>
  <c r="Q2921" i="5"/>
  <c r="R2920" i="5"/>
  <c r="Q2920" i="5"/>
  <c r="R2919" i="5"/>
  <c r="Q2919" i="5"/>
  <c r="R2918" i="5"/>
  <c r="Q2918" i="5"/>
  <c r="R2917" i="5"/>
  <c r="Q2917" i="5"/>
  <c r="R2916" i="5"/>
  <c r="Q2916" i="5"/>
  <c r="R2915" i="5"/>
  <c r="Q2915" i="5"/>
  <c r="R2914" i="5"/>
  <c r="Q2914" i="5"/>
  <c r="R2913" i="5"/>
  <c r="Q2913" i="5"/>
  <c r="R2912" i="5"/>
  <c r="Q2912" i="5"/>
  <c r="R2911" i="5"/>
  <c r="Q2911" i="5"/>
  <c r="R2910" i="5"/>
  <c r="Q2910" i="5"/>
  <c r="R2909" i="5"/>
  <c r="Q2909" i="5"/>
  <c r="R2908" i="5"/>
  <c r="Q2908" i="5"/>
  <c r="R2907" i="5"/>
  <c r="Q2907" i="5"/>
  <c r="R2906" i="5"/>
  <c r="Q2906" i="5"/>
  <c r="R2905" i="5"/>
  <c r="Q2905" i="5"/>
  <c r="R2904" i="5"/>
  <c r="Q2904" i="5"/>
  <c r="R2903" i="5"/>
  <c r="Q2903" i="5"/>
  <c r="R2902" i="5"/>
  <c r="Q2902" i="5"/>
  <c r="R2901" i="5"/>
  <c r="Q2901" i="5"/>
  <c r="R2900" i="5"/>
  <c r="Q2900" i="5"/>
  <c r="R2899" i="5"/>
  <c r="Q2899" i="5"/>
  <c r="R2898" i="5"/>
  <c r="Q2898" i="5"/>
  <c r="R2897" i="5"/>
  <c r="Q2897" i="5"/>
  <c r="R2896" i="5"/>
  <c r="Q2896" i="5"/>
  <c r="R2895" i="5"/>
  <c r="Q2895" i="5"/>
  <c r="R2894" i="5"/>
  <c r="Q2894" i="5"/>
  <c r="R2893" i="5"/>
  <c r="Q2893" i="5"/>
  <c r="R2892" i="5"/>
  <c r="Q2892" i="5"/>
  <c r="R2891" i="5"/>
  <c r="Q2891" i="5"/>
  <c r="R2890" i="5"/>
  <c r="Q2890" i="5"/>
  <c r="R2889" i="5"/>
  <c r="Q2889" i="5"/>
  <c r="R2888" i="5"/>
  <c r="Q2888" i="5"/>
  <c r="R2887" i="5"/>
  <c r="Q2887" i="5"/>
  <c r="R2886" i="5"/>
  <c r="Q2886" i="5"/>
  <c r="R2885" i="5"/>
  <c r="Q2885" i="5"/>
  <c r="R2884" i="5"/>
  <c r="Q2884" i="5"/>
  <c r="R2883" i="5"/>
  <c r="Q2883" i="5"/>
  <c r="R2882" i="5"/>
  <c r="Q2882" i="5"/>
  <c r="R2881" i="5"/>
  <c r="Q2881" i="5"/>
  <c r="R2880" i="5"/>
  <c r="Q2880" i="5"/>
  <c r="R2879" i="5"/>
  <c r="Q2879" i="5"/>
  <c r="R2878" i="5"/>
  <c r="Q2878" i="5"/>
  <c r="R2877" i="5"/>
  <c r="Q2877" i="5"/>
  <c r="R2876" i="5"/>
  <c r="Q2876" i="5"/>
  <c r="R2875" i="5"/>
  <c r="Q2875" i="5"/>
  <c r="R2874" i="5"/>
  <c r="Q2874" i="5"/>
  <c r="R2873" i="5"/>
  <c r="Q2873" i="5"/>
  <c r="R2872" i="5"/>
  <c r="Q2872" i="5"/>
  <c r="R2871" i="5"/>
  <c r="Q2871" i="5"/>
  <c r="R2870" i="5"/>
  <c r="Q2870" i="5"/>
  <c r="R2869" i="5"/>
  <c r="Q2869" i="5"/>
  <c r="R2868" i="5"/>
  <c r="Q2868" i="5"/>
  <c r="R2867" i="5"/>
  <c r="Q2867" i="5"/>
  <c r="R2866" i="5"/>
  <c r="Q2866" i="5"/>
  <c r="R2865" i="5"/>
  <c r="Q2865" i="5"/>
  <c r="R2864" i="5"/>
  <c r="Q2864" i="5"/>
  <c r="R2863" i="5"/>
  <c r="Q2863" i="5"/>
  <c r="R2862" i="5"/>
  <c r="Q2862" i="5"/>
  <c r="R2861" i="5"/>
  <c r="Q2861" i="5"/>
  <c r="R2860" i="5"/>
  <c r="Q2860" i="5"/>
  <c r="R2859" i="5"/>
  <c r="Q2859" i="5"/>
  <c r="R2858" i="5"/>
  <c r="Q2858" i="5"/>
  <c r="R2857" i="5"/>
  <c r="Q2857" i="5"/>
  <c r="R2856" i="5"/>
  <c r="Q2856" i="5"/>
  <c r="R2855" i="5"/>
  <c r="Q2855" i="5"/>
  <c r="R2854" i="5"/>
  <c r="Q2854" i="5"/>
  <c r="R2853" i="5"/>
  <c r="Q2853" i="5"/>
  <c r="R2852" i="5"/>
  <c r="Q2852" i="5"/>
  <c r="R2851" i="5"/>
  <c r="Q2851" i="5"/>
  <c r="R2850" i="5"/>
  <c r="Q2850" i="5"/>
  <c r="R2849" i="5"/>
  <c r="Q2849" i="5"/>
  <c r="R2848" i="5"/>
  <c r="Q2848" i="5"/>
  <c r="R2847" i="5"/>
  <c r="Q2847" i="5"/>
  <c r="R2846" i="5"/>
  <c r="Q2846" i="5"/>
  <c r="R2845" i="5"/>
  <c r="Q2845" i="5"/>
  <c r="R2844" i="5"/>
  <c r="Q2844" i="5"/>
  <c r="R2843" i="5"/>
  <c r="Q2843" i="5"/>
  <c r="R2842" i="5"/>
  <c r="Q2842" i="5"/>
  <c r="R2841" i="5"/>
  <c r="Q2841" i="5"/>
  <c r="R2840" i="5"/>
  <c r="Q2840" i="5"/>
  <c r="R2839" i="5"/>
  <c r="Q2839" i="5"/>
  <c r="R2838" i="5"/>
  <c r="Q2838" i="5"/>
  <c r="R2837" i="5"/>
  <c r="Q2837" i="5"/>
  <c r="R2836" i="5"/>
  <c r="Q2836" i="5"/>
  <c r="R2835" i="5"/>
  <c r="Q2835" i="5"/>
  <c r="R2834" i="5"/>
  <c r="Q2834" i="5"/>
  <c r="R2833" i="5"/>
  <c r="Q2833" i="5"/>
  <c r="R2832" i="5"/>
  <c r="Q2832" i="5"/>
  <c r="R2831" i="5"/>
  <c r="Q2831" i="5"/>
  <c r="R2830" i="5"/>
  <c r="Q2830" i="5"/>
  <c r="R2829" i="5"/>
  <c r="Q2829" i="5"/>
  <c r="R2828" i="5"/>
  <c r="Q2828" i="5"/>
  <c r="R2827" i="5"/>
  <c r="Q2827" i="5"/>
  <c r="R2826" i="5"/>
  <c r="Q2826" i="5"/>
  <c r="R2825" i="5"/>
  <c r="Q2825" i="5"/>
  <c r="R2824" i="5"/>
  <c r="Q2824" i="5"/>
  <c r="R2823" i="5"/>
  <c r="Q2823" i="5"/>
  <c r="R2822" i="5"/>
  <c r="Q2822" i="5"/>
  <c r="R2821" i="5"/>
  <c r="Q2821" i="5"/>
  <c r="R2820" i="5"/>
  <c r="Q2820" i="5"/>
  <c r="R2819" i="5"/>
  <c r="Q2819" i="5"/>
  <c r="R2818" i="5"/>
  <c r="Q2818" i="5"/>
  <c r="R2817" i="5"/>
  <c r="Q2817" i="5"/>
  <c r="R2816" i="5"/>
  <c r="Q2816" i="5"/>
  <c r="R2815" i="5"/>
  <c r="Q2815" i="5"/>
  <c r="R2814" i="5"/>
  <c r="Q2814" i="5"/>
  <c r="R2813" i="5"/>
  <c r="Q2813" i="5"/>
  <c r="R2812" i="5"/>
  <c r="Q2812" i="5"/>
  <c r="R2424" i="5"/>
  <c r="Q2424" i="5"/>
  <c r="R2423" i="5"/>
  <c r="Q2423" i="5"/>
  <c r="R2422" i="5"/>
  <c r="Q2422" i="5"/>
  <c r="R2421" i="5"/>
  <c r="Q2421" i="5"/>
  <c r="R2420" i="5"/>
  <c r="Q2420" i="5"/>
  <c r="R2419" i="5"/>
  <c r="Q2419" i="5"/>
  <c r="R2418" i="5"/>
  <c r="Q2418" i="5"/>
  <c r="R2417" i="5"/>
  <c r="Q2417" i="5"/>
  <c r="R2416" i="5"/>
  <c r="Q2416" i="5"/>
  <c r="R2415" i="5"/>
  <c r="Q2415" i="5"/>
  <c r="R2414" i="5"/>
  <c r="Q2414" i="5"/>
  <c r="R2413" i="5"/>
  <c r="Q2413" i="5"/>
  <c r="R2412" i="5"/>
  <c r="Q2412" i="5"/>
  <c r="R2411" i="5"/>
  <c r="Q2411" i="5"/>
  <c r="R2410" i="5"/>
  <c r="Q2410" i="5"/>
  <c r="R2409" i="5"/>
  <c r="Q2409" i="5"/>
  <c r="R2408" i="5"/>
  <c r="Q2408" i="5"/>
  <c r="R2407" i="5"/>
  <c r="Q2407" i="5"/>
  <c r="R2406" i="5"/>
  <c r="Q2406" i="5"/>
  <c r="R2405" i="5"/>
  <c r="Q2405" i="5"/>
  <c r="R2404" i="5"/>
  <c r="Q2404" i="5"/>
  <c r="R2403" i="5"/>
  <c r="Q2403" i="5"/>
  <c r="R2402" i="5"/>
  <c r="Q2402" i="5"/>
  <c r="R2401" i="5"/>
  <c r="Q2401" i="5"/>
  <c r="R2400" i="5"/>
  <c r="Q2400" i="5"/>
  <c r="R2399" i="5"/>
  <c r="Q2399" i="5"/>
  <c r="R2398" i="5"/>
  <c r="Q2398" i="5"/>
  <c r="R2397" i="5"/>
  <c r="Q2397" i="5"/>
  <c r="R2396" i="5"/>
  <c r="Q2396" i="5"/>
  <c r="R2395" i="5"/>
  <c r="Q2395" i="5"/>
  <c r="R2394" i="5"/>
  <c r="Q2394" i="5"/>
  <c r="R2393" i="5"/>
  <c r="Q2393" i="5"/>
  <c r="R2392" i="5"/>
  <c r="Q2392" i="5"/>
  <c r="R2391" i="5"/>
  <c r="Q2391" i="5"/>
  <c r="R2390" i="5"/>
  <c r="Q2390" i="5"/>
  <c r="R2389" i="5"/>
  <c r="Q2389" i="5"/>
  <c r="R2388" i="5"/>
  <c r="Q2388" i="5"/>
  <c r="R2387" i="5"/>
  <c r="Q2387" i="5"/>
  <c r="R2386" i="5"/>
  <c r="Q2386" i="5"/>
  <c r="R2385" i="5"/>
  <c r="Q2385" i="5"/>
  <c r="R2384" i="5"/>
  <c r="Q2384" i="5"/>
  <c r="R2383" i="5"/>
  <c r="Q2383" i="5"/>
  <c r="R2382" i="5"/>
  <c r="Q2382" i="5"/>
  <c r="R2381" i="5"/>
  <c r="Q2381" i="5"/>
  <c r="R2380" i="5"/>
  <c r="Q2380" i="5"/>
  <c r="R2379" i="5"/>
  <c r="Q2379" i="5"/>
  <c r="R2378" i="5"/>
  <c r="Q2378" i="5"/>
  <c r="R2377" i="5"/>
  <c r="Q2377" i="5"/>
  <c r="R2376" i="5"/>
  <c r="Q2376" i="5"/>
  <c r="R2375" i="5"/>
  <c r="Q2375" i="5"/>
  <c r="R2374" i="5"/>
  <c r="Q2374" i="5"/>
  <c r="R2373" i="5"/>
  <c r="Q2373" i="5"/>
  <c r="R2372" i="5"/>
  <c r="Q2372" i="5"/>
  <c r="R2371" i="5"/>
  <c r="Q2371" i="5"/>
  <c r="R2370" i="5"/>
  <c r="Q2370" i="5"/>
  <c r="R2369" i="5"/>
  <c r="Q2369" i="5"/>
  <c r="R2368" i="5"/>
  <c r="Q2368" i="5"/>
  <c r="R2367" i="5"/>
  <c r="Q2367" i="5"/>
  <c r="R2366" i="5"/>
  <c r="Q2366" i="5"/>
  <c r="R2365" i="5"/>
  <c r="Q2365" i="5"/>
  <c r="R2364" i="5"/>
  <c r="Q2364" i="5"/>
  <c r="R2363" i="5"/>
  <c r="Q2363" i="5"/>
  <c r="R2362" i="5"/>
  <c r="Q2362" i="5"/>
  <c r="R2361" i="5"/>
  <c r="Q2361" i="5"/>
  <c r="R2360" i="5"/>
  <c r="Q2360" i="5"/>
  <c r="R2359" i="5"/>
  <c r="Q2359" i="5"/>
  <c r="R2358" i="5"/>
  <c r="Q2358" i="5"/>
  <c r="R2357" i="5"/>
  <c r="Q2357" i="5"/>
  <c r="R2356" i="5"/>
  <c r="Q2356" i="5"/>
  <c r="R2355" i="5"/>
  <c r="Q2355" i="5"/>
  <c r="R2354" i="5"/>
  <c r="Q2354" i="5"/>
  <c r="R2353" i="5"/>
  <c r="Q2353" i="5"/>
  <c r="R2352" i="5"/>
  <c r="Q2352" i="5"/>
  <c r="R2351" i="5"/>
  <c r="Q2351" i="5"/>
  <c r="R2350" i="5"/>
  <c r="Q2350" i="5"/>
  <c r="R2349" i="5"/>
  <c r="Q2349" i="5"/>
  <c r="R2348" i="5"/>
  <c r="Q2348" i="5"/>
  <c r="R2347" i="5"/>
  <c r="Q2347" i="5"/>
  <c r="R2346" i="5"/>
  <c r="Q2346" i="5"/>
  <c r="R2345" i="5"/>
  <c r="Q2345" i="5"/>
  <c r="R2344" i="5"/>
  <c r="Q2344" i="5"/>
  <c r="R2343" i="5"/>
  <c r="Q2343" i="5"/>
  <c r="R2342" i="5"/>
  <c r="Q2342" i="5"/>
  <c r="R2341" i="5"/>
  <c r="Q2341" i="5"/>
  <c r="R2340" i="5"/>
  <c r="Q2340" i="5"/>
  <c r="R2339" i="5"/>
  <c r="Q2339" i="5"/>
  <c r="R2338" i="5"/>
  <c r="Q2338" i="5"/>
  <c r="R2337" i="5"/>
  <c r="Q2337" i="5"/>
  <c r="R2336" i="5"/>
  <c r="Q2336" i="5"/>
  <c r="R2335" i="5"/>
  <c r="Q2335" i="5"/>
  <c r="R2334" i="5"/>
  <c r="Q2334" i="5"/>
  <c r="R2333" i="5"/>
  <c r="Q2333" i="5"/>
  <c r="R2332" i="5"/>
  <c r="Q2332" i="5"/>
  <c r="R2331" i="5"/>
  <c r="Q2331" i="5"/>
  <c r="R2330" i="5"/>
  <c r="Q2330" i="5"/>
  <c r="R2329" i="5"/>
  <c r="Q2329" i="5"/>
  <c r="R2328" i="5"/>
  <c r="Q2328" i="5"/>
  <c r="R2327" i="5"/>
  <c r="Q2327" i="5"/>
  <c r="R2326" i="5"/>
  <c r="Q2326" i="5"/>
  <c r="R2325" i="5"/>
  <c r="Q2325" i="5"/>
  <c r="R2324" i="5"/>
  <c r="Q2324" i="5"/>
  <c r="R2323" i="5"/>
  <c r="Q2323" i="5"/>
  <c r="R2322" i="5"/>
  <c r="Q2322" i="5"/>
  <c r="R2321" i="5"/>
  <c r="Q2321" i="5"/>
  <c r="R2320" i="5"/>
  <c r="Q2320" i="5"/>
  <c r="R2319" i="5"/>
  <c r="Q2319" i="5"/>
  <c r="R2318" i="5"/>
  <c r="Q2318" i="5"/>
  <c r="R2317" i="5"/>
  <c r="Q2317" i="5"/>
  <c r="R2316" i="5"/>
  <c r="Q2316" i="5"/>
  <c r="R2315" i="5"/>
  <c r="Q2315" i="5"/>
  <c r="R2314" i="5"/>
  <c r="Q2314" i="5"/>
  <c r="R2313" i="5"/>
  <c r="Q2313" i="5"/>
  <c r="R2312" i="5"/>
  <c r="Q2312" i="5"/>
  <c r="R2311" i="5"/>
  <c r="Q2311" i="5"/>
  <c r="R2310" i="5"/>
  <c r="Q2310" i="5"/>
  <c r="R2309" i="5"/>
  <c r="Q2309" i="5"/>
  <c r="R2308" i="5"/>
  <c r="Q2308" i="5"/>
  <c r="R2307" i="5"/>
  <c r="Q2307" i="5"/>
  <c r="R2306" i="5"/>
  <c r="Q2306" i="5"/>
  <c r="R2305" i="5"/>
  <c r="Q2305" i="5"/>
  <c r="R2304" i="5"/>
  <c r="Q2304" i="5"/>
  <c r="R2303" i="5"/>
  <c r="Q2303" i="5"/>
  <c r="R2302" i="5"/>
  <c r="Q2302" i="5"/>
  <c r="R2301" i="5"/>
  <c r="Q2301" i="5"/>
  <c r="R2300" i="5"/>
  <c r="Q2300" i="5"/>
  <c r="R2299" i="5"/>
  <c r="Q2299" i="5"/>
  <c r="R2298" i="5"/>
  <c r="Q2298" i="5"/>
  <c r="R2297" i="5"/>
  <c r="Q2297" i="5"/>
  <c r="R2296" i="5"/>
  <c r="Q2296" i="5"/>
  <c r="R2295" i="5"/>
  <c r="Q2295" i="5"/>
  <c r="R2294" i="5"/>
  <c r="Q2294" i="5"/>
  <c r="R2293" i="5"/>
  <c r="Q2293" i="5"/>
  <c r="R2292" i="5"/>
  <c r="Q2292" i="5"/>
  <c r="R2291" i="5"/>
  <c r="Q2291" i="5"/>
  <c r="R2290" i="5"/>
  <c r="Q2290" i="5"/>
  <c r="R2289" i="5"/>
  <c r="Q2289" i="5"/>
  <c r="R2288" i="5"/>
  <c r="Q2288" i="5"/>
  <c r="R2287" i="5"/>
  <c r="Q2287" i="5"/>
  <c r="R2286" i="5"/>
  <c r="Q2286" i="5"/>
  <c r="R2285" i="5"/>
  <c r="Q2285" i="5"/>
  <c r="R2284" i="5"/>
  <c r="Q2284" i="5"/>
  <c r="R2283" i="5"/>
  <c r="Q2283" i="5"/>
  <c r="R2282" i="5"/>
  <c r="Q2282" i="5"/>
  <c r="R2281" i="5"/>
  <c r="Q2281" i="5"/>
  <c r="R2280" i="5"/>
  <c r="Q2280" i="5"/>
  <c r="R2279" i="5"/>
  <c r="Q2279" i="5"/>
  <c r="R2278" i="5"/>
  <c r="Q2278" i="5"/>
  <c r="R2277" i="5"/>
  <c r="Q2277" i="5"/>
  <c r="R2276" i="5"/>
  <c r="Q2276" i="5"/>
  <c r="R2275" i="5"/>
  <c r="Q2275" i="5"/>
  <c r="R2274" i="5"/>
  <c r="Q2274" i="5"/>
  <c r="R2273" i="5"/>
  <c r="Q2273" i="5"/>
  <c r="R2272" i="5"/>
  <c r="Q2272" i="5"/>
  <c r="R2271" i="5"/>
  <c r="Q2271" i="5"/>
  <c r="R2270" i="5"/>
  <c r="Q2270" i="5"/>
  <c r="R2269" i="5"/>
  <c r="Q2269" i="5"/>
  <c r="R2268" i="5"/>
  <c r="Q2268" i="5"/>
  <c r="R2267" i="5"/>
  <c r="Q2267" i="5"/>
  <c r="R2266" i="5"/>
  <c r="Q2266" i="5"/>
  <c r="R2265" i="5"/>
  <c r="Q2265" i="5"/>
  <c r="R2264" i="5"/>
  <c r="Q2264" i="5"/>
  <c r="R2263" i="5"/>
  <c r="Q2263" i="5"/>
  <c r="R2262" i="5"/>
  <c r="Q2262" i="5"/>
  <c r="R2261" i="5"/>
  <c r="Q2261" i="5"/>
  <c r="R2260" i="5"/>
  <c r="Q2260" i="5"/>
  <c r="R2259" i="5"/>
  <c r="Q2259" i="5"/>
  <c r="R2258" i="5"/>
  <c r="Q2258" i="5"/>
  <c r="R2257" i="5"/>
  <c r="Q2257" i="5"/>
  <c r="R2256" i="5"/>
  <c r="Q2256" i="5"/>
  <c r="R2255" i="5"/>
  <c r="Q2255" i="5"/>
  <c r="R2254" i="5"/>
  <c r="Q2254" i="5"/>
  <c r="R2253" i="5"/>
  <c r="Q2253" i="5"/>
  <c r="R2252" i="5"/>
  <c r="Q2252" i="5"/>
  <c r="R2251" i="5"/>
  <c r="Q2251" i="5"/>
  <c r="R2250" i="5"/>
  <c r="Q2250" i="5"/>
  <c r="R2249" i="5"/>
  <c r="Q2249" i="5"/>
  <c r="R2248" i="5"/>
  <c r="Q2248" i="5"/>
  <c r="R2247" i="5"/>
  <c r="Q2247" i="5"/>
  <c r="R2246" i="5"/>
  <c r="Q2246" i="5"/>
  <c r="R2245" i="5"/>
  <c r="Q2245" i="5"/>
  <c r="R2244" i="5"/>
  <c r="Q2244" i="5"/>
  <c r="R2243" i="5"/>
  <c r="Q2243" i="5"/>
  <c r="R2242" i="5"/>
  <c r="Q2242" i="5"/>
  <c r="R2241" i="5"/>
  <c r="Q2241" i="5"/>
  <c r="R2240" i="5"/>
  <c r="Q2240" i="5"/>
  <c r="R2239" i="5"/>
  <c r="Q2239" i="5"/>
  <c r="R2238" i="5"/>
  <c r="Q2238" i="5"/>
  <c r="R2237" i="5"/>
  <c r="Q2237" i="5"/>
  <c r="R2236" i="5"/>
  <c r="Q2236" i="5"/>
  <c r="R2235" i="5"/>
  <c r="Q2235" i="5"/>
  <c r="R2234" i="5"/>
  <c r="Q2234" i="5"/>
  <c r="R2233" i="5"/>
  <c r="Q2233" i="5"/>
  <c r="R2232" i="5"/>
  <c r="Q2232" i="5"/>
  <c r="R2231" i="5"/>
  <c r="Q2231" i="5"/>
  <c r="R2230" i="5"/>
  <c r="Q2230" i="5"/>
  <c r="R2229" i="5"/>
  <c r="Q2229" i="5"/>
  <c r="R2228" i="5"/>
  <c r="Q2228" i="5"/>
  <c r="R2227" i="5"/>
  <c r="Q2227" i="5"/>
  <c r="R2226" i="5"/>
  <c r="Q2226" i="5"/>
  <c r="R2225" i="5"/>
  <c r="Q2225" i="5"/>
  <c r="R2224" i="5"/>
  <c r="Q2224" i="5"/>
  <c r="R2223" i="5"/>
  <c r="Q2223" i="5"/>
  <c r="R2222" i="5"/>
  <c r="Q2222" i="5"/>
  <c r="R2221" i="5"/>
  <c r="Q2221" i="5"/>
  <c r="R2220" i="5"/>
  <c r="Q2220" i="5"/>
  <c r="R2219" i="5"/>
  <c r="Q2219" i="5"/>
  <c r="R2218" i="5"/>
  <c r="Q2218" i="5"/>
  <c r="R2217" i="5"/>
  <c r="Q2217" i="5"/>
  <c r="R2216" i="5"/>
  <c r="Q2216" i="5"/>
  <c r="R2215" i="5"/>
  <c r="Q2215" i="5"/>
  <c r="R2214" i="5"/>
  <c r="Q2214" i="5"/>
  <c r="R2213" i="5"/>
  <c r="Q2213" i="5"/>
  <c r="R2212" i="5"/>
  <c r="Q2212" i="5"/>
  <c r="R2211" i="5"/>
  <c r="Q2211" i="5"/>
  <c r="R2210" i="5"/>
  <c r="Q2210" i="5"/>
  <c r="R2209" i="5"/>
  <c r="Q2209" i="5"/>
  <c r="R2208" i="5"/>
  <c r="Q2208" i="5"/>
  <c r="R2207" i="5"/>
  <c r="Q2207" i="5"/>
  <c r="R2206" i="5"/>
  <c r="Q2206" i="5"/>
  <c r="R2205" i="5"/>
  <c r="Q2205" i="5"/>
  <c r="R2204" i="5"/>
  <c r="Q2204" i="5"/>
  <c r="R2203" i="5"/>
  <c r="Q2203" i="5"/>
  <c r="R2202" i="5"/>
  <c r="Q2202" i="5"/>
  <c r="R2201" i="5"/>
  <c r="Q2201" i="5"/>
  <c r="R2200" i="5"/>
  <c r="Q2200" i="5"/>
  <c r="R2199" i="5"/>
  <c r="Q2199" i="5"/>
  <c r="R2198" i="5"/>
  <c r="Q2198" i="5"/>
  <c r="R2197" i="5"/>
  <c r="Q2197" i="5"/>
  <c r="R2196" i="5"/>
  <c r="Q2196" i="5"/>
  <c r="R2195" i="5"/>
  <c r="Q2195" i="5"/>
  <c r="R2194" i="5"/>
  <c r="Q2194" i="5"/>
  <c r="R2193" i="5"/>
  <c r="Q2193" i="5"/>
  <c r="R2192" i="5"/>
  <c r="Q2192" i="5"/>
  <c r="R2191" i="5"/>
  <c r="Q2191" i="5"/>
  <c r="R2190" i="5"/>
  <c r="Q2190" i="5"/>
  <c r="R2189" i="5"/>
  <c r="Q2189" i="5"/>
  <c r="R2188" i="5"/>
  <c r="Q2188" i="5"/>
  <c r="R2187" i="5"/>
  <c r="Q2187" i="5"/>
  <c r="R2186" i="5"/>
  <c r="Q2186" i="5"/>
  <c r="R2185" i="5"/>
  <c r="Q2185" i="5"/>
  <c r="R2184" i="5"/>
  <c r="Q2184" i="5"/>
  <c r="R2183" i="5"/>
  <c r="Q2183" i="5"/>
  <c r="R2182" i="5"/>
  <c r="Q2182" i="5"/>
  <c r="R2181" i="5"/>
  <c r="Q2181" i="5"/>
  <c r="R2180" i="5"/>
  <c r="Q2180" i="5"/>
  <c r="R2179" i="5"/>
  <c r="Q2179" i="5"/>
  <c r="R2178" i="5"/>
  <c r="Q2178" i="5"/>
  <c r="R2177" i="5"/>
  <c r="Q2177" i="5"/>
  <c r="R2176" i="5"/>
  <c r="Q2176" i="5"/>
  <c r="R2175" i="5"/>
  <c r="Q2175" i="5"/>
  <c r="R2174" i="5"/>
  <c r="Q2174" i="5"/>
  <c r="R2173" i="5"/>
  <c r="Q2173" i="5"/>
  <c r="R2172" i="5"/>
  <c r="Q2172" i="5"/>
  <c r="R2171" i="5"/>
  <c r="Q2171" i="5"/>
  <c r="R2170" i="5"/>
  <c r="Q2170" i="5"/>
  <c r="R2169" i="5"/>
  <c r="Q2169" i="5"/>
  <c r="R2168" i="5"/>
  <c r="Q2168" i="5"/>
  <c r="R2167" i="5"/>
  <c r="Q2167" i="5"/>
  <c r="R2166" i="5"/>
  <c r="Q2166" i="5"/>
  <c r="R2165" i="5"/>
  <c r="Q2165" i="5"/>
  <c r="R2164" i="5"/>
  <c r="Q2164" i="5"/>
  <c r="R2163" i="5"/>
  <c r="Q2163" i="5"/>
  <c r="R2162" i="5"/>
  <c r="Q2162" i="5"/>
  <c r="R2161" i="5"/>
  <c r="Q2161" i="5"/>
  <c r="R2160" i="5"/>
  <c r="Q2160" i="5"/>
  <c r="R2159" i="5"/>
  <c r="Q2159" i="5"/>
  <c r="R2158" i="5"/>
  <c r="Q2158" i="5"/>
  <c r="R2157" i="5"/>
  <c r="Q2157" i="5"/>
  <c r="R2156" i="5"/>
  <c r="Q2156" i="5"/>
  <c r="R2155" i="5"/>
  <c r="Q2155" i="5"/>
  <c r="R2154" i="5"/>
  <c r="Q2154" i="5"/>
  <c r="R2153" i="5"/>
  <c r="Q2153" i="5"/>
  <c r="R2152" i="5"/>
  <c r="Q2152" i="5"/>
  <c r="R2151" i="5"/>
  <c r="Q2151" i="5"/>
  <c r="R2150" i="5"/>
  <c r="Q2150" i="5"/>
  <c r="R2149" i="5"/>
  <c r="Q2149" i="5"/>
  <c r="R2148" i="5"/>
  <c r="Q2148" i="5"/>
  <c r="R2147" i="5"/>
  <c r="Q2147" i="5"/>
  <c r="R2146" i="5"/>
  <c r="Q2146" i="5"/>
  <c r="R2145" i="5"/>
  <c r="Q2145" i="5"/>
  <c r="R2144" i="5"/>
  <c r="Q2144" i="5"/>
  <c r="R2143" i="5"/>
  <c r="Q2143" i="5"/>
  <c r="R2142" i="5"/>
  <c r="Q2142" i="5"/>
  <c r="R2141" i="5"/>
  <c r="Q2141" i="5"/>
  <c r="R2140" i="5"/>
  <c r="Q2140" i="5"/>
  <c r="R2139" i="5"/>
  <c r="Q2139" i="5"/>
  <c r="R2138" i="5"/>
  <c r="Q2138" i="5"/>
  <c r="R2137" i="5"/>
  <c r="Q2137" i="5"/>
  <c r="R2136" i="5"/>
  <c r="Q2136" i="5"/>
  <c r="R2135" i="5"/>
  <c r="Q2135" i="5"/>
  <c r="R2134" i="5"/>
  <c r="Q2134" i="5"/>
  <c r="R2133" i="5"/>
  <c r="Q2133" i="5"/>
  <c r="R2132" i="5"/>
  <c r="Q2132" i="5"/>
  <c r="R2131" i="5"/>
  <c r="Q2131" i="5"/>
  <c r="R2130" i="5"/>
  <c r="Q2130" i="5"/>
  <c r="R2129" i="5"/>
  <c r="Q2129" i="5"/>
  <c r="R2128" i="5"/>
  <c r="Q2128" i="5"/>
  <c r="R2127" i="5"/>
  <c r="Q2127" i="5"/>
  <c r="R2126" i="5"/>
  <c r="Q2126" i="5"/>
  <c r="R2125" i="5"/>
  <c r="Q2125" i="5"/>
  <c r="R2124" i="5"/>
  <c r="Q2124" i="5"/>
  <c r="R2123" i="5"/>
  <c r="Q2123" i="5"/>
  <c r="R2122" i="5"/>
  <c r="Q2122" i="5"/>
  <c r="R2121" i="5"/>
  <c r="Q2121" i="5"/>
  <c r="R2120" i="5"/>
  <c r="Q2120" i="5"/>
  <c r="R2119" i="5"/>
  <c r="Q2119" i="5"/>
  <c r="R2118" i="5"/>
  <c r="Q2118" i="5"/>
  <c r="R2117" i="5"/>
  <c r="Q2117" i="5"/>
  <c r="R2116" i="5"/>
  <c r="Q2116" i="5"/>
  <c r="R2115" i="5"/>
  <c r="Q2115" i="5"/>
  <c r="R2114" i="5"/>
  <c r="Q2114" i="5"/>
  <c r="R2113" i="5"/>
  <c r="Q2113" i="5"/>
  <c r="R2112" i="5"/>
  <c r="Q2112" i="5"/>
  <c r="R2111" i="5"/>
  <c r="Q2111" i="5"/>
  <c r="R2110" i="5"/>
  <c r="Q2110" i="5"/>
  <c r="R2109" i="5"/>
  <c r="Q2109" i="5"/>
  <c r="R2108" i="5"/>
  <c r="Q2108" i="5"/>
  <c r="R2107" i="5"/>
  <c r="Q2107" i="5"/>
  <c r="R2106" i="5"/>
  <c r="Q2106" i="5"/>
  <c r="R2105" i="5"/>
  <c r="Q2105" i="5"/>
  <c r="R2104" i="5"/>
  <c r="Q2104" i="5"/>
  <c r="R2103" i="5"/>
  <c r="Q2103" i="5"/>
  <c r="R2102" i="5"/>
  <c r="Q2102" i="5"/>
  <c r="R2101" i="5"/>
  <c r="Q2101" i="5"/>
  <c r="R2100" i="5"/>
  <c r="Q2100" i="5"/>
  <c r="R2099" i="5"/>
  <c r="Q2099" i="5"/>
  <c r="R2098" i="5"/>
  <c r="Q2098" i="5"/>
  <c r="R2097" i="5"/>
  <c r="Q2097" i="5"/>
  <c r="R2096" i="5"/>
  <c r="Q2096" i="5"/>
  <c r="R2095" i="5"/>
  <c r="Q2095" i="5"/>
  <c r="R2094" i="5"/>
  <c r="Q2094" i="5"/>
  <c r="R2093" i="5"/>
  <c r="Q2093" i="5"/>
  <c r="R2092" i="5"/>
  <c r="Q2092" i="5"/>
  <c r="R2091" i="5"/>
  <c r="Q2091" i="5"/>
  <c r="R2090" i="5"/>
  <c r="Q2090" i="5"/>
  <c r="R2089" i="5"/>
  <c r="Q2089" i="5"/>
  <c r="R2088" i="5"/>
  <c r="Q2088" i="5"/>
  <c r="R2087" i="5"/>
  <c r="Q2087" i="5"/>
  <c r="R2086" i="5"/>
  <c r="Q2086" i="5"/>
  <c r="R2085" i="5"/>
  <c r="Q2085" i="5"/>
  <c r="R2084" i="5"/>
  <c r="Q2084" i="5"/>
  <c r="R2083" i="5"/>
  <c r="Q2083" i="5"/>
  <c r="R2082" i="5"/>
  <c r="Q2082" i="5"/>
  <c r="R2081" i="5"/>
  <c r="Q2081" i="5"/>
  <c r="R2080" i="5"/>
  <c r="Q2080" i="5"/>
  <c r="R2079" i="5"/>
  <c r="Q2079" i="5"/>
  <c r="R2078" i="5"/>
  <c r="Q2078" i="5"/>
  <c r="R2077" i="5"/>
  <c r="Q2077" i="5"/>
  <c r="R2076" i="5"/>
  <c r="Q2076" i="5"/>
  <c r="R2075" i="5"/>
  <c r="Q2075" i="5"/>
  <c r="R2074" i="5"/>
  <c r="Q2074" i="5"/>
  <c r="R2073" i="5"/>
  <c r="Q2073" i="5"/>
  <c r="R2072" i="5"/>
  <c r="Q2072" i="5"/>
  <c r="R2071" i="5"/>
  <c r="Q2071" i="5"/>
  <c r="R2070" i="5"/>
  <c r="Q2070" i="5"/>
  <c r="R2069" i="5"/>
  <c r="Q2069" i="5"/>
  <c r="R2068" i="5"/>
  <c r="Q2068" i="5"/>
  <c r="R2067" i="5"/>
  <c r="Q2067" i="5"/>
  <c r="R2066" i="5"/>
  <c r="Q2066" i="5"/>
  <c r="R2065" i="5"/>
  <c r="Q2065" i="5"/>
  <c r="R2064" i="5"/>
  <c r="Q2064" i="5"/>
  <c r="R2063" i="5"/>
  <c r="Q2063" i="5"/>
  <c r="R2062" i="5"/>
  <c r="Q2062" i="5"/>
  <c r="R2061" i="5"/>
  <c r="Q2061" i="5"/>
  <c r="R2060" i="5"/>
  <c r="Q2060" i="5"/>
  <c r="R2059" i="5"/>
  <c r="Q2059" i="5"/>
  <c r="R2058" i="5"/>
  <c r="Q2058" i="5"/>
  <c r="R2057" i="5"/>
  <c r="Q2057" i="5"/>
  <c r="R2056" i="5"/>
  <c r="Q2056" i="5"/>
  <c r="R2055" i="5"/>
  <c r="Q2055" i="5"/>
  <c r="R2054" i="5"/>
  <c r="Q2054" i="5"/>
  <c r="R2053" i="5"/>
  <c r="Q2053" i="5"/>
  <c r="R2052" i="5"/>
  <c r="Q2052" i="5"/>
  <c r="R2051" i="5"/>
  <c r="Q2051" i="5"/>
  <c r="R2050" i="5"/>
  <c r="Q2050" i="5"/>
  <c r="R2049" i="5"/>
  <c r="Q2049" i="5"/>
  <c r="R2048" i="5"/>
  <c r="Q2048" i="5"/>
  <c r="R2047" i="5"/>
  <c r="Q2047" i="5"/>
  <c r="R2046" i="5"/>
  <c r="Q2046" i="5"/>
  <c r="R2045" i="5"/>
  <c r="Q2045" i="5"/>
  <c r="R2044" i="5"/>
  <c r="Q2044" i="5"/>
  <c r="R2043" i="5"/>
  <c r="Q2043" i="5"/>
  <c r="R2042" i="5"/>
  <c r="Q2042" i="5"/>
  <c r="R2041" i="5"/>
  <c r="Q2041" i="5"/>
  <c r="R2040" i="5"/>
  <c r="Q2040" i="5"/>
  <c r="R2039" i="5"/>
  <c r="Q2039" i="5"/>
  <c r="R2038" i="5"/>
  <c r="Q2038" i="5"/>
  <c r="R2037" i="5"/>
  <c r="Q2037" i="5"/>
  <c r="R2036" i="5"/>
  <c r="Q2036" i="5"/>
  <c r="R2035" i="5"/>
  <c r="Q2035" i="5"/>
  <c r="R2034" i="5"/>
  <c r="Q2034" i="5"/>
  <c r="R2033" i="5"/>
  <c r="Q2033" i="5"/>
  <c r="R2032" i="5"/>
  <c r="Q2032" i="5"/>
  <c r="R2031" i="5"/>
  <c r="Q2031" i="5"/>
  <c r="R2030" i="5"/>
  <c r="Q2030" i="5"/>
  <c r="R2029" i="5"/>
  <c r="Q2029" i="5"/>
  <c r="R2028" i="5"/>
  <c r="Q2028" i="5"/>
  <c r="R2027" i="5"/>
  <c r="Q2027" i="5"/>
  <c r="R2026" i="5"/>
  <c r="Q2026" i="5"/>
  <c r="R2025" i="5"/>
  <c r="Q2025" i="5"/>
  <c r="R2024" i="5"/>
  <c r="Q2024" i="5"/>
  <c r="R2023" i="5"/>
  <c r="Q2023" i="5"/>
  <c r="R2022" i="5"/>
  <c r="Q2022" i="5"/>
  <c r="R2021" i="5"/>
  <c r="Q2021" i="5"/>
  <c r="R2020" i="5"/>
  <c r="Q2020" i="5"/>
  <c r="R2019" i="5"/>
  <c r="Q2019" i="5"/>
  <c r="R2018" i="5"/>
  <c r="Q2018" i="5"/>
  <c r="R2017" i="5"/>
  <c r="Q2017" i="5"/>
  <c r="R2016" i="5"/>
  <c r="Q2016" i="5"/>
  <c r="R2015" i="5"/>
  <c r="Q2015" i="5"/>
  <c r="R2014" i="5"/>
  <c r="Q2014" i="5"/>
  <c r="R2013" i="5"/>
  <c r="Q2013" i="5"/>
  <c r="R2012" i="5"/>
  <c r="Q2012" i="5"/>
  <c r="R2011" i="5"/>
  <c r="Q2011" i="5"/>
  <c r="R2010" i="5"/>
  <c r="Q2010" i="5"/>
  <c r="R2009" i="5"/>
  <c r="Q2009" i="5"/>
  <c r="R2008" i="5"/>
  <c r="Q2008" i="5"/>
  <c r="R2007" i="5"/>
  <c r="Q2007" i="5"/>
  <c r="R2006" i="5"/>
  <c r="Q2006" i="5"/>
  <c r="R2005" i="5"/>
  <c r="Q2005" i="5"/>
  <c r="R2004" i="5"/>
  <c r="Q2004" i="5"/>
  <c r="R2003" i="5"/>
  <c r="Q2003" i="5"/>
  <c r="R2002" i="5"/>
  <c r="Q2002" i="5"/>
  <c r="R2001" i="5"/>
  <c r="Q2001" i="5"/>
  <c r="R2000" i="5"/>
  <c r="Q2000" i="5"/>
  <c r="R1999" i="5"/>
  <c r="Q1999" i="5"/>
  <c r="R1998" i="5"/>
  <c r="Q1998" i="5"/>
  <c r="R1997" i="5"/>
  <c r="Q1997" i="5"/>
  <c r="R1996" i="5"/>
  <c r="Q1996" i="5"/>
  <c r="R1995" i="5"/>
  <c r="Q1995" i="5"/>
  <c r="R1994" i="5"/>
  <c r="Q1994" i="5"/>
  <c r="R1993" i="5"/>
  <c r="Q1993" i="5"/>
  <c r="R1992" i="5"/>
  <c r="Q1992" i="5"/>
  <c r="R1991" i="5"/>
  <c r="Q1991" i="5"/>
  <c r="R1990" i="5"/>
  <c r="Q1990" i="5"/>
  <c r="R1989" i="5"/>
  <c r="Q1989" i="5"/>
  <c r="R1988" i="5"/>
  <c r="Q1988" i="5"/>
  <c r="R1987" i="5"/>
  <c r="Q1987" i="5"/>
  <c r="R1986" i="5"/>
  <c r="Q1986" i="5"/>
  <c r="R1985" i="5"/>
  <c r="Q1985" i="5"/>
  <c r="R1984" i="5"/>
  <c r="Q1984" i="5"/>
  <c r="R1983" i="5"/>
  <c r="Q1983" i="5"/>
  <c r="R1982" i="5"/>
  <c r="Q1982" i="5"/>
  <c r="R1981" i="5"/>
  <c r="Q1981" i="5"/>
  <c r="R1980" i="5"/>
  <c r="Q1980" i="5"/>
  <c r="R1979" i="5"/>
  <c r="Q1979" i="5"/>
  <c r="R1978" i="5"/>
  <c r="Q1978" i="5"/>
  <c r="R1977" i="5"/>
  <c r="Q1977" i="5"/>
  <c r="R1976" i="5"/>
  <c r="Q1976" i="5"/>
  <c r="R1975" i="5"/>
  <c r="Q1975" i="5"/>
  <c r="R1974" i="5"/>
  <c r="Q1974" i="5"/>
  <c r="R1973" i="5"/>
  <c r="Q1973" i="5"/>
  <c r="R1972" i="5"/>
  <c r="Q1972" i="5"/>
  <c r="R1971" i="5"/>
  <c r="Q1971" i="5"/>
  <c r="R1970" i="5"/>
  <c r="Q1970" i="5"/>
  <c r="R1969" i="5"/>
  <c r="Q1969" i="5"/>
  <c r="R1968" i="5"/>
  <c r="Q1968" i="5"/>
  <c r="R1967" i="5"/>
  <c r="Q1967" i="5"/>
  <c r="R1966" i="5"/>
  <c r="Q1966" i="5"/>
  <c r="R1965" i="5"/>
  <c r="Q1965" i="5"/>
  <c r="R1964" i="5"/>
  <c r="Q1964" i="5"/>
  <c r="R1963" i="5"/>
  <c r="Q1963" i="5"/>
  <c r="R1962" i="5"/>
  <c r="Q1962" i="5"/>
  <c r="R1961" i="5"/>
  <c r="Q1961" i="5"/>
  <c r="R1960" i="5"/>
  <c r="Q1960" i="5"/>
  <c r="R1959" i="5"/>
  <c r="Q1959" i="5"/>
  <c r="R1958" i="5"/>
  <c r="Q1958" i="5"/>
  <c r="R1957" i="5"/>
  <c r="Q1957" i="5"/>
  <c r="R1956" i="5"/>
  <c r="Q1956" i="5"/>
  <c r="R1955" i="5"/>
  <c r="Q1955" i="5"/>
  <c r="R1954" i="5"/>
  <c r="Q1954" i="5"/>
  <c r="R1953" i="5"/>
  <c r="Q1953" i="5"/>
  <c r="R1952" i="5"/>
  <c r="Q1952" i="5"/>
  <c r="R1951" i="5"/>
  <c r="Q1951" i="5"/>
  <c r="R1950" i="5"/>
  <c r="Q1950" i="5"/>
  <c r="R1949" i="5"/>
  <c r="Q1949" i="5"/>
  <c r="R1948" i="5"/>
  <c r="Q1948" i="5"/>
  <c r="R1947" i="5"/>
  <c r="Q1947" i="5"/>
  <c r="R1946" i="5"/>
  <c r="Q1946" i="5"/>
  <c r="R1945" i="5"/>
  <c r="Q1945" i="5"/>
  <c r="R1944" i="5"/>
  <c r="Q1944" i="5"/>
  <c r="R1943" i="5"/>
  <c r="Q1943" i="5"/>
  <c r="R1942" i="5"/>
  <c r="Q1942" i="5"/>
  <c r="R1941" i="5"/>
  <c r="Q1941" i="5"/>
  <c r="R1940" i="5"/>
  <c r="Q1940" i="5"/>
  <c r="R1939" i="5"/>
  <c r="Q1939" i="5"/>
  <c r="R1938" i="5"/>
  <c r="Q1938" i="5"/>
  <c r="R1937" i="5"/>
  <c r="Q1937" i="5"/>
  <c r="R1936" i="5"/>
  <c r="Q1936" i="5"/>
  <c r="R1935" i="5"/>
  <c r="Q1935" i="5"/>
  <c r="R1934" i="5"/>
  <c r="Q1934" i="5"/>
  <c r="R1933" i="5"/>
  <c r="Q1933" i="5"/>
  <c r="R1932" i="5"/>
  <c r="Q1932" i="5"/>
  <c r="R1931" i="5"/>
  <c r="Q1931" i="5"/>
  <c r="R1930" i="5"/>
  <c r="Q1930" i="5"/>
  <c r="R1929" i="5"/>
  <c r="Q1929" i="5"/>
  <c r="R1928" i="5"/>
  <c r="Q1928" i="5"/>
  <c r="R1927" i="5"/>
  <c r="Q1927" i="5"/>
  <c r="R1926" i="5"/>
  <c r="Q1926" i="5"/>
  <c r="R1925" i="5"/>
  <c r="Q1925" i="5"/>
  <c r="R1924" i="5"/>
  <c r="Q1924" i="5"/>
  <c r="R1923" i="5"/>
  <c r="Q1923" i="5"/>
  <c r="R1922" i="5"/>
  <c r="Q1922" i="5"/>
  <c r="R1921" i="5"/>
  <c r="Q1921" i="5"/>
  <c r="R1920" i="5"/>
  <c r="Q1920" i="5"/>
  <c r="R1919" i="5"/>
  <c r="Q1919" i="5"/>
  <c r="R1918" i="5"/>
  <c r="Q1918" i="5"/>
  <c r="R1917" i="5"/>
  <c r="Q1917" i="5"/>
  <c r="R1916" i="5"/>
  <c r="Q1916" i="5"/>
  <c r="R1915" i="5"/>
  <c r="Q1915" i="5"/>
  <c r="R1914" i="5"/>
  <c r="Q1914" i="5"/>
  <c r="R1913" i="5"/>
  <c r="Q1913" i="5"/>
  <c r="R1912" i="5"/>
  <c r="Q1912" i="5"/>
  <c r="R1911" i="5"/>
  <c r="Q1911" i="5"/>
  <c r="R1910" i="5"/>
  <c r="Q1910" i="5"/>
  <c r="R1909" i="5"/>
  <c r="Q1909" i="5"/>
  <c r="R1908" i="5"/>
  <c r="Q1908" i="5"/>
  <c r="R1907" i="5"/>
  <c r="Q1907" i="5"/>
  <c r="R1906" i="5"/>
  <c r="Q1906" i="5"/>
  <c r="R1905" i="5"/>
  <c r="Q1905" i="5"/>
  <c r="R1904" i="5"/>
  <c r="Q1904" i="5"/>
  <c r="R1903" i="5"/>
  <c r="Q1903" i="5"/>
  <c r="R1902" i="5"/>
  <c r="Q1902" i="5"/>
  <c r="R1901" i="5"/>
  <c r="Q1901" i="5"/>
  <c r="R1900" i="5"/>
  <c r="Q1900" i="5"/>
  <c r="R1899" i="5"/>
  <c r="Q1899" i="5"/>
  <c r="R1898" i="5"/>
  <c r="Q1898" i="5"/>
  <c r="R1897" i="5"/>
  <c r="Q1897" i="5"/>
  <c r="R1896" i="5"/>
  <c r="Q1896" i="5"/>
  <c r="R1895" i="5"/>
  <c r="Q1895" i="5"/>
  <c r="R1894" i="5"/>
  <c r="Q1894" i="5"/>
  <c r="R1893" i="5"/>
  <c r="Q1893" i="5"/>
  <c r="R1892" i="5"/>
  <c r="Q1892" i="5"/>
  <c r="R1891" i="5"/>
  <c r="Q1891" i="5"/>
  <c r="R1890" i="5"/>
  <c r="Q1890" i="5"/>
  <c r="R1889" i="5"/>
  <c r="Q1889" i="5"/>
  <c r="R1888" i="5"/>
  <c r="Q1888" i="5"/>
  <c r="R1887" i="5"/>
  <c r="Q1887" i="5"/>
  <c r="R1886" i="5"/>
  <c r="Q1886" i="5"/>
  <c r="R1885" i="5"/>
  <c r="Q1885" i="5"/>
  <c r="R1884" i="5"/>
  <c r="Q1884" i="5"/>
  <c r="R1883" i="5"/>
  <c r="Q1883" i="5"/>
  <c r="R1882" i="5"/>
  <c r="Q1882" i="5"/>
  <c r="R1881" i="5"/>
  <c r="Q1881" i="5"/>
  <c r="R1880" i="5"/>
  <c r="Q1880" i="5"/>
  <c r="R1879" i="5"/>
  <c r="Q1879" i="5"/>
  <c r="R1878" i="5"/>
  <c r="Q1878" i="5"/>
  <c r="R1877" i="5"/>
  <c r="Q1877" i="5"/>
  <c r="R1876" i="5"/>
  <c r="Q1876" i="5"/>
  <c r="R1875" i="5"/>
  <c r="Q1875" i="5"/>
  <c r="R1874" i="5"/>
  <c r="Q1874" i="5"/>
  <c r="R1873" i="5"/>
  <c r="Q1873" i="5"/>
  <c r="R1872" i="5"/>
  <c r="Q1872" i="5"/>
  <c r="R1871" i="5"/>
  <c r="Q1871" i="5"/>
  <c r="R1870" i="5"/>
  <c r="Q1870" i="5"/>
  <c r="R1869" i="5"/>
  <c r="Q1869" i="5"/>
  <c r="R1868" i="5"/>
  <c r="Q1868" i="5"/>
  <c r="R1867" i="5"/>
  <c r="Q1867" i="5"/>
  <c r="R1866" i="5"/>
  <c r="Q1866" i="5"/>
  <c r="R1865" i="5"/>
  <c r="Q1865" i="5"/>
  <c r="R1864" i="5"/>
  <c r="Q1864" i="5"/>
  <c r="R1863" i="5"/>
  <c r="Q1863" i="5"/>
  <c r="R1862" i="5"/>
  <c r="Q1862" i="5"/>
  <c r="R1861" i="5"/>
  <c r="Q1861" i="5"/>
  <c r="R1860" i="5"/>
  <c r="Q1860" i="5"/>
  <c r="R1859" i="5"/>
  <c r="Q1859" i="5"/>
  <c r="R1858" i="5"/>
  <c r="Q1858" i="5"/>
  <c r="R1857" i="5"/>
  <c r="Q1857" i="5"/>
  <c r="R1856" i="5"/>
  <c r="Q1856" i="5"/>
  <c r="R1855" i="5"/>
  <c r="Q1855" i="5"/>
  <c r="R1854" i="5"/>
  <c r="Q1854" i="5"/>
  <c r="R1853" i="5"/>
  <c r="Q1853" i="5"/>
  <c r="R1852" i="5"/>
  <c r="Q1852" i="5"/>
  <c r="R1851" i="5"/>
  <c r="Q1851" i="5"/>
  <c r="R1850" i="5"/>
  <c r="Q1850" i="5"/>
  <c r="R1849" i="5"/>
  <c r="Q1849" i="5"/>
  <c r="R1848" i="5"/>
  <c r="Q1848" i="5"/>
  <c r="R1847" i="5"/>
  <c r="Q1847" i="5"/>
  <c r="R1846" i="5"/>
  <c r="Q1846" i="5"/>
  <c r="R1845" i="5"/>
  <c r="Q1845" i="5"/>
  <c r="R1844" i="5"/>
  <c r="Q1844" i="5"/>
  <c r="R1843" i="5"/>
  <c r="Q1843" i="5"/>
  <c r="R1842" i="5"/>
  <c r="Q1842" i="5"/>
  <c r="R1841" i="5"/>
  <c r="Q1841" i="5"/>
  <c r="R1840" i="5"/>
  <c r="Q1840" i="5"/>
  <c r="R1839" i="5"/>
  <c r="Q1839" i="5"/>
  <c r="R1838" i="5"/>
  <c r="Q1838" i="5"/>
  <c r="R1837" i="5"/>
  <c r="Q1837" i="5"/>
  <c r="R1836" i="5"/>
  <c r="Q1836" i="5"/>
  <c r="R1835" i="5"/>
  <c r="Q1835" i="5"/>
  <c r="R1834" i="5"/>
  <c r="Q1834" i="5"/>
  <c r="R1833" i="5"/>
  <c r="Q1833" i="5"/>
  <c r="R1832" i="5"/>
  <c r="Q1832" i="5"/>
  <c r="R1831" i="5"/>
  <c r="Q1831" i="5"/>
  <c r="R1830" i="5"/>
  <c r="Q1830" i="5"/>
  <c r="R1829" i="5"/>
  <c r="Q1829" i="5"/>
  <c r="R1828" i="5"/>
  <c r="Q1828" i="5"/>
  <c r="R1827" i="5"/>
  <c r="Q1827" i="5"/>
  <c r="R1826" i="5"/>
  <c r="Q1826" i="5"/>
  <c r="R1825" i="5"/>
  <c r="Q1825" i="5"/>
  <c r="R1824" i="5"/>
  <c r="Q1824" i="5"/>
  <c r="R1823" i="5"/>
  <c r="Q1823" i="5"/>
  <c r="R1822" i="5"/>
  <c r="Q1822" i="5"/>
  <c r="R1821" i="5"/>
  <c r="Q1821" i="5"/>
  <c r="R1820" i="5"/>
  <c r="Q1820" i="5"/>
  <c r="R1819" i="5"/>
  <c r="Q1819" i="5"/>
  <c r="R1818" i="5"/>
  <c r="Q1818" i="5"/>
  <c r="R1817" i="5"/>
  <c r="Q1817" i="5"/>
  <c r="R1816" i="5"/>
  <c r="Q1816" i="5"/>
  <c r="R1815" i="5"/>
  <c r="Q1815" i="5"/>
  <c r="R1814" i="5"/>
  <c r="Q1814" i="5"/>
  <c r="R1813" i="5"/>
  <c r="Q1813" i="5"/>
  <c r="R1812" i="5"/>
  <c r="Q1812" i="5"/>
  <c r="R1811" i="5"/>
  <c r="Q1811" i="5"/>
  <c r="R1810" i="5"/>
  <c r="Q1810" i="5"/>
  <c r="R1809" i="5"/>
  <c r="Q1809" i="5"/>
  <c r="R1808" i="5"/>
  <c r="Q1808" i="5"/>
  <c r="R1807" i="5"/>
  <c r="Q1807" i="5"/>
  <c r="R1806" i="5"/>
  <c r="Q1806" i="5"/>
  <c r="R1805" i="5"/>
  <c r="Q1805" i="5"/>
  <c r="R1804" i="5"/>
  <c r="Q1804" i="5"/>
  <c r="R1803" i="5"/>
  <c r="Q1803" i="5"/>
  <c r="R1802" i="5"/>
  <c r="Q1802" i="5"/>
  <c r="R1801" i="5"/>
  <c r="Q1801" i="5"/>
  <c r="R1800" i="5"/>
  <c r="Q1800" i="5"/>
  <c r="R1799" i="5"/>
  <c r="Q1799" i="5"/>
  <c r="R1798" i="5"/>
  <c r="Q1798" i="5"/>
  <c r="R1797" i="5"/>
  <c r="Q1797" i="5"/>
  <c r="R1796" i="5"/>
  <c r="Q1796" i="5"/>
  <c r="R1795" i="5"/>
  <c r="Q1795" i="5"/>
  <c r="R1794" i="5"/>
  <c r="Q1794" i="5"/>
  <c r="R1793" i="5"/>
  <c r="Q1793" i="5"/>
  <c r="R1792" i="5"/>
  <c r="Q1792" i="5"/>
  <c r="R1791" i="5"/>
  <c r="Q1791" i="5"/>
  <c r="R1790" i="5"/>
  <c r="Q1790" i="5"/>
  <c r="R1789" i="5"/>
  <c r="Q1789" i="5"/>
  <c r="R1788" i="5"/>
  <c r="Q1788" i="5"/>
  <c r="R1787" i="5"/>
  <c r="Q1787" i="5"/>
  <c r="R1786" i="5"/>
  <c r="Q1786" i="5"/>
  <c r="R1785" i="5"/>
  <c r="Q1785" i="5"/>
  <c r="R1784" i="5"/>
  <c r="Q1784" i="5"/>
  <c r="R1783" i="5"/>
  <c r="Q1783" i="5"/>
  <c r="R1782" i="5"/>
  <c r="Q1782" i="5"/>
  <c r="R1781" i="5"/>
  <c r="Q1781" i="5"/>
  <c r="R1780" i="5"/>
  <c r="Q1780" i="5"/>
  <c r="R1779" i="5"/>
  <c r="Q1779" i="5"/>
  <c r="R1778" i="5"/>
  <c r="Q1778" i="5"/>
  <c r="R1777" i="5"/>
  <c r="Q1777" i="5"/>
  <c r="R1776" i="5"/>
  <c r="Q1776" i="5"/>
  <c r="R1775" i="5"/>
  <c r="Q1775" i="5"/>
  <c r="R1774" i="5"/>
  <c r="Q1774" i="5"/>
  <c r="R1773" i="5"/>
  <c r="Q1773" i="5"/>
  <c r="R1772" i="5"/>
  <c r="Q1772" i="5"/>
  <c r="R1771" i="5"/>
  <c r="Q1771" i="5"/>
  <c r="R1770" i="5"/>
  <c r="Q1770" i="5"/>
  <c r="R1769" i="5"/>
  <c r="Q1769" i="5"/>
  <c r="R1768" i="5"/>
  <c r="Q1768" i="5"/>
  <c r="R1767" i="5"/>
  <c r="Q1767" i="5"/>
  <c r="R1766" i="5"/>
  <c r="Q1766" i="5"/>
  <c r="R1765" i="5"/>
  <c r="Q1765" i="5"/>
  <c r="R1764" i="5"/>
  <c r="Q1764" i="5"/>
  <c r="R1763" i="5"/>
  <c r="Q1763" i="5"/>
  <c r="R1762" i="5"/>
  <c r="Q1762" i="5"/>
  <c r="R1761" i="5"/>
  <c r="Q1761" i="5"/>
  <c r="R1760" i="5"/>
  <c r="Q1760" i="5"/>
  <c r="R1759" i="5"/>
  <c r="Q1759" i="5"/>
  <c r="R1758" i="5"/>
  <c r="Q1758" i="5"/>
  <c r="R1757" i="5"/>
  <c r="Q1757" i="5"/>
  <c r="R1756" i="5"/>
  <c r="Q1756" i="5"/>
  <c r="R1755" i="5"/>
  <c r="Q1755" i="5"/>
  <c r="R1754" i="5"/>
  <c r="Q1754" i="5"/>
  <c r="R1753" i="5"/>
  <c r="Q1753" i="5"/>
  <c r="R1752" i="5"/>
  <c r="Q1752" i="5"/>
  <c r="R1751" i="5"/>
  <c r="Q1751" i="5"/>
  <c r="R1750" i="5"/>
  <c r="Q1750" i="5"/>
  <c r="R1749" i="5"/>
  <c r="Q1749" i="5"/>
  <c r="R1748" i="5"/>
  <c r="Q1748" i="5"/>
  <c r="R1747" i="5"/>
  <c r="Q1747" i="5"/>
  <c r="R1746" i="5"/>
  <c r="Q1746" i="5"/>
  <c r="R1745" i="5"/>
  <c r="Q1745" i="5"/>
  <c r="R1744" i="5"/>
  <c r="Q1744" i="5"/>
  <c r="R1743" i="5"/>
  <c r="Q1743" i="5"/>
  <c r="R1742" i="5"/>
  <c r="Q1742" i="5"/>
  <c r="R1741" i="5"/>
  <c r="Q1741" i="5"/>
  <c r="R1740" i="5"/>
  <c r="Q1740" i="5"/>
  <c r="R1739" i="5"/>
  <c r="Q1739" i="5"/>
  <c r="R1738" i="5"/>
  <c r="Q1738" i="5"/>
  <c r="R1737" i="5"/>
  <c r="Q1737" i="5"/>
  <c r="R1736" i="5"/>
  <c r="Q1736" i="5"/>
  <c r="R1735" i="5"/>
  <c r="Q1735" i="5"/>
  <c r="R1734" i="5"/>
  <c r="Q1734" i="5"/>
  <c r="R1733" i="5"/>
  <c r="Q1733" i="5"/>
  <c r="R1732" i="5"/>
  <c r="Q1732" i="5"/>
  <c r="R1731" i="5"/>
  <c r="Q1731" i="5"/>
  <c r="R1730" i="5"/>
  <c r="Q1730" i="5"/>
  <c r="R1729" i="5"/>
  <c r="Q1729" i="5"/>
  <c r="R1728" i="5"/>
  <c r="Q1728" i="5"/>
  <c r="R1727" i="5"/>
  <c r="Q1727" i="5"/>
  <c r="R1726" i="5"/>
  <c r="Q1726" i="5"/>
  <c r="R1725" i="5"/>
  <c r="Q1725" i="5"/>
  <c r="R1724" i="5"/>
  <c r="Q1724" i="5"/>
  <c r="R1723" i="5"/>
  <c r="Q1723" i="5"/>
  <c r="R1722" i="5"/>
  <c r="Q1722" i="5"/>
  <c r="R1721" i="5"/>
  <c r="Q1721" i="5"/>
  <c r="R1720" i="5"/>
  <c r="Q1720" i="5"/>
  <c r="R1719" i="5"/>
  <c r="Q1719" i="5"/>
  <c r="R1718" i="5"/>
  <c r="Q1718" i="5"/>
  <c r="R1717" i="5"/>
  <c r="Q1717" i="5"/>
  <c r="R1716" i="5"/>
  <c r="Q1716" i="5"/>
  <c r="R1715" i="5"/>
  <c r="Q1715" i="5"/>
  <c r="R1714" i="5"/>
  <c r="Q1714" i="5"/>
  <c r="R1713" i="5"/>
  <c r="Q1713" i="5"/>
  <c r="R1712" i="5"/>
  <c r="Q1712" i="5"/>
  <c r="R1711" i="5"/>
  <c r="Q1711" i="5"/>
  <c r="R1710" i="5"/>
  <c r="Q1710" i="5"/>
  <c r="R1709" i="5"/>
  <c r="Q1709" i="5"/>
  <c r="R1708" i="5"/>
  <c r="Q1708" i="5"/>
  <c r="R1707" i="5"/>
  <c r="Q1707" i="5"/>
  <c r="R1706" i="5"/>
  <c r="Q1706" i="5"/>
  <c r="R1705" i="5"/>
  <c r="Q1705" i="5"/>
  <c r="R1704" i="5"/>
  <c r="Q1704" i="5"/>
  <c r="R1703" i="5"/>
  <c r="Q1703" i="5"/>
  <c r="R1702" i="5"/>
  <c r="Q1702" i="5"/>
  <c r="R1701" i="5"/>
  <c r="Q1701" i="5"/>
  <c r="R1700" i="5"/>
  <c r="Q1700" i="5"/>
  <c r="R1699" i="5"/>
  <c r="Q1699" i="5"/>
  <c r="R1698" i="5"/>
  <c r="Q1698" i="5"/>
  <c r="R1697" i="5"/>
  <c r="Q1697" i="5"/>
  <c r="R1696" i="5"/>
  <c r="Q1696" i="5"/>
  <c r="R1695" i="5"/>
  <c r="Q1695" i="5"/>
  <c r="R1694" i="5"/>
  <c r="Q1694" i="5"/>
  <c r="R1693" i="5"/>
  <c r="Q1693" i="5"/>
  <c r="R1692" i="5"/>
  <c r="Q1692" i="5"/>
  <c r="R1691" i="5"/>
  <c r="Q1691" i="5"/>
  <c r="R1690" i="5"/>
  <c r="Q1690" i="5"/>
  <c r="R1689" i="5"/>
  <c r="Q1689" i="5"/>
  <c r="R1688" i="5"/>
  <c r="Q1688" i="5"/>
  <c r="R1687" i="5"/>
  <c r="Q1687" i="5"/>
  <c r="R1686" i="5"/>
  <c r="Q1686" i="5"/>
  <c r="R1685" i="5"/>
  <c r="Q1685" i="5"/>
  <c r="R1684" i="5"/>
  <c r="Q1684" i="5"/>
  <c r="R1683" i="5"/>
  <c r="Q1683" i="5"/>
  <c r="R1682" i="5"/>
  <c r="Q1682" i="5"/>
  <c r="R1681" i="5"/>
  <c r="Q1681" i="5"/>
  <c r="R1680" i="5"/>
  <c r="Q1680" i="5"/>
  <c r="R1679" i="5"/>
  <c r="Q1679" i="5"/>
  <c r="R1678" i="5"/>
  <c r="Q1678" i="5"/>
  <c r="R1677" i="5"/>
  <c r="Q1677" i="5"/>
  <c r="R1676" i="5"/>
  <c r="Q1676" i="5"/>
  <c r="R1675" i="5"/>
  <c r="Q1675" i="5"/>
  <c r="R1674" i="5"/>
  <c r="Q1674" i="5"/>
  <c r="R1673" i="5"/>
  <c r="Q1673" i="5"/>
  <c r="R1672" i="5"/>
  <c r="Q1672" i="5"/>
  <c r="R1671" i="5"/>
  <c r="Q1671" i="5"/>
  <c r="R1670" i="5"/>
  <c r="Q1670" i="5"/>
  <c r="R1669" i="5"/>
  <c r="Q1669" i="5"/>
  <c r="R1668" i="5"/>
  <c r="Q1668" i="5"/>
  <c r="R1667" i="5"/>
  <c r="Q1667" i="5"/>
  <c r="R1666" i="5"/>
  <c r="Q1666" i="5"/>
  <c r="R1665" i="5"/>
  <c r="Q1665" i="5"/>
  <c r="R1664" i="5"/>
  <c r="Q1664" i="5"/>
  <c r="R1663" i="5"/>
  <c r="Q1663" i="5"/>
  <c r="R1662" i="5"/>
  <c r="Q1662" i="5"/>
  <c r="R1661" i="5"/>
  <c r="Q1661" i="5"/>
  <c r="R1660" i="5"/>
  <c r="Q1660" i="5"/>
  <c r="R1659" i="5"/>
  <c r="Q1659" i="5"/>
  <c r="R1658" i="5"/>
  <c r="Q1658" i="5"/>
  <c r="R1657" i="5"/>
  <c r="Q1657" i="5"/>
  <c r="R1656" i="5"/>
  <c r="Q1656" i="5"/>
  <c r="R1655" i="5"/>
  <c r="Q1655" i="5"/>
  <c r="R1654" i="5"/>
  <c r="Q1654" i="5"/>
  <c r="R1653" i="5"/>
  <c r="Q1653" i="5"/>
  <c r="R1652" i="5"/>
  <c r="Q1652" i="5"/>
  <c r="R1651" i="5"/>
  <c r="Q1651" i="5"/>
  <c r="R1650" i="5"/>
  <c r="Q1650" i="5"/>
  <c r="R1649" i="5"/>
  <c r="Q1649" i="5"/>
  <c r="R1648" i="5"/>
  <c r="Q1648" i="5"/>
  <c r="R1647" i="5"/>
  <c r="Q1647" i="5"/>
  <c r="R1646" i="5"/>
  <c r="Q1646" i="5"/>
  <c r="R1645" i="5"/>
  <c r="Q1645" i="5"/>
  <c r="R1644" i="5"/>
  <c r="Q1644" i="5"/>
  <c r="R1643" i="5"/>
  <c r="Q1643" i="5"/>
  <c r="R1642" i="5"/>
  <c r="Q1642" i="5"/>
  <c r="R1641" i="5"/>
  <c r="Q1641" i="5"/>
  <c r="R1640" i="5"/>
  <c r="Q1640" i="5"/>
  <c r="R1639" i="5"/>
  <c r="Q1639" i="5"/>
  <c r="R1638" i="5"/>
  <c r="Q1638" i="5"/>
  <c r="R1637" i="5"/>
  <c r="Q1637" i="5"/>
  <c r="R1636" i="5"/>
  <c r="Q1636" i="5"/>
  <c r="R1635" i="5"/>
  <c r="Q1635" i="5"/>
  <c r="R1634" i="5"/>
  <c r="Q1634" i="5"/>
  <c r="R1633" i="5"/>
  <c r="Q1633" i="5"/>
  <c r="R1632" i="5"/>
  <c r="Q1632" i="5"/>
  <c r="R1631" i="5"/>
  <c r="Q1631" i="5"/>
  <c r="R1630" i="5"/>
  <c r="Q1630" i="5"/>
  <c r="R1629" i="5"/>
  <c r="Q1629" i="5"/>
  <c r="R1628" i="5"/>
  <c r="Q1628" i="5"/>
  <c r="R1627" i="5"/>
  <c r="Q1627" i="5"/>
  <c r="R1626" i="5"/>
  <c r="Q1626" i="5"/>
  <c r="R1625" i="5"/>
  <c r="Q1625" i="5"/>
  <c r="R1624" i="5"/>
  <c r="Q1624" i="5"/>
  <c r="R1623" i="5"/>
  <c r="Q1623" i="5"/>
  <c r="R1622" i="5"/>
  <c r="Q1622" i="5"/>
  <c r="R1621" i="5"/>
  <c r="Q1621" i="5"/>
  <c r="R1620" i="5"/>
  <c r="Q1620" i="5"/>
  <c r="R1619" i="5"/>
  <c r="Q1619" i="5"/>
  <c r="R1618" i="5"/>
  <c r="Q1618" i="5"/>
  <c r="R1617" i="5"/>
  <c r="Q1617" i="5"/>
  <c r="R1616" i="5"/>
  <c r="Q1616" i="5"/>
  <c r="R1615" i="5"/>
  <c r="Q1615" i="5"/>
  <c r="R1614" i="5"/>
  <c r="Q1614" i="5"/>
  <c r="R1613" i="5"/>
  <c r="Q1613" i="5"/>
  <c r="R1612" i="5"/>
  <c r="Q1612" i="5"/>
  <c r="R1611" i="5"/>
  <c r="Q1611" i="5"/>
  <c r="R1610" i="5"/>
  <c r="Q1610" i="5"/>
  <c r="R1609" i="5"/>
  <c r="Q1609" i="5"/>
  <c r="R1608" i="5"/>
  <c r="Q1608" i="5"/>
  <c r="R1607" i="5"/>
  <c r="Q1607" i="5"/>
  <c r="R1606" i="5"/>
  <c r="Q1606" i="5"/>
  <c r="R1605" i="5"/>
  <c r="Q1605" i="5"/>
  <c r="R1604" i="5"/>
  <c r="Q1604" i="5"/>
  <c r="R1603" i="5"/>
  <c r="Q1603" i="5"/>
  <c r="R1602" i="5"/>
  <c r="Q1602" i="5"/>
  <c r="R1601" i="5"/>
  <c r="Q1601" i="5"/>
  <c r="R1600" i="5"/>
  <c r="Q1600" i="5"/>
  <c r="R1599" i="5"/>
  <c r="Q1599" i="5"/>
  <c r="R1598" i="5"/>
  <c r="Q1598" i="5"/>
  <c r="R1597" i="5"/>
  <c r="Q1597" i="5"/>
  <c r="R1596" i="5"/>
  <c r="Q1596" i="5"/>
  <c r="R1595" i="5"/>
  <c r="Q1595" i="5"/>
  <c r="R1594" i="5"/>
  <c r="Q1594" i="5"/>
  <c r="R1593" i="5"/>
  <c r="Q1593" i="5"/>
  <c r="R1592" i="5"/>
  <c r="Q1592" i="5"/>
  <c r="R1591" i="5"/>
  <c r="Q1591" i="5"/>
  <c r="R1590" i="5"/>
  <c r="Q1590" i="5"/>
  <c r="R1589" i="5"/>
  <c r="Q1589" i="5"/>
  <c r="R1588" i="5"/>
  <c r="Q1588" i="5"/>
  <c r="R1587" i="5"/>
  <c r="Q1587" i="5"/>
  <c r="R1586" i="5"/>
  <c r="Q1586" i="5"/>
  <c r="R1585" i="5"/>
  <c r="Q1585" i="5"/>
  <c r="R1584" i="5"/>
  <c r="Q1584" i="5"/>
  <c r="R1583" i="5"/>
  <c r="Q1583" i="5"/>
  <c r="R1582" i="5"/>
  <c r="Q1582" i="5"/>
  <c r="R1581" i="5"/>
  <c r="Q1581" i="5"/>
  <c r="R1580" i="5"/>
  <c r="Q1580" i="5"/>
  <c r="R1579" i="5"/>
  <c r="Q1579" i="5"/>
  <c r="R1578" i="5"/>
  <c r="Q1578" i="5"/>
  <c r="R1577" i="5"/>
  <c r="Q1577" i="5"/>
  <c r="R1576" i="5"/>
  <c r="Q1576" i="5"/>
  <c r="R1575" i="5"/>
  <c r="Q1575" i="5"/>
  <c r="R1574" i="5"/>
  <c r="Q1574" i="5"/>
  <c r="R1573" i="5"/>
  <c r="Q1573" i="5"/>
  <c r="R1572" i="5"/>
  <c r="Q1572" i="5"/>
  <c r="R1571" i="5"/>
  <c r="Q1571" i="5"/>
  <c r="R1570" i="5"/>
  <c r="Q1570" i="5"/>
  <c r="R1569" i="5"/>
  <c r="Q1569" i="5"/>
  <c r="R1568" i="5"/>
  <c r="Q1568" i="5"/>
  <c r="R1567" i="5"/>
  <c r="Q1567" i="5"/>
  <c r="R1566" i="5"/>
  <c r="Q1566" i="5"/>
  <c r="R1565" i="5"/>
  <c r="Q1565" i="5"/>
  <c r="R1564" i="5"/>
  <c r="Q1564" i="5"/>
  <c r="R1563" i="5"/>
  <c r="Q1563" i="5"/>
  <c r="R1562" i="5"/>
  <c r="Q1562" i="5"/>
  <c r="R1561" i="5"/>
  <c r="Q1561" i="5"/>
  <c r="R1560" i="5"/>
  <c r="Q1560" i="5"/>
  <c r="R1559" i="5"/>
  <c r="Q1559" i="5"/>
  <c r="R1558" i="5"/>
  <c r="Q1558" i="5"/>
  <c r="R1557" i="5"/>
  <c r="Q1557" i="5"/>
  <c r="R1556" i="5"/>
  <c r="Q1556" i="5"/>
  <c r="R1555" i="5"/>
  <c r="Q1555" i="5"/>
  <c r="R1554" i="5"/>
  <c r="Q1554" i="5"/>
  <c r="R1553" i="5"/>
  <c r="Q1553" i="5"/>
  <c r="R1552" i="5"/>
  <c r="Q1552" i="5"/>
  <c r="R1551" i="5"/>
  <c r="Q1551" i="5"/>
  <c r="R1550" i="5"/>
  <c r="Q1550" i="5"/>
  <c r="R1549" i="5"/>
  <c r="Q1549" i="5"/>
  <c r="R1548" i="5"/>
  <c r="Q1548" i="5"/>
  <c r="R1547" i="5"/>
  <c r="Q1547" i="5"/>
  <c r="R1546" i="5"/>
  <c r="Q1546" i="5"/>
  <c r="R1545" i="5"/>
  <c r="Q1545" i="5"/>
  <c r="R1544" i="5"/>
  <c r="Q1544" i="5"/>
  <c r="R1543" i="5"/>
  <c r="Q1543" i="5"/>
  <c r="R1542" i="5"/>
  <c r="Q1542" i="5"/>
  <c r="R1541" i="5"/>
  <c r="Q1541" i="5"/>
  <c r="R1540" i="5"/>
  <c r="Q1540" i="5"/>
  <c r="R1539" i="5"/>
  <c r="Q1539" i="5"/>
  <c r="R1538" i="5"/>
  <c r="Q1538" i="5"/>
  <c r="R1537" i="5"/>
  <c r="Q1537" i="5"/>
  <c r="R1536" i="5"/>
  <c r="Q1536" i="5"/>
  <c r="R1535" i="5"/>
  <c r="Q1535" i="5"/>
  <c r="R1534" i="5"/>
  <c r="Q1534" i="5"/>
  <c r="R1533" i="5"/>
  <c r="Q1533" i="5"/>
  <c r="R1532" i="5"/>
  <c r="Q1532" i="5"/>
  <c r="R1531" i="5"/>
  <c r="Q1531" i="5"/>
  <c r="R1530" i="5"/>
  <c r="Q1530" i="5"/>
  <c r="R1529" i="5"/>
  <c r="Q1529" i="5"/>
  <c r="R1528" i="5"/>
  <c r="Q1528" i="5"/>
  <c r="R1527" i="5"/>
  <c r="Q1527" i="5"/>
  <c r="R1526" i="5"/>
  <c r="Q1526" i="5"/>
  <c r="R1525" i="5"/>
  <c r="Q1525" i="5"/>
  <c r="R1524" i="5"/>
  <c r="Q1524" i="5"/>
  <c r="R1523" i="5"/>
  <c r="Q1523" i="5"/>
  <c r="R1522" i="5"/>
  <c r="Q1522" i="5"/>
  <c r="R1521" i="5"/>
  <c r="Q1521" i="5"/>
  <c r="R1520" i="5"/>
  <c r="Q1520" i="5"/>
  <c r="R1519" i="5"/>
  <c r="Q1519" i="5"/>
  <c r="R1518" i="5"/>
  <c r="Q1518" i="5"/>
  <c r="R1517" i="5"/>
  <c r="Q1517" i="5"/>
  <c r="R1516" i="5"/>
  <c r="Q1516" i="5"/>
  <c r="R1515" i="5"/>
  <c r="Q1515" i="5"/>
  <c r="R1514" i="5"/>
  <c r="Q1514" i="5"/>
  <c r="R1513" i="5"/>
  <c r="Q1513" i="5"/>
  <c r="R1512" i="5"/>
  <c r="Q1512" i="5"/>
  <c r="R1511" i="5"/>
  <c r="Q1511" i="5"/>
  <c r="R1510" i="5"/>
  <c r="Q1510" i="5"/>
  <c r="R1509" i="5"/>
  <c r="Q1509" i="5"/>
  <c r="R1508" i="5"/>
  <c r="Q1508" i="5"/>
  <c r="R1507" i="5"/>
  <c r="Q1507" i="5"/>
  <c r="R1506" i="5"/>
  <c r="Q1506" i="5"/>
  <c r="R1505" i="5"/>
  <c r="Q1505" i="5"/>
  <c r="R1504" i="5"/>
  <c r="Q1504" i="5"/>
  <c r="R1503" i="5"/>
  <c r="Q1503" i="5"/>
  <c r="R1502" i="5"/>
  <c r="Q1502" i="5"/>
  <c r="R1501" i="5"/>
  <c r="Q1501" i="5"/>
  <c r="R1500" i="5"/>
  <c r="Q1500" i="5"/>
  <c r="R1499" i="5"/>
  <c r="Q1499" i="5"/>
  <c r="R1498" i="5"/>
  <c r="Q1498" i="5"/>
  <c r="R1497" i="5"/>
  <c r="Q1497" i="5"/>
  <c r="R1496" i="5"/>
  <c r="Q1496" i="5"/>
  <c r="R1495" i="5"/>
  <c r="Q1495" i="5"/>
  <c r="R1494" i="5"/>
  <c r="Q1494" i="5"/>
  <c r="R1493" i="5"/>
  <c r="Q1493" i="5"/>
  <c r="R1492" i="5"/>
  <c r="Q1492" i="5"/>
  <c r="R1491" i="5"/>
  <c r="Q1491" i="5"/>
  <c r="R1490" i="5"/>
  <c r="Q1490" i="5"/>
  <c r="R1489" i="5"/>
  <c r="Q1489" i="5"/>
  <c r="R1488" i="5"/>
  <c r="Q1488" i="5"/>
  <c r="R1487" i="5"/>
  <c r="Q1487" i="5"/>
  <c r="R1486" i="5"/>
  <c r="Q1486" i="5"/>
  <c r="R1485" i="5"/>
  <c r="Q1485" i="5"/>
  <c r="R1484" i="5"/>
  <c r="Q1484" i="5"/>
  <c r="R1483" i="5"/>
  <c r="Q1483" i="5"/>
  <c r="R1482" i="5"/>
  <c r="Q1482" i="5"/>
  <c r="R1481" i="5"/>
  <c r="Q1481" i="5"/>
  <c r="R1480" i="5"/>
  <c r="Q1480" i="5"/>
  <c r="R1479" i="5"/>
  <c r="Q1479" i="5"/>
  <c r="R1478" i="5"/>
  <c r="Q1478" i="5"/>
  <c r="R1477" i="5"/>
  <c r="Q1477" i="5"/>
  <c r="R1476" i="5"/>
  <c r="Q1476" i="5"/>
  <c r="R1475" i="5"/>
  <c r="Q1475" i="5"/>
  <c r="R1474" i="5"/>
  <c r="Q1474" i="5"/>
  <c r="R1473" i="5"/>
  <c r="Q1473" i="5"/>
  <c r="R1472" i="5"/>
  <c r="Q1472" i="5"/>
  <c r="R1471" i="5"/>
  <c r="Q1471" i="5"/>
  <c r="R1470" i="5"/>
  <c r="Q1470" i="5"/>
  <c r="R1469" i="5"/>
  <c r="Q1469" i="5"/>
  <c r="R1468" i="5"/>
  <c r="Q1468" i="5"/>
  <c r="R1467" i="5"/>
  <c r="Q1467" i="5"/>
  <c r="R1466" i="5"/>
  <c r="Q1466" i="5"/>
  <c r="R1465" i="5"/>
  <c r="Q1465" i="5"/>
  <c r="R1464" i="5"/>
  <c r="Q1464" i="5"/>
  <c r="R1463" i="5"/>
  <c r="Q1463" i="5"/>
  <c r="R1462" i="5"/>
  <c r="Q1462" i="5"/>
  <c r="R1461" i="5"/>
  <c r="Q1461" i="5"/>
  <c r="R1460" i="5"/>
  <c r="Q1460" i="5"/>
  <c r="R1459" i="5"/>
  <c r="Q1459" i="5"/>
  <c r="R1458" i="5"/>
  <c r="Q1458" i="5"/>
  <c r="R1457" i="5"/>
  <c r="Q1457" i="5"/>
  <c r="R1456" i="5"/>
  <c r="Q1456" i="5"/>
  <c r="R1455" i="5"/>
  <c r="Q1455" i="5"/>
  <c r="R1454" i="5"/>
  <c r="Q1454" i="5"/>
  <c r="R1453" i="5"/>
  <c r="Q1453" i="5"/>
  <c r="R1452" i="5"/>
  <c r="Q1452" i="5"/>
  <c r="R1451" i="5"/>
  <c r="Q1451" i="5"/>
  <c r="R1450" i="5"/>
  <c r="Q1450" i="5"/>
  <c r="R1449" i="5"/>
  <c r="Q1449" i="5"/>
  <c r="R1448" i="5"/>
  <c r="Q1448" i="5"/>
  <c r="R1447" i="5"/>
  <c r="Q1447" i="5"/>
  <c r="R1446" i="5"/>
  <c r="Q1446" i="5"/>
  <c r="R1445" i="5"/>
  <c r="Q1445" i="5"/>
  <c r="R1444" i="5"/>
  <c r="Q1444" i="5"/>
  <c r="R1443" i="5"/>
  <c r="Q1443" i="5"/>
  <c r="R1442" i="5"/>
  <c r="Q1442" i="5"/>
  <c r="R1441" i="5"/>
  <c r="Q1441" i="5"/>
  <c r="R1440" i="5"/>
  <c r="Q1440" i="5"/>
  <c r="R1439" i="5"/>
  <c r="Q1439" i="5"/>
  <c r="R1438" i="5"/>
  <c r="Q1438" i="5"/>
  <c r="R1437" i="5"/>
  <c r="Q1437" i="5"/>
  <c r="R1436" i="5"/>
  <c r="Q1436" i="5"/>
  <c r="R1435" i="5"/>
  <c r="Q1435" i="5"/>
  <c r="R1434" i="5"/>
  <c r="Q1434" i="5"/>
  <c r="R1433" i="5"/>
  <c r="Q1433" i="5"/>
  <c r="R1432" i="5"/>
  <c r="Q1432" i="5"/>
  <c r="R1431" i="5"/>
  <c r="Q1431" i="5"/>
  <c r="R1430" i="5"/>
  <c r="Q1430" i="5"/>
  <c r="R1429" i="5"/>
  <c r="Q1429" i="5"/>
  <c r="R1428" i="5"/>
  <c r="Q1428" i="5"/>
  <c r="R1427" i="5"/>
  <c r="Q1427" i="5"/>
  <c r="R1426" i="5"/>
  <c r="Q1426" i="5"/>
  <c r="R1425" i="5"/>
  <c r="Q1425" i="5"/>
  <c r="R1424" i="5"/>
  <c r="Q1424" i="5"/>
  <c r="R1423" i="5"/>
  <c r="Q1423" i="5"/>
  <c r="R1422" i="5"/>
  <c r="Q1422" i="5"/>
  <c r="R1421" i="5"/>
  <c r="Q1421" i="5"/>
  <c r="R1420" i="5"/>
  <c r="Q1420" i="5"/>
  <c r="R1419" i="5"/>
  <c r="Q1419" i="5"/>
  <c r="R1418" i="5"/>
  <c r="Q1418" i="5"/>
  <c r="R1417" i="5"/>
  <c r="Q1417" i="5"/>
  <c r="R1416" i="5"/>
  <c r="Q1416" i="5"/>
  <c r="R1415" i="5"/>
  <c r="Q1415" i="5"/>
  <c r="R1414" i="5"/>
  <c r="Q1414" i="5"/>
  <c r="R1413" i="5"/>
  <c r="Q1413" i="5"/>
  <c r="R1412" i="5"/>
  <c r="Q1412" i="5"/>
  <c r="R1411" i="5"/>
  <c r="Q1411" i="5"/>
  <c r="R1410" i="5"/>
  <c r="Q1410" i="5"/>
  <c r="R1409" i="5"/>
  <c r="Q1409" i="5"/>
  <c r="R1408" i="5"/>
  <c r="Q1408" i="5"/>
  <c r="R1407" i="5"/>
  <c r="Q1407" i="5"/>
  <c r="R1406" i="5"/>
  <c r="Q1406" i="5"/>
  <c r="R1405" i="5"/>
  <c r="Q1405" i="5"/>
  <c r="R1404" i="5"/>
  <c r="Q1404" i="5"/>
  <c r="R1403" i="5"/>
  <c r="Q1403" i="5"/>
  <c r="R1402" i="5"/>
  <c r="Q1402" i="5"/>
  <c r="R1401" i="5"/>
  <c r="Q1401" i="5"/>
  <c r="R1400" i="5"/>
  <c r="Q1400" i="5"/>
  <c r="R1399" i="5"/>
  <c r="Q1399" i="5"/>
  <c r="R1398" i="5"/>
  <c r="Q1398" i="5"/>
  <c r="R1397" i="5"/>
  <c r="Q1397" i="5"/>
  <c r="R1396" i="5"/>
  <c r="Q1396" i="5"/>
  <c r="R1395" i="5"/>
  <c r="Q1395" i="5"/>
  <c r="R1394" i="5"/>
  <c r="Q1394" i="5"/>
  <c r="R1393" i="5"/>
  <c r="Q1393" i="5"/>
  <c r="R1392" i="5"/>
  <c r="Q1392" i="5"/>
  <c r="R1391" i="5"/>
  <c r="Q1391" i="5"/>
  <c r="R1390" i="5"/>
  <c r="Q1390" i="5"/>
  <c r="R1389" i="5"/>
  <c r="Q1389" i="5"/>
  <c r="R1388" i="5"/>
  <c r="Q1388" i="5"/>
  <c r="R1387" i="5"/>
  <c r="Q1387" i="5"/>
  <c r="R1386" i="5"/>
  <c r="Q1386" i="5"/>
  <c r="R1385" i="5"/>
  <c r="Q1385" i="5"/>
  <c r="R1384" i="5"/>
  <c r="Q1384" i="5"/>
  <c r="R1383" i="5"/>
  <c r="Q1383" i="5"/>
  <c r="R1382" i="5"/>
  <c r="Q1382" i="5"/>
  <c r="R1381" i="5"/>
  <c r="Q1381" i="5"/>
  <c r="R1380" i="5"/>
  <c r="Q1380" i="5"/>
  <c r="R1379" i="5"/>
  <c r="Q1379" i="5"/>
  <c r="R1378" i="5"/>
  <c r="Q1378" i="5"/>
  <c r="R1377" i="5"/>
  <c r="Q1377" i="5"/>
  <c r="R1376" i="5"/>
  <c r="Q1376" i="5"/>
  <c r="R1375" i="5"/>
  <c r="Q1375" i="5"/>
  <c r="R1374" i="5"/>
  <c r="Q1374" i="5"/>
  <c r="R1373" i="5"/>
  <c r="Q1373" i="5"/>
  <c r="R1372" i="5"/>
  <c r="Q1372" i="5"/>
  <c r="R1371" i="5"/>
  <c r="Q1371" i="5"/>
  <c r="R1370" i="5"/>
  <c r="Q1370" i="5"/>
  <c r="R1369" i="5"/>
  <c r="Q1369" i="5"/>
  <c r="R1368" i="5"/>
  <c r="Q1368" i="5"/>
  <c r="R1367" i="5"/>
  <c r="Q1367" i="5"/>
  <c r="R1366" i="5"/>
  <c r="Q1366" i="5"/>
  <c r="R1365" i="5"/>
  <c r="Q1365" i="5"/>
  <c r="R1364" i="5"/>
  <c r="Q1364" i="5"/>
  <c r="R1363" i="5"/>
  <c r="Q1363" i="5"/>
  <c r="R1362" i="5"/>
  <c r="Q1362" i="5"/>
  <c r="R1361" i="5"/>
  <c r="Q1361" i="5"/>
  <c r="R1360" i="5"/>
  <c r="Q1360" i="5"/>
  <c r="R1359" i="5"/>
  <c r="Q1359" i="5"/>
  <c r="R1358" i="5"/>
  <c r="Q1358" i="5"/>
  <c r="R1357" i="5"/>
  <c r="Q1357" i="5"/>
  <c r="R1356" i="5"/>
  <c r="Q1356" i="5"/>
  <c r="R1355" i="5"/>
  <c r="Q1355" i="5"/>
  <c r="R1354" i="5"/>
  <c r="Q1354" i="5"/>
  <c r="R1353" i="5"/>
  <c r="Q1353" i="5"/>
  <c r="R1352" i="5"/>
  <c r="Q1352" i="5"/>
  <c r="R1351" i="5"/>
  <c r="Q1351" i="5"/>
  <c r="R1350" i="5"/>
  <c r="Q1350" i="5"/>
  <c r="R1349" i="5"/>
  <c r="Q1349" i="5"/>
  <c r="R1348" i="5"/>
  <c r="Q1348" i="5"/>
  <c r="R1347" i="5"/>
  <c r="Q1347" i="5"/>
  <c r="R1346" i="5"/>
  <c r="Q1346" i="5"/>
  <c r="R1345" i="5"/>
  <c r="Q1345" i="5"/>
  <c r="R1344" i="5"/>
  <c r="Q1344" i="5"/>
  <c r="R1343" i="5"/>
  <c r="Q1343" i="5"/>
  <c r="R1342" i="5"/>
  <c r="Q1342" i="5"/>
  <c r="R1341" i="5"/>
  <c r="Q1341" i="5"/>
  <c r="R1340" i="5"/>
  <c r="Q1340" i="5"/>
  <c r="R1339" i="5"/>
  <c r="Q1339" i="5"/>
  <c r="R1338" i="5"/>
  <c r="Q1338" i="5"/>
  <c r="R1337" i="5"/>
  <c r="Q1337" i="5"/>
  <c r="R1336" i="5"/>
  <c r="Q1336" i="5"/>
  <c r="R1335" i="5"/>
  <c r="Q1335" i="5"/>
  <c r="R1334" i="5"/>
  <c r="Q1334" i="5"/>
  <c r="R1333" i="5"/>
  <c r="Q1333" i="5"/>
  <c r="R1332" i="5"/>
  <c r="Q1332" i="5"/>
  <c r="R1331" i="5"/>
  <c r="Q1331" i="5"/>
  <c r="R1330" i="5"/>
  <c r="Q1330" i="5"/>
  <c r="R1329" i="5"/>
  <c r="Q1329" i="5"/>
  <c r="R1328" i="5"/>
  <c r="Q1328" i="5"/>
  <c r="R1327" i="5"/>
  <c r="Q1327" i="5"/>
  <c r="R1326" i="5"/>
  <c r="Q1326" i="5"/>
  <c r="R1325" i="5"/>
  <c r="Q1325" i="5"/>
  <c r="R1324" i="5"/>
  <c r="Q1324" i="5"/>
  <c r="R1323" i="5"/>
  <c r="Q1323" i="5"/>
  <c r="R1322" i="5"/>
  <c r="Q1322" i="5"/>
  <c r="R1321" i="5"/>
  <c r="Q1321" i="5"/>
  <c r="R1320" i="5"/>
  <c r="Q1320" i="5"/>
  <c r="R1319" i="5"/>
  <c r="Q1319" i="5"/>
  <c r="R1318" i="5"/>
  <c r="Q1318" i="5"/>
  <c r="R1317" i="5"/>
  <c r="Q1317" i="5"/>
  <c r="R1316" i="5"/>
  <c r="Q1316" i="5"/>
  <c r="R1315" i="5"/>
  <c r="Q1315" i="5"/>
  <c r="R1314" i="5"/>
  <c r="Q1314" i="5"/>
  <c r="R1313" i="5"/>
  <c r="Q1313" i="5"/>
  <c r="R1312" i="5"/>
  <c r="Q1312" i="5"/>
  <c r="R1311" i="5"/>
  <c r="Q1311" i="5"/>
  <c r="R1310" i="5"/>
  <c r="Q1310" i="5"/>
  <c r="R1309" i="5"/>
  <c r="Q1309" i="5"/>
  <c r="R1308" i="5"/>
  <c r="Q1308" i="5"/>
  <c r="R1307" i="5"/>
  <c r="Q1307" i="5"/>
  <c r="R1306" i="5"/>
  <c r="Q1306" i="5"/>
  <c r="R1305" i="5"/>
  <c r="Q1305" i="5"/>
  <c r="R1304" i="5"/>
  <c r="Q1304" i="5"/>
  <c r="R1303" i="5"/>
  <c r="Q1303" i="5"/>
  <c r="R1302" i="5"/>
  <c r="Q1302" i="5"/>
  <c r="R1301" i="5"/>
  <c r="Q1301" i="5"/>
  <c r="R1300" i="5"/>
  <c r="Q1300" i="5"/>
  <c r="R1299" i="5"/>
  <c r="Q1299" i="5"/>
  <c r="R1298" i="5"/>
  <c r="Q1298" i="5"/>
  <c r="R1297" i="5"/>
  <c r="Q1297" i="5"/>
  <c r="R1296" i="5"/>
  <c r="Q1296" i="5"/>
  <c r="R1295" i="5"/>
  <c r="Q1295" i="5"/>
  <c r="R1294" i="5"/>
  <c r="Q1294" i="5"/>
  <c r="R1293" i="5"/>
  <c r="Q1293" i="5"/>
  <c r="R1292" i="5"/>
  <c r="Q1292" i="5"/>
  <c r="R1291" i="5"/>
  <c r="Q1291" i="5"/>
  <c r="R1290" i="5"/>
  <c r="Q1290" i="5"/>
  <c r="R1289" i="5"/>
  <c r="Q1289" i="5"/>
  <c r="R1288" i="5"/>
  <c r="Q1288" i="5"/>
  <c r="R1287" i="5"/>
  <c r="Q1287" i="5"/>
  <c r="R1286" i="5"/>
  <c r="Q1286" i="5"/>
  <c r="R1285" i="5"/>
  <c r="Q1285" i="5"/>
  <c r="R1284" i="5"/>
  <c r="Q1284" i="5"/>
  <c r="R1283" i="5"/>
  <c r="Q1283" i="5"/>
  <c r="R1282" i="5"/>
  <c r="Q1282" i="5"/>
  <c r="R1281" i="5"/>
  <c r="Q1281" i="5"/>
  <c r="R1280" i="5"/>
  <c r="Q1280" i="5"/>
  <c r="R1279" i="5"/>
  <c r="Q1279" i="5"/>
  <c r="R1278" i="5"/>
  <c r="Q1278" i="5"/>
  <c r="R1277" i="5"/>
  <c r="Q1277" i="5"/>
  <c r="R1276" i="5"/>
  <c r="Q1276" i="5"/>
  <c r="R1275" i="5"/>
  <c r="Q1275" i="5"/>
  <c r="R1274" i="5"/>
  <c r="Q1274" i="5"/>
  <c r="R1273" i="5"/>
  <c r="Q1273" i="5"/>
  <c r="R1272" i="5"/>
  <c r="Q1272" i="5"/>
  <c r="R1271" i="5"/>
  <c r="Q1271" i="5"/>
  <c r="R1270" i="5"/>
  <c r="Q1270" i="5"/>
  <c r="R1269" i="5"/>
  <c r="Q1269" i="5"/>
  <c r="R1268" i="5"/>
  <c r="Q1268" i="5"/>
  <c r="R1267" i="5"/>
  <c r="Q1267" i="5"/>
  <c r="R1266" i="5"/>
  <c r="Q1266" i="5"/>
  <c r="R1265" i="5"/>
  <c r="Q1265" i="5"/>
  <c r="R1264" i="5"/>
  <c r="Q1264" i="5"/>
  <c r="R1263" i="5"/>
  <c r="Q1263" i="5"/>
  <c r="R1262" i="5"/>
  <c r="Q1262" i="5"/>
  <c r="R1261" i="5"/>
  <c r="Q1261" i="5"/>
  <c r="R1260" i="5"/>
  <c r="Q1260" i="5"/>
  <c r="R1259" i="5"/>
  <c r="Q1259" i="5"/>
  <c r="R1258" i="5"/>
  <c r="Q1258" i="5"/>
  <c r="R1257" i="5"/>
  <c r="Q1257" i="5"/>
  <c r="R1256" i="5"/>
  <c r="Q1256" i="5"/>
  <c r="R1255" i="5"/>
  <c r="Q1255" i="5"/>
  <c r="R1254" i="5"/>
  <c r="Q1254" i="5"/>
  <c r="R1253" i="5"/>
  <c r="Q1253" i="5"/>
  <c r="R1252" i="5"/>
  <c r="Q1252" i="5"/>
  <c r="R1251" i="5"/>
  <c r="Q1251" i="5"/>
  <c r="R1250" i="5"/>
  <c r="Q1250" i="5"/>
  <c r="R1249" i="5"/>
  <c r="Q1249" i="5"/>
  <c r="R1248" i="5"/>
  <c r="Q1248" i="5"/>
  <c r="R1247" i="5"/>
  <c r="Q1247" i="5"/>
  <c r="R1246" i="5"/>
  <c r="Q1246" i="5"/>
  <c r="R1245" i="5"/>
  <c r="Q1245" i="5"/>
  <c r="R1244" i="5"/>
  <c r="Q1244" i="5"/>
  <c r="R1243" i="5"/>
  <c r="Q1243" i="5"/>
  <c r="R1242" i="5"/>
  <c r="Q1242" i="5"/>
  <c r="R1241" i="5"/>
  <c r="Q1241" i="5"/>
  <c r="R1240" i="5"/>
  <c r="Q1240" i="5"/>
  <c r="R1239" i="5"/>
  <c r="Q1239" i="5"/>
  <c r="R1238" i="5"/>
  <c r="Q1238" i="5"/>
  <c r="R1237" i="5"/>
  <c r="Q1237" i="5"/>
  <c r="R1236" i="5"/>
  <c r="Q1236" i="5"/>
  <c r="R1235" i="5"/>
  <c r="Q1235" i="5"/>
  <c r="R1234" i="5"/>
  <c r="Q1234" i="5"/>
  <c r="R1233" i="5"/>
  <c r="Q1233" i="5"/>
  <c r="R1232" i="5"/>
  <c r="Q1232" i="5"/>
  <c r="R1231" i="5"/>
  <c r="Q1231" i="5"/>
  <c r="R1230" i="5"/>
  <c r="Q1230" i="5"/>
  <c r="R1229" i="5"/>
  <c r="Q1229" i="5"/>
  <c r="R1228" i="5"/>
  <c r="Q1228" i="5"/>
  <c r="R1227" i="5"/>
  <c r="Q1227" i="5"/>
  <c r="R1226" i="5"/>
  <c r="Q1226" i="5"/>
  <c r="R1225" i="5"/>
  <c r="Q1225" i="5"/>
  <c r="R1224" i="5"/>
  <c r="Q1224" i="5"/>
  <c r="R1223" i="5"/>
  <c r="Q1223" i="5"/>
  <c r="R1222" i="5"/>
  <c r="Q1222" i="5"/>
  <c r="R1221" i="5"/>
  <c r="Q1221" i="5"/>
  <c r="R1220" i="5"/>
  <c r="Q1220" i="5"/>
  <c r="R1219" i="5"/>
  <c r="Q1219" i="5"/>
  <c r="R1218" i="5"/>
  <c r="Q1218" i="5"/>
  <c r="R1217" i="5"/>
  <c r="Q1217" i="5"/>
  <c r="R1216" i="5"/>
  <c r="Q1216" i="5"/>
  <c r="R1215" i="5"/>
  <c r="Q1215" i="5"/>
  <c r="R1214" i="5"/>
  <c r="Q1214" i="5"/>
  <c r="R1213" i="5"/>
  <c r="Q1213" i="5"/>
  <c r="R1212" i="5"/>
  <c r="Q1212" i="5"/>
  <c r="R1211" i="5"/>
  <c r="Q1211" i="5"/>
  <c r="R1210" i="5"/>
  <c r="Q1210" i="5"/>
  <c r="R1209" i="5"/>
  <c r="Q1209" i="5"/>
  <c r="R1208" i="5"/>
  <c r="Q1208" i="5"/>
  <c r="R1207" i="5"/>
  <c r="Q1207" i="5"/>
  <c r="R1206" i="5"/>
  <c r="Q1206" i="5"/>
  <c r="R1205" i="5"/>
  <c r="Q1205" i="5"/>
  <c r="R1204" i="5"/>
  <c r="Q1204" i="5"/>
  <c r="R1203" i="5"/>
  <c r="Q1203" i="5"/>
  <c r="R1202" i="5"/>
  <c r="Q1202" i="5"/>
  <c r="R1201" i="5"/>
  <c r="Q1201" i="5"/>
  <c r="R1200" i="5"/>
  <c r="Q1200" i="5"/>
  <c r="R1199" i="5"/>
  <c r="Q1199" i="5"/>
  <c r="R1198" i="5"/>
  <c r="Q1198" i="5"/>
  <c r="R1197" i="5"/>
  <c r="Q1197" i="5"/>
  <c r="R1196" i="5"/>
  <c r="Q1196" i="5"/>
  <c r="R1195" i="5"/>
  <c r="Q1195" i="5"/>
  <c r="R1194" i="5"/>
  <c r="Q1194" i="5"/>
  <c r="R1193" i="5"/>
  <c r="Q1193" i="5"/>
  <c r="R1192" i="5"/>
  <c r="Q1192" i="5"/>
  <c r="R1191" i="5"/>
  <c r="Q1191" i="5"/>
  <c r="R1190" i="5"/>
  <c r="Q1190" i="5"/>
  <c r="R1189" i="5"/>
  <c r="Q1189" i="5"/>
  <c r="R1188" i="5"/>
  <c r="Q1188" i="5"/>
  <c r="R1187" i="5"/>
  <c r="Q1187" i="5"/>
  <c r="R1186" i="5"/>
  <c r="Q1186" i="5"/>
  <c r="R1185" i="5"/>
  <c r="Q1185" i="5"/>
  <c r="R1184" i="5"/>
  <c r="Q1184" i="5"/>
  <c r="R1183" i="5"/>
  <c r="Q1183" i="5"/>
  <c r="R1182" i="5"/>
  <c r="Q1182" i="5"/>
  <c r="R1181" i="5"/>
  <c r="Q1181" i="5"/>
  <c r="R1180" i="5"/>
  <c r="Q1180" i="5"/>
  <c r="R1179" i="5"/>
  <c r="Q1179" i="5"/>
  <c r="R1178" i="5"/>
  <c r="Q1178" i="5"/>
  <c r="R1177" i="5"/>
  <c r="Q1177" i="5"/>
  <c r="R1176" i="5"/>
  <c r="Q1176" i="5"/>
  <c r="R1175" i="5"/>
  <c r="Q1175" i="5"/>
  <c r="R1174" i="5"/>
  <c r="Q1174" i="5"/>
  <c r="R1173" i="5"/>
  <c r="Q1173" i="5"/>
  <c r="R1172" i="5"/>
  <c r="Q1172" i="5"/>
  <c r="R1171" i="5"/>
  <c r="Q1171" i="5"/>
  <c r="R1170" i="5"/>
  <c r="Q1170" i="5"/>
  <c r="R1169" i="5"/>
  <c r="Q1169" i="5"/>
  <c r="R1168" i="5"/>
  <c r="Q1168" i="5"/>
  <c r="R1167" i="5"/>
  <c r="Q1167" i="5"/>
  <c r="R1166" i="5"/>
  <c r="Q1166" i="5"/>
  <c r="R1165" i="5"/>
  <c r="Q1165" i="5"/>
  <c r="R1164" i="5"/>
  <c r="Q1164" i="5"/>
  <c r="R1163" i="5"/>
  <c r="Q1163" i="5"/>
  <c r="R1162" i="5"/>
  <c r="Q1162" i="5"/>
  <c r="R1161" i="5"/>
  <c r="Q1161" i="5"/>
  <c r="R1160" i="5"/>
  <c r="Q1160" i="5"/>
  <c r="R1159" i="5"/>
  <c r="Q1159" i="5"/>
  <c r="R1158" i="5"/>
  <c r="Q1158" i="5"/>
  <c r="R1157" i="5"/>
  <c r="Q1157" i="5"/>
  <c r="R1156" i="5"/>
  <c r="Q1156" i="5"/>
  <c r="R1155" i="5"/>
  <c r="Q1155" i="5"/>
  <c r="R1154" i="5"/>
  <c r="Q1154" i="5"/>
  <c r="R1153" i="5"/>
  <c r="Q1153" i="5"/>
  <c r="R1152" i="5"/>
  <c r="Q1152" i="5"/>
  <c r="R1151" i="5"/>
  <c r="Q1151" i="5"/>
  <c r="R1150" i="5"/>
  <c r="Q1150" i="5"/>
  <c r="R1149" i="5"/>
  <c r="Q1149" i="5"/>
  <c r="R1148" i="5"/>
  <c r="Q1148" i="5"/>
  <c r="R1147" i="5"/>
  <c r="Q1147" i="5"/>
  <c r="R1146" i="5"/>
  <c r="Q1146" i="5"/>
  <c r="R1145" i="5"/>
  <c r="Q1145" i="5"/>
  <c r="R1144" i="5"/>
  <c r="Q1144" i="5"/>
  <c r="R1143" i="5"/>
  <c r="Q1143" i="5"/>
  <c r="R1142" i="5"/>
  <c r="Q1142" i="5"/>
  <c r="R1141" i="5"/>
  <c r="Q1141" i="5"/>
  <c r="R1140" i="5"/>
  <c r="Q1140" i="5"/>
  <c r="R1139" i="5"/>
  <c r="Q1139" i="5"/>
  <c r="R1138" i="5"/>
  <c r="Q1138" i="5"/>
  <c r="R1137" i="5"/>
  <c r="Q1137" i="5"/>
  <c r="R1136" i="5"/>
  <c r="Q1136" i="5"/>
  <c r="R1135" i="5"/>
  <c r="Q1135" i="5"/>
  <c r="R1134" i="5"/>
  <c r="Q1134" i="5"/>
  <c r="R1133" i="5"/>
  <c r="Q1133" i="5"/>
  <c r="R1132" i="5"/>
  <c r="Q1132" i="5"/>
  <c r="R1131" i="5"/>
  <c r="Q1131" i="5"/>
  <c r="R1130" i="5"/>
  <c r="Q1130" i="5"/>
  <c r="R1129" i="5"/>
  <c r="Q1129" i="5"/>
  <c r="R1128" i="5"/>
  <c r="Q1128" i="5"/>
  <c r="R1127" i="5"/>
  <c r="Q1127" i="5"/>
  <c r="R1126" i="5"/>
  <c r="Q1126" i="5"/>
  <c r="R1125" i="5"/>
  <c r="Q1125" i="5"/>
  <c r="R1124" i="5"/>
  <c r="Q1124" i="5"/>
  <c r="R1123" i="5"/>
  <c r="Q1123" i="5"/>
  <c r="R1122" i="5"/>
  <c r="Q1122" i="5"/>
  <c r="R1121" i="5"/>
  <c r="Q1121" i="5"/>
  <c r="R1120" i="5"/>
  <c r="Q1120" i="5"/>
  <c r="R1119" i="5"/>
  <c r="Q1119" i="5"/>
  <c r="R1118" i="5"/>
  <c r="Q1118" i="5"/>
  <c r="R1117" i="5"/>
  <c r="Q1117" i="5"/>
  <c r="R1116" i="5"/>
  <c r="Q1116" i="5"/>
  <c r="R1115" i="5"/>
  <c r="Q1115" i="5"/>
  <c r="R1114" i="5"/>
  <c r="Q1114" i="5"/>
  <c r="R1113" i="5"/>
  <c r="Q1113" i="5"/>
  <c r="R1112" i="5"/>
  <c r="Q1112" i="5"/>
  <c r="R1111" i="5"/>
  <c r="Q1111" i="5"/>
  <c r="R1110" i="5"/>
  <c r="Q1110" i="5"/>
  <c r="R1109" i="5"/>
  <c r="Q1109" i="5"/>
  <c r="R1108" i="5"/>
  <c r="Q1108" i="5"/>
  <c r="R1107" i="5"/>
  <c r="Q1107" i="5"/>
  <c r="R1106" i="5"/>
  <c r="Q1106" i="5"/>
  <c r="R1105" i="5"/>
  <c r="Q1105" i="5"/>
  <c r="R1104" i="5"/>
  <c r="Q1104" i="5"/>
  <c r="R1103" i="5"/>
  <c r="Q1103" i="5"/>
  <c r="R1102" i="5"/>
  <c r="Q1102" i="5"/>
  <c r="R1101" i="5"/>
  <c r="Q1101" i="5"/>
  <c r="R1100" i="5"/>
  <c r="Q1100" i="5"/>
  <c r="R1099" i="5"/>
  <c r="Q1099" i="5"/>
  <c r="R1098" i="5"/>
  <c r="Q1098" i="5"/>
  <c r="R1097" i="5"/>
  <c r="Q1097" i="5"/>
  <c r="R1096" i="5"/>
  <c r="Q1096" i="5"/>
  <c r="R1095" i="5"/>
  <c r="Q1095" i="5"/>
  <c r="R1094" i="5"/>
  <c r="Q1094" i="5"/>
  <c r="R1093" i="5"/>
  <c r="Q1093" i="5"/>
  <c r="R1092" i="5"/>
  <c r="Q1092" i="5"/>
  <c r="R1091" i="5"/>
  <c r="Q1091" i="5"/>
  <c r="R1090" i="5"/>
  <c r="Q1090" i="5"/>
  <c r="R1089" i="5"/>
  <c r="Q1089" i="5"/>
  <c r="R1088" i="5"/>
  <c r="Q1088" i="5"/>
  <c r="R1087" i="5"/>
  <c r="Q1087" i="5"/>
  <c r="R1086" i="5"/>
  <c r="Q1086" i="5"/>
  <c r="R1085" i="5"/>
  <c r="Q1085" i="5"/>
  <c r="R1084" i="5"/>
  <c r="Q1084" i="5"/>
  <c r="R1083" i="5"/>
  <c r="Q1083" i="5"/>
  <c r="R1082" i="5"/>
  <c r="Q1082" i="5"/>
  <c r="R1081" i="5"/>
  <c r="Q1081" i="5"/>
  <c r="R1080" i="5"/>
  <c r="Q1080" i="5"/>
  <c r="R1079" i="5"/>
  <c r="Q1079" i="5"/>
  <c r="R1078" i="5"/>
  <c r="Q1078" i="5"/>
  <c r="R1077" i="5"/>
  <c r="Q1077" i="5"/>
  <c r="R1076" i="5"/>
  <c r="Q1076" i="5"/>
  <c r="R1075" i="5"/>
  <c r="Q1075" i="5"/>
  <c r="R1074" i="5"/>
  <c r="Q1074" i="5"/>
  <c r="R1073" i="5"/>
  <c r="Q1073" i="5"/>
  <c r="R1072" i="5"/>
  <c r="Q1072" i="5"/>
  <c r="R1071" i="5"/>
  <c r="Q1071" i="5"/>
  <c r="R1070" i="5"/>
  <c r="Q1070" i="5"/>
  <c r="R1069" i="5"/>
  <c r="Q1069" i="5"/>
  <c r="R1068" i="5"/>
  <c r="Q1068" i="5"/>
  <c r="R1067" i="5"/>
  <c r="Q1067" i="5"/>
  <c r="R1066" i="5"/>
  <c r="Q1066" i="5"/>
  <c r="R1065" i="5"/>
  <c r="Q1065" i="5"/>
  <c r="R1064" i="5"/>
  <c r="Q1064" i="5"/>
  <c r="R1063" i="5"/>
  <c r="Q1063" i="5"/>
  <c r="R1062" i="5"/>
  <c r="Q1062" i="5"/>
  <c r="R1061" i="5"/>
  <c r="Q1061" i="5"/>
  <c r="R1060" i="5"/>
  <c r="Q1060" i="5"/>
  <c r="R1059" i="5"/>
  <c r="Q1059" i="5"/>
  <c r="R1058" i="5"/>
  <c r="Q1058" i="5"/>
  <c r="R1057" i="5"/>
  <c r="Q1057" i="5"/>
  <c r="R1056" i="5"/>
  <c r="Q1056" i="5"/>
  <c r="R1055" i="5"/>
  <c r="Q1055" i="5"/>
  <c r="R1054" i="5"/>
  <c r="Q1054" i="5"/>
  <c r="R1053" i="5"/>
  <c r="Q1053" i="5"/>
  <c r="R1052" i="5"/>
  <c r="Q1052" i="5"/>
  <c r="R1051" i="5"/>
  <c r="Q1051" i="5"/>
  <c r="R1050" i="5"/>
  <c r="Q1050" i="5"/>
  <c r="R1049" i="5"/>
  <c r="Q1049" i="5"/>
  <c r="R1048" i="5"/>
  <c r="Q1048" i="5"/>
  <c r="R1047" i="5"/>
  <c r="Q1047" i="5"/>
  <c r="R1046" i="5"/>
  <c r="Q1046" i="5"/>
  <c r="R1045" i="5"/>
  <c r="Q1045" i="5"/>
  <c r="R1044" i="5"/>
  <c r="Q1044" i="5"/>
  <c r="R1043" i="5"/>
  <c r="Q1043" i="5"/>
  <c r="R1042" i="5"/>
  <c r="Q1042" i="5"/>
  <c r="R1041" i="5"/>
  <c r="Q1041" i="5"/>
  <c r="R1040" i="5"/>
  <c r="Q1040" i="5"/>
  <c r="R1039" i="5"/>
  <c r="Q1039" i="5"/>
  <c r="R1038" i="5"/>
  <c r="Q1038" i="5"/>
  <c r="R1037" i="5"/>
  <c r="Q1037" i="5"/>
  <c r="R1036" i="5"/>
  <c r="Q1036" i="5"/>
  <c r="R1035" i="5"/>
  <c r="Q1035" i="5"/>
  <c r="R1034" i="5"/>
  <c r="Q1034" i="5"/>
  <c r="R1033" i="5"/>
  <c r="Q1033" i="5"/>
  <c r="R1032" i="5"/>
  <c r="Q1032" i="5"/>
  <c r="R1031" i="5"/>
  <c r="Q1031" i="5"/>
  <c r="R1030" i="5"/>
  <c r="Q1030" i="5"/>
  <c r="R1029" i="5"/>
  <c r="Q1029" i="5"/>
  <c r="R1028" i="5"/>
  <c r="Q1028" i="5"/>
  <c r="R1027" i="5"/>
  <c r="Q1027" i="5"/>
  <c r="R1026" i="5"/>
  <c r="Q1026" i="5"/>
  <c r="R1025" i="5"/>
  <c r="Q1025" i="5"/>
  <c r="R1024" i="5"/>
  <c r="Q1024" i="5"/>
  <c r="R1023" i="5"/>
  <c r="Q1023" i="5"/>
  <c r="R1022" i="5"/>
  <c r="Q1022" i="5"/>
  <c r="R1021" i="5"/>
  <c r="Q1021" i="5"/>
  <c r="R1020" i="5"/>
  <c r="Q1020" i="5"/>
  <c r="R1019" i="5"/>
  <c r="Q1019" i="5"/>
  <c r="R1018" i="5"/>
  <c r="Q1018" i="5"/>
  <c r="R1017" i="5"/>
  <c r="Q1017" i="5"/>
  <c r="R1016" i="5"/>
  <c r="Q1016" i="5"/>
  <c r="R1015" i="5"/>
  <c r="Q1015" i="5"/>
  <c r="R1014" i="5"/>
  <c r="Q1014" i="5"/>
  <c r="R1013" i="5"/>
  <c r="Q1013" i="5"/>
  <c r="R1012" i="5"/>
  <c r="Q1012" i="5"/>
  <c r="R1011" i="5"/>
  <c r="Q1011" i="5"/>
  <c r="R1010" i="5"/>
  <c r="Q1010" i="5"/>
  <c r="R1009" i="5"/>
  <c r="Q1009" i="5"/>
  <c r="R1008" i="5"/>
  <c r="Q1008" i="5"/>
  <c r="R1007" i="5"/>
  <c r="Q1007" i="5"/>
  <c r="R1006" i="5"/>
  <c r="Q1006" i="5"/>
  <c r="R1005" i="5"/>
  <c r="Q1005" i="5"/>
  <c r="R1004" i="5"/>
  <c r="Q1004" i="5"/>
  <c r="R1003" i="5"/>
  <c r="Q1003" i="5"/>
  <c r="R1002" i="5"/>
  <c r="Q1002" i="5"/>
  <c r="R1001" i="5"/>
  <c r="Q1001" i="5"/>
  <c r="R1000" i="5"/>
  <c r="Q1000" i="5"/>
  <c r="R999" i="5"/>
  <c r="Q999" i="5"/>
  <c r="R998" i="5"/>
  <c r="Q998" i="5"/>
  <c r="R997" i="5"/>
  <c r="Q997" i="5"/>
  <c r="R996" i="5"/>
  <c r="Q996" i="5"/>
  <c r="R995" i="5"/>
  <c r="Q995" i="5"/>
  <c r="R994" i="5"/>
  <c r="Q994" i="5"/>
  <c r="R993" i="5"/>
  <c r="Q993" i="5"/>
  <c r="R992" i="5"/>
  <c r="Q992" i="5"/>
  <c r="R991" i="5"/>
  <c r="Q991" i="5"/>
  <c r="R990" i="5"/>
  <c r="Q990" i="5"/>
  <c r="R989" i="5"/>
  <c r="Q989" i="5"/>
  <c r="R988" i="5"/>
  <c r="Q988" i="5"/>
  <c r="R987" i="5"/>
  <c r="Q987" i="5"/>
  <c r="R986" i="5"/>
  <c r="Q986" i="5"/>
  <c r="R985" i="5"/>
  <c r="Q985" i="5"/>
  <c r="R984" i="5"/>
  <c r="Q984" i="5"/>
  <c r="R983" i="5"/>
  <c r="Q983" i="5"/>
  <c r="R982" i="5"/>
  <c r="Q982" i="5"/>
  <c r="R981" i="5"/>
  <c r="Q981" i="5"/>
  <c r="R980" i="5"/>
  <c r="Q980" i="5"/>
  <c r="R979" i="5"/>
  <c r="Q979" i="5"/>
  <c r="R978" i="5"/>
  <c r="Q978" i="5"/>
  <c r="R977" i="5"/>
  <c r="Q977" i="5"/>
  <c r="R976" i="5"/>
  <c r="Q976" i="5"/>
  <c r="R975" i="5"/>
  <c r="Q975" i="5"/>
  <c r="R974" i="5"/>
  <c r="Q974" i="5"/>
  <c r="R973" i="5"/>
  <c r="Q973" i="5"/>
  <c r="R972" i="5"/>
  <c r="Q972" i="5"/>
  <c r="R971" i="5"/>
  <c r="Q971" i="5"/>
  <c r="R970" i="5"/>
  <c r="Q970" i="5"/>
  <c r="R969" i="5"/>
  <c r="Q969" i="5"/>
  <c r="R968" i="5"/>
  <c r="Q968" i="5"/>
  <c r="R967" i="5"/>
  <c r="Q967" i="5"/>
  <c r="R966" i="5"/>
  <c r="Q966" i="5"/>
  <c r="R965" i="5"/>
  <c r="Q965" i="5"/>
  <c r="R964" i="5"/>
  <c r="Q964" i="5"/>
  <c r="R963" i="5"/>
  <c r="Q963" i="5"/>
  <c r="R962" i="5"/>
  <c r="Q962" i="5"/>
  <c r="R961" i="5"/>
  <c r="Q961" i="5"/>
  <c r="R960" i="5"/>
  <c r="Q960" i="5"/>
  <c r="R959" i="5"/>
  <c r="Q959" i="5"/>
  <c r="R958" i="5"/>
  <c r="Q958" i="5"/>
  <c r="R957" i="5"/>
  <c r="Q957" i="5"/>
  <c r="R956" i="5"/>
  <c r="Q956" i="5"/>
  <c r="R955" i="5"/>
  <c r="Q955" i="5"/>
  <c r="R954" i="5"/>
  <c r="Q954" i="5"/>
  <c r="R953" i="5"/>
  <c r="Q953" i="5"/>
  <c r="R952" i="5"/>
  <c r="Q952" i="5"/>
  <c r="R951" i="5"/>
  <c r="Q951" i="5"/>
  <c r="R950" i="5"/>
  <c r="Q950" i="5"/>
  <c r="R949" i="5"/>
  <c r="Q949" i="5"/>
  <c r="R948" i="5"/>
  <c r="Q948" i="5"/>
  <c r="R947" i="5"/>
  <c r="Q947" i="5"/>
  <c r="R946" i="5"/>
  <c r="Q946" i="5"/>
  <c r="R945" i="5"/>
  <c r="Q945" i="5"/>
  <c r="R944" i="5"/>
  <c r="Q944" i="5"/>
  <c r="R943" i="5"/>
  <c r="Q943" i="5"/>
  <c r="R942" i="5"/>
  <c r="Q942" i="5"/>
  <c r="R941" i="5"/>
  <c r="Q941" i="5"/>
  <c r="R940" i="5"/>
  <c r="Q940" i="5"/>
  <c r="R939" i="5"/>
  <c r="Q939" i="5"/>
  <c r="R938" i="5"/>
  <c r="Q938" i="5"/>
  <c r="R937" i="5"/>
  <c r="Q937" i="5"/>
  <c r="R936" i="5"/>
  <c r="Q936" i="5"/>
  <c r="R935" i="5"/>
  <c r="Q935" i="5"/>
  <c r="R934" i="5"/>
  <c r="Q934" i="5"/>
  <c r="R933" i="5"/>
  <c r="Q933" i="5"/>
  <c r="R932" i="5"/>
  <c r="Q932" i="5"/>
  <c r="R931" i="5"/>
  <c r="Q931" i="5"/>
  <c r="R930" i="5"/>
  <c r="Q930" i="5"/>
  <c r="R929" i="5"/>
  <c r="Q929" i="5"/>
  <c r="R928" i="5"/>
  <c r="Q928" i="5"/>
  <c r="R927" i="5"/>
  <c r="Q927" i="5"/>
  <c r="R926" i="5"/>
  <c r="Q926" i="5"/>
  <c r="R925" i="5"/>
  <c r="Q925" i="5"/>
  <c r="R924" i="5"/>
  <c r="Q924" i="5"/>
  <c r="R923" i="5"/>
  <c r="Q923" i="5"/>
  <c r="R922" i="5"/>
  <c r="Q922" i="5"/>
  <c r="R921" i="5"/>
  <c r="Q921" i="5"/>
  <c r="R920" i="5"/>
  <c r="Q920" i="5"/>
  <c r="R919" i="5"/>
  <c r="Q919" i="5"/>
  <c r="R918" i="5"/>
  <c r="Q918" i="5"/>
  <c r="R917" i="5"/>
  <c r="Q917" i="5"/>
  <c r="R916" i="5"/>
  <c r="Q916" i="5"/>
  <c r="R915" i="5"/>
  <c r="Q915" i="5"/>
  <c r="R914" i="5"/>
  <c r="Q914" i="5"/>
  <c r="R913" i="5"/>
  <c r="Q913" i="5"/>
  <c r="R912" i="5"/>
  <c r="Q912" i="5"/>
  <c r="R911" i="5"/>
  <c r="Q911" i="5"/>
  <c r="R910" i="5"/>
  <c r="Q910" i="5"/>
  <c r="R909" i="5"/>
  <c r="Q909" i="5"/>
  <c r="R908" i="5"/>
  <c r="Q908" i="5"/>
  <c r="R907" i="5"/>
  <c r="Q907" i="5"/>
  <c r="R906" i="5"/>
  <c r="Q906" i="5"/>
  <c r="R905" i="5"/>
  <c r="Q905" i="5"/>
  <c r="R904" i="5"/>
  <c r="Q904" i="5"/>
  <c r="R903" i="5"/>
  <c r="Q903" i="5"/>
  <c r="R902" i="5"/>
  <c r="Q902" i="5"/>
  <c r="R901" i="5"/>
  <c r="Q901" i="5"/>
  <c r="R900" i="5"/>
  <c r="Q900" i="5"/>
  <c r="R899" i="5"/>
  <c r="Q899" i="5"/>
  <c r="R898" i="5"/>
  <c r="Q898" i="5"/>
  <c r="R897" i="5"/>
  <c r="Q897" i="5"/>
  <c r="R896" i="5"/>
  <c r="Q896" i="5"/>
  <c r="R895" i="5"/>
  <c r="Q895" i="5"/>
  <c r="R894" i="5"/>
  <c r="Q894" i="5"/>
  <c r="R893" i="5"/>
  <c r="Q893" i="5"/>
  <c r="R892" i="5"/>
  <c r="Q892" i="5"/>
  <c r="R891" i="5"/>
  <c r="Q891" i="5"/>
  <c r="R890" i="5"/>
  <c r="Q890" i="5"/>
  <c r="R889" i="5"/>
  <c r="Q889" i="5"/>
  <c r="R888" i="5"/>
  <c r="Q888" i="5"/>
  <c r="R887" i="5"/>
  <c r="Q887" i="5"/>
  <c r="R886" i="5"/>
  <c r="Q886" i="5"/>
  <c r="R885" i="5"/>
  <c r="Q885" i="5"/>
  <c r="R884" i="5"/>
  <c r="Q884" i="5"/>
  <c r="R883" i="5"/>
  <c r="Q883" i="5"/>
  <c r="R882" i="5"/>
  <c r="Q882" i="5"/>
  <c r="R881" i="5"/>
  <c r="Q881" i="5"/>
  <c r="R880" i="5"/>
  <c r="Q880" i="5"/>
  <c r="R879" i="5"/>
  <c r="Q879" i="5"/>
  <c r="R878" i="5"/>
  <c r="Q878" i="5"/>
  <c r="R877" i="5"/>
  <c r="Q877" i="5"/>
  <c r="R876" i="5"/>
  <c r="Q876" i="5"/>
  <c r="R875" i="5"/>
  <c r="Q875" i="5"/>
  <c r="R874" i="5"/>
  <c r="Q874" i="5"/>
  <c r="R873" i="5"/>
  <c r="Q873" i="5"/>
  <c r="R872" i="5"/>
  <c r="Q872" i="5"/>
  <c r="R871" i="5"/>
  <c r="Q871" i="5"/>
  <c r="R870" i="5"/>
  <c r="Q870" i="5"/>
  <c r="R869" i="5"/>
  <c r="Q869" i="5"/>
  <c r="R868" i="5"/>
  <c r="Q868" i="5"/>
  <c r="R867" i="5"/>
  <c r="Q867" i="5"/>
  <c r="R866" i="5"/>
  <c r="Q866" i="5"/>
  <c r="R865" i="5"/>
  <c r="Q865" i="5"/>
  <c r="R864" i="5"/>
  <c r="Q864" i="5"/>
  <c r="R863" i="5"/>
  <c r="Q863" i="5"/>
  <c r="R862" i="5"/>
  <c r="Q862" i="5"/>
  <c r="R861" i="5"/>
  <c r="Q861" i="5"/>
  <c r="R860" i="5"/>
  <c r="Q860" i="5"/>
  <c r="R859" i="5"/>
  <c r="Q859" i="5"/>
  <c r="R858" i="5"/>
  <c r="Q858" i="5"/>
  <c r="R857" i="5"/>
  <c r="Q857" i="5"/>
  <c r="R856" i="5"/>
  <c r="Q856" i="5"/>
  <c r="R855" i="5"/>
  <c r="Q855" i="5"/>
  <c r="R854" i="5"/>
  <c r="Q854" i="5"/>
  <c r="R853" i="5"/>
  <c r="Q853" i="5"/>
  <c r="R852" i="5"/>
  <c r="Q852" i="5"/>
  <c r="R851" i="5"/>
  <c r="Q851" i="5"/>
  <c r="R850" i="5"/>
  <c r="Q850" i="5"/>
  <c r="R849" i="5"/>
  <c r="Q849" i="5"/>
  <c r="R848" i="5"/>
  <c r="Q848" i="5"/>
  <c r="R847" i="5"/>
  <c r="Q847" i="5"/>
  <c r="R846" i="5"/>
  <c r="Q846" i="5"/>
  <c r="R845" i="5"/>
  <c r="Q845" i="5"/>
  <c r="R844" i="5"/>
  <c r="Q844" i="5"/>
  <c r="R843" i="5"/>
  <c r="Q843" i="5"/>
  <c r="R842" i="5"/>
  <c r="Q842" i="5"/>
  <c r="R841" i="5"/>
  <c r="Q841" i="5"/>
  <c r="R840" i="5"/>
  <c r="Q840" i="5"/>
  <c r="R839" i="5"/>
  <c r="Q839" i="5"/>
  <c r="R838" i="5"/>
  <c r="Q838" i="5"/>
  <c r="R837" i="5"/>
  <c r="Q837" i="5"/>
  <c r="R836" i="5"/>
  <c r="Q836" i="5"/>
  <c r="R835" i="5"/>
  <c r="Q835" i="5"/>
  <c r="R834" i="5"/>
  <c r="Q834" i="5"/>
  <c r="R833" i="5"/>
  <c r="Q833" i="5"/>
  <c r="R832" i="5"/>
  <c r="Q832" i="5"/>
  <c r="R831" i="5"/>
  <c r="Q831" i="5"/>
  <c r="R830" i="5"/>
  <c r="Q830" i="5"/>
  <c r="R829" i="5"/>
  <c r="Q829" i="5"/>
  <c r="R828" i="5"/>
  <c r="Q828" i="5"/>
  <c r="R827" i="5"/>
  <c r="Q827" i="5"/>
  <c r="R826" i="5"/>
  <c r="Q826" i="5"/>
  <c r="R825" i="5"/>
  <c r="Q825" i="5"/>
  <c r="R824" i="5"/>
  <c r="Q824" i="5"/>
  <c r="R823" i="5"/>
  <c r="Q823" i="5"/>
  <c r="R822" i="5"/>
  <c r="Q822" i="5"/>
  <c r="R821" i="5"/>
  <c r="Q821" i="5"/>
  <c r="R820" i="5"/>
  <c r="Q820" i="5"/>
  <c r="R819" i="5"/>
  <c r="Q819" i="5"/>
  <c r="R818" i="5"/>
  <c r="Q818" i="5"/>
  <c r="R817" i="5"/>
  <c r="Q817" i="5"/>
  <c r="R816" i="5"/>
  <c r="Q816" i="5"/>
  <c r="R815" i="5"/>
  <c r="Q815" i="5"/>
  <c r="R814" i="5"/>
  <c r="Q814" i="5"/>
  <c r="R813" i="5"/>
  <c r="Q813" i="5"/>
  <c r="R812" i="5"/>
  <c r="Q812" i="5"/>
  <c r="R811" i="5"/>
  <c r="Q811" i="5"/>
  <c r="R810" i="5"/>
  <c r="Q810" i="5"/>
  <c r="R809" i="5"/>
  <c r="Q809" i="5"/>
  <c r="R808" i="5"/>
  <c r="Q808" i="5"/>
  <c r="R807" i="5"/>
  <c r="Q807" i="5"/>
  <c r="R806" i="5"/>
  <c r="Q806" i="5"/>
  <c r="R805" i="5"/>
  <c r="Q805" i="5"/>
  <c r="R804" i="5"/>
  <c r="Q804" i="5"/>
  <c r="R803" i="5"/>
  <c r="Q803" i="5"/>
  <c r="R802" i="5"/>
  <c r="Q802" i="5"/>
  <c r="R801" i="5"/>
  <c r="Q801" i="5"/>
  <c r="R800" i="5"/>
  <c r="Q800" i="5"/>
  <c r="R799" i="5"/>
  <c r="Q799" i="5"/>
  <c r="R798" i="5"/>
  <c r="Q798" i="5"/>
  <c r="R797" i="5"/>
  <c r="Q797" i="5"/>
  <c r="R796" i="5"/>
  <c r="Q796" i="5"/>
  <c r="R795" i="5"/>
  <c r="Q795" i="5"/>
  <c r="R794" i="5"/>
  <c r="Q794" i="5"/>
  <c r="R793" i="5"/>
  <c r="Q793" i="5"/>
  <c r="R792" i="5"/>
  <c r="Q792" i="5"/>
  <c r="R791" i="5"/>
  <c r="Q791" i="5"/>
  <c r="R790" i="5"/>
  <c r="Q790" i="5"/>
  <c r="R789" i="5"/>
  <c r="Q789" i="5"/>
  <c r="R788" i="5"/>
  <c r="Q788" i="5"/>
  <c r="R787" i="5"/>
  <c r="Q787" i="5"/>
  <c r="R786" i="5"/>
  <c r="Q786" i="5"/>
  <c r="R785" i="5"/>
  <c r="Q785" i="5"/>
  <c r="R784" i="5"/>
  <c r="Q784" i="5"/>
  <c r="R783" i="5"/>
  <c r="Q783" i="5"/>
  <c r="R782" i="5"/>
  <c r="Q782" i="5"/>
  <c r="R781" i="5"/>
  <c r="Q781" i="5"/>
  <c r="R780" i="5"/>
  <c r="Q780" i="5"/>
  <c r="R779" i="5"/>
  <c r="Q779" i="5"/>
  <c r="R778" i="5"/>
  <c r="Q778" i="5"/>
  <c r="R777" i="5"/>
  <c r="Q777" i="5"/>
  <c r="R776" i="5"/>
  <c r="Q776" i="5"/>
  <c r="R775" i="5"/>
  <c r="Q775" i="5"/>
  <c r="R774" i="5"/>
  <c r="Q774" i="5"/>
  <c r="R773" i="5"/>
  <c r="Q773" i="5"/>
  <c r="R772" i="5"/>
  <c r="Q772" i="5"/>
  <c r="R771" i="5"/>
  <c r="Q771" i="5"/>
  <c r="R770" i="5"/>
  <c r="Q770" i="5"/>
  <c r="R769" i="5"/>
  <c r="Q769" i="5"/>
  <c r="R768" i="5"/>
  <c r="Q768" i="5"/>
  <c r="R767" i="5"/>
  <c r="Q767" i="5"/>
  <c r="R766" i="5"/>
  <c r="Q766" i="5"/>
  <c r="R765" i="5"/>
  <c r="Q765" i="5"/>
  <c r="R764" i="5"/>
  <c r="Q764" i="5"/>
  <c r="R763" i="5"/>
  <c r="Q763" i="5"/>
  <c r="R762" i="5"/>
  <c r="Q762" i="5"/>
  <c r="R761" i="5"/>
  <c r="Q761" i="5"/>
  <c r="R760" i="5"/>
  <c r="Q760" i="5"/>
  <c r="R759" i="5"/>
  <c r="Q759" i="5"/>
  <c r="R758" i="5"/>
  <c r="Q758" i="5"/>
  <c r="R757" i="5"/>
  <c r="Q757" i="5"/>
  <c r="R756" i="5"/>
  <c r="Q756" i="5"/>
  <c r="R755" i="5"/>
  <c r="Q755" i="5"/>
  <c r="R754" i="5"/>
  <c r="Q754" i="5"/>
  <c r="R753" i="5"/>
  <c r="Q753" i="5"/>
  <c r="R752" i="5"/>
  <c r="Q752" i="5"/>
  <c r="R751" i="5"/>
  <c r="Q751" i="5"/>
  <c r="R750" i="5"/>
  <c r="Q750" i="5"/>
  <c r="R749" i="5"/>
  <c r="Q749" i="5"/>
  <c r="R748" i="5"/>
  <c r="Q748" i="5"/>
  <c r="R747" i="5"/>
  <c r="Q747" i="5"/>
  <c r="R746" i="5"/>
  <c r="Q746" i="5"/>
  <c r="R745" i="5"/>
  <c r="Q745" i="5"/>
  <c r="R744" i="5"/>
  <c r="Q744" i="5"/>
  <c r="R743" i="5"/>
  <c r="Q743" i="5"/>
  <c r="R742" i="5"/>
  <c r="Q742" i="5"/>
  <c r="R741" i="5"/>
  <c r="Q741" i="5"/>
  <c r="R740" i="5"/>
  <c r="Q740" i="5"/>
  <c r="R739" i="5"/>
  <c r="Q739" i="5"/>
  <c r="R738" i="5"/>
  <c r="Q738" i="5"/>
  <c r="R737" i="5"/>
  <c r="Q737" i="5"/>
  <c r="R736" i="5"/>
  <c r="Q736" i="5"/>
  <c r="R735" i="5"/>
  <c r="Q735" i="5"/>
  <c r="R734" i="5"/>
  <c r="Q734" i="5"/>
  <c r="R733" i="5"/>
  <c r="Q733" i="5"/>
  <c r="R732" i="5"/>
  <c r="Q732" i="5"/>
  <c r="R731" i="5"/>
  <c r="Q731" i="5"/>
  <c r="R730" i="5"/>
  <c r="Q730" i="5"/>
  <c r="R729" i="5"/>
  <c r="Q729" i="5"/>
  <c r="R728" i="5"/>
  <c r="Q728" i="5"/>
  <c r="R727" i="5"/>
  <c r="Q727" i="5"/>
  <c r="R726" i="5"/>
  <c r="Q726" i="5"/>
  <c r="R725" i="5"/>
  <c r="Q725" i="5"/>
  <c r="R724" i="5"/>
  <c r="Q724" i="5"/>
  <c r="R723" i="5"/>
  <c r="Q723" i="5"/>
  <c r="R722" i="5"/>
  <c r="Q722" i="5"/>
  <c r="R721" i="5"/>
  <c r="Q721" i="5"/>
  <c r="R720" i="5"/>
  <c r="Q720" i="5"/>
  <c r="R719" i="5"/>
  <c r="Q719" i="5"/>
  <c r="R718" i="5"/>
  <c r="Q718" i="5"/>
  <c r="R717" i="5"/>
  <c r="Q717" i="5"/>
  <c r="R716" i="5"/>
  <c r="Q716" i="5"/>
  <c r="R715" i="5"/>
  <c r="Q715" i="5"/>
  <c r="R714" i="5"/>
  <c r="Q714" i="5"/>
  <c r="R713" i="5"/>
  <c r="Q713" i="5"/>
  <c r="R712" i="5"/>
  <c r="Q712" i="5"/>
  <c r="R711" i="5"/>
  <c r="Q711" i="5"/>
  <c r="R710" i="5"/>
  <c r="Q710" i="5"/>
  <c r="R709" i="5"/>
  <c r="Q709" i="5"/>
  <c r="R708" i="5"/>
  <c r="Q708" i="5"/>
  <c r="R707" i="5"/>
  <c r="Q707" i="5"/>
  <c r="R706" i="5"/>
  <c r="Q706" i="5"/>
  <c r="R705" i="5"/>
  <c r="Q705" i="5"/>
  <c r="R704" i="5"/>
  <c r="Q704" i="5"/>
  <c r="R703" i="5"/>
  <c r="Q703" i="5"/>
  <c r="R702" i="5"/>
  <c r="Q702" i="5"/>
  <c r="R701" i="5"/>
  <c r="Q701" i="5"/>
  <c r="R700" i="5"/>
  <c r="Q700" i="5"/>
  <c r="R699" i="5"/>
  <c r="Q699" i="5"/>
  <c r="R698" i="5"/>
  <c r="Q698" i="5"/>
  <c r="R697" i="5"/>
  <c r="Q697" i="5"/>
  <c r="R696" i="5"/>
  <c r="Q696" i="5"/>
  <c r="R695" i="5"/>
  <c r="Q695" i="5"/>
  <c r="R694" i="5"/>
  <c r="Q694" i="5"/>
  <c r="R693" i="5"/>
  <c r="Q693" i="5"/>
  <c r="R692" i="5"/>
  <c r="Q692" i="5"/>
  <c r="R691" i="5"/>
  <c r="Q691" i="5"/>
  <c r="R690" i="5"/>
  <c r="Q690" i="5"/>
  <c r="R689" i="5"/>
  <c r="Q689" i="5"/>
  <c r="R688" i="5"/>
  <c r="Q688" i="5"/>
  <c r="R687" i="5"/>
  <c r="Q687" i="5"/>
  <c r="R686" i="5"/>
  <c r="Q686" i="5"/>
  <c r="R685" i="5"/>
  <c r="Q685" i="5"/>
  <c r="R684" i="5"/>
  <c r="Q684" i="5"/>
  <c r="R683" i="5"/>
  <c r="Q683" i="5"/>
  <c r="R682" i="5"/>
  <c r="Q682" i="5"/>
  <c r="R681" i="5"/>
  <c r="Q681" i="5"/>
  <c r="R680" i="5"/>
  <c r="Q680" i="5"/>
  <c r="R679" i="5"/>
  <c r="Q679" i="5"/>
  <c r="R678" i="5"/>
  <c r="Q678" i="5"/>
  <c r="R677" i="5"/>
  <c r="Q677" i="5"/>
  <c r="R676" i="5"/>
  <c r="Q676" i="5"/>
  <c r="R675" i="5"/>
  <c r="Q675" i="5"/>
  <c r="R674" i="5"/>
  <c r="Q674" i="5"/>
  <c r="R673" i="5"/>
  <c r="Q673" i="5"/>
  <c r="R672" i="5"/>
  <c r="Q672" i="5"/>
  <c r="R671" i="5"/>
  <c r="Q671" i="5"/>
  <c r="R670" i="5"/>
  <c r="Q670" i="5"/>
  <c r="R669" i="5"/>
  <c r="Q669" i="5"/>
  <c r="R668" i="5"/>
  <c r="Q668" i="5"/>
  <c r="R667" i="5"/>
  <c r="Q667" i="5"/>
  <c r="R666" i="5"/>
  <c r="Q666" i="5"/>
  <c r="R665" i="5"/>
  <c r="Q665" i="5"/>
  <c r="R664" i="5"/>
  <c r="Q664" i="5"/>
  <c r="R663" i="5"/>
  <c r="Q663" i="5"/>
  <c r="R662" i="5"/>
  <c r="Q662" i="5"/>
  <c r="R661" i="5"/>
  <c r="Q661" i="5"/>
  <c r="R660" i="5"/>
  <c r="Q660" i="5"/>
  <c r="R659" i="5"/>
  <c r="Q659" i="5"/>
  <c r="R658" i="5"/>
  <c r="Q658" i="5"/>
  <c r="R657" i="5"/>
  <c r="Q657" i="5"/>
  <c r="R656" i="5"/>
  <c r="Q656" i="5"/>
  <c r="R655" i="5"/>
  <c r="Q655" i="5"/>
  <c r="R654" i="5"/>
  <c r="Q654" i="5"/>
  <c r="R653" i="5"/>
  <c r="Q653" i="5"/>
  <c r="R652" i="5"/>
  <c r="Q652" i="5"/>
  <c r="R651" i="5"/>
  <c r="Q651" i="5"/>
  <c r="R650" i="5"/>
  <c r="Q650" i="5"/>
  <c r="R649" i="5"/>
  <c r="Q649" i="5"/>
  <c r="R648" i="5"/>
  <c r="Q648" i="5"/>
  <c r="R647" i="5"/>
  <c r="Q647" i="5"/>
  <c r="R646" i="5"/>
  <c r="Q646" i="5"/>
  <c r="R645" i="5"/>
  <c r="Q645" i="5"/>
  <c r="R644" i="5"/>
  <c r="Q644" i="5"/>
  <c r="R643" i="5"/>
  <c r="Q643" i="5"/>
  <c r="R642" i="5"/>
  <c r="Q642" i="5"/>
  <c r="R641" i="5"/>
  <c r="Q641" i="5"/>
  <c r="R640" i="5"/>
  <c r="Q640" i="5"/>
  <c r="R639" i="5"/>
  <c r="Q639" i="5"/>
  <c r="R638" i="5"/>
  <c r="Q638" i="5"/>
  <c r="R637" i="5"/>
  <c r="Q637" i="5"/>
  <c r="R636" i="5"/>
  <c r="Q636" i="5"/>
  <c r="R635" i="5"/>
  <c r="Q635" i="5"/>
  <c r="R634" i="5"/>
  <c r="Q634" i="5"/>
  <c r="R633" i="5"/>
  <c r="Q633" i="5"/>
  <c r="R632" i="5"/>
  <c r="Q632" i="5"/>
  <c r="R631" i="5"/>
  <c r="Q631" i="5"/>
  <c r="R630" i="5"/>
  <c r="Q630" i="5"/>
  <c r="R629" i="5"/>
  <c r="Q629" i="5"/>
  <c r="R628" i="5"/>
  <c r="Q628" i="5"/>
  <c r="R627" i="5"/>
  <c r="Q627" i="5"/>
  <c r="R626" i="5"/>
  <c r="Q626" i="5"/>
  <c r="R625" i="5"/>
  <c r="Q625" i="5"/>
  <c r="R624" i="5"/>
  <c r="Q624" i="5"/>
  <c r="R623" i="5"/>
  <c r="Q623" i="5"/>
  <c r="R622" i="5"/>
  <c r="Q622" i="5"/>
  <c r="R621" i="5"/>
  <c r="Q621" i="5"/>
  <c r="R620" i="5"/>
  <c r="Q620" i="5"/>
  <c r="F211" i="4"/>
  <c r="F210" i="4"/>
  <c r="F209" i="4"/>
  <c r="F208" i="4"/>
  <c r="B208" i="4"/>
  <c r="F207" i="4"/>
  <c r="B207" i="4"/>
  <c r="F206" i="4"/>
  <c r="B206" i="4"/>
  <c r="F205" i="4"/>
  <c r="B205" i="4"/>
  <c r="F204" i="4"/>
  <c r="B204" i="4"/>
  <c r="F203" i="4"/>
  <c r="B203" i="4"/>
  <c r="F202" i="4"/>
  <c r="B202" i="4"/>
  <c r="F201" i="4"/>
  <c r="B201" i="4"/>
  <c r="F200" i="4"/>
  <c r="B200" i="4"/>
  <c r="F199" i="4"/>
  <c r="B199" i="4"/>
  <c r="F198" i="4"/>
  <c r="B198" i="4"/>
  <c r="F197" i="4"/>
  <c r="B197" i="4"/>
  <c r="F196" i="4"/>
  <c r="B196" i="4"/>
  <c r="F195" i="4"/>
  <c r="B195" i="4"/>
  <c r="F194" i="4"/>
  <c r="B194" i="4"/>
  <c r="F193" i="4"/>
  <c r="B193" i="4"/>
  <c r="F192" i="4"/>
  <c r="B192" i="4"/>
  <c r="F191" i="4"/>
  <c r="B191" i="4"/>
  <c r="F190" i="4"/>
  <c r="B190" i="4"/>
  <c r="F189" i="4"/>
  <c r="B189" i="4"/>
  <c r="F188" i="4"/>
  <c r="B188" i="4"/>
  <c r="F187" i="4"/>
  <c r="B187" i="4"/>
  <c r="F186" i="4"/>
  <c r="B186" i="4"/>
  <c r="F185" i="4"/>
  <c r="B185" i="4"/>
  <c r="F184" i="4"/>
  <c r="B184" i="4"/>
  <c r="F183" i="4"/>
  <c r="B183" i="4"/>
  <c r="F182" i="4"/>
  <c r="B182" i="4"/>
  <c r="F181" i="4"/>
  <c r="B181" i="4"/>
  <c r="F180" i="4"/>
  <c r="B180" i="4"/>
  <c r="F179" i="4"/>
  <c r="B179" i="4"/>
  <c r="F178" i="4"/>
  <c r="B178" i="4"/>
  <c r="F177" i="4"/>
  <c r="B177" i="4"/>
  <c r="F176" i="4"/>
  <c r="B176" i="4"/>
  <c r="F175" i="4"/>
  <c r="B175" i="4"/>
  <c r="F174" i="4"/>
  <c r="B174" i="4"/>
  <c r="F173" i="4"/>
  <c r="B173" i="4"/>
  <c r="F172" i="4"/>
  <c r="B172" i="4"/>
  <c r="F171" i="4"/>
  <c r="B171" i="4"/>
  <c r="F170" i="4"/>
  <c r="B170" i="4"/>
  <c r="F169" i="4"/>
  <c r="B169" i="4"/>
  <c r="F168" i="4"/>
  <c r="B168" i="4"/>
  <c r="F167" i="4"/>
  <c r="B167" i="4"/>
  <c r="F166" i="4"/>
  <c r="B166" i="4"/>
  <c r="F165" i="4"/>
  <c r="B165" i="4"/>
  <c r="F164" i="4"/>
  <c r="B164" i="4"/>
  <c r="F163" i="4"/>
  <c r="B163" i="4"/>
  <c r="F162" i="4"/>
  <c r="B162" i="4"/>
  <c r="F161" i="4"/>
  <c r="B161" i="4"/>
  <c r="F160" i="4"/>
  <c r="B160" i="4"/>
  <c r="F159" i="4"/>
  <c r="B159" i="4"/>
  <c r="F158" i="4"/>
  <c r="B158" i="4"/>
  <c r="F157" i="4"/>
  <c r="B157" i="4"/>
  <c r="F156" i="4"/>
  <c r="B156" i="4"/>
  <c r="F155" i="4"/>
  <c r="B155" i="4"/>
  <c r="F154" i="4"/>
  <c r="B154" i="4"/>
  <c r="F153" i="4"/>
  <c r="B153" i="4"/>
  <c r="F152" i="4"/>
  <c r="B152" i="4"/>
  <c r="F151" i="4"/>
  <c r="B151" i="4"/>
  <c r="F150" i="4"/>
  <c r="B150" i="4"/>
  <c r="F149" i="4"/>
  <c r="B149" i="4"/>
  <c r="F148" i="4"/>
  <c r="B148" i="4"/>
  <c r="F147" i="4"/>
  <c r="B147" i="4"/>
  <c r="F146" i="4"/>
  <c r="B146" i="4"/>
  <c r="F145" i="4"/>
  <c r="B145" i="4"/>
  <c r="F144" i="4"/>
  <c r="B144" i="4"/>
  <c r="F143" i="4"/>
  <c r="B143" i="4"/>
  <c r="F142" i="4"/>
  <c r="B142" i="4"/>
  <c r="F141" i="4"/>
  <c r="B141" i="4"/>
  <c r="F140" i="4"/>
  <c r="B140" i="4"/>
  <c r="F139" i="4"/>
  <c r="B139" i="4"/>
  <c r="F138" i="4"/>
  <c r="B138" i="4"/>
  <c r="F137" i="4"/>
  <c r="B137" i="4"/>
  <c r="F136" i="4"/>
  <c r="B136" i="4"/>
  <c r="F135" i="4"/>
  <c r="B135" i="4"/>
  <c r="F134" i="4"/>
  <c r="B134" i="4"/>
  <c r="F133" i="4"/>
  <c r="B133" i="4"/>
  <c r="F132" i="4"/>
  <c r="B132" i="4"/>
  <c r="F131" i="4"/>
  <c r="B131" i="4"/>
  <c r="F130" i="4"/>
  <c r="B130" i="4"/>
  <c r="F129" i="4"/>
  <c r="B129" i="4"/>
  <c r="F128" i="4"/>
  <c r="B128" i="4"/>
  <c r="F127" i="4"/>
  <c r="B127" i="4"/>
  <c r="F126" i="4"/>
  <c r="B126" i="4"/>
  <c r="F125" i="4"/>
  <c r="B125" i="4"/>
  <c r="F124" i="4"/>
  <c r="B124" i="4"/>
  <c r="F123" i="4"/>
  <c r="B123" i="4"/>
  <c r="F122" i="4"/>
  <c r="B122" i="4"/>
  <c r="F121" i="4"/>
  <c r="B121" i="4"/>
  <c r="F120" i="4"/>
  <c r="B120" i="4"/>
  <c r="F119" i="4"/>
  <c r="B119" i="4"/>
  <c r="F118" i="4"/>
  <c r="B118" i="4"/>
  <c r="F117" i="4"/>
  <c r="B117" i="4"/>
  <c r="F116" i="4"/>
  <c r="B116" i="4"/>
  <c r="F115" i="4"/>
  <c r="B115" i="4"/>
  <c r="F114" i="4"/>
  <c r="B114" i="4"/>
  <c r="F113" i="4"/>
  <c r="B113" i="4"/>
  <c r="F112" i="4"/>
  <c r="B112" i="4"/>
  <c r="F111" i="4"/>
  <c r="B111" i="4"/>
  <c r="F110" i="4"/>
  <c r="B110" i="4"/>
  <c r="F109" i="4"/>
  <c r="B109" i="4"/>
  <c r="F108" i="4"/>
  <c r="B108" i="4"/>
  <c r="F107" i="4"/>
  <c r="B107" i="4"/>
  <c r="F106" i="4"/>
  <c r="B106" i="4"/>
  <c r="F105" i="4"/>
  <c r="B105" i="4"/>
  <c r="F104" i="4"/>
  <c r="B104" i="4"/>
  <c r="F103" i="4"/>
  <c r="B103" i="4"/>
  <c r="F102" i="4"/>
  <c r="B102" i="4"/>
  <c r="F101" i="4"/>
  <c r="B101" i="4"/>
  <c r="F100" i="4"/>
  <c r="B100" i="4"/>
  <c r="F99" i="4"/>
  <c r="B99" i="4"/>
  <c r="F98" i="4"/>
  <c r="B98" i="4"/>
  <c r="F97" i="4"/>
  <c r="B97" i="4"/>
  <c r="F96" i="4"/>
  <c r="B96" i="4"/>
  <c r="F95" i="4"/>
  <c r="B95" i="4"/>
  <c r="F94" i="4"/>
  <c r="B94" i="4"/>
  <c r="F93" i="4"/>
  <c r="B93" i="4"/>
  <c r="F92" i="4"/>
  <c r="B92" i="4"/>
  <c r="F91" i="4"/>
  <c r="B91" i="4"/>
  <c r="F90" i="4"/>
  <c r="B90" i="4"/>
  <c r="F89" i="4"/>
  <c r="B89" i="4"/>
  <c r="F88" i="4"/>
  <c r="B88" i="4"/>
  <c r="F87" i="4"/>
  <c r="B87" i="4"/>
  <c r="F86" i="4"/>
  <c r="B86" i="4"/>
  <c r="F85" i="4"/>
  <c r="B85" i="4"/>
  <c r="F84" i="4"/>
  <c r="B84" i="4"/>
  <c r="F83" i="4"/>
  <c r="B83" i="4"/>
  <c r="F82" i="4"/>
  <c r="B82" i="4"/>
  <c r="F81" i="4"/>
  <c r="B81" i="4"/>
  <c r="F80" i="4"/>
  <c r="B80" i="4"/>
  <c r="F79" i="4"/>
  <c r="B79" i="4"/>
  <c r="F78" i="4"/>
  <c r="B78" i="4"/>
  <c r="F77" i="4"/>
  <c r="B77" i="4"/>
  <c r="F76" i="4"/>
  <c r="B76" i="4"/>
  <c r="F75" i="4"/>
  <c r="B75" i="4"/>
  <c r="F74" i="4"/>
  <c r="B74" i="4"/>
  <c r="F73" i="4"/>
  <c r="B73" i="4"/>
  <c r="F72" i="4"/>
  <c r="B72" i="4"/>
  <c r="F71" i="4"/>
  <c r="B71" i="4"/>
  <c r="F70" i="4"/>
  <c r="B70" i="4"/>
  <c r="F69" i="4"/>
  <c r="B69" i="4"/>
  <c r="F68" i="4"/>
  <c r="B68" i="4"/>
  <c r="F59" i="4"/>
  <c r="B59" i="4"/>
  <c r="F56" i="4"/>
  <c r="B56" i="4"/>
  <c r="F49" i="4"/>
  <c r="B49" i="4"/>
  <c r="F65" i="4"/>
  <c r="B65" i="4"/>
  <c r="F63" i="4"/>
  <c r="B63" i="4"/>
  <c r="F67" i="4"/>
  <c r="B67" i="4"/>
  <c r="F66" i="4"/>
  <c r="B66" i="4"/>
  <c r="F64" i="4"/>
  <c r="B64" i="4"/>
  <c r="F62" i="4"/>
  <c r="B62" i="4"/>
  <c r="F61" i="4"/>
  <c r="B61" i="4"/>
  <c r="F55" i="4"/>
  <c r="B55" i="4"/>
  <c r="F54" i="4"/>
  <c r="B54" i="4"/>
  <c r="F53" i="4"/>
  <c r="B53" i="4"/>
  <c r="F52" i="4"/>
  <c r="B52" i="4"/>
  <c r="F51" i="4"/>
  <c r="B51" i="4"/>
  <c r="F60" i="4"/>
  <c r="B60" i="4"/>
  <c r="F58" i="4"/>
  <c r="B58" i="4"/>
  <c r="F50" i="4"/>
  <c r="B50" i="4"/>
  <c r="F57" i="4"/>
  <c r="B57" i="4"/>
  <c r="F48" i="4"/>
  <c r="B48" i="4"/>
  <c r="F47" i="4"/>
  <c r="B47" i="4"/>
  <c r="F46" i="4"/>
  <c r="B46" i="4"/>
  <c r="F45" i="4"/>
  <c r="B45" i="4"/>
  <c r="F44" i="4"/>
  <c r="B44" i="4"/>
  <c r="F43" i="4"/>
  <c r="B43" i="4"/>
  <c r="F42" i="4"/>
  <c r="B42" i="4"/>
  <c r="F41" i="4"/>
  <c r="B41" i="4"/>
  <c r="F32" i="4"/>
  <c r="B32" i="4"/>
  <c r="F31" i="4"/>
  <c r="B31" i="4"/>
  <c r="F33" i="4"/>
  <c r="B33" i="4"/>
  <c r="F40" i="4"/>
  <c r="B40" i="4"/>
  <c r="F36" i="4"/>
  <c r="B36" i="4"/>
  <c r="F39" i="4"/>
  <c r="B39" i="4"/>
  <c r="F35" i="4"/>
  <c r="B35" i="4"/>
  <c r="F38" i="4"/>
  <c r="B38" i="4"/>
  <c r="F37" i="4"/>
  <c r="B37" i="4"/>
  <c r="F34" i="4"/>
  <c r="B34" i="4"/>
  <c r="F27" i="4"/>
  <c r="B27" i="4"/>
  <c r="F24" i="4"/>
  <c r="B24" i="4"/>
  <c r="F26" i="4"/>
  <c r="B26" i="4"/>
  <c r="F30" i="4"/>
  <c r="B30" i="4"/>
  <c r="F29" i="4"/>
  <c r="B29" i="4"/>
  <c r="F25" i="4"/>
  <c r="B25" i="4"/>
  <c r="F28" i="4"/>
  <c r="B28" i="4"/>
  <c r="F18" i="4"/>
  <c r="B18" i="4"/>
  <c r="F19" i="4"/>
  <c r="B19" i="4"/>
  <c r="F23" i="4"/>
  <c r="B23" i="4"/>
  <c r="F21" i="4"/>
  <c r="B21" i="4"/>
  <c r="F22" i="4"/>
  <c r="B22" i="4"/>
  <c r="F20" i="4"/>
  <c r="B20" i="4"/>
  <c r="F14" i="4"/>
  <c r="B14" i="4"/>
  <c r="F13" i="4"/>
  <c r="B13" i="4"/>
  <c r="F17" i="4"/>
  <c r="B17" i="4"/>
  <c r="F16" i="4"/>
  <c r="B16" i="4"/>
  <c r="F8" i="4"/>
  <c r="B8" i="4"/>
  <c r="F7" i="4"/>
  <c r="B7" i="4"/>
  <c r="F12" i="4"/>
  <c r="B12" i="4"/>
  <c r="F9" i="4"/>
  <c r="B9" i="4"/>
  <c r="F15" i="4"/>
  <c r="B15" i="4"/>
  <c r="F11" i="4"/>
  <c r="B11" i="4"/>
  <c r="F10" i="4"/>
  <c r="B10" i="4"/>
  <c r="F6" i="4"/>
  <c r="B6" i="4"/>
  <c r="F5" i="4"/>
  <c r="B5" i="4"/>
  <c r="I50" i="3"/>
  <c r="H50" i="3"/>
  <c r="C50" i="3"/>
  <c r="I89" i="3"/>
  <c r="H89" i="3"/>
  <c r="C89" i="3"/>
  <c r="I88" i="3"/>
  <c r="H88" i="3"/>
  <c r="C88" i="3"/>
  <c r="I17" i="3"/>
  <c r="H17" i="3"/>
  <c r="C17" i="3"/>
  <c r="I116" i="3"/>
  <c r="H116" i="3"/>
  <c r="C116" i="3"/>
  <c r="I197" i="3"/>
  <c r="H197" i="3"/>
  <c r="C197" i="3"/>
  <c r="I135" i="3"/>
  <c r="H135" i="3"/>
  <c r="C135" i="3"/>
  <c r="I173" i="3"/>
  <c r="H173" i="3"/>
  <c r="C173" i="3"/>
  <c r="I172" i="3"/>
  <c r="H172" i="3"/>
  <c r="C172" i="3"/>
  <c r="I66" i="3"/>
  <c r="H66" i="3"/>
  <c r="C66" i="3"/>
  <c r="C28" i="8" s="1" a="1"/>
  <c r="C28" i="8" s="1"/>
  <c r="I203" i="3"/>
  <c r="H203" i="3"/>
  <c r="C203" i="3"/>
  <c r="C6" i="8" s="1" a="1"/>
  <c r="C6" i="8" s="1"/>
  <c r="I201" i="3"/>
  <c r="H201" i="3"/>
  <c r="C201" i="3"/>
  <c r="C17" i="8" s="1" a="1"/>
  <c r="C17" i="8" s="1"/>
  <c r="I200" i="3"/>
  <c r="H200" i="3"/>
  <c r="C200" i="3"/>
  <c r="I199" i="3"/>
  <c r="H199" i="3"/>
  <c r="C199" i="3"/>
  <c r="I198" i="3"/>
  <c r="H198" i="3"/>
  <c r="C198" i="3"/>
  <c r="I196" i="3"/>
  <c r="H196" i="3"/>
  <c r="C196" i="3"/>
  <c r="I195" i="3"/>
  <c r="H195" i="3"/>
  <c r="C195" i="3"/>
  <c r="I193" i="3"/>
  <c r="H193" i="3"/>
  <c r="C193" i="3"/>
  <c r="C61" i="8" s="1" a="1"/>
  <c r="C61" i="8" s="1"/>
  <c r="I191" i="3"/>
  <c r="H191" i="3"/>
  <c r="C191" i="3"/>
  <c r="C37" i="8" s="1" a="1"/>
  <c r="C37" i="8" s="1"/>
  <c r="I190" i="3"/>
  <c r="H190" i="3"/>
  <c r="C190" i="3"/>
  <c r="I188" i="3"/>
  <c r="H188" i="3"/>
  <c r="C188" i="3"/>
  <c r="C26" i="8" s="1" a="1"/>
  <c r="C26" i="8" s="1"/>
  <c r="I186" i="3"/>
  <c r="H186" i="3"/>
  <c r="C186" i="3"/>
  <c r="C60" i="8" s="1" a="1"/>
  <c r="C60" i="8" s="1"/>
  <c r="I183" i="3"/>
  <c r="H183" i="3"/>
  <c r="C183" i="3"/>
  <c r="C55" i="8" s="1" a="1"/>
  <c r="C55" i="8" s="1"/>
  <c r="I182" i="3"/>
  <c r="H182" i="3"/>
  <c r="C182" i="3"/>
  <c r="I181" i="3"/>
  <c r="H181" i="3"/>
  <c r="C181" i="3"/>
  <c r="C49" i="8" s="1" a="1"/>
  <c r="C49" i="8" s="1"/>
  <c r="I179" i="3"/>
  <c r="H179" i="3"/>
  <c r="C179" i="3"/>
  <c r="C40" i="8" s="1" a="1"/>
  <c r="C40" i="8" s="1"/>
  <c r="I178" i="3"/>
  <c r="H178" i="3"/>
  <c r="C178" i="3"/>
  <c r="I177" i="3"/>
  <c r="H177" i="3"/>
  <c r="C177" i="3"/>
  <c r="I176" i="3"/>
  <c r="H176" i="3"/>
  <c r="C176" i="3"/>
  <c r="I171" i="3"/>
  <c r="H171" i="3"/>
  <c r="C171" i="3"/>
  <c r="C16" i="8" s="1" a="1"/>
  <c r="C16" i="8" s="1"/>
  <c r="I169" i="3"/>
  <c r="H169" i="3"/>
  <c r="C169" i="3"/>
  <c r="C15" i="8" s="1" a="1"/>
  <c r="C15" i="8" s="1"/>
  <c r="I168" i="3"/>
  <c r="H168" i="3"/>
  <c r="C168" i="3"/>
  <c r="I167" i="3"/>
  <c r="H167" i="3"/>
  <c r="C167" i="3"/>
  <c r="I166" i="3"/>
  <c r="H166" i="3"/>
  <c r="C166" i="3"/>
  <c r="I165" i="3"/>
  <c r="H165" i="3"/>
  <c r="C165" i="3"/>
  <c r="C36" i="8" s="1" a="1"/>
  <c r="C36" i="8" s="1"/>
  <c r="I164" i="3"/>
  <c r="H164" i="3"/>
  <c r="C164" i="3"/>
  <c r="C25" i="8" s="1" a="1"/>
  <c r="C25" i="8" s="1"/>
  <c r="I163" i="3"/>
  <c r="H163" i="3"/>
  <c r="C163" i="3"/>
  <c r="I162" i="3"/>
  <c r="H162" i="3"/>
  <c r="C162" i="3"/>
  <c r="I161" i="3"/>
  <c r="H161" i="3"/>
  <c r="C161" i="3"/>
  <c r="I160" i="3"/>
  <c r="H160" i="3"/>
  <c r="C160" i="3"/>
  <c r="C48" i="8" s="1" a="1"/>
  <c r="C48" i="8" s="1"/>
  <c r="I159" i="3"/>
  <c r="H159" i="3"/>
  <c r="C159" i="3"/>
  <c r="C24" i="8" s="1" a="1"/>
  <c r="C24" i="8" s="1"/>
  <c r="I156" i="3"/>
  <c r="H156" i="3"/>
  <c r="C156" i="3"/>
  <c r="C14" i="8" s="1" a="1"/>
  <c r="C14" i="8" s="1"/>
  <c r="I153" i="3"/>
  <c r="H153" i="3"/>
  <c r="C153" i="3"/>
  <c r="C23" i="8" s="1" a="1"/>
  <c r="C23" i="8" s="1"/>
  <c r="I152" i="3"/>
  <c r="H152" i="3"/>
  <c r="C152" i="3"/>
  <c r="I151" i="3"/>
  <c r="H151" i="3"/>
  <c r="C151" i="3"/>
  <c r="C47" i="8" s="1" a="1"/>
  <c r="C47" i="8" s="1"/>
  <c r="I148" i="3"/>
  <c r="H148" i="3"/>
  <c r="C148" i="3"/>
  <c r="C54" i="8" s="1" a="1"/>
  <c r="C54" i="8" s="1"/>
  <c r="I147" i="3"/>
  <c r="H147" i="3"/>
  <c r="C147" i="3"/>
  <c r="I146" i="3"/>
  <c r="H146" i="3"/>
  <c r="C146" i="3"/>
  <c r="I145" i="3"/>
  <c r="H145" i="3"/>
  <c r="C145" i="3"/>
  <c r="I144" i="3"/>
  <c r="H144" i="3"/>
  <c r="C144" i="3"/>
  <c r="I143" i="3"/>
  <c r="H143" i="3"/>
  <c r="C143" i="3"/>
  <c r="I141" i="3"/>
  <c r="H141" i="3"/>
  <c r="C141" i="3"/>
  <c r="C46" i="8" s="1" a="1"/>
  <c r="C46" i="8" s="1"/>
  <c r="I138" i="3"/>
  <c r="H138" i="3"/>
  <c r="C138" i="3"/>
  <c r="C30" i="8" s="1" a="1"/>
  <c r="C30" i="8" s="1"/>
  <c r="I137" i="3"/>
  <c r="H137" i="3"/>
  <c r="C137" i="3"/>
  <c r="I136" i="3"/>
  <c r="H136" i="3"/>
  <c r="C136" i="3"/>
  <c r="I134" i="3"/>
  <c r="H134" i="3"/>
  <c r="C134" i="3"/>
  <c r="I133" i="3"/>
  <c r="H133" i="3"/>
  <c r="C133" i="3"/>
  <c r="I132" i="3"/>
  <c r="H132" i="3"/>
  <c r="C132" i="3"/>
  <c r="C35" i="8" s="1" a="1"/>
  <c r="C35" i="8" s="1"/>
  <c r="I131" i="3"/>
  <c r="H131" i="3"/>
  <c r="C131" i="3"/>
  <c r="C34" i="8" s="1" a="1"/>
  <c r="C34" i="8" s="1"/>
  <c r="I130" i="3"/>
  <c r="H130" i="3"/>
  <c r="C130" i="3"/>
  <c r="C22" i="8" s="1" a="1"/>
  <c r="C22" i="8" s="1"/>
  <c r="I127" i="3"/>
  <c r="H127" i="3"/>
  <c r="C127" i="3"/>
  <c r="C59" i="8" s="1" a="1"/>
  <c r="C59" i="8" s="1"/>
  <c r="I124" i="3"/>
  <c r="H124" i="3"/>
  <c r="C124" i="3"/>
  <c r="C53" i="8" s="1" a="1"/>
  <c r="C53" i="8" s="1"/>
  <c r="I123" i="3"/>
  <c r="H123" i="3"/>
  <c r="C123" i="3"/>
  <c r="I122" i="3"/>
  <c r="H122" i="3"/>
  <c r="C122" i="3"/>
  <c r="I121" i="3"/>
  <c r="H121" i="3"/>
  <c r="C121" i="3"/>
  <c r="I120" i="3"/>
  <c r="H120" i="3"/>
  <c r="C120" i="3"/>
  <c r="C44" i="8" s="1" a="1"/>
  <c r="C44" i="8" s="1"/>
  <c r="I117" i="3"/>
  <c r="H117" i="3"/>
  <c r="C117" i="3"/>
  <c r="C58" i="8" s="1" a="1"/>
  <c r="C58" i="8" s="1"/>
  <c r="I115" i="3"/>
  <c r="H115" i="3"/>
  <c r="C115" i="3"/>
  <c r="C43" i="8" s="1" a="1"/>
  <c r="C43" i="8" s="1"/>
  <c r="I112" i="3"/>
  <c r="H112" i="3"/>
  <c r="C112" i="3"/>
  <c r="C13" i="8" s="1" a="1"/>
  <c r="C13" i="8" s="1"/>
  <c r="I109" i="3"/>
  <c r="H109" i="3"/>
  <c r="C109" i="3"/>
  <c r="C41" i="8" s="1" a="1"/>
  <c r="C41" i="8" s="1"/>
  <c r="I108" i="3"/>
  <c r="H108" i="3"/>
  <c r="C108" i="3"/>
  <c r="I107" i="3"/>
  <c r="H107" i="3"/>
  <c r="C107" i="3"/>
  <c r="I106" i="3"/>
  <c r="H106" i="3"/>
  <c r="C106" i="3"/>
  <c r="I103" i="3"/>
  <c r="H103" i="3"/>
  <c r="C103" i="3"/>
  <c r="C39" i="8" s="1" a="1"/>
  <c r="C39" i="8" s="1"/>
  <c r="I102" i="3"/>
  <c r="H102" i="3"/>
  <c r="C102" i="3"/>
  <c r="I101" i="3"/>
  <c r="H101" i="3"/>
  <c r="C101" i="3"/>
  <c r="I98" i="3"/>
  <c r="H98" i="3"/>
  <c r="C98" i="3"/>
  <c r="C12" i="8" s="1" a="1"/>
  <c r="C12" i="8" s="1"/>
  <c r="I97" i="3"/>
  <c r="H97" i="3"/>
  <c r="C97" i="3"/>
  <c r="I96" i="3"/>
  <c r="H96" i="3"/>
  <c r="C96" i="3"/>
  <c r="I95" i="3"/>
  <c r="H95" i="3"/>
  <c r="C95" i="3"/>
  <c r="C21" i="8" s="1" a="1"/>
  <c r="C21" i="8" s="1"/>
  <c r="I94" i="3"/>
  <c r="H94" i="3"/>
  <c r="C94" i="3"/>
  <c r="I93" i="3"/>
  <c r="H93" i="3"/>
  <c r="C93" i="3"/>
  <c r="I92" i="3"/>
  <c r="H92" i="3"/>
  <c r="C92" i="3"/>
  <c r="I87" i="3"/>
  <c r="H87" i="3"/>
  <c r="C87" i="3"/>
  <c r="C33" i="8" s="1" a="1"/>
  <c r="C33" i="8" s="1"/>
  <c r="I86" i="3"/>
  <c r="H86" i="3"/>
  <c r="C86" i="3"/>
  <c r="I85" i="3"/>
  <c r="H85" i="3"/>
  <c r="C85" i="3"/>
  <c r="I84" i="3"/>
  <c r="H84" i="3"/>
  <c r="C84" i="3"/>
  <c r="I83" i="3"/>
  <c r="H83" i="3"/>
  <c r="C83" i="3"/>
  <c r="I80" i="3"/>
  <c r="H80" i="3"/>
  <c r="C80" i="3"/>
  <c r="C29" i="8" s="1" a="1"/>
  <c r="C29" i="8" s="1"/>
  <c r="I79" i="3"/>
  <c r="H79" i="3"/>
  <c r="C79" i="3"/>
  <c r="I78" i="3"/>
  <c r="H78" i="3"/>
  <c r="C78" i="3"/>
  <c r="I77" i="3"/>
  <c r="H77" i="3"/>
  <c r="C77" i="3"/>
  <c r="C20" i="8" s="1" a="1"/>
  <c r="C20" i="8" s="1"/>
  <c r="I76" i="3"/>
  <c r="H76" i="3"/>
  <c r="C76" i="3"/>
  <c r="I75" i="3"/>
  <c r="H75" i="3"/>
  <c r="C75" i="3"/>
  <c r="C19" i="8" s="1" a="1"/>
  <c r="C19" i="8" s="1"/>
  <c r="I74" i="3"/>
  <c r="H74" i="3"/>
  <c r="C74" i="3"/>
  <c r="I71" i="3"/>
  <c r="H71" i="3"/>
  <c r="C71" i="3"/>
  <c r="C11" i="8" s="1" a="1"/>
  <c r="C11" i="8" s="1"/>
  <c r="I70" i="3"/>
  <c r="H70" i="3"/>
  <c r="C70" i="3"/>
  <c r="I69" i="3"/>
  <c r="H69" i="3"/>
  <c r="C69" i="3"/>
  <c r="I65" i="3"/>
  <c r="H65" i="3"/>
  <c r="C65" i="3"/>
  <c r="I64" i="3"/>
  <c r="H64" i="3"/>
  <c r="C64" i="3"/>
  <c r="I63" i="3"/>
  <c r="H63" i="3"/>
  <c r="C63" i="3"/>
  <c r="C27" i="8" s="1" a="1"/>
  <c r="C27" i="8" s="1"/>
  <c r="I62" i="3"/>
  <c r="H62" i="3"/>
  <c r="C62" i="3"/>
  <c r="I61" i="3"/>
  <c r="H61" i="3"/>
  <c r="C61" i="3"/>
  <c r="I60" i="3"/>
  <c r="H60" i="3"/>
  <c r="C60" i="3"/>
  <c r="I57" i="3"/>
  <c r="H57" i="3"/>
  <c r="C57" i="3"/>
  <c r="C52" i="8" s="1" a="1"/>
  <c r="C52" i="8" s="1"/>
  <c r="I56" i="3"/>
  <c r="H56" i="3"/>
  <c r="C56" i="3"/>
  <c r="I55" i="3"/>
  <c r="H55" i="3"/>
  <c r="C55" i="3"/>
  <c r="I54" i="3"/>
  <c r="H54" i="3"/>
  <c r="C54" i="3"/>
  <c r="I53" i="3"/>
  <c r="H53" i="3"/>
  <c r="C53" i="3"/>
  <c r="C51" i="8" s="1" a="1"/>
  <c r="C51" i="8" s="1"/>
  <c r="I52" i="3"/>
  <c r="H52" i="3"/>
  <c r="C52" i="3"/>
  <c r="I49" i="3"/>
  <c r="H49" i="3"/>
  <c r="C49" i="3"/>
  <c r="C32" i="8" s="1" a="1"/>
  <c r="C32" i="8" s="1"/>
  <c r="I48" i="3"/>
  <c r="H48" i="3"/>
  <c r="C48" i="3"/>
  <c r="I47" i="3"/>
  <c r="H47" i="3"/>
  <c r="C47" i="3"/>
  <c r="I46" i="3"/>
  <c r="H46" i="3"/>
  <c r="C46" i="3"/>
  <c r="I45" i="3"/>
  <c r="H45" i="3"/>
  <c r="C45" i="3"/>
  <c r="I44" i="3"/>
  <c r="H44" i="3"/>
  <c r="C44" i="3"/>
  <c r="I42" i="3"/>
  <c r="H42" i="3"/>
  <c r="C42" i="3"/>
  <c r="C62" i="8" s="1" a="1"/>
  <c r="C62" i="8" s="1"/>
  <c r="I39" i="3"/>
  <c r="H39" i="3"/>
  <c r="C39" i="3"/>
  <c r="C5" i="8" s="1" a="1"/>
  <c r="C5" i="8" s="1"/>
  <c r="I38" i="3"/>
  <c r="H38" i="3"/>
  <c r="C38" i="3"/>
  <c r="C10" i="8" s="1" a="1"/>
  <c r="C10" i="8" s="1"/>
  <c r="I35" i="3"/>
  <c r="H35" i="3"/>
  <c r="C35" i="3"/>
  <c r="C9" i="8" s="1" a="1"/>
  <c r="C9" i="8" s="1"/>
  <c r="I34" i="3"/>
  <c r="H34" i="3"/>
  <c r="C34" i="3"/>
  <c r="I33" i="3"/>
  <c r="H33" i="3"/>
  <c r="C33" i="3"/>
  <c r="I30" i="3"/>
  <c r="H30" i="3"/>
  <c r="C30" i="3"/>
  <c r="C57" i="8" s="1" a="1"/>
  <c r="C57" i="8" s="1"/>
  <c r="I29" i="3"/>
  <c r="H29" i="3"/>
  <c r="C29" i="3"/>
  <c r="I28" i="3"/>
  <c r="H28" i="3"/>
  <c r="C28" i="3"/>
  <c r="I25" i="3"/>
  <c r="H25" i="3"/>
  <c r="C25" i="3"/>
  <c r="C56" i="8" s="1" a="1"/>
  <c r="C56" i="8" s="1"/>
  <c r="I22" i="3"/>
  <c r="H22" i="3"/>
  <c r="C22" i="3"/>
  <c r="C38" i="8" s="1" a="1"/>
  <c r="C38" i="8" s="1"/>
  <c r="I21" i="3"/>
  <c r="H21" i="3"/>
  <c r="C21" i="3"/>
  <c r="I20" i="3"/>
  <c r="H20" i="3"/>
  <c r="C20" i="3"/>
  <c r="I19" i="3"/>
  <c r="H19" i="3"/>
  <c r="C19" i="3"/>
  <c r="C8" i="8" s="1" a="1"/>
  <c r="C8" i="8" s="1"/>
  <c r="I18" i="3"/>
  <c r="H18" i="3"/>
  <c r="C18" i="3"/>
  <c r="C18" i="8" s="1" a="1"/>
  <c r="C18" i="8" s="1"/>
  <c r="I16" i="3"/>
  <c r="H16" i="3"/>
  <c r="C16" i="3"/>
  <c r="I15" i="3"/>
  <c r="H15" i="3"/>
  <c r="C15" i="3"/>
  <c r="I12" i="3"/>
  <c r="H12" i="3"/>
  <c r="C12" i="3"/>
  <c r="C42" i="8" s="1" a="1"/>
  <c r="C42" i="8" s="1"/>
  <c r="I11" i="3"/>
  <c r="H11" i="3"/>
  <c r="C11" i="3"/>
  <c r="I8" i="3"/>
  <c r="H8" i="3"/>
  <c r="C8" i="3"/>
  <c r="C31" i="8" s="1" a="1"/>
  <c r="C31" i="8" s="1"/>
  <c r="I7" i="3"/>
  <c r="H7" i="3"/>
  <c r="C7" i="3"/>
  <c r="I6" i="3"/>
  <c r="H6" i="3"/>
  <c r="C6" i="3"/>
  <c r="I5" i="3"/>
  <c r="H5" i="3"/>
  <c r="C5" i="3"/>
  <c r="E20" i="2"/>
  <c r="E19" i="2"/>
  <c r="E18" i="2"/>
  <c r="F11" i="2"/>
  <c r="F10" i="2"/>
  <c r="F9" i="2"/>
  <c r="F8" i="2"/>
  <c r="F7" i="2"/>
  <c r="F6" i="2"/>
  <c r="AG77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AK76" i="9"/>
  <c r="AK75" i="9"/>
  <c r="AK74" i="9"/>
  <c r="AK73" i="9"/>
  <c r="AK72" i="9"/>
  <c r="AK71" i="9"/>
  <c r="AK70" i="9"/>
  <c r="AK69" i="9"/>
  <c r="AK68" i="9"/>
  <c r="AK67" i="9"/>
  <c r="AK66" i="9"/>
  <c r="AK62" i="9"/>
  <c r="D62" i="9"/>
  <c r="AK61" i="9"/>
  <c r="D61" i="9"/>
  <c r="AK60" i="9"/>
  <c r="D60" i="9"/>
  <c r="AK59" i="9"/>
  <c r="D59" i="9"/>
  <c r="AK58" i="9"/>
  <c r="D58" i="9"/>
  <c r="AK57" i="9"/>
  <c r="D57" i="9"/>
  <c r="AK56" i="9"/>
  <c r="D56" i="9"/>
  <c r="AK55" i="9"/>
  <c r="D55" i="9"/>
  <c r="AK54" i="9"/>
  <c r="D54" i="9"/>
  <c r="AK53" i="9"/>
  <c r="D53" i="9"/>
  <c r="AK52" i="9"/>
  <c r="D52" i="9"/>
  <c r="AK51" i="9"/>
  <c r="D51" i="9"/>
  <c r="AK50" i="9"/>
  <c r="D50" i="9"/>
  <c r="AK49" i="9"/>
  <c r="D49" i="9"/>
  <c r="AK48" i="9"/>
  <c r="D48" i="9"/>
  <c r="AK47" i="9"/>
  <c r="D47" i="9"/>
  <c r="AK46" i="9"/>
  <c r="D46" i="9"/>
  <c r="AK45" i="9"/>
  <c r="D45" i="9"/>
  <c r="AK44" i="9"/>
  <c r="D44" i="9"/>
  <c r="AK43" i="9"/>
  <c r="D43" i="9"/>
  <c r="AK42" i="9"/>
  <c r="D42" i="9"/>
  <c r="AK41" i="9"/>
  <c r="D41" i="9"/>
  <c r="AK40" i="9"/>
  <c r="D40" i="9"/>
  <c r="AK39" i="9"/>
  <c r="D39" i="9"/>
  <c r="AK38" i="9"/>
  <c r="D38" i="9"/>
  <c r="AK37" i="9"/>
  <c r="D37" i="9"/>
  <c r="AK36" i="9"/>
  <c r="D36" i="9"/>
  <c r="AK35" i="9"/>
  <c r="D35" i="9"/>
  <c r="AK34" i="9"/>
  <c r="D34" i="9"/>
  <c r="AK33" i="9"/>
  <c r="D33" i="9"/>
  <c r="AK32" i="9"/>
  <c r="D32" i="9"/>
  <c r="AK31" i="9"/>
  <c r="D31" i="9"/>
  <c r="AK30" i="9"/>
  <c r="D30" i="9"/>
  <c r="AK29" i="9"/>
  <c r="D29" i="9"/>
  <c r="AK28" i="9"/>
  <c r="D28" i="9"/>
  <c r="AK27" i="9"/>
  <c r="D27" i="9"/>
  <c r="AK26" i="9"/>
  <c r="D26" i="9"/>
  <c r="AK25" i="9"/>
  <c r="D25" i="9"/>
  <c r="AK24" i="9"/>
  <c r="D24" i="9"/>
  <c r="AK23" i="9"/>
  <c r="D23" i="9"/>
  <c r="AK22" i="9"/>
  <c r="D22" i="9"/>
  <c r="AK21" i="9"/>
  <c r="D21" i="9"/>
  <c r="AK20" i="9"/>
  <c r="D20" i="9"/>
  <c r="AK19" i="9"/>
  <c r="D19" i="9"/>
  <c r="AK18" i="9"/>
  <c r="D18" i="9"/>
  <c r="AK17" i="9"/>
  <c r="D17" i="9"/>
  <c r="AK16" i="9"/>
  <c r="D16" i="9"/>
  <c r="AK15" i="9"/>
  <c r="D15" i="9"/>
  <c r="AK14" i="9"/>
  <c r="D14" i="9"/>
  <c r="AK13" i="9"/>
  <c r="D13" i="9"/>
  <c r="AK12" i="9"/>
  <c r="D12" i="9"/>
  <c r="AK11" i="9"/>
  <c r="D11" i="9"/>
  <c r="AK10" i="9"/>
  <c r="D10" i="9"/>
  <c r="AK9" i="9"/>
  <c r="D9" i="9"/>
  <c r="AK8" i="9"/>
  <c r="D8" i="9"/>
  <c r="AK7" i="9"/>
  <c r="D7" i="9"/>
  <c r="AK6" i="9"/>
  <c r="D6" i="9"/>
  <c r="AK5" i="9"/>
  <c r="D5" i="9"/>
  <c r="S590" i="5" l="1"/>
  <c r="S2649" i="5"/>
  <c r="S2801" i="5"/>
  <c r="S2802" i="5"/>
  <c r="S2803" i="5"/>
  <c r="S2804" i="5"/>
  <c r="S2805" i="5"/>
  <c r="S2806" i="5"/>
  <c r="S2807" i="5"/>
  <c r="S2808" i="5"/>
  <c r="S2809" i="5"/>
  <c r="S2810" i="5"/>
  <c r="S2425" i="5"/>
  <c r="S2582" i="5"/>
  <c r="S2584" i="5"/>
  <c r="S2586" i="5"/>
  <c r="S2588" i="5"/>
  <c r="S2590" i="5"/>
  <c r="S2592" i="5"/>
  <c r="S2593" i="5"/>
  <c r="S2595" i="5"/>
  <c r="S2597" i="5"/>
  <c r="S2599" i="5"/>
  <c r="S2601" i="5"/>
  <c r="S2603" i="5"/>
  <c r="S2605" i="5"/>
  <c r="S2606" i="5"/>
  <c r="S2608" i="5"/>
  <c r="S2610" i="5"/>
  <c r="S2612" i="5"/>
  <c r="S2614" i="5"/>
  <c r="S2616" i="5"/>
  <c r="S2617" i="5"/>
  <c r="S2618" i="5"/>
  <c r="S2619" i="5"/>
  <c r="S2621" i="5"/>
  <c r="S2623" i="5"/>
  <c r="S2624" i="5"/>
  <c r="S2626" i="5"/>
  <c r="S2628" i="5"/>
  <c r="S2630" i="5"/>
  <c r="S2632" i="5"/>
  <c r="S2634" i="5"/>
  <c r="S2636" i="5"/>
  <c r="S2638" i="5"/>
  <c r="S2639" i="5"/>
  <c r="S2641" i="5"/>
  <c r="S2643" i="5"/>
  <c r="S2645" i="5"/>
  <c r="S2647" i="5"/>
  <c r="S2733" i="5"/>
  <c r="S2651" i="5"/>
  <c r="S2653" i="5"/>
  <c r="S2655" i="5"/>
  <c r="S2657" i="5"/>
  <c r="S2659" i="5"/>
  <c r="S2665" i="5"/>
  <c r="S2666" i="5"/>
  <c r="S2668" i="5"/>
  <c r="S2670" i="5"/>
  <c r="S2672" i="5"/>
  <c r="S2674" i="5"/>
  <c r="S2676" i="5"/>
  <c r="S2678" i="5"/>
  <c r="S2680" i="5"/>
  <c r="S2681" i="5"/>
  <c r="S2684" i="5"/>
  <c r="S2686" i="5"/>
  <c r="S2687" i="5"/>
  <c r="S2689" i="5"/>
  <c r="S2691" i="5"/>
  <c r="S2693" i="5"/>
  <c r="S2695" i="5"/>
  <c r="S2697" i="5"/>
  <c r="S2699" i="5"/>
  <c r="S2709" i="5"/>
  <c r="S2710" i="5"/>
  <c r="S2711" i="5"/>
  <c r="S2712" i="5"/>
  <c r="S2713" i="5"/>
  <c r="S2714" i="5"/>
  <c r="S2715" i="5"/>
  <c r="S2716" i="5"/>
  <c r="S2717" i="5"/>
  <c r="S2718" i="5"/>
  <c r="S2719" i="5"/>
  <c r="S2720" i="5"/>
  <c r="S2721" i="5"/>
  <c r="S2722" i="5"/>
  <c r="S2723" i="5"/>
  <c r="S2724" i="5"/>
  <c r="S2725" i="5"/>
  <c r="S2726" i="5"/>
  <c r="S2727" i="5"/>
  <c r="S2728" i="5"/>
  <c r="S2729" i="5"/>
  <c r="S2730" i="5"/>
  <c r="S2731" i="5"/>
  <c r="S2732" i="5"/>
  <c r="S2426" i="5"/>
  <c r="S2735" i="5"/>
  <c r="S2736" i="5"/>
  <c r="S2737" i="5"/>
  <c r="S2738" i="5"/>
  <c r="S2740" i="5"/>
  <c r="S2741" i="5"/>
  <c r="S2743" i="5"/>
  <c r="S2745" i="5"/>
  <c r="S2427" i="5"/>
  <c r="S2428" i="5"/>
  <c r="S2429" i="5"/>
  <c r="S2430" i="5"/>
  <c r="S2431" i="5"/>
  <c r="S2432" i="5"/>
  <c r="S2433" i="5"/>
  <c r="S2434" i="5"/>
  <c r="S2435" i="5"/>
  <c r="S2436" i="5"/>
  <c r="S2437" i="5"/>
  <c r="S2438" i="5"/>
  <c r="S2439" i="5"/>
  <c r="S2440" i="5"/>
  <c r="S2441" i="5"/>
  <c r="S2442" i="5"/>
  <c r="S2443" i="5"/>
  <c r="S2444" i="5"/>
  <c r="S2445" i="5"/>
  <c r="S2446" i="5"/>
  <c r="S2447" i="5"/>
  <c r="S2448" i="5"/>
  <c r="S2449" i="5"/>
  <c r="S2450" i="5"/>
  <c r="S2451" i="5"/>
  <c r="S2452" i="5"/>
  <c r="S2453" i="5"/>
  <c r="S2454" i="5"/>
  <c r="S2455" i="5"/>
  <c r="S2456" i="5"/>
  <c r="S2457" i="5"/>
  <c r="S2458" i="5"/>
  <c r="S2459" i="5"/>
  <c r="S2460" i="5"/>
  <c r="S2461" i="5"/>
  <c r="S2462" i="5"/>
  <c r="S2463" i="5"/>
  <c r="S2464" i="5"/>
  <c r="S2465" i="5"/>
  <c r="S2466" i="5"/>
  <c r="S2467" i="5"/>
  <c r="S2468" i="5"/>
  <c r="S2469" i="5"/>
  <c r="S2470" i="5"/>
  <c r="S2471" i="5"/>
  <c r="S2472" i="5"/>
  <c r="S2473" i="5"/>
  <c r="S2474" i="5"/>
  <c r="S2475" i="5"/>
  <c r="S2476" i="5"/>
  <c r="S2477" i="5"/>
  <c r="S2478" i="5"/>
  <c r="S2479" i="5"/>
  <c r="S2480" i="5"/>
  <c r="S2481" i="5"/>
  <c r="S2482" i="5"/>
  <c r="S2483" i="5"/>
  <c r="S2484" i="5"/>
  <c r="S2485" i="5"/>
  <c r="S2486" i="5"/>
  <c r="S2487" i="5"/>
  <c r="S2488" i="5"/>
  <c r="S2489" i="5"/>
  <c r="S2490" i="5"/>
  <c r="S2491" i="5"/>
  <c r="S2492" i="5"/>
  <c r="S2493" i="5"/>
  <c r="S2494" i="5"/>
  <c r="S2495" i="5"/>
  <c r="S2496" i="5"/>
  <c r="S2497" i="5"/>
  <c r="S2498" i="5"/>
  <c r="S2499" i="5"/>
  <c r="S2500" i="5"/>
  <c r="S2501" i="5"/>
  <c r="S2502" i="5"/>
  <c r="S2503" i="5"/>
  <c r="S2504" i="5"/>
  <c r="S2505" i="5"/>
  <c r="S2506" i="5"/>
  <c r="S2507" i="5"/>
  <c r="S2508" i="5"/>
  <c r="S2509" i="5"/>
  <c r="S2510" i="5"/>
  <c r="S2511" i="5"/>
  <c r="S2512" i="5"/>
  <c r="S2513" i="5"/>
  <c r="S2514" i="5"/>
  <c r="S2515" i="5"/>
  <c r="S2516" i="5"/>
  <c r="S2517" i="5"/>
  <c r="S2518" i="5"/>
  <c r="S2519" i="5"/>
  <c r="S2520" i="5"/>
  <c r="S2521" i="5"/>
  <c r="S2522" i="5"/>
  <c r="S2523" i="5"/>
  <c r="S2524" i="5"/>
  <c r="S2525" i="5"/>
  <c r="S2526" i="5"/>
  <c r="S2527" i="5"/>
  <c r="S2528" i="5"/>
  <c r="S2529" i="5"/>
  <c r="S2530" i="5"/>
  <c r="S2531" i="5"/>
  <c r="S2532" i="5"/>
  <c r="S2533" i="5"/>
  <c r="S2534" i="5"/>
  <c r="S2535" i="5"/>
  <c r="S2536" i="5"/>
  <c r="S2537" i="5"/>
  <c r="S2538" i="5"/>
  <c r="S2539" i="5"/>
  <c r="S2540" i="5"/>
  <c r="S2541" i="5"/>
  <c r="S2542" i="5"/>
  <c r="S2543" i="5"/>
  <c r="S2544" i="5"/>
  <c r="S2545" i="5"/>
  <c r="S2546" i="5"/>
  <c r="S2547" i="5"/>
  <c r="S2548" i="5"/>
  <c r="S2549" i="5"/>
  <c r="S2550" i="5"/>
  <c r="S2551" i="5"/>
  <c r="S2552" i="5"/>
  <c r="S2553" i="5"/>
  <c r="S2554" i="5"/>
  <c r="S2555" i="5"/>
  <c r="S2556" i="5"/>
  <c r="S2557" i="5"/>
  <c r="S2558" i="5"/>
  <c r="S2559" i="5"/>
  <c r="S2560" i="5"/>
  <c r="S2561" i="5"/>
  <c r="S2562" i="5"/>
  <c r="S2563" i="5"/>
  <c r="S2564" i="5"/>
  <c r="S2565" i="5"/>
  <c r="S2566" i="5"/>
  <c r="S2567" i="5"/>
  <c r="S2568" i="5"/>
  <c r="S2569" i="5"/>
  <c r="S2570" i="5"/>
  <c r="S2571" i="5"/>
  <c r="S2572" i="5"/>
  <c r="S2573" i="5"/>
  <c r="S2574" i="5"/>
  <c r="S2575" i="5"/>
  <c r="S2576" i="5"/>
  <c r="S2577" i="5"/>
  <c r="S2578" i="5"/>
  <c r="S2579" i="5"/>
  <c r="S2580" i="5"/>
  <c r="S2581" i="5"/>
  <c r="S2583" i="5"/>
  <c r="S2585" i="5"/>
  <c r="S2587" i="5"/>
  <c r="S2589" i="5"/>
  <c r="S2591" i="5"/>
  <c r="S2594" i="5"/>
  <c r="S2596" i="5"/>
  <c r="S2598" i="5"/>
  <c r="S2600" i="5"/>
  <c r="S2602" i="5"/>
  <c r="S2604" i="5"/>
  <c r="S2607" i="5"/>
  <c r="S2609" i="5"/>
  <c r="S2611" i="5"/>
  <c r="S2613" i="5"/>
  <c r="S2615" i="5"/>
  <c r="S2620" i="5"/>
  <c r="S2622" i="5"/>
  <c r="S2625" i="5"/>
  <c r="S2627" i="5"/>
  <c r="S2629" i="5"/>
  <c r="S2631" i="5"/>
  <c r="S2633" i="5"/>
  <c r="S2635" i="5"/>
  <c r="S2637" i="5"/>
  <c r="S2640" i="5"/>
  <c r="S2642" i="5"/>
  <c r="S2644" i="5"/>
  <c r="S2646" i="5"/>
  <c r="S2648" i="5"/>
  <c r="S2650" i="5"/>
  <c r="S2652" i="5"/>
  <c r="S2654" i="5"/>
  <c r="S2656" i="5"/>
  <c r="S2658" i="5"/>
  <c r="S2660" i="5"/>
  <c r="S2661" i="5"/>
  <c r="S2662" i="5"/>
  <c r="S2663" i="5"/>
  <c r="S2664" i="5"/>
  <c r="S2667" i="5"/>
  <c r="S2669" i="5"/>
  <c r="S2671" i="5"/>
  <c r="S2673" i="5"/>
  <c r="S2675" i="5"/>
  <c r="S2677" i="5"/>
  <c r="S2679" i="5"/>
  <c r="S2682" i="5"/>
  <c r="S2683" i="5"/>
  <c r="S2685" i="5"/>
  <c r="S2688" i="5"/>
  <c r="S2690" i="5"/>
  <c r="S2692" i="5"/>
  <c r="S2694" i="5"/>
  <c r="S2696" i="5"/>
  <c r="S2698" i="5"/>
  <c r="S2700" i="5"/>
  <c r="S2701" i="5"/>
  <c r="S2702" i="5"/>
  <c r="S2703" i="5"/>
  <c r="S2704" i="5"/>
  <c r="S2705" i="5"/>
  <c r="S2706" i="5"/>
  <c r="S2707" i="5"/>
  <c r="S2708" i="5"/>
  <c r="S2734" i="5"/>
  <c r="S2739" i="5"/>
  <c r="S2742" i="5"/>
  <c r="S2744" i="5"/>
  <c r="S2746" i="5"/>
  <c r="S2747" i="5"/>
  <c r="S2748" i="5"/>
  <c r="S2749" i="5"/>
  <c r="S2750" i="5"/>
  <c r="S2751" i="5"/>
  <c r="S2752" i="5"/>
  <c r="S2753" i="5"/>
  <c r="S2754" i="5"/>
  <c r="S2755" i="5"/>
  <c r="S2756" i="5"/>
  <c r="S2757" i="5"/>
  <c r="S2758" i="5"/>
  <c r="S2759" i="5"/>
  <c r="S2760" i="5"/>
  <c r="S2761" i="5"/>
  <c r="S2762" i="5"/>
  <c r="S2763" i="5"/>
  <c r="S2764" i="5"/>
  <c r="S2765" i="5"/>
  <c r="S2766" i="5"/>
  <c r="S2767" i="5"/>
  <c r="S2768" i="5"/>
  <c r="S2769" i="5"/>
  <c r="S2770" i="5"/>
  <c r="S2771" i="5"/>
  <c r="S2772" i="5"/>
  <c r="S2773" i="5"/>
  <c r="S2774" i="5"/>
  <c r="S2775" i="5"/>
  <c r="S2776" i="5"/>
  <c r="S2777" i="5"/>
  <c r="S2778" i="5"/>
  <c r="S2779" i="5"/>
  <c r="S2780" i="5"/>
  <c r="S2781" i="5"/>
  <c r="S2782" i="5"/>
  <c r="S2783" i="5"/>
  <c r="S2784" i="5"/>
  <c r="S2785" i="5"/>
  <c r="S2786" i="5"/>
  <c r="S2787" i="5"/>
  <c r="S2788" i="5"/>
  <c r="S2789" i="5"/>
  <c r="S2790" i="5"/>
  <c r="S2791" i="5"/>
  <c r="S2792" i="5"/>
  <c r="S2793" i="5"/>
  <c r="S2794" i="5"/>
  <c r="S2795" i="5"/>
  <c r="S2796" i="5"/>
  <c r="S2797" i="5"/>
  <c r="S2798" i="5"/>
  <c r="S2799" i="5"/>
  <c r="S2800" i="5"/>
  <c r="C50" i="8" a="1"/>
  <c r="C50" i="8" s="1"/>
  <c r="C7" i="8" a="1"/>
  <c r="C7" i="8" s="1"/>
  <c r="S5" i="5"/>
  <c r="S26" i="5"/>
  <c r="S50" i="5"/>
  <c r="S71" i="5"/>
  <c r="S92" i="5"/>
  <c r="S113" i="5"/>
  <c r="S134" i="5"/>
  <c r="S156" i="5"/>
  <c r="S177" i="5"/>
  <c r="S198" i="5"/>
  <c r="S219" i="5"/>
  <c r="S240" i="5"/>
  <c r="S12" i="5"/>
  <c r="S33" i="5"/>
  <c r="S54" i="5"/>
  <c r="S75" i="5"/>
  <c r="S102" i="5"/>
  <c r="S129" i="5"/>
  <c r="S154" i="5"/>
  <c r="S181" i="5"/>
  <c r="S208" i="5"/>
  <c r="S7" i="5"/>
  <c r="S34" i="5"/>
  <c r="S61" i="5"/>
  <c r="S88" i="5"/>
  <c r="S115" i="5"/>
  <c r="S149" i="5"/>
  <c r="S185" i="5"/>
  <c r="S221" i="5"/>
  <c r="S258" i="5"/>
  <c r="S294" i="5"/>
  <c r="S330" i="5"/>
  <c r="S366" i="5"/>
  <c r="S414" i="5"/>
  <c r="S259" i="5"/>
  <c r="S313" i="5"/>
  <c r="S367" i="5"/>
  <c r="S278" i="5"/>
  <c r="S332" i="5"/>
  <c r="S386" i="5"/>
  <c r="S440" i="5"/>
  <c r="S494" i="5"/>
  <c r="S480" i="5"/>
  <c r="S534" i="5"/>
  <c r="S588" i="5"/>
  <c r="S520" i="5"/>
  <c r="S475" i="5"/>
  <c r="S518" i="5"/>
  <c r="S8" i="5"/>
  <c r="S32" i="5"/>
  <c r="S53" i="5"/>
  <c r="S74" i="5"/>
  <c r="S95" i="5"/>
  <c r="S116" i="5"/>
  <c r="S140" i="5"/>
  <c r="S159" i="5"/>
  <c r="S180" i="5"/>
  <c r="S201" i="5"/>
  <c r="S222" i="5"/>
  <c r="S246" i="5"/>
  <c r="S15" i="5"/>
  <c r="S36" i="5"/>
  <c r="S57" i="5"/>
  <c r="S78" i="5"/>
  <c r="S105" i="5"/>
  <c r="S132" i="5"/>
  <c r="S157" i="5"/>
  <c r="S184" i="5"/>
  <c r="S211" i="5"/>
  <c r="S10" i="5"/>
  <c r="S37" i="5"/>
  <c r="S64" i="5"/>
  <c r="S91" i="5"/>
  <c r="S124" i="5"/>
  <c r="S158" i="5"/>
  <c r="S194" i="5"/>
  <c r="S230" i="5"/>
  <c r="S267" i="5"/>
  <c r="S303" i="5"/>
  <c r="S339" i="5"/>
  <c r="S375" i="5"/>
  <c r="S429" i="5"/>
  <c r="S274" i="5"/>
  <c r="S328" i="5"/>
  <c r="S382" i="5"/>
  <c r="S293" i="5"/>
  <c r="S347" i="5"/>
  <c r="S401" i="5"/>
  <c r="S455" i="5"/>
  <c r="S441" i="5"/>
  <c r="S495" i="5"/>
  <c r="S549" i="5"/>
  <c r="S603" i="5"/>
  <c r="S589" i="5"/>
  <c r="S493" i="5"/>
  <c r="S536" i="5"/>
  <c r="S14" i="5"/>
  <c r="S35" i="5"/>
  <c r="S56" i="5"/>
  <c r="S77" i="5"/>
  <c r="S98" i="5"/>
  <c r="S122" i="5"/>
  <c r="S143" i="5"/>
  <c r="S162" i="5"/>
  <c r="S183" i="5"/>
  <c r="S204" i="5"/>
  <c r="S228" i="5"/>
  <c r="S249" i="5"/>
  <c r="S18" i="5"/>
  <c r="S39" i="5"/>
  <c r="S60" i="5"/>
  <c r="S84" i="5"/>
  <c r="S111" i="5"/>
  <c r="S138" i="5"/>
  <c r="S163" i="5"/>
  <c r="S190" i="5"/>
  <c r="S217" i="5"/>
  <c r="S16" i="5"/>
  <c r="S43" i="5"/>
  <c r="S70" i="5"/>
  <c r="S97" i="5"/>
  <c r="S127" i="5"/>
  <c r="S161" i="5"/>
  <c r="S197" i="5"/>
  <c r="S233" i="5"/>
  <c r="S270" i="5"/>
  <c r="S306" i="5"/>
  <c r="S342" i="5"/>
  <c r="S378" i="5"/>
  <c r="S432" i="5"/>
  <c r="S277" i="5"/>
  <c r="S331" i="5"/>
  <c r="S385" i="5"/>
  <c r="S296" i="5"/>
  <c r="S350" i="5"/>
  <c r="S404" i="5"/>
  <c r="S458" i="5"/>
  <c r="S444" i="5"/>
  <c r="S498" i="5"/>
  <c r="S552" i="5"/>
  <c r="S606" i="5"/>
  <c r="S403" i="5"/>
  <c r="S511" i="5"/>
  <c r="S554" i="5"/>
  <c r="S17" i="5"/>
  <c r="S38" i="5"/>
  <c r="S59" i="5"/>
  <c r="S80" i="5"/>
  <c r="S104" i="5"/>
  <c r="S125" i="5"/>
  <c r="S146" i="5"/>
  <c r="S165" i="5"/>
  <c r="S186" i="5"/>
  <c r="S210" i="5"/>
  <c r="S231" i="5"/>
  <c r="S252" i="5"/>
  <c r="S21" i="5"/>
  <c r="S42" i="5"/>
  <c r="S66" i="5"/>
  <c r="S87" i="5"/>
  <c r="S114" i="5"/>
  <c r="S141" i="5"/>
  <c r="S166" i="5"/>
  <c r="S193" i="5"/>
  <c r="S220" i="5"/>
  <c r="S19" i="5"/>
  <c r="S46" i="5"/>
  <c r="S73" i="5"/>
  <c r="S100" i="5"/>
  <c r="S133" i="5"/>
  <c r="S167" i="5"/>
  <c r="S203" i="5"/>
  <c r="S239" i="5"/>
  <c r="S276" i="5"/>
  <c r="S312" i="5"/>
  <c r="S348" i="5"/>
  <c r="S393" i="5"/>
  <c r="S238" i="5"/>
  <c r="S292" i="5"/>
  <c r="S346" i="5"/>
  <c r="S257" i="5"/>
  <c r="S311" i="5"/>
  <c r="S365" i="5"/>
  <c r="S419" i="5"/>
  <c r="S473" i="5"/>
  <c r="S459" i="5"/>
  <c r="S513" i="5"/>
  <c r="S567" i="5"/>
  <c r="S559" i="5"/>
  <c r="S421" i="5"/>
  <c r="S532" i="5"/>
  <c r="S572" i="5"/>
  <c r="S20" i="5"/>
  <c r="S41" i="5"/>
  <c r="S62" i="5"/>
  <c r="S86" i="5"/>
  <c r="S107" i="5"/>
  <c r="S128" i="5"/>
  <c r="S168" i="5"/>
  <c r="S192" i="5"/>
  <c r="S213" i="5"/>
  <c r="S234" i="5"/>
  <c r="S3" i="5"/>
  <c r="S24" i="5"/>
  <c r="S48" i="5"/>
  <c r="S69" i="5"/>
  <c r="S93" i="5"/>
  <c r="S120" i="5"/>
  <c r="S147" i="5"/>
  <c r="S172" i="5"/>
  <c r="S199" i="5"/>
  <c r="S226" i="5"/>
  <c r="S25" i="5"/>
  <c r="S52" i="5"/>
  <c r="S79" i="5"/>
  <c r="S106" i="5"/>
  <c r="S142" i="5"/>
  <c r="S176" i="5"/>
  <c r="S212" i="5"/>
  <c r="S248" i="5"/>
  <c r="S285" i="5"/>
  <c r="S321" i="5"/>
  <c r="S357" i="5"/>
  <c r="S396" i="5"/>
  <c r="S241" i="5"/>
  <c r="S295" i="5"/>
  <c r="S349" i="5"/>
  <c r="S260" i="5"/>
  <c r="S314" i="5"/>
  <c r="S368" i="5"/>
  <c r="S422" i="5"/>
  <c r="S476" i="5"/>
  <c r="S462" i="5"/>
  <c r="S516" i="5"/>
  <c r="S570" i="5"/>
  <c r="S574" i="5"/>
  <c r="S439" i="5"/>
  <c r="S550" i="5"/>
  <c r="S617" i="5"/>
  <c r="S599" i="5"/>
  <c r="S581" i="5"/>
  <c r="S563" i="5"/>
  <c r="S545" i="5"/>
  <c r="S527" i="5"/>
  <c r="S509" i="5"/>
  <c r="S568" i="5"/>
  <c r="S541" i="5"/>
  <c r="S523" i="5"/>
  <c r="S502" i="5"/>
  <c r="S484" i="5"/>
  <c r="S466" i="5"/>
  <c r="S448" i="5"/>
  <c r="S430" i="5"/>
  <c r="S412" i="5"/>
  <c r="S616" i="5"/>
  <c r="S565" i="5"/>
  <c r="S592" i="5"/>
  <c r="S612" i="5"/>
  <c r="S594" i="5"/>
  <c r="S576" i="5"/>
  <c r="S558" i="5"/>
  <c r="S540" i="5"/>
  <c r="S522" i="5"/>
  <c r="S504" i="5"/>
  <c r="S486" i="5"/>
  <c r="S468" i="5"/>
  <c r="S450" i="5"/>
  <c r="S500" i="5"/>
  <c r="S482" i="5"/>
  <c r="S464" i="5"/>
  <c r="S446" i="5"/>
  <c r="S428" i="5"/>
  <c r="S410" i="5"/>
  <c r="S392" i="5"/>
  <c r="S374" i="5"/>
  <c r="S356" i="5"/>
  <c r="S338" i="5"/>
  <c r="S320" i="5"/>
  <c r="S302" i="5"/>
  <c r="S284" i="5"/>
  <c r="S266" i="5"/>
  <c r="S391" i="5"/>
  <c r="S373" i="5"/>
  <c r="S355" i="5"/>
  <c r="S337" i="5"/>
  <c r="S319" i="5"/>
  <c r="S301" i="5"/>
  <c r="S283" i="5"/>
  <c r="S265" i="5"/>
  <c r="S247" i="5"/>
  <c r="S438" i="5"/>
  <c r="S420" i="5"/>
  <c r="S402" i="5"/>
  <c r="S384" i="5"/>
  <c r="S614" i="5"/>
  <c r="S596" i="5"/>
  <c r="S578" i="5"/>
  <c r="S560" i="5"/>
  <c r="S542" i="5"/>
  <c r="S524" i="5"/>
  <c r="S613" i="5"/>
  <c r="S562" i="5"/>
  <c r="S538" i="5"/>
  <c r="S517" i="5"/>
  <c r="S499" i="5"/>
  <c r="S481" i="5"/>
  <c r="S463" i="5"/>
  <c r="S445" i="5"/>
  <c r="S427" i="5"/>
  <c r="S409" i="5"/>
  <c r="S607" i="5"/>
  <c r="S553" i="5"/>
  <c r="S583" i="5"/>
  <c r="S609" i="5"/>
  <c r="S591" i="5"/>
  <c r="S573" i="5"/>
  <c r="S555" i="5"/>
  <c r="S537" i="5"/>
  <c r="S519" i="5"/>
  <c r="S501" i="5"/>
  <c r="S483" i="5"/>
  <c r="S465" i="5"/>
  <c r="S447" i="5"/>
  <c r="S497" i="5"/>
  <c r="S479" i="5"/>
  <c r="S461" i="5"/>
  <c r="S443" i="5"/>
  <c r="S425" i="5"/>
  <c r="S407" i="5"/>
  <c r="S389" i="5"/>
  <c r="S371" i="5"/>
  <c r="S353" i="5"/>
  <c r="S335" i="5"/>
  <c r="S317" i="5"/>
  <c r="S299" i="5"/>
  <c r="S281" i="5"/>
  <c r="S263" i="5"/>
  <c r="S388" i="5"/>
  <c r="S370" i="5"/>
  <c r="S352" i="5"/>
  <c r="S334" i="5"/>
  <c r="S316" i="5"/>
  <c r="S298" i="5"/>
  <c r="S280" i="5"/>
  <c r="S262" i="5"/>
  <c r="S244" i="5"/>
  <c r="S435" i="5"/>
  <c r="S417" i="5"/>
  <c r="S399" i="5"/>
  <c r="S381" i="5"/>
  <c r="S363" i="5"/>
  <c r="S345" i="5"/>
  <c r="S327" i="5"/>
  <c r="S309" i="5"/>
  <c r="S291" i="5"/>
  <c r="S273" i="5"/>
  <c r="S255" i="5"/>
  <c r="S236" i="5"/>
  <c r="S218" i="5"/>
  <c r="S200" i="5"/>
  <c r="S182" i="5"/>
  <c r="S164" i="5"/>
  <c r="S148" i="5"/>
  <c r="S130" i="5"/>
  <c r="S112" i="5"/>
  <c r="S94" i="5"/>
  <c r="S76" i="5"/>
  <c r="S58" i="5"/>
  <c r="S40" i="5"/>
  <c r="S22" i="5"/>
  <c r="S4" i="5"/>
  <c r="S214" i="5"/>
  <c r="S196" i="5"/>
  <c r="S178" i="5"/>
  <c r="S160" i="5"/>
  <c r="S144" i="5"/>
  <c r="S126" i="5"/>
  <c r="S108" i="5"/>
  <c r="S90" i="5"/>
  <c r="S611" i="5"/>
  <c r="S593" i="5"/>
  <c r="S575" i="5"/>
  <c r="S557" i="5"/>
  <c r="S539" i="5"/>
  <c r="S521" i="5"/>
  <c r="S604" i="5"/>
  <c r="S556" i="5"/>
  <c r="S535" i="5"/>
  <c r="S514" i="5"/>
  <c r="S496" i="5"/>
  <c r="S478" i="5"/>
  <c r="S460" i="5"/>
  <c r="S442" i="5"/>
  <c r="S424" i="5"/>
  <c r="S406" i="5"/>
  <c r="S598" i="5"/>
  <c r="S605" i="5"/>
  <c r="S587" i="5"/>
  <c r="S569" i="5"/>
  <c r="S551" i="5"/>
  <c r="S533" i="5"/>
  <c r="S515" i="5"/>
  <c r="S586" i="5"/>
  <c r="S547" i="5"/>
  <c r="S529" i="5"/>
  <c r="S508" i="5"/>
  <c r="S490" i="5"/>
  <c r="S472" i="5"/>
  <c r="S454" i="5"/>
  <c r="S436" i="5"/>
  <c r="S418" i="5"/>
  <c r="S400" i="5"/>
  <c r="S580" i="5"/>
  <c r="S610" i="5"/>
  <c r="S618" i="5"/>
  <c r="S600" i="5"/>
  <c r="S582" i="5"/>
  <c r="S564" i="5"/>
  <c r="S546" i="5"/>
  <c r="S528" i="5"/>
  <c r="S510" i="5"/>
  <c r="S492" i="5"/>
  <c r="S474" i="5"/>
  <c r="S456" i="5"/>
  <c r="S506" i="5"/>
  <c r="S488" i="5"/>
  <c r="S470" i="5"/>
  <c r="S452" i="5"/>
  <c r="S434" i="5"/>
  <c r="S416" i="5"/>
  <c r="S398" i="5"/>
  <c r="S380" i="5"/>
  <c r="S362" i="5"/>
  <c r="S344" i="5"/>
  <c r="S326" i="5"/>
  <c r="S308" i="5"/>
  <c r="S290" i="5"/>
  <c r="S272" i="5"/>
  <c r="S254" i="5"/>
  <c r="S379" i="5"/>
  <c r="S361" i="5"/>
  <c r="S343" i="5"/>
  <c r="S325" i="5"/>
  <c r="S307" i="5"/>
  <c r="S289" i="5"/>
  <c r="S271" i="5"/>
  <c r="S253" i="5"/>
  <c r="S235" i="5"/>
  <c r="S426" i="5"/>
  <c r="S408" i="5"/>
  <c r="S390" i="5"/>
  <c r="S372" i="5"/>
  <c r="S354" i="5"/>
  <c r="S336" i="5"/>
  <c r="S318" i="5"/>
  <c r="S300" i="5"/>
  <c r="S282" i="5"/>
  <c r="S264" i="5"/>
  <c r="S245" i="5"/>
  <c r="S227" i="5"/>
  <c r="S209" i="5"/>
  <c r="S191" i="5"/>
  <c r="S173" i="5"/>
  <c r="S155" i="5"/>
  <c r="S139" i="5"/>
  <c r="S121" i="5"/>
  <c r="S103" i="5"/>
  <c r="S85" i="5"/>
  <c r="S67" i="5"/>
  <c r="S49" i="5"/>
  <c r="S31" i="5"/>
  <c r="S13" i="5"/>
  <c r="S223" i="5"/>
  <c r="S205" i="5"/>
  <c r="S187" i="5"/>
  <c r="S169" i="5"/>
  <c r="S151" i="5"/>
  <c r="S135" i="5"/>
  <c r="S117" i="5"/>
  <c r="S99" i="5"/>
  <c r="S81" i="5"/>
  <c r="S63" i="5"/>
  <c r="S45" i="5"/>
  <c r="S27" i="5"/>
  <c r="S9" i="5"/>
  <c r="S243" i="5"/>
  <c r="S225" i="5"/>
  <c r="S207" i="5"/>
  <c r="S189" i="5"/>
  <c r="S171" i="5"/>
  <c r="S153" i="5"/>
  <c r="S137" i="5"/>
  <c r="S119" i="5"/>
  <c r="S101" i="5"/>
  <c r="S83" i="5"/>
  <c r="S65" i="5"/>
  <c r="S47" i="5"/>
  <c r="S29" i="5"/>
  <c r="S11" i="5"/>
  <c r="S602" i="5"/>
  <c r="S584" i="5"/>
  <c r="S566" i="5"/>
  <c r="S548" i="5"/>
  <c r="S530" i="5"/>
  <c r="S512" i="5"/>
  <c r="S577" i="5"/>
  <c r="S544" i="5"/>
  <c r="S526" i="5"/>
  <c r="S505" i="5"/>
  <c r="S487" i="5"/>
  <c r="S469" i="5"/>
  <c r="S451" i="5"/>
  <c r="S433" i="5"/>
  <c r="S415" i="5"/>
  <c r="S397" i="5"/>
  <c r="S571" i="5"/>
  <c r="S601" i="5"/>
  <c r="S615" i="5"/>
  <c r="S597" i="5"/>
  <c r="S579" i="5"/>
  <c r="S561" i="5"/>
  <c r="S543" i="5"/>
  <c r="S525" i="5"/>
  <c r="S507" i="5"/>
  <c r="S489" i="5"/>
  <c r="S471" i="5"/>
  <c r="S453" i="5"/>
  <c r="S503" i="5"/>
  <c r="S485" i="5"/>
  <c r="S467" i="5"/>
  <c r="S449" i="5"/>
  <c r="S431" i="5"/>
  <c r="S413" i="5"/>
  <c r="S395" i="5"/>
  <c r="S377" i="5"/>
  <c r="S359" i="5"/>
  <c r="S341" i="5"/>
  <c r="S323" i="5"/>
  <c r="S305" i="5"/>
  <c r="S287" i="5"/>
  <c r="S269" i="5"/>
  <c r="S394" i="5"/>
  <c r="S376" i="5"/>
  <c r="S358" i="5"/>
  <c r="S340" i="5"/>
  <c r="S322" i="5"/>
  <c r="S304" i="5"/>
  <c r="S286" i="5"/>
  <c r="S268" i="5"/>
  <c r="S250" i="5"/>
  <c r="S232" i="5"/>
  <c r="S423" i="5"/>
  <c r="S405" i="5"/>
  <c r="S387" i="5"/>
  <c r="S369" i="5"/>
  <c r="S351" i="5"/>
  <c r="S333" i="5"/>
  <c r="S315" i="5"/>
  <c r="S297" i="5"/>
  <c r="S279" i="5"/>
  <c r="S261" i="5"/>
  <c r="S242" i="5"/>
  <c r="S224" i="5"/>
  <c r="S206" i="5"/>
  <c r="S188" i="5"/>
  <c r="S170" i="5"/>
  <c r="S152" i="5"/>
  <c r="S136" i="5"/>
  <c r="S118" i="5"/>
  <c r="S2" i="5"/>
  <c r="S23" i="5"/>
  <c r="S44" i="5"/>
  <c r="S68" i="5"/>
  <c r="S89" i="5"/>
  <c r="S110" i="5"/>
  <c r="S131" i="5"/>
  <c r="S150" i="5"/>
  <c r="S174" i="5"/>
  <c r="S195" i="5"/>
  <c r="S216" i="5"/>
  <c r="S237" i="5"/>
  <c r="S6" i="5"/>
  <c r="S30" i="5"/>
  <c r="S51" i="5"/>
  <c r="S72" i="5"/>
  <c r="S96" i="5"/>
  <c r="S123" i="5"/>
  <c r="S175" i="5"/>
  <c r="S202" i="5"/>
  <c r="S229" i="5"/>
  <c r="S28" i="5"/>
  <c r="S55" i="5"/>
  <c r="S82" i="5"/>
  <c r="S109" i="5"/>
  <c r="S145" i="5"/>
  <c r="S179" i="5"/>
  <c r="S215" i="5"/>
  <c r="S251" i="5"/>
  <c r="S288" i="5"/>
  <c r="S324" i="5"/>
  <c r="S360" i="5"/>
  <c r="S411" i="5"/>
  <c r="S256" i="5"/>
  <c r="S310" i="5"/>
  <c r="S364" i="5"/>
  <c r="S275" i="5"/>
  <c r="S329" i="5"/>
  <c r="S383" i="5"/>
  <c r="S437" i="5"/>
  <c r="S491" i="5"/>
  <c r="S477" i="5"/>
  <c r="S531" i="5"/>
  <c r="L130" i="6" s="1"/>
  <c r="S585" i="5"/>
  <c r="S619" i="5"/>
  <c r="S457" i="5"/>
  <c r="S595" i="5"/>
  <c r="S608" i="5"/>
  <c r="C45" i="8" a="1"/>
  <c r="C45" i="8" s="1"/>
  <c r="C58" i="9"/>
  <c r="C27" i="9"/>
  <c r="E9" i="9"/>
  <c r="E14" i="9"/>
  <c r="C19" i="9"/>
  <c r="E7" i="9"/>
  <c r="E34" i="9"/>
  <c r="C59" i="9"/>
  <c r="E5" i="9"/>
  <c r="C62" i="9"/>
  <c r="E15" i="9"/>
  <c r="E27" i="9"/>
  <c r="C26" i="9"/>
  <c r="E38" i="9"/>
  <c r="E52" i="9"/>
  <c r="C17" i="9"/>
  <c r="C54" i="9"/>
  <c r="E11" i="9"/>
  <c r="C24" i="9"/>
  <c r="C34" i="9"/>
  <c r="E41" i="9"/>
  <c r="C32" i="9"/>
  <c r="S621" i="5"/>
  <c r="S624" i="5"/>
  <c r="S627" i="5"/>
  <c r="S630" i="5"/>
  <c r="S633" i="5"/>
  <c r="S636" i="5"/>
  <c r="S639" i="5"/>
  <c r="S642" i="5"/>
  <c r="S645" i="5"/>
  <c r="S648" i="5"/>
  <c r="S651" i="5"/>
  <c r="S654" i="5"/>
  <c r="S657" i="5"/>
  <c r="S660" i="5"/>
  <c r="S663" i="5"/>
  <c r="S666" i="5"/>
  <c r="S669" i="5"/>
  <c r="S672" i="5"/>
  <c r="S675" i="5"/>
  <c r="S678" i="5"/>
  <c r="S681" i="5"/>
  <c r="S684" i="5"/>
  <c r="S687" i="5"/>
  <c r="S690" i="5"/>
  <c r="S693" i="5"/>
  <c r="S696" i="5"/>
  <c r="S699" i="5"/>
  <c r="S702" i="5"/>
  <c r="S705" i="5"/>
  <c r="S708" i="5"/>
  <c r="S711" i="5"/>
  <c r="S714" i="5"/>
  <c r="S717" i="5"/>
  <c r="S720" i="5"/>
  <c r="S723" i="5"/>
  <c r="S726" i="5"/>
  <c r="S729" i="5"/>
  <c r="S732" i="5"/>
  <c r="S735" i="5"/>
  <c r="S738" i="5"/>
  <c r="S741" i="5"/>
  <c r="S744" i="5"/>
  <c r="S747" i="5"/>
  <c r="S750" i="5"/>
  <c r="S753" i="5"/>
  <c r="S756" i="5"/>
  <c r="S759" i="5"/>
  <c r="S762" i="5"/>
  <c r="S765" i="5"/>
  <c r="S768" i="5"/>
  <c r="S771" i="5"/>
  <c r="S774" i="5"/>
  <c r="S777" i="5"/>
  <c r="S780" i="5"/>
  <c r="S783" i="5"/>
  <c r="S786" i="5"/>
  <c r="S789" i="5"/>
  <c r="S792" i="5"/>
  <c r="S795" i="5"/>
  <c r="S798" i="5"/>
  <c r="S801" i="5"/>
  <c r="S804" i="5"/>
  <c r="S807" i="5"/>
  <c r="S810" i="5"/>
  <c r="S813" i="5"/>
  <c r="S816" i="5"/>
  <c r="S819" i="5"/>
  <c r="S822" i="5"/>
  <c r="S825" i="5"/>
  <c r="S828" i="5"/>
  <c r="S831" i="5"/>
  <c r="S834" i="5"/>
  <c r="S837" i="5"/>
  <c r="S840" i="5"/>
  <c r="S843" i="5"/>
  <c r="S846" i="5"/>
  <c r="S849" i="5"/>
  <c r="S852" i="5"/>
  <c r="S855" i="5"/>
  <c r="S858" i="5"/>
  <c r="S861" i="5"/>
  <c r="S864" i="5"/>
  <c r="S867" i="5"/>
  <c r="S870" i="5"/>
  <c r="S873" i="5"/>
  <c r="S876" i="5"/>
  <c r="S879" i="5"/>
  <c r="S882" i="5"/>
  <c r="S885" i="5"/>
  <c r="S888" i="5"/>
  <c r="S891" i="5"/>
  <c r="S894" i="5"/>
  <c r="S897" i="5"/>
  <c r="S900" i="5"/>
  <c r="S903" i="5"/>
  <c r="S906" i="5"/>
  <c r="S909" i="5"/>
  <c r="S912" i="5"/>
  <c r="S915" i="5"/>
  <c r="S918" i="5"/>
  <c r="S921" i="5"/>
  <c r="S924" i="5"/>
  <c r="S927" i="5"/>
  <c r="S930" i="5"/>
  <c r="S933" i="5"/>
  <c r="S936" i="5"/>
  <c r="S939" i="5"/>
  <c r="S942" i="5"/>
  <c r="S945" i="5"/>
  <c r="S948" i="5"/>
  <c r="S951" i="5"/>
  <c r="S954" i="5"/>
  <c r="S957" i="5"/>
  <c r="S960" i="5"/>
  <c r="S963" i="5"/>
  <c r="S966" i="5"/>
  <c r="S969" i="5"/>
  <c r="S972" i="5"/>
  <c r="S975" i="5"/>
  <c r="S978" i="5"/>
  <c r="S981" i="5"/>
  <c r="S984" i="5"/>
  <c r="S987" i="5"/>
  <c r="S990" i="5"/>
  <c r="S993" i="5"/>
  <c r="S996" i="5"/>
  <c r="S999" i="5"/>
  <c r="S1002" i="5"/>
  <c r="S1005" i="5"/>
  <c r="S1008" i="5"/>
  <c r="S1011" i="5"/>
  <c r="S1014" i="5"/>
  <c r="S1017" i="5"/>
  <c r="S1020" i="5"/>
  <c r="S1023" i="5"/>
  <c r="S1026" i="5"/>
  <c r="S1029" i="5"/>
  <c r="S1032" i="5"/>
  <c r="S1035" i="5"/>
  <c r="S1038" i="5"/>
  <c r="S1041" i="5"/>
  <c r="S1044" i="5"/>
  <c r="S1047" i="5"/>
  <c r="S1050" i="5"/>
  <c r="S1053" i="5"/>
  <c r="S1056" i="5"/>
  <c r="S1059" i="5"/>
  <c r="S1062" i="5"/>
  <c r="S1065" i="5"/>
  <c r="S1068" i="5"/>
  <c r="S1071" i="5"/>
  <c r="S1074" i="5"/>
  <c r="S1077" i="5"/>
  <c r="S1080" i="5"/>
  <c r="S1083" i="5"/>
  <c r="S1086" i="5"/>
  <c r="S1089" i="5"/>
  <c r="S1092" i="5"/>
  <c r="S1095" i="5"/>
  <c r="C14" i="9"/>
  <c r="E17" i="9"/>
  <c r="E24" i="9"/>
  <c r="C40" i="9"/>
  <c r="E44" i="9"/>
  <c r="E46" i="9"/>
  <c r="C51" i="9"/>
  <c r="E60" i="9"/>
  <c r="E8" i="9"/>
  <c r="E10" i="9"/>
  <c r="E12" i="9"/>
  <c r="C16" i="9"/>
  <c r="E28" i="9"/>
  <c r="E42" i="9"/>
  <c r="C49" i="9"/>
  <c r="C13" i="9"/>
  <c r="E18" i="9"/>
  <c r="E25" i="9"/>
  <c r="C29" i="9"/>
  <c r="E36" i="9"/>
  <c r="E45" i="9"/>
  <c r="E47" i="9"/>
  <c r="C52" i="9"/>
  <c r="E61" i="9"/>
  <c r="S1098" i="5"/>
  <c r="S1101" i="5"/>
  <c r="S1104" i="5"/>
  <c r="S1107" i="5"/>
  <c r="S1110" i="5"/>
  <c r="S1113" i="5"/>
  <c r="S1116" i="5"/>
  <c r="S1119" i="5"/>
  <c r="S1122" i="5"/>
  <c r="S1125" i="5"/>
  <c r="S1128" i="5"/>
  <c r="S1131" i="5"/>
  <c r="S1134" i="5"/>
  <c r="S1137" i="5"/>
  <c r="S1140" i="5"/>
  <c r="S1143" i="5"/>
  <c r="S1146" i="5"/>
  <c r="S1149" i="5"/>
  <c r="S1152" i="5"/>
  <c r="S1155" i="5"/>
  <c r="S1158" i="5"/>
  <c r="S1161" i="5"/>
  <c r="S1164" i="5"/>
  <c r="S1167" i="5"/>
  <c r="S1170" i="5"/>
  <c r="S1173" i="5"/>
  <c r="S1176" i="5"/>
  <c r="S1179" i="5"/>
  <c r="S1182" i="5"/>
  <c r="S1185" i="5"/>
  <c r="S1188" i="5"/>
  <c r="S1191" i="5"/>
  <c r="S1194" i="5"/>
  <c r="S1197" i="5"/>
  <c r="S1200" i="5"/>
  <c r="S1203" i="5"/>
  <c r="S1206" i="5"/>
  <c r="S1209" i="5"/>
  <c r="S1212" i="5"/>
  <c r="S1215" i="5"/>
  <c r="S1218" i="5"/>
  <c r="S1221" i="5"/>
  <c r="S1224" i="5"/>
  <c r="S1227" i="5"/>
  <c r="S1230" i="5"/>
  <c r="S1233" i="5"/>
  <c r="S1236" i="5"/>
  <c r="S1239" i="5"/>
  <c r="S1242" i="5"/>
  <c r="S1245" i="5"/>
  <c r="S1248" i="5"/>
  <c r="S1251" i="5"/>
  <c r="S1254" i="5"/>
  <c r="S1257" i="5"/>
  <c r="S1260" i="5"/>
  <c r="S1263" i="5"/>
  <c r="S1266" i="5"/>
  <c r="S1269" i="5"/>
  <c r="S1272" i="5"/>
  <c r="S1275" i="5"/>
  <c r="S1278" i="5"/>
  <c r="S1281" i="5"/>
  <c r="S1284" i="5"/>
  <c r="S1287" i="5"/>
  <c r="S1290" i="5"/>
  <c r="S1293" i="5"/>
  <c r="S1296" i="5"/>
  <c r="S1299" i="5"/>
  <c r="S1302" i="5"/>
  <c r="S1305" i="5"/>
  <c r="S1308" i="5"/>
  <c r="S1311" i="5"/>
  <c r="S1314" i="5"/>
  <c r="S1317" i="5"/>
  <c r="S1320" i="5"/>
  <c r="S1323" i="5"/>
  <c r="S1326" i="5"/>
  <c r="S1329" i="5"/>
  <c r="S1332" i="5"/>
  <c r="S1335" i="5"/>
  <c r="S1338" i="5"/>
  <c r="S1341" i="5"/>
  <c r="S1344" i="5"/>
  <c r="S1347" i="5"/>
  <c r="S1350" i="5"/>
  <c r="S1353" i="5"/>
  <c r="S1356" i="5"/>
  <c r="S1359" i="5"/>
  <c r="S1362" i="5"/>
  <c r="S1365" i="5"/>
  <c r="S1368" i="5"/>
  <c r="S1371" i="5"/>
  <c r="S1374" i="5"/>
  <c r="S1377" i="5"/>
  <c r="S1380" i="5"/>
  <c r="S1383" i="5"/>
  <c r="S1386" i="5"/>
  <c r="S1389" i="5"/>
  <c r="S1392" i="5"/>
  <c r="S1395" i="5"/>
  <c r="S1398" i="5"/>
  <c r="S1401" i="5"/>
  <c r="S1404" i="5"/>
  <c r="S1407" i="5"/>
  <c r="S1410" i="5"/>
  <c r="S1413" i="5"/>
  <c r="S1416" i="5"/>
  <c r="S1419" i="5"/>
  <c r="S1422" i="5"/>
  <c r="S1425" i="5"/>
  <c r="S1428" i="5"/>
  <c r="S1431" i="5"/>
  <c r="S1434" i="5"/>
  <c r="S1437" i="5"/>
  <c r="S1440" i="5"/>
  <c r="S1443" i="5"/>
  <c r="S1446" i="5"/>
  <c r="S1449" i="5"/>
  <c r="S1452" i="5"/>
  <c r="S1455" i="5"/>
  <c r="S1458" i="5"/>
  <c r="S1461" i="5"/>
  <c r="S1464" i="5"/>
  <c r="S1467" i="5"/>
  <c r="S1470" i="5"/>
  <c r="S1473" i="5"/>
  <c r="S1476" i="5"/>
  <c r="S1479" i="5"/>
  <c r="S1482" i="5"/>
  <c r="S1485" i="5"/>
  <c r="S1488" i="5"/>
  <c r="S1491" i="5"/>
  <c r="S1494" i="5"/>
  <c r="S1497" i="5"/>
  <c r="S1500" i="5"/>
  <c r="S1503" i="5"/>
  <c r="S1506" i="5"/>
  <c r="S1509" i="5"/>
  <c r="S1512" i="5"/>
  <c r="S1515" i="5"/>
  <c r="S1518" i="5"/>
  <c r="S1521" i="5"/>
  <c r="S1524" i="5"/>
  <c r="S1527" i="5"/>
  <c r="S1530" i="5"/>
  <c r="S1533" i="5"/>
  <c r="S1536" i="5"/>
  <c r="S1539" i="5"/>
  <c r="S1542" i="5"/>
  <c r="S1545" i="5"/>
  <c r="S1548" i="5"/>
  <c r="S1551" i="5"/>
  <c r="S1554" i="5"/>
  <c r="S1557" i="5"/>
  <c r="S1560" i="5"/>
  <c r="S1563" i="5"/>
  <c r="S1566" i="5"/>
  <c r="S1569" i="5"/>
  <c r="S1572" i="5"/>
  <c r="S1575" i="5"/>
  <c r="S1578" i="5"/>
  <c r="S1581" i="5"/>
  <c r="S1584" i="5"/>
  <c r="S1587" i="5"/>
  <c r="S1590" i="5"/>
  <c r="S1593" i="5"/>
  <c r="S1596" i="5"/>
  <c r="S1599" i="5"/>
  <c r="S1602" i="5"/>
  <c r="S1605" i="5"/>
  <c r="S1608" i="5"/>
  <c r="S1611" i="5"/>
  <c r="S1614" i="5"/>
  <c r="S1617" i="5"/>
  <c r="S1620" i="5"/>
  <c r="S1623" i="5"/>
  <c r="S1626" i="5"/>
  <c r="S1629" i="5"/>
  <c r="S1632" i="5"/>
  <c r="S1635" i="5"/>
  <c r="S1638" i="5"/>
  <c r="S1641" i="5"/>
  <c r="S1644" i="5"/>
  <c r="S1647" i="5"/>
  <c r="S1650" i="5"/>
  <c r="S1653" i="5"/>
  <c r="S1656" i="5"/>
  <c r="S1659" i="5"/>
  <c r="S1662" i="5"/>
  <c r="S1665" i="5"/>
  <c r="S1668" i="5"/>
  <c r="S1671" i="5"/>
  <c r="S1674" i="5"/>
  <c r="S1677" i="5"/>
  <c r="S1680" i="5"/>
  <c r="S1683" i="5"/>
  <c r="S1686" i="5"/>
  <c r="S1689" i="5"/>
  <c r="S1692" i="5"/>
  <c r="S1695" i="5"/>
  <c r="S1698" i="5"/>
  <c r="S1701" i="5"/>
  <c r="S1704" i="5"/>
  <c r="S1707" i="5"/>
  <c r="S1710" i="5"/>
  <c r="S1713" i="5"/>
  <c r="S1716" i="5"/>
  <c r="S1719" i="5"/>
  <c r="S1722" i="5"/>
  <c r="S1725" i="5"/>
  <c r="S1728" i="5"/>
  <c r="S1731" i="5"/>
  <c r="S1734" i="5"/>
  <c r="S1737" i="5"/>
  <c r="S1740" i="5"/>
  <c r="S1743" i="5"/>
  <c r="S1746" i="5"/>
  <c r="S1749" i="5"/>
  <c r="S1752" i="5"/>
  <c r="S1755" i="5"/>
  <c r="S1758" i="5"/>
  <c r="S1761" i="5"/>
  <c r="S1764" i="5"/>
  <c r="S1767" i="5"/>
  <c r="S1770" i="5"/>
  <c r="S1773" i="5"/>
  <c r="S1776" i="5"/>
  <c r="S1779" i="5"/>
  <c r="S1782" i="5"/>
  <c r="S1785" i="5"/>
  <c r="S1788" i="5"/>
  <c r="S1791" i="5"/>
  <c r="S1794" i="5"/>
  <c r="S1797" i="5"/>
  <c r="S1800" i="5"/>
  <c r="S1803" i="5"/>
  <c r="S1806" i="5"/>
  <c r="S1809" i="5"/>
  <c r="S1812" i="5"/>
  <c r="S1815" i="5"/>
  <c r="S1818" i="5"/>
  <c r="S1821" i="5"/>
  <c r="S1824" i="5"/>
  <c r="S1827" i="5"/>
  <c r="S1830" i="5"/>
  <c r="S1833" i="5"/>
  <c r="S1836" i="5"/>
  <c r="S1839" i="5"/>
  <c r="S1842" i="5"/>
  <c r="S1845" i="5"/>
  <c r="S1848" i="5"/>
  <c r="E13" i="9"/>
  <c r="C15" i="9"/>
  <c r="E16" i="9"/>
  <c r="C18" i="9"/>
  <c r="E19" i="9"/>
  <c r="E21" i="9"/>
  <c r="E23" i="9"/>
  <c r="C25" i="9"/>
  <c r="E26" i="9"/>
  <c r="C28" i="9"/>
  <c r="E29" i="9"/>
  <c r="E31" i="9"/>
  <c r="E33" i="9"/>
  <c r="C44" i="9"/>
  <c r="E49" i="9"/>
  <c r="E57" i="9"/>
  <c r="C61" i="9"/>
  <c r="E62" i="9"/>
  <c r="E6" i="9"/>
  <c r="E35" i="9"/>
  <c r="E37" i="9"/>
  <c r="C39" i="9"/>
  <c r="E40" i="9"/>
  <c r="C48" i="9"/>
  <c r="E53" i="9"/>
  <c r="E55" i="9"/>
  <c r="E59" i="9"/>
  <c r="C7" i="9"/>
  <c r="E20" i="9"/>
  <c r="E22" i="9"/>
  <c r="E30" i="9"/>
  <c r="E32" i="9"/>
  <c r="C38" i="9"/>
  <c r="E39" i="9"/>
  <c r="C41" i="9"/>
  <c r="E50" i="9"/>
  <c r="E58" i="9"/>
  <c r="C55" i="9"/>
  <c r="E56" i="9"/>
  <c r="E54" i="9"/>
  <c r="C53" i="9"/>
  <c r="E51" i="9"/>
  <c r="C50" i="9"/>
  <c r="E48" i="9"/>
  <c r="C45" i="9"/>
  <c r="E43" i="9"/>
  <c r="S1851" i="5"/>
  <c r="S1854" i="5"/>
  <c r="S1857" i="5"/>
  <c r="S1860" i="5"/>
  <c r="S1863" i="5"/>
  <c r="S1866" i="5"/>
  <c r="S1869" i="5"/>
  <c r="S1872" i="5"/>
  <c r="S1875" i="5"/>
  <c r="S1878" i="5"/>
  <c r="S1881" i="5"/>
  <c r="S1884" i="5"/>
  <c r="S1887" i="5"/>
  <c r="S1890" i="5"/>
  <c r="S1893" i="5"/>
  <c r="S1896" i="5"/>
  <c r="S1899" i="5"/>
  <c r="S1902" i="5"/>
  <c r="S1905" i="5"/>
  <c r="S1908" i="5"/>
  <c r="S1911" i="5"/>
  <c r="S1914" i="5"/>
  <c r="S1917" i="5"/>
  <c r="S1920" i="5"/>
  <c r="S1923" i="5"/>
  <c r="S1926" i="5"/>
  <c r="S1929" i="5"/>
  <c r="S1932" i="5"/>
  <c r="S1935" i="5"/>
  <c r="S1938" i="5"/>
  <c r="S1941" i="5"/>
  <c r="S1944" i="5"/>
  <c r="S1947" i="5"/>
  <c r="S1950" i="5"/>
  <c r="S1953" i="5"/>
  <c r="S1956" i="5"/>
  <c r="S1959" i="5"/>
  <c r="S1962" i="5"/>
  <c r="S1965" i="5"/>
  <c r="S1968" i="5"/>
  <c r="S1971" i="5"/>
  <c r="S1974" i="5"/>
  <c r="S1977" i="5"/>
  <c r="S1980" i="5"/>
  <c r="S1983" i="5"/>
  <c r="S1986" i="5"/>
  <c r="S1989" i="5"/>
  <c r="S1992" i="5"/>
  <c r="S1995" i="5"/>
  <c r="S1998" i="5"/>
  <c r="S2001" i="5"/>
  <c r="S2004" i="5"/>
  <c r="S2007" i="5"/>
  <c r="S2010" i="5"/>
  <c r="S2013" i="5"/>
  <c r="S2016" i="5"/>
  <c r="S2019" i="5"/>
  <c r="S2022" i="5"/>
  <c r="S2025" i="5"/>
  <c r="S2028" i="5"/>
  <c r="S2031" i="5"/>
  <c r="S2034" i="5"/>
  <c r="S2037" i="5"/>
  <c r="S2040" i="5"/>
  <c r="S2043" i="5"/>
  <c r="S2046" i="5"/>
  <c r="S2049" i="5"/>
  <c r="S2052" i="5"/>
  <c r="S2055" i="5"/>
  <c r="S2058" i="5"/>
  <c r="S2061" i="5"/>
  <c r="S2064" i="5"/>
  <c r="S2067" i="5"/>
  <c r="S2070" i="5"/>
  <c r="S2073" i="5"/>
  <c r="S2076" i="5"/>
  <c r="S2079" i="5"/>
  <c r="S2082" i="5"/>
  <c r="S2085" i="5"/>
  <c r="S2088" i="5"/>
  <c r="S2091" i="5"/>
  <c r="S2094" i="5"/>
  <c r="S2097" i="5"/>
  <c r="S2100" i="5"/>
  <c r="S2103" i="5"/>
  <c r="S2106" i="5"/>
  <c r="S2109" i="5"/>
  <c r="S2112" i="5"/>
  <c r="S2115" i="5"/>
  <c r="S2118" i="5"/>
  <c r="S2121" i="5"/>
  <c r="S2124" i="5"/>
  <c r="S2127" i="5"/>
  <c r="S2130" i="5"/>
  <c r="S2133" i="5"/>
  <c r="S2136" i="5"/>
  <c r="S2139" i="5"/>
  <c r="S2142" i="5"/>
  <c r="S2145" i="5"/>
  <c r="S2148" i="5"/>
  <c r="S2151" i="5"/>
  <c r="S2154" i="5"/>
  <c r="S2157" i="5"/>
  <c r="S2160" i="5"/>
  <c r="S2163" i="5"/>
  <c r="S2166" i="5"/>
  <c r="S2169" i="5"/>
  <c r="S2172" i="5"/>
  <c r="S2175" i="5"/>
  <c r="S2178" i="5"/>
  <c r="S2181" i="5"/>
  <c r="S2187" i="5"/>
  <c r="S2193" i="5"/>
  <c r="S2199" i="5"/>
  <c r="S2205" i="5"/>
  <c r="S2211" i="5"/>
  <c r="S2217" i="5"/>
  <c r="S2223" i="5"/>
  <c r="S2229" i="5"/>
  <c r="S2235" i="5"/>
  <c r="S2241" i="5"/>
  <c r="S2247" i="5"/>
  <c r="S2253" i="5"/>
  <c r="S2259" i="5"/>
  <c r="S2265" i="5"/>
  <c r="S2271" i="5"/>
  <c r="S2277" i="5"/>
  <c r="S2283" i="5"/>
  <c r="S2289" i="5"/>
  <c r="S2295" i="5"/>
  <c r="S2301" i="5"/>
  <c r="S2307" i="5"/>
  <c r="S2313" i="5"/>
  <c r="S2319" i="5"/>
  <c r="S2325" i="5"/>
  <c r="S2331" i="5"/>
  <c r="S2337" i="5"/>
  <c r="S2343" i="5"/>
  <c r="S2349" i="5"/>
  <c r="S2355" i="5"/>
  <c r="S2361" i="5"/>
  <c r="S2367" i="5"/>
  <c r="S2373" i="5"/>
  <c r="S2379" i="5"/>
  <c r="S2385" i="5"/>
  <c r="S2391" i="5"/>
  <c r="S2397" i="5"/>
  <c r="S2403" i="5"/>
  <c r="S2409" i="5"/>
  <c r="S2415" i="5"/>
  <c r="S2421" i="5"/>
  <c r="S2812" i="5"/>
  <c r="S2818" i="5"/>
  <c r="S2824" i="5"/>
  <c r="S2830" i="5"/>
  <c r="S2836" i="5"/>
  <c r="S2842" i="5"/>
  <c r="S2848" i="5"/>
  <c r="S2854" i="5"/>
  <c r="S2860" i="5"/>
  <c r="S2866" i="5"/>
  <c r="S2872" i="5"/>
  <c r="S2878" i="5"/>
  <c r="S2884" i="5"/>
  <c r="S2890" i="5"/>
  <c r="S2896" i="5"/>
  <c r="S2902" i="5"/>
  <c r="S2908" i="5"/>
  <c r="S2914" i="5"/>
  <c r="S2920" i="5"/>
  <c r="S2926" i="5"/>
  <c r="S2932" i="5"/>
  <c r="S2938" i="5"/>
  <c r="S2944" i="5"/>
  <c r="S2950" i="5"/>
  <c r="S2956" i="5"/>
  <c r="S2962" i="5"/>
  <c r="S2968" i="5"/>
  <c r="S2974" i="5"/>
  <c r="S2980" i="5"/>
  <c r="S2986" i="5"/>
  <c r="S2992" i="5"/>
  <c r="S2998" i="5"/>
  <c r="S3004" i="5"/>
  <c r="S3010" i="5"/>
  <c r="S3016" i="5"/>
  <c r="S3022" i="5"/>
  <c r="S3028" i="5"/>
  <c r="S3034" i="5"/>
  <c r="S3040" i="5"/>
  <c r="S3046" i="5"/>
  <c r="S622" i="5"/>
  <c r="S625" i="5"/>
  <c r="S628" i="5"/>
  <c r="S631" i="5"/>
  <c r="S634" i="5"/>
  <c r="S637" i="5"/>
  <c r="S640" i="5"/>
  <c r="S643" i="5"/>
  <c r="S646" i="5"/>
  <c r="S649" i="5"/>
  <c r="S652" i="5"/>
  <c r="S655" i="5"/>
  <c r="S658" i="5"/>
  <c r="S661" i="5"/>
  <c r="S664" i="5"/>
  <c r="S667" i="5"/>
  <c r="S670" i="5"/>
  <c r="S673" i="5"/>
  <c r="S676" i="5"/>
  <c r="S679" i="5"/>
  <c r="S682" i="5"/>
  <c r="S685" i="5"/>
  <c r="S688" i="5"/>
  <c r="S691" i="5"/>
  <c r="S694" i="5"/>
  <c r="S697" i="5"/>
  <c r="S700" i="5"/>
  <c r="S703" i="5"/>
  <c r="S706" i="5"/>
  <c r="S709" i="5"/>
  <c r="S712" i="5"/>
  <c r="S715" i="5"/>
  <c r="S718" i="5"/>
  <c r="S721" i="5"/>
  <c r="S724" i="5"/>
  <c r="S727" i="5"/>
  <c r="S730" i="5"/>
  <c r="S733" i="5"/>
  <c r="S736" i="5"/>
  <c r="S739" i="5"/>
  <c r="S742" i="5"/>
  <c r="S745" i="5"/>
  <c r="S748" i="5"/>
  <c r="S751" i="5"/>
  <c r="S754" i="5"/>
  <c r="S757" i="5"/>
  <c r="S760" i="5"/>
  <c r="S763" i="5"/>
  <c r="S766" i="5"/>
  <c r="S769" i="5"/>
  <c r="S772" i="5"/>
  <c r="S775" i="5"/>
  <c r="S778" i="5"/>
  <c r="S781" i="5"/>
  <c r="S784" i="5"/>
  <c r="S787" i="5"/>
  <c r="S790" i="5"/>
  <c r="S793" i="5"/>
  <c r="S796" i="5"/>
  <c r="S799" i="5"/>
  <c r="S802" i="5"/>
  <c r="S805" i="5"/>
  <c r="S808" i="5"/>
  <c r="S811" i="5"/>
  <c r="S814" i="5"/>
  <c r="S817" i="5"/>
  <c r="S820" i="5"/>
  <c r="S823" i="5"/>
  <c r="S826" i="5"/>
  <c r="S829" i="5"/>
  <c r="S832" i="5"/>
  <c r="S835" i="5"/>
  <c r="S838" i="5"/>
  <c r="S841" i="5"/>
  <c r="S844" i="5"/>
  <c r="S847" i="5"/>
  <c r="S850" i="5"/>
  <c r="S853" i="5"/>
  <c r="S856" i="5"/>
  <c r="S859" i="5"/>
  <c r="S862" i="5"/>
  <c r="S865" i="5"/>
  <c r="S868" i="5"/>
  <c r="S871" i="5"/>
  <c r="S874" i="5"/>
  <c r="S877" i="5"/>
  <c r="S880" i="5"/>
  <c r="S883" i="5"/>
  <c r="S886" i="5"/>
  <c r="S889" i="5"/>
  <c r="S892" i="5"/>
  <c r="S895" i="5"/>
  <c r="S898" i="5"/>
  <c r="S901" i="5"/>
  <c r="S904" i="5"/>
  <c r="S907" i="5"/>
  <c r="S910" i="5"/>
  <c r="S913" i="5"/>
  <c r="S916" i="5"/>
  <c r="S919" i="5"/>
  <c r="S922" i="5"/>
  <c r="S925" i="5"/>
  <c r="S928" i="5"/>
  <c r="S931" i="5"/>
  <c r="S934" i="5"/>
  <c r="S937" i="5"/>
  <c r="S940" i="5"/>
  <c r="S943" i="5"/>
  <c r="S946" i="5"/>
  <c r="S949" i="5"/>
  <c r="S952" i="5"/>
  <c r="S955" i="5"/>
  <c r="S958" i="5"/>
  <c r="S961" i="5"/>
  <c r="S964" i="5"/>
  <c r="S967" i="5"/>
  <c r="S970" i="5"/>
  <c r="S973" i="5"/>
  <c r="S976" i="5"/>
  <c r="S979" i="5"/>
  <c r="S982" i="5"/>
  <c r="S985" i="5"/>
  <c r="S988" i="5"/>
  <c r="S991" i="5"/>
  <c r="S994" i="5"/>
  <c r="S997" i="5"/>
  <c r="S1000" i="5"/>
  <c r="S1003" i="5"/>
  <c r="S1006" i="5"/>
  <c r="S1009" i="5"/>
  <c r="S1012" i="5"/>
  <c r="S1015" i="5"/>
  <c r="S1018" i="5"/>
  <c r="S1021" i="5"/>
  <c r="S1024" i="5"/>
  <c r="S1027" i="5"/>
  <c r="S1030" i="5"/>
  <c r="S1033" i="5"/>
  <c r="S1036" i="5"/>
  <c r="S1039" i="5"/>
  <c r="S1042" i="5"/>
  <c r="S1045" i="5"/>
  <c r="S1048" i="5"/>
  <c r="S1051" i="5"/>
  <c r="S1054" i="5"/>
  <c r="S1057" i="5"/>
  <c r="S1060" i="5"/>
  <c r="S1063" i="5"/>
  <c r="S1066" i="5"/>
  <c r="S1069" i="5"/>
  <c r="S1072" i="5"/>
  <c r="S1075" i="5"/>
  <c r="S1078" i="5"/>
  <c r="S1081" i="5"/>
  <c r="S1084" i="5"/>
  <c r="S1087" i="5"/>
  <c r="S1090" i="5"/>
  <c r="S1093" i="5"/>
  <c r="S1096" i="5"/>
  <c r="S1099" i="5"/>
  <c r="S1102" i="5"/>
  <c r="S1105" i="5"/>
  <c r="S1108" i="5"/>
  <c r="S1111" i="5"/>
  <c r="S1114" i="5"/>
  <c r="S1117" i="5"/>
  <c r="S1120" i="5"/>
  <c r="S1123" i="5"/>
  <c r="S1126" i="5"/>
  <c r="S1129" i="5"/>
  <c r="S1132" i="5"/>
  <c r="S1135" i="5"/>
  <c r="S1138" i="5"/>
  <c r="S1141" i="5"/>
  <c r="S1144" i="5"/>
  <c r="S1147" i="5"/>
  <c r="S1150" i="5"/>
  <c r="S1153" i="5"/>
  <c r="S1156" i="5"/>
  <c r="S1159" i="5"/>
  <c r="S1162" i="5"/>
  <c r="S1165" i="5"/>
  <c r="S1168" i="5"/>
  <c r="S1171" i="5"/>
  <c r="S1174" i="5"/>
  <c r="S1177" i="5"/>
  <c r="S1180" i="5"/>
  <c r="S1183" i="5"/>
  <c r="S1186" i="5"/>
  <c r="S1189" i="5"/>
  <c r="S1192" i="5"/>
  <c r="S1195" i="5"/>
  <c r="S1198" i="5"/>
  <c r="S1201" i="5"/>
  <c r="S1204" i="5"/>
  <c r="S1207" i="5"/>
  <c r="S1210" i="5"/>
  <c r="S1213" i="5"/>
  <c r="S1216" i="5"/>
  <c r="S1219" i="5"/>
  <c r="S1222" i="5"/>
  <c r="S1225" i="5"/>
  <c r="S1228" i="5"/>
  <c r="S1231" i="5"/>
  <c r="S1234" i="5"/>
  <c r="S1237" i="5"/>
  <c r="S1240" i="5"/>
  <c r="S1243" i="5"/>
  <c r="S1246" i="5"/>
  <c r="S1249" i="5"/>
  <c r="S1252" i="5"/>
  <c r="S1255" i="5"/>
  <c r="S1258" i="5"/>
  <c r="S1261" i="5"/>
  <c r="S1264" i="5"/>
  <c r="S1267" i="5"/>
  <c r="S1270" i="5"/>
  <c r="S1273" i="5"/>
  <c r="S1276" i="5"/>
  <c r="S1279" i="5"/>
  <c r="S1282" i="5"/>
  <c r="S1285" i="5"/>
  <c r="S1288" i="5"/>
  <c r="S1291" i="5"/>
  <c r="S1294" i="5"/>
  <c r="S1297" i="5"/>
  <c r="S1300" i="5"/>
  <c r="S1303" i="5"/>
  <c r="S1306" i="5"/>
  <c r="S1309" i="5"/>
  <c r="S1312" i="5"/>
  <c r="S1315" i="5"/>
  <c r="S1318" i="5"/>
  <c r="S1321" i="5"/>
  <c r="S1324" i="5"/>
  <c r="S1327" i="5"/>
  <c r="S1330" i="5"/>
  <c r="S1333" i="5"/>
  <c r="S1336" i="5"/>
  <c r="S1339" i="5"/>
  <c r="S1342" i="5"/>
  <c r="S1345" i="5"/>
  <c r="S1348" i="5"/>
  <c r="S1351" i="5"/>
  <c r="S1354" i="5"/>
  <c r="S1357" i="5"/>
  <c r="S1360" i="5"/>
  <c r="S1363" i="5"/>
  <c r="S1366" i="5"/>
  <c r="S1369" i="5"/>
  <c r="S1372" i="5"/>
  <c r="S1375" i="5"/>
  <c r="S1378" i="5"/>
  <c r="S1381" i="5"/>
  <c r="S1384" i="5"/>
  <c r="S1387" i="5"/>
  <c r="S1390" i="5"/>
  <c r="S1393" i="5"/>
  <c r="S1396" i="5"/>
  <c r="S1399" i="5"/>
  <c r="S1402" i="5"/>
  <c r="S1405" i="5"/>
  <c r="S1408" i="5"/>
  <c r="S1411" i="5"/>
  <c r="S1414" i="5"/>
  <c r="S1417" i="5"/>
  <c r="S1420" i="5"/>
  <c r="S1423" i="5"/>
  <c r="S1426" i="5"/>
  <c r="S1429" i="5"/>
  <c r="S1432" i="5"/>
  <c r="S1435" i="5"/>
  <c r="S1438" i="5"/>
  <c r="S1441" i="5"/>
  <c r="S1444" i="5"/>
  <c r="S1447" i="5"/>
  <c r="S1450" i="5"/>
  <c r="S1453" i="5"/>
  <c r="S1456" i="5"/>
  <c r="S1459" i="5"/>
  <c r="S1462" i="5"/>
  <c r="S1465" i="5"/>
  <c r="S1468" i="5"/>
  <c r="S1471" i="5"/>
  <c r="S1474" i="5"/>
  <c r="S1477" i="5"/>
  <c r="S1480" i="5"/>
  <c r="S1483" i="5"/>
  <c r="S1486" i="5"/>
  <c r="S1489" i="5"/>
  <c r="S1492" i="5"/>
  <c r="S1495" i="5"/>
  <c r="S1498" i="5"/>
  <c r="S1501" i="5"/>
  <c r="S1504" i="5"/>
  <c r="S1507" i="5"/>
  <c r="S1510" i="5"/>
  <c r="S1513" i="5"/>
  <c r="S1516" i="5"/>
  <c r="S1519" i="5"/>
  <c r="S1522" i="5"/>
  <c r="S1525" i="5"/>
  <c r="S1528" i="5"/>
  <c r="S1531" i="5"/>
  <c r="S1534" i="5"/>
  <c r="S1537" i="5"/>
  <c r="S1540" i="5"/>
  <c r="S1543" i="5"/>
  <c r="S1546" i="5"/>
  <c r="S1549" i="5"/>
  <c r="S1552" i="5"/>
  <c r="S1555" i="5"/>
  <c r="S1558" i="5"/>
  <c r="S1561" i="5"/>
  <c r="S1564" i="5"/>
  <c r="S1567" i="5"/>
  <c r="S1570" i="5"/>
  <c r="S1573" i="5"/>
  <c r="S1576" i="5"/>
  <c r="S1579" i="5"/>
  <c r="S1582" i="5"/>
  <c r="S1585" i="5"/>
  <c r="S1588" i="5"/>
  <c r="S1591" i="5"/>
  <c r="S1594" i="5"/>
  <c r="S1597" i="5"/>
  <c r="S1600" i="5"/>
  <c r="S1603" i="5"/>
  <c r="S1606" i="5"/>
  <c r="S1609" i="5"/>
  <c r="S1612" i="5"/>
  <c r="S1615" i="5"/>
  <c r="S1618" i="5"/>
  <c r="S1621" i="5"/>
  <c r="S1624" i="5"/>
  <c r="S1627" i="5"/>
  <c r="S1630" i="5"/>
  <c r="S1633" i="5"/>
  <c r="S1636" i="5"/>
  <c r="S1639" i="5"/>
  <c r="S1642" i="5"/>
  <c r="S1645" i="5"/>
  <c r="S1648" i="5"/>
  <c r="S1651" i="5"/>
  <c r="S1654" i="5"/>
  <c r="S1657" i="5"/>
  <c r="S1660" i="5"/>
  <c r="S1663" i="5"/>
  <c r="S1666" i="5"/>
  <c r="S1669" i="5"/>
  <c r="S1672" i="5"/>
  <c r="S1675" i="5"/>
  <c r="S1678" i="5"/>
  <c r="S1681" i="5"/>
  <c r="S1684" i="5"/>
  <c r="S1687" i="5"/>
  <c r="S1690" i="5"/>
  <c r="S1693" i="5"/>
  <c r="S1696" i="5"/>
  <c r="S1699" i="5"/>
  <c r="S1702" i="5"/>
  <c r="S1705" i="5"/>
  <c r="S1708" i="5"/>
  <c r="S1711" i="5"/>
  <c r="S1714" i="5"/>
  <c r="S1717" i="5"/>
  <c r="S1720" i="5"/>
  <c r="S1723" i="5"/>
  <c r="S1726" i="5"/>
  <c r="S1729" i="5"/>
  <c r="S1732" i="5"/>
  <c r="S620" i="5"/>
  <c r="S623" i="5"/>
  <c r="S626" i="5"/>
  <c r="S629" i="5"/>
  <c r="S632" i="5"/>
  <c r="S635" i="5"/>
  <c r="S638" i="5"/>
  <c r="S641" i="5"/>
  <c r="S644" i="5"/>
  <c r="S647" i="5"/>
  <c r="S650" i="5"/>
  <c r="S653" i="5"/>
  <c r="S656" i="5"/>
  <c r="S659" i="5"/>
  <c r="S662" i="5"/>
  <c r="S665" i="5"/>
  <c r="S668" i="5"/>
  <c r="S671" i="5"/>
  <c r="S674" i="5"/>
  <c r="S677" i="5"/>
  <c r="S680" i="5"/>
  <c r="S683" i="5"/>
  <c r="S686" i="5"/>
  <c r="S689" i="5"/>
  <c r="S692" i="5"/>
  <c r="S695" i="5"/>
  <c r="S698" i="5"/>
  <c r="S701" i="5"/>
  <c r="S704" i="5"/>
  <c r="S707" i="5"/>
  <c r="S710" i="5"/>
  <c r="S713" i="5"/>
  <c r="S716" i="5"/>
  <c r="S719" i="5"/>
  <c r="S722" i="5"/>
  <c r="S725" i="5"/>
  <c r="S728" i="5"/>
  <c r="S731" i="5"/>
  <c r="S734" i="5"/>
  <c r="S737" i="5"/>
  <c r="S740" i="5"/>
  <c r="S743" i="5"/>
  <c r="S746" i="5"/>
  <c r="S749" i="5"/>
  <c r="S752" i="5"/>
  <c r="S755" i="5"/>
  <c r="S758" i="5"/>
  <c r="S761" i="5"/>
  <c r="S764" i="5"/>
  <c r="S767" i="5"/>
  <c r="S770" i="5"/>
  <c r="S773" i="5"/>
  <c r="S776" i="5"/>
  <c r="S779" i="5"/>
  <c r="S782" i="5"/>
  <c r="S785" i="5"/>
  <c r="S788" i="5"/>
  <c r="S791" i="5"/>
  <c r="S794" i="5"/>
  <c r="S797" i="5"/>
  <c r="S800" i="5"/>
  <c r="S803" i="5"/>
  <c r="S806" i="5"/>
  <c r="S809" i="5"/>
  <c r="S812" i="5"/>
  <c r="S815" i="5"/>
  <c r="S818" i="5"/>
  <c r="S821" i="5"/>
  <c r="S824" i="5"/>
  <c r="S827" i="5"/>
  <c r="S830" i="5"/>
  <c r="S833" i="5"/>
  <c r="S836" i="5"/>
  <c r="S839" i="5"/>
  <c r="S842" i="5"/>
  <c r="S845" i="5"/>
  <c r="S848" i="5"/>
  <c r="S851" i="5"/>
  <c r="S854" i="5"/>
  <c r="S857" i="5"/>
  <c r="S860" i="5"/>
  <c r="S863" i="5"/>
  <c r="S866" i="5"/>
  <c r="S869" i="5"/>
  <c r="S872" i="5"/>
  <c r="S875" i="5"/>
  <c r="S878" i="5"/>
  <c r="S881" i="5"/>
  <c r="S884" i="5"/>
  <c r="S887" i="5"/>
  <c r="S890" i="5"/>
  <c r="S893" i="5"/>
  <c r="S896" i="5"/>
  <c r="S899" i="5"/>
  <c r="S902" i="5"/>
  <c r="S905" i="5"/>
  <c r="S908" i="5"/>
  <c r="S911" i="5"/>
  <c r="S914" i="5"/>
  <c r="S917" i="5"/>
  <c r="S920" i="5"/>
  <c r="S923" i="5"/>
  <c r="S926" i="5"/>
  <c r="S929" i="5"/>
  <c r="S932" i="5"/>
  <c r="S935" i="5"/>
  <c r="S938" i="5"/>
  <c r="S941" i="5"/>
  <c r="S944" i="5"/>
  <c r="S947" i="5"/>
  <c r="S950" i="5"/>
  <c r="S953" i="5"/>
  <c r="S956" i="5"/>
  <c r="S959" i="5"/>
  <c r="S962" i="5"/>
  <c r="S965" i="5"/>
  <c r="S968" i="5"/>
  <c r="S971" i="5"/>
  <c r="S974" i="5"/>
  <c r="S977" i="5"/>
  <c r="S980" i="5"/>
  <c r="S983" i="5"/>
  <c r="S986" i="5"/>
  <c r="S989" i="5"/>
  <c r="S992" i="5"/>
  <c r="S995" i="5"/>
  <c r="S998" i="5"/>
  <c r="S1001" i="5"/>
  <c r="S1004" i="5"/>
  <c r="S1007" i="5"/>
  <c r="S1010" i="5"/>
  <c r="S1013" i="5"/>
  <c r="S1016" i="5"/>
  <c r="S1019" i="5"/>
  <c r="S1022" i="5"/>
  <c r="S1025" i="5"/>
  <c r="S1028" i="5"/>
  <c r="S1031" i="5"/>
  <c r="S1034" i="5"/>
  <c r="S1037" i="5"/>
  <c r="S1040" i="5"/>
  <c r="S1043" i="5"/>
  <c r="S1046" i="5"/>
  <c r="S1049" i="5"/>
  <c r="S1052" i="5"/>
  <c r="S1055" i="5"/>
  <c r="S1058" i="5"/>
  <c r="S1061" i="5"/>
  <c r="S1064" i="5"/>
  <c r="S1067" i="5"/>
  <c r="S1070" i="5"/>
  <c r="S1073" i="5"/>
  <c r="S1076" i="5"/>
  <c r="S1079" i="5"/>
  <c r="S1082" i="5"/>
  <c r="S1085" i="5"/>
  <c r="S1088" i="5"/>
  <c r="S1091" i="5"/>
  <c r="S1094" i="5"/>
  <c r="S1097" i="5"/>
  <c r="S1100" i="5"/>
  <c r="S1103" i="5"/>
  <c r="S1106" i="5"/>
  <c r="S1109" i="5"/>
  <c r="S1112" i="5"/>
  <c r="S1115" i="5"/>
  <c r="S1118" i="5"/>
  <c r="S1121" i="5"/>
  <c r="S1124" i="5"/>
  <c r="S1127" i="5"/>
  <c r="S1130" i="5"/>
  <c r="S1133" i="5"/>
  <c r="S1136" i="5"/>
  <c r="S1139" i="5"/>
  <c r="S1142" i="5"/>
  <c r="S1145" i="5"/>
  <c r="S1148" i="5"/>
  <c r="S1151" i="5"/>
  <c r="S1154" i="5"/>
  <c r="S1157" i="5"/>
  <c r="S1160" i="5"/>
  <c r="S1163" i="5"/>
  <c r="S1166" i="5"/>
  <c r="S1169" i="5"/>
  <c r="S1172" i="5"/>
  <c r="S1175" i="5"/>
  <c r="S1178" i="5"/>
  <c r="S1181" i="5"/>
  <c r="S1184" i="5"/>
  <c r="S1187" i="5"/>
  <c r="S1190" i="5"/>
  <c r="S1193" i="5"/>
  <c r="S1196" i="5"/>
  <c r="S1199" i="5"/>
  <c r="S1202" i="5"/>
  <c r="S1205" i="5"/>
  <c r="S1208" i="5"/>
  <c r="S1211" i="5"/>
  <c r="S1214" i="5"/>
  <c r="S1217" i="5"/>
  <c r="S1220" i="5"/>
  <c r="S1223" i="5"/>
  <c r="S1226" i="5"/>
  <c r="S1229" i="5"/>
  <c r="S1232" i="5"/>
  <c r="S1235" i="5"/>
  <c r="S1238" i="5"/>
  <c r="S1241" i="5"/>
  <c r="S1244" i="5"/>
  <c r="S1247" i="5"/>
  <c r="S1250" i="5"/>
  <c r="S1253" i="5"/>
  <c r="S1256" i="5"/>
  <c r="S1259" i="5"/>
  <c r="S1262" i="5"/>
  <c r="S1265" i="5"/>
  <c r="S1268" i="5"/>
  <c r="S1271" i="5"/>
  <c r="S1274" i="5"/>
  <c r="S1277" i="5"/>
  <c r="S1280" i="5"/>
  <c r="S1283" i="5"/>
  <c r="S1286" i="5"/>
  <c r="S1289" i="5"/>
  <c r="S1292" i="5"/>
  <c r="S1295" i="5"/>
  <c r="S1298" i="5"/>
  <c r="S1301" i="5"/>
  <c r="S1304" i="5"/>
  <c r="S1307" i="5"/>
  <c r="S1310" i="5"/>
  <c r="S1313" i="5"/>
  <c r="S1316" i="5"/>
  <c r="S1319" i="5"/>
  <c r="S1322" i="5"/>
  <c r="S1325" i="5"/>
  <c r="S1328" i="5"/>
  <c r="S1331" i="5"/>
  <c r="S1334" i="5"/>
  <c r="S1337" i="5"/>
  <c r="S1340" i="5"/>
  <c r="S1343" i="5"/>
  <c r="S1346" i="5"/>
  <c r="S1349" i="5"/>
  <c r="S1352" i="5"/>
  <c r="S1355" i="5"/>
  <c r="S1358" i="5"/>
  <c r="S1361" i="5"/>
  <c r="S1364" i="5"/>
  <c r="S1367" i="5"/>
  <c r="S1370" i="5"/>
  <c r="S1373" i="5"/>
  <c r="S1376" i="5"/>
  <c r="S1379" i="5"/>
  <c r="S1382" i="5"/>
  <c r="S1385" i="5"/>
  <c r="S1388" i="5"/>
  <c r="S1391" i="5"/>
  <c r="S1394" i="5"/>
  <c r="S1397" i="5"/>
  <c r="S1400" i="5"/>
  <c r="S1403" i="5"/>
  <c r="S1406" i="5"/>
  <c r="S1409" i="5"/>
  <c r="S1412" i="5"/>
  <c r="S1415" i="5"/>
  <c r="S1418" i="5"/>
  <c r="S1421" i="5"/>
  <c r="S1424" i="5"/>
  <c r="S1427" i="5"/>
  <c r="S1430" i="5"/>
  <c r="S1433" i="5"/>
  <c r="S1735" i="5"/>
  <c r="S1738" i="5"/>
  <c r="S1741" i="5"/>
  <c r="S1744" i="5"/>
  <c r="S1747" i="5"/>
  <c r="S1750" i="5"/>
  <c r="S1753" i="5"/>
  <c r="S1756" i="5"/>
  <c r="S1759" i="5"/>
  <c r="S1762" i="5"/>
  <c r="S1765" i="5"/>
  <c r="S1768" i="5"/>
  <c r="S1771" i="5"/>
  <c r="S1774" i="5"/>
  <c r="S1777" i="5"/>
  <c r="S1780" i="5"/>
  <c r="S1783" i="5"/>
  <c r="S1786" i="5"/>
  <c r="S1789" i="5"/>
  <c r="S1792" i="5"/>
  <c r="S1795" i="5"/>
  <c r="S1798" i="5"/>
  <c r="S1801" i="5"/>
  <c r="S1804" i="5"/>
  <c r="S1807" i="5"/>
  <c r="S1810" i="5"/>
  <c r="S1813" i="5"/>
  <c r="S1816" i="5"/>
  <c r="S1819" i="5"/>
  <c r="S1822" i="5"/>
  <c r="S1825" i="5"/>
  <c r="S1828" i="5"/>
  <c r="S1831" i="5"/>
  <c r="S1834" i="5"/>
  <c r="S1837" i="5"/>
  <c r="S1840" i="5"/>
  <c r="S1843" i="5"/>
  <c r="S1846" i="5"/>
  <c r="S1849" i="5"/>
  <c r="S1852" i="5"/>
  <c r="S1855" i="5"/>
  <c r="S1858" i="5"/>
  <c r="S1861" i="5"/>
  <c r="S1864" i="5"/>
  <c r="S1867" i="5"/>
  <c r="S1870" i="5"/>
  <c r="S1873" i="5"/>
  <c r="S1876" i="5"/>
  <c r="S1879" i="5"/>
  <c r="S1882" i="5"/>
  <c r="S1885" i="5"/>
  <c r="S1888" i="5"/>
  <c r="S1891" i="5"/>
  <c r="S1894" i="5"/>
  <c r="S1897" i="5"/>
  <c r="S1900" i="5"/>
  <c r="S1903" i="5"/>
  <c r="S1906" i="5"/>
  <c r="S1909" i="5"/>
  <c r="S1912" i="5"/>
  <c r="S1915" i="5"/>
  <c r="S1918" i="5"/>
  <c r="S1921" i="5"/>
  <c r="S1924" i="5"/>
  <c r="S1927" i="5"/>
  <c r="S1930" i="5"/>
  <c r="S1933" i="5"/>
  <c r="S1936" i="5"/>
  <c r="S1939" i="5"/>
  <c r="S1942" i="5"/>
  <c r="S1945" i="5"/>
  <c r="S1948" i="5"/>
  <c r="S1951" i="5"/>
  <c r="S1954" i="5"/>
  <c r="S1957" i="5"/>
  <c r="S1960" i="5"/>
  <c r="S1963" i="5"/>
  <c r="S1966" i="5"/>
  <c r="S1969" i="5"/>
  <c r="S1972" i="5"/>
  <c r="S1975" i="5"/>
  <c r="S1978" i="5"/>
  <c r="S1981" i="5"/>
  <c r="S1984" i="5"/>
  <c r="S1987" i="5"/>
  <c r="S1990" i="5"/>
  <c r="S1993" i="5"/>
  <c r="S1996" i="5"/>
  <c r="S1999" i="5"/>
  <c r="S2002" i="5"/>
  <c r="S2005" i="5"/>
  <c r="S2008" i="5"/>
  <c r="S2011" i="5"/>
  <c r="S2014" i="5"/>
  <c r="S2017" i="5"/>
  <c r="S2020" i="5"/>
  <c r="S2023" i="5"/>
  <c r="S2026" i="5"/>
  <c r="S2029" i="5"/>
  <c r="S2032" i="5"/>
  <c r="S2035" i="5"/>
  <c r="S2038" i="5"/>
  <c r="S2041" i="5"/>
  <c r="S2044" i="5"/>
  <c r="S2047" i="5"/>
  <c r="S2050" i="5"/>
  <c r="S2053" i="5"/>
  <c r="S2056" i="5"/>
  <c r="S2059" i="5"/>
  <c r="S2062" i="5"/>
  <c r="S2065" i="5"/>
  <c r="S2068" i="5"/>
  <c r="S2071" i="5"/>
  <c r="S2074" i="5"/>
  <c r="S2077" i="5"/>
  <c r="S2080" i="5"/>
  <c r="S2083" i="5"/>
  <c r="S2086" i="5"/>
  <c r="S2089" i="5"/>
  <c r="S2092" i="5"/>
  <c r="S2095" i="5"/>
  <c r="S2098" i="5"/>
  <c r="S2101" i="5"/>
  <c r="S2104" i="5"/>
  <c r="S2107" i="5"/>
  <c r="S2110" i="5"/>
  <c r="S2113" i="5"/>
  <c r="S2116" i="5"/>
  <c r="S2119" i="5"/>
  <c r="S2122" i="5"/>
  <c r="S2125" i="5"/>
  <c r="S2128" i="5"/>
  <c r="S2131" i="5"/>
  <c r="S2134" i="5"/>
  <c r="S2137" i="5"/>
  <c r="S2140" i="5"/>
  <c r="S2143" i="5"/>
  <c r="S2146" i="5"/>
  <c r="S2149" i="5"/>
  <c r="S2152" i="5"/>
  <c r="S2155" i="5"/>
  <c r="S2158" i="5"/>
  <c r="S2161" i="5"/>
  <c r="S2164" i="5"/>
  <c r="S2167" i="5"/>
  <c r="S2170" i="5"/>
  <c r="S2173" i="5"/>
  <c r="S2176" i="5"/>
  <c r="S2179" i="5"/>
  <c r="S2182" i="5"/>
  <c r="S2185" i="5"/>
  <c r="S2191" i="5"/>
  <c r="S2197" i="5"/>
  <c r="S2203" i="5"/>
  <c r="S2209" i="5"/>
  <c r="S2215" i="5"/>
  <c r="S2221" i="5"/>
  <c r="S2227" i="5"/>
  <c r="S2233" i="5"/>
  <c r="S2239" i="5"/>
  <c r="S2245" i="5"/>
  <c r="S2251" i="5"/>
  <c r="S2257" i="5"/>
  <c r="S2263" i="5"/>
  <c r="S2269" i="5"/>
  <c r="S2275" i="5"/>
  <c r="S2281" i="5"/>
  <c r="S2287" i="5"/>
  <c r="S2293" i="5"/>
  <c r="S2299" i="5"/>
  <c r="S1436" i="5"/>
  <c r="S1439" i="5"/>
  <c r="S1442" i="5"/>
  <c r="S1445" i="5"/>
  <c r="S1448" i="5"/>
  <c r="S1451" i="5"/>
  <c r="S1454" i="5"/>
  <c r="S1457" i="5"/>
  <c r="S1460" i="5"/>
  <c r="S1463" i="5"/>
  <c r="S1466" i="5"/>
  <c r="S1469" i="5"/>
  <c r="S1472" i="5"/>
  <c r="S1475" i="5"/>
  <c r="S1478" i="5"/>
  <c r="S1481" i="5"/>
  <c r="S1484" i="5"/>
  <c r="S1487" i="5"/>
  <c r="S1490" i="5"/>
  <c r="S1493" i="5"/>
  <c r="S1496" i="5"/>
  <c r="S1499" i="5"/>
  <c r="S1502" i="5"/>
  <c r="S1505" i="5"/>
  <c r="S1508" i="5"/>
  <c r="S1511" i="5"/>
  <c r="S1514" i="5"/>
  <c r="S1517" i="5"/>
  <c r="S1520" i="5"/>
  <c r="S1523" i="5"/>
  <c r="S1526" i="5"/>
  <c r="S1529" i="5"/>
  <c r="S1532" i="5"/>
  <c r="S1535" i="5"/>
  <c r="S1538" i="5"/>
  <c r="S1541" i="5"/>
  <c r="S1544" i="5"/>
  <c r="S1547" i="5"/>
  <c r="S1550" i="5"/>
  <c r="S1553" i="5"/>
  <c r="S1556" i="5"/>
  <c r="S1559" i="5"/>
  <c r="S1562" i="5"/>
  <c r="S1565" i="5"/>
  <c r="S1568" i="5"/>
  <c r="S1571" i="5"/>
  <c r="S1574" i="5"/>
  <c r="S1577" i="5"/>
  <c r="S1580" i="5"/>
  <c r="S1583" i="5"/>
  <c r="S1586" i="5"/>
  <c r="S1589" i="5"/>
  <c r="S1592" i="5"/>
  <c r="S1595" i="5"/>
  <c r="S1598" i="5"/>
  <c r="S1601" i="5"/>
  <c r="S1604" i="5"/>
  <c r="S1607" i="5"/>
  <c r="S1610" i="5"/>
  <c r="S1613" i="5"/>
  <c r="S1616" i="5"/>
  <c r="S1619" i="5"/>
  <c r="S1622" i="5"/>
  <c r="S1625" i="5"/>
  <c r="S1628" i="5"/>
  <c r="S1631" i="5"/>
  <c r="S1634" i="5"/>
  <c r="S1637" i="5"/>
  <c r="S1640" i="5"/>
  <c r="S1643" i="5"/>
  <c r="S1646" i="5"/>
  <c r="S1649" i="5"/>
  <c r="S1652" i="5"/>
  <c r="S1655" i="5"/>
  <c r="S1658" i="5"/>
  <c r="S1661" i="5"/>
  <c r="S1664" i="5"/>
  <c r="S1667" i="5"/>
  <c r="S1670" i="5"/>
  <c r="S1673" i="5"/>
  <c r="S1676" i="5"/>
  <c r="S1679" i="5"/>
  <c r="S1682" i="5"/>
  <c r="S1685" i="5"/>
  <c r="S1688" i="5"/>
  <c r="S1691" i="5"/>
  <c r="S1694" i="5"/>
  <c r="S1697" i="5"/>
  <c r="S1700" i="5"/>
  <c r="S1703" i="5"/>
  <c r="S1706" i="5"/>
  <c r="S1709" i="5"/>
  <c r="S1712" i="5"/>
  <c r="S1715" i="5"/>
  <c r="S1718" i="5"/>
  <c r="S1721" i="5"/>
  <c r="S1724" i="5"/>
  <c r="S1727" i="5"/>
  <c r="S1730" i="5"/>
  <c r="S1733" i="5"/>
  <c r="S1736" i="5"/>
  <c r="S1739" i="5"/>
  <c r="S1742" i="5"/>
  <c r="S1745" i="5"/>
  <c r="S1748" i="5"/>
  <c r="S1751" i="5"/>
  <c r="S1754" i="5"/>
  <c r="S1757" i="5"/>
  <c r="S1760" i="5"/>
  <c r="S1763" i="5"/>
  <c r="S1766" i="5"/>
  <c r="S1769" i="5"/>
  <c r="S1772" i="5"/>
  <c r="S1775" i="5"/>
  <c r="S1778" i="5"/>
  <c r="S1781" i="5"/>
  <c r="S1784" i="5"/>
  <c r="S1787" i="5"/>
  <c r="S1790" i="5"/>
  <c r="S1793" i="5"/>
  <c r="S1796" i="5"/>
  <c r="S1799" i="5"/>
  <c r="S1802" i="5"/>
  <c r="S1805" i="5"/>
  <c r="S1808" i="5"/>
  <c r="S1811" i="5"/>
  <c r="S1814" i="5"/>
  <c r="S1817" i="5"/>
  <c r="S1820" i="5"/>
  <c r="S1823" i="5"/>
  <c r="S1826" i="5"/>
  <c r="S1829" i="5"/>
  <c r="S1832" i="5"/>
  <c r="S1835" i="5"/>
  <c r="S1838" i="5"/>
  <c r="S1841" i="5"/>
  <c r="S1844" i="5"/>
  <c r="S1847" i="5"/>
  <c r="S1850" i="5"/>
  <c r="S1853" i="5"/>
  <c r="S1856" i="5"/>
  <c r="S1859" i="5"/>
  <c r="S1862" i="5"/>
  <c r="S1865" i="5"/>
  <c r="S1868" i="5"/>
  <c r="S1871" i="5"/>
  <c r="S1874" i="5"/>
  <c r="S1877" i="5"/>
  <c r="S1880" i="5"/>
  <c r="S1883" i="5"/>
  <c r="S1886" i="5"/>
  <c r="S1889" i="5"/>
  <c r="S1892" i="5"/>
  <c r="S1895" i="5"/>
  <c r="S1898" i="5"/>
  <c r="S1901" i="5"/>
  <c r="S1904" i="5"/>
  <c r="S1907" i="5"/>
  <c r="S1910" i="5"/>
  <c r="S1913" i="5"/>
  <c r="S1916" i="5"/>
  <c r="S1919" i="5"/>
  <c r="S1922" i="5"/>
  <c r="S1925" i="5"/>
  <c r="S1928" i="5"/>
  <c r="S1931" i="5"/>
  <c r="S1934" i="5"/>
  <c r="S1937" i="5"/>
  <c r="S1940" i="5"/>
  <c r="S1943" i="5"/>
  <c r="S1946" i="5"/>
  <c r="S3052" i="5"/>
  <c r="S2305" i="5"/>
  <c r="S2311" i="5"/>
  <c r="S2317" i="5"/>
  <c r="S2323" i="5"/>
  <c r="S2329" i="5"/>
  <c r="S2335" i="5"/>
  <c r="S2341" i="5"/>
  <c r="S2347" i="5"/>
  <c r="S2353" i="5"/>
  <c r="S2359" i="5"/>
  <c r="S2365" i="5"/>
  <c r="S2371" i="5"/>
  <c r="S2377" i="5"/>
  <c r="S2383" i="5"/>
  <c r="S2389" i="5"/>
  <c r="S2395" i="5"/>
  <c r="S2401" i="5"/>
  <c r="S2407" i="5"/>
  <c r="S2413" i="5"/>
  <c r="S2419" i="5"/>
  <c r="S2816" i="5"/>
  <c r="S2822" i="5"/>
  <c r="S2828" i="5"/>
  <c r="S2834" i="5"/>
  <c r="S2840" i="5"/>
  <c r="S2846" i="5"/>
  <c r="S2852" i="5"/>
  <c r="S2858" i="5"/>
  <c r="S2864" i="5"/>
  <c r="S2870" i="5"/>
  <c r="S2876" i="5"/>
  <c r="S2882" i="5"/>
  <c r="S2888" i="5"/>
  <c r="S2894" i="5"/>
  <c r="S2900" i="5"/>
  <c r="S2906" i="5"/>
  <c r="S2912" i="5"/>
  <c r="S2918" i="5"/>
  <c r="S2924" i="5"/>
  <c r="S2930" i="5"/>
  <c r="S2936" i="5"/>
  <c r="S2942" i="5"/>
  <c r="S2948" i="5"/>
  <c r="S2954" i="5"/>
  <c r="S2960" i="5"/>
  <c r="S2966" i="5"/>
  <c r="S2972" i="5"/>
  <c r="S2978" i="5"/>
  <c r="S2984" i="5"/>
  <c r="S2990" i="5"/>
  <c r="S2996" i="5"/>
  <c r="S3002" i="5"/>
  <c r="S3008" i="5"/>
  <c r="S3014" i="5"/>
  <c r="S3020" i="5"/>
  <c r="S3026" i="5"/>
  <c r="S3032" i="5"/>
  <c r="S3038" i="5"/>
  <c r="S3044" i="5"/>
  <c r="S3050" i="5"/>
  <c r="S3056" i="5"/>
  <c r="S3062" i="5"/>
  <c r="S3068" i="5"/>
  <c r="S3074" i="5"/>
  <c r="S3080" i="5"/>
  <c r="S3086" i="5"/>
  <c r="S3092" i="5"/>
  <c r="S3098" i="5"/>
  <c r="S3104" i="5"/>
  <c r="S3110" i="5"/>
  <c r="S3116" i="5"/>
  <c r="S3122" i="5"/>
  <c r="S3128" i="5"/>
  <c r="S3134" i="5"/>
  <c r="S3140" i="5"/>
  <c r="S3146" i="5"/>
  <c r="S3152" i="5"/>
  <c r="S1949" i="5"/>
  <c r="S1952" i="5"/>
  <c r="S1955" i="5"/>
  <c r="S1958" i="5"/>
  <c r="S1961" i="5"/>
  <c r="S1964" i="5"/>
  <c r="S1967" i="5"/>
  <c r="S1970" i="5"/>
  <c r="S1973" i="5"/>
  <c r="S1976" i="5"/>
  <c r="S1979" i="5"/>
  <c r="S1982" i="5"/>
  <c r="S1985" i="5"/>
  <c r="S1988" i="5"/>
  <c r="S1991" i="5"/>
  <c r="S1994" i="5"/>
  <c r="S1997" i="5"/>
  <c r="S2000" i="5"/>
  <c r="S2003" i="5"/>
  <c r="S2006" i="5"/>
  <c r="S2009" i="5"/>
  <c r="S2012" i="5"/>
  <c r="S2015" i="5"/>
  <c r="S2018" i="5"/>
  <c r="S2021" i="5"/>
  <c r="S2024" i="5"/>
  <c r="S2027" i="5"/>
  <c r="S2030" i="5"/>
  <c r="S2033" i="5"/>
  <c r="S2036" i="5"/>
  <c r="S2039" i="5"/>
  <c r="S2042" i="5"/>
  <c r="S2045" i="5"/>
  <c r="S2048" i="5"/>
  <c r="S2051" i="5"/>
  <c r="S2054" i="5"/>
  <c r="S2057" i="5"/>
  <c r="S2060" i="5"/>
  <c r="S2063" i="5"/>
  <c r="S2066" i="5"/>
  <c r="S2069" i="5"/>
  <c r="S2072" i="5"/>
  <c r="S2075" i="5"/>
  <c r="S2078" i="5"/>
  <c r="S2081" i="5"/>
  <c r="S2084" i="5"/>
  <c r="S2087" i="5"/>
  <c r="S2090" i="5"/>
  <c r="S2093" i="5"/>
  <c r="S2096" i="5"/>
  <c r="S2099" i="5"/>
  <c r="S2102" i="5"/>
  <c r="S2105" i="5"/>
  <c r="S2108" i="5"/>
  <c r="S2111" i="5"/>
  <c r="S2114" i="5"/>
  <c r="S2117" i="5"/>
  <c r="S2120" i="5"/>
  <c r="S2123" i="5"/>
  <c r="S2126" i="5"/>
  <c r="S2129" i="5"/>
  <c r="S2132" i="5"/>
  <c r="S2135" i="5"/>
  <c r="S2138" i="5"/>
  <c r="S2141" i="5"/>
  <c r="S2144" i="5"/>
  <c r="S2147" i="5"/>
  <c r="S2150" i="5"/>
  <c r="S2153" i="5"/>
  <c r="S2156" i="5"/>
  <c r="S2159" i="5"/>
  <c r="S2162" i="5"/>
  <c r="S2165" i="5"/>
  <c r="S2168" i="5"/>
  <c r="S2171" i="5"/>
  <c r="S2174" i="5"/>
  <c r="S2177" i="5"/>
  <c r="S2180" i="5"/>
  <c r="S2183" i="5"/>
  <c r="S2189" i="5"/>
  <c r="S2195" i="5"/>
  <c r="S2201" i="5"/>
  <c r="S2207" i="5"/>
  <c r="S2213" i="5"/>
  <c r="S2219" i="5"/>
  <c r="S2225" i="5"/>
  <c r="S2231" i="5"/>
  <c r="S2237" i="5"/>
  <c r="S2243" i="5"/>
  <c r="S2249" i="5"/>
  <c r="S2255" i="5"/>
  <c r="S2261" i="5"/>
  <c r="S2267" i="5"/>
  <c r="S2273" i="5"/>
  <c r="S2279" i="5"/>
  <c r="S2285" i="5"/>
  <c r="S2291" i="5"/>
  <c r="S2297" i="5"/>
  <c r="S2303" i="5"/>
  <c r="S2309" i="5"/>
  <c r="S2315" i="5"/>
  <c r="S2321" i="5"/>
  <c r="S2327" i="5"/>
  <c r="S2333" i="5"/>
  <c r="S2339" i="5"/>
  <c r="S2345" i="5"/>
  <c r="S2351" i="5"/>
  <c r="S2357" i="5"/>
  <c r="S2363" i="5"/>
  <c r="S2369" i="5"/>
  <c r="S2375" i="5"/>
  <c r="S2381" i="5"/>
  <c r="S2387" i="5"/>
  <c r="S2393" i="5"/>
  <c r="S2399" i="5"/>
  <c r="S2405" i="5"/>
  <c r="S2411" i="5"/>
  <c r="S2417" i="5"/>
  <c r="S2423" i="5"/>
  <c r="S3158" i="5"/>
  <c r="S3164" i="5"/>
  <c r="S3170" i="5"/>
  <c r="S3176" i="5"/>
  <c r="S3182" i="5"/>
  <c r="S3188" i="5"/>
  <c r="S3194" i="5"/>
  <c r="S3200" i="5"/>
  <c r="S3206" i="5"/>
  <c r="S3212" i="5"/>
  <c r="S3218" i="5"/>
  <c r="S3224" i="5"/>
  <c r="S3230" i="5"/>
  <c r="S3236" i="5"/>
  <c r="S3242" i="5"/>
  <c r="S3248" i="5"/>
  <c r="S3254" i="5"/>
  <c r="S3260" i="5"/>
  <c r="S3266" i="5"/>
  <c r="S3272" i="5"/>
  <c r="S3278" i="5"/>
  <c r="S3284" i="5"/>
  <c r="S3290" i="5"/>
  <c r="S3296" i="5"/>
  <c r="S3302" i="5"/>
  <c r="S3308" i="5"/>
  <c r="S3314" i="5"/>
  <c r="S3320" i="5"/>
  <c r="S3326" i="5"/>
  <c r="S3332" i="5"/>
  <c r="S3338" i="5"/>
  <c r="S3344" i="5"/>
  <c r="S3350" i="5"/>
  <c r="S3356" i="5"/>
  <c r="S3362" i="5"/>
  <c r="S3368" i="5"/>
  <c r="S3374" i="5"/>
  <c r="S3380" i="5"/>
  <c r="S3386" i="5"/>
  <c r="S3392" i="5"/>
  <c r="S3398" i="5"/>
  <c r="S3404" i="5"/>
  <c r="S3410" i="5"/>
  <c r="S3416" i="5"/>
  <c r="S3422" i="5"/>
  <c r="S3428" i="5"/>
  <c r="S3434" i="5"/>
  <c r="S3440" i="5"/>
  <c r="S3446" i="5"/>
  <c r="S3452" i="5"/>
  <c r="S3458" i="5"/>
  <c r="S3464" i="5"/>
  <c r="S3470" i="5"/>
  <c r="S3476" i="5"/>
  <c r="S3482" i="5"/>
  <c r="S3488" i="5"/>
  <c r="S3494" i="5"/>
  <c r="S3500" i="5"/>
  <c r="S3506" i="5"/>
  <c r="S3512" i="5"/>
  <c r="S3518" i="5"/>
  <c r="S3524" i="5"/>
  <c r="S3530" i="5"/>
  <c r="S3536" i="5"/>
  <c r="S3542" i="5"/>
  <c r="S3548" i="5"/>
  <c r="S3554" i="5"/>
  <c r="S3560" i="5"/>
  <c r="S3566" i="5"/>
  <c r="S3572" i="5"/>
  <c r="S3578" i="5"/>
  <c r="S3584" i="5"/>
  <c r="S3590" i="5"/>
  <c r="S3596" i="5"/>
  <c r="S3602" i="5"/>
  <c r="S3608" i="5"/>
  <c r="S3614" i="5"/>
  <c r="S3620" i="5"/>
  <c r="S3626" i="5"/>
  <c r="S3632" i="5"/>
  <c r="S3638" i="5"/>
  <c r="S3644" i="5"/>
  <c r="S3650" i="5"/>
  <c r="S3656" i="5"/>
  <c r="S3662" i="5"/>
  <c r="S2814" i="5"/>
  <c r="S2820" i="5"/>
  <c r="S2826" i="5"/>
  <c r="S2832" i="5"/>
  <c r="S2838" i="5"/>
  <c r="S2844" i="5"/>
  <c r="S2850" i="5"/>
  <c r="S2856" i="5"/>
  <c r="S2862" i="5"/>
  <c r="S2868" i="5"/>
  <c r="S2874" i="5"/>
  <c r="S2880" i="5"/>
  <c r="S2886" i="5"/>
  <c r="S2892" i="5"/>
  <c r="S2898" i="5"/>
  <c r="S2904" i="5"/>
  <c r="S2910" i="5"/>
  <c r="S2916" i="5"/>
  <c r="S2922" i="5"/>
  <c r="S2928" i="5"/>
  <c r="S2934" i="5"/>
  <c r="S2940" i="5"/>
  <c r="S2946" i="5"/>
  <c r="S2952" i="5"/>
  <c r="S2958" i="5"/>
  <c r="S2964" i="5"/>
  <c r="S2970" i="5"/>
  <c r="S2976" i="5"/>
  <c r="S2982" i="5"/>
  <c r="S2988" i="5"/>
  <c r="S2994" i="5"/>
  <c r="S3000" i="5"/>
  <c r="S3006" i="5"/>
  <c r="S3012" i="5"/>
  <c r="S3018" i="5"/>
  <c r="S3024" i="5"/>
  <c r="S3030" i="5"/>
  <c r="S3036" i="5"/>
  <c r="S3042" i="5"/>
  <c r="S3048" i="5"/>
  <c r="S3054" i="5"/>
  <c r="S3060" i="5"/>
  <c r="S3066" i="5"/>
  <c r="S3072" i="5"/>
  <c r="S3078" i="5"/>
  <c r="S3084" i="5"/>
  <c r="S3090" i="5"/>
  <c r="S3096" i="5"/>
  <c r="S3102" i="5"/>
  <c r="S3108" i="5"/>
  <c r="S3114" i="5"/>
  <c r="S3120" i="5"/>
  <c r="S3126" i="5"/>
  <c r="S3132" i="5"/>
  <c r="S3138" i="5"/>
  <c r="S3058" i="5"/>
  <c r="S3064" i="5"/>
  <c r="S3070" i="5"/>
  <c r="S3076" i="5"/>
  <c r="S3082" i="5"/>
  <c r="S3088" i="5"/>
  <c r="S3094" i="5"/>
  <c r="S3100" i="5"/>
  <c r="S3106" i="5"/>
  <c r="S3112" i="5"/>
  <c r="S3118" i="5"/>
  <c r="S3124" i="5"/>
  <c r="S3130" i="5"/>
  <c r="S3136" i="5"/>
  <c r="S3142" i="5"/>
  <c r="S3148" i="5"/>
  <c r="S3154" i="5"/>
  <c r="S3160" i="5"/>
  <c r="S3166" i="5"/>
  <c r="S3172" i="5"/>
  <c r="S3178" i="5"/>
  <c r="S3184" i="5"/>
  <c r="S3190" i="5"/>
  <c r="S3196" i="5"/>
  <c r="S3202" i="5"/>
  <c r="S3208" i="5"/>
  <c r="S3214" i="5"/>
  <c r="S3220" i="5"/>
  <c r="S3226" i="5"/>
  <c r="S3232" i="5"/>
  <c r="S3238" i="5"/>
  <c r="S3244" i="5"/>
  <c r="S3250" i="5"/>
  <c r="S3256" i="5"/>
  <c r="S3262" i="5"/>
  <c r="S3268" i="5"/>
  <c r="S3274" i="5"/>
  <c r="S3280" i="5"/>
  <c r="S3286" i="5"/>
  <c r="S3292" i="5"/>
  <c r="S3298" i="5"/>
  <c r="S3304" i="5"/>
  <c r="S3310" i="5"/>
  <c r="S3316" i="5"/>
  <c r="S3322" i="5"/>
  <c r="S3328" i="5"/>
  <c r="S3334" i="5"/>
  <c r="S3340" i="5"/>
  <c r="S3346" i="5"/>
  <c r="S3352" i="5"/>
  <c r="S3358" i="5"/>
  <c r="S3364" i="5"/>
  <c r="S3370" i="5"/>
  <c r="S3376" i="5"/>
  <c r="S3382" i="5"/>
  <c r="S3388" i="5"/>
  <c r="S3394" i="5"/>
  <c r="S3400" i="5"/>
  <c r="S3406" i="5"/>
  <c r="S3412" i="5"/>
  <c r="S3418" i="5"/>
  <c r="S3424" i="5"/>
  <c r="S3430" i="5"/>
  <c r="S3436" i="5"/>
  <c r="S3442" i="5"/>
  <c r="S3448" i="5"/>
  <c r="S3454" i="5"/>
  <c r="S3460" i="5"/>
  <c r="S3466" i="5"/>
  <c r="S3472" i="5"/>
  <c r="S3478" i="5"/>
  <c r="S3484" i="5"/>
  <c r="S3490" i="5"/>
  <c r="S3496" i="5"/>
  <c r="S3502" i="5"/>
  <c r="S3508" i="5"/>
  <c r="S3514" i="5"/>
  <c r="S3520" i="5"/>
  <c r="S3526" i="5"/>
  <c r="S3532" i="5"/>
  <c r="S3538" i="5"/>
  <c r="S3544" i="5"/>
  <c r="S3668" i="5"/>
  <c r="S3674" i="5"/>
  <c r="S3680" i="5"/>
  <c r="S3686" i="5"/>
  <c r="S3692" i="5"/>
  <c r="S3698" i="5"/>
  <c r="S3704" i="5"/>
  <c r="S3710" i="5"/>
  <c r="S3716" i="5"/>
  <c r="S3722" i="5"/>
  <c r="S3728" i="5"/>
  <c r="S3734" i="5"/>
  <c r="S3740" i="5"/>
  <c r="S3746" i="5"/>
  <c r="S3752" i="5"/>
  <c r="S3758" i="5"/>
  <c r="S3764" i="5"/>
  <c r="S3770" i="5"/>
  <c r="S3776" i="5"/>
  <c r="S3782" i="5"/>
  <c r="S3788" i="5"/>
  <c r="S3794" i="5"/>
  <c r="S3800" i="5"/>
  <c r="S3806" i="5"/>
  <c r="S3812" i="5"/>
  <c r="S3818" i="5"/>
  <c r="S3824" i="5"/>
  <c r="S3830" i="5"/>
  <c r="S3836" i="5"/>
  <c r="S3842" i="5"/>
  <c r="S3848" i="5"/>
  <c r="S3854" i="5"/>
  <c r="S3860" i="5"/>
  <c r="S3866" i="5"/>
  <c r="S3872" i="5"/>
  <c r="S3878" i="5"/>
  <c r="S3884" i="5"/>
  <c r="S3890" i="5"/>
  <c r="S3896" i="5"/>
  <c r="S3902" i="5"/>
  <c r="S3908" i="5"/>
  <c r="S3914" i="5"/>
  <c r="S3920" i="5"/>
  <c r="S3926" i="5"/>
  <c r="S3932" i="5"/>
  <c r="S3938" i="5"/>
  <c r="S3944" i="5"/>
  <c r="S3950" i="5"/>
  <c r="S3956" i="5"/>
  <c r="S3962" i="5"/>
  <c r="S3968" i="5"/>
  <c r="S3974" i="5"/>
  <c r="S3980" i="5"/>
  <c r="S3986" i="5"/>
  <c r="S3992" i="5"/>
  <c r="S3998" i="5"/>
  <c r="S4004" i="5"/>
  <c r="S4010" i="5"/>
  <c r="S4016" i="5"/>
  <c r="S4022" i="5"/>
  <c r="S4028" i="5"/>
  <c r="S4034" i="5"/>
  <c r="S4040" i="5"/>
  <c r="S4046" i="5"/>
  <c r="S4052" i="5"/>
  <c r="S3144" i="5"/>
  <c r="S3150" i="5"/>
  <c r="S3156" i="5"/>
  <c r="S3162" i="5"/>
  <c r="S3168" i="5"/>
  <c r="S3174" i="5"/>
  <c r="S3180" i="5"/>
  <c r="S3186" i="5"/>
  <c r="S3192" i="5"/>
  <c r="S3198" i="5"/>
  <c r="S3204" i="5"/>
  <c r="S3210" i="5"/>
  <c r="S3216" i="5"/>
  <c r="S3222" i="5"/>
  <c r="S3228" i="5"/>
  <c r="S3234" i="5"/>
  <c r="S3240" i="5"/>
  <c r="S3246" i="5"/>
  <c r="S3252" i="5"/>
  <c r="S3258" i="5"/>
  <c r="S3264" i="5"/>
  <c r="S3270" i="5"/>
  <c r="S3276" i="5"/>
  <c r="S3282" i="5"/>
  <c r="S3288" i="5"/>
  <c r="S3294" i="5"/>
  <c r="S3300" i="5"/>
  <c r="S3306" i="5"/>
  <c r="S3312" i="5"/>
  <c r="S3318" i="5"/>
  <c r="S3324" i="5"/>
  <c r="S3330" i="5"/>
  <c r="S3336" i="5"/>
  <c r="S3342" i="5"/>
  <c r="S3348" i="5"/>
  <c r="S3354" i="5"/>
  <c r="S3360" i="5"/>
  <c r="S3366" i="5"/>
  <c r="S3372" i="5"/>
  <c r="S3378" i="5"/>
  <c r="S3384" i="5"/>
  <c r="S3390" i="5"/>
  <c r="S3396" i="5"/>
  <c r="S3402" i="5"/>
  <c r="S3408" i="5"/>
  <c r="S3414" i="5"/>
  <c r="S3420" i="5"/>
  <c r="S3426" i="5"/>
  <c r="S3432" i="5"/>
  <c r="S3438" i="5"/>
  <c r="S3444" i="5"/>
  <c r="S3450" i="5"/>
  <c r="S3456" i="5"/>
  <c r="S3462" i="5"/>
  <c r="S3468" i="5"/>
  <c r="S3474" i="5"/>
  <c r="S3480" i="5"/>
  <c r="S3486" i="5"/>
  <c r="S3492" i="5"/>
  <c r="S3498" i="5"/>
  <c r="S3504" i="5"/>
  <c r="S3510" i="5"/>
  <c r="S3516" i="5"/>
  <c r="S3522" i="5"/>
  <c r="S3528" i="5"/>
  <c r="S3534" i="5"/>
  <c r="S3540" i="5"/>
  <c r="S3546" i="5"/>
  <c r="S3552" i="5"/>
  <c r="S3558" i="5"/>
  <c r="S3564" i="5"/>
  <c r="S3570" i="5"/>
  <c r="S3576" i="5"/>
  <c r="S3582" i="5"/>
  <c r="S3588" i="5"/>
  <c r="S3594" i="5"/>
  <c r="S3600" i="5"/>
  <c r="S3606" i="5"/>
  <c r="S3612" i="5"/>
  <c r="S3618" i="5"/>
  <c r="S3624" i="5"/>
  <c r="S3630" i="5"/>
  <c r="S3636" i="5"/>
  <c r="S3642" i="5"/>
  <c r="S3648" i="5"/>
  <c r="S3654" i="5"/>
  <c r="S3660" i="5"/>
  <c r="S3666" i="5"/>
  <c r="S3672" i="5"/>
  <c r="S3678" i="5"/>
  <c r="S3684" i="5"/>
  <c r="S3690" i="5"/>
  <c r="S3696" i="5"/>
  <c r="S3702" i="5"/>
  <c r="S3708" i="5"/>
  <c r="S3714" i="5"/>
  <c r="S3720" i="5"/>
  <c r="S3726" i="5"/>
  <c r="S3732" i="5"/>
  <c r="S3738" i="5"/>
  <c r="S3744" i="5"/>
  <c r="S3750" i="5"/>
  <c r="S3756" i="5"/>
  <c r="S3762" i="5"/>
  <c r="S3768" i="5"/>
  <c r="S3774" i="5"/>
  <c r="S3780" i="5"/>
  <c r="S3786" i="5"/>
  <c r="S3792" i="5"/>
  <c r="S3798" i="5"/>
  <c r="S3804" i="5"/>
  <c r="S3810" i="5"/>
  <c r="S3816" i="5"/>
  <c r="S3822" i="5"/>
  <c r="S3828" i="5"/>
  <c r="S3834" i="5"/>
  <c r="S3840" i="5"/>
  <c r="S3846" i="5"/>
  <c r="S3852" i="5"/>
  <c r="S3858" i="5"/>
  <c r="S3864" i="5"/>
  <c r="S3870" i="5"/>
  <c r="S3876" i="5"/>
  <c r="S3882" i="5"/>
  <c r="S3888" i="5"/>
  <c r="S3894" i="5"/>
  <c r="S3900" i="5"/>
  <c r="S3906" i="5"/>
  <c r="S3912" i="5"/>
  <c r="S3918" i="5"/>
  <c r="S3924" i="5"/>
  <c r="S3930" i="5"/>
  <c r="S3936" i="5"/>
  <c r="S3942" i="5"/>
  <c r="S3948" i="5"/>
  <c r="S3954" i="5"/>
  <c r="S3960" i="5"/>
  <c r="S3966" i="5"/>
  <c r="S3972" i="5"/>
  <c r="S3978" i="5"/>
  <c r="S3984" i="5"/>
  <c r="S3990" i="5"/>
  <c r="S3996" i="5"/>
  <c r="S4002" i="5"/>
  <c r="S4008" i="5"/>
  <c r="S4014" i="5"/>
  <c r="S4020" i="5"/>
  <c r="S4026" i="5"/>
  <c r="S4032" i="5"/>
  <c r="S4038" i="5"/>
  <c r="S4044" i="5"/>
  <c r="S4050" i="5"/>
  <c r="S3550" i="5"/>
  <c r="S3556" i="5"/>
  <c r="S3562" i="5"/>
  <c r="S3568" i="5"/>
  <c r="S3574" i="5"/>
  <c r="S3580" i="5"/>
  <c r="S3586" i="5"/>
  <c r="S3592" i="5"/>
  <c r="S3598" i="5"/>
  <c r="S3604" i="5"/>
  <c r="S3610" i="5"/>
  <c r="S3616" i="5"/>
  <c r="S3622" i="5"/>
  <c r="S3628" i="5"/>
  <c r="S3634" i="5"/>
  <c r="S3640" i="5"/>
  <c r="S3646" i="5"/>
  <c r="S3652" i="5"/>
  <c r="S3658" i="5"/>
  <c r="S3664" i="5"/>
  <c r="S3670" i="5"/>
  <c r="S3676" i="5"/>
  <c r="S3682" i="5"/>
  <c r="S3688" i="5"/>
  <c r="S3694" i="5"/>
  <c r="S3700" i="5"/>
  <c r="S3706" i="5"/>
  <c r="S3712" i="5"/>
  <c r="S3718" i="5"/>
  <c r="S3724" i="5"/>
  <c r="S3730" i="5"/>
  <c r="S3736" i="5"/>
  <c r="S3742" i="5"/>
  <c r="S3748" i="5"/>
  <c r="S3754" i="5"/>
  <c r="S3760" i="5"/>
  <c r="S3766" i="5"/>
  <c r="S3772" i="5"/>
  <c r="S3778" i="5"/>
  <c r="S3784" i="5"/>
  <c r="S3790" i="5"/>
  <c r="S3796" i="5"/>
  <c r="S3802" i="5"/>
  <c r="S3808" i="5"/>
  <c r="S3814" i="5"/>
  <c r="S3820" i="5"/>
  <c r="S3826" i="5"/>
  <c r="S3832" i="5"/>
  <c r="S3838" i="5"/>
  <c r="S3844" i="5"/>
  <c r="S3850" i="5"/>
  <c r="S3856" i="5"/>
  <c r="S3862" i="5"/>
  <c r="S3868" i="5"/>
  <c r="S3874" i="5"/>
  <c r="S3880" i="5"/>
  <c r="S3886" i="5"/>
  <c r="S3892" i="5"/>
  <c r="S3898" i="5"/>
  <c r="S3904" i="5"/>
  <c r="S3910" i="5"/>
  <c r="S3916" i="5"/>
  <c r="S3922" i="5"/>
  <c r="S3928" i="5"/>
  <c r="S3934" i="5"/>
  <c r="S3940" i="5"/>
  <c r="S3946" i="5"/>
  <c r="S3952" i="5"/>
  <c r="S3958" i="5"/>
  <c r="S3964" i="5"/>
  <c r="S3970" i="5"/>
  <c r="S3976" i="5"/>
  <c r="S3982" i="5"/>
  <c r="S3988" i="5"/>
  <c r="S3994" i="5"/>
  <c r="S4000" i="5"/>
  <c r="S4006" i="5"/>
  <c r="S4012" i="5"/>
  <c r="S4018" i="5"/>
  <c r="S4024" i="5"/>
  <c r="S4030" i="5"/>
  <c r="S4036" i="5"/>
  <c r="S4042" i="5"/>
  <c r="S4048" i="5"/>
  <c r="S4054" i="5"/>
  <c r="S12799" i="5"/>
  <c r="S12787" i="5"/>
  <c r="S12775" i="5"/>
  <c r="S12763" i="5"/>
  <c r="S12751" i="5"/>
  <c r="S12739" i="5"/>
  <c r="S12727" i="5"/>
  <c r="S12715" i="5"/>
  <c r="S12703" i="5"/>
  <c r="S12691" i="5"/>
  <c r="S12679" i="5"/>
  <c r="S12667" i="5"/>
  <c r="S12655" i="5"/>
  <c r="S12643" i="5"/>
  <c r="S12631" i="5"/>
  <c r="S12619" i="5"/>
  <c r="S12607" i="5"/>
  <c r="S12595" i="5"/>
  <c r="S12583" i="5"/>
  <c r="S12571" i="5"/>
  <c r="S12559" i="5"/>
  <c r="S12547" i="5"/>
  <c r="S12535" i="5"/>
  <c r="S12523" i="5"/>
  <c r="S12511" i="5"/>
  <c r="S12499" i="5"/>
  <c r="S12487" i="5"/>
  <c r="S12475" i="5"/>
  <c r="S12463" i="5"/>
  <c r="S12451" i="5"/>
  <c r="S12439" i="5"/>
  <c r="S12427" i="5"/>
  <c r="S12415" i="5"/>
  <c r="S12403" i="5"/>
  <c r="S12391" i="5"/>
  <c r="S12379" i="5"/>
  <c r="S12367" i="5"/>
  <c r="S12355" i="5"/>
  <c r="S12343" i="5"/>
  <c r="S12331" i="5"/>
  <c r="S12319" i="5"/>
  <c r="S12307" i="5"/>
  <c r="S12295" i="5"/>
  <c r="S12283" i="5"/>
  <c r="S12271" i="5"/>
  <c r="S12259" i="5"/>
  <c r="S12247" i="5"/>
  <c r="S12235" i="5"/>
  <c r="S12223" i="5"/>
  <c r="S12211" i="5"/>
  <c r="S12199" i="5"/>
  <c r="S12187" i="5"/>
  <c r="S12175" i="5"/>
  <c r="S12163" i="5"/>
  <c r="S12151" i="5"/>
  <c r="S12139" i="5"/>
  <c r="S12127" i="5"/>
  <c r="S12115" i="5"/>
  <c r="S12103" i="5"/>
  <c r="S12091" i="5"/>
  <c r="S12079" i="5"/>
  <c r="S12067" i="5"/>
  <c r="S12055" i="5"/>
  <c r="S12043" i="5"/>
  <c r="S12031" i="5"/>
  <c r="S12019" i="5"/>
  <c r="S12007" i="5"/>
  <c r="S11995" i="5"/>
  <c r="S11983" i="5"/>
  <c r="S11971" i="5"/>
  <c r="S11959" i="5"/>
  <c r="S11947" i="5"/>
  <c r="S11935" i="5"/>
  <c r="S11923" i="5"/>
  <c r="S11911" i="5"/>
  <c r="S11899" i="5"/>
  <c r="S11887" i="5"/>
  <c r="S11875" i="5"/>
  <c r="S11863" i="5"/>
  <c r="S11851" i="5"/>
  <c r="S11839" i="5"/>
  <c r="S11827" i="5"/>
  <c r="S11815" i="5"/>
  <c r="S11803" i="5"/>
  <c r="S11791" i="5"/>
  <c r="S11779" i="5"/>
  <c r="S11767" i="5"/>
  <c r="S11755" i="5"/>
  <c r="S11743" i="5"/>
  <c r="S11731" i="5"/>
  <c r="S11719" i="5"/>
  <c r="S11707" i="5"/>
  <c r="S11695" i="5"/>
  <c r="S11683" i="5"/>
  <c r="S11671" i="5"/>
  <c r="S11659" i="5"/>
  <c r="S11647" i="5"/>
  <c r="S11635" i="5"/>
  <c r="S11623" i="5"/>
  <c r="S11611" i="5"/>
  <c r="S11599" i="5"/>
  <c r="S11587" i="5"/>
  <c r="S11575" i="5"/>
  <c r="S11563" i="5"/>
  <c r="S11551" i="5"/>
  <c r="S11539" i="5"/>
  <c r="S11527" i="5"/>
  <c r="S11515" i="5"/>
  <c r="S11503" i="5"/>
  <c r="S11491" i="5"/>
  <c r="S11479" i="5"/>
  <c r="S11467" i="5"/>
  <c r="S11455" i="5"/>
  <c r="S11443" i="5"/>
  <c r="S11431" i="5"/>
  <c r="S11419" i="5"/>
  <c r="S11407" i="5"/>
  <c r="S11395" i="5"/>
  <c r="S11383" i="5"/>
  <c r="S11371" i="5"/>
  <c r="S11359" i="5"/>
  <c r="S11347" i="5"/>
  <c r="S11335" i="5"/>
  <c r="S11323" i="5"/>
  <c r="S11311" i="5"/>
  <c r="S11299" i="5"/>
  <c r="S11287" i="5"/>
  <c r="S11275" i="5"/>
  <c r="S11263" i="5"/>
  <c r="S11251" i="5"/>
  <c r="S11239" i="5"/>
  <c r="S11227" i="5"/>
  <c r="S11215" i="5"/>
  <c r="S11203" i="5"/>
  <c r="S11191" i="5"/>
  <c r="S11179" i="5"/>
  <c r="S11167" i="5"/>
  <c r="S11155" i="5"/>
  <c r="S11143" i="5"/>
  <c r="S11131" i="5"/>
  <c r="S11119" i="5"/>
  <c r="S11107" i="5"/>
  <c r="S11095" i="5"/>
  <c r="S11083" i="5"/>
  <c r="S11071" i="5"/>
  <c r="S11059" i="5"/>
  <c r="S11047" i="5"/>
  <c r="S11035" i="5"/>
  <c r="S11023" i="5"/>
  <c r="S11011" i="5"/>
  <c r="S10999" i="5"/>
  <c r="S10987" i="5"/>
  <c r="S10975" i="5"/>
  <c r="S10963" i="5"/>
  <c r="S10951" i="5"/>
  <c r="S10939" i="5"/>
  <c r="S10927" i="5"/>
  <c r="S10915" i="5"/>
  <c r="S10903" i="5"/>
  <c r="S10891" i="5"/>
  <c r="S10879" i="5"/>
  <c r="S10867" i="5"/>
  <c r="S10855" i="5"/>
  <c r="S10843" i="5"/>
  <c r="S10831" i="5"/>
  <c r="S10819" i="5"/>
  <c r="S10807" i="5"/>
  <c r="S10795" i="5"/>
  <c r="S10783" i="5"/>
  <c r="S10771" i="5"/>
  <c r="S10759" i="5"/>
  <c r="S10747" i="5"/>
  <c r="S10735" i="5"/>
  <c r="S10723" i="5"/>
  <c r="S10711" i="5"/>
  <c r="S10699" i="5"/>
  <c r="S10687" i="5"/>
  <c r="S10675" i="5"/>
  <c r="S10663" i="5"/>
  <c r="S12801" i="5"/>
  <c r="S12789" i="5"/>
  <c r="S12777" i="5"/>
  <c r="S12765" i="5"/>
  <c r="S12753" i="5"/>
  <c r="S12741" i="5"/>
  <c r="S12729" i="5"/>
  <c r="S12717" i="5"/>
  <c r="S12705" i="5"/>
  <c r="S12693" i="5"/>
  <c r="S12681" i="5"/>
  <c r="S12669" i="5"/>
  <c r="S12657" i="5"/>
  <c r="S12645" i="5"/>
  <c r="S12633" i="5"/>
  <c r="S12621" i="5"/>
  <c r="S12609" i="5"/>
  <c r="S12597" i="5"/>
  <c r="S12585" i="5"/>
  <c r="S12573" i="5"/>
  <c r="S12561" i="5"/>
  <c r="S12549" i="5"/>
  <c r="S12537" i="5"/>
  <c r="S12525" i="5"/>
  <c r="S12513" i="5"/>
  <c r="S12501" i="5"/>
  <c r="S12489" i="5"/>
  <c r="S12477" i="5"/>
  <c r="S12465" i="5"/>
  <c r="S12453" i="5"/>
  <c r="S12441" i="5"/>
  <c r="S12429" i="5"/>
  <c r="S12417" i="5"/>
  <c r="S12405" i="5"/>
  <c r="S12393" i="5"/>
  <c r="S12381" i="5"/>
  <c r="S12369" i="5"/>
  <c r="S12357" i="5"/>
  <c r="S12345" i="5"/>
  <c r="S12333" i="5"/>
  <c r="S12321" i="5"/>
  <c r="S12309" i="5"/>
  <c r="S12297" i="5"/>
  <c r="S12285" i="5"/>
  <c r="S12273" i="5"/>
  <c r="S12261" i="5"/>
  <c r="S12249" i="5"/>
  <c r="S12237" i="5"/>
  <c r="S12225" i="5"/>
  <c r="S12213" i="5"/>
  <c r="S12201" i="5"/>
  <c r="S12189" i="5"/>
  <c r="S12177" i="5"/>
  <c r="S12165" i="5"/>
  <c r="S12153" i="5"/>
  <c r="S12141" i="5"/>
  <c r="S12129" i="5"/>
  <c r="S12117" i="5"/>
  <c r="S12105" i="5"/>
  <c r="S12093" i="5"/>
  <c r="S12081" i="5"/>
  <c r="S12069" i="5"/>
  <c r="S12057" i="5"/>
  <c r="S12045" i="5"/>
  <c r="S12033" i="5"/>
  <c r="S12021" i="5"/>
  <c r="S12009" i="5"/>
  <c r="S11997" i="5"/>
  <c r="S11985" i="5"/>
  <c r="S11973" i="5"/>
  <c r="S11961" i="5"/>
  <c r="S11949" i="5"/>
  <c r="S11937" i="5"/>
  <c r="S11925" i="5"/>
  <c r="S11913" i="5"/>
  <c r="S11901" i="5"/>
  <c r="S11889" i="5"/>
  <c r="S11877" i="5"/>
  <c r="S11865" i="5"/>
  <c r="S11853" i="5"/>
  <c r="S11841" i="5"/>
  <c r="S11829" i="5"/>
  <c r="S11817" i="5"/>
  <c r="S11805" i="5"/>
  <c r="S11793" i="5"/>
  <c r="S11781" i="5"/>
  <c r="S11769" i="5"/>
  <c r="S11757" i="5"/>
  <c r="S11745" i="5"/>
  <c r="S11733" i="5"/>
  <c r="S11721" i="5"/>
  <c r="S11709" i="5"/>
  <c r="S11697" i="5"/>
  <c r="S11685" i="5"/>
  <c r="S12793" i="5"/>
  <c r="S12781" i="5"/>
  <c r="S12769" i="5"/>
  <c r="S12757" i="5"/>
  <c r="S12745" i="5"/>
  <c r="S12733" i="5"/>
  <c r="S12721" i="5"/>
  <c r="S12709" i="5"/>
  <c r="S12697" i="5"/>
  <c r="S12685" i="5"/>
  <c r="S12673" i="5"/>
  <c r="S12661" i="5"/>
  <c r="S12649" i="5"/>
  <c r="S12637" i="5"/>
  <c r="S12625" i="5"/>
  <c r="S12613" i="5"/>
  <c r="S12601" i="5"/>
  <c r="S12589" i="5"/>
  <c r="S12577" i="5"/>
  <c r="S12565" i="5"/>
  <c r="S12553" i="5"/>
  <c r="S12541" i="5"/>
  <c r="S12529" i="5"/>
  <c r="S12517" i="5"/>
  <c r="S12505" i="5"/>
  <c r="S12493" i="5"/>
  <c r="S12481" i="5"/>
  <c r="S12469" i="5"/>
  <c r="S12457" i="5"/>
  <c r="S12445" i="5"/>
  <c r="S12433" i="5"/>
  <c r="S12421" i="5"/>
  <c r="S12409" i="5"/>
  <c r="S12397" i="5"/>
  <c r="S12385" i="5"/>
  <c r="S12373" i="5"/>
  <c r="S12361" i="5"/>
  <c r="S12349" i="5"/>
  <c r="S12337" i="5"/>
  <c r="S12325" i="5"/>
  <c r="S12313" i="5"/>
  <c r="S12301" i="5"/>
  <c r="S12289" i="5"/>
  <c r="S12277" i="5"/>
  <c r="S12265" i="5"/>
  <c r="S12253" i="5"/>
  <c r="S12241" i="5"/>
  <c r="S12229" i="5"/>
  <c r="S12217" i="5"/>
  <c r="S12205" i="5"/>
  <c r="S12193" i="5"/>
  <c r="S12181" i="5"/>
  <c r="S12169" i="5"/>
  <c r="S12157" i="5"/>
  <c r="S12145" i="5"/>
  <c r="S12133" i="5"/>
  <c r="S12121" i="5"/>
  <c r="S12109" i="5"/>
  <c r="S12097" i="5"/>
  <c r="S12085" i="5"/>
  <c r="S12073" i="5"/>
  <c r="S12061" i="5"/>
  <c r="S12049" i="5"/>
  <c r="S12037" i="5"/>
  <c r="S12025" i="5"/>
  <c r="S12013" i="5"/>
  <c r="S12001" i="5"/>
  <c r="S11989" i="5"/>
  <c r="S11977" i="5"/>
  <c r="S11965" i="5"/>
  <c r="S11953" i="5"/>
  <c r="S11941" i="5"/>
  <c r="S11929" i="5"/>
  <c r="S11917" i="5"/>
  <c r="S11905" i="5"/>
  <c r="S11893" i="5"/>
  <c r="S11881" i="5"/>
  <c r="S11869" i="5"/>
  <c r="S11857" i="5"/>
  <c r="S11845" i="5"/>
  <c r="S11833" i="5"/>
  <c r="S11821" i="5"/>
  <c r="S11809" i="5"/>
  <c r="S11797" i="5"/>
  <c r="S11785" i="5"/>
  <c r="S11773" i="5"/>
  <c r="S11761" i="5"/>
  <c r="S11749" i="5"/>
  <c r="S11737" i="5"/>
  <c r="S11725" i="5"/>
  <c r="S11713" i="5"/>
  <c r="S11701" i="5"/>
  <c r="S11689" i="5"/>
  <c r="S11677" i="5"/>
  <c r="S11665" i="5"/>
  <c r="S11653" i="5"/>
  <c r="S11641" i="5"/>
  <c r="S12795" i="5"/>
  <c r="S12783" i="5"/>
  <c r="S12771" i="5"/>
  <c r="S12759" i="5"/>
  <c r="S12747" i="5"/>
  <c r="S12735" i="5"/>
  <c r="S12723" i="5"/>
  <c r="S12711" i="5"/>
  <c r="S12699" i="5"/>
  <c r="S12687" i="5"/>
  <c r="S12675" i="5"/>
  <c r="S12663" i="5"/>
  <c r="S12651" i="5"/>
  <c r="S12639" i="5"/>
  <c r="S12627" i="5"/>
  <c r="S12615" i="5"/>
  <c r="S12603" i="5"/>
  <c r="S12591" i="5"/>
  <c r="S12579" i="5"/>
  <c r="S12567" i="5"/>
  <c r="S12555" i="5"/>
  <c r="S12543" i="5"/>
  <c r="S12531" i="5"/>
  <c r="S12519" i="5"/>
  <c r="S12507" i="5"/>
  <c r="S12495" i="5"/>
  <c r="S12483" i="5"/>
  <c r="S12471" i="5"/>
  <c r="S12459" i="5"/>
  <c r="S12447" i="5"/>
  <c r="S12435" i="5"/>
  <c r="S12423" i="5"/>
  <c r="S12411" i="5"/>
  <c r="S12399" i="5"/>
  <c r="S12387" i="5"/>
  <c r="S12375" i="5"/>
  <c r="S12363" i="5"/>
  <c r="S12351" i="5"/>
  <c r="S12339" i="5"/>
  <c r="S12327" i="5"/>
  <c r="S12315" i="5"/>
  <c r="S12303" i="5"/>
  <c r="S12291" i="5"/>
  <c r="S12279" i="5"/>
  <c r="S12267" i="5"/>
  <c r="S12255" i="5"/>
  <c r="S12243" i="5"/>
  <c r="S12231" i="5"/>
  <c r="S12219" i="5"/>
  <c r="S12207" i="5"/>
  <c r="S12195" i="5"/>
  <c r="S12183" i="5"/>
  <c r="S12171" i="5"/>
  <c r="S12159" i="5"/>
  <c r="S12147" i="5"/>
  <c r="S12135" i="5"/>
  <c r="S12123" i="5"/>
  <c r="S12111" i="5"/>
  <c r="S12099" i="5"/>
  <c r="S12087" i="5"/>
  <c r="S12075" i="5"/>
  <c r="S12063" i="5"/>
  <c r="S12051" i="5"/>
  <c r="S12039" i="5"/>
  <c r="S12027" i="5"/>
  <c r="S12015" i="5"/>
  <c r="S12003" i="5"/>
  <c r="S11991" i="5"/>
  <c r="S11979" i="5"/>
  <c r="S11967" i="5"/>
  <c r="S11955" i="5"/>
  <c r="S11943" i="5"/>
  <c r="S11931" i="5"/>
  <c r="S11919" i="5"/>
  <c r="S11907" i="5"/>
  <c r="S11895" i="5"/>
  <c r="S11883" i="5"/>
  <c r="S11871" i="5"/>
  <c r="S11859" i="5"/>
  <c r="S11847" i="5"/>
  <c r="S11835" i="5"/>
  <c r="S11823" i="5"/>
  <c r="S11811" i="5"/>
  <c r="S11799" i="5"/>
  <c r="S11787" i="5"/>
  <c r="S11775" i="5"/>
  <c r="S11763" i="5"/>
  <c r="S11751" i="5"/>
  <c r="S11739" i="5"/>
  <c r="S11727" i="5"/>
  <c r="S11715" i="5"/>
  <c r="S11703" i="5"/>
  <c r="S11691" i="5"/>
  <c r="S11679" i="5"/>
  <c r="S11667" i="5"/>
  <c r="S11655" i="5"/>
  <c r="S11643" i="5"/>
  <c r="S11631" i="5"/>
  <c r="S11619" i="5"/>
  <c r="S11607" i="5"/>
  <c r="S11595" i="5"/>
  <c r="S11583" i="5"/>
  <c r="S11571" i="5"/>
  <c r="S11559" i="5"/>
  <c r="S11547" i="5"/>
  <c r="S11535" i="5"/>
  <c r="S11523" i="5"/>
  <c r="S11511" i="5"/>
  <c r="S11499" i="5"/>
  <c r="S11487" i="5"/>
  <c r="S11475" i="5"/>
  <c r="S11463" i="5"/>
  <c r="S11451" i="5"/>
  <c r="S11439" i="5"/>
  <c r="S11427" i="5"/>
  <c r="S11415" i="5"/>
  <c r="S11403" i="5"/>
  <c r="S11391" i="5"/>
  <c r="S11379" i="5"/>
  <c r="S11367" i="5"/>
  <c r="S11355" i="5"/>
  <c r="S11343" i="5"/>
  <c r="S11331" i="5"/>
  <c r="S11319" i="5"/>
  <c r="S11307" i="5"/>
  <c r="S11295" i="5"/>
  <c r="S11283" i="5"/>
  <c r="S11271" i="5"/>
  <c r="S11259" i="5"/>
  <c r="S11247" i="5"/>
  <c r="S11235" i="5"/>
  <c r="S11223" i="5"/>
  <c r="S11211" i="5"/>
  <c r="S11199" i="5"/>
  <c r="S11187" i="5"/>
  <c r="S11175" i="5"/>
  <c r="S11163" i="5"/>
  <c r="S11151" i="5"/>
  <c r="S11139" i="5"/>
  <c r="S11127" i="5"/>
  <c r="S11115" i="5"/>
  <c r="S11103" i="5"/>
  <c r="S11091" i="5"/>
  <c r="S11079" i="5"/>
  <c r="S11067" i="5"/>
  <c r="S11055" i="5"/>
  <c r="S11043" i="5"/>
  <c r="S11031" i="5"/>
  <c r="S11019" i="5"/>
  <c r="S11007" i="5"/>
  <c r="S10995" i="5"/>
  <c r="S10983" i="5"/>
  <c r="S10971" i="5"/>
  <c r="S10959" i="5"/>
  <c r="S10947" i="5"/>
  <c r="S10935" i="5"/>
  <c r="S10923" i="5"/>
  <c r="S10911" i="5"/>
  <c r="S10899" i="5"/>
  <c r="S10652" i="5"/>
  <c r="S10650" i="5"/>
  <c r="S10648" i="5"/>
  <c r="S10646" i="5"/>
  <c r="S10644" i="5"/>
  <c r="S10642" i="5"/>
  <c r="S10640" i="5"/>
  <c r="S10638" i="5"/>
  <c r="S10636" i="5"/>
  <c r="S10634" i="5"/>
  <c r="S10632" i="5"/>
  <c r="S10630" i="5"/>
  <c r="S10628" i="5"/>
  <c r="S10626" i="5"/>
  <c r="S10624" i="5"/>
  <c r="S10622" i="5"/>
  <c r="S10620" i="5"/>
  <c r="S10618" i="5"/>
  <c r="S10616" i="5"/>
  <c r="S10614" i="5"/>
  <c r="S10612" i="5"/>
  <c r="S10610" i="5"/>
  <c r="S10608" i="5"/>
  <c r="S10606" i="5"/>
  <c r="S10604" i="5"/>
  <c r="S10602" i="5"/>
  <c r="S10600" i="5"/>
  <c r="S10598" i="5"/>
  <c r="S10596" i="5"/>
  <c r="S10594" i="5"/>
  <c r="S10592" i="5"/>
  <c r="S10590" i="5"/>
  <c r="S10588" i="5"/>
  <c r="S10586" i="5"/>
  <c r="S10584" i="5"/>
  <c r="S10582" i="5"/>
  <c r="S10580" i="5"/>
  <c r="S10578" i="5"/>
  <c r="S10576" i="5"/>
  <c r="S10574" i="5"/>
  <c r="S10572" i="5"/>
  <c r="S10570" i="5"/>
  <c r="S10568" i="5"/>
  <c r="S10566" i="5"/>
  <c r="S10564" i="5"/>
  <c r="S10562" i="5"/>
  <c r="S10560" i="5"/>
  <c r="S10558" i="5"/>
  <c r="S10556" i="5"/>
  <c r="S10554" i="5"/>
  <c r="S10552" i="5"/>
  <c r="S10550" i="5"/>
  <c r="S10548" i="5"/>
  <c r="S10546" i="5"/>
  <c r="S10544" i="5"/>
  <c r="S10542" i="5"/>
  <c r="S10540" i="5"/>
  <c r="S10538" i="5"/>
  <c r="S10536" i="5"/>
  <c r="S10534" i="5"/>
  <c r="S10532" i="5"/>
  <c r="S10530" i="5"/>
  <c r="S10528" i="5"/>
  <c r="S10526" i="5"/>
  <c r="S10524" i="5"/>
  <c r="S10522" i="5"/>
  <c r="S10520" i="5"/>
  <c r="S10518" i="5"/>
  <c r="S10516" i="5"/>
  <c r="S10514" i="5"/>
  <c r="S10512" i="5"/>
  <c r="S10510" i="5"/>
  <c r="S10508" i="5"/>
  <c r="S10506" i="5"/>
  <c r="S10504" i="5"/>
  <c r="S10502" i="5"/>
  <c r="S10500" i="5"/>
  <c r="S10498" i="5"/>
  <c r="S10496" i="5"/>
  <c r="S10494" i="5"/>
  <c r="S10492" i="5"/>
  <c r="S10490" i="5"/>
  <c r="S10488" i="5"/>
  <c r="S10486" i="5"/>
  <c r="S10484" i="5"/>
  <c r="S10482" i="5"/>
  <c r="S10480" i="5"/>
  <c r="S10478" i="5"/>
  <c r="S10476" i="5"/>
  <c r="S10474" i="5"/>
  <c r="S10472" i="5"/>
  <c r="S10470" i="5"/>
  <c r="S10468" i="5"/>
  <c r="S10466" i="5"/>
  <c r="S10464" i="5"/>
  <c r="S10462" i="5"/>
  <c r="S10460" i="5"/>
  <c r="S10458" i="5"/>
  <c r="S10456" i="5"/>
  <c r="S10454" i="5"/>
  <c r="S10452" i="5"/>
  <c r="S10450" i="5"/>
  <c r="S10448" i="5"/>
  <c r="S10446" i="5"/>
  <c r="S10444" i="5"/>
  <c r="S10442" i="5"/>
  <c r="S10440" i="5"/>
  <c r="S10438" i="5"/>
  <c r="S10436" i="5"/>
  <c r="S10434" i="5"/>
  <c r="S10432" i="5"/>
  <c r="S10430" i="5"/>
  <c r="S10428" i="5"/>
  <c r="S10426" i="5"/>
  <c r="S10424" i="5"/>
  <c r="S10422" i="5"/>
  <c r="S10420" i="5"/>
  <c r="S10418" i="5"/>
  <c r="S10416" i="5"/>
  <c r="S10414" i="5"/>
  <c r="S10412" i="5"/>
  <c r="S10410" i="5"/>
  <c r="S10408" i="5"/>
  <c r="S10406" i="5"/>
  <c r="S10404" i="5"/>
  <c r="S10402" i="5"/>
  <c r="S10400" i="5"/>
  <c r="S10398" i="5"/>
  <c r="S10396" i="5"/>
  <c r="S10394" i="5"/>
  <c r="S10392" i="5"/>
  <c r="S10390" i="5"/>
  <c r="S10388" i="5"/>
  <c r="S10386" i="5"/>
  <c r="S10384" i="5"/>
  <c r="S10382" i="5"/>
  <c r="S10380" i="5"/>
  <c r="S10378" i="5"/>
  <c r="S10376" i="5"/>
  <c r="S10374" i="5"/>
  <c r="S10372" i="5"/>
  <c r="S10370" i="5"/>
  <c r="S10368" i="5"/>
  <c r="S10366" i="5"/>
  <c r="S10364" i="5"/>
  <c r="S10362" i="5"/>
  <c r="S10360" i="5"/>
  <c r="S10358" i="5"/>
  <c r="S10356" i="5"/>
  <c r="S10354" i="5"/>
  <c r="S10352" i="5"/>
  <c r="S10350" i="5"/>
  <c r="S10348" i="5"/>
  <c r="S10346" i="5"/>
  <c r="S10344" i="5"/>
  <c r="S10342" i="5"/>
  <c r="S10340" i="5"/>
  <c r="S10338" i="5"/>
  <c r="S10336" i="5"/>
  <c r="S10334" i="5"/>
  <c r="S10332" i="5"/>
  <c r="S10330" i="5"/>
  <c r="S10328" i="5"/>
  <c r="S10326" i="5"/>
  <c r="S10324" i="5"/>
  <c r="S10322" i="5"/>
  <c r="S10320" i="5"/>
  <c r="S10318" i="5"/>
  <c r="S10316" i="5"/>
  <c r="S10314" i="5"/>
  <c r="S10312" i="5"/>
  <c r="S10310" i="5"/>
  <c r="S10308" i="5"/>
  <c r="S10306" i="5"/>
  <c r="S10304" i="5"/>
  <c r="S10302" i="5"/>
  <c r="S10300" i="5"/>
  <c r="S10298" i="5"/>
  <c r="S10296" i="5"/>
  <c r="S10294" i="5"/>
  <c r="S10292" i="5"/>
  <c r="S10290" i="5"/>
  <c r="S10288" i="5"/>
  <c r="S10286" i="5"/>
  <c r="S10284" i="5"/>
  <c r="S10282" i="5"/>
  <c r="S10280" i="5"/>
  <c r="S10278" i="5"/>
  <c r="S10276" i="5"/>
  <c r="S10274" i="5"/>
  <c r="S10272" i="5"/>
  <c r="S10270" i="5"/>
  <c r="S10268" i="5"/>
  <c r="S10266" i="5"/>
  <c r="S10264" i="5"/>
  <c r="S10262" i="5"/>
  <c r="S10260" i="5"/>
  <c r="S10258" i="5"/>
  <c r="S10256" i="5"/>
  <c r="S10254" i="5"/>
  <c r="S10252" i="5"/>
  <c r="S10250" i="5"/>
  <c r="S10248" i="5"/>
  <c r="S10246" i="5"/>
  <c r="S10244" i="5"/>
  <c r="S10242" i="5"/>
  <c r="S10240" i="5"/>
  <c r="S10238" i="5"/>
  <c r="S10236" i="5"/>
  <c r="S10234" i="5"/>
  <c r="S10232" i="5"/>
  <c r="S10230" i="5"/>
  <c r="S10228" i="5"/>
  <c r="S10226" i="5"/>
  <c r="S10224" i="5"/>
  <c r="S10222" i="5"/>
  <c r="S10220" i="5"/>
  <c r="S10218" i="5"/>
  <c r="S10216" i="5"/>
  <c r="S10214" i="5"/>
  <c r="S10212" i="5"/>
  <c r="S10210" i="5"/>
  <c r="S11673" i="5"/>
  <c r="S11605" i="5"/>
  <c r="S11569" i="5"/>
  <c r="S11533" i="5"/>
  <c r="S11497" i="5"/>
  <c r="S11461" i="5"/>
  <c r="S11425" i="5"/>
  <c r="S11389" i="5"/>
  <c r="S11353" i="5"/>
  <c r="S11317" i="5"/>
  <c r="S11281" i="5"/>
  <c r="S11245" i="5"/>
  <c r="S11209" i="5"/>
  <c r="S11173" i="5"/>
  <c r="S11137" i="5"/>
  <c r="S11101" i="5"/>
  <c r="S10875" i="5"/>
  <c r="S10839" i="5"/>
  <c r="S10803" i="5"/>
  <c r="S10767" i="5"/>
  <c r="S10731" i="5"/>
  <c r="S10695" i="5"/>
  <c r="S10659" i="5"/>
  <c r="S11661" i="5"/>
  <c r="S11613" i="5"/>
  <c r="S11577" i="5"/>
  <c r="S11541" i="5"/>
  <c r="S11505" i="5"/>
  <c r="S11469" i="5"/>
  <c r="S11433" i="5"/>
  <c r="S11397" i="5"/>
  <c r="S11361" i="5"/>
  <c r="S11325" i="5"/>
  <c r="S11289" i="5"/>
  <c r="S11253" i="5"/>
  <c r="S11217" i="5"/>
  <c r="S11181" i="5"/>
  <c r="S11145" i="5"/>
  <c r="S11109" i="5"/>
  <c r="S10885" i="5"/>
  <c r="S10877" i="5"/>
  <c r="S10849" i="5"/>
  <c r="S10841" i="5"/>
  <c r="S10813" i="5"/>
  <c r="S10805" i="5"/>
  <c r="S10777" i="5"/>
  <c r="S10769" i="5"/>
  <c r="S10741" i="5"/>
  <c r="S10733" i="5"/>
  <c r="S10705" i="5"/>
  <c r="S10697" i="5"/>
  <c r="S10669" i="5"/>
  <c r="S10661" i="5"/>
  <c r="S11649" i="5"/>
  <c r="S11629" i="5"/>
  <c r="S11593" i="5"/>
  <c r="S11557" i="5"/>
  <c r="S11521" i="5"/>
  <c r="S11485" i="5"/>
  <c r="S11449" i="5"/>
  <c r="S11413" i="5"/>
  <c r="S11377" i="5"/>
  <c r="S11341" i="5"/>
  <c r="S11305" i="5"/>
  <c r="S11269" i="5"/>
  <c r="S11233" i="5"/>
  <c r="S11197" i="5"/>
  <c r="S11161" i="5"/>
  <c r="S11125" i="5"/>
  <c r="S10887" i="5"/>
  <c r="S10869" i="5"/>
  <c r="S10851" i="5"/>
  <c r="S10833" i="5"/>
  <c r="S10815" i="5"/>
  <c r="S10797" i="5"/>
  <c r="S10779" i="5"/>
  <c r="S10761" i="5"/>
  <c r="S10743" i="5"/>
  <c r="S10725" i="5"/>
  <c r="S10707" i="5"/>
  <c r="S10689" i="5"/>
  <c r="S10671" i="5"/>
  <c r="S10653" i="5"/>
  <c r="S10651" i="5"/>
  <c r="S10649" i="5"/>
  <c r="S10647" i="5"/>
  <c r="S10645" i="5"/>
  <c r="S10643" i="5"/>
  <c r="S10641" i="5"/>
  <c r="S10639" i="5"/>
  <c r="S10637" i="5"/>
  <c r="S10635" i="5"/>
  <c r="S10633" i="5"/>
  <c r="S10631" i="5"/>
  <c r="S10629" i="5"/>
  <c r="S10627" i="5"/>
  <c r="S10625" i="5"/>
  <c r="S10623" i="5"/>
  <c r="S10621" i="5"/>
  <c r="S10619" i="5"/>
  <c r="S10617" i="5"/>
  <c r="S10615" i="5"/>
  <c r="S10613" i="5"/>
  <c r="S10611" i="5"/>
  <c r="S10609" i="5"/>
  <c r="S10607" i="5"/>
  <c r="S10605" i="5"/>
  <c r="S10603" i="5"/>
  <c r="S10601" i="5"/>
  <c r="S10599" i="5"/>
  <c r="S10597" i="5"/>
  <c r="S10595" i="5"/>
  <c r="S10593" i="5"/>
  <c r="S10591" i="5"/>
  <c r="S10589" i="5"/>
  <c r="S10587" i="5"/>
  <c r="S10585" i="5"/>
  <c r="S10583" i="5"/>
  <c r="S10581" i="5"/>
  <c r="S10579" i="5"/>
  <c r="S10577" i="5"/>
  <c r="S10575" i="5"/>
  <c r="S10573" i="5"/>
  <c r="S11637" i="5"/>
  <c r="S11601" i="5"/>
  <c r="S11565" i="5"/>
  <c r="S11529" i="5"/>
  <c r="S11493" i="5"/>
  <c r="S11457" i="5"/>
  <c r="S11421" i="5"/>
  <c r="S11385" i="5"/>
  <c r="S11349" i="5"/>
  <c r="S11313" i="5"/>
  <c r="S11277" i="5"/>
  <c r="S11241" i="5"/>
  <c r="S11205" i="5"/>
  <c r="S11169" i="5"/>
  <c r="S11133" i="5"/>
  <c r="S11097" i="5"/>
  <c r="S11089" i="5"/>
  <c r="S11081" i="5"/>
  <c r="S11073" i="5"/>
  <c r="S11065" i="5"/>
  <c r="S11057" i="5"/>
  <c r="S11049" i="5"/>
  <c r="S11041" i="5"/>
  <c r="S11617" i="5"/>
  <c r="S11581" i="5"/>
  <c r="S11545" i="5"/>
  <c r="S11509" i="5"/>
  <c r="S11473" i="5"/>
  <c r="S11437" i="5"/>
  <c r="S11401" i="5"/>
  <c r="S11365" i="5"/>
  <c r="S11329" i="5"/>
  <c r="S11293" i="5"/>
  <c r="S11257" i="5"/>
  <c r="S11221" i="5"/>
  <c r="S11185" i="5"/>
  <c r="S11149" i="5"/>
  <c r="S11113" i="5"/>
  <c r="S10881" i="5"/>
  <c r="S10863" i="5"/>
  <c r="S10845" i="5"/>
  <c r="S10827" i="5"/>
  <c r="S10809" i="5"/>
  <c r="S10791" i="5"/>
  <c r="S10773" i="5"/>
  <c r="S10755" i="5"/>
  <c r="S10737" i="5"/>
  <c r="S10719" i="5"/>
  <c r="S10701" i="5"/>
  <c r="S10683" i="5"/>
  <c r="S8292" i="5"/>
  <c r="S8280" i="5"/>
  <c r="S8268" i="5"/>
  <c r="S8256" i="5"/>
  <c r="S8244" i="5"/>
  <c r="S8232" i="5"/>
  <c r="S8220" i="5"/>
  <c r="S8208" i="5"/>
  <c r="S8196" i="5"/>
  <c r="S8184" i="5"/>
  <c r="S8172" i="5"/>
  <c r="S8160" i="5"/>
  <c r="S8148" i="5"/>
  <c r="S8136" i="5"/>
  <c r="S8300" i="5"/>
  <c r="S8288" i="5"/>
  <c r="S8276" i="5"/>
  <c r="S8264" i="5"/>
  <c r="S8252" i="5"/>
  <c r="S8240" i="5"/>
  <c r="S8228" i="5"/>
  <c r="S8216" i="5"/>
  <c r="S8204" i="5"/>
  <c r="S8192" i="5"/>
  <c r="S8180" i="5"/>
  <c r="S8168" i="5"/>
  <c r="S8156" i="5"/>
  <c r="S8144" i="5"/>
  <c r="S8132" i="5"/>
  <c r="S8120" i="5"/>
  <c r="S8108" i="5"/>
  <c r="S8096" i="5"/>
  <c r="S8084" i="5"/>
  <c r="S8072" i="5"/>
  <c r="S8070" i="5"/>
  <c r="S8068" i="5"/>
  <c r="S8066" i="5"/>
  <c r="S8064" i="5"/>
  <c r="S8062" i="5"/>
  <c r="S8302" i="5"/>
  <c r="S8290" i="5"/>
  <c r="S8278" i="5"/>
  <c r="S8266" i="5"/>
  <c r="S8254" i="5"/>
  <c r="S8242" i="5"/>
  <c r="S8230" i="5"/>
  <c r="S8218" i="5"/>
  <c r="S8206" i="5"/>
  <c r="S8194" i="5"/>
  <c r="S8182" i="5"/>
  <c r="S8170" i="5"/>
  <c r="S8158" i="5"/>
  <c r="S8146" i="5"/>
  <c r="S8134" i="5"/>
  <c r="S8122" i="5"/>
  <c r="S8110" i="5"/>
  <c r="S8098" i="5"/>
  <c r="S8086" i="5"/>
  <c r="S8074" i="5"/>
  <c r="S8238" i="5"/>
  <c r="S8166" i="5"/>
  <c r="S8094" i="5"/>
  <c r="S8298" i="5"/>
  <c r="S8226" i="5"/>
  <c r="S8154" i="5"/>
  <c r="S8082" i="5"/>
  <c r="S8286" i="5"/>
  <c r="S8214" i="5"/>
  <c r="S8142" i="5"/>
  <c r="S8262" i="5"/>
  <c r="S8190" i="5"/>
  <c r="S8118" i="5"/>
  <c r="S8250" i="5"/>
  <c r="S8178" i="5"/>
  <c r="S8106" i="5"/>
  <c r="S4136" i="5"/>
  <c r="S4134" i="5"/>
  <c r="S4132" i="5"/>
  <c r="S4130" i="5"/>
  <c r="S4128" i="5"/>
  <c r="S4126" i="5"/>
  <c r="S4124" i="5"/>
  <c r="S4122" i="5"/>
  <c r="S4120" i="5"/>
  <c r="S4057" i="5"/>
  <c r="S4060" i="5"/>
  <c r="S4069" i="5"/>
  <c r="S4072" i="5"/>
  <c r="S4081" i="5"/>
  <c r="S4084" i="5"/>
  <c r="S4093" i="5"/>
  <c r="S4096" i="5"/>
  <c r="S4105" i="5"/>
  <c r="S4108" i="5"/>
  <c r="S4117" i="5"/>
  <c r="S4129" i="5"/>
  <c r="S4140" i="5"/>
  <c r="S4143" i="5"/>
  <c r="S4146" i="5"/>
  <c r="S4149" i="5"/>
  <c r="S4152" i="5"/>
  <c r="S4155" i="5"/>
  <c r="S4158" i="5"/>
  <c r="S4161" i="5"/>
  <c r="S4164" i="5"/>
  <c r="S4167" i="5"/>
  <c r="S4170" i="5"/>
  <c r="S4173" i="5"/>
  <c r="S4176" i="5"/>
  <c r="S4179" i="5"/>
  <c r="S4182" i="5"/>
  <c r="S4185" i="5"/>
  <c r="S4188" i="5"/>
  <c r="S4191" i="5"/>
  <c r="S4194" i="5"/>
  <c r="S4197" i="5"/>
  <c r="S4200" i="5"/>
  <c r="S4203" i="5"/>
  <c r="S4206" i="5"/>
  <c r="S4209" i="5"/>
  <c r="S4212" i="5"/>
  <c r="S4215" i="5"/>
  <c r="S4218" i="5"/>
  <c r="S4221" i="5"/>
  <c r="S4224" i="5"/>
  <c r="S4227" i="5"/>
  <c r="S4230" i="5"/>
  <c r="S4233" i="5"/>
  <c r="S4236" i="5"/>
  <c r="S4239" i="5"/>
  <c r="S4242" i="5"/>
  <c r="S4245" i="5"/>
  <c r="S4248" i="5"/>
  <c r="S4251" i="5"/>
  <c r="S4254" i="5"/>
  <c r="S4257" i="5"/>
  <c r="S4260" i="5"/>
  <c r="S4263" i="5"/>
  <c r="S4266" i="5"/>
  <c r="S4269" i="5"/>
  <c r="S4272" i="5"/>
  <c r="S4275" i="5"/>
  <c r="S4278" i="5"/>
  <c r="S4281" i="5"/>
  <c r="S4284" i="5"/>
  <c r="S4287" i="5"/>
  <c r="S4290" i="5"/>
  <c r="S4293" i="5"/>
  <c r="S4296" i="5"/>
  <c r="S4299" i="5"/>
  <c r="S4302" i="5"/>
  <c r="S4305" i="5"/>
  <c r="S4308" i="5"/>
  <c r="S4311" i="5"/>
  <c r="S4314" i="5"/>
  <c r="S4317" i="5"/>
  <c r="S4320" i="5"/>
  <c r="S4323" i="5"/>
  <c r="S4326" i="5"/>
  <c r="S4329" i="5"/>
  <c r="S4332" i="5"/>
  <c r="S4335" i="5"/>
  <c r="S4338" i="5"/>
  <c r="S4341" i="5"/>
  <c r="S4344" i="5"/>
  <c r="S4347" i="5"/>
  <c r="S4350" i="5"/>
  <c r="S4353" i="5"/>
  <c r="S4356" i="5"/>
  <c r="S4359" i="5"/>
  <c r="S4362" i="5"/>
  <c r="S4365" i="5"/>
  <c r="S4368" i="5"/>
  <c r="S4371" i="5"/>
  <c r="S4374" i="5"/>
  <c r="S4377" i="5"/>
  <c r="S4380" i="5"/>
  <c r="S4383" i="5"/>
  <c r="S4386" i="5"/>
  <c r="S4389" i="5"/>
  <c r="S4392" i="5"/>
  <c r="S4395" i="5"/>
  <c r="S4398" i="5"/>
  <c r="S4401" i="5"/>
  <c r="S4404" i="5"/>
  <c r="S4407" i="5"/>
  <c r="S4410" i="5"/>
  <c r="S4413" i="5"/>
  <c r="S4416" i="5"/>
  <c r="S4419" i="5"/>
  <c r="S4422" i="5"/>
  <c r="S4425" i="5"/>
  <c r="S4428" i="5"/>
  <c r="S4431" i="5"/>
  <c r="S4434" i="5"/>
  <c r="S4437" i="5"/>
  <c r="S4440" i="5"/>
  <c r="S4443" i="5"/>
  <c r="S4446" i="5"/>
  <c r="S4449" i="5"/>
  <c r="S4452" i="5"/>
  <c r="S4455" i="5"/>
  <c r="S4458" i="5"/>
  <c r="S4461" i="5"/>
  <c r="S4464" i="5"/>
  <c r="S4467" i="5"/>
  <c r="S4470" i="5"/>
  <c r="S4473" i="5"/>
  <c r="S4476" i="5"/>
  <c r="S4479" i="5"/>
  <c r="S4482" i="5"/>
  <c r="S4485" i="5"/>
  <c r="S4488" i="5"/>
  <c r="S4491" i="5"/>
  <c r="S4494" i="5"/>
  <c r="S4497" i="5"/>
  <c r="S4500" i="5"/>
  <c r="S4503" i="5"/>
  <c r="S4506" i="5"/>
  <c r="S4509" i="5"/>
  <c r="S4512" i="5"/>
  <c r="S4515" i="5"/>
  <c r="S4518" i="5"/>
  <c r="S4521" i="5"/>
  <c r="S4524" i="5"/>
  <c r="S4527" i="5"/>
  <c r="S4530" i="5"/>
  <c r="S4533" i="5"/>
  <c r="S4536" i="5"/>
  <c r="S4539" i="5"/>
  <c r="S4542" i="5"/>
  <c r="S4545" i="5"/>
  <c r="S4548" i="5"/>
  <c r="S4551" i="5"/>
  <c r="S4554" i="5"/>
  <c r="S4557" i="5"/>
  <c r="S4560" i="5"/>
  <c r="S4563" i="5"/>
  <c r="S4566" i="5"/>
  <c r="S4569" i="5"/>
  <c r="S4572" i="5"/>
  <c r="S4575" i="5"/>
  <c r="S4578" i="5"/>
  <c r="S4581" i="5"/>
  <c r="S4584" i="5"/>
  <c r="S4587" i="5"/>
  <c r="S4590" i="5"/>
  <c r="S4593" i="5"/>
  <c r="S4596" i="5"/>
  <c r="S4599" i="5"/>
  <c r="S4602" i="5"/>
  <c r="S4605" i="5"/>
  <c r="S4608" i="5"/>
  <c r="S4611" i="5"/>
  <c r="S4614" i="5"/>
  <c r="S4617" i="5"/>
  <c r="S4620" i="5"/>
  <c r="S4623" i="5"/>
  <c r="S4626" i="5"/>
  <c r="S4629" i="5"/>
  <c r="S4632" i="5"/>
  <c r="S4635" i="5"/>
  <c r="S4638" i="5"/>
  <c r="S4641" i="5"/>
  <c r="S4644" i="5"/>
  <c r="S4647" i="5"/>
  <c r="S4650" i="5"/>
  <c r="S4653" i="5"/>
  <c r="S4656" i="5"/>
  <c r="S4659" i="5"/>
  <c r="S4662" i="5"/>
  <c r="S4665" i="5"/>
  <c r="S4668" i="5"/>
  <c r="S4671" i="5"/>
  <c r="S4674" i="5"/>
  <c r="S4677" i="5"/>
  <c r="S4680" i="5"/>
  <c r="S4683" i="5"/>
  <c r="S4686" i="5"/>
  <c r="S4689" i="5"/>
  <c r="S4692" i="5"/>
  <c r="S4695" i="5"/>
  <c r="S4698" i="5"/>
  <c r="S4701" i="5"/>
  <c r="S4704" i="5"/>
  <c r="S4707" i="5"/>
  <c r="S4710" i="5"/>
  <c r="S4713" i="5"/>
  <c r="S4716" i="5"/>
  <c r="S4719" i="5"/>
  <c r="S4722" i="5"/>
  <c r="S4725" i="5"/>
  <c r="S4728" i="5"/>
  <c r="S4731" i="5"/>
  <c r="S4734" i="5"/>
  <c r="S4737" i="5"/>
  <c r="S4740" i="5"/>
  <c r="S4743" i="5"/>
  <c r="S4746" i="5"/>
  <c r="S4749" i="5"/>
  <c r="S4752" i="5"/>
  <c r="S4755" i="5"/>
  <c r="S4758" i="5"/>
  <c r="S4761" i="5"/>
  <c r="S4764" i="5"/>
  <c r="S4767" i="5"/>
  <c r="S4770" i="5"/>
  <c r="S4773" i="5"/>
  <c r="S4776" i="5"/>
  <c r="S4779" i="5"/>
  <c r="S4782" i="5"/>
  <c r="S4785" i="5"/>
  <c r="S4788" i="5"/>
  <c r="S4791" i="5"/>
  <c r="S4794" i="5"/>
  <c r="S4797" i="5"/>
  <c r="S4800" i="5"/>
  <c r="S4803" i="5"/>
  <c r="S4806" i="5"/>
  <c r="S4809" i="5"/>
  <c r="S4812" i="5"/>
  <c r="S4815" i="5"/>
  <c r="S4818" i="5"/>
  <c r="S4821" i="5"/>
  <c r="S4824" i="5"/>
  <c r="S4827" i="5"/>
  <c r="S4830" i="5"/>
  <c r="S4833" i="5"/>
  <c r="S4836" i="5"/>
  <c r="S4839" i="5"/>
  <c r="S4842" i="5"/>
  <c r="S4845" i="5"/>
  <c r="S4848" i="5"/>
  <c r="S4851" i="5"/>
  <c r="S4854" i="5"/>
  <c r="S4857" i="5"/>
  <c r="S4860" i="5"/>
  <c r="S4863" i="5"/>
  <c r="S4866" i="5"/>
  <c r="S4869" i="5"/>
  <c r="S4872" i="5"/>
  <c r="S4875" i="5"/>
  <c r="S4878" i="5"/>
  <c r="S4881" i="5"/>
  <c r="S4884" i="5"/>
  <c r="S4887" i="5"/>
  <c r="S4890" i="5"/>
  <c r="S4893" i="5"/>
  <c r="S4896" i="5"/>
  <c r="S4899" i="5"/>
  <c r="S4902" i="5"/>
  <c r="S4905" i="5"/>
  <c r="S4908" i="5"/>
  <c r="S4911" i="5"/>
  <c r="S4914" i="5"/>
  <c r="S4917" i="5"/>
  <c r="S4920" i="5"/>
  <c r="S4923" i="5"/>
  <c r="S4926" i="5"/>
  <c r="S4929" i="5"/>
  <c r="S4932" i="5"/>
  <c r="S4935" i="5"/>
  <c r="S4938" i="5"/>
  <c r="S4941" i="5"/>
  <c r="S4944" i="5"/>
  <c r="S4947" i="5"/>
  <c r="S4950" i="5"/>
  <c r="S4953" i="5"/>
  <c r="S4956" i="5"/>
  <c r="S4959" i="5"/>
  <c r="S4962" i="5"/>
  <c r="S4965" i="5"/>
  <c r="S4968" i="5"/>
  <c r="S4971" i="5"/>
  <c r="S4974" i="5"/>
  <c r="S4977" i="5"/>
  <c r="S4980" i="5"/>
  <c r="S4983" i="5"/>
  <c r="S4986" i="5"/>
  <c r="S4989" i="5"/>
  <c r="S4992" i="5"/>
  <c r="S4995" i="5"/>
  <c r="S4998" i="5"/>
  <c r="S5001" i="5"/>
  <c r="S5004" i="5"/>
  <c r="S5007" i="5"/>
  <c r="S5010" i="5"/>
  <c r="S5013" i="5"/>
  <c r="S5016" i="5"/>
  <c r="S5019" i="5"/>
  <c r="S5022" i="5"/>
  <c r="S5025" i="5"/>
  <c r="S5028" i="5"/>
  <c r="S5031" i="5"/>
  <c r="S5034" i="5"/>
  <c r="S5037" i="5"/>
  <c r="S5040" i="5"/>
  <c r="S5043" i="5"/>
  <c r="S5046" i="5"/>
  <c r="S5049" i="5"/>
  <c r="S5052" i="5"/>
  <c r="S5055" i="5"/>
  <c r="S5058" i="5"/>
  <c r="S5061" i="5"/>
  <c r="S5064" i="5"/>
  <c r="S5067" i="5"/>
  <c r="S5070" i="5"/>
  <c r="S5073" i="5"/>
  <c r="S5076" i="5"/>
  <c r="S5079" i="5"/>
  <c r="S5082" i="5"/>
  <c r="S5085" i="5"/>
  <c r="S5088" i="5"/>
  <c r="S5091" i="5"/>
  <c r="S5094" i="5"/>
  <c r="S5097" i="5"/>
  <c r="S5100" i="5"/>
  <c r="S5103" i="5"/>
  <c r="S5106" i="5"/>
  <c r="S5109" i="5"/>
  <c r="S5112" i="5"/>
  <c r="S5115" i="5"/>
  <c r="S5118" i="5"/>
  <c r="S5121" i="5"/>
  <c r="S5124" i="5"/>
  <c r="S5127" i="5"/>
  <c r="S5130" i="5"/>
  <c r="S5133" i="5"/>
  <c r="S5136" i="5"/>
  <c r="S5139" i="5"/>
  <c r="S5142" i="5"/>
  <c r="S5145" i="5"/>
  <c r="S5148" i="5"/>
  <c r="S5151" i="5"/>
  <c r="S5154" i="5"/>
  <c r="S5157" i="5"/>
  <c r="S5160" i="5"/>
  <c r="S5163" i="5"/>
  <c r="S5166" i="5"/>
  <c r="S5169" i="5"/>
  <c r="S5172" i="5"/>
  <c r="S5175" i="5"/>
  <c r="S5178" i="5"/>
  <c r="S5181" i="5"/>
  <c r="S5184" i="5"/>
  <c r="S5187" i="5"/>
  <c r="S5190" i="5"/>
  <c r="S5193" i="5"/>
  <c r="S5196" i="5"/>
  <c r="S5199" i="5"/>
  <c r="S5202" i="5"/>
  <c r="S5205" i="5"/>
  <c r="S5208" i="5"/>
  <c r="S5211" i="5"/>
  <c r="S5214" i="5"/>
  <c r="S5217" i="5"/>
  <c r="S5220" i="5"/>
  <c r="S5223" i="5"/>
  <c r="S5226" i="5"/>
  <c r="S5229" i="5"/>
  <c r="S5232" i="5"/>
  <c r="S5235" i="5"/>
  <c r="S5238" i="5"/>
  <c r="S5241" i="5"/>
  <c r="S5244" i="5"/>
  <c r="S5247" i="5"/>
  <c r="S5250" i="5"/>
  <c r="S5253" i="5"/>
  <c r="S5256" i="5"/>
  <c r="S5259" i="5"/>
  <c r="S5262" i="5"/>
  <c r="S5265" i="5"/>
  <c r="S5268" i="5"/>
  <c r="S5271" i="5"/>
  <c r="S5274" i="5"/>
  <c r="S5277" i="5"/>
  <c r="S5280" i="5"/>
  <c r="S5283" i="5"/>
  <c r="S5286" i="5"/>
  <c r="S5289" i="5"/>
  <c r="S5292" i="5"/>
  <c r="S5295" i="5"/>
  <c r="S5298" i="5"/>
  <c r="S5301" i="5"/>
  <c r="S5304" i="5"/>
  <c r="S5307" i="5"/>
  <c r="S5310" i="5"/>
  <c r="S5313" i="5"/>
  <c r="S5316" i="5"/>
  <c r="S5319" i="5"/>
  <c r="S5322" i="5"/>
  <c r="S5325" i="5"/>
  <c r="S5328" i="5"/>
  <c r="S5331" i="5"/>
  <c r="S5334" i="5"/>
  <c r="S5337" i="5"/>
  <c r="S5340" i="5"/>
  <c r="S5343" i="5"/>
  <c r="S5346" i="5"/>
  <c r="S5349" i="5"/>
  <c r="S5352" i="5"/>
  <c r="S5355" i="5"/>
  <c r="S5358" i="5"/>
  <c r="S5361" i="5"/>
  <c r="S5364" i="5"/>
  <c r="S5367" i="5"/>
  <c r="S5370" i="5"/>
  <c r="S5373" i="5"/>
  <c r="S5376" i="5"/>
  <c r="S5379" i="5"/>
  <c r="S5382" i="5"/>
  <c r="S5385" i="5"/>
  <c r="S5388" i="5"/>
  <c r="S5391" i="5"/>
  <c r="S5394" i="5"/>
  <c r="S5397" i="5"/>
  <c r="S5400" i="5"/>
  <c r="S5403" i="5"/>
  <c r="S5406" i="5"/>
  <c r="S5409" i="5"/>
  <c r="S5412" i="5"/>
  <c r="S5415" i="5"/>
  <c r="S5418" i="5"/>
  <c r="S5421" i="5"/>
  <c r="S5424" i="5"/>
  <c r="S5427" i="5"/>
  <c r="S5430" i="5"/>
  <c r="S5433" i="5"/>
  <c r="S5436" i="5"/>
  <c r="S5439" i="5"/>
  <c r="S5442" i="5"/>
  <c r="S5445" i="5"/>
  <c r="S5448" i="5"/>
  <c r="S5451" i="5"/>
  <c r="S5454" i="5"/>
  <c r="S5457" i="5"/>
  <c r="S5460" i="5"/>
  <c r="S5463" i="5"/>
  <c r="S5466" i="5"/>
  <c r="S5469" i="5"/>
  <c r="S5472" i="5"/>
  <c r="S5475" i="5"/>
  <c r="S5478" i="5"/>
  <c r="S5481" i="5"/>
  <c r="S5484" i="5"/>
  <c r="S5487" i="5"/>
  <c r="S5490" i="5"/>
  <c r="S5493" i="5"/>
  <c r="S5496" i="5"/>
  <c r="S5499" i="5"/>
  <c r="S5502" i="5"/>
  <c r="S5505" i="5"/>
  <c r="S5508" i="5"/>
  <c r="S5511" i="5"/>
  <c r="S5514" i="5"/>
  <c r="S5517" i="5"/>
  <c r="S5520" i="5"/>
  <c r="S5523" i="5"/>
  <c r="S5526" i="5"/>
  <c r="S5529" i="5"/>
  <c r="S5532" i="5"/>
  <c r="S5535" i="5"/>
  <c r="S5538" i="5"/>
  <c r="S5541" i="5"/>
  <c r="S5544" i="5"/>
  <c r="S5547" i="5"/>
  <c r="S5550" i="5"/>
  <c r="S5553" i="5"/>
  <c r="S5556" i="5"/>
  <c r="S5559" i="5"/>
  <c r="S5562" i="5"/>
  <c r="S5565" i="5"/>
  <c r="S5568" i="5"/>
  <c r="S5571" i="5"/>
  <c r="S5574" i="5"/>
  <c r="S5577" i="5"/>
  <c r="S5580" i="5"/>
  <c r="S5583" i="5"/>
  <c r="S5586" i="5"/>
  <c r="S5589" i="5"/>
  <c r="S5592" i="5"/>
  <c r="S5595" i="5"/>
  <c r="S5598" i="5"/>
  <c r="S5601" i="5"/>
  <c r="S5604" i="5"/>
  <c r="S5607" i="5"/>
  <c r="S5610" i="5"/>
  <c r="S5613" i="5"/>
  <c r="S5616" i="5"/>
  <c r="S5619" i="5"/>
  <c r="S5622" i="5"/>
  <c r="S5625" i="5"/>
  <c r="S5628" i="5"/>
  <c r="S5631" i="5"/>
  <c r="S5634" i="5"/>
  <c r="S5637" i="5"/>
  <c r="S5640" i="5"/>
  <c r="S5643" i="5"/>
  <c r="S5646" i="5"/>
  <c r="S5649" i="5"/>
  <c r="S5652" i="5"/>
  <c r="S5655" i="5"/>
  <c r="S5658" i="5"/>
  <c r="S5661" i="5"/>
  <c r="S5664" i="5"/>
  <c r="S5667" i="5"/>
  <c r="S5670" i="5"/>
  <c r="S5673" i="5"/>
  <c r="S5676" i="5"/>
  <c r="S5679" i="5"/>
  <c r="S5682" i="5"/>
  <c r="S5685" i="5"/>
  <c r="S5688" i="5"/>
  <c r="S5691" i="5"/>
  <c r="S5694" i="5"/>
  <c r="S5697" i="5"/>
  <c r="S5700" i="5"/>
  <c r="S5703" i="5"/>
  <c r="S5706" i="5"/>
  <c r="S5709" i="5"/>
  <c r="S5712" i="5"/>
  <c r="S5715" i="5"/>
  <c r="S5718" i="5"/>
  <c r="S5721" i="5"/>
  <c r="S5724" i="5"/>
  <c r="S5727" i="5"/>
  <c r="S5730" i="5"/>
  <c r="S5733" i="5"/>
  <c r="S5736" i="5"/>
  <c r="S5739" i="5"/>
  <c r="S5742" i="5"/>
  <c r="S5745" i="5"/>
  <c r="S5748" i="5"/>
  <c r="S5751" i="5"/>
  <c r="S5754" i="5"/>
  <c r="S5757" i="5"/>
  <c r="S5760" i="5"/>
  <c r="S5763" i="5"/>
  <c r="S5766" i="5"/>
  <c r="S5769" i="5"/>
  <c r="S5772" i="5"/>
  <c r="S5775" i="5"/>
  <c r="S5778" i="5"/>
  <c r="S5781" i="5"/>
  <c r="S5784" i="5"/>
  <c r="S5787" i="5"/>
  <c r="S5790" i="5"/>
  <c r="S5793" i="5"/>
  <c r="S5796" i="5"/>
  <c r="S5799" i="5"/>
  <c r="S5802" i="5"/>
  <c r="S5805" i="5"/>
  <c r="S5808" i="5"/>
  <c r="S5811" i="5"/>
  <c r="S5814" i="5"/>
  <c r="S5817" i="5"/>
  <c r="S5820" i="5"/>
  <c r="S5823" i="5"/>
  <c r="S5826" i="5"/>
  <c r="S5829" i="5"/>
  <c r="S5832" i="5"/>
  <c r="S5835" i="5"/>
  <c r="S5838" i="5"/>
  <c r="S5841" i="5"/>
  <c r="S5844" i="5"/>
  <c r="S5847" i="5"/>
  <c r="S5850" i="5"/>
  <c r="S5853" i="5"/>
  <c r="S5856" i="5"/>
  <c r="S5859" i="5"/>
  <c r="S5862" i="5"/>
  <c r="S5865" i="5"/>
  <c r="S5868" i="5"/>
  <c r="S5871" i="5"/>
  <c r="S5874" i="5"/>
  <c r="S5877" i="5"/>
  <c r="S5880" i="5"/>
  <c r="S5883" i="5"/>
  <c r="S5886" i="5"/>
  <c r="S5889" i="5"/>
  <c r="S5892" i="5"/>
  <c r="S5895" i="5"/>
  <c r="S5898" i="5"/>
  <c r="S5901" i="5"/>
  <c r="S5904" i="5"/>
  <c r="S5907" i="5"/>
  <c r="S5910" i="5"/>
  <c r="S5913" i="5"/>
  <c r="S5916" i="5"/>
  <c r="S5919" i="5"/>
  <c r="S5922" i="5"/>
  <c r="S5925" i="5"/>
  <c r="S5928" i="5"/>
  <c r="S5931" i="5"/>
  <c r="S5934" i="5"/>
  <c r="S5937" i="5"/>
  <c r="S5940" i="5"/>
  <c r="S5943" i="5"/>
  <c r="S5946" i="5"/>
  <c r="S5949" i="5"/>
  <c r="S5952" i="5"/>
  <c r="S5955" i="5"/>
  <c r="S5958" i="5"/>
  <c r="S5961" i="5"/>
  <c r="S5964" i="5"/>
  <c r="S5967" i="5"/>
  <c r="S5970" i="5"/>
  <c r="S5973" i="5"/>
  <c r="S5976" i="5"/>
  <c r="S5979" i="5"/>
  <c r="S5982" i="5"/>
  <c r="S5985" i="5"/>
  <c r="S5988" i="5"/>
  <c r="S5991" i="5"/>
  <c r="S5994" i="5"/>
  <c r="S5997" i="5"/>
  <c r="S6000" i="5"/>
  <c r="S6003" i="5"/>
  <c r="S6006" i="5"/>
  <c r="S6009" i="5"/>
  <c r="S6012" i="5"/>
  <c r="S6015" i="5"/>
  <c r="S6018" i="5"/>
  <c r="S6021" i="5"/>
  <c r="S6024" i="5"/>
  <c r="S6027" i="5"/>
  <c r="S6030" i="5"/>
  <c r="S6033" i="5"/>
  <c r="S6036" i="5"/>
  <c r="S6039" i="5"/>
  <c r="S6042" i="5"/>
  <c r="S6045" i="5"/>
  <c r="S6048" i="5"/>
  <c r="S6051" i="5"/>
  <c r="S6054" i="5"/>
  <c r="S6057" i="5"/>
  <c r="S6060" i="5"/>
  <c r="S6063" i="5"/>
  <c r="S6066" i="5"/>
  <c r="S6069" i="5"/>
  <c r="S6072" i="5"/>
  <c r="S6075" i="5"/>
  <c r="S6078" i="5"/>
  <c r="S6081" i="5"/>
  <c r="S6084" i="5"/>
  <c r="S6087" i="5"/>
  <c r="S6090" i="5"/>
  <c r="S6093" i="5"/>
  <c r="S6096" i="5"/>
  <c r="S6099" i="5"/>
  <c r="S6102" i="5"/>
  <c r="S6105" i="5"/>
  <c r="S6108" i="5"/>
  <c r="S6111" i="5"/>
  <c r="S6114" i="5"/>
  <c r="S6117" i="5"/>
  <c r="S6120" i="5"/>
  <c r="S6123" i="5"/>
  <c r="S6126" i="5"/>
  <c r="S6129" i="5"/>
  <c r="S6132" i="5"/>
  <c r="S6135" i="5"/>
  <c r="S6138" i="5"/>
  <c r="S6141" i="5"/>
  <c r="S6144" i="5"/>
  <c r="S6147" i="5"/>
  <c r="S6150" i="5"/>
  <c r="S6153" i="5"/>
  <c r="S6156" i="5"/>
  <c r="S6159" i="5"/>
  <c r="S6162" i="5"/>
  <c r="S6165" i="5"/>
  <c r="S6168" i="5"/>
  <c r="S6171" i="5"/>
  <c r="S6174" i="5"/>
  <c r="S6177" i="5"/>
  <c r="S6180" i="5"/>
  <c r="S6183" i="5"/>
  <c r="S6186" i="5"/>
  <c r="S6189" i="5"/>
  <c r="S6192" i="5"/>
  <c r="S6195" i="5"/>
  <c r="S6198" i="5"/>
  <c r="S6201" i="5"/>
  <c r="S6204" i="5"/>
  <c r="S6207" i="5"/>
  <c r="S6210" i="5"/>
  <c r="S6213" i="5"/>
  <c r="S6216" i="5"/>
  <c r="S6219" i="5"/>
  <c r="S6222" i="5"/>
  <c r="S6225" i="5"/>
  <c r="S6228" i="5"/>
  <c r="S6231" i="5"/>
  <c r="S6234" i="5"/>
  <c r="S6237" i="5"/>
  <c r="S6240" i="5"/>
  <c r="S6243" i="5"/>
  <c r="S6246" i="5"/>
  <c r="S6249" i="5"/>
  <c r="S6252" i="5"/>
  <c r="S6255" i="5"/>
  <c r="S6258" i="5"/>
  <c r="S6261" i="5"/>
  <c r="S6264" i="5"/>
  <c r="S6267" i="5"/>
  <c r="S6270" i="5"/>
  <c r="S6273" i="5"/>
  <c r="S6276" i="5"/>
  <c r="S6279" i="5"/>
  <c r="S6282" i="5"/>
  <c r="S6285" i="5"/>
  <c r="S6288" i="5"/>
  <c r="S6291" i="5"/>
  <c r="S6294" i="5"/>
  <c r="S6297" i="5"/>
  <c r="S6300" i="5"/>
  <c r="S6303" i="5"/>
  <c r="S6306" i="5"/>
  <c r="S6309" i="5"/>
  <c r="S6312" i="5"/>
  <c r="S6315" i="5"/>
  <c r="S6318" i="5"/>
  <c r="S6321" i="5"/>
  <c r="S6324" i="5"/>
  <c r="S6327" i="5"/>
  <c r="S6330" i="5"/>
  <c r="S6333" i="5"/>
  <c r="S6336" i="5"/>
  <c r="S6339" i="5"/>
  <c r="S6342" i="5"/>
  <c r="S6345" i="5"/>
  <c r="S6348" i="5"/>
  <c r="S6351" i="5"/>
  <c r="S6354" i="5"/>
  <c r="S6357" i="5"/>
  <c r="S6360" i="5"/>
  <c r="S6363" i="5"/>
  <c r="S6366" i="5"/>
  <c r="S6369" i="5"/>
  <c r="S6372" i="5"/>
  <c r="S6375" i="5"/>
  <c r="S6378" i="5"/>
  <c r="S6381" i="5"/>
  <c r="S6384" i="5"/>
  <c r="S6387" i="5"/>
  <c r="S6390" i="5"/>
  <c r="S6393" i="5"/>
  <c r="S6396" i="5"/>
  <c r="S6399" i="5"/>
  <c r="S6402" i="5"/>
  <c r="S6405" i="5"/>
  <c r="S6408" i="5"/>
  <c r="S6411" i="5"/>
  <c r="S6414" i="5"/>
  <c r="S6417" i="5"/>
  <c r="S6420" i="5"/>
  <c r="S6423" i="5"/>
  <c r="S6426" i="5"/>
  <c r="S6429" i="5"/>
  <c r="S6432" i="5"/>
  <c r="S6435" i="5"/>
  <c r="S6438" i="5"/>
  <c r="S6441" i="5"/>
  <c r="S6444" i="5"/>
  <c r="S6447" i="5"/>
  <c r="S6450" i="5"/>
  <c r="S6453" i="5"/>
  <c r="S6456" i="5"/>
  <c r="S6459" i="5"/>
  <c r="S6462" i="5"/>
  <c r="S6465" i="5"/>
  <c r="S6468" i="5"/>
  <c r="S6471" i="5"/>
  <c r="S6474" i="5"/>
  <c r="S6477" i="5"/>
  <c r="S6480" i="5"/>
  <c r="S6483" i="5"/>
  <c r="S6486" i="5"/>
  <c r="S6489" i="5"/>
  <c r="S6492" i="5"/>
  <c r="S6495" i="5"/>
  <c r="S6498" i="5"/>
  <c r="S6501" i="5"/>
  <c r="S6504" i="5"/>
  <c r="S6507" i="5"/>
  <c r="S6510" i="5"/>
  <c r="S6513" i="5"/>
  <c r="S6516" i="5"/>
  <c r="S6519" i="5"/>
  <c r="S6522" i="5"/>
  <c r="S6525" i="5"/>
  <c r="S6528" i="5"/>
  <c r="S6531" i="5"/>
  <c r="S6534" i="5"/>
  <c r="S6537" i="5"/>
  <c r="S6540" i="5"/>
  <c r="S6543" i="5"/>
  <c r="S6546" i="5"/>
  <c r="S6549" i="5"/>
  <c r="S6552" i="5"/>
  <c r="S6555" i="5"/>
  <c r="S6558" i="5"/>
  <c r="S6561" i="5"/>
  <c r="S6564" i="5"/>
  <c r="S6567" i="5"/>
  <c r="S6570" i="5"/>
  <c r="S6573" i="5"/>
  <c r="S6576" i="5"/>
  <c r="S6579" i="5"/>
  <c r="S6582" i="5"/>
  <c r="S6585" i="5"/>
  <c r="S6588" i="5"/>
  <c r="S6591" i="5"/>
  <c r="S6594" i="5"/>
  <c r="S6597" i="5"/>
  <c r="S6600" i="5"/>
  <c r="S6603" i="5"/>
  <c r="S6606" i="5"/>
  <c r="S6609" i="5"/>
  <c r="S6612" i="5"/>
  <c r="S6615" i="5"/>
  <c r="S6618" i="5"/>
  <c r="S6621" i="5"/>
  <c r="S6624" i="5"/>
  <c r="S6627" i="5"/>
  <c r="S6630" i="5"/>
  <c r="S6633" i="5"/>
  <c r="S6636" i="5"/>
  <c r="S6639" i="5"/>
  <c r="S6642" i="5"/>
  <c r="S6645" i="5"/>
  <c r="S6648" i="5"/>
  <c r="S6651" i="5"/>
  <c r="S6654" i="5"/>
  <c r="S6657" i="5"/>
  <c r="S6660" i="5"/>
  <c r="S6663" i="5"/>
  <c r="S6666" i="5"/>
  <c r="S6669" i="5"/>
  <c r="S6672" i="5"/>
  <c r="S6675" i="5"/>
  <c r="S6678" i="5"/>
  <c r="S6681" i="5"/>
  <c r="S6684" i="5"/>
  <c r="S6687" i="5"/>
  <c r="S6690" i="5"/>
  <c r="S6693" i="5"/>
  <c r="S6696" i="5"/>
  <c r="S6699" i="5"/>
  <c r="S6702" i="5"/>
  <c r="S6705" i="5"/>
  <c r="S6708" i="5"/>
  <c r="S6711" i="5"/>
  <c r="S6714" i="5"/>
  <c r="S6717" i="5"/>
  <c r="S6720" i="5"/>
  <c r="S6723" i="5"/>
  <c r="S6726" i="5"/>
  <c r="S6729" i="5"/>
  <c r="S6732" i="5"/>
  <c r="S6735" i="5"/>
  <c r="S6738" i="5"/>
  <c r="S6741" i="5"/>
  <c r="S6744" i="5"/>
  <c r="S6747" i="5"/>
  <c r="S6750" i="5"/>
  <c r="S6753" i="5"/>
  <c r="S6756" i="5"/>
  <c r="S6759" i="5"/>
  <c r="S6762" i="5"/>
  <c r="S6765" i="5"/>
  <c r="S6768" i="5"/>
  <c r="S6771" i="5"/>
  <c r="S6774" i="5"/>
  <c r="S6777" i="5"/>
  <c r="S6780" i="5"/>
  <c r="S6783" i="5"/>
  <c r="S6786" i="5"/>
  <c r="S6789" i="5"/>
  <c r="S6792" i="5"/>
  <c r="S6795" i="5"/>
  <c r="S6798" i="5"/>
  <c r="S6801" i="5"/>
  <c r="S6804" i="5"/>
  <c r="S6807" i="5"/>
  <c r="S6810" i="5"/>
  <c r="S6813" i="5"/>
  <c r="S6816" i="5"/>
  <c r="S6819" i="5"/>
  <c r="S6822" i="5"/>
  <c r="S6825" i="5"/>
  <c r="S6828" i="5"/>
  <c r="S6831" i="5"/>
  <c r="S6834" i="5"/>
  <c r="S6837" i="5"/>
  <c r="S6840" i="5"/>
  <c r="S6843" i="5"/>
  <c r="S6846" i="5"/>
  <c r="S6849" i="5"/>
  <c r="S6852" i="5"/>
  <c r="S6855" i="5"/>
  <c r="S6858" i="5"/>
  <c r="S6861" i="5"/>
  <c r="S6864" i="5"/>
  <c r="S6867" i="5"/>
  <c r="S6870" i="5"/>
  <c r="S6873" i="5"/>
  <c r="S6876" i="5"/>
  <c r="S6879" i="5"/>
  <c r="S6882" i="5"/>
  <c r="S6885" i="5"/>
  <c r="S6888" i="5"/>
  <c r="S6891" i="5"/>
  <c r="S6894" i="5"/>
  <c r="S6897" i="5"/>
  <c r="S6900" i="5"/>
  <c r="S6903" i="5"/>
  <c r="S6906" i="5"/>
  <c r="S6909" i="5"/>
  <c r="S6912" i="5"/>
  <c r="S6915" i="5"/>
  <c r="S6918" i="5"/>
  <c r="S6921" i="5"/>
  <c r="S6924" i="5"/>
  <c r="S6927" i="5"/>
  <c r="S6930" i="5"/>
  <c r="S6933" i="5"/>
  <c r="S6936" i="5"/>
  <c r="S6939" i="5"/>
  <c r="S6942" i="5"/>
  <c r="S6945" i="5"/>
  <c r="S6948" i="5"/>
  <c r="S6951" i="5"/>
  <c r="S6954" i="5"/>
  <c r="S6957" i="5"/>
  <c r="S6960" i="5"/>
  <c r="S6963" i="5"/>
  <c r="S6966" i="5"/>
  <c r="S6969" i="5"/>
  <c r="S6972" i="5"/>
  <c r="S6975" i="5"/>
  <c r="S6978" i="5"/>
  <c r="S6981" i="5"/>
  <c r="S6984" i="5"/>
  <c r="S6987" i="5"/>
  <c r="S6990" i="5"/>
  <c r="S6993" i="5"/>
  <c r="S6996" i="5"/>
  <c r="S6999" i="5"/>
  <c r="S7002" i="5"/>
  <c r="S7005" i="5"/>
  <c r="S7008" i="5"/>
  <c r="S7011" i="5"/>
  <c r="S7014" i="5"/>
  <c r="S7017" i="5"/>
  <c r="S7020" i="5"/>
  <c r="S7023" i="5"/>
  <c r="S7026" i="5"/>
  <c r="S7029" i="5"/>
  <c r="S7032" i="5"/>
  <c r="S7035" i="5"/>
  <c r="S7038" i="5"/>
  <c r="S7041" i="5"/>
  <c r="S7044" i="5"/>
  <c r="S7047" i="5"/>
  <c r="S7050" i="5"/>
  <c r="S7053" i="5"/>
  <c r="S7056" i="5"/>
  <c r="S7059" i="5"/>
  <c r="S7062" i="5"/>
  <c r="S7065" i="5"/>
  <c r="S7068" i="5"/>
  <c r="S7071" i="5"/>
  <c r="S7074" i="5"/>
  <c r="S7077" i="5"/>
  <c r="S7080" i="5"/>
  <c r="S7083" i="5"/>
  <c r="S7086" i="5"/>
  <c r="S7089" i="5"/>
  <c r="S7092" i="5"/>
  <c r="S7095" i="5"/>
  <c r="S7098" i="5"/>
  <c r="S7101" i="5"/>
  <c r="S7104" i="5"/>
  <c r="S7107" i="5"/>
  <c r="S7110" i="5"/>
  <c r="S7113" i="5"/>
  <c r="S7116" i="5"/>
  <c r="S7119" i="5"/>
  <c r="S7122" i="5"/>
  <c r="S7125" i="5"/>
  <c r="S7128" i="5"/>
  <c r="S7131" i="5"/>
  <c r="S7134" i="5"/>
  <c r="S7137" i="5"/>
  <c r="S7140" i="5"/>
  <c r="S7143" i="5"/>
  <c r="S7146" i="5"/>
  <c r="S7149" i="5"/>
  <c r="S7152" i="5"/>
  <c r="S7155" i="5"/>
  <c r="S7158" i="5"/>
  <c r="S7161" i="5"/>
  <c r="S7164" i="5"/>
  <c r="S7167" i="5"/>
  <c r="S7170" i="5"/>
  <c r="S7173" i="5"/>
  <c r="S7176" i="5"/>
  <c r="S7179" i="5"/>
  <c r="S7182" i="5"/>
  <c r="S7185" i="5"/>
  <c r="S7188" i="5"/>
  <c r="S7191" i="5"/>
  <c r="S7194" i="5"/>
  <c r="S7197" i="5"/>
  <c r="S7200" i="5"/>
  <c r="S7203" i="5"/>
  <c r="S7206" i="5"/>
  <c r="S7209" i="5"/>
  <c r="S7212" i="5"/>
  <c r="S7215" i="5"/>
  <c r="S7218" i="5"/>
  <c r="S7221" i="5"/>
  <c r="S7224" i="5"/>
  <c r="S7227" i="5"/>
  <c r="S7230" i="5"/>
  <c r="S7233" i="5"/>
  <c r="S7236" i="5"/>
  <c r="S7239" i="5"/>
  <c r="S7242" i="5"/>
  <c r="S7245" i="5"/>
  <c r="S7248" i="5"/>
  <c r="S7251" i="5"/>
  <c r="S7254" i="5"/>
  <c r="S7257" i="5"/>
  <c r="S7260" i="5"/>
  <c r="S7263" i="5"/>
  <c r="S7266" i="5"/>
  <c r="S7269" i="5"/>
  <c r="S7272" i="5"/>
  <c r="S7275" i="5"/>
  <c r="S7278" i="5"/>
  <c r="S7281" i="5"/>
  <c r="S7284" i="5"/>
  <c r="S7287" i="5"/>
  <c r="S7290" i="5"/>
  <c r="S7293" i="5"/>
  <c r="S7296" i="5"/>
  <c r="S7299" i="5"/>
  <c r="S7302" i="5"/>
  <c r="S7305" i="5"/>
  <c r="S7308" i="5"/>
  <c r="S7311" i="5"/>
  <c r="S7314" i="5"/>
  <c r="S7317" i="5"/>
  <c r="S7320" i="5"/>
  <c r="S7323" i="5"/>
  <c r="S7326" i="5"/>
  <c r="S7329" i="5"/>
  <c r="S7332" i="5"/>
  <c r="S7335" i="5"/>
  <c r="S7338" i="5"/>
  <c r="S7341" i="5"/>
  <c r="S7344" i="5"/>
  <c r="S7347" i="5"/>
  <c r="S7350" i="5"/>
  <c r="S7353" i="5"/>
  <c r="S7356" i="5"/>
  <c r="S7359" i="5"/>
  <c r="S7362" i="5"/>
  <c r="S7365" i="5"/>
  <c r="S7368" i="5"/>
  <c r="S7371" i="5"/>
  <c r="S7374" i="5"/>
  <c r="S7377" i="5"/>
  <c r="S7380" i="5"/>
  <c r="S7383" i="5"/>
  <c r="S7386" i="5"/>
  <c r="S7389" i="5"/>
  <c r="S7392" i="5"/>
  <c r="S7395" i="5"/>
  <c r="S7398" i="5"/>
  <c r="S7401" i="5"/>
  <c r="S7404" i="5"/>
  <c r="S7407" i="5"/>
  <c r="S7410" i="5"/>
  <c r="S7413" i="5"/>
  <c r="S7416" i="5"/>
  <c r="S7419" i="5"/>
  <c r="S7422" i="5"/>
  <c r="S7425" i="5"/>
  <c r="S7428" i="5"/>
  <c r="S7431" i="5"/>
  <c r="S7434" i="5"/>
  <c r="S7437" i="5"/>
  <c r="S7440" i="5"/>
  <c r="S7443" i="5"/>
  <c r="S7446" i="5"/>
  <c r="S7449" i="5"/>
  <c r="S7452" i="5"/>
  <c r="S7455" i="5"/>
  <c r="S7458" i="5"/>
  <c r="S7461" i="5"/>
  <c r="S7464" i="5"/>
  <c r="S7467" i="5"/>
  <c r="S7470" i="5"/>
  <c r="S7473" i="5"/>
  <c r="S7476" i="5"/>
  <c r="S7479" i="5"/>
  <c r="S7482" i="5"/>
  <c r="S7485" i="5"/>
  <c r="S7488" i="5"/>
  <c r="S7491" i="5"/>
  <c r="S7494" i="5"/>
  <c r="S7497" i="5"/>
  <c r="S7500" i="5"/>
  <c r="S7503" i="5"/>
  <c r="S7506" i="5"/>
  <c r="S7509" i="5"/>
  <c r="S7512" i="5"/>
  <c r="S7515" i="5"/>
  <c r="S7518" i="5"/>
  <c r="S7521" i="5"/>
  <c r="S7524" i="5"/>
  <c r="S7527" i="5"/>
  <c r="S7530" i="5"/>
  <c r="S7533" i="5"/>
  <c r="S7536" i="5"/>
  <c r="S7539" i="5"/>
  <c r="S7542" i="5"/>
  <c r="S7545" i="5"/>
  <c r="S7548" i="5"/>
  <c r="S7551" i="5"/>
  <c r="S7554" i="5"/>
  <c r="S7557" i="5"/>
  <c r="S7560" i="5"/>
  <c r="S7563" i="5"/>
  <c r="S7566" i="5"/>
  <c r="S7569" i="5"/>
  <c r="S7572" i="5"/>
  <c r="S7575" i="5"/>
  <c r="S7578" i="5"/>
  <c r="S7581" i="5"/>
  <c r="S7584" i="5"/>
  <c r="S7587" i="5"/>
  <c r="S7590" i="5"/>
  <c r="S7593" i="5"/>
  <c r="S7596" i="5"/>
  <c r="S7599" i="5"/>
  <c r="S7602" i="5"/>
  <c r="S7605" i="5"/>
  <c r="S7608" i="5"/>
  <c r="S7611" i="5"/>
  <c r="S7614" i="5"/>
  <c r="S7617" i="5"/>
  <c r="S7620" i="5"/>
  <c r="S7623" i="5"/>
  <c r="S7626" i="5"/>
  <c r="S7629" i="5"/>
  <c r="S7632" i="5"/>
  <c r="S7635" i="5"/>
  <c r="S7638" i="5"/>
  <c r="S7641" i="5"/>
  <c r="S7644" i="5"/>
  <c r="S7647" i="5"/>
  <c r="S7650" i="5"/>
  <c r="S7653" i="5"/>
  <c r="S7656" i="5"/>
  <c r="S7659" i="5"/>
  <c r="S7662" i="5"/>
  <c r="S7665" i="5"/>
  <c r="S7668" i="5"/>
  <c r="S7671" i="5"/>
  <c r="S7674" i="5"/>
  <c r="S7677" i="5"/>
  <c r="S7680" i="5"/>
  <c r="S7683" i="5"/>
  <c r="S7686" i="5"/>
  <c r="S7689" i="5"/>
  <c r="S7692" i="5"/>
  <c r="S7695" i="5"/>
  <c r="S7698" i="5"/>
  <c r="S7701" i="5"/>
  <c r="S7704" i="5"/>
  <c r="S7707" i="5"/>
  <c r="S7710" i="5"/>
  <c r="S7713" i="5"/>
  <c r="S7716" i="5"/>
  <c r="S7719" i="5"/>
  <c r="S7722" i="5"/>
  <c r="S7725" i="5"/>
  <c r="S7728" i="5"/>
  <c r="S7731" i="5"/>
  <c r="S7734" i="5"/>
  <c r="S7737" i="5"/>
  <c r="S7740" i="5"/>
  <c r="S7743" i="5"/>
  <c r="S7746" i="5"/>
  <c r="S7749" i="5"/>
  <c r="S7752" i="5"/>
  <c r="S7755" i="5"/>
  <c r="S7758" i="5"/>
  <c r="S7761" i="5"/>
  <c r="S7764" i="5"/>
  <c r="S7767" i="5"/>
  <c r="S7770" i="5"/>
  <c r="S7773" i="5"/>
  <c r="S7776" i="5"/>
  <c r="S7779" i="5"/>
  <c r="S7782" i="5"/>
  <c r="S7785" i="5"/>
  <c r="S7788" i="5"/>
  <c r="S7791" i="5"/>
  <c r="S7794" i="5"/>
  <c r="S7797" i="5"/>
  <c r="S7800" i="5"/>
  <c r="S7803" i="5"/>
  <c r="S7806" i="5"/>
  <c r="S7809" i="5"/>
  <c r="S7812" i="5"/>
  <c r="S7815" i="5"/>
  <c r="S7818" i="5"/>
  <c r="S7821" i="5"/>
  <c r="S7824" i="5"/>
  <c r="S7827" i="5"/>
  <c r="S7830" i="5"/>
  <c r="S7833" i="5"/>
  <c r="S7836" i="5"/>
  <c r="S7839" i="5"/>
  <c r="S7842" i="5"/>
  <c r="S7845" i="5"/>
  <c r="S7848" i="5"/>
  <c r="S7851" i="5"/>
  <c r="S7854" i="5"/>
  <c r="S7857" i="5"/>
  <c r="S7860" i="5"/>
  <c r="S7863" i="5"/>
  <c r="S7866" i="5"/>
  <c r="S7869" i="5"/>
  <c r="S7872" i="5"/>
  <c r="S7875" i="5"/>
  <c r="S7878" i="5"/>
  <c r="S7881" i="5"/>
  <c r="S7884" i="5"/>
  <c r="S7887" i="5"/>
  <c r="S7890" i="5"/>
  <c r="S7893" i="5"/>
  <c r="S7896" i="5"/>
  <c r="S7899" i="5"/>
  <c r="S7902" i="5"/>
  <c r="S7905" i="5"/>
  <c r="S7908" i="5"/>
  <c r="S7911" i="5"/>
  <c r="S7914" i="5"/>
  <c r="S7917" i="5"/>
  <c r="S7920" i="5"/>
  <c r="S7923" i="5"/>
  <c r="S7926" i="5"/>
  <c r="S7929" i="5"/>
  <c r="S7932" i="5"/>
  <c r="S7935" i="5"/>
  <c r="S7938" i="5"/>
  <c r="S7941" i="5"/>
  <c r="S7944" i="5"/>
  <c r="S7947" i="5"/>
  <c r="S7950" i="5"/>
  <c r="S7953" i="5"/>
  <c r="S7956" i="5"/>
  <c r="S7959" i="5"/>
  <c r="S7962" i="5"/>
  <c r="S7965" i="5"/>
  <c r="S7968" i="5"/>
  <c r="S7971" i="5"/>
  <c r="S7974" i="5"/>
  <c r="S7977" i="5"/>
  <c r="S7980" i="5"/>
  <c r="S7983" i="5"/>
  <c r="S7986" i="5"/>
  <c r="S7989" i="5"/>
  <c r="S7992" i="5"/>
  <c r="S7995" i="5"/>
  <c r="S7998" i="5"/>
  <c r="S8001" i="5"/>
  <c r="S8004" i="5"/>
  <c r="S8007" i="5"/>
  <c r="S8010" i="5"/>
  <c r="S8013" i="5"/>
  <c r="S8016" i="5"/>
  <c r="S8019" i="5"/>
  <c r="S8022" i="5"/>
  <c r="S8025" i="5"/>
  <c r="S8028" i="5"/>
  <c r="S8031" i="5"/>
  <c r="S8034" i="5"/>
  <c r="S8037" i="5"/>
  <c r="S8040" i="5"/>
  <c r="S8043" i="5"/>
  <c r="S8046" i="5"/>
  <c r="S8049" i="5"/>
  <c r="S8052" i="5"/>
  <c r="S8055" i="5"/>
  <c r="S8058" i="5"/>
  <c r="S8061" i="5"/>
  <c r="S8067" i="5"/>
  <c r="S8073" i="5"/>
  <c r="S8076" i="5"/>
  <c r="S8246" i="5"/>
  <c r="S2184" i="5"/>
  <c r="S2186" i="5"/>
  <c r="S2188" i="5"/>
  <c r="S2190" i="5"/>
  <c r="S2192" i="5"/>
  <c r="S2194" i="5"/>
  <c r="S2196" i="5"/>
  <c r="S2198" i="5"/>
  <c r="S2200" i="5"/>
  <c r="S2202" i="5"/>
  <c r="S2204" i="5"/>
  <c r="S2206" i="5"/>
  <c r="S2208" i="5"/>
  <c r="S2210" i="5"/>
  <c r="S2212" i="5"/>
  <c r="S2214" i="5"/>
  <c r="S2216" i="5"/>
  <c r="S2218" i="5"/>
  <c r="S2220" i="5"/>
  <c r="S2222" i="5"/>
  <c r="S2224" i="5"/>
  <c r="S2226" i="5"/>
  <c r="S2228" i="5"/>
  <c r="S2230" i="5"/>
  <c r="S2232" i="5"/>
  <c r="S2234" i="5"/>
  <c r="S2236" i="5"/>
  <c r="S2238" i="5"/>
  <c r="S2240" i="5"/>
  <c r="S2242" i="5"/>
  <c r="S2244" i="5"/>
  <c r="S2246" i="5"/>
  <c r="S2248" i="5"/>
  <c r="S2250" i="5"/>
  <c r="S2252" i="5"/>
  <c r="S2254" i="5"/>
  <c r="S2256" i="5"/>
  <c r="S2258" i="5"/>
  <c r="S2260" i="5"/>
  <c r="S2262" i="5"/>
  <c r="S2264" i="5"/>
  <c r="S2266" i="5"/>
  <c r="S2268" i="5"/>
  <c r="S2270" i="5"/>
  <c r="S2272" i="5"/>
  <c r="S2274" i="5"/>
  <c r="S2276" i="5"/>
  <c r="S2278" i="5"/>
  <c r="S2280" i="5"/>
  <c r="S2282" i="5"/>
  <c r="S2284" i="5"/>
  <c r="S2286" i="5"/>
  <c r="S2288" i="5"/>
  <c r="S2290" i="5"/>
  <c r="S2292" i="5"/>
  <c r="S2294" i="5"/>
  <c r="S2296" i="5"/>
  <c r="S2298" i="5"/>
  <c r="S2300" i="5"/>
  <c r="S2302" i="5"/>
  <c r="S2304" i="5"/>
  <c r="S2306" i="5"/>
  <c r="S2308" i="5"/>
  <c r="S2310" i="5"/>
  <c r="S2312" i="5"/>
  <c r="S2314" i="5"/>
  <c r="S2316" i="5"/>
  <c r="S2318" i="5"/>
  <c r="S2320" i="5"/>
  <c r="S2322" i="5"/>
  <c r="S2324" i="5"/>
  <c r="S2326" i="5"/>
  <c r="S2328" i="5"/>
  <c r="S2330" i="5"/>
  <c r="S2332" i="5"/>
  <c r="S2334" i="5"/>
  <c r="S2336" i="5"/>
  <c r="S2338" i="5"/>
  <c r="S2340" i="5"/>
  <c r="S2342" i="5"/>
  <c r="S2344" i="5"/>
  <c r="S2346" i="5"/>
  <c r="S2348" i="5"/>
  <c r="S2350" i="5"/>
  <c r="S2352" i="5"/>
  <c r="S2354" i="5"/>
  <c r="S2356" i="5"/>
  <c r="S2358" i="5"/>
  <c r="S2360" i="5"/>
  <c r="S2362" i="5"/>
  <c r="S2364" i="5"/>
  <c r="S2366" i="5"/>
  <c r="S2368" i="5"/>
  <c r="S2370" i="5"/>
  <c r="S2372" i="5"/>
  <c r="S2374" i="5"/>
  <c r="S2376" i="5"/>
  <c r="S2378" i="5"/>
  <c r="S2380" i="5"/>
  <c r="S2382" i="5"/>
  <c r="S2384" i="5"/>
  <c r="S2386" i="5"/>
  <c r="S2388" i="5"/>
  <c r="S2390" i="5"/>
  <c r="S2392" i="5"/>
  <c r="S2394" i="5"/>
  <c r="S2396" i="5"/>
  <c r="S2398" i="5"/>
  <c r="S2400" i="5"/>
  <c r="S2402" i="5"/>
  <c r="S2404" i="5"/>
  <c r="S2406" i="5"/>
  <c r="S2408" i="5"/>
  <c r="S2410" i="5"/>
  <c r="S2412" i="5"/>
  <c r="S2414" i="5"/>
  <c r="S2416" i="5"/>
  <c r="S2418" i="5"/>
  <c r="S2420" i="5"/>
  <c r="S2422" i="5"/>
  <c r="S2424" i="5"/>
  <c r="S2813" i="5"/>
  <c r="S2815" i="5"/>
  <c r="S2817" i="5"/>
  <c r="S2819" i="5"/>
  <c r="S2821" i="5"/>
  <c r="S2823" i="5"/>
  <c r="S2825" i="5"/>
  <c r="S2827" i="5"/>
  <c r="S2829" i="5"/>
  <c r="S2831" i="5"/>
  <c r="S2833" i="5"/>
  <c r="S2835" i="5"/>
  <c r="S2837" i="5"/>
  <c r="S2839" i="5"/>
  <c r="S2841" i="5"/>
  <c r="S2843" i="5"/>
  <c r="S2845" i="5"/>
  <c r="S2847" i="5"/>
  <c r="S2849" i="5"/>
  <c r="S2851" i="5"/>
  <c r="S2853" i="5"/>
  <c r="S2855" i="5"/>
  <c r="S2857" i="5"/>
  <c r="S2859" i="5"/>
  <c r="S2861" i="5"/>
  <c r="S2863" i="5"/>
  <c r="S2865" i="5"/>
  <c r="S2867" i="5"/>
  <c r="S2869" i="5"/>
  <c r="S2871" i="5"/>
  <c r="S2873" i="5"/>
  <c r="S2875" i="5"/>
  <c r="S2877" i="5"/>
  <c r="S2879" i="5"/>
  <c r="S2881" i="5"/>
  <c r="S2883" i="5"/>
  <c r="S2885" i="5"/>
  <c r="S2887" i="5"/>
  <c r="S2889" i="5"/>
  <c r="S2891" i="5"/>
  <c r="S2893" i="5"/>
  <c r="S2895" i="5"/>
  <c r="S2897" i="5"/>
  <c r="S2899" i="5"/>
  <c r="S2901" i="5"/>
  <c r="S2903" i="5"/>
  <c r="S2905" i="5"/>
  <c r="S2907" i="5"/>
  <c r="S2909" i="5"/>
  <c r="S2911" i="5"/>
  <c r="S2913" i="5"/>
  <c r="S2915" i="5"/>
  <c r="S2917" i="5"/>
  <c r="S2919" i="5"/>
  <c r="S2921" i="5"/>
  <c r="S2923" i="5"/>
  <c r="S2925" i="5"/>
  <c r="S2927" i="5"/>
  <c r="S2929" i="5"/>
  <c r="S2931" i="5"/>
  <c r="S2933" i="5"/>
  <c r="S2935" i="5"/>
  <c r="S2937" i="5"/>
  <c r="S2939" i="5"/>
  <c r="S2941" i="5"/>
  <c r="S2943" i="5"/>
  <c r="S2945" i="5"/>
  <c r="S2947" i="5"/>
  <c r="S2949" i="5"/>
  <c r="S2951" i="5"/>
  <c r="S2953" i="5"/>
  <c r="S2955" i="5"/>
  <c r="S2957" i="5"/>
  <c r="S2959" i="5"/>
  <c r="S2961" i="5"/>
  <c r="S2963" i="5"/>
  <c r="S2965" i="5"/>
  <c r="S2967" i="5"/>
  <c r="S2969" i="5"/>
  <c r="S2971" i="5"/>
  <c r="S2973" i="5"/>
  <c r="S2975" i="5"/>
  <c r="S2977" i="5"/>
  <c r="S2979" i="5"/>
  <c r="S2981" i="5"/>
  <c r="S2983" i="5"/>
  <c r="S2985" i="5"/>
  <c r="S2987" i="5"/>
  <c r="S2989" i="5"/>
  <c r="S2991" i="5"/>
  <c r="S2993" i="5"/>
  <c r="S2995" i="5"/>
  <c r="S2997" i="5"/>
  <c r="S2999" i="5"/>
  <c r="S3001" i="5"/>
  <c r="S3003" i="5"/>
  <c r="S3005" i="5"/>
  <c r="S3007" i="5"/>
  <c r="S3009" i="5"/>
  <c r="S3011" i="5"/>
  <c r="S3013" i="5"/>
  <c r="S3015" i="5"/>
  <c r="S3017" i="5"/>
  <c r="S3019" i="5"/>
  <c r="S3021" i="5"/>
  <c r="S3023" i="5"/>
  <c r="S3025" i="5"/>
  <c r="S3027" i="5"/>
  <c r="S3029" i="5"/>
  <c r="S3031" i="5"/>
  <c r="S3033" i="5"/>
  <c r="S3035" i="5"/>
  <c r="S3037" i="5"/>
  <c r="S3039" i="5"/>
  <c r="S3041" i="5"/>
  <c r="S3043" i="5"/>
  <c r="S3045" i="5"/>
  <c r="S3047" i="5"/>
  <c r="S3049" i="5"/>
  <c r="S3051" i="5"/>
  <c r="S3053" i="5"/>
  <c r="S3055" i="5"/>
  <c r="S3057" i="5"/>
  <c r="S3059" i="5"/>
  <c r="S3061" i="5"/>
  <c r="S3063" i="5"/>
  <c r="S3065" i="5"/>
  <c r="S3067" i="5"/>
  <c r="S3069" i="5"/>
  <c r="S3071" i="5"/>
  <c r="S3073" i="5"/>
  <c r="S3075" i="5"/>
  <c r="S3077" i="5"/>
  <c r="S3079" i="5"/>
  <c r="S3081" i="5"/>
  <c r="S3083" i="5"/>
  <c r="S3085" i="5"/>
  <c r="S3087" i="5"/>
  <c r="S3089" i="5"/>
  <c r="S3091" i="5"/>
  <c r="S3093" i="5"/>
  <c r="S3095" i="5"/>
  <c r="S3097" i="5"/>
  <c r="S3099" i="5"/>
  <c r="S3101" i="5"/>
  <c r="S3103" i="5"/>
  <c r="S3105" i="5"/>
  <c r="S3107" i="5"/>
  <c r="S3109" i="5"/>
  <c r="S3111" i="5"/>
  <c r="S3113" i="5"/>
  <c r="S3115" i="5"/>
  <c r="S3117" i="5"/>
  <c r="S3119" i="5"/>
  <c r="S3121" i="5"/>
  <c r="S3123" i="5"/>
  <c r="S3125" i="5"/>
  <c r="S3127" i="5"/>
  <c r="S3129" i="5"/>
  <c r="S3131" i="5"/>
  <c r="S3133" i="5"/>
  <c r="S3135" i="5"/>
  <c r="S3137" i="5"/>
  <c r="S3139" i="5"/>
  <c r="S3141" i="5"/>
  <c r="S3143" i="5"/>
  <c r="S3145" i="5"/>
  <c r="S3147" i="5"/>
  <c r="S3149" i="5"/>
  <c r="S3151" i="5"/>
  <c r="S3153" i="5"/>
  <c r="S3155" i="5"/>
  <c r="S3157" i="5"/>
  <c r="S3159" i="5"/>
  <c r="S3161" i="5"/>
  <c r="S3163" i="5"/>
  <c r="S3165" i="5"/>
  <c r="S3167" i="5"/>
  <c r="S3169" i="5"/>
  <c r="S3171" i="5"/>
  <c r="S3173" i="5"/>
  <c r="S3175" i="5"/>
  <c r="S3177" i="5"/>
  <c r="S3179" i="5"/>
  <c r="S3181" i="5"/>
  <c r="S3183" i="5"/>
  <c r="S3185" i="5"/>
  <c r="S3187" i="5"/>
  <c r="S3189" i="5"/>
  <c r="S3191" i="5"/>
  <c r="S3193" i="5"/>
  <c r="S3195" i="5"/>
  <c r="S3197" i="5"/>
  <c r="S3199" i="5"/>
  <c r="S3201" i="5"/>
  <c r="S3203" i="5"/>
  <c r="S3205" i="5"/>
  <c r="S3207" i="5"/>
  <c r="S3209" i="5"/>
  <c r="S3211" i="5"/>
  <c r="S3213" i="5"/>
  <c r="S3215" i="5"/>
  <c r="S3217" i="5"/>
  <c r="S3219" i="5"/>
  <c r="S3221" i="5"/>
  <c r="S3223" i="5"/>
  <c r="S3225" i="5"/>
  <c r="S3227" i="5"/>
  <c r="S3229" i="5"/>
  <c r="S3231" i="5"/>
  <c r="S3233" i="5"/>
  <c r="S3235" i="5"/>
  <c r="S3237" i="5"/>
  <c r="S3239" i="5"/>
  <c r="S3241" i="5"/>
  <c r="S3243" i="5"/>
  <c r="S3245" i="5"/>
  <c r="S3247" i="5"/>
  <c r="S3249" i="5"/>
  <c r="S3251" i="5"/>
  <c r="S3253" i="5"/>
  <c r="S3255" i="5"/>
  <c r="S3257" i="5"/>
  <c r="S3259" i="5"/>
  <c r="S3261" i="5"/>
  <c r="S3263" i="5"/>
  <c r="S3265" i="5"/>
  <c r="S3267" i="5"/>
  <c r="S3269" i="5"/>
  <c r="S3271" i="5"/>
  <c r="S3273" i="5"/>
  <c r="S3275" i="5"/>
  <c r="S3277" i="5"/>
  <c r="S3279" i="5"/>
  <c r="S3281" i="5"/>
  <c r="S3283" i="5"/>
  <c r="S3285" i="5"/>
  <c r="S3287" i="5"/>
  <c r="S3289" i="5"/>
  <c r="S3291" i="5"/>
  <c r="S3293" i="5"/>
  <c r="S3295" i="5"/>
  <c r="S3297" i="5"/>
  <c r="S3299" i="5"/>
  <c r="S3301" i="5"/>
  <c r="S3303" i="5"/>
  <c r="S3305" i="5"/>
  <c r="S3307" i="5"/>
  <c r="S3309" i="5"/>
  <c r="S3311" i="5"/>
  <c r="S3313" i="5"/>
  <c r="S3315" i="5"/>
  <c r="S3317" i="5"/>
  <c r="S3319" i="5"/>
  <c r="S3321" i="5"/>
  <c r="S3323" i="5"/>
  <c r="S3325" i="5"/>
  <c r="S3327" i="5"/>
  <c r="S3329" i="5"/>
  <c r="S3331" i="5"/>
  <c r="S3333" i="5"/>
  <c r="S3335" i="5"/>
  <c r="S3337" i="5"/>
  <c r="S3339" i="5"/>
  <c r="S3341" i="5"/>
  <c r="S3343" i="5"/>
  <c r="S3345" i="5"/>
  <c r="S3347" i="5"/>
  <c r="S3349" i="5"/>
  <c r="S3351" i="5"/>
  <c r="S3353" i="5"/>
  <c r="S3355" i="5"/>
  <c r="S3357" i="5"/>
  <c r="S3359" i="5"/>
  <c r="S3361" i="5"/>
  <c r="S3363" i="5"/>
  <c r="S3365" i="5"/>
  <c r="S3367" i="5"/>
  <c r="S3369" i="5"/>
  <c r="S3371" i="5"/>
  <c r="S3373" i="5"/>
  <c r="S3375" i="5"/>
  <c r="S3377" i="5"/>
  <c r="S3379" i="5"/>
  <c r="S3381" i="5"/>
  <c r="S3383" i="5"/>
  <c r="S3385" i="5"/>
  <c r="S3387" i="5"/>
  <c r="S3389" i="5"/>
  <c r="S3391" i="5"/>
  <c r="S3393" i="5"/>
  <c r="S3395" i="5"/>
  <c r="S3397" i="5"/>
  <c r="S3399" i="5"/>
  <c r="S3401" i="5"/>
  <c r="S3403" i="5"/>
  <c r="S3405" i="5"/>
  <c r="S3407" i="5"/>
  <c r="S3409" i="5"/>
  <c r="S3411" i="5"/>
  <c r="S3413" i="5"/>
  <c r="S3415" i="5"/>
  <c r="S3417" i="5"/>
  <c r="S3419" i="5"/>
  <c r="S3421" i="5"/>
  <c r="S3423" i="5"/>
  <c r="S3425" i="5"/>
  <c r="S3427" i="5"/>
  <c r="S3429" i="5"/>
  <c r="S3431" i="5"/>
  <c r="S3433" i="5"/>
  <c r="S3435" i="5"/>
  <c r="S3437" i="5"/>
  <c r="S3439" i="5"/>
  <c r="S3441" i="5"/>
  <c r="S3443" i="5"/>
  <c r="S3445" i="5"/>
  <c r="S3447" i="5"/>
  <c r="S3449" i="5"/>
  <c r="S3451" i="5"/>
  <c r="S3453" i="5"/>
  <c r="S3455" i="5"/>
  <c r="S3457" i="5"/>
  <c r="S3459" i="5"/>
  <c r="S3461" i="5"/>
  <c r="S3463" i="5"/>
  <c r="S3465" i="5"/>
  <c r="S3467" i="5"/>
  <c r="S3469" i="5"/>
  <c r="S3471" i="5"/>
  <c r="S3473" i="5"/>
  <c r="S3475" i="5"/>
  <c r="S3477" i="5"/>
  <c r="S3479" i="5"/>
  <c r="S3481" i="5"/>
  <c r="S3483" i="5"/>
  <c r="S3485" i="5"/>
  <c r="S3487" i="5"/>
  <c r="S3489" i="5"/>
  <c r="S3491" i="5"/>
  <c r="S3493" i="5"/>
  <c r="S3495" i="5"/>
  <c r="S3497" i="5"/>
  <c r="S3499" i="5"/>
  <c r="S3501" i="5"/>
  <c r="S3503" i="5"/>
  <c r="S3505" i="5"/>
  <c r="S3507" i="5"/>
  <c r="S3509" i="5"/>
  <c r="S3511" i="5"/>
  <c r="S3513" i="5"/>
  <c r="S3515" i="5"/>
  <c r="S3517" i="5"/>
  <c r="S3519" i="5"/>
  <c r="S3521" i="5"/>
  <c r="S3523" i="5"/>
  <c r="S3525" i="5"/>
  <c r="S3527" i="5"/>
  <c r="S3529" i="5"/>
  <c r="S3531" i="5"/>
  <c r="S3533" i="5"/>
  <c r="S3535" i="5"/>
  <c r="S3537" i="5"/>
  <c r="S3539" i="5"/>
  <c r="S3541" i="5"/>
  <c r="S3543" i="5"/>
  <c r="S3545" i="5"/>
  <c r="S3547" i="5"/>
  <c r="S3549" i="5"/>
  <c r="S3551" i="5"/>
  <c r="S3553" i="5"/>
  <c r="S3555" i="5"/>
  <c r="S3557" i="5"/>
  <c r="S3559" i="5"/>
  <c r="S3561" i="5"/>
  <c r="S3563" i="5"/>
  <c r="S3565" i="5"/>
  <c r="S3567" i="5"/>
  <c r="S3569" i="5"/>
  <c r="S3571" i="5"/>
  <c r="S3573" i="5"/>
  <c r="S3575" i="5"/>
  <c r="S3577" i="5"/>
  <c r="S3579" i="5"/>
  <c r="S3581" i="5"/>
  <c r="S3583" i="5"/>
  <c r="S3585" i="5"/>
  <c r="S3587" i="5"/>
  <c r="S3589" i="5"/>
  <c r="S3591" i="5"/>
  <c r="S3593" i="5"/>
  <c r="S3595" i="5"/>
  <c r="S3597" i="5"/>
  <c r="S3599" i="5"/>
  <c r="S3601" i="5"/>
  <c r="S3603" i="5"/>
  <c r="S3605" i="5"/>
  <c r="S3607" i="5"/>
  <c r="S3609" i="5"/>
  <c r="S3611" i="5"/>
  <c r="S3613" i="5"/>
  <c r="S3615" i="5"/>
  <c r="S3617" i="5"/>
  <c r="S3619" i="5"/>
  <c r="S3621" i="5"/>
  <c r="S3623" i="5"/>
  <c r="S3625" i="5"/>
  <c r="S3627" i="5"/>
  <c r="S3629" i="5"/>
  <c r="S3631" i="5"/>
  <c r="S3633" i="5"/>
  <c r="S3635" i="5"/>
  <c r="S3637" i="5"/>
  <c r="S3639" i="5"/>
  <c r="S3641" i="5"/>
  <c r="S3643" i="5"/>
  <c r="S3645" i="5"/>
  <c r="S3647" i="5"/>
  <c r="S3649" i="5"/>
  <c r="S3651" i="5"/>
  <c r="S3653" i="5"/>
  <c r="S3655" i="5"/>
  <c r="S3657" i="5"/>
  <c r="S3659" i="5"/>
  <c r="S3661" i="5"/>
  <c r="S3663" i="5"/>
  <c r="S3665" i="5"/>
  <c r="S3667" i="5"/>
  <c r="S3669" i="5"/>
  <c r="S3671" i="5"/>
  <c r="S3673" i="5"/>
  <c r="S3675" i="5"/>
  <c r="S3677" i="5"/>
  <c r="S3679" i="5"/>
  <c r="S3681" i="5"/>
  <c r="S3683" i="5"/>
  <c r="S3685" i="5"/>
  <c r="S3687" i="5"/>
  <c r="S3689" i="5"/>
  <c r="S3691" i="5"/>
  <c r="S3693" i="5"/>
  <c r="S3695" i="5"/>
  <c r="S3697" i="5"/>
  <c r="S3699" i="5"/>
  <c r="S3701" i="5"/>
  <c r="S3703" i="5"/>
  <c r="S3705" i="5"/>
  <c r="S3707" i="5"/>
  <c r="S3709" i="5"/>
  <c r="S3711" i="5"/>
  <c r="S3713" i="5"/>
  <c r="S3715" i="5"/>
  <c r="S3717" i="5"/>
  <c r="S3719" i="5"/>
  <c r="S3721" i="5"/>
  <c r="S3723" i="5"/>
  <c r="S3725" i="5"/>
  <c r="S3727" i="5"/>
  <c r="S3729" i="5"/>
  <c r="S3731" i="5"/>
  <c r="S3733" i="5"/>
  <c r="S3735" i="5"/>
  <c r="S3737" i="5"/>
  <c r="S3739" i="5"/>
  <c r="S3741" i="5"/>
  <c r="S3743" i="5"/>
  <c r="S3745" i="5"/>
  <c r="S3747" i="5"/>
  <c r="S3749" i="5"/>
  <c r="S3751" i="5"/>
  <c r="S3753" i="5"/>
  <c r="S3755" i="5"/>
  <c r="S3757" i="5"/>
  <c r="S3759" i="5"/>
  <c r="S3761" i="5"/>
  <c r="S3763" i="5"/>
  <c r="S3765" i="5"/>
  <c r="S3767" i="5"/>
  <c r="S3769" i="5"/>
  <c r="S3771" i="5"/>
  <c r="S3773" i="5"/>
  <c r="S3775" i="5"/>
  <c r="S3777" i="5"/>
  <c r="S3779" i="5"/>
  <c r="S3781" i="5"/>
  <c r="S3783" i="5"/>
  <c r="S3785" i="5"/>
  <c r="S3787" i="5"/>
  <c r="S3789" i="5"/>
  <c r="S3791" i="5"/>
  <c r="S3793" i="5"/>
  <c r="S3795" i="5"/>
  <c r="S3797" i="5"/>
  <c r="S3799" i="5"/>
  <c r="S3801" i="5"/>
  <c r="S3803" i="5"/>
  <c r="S3805" i="5"/>
  <c r="S3807" i="5"/>
  <c r="S3809" i="5"/>
  <c r="S3811" i="5"/>
  <c r="S3813" i="5"/>
  <c r="S3815" i="5"/>
  <c r="S3817" i="5"/>
  <c r="S3819" i="5"/>
  <c r="S3821" i="5"/>
  <c r="S3823" i="5"/>
  <c r="S3825" i="5"/>
  <c r="S3827" i="5"/>
  <c r="S3829" i="5"/>
  <c r="S3831" i="5"/>
  <c r="S3833" i="5"/>
  <c r="S3835" i="5"/>
  <c r="S3837" i="5"/>
  <c r="S3839" i="5"/>
  <c r="S3841" i="5"/>
  <c r="S3843" i="5"/>
  <c r="S3845" i="5"/>
  <c r="S3847" i="5"/>
  <c r="S3849" i="5"/>
  <c r="S3851" i="5"/>
  <c r="S3853" i="5"/>
  <c r="S3855" i="5"/>
  <c r="S3857" i="5"/>
  <c r="S3859" i="5"/>
  <c r="S3861" i="5"/>
  <c r="S3863" i="5"/>
  <c r="S3865" i="5"/>
  <c r="S3867" i="5"/>
  <c r="S3869" i="5"/>
  <c r="S3871" i="5"/>
  <c r="S3873" i="5"/>
  <c r="S3875" i="5"/>
  <c r="S3877" i="5"/>
  <c r="S3879" i="5"/>
  <c r="S3881" i="5"/>
  <c r="S3883" i="5"/>
  <c r="S3885" i="5"/>
  <c r="S3887" i="5"/>
  <c r="S3889" i="5"/>
  <c r="S3891" i="5"/>
  <c r="S3893" i="5"/>
  <c r="S3895" i="5"/>
  <c r="S3897" i="5"/>
  <c r="S3899" i="5"/>
  <c r="S3901" i="5"/>
  <c r="S3903" i="5"/>
  <c r="S3905" i="5"/>
  <c r="S3907" i="5"/>
  <c r="S3909" i="5"/>
  <c r="S3911" i="5"/>
  <c r="S3913" i="5"/>
  <c r="S3915" i="5"/>
  <c r="S3917" i="5"/>
  <c r="S3919" i="5"/>
  <c r="S3921" i="5"/>
  <c r="S3923" i="5"/>
  <c r="S3925" i="5"/>
  <c r="S3927" i="5"/>
  <c r="S3929" i="5"/>
  <c r="S3931" i="5"/>
  <c r="S3933" i="5"/>
  <c r="S3935" i="5"/>
  <c r="S3937" i="5"/>
  <c r="S3939" i="5"/>
  <c r="S3941" i="5"/>
  <c r="S3943" i="5"/>
  <c r="S3945" i="5"/>
  <c r="S3947" i="5"/>
  <c r="S3949" i="5"/>
  <c r="S3951" i="5"/>
  <c r="S3953" i="5"/>
  <c r="S3955" i="5"/>
  <c r="S3957" i="5"/>
  <c r="S3959" i="5"/>
  <c r="S3961" i="5"/>
  <c r="S3963" i="5"/>
  <c r="S3965" i="5"/>
  <c r="S3967" i="5"/>
  <c r="S3969" i="5"/>
  <c r="S3971" i="5"/>
  <c r="S3973" i="5"/>
  <c r="S3975" i="5"/>
  <c r="S3977" i="5"/>
  <c r="S3979" i="5"/>
  <c r="S3981" i="5"/>
  <c r="S3983" i="5"/>
  <c r="S3985" i="5"/>
  <c r="S3987" i="5"/>
  <c r="S3989" i="5"/>
  <c r="S3991" i="5"/>
  <c r="S3993" i="5"/>
  <c r="S3995" i="5"/>
  <c r="S3997" i="5"/>
  <c r="S3999" i="5"/>
  <c r="S4001" i="5"/>
  <c r="S4003" i="5"/>
  <c r="S4005" i="5"/>
  <c r="S4007" i="5"/>
  <c r="S4009" i="5"/>
  <c r="S4011" i="5"/>
  <c r="S4013" i="5"/>
  <c r="S4015" i="5"/>
  <c r="S4017" i="5"/>
  <c r="S4019" i="5"/>
  <c r="S4021" i="5"/>
  <c r="S4023" i="5"/>
  <c r="S4025" i="5"/>
  <c r="S4027" i="5"/>
  <c r="S4029" i="5"/>
  <c r="S4031" i="5"/>
  <c r="S4033" i="5"/>
  <c r="S4035" i="5"/>
  <c r="S4037" i="5"/>
  <c r="S4039" i="5"/>
  <c r="S4041" i="5"/>
  <c r="S4043" i="5"/>
  <c r="S4045" i="5"/>
  <c r="S4047" i="5"/>
  <c r="S4049" i="5"/>
  <c r="S4051" i="5"/>
  <c r="S4053" i="5"/>
  <c r="S4055" i="5"/>
  <c r="S4058" i="5"/>
  <c r="S4067" i="5"/>
  <c r="S4070" i="5"/>
  <c r="S4079" i="5"/>
  <c r="S4082" i="5"/>
  <c r="S4091" i="5"/>
  <c r="S4094" i="5"/>
  <c r="S4103" i="5"/>
  <c r="S4106" i="5"/>
  <c r="S4115" i="5"/>
  <c r="S4118" i="5"/>
  <c r="S4127" i="5"/>
  <c r="S8145" i="5"/>
  <c r="S4056" i="5"/>
  <c r="S4065" i="5"/>
  <c r="S4068" i="5"/>
  <c r="S4077" i="5"/>
  <c r="S4080" i="5"/>
  <c r="S4089" i="5"/>
  <c r="S4092" i="5"/>
  <c r="S4101" i="5"/>
  <c r="S4104" i="5"/>
  <c r="S4113" i="5"/>
  <c r="S4116" i="5"/>
  <c r="S4125" i="5"/>
  <c r="S4138" i="5"/>
  <c r="S8128" i="5"/>
  <c r="S8130" i="5"/>
  <c r="S8217" i="5"/>
  <c r="AC336" i="6"/>
  <c r="AC334" i="6"/>
  <c r="AC332" i="6"/>
  <c r="AC330" i="6"/>
  <c r="AC328" i="6"/>
  <c r="AC326" i="6"/>
  <c r="AC333" i="6"/>
  <c r="AC329" i="6"/>
  <c r="AC337" i="6"/>
  <c r="AC325" i="6"/>
  <c r="AC323" i="6"/>
  <c r="AC321" i="6"/>
  <c r="AC319" i="6"/>
  <c r="AC335" i="6"/>
  <c r="AC331" i="6"/>
  <c r="AC327" i="6"/>
  <c r="AC322" i="6"/>
  <c r="AC318" i="6"/>
  <c r="AC315" i="6"/>
  <c r="AC313" i="6"/>
  <c r="AC311" i="6"/>
  <c r="AC1625" i="6"/>
  <c r="AC1623" i="6"/>
  <c r="AC1621" i="6"/>
  <c r="AC1619" i="6"/>
  <c r="AC1617" i="6"/>
  <c r="AC1615" i="6"/>
  <c r="AC1613" i="6"/>
  <c r="AC1611" i="6"/>
  <c r="AC1609" i="6"/>
  <c r="AC1607" i="6"/>
  <c r="AC320" i="6"/>
  <c r="AC317" i="6"/>
  <c r="AC324" i="6"/>
  <c r="AC316" i="6"/>
  <c r="AC314" i="6"/>
  <c r="AC312" i="6"/>
  <c r="AC310" i="6"/>
  <c r="AC1624" i="6"/>
  <c r="AC1622" i="6"/>
  <c r="AC1620" i="6"/>
  <c r="AC1618" i="6"/>
  <c r="AC1616" i="6"/>
  <c r="AC1614" i="6"/>
  <c r="AC1612" i="6"/>
  <c r="AC1610" i="6"/>
  <c r="AC1608" i="6"/>
  <c r="AC1606" i="6"/>
  <c r="AC1604" i="6"/>
  <c r="AC1602" i="6"/>
  <c r="AC1600" i="6"/>
  <c r="AC1603" i="6"/>
  <c r="AC1599" i="6"/>
  <c r="AC1605" i="6"/>
  <c r="AC1594" i="6"/>
  <c r="AC1593" i="6"/>
  <c r="AC1591" i="6"/>
  <c r="AC1589" i="6"/>
  <c r="AC1587" i="6"/>
  <c r="AC1585" i="6"/>
  <c r="AC1583" i="6"/>
  <c r="AC1581" i="6"/>
  <c r="AC1579" i="6"/>
  <c r="AC1577" i="6"/>
  <c r="AC1575" i="6"/>
  <c r="AC1573" i="6"/>
  <c r="AC1571" i="6"/>
  <c r="AC1569" i="6"/>
  <c r="AC1601" i="6"/>
  <c r="AC1596" i="6"/>
  <c r="AC1598" i="6"/>
  <c r="AC1586" i="6"/>
  <c r="AC1582" i="6"/>
  <c r="AC1578" i="6"/>
  <c r="AC1574" i="6"/>
  <c r="AC1570" i="6"/>
  <c r="AC1597" i="6"/>
  <c r="AC1592" i="6"/>
  <c r="AC1590" i="6"/>
  <c r="AC1588" i="6"/>
  <c r="AC1584" i="6"/>
  <c r="AC1580" i="6"/>
  <c r="AC1576" i="6"/>
  <c r="AC1595" i="6"/>
  <c r="AC1565" i="6"/>
  <c r="AC1564" i="6"/>
  <c r="AC1572" i="6"/>
  <c r="AC1567" i="6"/>
  <c r="AC1566" i="6"/>
  <c r="AC1568" i="6"/>
  <c r="AC1556" i="6"/>
  <c r="AC1554" i="6"/>
  <c r="AC1552" i="6"/>
  <c r="AC1550" i="6"/>
  <c r="AC1548" i="6"/>
  <c r="AC1546" i="6"/>
  <c r="AC1544" i="6"/>
  <c r="AC1542" i="6"/>
  <c r="AC1540" i="6"/>
  <c r="AC1538" i="6"/>
  <c r="AC1536" i="6"/>
  <c r="AC1534" i="6"/>
  <c r="AC1532" i="6"/>
  <c r="AC1530" i="6"/>
  <c r="AC1528" i="6"/>
  <c r="AC1526" i="6"/>
  <c r="AC1524" i="6"/>
  <c r="AC1522" i="6"/>
  <c r="AC1520" i="6"/>
  <c r="AC1518" i="6"/>
  <c r="AC1516" i="6"/>
  <c r="AC1514" i="6"/>
  <c r="AC1512" i="6"/>
  <c r="AC1510" i="6"/>
  <c r="AC1508" i="6"/>
  <c r="AC1506" i="6"/>
  <c r="AC1504" i="6"/>
  <c r="AC1502" i="6"/>
  <c r="AC1500" i="6"/>
  <c r="AC1498" i="6"/>
  <c r="AC1496" i="6"/>
  <c r="AC1494" i="6"/>
  <c r="AC1560" i="6"/>
  <c r="AC1559" i="6"/>
  <c r="AC1562" i="6"/>
  <c r="AC1555" i="6"/>
  <c r="AC1551" i="6"/>
  <c r="AC1547" i="6"/>
  <c r="AC1543" i="6"/>
  <c r="AC1539" i="6"/>
  <c r="AC1535" i="6"/>
  <c r="AC1531" i="6"/>
  <c r="AC1527" i="6"/>
  <c r="AC1523" i="6"/>
  <c r="AC1519" i="6"/>
  <c r="AC1515" i="6"/>
  <c r="AC1561" i="6"/>
  <c r="AC1553" i="6"/>
  <c r="AC1545" i="6"/>
  <c r="AC1521" i="6"/>
  <c r="AC1549" i="6"/>
  <c r="AC1525" i="6"/>
  <c r="AC1563" i="6"/>
  <c r="AC1529" i="6"/>
  <c r="AC1511" i="6"/>
  <c r="AC1507" i="6"/>
  <c r="AC1503" i="6"/>
  <c r="AC1557" i="6"/>
  <c r="AC1533" i="6"/>
  <c r="AC1558" i="6"/>
  <c r="AC1537" i="6"/>
  <c r="AC1541" i="6"/>
  <c r="AC1517" i="6"/>
  <c r="AC1513" i="6"/>
  <c r="AC1509" i="6"/>
  <c r="AC1505" i="6"/>
  <c r="AC1501" i="6"/>
  <c r="AC1497" i="6"/>
  <c r="AC1492" i="6"/>
  <c r="AC1490" i="6"/>
  <c r="AC1488" i="6"/>
  <c r="AC1486" i="6"/>
  <c r="AC1484" i="6"/>
  <c r="AC1482" i="6"/>
  <c r="AC1480" i="6"/>
  <c r="AC1478" i="6"/>
  <c r="AC1476" i="6"/>
  <c r="AC1474" i="6"/>
  <c r="AC1472" i="6"/>
  <c r="AC1470" i="6"/>
  <c r="AC1468" i="6"/>
  <c r="AC1466" i="6"/>
  <c r="AC1464" i="6"/>
  <c r="AC1462" i="6"/>
  <c r="AC1460" i="6"/>
  <c r="AC1458" i="6"/>
  <c r="AC1456" i="6"/>
  <c r="AC1454" i="6"/>
  <c r="AC1452" i="6"/>
  <c r="AC1450" i="6"/>
  <c r="AC1448" i="6"/>
  <c r="AC1446" i="6"/>
  <c r="AC1444" i="6"/>
  <c r="AC1442" i="6"/>
  <c r="AC1440" i="6"/>
  <c r="AC1438" i="6"/>
  <c r="AC1436" i="6"/>
  <c r="AC1434" i="6"/>
  <c r="AC1432" i="6"/>
  <c r="AC1430" i="6"/>
  <c r="AC1428" i="6"/>
  <c r="AC1426" i="6"/>
  <c r="AC1424" i="6"/>
  <c r="AC1422" i="6"/>
  <c r="AC1420" i="6"/>
  <c r="AC1418" i="6"/>
  <c r="AC1416" i="6"/>
  <c r="AC1414" i="6"/>
  <c r="AC1412" i="6"/>
  <c r="AC1410" i="6"/>
  <c r="AC1408" i="6"/>
  <c r="AC1406" i="6"/>
  <c r="AC1404" i="6"/>
  <c r="AC1402" i="6"/>
  <c r="AC1400" i="6"/>
  <c r="AC1499" i="6"/>
  <c r="AC1491" i="6"/>
  <c r="AC1487" i="6"/>
  <c r="AC1483" i="6"/>
  <c r="AC1479" i="6"/>
  <c r="AC1475" i="6"/>
  <c r="AC1471" i="6"/>
  <c r="AC1467" i="6"/>
  <c r="AC1463" i="6"/>
  <c r="AC1459" i="6"/>
  <c r="AC1455" i="6"/>
  <c r="AC1451" i="6"/>
  <c r="AC1447" i="6"/>
  <c r="AC1443" i="6"/>
  <c r="AC1439" i="6"/>
  <c r="AC1435" i="6"/>
  <c r="AC1431" i="6"/>
  <c r="AC1427" i="6"/>
  <c r="AC1423" i="6"/>
  <c r="AC1419" i="6"/>
  <c r="AC1415" i="6"/>
  <c r="AC1411" i="6"/>
  <c r="AC1407" i="6"/>
  <c r="AC1493" i="6"/>
  <c r="AC1489" i="6"/>
  <c r="AC1485" i="6"/>
  <c r="AC1481" i="6"/>
  <c r="AC1477" i="6"/>
  <c r="AC1473" i="6"/>
  <c r="AC1469" i="6"/>
  <c r="AC1465" i="6"/>
  <c r="AC1461" i="6"/>
  <c r="AC1457" i="6"/>
  <c r="AC1453" i="6"/>
  <c r="AC1449" i="6"/>
  <c r="AC1445" i="6"/>
  <c r="AC1441" i="6"/>
  <c r="AC1437" i="6"/>
  <c r="AC1433" i="6"/>
  <c r="AC1429" i="6"/>
  <c r="AC1425" i="6"/>
  <c r="AC1421" i="6"/>
  <c r="AC1417" i="6"/>
  <c r="AC1413" i="6"/>
  <c r="AC1409" i="6"/>
  <c r="AC1405" i="6"/>
  <c r="AC1401" i="6"/>
  <c r="AC1495" i="6"/>
  <c r="AC1399" i="6"/>
  <c r="AC1391" i="6"/>
  <c r="AC1389" i="6"/>
  <c r="AC1387" i="6"/>
  <c r="AC1394" i="6"/>
  <c r="AC1393" i="6"/>
  <c r="AC1392" i="6"/>
  <c r="AC1390" i="6"/>
  <c r="AC1382" i="6"/>
  <c r="AC1381" i="6"/>
  <c r="AC1376" i="6"/>
  <c r="AC1375" i="6"/>
  <c r="AC1370" i="6"/>
  <c r="AC1369" i="6"/>
  <c r="AC1388" i="6"/>
  <c r="AC1398" i="6"/>
  <c r="AC1384" i="6"/>
  <c r="AC1383" i="6"/>
  <c r="AC1378" i="6"/>
  <c r="AC1377" i="6"/>
  <c r="AC1372" i="6"/>
  <c r="AC1371" i="6"/>
  <c r="AC1368" i="6"/>
  <c r="AC1366" i="6"/>
  <c r="AC1364" i="6"/>
  <c r="AC1362" i="6"/>
  <c r="AC1360" i="6"/>
  <c r="AC1358" i="6"/>
  <c r="AC1356" i="6"/>
  <c r="AC1354" i="6"/>
  <c r="AC1352" i="6"/>
  <c r="AC1350" i="6"/>
  <c r="AC1348" i="6"/>
  <c r="AC1346" i="6"/>
  <c r="AC1344" i="6"/>
  <c r="AC1342" i="6"/>
  <c r="AC1340" i="6"/>
  <c r="AC1338" i="6"/>
  <c r="AC1336" i="6"/>
  <c r="AC1334" i="6"/>
  <c r="AC1332" i="6"/>
  <c r="AC1330" i="6"/>
  <c r="AC1328" i="6"/>
  <c r="AC1326" i="6"/>
  <c r="AC1324" i="6"/>
  <c r="AC1322" i="6"/>
  <c r="AC1320" i="6"/>
  <c r="AC1318" i="6"/>
  <c r="AC1316" i="6"/>
  <c r="AC1314" i="6"/>
  <c r="AC1312" i="6"/>
  <c r="AC1310" i="6"/>
  <c r="AC1308" i="6"/>
  <c r="AC1306" i="6"/>
  <c r="AC1304" i="6"/>
  <c r="AC1302" i="6"/>
  <c r="AC1300" i="6"/>
  <c r="AC1298" i="6"/>
  <c r="AC1296" i="6"/>
  <c r="AC1294" i="6"/>
  <c r="AC1292" i="6"/>
  <c r="AC1290" i="6"/>
  <c r="AC1288" i="6"/>
  <c r="AC1286" i="6"/>
  <c r="AC1284" i="6"/>
  <c r="AC1282" i="6"/>
  <c r="AC1280" i="6"/>
  <c r="AC1278" i="6"/>
  <c r="AC1276" i="6"/>
  <c r="AC1274" i="6"/>
  <c r="AC1272" i="6"/>
  <c r="AC1270" i="6"/>
  <c r="AC1268" i="6"/>
  <c r="AC1266" i="6"/>
  <c r="AC1264" i="6"/>
  <c r="AC1262" i="6"/>
  <c r="AC1260" i="6"/>
  <c r="AC1258" i="6"/>
  <c r="AC1256" i="6"/>
  <c r="AC1254" i="6"/>
  <c r="AC1252" i="6"/>
  <c r="AC1250" i="6"/>
  <c r="AC1248" i="6"/>
  <c r="AC1246" i="6"/>
  <c r="AC1244" i="6"/>
  <c r="AC1397" i="6"/>
  <c r="AC1396" i="6"/>
  <c r="AC1395" i="6"/>
  <c r="AC1386" i="6"/>
  <c r="AC1385" i="6"/>
  <c r="AC1380" i="6"/>
  <c r="AC1379" i="6"/>
  <c r="AC1374" i="6"/>
  <c r="AC1373" i="6"/>
  <c r="AC1403" i="6"/>
  <c r="AC1367" i="6"/>
  <c r="AC1365" i="6"/>
  <c r="AC1363" i="6"/>
  <c r="AC1361" i="6"/>
  <c r="AC1359" i="6"/>
  <c r="AC1357" i="6"/>
  <c r="AC1355" i="6"/>
  <c r="AC1353" i="6"/>
  <c r="AC1351" i="6"/>
  <c r="AC1349" i="6"/>
  <c r="AC1347" i="6"/>
  <c r="AC1345" i="6"/>
  <c r="AC1343" i="6"/>
  <c r="AC1341" i="6"/>
  <c r="AC1339" i="6"/>
  <c r="AC1337" i="6"/>
  <c r="AC1335" i="6"/>
  <c r="AC1333" i="6"/>
  <c r="AC1331" i="6"/>
  <c r="AC1329" i="6"/>
  <c r="AC1327" i="6"/>
  <c r="AC1325" i="6"/>
  <c r="AC1323" i="6"/>
  <c r="AC1321" i="6"/>
  <c r="AC1319" i="6"/>
  <c r="AC1317" i="6"/>
  <c r="AC1315" i="6"/>
  <c r="AC1313" i="6"/>
  <c r="AC1311" i="6"/>
  <c r="AC1309" i="6"/>
  <c r="AC1307" i="6"/>
  <c r="AC1305" i="6"/>
  <c r="AC1303" i="6"/>
  <c r="AC1301" i="6"/>
  <c r="AC1299" i="6"/>
  <c r="AC1297" i="6"/>
  <c r="AC1295" i="6"/>
  <c r="AC1293" i="6"/>
  <c r="AC1291" i="6"/>
  <c r="AC1289" i="6"/>
  <c r="AC1287" i="6"/>
  <c r="AC1285" i="6"/>
  <c r="AC1283" i="6"/>
  <c r="AC1281" i="6"/>
  <c r="AC1279" i="6"/>
  <c r="AC1277" i="6"/>
  <c r="AC1275" i="6"/>
  <c r="AC1273" i="6"/>
  <c r="AC1271" i="6"/>
  <c r="AC1269" i="6"/>
  <c r="AC1267" i="6"/>
  <c r="AC1265" i="6"/>
  <c r="AC1263" i="6"/>
  <c r="AC1261" i="6"/>
  <c r="AC1259" i="6"/>
  <c r="AC1257" i="6"/>
  <c r="AC1255" i="6"/>
  <c r="AC1253" i="6"/>
  <c r="AC1251" i="6"/>
  <c r="AC1249" i="6"/>
  <c r="AC1247" i="6"/>
  <c r="AC1245" i="6"/>
  <c r="AC1243" i="6"/>
  <c r="AC1237" i="6"/>
  <c r="AC1231" i="6"/>
  <c r="AC1225" i="6"/>
  <c r="AC1238" i="6"/>
  <c r="AC1232" i="6"/>
  <c r="AC1226" i="6"/>
  <c r="AC1220" i="6"/>
  <c r="AC1239" i="6"/>
  <c r="AC1233" i="6"/>
  <c r="AC1227" i="6"/>
  <c r="AC1219" i="6"/>
  <c r="AC1218" i="6"/>
  <c r="AC1216" i="6"/>
  <c r="AC1214" i="6"/>
  <c r="AC1212" i="6"/>
  <c r="AC1210" i="6"/>
  <c r="AC1208" i="6"/>
  <c r="AC1206" i="6"/>
  <c r="AC1204" i="6"/>
  <c r="AC1202" i="6"/>
  <c r="AC1200" i="6"/>
  <c r="AC1198" i="6"/>
  <c r="AC1196" i="6"/>
  <c r="AC1194" i="6"/>
  <c r="AC1192" i="6"/>
  <c r="AC1190" i="6"/>
  <c r="AC1188" i="6"/>
  <c r="AC1186" i="6"/>
  <c r="AC1184" i="6"/>
  <c r="AC1182" i="6"/>
  <c r="AC1180" i="6"/>
  <c r="AC1178" i="6"/>
  <c r="AC1176" i="6"/>
  <c r="AC1174" i="6"/>
  <c r="AC1172" i="6"/>
  <c r="AC1170" i="6"/>
  <c r="AC1168" i="6"/>
  <c r="AC1166" i="6"/>
  <c r="AC1164" i="6"/>
  <c r="AC1162" i="6"/>
  <c r="AC1160" i="6"/>
  <c r="AC1158" i="6"/>
  <c r="AC1156" i="6"/>
  <c r="AC1154" i="6"/>
  <c r="AC1152" i="6"/>
  <c r="AC1241" i="6"/>
  <c r="AC1235" i="6"/>
  <c r="AC1229" i="6"/>
  <c r="AC1223" i="6"/>
  <c r="AC1215" i="6"/>
  <c r="AC1213" i="6"/>
  <c r="AC1211" i="6"/>
  <c r="AC1207" i="6"/>
  <c r="AC1203" i="6"/>
  <c r="AC1199" i="6"/>
  <c r="AC1195" i="6"/>
  <c r="AC1191" i="6"/>
  <c r="AC1187" i="6"/>
  <c r="AC1183" i="6"/>
  <c r="AC1179" i="6"/>
  <c r="AC1175" i="6"/>
  <c r="AC1171" i="6"/>
  <c r="AC1240" i="6"/>
  <c r="AC1234" i="6"/>
  <c r="AC1228" i="6"/>
  <c r="AC1222" i="6"/>
  <c r="AC1221" i="6"/>
  <c r="AC1217" i="6"/>
  <c r="AC1150" i="6"/>
  <c r="AC1148" i="6"/>
  <c r="AC1146" i="6"/>
  <c r="AC1144" i="6"/>
  <c r="AC1142" i="6"/>
  <c r="AC1140" i="6"/>
  <c r="AC1138" i="6"/>
  <c r="AC1136" i="6"/>
  <c r="AC1134" i="6"/>
  <c r="AC1132" i="6"/>
  <c r="AC1130" i="6"/>
  <c r="AC1128" i="6"/>
  <c r="AC1126" i="6"/>
  <c r="AC1124" i="6"/>
  <c r="AC1122" i="6"/>
  <c r="AC1120" i="6"/>
  <c r="AC1118" i="6"/>
  <c r="AC1116" i="6"/>
  <c r="AC1114" i="6"/>
  <c r="AC1112" i="6"/>
  <c r="AC1110" i="6"/>
  <c r="AC1108" i="6"/>
  <c r="AC1106" i="6"/>
  <c r="AC1104" i="6"/>
  <c r="AC1102" i="6"/>
  <c r="AC1100" i="6"/>
  <c r="AC1098" i="6"/>
  <c r="AC1096" i="6"/>
  <c r="AC1094" i="6"/>
  <c r="AC1092" i="6"/>
  <c r="AC1090" i="6"/>
  <c r="AC1088" i="6"/>
  <c r="AC1086" i="6"/>
  <c r="AC1084" i="6"/>
  <c r="AC1082" i="6"/>
  <c r="AC1080" i="6"/>
  <c r="AC1078" i="6"/>
  <c r="AC1076" i="6"/>
  <c r="AC1074" i="6"/>
  <c r="AC1072" i="6"/>
  <c r="AC1070" i="6"/>
  <c r="AC1068" i="6"/>
  <c r="AC1066" i="6"/>
  <c r="AC1064" i="6"/>
  <c r="AC1062" i="6"/>
  <c r="AC1060" i="6"/>
  <c r="AC1058" i="6"/>
  <c r="AC1056" i="6"/>
  <c r="AC1054" i="6"/>
  <c r="AC1242" i="6"/>
  <c r="AC1236" i="6"/>
  <c r="AC1230" i="6"/>
  <c r="AC1224" i="6"/>
  <c r="AC1209" i="6"/>
  <c r="AC1205" i="6"/>
  <c r="AC1201" i="6"/>
  <c r="AC1197" i="6"/>
  <c r="AC1193" i="6"/>
  <c r="AC1189" i="6"/>
  <c r="AC1185" i="6"/>
  <c r="AC1181" i="6"/>
  <c r="AC1177" i="6"/>
  <c r="AC1173" i="6"/>
  <c r="AC1169" i="6"/>
  <c r="AC1165" i="6"/>
  <c r="AC1161" i="6"/>
  <c r="AC1157" i="6"/>
  <c r="AC1153" i="6"/>
  <c r="AC1159" i="6"/>
  <c r="AC1141" i="6"/>
  <c r="AC1135" i="6"/>
  <c r="AC1123" i="6"/>
  <c r="AC1111" i="6"/>
  <c r="AC1099" i="6"/>
  <c r="AC1155" i="6"/>
  <c r="AC1143" i="6"/>
  <c r="AC1133" i="6"/>
  <c r="AC1121" i="6"/>
  <c r="AC1109" i="6"/>
  <c r="AC1097" i="6"/>
  <c r="AC1087" i="6"/>
  <c r="AC1083" i="6"/>
  <c r="AC1079" i="6"/>
  <c r="AC1075" i="6"/>
  <c r="AC1071" i="6"/>
  <c r="AC1067" i="6"/>
  <c r="AC1063" i="6"/>
  <c r="AC1059" i="6"/>
  <c r="AC1055" i="6"/>
  <c r="AC1145" i="6"/>
  <c r="AC1131" i="6"/>
  <c r="AC1119" i="6"/>
  <c r="AC1107" i="6"/>
  <c r="AC1095" i="6"/>
  <c r="AC1147" i="6"/>
  <c r="AC1129" i="6"/>
  <c r="AC1117" i="6"/>
  <c r="AC1105" i="6"/>
  <c r="AC1093" i="6"/>
  <c r="AC1167" i="6"/>
  <c r="AC1149" i="6"/>
  <c r="AC1127" i="6"/>
  <c r="AC1115" i="6"/>
  <c r="AC1103" i="6"/>
  <c r="AC1091" i="6"/>
  <c r="AC1089" i="6"/>
  <c r="AC1085" i="6"/>
  <c r="AC1081" i="6"/>
  <c r="AC1077" i="6"/>
  <c r="AC1073" i="6"/>
  <c r="AC1069" i="6"/>
  <c r="AC1065" i="6"/>
  <c r="AC1061" i="6"/>
  <c r="AC1057" i="6"/>
  <c r="AC1125" i="6"/>
  <c r="AC1101" i="6"/>
  <c r="AC1050" i="6"/>
  <c r="AC1044" i="6"/>
  <c r="AC1038" i="6"/>
  <c r="AC1033" i="6"/>
  <c r="AC1027" i="6"/>
  <c r="AC1021" i="6"/>
  <c r="AC1015" i="6"/>
  <c r="AC1049" i="6"/>
  <c r="AC1043" i="6"/>
  <c r="AC1037" i="6"/>
  <c r="AC1034" i="6"/>
  <c r="AC1028" i="6"/>
  <c r="AC1022" i="6"/>
  <c r="AC1163" i="6"/>
  <c r="AC1048" i="6"/>
  <c r="AC1042" i="6"/>
  <c r="AC1035" i="6"/>
  <c r="AC1029" i="6"/>
  <c r="AC1023" i="6"/>
  <c r="AC1017" i="6"/>
  <c r="AC1012" i="6"/>
  <c r="AC1010" i="6"/>
  <c r="AC1008" i="6"/>
  <c r="AC1006" i="6"/>
  <c r="AC1004" i="6"/>
  <c r="AC1002" i="6"/>
  <c r="AC1000" i="6"/>
  <c r="AC998" i="6"/>
  <c r="AC996" i="6"/>
  <c r="AC994" i="6"/>
  <c r="AC992" i="6"/>
  <c r="AC990" i="6"/>
  <c r="AC988" i="6"/>
  <c r="AC986" i="6"/>
  <c r="AC984" i="6"/>
  <c r="AC982" i="6"/>
  <c r="AC980" i="6"/>
  <c r="AC978" i="6"/>
  <c r="AC976" i="6"/>
  <c r="AC974" i="6"/>
  <c r="AC972" i="6"/>
  <c r="AC970" i="6"/>
  <c r="AC968" i="6"/>
  <c r="AC966" i="6"/>
  <c r="AC964" i="6"/>
  <c r="AC962" i="6"/>
  <c r="AC960" i="6"/>
  <c r="AC958" i="6"/>
  <c r="AC956" i="6"/>
  <c r="AC954" i="6"/>
  <c r="AC952" i="6"/>
  <c r="AC950" i="6"/>
  <c r="AC948" i="6"/>
  <c r="AC946" i="6"/>
  <c r="AC944" i="6"/>
  <c r="AC942" i="6"/>
  <c r="AC940" i="6"/>
  <c r="AC938" i="6"/>
  <c r="AC936" i="6"/>
  <c r="AC934" i="6"/>
  <c r="AC932" i="6"/>
  <c r="AC930" i="6"/>
  <c r="AC928" i="6"/>
  <c r="AC926" i="6"/>
  <c r="AC924" i="6"/>
  <c r="AC922" i="6"/>
  <c r="AC920" i="6"/>
  <c r="AC918" i="6"/>
  <c r="AC916" i="6"/>
  <c r="AC914" i="6"/>
  <c r="AC912" i="6"/>
  <c r="AC910" i="6"/>
  <c r="AC908" i="6"/>
  <c r="AC1151" i="6"/>
  <c r="AC1052" i="6"/>
  <c r="AC1046" i="6"/>
  <c r="AC1040" i="6"/>
  <c r="AC1031" i="6"/>
  <c r="AC1025" i="6"/>
  <c r="AC1019" i="6"/>
  <c r="AC1139" i="6"/>
  <c r="AC1053" i="6"/>
  <c r="AC1051" i="6"/>
  <c r="AC1045" i="6"/>
  <c r="AC1039" i="6"/>
  <c r="AC1032" i="6"/>
  <c r="AC1026" i="6"/>
  <c r="AC1020" i="6"/>
  <c r="AC1014" i="6"/>
  <c r="AC1013" i="6"/>
  <c r="AC1011" i="6"/>
  <c r="AC1009" i="6"/>
  <c r="AC1007" i="6"/>
  <c r="AC1005" i="6"/>
  <c r="AC1003" i="6"/>
  <c r="AC1001" i="6"/>
  <c r="AC999" i="6"/>
  <c r="AC997" i="6"/>
  <c r="AC995" i="6"/>
  <c r="AC993" i="6"/>
  <c r="AC991" i="6"/>
  <c r="AC989" i="6"/>
  <c r="AC987" i="6"/>
  <c r="AC985" i="6"/>
  <c r="AC983" i="6"/>
  <c r="AC981" i="6"/>
  <c r="AC979" i="6"/>
  <c r="AC977" i="6"/>
  <c r="AC975" i="6"/>
  <c r="AC973" i="6"/>
  <c r="AC971" i="6"/>
  <c r="AC969" i="6"/>
  <c r="AC967" i="6"/>
  <c r="AC965" i="6"/>
  <c r="AC963" i="6"/>
  <c r="AC961" i="6"/>
  <c r="AC959" i="6"/>
  <c r="AC957" i="6"/>
  <c r="AC955" i="6"/>
  <c r="AC953" i="6"/>
  <c r="AC951" i="6"/>
  <c r="AC949" i="6"/>
  <c r="AC947" i="6"/>
  <c r="AC945" i="6"/>
  <c r="AC943" i="6"/>
  <c r="AC941" i="6"/>
  <c r="AC939" i="6"/>
  <c r="AC937" i="6"/>
  <c r="AC935" i="6"/>
  <c r="AC933" i="6"/>
  <c r="AC931" i="6"/>
  <c r="AC929" i="6"/>
  <c r="AC927" i="6"/>
  <c r="AC925" i="6"/>
  <c r="AC923" i="6"/>
  <c r="AC921" i="6"/>
  <c r="AC919" i="6"/>
  <c r="AC917" i="6"/>
  <c r="AC915" i="6"/>
  <c r="AC913" i="6"/>
  <c r="AC911" i="6"/>
  <c r="AC909" i="6"/>
  <c r="AC907" i="6"/>
  <c r="AC905" i="6"/>
  <c r="AC903" i="6"/>
  <c r="AC901" i="6"/>
  <c r="AC899" i="6"/>
  <c r="AC897" i="6"/>
  <c r="AC895" i="6"/>
  <c r="AC893" i="6"/>
  <c r="AC891" i="6"/>
  <c r="AC1041" i="6"/>
  <c r="AC1036" i="6"/>
  <c r="AC1024" i="6"/>
  <c r="AC1047" i="6"/>
  <c r="AC906" i="6"/>
  <c r="AC902" i="6"/>
  <c r="AC898" i="6"/>
  <c r="AC894" i="6"/>
  <c r="AC1113" i="6"/>
  <c r="AC1030" i="6"/>
  <c r="AC1016" i="6"/>
  <c r="AC1137" i="6"/>
  <c r="AC1018" i="6"/>
  <c r="AC890" i="6"/>
  <c r="AC888" i="6"/>
  <c r="AC886" i="6"/>
  <c r="AC884" i="6"/>
  <c r="AC882" i="6"/>
  <c r="AC880" i="6"/>
  <c r="AC878" i="6"/>
  <c r="AC876" i="6"/>
  <c r="AC874" i="6"/>
  <c r="AC872" i="6"/>
  <c r="AC870" i="6"/>
  <c r="AC868" i="6"/>
  <c r="AC866" i="6"/>
  <c r="AC864" i="6"/>
  <c r="AC862" i="6"/>
  <c r="AC860" i="6"/>
  <c r="AC858" i="6"/>
  <c r="AC856" i="6"/>
  <c r="AC854" i="6"/>
  <c r="AC852" i="6"/>
  <c r="AC850" i="6"/>
  <c r="AC848" i="6"/>
  <c r="AC846" i="6"/>
  <c r="AC844" i="6"/>
  <c r="AC842" i="6"/>
  <c r="AC840" i="6"/>
  <c r="AC838" i="6"/>
  <c r="AC836" i="6"/>
  <c r="AC834" i="6"/>
  <c r="AC832" i="6"/>
  <c r="AC830" i="6"/>
  <c r="AC828" i="6"/>
  <c r="AC826" i="6"/>
  <c r="AC824" i="6"/>
  <c r="AC822" i="6"/>
  <c r="AC820" i="6"/>
  <c r="AC818" i="6"/>
  <c r="AC816" i="6"/>
  <c r="AC814" i="6"/>
  <c r="AC812" i="6"/>
  <c r="AC810" i="6"/>
  <c r="AC808" i="6"/>
  <c r="AC904" i="6"/>
  <c r="AC887" i="6"/>
  <c r="AC875" i="6"/>
  <c r="AC853" i="6"/>
  <c r="AC900" i="6"/>
  <c r="AC889" i="6"/>
  <c r="AC877" i="6"/>
  <c r="AC865" i="6"/>
  <c r="AC863" i="6"/>
  <c r="AC851" i="6"/>
  <c r="AC845" i="6"/>
  <c r="AC841" i="6"/>
  <c r="AC837" i="6"/>
  <c r="AC833" i="6"/>
  <c r="AC829" i="6"/>
  <c r="AC825" i="6"/>
  <c r="AC821" i="6"/>
  <c r="AC817" i="6"/>
  <c r="AC813" i="6"/>
  <c r="AC809" i="6"/>
  <c r="AC896" i="6"/>
  <c r="AC879" i="6"/>
  <c r="AC867" i="6"/>
  <c r="AC861" i="6"/>
  <c r="AC849" i="6"/>
  <c r="AC807" i="6"/>
  <c r="AC805" i="6"/>
  <c r="AC803" i="6"/>
  <c r="AC801" i="6"/>
  <c r="AC799" i="6"/>
  <c r="AC797" i="6"/>
  <c r="AC795" i="6"/>
  <c r="AC793" i="6"/>
  <c r="AC791" i="6"/>
  <c r="AC789" i="6"/>
  <c r="AC787" i="6"/>
  <c r="AC785" i="6"/>
  <c r="AC783" i="6"/>
  <c r="AC781" i="6"/>
  <c r="AC779" i="6"/>
  <c r="AC777" i="6"/>
  <c r="AC775" i="6"/>
  <c r="AC773" i="6"/>
  <c r="AC771" i="6"/>
  <c r="AC769" i="6"/>
  <c r="AC767" i="6"/>
  <c r="AC765" i="6"/>
  <c r="AC763" i="6"/>
  <c r="AC761" i="6"/>
  <c r="AC759" i="6"/>
  <c r="AC757" i="6"/>
  <c r="AC755" i="6"/>
  <c r="AC753" i="6"/>
  <c r="AC751" i="6"/>
  <c r="AC749" i="6"/>
  <c r="AC747" i="6"/>
  <c r="AC745" i="6"/>
  <c r="AC743" i="6"/>
  <c r="AC741" i="6"/>
  <c r="AC739" i="6"/>
  <c r="AC737" i="6"/>
  <c r="AC735" i="6"/>
  <c r="AC733" i="6"/>
  <c r="AC731" i="6"/>
  <c r="AC729" i="6"/>
  <c r="AC727" i="6"/>
  <c r="AC725" i="6"/>
  <c r="AC723" i="6"/>
  <c r="AC721" i="6"/>
  <c r="AC719" i="6"/>
  <c r="AC717" i="6"/>
  <c r="AC715" i="6"/>
  <c r="AC713" i="6"/>
  <c r="AC711" i="6"/>
  <c r="AC709" i="6"/>
  <c r="AC707" i="6"/>
  <c r="AC705" i="6"/>
  <c r="AC703" i="6"/>
  <c r="AC701" i="6"/>
  <c r="AC699" i="6"/>
  <c r="AC697" i="6"/>
  <c r="AC695" i="6"/>
  <c r="AC693" i="6"/>
  <c r="AC691" i="6"/>
  <c r="AC689" i="6"/>
  <c r="AC687" i="6"/>
  <c r="AC685" i="6"/>
  <c r="AC683" i="6"/>
  <c r="AC681" i="6"/>
  <c r="AC679" i="6"/>
  <c r="AC677" i="6"/>
  <c r="AC675" i="6"/>
  <c r="AC673" i="6"/>
  <c r="AC671" i="6"/>
  <c r="AC669" i="6"/>
  <c r="AC667" i="6"/>
  <c r="AC665" i="6"/>
  <c r="AC663" i="6"/>
  <c r="AC661" i="6"/>
  <c r="AC659" i="6"/>
  <c r="AC657" i="6"/>
  <c r="AC655" i="6"/>
  <c r="AC653" i="6"/>
  <c r="AC651" i="6"/>
  <c r="AC649" i="6"/>
  <c r="AC647" i="6"/>
  <c r="AC645" i="6"/>
  <c r="AC643" i="6"/>
  <c r="AC641" i="6"/>
  <c r="AC639" i="6"/>
  <c r="AC637" i="6"/>
  <c r="AC635" i="6"/>
  <c r="AC633" i="6"/>
  <c r="AC631" i="6"/>
  <c r="AC629" i="6"/>
  <c r="AC627" i="6"/>
  <c r="AC625" i="6"/>
  <c r="AC623" i="6"/>
  <c r="AC621" i="6"/>
  <c r="AC619" i="6"/>
  <c r="AC617" i="6"/>
  <c r="AC615" i="6"/>
  <c r="AC613" i="6"/>
  <c r="AC611" i="6"/>
  <c r="AC609" i="6"/>
  <c r="AC607" i="6"/>
  <c r="AC605" i="6"/>
  <c r="AC603" i="6"/>
  <c r="AC601" i="6"/>
  <c r="AC599" i="6"/>
  <c r="AC597" i="6"/>
  <c r="AC595" i="6"/>
  <c r="AC892" i="6"/>
  <c r="AC881" i="6"/>
  <c r="AC869" i="6"/>
  <c r="AC859" i="6"/>
  <c r="AC883" i="6"/>
  <c r="AC871" i="6"/>
  <c r="AC857" i="6"/>
  <c r="AC847" i="6"/>
  <c r="AC843" i="6"/>
  <c r="AC839" i="6"/>
  <c r="AC835" i="6"/>
  <c r="AC831" i="6"/>
  <c r="AC827" i="6"/>
  <c r="AC823" i="6"/>
  <c r="AC819" i="6"/>
  <c r="AC815" i="6"/>
  <c r="AC811" i="6"/>
  <c r="AC885" i="6"/>
  <c r="AC873" i="6"/>
  <c r="AC855" i="6"/>
  <c r="AC806" i="6"/>
  <c r="AC778" i="6"/>
  <c r="AC766" i="6"/>
  <c r="AC754" i="6"/>
  <c r="AC804" i="6"/>
  <c r="AC792" i="6"/>
  <c r="AC788" i="6"/>
  <c r="AC784" i="6"/>
  <c r="AC780" i="6"/>
  <c r="AC768" i="6"/>
  <c r="AC756" i="6"/>
  <c r="AC752" i="6"/>
  <c r="AC746" i="6"/>
  <c r="AC742" i="6"/>
  <c r="AC738" i="6"/>
  <c r="AC734" i="6"/>
  <c r="AC730" i="6"/>
  <c r="AC726" i="6"/>
  <c r="AC722" i="6"/>
  <c r="AC718" i="6"/>
  <c r="AC714" i="6"/>
  <c r="AC710" i="6"/>
  <c r="AC706" i="6"/>
  <c r="AC702" i="6"/>
  <c r="AC698" i="6"/>
  <c r="AC694" i="6"/>
  <c r="AC690" i="6"/>
  <c r="AC686" i="6"/>
  <c r="AC682" i="6"/>
  <c r="AC678" i="6"/>
  <c r="AC674" i="6"/>
  <c r="AC670" i="6"/>
  <c r="AC666" i="6"/>
  <c r="AC662" i="6"/>
  <c r="AC658" i="6"/>
  <c r="AC654" i="6"/>
  <c r="AC650" i="6"/>
  <c r="AC646" i="6"/>
  <c r="AC642" i="6"/>
  <c r="AC638" i="6"/>
  <c r="AC634" i="6"/>
  <c r="AC630" i="6"/>
  <c r="AC626" i="6"/>
  <c r="AC622" i="6"/>
  <c r="AC618" i="6"/>
  <c r="AC614" i="6"/>
  <c r="AC610" i="6"/>
  <c r="AC606" i="6"/>
  <c r="AC602" i="6"/>
  <c r="AC598" i="6"/>
  <c r="AC594" i="6"/>
  <c r="AC593" i="6"/>
  <c r="AC591" i="6"/>
  <c r="AC589" i="6"/>
  <c r="AC587" i="6"/>
  <c r="AC585" i="6"/>
  <c r="AC583" i="6"/>
  <c r="AC581" i="6"/>
  <c r="AC579" i="6"/>
  <c r="AC577" i="6"/>
  <c r="AC575" i="6"/>
  <c r="AC573" i="6"/>
  <c r="AC571" i="6"/>
  <c r="AC569" i="6"/>
  <c r="AC567" i="6"/>
  <c r="AC565" i="6"/>
  <c r="AC563" i="6"/>
  <c r="AC561" i="6"/>
  <c r="AC559" i="6"/>
  <c r="AC557" i="6"/>
  <c r="AC555" i="6"/>
  <c r="AC553" i="6"/>
  <c r="AC551" i="6"/>
  <c r="AC549" i="6"/>
  <c r="AC547" i="6"/>
  <c r="AC545" i="6"/>
  <c r="AC543" i="6"/>
  <c r="AC541" i="6"/>
  <c r="AC539" i="6"/>
  <c r="AC537" i="6"/>
  <c r="AC535" i="6"/>
  <c r="AC533" i="6"/>
  <c r="AC531" i="6"/>
  <c r="AC529" i="6"/>
  <c r="AC527" i="6"/>
  <c r="AC525" i="6"/>
  <c r="AC523" i="6"/>
  <c r="AC521" i="6"/>
  <c r="AC519" i="6"/>
  <c r="AC517" i="6"/>
  <c r="AC515" i="6"/>
  <c r="AC513" i="6"/>
  <c r="AC511" i="6"/>
  <c r="AC509" i="6"/>
  <c r="AC507" i="6"/>
  <c r="AC505" i="6"/>
  <c r="AC503" i="6"/>
  <c r="AC501" i="6"/>
  <c r="AC499" i="6"/>
  <c r="AC497" i="6"/>
  <c r="AC495" i="6"/>
  <c r="AC493" i="6"/>
  <c r="AC491" i="6"/>
  <c r="AC489" i="6"/>
  <c r="AC487" i="6"/>
  <c r="AC485" i="6"/>
  <c r="AC483" i="6"/>
  <c r="AC481" i="6"/>
  <c r="AC479" i="6"/>
  <c r="AC477" i="6"/>
  <c r="AC475" i="6"/>
  <c r="AC473" i="6"/>
  <c r="AC471" i="6"/>
  <c r="AC469" i="6"/>
  <c r="AC467" i="6"/>
  <c r="AC465" i="6"/>
  <c r="AC463" i="6"/>
  <c r="AC461" i="6"/>
  <c r="AC802" i="6"/>
  <c r="AC770" i="6"/>
  <c r="AC758" i="6"/>
  <c r="AC750" i="6"/>
  <c r="AC800" i="6"/>
  <c r="AC772" i="6"/>
  <c r="AC760" i="6"/>
  <c r="AC798" i="6"/>
  <c r="AC794" i="6"/>
  <c r="AC790" i="6"/>
  <c r="AC786" i="6"/>
  <c r="AC782" i="6"/>
  <c r="AC774" i="6"/>
  <c r="AC762" i="6"/>
  <c r="AC748" i="6"/>
  <c r="AC744" i="6"/>
  <c r="AC740" i="6"/>
  <c r="AC736" i="6"/>
  <c r="AC732" i="6"/>
  <c r="AC728" i="6"/>
  <c r="AC724" i="6"/>
  <c r="AC720" i="6"/>
  <c r="AC716" i="6"/>
  <c r="AC712" i="6"/>
  <c r="AC708" i="6"/>
  <c r="AC704" i="6"/>
  <c r="AC700" i="6"/>
  <c r="AC696" i="6"/>
  <c r="AC692" i="6"/>
  <c r="AC688" i="6"/>
  <c r="AC684" i="6"/>
  <c r="AC680" i="6"/>
  <c r="AC676" i="6"/>
  <c r="AC672" i="6"/>
  <c r="AC668" i="6"/>
  <c r="AC664" i="6"/>
  <c r="AC660" i="6"/>
  <c r="AC656" i="6"/>
  <c r="AC652" i="6"/>
  <c r="AC648" i="6"/>
  <c r="AC644" i="6"/>
  <c r="AC640" i="6"/>
  <c r="AC636" i="6"/>
  <c r="AC632" i="6"/>
  <c r="AC628" i="6"/>
  <c r="AC624" i="6"/>
  <c r="AC620" i="6"/>
  <c r="AC616" i="6"/>
  <c r="AC612" i="6"/>
  <c r="AC608" i="6"/>
  <c r="AC604" i="6"/>
  <c r="AC600" i="6"/>
  <c r="AC596" i="6"/>
  <c r="AC592" i="6"/>
  <c r="AC590" i="6"/>
  <c r="AC588" i="6"/>
  <c r="AC586" i="6"/>
  <c r="AC584" i="6"/>
  <c r="AC582" i="6"/>
  <c r="AC580" i="6"/>
  <c r="AC578" i="6"/>
  <c r="AC576" i="6"/>
  <c r="AC574" i="6"/>
  <c r="AC572" i="6"/>
  <c r="AC570" i="6"/>
  <c r="AC568" i="6"/>
  <c r="AC566" i="6"/>
  <c r="AC564" i="6"/>
  <c r="AC562" i="6"/>
  <c r="AC560" i="6"/>
  <c r="AC558" i="6"/>
  <c r="AC556" i="6"/>
  <c r="AC554" i="6"/>
  <c r="AC552" i="6"/>
  <c r="AC550" i="6"/>
  <c r="AC548" i="6"/>
  <c r="AC546" i="6"/>
  <c r="AC544" i="6"/>
  <c r="AC542" i="6"/>
  <c r="AC540" i="6"/>
  <c r="AC538" i="6"/>
  <c r="AC536" i="6"/>
  <c r="AC534" i="6"/>
  <c r="AC532" i="6"/>
  <c r="AC530" i="6"/>
  <c r="AC528" i="6"/>
  <c r="AC526" i="6"/>
  <c r="AC524" i="6"/>
  <c r="AC522" i="6"/>
  <c r="AC520" i="6"/>
  <c r="AC518" i="6"/>
  <c r="AC516" i="6"/>
  <c r="AC514" i="6"/>
  <c r="AC512" i="6"/>
  <c r="AC510" i="6"/>
  <c r="AC508" i="6"/>
  <c r="AC506" i="6"/>
  <c r="AC504" i="6"/>
  <c r="AC502" i="6"/>
  <c r="AC500" i="6"/>
  <c r="AC498" i="6"/>
  <c r="AC496" i="6"/>
  <c r="AC494" i="6"/>
  <c r="AC492" i="6"/>
  <c r="AC490" i="6"/>
  <c r="AC488" i="6"/>
  <c r="AC486" i="6"/>
  <c r="AC484" i="6"/>
  <c r="AC482" i="6"/>
  <c r="AC480" i="6"/>
  <c r="AC478" i="6"/>
  <c r="AC476" i="6"/>
  <c r="AC474" i="6"/>
  <c r="AC472" i="6"/>
  <c r="AC470" i="6"/>
  <c r="AC468" i="6"/>
  <c r="AC466" i="6"/>
  <c r="AC464" i="6"/>
  <c r="AC462" i="6"/>
  <c r="AC460" i="6"/>
  <c r="AC458" i="6"/>
  <c r="AC456" i="6"/>
  <c r="AC454" i="6"/>
  <c r="AC452" i="6"/>
  <c r="AC450" i="6"/>
  <c r="AC448" i="6"/>
  <c r="AC446" i="6"/>
  <c r="AC444" i="6"/>
  <c r="AC442" i="6"/>
  <c r="AC440" i="6"/>
  <c r="AC438" i="6"/>
  <c r="AC436" i="6"/>
  <c r="AC434" i="6"/>
  <c r="AC432" i="6"/>
  <c r="AC430" i="6"/>
  <c r="AC428" i="6"/>
  <c r="AC796" i="6"/>
  <c r="AC776" i="6"/>
  <c r="AC764" i="6"/>
  <c r="AC459" i="6"/>
  <c r="AC455" i="6"/>
  <c r="AC451" i="6"/>
  <c r="AC447" i="6"/>
  <c r="AC443" i="6"/>
  <c r="AC439" i="6"/>
  <c r="AC435" i="6"/>
  <c r="AC431" i="6"/>
  <c r="AC437" i="6"/>
  <c r="AC423" i="6"/>
  <c r="AC422" i="6"/>
  <c r="AC417" i="6"/>
  <c r="AC416" i="6"/>
  <c r="AC411" i="6"/>
  <c r="AC410" i="6"/>
  <c r="AC405" i="6"/>
  <c r="AC404" i="6"/>
  <c r="AC399" i="6"/>
  <c r="AC398" i="6"/>
  <c r="AC393" i="6"/>
  <c r="AC392" i="6"/>
  <c r="AC387" i="6"/>
  <c r="AC386" i="6"/>
  <c r="AC381" i="6"/>
  <c r="AC380" i="6"/>
  <c r="AC457" i="6"/>
  <c r="AC433" i="6"/>
  <c r="AC429" i="6"/>
  <c r="AC370" i="6"/>
  <c r="AC369" i="6"/>
  <c r="AC366" i="6"/>
  <c r="AC364" i="6"/>
  <c r="AC362" i="6"/>
  <c r="AC360" i="6"/>
  <c r="AC358" i="6"/>
  <c r="AC356" i="6"/>
  <c r="AC354" i="6"/>
  <c r="AC352" i="6"/>
  <c r="AC350" i="6"/>
  <c r="AC348" i="6"/>
  <c r="AC346" i="6"/>
  <c r="AC344" i="6"/>
  <c r="AC342" i="6"/>
  <c r="AC340" i="6"/>
  <c r="AC338" i="6"/>
  <c r="AC308" i="6"/>
  <c r="AC306" i="6"/>
  <c r="AC304" i="6"/>
  <c r="AC302" i="6"/>
  <c r="AC300" i="6"/>
  <c r="AC298" i="6"/>
  <c r="AC296" i="6"/>
  <c r="AC294" i="6"/>
  <c r="AC292" i="6"/>
  <c r="AC290" i="6"/>
  <c r="AC288" i="6"/>
  <c r="AC286" i="6"/>
  <c r="AC284" i="6"/>
  <c r="AC282" i="6"/>
  <c r="AC280" i="6"/>
  <c r="AC278" i="6"/>
  <c r="AC276" i="6"/>
  <c r="AC274" i="6"/>
  <c r="AC272" i="6"/>
  <c r="AC270" i="6"/>
  <c r="AC268" i="6"/>
  <c r="AC266" i="6"/>
  <c r="AC264" i="6"/>
  <c r="AC262" i="6"/>
  <c r="AC260" i="6"/>
  <c r="AC258" i="6"/>
  <c r="AC256" i="6"/>
  <c r="AC254" i="6"/>
  <c r="AC252" i="6"/>
  <c r="AC250" i="6"/>
  <c r="AC248" i="6"/>
  <c r="AC246" i="6"/>
  <c r="AC244" i="6"/>
  <c r="AC242" i="6"/>
  <c r="AC240" i="6"/>
  <c r="AC238" i="6"/>
  <c r="AC236" i="6"/>
  <c r="AC234" i="6"/>
  <c r="AC232" i="6"/>
  <c r="AC230" i="6"/>
  <c r="AC228" i="6"/>
  <c r="AC226" i="6"/>
  <c r="AC224" i="6"/>
  <c r="AC222" i="6"/>
  <c r="AC220" i="6"/>
  <c r="AC218" i="6"/>
  <c r="AC216" i="6"/>
  <c r="AC214" i="6"/>
  <c r="AC212" i="6"/>
  <c r="AC210" i="6"/>
  <c r="AC208" i="6"/>
  <c r="AC206" i="6"/>
  <c r="AC204" i="6"/>
  <c r="AC202" i="6"/>
  <c r="AC200" i="6"/>
  <c r="AC198" i="6"/>
  <c r="AC196" i="6"/>
  <c r="AC194" i="6"/>
  <c r="AC192" i="6"/>
  <c r="AC190" i="6"/>
  <c r="AC188" i="6"/>
  <c r="AC186" i="6"/>
  <c r="AC184" i="6"/>
  <c r="AC182" i="6"/>
  <c r="AC180" i="6"/>
  <c r="AC178" i="6"/>
  <c r="AC176" i="6"/>
  <c r="AC174" i="6"/>
  <c r="AC172" i="6"/>
  <c r="AC170" i="6"/>
  <c r="AC168" i="6"/>
  <c r="AC166" i="6"/>
  <c r="AC164" i="6"/>
  <c r="AC162" i="6"/>
  <c r="AC160" i="6"/>
  <c r="AC158" i="6"/>
  <c r="AC156" i="6"/>
  <c r="AC154" i="6"/>
  <c r="AC152" i="6"/>
  <c r="AC150" i="6"/>
  <c r="AC148" i="6"/>
  <c r="AC146" i="6"/>
  <c r="AC144" i="6"/>
  <c r="AC142" i="6"/>
  <c r="AC140" i="6"/>
  <c r="AC138" i="6"/>
  <c r="AC136" i="6"/>
  <c r="AC134" i="6"/>
  <c r="AC132" i="6"/>
  <c r="AC130" i="6"/>
  <c r="AC128" i="6"/>
  <c r="AC126" i="6"/>
  <c r="AC124" i="6"/>
  <c r="AC122" i="6"/>
  <c r="AC120" i="6"/>
  <c r="AC453" i="6"/>
  <c r="AC427" i="6"/>
  <c r="AC426" i="6"/>
  <c r="AC421" i="6"/>
  <c r="AC420" i="6"/>
  <c r="AC415" i="6"/>
  <c r="AC414" i="6"/>
  <c r="AC409" i="6"/>
  <c r="AC408" i="6"/>
  <c r="AC403" i="6"/>
  <c r="AC402" i="6"/>
  <c r="AC397" i="6"/>
  <c r="AC396" i="6"/>
  <c r="AC391" i="6"/>
  <c r="AC390" i="6"/>
  <c r="AC385" i="6"/>
  <c r="AC384" i="6"/>
  <c r="AC379" i="6"/>
  <c r="AC378" i="6"/>
  <c r="AC373" i="6"/>
  <c r="AC449" i="6"/>
  <c r="AC372" i="6"/>
  <c r="AC371" i="6"/>
  <c r="AC445" i="6"/>
  <c r="AC425" i="6"/>
  <c r="AC424" i="6"/>
  <c r="AC419" i="6"/>
  <c r="AC418" i="6"/>
  <c r="AC413" i="6"/>
  <c r="AC412" i="6"/>
  <c r="AC407" i="6"/>
  <c r="AC406" i="6"/>
  <c r="AC401" i="6"/>
  <c r="AC400" i="6"/>
  <c r="AC395" i="6"/>
  <c r="AC394" i="6"/>
  <c r="AC389" i="6"/>
  <c r="AC388" i="6"/>
  <c r="AC383" i="6"/>
  <c r="AC382" i="6"/>
  <c r="AC441" i="6"/>
  <c r="AC368" i="6"/>
  <c r="AC367" i="6"/>
  <c r="AC357" i="6"/>
  <c r="AC351" i="6"/>
  <c r="AC359" i="6"/>
  <c r="AC349" i="6"/>
  <c r="AC343" i="6"/>
  <c r="AC339" i="6"/>
  <c r="AC307" i="6"/>
  <c r="AC303" i="6"/>
  <c r="AC299" i="6"/>
  <c r="AC295" i="6"/>
  <c r="AC291" i="6"/>
  <c r="AC287" i="6"/>
  <c r="AC283" i="6"/>
  <c r="AC279" i="6"/>
  <c r="AC275" i="6"/>
  <c r="AC271" i="6"/>
  <c r="AC267" i="6"/>
  <c r="AC263" i="6"/>
  <c r="AC259" i="6"/>
  <c r="AC255" i="6"/>
  <c r="AC251" i="6"/>
  <c r="AC247" i="6"/>
  <c r="AC243" i="6"/>
  <c r="AC239" i="6"/>
  <c r="AC235" i="6"/>
  <c r="AC231" i="6"/>
  <c r="AC227" i="6"/>
  <c r="AC223" i="6"/>
  <c r="AC219" i="6"/>
  <c r="AC215" i="6"/>
  <c r="AC211" i="6"/>
  <c r="AC207" i="6"/>
  <c r="AC203" i="6"/>
  <c r="AC199" i="6"/>
  <c r="AC195" i="6"/>
  <c r="AC191" i="6"/>
  <c r="AC187" i="6"/>
  <c r="AC183" i="6"/>
  <c r="AC179" i="6"/>
  <c r="AC175" i="6"/>
  <c r="AC171" i="6"/>
  <c r="AC167" i="6"/>
  <c r="AC163" i="6"/>
  <c r="AC159" i="6"/>
  <c r="AC155" i="6"/>
  <c r="AC151" i="6"/>
  <c r="AC147" i="6"/>
  <c r="AC143" i="6"/>
  <c r="AC139" i="6"/>
  <c r="AC135" i="6"/>
  <c r="AC131" i="6"/>
  <c r="AC127" i="6"/>
  <c r="AC123" i="6"/>
  <c r="AC119" i="6"/>
  <c r="AC375" i="6"/>
  <c r="AC361" i="6"/>
  <c r="AC347" i="6"/>
  <c r="AC377" i="6"/>
  <c r="AC363" i="6"/>
  <c r="AC374" i="6"/>
  <c r="AC365" i="6"/>
  <c r="AC355" i="6"/>
  <c r="AC345" i="6"/>
  <c r="AC341" i="6"/>
  <c r="AC309" i="6"/>
  <c r="AC305" i="6"/>
  <c r="AC301" i="6"/>
  <c r="AC297" i="6"/>
  <c r="AC293" i="6"/>
  <c r="AC289" i="6"/>
  <c r="AC285" i="6"/>
  <c r="AC281" i="6"/>
  <c r="AC277" i="6"/>
  <c r="AC273" i="6"/>
  <c r="AC269" i="6"/>
  <c r="AC265" i="6"/>
  <c r="AC261" i="6"/>
  <c r="AC257" i="6"/>
  <c r="AC253" i="6"/>
  <c r="AC249" i="6"/>
  <c r="AC245" i="6"/>
  <c r="AC241" i="6"/>
  <c r="AC237" i="6"/>
  <c r="AC233" i="6"/>
  <c r="AC229" i="6"/>
  <c r="AC225" i="6"/>
  <c r="AC221" i="6"/>
  <c r="AC217" i="6"/>
  <c r="AC213" i="6"/>
  <c r="AC209" i="6"/>
  <c r="AC205" i="6"/>
  <c r="AC201" i="6"/>
  <c r="AC197" i="6"/>
  <c r="AC193" i="6"/>
  <c r="AC189" i="6"/>
  <c r="AC185" i="6"/>
  <c r="AC181" i="6"/>
  <c r="AC177" i="6"/>
  <c r="AC173" i="6"/>
  <c r="AC169" i="6"/>
  <c r="AC165" i="6"/>
  <c r="AC161" i="6"/>
  <c r="AC157" i="6"/>
  <c r="AC153" i="6"/>
  <c r="AC149" i="6"/>
  <c r="AC145" i="6"/>
  <c r="AC141" i="6"/>
  <c r="AC137" i="6"/>
  <c r="AC133" i="6"/>
  <c r="AC129" i="6"/>
  <c r="AC125" i="6"/>
  <c r="AC121" i="6"/>
  <c r="AC376" i="6"/>
  <c r="AC353" i="6"/>
  <c r="AC114" i="6"/>
  <c r="AC108" i="6"/>
  <c r="AC102" i="6"/>
  <c r="AC96" i="6"/>
  <c r="AC90" i="6"/>
  <c r="AC84" i="6"/>
  <c r="AC78" i="6"/>
  <c r="AC72" i="6"/>
  <c r="AC66" i="6"/>
  <c r="AC60" i="6"/>
  <c r="AC54" i="6"/>
  <c r="AC48" i="6"/>
  <c r="AC42" i="6"/>
  <c r="AC36" i="6"/>
  <c r="AC30" i="6"/>
  <c r="AC24" i="6"/>
  <c r="AC18" i="6"/>
  <c r="AC12" i="6"/>
  <c r="AC6" i="6"/>
  <c r="AC113" i="6"/>
  <c r="AC107" i="6"/>
  <c r="AC101" i="6"/>
  <c r="AC95" i="6"/>
  <c r="AC89" i="6"/>
  <c r="AC83" i="6"/>
  <c r="AC77" i="6"/>
  <c r="AC71" i="6"/>
  <c r="AC65" i="6"/>
  <c r="AC59" i="6"/>
  <c r="AC53" i="6"/>
  <c r="AC47" i="6"/>
  <c r="AC41" i="6"/>
  <c r="AC35" i="6"/>
  <c r="AC29" i="6"/>
  <c r="AC23" i="6"/>
  <c r="AC17" i="6"/>
  <c r="AC11" i="6"/>
  <c r="AC5" i="6"/>
  <c r="AC118" i="6"/>
  <c r="AC112" i="6"/>
  <c r="AC106" i="6"/>
  <c r="AC100" i="6"/>
  <c r="AC94" i="6"/>
  <c r="AC88" i="6"/>
  <c r="AC82" i="6"/>
  <c r="AC76" i="6"/>
  <c r="AC70" i="6"/>
  <c r="AC64" i="6"/>
  <c r="AC58" i="6"/>
  <c r="AC52" i="6"/>
  <c r="AC46" i="6"/>
  <c r="AC40" i="6"/>
  <c r="AC34" i="6"/>
  <c r="AC28" i="6"/>
  <c r="AC22" i="6"/>
  <c r="AC16" i="6"/>
  <c r="AC10" i="6"/>
  <c r="AC4" i="6"/>
  <c r="AC117" i="6"/>
  <c r="AC111" i="6"/>
  <c r="AC105" i="6"/>
  <c r="AC99" i="6"/>
  <c r="AC93" i="6"/>
  <c r="AC87" i="6"/>
  <c r="AC81" i="6"/>
  <c r="AC75" i="6"/>
  <c r="AC69" i="6"/>
  <c r="AC63" i="6"/>
  <c r="AC57" i="6"/>
  <c r="AC51" i="6"/>
  <c r="AC45" i="6"/>
  <c r="AC39" i="6"/>
  <c r="AC33" i="6"/>
  <c r="AC27" i="6"/>
  <c r="AC21" i="6"/>
  <c r="AC15" i="6"/>
  <c r="AC9" i="6"/>
  <c r="AC3" i="6"/>
  <c r="AC116" i="6"/>
  <c r="AC110" i="6"/>
  <c r="AC104" i="6"/>
  <c r="AC98" i="6"/>
  <c r="AC92" i="6"/>
  <c r="AC86" i="6"/>
  <c r="AC80" i="6"/>
  <c r="AC74" i="6"/>
  <c r="AC68" i="6"/>
  <c r="AC62" i="6"/>
  <c r="AC56" i="6"/>
  <c r="AC50" i="6"/>
  <c r="AC44" i="6"/>
  <c r="AC38" i="6"/>
  <c r="AC32" i="6"/>
  <c r="AC26" i="6"/>
  <c r="AC20" i="6"/>
  <c r="AC14" i="6"/>
  <c r="AC8" i="6"/>
  <c r="AC2" i="6"/>
  <c r="AC115" i="6"/>
  <c r="AC109" i="6"/>
  <c r="AC103" i="6"/>
  <c r="AC97" i="6"/>
  <c r="AC91" i="6"/>
  <c r="AC85" i="6"/>
  <c r="AC79" i="6"/>
  <c r="AC73" i="6"/>
  <c r="AC67" i="6"/>
  <c r="AC61" i="6"/>
  <c r="AC55" i="6"/>
  <c r="AC49" i="6"/>
  <c r="AC43" i="6"/>
  <c r="AC37" i="6"/>
  <c r="AC31" i="6"/>
  <c r="AC25" i="6"/>
  <c r="AC19" i="6"/>
  <c r="AC13" i="6"/>
  <c r="AC7" i="6"/>
  <c r="S4063" i="5"/>
  <c r="S4066" i="5"/>
  <c r="S4075" i="5"/>
  <c r="S4078" i="5"/>
  <c r="S4087" i="5"/>
  <c r="S4090" i="5"/>
  <c r="S4099" i="5"/>
  <c r="S4102" i="5"/>
  <c r="S4111" i="5"/>
  <c r="S4114" i="5"/>
  <c r="S4123" i="5"/>
  <c r="S4135" i="5"/>
  <c r="S8200" i="5"/>
  <c r="S8202" i="5"/>
  <c r="S8289" i="5"/>
  <c r="C5" i="9"/>
  <c r="C6" i="9"/>
  <c r="C8" i="9"/>
  <c r="C9" i="9"/>
  <c r="C10" i="9"/>
  <c r="C11" i="9"/>
  <c r="C12" i="9"/>
  <c r="C20" i="9"/>
  <c r="C21" i="9"/>
  <c r="C22" i="9"/>
  <c r="C23" i="9"/>
  <c r="C30" i="9"/>
  <c r="C31" i="9"/>
  <c r="C33" i="9"/>
  <c r="C35" i="9"/>
  <c r="C36" i="9"/>
  <c r="C37" i="9"/>
  <c r="C42" i="9"/>
  <c r="C43" i="9"/>
  <c r="C46" i="9"/>
  <c r="C47" i="9"/>
  <c r="C56" i="9"/>
  <c r="C57" i="9"/>
  <c r="C60" i="9"/>
  <c r="AB332" i="6"/>
  <c r="AB328" i="6"/>
  <c r="AB324" i="6"/>
  <c r="AB333" i="6"/>
  <c r="AB329" i="6"/>
  <c r="AB337" i="6"/>
  <c r="AB336" i="6"/>
  <c r="AB334" i="6"/>
  <c r="AB330" i="6"/>
  <c r="AB326" i="6"/>
  <c r="AB325" i="6"/>
  <c r="AB323" i="6"/>
  <c r="AB321" i="6"/>
  <c r="AB319" i="6"/>
  <c r="AB317" i="6"/>
  <c r="AB335" i="6"/>
  <c r="AB331" i="6"/>
  <c r="AB327" i="6"/>
  <c r="AB316" i="6"/>
  <c r="AB314" i="6"/>
  <c r="AB322" i="6"/>
  <c r="AB315" i="6"/>
  <c r="AB320" i="6"/>
  <c r="AB318" i="6"/>
  <c r="AB1605" i="6"/>
  <c r="AB1606" i="6"/>
  <c r="AB1602" i="6"/>
  <c r="AB313" i="6"/>
  <c r="AB1600" i="6"/>
  <c r="AB310" i="6"/>
  <c r="AB1623" i="6"/>
  <c r="AB1620" i="6"/>
  <c r="AB1617" i="6"/>
  <c r="AB1595" i="6"/>
  <c r="AB1625" i="6"/>
  <c r="AB1622" i="6"/>
  <c r="AB1604" i="6"/>
  <c r="AB1597" i="6"/>
  <c r="AB1592" i="6"/>
  <c r="AB312" i="6"/>
  <c r="AB311" i="6"/>
  <c r="AB1624" i="6"/>
  <c r="AB1621" i="6"/>
  <c r="AB1618" i="6"/>
  <c r="AB1619" i="6"/>
  <c r="AB1612" i="6"/>
  <c r="AB1594" i="6"/>
  <c r="AB1589" i="6"/>
  <c r="AB1585" i="6"/>
  <c r="AB1581" i="6"/>
  <c r="AB1577" i="6"/>
  <c r="AB1573" i="6"/>
  <c r="AB1613" i="6"/>
  <c r="AB1607" i="6"/>
  <c r="AB1593" i="6"/>
  <c r="AB1568" i="6"/>
  <c r="AB1566" i="6"/>
  <c r="AB1564" i="6"/>
  <c r="AB1562" i="6"/>
  <c r="AB1560" i="6"/>
  <c r="AB1558" i="6"/>
  <c r="AB1614" i="6"/>
  <c r="AB1608" i="6"/>
  <c r="AB1603" i="6"/>
  <c r="AB1586" i="6"/>
  <c r="AB1582" i="6"/>
  <c r="AB1578" i="6"/>
  <c r="AB1615" i="6"/>
  <c r="AB1609" i="6"/>
  <c r="AB1601" i="6"/>
  <c r="AB1587" i="6"/>
  <c r="AB1583" i="6"/>
  <c r="AB1579" i="6"/>
  <c r="AB1575" i="6"/>
  <c r="AB1616" i="6"/>
  <c r="AB1610" i="6"/>
  <c r="AB1599" i="6"/>
  <c r="AB1598" i="6"/>
  <c r="AB1591" i="6"/>
  <c r="AB1611" i="6"/>
  <c r="AB1596" i="6"/>
  <c r="AB1590" i="6"/>
  <c r="AB1588" i="6"/>
  <c r="AB1584" i="6"/>
  <c r="AB1580" i="6"/>
  <c r="AB1576" i="6"/>
  <c r="AB1574" i="6"/>
  <c r="AB1569" i="6"/>
  <c r="AB1572" i="6"/>
  <c r="AB1571" i="6"/>
  <c r="AB1570" i="6"/>
  <c r="AB1563" i="6"/>
  <c r="AB1567" i="6"/>
  <c r="AB1565" i="6"/>
  <c r="AB1559" i="6"/>
  <c r="AB1561" i="6"/>
  <c r="AB1556" i="6"/>
  <c r="AB1552" i="6"/>
  <c r="AB1546" i="6"/>
  <c r="AB1541" i="6"/>
  <c r="AB1540" i="6"/>
  <c r="AB1535" i="6"/>
  <c r="AB1522" i="6"/>
  <c r="AB1517" i="6"/>
  <c r="AB1516" i="6"/>
  <c r="AB1513" i="6"/>
  <c r="AB1509" i="6"/>
  <c r="AB1553" i="6"/>
  <c r="AB1550" i="6"/>
  <c r="AB1545" i="6"/>
  <c r="AB1544" i="6"/>
  <c r="AB1539" i="6"/>
  <c r="AB1526" i="6"/>
  <c r="AB1521" i="6"/>
  <c r="AB1520" i="6"/>
  <c r="AB1549" i="6"/>
  <c r="AB1548" i="6"/>
  <c r="AB1543" i="6"/>
  <c r="AB1530" i="6"/>
  <c r="AB1525" i="6"/>
  <c r="AB1524" i="6"/>
  <c r="AB1519" i="6"/>
  <c r="AB1547" i="6"/>
  <c r="AB1534" i="6"/>
  <c r="AB1529" i="6"/>
  <c r="AB1528" i="6"/>
  <c r="AB1523" i="6"/>
  <c r="AB1511" i="6"/>
  <c r="AB1557" i="6"/>
  <c r="AB1554" i="6"/>
  <c r="AB1551" i="6"/>
  <c r="AB1538" i="6"/>
  <c r="AB1533" i="6"/>
  <c r="AB1532" i="6"/>
  <c r="AB1527" i="6"/>
  <c r="AB1555" i="6"/>
  <c r="AB1542" i="6"/>
  <c r="AB1537" i="6"/>
  <c r="AB1536" i="6"/>
  <c r="AB1531" i="6"/>
  <c r="AB1518" i="6"/>
  <c r="AB1506" i="6"/>
  <c r="AB1493" i="6"/>
  <c r="AB1489" i="6"/>
  <c r="AB1485" i="6"/>
  <c r="AB1515" i="6"/>
  <c r="AB1508" i="6"/>
  <c r="AB1507" i="6"/>
  <c r="AB1501" i="6"/>
  <c r="AB1512" i="6"/>
  <c r="AB1504" i="6"/>
  <c r="AB1500" i="6"/>
  <c r="AB1495" i="6"/>
  <c r="AB1494" i="6"/>
  <c r="AB1505" i="6"/>
  <c r="AB1499" i="6"/>
  <c r="AB1498" i="6"/>
  <c r="AB1491" i="6"/>
  <c r="AB1514" i="6"/>
  <c r="AB1502" i="6"/>
  <c r="AB1497" i="6"/>
  <c r="AB1492" i="6"/>
  <c r="AB1488" i="6"/>
  <c r="AB1510" i="6"/>
  <c r="AB1503" i="6"/>
  <c r="AB1397" i="6"/>
  <c r="AB1395" i="6"/>
  <c r="AB1393" i="6"/>
  <c r="AB1481" i="6"/>
  <c r="AB1475" i="6"/>
  <c r="AB1469" i="6"/>
  <c r="AB1463" i="6"/>
  <c r="AB1487" i="6"/>
  <c r="AB1478" i="6"/>
  <c r="AB1472" i="6"/>
  <c r="AB1466" i="6"/>
  <c r="AB1460" i="6"/>
  <c r="AB1454" i="6"/>
  <c r="AB1448" i="6"/>
  <c r="AB1442" i="6"/>
  <c r="AB1436" i="6"/>
  <c r="AB1430" i="6"/>
  <c r="AB1424" i="6"/>
  <c r="AB1418" i="6"/>
  <c r="AB1486" i="6"/>
  <c r="AB1479" i="6"/>
  <c r="AB1473" i="6"/>
  <c r="AB1467" i="6"/>
  <c r="AB1496" i="6"/>
  <c r="AB1482" i="6"/>
  <c r="AB1476" i="6"/>
  <c r="AB1470" i="6"/>
  <c r="AB1464" i="6"/>
  <c r="AB1458" i="6"/>
  <c r="AB1452" i="6"/>
  <c r="AB1446" i="6"/>
  <c r="AB1440" i="6"/>
  <c r="AB1434" i="6"/>
  <c r="AB1484" i="6"/>
  <c r="AB1483" i="6"/>
  <c r="AB1477" i="6"/>
  <c r="AB1471" i="6"/>
  <c r="AB1490" i="6"/>
  <c r="AB1480" i="6"/>
  <c r="AB1474" i="6"/>
  <c r="AB1468" i="6"/>
  <c r="AB1462" i="6"/>
  <c r="AB1456" i="6"/>
  <c r="AB1450" i="6"/>
  <c r="AB1444" i="6"/>
  <c r="AB1438" i="6"/>
  <c r="AB1432" i="6"/>
  <c r="AB1426" i="6"/>
  <c r="AB1420" i="6"/>
  <c r="AB1429" i="6"/>
  <c r="AB1459" i="6"/>
  <c r="AB1457" i="6"/>
  <c r="AB1455" i="6"/>
  <c r="AB1453" i="6"/>
  <c r="AB1451" i="6"/>
  <c r="AB1449" i="6"/>
  <c r="AB1447" i="6"/>
  <c r="AB1445" i="6"/>
  <c r="AB1443" i="6"/>
  <c r="AB1441" i="6"/>
  <c r="AB1439" i="6"/>
  <c r="AB1437" i="6"/>
  <c r="AB1435" i="6"/>
  <c r="AB1431" i="6"/>
  <c r="AB1416" i="6"/>
  <c r="AB1410" i="6"/>
  <c r="AB1465" i="6"/>
  <c r="AB1433" i="6"/>
  <c r="AB1423" i="6"/>
  <c r="AB1422" i="6"/>
  <c r="AB1411" i="6"/>
  <c r="AB1405" i="6"/>
  <c r="AB1400" i="6"/>
  <c r="AB1396" i="6"/>
  <c r="AB1392" i="6"/>
  <c r="AB1461" i="6"/>
  <c r="AB1425" i="6"/>
  <c r="AB1427" i="6"/>
  <c r="AB1417" i="6"/>
  <c r="AB1415" i="6"/>
  <c r="AB1409" i="6"/>
  <c r="AB1403" i="6"/>
  <c r="AB1402" i="6"/>
  <c r="AB1398" i="6"/>
  <c r="AB1412" i="6"/>
  <c r="AB1406" i="6"/>
  <c r="AB1401" i="6"/>
  <c r="AB1391" i="6"/>
  <c r="AB1389" i="6"/>
  <c r="AB1387" i="6"/>
  <c r="AB1385" i="6"/>
  <c r="AB1383" i="6"/>
  <c r="AB1381" i="6"/>
  <c r="AB1379" i="6"/>
  <c r="AB1377" i="6"/>
  <c r="AB1375" i="6"/>
  <c r="AB1373" i="6"/>
  <c r="AB1371" i="6"/>
  <c r="AB1369" i="6"/>
  <c r="AB1408" i="6"/>
  <c r="AB1367" i="6"/>
  <c r="AB1365" i="6"/>
  <c r="AB1363" i="6"/>
  <c r="AB1361" i="6"/>
  <c r="AB1419" i="6"/>
  <c r="AB1390" i="6"/>
  <c r="AB1382" i="6"/>
  <c r="AB1376" i="6"/>
  <c r="AB1370" i="6"/>
  <c r="AB1407" i="6"/>
  <c r="AB1404" i="6"/>
  <c r="AB1388" i="6"/>
  <c r="AB1428" i="6"/>
  <c r="AB1421" i="6"/>
  <c r="AB1394" i="6"/>
  <c r="AB1384" i="6"/>
  <c r="AB1378" i="6"/>
  <c r="AB1372" i="6"/>
  <c r="AB1368" i="6"/>
  <c r="AB1366" i="6"/>
  <c r="AB1364" i="6"/>
  <c r="AB1362" i="6"/>
  <c r="AB1360" i="6"/>
  <c r="AB1358" i="6"/>
  <c r="AB1356" i="6"/>
  <c r="AB1354" i="6"/>
  <c r="AB1414" i="6"/>
  <c r="AB1413" i="6"/>
  <c r="AB1399" i="6"/>
  <c r="AB1386" i="6"/>
  <c r="AB1380" i="6"/>
  <c r="AB1374" i="6"/>
  <c r="AB1351" i="6"/>
  <c r="AB1359" i="6"/>
  <c r="AB1352" i="6"/>
  <c r="AB1355" i="6"/>
  <c r="AB1353" i="6"/>
  <c r="AB1345" i="6"/>
  <c r="AB1339" i="6"/>
  <c r="AB1333" i="6"/>
  <c r="AB1327" i="6"/>
  <c r="AB1321" i="6"/>
  <c r="AB1315" i="6"/>
  <c r="AB1309" i="6"/>
  <c r="AB1303" i="6"/>
  <c r="AB1301" i="6"/>
  <c r="AB1299" i="6"/>
  <c r="AB1297" i="6"/>
  <c r="AB1295" i="6"/>
  <c r="AB1293" i="6"/>
  <c r="AB1346" i="6"/>
  <c r="AB1344" i="6"/>
  <c r="AB1338" i="6"/>
  <c r="AB1332" i="6"/>
  <c r="AB1326" i="6"/>
  <c r="AB1320" i="6"/>
  <c r="AB1314" i="6"/>
  <c r="AB1308" i="6"/>
  <c r="AB1242" i="6"/>
  <c r="AB1240" i="6"/>
  <c r="AB1238" i="6"/>
  <c r="AB1236" i="6"/>
  <c r="AB1234" i="6"/>
  <c r="AB1232" i="6"/>
  <c r="AB1230" i="6"/>
  <c r="AB1228" i="6"/>
  <c r="AB1226" i="6"/>
  <c r="AB1224" i="6"/>
  <c r="AB1222" i="6"/>
  <c r="AB1220" i="6"/>
  <c r="AB1347" i="6"/>
  <c r="AB1343" i="6"/>
  <c r="AB1337" i="6"/>
  <c r="AB1331" i="6"/>
  <c r="AB1325" i="6"/>
  <c r="AB1319" i="6"/>
  <c r="AB1313" i="6"/>
  <c r="AB1307" i="6"/>
  <c r="AB1357" i="6"/>
  <c r="AB1348" i="6"/>
  <c r="AB1342" i="6"/>
  <c r="AB1336" i="6"/>
  <c r="AB1330" i="6"/>
  <c r="AB1324" i="6"/>
  <c r="AB1318" i="6"/>
  <c r="AB1312" i="6"/>
  <c r="AB1306" i="6"/>
  <c r="AB1302" i="6"/>
  <c r="AB1300" i="6"/>
  <c r="AB1298" i="6"/>
  <c r="AB1296" i="6"/>
  <c r="AB1294" i="6"/>
  <c r="AB1349" i="6"/>
  <c r="AB1341" i="6"/>
  <c r="AB1335" i="6"/>
  <c r="AB1329" i="6"/>
  <c r="AB1323" i="6"/>
  <c r="AB1317" i="6"/>
  <c r="AB1311" i="6"/>
  <c r="AB1305" i="6"/>
  <c r="AB1241" i="6"/>
  <c r="AB1239" i="6"/>
  <c r="AB1237" i="6"/>
  <c r="AB1235" i="6"/>
  <c r="AB1233" i="6"/>
  <c r="AB1231" i="6"/>
  <c r="AB1229" i="6"/>
  <c r="AB1227" i="6"/>
  <c r="AB1225" i="6"/>
  <c r="AB1223" i="6"/>
  <c r="AB1221" i="6"/>
  <c r="AB1219" i="6"/>
  <c r="AB1350" i="6"/>
  <c r="AB1340" i="6"/>
  <c r="AB1334" i="6"/>
  <c r="AB1328" i="6"/>
  <c r="AB1322" i="6"/>
  <c r="AB1316" i="6"/>
  <c r="AB1310" i="6"/>
  <c r="AB1304" i="6"/>
  <c r="AB1291" i="6"/>
  <c r="AB1290" i="6"/>
  <c r="AB1289" i="6"/>
  <c r="AB1288" i="6"/>
  <c r="AB1217" i="6"/>
  <c r="AB1215" i="6"/>
  <c r="AB1292" i="6"/>
  <c r="AB1243" i="6"/>
  <c r="AB1285" i="6"/>
  <c r="AB1282" i="6"/>
  <c r="AB1279" i="6"/>
  <c r="AB1276" i="6"/>
  <c r="AB1273" i="6"/>
  <c r="AB1270" i="6"/>
  <c r="AB1267" i="6"/>
  <c r="AB1264" i="6"/>
  <c r="AB1261" i="6"/>
  <c r="AB1258" i="6"/>
  <c r="AB1255" i="6"/>
  <c r="AB1252" i="6"/>
  <c r="AB1249" i="6"/>
  <c r="AB1246" i="6"/>
  <c r="AB1214" i="6"/>
  <c r="AB1218" i="6"/>
  <c r="AB1213" i="6"/>
  <c r="AB1211" i="6"/>
  <c r="AB1207" i="6"/>
  <c r="AB1203" i="6"/>
  <c r="AB1199" i="6"/>
  <c r="AB1195" i="6"/>
  <c r="AB1191" i="6"/>
  <c r="AB1187" i="6"/>
  <c r="AB1183" i="6"/>
  <c r="AB1179" i="6"/>
  <c r="AB1175" i="6"/>
  <c r="AB1171" i="6"/>
  <c r="AB1167" i="6"/>
  <c r="AB1163" i="6"/>
  <c r="AB1159" i="6"/>
  <c r="AB1155" i="6"/>
  <c r="AB1286" i="6"/>
  <c r="AB1283" i="6"/>
  <c r="AB1280" i="6"/>
  <c r="AB1277" i="6"/>
  <c r="AB1274" i="6"/>
  <c r="AB1271" i="6"/>
  <c r="AB1268" i="6"/>
  <c r="AB1265" i="6"/>
  <c r="AB1262" i="6"/>
  <c r="AB1259" i="6"/>
  <c r="AB1256" i="6"/>
  <c r="AB1253" i="6"/>
  <c r="AB1250" i="6"/>
  <c r="AB1247" i="6"/>
  <c r="AB1244" i="6"/>
  <c r="AB1212" i="6"/>
  <c r="AB1208" i="6"/>
  <c r="AB1216" i="6"/>
  <c r="AB1287" i="6"/>
  <c r="AB1284" i="6"/>
  <c r="AB1281" i="6"/>
  <c r="AB1278" i="6"/>
  <c r="AB1275" i="6"/>
  <c r="AB1272" i="6"/>
  <c r="AB1269" i="6"/>
  <c r="AB1266" i="6"/>
  <c r="AB1263" i="6"/>
  <c r="AB1260" i="6"/>
  <c r="AB1257" i="6"/>
  <c r="AB1254" i="6"/>
  <c r="AB1251" i="6"/>
  <c r="AB1248" i="6"/>
  <c r="AB1245" i="6"/>
  <c r="AB1209" i="6"/>
  <c r="AB1205" i="6"/>
  <c r="AB1210" i="6"/>
  <c r="AB1206" i="6"/>
  <c r="AB1202" i="6"/>
  <c r="AB1198" i="6"/>
  <c r="AB1194" i="6"/>
  <c r="AB1190" i="6"/>
  <c r="AB1186" i="6"/>
  <c r="AB1182" i="6"/>
  <c r="AB1178" i="6"/>
  <c r="AB1174" i="6"/>
  <c r="AB1170" i="6"/>
  <c r="AB1166" i="6"/>
  <c r="AB1162" i="6"/>
  <c r="AB1158" i="6"/>
  <c r="AB1154" i="6"/>
  <c r="AB1151" i="6"/>
  <c r="AB1149" i="6"/>
  <c r="AB1147" i="6"/>
  <c r="AB1145" i="6"/>
  <c r="AB1143" i="6"/>
  <c r="AB1141" i="6"/>
  <c r="AB1139" i="6"/>
  <c r="AB1204" i="6"/>
  <c r="AB1200" i="6"/>
  <c r="AB1196" i="6"/>
  <c r="AB1160" i="6"/>
  <c r="AB1157" i="6"/>
  <c r="AB1148" i="6"/>
  <c r="AB1137" i="6"/>
  <c r="AB1136" i="6"/>
  <c r="AB1125" i="6"/>
  <c r="AB1124" i="6"/>
  <c r="AB1113" i="6"/>
  <c r="AB1112" i="6"/>
  <c r="AB1101" i="6"/>
  <c r="AB1100" i="6"/>
  <c r="AB1090" i="6"/>
  <c r="AB1086" i="6"/>
  <c r="AB1082" i="6"/>
  <c r="AB1078" i="6"/>
  <c r="AB1074" i="6"/>
  <c r="AB1070" i="6"/>
  <c r="AB1066" i="6"/>
  <c r="AB1062" i="6"/>
  <c r="AB1156" i="6"/>
  <c r="AB1153" i="6"/>
  <c r="AB1150" i="6"/>
  <c r="AB1135" i="6"/>
  <c r="AB1134" i="6"/>
  <c r="AB1123" i="6"/>
  <c r="AB1122" i="6"/>
  <c r="AB1111" i="6"/>
  <c r="AB1110" i="6"/>
  <c r="AB1099" i="6"/>
  <c r="AB1098" i="6"/>
  <c r="AB1201" i="6"/>
  <c r="AB1197" i="6"/>
  <c r="AB1193" i="6"/>
  <c r="AB1189" i="6"/>
  <c r="AB1185" i="6"/>
  <c r="AB1181" i="6"/>
  <c r="AB1177" i="6"/>
  <c r="AB1173" i="6"/>
  <c r="AB1152" i="6"/>
  <c r="AB1140" i="6"/>
  <c r="AB1133" i="6"/>
  <c r="AB1132" i="6"/>
  <c r="AB1121" i="6"/>
  <c r="AB1120" i="6"/>
  <c r="AB1109" i="6"/>
  <c r="AB1108" i="6"/>
  <c r="AB1097" i="6"/>
  <c r="AB1096" i="6"/>
  <c r="AB1087" i="6"/>
  <c r="AB1083" i="6"/>
  <c r="AB1079" i="6"/>
  <c r="AB1075" i="6"/>
  <c r="AB1071" i="6"/>
  <c r="AB1169" i="6"/>
  <c r="AB1142" i="6"/>
  <c r="AB1131" i="6"/>
  <c r="AB1130" i="6"/>
  <c r="AB1119" i="6"/>
  <c r="AB1118" i="6"/>
  <c r="AB1107" i="6"/>
  <c r="AB1106" i="6"/>
  <c r="AB1095" i="6"/>
  <c r="AB1094" i="6"/>
  <c r="AB1088" i="6"/>
  <c r="AB1084" i="6"/>
  <c r="AB1080" i="6"/>
  <c r="AB1076" i="6"/>
  <c r="AB1072" i="6"/>
  <c r="AB1068" i="6"/>
  <c r="AB1064" i="6"/>
  <c r="AB1060" i="6"/>
  <c r="AB1056" i="6"/>
  <c r="AB1053" i="6"/>
  <c r="AB1168" i="6"/>
  <c r="AB1165" i="6"/>
  <c r="AB1144" i="6"/>
  <c r="AB1129" i="6"/>
  <c r="AB1128" i="6"/>
  <c r="AB1117" i="6"/>
  <c r="AB1116" i="6"/>
  <c r="AB1105" i="6"/>
  <c r="AB1104" i="6"/>
  <c r="AB1093" i="6"/>
  <c r="AB1092" i="6"/>
  <c r="AB1192" i="6"/>
  <c r="AB1180" i="6"/>
  <c r="AB1069" i="6"/>
  <c r="AB1067" i="6"/>
  <c r="AB1065" i="6"/>
  <c r="AB1063" i="6"/>
  <c r="AB1061" i="6"/>
  <c r="AB1058" i="6"/>
  <c r="AB1051" i="6"/>
  <c r="AB1045" i="6"/>
  <c r="AB1039" i="6"/>
  <c r="AB1032" i="6"/>
  <c r="AB1026" i="6"/>
  <c r="AB1020" i="6"/>
  <c r="AB1014" i="6"/>
  <c r="AB1013" i="6"/>
  <c r="AB1011" i="6"/>
  <c r="AB1009" i="6"/>
  <c r="AB1146" i="6"/>
  <c r="AB1126" i="6"/>
  <c r="AB1102" i="6"/>
  <c r="AB1085" i="6"/>
  <c r="AB1073" i="6"/>
  <c r="AB1055" i="6"/>
  <c r="AB1050" i="6"/>
  <c r="AB1044" i="6"/>
  <c r="AB1038" i="6"/>
  <c r="AB1033" i="6"/>
  <c r="AB1027" i="6"/>
  <c r="AB1021" i="6"/>
  <c r="AB1188" i="6"/>
  <c r="AB1176" i="6"/>
  <c r="AB1127" i="6"/>
  <c r="AB1103" i="6"/>
  <c r="AB1054" i="6"/>
  <c r="AB1049" i="6"/>
  <c r="AB1043" i="6"/>
  <c r="AB1037" i="6"/>
  <c r="AB1034" i="6"/>
  <c r="AB1028" i="6"/>
  <c r="AB1022" i="6"/>
  <c r="AB1016" i="6"/>
  <c r="AB1184" i="6"/>
  <c r="AB1172" i="6"/>
  <c r="AB1138" i="6"/>
  <c r="AB1114" i="6"/>
  <c r="AB1047" i="6"/>
  <c r="AB1041" i="6"/>
  <c r="AB1036" i="6"/>
  <c r="AB1030" i="6"/>
  <c r="AB1024" i="6"/>
  <c r="AB1018" i="6"/>
  <c r="AB1164" i="6"/>
  <c r="AB1115" i="6"/>
  <c r="AB1091" i="6"/>
  <c r="AB1081" i="6"/>
  <c r="AB1059" i="6"/>
  <c r="AB1057" i="6"/>
  <c r="AB1052" i="6"/>
  <c r="AB1046" i="6"/>
  <c r="AB1040" i="6"/>
  <c r="AB1031" i="6"/>
  <c r="AB1025" i="6"/>
  <c r="AB1019" i="6"/>
  <c r="AB1015" i="6"/>
  <c r="AB1010" i="6"/>
  <c r="AB1008" i="6"/>
  <c r="AB1005" i="6"/>
  <c r="AB1161" i="6"/>
  <c r="AB1077" i="6"/>
  <c r="AB1042" i="6"/>
  <c r="AB1017" i="6"/>
  <c r="AB1002" i="6"/>
  <c r="AB1001" i="6"/>
  <c r="AB1000" i="6"/>
  <c r="AB999" i="6"/>
  <c r="AB998" i="6"/>
  <c r="AB997" i="6"/>
  <c r="AB996" i="6"/>
  <c r="AB995" i="6"/>
  <c r="AB994" i="6"/>
  <c r="AB993" i="6"/>
  <c r="AB992" i="6"/>
  <c r="AB991" i="6"/>
  <c r="AB990" i="6"/>
  <c r="AB989" i="6"/>
  <c r="AB988" i="6"/>
  <c r="AB987" i="6"/>
  <c r="AB986" i="6"/>
  <c r="AB985" i="6"/>
  <c r="AB984" i="6"/>
  <c r="AB983" i="6"/>
  <c r="AB982" i="6"/>
  <c r="AB981" i="6"/>
  <c r="AB980" i="6"/>
  <c r="AB1089" i="6"/>
  <c r="AB1048" i="6"/>
  <c r="AB1029" i="6"/>
  <c r="AB1007" i="6"/>
  <c r="AB1004" i="6"/>
  <c r="AB889" i="6"/>
  <c r="AB887" i="6"/>
  <c r="AB885" i="6"/>
  <c r="AB883" i="6"/>
  <c r="AB881" i="6"/>
  <c r="AB879" i="6"/>
  <c r="AB877" i="6"/>
  <c r="AB875" i="6"/>
  <c r="AB873" i="6"/>
  <c r="AB871" i="6"/>
  <c r="AB869" i="6"/>
  <c r="AB867" i="6"/>
  <c r="AB865" i="6"/>
  <c r="AB863" i="6"/>
  <c r="AB861" i="6"/>
  <c r="AB859" i="6"/>
  <c r="AB857" i="6"/>
  <c r="AB855" i="6"/>
  <c r="AB853" i="6"/>
  <c r="AB851" i="6"/>
  <c r="AB849" i="6"/>
  <c r="AB906" i="6"/>
  <c r="AB902" i="6"/>
  <c r="AB898" i="6"/>
  <c r="AB894" i="6"/>
  <c r="AB1012" i="6"/>
  <c r="AB1006" i="6"/>
  <c r="AB1003" i="6"/>
  <c r="AB907" i="6"/>
  <c r="AB903" i="6"/>
  <c r="AB899" i="6"/>
  <c r="AB895" i="6"/>
  <c r="AB891" i="6"/>
  <c r="AB979" i="6"/>
  <c r="AB973" i="6"/>
  <c r="AB967" i="6"/>
  <c r="AB961" i="6"/>
  <c r="AB955" i="6"/>
  <c r="AB949" i="6"/>
  <c r="AB943" i="6"/>
  <c r="AB937" i="6"/>
  <c r="AB931" i="6"/>
  <c r="AB925" i="6"/>
  <c r="AB919" i="6"/>
  <c r="AB913" i="6"/>
  <c r="AB882" i="6"/>
  <c r="AB870" i="6"/>
  <c r="AB852" i="6"/>
  <c r="AB848" i="6"/>
  <c r="AB844" i="6"/>
  <c r="AB840" i="6"/>
  <c r="AB836" i="6"/>
  <c r="AB832" i="6"/>
  <c r="AB828" i="6"/>
  <c r="AB824" i="6"/>
  <c r="AB820" i="6"/>
  <c r="AB816" i="6"/>
  <c r="AB812" i="6"/>
  <c r="AB808" i="6"/>
  <c r="AB806" i="6"/>
  <c r="AB804" i="6"/>
  <c r="AB802" i="6"/>
  <c r="AB800" i="6"/>
  <c r="AB798" i="6"/>
  <c r="AB796" i="6"/>
  <c r="AB794" i="6"/>
  <c r="AB792" i="6"/>
  <c r="AB790" i="6"/>
  <c r="AB788" i="6"/>
  <c r="AB786" i="6"/>
  <c r="AB784" i="6"/>
  <c r="AB782" i="6"/>
  <c r="AB974" i="6"/>
  <c r="AB968" i="6"/>
  <c r="AB962" i="6"/>
  <c r="AB956" i="6"/>
  <c r="AB950" i="6"/>
  <c r="AB944" i="6"/>
  <c r="AB938" i="6"/>
  <c r="AB932" i="6"/>
  <c r="AB926" i="6"/>
  <c r="AB920" i="6"/>
  <c r="AB914" i="6"/>
  <c r="AB908" i="6"/>
  <c r="AB904" i="6"/>
  <c r="AB884" i="6"/>
  <c r="AB872" i="6"/>
  <c r="AB862" i="6"/>
  <c r="AB850" i="6"/>
  <c r="AB1035" i="6"/>
  <c r="AB1023" i="6"/>
  <c r="AB975" i="6"/>
  <c r="AB969" i="6"/>
  <c r="AB963" i="6"/>
  <c r="AB957" i="6"/>
  <c r="AB951" i="6"/>
  <c r="AB945" i="6"/>
  <c r="AB939" i="6"/>
  <c r="AB933" i="6"/>
  <c r="AB927" i="6"/>
  <c r="AB921" i="6"/>
  <c r="AB915" i="6"/>
  <c r="AB909" i="6"/>
  <c r="AB905" i="6"/>
  <c r="AB900" i="6"/>
  <c r="AB886" i="6"/>
  <c r="AB874" i="6"/>
  <c r="AB860" i="6"/>
  <c r="AB845" i="6"/>
  <c r="AB841" i="6"/>
  <c r="AB837" i="6"/>
  <c r="AB833" i="6"/>
  <c r="AB829" i="6"/>
  <c r="AB825" i="6"/>
  <c r="AB821" i="6"/>
  <c r="AB817" i="6"/>
  <c r="AB813" i="6"/>
  <c r="AB809" i="6"/>
  <c r="AB976" i="6"/>
  <c r="AB970" i="6"/>
  <c r="AB964" i="6"/>
  <c r="AB958" i="6"/>
  <c r="AB952" i="6"/>
  <c r="AB946" i="6"/>
  <c r="AB940" i="6"/>
  <c r="AB934" i="6"/>
  <c r="AB928" i="6"/>
  <c r="AB922" i="6"/>
  <c r="AB916" i="6"/>
  <c r="AB910" i="6"/>
  <c r="AB901" i="6"/>
  <c r="AB896" i="6"/>
  <c r="AB888" i="6"/>
  <c r="AB876" i="6"/>
  <c r="AB864" i="6"/>
  <c r="AB858" i="6"/>
  <c r="AB846" i="6"/>
  <c r="AB842" i="6"/>
  <c r="AB838" i="6"/>
  <c r="AB834" i="6"/>
  <c r="AB830" i="6"/>
  <c r="AB826" i="6"/>
  <c r="AB822" i="6"/>
  <c r="AB818" i="6"/>
  <c r="AB814" i="6"/>
  <c r="AB810" i="6"/>
  <c r="AB807" i="6"/>
  <c r="AB805" i="6"/>
  <c r="AB803" i="6"/>
  <c r="AB801" i="6"/>
  <c r="AB799" i="6"/>
  <c r="AB797" i="6"/>
  <c r="AB795" i="6"/>
  <c r="AB977" i="6"/>
  <c r="AB971" i="6"/>
  <c r="AB965" i="6"/>
  <c r="AB959" i="6"/>
  <c r="AB953" i="6"/>
  <c r="AB947" i="6"/>
  <c r="AB941" i="6"/>
  <c r="AB935" i="6"/>
  <c r="AB929" i="6"/>
  <c r="AB923" i="6"/>
  <c r="AB917" i="6"/>
  <c r="AB911" i="6"/>
  <c r="AB897" i="6"/>
  <c r="AB892" i="6"/>
  <c r="AB890" i="6"/>
  <c r="AB878" i="6"/>
  <c r="AB866" i="6"/>
  <c r="AB856" i="6"/>
  <c r="AB978" i="6"/>
  <c r="AB972" i="6"/>
  <c r="AB966" i="6"/>
  <c r="AB960" i="6"/>
  <c r="AB954" i="6"/>
  <c r="AB948" i="6"/>
  <c r="AB942" i="6"/>
  <c r="AB936" i="6"/>
  <c r="AB930" i="6"/>
  <c r="AB924" i="6"/>
  <c r="AB918" i="6"/>
  <c r="AB912" i="6"/>
  <c r="AB893" i="6"/>
  <c r="AB880" i="6"/>
  <c r="AB868" i="6"/>
  <c r="AB854" i="6"/>
  <c r="AB847" i="6"/>
  <c r="AB835" i="6"/>
  <c r="AB823" i="6"/>
  <c r="AB811" i="6"/>
  <c r="AB776" i="6"/>
  <c r="AB771" i="6"/>
  <c r="AB764" i="6"/>
  <c r="AB759" i="6"/>
  <c r="AB745" i="6"/>
  <c r="AB741" i="6"/>
  <c r="AB737" i="6"/>
  <c r="AB733" i="6"/>
  <c r="AB729" i="6"/>
  <c r="AB725" i="6"/>
  <c r="AB778" i="6"/>
  <c r="AB773" i="6"/>
  <c r="AB766" i="6"/>
  <c r="AB761" i="6"/>
  <c r="AB754" i="6"/>
  <c r="AB839" i="6"/>
  <c r="AB827" i="6"/>
  <c r="AB815" i="6"/>
  <c r="AB793" i="6"/>
  <c r="AB789" i="6"/>
  <c r="AB785" i="6"/>
  <c r="AB781" i="6"/>
  <c r="AB780" i="6"/>
  <c r="AB775" i="6"/>
  <c r="AB768" i="6"/>
  <c r="AB763" i="6"/>
  <c r="AB756" i="6"/>
  <c r="AB752" i="6"/>
  <c r="AB751" i="6"/>
  <c r="AB746" i="6"/>
  <c r="AB742" i="6"/>
  <c r="AB738" i="6"/>
  <c r="AB777" i="6"/>
  <c r="AB770" i="6"/>
  <c r="AB765" i="6"/>
  <c r="AB758" i="6"/>
  <c r="AB753" i="6"/>
  <c r="AB750" i="6"/>
  <c r="AB749" i="6"/>
  <c r="AB747" i="6"/>
  <c r="AB743" i="6"/>
  <c r="AB739" i="6"/>
  <c r="AB735" i="6"/>
  <c r="AB843" i="6"/>
  <c r="AB831" i="6"/>
  <c r="AB819" i="6"/>
  <c r="AB779" i="6"/>
  <c r="AB772" i="6"/>
  <c r="AB767" i="6"/>
  <c r="AB760" i="6"/>
  <c r="AB755" i="6"/>
  <c r="AB791" i="6"/>
  <c r="AB787" i="6"/>
  <c r="AB783" i="6"/>
  <c r="AB774" i="6"/>
  <c r="AB769" i="6"/>
  <c r="AB762" i="6"/>
  <c r="AB757" i="6"/>
  <c r="AB748" i="6"/>
  <c r="AB744" i="6"/>
  <c r="AB740" i="6"/>
  <c r="AB736" i="6"/>
  <c r="AB732" i="6"/>
  <c r="AB730" i="6"/>
  <c r="AB724" i="6"/>
  <c r="AB718" i="6"/>
  <c r="AB712" i="6"/>
  <c r="AB706" i="6"/>
  <c r="AB700" i="6"/>
  <c r="AB694" i="6"/>
  <c r="AB688" i="6"/>
  <c r="AB682" i="6"/>
  <c r="AB676" i="6"/>
  <c r="AB670" i="6"/>
  <c r="AB664" i="6"/>
  <c r="AB658" i="6"/>
  <c r="AB652" i="6"/>
  <c r="AB646" i="6"/>
  <c r="AB640" i="6"/>
  <c r="AB634" i="6"/>
  <c r="AB628" i="6"/>
  <c r="AB622" i="6"/>
  <c r="AB616" i="6"/>
  <c r="AB610" i="6"/>
  <c r="AB604" i="6"/>
  <c r="AB598" i="6"/>
  <c r="AB734" i="6"/>
  <c r="AB731" i="6"/>
  <c r="AB721" i="6"/>
  <c r="AB715" i="6"/>
  <c r="AB709" i="6"/>
  <c r="AB703" i="6"/>
  <c r="AB697" i="6"/>
  <c r="AB691" i="6"/>
  <c r="AB685" i="6"/>
  <c r="AB679" i="6"/>
  <c r="AB673" i="6"/>
  <c r="AB667" i="6"/>
  <c r="AB661" i="6"/>
  <c r="AB655" i="6"/>
  <c r="AB649" i="6"/>
  <c r="AB643" i="6"/>
  <c r="AB637" i="6"/>
  <c r="AB631" i="6"/>
  <c r="AB625" i="6"/>
  <c r="AB619" i="6"/>
  <c r="AB613" i="6"/>
  <c r="AB607" i="6"/>
  <c r="AB601" i="6"/>
  <c r="AB595" i="6"/>
  <c r="AB459" i="6"/>
  <c r="AB455" i="6"/>
  <c r="AB451" i="6"/>
  <c r="AB447" i="6"/>
  <c r="AB443" i="6"/>
  <c r="AB439" i="6"/>
  <c r="AB435" i="6"/>
  <c r="AB431" i="6"/>
  <c r="AB427" i="6"/>
  <c r="AB425" i="6"/>
  <c r="AB423" i="6"/>
  <c r="AB421" i="6"/>
  <c r="AB419" i="6"/>
  <c r="AB417" i="6"/>
  <c r="AB415" i="6"/>
  <c r="AB413" i="6"/>
  <c r="AB411" i="6"/>
  <c r="AB409" i="6"/>
  <c r="AB407" i="6"/>
  <c r="AB405" i="6"/>
  <c r="AB403" i="6"/>
  <c r="AB401" i="6"/>
  <c r="AB399" i="6"/>
  <c r="AB397" i="6"/>
  <c r="AB395" i="6"/>
  <c r="AB393" i="6"/>
  <c r="AB391" i="6"/>
  <c r="AB389" i="6"/>
  <c r="AB387" i="6"/>
  <c r="AB385" i="6"/>
  <c r="AB383" i="6"/>
  <c r="AB381" i="6"/>
  <c r="AB379" i="6"/>
  <c r="AB377" i="6"/>
  <c r="AB375" i="6"/>
  <c r="AB373" i="6"/>
  <c r="AB371" i="6"/>
  <c r="AB369" i="6"/>
  <c r="AB367" i="6"/>
  <c r="AB728" i="6"/>
  <c r="AB726" i="6"/>
  <c r="AB722" i="6"/>
  <c r="AB716" i="6"/>
  <c r="AB710" i="6"/>
  <c r="AB704" i="6"/>
  <c r="AB698" i="6"/>
  <c r="AB692" i="6"/>
  <c r="AB686" i="6"/>
  <c r="AB680" i="6"/>
  <c r="AB674" i="6"/>
  <c r="AB668" i="6"/>
  <c r="AB662" i="6"/>
  <c r="AB656" i="6"/>
  <c r="AB650" i="6"/>
  <c r="AB644" i="6"/>
  <c r="AB638" i="6"/>
  <c r="AB632" i="6"/>
  <c r="AB626" i="6"/>
  <c r="AB620" i="6"/>
  <c r="AB614" i="6"/>
  <c r="AB608" i="6"/>
  <c r="AB602" i="6"/>
  <c r="AB727" i="6"/>
  <c r="AB719" i="6"/>
  <c r="AB713" i="6"/>
  <c r="AB707" i="6"/>
  <c r="AB701" i="6"/>
  <c r="AB695" i="6"/>
  <c r="AB689" i="6"/>
  <c r="AB683" i="6"/>
  <c r="AB677" i="6"/>
  <c r="AB671" i="6"/>
  <c r="AB665" i="6"/>
  <c r="AB659" i="6"/>
  <c r="AB653" i="6"/>
  <c r="AB647" i="6"/>
  <c r="AB641" i="6"/>
  <c r="AB635" i="6"/>
  <c r="AB629" i="6"/>
  <c r="AB623" i="6"/>
  <c r="AB617" i="6"/>
  <c r="AB611" i="6"/>
  <c r="AB605" i="6"/>
  <c r="AB599" i="6"/>
  <c r="AB593" i="6"/>
  <c r="AB592" i="6"/>
  <c r="AB591" i="6"/>
  <c r="AB590" i="6"/>
  <c r="AB589" i="6"/>
  <c r="AB588" i="6"/>
  <c r="AB587" i="6"/>
  <c r="AB586" i="6"/>
  <c r="AB585" i="6"/>
  <c r="AB584" i="6"/>
  <c r="AB583" i="6"/>
  <c r="AB582" i="6"/>
  <c r="AB581" i="6"/>
  <c r="AB580" i="6"/>
  <c r="AB579" i="6"/>
  <c r="AB578" i="6"/>
  <c r="AB577" i="6"/>
  <c r="AB576" i="6"/>
  <c r="AB575" i="6"/>
  <c r="AB574" i="6"/>
  <c r="AB573" i="6"/>
  <c r="AB572" i="6"/>
  <c r="AB571" i="6"/>
  <c r="AB570" i="6"/>
  <c r="AB569" i="6"/>
  <c r="AB568" i="6"/>
  <c r="AB567" i="6"/>
  <c r="AB566" i="6"/>
  <c r="AB565" i="6"/>
  <c r="AB564" i="6"/>
  <c r="AB563" i="6"/>
  <c r="AB562" i="6"/>
  <c r="AB561" i="6"/>
  <c r="AB560" i="6"/>
  <c r="AB559" i="6"/>
  <c r="AB558" i="6"/>
  <c r="AB557" i="6"/>
  <c r="AB556" i="6"/>
  <c r="AB555" i="6"/>
  <c r="AB554" i="6"/>
  <c r="AB553" i="6"/>
  <c r="AB552" i="6"/>
  <c r="AB551" i="6"/>
  <c r="AB550" i="6"/>
  <c r="AB549" i="6"/>
  <c r="AB548" i="6"/>
  <c r="AB547" i="6"/>
  <c r="AB546" i="6"/>
  <c r="AB545" i="6"/>
  <c r="AB544" i="6"/>
  <c r="AB543" i="6"/>
  <c r="AB542" i="6"/>
  <c r="AB541" i="6"/>
  <c r="AB540" i="6"/>
  <c r="AB539" i="6"/>
  <c r="AB720" i="6"/>
  <c r="AB714" i="6"/>
  <c r="AB708" i="6"/>
  <c r="AB702" i="6"/>
  <c r="AB696" i="6"/>
  <c r="AB690" i="6"/>
  <c r="AB684" i="6"/>
  <c r="AB678" i="6"/>
  <c r="AB672" i="6"/>
  <c r="AB666" i="6"/>
  <c r="AB660" i="6"/>
  <c r="AB654" i="6"/>
  <c r="AB648" i="6"/>
  <c r="AB642" i="6"/>
  <c r="AB636" i="6"/>
  <c r="AB630" i="6"/>
  <c r="AB624" i="6"/>
  <c r="AB618" i="6"/>
  <c r="AB612" i="6"/>
  <c r="AB606" i="6"/>
  <c r="AB600" i="6"/>
  <c r="AB594" i="6"/>
  <c r="AB723" i="6"/>
  <c r="AB717" i="6"/>
  <c r="AB711" i="6"/>
  <c r="AB705" i="6"/>
  <c r="AB699" i="6"/>
  <c r="AB693" i="6"/>
  <c r="AB687" i="6"/>
  <c r="AB681" i="6"/>
  <c r="AB675" i="6"/>
  <c r="AB669" i="6"/>
  <c r="AB663" i="6"/>
  <c r="AB657" i="6"/>
  <c r="AB651" i="6"/>
  <c r="AB645" i="6"/>
  <c r="AB639" i="6"/>
  <c r="AB633" i="6"/>
  <c r="AB627" i="6"/>
  <c r="AB621" i="6"/>
  <c r="AB615" i="6"/>
  <c r="AB609" i="6"/>
  <c r="AB603" i="6"/>
  <c r="AB597" i="6"/>
  <c r="AB458" i="6"/>
  <c r="AB454" i="6"/>
  <c r="AB450" i="6"/>
  <c r="AB446" i="6"/>
  <c r="AB442" i="6"/>
  <c r="AB438" i="6"/>
  <c r="AB434" i="6"/>
  <c r="AB430" i="6"/>
  <c r="AB536" i="6"/>
  <c r="AB533" i="6"/>
  <c r="AB530" i="6"/>
  <c r="AB526" i="6"/>
  <c r="AB520" i="6"/>
  <c r="AB514" i="6"/>
  <c r="AB508" i="6"/>
  <c r="AB502" i="6"/>
  <c r="AB496" i="6"/>
  <c r="AB490" i="6"/>
  <c r="AB484" i="6"/>
  <c r="AB478" i="6"/>
  <c r="AB472" i="6"/>
  <c r="AB466" i="6"/>
  <c r="AB460" i="6"/>
  <c r="AB456" i="6"/>
  <c r="AB441" i="6"/>
  <c r="AB432" i="6"/>
  <c r="AB527" i="6"/>
  <c r="AB521" i="6"/>
  <c r="AB515" i="6"/>
  <c r="AB509" i="6"/>
  <c r="AB503" i="6"/>
  <c r="AB497" i="6"/>
  <c r="AB491" i="6"/>
  <c r="AB485" i="6"/>
  <c r="AB479" i="6"/>
  <c r="AB473" i="6"/>
  <c r="AB467" i="6"/>
  <c r="AB461" i="6"/>
  <c r="AB452" i="6"/>
  <c r="AB437" i="6"/>
  <c r="AB422" i="6"/>
  <c r="AB416" i="6"/>
  <c r="AB410" i="6"/>
  <c r="AB404" i="6"/>
  <c r="AB398" i="6"/>
  <c r="AB392" i="6"/>
  <c r="AB386" i="6"/>
  <c r="AB380" i="6"/>
  <c r="AB374" i="6"/>
  <c r="AB538" i="6"/>
  <c r="AB535" i="6"/>
  <c r="AB532" i="6"/>
  <c r="AB528" i="6"/>
  <c r="AB522" i="6"/>
  <c r="AB516" i="6"/>
  <c r="AB510" i="6"/>
  <c r="AB504" i="6"/>
  <c r="AB498" i="6"/>
  <c r="AB492" i="6"/>
  <c r="AB486" i="6"/>
  <c r="AB480" i="6"/>
  <c r="AB474" i="6"/>
  <c r="AB468" i="6"/>
  <c r="AB462" i="6"/>
  <c r="AB457" i="6"/>
  <c r="AB448" i="6"/>
  <c r="AB433" i="6"/>
  <c r="AB429" i="6"/>
  <c r="AB529" i="6"/>
  <c r="AB523" i="6"/>
  <c r="AB517" i="6"/>
  <c r="AB511" i="6"/>
  <c r="AB505" i="6"/>
  <c r="AB499" i="6"/>
  <c r="AB493" i="6"/>
  <c r="AB487" i="6"/>
  <c r="AB481" i="6"/>
  <c r="AB475" i="6"/>
  <c r="AB469" i="6"/>
  <c r="AB463" i="6"/>
  <c r="AB453" i="6"/>
  <c r="AB444" i="6"/>
  <c r="AB426" i="6"/>
  <c r="AB420" i="6"/>
  <c r="AB414" i="6"/>
  <c r="AB408" i="6"/>
  <c r="AB402" i="6"/>
  <c r="AB396" i="6"/>
  <c r="AB390" i="6"/>
  <c r="AB384" i="6"/>
  <c r="AB378" i="6"/>
  <c r="AB537" i="6"/>
  <c r="AB534" i="6"/>
  <c r="AB531" i="6"/>
  <c r="AB524" i="6"/>
  <c r="AB518" i="6"/>
  <c r="AB512" i="6"/>
  <c r="AB506" i="6"/>
  <c r="AB500" i="6"/>
  <c r="AB494" i="6"/>
  <c r="AB488" i="6"/>
  <c r="AB482" i="6"/>
  <c r="AB476" i="6"/>
  <c r="AB470" i="6"/>
  <c r="AB464" i="6"/>
  <c r="AB449" i="6"/>
  <c r="AB440" i="6"/>
  <c r="AB428" i="6"/>
  <c r="AB596" i="6"/>
  <c r="AB525" i="6"/>
  <c r="AB519" i="6"/>
  <c r="AB513" i="6"/>
  <c r="AB507" i="6"/>
  <c r="AB501" i="6"/>
  <c r="AB495" i="6"/>
  <c r="AB489" i="6"/>
  <c r="AB483" i="6"/>
  <c r="AB477" i="6"/>
  <c r="AB471" i="6"/>
  <c r="AB465" i="6"/>
  <c r="AB445" i="6"/>
  <c r="AB436" i="6"/>
  <c r="AB424" i="6"/>
  <c r="AB418" i="6"/>
  <c r="AB412" i="6"/>
  <c r="AB406" i="6"/>
  <c r="AB400" i="6"/>
  <c r="AB394" i="6"/>
  <c r="AB388" i="6"/>
  <c r="AB382" i="6"/>
  <c r="AB376" i="6"/>
  <c r="AB365" i="6"/>
  <c r="AB363" i="6"/>
  <c r="AB361" i="6"/>
  <c r="AB359" i="6"/>
  <c r="AB357" i="6"/>
  <c r="AB355" i="6"/>
  <c r="AB353" i="6"/>
  <c r="AB351" i="6"/>
  <c r="AB349" i="6"/>
  <c r="AB347" i="6"/>
  <c r="AB364" i="6"/>
  <c r="AB350" i="6"/>
  <c r="AB346" i="6"/>
  <c r="AB342" i="6"/>
  <c r="AB338" i="6"/>
  <c r="AB306" i="6"/>
  <c r="AB302" i="6"/>
  <c r="AB298" i="6"/>
  <c r="AB294" i="6"/>
  <c r="AB290" i="6"/>
  <c r="AB286" i="6"/>
  <c r="AB282" i="6"/>
  <c r="AB278" i="6"/>
  <c r="AB274" i="6"/>
  <c r="AB270" i="6"/>
  <c r="AB266" i="6"/>
  <c r="AB262" i="6"/>
  <c r="AB258" i="6"/>
  <c r="AB254" i="6"/>
  <c r="AB250" i="6"/>
  <c r="AB246" i="6"/>
  <c r="AB242" i="6"/>
  <c r="AB238" i="6"/>
  <c r="AB234" i="6"/>
  <c r="AB230" i="6"/>
  <c r="AB226" i="6"/>
  <c r="AB222" i="6"/>
  <c r="AB218" i="6"/>
  <c r="AB214" i="6"/>
  <c r="AB210" i="6"/>
  <c r="AB206" i="6"/>
  <c r="AB202" i="6"/>
  <c r="AB198" i="6"/>
  <c r="AB194" i="6"/>
  <c r="AB190" i="6"/>
  <c r="AB186" i="6"/>
  <c r="AB182" i="6"/>
  <c r="AB178" i="6"/>
  <c r="AB174" i="6"/>
  <c r="AB372" i="6"/>
  <c r="AB366" i="6"/>
  <c r="AB348" i="6"/>
  <c r="AB343" i="6"/>
  <c r="AB339" i="6"/>
  <c r="AB307" i="6"/>
  <c r="AB303" i="6"/>
  <c r="AB299" i="6"/>
  <c r="AB295" i="6"/>
  <c r="AB291" i="6"/>
  <c r="AB287" i="6"/>
  <c r="AB283" i="6"/>
  <c r="AB279" i="6"/>
  <c r="AB275" i="6"/>
  <c r="AB271" i="6"/>
  <c r="AB267" i="6"/>
  <c r="AB263" i="6"/>
  <c r="AB259" i="6"/>
  <c r="AB255" i="6"/>
  <c r="AB251" i="6"/>
  <c r="AB247" i="6"/>
  <c r="AB243" i="6"/>
  <c r="AB239" i="6"/>
  <c r="AB235" i="6"/>
  <c r="AB231" i="6"/>
  <c r="AB227" i="6"/>
  <c r="AB223" i="6"/>
  <c r="AB219" i="6"/>
  <c r="AB215" i="6"/>
  <c r="AB211" i="6"/>
  <c r="AB207" i="6"/>
  <c r="AB203" i="6"/>
  <c r="AB199" i="6"/>
  <c r="AB195" i="6"/>
  <c r="AB191" i="6"/>
  <c r="AB187" i="6"/>
  <c r="AB183" i="6"/>
  <c r="AB179" i="6"/>
  <c r="AB175" i="6"/>
  <c r="AB171" i="6"/>
  <c r="AB358" i="6"/>
  <c r="AB356" i="6"/>
  <c r="AB344" i="6"/>
  <c r="AB340" i="6"/>
  <c r="AB308" i="6"/>
  <c r="AB304" i="6"/>
  <c r="AB300" i="6"/>
  <c r="AB296" i="6"/>
  <c r="AB292" i="6"/>
  <c r="AB288" i="6"/>
  <c r="AB284" i="6"/>
  <c r="AB280" i="6"/>
  <c r="AB276" i="6"/>
  <c r="AB272" i="6"/>
  <c r="AB268" i="6"/>
  <c r="AB264" i="6"/>
  <c r="AB260" i="6"/>
  <c r="AB256" i="6"/>
  <c r="AB252" i="6"/>
  <c r="AB248" i="6"/>
  <c r="AB244" i="6"/>
  <c r="AB240" i="6"/>
  <c r="AB236" i="6"/>
  <c r="AB232" i="6"/>
  <c r="AB228" i="6"/>
  <c r="AB224" i="6"/>
  <c r="AB220" i="6"/>
  <c r="AB216" i="6"/>
  <c r="AB212" i="6"/>
  <c r="AB208" i="6"/>
  <c r="AB204" i="6"/>
  <c r="AB200" i="6"/>
  <c r="AB196" i="6"/>
  <c r="AB192" i="6"/>
  <c r="AB188" i="6"/>
  <c r="AB370" i="6"/>
  <c r="AB360" i="6"/>
  <c r="AB354" i="6"/>
  <c r="AB368" i="6"/>
  <c r="AB362" i="6"/>
  <c r="AB352" i="6"/>
  <c r="AB345" i="6"/>
  <c r="AB341" i="6"/>
  <c r="AB309" i="6"/>
  <c r="AB305" i="6"/>
  <c r="AB301" i="6"/>
  <c r="AB297" i="6"/>
  <c r="AB293" i="6"/>
  <c r="AB289" i="6"/>
  <c r="AB285" i="6"/>
  <c r="AB281" i="6"/>
  <c r="AB277" i="6"/>
  <c r="AB273" i="6"/>
  <c r="AB269" i="6"/>
  <c r="AB265" i="6"/>
  <c r="AB261" i="6"/>
  <c r="AB257" i="6"/>
  <c r="AB253" i="6"/>
  <c r="AB249" i="6"/>
  <c r="AB245" i="6"/>
  <c r="AB241" i="6"/>
  <c r="AB237" i="6"/>
  <c r="AB233" i="6"/>
  <c r="AB229" i="6"/>
  <c r="AB225" i="6"/>
  <c r="AB221" i="6"/>
  <c r="AB217" i="6"/>
  <c r="AB213" i="6"/>
  <c r="AB209" i="6"/>
  <c r="AB205" i="6"/>
  <c r="AB201" i="6"/>
  <c r="AB197" i="6"/>
  <c r="AB193" i="6"/>
  <c r="AB168" i="6"/>
  <c r="AB162" i="6"/>
  <c r="AB156" i="6"/>
  <c r="AB150" i="6"/>
  <c r="AB144" i="6"/>
  <c r="AB138" i="6"/>
  <c r="AB132" i="6"/>
  <c r="AB126" i="6"/>
  <c r="AB120" i="6"/>
  <c r="AB115" i="6"/>
  <c r="AB109" i="6"/>
  <c r="AB103" i="6"/>
  <c r="AB97" i="6"/>
  <c r="AB91" i="6"/>
  <c r="AB85" i="6"/>
  <c r="AB79" i="6"/>
  <c r="AB73" i="6"/>
  <c r="AB67" i="6"/>
  <c r="AB61" i="6"/>
  <c r="AB55" i="6"/>
  <c r="AB49" i="6"/>
  <c r="AB43" i="6"/>
  <c r="AB37" i="6"/>
  <c r="AB31" i="6"/>
  <c r="AB25" i="6"/>
  <c r="AB19" i="6"/>
  <c r="AB13" i="6"/>
  <c r="AB7" i="6"/>
  <c r="AB185" i="6"/>
  <c r="AB181" i="6"/>
  <c r="AB177" i="6"/>
  <c r="AB173" i="6"/>
  <c r="AB169" i="6"/>
  <c r="AB163" i="6"/>
  <c r="AB157" i="6"/>
  <c r="AB151" i="6"/>
  <c r="AB145" i="6"/>
  <c r="AB139" i="6"/>
  <c r="AB133" i="6"/>
  <c r="AB127" i="6"/>
  <c r="AB121" i="6"/>
  <c r="AB114" i="6"/>
  <c r="AB108" i="6"/>
  <c r="AB102" i="6"/>
  <c r="AB96" i="6"/>
  <c r="AB90" i="6"/>
  <c r="AB84" i="6"/>
  <c r="AB78" i="6"/>
  <c r="AB72" i="6"/>
  <c r="AB66" i="6"/>
  <c r="AB60" i="6"/>
  <c r="AB54" i="6"/>
  <c r="AB48" i="6"/>
  <c r="AB42" i="6"/>
  <c r="AB36" i="6"/>
  <c r="AB30" i="6"/>
  <c r="AB24" i="6"/>
  <c r="AB18" i="6"/>
  <c r="AB12" i="6"/>
  <c r="AB6" i="6"/>
  <c r="AB166" i="6"/>
  <c r="AB160" i="6"/>
  <c r="AB154" i="6"/>
  <c r="AB148" i="6"/>
  <c r="AB142" i="6"/>
  <c r="AB136" i="6"/>
  <c r="AB130" i="6"/>
  <c r="AB124" i="6"/>
  <c r="AB113" i="6"/>
  <c r="AB107" i="6"/>
  <c r="AB101" i="6"/>
  <c r="AB95" i="6"/>
  <c r="AB89" i="6"/>
  <c r="AB83" i="6"/>
  <c r="AB77" i="6"/>
  <c r="AB71" i="6"/>
  <c r="AB65" i="6"/>
  <c r="AB59" i="6"/>
  <c r="AB53" i="6"/>
  <c r="AB47" i="6"/>
  <c r="AB41" i="6"/>
  <c r="AB35" i="6"/>
  <c r="AB29" i="6"/>
  <c r="AB23" i="6"/>
  <c r="AB17" i="6"/>
  <c r="AB11" i="6"/>
  <c r="AB5" i="6"/>
  <c r="AB167" i="6"/>
  <c r="AB161" i="6"/>
  <c r="AB155" i="6"/>
  <c r="AB149" i="6"/>
  <c r="AB143" i="6"/>
  <c r="AB137" i="6"/>
  <c r="AB131" i="6"/>
  <c r="AB125" i="6"/>
  <c r="AB119" i="6"/>
  <c r="AB118" i="6"/>
  <c r="AB112" i="6"/>
  <c r="AB106" i="6"/>
  <c r="AB100" i="6"/>
  <c r="AB94" i="6"/>
  <c r="AB88" i="6"/>
  <c r="AB82" i="6"/>
  <c r="AB76" i="6"/>
  <c r="AB70" i="6"/>
  <c r="AB64" i="6"/>
  <c r="AB58" i="6"/>
  <c r="AB52" i="6"/>
  <c r="AB46" i="6"/>
  <c r="AB40" i="6"/>
  <c r="AB34" i="6"/>
  <c r="AB28" i="6"/>
  <c r="AB22" i="6"/>
  <c r="AB16" i="6"/>
  <c r="AB10" i="6"/>
  <c r="AB4" i="6"/>
  <c r="AB189" i="6"/>
  <c r="AB184" i="6"/>
  <c r="AB180" i="6"/>
  <c r="AB176" i="6"/>
  <c r="AB170" i="6"/>
  <c r="AB164" i="6"/>
  <c r="AB158" i="6"/>
  <c r="AB152" i="6"/>
  <c r="AB146" i="6"/>
  <c r="AB140" i="6"/>
  <c r="AB134" i="6"/>
  <c r="AB128" i="6"/>
  <c r="AB122" i="6"/>
  <c r="AB117" i="6"/>
  <c r="AB111" i="6"/>
  <c r="AB105" i="6"/>
  <c r="AB99" i="6"/>
  <c r="AB93" i="6"/>
  <c r="AB87" i="6"/>
  <c r="AB81" i="6"/>
  <c r="AB75" i="6"/>
  <c r="AB69" i="6"/>
  <c r="AB63" i="6"/>
  <c r="AB57" i="6"/>
  <c r="AB51" i="6"/>
  <c r="AB45" i="6"/>
  <c r="AB39" i="6"/>
  <c r="AB33" i="6"/>
  <c r="AB27" i="6"/>
  <c r="AB21" i="6"/>
  <c r="AB15" i="6"/>
  <c r="AB9" i="6"/>
  <c r="AB3" i="6"/>
  <c r="AB172" i="6"/>
  <c r="AB165" i="6"/>
  <c r="AB159" i="6"/>
  <c r="AB153" i="6"/>
  <c r="AB147" i="6"/>
  <c r="AB141" i="6"/>
  <c r="AB135" i="6"/>
  <c r="AB129" i="6"/>
  <c r="AB123" i="6"/>
  <c r="AB116" i="6"/>
  <c r="AB110" i="6"/>
  <c r="AB104" i="6"/>
  <c r="AB98" i="6"/>
  <c r="AB92" i="6"/>
  <c r="AB86" i="6"/>
  <c r="AB80" i="6"/>
  <c r="AB74" i="6"/>
  <c r="AB68" i="6"/>
  <c r="AB62" i="6"/>
  <c r="AB56" i="6"/>
  <c r="AB50" i="6"/>
  <c r="AB44" i="6"/>
  <c r="AB38" i="6"/>
  <c r="AB32" i="6"/>
  <c r="AB26" i="6"/>
  <c r="AB20" i="6"/>
  <c r="AB14" i="6"/>
  <c r="AB8" i="6"/>
  <c r="AB2" i="6"/>
  <c r="S4061" i="5"/>
  <c r="S4064" i="5"/>
  <c r="S4073" i="5"/>
  <c r="S4076" i="5"/>
  <c r="S4085" i="5"/>
  <c r="S4088" i="5"/>
  <c r="S4097" i="5"/>
  <c r="S4100" i="5"/>
  <c r="S4109" i="5"/>
  <c r="S4112" i="5"/>
  <c r="S4121" i="5"/>
  <c r="S4133" i="5"/>
  <c r="S8102" i="5"/>
  <c r="S8272" i="5"/>
  <c r="S8274" i="5"/>
  <c r="S4059" i="5"/>
  <c r="S4062" i="5"/>
  <c r="S4071" i="5"/>
  <c r="S4074" i="5"/>
  <c r="S4083" i="5"/>
  <c r="S4086" i="5"/>
  <c r="S4095" i="5"/>
  <c r="S4098" i="5"/>
  <c r="S4107" i="5"/>
  <c r="S4110" i="5"/>
  <c r="S4119" i="5"/>
  <c r="S4131" i="5"/>
  <c r="S8174" i="5"/>
  <c r="S4139" i="5"/>
  <c r="S4142" i="5"/>
  <c r="S4145" i="5"/>
  <c r="S4148" i="5"/>
  <c r="S4151" i="5"/>
  <c r="S4154" i="5"/>
  <c r="S4157" i="5"/>
  <c r="S4160" i="5"/>
  <c r="S4163" i="5"/>
  <c r="S4166" i="5"/>
  <c r="S4169" i="5"/>
  <c r="S4172" i="5"/>
  <c r="S4175" i="5"/>
  <c r="S4178" i="5"/>
  <c r="S4181" i="5"/>
  <c r="S4184" i="5"/>
  <c r="S4187" i="5"/>
  <c r="S4190" i="5"/>
  <c r="S4193" i="5"/>
  <c r="S4196" i="5"/>
  <c r="S4199" i="5"/>
  <c r="S4202" i="5"/>
  <c r="S4205" i="5"/>
  <c r="S4208" i="5"/>
  <c r="S4211" i="5"/>
  <c r="S4214" i="5"/>
  <c r="S4217" i="5"/>
  <c r="S4220" i="5"/>
  <c r="S4223" i="5"/>
  <c r="S4226" i="5"/>
  <c r="S4229" i="5"/>
  <c r="S4232" i="5"/>
  <c r="S4235" i="5"/>
  <c r="S4238" i="5"/>
  <c r="S4241" i="5"/>
  <c r="S4244" i="5"/>
  <c r="S4247" i="5"/>
  <c r="S4250" i="5"/>
  <c r="S4253" i="5"/>
  <c r="S4256" i="5"/>
  <c r="S4259" i="5"/>
  <c r="S4262" i="5"/>
  <c r="S4265" i="5"/>
  <c r="S4268" i="5"/>
  <c r="S4271" i="5"/>
  <c r="S4274" i="5"/>
  <c r="S4277" i="5"/>
  <c r="S4280" i="5"/>
  <c r="S4283" i="5"/>
  <c r="S4286" i="5"/>
  <c r="S4289" i="5"/>
  <c r="S4292" i="5"/>
  <c r="S4295" i="5"/>
  <c r="S4298" i="5"/>
  <c r="S4301" i="5"/>
  <c r="S4304" i="5"/>
  <c r="S4307" i="5"/>
  <c r="S4310" i="5"/>
  <c r="S4313" i="5"/>
  <c r="S4316" i="5"/>
  <c r="S4319" i="5"/>
  <c r="S4322" i="5"/>
  <c r="S4325" i="5"/>
  <c r="S4328" i="5"/>
  <c r="S4331" i="5"/>
  <c r="S4334" i="5"/>
  <c r="S4337" i="5"/>
  <c r="S4340" i="5"/>
  <c r="S4343" i="5"/>
  <c r="S4346" i="5"/>
  <c r="S4349" i="5"/>
  <c r="S4352" i="5"/>
  <c r="S4355" i="5"/>
  <c r="S4358" i="5"/>
  <c r="S4361" i="5"/>
  <c r="S4364" i="5"/>
  <c r="S4367" i="5"/>
  <c r="S4370" i="5"/>
  <c r="S4373" i="5"/>
  <c r="S4376" i="5"/>
  <c r="S4379" i="5"/>
  <c r="S4382" i="5"/>
  <c r="S4385" i="5"/>
  <c r="S4388" i="5"/>
  <c r="S4391" i="5"/>
  <c r="S4394" i="5"/>
  <c r="S4397" i="5"/>
  <c r="S4400" i="5"/>
  <c r="S4403" i="5"/>
  <c r="S4406" i="5"/>
  <c r="S4409" i="5"/>
  <c r="S4412" i="5"/>
  <c r="S4415" i="5"/>
  <c r="S4418" i="5"/>
  <c r="S4421" i="5"/>
  <c r="S4424" i="5"/>
  <c r="S4427" i="5"/>
  <c r="S4430" i="5"/>
  <c r="S4433" i="5"/>
  <c r="S4436" i="5"/>
  <c r="S4439" i="5"/>
  <c r="S4442" i="5"/>
  <c r="S4445" i="5"/>
  <c r="S4448" i="5"/>
  <c r="S4451" i="5"/>
  <c r="S4454" i="5"/>
  <c r="S4457" i="5"/>
  <c r="S4460" i="5"/>
  <c r="S4463" i="5"/>
  <c r="S4466" i="5"/>
  <c r="S4469" i="5"/>
  <c r="S4472" i="5"/>
  <c r="S4475" i="5"/>
  <c r="S4478" i="5"/>
  <c r="S4481" i="5"/>
  <c r="S4484" i="5"/>
  <c r="S4487" i="5"/>
  <c r="S4490" i="5"/>
  <c r="S4493" i="5"/>
  <c r="S4496" i="5"/>
  <c r="S4499" i="5"/>
  <c r="S4502" i="5"/>
  <c r="S4505" i="5"/>
  <c r="S4508" i="5"/>
  <c r="S4511" i="5"/>
  <c r="S4514" i="5"/>
  <c r="S4517" i="5"/>
  <c r="S4520" i="5"/>
  <c r="S4523" i="5"/>
  <c r="S4526" i="5"/>
  <c r="S4529" i="5"/>
  <c r="S4532" i="5"/>
  <c r="S4535" i="5"/>
  <c r="S4538" i="5"/>
  <c r="S4541" i="5"/>
  <c r="S4544" i="5"/>
  <c r="S4547" i="5"/>
  <c r="S4550" i="5"/>
  <c r="S4553" i="5"/>
  <c r="S4556" i="5"/>
  <c r="S4559" i="5"/>
  <c r="S4562" i="5"/>
  <c r="S4565" i="5"/>
  <c r="S4568" i="5"/>
  <c r="S4571" i="5"/>
  <c r="S4574" i="5"/>
  <c r="S4577" i="5"/>
  <c r="S4580" i="5"/>
  <c r="S4583" i="5"/>
  <c r="S4586" i="5"/>
  <c r="S4589" i="5"/>
  <c r="S4592" i="5"/>
  <c r="S4595" i="5"/>
  <c r="S4598" i="5"/>
  <c r="S4601" i="5"/>
  <c r="S4604" i="5"/>
  <c r="S4607" i="5"/>
  <c r="S4610" i="5"/>
  <c r="S4613" i="5"/>
  <c r="S4616" i="5"/>
  <c r="S4619" i="5"/>
  <c r="S4622" i="5"/>
  <c r="S4625" i="5"/>
  <c r="S4628" i="5"/>
  <c r="S4631" i="5"/>
  <c r="S4634" i="5"/>
  <c r="S4637" i="5"/>
  <c r="S4640" i="5"/>
  <c r="S4643" i="5"/>
  <c r="S4646" i="5"/>
  <c r="S4649" i="5"/>
  <c r="S4652" i="5"/>
  <c r="S4655" i="5"/>
  <c r="S4658" i="5"/>
  <c r="S4661" i="5"/>
  <c r="S4664" i="5"/>
  <c r="S4667" i="5"/>
  <c r="S4670" i="5"/>
  <c r="S4673" i="5"/>
  <c r="S4676" i="5"/>
  <c r="S4679" i="5"/>
  <c r="S4682" i="5"/>
  <c r="S4685" i="5"/>
  <c r="S4688" i="5"/>
  <c r="S4691" i="5"/>
  <c r="S4694" i="5"/>
  <c r="S4697" i="5"/>
  <c r="S4700" i="5"/>
  <c r="S4703" i="5"/>
  <c r="S4706" i="5"/>
  <c r="S4709" i="5"/>
  <c r="S4712" i="5"/>
  <c r="S4715" i="5"/>
  <c r="S4718" i="5"/>
  <c r="S4721" i="5"/>
  <c r="S4724" i="5"/>
  <c r="S4727" i="5"/>
  <c r="S4730" i="5"/>
  <c r="S4733" i="5"/>
  <c r="S4736" i="5"/>
  <c r="S4739" i="5"/>
  <c r="S4742" i="5"/>
  <c r="S4745" i="5"/>
  <c r="S4748" i="5"/>
  <c r="S4751" i="5"/>
  <c r="S4754" i="5"/>
  <c r="S4757" i="5"/>
  <c r="S4760" i="5"/>
  <c r="S4763" i="5"/>
  <c r="S4766" i="5"/>
  <c r="S4769" i="5"/>
  <c r="S4772" i="5"/>
  <c r="S4775" i="5"/>
  <c r="S4778" i="5"/>
  <c r="S4781" i="5"/>
  <c r="S4784" i="5"/>
  <c r="S4787" i="5"/>
  <c r="S4790" i="5"/>
  <c r="S4793" i="5"/>
  <c r="S4796" i="5"/>
  <c r="S4799" i="5"/>
  <c r="S4802" i="5"/>
  <c r="S4805" i="5"/>
  <c r="S4808" i="5"/>
  <c r="S4811" i="5"/>
  <c r="S4814" i="5"/>
  <c r="S4817" i="5"/>
  <c r="S4820" i="5"/>
  <c r="S4823" i="5"/>
  <c r="S4826" i="5"/>
  <c r="S4829" i="5"/>
  <c r="S4832" i="5"/>
  <c r="S4835" i="5"/>
  <c r="S4838" i="5"/>
  <c r="S4841" i="5"/>
  <c r="S4844" i="5"/>
  <c r="S4847" i="5"/>
  <c r="S4850" i="5"/>
  <c r="S4853" i="5"/>
  <c r="S4856" i="5"/>
  <c r="S4859" i="5"/>
  <c r="S4862" i="5"/>
  <c r="S4865" i="5"/>
  <c r="S4868" i="5"/>
  <c r="S4871" i="5"/>
  <c r="S4874" i="5"/>
  <c r="S4877" i="5"/>
  <c r="S4880" i="5"/>
  <c r="S4883" i="5"/>
  <c r="S4886" i="5"/>
  <c r="S4889" i="5"/>
  <c r="S4892" i="5"/>
  <c r="S4895" i="5"/>
  <c r="S4898" i="5"/>
  <c r="S4901" i="5"/>
  <c r="S4904" i="5"/>
  <c r="S4907" i="5"/>
  <c r="S4910" i="5"/>
  <c r="S4913" i="5"/>
  <c r="S4916" i="5"/>
  <c r="S4919" i="5"/>
  <c r="S4922" i="5"/>
  <c r="S4925" i="5"/>
  <c r="S4928" i="5"/>
  <c r="S4931" i="5"/>
  <c r="S4934" i="5"/>
  <c r="S4937" i="5"/>
  <c r="S4940" i="5"/>
  <c r="S4943" i="5"/>
  <c r="S4946" i="5"/>
  <c r="S4949" i="5"/>
  <c r="S4952" i="5"/>
  <c r="S4955" i="5"/>
  <c r="S4958" i="5"/>
  <c r="S4961" i="5"/>
  <c r="S4964" i="5"/>
  <c r="S4967" i="5"/>
  <c r="S4970" i="5"/>
  <c r="S4973" i="5"/>
  <c r="S4976" i="5"/>
  <c r="S4979" i="5"/>
  <c r="S4982" i="5"/>
  <c r="S4985" i="5"/>
  <c r="S4988" i="5"/>
  <c r="S4991" i="5"/>
  <c r="S4994" i="5"/>
  <c r="S4997" i="5"/>
  <c r="S5000" i="5"/>
  <c r="S5003" i="5"/>
  <c r="S5006" i="5"/>
  <c r="S5009" i="5"/>
  <c r="S5012" i="5"/>
  <c r="S5015" i="5"/>
  <c r="S5018" i="5"/>
  <c r="S5021" i="5"/>
  <c r="S5024" i="5"/>
  <c r="S5027" i="5"/>
  <c r="S5030" i="5"/>
  <c r="S5033" i="5"/>
  <c r="S5036" i="5"/>
  <c r="S5039" i="5"/>
  <c r="S5042" i="5"/>
  <c r="S5045" i="5"/>
  <c r="S5048" i="5"/>
  <c r="S5051" i="5"/>
  <c r="S5054" i="5"/>
  <c r="S5057" i="5"/>
  <c r="S5060" i="5"/>
  <c r="S5063" i="5"/>
  <c r="S5066" i="5"/>
  <c r="S5069" i="5"/>
  <c r="S5072" i="5"/>
  <c r="S5075" i="5"/>
  <c r="S5078" i="5"/>
  <c r="S5081" i="5"/>
  <c r="S5084" i="5"/>
  <c r="S5087" i="5"/>
  <c r="S5090" i="5"/>
  <c r="S5093" i="5"/>
  <c r="S5096" i="5"/>
  <c r="S5099" i="5"/>
  <c r="S5102" i="5"/>
  <c r="S5105" i="5"/>
  <c r="S5108" i="5"/>
  <c r="S5111" i="5"/>
  <c r="S5114" i="5"/>
  <c r="S5117" i="5"/>
  <c r="S5120" i="5"/>
  <c r="S5123" i="5"/>
  <c r="S5126" i="5"/>
  <c r="S5129" i="5"/>
  <c r="S5132" i="5"/>
  <c r="S5135" i="5"/>
  <c r="S5138" i="5"/>
  <c r="S5141" i="5"/>
  <c r="S5144" i="5"/>
  <c r="S5147" i="5"/>
  <c r="S5150" i="5"/>
  <c r="S5153" i="5"/>
  <c r="S5156" i="5"/>
  <c r="S5159" i="5"/>
  <c r="S5162" i="5"/>
  <c r="S5165" i="5"/>
  <c r="S5168" i="5"/>
  <c r="S5171" i="5"/>
  <c r="S5174" i="5"/>
  <c r="S5177" i="5"/>
  <c r="S5180" i="5"/>
  <c r="S5183" i="5"/>
  <c r="S5186" i="5"/>
  <c r="S5189" i="5"/>
  <c r="S5192" i="5"/>
  <c r="S5195" i="5"/>
  <c r="S5198" i="5"/>
  <c r="S5201" i="5"/>
  <c r="S5204" i="5"/>
  <c r="S5207" i="5"/>
  <c r="S5210" i="5"/>
  <c r="S5213" i="5"/>
  <c r="S5216" i="5"/>
  <c r="S5219" i="5"/>
  <c r="S5222" i="5"/>
  <c r="S5225" i="5"/>
  <c r="S5228" i="5"/>
  <c r="S5231" i="5"/>
  <c r="S5234" i="5"/>
  <c r="S5237" i="5"/>
  <c r="S5240" i="5"/>
  <c r="S5243" i="5"/>
  <c r="S5246" i="5"/>
  <c r="S5249" i="5"/>
  <c r="S5252" i="5"/>
  <c r="S5255" i="5"/>
  <c r="S5258" i="5"/>
  <c r="S5261" i="5"/>
  <c r="S5264" i="5"/>
  <c r="S5267" i="5"/>
  <c r="S5270" i="5"/>
  <c r="S5273" i="5"/>
  <c r="S5276" i="5"/>
  <c r="S5279" i="5"/>
  <c r="S5282" i="5"/>
  <c r="S5285" i="5"/>
  <c r="S5288" i="5"/>
  <c r="S5291" i="5"/>
  <c r="S5294" i="5"/>
  <c r="S5297" i="5"/>
  <c r="S5300" i="5"/>
  <c r="S5303" i="5"/>
  <c r="S5306" i="5"/>
  <c r="S5309" i="5"/>
  <c r="S5312" i="5"/>
  <c r="S5315" i="5"/>
  <c r="S5318" i="5"/>
  <c r="S5321" i="5"/>
  <c r="S5324" i="5"/>
  <c r="S5327" i="5"/>
  <c r="S5330" i="5"/>
  <c r="S5333" i="5"/>
  <c r="S5336" i="5"/>
  <c r="S5339" i="5"/>
  <c r="S5342" i="5"/>
  <c r="S5345" i="5"/>
  <c r="S5348" i="5"/>
  <c r="S5351" i="5"/>
  <c r="S5354" i="5"/>
  <c r="S5357" i="5"/>
  <c r="S5360" i="5"/>
  <c r="S5363" i="5"/>
  <c r="S5366" i="5"/>
  <c r="S5369" i="5"/>
  <c r="S5372" i="5"/>
  <c r="S5375" i="5"/>
  <c r="S5378" i="5"/>
  <c r="S5381" i="5"/>
  <c r="S5384" i="5"/>
  <c r="S5387" i="5"/>
  <c r="S5390" i="5"/>
  <c r="S5393" i="5"/>
  <c r="S5396" i="5"/>
  <c r="S5399" i="5"/>
  <c r="S5402" i="5"/>
  <c r="S5405" i="5"/>
  <c r="S5408" i="5"/>
  <c r="S5411" i="5"/>
  <c r="S5414" i="5"/>
  <c r="S5417" i="5"/>
  <c r="S5420" i="5"/>
  <c r="S5423" i="5"/>
  <c r="S5426" i="5"/>
  <c r="S5429" i="5"/>
  <c r="S5432" i="5"/>
  <c r="S5435" i="5"/>
  <c r="S5438" i="5"/>
  <c r="S5441" i="5"/>
  <c r="S5444" i="5"/>
  <c r="S5447" i="5"/>
  <c r="S5450" i="5"/>
  <c r="S5453" i="5"/>
  <c r="S5456" i="5"/>
  <c r="S5459" i="5"/>
  <c r="S5462" i="5"/>
  <c r="S5465" i="5"/>
  <c r="S5468" i="5"/>
  <c r="S5471" i="5"/>
  <c r="S5474" i="5"/>
  <c r="S5477" i="5"/>
  <c r="S5480" i="5"/>
  <c r="S5483" i="5"/>
  <c r="S5486" i="5"/>
  <c r="S5489" i="5"/>
  <c r="S5492" i="5"/>
  <c r="S5495" i="5"/>
  <c r="S5498" i="5"/>
  <c r="S5501" i="5"/>
  <c r="S5504" i="5"/>
  <c r="S5507" i="5"/>
  <c r="S5510" i="5"/>
  <c r="S5513" i="5"/>
  <c r="S5516" i="5"/>
  <c r="S5519" i="5"/>
  <c r="S5522" i="5"/>
  <c r="S5525" i="5"/>
  <c r="S5528" i="5"/>
  <c r="S5531" i="5"/>
  <c r="S5534" i="5"/>
  <c r="S5537" i="5"/>
  <c r="S5540" i="5"/>
  <c r="S5543" i="5"/>
  <c r="S5546" i="5"/>
  <c r="S5549" i="5"/>
  <c r="S5552" i="5"/>
  <c r="S5555" i="5"/>
  <c r="S5558" i="5"/>
  <c r="S5561" i="5"/>
  <c r="S5564" i="5"/>
  <c r="S5567" i="5"/>
  <c r="S5570" i="5"/>
  <c r="S5573" i="5"/>
  <c r="S5576" i="5"/>
  <c r="S5579" i="5"/>
  <c r="S5582" i="5"/>
  <c r="S5585" i="5"/>
  <c r="S5588" i="5"/>
  <c r="S5591" i="5"/>
  <c r="S5594" i="5"/>
  <c r="S5597" i="5"/>
  <c r="S5600" i="5"/>
  <c r="S5603" i="5"/>
  <c r="S5606" i="5"/>
  <c r="S5609" i="5"/>
  <c r="S5612" i="5"/>
  <c r="S5615" i="5"/>
  <c r="S5618" i="5"/>
  <c r="S5621" i="5"/>
  <c r="S5624" i="5"/>
  <c r="S5627" i="5"/>
  <c r="S5630" i="5"/>
  <c r="S5633" i="5"/>
  <c r="S5636" i="5"/>
  <c r="S5639" i="5"/>
  <c r="S5642" i="5"/>
  <c r="S5645" i="5"/>
  <c r="S5648" i="5"/>
  <c r="S5651" i="5"/>
  <c r="S5654" i="5"/>
  <c r="S5657" i="5"/>
  <c r="S5660" i="5"/>
  <c r="S5663" i="5"/>
  <c r="S5666" i="5"/>
  <c r="S5669" i="5"/>
  <c r="S5672" i="5"/>
  <c r="S5675" i="5"/>
  <c r="S5678" i="5"/>
  <c r="S5681" i="5"/>
  <c r="S5684" i="5"/>
  <c r="S5687" i="5"/>
  <c r="S5690" i="5"/>
  <c r="S5693" i="5"/>
  <c r="S5696" i="5"/>
  <c r="S5699" i="5"/>
  <c r="S5702" i="5"/>
  <c r="S5705" i="5"/>
  <c r="S5708" i="5"/>
  <c r="S5711" i="5"/>
  <c r="S5714" i="5"/>
  <c r="S5717" i="5"/>
  <c r="S5720" i="5"/>
  <c r="S5723" i="5"/>
  <c r="S5726" i="5"/>
  <c r="S5729" i="5"/>
  <c r="S5732" i="5"/>
  <c r="S5735" i="5"/>
  <c r="S5738" i="5"/>
  <c r="S5741" i="5"/>
  <c r="S5744" i="5"/>
  <c r="S5747" i="5"/>
  <c r="S5750" i="5"/>
  <c r="S5753" i="5"/>
  <c r="S5756" i="5"/>
  <c r="S5759" i="5"/>
  <c r="S5762" i="5"/>
  <c r="S5765" i="5"/>
  <c r="S5768" i="5"/>
  <c r="S5771" i="5"/>
  <c r="S5774" i="5"/>
  <c r="S5777" i="5"/>
  <c r="S5780" i="5"/>
  <c r="S5783" i="5"/>
  <c r="S5786" i="5"/>
  <c r="S5789" i="5"/>
  <c r="S5792" i="5"/>
  <c r="S5795" i="5"/>
  <c r="S5798" i="5"/>
  <c r="S5801" i="5"/>
  <c r="S5804" i="5"/>
  <c r="S5807" i="5"/>
  <c r="S5810" i="5"/>
  <c r="S5813" i="5"/>
  <c r="S5816" i="5"/>
  <c r="S5819" i="5"/>
  <c r="S5822" i="5"/>
  <c r="S5825" i="5"/>
  <c r="S5828" i="5"/>
  <c r="S5831" i="5"/>
  <c r="S5834" i="5"/>
  <c r="S5837" i="5"/>
  <c r="S5840" i="5"/>
  <c r="S5843" i="5"/>
  <c r="S5846" i="5"/>
  <c r="S5849" i="5"/>
  <c r="S5852" i="5"/>
  <c r="S5855" i="5"/>
  <c r="S5858" i="5"/>
  <c r="S5861" i="5"/>
  <c r="S5864" i="5"/>
  <c r="S5867" i="5"/>
  <c r="S5870" i="5"/>
  <c r="S5873" i="5"/>
  <c r="S5876" i="5"/>
  <c r="S5879" i="5"/>
  <c r="S5882" i="5"/>
  <c r="S5885" i="5"/>
  <c r="S5888" i="5"/>
  <c r="S5891" i="5"/>
  <c r="S5894" i="5"/>
  <c r="S5897" i="5"/>
  <c r="S5900" i="5"/>
  <c r="S5903" i="5"/>
  <c r="S5906" i="5"/>
  <c r="S5909" i="5"/>
  <c r="S5912" i="5"/>
  <c r="S5915" i="5"/>
  <c r="S5918" i="5"/>
  <c r="S5921" i="5"/>
  <c r="S5924" i="5"/>
  <c r="S5927" i="5"/>
  <c r="S5930" i="5"/>
  <c r="S5933" i="5"/>
  <c r="S5936" i="5"/>
  <c r="S5939" i="5"/>
  <c r="S5942" i="5"/>
  <c r="S5945" i="5"/>
  <c r="S5948" i="5"/>
  <c r="S5951" i="5"/>
  <c r="S5954" i="5"/>
  <c r="S5957" i="5"/>
  <c r="S5960" i="5"/>
  <c r="S5963" i="5"/>
  <c r="S5966" i="5"/>
  <c r="S5969" i="5"/>
  <c r="S5972" i="5"/>
  <c r="S5975" i="5"/>
  <c r="S5978" i="5"/>
  <c r="S5981" i="5"/>
  <c r="S5984" i="5"/>
  <c r="S5987" i="5"/>
  <c r="S5990" i="5"/>
  <c r="S5993" i="5"/>
  <c r="S5996" i="5"/>
  <c r="S5999" i="5"/>
  <c r="S6002" i="5"/>
  <c r="S6005" i="5"/>
  <c r="S6008" i="5"/>
  <c r="S6011" i="5"/>
  <c r="S6014" i="5"/>
  <c r="S6017" i="5"/>
  <c r="S6020" i="5"/>
  <c r="S6023" i="5"/>
  <c r="S6026" i="5"/>
  <c r="S6029" i="5"/>
  <c r="S6032" i="5"/>
  <c r="S6035" i="5"/>
  <c r="S6038" i="5"/>
  <c r="S6041" i="5"/>
  <c r="S6044" i="5"/>
  <c r="S6047" i="5"/>
  <c r="S6050" i="5"/>
  <c r="S6053" i="5"/>
  <c r="S6056" i="5"/>
  <c r="S6059" i="5"/>
  <c r="S6062" i="5"/>
  <c r="S6065" i="5"/>
  <c r="S6068" i="5"/>
  <c r="S6071" i="5"/>
  <c r="S6074" i="5"/>
  <c r="S6077" i="5"/>
  <c r="S6080" i="5"/>
  <c r="S6083" i="5"/>
  <c r="S6086" i="5"/>
  <c r="S6089" i="5"/>
  <c r="S6092" i="5"/>
  <c r="S6095" i="5"/>
  <c r="S6098" i="5"/>
  <c r="S6101" i="5"/>
  <c r="S6104" i="5"/>
  <c r="S6107" i="5"/>
  <c r="S6110" i="5"/>
  <c r="S6113" i="5"/>
  <c r="S6116" i="5"/>
  <c r="S6119" i="5"/>
  <c r="S6122" i="5"/>
  <c r="S6125" i="5"/>
  <c r="S6128" i="5"/>
  <c r="S6131" i="5"/>
  <c r="S6134" i="5"/>
  <c r="S6137" i="5"/>
  <c r="S6140" i="5"/>
  <c r="S6143" i="5"/>
  <c r="S6146" i="5"/>
  <c r="S6149" i="5"/>
  <c r="S6152" i="5"/>
  <c r="S6155" i="5"/>
  <c r="S6158" i="5"/>
  <c r="S6161" i="5"/>
  <c r="S6164" i="5"/>
  <c r="S6167" i="5"/>
  <c r="S6170" i="5"/>
  <c r="S6173" i="5"/>
  <c r="S6176" i="5"/>
  <c r="S6179" i="5"/>
  <c r="S6182" i="5"/>
  <c r="S6185" i="5"/>
  <c r="S6188" i="5"/>
  <c r="S6191" i="5"/>
  <c r="S6194" i="5"/>
  <c r="S6197" i="5"/>
  <c r="S6200" i="5"/>
  <c r="S6203" i="5"/>
  <c r="S6206" i="5"/>
  <c r="S6209" i="5"/>
  <c r="S6212" i="5"/>
  <c r="S6215" i="5"/>
  <c r="S6218" i="5"/>
  <c r="S6221" i="5"/>
  <c r="S6224" i="5"/>
  <c r="S6227" i="5"/>
  <c r="S6230" i="5"/>
  <c r="S6233" i="5"/>
  <c r="S6236" i="5"/>
  <c r="S6239" i="5"/>
  <c r="S6242" i="5"/>
  <c r="S6245" i="5"/>
  <c r="S6248" i="5"/>
  <c r="S6251" i="5"/>
  <c r="S6254" i="5"/>
  <c r="S6257" i="5"/>
  <c r="S6260" i="5"/>
  <c r="S6263" i="5"/>
  <c r="S6266" i="5"/>
  <c r="S6269" i="5"/>
  <c r="S6272" i="5"/>
  <c r="S6275" i="5"/>
  <c r="S6278" i="5"/>
  <c r="S6281" i="5"/>
  <c r="S6284" i="5"/>
  <c r="S6287" i="5"/>
  <c r="S6290" i="5"/>
  <c r="S6293" i="5"/>
  <c r="S6296" i="5"/>
  <c r="S6299" i="5"/>
  <c r="S6302" i="5"/>
  <c r="S6305" i="5"/>
  <c r="S6308" i="5"/>
  <c r="S6311" i="5"/>
  <c r="S6314" i="5"/>
  <c r="S6317" i="5"/>
  <c r="S6320" i="5"/>
  <c r="S6323" i="5"/>
  <c r="S6326" i="5"/>
  <c r="S6329" i="5"/>
  <c r="S6332" i="5"/>
  <c r="S6335" i="5"/>
  <c r="S6338" i="5"/>
  <c r="S6341" i="5"/>
  <c r="S6344" i="5"/>
  <c r="S6347" i="5"/>
  <c r="S6350" i="5"/>
  <c r="S6353" i="5"/>
  <c r="S6356" i="5"/>
  <c r="S6359" i="5"/>
  <c r="S6362" i="5"/>
  <c r="S6365" i="5"/>
  <c r="S6368" i="5"/>
  <c r="S6371" i="5"/>
  <c r="S6374" i="5"/>
  <c r="S6377" i="5"/>
  <c r="S6380" i="5"/>
  <c r="S6383" i="5"/>
  <c r="S6386" i="5"/>
  <c r="S6389" i="5"/>
  <c r="S6392" i="5"/>
  <c r="S6395" i="5"/>
  <c r="S6398" i="5"/>
  <c r="S6401" i="5"/>
  <c r="S6404" i="5"/>
  <c r="S6407" i="5"/>
  <c r="S6410" i="5"/>
  <c r="S6413" i="5"/>
  <c r="S6416" i="5"/>
  <c r="S6419" i="5"/>
  <c r="S6422" i="5"/>
  <c r="S6425" i="5"/>
  <c r="S6428" i="5"/>
  <c r="S6431" i="5"/>
  <c r="S6434" i="5"/>
  <c r="S6437" i="5"/>
  <c r="S6440" i="5"/>
  <c r="S6443" i="5"/>
  <c r="S6446" i="5"/>
  <c r="S6449" i="5"/>
  <c r="S6452" i="5"/>
  <c r="S6455" i="5"/>
  <c r="S6458" i="5"/>
  <c r="S6461" i="5"/>
  <c r="S6464" i="5"/>
  <c r="S6467" i="5"/>
  <c r="S6470" i="5"/>
  <c r="S6473" i="5"/>
  <c r="S6476" i="5"/>
  <c r="S6479" i="5"/>
  <c r="S6482" i="5"/>
  <c r="S6485" i="5"/>
  <c r="S6488" i="5"/>
  <c r="S6491" i="5"/>
  <c r="S6494" i="5"/>
  <c r="S6497" i="5"/>
  <c r="S6500" i="5"/>
  <c r="S6503" i="5"/>
  <c r="S6506" i="5"/>
  <c r="S6509" i="5"/>
  <c r="S6512" i="5"/>
  <c r="S6515" i="5"/>
  <c r="S6518" i="5"/>
  <c r="S6521" i="5"/>
  <c r="S6524" i="5"/>
  <c r="S6527" i="5"/>
  <c r="S6530" i="5"/>
  <c r="S6533" i="5"/>
  <c r="S6536" i="5"/>
  <c r="S6539" i="5"/>
  <c r="S6542" i="5"/>
  <c r="S6545" i="5"/>
  <c r="S6548" i="5"/>
  <c r="S6551" i="5"/>
  <c r="S6554" i="5"/>
  <c r="S6557" i="5"/>
  <c r="S6560" i="5"/>
  <c r="S6563" i="5"/>
  <c r="S6566" i="5"/>
  <c r="S6569" i="5"/>
  <c r="S6572" i="5"/>
  <c r="S6575" i="5"/>
  <c r="S6578" i="5"/>
  <c r="S6581" i="5"/>
  <c r="S6584" i="5"/>
  <c r="S6587" i="5"/>
  <c r="S6590" i="5"/>
  <c r="S6593" i="5"/>
  <c r="S6596" i="5"/>
  <c r="S6599" i="5"/>
  <c r="S6602" i="5"/>
  <c r="S6605" i="5"/>
  <c r="S6608" i="5"/>
  <c r="S6611" i="5"/>
  <c r="S6614" i="5"/>
  <c r="S6617" i="5"/>
  <c r="S6620" i="5"/>
  <c r="S6623" i="5"/>
  <c r="S6626" i="5"/>
  <c r="S6629" i="5"/>
  <c r="S6632" i="5"/>
  <c r="S6635" i="5"/>
  <c r="S6638" i="5"/>
  <c r="S6641" i="5"/>
  <c r="S6644" i="5"/>
  <c r="S6647" i="5"/>
  <c r="S6650" i="5"/>
  <c r="S6653" i="5"/>
  <c r="S6656" i="5"/>
  <c r="S6659" i="5"/>
  <c r="S6662" i="5"/>
  <c r="S6665" i="5"/>
  <c r="S6668" i="5"/>
  <c r="S6671" i="5"/>
  <c r="S6674" i="5"/>
  <c r="S6677" i="5"/>
  <c r="S6680" i="5"/>
  <c r="S6683" i="5"/>
  <c r="S6686" i="5"/>
  <c r="S6689" i="5"/>
  <c r="S6692" i="5"/>
  <c r="S6695" i="5"/>
  <c r="S6698" i="5"/>
  <c r="S6701" i="5"/>
  <c r="S6704" i="5"/>
  <c r="S6707" i="5"/>
  <c r="S6710" i="5"/>
  <c r="S6713" i="5"/>
  <c r="S6716" i="5"/>
  <c r="S6719" i="5"/>
  <c r="S6722" i="5"/>
  <c r="S6725" i="5"/>
  <c r="S6728" i="5"/>
  <c r="S6731" i="5"/>
  <c r="S6734" i="5"/>
  <c r="S6737" i="5"/>
  <c r="S6740" i="5"/>
  <c r="S6743" i="5"/>
  <c r="S6746" i="5"/>
  <c r="S6749" i="5"/>
  <c r="S6752" i="5"/>
  <c r="S6755" i="5"/>
  <c r="S6758" i="5"/>
  <c r="S6761" i="5"/>
  <c r="S6764" i="5"/>
  <c r="S6767" i="5"/>
  <c r="S6770" i="5"/>
  <c r="S6773" i="5"/>
  <c r="S6776" i="5"/>
  <c r="S6779" i="5"/>
  <c r="S6782" i="5"/>
  <c r="S6785" i="5"/>
  <c r="S6788" i="5"/>
  <c r="S6791" i="5"/>
  <c r="S6794" i="5"/>
  <c r="S6797" i="5"/>
  <c r="S6800" i="5"/>
  <c r="S6803" i="5"/>
  <c r="S6806" i="5"/>
  <c r="S6809" i="5"/>
  <c r="S6812" i="5"/>
  <c r="S6815" i="5"/>
  <c r="S6818" i="5"/>
  <c r="S6821" i="5"/>
  <c r="S6824" i="5"/>
  <c r="S6827" i="5"/>
  <c r="S6830" i="5"/>
  <c r="S6833" i="5"/>
  <c r="S6836" i="5"/>
  <c r="S6839" i="5"/>
  <c r="S6842" i="5"/>
  <c r="S6845" i="5"/>
  <c r="S6848" i="5"/>
  <c r="S6851" i="5"/>
  <c r="S6854" i="5"/>
  <c r="S6857" i="5"/>
  <c r="S6860" i="5"/>
  <c r="S6863" i="5"/>
  <c r="S6866" i="5"/>
  <c r="S6869" i="5"/>
  <c r="S6872" i="5"/>
  <c r="S6875" i="5"/>
  <c r="S6878" i="5"/>
  <c r="S6881" i="5"/>
  <c r="S6884" i="5"/>
  <c r="S6887" i="5"/>
  <c r="S6890" i="5"/>
  <c r="S6893" i="5"/>
  <c r="S6896" i="5"/>
  <c r="S6899" i="5"/>
  <c r="S6902" i="5"/>
  <c r="S6905" i="5"/>
  <c r="S6908" i="5"/>
  <c r="S6911" i="5"/>
  <c r="S6914" i="5"/>
  <c r="S6917" i="5"/>
  <c r="S6920" i="5"/>
  <c r="S6923" i="5"/>
  <c r="S6926" i="5"/>
  <c r="S6929" i="5"/>
  <c r="S6932" i="5"/>
  <c r="S6935" i="5"/>
  <c r="S6938" i="5"/>
  <c r="S6941" i="5"/>
  <c r="S6944" i="5"/>
  <c r="S6947" i="5"/>
  <c r="S6950" i="5"/>
  <c r="S6953" i="5"/>
  <c r="S6956" i="5"/>
  <c r="S6959" i="5"/>
  <c r="S6962" i="5"/>
  <c r="S6965" i="5"/>
  <c r="S6968" i="5"/>
  <c r="S6971" i="5"/>
  <c r="S6974" i="5"/>
  <c r="S6977" i="5"/>
  <c r="S6980" i="5"/>
  <c r="S6983" i="5"/>
  <c r="S6986" i="5"/>
  <c r="S6989" i="5"/>
  <c r="S6992" i="5"/>
  <c r="S6995" i="5"/>
  <c r="S6998" i="5"/>
  <c r="S7001" i="5"/>
  <c r="S7004" i="5"/>
  <c r="S7007" i="5"/>
  <c r="S7010" i="5"/>
  <c r="S7013" i="5"/>
  <c r="S7016" i="5"/>
  <c r="S7019" i="5"/>
  <c r="S7022" i="5"/>
  <c r="S7025" i="5"/>
  <c r="S7028" i="5"/>
  <c r="S7031" i="5"/>
  <c r="S7034" i="5"/>
  <c r="S7037" i="5"/>
  <c r="S7040" i="5"/>
  <c r="S7043" i="5"/>
  <c r="S7046" i="5"/>
  <c r="S7049" i="5"/>
  <c r="S7052" i="5"/>
  <c r="S7055" i="5"/>
  <c r="S7058" i="5"/>
  <c r="S7061" i="5"/>
  <c r="S7064" i="5"/>
  <c r="S7067" i="5"/>
  <c r="S7070" i="5"/>
  <c r="S7073" i="5"/>
  <c r="S7076" i="5"/>
  <c r="S7079" i="5"/>
  <c r="S7082" i="5"/>
  <c r="S7085" i="5"/>
  <c r="S7088" i="5"/>
  <c r="S7091" i="5"/>
  <c r="S7094" i="5"/>
  <c r="S7097" i="5"/>
  <c r="S7100" i="5"/>
  <c r="S7103" i="5"/>
  <c r="S7106" i="5"/>
  <c r="S7109" i="5"/>
  <c r="S7112" i="5"/>
  <c r="S7115" i="5"/>
  <c r="S7118" i="5"/>
  <c r="S7121" i="5"/>
  <c r="S7124" i="5"/>
  <c r="S7127" i="5"/>
  <c r="S7130" i="5"/>
  <c r="S7133" i="5"/>
  <c r="S7136" i="5"/>
  <c r="S7139" i="5"/>
  <c r="S7142" i="5"/>
  <c r="S7145" i="5"/>
  <c r="S7148" i="5"/>
  <c r="S7151" i="5"/>
  <c r="S7154" i="5"/>
  <c r="S7157" i="5"/>
  <c r="S7160" i="5"/>
  <c r="S7163" i="5"/>
  <c r="S7166" i="5"/>
  <c r="S7169" i="5"/>
  <c r="S7172" i="5"/>
  <c r="S7175" i="5"/>
  <c r="S7178" i="5"/>
  <c r="S7181" i="5"/>
  <c r="S7184" i="5"/>
  <c r="S7187" i="5"/>
  <c r="S7190" i="5"/>
  <c r="S7193" i="5"/>
  <c r="S7196" i="5"/>
  <c r="S7199" i="5"/>
  <c r="S7202" i="5"/>
  <c r="S7205" i="5"/>
  <c r="S7208" i="5"/>
  <c r="S7211" i="5"/>
  <c r="S7214" i="5"/>
  <c r="S7217" i="5"/>
  <c r="S7220" i="5"/>
  <c r="S7223" i="5"/>
  <c r="S7226" i="5"/>
  <c r="S7229" i="5"/>
  <c r="S7232" i="5"/>
  <c r="S7235" i="5"/>
  <c r="S7238" i="5"/>
  <c r="S7241" i="5"/>
  <c r="S7244" i="5"/>
  <c r="S7247" i="5"/>
  <c r="S7250" i="5"/>
  <c r="S7253" i="5"/>
  <c r="S7256" i="5"/>
  <c r="S7259" i="5"/>
  <c r="S7262" i="5"/>
  <c r="S7265" i="5"/>
  <c r="S7268" i="5"/>
  <c r="S7271" i="5"/>
  <c r="S7274" i="5"/>
  <c r="S7277" i="5"/>
  <c r="S7280" i="5"/>
  <c r="S7283" i="5"/>
  <c r="S7286" i="5"/>
  <c r="S7289" i="5"/>
  <c r="S7292" i="5"/>
  <c r="S7295" i="5"/>
  <c r="S7298" i="5"/>
  <c r="S7301" i="5"/>
  <c r="S7304" i="5"/>
  <c r="S7307" i="5"/>
  <c r="S7310" i="5"/>
  <c r="S7313" i="5"/>
  <c r="S7316" i="5"/>
  <c r="S7319" i="5"/>
  <c r="S7322" i="5"/>
  <c r="S7325" i="5"/>
  <c r="S7328" i="5"/>
  <c r="S7331" i="5"/>
  <c r="S7334" i="5"/>
  <c r="S7337" i="5"/>
  <c r="S7340" i="5"/>
  <c r="S7343" i="5"/>
  <c r="S7346" i="5"/>
  <c r="S7349" i="5"/>
  <c r="S7352" i="5"/>
  <c r="S7355" i="5"/>
  <c r="S7358" i="5"/>
  <c r="S7361" i="5"/>
  <c r="S7364" i="5"/>
  <c r="S7367" i="5"/>
  <c r="S7370" i="5"/>
  <c r="S7373" i="5"/>
  <c r="S7376" i="5"/>
  <c r="S7379" i="5"/>
  <c r="S7382" i="5"/>
  <c r="S7385" i="5"/>
  <c r="S7388" i="5"/>
  <c r="S7391" i="5"/>
  <c r="S7394" i="5"/>
  <c r="S7397" i="5"/>
  <c r="S7400" i="5"/>
  <c r="S7403" i="5"/>
  <c r="S7406" i="5"/>
  <c r="S7409" i="5"/>
  <c r="S7412" i="5"/>
  <c r="S7415" i="5"/>
  <c r="S7418" i="5"/>
  <c r="S7421" i="5"/>
  <c r="S7424" i="5"/>
  <c r="S7427" i="5"/>
  <c r="S7430" i="5"/>
  <c r="S7433" i="5"/>
  <c r="S7436" i="5"/>
  <c r="S7439" i="5"/>
  <c r="S7442" i="5"/>
  <c r="S7445" i="5"/>
  <c r="S7448" i="5"/>
  <c r="S7451" i="5"/>
  <c r="S7454" i="5"/>
  <c r="S7457" i="5"/>
  <c r="S7460" i="5"/>
  <c r="S7463" i="5"/>
  <c r="S7466" i="5"/>
  <c r="S7469" i="5"/>
  <c r="S7472" i="5"/>
  <c r="S7475" i="5"/>
  <c r="S7478" i="5"/>
  <c r="S7481" i="5"/>
  <c r="S7484" i="5"/>
  <c r="S7487" i="5"/>
  <c r="S7490" i="5"/>
  <c r="S7493" i="5"/>
  <c r="S7496" i="5"/>
  <c r="S7499" i="5"/>
  <c r="S7502" i="5"/>
  <c r="S7505" i="5"/>
  <c r="S7508" i="5"/>
  <c r="S7511" i="5"/>
  <c r="S7514" i="5"/>
  <c r="S7517" i="5"/>
  <c r="S7520" i="5"/>
  <c r="S7523" i="5"/>
  <c r="S7526" i="5"/>
  <c r="S7529" i="5"/>
  <c r="S7532" i="5"/>
  <c r="S7535" i="5"/>
  <c r="S7538" i="5"/>
  <c r="S7541" i="5"/>
  <c r="S7544" i="5"/>
  <c r="S7547" i="5"/>
  <c r="S7550" i="5"/>
  <c r="S7553" i="5"/>
  <c r="S7556" i="5"/>
  <c r="S7559" i="5"/>
  <c r="S7562" i="5"/>
  <c r="S7565" i="5"/>
  <c r="S7568" i="5"/>
  <c r="S7571" i="5"/>
  <c r="S7574" i="5"/>
  <c r="S7577" i="5"/>
  <c r="S7580" i="5"/>
  <c r="S7583" i="5"/>
  <c r="S7586" i="5"/>
  <c r="S7589" i="5"/>
  <c r="S7592" i="5"/>
  <c r="S7595" i="5"/>
  <c r="S7598" i="5"/>
  <c r="S7601" i="5"/>
  <c r="S7604" i="5"/>
  <c r="S7607" i="5"/>
  <c r="S7610" i="5"/>
  <c r="S7613" i="5"/>
  <c r="S7616" i="5"/>
  <c r="S7619" i="5"/>
  <c r="S7622" i="5"/>
  <c r="S7625" i="5"/>
  <c r="S7628" i="5"/>
  <c r="S7631" i="5"/>
  <c r="S7634" i="5"/>
  <c r="S7637" i="5"/>
  <c r="S7640" i="5"/>
  <c r="S7643" i="5"/>
  <c r="S7646" i="5"/>
  <c r="S7649" i="5"/>
  <c r="S7652" i="5"/>
  <c r="S7655" i="5"/>
  <c r="S7658" i="5"/>
  <c r="S7661" i="5"/>
  <c r="S7664" i="5"/>
  <c r="S7667" i="5"/>
  <c r="S7670" i="5"/>
  <c r="S7673" i="5"/>
  <c r="S7676" i="5"/>
  <c r="S7679" i="5"/>
  <c r="S7682" i="5"/>
  <c r="S7685" i="5"/>
  <c r="S7688" i="5"/>
  <c r="S7691" i="5"/>
  <c r="S7694" i="5"/>
  <c r="S7697" i="5"/>
  <c r="S7700" i="5"/>
  <c r="S7703" i="5"/>
  <c r="S7706" i="5"/>
  <c r="S7709" i="5"/>
  <c r="S7712" i="5"/>
  <c r="S7715" i="5"/>
  <c r="S7718" i="5"/>
  <c r="S7721" i="5"/>
  <c r="S7724" i="5"/>
  <c r="S7727" i="5"/>
  <c r="S7730" i="5"/>
  <c r="S7733" i="5"/>
  <c r="S7736" i="5"/>
  <c r="S7739" i="5"/>
  <c r="S7742" i="5"/>
  <c r="S7745" i="5"/>
  <c r="S7748" i="5"/>
  <c r="S7751" i="5"/>
  <c r="S7754" i="5"/>
  <c r="S7757" i="5"/>
  <c r="S7760" i="5"/>
  <c r="S7763" i="5"/>
  <c r="S7766" i="5"/>
  <c r="S7769" i="5"/>
  <c r="S7772" i="5"/>
  <c r="S7775" i="5"/>
  <c r="S7778" i="5"/>
  <c r="S7781" i="5"/>
  <c r="S7784" i="5"/>
  <c r="S7787" i="5"/>
  <c r="S7790" i="5"/>
  <c r="S7793" i="5"/>
  <c r="S7796" i="5"/>
  <c r="S7799" i="5"/>
  <c r="S7802" i="5"/>
  <c r="S7805" i="5"/>
  <c r="S7808" i="5"/>
  <c r="S7811" i="5"/>
  <c r="S7814" i="5"/>
  <c r="S7817" i="5"/>
  <c r="S7820" i="5"/>
  <c r="S7823" i="5"/>
  <c r="S7826" i="5"/>
  <c r="S7829" i="5"/>
  <c r="S7832" i="5"/>
  <c r="S7835" i="5"/>
  <c r="S7838" i="5"/>
  <c r="S7841" i="5"/>
  <c r="S7844" i="5"/>
  <c r="S7847" i="5"/>
  <c r="S7850" i="5"/>
  <c r="S7853" i="5"/>
  <c r="S7856" i="5"/>
  <c r="S7859" i="5"/>
  <c r="S7862" i="5"/>
  <c r="S7865" i="5"/>
  <c r="S7868" i="5"/>
  <c r="S7871" i="5"/>
  <c r="S7874" i="5"/>
  <c r="S7877" i="5"/>
  <c r="S7880" i="5"/>
  <c r="S7883" i="5"/>
  <c r="S7886" i="5"/>
  <c r="S7889" i="5"/>
  <c r="S7892" i="5"/>
  <c r="S7895" i="5"/>
  <c r="S7898" i="5"/>
  <c r="S7901" i="5"/>
  <c r="S7904" i="5"/>
  <c r="S7907" i="5"/>
  <c r="S7910" i="5"/>
  <c r="S7913" i="5"/>
  <c r="S7916" i="5"/>
  <c r="S7919" i="5"/>
  <c r="S7922" i="5"/>
  <c r="S7925" i="5"/>
  <c r="S7928" i="5"/>
  <c r="S7931" i="5"/>
  <c r="S7934" i="5"/>
  <c r="S7937" i="5"/>
  <c r="S7940" i="5"/>
  <c r="S7943" i="5"/>
  <c r="S7946" i="5"/>
  <c r="S7949" i="5"/>
  <c r="S7952" i="5"/>
  <c r="S7955" i="5"/>
  <c r="S7958" i="5"/>
  <c r="S7961" i="5"/>
  <c r="S7964" i="5"/>
  <c r="S7967" i="5"/>
  <c r="S7970" i="5"/>
  <c r="S7973" i="5"/>
  <c r="S7976" i="5"/>
  <c r="S7979" i="5"/>
  <c r="S7982" i="5"/>
  <c r="S7985" i="5"/>
  <c r="S7988" i="5"/>
  <c r="S7991" i="5"/>
  <c r="S7994" i="5"/>
  <c r="S7997" i="5"/>
  <c r="S8000" i="5"/>
  <c r="S8003" i="5"/>
  <c r="S8006" i="5"/>
  <c r="S8009" i="5"/>
  <c r="S8012" i="5"/>
  <c r="S8015" i="5"/>
  <c r="S8018" i="5"/>
  <c r="S8021" i="5"/>
  <c r="S8024" i="5"/>
  <c r="S8027" i="5"/>
  <c r="S8030" i="5"/>
  <c r="S8033" i="5"/>
  <c r="S8036" i="5"/>
  <c r="S8039" i="5"/>
  <c r="S8042" i="5"/>
  <c r="S8045" i="5"/>
  <c r="S8048" i="5"/>
  <c r="S8051" i="5"/>
  <c r="S8054" i="5"/>
  <c r="S8057" i="5"/>
  <c r="S8060" i="5"/>
  <c r="S8063" i="5"/>
  <c r="S8069" i="5"/>
  <c r="S8078" i="5"/>
  <c r="S8104" i="5"/>
  <c r="S8121" i="5"/>
  <c r="S8124" i="5"/>
  <c r="S8150" i="5"/>
  <c r="S8176" i="5"/>
  <c r="S8193" i="5"/>
  <c r="S8222" i="5"/>
  <c r="S8248" i="5"/>
  <c r="S8265" i="5"/>
  <c r="S8294" i="5"/>
  <c r="S4137" i="5"/>
  <c r="S8090" i="5"/>
  <c r="S8116" i="5"/>
  <c r="S8133" i="5"/>
  <c r="S8162" i="5"/>
  <c r="S8188" i="5"/>
  <c r="S8205" i="5"/>
  <c r="S8234" i="5"/>
  <c r="S8260" i="5"/>
  <c r="S8277" i="5"/>
  <c r="S8085" i="5"/>
  <c r="S8088" i="5"/>
  <c r="S8114" i="5"/>
  <c r="S8140" i="5"/>
  <c r="S8157" i="5"/>
  <c r="S8186" i="5"/>
  <c r="S8212" i="5"/>
  <c r="S8229" i="5"/>
  <c r="S8258" i="5"/>
  <c r="S8284" i="5"/>
  <c r="S8301" i="5"/>
  <c r="S4141" i="5"/>
  <c r="S4144" i="5"/>
  <c r="S4147" i="5"/>
  <c r="S4150" i="5"/>
  <c r="S4153" i="5"/>
  <c r="S4156" i="5"/>
  <c r="S4159" i="5"/>
  <c r="S4162" i="5"/>
  <c r="S4165" i="5"/>
  <c r="S4168" i="5"/>
  <c r="S4171" i="5"/>
  <c r="S4174" i="5"/>
  <c r="S4177" i="5"/>
  <c r="S4180" i="5"/>
  <c r="S4183" i="5"/>
  <c r="S4186" i="5"/>
  <c r="S4189" i="5"/>
  <c r="S4192" i="5"/>
  <c r="S4195" i="5"/>
  <c r="S4198" i="5"/>
  <c r="S4201" i="5"/>
  <c r="S4204" i="5"/>
  <c r="S4207" i="5"/>
  <c r="S4210" i="5"/>
  <c r="S4213" i="5"/>
  <c r="S4216" i="5"/>
  <c r="S4219" i="5"/>
  <c r="S4222" i="5"/>
  <c r="S4225" i="5"/>
  <c r="S4228" i="5"/>
  <c r="S4231" i="5"/>
  <c r="S4234" i="5"/>
  <c r="S4237" i="5"/>
  <c r="S4240" i="5"/>
  <c r="S4243" i="5"/>
  <c r="S4246" i="5"/>
  <c r="S4249" i="5"/>
  <c r="S4252" i="5"/>
  <c r="S4255" i="5"/>
  <c r="S4258" i="5"/>
  <c r="S4261" i="5"/>
  <c r="S4264" i="5"/>
  <c r="S4267" i="5"/>
  <c r="S4270" i="5"/>
  <c r="S4273" i="5"/>
  <c r="S4276" i="5"/>
  <c r="S4279" i="5"/>
  <c r="S4282" i="5"/>
  <c r="S4285" i="5"/>
  <c r="S4288" i="5"/>
  <c r="S4291" i="5"/>
  <c r="S4294" i="5"/>
  <c r="S4297" i="5"/>
  <c r="S4300" i="5"/>
  <c r="S4303" i="5"/>
  <c r="S4306" i="5"/>
  <c r="S4309" i="5"/>
  <c r="S4312" i="5"/>
  <c r="S4315" i="5"/>
  <c r="S4318" i="5"/>
  <c r="S4321" i="5"/>
  <c r="S4324" i="5"/>
  <c r="S4327" i="5"/>
  <c r="S4330" i="5"/>
  <c r="S4333" i="5"/>
  <c r="S4336" i="5"/>
  <c r="S4339" i="5"/>
  <c r="S4342" i="5"/>
  <c r="S4345" i="5"/>
  <c r="S4348" i="5"/>
  <c r="S4351" i="5"/>
  <c r="S4354" i="5"/>
  <c r="S4357" i="5"/>
  <c r="S4360" i="5"/>
  <c r="S4363" i="5"/>
  <c r="S4366" i="5"/>
  <c r="S4369" i="5"/>
  <c r="S4372" i="5"/>
  <c r="S4375" i="5"/>
  <c r="S4378" i="5"/>
  <c r="S4381" i="5"/>
  <c r="S4384" i="5"/>
  <c r="S4387" i="5"/>
  <c r="S4390" i="5"/>
  <c r="S4393" i="5"/>
  <c r="S4396" i="5"/>
  <c r="S4399" i="5"/>
  <c r="S4402" i="5"/>
  <c r="S4405" i="5"/>
  <c r="S4408" i="5"/>
  <c r="S4411" i="5"/>
  <c r="S4414" i="5"/>
  <c r="S4417" i="5"/>
  <c r="S4420" i="5"/>
  <c r="S4423" i="5"/>
  <c r="S4426" i="5"/>
  <c r="S4429" i="5"/>
  <c r="S4432" i="5"/>
  <c r="S4435" i="5"/>
  <c r="S4438" i="5"/>
  <c r="S4441" i="5"/>
  <c r="S4444" i="5"/>
  <c r="S4447" i="5"/>
  <c r="S4450" i="5"/>
  <c r="S4453" i="5"/>
  <c r="S4456" i="5"/>
  <c r="S4459" i="5"/>
  <c r="S4462" i="5"/>
  <c r="S4465" i="5"/>
  <c r="S4468" i="5"/>
  <c r="S4471" i="5"/>
  <c r="S4474" i="5"/>
  <c r="S4477" i="5"/>
  <c r="S4480" i="5"/>
  <c r="S4483" i="5"/>
  <c r="S4486" i="5"/>
  <c r="S4489" i="5"/>
  <c r="S4492" i="5"/>
  <c r="S4495" i="5"/>
  <c r="S4498" i="5"/>
  <c r="S4501" i="5"/>
  <c r="S4504" i="5"/>
  <c r="S4507" i="5"/>
  <c r="S4510" i="5"/>
  <c r="S4513" i="5"/>
  <c r="S4516" i="5"/>
  <c r="S4519" i="5"/>
  <c r="S4522" i="5"/>
  <c r="S4525" i="5"/>
  <c r="S4528" i="5"/>
  <c r="S4531" i="5"/>
  <c r="S4534" i="5"/>
  <c r="S4537" i="5"/>
  <c r="S4540" i="5"/>
  <c r="S4543" i="5"/>
  <c r="S4546" i="5"/>
  <c r="S4549" i="5"/>
  <c r="S4552" i="5"/>
  <c r="S4555" i="5"/>
  <c r="S4558" i="5"/>
  <c r="S4561" i="5"/>
  <c r="S4564" i="5"/>
  <c r="S4567" i="5"/>
  <c r="S4570" i="5"/>
  <c r="S4573" i="5"/>
  <c r="S4576" i="5"/>
  <c r="S4579" i="5"/>
  <c r="S4582" i="5"/>
  <c r="S4585" i="5"/>
  <c r="S4588" i="5"/>
  <c r="S4591" i="5"/>
  <c r="S4594" i="5"/>
  <c r="S4597" i="5"/>
  <c r="S4600" i="5"/>
  <c r="S4603" i="5"/>
  <c r="S4606" i="5"/>
  <c r="S4609" i="5"/>
  <c r="S4612" i="5"/>
  <c r="S4615" i="5"/>
  <c r="S4618" i="5"/>
  <c r="S4621" i="5"/>
  <c r="S4624" i="5"/>
  <c r="S4627" i="5"/>
  <c r="S4630" i="5"/>
  <c r="S4633" i="5"/>
  <c r="S4636" i="5"/>
  <c r="S4639" i="5"/>
  <c r="S4642" i="5"/>
  <c r="S4645" i="5"/>
  <c r="S4648" i="5"/>
  <c r="S4651" i="5"/>
  <c r="S4654" i="5"/>
  <c r="S4657" i="5"/>
  <c r="S4660" i="5"/>
  <c r="S4663" i="5"/>
  <c r="S4666" i="5"/>
  <c r="S4669" i="5"/>
  <c r="S4672" i="5"/>
  <c r="S4675" i="5"/>
  <c r="S4678" i="5"/>
  <c r="S4681" i="5"/>
  <c r="S4684" i="5"/>
  <c r="S4687" i="5"/>
  <c r="S4690" i="5"/>
  <c r="S4693" i="5"/>
  <c r="S4696" i="5"/>
  <c r="S4699" i="5"/>
  <c r="S4702" i="5"/>
  <c r="S4705" i="5"/>
  <c r="S4708" i="5"/>
  <c r="S4711" i="5"/>
  <c r="S4714" i="5"/>
  <c r="S4717" i="5"/>
  <c r="S4720" i="5"/>
  <c r="S4723" i="5"/>
  <c r="S4726" i="5"/>
  <c r="S4729" i="5"/>
  <c r="S4732" i="5"/>
  <c r="S4735" i="5"/>
  <c r="S4738" i="5"/>
  <c r="S4741" i="5"/>
  <c r="S4744" i="5"/>
  <c r="S4747" i="5"/>
  <c r="S4750" i="5"/>
  <c r="S4753" i="5"/>
  <c r="S4756" i="5"/>
  <c r="S4759" i="5"/>
  <c r="S4762" i="5"/>
  <c r="S4765" i="5"/>
  <c r="S4768" i="5"/>
  <c r="S4771" i="5"/>
  <c r="S4774" i="5"/>
  <c r="S4777" i="5"/>
  <c r="S4780" i="5"/>
  <c r="S4783" i="5"/>
  <c r="S4786" i="5"/>
  <c r="S4789" i="5"/>
  <c r="S4792" i="5"/>
  <c r="S4795" i="5"/>
  <c r="S4798" i="5"/>
  <c r="S4801" i="5"/>
  <c r="S4804" i="5"/>
  <c r="S4807" i="5"/>
  <c r="S4810" i="5"/>
  <c r="S4813" i="5"/>
  <c r="S4816" i="5"/>
  <c r="S4819" i="5"/>
  <c r="S4822" i="5"/>
  <c r="S4825" i="5"/>
  <c r="S4828" i="5"/>
  <c r="S4831" i="5"/>
  <c r="S4834" i="5"/>
  <c r="S4837" i="5"/>
  <c r="S4840" i="5"/>
  <c r="S4843" i="5"/>
  <c r="S4846" i="5"/>
  <c r="S4849" i="5"/>
  <c r="S4852" i="5"/>
  <c r="S4855" i="5"/>
  <c r="S4858" i="5"/>
  <c r="S4861" i="5"/>
  <c r="S4864" i="5"/>
  <c r="S4867" i="5"/>
  <c r="S4870" i="5"/>
  <c r="S4873" i="5"/>
  <c r="S4876" i="5"/>
  <c r="S4879" i="5"/>
  <c r="S4882" i="5"/>
  <c r="S4885" i="5"/>
  <c r="S4888" i="5"/>
  <c r="S4891" i="5"/>
  <c r="S4894" i="5"/>
  <c r="S4897" i="5"/>
  <c r="S4900" i="5"/>
  <c r="S4903" i="5"/>
  <c r="S4906" i="5"/>
  <c r="S4909" i="5"/>
  <c r="S4912" i="5"/>
  <c r="S4915" i="5"/>
  <c r="S4918" i="5"/>
  <c r="S4921" i="5"/>
  <c r="S4924" i="5"/>
  <c r="S4927" i="5"/>
  <c r="S4930" i="5"/>
  <c r="S4933" i="5"/>
  <c r="S4936" i="5"/>
  <c r="S4939" i="5"/>
  <c r="S4942" i="5"/>
  <c r="S4945" i="5"/>
  <c r="S4948" i="5"/>
  <c r="S4951" i="5"/>
  <c r="S4954" i="5"/>
  <c r="S4957" i="5"/>
  <c r="S4960" i="5"/>
  <c r="S4963" i="5"/>
  <c r="S4966" i="5"/>
  <c r="S4969" i="5"/>
  <c r="S4972" i="5"/>
  <c r="S4975" i="5"/>
  <c r="S4978" i="5"/>
  <c r="S4981" i="5"/>
  <c r="S4984" i="5"/>
  <c r="S4987" i="5"/>
  <c r="S4990" i="5"/>
  <c r="S4993" i="5"/>
  <c r="S4996" i="5"/>
  <c r="S4999" i="5"/>
  <c r="S5002" i="5"/>
  <c r="S5005" i="5"/>
  <c r="S5008" i="5"/>
  <c r="S5011" i="5"/>
  <c r="S5014" i="5"/>
  <c r="S5017" i="5"/>
  <c r="S5020" i="5"/>
  <c r="S5023" i="5"/>
  <c r="S5026" i="5"/>
  <c r="S5029" i="5"/>
  <c r="S5032" i="5"/>
  <c r="S5035" i="5"/>
  <c r="S5038" i="5"/>
  <c r="S5041" i="5"/>
  <c r="S5044" i="5"/>
  <c r="S5047" i="5"/>
  <c r="S5050" i="5"/>
  <c r="S5053" i="5"/>
  <c r="S5056" i="5"/>
  <c r="S5059" i="5"/>
  <c r="S5062" i="5"/>
  <c r="S5065" i="5"/>
  <c r="S5068" i="5"/>
  <c r="S5071" i="5"/>
  <c r="S5074" i="5"/>
  <c r="S5077" i="5"/>
  <c r="S5080" i="5"/>
  <c r="S5083" i="5"/>
  <c r="S5086" i="5"/>
  <c r="S5089" i="5"/>
  <c r="S5092" i="5"/>
  <c r="S5095" i="5"/>
  <c r="S5098" i="5"/>
  <c r="S5101" i="5"/>
  <c r="S5104" i="5"/>
  <c r="S5107" i="5"/>
  <c r="S5110" i="5"/>
  <c r="S5113" i="5"/>
  <c r="S5116" i="5"/>
  <c r="S5119" i="5"/>
  <c r="S5122" i="5"/>
  <c r="S5125" i="5"/>
  <c r="S5128" i="5"/>
  <c r="S5131" i="5"/>
  <c r="S5134" i="5"/>
  <c r="S5137" i="5"/>
  <c r="S5140" i="5"/>
  <c r="S5143" i="5"/>
  <c r="S5146" i="5"/>
  <c r="S5149" i="5"/>
  <c r="S5152" i="5"/>
  <c r="S5155" i="5"/>
  <c r="S5158" i="5"/>
  <c r="S5161" i="5"/>
  <c r="S5164" i="5"/>
  <c r="S5167" i="5"/>
  <c r="S5170" i="5"/>
  <c r="S5173" i="5"/>
  <c r="S5176" i="5"/>
  <c r="S5179" i="5"/>
  <c r="S5182" i="5"/>
  <c r="S5185" i="5"/>
  <c r="S5188" i="5"/>
  <c r="S5191" i="5"/>
  <c r="S5194" i="5"/>
  <c r="S5197" i="5"/>
  <c r="S5200" i="5"/>
  <c r="S5203" i="5"/>
  <c r="S5206" i="5"/>
  <c r="S5209" i="5"/>
  <c r="S5212" i="5"/>
  <c r="S5215" i="5"/>
  <c r="S5218" i="5"/>
  <c r="S5221" i="5"/>
  <c r="S5224" i="5"/>
  <c r="S5227" i="5"/>
  <c r="S5230" i="5"/>
  <c r="S5233" i="5"/>
  <c r="S5236" i="5"/>
  <c r="S5239" i="5"/>
  <c r="S5242" i="5"/>
  <c r="S5245" i="5"/>
  <c r="S5248" i="5"/>
  <c r="S5251" i="5"/>
  <c r="S5254" i="5"/>
  <c r="S5257" i="5"/>
  <c r="S5260" i="5"/>
  <c r="S5263" i="5"/>
  <c r="S5266" i="5"/>
  <c r="S5269" i="5"/>
  <c r="S5272" i="5"/>
  <c r="S5275" i="5"/>
  <c r="S5278" i="5"/>
  <c r="S5281" i="5"/>
  <c r="S5284" i="5"/>
  <c r="S5287" i="5"/>
  <c r="S5290" i="5"/>
  <c r="S5293" i="5"/>
  <c r="S5296" i="5"/>
  <c r="S5299" i="5"/>
  <c r="S5302" i="5"/>
  <c r="S5305" i="5"/>
  <c r="S5308" i="5"/>
  <c r="S5311" i="5"/>
  <c r="S5314" i="5"/>
  <c r="S5317" i="5"/>
  <c r="S5320" i="5"/>
  <c r="S5323" i="5"/>
  <c r="S5326" i="5"/>
  <c r="S5329" i="5"/>
  <c r="S5332" i="5"/>
  <c r="S5335" i="5"/>
  <c r="S5338" i="5"/>
  <c r="S5341" i="5"/>
  <c r="S5344" i="5"/>
  <c r="S5347" i="5"/>
  <c r="S5350" i="5"/>
  <c r="S5353" i="5"/>
  <c r="S5356" i="5"/>
  <c r="S5359" i="5"/>
  <c r="S5362" i="5"/>
  <c r="S5365" i="5"/>
  <c r="S5368" i="5"/>
  <c r="S5371" i="5"/>
  <c r="S5374" i="5"/>
  <c r="S5377" i="5"/>
  <c r="S5380" i="5"/>
  <c r="S5383" i="5"/>
  <c r="S5386" i="5"/>
  <c r="S5389" i="5"/>
  <c r="S5392" i="5"/>
  <c r="S5395" i="5"/>
  <c r="S5398" i="5"/>
  <c r="S5401" i="5"/>
  <c r="S5404" i="5"/>
  <c r="S5407" i="5"/>
  <c r="S5410" i="5"/>
  <c r="S5413" i="5"/>
  <c r="S5416" i="5"/>
  <c r="S5419" i="5"/>
  <c r="S5422" i="5"/>
  <c r="S5425" i="5"/>
  <c r="S5428" i="5"/>
  <c r="S5431" i="5"/>
  <c r="S5434" i="5"/>
  <c r="S5437" i="5"/>
  <c r="S5440" i="5"/>
  <c r="S5443" i="5"/>
  <c r="S5446" i="5"/>
  <c r="S5449" i="5"/>
  <c r="S5452" i="5"/>
  <c r="S5455" i="5"/>
  <c r="S5458" i="5"/>
  <c r="S5461" i="5"/>
  <c r="S5464" i="5"/>
  <c r="S5467" i="5"/>
  <c r="S5470" i="5"/>
  <c r="S5473" i="5"/>
  <c r="S5476" i="5"/>
  <c r="S5479" i="5"/>
  <c r="S5482" i="5"/>
  <c r="S5485" i="5"/>
  <c r="S5488" i="5"/>
  <c r="S5491" i="5"/>
  <c r="S5494" i="5"/>
  <c r="S5497" i="5"/>
  <c r="S5500" i="5"/>
  <c r="S5503" i="5"/>
  <c r="S5506" i="5"/>
  <c r="S5509" i="5"/>
  <c r="S5512" i="5"/>
  <c r="S5515" i="5"/>
  <c r="S5518" i="5"/>
  <c r="S5521" i="5"/>
  <c r="S5524" i="5"/>
  <c r="S5527" i="5"/>
  <c r="S5530" i="5"/>
  <c r="S5533" i="5"/>
  <c r="S5536" i="5"/>
  <c r="S5539" i="5"/>
  <c r="S5542" i="5"/>
  <c r="S5545" i="5"/>
  <c r="S5548" i="5"/>
  <c r="S5551" i="5"/>
  <c r="S5554" i="5"/>
  <c r="S5557" i="5"/>
  <c r="S5560" i="5"/>
  <c r="S5563" i="5"/>
  <c r="S5566" i="5"/>
  <c r="S5569" i="5"/>
  <c r="S5572" i="5"/>
  <c r="S5575" i="5"/>
  <c r="S5578" i="5"/>
  <c r="S5581" i="5"/>
  <c r="S5584" i="5"/>
  <c r="S5587" i="5"/>
  <c r="S5590" i="5"/>
  <c r="S5593" i="5"/>
  <c r="S5596" i="5"/>
  <c r="S5599" i="5"/>
  <c r="S5602" i="5"/>
  <c r="S5605" i="5"/>
  <c r="S5608" i="5"/>
  <c r="S5611" i="5"/>
  <c r="S5614" i="5"/>
  <c r="S5617" i="5"/>
  <c r="S5620" i="5"/>
  <c r="S5623" i="5"/>
  <c r="S5626" i="5"/>
  <c r="S5629" i="5"/>
  <c r="S5632" i="5"/>
  <c r="S5635" i="5"/>
  <c r="S5638" i="5"/>
  <c r="S5641" i="5"/>
  <c r="S5644" i="5"/>
  <c r="S5647" i="5"/>
  <c r="S5650" i="5"/>
  <c r="S5653" i="5"/>
  <c r="S5656" i="5"/>
  <c r="S5659" i="5"/>
  <c r="S5662" i="5"/>
  <c r="S5665" i="5"/>
  <c r="S5668" i="5"/>
  <c r="S5671" i="5"/>
  <c r="S5674" i="5"/>
  <c r="S5677" i="5"/>
  <c r="S5680" i="5"/>
  <c r="S5683" i="5"/>
  <c r="S5686" i="5"/>
  <c r="S5689" i="5"/>
  <c r="S5692" i="5"/>
  <c r="S5695" i="5"/>
  <c r="S5698" i="5"/>
  <c r="S5701" i="5"/>
  <c r="S5704" i="5"/>
  <c r="S5707" i="5"/>
  <c r="S5710" i="5"/>
  <c r="S5713" i="5"/>
  <c r="S5716" i="5"/>
  <c r="S5719" i="5"/>
  <c r="S5722" i="5"/>
  <c r="S5725" i="5"/>
  <c r="S5728" i="5"/>
  <c r="S5731" i="5"/>
  <c r="S5734" i="5"/>
  <c r="S5737" i="5"/>
  <c r="S5740" i="5"/>
  <c r="S5743" i="5"/>
  <c r="S5746" i="5"/>
  <c r="S5749" i="5"/>
  <c r="S5752" i="5"/>
  <c r="S5755" i="5"/>
  <c r="S5758" i="5"/>
  <c r="S5761" i="5"/>
  <c r="S5764" i="5"/>
  <c r="S5767" i="5"/>
  <c r="S5770" i="5"/>
  <c r="S5773" i="5"/>
  <c r="S5776" i="5"/>
  <c r="S5779" i="5"/>
  <c r="S5782" i="5"/>
  <c r="S5785" i="5"/>
  <c r="S5788" i="5"/>
  <c r="S5791" i="5"/>
  <c r="S5794" i="5"/>
  <c r="S5797" i="5"/>
  <c r="S5800" i="5"/>
  <c r="S5803" i="5"/>
  <c r="S5806" i="5"/>
  <c r="S5809" i="5"/>
  <c r="S5812" i="5"/>
  <c r="S5815" i="5"/>
  <c r="S5818" i="5"/>
  <c r="S5821" i="5"/>
  <c r="S5824" i="5"/>
  <c r="S5827" i="5"/>
  <c r="S5830" i="5"/>
  <c r="S5833" i="5"/>
  <c r="S5836" i="5"/>
  <c r="S5839" i="5"/>
  <c r="S5842" i="5"/>
  <c r="S5845" i="5"/>
  <c r="S5848" i="5"/>
  <c r="S5851" i="5"/>
  <c r="S5854" i="5"/>
  <c r="S5857" i="5"/>
  <c r="S5860" i="5"/>
  <c r="S5863" i="5"/>
  <c r="S5866" i="5"/>
  <c r="S5869" i="5"/>
  <c r="S5872" i="5"/>
  <c r="S5875" i="5"/>
  <c r="S5878" i="5"/>
  <c r="S5881" i="5"/>
  <c r="S5884" i="5"/>
  <c r="S5887" i="5"/>
  <c r="S5890" i="5"/>
  <c r="S5893" i="5"/>
  <c r="S5896" i="5"/>
  <c r="S5899" i="5"/>
  <c r="S5902" i="5"/>
  <c r="S5905" i="5"/>
  <c r="S5908" i="5"/>
  <c r="S5911" i="5"/>
  <c r="S5914" i="5"/>
  <c r="S5917" i="5"/>
  <c r="S5920" i="5"/>
  <c r="S5923" i="5"/>
  <c r="S5926" i="5"/>
  <c r="S5929" i="5"/>
  <c r="S5932" i="5"/>
  <c r="S5935" i="5"/>
  <c r="S5938" i="5"/>
  <c r="S5941" i="5"/>
  <c r="S5944" i="5"/>
  <c r="S5947" i="5"/>
  <c r="S5950" i="5"/>
  <c r="S5953" i="5"/>
  <c r="S5956" i="5"/>
  <c r="S5959" i="5"/>
  <c r="S5962" i="5"/>
  <c r="S5965" i="5"/>
  <c r="S5968" i="5"/>
  <c r="S5971" i="5"/>
  <c r="S5974" i="5"/>
  <c r="S5977" i="5"/>
  <c r="S5980" i="5"/>
  <c r="S5983" i="5"/>
  <c r="S5986" i="5"/>
  <c r="S5989" i="5"/>
  <c r="S5992" i="5"/>
  <c r="S5995" i="5"/>
  <c r="S5998" i="5"/>
  <c r="S6001" i="5"/>
  <c r="S6004" i="5"/>
  <c r="S6007" i="5"/>
  <c r="S6010" i="5"/>
  <c r="S6013" i="5"/>
  <c r="S6016" i="5"/>
  <c r="S6019" i="5"/>
  <c r="S6022" i="5"/>
  <c r="S6025" i="5"/>
  <c r="S6028" i="5"/>
  <c r="S6031" i="5"/>
  <c r="S6034" i="5"/>
  <c r="S6037" i="5"/>
  <c r="S6040" i="5"/>
  <c r="S6043" i="5"/>
  <c r="S6046" i="5"/>
  <c r="S6049" i="5"/>
  <c r="S6052" i="5"/>
  <c r="S6055" i="5"/>
  <c r="S6058" i="5"/>
  <c r="S6061" i="5"/>
  <c r="S6064" i="5"/>
  <c r="S6067" i="5"/>
  <c r="S6070" i="5"/>
  <c r="S6073" i="5"/>
  <c r="S6076" i="5"/>
  <c r="S6079" i="5"/>
  <c r="S6082" i="5"/>
  <c r="S6085" i="5"/>
  <c r="S6088" i="5"/>
  <c r="S6091" i="5"/>
  <c r="S6094" i="5"/>
  <c r="S6097" i="5"/>
  <c r="S6100" i="5"/>
  <c r="S6103" i="5"/>
  <c r="S6106" i="5"/>
  <c r="S6109" i="5"/>
  <c r="S6112" i="5"/>
  <c r="S6115" i="5"/>
  <c r="S6118" i="5"/>
  <c r="S6121" i="5"/>
  <c r="S6124" i="5"/>
  <c r="S6127" i="5"/>
  <c r="S6130" i="5"/>
  <c r="S6133" i="5"/>
  <c r="S6136" i="5"/>
  <c r="S6139" i="5"/>
  <c r="S6142" i="5"/>
  <c r="S6145" i="5"/>
  <c r="S6148" i="5"/>
  <c r="S6151" i="5"/>
  <c r="S6154" i="5"/>
  <c r="S6157" i="5"/>
  <c r="S6160" i="5"/>
  <c r="S6163" i="5"/>
  <c r="S6166" i="5"/>
  <c r="S6169" i="5"/>
  <c r="S6172" i="5"/>
  <c r="S6175" i="5"/>
  <c r="S6178" i="5"/>
  <c r="S6181" i="5"/>
  <c r="S6184" i="5"/>
  <c r="S6187" i="5"/>
  <c r="S6190" i="5"/>
  <c r="S6193" i="5"/>
  <c r="S6196" i="5"/>
  <c r="S6199" i="5"/>
  <c r="S6202" i="5"/>
  <c r="S6205" i="5"/>
  <c r="S6208" i="5"/>
  <c r="S6211" i="5"/>
  <c r="S6214" i="5"/>
  <c r="S6217" i="5"/>
  <c r="S6220" i="5"/>
  <c r="S6223" i="5"/>
  <c r="S6226" i="5"/>
  <c r="S6229" i="5"/>
  <c r="S6232" i="5"/>
  <c r="S6235" i="5"/>
  <c r="S6238" i="5"/>
  <c r="S6241" i="5"/>
  <c r="S6244" i="5"/>
  <c r="S6247" i="5"/>
  <c r="S6250" i="5"/>
  <c r="S6253" i="5"/>
  <c r="S6256" i="5"/>
  <c r="S6259" i="5"/>
  <c r="S6262" i="5"/>
  <c r="S6265" i="5"/>
  <c r="S6268" i="5"/>
  <c r="S6271" i="5"/>
  <c r="S6274" i="5"/>
  <c r="S6277" i="5"/>
  <c r="S6280" i="5"/>
  <c r="S6283" i="5"/>
  <c r="S6286" i="5"/>
  <c r="S6289" i="5"/>
  <c r="S6292" i="5"/>
  <c r="S6295" i="5"/>
  <c r="S6298" i="5"/>
  <c r="S6301" i="5"/>
  <c r="S6304" i="5"/>
  <c r="S6307" i="5"/>
  <c r="S6310" i="5"/>
  <c r="S6313" i="5"/>
  <c r="S6316" i="5"/>
  <c r="S6319" i="5"/>
  <c r="S6322" i="5"/>
  <c r="S6325" i="5"/>
  <c r="S6328" i="5"/>
  <c r="S6331" i="5"/>
  <c r="S6334" i="5"/>
  <c r="S6337" i="5"/>
  <c r="S6340" i="5"/>
  <c r="S6343" i="5"/>
  <c r="S6346" i="5"/>
  <c r="S6349" i="5"/>
  <c r="S6352" i="5"/>
  <c r="S6355" i="5"/>
  <c r="S6358" i="5"/>
  <c r="S6361" i="5"/>
  <c r="S6364" i="5"/>
  <c r="S6367" i="5"/>
  <c r="S6370" i="5"/>
  <c r="S6373" i="5"/>
  <c r="S6376" i="5"/>
  <c r="S6379" i="5"/>
  <c r="S6382" i="5"/>
  <c r="S6385" i="5"/>
  <c r="S6388" i="5"/>
  <c r="S6391" i="5"/>
  <c r="S6394" i="5"/>
  <c r="S6397" i="5"/>
  <c r="S6400" i="5"/>
  <c r="S6403" i="5"/>
  <c r="S6406" i="5"/>
  <c r="S6409" i="5"/>
  <c r="S6412" i="5"/>
  <c r="S6415" i="5"/>
  <c r="S6418" i="5"/>
  <c r="S6421" i="5"/>
  <c r="S6424" i="5"/>
  <c r="S6427" i="5"/>
  <c r="S6430" i="5"/>
  <c r="S6433" i="5"/>
  <c r="S6436" i="5"/>
  <c r="S6439" i="5"/>
  <c r="S6442" i="5"/>
  <c r="S6445" i="5"/>
  <c r="S6448" i="5"/>
  <c r="S6451" i="5"/>
  <c r="S6454" i="5"/>
  <c r="S6457" i="5"/>
  <c r="S6460" i="5"/>
  <c r="S6463" i="5"/>
  <c r="S6466" i="5"/>
  <c r="S6469" i="5"/>
  <c r="S6472" i="5"/>
  <c r="S6475" i="5"/>
  <c r="S6478" i="5"/>
  <c r="S6481" i="5"/>
  <c r="S6484" i="5"/>
  <c r="S6487" i="5"/>
  <c r="S6490" i="5"/>
  <c r="S6493" i="5"/>
  <c r="S6496" i="5"/>
  <c r="S6499" i="5"/>
  <c r="S6502" i="5"/>
  <c r="S6505" i="5"/>
  <c r="S6508" i="5"/>
  <c r="S6511" i="5"/>
  <c r="S6514" i="5"/>
  <c r="S6517" i="5"/>
  <c r="S6520" i="5"/>
  <c r="S6523" i="5"/>
  <c r="S6526" i="5"/>
  <c r="S6529" i="5"/>
  <c r="S6532" i="5"/>
  <c r="S6535" i="5"/>
  <c r="S6538" i="5"/>
  <c r="S6541" i="5"/>
  <c r="S6544" i="5"/>
  <c r="S6547" i="5"/>
  <c r="S6550" i="5"/>
  <c r="S6553" i="5"/>
  <c r="S6556" i="5"/>
  <c r="S6559" i="5"/>
  <c r="S6562" i="5"/>
  <c r="S6565" i="5"/>
  <c r="S6568" i="5"/>
  <c r="S6571" i="5"/>
  <c r="S6574" i="5"/>
  <c r="S6577" i="5"/>
  <c r="S6580" i="5"/>
  <c r="S6583" i="5"/>
  <c r="S6586" i="5"/>
  <c r="S6589" i="5"/>
  <c r="S6592" i="5"/>
  <c r="S6595" i="5"/>
  <c r="S6598" i="5"/>
  <c r="S6601" i="5"/>
  <c r="S6604" i="5"/>
  <c r="S6607" i="5"/>
  <c r="S6610" i="5"/>
  <c r="S6613" i="5"/>
  <c r="S6616" i="5"/>
  <c r="S6619" i="5"/>
  <c r="S6622" i="5"/>
  <c r="S6625" i="5"/>
  <c r="S6628" i="5"/>
  <c r="S6631" i="5"/>
  <c r="S6634" i="5"/>
  <c r="S6637" i="5"/>
  <c r="S6640" i="5"/>
  <c r="S6643" i="5"/>
  <c r="S6646" i="5"/>
  <c r="S6649" i="5"/>
  <c r="S6652" i="5"/>
  <c r="S6655" i="5"/>
  <c r="S6658" i="5"/>
  <c r="S6661" i="5"/>
  <c r="S6664" i="5"/>
  <c r="S6667" i="5"/>
  <c r="S6670" i="5"/>
  <c r="S6673" i="5"/>
  <c r="S6676" i="5"/>
  <c r="S6679" i="5"/>
  <c r="S6682" i="5"/>
  <c r="S6685" i="5"/>
  <c r="S6688" i="5"/>
  <c r="S6691" i="5"/>
  <c r="S6694" i="5"/>
  <c r="S6697" i="5"/>
  <c r="S6700" i="5"/>
  <c r="S6703" i="5"/>
  <c r="S6706" i="5"/>
  <c r="S6709" i="5"/>
  <c r="S6712" i="5"/>
  <c r="S6715" i="5"/>
  <c r="S6718" i="5"/>
  <c r="S6721" i="5"/>
  <c r="S6724" i="5"/>
  <c r="S6727" i="5"/>
  <c r="S6730" i="5"/>
  <c r="S6733" i="5"/>
  <c r="S6736" i="5"/>
  <c r="S6739" i="5"/>
  <c r="S6742" i="5"/>
  <c r="S6745" i="5"/>
  <c r="S6748" i="5"/>
  <c r="S6751" i="5"/>
  <c r="S6754" i="5"/>
  <c r="S6757" i="5"/>
  <c r="S6760" i="5"/>
  <c r="S6763" i="5"/>
  <c r="S6766" i="5"/>
  <c r="S6769" i="5"/>
  <c r="S6772" i="5"/>
  <c r="S6775" i="5"/>
  <c r="S6778" i="5"/>
  <c r="S6781" i="5"/>
  <c r="S6784" i="5"/>
  <c r="S6787" i="5"/>
  <c r="S6790" i="5"/>
  <c r="S6793" i="5"/>
  <c r="S6796" i="5"/>
  <c r="S6799" i="5"/>
  <c r="S6802" i="5"/>
  <c r="S6805" i="5"/>
  <c r="S6808" i="5"/>
  <c r="S6811" i="5"/>
  <c r="S6814" i="5"/>
  <c r="S6817" i="5"/>
  <c r="S6820" i="5"/>
  <c r="S6823" i="5"/>
  <c r="S6826" i="5"/>
  <c r="S6829" i="5"/>
  <c r="S6832" i="5"/>
  <c r="S6835" i="5"/>
  <c r="S6838" i="5"/>
  <c r="S6841" i="5"/>
  <c r="S6844" i="5"/>
  <c r="S6847" i="5"/>
  <c r="S6850" i="5"/>
  <c r="S6853" i="5"/>
  <c r="S6856" i="5"/>
  <c r="S6859" i="5"/>
  <c r="S6862" i="5"/>
  <c r="S6865" i="5"/>
  <c r="S6868" i="5"/>
  <c r="S6871" i="5"/>
  <c r="S6874" i="5"/>
  <c r="S6877" i="5"/>
  <c r="S6880" i="5"/>
  <c r="S6883" i="5"/>
  <c r="S6886" i="5"/>
  <c r="S6889" i="5"/>
  <c r="S6892" i="5"/>
  <c r="S6895" i="5"/>
  <c r="S6898" i="5"/>
  <c r="S6901" i="5"/>
  <c r="S6904" i="5"/>
  <c r="S6907" i="5"/>
  <c r="S6910" i="5"/>
  <c r="S6913" i="5"/>
  <c r="S6916" i="5"/>
  <c r="S6919" i="5"/>
  <c r="S6922" i="5"/>
  <c r="S6925" i="5"/>
  <c r="S6928" i="5"/>
  <c r="S6931" i="5"/>
  <c r="S6934" i="5"/>
  <c r="S6937" i="5"/>
  <c r="S6940" i="5"/>
  <c r="S6943" i="5"/>
  <c r="S6946" i="5"/>
  <c r="S6949" i="5"/>
  <c r="S6952" i="5"/>
  <c r="S6955" i="5"/>
  <c r="S6958" i="5"/>
  <c r="S6961" i="5"/>
  <c r="S6964" i="5"/>
  <c r="S6967" i="5"/>
  <c r="S6970" i="5"/>
  <c r="S6973" i="5"/>
  <c r="S6976" i="5"/>
  <c r="S6979" i="5"/>
  <c r="S6982" i="5"/>
  <c r="S6985" i="5"/>
  <c r="S6988" i="5"/>
  <c r="S6991" i="5"/>
  <c r="S6994" i="5"/>
  <c r="S6997" i="5"/>
  <c r="S7000" i="5"/>
  <c r="S7003" i="5"/>
  <c r="S7006" i="5"/>
  <c r="S7009" i="5"/>
  <c r="S7012" i="5"/>
  <c r="S7015" i="5"/>
  <c r="S7018" i="5"/>
  <c r="S7021" i="5"/>
  <c r="S7024" i="5"/>
  <c r="S7027" i="5"/>
  <c r="S7030" i="5"/>
  <c r="S7033" i="5"/>
  <c r="S7036" i="5"/>
  <c r="S7039" i="5"/>
  <c r="S7042" i="5"/>
  <c r="S7045" i="5"/>
  <c r="S7048" i="5"/>
  <c r="S7051" i="5"/>
  <c r="S7054" i="5"/>
  <c r="S7057" i="5"/>
  <c r="S7060" i="5"/>
  <c r="S7063" i="5"/>
  <c r="S7066" i="5"/>
  <c r="S7069" i="5"/>
  <c r="S7072" i="5"/>
  <c r="S7075" i="5"/>
  <c r="S7078" i="5"/>
  <c r="S7081" i="5"/>
  <c r="S7084" i="5"/>
  <c r="S7087" i="5"/>
  <c r="S7090" i="5"/>
  <c r="S7093" i="5"/>
  <c r="S7096" i="5"/>
  <c r="S7099" i="5"/>
  <c r="S7102" i="5"/>
  <c r="S7105" i="5"/>
  <c r="S7108" i="5"/>
  <c r="S7111" i="5"/>
  <c r="S7114" i="5"/>
  <c r="S7117" i="5"/>
  <c r="S7120" i="5"/>
  <c r="S7123" i="5"/>
  <c r="S7126" i="5"/>
  <c r="S7129" i="5"/>
  <c r="S7132" i="5"/>
  <c r="S7135" i="5"/>
  <c r="S7138" i="5"/>
  <c r="S7141" i="5"/>
  <c r="S7144" i="5"/>
  <c r="S7147" i="5"/>
  <c r="S7150" i="5"/>
  <c r="S7153" i="5"/>
  <c r="S7156" i="5"/>
  <c r="S7159" i="5"/>
  <c r="S7162" i="5"/>
  <c r="S7165" i="5"/>
  <c r="S7168" i="5"/>
  <c r="S7171" i="5"/>
  <c r="S7174" i="5"/>
  <c r="S7177" i="5"/>
  <c r="S7180" i="5"/>
  <c r="S7183" i="5"/>
  <c r="S7186" i="5"/>
  <c r="S7189" i="5"/>
  <c r="S7192" i="5"/>
  <c r="S7195" i="5"/>
  <c r="S7198" i="5"/>
  <c r="S7201" i="5"/>
  <c r="S7204" i="5"/>
  <c r="S7207" i="5"/>
  <c r="S7210" i="5"/>
  <c r="S7213" i="5"/>
  <c r="S7216" i="5"/>
  <c r="S7219" i="5"/>
  <c r="S7222" i="5"/>
  <c r="S7225" i="5"/>
  <c r="S7228" i="5"/>
  <c r="S7231" i="5"/>
  <c r="S7234" i="5"/>
  <c r="S7237" i="5"/>
  <c r="S7240" i="5"/>
  <c r="S7243" i="5"/>
  <c r="S7246" i="5"/>
  <c r="S7249" i="5"/>
  <c r="S7252" i="5"/>
  <c r="S7255" i="5"/>
  <c r="S7258" i="5"/>
  <c r="S7261" i="5"/>
  <c r="S7264" i="5"/>
  <c r="S7267" i="5"/>
  <c r="S7270" i="5"/>
  <c r="S7273" i="5"/>
  <c r="S7276" i="5"/>
  <c r="S7279" i="5"/>
  <c r="S7282" i="5"/>
  <c r="S7285" i="5"/>
  <c r="S7288" i="5"/>
  <c r="S7291" i="5"/>
  <c r="S7294" i="5"/>
  <c r="S7297" i="5"/>
  <c r="S7300" i="5"/>
  <c r="S7303" i="5"/>
  <c r="S7306" i="5"/>
  <c r="S7309" i="5"/>
  <c r="S7312" i="5"/>
  <c r="S7315" i="5"/>
  <c r="S7318" i="5"/>
  <c r="S7321" i="5"/>
  <c r="S7324" i="5"/>
  <c r="S7327" i="5"/>
  <c r="S7330" i="5"/>
  <c r="S7333" i="5"/>
  <c r="S7336" i="5"/>
  <c r="S7339" i="5"/>
  <c r="S7342" i="5"/>
  <c r="S7345" i="5"/>
  <c r="S7348" i="5"/>
  <c r="S7351" i="5"/>
  <c r="S7354" i="5"/>
  <c r="S7357" i="5"/>
  <c r="S7360" i="5"/>
  <c r="S7363" i="5"/>
  <c r="S7366" i="5"/>
  <c r="S7369" i="5"/>
  <c r="S7372" i="5"/>
  <c r="S7375" i="5"/>
  <c r="S7378" i="5"/>
  <c r="S7381" i="5"/>
  <c r="S7384" i="5"/>
  <c r="S7387" i="5"/>
  <c r="S7390" i="5"/>
  <c r="S7393" i="5"/>
  <c r="S7396" i="5"/>
  <c r="S7399" i="5"/>
  <c r="S7402" i="5"/>
  <c r="S7405" i="5"/>
  <c r="S7408" i="5"/>
  <c r="S7411" i="5"/>
  <c r="S7414" i="5"/>
  <c r="S7417" i="5"/>
  <c r="S7420" i="5"/>
  <c r="S7423" i="5"/>
  <c r="S7426" i="5"/>
  <c r="S7429" i="5"/>
  <c r="S7432" i="5"/>
  <c r="S7435" i="5"/>
  <c r="S7438" i="5"/>
  <c r="S7441" i="5"/>
  <c r="S7444" i="5"/>
  <c r="S7447" i="5"/>
  <c r="S7450" i="5"/>
  <c r="S7453" i="5"/>
  <c r="S7456" i="5"/>
  <c r="S7459" i="5"/>
  <c r="S7462" i="5"/>
  <c r="S7465" i="5"/>
  <c r="S7468" i="5"/>
  <c r="S7471" i="5"/>
  <c r="S7474" i="5"/>
  <c r="S7477" i="5"/>
  <c r="S7480" i="5"/>
  <c r="S7483" i="5"/>
  <c r="S7486" i="5"/>
  <c r="S7489" i="5"/>
  <c r="S7492" i="5"/>
  <c r="S7495" i="5"/>
  <c r="S7498" i="5"/>
  <c r="S7501" i="5"/>
  <c r="S7504" i="5"/>
  <c r="S7507" i="5"/>
  <c r="S7510" i="5"/>
  <c r="S7513" i="5"/>
  <c r="S7516" i="5"/>
  <c r="S7519" i="5"/>
  <c r="S7522" i="5"/>
  <c r="S7525" i="5"/>
  <c r="S7528" i="5"/>
  <c r="S7531" i="5"/>
  <c r="S7534" i="5"/>
  <c r="S7537" i="5"/>
  <c r="S7540" i="5"/>
  <c r="S7543" i="5"/>
  <c r="S7546" i="5"/>
  <c r="S7549" i="5"/>
  <c r="S7552" i="5"/>
  <c r="S7555" i="5"/>
  <c r="S7558" i="5"/>
  <c r="S7561" i="5"/>
  <c r="S7564" i="5"/>
  <c r="S7567" i="5"/>
  <c r="S7570" i="5"/>
  <c r="S7573" i="5"/>
  <c r="S7576" i="5"/>
  <c r="S7579" i="5"/>
  <c r="S7582" i="5"/>
  <c r="S7585" i="5"/>
  <c r="S7588" i="5"/>
  <c r="S7591" i="5"/>
  <c r="S7594" i="5"/>
  <c r="S7597" i="5"/>
  <c r="S7600" i="5"/>
  <c r="S7603" i="5"/>
  <c r="S7606" i="5"/>
  <c r="S7609" i="5"/>
  <c r="S7612" i="5"/>
  <c r="S7615" i="5"/>
  <c r="S7618" i="5"/>
  <c r="S7621" i="5"/>
  <c r="S7624" i="5"/>
  <c r="S7627" i="5"/>
  <c r="S7630" i="5"/>
  <c r="S7633" i="5"/>
  <c r="S7636" i="5"/>
  <c r="S7639" i="5"/>
  <c r="S7642" i="5"/>
  <c r="S7645" i="5"/>
  <c r="S7648" i="5"/>
  <c r="S7651" i="5"/>
  <c r="S7654" i="5"/>
  <c r="S7657" i="5"/>
  <c r="S7660" i="5"/>
  <c r="S7663" i="5"/>
  <c r="S7666" i="5"/>
  <c r="S7669" i="5"/>
  <c r="S7672" i="5"/>
  <c r="S7675" i="5"/>
  <c r="S7678" i="5"/>
  <c r="S7681" i="5"/>
  <c r="S7684" i="5"/>
  <c r="S7687" i="5"/>
  <c r="S7690" i="5"/>
  <c r="S7693" i="5"/>
  <c r="S7696" i="5"/>
  <c r="S7699" i="5"/>
  <c r="S7702" i="5"/>
  <c r="S7705" i="5"/>
  <c r="S7708" i="5"/>
  <c r="S7711" i="5"/>
  <c r="S7714" i="5"/>
  <c r="S7717" i="5"/>
  <c r="S7720" i="5"/>
  <c r="S7723" i="5"/>
  <c r="S7726" i="5"/>
  <c r="S7729" i="5"/>
  <c r="S7732" i="5"/>
  <c r="S7735" i="5"/>
  <c r="S7738" i="5"/>
  <c r="S7741" i="5"/>
  <c r="S7744" i="5"/>
  <c r="S7747" i="5"/>
  <c r="S7750" i="5"/>
  <c r="S7753" i="5"/>
  <c r="S7756" i="5"/>
  <c r="S7759" i="5"/>
  <c r="S7762" i="5"/>
  <c r="S7765" i="5"/>
  <c r="S7768" i="5"/>
  <c r="S7771" i="5"/>
  <c r="S7774" i="5"/>
  <c r="S7777" i="5"/>
  <c r="S7780" i="5"/>
  <c r="S7783" i="5"/>
  <c r="S7786" i="5"/>
  <c r="S7789" i="5"/>
  <c r="S7792" i="5"/>
  <c r="S7795" i="5"/>
  <c r="S7798" i="5"/>
  <c r="S7801" i="5"/>
  <c r="S7804" i="5"/>
  <c r="S7807" i="5"/>
  <c r="S7810" i="5"/>
  <c r="S7813" i="5"/>
  <c r="S7816" i="5"/>
  <c r="S7819" i="5"/>
  <c r="S7822" i="5"/>
  <c r="S7825" i="5"/>
  <c r="S7828" i="5"/>
  <c r="S7831" i="5"/>
  <c r="S7834" i="5"/>
  <c r="S7837" i="5"/>
  <c r="S7840" i="5"/>
  <c r="S7843" i="5"/>
  <c r="S7846" i="5"/>
  <c r="S7849" i="5"/>
  <c r="S7852" i="5"/>
  <c r="S7855" i="5"/>
  <c r="S7858" i="5"/>
  <c r="S7861" i="5"/>
  <c r="S7864" i="5"/>
  <c r="S7867" i="5"/>
  <c r="S7870" i="5"/>
  <c r="S7873" i="5"/>
  <c r="S7876" i="5"/>
  <c r="S7879" i="5"/>
  <c r="S7882" i="5"/>
  <c r="S7885" i="5"/>
  <c r="S7888" i="5"/>
  <c r="S7891" i="5"/>
  <c r="S7894" i="5"/>
  <c r="S7897" i="5"/>
  <c r="S7900" i="5"/>
  <c r="S7903" i="5"/>
  <c r="S7906" i="5"/>
  <c r="S7909" i="5"/>
  <c r="S7912" i="5"/>
  <c r="S7915" i="5"/>
  <c r="S7918" i="5"/>
  <c r="S7921" i="5"/>
  <c r="S7924" i="5"/>
  <c r="S7927" i="5"/>
  <c r="S7930" i="5"/>
  <c r="S7933" i="5"/>
  <c r="S7936" i="5"/>
  <c r="S7939" i="5"/>
  <c r="S7942" i="5"/>
  <c r="S7945" i="5"/>
  <c r="S7948" i="5"/>
  <c r="S7951" i="5"/>
  <c r="S7954" i="5"/>
  <c r="S7957" i="5"/>
  <c r="S7960" i="5"/>
  <c r="S7963" i="5"/>
  <c r="S7966" i="5"/>
  <c r="S7969" i="5"/>
  <c r="S7972" i="5"/>
  <c r="S7975" i="5"/>
  <c r="S7978" i="5"/>
  <c r="S7981" i="5"/>
  <c r="S7984" i="5"/>
  <c r="S7987" i="5"/>
  <c r="S7990" i="5"/>
  <c r="S7993" i="5"/>
  <c r="S7996" i="5"/>
  <c r="S7999" i="5"/>
  <c r="S8002" i="5"/>
  <c r="S8005" i="5"/>
  <c r="S8008" i="5"/>
  <c r="S8011" i="5"/>
  <c r="S8014" i="5"/>
  <c r="S8017" i="5"/>
  <c r="S8020" i="5"/>
  <c r="S8023" i="5"/>
  <c r="S8026" i="5"/>
  <c r="S8029" i="5"/>
  <c r="S8032" i="5"/>
  <c r="S8035" i="5"/>
  <c r="S8038" i="5"/>
  <c r="S8041" i="5"/>
  <c r="S8044" i="5"/>
  <c r="S8047" i="5"/>
  <c r="S8050" i="5"/>
  <c r="S8053" i="5"/>
  <c r="S8056" i="5"/>
  <c r="S8059" i="5"/>
  <c r="S8065" i="5"/>
  <c r="S8071" i="5"/>
  <c r="S8080" i="5"/>
  <c r="S8097" i="5"/>
  <c r="S8100" i="5"/>
  <c r="S8126" i="5"/>
  <c r="S8152" i="5"/>
  <c r="S8169" i="5"/>
  <c r="S8198" i="5"/>
  <c r="S8224" i="5"/>
  <c r="S8241" i="5"/>
  <c r="S8270" i="5"/>
  <c r="S8296" i="5"/>
  <c r="S8092" i="5"/>
  <c r="S8109" i="5"/>
  <c r="S8112" i="5"/>
  <c r="S8138" i="5"/>
  <c r="S8164" i="5"/>
  <c r="S8181" i="5"/>
  <c r="S8210" i="5"/>
  <c r="S8236" i="5"/>
  <c r="S8253" i="5"/>
  <c r="S8282" i="5"/>
  <c r="S8077" i="5"/>
  <c r="S8089" i="5"/>
  <c r="S8101" i="5"/>
  <c r="S8113" i="5"/>
  <c r="S8125" i="5"/>
  <c r="S8137" i="5"/>
  <c r="S8149" i="5"/>
  <c r="S8161" i="5"/>
  <c r="S8173" i="5"/>
  <c r="S8185" i="5"/>
  <c r="S8197" i="5"/>
  <c r="S8209" i="5"/>
  <c r="S8221" i="5"/>
  <c r="S8233" i="5"/>
  <c r="S8245" i="5"/>
  <c r="S8257" i="5"/>
  <c r="S8269" i="5"/>
  <c r="S8281" i="5"/>
  <c r="S8293" i="5"/>
  <c r="S8075" i="5"/>
  <c r="S8087" i="5"/>
  <c r="S8099" i="5"/>
  <c r="S8111" i="5"/>
  <c r="S8123" i="5"/>
  <c r="S8135" i="5"/>
  <c r="S8147" i="5"/>
  <c r="S8159" i="5"/>
  <c r="S8171" i="5"/>
  <c r="S8183" i="5"/>
  <c r="S8195" i="5"/>
  <c r="S8207" i="5"/>
  <c r="S8219" i="5"/>
  <c r="S8231" i="5"/>
  <c r="S8243" i="5"/>
  <c r="S8255" i="5"/>
  <c r="S8267" i="5"/>
  <c r="S8279" i="5"/>
  <c r="S8291" i="5"/>
  <c r="S8303" i="5"/>
  <c r="S8306" i="5"/>
  <c r="S8309" i="5"/>
  <c r="S8312" i="5"/>
  <c r="S8315" i="5"/>
  <c r="S8318" i="5"/>
  <c r="S8321" i="5"/>
  <c r="S8324" i="5"/>
  <c r="S8327" i="5"/>
  <c r="S8330" i="5"/>
  <c r="S8333" i="5"/>
  <c r="S8336" i="5"/>
  <c r="S8339" i="5"/>
  <c r="S8342" i="5"/>
  <c r="S8345" i="5"/>
  <c r="S8348" i="5"/>
  <c r="S8351" i="5"/>
  <c r="S8354" i="5"/>
  <c r="S8357" i="5"/>
  <c r="S8360" i="5"/>
  <c r="S8363" i="5"/>
  <c r="S8366" i="5"/>
  <c r="S8369" i="5"/>
  <c r="S8372" i="5"/>
  <c r="S8375" i="5"/>
  <c r="S8378" i="5"/>
  <c r="S8381" i="5"/>
  <c r="S8384" i="5"/>
  <c r="S8387" i="5"/>
  <c r="S8390" i="5"/>
  <c r="S8393" i="5"/>
  <c r="S8396" i="5"/>
  <c r="S8399" i="5"/>
  <c r="S8402" i="5"/>
  <c r="S8405" i="5"/>
  <c r="S8408" i="5"/>
  <c r="S8411" i="5"/>
  <c r="S8414" i="5"/>
  <c r="S8417" i="5"/>
  <c r="S8420" i="5"/>
  <c r="S8423" i="5"/>
  <c r="S8426" i="5"/>
  <c r="S8429" i="5"/>
  <c r="S8432" i="5"/>
  <c r="S8435" i="5"/>
  <c r="S8438" i="5"/>
  <c r="S8441" i="5"/>
  <c r="S8444" i="5"/>
  <c r="S8447" i="5"/>
  <c r="S8450" i="5"/>
  <c r="S8453" i="5"/>
  <c r="S8456" i="5"/>
  <c r="S8459" i="5"/>
  <c r="S8462" i="5"/>
  <c r="S8465" i="5"/>
  <c r="S8468" i="5"/>
  <c r="S8471" i="5"/>
  <c r="S8474" i="5"/>
  <c r="S8477" i="5"/>
  <c r="S8480" i="5"/>
  <c r="S8483" i="5"/>
  <c r="S8486" i="5"/>
  <c r="S8489" i="5"/>
  <c r="S8492" i="5"/>
  <c r="S8495" i="5"/>
  <c r="S8498" i="5"/>
  <c r="S8501" i="5"/>
  <c r="S8504" i="5"/>
  <c r="S8507" i="5"/>
  <c r="S8510" i="5"/>
  <c r="S8513" i="5"/>
  <c r="S8516" i="5"/>
  <c r="S8519" i="5"/>
  <c r="S8522" i="5"/>
  <c r="S8525" i="5"/>
  <c r="S8528" i="5"/>
  <c r="S8531" i="5"/>
  <c r="S8534" i="5"/>
  <c r="S8537" i="5"/>
  <c r="S8540" i="5"/>
  <c r="S8543" i="5"/>
  <c r="S8546" i="5"/>
  <c r="S8549" i="5"/>
  <c r="S8552" i="5"/>
  <c r="S8555" i="5"/>
  <c r="S8558" i="5"/>
  <c r="S8561" i="5"/>
  <c r="S8564" i="5"/>
  <c r="S8567" i="5"/>
  <c r="S8570" i="5"/>
  <c r="S8573" i="5"/>
  <c r="S8576" i="5"/>
  <c r="S8579" i="5"/>
  <c r="S8582" i="5"/>
  <c r="S8585" i="5"/>
  <c r="S8588" i="5"/>
  <c r="S8591" i="5"/>
  <c r="S8594" i="5"/>
  <c r="S8597" i="5"/>
  <c r="S8600" i="5"/>
  <c r="S8603" i="5"/>
  <c r="S8606" i="5"/>
  <c r="S8609" i="5"/>
  <c r="S8612" i="5"/>
  <c r="S8615" i="5"/>
  <c r="S8618" i="5"/>
  <c r="S8621" i="5"/>
  <c r="S8624" i="5"/>
  <c r="S8627" i="5"/>
  <c r="S8630" i="5"/>
  <c r="S8633" i="5"/>
  <c r="S8636" i="5"/>
  <c r="S8639" i="5"/>
  <c r="S8642" i="5"/>
  <c r="S8645" i="5"/>
  <c r="S8648" i="5"/>
  <c r="S8651" i="5"/>
  <c r="S8654" i="5"/>
  <c r="S8657" i="5"/>
  <c r="S8660" i="5"/>
  <c r="S8663" i="5"/>
  <c r="S8666" i="5"/>
  <c r="S8669" i="5"/>
  <c r="S8672" i="5"/>
  <c r="S8675" i="5"/>
  <c r="S8678" i="5"/>
  <c r="S8681" i="5"/>
  <c r="S8684" i="5"/>
  <c r="S8687" i="5"/>
  <c r="S8690" i="5"/>
  <c r="S8693" i="5"/>
  <c r="S8696" i="5"/>
  <c r="S8699" i="5"/>
  <c r="S8702" i="5"/>
  <c r="S8705" i="5"/>
  <c r="S8708" i="5"/>
  <c r="S8711" i="5"/>
  <c r="S8714" i="5"/>
  <c r="S8717" i="5"/>
  <c r="S8720" i="5"/>
  <c r="S8723" i="5"/>
  <c r="S8726" i="5"/>
  <c r="S8729" i="5"/>
  <c r="S8732" i="5"/>
  <c r="S8735" i="5"/>
  <c r="S8738" i="5"/>
  <c r="S8741" i="5"/>
  <c r="S8744" i="5"/>
  <c r="S8747" i="5"/>
  <c r="S8750" i="5"/>
  <c r="S8753" i="5"/>
  <c r="S8756" i="5"/>
  <c r="S8759" i="5"/>
  <c r="S8762" i="5"/>
  <c r="S8765" i="5"/>
  <c r="S8768" i="5"/>
  <c r="S8771" i="5"/>
  <c r="S8774" i="5"/>
  <c r="S8777" i="5"/>
  <c r="S8780" i="5"/>
  <c r="S8783" i="5"/>
  <c r="S8786" i="5"/>
  <c r="S8789" i="5"/>
  <c r="S8792" i="5"/>
  <c r="S8795" i="5"/>
  <c r="S8798" i="5"/>
  <c r="S8801" i="5"/>
  <c r="S8804" i="5"/>
  <c r="S8807" i="5"/>
  <c r="S8810" i="5"/>
  <c r="S8813" i="5"/>
  <c r="S8816" i="5"/>
  <c r="S8819" i="5"/>
  <c r="S8822" i="5"/>
  <c r="S8825" i="5"/>
  <c r="S8828" i="5"/>
  <c r="S8831" i="5"/>
  <c r="S8834" i="5"/>
  <c r="S8837" i="5"/>
  <c r="S8840" i="5"/>
  <c r="S8843" i="5"/>
  <c r="S8846" i="5"/>
  <c r="S8849" i="5"/>
  <c r="S8852" i="5"/>
  <c r="S8855" i="5"/>
  <c r="S8858" i="5"/>
  <c r="S8861" i="5"/>
  <c r="S8864" i="5"/>
  <c r="S8867" i="5"/>
  <c r="S8870" i="5"/>
  <c r="S8873" i="5"/>
  <c r="S8876" i="5"/>
  <c r="S8879" i="5"/>
  <c r="S8882" i="5"/>
  <c r="S8885" i="5"/>
  <c r="S8888" i="5"/>
  <c r="S8891" i="5"/>
  <c r="S8894" i="5"/>
  <c r="S8897" i="5"/>
  <c r="S8900" i="5"/>
  <c r="S8903" i="5"/>
  <c r="S8906" i="5"/>
  <c r="S8909" i="5"/>
  <c r="S8912" i="5"/>
  <c r="S8915" i="5"/>
  <c r="S8918" i="5"/>
  <c r="S8921" i="5"/>
  <c r="S8924" i="5"/>
  <c r="S8927" i="5"/>
  <c r="S8930" i="5"/>
  <c r="S8933" i="5"/>
  <c r="S8936" i="5"/>
  <c r="S8939" i="5"/>
  <c r="S8942" i="5"/>
  <c r="S8945" i="5"/>
  <c r="S8948" i="5"/>
  <c r="S8951" i="5"/>
  <c r="S8954" i="5"/>
  <c r="S8957" i="5"/>
  <c r="S8960" i="5"/>
  <c r="S8963" i="5"/>
  <c r="S8966" i="5"/>
  <c r="S8969" i="5"/>
  <c r="S8972" i="5"/>
  <c r="S8975" i="5"/>
  <c r="S8978" i="5"/>
  <c r="S8981" i="5"/>
  <c r="S8984" i="5"/>
  <c r="S8987" i="5"/>
  <c r="S8990" i="5"/>
  <c r="S8993" i="5"/>
  <c r="S8996" i="5"/>
  <c r="S8999" i="5"/>
  <c r="S9002" i="5"/>
  <c r="S9005" i="5"/>
  <c r="S9008" i="5"/>
  <c r="S9011" i="5"/>
  <c r="S9014" i="5"/>
  <c r="S9017" i="5"/>
  <c r="S9020" i="5"/>
  <c r="S9023" i="5"/>
  <c r="S9026" i="5"/>
  <c r="S9029" i="5"/>
  <c r="S9032" i="5"/>
  <c r="S9035" i="5"/>
  <c r="S9038" i="5"/>
  <c r="S9041" i="5"/>
  <c r="S9044" i="5"/>
  <c r="S9047" i="5"/>
  <c r="S9050" i="5"/>
  <c r="S9053" i="5"/>
  <c r="S9056" i="5"/>
  <c r="S9059" i="5"/>
  <c r="S9062" i="5"/>
  <c r="S9065" i="5"/>
  <c r="S9068" i="5"/>
  <c r="S9071" i="5"/>
  <c r="S9074" i="5"/>
  <c r="S9077" i="5"/>
  <c r="S9080" i="5"/>
  <c r="S9083" i="5"/>
  <c r="S9086" i="5"/>
  <c r="S9089" i="5"/>
  <c r="S9092" i="5"/>
  <c r="S9095" i="5"/>
  <c r="S9098" i="5"/>
  <c r="S9101" i="5"/>
  <c r="S9104" i="5"/>
  <c r="S9107" i="5"/>
  <c r="S9110" i="5"/>
  <c r="S9113" i="5"/>
  <c r="S9116" i="5"/>
  <c r="S9119" i="5"/>
  <c r="S9122" i="5"/>
  <c r="S9125" i="5"/>
  <c r="S9128" i="5"/>
  <c r="S9131" i="5"/>
  <c r="S9134" i="5"/>
  <c r="S9137" i="5"/>
  <c r="S9140" i="5"/>
  <c r="S9143" i="5"/>
  <c r="S9146" i="5"/>
  <c r="S9149" i="5"/>
  <c r="S9152" i="5"/>
  <c r="S9155" i="5"/>
  <c r="S9158" i="5"/>
  <c r="S9161" i="5"/>
  <c r="S9164" i="5"/>
  <c r="S9167" i="5"/>
  <c r="S9170" i="5"/>
  <c r="S9173" i="5"/>
  <c r="S9176" i="5"/>
  <c r="S9179" i="5"/>
  <c r="S9182" i="5"/>
  <c r="S9185" i="5"/>
  <c r="S9188" i="5"/>
  <c r="S9191" i="5"/>
  <c r="S9194" i="5"/>
  <c r="S9197" i="5"/>
  <c r="S9200" i="5"/>
  <c r="S9203" i="5"/>
  <c r="S9206" i="5"/>
  <c r="S9209" i="5"/>
  <c r="S9212" i="5"/>
  <c r="S9215" i="5"/>
  <c r="S9218" i="5"/>
  <c r="S9221" i="5"/>
  <c r="S9224" i="5"/>
  <c r="S9227" i="5"/>
  <c r="S9230" i="5"/>
  <c r="S9233" i="5"/>
  <c r="S9236" i="5"/>
  <c r="S9239" i="5"/>
  <c r="S9242" i="5"/>
  <c r="S9245" i="5"/>
  <c r="S9248" i="5"/>
  <c r="S9251" i="5"/>
  <c r="S9254" i="5"/>
  <c r="S9257" i="5"/>
  <c r="S9260" i="5"/>
  <c r="S9263" i="5"/>
  <c r="S9266" i="5"/>
  <c r="S9269" i="5"/>
  <c r="S9272" i="5"/>
  <c r="S9275" i="5"/>
  <c r="S9278" i="5"/>
  <c r="S9281" i="5"/>
  <c r="S9284" i="5"/>
  <c r="S9287" i="5"/>
  <c r="S9290" i="5"/>
  <c r="S9293" i="5"/>
  <c r="S9296" i="5"/>
  <c r="S9299" i="5"/>
  <c r="S9302" i="5"/>
  <c r="S9305" i="5"/>
  <c r="S9308" i="5"/>
  <c r="S9311" i="5"/>
  <c r="S9314" i="5"/>
  <c r="S9317" i="5"/>
  <c r="S9320" i="5"/>
  <c r="S9323" i="5"/>
  <c r="S9326" i="5"/>
  <c r="S9329" i="5"/>
  <c r="S9332" i="5"/>
  <c r="S9335" i="5"/>
  <c r="S9338" i="5"/>
  <c r="S9341" i="5"/>
  <c r="S9344" i="5"/>
  <c r="S9347" i="5"/>
  <c r="S9350" i="5"/>
  <c r="S9353" i="5"/>
  <c r="S9356" i="5"/>
  <c r="S9359" i="5"/>
  <c r="S9362" i="5"/>
  <c r="S9365" i="5"/>
  <c r="S9368" i="5"/>
  <c r="S9371" i="5"/>
  <c r="S9374" i="5"/>
  <c r="S9377" i="5"/>
  <c r="S9380" i="5"/>
  <c r="S9383" i="5"/>
  <c r="S9386" i="5"/>
  <c r="S9389" i="5"/>
  <c r="S9392" i="5"/>
  <c r="S9395" i="5"/>
  <c r="S9398" i="5"/>
  <c r="S9401" i="5"/>
  <c r="S9404" i="5"/>
  <c r="S9407" i="5"/>
  <c r="S9410" i="5"/>
  <c r="S9413" i="5"/>
  <c r="S9416" i="5"/>
  <c r="S9419" i="5"/>
  <c r="S9422" i="5"/>
  <c r="S9425" i="5"/>
  <c r="S9428" i="5"/>
  <c r="S9431" i="5"/>
  <c r="S9434" i="5"/>
  <c r="S9437" i="5"/>
  <c r="S9440" i="5"/>
  <c r="S9443" i="5"/>
  <c r="S9446" i="5"/>
  <c r="S9449" i="5"/>
  <c r="S9452" i="5"/>
  <c r="S9455" i="5"/>
  <c r="S9458" i="5"/>
  <c r="S9461" i="5"/>
  <c r="S9464" i="5"/>
  <c r="S9467" i="5"/>
  <c r="S9470" i="5"/>
  <c r="S9473" i="5"/>
  <c r="S9476" i="5"/>
  <c r="S9479" i="5"/>
  <c r="S9482" i="5"/>
  <c r="S9485" i="5"/>
  <c r="S9488" i="5"/>
  <c r="S9491" i="5"/>
  <c r="S9494" i="5"/>
  <c r="S9497" i="5"/>
  <c r="S9500" i="5"/>
  <c r="S9503" i="5"/>
  <c r="S9506" i="5"/>
  <c r="S9509" i="5"/>
  <c r="S9512" i="5"/>
  <c r="S9515" i="5"/>
  <c r="S9518" i="5"/>
  <c r="S9521" i="5"/>
  <c r="S9524" i="5"/>
  <c r="S9527" i="5"/>
  <c r="S9530" i="5"/>
  <c r="S9533" i="5"/>
  <c r="S9536" i="5"/>
  <c r="S9539" i="5"/>
  <c r="S9542" i="5"/>
  <c r="S9545" i="5"/>
  <c r="S9548" i="5"/>
  <c r="S9551" i="5"/>
  <c r="S9554" i="5"/>
  <c r="S9557" i="5"/>
  <c r="S9560" i="5"/>
  <c r="S9563" i="5"/>
  <c r="S9566" i="5"/>
  <c r="S9569" i="5"/>
  <c r="S9572" i="5"/>
  <c r="S9575" i="5"/>
  <c r="S9578" i="5"/>
  <c r="S9581" i="5"/>
  <c r="S9584" i="5"/>
  <c r="S9587" i="5"/>
  <c r="S9590" i="5"/>
  <c r="S9593" i="5"/>
  <c r="S9596" i="5"/>
  <c r="S9599" i="5"/>
  <c r="S9602" i="5"/>
  <c r="S9605" i="5"/>
  <c r="S9608" i="5"/>
  <c r="S9611" i="5"/>
  <c r="S9614" i="5"/>
  <c r="S9617" i="5"/>
  <c r="S9620" i="5"/>
  <c r="S9623" i="5"/>
  <c r="S9626" i="5"/>
  <c r="S9629" i="5"/>
  <c r="S9632" i="5"/>
  <c r="S9635" i="5"/>
  <c r="S9638" i="5"/>
  <c r="S9641" i="5"/>
  <c r="S9644" i="5"/>
  <c r="S9647" i="5"/>
  <c r="S9650" i="5"/>
  <c r="S9653" i="5"/>
  <c r="S9656" i="5"/>
  <c r="S9659" i="5"/>
  <c r="S9662" i="5"/>
  <c r="S9665" i="5"/>
  <c r="S9668" i="5"/>
  <c r="S9671" i="5"/>
  <c r="S9674" i="5"/>
  <c r="S9677" i="5"/>
  <c r="S9680" i="5"/>
  <c r="S9683" i="5"/>
  <c r="S9686" i="5"/>
  <c r="S9689" i="5"/>
  <c r="S9692" i="5"/>
  <c r="S9695" i="5"/>
  <c r="S9698" i="5"/>
  <c r="S9701" i="5"/>
  <c r="S9704" i="5"/>
  <c r="S9707" i="5"/>
  <c r="S9710" i="5"/>
  <c r="S9713" i="5"/>
  <c r="S9716" i="5"/>
  <c r="S9719" i="5"/>
  <c r="S9722" i="5"/>
  <c r="S9725" i="5"/>
  <c r="S9728" i="5"/>
  <c r="S9731" i="5"/>
  <c r="S9734" i="5"/>
  <c r="S9737" i="5"/>
  <c r="S9740" i="5"/>
  <c r="S9743" i="5"/>
  <c r="S9746" i="5"/>
  <c r="S9749" i="5"/>
  <c r="S9752" i="5"/>
  <c r="S9755" i="5"/>
  <c r="S9758" i="5"/>
  <c r="S9761" i="5"/>
  <c r="S9764" i="5"/>
  <c r="S9767" i="5"/>
  <c r="S9770" i="5"/>
  <c r="S9773" i="5"/>
  <c r="S9776" i="5"/>
  <c r="S9779" i="5"/>
  <c r="S9782" i="5"/>
  <c r="S9785" i="5"/>
  <c r="S9788" i="5"/>
  <c r="S9791" i="5"/>
  <c r="S9794" i="5"/>
  <c r="S9797" i="5"/>
  <c r="S9800" i="5"/>
  <c r="S9803" i="5"/>
  <c r="S9806" i="5"/>
  <c r="S9809" i="5"/>
  <c r="S9812" i="5"/>
  <c r="S9815" i="5"/>
  <c r="S9818" i="5"/>
  <c r="S9821" i="5"/>
  <c r="S9824" i="5"/>
  <c r="S9827" i="5"/>
  <c r="S9830" i="5"/>
  <c r="S9833" i="5"/>
  <c r="S9836" i="5"/>
  <c r="S9839" i="5"/>
  <c r="S9842" i="5"/>
  <c r="S9845" i="5"/>
  <c r="S9848" i="5"/>
  <c r="S9851" i="5"/>
  <c r="S9854" i="5"/>
  <c r="S9857" i="5"/>
  <c r="S9860" i="5"/>
  <c r="S9863" i="5"/>
  <c r="S9866" i="5"/>
  <c r="S9869" i="5"/>
  <c r="S9872" i="5"/>
  <c r="S9875" i="5"/>
  <c r="S9878" i="5"/>
  <c r="S9881" i="5"/>
  <c r="S9884" i="5"/>
  <c r="S9887" i="5"/>
  <c r="S9890" i="5"/>
  <c r="S9893" i="5"/>
  <c r="S9896" i="5"/>
  <c r="S9899" i="5"/>
  <c r="S9902" i="5"/>
  <c r="S9905" i="5"/>
  <c r="S9908" i="5"/>
  <c r="S9911" i="5"/>
  <c r="S9914" i="5"/>
  <c r="S9917" i="5"/>
  <c r="S9920" i="5"/>
  <c r="S9923" i="5"/>
  <c r="S9926" i="5"/>
  <c r="S9929" i="5"/>
  <c r="S9932" i="5"/>
  <c r="S9935" i="5"/>
  <c r="S9938" i="5"/>
  <c r="S9941" i="5"/>
  <c r="S9944" i="5"/>
  <c r="S9947" i="5"/>
  <c r="S9950" i="5"/>
  <c r="S9953" i="5"/>
  <c r="S9956" i="5"/>
  <c r="S9959" i="5"/>
  <c r="S9962" i="5"/>
  <c r="S9965" i="5"/>
  <c r="S9968" i="5"/>
  <c r="S9971" i="5"/>
  <c r="S9974" i="5"/>
  <c r="S9977" i="5"/>
  <c r="S9980" i="5"/>
  <c r="S9983" i="5"/>
  <c r="S9986" i="5"/>
  <c r="S9989" i="5"/>
  <c r="S9992" i="5"/>
  <c r="S9995" i="5"/>
  <c r="S9998" i="5"/>
  <c r="S10001" i="5"/>
  <c r="S10004" i="5"/>
  <c r="S10007" i="5"/>
  <c r="S10010" i="5"/>
  <c r="S10013" i="5"/>
  <c r="S10016" i="5"/>
  <c r="S10019" i="5"/>
  <c r="S10022" i="5"/>
  <c r="S10025" i="5"/>
  <c r="S10028" i="5"/>
  <c r="S10031" i="5"/>
  <c r="S10034" i="5"/>
  <c r="S10037" i="5"/>
  <c r="S10040" i="5"/>
  <c r="S10043" i="5"/>
  <c r="S10046" i="5"/>
  <c r="S10049" i="5"/>
  <c r="S10052" i="5"/>
  <c r="S10055" i="5"/>
  <c r="S10058" i="5"/>
  <c r="S10061" i="5"/>
  <c r="S10064" i="5"/>
  <c r="S10067" i="5"/>
  <c r="S10070" i="5"/>
  <c r="S10073" i="5"/>
  <c r="S10076" i="5"/>
  <c r="S10079" i="5"/>
  <c r="S10082" i="5"/>
  <c r="S10085" i="5"/>
  <c r="S10088" i="5"/>
  <c r="S10091" i="5"/>
  <c r="S10094" i="5"/>
  <c r="S10097" i="5"/>
  <c r="S10100" i="5"/>
  <c r="S10103" i="5"/>
  <c r="S10106" i="5"/>
  <c r="S10109" i="5"/>
  <c r="S10112" i="5"/>
  <c r="S10115" i="5"/>
  <c r="S10118" i="5"/>
  <c r="S10121" i="5"/>
  <c r="S10124" i="5"/>
  <c r="S10127" i="5"/>
  <c r="S10130" i="5"/>
  <c r="S10133" i="5"/>
  <c r="S10136" i="5"/>
  <c r="S10139" i="5"/>
  <c r="S10142" i="5"/>
  <c r="S10145" i="5"/>
  <c r="S10148" i="5"/>
  <c r="S10151" i="5"/>
  <c r="S10154" i="5"/>
  <c r="S10157" i="5"/>
  <c r="S10160" i="5"/>
  <c r="S10163" i="5"/>
  <c r="S10166" i="5"/>
  <c r="S10169" i="5"/>
  <c r="S10172" i="5"/>
  <c r="S10175" i="5"/>
  <c r="S10178" i="5"/>
  <c r="S10181" i="5"/>
  <c r="S10184" i="5"/>
  <c r="S10187" i="5"/>
  <c r="S10190" i="5"/>
  <c r="S10193" i="5"/>
  <c r="S10196" i="5"/>
  <c r="S10199" i="5"/>
  <c r="S10202" i="5"/>
  <c r="S10205" i="5"/>
  <c r="S10208" i="5"/>
  <c r="S10211" i="5"/>
  <c r="S10217" i="5"/>
  <c r="S10223" i="5"/>
  <c r="S10229" i="5"/>
  <c r="S10235" i="5"/>
  <c r="S10241" i="5"/>
  <c r="S10247" i="5"/>
  <c r="S10253" i="5"/>
  <c r="S10259" i="5"/>
  <c r="S10265" i="5"/>
  <c r="S10271" i="5"/>
  <c r="S10277" i="5"/>
  <c r="S10283" i="5"/>
  <c r="S10289" i="5"/>
  <c r="S10295" i="5"/>
  <c r="S10301" i="5"/>
  <c r="S10307" i="5"/>
  <c r="S10313" i="5"/>
  <c r="S10319" i="5"/>
  <c r="S10325" i="5"/>
  <c r="S10331" i="5"/>
  <c r="S10337" i="5"/>
  <c r="S10343" i="5"/>
  <c r="S10349" i="5"/>
  <c r="S10355" i="5"/>
  <c r="S10361" i="5"/>
  <c r="S10367" i="5"/>
  <c r="S10373" i="5"/>
  <c r="S10379" i="5"/>
  <c r="S10385" i="5"/>
  <c r="S10391" i="5"/>
  <c r="S10397" i="5"/>
  <c r="S10403" i="5"/>
  <c r="S10409" i="5"/>
  <c r="S10415" i="5"/>
  <c r="S10421" i="5"/>
  <c r="S10427" i="5"/>
  <c r="S10433" i="5"/>
  <c r="S10439" i="5"/>
  <c r="S10445" i="5"/>
  <c r="S10451" i="5"/>
  <c r="S10457" i="5"/>
  <c r="S10463" i="5"/>
  <c r="S10469" i="5"/>
  <c r="S10475" i="5"/>
  <c r="S10481" i="5"/>
  <c r="S10487" i="5"/>
  <c r="S10493" i="5"/>
  <c r="S10499" i="5"/>
  <c r="S10505" i="5"/>
  <c r="S10511" i="5"/>
  <c r="S10517" i="5"/>
  <c r="S10523" i="5"/>
  <c r="S10529" i="5"/>
  <c r="S10535" i="5"/>
  <c r="S10541" i="5"/>
  <c r="S10547" i="5"/>
  <c r="S10553" i="5"/>
  <c r="S10559" i="5"/>
  <c r="S10565" i="5"/>
  <c r="S10571" i="5"/>
  <c r="S10673" i="5"/>
  <c r="S10685" i="5"/>
  <c r="S10709" i="5"/>
  <c r="S10721" i="5"/>
  <c r="S10745" i="5"/>
  <c r="S10757" i="5"/>
  <c r="S10781" i="5"/>
  <c r="S10793" i="5"/>
  <c r="S10817" i="5"/>
  <c r="S10829" i="5"/>
  <c r="S10853" i="5"/>
  <c r="S10865" i="5"/>
  <c r="S10889" i="5"/>
  <c r="S10901" i="5"/>
  <c r="S10913" i="5"/>
  <c r="S10925" i="5"/>
  <c r="S10937" i="5"/>
  <c r="S10949" i="5"/>
  <c r="S10961" i="5"/>
  <c r="S10973" i="5"/>
  <c r="S10985" i="5"/>
  <c r="S10997" i="5"/>
  <c r="S11009" i="5"/>
  <c r="S11021" i="5"/>
  <c r="S11033" i="5"/>
  <c r="S11045" i="5"/>
  <c r="S11069" i="5"/>
  <c r="S11093" i="5"/>
  <c r="S8083" i="5"/>
  <c r="S8095" i="5"/>
  <c r="S8107" i="5"/>
  <c r="S8119" i="5"/>
  <c r="S8131" i="5"/>
  <c r="S8143" i="5"/>
  <c r="S8155" i="5"/>
  <c r="S8167" i="5"/>
  <c r="S8179" i="5"/>
  <c r="S8191" i="5"/>
  <c r="S8203" i="5"/>
  <c r="S8215" i="5"/>
  <c r="S8227" i="5"/>
  <c r="S8239" i="5"/>
  <c r="S8251" i="5"/>
  <c r="S8263" i="5"/>
  <c r="S8275" i="5"/>
  <c r="S8287" i="5"/>
  <c r="S8299" i="5"/>
  <c r="S8304" i="5"/>
  <c r="S8307" i="5"/>
  <c r="S8310" i="5"/>
  <c r="S8313" i="5"/>
  <c r="S8316" i="5"/>
  <c r="S8319" i="5"/>
  <c r="S8322" i="5"/>
  <c r="S8325" i="5"/>
  <c r="S8328" i="5"/>
  <c r="S8331" i="5"/>
  <c r="S8334" i="5"/>
  <c r="S8337" i="5"/>
  <c r="S8340" i="5"/>
  <c r="S8343" i="5"/>
  <c r="S8346" i="5"/>
  <c r="S8349" i="5"/>
  <c r="S8352" i="5"/>
  <c r="S8355" i="5"/>
  <c r="S8358" i="5"/>
  <c r="S8361" i="5"/>
  <c r="S8364" i="5"/>
  <c r="S8367" i="5"/>
  <c r="S8370" i="5"/>
  <c r="S8373" i="5"/>
  <c r="S8376" i="5"/>
  <c r="S8379" i="5"/>
  <c r="S8382" i="5"/>
  <c r="S8385" i="5"/>
  <c r="S8388" i="5"/>
  <c r="S8391" i="5"/>
  <c r="S8394" i="5"/>
  <c r="S8397" i="5"/>
  <c r="S8400" i="5"/>
  <c r="S8403" i="5"/>
  <c r="S8406" i="5"/>
  <c r="S8409" i="5"/>
  <c r="S8412" i="5"/>
  <c r="S8415" i="5"/>
  <c r="S8418" i="5"/>
  <c r="S8421" i="5"/>
  <c r="S8424" i="5"/>
  <c r="S8427" i="5"/>
  <c r="S8430" i="5"/>
  <c r="S8433" i="5"/>
  <c r="S8436" i="5"/>
  <c r="S8439" i="5"/>
  <c r="S8442" i="5"/>
  <c r="S8445" i="5"/>
  <c r="S8448" i="5"/>
  <c r="S8451" i="5"/>
  <c r="S8454" i="5"/>
  <c r="S8457" i="5"/>
  <c r="S8460" i="5"/>
  <c r="S8463" i="5"/>
  <c r="S8466" i="5"/>
  <c r="S8469" i="5"/>
  <c r="S8472" i="5"/>
  <c r="S8475" i="5"/>
  <c r="S8478" i="5"/>
  <c r="S8481" i="5"/>
  <c r="S8484" i="5"/>
  <c r="S8487" i="5"/>
  <c r="S8490" i="5"/>
  <c r="S8493" i="5"/>
  <c r="S8496" i="5"/>
  <c r="S8499" i="5"/>
  <c r="S8502" i="5"/>
  <c r="S8505" i="5"/>
  <c r="S8508" i="5"/>
  <c r="S8511" i="5"/>
  <c r="S8514" i="5"/>
  <c r="S8517" i="5"/>
  <c r="S8520" i="5"/>
  <c r="S8523" i="5"/>
  <c r="S8526" i="5"/>
  <c r="S8529" i="5"/>
  <c r="S8532" i="5"/>
  <c r="S8535" i="5"/>
  <c r="S8538" i="5"/>
  <c r="S8541" i="5"/>
  <c r="S8544" i="5"/>
  <c r="S8547" i="5"/>
  <c r="S8550" i="5"/>
  <c r="S8553" i="5"/>
  <c r="S8556" i="5"/>
  <c r="S8559" i="5"/>
  <c r="S8562" i="5"/>
  <c r="S8565" i="5"/>
  <c r="S8568" i="5"/>
  <c r="S8571" i="5"/>
  <c r="S8574" i="5"/>
  <c r="S8577" i="5"/>
  <c r="S8580" i="5"/>
  <c r="S8583" i="5"/>
  <c r="S8586" i="5"/>
  <c r="S8589" i="5"/>
  <c r="S8592" i="5"/>
  <c r="S8595" i="5"/>
  <c r="S8598" i="5"/>
  <c r="S8601" i="5"/>
  <c r="S8604" i="5"/>
  <c r="S8607" i="5"/>
  <c r="S8610" i="5"/>
  <c r="S8613" i="5"/>
  <c r="S8616" i="5"/>
  <c r="S8619" i="5"/>
  <c r="S8622" i="5"/>
  <c r="S8625" i="5"/>
  <c r="S8628" i="5"/>
  <c r="S8631" i="5"/>
  <c r="S8634" i="5"/>
  <c r="S8637" i="5"/>
  <c r="S8640" i="5"/>
  <c r="S8643" i="5"/>
  <c r="S8646" i="5"/>
  <c r="S8649" i="5"/>
  <c r="S8652" i="5"/>
  <c r="S8655" i="5"/>
  <c r="S8658" i="5"/>
  <c r="S8661" i="5"/>
  <c r="S8664" i="5"/>
  <c r="S8667" i="5"/>
  <c r="S8670" i="5"/>
  <c r="S8673" i="5"/>
  <c r="S8676" i="5"/>
  <c r="S8679" i="5"/>
  <c r="S8682" i="5"/>
  <c r="S8685" i="5"/>
  <c r="S8688" i="5"/>
  <c r="S8691" i="5"/>
  <c r="S8694" i="5"/>
  <c r="S8697" i="5"/>
  <c r="S8700" i="5"/>
  <c r="S8703" i="5"/>
  <c r="S8706" i="5"/>
  <c r="S8709" i="5"/>
  <c r="S8712" i="5"/>
  <c r="S8715" i="5"/>
  <c r="S8718" i="5"/>
  <c r="S8721" i="5"/>
  <c r="S8724" i="5"/>
  <c r="S8727" i="5"/>
  <c r="S8730" i="5"/>
  <c r="S8733" i="5"/>
  <c r="S8736" i="5"/>
  <c r="S8739" i="5"/>
  <c r="S8742" i="5"/>
  <c r="S8745" i="5"/>
  <c r="S8748" i="5"/>
  <c r="S8751" i="5"/>
  <c r="S8754" i="5"/>
  <c r="S8757" i="5"/>
  <c r="S8760" i="5"/>
  <c r="S8763" i="5"/>
  <c r="S8766" i="5"/>
  <c r="S8769" i="5"/>
  <c r="S8772" i="5"/>
  <c r="S8775" i="5"/>
  <c r="S8778" i="5"/>
  <c r="S8781" i="5"/>
  <c r="S8784" i="5"/>
  <c r="S8787" i="5"/>
  <c r="S8790" i="5"/>
  <c r="S8793" i="5"/>
  <c r="S8796" i="5"/>
  <c r="S8799" i="5"/>
  <c r="S8802" i="5"/>
  <c r="S8805" i="5"/>
  <c r="S8808" i="5"/>
  <c r="S8811" i="5"/>
  <c r="S8814" i="5"/>
  <c r="S8817" i="5"/>
  <c r="S8820" i="5"/>
  <c r="S8823" i="5"/>
  <c r="S8826" i="5"/>
  <c r="S8829" i="5"/>
  <c r="S8832" i="5"/>
  <c r="S8835" i="5"/>
  <c r="S8838" i="5"/>
  <c r="S8841" i="5"/>
  <c r="S8844" i="5"/>
  <c r="S8847" i="5"/>
  <c r="S8850" i="5"/>
  <c r="S8853" i="5"/>
  <c r="S8856" i="5"/>
  <c r="S8859" i="5"/>
  <c r="S8862" i="5"/>
  <c r="S8865" i="5"/>
  <c r="S8868" i="5"/>
  <c r="S8871" i="5"/>
  <c r="S8874" i="5"/>
  <c r="S8877" i="5"/>
  <c r="S8880" i="5"/>
  <c r="S8883" i="5"/>
  <c r="S8886" i="5"/>
  <c r="S8889" i="5"/>
  <c r="S8892" i="5"/>
  <c r="S8895" i="5"/>
  <c r="S8898" i="5"/>
  <c r="S8901" i="5"/>
  <c r="S8904" i="5"/>
  <c r="S8907" i="5"/>
  <c r="S8910" i="5"/>
  <c r="S8913" i="5"/>
  <c r="S8916" i="5"/>
  <c r="S8919" i="5"/>
  <c r="S8922" i="5"/>
  <c r="S8925" i="5"/>
  <c r="S8928" i="5"/>
  <c r="S8931" i="5"/>
  <c r="S8934" i="5"/>
  <c r="S8937" i="5"/>
  <c r="S8940" i="5"/>
  <c r="S8943" i="5"/>
  <c r="S8946" i="5"/>
  <c r="S8949" i="5"/>
  <c r="S8952" i="5"/>
  <c r="S8955" i="5"/>
  <c r="S8958" i="5"/>
  <c r="S8961" i="5"/>
  <c r="S8964" i="5"/>
  <c r="S8967" i="5"/>
  <c r="S8970" i="5"/>
  <c r="S8973" i="5"/>
  <c r="S8976" i="5"/>
  <c r="S8979" i="5"/>
  <c r="S8982" i="5"/>
  <c r="S8985" i="5"/>
  <c r="S8988" i="5"/>
  <c r="S8991" i="5"/>
  <c r="S8994" i="5"/>
  <c r="S8997" i="5"/>
  <c r="S9000" i="5"/>
  <c r="S9003" i="5"/>
  <c r="S9006" i="5"/>
  <c r="S9009" i="5"/>
  <c r="S9012" i="5"/>
  <c r="S9015" i="5"/>
  <c r="S9018" i="5"/>
  <c r="S9021" i="5"/>
  <c r="S9024" i="5"/>
  <c r="S9027" i="5"/>
  <c r="S9030" i="5"/>
  <c r="S9033" i="5"/>
  <c r="S9036" i="5"/>
  <c r="S9039" i="5"/>
  <c r="S9042" i="5"/>
  <c r="S9045" i="5"/>
  <c r="S9048" i="5"/>
  <c r="S9051" i="5"/>
  <c r="S9054" i="5"/>
  <c r="S9057" i="5"/>
  <c r="S9060" i="5"/>
  <c r="S9063" i="5"/>
  <c r="S9066" i="5"/>
  <c r="S9069" i="5"/>
  <c r="S9072" i="5"/>
  <c r="S9075" i="5"/>
  <c r="S9078" i="5"/>
  <c r="S9081" i="5"/>
  <c r="S9084" i="5"/>
  <c r="S9087" i="5"/>
  <c r="S9090" i="5"/>
  <c r="S9093" i="5"/>
  <c r="S9096" i="5"/>
  <c r="S9099" i="5"/>
  <c r="S9102" i="5"/>
  <c r="S9105" i="5"/>
  <c r="S9108" i="5"/>
  <c r="S9111" i="5"/>
  <c r="S9114" i="5"/>
  <c r="S9117" i="5"/>
  <c r="S9120" i="5"/>
  <c r="S9123" i="5"/>
  <c r="S9126" i="5"/>
  <c r="S9129" i="5"/>
  <c r="S9132" i="5"/>
  <c r="S9135" i="5"/>
  <c r="S9138" i="5"/>
  <c r="S9141" i="5"/>
  <c r="S9144" i="5"/>
  <c r="S9147" i="5"/>
  <c r="S9150" i="5"/>
  <c r="S9153" i="5"/>
  <c r="S9156" i="5"/>
  <c r="S9159" i="5"/>
  <c r="S9162" i="5"/>
  <c r="S9165" i="5"/>
  <c r="S9168" i="5"/>
  <c r="S9171" i="5"/>
  <c r="S9174" i="5"/>
  <c r="S9177" i="5"/>
  <c r="S9180" i="5"/>
  <c r="S9183" i="5"/>
  <c r="S9186" i="5"/>
  <c r="S9189" i="5"/>
  <c r="S9192" i="5"/>
  <c r="S9195" i="5"/>
  <c r="S9198" i="5"/>
  <c r="S9201" i="5"/>
  <c r="S9204" i="5"/>
  <c r="S9207" i="5"/>
  <c r="S9210" i="5"/>
  <c r="S9213" i="5"/>
  <c r="S9216" i="5"/>
  <c r="S9219" i="5"/>
  <c r="S9222" i="5"/>
  <c r="S9225" i="5"/>
  <c r="S9228" i="5"/>
  <c r="S9231" i="5"/>
  <c r="S9234" i="5"/>
  <c r="S9237" i="5"/>
  <c r="S9240" i="5"/>
  <c r="S9243" i="5"/>
  <c r="S9246" i="5"/>
  <c r="S9249" i="5"/>
  <c r="S9252" i="5"/>
  <c r="S9255" i="5"/>
  <c r="S9258" i="5"/>
  <c r="S9261" i="5"/>
  <c r="S9264" i="5"/>
  <c r="S9267" i="5"/>
  <c r="S9270" i="5"/>
  <c r="S9273" i="5"/>
  <c r="S9276" i="5"/>
  <c r="S9279" i="5"/>
  <c r="S9282" i="5"/>
  <c r="S9285" i="5"/>
  <c r="S9288" i="5"/>
  <c r="S9291" i="5"/>
  <c r="S9294" i="5"/>
  <c r="S9297" i="5"/>
  <c r="S9300" i="5"/>
  <c r="S9303" i="5"/>
  <c r="S9306" i="5"/>
  <c r="S9309" i="5"/>
  <c r="S9312" i="5"/>
  <c r="S9315" i="5"/>
  <c r="S9318" i="5"/>
  <c r="S9321" i="5"/>
  <c r="S9324" i="5"/>
  <c r="S9327" i="5"/>
  <c r="S9330" i="5"/>
  <c r="S9333" i="5"/>
  <c r="S9336" i="5"/>
  <c r="S9339" i="5"/>
  <c r="S9342" i="5"/>
  <c r="S9345" i="5"/>
  <c r="S9348" i="5"/>
  <c r="S9351" i="5"/>
  <c r="S9354" i="5"/>
  <c r="S9357" i="5"/>
  <c r="S9360" i="5"/>
  <c r="S9363" i="5"/>
  <c r="S9366" i="5"/>
  <c r="S9369" i="5"/>
  <c r="S9372" i="5"/>
  <c r="S9375" i="5"/>
  <c r="S9378" i="5"/>
  <c r="S9381" i="5"/>
  <c r="S9384" i="5"/>
  <c r="S9387" i="5"/>
  <c r="S9390" i="5"/>
  <c r="S9393" i="5"/>
  <c r="S9396" i="5"/>
  <c r="S9399" i="5"/>
  <c r="S9402" i="5"/>
  <c r="S9405" i="5"/>
  <c r="S9408" i="5"/>
  <c r="S9411" i="5"/>
  <c r="S9414" i="5"/>
  <c r="S9417" i="5"/>
  <c r="S9420" i="5"/>
  <c r="S9423" i="5"/>
  <c r="S9426" i="5"/>
  <c r="S9429" i="5"/>
  <c r="S9432" i="5"/>
  <c r="S9435" i="5"/>
  <c r="S9438" i="5"/>
  <c r="S9441" i="5"/>
  <c r="S9444" i="5"/>
  <c r="S9447" i="5"/>
  <c r="S9450" i="5"/>
  <c r="S9453" i="5"/>
  <c r="S9456" i="5"/>
  <c r="S9459" i="5"/>
  <c r="S9462" i="5"/>
  <c r="S9465" i="5"/>
  <c r="S9468" i="5"/>
  <c r="S9471" i="5"/>
  <c r="S9474" i="5"/>
  <c r="S9477" i="5"/>
  <c r="S9480" i="5"/>
  <c r="S9483" i="5"/>
  <c r="S9486" i="5"/>
  <c r="S9489" i="5"/>
  <c r="S9492" i="5"/>
  <c r="S9495" i="5"/>
  <c r="S9498" i="5"/>
  <c r="S9501" i="5"/>
  <c r="S9504" i="5"/>
  <c r="S9507" i="5"/>
  <c r="S9510" i="5"/>
  <c r="S9513" i="5"/>
  <c r="S9516" i="5"/>
  <c r="S9519" i="5"/>
  <c r="S9522" i="5"/>
  <c r="S9525" i="5"/>
  <c r="S9528" i="5"/>
  <c r="S9531" i="5"/>
  <c r="S9534" i="5"/>
  <c r="S9537" i="5"/>
  <c r="S9540" i="5"/>
  <c r="S9543" i="5"/>
  <c r="S9546" i="5"/>
  <c r="S9549" i="5"/>
  <c r="S9552" i="5"/>
  <c r="S9555" i="5"/>
  <c r="S9558" i="5"/>
  <c r="S9561" i="5"/>
  <c r="S9564" i="5"/>
  <c r="S9567" i="5"/>
  <c r="S9570" i="5"/>
  <c r="S9573" i="5"/>
  <c r="S9576" i="5"/>
  <c r="S9579" i="5"/>
  <c r="S9582" i="5"/>
  <c r="S9585" i="5"/>
  <c r="S9588" i="5"/>
  <c r="S9591" i="5"/>
  <c r="S9594" i="5"/>
  <c r="S9597" i="5"/>
  <c r="S9600" i="5"/>
  <c r="S9603" i="5"/>
  <c r="S9606" i="5"/>
  <c r="S9609" i="5"/>
  <c r="S9612" i="5"/>
  <c r="S9615" i="5"/>
  <c r="S9618" i="5"/>
  <c r="S9621" i="5"/>
  <c r="S9624" i="5"/>
  <c r="S9627" i="5"/>
  <c r="S9630" i="5"/>
  <c r="S9633" i="5"/>
  <c r="S9636" i="5"/>
  <c r="S9639" i="5"/>
  <c r="S9642" i="5"/>
  <c r="S9645" i="5"/>
  <c r="S9648" i="5"/>
  <c r="S9651" i="5"/>
  <c r="S9654" i="5"/>
  <c r="S9657" i="5"/>
  <c r="S9660" i="5"/>
  <c r="S9663" i="5"/>
  <c r="S9666" i="5"/>
  <c r="S9669" i="5"/>
  <c r="S9672" i="5"/>
  <c r="S9675" i="5"/>
  <c r="S9678" i="5"/>
  <c r="S9681" i="5"/>
  <c r="S9684" i="5"/>
  <c r="S9687" i="5"/>
  <c r="S9690" i="5"/>
  <c r="S9693" i="5"/>
  <c r="S9696" i="5"/>
  <c r="S9699" i="5"/>
  <c r="S9702" i="5"/>
  <c r="S9705" i="5"/>
  <c r="S9708" i="5"/>
  <c r="S9711" i="5"/>
  <c r="S9714" i="5"/>
  <c r="S9717" i="5"/>
  <c r="S9720" i="5"/>
  <c r="S9723" i="5"/>
  <c r="S9726" i="5"/>
  <c r="S9729" i="5"/>
  <c r="S9732" i="5"/>
  <c r="S9735" i="5"/>
  <c r="S9738" i="5"/>
  <c r="S9741" i="5"/>
  <c r="S9744" i="5"/>
  <c r="S9747" i="5"/>
  <c r="S9750" i="5"/>
  <c r="S9753" i="5"/>
  <c r="S9756" i="5"/>
  <c r="S9759" i="5"/>
  <c r="S9762" i="5"/>
  <c r="S9765" i="5"/>
  <c r="S9768" i="5"/>
  <c r="S9771" i="5"/>
  <c r="S9774" i="5"/>
  <c r="S9777" i="5"/>
  <c r="S9780" i="5"/>
  <c r="S9783" i="5"/>
  <c r="S9786" i="5"/>
  <c r="S9789" i="5"/>
  <c r="S9792" i="5"/>
  <c r="S9795" i="5"/>
  <c r="S9798" i="5"/>
  <c r="S9801" i="5"/>
  <c r="S9804" i="5"/>
  <c r="S9807" i="5"/>
  <c r="S9810" i="5"/>
  <c r="S9813" i="5"/>
  <c r="S9816" i="5"/>
  <c r="S9819" i="5"/>
  <c r="S9822" i="5"/>
  <c r="S9825" i="5"/>
  <c r="S9828" i="5"/>
  <c r="S9831" i="5"/>
  <c r="S9834" i="5"/>
  <c r="S9837" i="5"/>
  <c r="S9840" i="5"/>
  <c r="S9843" i="5"/>
  <c r="S9846" i="5"/>
  <c r="S9849" i="5"/>
  <c r="S9852" i="5"/>
  <c r="S9855" i="5"/>
  <c r="S9858" i="5"/>
  <c r="S9861" i="5"/>
  <c r="S9864" i="5"/>
  <c r="S9867" i="5"/>
  <c r="S9870" i="5"/>
  <c r="S9873" i="5"/>
  <c r="S9876" i="5"/>
  <c r="S9879" i="5"/>
  <c r="S9882" i="5"/>
  <c r="S9885" i="5"/>
  <c r="S9888" i="5"/>
  <c r="S9891" i="5"/>
  <c r="S9894" i="5"/>
  <c r="S9897" i="5"/>
  <c r="S9900" i="5"/>
  <c r="S9903" i="5"/>
  <c r="S9906" i="5"/>
  <c r="S9909" i="5"/>
  <c r="S9912" i="5"/>
  <c r="S9915" i="5"/>
  <c r="S9918" i="5"/>
  <c r="S9921" i="5"/>
  <c r="S9924" i="5"/>
  <c r="S9927" i="5"/>
  <c r="S9930" i="5"/>
  <c r="S9933" i="5"/>
  <c r="S9936" i="5"/>
  <c r="S9939" i="5"/>
  <c r="S9942" i="5"/>
  <c r="S9945" i="5"/>
  <c r="S9948" i="5"/>
  <c r="S9951" i="5"/>
  <c r="S9954" i="5"/>
  <c r="S9957" i="5"/>
  <c r="S9960" i="5"/>
  <c r="S9963" i="5"/>
  <c r="S9966" i="5"/>
  <c r="S9969" i="5"/>
  <c r="S9972" i="5"/>
  <c r="S9975" i="5"/>
  <c r="S9978" i="5"/>
  <c r="S9981" i="5"/>
  <c r="S9984" i="5"/>
  <c r="S9987" i="5"/>
  <c r="S9990" i="5"/>
  <c r="S9993" i="5"/>
  <c r="S9996" i="5"/>
  <c r="S9999" i="5"/>
  <c r="S10002" i="5"/>
  <c r="S10005" i="5"/>
  <c r="S10008" i="5"/>
  <c r="S10011" i="5"/>
  <c r="S10014" i="5"/>
  <c r="S10017" i="5"/>
  <c r="S10020" i="5"/>
  <c r="S10023" i="5"/>
  <c r="S10026" i="5"/>
  <c r="S10029" i="5"/>
  <c r="S10032" i="5"/>
  <c r="S10035" i="5"/>
  <c r="S10038" i="5"/>
  <c r="S10041" i="5"/>
  <c r="S10044" i="5"/>
  <c r="S10047" i="5"/>
  <c r="S10050" i="5"/>
  <c r="S10053" i="5"/>
  <c r="S10056" i="5"/>
  <c r="S10059" i="5"/>
  <c r="S10062" i="5"/>
  <c r="S10065" i="5"/>
  <c r="S10068" i="5"/>
  <c r="S10071" i="5"/>
  <c r="S10074" i="5"/>
  <c r="S10077" i="5"/>
  <c r="S10080" i="5"/>
  <c r="S10083" i="5"/>
  <c r="S10086" i="5"/>
  <c r="S10089" i="5"/>
  <c r="S10092" i="5"/>
  <c r="S10095" i="5"/>
  <c r="S10098" i="5"/>
  <c r="S10101" i="5"/>
  <c r="S10104" i="5"/>
  <c r="S10107" i="5"/>
  <c r="S10110" i="5"/>
  <c r="S10113" i="5"/>
  <c r="S10116" i="5"/>
  <c r="S10119" i="5"/>
  <c r="S10122" i="5"/>
  <c r="S10125" i="5"/>
  <c r="S10128" i="5"/>
  <c r="S10131" i="5"/>
  <c r="S10134" i="5"/>
  <c r="S10137" i="5"/>
  <c r="S10140" i="5"/>
  <c r="S10143" i="5"/>
  <c r="S10146" i="5"/>
  <c r="S10149" i="5"/>
  <c r="S10152" i="5"/>
  <c r="S10155" i="5"/>
  <c r="S10158" i="5"/>
  <c r="S10161" i="5"/>
  <c r="S10164" i="5"/>
  <c r="S10167" i="5"/>
  <c r="S10170" i="5"/>
  <c r="S10173" i="5"/>
  <c r="S10176" i="5"/>
  <c r="S10179" i="5"/>
  <c r="S10182" i="5"/>
  <c r="S10185" i="5"/>
  <c r="S10188" i="5"/>
  <c r="S10191" i="5"/>
  <c r="S10194" i="5"/>
  <c r="S10197" i="5"/>
  <c r="S10200" i="5"/>
  <c r="S10203" i="5"/>
  <c r="S10206" i="5"/>
  <c r="S10209" i="5"/>
  <c r="S10215" i="5"/>
  <c r="S10221" i="5"/>
  <c r="S10227" i="5"/>
  <c r="S10233" i="5"/>
  <c r="S10239" i="5"/>
  <c r="S10245" i="5"/>
  <c r="S10251" i="5"/>
  <c r="S10257" i="5"/>
  <c r="S10263" i="5"/>
  <c r="S10269" i="5"/>
  <c r="S10275" i="5"/>
  <c r="S10281" i="5"/>
  <c r="S10287" i="5"/>
  <c r="S10293" i="5"/>
  <c r="S10299" i="5"/>
  <c r="S10305" i="5"/>
  <c r="S10311" i="5"/>
  <c r="S10317" i="5"/>
  <c r="S10323" i="5"/>
  <c r="S10329" i="5"/>
  <c r="S10335" i="5"/>
  <c r="S10341" i="5"/>
  <c r="S10347" i="5"/>
  <c r="S10353" i="5"/>
  <c r="S10359" i="5"/>
  <c r="S10365" i="5"/>
  <c r="S10371" i="5"/>
  <c r="S10377" i="5"/>
  <c r="S10383" i="5"/>
  <c r="S10389" i="5"/>
  <c r="S10395" i="5"/>
  <c r="S10401" i="5"/>
  <c r="S10407" i="5"/>
  <c r="S10413" i="5"/>
  <c r="S10419" i="5"/>
  <c r="S10425" i="5"/>
  <c r="S10431" i="5"/>
  <c r="S10437" i="5"/>
  <c r="S10443" i="5"/>
  <c r="S10449" i="5"/>
  <c r="S10455" i="5"/>
  <c r="S10461" i="5"/>
  <c r="S10467" i="5"/>
  <c r="S10473" i="5"/>
  <c r="S10479" i="5"/>
  <c r="S10485" i="5"/>
  <c r="S10491" i="5"/>
  <c r="S10497" i="5"/>
  <c r="S10503" i="5"/>
  <c r="S10509" i="5"/>
  <c r="S10515" i="5"/>
  <c r="S10521" i="5"/>
  <c r="S10527" i="5"/>
  <c r="S10533" i="5"/>
  <c r="S10539" i="5"/>
  <c r="S10545" i="5"/>
  <c r="S10551" i="5"/>
  <c r="S10557" i="5"/>
  <c r="S10563" i="5"/>
  <c r="S10569" i="5"/>
  <c r="S10665" i="5"/>
  <c r="S10677" i="5"/>
  <c r="S10713" i="5"/>
  <c r="S10749" i="5"/>
  <c r="S10785" i="5"/>
  <c r="S10821" i="5"/>
  <c r="S10857" i="5"/>
  <c r="S10893" i="5"/>
  <c r="S10905" i="5"/>
  <c r="S10917" i="5"/>
  <c r="S10929" i="5"/>
  <c r="S10941" i="5"/>
  <c r="S10953" i="5"/>
  <c r="S10965" i="5"/>
  <c r="S10977" i="5"/>
  <c r="S10989" i="5"/>
  <c r="S11001" i="5"/>
  <c r="S11013" i="5"/>
  <c r="S11025" i="5"/>
  <c r="S11037" i="5"/>
  <c r="S11061" i="5"/>
  <c r="S11085" i="5"/>
  <c r="S11121" i="5"/>
  <c r="S11157" i="5"/>
  <c r="S11193" i="5"/>
  <c r="S11229" i="5"/>
  <c r="S11265" i="5"/>
  <c r="S11301" i="5"/>
  <c r="S11337" i="5"/>
  <c r="S11373" i="5"/>
  <c r="S11409" i="5"/>
  <c r="S11445" i="5"/>
  <c r="S11481" i="5"/>
  <c r="S11517" i="5"/>
  <c r="S11553" i="5"/>
  <c r="S11589" i="5"/>
  <c r="S11625" i="5"/>
  <c r="S8081" i="5"/>
  <c r="S8093" i="5"/>
  <c r="S8105" i="5"/>
  <c r="S8117" i="5"/>
  <c r="S8129" i="5"/>
  <c r="S8141" i="5"/>
  <c r="S8153" i="5"/>
  <c r="S8165" i="5"/>
  <c r="S8177" i="5"/>
  <c r="S8189" i="5"/>
  <c r="S8201" i="5"/>
  <c r="S8213" i="5"/>
  <c r="S8225" i="5"/>
  <c r="S8237" i="5"/>
  <c r="S8249" i="5"/>
  <c r="S8261" i="5"/>
  <c r="S8273" i="5"/>
  <c r="S8285" i="5"/>
  <c r="S8297" i="5"/>
  <c r="S8079" i="5"/>
  <c r="S8091" i="5"/>
  <c r="S8103" i="5"/>
  <c r="S8115" i="5"/>
  <c r="S8127" i="5"/>
  <c r="S8139" i="5"/>
  <c r="S8151" i="5"/>
  <c r="S8163" i="5"/>
  <c r="S8175" i="5"/>
  <c r="S8187" i="5"/>
  <c r="S8199" i="5"/>
  <c r="S8211" i="5"/>
  <c r="S8223" i="5"/>
  <c r="S8235" i="5"/>
  <c r="S8247" i="5"/>
  <c r="S8259" i="5"/>
  <c r="S8271" i="5"/>
  <c r="S8283" i="5"/>
  <c r="S8295" i="5"/>
  <c r="S8305" i="5"/>
  <c r="S8308" i="5"/>
  <c r="S8311" i="5"/>
  <c r="S8314" i="5"/>
  <c r="S8317" i="5"/>
  <c r="S8320" i="5"/>
  <c r="S8323" i="5"/>
  <c r="S8326" i="5"/>
  <c r="S8329" i="5"/>
  <c r="S8332" i="5"/>
  <c r="S8335" i="5"/>
  <c r="S8338" i="5"/>
  <c r="S8341" i="5"/>
  <c r="S8344" i="5"/>
  <c r="S8347" i="5"/>
  <c r="S8350" i="5"/>
  <c r="S8353" i="5"/>
  <c r="S8356" i="5"/>
  <c r="S8359" i="5"/>
  <c r="S8362" i="5"/>
  <c r="S8365" i="5"/>
  <c r="S8368" i="5"/>
  <c r="S8371" i="5"/>
  <c r="S8374" i="5"/>
  <c r="S8377" i="5"/>
  <c r="S8380" i="5"/>
  <c r="S8383" i="5"/>
  <c r="S8386" i="5"/>
  <c r="S8389" i="5"/>
  <c r="S8392" i="5"/>
  <c r="S8395" i="5"/>
  <c r="S8398" i="5"/>
  <c r="S8401" i="5"/>
  <c r="S8404" i="5"/>
  <c r="S8407" i="5"/>
  <c r="S8410" i="5"/>
  <c r="S8413" i="5"/>
  <c r="S8416" i="5"/>
  <c r="S8419" i="5"/>
  <c r="S8422" i="5"/>
  <c r="S8425" i="5"/>
  <c r="S8428" i="5"/>
  <c r="S8431" i="5"/>
  <c r="S8434" i="5"/>
  <c r="S8437" i="5"/>
  <c r="S8440" i="5"/>
  <c r="S8443" i="5"/>
  <c r="S8446" i="5"/>
  <c r="S8449" i="5"/>
  <c r="S8452" i="5"/>
  <c r="S8455" i="5"/>
  <c r="S8458" i="5"/>
  <c r="S8461" i="5"/>
  <c r="S8464" i="5"/>
  <c r="S8467" i="5"/>
  <c r="S8470" i="5"/>
  <c r="S8473" i="5"/>
  <c r="S8476" i="5"/>
  <c r="S8479" i="5"/>
  <c r="S8482" i="5"/>
  <c r="S8485" i="5"/>
  <c r="S8488" i="5"/>
  <c r="S8491" i="5"/>
  <c r="S8494" i="5"/>
  <c r="S8497" i="5"/>
  <c r="S8500" i="5"/>
  <c r="S8503" i="5"/>
  <c r="S8506" i="5"/>
  <c r="S8509" i="5"/>
  <c r="S8512" i="5"/>
  <c r="S8515" i="5"/>
  <c r="S8518" i="5"/>
  <c r="S8521" i="5"/>
  <c r="S8524" i="5"/>
  <c r="S8527" i="5"/>
  <c r="S8530" i="5"/>
  <c r="S8533" i="5"/>
  <c r="S8536" i="5"/>
  <c r="S8539" i="5"/>
  <c r="S8542" i="5"/>
  <c r="S8545" i="5"/>
  <c r="S8548" i="5"/>
  <c r="S8551" i="5"/>
  <c r="S8554" i="5"/>
  <c r="S8557" i="5"/>
  <c r="S8560" i="5"/>
  <c r="S8563" i="5"/>
  <c r="S8566" i="5"/>
  <c r="S8569" i="5"/>
  <c r="S8572" i="5"/>
  <c r="S8575" i="5"/>
  <c r="S8578" i="5"/>
  <c r="S8581" i="5"/>
  <c r="S8584" i="5"/>
  <c r="S8587" i="5"/>
  <c r="S8590" i="5"/>
  <c r="S8593" i="5"/>
  <c r="S8596" i="5"/>
  <c r="S8599" i="5"/>
  <c r="S8602" i="5"/>
  <c r="S8605" i="5"/>
  <c r="S8608" i="5"/>
  <c r="S8611" i="5"/>
  <c r="S8614" i="5"/>
  <c r="S8617" i="5"/>
  <c r="S8620" i="5"/>
  <c r="S8623" i="5"/>
  <c r="S8626" i="5"/>
  <c r="S8629" i="5"/>
  <c r="S8632" i="5"/>
  <c r="S8635" i="5"/>
  <c r="S8638" i="5"/>
  <c r="S8641" i="5"/>
  <c r="S8644" i="5"/>
  <c r="S8647" i="5"/>
  <c r="S8650" i="5"/>
  <c r="S8653" i="5"/>
  <c r="S8656" i="5"/>
  <c r="S8659" i="5"/>
  <c r="S8662" i="5"/>
  <c r="S8665" i="5"/>
  <c r="S8668" i="5"/>
  <c r="S8671" i="5"/>
  <c r="S8674" i="5"/>
  <c r="S8677" i="5"/>
  <c r="S8680" i="5"/>
  <c r="S8683" i="5"/>
  <c r="S8686" i="5"/>
  <c r="S8689" i="5"/>
  <c r="S8692" i="5"/>
  <c r="S8695" i="5"/>
  <c r="S8698" i="5"/>
  <c r="S8701" i="5"/>
  <c r="S8704" i="5"/>
  <c r="S8707" i="5"/>
  <c r="S8710" i="5"/>
  <c r="S8713" i="5"/>
  <c r="S8716" i="5"/>
  <c r="S8719" i="5"/>
  <c r="S8722" i="5"/>
  <c r="S8725" i="5"/>
  <c r="S8728" i="5"/>
  <c r="S8731" i="5"/>
  <c r="S8734" i="5"/>
  <c r="S8737" i="5"/>
  <c r="S8740" i="5"/>
  <c r="S8743" i="5"/>
  <c r="S8746" i="5"/>
  <c r="S8749" i="5"/>
  <c r="S8752" i="5"/>
  <c r="S8755" i="5"/>
  <c r="S8758" i="5"/>
  <c r="S8761" i="5"/>
  <c r="S8764" i="5"/>
  <c r="S8767" i="5"/>
  <c r="S8770" i="5"/>
  <c r="S8773" i="5"/>
  <c r="S8776" i="5"/>
  <c r="S8779" i="5"/>
  <c r="S8782" i="5"/>
  <c r="S8785" i="5"/>
  <c r="S8788" i="5"/>
  <c r="S8791" i="5"/>
  <c r="S8794" i="5"/>
  <c r="S8797" i="5"/>
  <c r="S8800" i="5"/>
  <c r="S8803" i="5"/>
  <c r="S8806" i="5"/>
  <c r="S8809" i="5"/>
  <c r="S8812" i="5"/>
  <c r="S8815" i="5"/>
  <c r="S8818" i="5"/>
  <c r="S8821" i="5"/>
  <c r="S8824" i="5"/>
  <c r="S8827" i="5"/>
  <c r="S8830" i="5"/>
  <c r="S8833" i="5"/>
  <c r="S8836" i="5"/>
  <c r="S8839" i="5"/>
  <c r="S8842" i="5"/>
  <c r="S8845" i="5"/>
  <c r="S8848" i="5"/>
  <c r="S8851" i="5"/>
  <c r="S8854" i="5"/>
  <c r="S8857" i="5"/>
  <c r="S8860" i="5"/>
  <c r="S8863" i="5"/>
  <c r="S8866" i="5"/>
  <c r="S8869" i="5"/>
  <c r="S8872" i="5"/>
  <c r="S8875" i="5"/>
  <c r="S8878" i="5"/>
  <c r="S8881" i="5"/>
  <c r="S8884" i="5"/>
  <c r="S8887" i="5"/>
  <c r="S8890" i="5"/>
  <c r="S8893" i="5"/>
  <c r="S8896" i="5"/>
  <c r="S8899" i="5"/>
  <c r="S8902" i="5"/>
  <c r="S8905" i="5"/>
  <c r="S8908" i="5"/>
  <c r="S8911" i="5"/>
  <c r="S8914" i="5"/>
  <c r="S8917" i="5"/>
  <c r="S8920" i="5"/>
  <c r="S8923" i="5"/>
  <c r="S8926" i="5"/>
  <c r="S8929" i="5"/>
  <c r="S8932" i="5"/>
  <c r="S8935" i="5"/>
  <c r="S8938" i="5"/>
  <c r="S8941" i="5"/>
  <c r="S8944" i="5"/>
  <c r="S8947" i="5"/>
  <c r="S8950" i="5"/>
  <c r="S8953" i="5"/>
  <c r="S8956" i="5"/>
  <c r="S8959" i="5"/>
  <c r="S8962" i="5"/>
  <c r="S8965" i="5"/>
  <c r="S8968" i="5"/>
  <c r="S8971" i="5"/>
  <c r="S8974" i="5"/>
  <c r="S8977" i="5"/>
  <c r="S8980" i="5"/>
  <c r="S8983" i="5"/>
  <c r="S8986" i="5"/>
  <c r="S8989" i="5"/>
  <c r="S8992" i="5"/>
  <c r="S8995" i="5"/>
  <c r="S8998" i="5"/>
  <c r="S9001" i="5"/>
  <c r="S9004" i="5"/>
  <c r="S9007" i="5"/>
  <c r="S9010" i="5"/>
  <c r="S9013" i="5"/>
  <c r="S9016" i="5"/>
  <c r="S9019" i="5"/>
  <c r="S9022" i="5"/>
  <c r="S9025" i="5"/>
  <c r="S9028" i="5"/>
  <c r="S9031" i="5"/>
  <c r="S9034" i="5"/>
  <c r="S9037" i="5"/>
  <c r="S9040" i="5"/>
  <c r="S9043" i="5"/>
  <c r="S9046" i="5"/>
  <c r="S9049" i="5"/>
  <c r="S9052" i="5"/>
  <c r="S9055" i="5"/>
  <c r="S9058" i="5"/>
  <c r="S9061" i="5"/>
  <c r="S9064" i="5"/>
  <c r="S9067" i="5"/>
  <c r="S9070" i="5"/>
  <c r="S9073" i="5"/>
  <c r="S9076" i="5"/>
  <c r="S9079" i="5"/>
  <c r="S9082" i="5"/>
  <c r="S9085" i="5"/>
  <c r="S9088" i="5"/>
  <c r="S9091" i="5"/>
  <c r="S9094" i="5"/>
  <c r="S9097" i="5"/>
  <c r="S9100" i="5"/>
  <c r="S9103" i="5"/>
  <c r="S9106" i="5"/>
  <c r="S9109" i="5"/>
  <c r="S9112" i="5"/>
  <c r="S9115" i="5"/>
  <c r="S9118" i="5"/>
  <c r="S9121" i="5"/>
  <c r="S9124" i="5"/>
  <c r="S9127" i="5"/>
  <c r="S9130" i="5"/>
  <c r="S9133" i="5"/>
  <c r="S9136" i="5"/>
  <c r="S9139" i="5"/>
  <c r="S9142" i="5"/>
  <c r="S9145" i="5"/>
  <c r="S9148" i="5"/>
  <c r="S9151" i="5"/>
  <c r="S9154" i="5"/>
  <c r="S9157" i="5"/>
  <c r="S9160" i="5"/>
  <c r="S9163" i="5"/>
  <c r="S9166" i="5"/>
  <c r="S9169" i="5"/>
  <c r="S9172" i="5"/>
  <c r="S9175" i="5"/>
  <c r="S9178" i="5"/>
  <c r="S9181" i="5"/>
  <c r="S9184" i="5"/>
  <c r="S9187" i="5"/>
  <c r="S9190" i="5"/>
  <c r="S9193" i="5"/>
  <c r="S9196" i="5"/>
  <c r="S9199" i="5"/>
  <c r="S9202" i="5"/>
  <c r="S9205" i="5"/>
  <c r="S9208" i="5"/>
  <c r="S9211" i="5"/>
  <c r="S9214" i="5"/>
  <c r="S9217" i="5"/>
  <c r="S9220" i="5"/>
  <c r="S9223" i="5"/>
  <c r="S9226" i="5"/>
  <c r="S9229" i="5"/>
  <c r="S9232" i="5"/>
  <c r="S9235" i="5"/>
  <c r="S9238" i="5"/>
  <c r="S9241" i="5"/>
  <c r="S9244" i="5"/>
  <c r="S9247" i="5"/>
  <c r="S9250" i="5"/>
  <c r="S9253" i="5"/>
  <c r="S9256" i="5"/>
  <c r="S9259" i="5"/>
  <c r="S9262" i="5"/>
  <c r="S9265" i="5"/>
  <c r="S9268" i="5"/>
  <c r="S9271" i="5"/>
  <c r="S9274" i="5"/>
  <c r="S9277" i="5"/>
  <c r="S9280" i="5"/>
  <c r="S9283" i="5"/>
  <c r="S9286" i="5"/>
  <c r="S9289" i="5"/>
  <c r="S9292" i="5"/>
  <c r="S9295" i="5"/>
  <c r="S9298" i="5"/>
  <c r="S9301" i="5"/>
  <c r="S9304" i="5"/>
  <c r="S9307" i="5"/>
  <c r="S9310" i="5"/>
  <c r="S9313" i="5"/>
  <c r="S9316" i="5"/>
  <c r="S9319" i="5"/>
  <c r="S9322" i="5"/>
  <c r="S9325" i="5"/>
  <c r="S9328" i="5"/>
  <c r="S9331" i="5"/>
  <c r="S9334" i="5"/>
  <c r="S9337" i="5"/>
  <c r="S9340" i="5"/>
  <c r="S9343" i="5"/>
  <c r="S9346" i="5"/>
  <c r="S9349" i="5"/>
  <c r="S9352" i="5"/>
  <c r="S9355" i="5"/>
  <c r="S9358" i="5"/>
  <c r="S9361" i="5"/>
  <c r="S9364" i="5"/>
  <c r="S9367" i="5"/>
  <c r="S9370" i="5"/>
  <c r="S9373" i="5"/>
  <c r="S9376" i="5"/>
  <c r="S9379" i="5"/>
  <c r="S9382" i="5"/>
  <c r="S9385" i="5"/>
  <c r="S9388" i="5"/>
  <c r="S9391" i="5"/>
  <c r="S9394" i="5"/>
  <c r="S9397" i="5"/>
  <c r="S9400" i="5"/>
  <c r="S9403" i="5"/>
  <c r="S9406" i="5"/>
  <c r="S9409" i="5"/>
  <c r="S9412" i="5"/>
  <c r="S9415" i="5"/>
  <c r="S9418" i="5"/>
  <c r="S9421" i="5"/>
  <c r="S9424" i="5"/>
  <c r="S9427" i="5"/>
  <c r="S9430" i="5"/>
  <c r="S9433" i="5"/>
  <c r="S9436" i="5"/>
  <c r="S9439" i="5"/>
  <c r="S9442" i="5"/>
  <c r="S9445" i="5"/>
  <c r="S9448" i="5"/>
  <c r="S9451" i="5"/>
  <c r="S9454" i="5"/>
  <c r="S9457" i="5"/>
  <c r="S9460" i="5"/>
  <c r="S9463" i="5"/>
  <c r="S9466" i="5"/>
  <c r="S9469" i="5"/>
  <c r="S9472" i="5"/>
  <c r="S9475" i="5"/>
  <c r="S9478" i="5"/>
  <c r="S9481" i="5"/>
  <c r="S9484" i="5"/>
  <c r="S9487" i="5"/>
  <c r="S9490" i="5"/>
  <c r="S9493" i="5"/>
  <c r="S9496" i="5"/>
  <c r="S9499" i="5"/>
  <c r="S9502" i="5"/>
  <c r="S9505" i="5"/>
  <c r="S9508" i="5"/>
  <c r="S9511" i="5"/>
  <c r="S9514" i="5"/>
  <c r="S9517" i="5"/>
  <c r="S9520" i="5"/>
  <c r="S9523" i="5"/>
  <c r="S9526" i="5"/>
  <c r="S9529" i="5"/>
  <c r="S9532" i="5"/>
  <c r="S9535" i="5"/>
  <c r="S9538" i="5"/>
  <c r="S9541" i="5"/>
  <c r="S9544" i="5"/>
  <c r="S9547" i="5"/>
  <c r="S9550" i="5"/>
  <c r="S9553" i="5"/>
  <c r="S9556" i="5"/>
  <c r="S9559" i="5"/>
  <c r="S9562" i="5"/>
  <c r="S9565" i="5"/>
  <c r="S9568" i="5"/>
  <c r="S9571" i="5"/>
  <c r="S9574" i="5"/>
  <c r="S9577" i="5"/>
  <c r="S9580" i="5"/>
  <c r="S9583" i="5"/>
  <c r="S9586" i="5"/>
  <c r="S9589" i="5"/>
  <c r="S9592" i="5"/>
  <c r="S9595" i="5"/>
  <c r="S9598" i="5"/>
  <c r="S9601" i="5"/>
  <c r="S9604" i="5"/>
  <c r="S9607" i="5"/>
  <c r="S9610" i="5"/>
  <c r="S9613" i="5"/>
  <c r="S9616" i="5"/>
  <c r="S9619" i="5"/>
  <c r="S9622" i="5"/>
  <c r="S9625" i="5"/>
  <c r="S9628" i="5"/>
  <c r="S9631" i="5"/>
  <c r="S9634" i="5"/>
  <c r="S9637" i="5"/>
  <c r="S9640" i="5"/>
  <c r="S9643" i="5"/>
  <c r="S9646" i="5"/>
  <c r="S9649" i="5"/>
  <c r="S9652" i="5"/>
  <c r="S9655" i="5"/>
  <c r="S9658" i="5"/>
  <c r="S9661" i="5"/>
  <c r="S9664" i="5"/>
  <c r="S9667" i="5"/>
  <c r="S9670" i="5"/>
  <c r="S9673" i="5"/>
  <c r="S9676" i="5"/>
  <c r="S9679" i="5"/>
  <c r="S9682" i="5"/>
  <c r="S9685" i="5"/>
  <c r="S9688" i="5"/>
  <c r="S9691" i="5"/>
  <c r="S9694" i="5"/>
  <c r="S9697" i="5"/>
  <c r="S9700" i="5"/>
  <c r="S9703" i="5"/>
  <c r="S9706" i="5"/>
  <c r="S9709" i="5"/>
  <c r="S9712" i="5"/>
  <c r="S9715" i="5"/>
  <c r="S9718" i="5"/>
  <c r="S9721" i="5"/>
  <c r="S9724" i="5"/>
  <c r="S9727" i="5"/>
  <c r="S9730" i="5"/>
  <c r="S9733" i="5"/>
  <c r="S9736" i="5"/>
  <c r="S9739" i="5"/>
  <c r="S9742" i="5"/>
  <c r="S9745" i="5"/>
  <c r="S9748" i="5"/>
  <c r="S9751" i="5"/>
  <c r="S9754" i="5"/>
  <c r="S9757" i="5"/>
  <c r="S9760" i="5"/>
  <c r="S9763" i="5"/>
  <c r="S9766" i="5"/>
  <c r="S9769" i="5"/>
  <c r="S9772" i="5"/>
  <c r="S9775" i="5"/>
  <c r="S9778" i="5"/>
  <c r="S9781" i="5"/>
  <c r="S9784" i="5"/>
  <c r="S9787" i="5"/>
  <c r="S9790" i="5"/>
  <c r="S9793" i="5"/>
  <c r="S9796" i="5"/>
  <c r="S9799" i="5"/>
  <c r="S9802" i="5"/>
  <c r="S9805" i="5"/>
  <c r="S9808" i="5"/>
  <c r="S9811" i="5"/>
  <c r="S9814" i="5"/>
  <c r="S9817" i="5"/>
  <c r="S9820" i="5"/>
  <c r="S9823" i="5"/>
  <c r="S9826" i="5"/>
  <c r="S9829" i="5"/>
  <c r="S9832" i="5"/>
  <c r="S9835" i="5"/>
  <c r="S9838" i="5"/>
  <c r="S9841" i="5"/>
  <c r="S9844" i="5"/>
  <c r="S9847" i="5"/>
  <c r="S9850" i="5"/>
  <c r="S9853" i="5"/>
  <c r="S9856" i="5"/>
  <c r="S9859" i="5"/>
  <c r="S9862" i="5"/>
  <c r="S9865" i="5"/>
  <c r="S9868" i="5"/>
  <c r="S9871" i="5"/>
  <c r="S9874" i="5"/>
  <c r="S9877" i="5"/>
  <c r="S9880" i="5"/>
  <c r="S9883" i="5"/>
  <c r="S9886" i="5"/>
  <c r="S9889" i="5"/>
  <c r="S9892" i="5"/>
  <c r="S9895" i="5"/>
  <c r="S9898" i="5"/>
  <c r="S9901" i="5"/>
  <c r="S9904" i="5"/>
  <c r="S9907" i="5"/>
  <c r="S9910" i="5"/>
  <c r="S9913" i="5"/>
  <c r="S9916" i="5"/>
  <c r="S9919" i="5"/>
  <c r="S9922" i="5"/>
  <c r="S9925" i="5"/>
  <c r="S9928" i="5"/>
  <c r="S9931" i="5"/>
  <c r="S9934" i="5"/>
  <c r="S9937" i="5"/>
  <c r="S9940" i="5"/>
  <c r="S9943" i="5"/>
  <c r="S9946" i="5"/>
  <c r="S9949" i="5"/>
  <c r="S9952" i="5"/>
  <c r="S9955" i="5"/>
  <c r="S9958" i="5"/>
  <c r="S9961" i="5"/>
  <c r="S9964" i="5"/>
  <c r="S9967" i="5"/>
  <c r="S9970" i="5"/>
  <c r="S9973" i="5"/>
  <c r="S9976" i="5"/>
  <c r="S9979" i="5"/>
  <c r="S9982" i="5"/>
  <c r="S9985" i="5"/>
  <c r="S9988" i="5"/>
  <c r="S9991" i="5"/>
  <c r="S9994" i="5"/>
  <c r="S9997" i="5"/>
  <c r="S10000" i="5"/>
  <c r="S10003" i="5"/>
  <c r="S10006" i="5"/>
  <c r="S10009" i="5"/>
  <c r="S10012" i="5"/>
  <c r="S10015" i="5"/>
  <c r="S10018" i="5"/>
  <c r="S10021" i="5"/>
  <c r="S10024" i="5"/>
  <c r="S10027" i="5"/>
  <c r="S10030" i="5"/>
  <c r="S10033" i="5"/>
  <c r="S10036" i="5"/>
  <c r="S10039" i="5"/>
  <c r="S10042" i="5"/>
  <c r="S10045" i="5"/>
  <c r="S10048" i="5"/>
  <c r="S10051" i="5"/>
  <c r="S10054" i="5"/>
  <c r="S10057" i="5"/>
  <c r="S10060" i="5"/>
  <c r="S10063" i="5"/>
  <c r="S10066" i="5"/>
  <c r="S10069" i="5"/>
  <c r="S10072" i="5"/>
  <c r="S10075" i="5"/>
  <c r="S10078" i="5"/>
  <c r="S10081" i="5"/>
  <c r="S10084" i="5"/>
  <c r="S10087" i="5"/>
  <c r="S10090" i="5"/>
  <c r="S10093" i="5"/>
  <c r="S10096" i="5"/>
  <c r="S10099" i="5"/>
  <c r="S10102" i="5"/>
  <c r="S10105" i="5"/>
  <c r="S10108" i="5"/>
  <c r="S10111" i="5"/>
  <c r="S10114" i="5"/>
  <c r="S10117" i="5"/>
  <c r="S10120" i="5"/>
  <c r="S10123" i="5"/>
  <c r="S10126" i="5"/>
  <c r="S10129" i="5"/>
  <c r="S10132" i="5"/>
  <c r="S10135" i="5"/>
  <c r="S10138" i="5"/>
  <c r="S10141" i="5"/>
  <c r="S10144" i="5"/>
  <c r="S10147" i="5"/>
  <c r="S10150" i="5"/>
  <c r="S10153" i="5"/>
  <c r="S10156" i="5"/>
  <c r="S10159" i="5"/>
  <c r="S10162" i="5"/>
  <c r="S10165" i="5"/>
  <c r="S10168" i="5"/>
  <c r="S10171" i="5"/>
  <c r="S10174" i="5"/>
  <c r="S10177" i="5"/>
  <c r="S10180" i="5"/>
  <c r="S10183" i="5"/>
  <c r="S10186" i="5"/>
  <c r="S10189" i="5"/>
  <c r="S10192" i="5"/>
  <c r="S10195" i="5"/>
  <c r="S10198" i="5"/>
  <c r="S10201" i="5"/>
  <c r="S10204" i="5"/>
  <c r="S10207" i="5"/>
  <c r="S10213" i="5"/>
  <c r="S10219" i="5"/>
  <c r="S10225" i="5"/>
  <c r="S10231" i="5"/>
  <c r="S10237" i="5"/>
  <c r="S10243" i="5"/>
  <c r="S10249" i="5"/>
  <c r="S10255" i="5"/>
  <c r="S10261" i="5"/>
  <c r="S10267" i="5"/>
  <c r="S10273" i="5"/>
  <c r="S10279" i="5"/>
  <c r="S10285" i="5"/>
  <c r="S10291" i="5"/>
  <c r="S10297" i="5"/>
  <c r="S10303" i="5"/>
  <c r="S10309" i="5"/>
  <c r="S10315" i="5"/>
  <c r="S10321" i="5"/>
  <c r="S10327" i="5"/>
  <c r="S10333" i="5"/>
  <c r="S10339" i="5"/>
  <c r="S10345" i="5"/>
  <c r="S10351" i="5"/>
  <c r="S10357" i="5"/>
  <c r="S10363" i="5"/>
  <c r="S10369" i="5"/>
  <c r="S10375" i="5"/>
  <c r="S10381" i="5"/>
  <c r="S10387" i="5"/>
  <c r="S10393" i="5"/>
  <c r="S10399" i="5"/>
  <c r="S10405" i="5"/>
  <c r="S10411" i="5"/>
  <c r="S10417" i="5"/>
  <c r="S10423" i="5"/>
  <c r="S10429" i="5"/>
  <c r="S10435" i="5"/>
  <c r="S10441" i="5"/>
  <c r="S10447" i="5"/>
  <c r="S10453" i="5"/>
  <c r="S10459" i="5"/>
  <c r="S10465" i="5"/>
  <c r="S10471" i="5"/>
  <c r="S10477" i="5"/>
  <c r="S10483" i="5"/>
  <c r="S10489" i="5"/>
  <c r="S10495" i="5"/>
  <c r="S10501" i="5"/>
  <c r="S10507" i="5"/>
  <c r="S10513" i="5"/>
  <c r="S10519" i="5"/>
  <c r="S10525" i="5"/>
  <c r="S10531" i="5"/>
  <c r="S10537" i="5"/>
  <c r="S10543" i="5"/>
  <c r="S10549" i="5"/>
  <c r="S10555" i="5"/>
  <c r="S10561" i="5"/>
  <c r="S10567" i="5"/>
  <c r="S10657" i="5"/>
  <c r="S10681" i="5"/>
  <c r="S10693" i="5"/>
  <c r="S10717" i="5"/>
  <c r="S10729" i="5"/>
  <c r="S10753" i="5"/>
  <c r="S10765" i="5"/>
  <c r="S10789" i="5"/>
  <c r="S10801" i="5"/>
  <c r="S10825" i="5"/>
  <c r="S10837" i="5"/>
  <c r="S10861" i="5"/>
  <c r="S10873" i="5"/>
  <c r="S10897" i="5"/>
  <c r="S10909" i="5"/>
  <c r="S10921" i="5"/>
  <c r="S10933" i="5"/>
  <c r="S10945" i="5"/>
  <c r="S10957" i="5"/>
  <c r="S10969" i="5"/>
  <c r="S10981" i="5"/>
  <c r="S10993" i="5"/>
  <c r="S11005" i="5"/>
  <c r="S11017" i="5"/>
  <c r="S11029" i="5"/>
  <c r="S11053" i="5"/>
  <c r="S11077" i="5"/>
  <c r="S10676" i="5"/>
  <c r="S10686" i="5"/>
  <c r="S10712" i="5"/>
  <c r="S10722" i="5"/>
  <c r="S10748" i="5"/>
  <c r="S10758" i="5"/>
  <c r="S10784" i="5"/>
  <c r="S10794" i="5"/>
  <c r="S10820" i="5"/>
  <c r="S10830" i="5"/>
  <c r="S10856" i="5"/>
  <c r="S10866" i="5"/>
  <c r="S10892" i="5"/>
  <c r="S10900" i="5"/>
  <c r="S10908" i="5"/>
  <c r="S10916" i="5"/>
  <c r="S10924" i="5"/>
  <c r="S10932" i="5"/>
  <c r="S10940" i="5"/>
  <c r="S10948" i="5"/>
  <c r="S10956" i="5"/>
  <c r="S10964" i="5"/>
  <c r="S10972" i="5"/>
  <c r="S10980" i="5"/>
  <c r="S10988" i="5"/>
  <c r="S10996" i="5"/>
  <c r="S11004" i="5"/>
  <c r="S11012" i="5"/>
  <c r="S11020" i="5"/>
  <c r="S11028" i="5"/>
  <c r="S11036" i="5"/>
  <c r="S11044" i="5"/>
  <c r="S11052" i="5"/>
  <c r="S11060" i="5"/>
  <c r="S11068" i="5"/>
  <c r="S11076" i="5"/>
  <c r="S11084" i="5"/>
  <c r="S11092" i="5"/>
  <c r="S11100" i="5"/>
  <c r="S11111" i="5"/>
  <c r="S11136" i="5"/>
  <c r="S11147" i="5"/>
  <c r="S11172" i="5"/>
  <c r="S11183" i="5"/>
  <c r="S11208" i="5"/>
  <c r="S11219" i="5"/>
  <c r="S11244" i="5"/>
  <c r="S11255" i="5"/>
  <c r="S11280" i="5"/>
  <c r="S11291" i="5"/>
  <c r="S11316" i="5"/>
  <c r="S11327" i="5"/>
  <c r="S11352" i="5"/>
  <c r="S11363" i="5"/>
  <c r="S11388" i="5"/>
  <c r="S11399" i="5"/>
  <c r="S11424" i="5"/>
  <c r="S11435" i="5"/>
  <c r="S11460" i="5"/>
  <c r="S11471" i="5"/>
  <c r="S11496" i="5"/>
  <c r="S11507" i="5"/>
  <c r="S11532" i="5"/>
  <c r="S11543" i="5"/>
  <c r="S11568" i="5"/>
  <c r="S11579" i="5"/>
  <c r="S11604" i="5"/>
  <c r="S11615" i="5"/>
  <c r="S11640" i="5"/>
  <c r="S11663" i="5"/>
  <c r="S11669" i="5"/>
  <c r="S10656" i="5"/>
  <c r="S10679" i="5"/>
  <c r="S10684" i="5"/>
  <c r="S10692" i="5"/>
  <c r="S10715" i="5"/>
  <c r="S10720" i="5"/>
  <c r="S10728" i="5"/>
  <c r="S10751" i="5"/>
  <c r="S10756" i="5"/>
  <c r="S10764" i="5"/>
  <c r="S10787" i="5"/>
  <c r="S10792" i="5"/>
  <c r="S10800" i="5"/>
  <c r="S10823" i="5"/>
  <c r="S10828" i="5"/>
  <c r="S10836" i="5"/>
  <c r="S10859" i="5"/>
  <c r="S10864" i="5"/>
  <c r="S10872" i="5"/>
  <c r="S10895" i="5"/>
  <c r="S10919" i="5"/>
  <c r="S10943" i="5"/>
  <c r="S10967" i="5"/>
  <c r="S10991" i="5"/>
  <c r="S11015" i="5"/>
  <c r="S11039" i="5"/>
  <c r="S11063" i="5"/>
  <c r="S11087" i="5"/>
  <c r="S11117" i="5"/>
  <c r="S11128" i="5"/>
  <c r="S11153" i="5"/>
  <c r="S11164" i="5"/>
  <c r="S11189" i="5"/>
  <c r="S11200" i="5"/>
  <c r="S11225" i="5"/>
  <c r="S11236" i="5"/>
  <c r="S11261" i="5"/>
  <c r="S11272" i="5"/>
  <c r="S11297" i="5"/>
  <c r="S11308" i="5"/>
  <c r="S11333" i="5"/>
  <c r="S11344" i="5"/>
  <c r="S11369" i="5"/>
  <c r="S11380" i="5"/>
  <c r="S11405" i="5"/>
  <c r="S11416" i="5"/>
  <c r="S11441" i="5"/>
  <c r="S11452" i="5"/>
  <c r="S11477" i="5"/>
  <c r="S11488" i="5"/>
  <c r="S11513" i="5"/>
  <c r="S11524" i="5"/>
  <c r="S11549" i="5"/>
  <c r="S11560" i="5"/>
  <c r="S11585" i="5"/>
  <c r="S11596" i="5"/>
  <c r="S11621" i="5"/>
  <c r="S11632" i="5"/>
  <c r="S11652" i="5"/>
  <c r="S11675" i="5"/>
  <c r="S11681" i="5"/>
  <c r="S11687" i="5"/>
  <c r="S11693" i="5"/>
  <c r="S11699" i="5"/>
  <c r="S11705" i="5"/>
  <c r="S11711" i="5"/>
  <c r="S11717" i="5"/>
  <c r="S11723" i="5"/>
  <c r="S11729" i="5"/>
  <c r="S11735" i="5"/>
  <c r="S11741" i="5"/>
  <c r="S11747" i="5"/>
  <c r="S11753" i="5"/>
  <c r="S11759" i="5"/>
  <c r="S11765" i="5"/>
  <c r="S11771" i="5"/>
  <c r="S11777" i="5"/>
  <c r="S11783" i="5"/>
  <c r="S11789" i="5"/>
  <c r="S11795" i="5"/>
  <c r="S11801" i="5"/>
  <c r="S11807" i="5"/>
  <c r="S11813" i="5"/>
  <c r="S11819" i="5"/>
  <c r="S11825" i="5"/>
  <c r="S11831" i="5"/>
  <c r="S11837" i="5"/>
  <c r="S11843" i="5"/>
  <c r="S11849" i="5"/>
  <c r="S11855" i="5"/>
  <c r="S11861" i="5"/>
  <c r="S11867" i="5"/>
  <c r="S11873" i="5"/>
  <c r="S11879" i="5"/>
  <c r="S11885" i="5"/>
  <c r="S11891" i="5"/>
  <c r="S11897" i="5"/>
  <c r="S11903" i="5"/>
  <c r="S11909" i="5"/>
  <c r="S11915" i="5"/>
  <c r="S11921" i="5"/>
  <c r="S11927" i="5"/>
  <c r="S11933" i="5"/>
  <c r="S11939" i="5"/>
  <c r="S11945" i="5"/>
  <c r="S11951" i="5"/>
  <c r="S11957" i="5"/>
  <c r="S11963" i="5"/>
  <c r="S11969" i="5"/>
  <c r="S11975" i="5"/>
  <c r="S11981" i="5"/>
  <c r="S11987" i="5"/>
  <c r="S11993" i="5"/>
  <c r="S11999" i="5"/>
  <c r="S12005" i="5"/>
  <c r="S12011" i="5"/>
  <c r="S12017" i="5"/>
  <c r="S12023" i="5"/>
  <c r="S12029" i="5"/>
  <c r="S12035" i="5"/>
  <c r="S12041" i="5"/>
  <c r="S12047" i="5"/>
  <c r="S12053" i="5"/>
  <c r="S12059" i="5"/>
  <c r="S12065" i="5"/>
  <c r="S12071" i="5"/>
  <c r="S12077" i="5"/>
  <c r="S12083" i="5"/>
  <c r="S12089" i="5"/>
  <c r="S12095" i="5"/>
  <c r="S12101" i="5"/>
  <c r="S12107" i="5"/>
  <c r="S12113" i="5"/>
  <c r="S12119" i="5"/>
  <c r="S12125" i="5"/>
  <c r="S12131" i="5"/>
  <c r="S12137" i="5"/>
  <c r="S12143" i="5"/>
  <c r="S12149" i="5"/>
  <c r="S12155" i="5"/>
  <c r="S12161" i="5"/>
  <c r="S12167" i="5"/>
  <c r="S12173" i="5"/>
  <c r="S12179" i="5"/>
  <c r="S12185" i="5"/>
  <c r="S12191" i="5"/>
  <c r="S12197" i="5"/>
  <c r="S12203" i="5"/>
  <c r="S12209" i="5"/>
  <c r="S12215" i="5"/>
  <c r="S12221" i="5"/>
  <c r="S12227" i="5"/>
  <c r="S12233" i="5"/>
  <c r="S12239" i="5"/>
  <c r="S12245" i="5"/>
  <c r="S12251" i="5"/>
  <c r="S12257" i="5"/>
  <c r="S12263" i="5"/>
  <c r="S12269" i="5"/>
  <c r="S12275" i="5"/>
  <c r="S12281" i="5"/>
  <c r="S12287" i="5"/>
  <c r="S12293" i="5"/>
  <c r="S12299" i="5"/>
  <c r="S12305" i="5"/>
  <c r="S12311" i="5"/>
  <c r="S12317" i="5"/>
  <c r="S12323" i="5"/>
  <c r="S12329" i="5"/>
  <c r="S12335" i="5"/>
  <c r="S12341" i="5"/>
  <c r="S12347" i="5"/>
  <c r="S12353" i="5"/>
  <c r="S12359" i="5"/>
  <c r="S12365" i="5"/>
  <c r="S12371" i="5"/>
  <c r="S12377" i="5"/>
  <c r="S12383" i="5"/>
  <c r="S12389" i="5"/>
  <c r="S12395" i="5"/>
  <c r="S12401" i="5"/>
  <c r="S12407" i="5"/>
  <c r="S12413" i="5"/>
  <c r="S12419" i="5"/>
  <c r="S12425" i="5"/>
  <c r="S12431" i="5"/>
  <c r="S12437" i="5"/>
  <c r="S12443" i="5"/>
  <c r="S12449" i="5"/>
  <c r="S12455" i="5"/>
  <c r="S12461" i="5"/>
  <c r="S12467" i="5"/>
  <c r="S12473" i="5"/>
  <c r="S12479" i="5"/>
  <c r="S12485" i="5"/>
  <c r="S12491" i="5"/>
  <c r="S12497" i="5"/>
  <c r="S12503" i="5"/>
  <c r="S12509" i="5"/>
  <c r="S12515" i="5"/>
  <c r="S12521" i="5"/>
  <c r="S12527" i="5"/>
  <c r="S12533" i="5"/>
  <c r="S12539" i="5"/>
  <c r="S12545" i="5"/>
  <c r="S12551" i="5"/>
  <c r="S12557" i="5"/>
  <c r="S12563" i="5"/>
  <c r="S12569" i="5"/>
  <c r="S12575" i="5"/>
  <c r="S12581" i="5"/>
  <c r="S12587" i="5"/>
  <c r="S12593" i="5"/>
  <c r="S12599" i="5"/>
  <c r="S12605" i="5"/>
  <c r="S12611" i="5"/>
  <c r="S12617" i="5"/>
  <c r="S12623" i="5"/>
  <c r="S12629" i="5"/>
  <c r="S12635" i="5"/>
  <c r="S12641" i="5"/>
  <c r="S12647" i="5"/>
  <c r="S12653" i="5"/>
  <c r="S12659" i="5"/>
  <c r="S12665" i="5"/>
  <c r="S12671" i="5"/>
  <c r="S12677" i="5"/>
  <c r="S12683" i="5"/>
  <c r="S12689" i="5"/>
  <c r="S12695" i="5"/>
  <c r="S12701" i="5"/>
  <c r="S12707" i="5"/>
  <c r="S12713" i="5"/>
  <c r="S12719" i="5"/>
  <c r="S12725" i="5"/>
  <c r="S12731" i="5"/>
  <c r="S12737" i="5"/>
  <c r="S12743" i="5"/>
  <c r="S12749" i="5"/>
  <c r="S12755" i="5"/>
  <c r="S12761" i="5"/>
  <c r="S12767" i="5"/>
  <c r="S12773" i="5"/>
  <c r="S12779" i="5"/>
  <c r="S12785" i="5"/>
  <c r="S12791" i="5"/>
  <c r="S12797" i="5"/>
  <c r="S10664" i="5"/>
  <c r="S10674" i="5"/>
  <c r="S10700" i="5"/>
  <c r="S10710" i="5"/>
  <c r="S10736" i="5"/>
  <c r="S10746" i="5"/>
  <c r="S10772" i="5"/>
  <c r="S10782" i="5"/>
  <c r="S10808" i="5"/>
  <c r="S10818" i="5"/>
  <c r="S10844" i="5"/>
  <c r="S10854" i="5"/>
  <c r="S10880" i="5"/>
  <c r="S10890" i="5"/>
  <c r="S11112" i="5"/>
  <c r="S11123" i="5"/>
  <c r="S11148" i="5"/>
  <c r="S11159" i="5"/>
  <c r="S11184" i="5"/>
  <c r="S11195" i="5"/>
  <c r="S11220" i="5"/>
  <c r="S11231" i="5"/>
  <c r="S11256" i="5"/>
  <c r="S11267" i="5"/>
  <c r="S11292" i="5"/>
  <c r="S11303" i="5"/>
  <c r="S11328" i="5"/>
  <c r="S11339" i="5"/>
  <c r="S11364" i="5"/>
  <c r="S11375" i="5"/>
  <c r="S11400" i="5"/>
  <c r="S11411" i="5"/>
  <c r="S11436" i="5"/>
  <c r="S11447" i="5"/>
  <c r="S11472" i="5"/>
  <c r="S11483" i="5"/>
  <c r="S11508" i="5"/>
  <c r="S11519" i="5"/>
  <c r="S11544" i="5"/>
  <c r="S11555" i="5"/>
  <c r="S11580" i="5"/>
  <c r="S11591" i="5"/>
  <c r="S11616" i="5"/>
  <c r="S11627" i="5"/>
  <c r="S11664" i="5"/>
  <c r="S10667" i="5"/>
  <c r="S10672" i="5"/>
  <c r="S10680" i="5"/>
  <c r="S10703" i="5"/>
  <c r="S10708" i="5"/>
  <c r="S10716" i="5"/>
  <c r="S10739" i="5"/>
  <c r="S10744" i="5"/>
  <c r="S10752" i="5"/>
  <c r="S10775" i="5"/>
  <c r="S10780" i="5"/>
  <c r="S10788" i="5"/>
  <c r="S10811" i="5"/>
  <c r="S10816" i="5"/>
  <c r="S10824" i="5"/>
  <c r="S10847" i="5"/>
  <c r="S10852" i="5"/>
  <c r="S10860" i="5"/>
  <c r="S10883" i="5"/>
  <c r="S10888" i="5"/>
  <c r="S10896" i="5"/>
  <c r="S10904" i="5"/>
  <c r="S10912" i="5"/>
  <c r="S10920" i="5"/>
  <c r="S10928" i="5"/>
  <c r="S10936" i="5"/>
  <c r="S10944" i="5"/>
  <c r="S10952" i="5"/>
  <c r="S10960" i="5"/>
  <c r="S10968" i="5"/>
  <c r="S10976" i="5"/>
  <c r="S10984" i="5"/>
  <c r="S10992" i="5"/>
  <c r="S11000" i="5"/>
  <c r="S11008" i="5"/>
  <c r="S11016" i="5"/>
  <c r="S11024" i="5"/>
  <c r="S11032" i="5"/>
  <c r="S11040" i="5"/>
  <c r="S11048" i="5"/>
  <c r="S11056" i="5"/>
  <c r="S11064" i="5"/>
  <c r="S11072" i="5"/>
  <c r="S11080" i="5"/>
  <c r="S11088" i="5"/>
  <c r="S11096" i="5"/>
  <c r="S11104" i="5"/>
  <c r="S11129" i="5"/>
  <c r="S11140" i="5"/>
  <c r="S11165" i="5"/>
  <c r="S11176" i="5"/>
  <c r="S11201" i="5"/>
  <c r="S11212" i="5"/>
  <c r="S11237" i="5"/>
  <c r="S11248" i="5"/>
  <c r="S11273" i="5"/>
  <c r="S11284" i="5"/>
  <c r="S11309" i="5"/>
  <c r="S11320" i="5"/>
  <c r="S11345" i="5"/>
  <c r="S11356" i="5"/>
  <c r="S11381" i="5"/>
  <c r="S11392" i="5"/>
  <c r="S11417" i="5"/>
  <c r="S11428" i="5"/>
  <c r="S11453" i="5"/>
  <c r="S11464" i="5"/>
  <c r="S11489" i="5"/>
  <c r="S11500" i="5"/>
  <c r="S11525" i="5"/>
  <c r="S11536" i="5"/>
  <c r="S11561" i="5"/>
  <c r="S11572" i="5"/>
  <c r="S11597" i="5"/>
  <c r="S11608" i="5"/>
  <c r="S11633" i="5"/>
  <c r="S11676" i="5"/>
  <c r="S10662" i="5"/>
  <c r="S10688" i="5"/>
  <c r="S10698" i="5"/>
  <c r="S10724" i="5"/>
  <c r="S10734" i="5"/>
  <c r="S10760" i="5"/>
  <c r="S10770" i="5"/>
  <c r="S10796" i="5"/>
  <c r="S10806" i="5"/>
  <c r="S10832" i="5"/>
  <c r="S10842" i="5"/>
  <c r="S10868" i="5"/>
  <c r="S10878" i="5"/>
  <c r="S10907" i="5"/>
  <c r="S10931" i="5"/>
  <c r="S10955" i="5"/>
  <c r="S10979" i="5"/>
  <c r="S11003" i="5"/>
  <c r="S11027" i="5"/>
  <c r="S11051" i="5"/>
  <c r="S11075" i="5"/>
  <c r="S11099" i="5"/>
  <c r="S11124" i="5"/>
  <c r="S11135" i="5"/>
  <c r="S11160" i="5"/>
  <c r="S11171" i="5"/>
  <c r="S11196" i="5"/>
  <c r="S11207" i="5"/>
  <c r="S11232" i="5"/>
  <c r="S11243" i="5"/>
  <c r="S11268" i="5"/>
  <c r="S11279" i="5"/>
  <c r="S11304" i="5"/>
  <c r="S11315" i="5"/>
  <c r="S11340" i="5"/>
  <c r="S11351" i="5"/>
  <c r="S11376" i="5"/>
  <c r="S11387" i="5"/>
  <c r="S11412" i="5"/>
  <c r="S11423" i="5"/>
  <c r="S11448" i="5"/>
  <c r="S11459" i="5"/>
  <c r="S11484" i="5"/>
  <c r="S11495" i="5"/>
  <c r="S11520" i="5"/>
  <c r="S11531" i="5"/>
  <c r="S11556" i="5"/>
  <c r="S11567" i="5"/>
  <c r="S11592" i="5"/>
  <c r="S11603" i="5"/>
  <c r="S11628" i="5"/>
  <c r="S11639" i="5"/>
  <c r="S11645" i="5"/>
  <c r="S10655" i="5"/>
  <c r="S10660" i="5"/>
  <c r="S10668" i="5"/>
  <c r="S10691" i="5"/>
  <c r="S10696" i="5"/>
  <c r="S10704" i="5"/>
  <c r="S10727" i="5"/>
  <c r="S10732" i="5"/>
  <c r="S10740" i="5"/>
  <c r="S10763" i="5"/>
  <c r="S10768" i="5"/>
  <c r="S10776" i="5"/>
  <c r="S10799" i="5"/>
  <c r="S10804" i="5"/>
  <c r="S10812" i="5"/>
  <c r="S10835" i="5"/>
  <c r="S10840" i="5"/>
  <c r="S10848" i="5"/>
  <c r="S10871" i="5"/>
  <c r="S10876" i="5"/>
  <c r="S10884" i="5"/>
  <c r="S11105" i="5"/>
  <c r="S11116" i="5"/>
  <c r="S11141" i="5"/>
  <c r="S11152" i="5"/>
  <c r="S11177" i="5"/>
  <c r="S11188" i="5"/>
  <c r="S11213" i="5"/>
  <c r="S11224" i="5"/>
  <c r="S11249" i="5"/>
  <c r="S11260" i="5"/>
  <c r="S11285" i="5"/>
  <c r="S11296" i="5"/>
  <c r="S11321" i="5"/>
  <c r="S11332" i="5"/>
  <c r="S11357" i="5"/>
  <c r="S11368" i="5"/>
  <c r="S11393" i="5"/>
  <c r="S11404" i="5"/>
  <c r="S11429" i="5"/>
  <c r="S11440" i="5"/>
  <c r="S11465" i="5"/>
  <c r="S11476" i="5"/>
  <c r="S11501" i="5"/>
  <c r="S11512" i="5"/>
  <c r="S11537" i="5"/>
  <c r="S11548" i="5"/>
  <c r="S11573" i="5"/>
  <c r="S11584" i="5"/>
  <c r="S11609" i="5"/>
  <c r="S11620" i="5"/>
  <c r="S11651" i="5"/>
  <c r="S11657" i="5"/>
  <c r="S11108" i="5"/>
  <c r="S11120" i="5"/>
  <c r="S11132" i="5"/>
  <c r="S11144" i="5"/>
  <c r="S11156" i="5"/>
  <c r="S11168" i="5"/>
  <c r="S11180" i="5"/>
  <c r="S11192" i="5"/>
  <c r="S11204" i="5"/>
  <c r="S11216" i="5"/>
  <c r="S11228" i="5"/>
  <c r="S11240" i="5"/>
  <c r="S11252" i="5"/>
  <c r="S11264" i="5"/>
  <c r="S11276" i="5"/>
  <c r="S11288" i="5"/>
  <c r="S11300" i="5"/>
  <c r="S11312" i="5"/>
  <c r="S11324" i="5"/>
  <c r="S11336" i="5"/>
  <c r="S11348" i="5"/>
  <c r="S11360" i="5"/>
  <c r="S11372" i="5"/>
  <c r="S11384" i="5"/>
  <c r="S11396" i="5"/>
  <c r="S11408" i="5"/>
  <c r="S11420" i="5"/>
  <c r="S11432" i="5"/>
  <c r="S11444" i="5"/>
  <c r="S11456" i="5"/>
  <c r="S11468" i="5"/>
  <c r="S11480" i="5"/>
  <c r="S11492" i="5"/>
  <c r="S11504" i="5"/>
  <c r="S11516" i="5"/>
  <c r="S11528" i="5"/>
  <c r="S11540" i="5"/>
  <c r="S11552" i="5"/>
  <c r="S11564" i="5"/>
  <c r="S11576" i="5"/>
  <c r="S11588" i="5"/>
  <c r="S11600" i="5"/>
  <c r="S11612" i="5"/>
  <c r="S11624" i="5"/>
  <c r="S11636" i="5"/>
  <c r="S11648" i="5"/>
  <c r="S11660" i="5"/>
  <c r="S11672" i="5"/>
  <c r="S11684" i="5"/>
  <c r="S11696" i="5"/>
  <c r="S11708" i="5"/>
  <c r="S11720" i="5"/>
  <c r="S11732" i="5"/>
  <c r="S11744" i="5"/>
  <c r="S11756" i="5"/>
  <c r="S11768" i="5"/>
  <c r="S11780" i="5"/>
  <c r="S11792" i="5"/>
  <c r="S11804" i="5"/>
  <c r="S11816" i="5"/>
  <c r="S11828" i="5"/>
  <c r="S11840" i="5"/>
  <c r="S11852" i="5"/>
  <c r="S11864" i="5"/>
  <c r="S11876" i="5"/>
  <c r="S11888" i="5"/>
  <c r="S11900" i="5"/>
  <c r="S11912" i="5"/>
  <c r="S11924" i="5"/>
  <c r="S11936" i="5"/>
  <c r="S11948" i="5"/>
  <c r="S11960" i="5"/>
  <c r="S11972" i="5"/>
  <c r="S11984" i="5"/>
  <c r="S11996" i="5"/>
  <c r="S12008" i="5"/>
  <c r="S12020" i="5"/>
  <c r="S12032" i="5"/>
  <c r="S12044" i="5"/>
  <c r="S12056" i="5"/>
  <c r="S12068" i="5"/>
  <c r="S12080" i="5"/>
  <c r="S12092" i="5"/>
  <c r="S12104" i="5"/>
  <c r="S12116" i="5"/>
  <c r="S12128" i="5"/>
  <c r="S12140" i="5"/>
  <c r="S12152" i="5"/>
  <c r="S12164" i="5"/>
  <c r="S12176" i="5"/>
  <c r="S12188" i="5"/>
  <c r="S12200" i="5"/>
  <c r="S12212" i="5"/>
  <c r="S12224" i="5"/>
  <c r="S12236" i="5"/>
  <c r="S12248" i="5"/>
  <c r="S12260" i="5"/>
  <c r="S12272" i="5"/>
  <c r="S12284" i="5"/>
  <c r="S12296" i="5"/>
  <c r="S12308" i="5"/>
  <c r="S12320" i="5"/>
  <c r="S12332" i="5"/>
  <c r="S12344" i="5"/>
  <c r="S12356" i="5"/>
  <c r="S12368" i="5"/>
  <c r="S12380" i="5"/>
  <c r="S12392" i="5"/>
  <c r="S12404" i="5"/>
  <c r="S12416" i="5"/>
  <c r="S12428" i="5"/>
  <c r="S12440" i="5"/>
  <c r="S12452" i="5"/>
  <c r="S12464" i="5"/>
  <c r="S12476" i="5"/>
  <c r="S12488" i="5"/>
  <c r="S12500" i="5"/>
  <c r="S12512" i="5"/>
  <c r="S12524" i="5"/>
  <c r="S12536" i="5"/>
  <c r="S12548" i="5"/>
  <c r="S12560" i="5"/>
  <c r="S12572" i="5"/>
  <c r="S12584" i="5"/>
  <c r="S12596" i="5"/>
  <c r="S12608" i="5"/>
  <c r="S12620" i="5"/>
  <c r="S12632" i="5"/>
  <c r="S12644" i="5"/>
  <c r="S12656" i="5"/>
  <c r="S12668" i="5"/>
  <c r="S12680" i="5"/>
  <c r="S12692" i="5"/>
  <c r="S12704" i="5"/>
  <c r="S12716" i="5"/>
  <c r="S12728" i="5"/>
  <c r="S12740" i="5"/>
  <c r="S12752" i="5"/>
  <c r="S12764" i="5"/>
  <c r="S12776" i="5"/>
  <c r="S12788" i="5"/>
  <c r="S12800" i="5"/>
  <c r="S10902" i="5"/>
  <c r="S10914" i="5"/>
  <c r="S10926" i="5"/>
  <c r="S10938" i="5"/>
  <c r="S10950" i="5"/>
  <c r="S10962" i="5"/>
  <c r="S10974" i="5"/>
  <c r="S10986" i="5"/>
  <c r="S10998" i="5"/>
  <c r="S11010" i="5"/>
  <c r="S11022" i="5"/>
  <c r="S11034" i="5"/>
  <c r="S11046" i="5"/>
  <c r="S11058" i="5"/>
  <c r="S11070" i="5"/>
  <c r="S11082" i="5"/>
  <c r="S11094" i="5"/>
  <c r="S11106" i="5"/>
  <c r="S11118" i="5"/>
  <c r="S11130" i="5"/>
  <c r="S11142" i="5"/>
  <c r="S11154" i="5"/>
  <c r="S11166" i="5"/>
  <c r="S11178" i="5"/>
  <c r="S11190" i="5"/>
  <c r="S11202" i="5"/>
  <c r="S11214" i="5"/>
  <c r="S11226" i="5"/>
  <c r="S11238" i="5"/>
  <c r="S11250" i="5"/>
  <c r="S11262" i="5"/>
  <c r="S11274" i="5"/>
  <c r="S11286" i="5"/>
  <c r="S11298" i="5"/>
  <c r="S11310" i="5"/>
  <c r="S11322" i="5"/>
  <c r="S11334" i="5"/>
  <c r="S11346" i="5"/>
  <c r="S11358" i="5"/>
  <c r="S11370" i="5"/>
  <c r="S11382" i="5"/>
  <c r="S11394" i="5"/>
  <c r="S11406" i="5"/>
  <c r="S11418" i="5"/>
  <c r="S11430" i="5"/>
  <c r="S11442" i="5"/>
  <c r="S11454" i="5"/>
  <c r="S11466" i="5"/>
  <c r="S11478" i="5"/>
  <c r="S11490" i="5"/>
  <c r="S11502" i="5"/>
  <c r="S11514" i="5"/>
  <c r="S11526" i="5"/>
  <c r="S11538" i="5"/>
  <c r="S11550" i="5"/>
  <c r="S11562" i="5"/>
  <c r="S11574" i="5"/>
  <c r="S11586" i="5"/>
  <c r="S11598" i="5"/>
  <c r="S11610" i="5"/>
  <c r="S11622" i="5"/>
  <c r="S11634" i="5"/>
  <c r="S11646" i="5"/>
  <c r="S11658" i="5"/>
  <c r="S11670" i="5"/>
  <c r="S11682" i="5"/>
  <c r="S11694" i="5"/>
  <c r="S11706" i="5"/>
  <c r="S11718" i="5"/>
  <c r="S11730" i="5"/>
  <c r="S11742" i="5"/>
  <c r="S11754" i="5"/>
  <c r="S11766" i="5"/>
  <c r="S11778" i="5"/>
  <c r="S11790" i="5"/>
  <c r="S11802" i="5"/>
  <c r="S11814" i="5"/>
  <c r="S11826" i="5"/>
  <c r="S11838" i="5"/>
  <c r="S11850" i="5"/>
  <c r="S11862" i="5"/>
  <c r="S11874" i="5"/>
  <c r="S11886" i="5"/>
  <c r="S11898" i="5"/>
  <c r="S11910" i="5"/>
  <c r="S11922" i="5"/>
  <c r="S11934" i="5"/>
  <c r="S11946" i="5"/>
  <c r="S11958" i="5"/>
  <c r="S11970" i="5"/>
  <c r="S11982" i="5"/>
  <c r="S11994" i="5"/>
  <c r="S12006" i="5"/>
  <c r="S12018" i="5"/>
  <c r="S12030" i="5"/>
  <c r="S12042" i="5"/>
  <c r="S12054" i="5"/>
  <c r="S12066" i="5"/>
  <c r="S12078" i="5"/>
  <c r="S12090" i="5"/>
  <c r="S12102" i="5"/>
  <c r="S12114" i="5"/>
  <c r="S12126" i="5"/>
  <c r="S12138" i="5"/>
  <c r="S12150" i="5"/>
  <c r="S12162" i="5"/>
  <c r="S12174" i="5"/>
  <c r="S12186" i="5"/>
  <c r="S12198" i="5"/>
  <c r="S12210" i="5"/>
  <c r="S12222" i="5"/>
  <c r="S12234" i="5"/>
  <c r="S12246" i="5"/>
  <c r="S12258" i="5"/>
  <c r="S12270" i="5"/>
  <c r="S12282" i="5"/>
  <c r="S12294" i="5"/>
  <c r="S12306" i="5"/>
  <c r="S12318" i="5"/>
  <c r="S12330" i="5"/>
  <c r="S12342" i="5"/>
  <c r="S12354" i="5"/>
  <c r="S12366" i="5"/>
  <c r="S12378" i="5"/>
  <c r="S12390" i="5"/>
  <c r="S12402" i="5"/>
  <c r="S12414" i="5"/>
  <c r="S12426" i="5"/>
  <c r="S12438" i="5"/>
  <c r="S12450" i="5"/>
  <c r="S12462" i="5"/>
  <c r="S12474" i="5"/>
  <c r="S12486" i="5"/>
  <c r="S12498" i="5"/>
  <c r="S12510" i="5"/>
  <c r="S12522" i="5"/>
  <c r="S12534" i="5"/>
  <c r="S12546" i="5"/>
  <c r="S12558" i="5"/>
  <c r="S12570" i="5"/>
  <c r="S12582" i="5"/>
  <c r="S12594" i="5"/>
  <c r="S12606" i="5"/>
  <c r="S12618" i="5"/>
  <c r="S12630" i="5"/>
  <c r="S12642" i="5"/>
  <c r="S12654" i="5"/>
  <c r="S12666" i="5"/>
  <c r="S12678" i="5"/>
  <c r="S12690" i="5"/>
  <c r="S12702" i="5"/>
  <c r="S12714" i="5"/>
  <c r="S12726" i="5"/>
  <c r="S12738" i="5"/>
  <c r="S12750" i="5"/>
  <c r="S12762" i="5"/>
  <c r="S12774" i="5"/>
  <c r="S12786" i="5"/>
  <c r="S12798" i="5"/>
  <c r="S12803" i="5"/>
  <c r="S12806" i="5"/>
  <c r="S12809" i="5"/>
  <c r="S12812" i="5"/>
  <c r="S12815" i="5"/>
  <c r="S12818" i="5"/>
  <c r="S12821" i="5"/>
  <c r="S12824" i="5"/>
  <c r="S12827" i="5"/>
  <c r="S12830" i="5"/>
  <c r="S12833" i="5"/>
  <c r="S12836" i="5"/>
  <c r="S12839" i="5"/>
  <c r="S12842" i="5"/>
  <c r="S12845" i="5"/>
  <c r="S12848" i="5"/>
  <c r="S12851" i="5"/>
  <c r="S12854" i="5"/>
  <c r="S12857" i="5"/>
  <c r="S12860" i="5"/>
  <c r="S12863" i="5"/>
  <c r="S12866" i="5"/>
  <c r="S12869" i="5"/>
  <c r="S12872" i="5"/>
  <c r="S12875" i="5"/>
  <c r="S12878" i="5"/>
  <c r="S12881" i="5"/>
  <c r="S12884" i="5"/>
  <c r="S12887" i="5"/>
  <c r="S12890" i="5"/>
  <c r="S12893" i="5"/>
  <c r="S12896" i="5"/>
  <c r="S12899" i="5"/>
  <c r="S12902" i="5"/>
  <c r="S12905" i="5"/>
  <c r="S12908" i="5"/>
  <c r="S12911" i="5"/>
  <c r="S12914" i="5"/>
  <c r="S12917" i="5"/>
  <c r="S12920" i="5"/>
  <c r="S12923" i="5"/>
  <c r="S12926" i="5"/>
  <c r="S12929" i="5"/>
  <c r="S12932" i="5"/>
  <c r="S12935" i="5"/>
  <c r="S12938" i="5"/>
  <c r="S12941" i="5"/>
  <c r="S12944" i="5"/>
  <c r="S12947" i="5"/>
  <c r="S12950" i="5"/>
  <c r="S12953" i="5"/>
  <c r="S12956" i="5"/>
  <c r="S12959" i="5"/>
  <c r="S12962" i="5"/>
  <c r="S12965" i="5"/>
  <c r="S12968" i="5"/>
  <c r="S12971" i="5"/>
  <c r="S12974" i="5"/>
  <c r="S12977" i="5"/>
  <c r="S12980" i="5"/>
  <c r="S12983" i="5"/>
  <c r="S12986" i="5"/>
  <c r="S12989" i="5"/>
  <c r="S12992" i="5"/>
  <c r="S12995" i="5"/>
  <c r="S12998" i="5"/>
  <c r="S13001" i="5"/>
  <c r="S13004" i="5"/>
  <c r="S13007" i="5"/>
  <c r="S13010" i="5"/>
  <c r="S13013" i="5"/>
  <c r="S13016" i="5"/>
  <c r="S13019" i="5"/>
  <c r="S13022" i="5"/>
  <c r="S13025" i="5"/>
  <c r="S13028" i="5"/>
  <c r="S13031" i="5"/>
  <c r="S13034" i="5"/>
  <c r="S13037" i="5"/>
  <c r="S13040" i="5"/>
  <c r="S13043" i="5"/>
  <c r="S13046" i="5"/>
  <c r="S13049" i="5"/>
  <c r="S13052" i="5"/>
  <c r="S13055" i="5"/>
  <c r="S13058" i="5"/>
  <c r="S13061" i="5"/>
  <c r="S13064" i="5"/>
  <c r="S13067" i="5"/>
  <c r="S13070" i="5"/>
  <c r="S13073" i="5"/>
  <c r="S13076" i="5"/>
  <c r="S13079" i="5"/>
  <c r="S13082" i="5"/>
  <c r="S13085" i="5"/>
  <c r="S13088" i="5"/>
  <c r="S13091" i="5"/>
  <c r="S13094" i="5"/>
  <c r="S13097" i="5"/>
  <c r="S13100" i="5"/>
  <c r="S13103" i="5"/>
  <c r="S13106" i="5"/>
  <c r="S13109" i="5"/>
  <c r="S13112" i="5"/>
  <c r="S13115" i="5"/>
  <c r="S13118" i="5"/>
  <c r="S13121" i="5"/>
  <c r="S13124" i="5"/>
  <c r="S13127" i="5"/>
  <c r="S13130" i="5"/>
  <c r="S13133" i="5"/>
  <c r="S13136" i="5"/>
  <c r="S13139" i="5"/>
  <c r="S13142" i="5"/>
  <c r="S13145" i="5"/>
  <c r="S13148" i="5"/>
  <c r="S13151" i="5"/>
  <c r="S13154" i="5"/>
  <c r="S13157" i="5"/>
  <c r="S13160" i="5"/>
  <c r="S13163" i="5"/>
  <c r="S13166" i="5"/>
  <c r="S13169" i="5"/>
  <c r="S13172" i="5"/>
  <c r="S13175" i="5"/>
  <c r="S13178" i="5"/>
  <c r="S13181" i="5"/>
  <c r="S13184" i="5"/>
  <c r="S13187" i="5"/>
  <c r="S13190" i="5"/>
  <c r="S13193" i="5"/>
  <c r="S13196" i="5"/>
  <c r="S13199" i="5"/>
  <c r="S13202" i="5"/>
  <c r="S13205" i="5"/>
  <c r="S13208" i="5"/>
  <c r="S13211" i="5"/>
  <c r="S13214" i="5"/>
  <c r="S13217" i="5"/>
  <c r="S13220" i="5"/>
  <c r="S13223" i="5"/>
  <c r="S13226" i="5"/>
  <c r="S13229" i="5"/>
  <c r="S13232" i="5"/>
  <c r="S13235" i="5"/>
  <c r="S13238" i="5"/>
  <c r="S13241" i="5"/>
  <c r="S13244" i="5"/>
  <c r="S13247" i="5"/>
  <c r="S13250" i="5"/>
  <c r="S13253" i="5"/>
  <c r="S13256" i="5"/>
  <c r="S13259" i="5"/>
  <c r="S13262" i="5"/>
  <c r="S13265" i="5"/>
  <c r="S13268" i="5"/>
  <c r="S13271" i="5"/>
  <c r="S13274" i="5"/>
  <c r="S13277" i="5"/>
  <c r="S13280" i="5"/>
  <c r="S13283" i="5"/>
  <c r="S13286" i="5"/>
  <c r="S13289" i="5"/>
  <c r="S13292" i="5"/>
  <c r="S13295" i="5"/>
  <c r="S13298" i="5"/>
  <c r="S13301" i="5"/>
  <c r="S13304" i="5"/>
  <c r="S13307" i="5"/>
  <c r="S13310" i="5"/>
  <c r="S13313" i="5"/>
  <c r="S13316" i="5"/>
  <c r="S13319" i="5"/>
  <c r="S13322" i="5"/>
  <c r="S13325" i="5"/>
  <c r="S13328" i="5"/>
  <c r="S13331" i="5"/>
  <c r="S13334" i="5"/>
  <c r="S13337" i="5"/>
  <c r="S13340" i="5"/>
  <c r="S13343" i="5"/>
  <c r="S13346" i="5"/>
  <c r="S13349" i="5"/>
  <c r="S13352" i="5"/>
  <c r="S13355" i="5"/>
  <c r="S13358" i="5"/>
  <c r="S13361" i="5"/>
  <c r="S13364" i="5"/>
  <c r="S13367" i="5"/>
  <c r="S13370" i="5"/>
  <c r="S13373" i="5"/>
  <c r="S13376" i="5"/>
  <c r="S13379" i="5"/>
  <c r="S13382" i="5"/>
  <c r="S13385" i="5"/>
  <c r="S13388" i="5"/>
  <c r="S13391" i="5"/>
  <c r="S13394" i="5"/>
  <c r="S13397" i="5"/>
  <c r="S13400" i="5"/>
  <c r="S13403" i="5"/>
  <c r="S13406" i="5"/>
  <c r="S13409" i="5"/>
  <c r="S13412" i="5"/>
  <c r="S13415" i="5"/>
  <c r="S13418" i="5"/>
  <c r="S13421" i="5"/>
  <c r="S13424" i="5"/>
  <c r="S13427" i="5"/>
  <c r="S13430" i="5"/>
  <c r="S13433" i="5"/>
  <c r="S13436" i="5"/>
  <c r="S13439" i="5"/>
  <c r="S13442" i="5"/>
  <c r="S13445" i="5"/>
  <c r="S13448" i="5"/>
  <c r="S13451" i="5"/>
  <c r="S13454" i="5"/>
  <c r="S13457" i="5"/>
  <c r="S13460" i="5"/>
  <c r="S13463" i="5"/>
  <c r="S13466" i="5"/>
  <c r="S13469" i="5"/>
  <c r="S13472" i="5"/>
  <c r="S13475" i="5"/>
  <c r="S13478" i="5"/>
  <c r="S13481" i="5"/>
  <c r="S13484" i="5"/>
  <c r="S13487" i="5"/>
  <c r="S13490" i="5"/>
  <c r="S13493" i="5"/>
  <c r="S13496" i="5"/>
  <c r="S13499" i="5"/>
  <c r="S13502" i="5"/>
  <c r="S13505" i="5"/>
  <c r="S13508" i="5"/>
  <c r="S13511" i="5"/>
  <c r="S13514" i="5"/>
  <c r="S13517" i="5"/>
  <c r="S13520" i="5"/>
  <c r="S13523" i="5"/>
  <c r="S13526" i="5"/>
  <c r="S13529" i="5"/>
  <c r="S13532" i="5"/>
  <c r="S13535" i="5"/>
  <c r="S13538" i="5"/>
  <c r="S13541" i="5"/>
  <c r="S13544" i="5"/>
  <c r="S13547" i="5"/>
  <c r="S13550" i="5"/>
  <c r="S13553" i="5"/>
  <c r="S13556" i="5"/>
  <c r="S13559" i="5"/>
  <c r="S13562" i="5"/>
  <c r="S13565" i="5"/>
  <c r="S13568" i="5"/>
  <c r="S13571" i="5"/>
  <c r="S13574" i="5"/>
  <c r="S13577" i="5"/>
  <c r="S13580" i="5"/>
  <c r="S13583" i="5"/>
  <c r="S13586" i="5"/>
  <c r="S13589" i="5"/>
  <c r="S13592" i="5"/>
  <c r="S13595" i="5"/>
  <c r="S13598" i="5"/>
  <c r="S13601" i="5"/>
  <c r="S13604" i="5"/>
  <c r="S13607" i="5"/>
  <c r="S13610" i="5"/>
  <c r="S13613" i="5"/>
  <c r="S13616" i="5"/>
  <c r="S13619" i="5"/>
  <c r="S13622" i="5"/>
  <c r="S13625" i="5"/>
  <c r="S13628" i="5"/>
  <c r="S13631" i="5"/>
  <c r="S13634" i="5"/>
  <c r="S13637" i="5"/>
  <c r="S13640" i="5"/>
  <c r="S13643" i="5"/>
  <c r="S13646" i="5"/>
  <c r="S13649" i="5"/>
  <c r="S13652" i="5"/>
  <c r="S13655" i="5"/>
  <c r="S13658" i="5"/>
  <c r="S13661" i="5"/>
  <c r="S13664" i="5"/>
  <c r="S13667" i="5"/>
  <c r="S13670" i="5"/>
  <c r="S13673" i="5"/>
  <c r="S13676" i="5"/>
  <c r="S13679" i="5"/>
  <c r="S13682" i="5"/>
  <c r="S13685" i="5"/>
  <c r="S13688" i="5"/>
  <c r="S13691" i="5"/>
  <c r="S13694" i="5"/>
  <c r="S13697" i="5"/>
  <c r="S13700" i="5"/>
  <c r="S13703" i="5"/>
  <c r="S13706" i="5"/>
  <c r="S13709" i="5"/>
  <c r="S13712" i="5"/>
  <c r="S13715" i="5"/>
  <c r="S13718" i="5"/>
  <c r="S13721" i="5"/>
  <c r="S13724" i="5"/>
  <c r="S13727" i="5"/>
  <c r="S13730" i="5"/>
  <c r="S13733" i="5"/>
  <c r="S13736" i="5"/>
  <c r="S13739" i="5"/>
  <c r="S13742" i="5"/>
  <c r="S13745" i="5"/>
  <c r="S11644" i="5"/>
  <c r="S11656" i="5"/>
  <c r="S11668" i="5"/>
  <c r="S11680" i="5"/>
  <c r="S11692" i="5"/>
  <c r="S11704" i="5"/>
  <c r="S11716" i="5"/>
  <c r="S11728" i="5"/>
  <c r="S11740" i="5"/>
  <c r="S11752" i="5"/>
  <c r="S11764" i="5"/>
  <c r="S11776" i="5"/>
  <c r="S11788" i="5"/>
  <c r="S11800" i="5"/>
  <c r="S11812" i="5"/>
  <c r="S11824" i="5"/>
  <c r="S11836" i="5"/>
  <c r="S11848" i="5"/>
  <c r="S11860" i="5"/>
  <c r="S11872" i="5"/>
  <c r="S11884" i="5"/>
  <c r="S11896" i="5"/>
  <c r="S11908" i="5"/>
  <c r="S11920" i="5"/>
  <c r="S11932" i="5"/>
  <c r="S11944" i="5"/>
  <c r="S11956" i="5"/>
  <c r="S11968" i="5"/>
  <c r="S11980" i="5"/>
  <c r="S11992" i="5"/>
  <c r="S12004" i="5"/>
  <c r="S12016" i="5"/>
  <c r="S12028" i="5"/>
  <c r="S12040" i="5"/>
  <c r="S12052" i="5"/>
  <c r="S12064" i="5"/>
  <c r="S12076" i="5"/>
  <c r="S12088" i="5"/>
  <c r="S12100" i="5"/>
  <c r="S12112" i="5"/>
  <c r="S12124" i="5"/>
  <c r="S12136" i="5"/>
  <c r="S12148" i="5"/>
  <c r="S12160" i="5"/>
  <c r="S12172" i="5"/>
  <c r="S12184" i="5"/>
  <c r="S12196" i="5"/>
  <c r="S12208" i="5"/>
  <c r="S12220" i="5"/>
  <c r="S12232" i="5"/>
  <c r="S12244" i="5"/>
  <c r="S12256" i="5"/>
  <c r="S12268" i="5"/>
  <c r="S12280" i="5"/>
  <c r="S12292" i="5"/>
  <c r="S12304" i="5"/>
  <c r="S12316" i="5"/>
  <c r="S12328" i="5"/>
  <c r="S12340" i="5"/>
  <c r="S12352" i="5"/>
  <c r="S12364" i="5"/>
  <c r="S12376" i="5"/>
  <c r="S12388" i="5"/>
  <c r="S12400" i="5"/>
  <c r="S12412" i="5"/>
  <c r="S12424" i="5"/>
  <c r="S12436" i="5"/>
  <c r="S12448" i="5"/>
  <c r="S12460" i="5"/>
  <c r="S12472" i="5"/>
  <c r="S12484" i="5"/>
  <c r="S12496" i="5"/>
  <c r="S12508" i="5"/>
  <c r="S12520" i="5"/>
  <c r="S12532" i="5"/>
  <c r="S12544" i="5"/>
  <c r="S12556" i="5"/>
  <c r="S12568" i="5"/>
  <c r="S12580" i="5"/>
  <c r="S12592" i="5"/>
  <c r="S12604" i="5"/>
  <c r="S12616" i="5"/>
  <c r="S12628" i="5"/>
  <c r="S12640" i="5"/>
  <c r="S12652" i="5"/>
  <c r="S12664" i="5"/>
  <c r="S12676" i="5"/>
  <c r="S12688" i="5"/>
  <c r="S12700" i="5"/>
  <c r="S12712" i="5"/>
  <c r="S12724" i="5"/>
  <c r="S12736" i="5"/>
  <c r="S12748" i="5"/>
  <c r="S12760" i="5"/>
  <c r="S12772" i="5"/>
  <c r="S12784" i="5"/>
  <c r="S12796" i="5"/>
  <c r="S10658" i="5"/>
  <c r="S10670" i="5"/>
  <c r="S10682" i="5"/>
  <c r="S10694" i="5"/>
  <c r="S10706" i="5"/>
  <c r="S10718" i="5"/>
  <c r="S10730" i="5"/>
  <c r="S10742" i="5"/>
  <c r="S10754" i="5"/>
  <c r="S10766" i="5"/>
  <c r="S10778" i="5"/>
  <c r="S10790" i="5"/>
  <c r="S10802" i="5"/>
  <c r="S10814" i="5"/>
  <c r="S10826" i="5"/>
  <c r="S10838" i="5"/>
  <c r="S10850" i="5"/>
  <c r="S10862" i="5"/>
  <c r="S10874" i="5"/>
  <c r="S10886" i="5"/>
  <c r="S10898" i="5"/>
  <c r="S10910" i="5"/>
  <c r="S10922" i="5"/>
  <c r="S10934" i="5"/>
  <c r="S10946" i="5"/>
  <c r="S10958" i="5"/>
  <c r="S10970" i="5"/>
  <c r="S10982" i="5"/>
  <c r="S10994" i="5"/>
  <c r="S11006" i="5"/>
  <c r="S11018" i="5"/>
  <c r="S11030" i="5"/>
  <c r="S11042" i="5"/>
  <c r="S11054" i="5"/>
  <c r="S11066" i="5"/>
  <c r="S11078" i="5"/>
  <c r="S11090" i="5"/>
  <c r="S11102" i="5"/>
  <c r="S11114" i="5"/>
  <c r="S11126" i="5"/>
  <c r="S11138" i="5"/>
  <c r="S11150" i="5"/>
  <c r="S11162" i="5"/>
  <c r="S11174" i="5"/>
  <c r="S11186" i="5"/>
  <c r="S11198" i="5"/>
  <c r="S11210" i="5"/>
  <c r="S11222" i="5"/>
  <c r="S11234" i="5"/>
  <c r="S11246" i="5"/>
  <c r="S11258" i="5"/>
  <c r="S11270" i="5"/>
  <c r="S11282" i="5"/>
  <c r="S11294" i="5"/>
  <c r="S11306" i="5"/>
  <c r="S11318" i="5"/>
  <c r="S11330" i="5"/>
  <c r="S11342" i="5"/>
  <c r="S11354" i="5"/>
  <c r="S11366" i="5"/>
  <c r="S11378" i="5"/>
  <c r="S11390" i="5"/>
  <c r="S11402" i="5"/>
  <c r="S11414" i="5"/>
  <c r="S11426" i="5"/>
  <c r="S11438" i="5"/>
  <c r="S11450" i="5"/>
  <c r="S11462" i="5"/>
  <c r="S11474" i="5"/>
  <c r="S11486" i="5"/>
  <c r="S11498" i="5"/>
  <c r="S11510" i="5"/>
  <c r="S11522" i="5"/>
  <c r="S11534" i="5"/>
  <c r="S11546" i="5"/>
  <c r="S11558" i="5"/>
  <c r="S11570" i="5"/>
  <c r="S11582" i="5"/>
  <c r="S11594" i="5"/>
  <c r="S11606" i="5"/>
  <c r="S11618" i="5"/>
  <c r="S11630" i="5"/>
  <c r="S11642" i="5"/>
  <c r="S11654" i="5"/>
  <c r="S11666" i="5"/>
  <c r="S11678" i="5"/>
  <c r="S11690" i="5"/>
  <c r="S11702" i="5"/>
  <c r="S11714" i="5"/>
  <c r="S11726" i="5"/>
  <c r="S11738" i="5"/>
  <c r="S11750" i="5"/>
  <c r="S11762" i="5"/>
  <c r="S11774" i="5"/>
  <c r="S11786" i="5"/>
  <c r="S11798" i="5"/>
  <c r="S11810" i="5"/>
  <c r="S11822" i="5"/>
  <c r="S11834" i="5"/>
  <c r="S11846" i="5"/>
  <c r="S11858" i="5"/>
  <c r="S11870" i="5"/>
  <c r="S11882" i="5"/>
  <c r="S11894" i="5"/>
  <c r="S11906" i="5"/>
  <c r="S11918" i="5"/>
  <c r="S11930" i="5"/>
  <c r="S11942" i="5"/>
  <c r="S11954" i="5"/>
  <c r="S11966" i="5"/>
  <c r="S11978" i="5"/>
  <c r="S11990" i="5"/>
  <c r="S12002" i="5"/>
  <c r="S12014" i="5"/>
  <c r="S12026" i="5"/>
  <c r="S12038" i="5"/>
  <c r="S12050" i="5"/>
  <c r="S12062" i="5"/>
  <c r="S12074" i="5"/>
  <c r="S12086" i="5"/>
  <c r="S12098" i="5"/>
  <c r="S12110" i="5"/>
  <c r="S12122" i="5"/>
  <c r="S12134" i="5"/>
  <c r="S12146" i="5"/>
  <c r="S12158" i="5"/>
  <c r="S12170" i="5"/>
  <c r="S12182" i="5"/>
  <c r="S12194" i="5"/>
  <c r="S12206" i="5"/>
  <c r="S12218" i="5"/>
  <c r="S12230" i="5"/>
  <c r="S12242" i="5"/>
  <c r="S12254" i="5"/>
  <c r="S12266" i="5"/>
  <c r="S12278" i="5"/>
  <c r="S12290" i="5"/>
  <c r="S12302" i="5"/>
  <c r="S12314" i="5"/>
  <c r="S12326" i="5"/>
  <c r="S12338" i="5"/>
  <c r="S12350" i="5"/>
  <c r="S12362" i="5"/>
  <c r="S12374" i="5"/>
  <c r="S12386" i="5"/>
  <c r="S12398" i="5"/>
  <c r="S12410" i="5"/>
  <c r="S12422" i="5"/>
  <c r="S12434" i="5"/>
  <c r="S12446" i="5"/>
  <c r="S12458" i="5"/>
  <c r="S12470" i="5"/>
  <c r="S12482" i="5"/>
  <c r="S12494" i="5"/>
  <c r="S12506" i="5"/>
  <c r="S12518" i="5"/>
  <c r="S12530" i="5"/>
  <c r="S12542" i="5"/>
  <c r="S12554" i="5"/>
  <c r="S12566" i="5"/>
  <c r="S12578" i="5"/>
  <c r="S12590" i="5"/>
  <c r="S12602" i="5"/>
  <c r="S12614" i="5"/>
  <c r="S12626" i="5"/>
  <c r="S12638" i="5"/>
  <c r="S12650" i="5"/>
  <c r="S12662" i="5"/>
  <c r="S12674" i="5"/>
  <c r="S12686" i="5"/>
  <c r="S12698" i="5"/>
  <c r="S12710" i="5"/>
  <c r="S12722" i="5"/>
  <c r="S12734" i="5"/>
  <c r="S12746" i="5"/>
  <c r="S12758" i="5"/>
  <c r="S12770" i="5"/>
  <c r="S12782" i="5"/>
  <c r="S12794" i="5"/>
  <c r="S12804" i="5"/>
  <c r="S12807" i="5"/>
  <c r="S12810" i="5"/>
  <c r="S12813" i="5"/>
  <c r="S12816" i="5"/>
  <c r="S12819" i="5"/>
  <c r="S12822" i="5"/>
  <c r="S12825" i="5"/>
  <c r="S12828" i="5"/>
  <c r="S12831" i="5"/>
  <c r="S12834" i="5"/>
  <c r="S12837" i="5"/>
  <c r="S12840" i="5"/>
  <c r="S12843" i="5"/>
  <c r="S12846" i="5"/>
  <c r="S12849" i="5"/>
  <c r="S12852" i="5"/>
  <c r="S12855" i="5"/>
  <c r="S12858" i="5"/>
  <c r="S12861" i="5"/>
  <c r="S12864" i="5"/>
  <c r="S12867" i="5"/>
  <c r="S12870" i="5"/>
  <c r="S12873" i="5"/>
  <c r="S12876" i="5"/>
  <c r="S12879" i="5"/>
  <c r="S12882" i="5"/>
  <c r="S12885" i="5"/>
  <c r="S12888" i="5"/>
  <c r="S12891" i="5"/>
  <c r="S12894" i="5"/>
  <c r="S12897" i="5"/>
  <c r="S12900" i="5"/>
  <c r="S12903" i="5"/>
  <c r="S12906" i="5"/>
  <c r="S12909" i="5"/>
  <c r="S12912" i="5"/>
  <c r="S12915" i="5"/>
  <c r="S12918" i="5"/>
  <c r="S12921" i="5"/>
  <c r="S12924" i="5"/>
  <c r="S12927" i="5"/>
  <c r="S12930" i="5"/>
  <c r="S12933" i="5"/>
  <c r="S12936" i="5"/>
  <c r="S12939" i="5"/>
  <c r="S12942" i="5"/>
  <c r="S12945" i="5"/>
  <c r="S12948" i="5"/>
  <c r="S12951" i="5"/>
  <c r="S12954" i="5"/>
  <c r="S12957" i="5"/>
  <c r="S12960" i="5"/>
  <c r="S12963" i="5"/>
  <c r="S12966" i="5"/>
  <c r="S12969" i="5"/>
  <c r="S12972" i="5"/>
  <c r="S12975" i="5"/>
  <c r="S12978" i="5"/>
  <c r="S12981" i="5"/>
  <c r="S12984" i="5"/>
  <c r="S12987" i="5"/>
  <c r="S12990" i="5"/>
  <c r="S12993" i="5"/>
  <c r="S12996" i="5"/>
  <c r="S12999" i="5"/>
  <c r="S13002" i="5"/>
  <c r="S13005" i="5"/>
  <c r="S13008" i="5"/>
  <c r="S13011" i="5"/>
  <c r="S13014" i="5"/>
  <c r="S13017" i="5"/>
  <c r="S13020" i="5"/>
  <c r="S13023" i="5"/>
  <c r="S13026" i="5"/>
  <c r="S13029" i="5"/>
  <c r="S13032" i="5"/>
  <c r="S13035" i="5"/>
  <c r="S13038" i="5"/>
  <c r="S13041" i="5"/>
  <c r="S13044" i="5"/>
  <c r="S13047" i="5"/>
  <c r="S13050" i="5"/>
  <c r="S13053" i="5"/>
  <c r="S13056" i="5"/>
  <c r="S13059" i="5"/>
  <c r="S13062" i="5"/>
  <c r="S13065" i="5"/>
  <c r="S13068" i="5"/>
  <c r="S13071" i="5"/>
  <c r="S13074" i="5"/>
  <c r="S13077" i="5"/>
  <c r="S13080" i="5"/>
  <c r="S13083" i="5"/>
  <c r="S13086" i="5"/>
  <c r="S13089" i="5"/>
  <c r="S13092" i="5"/>
  <c r="S13095" i="5"/>
  <c r="S13098" i="5"/>
  <c r="S13101" i="5"/>
  <c r="S13104" i="5"/>
  <c r="S13107" i="5"/>
  <c r="S13110" i="5"/>
  <c r="S13113" i="5"/>
  <c r="S13116" i="5"/>
  <c r="S13119" i="5"/>
  <c r="S13122" i="5"/>
  <c r="S13125" i="5"/>
  <c r="S13128" i="5"/>
  <c r="S13131" i="5"/>
  <c r="S13134" i="5"/>
  <c r="S13137" i="5"/>
  <c r="S13140" i="5"/>
  <c r="S13143" i="5"/>
  <c r="S13146" i="5"/>
  <c r="S13149" i="5"/>
  <c r="S13152" i="5"/>
  <c r="S13155" i="5"/>
  <c r="S13158" i="5"/>
  <c r="S13161" i="5"/>
  <c r="S13164" i="5"/>
  <c r="S13167" i="5"/>
  <c r="S13170" i="5"/>
  <c r="S13173" i="5"/>
  <c r="S13176" i="5"/>
  <c r="S13179" i="5"/>
  <c r="S13182" i="5"/>
  <c r="S13185" i="5"/>
  <c r="S13188" i="5"/>
  <c r="S13191" i="5"/>
  <c r="S13194" i="5"/>
  <c r="S13197" i="5"/>
  <c r="S13200" i="5"/>
  <c r="S13203" i="5"/>
  <c r="S13206" i="5"/>
  <c r="S13209" i="5"/>
  <c r="S13212" i="5"/>
  <c r="S13215" i="5"/>
  <c r="S13218" i="5"/>
  <c r="S13221" i="5"/>
  <c r="S13224" i="5"/>
  <c r="S13227" i="5"/>
  <c r="S13230" i="5"/>
  <c r="S13233" i="5"/>
  <c r="S13236" i="5"/>
  <c r="S13239" i="5"/>
  <c r="S13242" i="5"/>
  <c r="S13245" i="5"/>
  <c r="S13248" i="5"/>
  <c r="S13251" i="5"/>
  <c r="S13254" i="5"/>
  <c r="S13257" i="5"/>
  <c r="S13260" i="5"/>
  <c r="S13263" i="5"/>
  <c r="S13266" i="5"/>
  <c r="S13269" i="5"/>
  <c r="S13272" i="5"/>
  <c r="S13275" i="5"/>
  <c r="S13278" i="5"/>
  <c r="S13281" i="5"/>
  <c r="S13284" i="5"/>
  <c r="S13287" i="5"/>
  <c r="S13290" i="5"/>
  <c r="S13293" i="5"/>
  <c r="S13296" i="5"/>
  <c r="S13299" i="5"/>
  <c r="S13302" i="5"/>
  <c r="S13305" i="5"/>
  <c r="S13308" i="5"/>
  <c r="S13311" i="5"/>
  <c r="S13314" i="5"/>
  <c r="S13317" i="5"/>
  <c r="S13320" i="5"/>
  <c r="S13323" i="5"/>
  <c r="S13326" i="5"/>
  <c r="S13329" i="5"/>
  <c r="S13332" i="5"/>
  <c r="S13335" i="5"/>
  <c r="S13338" i="5"/>
  <c r="S13341" i="5"/>
  <c r="S13344" i="5"/>
  <c r="S13347" i="5"/>
  <c r="S13350" i="5"/>
  <c r="S13353" i="5"/>
  <c r="S13356" i="5"/>
  <c r="S13359" i="5"/>
  <c r="S13362" i="5"/>
  <c r="S13365" i="5"/>
  <c r="S13368" i="5"/>
  <c r="S13371" i="5"/>
  <c r="S13374" i="5"/>
  <c r="S13377" i="5"/>
  <c r="S13380" i="5"/>
  <c r="S13383" i="5"/>
  <c r="S13386" i="5"/>
  <c r="S13389" i="5"/>
  <c r="S13392" i="5"/>
  <c r="S13395" i="5"/>
  <c r="S13398" i="5"/>
  <c r="S13401" i="5"/>
  <c r="S13404" i="5"/>
  <c r="S13407" i="5"/>
  <c r="S13410" i="5"/>
  <c r="S13413" i="5"/>
  <c r="S13416" i="5"/>
  <c r="S13419" i="5"/>
  <c r="S13422" i="5"/>
  <c r="S13425" i="5"/>
  <c r="S13428" i="5"/>
  <c r="S13431" i="5"/>
  <c r="S13434" i="5"/>
  <c r="S13437" i="5"/>
  <c r="S13440" i="5"/>
  <c r="S13443" i="5"/>
  <c r="S13446" i="5"/>
  <c r="S13449" i="5"/>
  <c r="S13452" i="5"/>
  <c r="S13455" i="5"/>
  <c r="S13458" i="5"/>
  <c r="S13461" i="5"/>
  <c r="S13464" i="5"/>
  <c r="S13467" i="5"/>
  <c r="S13470" i="5"/>
  <c r="S13473" i="5"/>
  <c r="S13476" i="5"/>
  <c r="S13479" i="5"/>
  <c r="S13482" i="5"/>
  <c r="S13485" i="5"/>
  <c r="S13488" i="5"/>
  <c r="S13491" i="5"/>
  <c r="S13494" i="5"/>
  <c r="S13497" i="5"/>
  <c r="S13500" i="5"/>
  <c r="S13503" i="5"/>
  <c r="S13506" i="5"/>
  <c r="S13509" i="5"/>
  <c r="S13512" i="5"/>
  <c r="S13515" i="5"/>
  <c r="S13518" i="5"/>
  <c r="S13521" i="5"/>
  <c r="S13524" i="5"/>
  <c r="S13527" i="5"/>
  <c r="S13530" i="5"/>
  <c r="S13533" i="5"/>
  <c r="S13536" i="5"/>
  <c r="S13539" i="5"/>
  <c r="S13542" i="5"/>
  <c r="S13545" i="5"/>
  <c r="S13548" i="5"/>
  <c r="S13551" i="5"/>
  <c r="S13554" i="5"/>
  <c r="S13557" i="5"/>
  <c r="S13560" i="5"/>
  <c r="S13563" i="5"/>
  <c r="S13566" i="5"/>
  <c r="S13569" i="5"/>
  <c r="S13572" i="5"/>
  <c r="S13575" i="5"/>
  <c r="S13578" i="5"/>
  <c r="S13581" i="5"/>
  <c r="S13584" i="5"/>
  <c r="S13587" i="5"/>
  <c r="S13590" i="5"/>
  <c r="S13593" i="5"/>
  <c r="S13596" i="5"/>
  <c r="S13599" i="5"/>
  <c r="S13602" i="5"/>
  <c r="S13605" i="5"/>
  <c r="S13608" i="5"/>
  <c r="S13611" i="5"/>
  <c r="S13614" i="5"/>
  <c r="S13617" i="5"/>
  <c r="S13620" i="5"/>
  <c r="S13623" i="5"/>
  <c r="S13626" i="5"/>
  <c r="S13629" i="5"/>
  <c r="S13632" i="5"/>
  <c r="S13635" i="5"/>
  <c r="S13638" i="5"/>
  <c r="S13641" i="5"/>
  <c r="S13644" i="5"/>
  <c r="S13647" i="5"/>
  <c r="S13650" i="5"/>
  <c r="S13653" i="5"/>
  <c r="S13656" i="5"/>
  <c r="S13659" i="5"/>
  <c r="S13662" i="5"/>
  <c r="S13665" i="5"/>
  <c r="S13668" i="5"/>
  <c r="S13671" i="5"/>
  <c r="S13674" i="5"/>
  <c r="S13677" i="5"/>
  <c r="S13680" i="5"/>
  <c r="S13683" i="5"/>
  <c r="S13686" i="5"/>
  <c r="S13689" i="5"/>
  <c r="S13692" i="5"/>
  <c r="S13695" i="5"/>
  <c r="S13698" i="5"/>
  <c r="S13701" i="5"/>
  <c r="S13704" i="5"/>
  <c r="S13707" i="5"/>
  <c r="S13710" i="5"/>
  <c r="S13713" i="5"/>
  <c r="S13716" i="5"/>
  <c r="S13719" i="5"/>
  <c r="S13722" i="5"/>
  <c r="S13725" i="5"/>
  <c r="S13728" i="5"/>
  <c r="S13731" i="5"/>
  <c r="S13734" i="5"/>
  <c r="S13737" i="5"/>
  <c r="S13740" i="5"/>
  <c r="S13743" i="5"/>
  <c r="S13746" i="5"/>
  <c r="S11688" i="5"/>
  <c r="S11700" i="5"/>
  <c r="S11712" i="5"/>
  <c r="S11724" i="5"/>
  <c r="S11736" i="5"/>
  <c r="S11748" i="5"/>
  <c r="S11760" i="5"/>
  <c r="S11772" i="5"/>
  <c r="S11784" i="5"/>
  <c r="S11796" i="5"/>
  <c r="S11808" i="5"/>
  <c r="S11820" i="5"/>
  <c r="S11832" i="5"/>
  <c r="S11844" i="5"/>
  <c r="S11856" i="5"/>
  <c r="S11868" i="5"/>
  <c r="S11880" i="5"/>
  <c r="S11892" i="5"/>
  <c r="S11904" i="5"/>
  <c r="S11916" i="5"/>
  <c r="S11928" i="5"/>
  <c r="S11940" i="5"/>
  <c r="S11952" i="5"/>
  <c r="S11964" i="5"/>
  <c r="S11976" i="5"/>
  <c r="S11988" i="5"/>
  <c r="S12000" i="5"/>
  <c r="S12012" i="5"/>
  <c r="S12024" i="5"/>
  <c r="S12036" i="5"/>
  <c r="S12048" i="5"/>
  <c r="S12060" i="5"/>
  <c r="S12072" i="5"/>
  <c r="S12084" i="5"/>
  <c r="S12096" i="5"/>
  <c r="S12108" i="5"/>
  <c r="S12120" i="5"/>
  <c r="S12132" i="5"/>
  <c r="S12144" i="5"/>
  <c r="S12156" i="5"/>
  <c r="S12168" i="5"/>
  <c r="S12180" i="5"/>
  <c r="S12192" i="5"/>
  <c r="S12204" i="5"/>
  <c r="S12216" i="5"/>
  <c r="S12228" i="5"/>
  <c r="S12240" i="5"/>
  <c r="S12252" i="5"/>
  <c r="S12264" i="5"/>
  <c r="S12276" i="5"/>
  <c r="S12288" i="5"/>
  <c r="S12300" i="5"/>
  <c r="S12312" i="5"/>
  <c r="S12324" i="5"/>
  <c r="S12336" i="5"/>
  <c r="S12348" i="5"/>
  <c r="S12360" i="5"/>
  <c r="S12372" i="5"/>
  <c r="S12384" i="5"/>
  <c r="S12396" i="5"/>
  <c r="S12408" i="5"/>
  <c r="S12420" i="5"/>
  <c r="S12432" i="5"/>
  <c r="S12444" i="5"/>
  <c r="S12456" i="5"/>
  <c r="S12468" i="5"/>
  <c r="S12480" i="5"/>
  <c r="S12492" i="5"/>
  <c r="S12504" i="5"/>
  <c r="S12516" i="5"/>
  <c r="S12528" i="5"/>
  <c r="S12540" i="5"/>
  <c r="S12552" i="5"/>
  <c r="S12564" i="5"/>
  <c r="S12576" i="5"/>
  <c r="S12588" i="5"/>
  <c r="S12600" i="5"/>
  <c r="S12612" i="5"/>
  <c r="S12624" i="5"/>
  <c r="S12636" i="5"/>
  <c r="S12648" i="5"/>
  <c r="S12660" i="5"/>
  <c r="S12672" i="5"/>
  <c r="S12684" i="5"/>
  <c r="S12696" i="5"/>
  <c r="S12708" i="5"/>
  <c r="S12720" i="5"/>
  <c r="S12732" i="5"/>
  <c r="S12744" i="5"/>
  <c r="S12756" i="5"/>
  <c r="S12768" i="5"/>
  <c r="S12780" i="5"/>
  <c r="S12792" i="5"/>
  <c r="S10654" i="5"/>
  <c r="S10666" i="5"/>
  <c r="S10678" i="5"/>
  <c r="S10690" i="5"/>
  <c r="S10702" i="5"/>
  <c r="S10714" i="5"/>
  <c r="S10726" i="5"/>
  <c r="S10738" i="5"/>
  <c r="S10750" i="5"/>
  <c r="S10762" i="5"/>
  <c r="S10774" i="5"/>
  <c r="S10786" i="5"/>
  <c r="S10798" i="5"/>
  <c r="S10810" i="5"/>
  <c r="S10822" i="5"/>
  <c r="S10834" i="5"/>
  <c r="S10846" i="5"/>
  <c r="S10858" i="5"/>
  <c r="S10870" i="5"/>
  <c r="S10882" i="5"/>
  <c r="S10894" i="5"/>
  <c r="S10906" i="5"/>
  <c r="S10918" i="5"/>
  <c r="S10930" i="5"/>
  <c r="S10942" i="5"/>
  <c r="S10954" i="5"/>
  <c r="S10966" i="5"/>
  <c r="S10978" i="5"/>
  <c r="S10990" i="5"/>
  <c r="S11002" i="5"/>
  <c r="S11014" i="5"/>
  <c r="S11026" i="5"/>
  <c r="S11038" i="5"/>
  <c r="S11050" i="5"/>
  <c r="S11062" i="5"/>
  <c r="S11074" i="5"/>
  <c r="S11086" i="5"/>
  <c r="S11098" i="5"/>
  <c r="S11110" i="5"/>
  <c r="S11122" i="5"/>
  <c r="S11134" i="5"/>
  <c r="S11146" i="5"/>
  <c r="S11158" i="5"/>
  <c r="S11170" i="5"/>
  <c r="S11182" i="5"/>
  <c r="S11194" i="5"/>
  <c r="S11206" i="5"/>
  <c r="S11218" i="5"/>
  <c r="S11230" i="5"/>
  <c r="S11242" i="5"/>
  <c r="S11254" i="5"/>
  <c r="S11266" i="5"/>
  <c r="S11278" i="5"/>
  <c r="S11290" i="5"/>
  <c r="S11302" i="5"/>
  <c r="S11314" i="5"/>
  <c r="S11326" i="5"/>
  <c r="S11338" i="5"/>
  <c r="S11350" i="5"/>
  <c r="S11362" i="5"/>
  <c r="S11374" i="5"/>
  <c r="S11386" i="5"/>
  <c r="S11398" i="5"/>
  <c r="S11410" i="5"/>
  <c r="S11422" i="5"/>
  <c r="S11434" i="5"/>
  <c r="S11446" i="5"/>
  <c r="S11458" i="5"/>
  <c r="S11470" i="5"/>
  <c r="S11482" i="5"/>
  <c r="S11494" i="5"/>
  <c r="S11506" i="5"/>
  <c r="S11518" i="5"/>
  <c r="S11530" i="5"/>
  <c r="S11542" i="5"/>
  <c r="S11554" i="5"/>
  <c r="S11566" i="5"/>
  <c r="S11578" i="5"/>
  <c r="S11590" i="5"/>
  <c r="S11602" i="5"/>
  <c r="S11614" i="5"/>
  <c r="S11626" i="5"/>
  <c r="S11638" i="5"/>
  <c r="S11650" i="5"/>
  <c r="S11662" i="5"/>
  <c r="S11674" i="5"/>
  <c r="S11686" i="5"/>
  <c r="S11698" i="5"/>
  <c r="S11710" i="5"/>
  <c r="S11722" i="5"/>
  <c r="S11734" i="5"/>
  <c r="S11746" i="5"/>
  <c r="S11758" i="5"/>
  <c r="S11770" i="5"/>
  <c r="S11782" i="5"/>
  <c r="S11794" i="5"/>
  <c r="S11806" i="5"/>
  <c r="S11818" i="5"/>
  <c r="S11830" i="5"/>
  <c r="S11842" i="5"/>
  <c r="S11854" i="5"/>
  <c r="S11866" i="5"/>
  <c r="S11878" i="5"/>
  <c r="S11890" i="5"/>
  <c r="S11902" i="5"/>
  <c r="S11914" i="5"/>
  <c r="S11926" i="5"/>
  <c r="S11938" i="5"/>
  <c r="S11950" i="5"/>
  <c r="S11962" i="5"/>
  <c r="S11974" i="5"/>
  <c r="S11986" i="5"/>
  <c r="S11998" i="5"/>
  <c r="S12010" i="5"/>
  <c r="S12022" i="5"/>
  <c r="S12034" i="5"/>
  <c r="S12046" i="5"/>
  <c r="S12058" i="5"/>
  <c r="S12070" i="5"/>
  <c r="S12082" i="5"/>
  <c r="S12094" i="5"/>
  <c r="S12106" i="5"/>
  <c r="S12118" i="5"/>
  <c r="S12130" i="5"/>
  <c r="S12142" i="5"/>
  <c r="S12154" i="5"/>
  <c r="S12166" i="5"/>
  <c r="S12178" i="5"/>
  <c r="S12190" i="5"/>
  <c r="S12202" i="5"/>
  <c r="S12214" i="5"/>
  <c r="S12226" i="5"/>
  <c r="S12238" i="5"/>
  <c r="S12250" i="5"/>
  <c r="S12262" i="5"/>
  <c r="S12274" i="5"/>
  <c r="S12286" i="5"/>
  <c r="S12298" i="5"/>
  <c r="S12310" i="5"/>
  <c r="S12322" i="5"/>
  <c r="S12334" i="5"/>
  <c r="S12346" i="5"/>
  <c r="S12358" i="5"/>
  <c r="S12370" i="5"/>
  <c r="S12382" i="5"/>
  <c r="S12394" i="5"/>
  <c r="S12406" i="5"/>
  <c r="S12418" i="5"/>
  <c r="S12430" i="5"/>
  <c r="S12442" i="5"/>
  <c r="S12454" i="5"/>
  <c r="S12466" i="5"/>
  <c r="S12478" i="5"/>
  <c r="S12490" i="5"/>
  <c r="S12502" i="5"/>
  <c r="S12514" i="5"/>
  <c r="S12526" i="5"/>
  <c r="S12538" i="5"/>
  <c r="S12550" i="5"/>
  <c r="S12562" i="5"/>
  <c r="S12574" i="5"/>
  <c r="S12586" i="5"/>
  <c r="S12598" i="5"/>
  <c r="S12610" i="5"/>
  <c r="S12622" i="5"/>
  <c r="S12634" i="5"/>
  <c r="S12646" i="5"/>
  <c r="S12658" i="5"/>
  <c r="S12670" i="5"/>
  <c r="S12682" i="5"/>
  <c r="S12694" i="5"/>
  <c r="S12706" i="5"/>
  <c r="S12718" i="5"/>
  <c r="S12730" i="5"/>
  <c r="S12742" i="5"/>
  <c r="S12754" i="5"/>
  <c r="S12766" i="5"/>
  <c r="S12778" i="5"/>
  <c r="S12790" i="5"/>
  <c r="S12802" i="5"/>
  <c r="S12805" i="5"/>
  <c r="S12808" i="5"/>
  <c r="S12811" i="5"/>
  <c r="S12814" i="5"/>
  <c r="S12817" i="5"/>
  <c r="S12820" i="5"/>
  <c r="S12823" i="5"/>
  <c r="S12826" i="5"/>
  <c r="S12829" i="5"/>
  <c r="S12832" i="5"/>
  <c r="S12835" i="5"/>
  <c r="S12838" i="5"/>
  <c r="S12841" i="5"/>
  <c r="S12844" i="5"/>
  <c r="S12847" i="5"/>
  <c r="S12850" i="5"/>
  <c r="S12853" i="5"/>
  <c r="S12856" i="5"/>
  <c r="S12859" i="5"/>
  <c r="S12862" i="5"/>
  <c r="S12865" i="5"/>
  <c r="S12868" i="5"/>
  <c r="S12871" i="5"/>
  <c r="S12874" i="5"/>
  <c r="S12877" i="5"/>
  <c r="S12880" i="5"/>
  <c r="S12883" i="5"/>
  <c r="S12886" i="5"/>
  <c r="S12889" i="5"/>
  <c r="S12892" i="5"/>
  <c r="S12895" i="5"/>
  <c r="S12898" i="5"/>
  <c r="S12901" i="5"/>
  <c r="S12904" i="5"/>
  <c r="S12907" i="5"/>
  <c r="S12910" i="5"/>
  <c r="S12913" i="5"/>
  <c r="S12916" i="5"/>
  <c r="S12919" i="5"/>
  <c r="S12922" i="5"/>
  <c r="S12925" i="5"/>
  <c r="S12928" i="5"/>
  <c r="S12931" i="5"/>
  <c r="S12934" i="5"/>
  <c r="S12937" i="5"/>
  <c r="S12940" i="5"/>
  <c r="S12943" i="5"/>
  <c r="S12946" i="5"/>
  <c r="S12949" i="5"/>
  <c r="S12952" i="5"/>
  <c r="S12955" i="5"/>
  <c r="S12958" i="5"/>
  <c r="S12961" i="5"/>
  <c r="S12964" i="5"/>
  <c r="S12967" i="5"/>
  <c r="S12970" i="5"/>
  <c r="S12973" i="5"/>
  <c r="S12976" i="5"/>
  <c r="S12979" i="5"/>
  <c r="S12982" i="5"/>
  <c r="S12985" i="5"/>
  <c r="S12988" i="5"/>
  <c r="S12991" i="5"/>
  <c r="S12994" i="5"/>
  <c r="S12997" i="5"/>
  <c r="S13000" i="5"/>
  <c r="S13003" i="5"/>
  <c r="S13006" i="5"/>
  <c r="S13009" i="5"/>
  <c r="S13012" i="5"/>
  <c r="S13015" i="5"/>
  <c r="S13018" i="5"/>
  <c r="S13021" i="5"/>
  <c r="S13024" i="5"/>
  <c r="S13027" i="5"/>
  <c r="S13030" i="5"/>
  <c r="S13033" i="5"/>
  <c r="S13036" i="5"/>
  <c r="S13039" i="5"/>
  <c r="S13042" i="5"/>
  <c r="S13045" i="5"/>
  <c r="S13048" i="5"/>
  <c r="S13051" i="5"/>
  <c r="S13054" i="5"/>
  <c r="S13057" i="5"/>
  <c r="S13060" i="5"/>
  <c r="S13063" i="5"/>
  <c r="S13066" i="5"/>
  <c r="S13069" i="5"/>
  <c r="S13072" i="5"/>
  <c r="S13075" i="5"/>
  <c r="S13078" i="5"/>
  <c r="S13081" i="5"/>
  <c r="S13084" i="5"/>
  <c r="S13087" i="5"/>
  <c r="S13090" i="5"/>
  <c r="S13093" i="5"/>
  <c r="S13096" i="5"/>
  <c r="S13099" i="5"/>
  <c r="S13102" i="5"/>
  <c r="S13105" i="5"/>
  <c r="S13108" i="5"/>
  <c r="S13111" i="5"/>
  <c r="S13114" i="5"/>
  <c r="S13117" i="5"/>
  <c r="S13120" i="5"/>
  <c r="S13123" i="5"/>
  <c r="S13126" i="5"/>
  <c r="S13129" i="5"/>
  <c r="S13132" i="5"/>
  <c r="S13135" i="5"/>
  <c r="S13138" i="5"/>
  <c r="S13141" i="5"/>
  <c r="S13144" i="5"/>
  <c r="S13147" i="5"/>
  <c r="S13150" i="5"/>
  <c r="S13153" i="5"/>
  <c r="S13156" i="5"/>
  <c r="S13159" i="5"/>
  <c r="S13162" i="5"/>
  <c r="S13165" i="5"/>
  <c r="S13168" i="5"/>
  <c r="S13171" i="5"/>
  <c r="S13174" i="5"/>
  <c r="S13177" i="5"/>
  <c r="S13180" i="5"/>
  <c r="S13183" i="5"/>
  <c r="S13186" i="5"/>
  <c r="S13189" i="5"/>
  <c r="S13192" i="5"/>
  <c r="S13195" i="5"/>
  <c r="S13198" i="5"/>
  <c r="S13201" i="5"/>
  <c r="S13204" i="5"/>
  <c r="S13207" i="5"/>
  <c r="S13210" i="5"/>
  <c r="S13213" i="5"/>
  <c r="S13216" i="5"/>
  <c r="S13219" i="5"/>
  <c r="S13222" i="5"/>
  <c r="S13225" i="5"/>
  <c r="S13228" i="5"/>
  <c r="S13231" i="5"/>
  <c r="S13234" i="5"/>
  <c r="S13237" i="5"/>
  <c r="S13240" i="5"/>
  <c r="S13243" i="5"/>
  <c r="S13246" i="5"/>
  <c r="S13249" i="5"/>
  <c r="S13252" i="5"/>
  <c r="S13255" i="5"/>
  <c r="S13258" i="5"/>
  <c r="S13261" i="5"/>
  <c r="S13264" i="5"/>
  <c r="S13267" i="5"/>
  <c r="S13270" i="5"/>
  <c r="S13273" i="5"/>
  <c r="S13276" i="5"/>
  <c r="S13279" i="5"/>
  <c r="S13282" i="5"/>
  <c r="S13285" i="5"/>
  <c r="S13288" i="5"/>
  <c r="S13291" i="5"/>
  <c r="S13294" i="5"/>
  <c r="S13297" i="5"/>
  <c r="S13300" i="5"/>
  <c r="S13303" i="5"/>
  <c r="S13306" i="5"/>
  <c r="S13309" i="5"/>
  <c r="S13312" i="5"/>
  <c r="S13315" i="5"/>
  <c r="S13318" i="5"/>
  <c r="S13321" i="5"/>
  <c r="S13324" i="5"/>
  <c r="S13327" i="5"/>
  <c r="S13330" i="5"/>
  <c r="S13333" i="5"/>
  <c r="S13336" i="5"/>
  <c r="S13339" i="5"/>
  <c r="S13342" i="5"/>
  <c r="S13345" i="5"/>
  <c r="S13348" i="5"/>
  <c r="S13351" i="5"/>
  <c r="S13354" i="5"/>
  <c r="S13357" i="5"/>
  <c r="S13360" i="5"/>
  <c r="S13363" i="5"/>
  <c r="S13366" i="5"/>
  <c r="S13369" i="5"/>
  <c r="S13372" i="5"/>
  <c r="S13375" i="5"/>
  <c r="S13378" i="5"/>
  <c r="S13381" i="5"/>
  <c r="S13384" i="5"/>
  <c r="S13387" i="5"/>
  <c r="S13390" i="5"/>
  <c r="S13393" i="5"/>
  <c r="S13396" i="5"/>
  <c r="S13399" i="5"/>
  <c r="S13402" i="5"/>
  <c r="S13405" i="5"/>
  <c r="S13408" i="5"/>
  <c r="S13411" i="5"/>
  <c r="S13414" i="5"/>
  <c r="S13417" i="5"/>
  <c r="S13420" i="5"/>
  <c r="S13423" i="5"/>
  <c r="S13426" i="5"/>
  <c r="S13429" i="5"/>
  <c r="S13432" i="5"/>
  <c r="S13435" i="5"/>
  <c r="S13438" i="5"/>
  <c r="S13441" i="5"/>
  <c r="S13444" i="5"/>
  <c r="S13447" i="5"/>
  <c r="S13450" i="5"/>
  <c r="S13453" i="5"/>
  <c r="S13456" i="5"/>
  <c r="S13459" i="5"/>
  <c r="S13462" i="5"/>
  <c r="S13465" i="5"/>
  <c r="S13468" i="5"/>
  <c r="S13471" i="5"/>
  <c r="S13474" i="5"/>
  <c r="S13477" i="5"/>
  <c r="S13480" i="5"/>
  <c r="S13483" i="5"/>
  <c r="S13486" i="5"/>
  <c r="S13489" i="5"/>
  <c r="S13492" i="5"/>
  <c r="S13495" i="5"/>
  <c r="S13498" i="5"/>
  <c r="S13501" i="5"/>
  <c r="S13504" i="5"/>
  <c r="S13507" i="5"/>
  <c r="S13510" i="5"/>
  <c r="S13513" i="5"/>
  <c r="S13516" i="5"/>
  <c r="S13519" i="5"/>
  <c r="S13522" i="5"/>
  <c r="S13525" i="5"/>
  <c r="S13528" i="5"/>
  <c r="S13531" i="5"/>
  <c r="S13534" i="5"/>
  <c r="S13537" i="5"/>
  <c r="S13540" i="5"/>
  <c r="S13543" i="5"/>
  <c r="S13546" i="5"/>
  <c r="S13549" i="5"/>
  <c r="S13552" i="5"/>
  <c r="S13555" i="5"/>
  <c r="S13558" i="5"/>
  <c r="S13561" i="5"/>
  <c r="S13564" i="5"/>
  <c r="S13567" i="5"/>
  <c r="S13570" i="5"/>
  <c r="S13573" i="5"/>
  <c r="S13576" i="5"/>
  <c r="S13579" i="5"/>
  <c r="S13582" i="5"/>
  <c r="S13585" i="5"/>
  <c r="S13588" i="5"/>
  <c r="S13591" i="5"/>
  <c r="S13594" i="5"/>
  <c r="S13597" i="5"/>
  <c r="S13600" i="5"/>
  <c r="S13603" i="5"/>
  <c r="S13606" i="5"/>
  <c r="S13609" i="5"/>
  <c r="S13612" i="5"/>
  <c r="S13615" i="5"/>
  <c r="S13618" i="5"/>
  <c r="S13621" i="5"/>
  <c r="S13624" i="5"/>
  <c r="S13627" i="5"/>
  <c r="S13630" i="5"/>
  <c r="S13633" i="5"/>
  <c r="S13636" i="5"/>
  <c r="S13639" i="5"/>
  <c r="S13642" i="5"/>
  <c r="S13645" i="5"/>
  <c r="S13648" i="5"/>
  <c r="S13651" i="5"/>
  <c r="S13654" i="5"/>
  <c r="S13657" i="5"/>
  <c r="S13660" i="5"/>
  <c r="S13663" i="5"/>
  <c r="S13666" i="5"/>
  <c r="S13669" i="5"/>
  <c r="S13672" i="5"/>
  <c r="S13675" i="5"/>
  <c r="S13678" i="5"/>
  <c r="S13681" i="5"/>
  <c r="S13684" i="5"/>
  <c r="S13687" i="5"/>
  <c r="S13690" i="5"/>
  <c r="S13693" i="5"/>
  <c r="S13696" i="5"/>
  <c r="S13699" i="5"/>
  <c r="S13702" i="5"/>
  <c r="S13705" i="5"/>
  <c r="S13708" i="5"/>
  <c r="S13711" i="5"/>
  <c r="S13714" i="5"/>
  <c r="S13717" i="5"/>
  <c r="S13720" i="5"/>
  <c r="S13723" i="5"/>
  <c r="S13726" i="5"/>
  <c r="S13729" i="5"/>
  <c r="S13732" i="5"/>
  <c r="S13735" i="5"/>
  <c r="S13738" i="5"/>
  <c r="S13741" i="5"/>
  <c r="S13744" i="5"/>
  <c r="S13747" i="5"/>
  <c r="L420" i="6" l="1"/>
  <c r="L56" i="6"/>
  <c r="L1145" i="6"/>
  <c r="L1133" i="6"/>
  <c r="L1142" i="6"/>
  <c r="L1146" i="6"/>
  <c r="L1126" i="6"/>
  <c r="L44" i="6"/>
  <c r="L32" i="6"/>
  <c r="L49" i="6"/>
  <c r="L37" i="6"/>
  <c r="L811" i="6"/>
  <c r="L789" i="6"/>
  <c r="L802" i="6"/>
  <c r="H802" i="6" s="1"/>
  <c r="I802" i="6" s="1"/>
  <c r="L118" i="6"/>
  <c r="L140" i="6"/>
  <c r="L122" i="6"/>
  <c r="L126" i="6"/>
  <c r="L1281" i="6"/>
  <c r="L1282" i="6"/>
  <c r="L1280" i="6"/>
  <c r="L28" i="6"/>
  <c r="L16" i="6"/>
  <c r="L4" i="6"/>
  <c r="L21" i="6"/>
  <c r="L9" i="6"/>
  <c r="L229" i="6"/>
  <c r="L240" i="6"/>
  <c r="L1149" i="6"/>
  <c r="L535" i="6"/>
  <c r="H535" i="6" s="1"/>
  <c r="I535" i="6" s="1"/>
  <c r="L561" i="6"/>
  <c r="L555" i="6"/>
  <c r="L549" i="6"/>
  <c r="L543" i="6"/>
  <c r="H543" i="6" s="1"/>
  <c r="I543" i="6" s="1"/>
  <c r="L556" i="6"/>
  <c r="L550" i="6"/>
  <c r="H550" i="6" s="1"/>
  <c r="I550" i="6" s="1"/>
  <c r="L544" i="6"/>
  <c r="H544" i="6" s="1"/>
  <c r="I544" i="6" s="1"/>
  <c r="L537" i="6"/>
  <c r="H537" i="6" s="1"/>
  <c r="I537" i="6" s="1"/>
  <c r="L534" i="6"/>
  <c r="L557" i="6"/>
  <c r="L551" i="6"/>
  <c r="L545" i="6"/>
  <c r="H545" i="6" s="1"/>
  <c r="I545" i="6" s="1"/>
  <c r="L558" i="6"/>
  <c r="L552" i="6"/>
  <c r="L546" i="6"/>
  <c r="L540" i="6"/>
  <c r="H540" i="6" s="1"/>
  <c r="I540" i="6" s="1"/>
  <c r="L539" i="6"/>
  <c r="L536" i="6"/>
  <c r="H536" i="6" s="1"/>
  <c r="I536" i="6" s="1"/>
  <c r="L559" i="6"/>
  <c r="L553" i="6"/>
  <c r="L547" i="6"/>
  <c r="L541" i="6"/>
  <c r="H541" i="6" s="1"/>
  <c r="I541" i="6" s="1"/>
  <c r="L560" i="6"/>
  <c r="L554" i="6"/>
  <c r="L548" i="6"/>
  <c r="L542" i="6"/>
  <c r="H542" i="6" s="1"/>
  <c r="I542" i="6" s="1"/>
  <c r="L538" i="6"/>
  <c r="B6" i="7"/>
  <c r="B7" i="7"/>
  <c r="L1130" i="6"/>
  <c r="H1130" i="6" s="1"/>
  <c r="I1130" i="6" s="1"/>
  <c r="L1144" i="6"/>
  <c r="L1127" i="6"/>
  <c r="H1127" i="6" s="1"/>
  <c r="I1127" i="6" s="1"/>
  <c r="L1139" i="6"/>
  <c r="L1148" i="6"/>
  <c r="L1124" i="6"/>
  <c r="H1124" i="6" s="1"/>
  <c r="I1124" i="6" s="1"/>
  <c r="L1129" i="6"/>
  <c r="H1129" i="6" s="1"/>
  <c r="I1129" i="6" s="1"/>
  <c r="L1141" i="6"/>
  <c r="L1140" i="6"/>
  <c r="L1132" i="6"/>
  <c r="H1132" i="6" s="1"/>
  <c r="I1132" i="6" s="1"/>
  <c r="L1136" i="6"/>
  <c r="L1131" i="6"/>
  <c r="H1131" i="6" s="1"/>
  <c r="I1131" i="6" s="1"/>
  <c r="L1143" i="6"/>
  <c r="L1138" i="6"/>
  <c r="L1122" i="6"/>
  <c r="L1123" i="6"/>
  <c r="H1123" i="6" s="1"/>
  <c r="I1123" i="6" s="1"/>
  <c r="L1135" i="6"/>
  <c r="L1147" i="6"/>
  <c r="L1128" i="6"/>
  <c r="H1128" i="6" s="1"/>
  <c r="I1128" i="6" s="1"/>
  <c r="L1134" i="6"/>
  <c r="H1134" i="6" s="1"/>
  <c r="I1134" i="6" s="1"/>
  <c r="L1125" i="6"/>
  <c r="H1125" i="6" s="1"/>
  <c r="I1125" i="6" s="1"/>
  <c r="L1137" i="6"/>
  <c r="L409" i="6"/>
  <c r="L805" i="6"/>
  <c r="L665" i="6"/>
  <c r="L153" i="6"/>
  <c r="H153" i="6" s="1"/>
  <c r="I153" i="6" s="1"/>
  <c r="L54" i="6"/>
  <c r="AA54" i="6" s="1"/>
  <c r="L116" i="6"/>
  <c r="H116" i="6" s="1"/>
  <c r="I116" i="6" s="1"/>
  <c r="L1278" i="6"/>
  <c r="L26" i="6"/>
  <c r="L1283" i="6"/>
  <c r="L1288" i="6"/>
  <c r="Z1288" i="6" s="1"/>
  <c r="L1284" i="6"/>
  <c r="L133" i="6"/>
  <c r="Z133" i="6" s="1"/>
  <c r="L129" i="6"/>
  <c r="H129" i="6" s="1"/>
  <c r="I129" i="6" s="1"/>
  <c r="L125" i="6"/>
  <c r="H125" i="6" s="1"/>
  <c r="I125" i="6" s="1"/>
  <c r="L115" i="6"/>
  <c r="H115" i="6" s="1"/>
  <c r="I115" i="6" s="1"/>
  <c r="L786" i="6"/>
  <c r="Z786" i="6" s="1"/>
  <c r="L804" i="6"/>
  <c r="L793" i="6"/>
  <c r="H793" i="6" s="1"/>
  <c r="I793" i="6" s="1"/>
  <c r="L39" i="6"/>
  <c r="H39" i="6" s="1"/>
  <c r="I39" i="6" s="1"/>
  <c r="L51" i="6"/>
  <c r="AA51" i="6" s="1"/>
  <c r="L34" i="6"/>
  <c r="H34" i="6" s="1"/>
  <c r="I34" i="6" s="1"/>
  <c r="L46" i="6"/>
  <c r="L11" i="6"/>
  <c r="H11" i="6" s="1"/>
  <c r="I11" i="6" s="1"/>
  <c r="L23" i="6"/>
  <c r="AA23" i="6" s="1"/>
  <c r="L6" i="6"/>
  <c r="H6" i="6" s="1"/>
  <c r="I6" i="6" s="1"/>
  <c r="L18" i="6"/>
  <c r="L1262" i="6"/>
  <c r="L1264" i="6"/>
  <c r="H1264" i="6" s="1"/>
  <c r="I1264" i="6" s="1"/>
  <c r="L1263" i="6"/>
  <c r="H1263" i="6" s="1"/>
  <c r="I1263" i="6" s="1"/>
  <c r="L1289" i="6"/>
  <c r="Z1289" i="6" s="1"/>
  <c r="L136" i="6"/>
  <c r="AA136" i="6" s="1"/>
  <c r="L132" i="6"/>
  <c r="AA132" i="6" s="1"/>
  <c r="L128" i="6"/>
  <c r="H128" i="6" s="1"/>
  <c r="I128" i="6" s="1"/>
  <c r="L117" i="6"/>
  <c r="H117" i="6" s="1"/>
  <c r="I117" i="6" s="1"/>
  <c r="L790" i="6"/>
  <c r="H790" i="6" s="1"/>
  <c r="I790" i="6" s="1"/>
  <c r="L806" i="6"/>
  <c r="L797" i="6"/>
  <c r="L41" i="6"/>
  <c r="L53" i="6"/>
  <c r="L36" i="6"/>
  <c r="H36" i="6" s="1"/>
  <c r="I36" i="6" s="1"/>
  <c r="L48" i="6"/>
  <c r="L13" i="6"/>
  <c r="H13" i="6" s="1"/>
  <c r="I13" i="6" s="1"/>
  <c r="L25" i="6"/>
  <c r="L8" i="6"/>
  <c r="H8" i="6" s="1"/>
  <c r="I8" i="6" s="1"/>
  <c r="L20" i="6"/>
  <c r="L1265" i="6"/>
  <c r="H1265" i="6" s="1"/>
  <c r="I1265" i="6" s="1"/>
  <c r="L1270" i="6"/>
  <c r="H1270" i="6" s="1"/>
  <c r="I1270" i="6" s="1"/>
  <c r="L1266" i="6"/>
  <c r="H1266" i="6" s="1"/>
  <c r="I1266" i="6" s="1"/>
  <c r="L121" i="6"/>
  <c r="H121" i="6" s="1"/>
  <c r="I121" i="6" s="1"/>
  <c r="L139" i="6"/>
  <c r="L135" i="6"/>
  <c r="L131" i="6"/>
  <c r="H131" i="6" s="1"/>
  <c r="I131" i="6" s="1"/>
  <c r="L119" i="6"/>
  <c r="H119" i="6" s="1"/>
  <c r="I119" i="6" s="1"/>
  <c r="L792" i="6"/>
  <c r="H792" i="6" s="1"/>
  <c r="I792" i="6" s="1"/>
  <c r="L809" i="6"/>
  <c r="Z809" i="6" s="1"/>
  <c r="L799" i="6"/>
  <c r="L31" i="6"/>
  <c r="L43" i="6"/>
  <c r="L55" i="6"/>
  <c r="L38" i="6"/>
  <c r="H38" i="6" s="1"/>
  <c r="I38" i="6" s="1"/>
  <c r="L50" i="6"/>
  <c r="L3" i="6"/>
  <c r="H3" i="6" s="1"/>
  <c r="I3" i="6" s="1"/>
  <c r="L15" i="6"/>
  <c r="L27" i="6"/>
  <c r="AA27" i="6" s="1"/>
  <c r="L10" i="6"/>
  <c r="H10" i="6" s="1"/>
  <c r="I10" i="6" s="1"/>
  <c r="L22" i="6"/>
  <c r="Z22" i="6" s="1"/>
  <c r="L1271" i="6"/>
  <c r="H1271" i="6" s="1"/>
  <c r="I1271" i="6" s="1"/>
  <c r="L1273" i="6"/>
  <c r="L1272" i="6"/>
  <c r="H1272" i="6" s="1"/>
  <c r="I1272" i="6" s="1"/>
  <c r="L124" i="6"/>
  <c r="L120" i="6"/>
  <c r="H120" i="6" s="1"/>
  <c r="I120" i="6" s="1"/>
  <c r="L138" i="6"/>
  <c r="AA138" i="6" s="1"/>
  <c r="L134" i="6"/>
  <c r="L114" i="6"/>
  <c r="Z114" i="6" s="1"/>
  <c r="L794" i="6"/>
  <c r="H794" i="6" s="1"/>
  <c r="I794" i="6" s="1"/>
  <c r="L812" i="6"/>
  <c r="AA812" i="6" s="1"/>
  <c r="L801" i="6"/>
  <c r="L33" i="6"/>
  <c r="H33" i="6" s="1"/>
  <c r="I33" i="6" s="1"/>
  <c r="L45" i="6"/>
  <c r="L57" i="6"/>
  <c r="L40" i="6"/>
  <c r="L52" i="6"/>
  <c r="Z52" i="6" s="1"/>
  <c r="L5" i="6"/>
  <c r="H5" i="6" s="1"/>
  <c r="I5" i="6" s="1"/>
  <c r="L17" i="6"/>
  <c r="H17" i="6" s="1"/>
  <c r="I17" i="6" s="1"/>
  <c r="L29" i="6"/>
  <c r="L12" i="6"/>
  <c r="L24" i="6"/>
  <c r="L1277" i="6"/>
  <c r="L1276" i="6"/>
  <c r="H1276" i="6" s="1"/>
  <c r="I1276" i="6" s="1"/>
  <c r="L127" i="6"/>
  <c r="L123" i="6"/>
  <c r="H123" i="6" s="1"/>
  <c r="I123" i="6" s="1"/>
  <c r="L141" i="6"/>
  <c r="Z141" i="6" s="1"/>
  <c r="L137" i="6"/>
  <c r="L798" i="6"/>
  <c r="H798" i="6" s="1"/>
  <c r="I798" i="6" s="1"/>
  <c r="L787" i="6"/>
  <c r="H787" i="6" s="1"/>
  <c r="I787" i="6" s="1"/>
  <c r="L35" i="6"/>
  <c r="H35" i="6" s="1"/>
  <c r="I35" i="6" s="1"/>
  <c r="L47" i="6"/>
  <c r="L30" i="6"/>
  <c r="Z30" i="6" s="1"/>
  <c r="L42" i="6"/>
  <c r="H42" i="6" s="1"/>
  <c r="I42" i="6" s="1"/>
  <c r="L7" i="6"/>
  <c r="H7" i="6" s="1"/>
  <c r="I7" i="6" s="1"/>
  <c r="L19" i="6"/>
  <c r="L2" i="6"/>
  <c r="Z2" i="6" s="1"/>
  <c r="L14" i="6"/>
  <c r="B5" i="7"/>
  <c r="B9" i="7"/>
  <c r="B14" i="7"/>
  <c r="B11" i="7"/>
  <c r="B10" i="7"/>
  <c r="B12" i="7"/>
  <c r="B13" i="7"/>
  <c r="B8" i="7"/>
  <c r="L1165" i="6"/>
  <c r="L886" i="6"/>
  <c r="L1231" i="6"/>
  <c r="AA1231" i="6" s="1"/>
  <c r="L504" i="6"/>
  <c r="L968" i="6"/>
  <c r="L745" i="6"/>
  <c r="L1514" i="6"/>
  <c r="H1514" i="6" s="1"/>
  <c r="I1514" i="6" s="1"/>
  <c r="L1492" i="6"/>
  <c r="H1492" i="6" s="1"/>
  <c r="I1492" i="6" s="1"/>
  <c r="L149" i="6"/>
  <c r="H149" i="6" s="1"/>
  <c r="I149" i="6" s="1"/>
  <c r="L405" i="6"/>
  <c r="L1275" i="6"/>
  <c r="H1275" i="6" s="1"/>
  <c r="I1275" i="6" s="1"/>
  <c r="L1376" i="6"/>
  <c r="H1376" i="6" s="1"/>
  <c r="I1376" i="6" s="1"/>
  <c r="L669" i="6"/>
  <c r="AA669" i="6" s="1"/>
  <c r="L488" i="6"/>
  <c r="H488" i="6" s="1"/>
  <c r="I488" i="6" s="1"/>
  <c r="L722" i="6"/>
  <c r="H722" i="6" s="1"/>
  <c r="I722" i="6" s="1"/>
  <c r="L1388" i="6"/>
  <c r="L404" i="6"/>
  <c r="L413" i="6"/>
  <c r="Z413" i="6" s="1"/>
  <c r="L1532" i="6"/>
  <c r="H1532" i="6" s="1"/>
  <c r="I1532" i="6" s="1"/>
  <c r="L1214" i="6"/>
  <c r="L706" i="6"/>
  <c r="H706" i="6" s="1"/>
  <c r="I706" i="6" s="1"/>
  <c r="L400" i="6"/>
  <c r="H400" i="6" s="1"/>
  <c r="I400" i="6" s="1"/>
  <c r="L416" i="6"/>
  <c r="AA416" i="6" s="1"/>
  <c r="L417" i="6"/>
  <c r="AA417" i="6" s="1"/>
  <c r="L1538" i="6"/>
  <c r="AA1538" i="6" s="1"/>
  <c r="L1224" i="6"/>
  <c r="L412" i="6"/>
  <c r="AA412" i="6" s="1"/>
  <c r="L397" i="6"/>
  <c r="H397" i="6" s="1"/>
  <c r="I397" i="6" s="1"/>
  <c r="L421" i="6"/>
  <c r="AA421" i="6" s="1"/>
  <c r="L1530" i="6"/>
  <c r="L1229" i="6"/>
  <c r="AA1229" i="6" s="1"/>
  <c r="L667" i="6"/>
  <c r="AA667" i="6" s="1"/>
  <c r="L396" i="6"/>
  <c r="H396" i="6" s="1"/>
  <c r="I396" i="6" s="1"/>
  <c r="L401" i="6"/>
  <c r="H401" i="6" s="1"/>
  <c r="I401" i="6" s="1"/>
  <c r="L743" i="6"/>
  <c r="H743" i="6" s="1"/>
  <c r="I743" i="6" s="1"/>
  <c r="L1540" i="6"/>
  <c r="AA1540" i="6" s="1"/>
  <c r="L895" i="6"/>
  <c r="AA895" i="6" s="1"/>
  <c r="L408" i="6"/>
  <c r="L145" i="6"/>
  <c r="H145" i="6" s="1"/>
  <c r="I145" i="6" s="1"/>
  <c r="L704" i="6"/>
  <c r="H704" i="6" s="1"/>
  <c r="I704" i="6" s="1"/>
  <c r="L1401" i="6"/>
  <c r="AA1401" i="6" s="1"/>
  <c r="L662" i="6"/>
  <c r="L1213" i="6"/>
  <c r="L1226" i="6"/>
  <c r="Z1226" i="6" s="1"/>
  <c r="L1233" i="6"/>
  <c r="H1233" i="6" s="1"/>
  <c r="I1233" i="6" s="1"/>
  <c r="L646" i="6"/>
  <c r="Z646" i="6" s="1"/>
  <c r="L673" i="6"/>
  <c r="AA673" i="6" s="1"/>
  <c r="L672" i="6"/>
  <c r="Z672" i="6" s="1"/>
  <c r="L671" i="6"/>
  <c r="AA671" i="6" s="1"/>
  <c r="L1387" i="6"/>
  <c r="H1387" i="6" s="1"/>
  <c r="I1387" i="6" s="1"/>
  <c r="L715" i="6"/>
  <c r="L499" i="6"/>
  <c r="H499" i="6" s="1"/>
  <c r="I499" i="6" s="1"/>
  <c r="L1208" i="6"/>
  <c r="H1208" i="6" s="1"/>
  <c r="I1208" i="6" s="1"/>
  <c r="L1215" i="6"/>
  <c r="L1230" i="6"/>
  <c r="H1230" i="6" s="1"/>
  <c r="I1230" i="6" s="1"/>
  <c r="L649" i="6"/>
  <c r="H649" i="6" s="1"/>
  <c r="I649" i="6" s="1"/>
  <c r="L651" i="6"/>
  <c r="H651" i="6" s="1"/>
  <c r="I651" i="6" s="1"/>
  <c r="L647" i="6"/>
  <c r="H647" i="6" s="1"/>
  <c r="I647" i="6" s="1"/>
  <c r="L1395" i="6"/>
  <c r="AA1395" i="6" s="1"/>
  <c r="L1379" i="6"/>
  <c r="H1379" i="6" s="1"/>
  <c r="I1379" i="6" s="1"/>
  <c r="L724" i="6"/>
  <c r="H724" i="6" s="1"/>
  <c r="I724" i="6" s="1"/>
  <c r="L1501" i="6"/>
  <c r="H1501" i="6" s="1"/>
  <c r="I1501" i="6" s="1"/>
  <c r="L1505" i="6"/>
  <c r="Z1505" i="6" s="1"/>
  <c r="L1207" i="6"/>
  <c r="H1207" i="6" s="1"/>
  <c r="I1207" i="6" s="1"/>
  <c r="L1217" i="6"/>
  <c r="L1221" i="6"/>
  <c r="H1221" i="6" s="1"/>
  <c r="I1221" i="6" s="1"/>
  <c r="L655" i="6"/>
  <c r="L654" i="6"/>
  <c r="H654" i="6" s="1"/>
  <c r="I654" i="6" s="1"/>
  <c r="L653" i="6"/>
  <c r="H653" i="6" s="1"/>
  <c r="I653" i="6" s="1"/>
  <c r="L1400" i="6"/>
  <c r="AA1400" i="6" s="1"/>
  <c r="L1386" i="6"/>
  <c r="L705" i="6"/>
  <c r="H705" i="6" s="1"/>
  <c r="I705" i="6" s="1"/>
  <c r="L1490" i="6"/>
  <c r="H1490" i="6" s="1"/>
  <c r="I1490" i="6" s="1"/>
  <c r="L1211" i="6"/>
  <c r="H1211" i="6" s="1"/>
  <c r="I1211" i="6" s="1"/>
  <c r="L1218" i="6"/>
  <c r="L1223" i="6"/>
  <c r="L661" i="6"/>
  <c r="L657" i="6"/>
  <c r="L659" i="6"/>
  <c r="L1378" i="6"/>
  <c r="H1378" i="6" s="1"/>
  <c r="I1378" i="6" s="1"/>
  <c r="L1393" i="6"/>
  <c r="AA1393" i="6" s="1"/>
  <c r="L720" i="6"/>
  <c r="L1500" i="6"/>
  <c r="L1206" i="6"/>
  <c r="H1206" i="6" s="1"/>
  <c r="I1206" i="6" s="1"/>
  <c r="L1222" i="6"/>
  <c r="L1225" i="6"/>
  <c r="AA1225" i="6" s="1"/>
  <c r="L664" i="6"/>
  <c r="L663" i="6"/>
  <c r="L1392" i="6"/>
  <c r="AA1392" i="6" s="1"/>
  <c r="L656" i="6"/>
  <c r="L419" i="6"/>
  <c r="Z419" i="6" s="1"/>
  <c r="L884" i="6"/>
  <c r="H884" i="6" s="1"/>
  <c r="I884" i="6" s="1"/>
  <c r="L230" i="6"/>
  <c r="H230" i="6" s="1"/>
  <c r="I230" i="6" s="1"/>
  <c r="L807" i="6"/>
  <c r="H807" i="6" s="1"/>
  <c r="I807" i="6" s="1"/>
  <c r="L736" i="6"/>
  <c r="L161" i="6"/>
  <c r="H161" i="6" s="1"/>
  <c r="I161" i="6" s="1"/>
  <c r="L749" i="6"/>
  <c r="Z749" i="6" s="1"/>
  <c r="L1522" i="6"/>
  <c r="L1164" i="6"/>
  <c r="L711" i="6"/>
  <c r="L490" i="6"/>
  <c r="H490" i="6" s="1"/>
  <c r="I490" i="6" s="1"/>
  <c r="L163" i="6"/>
  <c r="H163" i="6" s="1"/>
  <c r="I163" i="6" s="1"/>
  <c r="L235" i="6"/>
  <c r="L237" i="6"/>
  <c r="L737" i="6"/>
  <c r="L143" i="6"/>
  <c r="L253" i="6"/>
  <c r="Z253" i="6" s="1"/>
  <c r="L1209" i="6"/>
  <c r="L1210" i="6"/>
  <c r="L1219" i="6"/>
  <c r="L1228" i="6"/>
  <c r="L1227" i="6"/>
  <c r="Z1227" i="6" s="1"/>
  <c r="L1268" i="6"/>
  <c r="L1286" i="6"/>
  <c r="AA1286" i="6" s="1"/>
  <c r="L1279" i="6"/>
  <c r="AA1279" i="6" s="1"/>
  <c r="L1269" i="6"/>
  <c r="L1287" i="6"/>
  <c r="Z1287" i="6" s="1"/>
  <c r="L810" i="6"/>
  <c r="H810" i="6" s="1"/>
  <c r="I810" i="6" s="1"/>
  <c r="L796" i="6"/>
  <c r="L808" i="6"/>
  <c r="AA808" i="6" s="1"/>
  <c r="L791" i="6"/>
  <c r="L803" i="6"/>
  <c r="H803" i="6" s="1"/>
  <c r="I803" i="6" s="1"/>
  <c r="L652" i="6"/>
  <c r="L670" i="6"/>
  <c r="Z670" i="6" s="1"/>
  <c r="L660" i="6"/>
  <c r="L650" i="6"/>
  <c r="L668" i="6"/>
  <c r="Z668" i="6" s="1"/>
  <c r="L1383" i="6"/>
  <c r="H1383" i="6" s="1"/>
  <c r="I1383" i="6" s="1"/>
  <c r="L1389" i="6"/>
  <c r="L1397" i="6"/>
  <c r="H1397" i="6" s="1"/>
  <c r="I1397" i="6" s="1"/>
  <c r="L718" i="6"/>
  <c r="L723" i="6"/>
  <c r="Z723" i="6" s="1"/>
  <c r="L418" i="6"/>
  <c r="AA418" i="6" s="1"/>
  <c r="L398" i="6"/>
  <c r="L399" i="6"/>
  <c r="L411" i="6"/>
  <c r="AA411" i="6" s="1"/>
  <c r="L731" i="6"/>
  <c r="L744" i="6"/>
  <c r="H744" i="6" s="1"/>
  <c r="I744" i="6" s="1"/>
  <c r="L169" i="6"/>
  <c r="AA169" i="6" s="1"/>
  <c r="L167" i="6"/>
  <c r="H167" i="6" s="1"/>
  <c r="I167" i="6" s="1"/>
  <c r="L1524" i="6"/>
  <c r="L1507" i="6"/>
  <c r="H1507" i="6" s="1"/>
  <c r="I1507" i="6" s="1"/>
  <c r="L1511" i="6"/>
  <c r="H1511" i="6" s="1"/>
  <c r="I1511" i="6" s="1"/>
  <c r="L248" i="6"/>
  <c r="H248" i="6" s="1"/>
  <c r="I248" i="6" s="1"/>
  <c r="L480" i="6"/>
  <c r="H480" i="6" s="1"/>
  <c r="I480" i="6" s="1"/>
  <c r="L1212" i="6"/>
  <c r="H1212" i="6" s="1"/>
  <c r="I1212" i="6" s="1"/>
  <c r="L1216" i="6"/>
  <c r="L1220" i="6"/>
  <c r="L1232" i="6"/>
  <c r="AA1232" i="6" s="1"/>
  <c r="L1274" i="6"/>
  <c r="L1267" i="6"/>
  <c r="L1285" i="6"/>
  <c r="H1285" i="6" s="1"/>
  <c r="I1285" i="6" s="1"/>
  <c r="L788" i="6"/>
  <c r="H788" i="6" s="1"/>
  <c r="I788" i="6" s="1"/>
  <c r="L800" i="6"/>
  <c r="L813" i="6"/>
  <c r="AA813" i="6" s="1"/>
  <c r="L795" i="6"/>
  <c r="L658" i="6"/>
  <c r="L648" i="6"/>
  <c r="L666" i="6"/>
  <c r="Z666" i="6" s="1"/>
  <c r="L1390" i="6"/>
  <c r="L1396" i="6"/>
  <c r="AA1396" i="6" s="1"/>
  <c r="L1380" i="6"/>
  <c r="L1399" i="6"/>
  <c r="H1399" i="6" s="1"/>
  <c r="I1399" i="6" s="1"/>
  <c r="L702" i="6"/>
  <c r="H702" i="6" s="1"/>
  <c r="I702" i="6" s="1"/>
  <c r="L716" i="6"/>
  <c r="L394" i="6"/>
  <c r="Z394" i="6" s="1"/>
  <c r="L402" i="6"/>
  <c r="L410" i="6"/>
  <c r="AA410" i="6" s="1"/>
  <c r="L403" i="6"/>
  <c r="L415" i="6"/>
  <c r="AA415" i="6" s="1"/>
  <c r="L734" i="6"/>
  <c r="H734" i="6" s="1"/>
  <c r="I734" i="6" s="1"/>
  <c r="L753" i="6"/>
  <c r="AA753" i="6" s="1"/>
  <c r="L159" i="6"/>
  <c r="L1536" i="6"/>
  <c r="Z1536" i="6" s="1"/>
  <c r="L1516" i="6"/>
  <c r="H1516" i="6" s="1"/>
  <c r="I1516" i="6" s="1"/>
  <c r="L1498" i="6"/>
  <c r="H1498" i="6" s="1"/>
  <c r="I1498" i="6" s="1"/>
  <c r="L243" i="6"/>
  <c r="L489" i="6"/>
  <c r="H489" i="6" s="1"/>
  <c r="I489" i="6" s="1"/>
  <c r="L485" i="6"/>
  <c r="L478" i="6"/>
  <c r="Z478" i="6" s="1"/>
  <c r="L957" i="6"/>
  <c r="L1154" i="6"/>
  <c r="L713" i="6"/>
  <c r="L233" i="6"/>
  <c r="L751" i="6"/>
  <c r="AA751" i="6" s="1"/>
  <c r="L969" i="6"/>
  <c r="L1496" i="6"/>
  <c r="H1496" i="6" s="1"/>
  <c r="I1496" i="6" s="1"/>
  <c r="L1539" i="6"/>
  <c r="H1539" i="6" s="1"/>
  <c r="I1539" i="6" s="1"/>
  <c r="L484" i="6"/>
  <c r="L1381" i="6"/>
  <c r="L709" i="6"/>
  <c r="L406" i="6"/>
  <c r="L414" i="6"/>
  <c r="Z414" i="6" s="1"/>
  <c r="L395" i="6"/>
  <c r="L407" i="6"/>
  <c r="L151" i="6"/>
  <c r="L1486" i="6"/>
  <c r="H1486" i="6" s="1"/>
  <c r="I1486" i="6" s="1"/>
  <c r="L238" i="6"/>
  <c r="L500" i="6"/>
  <c r="Z500" i="6" s="1"/>
  <c r="L870" i="6"/>
  <c r="Z870" i="6" s="1"/>
  <c r="L960" i="6"/>
  <c r="H960" i="6" s="1"/>
  <c r="I960" i="6" s="1"/>
  <c r="L871" i="6"/>
  <c r="H871" i="6" s="1"/>
  <c r="I871" i="6" s="1"/>
  <c r="L971" i="6"/>
  <c r="L973" i="6"/>
  <c r="AA973" i="6" s="1"/>
  <c r="L1157" i="6"/>
  <c r="H1157" i="6" s="1"/>
  <c r="I1157" i="6" s="1"/>
  <c r="L958" i="6"/>
  <c r="L981" i="6"/>
  <c r="Z981" i="6" s="1"/>
  <c r="L874" i="6"/>
  <c r="H874" i="6" s="1"/>
  <c r="I874" i="6" s="1"/>
  <c r="L1172" i="6"/>
  <c r="Z1172" i="6" s="1"/>
  <c r="L1158" i="6"/>
  <c r="H1158" i="6" s="1"/>
  <c r="I1158" i="6" s="1"/>
  <c r="L877" i="6"/>
  <c r="L882" i="6"/>
  <c r="L1156" i="6"/>
  <c r="H1156" i="6" s="1"/>
  <c r="I1156" i="6" s="1"/>
  <c r="L1391" i="6"/>
  <c r="AA1391" i="6" s="1"/>
  <c r="L164" i="6"/>
  <c r="AA164" i="6" s="1"/>
  <c r="L979" i="6"/>
  <c r="Z979" i="6" s="1"/>
  <c r="L719" i="6"/>
  <c r="L873" i="6"/>
  <c r="L897" i="6"/>
  <c r="Z897" i="6" s="1"/>
  <c r="L972" i="6"/>
  <c r="AA972" i="6" s="1"/>
  <c r="L980" i="6"/>
  <c r="AA980" i="6" s="1"/>
  <c r="L1175" i="6"/>
  <c r="AA1175" i="6" s="1"/>
  <c r="L726" i="6"/>
  <c r="AA726" i="6" s="1"/>
  <c r="L714" i="6"/>
  <c r="H714" i="6" s="1"/>
  <c r="I714" i="6" s="1"/>
  <c r="L707" i="6"/>
  <c r="L725" i="6"/>
  <c r="AA725" i="6" s="1"/>
  <c r="L733" i="6"/>
  <c r="H733" i="6" s="1"/>
  <c r="I733" i="6" s="1"/>
  <c r="L738" i="6"/>
  <c r="H738" i="6" s="1"/>
  <c r="I738" i="6" s="1"/>
  <c r="L750" i="6"/>
  <c r="H750" i="6" s="1"/>
  <c r="I750" i="6" s="1"/>
  <c r="L748" i="6"/>
  <c r="AA748" i="6" s="1"/>
  <c r="L755" i="6"/>
  <c r="H755" i="6" s="1"/>
  <c r="I755" i="6" s="1"/>
  <c r="L154" i="6"/>
  <c r="L144" i="6"/>
  <c r="L162" i="6"/>
  <c r="AA162" i="6" s="1"/>
  <c r="L152" i="6"/>
  <c r="H152" i="6" s="1"/>
  <c r="I152" i="6" s="1"/>
  <c r="L1520" i="6"/>
  <c r="L1541" i="6"/>
  <c r="Z1541" i="6" s="1"/>
  <c r="L1523" i="6"/>
  <c r="L1529" i="6"/>
  <c r="L1521" i="6"/>
  <c r="L1489" i="6"/>
  <c r="L1491" i="6"/>
  <c r="L1503" i="6"/>
  <c r="H1503" i="6" s="1"/>
  <c r="I1503" i="6" s="1"/>
  <c r="L1509" i="6"/>
  <c r="Z1509" i="6" s="1"/>
  <c r="L1508" i="6"/>
  <c r="Z1508" i="6" s="1"/>
  <c r="L228" i="6"/>
  <c r="H228" i="6" s="1"/>
  <c r="I228" i="6" s="1"/>
  <c r="L252" i="6"/>
  <c r="AA252" i="6" s="1"/>
  <c r="L247" i="6"/>
  <c r="Z247" i="6" s="1"/>
  <c r="L242" i="6"/>
  <c r="L241" i="6"/>
  <c r="L495" i="6"/>
  <c r="L481" i="6"/>
  <c r="H481" i="6" s="1"/>
  <c r="I481" i="6" s="1"/>
  <c r="L486" i="6"/>
  <c r="L491" i="6"/>
  <c r="L496" i="6"/>
  <c r="L879" i="6"/>
  <c r="L896" i="6"/>
  <c r="Z896" i="6" s="1"/>
  <c r="L883" i="6"/>
  <c r="L876" i="6"/>
  <c r="L888" i="6"/>
  <c r="L978" i="6"/>
  <c r="Z978" i="6" s="1"/>
  <c r="L964" i="6"/>
  <c r="L975" i="6"/>
  <c r="Z975" i="6" s="1"/>
  <c r="L955" i="6"/>
  <c r="H955" i="6" s="1"/>
  <c r="I955" i="6" s="1"/>
  <c r="L1176" i="6"/>
  <c r="Z1176" i="6" s="1"/>
  <c r="L1155" i="6"/>
  <c r="H1155" i="6" s="1"/>
  <c r="I1155" i="6" s="1"/>
  <c r="L1163" i="6"/>
  <c r="H1163" i="6" s="1"/>
  <c r="I1163" i="6" s="1"/>
  <c r="L1169" i="6"/>
  <c r="Z1169" i="6" s="1"/>
  <c r="L1162" i="6"/>
  <c r="L1394" i="6"/>
  <c r="Z1394" i="6" s="1"/>
  <c r="L1384" i="6"/>
  <c r="L1382" i="6"/>
  <c r="H1382" i="6" s="1"/>
  <c r="I1382" i="6" s="1"/>
  <c r="L1385" i="6"/>
  <c r="L1398" i="6"/>
  <c r="Z1398" i="6" s="1"/>
  <c r="L712" i="6"/>
  <c r="L727" i="6"/>
  <c r="AA727" i="6" s="1"/>
  <c r="L717" i="6"/>
  <c r="L710" i="6"/>
  <c r="L728" i="6"/>
  <c r="Z728" i="6" s="1"/>
  <c r="L735" i="6"/>
  <c r="H735" i="6" s="1"/>
  <c r="I735" i="6" s="1"/>
  <c r="L742" i="6"/>
  <c r="L752" i="6"/>
  <c r="Z752" i="6" s="1"/>
  <c r="L754" i="6"/>
  <c r="Z754" i="6" s="1"/>
  <c r="L757" i="6"/>
  <c r="H757" i="6" s="1"/>
  <c r="I757" i="6" s="1"/>
  <c r="L157" i="6"/>
  <c r="L147" i="6"/>
  <c r="L165" i="6"/>
  <c r="Z165" i="6" s="1"/>
  <c r="L155" i="6"/>
  <c r="H155" i="6" s="1"/>
  <c r="I155" i="6" s="1"/>
  <c r="L1515" i="6"/>
  <c r="H1515" i="6" s="1"/>
  <c r="I1515" i="6" s="1"/>
  <c r="L1518" i="6"/>
  <c r="H1518" i="6" s="1"/>
  <c r="I1518" i="6" s="1"/>
  <c r="L1528" i="6"/>
  <c r="L1534" i="6"/>
  <c r="H1534" i="6" s="1"/>
  <c r="I1534" i="6" s="1"/>
  <c r="L1526" i="6"/>
  <c r="L1487" i="6"/>
  <c r="H1487" i="6" s="1"/>
  <c r="I1487" i="6" s="1"/>
  <c r="L1497" i="6"/>
  <c r="H1497" i="6" s="1"/>
  <c r="I1497" i="6" s="1"/>
  <c r="L1506" i="6"/>
  <c r="H1506" i="6" s="1"/>
  <c r="I1506" i="6" s="1"/>
  <c r="L1510" i="6"/>
  <c r="H1510" i="6" s="1"/>
  <c r="I1510" i="6" s="1"/>
  <c r="L1512" i="6"/>
  <c r="Z1512" i="6" s="1"/>
  <c r="L232" i="6"/>
  <c r="L227" i="6"/>
  <c r="H227" i="6" s="1"/>
  <c r="I227" i="6" s="1"/>
  <c r="L251" i="6"/>
  <c r="AA251" i="6" s="1"/>
  <c r="L246" i="6"/>
  <c r="AA246" i="6" s="1"/>
  <c r="L245" i="6"/>
  <c r="Z245" i="6" s="1"/>
  <c r="L501" i="6"/>
  <c r="Z501" i="6" s="1"/>
  <c r="L487" i="6"/>
  <c r="L492" i="6"/>
  <c r="L497" i="6"/>
  <c r="Z497" i="6" s="1"/>
  <c r="L502" i="6"/>
  <c r="Z502" i="6" s="1"/>
  <c r="L891" i="6"/>
  <c r="H891" i="6" s="1"/>
  <c r="I891" i="6" s="1"/>
  <c r="L875" i="6"/>
  <c r="L881" i="6"/>
  <c r="L878" i="6"/>
  <c r="H878" i="6" s="1"/>
  <c r="I878" i="6" s="1"/>
  <c r="L890" i="6"/>
  <c r="Z890" i="6" s="1"/>
  <c r="L959" i="6"/>
  <c r="L970" i="6"/>
  <c r="L956" i="6"/>
  <c r="H956" i="6" s="1"/>
  <c r="I956" i="6" s="1"/>
  <c r="L961" i="6"/>
  <c r="L1152" i="6"/>
  <c r="H1152" i="6" s="1"/>
  <c r="I1152" i="6" s="1"/>
  <c r="L1160" i="6"/>
  <c r="H1160" i="6" s="1"/>
  <c r="I1160" i="6" s="1"/>
  <c r="L1168" i="6"/>
  <c r="H1168" i="6" s="1"/>
  <c r="I1168" i="6" s="1"/>
  <c r="L1173" i="6"/>
  <c r="Z1173" i="6" s="1"/>
  <c r="L1166" i="6"/>
  <c r="H1166" i="6" s="1"/>
  <c r="I1166" i="6" s="1"/>
  <c r="L739" i="6"/>
  <c r="H739" i="6" s="1"/>
  <c r="I739" i="6" s="1"/>
  <c r="L746" i="6"/>
  <c r="H746" i="6" s="1"/>
  <c r="I746" i="6" s="1"/>
  <c r="L732" i="6"/>
  <c r="L756" i="6"/>
  <c r="AA756" i="6" s="1"/>
  <c r="L142" i="6"/>
  <c r="H142" i="6" s="1"/>
  <c r="I142" i="6" s="1"/>
  <c r="L160" i="6"/>
  <c r="H160" i="6" s="1"/>
  <c r="I160" i="6" s="1"/>
  <c r="L150" i="6"/>
  <c r="H150" i="6" s="1"/>
  <c r="I150" i="6" s="1"/>
  <c r="L168" i="6"/>
  <c r="AA168" i="6" s="1"/>
  <c r="L158" i="6"/>
  <c r="H158" i="6" s="1"/>
  <c r="I158" i="6" s="1"/>
  <c r="L1517" i="6"/>
  <c r="L1527" i="6"/>
  <c r="L1533" i="6"/>
  <c r="H1533" i="6" s="1"/>
  <c r="I1533" i="6" s="1"/>
  <c r="L1525" i="6"/>
  <c r="L1535" i="6"/>
  <c r="Z1535" i="6" s="1"/>
  <c r="L1493" i="6"/>
  <c r="H1493" i="6" s="1"/>
  <c r="I1493" i="6" s="1"/>
  <c r="L1513" i="6"/>
  <c r="Z1513" i="6" s="1"/>
  <c r="L1499" i="6"/>
  <c r="H1499" i="6" s="1"/>
  <c r="I1499" i="6" s="1"/>
  <c r="L1488" i="6"/>
  <c r="L236" i="6"/>
  <c r="L231" i="6"/>
  <c r="L226" i="6"/>
  <c r="L250" i="6"/>
  <c r="H250" i="6" s="1"/>
  <c r="I250" i="6" s="1"/>
  <c r="L249" i="6"/>
  <c r="H249" i="6" s="1"/>
  <c r="I249" i="6" s="1"/>
  <c r="L482" i="6"/>
  <c r="L493" i="6"/>
  <c r="L498" i="6"/>
  <c r="AA498" i="6" s="1"/>
  <c r="L503" i="6"/>
  <c r="Z503" i="6" s="1"/>
  <c r="L892" i="6"/>
  <c r="Z892" i="6" s="1"/>
  <c r="L887" i="6"/>
  <c r="L894" i="6"/>
  <c r="Z894" i="6" s="1"/>
  <c r="L880" i="6"/>
  <c r="L893" i="6"/>
  <c r="H893" i="6" s="1"/>
  <c r="I893" i="6" s="1"/>
  <c r="L954" i="6"/>
  <c r="Z954" i="6" s="1"/>
  <c r="L965" i="6"/>
  <c r="H965" i="6" s="1"/>
  <c r="I965" i="6" s="1"/>
  <c r="L976" i="6"/>
  <c r="Z976" i="6" s="1"/>
  <c r="L962" i="6"/>
  <c r="L967" i="6"/>
  <c r="H967" i="6" s="1"/>
  <c r="I967" i="6" s="1"/>
  <c r="L1167" i="6"/>
  <c r="L1159" i="6"/>
  <c r="L1153" i="6"/>
  <c r="L1177" i="6"/>
  <c r="Z1177" i="6" s="1"/>
  <c r="L1170" i="6"/>
  <c r="H1170" i="6" s="1"/>
  <c r="I1170" i="6" s="1"/>
  <c r="L1151" i="6"/>
  <c r="L1174" i="6"/>
  <c r="H1174" i="6" s="1"/>
  <c r="I1174" i="6" s="1"/>
  <c r="L1377" i="6"/>
  <c r="H1377" i="6" s="1"/>
  <c r="I1377" i="6" s="1"/>
  <c r="L1375" i="6"/>
  <c r="H1375" i="6" s="1"/>
  <c r="I1375" i="6" s="1"/>
  <c r="L1374" i="6"/>
  <c r="Z1374" i="6" s="1"/>
  <c r="L703" i="6"/>
  <c r="L721" i="6"/>
  <c r="AA721" i="6" s="1"/>
  <c r="L708" i="6"/>
  <c r="L729" i="6"/>
  <c r="H729" i="6" s="1"/>
  <c r="I729" i="6" s="1"/>
  <c r="L730" i="6"/>
  <c r="Z730" i="6" s="1"/>
  <c r="L747" i="6"/>
  <c r="H747" i="6" s="1"/>
  <c r="I747" i="6" s="1"/>
  <c r="L741" i="6"/>
  <c r="H741" i="6" s="1"/>
  <c r="I741" i="6" s="1"/>
  <c r="L740" i="6"/>
  <c r="L148" i="6"/>
  <c r="L166" i="6"/>
  <c r="H166" i="6" s="1"/>
  <c r="I166" i="6" s="1"/>
  <c r="L156" i="6"/>
  <c r="H156" i="6" s="1"/>
  <c r="I156" i="6" s="1"/>
  <c r="L146" i="6"/>
  <c r="L1531" i="6"/>
  <c r="L1537" i="6"/>
  <c r="Z1537" i="6" s="1"/>
  <c r="L1519" i="6"/>
  <c r="L1495" i="6"/>
  <c r="L1504" i="6"/>
  <c r="H1504" i="6" s="1"/>
  <c r="I1504" i="6" s="1"/>
  <c r="L1494" i="6"/>
  <c r="L1502" i="6"/>
  <c r="L244" i="6"/>
  <c r="H244" i="6" s="1"/>
  <c r="I244" i="6" s="1"/>
  <c r="L239" i="6"/>
  <c r="L234" i="6"/>
  <c r="H234" i="6" s="1"/>
  <c r="I234" i="6" s="1"/>
  <c r="L483" i="6"/>
  <c r="L494" i="6"/>
  <c r="L505" i="6"/>
  <c r="H505" i="6" s="1"/>
  <c r="I505" i="6" s="1"/>
  <c r="L479" i="6"/>
  <c r="H479" i="6" s="1"/>
  <c r="I479" i="6" s="1"/>
  <c r="L889" i="6"/>
  <c r="AA889" i="6" s="1"/>
  <c r="L885" i="6"/>
  <c r="L872" i="6"/>
  <c r="H872" i="6" s="1"/>
  <c r="I872" i="6" s="1"/>
  <c r="L966" i="6"/>
  <c r="L977" i="6"/>
  <c r="Z977" i="6" s="1"/>
  <c r="L963" i="6"/>
  <c r="L974" i="6"/>
  <c r="Z974" i="6" s="1"/>
  <c r="L1150" i="6"/>
  <c r="H1150" i="6" s="1"/>
  <c r="I1150" i="6" s="1"/>
  <c r="L1171" i="6"/>
  <c r="H1171" i="6" s="1"/>
  <c r="I1171" i="6" s="1"/>
  <c r="L1161" i="6"/>
  <c r="L1362" i="6"/>
  <c r="H1362" i="6" s="1"/>
  <c r="I1362" i="6" s="1"/>
  <c r="L1040" i="6"/>
  <c r="H1040" i="6" s="1"/>
  <c r="I1040" i="6" s="1"/>
  <c r="L1041" i="6"/>
  <c r="L520" i="6"/>
  <c r="L1065" i="6"/>
  <c r="Z1065" i="6" s="1"/>
  <c r="L1569" i="6"/>
  <c r="AA1569" i="6" s="1"/>
  <c r="L84" i="6"/>
  <c r="L82" i="6"/>
  <c r="L80" i="6"/>
  <c r="L78" i="6"/>
  <c r="L76" i="6"/>
  <c r="L74" i="6"/>
  <c r="L72" i="6"/>
  <c r="L70" i="6"/>
  <c r="L68" i="6"/>
  <c r="L66" i="6"/>
  <c r="L64" i="6"/>
  <c r="L62" i="6"/>
  <c r="L60" i="6"/>
  <c r="L58" i="6"/>
  <c r="L85" i="6"/>
  <c r="L83" i="6"/>
  <c r="L81" i="6"/>
  <c r="L79" i="6"/>
  <c r="L77" i="6"/>
  <c r="L75" i="6"/>
  <c r="L73" i="6"/>
  <c r="L71" i="6"/>
  <c r="L69" i="6"/>
  <c r="L67" i="6"/>
  <c r="L65" i="6"/>
  <c r="L63" i="6"/>
  <c r="L61" i="6"/>
  <c r="L59" i="6"/>
  <c r="L1202" i="6"/>
  <c r="L1198" i="6"/>
  <c r="L1194" i="6"/>
  <c r="L1190" i="6"/>
  <c r="L1186" i="6"/>
  <c r="L1182" i="6"/>
  <c r="L1178" i="6"/>
  <c r="L1205" i="6"/>
  <c r="L1201" i="6"/>
  <c r="L1197" i="6"/>
  <c r="L1193" i="6"/>
  <c r="L1189" i="6"/>
  <c r="L1185" i="6"/>
  <c r="L1181" i="6"/>
  <c r="L1204" i="6"/>
  <c r="L1200" i="6"/>
  <c r="L1203" i="6"/>
  <c r="L1199" i="6"/>
  <c r="L1195" i="6"/>
  <c r="L1191" i="6"/>
  <c r="L1187" i="6"/>
  <c r="L1183" i="6"/>
  <c r="L1179" i="6"/>
  <c r="L1196" i="6"/>
  <c r="L1184" i="6"/>
  <c r="L1192" i="6"/>
  <c r="L1180" i="6"/>
  <c r="L1188" i="6"/>
  <c r="L458" i="6"/>
  <c r="L454" i="6"/>
  <c r="L450" i="6"/>
  <c r="L457" i="6"/>
  <c r="L453" i="6"/>
  <c r="L472" i="6"/>
  <c r="L466" i="6"/>
  <c r="L473" i="6"/>
  <c r="L467" i="6"/>
  <c r="L461" i="6"/>
  <c r="L459" i="6"/>
  <c r="L474" i="6"/>
  <c r="L468" i="6"/>
  <c r="L462" i="6"/>
  <c r="L460" i="6"/>
  <c r="L455" i="6"/>
  <c r="L475" i="6"/>
  <c r="L469" i="6"/>
  <c r="L463" i="6"/>
  <c r="L456" i="6"/>
  <c r="L451" i="6"/>
  <c r="L476" i="6"/>
  <c r="L470" i="6"/>
  <c r="L464" i="6"/>
  <c r="L452" i="6"/>
  <c r="L477" i="6"/>
  <c r="L471" i="6"/>
  <c r="L465" i="6"/>
  <c r="E26" i="6"/>
  <c r="D26" i="6"/>
  <c r="C26" i="6"/>
  <c r="E62" i="6"/>
  <c r="D62" i="6"/>
  <c r="C62" i="6"/>
  <c r="E98" i="6"/>
  <c r="D98" i="6"/>
  <c r="C98" i="6"/>
  <c r="C135" i="6"/>
  <c r="E135" i="6"/>
  <c r="D135" i="6"/>
  <c r="D172" i="6"/>
  <c r="E172" i="6"/>
  <c r="C172" i="6"/>
  <c r="E33" i="6"/>
  <c r="D33" i="6"/>
  <c r="C33" i="6"/>
  <c r="E69" i="6"/>
  <c r="D69" i="6"/>
  <c r="C69" i="6"/>
  <c r="E105" i="6"/>
  <c r="D105" i="6"/>
  <c r="C105" i="6"/>
  <c r="D140" i="6"/>
  <c r="E140" i="6"/>
  <c r="C140" i="6"/>
  <c r="D176" i="6"/>
  <c r="E176" i="6"/>
  <c r="C176" i="6"/>
  <c r="E16" i="6"/>
  <c r="D16" i="6"/>
  <c r="C16" i="6"/>
  <c r="E52" i="6"/>
  <c r="D52" i="6"/>
  <c r="C52" i="6"/>
  <c r="E88" i="6"/>
  <c r="D88" i="6"/>
  <c r="C88" i="6"/>
  <c r="E119" i="6"/>
  <c r="D119" i="6"/>
  <c r="C119" i="6"/>
  <c r="C155" i="6"/>
  <c r="D155" i="6"/>
  <c r="E155" i="6"/>
  <c r="E23" i="6"/>
  <c r="D23" i="6"/>
  <c r="C23" i="6"/>
  <c r="E59" i="6"/>
  <c r="D59" i="6"/>
  <c r="C59" i="6"/>
  <c r="E95" i="6"/>
  <c r="D95" i="6"/>
  <c r="C95" i="6"/>
  <c r="D136" i="6"/>
  <c r="E136" i="6"/>
  <c r="C136" i="6"/>
  <c r="E6" i="6"/>
  <c r="C6" i="6"/>
  <c r="D6" i="6"/>
  <c r="E42" i="6"/>
  <c r="C42" i="6"/>
  <c r="D42" i="6"/>
  <c r="E78" i="6"/>
  <c r="C78" i="6"/>
  <c r="D78" i="6"/>
  <c r="E114" i="6"/>
  <c r="C114" i="6"/>
  <c r="D114" i="6"/>
  <c r="C151" i="6"/>
  <c r="E151" i="6"/>
  <c r="D151" i="6"/>
  <c r="D181" i="6"/>
  <c r="C181" i="6"/>
  <c r="E181" i="6"/>
  <c r="E31" i="6"/>
  <c r="D31" i="6"/>
  <c r="C31" i="6"/>
  <c r="E67" i="6"/>
  <c r="D67" i="6"/>
  <c r="C67" i="6"/>
  <c r="E103" i="6"/>
  <c r="D103" i="6"/>
  <c r="C103" i="6"/>
  <c r="D138" i="6"/>
  <c r="E138" i="6"/>
  <c r="C138" i="6"/>
  <c r="D193" i="6"/>
  <c r="C193" i="6"/>
  <c r="E193" i="6"/>
  <c r="D217" i="6"/>
  <c r="C217" i="6"/>
  <c r="E217" i="6"/>
  <c r="D241" i="6"/>
  <c r="C241" i="6"/>
  <c r="E241" i="6"/>
  <c r="D265" i="6"/>
  <c r="C265" i="6"/>
  <c r="E265" i="6"/>
  <c r="D289" i="6"/>
  <c r="C289" i="6"/>
  <c r="E289" i="6"/>
  <c r="D341" i="6"/>
  <c r="C341" i="6"/>
  <c r="E341" i="6"/>
  <c r="D360" i="6"/>
  <c r="C360" i="6"/>
  <c r="E360" i="6"/>
  <c r="D204" i="6"/>
  <c r="E204" i="6"/>
  <c r="C204" i="6"/>
  <c r="D228" i="6"/>
  <c r="E228" i="6"/>
  <c r="C228" i="6"/>
  <c r="D252" i="6"/>
  <c r="E252" i="6"/>
  <c r="C252" i="6"/>
  <c r="D276" i="6"/>
  <c r="E276" i="6"/>
  <c r="C276" i="6"/>
  <c r="D300" i="6"/>
  <c r="E300" i="6"/>
  <c r="C300" i="6"/>
  <c r="D358" i="6"/>
  <c r="E358" i="6"/>
  <c r="C358" i="6"/>
  <c r="E191" i="6"/>
  <c r="D191" i="6"/>
  <c r="C191" i="6"/>
  <c r="E215" i="6"/>
  <c r="D215" i="6"/>
  <c r="C215" i="6"/>
  <c r="E239" i="6"/>
  <c r="D239" i="6"/>
  <c r="C239" i="6"/>
  <c r="E263" i="6"/>
  <c r="D263" i="6"/>
  <c r="C263" i="6"/>
  <c r="E287" i="6"/>
  <c r="D287" i="6"/>
  <c r="C287" i="6"/>
  <c r="E339" i="6"/>
  <c r="D339" i="6"/>
  <c r="C339" i="6"/>
  <c r="D178" i="6"/>
  <c r="E178" i="6"/>
  <c r="C178" i="6"/>
  <c r="D202" i="6"/>
  <c r="E202" i="6"/>
  <c r="C202" i="6"/>
  <c r="D226" i="6"/>
  <c r="E226" i="6"/>
  <c r="C226" i="6"/>
  <c r="D250" i="6"/>
  <c r="E250" i="6"/>
  <c r="C250" i="6"/>
  <c r="D274" i="6"/>
  <c r="E274" i="6"/>
  <c r="C274" i="6"/>
  <c r="D298" i="6"/>
  <c r="E298" i="6"/>
  <c r="C298" i="6"/>
  <c r="D350" i="6"/>
  <c r="E350" i="6"/>
  <c r="C350" i="6"/>
  <c r="C355" i="6"/>
  <c r="E355" i="6"/>
  <c r="D355" i="6"/>
  <c r="E376" i="6"/>
  <c r="C376" i="6"/>
  <c r="D376" i="6"/>
  <c r="E412" i="6"/>
  <c r="D412" i="6"/>
  <c r="C412" i="6"/>
  <c r="D471" i="6"/>
  <c r="E471" i="6"/>
  <c r="C471" i="6"/>
  <c r="D507" i="6"/>
  <c r="E507" i="6"/>
  <c r="C507" i="6"/>
  <c r="D440" i="6"/>
  <c r="E440" i="6"/>
  <c r="C440" i="6"/>
  <c r="D488" i="6"/>
  <c r="E488" i="6"/>
  <c r="C488" i="6"/>
  <c r="D524" i="6"/>
  <c r="E524" i="6"/>
  <c r="C524" i="6"/>
  <c r="E390" i="6"/>
  <c r="D390" i="6"/>
  <c r="C390" i="6"/>
  <c r="E426" i="6"/>
  <c r="D426" i="6"/>
  <c r="C426" i="6"/>
  <c r="D481" i="6"/>
  <c r="E481" i="6"/>
  <c r="C481" i="6"/>
  <c r="D517" i="6"/>
  <c r="E517" i="6"/>
  <c r="C517" i="6"/>
  <c r="C457" i="6"/>
  <c r="D457" i="6"/>
  <c r="E457" i="6"/>
  <c r="D492" i="6"/>
  <c r="E492" i="6"/>
  <c r="C492" i="6"/>
  <c r="D528" i="6"/>
  <c r="E528" i="6"/>
  <c r="C528" i="6"/>
  <c r="D386" i="6"/>
  <c r="C386" i="6"/>
  <c r="E386" i="6"/>
  <c r="D422" i="6"/>
  <c r="C422" i="6"/>
  <c r="E422" i="6"/>
  <c r="D479" i="6"/>
  <c r="E479" i="6"/>
  <c r="C479" i="6"/>
  <c r="D515" i="6"/>
  <c r="E515" i="6"/>
  <c r="C515" i="6"/>
  <c r="D460" i="6"/>
  <c r="E460" i="6"/>
  <c r="C460" i="6"/>
  <c r="D496" i="6"/>
  <c r="E496" i="6"/>
  <c r="C496" i="6"/>
  <c r="D530" i="6"/>
  <c r="E530" i="6"/>
  <c r="C530" i="6"/>
  <c r="D442" i="6"/>
  <c r="E442" i="6"/>
  <c r="C442" i="6"/>
  <c r="D603" i="6"/>
  <c r="E603" i="6"/>
  <c r="C603" i="6"/>
  <c r="D639" i="6"/>
  <c r="E639" i="6"/>
  <c r="C639" i="6"/>
  <c r="D675" i="6"/>
  <c r="E675" i="6"/>
  <c r="C675" i="6"/>
  <c r="D711" i="6"/>
  <c r="E711" i="6"/>
  <c r="C711" i="6"/>
  <c r="C612" i="6"/>
  <c r="E612" i="6"/>
  <c r="D612" i="6"/>
  <c r="C648" i="6"/>
  <c r="E648" i="6"/>
  <c r="D648" i="6"/>
  <c r="C684" i="6"/>
  <c r="E684" i="6"/>
  <c r="D684" i="6"/>
  <c r="C720" i="6"/>
  <c r="E720" i="6"/>
  <c r="D720" i="6"/>
  <c r="D544" i="6"/>
  <c r="E544" i="6"/>
  <c r="V544" i="6" s="1"/>
  <c r="C544" i="6"/>
  <c r="D550" i="6"/>
  <c r="E550" i="6"/>
  <c r="C550" i="6"/>
  <c r="D556" i="6"/>
  <c r="E556" i="6"/>
  <c r="C556" i="6"/>
  <c r="D562" i="6"/>
  <c r="E562" i="6"/>
  <c r="C562" i="6"/>
  <c r="D568" i="6"/>
  <c r="E568" i="6"/>
  <c r="C568" i="6"/>
  <c r="D574" i="6"/>
  <c r="E574" i="6"/>
  <c r="C574" i="6"/>
  <c r="D580" i="6"/>
  <c r="E580" i="6"/>
  <c r="C580" i="6"/>
  <c r="D586" i="6"/>
  <c r="E586" i="6"/>
  <c r="C586" i="6"/>
  <c r="D592" i="6"/>
  <c r="E592" i="6"/>
  <c r="C592" i="6"/>
  <c r="D623" i="6"/>
  <c r="E623" i="6"/>
  <c r="C623" i="6"/>
  <c r="D659" i="6"/>
  <c r="E659" i="6"/>
  <c r="C659" i="6"/>
  <c r="D695" i="6"/>
  <c r="E695" i="6"/>
  <c r="C695" i="6"/>
  <c r="C602" i="6"/>
  <c r="E602" i="6"/>
  <c r="D602" i="6"/>
  <c r="C638" i="6"/>
  <c r="E638" i="6"/>
  <c r="D638" i="6"/>
  <c r="C674" i="6"/>
  <c r="E674" i="6"/>
  <c r="D674" i="6"/>
  <c r="C710" i="6"/>
  <c r="E710" i="6"/>
  <c r="D710" i="6"/>
  <c r="C369" i="6"/>
  <c r="D369" i="6"/>
  <c r="E369" i="6"/>
  <c r="C381" i="6"/>
  <c r="E381" i="6"/>
  <c r="D381" i="6"/>
  <c r="C393" i="6"/>
  <c r="E393" i="6"/>
  <c r="D393" i="6"/>
  <c r="C405" i="6"/>
  <c r="E405" i="6"/>
  <c r="D405" i="6"/>
  <c r="C417" i="6"/>
  <c r="E417" i="6"/>
  <c r="D417" i="6"/>
  <c r="E431" i="6"/>
  <c r="D431" i="6"/>
  <c r="C431" i="6"/>
  <c r="E455" i="6"/>
  <c r="D455" i="6"/>
  <c r="C455" i="6"/>
  <c r="D619" i="6"/>
  <c r="E619" i="6"/>
  <c r="C619" i="6"/>
  <c r="D655" i="6"/>
  <c r="E655" i="6"/>
  <c r="C655" i="6"/>
  <c r="D691" i="6"/>
  <c r="E691" i="6"/>
  <c r="C691" i="6"/>
  <c r="D731" i="6"/>
  <c r="E731" i="6"/>
  <c r="C731" i="6"/>
  <c r="C622" i="6"/>
  <c r="E622" i="6"/>
  <c r="D622" i="6"/>
  <c r="C658" i="6"/>
  <c r="E658" i="6"/>
  <c r="D658" i="6"/>
  <c r="C694" i="6"/>
  <c r="E694" i="6"/>
  <c r="D694" i="6"/>
  <c r="C730" i="6"/>
  <c r="D730" i="6"/>
  <c r="E730" i="6"/>
  <c r="E757" i="6"/>
  <c r="D757" i="6"/>
  <c r="C757" i="6"/>
  <c r="E791" i="6"/>
  <c r="D791" i="6"/>
  <c r="C791" i="6"/>
  <c r="D819" i="6"/>
  <c r="C819" i="6"/>
  <c r="E819" i="6"/>
  <c r="D747" i="6"/>
  <c r="E747" i="6"/>
  <c r="C747" i="6"/>
  <c r="E770" i="6"/>
  <c r="D770" i="6"/>
  <c r="C770" i="6"/>
  <c r="D752" i="6"/>
  <c r="C752" i="6"/>
  <c r="E752" i="6"/>
  <c r="E781" i="6"/>
  <c r="D781" i="6"/>
  <c r="C781" i="6"/>
  <c r="D839" i="6"/>
  <c r="C839" i="6"/>
  <c r="E839" i="6"/>
  <c r="D725" i="6"/>
  <c r="E725" i="6"/>
  <c r="C725" i="6"/>
  <c r="E759" i="6"/>
  <c r="D759" i="6"/>
  <c r="C759" i="6"/>
  <c r="D835" i="6"/>
  <c r="C835" i="6"/>
  <c r="E835" i="6"/>
  <c r="D912" i="6"/>
  <c r="E912" i="6"/>
  <c r="C912" i="6"/>
  <c r="D948" i="6"/>
  <c r="E948" i="6"/>
  <c r="C948" i="6"/>
  <c r="D856" i="6"/>
  <c r="E856" i="6"/>
  <c r="C856" i="6"/>
  <c r="D911" i="6"/>
  <c r="E911" i="6"/>
  <c r="C911" i="6"/>
  <c r="D947" i="6"/>
  <c r="E947" i="6"/>
  <c r="C947" i="6"/>
  <c r="E795" i="6"/>
  <c r="D795" i="6"/>
  <c r="C795" i="6"/>
  <c r="E807" i="6"/>
  <c r="D807" i="6"/>
  <c r="C807" i="6"/>
  <c r="D830" i="6"/>
  <c r="E830" i="6"/>
  <c r="C830" i="6"/>
  <c r="D864" i="6"/>
  <c r="E864" i="6"/>
  <c r="C864" i="6"/>
  <c r="D916" i="6"/>
  <c r="E916" i="6"/>
  <c r="C916" i="6"/>
  <c r="D952" i="6"/>
  <c r="E952" i="6"/>
  <c r="C952" i="6"/>
  <c r="E813" i="6"/>
  <c r="D813" i="6"/>
  <c r="C813" i="6"/>
  <c r="E837" i="6"/>
  <c r="D837" i="6"/>
  <c r="C837" i="6"/>
  <c r="C900" i="6"/>
  <c r="D900" i="6"/>
  <c r="E900" i="6"/>
  <c r="D933" i="6"/>
  <c r="E933" i="6"/>
  <c r="C933" i="6"/>
  <c r="D969" i="6"/>
  <c r="E969" i="6"/>
  <c r="C969" i="6"/>
  <c r="E872" i="6"/>
  <c r="D872" i="6"/>
  <c r="C872" i="6"/>
  <c r="D926" i="6"/>
  <c r="E926" i="6"/>
  <c r="C926" i="6"/>
  <c r="D962" i="6"/>
  <c r="E962" i="6"/>
  <c r="C962" i="6"/>
  <c r="C788" i="6"/>
  <c r="E788" i="6"/>
  <c r="D788" i="6"/>
  <c r="C800" i="6"/>
  <c r="E800" i="6"/>
  <c r="D800" i="6"/>
  <c r="D816" i="6"/>
  <c r="E816" i="6"/>
  <c r="C816" i="6"/>
  <c r="D840" i="6"/>
  <c r="E840" i="6"/>
  <c r="C840" i="6"/>
  <c r="D913" i="6"/>
  <c r="E913" i="6"/>
  <c r="C913" i="6"/>
  <c r="D949" i="6"/>
  <c r="E949" i="6"/>
  <c r="C949" i="6"/>
  <c r="C891" i="6"/>
  <c r="E891" i="6"/>
  <c r="D891" i="6"/>
  <c r="D1006" i="6"/>
  <c r="E1006" i="6"/>
  <c r="C1006" i="6"/>
  <c r="E849" i="6"/>
  <c r="D849" i="6"/>
  <c r="C849" i="6"/>
  <c r="C861" i="6"/>
  <c r="D861" i="6"/>
  <c r="E861" i="6"/>
  <c r="C873" i="6"/>
  <c r="D873" i="6"/>
  <c r="E873" i="6"/>
  <c r="C885" i="6"/>
  <c r="D885" i="6"/>
  <c r="E885" i="6"/>
  <c r="E1048" i="6"/>
  <c r="D1048" i="6"/>
  <c r="C1048" i="6"/>
  <c r="D984" i="6"/>
  <c r="E984" i="6"/>
  <c r="C984" i="6"/>
  <c r="D990" i="6"/>
  <c r="E990" i="6"/>
  <c r="C990" i="6"/>
  <c r="D996" i="6"/>
  <c r="E996" i="6"/>
  <c r="C996" i="6"/>
  <c r="D1002" i="6"/>
  <c r="E1002" i="6"/>
  <c r="C1002" i="6"/>
  <c r="D1008" i="6"/>
  <c r="E1008" i="6"/>
  <c r="C1008" i="6"/>
  <c r="E1040" i="6"/>
  <c r="C1040" i="6"/>
  <c r="D1040" i="6"/>
  <c r="E1091" i="6"/>
  <c r="D1091" i="6"/>
  <c r="C1091" i="6"/>
  <c r="E1036" i="6"/>
  <c r="C1036" i="6"/>
  <c r="D1036" i="6"/>
  <c r="D1184" i="6"/>
  <c r="E1184" i="6"/>
  <c r="C1184" i="6"/>
  <c r="E1043" i="6"/>
  <c r="D1043" i="6"/>
  <c r="C1043" i="6"/>
  <c r="D1188" i="6"/>
  <c r="E1188" i="6"/>
  <c r="C1188" i="6"/>
  <c r="E1050" i="6"/>
  <c r="C1050" i="6"/>
  <c r="D1050" i="6"/>
  <c r="D1146" i="6"/>
  <c r="E1146" i="6"/>
  <c r="C1146" i="6"/>
  <c r="E1026" i="6"/>
  <c r="D1026" i="6"/>
  <c r="C1026" i="6"/>
  <c r="C1061" i="6"/>
  <c r="E1061" i="6"/>
  <c r="D1061" i="6"/>
  <c r="D1192" i="6"/>
  <c r="E1192" i="6"/>
  <c r="C1192" i="6"/>
  <c r="E1117" i="6"/>
  <c r="D1117" i="6"/>
  <c r="C1117" i="6"/>
  <c r="E1053" i="6"/>
  <c r="D1053" i="6"/>
  <c r="C1053" i="6"/>
  <c r="D1076" i="6"/>
  <c r="E1076" i="6"/>
  <c r="C1076" i="6"/>
  <c r="D1106" i="6"/>
  <c r="E1106" i="6"/>
  <c r="C1106" i="6"/>
  <c r="D1142" i="6"/>
  <c r="E1142" i="6"/>
  <c r="C1142" i="6"/>
  <c r="E1087" i="6"/>
  <c r="D1087" i="6"/>
  <c r="C1087" i="6"/>
  <c r="E1121" i="6"/>
  <c r="C1121" i="6"/>
  <c r="D1121" i="6"/>
  <c r="C1177" i="6"/>
  <c r="D1177" i="6"/>
  <c r="E1177" i="6"/>
  <c r="C1201" i="6"/>
  <c r="D1201" i="6"/>
  <c r="E1201" i="6"/>
  <c r="E1123" i="6"/>
  <c r="D1123" i="6"/>
  <c r="C1123" i="6"/>
  <c r="D1062" i="6"/>
  <c r="E1062" i="6"/>
  <c r="C1062" i="6"/>
  <c r="D1086" i="6"/>
  <c r="E1086" i="6"/>
  <c r="C1086" i="6"/>
  <c r="D1124" i="6"/>
  <c r="E1124" i="6"/>
  <c r="C1124" i="6"/>
  <c r="D1160" i="6"/>
  <c r="E1160" i="6"/>
  <c r="C1160" i="6"/>
  <c r="E1143" i="6"/>
  <c r="C1143" i="6"/>
  <c r="D1143" i="6"/>
  <c r="D1158" i="6"/>
  <c r="C1158" i="6"/>
  <c r="E1158" i="6"/>
  <c r="D1182" i="6"/>
  <c r="E1182" i="6"/>
  <c r="C1182" i="6"/>
  <c r="D1206" i="6"/>
  <c r="E1206" i="6"/>
  <c r="C1206" i="6"/>
  <c r="D1251" i="6"/>
  <c r="C1251" i="6"/>
  <c r="E1251" i="6"/>
  <c r="D1269" i="6"/>
  <c r="C1269" i="6"/>
  <c r="E1269" i="6"/>
  <c r="D1287" i="6"/>
  <c r="C1287" i="6"/>
  <c r="E1287" i="6"/>
  <c r="D1250" i="6"/>
  <c r="C1250" i="6"/>
  <c r="E1250" i="6"/>
  <c r="D1268" i="6"/>
  <c r="C1268" i="6"/>
  <c r="E1268" i="6"/>
  <c r="D1286" i="6"/>
  <c r="C1286" i="6"/>
  <c r="E1286" i="6"/>
  <c r="E1175" i="6"/>
  <c r="C1175" i="6"/>
  <c r="D1175" i="6"/>
  <c r="E1199" i="6"/>
  <c r="C1199" i="6"/>
  <c r="D1199" i="6"/>
  <c r="D1214" i="6"/>
  <c r="E1214" i="6"/>
  <c r="C1214" i="6"/>
  <c r="D1261" i="6"/>
  <c r="C1261" i="6"/>
  <c r="E1261" i="6"/>
  <c r="D1279" i="6"/>
  <c r="C1279" i="6"/>
  <c r="E1279" i="6"/>
  <c r="C1217" i="6"/>
  <c r="E1217" i="6"/>
  <c r="D1217" i="6"/>
  <c r="D1310" i="6"/>
  <c r="C1310" i="6"/>
  <c r="E1310" i="6"/>
  <c r="D1350" i="6"/>
  <c r="C1350" i="6"/>
  <c r="E1350" i="6"/>
  <c r="E1229" i="6"/>
  <c r="C1229" i="6"/>
  <c r="D1229" i="6"/>
  <c r="E1241" i="6"/>
  <c r="C1241" i="6"/>
  <c r="D1241" i="6"/>
  <c r="D1335" i="6"/>
  <c r="C1335" i="6"/>
  <c r="E1335" i="6"/>
  <c r="D1300" i="6"/>
  <c r="C1300" i="6"/>
  <c r="E1300" i="6"/>
  <c r="D1330" i="6"/>
  <c r="C1330" i="6"/>
  <c r="E1330" i="6"/>
  <c r="D1313" i="6"/>
  <c r="C1313" i="6"/>
  <c r="E1313" i="6"/>
  <c r="D1347" i="6"/>
  <c r="C1347" i="6"/>
  <c r="E1347" i="6"/>
  <c r="C1230" i="6"/>
  <c r="E1230" i="6"/>
  <c r="D1230" i="6"/>
  <c r="C1242" i="6"/>
  <c r="E1242" i="6"/>
  <c r="D1242" i="6"/>
  <c r="D1338" i="6"/>
  <c r="C1338" i="6"/>
  <c r="E1338" i="6"/>
  <c r="D1299" i="6"/>
  <c r="C1299" i="6"/>
  <c r="E1299" i="6"/>
  <c r="D1327" i="6"/>
  <c r="C1327" i="6"/>
  <c r="E1327" i="6"/>
  <c r="D1352" i="6"/>
  <c r="C1352" i="6"/>
  <c r="E1352" i="6"/>
  <c r="C1399" i="6"/>
  <c r="E1399" i="6"/>
  <c r="D1399" i="6"/>
  <c r="E1360" i="6"/>
  <c r="D1360" i="6"/>
  <c r="C1360" i="6"/>
  <c r="C1378" i="6"/>
  <c r="E1378" i="6"/>
  <c r="D1378" i="6"/>
  <c r="D1404" i="6"/>
  <c r="E1404" i="6"/>
  <c r="C1404" i="6"/>
  <c r="C1419" i="6"/>
  <c r="D1419" i="6"/>
  <c r="E1419" i="6"/>
  <c r="C1369" i="6"/>
  <c r="D1369" i="6"/>
  <c r="E1369" i="6"/>
  <c r="C1381" i="6"/>
  <c r="E1381" i="6"/>
  <c r="D1381" i="6"/>
  <c r="E1401" i="6"/>
  <c r="D1401" i="6"/>
  <c r="C1401" i="6"/>
  <c r="C1409" i="6"/>
  <c r="E1409" i="6"/>
  <c r="D1409" i="6"/>
  <c r="E1392" i="6"/>
  <c r="D1392" i="6"/>
  <c r="C1392" i="6"/>
  <c r="C1423" i="6"/>
  <c r="D1423" i="6"/>
  <c r="E1423" i="6"/>
  <c r="C1435" i="6"/>
  <c r="D1435" i="6"/>
  <c r="E1435" i="6"/>
  <c r="C1447" i="6"/>
  <c r="D1447" i="6"/>
  <c r="E1447" i="6"/>
  <c r="C1459" i="6"/>
  <c r="D1459" i="6"/>
  <c r="E1459" i="6"/>
  <c r="D1444" i="6"/>
  <c r="E1444" i="6"/>
  <c r="C1444" i="6"/>
  <c r="D1480" i="6"/>
  <c r="E1480" i="6"/>
  <c r="C1480" i="6"/>
  <c r="D1434" i="6"/>
  <c r="E1434" i="6"/>
  <c r="C1434" i="6"/>
  <c r="D1470" i="6"/>
  <c r="E1470" i="6"/>
  <c r="C1470" i="6"/>
  <c r="C1479" i="6"/>
  <c r="E1479" i="6"/>
  <c r="D1479" i="6"/>
  <c r="D1442" i="6"/>
  <c r="E1442" i="6"/>
  <c r="C1442" i="6"/>
  <c r="D1478" i="6"/>
  <c r="E1478" i="6"/>
  <c r="C1478" i="6"/>
  <c r="D1393" i="6"/>
  <c r="C1393" i="6"/>
  <c r="E1393" i="6"/>
  <c r="D1492" i="6"/>
  <c r="C1492" i="6"/>
  <c r="E1492" i="6"/>
  <c r="C1499" i="6"/>
  <c r="E1499" i="6"/>
  <c r="D1499" i="6"/>
  <c r="D1512" i="6"/>
  <c r="C1512" i="6"/>
  <c r="E1512" i="6"/>
  <c r="E1489" i="6"/>
  <c r="C1489" i="6"/>
  <c r="D1489" i="6"/>
  <c r="C1537" i="6"/>
  <c r="E1537" i="6"/>
  <c r="D1537" i="6"/>
  <c r="D1538" i="6"/>
  <c r="E1538" i="6"/>
  <c r="C1538" i="6"/>
  <c r="D1528" i="6"/>
  <c r="E1528" i="6"/>
  <c r="C1528" i="6"/>
  <c r="C1525" i="6"/>
  <c r="D1525" i="6"/>
  <c r="E1525" i="6"/>
  <c r="C1521" i="6"/>
  <c r="E1521" i="6"/>
  <c r="D1521" i="6"/>
  <c r="C1553" i="6"/>
  <c r="E1553" i="6"/>
  <c r="D1553" i="6"/>
  <c r="D1535" i="6"/>
  <c r="C1535" i="6"/>
  <c r="E1535" i="6"/>
  <c r="D1561" i="6"/>
  <c r="E1561" i="6"/>
  <c r="C1561" i="6"/>
  <c r="D1571" i="6"/>
  <c r="E1571" i="6"/>
  <c r="C1571" i="6"/>
  <c r="D1584" i="6"/>
  <c r="C1584" i="6"/>
  <c r="E1584" i="6"/>
  <c r="E1598" i="6"/>
  <c r="D1598" i="6"/>
  <c r="C1598" i="6"/>
  <c r="D1583" i="6"/>
  <c r="E1583" i="6"/>
  <c r="C1583" i="6"/>
  <c r="E1582" i="6"/>
  <c r="D1582" i="6"/>
  <c r="C1582" i="6"/>
  <c r="C1560" i="6"/>
  <c r="E1560" i="6"/>
  <c r="D1560" i="6"/>
  <c r="C1607" i="6"/>
  <c r="E1607" i="6"/>
  <c r="D1607" i="6"/>
  <c r="D1589" i="6"/>
  <c r="E1589" i="6"/>
  <c r="C1589" i="6"/>
  <c r="D1624" i="6"/>
  <c r="C1624" i="6"/>
  <c r="E1624" i="6"/>
  <c r="D1622" i="6"/>
  <c r="C1622" i="6"/>
  <c r="E1622" i="6"/>
  <c r="D310" i="6"/>
  <c r="C310" i="6"/>
  <c r="E310" i="6"/>
  <c r="D318" i="6"/>
  <c r="E318" i="6"/>
  <c r="C318" i="6"/>
  <c r="D327" i="6"/>
  <c r="C327" i="6"/>
  <c r="E327" i="6"/>
  <c r="E323" i="6"/>
  <c r="D323" i="6"/>
  <c r="C323" i="6"/>
  <c r="E337" i="6"/>
  <c r="D337" i="6"/>
  <c r="C337" i="6"/>
  <c r="AD25" i="6"/>
  <c r="AD61" i="6"/>
  <c r="AD97" i="6"/>
  <c r="AD14" i="6"/>
  <c r="AD50" i="6"/>
  <c r="AD86" i="6"/>
  <c r="AD3" i="6"/>
  <c r="AD39" i="6"/>
  <c r="AD75" i="6"/>
  <c r="AD111" i="6"/>
  <c r="AD28" i="6"/>
  <c r="AD64" i="6"/>
  <c r="AD100" i="6"/>
  <c r="AD17" i="6"/>
  <c r="AD53" i="6"/>
  <c r="AD89" i="6"/>
  <c r="AD12" i="6"/>
  <c r="AD48" i="6"/>
  <c r="AD84" i="6"/>
  <c r="AD353" i="6"/>
  <c r="AD137" i="6"/>
  <c r="AD161" i="6"/>
  <c r="AD185" i="6"/>
  <c r="AD209" i="6"/>
  <c r="AD233" i="6"/>
  <c r="AD257" i="6"/>
  <c r="AD281" i="6"/>
  <c r="AD305" i="6"/>
  <c r="AD374" i="6"/>
  <c r="AD119" i="6"/>
  <c r="AD143" i="6"/>
  <c r="AD167" i="6"/>
  <c r="AD191" i="6"/>
  <c r="AD215" i="6"/>
  <c r="AD239" i="6"/>
  <c r="AD263" i="6"/>
  <c r="AD287" i="6"/>
  <c r="AD339" i="6"/>
  <c r="AD367" i="6"/>
  <c r="AD389" i="6"/>
  <c r="AD407" i="6"/>
  <c r="AD425" i="6"/>
  <c r="AD378" i="6"/>
  <c r="AD396" i="6"/>
  <c r="AD414" i="6"/>
  <c r="AD453" i="6"/>
  <c r="AD130" i="6"/>
  <c r="AD142" i="6"/>
  <c r="AD154" i="6"/>
  <c r="AD166" i="6"/>
  <c r="AD178" i="6"/>
  <c r="AD190" i="6"/>
  <c r="AD202" i="6"/>
  <c r="AD214" i="6"/>
  <c r="AD226" i="6"/>
  <c r="AD238" i="6"/>
  <c r="AD250" i="6"/>
  <c r="AD262" i="6"/>
  <c r="AD274" i="6"/>
  <c r="AD286" i="6"/>
  <c r="AD298" i="6"/>
  <c r="AD338" i="6"/>
  <c r="AD350" i="6"/>
  <c r="AD362" i="6"/>
  <c r="AD433" i="6"/>
  <c r="AD392" i="6"/>
  <c r="AD410" i="6"/>
  <c r="AD437" i="6"/>
  <c r="AD451" i="6"/>
  <c r="AD428" i="6"/>
  <c r="AD440" i="6"/>
  <c r="AD452" i="6"/>
  <c r="AD464" i="6"/>
  <c r="AD476" i="6"/>
  <c r="AD488" i="6"/>
  <c r="AD500" i="6"/>
  <c r="AD512" i="6"/>
  <c r="AD524" i="6"/>
  <c r="AD536" i="6"/>
  <c r="AD548" i="6"/>
  <c r="AD560" i="6"/>
  <c r="AD572" i="6"/>
  <c r="AD584" i="6"/>
  <c r="AD600" i="6"/>
  <c r="AD624" i="6"/>
  <c r="AD648" i="6"/>
  <c r="AD672" i="6"/>
  <c r="AD696" i="6"/>
  <c r="AD720" i="6"/>
  <c r="AD744" i="6"/>
  <c r="AD790" i="6"/>
  <c r="AD750" i="6"/>
  <c r="AD465" i="6"/>
  <c r="AD477" i="6"/>
  <c r="AD489" i="6"/>
  <c r="AD501" i="6"/>
  <c r="AD513" i="6"/>
  <c r="AD525" i="6"/>
  <c r="AD537" i="6"/>
  <c r="AD549" i="6"/>
  <c r="AD561" i="6"/>
  <c r="AD573" i="6"/>
  <c r="AD585" i="6"/>
  <c r="AD598" i="6"/>
  <c r="AD622" i="6"/>
  <c r="AD646" i="6"/>
  <c r="AD670" i="6"/>
  <c r="AD694" i="6"/>
  <c r="AD718" i="6"/>
  <c r="AD742" i="6"/>
  <c r="AD784" i="6"/>
  <c r="AD778" i="6"/>
  <c r="AD815" i="6"/>
  <c r="AD839" i="6"/>
  <c r="AD859" i="6"/>
  <c r="AD599" i="6"/>
  <c r="AD611" i="6"/>
  <c r="AD623" i="6"/>
  <c r="AD635" i="6"/>
  <c r="AD647" i="6"/>
  <c r="AD659" i="6"/>
  <c r="AD671" i="6"/>
  <c r="AD683" i="6"/>
  <c r="AD695" i="6"/>
  <c r="AD707" i="6"/>
  <c r="AD719" i="6"/>
  <c r="AD731" i="6"/>
  <c r="AD743" i="6"/>
  <c r="AD755" i="6"/>
  <c r="AD767" i="6"/>
  <c r="AD779" i="6"/>
  <c r="AD791" i="6"/>
  <c r="AD803" i="6"/>
  <c r="AD879" i="6"/>
  <c r="AD825" i="6"/>
  <c r="AD851" i="6"/>
  <c r="AD853" i="6"/>
  <c r="AD812" i="6"/>
  <c r="AD824" i="6"/>
  <c r="AD836" i="6"/>
  <c r="AD848" i="6"/>
  <c r="AD860" i="6"/>
  <c r="AD872" i="6"/>
  <c r="AD884" i="6"/>
  <c r="AD1016" i="6"/>
  <c r="AD906" i="6"/>
  <c r="AD893" i="6"/>
  <c r="AD905" i="6"/>
  <c r="AD917" i="6"/>
  <c r="AD929" i="6"/>
  <c r="AD941" i="6"/>
  <c r="AD953" i="6"/>
  <c r="AD965" i="6"/>
  <c r="AD977" i="6"/>
  <c r="AD989" i="6"/>
  <c r="AD1001" i="6"/>
  <c r="AD1013" i="6"/>
  <c r="AD1045" i="6"/>
  <c r="AD1031" i="6"/>
  <c r="AD910" i="6"/>
  <c r="AD922" i="6"/>
  <c r="AD934" i="6"/>
  <c r="AD946" i="6"/>
  <c r="AD958" i="6"/>
  <c r="AD970" i="6"/>
  <c r="AD982" i="6"/>
  <c r="AD994" i="6"/>
  <c r="AD1006" i="6"/>
  <c r="AD1029" i="6"/>
  <c r="AD1028" i="6"/>
  <c r="AD1021" i="6"/>
  <c r="AD1101" i="6"/>
  <c r="AD1073" i="6"/>
  <c r="AD1103" i="6"/>
  <c r="AD1105" i="6"/>
  <c r="AD1119" i="6"/>
  <c r="AD1067" i="6"/>
  <c r="AD1097" i="6"/>
  <c r="AD1099" i="6"/>
  <c r="AD1153" i="6"/>
  <c r="AD1177" i="6"/>
  <c r="AD1201" i="6"/>
  <c r="AD1242" i="6"/>
  <c r="AD1064" i="6"/>
  <c r="AD1076" i="6"/>
  <c r="AD1088" i="6"/>
  <c r="AD1100" i="6"/>
  <c r="AD1112" i="6"/>
  <c r="AD1124" i="6"/>
  <c r="AD1136" i="6"/>
  <c r="AD1148" i="6"/>
  <c r="AD1234" i="6"/>
  <c r="AD1187" i="6"/>
  <c r="AD1211" i="6"/>
  <c r="AD1241" i="6"/>
  <c r="AD1162" i="6"/>
  <c r="AD1174" i="6"/>
  <c r="AD1186" i="6"/>
  <c r="AD1198" i="6"/>
  <c r="AD1210" i="6"/>
  <c r="AD1227" i="6"/>
  <c r="AD1238" i="6"/>
  <c r="AD1247" i="6"/>
  <c r="AD1259" i="6"/>
  <c r="AD1271" i="6"/>
  <c r="AD1283" i="6"/>
  <c r="AD1295" i="6"/>
  <c r="AD1307" i="6"/>
  <c r="AD1319" i="6"/>
  <c r="AD1331" i="6"/>
  <c r="AD1343" i="6"/>
  <c r="AD1355" i="6"/>
  <c r="AD1367" i="6"/>
  <c r="AD1385" i="6"/>
  <c r="AD1246" i="6"/>
  <c r="AD1258" i="6"/>
  <c r="AD1270" i="6"/>
  <c r="AD1282" i="6"/>
  <c r="AD1294" i="6"/>
  <c r="AD1306" i="6"/>
  <c r="AD1318" i="6"/>
  <c r="AD1330" i="6"/>
  <c r="AD1342" i="6"/>
  <c r="AD1354" i="6"/>
  <c r="AD1366" i="6"/>
  <c r="AD1383" i="6"/>
  <c r="AD1375" i="6"/>
  <c r="AD1393" i="6"/>
  <c r="AD1495" i="6"/>
  <c r="AD1421" i="6"/>
  <c r="AD1445" i="6"/>
  <c r="AD1469" i="6"/>
  <c r="AD1493" i="6"/>
  <c r="AD1427" i="6"/>
  <c r="AD1451" i="6"/>
  <c r="AD1475" i="6"/>
  <c r="AD1400" i="6"/>
  <c r="AD1412" i="6"/>
  <c r="AD1424" i="6"/>
  <c r="AD1436" i="6"/>
  <c r="AD1448" i="6"/>
  <c r="AD1460" i="6"/>
  <c r="AD1472" i="6"/>
  <c r="AD1484" i="6"/>
  <c r="AD1501" i="6"/>
  <c r="AD1537" i="6"/>
  <c r="AD1511" i="6"/>
  <c r="AD1545" i="6"/>
  <c r="AD1527" i="6"/>
  <c r="AD1551" i="6"/>
  <c r="AD1496" i="6"/>
  <c r="AD1508" i="6"/>
  <c r="AD1520" i="6"/>
  <c r="AD1532" i="6"/>
  <c r="AD1544" i="6"/>
  <c r="AD1556" i="6"/>
  <c r="AD1565" i="6"/>
  <c r="AD1590" i="6"/>
  <c r="AD1582" i="6"/>
  <c r="AD1571" i="6"/>
  <c r="AD1583" i="6"/>
  <c r="AD1594" i="6"/>
  <c r="AD1604" i="6"/>
  <c r="AD1616" i="6"/>
  <c r="AD312" i="6"/>
  <c r="AD1607" i="6"/>
  <c r="AD1619" i="6"/>
  <c r="AD315" i="6"/>
  <c r="AD319" i="6"/>
  <c r="AD333" i="6"/>
  <c r="AD336" i="6"/>
  <c r="L1484" i="6"/>
  <c r="L1482" i="6"/>
  <c r="L1479" i="6"/>
  <c r="L1476" i="6"/>
  <c r="L1473" i="6"/>
  <c r="L1470" i="6"/>
  <c r="L1467" i="6"/>
  <c r="L1464" i="6"/>
  <c r="L1461" i="6"/>
  <c r="L1483" i="6"/>
  <c r="L1480" i="6"/>
  <c r="L1477" i="6"/>
  <c r="L1474" i="6"/>
  <c r="L1471" i="6"/>
  <c r="L1468" i="6"/>
  <c r="L1465" i="6"/>
  <c r="L1485" i="6"/>
  <c r="L1481" i="6"/>
  <c r="L1478" i="6"/>
  <c r="L1475" i="6"/>
  <c r="L1472" i="6"/>
  <c r="L1469" i="6"/>
  <c r="L1466" i="6"/>
  <c r="L1462" i="6"/>
  <c r="L1459" i="6"/>
  <c r="L1460" i="6"/>
  <c r="L1458" i="6"/>
  <c r="L1463" i="6"/>
  <c r="L309" i="6"/>
  <c r="L305" i="6"/>
  <c r="L301" i="6"/>
  <c r="L297" i="6"/>
  <c r="L293" i="6"/>
  <c r="L289" i="6"/>
  <c r="L285" i="6"/>
  <c r="L306" i="6"/>
  <c r="L302" i="6"/>
  <c r="L298" i="6"/>
  <c r="L294" i="6"/>
  <c r="L290" i="6"/>
  <c r="L286" i="6"/>
  <c r="L282" i="6"/>
  <c r="L307" i="6"/>
  <c r="L303" i="6"/>
  <c r="L299" i="6"/>
  <c r="L295" i="6"/>
  <c r="L291" i="6"/>
  <c r="L287" i="6"/>
  <c r="L283" i="6"/>
  <c r="L308" i="6"/>
  <c r="L304" i="6"/>
  <c r="L300" i="6"/>
  <c r="L296" i="6"/>
  <c r="L292" i="6"/>
  <c r="L288" i="6"/>
  <c r="L284" i="6"/>
  <c r="L1093" i="6"/>
  <c r="L1091" i="6"/>
  <c r="L1089" i="6"/>
  <c r="L1085" i="6"/>
  <c r="L1081" i="6"/>
  <c r="L1077" i="6"/>
  <c r="L1073" i="6"/>
  <c r="L1069" i="6"/>
  <c r="L1090" i="6"/>
  <c r="L1086" i="6"/>
  <c r="L1082" i="6"/>
  <c r="L1078" i="6"/>
  <c r="L1074" i="6"/>
  <c r="L1087" i="6"/>
  <c r="L1083" i="6"/>
  <c r="L1079" i="6"/>
  <c r="L1075" i="6"/>
  <c r="L1071" i="6"/>
  <c r="L1067" i="6"/>
  <c r="L1092" i="6"/>
  <c r="L1088" i="6"/>
  <c r="L1076" i="6"/>
  <c r="L1080" i="6"/>
  <c r="L1070" i="6"/>
  <c r="L1068" i="6"/>
  <c r="L1066" i="6"/>
  <c r="L1084" i="6"/>
  <c r="L1072" i="6"/>
  <c r="L1057" i="6"/>
  <c r="L1046" i="6"/>
  <c r="L1059" i="6"/>
  <c r="L1047" i="6"/>
  <c r="L1350" i="6"/>
  <c r="L1347" i="6"/>
  <c r="L1367" i="6"/>
  <c r="L1352" i="6"/>
  <c r="L1364" i="6"/>
  <c r="L519" i="6"/>
  <c r="L530" i="6"/>
  <c r="L510" i="6"/>
  <c r="L515" i="6"/>
  <c r="L526" i="6"/>
  <c r="L1556" i="6"/>
  <c r="L1549" i="6"/>
  <c r="L1558" i="6"/>
  <c r="L1560" i="6"/>
  <c r="L1037" i="6"/>
  <c r="L1036" i="6"/>
  <c r="L1034" i="6"/>
  <c r="L1032" i="6"/>
  <c r="L1030" i="6"/>
  <c r="L1028" i="6"/>
  <c r="L1026" i="6"/>
  <c r="L1024" i="6"/>
  <c r="L1022" i="6"/>
  <c r="L1020" i="6"/>
  <c r="L1018" i="6"/>
  <c r="L1016" i="6"/>
  <c r="L1014" i="6"/>
  <c r="L1031" i="6"/>
  <c r="L1025" i="6"/>
  <c r="L1019" i="6"/>
  <c r="L1013" i="6"/>
  <c r="L1011" i="6"/>
  <c r="L1035" i="6"/>
  <c r="L1029" i="6"/>
  <c r="L1023" i="6"/>
  <c r="L1017" i="6"/>
  <c r="L1015" i="6"/>
  <c r="L1010" i="6"/>
  <c r="L1033" i="6"/>
  <c r="L1021" i="6"/>
  <c r="L1027" i="6"/>
  <c r="L1012" i="6"/>
  <c r="E32" i="6"/>
  <c r="D32" i="6"/>
  <c r="C32" i="6"/>
  <c r="E68" i="6"/>
  <c r="D68" i="6"/>
  <c r="C68" i="6"/>
  <c r="E104" i="6"/>
  <c r="D104" i="6"/>
  <c r="C104" i="6"/>
  <c r="C141" i="6"/>
  <c r="E141" i="6"/>
  <c r="D141" i="6"/>
  <c r="E3" i="6"/>
  <c r="D3" i="6"/>
  <c r="C3" i="6"/>
  <c r="E39" i="6"/>
  <c r="D39" i="6"/>
  <c r="C39" i="6"/>
  <c r="E75" i="6"/>
  <c r="D75" i="6"/>
  <c r="C75" i="6"/>
  <c r="E111" i="6"/>
  <c r="D111" i="6"/>
  <c r="C111" i="6"/>
  <c r="D146" i="6"/>
  <c r="E146" i="6"/>
  <c r="C146" i="6"/>
  <c r="D180" i="6"/>
  <c r="E180" i="6"/>
  <c r="C180" i="6"/>
  <c r="E22" i="6"/>
  <c r="D22" i="6"/>
  <c r="C22" i="6"/>
  <c r="E58" i="6"/>
  <c r="D58" i="6"/>
  <c r="C58" i="6"/>
  <c r="E94" i="6"/>
  <c r="D94" i="6"/>
  <c r="C94" i="6"/>
  <c r="C125" i="6"/>
  <c r="D125" i="6"/>
  <c r="E125" i="6"/>
  <c r="C161" i="6"/>
  <c r="D161" i="6"/>
  <c r="E161" i="6"/>
  <c r="E29" i="6"/>
  <c r="D29" i="6"/>
  <c r="C29" i="6"/>
  <c r="E65" i="6"/>
  <c r="D65" i="6"/>
  <c r="C65" i="6"/>
  <c r="E101" i="6"/>
  <c r="D101" i="6"/>
  <c r="C101" i="6"/>
  <c r="D142" i="6"/>
  <c r="E142" i="6"/>
  <c r="C142" i="6"/>
  <c r="E12" i="6"/>
  <c r="C12" i="6"/>
  <c r="D12" i="6"/>
  <c r="E48" i="6"/>
  <c r="C48" i="6"/>
  <c r="D48" i="6"/>
  <c r="E84" i="6"/>
  <c r="C84" i="6"/>
  <c r="D84" i="6"/>
  <c r="C121" i="6"/>
  <c r="E121" i="6"/>
  <c r="D121" i="6"/>
  <c r="C157" i="6"/>
  <c r="E157" i="6"/>
  <c r="D157" i="6"/>
  <c r="D185" i="6"/>
  <c r="C185" i="6"/>
  <c r="E185" i="6"/>
  <c r="E37" i="6"/>
  <c r="D37" i="6"/>
  <c r="C37" i="6"/>
  <c r="E73" i="6"/>
  <c r="D73" i="6"/>
  <c r="C73" i="6"/>
  <c r="E109" i="6"/>
  <c r="D109" i="6"/>
  <c r="C109" i="6"/>
  <c r="D144" i="6"/>
  <c r="E144" i="6"/>
  <c r="C144" i="6"/>
  <c r="D197" i="6"/>
  <c r="C197" i="6"/>
  <c r="E197" i="6"/>
  <c r="D221" i="6"/>
  <c r="C221" i="6"/>
  <c r="E221" i="6"/>
  <c r="D245" i="6"/>
  <c r="C245" i="6"/>
  <c r="E245" i="6"/>
  <c r="D269" i="6"/>
  <c r="C269" i="6"/>
  <c r="E269" i="6"/>
  <c r="D293" i="6"/>
  <c r="C293" i="6"/>
  <c r="E293" i="6"/>
  <c r="D345" i="6"/>
  <c r="C345" i="6"/>
  <c r="E345" i="6"/>
  <c r="E370" i="6"/>
  <c r="C370" i="6"/>
  <c r="D370" i="6"/>
  <c r="D208" i="6"/>
  <c r="E208" i="6"/>
  <c r="C208" i="6"/>
  <c r="D232" i="6"/>
  <c r="E232" i="6"/>
  <c r="C232" i="6"/>
  <c r="D256" i="6"/>
  <c r="E256" i="6"/>
  <c r="C256" i="6"/>
  <c r="D280" i="6"/>
  <c r="E280" i="6"/>
  <c r="C280" i="6"/>
  <c r="D304" i="6"/>
  <c r="E304" i="6"/>
  <c r="C304" i="6"/>
  <c r="C171" i="6"/>
  <c r="E171" i="6"/>
  <c r="D171" i="6"/>
  <c r="E195" i="6"/>
  <c r="D195" i="6"/>
  <c r="C195" i="6"/>
  <c r="E219" i="6"/>
  <c r="D219" i="6"/>
  <c r="C219" i="6"/>
  <c r="E243" i="6"/>
  <c r="D243" i="6"/>
  <c r="C243" i="6"/>
  <c r="E267" i="6"/>
  <c r="D267" i="6"/>
  <c r="C267" i="6"/>
  <c r="E291" i="6"/>
  <c r="D291" i="6"/>
  <c r="C291" i="6"/>
  <c r="E343" i="6"/>
  <c r="D343" i="6"/>
  <c r="C343" i="6"/>
  <c r="D182" i="6"/>
  <c r="E182" i="6"/>
  <c r="C182" i="6"/>
  <c r="D206" i="6"/>
  <c r="E206" i="6"/>
  <c r="C206" i="6"/>
  <c r="D230" i="6"/>
  <c r="E230" i="6"/>
  <c r="C230" i="6"/>
  <c r="D254" i="6"/>
  <c r="E254" i="6"/>
  <c r="C254" i="6"/>
  <c r="D278" i="6"/>
  <c r="E278" i="6"/>
  <c r="C278" i="6"/>
  <c r="D302" i="6"/>
  <c r="E302" i="6"/>
  <c r="C302" i="6"/>
  <c r="D364" i="6"/>
  <c r="E364" i="6"/>
  <c r="C364" i="6"/>
  <c r="C357" i="6"/>
  <c r="E357" i="6"/>
  <c r="D357" i="6"/>
  <c r="E382" i="6"/>
  <c r="C382" i="6"/>
  <c r="D382" i="6"/>
  <c r="E418" i="6"/>
  <c r="D418" i="6"/>
  <c r="C418" i="6"/>
  <c r="D477" i="6"/>
  <c r="E477" i="6"/>
  <c r="C477" i="6"/>
  <c r="D513" i="6"/>
  <c r="E513" i="6"/>
  <c r="C513" i="6"/>
  <c r="C449" i="6"/>
  <c r="D449" i="6"/>
  <c r="E449" i="6"/>
  <c r="D494" i="6"/>
  <c r="E494" i="6"/>
  <c r="C494" i="6"/>
  <c r="D531" i="6"/>
  <c r="E531" i="6"/>
  <c r="C531" i="6"/>
  <c r="E396" i="6"/>
  <c r="D396" i="6"/>
  <c r="C396" i="6"/>
  <c r="D444" i="6"/>
  <c r="E444" i="6"/>
  <c r="C444" i="6"/>
  <c r="D487" i="6"/>
  <c r="E487" i="6"/>
  <c r="C487" i="6"/>
  <c r="D523" i="6"/>
  <c r="E523" i="6"/>
  <c r="C523" i="6"/>
  <c r="D462" i="6"/>
  <c r="E462" i="6"/>
  <c r="C462" i="6"/>
  <c r="D498" i="6"/>
  <c r="E498" i="6"/>
  <c r="C498" i="6"/>
  <c r="D532" i="6"/>
  <c r="E532" i="6"/>
  <c r="C532" i="6"/>
  <c r="D392" i="6"/>
  <c r="C392" i="6"/>
  <c r="E392" i="6"/>
  <c r="C437" i="6"/>
  <c r="D437" i="6"/>
  <c r="E437" i="6"/>
  <c r="D485" i="6"/>
  <c r="E485" i="6"/>
  <c r="C485" i="6"/>
  <c r="D521" i="6"/>
  <c r="E521" i="6"/>
  <c r="C521" i="6"/>
  <c r="D466" i="6"/>
  <c r="E466" i="6"/>
  <c r="C466" i="6"/>
  <c r="D502" i="6"/>
  <c r="E502" i="6"/>
  <c r="C502" i="6"/>
  <c r="D533" i="6"/>
  <c r="E533" i="6"/>
  <c r="C533" i="6"/>
  <c r="D446" i="6"/>
  <c r="E446" i="6"/>
  <c r="C446" i="6"/>
  <c r="D609" i="6"/>
  <c r="E609" i="6"/>
  <c r="C609" i="6"/>
  <c r="D645" i="6"/>
  <c r="E645" i="6"/>
  <c r="C645" i="6"/>
  <c r="D681" i="6"/>
  <c r="E681" i="6"/>
  <c r="C681" i="6"/>
  <c r="D717" i="6"/>
  <c r="E717" i="6"/>
  <c r="C717" i="6"/>
  <c r="C618" i="6"/>
  <c r="E618" i="6"/>
  <c r="D618" i="6"/>
  <c r="C654" i="6"/>
  <c r="E654" i="6"/>
  <c r="D654" i="6"/>
  <c r="C690" i="6"/>
  <c r="E690" i="6"/>
  <c r="D690" i="6"/>
  <c r="D539" i="6"/>
  <c r="E539" i="6"/>
  <c r="C539" i="6"/>
  <c r="D545" i="6"/>
  <c r="E545" i="6"/>
  <c r="C545" i="6"/>
  <c r="D551" i="6"/>
  <c r="E551" i="6"/>
  <c r="C551" i="6"/>
  <c r="D557" i="6"/>
  <c r="E557" i="6"/>
  <c r="C557" i="6"/>
  <c r="D563" i="6"/>
  <c r="E563" i="6"/>
  <c r="C563" i="6"/>
  <c r="D569" i="6"/>
  <c r="E569" i="6"/>
  <c r="C569" i="6"/>
  <c r="D575" i="6"/>
  <c r="E575" i="6"/>
  <c r="C575" i="6"/>
  <c r="D581" i="6"/>
  <c r="E581" i="6"/>
  <c r="C581" i="6"/>
  <c r="D587" i="6"/>
  <c r="E587" i="6"/>
  <c r="C587" i="6"/>
  <c r="D593" i="6"/>
  <c r="E593" i="6"/>
  <c r="C593" i="6"/>
  <c r="D629" i="6"/>
  <c r="E629" i="6"/>
  <c r="C629" i="6"/>
  <c r="D665" i="6"/>
  <c r="E665" i="6"/>
  <c r="C665" i="6"/>
  <c r="D701" i="6"/>
  <c r="E701" i="6"/>
  <c r="C701" i="6"/>
  <c r="C608" i="6"/>
  <c r="E608" i="6"/>
  <c r="D608" i="6"/>
  <c r="C644" i="6"/>
  <c r="E644" i="6"/>
  <c r="D644" i="6"/>
  <c r="C680" i="6"/>
  <c r="E680" i="6"/>
  <c r="D680" i="6"/>
  <c r="C716" i="6"/>
  <c r="E716" i="6"/>
  <c r="D716" i="6"/>
  <c r="C371" i="6"/>
  <c r="D371" i="6"/>
  <c r="E371" i="6"/>
  <c r="C383" i="6"/>
  <c r="E383" i="6"/>
  <c r="D383" i="6"/>
  <c r="C395" i="6"/>
  <c r="E395" i="6"/>
  <c r="D395" i="6"/>
  <c r="C407" i="6"/>
  <c r="E407" i="6"/>
  <c r="D407" i="6"/>
  <c r="C419" i="6"/>
  <c r="E419" i="6"/>
  <c r="D419" i="6"/>
  <c r="E435" i="6"/>
  <c r="C435" i="6"/>
  <c r="D435" i="6"/>
  <c r="E459" i="6"/>
  <c r="C459" i="6"/>
  <c r="D459" i="6"/>
  <c r="D625" i="6"/>
  <c r="E625" i="6"/>
  <c r="C625" i="6"/>
  <c r="D661" i="6"/>
  <c r="E661" i="6"/>
  <c r="C661" i="6"/>
  <c r="D697" i="6"/>
  <c r="E697" i="6"/>
  <c r="C697" i="6"/>
  <c r="C734" i="6"/>
  <c r="E734" i="6"/>
  <c r="D734" i="6"/>
  <c r="C628" i="6"/>
  <c r="E628" i="6"/>
  <c r="D628" i="6"/>
  <c r="C664" i="6"/>
  <c r="E664" i="6"/>
  <c r="D664" i="6"/>
  <c r="C700" i="6"/>
  <c r="E700" i="6"/>
  <c r="D700" i="6"/>
  <c r="D732" i="6"/>
  <c r="C732" i="6"/>
  <c r="E732" i="6"/>
  <c r="E762" i="6"/>
  <c r="C762" i="6"/>
  <c r="D762" i="6"/>
  <c r="E755" i="6"/>
  <c r="D755" i="6"/>
  <c r="C755" i="6"/>
  <c r="D831" i="6"/>
  <c r="C831" i="6"/>
  <c r="E831" i="6"/>
  <c r="D749" i="6"/>
  <c r="E749" i="6"/>
  <c r="C749" i="6"/>
  <c r="E777" i="6"/>
  <c r="D777" i="6"/>
  <c r="C777" i="6"/>
  <c r="E756" i="6"/>
  <c r="D756" i="6"/>
  <c r="C756" i="6"/>
  <c r="E785" i="6"/>
  <c r="D785" i="6"/>
  <c r="C785" i="6"/>
  <c r="E754" i="6"/>
  <c r="D754" i="6"/>
  <c r="C754" i="6"/>
  <c r="D729" i="6"/>
  <c r="E729" i="6"/>
  <c r="C729" i="6"/>
  <c r="E764" i="6"/>
  <c r="D764" i="6"/>
  <c r="C764" i="6"/>
  <c r="D847" i="6"/>
  <c r="C847" i="6"/>
  <c r="E847" i="6"/>
  <c r="D918" i="6"/>
  <c r="E918" i="6"/>
  <c r="C918" i="6"/>
  <c r="D954" i="6"/>
  <c r="E954" i="6"/>
  <c r="C954" i="6"/>
  <c r="E866" i="6"/>
  <c r="D866" i="6"/>
  <c r="C866" i="6"/>
  <c r="D917" i="6"/>
  <c r="E917" i="6"/>
  <c r="C917" i="6"/>
  <c r="D953" i="6"/>
  <c r="E953" i="6"/>
  <c r="C953" i="6"/>
  <c r="E797" i="6"/>
  <c r="D797" i="6"/>
  <c r="C797" i="6"/>
  <c r="D810" i="6"/>
  <c r="E810" i="6"/>
  <c r="C810" i="6"/>
  <c r="D834" i="6"/>
  <c r="E834" i="6"/>
  <c r="C834" i="6"/>
  <c r="E876" i="6"/>
  <c r="D876" i="6"/>
  <c r="C876" i="6"/>
  <c r="D922" i="6"/>
  <c r="E922" i="6"/>
  <c r="C922" i="6"/>
  <c r="D958" i="6"/>
  <c r="E958" i="6"/>
  <c r="C958" i="6"/>
  <c r="E817" i="6"/>
  <c r="D817" i="6"/>
  <c r="C817" i="6"/>
  <c r="E841" i="6"/>
  <c r="D841" i="6"/>
  <c r="C841" i="6"/>
  <c r="D905" i="6"/>
  <c r="E905" i="6"/>
  <c r="C905" i="6"/>
  <c r="D939" i="6"/>
  <c r="E939" i="6"/>
  <c r="C939" i="6"/>
  <c r="D975" i="6"/>
  <c r="E975" i="6"/>
  <c r="C975" i="6"/>
  <c r="E884" i="6"/>
  <c r="D884" i="6"/>
  <c r="C884" i="6"/>
  <c r="D932" i="6"/>
  <c r="E932" i="6"/>
  <c r="C932" i="6"/>
  <c r="D968" i="6"/>
  <c r="E968" i="6"/>
  <c r="C968" i="6"/>
  <c r="C790" i="6"/>
  <c r="E790" i="6"/>
  <c r="D790" i="6"/>
  <c r="C802" i="6"/>
  <c r="E802" i="6"/>
  <c r="D802" i="6"/>
  <c r="D820" i="6"/>
  <c r="E820" i="6"/>
  <c r="C820" i="6"/>
  <c r="D844" i="6"/>
  <c r="E844" i="6"/>
  <c r="C844" i="6"/>
  <c r="D919" i="6"/>
  <c r="E919" i="6"/>
  <c r="C919" i="6"/>
  <c r="D955" i="6"/>
  <c r="E955" i="6"/>
  <c r="C955" i="6"/>
  <c r="D895" i="6"/>
  <c r="E895" i="6"/>
  <c r="C895" i="6"/>
  <c r="D1012" i="6"/>
  <c r="E1012" i="6"/>
  <c r="C1012" i="6"/>
  <c r="C851" i="6"/>
  <c r="E851" i="6"/>
  <c r="D851" i="6"/>
  <c r="C863" i="6"/>
  <c r="E863" i="6"/>
  <c r="D863" i="6"/>
  <c r="C875" i="6"/>
  <c r="E875" i="6"/>
  <c r="D875" i="6"/>
  <c r="C887" i="6"/>
  <c r="E887" i="6"/>
  <c r="D887" i="6"/>
  <c r="D1089" i="6"/>
  <c r="C1089" i="6"/>
  <c r="E1089" i="6"/>
  <c r="D985" i="6"/>
  <c r="E985" i="6"/>
  <c r="C985" i="6"/>
  <c r="D991" i="6"/>
  <c r="E991" i="6"/>
  <c r="C991" i="6"/>
  <c r="D997" i="6"/>
  <c r="E997" i="6"/>
  <c r="C997" i="6"/>
  <c r="C1017" i="6"/>
  <c r="E1017" i="6"/>
  <c r="D1017" i="6"/>
  <c r="D1010" i="6"/>
  <c r="E1010" i="6"/>
  <c r="C1010" i="6"/>
  <c r="E1046" i="6"/>
  <c r="C1046" i="6"/>
  <c r="D1046" i="6"/>
  <c r="E1115" i="6"/>
  <c r="D1115" i="6"/>
  <c r="C1115" i="6"/>
  <c r="E1041" i="6"/>
  <c r="D1041" i="6"/>
  <c r="C1041" i="6"/>
  <c r="E1016" i="6"/>
  <c r="C1016" i="6"/>
  <c r="D1016" i="6"/>
  <c r="E1049" i="6"/>
  <c r="D1049" i="6"/>
  <c r="C1049" i="6"/>
  <c r="E1021" i="6"/>
  <c r="C1021" i="6"/>
  <c r="D1021" i="6"/>
  <c r="D1055" i="6"/>
  <c r="C1055" i="6"/>
  <c r="E1055" i="6"/>
  <c r="E1009" i="6"/>
  <c r="D1009" i="6"/>
  <c r="C1009" i="6"/>
  <c r="E1032" i="6"/>
  <c r="D1032" i="6"/>
  <c r="C1032" i="6"/>
  <c r="D1063" i="6"/>
  <c r="C1063" i="6"/>
  <c r="E1063" i="6"/>
  <c r="D1092" i="6"/>
  <c r="E1092" i="6"/>
  <c r="C1092" i="6"/>
  <c r="D1128" i="6"/>
  <c r="E1128" i="6"/>
  <c r="C1128" i="6"/>
  <c r="D1056" i="6"/>
  <c r="E1056" i="6"/>
  <c r="C1056" i="6"/>
  <c r="D1080" i="6"/>
  <c r="E1080" i="6"/>
  <c r="C1080" i="6"/>
  <c r="E1107" i="6"/>
  <c r="D1107" i="6"/>
  <c r="C1107" i="6"/>
  <c r="D1169" i="6"/>
  <c r="E1169" i="6"/>
  <c r="C1169" i="6"/>
  <c r="D1096" i="6"/>
  <c r="E1096" i="6"/>
  <c r="C1096" i="6"/>
  <c r="D1132" i="6"/>
  <c r="E1132" i="6"/>
  <c r="C1132" i="6"/>
  <c r="C1181" i="6"/>
  <c r="D1181" i="6"/>
  <c r="E1181" i="6"/>
  <c r="D1098" i="6"/>
  <c r="C1098" i="6"/>
  <c r="E1098" i="6"/>
  <c r="D1134" i="6"/>
  <c r="C1134" i="6"/>
  <c r="E1134" i="6"/>
  <c r="D1066" i="6"/>
  <c r="E1066" i="6"/>
  <c r="C1066" i="6"/>
  <c r="D1090" i="6"/>
  <c r="E1090" i="6"/>
  <c r="C1090" i="6"/>
  <c r="E1125" i="6"/>
  <c r="D1125" i="6"/>
  <c r="C1125" i="6"/>
  <c r="D1196" i="6"/>
  <c r="E1196" i="6"/>
  <c r="C1196" i="6"/>
  <c r="E1145" i="6"/>
  <c r="C1145" i="6"/>
  <c r="D1145" i="6"/>
  <c r="D1162" i="6"/>
  <c r="C1162" i="6"/>
  <c r="E1162" i="6"/>
  <c r="D1186" i="6"/>
  <c r="E1186" i="6"/>
  <c r="C1186" i="6"/>
  <c r="D1210" i="6"/>
  <c r="E1210" i="6"/>
  <c r="C1210" i="6"/>
  <c r="D1254" i="6"/>
  <c r="C1254" i="6"/>
  <c r="E1254" i="6"/>
  <c r="D1272" i="6"/>
  <c r="C1272" i="6"/>
  <c r="E1272" i="6"/>
  <c r="D1216" i="6"/>
  <c r="E1216" i="6"/>
  <c r="C1216" i="6"/>
  <c r="D1253" i="6"/>
  <c r="C1253" i="6"/>
  <c r="E1253" i="6"/>
  <c r="D1271" i="6"/>
  <c r="C1271" i="6"/>
  <c r="E1271" i="6"/>
  <c r="E1155" i="6"/>
  <c r="C1155" i="6"/>
  <c r="D1155" i="6"/>
  <c r="E1179" i="6"/>
  <c r="C1179" i="6"/>
  <c r="D1179" i="6"/>
  <c r="E1203" i="6"/>
  <c r="C1203" i="6"/>
  <c r="D1203" i="6"/>
  <c r="D1246" i="6"/>
  <c r="C1246" i="6"/>
  <c r="E1246" i="6"/>
  <c r="D1264" i="6"/>
  <c r="C1264" i="6"/>
  <c r="E1264" i="6"/>
  <c r="D1282" i="6"/>
  <c r="C1282" i="6"/>
  <c r="E1282" i="6"/>
  <c r="D1288" i="6"/>
  <c r="C1288" i="6"/>
  <c r="E1288" i="6"/>
  <c r="D1316" i="6"/>
  <c r="C1316" i="6"/>
  <c r="E1316" i="6"/>
  <c r="C1219" i="6"/>
  <c r="E1219" i="6"/>
  <c r="D1219" i="6"/>
  <c r="E1231" i="6"/>
  <c r="C1231" i="6"/>
  <c r="D1231" i="6"/>
  <c r="D1305" i="6"/>
  <c r="C1305" i="6"/>
  <c r="E1305" i="6"/>
  <c r="D1341" i="6"/>
  <c r="C1341" i="6"/>
  <c r="E1341" i="6"/>
  <c r="D1302" i="6"/>
  <c r="C1302" i="6"/>
  <c r="E1302" i="6"/>
  <c r="D1336" i="6"/>
  <c r="C1336" i="6"/>
  <c r="E1336" i="6"/>
  <c r="D1319" i="6"/>
  <c r="C1319" i="6"/>
  <c r="E1319" i="6"/>
  <c r="C1220" i="6"/>
  <c r="D1220" i="6"/>
  <c r="E1220" i="6"/>
  <c r="C1232" i="6"/>
  <c r="E1232" i="6"/>
  <c r="D1232" i="6"/>
  <c r="D1308" i="6"/>
  <c r="C1308" i="6"/>
  <c r="E1308" i="6"/>
  <c r="D1344" i="6"/>
  <c r="C1344" i="6"/>
  <c r="E1344" i="6"/>
  <c r="D1301" i="6"/>
  <c r="C1301" i="6"/>
  <c r="E1301" i="6"/>
  <c r="D1333" i="6"/>
  <c r="C1333" i="6"/>
  <c r="E1333" i="6"/>
  <c r="D1359" i="6"/>
  <c r="E1359" i="6"/>
  <c r="C1359" i="6"/>
  <c r="C1413" i="6"/>
  <c r="E1413" i="6"/>
  <c r="D1413" i="6"/>
  <c r="E1362" i="6"/>
  <c r="D1362" i="6"/>
  <c r="C1362" i="6"/>
  <c r="C1384" i="6"/>
  <c r="E1384" i="6"/>
  <c r="D1384" i="6"/>
  <c r="C1407" i="6"/>
  <c r="E1407" i="6"/>
  <c r="D1407" i="6"/>
  <c r="D1361" i="6"/>
  <c r="E1361" i="6"/>
  <c r="C1361" i="6"/>
  <c r="C1371" i="6"/>
  <c r="E1371" i="6"/>
  <c r="D1371" i="6"/>
  <c r="C1383" i="6"/>
  <c r="E1383" i="6"/>
  <c r="D1383" i="6"/>
  <c r="D1406" i="6"/>
  <c r="E1406" i="6"/>
  <c r="C1406" i="6"/>
  <c r="C1415" i="6"/>
  <c r="D1415" i="6"/>
  <c r="E1415" i="6"/>
  <c r="D1396" i="6"/>
  <c r="C1396" i="6"/>
  <c r="E1396" i="6"/>
  <c r="C1433" i="6"/>
  <c r="E1433" i="6"/>
  <c r="D1433" i="6"/>
  <c r="C1437" i="6"/>
  <c r="D1437" i="6"/>
  <c r="E1437" i="6"/>
  <c r="C1449" i="6"/>
  <c r="D1449" i="6"/>
  <c r="E1449" i="6"/>
  <c r="C1429" i="6"/>
  <c r="D1429" i="6"/>
  <c r="E1429" i="6"/>
  <c r="D1450" i="6"/>
  <c r="E1450" i="6"/>
  <c r="C1450" i="6"/>
  <c r="D1490" i="6"/>
  <c r="E1490" i="6"/>
  <c r="C1490" i="6"/>
  <c r="D1440" i="6"/>
  <c r="E1440" i="6"/>
  <c r="C1440" i="6"/>
  <c r="D1476" i="6"/>
  <c r="E1476" i="6"/>
  <c r="C1476" i="6"/>
  <c r="D1486" i="6"/>
  <c r="E1486" i="6"/>
  <c r="C1486" i="6"/>
  <c r="D1448" i="6"/>
  <c r="E1448" i="6"/>
  <c r="C1448" i="6"/>
  <c r="C1487" i="6"/>
  <c r="E1487" i="6"/>
  <c r="D1487" i="6"/>
  <c r="C1395" i="6"/>
  <c r="E1395" i="6"/>
  <c r="D1395" i="6"/>
  <c r="E1497" i="6"/>
  <c r="D1497" i="6"/>
  <c r="C1497" i="6"/>
  <c r="C1505" i="6"/>
  <c r="D1505" i="6"/>
  <c r="E1505" i="6"/>
  <c r="C1501" i="6"/>
  <c r="E1501" i="6"/>
  <c r="D1501" i="6"/>
  <c r="E1493" i="6"/>
  <c r="C1493" i="6"/>
  <c r="D1493" i="6"/>
  <c r="D1542" i="6"/>
  <c r="E1542" i="6"/>
  <c r="C1542" i="6"/>
  <c r="E1551" i="6"/>
  <c r="D1551" i="6"/>
  <c r="C1551" i="6"/>
  <c r="C1529" i="6"/>
  <c r="E1529" i="6"/>
  <c r="D1529" i="6"/>
  <c r="D1530" i="6"/>
  <c r="E1530" i="6"/>
  <c r="C1530" i="6"/>
  <c r="D1526" i="6"/>
  <c r="E1526" i="6"/>
  <c r="C1526" i="6"/>
  <c r="E1509" i="6"/>
  <c r="C1509" i="6"/>
  <c r="D1509" i="6"/>
  <c r="D1540" i="6"/>
  <c r="E1540" i="6"/>
  <c r="C1540" i="6"/>
  <c r="E1559" i="6"/>
  <c r="D1559" i="6"/>
  <c r="C1559" i="6"/>
  <c r="C1572" i="6"/>
  <c r="E1572" i="6"/>
  <c r="D1572" i="6"/>
  <c r="D1588" i="6"/>
  <c r="C1588" i="6"/>
  <c r="E1588" i="6"/>
  <c r="D1599" i="6"/>
  <c r="E1599" i="6"/>
  <c r="C1599" i="6"/>
  <c r="D1587" i="6"/>
  <c r="E1587" i="6"/>
  <c r="C1587" i="6"/>
  <c r="E1586" i="6"/>
  <c r="D1586" i="6"/>
  <c r="C1586" i="6"/>
  <c r="C1562" i="6"/>
  <c r="E1562" i="6"/>
  <c r="D1562" i="6"/>
  <c r="D1613" i="6"/>
  <c r="C1613" i="6"/>
  <c r="E1613" i="6"/>
  <c r="E1594" i="6"/>
  <c r="C1594" i="6"/>
  <c r="D1594" i="6"/>
  <c r="D311" i="6"/>
  <c r="C311" i="6"/>
  <c r="E311" i="6"/>
  <c r="D1625" i="6"/>
  <c r="C1625" i="6"/>
  <c r="E1625" i="6"/>
  <c r="D1600" i="6"/>
  <c r="E1600" i="6"/>
  <c r="C1600" i="6"/>
  <c r="D320" i="6"/>
  <c r="C320" i="6"/>
  <c r="E320" i="6"/>
  <c r="D331" i="6"/>
  <c r="C331" i="6"/>
  <c r="E331" i="6"/>
  <c r="E325" i="6"/>
  <c r="D325" i="6"/>
  <c r="C325" i="6"/>
  <c r="E329" i="6"/>
  <c r="D329" i="6"/>
  <c r="C329" i="6"/>
  <c r="AD31" i="6"/>
  <c r="AD67" i="6"/>
  <c r="AD103" i="6"/>
  <c r="AD20" i="6"/>
  <c r="AD56" i="6"/>
  <c r="AD92" i="6"/>
  <c r="AD9" i="6"/>
  <c r="AD45" i="6"/>
  <c r="AD81" i="6"/>
  <c r="AD117" i="6"/>
  <c r="AD34" i="6"/>
  <c r="AD70" i="6"/>
  <c r="AD106" i="6"/>
  <c r="AD23" i="6"/>
  <c r="AD59" i="6"/>
  <c r="AD95" i="6"/>
  <c r="AD18" i="6"/>
  <c r="AD54" i="6"/>
  <c r="AD90" i="6"/>
  <c r="AD376" i="6"/>
  <c r="AD141" i="6"/>
  <c r="AD165" i="6"/>
  <c r="AD189" i="6"/>
  <c r="AD213" i="6"/>
  <c r="AD237" i="6"/>
  <c r="AD261" i="6"/>
  <c r="AD285" i="6"/>
  <c r="AD309" i="6"/>
  <c r="AD363" i="6"/>
  <c r="AD123" i="6"/>
  <c r="AD147" i="6"/>
  <c r="AD171" i="6"/>
  <c r="AD195" i="6"/>
  <c r="AD219" i="6"/>
  <c r="AD243" i="6"/>
  <c r="AD267" i="6"/>
  <c r="AD291" i="6"/>
  <c r="AD343" i="6"/>
  <c r="AD368" i="6"/>
  <c r="AD394" i="6"/>
  <c r="AD412" i="6"/>
  <c r="AD445" i="6"/>
  <c r="AD379" i="6"/>
  <c r="AD397" i="6"/>
  <c r="AD415" i="6"/>
  <c r="AD120" i="6"/>
  <c r="AD132" i="6"/>
  <c r="AD144" i="6"/>
  <c r="AD156" i="6"/>
  <c r="AD168" i="6"/>
  <c r="AD180" i="6"/>
  <c r="AD192" i="6"/>
  <c r="AD204" i="6"/>
  <c r="AD216" i="6"/>
  <c r="AD228" i="6"/>
  <c r="AD240" i="6"/>
  <c r="AD252" i="6"/>
  <c r="AD264" i="6"/>
  <c r="AD276" i="6"/>
  <c r="AD288" i="6"/>
  <c r="AD300" i="6"/>
  <c r="AD340" i="6"/>
  <c r="AD352" i="6"/>
  <c r="AD364" i="6"/>
  <c r="AD457" i="6"/>
  <c r="AD393" i="6"/>
  <c r="AD411" i="6"/>
  <c r="AD431" i="6"/>
  <c r="AD455" i="6"/>
  <c r="AD430" i="6"/>
  <c r="AD442" i="6"/>
  <c r="AD454" i="6"/>
  <c r="AD466" i="6"/>
  <c r="AD478" i="6"/>
  <c r="AD490" i="6"/>
  <c r="AD502" i="6"/>
  <c r="AD514" i="6"/>
  <c r="AD526" i="6"/>
  <c r="AD538" i="6"/>
  <c r="AD550" i="6"/>
  <c r="AD562" i="6"/>
  <c r="AD574" i="6"/>
  <c r="AD586" i="6"/>
  <c r="AD604" i="6"/>
  <c r="AD628" i="6"/>
  <c r="AD652" i="6"/>
  <c r="AD676" i="6"/>
  <c r="AD700" i="6"/>
  <c r="AD724" i="6"/>
  <c r="AD748" i="6"/>
  <c r="AD794" i="6"/>
  <c r="AD758" i="6"/>
  <c r="AD467" i="6"/>
  <c r="AD479" i="6"/>
  <c r="AD491" i="6"/>
  <c r="AD503" i="6"/>
  <c r="AD515" i="6"/>
  <c r="AD527" i="6"/>
  <c r="AD539" i="6"/>
  <c r="AD551" i="6"/>
  <c r="AD563" i="6"/>
  <c r="AD575" i="6"/>
  <c r="AD587" i="6"/>
  <c r="AD602" i="6"/>
  <c r="AD626" i="6"/>
  <c r="AD650" i="6"/>
  <c r="AD674" i="6"/>
  <c r="AD698" i="6"/>
  <c r="AD722" i="6"/>
  <c r="AD746" i="6"/>
  <c r="AD788" i="6"/>
  <c r="AD806" i="6"/>
  <c r="AD819" i="6"/>
  <c r="AD843" i="6"/>
  <c r="AD869" i="6"/>
  <c r="AD601" i="6"/>
  <c r="AD613" i="6"/>
  <c r="AD625" i="6"/>
  <c r="AD637" i="6"/>
  <c r="AD649" i="6"/>
  <c r="AD661" i="6"/>
  <c r="AD673" i="6"/>
  <c r="AD685" i="6"/>
  <c r="AD697" i="6"/>
  <c r="AD709" i="6"/>
  <c r="AD721" i="6"/>
  <c r="AD733" i="6"/>
  <c r="AD745" i="6"/>
  <c r="AD757" i="6"/>
  <c r="AD769" i="6"/>
  <c r="AD781" i="6"/>
  <c r="AD793" i="6"/>
  <c r="AD805" i="6"/>
  <c r="AD896" i="6"/>
  <c r="AD829" i="6"/>
  <c r="AD863" i="6"/>
  <c r="AD875" i="6"/>
  <c r="AD814" i="6"/>
  <c r="AD826" i="6"/>
  <c r="AD838" i="6"/>
  <c r="AD850" i="6"/>
  <c r="AD862" i="6"/>
  <c r="AD874" i="6"/>
  <c r="AD886" i="6"/>
  <c r="AD1030" i="6"/>
  <c r="AD1047" i="6"/>
  <c r="AD895" i="6"/>
  <c r="AD907" i="6"/>
  <c r="AD919" i="6"/>
  <c r="AD931" i="6"/>
  <c r="AD943" i="6"/>
  <c r="AD955" i="6"/>
  <c r="AD967" i="6"/>
  <c r="AD979" i="6"/>
  <c r="AD991" i="6"/>
  <c r="AD1003" i="6"/>
  <c r="AD1014" i="6"/>
  <c r="AD1051" i="6"/>
  <c r="AD1040" i="6"/>
  <c r="AD912" i="6"/>
  <c r="AD924" i="6"/>
  <c r="AD936" i="6"/>
  <c r="AD948" i="6"/>
  <c r="AD960" i="6"/>
  <c r="AD972" i="6"/>
  <c r="AD984" i="6"/>
  <c r="AD996" i="6"/>
  <c r="AD1008" i="6"/>
  <c r="AD1035" i="6"/>
  <c r="AD1034" i="6"/>
  <c r="AD1027" i="6"/>
  <c r="AD1125" i="6"/>
  <c r="AD1077" i="6"/>
  <c r="AD1115" i="6"/>
  <c r="AD1117" i="6"/>
  <c r="AD1131" i="6"/>
  <c r="AD1071" i="6"/>
  <c r="AD1109" i="6"/>
  <c r="AD1111" i="6"/>
  <c r="AD1157" i="6"/>
  <c r="AD1181" i="6"/>
  <c r="AD1205" i="6"/>
  <c r="AD1054" i="6"/>
  <c r="AD1066" i="6"/>
  <c r="AD1078" i="6"/>
  <c r="AD1090" i="6"/>
  <c r="AD1102" i="6"/>
  <c r="AD1114" i="6"/>
  <c r="AD1126" i="6"/>
  <c r="AD1138" i="6"/>
  <c r="AD1150" i="6"/>
  <c r="AD1240" i="6"/>
  <c r="AD1191" i="6"/>
  <c r="AD1213" i="6"/>
  <c r="AD1152" i="6"/>
  <c r="AD1164" i="6"/>
  <c r="AD1176" i="6"/>
  <c r="AD1188" i="6"/>
  <c r="AD1200" i="6"/>
  <c r="AD1212" i="6"/>
  <c r="AD1233" i="6"/>
  <c r="AD1225" i="6"/>
  <c r="AD1249" i="6"/>
  <c r="AD1261" i="6"/>
  <c r="AD1273" i="6"/>
  <c r="AD1285" i="6"/>
  <c r="AD1297" i="6"/>
  <c r="AD1309" i="6"/>
  <c r="AD1321" i="6"/>
  <c r="AD1333" i="6"/>
  <c r="AD1345" i="6"/>
  <c r="AD1357" i="6"/>
  <c r="AD1403" i="6"/>
  <c r="AD1386" i="6"/>
  <c r="AD1248" i="6"/>
  <c r="AD1260" i="6"/>
  <c r="AD1272" i="6"/>
  <c r="AD1284" i="6"/>
  <c r="AD1296" i="6"/>
  <c r="AD1308" i="6"/>
  <c r="AD1320" i="6"/>
  <c r="AD1332" i="6"/>
  <c r="AD1344" i="6"/>
  <c r="AD1356" i="6"/>
  <c r="AD1368" i="6"/>
  <c r="AD1384" i="6"/>
  <c r="AD1376" i="6"/>
  <c r="AD1394" i="6"/>
  <c r="AD1401" i="6"/>
  <c r="AD1425" i="6"/>
  <c r="AD1449" i="6"/>
  <c r="AD1473" i="6"/>
  <c r="AD1407" i="6"/>
  <c r="AD1431" i="6"/>
  <c r="AD1455" i="6"/>
  <c r="AD1479" i="6"/>
  <c r="AD1402" i="6"/>
  <c r="AD1414" i="6"/>
  <c r="AD1426" i="6"/>
  <c r="AD1438" i="6"/>
  <c r="AD1450" i="6"/>
  <c r="AD1462" i="6"/>
  <c r="AD1474" i="6"/>
  <c r="AD1486" i="6"/>
  <c r="AD1505" i="6"/>
  <c r="AD1558" i="6"/>
  <c r="AD1529" i="6"/>
  <c r="AD1553" i="6"/>
  <c r="AD1531" i="6"/>
  <c r="AD1555" i="6"/>
  <c r="AD1498" i="6"/>
  <c r="AD1510" i="6"/>
  <c r="AD1522" i="6"/>
  <c r="AD1534" i="6"/>
  <c r="AD1546" i="6"/>
  <c r="AD1568" i="6"/>
  <c r="AD1595" i="6"/>
  <c r="AD1592" i="6"/>
  <c r="AD1586" i="6"/>
  <c r="AD1573" i="6"/>
  <c r="AD1585" i="6"/>
  <c r="AD1605" i="6"/>
  <c r="AD1606" i="6"/>
  <c r="AD1618" i="6"/>
  <c r="AD314" i="6"/>
  <c r="AD1609" i="6"/>
  <c r="AD1621" i="6"/>
  <c r="AD318" i="6"/>
  <c r="AD321" i="6"/>
  <c r="AD326" i="6"/>
  <c r="L644" i="6"/>
  <c r="L641" i="6"/>
  <c r="L638" i="6"/>
  <c r="L635" i="6"/>
  <c r="L632" i="6"/>
  <c r="L629" i="6"/>
  <c r="L626" i="6"/>
  <c r="L623" i="6"/>
  <c r="L620" i="6"/>
  <c r="L645" i="6"/>
  <c r="L642" i="6"/>
  <c r="L639" i="6"/>
  <c r="L636" i="6"/>
  <c r="L633" i="6"/>
  <c r="L630" i="6"/>
  <c r="L627" i="6"/>
  <c r="L624" i="6"/>
  <c r="L621" i="6"/>
  <c r="L618" i="6"/>
  <c r="L643" i="6"/>
  <c r="L640" i="6"/>
  <c r="L637" i="6"/>
  <c r="L634" i="6"/>
  <c r="L631" i="6"/>
  <c r="L628" i="6"/>
  <c r="L625" i="6"/>
  <c r="L622" i="6"/>
  <c r="L619" i="6"/>
  <c r="L197" i="6"/>
  <c r="L193" i="6"/>
  <c r="L189" i="6"/>
  <c r="L185" i="6"/>
  <c r="L181" i="6"/>
  <c r="L177" i="6"/>
  <c r="L173" i="6"/>
  <c r="L194" i="6"/>
  <c r="L190" i="6"/>
  <c r="L186" i="6"/>
  <c r="L182" i="6"/>
  <c r="L178" i="6"/>
  <c r="L174" i="6"/>
  <c r="L195" i="6"/>
  <c r="L191" i="6"/>
  <c r="L187" i="6"/>
  <c r="L183" i="6"/>
  <c r="L179" i="6"/>
  <c r="L175" i="6"/>
  <c r="L188" i="6"/>
  <c r="L172" i="6"/>
  <c r="L170" i="6"/>
  <c r="L192" i="6"/>
  <c r="L171" i="6"/>
  <c r="L184" i="6"/>
  <c r="L180" i="6"/>
  <c r="L176" i="6"/>
  <c r="L196" i="6"/>
  <c r="L584" i="6"/>
  <c r="L578" i="6"/>
  <c r="L572" i="6"/>
  <c r="L566" i="6"/>
  <c r="L585" i="6"/>
  <c r="L579" i="6"/>
  <c r="L573" i="6"/>
  <c r="L567" i="6"/>
  <c r="L586" i="6"/>
  <c r="L580" i="6"/>
  <c r="L574" i="6"/>
  <c r="L568" i="6"/>
  <c r="L562" i="6"/>
  <c r="L587" i="6"/>
  <c r="L581" i="6"/>
  <c r="L575" i="6"/>
  <c r="L569" i="6"/>
  <c r="L563" i="6"/>
  <c r="L588" i="6"/>
  <c r="L582" i="6"/>
  <c r="L576" i="6"/>
  <c r="L570" i="6"/>
  <c r="L564" i="6"/>
  <c r="L589" i="6"/>
  <c r="L583" i="6"/>
  <c r="L577" i="6"/>
  <c r="L571" i="6"/>
  <c r="L565" i="6"/>
  <c r="L1598" i="6"/>
  <c r="L1605" i="6"/>
  <c r="L1601" i="6"/>
  <c r="L1604" i="6"/>
  <c r="L1600" i="6"/>
  <c r="L1625" i="6"/>
  <c r="L1622" i="6"/>
  <c r="L1619" i="6"/>
  <c r="L1607" i="6"/>
  <c r="L1599" i="6"/>
  <c r="L1624" i="6"/>
  <c r="L1621" i="6"/>
  <c r="L1623" i="6"/>
  <c r="L1620" i="6"/>
  <c r="L1615" i="6"/>
  <c r="L1609" i="6"/>
  <c r="L1616" i="6"/>
  <c r="L1610" i="6"/>
  <c r="L1603" i="6"/>
  <c r="L1617" i="6"/>
  <c r="L1611" i="6"/>
  <c r="L1612" i="6"/>
  <c r="L1618" i="6"/>
  <c r="L1613" i="6"/>
  <c r="L1606" i="6"/>
  <c r="L1614" i="6"/>
  <c r="L1608" i="6"/>
  <c r="L1602" i="6"/>
  <c r="L1316" i="6"/>
  <c r="L1310" i="6"/>
  <c r="L1304" i="6"/>
  <c r="L1302" i="6"/>
  <c r="L1300" i="6"/>
  <c r="L1298" i="6"/>
  <c r="L1296" i="6"/>
  <c r="L1294" i="6"/>
  <c r="L1292" i="6"/>
  <c r="L1315" i="6"/>
  <c r="L1309" i="6"/>
  <c r="L1314" i="6"/>
  <c r="L1308" i="6"/>
  <c r="L1313" i="6"/>
  <c r="L1307" i="6"/>
  <c r="L1303" i="6"/>
  <c r="L1301" i="6"/>
  <c r="Y1301" i="6" s="1"/>
  <c r="K1301" i="6" s="1"/>
  <c r="M1301" i="6" s="1"/>
  <c r="P1301" i="6" s="1"/>
  <c r="L1299" i="6"/>
  <c r="L1297" i="6"/>
  <c r="L1295" i="6"/>
  <c r="L1312" i="6"/>
  <c r="L1306" i="6"/>
  <c r="L1317" i="6"/>
  <c r="L1311" i="6"/>
  <c r="L1305" i="6"/>
  <c r="L1293" i="6"/>
  <c r="L1291" i="6"/>
  <c r="L1290" i="6"/>
  <c r="L1058" i="6"/>
  <c r="L1048" i="6"/>
  <c r="L1063" i="6"/>
  <c r="L1049" i="6"/>
  <c r="Z1282" i="6"/>
  <c r="H1282" i="6"/>
  <c r="I1282" i="6" s="1"/>
  <c r="AA1282" i="6"/>
  <c r="Z1149" i="6"/>
  <c r="H1149" i="6"/>
  <c r="I1149" i="6" s="1"/>
  <c r="AA1149" i="6"/>
  <c r="L1363" i="6"/>
  <c r="L1346" i="6"/>
  <c r="L1369" i="6"/>
  <c r="L1354" i="6"/>
  <c r="L1366" i="6"/>
  <c r="L525" i="6"/>
  <c r="L533" i="6"/>
  <c r="L516" i="6"/>
  <c r="L521" i="6"/>
  <c r="L532" i="6"/>
  <c r="L1547" i="6"/>
  <c r="L1554" i="6"/>
  <c r="L1561" i="6"/>
  <c r="L1565" i="6"/>
  <c r="H37" i="6"/>
  <c r="I37" i="6" s="1"/>
  <c r="AA49" i="6"/>
  <c r="Z49" i="6"/>
  <c r="H49" i="6"/>
  <c r="I49" i="6" s="1"/>
  <c r="H32" i="6"/>
  <c r="I32" i="6" s="1"/>
  <c r="H44" i="6"/>
  <c r="I44" i="6" s="1"/>
  <c r="AA56" i="6"/>
  <c r="Z56" i="6"/>
  <c r="H56" i="6"/>
  <c r="I56" i="6" s="1"/>
  <c r="H9" i="6"/>
  <c r="I9" i="6" s="1"/>
  <c r="AA21" i="6"/>
  <c r="H21" i="6"/>
  <c r="I21" i="6" s="1"/>
  <c r="Z21" i="6"/>
  <c r="H4" i="6"/>
  <c r="I4" i="6" s="1"/>
  <c r="H16" i="6"/>
  <c r="I16" i="6" s="1"/>
  <c r="AA28" i="6"/>
  <c r="Z28" i="6"/>
  <c r="H28" i="6"/>
  <c r="I28" i="6" s="1"/>
  <c r="H547" i="6"/>
  <c r="I547" i="6" s="1"/>
  <c r="H546" i="6"/>
  <c r="I546" i="6" s="1"/>
  <c r="Z534" i="6"/>
  <c r="Z535" i="6" s="1"/>
  <c r="Z536" i="6" s="1"/>
  <c r="Z537" i="6" s="1"/>
  <c r="Z538" i="6" s="1"/>
  <c r="Z539" i="6" s="1"/>
  <c r="Z540" i="6" s="1"/>
  <c r="Z541" i="6" s="1"/>
  <c r="Z542" i="6" s="1"/>
  <c r="Z543" i="6" s="1"/>
  <c r="Z544" i="6" s="1"/>
  <c r="Z545" i="6" s="1"/>
  <c r="Z546" i="6" s="1"/>
  <c r="Z547" i="6" s="1"/>
  <c r="Z548" i="6" s="1"/>
  <c r="Z549" i="6" s="1"/>
  <c r="Z550" i="6" s="1"/>
  <c r="Z551" i="6" s="1"/>
  <c r="Z552" i="6" s="1"/>
  <c r="H534" i="6"/>
  <c r="I534" i="6" s="1"/>
  <c r="H549" i="6"/>
  <c r="I549" i="6" s="1"/>
  <c r="H548" i="6"/>
  <c r="I548" i="6" s="1"/>
  <c r="L701" i="6"/>
  <c r="L698" i="6"/>
  <c r="L695" i="6"/>
  <c r="L692" i="6"/>
  <c r="L689" i="6"/>
  <c r="L686" i="6"/>
  <c r="L683" i="6"/>
  <c r="L680" i="6"/>
  <c r="L677" i="6"/>
  <c r="L674" i="6"/>
  <c r="L699" i="6"/>
  <c r="L696" i="6"/>
  <c r="L693" i="6"/>
  <c r="L690" i="6"/>
  <c r="L687" i="6"/>
  <c r="L684" i="6"/>
  <c r="L681" i="6"/>
  <c r="L678" i="6"/>
  <c r="L675" i="6"/>
  <c r="L700" i="6"/>
  <c r="L697" i="6"/>
  <c r="L694" i="6"/>
  <c r="L691" i="6"/>
  <c r="L688" i="6"/>
  <c r="L685" i="6"/>
  <c r="L682" i="6"/>
  <c r="L679" i="6"/>
  <c r="L676" i="6"/>
  <c r="L225" i="6"/>
  <c r="L221" i="6"/>
  <c r="L217" i="6"/>
  <c r="L213" i="6"/>
  <c r="L209" i="6"/>
  <c r="L205" i="6"/>
  <c r="L201" i="6"/>
  <c r="L222" i="6"/>
  <c r="L218" i="6"/>
  <c r="L214" i="6"/>
  <c r="L210" i="6"/>
  <c r="L206" i="6"/>
  <c r="L202" i="6"/>
  <c r="L198" i="6"/>
  <c r="L223" i="6"/>
  <c r="L219" i="6"/>
  <c r="L215" i="6"/>
  <c r="L211" i="6"/>
  <c r="L207" i="6"/>
  <c r="L203" i="6"/>
  <c r="L199" i="6"/>
  <c r="L224" i="6"/>
  <c r="L220" i="6"/>
  <c r="L216" i="6"/>
  <c r="L212" i="6"/>
  <c r="L208" i="6"/>
  <c r="L204" i="6"/>
  <c r="L200" i="6"/>
  <c r="L1121" i="6"/>
  <c r="L1119" i="6"/>
  <c r="L1117" i="6"/>
  <c r="L1115" i="6"/>
  <c r="L1113" i="6"/>
  <c r="L1111" i="6"/>
  <c r="L1109" i="6"/>
  <c r="L1107" i="6"/>
  <c r="L1105" i="6"/>
  <c r="L1103" i="6"/>
  <c r="L1101" i="6"/>
  <c r="L1099" i="6"/>
  <c r="L1097" i="6"/>
  <c r="L1095" i="6"/>
  <c r="L1112" i="6"/>
  <c r="L1100" i="6"/>
  <c r="L1110" i="6"/>
  <c r="L1098" i="6"/>
  <c r="L1120" i="6"/>
  <c r="L1108" i="6"/>
  <c r="L1096" i="6"/>
  <c r="L1118" i="6"/>
  <c r="L1106" i="6"/>
  <c r="L1094" i="6"/>
  <c r="L1116" i="6"/>
  <c r="L1104" i="6"/>
  <c r="L1114" i="6"/>
  <c r="L1102" i="6"/>
  <c r="E2" i="6"/>
  <c r="D2" i="6"/>
  <c r="C2" i="6"/>
  <c r="E38" i="6"/>
  <c r="D38" i="6"/>
  <c r="C38" i="6"/>
  <c r="E74" i="6"/>
  <c r="D74" i="6"/>
  <c r="C74" i="6"/>
  <c r="E110" i="6"/>
  <c r="D110" i="6"/>
  <c r="C110" i="6"/>
  <c r="C147" i="6"/>
  <c r="E147" i="6"/>
  <c r="D147" i="6"/>
  <c r="E9" i="6"/>
  <c r="Y9" i="6" s="1"/>
  <c r="K9" i="6" s="1"/>
  <c r="M9" i="6" s="1"/>
  <c r="D9" i="6"/>
  <c r="C9" i="6"/>
  <c r="E45" i="6"/>
  <c r="D45" i="6"/>
  <c r="C45" i="6"/>
  <c r="E81" i="6"/>
  <c r="D81" i="6"/>
  <c r="C81" i="6"/>
  <c r="E117" i="6"/>
  <c r="D117" i="6"/>
  <c r="C117" i="6"/>
  <c r="D152" i="6"/>
  <c r="E152" i="6"/>
  <c r="C152" i="6"/>
  <c r="D184" i="6"/>
  <c r="E184" i="6"/>
  <c r="C184" i="6"/>
  <c r="E28" i="6"/>
  <c r="D28" i="6"/>
  <c r="C28" i="6"/>
  <c r="E64" i="6"/>
  <c r="D64" i="6"/>
  <c r="C64" i="6"/>
  <c r="E100" i="6"/>
  <c r="D100" i="6"/>
  <c r="C100" i="6"/>
  <c r="C131" i="6"/>
  <c r="D131" i="6"/>
  <c r="E131" i="6"/>
  <c r="C167" i="6"/>
  <c r="D167" i="6"/>
  <c r="E167" i="6"/>
  <c r="E35" i="6"/>
  <c r="D35" i="6"/>
  <c r="C35" i="6"/>
  <c r="E71" i="6"/>
  <c r="D71" i="6"/>
  <c r="C71" i="6"/>
  <c r="E107" i="6"/>
  <c r="D107" i="6"/>
  <c r="C107" i="6"/>
  <c r="D148" i="6"/>
  <c r="E148" i="6"/>
  <c r="C148" i="6"/>
  <c r="E18" i="6"/>
  <c r="C18" i="6"/>
  <c r="D18" i="6"/>
  <c r="E54" i="6"/>
  <c r="C54" i="6"/>
  <c r="D54" i="6"/>
  <c r="E90" i="6"/>
  <c r="C90" i="6"/>
  <c r="D90" i="6"/>
  <c r="C127" i="6"/>
  <c r="E127" i="6"/>
  <c r="D127" i="6"/>
  <c r="C163" i="6"/>
  <c r="E163" i="6"/>
  <c r="D163" i="6"/>
  <c r="E7" i="6"/>
  <c r="D7" i="6"/>
  <c r="C7" i="6"/>
  <c r="E43" i="6"/>
  <c r="D43" i="6"/>
  <c r="C43" i="6"/>
  <c r="E79" i="6"/>
  <c r="D79" i="6"/>
  <c r="C79" i="6"/>
  <c r="E115" i="6"/>
  <c r="D115" i="6"/>
  <c r="C115" i="6"/>
  <c r="D150" i="6"/>
  <c r="E150" i="6"/>
  <c r="C150" i="6"/>
  <c r="D201" i="6"/>
  <c r="C201" i="6"/>
  <c r="E201" i="6"/>
  <c r="D225" i="6"/>
  <c r="C225" i="6"/>
  <c r="E225" i="6"/>
  <c r="D249" i="6"/>
  <c r="C249" i="6"/>
  <c r="E249" i="6"/>
  <c r="D273" i="6"/>
  <c r="C273" i="6"/>
  <c r="E273" i="6"/>
  <c r="D297" i="6"/>
  <c r="C297" i="6"/>
  <c r="E297" i="6"/>
  <c r="D352" i="6"/>
  <c r="E352" i="6"/>
  <c r="C352" i="6"/>
  <c r="D188" i="6"/>
  <c r="E188" i="6"/>
  <c r="C188" i="6"/>
  <c r="D212" i="6"/>
  <c r="E212" i="6"/>
  <c r="C212" i="6"/>
  <c r="D236" i="6"/>
  <c r="E236" i="6"/>
  <c r="C236" i="6"/>
  <c r="D260" i="6"/>
  <c r="E260" i="6"/>
  <c r="C260" i="6"/>
  <c r="D284" i="6"/>
  <c r="E284" i="6"/>
  <c r="C284" i="6"/>
  <c r="D308" i="6"/>
  <c r="E308" i="6"/>
  <c r="C308" i="6"/>
  <c r="E175" i="6"/>
  <c r="C175" i="6"/>
  <c r="D175" i="6"/>
  <c r="E199" i="6"/>
  <c r="D199" i="6"/>
  <c r="C199" i="6"/>
  <c r="E223" i="6"/>
  <c r="D223" i="6"/>
  <c r="C223" i="6"/>
  <c r="E247" i="6"/>
  <c r="D247" i="6"/>
  <c r="C247" i="6"/>
  <c r="E271" i="6"/>
  <c r="D271" i="6"/>
  <c r="C271" i="6"/>
  <c r="E295" i="6"/>
  <c r="D295" i="6"/>
  <c r="C295" i="6"/>
  <c r="D348" i="6"/>
  <c r="C348" i="6"/>
  <c r="E348" i="6"/>
  <c r="D186" i="6"/>
  <c r="E186" i="6"/>
  <c r="C186" i="6"/>
  <c r="D210" i="6"/>
  <c r="E210" i="6"/>
  <c r="C210" i="6"/>
  <c r="D234" i="6"/>
  <c r="E234" i="6"/>
  <c r="C234" i="6"/>
  <c r="D258" i="6"/>
  <c r="E258" i="6"/>
  <c r="C258" i="6"/>
  <c r="D282" i="6"/>
  <c r="E282" i="6"/>
  <c r="C282" i="6"/>
  <c r="D306" i="6"/>
  <c r="E306" i="6"/>
  <c r="C306" i="6"/>
  <c r="E347" i="6"/>
  <c r="D347" i="6"/>
  <c r="C347" i="6"/>
  <c r="E359" i="6"/>
  <c r="C359" i="6"/>
  <c r="D359" i="6"/>
  <c r="E388" i="6"/>
  <c r="D388" i="6"/>
  <c r="C388" i="6"/>
  <c r="E424" i="6"/>
  <c r="D424" i="6"/>
  <c r="C424" i="6"/>
  <c r="D483" i="6"/>
  <c r="E483" i="6"/>
  <c r="C483" i="6"/>
  <c r="D519" i="6"/>
  <c r="E519" i="6"/>
  <c r="C519" i="6"/>
  <c r="D464" i="6"/>
  <c r="E464" i="6"/>
  <c r="C464" i="6"/>
  <c r="D500" i="6"/>
  <c r="E500" i="6"/>
  <c r="C500" i="6"/>
  <c r="D534" i="6"/>
  <c r="E534" i="6"/>
  <c r="Y534" i="6" s="1"/>
  <c r="K534" i="6" s="1"/>
  <c r="M534" i="6" s="1"/>
  <c r="C534" i="6"/>
  <c r="E402" i="6"/>
  <c r="D402" i="6"/>
  <c r="C402" i="6"/>
  <c r="C453" i="6"/>
  <c r="D453" i="6"/>
  <c r="E453" i="6"/>
  <c r="D493" i="6"/>
  <c r="E493" i="6"/>
  <c r="C493" i="6"/>
  <c r="D529" i="6"/>
  <c r="E529" i="6"/>
  <c r="C529" i="6"/>
  <c r="D468" i="6"/>
  <c r="E468" i="6"/>
  <c r="C468" i="6"/>
  <c r="D504" i="6"/>
  <c r="E504" i="6"/>
  <c r="C504" i="6"/>
  <c r="D535" i="6"/>
  <c r="E535" i="6"/>
  <c r="V535" i="6" s="1"/>
  <c r="C535" i="6"/>
  <c r="D398" i="6"/>
  <c r="C398" i="6"/>
  <c r="E398" i="6"/>
  <c r="D452" i="6"/>
  <c r="E452" i="6"/>
  <c r="C452" i="6"/>
  <c r="D491" i="6"/>
  <c r="E491" i="6"/>
  <c r="C491" i="6"/>
  <c r="D527" i="6"/>
  <c r="E527" i="6"/>
  <c r="C527" i="6"/>
  <c r="D472" i="6"/>
  <c r="E472" i="6"/>
  <c r="C472" i="6"/>
  <c r="D508" i="6"/>
  <c r="E508" i="6"/>
  <c r="C508" i="6"/>
  <c r="D536" i="6"/>
  <c r="E536" i="6"/>
  <c r="V536" i="6" s="1"/>
  <c r="C536" i="6"/>
  <c r="D450" i="6"/>
  <c r="E450" i="6"/>
  <c r="C450" i="6"/>
  <c r="D615" i="6"/>
  <c r="E615" i="6"/>
  <c r="C615" i="6"/>
  <c r="D651" i="6"/>
  <c r="E651" i="6"/>
  <c r="C651" i="6"/>
  <c r="D687" i="6"/>
  <c r="E687" i="6"/>
  <c r="C687" i="6"/>
  <c r="D723" i="6"/>
  <c r="E723" i="6"/>
  <c r="C723" i="6"/>
  <c r="C624" i="6"/>
  <c r="E624" i="6"/>
  <c r="D624" i="6"/>
  <c r="C660" i="6"/>
  <c r="E660" i="6"/>
  <c r="D660" i="6"/>
  <c r="C696" i="6"/>
  <c r="E696" i="6"/>
  <c r="D696" i="6"/>
  <c r="D540" i="6"/>
  <c r="E540" i="6"/>
  <c r="Y540" i="6" s="1"/>
  <c r="K540" i="6" s="1"/>
  <c r="M540" i="6" s="1"/>
  <c r="P540" i="6" s="1"/>
  <c r="C540" i="6"/>
  <c r="D546" i="6"/>
  <c r="E546" i="6"/>
  <c r="Y546" i="6" s="1"/>
  <c r="K546" i="6" s="1"/>
  <c r="M546" i="6" s="1"/>
  <c r="C546" i="6"/>
  <c r="D552" i="6"/>
  <c r="E552" i="6"/>
  <c r="V552" i="6" s="1"/>
  <c r="C552" i="6"/>
  <c r="D558" i="6"/>
  <c r="E558" i="6"/>
  <c r="Y558" i="6" s="1"/>
  <c r="K558" i="6" s="1"/>
  <c r="M558" i="6" s="1"/>
  <c r="C558" i="6"/>
  <c r="D564" i="6"/>
  <c r="E564" i="6"/>
  <c r="C564" i="6"/>
  <c r="D570" i="6"/>
  <c r="E570" i="6"/>
  <c r="C570" i="6"/>
  <c r="D576" i="6"/>
  <c r="E576" i="6"/>
  <c r="C576" i="6"/>
  <c r="D582" i="6"/>
  <c r="E582" i="6"/>
  <c r="C582" i="6"/>
  <c r="D588" i="6"/>
  <c r="E588" i="6"/>
  <c r="C588" i="6"/>
  <c r="D599" i="6"/>
  <c r="E599" i="6"/>
  <c r="C599" i="6"/>
  <c r="D635" i="6"/>
  <c r="E635" i="6"/>
  <c r="C635" i="6"/>
  <c r="D671" i="6"/>
  <c r="E671" i="6"/>
  <c r="C671" i="6"/>
  <c r="D707" i="6"/>
  <c r="E707" i="6"/>
  <c r="C707" i="6"/>
  <c r="C614" i="6"/>
  <c r="E614" i="6"/>
  <c r="D614" i="6"/>
  <c r="C650" i="6"/>
  <c r="E650" i="6"/>
  <c r="D650" i="6"/>
  <c r="C686" i="6"/>
  <c r="E686" i="6"/>
  <c r="D686" i="6"/>
  <c r="C722" i="6"/>
  <c r="E722" i="6"/>
  <c r="D722" i="6"/>
  <c r="C373" i="6"/>
  <c r="D373" i="6"/>
  <c r="E373" i="6"/>
  <c r="C385" i="6"/>
  <c r="E385" i="6"/>
  <c r="D385" i="6"/>
  <c r="C397" i="6"/>
  <c r="E397" i="6"/>
  <c r="D397" i="6"/>
  <c r="C409" i="6"/>
  <c r="E409" i="6"/>
  <c r="D409" i="6"/>
  <c r="C421" i="6"/>
  <c r="E421" i="6"/>
  <c r="D421" i="6"/>
  <c r="E439" i="6"/>
  <c r="D439" i="6"/>
  <c r="C439" i="6"/>
  <c r="D595" i="6"/>
  <c r="E595" i="6"/>
  <c r="C595" i="6"/>
  <c r="D631" i="6"/>
  <c r="E631" i="6"/>
  <c r="C631" i="6"/>
  <c r="D667" i="6"/>
  <c r="E667" i="6"/>
  <c r="C667" i="6"/>
  <c r="D703" i="6"/>
  <c r="E703" i="6"/>
  <c r="C703" i="6"/>
  <c r="C598" i="6"/>
  <c r="E598" i="6"/>
  <c r="D598" i="6"/>
  <c r="C634" i="6"/>
  <c r="E634" i="6"/>
  <c r="D634" i="6"/>
  <c r="C670" i="6"/>
  <c r="E670" i="6"/>
  <c r="D670" i="6"/>
  <c r="C706" i="6"/>
  <c r="E706" i="6"/>
  <c r="D706" i="6"/>
  <c r="D736" i="6"/>
  <c r="C736" i="6"/>
  <c r="E736" i="6"/>
  <c r="E769" i="6"/>
  <c r="D769" i="6"/>
  <c r="C769" i="6"/>
  <c r="E760" i="6"/>
  <c r="D760" i="6"/>
  <c r="C760" i="6"/>
  <c r="D843" i="6"/>
  <c r="C843" i="6"/>
  <c r="E843" i="6"/>
  <c r="E750" i="6"/>
  <c r="D750" i="6"/>
  <c r="C750" i="6"/>
  <c r="E738" i="6"/>
  <c r="D738" i="6"/>
  <c r="C738" i="6"/>
  <c r="E763" i="6"/>
  <c r="D763" i="6"/>
  <c r="C763" i="6"/>
  <c r="E789" i="6"/>
  <c r="D789" i="6"/>
  <c r="C789" i="6"/>
  <c r="E761" i="6"/>
  <c r="D761" i="6"/>
  <c r="C761" i="6"/>
  <c r="D733" i="6"/>
  <c r="E733" i="6"/>
  <c r="C733" i="6"/>
  <c r="E771" i="6"/>
  <c r="D771" i="6"/>
  <c r="C771" i="6"/>
  <c r="D854" i="6"/>
  <c r="E854" i="6"/>
  <c r="C854" i="6"/>
  <c r="D924" i="6"/>
  <c r="E924" i="6"/>
  <c r="C924" i="6"/>
  <c r="D960" i="6"/>
  <c r="E960" i="6"/>
  <c r="C960" i="6"/>
  <c r="E878" i="6"/>
  <c r="D878" i="6"/>
  <c r="C878" i="6"/>
  <c r="D923" i="6"/>
  <c r="E923" i="6"/>
  <c r="C923" i="6"/>
  <c r="D959" i="6"/>
  <c r="E959" i="6"/>
  <c r="C959" i="6"/>
  <c r="E799" i="6"/>
  <c r="D799" i="6"/>
  <c r="C799" i="6"/>
  <c r="D814" i="6"/>
  <c r="E814" i="6"/>
  <c r="C814" i="6"/>
  <c r="D838" i="6"/>
  <c r="E838" i="6"/>
  <c r="C838" i="6"/>
  <c r="E888" i="6"/>
  <c r="D888" i="6"/>
  <c r="C888" i="6"/>
  <c r="D928" i="6"/>
  <c r="E928" i="6"/>
  <c r="C928" i="6"/>
  <c r="D964" i="6"/>
  <c r="E964" i="6"/>
  <c r="C964" i="6"/>
  <c r="E821" i="6"/>
  <c r="D821" i="6"/>
  <c r="C821" i="6"/>
  <c r="E845" i="6"/>
  <c r="D845" i="6"/>
  <c r="C845" i="6"/>
  <c r="D909" i="6"/>
  <c r="E909" i="6"/>
  <c r="C909" i="6"/>
  <c r="D945" i="6"/>
  <c r="E945" i="6"/>
  <c r="C945" i="6"/>
  <c r="C1023" i="6"/>
  <c r="E1023" i="6"/>
  <c r="D1023" i="6"/>
  <c r="C904" i="6"/>
  <c r="E904" i="6"/>
  <c r="D904" i="6"/>
  <c r="D938" i="6"/>
  <c r="E938" i="6"/>
  <c r="C938" i="6"/>
  <c r="D974" i="6"/>
  <c r="E974" i="6"/>
  <c r="C974" i="6"/>
  <c r="C792" i="6"/>
  <c r="E792" i="6"/>
  <c r="D792" i="6"/>
  <c r="C804" i="6"/>
  <c r="E804" i="6"/>
  <c r="D804" i="6"/>
  <c r="D824" i="6"/>
  <c r="E824" i="6"/>
  <c r="C824" i="6"/>
  <c r="D848" i="6"/>
  <c r="E848" i="6"/>
  <c r="C848" i="6"/>
  <c r="D925" i="6"/>
  <c r="E925" i="6"/>
  <c r="C925" i="6"/>
  <c r="D961" i="6"/>
  <c r="E961" i="6"/>
  <c r="C961" i="6"/>
  <c r="D899" i="6"/>
  <c r="E899" i="6"/>
  <c r="C899" i="6"/>
  <c r="E894" i="6"/>
  <c r="D894" i="6"/>
  <c r="C894" i="6"/>
  <c r="C853" i="6"/>
  <c r="E853" i="6"/>
  <c r="D853" i="6"/>
  <c r="C865" i="6"/>
  <c r="E865" i="6"/>
  <c r="D865" i="6"/>
  <c r="C877" i="6"/>
  <c r="E877" i="6"/>
  <c r="D877" i="6"/>
  <c r="C889" i="6"/>
  <c r="E889" i="6"/>
  <c r="D889" i="6"/>
  <c r="D980" i="6"/>
  <c r="E980" i="6"/>
  <c r="C980" i="6"/>
  <c r="D986" i="6"/>
  <c r="E986" i="6"/>
  <c r="C986" i="6"/>
  <c r="D992" i="6"/>
  <c r="E992" i="6"/>
  <c r="C992" i="6"/>
  <c r="D998" i="6"/>
  <c r="E998" i="6"/>
  <c r="C998" i="6"/>
  <c r="E1042" i="6"/>
  <c r="D1042" i="6"/>
  <c r="C1042" i="6"/>
  <c r="E1015" i="6"/>
  <c r="C1015" i="6"/>
  <c r="D1015" i="6"/>
  <c r="E1052" i="6"/>
  <c r="C1052" i="6"/>
  <c r="D1052" i="6"/>
  <c r="D1164" i="6"/>
  <c r="E1164" i="6"/>
  <c r="C1164" i="6"/>
  <c r="E1047" i="6"/>
  <c r="D1047" i="6"/>
  <c r="C1047" i="6"/>
  <c r="E1022" i="6"/>
  <c r="C1022" i="6"/>
  <c r="D1022" i="6"/>
  <c r="E1054" i="6"/>
  <c r="C1054" i="6"/>
  <c r="D1054" i="6"/>
  <c r="E1027" i="6"/>
  <c r="C1027" i="6"/>
  <c r="D1027" i="6"/>
  <c r="D1073" i="6"/>
  <c r="C1073" i="6"/>
  <c r="E1073" i="6"/>
  <c r="C1011" i="6"/>
  <c r="E1011" i="6"/>
  <c r="D1011" i="6"/>
  <c r="E1039" i="6"/>
  <c r="D1039" i="6"/>
  <c r="C1039" i="6"/>
  <c r="D1065" i="6"/>
  <c r="C1065" i="6"/>
  <c r="E1065" i="6"/>
  <c r="E1093" i="6"/>
  <c r="D1093" i="6"/>
  <c r="C1093" i="6"/>
  <c r="E1129" i="6"/>
  <c r="D1129" i="6"/>
  <c r="C1129" i="6"/>
  <c r="D1060" i="6"/>
  <c r="E1060" i="6"/>
  <c r="C1060" i="6"/>
  <c r="D1084" i="6"/>
  <c r="E1084" i="6"/>
  <c r="C1084" i="6"/>
  <c r="D1118" i="6"/>
  <c r="E1118" i="6"/>
  <c r="C1118" i="6"/>
  <c r="D1071" i="6"/>
  <c r="C1071" i="6"/>
  <c r="E1071" i="6"/>
  <c r="E1097" i="6"/>
  <c r="C1097" i="6"/>
  <c r="D1097" i="6"/>
  <c r="E1133" i="6"/>
  <c r="C1133" i="6"/>
  <c r="D1133" i="6"/>
  <c r="C1185" i="6"/>
  <c r="D1185" i="6"/>
  <c r="E1185" i="6"/>
  <c r="E1099" i="6"/>
  <c r="D1099" i="6"/>
  <c r="C1099" i="6"/>
  <c r="E1135" i="6"/>
  <c r="D1135" i="6"/>
  <c r="C1135" i="6"/>
  <c r="D1070" i="6"/>
  <c r="E1070" i="6"/>
  <c r="C1070" i="6"/>
  <c r="D1100" i="6"/>
  <c r="E1100" i="6"/>
  <c r="C1100" i="6"/>
  <c r="D1136" i="6"/>
  <c r="E1136" i="6"/>
  <c r="C1136" i="6"/>
  <c r="D1200" i="6"/>
  <c r="E1200" i="6"/>
  <c r="C1200" i="6"/>
  <c r="E1147" i="6"/>
  <c r="C1147" i="6"/>
  <c r="D1147" i="6"/>
  <c r="D1166" i="6"/>
  <c r="C1166" i="6"/>
  <c r="E1166" i="6"/>
  <c r="D1190" i="6"/>
  <c r="E1190" i="6"/>
  <c r="C1190" i="6"/>
  <c r="C1205" i="6"/>
  <c r="D1205" i="6"/>
  <c r="E1205" i="6"/>
  <c r="D1257" i="6"/>
  <c r="C1257" i="6"/>
  <c r="E1257" i="6"/>
  <c r="D1275" i="6"/>
  <c r="C1275" i="6"/>
  <c r="E1275" i="6"/>
  <c r="D1208" i="6"/>
  <c r="E1208" i="6"/>
  <c r="C1208" i="6"/>
  <c r="D1256" i="6"/>
  <c r="C1256" i="6"/>
  <c r="E1256" i="6"/>
  <c r="D1274" i="6"/>
  <c r="C1274" i="6"/>
  <c r="E1274" i="6"/>
  <c r="E1159" i="6"/>
  <c r="C1159" i="6"/>
  <c r="D1159" i="6"/>
  <c r="E1183" i="6"/>
  <c r="C1183" i="6"/>
  <c r="D1183" i="6"/>
  <c r="E1207" i="6"/>
  <c r="C1207" i="6"/>
  <c r="D1207" i="6"/>
  <c r="D1249" i="6"/>
  <c r="C1249" i="6"/>
  <c r="E1249" i="6"/>
  <c r="D1267" i="6"/>
  <c r="C1267" i="6"/>
  <c r="E1267" i="6"/>
  <c r="D1285" i="6"/>
  <c r="C1285" i="6"/>
  <c r="E1285" i="6"/>
  <c r="D1289" i="6"/>
  <c r="C1289" i="6"/>
  <c r="E1289" i="6"/>
  <c r="D1322" i="6"/>
  <c r="C1322" i="6"/>
  <c r="E1322" i="6"/>
  <c r="C1221" i="6"/>
  <c r="E1221" i="6"/>
  <c r="D1221" i="6"/>
  <c r="E1233" i="6"/>
  <c r="C1233" i="6"/>
  <c r="D1233" i="6"/>
  <c r="D1311" i="6"/>
  <c r="C1311" i="6"/>
  <c r="E1311" i="6"/>
  <c r="D1349" i="6"/>
  <c r="C1349" i="6"/>
  <c r="E1349" i="6"/>
  <c r="D1306" i="6"/>
  <c r="C1306" i="6"/>
  <c r="E1306" i="6"/>
  <c r="D1342" i="6"/>
  <c r="C1342" i="6"/>
  <c r="E1342" i="6"/>
  <c r="D1325" i="6"/>
  <c r="C1325" i="6"/>
  <c r="E1325" i="6"/>
  <c r="C1222" i="6"/>
  <c r="E1222" i="6"/>
  <c r="D1222" i="6"/>
  <c r="C1234" i="6"/>
  <c r="E1234" i="6"/>
  <c r="D1234" i="6"/>
  <c r="D1314" i="6"/>
  <c r="C1314" i="6"/>
  <c r="E1314" i="6"/>
  <c r="D1346" i="6"/>
  <c r="C1346" i="6"/>
  <c r="E1346" i="6"/>
  <c r="D1303" i="6"/>
  <c r="C1303" i="6"/>
  <c r="E1303" i="6"/>
  <c r="D1339" i="6"/>
  <c r="C1339" i="6"/>
  <c r="E1339" i="6"/>
  <c r="D1351" i="6"/>
  <c r="C1351" i="6"/>
  <c r="E1351" i="6"/>
  <c r="D1414" i="6"/>
  <c r="E1414" i="6"/>
  <c r="C1414" i="6"/>
  <c r="E1364" i="6"/>
  <c r="D1364" i="6"/>
  <c r="C1364" i="6"/>
  <c r="D1394" i="6"/>
  <c r="E1394" i="6"/>
  <c r="C1394" i="6"/>
  <c r="E1370" i="6"/>
  <c r="D1370" i="6"/>
  <c r="C1370" i="6"/>
  <c r="C1363" i="6"/>
  <c r="D1363" i="6"/>
  <c r="E1363" i="6"/>
  <c r="C1373" i="6"/>
  <c r="D1373" i="6"/>
  <c r="E1373" i="6"/>
  <c r="C1385" i="6"/>
  <c r="D1385" i="6"/>
  <c r="E1385" i="6"/>
  <c r="D1412" i="6"/>
  <c r="E1412" i="6"/>
  <c r="C1412" i="6"/>
  <c r="C1417" i="6"/>
  <c r="E1417" i="6"/>
  <c r="D1417" i="6"/>
  <c r="D1400" i="6"/>
  <c r="E1400" i="6"/>
  <c r="C1400" i="6"/>
  <c r="C1465" i="6"/>
  <c r="E1465" i="6"/>
  <c r="D1465" i="6"/>
  <c r="C1439" i="6"/>
  <c r="D1439" i="6"/>
  <c r="E1439" i="6"/>
  <c r="C1451" i="6"/>
  <c r="D1451" i="6"/>
  <c r="E1451" i="6"/>
  <c r="D1420" i="6"/>
  <c r="E1420" i="6"/>
  <c r="C1420" i="6"/>
  <c r="D1456" i="6"/>
  <c r="E1456" i="6"/>
  <c r="C1456" i="6"/>
  <c r="C1471" i="6"/>
  <c r="E1471" i="6"/>
  <c r="D1471" i="6"/>
  <c r="D1446" i="6"/>
  <c r="E1446" i="6"/>
  <c r="C1446" i="6"/>
  <c r="D1482" i="6"/>
  <c r="E1482" i="6"/>
  <c r="C1482" i="6"/>
  <c r="D1418" i="6"/>
  <c r="E1418" i="6"/>
  <c r="C1418" i="6"/>
  <c r="D1454" i="6"/>
  <c r="E1454" i="6"/>
  <c r="C1454" i="6"/>
  <c r="C1463" i="6"/>
  <c r="D1463" i="6"/>
  <c r="E1463" i="6"/>
  <c r="C1397" i="6"/>
  <c r="E1397" i="6"/>
  <c r="D1397" i="6"/>
  <c r="D1502" i="6"/>
  <c r="E1502" i="6"/>
  <c r="C1502" i="6"/>
  <c r="D1494" i="6"/>
  <c r="E1494" i="6"/>
  <c r="C1494" i="6"/>
  <c r="C1507" i="6"/>
  <c r="E1507" i="6"/>
  <c r="D1507" i="6"/>
  <c r="D1506" i="6"/>
  <c r="E1506" i="6"/>
  <c r="C1506" i="6"/>
  <c r="D1555" i="6"/>
  <c r="E1555" i="6"/>
  <c r="C1555" i="6"/>
  <c r="D1554" i="6"/>
  <c r="E1554" i="6"/>
  <c r="C1554" i="6"/>
  <c r="D1534" i="6"/>
  <c r="E1534" i="6"/>
  <c r="C1534" i="6"/>
  <c r="E1543" i="6"/>
  <c r="D1543" i="6"/>
  <c r="C1543" i="6"/>
  <c r="E1539" i="6"/>
  <c r="D1539" i="6"/>
  <c r="C1539" i="6"/>
  <c r="E1513" i="6"/>
  <c r="C1513" i="6"/>
  <c r="D1513" i="6"/>
  <c r="C1541" i="6"/>
  <c r="E1541" i="6"/>
  <c r="D1541" i="6"/>
  <c r="E1565" i="6"/>
  <c r="D1565" i="6"/>
  <c r="C1565" i="6"/>
  <c r="E1569" i="6"/>
  <c r="C1569" i="6"/>
  <c r="D1569" i="6"/>
  <c r="E1590" i="6"/>
  <c r="D1590" i="6"/>
  <c r="C1590" i="6"/>
  <c r="D1610" i="6"/>
  <c r="C1610" i="6"/>
  <c r="E1610" i="6"/>
  <c r="C1601" i="6"/>
  <c r="D1601" i="6"/>
  <c r="E1601" i="6"/>
  <c r="D1603" i="6"/>
  <c r="E1603" i="6"/>
  <c r="C1603" i="6"/>
  <c r="C1564" i="6"/>
  <c r="D1564" i="6"/>
  <c r="E1564" i="6"/>
  <c r="D1573" i="6"/>
  <c r="E1573" i="6"/>
  <c r="C1573" i="6"/>
  <c r="D1612" i="6"/>
  <c r="C1612" i="6"/>
  <c r="E1612" i="6"/>
  <c r="D312" i="6"/>
  <c r="C312" i="6"/>
  <c r="E312" i="6"/>
  <c r="D1595" i="6"/>
  <c r="E1595" i="6"/>
  <c r="C1595" i="6"/>
  <c r="D313" i="6"/>
  <c r="C313" i="6"/>
  <c r="E313" i="6"/>
  <c r="D315" i="6"/>
  <c r="E315" i="6"/>
  <c r="C315" i="6"/>
  <c r="D335" i="6"/>
  <c r="C335" i="6"/>
  <c r="E335" i="6"/>
  <c r="C326" i="6"/>
  <c r="E326" i="6"/>
  <c r="D326" i="6"/>
  <c r="E333" i="6"/>
  <c r="D333" i="6"/>
  <c r="C333" i="6"/>
  <c r="AD37" i="6"/>
  <c r="AD73" i="6"/>
  <c r="AD109" i="6"/>
  <c r="AD26" i="6"/>
  <c r="AD62" i="6"/>
  <c r="AD98" i="6"/>
  <c r="AD15" i="6"/>
  <c r="AD51" i="6"/>
  <c r="AD87" i="6"/>
  <c r="AD4" i="6"/>
  <c r="AD40" i="6"/>
  <c r="AD76" i="6"/>
  <c r="AD112" i="6"/>
  <c r="AD29" i="6"/>
  <c r="AD65" i="6"/>
  <c r="AD101" i="6"/>
  <c r="AD24" i="6"/>
  <c r="AD60" i="6"/>
  <c r="AD96" i="6"/>
  <c r="AD121" i="6"/>
  <c r="AD145" i="6"/>
  <c r="AD169" i="6"/>
  <c r="AD193" i="6"/>
  <c r="AD217" i="6"/>
  <c r="AD241" i="6"/>
  <c r="AD265" i="6"/>
  <c r="AD289" i="6"/>
  <c r="AD341" i="6"/>
  <c r="AD377" i="6"/>
  <c r="AD127" i="6"/>
  <c r="AD151" i="6"/>
  <c r="AD175" i="6"/>
  <c r="AD199" i="6"/>
  <c r="AD223" i="6"/>
  <c r="AD247" i="6"/>
  <c r="AD271" i="6"/>
  <c r="AD295" i="6"/>
  <c r="AD349" i="6"/>
  <c r="AD441" i="6"/>
  <c r="AD395" i="6"/>
  <c r="AD413" i="6"/>
  <c r="AD371" i="6"/>
  <c r="AD384" i="6"/>
  <c r="AD402" i="6"/>
  <c r="AD420" i="6"/>
  <c r="AD122" i="6"/>
  <c r="AD134" i="6"/>
  <c r="AD146" i="6"/>
  <c r="AD158" i="6"/>
  <c r="AD170" i="6"/>
  <c r="AD182" i="6"/>
  <c r="AD194" i="6"/>
  <c r="AD206" i="6"/>
  <c r="AD218" i="6"/>
  <c r="AD230" i="6"/>
  <c r="AD242" i="6"/>
  <c r="AD254" i="6"/>
  <c r="AD266" i="6"/>
  <c r="AD278" i="6"/>
  <c r="AD290" i="6"/>
  <c r="AD302" i="6"/>
  <c r="AD342" i="6"/>
  <c r="AD354" i="6"/>
  <c r="AD366" i="6"/>
  <c r="AD380" i="6"/>
  <c r="AD398" i="6"/>
  <c r="AD416" i="6"/>
  <c r="AD435" i="6"/>
  <c r="AD459" i="6"/>
  <c r="AD432" i="6"/>
  <c r="AD444" i="6"/>
  <c r="AD456" i="6"/>
  <c r="AD468" i="6"/>
  <c r="AD480" i="6"/>
  <c r="AD492" i="6"/>
  <c r="AD504" i="6"/>
  <c r="AD516" i="6"/>
  <c r="AD528" i="6"/>
  <c r="AD540" i="6"/>
  <c r="AD552" i="6"/>
  <c r="AD564" i="6"/>
  <c r="AD576" i="6"/>
  <c r="AD588" i="6"/>
  <c r="AD608" i="6"/>
  <c r="AD632" i="6"/>
  <c r="AD656" i="6"/>
  <c r="AD680" i="6"/>
  <c r="AD704" i="6"/>
  <c r="AD728" i="6"/>
  <c r="AD762" i="6"/>
  <c r="AD798" i="6"/>
  <c r="AD770" i="6"/>
  <c r="AD469" i="6"/>
  <c r="AD481" i="6"/>
  <c r="AD493" i="6"/>
  <c r="AD505" i="6"/>
  <c r="AD517" i="6"/>
  <c r="AD529" i="6"/>
  <c r="AD541" i="6"/>
  <c r="AD553" i="6"/>
  <c r="AD565" i="6"/>
  <c r="AD577" i="6"/>
  <c r="AD589" i="6"/>
  <c r="AD606" i="6"/>
  <c r="AD630" i="6"/>
  <c r="AD654" i="6"/>
  <c r="AD678" i="6"/>
  <c r="AD702" i="6"/>
  <c r="AD726" i="6"/>
  <c r="AD752" i="6"/>
  <c r="AD792" i="6"/>
  <c r="AD855" i="6"/>
  <c r="AD823" i="6"/>
  <c r="AD847" i="6"/>
  <c r="AD881" i="6"/>
  <c r="AD603" i="6"/>
  <c r="AD615" i="6"/>
  <c r="AD627" i="6"/>
  <c r="AD639" i="6"/>
  <c r="AD651" i="6"/>
  <c r="AD663" i="6"/>
  <c r="AD675" i="6"/>
  <c r="AD687" i="6"/>
  <c r="AD699" i="6"/>
  <c r="AD711" i="6"/>
  <c r="AD723" i="6"/>
  <c r="AD735" i="6"/>
  <c r="AD747" i="6"/>
  <c r="AD759" i="6"/>
  <c r="AD771" i="6"/>
  <c r="AD783" i="6"/>
  <c r="AD795" i="6"/>
  <c r="AD807" i="6"/>
  <c r="AD809" i="6"/>
  <c r="AD833" i="6"/>
  <c r="AD865" i="6"/>
  <c r="AD887" i="6"/>
  <c r="AD816" i="6"/>
  <c r="AD828" i="6"/>
  <c r="AD840" i="6"/>
  <c r="AD852" i="6"/>
  <c r="AD864" i="6"/>
  <c r="AD876" i="6"/>
  <c r="AD888" i="6"/>
  <c r="AD1113" i="6"/>
  <c r="AD1024" i="6"/>
  <c r="AD897" i="6"/>
  <c r="AD909" i="6"/>
  <c r="AD921" i="6"/>
  <c r="AD933" i="6"/>
  <c r="AD945" i="6"/>
  <c r="AD957" i="6"/>
  <c r="AD969" i="6"/>
  <c r="AD981" i="6"/>
  <c r="AD993" i="6"/>
  <c r="AD1005" i="6"/>
  <c r="AD1020" i="6"/>
  <c r="AD1053" i="6"/>
  <c r="AD1046" i="6"/>
  <c r="AD914" i="6"/>
  <c r="AD926" i="6"/>
  <c r="AD938" i="6"/>
  <c r="AD950" i="6"/>
  <c r="AD962" i="6"/>
  <c r="AD974" i="6"/>
  <c r="AD986" i="6"/>
  <c r="AD998" i="6"/>
  <c r="AD1010" i="6"/>
  <c r="AD1042" i="6"/>
  <c r="AD1037" i="6"/>
  <c r="AD1033" i="6"/>
  <c r="AD1057" i="6"/>
  <c r="AD1081" i="6"/>
  <c r="AD1127" i="6"/>
  <c r="AD1129" i="6"/>
  <c r="AD1145" i="6"/>
  <c r="AD1075" i="6"/>
  <c r="AD1121" i="6"/>
  <c r="AD1123" i="6"/>
  <c r="AD1161" i="6"/>
  <c r="AD1185" i="6"/>
  <c r="AD1209" i="6"/>
  <c r="AD1056" i="6"/>
  <c r="AD1068" i="6"/>
  <c r="AD1080" i="6"/>
  <c r="AD1092" i="6"/>
  <c r="AD1104" i="6"/>
  <c r="AD1116" i="6"/>
  <c r="AD1128" i="6"/>
  <c r="AD1140" i="6"/>
  <c r="AD1217" i="6"/>
  <c r="AD1171" i="6"/>
  <c r="AD1195" i="6"/>
  <c r="AD1215" i="6"/>
  <c r="AD1154" i="6"/>
  <c r="AD1166" i="6"/>
  <c r="AD1178" i="6"/>
  <c r="AD1190" i="6"/>
  <c r="AD1202" i="6"/>
  <c r="AD1214" i="6"/>
  <c r="AD1239" i="6"/>
  <c r="AD1231" i="6"/>
  <c r="AD1251" i="6"/>
  <c r="AD1263" i="6"/>
  <c r="AD1275" i="6"/>
  <c r="AD1287" i="6"/>
  <c r="AD1299" i="6"/>
  <c r="AD1311" i="6"/>
  <c r="AD1323" i="6"/>
  <c r="AD1335" i="6"/>
  <c r="AD1347" i="6"/>
  <c r="AD1359" i="6"/>
  <c r="AD1373" i="6"/>
  <c r="AD1395" i="6"/>
  <c r="AD1250" i="6"/>
  <c r="AD1262" i="6"/>
  <c r="AD1274" i="6"/>
  <c r="AD1286" i="6"/>
  <c r="AD1298" i="6"/>
  <c r="AD1310" i="6"/>
  <c r="AD1322" i="6"/>
  <c r="AD1334" i="6"/>
  <c r="AD1346" i="6"/>
  <c r="AD1358" i="6"/>
  <c r="AD1371" i="6"/>
  <c r="AD1398" i="6"/>
  <c r="AD1381" i="6"/>
  <c r="AD1387" i="6"/>
  <c r="AD1405" i="6"/>
  <c r="AD1429" i="6"/>
  <c r="AD1453" i="6"/>
  <c r="AD1477" i="6"/>
  <c r="AD1411" i="6"/>
  <c r="AD1435" i="6"/>
  <c r="AD1459" i="6"/>
  <c r="AD1483" i="6"/>
  <c r="AD1404" i="6"/>
  <c r="AD1416" i="6"/>
  <c r="AD1428" i="6"/>
  <c r="AD1440" i="6"/>
  <c r="AD1452" i="6"/>
  <c r="AD1464" i="6"/>
  <c r="AD1476" i="6"/>
  <c r="AD1488" i="6"/>
  <c r="AD1509" i="6"/>
  <c r="AD1533" i="6"/>
  <c r="AD1563" i="6"/>
  <c r="AD1561" i="6"/>
  <c r="AD1535" i="6"/>
  <c r="AD1562" i="6"/>
  <c r="AD1500" i="6"/>
  <c r="AD1512" i="6"/>
  <c r="AD1524" i="6"/>
  <c r="AD1536" i="6"/>
  <c r="AD1548" i="6"/>
  <c r="AD1566" i="6"/>
  <c r="AD1576" i="6"/>
  <c r="AD1597" i="6"/>
  <c r="AD1598" i="6"/>
  <c r="AD1575" i="6"/>
  <c r="AD1587" i="6"/>
  <c r="AD1599" i="6"/>
  <c r="AD1608" i="6"/>
  <c r="AD1620" i="6"/>
  <c r="AD316" i="6"/>
  <c r="AD1611" i="6"/>
  <c r="AD1623" i="6"/>
  <c r="AD322" i="6"/>
  <c r="AD323" i="6"/>
  <c r="AD328" i="6"/>
  <c r="L1596" i="6"/>
  <c r="L1594" i="6"/>
  <c r="L1597" i="6"/>
  <c r="L1592" i="6"/>
  <c r="L1590" i="6"/>
  <c r="L1595" i="6"/>
  <c r="L1588" i="6"/>
  <c r="L1584" i="6"/>
  <c r="L1580" i="6"/>
  <c r="L1576" i="6"/>
  <c r="L1589" i="6"/>
  <c r="L1585" i="6"/>
  <c r="L1581" i="6"/>
  <c r="L1577" i="6"/>
  <c r="L1586" i="6"/>
  <c r="L1582" i="6"/>
  <c r="L1578" i="6"/>
  <c r="L1574" i="6"/>
  <c r="L1593" i="6"/>
  <c r="L1591" i="6"/>
  <c r="L1587" i="6"/>
  <c r="L1583" i="6"/>
  <c r="L1579" i="6"/>
  <c r="L1575" i="6"/>
  <c r="L1573" i="6"/>
  <c r="L1572" i="6"/>
  <c r="L1571" i="6"/>
  <c r="L1570" i="6"/>
  <c r="L868" i="6"/>
  <c r="L866" i="6"/>
  <c r="L864" i="6"/>
  <c r="L869" i="6"/>
  <c r="L863" i="6"/>
  <c r="L862" i="6"/>
  <c r="L851" i="6"/>
  <c r="L850" i="6"/>
  <c r="L847" i="6"/>
  <c r="L843" i="6"/>
  <c r="L861" i="6"/>
  <c r="L860" i="6"/>
  <c r="L859" i="6"/>
  <c r="L858" i="6"/>
  <c r="L848" i="6"/>
  <c r="L844" i="6"/>
  <c r="L857" i="6"/>
  <c r="L856" i="6"/>
  <c r="L849" i="6"/>
  <c r="L845" i="6"/>
  <c r="L865" i="6"/>
  <c r="L855" i="6"/>
  <c r="L854" i="6"/>
  <c r="L867" i="6"/>
  <c r="L853" i="6"/>
  <c r="L852" i="6"/>
  <c r="L842" i="6"/>
  <c r="L846" i="6"/>
  <c r="L1243" i="6"/>
  <c r="L1241" i="6"/>
  <c r="L1239" i="6"/>
  <c r="L1237" i="6"/>
  <c r="L1235" i="6"/>
  <c r="L1242" i="6"/>
  <c r="L1240" i="6"/>
  <c r="L1238" i="6"/>
  <c r="L1236" i="6"/>
  <c r="L1234" i="6"/>
  <c r="L1260" i="6"/>
  <c r="L1257" i="6"/>
  <c r="L1254" i="6"/>
  <c r="L1251" i="6"/>
  <c r="L1248" i="6"/>
  <c r="L1245" i="6"/>
  <c r="L1261" i="6"/>
  <c r="L1258" i="6"/>
  <c r="L1255" i="6"/>
  <c r="L1252" i="6"/>
  <c r="L1249" i="6"/>
  <c r="L1246" i="6"/>
  <c r="L1259" i="6"/>
  <c r="L1256" i="6"/>
  <c r="L1253" i="6"/>
  <c r="L1250" i="6"/>
  <c r="L1247" i="6"/>
  <c r="L1244" i="6"/>
  <c r="L1060" i="6"/>
  <c r="L1038" i="6"/>
  <c r="L1050" i="6"/>
  <c r="L1039" i="6"/>
  <c r="L1051" i="6"/>
  <c r="L1365" i="6"/>
  <c r="L1351" i="6"/>
  <c r="L1371" i="6"/>
  <c r="L1356" i="6"/>
  <c r="L1368" i="6"/>
  <c r="L506" i="6"/>
  <c r="L511" i="6"/>
  <c r="L522" i="6"/>
  <c r="L527" i="6"/>
  <c r="L1546" i="6"/>
  <c r="L1552" i="6"/>
  <c r="L1557" i="6"/>
  <c r="L1566" i="6"/>
  <c r="L1562" i="6"/>
  <c r="L1340" i="6"/>
  <c r="L1334" i="6"/>
  <c r="L1328" i="6"/>
  <c r="L1322" i="6"/>
  <c r="L1345" i="6"/>
  <c r="L1339" i="6"/>
  <c r="L1333" i="6"/>
  <c r="L1327" i="6"/>
  <c r="L1321" i="6"/>
  <c r="L1344" i="6"/>
  <c r="L1338" i="6"/>
  <c r="L1332" i="6"/>
  <c r="L1326" i="6"/>
  <c r="L1320" i="6"/>
  <c r="L1343" i="6"/>
  <c r="L1337" i="6"/>
  <c r="L1331" i="6"/>
  <c r="L1325" i="6"/>
  <c r="L1319" i="6"/>
  <c r="L1342" i="6"/>
  <c r="L1336" i="6"/>
  <c r="L1330" i="6"/>
  <c r="L1324" i="6"/>
  <c r="L1318" i="6"/>
  <c r="L1341" i="6"/>
  <c r="L1335" i="6"/>
  <c r="L1329" i="6"/>
  <c r="L1323" i="6"/>
  <c r="L949" i="6"/>
  <c r="L943" i="6"/>
  <c r="L937" i="6"/>
  <c r="L931" i="6"/>
  <c r="L950" i="6"/>
  <c r="L944" i="6"/>
  <c r="L938" i="6"/>
  <c r="L932" i="6"/>
  <c r="L926" i="6"/>
  <c r="L951" i="6"/>
  <c r="L945" i="6"/>
  <c r="L939" i="6"/>
  <c r="L933" i="6"/>
  <c r="L927" i="6"/>
  <c r="L952" i="6"/>
  <c r="L946" i="6"/>
  <c r="L940" i="6"/>
  <c r="L934" i="6"/>
  <c r="L928" i="6"/>
  <c r="L953" i="6"/>
  <c r="L947" i="6"/>
  <c r="L941" i="6"/>
  <c r="L935" i="6"/>
  <c r="L929" i="6"/>
  <c r="L948" i="6"/>
  <c r="L942" i="6"/>
  <c r="L936" i="6"/>
  <c r="L930" i="6"/>
  <c r="L393" i="6"/>
  <c r="L391" i="6"/>
  <c r="L389" i="6"/>
  <c r="L387" i="6"/>
  <c r="L385" i="6"/>
  <c r="L383" i="6"/>
  <c r="L381" i="6"/>
  <c r="L379" i="6"/>
  <c r="L377" i="6"/>
  <c r="L375" i="6"/>
  <c r="L373" i="6"/>
  <c r="L392" i="6"/>
  <c r="L386" i="6"/>
  <c r="L380" i="6"/>
  <c r="L368" i="6"/>
  <c r="L390" i="6"/>
  <c r="L384" i="6"/>
  <c r="L378" i="6"/>
  <c r="L370" i="6"/>
  <c r="L369" i="6"/>
  <c r="L367" i="6"/>
  <c r="L388" i="6"/>
  <c r="L382" i="6"/>
  <c r="L372" i="6"/>
  <c r="L371" i="6"/>
  <c r="L374" i="6"/>
  <c r="L376" i="6"/>
  <c r="L366" i="6"/>
  <c r="E8" i="6"/>
  <c r="D8" i="6"/>
  <c r="C8" i="6"/>
  <c r="E44" i="6"/>
  <c r="D44" i="6"/>
  <c r="C44" i="6"/>
  <c r="E80" i="6"/>
  <c r="D80" i="6"/>
  <c r="C80" i="6"/>
  <c r="E116" i="6"/>
  <c r="D116" i="6"/>
  <c r="C116" i="6"/>
  <c r="C153" i="6"/>
  <c r="E153" i="6"/>
  <c r="D153" i="6"/>
  <c r="E15" i="6"/>
  <c r="D15" i="6"/>
  <c r="C15" i="6"/>
  <c r="E51" i="6"/>
  <c r="D51" i="6"/>
  <c r="C51" i="6"/>
  <c r="E87" i="6"/>
  <c r="D87" i="6"/>
  <c r="C87" i="6"/>
  <c r="D122" i="6"/>
  <c r="E122" i="6"/>
  <c r="C122" i="6"/>
  <c r="D158" i="6"/>
  <c r="E158" i="6"/>
  <c r="C158" i="6"/>
  <c r="D189" i="6"/>
  <c r="C189" i="6"/>
  <c r="E189" i="6"/>
  <c r="E34" i="6"/>
  <c r="D34" i="6"/>
  <c r="C34" i="6"/>
  <c r="E70" i="6"/>
  <c r="D70" i="6"/>
  <c r="C70" i="6"/>
  <c r="E106" i="6"/>
  <c r="D106" i="6"/>
  <c r="C106" i="6"/>
  <c r="C137" i="6"/>
  <c r="D137" i="6"/>
  <c r="E137" i="6"/>
  <c r="E5" i="6"/>
  <c r="D5" i="6"/>
  <c r="C5" i="6"/>
  <c r="E41" i="6"/>
  <c r="D41" i="6"/>
  <c r="C41" i="6"/>
  <c r="E77" i="6"/>
  <c r="D77" i="6"/>
  <c r="C77" i="6"/>
  <c r="E113" i="6"/>
  <c r="D113" i="6"/>
  <c r="C113" i="6"/>
  <c r="D154" i="6"/>
  <c r="E154" i="6"/>
  <c r="C154" i="6"/>
  <c r="E24" i="6"/>
  <c r="C24" i="6"/>
  <c r="D24" i="6"/>
  <c r="E60" i="6"/>
  <c r="C60" i="6"/>
  <c r="D60" i="6"/>
  <c r="E96" i="6"/>
  <c r="C96" i="6"/>
  <c r="D96" i="6"/>
  <c r="C133" i="6"/>
  <c r="E133" i="6"/>
  <c r="D133" i="6"/>
  <c r="C169" i="6"/>
  <c r="E169" i="6"/>
  <c r="D169" i="6"/>
  <c r="E13" i="6"/>
  <c r="D13" i="6"/>
  <c r="C13" i="6"/>
  <c r="E49" i="6"/>
  <c r="D49" i="6"/>
  <c r="C49" i="6"/>
  <c r="E85" i="6"/>
  <c r="D85" i="6"/>
  <c r="C85" i="6"/>
  <c r="D120" i="6"/>
  <c r="E120" i="6"/>
  <c r="C120" i="6"/>
  <c r="D156" i="6"/>
  <c r="E156" i="6"/>
  <c r="C156" i="6"/>
  <c r="D205" i="6"/>
  <c r="C205" i="6"/>
  <c r="E205" i="6"/>
  <c r="D229" i="6"/>
  <c r="C229" i="6"/>
  <c r="E229" i="6"/>
  <c r="D253" i="6"/>
  <c r="C253" i="6"/>
  <c r="E253" i="6"/>
  <c r="D277" i="6"/>
  <c r="C277" i="6"/>
  <c r="E277" i="6"/>
  <c r="D301" i="6"/>
  <c r="C301" i="6"/>
  <c r="E301" i="6"/>
  <c r="D362" i="6"/>
  <c r="E362" i="6"/>
  <c r="C362" i="6"/>
  <c r="D192" i="6"/>
  <c r="E192" i="6"/>
  <c r="C192" i="6"/>
  <c r="D216" i="6"/>
  <c r="E216" i="6"/>
  <c r="C216" i="6"/>
  <c r="D240" i="6"/>
  <c r="E240" i="6"/>
  <c r="C240" i="6"/>
  <c r="D264" i="6"/>
  <c r="E264" i="6"/>
  <c r="C264" i="6"/>
  <c r="D288" i="6"/>
  <c r="E288" i="6"/>
  <c r="C288" i="6"/>
  <c r="D340" i="6"/>
  <c r="E340" i="6"/>
  <c r="C340" i="6"/>
  <c r="E179" i="6"/>
  <c r="C179" i="6"/>
  <c r="D179" i="6"/>
  <c r="E203" i="6"/>
  <c r="D203" i="6"/>
  <c r="C203" i="6"/>
  <c r="E227" i="6"/>
  <c r="D227" i="6"/>
  <c r="C227" i="6"/>
  <c r="E251" i="6"/>
  <c r="D251" i="6"/>
  <c r="C251" i="6"/>
  <c r="E275" i="6"/>
  <c r="D275" i="6"/>
  <c r="C275" i="6"/>
  <c r="E299" i="6"/>
  <c r="D299" i="6"/>
  <c r="C299" i="6"/>
  <c r="D366" i="6"/>
  <c r="E366" i="6"/>
  <c r="C366" i="6"/>
  <c r="D190" i="6"/>
  <c r="E190" i="6"/>
  <c r="C190" i="6"/>
  <c r="D214" i="6"/>
  <c r="E214" i="6"/>
  <c r="C214" i="6"/>
  <c r="D238" i="6"/>
  <c r="E238" i="6"/>
  <c r="C238" i="6"/>
  <c r="D262" i="6"/>
  <c r="E262" i="6"/>
  <c r="C262" i="6"/>
  <c r="D286" i="6"/>
  <c r="E286" i="6"/>
  <c r="C286" i="6"/>
  <c r="D338" i="6"/>
  <c r="E338" i="6"/>
  <c r="C338" i="6"/>
  <c r="C349" i="6"/>
  <c r="E349" i="6"/>
  <c r="D349" i="6"/>
  <c r="E361" i="6"/>
  <c r="C361" i="6"/>
  <c r="D361" i="6"/>
  <c r="E394" i="6"/>
  <c r="D394" i="6"/>
  <c r="C394" i="6"/>
  <c r="D436" i="6"/>
  <c r="E436" i="6"/>
  <c r="C436" i="6"/>
  <c r="D489" i="6"/>
  <c r="E489" i="6"/>
  <c r="C489" i="6"/>
  <c r="D525" i="6"/>
  <c r="E525" i="6"/>
  <c r="C525" i="6"/>
  <c r="D470" i="6"/>
  <c r="E470" i="6"/>
  <c r="C470" i="6"/>
  <c r="D506" i="6"/>
  <c r="E506" i="6"/>
  <c r="C506" i="6"/>
  <c r="D537" i="6"/>
  <c r="E537" i="6"/>
  <c r="Y537" i="6" s="1"/>
  <c r="K537" i="6" s="1"/>
  <c r="M537" i="6" s="1"/>
  <c r="C537" i="6"/>
  <c r="E408" i="6"/>
  <c r="D408" i="6"/>
  <c r="C408" i="6"/>
  <c r="D463" i="6"/>
  <c r="E463" i="6"/>
  <c r="C463" i="6"/>
  <c r="D499" i="6"/>
  <c r="E499" i="6"/>
  <c r="C499" i="6"/>
  <c r="D429" i="6"/>
  <c r="E429" i="6"/>
  <c r="C429" i="6"/>
  <c r="D474" i="6"/>
  <c r="E474" i="6"/>
  <c r="C474" i="6"/>
  <c r="D510" i="6"/>
  <c r="E510" i="6"/>
  <c r="C510" i="6"/>
  <c r="D538" i="6"/>
  <c r="E538" i="6"/>
  <c r="V538" i="6" s="1"/>
  <c r="C538" i="6"/>
  <c r="D404" i="6"/>
  <c r="C404" i="6"/>
  <c r="E404" i="6"/>
  <c r="D461" i="6"/>
  <c r="E461" i="6"/>
  <c r="C461" i="6"/>
  <c r="D497" i="6"/>
  <c r="E497" i="6"/>
  <c r="C497" i="6"/>
  <c r="D432" i="6"/>
  <c r="C432" i="6"/>
  <c r="E432" i="6"/>
  <c r="D478" i="6"/>
  <c r="E478" i="6"/>
  <c r="C478" i="6"/>
  <c r="D514" i="6"/>
  <c r="E514" i="6"/>
  <c r="C514" i="6"/>
  <c r="D430" i="6"/>
  <c r="C430" i="6"/>
  <c r="E430" i="6"/>
  <c r="D454" i="6"/>
  <c r="E454" i="6"/>
  <c r="C454" i="6"/>
  <c r="D621" i="6"/>
  <c r="E621" i="6"/>
  <c r="C621" i="6"/>
  <c r="D657" i="6"/>
  <c r="E657" i="6"/>
  <c r="C657" i="6"/>
  <c r="D693" i="6"/>
  <c r="E693" i="6"/>
  <c r="C693" i="6"/>
  <c r="D594" i="6"/>
  <c r="E594" i="6"/>
  <c r="C594" i="6"/>
  <c r="C630" i="6"/>
  <c r="E630" i="6"/>
  <c r="D630" i="6"/>
  <c r="C666" i="6"/>
  <c r="E666" i="6"/>
  <c r="D666" i="6"/>
  <c r="C702" i="6"/>
  <c r="E702" i="6"/>
  <c r="D702" i="6"/>
  <c r="D541" i="6"/>
  <c r="E541" i="6"/>
  <c r="V541" i="6" s="1"/>
  <c r="C541" i="6"/>
  <c r="D547" i="6"/>
  <c r="E547" i="6"/>
  <c r="Y547" i="6" s="1"/>
  <c r="K547" i="6" s="1"/>
  <c r="M547" i="6" s="1"/>
  <c r="P547" i="6" s="1"/>
  <c r="U547" i="6" s="1"/>
  <c r="C547" i="6"/>
  <c r="D553" i="6"/>
  <c r="E553" i="6"/>
  <c r="V553" i="6" s="1"/>
  <c r="C553" i="6"/>
  <c r="D559" i="6"/>
  <c r="E559" i="6"/>
  <c r="V559" i="6" s="1"/>
  <c r="C559" i="6"/>
  <c r="D565" i="6"/>
  <c r="E565" i="6"/>
  <c r="C565" i="6"/>
  <c r="D571" i="6"/>
  <c r="E571" i="6"/>
  <c r="C571" i="6"/>
  <c r="D577" i="6"/>
  <c r="E577" i="6"/>
  <c r="C577" i="6"/>
  <c r="D583" i="6"/>
  <c r="E583" i="6"/>
  <c r="C583" i="6"/>
  <c r="D589" i="6"/>
  <c r="E589" i="6"/>
  <c r="C589" i="6"/>
  <c r="D605" i="6"/>
  <c r="E605" i="6"/>
  <c r="C605" i="6"/>
  <c r="D641" i="6"/>
  <c r="E641" i="6"/>
  <c r="C641" i="6"/>
  <c r="D677" i="6"/>
  <c r="E677" i="6"/>
  <c r="C677" i="6"/>
  <c r="D713" i="6"/>
  <c r="E713" i="6"/>
  <c r="C713" i="6"/>
  <c r="C620" i="6"/>
  <c r="E620" i="6"/>
  <c r="D620" i="6"/>
  <c r="C656" i="6"/>
  <c r="E656" i="6"/>
  <c r="D656" i="6"/>
  <c r="C692" i="6"/>
  <c r="E692" i="6"/>
  <c r="D692" i="6"/>
  <c r="C726" i="6"/>
  <c r="E726" i="6"/>
  <c r="D726" i="6"/>
  <c r="C375" i="6"/>
  <c r="E375" i="6"/>
  <c r="D375" i="6"/>
  <c r="C387" i="6"/>
  <c r="E387" i="6"/>
  <c r="D387" i="6"/>
  <c r="C399" i="6"/>
  <c r="E399" i="6"/>
  <c r="D399" i="6"/>
  <c r="C411" i="6"/>
  <c r="E411" i="6"/>
  <c r="D411" i="6"/>
  <c r="C423" i="6"/>
  <c r="E423" i="6"/>
  <c r="D423" i="6"/>
  <c r="E443" i="6"/>
  <c r="D443" i="6"/>
  <c r="C443" i="6"/>
  <c r="D601" i="6"/>
  <c r="E601" i="6"/>
  <c r="C601" i="6"/>
  <c r="D637" i="6"/>
  <c r="E637" i="6"/>
  <c r="C637" i="6"/>
  <c r="D673" i="6"/>
  <c r="E673" i="6"/>
  <c r="C673" i="6"/>
  <c r="D709" i="6"/>
  <c r="E709" i="6"/>
  <c r="C709" i="6"/>
  <c r="C604" i="6"/>
  <c r="E604" i="6"/>
  <c r="D604" i="6"/>
  <c r="C640" i="6"/>
  <c r="E640" i="6"/>
  <c r="D640" i="6"/>
  <c r="C676" i="6"/>
  <c r="E676" i="6"/>
  <c r="D676" i="6"/>
  <c r="C712" i="6"/>
  <c r="E712" i="6"/>
  <c r="D712" i="6"/>
  <c r="D740" i="6"/>
  <c r="C740" i="6"/>
  <c r="E740" i="6"/>
  <c r="E774" i="6"/>
  <c r="C774" i="6"/>
  <c r="D774" i="6"/>
  <c r="E767" i="6"/>
  <c r="D767" i="6"/>
  <c r="C767" i="6"/>
  <c r="D735" i="6"/>
  <c r="E735" i="6"/>
  <c r="C735" i="6"/>
  <c r="E753" i="6"/>
  <c r="D753" i="6"/>
  <c r="C753" i="6"/>
  <c r="E742" i="6"/>
  <c r="D742" i="6"/>
  <c r="C742" i="6"/>
  <c r="E768" i="6"/>
  <c r="D768" i="6"/>
  <c r="C768" i="6"/>
  <c r="E793" i="6"/>
  <c r="D793" i="6"/>
  <c r="C793" i="6"/>
  <c r="E766" i="6"/>
  <c r="D766" i="6"/>
  <c r="C766" i="6"/>
  <c r="D737" i="6"/>
  <c r="E737" i="6"/>
  <c r="C737" i="6"/>
  <c r="E776" i="6"/>
  <c r="D776" i="6"/>
  <c r="C776" i="6"/>
  <c r="E868" i="6"/>
  <c r="D868" i="6"/>
  <c r="C868" i="6"/>
  <c r="D930" i="6"/>
  <c r="E930" i="6"/>
  <c r="C930" i="6"/>
  <c r="D966" i="6"/>
  <c r="E966" i="6"/>
  <c r="C966" i="6"/>
  <c r="E890" i="6"/>
  <c r="D890" i="6"/>
  <c r="C890" i="6"/>
  <c r="D929" i="6"/>
  <c r="E929" i="6"/>
  <c r="C929" i="6"/>
  <c r="D965" i="6"/>
  <c r="E965" i="6"/>
  <c r="C965" i="6"/>
  <c r="E801" i="6"/>
  <c r="D801" i="6"/>
  <c r="C801" i="6"/>
  <c r="D818" i="6"/>
  <c r="E818" i="6"/>
  <c r="C818" i="6"/>
  <c r="D842" i="6"/>
  <c r="E842" i="6"/>
  <c r="C842" i="6"/>
  <c r="C896" i="6"/>
  <c r="E896" i="6"/>
  <c r="D896" i="6"/>
  <c r="D934" i="6"/>
  <c r="E934" i="6"/>
  <c r="C934" i="6"/>
  <c r="D970" i="6"/>
  <c r="E970" i="6"/>
  <c r="C970" i="6"/>
  <c r="E825" i="6"/>
  <c r="D825" i="6"/>
  <c r="C825" i="6"/>
  <c r="D860" i="6"/>
  <c r="E860" i="6"/>
  <c r="C860" i="6"/>
  <c r="D915" i="6"/>
  <c r="E915" i="6"/>
  <c r="C915" i="6"/>
  <c r="D951" i="6"/>
  <c r="E951" i="6"/>
  <c r="C951" i="6"/>
  <c r="C1035" i="6"/>
  <c r="E1035" i="6"/>
  <c r="D1035" i="6"/>
  <c r="C908" i="6"/>
  <c r="E908" i="6"/>
  <c r="D908" i="6"/>
  <c r="D944" i="6"/>
  <c r="E944" i="6"/>
  <c r="C944" i="6"/>
  <c r="C782" i="6"/>
  <c r="E782" i="6"/>
  <c r="D782" i="6"/>
  <c r="C794" i="6"/>
  <c r="E794" i="6"/>
  <c r="D794" i="6"/>
  <c r="C806" i="6"/>
  <c r="E806" i="6"/>
  <c r="D806" i="6"/>
  <c r="D828" i="6"/>
  <c r="E828" i="6"/>
  <c r="C828" i="6"/>
  <c r="D852" i="6"/>
  <c r="E852" i="6"/>
  <c r="C852" i="6"/>
  <c r="D931" i="6"/>
  <c r="E931" i="6"/>
  <c r="C931" i="6"/>
  <c r="D967" i="6"/>
  <c r="E967" i="6"/>
  <c r="C967" i="6"/>
  <c r="D903" i="6"/>
  <c r="C903" i="6"/>
  <c r="E903" i="6"/>
  <c r="E898" i="6"/>
  <c r="D898" i="6"/>
  <c r="C898" i="6"/>
  <c r="C855" i="6"/>
  <c r="E855" i="6"/>
  <c r="D855" i="6"/>
  <c r="C867" i="6"/>
  <c r="E867" i="6"/>
  <c r="D867" i="6"/>
  <c r="C879" i="6"/>
  <c r="E879" i="6"/>
  <c r="D879" i="6"/>
  <c r="D1004" i="6"/>
  <c r="E1004" i="6"/>
  <c r="C1004" i="6"/>
  <c r="D981" i="6"/>
  <c r="E981" i="6"/>
  <c r="C981" i="6"/>
  <c r="D987" i="6"/>
  <c r="E987" i="6"/>
  <c r="C987" i="6"/>
  <c r="D993" i="6"/>
  <c r="E993" i="6"/>
  <c r="C993" i="6"/>
  <c r="D999" i="6"/>
  <c r="E999" i="6"/>
  <c r="C999" i="6"/>
  <c r="D1077" i="6"/>
  <c r="C1077" i="6"/>
  <c r="E1077" i="6"/>
  <c r="E1019" i="6"/>
  <c r="C1019" i="6"/>
  <c r="D1019" i="6"/>
  <c r="C1057" i="6"/>
  <c r="E1057" i="6"/>
  <c r="D1057" i="6"/>
  <c r="E1018" i="6"/>
  <c r="C1018" i="6"/>
  <c r="D1018" i="6"/>
  <c r="D1114" i="6"/>
  <c r="E1114" i="6"/>
  <c r="C1114" i="6"/>
  <c r="E1028" i="6"/>
  <c r="C1028" i="6"/>
  <c r="D1028" i="6"/>
  <c r="E1103" i="6"/>
  <c r="D1103" i="6"/>
  <c r="C1103" i="6"/>
  <c r="E1033" i="6"/>
  <c r="C1033" i="6"/>
  <c r="D1033" i="6"/>
  <c r="D1085" i="6"/>
  <c r="C1085" i="6"/>
  <c r="E1085" i="6"/>
  <c r="C1013" i="6"/>
  <c r="E1013" i="6"/>
  <c r="D1013" i="6"/>
  <c r="E1045" i="6"/>
  <c r="D1045" i="6"/>
  <c r="C1045" i="6"/>
  <c r="D1067" i="6"/>
  <c r="C1067" i="6"/>
  <c r="E1067" i="6"/>
  <c r="D1104" i="6"/>
  <c r="E1104" i="6"/>
  <c r="C1104" i="6"/>
  <c r="D1144" i="6"/>
  <c r="C1144" i="6"/>
  <c r="E1144" i="6"/>
  <c r="D1064" i="6"/>
  <c r="E1064" i="6"/>
  <c r="C1064" i="6"/>
  <c r="D1088" i="6"/>
  <c r="E1088" i="6"/>
  <c r="C1088" i="6"/>
  <c r="E1119" i="6"/>
  <c r="D1119" i="6"/>
  <c r="C1119" i="6"/>
  <c r="E1075" i="6"/>
  <c r="D1075" i="6"/>
  <c r="C1075" i="6"/>
  <c r="D1108" i="6"/>
  <c r="E1108" i="6"/>
  <c r="C1108" i="6"/>
  <c r="D1140" i="6"/>
  <c r="E1140" i="6"/>
  <c r="C1140" i="6"/>
  <c r="C1189" i="6"/>
  <c r="D1189" i="6"/>
  <c r="E1189" i="6"/>
  <c r="D1110" i="6"/>
  <c r="C1110" i="6"/>
  <c r="E1110" i="6"/>
  <c r="D1150" i="6"/>
  <c r="E1150" i="6"/>
  <c r="C1150" i="6"/>
  <c r="D1074" i="6"/>
  <c r="E1074" i="6"/>
  <c r="C1074" i="6"/>
  <c r="E1101" i="6"/>
  <c r="D1101" i="6"/>
  <c r="C1101" i="6"/>
  <c r="E1137" i="6"/>
  <c r="D1137" i="6"/>
  <c r="C1137" i="6"/>
  <c r="D1204" i="6"/>
  <c r="E1204" i="6"/>
  <c r="C1204" i="6"/>
  <c r="E1149" i="6"/>
  <c r="C1149" i="6"/>
  <c r="D1149" i="6"/>
  <c r="D1170" i="6"/>
  <c r="C1170" i="6"/>
  <c r="E1170" i="6"/>
  <c r="D1194" i="6"/>
  <c r="E1194" i="6"/>
  <c r="C1194" i="6"/>
  <c r="C1209" i="6"/>
  <c r="E1209" i="6"/>
  <c r="D1209" i="6"/>
  <c r="D1260" i="6"/>
  <c r="C1260" i="6"/>
  <c r="E1260" i="6"/>
  <c r="D1278" i="6"/>
  <c r="C1278" i="6"/>
  <c r="E1278" i="6"/>
  <c r="D1212" i="6"/>
  <c r="E1212" i="6"/>
  <c r="C1212" i="6"/>
  <c r="D1259" i="6"/>
  <c r="C1259" i="6"/>
  <c r="E1259" i="6"/>
  <c r="D1277" i="6"/>
  <c r="C1277" i="6"/>
  <c r="E1277" i="6"/>
  <c r="E1163" i="6"/>
  <c r="C1163" i="6"/>
  <c r="D1163" i="6"/>
  <c r="E1187" i="6"/>
  <c r="C1187" i="6"/>
  <c r="D1187" i="6"/>
  <c r="E1211" i="6"/>
  <c r="D1211" i="6"/>
  <c r="C1211" i="6"/>
  <c r="D1252" i="6"/>
  <c r="C1252" i="6"/>
  <c r="E1252" i="6"/>
  <c r="D1270" i="6"/>
  <c r="C1270" i="6"/>
  <c r="E1270" i="6"/>
  <c r="E1243" i="6"/>
  <c r="C1243" i="6"/>
  <c r="D1243" i="6"/>
  <c r="D1290" i="6"/>
  <c r="C1290" i="6"/>
  <c r="E1290" i="6"/>
  <c r="D1328" i="6"/>
  <c r="C1328" i="6"/>
  <c r="E1328" i="6"/>
  <c r="E1223" i="6"/>
  <c r="C1223" i="6"/>
  <c r="D1223" i="6"/>
  <c r="E1235" i="6"/>
  <c r="C1235" i="6"/>
  <c r="D1235" i="6"/>
  <c r="D1317" i="6"/>
  <c r="C1317" i="6"/>
  <c r="E1317" i="6"/>
  <c r="D1294" i="6"/>
  <c r="C1294" i="6"/>
  <c r="E1294" i="6"/>
  <c r="D1312" i="6"/>
  <c r="C1312" i="6"/>
  <c r="E1312" i="6"/>
  <c r="D1348" i="6"/>
  <c r="C1348" i="6"/>
  <c r="E1348" i="6"/>
  <c r="D1331" i="6"/>
  <c r="C1331" i="6"/>
  <c r="E1331" i="6"/>
  <c r="C1224" i="6"/>
  <c r="E1224" i="6"/>
  <c r="D1224" i="6"/>
  <c r="C1236" i="6"/>
  <c r="E1236" i="6"/>
  <c r="D1236" i="6"/>
  <c r="D1320" i="6"/>
  <c r="C1320" i="6"/>
  <c r="E1320" i="6"/>
  <c r="D1293" i="6"/>
  <c r="C1293" i="6"/>
  <c r="E1293" i="6"/>
  <c r="D1309" i="6"/>
  <c r="C1309" i="6"/>
  <c r="E1309" i="6"/>
  <c r="D1345" i="6"/>
  <c r="C1345" i="6"/>
  <c r="E1345" i="6"/>
  <c r="E1374" i="6"/>
  <c r="D1374" i="6"/>
  <c r="C1374" i="6"/>
  <c r="E1354" i="6"/>
  <c r="D1354" i="6"/>
  <c r="C1354" i="6"/>
  <c r="E1366" i="6"/>
  <c r="D1366" i="6"/>
  <c r="C1366" i="6"/>
  <c r="C1421" i="6"/>
  <c r="E1421" i="6"/>
  <c r="D1421" i="6"/>
  <c r="E1376" i="6"/>
  <c r="D1376" i="6"/>
  <c r="C1376" i="6"/>
  <c r="C1365" i="6"/>
  <c r="D1365" i="6"/>
  <c r="E1365" i="6"/>
  <c r="C1375" i="6"/>
  <c r="E1375" i="6"/>
  <c r="D1375" i="6"/>
  <c r="C1387" i="6"/>
  <c r="E1387" i="6"/>
  <c r="D1387" i="6"/>
  <c r="E1398" i="6"/>
  <c r="D1398" i="6"/>
  <c r="C1398" i="6"/>
  <c r="C1427" i="6"/>
  <c r="E1427" i="6"/>
  <c r="D1427" i="6"/>
  <c r="E1405" i="6"/>
  <c r="D1405" i="6"/>
  <c r="C1405" i="6"/>
  <c r="D1410" i="6"/>
  <c r="E1410" i="6"/>
  <c r="C1410" i="6"/>
  <c r="C1441" i="6"/>
  <c r="D1441" i="6"/>
  <c r="E1441" i="6"/>
  <c r="C1453" i="6"/>
  <c r="D1453" i="6"/>
  <c r="E1453" i="6"/>
  <c r="D1426" i="6"/>
  <c r="E1426" i="6"/>
  <c r="C1426" i="6"/>
  <c r="D1462" i="6"/>
  <c r="E1462" i="6"/>
  <c r="C1462" i="6"/>
  <c r="C1477" i="6"/>
  <c r="E1477" i="6"/>
  <c r="D1477" i="6"/>
  <c r="D1452" i="6"/>
  <c r="E1452" i="6"/>
  <c r="C1452" i="6"/>
  <c r="D1496" i="6"/>
  <c r="E1496" i="6"/>
  <c r="C1496" i="6"/>
  <c r="D1424" i="6"/>
  <c r="E1424" i="6"/>
  <c r="C1424" i="6"/>
  <c r="D1460" i="6"/>
  <c r="E1460" i="6"/>
  <c r="C1460" i="6"/>
  <c r="C1469" i="6"/>
  <c r="E1469" i="6"/>
  <c r="D1469" i="6"/>
  <c r="C1503" i="6"/>
  <c r="E1503" i="6"/>
  <c r="D1503" i="6"/>
  <c r="D1514" i="6"/>
  <c r="E1514" i="6"/>
  <c r="C1514" i="6"/>
  <c r="C1495" i="6"/>
  <c r="D1495" i="6"/>
  <c r="E1495" i="6"/>
  <c r="D1508" i="6"/>
  <c r="E1508" i="6"/>
  <c r="C1508" i="6"/>
  <c r="D1518" i="6"/>
  <c r="E1518" i="6"/>
  <c r="C1518" i="6"/>
  <c r="E1527" i="6"/>
  <c r="D1527" i="6"/>
  <c r="C1527" i="6"/>
  <c r="C1557" i="6"/>
  <c r="E1557" i="6"/>
  <c r="D1557" i="6"/>
  <c r="E1547" i="6"/>
  <c r="D1547" i="6"/>
  <c r="C1547" i="6"/>
  <c r="D1548" i="6"/>
  <c r="E1548" i="6"/>
  <c r="C1548" i="6"/>
  <c r="D1544" i="6"/>
  <c r="C1544" i="6"/>
  <c r="E1544" i="6"/>
  <c r="D1516" i="6"/>
  <c r="C1516" i="6"/>
  <c r="E1516" i="6"/>
  <c r="D1546" i="6"/>
  <c r="E1546" i="6"/>
  <c r="C1546" i="6"/>
  <c r="C1567" i="6"/>
  <c r="D1567" i="6"/>
  <c r="E1567" i="6"/>
  <c r="D1574" i="6"/>
  <c r="C1574" i="6"/>
  <c r="E1574" i="6"/>
  <c r="E1596" i="6"/>
  <c r="D1596" i="6"/>
  <c r="C1596" i="6"/>
  <c r="D1616" i="6"/>
  <c r="C1616" i="6"/>
  <c r="E1616" i="6"/>
  <c r="D1609" i="6"/>
  <c r="C1609" i="6"/>
  <c r="E1609" i="6"/>
  <c r="D1608" i="6"/>
  <c r="C1608" i="6"/>
  <c r="E1608" i="6"/>
  <c r="C1566" i="6"/>
  <c r="D1566" i="6"/>
  <c r="E1566" i="6"/>
  <c r="D1577" i="6"/>
  <c r="E1577" i="6"/>
  <c r="C1577" i="6"/>
  <c r="D1619" i="6"/>
  <c r="C1619" i="6"/>
  <c r="E1619" i="6"/>
  <c r="E1592" i="6"/>
  <c r="D1592" i="6"/>
  <c r="C1592" i="6"/>
  <c r="D1617" i="6"/>
  <c r="C1617" i="6"/>
  <c r="E1617" i="6"/>
  <c r="D1602" i="6"/>
  <c r="E1602" i="6"/>
  <c r="C1602" i="6"/>
  <c r="E322" i="6"/>
  <c r="D322" i="6"/>
  <c r="C322" i="6"/>
  <c r="D317" i="6"/>
  <c r="C317" i="6"/>
  <c r="E317" i="6"/>
  <c r="D330" i="6"/>
  <c r="E330" i="6"/>
  <c r="C330" i="6"/>
  <c r="E324" i="6"/>
  <c r="D324" i="6"/>
  <c r="C324" i="6"/>
  <c r="AD7" i="6"/>
  <c r="AD43" i="6"/>
  <c r="AD79" i="6"/>
  <c r="AD115" i="6"/>
  <c r="AD32" i="6"/>
  <c r="AD68" i="6"/>
  <c r="AD104" i="6"/>
  <c r="AD21" i="6"/>
  <c r="AD57" i="6"/>
  <c r="AD93" i="6"/>
  <c r="AD10" i="6"/>
  <c r="AD46" i="6"/>
  <c r="AD82" i="6"/>
  <c r="AD118" i="6"/>
  <c r="AD35" i="6"/>
  <c r="AD71" i="6"/>
  <c r="AD107" i="6"/>
  <c r="AD30" i="6"/>
  <c r="AD66" i="6"/>
  <c r="AD102" i="6"/>
  <c r="AD125" i="6"/>
  <c r="AD149" i="6"/>
  <c r="AD173" i="6"/>
  <c r="AD197" i="6"/>
  <c r="AD221" i="6"/>
  <c r="AD245" i="6"/>
  <c r="AD269" i="6"/>
  <c r="AD293" i="6"/>
  <c r="AD345" i="6"/>
  <c r="AD347" i="6"/>
  <c r="AD131" i="6"/>
  <c r="AD155" i="6"/>
  <c r="AD179" i="6"/>
  <c r="AD203" i="6"/>
  <c r="AD227" i="6"/>
  <c r="AD251" i="6"/>
  <c r="AD275" i="6"/>
  <c r="AD299" i="6"/>
  <c r="AD359" i="6"/>
  <c r="AD382" i="6"/>
  <c r="AD400" i="6"/>
  <c r="AD418" i="6"/>
  <c r="AD372" i="6"/>
  <c r="AD385" i="6"/>
  <c r="AD403" i="6"/>
  <c r="AD421" i="6"/>
  <c r="AD124" i="6"/>
  <c r="AD136" i="6"/>
  <c r="AD148" i="6"/>
  <c r="AD160" i="6"/>
  <c r="AD172" i="6"/>
  <c r="AD184" i="6"/>
  <c r="AD196" i="6"/>
  <c r="AD208" i="6"/>
  <c r="AD220" i="6"/>
  <c r="AD232" i="6"/>
  <c r="AD244" i="6"/>
  <c r="AD256" i="6"/>
  <c r="AD268" i="6"/>
  <c r="AD280" i="6"/>
  <c r="AD292" i="6"/>
  <c r="AD304" i="6"/>
  <c r="AD344" i="6"/>
  <c r="AD356" i="6"/>
  <c r="AD369" i="6"/>
  <c r="AD381" i="6"/>
  <c r="AD399" i="6"/>
  <c r="AD417" i="6"/>
  <c r="AD439" i="6"/>
  <c r="AD764" i="6"/>
  <c r="AD434" i="6"/>
  <c r="AD446" i="6"/>
  <c r="AD458" i="6"/>
  <c r="AD470" i="6"/>
  <c r="AD482" i="6"/>
  <c r="AD494" i="6"/>
  <c r="AD506" i="6"/>
  <c r="AD518" i="6"/>
  <c r="AD530" i="6"/>
  <c r="AD542" i="6"/>
  <c r="AD554" i="6"/>
  <c r="AD566" i="6"/>
  <c r="AD578" i="6"/>
  <c r="AD590" i="6"/>
  <c r="AD612" i="6"/>
  <c r="AD636" i="6"/>
  <c r="AD660" i="6"/>
  <c r="AD684" i="6"/>
  <c r="AD708" i="6"/>
  <c r="AD732" i="6"/>
  <c r="AD774" i="6"/>
  <c r="AD760" i="6"/>
  <c r="AD802" i="6"/>
  <c r="AD471" i="6"/>
  <c r="AD483" i="6"/>
  <c r="AD495" i="6"/>
  <c r="AD507" i="6"/>
  <c r="AD519" i="6"/>
  <c r="AD531" i="6"/>
  <c r="AD543" i="6"/>
  <c r="AD555" i="6"/>
  <c r="AD567" i="6"/>
  <c r="AD579" i="6"/>
  <c r="AD591" i="6"/>
  <c r="AD610" i="6"/>
  <c r="AD634" i="6"/>
  <c r="AD658" i="6"/>
  <c r="AD682" i="6"/>
  <c r="AD706" i="6"/>
  <c r="AD730" i="6"/>
  <c r="AD756" i="6"/>
  <c r="AD804" i="6"/>
  <c r="AD873" i="6"/>
  <c r="AD827" i="6"/>
  <c r="AD857" i="6"/>
  <c r="AD892" i="6"/>
  <c r="AD605" i="6"/>
  <c r="AD617" i="6"/>
  <c r="AD629" i="6"/>
  <c r="AD641" i="6"/>
  <c r="AD653" i="6"/>
  <c r="AD665" i="6"/>
  <c r="AD677" i="6"/>
  <c r="AD689" i="6"/>
  <c r="AD701" i="6"/>
  <c r="AD713" i="6"/>
  <c r="AD725" i="6"/>
  <c r="AD737" i="6"/>
  <c r="AD749" i="6"/>
  <c r="AD761" i="6"/>
  <c r="AD773" i="6"/>
  <c r="AD785" i="6"/>
  <c r="AD797" i="6"/>
  <c r="AD849" i="6"/>
  <c r="AD813" i="6"/>
  <c r="AD837" i="6"/>
  <c r="AD877" i="6"/>
  <c r="AD904" i="6"/>
  <c r="AD818" i="6"/>
  <c r="AD830" i="6"/>
  <c r="AD842" i="6"/>
  <c r="AD854" i="6"/>
  <c r="AD866" i="6"/>
  <c r="AD878" i="6"/>
  <c r="AD890" i="6"/>
  <c r="AD894" i="6"/>
  <c r="AD1036" i="6"/>
  <c r="AD899" i="6"/>
  <c r="AD911" i="6"/>
  <c r="AD923" i="6"/>
  <c r="AD935" i="6"/>
  <c r="AD947" i="6"/>
  <c r="AD959" i="6"/>
  <c r="AD971" i="6"/>
  <c r="AD983" i="6"/>
  <c r="AD995" i="6"/>
  <c r="AD1007" i="6"/>
  <c r="AD1026" i="6"/>
  <c r="AD1139" i="6"/>
  <c r="AD1052" i="6"/>
  <c r="AD916" i="6"/>
  <c r="AD928" i="6"/>
  <c r="AD940" i="6"/>
  <c r="AD952" i="6"/>
  <c r="AD964" i="6"/>
  <c r="AD976" i="6"/>
  <c r="AD988" i="6"/>
  <c r="AD1000" i="6"/>
  <c r="AD1012" i="6"/>
  <c r="AD1048" i="6"/>
  <c r="AD1043" i="6"/>
  <c r="AD1038" i="6"/>
  <c r="AD1061" i="6"/>
  <c r="AD1085" i="6"/>
  <c r="AD1149" i="6"/>
  <c r="AD1147" i="6"/>
  <c r="AD1055" i="6"/>
  <c r="AD1079" i="6"/>
  <c r="AD1133" i="6"/>
  <c r="AD1135" i="6"/>
  <c r="AD1165" i="6"/>
  <c r="AD1189" i="6"/>
  <c r="AD1224" i="6"/>
  <c r="AD1058" i="6"/>
  <c r="AD1070" i="6"/>
  <c r="AD1082" i="6"/>
  <c r="AD1094" i="6"/>
  <c r="AD1106" i="6"/>
  <c r="AD1118" i="6"/>
  <c r="AD1130" i="6"/>
  <c r="AD1142" i="6"/>
  <c r="AD1221" i="6"/>
  <c r="AD1175" i="6"/>
  <c r="AD1199" i="6"/>
  <c r="AD1223" i="6"/>
  <c r="AD1156" i="6"/>
  <c r="AD1168" i="6"/>
  <c r="AD1180" i="6"/>
  <c r="AD1192" i="6"/>
  <c r="AD1204" i="6"/>
  <c r="AD1216" i="6"/>
  <c r="AD1220" i="6"/>
  <c r="AD1237" i="6"/>
  <c r="AD1253" i="6"/>
  <c r="AD1265" i="6"/>
  <c r="AD1277" i="6"/>
  <c r="AD1289" i="6"/>
  <c r="AD1301" i="6"/>
  <c r="AD1313" i="6"/>
  <c r="AD1325" i="6"/>
  <c r="AD1337" i="6"/>
  <c r="AD1349" i="6"/>
  <c r="AD1361" i="6"/>
  <c r="AD1374" i="6"/>
  <c r="AD1396" i="6"/>
  <c r="AD1252" i="6"/>
  <c r="AD1264" i="6"/>
  <c r="AD1276" i="6"/>
  <c r="AD1288" i="6"/>
  <c r="AD1300" i="6"/>
  <c r="AD1312" i="6"/>
  <c r="AD1324" i="6"/>
  <c r="AD1336" i="6"/>
  <c r="AD1348" i="6"/>
  <c r="AD1360" i="6"/>
  <c r="AD1372" i="6"/>
  <c r="AD1388" i="6"/>
  <c r="AD1382" i="6"/>
  <c r="AD1389" i="6"/>
  <c r="AD1409" i="6"/>
  <c r="AD1433" i="6"/>
  <c r="AD1457" i="6"/>
  <c r="AD1481" i="6"/>
  <c r="AD1415" i="6"/>
  <c r="AD1439" i="6"/>
  <c r="AD1463" i="6"/>
  <c r="AD1487" i="6"/>
  <c r="AD1406" i="6"/>
  <c r="AD1418" i="6"/>
  <c r="AD1430" i="6"/>
  <c r="AD1442" i="6"/>
  <c r="AD1454" i="6"/>
  <c r="AD1466" i="6"/>
  <c r="AD1478" i="6"/>
  <c r="AD1490" i="6"/>
  <c r="AD1513" i="6"/>
  <c r="AD1557" i="6"/>
  <c r="AD1525" i="6"/>
  <c r="AD1515" i="6"/>
  <c r="AD1539" i="6"/>
  <c r="AD1559" i="6"/>
  <c r="AD1502" i="6"/>
  <c r="AD1514" i="6"/>
  <c r="AD1526" i="6"/>
  <c r="AD1538" i="6"/>
  <c r="AD1550" i="6"/>
  <c r="AD1567" i="6"/>
  <c r="AD1580" i="6"/>
  <c r="AD1570" i="6"/>
  <c r="AD1596" i="6"/>
  <c r="AD1577" i="6"/>
  <c r="AD1589" i="6"/>
  <c r="AD1603" i="6"/>
  <c r="AD1610" i="6"/>
  <c r="AD1622" i="6"/>
  <c r="AD324" i="6"/>
  <c r="AD1613" i="6"/>
  <c r="AD1625" i="6"/>
  <c r="AD327" i="6"/>
  <c r="AD325" i="6"/>
  <c r="AD330" i="6"/>
  <c r="L1457" i="6"/>
  <c r="L1455" i="6"/>
  <c r="L1453" i="6"/>
  <c r="L1451" i="6"/>
  <c r="L1449" i="6"/>
  <c r="L1447" i="6"/>
  <c r="L1445" i="6"/>
  <c r="L1443" i="6"/>
  <c r="L1441" i="6"/>
  <c r="L1439" i="6"/>
  <c r="L1437" i="6"/>
  <c r="L1435" i="6"/>
  <c r="L1430" i="6"/>
  <c r="L1432" i="6"/>
  <c r="L1431" i="6"/>
  <c r="L1456" i="6"/>
  <c r="L1454" i="6"/>
  <c r="L1452" i="6"/>
  <c r="L1450" i="6"/>
  <c r="L1448" i="6"/>
  <c r="L1446" i="6"/>
  <c r="L1444" i="6"/>
  <c r="L1442" i="6"/>
  <c r="L1440" i="6"/>
  <c r="L1438" i="6"/>
  <c r="L1436" i="6"/>
  <c r="L1433" i="6"/>
  <c r="L1434" i="6"/>
  <c r="L1429" i="6"/>
  <c r="L1421" i="6"/>
  <c r="L1420" i="6"/>
  <c r="L1423" i="6"/>
  <c r="L1422" i="6"/>
  <c r="L1415" i="6"/>
  <c r="L1412" i="6"/>
  <c r="L1409" i="6"/>
  <c r="L1406" i="6"/>
  <c r="L1404" i="6"/>
  <c r="L1424" i="6"/>
  <c r="L1426" i="6"/>
  <c r="L1425" i="6"/>
  <c r="L1418" i="6"/>
  <c r="L1416" i="6"/>
  <c r="L1413" i="6"/>
  <c r="L1410" i="6"/>
  <c r="L1407" i="6"/>
  <c r="L1402" i="6"/>
  <c r="L1427" i="6"/>
  <c r="L1417" i="6"/>
  <c r="L1414" i="6"/>
  <c r="L1405" i="6"/>
  <c r="L1411" i="6"/>
  <c r="L1428" i="6"/>
  <c r="L1419" i="6"/>
  <c r="L1408" i="6"/>
  <c r="L1403" i="6"/>
  <c r="L1062" i="6"/>
  <c r="L1052" i="6"/>
  <c r="L1053" i="6"/>
  <c r="L1349" i="6"/>
  <c r="L1357" i="6"/>
  <c r="L1353" i="6"/>
  <c r="L1358" i="6"/>
  <c r="L1373" i="6"/>
  <c r="L512" i="6"/>
  <c r="L517" i="6"/>
  <c r="L528" i="6"/>
  <c r="L508" i="6"/>
  <c r="L1542" i="6"/>
  <c r="L1543" i="6"/>
  <c r="L1545" i="6"/>
  <c r="L1567" i="6"/>
  <c r="L1563" i="6"/>
  <c r="E14" i="6"/>
  <c r="D14" i="6"/>
  <c r="C14" i="6"/>
  <c r="E50" i="6"/>
  <c r="D50" i="6"/>
  <c r="C50" i="6"/>
  <c r="E86" i="6"/>
  <c r="D86" i="6"/>
  <c r="C86" i="6"/>
  <c r="C123" i="6"/>
  <c r="E123" i="6"/>
  <c r="D123" i="6"/>
  <c r="C159" i="6"/>
  <c r="E159" i="6"/>
  <c r="D159" i="6"/>
  <c r="E21" i="6"/>
  <c r="D21" i="6"/>
  <c r="C21" i="6"/>
  <c r="E57" i="6"/>
  <c r="D57" i="6"/>
  <c r="C57" i="6"/>
  <c r="E93" i="6"/>
  <c r="D93" i="6"/>
  <c r="C93" i="6"/>
  <c r="D128" i="6"/>
  <c r="E128" i="6"/>
  <c r="C128" i="6"/>
  <c r="D164" i="6"/>
  <c r="E164" i="6"/>
  <c r="C164" i="6"/>
  <c r="E4" i="6"/>
  <c r="D4" i="6"/>
  <c r="C4" i="6"/>
  <c r="E40" i="6"/>
  <c r="D40" i="6"/>
  <c r="C40" i="6"/>
  <c r="E76" i="6"/>
  <c r="D76" i="6"/>
  <c r="C76" i="6"/>
  <c r="E112" i="6"/>
  <c r="D112" i="6"/>
  <c r="C112" i="6"/>
  <c r="C143" i="6"/>
  <c r="D143" i="6"/>
  <c r="E143" i="6"/>
  <c r="E11" i="6"/>
  <c r="D11" i="6"/>
  <c r="C11" i="6"/>
  <c r="E47" i="6"/>
  <c r="D47" i="6"/>
  <c r="C47" i="6"/>
  <c r="E83" i="6"/>
  <c r="D83" i="6"/>
  <c r="C83" i="6"/>
  <c r="D124" i="6"/>
  <c r="E124" i="6"/>
  <c r="C124" i="6"/>
  <c r="D160" i="6"/>
  <c r="E160" i="6"/>
  <c r="C160" i="6"/>
  <c r="E30" i="6"/>
  <c r="C30" i="6"/>
  <c r="D30" i="6"/>
  <c r="E66" i="6"/>
  <c r="C66" i="6"/>
  <c r="D66" i="6"/>
  <c r="E102" i="6"/>
  <c r="C102" i="6"/>
  <c r="D102" i="6"/>
  <c r="C139" i="6"/>
  <c r="E139" i="6"/>
  <c r="D139" i="6"/>
  <c r="C173" i="6"/>
  <c r="E173" i="6"/>
  <c r="D173" i="6"/>
  <c r="E19" i="6"/>
  <c r="D19" i="6"/>
  <c r="C19" i="6"/>
  <c r="E55" i="6"/>
  <c r="D55" i="6"/>
  <c r="C55" i="6"/>
  <c r="E91" i="6"/>
  <c r="D91" i="6"/>
  <c r="C91" i="6"/>
  <c r="D126" i="6"/>
  <c r="E126" i="6"/>
  <c r="C126" i="6"/>
  <c r="D162" i="6"/>
  <c r="E162" i="6"/>
  <c r="C162" i="6"/>
  <c r="D209" i="6"/>
  <c r="C209" i="6"/>
  <c r="E209" i="6"/>
  <c r="D233" i="6"/>
  <c r="C233" i="6"/>
  <c r="E233" i="6"/>
  <c r="D257" i="6"/>
  <c r="C257" i="6"/>
  <c r="E257" i="6"/>
  <c r="D281" i="6"/>
  <c r="C281" i="6"/>
  <c r="E281" i="6"/>
  <c r="D305" i="6"/>
  <c r="C305" i="6"/>
  <c r="E305" i="6"/>
  <c r="E368" i="6"/>
  <c r="C368" i="6"/>
  <c r="D368" i="6"/>
  <c r="D196" i="6"/>
  <c r="E196" i="6"/>
  <c r="C196" i="6"/>
  <c r="D220" i="6"/>
  <c r="E220" i="6"/>
  <c r="C220" i="6"/>
  <c r="D244" i="6"/>
  <c r="E244" i="6"/>
  <c r="C244" i="6"/>
  <c r="D268" i="6"/>
  <c r="E268" i="6"/>
  <c r="C268" i="6"/>
  <c r="D292" i="6"/>
  <c r="E292" i="6"/>
  <c r="C292" i="6"/>
  <c r="D344" i="6"/>
  <c r="E344" i="6"/>
  <c r="C344" i="6"/>
  <c r="E183" i="6"/>
  <c r="C183" i="6"/>
  <c r="D183" i="6"/>
  <c r="E207" i="6"/>
  <c r="D207" i="6"/>
  <c r="C207" i="6"/>
  <c r="E231" i="6"/>
  <c r="D231" i="6"/>
  <c r="C231" i="6"/>
  <c r="E255" i="6"/>
  <c r="D255" i="6"/>
  <c r="C255" i="6"/>
  <c r="E279" i="6"/>
  <c r="D279" i="6"/>
  <c r="C279" i="6"/>
  <c r="E303" i="6"/>
  <c r="D303" i="6"/>
  <c r="C303" i="6"/>
  <c r="C372" i="6"/>
  <c r="E372" i="6"/>
  <c r="D372" i="6"/>
  <c r="D194" i="6"/>
  <c r="E194" i="6"/>
  <c r="C194" i="6"/>
  <c r="D218" i="6"/>
  <c r="E218" i="6"/>
  <c r="C218" i="6"/>
  <c r="D242" i="6"/>
  <c r="E242" i="6"/>
  <c r="C242" i="6"/>
  <c r="D266" i="6"/>
  <c r="E266" i="6"/>
  <c r="C266" i="6"/>
  <c r="D290" i="6"/>
  <c r="E290" i="6"/>
  <c r="C290" i="6"/>
  <c r="D342" i="6"/>
  <c r="E342" i="6"/>
  <c r="C342" i="6"/>
  <c r="C351" i="6"/>
  <c r="E351" i="6"/>
  <c r="D351" i="6"/>
  <c r="E363" i="6"/>
  <c r="C363" i="6"/>
  <c r="D363" i="6"/>
  <c r="E400" i="6"/>
  <c r="D400" i="6"/>
  <c r="C400" i="6"/>
  <c r="C445" i="6"/>
  <c r="D445" i="6"/>
  <c r="E445" i="6"/>
  <c r="D495" i="6"/>
  <c r="E495" i="6"/>
  <c r="C495" i="6"/>
  <c r="C596" i="6"/>
  <c r="E596" i="6"/>
  <c r="D596" i="6"/>
  <c r="D476" i="6"/>
  <c r="E476" i="6"/>
  <c r="C476" i="6"/>
  <c r="D512" i="6"/>
  <c r="E512" i="6"/>
  <c r="C512" i="6"/>
  <c r="E378" i="6"/>
  <c r="D378" i="6"/>
  <c r="C378" i="6"/>
  <c r="E414" i="6"/>
  <c r="D414" i="6"/>
  <c r="C414" i="6"/>
  <c r="D469" i="6"/>
  <c r="E469" i="6"/>
  <c r="C469" i="6"/>
  <c r="D505" i="6"/>
  <c r="E505" i="6"/>
  <c r="C505" i="6"/>
  <c r="C433" i="6"/>
  <c r="D433" i="6"/>
  <c r="E433" i="6"/>
  <c r="D480" i="6"/>
  <c r="E480" i="6"/>
  <c r="C480" i="6"/>
  <c r="D516" i="6"/>
  <c r="E516" i="6"/>
  <c r="C516" i="6"/>
  <c r="C374" i="6"/>
  <c r="E374" i="6"/>
  <c r="D374" i="6"/>
  <c r="D410" i="6"/>
  <c r="C410" i="6"/>
  <c r="E410" i="6"/>
  <c r="D467" i="6"/>
  <c r="E467" i="6"/>
  <c r="C467" i="6"/>
  <c r="D503" i="6"/>
  <c r="E503" i="6"/>
  <c r="C503" i="6"/>
  <c r="C441" i="6"/>
  <c r="D441" i="6"/>
  <c r="E441" i="6"/>
  <c r="D484" i="6"/>
  <c r="E484" i="6"/>
  <c r="C484" i="6"/>
  <c r="D520" i="6"/>
  <c r="E520" i="6"/>
  <c r="C520" i="6"/>
  <c r="D434" i="6"/>
  <c r="E434" i="6"/>
  <c r="C434" i="6"/>
  <c r="D458" i="6"/>
  <c r="E458" i="6"/>
  <c r="C458" i="6"/>
  <c r="D627" i="6"/>
  <c r="E627" i="6"/>
  <c r="C627" i="6"/>
  <c r="D663" i="6"/>
  <c r="E663" i="6"/>
  <c r="C663" i="6"/>
  <c r="D699" i="6"/>
  <c r="E699" i="6"/>
  <c r="C699" i="6"/>
  <c r="C600" i="6"/>
  <c r="E600" i="6"/>
  <c r="D600" i="6"/>
  <c r="C636" i="6"/>
  <c r="E636" i="6"/>
  <c r="D636" i="6"/>
  <c r="C672" i="6"/>
  <c r="E672" i="6"/>
  <c r="D672" i="6"/>
  <c r="C708" i="6"/>
  <c r="E708" i="6"/>
  <c r="D708" i="6"/>
  <c r="D542" i="6"/>
  <c r="E542" i="6"/>
  <c r="C542" i="6"/>
  <c r="D548" i="6"/>
  <c r="E548" i="6"/>
  <c r="C548" i="6"/>
  <c r="D554" i="6"/>
  <c r="E554" i="6"/>
  <c r="C554" i="6"/>
  <c r="D560" i="6"/>
  <c r="E560" i="6"/>
  <c r="C560" i="6"/>
  <c r="D566" i="6"/>
  <c r="E566" i="6"/>
  <c r="C566" i="6"/>
  <c r="D572" i="6"/>
  <c r="E572" i="6"/>
  <c r="C572" i="6"/>
  <c r="D578" i="6"/>
  <c r="E578" i="6"/>
  <c r="C578" i="6"/>
  <c r="D584" i="6"/>
  <c r="E584" i="6"/>
  <c r="C584" i="6"/>
  <c r="D590" i="6"/>
  <c r="E590" i="6"/>
  <c r="C590" i="6"/>
  <c r="D611" i="6"/>
  <c r="E611" i="6"/>
  <c r="C611" i="6"/>
  <c r="D647" i="6"/>
  <c r="E647" i="6"/>
  <c r="C647" i="6"/>
  <c r="D683" i="6"/>
  <c r="E683" i="6"/>
  <c r="C683" i="6"/>
  <c r="D719" i="6"/>
  <c r="E719" i="6"/>
  <c r="C719" i="6"/>
  <c r="C626" i="6"/>
  <c r="E626" i="6"/>
  <c r="D626" i="6"/>
  <c r="C662" i="6"/>
  <c r="E662" i="6"/>
  <c r="D662" i="6"/>
  <c r="C698" i="6"/>
  <c r="E698" i="6"/>
  <c r="D698" i="6"/>
  <c r="D728" i="6"/>
  <c r="C728" i="6"/>
  <c r="E728" i="6"/>
  <c r="C377" i="6"/>
  <c r="E377" i="6"/>
  <c r="D377" i="6"/>
  <c r="C389" i="6"/>
  <c r="E389" i="6"/>
  <c r="D389" i="6"/>
  <c r="C401" i="6"/>
  <c r="E401" i="6"/>
  <c r="D401" i="6"/>
  <c r="C413" i="6"/>
  <c r="E413" i="6"/>
  <c r="D413" i="6"/>
  <c r="C425" i="6"/>
  <c r="E425" i="6"/>
  <c r="D425" i="6"/>
  <c r="E447" i="6"/>
  <c r="D447" i="6"/>
  <c r="C447" i="6"/>
  <c r="D607" i="6"/>
  <c r="E607" i="6"/>
  <c r="C607" i="6"/>
  <c r="D643" i="6"/>
  <c r="E643" i="6"/>
  <c r="C643" i="6"/>
  <c r="D679" i="6"/>
  <c r="E679" i="6"/>
  <c r="C679" i="6"/>
  <c r="D715" i="6"/>
  <c r="E715" i="6"/>
  <c r="C715" i="6"/>
  <c r="C610" i="6"/>
  <c r="E610" i="6"/>
  <c r="D610" i="6"/>
  <c r="C646" i="6"/>
  <c r="E646" i="6"/>
  <c r="D646" i="6"/>
  <c r="C682" i="6"/>
  <c r="E682" i="6"/>
  <c r="D682" i="6"/>
  <c r="C718" i="6"/>
  <c r="E718" i="6"/>
  <c r="D718" i="6"/>
  <c r="D744" i="6"/>
  <c r="C744" i="6"/>
  <c r="E744" i="6"/>
  <c r="E783" i="6"/>
  <c r="D783" i="6"/>
  <c r="C783" i="6"/>
  <c r="E772" i="6"/>
  <c r="D772" i="6"/>
  <c r="C772" i="6"/>
  <c r="D739" i="6"/>
  <c r="E739" i="6"/>
  <c r="C739" i="6"/>
  <c r="E758" i="6"/>
  <c r="D758" i="6"/>
  <c r="C758" i="6"/>
  <c r="E746" i="6"/>
  <c r="D746" i="6"/>
  <c r="C746" i="6"/>
  <c r="E775" i="6"/>
  <c r="D775" i="6"/>
  <c r="C775" i="6"/>
  <c r="D815" i="6"/>
  <c r="C815" i="6"/>
  <c r="E815" i="6"/>
  <c r="E773" i="6"/>
  <c r="D773" i="6"/>
  <c r="C773" i="6"/>
  <c r="D741" i="6"/>
  <c r="E741" i="6"/>
  <c r="C741" i="6"/>
  <c r="D811" i="6"/>
  <c r="C811" i="6"/>
  <c r="E811" i="6"/>
  <c r="E880" i="6"/>
  <c r="D880" i="6"/>
  <c r="C880" i="6"/>
  <c r="D936" i="6"/>
  <c r="E936" i="6"/>
  <c r="C936" i="6"/>
  <c r="D972" i="6"/>
  <c r="E972" i="6"/>
  <c r="C972" i="6"/>
  <c r="C892" i="6"/>
  <c r="E892" i="6"/>
  <c r="D892" i="6"/>
  <c r="D935" i="6"/>
  <c r="E935" i="6"/>
  <c r="C935" i="6"/>
  <c r="D971" i="6"/>
  <c r="E971" i="6"/>
  <c r="C971" i="6"/>
  <c r="E803" i="6"/>
  <c r="D803" i="6"/>
  <c r="C803" i="6"/>
  <c r="D822" i="6"/>
  <c r="E822" i="6"/>
  <c r="C822" i="6"/>
  <c r="D846" i="6"/>
  <c r="E846" i="6"/>
  <c r="C846" i="6"/>
  <c r="D901" i="6"/>
  <c r="E901" i="6"/>
  <c r="C901" i="6"/>
  <c r="D940" i="6"/>
  <c r="E940" i="6"/>
  <c r="C940" i="6"/>
  <c r="D976" i="6"/>
  <c r="E976" i="6"/>
  <c r="C976" i="6"/>
  <c r="E829" i="6"/>
  <c r="D829" i="6"/>
  <c r="C829" i="6"/>
  <c r="E874" i="6"/>
  <c r="D874" i="6"/>
  <c r="C874" i="6"/>
  <c r="D921" i="6"/>
  <c r="E921" i="6"/>
  <c r="C921" i="6"/>
  <c r="D957" i="6"/>
  <c r="E957" i="6"/>
  <c r="C957" i="6"/>
  <c r="D850" i="6"/>
  <c r="C850" i="6"/>
  <c r="E850" i="6"/>
  <c r="D914" i="6"/>
  <c r="E914" i="6"/>
  <c r="C914" i="6"/>
  <c r="D950" i="6"/>
  <c r="E950" i="6"/>
  <c r="C950" i="6"/>
  <c r="C784" i="6"/>
  <c r="E784" i="6"/>
  <c r="D784" i="6"/>
  <c r="C796" i="6"/>
  <c r="E796" i="6"/>
  <c r="D796" i="6"/>
  <c r="C808" i="6"/>
  <c r="E808" i="6"/>
  <c r="D808" i="6"/>
  <c r="D832" i="6"/>
  <c r="E832" i="6"/>
  <c r="C832" i="6"/>
  <c r="E870" i="6"/>
  <c r="D870" i="6"/>
  <c r="C870" i="6"/>
  <c r="D937" i="6"/>
  <c r="E937" i="6"/>
  <c r="C937" i="6"/>
  <c r="D973" i="6"/>
  <c r="E973" i="6"/>
  <c r="C973" i="6"/>
  <c r="D907" i="6"/>
  <c r="E907" i="6"/>
  <c r="C907" i="6"/>
  <c r="E902" i="6"/>
  <c r="D902" i="6"/>
  <c r="C902" i="6"/>
  <c r="C857" i="6"/>
  <c r="E857" i="6"/>
  <c r="D857" i="6"/>
  <c r="C869" i="6"/>
  <c r="E869" i="6"/>
  <c r="D869" i="6"/>
  <c r="C881" i="6"/>
  <c r="E881" i="6"/>
  <c r="D881" i="6"/>
  <c r="E1007" i="6"/>
  <c r="D1007" i="6"/>
  <c r="C1007" i="6"/>
  <c r="D982" i="6"/>
  <c r="E982" i="6"/>
  <c r="C982" i="6"/>
  <c r="D988" i="6"/>
  <c r="E988" i="6"/>
  <c r="C988" i="6"/>
  <c r="D994" i="6"/>
  <c r="E994" i="6"/>
  <c r="C994" i="6"/>
  <c r="D1000" i="6"/>
  <c r="E1000" i="6"/>
  <c r="C1000" i="6"/>
  <c r="D1161" i="6"/>
  <c r="E1161" i="6"/>
  <c r="C1161" i="6"/>
  <c r="E1025" i="6"/>
  <c r="D1025" i="6"/>
  <c r="C1025" i="6"/>
  <c r="D1059" i="6"/>
  <c r="C1059" i="6"/>
  <c r="E1059" i="6"/>
  <c r="E1024" i="6"/>
  <c r="C1024" i="6"/>
  <c r="D1024" i="6"/>
  <c r="D1138" i="6"/>
  <c r="E1138" i="6"/>
  <c r="C1138" i="6"/>
  <c r="E1034" i="6"/>
  <c r="C1034" i="6"/>
  <c r="D1034" i="6"/>
  <c r="E1127" i="6"/>
  <c r="D1127" i="6"/>
  <c r="C1127" i="6"/>
  <c r="E1038" i="6"/>
  <c r="C1038" i="6"/>
  <c r="D1038" i="6"/>
  <c r="D1102" i="6"/>
  <c r="E1102" i="6"/>
  <c r="C1102" i="6"/>
  <c r="D1014" i="6"/>
  <c r="C1014" i="6"/>
  <c r="E1014" i="6"/>
  <c r="E1051" i="6"/>
  <c r="D1051" i="6"/>
  <c r="C1051" i="6"/>
  <c r="D1069" i="6"/>
  <c r="C1069" i="6"/>
  <c r="E1069" i="6"/>
  <c r="E1105" i="6"/>
  <c r="D1105" i="6"/>
  <c r="C1105" i="6"/>
  <c r="D1165" i="6"/>
  <c r="E1165" i="6"/>
  <c r="C1165" i="6"/>
  <c r="D1068" i="6"/>
  <c r="E1068" i="6"/>
  <c r="C1068" i="6"/>
  <c r="D1094" i="6"/>
  <c r="E1094" i="6"/>
  <c r="C1094" i="6"/>
  <c r="D1130" i="6"/>
  <c r="E1130" i="6"/>
  <c r="C1130" i="6"/>
  <c r="E1079" i="6"/>
  <c r="D1079" i="6"/>
  <c r="C1079" i="6"/>
  <c r="E1109" i="6"/>
  <c r="C1109" i="6"/>
  <c r="D1109" i="6"/>
  <c r="D1152" i="6"/>
  <c r="E1152" i="6"/>
  <c r="C1152" i="6"/>
  <c r="C1193" i="6"/>
  <c r="D1193" i="6"/>
  <c r="E1193" i="6"/>
  <c r="E1111" i="6"/>
  <c r="D1111" i="6"/>
  <c r="C1111" i="6"/>
  <c r="D1153" i="6"/>
  <c r="E1153" i="6"/>
  <c r="C1153" i="6"/>
  <c r="D1078" i="6"/>
  <c r="E1078" i="6"/>
  <c r="C1078" i="6"/>
  <c r="D1112" i="6"/>
  <c r="E1112" i="6"/>
  <c r="C1112" i="6"/>
  <c r="D1148" i="6"/>
  <c r="E1148" i="6"/>
  <c r="C1148" i="6"/>
  <c r="E1139" i="6"/>
  <c r="D1139" i="6"/>
  <c r="C1139" i="6"/>
  <c r="E1151" i="6"/>
  <c r="C1151" i="6"/>
  <c r="D1151" i="6"/>
  <c r="D1174" i="6"/>
  <c r="E1174" i="6"/>
  <c r="C1174" i="6"/>
  <c r="D1198" i="6"/>
  <c r="E1198" i="6"/>
  <c r="C1198" i="6"/>
  <c r="D1245" i="6"/>
  <c r="C1245" i="6"/>
  <c r="E1245" i="6"/>
  <c r="D1263" i="6"/>
  <c r="C1263" i="6"/>
  <c r="E1263" i="6"/>
  <c r="D1281" i="6"/>
  <c r="C1281" i="6"/>
  <c r="E1281" i="6"/>
  <c r="E1244" i="6"/>
  <c r="C1244" i="6"/>
  <c r="D1244" i="6"/>
  <c r="D1262" i="6"/>
  <c r="C1262" i="6"/>
  <c r="E1262" i="6"/>
  <c r="D1280" i="6"/>
  <c r="C1280" i="6"/>
  <c r="E1280" i="6"/>
  <c r="E1167" i="6"/>
  <c r="C1167" i="6"/>
  <c r="D1167" i="6"/>
  <c r="E1191" i="6"/>
  <c r="C1191" i="6"/>
  <c r="D1191" i="6"/>
  <c r="C1213" i="6"/>
  <c r="E1213" i="6"/>
  <c r="D1213" i="6"/>
  <c r="D1255" i="6"/>
  <c r="C1255" i="6"/>
  <c r="E1255" i="6"/>
  <c r="D1273" i="6"/>
  <c r="C1273" i="6"/>
  <c r="E1273" i="6"/>
  <c r="D1292" i="6"/>
  <c r="C1292" i="6"/>
  <c r="E1292" i="6"/>
  <c r="D1291" i="6"/>
  <c r="C1291" i="6"/>
  <c r="E1291" i="6"/>
  <c r="D1334" i="6"/>
  <c r="C1334" i="6"/>
  <c r="E1334" i="6"/>
  <c r="E1225" i="6"/>
  <c r="C1225" i="6"/>
  <c r="D1225" i="6"/>
  <c r="E1237" i="6"/>
  <c r="C1237" i="6"/>
  <c r="D1237" i="6"/>
  <c r="D1323" i="6"/>
  <c r="C1323" i="6"/>
  <c r="E1323" i="6"/>
  <c r="D1296" i="6"/>
  <c r="C1296" i="6"/>
  <c r="E1296" i="6"/>
  <c r="D1318" i="6"/>
  <c r="C1318" i="6"/>
  <c r="E1318" i="6"/>
  <c r="D1357" i="6"/>
  <c r="E1357" i="6"/>
  <c r="C1357" i="6"/>
  <c r="D1337" i="6"/>
  <c r="C1337" i="6"/>
  <c r="E1337" i="6"/>
  <c r="C1226" i="6"/>
  <c r="E1226" i="6"/>
  <c r="D1226" i="6"/>
  <c r="C1238" i="6"/>
  <c r="E1238" i="6"/>
  <c r="D1238" i="6"/>
  <c r="D1326" i="6"/>
  <c r="C1326" i="6"/>
  <c r="E1326" i="6"/>
  <c r="D1295" i="6"/>
  <c r="C1295" i="6"/>
  <c r="E1295" i="6"/>
  <c r="D1315" i="6"/>
  <c r="C1315" i="6"/>
  <c r="E1315" i="6"/>
  <c r="D1353" i="6"/>
  <c r="C1353" i="6"/>
  <c r="E1353" i="6"/>
  <c r="E1380" i="6"/>
  <c r="D1380" i="6"/>
  <c r="C1380" i="6"/>
  <c r="E1356" i="6"/>
  <c r="D1356" i="6"/>
  <c r="C1356" i="6"/>
  <c r="E1368" i="6"/>
  <c r="D1368" i="6"/>
  <c r="C1368" i="6"/>
  <c r="D1428" i="6"/>
  <c r="E1428" i="6"/>
  <c r="C1428" i="6"/>
  <c r="E1382" i="6"/>
  <c r="D1382" i="6"/>
  <c r="C1382" i="6"/>
  <c r="C1367" i="6"/>
  <c r="D1367" i="6"/>
  <c r="E1367" i="6"/>
  <c r="C1377" i="6"/>
  <c r="E1377" i="6"/>
  <c r="D1377" i="6"/>
  <c r="D1389" i="6"/>
  <c r="C1389" i="6"/>
  <c r="E1389" i="6"/>
  <c r="D1402" i="6"/>
  <c r="E1402" i="6"/>
  <c r="C1402" i="6"/>
  <c r="C1425" i="6"/>
  <c r="D1425" i="6"/>
  <c r="E1425" i="6"/>
  <c r="C1411" i="6"/>
  <c r="E1411" i="6"/>
  <c r="D1411" i="6"/>
  <c r="D1416" i="6"/>
  <c r="E1416" i="6"/>
  <c r="C1416" i="6"/>
  <c r="C1443" i="6"/>
  <c r="D1443" i="6"/>
  <c r="E1443" i="6"/>
  <c r="C1455" i="6"/>
  <c r="D1455" i="6"/>
  <c r="E1455" i="6"/>
  <c r="D1432" i="6"/>
  <c r="E1432" i="6"/>
  <c r="C1432" i="6"/>
  <c r="D1468" i="6"/>
  <c r="E1468" i="6"/>
  <c r="C1468" i="6"/>
  <c r="C1483" i="6"/>
  <c r="E1483" i="6"/>
  <c r="D1483" i="6"/>
  <c r="D1458" i="6"/>
  <c r="E1458" i="6"/>
  <c r="C1458" i="6"/>
  <c r="C1467" i="6"/>
  <c r="D1467" i="6"/>
  <c r="E1467" i="6"/>
  <c r="D1430" i="6"/>
  <c r="E1430" i="6"/>
  <c r="C1430" i="6"/>
  <c r="D1466" i="6"/>
  <c r="E1466" i="6"/>
  <c r="C1466" i="6"/>
  <c r="C1475" i="6"/>
  <c r="E1475" i="6"/>
  <c r="D1475" i="6"/>
  <c r="D1510" i="6"/>
  <c r="E1510" i="6"/>
  <c r="C1510" i="6"/>
  <c r="E1491" i="6"/>
  <c r="D1491" i="6"/>
  <c r="C1491" i="6"/>
  <c r="D1500" i="6"/>
  <c r="E1500" i="6"/>
  <c r="C1500" i="6"/>
  <c r="E1515" i="6"/>
  <c r="C1515" i="6"/>
  <c r="D1515" i="6"/>
  <c r="C1531" i="6"/>
  <c r="E1531" i="6"/>
  <c r="D1531" i="6"/>
  <c r="D1532" i="6"/>
  <c r="E1532" i="6"/>
  <c r="C1532" i="6"/>
  <c r="C1511" i="6"/>
  <c r="E1511" i="6"/>
  <c r="D1511" i="6"/>
  <c r="D1519" i="6"/>
  <c r="C1519" i="6"/>
  <c r="E1519" i="6"/>
  <c r="C1549" i="6"/>
  <c r="D1549" i="6"/>
  <c r="E1549" i="6"/>
  <c r="C1545" i="6"/>
  <c r="E1545" i="6"/>
  <c r="D1545" i="6"/>
  <c r="C1517" i="6"/>
  <c r="E1517" i="6"/>
  <c r="D1517" i="6"/>
  <c r="D1552" i="6"/>
  <c r="E1552" i="6"/>
  <c r="C1552" i="6"/>
  <c r="E1563" i="6"/>
  <c r="D1563" i="6"/>
  <c r="C1563" i="6"/>
  <c r="D1576" i="6"/>
  <c r="C1576" i="6"/>
  <c r="E1576" i="6"/>
  <c r="D1611" i="6"/>
  <c r="C1611" i="6"/>
  <c r="E1611" i="6"/>
  <c r="D1575" i="6"/>
  <c r="E1575" i="6"/>
  <c r="C1575" i="6"/>
  <c r="D1615" i="6"/>
  <c r="C1615" i="6"/>
  <c r="E1615" i="6"/>
  <c r="D1614" i="6"/>
  <c r="C1614" i="6"/>
  <c r="E1614" i="6"/>
  <c r="C1568" i="6"/>
  <c r="D1568" i="6"/>
  <c r="E1568" i="6"/>
  <c r="D1581" i="6"/>
  <c r="E1581" i="6"/>
  <c r="C1581" i="6"/>
  <c r="D1618" i="6"/>
  <c r="C1618" i="6"/>
  <c r="E1618" i="6"/>
  <c r="D1597" i="6"/>
  <c r="E1597" i="6"/>
  <c r="C1597" i="6"/>
  <c r="D1620" i="6"/>
  <c r="C1620" i="6"/>
  <c r="E1620" i="6"/>
  <c r="D1606" i="6"/>
  <c r="E1606" i="6"/>
  <c r="C1606" i="6"/>
  <c r="D314" i="6"/>
  <c r="C314" i="6"/>
  <c r="E314" i="6"/>
  <c r="D319" i="6"/>
  <c r="C319" i="6"/>
  <c r="E319" i="6"/>
  <c r="D334" i="6"/>
  <c r="E334" i="6"/>
  <c r="C334" i="6"/>
  <c r="D328" i="6"/>
  <c r="E328" i="6"/>
  <c r="C328" i="6"/>
  <c r="AD13" i="6"/>
  <c r="AD49" i="6"/>
  <c r="AD85" i="6"/>
  <c r="AD2" i="6"/>
  <c r="AD38" i="6"/>
  <c r="AD74" i="6"/>
  <c r="AD110" i="6"/>
  <c r="AD27" i="6"/>
  <c r="AD63" i="6"/>
  <c r="AD99" i="6"/>
  <c r="AD16" i="6"/>
  <c r="AD52" i="6"/>
  <c r="AD88" i="6"/>
  <c r="AD5" i="6"/>
  <c r="AD41" i="6"/>
  <c r="AD77" i="6"/>
  <c r="AD113" i="6"/>
  <c r="AD36" i="6"/>
  <c r="AD72" i="6"/>
  <c r="AD108" i="6"/>
  <c r="AD129" i="6"/>
  <c r="AD153" i="6"/>
  <c r="AD177" i="6"/>
  <c r="AD201" i="6"/>
  <c r="AD225" i="6"/>
  <c r="AD249" i="6"/>
  <c r="AD273" i="6"/>
  <c r="AD297" i="6"/>
  <c r="AD355" i="6"/>
  <c r="AD361" i="6"/>
  <c r="AD135" i="6"/>
  <c r="AD159" i="6"/>
  <c r="AD183" i="6"/>
  <c r="AD207" i="6"/>
  <c r="AD231" i="6"/>
  <c r="AD255" i="6"/>
  <c r="AD279" i="6"/>
  <c r="AD303" i="6"/>
  <c r="AD351" i="6"/>
  <c r="AD383" i="6"/>
  <c r="AD401" i="6"/>
  <c r="AD419" i="6"/>
  <c r="AD449" i="6"/>
  <c r="AD390" i="6"/>
  <c r="AD408" i="6"/>
  <c r="AD426" i="6"/>
  <c r="AD126" i="6"/>
  <c r="AD138" i="6"/>
  <c r="AD150" i="6"/>
  <c r="AD162" i="6"/>
  <c r="AD174" i="6"/>
  <c r="AD186" i="6"/>
  <c r="AD198" i="6"/>
  <c r="AD210" i="6"/>
  <c r="AD222" i="6"/>
  <c r="AD234" i="6"/>
  <c r="AD246" i="6"/>
  <c r="AD258" i="6"/>
  <c r="AD270" i="6"/>
  <c r="AD282" i="6"/>
  <c r="AD294" i="6"/>
  <c r="AD306" i="6"/>
  <c r="AD346" i="6"/>
  <c r="AD358" i="6"/>
  <c r="AD370" i="6"/>
  <c r="AD386" i="6"/>
  <c r="AD404" i="6"/>
  <c r="AD422" i="6"/>
  <c r="AD443" i="6"/>
  <c r="AD776" i="6"/>
  <c r="AD436" i="6"/>
  <c r="AD448" i="6"/>
  <c r="AD460" i="6"/>
  <c r="AD472" i="6"/>
  <c r="AD484" i="6"/>
  <c r="AD496" i="6"/>
  <c r="AD508" i="6"/>
  <c r="AD520" i="6"/>
  <c r="AD532" i="6"/>
  <c r="AD544" i="6"/>
  <c r="AD556" i="6"/>
  <c r="AD568" i="6"/>
  <c r="AD580" i="6"/>
  <c r="AD592" i="6"/>
  <c r="AD616" i="6"/>
  <c r="AD640" i="6"/>
  <c r="AD664" i="6"/>
  <c r="AD688" i="6"/>
  <c r="AD712" i="6"/>
  <c r="AD736" i="6"/>
  <c r="AD782" i="6"/>
  <c r="AD772" i="6"/>
  <c r="AD461" i="6"/>
  <c r="AD473" i="6"/>
  <c r="AD485" i="6"/>
  <c r="AD497" i="6"/>
  <c r="AD509" i="6"/>
  <c r="AD521" i="6"/>
  <c r="AD533" i="6"/>
  <c r="AD545" i="6"/>
  <c r="AD557" i="6"/>
  <c r="AD569" i="6"/>
  <c r="AD581" i="6"/>
  <c r="AD593" i="6"/>
  <c r="AD614" i="6"/>
  <c r="AD638" i="6"/>
  <c r="AD662" i="6"/>
  <c r="AD686" i="6"/>
  <c r="AD710" i="6"/>
  <c r="AD734" i="6"/>
  <c r="AD768" i="6"/>
  <c r="AD754" i="6"/>
  <c r="AD885" i="6"/>
  <c r="AD831" i="6"/>
  <c r="AD871" i="6"/>
  <c r="AD595" i="6"/>
  <c r="AD607" i="6"/>
  <c r="AD619" i="6"/>
  <c r="AD631" i="6"/>
  <c r="AD643" i="6"/>
  <c r="AD655" i="6"/>
  <c r="AD667" i="6"/>
  <c r="AD679" i="6"/>
  <c r="AD691" i="6"/>
  <c r="AD703" i="6"/>
  <c r="AD715" i="6"/>
  <c r="AD727" i="6"/>
  <c r="AD739" i="6"/>
  <c r="AD751" i="6"/>
  <c r="AD763" i="6"/>
  <c r="AD775" i="6"/>
  <c r="AD787" i="6"/>
  <c r="AD799" i="6"/>
  <c r="AD861" i="6"/>
  <c r="AD817" i="6"/>
  <c r="AD841" i="6"/>
  <c r="AD889" i="6"/>
  <c r="AD808" i="6"/>
  <c r="AD820" i="6"/>
  <c r="AD832" i="6"/>
  <c r="AD844" i="6"/>
  <c r="AD856" i="6"/>
  <c r="AD868" i="6"/>
  <c r="AD880" i="6"/>
  <c r="AD1018" i="6"/>
  <c r="AD898" i="6"/>
  <c r="AD1041" i="6"/>
  <c r="AD901" i="6"/>
  <c r="AD913" i="6"/>
  <c r="AD925" i="6"/>
  <c r="AD937" i="6"/>
  <c r="AD949" i="6"/>
  <c r="AD961" i="6"/>
  <c r="AD973" i="6"/>
  <c r="AD985" i="6"/>
  <c r="AD997" i="6"/>
  <c r="AD1009" i="6"/>
  <c r="AD1032" i="6"/>
  <c r="AD1019" i="6"/>
  <c r="AD1151" i="6"/>
  <c r="AD918" i="6"/>
  <c r="AD930" i="6"/>
  <c r="AD942" i="6"/>
  <c r="AD954" i="6"/>
  <c r="AD966" i="6"/>
  <c r="AD978" i="6"/>
  <c r="AD990" i="6"/>
  <c r="AD1002" i="6"/>
  <c r="AD1017" i="6"/>
  <c r="AD1163" i="6"/>
  <c r="AD1049" i="6"/>
  <c r="AD1044" i="6"/>
  <c r="AD1065" i="6"/>
  <c r="AD1089" i="6"/>
  <c r="AD1167" i="6"/>
  <c r="AD1095" i="6"/>
  <c r="AD1059" i="6"/>
  <c r="AD1083" i="6"/>
  <c r="AD1143" i="6"/>
  <c r="AD1141" i="6"/>
  <c r="AD1169" i="6"/>
  <c r="AD1193" i="6"/>
  <c r="AD1230" i="6"/>
  <c r="AD1060" i="6"/>
  <c r="AD1072" i="6"/>
  <c r="AD1084" i="6"/>
  <c r="AD1096" i="6"/>
  <c r="AD1108" i="6"/>
  <c r="AD1120" i="6"/>
  <c r="AD1132" i="6"/>
  <c r="AD1144" i="6"/>
  <c r="AD1222" i="6"/>
  <c r="AD1179" i="6"/>
  <c r="AD1203" i="6"/>
  <c r="AD1229" i="6"/>
  <c r="AD1158" i="6"/>
  <c r="AD1170" i="6"/>
  <c r="AD1182" i="6"/>
  <c r="AD1194" i="6"/>
  <c r="AD1206" i="6"/>
  <c r="AD1218" i="6"/>
  <c r="AD1226" i="6"/>
  <c r="AD1243" i="6"/>
  <c r="AD1255" i="6"/>
  <c r="AD1267" i="6"/>
  <c r="AD1279" i="6"/>
  <c r="AD1291" i="6"/>
  <c r="AD1303" i="6"/>
  <c r="AD1315" i="6"/>
  <c r="AD1327" i="6"/>
  <c r="AD1339" i="6"/>
  <c r="AD1351" i="6"/>
  <c r="AD1363" i="6"/>
  <c r="AD1379" i="6"/>
  <c r="AD1397" i="6"/>
  <c r="AD1254" i="6"/>
  <c r="AD1266" i="6"/>
  <c r="AD1278" i="6"/>
  <c r="AD1290" i="6"/>
  <c r="AD1302" i="6"/>
  <c r="AD1314" i="6"/>
  <c r="AD1326" i="6"/>
  <c r="AD1338" i="6"/>
  <c r="AD1350" i="6"/>
  <c r="AD1362" i="6"/>
  <c r="AD1377" i="6"/>
  <c r="AD1369" i="6"/>
  <c r="AD1390" i="6"/>
  <c r="AD1391" i="6"/>
  <c r="AD1413" i="6"/>
  <c r="AD1437" i="6"/>
  <c r="AD1461" i="6"/>
  <c r="AD1485" i="6"/>
  <c r="AD1419" i="6"/>
  <c r="AD1443" i="6"/>
  <c r="AD1467" i="6"/>
  <c r="AD1491" i="6"/>
  <c r="AD1408" i="6"/>
  <c r="AD1420" i="6"/>
  <c r="AD1432" i="6"/>
  <c r="AD1444" i="6"/>
  <c r="AD1456" i="6"/>
  <c r="AD1468" i="6"/>
  <c r="AD1480" i="6"/>
  <c r="AD1492" i="6"/>
  <c r="AD1517" i="6"/>
  <c r="AD1503" i="6"/>
  <c r="AD1549" i="6"/>
  <c r="AD1519" i="6"/>
  <c r="AD1543" i="6"/>
  <c r="AD1560" i="6"/>
  <c r="AD1504" i="6"/>
  <c r="AD1516" i="6"/>
  <c r="AD1528" i="6"/>
  <c r="AD1540" i="6"/>
  <c r="AD1552" i="6"/>
  <c r="AD1572" i="6"/>
  <c r="AD1584" i="6"/>
  <c r="AD1574" i="6"/>
  <c r="AD1601" i="6"/>
  <c r="AD1579" i="6"/>
  <c r="AD1591" i="6"/>
  <c r="AD1600" i="6"/>
  <c r="AD1612" i="6"/>
  <c r="AD1624" i="6"/>
  <c r="AD317" i="6"/>
  <c r="AD1615" i="6"/>
  <c r="AD311" i="6"/>
  <c r="AD331" i="6"/>
  <c r="AD337" i="6"/>
  <c r="AD332" i="6"/>
  <c r="L1009" i="6"/>
  <c r="L1007" i="6"/>
  <c r="L1005" i="6"/>
  <c r="L1003" i="6"/>
  <c r="L1002" i="6"/>
  <c r="L1001" i="6"/>
  <c r="L1000" i="6"/>
  <c r="L999" i="6"/>
  <c r="L998" i="6"/>
  <c r="L997" i="6"/>
  <c r="L996" i="6"/>
  <c r="L995" i="6"/>
  <c r="L994" i="6"/>
  <c r="L993" i="6"/>
  <c r="L992" i="6"/>
  <c r="L991" i="6"/>
  <c r="L990" i="6"/>
  <c r="L989" i="6"/>
  <c r="L988" i="6"/>
  <c r="L987" i="6"/>
  <c r="L986" i="6"/>
  <c r="L985" i="6"/>
  <c r="L984" i="6"/>
  <c r="L983" i="6"/>
  <c r="L982" i="6"/>
  <c r="L1006" i="6"/>
  <c r="L1008" i="6"/>
  <c r="L1004" i="6"/>
  <c r="L336" i="6"/>
  <c r="L335" i="6"/>
  <c r="L331" i="6"/>
  <c r="L327" i="6"/>
  <c r="L325" i="6"/>
  <c r="L323" i="6"/>
  <c r="L321" i="6"/>
  <c r="L319" i="6"/>
  <c r="L337" i="6"/>
  <c r="L332" i="6"/>
  <c r="L328" i="6"/>
  <c r="L333" i="6"/>
  <c r="L329" i="6"/>
  <c r="L324" i="6"/>
  <c r="L322" i="6"/>
  <c r="L320" i="6"/>
  <c r="L334" i="6"/>
  <c r="L330" i="6"/>
  <c r="L326" i="6"/>
  <c r="L316" i="6"/>
  <c r="L318" i="6"/>
  <c r="L314" i="6"/>
  <c r="L313" i="6"/>
  <c r="L312" i="6"/>
  <c r="L315" i="6"/>
  <c r="L317" i="6"/>
  <c r="L311" i="6"/>
  <c r="L310" i="6"/>
  <c r="L446" i="6"/>
  <c r="L442" i="6"/>
  <c r="L438" i="6"/>
  <c r="L434" i="6"/>
  <c r="L430" i="6"/>
  <c r="L449" i="6"/>
  <c r="L445" i="6"/>
  <c r="L441" i="6"/>
  <c r="L437" i="6"/>
  <c r="L433" i="6"/>
  <c r="L429" i="6"/>
  <c r="L427" i="6"/>
  <c r="L425" i="6"/>
  <c r="L423" i="6"/>
  <c r="L444" i="6"/>
  <c r="L439" i="6"/>
  <c r="L422" i="6"/>
  <c r="L440" i="6"/>
  <c r="L435" i="6"/>
  <c r="L436" i="6"/>
  <c r="L426" i="6"/>
  <c r="L432" i="6"/>
  <c r="L431" i="6"/>
  <c r="L428" i="6"/>
  <c r="L447" i="6"/>
  <c r="L424" i="6"/>
  <c r="L448" i="6"/>
  <c r="L443" i="6"/>
  <c r="L617" i="6"/>
  <c r="L614" i="6"/>
  <c r="L611" i="6"/>
  <c r="L608" i="6"/>
  <c r="L605" i="6"/>
  <c r="L602" i="6"/>
  <c r="L599" i="6"/>
  <c r="L596" i="6"/>
  <c r="L615" i="6"/>
  <c r="L612" i="6"/>
  <c r="L609" i="6"/>
  <c r="L606" i="6"/>
  <c r="L603" i="6"/>
  <c r="L600" i="6"/>
  <c r="L597" i="6"/>
  <c r="L616" i="6"/>
  <c r="L613" i="6"/>
  <c r="L610" i="6"/>
  <c r="L607" i="6"/>
  <c r="L604" i="6"/>
  <c r="L601" i="6"/>
  <c r="L598" i="6"/>
  <c r="L595" i="6"/>
  <c r="L590" i="6"/>
  <c r="L591" i="6"/>
  <c r="L592" i="6"/>
  <c r="L593" i="6"/>
  <c r="L594" i="6"/>
  <c r="L1064" i="6"/>
  <c r="L1042" i="6"/>
  <c r="L1054" i="6"/>
  <c r="L1043" i="6"/>
  <c r="L1061" i="6"/>
  <c r="L1348" i="6"/>
  <c r="L1359" i="6"/>
  <c r="L1372" i="6"/>
  <c r="L1360" i="6"/>
  <c r="L507" i="6"/>
  <c r="L518" i="6"/>
  <c r="L523" i="6"/>
  <c r="L531" i="6"/>
  <c r="L514" i="6"/>
  <c r="L1551" i="6"/>
  <c r="L1548" i="6"/>
  <c r="L1550" i="6"/>
  <c r="L1564" i="6"/>
  <c r="L1568" i="6"/>
  <c r="L785" i="6"/>
  <c r="L783" i="6"/>
  <c r="L781" i="6"/>
  <c r="L779" i="6"/>
  <c r="L777" i="6"/>
  <c r="L775" i="6"/>
  <c r="L773" i="6"/>
  <c r="L771" i="6"/>
  <c r="L769" i="6"/>
  <c r="L767" i="6"/>
  <c r="L765" i="6"/>
  <c r="L763" i="6"/>
  <c r="L761" i="6"/>
  <c r="L759" i="6"/>
  <c r="L784" i="6"/>
  <c r="L782" i="6"/>
  <c r="L780" i="6"/>
  <c r="L778" i="6"/>
  <c r="L776" i="6"/>
  <c r="L774" i="6"/>
  <c r="L772" i="6"/>
  <c r="L770" i="6"/>
  <c r="L768" i="6"/>
  <c r="L766" i="6"/>
  <c r="L764" i="6"/>
  <c r="L762" i="6"/>
  <c r="L760" i="6"/>
  <c r="L758" i="6"/>
  <c r="E20" i="6"/>
  <c r="D20" i="6"/>
  <c r="C20" i="6"/>
  <c r="E56" i="6"/>
  <c r="D56" i="6"/>
  <c r="C56" i="6"/>
  <c r="E92" i="6"/>
  <c r="D92" i="6"/>
  <c r="C92" i="6"/>
  <c r="C129" i="6"/>
  <c r="E129" i="6"/>
  <c r="D129" i="6"/>
  <c r="C165" i="6"/>
  <c r="E165" i="6"/>
  <c r="D165" i="6"/>
  <c r="E27" i="6"/>
  <c r="D27" i="6"/>
  <c r="C27" i="6"/>
  <c r="E63" i="6"/>
  <c r="D63" i="6"/>
  <c r="C63" i="6"/>
  <c r="E99" i="6"/>
  <c r="D99" i="6"/>
  <c r="C99" i="6"/>
  <c r="D134" i="6"/>
  <c r="E134" i="6"/>
  <c r="C134" i="6"/>
  <c r="D170" i="6"/>
  <c r="E170" i="6"/>
  <c r="C170" i="6"/>
  <c r="E10" i="6"/>
  <c r="D10" i="6"/>
  <c r="C10" i="6"/>
  <c r="E46" i="6"/>
  <c r="D46" i="6"/>
  <c r="C46" i="6"/>
  <c r="E82" i="6"/>
  <c r="D82" i="6"/>
  <c r="C82" i="6"/>
  <c r="E118" i="6"/>
  <c r="D118" i="6"/>
  <c r="C118" i="6"/>
  <c r="C149" i="6"/>
  <c r="D149" i="6"/>
  <c r="E149" i="6"/>
  <c r="E17" i="6"/>
  <c r="D17" i="6"/>
  <c r="C17" i="6"/>
  <c r="E53" i="6"/>
  <c r="D53" i="6"/>
  <c r="C53" i="6"/>
  <c r="E89" i="6"/>
  <c r="D89" i="6"/>
  <c r="C89" i="6"/>
  <c r="D130" i="6"/>
  <c r="E130" i="6"/>
  <c r="C130" i="6"/>
  <c r="D166" i="6"/>
  <c r="E166" i="6"/>
  <c r="C166" i="6"/>
  <c r="E36" i="6"/>
  <c r="C36" i="6"/>
  <c r="D36" i="6"/>
  <c r="E72" i="6"/>
  <c r="C72" i="6"/>
  <c r="D72" i="6"/>
  <c r="E108" i="6"/>
  <c r="C108" i="6"/>
  <c r="D108" i="6"/>
  <c r="C145" i="6"/>
  <c r="E145" i="6"/>
  <c r="D145" i="6"/>
  <c r="D177" i="6"/>
  <c r="C177" i="6"/>
  <c r="E177" i="6"/>
  <c r="E25" i="6"/>
  <c r="D25" i="6"/>
  <c r="C25" i="6"/>
  <c r="E61" i="6"/>
  <c r="D61" i="6"/>
  <c r="C61" i="6"/>
  <c r="E97" i="6"/>
  <c r="D97" i="6"/>
  <c r="C97" i="6"/>
  <c r="D132" i="6"/>
  <c r="E132" i="6"/>
  <c r="C132" i="6"/>
  <c r="D168" i="6"/>
  <c r="E168" i="6"/>
  <c r="C168" i="6"/>
  <c r="D213" i="6"/>
  <c r="C213" i="6"/>
  <c r="E213" i="6"/>
  <c r="D237" i="6"/>
  <c r="C237" i="6"/>
  <c r="E237" i="6"/>
  <c r="D261" i="6"/>
  <c r="C261" i="6"/>
  <c r="E261" i="6"/>
  <c r="D285" i="6"/>
  <c r="C285" i="6"/>
  <c r="E285" i="6"/>
  <c r="D309" i="6"/>
  <c r="C309" i="6"/>
  <c r="E309" i="6"/>
  <c r="D354" i="6"/>
  <c r="E354" i="6"/>
  <c r="C354" i="6"/>
  <c r="D200" i="6"/>
  <c r="E200" i="6"/>
  <c r="C200" i="6"/>
  <c r="D224" i="6"/>
  <c r="E224" i="6"/>
  <c r="C224" i="6"/>
  <c r="D248" i="6"/>
  <c r="E248" i="6"/>
  <c r="C248" i="6"/>
  <c r="D272" i="6"/>
  <c r="E272" i="6"/>
  <c r="C272" i="6"/>
  <c r="D296" i="6"/>
  <c r="E296" i="6"/>
  <c r="C296" i="6"/>
  <c r="D356" i="6"/>
  <c r="E356" i="6"/>
  <c r="C356" i="6"/>
  <c r="E187" i="6"/>
  <c r="C187" i="6"/>
  <c r="D187" i="6"/>
  <c r="E211" i="6"/>
  <c r="D211" i="6"/>
  <c r="C211" i="6"/>
  <c r="E235" i="6"/>
  <c r="D235" i="6"/>
  <c r="C235" i="6"/>
  <c r="E259" i="6"/>
  <c r="D259" i="6"/>
  <c r="C259" i="6"/>
  <c r="E283" i="6"/>
  <c r="D283" i="6"/>
  <c r="C283" i="6"/>
  <c r="E307" i="6"/>
  <c r="D307" i="6"/>
  <c r="C307" i="6"/>
  <c r="D174" i="6"/>
  <c r="E174" i="6"/>
  <c r="C174" i="6"/>
  <c r="D198" i="6"/>
  <c r="E198" i="6"/>
  <c r="C198" i="6"/>
  <c r="D222" i="6"/>
  <c r="E222" i="6"/>
  <c r="C222" i="6"/>
  <c r="D246" i="6"/>
  <c r="E246" i="6"/>
  <c r="C246" i="6"/>
  <c r="D270" i="6"/>
  <c r="E270" i="6"/>
  <c r="C270" i="6"/>
  <c r="D294" i="6"/>
  <c r="E294" i="6"/>
  <c r="C294" i="6"/>
  <c r="D346" i="6"/>
  <c r="E346" i="6"/>
  <c r="C346" i="6"/>
  <c r="C353" i="6"/>
  <c r="E353" i="6"/>
  <c r="D353" i="6"/>
  <c r="E365" i="6"/>
  <c r="C365" i="6"/>
  <c r="D365" i="6"/>
  <c r="E406" i="6"/>
  <c r="D406" i="6"/>
  <c r="C406" i="6"/>
  <c r="D465" i="6"/>
  <c r="E465" i="6"/>
  <c r="C465" i="6"/>
  <c r="D501" i="6"/>
  <c r="E501" i="6"/>
  <c r="C501" i="6"/>
  <c r="D428" i="6"/>
  <c r="E428" i="6"/>
  <c r="C428" i="6"/>
  <c r="D482" i="6"/>
  <c r="E482" i="6"/>
  <c r="C482" i="6"/>
  <c r="D518" i="6"/>
  <c r="E518" i="6"/>
  <c r="C518" i="6"/>
  <c r="E384" i="6"/>
  <c r="D384" i="6"/>
  <c r="C384" i="6"/>
  <c r="E420" i="6"/>
  <c r="D420" i="6"/>
  <c r="C420" i="6"/>
  <c r="D475" i="6"/>
  <c r="E475" i="6"/>
  <c r="C475" i="6"/>
  <c r="D511" i="6"/>
  <c r="E511" i="6"/>
  <c r="C511" i="6"/>
  <c r="D448" i="6"/>
  <c r="E448" i="6"/>
  <c r="C448" i="6"/>
  <c r="D486" i="6"/>
  <c r="E486" i="6"/>
  <c r="C486" i="6"/>
  <c r="D522" i="6"/>
  <c r="E522" i="6"/>
  <c r="C522" i="6"/>
  <c r="C380" i="6"/>
  <c r="E380" i="6"/>
  <c r="D380" i="6"/>
  <c r="D416" i="6"/>
  <c r="C416" i="6"/>
  <c r="E416" i="6"/>
  <c r="D473" i="6"/>
  <c r="E473" i="6"/>
  <c r="C473" i="6"/>
  <c r="D509" i="6"/>
  <c r="E509" i="6"/>
  <c r="C509" i="6"/>
  <c r="D456" i="6"/>
  <c r="C456" i="6"/>
  <c r="E456" i="6"/>
  <c r="D490" i="6"/>
  <c r="E490" i="6"/>
  <c r="C490" i="6"/>
  <c r="D526" i="6"/>
  <c r="E526" i="6"/>
  <c r="C526" i="6"/>
  <c r="D438" i="6"/>
  <c r="E438" i="6"/>
  <c r="C438" i="6"/>
  <c r="D597" i="6"/>
  <c r="E597" i="6"/>
  <c r="C597" i="6"/>
  <c r="D633" i="6"/>
  <c r="E633" i="6"/>
  <c r="C633" i="6"/>
  <c r="D669" i="6"/>
  <c r="E669" i="6"/>
  <c r="C669" i="6"/>
  <c r="D705" i="6"/>
  <c r="E705" i="6"/>
  <c r="C705" i="6"/>
  <c r="C606" i="6"/>
  <c r="E606" i="6"/>
  <c r="D606" i="6"/>
  <c r="C642" i="6"/>
  <c r="E642" i="6"/>
  <c r="D642" i="6"/>
  <c r="C678" i="6"/>
  <c r="E678" i="6"/>
  <c r="D678" i="6"/>
  <c r="C714" i="6"/>
  <c r="E714" i="6"/>
  <c r="D714" i="6"/>
  <c r="D543" i="6"/>
  <c r="E543" i="6"/>
  <c r="C543" i="6"/>
  <c r="D549" i="6"/>
  <c r="E549" i="6"/>
  <c r="C549" i="6"/>
  <c r="D555" i="6"/>
  <c r="E555" i="6"/>
  <c r="C555" i="6"/>
  <c r="D561" i="6"/>
  <c r="E561" i="6"/>
  <c r="C561" i="6"/>
  <c r="D567" i="6"/>
  <c r="E567" i="6"/>
  <c r="C567" i="6"/>
  <c r="D573" i="6"/>
  <c r="E573" i="6"/>
  <c r="C573" i="6"/>
  <c r="D579" i="6"/>
  <c r="E579" i="6"/>
  <c r="C579" i="6"/>
  <c r="D585" i="6"/>
  <c r="E585" i="6"/>
  <c r="C585" i="6"/>
  <c r="D591" i="6"/>
  <c r="E591" i="6"/>
  <c r="C591" i="6"/>
  <c r="D617" i="6"/>
  <c r="E617" i="6"/>
  <c r="C617" i="6"/>
  <c r="D653" i="6"/>
  <c r="E653" i="6"/>
  <c r="C653" i="6"/>
  <c r="D689" i="6"/>
  <c r="E689" i="6"/>
  <c r="C689" i="6"/>
  <c r="D727" i="6"/>
  <c r="E727" i="6"/>
  <c r="C727" i="6"/>
  <c r="C632" i="6"/>
  <c r="E632" i="6"/>
  <c r="D632" i="6"/>
  <c r="C668" i="6"/>
  <c r="E668" i="6"/>
  <c r="D668" i="6"/>
  <c r="C704" i="6"/>
  <c r="E704" i="6"/>
  <c r="D704" i="6"/>
  <c r="E367" i="6"/>
  <c r="C367" i="6"/>
  <c r="D367" i="6"/>
  <c r="C379" i="6"/>
  <c r="E379" i="6"/>
  <c r="D379" i="6"/>
  <c r="C391" i="6"/>
  <c r="E391" i="6"/>
  <c r="D391" i="6"/>
  <c r="C403" i="6"/>
  <c r="E403" i="6"/>
  <c r="D403" i="6"/>
  <c r="C415" i="6"/>
  <c r="E415" i="6"/>
  <c r="D415" i="6"/>
  <c r="C427" i="6"/>
  <c r="E427" i="6"/>
  <c r="D427" i="6"/>
  <c r="E451" i="6"/>
  <c r="D451" i="6"/>
  <c r="C451" i="6"/>
  <c r="D613" i="6"/>
  <c r="E613" i="6"/>
  <c r="C613" i="6"/>
  <c r="D649" i="6"/>
  <c r="E649" i="6"/>
  <c r="C649" i="6"/>
  <c r="D685" i="6"/>
  <c r="E685" i="6"/>
  <c r="C685" i="6"/>
  <c r="D721" i="6"/>
  <c r="E721" i="6"/>
  <c r="C721" i="6"/>
  <c r="C616" i="6"/>
  <c r="E616" i="6"/>
  <c r="D616" i="6"/>
  <c r="C652" i="6"/>
  <c r="E652" i="6"/>
  <c r="D652" i="6"/>
  <c r="C688" i="6"/>
  <c r="E688" i="6"/>
  <c r="D688" i="6"/>
  <c r="C724" i="6"/>
  <c r="E724" i="6"/>
  <c r="D724" i="6"/>
  <c r="D748" i="6"/>
  <c r="C748" i="6"/>
  <c r="E748" i="6"/>
  <c r="E787" i="6"/>
  <c r="D787" i="6"/>
  <c r="C787" i="6"/>
  <c r="E779" i="6"/>
  <c r="D779" i="6"/>
  <c r="C779" i="6"/>
  <c r="D743" i="6"/>
  <c r="E743" i="6"/>
  <c r="C743" i="6"/>
  <c r="E765" i="6"/>
  <c r="D765" i="6"/>
  <c r="C765" i="6"/>
  <c r="E751" i="6"/>
  <c r="D751" i="6"/>
  <c r="C751" i="6"/>
  <c r="E780" i="6"/>
  <c r="D780" i="6"/>
  <c r="C780" i="6"/>
  <c r="D827" i="6"/>
  <c r="C827" i="6"/>
  <c r="E827" i="6"/>
  <c r="E778" i="6"/>
  <c r="D778" i="6"/>
  <c r="C778" i="6"/>
  <c r="D745" i="6"/>
  <c r="E745" i="6"/>
  <c r="C745" i="6"/>
  <c r="D823" i="6"/>
  <c r="C823" i="6"/>
  <c r="E823" i="6"/>
  <c r="D893" i="6"/>
  <c r="E893" i="6"/>
  <c r="C893" i="6"/>
  <c r="D942" i="6"/>
  <c r="E942" i="6"/>
  <c r="C942" i="6"/>
  <c r="D978" i="6"/>
  <c r="E978" i="6"/>
  <c r="C978" i="6"/>
  <c r="D897" i="6"/>
  <c r="E897" i="6"/>
  <c r="C897" i="6"/>
  <c r="D941" i="6"/>
  <c r="E941" i="6"/>
  <c r="C941" i="6"/>
  <c r="D977" i="6"/>
  <c r="E977" i="6"/>
  <c r="C977" i="6"/>
  <c r="E805" i="6"/>
  <c r="D805" i="6"/>
  <c r="C805" i="6"/>
  <c r="D826" i="6"/>
  <c r="E826" i="6"/>
  <c r="C826" i="6"/>
  <c r="D858" i="6"/>
  <c r="E858" i="6"/>
  <c r="C858" i="6"/>
  <c r="D910" i="6"/>
  <c r="E910" i="6"/>
  <c r="C910" i="6"/>
  <c r="D946" i="6"/>
  <c r="E946" i="6"/>
  <c r="C946" i="6"/>
  <c r="E809" i="6"/>
  <c r="D809" i="6"/>
  <c r="C809" i="6"/>
  <c r="E833" i="6"/>
  <c r="D833" i="6"/>
  <c r="C833" i="6"/>
  <c r="E886" i="6"/>
  <c r="D886" i="6"/>
  <c r="C886" i="6"/>
  <c r="D927" i="6"/>
  <c r="E927" i="6"/>
  <c r="C927" i="6"/>
  <c r="D963" i="6"/>
  <c r="E963" i="6"/>
  <c r="C963" i="6"/>
  <c r="D862" i="6"/>
  <c r="C862" i="6"/>
  <c r="E862" i="6"/>
  <c r="D920" i="6"/>
  <c r="E920" i="6"/>
  <c r="C920" i="6"/>
  <c r="D956" i="6"/>
  <c r="E956" i="6"/>
  <c r="C956" i="6"/>
  <c r="C786" i="6"/>
  <c r="E786" i="6"/>
  <c r="D786" i="6"/>
  <c r="C798" i="6"/>
  <c r="E798" i="6"/>
  <c r="D798" i="6"/>
  <c r="D812" i="6"/>
  <c r="E812" i="6"/>
  <c r="C812" i="6"/>
  <c r="D836" i="6"/>
  <c r="E836" i="6"/>
  <c r="C836" i="6"/>
  <c r="E882" i="6"/>
  <c r="D882" i="6"/>
  <c r="C882" i="6"/>
  <c r="D943" i="6"/>
  <c r="E943" i="6"/>
  <c r="C943" i="6"/>
  <c r="D979" i="6"/>
  <c r="E979" i="6"/>
  <c r="C979" i="6"/>
  <c r="D1003" i="6"/>
  <c r="E1003" i="6"/>
  <c r="C1003" i="6"/>
  <c r="E906" i="6"/>
  <c r="D906" i="6"/>
  <c r="C906" i="6"/>
  <c r="C859" i="6"/>
  <c r="E859" i="6"/>
  <c r="D859" i="6"/>
  <c r="C871" i="6"/>
  <c r="E871" i="6"/>
  <c r="D871" i="6"/>
  <c r="C883" i="6"/>
  <c r="E883" i="6"/>
  <c r="D883" i="6"/>
  <c r="C1029" i="6"/>
  <c r="E1029" i="6"/>
  <c r="D1029" i="6"/>
  <c r="D983" i="6"/>
  <c r="E983" i="6"/>
  <c r="C983" i="6"/>
  <c r="D989" i="6"/>
  <c r="E989" i="6"/>
  <c r="C989" i="6"/>
  <c r="D995" i="6"/>
  <c r="E995" i="6"/>
  <c r="C995" i="6"/>
  <c r="D1001" i="6"/>
  <c r="E1001" i="6"/>
  <c r="C1001" i="6"/>
  <c r="E1005" i="6"/>
  <c r="D1005" i="6"/>
  <c r="C1005" i="6"/>
  <c r="E1031" i="6"/>
  <c r="D1031" i="6"/>
  <c r="C1031" i="6"/>
  <c r="D1081" i="6"/>
  <c r="C1081" i="6"/>
  <c r="E1081" i="6"/>
  <c r="E1030" i="6"/>
  <c r="C1030" i="6"/>
  <c r="D1030" i="6"/>
  <c r="D1172" i="6"/>
  <c r="E1172" i="6"/>
  <c r="C1172" i="6"/>
  <c r="E1037" i="6"/>
  <c r="D1037" i="6"/>
  <c r="C1037" i="6"/>
  <c r="D1176" i="6"/>
  <c r="E1176" i="6"/>
  <c r="C1176" i="6"/>
  <c r="E1044" i="6"/>
  <c r="C1044" i="6"/>
  <c r="D1044" i="6"/>
  <c r="D1126" i="6"/>
  <c r="E1126" i="6"/>
  <c r="Y1126" i="6" s="1"/>
  <c r="K1126" i="6" s="1"/>
  <c r="M1126" i="6" s="1"/>
  <c r="C1126" i="6"/>
  <c r="E1020" i="6"/>
  <c r="D1020" i="6"/>
  <c r="C1020" i="6"/>
  <c r="D1058" i="6"/>
  <c r="E1058" i="6"/>
  <c r="C1058" i="6"/>
  <c r="D1180" i="6"/>
  <c r="E1180" i="6"/>
  <c r="C1180" i="6"/>
  <c r="D1116" i="6"/>
  <c r="E1116" i="6"/>
  <c r="C1116" i="6"/>
  <c r="D1168" i="6"/>
  <c r="E1168" i="6"/>
  <c r="C1168" i="6"/>
  <c r="D1072" i="6"/>
  <c r="E1072" i="6"/>
  <c r="C1072" i="6"/>
  <c r="E1095" i="6"/>
  <c r="D1095" i="6"/>
  <c r="C1095" i="6"/>
  <c r="E1131" i="6"/>
  <c r="D1131" i="6"/>
  <c r="C1131" i="6"/>
  <c r="E1083" i="6"/>
  <c r="D1083" i="6"/>
  <c r="C1083" i="6"/>
  <c r="D1120" i="6"/>
  <c r="E1120" i="6"/>
  <c r="C1120" i="6"/>
  <c r="C1173" i="6"/>
  <c r="D1173" i="6"/>
  <c r="E1173" i="6"/>
  <c r="C1197" i="6"/>
  <c r="D1197" i="6"/>
  <c r="E1197" i="6"/>
  <c r="D1122" i="6"/>
  <c r="C1122" i="6"/>
  <c r="E1122" i="6"/>
  <c r="D1156" i="6"/>
  <c r="E1156" i="6"/>
  <c r="C1156" i="6"/>
  <c r="D1082" i="6"/>
  <c r="E1082" i="6"/>
  <c r="C1082" i="6"/>
  <c r="E1113" i="6"/>
  <c r="D1113" i="6"/>
  <c r="C1113" i="6"/>
  <c r="D1157" i="6"/>
  <c r="C1157" i="6"/>
  <c r="E1157" i="6"/>
  <c r="E1141" i="6"/>
  <c r="C1141" i="6"/>
  <c r="D1141" i="6"/>
  <c r="D1154" i="6"/>
  <c r="C1154" i="6"/>
  <c r="E1154" i="6"/>
  <c r="D1178" i="6"/>
  <c r="E1178" i="6"/>
  <c r="C1178" i="6"/>
  <c r="D1202" i="6"/>
  <c r="E1202" i="6"/>
  <c r="C1202" i="6"/>
  <c r="D1248" i="6"/>
  <c r="C1248" i="6"/>
  <c r="E1248" i="6"/>
  <c r="D1266" i="6"/>
  <c r="C1266" i="6"/>
  <c r="E1266" i="6"/>
  <c r="D1284" i="6"/>
  <c r="C1284" i="6"/>
  <c r="E1284" i="6"/>
  <c r="D1247" i="6"/>
  <c r="C1247" i="6"/>
  <c r="E1247" i="6"/>
  <c r="D1265" i="6"/>
  <c r="C1265" i="6"/>
  <c r="E1265" i="6"/>
  <c r="D1283" i="6"/>
  <c r="C1283" i="6"/>
  <c r="E1283" i="6"/>
  <c r="E1171" i="6"/>
  <c r="C1171" i="6"/>
  <c r="D1171" i="6"/>
  <c r="E1195" i="6"/>
  <c r="C1195" i="6"/>
  <c r="D1195" i="6"/>
  <c r="D1218" i="6"/>
  <c r="C1218" i="6"/>
  <c r="E1218" i="6"/>
  <c r="D1258" i="6"/>
  <c r="C1258" i="6"/>
  <c r="E1258" i="6"/>
  <c r="D1276" i="6"/>
  <c r="C1276" i="6"/>
  <c r="E1276" i="6"/>
  <c r="E1215" i="6"/>
  <c r="D1215" i="6"/>
  <c r="C1215" i="6"/>
  <c r="D1304" i="6"/>
  <c r="C1304" i="6"/>
  <c r="E1304" i="6"/>
  <c r="D1340" i="6"/>
  <c r="C1340" i="6"/>
  <c r="E1340" i="6"/>
  <c r="E1227" i="6"/>
  <c r="C1227" i="6"/>
  <c r="D1227" i="6"/>
  <c r="E1239" i="6"/>
  <c r="C1239" i="6"/>
  <c r="D1239" i="6"/>
  <c r="D1329" i="6"/>
  <c r="C1329" i="6"/>
  <c r="E1329" i="6"/>
  <c r="D1298" i="6"/>
  <c r="C1298" i="6"/>
  <c r="E1298" i="6"/>
  <c r="D1324" i="6"/>
  <c r="C1324" i="6"/>
  <c r="E1324" i="6"/>
  <c r="D1307" i="6"/>
  <c r="C1307" i="6"/>
  <c r="E1307" i="6"/>
  <c r="D1343" i="6"/>
  <c r="C1343" i="6"/>
  <c r="E1343" i="6"/>
  <c r="C1228" i="6"/>
  <c r="E1228" i="6"/>
  <c r="D1228" i="6"/>
  <c r="C1240" i="6"/>
  <c r="E1240" i="6"/>
  <c r="D1240" i="6"/>
  <c r="D1332" i="6"/>
  <c r="C1332" i="6"/>
  <c r="E1332" i="6"/>
  <c r="D1297" i="6"/>
  <c r="C1297" i="6"/>
  <c r="E1297" i="6"/>
  <c r="D1321" i="6"/>
  <c r="C1321" i="6"/>
  <c r="E1321" i="6"/>
  <c r="D1355" i="6"/>
  <c r="E1355" i="6"/>
  <c r="C1355" i="6"/>
  <c r="E1386" i="6"/>
  <c r="D1386" i="6"/>
  <c r="C1386" i="6"/>
  <c r="E1358" i="6"/>
  <c r="D1358" i="6"/>
  <c r="C1358" i="6"/>
  <c r="C1372" i="6"/>
  <c r="D1372" i="6"/>
  <c r="E1372" i="6"/>
  <c r="D1388" i="6"/>
  <c r="C1388" i="6"/>
  <c r="E1388" i="6"/>
  <c r="C1390" i="6"/>
  <c r="E1390" i="6"/>
  <c r="D1390" i="6"/>
  <c r="D1408" i="6"/>
  <c r="E1408" i="6"/>
  <c r="C1408" i="6"/>
  <c r="C1379" i="6"/>
  <c r="D1379" i="6"/>
  <c r="E1379" i="6"/>
  <c r="D1391" i="6"/>
  <c r="C1391" i="6"/>
  <c r="E1391" i="6"/>
  <c r="C1403" i="6"/>
  <c r="D1403" i="6"/>
  <c r="E1403" i="6"/>
  <c r="C1461" i="6"/>
  <c r="D1461" i="6"/>
  <c r="E1461" i="6"/>
  <c r="D1422" i="6"/>
  <c r="E1422" i="6"/>
  <c r="C1422" i="6"/>
  <c r="C1431" i="6"/>
  <c r="D1431" i="6"/>
  <c r="E1431" i="6"/>
  <c r="C1445" i="6"/>
  <c r="D1445" i="6"/>
  <c r="E1445" i="6"/>
  <c r="C1457" i="6"/>
  <c r="D1457" i="6"/>
  <c r="E1457" i="6"/>
  <c r="D1438" i="6"/>
  <c r="E1438" i="6"/>
  <c r="C1438" i="6"/>
  <c r="D1474" i="6"/>
  <c r="E1474" i="6"/>
  <c r="C1474" i="6"/>
  <c r="D1484" i="6"/>
  <c r="E1484" i="6"/>
  <c r="C1484" i="6"/>
  <c r="D1464" i="6"/>
  <c r="E1464" i="6"/>
  <c r="C1464" i="6"/>
  <c r="C1473" i="6"/>
  <c r="E1473" i="6"/>
  <c r="D1473" i="6"/>
  <c r="D1436" i="6"/>
  <c r="E1436" i="6"/>
  <c r="C1436" i="6"/>
  <c r="D1472" i="6"/>
  <c r="E1472" i="6"/>
  <c r="C1472" i="6"/>
  <c r="C1481" i="6"/>
  <c r="E1481" i="6"/>
  <c r="D1481" i="6"/>
  <c r="D1488" i="6"/>
  <c r="C1488" i="6"/>
  <c r="E1488" i="6"/>
  <c r="D1498" i="6"/>
  <c r="C1498" i="6"/>
  <c r="E1498" i="6"/>
  <c r="D1504" i="6"/>
  <c r="E1504" i="6"/>
  <c r="C1504" i="6"/>
  <c r="E1485" i="6"/>
  <c r="C1485" i="6"/>
  <c r="D1485" i="6"/>
  <c r="D1536" i="6"/>
  <c r="E1536" i="6"/>
  <c r="C1536" i="6"/>
  <c r="C1533" i="6"/>
  <c r="E1533" i="6"/>
  <c r="D1533" i="6"/>
  <c r="E1523" i="6"/>
  <c r="D1523" i="6"/>
  <c r="C1523" i="6"/>
  <c r="D1524" i="6"/>
  <c r="E1524" i="6"/>
  <c r="C1524" i="6"/>
  <c r="D1520" i="6"/>
  <c r="C1520" i="6"/>
  <c r="E1520" i="6"/>
  <c r="D1550" i="6"/>
  <c r="E1550" i="6"/>
  <c r="C1550" i="6"/>
  <c r="D1522" i="6"/>
  <c r="E1522" i="6"/>
  <c r="C1522" i="6"/>
  <c r="D1556" i="6"/>
  <c r="E1556" i="6"/>
  <c r="C1556" i="6"/>
  <c r="D1570" i="6"/>
  <c r="C1570" i="6"/>
  <c r="E1570" i="6"/>
  <c r="D1580" i="6"/>
  <c r="C1580" i="6"/>
  <c r="E1580" i="6"/>
  <c r="D1591" i="6"/>
  <c r="E1591" i="6"/>
  <c r="C1591" i="6"/>
  <c r="D1579" i="6"/>
  <c r="E1579" i="6"/>
  <c r="C1579" i="6"/>
  <c r="E1578" i="6"/>
  <c r="D1578" i="6"/>
  <c r="C1578" i="6"/>
  <c r="D1558" i="6"/>
  <c r="E1558" i="6"/>
  <c r="C1558" i="6"/>
  <c r="D1593" i="6"/>
  <c r="E1593" i="6"/>
  <c r="C1593" i="6"/>
  <c r="D1585" i="6"/>
  <c r="E1585" i="6"/>
  <c r="C1585" i="6"/>
  <c r="D1621" i="6"/>
  <c r="C1621" i="6"/>
  <c r="E1621" i="6"/>
  <c r="D1604" i="6"/>
  <c r="C1604" i="6"/>
  <c r="E1604" i="6"/>
  <c r="D1623" i="6"/>
  <c r="C1623" i="6"/>
  <c r="E1623" i="6"/>
  <c r="C1605" i="6"/>
  <c r="D1605" i="6"/>
  <c r="E1605" i="6"/>
  <c r="C316" i="6"/>
  <c r="D316" i="6"/>
  <c r="E316" i="6"/>
  <c r="E321" i="6"/>
  <c r="D321" i="6"/>
  <c r="C321" i="6"/>
  <c r="D336" i="6"/>
  <c r="E336" i="6"/>
  <c r="C336" i="6"/>
  <c r="D332" i="6"/>
  <c r="E332" i="6"/>
  <c r="C332" i="6"/>
  <c r="AD19" i="6"/>
  <c r="AD55" i="6"/>
  <c r="AD91" i="6"/>
  <c r="AD8" i="6"/>
  <c r="AD44" i="6"/>
  <c r="AD80" i="6"/>
  <c r="AD116" i="6"/>
  <c r="AD33" i="6"/>
  <c r="AD69" i="6"/>
  <c r="AD105" i="6"/>
  <c r="AD22" i="6"/>
  <c r="AD58" i="6"/>
  <c r="AD94" i="6"/>
  <c r="AD11" i="6"/>
  <c r="AD47" i="6"/>
  <c r="AD83" i="6"/>
  <c r="AD6" i="6"/>
  <c r="AD42" i="6"/>
  <c r="AD78" i="6"/>
  <c r="AD114" i="6"/>
  <c r="AD133" i="6"/>
  <c r="AD157" i="6"/>
  <c r="AD181" i="6"/>
  <c r="AD205" i="6"/>
  <c r="AD229" i="6"/>
  <c r="AD253" i="6"/>
  <c r="AD277" i="6"/>
  <c r="AD301" i="6"/>
  <c r="AD365" i="6"/>
  <c r="AD375" i="6"/>
  <c r="AD139" i="6"/>
  <c r="AD163" i="6"/>
  <c r="AD187" i="6"/>
  <c r="AD211" i="6"/>
  <c r="AD235" i="6"/>
  <c r="AD259" i="6"/>
  <c r="AD283" i="6"/>
  <c r="AD307" i="6"/>
  <c r="AD357" i="6"/>
  <c r="AD388" i="6"/>
  <c r="AD406" i="6"/>
  <c r="AD424" i="6"/>
  <c r="AD373" i="6"/>
  <c r="AD391" i="6"/>
  <c r="AD409" i="6"/>
  <c r="AD427" i="6"/>
  <c r="AD128" i="6"/>
  <c r="AD140" i="6"/>
  <c r="AD152" i="6"/>
  <c r="AD164" i="6"/>
  <c r="AD176" i="6"/>
  <c r="AD188" i="6"/>
  <c r="AD200" i="6"/>
  <c r="AD212" i="6"/>
  <c r="AD224" i="6"/>
  <c r="AD236" i="6"/>
  <c r="AD248" i="6"/>
  <c r="AD260" i="6"/>
  <c r="AD272" i="6"/>
  <c r="AD284" i="6"/>
  <c r="AD296" i="6"/>
  <c r="AD308" i="6"/>
  <c r="AD348" i="6"/>
  <c r="AD360" i="6"/>
  <c r="AD429" i="6"/>
  <c r="AD387" i="6"/>
  <c r="AD405" i="6"/>
  <c r="AD423" i="6"/>
  <c r="AD447" i="6"/>
  <c r="AD796" i="6"/>
  <c r="AD438" i="6"/>
  <c r="AD450" i="6"/>
  <c r="AD462" i="6"/>
  <c r="AD474" i="6"/>
  <c r="AD486" i="6"/>
  <c r="AD498" i="6"/>
  <c r="AD510" i="6"/>
  <c r="AD522" i="6"/>
  <c r="AD534" i="6"/>
  <c r="AD546" i="6"/>
  <c r="AD558" i="6"/>
  <c r="AD570" i="6"/>
  <c r="AD582" i="6"/>
  <c r="AD596" i="6"/>
  <c r="AD620" i="6"/>
  <c r="AD644" i="6"/>
  <c r="AD668" i="6"/>
  <c r="AD692" i="6"/>
  <c r="AD716" i="6"/>
  <c r="AD740" i="6"/>
  <c r="AD786" i="6"/>
  <c r="AD800" i="6"/>
  <c r="AD463" i="6"/>
  <c r="AD475" i="6"/>
  <c r="AD487" i="6"/>
  <c r="AD499" i="6"/>
  <c r="AD511" i="6"/>
  <c r="AD523" i="6"/>
  <c r="AD535" i="6"/>
  <c r="AD547" i="6"/>
  <c r="AD559" i="6"/>
  <c r="AD571" i="6"/>
  <c r="AD583" i="6"/>
  <c r="AD594" i="6"/>
  <c r="AD618" i="6"/>
  <c r="AD642" i="6"/>
  <c r="AD666" i="6"/>
  <c r="AD690" i="6"/>
  <c r="AD714" i="6"/>
  <c r="AD738" i="6"/>
  <c r="AD780" i="6"/>
  <c r="AD766" i="6"/>
  <c r="AD811" i="6"/>
  <c r="AD835" i="6"/>
  <c r="AD883" i="6"/>
  <c r="AD597" i="6"/>
  <c r="AD609" i="6"/>
  <c r="AD621" i="6"/>
  <c r="AD633" i="6"/>
  <c r="AD645" i="6"/>
  <c r="AD657" i="6"/>
  <c r="AD669" i="6"/>
  <c r="AD681" i="6"/>
  <c r="AD693" i="6"/>
  <c r="AD705" i="6"/>
  <c r="AD717" i="6"/>
  <c r="AD729" i="6"/>
  <c r="AD741" i="6"/>
  <c r="AD753" i="6"/>
  <c r="AD765" i="6"/>
  <c r="AD777" i="6"/>
  <c r="AD789" i="6"/>
  <c r="AD801" i="6"/>
  <c r="AD867" i="6"/>
  <c r="AD821" i="6"/>
  <c r="AD845" i="6"/>
  <c r="AD900" i="6"/>
  <c r="AD810" i="6"/>
  <c r="AD822" i="6"/>
  <c r="AD834" i="6"/>
  <c r="AD846" i="6"/>
  <c r="AD858" i="6"/>
  <c r="AD870" i="6"/>
  <c r="AD882" i="6"/>
  <c r="AD1137" i="6"/>
  <c r="AD902" i="6"/>
  <c r="AD891" i="6"/>
  <c r="AD903" i="6"/>
  <c r="AD915" i="6"/>
  <c r="AD927" i="6"/>
  <c r="AD939" i="6"/>
  <c r="AD951" i="6"/>
  <c r="AD963" i="6"/>
  <c r="AD975" i="6"/>
  <c r="AD987" i="6"/>
  <c r="AD999" i="6"/>
  <c r="AD1011" i="6"/>
  <c r="AD1039" i="6"/>
  <c r="AD1025" i="6"/>
  <c r="AD908" i="6"/>
  <c r="AD920" i="6"/>
  <c r="AD932" i="6"/>
  <c r="AD944" i="6"/>
  <c r="AD956" i="6"/>
  <c r="AD968" i="6"/>
  <c r="AD980" i="6"/>
  <c r="AD992" i="6"/>
  <c r="AD1004" i="6"/>
  <c r="AD1023" i="6"/>
  <c r="AD1022" i="6"/>
  <c r="AD1015" i="6"/>
  <c r="AD1050" i="6"/>
  <c r="AD1069" i="6"/>
  <c r="AD1091" i="6"/>
  <c r="AD1093" i="6"/>
  <c r="AD1107" i="6"/>
  <c r="AD1063" i="6"/>
  <c r="AD1087" i="6"/>
  <c r="AD1155" i="6"/>
  <c r="AD1159" i="6"/>
  <c r="AD1173" i="6"/>
  <c r="AD1197" i="6"/>
  <c r="AD1236" i="6"/>
  <c r="AD1062" i="6"/>
  <c r="AD1074" i="6"/>
  <c r="AD1086" i="6"/>
  <c r="AD1098" i="6"/>
  <c r="AD1110" i="6"/>
  <c r="AD1122" i="6"/>
  <c r="AD1134" i="6"/>
  <c r="AD1146" i="6"/>
  <c r="AD1228" i="6"/>
  <c r="AD1183" i="6"/>
  <c r="AD1207" i="6"/>
  <c r="AD1235" i="6"/>
  <c r="AD1160" i="6"/>
  <c r="AD1172" i="6"/>
  <c r="AD1184" i="6"/>
  <c r="AD1196" i="6"/>
  <c r="AD1208" i="6"/>
  <c r="AD1219" i="6"/>
  <c r="AD1232" i="6"/>
  <c r="AD1245" i="6"/>
  <c r="AD1257" i="6"/>
  <c r="AD1269" i="6"/>
  <c r="AD1281" i="6"/>
  <c r="AD1293" i="6"/>
  <c r="AD1305" i="6"/>
  <c r="AD1317" i="6"/>
  <c r="AD1329" i="6"/>
  <c r="AD1341" i="6"/>
  <c r="AD1353" i="6"/>
  <c r="AD1365" i="6"/>
  <c r="AD1380" i="6"/>
  <c r="AD1244" i="6"/>
  <c r="AD1256" i="6"/>
  <c r="AD1268" i="6"/>
  <c r="AD1280" i="6"/>
  <c r="AD1292" i="6"/>
  <c r="AD1304" i="6"/>
  <c r="AD1316" i="6"/>
  <c r="AD1328" i="6"/>
  <c r="AD1340" i="6"/>
  <c r="AD1352" i="6"/>
  <c r="AD1364" i="6"/>
  <c r="AD1378" i="6"/>
  <c r="AD1370" i="6"/>
  <c r="AD1392" i="6"/>
  <c r="AD1399" i="6"/>
  <c r="AD1417" i="6"/>
  <c r="AD1441" i="6"/>
  <c r="AD1465" i="6"/>
  <c r="AD1489" i="6"/>
  <c r="AD1423" i="6"/>
  <c r="AD1447" i="6"/>
  <c r="AD1471" i="6"/>
  <c r="AD1499" i="6"/>
  <c r="AD1410" i="6"/>
  <c r="AD1422" i="6"/>
  <c r="AD1434" i="6"/>
  <c r="AD1446" i="6"/>
  <c r="AD1458" i="6"/>
  <c r="AD1470" i="6"/>
  <c r="AD1482" i="6"/>
  <c r="AD1497" i="6"/>
  <c r="AD1541" i="6"/>
  <c r="AD1507" i="6"/>
  <c r="AD1521" i="6"/>
  <c r="AD1523" i="6"/>
  <c r="AD1547" i="6"/>
  <c r="AD1494" i="6"/>
  <c r="AD1506" i="6"/>
  <c r="AD1518" i="6"/>
  <c r="AD1530" i="6"/>
  <c r="AD1542" i="6"/>
  <c r="AD1554" i="6"/>
  <c r="AD1564" i="6"/>
  <c r="AD1588" i="6"/>
  <c r="AD1578" i="6"/>
  <c r="AD1569" i="6"/>
  <c r="AD1581" i="6"/>
  <c r="AD1593" i="6"/>
  <c r="AD1602" i="6"/>
  <c r="AD1614" i="6"/>
  <c r="AD310" i="6"/>
  <c r="AD320" i="6"/>
  <c r="AD1617" i="6"/>
  <c r="AD313" i="6"/>
  <c r="AD335" i="6"/>
  <c r="AD329" i="6"/>
  <c r="AD334" i="6"/>
  <c r="L905" i="6"/>
  <c r="L901" i="6"/>
  <c r="L906" i="6"/>
  <c r="L902" i="6"/>
  <c r="L898" i="6"/>
  <c r="L925" i="6"/>
  <c r="L919" i="6"/>
  <c r="L913" i="6"/>
  <c r="L920" i="6"/>
  <c r="L914" i="6"/>
  <c r="L908" i="6"/>
  <c r="L907" i="6"/>
  <c r="L921" i="6"/>
  <c r="L915" i="6"/>
  <c r="L909" i="6"/>
  <c r="L904" i="6"/>
  <c r="L903" i="6"/>
  <c r="L922" i="6"/>
  <c r="L916" i="6"/>
  <c r="L910" i="6"/>
  <c r="L900" i="6"/>
  <c r="L899" i="6"/>
  <c r="L923" i="6"/>
  <c r="L917" i="6"/>
  <c r="L911" i="6"/>
  <c r="L924" i="6"/>
  <c r="L918" i="6"/>
  <c r="L912" i="6"/>
  <c r="L281" i="6"/>
  <c r="L277" i="6"/>
  <c r="L273" i="6"/>
  <c r="L269" i="6"/>
  <c r="L265" i="6"/>
  <c r="L261" i="6"/>
  <c r="L257" i="6"/>
  <c r="L278" i="6"/>
  <c r="L274" i="6"/>
  <c r="L270" i="6"/>
  <c r="L266" i="6"/>
  <c r="L262" i="6"/>
  <c r="L258" i="6"/>
  <c r="L254" i="6"/>
  <c r="L279" i="6"/>
  <c r="L275" i="6"/>
  <c r="L271" i="6"/>
  <c r="L267" i="6"/>
  <c r="L263" i="6"/>
  <c r="L259" i="6"/>
  <c r="L255" i="6"/>
  <c r="L280" i="6"/>
  <c r="L276" i="6"/>
  <c r="L272" i="6"/>
  <c r="L268" i="6"/>
  <c r="L264" i="6"/>
  <c r="L260" i="6"/>
  <c r="L256" i="6"/>
  <c r="L112" i="6"/>
  <c r="L110" i="6"/>
  <c r="L108" i="6"/>
  <c r="L106" i="6"/>
  <c r="L104" i="6"/>
  <c r="L102" i="6"/>
  <c r="L100" i="6"/>
  <c r="L98" i="6"/>
  <c r="L96" i="6"/>
  <c r="L94" i="6"/>
  <c r="L92" i="6"/>
  <c r="L90" i="6"/>
  <c r="L88" i="6"/>
  <c r="L86" i="6"/>
  <c r="L113" i="6"/>
  <c r="L111" i="6"/>
  <c r="L109" i="6"/>
  <c r="L107" i="6"/>
  <c r="L105" i="6"/>
  <c r="L103" i="6"/>
  <c r="L101" i="6"/>
  <c r="L99" i="6"/>
  <c r="L97" i="6"/>
  <c r="L95" i="6"/>
  <c r="L93" i="6"/>
  <c r="L91" i="6"/>
  <c r="L89" i="6"/>
  <c r="L87" i="6"/>
  <c r="L839" i="6"/>
  <c r="L835" i="6"/>
  <c r="L831" i="6"/>
  <c r="L827" i="6"/>
  <c r="L823" i="6"/>
  <c r="L819" i="6"/>
  <c r="L815" i="6"/>
  <c r="L840" i="6"/>
  <c r="L836" i="6"/>
  <c r="L832" i="6"/>
  <c r="L828" i="6"/>
  <c r="L824" i="6"/>
  <c r="L820" i="6"/>
  <c r="L816" i="6"/>
  <c r="L841" i="6"/>
  <c r="L837" i="6"/>
  <c r="L833" i="6"/>
  <c r="L829" i="6"/>
  <c r="L825" i="6"/>
  <c r="L821" i="6"/>
  <c r="L817" i="6"/>
  <c r="L830" i="6"/>
  <c r="L818" i="6"/>
  <c r="L834" i="6"/>
  <c r="L822" i="6"/>
  <c r="L838" i="6"/>
  <c r="L826" i="6"/>
  <c r="L814" i="6"/>
  <c r="L365" i="6"/>
  <c r="L363" i="6"/>
  <c r="L361" i="6"/>
  <c r="L359" i="6"/>
  <c r="L357" i="6"/>
  <c r="L358" i="6"/>
  <c r="L349" i="6"/>
  <c r="L348" i="6"/>
  <c r="L345" i="6"/>
  <c r="L341" i="6"/>
  <c r="L360" i="6"/>
  <c r="L362" i="6"/>
  <c r="L356" i="6"/>
  <c r="L346" i="6"/>
  <c r="L342" i="6"/>
  <c r="L338" i="6"/>
  <c r="L364" i="6"/>
  <c r="L355" i="6"/>
  <c r="L354" i="6"/>
  <c r="L347" i="6"/>
  <c r="L343" i="6"/>
  <c r="L339" i="6"/>
  <c r="L353" i="6"/>
  <c r="L352" i="6"/>
  <c r="L351" i="6"/>
  <c r="L350" i="6"/>
  <c r="L344" i="6"/>
  <c r="L340" i="6"/>
  <c r="L1056" i="6"/>
  <c r="L1044" i="6"/>
  <c r="L1055" i="6"/>
  <c r="L1045" i="6"/>
  <c r="H130" i="6"/>
  <c r="I130" i="6" s="1"/>
  <c r="H126" i="6"/>
  <c r="I126" i="6" s="1"/>
  <c r="H122" i="6"/>
  <c r="I122" i="6" s="1"/>
  <c r="AA140" i="6"/>
  <c r="H140" i="6"/>
  <c r="I140" i="6" s="1"/>
  <c r="Z140" i="6"/>
  <c r="H118" i="6"/>
  <c r="I118" i="6" s="1"/>
  <c r="H789" i="6"/>
  <c r="I789" i="6" s="1"/>
  <c r="H1126" i="6"/>
  <c r="I1126" i="6" s="1"/>
  <c r="AA1146" i="6"/>
  <c r="Z1146" i="6"/>
  <c r="H1146" i="6"/>
  <c r="I1146" i="6" s="1"/>
  <c r="AA1142" i="6"/>
  <c r="H1142" i="6"/>
  <c r="I1142" i="6" s="1"/>
  <c r="Z1142" i="6"/>
  <c r="H1133" i="6"/>
  <c r="I1133" i="6" s="1"/>
  <c r="Z1145" i="6"/>
  <c r="H1145" i="6"/>
  <c r="I1145" i="6" s="1"/>
  <c r="AA1145" i="6"/>
  <c r="AA420" i="6"/>
  <c r="Z420" i="6"/>
  <c r="H420" i="6"/>
  <c r="I420" i="6" s="1"/>
  <c r="L1355" i="6"/>
  <c r="L1361" i="6"/>
  <c r="L1370" i="6"/>
  <c r="L513" i="6"/>
  <c r="L524" i="6"/>
  <c r="L529" i="6"/>
  <c r="L509" i="6"/>
  <c r="L1553" i="6"/>
  <c r="L1544" i="6"/>
  <c r="L1555" i="6"/>
  <c r="L1559" i="6"/>
  <c r="H240" i="6"/>
  <c r="I240" i="6" s="1"/>
  <c r="H229" i="6"/>
  <c r="I229" i="6" s="1"/>
  <c r="H539" i="6"/>
  <c r="I539" i="6" s="1"/>
  <c r="H551" i="6"/>
  <c r="I551" i="6" s="1"/>
  <c r="AA551" i="6"/>
  <c r="AA550" i="6" s="1"/>
  <c r="AA549" i="6" s="1"/>
  <c r="AA548" i="6" s="1"/>
  <c r="AA547" i="6" s="1"/>
  <c r="AA546" i="6" s="1"/>
  <c r="AA545" i="6" s="1"/>
  <c r="AA544" i="6" s="1"/>
  <c r="AA543" i="6" s="1"/>
  <c r="AA542" i="6" s="1"/>
  <c r="AA541" i="6" s="1"/>
  <c r="AA540" i="6" s="1"/>
  <c r="AA539" i="6" s="1"/>
  <c r="AA538" i="6" s="1"/>
  <c r="AA537" i="6" s="1"/>
  <c r="AA536" i="6" s="1"/>
  <c r="AA535" i="6" s="1"/>
  <c r="AA534" i="6" s="1"/>
  <c r="Z556" i="6"/>
  <c r="H556" i="6"/>
  <c r="I556" i="6" s="1"/>
  <c r="AA556" i="6"/>
  <c r="H538" i="6"/>
  <c r="I538" i="6" s="1"/>
  <c r="V4" i="6" l="1"/>
  <c r="Z811" i="6"/>
  <c r="H811" i="6"/>
  <c r="I811" i="6" s="1"/>
  <c r="AA811" i="6"/>
  <c r="Z1281" i="6"/>
  <c r="H1281" i="6"/>
  <c r="I1281" i="6" s="1"/>
  <c r="AA1281" i="6"/>
  <c r="H1280" i="6"/>
  <c r="I1280" i="6" s="1"/>
  <c r="AA1280" i="6"/>
  <c r="Y550" i="6"/>
  <c r="K550" i="6" s="1"/>
  <c r="M550" i="6" s="1"/>
  <c r="V556" i="6"/>
  <c r="V539" i="6"/>
  <c r="V545" i="6"/>
  <c r="V551" i="6"/>
  <c r="Y557" i="6"/>
  <c r="K557" i="6" s="1"/>
  <c r="M557" i="6" s="1"/>
  <c r="Y542" i="6"/>
  <c r="K542" i="6" s="1"/>
  <c r="M542" i="6" s="1"/>
  <c r="V548" i="6"/>
  <c r="V554" i="6"/>
  <c r="Y560" i="6"/>
  <c r="K560" i="6" s="1"/>
  <c r="M560" i="6" s="1"/>
  <c r="V543" i="6"/>
  <c r="V549" i="6"/>
  <c r="V555" i="6"/>
  <c r="V561" i="6"/>
  <c r="Z561" i="6"/>
  <c r="H561" i="6"/>
  <c r="I561" i="6" s="1"/>
  <c r="AA561" i="6"/>
  <c r="Z555" i="6"/>
  <c r="H555" i="6"/>
  <c r="I555" i="6" s="1"/>
  <c r="AA555" i="6"/>
  <c r="Z557" i="6"/>
  <c r="H557" i="6"/>
  <c r="I557" i="6" s="1"/>
  <c r="AA557" i="6"/>
  <c r="Z558" i="6"/>
  <c r="H558" i="6"/>
  <c r="I558" i="6" s="1"/>
  <c r="AA558" i="6"/>
  <c r="H552" i="6"/>
  <c r="I552" i="6" s="1"/>
  <c r="AA552" i="6"/>
  <c r="AA559" i="6"/>
  <c r="H559" i="6"/>
  <c r="I559" i="6" s="1"/>
  <c r="Z559" i="6"/>
  <c r="Z553" i="6"/>
  <c r="H553" i="6"/>
  <c r="I553" i="6" s="1"/>
  <c r="AA553" i="6"/>
  <c r="Z560" i="6"/>
  <c r="H560" i="6"/>
  <c r="I560" i="6" s="1"/>
  <c r="AA560" i="6"/>
  <c r="Z554" i="6"/>
  <c r="H554" i="6"/>
  <c r="I554" i="6" s="1"/>
  <c r="AA554" i="6"/>
  <c r="AA971" i="6"/>
  <c r="H409" i="6"/>
  <c r="I409" i="6" s="1"/>
  <c r="AA409" i="6"/>
  <c r="Y1127" i="6"/>
  <c r="K1127" i="6" s="1"/>
  <c r="M1127" i="6" s="1"/>
  <c r="Y1130" i="6"/>
  <c r="K1130" i="6" s="1"/>
  <c r="M1130" i="6" s="1"/>
  <c r="AA1148" i="6"/>
  <c r="Z1148" i="6"/>
  <c r="H1148" i="6"/>
  <c r="I1148" i="6" s="1"/>
  <c r="Z1141" i="6"/>
  <c r="H1141" i="6"/>
  <c r="I1141" i="6" s="1"/>
  <c r="AA1141" i="6"/>
  <c r="AA665" i="6"/>
  <c r="H665" i="6"/>
  <c r="I665" i="6" s="1"/>
  <c r="Z665" i="6"/>
  <c r="H1278" i="6"/>
  <c r="I1278" i="6" s="1"/>
  <c r="AA1278" i="6"/>
  <c r="Z1283" i="6"/>
  <c r="H1283" i="6"/>
  <c r="I1283" i="6" s="1"/>
  <c r="AA1283" i="6"/>
  <c r="Z1284" i="6"/>
  <c r="H1284" i="6"/>
  <c r="I1284" i="6" s="1"/>
  <c r="AA1284" i="6"/>
  <c r="H806" i="6"/>
  <c r="I806" i="6" s="1"/>
  <c r="Z806" i="6"/>
  <c r="V8" i="6"/>
  <c r="Y1122" i="6"/>
  <c r="K1122" i="6" s="1"/>
  <c r="M1122" i="6" s="1"/>
  <c r="Z1144" i="6"/>
  <c r="H1144" i="6"/>
  <c r="I1144" i="6" s="1"/>
  <c r="AA1144" i="6"/>
  <c r="H1139" i="6"/>
  <c r="I1139" i="6" s="1"/>
  <c r="H1138" i="6"/>
  <c r="I1138" i="6" s="1"/>
  <c r="Z1122" i="6"/>
  <c r="H1122" i="6"/>
  <c r="I1122" i="6" s="1"/>
  <c r="H1135" i="6"/>
  <c r="I1135" i="6" s="1"/>
  <c r="AA1147" i="6"/>
  <c r="Z1147" i="6"/>
  <c r="H1147" i="6"/>
  <c r="I1147" i="6" s="1"/>
  <c r="H1137" i="6"/>
  <c r="I1137" i="6" s="1"/>
  <c r="H805" i="6"/>
  <c r="I805" i="6" s="1"/>
  <c r="Z805" i="6"/>
  <c r="AA805" i="6"/>
  <c r="AA26" i="6"/>
  <c r="H26" i="6"/>
  <c r="I26" i="6" s="1"/>
  <c r="Z26" i="6"/>
  <c r="H46" i="6"/>
  <c r="I46" i="6" s="1"/>
  <c r="AA53" i="6"/>
  <c r="H53" i="6"/>
  <c r="I53" i="6" s="1"/>
  <c r="Z53" i="6"/>
  <c r="AA48" i="6"/>
  <c r="AA47" i="6" s="1"/>
  <c r="AA46" i="6" s="1"/>
  <c r="AA45" i="6" s="1"/>
  <c r="AA44" i="6" s="1"/>
  <c r="AA43" i="6" s="1"/>
  <c r="AA42" i="6" s="1"/>
  <c r="AA41" i="6" s="1"/>
  <c r="AA40" i="6" s="1"/>
  <c r="AA39" i="6" s="1"/>
  <c r="AA38" i="6" s="1"/>
  <c r="AA37" i="6" s="1"/>
  <c r="AA36" i="6" s="1"/>
  <c r="H48" i="6"/>
  <c r="I48" i="6" s="1"/>
  <c r="Y7" i="6"/>
  <c r="K7" i="6" s="1"/>
  <c r="M7" i="6" s="1"/>
  <c r="V5" i="6"/>
  <c r="AA25" i="6"/>
  <c r="Z25" i="6"/>
  <c r="H25" i="6"/>
  <c r="I25" i="6" s="1"/>
  <c r="H801" i="6"/>
  <c r="I801" i="6" s="1"/>
  <c r="H45" i="6"/>
  <c r="I45" i="6" s="1"/>
  <c r="Z57" i="6"/>
  <c r="AA57" i="6"/>
  <c r="H57" i="6"/>
  <c r="I57" i="6" s="1"/>
  <c r="H40" i="6"/>
  <c r="I40" i="6" s="1"/>
  <c r="AA29" i="6"/>
  <c r="Z29" i="6"/>
  <c r="H29" i="6"/>
  <c r="I29" i="6" s="1"/>
  <c r="AA24" i="6"/>
  <c r="Z24" i="6"/>
  <c r="H24" i="6"/>
  <c r="I24" i="6" s="1"/>
  <c r="H504" i="6"/>
  <c r="I504" i="6" s="1"/>
  <c r="Z504" i="6"/>
  <c r="H968" i="6"/>
  <c r="I968" i="6" s="1"/>
  <c r="Z1262" i="6"/>
  <c r="Z1263" i="6" s="1"/>
  <c r="H1262" i="6"/>
  <c r="I1262" i="6" s="1"/>
  <c r="H797" i="6"/>
  <c r="I797" i="6" s="1"/>
  <c r="AA20" i="6"/>
  <c r="H20" i="6"/>
  <c r="I20" i="6" s="1"/>
  <c r="Y1128" i="6"/>
  <c r="K1128" i="6" s="1"/>
  <c r="M1128" i="6" s="1"/>
  <c r="V1125" i="6"/>
  <c r="Y1129" i="6"/>
  <c r="K1129" i="6" s="1"/>
  <c r="M1129" i="6" s="1"/>
  <c r="AA1140" i="6"/>
  <c r="AA1139" i="6" s="1"/>
  <c r="AA1138" i="6" s="1"/>
  <c r="AA1137" i="6" s="1"/>
  <c r="AA1136" i="6" s="1"/>
  <c r="AA1135" i="6" s="1"/>
  <c r="AA1134" i="6" s="1"/>
  <c r="AA1133" i="6" s="1"/>
  <c r="AA1132" i="6" s="1"/>
  <c r="AA1131" i="6" s="1"/>
  <c r="AA1130" i="6" s="1"/>
  <c r="AA1129" i="6" s="1"/>
  <c r="AA1128" i="6" s="1"/>
  <c r="AA1127" i="6" s="1"/>
  <c r="AA1126" i="6" s="1"/>
  <c r="AA1125" i="6" s="1"/>
  <c r="AA1124" i="6" s="1"/>
  <c r="AA1123" i="6" s="1"/>
  <c r="AA1122" i="6" s="1"/>
  <c r="H1140" i="6"/>
  <c r="I1140" i="6" s="1"/>
  <c r="H1136" i="6"/>
  <c r="I1136" i="6" s="1"/>
  <c r="Z1143" i="6"/>
  <c r="H1143" i="6"/>
  <c r="I1143" i="6" s="1"/>
  <c r="AA1143" i="6"/>
  <c r="AA804" i="6"/>
  <c r="AA803" i="6" s="1"/>
  <c r="AA802" i="6" s="1"/>
  <c r="AA801" i="6" s="1"/>
  <c r="AA800" i="6" s="1"/>
  <c r="AA799" i="6" s="1"/>
  <c r="AA798" i="6" s="1"/>
  <c r="AA797" i="6" s="1"/>
  <c r="AA796" i="6" s="1"/>
  <c r="AA795" i="6" s="1"/>
  <c r="AA794" i="6" s="1"/>
  <c r="AA793" i="6" s="1"/>
  <c r="AA792" i="6" s="1"/>
  <c r="AA791" i="6" s="1"/>
  <c r="AA790" i="6" s="1"/>
  <c r="AA789" i="6" s="1"/>
  <c r="AA788" i="6" s="1"/>
  <c r="AA787" i="6" s="1"/>
  <c r="H804" i="6"/>
  <c r="I804" i="6" s="1"/>
  <c r="Z31" i="6"/>
  <c r="Z32" i="6" s="1"/>
  <c r="H31" i="6"/>
  <c r="I31" i="6" s="1"/>
  <c r="AA55" i="6"/>
  <c r="Z55" i="6"/>
  <c r="H55" i="6"/>
  <c r="I55" i="6" s="1"/>
  <c r="AA50" i="6"/>
  <c r="Z50" i="6"/>
  <c r="H50" i="6"/>
  <c r="I50" i="6" s="1"/>
  <c r="H15" i="6"/>
  <c r="I15" i="6" s="1"/>
  <c r="Z137" i="6"/>
  <c r="H137" i="6"/>
  <c r="I137" i="6" s="1"/>
  <c r="AA137" i="6"/>
  <c r="V1124" i="6"/>
  <c r="V10" i="6"/>
  <c r="Z139" i="6"/>
  <c r="AA139" i="6"/>
  <c r="Z135" i="6"/>
  <c r="H135" i="6"/>
  <c r="I135" i="6" s="1"/>
  <c r="AA135" i="6"/>
  <c r="AA134" i="6"/>
  <c r="H134" i="6"/>
  <c r="I134" i="6" s="1"/>
  <c r="Z134" i="6"/>
  <c r="H745" i="6"/>
  <c r="I745" i="6" s="1"/>
  <c r="AA408" i="6"/>
  <c r="H408" i="6"/>
  <c r="I408" i="6" s="1"/>
  <c r="H1500" i="6"/>
  <c r="I1500" i="6" s="1"/>
  <c r="AA664" i="6"/>
  <c r="H1164" i="6"/>
  <c r="I1164" i="6" s="1"/>
  <c r="H1228" i="6"/>
  <c r="I1228" i="6" s="1"/>
  <c r="AA1228" i="6"/>
  <c r="H716" i="6"/>
  <c r="I716" i="6" s="1"/>
  <c r="H742" i="6"/>
  <c r="I742" i="6" s="1"/>
  <c r="AA809" i="6"/>
  <c r="Z136" i="6"/>
  <c r="H809" i="6"/>
  <c r="I809" i="6" s="1"/>
  <c r="H136" i="6"/>
  <c r="I136" i="6" s="1"/>
  <c r="Z1123" i="6"/>
  <c r="Z1124" i="6" s="1"/>
  <c r="Z1125" i="6" s="1"/>
  <c r="Z1126" i="6" s="1"/>
  <c r="Z1127" i="6" s="1"/>
  <c r="Z1128" i="6" s="1"/>
  <c r="Z1129" i="6" s="1"/>
  <c r="Z1130" i="6" s="1"/>
  <c r="Z1131" i="6" s="1"/>
  <c r="Y1123" i="6"/>
  <c r="K1123" i="6" s="1"/>
  <c r="M1123" i="6" s="1"/>
  <c r="H812" i="6"/>
  <c r="I812" i="6" s="1"/>
  <c r="H1277" i="6"/>
  <c r="I1277" i="6" s="1"/>
  <c r="H786" i="6"/>
  <c r="I786" i="6" s="1"/>
  <c r="H412" i="6"/>
  <c r="I412" i="6" s="1"/>
  <c r="AA22" i="6"/>
  <c r="H1389" i="6"/>
  <c r="I1389" i="6" s="1"/>
  <c r="AA806" i="6"/>
  <c r="Z33" i="6"/>
  <c r="Z34" i="6" s="1"/>
  <c r="Z35" i="6" s="1"/>
  <c r="Z36" i="6" s="1"/>
  <c r="Z37" i="6" s="1"/>
  <c r="H664" i="6"/>
  <c r="I664" i="6" s="1"/>
  <c r="H138" i="6"/>
  <c r="I138" i="6" s="1"/>
  <c r="H127" i="6"/>
  <c r="I127" i="6" s="1"/>
  <c r="Z138" i="6"/>
  <c r="H1231" i="6"/>
  <c r="I1231" i="6" s="1"/>
  <c r="H22" i="6"/>
  <c r="I22" i="6" s="1"/>
  <c r="H715" i="6"/>
  <c r="I715" i="6" s="1"/>
  <c r="Z1233" i="6"/>
  <c r="AA1233" i="6"/>
  <c r="H23" i="6"/>
  <c r="I23" i="6" s="1"/>
  <c r="H1401" i="6"/>
  <c r="I1401" i="6" s="1"/>
  <c r="H1392" i="6"/>
  <c r="I1392" i="6" s="1"/>
  <c r="AA165" i="6"/>
  <c r="Z787" i="6"/>
  <c r="AA52" i="6"/>
  <c r="Z1264" i="6"/>
  <c r="Z1265" i="6" s="1"/>
  <c r="Z1266" i="6" s="1"/>
  <c r="AA131" i="6"/>
  <c r="AA130" i="6" s="1"/>
  <c r="AA129" i="6" s="1"/>
  <c r="AA128" i="6" s="1"/>
  <c r="AA127" i="6" s="1"/>
  <c r="AA126" i="6" s="1"/>
  <c r="AA125" i="6" s="1"/>
  <c r="AA124" i="6" s="1"/>
  <c r="AA123" i="6" s="1"/>
  <c r="AA122" i="6" s="1"/>
  <c r="AA121" i="6" s="1"/>
  <c r="AA120" i="6" s="1"/>
  <c r="AA119" i="6" s="1"/>
  <c r="AA118" i="6" s="1"/>
  <c r="AA117" i="6" s="1"/>
  <c r="AA116" i="6" s="1"/>
  <c r="AA115" i="6" s="1"/>
  <c r="AA114" i="6" s="1"/>
  <c r="AA1277" i="6"/>
  <c r="AA1276" i="6" s="1"/>
  <c r="AA1275" i="6" s="1"/>
  <c r="H52" i="6"/>
  <c r="I52" i="6" s="1"/>
  <c r="Z27" i="6"/>
  <c r="Z1514" i="6"/>
  <c r="H669" i="6"/>
  <c r="I669" i="6" s="1"/>
  <c r="Z812" i="6"/>
  <c r="AA1288" i="6"/>
  <c r="H27" i="6"/>
  <c r="I27" i="6" s="1"/>
  <c r="H43" i="6"/>
  <c r="I43" i="6" s="1"/>
  <c r="Z669" i="6"/>
  <c r="H124" i="6"/>
  <c r="I124" i="6" s="1"/>
  <c r="H1288" i="6"/>
  <c r="I1288" i="6" s="1"/>
  <c r="AA19" i="6"/>
  <c r="AA18" i="6" s="1"/>
  <c r="AA17" i="6" s="1"/>
  <c r="AA16" i="6" s="1"/>
  <c r="AA15" i="6" s="1"/>
  <c r="AA14" i="6" s="1"/>
  <c r="AA13" i="6" s="1"/>
  <c r="AA12" i="6" s="1"/>
  <c r="AA11" i="6" s="1"/>
  <c r="AA10" i="6" s="1"/>
  <c r="AA9" i="6" s="1"/>
  <c r="AA8" i="6" s="1"/>
  <c r="AA7" i="6" s="1"/>
  <c r="AA6" i="6" s="1"/>
  <c r="AA5" i="6" s="1"/>
  <c r="AA4" i="6" s="1"/>
  <c r="AA3" i="6" s="1"/>
  <c r="AA2" i="6" s="1"/>
  <c r="H14" i="6"/>
  <c r="I14" i="6" s="1"/>
  <c r="H47" i="6"/>
  <c r="I47" i="6" s="1"/>
  <c r="Y6" i="6"/>
  <c r="K6" i="6" s="1"/>
  <c r="M6" i="6" s="1"/>
  <c r="P6" i="6" s="1"/>
  <c r="H54" i="6"/>
  <c r="I54" i="6" s="1"/>
  <c r="Z54" i="6"/>
  <c r="H19" i="6"/>
  <c r="I19" i="6" s="1"/>
  <c r="Z23" i="6"/>
  <c r="H897" i="6"/>
  <c r="I897" i="6" s="1"/>
  <c r="H157" i="6"/>
  <c r="I157" i="6" s="1"/>
  <c r="H407" i="6"/>
  <c r="I407" i="6" s="1"/>
  <c r="Y2" i="6"/>
  <c r="K2" i="6" s="1"/>
  <c r="M2" i="6" s="1"/>
  <c r="P2" i="6" s="1"/>
  <c r="H1541" i="6"/>
  <c r="I1541" i="6" s="1"/>
  <c r="AA1289" i="6"/>
  <c r="AA133" i="6"/>
  <c r="H1528" i="6"/>
  <c r="I1528" i="6" s="1"/>
  <c r="AA897" i="6"/>
  <c r="H713" i="6"/>
  <c r="I713" i="6" s="1"/>
  <c r="H1289" i="6"/>
  <c r="I1289" i="6" s="1"/>
  <c r="H133" i="6"/>
  <c r="I133" i="6" s="1"/>
  <c r="Z115" i="6"/>
  <c r="Z116" i="6" s="1"/>
  <c r="Z117" i="6" s="1"/>
  <c r="Z118" i="6" s="1"/>
  <c r="Z119" i="6" s="1"/>
  <c r="Z120" i="6" s="1"/>
  <c r="Z121" i="6" s="1"/>
  <c r="Z122" i="6" s="1"/>
  <c r="Z123" i="6" s="1"/>
  <c r="Z124" i="6" s="1"/>
  <c r="Z125" i="6" s="1"/>
  <c r="Z126" i="6" s="1"/>
  <c r="Z127" i="6" s="1"/>
  <c r="Z128" i="6" s="1"/>
  <c r="Z129" i="6" s="1"/>
  <c r="Z130" i="6" s="1"/>
  <c r="Z131" i="6" s="1"/>
  <c r="Z132" i="6" s="1"/>
  <c r="H1216" i="6"/>
  <c r="I1216" i="6" s="1"/>
  <c r="H2" i="6"/>
  <c r="I2" i="6" s="1"/>
  <c r="H1526" i="6"/>
  <c r="I1526" i="6" s="1"/>
  <c r="H165" i="6"/>
  <c r="I165" i="6" s="1"/>
  <c r="H1217" i="6"/>
  <c r="I1217" i="6" s="1"/>
  <c r="Z1401" i="6"/>
  <c r="H661" i="6"/>
  <c r="I661" i="6" s="1"/>
  <c r="H139" i="6"/>
  <c r="I139" i="6" s="1"/>
  <c r="H404" i="6"/>
  <c r="I404" i="6" s="1"/>
  <c r="H12" i="6"/>
  <c r="I12" i="6" s="1"/>
  <c r="H971" i="6"/>
  <c r="I971" i="6" s="1"/>
  <c r="H421" i="6"/>
  <c r="I421" i="6" s="1"/>
  <c r="H1386" i="6"/>
  <c r="I1386" i="6" s="1"/>
  <c r="Z1395" i="6"/>
  <c r="AA141" i="6"/>
  <c r="H41" i="6"/>
  <c r="I41" i="6" s="1"/>
  <c r="H416" i="6"/>
  <c r="I416" i="6" s="1"/>
  <c r="H18" i="6"/>
  <c r="I18" i="6" s="1"/>
  <c r="Z673" i="6"/>
  <c r="Y3" i="6"/>
  <c r="K3" i="6" s="1"/>
  <c r="M3" i="6" s="1"/>
  <c r="N3" i="6" s="1"/>
  <c r="H30" i="6"/>
  <c r="I30" i="6" s="1"/>
  <c r="Z421" i="6"/>
  <c r="H1395" i="6"/>
  <c r="I1395" i="6" s="1"/>
  <c r="H799" i="6"/>
  <c r="I799" i="6" s="1"/>
  <c r="H141" i="6"/>
  <c r="I141" i="6" s="1"/>
  <c r="H1273" i="6"/>
  <c r="I1273" i="6" s="1"/>
  <c r="Z416" i="6"/>
  <c r="Z51" i="6"/>
  <c r="H673" i="6"/>
  <c r="I673" i="6" s="1"/>
  <c r="H132" i="6"/>
  <c r="I132" i="6" s="1"/>
  <c r="Z3" i="6"/>
  <c r="Z4" i="6" s="1"/>
  <c r="Z5" i="6" s="1"/>
  <c r="Z6" i="6" s="1"/>
  <c r="Z7" i="6" s="1"/>
  <c r="Z8" i="6" s="1"/>
  <c r="Z9" i="6" s="1"/>
  <c r="Z10" i="6" s="1"/>
  <c r="Z11" i="6" s="1"/>
  <c r="Z12" i="6" s="1"/>
  <c r="H114" i="6"/>
  <c r="I114" i="6" s="1"/>
  <c r="H51" i="6"/>
  <c r="I51" i="6" s="1"/>
  <c r="AA1172" i="6"/>
  <c r="H1172" i="6"/>
  <c r="I1172" i="6" s="1"/>
  <c r="H659" i="6"/>
  <c r="I659" i="6" s="1"/>
  <c r="H1222" i="6"/>
  <c r="I1222" i="6" s="1"/>
  <c r="AA419" i="6"/>
  <c r="H1388" i="6"/>
  <c r="I1388" i="6" s="1"/>
  <c r="AA1224" i="6"/>
  <c r="AA1223" i="6" s="1"/>
  <c r="AA1222" i="6" s="1"/>
  <c r="AA1226" i="6"/>
  <c r="H1400" i="6"/>
  <c r="I1400" i="6" s="1"/>
  <c r="AA720" i="6"/>
  <c r="AA719" i="6" s="1"/>
  <c r="AA718" i="6" s="1"/>
  <c r="AA717" i="6" s="1"/>
  <c r="AA716" i="6" s="1"/>
  <c r="AA715" i="6" s="1"/>
  <c r="AA714" i="6" s="1"/>
  <c r="AA713" i="6" s="1"/>
  <c r="AA712" i="6" s="1"/>
  <c r="AA711" i="6" s="1"/>
  <c r="AA710" i="6" s="1"/>
  <c r="AA709" i="6" s="1"/>
  <c r="AA708" i="6" s="1"/>
  <c r="AA707" i="6" s="1"/>
  <c r="AA706" i="6" s="1"/>
  <c r="AA705" i="6" s="1"/>
  <c r="AA704" i="6" s="1"/>
  <c r="AA703" i="6" s="1"/>
  <c r="AA702" i="6" s="1"/>
  <c r="H405" i="6"/>
  <c r="I405" i="6" s="1"/>
  <c r="H646" i="6"/>
  <c r="I646" i="6" s="1"/>
  <c r="H886" i="6"/>
  <c r="I886" i="6" s="1"/>
  <c r="AA1399" i="6"/>
  <c r="H1226" i="6"/>
  <c r="I1226" i="6" s="1"/>
  <c r="H1224" i="6"/>
  <c r="I1224" i="6" s="1"/>
  <c r="H1213" i="6"/>
  <c r="I1213" i="6" s="1"/>
  <c r="H415" i="6"/>
  <c r="I415" i="6" s="1"/>
  <c r="Z1225" i="6"/>
  <c r="AA414" i="6"/>
  <c r="Z702" i="6"/>
  <c r="Z703" i="6" s="1"/>
  <c r="Z704" i="6" s="1"/>
  <c r="Z167" i="6"/>
  <c r="H1225" i="6"/>
  <c r="I1225" i="6" s="1"/>
  <c r="Z667" i="6"/>
  <c r="H1214" i="6"/>
  <c r="I1214" i="6" s="1"/>
  <c r="H419" i="6"/>
  <c r="I419" i="6" s="1"/>
  <c r="H491" i="6"/>
  <c r="I491" i="6" s="1"/>
  <c r="H667" i="6"/>
  <c r="I667" i="6" s="1"/>
  <c r="H870" i="6"/>
  <c r="I870" i="6" s="1"/>
  <c r="AA888" i="6"/>
  <c r="H247" i="6"/>
  <c r="I247" i="6" s="1"/>
  <c r="V546" i="6"/>
  <c r="AA1541" i="6"/>
  <c r="AA755" i="6"/>
  <c r="H1177" i="6"/>
  <c r="I1177" i="6" s="1"/>
  <c r="B15" i="7"/>
  <c r="H417" i="6"/>
  <c r="I417" i="6" s="1"/>
  <c r="H662" i="6"/>
  <c r="I662" i="6" s="1"/>
  <c r="Z417" i="6"/>
  <c r="AA413" i="6"/>
  <c r="Z1206" i="6"/>
  <c r="H1165" i="6"/>
  <c r="I1165" i="6" s="1"/>
  <c r="H413" i="6"/>
  <c r="I413" i="6" s="1"/>
  <c r="H1540" i="6"/>
  <c r="I1540" i="6" s="1"/>
  <c r="Z647" i="6"/>
  <c r="Z648" i="6" s="1"/>
  <c r="Z649" i="6" s="1"/>
  <c r="Z650" i="6" s="1"/>
  <c r="Z651" i="6" s="1"/>
  <c r="Z652" i="6" s="1"/>
  <c r="AA499" i="6"/>
  <c r="Z499" i="6"/>
  <c r="Z1207" i="6"/>
  <c r="Z1208" i="6" s="1"/>
  <c r="Z1209" i="6" s="1"/>
  <c r="Z1210" i="6" s="1"/>
  <c r="Z1211" i="6" s="1"/>
  <c r="Z1212" i="6" s="1"/>
  <c r="Z1213" i="6" s="1"/>
  <c r="Z1214" i="6" s="1"/>
  <c r="Z1215" i="6" s="1"/>
  <c r="Z1216" i="6" s="1"/>
  <c r="Z1217" i="6" s="1"/>
  <c r="Z1218" i="6" s="1"/>
  <c r="Z1219" i="6" s="1"/>
  <c r="Z1220" i="6" s="1"/>
  <c r="Z1221" i="6" s="1"/>
  <c r="Z1222" i="6" s="1"/>
  <c r="Z1223" i="6" s="1"/>
  <c r="Z1224" i="6" s="1"/>
  <c r="Z807" i="6"/>
  <c r="AA504" i="6"/>
  <c r="AA807" i="6"/>
  <c r="H1223" i="6"/>
  <c r="I1223" i="6" s="1"/>
  <c r="Z1400" i="6"/>
  <c r="H720" i="6"/>
  <c r="I720" i="6" s="1"/>
  <c r="H663" i="6"/>
  <c r="I663" i="6" s="1"/>
  <c r="AA663" i="6"/>
  <c r="AA662" i="6" s="1"/>
  <c r="AA661" i="6" s="1"/>
  <c r="AA660" i="6" s="1"/>
  <c r="AA659" i="6" s="1"/>
  <c r="AA658" i="6" s="1"/>
  <c r="AA657" i="6" s="1"/>
  <c r="AA656" i="6" s="1"/>
  <c r="AA655" i="6" s="1"/>
  <c r="AA654" i="6" s="1"/>
  <c r="AA653" i="6" s="1"/>
  <c r="AA652" i="6" s="1"/>
  <c r="AA651" i="6" s="1"/>
  <c r="AA650" i="6" s="1"/>
  <c r="AA649" i="6" s="1"/>
  <c r="AA648" i="6" s="1"/>
  <c r="Z1540" i="6"/>
  <c r="H1530" i="6"/>
  <c r="I1530" i="6" s="1"/>
  <c r="AA407" i="6"/>
  <c r="AA406" i="6" s="1"/>
  <c r="AA405" i="6" s="1"/>
  <c r="AA404" i="6" s="1"/>
  <c r="AA403" i="6" s="1"/>
  <c r="AA402" i="6" s="1"/>
  <c r="AA401" i="6" s="1"/>
  <c r="AA400" i="6" s="1"/>
  <c r="AA399" i="6" s="1"/>
  <c r="AA398" i="6" s="1"/>
  <c r="AA397" i="6" s="1"/>
  <c r="AA396" i="6" s="1"/>
  <c r="AA395" i="6" s="1"/>
  <c r="AA394" i="6" s="1"/>
  <c r="Y394" i="6" s="1"/>
  <c r="K394" i="6" s="1"/>
  <c r="M394" i="6" s="1"/>
  <c r="H1524" i="6"/>
  <c r="I1524" i="6" s="1"/>
  <c r="H1218" i="6"/>
  <c r="I1218" i="6" s="1"/>
  <c r="AA722" i="6"/>
  <c r="Z755" i="6"/>
  <c r="Z1231" i="6"/>
  <c r="Z1393" i="6"/>
  <c r="Z724" i="6"/>
  <c r="AA1532" i="6"/>
  <c r="AA1531" i="6" s="1"/>
  <c r="AA1530" i="6" s="1"/>
  <c r="AA1529" i="6" s="1"/>
  <c r="AA1528" i="6" s="1"/>
  <c r="AA1527" i="6" s="1"/>
  <c r="AA1526" i="6" s="1"/>
  <c r="AA1525" i="6" s="1"/>
  <c r="AA1524" i="6" s="1"/>
  <c r="AA1523" i="6" s="1"/>
  <c r="AA1522" i="6" s="1"/>
  <c r="AA1521" i="6" s="1"/>
  <c r="AA1520" i="6" s="1"/>
  <c r="AA1519" i="6" s="1"/>
  <c r="AA1518" i="6" s="1"/>
  <c r="AA1517" i="6" s="1"/>
  <c r="AA1516" i="6" s="1"/>
  <c r="AA1515" i="6" s="1"/>
  <c r="AA1514" i="6" s="1"/>
  <c r="AA1505" i="6"/>
  <c r="Z722" i="6"/>
  <c r="H1393" i="6"/>
  <c r="I1393" i="6" s="1"/>
  <c r="H1505" i="6"/>
  <c r="I1505" i="6" s="1"/>
  <c r="Z895" i="6"/>
  <c r="H655" i="6"/>
  <c r="I655" i="6" s="1"/>
  <c r="H895" i="6"/>
  <c r="I895" i="6" s="1"/>
  <c r="Z1230" i="6"/>
  <c r="H954" i="6"/>
  <c r="I954" i="6" s="1"/>
  <c r="Z671" i="6"/>
  <c r="AA1230" i="6"/>
  <c r="AA749" i="6"/>
  <c r="H671" i="6"/>
  <c r="I671" i="6" s="1"/>
  <c r="Z1229" i="6"/>
  <c r="Z1538" i="6"/>
  <c r="H1229" i="6"/>
  <c r="I1229" i="6" s="1"/>
  <c r="H1279" i="6"/>
  <c r="I1279" i="6" s="1"/>
  <c r="H252" i="6"/>
  <c r="I252" i="6" s="1"/>
  <c r="H1538" i="6"/>
  <c r="I1538" i="6" s="1"/>
  <c r="AA724" i="6"/>
  <c r="V440" i="6"/>
  <c r="V1123" i="6"/>
  <c r="V449" i="6"/>
  <c r="V1581" i="6"/>
  <c r="V1354" i="6"/>
  <c r="AA752" i="6"/>
  <c r="H406" i="6"/>
  <c r="I406" i="6" s="1"/>
  <c r="H1215" i="6"/>
  <c r="I1215" i="6" s="1"/>
  <c r="H657" i="6"/>
  <c r="I657" i="6" s="1"/>
  <c r="H795" i="6"/>
  <c r="I795" i="6" s="1"/>
  <c r="H162" i="6"/>
  <c r="I162" i="6" s="1"/>
  <c r="AA672" i="6"/>
  <c r="H656" i="6"/>
  <c r="I656" i="6" s="1"/>
  <c r="Z1174" i="6"/>
  <c r="AA723" i="6"/>
  <c r="H672" i="6"/>
  <c r="I672" i="6" s="1"/>
  <c r="AA1221" i="6"/>
  <c r="AA1220" i="6" s="1"/>
  <c r="AA1219" i="6" s="1"/>
  <c r="AA1218" i="6" s="1"/>
  <c r="AA1217" i="6" s="1"/>
  <c r="AA1216" i="6" s="1"/>
  <c r="AA1215" i="6" s="1"/>
  <c r="AA1214" i="6" s="1"/>
  <c r="AA1213" i="6" s="1"/>
  <c r="AA1212" i="6" s="1"/>
  <c r="AA1211" i="6" s="1"/>
  <c r="AA1210" i="6" s="1"/>
  <c r="AA1209" i="6" s="1"/>
  <c r="AA1208" i="6" s="1"/>
  <c r="AA1207" i="6" s="1"/>
  <c r="AA1206" i="6" s="1"/>
  <c r="AA1174" i="6"/>
  <c r="H159" i="6"/>
  <c r="I159" i="6" s="1"/>
  <c r="H1529" i="6"/>
  <c r="I1529" i="6" s="1"/>
  <c r="H813" i="6"/>
  <c r="I813" i="6" s="1"/>
  <c r="Z1511" i="6"/>
  <c r="V1352" i="6"/>
  <c r="AA893" i="6"/>
  <c r="Z163" i="6"/>
  <c r="H969" i="6"/>
  <c r="I969" i="6" s="1"/>
  <c r="Z168" i="6"/>
  <c r="V1543" i="6"/>
  <c r="V7" i="6"/>
  <c r="V550" i="6"/>
  <c r="H486" i="6"/>
  <c r="I486" i="6" s="1"/>
  <c r="Z1150" i="6"/>
  <c r="Z1151" i="6" s="1"/>
  <c r="Z1152" i="6" s="1"/>
  <c r="Z1153" i="6" s="1"/>
  <c r="H1384" i="6"/>
  <c r="I1384" i="6" s="1"/>
  <c r="H1159" i="6"/>
  <c r="I1159" i="6" s="1"/>
  <c r="H503" i="6"/>
  <c r="I503" i="6" s="1"/>
  <c r="AA890" i="6"/>
  <c r="H497" i="6"/>
  <c r="I497" i="6" s="1"/>
  <c r="H753" i="6"/>
  <c r="I753" i="6" s="1"/>
  <c r="Z1267" i="6"/>
  <c r="Z1268" i="6" s="1"/>
  <c r="Z1269" i="6" s="1"/>
  <c r="Z1270" i="6" s="1"/>
  <c r="Z1271" i="6" s="1"/>
  <c r="Z1272" i="6" s="1"/>
  <c r="Z1273" i="6" s="1"/>
  <c r="Z1274" i="6" s="1"/>
  <c r="Z1275" i="6" s="1"/>
  <c r="Z1276" i="6" s="1"/>
  <c r="Z1277" i="6" s="1"/>
  <c r="Z1278" i="6" s="1"/>
  <c r="Z1279" i="6" s="1"/>
  <c r="Z1280" i="6" s="1"/>
  <c r="Y1125" i="6"/>
  <c r="K1125" i="6" s="1"/>
  <c r="M1125" i="6" s="1"/>
  <c r="N1125" i="6" s="1"/>
  <c r="Y1585" i="6"/>
  <c r="K1585" i="6" s="1"/>
  <c r="M1585" i="6" s="1"/>
  <c r="P1585" i="6" s="1"/>
  <c r="Q1585" i="6" s="1"/>
  <c r="Y1300" i="6"/>
  <c r="K1300" i="6" s="1"/>
  <c r="M1300" i="6" s="1"/>
  <c r="P1300" i="6" s="1"/>
  <c r="Q1300" i="6" s="1"/>
  <c r="V1584" i="6"/>
  <c r="H146" i="6"/>
  <c r="I146" i="6" s="1"/>
  <c r="Z1534" i="6"/>
  <c r="H976" i="6"/>
  <c r="I976" i="6" s="1"/>
  <c r="AA245" i="6"/>
  <c r="H707" i="6"/>
  <c r="I707" i="6" s="1"/>
  <c r="Z788" i="6"/>
  <c r="Z789" i="6" s="1"/>
  <c r="Z790" i="6" s="1"/>
  <c r="Z791" i="6" s="1"/>
  <c r="H1385" i="6"/>
  <c r="I1385" i="6" s="1"/>
  <c r="AA496" i="6"/>
  <c r="AA495" i="6" s="1"/>
  <c r="AA494" i="6" s="1"/>
  <c r="AA493" i="6" s="1"/>
  <c r="AA492" i="6" s="1"/>
  <c r="AA491" i="6" s="1"/>
  <c r="AA490" i="6" s="1"/>
  <c r="AA489" i="6" s="1"/>
  <c r="AA488" i="6" s="1"/>
  <c r="AA487" i="6" s="1"/>
  <c r="AA486" i="6" s="1"/>
  <c r="AA485" i="6" s="1"/>
  <c r="AA1534" i="6"/>
  <c r="H147" i="6"/>
  <c r="I147" i="6" s="1"/>
  <c r="AA1510" i="6"/>
  <c r="H243" i="6"/>
  <c r="I243" i="6" s="1"/>
  <c r="AA1287" i="6"/>
  <c r="Y1352" i="6"/>
  <c r="K1352" i="6" s="1"/>
  <c r="M1352" i="6" s="1"/>
  <c r="P1352" i="6" s="1"/>
  <c r="L45" i="9" s="1"/>
  <c r="H236" i="6"/>
  <c r="I236" i="6" s="1"/>
  <c r="H961" i="6"/>
  <c r="I961" i="6" s="1"/>
  <c r="H880" i="6"/>
  <c r="I880" i="6" s="1"/>
  <c r="H736" i="6"/>
  <c r="I736" i="6" s="1"/>
  <c r="Z164" i="6"/>
  <c r="H962" i="6"/>
  <c r="I962" i="6" s="1"/>
  <c r="V1300" i="6"/>
  <c r="V1578" i="6"/>
  <c r="H151" i="6"/>
  <c r="I151" i="6" s="1"/>
  <c r="H800" i="6"/>
  <c r="I800" i="6" s="1"/>
  <c r="AA1177" i="6"/>
  <c r="AA976" i="6"/>
  <c r="AA887" i="6"/>
  <c r="AA886" i="6" s="1"/>
  <c r="AA885" i="6" s="1"/>
  <c r="AA884" i="6" s="1"/>
  <c r="AA883" i="6" s="1"/>
  <c r="AA882" i="6" s="1"/>
  <c r="AA881" i="6" s="1"/>
  <c r="AA880" i="6" s="1"/>
  <c r="AA879" i="6" s="1"/>
  <c r="AA878" i="6" s="1"/>
  <c r="AA877" i="6" s="1"/>
  <c r="AA876" i="6" s="1"/>
  <c r="AA875" i="6" s="1"/>
  <c r="AA874" i="6" s="1"/>
  <c r="AA873" i="6" s="1"/>
  <c r="Z249" i="6"/>
  <c r="Z1510" i="6"/>
  <c r="H242" i="6"/>
  <c r="I242" i="6" s="1"/>
  <c r="H966" i="6"/>
  <c r="I966" i="6" s="1"/>
  <c r="H1494" i="6"/>
  <c r="I1494" i="6" s="1"/>
  <c r="H1527" i="6"/>
  <c r="I1527" i="6" s="1"/>
  <c r="H652" i="6"/>
  <c r="I652" i="6" s="1"/>
  <c r="Z1228" i="6"/>
  <c r="AA970" i="6"/>
  <c r="AA969" i="6" s="1"/>
  <c r="AA968" i="6" s="1"/>
  <c r="AA967" i="6" s="1"/>
  <c r="AA966" i="6" s="1"/>
  <c r="AA965" i="6" s="1"/>
  <c r="AA964" i="6" s="1"/>
  <c r="AA963" i="6" s="1"/>
  <c r="AA962" i="6" s="1"/>
  <c r="AA961" i="6" s="1"/>
  <c r="AA960" i="6" s="1"/>
  <c r="AA959" i="6" s="1"/>
  <c r="AA958" i="6" s="1"/>
  <c r="AA957" i="6" s="1"/>
  <c r="AA956" i="6" s="1"/>
  <c r="AA955" i="6" s="1"/>
  <c r="AA954" i="6" s="1"/>
  <c r="H245" i="6"/>
  <c r="I245" i="6" s="1"/>
  <c r="AA978" i="6"/>
  <c r="H496" i="6"/>
  <c r="I496" i="6" s="1"/>
  <c r="AA666" i="6"/>
  <c r="H1374" i="6"/>
  <c r="I1374" i="6" s="1"/>
  <c r="H1287" i="6"/>
  <c r="I1287" i="6" s="1"/>
  <c r="Z871" i="6"/>
  <c r="Z872" i="6" s="1"/>
  <c r="Z873" i="6" s="1"/>
  <c r="Z874" i="6" s="1"/>
  <c r="Z875" i="6" s="1"/>
  <c r="Z876" i="6" s="1"/>
  <c r="Z877" i="6" s="1"/>
  <c r="Z878" i="6" s="1"/>
  <c r="Z879" i="6" s="1"/>
  <c r="Z880" i="6" s="1"/>
  <c r="Z881" i="6" s="1"/>
  <c r="Z882" i="6" s="1"/>
  <c r="Z883" i="6" s="1"/>
  <c r="Z884" i="6" s="1"/>
  <c r="Z885" i="6" s="1"/>
  <c r="Z886" i="6" s="1"/>
  <c r="Z887" i="6" s="1"/>
  <c r="Z888" i="6" s="1"/>
  <c r="AA1173" i="6"/>
  <c r="H970" i="6"/>
  <c r="I970" i="6" s="1"/>
  <c r="Z891" i="6"/>
  <c r="AA728" i="6"/>
  <c r="H978" i="6"/>
  <c r="I978" i="6" s="1"/>
  <c r="H666" i="6"/>
  <c r="I666" i="6" s="1"/>
  <c r="AA981" i="6"/>
  <c r="H737" i="6"/>
  <c r="I737" i="6" s="1"/>
  <c r="H887" i="6"/>
  <c r="I887" i="6" s="1"/>
  <c r="AA249" i="6"/>
  <c r="H1173" i="6"/>
  <c r="I1173" i="6" s="1"/>
  <c r="AA891" i="6"/>
  <c r="H728" i="6"/>
  <c r="I728" i="6" s="1"/>
  <c r="AA747" i="6"/>
  <c r="AA746" i="6" s="1"/>
  <c r="AA745" i="6" s="1"/>
  <c r="AA744" i="6" s="1"/>
  <c r="AA743" i="6" s="1"/>
  <c r="AA742" i="6" s="1"/>
  <c r="AA741" i="6" s="1"/>
  <c r="AA740" i="6" s="1"/>
  <c r="AA739" i="6" s="1"/>
  <c r="AA738" i="6" s="1"/>
  <c r="AA737" i="6" s="1"/>
  <c r="AA736" i="6" s="1"/>
  <c r="AA735" i="6" s="1"/>
  <c r="AA734" i="6" s="1"/>
  <c r="AA733" i="6" s="1"/>
  <c r="AA732" i="6" s="1"/>
  <c r="H981" i="6"/>
  <c r="I981" i="6" s="1"/>
  <c r="H484" i="6"/>
  <c r="I484" i="6" s="1"/>
  <c r="Z142" i="6"/>
  <c r="Z143" i="6" s="1"/>
  <c r="Z144" i="6" s="1"/>
  <c r="H399" i="6"/>
  <c r="I399" i="6" s="1"/>
  <c r="H1161" i="6"/>
  <c r="I1161" i="6" s="1"/>
  <c r="H494" i="6"/>
  <c r="I494" i="6" s="1"/>
  <c r="Y545" i="6"/>
  <c r="K545" i="6" s="1"/>
  <c r="M545" i="6" s="1"/>
  <c r="N545" i="6" s="1"/>
  <c r="V1128" i="6"/>
  <c r="V534" i="6"/>
  <c r="V558" i="6"/>
  <c r="Y442" i="6"/>
  <c r="K442" i="6" s="1"/>
  <c r="M442" i="6" s="1"/>
  <c r="P442" i="6" s="1"/>
  <c r="U442" i="6" s="1"/>
  <c r="V1350" i="6"/>
  <c r="Y424" i="6"/>
  <c r="K424" i="6" s="1"/>
  <c r="M424" i="6" s="1"/>
  <c r="P424" i="6" s="1"/>
  <c r="Q424" i="6" s="1"/>
  <c r="V557" i="6"/>
  <c r="V436" i="6"/>
  <c r="V1360" i="6"/>
  <c r="V423" i="6"/>
  <c r="Y559" i="6"/>
  <c r="K559" i="6" s="1"/>
  <c r="M559" i="6" s="1"/>
  <c r="P559" i="6" s="1"/>
  <c r="Q559" i="6" s="1"/>
  <c r="V547" i="6"/>
  <c r="V1122" i="6"/>
  <c r="V540" i="6"/>
  <c r="Y1302" i="6"/>
  <c r="K1302" i="6" s="1"/>
  <c r="M1302" i="6" s="1"/>
  <c r="P1302" i="6" s="1"/>
  <c r="U1302" i="6" s="1"/>
  <c r="Y544" i="6"/>
  <c r="K544" i="6" s="1"/>
  <c r="M544" i="6" s="1"/>
  <c r="P544" i="6" s="1"/>
  <c r="U544" i="6" s="1"/>
  <c r="Y551" i="6"/>
  <c r="K551" i="6" s="1"/>
  <c r="M551" i="6" s="1"/>
  <c r="P551" i="6" s="1"/>
  <c r="Q551" i="6" s="1"/>
  <c r="V1356" i="6"/>
  <c r="Z721" i="6"/>
  <c r="H882" i="6"/>
  <c r="I882" i="6" s="1"/>
  <c r="Z250" i="6"/>
  <c r="H1520" i="6"/>
  <c r="I1520" i="6" s="1"/>
  <c r="H395" i="6"/>
  <c r="I395" i="6" s="1"/>
  <c r="H959" i="6"/>
  <c r="I959" i="6" s="1"/>
  <c r="Z1506" i="6"/>
  <c r="AA167" i="6"/>
  <c r="Z1539" i="6"/>
  <c r="Z1285" i="6"/>
  <c r="H237" i="6"/>
  <c r="I237" i="6" s="1"/>
  <c r="H1522" i="6"/>
  <c r="I1522" i="6" s="1"/>
  <c r="AA1504" i="6"/>
  <c r="AA1503" i="6" s="1"/>
  <c r="AA1502" i="6" s="1"/>
  <c r="AA1501" i="6" s="1"/>
  <c r="AA1500" i="6" s="1"/>
  <c r="AA1499" i="6" s="1"/>
  <c r="AA1498" i="6" s="1"/>
  <c r="AA1497" i="6" s="1"/>
  <c r="AA1496" i="6" s="1"/>
  <c r="AA1495" i="6" s="1"/>
  <c r="AA1494" i="6" s="1"/>
  <c r="AA1493" i="6" s="1"/>
  <c r="AA1492" i="6" s="1"/>
  <c r="AA1491" i="6" s="1"/>
  <c r="AA1490" i="6" s="1"/>
  <c r="AA1489" i="6" s="1"/>
  <c r="AA1488" i="6" s="1"/>
  <c r="AA1487" i="6" s="1"/>
  <c r="AA1486" i="6" s="1"/>
  <c r="H1269" i="6"/>
  <c r="I1269" i="6" s="1"/>
  <c r="AA250" i="6"/>
  <c r="Z395" i="6"/>
  <c r="Z396" i="6" s="1"/>
  <c r="Z397" i="6" s="1"/>
  <c r="AA1506" i="6"/>
  <c r="AA247" i="6"/>
  <c r="H398" i="6"/>
  <c r="I398" i="6" s="1"/>
  <c r="Z1375" i="6"/>
  <c r="Z1376" i="6" s="1"/>
  <c r="Z1377" i="6" s="1"/>
  <c r="Z1378" i="6" s="1"/>
  <c r="Z1379" i="6" s="1"/>
  <c r="Z1380" i="6" s="1"/>
  <c r="Z1381" i="6" s="1"/>
  <c r="Z1382" i="6" s="1"/>
  <c r="Z1383" i="6" s="1"/>
  <c r="Z1384" i="6" s="1"/>
  <c r="Z1385" i="6" s="1"/>
  <c r="Z1386" i="6" s="1"/>
  <c r="Z1387" i="6" s="1"/>
  <c r="Z1388" i="6" s="1"/>
  <c r="Z1389" i="6" s="1"/>
  <c r="Z1390" i="6" s="1"/>
  <c r="Z1391" i="6" s="1"/>
  <c r="Z1392" i="6" s="1"/>
  <c r="H1219" i="6"/>
  <c r="I1219" i="6" s="1"/>
  <c r="H1153" i="6"/>
  <c r="I1153" i="6" s="1"/>
  <c r="AA892" i="6"/>
  <c r="AA1513" i="6"/>
  <c r="H748" i="6"/>
  <c r="I748" i="6" s="1"/>
  <c r="AA502" i="6"/>
  <c r="H246" i="6"/>
  <c r="I246" i="6" s="1"/>
  <c r="H710" i="6"/>
  <c r="I710" i="6" s="1"/>
  <c r="H888" i="6"/>
  <c r="I888" i="6" s="1"/>
  <c r="Z415" i="6"/>
  <c r="H958" i="6"/>
  <c r="I958" i="6" s="1"/>
  <c r="H1517" i="6"/>
  <c r="I1517" i="6" s="1"/>
  <c r="H756" i="6"/>
  <c r="I756" i="6" s="1"/>
  <c r="Z757" i="6"/>
  <c r="H892" i="6"/>
  <c r="I892" i="6" s="1"/>
  <c r="H1513" i="6"/>
  <c r="I1513" i="6" s="1"/>
  <c r="H502" i="6"/>
  <c r="I502" i="6" s="1"/>
  <c r="Z246" i="6"/>
  <c r="H1491" i="6"/>
  <c r="I1491" i="6" s="1"/>
  <c r="H730" i="6"/>
  <c r="I730" i="6" s="1"/>
  <c r="AA1285" i="6"/>
  <c r="Z1171" i="6"/>
  <c r="Z756" i="6"/>
  <c r="Z479" i="6"/>
  <c r="Z480" i="6" s="1"/>
  <c r="Z481" i="6" s="1"/>
  <c r="Z482" i="6" s="1"/>
  <c r="H873" i="6"/>
  <c r="I873" i="6" s="1"/>
  <c r="AA757" i="6"/>
  <c r="AA1168" i="6"/>
  <c r="AA1167" i="6" s="1"/>
  <c r="AA1166" i="6" s="1"/>
  <c r="AA1165" i="6" s="1"/>
  <c r="AA1164" i="6" s="1"/>
  <c r="AA1163" i="6" s="1"/>
  <c r="AA1162" i="6" s="1"/>
  <c r="AA1161" i="6" s="1"/>
  <c r="AA1160" i="6" s="1"/>
  <c r="AA1159" i="6" s="1"/>
  <c r="AA1158" i="6" s="1"/>
  <c r="AA1157" i="6" s="1"/>
  <c r="AA1539" i="6"/>
  <c r="H648" i="6"/>
  <c r="I648" i="6" s="1"/>
  <c r="V1301" i="6"/>
  <c r="Z731" i="6"/>
  <c r="Z732" i="6" s="1"/>
  <c r="Z733" i="6" s="1"/>
  <c r="Z734" i="6" s="1"/>
  <c r="V435" i="6"/>
  <c r="V1347" i="6"/>
  <c r="Y1549" i="6"/>
  <c r="K1549" i="6" s="1"/>
  <c r="M1549" i="6" s="1"/>
  <c r="P1549" i="6" s="1"/>
  <c r="U1549" i="6" s="1"/>
  <c r="Y5" i="6"/>
  <c r="K5" i="6" s="1"/>
  <c r="M5" i="6" s="1"/>
  <c r="P5" i="6" s="1"/>
  <c r="H235" i="6"/>
  <c r="I235" i="6" s="1"/>
  <c r="Z166" i="6"/>
  <c r="Y1572" i="6"/>
  <c r="K1572" i="6" s="1"/>
  <c r="M1572" i="6" s="1"/>
  <c r="P1572" i="6" s="1"/>
  <c r="U1572" i="6" s="1"/>
  <c r="H719" i="6"/>
  <c r="I719" i="6" s="1"/>
  <c r="Z1399" i="6"/>
  <c r="Y535" i="6"/>
  <c r="K535" i="6" s="1"/>
  <c r="M535" i="6" s="1"/>
  <c r="P535" i="6" s="1"/>
  <c r="Z498" i="6"/>
  <c r="Z226" i="6"/>
  <c r="Z227" i="6" s="1"/>
  <c r="Z228" i="6" s="1"/>
  <c r="Z229" i="6" s="1"/>
  <c r="Z162" i="6"/>
  <c r="Z750" i="6"/>
  <c r="H979" i="6"/>
  <c r="I979" i="6" s="1"/>
  <c r="H1151" i="6"/>
  <c r="I1151" i="6" s="1"/>
  <c r="H973" i="6"/>
  <c r="I973" i="6" s="1"/>
  <c r="H957" i="6"/>
  <c r="I957" i="6" s="1"/>
  <c r="AA253" i="6"/>
  <c r="Z1515" i="6"/>
  <c r="Z1516" i="6" s="1"/>
  <c r="Z1517" i="6" s="1"/>
  <c r="Z1518" i="6" s="1"/>
  <c r="Z1519" i="6" s="1"/>
  <c r="Z1520" i="6" s="1"/>
  <c r="Z1521" i="6" s="1"/>
  <c r="Z1522" i="6" s="1"/>
  <c r="Z1523" i="6" s="1"/>
  <c r="Z1524" i="6" s="1"/>
  <c r="Z1525" i="6" s="1"/>
  <c r="Z1526" i="6" s="1"/>
  <c r="Z1527" i="6" s="1"/>
  <c r="Z1528" i="6" s="1"/>
  <c r="Z1529" i="6" s="1"/>
  <c r="Z1530" i="6" s="1"/>
  <c r="Z1531" i="6" s="1"/>
  <c r="Z1532" i="6" s="1"/>
  <c r="AA754" i="6"/>
  <c r="Y8" i="6"/>
  <c r="K8" i="6" s="1"/>
  <c r="M8" i="6" s="1"/>
  <c r="P8" i="6" s="1"/>
  <c r="L35" i="9" s="1"/>
  <c r="AA750" i="6"/>
  <c r="V1549" i="6"/>
  <c r="AA1176" i="6"/>
  <c r="H876" i="6"/>
  <c r="I876" i="6" s="1"/>
  <c r="H1489" i="6"/>
  <c r="I1489" i="6" s="1"/>
  <c r="AA166" i="6"/>
  <c r="H726" i="6"/>
  <c r="I726" i="6" s="1"/>
  <c r="V1305" i="6"/>
  <c r="Y539" i="6"/>
  <c r="K539" i="6" s="1"/>
  <c r="M539" i="6" s="1"/>
  <c r="P539" i="6" s="1"/>
  <c r="H1154" i="6"/>
  <c r="I1154" i="6" s="1"/>
  <c r="AA1171" i="6"/>
  <c r="H963" i="6"/>
  <c r="I963" i="6" s="1"/>
  <c r="H885" i="6"/>
  <c r="I885" i="6" s="1"/>
  <c r="H483" i="6"/>
  <c r="I483" i="6" s="1"/>
  <c r="H1495" i="6"/>
  <c r="I1495" i="6" s="1"/>
  <c r="H1535" i="6"/>
  <c r="I1535" i="6" s="1"/>
  <c r="H732" i="6"/>
  <c r="I732" i="6" s="1"/>
  <c r="H418" i="6"/>
  <c r="I418" i="6" s="1"/>
  <c r="Z973" i="6"/>
  <c r="H877" i="6"/>
  <c r="I877" i="6" s="1"/>
  <c r="H478" i="6"/>
  <c r="I478" i="6" s="1"/>
  <c r="H253" i="6"/>
  <c r="I253" i="6" s="1"/>
  <c r="H752" i="6"/>
  <c r="I752" i="6" s="1"/>
  <c r="H723" i="6"/>
  <c r="I723" i="6" s="1"/>
  <c r="H718" i="6"/>
  <c r="I718" i="6" s="1"/>
  <c r="H1396" i="6"/>
  <c r="I1396" i="6" s="1"/>
  <c r="Y1580" i="6"/>
  <c r="K1580" i="6" s="1"/>
  <c r="M1580" i="6" s="1"/>
  <c r="P1580" i="6" s="1"/>
  <c r="Q1580" i="6" s="1"/>
  <c r="H493" i="6"/>
  <c r="I493" i="6" s="1"/>
  <c r="H231" i="6"/>
  <c r="I231" i="6" s="1"/>
  <c r="H144" i="6"/>
  <c r="I144" i="6" s="1"/>
  <c r="H414" i="6"/>
  <c r="I414" i="6" s="1"/>
  <c r="Y556" i="6"/>
  <c r="K556" i="6" s="1"/>
  <c r="M556" i="6" s="1"/>
  <c r="P556" i="6" s="1"/>
  <c r="H881" i="6"/>
  <c r="I881" i="6" s="1"/>
  <c r="H251" i="6"/>
  <c r="I251" i="6" s="1"/>
  <c r="H169" i="6"/>
  <c r="I169" i="6" s="1"/>
  <c r="H731" i="6"/>
  <c r="I731" i="6" s="1"/>
  <c r="H1176" i="6"/>
  <c r="I1176" i="6" s="1"/>
  <c r="Z252" i="6"/>
  <c r="H403" i="6"/>
  <c r="I403" i="6" s="1"/>
  <c r="Z726" i="6"/>
  <c r="H1267" i="6"/>
  <c r="I1267" i="6" s="1"/>
  <c r="H749" i="6"/>
  <c r="I749" i="6" s="1"/>
  <c r="V1299" i="6"/>
  <c r="Z418" i="6"/>
  <c r="Z729" i="6"/>
  <c r="H791" i="6"/>
  <c r="I791" i="6" s="1"/>
  <c r="H754" i="6"/>
  <c r="I754" i="6" s="1"/>
  <c r="V6" i="6"/>
  <c r="H890" i="6"/>
  <c r="I890" i="6" s="1"/>
  <c r="H717" i="6"/>
  <c r="I717" i="6" s="1"/>
  <c r="AA500" i="6"/>
  <c r="H492" i="6"/>
  <c r="I492" i="6" s="1"/>
  <c r="Y552" i="6"/>
  <c r="K552" i="6" s="1"/>
  <c r="M552" i="6" s="1"/>
  <c r="P552" i="6" s="1"/>
  <c r="Q552" i="6" s="1"/>
  <c r="Z1396" i="6"/>
  <c r="AA503" i="6"/>
  <c r="V1302" i="6"/>
  <c r="AA497" i="6"/>
  <c r="Z251" i="6"/>
  <c r="H1536" i="6"/>
  <c r="I1536" i="6" s="1"/>
  <c r="Z169" i="6"/>
  <c r="Y1583" i="6"/>
  <c r="K1583" i="6" s="1"/>
  <c r="M1583" i="6" s="1"/>
  <c r="P1583" i="6" s="1"/>
  <c r="Q1583" i="6" s="1"/>
  <c r="Y1582" i="6"/>
  <c r="K1582" i="6" s="1"/>
  <c r="M1582" i="6" s="1"/>
  <c r="P1582" i="6" s="1"/>
  <c r="Q1582" i="6" s="1"/>
  <c r="H980" i="6"/>
  <c r="I980" i="6" s="1"/>
  <c r="AA729" i="6"/>
  <c r="V446" i="6"/>
  <c r="H658" i="6"/>
  <c r="I658" i="6" s="1"/>
  <c r="H500" i="6"/>
  <c r="I500" i="6" s="1"/>
  <c r="H226" i="6"/>
  <c r="I226" i="6" s="1"/>
  <c r="AA668" i="6"/>
  <c r="Y1581" i="6"/>
  <c r="K1581" i="6" s="1"/>
  <c r="M1581" i="6" s="1"/>
  <c r="P1581" i="6" s="1"/>
  <c r="Q19" i="9" s="1"/>
  <c r="H668" i="6"/>
  <c r="I668" i="6" s="1"/>
  <c r="H1210" i="6"/>
  <c r="I1210" i="6" s="1"/>
  <c r="Y429" i="6"/>
  <c r="K429" i="6" s="1"/>
  <c r="M429" i="6" s="1"/>
  <c r="P429" i="6" s="1"/>
  <c r="U429" i="6" s="1"/>
  <c r="Y1542" i="6"/>
  <c r="K1542" i="6" s="1"/>
  <c r="M1542" i="6" s="1"/>
  <c r="P1542" i="6" s="1"/>
  <c r="U1542" i="6" s="1"/>
  <c r="Z161" i="6"/>
  <c r="H1167" i="6"/>
  <c r="I1167" i="6" s="1"/>
  <c r="Z955" i="6"/>
  <c r="Z956" i="6" s="1"/>
  <c r="Z957" i="6" s="1"/>
  <c r="Z958" i="6" s="1"/>
  <c r="Z959" i="6" s="1"/>
  <c r="Z960" i="6" s="1"/>
  <c r="Z961" i="6" s="1"/>
  <c r="Z962" i="6" s="1"/>
  <c r="Z963" i="6" s="1"/>
  <c r="Z964" i="6" s="1"/>
  <c r="Z965" i="6" s="1"/>
  <c r="Z966" i="6" s="1"/>
  <c r="Z967" i="6" s="1"/>
  <c r="Z968" i="6" s="1"/>
  <c r="Z969" i="6" s="1"/>
  <c r="Z970" i="6" s="1"/>
  <c r="Z971" i="6" s="1"/>
  <c r="Z972" i="6" s="1"/>
  <c r="Z893" i="6"/>
  <c r="H498" i="6"/>
  <c r="I498" i="6" s="1"/>
  <c r="AA1536" i="6"/>
  <c r="H1519" i="6"/>
  <c r="I1519" i="6" s="1"/>
  <c r="H410" i="6"/>
  <c r="I410" i="6" s="1"/>
  <c r="AA1274" i="6"/>
  <c r="AA1273" i="6" s="1"/>
  <c r="AA1272" i="6" s="1"/>
  <c r="AA1271" i="6" s="1"/>
  <c r="AA1270" i="6" s="1"/>
  <c r="AA1269" i="6" s="1"/>
  <c r="AA1268" i="6" s="1"/>
  <c r="AA1267" i="6" s="1"/>
  <c r="AA1266" i="6" s="1"/>
  <c r="AA1265" i="6" s="1"/>
  <c r="AA1264" i="6" s="1"/>
  <c r="AA1263" i="6" s="1"/>
  <c r="AA1262" i="6" s="1"/>
  <c r="H1175" i="6"/>
  <c r="I1175" i="6" s="1"/>
  <c r="AA974" i="6"/>
  <c r="H889" i="6"/>
  <c r="I889" i="6" s="1"/>
  <c r="H239" i="6"/>
  <c r="I239" i="6" s="1"/>
  <c r="H1286" i="6"/>
  <c r="I1286" i="6" s="1"/>
  <c r="H1209" i="6"/>
  <c r="I1209" i="6" s="1"/>
  <c r="H727" i="6"/>
  <c r="I727" i="6" s="1"/>
  <c r="AA1394" i="6"/>
  <c r="H148" i="6"/>
  <c r="I148" i="6" s="1"/>
  <c r="H1274" i="6"/>
  <c r="I1274" i="6" s="1"/>
  <c r="Z1175" i="6"/>
  <c r="H238" i="6"/>
  <c r="I238" i="6" s="1"/>
  <c r="Z248" i="6"/>
  <c r="H974" i="6"/>
  <c r="I974" i="6" s="1"/>
  <c r="Z889" i="6"/>
  <c r="H708" i="6"/>
  <c r="I708" i="6" s="1"/>
  <c r="H808" i="6"/>
  <c r="I808" i="6" s="1"/>
  <c r="Z1286" i="6"/>
  <c r="H1521" i="6"/>
  <c r="I1521" i="6" s="1"/>
  <c r="Z727" i="6"/>
  <c r="H1394" i="6"/>
  <c r="I1394" i="6" s="1"/>
  <c r="H1380" i="6"/>
  <c r="I1380" i="6" s="1"/>
  <c r="AA248" i="6"/>
  <c r="AA161" i="6"/>
  <c r="AA163" i="6"/>
  <c r="H650" i="6"/>
  <c r="I650" i="6" s="1"/>
  <c r="Z808" i="6"/>
  <c r="H883" i="6"/>
  <c r="I883" i="6" s="1"/>
  <c r="AA979" i="6"/>
  <c r="AA1535" i="6"/>
  <c r="H168" i="6"/>
  <c r="I168" i="6" s="1"/>
  <c r="H1220" i="6"/>
  <c r="I1220" i="6" s="1"/>
  <c r="H711" i="6"/>
  <c r="I711" i="6" s="1"/>
  <c r="H1227" i="6"/>
  <c r="I1227" i="6" s="1"/>
  <c r="Z753" i="6"/>
  <c r="AA670" i="6"/>
  <c r="Z1170" i="6"/>
  <c r="AA1512" i="6"/>
  <c r="H394" i="6"/>
  <c r="I394" i="6" s="1"/>
  <c r="Z1397" i="6"/>
  <c r="H1381" i="6"/>
  <c r="I1381" i="6" s="1"/>
  <c r="AA1390" i="6"/>
  <c r="AA1389" i="6" s="1"/>
  <c r="AA1388" i="6" s="1"/>
  <c r="AA1387" i="6" s="1"/>
  <c r="AA1386" i="6" s="1"/>
  <c r="AA1385" i="6" s="1"/>
  <c r="AA1384" i="6" s="1"/>
  <c r="AA1383" i="6" s="1"/>
  <c r="AA1382" i="6" s="1"/>
  <c r="AA1381" i="6" s="1"/>
  <c r="AA1380" i="6" s="1"/>
  <c r="AA1379" i="6" s="1"/>
  <c r="AA1378" i="6" s="1"/>
  <c r="AA1377" i="6" s="1"/>
  <c r="AA1376" i="6" s="1"/>
  <c r="AA1375" i="6" s="1"/>
  <c r="AA1374" i="6" s="1"/>
  <c r="H143" i="6"/>
  <c r="I143" i="6" s="1"/>
  <c r="AA1397" i="6"/>
  <c r="H1390" i="6"/>
  <c r="I1390" i="6" s="1"/>
  <c r="Z1507" i="6"/>
  <c r="AA1398" i="6"/>
  <c r="H1531" i="6"/>
  <c r="I1531" i="6" s="1"/>
  <c r="H233" i="6"/>
  <c r="I233" i="6" s="1"/>
  <c r="H670" i="6"/>
  <c r="I670" i="6" s="1"/>
  <c r="AA1227" i="6"/>
  <c r="Z1533" i="6"/>
  <c r="H411" i="6"/>
  <c r="I411" i="6" s="1"/>
  <c r="H972" i="6"/>
  <c r="I972" i="6" s="1"/>
  <c r="AA1507" i="6"/>
  <c r="Z810" i="6"/>
  <c r="Y1347" i="6"/>
  <c r="K1347" i="6" s="1"/>
  <c r="M1347" i="6" s="1"/>
  <c r="P1347" i="6" s="1"/>
  <c r="U1347" i="6" s="1"/>
  <c r="AA160" i="6"/>
  <c r="AA159" i="6" s="1"/>
  <c r="AA158" i="6" s="1"/>
  <c r="AA157" i="6" s="1"/>
  <c r="AA156" i="6" s="1"/>
  <c r="AA155" i="6" s="1"/>
  <c r="AA154" i="6" s="1"/>
  <c r="AA153" i="6" s="1"/>
  <c r="AA152" i="6" s="1"/>
  <c r="AA151" i="6" s="1"/>
  <c r="AA150" i="6" s="1"/>
  <c r="AA149" i="6" s="1"/>
  <c r="AA148" i="6" s="1"/>
  <c r="AA147" i="6" s="1"/>
  <c r="AA146" i="6" s="1"/>
  <c r="AA145" i="6" s="1"/>
  <c r="AA144" i="6" s="1"/>
  <c r="AA143" i="6" s="1"/>
  <c r="AA810" i="6"/>
  <c r="Z505" i="6"/>
  <c r="H232" i="6"/>
  <c r="I232" i="6" s="1"/>
  <c r="H1162" i="6"/>
  <c r="I1162" i="6" s="1"/>
  <c r="H495" i="6"/>
  <c r="I495" i="6" s="1"/>
  <c r="H164" i="6"/>
  <c r="I164" i="6" s="1"/>
  <c r="H740" i="6"/>
  <c r="I740" i="6" s="1"/>
  <c r="H709" i="6"/>
  <c r="I709" i="6" s="1"/>
  <c r="Z813" i="6"/>
  <c r="Z980" i="6"/>
  <c r="AA244" i="6"/>
  <c r="AA243" i="6" s="1"/>
  <c r="AA242" i="6" s="1"/>
  <c r="AA241" i="6" s="1"/>
  <c r="AA240" i="6" s="1"/>
  <c r="AA239" i="6" s="1"/>
  <c r="AA238" i="6" s="1"/>
  <c r="AA237" i="6" s="1"/>
  <c r="AA236" i="6" s="1"/>
  <c r="AA235" i="6" s="1"/>
  <c r="AA234" i="6" s="1"/>
  <c r="AA233" i="6" s="1"/>
  <c r="H721" i="6"/>
  <c r="I721" i="6" s="1"/>
  <c r="H712" i="6"/>
  <c r="I712" i="6" s="1"/>
  <c r="AA975" i="6"/>
  <c r="AA1537" i="6"/>
  <c r="H1232" i="6"/>
  <c r="I1232" i="6" s="1"/>
  <c r="H1525" i="6"/>
  <c r="I1525" i="6" s="1"/>
  <c r="H975" i="6"/>
  <c r="I975" i="6" s="1"/>
  <c r="AA896" i="6"/>
  <c r="H1508" i="6"/>
  <c r="I1508" i="6" s="1"/>
  <c r="H1537" i="6"/>
  <c r="I1537" i="6" s="1"/>
  <c r="H751" i="6"/>
  <c r="I751" i="6" s="1"/>
  <c r="Z1232" i="6"/>
  <c r="H796" i="6"/>
  <c r="I796" i="6" s="1"/>
  <c r="H1268" i="6"/>
  <c r="I1268" i="6" s="1"/>
  <c r="H487" i="6"/>
  <c r="I487" i="6" s="1"/>
  <c r="H896" i="6"/>
  <c r="I896" i="6" s="1"/>
  <c r="AA1508" i="6"/>
  <c r="Z751" i="6"/>
  <c r="H402" i="6"/>
  <c r="I402" i="6" s="1"/>
  <c r="H485" i="6"/>
  <c r="I485" i="6" s="1"/>
  <c r="AA1511" i="6"/>
  <c r="Z1486" i="6"/>
  <c r="Z1487" i="6" s="1"/>
  <c r="Z1488" i="6" s="1"/>
  <c r="Z1489" i="6" s="1"/>
  <c r="Z1490" i="6" s="1"/>
  <c r="Z1491" i="6" s="1"/>
  <c r="Z1492" i="6" s="1"/>
  <c r="Z1493" i="6" s="1"/>
  <c r="Z1494" i="6" s="1"/>
  <c r="Z1495" i="6" s="1"/>
  <c r="Z1496" i="6" s="1"/>
  <c r="Z1497" i="6" s="1"/>
  <c r="Z1498" i="6" s="1"/>
  <c r="Z1499" i="6" s="1"/>
  <c r="Z1500" i="6" s="1"/>
  <c r="Z1501" i="6" s="1"/>
  <c r="Z1502" i="6" s="1"/>
  <c r="Z1503" i="6" s="1"/>
  <c r="Z1504" i="6" s="1"/>
  <c r="H660" i="6"/>
  <c r="I660" i="6" s="1"/>
  <c r="Y1298" i="6"/>
  <c r="K1298" i="6" s="1"/>
  <c r="M1298" i="6" s="1"/>
  <c r="P1298" i="6" s="1"/>
  <c r="Q1298" i="6" s="1"/>
  <c r="AA1170" i="6"/>
  <c r="H482" i="6"/>
  <c r="I482" i="6" s="1"/>
  <c r="H875" i="6"/>
  <c r="I875" i="6" s="1"/>
  <c r="AA501" i="6"/>
  <c r="H1512" i="6"/>
  <c r="I1512" i="6" s="1"/>
  <c r="AA1169" i="6"/>
  <c r="H964" i="6"/>
  <c r="I964" i="6" s="1"/>
  <c r="Z725" i="6"/>
  <c r="AA977" i="6"/>
  <c r="H1502" i="6"/>
  <c r="I1502" i="6" s="1"/>
  <c r="H703" i="6"/>
  <c r="I703" i="6" s="1"/>
  <c r="H501" i="6"/>
  <c r="I501" i="6" s="1"/>
  <c r="H1169" i="6"/>
  <c r="I1169" i="6" s="1"/>
  <c r="H725" i="6"/>
  <c r="I725" i="6" s="1"/>
  <c r="Y1299" i="6"/>
  <c r="K1299" i="6" s="1"/>
  <c r="M1299" i="6" s="1"/>
  <c r="P1299" i="6" s="1"/>
  <c r="U1299" i="6" s="1"/>
  <c r="H977" i="6"/>
  <c r="I977" i="6" s="1"/>
  <c r="AA894" i="6"/>
  <c r="H1488" i="6"/>
  <c r="I1488" i="6" s="1"/>
  <c r="H1523" i="6"/>
  <c r="I1523" i="6" s="1"/>
  <c r="H154" i="6"/>
  <c r="I154" i="6" s="1"/>
  <c r="H879" i="6"/>
  <c r="I879" i="6" s="1"/>
  <c r="AA1509" i="6"/>
  <c r="H1391" i="6"/>
  <c r="I1391" i="6" s="1"/>
  <c r="H894" i="6"/>
  <c r="I894" i="6" s="1"/>
  <c r="Y1350" i="6"/>
  <c r="K1350" i="6" s="1"/>
  <c r="M1350" i="6" s="1"/>
  <c r="P1350" i="6" s="1"/>
  <c r="Q1350" i="6" s="1"/>
  <c r="H1398" i="6"/>
  <c r="I1398" i="6" s="1"/>
  <c r="H241" i="6"/>
  <c r="I241" i="6" s="1"/>
  <c r="H1509" i="6"/>
  <c r="I1509" i="6" s="1"/>
  <c r="AA505" i="6"/>
  <c r="AA1533" i="6"/>
  <c r="V1348" i="6"/>
  <c r="V2" i="6"/>
  <c r="V1353" i="6"/>
  <c r="V1129" i="6"/>
  <c r="V447" i="6"/>
  <c r="Y1546" i="6"/>
  <c r="K1546" i="6" s="1"/>
  <c r="M1546" i="6" s="1"/>
  <c r="P1546" i="6" s="1"/>
  <c r="J55" i="9" s="1"/>
  <c r="V1550" i="6"/>
  <c r="V1351" i="6"/>
  <c r="Y447" i="6"/>
  <c r="K447" i="6" s="1"/>
  <c r="M447" i="6" s="1"/>
  <c r="P447" i="6" s="1"/>
  <c r="AE31" i="9" s="1"/>
  <c r="V1579" i="6"/>
  <c r="Y427" i="6"/>
  <c r="K427" i="6" s="1"/>
  <c r="M427" i="6" s="1"/>
  <c r="P427" i="6" s="1"/>
  <c r="U427" i="6" s="1"/>
  <c r="Y1124" i="6"/>
  <c r="K1124" i="6" s="1"/>
  <c r="M1124" i="6" s="1"/>
  <c r="P1124" i="6" s="1"/>
  <c r="U1124" i="6" s="1"/>
  <c r="Y1290" i="6"/>
  <c r="K1290" i="6" s="1"/>
  <c r="M1290" i="6" s="1"/>
  <c r="P1290" i="6" s="1"/>
  <c r="Q1290" i="6" s="1"/>
  <c r="V1303" i="6"/>
  <c r="Y1578" i="6"/>
  <c r="K1578" i="6" s="1"/>
  <c r="M1578" i="6" s="1"/>
  <c r="P1578" i="6" s="1"/>
  <c r="N19" i="9" s="1"/>
  <c r="Y1351" i="6"/>
  <c r="K1351" i="6" s="1"/>
  <c r="M1351" i="6" s="1"/>
  <c r="P1351" i="6" s="1"/>
  <c r="U1351" i="6" s="1"/>
  <c r="V1346" i="6"/>
  <c r="V1291" i="6"/>
  <c r="Y1292" i="6"/>
  <c r="K1292" i="6" s="1"/>
  <c r="M1292" i="6" s="1"/>
  <c r="P1292" i="6" s="1"/>
  <c r="Q1292" i="6" s="1"/>
  <c r="V1304" i="6"/>
  <c r="V438" i="6"/>
  <c r="V1574" i="6"/>
  <c r="V1293" i="6"/>
  <c r="V1547" i="6"/>
  <c r="V1292" i="6"/>
  <c r="Z1569" i="6"/>
  <c r="Y1304" i="6"/>
  <c r="K1304" i="6" s="1"/>
  <c r="M1304" i="6" s="1"/>
  <c r="P1304" i="6" s="1"/>
  <c r="U1304" i="6" s="1"/>
  <c r="Y1353" i="6"/>
  <c r="K1353" i="6" s="1"/>
  <c r="M1353" i="6" s="1"/>
  <c r="P1353" i="6" s="1"/>
  <c r="M45" i="9" s="1"/>
  <c r="Y438" i="6"/>
  <c r="K438" i="6" s="1"/>
  <c r="M438" i="6" s="1"/>
  <c r="P438" i="6" s="1"/>
  <c r="U438" i="6" s="1"/>
  <c r="V448" i="6"/>
  <c r="Y1291" i="6"/>
  <c r="K1291" i="6" s="1"/>
  <c r="M1291" i="6" s="1"/>
  <c r="P1291" i="6" s="1"/>
  <c r="U1291" i="6" s="1"/>
  <c r="Y1346" i="6"/>
  <c r="K1346" i="6" s="1"/>
  <c r="M1346" i="6" s="1"/>
  <c r="P1346" i="6" s="1"/>
  <c r="Q1346" i="6" s="1"/>
  <c r="H1569" i="6"/>
  <c r="I1569" i="6" s="1"/>
  <c r="Y1584" i="6"/>
  <c r="K1584" i="6" s="1"/>
  <c r="M1584" i="6" s="1"/>
  <c r="P1584" i="6" s="1"/>
  <c r="T19" i="9" s="1"/>
  <c r="V1290" i="6"/>
  <c r="V424" i="6"/>
  <c r="V1572" i="6"/>
  <c r="Y423" i="6"/>
  <c r="K423" i="6" s="1"/>
  <c r="M423" i="6" s="1"/>
  <c r="P423" i="6" s="1"/>
  <c r="Q423" i="6" s="1"/>
  <c r="Y1305" i="6"/>
  <c r="K1305" i="6" s="1"/>
  <c r="M1305" i="6" s="1"/>
  <c r="P1305" i="6" s="1"/>
  <c r="U1305" i="6" s="1"/>
  <c r="Y1303" i="6"/>
  <c r="K1303" i="6" s="1"/>
  <c r="M1303" i="6" s="1"/>
  <c r="P1303" i="6" s="1"/>
  <c r="S17" i="9" s="1"/>
  <c r="V1577" i="6"/>
  <c r="Y1295" i="6"/>
  <c r="K1295" i="6" s="1"/>
  <c r="M1295" i="6" s="1"/>
  <c r="P1295" i="6" s="1"/>
  <c r="Q1295" i="6" s="1"/>
  <c r="V1545" i="6"/>
  <c r="Y1294" i="6"/>
  <c r="K1294" i="6" s="1"/>
  <c r="M1294" i="6" s="1"/>
  <c r="P1294" i="6" s="1"/>
  <c r="J17" i="9" s="1"/>
  <c r="Y1293" i="6"/>
  <c r="K1293" i="6" s="1"/>
  <c r="M1293" i="6" s="1"/>
  <c r="P1293" i="6" s="1"/>
  <c r="Q1293" i="6" s="1"/>
  <c r="V427" i="6"/>
  <c r="V1575" i="6"/>
  <c r="H520" i="6"/>
  <c r="I520" i="6" s="1"/>
  <c r="Y1574" i="6"/>
  <c r="K1574" i="6" s="1"/>
  <c r="M1574" i="6" s="1"/>
  <c r="P1574" i="6" s="1"/>
  <c r="U1574" i="6" s="1"/>
  <c r="Y1357" i="6"/>
  <c r="K1357" i="6" s="1"/>
  <c r="M1357" i="6" s="1"/>
  <c r="P1357" i="6" s="1"/>
  <c r="Q1357" i="6" s="1"/>
  <c r="Y428" i="6"/>
  <c r="K428" i="6" s="1"/>
  <c r="M428" i="6" s="1"/>
  <c r="P428" i="6" s="1"/>
  <c r="Q428" i="6" s="1"/>
  <c r="Y1571" i="6"/>
  <c r="K1571" i="6" s="1"/>
  <c r="M1571" i="6" s="1"/>
  <c r="P1571" i="6" s="1"/>
  <c r="G19" i="9" s="1"/>
  <c r="Y1544" i="6"/>
  <c r="K1544" i="6" s="1"/>
  <c r="M1544" i="6" s="1"/>
  <c r="P1544" i="6" s="1"/>
  <c r="H55" i="9" s="1"/>
  <c r="V432" i="6"/>
  <c r="H1041" i="6"/>
  <c r="I1041" i="6" s="1"/>
  <c r="Y1576" i="6"/>
  <c r="K1576" i="6" s="1"/>
  <c r="M1576" i="6" s="1"/>
  <c r="P1576" i="6" s="1"/>
  <c r="U1576" i="6" s="1"/>
  <c r="Y441" i="6"/>
  <c r="K441" i="6" s="1"/>
  <c r="M441" i="6" s="1"/>
  <c r="P441" i="6" s="1"/>
  <c r="Q441" i="6" s="1"/>
  <c r="Y445" i="6"/>
  <c r="K445" i="6" s="1"/>
  <c r="M445" i="6" s="1"/>
  <c r="P445" i="6" s="1"/>
  <c r="Q445" i="6" s="1"/>
  <c r="V1297" i="6"/>
  <c r="V1573" i="6"/>
  <c r="V1542" i="6"/>
  <c r="Y1547" i="6"/>
  <c r="K1547" i="6" s="1"/>
  <c r="M1547" i="6" s="1"/>
  <c r="P1547" i="6" s="1"/>
  <c r="K55" i="9" s="1"/>
  <c r="Y1355" i="6"/>
  <c r="K1355" i="6" s="1"/>
  <c r="M1355" i="6" s="1"/>
  <c r="P1355" i="6" s="1"/>
  <c r="U1355" i="6" s="1"/>
  <c r="V1296" i="6"/>
  <c r="Y433" i="6"/>
  <c r="K433" i="6" s="1"/>
  <c r="M433" i="6" s="1"/>
  <c r="P433" i="6" s="1"/>
  <c r="Q433" i="6" s="1"/>
  <c r="AA1065" i="6"/>
  <c r="V429" i="6"/>
  <c r="Y1358" i="6"/>
  <c r="K1358" i="6" s="1"/>
  <c r="M1358" i="6" s="1"/>
  <c r="P1358" i="6" s="1"/>
  <c r="U1358" i="6" s="1"/>
  <c r="V425" i="6"/>
  <c r="Y434" i="6"/>
  <c r="K434" i="6" s="1"/>
  <c r="M434" i="6" s="1"/>
  <c r="P434" i="6" s="1"/>
  <c r="Q434" i="6" s="1"/>
  <c r="V430" i="6"/>
  <c r="H1065" i="6"/>
  <c r="I1065" i="6" s="1"/>
  <c r="Y1570" i="6"/>
  <c r="K1570" i="6" s="1"/>
  <c r="M1570" i="6" s="1"/>
  <c r="P1570" i="6" s="1"/>
  <c r="Q1570" i="6" s="1"/>
  <c r="Y1548" i="6"/>
  <c r="K1548" i="6" s="1"/>
  <c r="M1548" i="6" s="1"/>
  <c r="P1548" i="6" s="1"/>
  <c r="U1548" i="6" s="1"/>
  <c r="V437" i="6"/>
  <c r="P550" i="6"/>
  <c r="U550" i="6" s="1"/>
  <c r="N550" i="6"/>
  <c r="P546" i="6"/>
  <c r="N546" i="6"/>
  <c r="P560" i="6"/>
  <c r="N560" i="6"/>
  <c r="P1128" i="6"/>
  <c r="N1128" i="6"/>
  <c r="P9" i="6"/>
  <c r="N9" i="6"/>
  <c r="P1126" i="6"/>
  <c r="N1126" i="6"/>
  <c r="P1129" i="6"/>
  <c r="N1129" i="6"/>
  <c r="P558" i="6"/>
  <c r="N558" i="6"/>
  <c r="P534" i="6"/>
  <c r="N534" i="6"/>
  <c r="P1122" i="6"/>
  <c r="N1122" i="6"/>
  <c r="P1130" i="6"/>
  <c r="N1130" i="6"/>
  <c r="P542" i="6"/>
  <c r="N542" i="6"/>
  <c r="P537" i="6"/>
  <c r="N537" i="6"/>
  <c r="P557" i="6"/>
  <c r="N557" i="6"/>
  <c r="P1127" i="6"/>
  <c r="N1127" i="6"/>
  <c r="Q1301" i="6"/>
  <c r="Q17" i="9"/>
  <c r="U1301" i="6"/>
  <c r="P1123" i="6"/>
  <c r="N1123" i="6"/>
  <c r="H1361" i="6"/>
  <c r="I1361" i="6" s="1"/>
  <c r="H352" i="6"/>
  <c r="I352" i="6" s="1"/>
  <c r="H355" i="6"/>
  <c r="I355" i="6" s="1"/>
  <c r="AA355" i="6"/>
  <c r="AA354" i="6" s="1"/>
  <c r="AA353" i="6" s="1"/>
  <c r="AA352" i="6" s="1"/>
  <c r="AA351" i="6" s="1"/>
  <c r="AA350" i="6" s="1"/>
  <c r="AA349" i="6" s="1"/>
  <c r="AA348" i="6" s="1"/>
  <c r="AA347" i="6" s="1"/>
  <c r="AA346" i="6" s="1"/>
  <c r="AA345" i="6" s="1"/>
  <c r="AA344" i="6" s="1"/>
  <c r="AA343" i="6" s="1"/>
  <c r="AA342" i="6" s="1"/>
  <c r="AA341" i="6" s="1"/>
  <c r="AA340" i="6" s="1"/>
  <c r="AA339" i="6" s="1"/>
  <c r="AA338" i="6" s="1"/>
  <c r="AA362" i="6"/>
  <c r="Z362" i="6"/>
  <c r="H362" i="6"/>
  <c r="I362" i="6" s="1"/>
  <c r="AA358" i="6"/>
  <c r="H358" i="6"/>
  <c r="I358" i="6" s="1"/>
  <c r="Z358" i="6"/>
  <c r="H814" i="6"/>
  <c r="I814" i="6" s="1"/>
  <c r="Z814" i="6"/>
  <c r="Z815" i="6" s="1"/>
  <c r="Z816" i="6" s="1"/>
  <c r="Z817" i="6" s="1"/>
  <c r="Z818" i="6" s="1"/>
  <c r="Z819" i="6" s="1"/>
  <c r="Z820" i="6" s="1"/>
  <c r="Z821" i="6" s="1"/>
  <c r="Z822" i="6" s="1"/>
  <c r="Z823" i="6" s="1"/>
  <c r="Z824" i="6" s="1"/>
  <c r="Z825" i="6" s="1"/>
  <c r="Z826" i="6" s="1"/>
  <c r="Z827" i="6" s="1"/>
  <c r="Z828" i="6" s="1"/>
  <c r="Z829" i="6" s="1"/>
  <c r="Z830" i="6" s="1"/>
  <c r="Z831" i="6" s="1"/>
  <c r="Z832" i="6" s="1"/>
  <c r="H830" i="6"/>
  <c r="I830" i="6" s="1"/>
  <c r="Z837" i="6"/>
  <c r="H837" i="6"/>
  <c r="I837" i="6" s="1"/>
  <c r="AA837" i="6"/>
  <c r="AA832" i="6"/>
  <c r="AA831" i="6" s="1"/>
  <c r="AA830" i="6" s="1"/>
  <c r="AA829" i="6" s="1"/>
  <c r="AA828" i="6" s="1"/>
  <c r="AA827" i="6" s="1"/>
  <c r="AA826" i="6" s="1"/>
  <c r="AA825" i="6" s="1"/>
  <c r="AA824" i="6" s="1"/>
  <c r="AA823" i="6" s="1"/>
  <c r="AA822" i="6" s="1"/>
  <c r="AA821" i="6" s="1"/>
  <c r="AA820" i="6" s="1"/>
  <c r="AA819" i="6" s="1"/>
  <c r="AA818" i="6" s="1"/>
  <c r="AA817" i="6" s="1"/>
  <c r="AA816" i="6" s="1"/>
  <c r="AA815" i="6" s="1"/>
  <c r="AA814" i="6" s="1"/>
  <c r="H832" i="6"/>
  <c r="I832" i="6" s="1"/>
  <c r="H827" i="6"/>
  <c r="I827" i="6" s="1"/>
  <c r="H91" i="6"/>
  <c r="I91" i="6" s="1"/>
  <c r="AA103" i="6"/>
  <c r="AA102" i="6" s="1"/>
  <c r="AA101" i="6" s="1"/>
  <c r="AA100" i="6" s="1"/>
  <c r="AA99" i="6" s="1"/>
  <c r="AA98" i="6" s="1"/>
  <c r="AA97" i="6" s="1"/>
  <c r="AA96" i="6" s="1"/>
  <c r="AA95" i="6" s="1"/>
  <c r="AA94" i="6" s="1"/>
  <c r="AA93" i="6" s="1"/>
  <c r="AA92" i="6" s="1"/>
  <c r="AA91" i="6" s="1"/>
  <c r="AA90" i="6" s="1"/>
  <c r="AA89" i="6" s="1"/>
  <c r="AA88" i="6" s="1"/>
  <c r="AA87" i="6" s="1"/>
  <c r="AA86" i="6" s="1"/>
  <c r="H103" i="6"/>
  <c r="I103" i="6" s="1"/>
  <c r="Z86" i="6"/>
  <c r="Z87" i="6" s="1"/>
  <c r="Z88" i="6" s="1"/>
  <c r="Z89" i="6" s="1"/>
  <c r="Z90" i="6" s="1"/>
  <c r="Z91" i="6" s="1"/>
  <c r="Z92" i="6" s="1"/>
  <c r="Z93" i="6" s="1"/>
  <c r="Z94" i="6" s="1"/>
  <c r="Z95" i="6" s="1"/>
  <c r="Z96" i="6" s="1"/>
  <c r="Z97" i="6" s="1"/>
  <c r="Z98" i="6" s="1"/>
  <c r="Z99" i="6" s="1"/>
  <c r="Z100" i="6" s="1"/>
  <c r="Z101" i="6" s="1"/>
  <c r="Z102" i="6" s="1"/>
  <c r="Z103" i="6" s="1"/>
  <c r="Z104" i="6" s="1"/>
  <c r="H86" i="6"/>
  <c r="I86" i="6" s="1"/>
  <c r="H98" i="6"/>
  <c r="I98" i="6" s="1"/>
  <c r="AA110" i="6"/>
  <c r="Z110" i="6"/>
  <c r="H110" i="6"/>
  <c r="I110" i="6" s="1"/>
  <c r="H272" i="6"/>
  <c r="I272" i="6" s="1"/>
  <c r="AA272" i="6"/>
  <c r="AA271" i="6" s="1"/>
  <c r="AA270" i="6" s="1"/>
  <c r="AA269" i="6" s="1"/>
  <c r="AA268" i="6" s="1"/>
  <c r="AA267" i="6" s="1"/>
  <c r="AA266" i="6" s="1"/>
  <c r="AA265" i="6" s="1"/>
  <c r="AA264" i="6" s="1"/>
  <c r="AA263" i="6" s="1"/>
  <c r="AA262" i="6" s="1"/>
  <c r="AA261" i="6" s="1"/>
  <c r="AA260" i="6" s="1"/>
  <c r="AA259" i="6" s="1"/>
  <c r="AA258" i="6" s="1"/>
  <c r="AA257" i="6" s="1"/>
  <c r="AA256" i="6" s="1"/>
  <c r="AA255" i="6" s="1"/>
  <c r="AA254" i="6" s="1"/>
  <c r="H267" i="6"/>
  <c r="I267" i="6" s="1"/>
  <c r="H262" i="6"/>
  <c r="I262" i="6" s="1"/>
  <c r="H261" i="6"/>
  <c r="I261" i="6" s="1"/>
  <c r="H912" i="6"/>
  <c r="I912" i="6" s="1"/>
  <c r="H899" i="6"/>
  <c r="I899" i="6" s="1"/>
  <c r="H904" i="6"/>
  <c r="I904" i="6" s="1"/>
  <c r="H914" i="6"/>
  <c r="I914" i="6" s="1"/>
  <c r="H902" i="6"/>
  <c r="I902" i="6" s="1"/>
  <c r="J1473" i="6"/>
  <c r="J1390" i="6"/>
  <c r="J1228" i="6"/>
  <c r="J1239" i="6"/>
  <c r="J1195" i="6"/>
  <c r="J1030" i="6"/>
  <c r="J1029" i="6"/>
  <c r="J871" i="6"/>
  <c r="X871" i="6"/>
  <c r="W871" i="6"/>
  <c r="J786" i="6"/>
  <c r="X786" i="6"/>
  <c r="W786" i="6"/>
  <c r="J688" i="6"/>
  <c r="J616" i="6"/>
  <c r="J427" i="6"/>
  <c r="J403" i="6"/>
  <c r="J379" i="6"/>
  <c r="J704" i="6"/>
  <c r="X704" i="6"/>
  <c r="W704" i="6"/>
  <c r="J632" i="6"/>
  <c r="J714" i="6"/>
  <c r="J642" i="6"/>
  <c r="J353" i="6"/>
  <c r="J145" i="6"/>
  <c r="X145" i="6"/>
  <c r="W145" i="6"/>
  <c r="J72" i="6"/>
  <c r="J129" i="6"/>
  <c r="Z758" i="6"/>
  <c r="Z759" i="6" s="1"/>
  <c r="Z760" i="6" s="1"/>
  <c r="Z761" i="6" s="1"/>
  <c r="Z762" i="6" s="1"/>
  <c r="Z763" i="6" s="1"/>
  <c r="Z764" i="6" s="1"/>
  <c r="Z765" i="6" s="1"/>
  <c r="Z766" i="6" s="1"/>
  <c r="Z767" i="6" s="1"/>
  <c r="Z768" i="6" s="1"/>
  <c r="Z769" i="6" s="1"/>
  <c r="Z770" i="6" s="1"/>
  <c r="Z771" i="6" s="1"/>
  <c r="Z772" i="6" s="1"/>
  <c r="Z773" i="6" s="1"/>
  <c r="Z774" i="6" s="1"/>
  <c r="Z775" i="6" s="1"/>
  <c r="Z776" i="6" s="1"/>
  <c r="H758" i="6"/>
  <c r="I758" i="6" s="1"/>
  <c r="AA770" i="6"/>
  <c r="AA769" i="6" s="1"/>
  <c r="AA768" i="6" s="1"/>
  <c r="AA767" i="6" s="1"/>
  <c r="AA766" i="6" s="1"/>
  <c r="AA765" i="6" s="1"/>
  <c r="AA764" i="6" s="1"/>
  <c r="AA763" i="6" s="1"/>
  <c r="AA762" i="6" s="1"/>
  <c r="AA761" i="6" s="1"/>
  <c r="AA760" i="6" s="1"/>
  <c r="AA759" i="6" s="1"/>
  <c r="AA758" i="6" s="1"/>
  <c r="H770" i="6"/>
  <c r="I770" i="6" s="1"/>
  <c r="AA782" i="6"/>
  <c r="Z782" i="6"/>
  <c r="H782" i="6"/>
  <c r="I782" i="6" s="1"/>
  <c r="H767" i="6"/>
  <c r="I767" i="6" s="1"/>
  <c r="AA779" i="6"/>
  <c r="H779" i="6"/>
  <c r="I779" i="6" s="1"/>
  <c r="Z779" i="6"/>
  <c r="H1550" i="6"/>
  <c r="I1550" i="6" s="1"/>
  <c r="Z531" i="6"/>
  <c r="H531" i="6"/>
  <c r="I531" i="6" s="1"/>
  <c r="AA531" i="6"/>
  <c r="H1359" i="6"/>
  <c r="I1359" i="6" s="1"/>
  <c r="AA1064" i="6"/>
  <c r="Z1064" i="6"/>
  <c r="H1064" i="6"/>
  <c r="I1064" i="6" s="1"/>
  <c r="H591" i="6"/>
  <c r="I591" i="6" s="1"/>
  <c r="AA607" i="6"/>
  <c r="AA606" i="6" s="1"/>
  <c r="AA605" i="6" s="1"/>
  <c r="AA604" i="6" s="1"/>
  <c r="AA603" i="6" s="1"/>
  <c r="AA602" i="6" s="1"/>
  <c r="AA601" i="6" s="1"/>
  <c r="AA600" i="6" s="1"/>
  <c r="AA599" i="6" s="1"/>
  <c r="AA598" i="6" s="1"/>
  <c r="AA597" i="6" s="1"/>
  <c r="AA596" i="6" s="1"/>
  <c r="AA595" i="6" s="1"/>
  <c r="AA594" i="6" s="1"/>
  <c r="AA593" i="6" s="1"/>
  <c r="AA592" i="6" s="1"/>
  <c r="AA591" i="6" s="1"/>
  <c r="AA590" i="6" s="1"/>
  <c r="H607" i="6"/>
  <c r="I607" i="6" s="1"/>
  <c r="H603" i="6"/>
  <c r="I603" i="6" s="1"/>
  <c r="H599" i="6"/>
  <c r="I599" i="6" s="1"/>
  <c r="AA617" i="6"/>
  <c r="H617" i="6"/>
  <c r="I617" i="6" s="1"/>
  <c r="Z617" i="6"/>
  <c r="H431" i="6"/>
  <c r="I431" i="6" s="1"/>
  <c r="Z422" i="6"/>
  <c r="Z423" i="6" s="1"/>
  <c r="Z424" i="6" s="1"/>
  <c r="Z425" i="6" s="1"/>
  <c r="Z426" i="6" s="1"/>
  <c r="Z427" i="6" s="1"/>
  <c r="Z428" i="6" s="1"/>
  <c r="Z429" i="6" s="1"/>
  <c r="Z430" i="6" s="1"/>
  <c r="Z431" i="6" s="1"/>
  <c r="Z432" i="6" s="1"/>
  <c r="Z433" i="6" s="1"/>
  <c r="Z434" i="6" s="1"/>
  <c r="Z435" i="6" s="1"/>
  <c r="Z436" i="6" s="1"/>
  <c r="Z437" i="6" s="1"/>
  <c r="Z438" i="6" s="1"/>
  <c r="Z439" i="6" s="1"/>
  <c r="Z440" i="6" s="1"/>
  <c r="H422" i="6"/>
  <c r="I422" i="6" s="1"/>
  <c r="H429" i="6"/>
  <c r="I429" i="6" s="1"/>
  <c r="H430" i="6"/>
  <c r="I430" i="6" s="1"/>
  <c r="H311" i="6"/>
  <c r="I311" i="6" s="1"/>
  <c r="H318" i="6"/>
  <c r="I318" i="6" s="1"/>
  <c r="Z322" i="6"/>
  <c r="Z323" i="6" s="1"/>
  <c r="Z324" i="6" s="1"/>
  <c r="Z325" i="6" s="1"/>
  <c r="Z326" i="6" s="1"/>
  <c r="Z327" i="6" s="1"/>
  <c r="Z328" i="6" s="1"/>
  <c r="H322" i="6"/>
  <c r="I322" i="6" s="1"/>
  <c r="Z337" i="6"/>
  <c r="H337" i="6"/>
  <c r="I337" i="6" s="1"/>
  <c r="AA337" i="6"/>
  <c r="Z331" i="6"/>
  <c r="H331" i="6"/>
  <c r="I331" i="6" s="1"/>
  <c r="AA331" i="6"/>
  <c r="Z982" i="6"/>
  <c r="Z983" i="6" s="1"/>
  <c r="Z984" i="6" s="1"/>
  <c r="Z985" i="6" s="1"/>
  <c r="Z986" i="6" s="1"/>
  <c r="Z987" i="6" s="1"/>
  <c r="Z988" i="6" s="1"/>
  <c r="Z989" i="6" s="1"/>
  <c r="Z990" i="6" s="1"/>
  <c r="Z991" i="6" s="1"/>
  <c r="Z992" i="6" s="1"/>
  <c r="Z993" i="6" s="1"/>
  <c r="Z994" i="6" s="1"/>
  <c r="Z995" i="6" s="1"/>
  <c r="Z996" i="6" s="1"/>
  <c r="Z997" i="6" s="1"/>
  <c r="Z998" i="6" s="1"/>
  <c r="Z999" i="6" s="1"/>
  <c r="Z1000" i="6" s="1"/>
  <c r="H982" i="6"/>
  <c r="I982" i="6" s="1"/>
  <c r="H988" i="6"/>
  <c r="I988" i="6" s="1"/>
  <c r="H994" i="6"/>
  <c r="I994" i="6" s="1"/>
  <c r="H1000" i="6"/>
  <c r="I1000" i="6" s="1"/>
  <c r="AA1000" i="6"/>
  <c r="AA999" i="6" s="1"/>
  <c r="AA998" i="6" s="1"/>
  <c r="AA997" i="6" s="1"/>
  <c r="AA996" i="6" s="1"/>
  <c r="AA995" i="6" s="1"/>
  <c r="AA994" i="6" s="1"/>
  <c r="AA993" i="6" s="1"/>
  <c r="AA992" i="6" s="1"/>
  <c r="AA991" i="6" s="1"/>
  <c r="AA990" i="6" s="1"/>
  <c r="AA989" i="6" s="1"/>
  <c r="AA988" i="6" s="1"/>
  <c r="AA987" i="6" s="1"/>
  <c r="AA986" i="6" s="1"/>
  <c r="AA985" i="6" s="1"/>
  <c r="AA984" i="6" s="1"/>
  <c r="AA983" i="6" s="1"/>
  <c r="AA982" i="6" s="1"/>
  <c r="Z1009" i="6"/>
  <c r="H1009" i="6"/>
  <c r="I1009" i="6" s="1"/>
  <c r="AA1009" i="6"/>
  <c r="Y1579" i="6"/>
  <c r="K1579" i="6" s="1"/>
  <c r="M1579" i="6" s="1"/>
  <c r="P1579" i="6" s="1"/>
  <c r="Y436" i="6"/>
  <c r="K436" i="6" s="1"/>
  <c r="M436" i="6" s="1"/>
  <c r="P436" i="6" s="1"/>
  <c r="Y422" i="6"/>
  <c r="K422" i="6" s="1"/>
  <c r="M422" i="6" s="1"/>
  <c r="P422" i="6" s="1"/>
  <c r="J1545" i="6"/>
  <c r="J1515" i="6"/>
  <c r="J1475" i="6"/>
  <c r="J1238" i="6"/>
  <c r="J1225" i="6"/>
  <c r="J1213" i="6"/>
  <c r="J1167" i="6"/>
  <c r="J1109" i="6"/>
  <c r="J881" i="6"/>
  <c r="J857" i="6"/>
  <c r="J796" i="6"/>
  <c r="J718" i="6"/>
  <c r="X646" i="6"/>
  <c r="W646" i="6"/>
  <c r="J646" i="6"/>
  <c r="J413" i="6"/>
  <c r="J389" i="6"/>
  <c r="J662" i="6"/>
  <c r="J672" i="6"/>
  <c r="J600" i="6"/>
  <c r="J374" i="6"/>
  <c r="J596" i="6"/>
  <c r="X596" i="6"/>
  <c r="W596" i="6"/>
  <c r="J363" i="6"/>
  <c r="J372" i="6"/>
  <c r="J183" i="6"/>
  <c r="X173" i="6"/>
  <c r="J173" i="6"/>
  <c r="W173" i="6"/>
  <c r="J102" i="6"/>
  <c r="X30" i="6"/>
  <c r="J30" i="6"/>
  <c r="W30" i="6"/>
  <c r="J159" i="6"/>
  <c r="H1543" i="6"/>
  <c r="I1543" i="6" s="1"/>
  <c r="H517" i="6"/>
  <c r="I517" i="6" s="1"/>
  <c r="H1349" i="6"/>
  <c r="I1349" i="6" s="1"/>
  <c r="H1403" i="6"/>
  <c r="I1403" i="6" s="1"/>
  <c r="H1414" i="6"/>
  <c r="I1414" i="6" s="1"/>
  <c r="Z1414" i="6"/>
  <c r="Z1415" i="6" s="1"/>
  <c r="Z1416" i="6" s="1"/>
  <c r="Z1417" i="6" s="1"/>
  <c r="Z1418" i="6" s="1"/>
  <c r="Z1419" i="6" s="1"/>
  <c r="Z1420" i="6" s="1"/>
  <c r="H1413" i="6"/>
  <c r="I1413" i="6" s="1"/>
  <c r="H1404" i="6"/>
  <c r="I1404" i="6" s="1"/>
  <c r="Z1423" i="6"/>
  <c r="H1423" i="6"/>
  <c r="I1423" i="6" s="1"/>
  <c r="AA1423" i="6"/>
  <c r="H1436" i="6"/>
  <c r="I1436" i="6" s="1"/>
  <c r="AA1448" i="6"/>
  <c r="AA1447" i="6" s="1"/>
  <c r="AA1446" i="6" s="1"/>
  <c r="AA1445" i="6" s="1"/>
  <c r="AA1444" i="6" s="1"/>
  <c r="AA1443" i="6" s="1"/>
  <c r="AA1442" i="6" s="1"/>
  <c r="AA1441" i="6" s="1"/>
  <c r="AA1440" i="6" s="1"/>
  <c r="AA1439" i="6" s="1"/>
  <c r="AA1438" i="6" s="1"/>
  <c r="AA1437" i="6" s="1"/>
  <c r="AA1436" i="6" s="1"/>
  <c r="AA1435" i="6" s="1"/>
  <c r="AA1434" i="6" s="1"/>
  <c r="AA1433" i="6" s="1"/>
  <c r="AA1432" i="6" s="1"/>
  <c r="AA1431" i="6" s="1"/>
  <c r="AA1430" i="6" s="1"/>
  <c r="H1448" i="6"/>
  <c r="I1448" i="6" s="1"/>
  <c r="H1432" i="6"/>
  <c r="I1432" i="6" s="1"/>
  <c r="Z1443" i="6"/>
  <c r="Z1444" i="6" s="1"/>
  <c r="Z1445" i="6" s="1"/>
  <c r="Z1446" i="6" s="1"/>
  <c r="Z1447" i="6" s="1"/>
  <c r="Z1448" i="6" s="1"/>
  <c r="H1443" i="6"/>
  <c r="I1443" i="6" s="1"/>
  <c r="Z1455" i="6"/>
  <c r="H1455" i="6"/>
  <c r="I1455" i="6" s="1"/>
  <c r="AA1455" i="6"/>
  <c r="Y1577" i="6"/>
  <c r="K1577" i="6" s="1"/>
  <c r="M1577" i="6" s="1"/>
  <c r="P1577" i="6" s="1"/>
  <c r="V1570" i="6"/>
  <c r="Y1550" i="6"/>
  <c r="K1550" i="6" s="1"/>
  <c r="M1550" i="6" s="1"/>
  <c r="P1550" i="6" s="1"/>
  <c r="V1349" i="6"/>
  <c r="Y554" i="6"/>
  <c r="K554" i="6" s="1"/>
  <c r="M554" i="6" s="1"/>
  <c r="V542" i="6"/>
  <c r="V434" i="6"/>
  <c r="Y10" i="6"/>
  <c r="K10" i="6" s="1"/>
  <c r="M10" i="6" s="1"/>
  <c r="J330" i="6"/>
  <c r="J1617" i="6"/>
  <c r="J1619" i="6"/>
  <c r="J1609" i="6"/>
  <c r="J1516" i="6"/>
  <c r="J1548" i="6"/>
  <c r="J1518" i="6"/>
  <c r="J1460" i="6"/>
  <c r="J1496" i="6"/>
  <c r="J1426" i="6"/>
  <c r="J1309" i="6"/>
  <c r="J1320" i="6"/>
  <c r="J1348" i="6"/>
  <c r="J1294" i="6"/>
  <c r="J1328" i="6"/>
  <c r="J1252" i="6"/>
  <c r="J1212" i="6"/>
  <c r="J1260" i="6"/>
  <c r="J1194" i="6"/>
  <c r="J1074" i="6"/>
  <c r="J1110" i="6"/>
  <c r="J1140" i="6"/>
  <c r="J1088" i="6"/>
  <c r="J1144" i="6"/>
  <c r="W1067" i="6"/>
  <c r="J1067" i="6"/>
  <c r="X1067" i="6"/>
  <c r="J999" i="6"/>
  <c r="J987" i="6"/>
  <c r="J1004" i="6"/>
  <c r="J967" i="6"/>
  <c r="J852" i="6"/>
  <c r="J951" i="6"/>
  <c r="J860" i="6"/>
  <c r="J970" i="6"/>
  <c r="J818" i="6"/>
  <c r="J965" i="6"/>
  <c r="J930" i="6"/>
  <c r="J740" i="6"/>
  <c r="J673" i="6"/>
  <c r="J601" i="6"/>
  <c r="W677" i="6"/>
  <c r="X677" i="6"/>
  <c r="J677" i="6"/>
  <c r="J605" i="6"/>
  <c r="J583" i="6"/>
  <c r="J571" i="6"/>
  <c r="J559" i="6"/>
  <c r="J547" i="6"/>
  <c r="J693" i="6"/>
  <c r="J621" i="6"/>
  <c r="J430" i="6"/>
  <c r="W478" i="6"/>
  <c r="X478" i="6"/>
  <c r="J478" i="6"/>
  <c r="J497" i="6"/>
  <c r="J404" i="6"/>
  <c r="J510" i="6"/>
  <c r="J429" i="6"/>
  <c r="J463" i="6"/>
  <c r="J537" i="6"/>
  <c r="J470" i="6"/>
  <c r="J489" i="6"/>
  <c r="W286" i="6"/>
  <c r="J286" i="6"/>
  <c r="X286" i="6"/>
  <c r="J238" i="6"/>
  <c r="J190" i="6"/>
  <c r="J340" i="6"/>
  <c r="J264" i="6"/>
  <c r="J216" i="6"/>
  <c r="J362" i="6"/>
  <c r="J277" i="6"/>
  <c r="X229" i="6"/>
  <c r="J229" i="6"/>
  <c r="W229" i="6"/>
  <c r="J156" i="6"/>
  <c r="J154" i="6"/>
  <c r="J158" i="6"/>
  <c r="H374" i="6"/>
  <c r="I374" i="6" s="1"/>
  <c r="H369" i="6"/>
  <c r="I369" i="6" s="1"/>
  <c r="H380" i="6"/>
  <c r="I380" i="6" s="1"/>
  <c r="H379" i="6"/>
  <c r="I379" i="6" s="1"/>
  <c r="AA391" i="6"/>
  <c r="Z391" i="6"/>
  <c r="H391" i="6"/>
  <c r="I391" i="6" s="1"/>
  <c r="H929" i="6"/>
  <c r="I929" i="6" s="1"/>
  <c r="H934" i="6"/>
  <c r="I934" i="6" s="1"/>
  <c r="H939" i="6"/>
  <c r="I939" i="6" s="1"/>
  <c r="H944" i="6"/>
  <c r="I944" i="6" s="1"/>
  <c r="AA944" i="6"/>
  <c r="AA943" i="6" s="1"/>
  <c r="AA942" i="6" s="1"/>
  <c r="AA941" i="6" s="1"/>
  <c r="AA940" i="6" s="1"/>
  <c r="AA939" i="6" s="1"/>
  <c r="AA938" i="6" s="1"/>
  <c r="AA937" i="6" s="1"/>
  <c r="AA936" i="6" s="1"/>
  <c r="AA935" i="6" s="1"/>
  <c r="AA934" i="6" s="1"/>
  <c r="AA933" i="6" s="1"/>
  <c r="AA932" i="6" s="1"/>
  <c r="AA931" i="6" s="1"/>
  <c r="AA930" i="6" s="1"/>
  <c r="AA929" i="6" s="1"/>
  <c r="AA928" i="6" s="1"/>
  <c r="AA927" i="6" s="1"/>
  <c r="AA926" i="6" s="1"/>
  <c r="H1323" i="6"/>
  <c r="I1323" i="6" s="1"/>
  <c r="H1330" i="6"/>
  <c r="I1330" i="6" s="1"/>
  <c r="Z1337" i="6"/>
  <c r="H1337" i="6"/>
  <c r="I1337" i="6" s="1"/>
  <c r="AA1337" i="6"/>
  <c r="Z1344" i="6"/>
  <c r="H1344" i="6"/>
  <c r="I1344" i="6" s="1"/>
  <c r="AA1344" i="6"/>
  <c r="H1322" i="6"/>
  <c r="I1322" i="6" s="1"/>
  <c r="H1557" i="6"/>
  <c r="I1557" i="6" s="1"/>
  <c r="H522" i="6"/>
  <c r="I522" i="6" s="1"/>
  <c r="H1351" i="6"/>
  <c r="I1351" i="6" s="1"/>
  <c r="AA1060" i="6"/>
  <c r="H1060" i="6"/>
  <c r="I1060" i="6" s="1"/>
  <c r="Z1060" i="6"/>
  <c r="Z1256" i="6"/>
  <c r="H1256" i="6"/>
  <c r="I1256" i="6" s="1"/>
  <c r="AA1256" i="6"/>
  <c r="Z1258" i="6"/>
  <c r="H1258" i="6"/>
  <c r="I1258" i="6" s="1"/>
  <c r="AA1258" i="6"/>
  <c r="Z1257" i="6"/>
  <c r="H1257" i="6"/>
  <c r="I1257" i="6" s="1"/>
  <c r="AA1257" i="6"/>
  <c r="H1242" i="6"/>
  <c r="I1242" i="6" s="1"/>
  <c r="H846" i="6"/>
  <c r="I846" i="6" s="1"/>
  <c r="H855" i="6"/>
  <c r="I855" i="6" s="1"/>
  <c r="H844" i="6"/>
  <c r="I844" i="6" s="1"/>
  <c r="H843" i="6"/>
  <c r="I843" i="6" s="1"/>
  <c r="AA869" i="6"/>
  <c r="Z869" i="6"/>
  <c r="H869" i="6"/>
  <c r="I869" i="6" s="1"/>
  <c r="H1572" i="6"/>
  <c r="I1572" i="6" s="1"/>
  <c r="AA1591" i="6"/>
  <c r="H1591" i="6"/>
  <c r="I1591" i="6" s="1"/>
  <c r="Z1591" i="6"/>
  <c r="H1577" i="6"/>
  <c r="I1577" i="6" s="1"/>
  <c r="H1584" i="6"/>
  <c r="I1584" i="6" s="1"/>
  <c r="H1594" i="6"/>
  <c r="I1594" i="6" s="1"/>
  <c r="AA1594" i="6"/>
  <c r="Z1594" i="6"/>
  <c r="V1358" i="6"/>
  <c r="Y4" i="6"/>
  <c r="K4" i="6" s="1"/>
  <c r="M4" i="6" s="1"/>
  <c r="J1564" i="6"/>
  <c r="J1601" i="6"/>
  <c r="X1601" i="6"/>
  <c r="W1601" i="6"/>
  <c r="J1590" i="6"/>
  <c r="J1565" i="6"/>
  <c r="J1543" i="6"/>
  <c r="J1439" i="6"/>
  <c r="J1373" i="6"/>
  <c r="J1370" i="6"/>
  <c r="J1364" i="6"/>
  <c r="J1099" i="6"/>
  <c r="J1129" i="6"/>
  <c r="J894" i="6"/>
  <c r="W845" i="6"/>
  <c r="X845" i="6"/>
  <c r="J845" i="6"/>
  <c r="J888" i="6"/>
  <c r="J878" i="6"/>
  <c r="J771" i="6"/>
  <c r="J761" i="6"/>
  <c r="J763" i="6"/>
  <c r="J750" i="6"/>
  <c r="J760" i="6"/>
  <c r="J373" i="6"/>
  <c r="X453" i="6"/>
  <c r="J453" i="6"/>
  <c r="W453" i="6"/>
  <c r="J388" i="6"/>
  <c r="J347" i="6"/>
  <c r="J295" i="6"/>
  <c r="J247" i="6"/>
  <c r="W199" i="6"/>
  <c r="X199" i="6"/>
  <c r="J199" i="6"/>
  <c r="J79" i="6"/>
  <c r="J7" i="6"/>
  <c r="J71" i="6"/>
  <c r="J167" i="6"/>
  <c r="J100" i="6"/>
  <c r="J28" i="6"/>
  <c r="J81" i="6"/>
  <c r="J9" i="6"/>
  <c r="J110" i="6"/>
  <c r="J38" i="6"/>
  <c r="AA1114" i="6"/>
  <c r="Z1114" i="6"/>
  <c r="H1114" i="6"/>
  <c r="I1114" i="6" s="1"/>
  <c r="H1096" i="6"/>
  <c r="I1096" i="6" s="1"/>
  <c r="AA1112" i="6"/>
  <c r="AA1111" i="6" s="1"/>
  <c r="AA1110" i="6" s="1"/>
  <c r="AA1109" i="6" s="1"/>
  <c r="AA1108" i="6" s="1"/>
  <c r="AA1107" i="6" s="1"/>
  <c r="AA1106" i="6" s="1"/>
  <c r="AA1105" i="6" s="1"/>
  <c r="AA1104" i="6" s="1"/>
  <c r="AA1103" i="6" s="1"/>
  <c r="AA1102" i="6" s="1"/>
  <c r="AA1101" i="6" s="1"/>
  <c r="AA1100" i="6" s="1"/>
  <c r="AA1099" i="6" s="1"/>
  <c r="AA1098" i="6" s="1"/>
  <c r="AA1097" i="6" s="1"/>
  <c r="AA1096" i="6" s="1"/>
  <c r="AA1095" i="6" s="1"/>
  <c r="AA1094" i="6" s="1"/>
  <c r="H1112" i="6"/>
  <c r="I1112" i="6" s="1"/>
  <c r="H1105" i="6"/>
  <c r="I1105" i="6" s="1"/>
  <c r="Z1117" i="6"/>
  <c r="H1117" i="6"/>
  <c r="I1117" i="6" s="1"/>
  <c r="AA1117" i="6"/>
  <c r="H212" i="6"/>
  <c r="I212" i="6" s="1"/>
  <c r="H207" i="6"/>
  <c r="I207" i="6" s="1"/>
  <c r="H202" i="6"/>
  <c r="I202" i="6" s="1"/>
  <c r="H201" i="6"/>
  <c r="I201" i="6" s="1"/>
  <c r="Z225" i="6"/>
  <c r="H225" i="6"/>
  <c r="I225" i="6" s="1"/>
  <c r="AA225" i="6"/>
  <c r="H691" i="6"/>
  <c r="I691" i="6" s="1"/>
  <c r="H681" i="6"/>
  <c r="I681" i="6" s="1"/>
  <c r="AA699" i="6"/>
  <c r="Z699" i="6"/>
  <c r="H699" i="6"/>
  <c r="I699" i="6" s="1"/>
  <c r="H689" i="6"/>
  <c r="I689" i="6" s="1"/>
  <c r="Z1561" i="6"/>
  <c r="AA1561" i="6"/>
  <c r="H1561" i="6"/>
  <c r="I1561" i="6" s="1"/>
  <c r="H521" i="6"/>
  <c r="I521" i="6" s="1"/>
  <c r="AA1369" i="6"/>
  <c r="Z1369" i="6"/>
  <c r="Y1369" i="6" s="1"/>
  <c r="H1369" i="6"/>
  <c r="I1369" i="6" s="1"/>
  <c r="AA1058" i="6"/>
  <c r="Z1058" i="6"/>
  <c r="H1058" i="6"/>
  <c r="I1058" i="6" s="1"/>
  <c r="H1305" i="6"/>
  <c r="I1305" i="6" s="1"/>
  <c r="H1297" i="6"/>
  <c r="I1297" i="6" s="1"/>
  <c r="H1308" i="6"/>
  <c r="I1308" i="6" s="1"/>
  <c r="AA1308" i="6"/>
  <c r="AA1307" i="6" s="1"/>
  <c r="AA1306" i="6" s="1"/>
  <c r="AA1305" i="6" s="1"/>
  <c r="AA1304" i="6" s="1"/>
  <c r="AA1303" i="6" s="1"/>
  <c r="AA1302" i="6" s="1"/>
  <c r="AA1301" i="6" s="1"/>
  <c r="AA1300" i="6" s="1"/>
  <c r="AA1299" i="6" s="1"/>
  <c r="AA1298" i="6" s="1"/>
  <c r="AA1297" i="6" s="1"/>
  <c r="AA1296" i="6" s="1"/>
  <c r="AA1295" i="6" s="1"/>
  <c r="AA1294" i="6" s="1"/>
  <c r="AA1293" i="6" s="1"/>
  <c r="AA1292" i="6" s="1"/>
  <c r="AA1291" i="6" s="1"/>
  <c r="AA1290" i="6" s="1"/>
  <c r="H1296" i="6"/>
  <c r="I1296" i="6" s="1"/>
  <c r="Z1316" i="6"/>
  <c r="H1316" i="6"/>
  <c r="I1316" i="6" s="1"/>
  <c r="AA1316" i="6"/>
  <c r="Z1618" i="6"/>
  <c r="H1618" i="6"/>
  <c r="I1618" i="6" s="1"/>
  <c r="AA1618" i="6"/>
  <c r="H1616" i="6"/>
  <c r="I1616" i="6" s="1"/>
  <c r="AA1616" i="6"/>
  <c r="AA1615" i="6" s="1"/>
  <c r="AA1614" i="6" s="1"/>
  <c r="AA1613" i="6" s="1"/>
  <c r="AA1612" i="6" s="1"/>
  <c r="AA1611" i="6" s="1"/>
  <c r="AA1610" i="6" s="1"/>
  <c r="AA1609" i="6" s="1"/>
  <c r="AA1608" i="6" s="1"/>
  <c r="AA1607" i="6" s="1"/>
  <c r="AA1606" i="6" s="1"/>
  <c r="AA1605" i="6" s="1"/>
  <c r="AA1604" i="6" s="1"/>
  <c r="AA1603" i="6" s="1"/>
  <c r="AA1602" i="6" s="1"/>
  <c r="AA1601" i="6" s="1"/>
  <c r="AA1600" i="6" s="1"/>
  <c r="AA1599" i="6" s="1"/>
  <c r="AA1598" i="6" s="1"/>
  <c r="Z1624" i="6"/>
  <c r="H1624" i="6"/>
  <c r="I1624" i="6" s="1"/>
  <c r="AA1624" i="6"/>
  <c r="H1600" i="6"/>
  <c r="I1600" i="6" s="1"/>
  <c r="H571" i="6"/>
  <c r="I571" i="6" s="1"/>
  <c r="H576" i="6"/>
  <c r="I576" i="6" s="1"/>
  <c r="Z581" i="6"/>
  <c r="H581" i="6"/>
  <c r="I581" i="6" s="1"/>
  <c r="AA581" i="6"/>
  <c r="Z586" i="6"/>
  <c r="H586" i="6"/>
  <c r="I586" i="6" s="1"/>
  <c r="AA586" i="6"/>
  <c r="H572" i="6"/>
  <c r="I572" i="6" s="1"/>
  <c r="H184" i="6"/>
  <c r="I184" i="6" s="1"/>
  <c r="H175" i="6"/>
  <c r="I175" i="6" s="1"/>
  <c r="H174" i="6"/>
  <c r="I174" i="6" s="1"/>
  <c r="H173" i="6"/>
  <c r="I173" i="6" s="1"/>
  <c r="Z197" i="6"/>
  <c r="H197" i="6"/>
  <c r="I197" i="6" s="1"/>
  <c r="AA197" i="6"/>
  <c r="H634" i="6"/>
  <c r="I634" i="6" s="1"/>
  <c r="H624" i="6"/>
  <c r="I624" i="6" s="1"/>
  <c r="Z642" i="6"/>
  <c r="H642" i="6"/>
  <c r="I642" i="6" s="1"/>
  <c r="AA642" i="6"/>
  <c r="H632" i="6"/>
  <c r="I632" i="6" s="1"/>
  <c r="J329" i="6"/>
  <c r="J1586" i="6"/>
  <c r="J1497" i="6"/>
  <c r="J1449" i="6"/>
  <c r="J1415" i="6"/>
  <c r="J1181" i="6"/>
  <c r="J1107" i="6"/>
  <c r="J1032" i="6"/>
  <c r="J817" i="6"/>
  <c r="J797" i="6"/>
  <c r="J785" i="6"/>
  <c r="J777" i="6"/>
  <c r="J437" i="6"/>
  <c r="W396" i="6"/>
  <c r="J396" i="6"/>
  <c r="X396" i="6"/>
  <c r="J418" i="6"/>
  <c r="J343" i="6"/>
  <c r="J267" i="6"/>
  <c r="J219" i="6"/>
  <c r="J109" i="6"/>
  <c r="X37" i="6"/>
  <c r="J37" i="6"/>
  <c r="W37" i="6"/>
  <c r="J101" i="6"/>
  <c r="J29" i="6"/>
  <c r="J125" i="6"/>
  <c r="X58" i="6"/>
  <c r="W58" i="6"/>
  <c r="J58" i="6"/>
  <c r="J111" i="6"/>
  <c r="J39" i="6"/>
  <c r="J68" i="6"/>
  <c r="H1027" i="6"/>
  <c r="I1027" i="6" s="1"/>
  <c r="H1023" i="6"/>
  <c r="I1023" i="6" s="1"/>
  <c r="H1025" i="6"/>
  <c r="I1025" i="6" s="1"/>
  <c r="H1022" i="6"/>
  <c r="I1022" i="6" s="1"/>
  <c r="H1034" i="6"/>
  <c r="I1034" i="6" s="1"/>
  <c r="Z1034" i="6"/>
  <c r="AA1034" i="6"/>
  <c r="H1556" i="6"/>
  <c r="I1556" i="6" s="1"/>
  <c r="Z530" i="6"/>
  <c r="H530" i="6"/>
  <c r="I530" i="6" s="1"/>
  <c r="AA530" i="6"/>
  <c r="H1350" i="6"/>
  <c r="I1350" i="6" s="1"/>
  <c r="H1080" i="6"/>
  <c r="I1080" i="6" s="1"/>
  <c r="H1075" i="6"/>
  <c r="I1075" i="6" s="1"/>
  <c r="H1082" i="6"/>
  <c r="I1082" i="6" s="1"/>
  <c r="H1081" i="6"/>
  <c r="I1081" i="6" s="1"/>
  <c r="H288" i="6"/>
  <c r="I288" i="6" s="1"/>
  <c r="H283" i="6"/>
  <c r="I283" i="6" s="1"/>
  <c r="Z307" i="6"/>
  <c r="H307" i="6"/>
  <c r="I307" i="6" s="1"/>
  <c r="AA307" i="6"/>
  <c r="AA302" i="6"/>
  <c r="Z302" i="6"/>
  <c r="H302" i="6"/>
  <c r="I302" i="6" s="1"/>
  <c r="Z301" i="6"/>
  <c r="H301" i="6"/>
  <c r="I301" i="6" s="1"/>
  <c r="AA301" i="6"/>
  <c r="H1459" i="6"/>
  <c r="I1459" i="6" s="1"/>
  <c r="AA1478" i="6"/>
  <c r="H1478" i="6"/>
  <c r="I1478" i="6" s="1"/>
  <c r="Z1478" i="6"/>
  <c r="H1474" i="6"/>
  <c r="I1474" i="6" s="1"/>
  <c r="H1467" i="6"/>
  <c r="I1467" i="6" s="1"/>
  <c r="Z1484" i="6"/>
  <c r="AA1484" i="6"/>
  <c r="H1484" i="6"/>
  <c r="I1484" i="6" s="1"/>
  <c r="Y1545" i="6"/>
  <c r="K1545" i="6" s="1"/>
  <c r="M1545" i="6" s="1"/>
  <c r="P1545" i="6" s="1"/>
  <c r="V1294" i="6"/>
  <c r="V1295" i="6"/>
  <c r="Y549" i="6"/>
  <c r="K549" i="6" s="1"/>
  <c r="M549" i="6" s="1"/>
  <c r="V537" i="6"/>
  <c r="V560" i="6"/>
  <c r="Y440" i="6"/>
  <c r="K440" i="6" s="1"/>
  <c r="M440" i="6" s="1"/>
  <c r="P440" i="6" s="1"/>
  <c r="V428" i="6"/>
  <c r="Y437" i="6"/>
  <c r="K437" i="6" s="1"/>
  <c r="M437" i="6" s="1"/>
  <c r="P437" i="6" s="1"/>
  <c r="V433" i="6"/>
  <c r="J1607" i="6"/>
  <c r="J1521" i="6"/>
  <c r="J1537" i="6"/>
  <c r="J1479" i="6"/>
  <c r="J1409" i="6"/>
  <c r="X1409" i="6"/>
  <c r="W1409" i="6"/>
  <c r="J1381" i="6"/>
  <c r="J1378" i="6"/>
  <c r="J1399" i="6"/>
  <c r="J1230" i="6"/>
  <c r="J1241" i="6"/>
  <c r="J1217" i="6"/>
  <c r="J1199" i="6"/>
  <c r="J1036" i="6"/>
  <c r="J891" i="6"/>
  <c r="J788" i="6"/>
  <c r="X788" i="6"/>
  <c r="W788" i="6"/>
  <c r="J694" i="6"/>
  <c r="J622" i="6"/>
  <c r="J405" i="6"/>
  <c r="J381" i="6"/>
  <c r="J710" i="6"/>
  <c r="J638" i="6"/>
  <c r="J720" i="6"/>
  <c r="X648" i="6"/>
  <c r="W648" i="6"/>
  <c r="J648" i="6"/>
  <c r="J355" i="6"/>
  <c r="J151" i="6"/>
  <c r="J78" i="6"/>
  <c r="J6" i="6"/>
  <c r="J135" i="6"/>
  <c r="H465" i="6"/>
  <c r="I465" i="6" s="1"/>
  <c r="Z476" i="6"/>
  <c r="H476" i="6"/>
  <c r="I476" i="6" s="1"/>
  <c r="AA476" i="6"/>
  <c r="H455" i="6"/>
  <c r="I455" i="6" s="1"/>
  <c r="H461" i="6"/>
  <c r="I461" i="6" s="1"/>
  <c r="H457" i="6"/>
  <c r="I457" i="6" s="1"/>
  <c r="H1192" i="6"/>
  <c r="I1192" i="6" s="1"/>
  <c r="H1191" i="6"/>
  <c r="I1191" i="6" s="1"/>
  <c r="H1181" i="6"/>
  <c r="I1181" i="6" s="1"/>
  <c r="Z1205" i="6"/>
  <c r="H1205" i="6"/>
  <c r="I1205" i="6" s="1"/>
  <c r="AA1205" i="6"/>
  <c r="AA1198" i="6"/>
  <c r="Z1198" i="6"/>
  <c r="H1198" i="6"/>
  <c r="I1198" i="6" s="1"/>
  <c r="H67" i="6"/>
  <c r="I67" i="6" s="1"/>
  <c r="AA79" i="6"/>
  <c r="Z79" i="6"/>
  <c r="H79" i="6"/>
  <c r="I79" i="6" s="1"/>
  <c r="H62" i="6"/>
  <c r="I62" i="6" s="1"/>
  <c r="H74" i="6"/>
  <c r="I74" i="6" s="1"/>
  <c r="H1559" i="6"/>
  <c r="I1559" i="6" s="1"/>
  <c r="H509" i="6"/>
  <c r="I509" i="6" s="1"/>
  <c r="H1355" i="6"/>
  <c r="I1355" i="6" s="1"/>
  <c r="H353" i="6"/>
  <c r="I353" i="6" s="1"/>
  <c r="AA364" i="6"/>
  <c r="Z364" i="6"/>
  <c r="H364" i="6"/>
  <c r="I364" i="6" s="1"/>
  <c r="AA360" i="6"/>
  <c r="H360" i="6"/>
  <c r="I360" i="6" s="1"/>
  <c r="Z360" i="6"/>
  <c r="Z357" i="6"/>
  <c r="H357" i="6"/>
  <c r="I357" i="6" s="1"/>
  <c r="AA357" i="6"/>
  <c r="H826" i="6"/>
  <c r="I826" i="6" s="1"/>
  <c r="H817" i="6"/>
  <c r="I817" i="6" s="1"/>
  <c r="Z841" i="6"/>
  <c r="H841" i="6"/>
  <c r="I841" i="6" s="1"/>
  <c r="AA841" i="6"/>
  <c r="AA836" i="6"/>
  <c r="Z836" i="6"/>
  <c r="H836" i="6"/>
  <c r="I836" i="6" s="1"/>
  <c r="H831" i="6"/>
  <c r="I831" i="6" s="1"/>
  <c r="H93" i="6"/>
  <c r="I93" i="6" s="1"/>
  <c r="AA105" i="6"/>
  <c r="H105" i="6"/>
  <c r="I105" i="6" s="1"/>
  <c r="Z105" i="6"/>
  <c r="H88" i="6"/>
  <c r="I88" i="6" s="1"/>
  <c r="H100" i="6"/>
  <c r="I100" i="6" s="1"/>
  <c r="AA112" i="6"/>
  <c r="Z112" i="6"/>
  <c r="H112" i="6"/>
  <c r="I112" i="6" s="1"/>
  <c r="H276" i="6"/>
  <c r="I276" i="6" s="1"/>
  <c r="AA276" i="6"/>
  <c r="Z276" i="6"/>
  <c r="H271" i="6"/>
  <c r="I271" i="6" s="1"/>
  <c r="H266" i="6"/>
  <c r="I266" i="6" s="1"/>
  <c r="H265" i="6"/>
  <c r="I265" i="6" s="1"/>
  <c r="Z918" i="6"/>
  <c r="H918" i="6"/>
  <c r="I918" i="6" s="1"/>
  <c r="AA918" i="6"/>
  <c r="H900" i="6"/>
  <c r="I900" i="6" s="1"/>
  <c r="H909" i="6"/>
  <c r="I909" i="6" s="1"/>
  <c r="Z920" i="6"/>
  <c r="H920" i="6"/>
  <c r="I920" i="6" s="1"/>
  <c r="AA920" i="6"/>
  <c r="H906" i="6"/>
  <c r="I906" i="6" s="1"/>
  <c r="J316" i="6"/>
  <c r="J1578" i="6"/>
  <c r="J1523" i="6"/>
  <c r="J1445" i="6"/>
  <c r="J1403" i="6"/>
  <c r="X1403" i="6"/>
  <c r="W1403" i="6"/>
  <c r="J1379" i="6"/>
  <c r="J1372" i="6"/>
  <c r="J1386" i="6"/>
  <c r="J1215" i="6"/>
  <c r="J1173" i="6"/>
  <c r="J1083" i="6"/>
  <c r="J1095" i="6"/>
  <c r="J1020" i="6"/>
  <c r="J1037" i="6"/>
  <c r="J1031" i="6"/>
  <c r="J906" i="6"/>
  <c r="J882" i="6"/>
  <c r="J886" i="6"/>
  <c r="J809" i="6"/>
  <c r="J778" i="6"/>
  <c r="J780" i="6"/>
  <c r="J765" i="6"/>
  <c r="J779" i="6"/>
  <c r="J384" i="6"/>
  <c r="J406" i="6"/>
  <c r="J307" i="6"/>
  <c r="J259" i="6"/>
  <c r="J211" i="6"/>
  <c r="J97" i="6"/>
  <c r="J25" i="6"/>
  <c r="J89" i="6"/>
  <c r="J17" i="6"/>
  <c r="J118" i="6"/>
  <c r="J46" i="6"/>
  <c r="J99" i="6"/>
  <c r="J27" i="6"/>
  <c r="J56" i="6"/>
  <c r="H760" i="6"/>
  <c r="I760" i="6" s="1"/>
  <c r="H772" i="6"/>
  <c r="I772" i="6" s="1"/>
  <c r="AA784" i="6"/>
  <c r="Z784" i="6"/>
  <c r="H784" i="6"/>
  <c r="I784" i="6" s="1"/>
  <c r="H769" i="6"/>
  <c r="I769" i="6" s="1"/>
  <c r="AA781" i="6"/>
  <c r="Z781" i="6"/>
  <c r="H781" i="6"/>
  <c r="I781" i="6" s="1"/>
  <c r="H1548" i="6"/>
  <c r="I1548" i="6" s="1"/>
  <c r="H523" i="6"/>
  <c r="I523" i="6" s="1"/>
  <c r="H1348" i="6"/>
  <c r="I1348" i="6" s="1"/>
  <c r="Z590" i="6"/>
  <c r="Z591" i="6" s="1"/>
  <c r="Z592" i="6" s="1"/>
  <c r="Z593" i="6" s="1"/>
  <c r="Z594" i="6" s="1"/>
  <c r="Z595" i="6" s="1"/>
  <c r="Z596" i="6" s="1"/>
  <c r="Z597" i="6" s="1"/>
  <c r="Z598" i="6" s="1"/>
  <c r="Z599" i="6" s="1"/>
  <c r="Z600" i="6" s="1"/>
  <c r="H590" i="6"/>
  <c r="I590" i="6" s="1"/>
  <c r="Z610" i="6"/>
  <c r="H610" i="6"/>
  <c r="I610" i="6" s="1"/>
  <c r="AA610" i="6"/>
  <c r="H606" i="6"/>
  <c r="I606" i="6" s="1"/>
  <c r="H602" i="6"/>
  <c r="I602" i="6" s="1"/>
  <c r="Z443" i="6"/>
  <c r="H443" i="6"/>
  <c r="I443" i="6" s="1"/>
  <c r="AA443" i="6"/>
  <c r="H432" i="6"/>
  <c r="I432" i="6" s="1"/>
  <c r="H439" i="6"/>
  <c r="I439" i="6" s="1"/>
  <c r="H433" i="6"/>
  <c r="I433" i="6" s="1"/>
  <c r="H434" i="6"/>
  <c r="I434" i="6" s="1"/>
  <c r="H317" i="6"/>
  <c r="I317" i="6" s="1"/>
  <c r="H316" i="6"/>
  <c r="I316" i="6" s="1"/>
  <c r="H324" i="6"/>
  <c r="I324" i="6" s="1"/>
  <c r="H319" i="6"/>
  <c r="I319" i="6" s="1"/>
  <c r="Z335" i="6"/>
  <c r="H335" i="6"/>
  <c r="I335" i="6" s="1"/>
  <c r="AA335" i="6"/>
  <c r="H983" i="6"/>
  <c r="I983" i="6" s="1"/>
  <c r="H989" i="6"/>
  <c r="I989" i="6" s="1"/>
  <c r="H995" i="6"/>
  <c r="I995" i="6" s="1"/>
  <c r="Z1001" i="6"/>
  <c r="H1001" i="6"/>
  <c r="I1001" i="6" s="1"/>
  <c r="AA1001" i="6"/>
  <c r="Y448" i="6"/>
  <c r="K448" i="6" s="1"/>
  <c r="M448" i="6" s="1"/>
  <c r="P448" i="6" s="1"/>
  <c r="V443" i="6"/>
  <c r="J1491" i="6"/>
  <c r="J1455" i="6"/>
  <c r="J1425" i="6"/>
  <c r="J1367" i="6"/>
  <c r="J1356" i="6"/>
  <c r="J1139" i="6"/>
  <c r="J1193" i="6"/>
  <c r="J1105" i="6"/>
  <c r="J1127" i="6"/>
  <c r="J829" i="6"/>
  <c r="J803" i="6"/>
  <c r="J880" i="6"/>
  <c r="J746" i="6"/>
  <c r="J783" i="6"/>
  <c r="J447" i="6"/>
  <c r="J441" i="6"/>
  <c r="J414" i="6"/>
  <c r="J445" i="6"/>
  <c r="J279" i="6"/>
  <c r="W231" i="6"/>
  <c r="X231" i="6"/>
  <c r="J231" i="6"/>
  <c r="J55" i="6"/>
  <c r="J47" i="6"/>
  <c r="W143" i="6"/>
  <c r="J143" i="6"/>
  <c r="X143" i="6"/>
  <c r="J76" i="6"/>
  <c r="J4" i="6"/>
  <c r="J57" i="6"/>
  <c r="X86" i="6"/>
  <c r="J86" i="6"/>
  <c r="W86" i="6"/>
  <c r="J14" i="6"/>
  <c r="Z1542" i="6"/>
  <c r="Z1543" i="6" s="1"/>
  <c r="Z1544" i="6" s="1"/>
  <c r="Z1545" i="6" s="1"/>
  <c r="Z1546" i="6" s="1"/>
  <c r="Z1547" i="6" s="1"/>
  <c r="Z1548" i="6" s="1"/>
  <c r="Z1549" i="6" s="1"/>
  <c r="Z1550" i="6" s="1"/>
  <c r="Z1551" i="6" s="1"/>
  <c r="Z1552" i="6" s="1"/>
  <c r="Z1553" i="6" s="1"/>
  <c r="H1542" i="6"/>
  <c r="I1542" i="6" s="1"/>
  <c r="H512" i="6"/>
  <c r="I512" i="6" s="1"/>
  <c r="H1053" i="6"/>
  <c r="I1053" i="6" s="1"/>
  <c r="H1408" i="6"/>
  <c r="I1408" i="6" s="1"/>
  <c r="H1417" i="6"/>
  <c r="I1417" i="6" s="1"/>
  <c r="H1416" i="6"/>
  <c r="I1416" i="6" s="1"/>
  <c r="H1406" i="6"/>
  <c r="I1406" i="6" s="1"/>
  <c r="AA1420" i="6"/>
  <c r="AA1419" i="6" s="1"/>
  <c r="AA1418" i="6" s="1"/>
  <c r="AA1417" i="6" s="1"/>
  <c r="AA1416" i="6" s="1"/>
  <c r="AA1415" i="6" s="1"/>
  <c r="AA1414" i="6" s="1"/>
  <c r="AA1413" i="6" s="1"/>
  <c r="AA1412" i="6" s="1"/>
  <c r="AA1411" i="6" s="1"/>
  <c r="AA1410" i="6" s="1"/>
  <c r="AA1409" i="6" s="1"/>
  <c r="AA1408" i="6" s="1"/>
  <c r="AA1407" i="6" s="1"/>
  <c r="AA1406" i="6" s="1"/>
  <c r="AA1405" i="6" s="1"/>
  <c r="AA1404" i="6" s="1"/>
  <c r="AA1403" i="6" s="1"/>
  <c r="AA1402" i="6" s="1"/>
  <c r="H1420" i="6"/>
  <c r="I1420" i="6" s="1"/>
  <c r="H1438" i="6"/>
  <c r="I1438" i="6" s="1"/>
  <c r="AA1450" i="6"/>
  <c r="H1450" i="6"/>
  <c r="I1450" i="6" s="1"/>
  <c r="Z1450" i="6"/>
  <c r="Z1430" i="6"/>
  <c r="Z1431" i="6" s="1"/>
  <c r="Z1432" i="6" s="1"/>
  <c r="Z1433" i="6" s="1"/>
  <c r="Z1434" i="6" s="1"/>
  <c r="Z1435" i="6" s="1"/>
  <c r="Z1436" i="6" s="1"/>
  <c r="Z1437" i="6" s="1"/>
  <c r="Z1438" i="6" s="1"/>
  <c r="Z1439" i="6" s="1"/>
  <c r="Z1440" i="6" s="1"/>
  <c r="Z1441" i="6" s="1"/>
  <c r="Z1442" i="6" s="1"/>
  <c r="H1430" i="6"/>
  <c r="I1430" i="6" s="1"/>
  <c r="H1445" i="6"/>
  <c r="I1445" i="6" s="1"/>
  <c r="Z1457" i="6"/>
  <c r="H1457" i="6"/>
  <c r="I1457" i="6" s="1"/>
  <c r="AA1457" i="6"/>
  <c r="Y1361" i="6"/>
  <c r="K1361" i="6" s="1"/>
  <c r="M1361" i="6" s="1"/>
  <c r="P1361" i="6" s="1"/>
  <c r="V1130" i="6"/>
  <c r="Y543" i="6"/>
  <c r="K543" i="6" s="1"/>
  <c r="M543" i="6" s="1"/>
  <c r="Y446" i="6"/>
  <c r="K446" i="6" s="1"/>
  <c r="M446" i="6" s="1"/>
  <c r="P446" i="6" s="1"/>
  <c r="J1469" i="6"/>
  <c r="J1427" i="6"/>
  <c r="J1387" i="6"/>
  <c r="J1421" i="6"/>
  <c r="J1236" i="6"/>
  <c r="J1223" i="6"/>
  <c r="J1163" i="6"/>
  <c r="J1209" i="6"/>
  <c r="J879" i="6"/>
  <c r="J855" i="6"/>
  <c r="J794" i="6"/>
  <c r="J1035" i="6"/>
  <c r="J774" i="6"/>
  <c r="J712" i="6"/>
  <c r="J640" i="6"/>
  <c r="J411" i="6"/>
  <c r="J387" i="6"/>
  <c r="J726" i="6"/>
  <c r="J656" i="6"/>
  <c r="J666" i="6"/>
  <c r="J361" i="6"/>
  <c r="J179" i="6"/>
  <c r="J169" i="6"/>
  <c r="J96" i="6"/>
  <c r="J24" i="6"/>
  <c r="J153" i="6"/>
  <c r="H371" i="6"/>
  <c r="I371" i="6" s="1"/>
  <c r="H370" i="6"/>
  <c r="I370" i="6" s="1"/>
  <c r="AA386" i="6"/>
  <c r="Z386" i="6"/>
  <c r="H386" i="6"/>
  <c r="I386" i="6" s="1"/>
  <c r="H381" i="6"/>
  <c r="I381" i="6" s="1"/>
  <c r="AA393" i="6"/>
  <c r="Z393" i="6"/>
  <c r="H393" i="6"/>
  <c r="I393" i="6" s="1"/>
  <c r="H935" i="6"/>
  <c r="I935" i="6" s="1"/>
  <c r="H940" i="6"/>
  <c r="I940" i="6" s="1"/>
  <c r="Z945" i="6"/>
  <c r="H945" i="6"/>
  <c r="I945" i="6" s="1"/>
  <c r="AA945" i="6"/>
  <c r="Z950" i="6"/>
  <c r="H950" i="6"/>
  <c r="I950" i="6" s="1"/>
  <c r="AA950" i="6"/>
  <c r="H1329" i="6"/>
  <c r="I1329" i="6" s="1"/>
  <c r="H1336" i="6"/>
  <c r="I1336" i="6" s="1"/>
  <c r="AA1336" i="6"/>
  <c r="AA1335" i="6" s="1"/>
  <c r="AA1334" i="6" s="1"/>
  <c r="AA1333" i="6" s="1"/>
  <c r="AA1332" i="6" s="1"/>
  <c r="AA1331" i="6" s="1"/>
  <c r="AA1330" i="6" s="1"/>
  <c r="AA1329" i="6" s="1"/>
  <c r="AA1328" i="6" s="1"/>
  <c r="AA1327" i="6" s="1"/>
  <c r="AA1326" i="6" s="1"/>
  <c r="AA1325" i="6" s="1"/>
  <c r="AA1324" i="6" s="1"/>
  <c r="AA1323" i="6" s="1"/>
  <c r="AA1322" i="6" s="1"/>
  <c r="AA1321" i="6" s="1"/>
  <c r="AA1320" i="6" s="1"/>
  <c r="AA1319" i="6" s="1"/>
  <c r="AA1318" i="6" s="1"/>
  <c r="Z1343" i="6"/>
  <c r="H1343" i="6"/>
  <c r="I1343" i="6" s="1"/>
  <c r="AA1343" i="6"/>
  <c r="H1321" i="6"/>
  <c r="I1321" i="6" s="1"/>
  <c r="H1328" i="6"/>
  <c r="I1328" i="6" s="1"/>
  <c r="H1552" i="6"/>
  <c r="I1552" i="6" s="1"/>
  <c r="H511" i="6"/>
  <c r="I511" i="6" s="1"/>
  <c r="AA1365" i="6"/>
  <c r="Z1365" i="6"/>
  <c r="Y1365" i="6" s="1"/>
  <c r="H1365" i="6"/>
  <c r="I1365" i="6" s="1"/>
  <c r="Z1259" i="6"/>
  <c r="H1259" i="6"/>
  <c r="I1259" i="6" s="1"/>
  <c r="AA1259" i="6"/>
  <c r="Z1261" i="6"/>
  <c r="H1261" i="6"/>
  <c r="I1261" i="6" s="1"/>
  <c r="AA1261" i="6"/>
  <c r="Z1260" i="6"/>
  <c r="H1260" i="6"/>
  <c r="I1260" i="6" s="1"/>
  <c r="AA1260" i="6"/>
  <c r="H1235" i="6"/>
  <c r="I1235" i="6" s="1"/>
  <c r="H842" i="6"/>
  <c r="I842" i="6" s="1"/>
  <c r="Z842" i="6"/>
  <c r="Z843" i="6" s="1"/>
  <c r="Z844" i="6" s="1"/>
  <c r="Z845" i="6" s="1"/>
  <c r="Z846" i="6" s="1"/>
  <c r="Z847" i="6" s="1"/>
  <c r="Z848" i="6" s="1"/>
  <c r="Z849" i="6" s="1"/>
  <c r="Z850" i="6" s="1"/>
  <c r="Z851" i="6" s="1"/>
  <c r="Z852" i="6" s="1"/>
  <c r="Z853" i="6" s="1"/>
  <c r="AA865" i="6"/>
  <c r="Z865" i="6"/>
  <c r="H865" i="6"/>
  <c r="I865" i="6" s="1"/>
  <c r="H848" i="6"/>
  <c r="I848" i="6" s="1"/>
  <c r="H847" i="6"/>
  <c r="I847" i="6" s="1"/>
  <c r="H864" i="6"/>
  <c r="I864" i="6" s="1"/>
  <c r="AA864" i="6"/>
  <c r="Z864" i="6"/>
  <c r="H1573" i="6"/>
  <c r="I1573" i="6" s="1"/>
  <c r="AA1593" i="6"/>
  <c r="H1593" i="6"/>
  <c r="I1593" i="6" s="1"/>
  <c r="Z1593" i="6"/>
  <c r="H1581" i="6"/>
  <c r="I1581" i="6" s="1"/>
  <c r="H1588" i="6"/>
  <c r="I1588" i="6" s="1"/>
  <c r="AA1588" i="6"/>
  <c r="H1596" i="6"/>
  <c r="I1596" i="6" s="1"/>
  <c r="AA1596" i="6"/>
  <c r="Z1596" i="6"/>
  <c r="Y1575" i="6"/>
  <c r="K1575" i="6" s="1"/>
  <c r="M1575" i="6" s="1"/>
  <c r="P1575" i="6" s="1"/>
  <c r="Y1359" i="6"/>
  <c r="K1359" i="6" s="1"/>
  <c r="M1359" i="6" s="1"/>
  <c r="P1359" i="6" s="1"/>
  <c r="Y541" i="6"/>
  <c r="K541" i="6" s="1"/>
  <c r="M541" i="6" s="1"/>
  <c r="Q540" i="6"/>
  <c r="L22" i="9"/>
  <c r="Y432" i="6"/>
  <c r="K432" i="6" s="1"/>
  <c r="M432" i="6" s="1"/>
  <c r="P432" i="6" s="1"/>
  <c r="V441" i="6"/>
  <c r="J315" i="6"/>
  <c r="J1595" i="6"/>
  <c r="J1612" i="6"/>
  <c r="J1554" i="6"/>
  <c r="J1506" i="6"/>
  <c r="J1494" i="6"/>
  <c r="J1454" i="6"/>
  <c r="J1482" i="6"/>
  <c r="J1420" i="6"/>
  <c r="J1400" i="6"/>
  <c r="J1412" i="6"/>
  <c r="J1351" i="6"/>
  <c r="J1303" i="6"/>
  <c r="J1314" i="6"/>
  <c r="J1342" i="6"/>
  <c r="J1349" i="6"/>
  <c r="J1322" i="6"/>
  <c r="J1249" i="6"/>
  <c r="J1208" i="6"/>
  <c r="J1257" i="6"/>
  <c r="J1190" i="6"/>
  <c r="J1136" i="6"/>
  <c r="W1070" i="6"/>
  <c r="J1070" i="6"/>
  <c r="X1070" i="6"/>
  <c r="W1071" i="6"/>
  <c r="J1071" i="6"/>
  <c r="X1071" i="6"/>
  <c r="J1084" i="6"/>
  <c r="J1164" i="6"/>
  <c r="J998" i="6"/>
  <c r="J986" i="6"/>
  <c r="J961" i="6"/>
  <c r="W848" i="6"/>
  <c r="J848" i="6"/>
  <c r="X848" i="6"/>
  <c r="J974" i="6"/>
  <c r="J945" i="6"/>
  <c r="J964" i="6"/>
  <c r="W814" i="6"/>
  <c r="J814" i="6"/>
  <c r="X814" i="6"/>
  <c r="J959" i="6"/>
  <c r="J924" i="6"/>
  <c r="W736" i="6"/>
  <c r="X736" i="6"/>
  <c r="J736" i="6"/>
  <c r="J667" i="6"/>
  <c r="W595" i="6"/>
  <c r="X595" i="6"/>
  <c r="J595" i="6"/>
  <c r="J671" i="6"/>
  <c r="J599" i="6"/>
  <c r="J582" i="6"/>
  <c r="J570" i="6"/>
  <c r="J558" i="6"/>
  <c r="J546" i="6"/>
  <c r="J687" i="6"/>
  <c r="J615" i="6"/>
  <c r="J536" i="6"/>
  <c r="J472" i="6"/>
  <c r="J491" i="6"/>
  <c r="J398" i="6"/>
  <c r="X398" i="6"/>
  <c r="W398" i="6"/>
  <c r="J504" i="6"/>
  <c r="J529" i="6"/>
  <c r="W534" i="6"/>
  <c r="X534" i="6"/>
  <c r="J534" i="6"/>
  <c r="J464" i="6"/>
  <c r="W483" i="6"/>
  <c r="X483" i="6"/>
  <c r="J483" i="6"/>
  <c r="W282" i="6"/>
  <c r="J282" i="6"/>
  <c r="X282" i="6"/>
  <c r="J234" i="6"/>
  <c r="J186" i="6"/>
  <c r="J308" i="6"/>
  <c r="J260" i="6"/>
  <c r="J212" i="6"/>
  <c r="J352" i="6"/>
  <c r="J273" i="6"/>
  <c r="J225" i="6"/>
  <c r="J150" i="6"/>
  <c r="W148" i="6"/>
  <c r="X148" i="6"/>
  <c r="J148" i="6"/>
  <c r="J152" i="6"/>
  <c r="H1104" i="6"/>
  <c r="I1104" i="6" s="1"/>
  <c r="H1108" i="6"/>
  <c r="I1108" i="6" s="1"/>
  <c r="H1095" i="6"/>
  <c r="I1095" i="6" s="1"/>
  <c r="H1107" i="6"/>
  <c r="I1107" i="6" s="1"/>
  <c r="Z1119" i="6"/>
  <c r="H1119" i="6"/>
  <c r="I1119" i="6" s="1"/>
  <c r="AA1119" i="6"/>
  <c r="H216" i="6"/>
  <c r="I216" i="6" s="1"/>
  <c r="AA216" i="6"/>
  <c r="AA215" i="6" s="1"/>
  <c r="AA214" i="6" s="1"/>
  <c r="AA213" i="6" s="1"/>
  <c r="AA212" i="6" s="1"/>
  <c r="AA211" i="6" s="1"/>
  <c r="AA210" i="6" s="1"/>
  <c r="AA209" i="6" s="1"/>
  <c r="AA208" i="6" s="1"/>
  <c r="AA207" i="6" s="1"/>
  <c r="AA206" i="6" s="1"/>
  <c r="AA205" i="6" s="1"/>
  <c r="AA204" i="6" s="1"/>
  <c r="AA203" i="6" s="1"/>
  <c r="AA202" i="6" s="1"/>
  <c r="AA201" i="6" s="1"/>
  <c r="AA200" i="6" s="1"/>
  <c r="AA199" i="6" s="1"/>
  <c r="AA198" i="6" s="1"/>
  <c r="H211" i="6"/>
  <c r="I211" i="6" s="1"/>
  <c r="H206" i="6"/>
  <c r="I206" i="6" s="1"/>
  <c r="H205" i="6"/>
  <c r="I205" i="6" s="1"/>
  <c r="H676" i="6"/>
  <c r="I676" i="6" s="1"/>
  <c r="Z694" i="6"/>
  <c r="H694" i="6"/>
  <c r="I694" i="6" s="1"/>
  <c r="AA694" i="6"/>
  <c r="H684" i="6"/>
  <c r="I684" i="6" s="1"/>
  <c r="Z674" i="6"/>
  <c r="Y674" i="6" s="1"/>
  <c r="H674" i="6"/>
  <c r="I674" i="6" s="1"/>
  <c r="H692" i="6"/>
  <c r="I692" i="6" s="1"/>
  <c r="AA692" i="6"/>
  <c r="AA691" i="6" s="1"/>
  <c r="AA690" i="6" s="1"/>
  <c r="AA689" i="6" s="1"/>
  <c r="AA688" i="6" s="1"/>
  <c r="AA687" i="6" s="1"/>
  <c r="AA686" i="6" s="1"/>
  <c r="AA685" i="6" s="1"/>
  <c r="AA684" i="6" s="1"/>
  <c r="AA683" i="6" s="1"/>
  <c r="AA682" i="6" s="1"/>
  <c r="AA681" i="6" s="1"/>
  <c r="AA680" i="6" s="1"/>
  <c r="AA679" i="6" s="1"/>
  <c r="AA678" i="6" s="1"/>
  <c r="AA677" i="6" s="1"/>
  <c r="AA676" i="6" s="1"/>
  <c r="AA675" i="6" s="1"/>
  <c r="AA674" i="6" s="1"/>
  <c r="H1554" i="6"/>
  <c r="I1554" i="6" s="1"/>
  <c r="Z1554" i="6"/>
  <c r="Z1555" i="6" s="1"/>
  <c r="Z1556" i="6" s="1"/>
  <c r="Z1557" i="6" s="1"/>
  <c r="Z1558" i="6" s="1"/>
  <c r="Z1559" i="6" s="1"/>
  <c r="Z1560" i="6" s="1"/>
  <c r="H516" i="6"/>
  <c r="I516" i="6" s="1"/>
  <c r="Z1346" i="6"/>
  <c r="Z1347" i="6" s="1"/>
  <c r="Z1348" i="6" s="1"/>
  <c r="Z1349" i="6" s="1"/>
  <c r="Z1350" i="6" s="1"/>
  <c r="Z1351" i="6" s="1"/>
  <c r="Z1352" i="6" s="1"/>
  <c r="Z1353" i="6" s="1"/>
  <c r="Z1354" i="6" s="1"/>
  <c r="Z1355" i="6" s="1"/>
  <c r="Z1356" i="6" s="1"/>
  <c r="Z1357" i="6" s="1"/>
  <c r="Z1358" i="6" s="1"/>
  <c r="Z1359" i="6" s="1"/>
  <c r="Z1360" i="6" s="1"/>
  <c r="Z1361" i="6" s="1"/>
  <c r="Z1362" i="6" s="1"/>
  <c r="Z1363" i="6" s="1"/>
  <c r="Z1364" i="6" s="1"/>
  <c r="H1346" i="6"/>
  <c r="I1346" i="6" s="1"/>
  <c r="Z1311" i="6"/>
  <c r="H1311" i="6"/>
  <c r="I1311" i="6" s="1"/>
  <c r="AA1311" i="6"/>
  <c r="H1299" i="6"/>
  <c r="I1299" i="6" s="1"/>
  <c r="Z1314" i="6"/>
  <c r="H1314" i="6"/>
  <c r="I1314" i="6" s="1"/>
  <c r="AA1314" i="6"/>
  <c r="H1298" i="6"/>
  <c r="I1298" i="6" s="1"/>
  <c r="H1602" i="6"/>
  <c r="I1602" i="6" s="1"/>
  <c r="H1612" i="6"/>
  <c r="I1612" i="6" s="1"/>
  <c r="H1609" i="6"/>
  <c r="I1609" i="6" s="1"/>
  <c r="H1599" i="6"/>
  <c r="I1599" i="6" s="1"/>
  <c r="H1604" i="6"/>
  <c r="I1604" i="6" s="1"/>
  <c r="H577" i="6"/>
  <c r="I577" i="6" s="1"/>
  <c r="Z582" i="6"/>
  <c r="H582" i="6"/>
  <c r="I582" i="6" s="1"/>
  <c r="AA582" i="6"/>
  <c r="Z587" i="6"/>
  <c r="H587" i="6"/>
  <c r="I587" i="6" s="1"/>
  <c r="AA587" i="6"/>
  <c r="H567" i="6"/>
  <c r="I567" i="6" s="1"/>
  <c r="H578" i="6"/>
  <c r="I578" i="6" s="1"/>
  <c r="H171" i="6"/>
  <c r="I171" i="6" s="1"/>
  <c r="H179" i="6"/>
  <c r="I179" i="6" s="1"/>
  <c r="H178" i="6"/>
  <c r="I178" i="6" s="1"/>
  <c r="H177" i="6"/>
  <c r="I177" i="6" s="1"/>
  <c r="H619" i="6"/>
  <c r="I619" i="6" s="1"/>
  <c r="AA637" i="6"/>
  <c r="H637" i="6"/>
  <c r="I637" i="6" s="1"/>
  <c r="Z637" i="6"/>
  <c r="H627" i="6"/>
  <c r="I627" i="6" s="1"/>
  <c r="AA645" i="6"/>
  <c r="Z645" i="6"/>
  <c r="H645" i="6"/>
  <c r="I645" i="6" s="1"/>
  <c r="H635" i="6"/>
  <c r="I635" i="6" s="1"/>
  <c r="Y1573" i="6"/>
  <c r="K1573" i="6" s="1"/>
  <c r="M1573" i="6" s="1"/>
  <c r="P1573" i="6" s="1"/>
  <c r="Y1356" i="6"/>
  <c r="K1356" i="6" s="1"/>
  <c r="M1356" i="6" s="1"/>
  <c r="P1356" i="6" s="1"/>
  <c r="V1357" i="6"/>
  <c r="V445" i="6"/>
  <c r="V9" i="6"/>
  <c r="J331" i="6"/>
  <c r="W1600" i="6"/>
  <c r="X1600" i="6"/>
  <c r="J1600" i="6"/>
  <c r="J311" i="6"/>
  <c r="J1613" i="6"/>
  <c r="X1599" i="6"/>
  <c r="J1599" i="6"/>
  <c r="W1599" i="6"/>
  <c r="J1540" i="6"/>
  <c r="J1526" i="6"/>
  <c r="W1542" i="6"/>
  <c r="X1542" i="6"/>
  <c r="J1542" i="6"/>
  <c r="W1486" i="6"/>
  <c r="X1486" i="6"/>
  <c r="J1486" i="6"/>
  <c r="J1440" i="6"/>
  <c r="J1450" i="6"/>
  <c r="J1361" i="6"/>
  <c r="J1333" i="6"/>
  <c r="J1344" i="6"/>
  <c r="W1319" i="6"/>
  <c r="X1319" i="6"/>
  <c r="J1319" i="6"/>
  <c r="J1302" i="6"/>
  <c r="J1305" i="6"/>
  <c r="J1253" i="6"/>
  <c r="J1210" i="6"/>
  <c r="J1162" i="6"/>
  <c r="J1196" i="6"/>
  <c r="J1090" i="6"/>
  <c r="J1134" i="6"/>
  <c r="J1096" i="6"/>
  <c r="J1092" i="6"/>
  <c r="J991" i="6"/>
  <c r="J1089" i="6"/>
  <c r="J895" i="6"/>
  <c r="J919" i="6"/>
  <c r="J820" i="6"/>
  <c r="J932" i="6"/>
  <c r="J975" i="6"/>
  <c r="J905" i="6"/>
  <c r="J922" i="6"/>
  <c r="J834" i="6"/>
  <c r="J917" i="6"/>
  <c r="W954" i="6"/>
  <c r="X954" i="6"/>
  <c r="J954" i="6"/>
  <c r="X847" i="6"/>
  <c r="J847" i="6"/>
  <c r="W847" i="6"/>
  <c r="J729" i="6"/>
  <c r="J831" i="6"/>
  <c r="J697" i="6"/>
  <c r="J625" i="6"/>
  <c r="J701" i="6"/>
  <c r="J629" i="6"/>
  <c r="J587" i="6"/>
  <c r="J575" i="6"/>
  <c r="W563" i="6"/>
  <c r="X563" i="6"/>
  <c r="J563" i="6"/>
  <c r="J551" i="6"/>
  <c r="J539" i="6"/>
  <c r="J717" i="6"/>
  <c r="J645" i="6"/>
  <c r="J446" i="6"/>
  <c r="J502" i="6"/>
  <c r="J521" i="6"/>
  <c r="J532" i="6"/>
  <c r="J462" i="6"/>
  <c r="J487" i="6"/>
  <c r="J494" i="6"/>
  <c r="J513" i="6"/>
  <c r="J302" i="6"/>
  <c r="W254" i="6"/>
  <c r="J254" i="6"/>
  <c r="X254" i="6"/>
  <c r="J206" i="6"/>
  <c r="J280" i="6"/>
  <c r="W232" i="6"/>
  <c r="J232" i="6"/>
  <c r="X232" i="6"/>
  <c r="J293" i="6"/>
  <c r="J245" i="6"/>
  <c r="J197" i="6"/>
  <c r="J180" i="6"/>
  <c r="H1021" i="6"/>
  <c r="I1021" i="6" s="1"/>
  <c r="AA1029" i="6"/>
  <c r="H1029" i="6"/>
  <c r="I1029" i="6" s="1"/>
  <c r="Z1029" i="6"/>
  <c r="AA1031" i="6"/>
  <c r="Z1031" i="6"/>
  <c r="H1031" i="6"/>
  <c r="I1031" i="6" s="1"/>
  <c r="AA1024" i="6"/>
  <c r="AA1023" i="6" s="1"/>
  <c r="AA1022" i="6" s="1"/>
  <c r="AA1021" i="6" s="1"/>
  <c r="AA1020" i="6" s="1"/>
  <c r="AA1019" i="6" s="1"/>
  <c r="AA1018" i="6" s="1"/>
  <c r="AA1017" i="6" s="1"/>
  <c r="AA1016" i="6" s="1"/>
  <c r="AA1015" i="6" s="1"/>
  <c r="AA1014" i="6" s="1"/>
  <c r="AA1013" i="6" s="1"/>
  <c r="AA1012" i="6" s="1"/>
  <c r="AA1011" i="6" s="1"/>
  <c r="AA1010" i="6" s="1"/>
  <c r="H1024" i="6"/>
  <c r="I1024" i="6" s="1"/>
  <c r="Z1036" i="6"/>
  <c r="AA1036" i="6"/>
  <c r="H1036" i="6"/>
  <c r="I1036" i="6" s="1"/>
  <c r="H519" i="6"/>
  <c r="I519" i="6" s="1"/>
  <c r="H1047" i="6"/>
  <c r="I1047" i="6" s="1"/>
  <c r="H1072" i="6"/>
  <c r="I1072" i="6" s="1"/>
  <c r="H1076" i="6"/>
  <c r="I1076" i="6" s="1"/>
  <c r="H1079" i="6"/>
  <c r="I1079" i="6" s="1"/>
  <c r="AA1086" i="6"/>
  <c r="Z1086" i="6"/>
  <c r="H1086" i="6"/>
  <c r="I1086" i="6" s="1"/>
  <c r="Z1085" i="6"/>
  <c r="H1085" i="6"/>
  <c r="I1085" i="6" s="1"/>
  <c r="AA1085" i="6"/>
  <c r="H292" i="6"/>
  <c r="I292" i="6" s="1"/>
  <c r="H287" i="6"/>
  <c r="I287" i="6" s="1"/>
  <c r="Z282" i="6"/>
  <c r="Z283" i="6" s="1"/>
  <c r="Z284" i="6" s="1"/>
  <c r="Z285" i="6" s="1"/>
  <c r="Z286" i="6" s="1"/>
  <c r="Z287" i="6" s="1"/>
  <c r="Z288" i="6" s="1"/>
  <c r="Z289" i="6" s="1"/>
  <c r="Z290" i="6" s="1"/>
  <c r="Z291" i="6" s="1"/>
  <c r="Z292" i="6" s="1"/>
  <c r="Z293" i="6" s="1"/>
  <c r="Z294" i="6" s="1"/>
  <c r="Z295" i="6" s="1"/>
  <c r="Z296" i="6" s="1"/>
  <c r="Z297" i="6" s="1"/>
  <c r="Z298" i="6" s="1"/>
  <c r="Z299" i="6" s="1"/>
  <c r="Z300" i="6" s="1"/>
  <c r="H282" i="6"/>
  <c r="I282" i="6" s="1"/>
  <c r="AA306" i="6"/>
  <c r="Z306" i="6"/>
  <c r="H306" i="6"/>
  <c r="I306" i="6" s="1"/>
  <c r="Z305" i="6"/>
  <c r="H305" i="6"/>
  <c r="I305" i="6" s="1"/>
  <c r="AA305" i="6"/>
  <c r="H1462" i="6"/>
  <c r="I1462" i="6" s="1"/>
  <c r="Z1481" i="6"/>
  <c r="H1481" i="6"/>
  <c r="I1481" i="6" s="1"/>
  <c r="AA1481" i="6"/>
  <c r="Z1477" i="6"/>
  <c r="H1477" i="6"/>
  <c r="I1477" i="6" s="1"/>
  <c r="AA1477" i="6"/>
  <c r="H1470" i="6"/>
  <c r="I1470" i="6" s="1"/>
  <c r="Y561" i="6"/>
  <c r="K561" i="6" s="1"/>
  <c r="M561" i="6" s="1"/>
  <c r="J337" i="6"/>
  <c r="J1582" i="6"/>
  <c r="X1598" i="6"/>
  <c r="J1598" i="6"/>
  <c r="W1598" i="6"/>
  <c r="J1447" i="6"/>
  <c r="J1423" i="6"/>
  <c r="J1419" i="6"/>
  <c r="J1123" i="6"/>
  <c r="J1177" i="6"/>
  <c r="J1087" i="6"/>
  <c r="J1026" i="6"/>
  <c r="J873" i="6"/>
  <c r="X873" i="6"/>
  <c r="W873" i="6"/>
  <c r="W849" i="6"/>
  <c r="X849" i="6"/>
  <c r="J849" i="6"/>
  <c r="J900" i="6"/>
  <c r="J813" i="6"/>
  <c r="J795" i="6"/>
  <c r="J781" i="6"/>
  <c r="J770" i="6"/>
  <c r="J757" i="6"/>
  <c r="J431" i="6"/>
  <c r="X457" i="6"/>
  <c r="J457" i="6"/>
  <c r="W457" i="6"/>
  <c r="J390" i="6"/>
  <c r="J412" i="6"/>
  <c r="J339" i="6"/>
  <c r="J263" i="6"/>
  <c r="J215" i="6"/>
  <c r="J103" i="6"/>
  <c r="X31" i="6"/>
  <c r="J31" i="6"/>
  <c r="W31" i="6"/>
  <c r="J95" i="6"/>
  <c r="J23" i="6"/>
  <c r="J119" i="6"/>
  <c r="J52" i="6"/>
  <c r="J105" i="6"/>
  <c r="X33" i="6"/>
  <c r="W33" i="6"/>
  <c r="J33" i="6"/>
  <c r="X62" i="6"/>
  <c r="J62" i="6"/>
  <c r="W62" i="6"/>
  <c r="Z471" i="6"/>
  <c r="H471" i="6"/>
  <c r="I471" i="6" s="1"/>
  <c r="AA471" i="6"/>
  <c r="H451" i="6"/>
  <c r="I451" i="6" s="1"/>
  <c r="H460" i="6"/>
  <c r="I460" i="6" s="1"/>
  <c r="H467" i="6"/>
  <c r="I467" i="6" s="1"/>
  <c r="Z450" i="6"/>
  <c r="Z451" i="6" s="1"/>
  <c r="Z452" i="6" s="1"/>
  <c r="Z453" i="6" s="1"/>
  <c r="Z454" i="6" s="1"/>
  <c r="Z455" i="6" s="1"/>
  <c r="Z456" i="6" s="1"/>
  <c r="Z457" i="6" s="1"/>
  <c r="Z458" i="6" s="1"/>
  <c r="Z459" i="6" s="1"/>
  <c r="Z460" i="6" s="1"/>
  <c r="Z461" i="6" s="1"/>
  <c r="Z462" i="6" s="1"/>
  <c r="Z463" i="6" s="1"/>
  <c r="Z464" i="6" s="1"/>
  <c r="Z465" i="6" s="1"/>
  <c r="Z466" i="6" s="1"/>
  <c r="Z467" i="6" s="1"/>
  <c r="Z468" i="6" s="1"/>
  <c r="H450" i="6"/>
  <c r="I450" i="6" s="1"/>
  <c r="H1184" i="6"/>
  <c r="I1184" i="6" s="1"/>
  <c r="H1195" i="6"/>
  <c r="I1195" i="6" s="1"/>
  <c r="H1185" i="6"/>
  <c r="I1185" i="6" s="1"/>
  <c r="Z1178" i="6"/>
  <c r="Z1179" i="6" s="1"/>
  <c r="Z1180" i="6" s="1"/>
  <c r="Z1181" i="6" s="1"/>
  <c r="Z1182" i="6" s="1"/>
  <c r="Z1183" i="6" s="1"/>
  <c r="Z1184" i="6" s="1"/>
  <c r="Z1185" i="6" s="1"/>
  <c r="Z1186" i="6" s="1"/>
  <c r="Z1187" i="6" s="1"/>
  <c r="Z1188" i="6" s="1"/>
  <c r="Z1189" i="6" s="1"/>
  <c r="Z1190" i="6" s="1"/>
  <c r="Z1191" i="6" s="1"/>
  <c r="Z1192" i="6" s="1"/>
  <c r="Z1193" i="6" s="1"/>
  <c r="Z1194" i="6" s="1"/>
  <c r="Z1195" i="6" s="1"/>
  <c r="Z1196" i="6" s="1"/>
  <c r="H1178" i="6"/>
  <c r="I1178" i="6" s="1"/>
  <c r="AA1202" i="6"/>
  <c r="Z1202" i="6"/>
  <c r="H1202" i="6"/>
  <c r="I1202" i="6" s="1"/>
  <c r="H69" i="6"/>
  <c r="I69" i="6" s="1"/>
  <c r="AA81" i="6"/>
  <c r="H81" i="6"/>
  <c r="I81" i="6" s="1"/>
  <c r="Z81" i="6"/>
  <c r="H64" i="6"/>
  <c r="I64" i="6" s="1"/>
  <c r="AA76" i="6"/>
  <c r="AA75" i="6" s="1"/>
  <c r="AA74" i="6" s="1"/>
  <c r="AA73" i="6" s="1"/>
  <c r="AA72" i="6" s="1"/>
  <c r="AA71" i="6" s="1"/>
  <c r="AA70" i="6" s="1"/>
  <c r="AA69" i="6" s="1"/>
  <c r="AA68" i="6" s="1"/>
  <c r="AA67" i="6" s="1"/>
  <c r="AA66" i="6" s="1"/>
  <c r="AA65" i="6" s="1"/>
  <c r="AA64" i="6" s="1"/>
  <c r="AA63" i="6" s="1"/>
  <c r="AA62" i="6" s="1"/>
  <c r="AA61" i="6" s="1"/>
  <c r="AA60" i="6" s="1"/>
  <c r="AA59" i="6" s="1"/>
  <c r="AA58" i="6" s="1"/>
  <c r="H76" i="6"/>
  <c r="I76" i="6" s="1"/>
  <c r="H1555" i="6"/>
  <c r="I1555" i="6" s="1"/>
  <c r="Z529" i="6"/>
  <c r="H529" i="6"/>
  <c r="I529" i="6" s="1"/>
  <c r="AA529" i="6"/>
  <c r="H1045" i="6"/>
  <c r="I1045" i="6" s="1"/>
  <c r="H340" i="6"/>
  <c r="I340" i="6" s="1"/>
  <c r="H339" i="6"/>
  <c r="I339" i="6" s="1"/>
  <c r="Z338" i="6"/>
  <c r="Z339" i="6" s="1"/>
  <c r="Z340" i="6" s="1"/>
  <c r="Z341" i="6" s="1"/>
  <c r="Z342" i="6" s="1"/>
  <c r="Z343" i="6" s="1"/>
  <c r="Z344" i="6" s="1"/>
  <c r="Z345" i="6" s="1"/>
  <c r="Z346" i="6" s="1"/>
  <c r="Z347" i="6" s="1"/>
  <c r="Z348" i="6" s="1"/>
  <c r="Z349" i="6" s="1"/>
  <c r="Z350" i="6" s="1"/>
  <c r="Z351" i="6" s="1"/>
  <c r="Z352" i="6" s="1"/>
  <c r="Z353" i="6" s="1"/>
  <c r="Z354" i="6" s="1"/>
  <c r="Z355" i="6" s="1"/>
  <c r="Z356" i="6" s="1"/>
  <c r="H338" i="6"/>
  <c r="I338" i="6" s="1"/>
  <c r="H341" i="6"/>
  <c r="I341" i="6" s="1"/>
  <c r="Z359" i="6"/>
  <c r="H359" i="6"/>
  <c r="I359" i="6" s="1"/>
  <c r="AA359" i="6"/>
  <c r="H838" i="6"/>
  <c r="I838" i="6" s="1"/>
  <c r="AA838" i="6"/>
  <c r="Z838" i="6"/>
  <c r="H821" i="6"/>
  <c r="I821" i="6" s="1"/>
  <c r="H816" i="6"/>
  <c r="I816" i="6" s="1"/>
  <c r="AA840" i="6"/>
  <c r="Z840" i="6"/>
  <c r="H840" i="6"/>
  <c r="I840" i="6" s="1"/>
  <c r="Z835" i="6"/>
  <c r="H835" i="6"/>
  <c r="I835" i="6" s="1"/>
  <c r="AA835" i="6"/>
  <c r="H95" i="6"/>
  <c r="I95" i="6" s="1"/>
  <c r="AA107" i="6"/>
  <c r="Z107" i="6"/>
  <c r="H107" i="6"/>
  <c r="I107" i="6" s="1"/>
  <c r="H90" i="6"/>
  <c r="I90" i="6" s="1"/>
  <c r="H102" i="6"/>
  <c r="I102" i="6" s="1"/>
  <c r="H256" i="6"/>
  <c r="I256" i="6" s="1"/>
  <c r="H280" i="6"/>
  <c r="I280" i="6" s="1"/>
  <c r="AA280" i="6"/>
  <c r="Z280" i="6"/>
  <c r="Z275" i="6"/>
  <c r="H275" i="6"/>
  <c r="I275" i="6" s="1"/>
  <c r="AA275" i="6"/>
  <c r="H270" i="6"/>
  <c r="I270" i="6" s="1"/>
  <c r="H269" i="6"/>
  <c r="I269" i="6" s="1"/>
  <c r="Z924" i="6"/>
  <c r="H924" i="6"/>
  <c r="I924" i="6" s="1"/>
  <c r="AA924" i="6"/>
  <c r="H910" i="6"/>
  <c r="I910" i="6" s="1"/>
  <c r="H915" i="6"/>
  <c r="I915" i="6" s="1"/>
  <c r="H913" i="6"/>
  <c r="I913" i="6" s="1"/>
  <c r="H901" i="6"/>
  <c r="I901" i="6" s="1"/>
  <c r="J336" i="6"/>
  <c r="J1623" i="6"/>
  <c r="J1621" i="6"/>
  <c r="J1593" i="6"/>
  <c r="J1591" i="6"/>
  <c r="J1570" i="6"/>
  <c r="X1570" i="6"/>
  <c r="W1570" i="6"/>
  <c r="J1522" i="6"/>
  <c r="J1520" i="6"/>
  <c r="J1536" i="6"/>
  <c r="J1504" i="6"/>
  <c r="J1488" i="6"/>
  <c r="J1472" i="6"/>
  <c r="J1484" i="6"/>
  <c r="J1438" i="6"/>
  <c r="J1422" i="6"/>
  <c r="J1321" i="6"/>
  <c r="J1332" i="6"/>
  <c r="J1307" i="6"/>
  <c r="J1298" i="6"/>
  <c r="J1340" i="6"/>
  <c r="J1258" i="6"/>
  <c r="J1247" i="6"/>
  <c r="J1202" i="6"/>
  <c r="W1154" i="6"/>
  <c r="X1154" i="6"/>
  <c r="J1154" i="6"/>
  <c r="X1157" i="6"/>
  <c r="J1157" i="6"/>
  <c r="W1157" i="6"/>
  <c r="J1082" i="6"/>
  <c r="W1122" i="6"/>
  <c r="J1122" i="6"/>
  <c r="X1122" i="6"/>
  <c r="J1168" i="6"/>
  <c r="J1180" i="6"/>
  <c r="J1001" i="6"/>
  <c r="J989" i="6"/>
  <c r="J979" i="6"/>
  <c r="J812" i="6"/>
  <c r="J920" i="6"/>
  <c r="J963" i="6"/>
  <c r="J910" i="6"/>
  <c r="J826" i="6"/>
  <c r="J977" i="6"/>
  <c r="J897" i="6"/>
  <c r="J942" i="6"/>
  <c r="J823" i="6"/>
  <c r="J748" i="6"/>
  <c r="J685" i="6"/>
  <c r="J613" i="6"/>
  <c r="J689" i="6"/>
  <c r="J617" i="6"/>
  <c r="J585" i="6"/>
  <c r="J573" i="6"/>
  <c r="J561" i="6"/>
  <c r="J549" i="6"/>
  <c r="W705" i="6"/>
  <c r="X705" i="6"/>
  <c r="J705" i="6"/>
  <c r="J633" i="6"/>
  <c r="J438" i="6"/>
  <c r="J490" i="6"/>
  <c r="J509" i="6"/>
  <c r="J416" i="6"/>
  <c r="J522" i="6"/>
  <c r="J448" i="6"/>
  <c r="J475" i="6"/>
  <c r="W482" i="6"/>
  <c r="X482" i="6"/>
  <c r="J482" i="6"/>
  <c r="J501" i="6"/>
  <c r="J294" i="6"/>
  <c r="J246" i="6"/>
  <c r="W198" i="6"/>
  <c r="J198" i="6"/>
  <c r="X198" i="6"/>
  <c r="J356" i="6"/>
  <c r="J272" i="6"/>
  <c r="J224" i="6"/>
  <c r="J354" i="6"/>
  <c r="X285" i="6"/>
  <c r="J285" i="6"/>
  <c r="W285" i="6"/>
  <c r="J237" i="6"/>
  <c r="J168" i="6"/>
  <c r="J166" i="6"/>
  <c r="W170" i="6"/>
  <c r="X170" i="6"/>
  <c r="J170" i="6"/>
  <c r="H762" i="6"/>
  <c r="I762" i="6" s="1"/>
  <c r="H774" i="6"/>
  <c r="I774" i="6" s="1"/>
  <c r="H759" i="6"/>
  <c r="I759" i="6" s="1"/>
  <c r="H771" i="6"/>
  <c r="I771" i="6" s="1"/>
  <c r="AA783" i="6"/>
  <c r="Z783" i="6"/>
  <c r="H783" i="6"/>
  <c r="I783" i="6" s="1"/>
  <c r="H1551" i="6"/>
  <c r="I1551" i="6" s="1"/>
  <c r="H518" i="6"/>
  <c r="I518" i="6" s="1"/>
  <c r="Z1061" i="6"/>
  <c r="H1061" i="6"/>
  <c r="I1061" i="6" s="1"/>
  <c r="AA1061" i="6"/>
  <c r="H595" i="6"/>
  <c r="I595" i="6" s="1"/>
  <c r="AA613" i="6"/>
  <c r="H613" i="6"/>
  <c r="I613" i="6" s="1"/>
  <c r="Z613" i="6"/>
  <c r="AA609" i="6"/>
  <c r="Z609" i="6"/>
  <c r="H609" i="6"/>
  <c r="I609" i="6" s="1"/>
  <c r="H605" i="6"/>
  <c r="I605" i="6" s="1"/>
  <c r="H448" i="6"/>
  <c r="I448" i="6" s="1"/>
  <c r="AA448" i="6"/>
  <c r="Z448" i="6"/>
  <c r="H426" i="6"/>
  <c r="I426" i="6" s="1"/>
  <c r="H444" i="6"/>
  <c r="I444" i="6" s="1"/>
  <c r="AA444" i="6"/>
  <c r="Z444" i="6"/>
  <c r="H437" i="6"/>
  <c r="I437" i="6" s="1"/>
  <c r="H438" i="6"/>
  <c r="I438" i="6" s="1"/>
  <c r="H315" i="6"/>
  <c r="I315" i="6" s="1"/>
  <c r="H326" i="6"/>
  <c r="I326" i="6" s="1"/>
  <c r="Z329" i="6"/>
  <c r="H329" i="6"/>
  <c r="I329" i="6" s="1"/>
  <c r="AA329" i="6"/>
  <c r="H321" i="6"/>
  <c r="I321" i="6" s="1"/>
  <c r="AA336" i="6"/>
  <c r="Z336" i="6"/>
  <c r="H336" i="6"/>
  <c r="I336" i="6" s="1"/>
  <c r="H984" i="6"/>
  <c r="I984" i="6" s="1"/>
  <c r="H990" i="6"/>
  <c r="I990" i="6" s="1"/>
  <c r="H996" i="6"/>
  <c r="I996" i="6" s="1"/>
  <c r="Z1002" i="6"/>
  <c r="H1002" i="6"/>
  <c r="I1002" i="6" s="1"/>
  <c r="AA1002" i="6"/>
  <c r="V422" i="6"/>
  <c r="Y426" i="6"/>
  <c r="K426" i="6" s="1"/>
  <c r="M426" i="6" s="1"/>
  <c r="P426" i="6" s="1"/>
  <c r="J328" i="6"/>
  <c r="J319" i="6"/>
  <c r="J1606" i="6"/>
  <c r="J1597" i="6"/>
  <c r="J1581" i="6"/>
  <c r="J1614" i="6"/>
  <c r="J1575" i="6"/>
  <c r="J1576" i="6"/>
  <c r="J1552" i="6"/>
  <c r="J1519" i="6"/>
  <c r="J1532" i="6"/>
  <c r="W1430" i="6"/>
  <c r="X1430" i="6"/>
  <c r="J1430" i="6"/>
  <c r="W1458" i="6"/>
  <c r="X1458" i="6"/>
  <c r="J1458" i="6"/>
  <c r="J1468" i="6"/>
  <c r="J1416" i="6"/>
  <c r="J1389" i="6"/>
  <c r="J1428" i="6"/>
  <c r="J1353" i="6"/>
  <c r="J1295" i="6"/>
  <c r="J1337" i="6"/>
  <c r="W1318" i="6"/>
  <c r="X1318" i="6"/>
  <c r="J1318" i="6"/>
  <c r="J1323" i="6"/>
  <c r="J1291" i="6"/>
  <c r="W1262" i="6"/>
  <c r="J1262" i="6" s="1"/>
  <c r="X1262" i="6"/>
  <c r="J1245" i="6"/>
  <c r="J1174" i="6"/>
  <c r="J1112" i="6"/>
  <c r="X1153" i="6"/>
  <c r="J1153" i="6"/>
  <c r="W1153" i="6"/>
  <c r="J1130" i="6"/>
  <c r="W1068" i="6"/>
  <c r="J1068" i="6"/>
  <c r="X1068" i="6"/>
  <c r="J1102" i="6"/>
  <c r="J1138" i="6"/>
  <c r="J1161" i="6"/>
  <c r="J994" i="6"/>
  <c r="W982" i="6"/>
  <c r="J982" i="6"/>
  <c r="X982" i="6"/>
  <c r="J907" i="6"/>
  <c r="J937" i="6"/>
  <c r="J832" i="6"/>
  <c r="J950" i="6"/>
  <c r="J850" i="6"/>
  <c r="J921" i="6"/>
  <c r="J940" i="6"/>
  <c r="W846" i="6"/>
  <c r="J846" i="6"/>
  <c r="X846" i="6"/>
  <c r="J935" i="6"/>
  <c r="J972" i="6"/>
  <c r="J741" i="6"/>
  <c r="J815" i="6"/>
  <c r="J739" i="6"/>
  <c r="J715" i="6"/>
  <c r="J643" i="6"/>
  <c r="J728" i="6"/>
  <c r="J719" i="6"/>
  <c r="W647" i="6"/>
  <c r="X647" i="6"/>
  <c r="J647" i="6"/>
  <c r="W590" i="6"/>
  <c r="X590" i="6"/>
  <c r="J590" i="6"/>
  <c r="J578" i="6"/>
  <c r="W566" i="6"/>
  <c r="X566" i="6"/>
  <c r="J566" i="6"/>
  <c r="J554" i="6"/>
  <c r="J542" i="6"/>
  <c r="J663" i="6"/>
  <c r="J458" i="6"/>
  <c r="J520" i="6"/>
  <c r="J467" i="6"/>
  <c r="W480" i="6"/>
  <c r="X480" i="6"/>
  <c r="J480" i="6"/>
  <c r="J505" i="6"/>
  <c r="J512" i="6"/>
  <c r="J342" i="6"/>
  <c r="J266" i="6"/>
  <c r="J218" i="6"/>
  <c r="J292" i="6"/>
  <c r="J244" i="6"/>
  <c r="J196" i="6"/>
  <c r="J305" i="6"/>
  <c r="J257" i="6"/>
  <c r="J209" i="6"/>
  <c r="J126" i="6"/>
  <c r="J124" i="6"/>
  <c r="J128" i="6"/>
  <c r="Z1373" i="6"/>
  <c r="H1373" i="6"/>
  <c r="I1373" i="6" s="1"/>
  <c r="AA1373" i="6"/>
  <c r="H1052" i="6"/>
  <c r="I1052" i="6" s="1"/>
  <c r="H1419" i="6"/>
  <c r="I1419" i="6" s="1"/>
  <c r="Z1427" i="6"/>
  <c r="H1427" i="6"/>
  <c r="I1427" i="6" s="1"/>
  <c r="AA1427" i="6"/>
  <c r="H1418" i="6"/>
  <c r="I1418" i="6" s="1"/>
  <c r="H1409" i="6"/>
  <c r="I1409" i="6" s="1"/>
  <c r="Z1421" i="6"/>
  <c r="H1421" i="6"/>
  <c r="I1421" i="6" s="1"/>
  <c r="AA1421" i="6"/>
  <c r="H1440" i="6"/>
  <c r="I1440" i="6" s="1"/>
  <c r="AA1452" i="6"/>
  <c r="H1452" i="6"/>
  <c r="I1452" i="6" s="1"/>
  <c r="Z1452" i="6"/>
  <c r="H1435" i="6"/>
  <c r="I1435" i="6" s="1"/>
  <c r="H1447" i="6"/>
  <c r="I1447" i="6" s="1"/>
  <c r="V1580" i="6"/>
  <c r="Y555" i="6"/>
  <c r="K555" i="6" s="1"/>
  <c r="M555" i="6" s="1"/>
  <c r="V439" i="6"/>
  <c r="J324" i="6"/>
  <c r="J1592" i="6"/>
  <c r="J1547" i="6"/>
  <c r="J1527" i="6"/>
  <c r="J1453" i="6"/>
  <c r="J1365" i="6"/>
  <c r="J1354" i="6"/>
  <c r="J1211" i="6"/>
  <c r="J1101" i="6"/>
  <c r="J1189" i="6"/>
  <c r="J1119" i="6"/>
  <c r="J1103" i="6"/>
  <c r="J825" i="6"/>
  <c r="J801" i="6"/>
  <c r="J868" i="6"/>
  <c r="X793" i="6"/>
  <c r="W793" i="6"/>
  <c r="J793" i="6"/>
  <c r="J742" i="6"/>
  <c r="J443" i="6"/>
  <c r="J408" i="6"/>
  <c r="J275" i="6"/>
  <c r="W227" i="6"/>
  <c r="X227" i="6"/>
  <c r="J227" i="6"/>
  <c r="J49" i="6"/>
  <c r="J113" i="6"/>
  <c r="J41" i="6"/>
  <c r="J137" i="6"/>
  <c r="J70" i="6"/>
  <c r="J51" i="6"/>
  <c r="J80" i="6"/>
  <c r="J8" i="6"/>
  <c r="H372" i="6"/>
  <c r="I372" i="6" s="1"/>
  <c r="H378" i="6"/>
  <c r="I378" i="6" s="1"/>
  <c r="AA392" i="6"/>
  <c r="Z392" i="6"/>
  <c r="H392" i="6"/>
  <c r="I392" i="6" s="1"/>
  <c r="H383" i="6"/>
  <c r="I383" i="6" s="1"/>
  <c r="H930" i="6"/>
  <c r="I930" i="6" s="1"/>
  <c r="H941" i="6"/>
  <c r="I941" i="6" s="1"/>
  <c r="Z946" i="6"/>
  <c r="H946" i="6"/>
  <c r="I946" i="6" s="1"/>
  <c r="AA946" i="6"/>
  <c r="Z951" i="6"/>
  <c r="H951" i="6"/>
  <c r="I951" i="6" s="1"/>
  <c r="AA951" i="6"/>
  <c r="H931" i="6"/>
  <c r="I931" i="6" s="1"/>
  <c r="H1335" i="6"/>
  <c r="I1335" i="6" s="1"/>
  <c r="Z1342" i="6"/>
  <c r="H1342" i="6"/>
  <c r="I1342" i="6" s="1"/>
  <c r="AA1342" i="6"/>
  <c r="H1320" i="6"/>
  <c r="I1320" i="6" s="1"/>
  <c r="H1327" i="6"/>
  <c r="I1327" i="6" s="1"/>
  <c r="H1334" i="6"/>
  <c r="I1334" i="6" s="1"/>
  <c r="H1546" i="6"/>
  <c r="I1546" i="6" s="1"/>
  <c r="Z506" i="6"/>
  <c r="Z507" i="6" s="1"/>
  <c r="Z508" i="6" s="1"/>
  <c r="Z509" i="6" s="1"/>
  <c r="Z510" i="6" s="1"/>
  <c r="Z511" i="6" s="1"/>
  <c r="Z512" i="6" s="1"/>
  <c r="Z513" i="6" s="1"/>
  <c r="Z514" i="6" s="1"/>
  <c r="Z515" i="6" s="1"/>
  <c r="Z516" i="6" s="1"/>
  <c r="Z517" i="6" s="1"/>
  <c r="Z518" i="6" s="1"/>
  <c r="Z519" i="6" s="1"/>
  <c r="Z520" i="6" s="1"/>
  <c r="Z521" i="6" s="1"/>
  <c r="Z522" i="6" s="1"/>
  <c r="Z523" i="6" s="1"/>
  <c r="Z524" i="6" s="1"/>
  <c r="H506" i="6"/>
  <c r="I506" i="6" s="1"/>
  <c r="H1051" i="6"/>
  <c r="I1051" i="6" s="1"/>
  <c r="H1244" i="6"/>
  <c r="I1244" i="6" s="1"/>
  <c r="H1246" i="6"/>
  <c r="I1246" i="6" s="1"/>
  <c r="H1245" i="6"/>
  <c r="I1245" i="6" s="1"/>
  <c r="Z1234" i="6"/>
  <c r="Z1235" i="6" s="1"/>
  <c r="Z1236" i="6" s="1"/>
  <c r="Z1237" i="6" s="1"/>
  <c r="Z1238" i="6" s="1"/>
  <c r="Z1239" i="6" s="1"/>
  <c r="Z1240" i="6" s="1"/>
  <c r="Z1241" i="6" s="1"/>
  <c r="Z1242" i="6" s="1"/>
  <c r="Z1243" i="6" s="1"/>
  <c r="Z1244" i="6" s="1"/>
  <c r="Z1245" i="6" s="1"/>
  <c r="Z1246" i="6" s="1"/>
  <c r="Z1247" i="6" s="1"/>
  <c r="Z1248" i="6" s="1"/>
  <c r="Z1249" i="6" s="1"/>
  <c r="Z1250" i="6" s="1"/>
  <c r="Z1251" i="6" s="1"/>
  <c r="Z1252" i="6" s="1"/>
  <c r="H1234" i="6"/>
  <c r="I1234" i="6" s="1"/>
  <c r="H1237" i="6"/>
  <c r="I1237" i="6" s="1"/>
  <c r="H852" i="6"/>
  <c r="I852" i="6" s="1"/>
  <c r="H845" i="6"/>
  <c r="I845" i="6" s="1"/>
  <c r="H858" i="6"/>
  <c r="I858" i="6" s="1"/>
  <c r="H850" i="6"/>
  <c r="I850" i="6" s="1"/>
  <c r="Z866" i="6"/>
  <c r="H866" i="6"/>
  <c r="I866" i="6" s="1"/>
  <c r="AA866" i="6"/>
  <c r="H1575" i="6"/>
  <c r="I1575" i="6" s="1"/>
  <c r="H1574" i="6"/>
  <c r="I1574" i="6" s="1"/>
  <c r="H1585" i="6"/>
  <c r="I1585" i="6" s="1"/>
  <c r="AA1595" i="6"/>
  <c r="Z1595" i="6"/>
  <c r="H1595" i="6"/>
  <c r="I1595" i="6" s="1"/>
  <c r="V1576" i="6"/>
  <c r="V1548" i="6"/>
  <c r="V1298" i="6"/>
  <c r="Y1373" i="6"/>
  <c r="Y553" i="6"/>
  <c r="K553" i="6" s="1"/>
  <c r="M553" i="6" s="1"/>
  <c r="Y444" i="6"/>
  <c r="K444" i="6" s="1"/>
  <c r="M444" i="6" s="1"/>
  <c r="P444" i="6" s="1"/>
  <c r="J1569" i="6"/>
  <c r="J1541" i="6"/>
  <c r="J1507" i="6"/>
  <c r="J1465" i="6"/>
  <c r="J1417" i="6"/>
  <c r="J1234" i="6"/>
  <c r="X1234" i="6"/>
  <c r="W1234" i="6"/>
  <c r="J1221" i="6"/>
  <c r="J1207" i="6"/>
  <c r="J1159" i="6"/>
  <c r="J1097" i="6"/>
  <c r="J877" i="6"/>
  <c r="X877" i="6"/>
  <c r="W877" i="6"/>
  <c r="J853" i="6"/>
  <c r="J792" i="6"/>
  <c r="X792" i="6"/>
  <c r="W792" i="6"/>
  <c r="J1023" i="6"/>
  <c r="X706" i="6"/>
  <c r="W706" i="6"/>
  <c r="J706" i="6"/>
  <c r="J634" i="6"/>
  <c r="J409" i="6"/>
  <c r="J385" i="6"/>
  <c r="J722" i="6"/>
  <c r="J650" i="6"/>
  <c r="X650" i="6"/>
  <c r="W650" i="6"/>
  <c r="J660" i="6"/>
  <c r="J359" i="6"/>
  <c r="W175" i="6"/>
  <c r="J175" i="6"/>
  <c r="X175" i="6"/>
  <c r="J163" i="6"/>
  <c r="J90" i="6"/>
  <c r="J18" i="6"/>
  <c r="X147" i="6"/>
  <c r="W147" i="6"/>
  <c r="J147" i="6"/>
  <c r="AA1116" i="6"/>
  <c r="H1116" i="6"/>
  <c r="I1116" i="6" s="1"/>
  <c r="Z1116" i="6"/>
  <c r="AA1120" i="6"/>
  <c r="Z1120" i="6"/>
  <c r="H1120" i="6"/>
  <c r="I1120" i="6" s="1"/>
  <c r="H1097" i="6"/>
  <c r="I1097" i="6" s="1"/>
  <c r="H1109" i="6"/>
  <c r="I1109" i="6" s="1"/>
  <c r="Z1121" i="6"/>
  <c r="H1121" i="6"/>
  <c r="I1121" i="6" s="1"/>
  <c r="AA1121" i="6"/>
  <c r="H220" i="6"/>
  <c r="I220" i="6" s="1"/>
  <c r="AA220" i="6"/>
  <c r="Z220" i="6"/>
  <c r="H215" i="6"/>
  <c r="I215" i="6" s="1"/>
  <c r="H210" i="6"/>
  <c r="I210" i="6" s="1"/>
  <c r="H209" i="6"/>
  <c r="I209" i="6" s="1"/>
  <c r="H679" i="6"/>
  <c r="I679" i="6" s="1"/>
  <c r="AA697" i="6"/>
  <c r="H697" i="6"/>
  <c r="I697" i="6" s="1"/>
  <c r="Z697" i="6"/>
  <c r="H687" i="6"/>
  <c r="I687" i="6" s="1"/>
  <c r="H677" i="6"/>
  <c r="I677" i="6" s="1"/>
  <c r="AA695" i="6"/>
  <c r="H695" i="6"/>
  <c r="I695" i="6" s="1"/>
  <c r="Z695" i="6"/>
  <c r="H1547" i="6"/>
  <c r="I1547" i="6" s="1"/>
  <c r="Z533" i="6"/>
  <c r="H533" i="6"/>
  <c r="I533" i="6" s="1"/>
  <c r="AA533" i="6"/>
  <c r="H1363" i="6"/>
  <c r="I1363" i="6" s="1"/>
  <c r="Z1317" i="6"/>
  <c r="H1317" i="6"/>
  <c r="I1317" i="6" s="1"/>
  <c r="AA1317" i="6"/>
  <c r="N1301" i="6"/>
  <c r="H1301" i="6"/>
  <c r="I1301" i="6" s="1"/>
  <c r="Z1309" i="6"/>
  <c r="H1309" i="6"/>
  <c r="I1309" i="6" s="1"/>
  <c r="AA1309" i="6"/>
  <c r="H1300" i="6"/>
  <c r="I1300" i="6" s="1"/>
  <c r="H1608" i="6"/>
  <c r="I1608" i="6" s="1"/>
  <c r="H1611" i="6"/>
  <c r="I1611" i="6" s="1"/>
  <c r="H1615" i="6"/>
  <c r="I1615" i="6" s="1"/>
  <c r="H1607" i="6"/>
  <c r="I1607" i="6" s="1"/>
  <c r="H1601" i="6"/>
  <c r="I1601" i="6" s="1"/>
  <c r="Z583" i="6"/>
  <c r="H583" i="6"/>
  <c r="I583" i="6" s="1"/>
  <c r="AA583" i="6"/>
  <c r="Z588" i="6"/>
  <c r="H588" i="6"/>
  <c r="I588" i="6" s="1"/>
  <c r="AA588" i="6"/>
  <c r="Z562" i="6"/>
  <c r="Z563" i="6" s="1"/>
  <c r="Z564" i="6" s="1"/>
  <c r="Z565" i="6" s="1"/>
  <c r="Z566" i="6" s="1"/>
  <c r="Z567" i="6" s="1"/>
  <c r="Z568" i="6" s="1"/>
  <c r="Z569" i="6" s="1"/>
  <c r="Z570" i="6" s="1"/>
  <c r="Z571" i="6" s="1"/>
  <c r="Z572" i="6" s="1"/>
  <c r="Z573" i="6" s="1"/>
  <c r="Z574" i="6" s="1"/>
  <c r="Z575" i="6" s="1"/>
  <c r="Z576" i="6" s="1"/>
  <c r="Z577" i="6" s="1"/>
  <c r="Z578" i="6" s="1"/>
  <c r="Z579" i="6" s="1"/>
  <c r="Z580" i="6" s="1"/>
  <c r="H562" i="6"/>
  <c r="I562" i="6" s="1"/>
  <c r="H573" i="6"/>
  <c r="I573" i="6" s="1"/>
  <c r="Z584" i="6"/>
  <c r="H584" i="6"/>
  <c r="I584" i="6" s="1"/>
  <c r="AA584" i="6"/>
  <c r="H192" i="6"/>
  <c r="I192" i="6" s="1"/>
  <c r="AA192" i="6"/>
  <c r="Z192" i="6"/>
  <c r="H183" i="6"/>
  <c r="I183" i="6" s="1"/>
  <c r="H182" i="6"/>
  <c r="I182" i="6" s="1"/>
  <c r="H181" i="6"/>
  <c r="I181" i="6" s="1"/>
  <c r="H622" i="6"/>
  <c r="I622" i="6" s="1"/>
  <c r="Z640" i="6"/>
  <c r="H640" i="6"/>
  <c r="I640" i="6" s="1"/>
  <c r="AA640" i="6"/>
  <c r="H630" i="6"/>
  <c r="I630" i="6" s="1"/>
  <c r="H620" i="6"/>
  <c r="I620" i="6" s="1"/>
  <c r="Z638" i="6"/>
  <c r="H638" i="6"/>
  <c r="I638" i="6" s="1"/>
  <c r="AA638" i="6"/>
  <c r="V1585" i="6"/>
  <c r="Y1296" i="6"/>
  <c r="K1296" i="6" s="1"/>
  <c r="M1296" i="6" s="1"/>
  <c r="P1296" i="6" s="1"/>
  <c r="Y538" i="6"/>
  <c r="K538" i="6" s="1"/>
  <c r="M538" i="6" s="1"/>
  <c r="V431" i="6"/>
  <c r="J1594" i="6"/>
  <c r="J1562" i="6"/>
  <c r="J1509" i="6"/>
  <c r="J1493" i="6"/>
  <c r="J1395" i="6"/>
  <c r="J1371" i="6"/>
  <c r="X1407" i="6"/>
  <c r="J1407" i="6"/>
  <c r="W1407" i="6"/>
  <c r="J1231" i="6"/>
  <c r="J1179" i="6"/>
  <c r="J1145" i="6"/>
  <c r="J1021" i="6"/>
  <c r="X1016" i="6"/>
  <c r="W1016" i="6"/>
  <c r="J1016" i="6"/>
  <c r="J887" i="6"/>
  <c r="J863" i="6"/>
  <c r="J802" i="6"/>
  <c r="J664" i="6"/>
  <c r="W734" i="6"/>
  <c r="J734" i="6"/>
  <c r="X734" i="6"/>
  <c r="J459" i="6"/>
  <c r="J419" i="6"/>
  <c r="J395" i="6"/>
  <c r="X395" i="6"/>
  <c r="W395" i="6"/>
  <c r="J680" i="6"/>
  <c r="X680" i="6"/>
  <c r="W680" i="6"/>
  <c r="J608" i="6"/>
  <c r="J690" i="6"/>
  <c r="X618" i="6"/>
  <c r="W618" i="6"/>
  <c r="J618" i="6"/>
  <c r="J382" i="6"/>
  <c r="J121" i="6"/>
  <c r="J48" i="6"/>
  <c r="AA1033" i="6"/>
  <c r="H1033" i="6"/>
  <c r="I1033" i="6" s="1"/>
  <c r="Z1033" i="6"/>
  <c r="AA1035" i="6"/>
  <c r="H1035" i="6"/>
  <c r="I1035" i="6" s="1"/>
  <c r="Z1035" i="6"/>
  <c r="H1014" i="6"/>
  <c r="I1014" i="6" s="1"/>
  <c r="AA1026" i="6"/>
  <c r="AA1025" i="6" s="1"/>
  <c r="H1026" i="6"/>
  <c r="I1026" i="6" s="1"/>
  <c r="AA1037" i="6"/>
  <c r="H1037" i="6"/>
  <c r="I1037" i="6" s="1"/>
  <c r="Z1037" i="6"/>
  <c r="H1364" i="6"/>
  <c r="I1364" i="6" s="1"/>
  <c r="AA1364" i="6"/>
  <c r="AA1363" i="6" s="1"/>
  <c r="AA1362" i="6" s="1"/>
  <c r="AA1361" i="6" s="1"/>
  <c r="AA1360" i="6" s="1"/>
  <c r="AA1359" i="6" s="1"/>
  <c r="AA1358" i="6" s="1"/>
  <c r="AA1357" i="6" s="1"/>
  <c r="AA1356" i="6" s="1"/>
  <c r="AA1355" i="6" s="1"/>
  <c r="AA1354" i="6" s="1"/>
  <c r="AA1353" i="6" s="1"/>
  <c r="AA1352" i="6" s="1"/>
  <c r="AA1351" i="6" s="1"/>
  <c r="AA1350" i="6" s="1"/>
  <c r="AA1349" i="6" s="1"/>
  <c r="AA1348" i="6" s="1"/>
  <c r="AA1347" i="6" s="1"/>
  <c r="AA1346" i="6" s="1"/>
  <c r="Z1059" i="6"/>
  <c r="H1059" i="6"/>
  <c r="I1059" i="6" s="1"/>
  <c r="AA1059" i="6"/>
  <c r="H1084" i="6"/>
  <c r="I1084" i="6" s="1"/>
  <c r="AA1084" i="6"/>
  <c r="H1088" i="6"/>
  <c r="I1088" i="6" s="1"/>
  <c r="AA1088" i="6"/>
  <c r="Z1088" i="6"/>
  <c r="H1083" i="6"/>
  <c r="I1083" i="6" s="1"/>
  <c r="AA1083" i="6"/>
  <c r="AA1082" i="6" s="1"/>
  <c r="AA1081" i="6" s="1"/>
  <c r="AA1080" i="6" s="1"/>
  <c r="AA1079" i="6" s="1"/>
  <c r="AA1078" i="6" s="1"/>
  <c r="AA1077" i="6" s="1"/>
  <c r="AA1076" i="6" s="1"/>
  <c r="AA1075" i="6" s="1"/>
  <c r="AA1074" i="6" s="1"/>
  <c r="AA1073" i="6" s="1"/>
  <c r="AA1072" i="6" s="1"/>
  <c r="AA1071" i="6" s="1"/>
  <c r="AA1070" i="6" s="1"/>
  <c r="AA1069" i="6" s="1"/>
  <c r="AA1068" i="6" s="1"/>
  <c r="AA1067" i="6" s="1"/>
  <c r="AA1066" i="6" s="1"/>
  <c r="AA1090" i="6"/>
  <c r="Z1090" i="6"/>
  <c r="H1090" i="6"/>
  <c r="I1090" i="6" s="1"/>
  <c r="Z1089" i="6"/>
  <c r="H1089" i="6"/>
  <c r="I1089" i="6" s="1"/>
  <c r="AA1089" i="6"/>
  <c r="H296" i="6"/>
  <c r="I296" i="6" s="1"/>
  <c r="H291" i="6"/>
  <c r="I291" i="6" s="1"/>
  <c r="H286" i="6"/>
  <c r="I286" i="6" s="1"/>
  <c r="H285" i="6"/>
  <c r="I285" i="6" s="1"/>
  <c r="Z309" i="6"/>
  <c r="H309" i="6"/>
  <c r="I309" i="6" s="1"/>
  <c r="AA309" i="6"/>
  <c r="H1466" i="6"/>
  <c r="I1466" i="6" s="1"/>
  <c r="Z1485" i="6"/>
  <c r="H1485" i="6"/>
  <c r="I1485" i="6" s="1"/>
  <c r="AA1485" i="6"/>
  <c r="AA1480" i="6"/>
  <c r="Z1480" i="6"/>
  <c r="H1480" i="6"/>
  <c r="I1480" i="6" s="1"/>
  <c r="H1473" i="6"/>
  <c r="I1473" i="6" s="1"/>
  <c r="Y1354" i="6"/>
  <c r="K1354" i="6" s="1"/>
  <c r="M1354" i="6" s="1"/>
  <c r="P1354" i="6" s="1"/>
  <c r="V1355" i="6"/>
  <c r="Y425" i="6"/>
  <c r="K425" i="6" s="1"/>
  <c r="M425" i="6" s="1"/>
  <c r="P425" i="6" s="1"/>
  <c r="Y17" i="6"/>
  <c r="K17" i="6" s="1"/>
  <c r="M17" i="6" s="1"/>
  <c r="V3" i="6"/>
  <c r="J327" i="6"/>
  <c r="W310" i="6"/>
  <c r="X310" i="6"/>
  <c r="J310" i="6"/>
  <c r="J1624" i="6"/>
  <c r="J1571" i="6"/>
  <c r="J1535" i="6"/>
  <c r="J1528" i="6"/>
  <c r="J1512" i="6"/>
  <c r="J1492" i="6"/>
  <c r="J1478" i="6"/>
  <c r="J1434" i="6"/>
  <c r="J1444" i="6"/>
  <c r="J1327" i="6"/>
  <c r="J1338" i="6"/>
  <c r="J1313" i="6"/>
  <c r="J1300" i="6"/>
  <c r="J1350" i="6"/>
  <c r="J1261" i="6"/>
  <c r="J1250" i="6"/>
  <c r="W1206" i="6"/>
  <c r="X1206" i="6"/>
  <c r="J1206" i="6"/>
  <c r="J1158" i="6"/>
  <c r="J1160" i="6"/>
  <c r="J1086" i="6"/>
  <c r="J1106" i="6"/>
  <c r="J1192" i="6"/>
  <c r="J1002" i="6"/>
  <c r="J990" i="6"/>
  <c r="J913" i="6"/>
  <c r="J816" i="6"/>
  <c r="W926" i="6"/>
  <c r="X926" i="6"/>
  <c r="J926" i="6"/>
  <c r="J969" i="6"/>
  <c r="J916" i="6"/>
  <c r="J830" i="6"/>
  <c r="J911" i="6"/>
  <c r="J948" i="6"/>
  <c r="J835" i="6"/>
  <c r="J725" i="6"/>
  <c r="J819" i="6"/>
  <c r="J691" i="6"/>
  <c r="J619" i="6"/>
  <c r="J695" i="6"/>
  <c r="J623" i="6"/>
  <c r="J586" i="6"/>
  <c r="J574" i="6"/>
  <c r="W562" i="6"/>
  <c r="X562" i="6"/>
  <c r="J562" i="6"/>
  <c r="J550" i="6"/>
  <c r="J711" i="6"/>
  <c r="J639" i="6"/>
  <c r="J442" i="6"/>
  <c r="J496" i="6"/>
  <c r="J515" i="6"/>
  <c r="J422" i="6"/>
  <c r="X422" i="6"/>
  <c r="W422" i="6"/>
  <c r="J528" i="6"/>
  <c r="W481" i="6"/>
  <c r="X481" i="6"/>
  <c r="J481" i="6"/>
  <c r="J488" i="6"/>
  <c r="J507" i="6"/>
  <c r="J298" i="6"/>
  <c r="J250" i="6"/>
  <c r="W202" i="6"/>
  <c r="J202" i="6"/>
  <c r="X202" i="6"/>
  <c r="J358" i="6"/>
  <c r="J276" i="6"/>
  <c r="W228" i="6"/>
  <c r="J228" i="6"/>
  <c r="X228" i="6"/>
  <c r="J360" i="6"/>
  <c r="X289" i="6"/>
  <c r="J289" i="6"/>
  <c r="W289" i="6"/>
  <c r="J241" i="6"/>
  <c r="J193" i="6"/>
  <c r="W176" i="6"/>
  <c r="J176" i="6"/>
  <c r="X176" i="6"/>
  <c r="Z477" i="6"/>
  <c r="H477" i="6"/>
  <c r="I477" i="6" s="1"/>
  <c r="AA477" i="6"/>
  <c r="H456" i="6"/>
  <c r="I456" i="6" s="1"/>
  <c r="H462" i="6"/>
  <c r="I462" i="6" s="1"/>
  <c r="Z473" i="6"/>
  <c r="H473" i="6"/>
  <c r="I473" i="6" s="1"/>
  <c r="AA473" i="6"/>
  <c r="H454" i="6"/>
  <c r="I454" i="6" s="1"/>
  <c r="H1196" i="6"/>
  <c r="I1196" i="6" s="1"/>
  <c r="AA1196" i="6"/>
  <c r="AA1195" i="6" s="1"/>
  <c r="AA1194" i="6" s="1"/>
  <c r="AA1193" i="6" s="1"/>
  <c r="AA1192" i="6" s="1"/>
  <c r="AA1191" i="6" s="1"/>
  <c r="AA1190" i="6" s="1"/>
  <c r="AA1189" i="6" s="1"/>
  <c r="AA1188" i="6" s="1"/>
  <c r="AA1187" i="6" s="1"/>
  <c r="AA1186" i="6" s="1"/>
  <c r="AA1185" i="6" s="1"/>
  <c r="AA1184" i="6" s="1"/>
  <c r="AA1183" i="6" s="1"/>
  <c r="AA1182" i="6" s="1"/>
  <c r="AA1181" i="6" s="1"/>
  <c r="AA1180" i="6" s="1"/>
  <c r="AA1179" i="6" s="1"/>
  <c r="AA1178" i="6" s="1"/>
  <c r="Z1199" i="6"/>
  <c r="H1199" i="6"/>
  <c r="I1199" i="6" s="1"/>
  <c r="AA1199" i="6"/>
  <c r="H1189" i="6"/>
  <c r="I1189" i="6" s="1"/>
  <c r="H1182" i="6"/>
  <c r="I1182" i="6" s="1"/>
  <c r="H59" i="6"/>
  <c r="I59" i="6" s="1"/>
  <c r="H71" i="6"/>
  <c r="I71" i="6" s="1"/>
  <c r="AA83" i="6"/>
  <c r="Z83" i="6"/>
  <c r="H83" i="6"/>
  <c r="I83" i="6" s="1"/>
  <c r="H66" i="6"/>
  <c r="I66" i="6" s="1"/>
  <c r="AA78" i="6"/>
  <c r="Z78" i="6"/>
  <c r="H78" i="6"/>
  <c r="I78" i="6" s="1"/>
  <c r="H1544" i="6"/>
  <c r="I1544" i="6" s="1"/>
  <c r="H524" i="6"/>
  <c r="I524" i="6" s="1"/>
  <c r="AA524" i="6"/>
  <c r="AA523" i="6" s="1"/>
  <c r="AA522" i="6" s="1"/>
  <c r="AA521" i="6" s="1"/>
  <c r="AA520" i="6" s="1"/>
  <c r="AA519" i="6" s="1"/>
  <c r="AA518" i="6" s="1"/>
  <c r="AA517" i="6" s="1"/>
  <c r="AA516" i="6" s="1"/>
  <c r="AA515" i="6" s="1"/>
  <c r="AA514" i="6" s="1"/>
  <c r="AA513" i="6" s="1"/>
  <c r="AA512" i="6" s="1"/>
  <c r="AA511" i="6" s="1"/>
  <c r="AA510" i="6" s="1"/>
  <c r="AA509" i="6" s="1"/>
  <c r="AA508" i="6" s="1"/>
  <c r="AA507" i="6" s="1"/>
  <c r="AA506" i="6" s="1"/>
  <c r="H1055" i="6"/>
  <c r="I1055" i="6" s="1"/>
  <c r="AA1055" i="6"/>
  <c r="AA1054" i="6" s="1"/>
  <c r="AA1053" i="6" s="1"/>
  <c r="AA1052" i="6" s="1"/>
  <c r="AA1051" i="6" s="1"/>
  <c r="AA1050" i="6" s="1"/>
  <c r="AA1049" i="6" s="1"/>
  <c r="AA1048" i="6" s="1"/>
  <c r="AA1047" i="6" s="1"/>
  <c r="AA1046" i="6" s="1"/>
  <c r="AA1045" i="6" s="1"/>
  <c r="AA1044" i="6" s="1"/>
  <c r="AA1043" i="6" s="1"/>
  <c r="AA1042" i="6" s="1"/>
  <c r="AA1041" i="6" s="1"/>
  <c r="AA1040" i="6" s="1"/>
  <c r="AA1039" i="6" s="1"/>
  <c r="AA1038" i="6" s="1"/>
  <c r="H344" i="6"/>
  <c r="I344" i="6" s="1"/>
  <c r="H343" i="6"/>
  <c r="I343" i="6" s="1"/>
  <c r="H342" i="6"/>
  <c r="I342" i="6" s="1"/>
  <c r="H345" i="6"/>
  <c r="I345" i="6" s="1"/>
  <c r="Z361" i="6"/>
  <c r="H361" i="6"/>
  <c r="I361" i="6" s="1"/>
  <c r="AA361" i="6"/>
  <c r="H822" i="6"/>
  <c r="I822" i="6" s="1"/>
  <c r="H825" i="6"/>
  <c r="I825" i="6" s="1"/>
  <c r="H820" i="6"/>
  <c r="I820" i="6" s="1"/>
  <c r="H815" i="6"/>
  <c r="I815" i="6" s="1"/>
  <c r="Z839" i="6"/>
  <c r="H839" i="6"/>
  <c r="I839" i="6" s="1"/>
  <c r="AA839" i="6"/>
  <c r="H97" i="6"/>
  <c r="I97" i="6" s="1"/>
  <c r="AA109" i="6"/>
  <c r="Z109" i="6"/>
  <c r="H109" i="6"/>
  <c r="I109" i="6" s="1"/>
  <c r="H92" i="6"/>
  <c r="I92" i="6" s="1"/>
  <c r="AA104" i="6"/>
  <c r="H104" i="6"/>
  <c r="I104" i="6" s="1"/>
  <c r="H260" i="6"/>
  <c r="I260" i="6" s="1"/>
  <c r="H255" i="6"/>
  <c r="I255" i="6" s="1"/>
  <c r="Z279" i="6"/>
  <c r="H279" i="6"/>
  <c r="I279" i="6" s="1"/>
  <c r="AA279" i="6"/>
  <c r="AA274" i="6"/>
  <c r="Z274" i="6"/>
  <c r="H274" i="6"/>
  <c r="I274" i="6" s="1"/>
  <c r="Z273" i="6"/>
  <c r="H273" i="6"/>
  <c r="I273" i="6" s="1"/>
  <c r="AA273" i="6"/>
  <c r="H911" i="6"/>
  <c r="I911" i="6" s="1"/>
  <c r="H916" i="6"/>
  <c r="I916" i="6" s="1"/>
  <c r="AA916" i="6"/>
  <c r="AA915" i="6" s="1"/>
  <c r="AA914" i="6" s="1"/>
  <c r="AA913" i="6" s="1"/>
  <c r="AA912" i="6" s="1"/>
  <c r="AA911" i="6" s="1"/>
  <c r="AA910" i="6" s="1"/>
  <c r="AA909" i="6" s="1"/>
  <c r="AA908" i="6" s="1"/>
  <c r="AA907" i="6" s="1"/>
  <c r="AA906" i="6" s="1"/>
  <c r="AA905" i="6" s="1"/>
  <c r="AA904" i="6" s="1"/>
  <c r="AA903" i="6" s="1"/>
  <c r="AA902" i="6" s="1"/>
  <c r="AA901" i="6" s="1"/>
  <c r="AA900" i="6" s="1"/>
  <c r="AA899" i="6" s="1"/>
  <c r="AA898" i="6" s="1"/>
  <c r="Z921" i="6"/>
  <c r="H921" i="6"/>
  <c r="I921" i="6" s="1"/>
  <c r="AA921" i="6"/>
  <c r="Z919" i="6"/>
  <c r="H919" i="6"/>
  <c r="I919" i="6" s="1"/>
  <c r="AA919" i="6"/>
  <c r="H905" i="6"/>
  <c r="I905" i="6" s="1"/>
  <c r="J1533" i="6"/>
  <c r="J1485" i="6"/>
  <c r="J1481" i="6"/>
  <c r="J1240" i="6"/>
  <c r="J1227" i="6"/>
  <c r="J1171" i="6"/>
  <c r="J1141" i="6"/>
  <c r="J883" i="6"/>
  <c r="J859" i="6"/>
  <c r="J798" i="6"/>
  <c r="J724" i="6"/>
  <c r="X652" i="6"/>
  <c r="W652" i="6"/>
  <c r="J652" i="6"/>
  <c r="J415" i="6"/>
  <c r="J391" i="6"/>
  <c r="J367" i="6"/>
  <c r="J668" i="6"/>
  <c r="X678" i="6"/>
  <c r="W678" i="6"/>
  <c r="J678" i="6"/>
  <c r="J606" i="6"/>
  <c r="J380" i="6"/>
  <c r="J365" i="6"/>
  <c r="J187" i="6"/>
  <c r="J108" i="6"/>
  <c r="X36" i="6"/>
  <c r="J36" i="6"/>
  <c r="W36" i="6"/>
  <c r="J165" i="6"/>
  <c r="H764" i="6"/>
  <c r="I764" i="6" s="1"/>
  <c r="AA776" i="6"/>
  <c r="AA775" i="6" s="1"/>
  <c r="AA774" i="6" s="1"/>
  <c r="AA773" i="6" s="1"/>
  <c r="AA772" i="6" s="1"/>
  <c r="AA771" i="6" s="1"/>
  <c r="H776" i="6"/>
  <c r="I776" i="6" s="1"/>
  <c r="H761" i="6"/>
  <c r="I761" i="6" s="1"/>
  <c r="H773" i="6"/>
  <c r="I773" i="6" s="1"/>
  <c r="AA785" i="6"/>
  <c r="Z785" i="6"/>
  <c r="H785" i="6"/>
  <c r="I785" i="6" s="1"/>
  <c r="H507" i="6"/>
  <c r="I507" i="6" s="1"/>
  <c r="H1043" i="6"/>
  <c r="I1043" i="6" s="1"/>
  <c r="H594" i="6"/>
  <c r="I594" i="6" s="1"/>
  <c r="H598" i="6"/>
  <c r="I598" i="6" s="1"/>
  <c r="Z616" i="6"/>
  <c r="H616" i="6"/>
  <c r="I616" i="6" s="1"/>
  <c r="AA616" i="6"/>
  <c r="Z612" i="6"/>
  <c r="H612" i="6"/>
  <c r="I612" i="6" s="1"/>
  <c r="AA612" i="6"/>
  <c r="H608" i="6"/>
  <c r="I608" i="6" s="1"/>
  <c r="AA608" i="6"/>
  <c r="H424" i="6"/>
  <c r="I424" i="6" s="1"/>
  <c r="H436" i="6"/>
  <c r="I436" i="6" s="1"/>
  <c r="H423" i="6"/>
  <c r="I423" i="6" s="1"/>
  <c r="Z441" i="6"/>
  <c r="H441" i="6"/>
  <c r="I441" i="6" s="1"/>
  <c r="AA441" i="6"/>
  <c r="AA442" i="6"/>
  <c r="Z442" i="6"/>
  <c r="H442" i="6"/>
  <c r="I442" i="6" s="1"/>
  <c r="H312" i="6"/>
  <c r="I312" i="6" s="1"/>
  <c r="H330" i="6"/>
  <c r="I330" i="6" s="1"/>
  <c r="AA330" i="6"/>
  <c r="Z330" i="6"/>
  <c r="Z333" i="6"/>
  <c r="H333" i="6"/>
  <c r="I333" i="6" s="1"/>
  <c r="AA333" i="6"/>
  <c r="H323" i="6"/>
  <c r="I323" i="6" s="1"/>
  <c r="AA1004" i="6"/>
  <c r="Z1004" i="6"/>
  <c r="H1004" i="6"/>
  <c r="I1004" i="6" s="1"/>
  <c r="H985" i="6"/>
  <c r="I985" i="6" s="1"/>
  <c r="H991" i="6"/>
  <c r="I991" i="6" s="1"/>
  <c r="H997" i="6"/>
  <c r="I997" i="6" s="1"/>
  <c r="Z1003" i="6"/>
  <c r="H1003" i="6"/>
  <c r="I1003" i="6" s="1"/>
  <c r="AA1003" i="6"/>
  <c r="Y443" i="6"/>
  <c r="K443" i="6" s="1"/>
  <c r="M443" i="6" s="1"/>
  <c r="P443" i="6" s="1"/>
  <c r="J1517" i="6"/>
  <c r="J1511" i="6"/>
  <c r="J1531" i="6"/>
  <c r="J1483" i="6"/>
  <c r="J1411" i="6"/>
  <c r="J1377" i="6"/>
  <c r="J1226" i="6"/>
  <c r="J1237" i="6"/>
  <c r="J1191" i="6"/>
  <c r="J1244" i="6"/>
  <c r="X1151" i="6"/>
  <c r="J1151" i="6"/>
  <c r="W1151" i="6"/>
  <c r="X1038" i="6"/>
  <c r="W1038" i="6"/>
  <c r="J1038" i="6" s="1"/>
  <c r="J1034" i="6"/>
  <c r="J1024" i="6"/>
  <c r="J869" i="6"/>
  <c r="J808" i="6"/>
  <c r="J784" i="6"/>
  <c r="J892" i="6"/>
  <c r="J682" i="6"/>
  <c r="J610" i="6"/>
  <c r="J425" i="6"/>
  <c r="J401" i="6"/>
  <c r="X401" i="6"/>
  <c r="W401" i="6"/>
  <c r="J377" i="6"/>
  <c r="J698" i="6"/>
  <c r="J626" i="6"/>
  <c r="X708" i="6"/>
  <c r="W708" i="6"/>
  <c r="J708" i="6"/>
  <c r="J636" i="6"/>
  <c r="J351" i="6"/>
  <c r="J368" i="6"/>
  <c r="J139" i="6"/>
  <c r="J66" i="6"/>
  <c r="J123" i="6"/>
  <c r="AA1563" i="6"/>
  <c r="Z1563" i="6"/>
  <c r="H1563" i="6"/>
  <c r="I1563" i="6" s="1"/>
  <c r="H1358" i="6"/>
  <c r="I1358" i="6" s="1"/>
  <c r="AA1062" i="6"/>
  <c r="Z1062" i="6"/>
  <c r="H1062" i="6"/>
  <c r="I1062" i="6" s="1"/>
  <c r="AA1428" i="6"/>
  <c r="Z1428" i="6"/>
  <c r="H1428" i="6"/>
  <c r="I1428" i="6" s="1"/>
  <c r="Z1402" i="6"/>
  <c r="Z1403" i="6" s="1"/>
  <c r="Z1404" i="6" s="1"/>
  <c r="Z1405" i="6" s="1"/>
  <c r="Z1406" i="6" s="1"/>
  <c r="Z1407" i="6" s="1"/>
  <c r="Z1408" i="6" s="1"/>
  <c r="Z1409" i="6" s="1"/>
  <c r="Z1410" i="6" s="1"/>
  <c r="Z1411" i="6" s="1"/>
  <c r="Z1412" i="6" s="1"/>
  <c r="Z1413" i="6" s="1"/>
  <c r="H1402" i="6"/>
  <c r="I1402" i="6" s="1"/>
  <c r="Z1425" i="6"/>
  <c r="H1425" i="6"/>
  <c r="I1425" i="6" s="1"/>
  <c r="AA1425" i="6"/>
  <c r="H1412" i="6"/>
  <c r="I1412" i="6" s="1"/>
  <c r="Z1429" i="6"/>
  <c r="H1429" i="6"/>
  <c r="I1429" i="6" s="1"/>
  <c r="AA1429" i="6"/>
  <c r="H1442" i="6"/>
  <c r="I1442" i="6" s="1"/>
  <c r="AA1454" i="6"/>
  <c r="H1454" i="6"/>
  <c r="I1454" i="6" s="1"/>
  <c r="Z1454" i="6"/>
  <c r="H1437" i="6"/>
  <c r="I1437" i="6" s="1"/>
  <c r="Z1449" i="6"/>
  <c r="H1449" i="6"/>
  <c r="I1449" i="6" s="1"/>
  <c r="AA1449" i="6"/>
  <c r="J317" i="6"/>
  <c r="W1602" i="6"/>
  <c r="J1602" i="6"/>
  <c r="X1602" i="6"/>
  <c r="J1577" i="6"/>
  <c r="J1608" i="6"/>
  <c r="J1616" i="6"/>
  <c r="J1574" i="6"/>
  <c r="J1546" i="6"/>
  <c r="J1544" i="6"/>
  <c r="J1508" i="6"/>
  <c r="W1514" i="6"/>
  <c r="J1514" i="6"/>
  <c r="X1514" i="6"/>
  <c r="J1424" i="6"/>
  <c r="J1452" i="6"/>
  <c r="J1462" i="6"/>
  <c r="J1410" i="6"/>
  <c r="J1345" i="6"/>
  <c r="J1293" i="6"/>
  <c r="J1331" i="6"/>
  <c r="J1312" i="6"/>
  <c r="J1317" i="6"/>
  <c r="W1290" i="6"/>
  <c r="J1290" i="6"/>
  <c r="X1290" i="6"/>
  <c r="J1259" i="6"/>
  <c r="J1170" i="6"/>
  <c r="J1204" i="6"/>
  <c r="W1150" i="6"/>
  <c r="X1150" i="6"/>
  <c r="J1150" i="6"/>
  <c r="J1108" i="6"/>
  <c r="J1104" i="6"/>
  <c r="J1085" i="6"/>
  <c r="J1114" i="6"/>
  <c r="J1077" i="6"/>
  <c r="J993" i="6"/>
  <c r="J981" i="6"/>
  <c r="J903" i="6"/>
  <c r="J931" i="6"/>
  <c r="J828" i="6"/>
  <c r="J944" i="6"/>
  <c r="J915" i="6"/>
  <c r="J934" i="6"/>
  <c r="W842" i="6"/>
  <c r="J842" i="6"/>
  <c r="X842" i="6"/>
  <c r="J929" i="6"/>
  <c r="J966" i="6"/>
  <c r="W737" i="6"/>
  <c r="J737" i="6"/>
  <c r="X737" i="6"/>
  <c r="W735" i="6"/>
  <c r="J735" i="6"/>
  <c r="X735" i="6"/>
  <c r="W709" i="6"/>
  <c r="X709" i="6"/>
  <c r="J709" i="6"/>
  <c r="J637" i="6"/>
  <c r="J713" i="6"/>
  <c r="J641" i="6"/>
  <c r="J589" i="6"/>
  <c r="J577" i="6"/>
  <c r="W565" i="6"/>
  <c r="X565" i="6"/>
  <c r="J565" i="6"/>
  <c r="J553" i="6"/>
  <c r="J541" i="6"/>
  <c r="X594" i="6"/>
  <c r="W594" i="6"/>
  <c r="J594" i="6"/>
  <c r="J657" i="6"/>
  <c r="W454" i="6"/>
  <c r="J454" i="6"/>
  <c r="X454" i="6"/>
  <c r="J514" i="6"/>
  <c r="J432" i="6"/>
  <c r="J461" i="6"/>
  <c r="J538" i="6"/>
  <c r="J474" i="6"/>
  <c r="J499" i="6"/>
  <c r="W506" i="6"/>
  <c r="X506" i="6"/>
  <c r="J506" i="6"/>
  <c r="J525" i="6"/>
  <c r="J436" i="6"/>
  <c r="W338" i="6"/>
  <c r="J338" i="6"/>
  <c r="X338" i="6"/>
  <c r="J262" i="6"/>
  <c r="J214" i="6"/>
  <c r="W366" i="6"/>
  <c r="X366" i="6"/>
  <c r="J366" i="6"/>
  <c r="W288" i="6"/>
  <c r="J288" i="6"/>
  <c r="X288" i="6"/>
  <c r="J240" i="6"/>
  <c r="J192" i="6"/>
  <c r="J301" i="6"/>
  <c r="J253" i="6"/>
  <c r="X205" i="6"/>
  <c r="J205" i="6"/>
  <c r="W205" i="6"/>
  <c r="J120" i="6"/>
  <c r="J189" i="6"/>
  <c r="J122" i="6"/>
  <c r="H382" i="6"/>
  <c r="I382" i="6" s="1"/>
  <c r="AA384" i="6"/>
  <c r="AA383" i="6" s="1"/>
  <c r="AA382" i="6" s="1"/>
  <c r="AA381" i="6" s="1"/>
  <c r="AA380" i="6" s="1"/>
  <c r="AA379" i="6" s="1"/>
  <c r="AA378" i="6" s="1"/>
  <c r="AA377" i="6" s="1"/>
  <c r="AA376" i="6" s="1"/>
  <c r="AA375" i="6" s="1"/>
  <c r="AA374" i="6" s="1"/>
  <c r="AA373" i="6" s="1"/>
  <c r="AA372" i="6" s="1"/>
  <c r="AA371" i="6" s="1"/>
  <c r="AA370" i="6" s="1"/>
  <c r="AA369" i="6" s="1"/>
  <c r="AA368" i="6" s="1"/>
  <c r="AA367" i="6" s="1"/>
  <c r="AA366" i="6" s="1"/>
  <c r="H384" i="6"/>
  <c r="I384" i="6" s="1"/>
  <c r="H373" i="6"/>
  <c r="I373" i="6" s="1"/>
  <c r="AA385" i="6"/>
  <c r="Z385" i="6"/>
  <c r="H385" i="6"/>
  <c r="I385" i="6" s="1"/>
  <c r="H936" i="6"/>
  <c r="I936" i="6" s="1"/>
  <c r="Z947" i="6"/>
  <c r="H947" i="6"/>
  <c r="I947" i="6" s="1"/>
  <c r="AA947" i="6"/>
  <c r="Z952" i="6"/>
  <c r="H952" i="6"/>
  <c r="I952" i="6" s="1"/>
  <c r="AA952" i="6"/>
  <c r="Z926" i="6"/>
  <c r="Z927" i="6" s="1"/>
  <c r="Z928" i="6" s="1"/>
  <c r="Z929" i="6" s="1"/>
  <c r="Z930" i="6" s="1"/>
  <c r="Z931" i="6" s="1"/>
  <c r="Z932" i="6" s="1"/>
  <c r="Z933" i="6" s="1"/>
  <c r="Z934" i="6" s="1"/>
  <c r="Z935" i="6" s="1"/>
  <c r="Z936" i="6" s="1"/>
  <c r="Z937" i="6" s="1"/>
  <c r="H926" i="6"/>
  <c r="I926" i="6" s="1"/>
  <c r="H937" i="6"/>
  <c r="I937" i="6" s="1"/>
  <c r="Z1341" i="6"/>
  <c r="H1341" i="6"/>
  <c r="I1341" i="6" s="1"/>
  <c r="AA1341" i="6"/>
  <c r="H1319" i="6"/>
  <c r="I1319" i="6" s="1"/>
  <c r="H1326" i="6"/>
  <c r="I1326" i="6" s="1"/>
  <c r="H1333" i="6"/>
  <c r="I1333" i="6" s="1"/>
  <c r="Z1340" i="6"/>
  <c r="H1340" i="6"/>
  <c r="I1340" i="6" s="1"/>
  <c r="AA1340" i="6"/>
  <c r="Z1368" i="6"/>
  <c r="H1368" i="6"/>
  <c r="I1368" i="6" s="1"/>
  <c r="AA1368" i="6"/>
  <c r="H1039" i="6"/>
  <c r="I1039" i="6" s="1"/>
  <c r="H1247" i="6"/>
  <c r="I1247" i="6" s="1"/>
  <c r="H1249" i="6"/>
  <c r="I1249" i="6" s="1"/>
  <c r="H1248" i="6"/>
  <c r="I1248" i="6" s="1"/>
  <c r="H1236" i="6"/>
  <c r="I1236" i="6" s="1"/>
  <c r="H1239" i="6"/>
  <c r="I1239" i="6" s="1"/>
  <c r="H853" i="6"/>
  <c r="I853" i="6" s="1"/>
  <c r="H849" i="6"/>
  <c r="I849" i="6" s="1"/>
  <c r="H859" i="6"/>
  <c r="I859" i="6" s="1"/>
  <c r="H851" i="6"/>
  <c r="I851" i="6" s="1"/>
  <c r="AA868" i="6"/>
  <c r="Z868" i="6"/>
  <c r="H868" i="6"/>
  <c r="I868" i="6" s="1"/>
  <c r="H1579" i="6"/>
  <c r="I1579" i="6" s="1"/>
  <c r="H1578" i="6"/>
  <c r="I1578" i="6" s="1"/>
  <c r="AA1589" i="6"/>
  <c r="Z1589" i="6"/>
  <c r="H1589" i="6"/>
  <c r="I1589" i="6" s="1"/>
  <c r="Z1590" i="6"/>
  <c r="H1590" i="6"/>
  <c r="I1590" i="6" s="1"/>
  <c r="AA1590" i="6"/>
  <c r="U540" i="6"/>
  <c r="V444" i="6"/>
  <c r="J333" i="6"/>
  <c r="J1539" i="6"/>
  <c r="J1463" i="6"/>
  <c r="J1451" i="6"/>
  <c r="J1385" i="6"/>
  <c r="J1363" i="6"/>
  <c r="J1205" i="6"/>
  <c r="J1135" i="6"/>
  <c r="J1185" i="6"/>
  <c r="J1093" i="6"/>
  <c r="J821" i="6"/>
  <c r="J799" i="6"/>
  <c r="X789" i="6"/>
  <c r="W789" i="6"/>
  <c r="J789" i="6"/>
  <c r="J738" i="6"/>
  <c r="J769" i="6"/>
  <c r="J439" i="6"/>
  <c r="J402" i="6"/>
  <c r="J424" i="6"/>
  <c r="J271" i="6"/>
  <c r="J223" i="6"/>
  <c r="J115" i="6"/>
  <c r="J43" i="6"/>
  <c r="J107" i="6"/>
  <c r="X35" i="6"/>
  <c r="J35" i="6"/>
  <c r="W35" i="6"/>
  <c r="J131" i="6"/>
  <c r="X64" i="6"/>
  <c r="W64" i="6"/>
  <c r="J64" i="6"/>
  <c r="J117" i="6"/>
  <c r="J45" i="6"/>
  <c r="J74" i="6"/>
  <c r="X2" i="6"/>
  <c r="J2" i="6"/>
  <c r="W2" i="6"/>
  <c r="Z1094" i="6"/>
  <c r="Z1095" i="6" s="1"/>
  <c r="Z1096" i="6" s="1"/>
  <c r="Z1097" i="6" s="1"/>
  <c r="Z1098" i="6" s="1"/>
  <c r="Z1099" i="6" s="1"/>
  <c r="Z1100" i="6" s="1"/>
  <c r="Z1101" i="6" s="1"/>
  <c r="Z1102" i="6" s="1"/>
  <c r="Z1103" i="6" s="1"/>
  <c r="Z1104" i="6" s="1"/>
  <c r="Z1105" i="6" s="1"/>
  <c r="H1094" i="6"/>
  <c r="I1094" i="6" s="1"/>
  <c r="H1098" i="6"/>
  <c r="I1098" i="6" s="1"/>
  <c r="H1099" i="6"/>
  <c r="I1099" i="6" s="1"/>
  <c r="H1111" i="6"/>
  <c r="I1111" i="6" s="1"/>
  <c r="H200" i="6"/>
  <c r="I200" i="6" s="1"/>
  <c r="H224" i="6"/>
  <c r="I224" i="6" s="1"/>
  <c r="AA224" i="6"/>
  <c r="Z224" i="6"/>
  <c r="Z219" i="6"/>
  <c r="H219" i="6"/>
  <c r="I219" i="6" s="1"/>
  <c r="AA219" i="6"/>
  <c r="H214" i="6"/>
  <c r="I214" i="6" s="1"/>
  <c r="H213" i="6"/>
  <c r="I213" i="6" s="1"/>
  <c r="H682" i="6"/>
  <c r="I682" i="6" s="1"/>
  <c r="Z700" i="6"/>
  <c r="H700" i="6"/>
  <c r="I700" i="6" s="1"/>
  <c r="AA700" i="6"/>
  <c r="H690" i="6"/>
  <c r="I690" i="6" s="1"/>
  <c r="H680" i="6"/>
  <c r="I680" i="6" s="1"/>
  <c r="Z698" i="6"/>
  <c r="H698" i="6"/>
  <c r="I698" i="6" s="1"/>
  <c r="AA698" i="6"/>
  <c r="Z525" i="6"/>
  <c r="H525" i="6"/>
  <c r="I525" i="6" s="1"/>
  <c r="AA525" i="6"/>
  <c r="H1049" i="6"/>
  <c r="I1049" i="6" s="1"/>
  <c r="Z1290" i="6"/>
  <c r="Z1291" i="6" s="1"/>
  <c r="Z1292" i="6" s="1"/>
  <c r="Z1293" i="6" s="1"/>
  <c r="Z1294" i="6" s="1"/>
  <c r="Z1295" i="6" s="1"/>
  <c r="Z1296" i="6" s="1"/>
  <c r="Z1297" i="6" s="1"/>
  <c r="Z1298" i="6" s="1"/>
  <c r="Z1299" i="6" s="1"/>
  <c r="Z1300" i="6" s="1"/>
  <c r="Z1301" i="6" s="1"/>
  <c r="Z1302" i="6" s="1"/>
  <c r="Z1303" i="6" s="1"/>
  <c r="H1290" i="6"/>
  <c r="I1290" i="6" s="1"/>
  <c r="H1306" i="6"/>
  <c r="I1306" i="6" s="1"/>
  <c r="H1303" i="6"/>
  <c r="I1303" i="6" s="1"/>
  <c r="Z1315" i="6"/>
  <c r="H1315" i="6"/>
  <c r="I1315" i="6" s="1"/>
  <c r="AA1315" i="6"/>
  <c r="H1302" i="6"/>
  <c r="I1302" i="6" s="1"/>
  <c r="H1614" i="6"/>
  <c r="I1614" i="6" s="1"/>
  <c r="Z1617" i="6"/>
  <c r="H1617" i="6"/>
  <c r="I1617" i="6" s="1"/>
  <c r="AA1617" i="6"/>
  <c r="Z1620" i="6"/>
  <c r="H1620" i="6"/>
  <c r="I1620" i="6" s="1"/>
  <c r="AA1620" i="6"/>
  <c r="Z1619" i="6"/>
  <c r="H1619" i="6"/>
  <c r="I1619" i="6" s="1"/>
  <c r="AA1619" i="6"/>
  <c r="H1605" i="6"/>
  <c r="I1605" i="6" s="1"/>
  <c r="Z589" i="6"/>
  <c r="H589" i="6"/>
  <c r="I589" i="6" s="1"/>
  <c r="AA589" i="6"/>
  <c r="H563" i="6"/>
  <c r="I563" i="6" s="1"/>
  <c r="H568" i="6"/>
  <c r="I568" i="6" s="1"/>
  <c r="H579" i="6"/>
  <c r="I579" i="6" s="1"/>
  <c r="H196" i="6"/>
  <c r="I196" i="6" s="1"/>
  <c r="AA196" i="6"/>
  <c r="Z196" i="6"/>
  <c r="H170" i="6"/>
  <c r="I170" i="6" s="1"/>
  <c r="Z170" i="6"/>
  <c r="Z171" i="6" s="1"/>
  <c r="Z172" i="6" s="1"/>
  <c r="Z173" i="6" s="1"/>
  <c r="Z174" i="6" s="1"/>
  <c r="Z175" i="6" s="1"/>
  <c r="Z176" i="6" s="1"/>
  <c r="Z177" i="6" s="1"/>
  <c r="Z178" i="6" s="1"/>
  <c r="Z179" i="6" s="1"/>
  <c r="Z180" i="6" s="1"/>
  <c r="Z181" i="6" s="1"/>
  <c r="Z182" i="6" s="1"/>
  <c r="Z183" i="6" s="1"/>
  <c r="Z184" i="6" s="1"/>
  <c r="Z185" i="6" s="1"/>
  <c r="Z186" i="6" s="1"/>
  <c r="Z187" i="6" s="1"/>
  <c r="Z188" i="6" s="1"/>
  <c r="H187" i="6"/>
  <c r="I187" i="6" s="1"/>
  <c r="H186" i="6"/>
  <c r="I186" i="6" s="1"/>
  <c r="H185" i="6"/>
  <c r="I185" i="6" s="1"/>
  <c r="H625" i="6"/>
  <c r="I625" i="6" s="1"/>
  <c r="AA643" i="6"/>
  <c r="H643" i="6"/>
  <c r="I643" i="6" s="1"/>
  <c r="Z643" i="6"/>
  <c r="H633" i="6"/>
  <c r="I633" i="6" s="1"/>
  <c r="H623" i="6"/>
  <c r="I623" i="6" s="1"/>
  <c r="AA641" i="6"/>
  <c r="H641" i="6"/>
  <c r="I641" i="6" s="1"/>
  <c r="Z641" i="6"/>
  <c r="V1126" i="6"/>
  <c r="Y430" i="6"/>
  <c r="K430" i="6" s="1"/>
  <c r="M430" i="6" s="1"/>
  <c r="P430" i="6" s="1"/>
  <c r="Y431" i="6"/>
  <c r="K431" i="6" s="1"/>
  <c r="M431" i="6" s="1"/>
  <c r="P431" i="6" s="1"/>
  <c r="J325" i="6"/>
  <c r="J1559" i="6"/>
  <c r="J1551" i="6"/>
  <c r="J1505" i="6"/>
  <c r="J1429" i="6"/>
  <c r="J1437" i="6"/>
  <c r="J1362" i="6"/>
  <c r="J1220" i="6"/>
  <c r="J1125" i="6"/>
  <c r="J1009" i="6"/>
  <c r="J1115" i="6"/>
  <c r="J884" i="6"/>
  <c r="J841" i="6"/>
  <c r="X876" i="6"/>
  <c r="W876" i="6"/>
  <c r="J876" i="6"/>
  <c r="J866" i="6"/>
  <c r="J764" i="6"/>
  <c r="J754" i="6"/>
  <c r="J756" i="6"/>
  <c r="J755" i="6"/>
  <c r="J371" i="6"/>
  <c r="J449" i="6"/>
  <c r="J291" i="6"/>
  <c r="J243" i="6"/>
  <c r="J195" i="6"/>
  <c r="J73" i="6"/>
  <c r="X65" i="6"/>
  <c r="J65" i="6"/>
  <c r="W65" i="6"/>
  <c r="J161" i="6"/>
  <c r="J94" i="6"/>
  <c r="J22" i="6"/>
  <c r="J75" i="6"/>
  <c r="J3" i="6"/>
  <c r="J104" i="6"/>
  <c r="X32" i="6"/>
  <c r="J32" i="6"/>
  <c r="W32" i="6"/>
  <c r="Z1010" i="6"/>
  <c r="Z1011" i="6" s="1"/>
  <c r="Z1012" i="6" s="1"/>
  <c r="Z1013" i="6" s="1"/>
  <c r="Z1014" i="6" s="1"/>
  <c r="Z1015" i="6" s="1"/>
  <c r="Z1016" i="6" s="1"/>
  <c r="Z1017" i="6" s="1"/>
  <c r="Z1018" i="6" s="1"/>
  <c r="Z1019" i="6" s="1"/>
  <c r="Z1020" i="6" s="1"/>
  <c r="Z1021" i="6" s="1"/>
  <c r="Z1022" i="6" s="1"/>
  <c r="Z1023" i="6" s="1"/>
  <c r="Z1024" i="6" s="1"/>
  <c r="Z1025" i="6" s="1"/>
  <c r="Z1026" i="6" s="1"/>
  <c r="Z1027" i="6" s="1"/>
  <c r="Z1028" i="6" s="1"/>
  <c r="H1010" i="6"/>
  <c r="I1010" i="6" s="1"/>
  <c r="H1011" i="6"/>
  <c r="I1011" i="6" s="1"/>
  <c r="H1016" i="6"/>
  <c r="I1016" i="6" s="1"/>
  <c r="H1028" i="6"/>
  <c r="I1028" i="6" s="1"/>
  <c r="AA1028" i="6"/>
  <c r="AA1027" i="6" s="1"/>
  <c r="AA1560" i="6"/>
  <c r="AA1559" i="6" s="1"/>
  <c r="AA1558" i="6" s="1"/>
  <c r="AA1557" i="6" s="1"/>
  <c r="AA1556" i="6" s="1"/>
  <c r="AA1555" i="6" s="1"/>
  <c r="AA1554" i="6" s="1"/>
  <c r="AA1553" i="6" s="1"/>
  <c r="AA1552" i="6" s="1"/>
  <c r="AA1551" i="6" s="1"/>
  <c r="AA1550" i="6" s="1"/>
  <c r="AA1549" i="6" s="1"/>
  <c r="AA1548" i="6" s="1"/>
  <c r="AA1547" i="6" s="1"/>
  <c r="AA1546" i="6" s="1"/>
  <c r="AA1545" i="6" s="1"/>
  <c r="AA1544" i="6" s="1"/>
  <c r="AA1543" i="6" s="1"/>
  <c r="AA1542" i="6" s="1"/>
  <c r="H1560" i="6"/>
  <c r="I1560" i="6" s="1"/>
  <c r="Z526" i="6"/>
  <c r="H526" i="6"/>
  <c r="I526" i="6" s="1"/>
  <c r="AA526" i="6"/>
  <c r="H1352" i="6"/>
  <c r="I1352" i="6" s="1"/>
  <c r="H1046" i="6"/>
  <c r="I1046" i="6" s="1"/>
  <c r="Z1066" i="6"/>
  <c r="Z1067" i="6" s="1"/>
  <c r="Z1068" i="6" s="1"/>
  <c r="Z1069" i="6" s="1"/>
  <c r="Z1070" i="6" s="1"/>
  <c r="Z1071" i="6" s="1"/>
  <c r="Z1072" i="6" s="1"/>
  <c r="Z1073" i="6" s="1"/>
  <c r="Z1074" i="6" s="1"/>
  <c r="Z1075" i="6" s="1"/>
  <c r="Z1076" i="6" s="1"/>
  <c r="Z1077" i="6" s="1"/>
  <c r="H1066" i="6"/>
  <c r="I1066" i="6" s="1"/>
  <c r="AA1092" i="6"/>
  <c r="H1092" i="6"/>
  <c r="I1092" i="6" s="1"/>
  <c r="Z1092" i="6"/>
  <c r="Z1087" i="6"/>
  <c r="H1087" i="6"/>
  <c r="I1087" i="6" s="1"/>
  <c r="AA1087" i="6"/>
  <c r="H1069" i="6"/>
  <c r="I1069" i="6" s="1"/>
  <c r="Z1091" i="6"/>
  <c r="H1091" i="6"/>
  <c r="I1091" i="6" s="1"/>
  <c r="AA1091" i="6"/>
  <c r="H300" i="6"/>
  <c r="I300" i="6" s="1"/>
  <c r="AA300" i="6"/>
  <c r="AA299" i="6" s="1"/>
  <c r="AA298" i="6" s="1"/>
  <c r="AA297" i="6" s="1"/>
  <c r="AA296" i="6" s="1"/>
  <c r="AA295" i="6" s="1"/>
  <c r="AA294" i="6" s="1"/>
  <c r="AA293" i="6" s="1"/>
  <c r="AA292" i="6" s="1"/>
  <c r="AA291" i="6" s="1"/>
  <c r="AA290" i="6" s="1"/>
  <c r="AA289" i="6" s="1"/>
  <c r="AA288" i="6" s="1"/>
  <c r="AA287" i="6" s="1"/>
  <c r="AA286" i="6" s="1"/>
  <c r="AA285" i="6" s="1"/>
  <c r="AA284" i="6" s="1"/>
  <c r="AA283" i="6" s="1"/>
  <c r="AA282" i="6" s="1"/>
  <c r="H295" i="6"/>
  <c r="I295" i="6" s="1"/>
  <c r="H290" i="6"/>
  <c r="I290" i="6" s="1"/>
  <c r="H289" i="6"/>
  <c r="I289" i="6" s="1"/>
  <c r="H1463" i="6"/>
  <c r="I1463" i="6" s="1"/>
  <c r="H1469" i="6"/>
  <c r="I1469" i="6" s="1"/>
  <c r="H1465" i="6"/>
  <c r="I1465" i="6" s="1"/>
  <c r="Z1483" i="6"/>
  <c r="H1483" i="6"/>
  <c r="I1483" i="6" s="1"/>
  <c r="AA1483" i="6"/>
  <c r="AA1476" i="6"/>
  <c r="H1476" i="6"/>
  <c r="I1476" i="6" s="1"/>
  <c r="V1544" i="6"/>
  <c r="Y536" i="6"/>
  <c r="K536" i="6" s="1"/>
  <c r="M536" i="6" s="1"/>
  <c r="J1560" i="6"/>
  <c r="J1553" i="6"/>
  <c r="J1489" i="6"/>
  <c r="J1499" i="6"/>
  <c r="J1242" i="6"/>
  <c r="J1229" i="6"/>
  <c r="J1175" i="6"/>
  <c r="J1143" i="6"/>
  <c r="J1121" i="6"/>
  <c r="J800" i="6"/>
  <c r="J658" i="6"/>
  <c r="J417" i="6"/>
  <c r="J393" i="6"/>
  <c r="J674" i="6"/>
  <c r="X674" i="6"/>
  <c r="W674" i="6"/>
  <c r="J602" i="6"/>
  <c r="J684" i="6"/>
  <c r="J612" i="6"/>
  <c r="J376" i="6"/>
  <c r="X114" i="6"/>
  <c r="J114" i="6"/>
  <c r="W114" i="6"/>
  <c r="J42" i="6"/>
  <c r="H452" i="6"/>
  <c r="I452" i="6" s="1"/>
  <c r="H463" i="6"/>
  <c r="I463" i="6" s="1"/>
  <c r="H468" i="6"/>
  <c r="I468" i="6" s="1"/>
  <c r="AA468" i="6"/>
  <c r="AA467" i="6" s="1"/>
  <c r="H466" i="6"/>
  <c r="I466" i="6" s="1"/>
  <c r="AA466" i="6"/>
  <c r="AA465" i="6" s="1"/>
  <c r="AA464" i="6" s="1"/>
  <c r="AA463" i="6" s="1"/>
  <c r="AA462" i="6" s="1"/>
  <c r="AA461" i="6" s="1"/>
  <c r="AA460" i="6" s="1"/>
  <c r="AA459" i="6" s="1"/>
  <c r="AA458" i="6" s="1"/>
  <c r="AA457" i="6" s="1"/>
  <c r="AA456" i="6" s="1"/>
  <c r="AA455" i="6" s="1"/>
  <c r="AA454" i="6" s="1"/>
  <c r="AA453" i="6" s="1"/>
  <c r="AA452" i="6" s="1"/>
  <c r="AA451" i="6" s="1"/>
  <c r="AA450" i="6" s="1"/>
  <c r="H458" i="6"/>
  <c r="I458" i="6" s="1"/>
  <c r="H1179" i="6"/>
  <c r="I1179" i="6" s="1"/>
  <c r="Z1203" i="6"/>
  <c r="H1203" i="6"/>
  <c r="I1203" i="6" s="1"/>
  <c r="AA1203" i="6"/>
  <c r="H1193" i="6"/>
  <c r="I1193" i="6" s="1"/>
  <c r="H1186" i="6"/>
  <c r="I1186" i="6" s="1"/>
  <c r="H61" i="6"/>
  <c r="I61" i="6" s="1"/>
  <c r="H73" i="6"/>
  <c r="I73" i="6" s="1"/>
  <c r="AA85" i="6"/>
  <c r="Z85" i="6"/>
  <c r="H85" i="6"/>
  <c r="I85" i="6" s="1"/>
  <c r="H68" i="6"/>
  <c r="I68" i="6" s="1"/>
  <c r="AA80" i="6"/>
  <c r="Z80" i="6"/>
  <c r="H80" i="6"/>
  <c r="I80" i="6" s="1"/>
  <c r="H1553" i="6"/>
  <c r="I1553" i="6" s="1"/>
  <c r="H513" i="6"/>
  <c r="I513" i="6" s="1"/>
  <c r="H1044" i="6"/>
  <c r="I1044" i="6" s="1"/>
  <c r="H350" i="6"/>
  <c r="I350" i="6" s="1"/>
  <c r="H347" i="6"/>
  <c r="I347" i="6" s="1"/>
  <c r="H346" i="6"/>
  <c r="I346" i="6" s="1"/>
  <c r="H348" i="6"/>
  <c r="I348" i="6" s="1"/>
  <c r="Z363" i="6"/>
  <c r="H363" i="6"/>
  <c r="I363" i="6" s="1"/>
  <c r="AA363" i="6"/>
  <c r="H834" i="6"/>
  <c r="I834" i="6" s="1"/>
  <c r="AA834" i="6"/>
  <c r="Z834" i="6"/>
  <c r="H829" i="6"/>
  <c r="I829" i="6" s="1"/>
  <c r="H824" i="6"/>
  <c r="I824" i="6" s="1"/>
  <c r="H819" i="6"/>
  <c r="I819" i="6" s="1"/>
  <c r="H87" i="6"/>
  <c r="I87" i="6" s="1"/>
  <c r="H99" i="6"/>
  <c r="I99" i="6" s="1"/>
  <c r="AA111" i="6"/>
  <c r="H111" i="6"/>
  <c r="I111" i="6" s="1"/>
  <c r="Z111" i="6"/>
  <c r="H94" i="6"/>
  <c r="I94" i="6" s="1"/>
  <c r="AA106" i="6"/>
  <c r="Z106" i="6"/>
  <c r="H106" i="6"/>
  <c r="I106" i="6" s="1"/>
  <c r="H264" i="6"/>
  <c r="I264" i="6" s="1"/>
  <c r="H259" i="6"/>
  <c r="I259" i="6" s="1"/>
  <c r="Z254" i="6"/>
  <c r="Z255" i="6" s="1"/>
  <c r="Z256" i="6" s="1"/>
  <c r="Z257" i="6" s="1"/>
  <c r="Z258" i="6" s="1"/>
  <c r="Z259" i="6" s="1"/>
  <c r="Z260" i="6" s="1"/>
  <c r="Z261" i="6" s="1"/>
  <c r="Z262" i="6" s="1"/>
  <c r="Z263" i="6" s="1"/>
  <c r="Z264" i="6" s="1"/>
  <c r="Z265" i="6" s="1"/>
  <c r="Z266" i="6" s="1"/>
  <c r="Z267" i="6" s="1"/>
  <c r="Z268" i="6" s="1"/>
  <c r="Z269" i="6" s="1"/>
  <c r="Z270" i="6" s="1"/>
  <c r="Z271" i="6" s="1"/>
  <c r="Z272" i="6" s="1"/>
  <c r="H254" i="6"/>
  <c r="I254" i="6" s="1"/>
  <c r="AA278" i="6"/>
  <c r="Z278" i="6"/>
  <c r="H278" i="6"/>
  <c r="I278" i="6" s="1"/>
  <c r="Z277" i="6"/>
  <c r="H277" i="6"/>
  <c r="I277" i="6" s="1"/>
  <c r="AA277" i="6"/>
  <c r="Z917" i="6"/>
  <c r="H917" i="6"/>
  <c r="I917" i="6" s="1"/>
  <c r="AA917" i="6"/>
  <c r="Z922" i="6"/>
  <c r="H922" i="6"/>
  <c r="I922" i="6" s="1"/>
  <c r="AA922" i="6"/>
  <c r="H907" i="6"/>
  <c r="I907" i="6" s="1"/>
  <c r="Z925" i="6"/>
  <c r="H925" i="6"/>
  <c r="I925" i="6" s="1"/>
  <c r="AA925" i="6"/>
  <c r="J321" i="6"/>
  <c r="X1605" i="6"/>
  <c r="W1605" i="6"/>
  <c r="J1605" i="6"/>
  <c r="J1457" i="6"/>
  <c r="J1431" i="6"/>
  <c r="J1461" i="6"/>
  <c r="J1358" i="6"/>
  <c r="J1113" i="6"/>
  <c r="J1197" i="6"/>
  <c r="J1131" i="6"/>
  <c r="J1005" i="6"/>
  <c r="J833" i="6"/>
  <c r="J805" i="6"/>
  <c r="J751" i="6"/>
  <c r="X787" i="6"/>
  <c r="W787" i="6"/>
  <c r="J787" i="6"/>
  <c r="W451" i="6"/>
  <c r="X451" i="6"/>
  <c r="J451" i="6"/>
  <c r="J420" i="6"/>
  <c r="W283" i="6"/>
  <c r="X283" i="6"/>
  <c r="J283" i="6"/>
  <c r="J235" i="6"/>
  <c r="X61" i="6"/>
  <c r="J61" i="6"/>
  <c r="W61" i="6"/>
  <c r="J53" i="6"/>
  <c r="W149" i="6"/>
  <c r="J149" i="6"/>
  <c r="X149" i="6"/>
  <c r="J82" i="6"/>
  <c r="J10" i="6"/>
  <c r="X63" i="6"/>
  <c r="W63" i="6"/>
  <c r="J63" i="6"/>
  <c r="J92" i="6"/>
  <c r="J20" i="6"/>
  <c r="H766" i="6"/>
  <c r="I766" i="6" s="1"/>
  <c r="AA778" i="6"/>
  <c r="Z778" i="6"/>
  <c r="H778" i="6"/>
  <c r="I778" i="6" s="1"/>
  <c r="H763" i="6"/>
  <c r="I763" i="6" s="1"/>
  <c r="H775" i="6"/>
  <c r="I775" i="6" s="1"/>
  <c r="Z1568" i="6"/>
  <c r="AA1568" i="6"/>
  <c r="H1568" i="6"/>
  <c r="I1568" i="6" s="1"/>
  <c r="H1360" i="6"/>
  <c r="I1360" i="6" s="1"/>
  <c r="H1054" i="6"/>
  <c r="I1054" i="6" s="1"/>
  <c r="H593" i="6"/>
  <c r="I593" i="6" s="1"/>
  <c r="H601" i="6"/>
  <c r="I601" i="6" s="1"/>
  <c r="Z601" i="6"/>
  <c r="Z602" i="6" s="1"/>
  <c r="Z603" i="6" s="1"/>
  <c r="Z604" i="6" s="1"/>
  <c r="Z605" i="6" s="1"/>
  <c r="Z606" i="6" s="1"/>
  <c r="Z607" i="6" s="1"/>
  <c r="Z608" i="6" s="1"/>
  <c r="H597" i="6"/>
  <c r="I597" i="6" s="1"/>
  <c r="AA615" i="6"/>
  <c r="Z615" i="6"/>
  <c r="H615" i="6"/>
  <c r="I615" i="6" s="1"/>
  <c r="AA611" i="6"/>
  <c r="H611" i="6"/>
  <c r="I611" i="6" s="1"/>
  <c r="Z611" i="6"/>
  <c r="Z447" i="6"/>
  <c r="H447" i="6"/>
  <c r="I447" i="6" s="1"/>
  <c r="AA447" i="6"/>
  <c r="H435" i="6"/>
  <c r="I435" i="6" s="1"/>
  <c r="H425" i="6"/>
  <c r="I425" i="6" s="1"/>
  <c r="Z445" i="6"/>
  <c r="H445" i="6"/>
  <c r="I445" i="6" s="1"/>
  <c r="AA445" i="6"/>
  <c r="AA446" i="6"/>
  <c r="Z446" i="6"/>
  <c r="H446" i="6"/>
  <c r="I446" i="6" s="1"/>
  <c r="H313" i="6"/>
  <c r="I313" i="6" s="1"/>
  <c r="H334" i="6"/>
  <c r="I334" i="6" s="1"/>
  <c r="AA334" i="6"/>
  <c r="Z334" i="6"/>
  <c r="AA328" i="6"/>
  <c r="AA327" i="6" s="1"/>
  <c r="AA326" i="6" s="1"/>
  <c r="AA325" i="6" s="1"/>
  <c r="AA324" i="6" s="1"/>
  <c r="AA323" i="6" s="1"/>
  <c r="AA322" i="6" s="1"/>
  <c r="AA321" i="6" s="1"/>
  <c r="AA320" i="6" s="1"/>
  <c r="AA319" i="6" s="1"/>
  <c r="AA318" i="6" s="1"/>
  <c r="AA317" i="6" s="1"/>
  <c r="AA316" i="6" s="1"/>
  <c r="AA315" i="6" s="1"/>
  <c r="AA314" i="6" s="1"/>
  <c r="AA313" i="6" s="1"/>
  <c r="AA312" i="6" s="1"/>
  <c r="AA311" i="6" s="1"/>
  <c r="AA310" i="6" s="1"/>
  <c r="H328" i="6"/>
  <c r="I328" i="6" s="1"/>
  <c r="H325" i="6"/>
  <c r="I325" i="6" s="1"/>
  <c r="AA1008" i="6"/>
  <c r="Z1008" i="6"/>
  <c r="H1008" i="6"/>
  <c r="I1008" i="6" s="1"/>
  <c r="H986" i="6"/>
  <c r="I986" i="6" s="1"/>
  <c r="H992" i="6"/>
  <c r="I992" i="6" s="1"/>
  <c r="H998" i="6"/>
  <c r="I998" i="6" s="1"/>
  <c r="Z1005" i="6"/>
  <c r="H1005" i="6"/>
  <c r="I1005" i="6" s="1"/>
  <c r="AA1005" i="6"/>
  <c r="Y1543" i="6"/>
  <c r="K1543" i="6" s="1"/>
  <c r="M1543" i="6" s="1"/>
  <c r="P1543" i="6" s="1"/>
  <c r="J1568" i="6"/>
  <c r="J1563" i="6"/>
  <c r="J1549" i="6"/>
  <c r="J1467" i="6"/>
  <c r="J1443" i="6"/>
  <c r="J1382" i="6"/>
  <c r="J1368" i="6"/>
  <c r="J1380" i="6"/>
  <c r="J1111" i="6"/>
  <c r="J1079" i="6"/>
  <c r="J1025" i="6"/>
  <c r="J1007" i="6"/>
  <c r="J902" i="6"/>
  <c r="X870" i="6"/>
  <c r="W870" i="6"/>
  <c r="J870" i="6"/>
  <c r="X874" i="6"/>
  <c r="W874" i="6"/>
  <c r="J874" i="6"/>
  <c r="J773" i="6"/>
  <c r="J775" i="6"/>
  <c r="X758" i="6"/>
  <c r="J758" i="6"/>
  <c r="W758" i="6"/>
  <c r="J772" i="6"/>
  <c r="J433" i="6"/>
  <c r="J378" i="6"/>
  <c r="J400" i="6"/>
  <c r="X400" i="6"/>
  <c r="W400" i="6"/>
  <c r="J303" i="6"/>
  <c r="J255" i="6"/>
  <c r="J207" i="6"/>
  <c r="J91" i="6"/>
  <c r="J19" i="6"/>
  <c r="J83" i="6"/>
  <c r="J11" i="6"/>
  <c r="J112" i="6"/>
  <c r="J40" i="6"/>
  <c r="J93" i="6"/>
  <c r="J21" i="6"/>
  <c r="J50" i="6"/>
  <c r="H1567" i="6"/>
  <c r="I1567" i="6" s="1"/>
  <c r="Z1567" i="6"/>
  <c r="AA1567" i="6"/>
  <c r="H508" i="6"/>
  <c r="I508" i="6" s="1"/>
  <c r="H1353" i="6"/>
  <c r="I1353" i="6" s="1"/>
  <c r="H1411" i="6"/>
  <c r="I1411" i="6" s="1"/>
  <c r="H1407" i="6"/>
  <c r="I1407" i="6" s="1"/>
  <c r="AA1426" i="6"/>
  <c r="Z1426" i="6"/>
  <c r="H1426" i="6"/>
  <c r="I1426" i="6" s="1"/>
  <c r="H1415" i="6"/>
  <c r="I1415" i="6" s="1"/>
  <c r="H1434" i="6"/>
  <c r="I1434" i="6" s="1"/>
  <c r="H1444" i="6"/>
  <c r="I1444" i="6" s="1"/>
  <c r="AA1456" i="6"/>
  <c r="H1456" i="6"/>
  <c r="I1456" i="6" s="1"/>
  <c r="Z1456" i="6"/>
  <c r="H1439" i="6"/>
  <c r="I1439" i="6" s="1"/>
  <c r="Z1451" i="6"/>
  <c r="H1451" i="6"/>
  <c r="I1451" i="6" s="1"/>
  <c r="AA1451" i="6"/>
  <c r="Y1360" i="6"/>
  <c r="K1360" i="6" s="1"/>
  <c r="M1360" i="6" s="1"/>
  <c r="P1360" i="6" s="1"/>
  <c r="V1361" i="6"/>
  <c r="J1557" i="6"/>
  <c r="J1503" i="6"/>
  <c r="J1477" i="6"/>
  <c r="J1375" i="6"/>
  <c r="J1224" i="6"/>
  <c r="J1235" i="6"/>
  <c r="J1243" i="6"/>
  <c r="J1187" i="6"/>
  <c r="J1149" i="6"/>
  <c r="J1013" i="6"/>
  <c r="X1013" i="6"/>
  <c r="W1013" i="6"/>
  <c r="J1033" i="6"/>
  <c r="J1028" i="6"/>
  <c r="J1018" i="6"/>
  <c r="J1019" i="6"/>
  <c r="J867" i="6"/>
  <c r="J806" i="6"/>
  <c r="J782" i="6"/>
  <c r="J908" i="6"/>
  <c r="J896" i="6"/>
  <c r="X676" i="6"/>
  <c r="W676" i="6"/>
  <c r="J676" i="6"/>
  <c r="J604" i="6"/>
  <c r="J423" i="6"/>
  <c r="J399" i="6"/>
  <c r="X399" i="6"/>
  <c r="W399" i="6"/>
  <c r="J375" i="6"/>
  <c r="J692" i="6"/>
  <c r="J620" i="6"/>
  <c r="X702" i="6"/>
  <c r="W702" i="6"/>
  <c r="J702" i="6"/>
  <c r="J630" i="6"/>
  <c r="J349" i="6"/>
  <c r="J133" i="6"/>
  <c r="X60" i="6"/>
  <c r="J60" i="6"/>
  <c r="W60" i="6"/>
  <c r="H366" i="6"/>
  <c r="I366" i="6" s="1"/>
  <c r="Z366" i="6"/>
  <c r="Z367" i="6" s="1"/>
  <c r="Z368" i="6" s="1"/>
  <c r="Z369" i="6" s="1"/>
  <c r="Z370" i="6" s="1"/>
  <c r="Z371" i="6" s="1"/>
  <c r="Z372" i="6" s="1"/>
  <c r="Z373" i="6" s="1"/>
  <c r="Z374" i="6" s="1"/>
  <c r="Z375" i="6" s="1"/>
  <c r="Z376" i="6" s="1"/>
  <c r="Z377" i="6" s="1"/>
  <c r="Z378" i="6" s="1"/>
  <c r="Z379" i="6" s="1"/>
  <c r="Z380" i="6" s="1"/>
  <c r="Z381" i="6" s="1"/>
  <c r="Z382" i="6" s="1"/>
  <c r="Z383" i="6" s="1"/>
  <c r="Z384" i="6" s="1"/>
  <c r="AA388" i="6"/>
  <c r="Z388" i="6"/>
  <c r="H388" i="6"/>
  <c r="I388" i="6" s="1"/>
  <c r="AA390" i="6"/>
  <c r="Z390" i="6"/>
  <c r="H390" i="6"/>
  <c r="I390" i="6" s="1"/>
  <c r="H375" i="6"/>
  <c r="I375" i="6" s="1"/>
  <c r="AA387" i="6"/>
  <c r="Z387" i="6"/>
  <c r="H387" i="6"/>
  <c r="I387" i="6" s="1"/>
  <c r="H942" i="6"/>
  <c r="I942" i="6" s="1"/>
  <c r="Z953" i="6"/>
  <c r="H953" i="6"/>
  <c r="I953" i="6" s="1"/>
  <c r="AA953" i="6"/>
  <c r="H927" i="6"/>
  <c r="I927" i="6" s="1"/>
  <c r="H932" i="6"/>
  <c r="I932" i="6" s="1"/>
  <c r="H943" i="6"/>
  <c r="I943" i="6" s="1"/>
  <c r="Z1318" i="6"/>
  <c r="Z1319" i="6" s="1"/>
  <c r="Z1320" i="6" s="1"/>
  <c r="Z1321" i="6" s="1"/>
  <c r="Z1322" i="6" s="1"/>
  <c r="Z1323" i="6" s="1"/>
  <c r="Z1324" i="6" s="1"/>
  <c r="Z1325" i="6" s="1"/>
  <c r="Z1326" i="6" s="1"/>
  <c r="Z1327" i="6" s="1"/>
  <c r="Z1328" i="6" s="1"/>
  <c r="Z1329" i="6" s="1"/>
  <c r="Z1330" i="6" s="1"/>
  <c r="Z1331" i="6" s="1"/>
  <c r="Z1332" i="6" s="1"/>
  <c r="Z1333" i="6" s="1"/>
  <c r="Z1334" i="6" s="1"/>
  <c r="Z1335" i="6" s="1"/>
  <c r="Z1336" i="6" s="1"/>
  <c r="H1318" i="6"/>
  <c r="I1318" i="6" s="1"/>
  <c r="H1325" i="6"/>
  <c r="I1325" i="6" s="1"/>
  <c r="H1332" i="6"/>
  <c r="I1332" i="6" s="1"/>
  <c r="Z1339" i="6"/>
  <c r="H1339" i="6"/>
  <c r="I1339" i="6" s="1"/>
  <c r="AA1339" i="6"/>
  <c r="Z1562" i="6"/>
  <c r="AA1562" i="6"/>
  <c r="H1562" i="6"/>
  <c r="I1562" i="6" s="1"/>
  <c r="H1356" i="6"/>
  <c r="I1356" i="6" s="1"/>
  <c r="H1050" i="6"/>
  <c r="I1050" i="6" s="1"/>
  <c r="H1250" i="6"/>
  <c r="I1250" i="6" s="1"/>
  <c r="H1252" i="6"/>
  <c r="I1252" i="6" s="1"/>
  <c r="AA1252" i="6"/>
  <c r="H1251" i="6"/>
  <c r="I1251" i="6" s="1"/>
  <c r="AA1251" i="6"/>
  <c r="AA1250" i="6" s="1"/>
  <c r="AA1249" i="6" s="1"/>
  <c r="AA1248" i="6" s="1"/>
  <c r="AA1247" i="6" s="1"/>
  <c r="AA1246" i="6" s="1"/>
  <c r="AA1245" i="6" s="1"/>
  <c r="AA1244" i="6" s="1"/>
  <c r="AA1243" i="6" s="1"/>
  <c r="AA1242" i="6" s="1"/>
  <c r="AA1241" i="6" s="1"/>
  <c r="AA1240" i="6" s="1"/>
  <c r="AA1239" i="6" s="1"/>
  <c r="AA1238" i="6" s="1"/>
  <c r="AA1237" i="6" s="1"/>
  <c r="AA1236" i="6" s="1"/>
  <c r="AA1235" i="6" s="1"/>
  <c r="AA1234" i="6" s="1"/>
  <c r="H1238" i="6"/>
  <c r="I1238" i="6" s="1"/>
  <c r="H1241" i="6"/>
  <c r="I1241" i="6" s="1"/>
  <c r="AA867" i="6"/>
  <c r="Z867" i="6"/>
  <c r="H867" i="6"/>
  <c r="I867" i="6" s="1"/>
  <c r="H856" i="6"/>
  <c r="I856" i="6" s="1"/>
  <c r="AA860" i="6"/>
  <c r="AA859" i="6" s="1"/>
  <c r="AA858" i="6" s="1"/>
  <c r="AA857" i="6" s="1"/>
  <c r="AA856" i="6" s="1"/>
  <c r="AA855" i="6" s="1"/>
  <c r="AA854" i="6" s="1"/>
  <c r="AA853" i="6" s="1"/>
  <c r="AA852" i="6" s="1"/>
  <c r="AA851" i="6" s="1"/>
  <c r="AA850" i="6" s="1"/>
  <c r="AA849" i="6" s="1"/>
  <c r="AA848" i="6" s="1"/>
  <c r="AA847" i="6" s="1"/>
  <c r="AA846" i="6" s="1"/>
  <c r="AA845" i="6" s="1"/>
  <c r="AA844" i="6" s="1"/>
  <c r="AA843" i="6" s="1"/>
  <c r="AA842" i="6" s="1"/>
  <c r="H860" i="6"/>
  <c r="I860" i="6" s="1"/>
  <c r="AA862" i="6"/>
  <c r="Z862" i="6"/>
  <c r="H862" i="6"/>
  <c r="I862" i="6" s="1"/>
  <c r="Z1570" i="6"/>
  <c r="Z1571" i="6" s="1"/>
  <c r="Z1572" i="6" s="1"/>
  <c r="Z1573" i="6" s="1"/>
  <c r="Z1574" i="6" s="1"/>
  <c r="Z1575" i="6" s="1"/>
  <c r="Z1576" i="6" s="1"/>
  <c r="Z1577" i="6" s="1"/>
  <c r="Z1578" i="6" s="1"/>
  <c r="Z1579" i="6" s="1"/>
  <c r="Z1580" i="6" s="1"/>
  <c r="Z1581" i="6" s="1"/>
  <c r="Z1582" i="6" s="1"/>
  <c r="Z1583" i="6" s="1"/>
  <c r="Z1584" i="6" s="1"/>
  <c r="Z1585" i="6" s="1"/>
  <c r="Z1586" i="6" s="1"/>
  <c r="Z1587" i="6" s="1"/>
  <c r="Z1588" i="6" s="1"/>
  <c r="H1570" i="6"/>
  <c r="I1570" i="6" s="1"/>
  <c r="H1583" i="6"/>
  <c r="I1583" i="6" s="1"/>
  <c r="H1582" i="6"/>
  <c r="I1582" i="6" s="1"/>
  <c r="H1576" i="6"/>
  <c r="I1576" i="6" s="1"/>
  <c r="Z1592" i="6"/>
  <c r="H1592" i="6"/>
  <c r="I1592" i="6" s="1"/>
  <c r="AA1592" i="6"/>
  <c r="V1359" i="6"/>
  <c r="V1127" i="6"/>
  <c r="J335" i="6"/>
  <c r="J313" i="6"/>
  <c r="J312" i="6"/>
  <c r="J1573" i="6"/>
  <c r="W1603" i="6"/>
  <c r="X1603" i="6"/>
  <c r="J1603" i="6"/>
  <c r="J1610" i="6"/>
  <c r="J1534" i="6"/>
  <c r="J1555" i="6"/>
  <c r="J1502" i="6"/>
  <c r="J1418" i="6"/>
  <c r="J1446" i="6"/>
  <c r="J1456" i="6"/>
  <c r="J1394" i="6"/>
  <c r="J1414" i="6"/>
  <c r="J1339" i="6"/>
  <c r="W1346" i="6"/>
  <c r="X1346" i="6"/>
  <c r="J1346" i="6"/>
  <c r="J1325" i="6"/>
  <c r="J1306" i="6"/>
  <c r="J1311" i="6"/>
  <c r="J1256" i="6"/>
  <c r="J1166" i="6"/>
  <c r="J1200" i="6"/>
  <c r="J1100" i="6"/>
  <c r="J1118" i="6"/>
  <c r="X1073" i="6"/>
  <c r="J1073" i="6"/>
  <c r="W1073" i="6"/>
  <c r="J992" i="6"/>
  <c r="J980" i="6"/>
  <c r="J899" i="6"/>
  <c r="J925" i="6"/>
  <c r="J824" i="6"/>
  <c r="J938" i="6"/>
  <c r="J909" i="6"/>
  <c r="J928" i="6"/>
  <c r="J838" i="6"/>
  <c r="J923" i="6"/>
  <c r="J960" i="6"/>
  <c r="J854" i="6"/>
  <c r="W733" i="6"/>
  <c r="X733" i="6"/>
  <c r="J733" i="6"/>
  <c r="X843" i="6"/>
  <c r="J843" i="6"/>
  <c r="W843" i="6"/>
  <c r="W703" i="6"/>
  <c r="X703" i="6"/>
  <c r="J703" i="6"/>
  <c r="J631" i="6"/>
  <c r="W707" i="6"/>
  <c r="X707" i="6"/>
  <c r="J707" i="6"/>
  <c r="J635" i="6"/>
  <c r="J588" i="6"/>
  <c r="J576" i="6"/>
  <c r="W564" i="6"/>
  <c r="X564" i="6"/>
  <c r="J564" i="6"/>
  <c r="J552" i="6"/>
  <c r="J540" i="6"/>
  <c r="J723" i="6"/>
  <c r="W651" i="6"/>
  <c r="X651" i="6"/>
  <c r="J651" i="6"/>
  <c r="W450" i="6"/>
  <c r="J450" i="6"/>
  <c r="X450" i="6"/>
  <c r="J508" i="6"/>
  <c r="J527" i="6"/>
  <c r="W452" i="6"/>
  <c r="X452" i="6"/>
  <c r="J452" i="6"/>
  <c r="J535" i="6"/>
  <c r="J468" i="6"/>
  <c r="J493" i="6"/>
  <c r="J500" i="6"/>
  <c r="J519" i="6"/>
  <c r="J306" i="6"/>
  <c r="J258" i="6"/>
  <c r="J210" i="6"/>
  <c r="J348" i="6"/>
  <c r="W284" i="6"/>
  <c r="J284" i="6"/>
  <c r="X284" i="6"/>
  <c r="J236" i="6"/>
  <c r="J188" i="6"/>
  <c r="J297" i="6"/>
  <c r="J249" i="6"/>
  <c r="X201" i="6"/>
  <c r="J201" i="6"/>
  <c r="W201" i="6"/>
  <c r="J184" i="6"/>
  <c r="Z1106" i="6"/>
  <c r="Z1107" i="6" s="1"/>
  <c r="Z1108" i="6" s="1"/>
  <c r="Z1109" i="6" s="1"/>
  <c r="Z1110" i="6" s="1"/>
  <c r="Z1111" i="6" s="1"/>
  <c r="Z1112" i="6" s="1"/>
  <c r="H1106" i="6"/>
  <c r="I1106" i="6" s="1"/>
  <c r="H1110" i="6"/>
  <c r="I1110" i="6" s="1"/>
  <c r="H1101" i="6"/>
  <c r="I1101" i="6" s="1"/>
  <c r="Z1113" i="6"/>
  <c r="H1113" i="6"/>
  <c r="I1113" i="6" s="1"/>
  <c r="AA1113" i="6"/>
  <c r="H204" i="6"/>
  <c r="I204" i="6" s="1"/>
  <c r="H199" i="6"/>
  <c r="I199" i="6" s="1"/>
  <c r="Z223" i="6"/>
  <c r="H223" i="6"/>
  <c r="I223" i="6" s="1"/>
  <c r="AA223" i="6"/>
  <c r="AA218" i="6"/>
  <c r="Z218" i="6"/>
  <c r="H218" i="6"/>
  <c r="I218" i="6" s="1"/>
  <c r="Z217" i="6"/>
  <c r="H217" i="6"/>
  <c r="I217" i="6" s="1"/>
  <c r="AA217" i="6"/>
  <c r="H685" i="6"/>
  <c r="I685" i="6" s="1"/>
  <c r="H675" i="6"/>
  <c r="I675" i="6" s="1"/>
  <c r="AA693" i="6"/>
  <c r="Z693" i="6"/>
  <c r="H693" i="6"/>
  <c r="I693" i="6" s="1"/>
  <c r="H683" i="6"/>
  <c r="I683" i="6" s="1"/>
  <c r="AA701" i="6"/>
  <c r="H701" i="6"/>
  <c r="I701" i="6" s="1"/>
  <c r="Z701" i="6"/>
  <c r="Z1366" i="6"/>
  <c r="H1366" i="6"/>
  <c r="I1366" i="6" s="1"/>
  <c r="AA1366" i="6"/>
  <c r="Z1063" i="6"/>
  <c r="H1063" i="6"/>
  <c r="I1063" i="6" s="1"/>
  <c r="AA1063" i="6"/>
  <c r="H1291" i="6"/>
  <c r="I1291" i="6" s="1"/>
  <c r="Z1312" i="6"/>
  <c r="H1312" i="6"/>
  <c r="I1312" i="6" s="1"/>
  <c r="AA1312" i="6"/>
  <c r="H1307" i="6"/>
  <c r="I1307" i="6" s="1"/>
  <c r="H1292" i="6"/>
  <c r="I1292" i="6" s="1"/>
  <c r="Z1304" i="6"/>
  <c r="Z1305" i="6" s="1"/>
  <c r="Z1306" i="6" s="1"/>
  <c r="Z1307" i="6" s="1"/>
  <c r="Z1308" i="6" s="1"/>
  <c r="H1304" i="6"/>
  <c r="I1304" i="6" s="1"/>
  <c r="H1606" i="6"/>
  <c r="I1606" i="6" s="1"/>
  <c r="H1603" i="6"/>
  <c r="I1603" i="6" s="1"/>
  <c r="Z1623" i="6"/>
  <c r="H1623" i="6"/>
  <c r="I1623" i="6" s="1"/>
  <c r="AA1623" i="6"/>
  <c r="Z1622" i="6"/>
  <c r="H1622" i="6"/>
  <c r="I1622" i="6" s="1"/>
  <c r="AA1622" i="6"/>
  <c r="H1598" i="6"/>
  <c r="I1598" i="6" s="1"/>
  <c r="Z1598" i="6"/>
  <c r="Z1599" i="6" s="1"/>
  <c r="Z1600" i="6" s="1"/>
  <c r="Z1601" i="6" s="1"/>
  <c r="Z1602" i="6" s="1"/>
  <c r="Z1603" i="6" s="1"/>
  <c r="Z1604" i="6" s="1"/>
  <c r="Z1605" i="6" s="1"/>
  <c r="Z1606" i="6" s="1"/>
  <c r="Z1607" i="6" s="1"/>
  <c r="Z1608" i="6" s="1"/>
  <c r="Z1609" i="6" s="1"/>
  <c r="Z1610" i="6" s="1"/>
  <c r="Z1611" i="6" s="1"/>
  <c r="Z1612" i="6" s="1"/>
  <c r="Z1613" i="6" s="1"/>
  <c r="Z1614" i="6" s="1"/>
  <c r="Z1615" i="6" s="1"/>
  <c r="Z1616" i="6" s="1"/>
  <c r="H564" i="6"/>
  <c r="I564" i="6" s="1"/>
  <c r="H569" i="6"/>
  <c r="I569" i="6" s="1"/>
  <c r="H574" i="6"/>
  <c r="I574" i="6" s="1"/>
  <c r="Z585" i="6"/>
  <c r="H585" i="6"/>
  <c r="I585" i="6" s="1"/>
  <c r="AA585" i="6"/>
  <c r="H176" i="6"/>
  <c r="I176" i="6" s="1"/>
  <c r="H172" i="6"/>
  <c r="I172" i="6" s="1"/>
  <c r="Z191" i="6"/>
  <c r="H191" i="6"/>
  <c r="I191" i="6" s="1"/>
  <c r="AA191" i="6"/>
  <c r="AA190" i="6"/>
  <c r="Z190" i="6"/>
  <c r="H190" i="6"/>
  <c r="I190" i="6" s="1"/>
  <c r="Z189" i="6"/>
  <c r="H189" i="6"/>
  <c r="I189" i="6" s="1"/>
  <c r="AA189" i="6"/>
  <c r="H628" i="6"/>
  <c r="I628" i="6" s="1"/>
  <c r="Z618" i="6"/>
  <c r="Z619" i="6" s="1"/>
  <c r="Z620" i="6" s="1"/>
  <c r="Z621" i="6" s="1"/>
  <c r="Z622" i="6" s="1"/>
  <c r="Z623" i="6" s="1"/>
  <c r="Z624" i="6" s="1"/>
  <c r="Z625" i="6" s="1"/>
  <c r="Z626" i="6" s="1"/>
  <c r="Z627" i="6" s="1"/>
  <c r="Z628" i="6" s="1"/>
  <c r="Z629" i="6" s="1"/>
  <c r="Z630" i="6" s="1"/>
  <c r="Z631" i="6" s="1"/>
  <c r="Z632" i="6" s="1"/>
  <c r="Z633" i="6" s="1"/>
  <c r="Z634" i="6" s="1"/>
  <c r="Z635" i="6" s="1"/>
  <c r="Z636" i="6" s="1"/>
  <c r="H618" i="6"/>
  <c r="I618" i="6" s="1"/>
  <c r="H636" i="6"/>
  <c r="I636" i="6" s="1"/>
  <c r="AA636" i="6"/>
  <c r="AA635" i="6" s="1"/>
  <c r="AA634" i="6" s="1"/>
  <c r="AA633" i="6" s="1"/>
  <c r="AA632" i="6" s="1"/>
  <c r="AA631" i="6" s="1"/>
  <c r="AA630" i="6" s="1"/>
  <c r="AA629" i="6" s="1"/>
  <c r="AA628" i="6" s="1"/>
  <c r="AA627" i="6" s="1"/>
  <c r="AA626" i="6" s="1"/>
  <c r="AA625" i="6" s="1"/>
  <c r="AA624" i="6" s="1"/>
  <c r="AA623" i="6" s="1"/>
  <c r="AA622" i="6" s="1"/>
  <c r="AA621" i="6" s="1"/>
  <c r="AA620" i="6" s="1"/>
  <c r="AA619" i="6" s="1"/>
  <c r="AA618" i="6" s="1"/>
  <c r="H626" i="6"/>
  <c r="I626" i="6" s="1"/>
  <c r="Z644" i="6"/>
  <c r="H644" i="6"/>
  <c r="I644" i="6" s="1"/>
  <c r="AA644" i="6"/>
  <c r="V1546" i="6"/>
  <c r="Y1297" i="6"/>
  <c r="K1297" i="6" s="1"/>
  <c r="M1297" i="6" s="1"/>
  <c r="P1297" i="6" s="1"/>
  <c r="J320" i="6"/>
  <c r="J1625" i="6"/>
  <c r="J1587" i="6"/>
  <c r="J1588" i="6"/>
  <c r="J1530" i="6"/>
  <c r="J1448" i="6"/>
  <c r="J1476" i="6"/>
  <c r="J1490" i="6"/>
  <c r="J1396" i="6"/>
  <c r="W1406" i="6"/>
  <c r="X1406" i="6"/>
  <c r="J1406" i="6"/>
  <c r="J1359" i="6"/>
  <c r="J1301" i="6"/>
  <c r="J1308" i="6"/>
  <c r="J1336" i="6"/>
  <c r="J1341" i="6"/>
  <c r="J1316" i="6"/>
  <c r="J1246" i="6"/>
  <c r="J1216" i="6"/>
  <c r="J1254" i="6"/>
  <c r="J1186" i="6"/>
  <c r="W1066" i="6"/>
  <c r="J1066" i="6"/>
  <c r="X1066" i="6"/>
  <c r="J1098" i="6"/>
  <c r="J1132" i="6"/>
  <c r="J1169" i="6"/>
  <c r="J1080" i="6"/>
  <c r="J1128" i="6"/>
  <c r="W1010" i="6"/>
  <c r="X1010" i="6"/>
  <c r="J1010" i="6"/>
  <c r="J997" i="6"/>
  <c r="J985" i="6"/>
  <c r="W1012" i="6"/>
  <c r="J1012" i="6"/>
  <c r="X1012" i="6"/>
  <c r="J955" i="6"/>
  <c r="W844" i="6"/>
  <c r="J844" i="6"/>
  <c r="X844" i="6"/>
  <c r="J968" i="6"/>
  <c r="J939" i="6"/>
  <c r="J958" i="6"/>
  <c r="J810" i="6"/>
  <c r="J953" i="6"/>
  <c r="J918" i="6"/>
  <c r="J749" i="6"/>
  <c r="X732" i="6"/>
  <c r="W732" i="6"/>
  <c r="J732" i="6"/>
  <c r="J661" i="6"/>
  <c r="J665" i="6"/>
  <c r="W593" i="6"/>
  <c r="X593" i="6"/>
  <c r="J593" i="6"/>
  <c r="J581" i="6"/>
  <c r="W569" i="6"/>
  <c r="X569" i="6"/>
  <c r="J569" i="6"/>
  <c r="J557" i="6"/>
  <c r="J545" i="6"/>
  <c r="W681" i="6"/>
  <c r="X681" i="6"/>
  <c r="J681" i="6"/>
  <c r="J609" i="6"/>
  <c r="J533" i="6"/>
  <c r="J466" i="6"/>
  <c r="W485" i="6"/>
  <c r="X485" i="6"/>
  <c r="J485" i="6"/>
  <c r="J392" i="6"/>
  <c r="J498" i="6"/>
  <c r="J523" i="6"/>
  <c r="J444" i="6"/>
  <c r="J531" i="6"/>
  <c r="J477" i="6"/>
  <c r="J364" i="6"/>
  <c r="J278" i="6"/>
  <c r="W230" i="6"/>
  <c r="J230" i="6"/>
  <c r="X230" i="6"/>
  <c r="J182" i="6"/>
  <c r="J304" i="6"/>
  <c r="J256" i="6"/>
  <c r="J208" i="6"/>
  <c r="J345" i="6"/>
  <c r="J269" i="6"/>
  <c r="J221" i="6"/>
  <c r="W144" i="6"/>
  <c r="X144" i="6"/>
  <c r="J144" i="6"/>
  <c r="J185" i="6"/>
  <c r="W142" i="6"/>
  <c r="X142" i="6"/>
  <c r="J142" i="6"/>
  <c r="W146" i="6"/>
  <c r="X146" i="6"/>
  <c r="J146" i="6"/>
  <c r="H1015" i="6"/>
  <c r="I1015" i="6" s="1"/>
  <c r="H1013" i="6"/>
  <c r="I1013" i="6" s="1"/>
  <c r="H1018" i="6"/>
  <c r="I1018" i="6" s="1"/>
  <c r="Z1030" i="6"/>
  <c r="AA1030" i="6"/>
  <c r="H1030" i="6"/>
  <c r="I1030" i="6" s="1"/>
  <c r="H1558" i="6"/>
  <c r="I1558" i="6" s="1"/>
  <c r="H515" i="6"/>
  <c r="I515" i="6" s="1"/>
  <c r="AA1367" i="6"/>
  <c r="Z1367" i="6"/>
  <c r="Y1367" i="6" s="1"/>
  <c r="H1367" i="6"/>
  <c r="I1367" i="6" s="1"/>
  <c r="Z1057" i="6"/>
  <c r="H1057" i="6"/>
  <c r="I1057" i="6" s="1"/>
  <c r="AA1057" i="6"/>
  <c r="H1068" i="6"/>
  <c r="I1068" i="6" s="1"/>
  <c r="H1067" i="6"/>
  <c r="I1067" i="6" s="1"/>
  <c r="H1074" i="6"/>
  <c r="I1074" i="6" s="1"/>
  <c r="H1073" i="6"/>
  <c r="I1073" i="6" s="1"/>
  <c r="Z1093" i="6"/>
  <c r="H1093" i="6"/>
  <c r="I1093" i="6" s="1"/>
  <c r="AA1093" i="6"/>
  <c r="H304" i="6"/>
  <c r="I304" i="6" s="1"/>
  <c r="AA304" i="6"/>
  <c r="Z304" i="6"/>
  <c r="H299" i="6"/>
  <c r="I299" i="6" s="1"/>
  <c r="H294" i="6"/>
  <c r="I294" i="6" s="1"/>
  <c r="H293" i="6"/>
  <c r="I293" i="6" s="1"/>
  <c r="H1458" i="6"/>
  <c r="I1458" i="6" s="1"/>
  <c r="Z1458" i="6"/>
  <c r="Z1459" i="6" s="1"/>
  <c r="Z1460" i="6" s="1"/>
  <c r="Z1461" i="6" s="1"/>
  <c r="Z1462" i="6" s="1"/>
  <c r="Z1463" i="6" s="1"/>
  <c r="Z1464" i="6" s="1"/>
  <c r="Z1465" i="6" s="1"/>
  <c r="Z1466" i="6" s="1"/>
  <c r="Z1467" i="6" s="1"/>
  <c r="Z1468" i="6" s="1"/>
  <c r="Z1469" i="6" s="1"/>
  <c r="Z1470" i="6" s="1"/>
  <c r="Z1471" i="6" s="1"/>
  <c r="Z1472" i="6" s="1"/>
  <c r="Z1473" i="6" s="1"/>
  <c r="Z1474" i="6" s="1"/>
  <c r="Z1475" i="6" s="1"/>
  <c r="Z1476" i="6" s="1"/>
  <c r="H1472" i="6"/>
  <c r="I1472" i="6" s="1"/>
  <c r="H1468" i="6"/>
  <c r="I1468" i="6" s="1"/>
  <c r="H1461" i="6"/>
  <c r="I1461" i="6" s="1"/>
  <c r="Z1479" i="6"/>
  <c r="H1479" i="6"/>
  <c r="I1479" i="6" s="1"/>
  <c r="AA1479" i="6"/>
  <c r="V1583" i="6"/>
  <c r="V1571" i="6"/>
  <c r="V1582" i="6"/>
  <c r="Y548" i="6"/>
  <c r="K548" i="6" s="1"/>
  <c r="M548" i="6" s="1"/>
  <c r="J323" i="6"/>
  <c r="J1525" i="6"/>
  <c r="J1459" i="6"/>
  <c r="J1435" i="6"/>
  <c r="J1392" i="6"/>
  <c r="J1401" i="6"/>
  <c r="J1369" i="6"/>
  <c r="J1360" i="6"/>
  <c r="J1201" i="6"/>
  <c r="J1117" i="6"/>
  <c r="J1091" i="6"/>
  <c r="J885" i="6"/>
  <c r="J861" i="6"/>
  <c r="X872" i="6"/>
  <c r="W872" i="6"/>
  <c r="J872" i="6"/>
  <c r="J837" i="6"/>
  <c r="J807" i="6"/>
  <c r="J759" i="6"/>
  <c r="X791" i="6"/>
  <c r="W791" i="6"/>
  <c r="J791" i="6"/>
  <c r="W730" i="6"/>
  <c r="X730" i="6"/>
  <c r="J730" i="6"/>
  <c r="W455" i="6"/>
  <c r="X455" i="6"/>
  <c r="J455" i="6"/>
  <c r="J369" i="6"/>
  <c r="J426" i="6"/>
  <c r="W287" i="6"/>
  <c r="X287" i="6"/>
  <c r="J287" i="6"/>
  <c r="J239" i="6"/>
  <c r="J191" i="6"/>
  <c r="J67" i="6"/>
  <c r="X59" i="6"/>
  <c r="J59" i="6"/>
  <c r="W59" i="6"/>
  <c r="J155" i="6"/>
  <c r="J88" i="6"/>
  <c r="J16" i="6"/>
  <c r="J69" i="6"/>
  <c r="J98" i="6"/>
  <c r="J26" i="6"/>
  <c r="H464" i="6"/>
  <c r="I464" i="6" s="1"/>
  <c r="Z469" i="6"/>
  <c r="H469" i="6"/>
  <c r="I469" i="6" s="1"/>
  <c r="AA469" i="6"/>
  <c r="Z474" i="6"/>
  <c r="H474" i="6"/>
  <c r="I474" i="6" s="1"/>
  <c r="AA474" i="6"/>
  <c r="Z472" i="6"/>
  <c r="H472" i="6"/>
  <c r="I472" i="6" s="1"/>
  <c r="AA472" i="6"/>
  <c r="H1188" i="6"/>
  <c r="I1188" i="6" s="1"/>
  <c r="H1183" i="6"/>
  <c r="I1183" i="6" s="1"/>
  <c r="H1200" i="6"/>
  <c r="I1200" i="6" s="1"/>
  <c r="AA1200" i="6"/>
  <c r="Z1200" i="6"/>
  <c r="Z1197" i="6"/>
  <c r="H1197" i="6"/>
  <c r="I1197" i="6" s="1"/>
  <c r="AA1197" i="6"/>
  <c r="H1190" i="6"/>
  <c r="I1190" i="6" s="1"/>
  <c r="H63" i="6"/>
  <c r="I63" i="6" s="1"/>
  <c r="H75" i="6"/>
  <c r="I75" i="6" s="1"/>
  <c r="Z58" i="6"/>
  <c r="Z59" i="6" s="1"/>
  <c r="Z60" i="6" s="1"/>
  <c r="Z61" i="6" s="1"/>
  <c r="Z62" i="6" s="1"/>
  <c r="Z63" i="6" s="1"/>
  <c r="Z64" i="6" s="1"/>
  <c r="Z65" i="6" s="1"/>
  <c r="Z66" i="6" s="1"/>
  <c r="Z67" i="6" s="1"/>
  <c r="Z68" i="6" s="1"/>
  <c r="Z69" i="6" s="1"/>
  <c r="Z70" i="6" s="1"/>
  <c r="Z71" i="6" s="1"/>
  <c r="H58" i="6"/>
  <c r="I58" i="6" s="1"/>
  <c r="H70" i="6"/>
  <c r="I70" i="6" s="1"/>
  <c r="AA82" i="6"/>
  <c r="Z82" i="6"/>
  <c r="H82" i="6"/>
  <c r="I82" i="6" s="1"/>
  <c r="H1370" i="6"/>
  <c r="I1370" i="6" s="1"/>
  <c r="AA1370" i="6"/>
  <c r="Z1370" i="6"/>
  <c r="Y1370" i="6" s="1"/>
  <c r="AA1056" i="6"/>
  <c r="H1056" i="6"/>
  <c r="I1056" i="6" s="1"/>
  <c r="H351" i="6"/>
  <c r="I351" i="6" s="1"/>
  <c r="H354" i="6"/>
  <c r="I354" i="6" s="1"/>
  <c r="AA356" i="6"/>
  <c r="H356" i="6"/>
  <c r="I356" i="6" s="1"/>
  <c r="H349" i="6"/>
  <c r="I349" i="6" s="1"/>
  <c r="Z365" i="6"/>
  <c r="H365" i="6"/>
  <c r="I365" i="6" s="1"/>
  <c r="AA365" i="6"/>
  <c r="H818" i="6"/>
  <c r="I818" i="6" s="1"/>
  <c r="Z833" i="6"/>
  <c r="H833" i="6"/>
  <c r="I833" i="6" s="1"/>
  <c r="AA833" i="6"/>
  <c r="H828" i="6"/>
  <c r="I828" i="6" s="1"/>
  <c r="H823" i="6"/>
  <c r="I823" i="6" s="1"/>
  <c r="H89" i="6"/>
  <c r="I89" i="6" s="1"/>
  <c r="H101" i="6"/>
  <c r="I101" i="6" s="1"/>
  <c r="AA113" i="6"/>
  <c r="Z113" i="6"/>
  <c r="H113" i="6"/>
  <c r="I113" i="6" s="1"/>
  <c r="H96" i="6"/>
  <c r="I96" i="6" s="1"/>
  <c r="AA108" i="6"/>
  <c r="Z108" i="6"/>
  <c r="H108" i="6"/>
  <c r="I108" i="6" s="1"/>
  <c r="H268" i="6"/>
  <c r="I268" i="6" s="1"/>
  <c r="H263" i="6"/>
  <c r="I263" i="6" s="1"/>
  <c r="H258" i="6"/>
  <c r="I258" i="6" s="1"/>
  <c r="H257" i="6"/>
  <c r="I257" i="6" s="1"/>
  <c r="Z281" i="6"/>
  <c r="H281" i="6"/>
  <c r="I281" i="6" s="1"/>
  <c r="AA281" i="6"/>
  <c r="Z923" i="6"/>
  <c r="H923" i="6"/>
  <c r="I923" i="6" s="1"/>
  <c r="AA923" i="6"/>
  <c r="H903" i="6"/>
  <c r="I903" i="6" s="1"/>
  <c r="H908" i="6"/>
  <c r="I908" i="6" s="1"/>
  <c r="Z898" i="6"/>
  <c r="Z899" i="6" s="1"/>
  <c r="Z900" i="6" s="1"/>
  <c r="Z901" i="6" s="1"/>
  <c r="Z902" i="6" s="1"/>
  <c r="Z903" i="6" s="1"/>
  <c r="Z904" i="6" s="1"/>
  <c r="Z905" i="6" s="1"/>
  <c r="Z906" i="6" s="1"/>
  <c r="Z907" i="6" s="1"/>
  <c r="Z908" i="6" s="1"/>
  <c r="Z909" i="6" s="1"/>
  <c r="Z910" i="6" s="1"/>
  <c r="Z911" i="6" s="1"/>
  <c r="Z912" i="6" s="1"/>
  <c r="Z913" i="6" s="1"/>
  <c r="Z914" i="6" s="1"/>
  <c r="Z915" i="6" s="1"/>
  <c r="Z916" i="6" s="1"/>
  <c r="H898" i="6"/>
  <c r="I898" i="6" s="1"/>
  <c r="Q547" i="6"/>
  <c r="S22" i="9"/>
  <c r="J332" i="6"/>
  <c r="W1604" i="6"/>
  <c r="X1604" i="6"/>
  <c r="J1604" i="6"/>
  <c r="J1585" i="6"/>
  <c r="J1558" i="6"/>
  <c r="J1579" i="6"/>
  <c r="J1580" i="6"/>
  <c r="J1556" i="6"/>
  <c r="J1550" i="6"/>
  <c r="J1524" i="6"/>
  <c r="J1498" i="6"/>
  <c r="J1436" i="6"/>
  <c r="J1464" i="6"/>
  <c r="J1474" i="6"/>
  <c r="J1391" i="6"/>
  <c r="W1408" i="6"/>
  <c r="X1408" i="6"/>
  <c r="J1408" i="6"/>
  <c r="J1388" i="6"/>
  <c r="J1355" i="6"/>
  <c r="J1297" i="6"/>
  <c r="J1343" i="6"/>
  <c r="J1324" i="6"/>
  <c r="J1329" i="6"/>
  <c r="J1304" i="6"/>
  <c r="J1218" i="6"/>
  <c r="J1248" i="6"/>
  <c r="W1178" i="6"/>
  <c r="X1178" i="6"/>
  <c r="J1178" i="6"/>
  <c r="W1156" i="6"/>
  <c r="J1156" i="6"/>
  <c r="X1156" i="6"/>
  <c r="J1120" i="6"/>
  <c r="W1072" i="6"/>
  <c r="J1072" i="6"/>
  <c r="X1072" i="6"/>
  <c r="J1116" i="6"/>
  <c r="J1126" i="6"/>
  <c r="J1176" i="6"/>
  <c r="J1172" i="6"/>
  <c r="J1081" i="6"/>
  <c r="J995" i="6"/>
  <c r="J983" i="6"/>
  <c r="J1003" i="6"/>
  <c r="J943" i="6"/>
  <c r="J836" i="6"/>
  <c r="J956" i="6"/>
  <c r="J862" i="6"/>
  <c r="J927" i="6"/>
  <c r="J946" i="6"/>
  <c r="J858" i="6"/>
  <c r="J941" i="6"/>
  <c r="J978" i="6"/>
  <c r="J893" i="6"/>
  <c r="J745" i="6"/>
  <c r="J827" i="6"/>
  <c r="J743" i="6"/>
  <c r="J721" i="6"/>
  <c r="W649" i="6"/>
  <c r="X649" i="6"/>
  <c r="J649" i="6"/>
  <c r="J727" i="6"/>
  <c r="W653" i="6"/>
  <c r="X653" i="6"/>
  <c r="J653" i="6"/>
  <c r="W591" i="6"/>
  <c r="X591" i="6"/>
  <c r="J591" i="6"/>
  <c r="J579" i="6"/>
  <c r="W567" i="6"/>
  <c r="X567" i="6"/>
  <c r="J567" i="6"/>
  <c r="J555" i="6"/>
  <c r="J543" i="6"/>
  <c r="J669" i="6"/>
  <c r="W597" i="6"/>
  <c r="X598" i="6" s="1"/>
  <c r="X597" i="6"/>
  <c r="J597" i="6"/>
  <c r="J526" i="6"/>
  <c r="W456" i="6"/>
  <c r="X456" i="6"/>
  <c r="J456" i="6"/>
  <c r="J473" i="6"/>
  <c r="J486" i="6"/>
  <c r="J511" i="6"/>
  <c r="J518" i="6"/>
  <c r="J428" i="6"/>
  <c r="J465" i="6"/>
  <c r="J346" i="6"/>
  <c r="J270" i="6"/>
  <c r="J222" i="6"/>
  <c r="W174" i="6"/>
  <c r="X174" i="6"/>
  <c r="J174" i="6"/>
  <c r="J296" i="6"/>
  <c r="J248" i="6"/>
  <c r="W200" i="6"/>
  <c r="J200" i="6"/>
  <c r="X200" i="6"/>
  <c r="J309" i="6"/>
  <c r="J261" i="6"/>
  <c r="J213" i="6"/>
  <c r="J132" i="6"/>
  <c r="X177" i="6"/>
  <c r="J177" i="6"/>
  <c r="W177" i="6"/>
  <c r="J130" i="6"/>
  <c r="J134" i="6"/>
  <c r="H768" i="6"/>
  <c r="I768" i="6" s="1"/>
  <c r="AA780" i="6"/>
  <c r="Z780" i="6"/>
  <c r="H780" i="6"/>
  <c r="I780" i="6" s="1"/>
  <c r="H765" i="6"/>
  <c r="I765" i="6" s="1"/>
  <c r="AA777" i="6"/>
  <c r="H777" i="6"/>
  <c r="I777" i="6" s="1"/>
  <c r="Z777" i="6"/>
  <c r="H1564" i="6"/>
  <c r="I1564" i="6" s="1"/>
  <c r="AA1564" i="6"/>
  <c r="Z1564" i="6"/>
  <c r="H514" i="6"/>
  <c r="I514" i="6" s="1"/>
  <c r="H1372" i="6"/>
  <c r="I1372" i="6" s="1"/>
  <c r="AA1372" i="6"/>
  <c r="Z1372" i="6"/>
  <c r="Y1372" i="6" s="1"/>
  <c r="H1042" i="6"/>
  <c r="I1042" i="6" s="1"/>
  <c r="H592" i="6"/>
  <c r="I592" i="6" s="1"/>
  <c r="H604" i="6"/>
  <c r="I604" i="6" s="1"/>
  <c r="H600" i="6"/>
  <c r="I600" i="6" s="1"/>
  <c r="H596" i="6"/>
  <c r="I596" i="6" s="1"/>
  <c r="Z614" i="6"/>
  <c r="H614" i="6"/>
  <c r="I614" i="6" s="1"/>
  <c r="AA614" i="6"/>
  <c r="H428" i="6"/>
  <c r="I428" i="6" s="1"/>
  <c r="H440" i="6"/>
  <c r="I440" i="6" s="1"/>
  <c r="AA440" i="6"/>
  <c r="AA439" i="6" s="1"/>
  <c r="AA438" i="6" s="1"/>
  <c r="AA437" i="6" s="1"/>
  <c r="AA436" i="6" s="1"/>
  <c r="AA435" i="6" s="1"/>
  <c r="AA434" i="6" s="1"/>
  <c r="AA433" i="6" s="1"/>
  <c r="AA432" i="6" s="1"/>
  <c r="AA431" i="6" s="1"/>
  <c r="AA430" i="6" s="1"/>
  <c r="AA429" i="6" s="1"/>
  <c r="AA428" i="6" s="1"/>
  <c r="AA427" i="6" s="1"/>
  <c r="AA426" i="6" s="1"/>
  <c r="AA425" i="6" s="1"/>
  <c r="AA424" i="6" s="1"/>
  <c r="AA423" i="6" s="1"/>
  <c r="AA422" i="6" s="1"/>
  <c r="H427" i="6"/>
  <c r="I427" i="6" s="1"/>
  <c r="Z449" i="6"/>
  <c r="H449" i="6"/>
  <c r="I449" i="6" s="1"/>
  <c r="AA449" i="6"/>
  <c r="Z310" i="6"/>
  <c r="Z311" i="6" s="1"/>
  <c r="Z312" i="6" s="1"/>
  <c r="Z313" i="6" s="1"/>
  <c r="Z314" i="6" s="1"/>
  <c r="Z315" i="6" s="1"/>
  <c r="Z316" i="6" s="1"/>
  <c r="Z317" i="6" s="1"/>
  <c r="Z318" i="6" s="1"/>
  <c r="Z319" i="6" s="1"/>
  <c r="H310" i="6"/>
  <c r="I310" i="6" s="1"/>
  <c r="H314" i="6"/>
  <c r="I314" i="6" s="1"/>
  <c r="Z320" i="6"/>
  <c r="Z321" i="6" s="1"/>
  <c r="H320" i="6"/>
  <c r="I320" i="6" s="1"/>
  <c r="AA332" i="6"/>
  <c r="Z332" i="6"/>
  <c r="H332" i="6"/>
  <c r="I332" i="6" s="1"/>
  <c r="H327" i="6"/>
  <c r="I327" i="6" s="1"/>
  <c r="AA1006" i="6"/>
  <c r="Z1006" i="6"/>
  <c r="H1006" i="6"/>
  <c r="I1006" i="6" s="1"/>
  <c r="H987" i="6"/>
  <c r="I987" i="6" s="1"/>
  <c r="H993" i="6"/>
  <c r="I993" i="6" s="1"/>
  <c r="H999" i="6"/>
  <c r="I999" i="6" s="1"/>
  <c r="Z1007" i="6"/>
  <c r="H1007" i="6"/>
  <c r="I1007" i="6" s="1"/>
  <c r="AA1007" i="6"/>
  <c r="V426" i="6"/>
  <c r="Y449" i="6"/>
  <c r="K449" i="6" s="1"/>
  <c r="M449" i="6" s="1"/>
  <c r="P449" i="6" s="1"/>
  <c r="J334" i="6"/>
  <c r="J314" i="6"/>
  <c r="J1620" i="6"/>
  <c r="J1618" i="6"/>
  <c r="J1615" i="6"/>
  <c r="J1611" i="6"/>
  <c r="J1500" i="6"/>
  <c r="J1510" i="6"/>
  <c r="J1466" i="6"/>
  <c r="J1432" i="6"/>
  <c r="W1402" i="6"/>
  <c r="X1402" i="6"/>
  <c r="J1402" i="6"/>
  <c r="J1315" i="6"/>
  <c r="J1326" i="6"/>
  <c r="J1357" i="6"/>
  <c r="J1296" i="6"/>
  <c r="J1334" i="6"/>
  <c r="J1292" i="6"/>
  <c r="J1255" i="6"/>
  <c r="J1198" i="6"/>
  <c r="J1148" i="6"/>
  <c r="J1078" i="6"/>
  <c r="W1152" i="6"/>
  <c r="J1152" i="6"/>
  <c r="X1152" i="6"/>
  <c r="W1094" i="6"/>
  <c r="X1094" i="6"/>
  <c r="J1094" i="6"/>
  <c r="J1165" i="6"/>
  <c r="W1069" i="6"/>
  <c r="J1069" i="6"/>
  <c r="X1069" i="6"/>
  <c r="X1014" i="6"/>
  <c r="W1014" i="6"/>
  <c r="J1014" i="6"/>
  <c r="J1000" i="6"/>
  <c r="J988" i="6"/>
  <c r="J973" i="6"/>
  <c r="J914" i="6"/>
  <c r="J957" i="6"/>
  <c r="J976" i="6"/>
  <c r="J901" i="6"/>
  <c r="J822" i="6"/>
  <c r="J971" i="6"/>
  <c r="J936" i="6"/>
  <c r="J811" i="6"/>
  <c r="J744" i="6"/>
  <c r="W679" i="6"/>
  <c r="X679" i="6"/>
  <c r="J679" i="6"/>
  <c r="J607" i="6"/>
  <c r="J683" i="6"/>
  <c r="J611" i="6"/>
  <c r="J584" i="6"/>
  <c r="J572" i="6"/>
  <c r="J560" i="6"/>
  <c r="J548" i="6"/>
  <c r="J699" i="6"/>
  <c r="J627" i="6"/>
  <c r="J434" i="6"/>
  <c r="W484" i="6"/>
  <c r="X484" i="6"/>
  <c r="J484" i="6"/>
  <c r="J503" i="6"/>
  <c r="J410" i="6"/>
  <c r="J516" i="6"/>
  <c r="J469" i="6"/>
  <c r="J476" i="6"/>
  <c r="J495" i="6"/>
  <c r="J290" i="6"/>
  <c r="J242" i="6"/>
  <c r="J194" i="6"/>
  <c r="J344" i="6"/>
  <c r="J268" i="6"/>
  <c r="J220" i="6"/>
  <c r="J281" i="6"/>
  <c r="X233" i="6"/>
  <c r="J233" i="6"/>
  <c r="W233" i="6"/>
  <c r="J162" i="6"/>
  <c r="J160" i="6"/>
  <c r="J164" i="6"/>
  <c r="H1545" i="6"/>
  <c r="I1545" i="6" s="1"/>
  <c r="Z528" i="6"/>
  <c r="H528" i="6"/>
  <c r="I528" i="6" s="1"/>
  <c r="AA528" i="6"/>
  <c r="H1357" i="6"/>
  <c r="I1357" i="6" s="1"/>
  <c r="H1405" i="6"/>
  <c r="I1405" i="6" s="1"/>
  <c r="H1410" i="6"/>
  <c r="I1410" i="6" s="1"/>
  <c r="AA1424" i="6"/>
  <c r="Z1424" i="6"/>
  <c r="H1424" i="6"/>
  <c r="I1424" i="6" s="1"/>
  <c r="AA1422" i="6"/>
  <c r="H1422" i="6"/>
  <c r="I1422" i="6" s="1"/>
  <c r="Z1422" i="6"/>
  <c r="H1433" i="6"/>
  <c r="I1433" i="6" s="1"/>
  <c r="H1446" i="6"/>
  <c r="I1446" i="6" s="1"/>
  <c r="H1431" i="6"/>
  <c r="I1431" i="6" s="1"/>
  <c r="H1441" i="6"/>
  <c r="I1441" i="6" s="1"/>
  <c r="Z1453" i="6"/>
  <c r="H1453" i="6"/>
  <c r="I1453" i="6" s="1"/>
  <c r="AA1453" i="6"/>
  <c r="Y1348" i="6"/>
  <c r="K1348" i="6" s="1"/>
  <c r="M1348" i="6" s="1"/>
  <c r="P1348" i="6" s="1"/>
  <c r="Y1349" i="6"/>
  <c r="K1349" i="6" s="1"/>
  <c r="M1349" i="6" s="1"/>
  <c r="P1349" i="6" s="1"/>
  <c r="Y439" i="6"/>
  <c r="K439" i="6" s="1"/>
  <c r="M439" i="6" s="1"/>
  <c r="P439" i="6" s="1"/>
  <c r="J322" i="6"/>
  <c r="J1566" i="6"/>
  <c r="J1596" i="6"/>
  <c r="J1567" i="6"/>
  <c r="J1495" i="6"/>
  <c r="J1441" i="6"/>
  <c r="J1405" i="6"/>
  <c r="X1405" i="6"/>
  <c r="W1405" i="6"/>
  <c r="J1398" i="6"/>
  <c r="J1376" i="6"/>
  <c r="J1366" i="6"/>
  <c r="X1374" i="6"/>
  <c r="J1374" i="6"/>
  <c r="W1374" i="6"/>
  <c r="J1137" i="6"/>
  <c r="J1075" i="6"/>
  <c r="X898" i="6"/>
  <c r="W898" i="6"/>
  <c r="J898" i="6"/>
  <c r="J890" i="6"/>
  <c r="J776" i="6"/>
  <c r="J766" i="6"/>
  <c r="J768" i="6"/>
  <c r="J753" i="6"/>
  <c r="J767" i="6"/>
  <c r="J394" i="6"/>
  <c r="X394" i="6"/>
  <c r="W394" i="6"/>
  <c r="J299" i="6"/>
  <c r="J251" i="6"/>
  <c r="W203" i="6"/>
  <c r="X203" i="6"/>
  <c r="J203" i="6"/>
  <c r="J85" i="6"/>
  <c r="J13" i="6"/>
  <c r="J77" i="6"/>
  <c r="J5" i="6"/>
  <c r="J106" i="6"/>
  <c r="X34" i="6"/>
  <c r="W34" i="6"/>
  <c r="J34" i="6"/>
  <c r="J87" i="6"/>
  <c r="J15" i="6"/>
  <c r="J116" i="6"/>
  <c r="J44" i="6"/>
  <c r="H376" i="6"/>
  <c r="I376" i="6" s="1"/>
  <c r="H367" i="6"/>
  <c r="I367" i="6" s="1"/>
  <c r="H368" i="6"/>
  <c r="I368" i="6" s="1"/>
  <c r="H377" i="6"/>
  <c r="I377" i="6" s="1"/>
  <c r="Z389" i="6"/>
  <c r="H389" i="6"/>
  <c r="I389" i="6" s="1"/>
  <c r="AA389" i="6"/>
  <c r="Z948" i="6"/>
  <c r="H948" i="6"/>
  <c r="I948" i="6" s="1"/>
  <c r="AA948" i="6"/>
  <c r="H928" i="6"/>
  <c r="I928" i="6" s="1"/>
  <c r="H933" i="6"/>
  <c r="I933" i="6" s="1"/>
  <c r="Z938" i="6"/>
  <c r="Z939" i="6" s="1"/>
  <c r="Z940" i="6" s="1"/>
  <c r="Z941" i="6" s="1"/>
  <c r="Z942" i="6" s="1"/>
  <c r="Z943" i="6" s="1"/>
  <c r="Z944" i="6" s="1"/>
  <c r="H938" i="6"/>
  <c r="I938" i="6" s="1"/>
  <c r="Z949" i="6"/>
  <c r="H949" i="6"/>
  <c r="I949" i="6" s="1"/>
  <c r="AA949" i="6"/>
  <c r="H1324" i="6"/>
  <c r="I1324" i="6" s="1"/>
  <c r="H1331" i="6"/>
  <c r="I1331" i="6" s="1"/>
  <c r="Z1338" i="6"/>
  <c r="H1338" i="6"/>
  <c r="I1338" i="6" s="1"/>
  <c r="AA1338" i="6"/>
  <c r="Z1345" i="6"/>
  <c r="H1345" i="6"/>
  <c r="I1345" i="6" s="1"/>
  <c r="AA1345" i="6"/>
  <c r="AA1566" i="6"/>
  <c r="Z1566" i="6"/>
  <c r="H1566" i="6"/>
  <c r="I1566" i="6" s="1"/>
  <c r="Z527" i="6"/>
  <c r="H527" i="6"/>
  <c r="I527" i="6" s="1"/>
  <c r="AA527" i="6"/>
  <c r="H1371" i="6"/>
  <c r="I1371" i="6" s="1"/>
  <c r="AA1371" i="6"/>
  <c r="Z1371" i="6"/>
  <c r="Y1371" i="6" s="1"/>
  <c r="Z1038" i="6"/>
  <c r="Z1039" i="6" s="1"/>
  <c r="Z1040" i="6" s="1"/>
  <c r="Z1041" i="6" s="1"/>
  <c r="Z1042" i="6" s="1"/>
  <c r="Z1043" i="6" s="1"/>
  <c r="Z1044" i="6" s="1"/>
  <c r="Z1045" i="6" s="1"/>
  <c r="Z1046" i="6" s="1"/>
  <c r="Z1047" i="6" s="1"/>
  <c r="Z1048" i="6" s="1"/>
  <c r="Z1049" i="6" s="1"/>
  <c r="Z1050" i="6" s="1"/>
  <c r="Z1051" i="6" s="1"/>
  <c r="Z1052" i="6" s="1"/>
  <c r="Z1053" i="6" s="1"/>
  <c r="Z1054" i="6" s="1"/>
  <c r="Z1055" i="6" s="1"/>
  <c r="Z1056" i="6" s="1"/>
  <c r="H1038" i="6"/>
  <c r="I1038" i="6" s="1"/>
  <c r="Z1253" i="6"/>
  <c r="H1253" i="6"/>
  <c r="I1253" i="6" s="1"/>
  <c r="AA1253" i="6"/>
  <c r="Z1255" i="6"/>
  <c r="H1255" i="6"/>
  <c r="I1255" i="6" s="1"/>
  <c r="AA1255" i="6"/>
  <c r="Z1254" i="6"/>
  <c r="H1254" i="6"/>
  <c r="I1254" i="6" s="1"/>
  <c r="AA1254" i="6"/>
  <c r="H1240" i="6"/>
  <c r="I1240" i="6" s="1"/>
  <c r="H1243" i="6"/>
  <c r="I1243" i="6" s="1"/>
  <c r="Z854" i="6"/>
  <c r="Z855" i="6" s="1"/>
  <c r="Z856" i="6" s="1"/>
  <c r="Z857" i="6" s="1"/>
  <c r="Z858" i="6" s="1"/>
  <c r="Z859" i="6" s="1"/>
  <c r="Z860" i="6" s="1"/>
  <c r="H854" i="6"/>
  <c r="I854" i="6" s="1"/>
  <c r="H857" i="6"/>
  <c r="I857" i="6" s="1"/>
  <c r="Z861" i="6"/>
  <c r="H861" i="6"/>
  <c r="I861" i="6" s="1"/>
  <c r="AA861" i="6"/>
  <c r="Z863" i="6"/>
  <c r="H863" i="6"/>
  <c r="I863" i="6" s="1"/>
  <c r="AA863" i="6"/>
  <c r="H1571" i="6"/>
  <c r="I1571" i="6" s="1"/>
  <c r="H1587" i="6"/>
  <c r="I1587" i="6" s="1"/>
  <c r="AA1587" i="6"/>
  <c r="H1586" i="6"/>
  <c r="I1586" i="6" s="1"/>
  <c r="AA1586" i="6"/>
  <c r="AA1585" i="6" s="1"/>
  <c r="AA1584" i="6" s="1"/>
  <c r="AA1583" i="6" s="1"/>
  <c r="AA1582" i="6" s="1"/>
  <c r="AA1581" i="6" s="1"/>
  <c r="AA1580" i="6" s="1"/>
  <c r="AA1579" i="6" s="1"/>
  <c r="AA1578" i="6" s="1"/>
  <c r="AA1577" i="6" s="1"/>
  <c r="AA1576" i="6" s="1"/>
  <c r="AA1575" i="6" s="1"/>
  <c r="AA1574" i="6" s="1"/>
  <c r="AA1573" i="6" s="1"/>
  <c r="AA1572" i="6" s="1"/>
  <c r="AA1571" i="6" s="1"/>
  <c r="AA1570" i="6" s="1"/>
  <c r="H1580" i="6"/>
  <c r="I1580" i="6" s="1"/>
  <c r="AA1597" i="6"/>
  <c r="H1597" i="6"/>
  <c r="I1597" i="6" s="1"/>
  <c r="Z1597" i="6"/>
  <c r="Y435" i="6"/>
  <c r="K435" i="6" s="1"/>
  <c r="M435" i="6" s="1"/>
  <c r="P435" i="6" s="1"/>
  <c r="J326" i="6"/>
  <c r="J1513" i="6"/>
  <c r="J1397" i="6"/>
  <c r="J1471" i="6"/>
  <c r="J1222" i="6"/>
  <c r="J1233" i="6"/>
  <c r="J1183" i="6"/>
  <c r="J1147" i="6"/>
  <c r="J1133" i="6"/>
  <c r="J1011" i="6"/>
  <c r="X1011" i="6"/>
  <c r="W1011" i="6"/>
  <c r="J1027" i="6"/>
  <c r="J1022" i="6"/>
  <c r="X1015" i="6"/>
  <c r="W1015" i="6"/>
  <c r="J1015" i="6"/>
  <c r="J889" i="6"/>
  <c r="J865" i="6"/>
  <c r="J804" i="6"/>
  <c r="J904" i="6"/>
  <c r="J670" i="6"/>
  <c r="J598" i="6"/>
  <c r="J421" i="6"/>
  <c r="J397" i="6"/>
  <c r="X397" i="6"/>
  <c r="W397" i="6"/>
  <c r="J686" i="6"/>
  <c r="J614" i="6"/>
  <c r="J696" i="6"/>
  <c r="J624" i="6"/>
  <c r="J127" i="6"/>
  <c r="J54" i="6"/>
  <c r="H1102" i="6"/>
  <c r="I1102" i="6" s="1"/>
  <c r="AA1118" i="6"/>
  <c r="Z1118" i="6"/>
  <c r="H1118" i="6"/>
  <c r="I1118" i="6" s="1"/>
  <c r="H1100" i="6"/>
  <c r="I1100" i="6" s="1"/>
  <c r="H1103" i="6"/>
  <c r="I1103" i="6" s="1"/>
  <c r="Z1115" i="6"/>
  <c r="H1115" i="6"/>
  <c r="I1115" i="6" s="1"/>
  <c r="AA1115" i="6"/>
  <c r="H208" i="6"/>
  <c r="I208" i="6" s="1"/>
  <c r="H203" i="6"/>
  <c r="I203" i="6" s="1"/>
  <c r="Z198" i="6"/>
  <c r="Z199" i="6" s="1"/>
  <c r="Z200" i="6" s="1"/>
  <c r="Z201" i="6" s="1"/>
  <c r="Z202" i="6" s="1"/>
  <c r="Z203" i="6" s="1"/>
  <c r="Z204" i="6" s="1"/>
  <c r="Z205" i="6" s="1"/>
  <c r="Z206" i="6" s="1"/>
  <c r="Z207" i="6" s="1"/>
  <c r="Z208" i="6" s="1"/>
  <c r="Z209" i="6" s="1"/>
  <c r="Z210" i="6" s="1"/>
  <c r="Z211" i="6" s="1"/>
  <c r="Z212" i="6" s="1"/>
  <c r="Z213" i="6" s="1"/>
  <c r="Z214" i="6" s="1"/>
  <c r="Z215" i="6" s="1"/>
  <c r="Z216" i="6" s="1"/>
  <c r="H198" i="6"/>
  <c r="I198" i="6" s="1"/>
  <c r="AA222" i="6"/>
  <c r="Z222" i="6"/>
  <c r="H222" i="6"/>
  <c r="I222" i="6" s="1"/>
  <c r="Z221" i="6"/>
  <c r="H221" i="6"/>
  <c r="I221" i="6" s="1"/>
  <c r="AA221" i="6"/>
  <c r="H688" i="6"/>
  <c r="I688" i="6" s="1"/>
  <c r="H678" i="6"/>
  <c r="I678" i="6" s="1"/>
  <c r="Z696" i="6"/>
  <c r="H696" i="6"/>
  <c r="I696" i="6" s="1"/>
  <c r="AA696" i="6"/>
  <c r="H686" i="6"/>
  <c r="I686" i="6" s="1"/>
  <c r="N547" i="6"/>
  <c r="H1565" i="6"/>
  <c r="I1565" i="6" s="1"/>
  <c r="AA1565" i="6"/>
  <c r="Z1565" i="6"/>
  <c r="Z532" i="6"/>
  <c r="H532" i="6"/>
  <c r="I532" i="6" s="1"/>
  <c r="AA532" i="6"/>
  <c r="H1354" i="6"/>
  <c r="I1354" i="6" s="1"/>
  <c r="H1048" i="6"/>
  <c r="I1048" i="6" s="1"/>
  <c r="H1293" i="6"/>
  <c r="I1293" i="6" s="1"/>
  <c r="H1295" i="6"/>
  <c r="I1295" i="6" s="1"/>
  <c r="Z1313" i="6"/>
  <c r="H1313" i="6"/>
  <c r="I1313" i="6" s="1"/>
  <c r="AA1313" i="6"/>
  <c r="H1294" i="6"/>
  <c r="I1294" i="6" s="1"/>
  <c r="Z1310" i="6"/>
  <c r="H1310" i="6"/>
  <c r="I1310" i="6" s="1"/>
  <c r="AA1310" i="6"/>
  <c r="H1613" i="6"/>
  <c r="I1613" i="6" s="1"/>
  <c r="H1610" i="6"/>
  <c r="I1610" i="6" s="1"/>
  <c r="Z1621" i="6"/>
  <c r="H1621" i="6"/>
  <c r="I1621" i="6" s="1"/>
  <c r="AA1621" i="6"/>
  <c r="Z1625" i="6"/>
  <c r="H1625" i="6"/>
  <c r="I1625" i="6" s="1"/>
  <c r="AA1625" i="6"/>
  <c r="H565" i="6"/>
  <c r="I565" i="6" s="1"/>
  <c r="H570" i="6"/>
  <c r="I570" i="6" s="1"/>
  <c r="H575" i="6"/>
  <c r="I575" i="6" s="1"/>
  <c r="H580" i="6"/>
  <c r="I580" i="6" s="1"/>
  <c r="AA580" i="6"/>
  <c r="AA579" i="6" s="1"/>
  <c r="AA578" i="6" s="1"/>
  <c r="AA577" i="6" s="1"/>
  <c r="AA576" i="6" s="1"/>
  <c r="AA575" i="6" s="1"/>
  <c r="AA574" i="6" s="1"/>
  <c r="AA573" i="6" s="1"/>
  <c r="AA572" i="6" s="1"/>
  <c r="AA571" i="6" s="1"/>
  <c r="AA570" i="6" s="1"/>
  <c r="AA569" i="6" s="1"/>
  <c r="AA568" i="6" s="1"/>
  <c r="AA567" i="6" s="1"/>
  <c r="AA566" i="6" s="1"/>
  <c r="AA565" i="6" s="1"/>
  <c r="AA564" i="6" s="1"/>
  <c r="AA563" i="6" s="1"/>
  <c r="AA562" i="6" s="1"/>
  <c r="H566" i="6"/>
  <c r="I566" i="6" s="1"/>
  <c r="H180" i="6"/>
  <c r="I180" i="6" s="1"/>
  <c r="H188" i="6"/>
  <c r="I188" i="6" s="1"/>
  <c r="AA188" i="6"/>
  <c r="AA187" i="6" s="1"/>
  <c r="AA186" i="6" s="1"/>
  <c r="AA185" i="6" s="1"/>
  <c r="AA184" i="6" s="1"/>
  <c r="AA183" i="6" s="1"/>
  <c r="AA182" i="6" s="1"/>
  <c r="AA181" i="6" s="1"/>
  <c r="AA180" i="6" s="1"/>
  <c r="AA179" i="6" s="1"/>
  <c r="AA178" i="6" s="1"/>
  <c r="AA177" i="6" s="1"/>
  <c r="AA176" i="6" s="1"/>
  <c r="AA175" i="6" s="1"/>
  <c r="AA174" i="6" s="1"/>
  <c r="AA173" i="6" s="1"/>
  <c r="AA172" i="6" s="1"/>
  <c r="AA171" i="6" s="1"/>
  <c r="AA170" i="6" s="1"/>
  <c r="Z195" i="6"/>
  <c r="H195" i="6"/>
  <c r="I195" i="6" s="1"/>
  <c r="AA195" i="6"/>
  <c r="AA194" i="6"/>
  <c r="Z194" i="6"/>
  <c r="H194" i="6"/>
  <c r="I194" i="6" s="1"/>
  <c r="Z193" i="6"/>
  <c r="H193" i="6"/>
  <c r="I193" i="6" s="1"/>
  <c r="AA193" i="6"/>
  <c r="H631" i="6"/>
  <c r="I631" i="6" s="1"/>
  <c r="H621" i="6"/>
  <c r="I621" i="6" s="1"/>
  <c r="AA639" i="6"/>
  <c r="Z639" i="6"/>
  <c r="H639" i="6"/>
  <c r="I639" i="6" s="1"/>
  <c r="H629" i="6"/>
  <c r="I629" i="6" s="1"/>
  <c r="V442" i="6"/>
  <c r="J1572" i="6"/>
  <c r="J1529" i="6"/>
  <c r="J1501" i="6"/>
  <c r="J1487" i="6"/>
  <c r="J1433" i="6"/>
  <c r="J1383" i="6"/>
  <c r="J1384" i="6"/>
  <c r="J1413" i="6"/>
  <c r="J1232" i="6"/>
  <c r="J1219" i="6"/>
  <c r="J1203" i="6"/>
  <c r="W1155" i="6"/>
  <c r="X1155" i="6"/>
  <c r="J1155" i="6"/>
  <c r="X1017" i="6"/>
  <c r="J1017" i="6"/>
  <c r="W1017" i="6"/>
  <c r="J875" i="6"/>
  <c r="X875" i="6"/>
  <c r="W875" i="6"/>
  <c r="J851" i="6"/>
  <c r="J790" i="6"/>
  <c r="X790" i="6"/>
  <c r="W790" i="6"/>
  <c r="J762" i="6"/>
  <c r="J700" i="6"/>
  <c r="J628" i="6"/>
  <c r="J435" i="6"/>
  <c r="J407" i="6"/>
  <c r="J383" i="6"/>
  <c r="J716" i="6"/>
  <c r="J644" i="6"/>
  <c r="J654" i="6"/>
  <c r="J357" i="6"/>
  <c r="X171" i="6"/>
  <c r="W171" i="6"/>
  <c r="J171" i="6"/>
  <c r="J370" i="6"/>
  <c r="J157" i="6"/>
  <c r="J84" i="6"/>
  <c r="J12" i="6"/>
  <c r="J141" i="6"/>
  <c r="H1012" i="6"/>
  <c r="I1012" i="6" s="1"/>
  <c r="H1017" i="6"/>
  <c r="I1017" i="6" s="1"/>
  <c r="H1019" i="6"/>
  <c r="I1019" i="6" s="1"/>
  <c r="H1020" i="6"/>
  <c r="I1020" i="6" s="1"/>
  <c r="AA1032" i="6"/>
  <c r="Z1032" i="6"/>
  <c r="H1032" i="6"/>
  <c r="I1032" i="6" s="1"/>
  <c r="N540" i="6"/>
  <c r="H1549" i="6"/>
  <c r="I1549" i="6" s="1"/>
  <c r="H510" i="6"/>
  <c r="I510" i="6" s="1"/>
  <c r="H1347" i="6"/>
  <c r="I1347" i="6" s="1"/>
  <c r="H1070" i="6"/>
  <c r="I1070" i="6" s="1"/>
  <c r="H1071" i="6"/>
  <c r="I1071" i="6" s="1"/>
  <c r="Z1078" i="6"/>
  <c r="Z1079" i="6" s="1"/>
  <c r="Z1080" i="6" s="1"/>
  <c r="Z1081" i="6" s="1"/>
  <c r="Z1082" i="6" s="1"/>
  <c r="Z1083" i="6" s="1"/>
  <c r="Z1084" i="6" s="1"/>
  <c r="H1078" i="6"/>
  <c r="I1078" i="6" s="1"/>
  <c r="H1077" i="6"/>
  <c r="I1077" i="6" s="1"/>
  <c r="H284" i="6"/>
  <c r="I284" i="6" s="1"/>
  <c r="H308" i="6"/>
  <c r="I308" i="6" s="1"/>
  <c r="AA308" i="6"/>
  <c r="Z308" i="6"/>
  <c r="Z303" i="6"/>
  <c r="H303" i="6"/>
  <c r="I303" i="6" s="1"/>
  <c r="AA303" i="6"/>
  <c r="H298" i="6"/>
  <c r="I298" i="6" s="1"/>
  <c r="H297" i="6"/>
  <c r="I297" i="6" s="1"/>
  <c r="H1460" i="6"/>
  <c r="I1460" i="6" s="1"/>
  <c r="H1475" i="6"/>
  <c r="I1475" i="6" s="1"/>
  <c r="AA1475" i="6"/>
  <c r="AA1474" i="6" s="1"/>
  <c r="AA1473" i="6" s="1"/>
  <c r="AA1472" i="6" s="1"/>
  <c r="AA1471" i="6" s="1"/>
  <c r="AA1470" i="6" s="1"/>
  <c r="AA1469" i="6" s="1"/>
  <c r="AA1468" i="6" s="1"/>
  <c r="AA1467" i="6" s="1"/>
  <c r="AA1466" i="6" s="1"/>
  <c r="AA1465" i="6" s="1"/>
  <c r="AA1464" i="6" s="1"/>
  <c r="AA1463" i="6" s="1"/>
  <c r="AA1462" i="6" s="1"/>
  <c r="AA1461" i="6" s="1"/>
  <c r="AA1460" i="6" s="1"/>
  <c r="AA1459" i="6" s="1"/>
  <c r="AA1458" i="6" s="1"/>
  <c r="H1471" i="6"/>
  <c r="I1471" i="6" s="1"/>
  <c r="H1464" i="6"/>
  <c r="I1464" i="6" s="1"/>
  <c r="AA1482" i="6"/>
  <c r="H1482" i="6"/>
  <c r="I1482" i="6" s="1"/>
  <c r="Z1482" i="6"/>
  <c r="J318" i="6"/>
  <c r="J1622" i="6"/>
  <c r="J1589" i="6"/>
  <c r="J1583" i="6"/>
  <c r="J1584" i="6"/>
  <c r="J1561" i="6"/>
  <c r="J1538" i="6"/>
  <c r="J1393" i="6"/>
  <c r="J1442" i="6"/>
  <c r="J1470" i="6"/>
  <c r="J1480" i="6"/>
  <c r="W1404" i="6"/>
  <c r="J1404" i="6"/>
  <c r="X1404" i="6"/>
  <c r="J1352" i="6"/>
  <c r="J1299" i="6"/>
  <c r="J1347" i="6"/>
  <c r="J1330" i="6"/>
  <c r="J1335" i="6"/>
  <c r="J1310" i="6"/>
  <c r="J1214" i="6"/>
  <c r="J1251" i="6"/>
  <c r="J1182" i="6"/>
  <c r="J1124" i="6"/>
  <c r="J1142" i="6"/>
  <c r="J1076" i="6"/>
  <c r="J1146" i="6"/>
  <c r="J1188" i="6"/>
  <c r="J1184" i="6"/>
  <c r="J1008" i="6"/>
  <c r="J996" i="6"/>
  <c r="J984" i="6"/>
  <c r="J1006" i="6"/>
  <c r="J949" i="6"/>
  <c r="J840" i="6"/>
  <c r="J962" i="6"/>
  <c r="J933" i="6"/>
  <c r="J952" i="6"/>
  <c r="J864" i="6"/>
  <c r="J947" i="6"/>
  <c r="J856" i="6"/>
  <c r="J912" i="6"/>
  <c r="J839" i="6"/>
  <c r="J752" i="6"/>
  <c r="J747" i="6"/>
  <c r="W731" i="6"/>
  <c r="J731" i="6"/>
  <c r="X731" i="6"/>
  <c r="J655" i="6"/>
  <c r="J659" i="6"/>
  <c r="W592" i="6"/>
  <c r="X592" i="6"/>
  <c r="J592" i="6"/>
  <c r="J580" i="6"/>
  <c r="W568" i="6"/>
  <c r="X568" i="6"/>
  <c r="J568" i="6"/>
  <c r="J556" i="6"/>
  <c r="J544" i="6"/>
  <c r="W675" i="6"/>
  <c r="X675" i="6"/>
  <c r="J675" i="6"/>
  <c r="J603" i="6"/>
  <c r="J530" i="6"/>
  <c r="J460" i="6"/>
  <c r="W479" i="6"/>
  <c r="X479" i="6"/>
  <c r="J479" i="6"/>
  <c r="J386" i="6"/>
  <c r="J492" i="6"/>
  <c r="J517" i="6"/>
  <c r="J524" i="6"/>
  <c r="J440" i="6"/>
  <c r="J471" i="6"/>
  <c r="J350" i="6"/>
  <c r="J274" i="6"/>
  <c r="W226" i="6"/>
  <c r="J226" i="6"/>
  <c r="X226" i="6"/>
  <c r="J178" i="6"/>
  <c r="J300" i="6"/>
  <c r="J252" i="6"/>
  <c r="W204" i="6"/>
  <c r="J204" i="6"/>
  <c r="X204" i="6"/>
  <c r="J341" i="6"/>
  <c r="J265" i="6"/>
  <c r="J217" i="6"/>
  <c r="J138" i="6"/>
  <c r="J181" i="6"/>
  <c r="J136" i="6"/>
  <c r="J140" i="6"/>
  <c r="W172" i="6"/>
  <c r="X172" i="6"/>
  <c r="J172" i="6"/>
  <c r="Z470" i="6"/>
  <c r="H470" i="6"/>
  <c r="I470" i="6" s="1"/>
  <c r="AA470" i="6"/>
  <c r="Z475" i="6"/>
  <c r="H475" i="6"/>
  <c r="I475" i="6" s="1"/>
  <c r="AA475" i="6"/>
  <c r="H459" i="6"/>
  <c r="I459" i="6" s="1"/>
  <c r="H453" i="6"/>
  <c r="I453" i="6" s="1"/>
  <c r="H1180" i="6"/>
  <c r="I1180" i="6" s="1"/>
  <c r="H1187" i="6"/>
  <c r="I1187" i="6" s="1"/>
  <c r="H1204" i="6"/>
  <c r="I1204" i="6" s="1"/>
  <c r="AA1204" i="6"/>
  <c r="Z1204" i="6"/>
  <c r="Z1201" i="6"/>
  <c r="H1201" i="6"/>
  <c r="I1201" i="6" s="1"/>
  <c r="AA1201" i="6"/>
  <c r="H1194" i="6"/>
  <c r="I1194" i="6" s="1"/>
  <c r="H65" i="6"/>
  <c r="I65" i="6" s="1"/>
  <c r="AA77" i="6"/>
  <c r="Z77" i="6"/>
  <c r="H77" i="6"/>
  <c r="I77" i="6" s="1"/>
  <c r="H60" i="6"/>
  <c r="I60" i="6" s="1"/>
  <c r="Z72" i="6"/>
  <c r="Z73" i="6" s="1"/>
  <c r="Z74" i="6" s="1"/>
  <c r="Z75" i="6" s="1"/>
  <c r="Z76" i="6" s="1"/>
  <c r="H72" i="6"/>
  <c r="I72" i="6" s="1"/>
  <c r="AA84" i="6"/>
  <c r="Z84" i="6"/>
  <c r="H84" i="6"/>
  <c r="I84" i="6" s="1"/>
  <c r="Y1368" i="6" l="1"/>
  <c r="Y1315" i="6"/>
  <c r="Y1310" i="6"/>
  <c r="Z1132" i="6"/>
  <c r="Z1133" i="6" s="1"/>
  <c r="Z1134" i="6" s="1"/>
  <c r="Z1135" i="6" s="1"/>
  <c r="Z1136" i="6" s="1"/>
  <c r="Z1137" i="6" s="1"/>
  <c r="Z1138" i="6" s="1"/>
  <c r="Z1139" i="6" s="1"/>
  <c r="Z1140" i="6" s="1"/>
  <c r="Y1131" i="6"/>
  <c r="K1131" i="6" s="1"/>
  <c r="M1131" i="6" s="1"/>
  <c r="Z38" i="6"/>
  <c r="Y37" i="6"/>
  <c r="Y1363" i="6"/>
  <c r="Y1317" i="6"/>
  <c r="Y1309" i="6"/>
  <c r="Y1366" i="6"/>
  <c r="Y1364" i="6"/>
  <c r="Y1586" i="6"/>
  <c r="Y1308" i="6"/>
  <c r="Y1316" i="6"/>
  <c r="Y1362" i="6"/>
  <c r="Y1311" i="6"/>
  <c r="Y1314" i="6"/>
  <c r="Y1306" i="6"/>
  <c r="V1306" i="6" s="1"/>
  <c r="Y1312" i="6"/>
  <c r="Y1307" i="6"/>
  <c r="Y1313" i="6"/>
  <c r="V1364" i="6"/>
  <c r="K1364" i="6"/>
  <c r="M1364" i="6" s="1"/>
  <c r="K1586" i="6"/>
  <c r="M1586" i="6" s="1"/>
  <c r="V1586" i="6"/>
  <c r="V1308" i="6"/>
  <c r="K1308" i="6"/>
  <c r="M1308" i="6" s="1"/>
  <c r="V1316" i="6"/>
  <c r="K1316" i="6"/>
  <c r="M1316" i="6" s="1"/>
  <c r="K1366" i="6"/>
  <c r="M1366" i="6" s="1"/>
  <c r="V1366" i="6"/>
  <c r="V1363" i="6"/>
  <c r="K1363" i="6"/>
  <c r="M1363" i="6" s="1"/>
  <c r="V1307" i="6"/>
  <c r="K1307" i="6"/>
  <c r="M1307" i="6" s="1"/>
  <c r="K1365" i="6"/>
  <c r="M1365" i="6" s="1"/>
  <c r="V1365" i="6"/>
  <c r="K1370" i="6"/>
  <c r="M1370" i="6" s="1"/>
  <c r="V1370" i="6"/>
  <c r="K1369" i="6"/>
  <c r="M1369" i="6" s="1"/>
  <c r="V1369" i="6"/>
  <c r="K1362" i="6"/>
  <c r="M1362" i="6" s="1"/>
  <c r="V1362" i="6"/>
  <c r="K1367" i="6"/>
  <c r="M1367" i="6" s="1"/>
  <c r="V1367" i="6"/>
  <c r="K1372" i="6"/>
  <c r="M1372" i="6" s="1"/>
  <c r="V1372" i="6"/>
  <c r="K1371" i="6"/>
  <c r="M1371" i="6" s="1"/>
  <c r="V1371" i="6"/>
  <c r="K1368" i="6"/>
  <c r="M1368" i="6" s="1"/>
  <c r="V1368" i="6"/>
  <c r="K1373" i="6"/>
  <c r="M1373" i="6" s="1"/>
  <c r="V1373" i="6"/>
  <c r="P7" i="6"/>
  <c r="N7" i="6"/>
  <c r="K1317" i="6"/>
  <c r="M1317" i="6" s="1"/>
  <c r="P1317" i="6" s="1"/>
  <c r="U1317" i="6" s="1"/>
  <c r="V1317" i="6"/>
  <c r="K1310" i="6"/>
  <c r="M1310" i="6" s="1"/>
  <c r="V1310" i="6"/>
  <c r="K1309" i="6"/>
  <c r="M1309" i="6" s="1"/>
  <c r="V1309" i="6"/>
  <c r="K1315" i="6"/>
  <c r="M1315" i="6" s="1"/>
  <c r="V1315" i="6"/>
  <c r="K1314" i="6"/>
  <c r="M1314" i="6" s="1"/>
  <c r="V1314" i="6"/>
  <c r="K1311" i="6"/>
  <c r="M1311" i="6" s="1"/>
  <c r="V1311" i="6"/>
  <c r="K1312" i="6"/>
  <c r="M1312" i="6" s="1"/>
  <c r="V1312" i="6"/>
  <c r="K1313" i="6"/>
  <c r="M1313" i="6" s="1"/>
  <c r="V1313" i="6"/>
  <c r="K1306" i="6"/>
  <c r="M1306" i="6" s="1"/>
  <c r="Y12" i="6"/>
  <c r="K12" i="6" s="1"/>
  <c r="M12" i="6" s="1"/>
  <c r="N8" i="6"/>
  <c r="Z13" i="6"/>
  <c r="AA35" i="6"/>
  <c r="Y36" i="6"/>
  <c r="N2" i="6"/>
  <c r="P3" i="6"/>
  <c r="N6" i="6"/>
  <c r="Y11" i="6"/>
  <c r="K11" i="6" s="1"/>
  <c r="M11" i="6" s="1"/>
  <c r="P11" i="6" s="1"/>
  <c r="Q11" i="6" s="1"/>
  <c r="S11" i="6" s="1"/>
  <c r="AA786" i="6"/>
  <c r="Y786" i="6" s="1"/>
  <c r="V786" i="6" s="1"/>
  <c r="Y787" i="6"/>
  <c r="K787" i="6" s="1"/>
  <c r="M787" i="6" s="1"/>
  <c r="P787" i="6" s="1"/>
  <c r="Q787" i="6" s="1"/>
  <c r="Y702" i="6"/>
  <c r="K702" i="6" s="1"/>
  <c r="M702" i="6" s="1"/>
  <c r="P702" i="6" s="1"/>
  <c r="Q702" i="6" s="1"/>
  <c r="N1300" i="6"/>
  <c r="V1131" i="6"/>
  <c r="V12" i="6"/>
  <c r="V17" i="6"/>
  <c r="N1298" i="6"/>
  <c r="Q8" i="6"/>
  <c r="T8" i="6" s="1"/>
  <c r="U1300" i="6"/>
  <c r="Q1352" i="6"/>
  <c r="N1549" i="6"/>
  <c r="P17" i="9"/>
  <c r="N1352" i="6"/>
  <c r="U1352" i="6"/>
  <c r="U8" i="6"/>
  <c r="M55" i="9"/>
  <c r="X234" i="6"/>
  <c r="X850" i="6"/>
  <c r="X150" i="6"/>
  <c r="X654" i="6"/>
  <c r="X486" i="6"/>
  <c r="X458" i="6"/>
  <c r="W486" i="6"/>
  <c r="X1606" i="6"/>
  <c r="W178" i="6"/>
  <c r="W850" i="6"/>
  <c r="X178" i="6"/>
  <c r="W1158" i="6"/>
  <c r="W290" i="6"/>
  <c r="W402" i="6"/>
  <c r="W654" i="6"/>
  <c r="W206" i="6"/>
  <c r="X710" i="6"/>
  <c r="W738" i="6"/>
  <c r="W458" i="6"/>
  <c r="W1410" i="6"/>
  <c r="X402" i="6"/>
  <c r="X1158" i="6"/>
  <c r="X1018" i="6"/>
  <c r="Y1018" i="6" s="1"/>
  <c r="W878" i="6"/>
  <c r="X1410" i="6"/>
  <c r="X290" i="6"/>
  <c r="W710" i="6"/>
  <c r="X878" i="6"/>
  <c r="W1074" i="6"/>
  <c r="W150" i="6"/>
  <c r="W38" i="6"/>
  <c r="W1606" i="6"/>
  <c r="X570" i="6"/>
  <c r="Y570" i="6" s="1"/>
  <c r="W570" i="6"/>
  <c r="X682" i="6"/>
  <c r="W682" i="6"/>
  <c r="W1018" i="6"/>
  <c r="W234" i="6"/>
  <c r="X794" i="6"/>
  <c r="W794" i="6"/>
  <c r="X1074" i="6"/>
  <c r="X738" i="6"/>
  <c r="X38" i="6"/>
  <c r="X403" i="6"/>
  <c r="X206" i="6"/>
  <c r="N1317" i="6"/>
  <c r="Y790" i="6"/>
  <c r="K790" i="6" s="1"/>
  <c r="M790" i="6" s="1"/>
  <c r="N790" i="6" s="1"/>
  <c r="Y788" i="6"/>
  <c r="V788" i="6" s="1"/>
  <c r="Y789" i="6"/>
  <c r="K789" i="6" s="1"/>
  <c r="M789" i="6" s="1"/>
  <c r="N789" i="6" s="1"/>
  <c r="P545" i="6"/>
  <c r="Q545" i="6" s="1"/>
  <c r="Y877" i="6"/>
  <c r="V877" i="6" s="1"/>
  <c r="Z675" i="6"/>
  <c r="Z676" i="6" s="1"/>
  <c r="Z677" i="6" s="1"/>
  <c r="Z678" i="6" s="1"/>
  <c r="Z679" i="6" s="1"/>
  <c r="Z680" i="6" s="1"/>
  <c r="Z681" i="6" s="1"/>
  <c r="Z682" i="6" s="1"/>
  <c r="Z683" i="6" s="1"/>
  <c r="Z684" i="6" s="1"/>
  <c r="Z685" i="6" s="1"/>
  <c r="Z686" i="6" s="1"/>
  <c r="Z687" i="6" s="1"/>
  <c r="Z688" i="6" s="1"/>
  <c r="Z689" i="6" s="1"/>
  <c r="Z690" i="6" s="1"/>
  <c r="Z691" i="6" s="1"/>
  <c r="Z692" i="6" s="1"/>
  <c r="N442" i="6"/>
  <c r="Y652" i="6"/>
  <c r="K652" i="6" s="1"/>
  <c r="M652" i="6" s="1"/>
  <c r="P652" i="6" s="1"/>
  <c r="Q652" i="6" s="1"/>
  <c r="Z653" i="6"/>
  <c r="AA142" i="6"/>
  <c r="Y142" i="6" s="1"/>
  <c r="K142" i="6" s="1"/>
  <c r="M142" i="6" s="1"/>
  <c r="P142" i="6" s="1"/>
  <c r="Q142" i="6" s="1"/>
  <c r="Y143" i="6"/>
  <c r="K143" i="6" s="1"/>
  <c r="M143" i="6" s="1"/>
  <c r="P143" i="6" s="1"/>
  <c r="P22" i="9"/>
  <c r="Q544" i="6"/>
  <c r="T544" i="6" s="1"/>
  <c r="U424" i="6"/>
  <c r="H31" i="9"/>
  <c r="N544" i="6"/>
  <c r="N1583" i="6"/>
  <c r="N424" i="6"/>
  <c r="AA484" i="6"/>
  <c r="AA483" i="6" s="1"/>
  <c r="AA482" i="6" s="1"/>
  <c r="AA481" i="6" s="1"/>
  <c r="AA480" i="6" s="1"/>
  <c r="Y590" i="6"/>
  <c r="K590" i="6" s="1"/>
  <c r="M590" i="6" s="1"/>
  <c r="P590" i="6" s="1"/>
  <c r="Q590" i="6" s="1"/>
  <c r="W598" i="6"/>
  <c r="X599" i="6" s="1"/>
  <c r="Y599" i="6" s="1"/>
  <c r="K599" i="6" s="1"/>
  <c r="M599" i="6" s="1"/>
  <c r="P599" i="6" s="1"/>
  <c r="Q599" i="6" s="1"/>
  <c r="Q1572" i="6"/>
  <c r="T1572" i="6" s="1"/>
  <c r="P1125" i="6"/>
  <c r="Q1125" i="6" s="1"/>
  <c r="X66" i="6"/>
  <c r="Q1549" i="6"/>
  <c r="R1549" i="6" s="1"/>
  <c r="W66" i="6"/>
  <c r="U1585" i="6"/>
  <c r="N1585" i="6"/>
  <c r="U19" i="9"/>
  <c r="AA232" i="6"/>
  <c r="AA231" i="6" s="1"/>
  <c r="AA230" i="6" s="1"/>
  <c r="AA229" i="6" s="1"/>
  <c r="AA228" i="6" s="1"/>
  <c r="AA227" i="6" s="1"/>
  <c r="AA226" i="6" s="1"/>
  <c r="Y226" i="6" s="1"/>
  <c r="K226" i="6" s="1"/>
  <c r="M226" i="6" s="1"/>
  <c r="P226" i="6" s="1"/>
  <c r="AA1156" i="6"/>
  <c r="AA1155" i="6" s="1"/>
  <c r="AA1154" i="6" s="1"/>
  <c r="AA1153" i="6" s="1"/>
  <c r="AA1152" i="6" s="1"/>
  <c r="AA1151" i="6" s="1"/>
  <c r="Y1151" i="6" s="1"/>
  <c r="K1151" i="6" s="1"/>
  <c r="M1151" i="6" s="1"/>
  <c r="P1151" i="6" s="1"/>
  <c r="Y873" i="6"/>
  <c r="V873" i="6" s="1"/>
  <c r="Z792" i="6"/>
  <c r="Y791" i="6"/>
  <c r="V791" i="6" s="1"/>
  <c r="Y734" i="6"/>
  <c r="K734" i="6" s="1"/>
  <c r="M734" i="6" s="1"/>
  <c r="N734" i="6" s="1"/>
  <c r="Z735" i="6"/>
  <c r="Z736" i="6" s="1"/>
  <c r="Y1262" i="6"/>
  <c r="K1262" i="6" s="1"/>
  <c r="M1262" i="6" s="1"/>
  <c r="P1262" i="6" s="1"/>
  <c r="Z31" i="9"/>
  <c r="Y651" i="6"/>
  <c r="K651" i="6" s="1"/>
  <c r="M651" i="6" s="1"/>
  <c r="P651" i="6" s="1"/>
  <c r="Y875" i="6"/>
  <c r="K875" i="6" s="1"/>
  <c r="M875" i="6" s="1"/>
  <c r="P875" i="6" s="1"/>
  <c r="Y733" i="6"/>
  <c r="K733" i="6" s="1"/>
  <c r="M733" i="6" s="1"/>
  <c r="P733" i="6" s="1"/>
  <c r="Q733" i="6" s="1"/>
  <c r="Y650" i="6"/>
  <c r="K650" i="6" s="1"/>
  <c r="M650" i="6" s="1"/>
  <c r="P650" i="6" s="1"/>
  <c r="N5" i="6"/>
  <c r="Y876" i="6"/>
  <c r="V876" i="6" s="1"/>
  <c r="Z483" i="6"/>
  <c r="Z484" i="6" s="1"/>
  <c r="Y649" i="6"/>
  <c r="K649" i="6" s="1"/>
  <c r="M649" i="6" s="1"/>
  <c r="N649" i="6" s="1"/>
  <c r="Y1374" i="6"/>
  <c r="K1374" i="6" s="1"/>
  <c r="M1374" i="6" s="1"/>
  <c r="P1374" i="6" s="1"/>
  <c r="Q1374" i="6" s="1"/>
  <c r="S1374" i="6" s="1"/>
  <c r="Y1551" i="6"/>
  <c r="K1551" i="6" s="1"/>
  <c r="M1551" i="6" s="1"/>
  <c r="P1551" i="6" s="1"/>
  <c r="Q1551" i="6" s="1"/>
  <c r="AA647" i="6"/>
  <c r="Y648" i="6"/>
  <c r="K648" i="6" s="1"/>
  <c r="M648" i="6" s="1"/>
  <c r="P648" i="6" s="1"/>
  <c r="AA731" i="6"/>
  <c r="Y732" i="6"/>
  <c r="K732" i="6" s="1"/>
  <c r="M732" i="6" s="1"/>
  <c r="P732" i="6" s="1"/>
  <c r="Q732" i="6" s="1"/>
  <c r="Q442" i="6"/>
  <c r="T442" i="6" s="1"/>
  <c r="AA872" i="6"/>
  <c r="AA871" i="6" s="1"/>
  <c r="N1124" i="6"/>
  <c r="Y1206" i="6"/>
  <c r="K1206" i="6" s="1"/>
  <c r="M1206" i="6" s="1"/>
  <c r="P1206" i="6" s="1"/>
  <c r="S19" i="9"/>
  <c r="Y397" i="6"/>
  <c r="K397" i="6" s="1"/>
  <c r="M397" i="6" s="1"/>
  <c r="P397" i="6" s="1"/>
  <c r="Z398" i="6"/>
  <c r="N429" i="6"/>
  <c r="H19" i="9"/>
  <c r="U1346" i="6"/>
  <c r="Q429" i="6"/>
  <c r="T429" i="6" s="1"/>
  <c r="Q1542" i="6"/>
  <c r="S1542" i="6" s="1"/>
  <c r="N445" i="6"/>
  <c r="G45" i="9"/>
  <c r="N1347" i="6"/>
  <c r="F55" i="9"/>
  <c r="Q1347" i="6"/>
  <c r="T1347" i="6" s="1"/>
  <c r="N551" i="6"/>
  <c r="N1542" i="6"/>
  <c r="N559" i="6"/>
  <c r="N535" i="6"/>
  <c r="N1302" i="6"/>
  <c r="N1581" i="6"/>
  <c r="O17" i="9"/>
  <c r="N1572" i="6"/>
  <c r="AE22" i="9"/>
  <c r="R17" i="9"/>
  <c r="Q1302" i="6"/>
  <c r="T1302" i="6" s="1"/>
  <c r="U559" i="6"/>
  <c r="U1298" i="6"/>
  <c r="W1320" i="6"/>
  <c r="W255" i="6"/>
  <c r="X1320" i="6"/>
  <c r="W1321" i="6" s="1"/>
  <c r="X1263" i="6"/>
  <c r="Y1263" i="6" s="1"/>
  <c r="K1263" i="6" s="1"/>
  <c r="M1263" i="6" s="1"/>
  <c r="N539" i="6"/>
  <c r="W1263" i="6"/>
  <c r="J1263" i="6" s="1"/>
  <c r="M31" i="9"/>
  <c r="X1487" i="6"/>
  <c r="W983" i="6"/>
  <c r="U1583" i="6"/>
  <c r="Z1154" i="6"/>
  <c r="Z230" i="6"/>
  <c r="N436" i="6"/>
  <c r="Z145" i="6"/>
  <c r="Y144" i="6"/>
  <c r="V144" i="6" s="1"/>
  <c r="W1487" i="6"/>
  <c r="Q1581" i="6"/>
  <c r="S1581" i="6" s="1"/>
  <c r="Y395" i="6"/>
  <c r="K395" i="6" s="1"/>
  <c r="M395" i="6" s="1"/>
  <c r="P395" i="6" s="1"/>
  <c r="Y396" i="6"/>
  <c r="K396" i="6" s="1"/>
  <c r="M396" i="6" s="1"/>
  <c r="P396" i="6" s="1"/>
  <c r="Y1514" i="6"/>
  <c r="K1514" i="6" s="1"/>
  <c r="M1514" i="6" s="1"/>
  <c r="Y954" i="6"/>
  <c r="K954" i="6" s="1"/>
  <c r="M954" i="6" s="1"/>
  <c r="P954" i="6" s="1"/>
  <c r="Q447" i="6"/>
  <c r="T447" i="6" s="1"/>
  <c r="U1581" i="6"/>
  <c r="N447" i="6"/>
  <c r="U447" i="6"/>
  <c r="Q556" i="6"/>
  <c r="R556" i="6" s="1"/>
  <c r="AB22" i="9"/>
  <c r="U556" i="6"/>
  <c r="N556" i="6"/>
  <c r="N1356" i="6"/>
  <c r="U1350" i="6"/>
  <c r="N1582" i="6"/>
  <c r="U1582" i="6"/>
  <c r="U1580" i="6"/>
  <c r="N1350" i="6"/>
  <c r="J45" i="9"/>
  <c r="Q1291" i="6"/>
  <c r="T1291" i="6" s="1"/>
  <c r="R19" i="9"/>
  <c r="P19" i="9"/>
  <c r="N1580" i="6"/>
  <c r="T17" i="9"/>
  <c r="N552" i="6"/>
  <c r="N1579" i="6"/>
  <c r="Y703" i="6"/>
  <c r="K703" i="6" s="1"/>
  <c r="M703" i="6" s="1"/>
  <c r="P703" i="6" s="1"/>
  <c r="Q703" i="6" s="1"/>
  <c r="Y874" i="6"/>
  <c r="K874" i="6" s="1"/>
  <c r="M874" i="6" s="1"/>
  <c r="P874" i="6" s="1"/>
  <c r="Y878" i="6"/>
  <c r="K878" i="6" s="1"/>
  <c r="M878" i="6" s="1"/>
  <c r="P878" i="6" s="1"/>
  <c r="Q1299" i="6"/>
  <c r="R1299" i="6" s="1"/>
  <c r="N17" i="9"/>
  <c r="N1299" i="6"/>
  <c r="Y704" i="6"/>
  <c r="K704" i="6" s="1"/>
  <c r="M704" i="6" s="1"/>
  <c r="N704" i="6" s="1"/>
  <c r="Z705" i="6"/>
  <c r="V22" i="9"/>
  <c r="N1574" i="6"/>
  <c r="J19" i="9"/>
  <c r="Q550" i="6"/>
  <c r="R550" i="6" s="1"/>
  <c r="N1571" i="6"/>
  <c r="Q1574" i="6"/>
  <c r="R1574" i="6" s="1"/>
  <c r="X87" i="6"/>
  <c r="W87" i="6"/>
  <c r="Y1486" i="6"/>
  <c r="K1486" i="6" s="1"/>
  <c r="M1486" i="6" s="1"/>
  <c r="P1486" i="6" s="1"/>
  <c r="U1290" i="6"/>
  <c r="U17" i="9"/>
  <c r="F17" i="9"/>
  <c r="Y1487" i="6"/>
  <c r="K1487" i="6" s="1"/>
  <c r="M1487" i="6" s="1"/>
  <c r="N1357" i="6"/>
  <c r="Q1305" i="6"/>
  <c r="S1305" i="6" s="1"/>
  <c r="N1303" i="6"/>
  <c r="N1290" i="6"/>
  <c r="Q1303" i="6"/>
  <c r="T1303" i="6" s="1"/>
  <c r="W1235" i="6"/>
  <c r="W1431" i="6"/>
  <c r="N433" i="6"/>
  <c r="Q31" i="9"/>
  <c r="U445" i="6"/>
  <c r="U433" i="6"/>
  <c r="Q1355" i="6"/>
  <c r="R1355" i="6" s="1"/>
  <c r="AC31" i="9"/>
  <c r="U1357" i="6"/>
  <c r="Q1584" i="6"/>
  <c r="T1584" i="6" s="1"/>
  <c r="U1295" i="6"/>
  <c r="N1355" i="6"/>
  <c r="Q1571" i="6"/>
  <c r="S1571" i="6" s="1"/>
  <c r="L19" i="9"/>
  <c r="Q1353" i="6"/>
  <c r="S1353" i="6" s="1"/>
  <c r="N1570" i="6"/>
  <c r="K45" i="9"/>
  <c r="U1584" i="6"/>
  <c r="F19" i="9"/>
  <c r="N1295" i="6"/>
  <c r="N428" i="6"/>
  <c r="N1576" i="6"/>
  <c r="Q1351" i="6"/>
  <c r="R1351" i="6" s="1"/>
  <c r="K17" i="9"/>
  <c r="Q1576" i="6"/>
  <c r="S1576" i="6" s="1"/>
  <c r="U428" i="6"/>
  <c r="U423" i="6"/>
  <c r="U1292" i="6"/>
  <c r="N1292" i="6"/>
  <c r="N423" i="6"/>
  <c r="L31" i="9"/>
  <c r="G31" i="9"/>
  <c r="H17" i="9"/>
  <c r="N1584" i="6"/>
  <c r="N1351" i="6"/>
  <c r="U1570" i="6"/>
  <c r="O45" i="9"/>
  <c r="X815" i="6"/>
  <c r="Y815" i="6" s="1"/>
  <c r="K815" i="6" s="1"/>
  <c r="M815" i="6" s="1"/>
  <c r="W927" i="6"/>
  <c r="Y567" i="6"/>
  <c r="K567" i="6" s="1"/>
  <c r="M567" i="6" s="1"/>
  <c r="P567" i="6" s="1"/>
  <c r="X1459" i="6"/>
  <c r="W1571" i="6"/>
  <c r="W535" i="6"/>
  <c r="X983" i="6"/>
  <c r="Y983" i="6" s="1"/>
  <c r="K983" i="6" s="1"/>
  <c r="M983" i="6" s="1"/>
  <c r="X1431" i="6"/>
  <c r="Y1431" i="6" s="1"/>
  <c r="K1431" i="6" s="1"/>
  <c r="M1431" i="6" s="1"/>
  <c r="X255" i="6"/>
  <c r="W955" i="6"/>
  <c r="Y174" i="6"/>
  <c r="K174" i="6" s="1"/>
  <c r="M174" i="6" s="1"/>
  <c r="P174" i="6" s="1"/>
  <c r="Q174" i="6" s="1"/>
  <c r="Q427" i="6"/>
  <c r="R427" i="6" s="1"/>
  <c r="N1294" i="6"/>
  <c r="N427" i="6"/>
  <c r="Q1547" i="6"/>
  <c r="T1547" i="6" s="1"/>
  <c r="U1294" i="6"/>
  <c r="Q1578" i="6"/>
  <c r="S1578" i="6" s="1"/>
  <c r="Q1304" i="6"/>
  <c r="R1304" i="6" s="1"/>
  <c r="K31" i="9"/>
  <c r="N1546" i="6"/>
  <c r="N438" i="6"/>
  <c r="V31" i="9"/>
  <c r="Q1294" i="6"/>
  <c r="T1294" i="6" s="1"/>
  <c r="Q1546" i="6"/>
  <c r="R1546" i="6" s="1"/>
  <c r="N1304" i="6"/>
  <c r="N1353" i="6"/>
  <c r="F45" i="9"/>
  <c r="Q438" i="6"/>
  <c r="R438" i="6" s="1"/>
  <c r="U1547" i="6"/>
  <c r="R45" i="9"/>
  <c r="U1578" i="6"/>
  <c r="U1353" i="6"/>
  <c r="N1578" i="6"/>
  <c r="G17" i="9"/>
  <c r="Q1358" i="6"/>
  <c r="T1358" i="6" s="1"/>
  <c r="W22" i="9"/>
  <c r="U1293" i="6"/>
  <c r="U1546" i="6"/>
  <c r="N1291" i="6"/>
  <c r="N1358" i="6"/>
  <c r="N1346" i="6"/>
  <c r="I17" i="9"/>
  <c r="N1547" i="6"/>
  <c r="N1293" i="6"/>
  <c r="N1545" i="6"/>
  <c r="N1544" i="6"/>
  <c r="N434" i="6"/>
  <c r="Q1544" i="6"/>
  <c r="T1544" i="6" s="1"/>
  <c r="U1303" i="6"/>
  <c r="U1571" i="6"/>
  <c r="Q45" i="9"/>
  <c r="X955" i="6"/>
  <c r="Y955" i="6" s="1"/>
  <c r="K955" i="6" s="1"/>
  <c r="M955" i="6" s="1"/>
  <c r="X535" i="6"/>
  <c r="U1544" i="6"/>
  <c r="N1305" i="6"/>
  <c r="L55" i="9"/>
  <c r="W1459" i="6"/>
  <c r="X1039" i="6"/>
  <c r="Y1039" i="6" s="1"/>
  <c r="Y926" i="6"/>
  <c r="K926" i="6" s="1"/>
  <c r="M926" i="6" s="1"/>
  <c r="X339" i="6"/>
  <c r="X1291" i="6"/>
  <c r="W367" i="6"/>
  <c r="W507" i="6"/>
  <c r="X423" i="6"/>
  <c r="X927" i="6"/>
  <c r="Y1013" i="6"/>
  <c r="V1013" i="6" s="1"/>
  <c r="X759" i="6"/>
  <c r="Y563" i="6"/>
  <c r="K563" i="6" s="1"/>
  <c r="M563" i="6" s="1"/>
  <c r="Y1605" i="6"/>
  <c r="Y593" i="6"/>
  <c r="V593" i="6" s="1"/>
  <c r="X1207" i="6"/>
  <c r="Y1207" i="6" s="1"/>
  <c r="K1207" i="6" s="1"/>
  <c r="M1207" i="6" s="1"/>
  <c r="Y203" i="6"/>
  <c r="K203" i="6" s="1"/>
  <c r="M203" i="6" s="1"/>
  <c r="Y1408" i="6"/>
  <c r="V1408" i="6" s="1"/>
  <c r="X1235" i="6"/>
  <c r="X1571" i="6"/>
  <c r="W1179" i="6"/>
  <c r="Y1234" i="6"/>
  <c r="K1234" i="6" s="1"/>
  <c r="M1234" i="6" s="1"/>
  <c r="P1234" i="6" s="1"/>
  <c r="Q1234" i="6" s="1"/>
  <c r="Y310" i="6"/>
  <c r="K310" i="6" s="1"/>
  <c r="M310" i="6" s="1"/>
  <c r="Y592" i="6"/>
  <c r="K592" i="6" s="1"/>
  <c r="M592" i="6" s="1"/>
  <c r="N1548" i="6"/>
  <c r="Y288" i="6"/>
  <c r="K288" i="6" s="1"/>
  <c r="M288" i="6" s="1"/>
  <c r="Q1548" i="6"/>
  <c r="T1548" i="6" s="1"/>
  <c r="U441" i="6"/>
  <c r="Y566" i="6"/>
  <c r="V566" i="6" s="1"/>
  <c r="Y565" i="6"/>
  <c r="K565" i="6" s="1"/>
  <c r="M565" i="6" s="1"/>
  <c r="Y1598" i="6"/>
  <c r="K1598" i="6" s="1"/>
  <c r="M1598" i="6" s="1"/>
  <c r="Y1606" i="6"/>
  <c r="K1606" i="6" s="1"/>
  <c r="M1606" i="6" s="1"/>
  <c r="Y31" i="9"/>
  <c r="U434" i="6"/>
  <c r="N440" i="6"/>
  <c r="N446" i="6"/>
  <c r="H25" i="9"/>
  <c r="R31" i="9"/>
  <c r="N1354" i="6"/>
  <c r="N441" i="6"/>
  <c r="Q1124" i="6"/>
  <c r="S1124" i="6" s="1"/>
  <c r="Y1318" i="6"/>
  <c r="K1318" i="6" s="1"/>
  <c r="M1318" i="6" s="1"/>
  <c r="Y286" i="6"/>
  <c r="V286" i="6" s="1"/>
  <c r="Y562" i="6"/>
  <c r="V562" i="6" s="1"/>
  <c r="Y568" i="6"/>
  <c r="K568" i="6" s="1"/>
  <c r="M568" i="6" s="1"/>
  <c r="Y1601" i="6"/>
  <c r="K1601" i="6" s="1"/>
  <c r="M1601" i="6" s="1"/>
  <c r="Y1070" i="6"/>
  <c r="K1070" i="6" s="1"/>
  <c r="M1070" i="6" s="1"/>
  <c r="Y1012" i="6"/>
  <c r="K1012" i="6" s="1"/>
  <c r="M1012" i="6" s="1"/>
  <c r="Y1010" i="6"/>
  <c r="K1010" i="6" s="1"/>
  <c r="M1010" i="6" s="1"/>
  <c r="W815" i="6"/>
  <c r="W311" i="6"/>
  <c r="Y1073" i="6"/>
  <c r="K1073" i="6" s="1"/>
  <c r="M1073" i="6" s="1"/>
  <c r="Y1067" i="6"/>
  <c r="K1067" i="6" s="1"/>
  <c r="M1067" i="6" s="1"/>
  <c r="Y205" i="6"/>
  <c r="K205" i="6" s="1"/>
  <c r="M205" i="6" s="1"/>
  <c r="Y847" i="6"/>
  <c r="K847" i="6" s="1"/>
  <c r="M847" i="6" s="1"/>
  <c r="N1577" i="6"/>
  <c r="Y198" i="6"/>
  <c r="V198" i="6" s="1"/>
  <c r="Y1320" i="6"/>
  <c r="K1320" i="6" s="1"/>
  <c r="M1320" i="6" s="1"/>
  <c r="W1123" i="6"/>
  <c r="Y338" i="6"/>
  <c r="K338" i="6" s="1"/>
  <c r="M338" i="6" s="1"/>
  <c r="Y1402" i="6"/>
  <c r="K1402" i="6" s="1"/>
  <c r="M1402" i="6" s="1"/>
  <c r="Y456" i="6"/>
  <c r="K456" i="6" s="1"/>
  <c r="M456" i="6" s="1"/>
  <c r="W423" i="6"/>
  <c r="X619" i="6"/>
  <c r="Y619" i="6" s="1"/>
  <c r="W1543" i="6"/>
  <c r="Y758" i="6"/>
  <c r="K758" i="6" s="1"/>
  <c r="M758" i="6" s="1"/>
  <c r="P758" i="6" s="1"/>
  <c r="Q758" i="6" s="1"/>
  <c r="Y86" i="6"/>
  <c r="K86" i="6" s="1"/>
  <c r="M86" i="6" s="1"/>
  <c r="Y284" i="6"/>
  <c r="V284" i="6" s="1"/>
  <c r="W115" i="6"/>
  <c r="Y114" i="6"/>
  <c r="K114" i="6" s="1"/>
  <c r="M114" i="6" s="1"/>
  <c r="N114" i="6" s="1"/>
  <c r="Y290" i="6"/>
  <c r="K290" i="6" s="1"/>
  <c r="M290" i="6" s="1"/>
  <c r="Y64" i="6"/>
  <c r="K64" i="6" s="1"/>
  <c r="M64" i="6" s="1"/>
  <c r="Y450" i="6"/>
  <c r="V450" i="6" s="1"/>
  <c r="Y842" i="6"/>
  <c r="K842" i="6" s="1"/>
  <c r="M842" i="6" s="1"/>
  <c r="P842" i="6" s="1"/>
  <c r="Q842" i="6" s="1"/>
  <c r="Y1319" i="6"/>
  <c r="K1319" i="6" s="1"/>
  <c r="M1319" i="6" s="1"/>
  <c r="Y1602" i="6"/>
  <c r="V1602" i="6" s="1"/>
  <c r="Y843" i="6"/>
  <c r="K843" i="6" s="1"/>
  <c r="M843" i="6" s="1"/>
  <c r="Y1071" i="6"/>
  <c r="V1071" i="6" s="1"/>
  <c r="Y58" i="6"/>
  <c r="V58" i="6" s="1"/>
  <c r="W1347" i="6"/>
  <c r="Y61" i="6"/>
  <c r="K61" i="6" s="1"/>
  <c r="M61" i="6" s="1"/>
  <c r="W3" i="6"/>
  <c r="X1123" i="6"/>
  <c r="Y1072" i="6"/>
  <c r="K1072" i="6" s="1"/>
  <c r="M1072" i="6" s="1"/>
  <c r="Y178" i="6"/>
  <c r="Y1604" i="6"/>
  <c r="K1604" i="6" s="1"/>
  <c r="M1604" i="6" s="1"/>
  <c r="Y453" i="6"/>
  <c r="K453" i="6" s="1"/>
  <c r="M453" i="6" s="1"/>
  <c r="X1095" i="6"/>
  <c r="Y1095" i="6" s="1"/>
  <c r="Y596" i="6"/>
  <c r="K596" i="6" s="1"/>
  <c r="M596" i="6" s="1"/>
  <c r="Y199" i="6"/>
  <c r="V199" i="6" s="1"/>
  <c r="Y87" i="6"/>
  <c r="V87" i="6" s="1"/>
  <c r="Y452" i="6"/>
  <c r="V452" i="6" s="1"/>
  <c r="X115" i="6"/>
  <c r="Y115" i="6" s="1"/>
  <c r="Y1016" i="6"/>
  <c r="V1016" i="6" s="1"/>
  <c r="X3" i="6"/>
  <c r="Y170" i="6"/>
  <c r="V170" i="6" s="1"/>
  <c r="W1039" i="6"/>
  <c r="Y849" i="6"/>
  <c r="K849" i="6" s="1"/>
  <c r="M849" i="6" s="1"/>
  <c r="Y598" i="6"/>
  <c r="K598" i="6" s="1"/>
  <c r="M598" i="6" s="1"/>
  <c r="Y850" i="6"/>
  <c r="Y451" i="6"/>
  <c r="K451" i="6" s="1"/>
  <c r="M451" i="6" s="1"/>
  <c r="Y177" i="6"/>
  <c r="K177" i="6" s="1"/>
  <c r="M177" i="6" s="1"/>
  <c r="Y173" i="6"/>
  <c r="K173" i="6" s="1"/>
  <c r="M173" i="6" s="1"/>
  <c r="W899" i="6"/>
  <c r="X1375" i="6"/>
  <c r="Y1375" i="6" s="1"/>
  <c r="K1375" i="6" s="1"/>
  <c r="M1375" i="6" s="1"/>
  <c r="Y1405" i="6"/>
  <c r="K1405" i="6" s="1"/>
  <c r="M1405" i="6" s="1"/>
  <c r="Y63" i="6"/>
  <c r="K63" i="6" s="1"/>
  <c r="M63" i="6" s="1"/>
  <c r="Y1068" i="6"/>
  <c r="V1068" i="6" s="1"/>
  <c r="Y176" i="6"/>
  <c r="K176" i="6" s="1"/>
  <c r="M176" i="6" s="1"/>
  <c r="X1347" i="6"/>
  <c r="Y366" i="6"/>
  <c r="K366" i="6" s="1"/>
  <c r="M366" i="6" s="1"/>
  <c r="Y458" i="6"/>
  <c r="K458" i="6" s="1"/>
  <c r="M458" i="6" s="1"/>
  <c r="W1515" i="6"/>
  <c r="Y845" i="6"/>
  <c r="K845" i="6" s="1"/>
  <c r="M845" i="6" s="1"/>
  <c r="Y595" i="6"/>
  <c r="V595" i="6" s="1"/>
  <c r="Y848" i="6"/>
  <c r="K848" i="6" s="1"/>
  <c r="M848" i="6" s="1"/>
  <c r="Y1321" i="6"/>
  <c r="Y283" i="6"/>
  <c r="K283" i="6" s="1"/>
  <c r="M283" i="6" s="1"/>
  <c r="Y1403" i="6"/>
  <c r="K1403" i="6" s="1"/>
  <c r="M1403" i="6" s="1"/>
  <c r="W759" i="6"/>
  <c r="Y1178" i="6"/>
  <c r="V1178" i="6" s="1"/>
  <c r="Y982" i="6"/>
  <c r="V982" i="6" s="1"/>
  <c r="Y814" i="6"/>
  <c r="K814" i="6" s="1"/>
  <c r="M814" i="6" s="1"/>
  <c r="Y60" i="6"/>
  <c r="K60" i="6" s="1"/>
  <c r="M60" i="6" s="1"/>
  <c r="Y65" i="6"/>
  <c r="V65" i="6" s="1"/>
  <c r="Y1038" i="6"/>
  <c r="K1038" i="6" s="1"/>
  <c r="M1038" i="6" s="1"/>
  <c r="Y1458" i="6"/>
  <c r="V1458" i="6" s="1"/>
  <c r="Y1015" i="6"/>
  <c r="K1015" i="6" s="1"/>
  <c r="M1015" i="6" s="1"/>
  <c r="Y1094" i="6"/>
  <c r="K1094" i="6" s="1"/>
  <c r="M1094" i="6" s="1"/>
  <c r="Y594" i="6"/>
  <c r="V594" i="6" s="1"/>
  <c r="Y66" i="6"/>
  <c r="K66" i="6" s="1"/>
  <c r="M66" i="6" s="1"/>
  <c r="Y454" i="6"/>
  <c r="K454" i="6" s="1"/>
  <c r="M454" i="6" s="1"/>
  <c r="Y285" i="6"/>
  <c r="V285" i="6" s="1"/>
  <c r="Y1014" i="6"/>
  <c r="V1014" i="6" s="1"/>
  <c r="Y1430" i="6"/>
  <c r="K1430" i="6" s="1"/>
  <c r="M1430" i="6" s="1"/>
  <c r="Y202" i="6"/>
  <c r="K202" i="6" s="1"/>
  <c r="M202" i="6" s="1"/>
  <c r="P202" i="6" s="1"/>
  <c r="Q202" i="6" s="1"/>
  <c r="Y591" i="6"/>
  <c r="V591" i="6" s="1"/>
  <c r="W619" i="6"/>
  <c r="Y844" i="6"/>
  <c r="K844" i="6" s="1"/>
  <c r="M844" i="6" s="1"/>
  <c r="N432" i="6"/>
  <c r="N448" i="6"/>
  <c r="N437" i="6"/>
  <c r="N422" i="6"/>
  <c r="N425" i="6"/>
  <c r="V61" i="6"/>
  <c r="Q1349" i="6"/>
  <c r="I45" i="9"/>
  <c r="U1349" i="6"/>
  <c r="Q449" i="6"/>
  <c r="AG31" i="9"/>
  <c r="U449" i="6"/>
  <c r="X899" i="6"/>
  <c r="Y899" i="6" s="1"/>
  <c r="T547" i="6"/>
  <c r="S547" i="6"/>
  <c r="R547" i="6"/>
  <c r="Y898" i="6"/>
  <c r="Y564" i="6"/>
  <c r="W1375" i="6"/>
  <c r="Y1407" i="6"/>
  <c r="Y597" i="6"/>
  <c r="Y254" i="6"/>
  <c r="Y1011" i="6"/>
  <c r="Q430" i="6"/>
  <c r="N31" i="9"/>
  <c r="U430" i="6"/>
  <c r="Q443" i="6"/>
  <c r="AA31" i="9"/>
  <c r="U443" i="6"/>
  <c r="X367" i="6"/>
  <c r="Y255" i="6"/>
  <c r="Y59" i="6"/>
  <c r="W1207" i="6"/>
  <c r="P555" i="6"/>
  <c r="N555" i="6"/>
  <c r="W1291" i="6"/>
  <c r="W339" i="6"/>
  <c r="P561" i="6"/>
  <c r="N561" i="6"/>
  <c r="P394" i="6"/>
  <c r="N394" i="6"/>
  <c r="S551" i="6"/>
  <c r="Q1356" i="6"/>
  <c r="P45" i="9"/>
  <c r="U1356" i="6"/>
  <c r="Y171" i="6"/>
  <c r="T1290" i="6"/>
  <c r="S1290" i="6"/>
  <c r="R1290" i="6"/>
  <c r="N443" i="6"/>
  <c r="W1095" i="6"/>
  <c r="Y62" i="6"/>
  <c r="N1297" i="6"/>
  <c r="X1543" i="6"/>
  <c r="Y1404" i="6"/>
  <c r="N1543" i="6"/>
  <c r="X1515" i="6"/>
  <c r="Y1515" i="6" s="1"/>
  <c r="E27" i="8"/>
  <c r="P27" i="8"/>
  <c r="G27" i="8"/>
  <c r="Q422" i="6"/>
  <c r="F31" i="9"/>
  <c r="U422" i="6"/>
  <c r="T1350" i="6"/>
  <c r="S1350" i="6"/>
  <c r="R1350" i="6"/>
  <c r="Q1579" i="6"/>
  <c r="O19" i="9"/>
  <c r="U1579" i="6"/>
  <c r="N1550" i="6"/>
  <c r="Q5" i="6"/>
  <c r="I35" i="9"/>
  <c r="U5" i="6"/>
  <c r="Q1127" i="6"/>
  <c r="K25" i="9"/>
  <c r="U1127" i="6"/>
  <c r="Q537" i="6"/>
  <c r="I22" i="9"/>
  <c r="U537" i="6"/>
  <c r="T1300" i="6"/>
  <c r="S1300" i="6"/>
  <c r="R1300" i="6"/>
  <c r="T1295" i="6"/>
  <c r="R1295" i="6"/>
  <c r="S1295" i="6"/>
  <c r="S424" i="6"/>
  <c r="T424" i="6"/>
  <c r="R424" i="6"/>
  <c r="T1585" i="6"/>
  <c r="S1585" i="6"/>
  <c r="R1585" i="6"/>
  <c r="T1292" i="6"/>
  <c r="S1292" i="6"/>
  <c r="R1292" i="6"/>
  <c r="Q1297" i="6"/>
  <c r="M17" i="9"/>
  <c r="U1297" i="6"/>
  <c r="Q1360" i="6"/>
  <c r="T45" i="9"/>
  <c r="U1360" i="6"/>
  <c r="P536" i="6"/>
  <c r="N536" i="6"/>
  <c r="X507" i="6"/>
  <c r="Q1354" i="6"/>
  <c r="N45" i="9"/>
  <c r="U1354" i="6"/>
  <c r="Q444" i="6"/>
  <c r="AB31" i="9"/>
  <c r="U444" i="6"/>
  <c r="Q1359" i="6"/>
  <c r="S45" i="9"/>
  <c r="U1359" i="6"/>
  <c r="Q1575" i="6"/>
  <c r="K19" i="9"/>
  <c r="U1575" i="6"/>
  <c r="Q440" i="6"/>
  <c r="X31" i="9"/>
  <c r="U440" i="6"/>
  <c r="Q1550" i="6"/>
  <c r="N55" i="9"/>
  <c r="U1550" i="6"/>
  <c r="Q436" i="6"/>
  <c r="T31" i="9"/>
  <c r="U436" i="6"/>
  <c r="Q542" i="6"/>
  <c r="N22" i="9"/>
  <c r="U542" i="6"/>
  <c r="Q534" i="6"/>
  <c r="F22" i="9"/>
  <c r="U534" i="6"/>
  <c r="T441" i="6"/>
  <c r="R441" i="6"/>
  <c r="S441" i="6"/>
  <c r="T1293" i="6"/>
  <c r="R1293" i="6"/>
  <c r="S1293" i="6"/>
  <c r="T1582" i="6"/>
  <c r="S1582" i="6"/>
  <c r="R1582" i="6"/>
  <c r="Q9" i="6"/>
  <c r="M35" i="9"/>
  <c r="U9" i="6"/>
  <c r="Q439" i="6"/>
  <c r="W31" i="9"/>
  <c r="U439" i="6"/>
  <c r="Y1074" i="6"/>
  <c r="Y618" i="6"/>
  <c r="Y172" i="6"/>
  <c r="Y569" i="6"/>
  <c r="Y204" i="6"/>
  <c r="N435" i="6"/>
  <c r="Y289" i="6"/>
  <c r="Y1066" i="6"/>
  <c r="Y200" i="6"/>
  <c r="Q425" i="6"/>
  <c r="I31" i="9"/>
  <c r="U425" i="6"/>
  <c r="N426" i="6"/>
  <c r="Y339" i="6"/>
  <c r="Y1235" i="6"/>
  <c r="Q446" i="6"/>
  <c r="AD31" i="9"/>
  <c r="U446" i="6"/>
  <c r="N1348" i="6"/>
  <c r="Q1545" i="6"/>
  <c r="I55" i="9"/>
  <c r="U1545" i="6"/>
  <c r="N430" i="6"/>
  <c r="N431" i="6"/>
  <c r="Q1123" i="6"/>
  <c r="G25" i="9"/>
  <c r="U1123" i="6"/>
  <c r="T433" i="6"/>
  <c r="R433" i="6"/>
  <c r="S433" i="6"/>
  <c r="V394" i="6"/>
  <c r="T1301" i="6"/>
  <c r="R1301" i="6"/>
  <c r="S1301" i="6"/>
  <c r="T1298" i="6"/>
  <c r="S1298" i="6"/>
  <c r="R1298" i="6"/>
  <c r="Q535" i="6"/>
  <c r="G22" i="9"/>
  <c r="U535" i="6"/>
  <c r="T434" i="6"/>
  <c r="S434" i="6"/>
  <c r="R434" i="6"/>
  <c r="T1580" i="6"/>
  <c r="S1580" i="6"/>
  <c r="R1580" i="6"/>
  <c r="R423" i="6"/>
  <c r="T423" i="6"/>
  <c r="S423" i="6"/>
  <c r="Q1348" i="6"/>
  <c r="H45" i="9"/>
  <c r="U1348" i="6"/>
  <c r="Y1017" i="6"/>
  <c r="P548" i="6"/>
  <c r="N548" i="6"/>
  <c r="V563" i="6"/>
  <c r="X1179" i="6"/>
  <c r="S552" i="6"/>
  <c r="Q426" i="6"/>
  <c r="J31" i="9"/>
  <c r="U426" i="6"/>
  <c r="N444" i="6"/>
  <c r="Q1573" i="6"/>
  <c r="I19" i="9"/>
  <c r="U1573" i="6"/>
  <c r="V674" i="6"/>
  <c r="K674" i="6"/>
  <c r="M674" i="6" s="1"/>
  <c r="Q432" i="6"/>
  <c r="P31" i="9"/>
  <c r="U432" i="6"/>
  <c r="P541" i="6"/>
  <c r="N541" i="6"/>
  <c r="T1346" i="6"/>
  <c r="S1346" i="6"/>
  <c r="R1346" i="6"/>
  <c r="Q448" i="6"/>
  <c r="AF31" i="9"/>
  <c r="U448" i="6"/>
  <c r="Y457" i="6"/>
  <c r="Y1600" i="6"/>
  <c r="Y201" i="6"/>
  <c r="P10" i="6"/>
  <c r="N10" i="6"/>
  <c r="Q1577" i="6"/>
  <c r="M19" i="9"/>
  <c r="U1577" i="6"/>
  <c r="T559" i="6"/>
  <c r="S559" i="6"/>
  <c r="R559" i="6"/>
  <c r="T1570" i="6"/>
  <c r="S1570" i="6"/>
  <c r="R1570" i="6"/>
  <c r="Q558" i="6"/>
  <c r="AD22" i="9"/>
  <c r="U558" i="6"/>
  <c r="Q6" i="6"/>
  <c r="J35" i="9"/>
  <c r="U6" i="6"/>
  <c r="Q560" i="6"/>
  <c r="AF22" i="9"/>
  <c r="U560" i="6"/>
  <c r="Q435" i="6"/>
  <c r="S31" i="9"/>
  <c r="U435" i="6"/>
  <c r="Y1410" i="6"/>
  <c r="N449" i="6"/>
  <c r="Y1603" i="6"/>
  <c r="Y927" i="6"/>
  <c r="N1360" i="6"/>
  <c r="Y1069" i="6"/>
  <c r="P538" i="6"/>
  <c r="N538" i="6"/>
  <c r="Q1296" i="6"/>
  <c r="L17" i="9"/>
  <c r="U1296" i="6"/>
  <c r="N1575" i="6"/>
  <c r="Y1409" i="6"/>
  <c r="Y282" i="6"/>
  <c r="Y287" i="6"/>
  <c r="X311" i="6"/>
  <c r="Y1599" i="6"/>
  <c r="N1573" i="6"/>
  <c r="Q1361" i="6"/>
  <c r="U45" i="9"/>
  <c r="U1361" i="6"/>
  <c r="Y1406" i="6"/>
  <c r="N439" i="6"/>
  <c r="Y1459" i="6"/>
  <c r="N1296" i="6"/>
  <c r="Y846" i="6"/>
  <c r="N1349" i="6"/>
  <c r="Q539" i="6"/>
  <c r="K22" i="9"/>
  <c r="U539" i="6"/>
  <c r="Q1122" i="6"/>
  <c r="F25" i="9"/>
  <c r="U1122" i="6"/>
  <c r="T445" i="6"/>
  <c r="R445" i="6"/>
  <c r="S445" i="6"/>
  <c r="R1583" i="6"/>
  <c r="T1583" i="6"/>
  <c r="S1583" i="6"/>
  <c r="R428" i="6"/>
  <c r="T428" i="6"/>
  <c r="S428" i="6"/>
  <c r="Q1126" i="6"/>
  <c r="J25" i="9"/>
  <c r="U1126" i="6"/>
  <c r="Q1128" i="6"/>
  <c r="L25" i="9"/>
  <c r="U1128" i="6"/>
  <c r="T1357" i="6"/>
  <c r="S1357" i="6"/>
  <c r="R1357" i="6"/>
  <c r="Q546" i="6"/>
  <c r="R22" i="9"/>
  <c r="U546" i="6"/>
  <c r="Q1543" i="6"/>
  <c r="G55" i="9"/>
  <c r="U1543" i="6"/>
  <c r="Q431" i="6"/>
  <c r="O31" i="9"/>
  <c r="U431" i="6"/>
  <c r="P17" i="6"/>
  <c r="N17" i="6"/>
  <c r="P553" i="6"/>
  <c r="N553" i="6"/>
  <c r="Y506" i="6"/>
  <c r="T540" i="6"/>
  <c r="S540" i="6"/>
  <c r="R540" i="6"/>
  <c r="P543" i="6"/>
  <c r="N543" i="6"/>
  <c r="Y455" i="6"/>
  <c r="Q437" i="6"/>
  <c r="U31" i="9"/>
  <c r="U437" i="6"/>
  <c r="P549" i="6"/>
  <c r="N549" i="6"/>
  <c r="Y175" i="6"/>
  <c r="P4" i="6"/>
  <c r="N4" i="6"/>
  <c r="P554" i="6"/>
  <c r="N554" i="6"/>
  <c r="N1359" i="6"/>
  <c r="N1361" i="6"/>
  <c r="Q557" i="6"/>
  <c r="AC22" i="9"/>
  <c r="U557" i="6"/>
  <c r="Q1130" i="6"/>
  <c r="N25" i="9"/>
  <c r="U1130" i="6"/>
  <c r="Q2" i="6"/>
  <c r="F35" i="9"/>
  <c r="U2" i="6"/>
  <c r="Q1129" i="6"/>
  <c r="M25" i="9"/>
  <c r="U1129" i="6"/>
  <c r="X22" i="9" l="1"/>
  <c r="T552" i="6"/>
  <c r="R552" i="6"/>
  <c r="U552" i="6" s="1"/>
  <c r="T551" i="6"/>
  <c r="R551" i="6"/>
  <c r="U551" i="6" s="1"/>
  <c r="Y13" i="6"/>
  <c r="Z14" i="6"/>
  <c r="Y480" i="6"/>
  <c r="K480" i="6" s="1"/>
  <c r="M480" i="6" s="1"/>
  <c r="P480" i="6" s="1"/>
  <c r="AA479" i="6"/>
  <c r="P1131" i="6"/>
  <c r="Q1131" i="6" s="1"/>
  <c r="N1131" i="6"/>
  <c r="K37" i="6"/>
  <c r="M37" i="6" s="1"/>
  <c r="V37" i="6"/>
  <c r="Z39" i="6"/>
  <c r="Z40" i="6" s="1"/>
  <c r="Z41" i="6" s="1"/>
  <c r="Z42" i="6" s="1"/>
  <c r="Z43" i="6" s="1"/>
  <c r="Z44" i="6" s="1"/>
  <c r="Z45" i="6" s="1"/>
  <c r="Z46" i="6" s="1"/>
  <c r="Z47" i="6" s="1"/>
  <c r="Z48" i="6" s="1"/>
  <c r="Y38" i="6"/>
  <c r="P1364" i="6"/>
  <c r="N1364" i="6"/>
  <c r="P1308" i="6"/>
  <c r="N1308" i="6"/>
  <c r="P1366" i="6"/>
  <c r="N1366" i="6"/>
  <c r="P1363" i="6"/>
  <c r="N1363" i="6"/>
  <c r="W45" i="9" s="1"/>
  <c r="P1307" i="6"/>
  <c r="N1307" i="6"/>
  <c r="P1365" i="6"/>
  <c r="N1365" i="6"/>
  <c r="U1365" i="6"/>
  <c r="P1586" i="6"/>
  <c r="Q1586" i="6" s="1"/>
  <c r="S1586" i="6" s="1"/>
  <c r="N1586" i="6"/>
  <c r="V19" i="9" s="1"/>
  <c r="P1316" i="6"/>
  <c r="U1316" i="6" s="1"/>
  <c r="N1316" i="6"/>
  <c r="P1370" i="6"/>
  <c r="N1370" i="6"/>
  <c r="P1369" i="6"/>
  <c r="N1369" i="6"/>
  <c r="P1362" i="6"/>
  <c r="N1362" i="6"/>
  <c r="P1367" i="6"/>
  <c r="Q1367" i="6" s="1"/>
  <c r="N1367" i="6"/>
  <c r="P1372" i="6"/>
  <c r="N1372" i="6"/>
  <c r="P1368" i="6"/>
  <c r="N1368" i="6"/>
  <c r="P1373" i="6"/>
  <c r="N1373" i="6"/>
  <c r="Q1317" i="6"/>
  <c r="AG17" i="9"/>
  <c r="P1310" i="6"/>
  <c r="N1310" i="6"/>
  <c r="P1315" i="6"/>
  <c r="N1315" i="6"/>
  <c r="P1314" i="6"/>
  <c r="N1314" i="6"/>
  <c r="P1311" i="6"/>
  <c r="N1311" i="6"/>
  <c r="P1312" i="6"/>
  <c r="N1312" i="6"/>
  <c r="P1306" i="6"/>
  <c r="Q1306" i="6" s="1"/>
  <c r="N1306" i="6"/>
  <c r="V17" i="9" s="1"/>
  <c r="P1371" i="6"/>
  <c r="N1371" i="6"/>
  <c r="P1313" i="6"/>
  <c r="AC17" i="9" s="1"/>
  <c r="N1313" i="6"/>
  <c r="P1309" i="6"/>
  <c r="N1309" i="6"/>
  <c r="K35" i="9"/>
  <c r="Q7" i="6"/>
  <c r="U7" i="6"/>
  <c r="U1313" i="6"/>
  <c r="Q1313" i="6"/>
  <c r="T1586" i="6"/>
  <c r="R1586" i="6"/>
  <c r="U1586" i="6" s="1"/>
  <c r="P12" i="6"/>
  <c r="N12" i="6"/>
  <c r="K36" i="6"/>
  <c r="M36" i="6" s="1"/>
  <c r="V36" i="6"/>
  <c r="Q3" i="6"/>
  <c r="G35" i="9"/>
  <c r="U3" i="6"/>
  <c r="S1352" i="6"/>
  <c r="T1352" i="6"/>
  <c r="P36" i="6"/>
  <c r="N36" i="6"/>
  <c r="K786" i="6"/>
  <c r="M786" i="6" s="1"/>
  <c r="W508" i="6"/>
  <c r="AA34" i="6"/>
  <c r="Y35" i="6"/>
  <c r="N11" i="6"/>
  <c r="O35" i="9" s="1"/>
  <c r="V11" i="6"/>
  <c r="V787" i="6"/>
  <c r="N787" i="6"/>
  <c r="G58" i="9" s="1"/>
  <c r="AA1150" i="6"/>
  <c r="Y1150" i="6" s="1"/>
  <c r="R1352" i="6"/>
  <c r="V702" i="6"/>
  <c r="N702" i="6"/>
  <c r="F44" i="9" s="1"/>
  <c r="R8" i="6"/>
  <c r="V590" i="6"/>
  <c r="S8" i="6"/>
  <c r="P789" i="6"/>
  <c r="Q789" i="6" s="1"/>
  <c r="Y678" i="6"/>
  <c r="V678" i="6" s="1"/>
  <c r="Y679" i="6"/>
  <c r="K679" i="6" s="1"/>
  <c r="M679" i="6" s="1"/>
  <c r="Y680" i="6"/>
  <c r="K680" i="6" s="1"/>
  <c r="M680" i="6" s="1"/>
  <c r="P680" i="6" s="1"/>
  <c r="Y677" i="6"/>
  <c r="V677" i="6" s="1"/>
  <c r="Y675" i="6"/>
  <c r="K675" i="6" s="1"/>
  <c r="M675" i="6" s="1"/>
  <c r="Y681" i="6"/>
  <c r="K681" i="6" s="1"/>
  <c r="M681" i="6" s="1"/>
  <c r="P681" i="6" s="1"/>
  <c r="Y676" i="6"/>
  <c r="K676" i="6" s="1"/>
  <c r="M676" i="6" s="1"/>
  <c r="P676" i="6" s="1"/>
  <c r="P790" i="6"/>
  <c r="J58" i="9" s="1"/>
  <c r="T1581" i="6"/>
  <c r="V652" i="6"/>
  <c r="N652" i="6"/>
  <c r="L12" i="9" s="1"/>
  <c r="W207" i="6"/>
  <c r="K877" i="6"/>
  <c r="M877" i="6" s="1"/>
  <c r="P877" i="6" s="1"/>
  <c r="Q877" i="6" s="1"/>
  <c r="U877" i="6" s="1"/>
  <c r="X459" i="6"/>
  <c r="Y459" i="6" s="1"/>
  <c r="K459" i="6" s="1"/>
  <c r="M459" i="6" s="1"/>
  <c r="X879" i="6"/>
  <c r="Y879" i="6" s="1"/>
  <c r="K879" i="6" s="1"/>
  <c r="M879" i="6" s="1"/>
  <c r="N879" i="6" s="1"/>
  <c r="X851" i="6"/>
  <c r="Y851" i="6" s="1"/>
  <c r="K851" i="6" s="1"/>
  <c r="M851" i="6" s="1"/>
  <c r="P851" i="6" s="1"/>
  <c r="R544" i="6"/>
  <c r="K788" i="6"/>
  <c r="M788" i="6" s="1"/>
  <c r="N788" i="6" s="1"/>
  <c r="W1159" i="6"/>
  <c r="Y206" i="6"/>
  <c r="K206" i="6" s="1"/>
  <c r="M206" i="6" s="1"/>
  <c r="P206" i="6" s="1"/>
  <c r="X151" i="6"/>
  <c r="W851" i="6"/>
  <c r="W739" i="6"/>
  <c r="W459" i="6"/>
  <c r="X487" i="6"/>
  <c r="W655" i="6"/>
  <c r="Y682" i="6"/>
  <c r="K682" i="6" s="1"/>
  <c r="M682" i="6" s="1"/>
  <c r="P682" i="6" s="1"/>
  <c r="Q682" i="6" s="1"/>
  <c r="W1607" i="6"/>
  <c r="X291" i="6"/>
  <c r="Y291" i="6" s="1"/>
  <c r="K291" i="6" s="1"/>
  <c r="M291" i="6" s="1"/>
  <c r="N291" i="6" s="1"/>
  <c r="W879" i="6"/>
  <c r="X655" i="6"/>
  <c r="U545" i="6"/>
  <c r="Q22" i="9"/>
  <c r="X1411" i="6"/>
  <c r="Y1411" i="6" s="1"/>
  <c r="K1411" i="6" s="1"/>
  <c r="M1411" i="6" s="1"/>
  <c r="N1411" i="6" s="1"/>
  <c r="V790" i="6"/>
  <c r="W151" i="6"/>
  <c r="W487" i="6"/>
  <c r="W1411" i="6"/>
  <c r="W179" i="6"/>
  <c r="X1607" i="6"/>
  <c r="Y1607" i="6" s="1"/>
  <c r="K1607" i="6" s="1"/>
  <c r="M1607" i="6" s="1"/>
  <c r="P1607" i="6" s="1"/>
  <c r="W291" i="6"/>
  <c r="X292" i="6" s="1"/>
  <c r="Y292" i="6" s="1"/>
  <c r="X1159" i="6"/>
  <c r="X179" i="6"/>
  <c r="Y179" i="6" s="1"/>
  <c r="K179" i="6" s="1"/>
  <c r="M179" i="6" s="1"/>
  <c r="P179" i="6" s="1"/>
  <c r="W403" i="6"/>
  <c r="X404" i="6" s="1"/>
  <c r="W711" i="6"/>
  <c r="W460" i="6"/>
  <c r="X460" i="6"/>
  <c r="Y460" i="6" s="1"/>
  <c r="K460" i="6" s="1"/>
  <c r="M460" i="6" s="1"/>
  <c r="W39" i="6"/>
  <c r="X711" i="6"/>
  <c r="X39" i="6"/>
  <c r="X1075" i="6"/>
  <c r="Y1075" i="6" s="1"/>
  <c r="K1075" i="6" s="1"/>
  <c r="M1075" i="6" s="1"/>
  <c r="P1075" i="6" s="1"/>
  <c r="W1075" i="6"/>
  <c r="X207" i="6"/>
  <c r="Y207" i="6" s="1"/>
  <c r="K207" i="6" s="1"/>
  <c r="M207" i="6" s="1"/>
  <c r="W404" i="6"/>
  <c r="W795" i="6"/>
  <c r="X795" i="6"/>
  <c r="X1019" i="6"/>
  <c r="Y1019" i="6" s="1"/>
  <c r="K1019" i="6" s="1"/>
  <c r="M1019" i="6" s="1"/>
  <c r="W1019" i="6"/>
  <c r="W683" i="6"/>
  <c r="X683" i="6"/>
  <c r="Y683" i="6" s="1"/>
  <c r="K683" i="6" s="1"/>
  <c r="M683" i="6" s="1"/>
  <c r="P683" i="6" s="1"/>
  <c r="W571" i="6"/>
  <c r="X571" i="6"/>
  <c r="Y571" i="6" s="1"/>
  <c r="K571" i="6" s="1"/>
  <c r="M571" i="6" s="1"/>
  <c r="W292" i="6"/>
  <c r="X235" i="6"/>
  <c r="W235" i="6"/>
  <c r="X739" i="6"/>
  <c r="V789" i="6"/>
  <c r="S1351" i="6"/>
  <c r="Y735" i="6"/>
  <c r="Y228" i="6"/>
  <c r="V228" i="6" s="1"/>
  <c r="Y227" i="6"/>
  <c r="V227" i="6" s="1"/>
  <c r="N143" i="6"/>
  <c r="G42" i="9" s="1"/>
  <c r="U1125" i="6"/>
  <c r="V143" i="6"/>
  <c r="Y653" i="6"/>
  <c r="Z654" i="6"/>
  <c r="Y1153" i="6"/>
  <c r="K1153" i="6" s="1"/>
  <c r="M1153" i="6" s="1"/>
  <c r="P1153" i="6" s="1"/>
  <c r="Q1153" i="6" s="1"/>
  <c r="Y1152" i="6"/>
  <c r="S544" i="6"/>
  <c r="Y481" i="6"/>
  <c r="K481" i="6" s="1"/>
  <c r="M481" i="6" s="1"/>
  <c r="N481" i="6" s="1"/>
  <c r="S1549" i="6"/>
  <c r="T1549" i="6"/>
  <c r="Y484" i="6"/>
  <c r="K484" i="6" s="1"/>
  <c r="M484" i="6" s="1"/>
  <c r="Z485" i="6"/>
  <c r="Y736" i="6"/>
  <c r="K736" i="6" s="1"/>
  <c r="M736" i="6" s="1"/>
  <c r="Z737" i="6"/>
  <c r="Y229" i="6"/>
  <c r="V229" i="6" s="1"/>
  <c r="Y482" i="6"/>
  <c r="Y792" i="6"/>
  <c r="K792" i="6" s="1"/>
  <c r="M792" i="6" s="1"/>
  <c r="P792" i="6" s="1"/>
  <c r="Q792" i="6" s="1"/>
  <c r="Z793" i="6"/>
  <c r="N590" i="6"/>
  <c r="F37" i="9" s="1"/>
  <c r="N1151" i="6"/>
  <c r="G16" i="9" s="1"/>
  <c r="N651" i="6"/>
  <c r="V1263" i="6"/>
  <c r="V1151" i="6"/>
  <c r="I25" i="9"/>
  <c r="V650" i="6"/>
  <c r="W599" i="6"/>
  <c r="W600" i="6" s="1"/>
  <c r="S1572" i="6"/>
  <c r="N650" i="6"/>
  <c r="J12" i="9" s="1"/>
  <c r="R1572" i="6"/>
  <c r="V844" i="6"/>
  <c r="V567" i="6"/>
  <c r="N732" i="6"/>
  <c r="H13" i="9" s="1"/>
  <c r="X256" i="6"/>
  <c r="Y256" i="6" s="1"/>
  <c r="K256" i="6" s="1"/>
  <c r="M256" i="6" s="1"/>
  <c r="N397" i="6"/>
  <c r="I30" i="9" s="1"/>
  <c r="P734" i="6"/>
  <c r="Q734" i="6" s="1"/>
  <c r="S734" i="6" s="1"/>
  <c r="V734" i="6"/>
  <c r="W67" i="6"/>
  <c r="X67" i="6"/>
  <c r="Y67" i="6" s="1"/>
  <c r="V67" i="6" s="1"/>
  <c r="N395" i="6"/>
  <c r="G30" i="9" s="1"/>
  <c r="N875" i="6"/>
  <c r="W312" i="6"/>
  <c r="V205" i="6"/>
  <c r="N1206" i="6"/>
  <c r="F53" i="9" s="1"/>
  <c r="N648" i="6"/>
  <c r="H12" i="9" s="1"/>
  <c r="V875" i="6"/>
  <c r="V648" i="6"/>
  <c r="V1206" i="6"/>
  <c r="V649" i="6"/>
  <c r="V732" i="6"/>
  <c r="V651" i="6"/>
  <c r="P649" i="6"/>
  <c r="N733" i="6"/>
  <c r="I13" i="9" s="1"/>
  <c r="K873" i="6"/>
  <c r="M873" i="6" s="1"/>
  <c r="P873" i="6" s="1"/>
  <c r="Q873" i="6" s="1"/>
  <c r="U873" i="6" s="1"/>
  <c r="V733" i="6"/>
  <c r="N142" i="6"/>
  <c r="F42" i="9" s="1"/>
  <c r="V142" i="6"/>
  <c r="K791" i="6"/>
  <c r="M791" i="6" s="1"/>
  <c r="N791" i="6" s="1"/>
  <c r="X1348" i="6"/>
  <c r="Y1154" i="6"/>
  <c r="K1154" i="6" s="1"/>
  <c r="M1154" i="6" s="1"/>
  <c r="P1154" i="6" s="1"/>
  <c r="Q1154" i="6" s="1"/>
  <c r="U1154" i="6" s="1"/>
  <c r="Z1155" i="6"/>
  <c r="K876" i="6"/>
  <c r="M876" i="6" s="1"/>
  <c r="Y230" i="6"/>
  <c r="V230" i="6" s="1"/>
  <c r="Z231" i="6"/>
  <c r="Y398" i="6"/>
  <c r="Z399" i="6"/>
  <c r="V226" i="6"/>
  <c r="Y483" i="6"/>
  <c r="N480" i="6"/>
  <c r="H11" i="9" s="1"/>
  <c r="N1374" i="6"/>
  <c r="F54" i="9" s="1"/>
  <c r="V1374" i="6"/>
  <c r="R429" i="6"/>
  <c r="S1355" i="6"/>
  <c r="R442" i="6"/>
  <c r="R1578" i="6"/>
  <c r="S429" i="6"/>
  <c r="S442" i="6"/>
  <c r="T1578" i="6"/>
  <c r="S1304" i="6"/>
  <c r="T1305" i="6"/>
  <c r="S1303" i="6"/>
  <c r="N1551" i="6"/>
  <c r="O55" i="9" s="1"/>
  <c r="R1303" i="6"/>
  <c r="S1302" i="6"/>
  <c r="V397" i="6"/>
  <c r="V1551" i="6"/>
  <c r="Y872" i="6"/>
  <c r="W760" i="6"/>
  <c r="AA730" i="6"/>
  <c r="Y730" i="6" s="1"/>
  <c r="Y731" i="6"/>
  <c r="Y705" i="6"/>
  <c r="K705" i="6" s="1"/>
  <c r="M705" i="6" s="1"/>
  <c r="P705" i="6" s="1"/>
  <c r="Q705" i="6" s="1"/>
  <c r="S705" i="6" s="1"/>
  <c r="Z706" i="6"/>
  <c r="Y145" i="6"/>
  <c r="V145" i="6" s="1"/>
  <c r="Z146" i="6"/>
  <c r="AA870" i="6"/>
  <c r="Y870" i="6" s="1"/>
  <c r="Y871" i="6"/>
  <c r="AA646" i="6"/>
  <c r="Y646" i="6" s="1"/>
  <c r="Y647" i="6"/>
  <c r="N874" i="6"/>
  <c r="J59" i="9" s="1"/>
  <c r="S1299" i="6"/>
  <c r="S556" i="6"/>
  <c r="T1299" i="6"/>
  <c r="T556" i="6"/>
  <c r="R1353" i="6"/>
  <c r="S1574" i="6"/>
  <c r="X760" i="6"/>
  <c r="Y760" i="6" s="1"/>
  <c r="K760" i="6" s="1"/>
  <c r="M760" i="6" s="1"/>
  <c r="W424" i="6"/>
  <c r="X1432" i="6"/>
  <c r="Y1432" i="6" s="1"/>
  <c r="K1432" i="6" s="1"/>
  <c r="M1432" i="6" s="1"/>
  <c r="W928" i="6"/>
  <c r="R1542" i="6"/>
  <c r="W1572" i="6"/>
  <c r="T1351" i="6"/>
  <c r="T1571" i="6"/>
  <c r="R1302" i="6"/>
  <c r="N954" i="6"/>
  <c r="F39" i="9" s="1"/>
  <c r="V1012" i="6"/>
  <c r="N174" i="6"/>
  <c r="J56" i="9" s="1"/>
  <c r="T1542" i="6"/>
  <c r="X368" i="6"/>
  <c r="Y368" i="6" s="1"/>
  <c r="K368" i="6" s="1"/>
  <c r="M368" i="6" s="1"/>
  <c r="S1544" i="6"/>
  <c r="V174" i="6"/>
  <c r="V878" i="6"/>
  <c r="T1353" i="6"/>
  <c r="T1355" i="6"/>
  <c r="W256" i="6"/>
  <c r="N226" i="6"/>
  <c r="F9" i="9" s="1"/>
  <c r="V480" i="6"/>
  <c r="R447" i="6"/>
  <c r="R1358" i="6"/>
  <c r="S1347" i="6"/>
  <c r="S447" i="6"/>
  <c r="N878" i="6"/>
  <c r="N59" i="9" s="1"/>
  <c r="R1347" i="6"/>
  <c r="W1040" i="6"/>
  <c r="J1040" i="6" s="1"/>
  <c r="X424" i="6"/>
  <c r="V568" i="6"/>
  <c r="R1581" i="6"/>
  <c r="V847" i="6"/>
  <c r="V1073" i="6"/>
  <c r="W88" i="6"/>
  <c r="V599" i="6"/>
  <c r="V874" i="6"/>
  <c r="R1544" i="6"/>
  <c r="Y759" i="6"/>
  <c r="K759" i="6" s="1"/>
  <c r="M759" i="6" s="1"/>
  <c r="W984" i="6"/>
  <c r="X536" i="6"/>
  <c r="X928" i="6"/>
  <c r="W956" i="6"/>
  <c r="T1304" i="6"/>
  <c r="V592" i="6"/>
  <c r="W1180" i="6"/>
  <c r="K1605" i="6"/>
  <c r="M1605" i="6" s="1"/>
  <c r="N1605" i="6" s="1"/>
  <c r="S427" i="6"/>
  <c r="R1571" i="6"/>
  <c r="T427" i="6"/>
  <c r="K178" i="6"/>
  <c r="M178" i="6" s="1"/>
  <c r="P178" i="6" s="1"/>
  <c r="S1546" i="6"/>
  <c r="V1319" i="6"/>
  <c r="X1321" i="6"/>
  <c r="X1322" i="6" s="1"/>
  <c r="Y1322" i="6" s="1"/>
  <c r="X1488" i="6"/>
  <c r="Y1488" i="6" s="1"/>
  <c r="K1488" i="6" s="1"/>
  <c r="M1488" i="6" s="1"/>
  <c r="X1460" i="6"/>
  <c r="Y1460" i="6" s="1"/>
  <c r="K1460" i="6" s="1"/>
  <c r="M1460" i="6" s="1"/>
  <c r="W1264" i="6"/>
  <c r="J1264" i="6" s="1"/>
  <c r="R1291" i="6"/>
  <c r="V954" i="6"/>
  <c r="X1264" i="6"/>
  <c r="Y1264" i="6" s="1"/>
  <c r="V1264" i="6" s="1"/>
  <c r="S1291" i="6"/>
  <c r="S1584" i="6"/>
  <c r="N396" i="6"/>
  <c r="H30" i="9" s="1"/>
  <c r="K595" i="6"/>
  <c r="M595" i="6" s="1"/>
  <c r="N595" i="6" s="1"/>
  <c r="W1488" i="6"/>
  <c r="W816" i="6"/>
  <c r="T1574" i="6"/>
  <c r="V396" i="6"/>
  <c r="K65" i="6"/>
  <c r="M65" i="6" s="1"/>
  <c r="P65" i="6" s="1"/>
  <c r="R1547" i="6"/>
  <c r="K566" i="6"/>
  <c r="M566" i="6" s="1"/>
  <c r="P566" i="6" s="1"/>
  <c r="X984" i="6"/>
  <c r="K144" i="6"/>
  <c r="M144" i="6" s="1"/>
  <c r="P144" i="6" s="1"/>
  <c r="Q144" i="6" s="1"/>
  <c r="V1015" i="6"/>
  <c r="S1547" i="6"/>
  <c r="R1294" i="6"/>
  <c r="K1408" i="6"/>
  <c r="M1408" i="6" s="1"/>
  <c r="N1408" i="6" s="1"/>
  <c r="S1294" i="6"/>
  <c r="K199" i="6"/>
  <c r="M199" i="6" s="1"/>
  <c r="N199" i="6" s="1"/>
  <c r="W536" i="6"/>
  <c r="V395" i="6"/>
  <c r="W1460" i="6"/>
  <c r="W1432" i="6"/>
  <c r="AA478" i="6"/>
  <c r="Y478" i="6" s="1"/>
  <c r="Y479" i="6"/>
  <c r="W620" i="6"/>
  <c r="X1572" i="6"/>
  <c r="X88" i="6"/>
  <c r="Y88" i="6" s="1"/>
  <c r="K88" i="6" s="1"/>
  <c r="M88" i="6" s="1"/>
  <c r="T1576" i="6"/>
  <c r="P114" i="6"/>
  <c r="F8" i="9" s="1"/>
  <c r="R1305" i="6"/>
  <c r="S550" i="6"/>
  <c r="V456" i="6"/>
  <c r="P704" i="6"/>
  <c r="H44" i="9" s="1"/>
  <c r="R1584" i="6"/>
  <c r="T550" i="6"/>
  <c r="V758" i="6"/>
  <c r="V1486" i="6"/>
  <c r="R1576" i="6"/>
  <c r="V114" i="6"/>
  <c r="N1486" i="6"/>
  <c r="F41" i="9" s="1"/>
  <c r="K198" i="6"/>
  <c r="M198" i="6" s="1"/>
  <c r="P198" i="6" s="1"/>
  <c r="N758" i="6"/>
  <c r="F48" i="9" s="1"/>
  <c r="V704" i="6"/>
  <c r="K1458" i="6"/>
  <c r="M1458" i="6" s="1"/>
  <c r="P1458" i="6" s="1"/>
  <c r="K1016" i="6"/>
  <c r="M1016" i="6" s="1"/>
  <c r="P1016" i="6" s="1"/>
  <c r="V849" i="6"/>
  <c r="N703" i="6"/>
  <c r="G44" i="9" s="1"/>
  <c r="V288" i="6"/>
  <c r="X1236" i="6"/>
  <c r="Y1236" i="6" s="1"/>
  <c r="K1236" i="6" s="1"/>
  <c r="M1236" i="6" s="1"/>
  <c r="V703" i="6"/>
  <c r="K1068" i="6"/>
  <c r="M1068" i="6" s="1"/>
  <c r="N1068" i="6" s="1"/>
  <c r="V983" i="6"/>
  <c r="N567" i="6"/>
  <c r="K33" i="9" s="1"/>
  <c r="K982" i="6"/>
  <c r="M982" i="6" s="1"/>
  <c r="N982" i="6" s="1"/>
  <c r="K452" i="6"/>
  <c r="M452" i="6" s="1"/>
  <c r="P452" i="6" s="1"/>
  <c r="V451" i="6"/>
  <c r="W900" i="6"/>
  <c r="V843" i="6"/>
  <c r="X956" i="6"/>
  <c r="X116" i="6"/>
  <c r="Y116" i="6" s="1"/>
  <c r="K116" i="6" s="1"/>
  <c r="M116" i="6" s="1"/>
  <c r="W1348" i="6"/>
  <c r="K87" i="6"/>
  <c r="M87" i="6" s="1"/>
  <c r="N87" i="6" s="1"/>
  <c r="K1013" i="6"/>
  <c r="M1013" i="6" s="1"/>
  <c r="N1013" i="6" s="1"/>
  <c r="V1038" i="6"/>
  <c r="K593" i="6"/>
  <c r="M593" i="6" s="1"/>
  <c r="P593" i="6" s="1"/>
  <c r="K285" i="6"/>
  <c r="M285" i="6" s="1"/>
  <c r="P285" i="6" s="1"/>
  <c r="V842" i="6"/>
  <c r="K170" i="6"/>
  <c r="M170" i="6" s="1"/>
  <c r="N170" i="6" s="1"/>
  <c r="N599" i="6"/>
  <c r="O37" i="9" s="1"/>
  <c r="K1321" i="6"/>
  <c r="M1321" i="6" s="1"/>
  <c r="P1321" i="6" s="1"/>
  <c r="V845" i="6"/>
  <c r="V596" i="6"/>
  <c r="K850" i="6"/>
  <c r="M850" i="6" s="1"/>
  <c r="P850" i="6" s="1"/>
  <c r="Q567" i="6"/>
  <c r="S1548" i="6"/>
  <c r="S1358" i="6"/>
  <c r="V1598" i="6"/>
  <c r="K450" i="6"/>
  <c r="M450" i="6" s="1"/>
  <c r="P450" i="6" s="1"/>
  <c r="K1178" i="6"/>
  <c r="M1178" i="6" s="1"/>
  <c r="P1178" i="6" s="1"/>
  <c r="V1010" i="6"/>
  <c r="T1546" i="6"/>
  <c r="V1320" i="6"/>
  <c r="V1072" i="6"/>
  <c r="V290" i="6"/>
  <c r="N842" i="6"/>
  <c r="F14" i="9" s="1"/>
  <c r="V565" i="6"/>
  <c r="S438" i="6"/>
  <c r="T438" i="6"/>
  <c r="V63" i="6"/>
  <c r="V1403" i="6"/>
  <c r="V173" i="6"/>
  <c r="V598" i="6"/>
  <c r="K1014" i="6"/>
  <c r="M1014" i="6" s="1"/>
  <c r="P1014" i="6" s="1"/>
  <c r="K591" i="6"/>
  <c r="M591" i="6" s="1"/>
  <c r="P591" i="6" s="1"/>
  <c r="Y311" i="6"/>
  <c r="K311" i="6" s="1"/>
  <c r="M311" i="6" s="1"/>
  <c r="Y507" i="6"/>
  <c r="K507" i="6" s="1"/>
  <c r="M507" i="6" s="1"/>
  <c r="N1234" i="6"/>
  <c r="F27" i="9" s="1"/>
  <c r="V1606" i="6"/>
  <c r="V1402" i="6"/>
  <c r="K286" i="6"/>
  <c r="M286" i="6" s="1"/>
  <c r="P286" i="6" s="1"/>
  <c r="K1071" i="6"/>
  <c r="M1071" i="6" s="1"/>
  <c r="P1071" i="6" s="1"/>
  <c r="V1234" i="6"/>
  <c r="K58" i="6"/>
  <c r="M58" i="6" s="1"/>
  <c r="N58" i="6" s="1"/>
  <c r="V1262" i="6"/>
  <c r="N1262" i="6"/>
  <c r="F40" i="9" s="1"/>
  <c r="V203" i="6"/>
  <c r="V1601" i="6"/>
  <c r="X4" i="6"/>
  <c r="V454" i="6"/>
  <c r="V815" i="6"/>
  <c r="V1405" i="6"/>
  <c r="V60" i="6"/>
  <c r="W1544" i="6"/>
  <c r="V1604" i="6"/>
  <c r="V1067" i="6"/>
  <c r="W4" i="6"/>
  <c r="W1124" i="6"/>
  <c r="W1236" i="6"/>
  <c r="T1124" i="6"/>
  <c r="V453" i="6"/>
  <c r="V848" i="6"/>
  <c r="X816" i="6"/>
  <c r="Y816" i="6" s="1"/>
  <c r="V1207" i="6"/>
  <c r="X620" i="6"/>
  <c r="Y620" i="6" s="1"/>
  <c r="K620" i="6" s="1"/>
  <c r="M620" i="6" s="1"/>
  <c r="K594" i="6"/>
  <c r="M594" i="6" s="1"/>
  <c r="P594" i="6" s="1"/>
  <c r="V202" i="6"/>
  <c r="V176" i="6"/>
  <c r="V177" i="6"/>
  <c r="V458" i="6"/>
  <c r="V1375" i="6"/>
  <c r="R1548" i="6"/>
  <c r="N202" i="6"/>
  <c r="J57" i="9" s="1"/>
  <c r="V283" i="6"/>
  <c r="W116" i="6"/>
  <c r="X1124" i="6"/>
  <c r="K562" i="6"/>
  <c r="M562" i="6" s="1"/>
  <c r="P562" i="6" s="1"/>
  <c r="V814" i="6"/>
  <c r="R1124" i="6"/>
  <c r="V1318" i="6"/>
  <c r="V66" i="6"/>
  <c r="V64" i="6"/>
  <c r="V1070" i="6"/>
  <c r="K284" i="6"/>
  <c r="M284" i="6" s="1"/>
  <c r="P284" i="6" s="1"/>
  <c r="V1430" i="6"/>
  <c r="K1602" i="6"/>
  <c r="M1602" i="6" s="1"/>
  <c r="P1602" i="6" s="1"/>
  <c r="V1431" i="6"/>
  <c r="V1514" i="6"/>
  <c r="V1094" i="6"/>
  <c r="V955" i="6"/>
  <c r="V1487" i="6"/>
  <c r="P1514" i="6"/>
  <c r="N1514" i="6"/>
  <c r="X1040" i="6"/>
  <c r="Y1040" i="6" s="1"/>
  <c r="J1039" i="6"/>
  <c r="K1039" i="6" s="1"/>
  <c r="M1039" i="6" s="1"/>
  <c r="V310" i="6"/>
  <c r="V338" i="6"/>
  <c r="P20" i="8"/>
  <c r="S733" i="6"/>
  <c r="Q4" i="6"/>
  <c r="H35" i="9"/>
  <c r="U4" i="6"/>
  <c r="R2" i="6"/>
  <c r="T2" i="6"/>
  <c r="S2" i="6"/>
  <c r="T1130" i="6"/>
  <c r="S1130" i="6"/>
  <c r="R1130" i="6"/>
  <c r="R1126" i="6"/>
  <c r="T1126" i="6"/>
  <c r="S1126" i="6"/>
  <c r="K1459" i="6"/>
  <c r="M1459" i="6" s="1"/>
  <c r="T1361" i="6"/>
  <c r="S1361" i="6"/>
  <c r="R1361" i="6"/>
  <c r="V1599" i="6"/>
  <c r="K1599" i="6"/>
  <c r="M1599" i="6" s="1"/>
  <c r="V287" i="6"/>
  <c r="K287" i="6"/>
  <c r="M287" i="6" s="1"/>
  <c r="P310" i="6"/>
  <c r="N310" i="6"/>
  <c r="K457" i="6"/>
  <c r="M457" i="6" s="1"/>
  <c r="R432" i="6"/>
  <c r="T432" i="6"/>
  <c r="S432" i="6"/>
  <c r="T1573" i="6"/>
  <c r="S1573" i="6"/>
  <c r="R1573" i="6"/>
  <c r="K1017" i="6"/>
  <c r="M1017" i="6" s="1"/>
  <c r="T1348" i="6"/>
  <c r="S1348" i="6"/>
  <c r="R1348" i="6"/>
  <c r="T446" i="6"/>
  <c r="S446" i="6"/>
  <c r="R446" i="6"/>
  <c r="V1066" i="6"/>
  <c r="K1066" i="6"/>
  <c r="M1066" i="6" s="1"/>
  <c r="V204" i="6"/>
  <c r="K204" i="6"/>
  <c r="M204" i="6" s="1"/>
  <c r="K172" i="6"/>
  <c r="M172" i="6" s="1"/>
  <c r="V172" i="6"/>
  <c r="P1012" i="6"/>
  <c r="N1012" i="6"/>
  <c r="R444" i="6"/>
  <c r="T444" i="6"/>
  <c r="S444" i="6"/>
  <c r="S1234" i="6"/>
  <c r="V926" i="6"/>
  <c r="P1015" i="6"/>
  <c r="N1015" i="6"/>
  <c r="T1125" i="6"/>
  <c r="R1125" i="6"/>
  <c r="S1125" i="6"/>
  <c r="K619" i="6"/>
  <c r="M619" i="6" s="1"/>
  <c r="Q394" i="6"/>
  <c r="F30" i="9"/>
  <c r="S430" i="6"/>
  <c r="T430" i="6"/>
  <c r="R430" i="6"/>
  <c r="T449" i="6"/>
  <c r="R449" i="6"/>
  <c r="S449" i="6"/>
  <c r="Y928" i="6"/>
  <c r="V86" i="6"/>
  <c r="P458" i="6"/>
  <c r="N458" i="6"/>
  <c r="P366" i="6"/>
  <c r="N366" i="6"/>
  <c r="P453" i="6"/>
  <c r="N453" i="6"/>
  <c r="P848" i="6"/>
  <c r="N848" i="6"/>
  <c r="X1544" i="6"/>
  <c r="P1094" i="6"/>
  <c r="N1094" i="6"/>
  <c r="P955" i="6"/>
  <c r="N955" i="6"/>
  <c r="P1067" i="6"/>
  <c r="N1067" i="6"/>
  <c r="P1431" i="6"/>
  <c r="N1431" i="6"/>
  <c r="Q554" i="6"/>
  <c r="Z22" i="9"/>
  <c r="U554" i="6"/>
  <c r="T437" i="6"/>
  <c r="R437" i="6"/>
  <c r="S437" i="6"/>
  <c r="T1543" i="6"/>
  <c r="S1543" i="6"/>
  <c r="R1543" i="6"/>
  <c r="Q395" i="6"/>
  <c r="T1128" i="6"/>
  <c r="S1128" i="6"/>
  <c r="R1128" i="6"/>
  <c r="Q226" i="6"/>
  <c r="K282" i="6"/>
  <c r="M282" i="6" s="1"/>
  <c r="V282" i="6"/>
  <c r="Q538" i="6"/>
  <c r="J22" i="9"/>
  <c r="U538" i="6"/>
  <c r="Q954" i="6"/>
  <c r="T560" i="6"/>
  <c r="S560" i="6"/>
  <c r="R560" i="6"/>
  <c r="Q10" i="6"/>
  <c r="N35" i="9"/>
  <c r="U10" i="6"/>
  <c r="S1551" i="6"/>
  <c r="S426" i="6"/>
  <c r="T426" i="6"/>
  <c r="R426" i="6"/>
  <c r="S174" i="6"/>
  <c r="K899" i="6"/>
  <c r="Q480" i="6"/>
  <c r="P845" i="6"/>
  <c r="N845" i="6"/>
  <c r="K618" i="6"/>
  <c r="M618" i="6" s="1"/>
  <c r="E20" i="8"/>
  <c r="Q878" i="6"/>
  <c r="R436" i="6"/>
  <c r="T436" i="6"/>
  <c r="S436" i="6"/>
  <c r="Q396" i="6"/>
  <c r="T1359" i="6"/>
  <c r="S1359" i="6"/>
  <c r="R1359" i="6"/>
  <c r="P926" i="6"/>
  <c r="N926" i="6"/>
  <c r="Q143" i="6"/>
  <c r="Q561" i="6"/>
  <c r="AG22" i="9"/>
  <c r="U561" i="6"/>
  <c r="K255" i="6"/>
  <c r="M255" i="6" s="1"/>
  <c r="T443" i="6"/>
  <c r="S443" i="6"/>
  <c r="R443" i="6"/>
  <c r="V1011" i="6"/>
  <c r="K1011" i="6"/>
  <c r="M1011" i="6" s="1"/>
  <c r="K597" i="6"/>
  <c r="M597" i="6" s="1"/>
  <c r="V1407" i="6"/>
  <c r="K1407" i="6"/>
  <c r="M1407" i="6" s="1"/>
  <c r="P86" i="6"/>
  <c r="N86" i="6"/>
  <c r="P843" i="6"/>
  <c r="N843" i="6"/>
  <c r="P1072" i="6"/>
  <c r="N1072" i="6"/>
  <c r="P1320" i="6"/>
  <c r="N1320" i="6"/>
  <c r="P454" i="6"/>
  <c r="N454" i="6"/>
  <c r="P1430" i="6"/>
  <c r="N1430" i="6"/>
  <c r="X508" i="6"/>
  <c r="Y508" i="6" s="1"/>
  <c r="P598" i="6"/>
  <c r="N598" i="6"/>
  <c r="P290" i="6"/>
  <c r="N290" i="6"/>
  <c r="T1129" i="6"/>
  <c r="R1129" i="6"/>
  <c r="S1129" i="6"/>
  <c r="T546" i="6"/>
  <c r="S546" i="6"/>
  <c r="R546" i="6"/>
  <c r="T1122" i="6"/>
  <c r="S1122" i="6"/>
  <c r="R1122" i="6"/>
  <c r="Q875" i="6"/>
  <c r="K59" i="9"/>
  <c r="U875" i="6"/>
  <c r="Q650" i="6"/>
  <c r="V1409" i="6"/>
  <c r="K1409" i="6"/>
  <c r="M1409" i="6" s="1"/>
  <c r="T545" i="6"/>
  <c r="S545" i="6"/>
  <c r="R545" i="6"/>
  <c r="T558" i="6"/>
  <c r="S558" i="6"/>
  <c r="R558" i="6"/>
  <c r="P674" i="6"/>
  <c r="N674" i="6"/>
  <c r="P1070" i="6"/>
  <c r="N1070" i="6"/>
  <c r="T535" i="6"/>
  <c r="R535" i="6"/>
  <c r="S535" i="6"/>
  <c r="K339" i="6"/>
  <c r="M339" i="6" s="1"/>
  <c r="S599" i="6"/>
  <c r="K289" i="6"/>
  <c r="M289" i="6" s="1"/>
  <c r="T439" i="6"/>
  <c r="S439" i="6"/>
  <c r="R439" i="6"/>
  <c r="R9" i="6"/>
  <c r="T9" i="6"/>
  <c r="S9" i="6"/>
  <c r="S703" i="6"/>
  <c r="K1018" i="6"/>
  <c r="M1018" i="6" s="1"/>
  <c r="V1018" i="6"/>
  <c r="S652" i="6"/>
  <c r="T1127" i="6"/>
  <c r="R1127" i="6"/>
  <c r="S1127" i="6"/>
  <c r="R5" i="6"/>
  <c r="T5" i="6"/>
  <c r="S5" i="6"/>
  <c r="K1515" i="6"/>
  <c r="M1515" i="6" s="1"/>
  <c r="V62" i="6"/>
  <c r="K62" i="6"/>
  <c r="M62" i="6" s="1"/>
  <c r="W1096" i="6"/>
  <c r="X1096" i="6"/>
  <c r="Y1096" i="6" s="1"/>
  <c r="W340" i="6"/>
  <c r="X340" i="6"/>
  <c r="Y340" i="6" s="1"/>
  <c r="Q555" i="6"/>
  <c r="AA22" i="9"/>
  <c r="U555" i="6"/>
  <c r="K898" i="6"/>
  <c r="M898" i="6" s="1"/>
  <c r="P1375" i="6"/>
  <c r="N1375" i="6"/>
  <c r="P1207" i="6"/>
  <c r="N1207" i="6"/>
  <c r="P456" i="6"/>
  <c r="N456" i="6"/>
  <c r="P1073" i="6"/>
  <c r="N1073" i="6"/>
  <c r="K506" i="6"/>
  <c r="M506" i="6" s="1"/>
  <c r="Q17" i="6"/>
  <c r="U17" i="6" s="1"/>
  <c r="U35" i="9"/>
  <c r="K1406" i="6"/>
  <c r="M1406" i="6" s="1"/>
  <c r="V1406" i="6"/>
  <c r="T1296" i="6"/>
  <c r="S1296" i="6"/>
  <c r="R1296" i="6"/>
  <c r="K1069" i="6"/>
  <c r="M1069" i="6" s="1"/>
  <c r="V1069" i="6"/>
  <c r="K1410" i="6"/>
  <c r="M1410" i="6" s="1"/>
  <c r="T1577" i="6"/>
  <c r="S1577" i="6"/>
  <c r="R1577" i="6"/>
  <c r="Q541" i="6"/>
  <c r="M22" i="9"/>
  <c r="U541" i="6"/>
  <c r="P1010" i="6"/>
  <c r="N1010" i="6"/>
  <c r="P203" i="6"/>
  <c r="N203" i="6"/>
  <c r="Q1151" i="6"/>
  <c r="T1123" i="6"/>
  <c r="R1123" i="6"/>
  <c r="S1123" i="6"/>
  <c r="T1545" i="6"/>
  <c r="R1545" i="6"/>
  <c r="S1545" i="6"/>
  <c r="Q397" i="6"/>
  <c r="P1598" i="6"/>
  <c r="N1598" i="6"/>
  <c r="P1601" i="6"/>
  <c r="N1601" i="6"/>
  <c r="R1354" i="6"/>
  <c r="T1354" i="6"/>
  <c r="S1354" i="6"/>
  <c r="R1360" i="6"/>
  <c r="T1360" i="6"/>
  <c r="S1360" i="6"/>
  <c r="T537" i="6"/>
  <c r="R537" i="6"/>
  <c r="S537" i="6"/>
  <c r="R1356" i="6"/>
  <c r="T1356" i="6"/>
  <c r="S1356" i="6"/>
  <c r="V59" i="6"/>
  <c r="K59" i="6"/>
  <c r="M59" i="6" s="1"/>
  <c r="Y1179" i="6"/>
  <c r="W1376" i="6"/>
  <c r="X1376" i="6"/>
  <c r="Y1376" i="6" s="1"/>
  <c r="K1095" i="6"/>
  <c r="M1095" i="6" s="1"/>
  <c r="P451" i="6"/>
  <c r="N451" i="6"/>
  <c r="X312" i="6"/>
  <c r="Y312" i="6" s="1"/>
  <c r="Y367" i="6"/>
  <c r="P565" i="6"/>
  <c r="N565" i="6"/>
  <c r="P66" i="6"/>
  <c r="N66" i="6"/>
  <c r="P1402" i="6"/>
  <c r="N1402" i="6"/>
  <c r="X900" i="6"/>
  <c r="Y900" i="6" s="1"/>
  <c r="W368" i="6"/>
  <c r="P173" i="6"/>
  <c r="N173" i="6"/>
  <c r="P61" i="6"/>
  <c r="N61" i="6"/>
  <c r="S202" i="6"/>
  <c r="K175" i="6"/>
  <c r="M175" i="6" s="1"/>
  <c r="V175" i="6"/>
  <c r="Q549" i="6"/>
  <c r="U22" i="9"/>
  <c r="U549" i="6"/>
  <c r="P849" i="6"/>
  <c r="N849" i="6"/>
  <c r="P568" i="6"/>
  <c r="N568" i="6"/>
  <c r="S732" i="6"/>
  <c r="K846" i="6"/>
  <c r="M846" i="6" s="1"/>
  <c r="V846" i="6"/>
  <c r="V1603" i="6"/>
  <c r="K1603" i="6"/>
  <c r="M1603" i="6" s="1"/>
  <c r="T435" i="6"/>
  <c r="S435" i="6"/>
  <c r="R435" i="6"/>
  <c r="P844" i="6"/>
  <c r="N844" i="6"/>
  <c r="K201" i="6"/>
  <c r="M201" i="6" s="1"/>
  <c r="V201" i="6"/>
  <c r="S590" i="6"/>
  <c r="Q1486" i="6"/>
  <c r="P283" i="6"/>
  <c r="N283" i="6"/>
  <c r="V200" i="6"/>
  <c r="K200" i="6"/>
  <c r="M200" i="6" s="1"/>
  <c r="K1074" i="6"/>
  <c r="M1074" i="6" s="1"/>
  <c r="T534" i="6"/>
  <c r="R534" i="6"/>
  <c r="S534" i="6"/>
  <c r="T542" i="6"/>
  <c r="S542" i="6"/>
  <c r="R542" i="6"/>
  <c r="R1575" i="6"/>
  <c r="T1575" i="6"/>
  <c r="S1575" i="6"/>
  <c r="P205" i="6"/>
  <c r="N205" i="6"/>
  <c r="S758" i="6"/>
  <c r="P592" i="6"/>
  <c r="N592" i="6"/>
  <c r="Q651" i="6"/>
  <c r="K12" i="9"/>
  <c r="U651" i="6"/>
  <c r="S787" i="6"/>
  <c r="R1579" i="6"/>
  <c r="T1579" i="6"/>
  <c r="S1579" i="6"/>
  <c r="F27" i="8"/>
  <c r="I27" i="8"/>
  <c r="N27" i="8"/>
  <c r="H27" i="8"/>
  <c r="S422" i="6"/>
  <c r="T422" i="6"/>
  <c r="R422" i="6"/>
  <c r="V1404" i="6"/>
  <c r="K1404" i="6"/>
  <c r="M1404" i="6" s="1"/>
  <c r="W1292" i="6"/>
  <c r="X1292" i="6"/>
  <c r="X1208" i="6"/>
  <c r="Y1208" i="6" s="1"/>
  <c r="W1208" i="6"/>
  <c r="K254" i="6"/>
  <c r="M254" i="6" s="1"/>
  <c r="P176" i="6"/>
  <c r="N176" i="6"/>
  <c r="P1606" i="6"/>
  <c r="N1606" i="6"/>
  <c r="P288" i="6"/>
  <c r="N288" i="6"/>
  <c r="K115" i="6"/>
  <c r="M115" i="6" s="1"/>
  <c r="P1263" i="6"/>
  <c r="N1263" i="6"/>
  <c r="P814" i="6"/>
  <c r="N814" i="6"/>
  <c r="P1604" i="6"/>
  <c r="N1604" i="6"/>
  <c r="P64" i="6"/>
  <c r="N64" i="6"/>
  <c r="X1516" i="6"/>
  <c r="Y1516" i="6" s="1"/>
  <c r="X1180" i="6"/>
  <c r="Y1180" i="6" s="1"/>
  <c r="P1405" i="6"/>
  <c r="N1405" i="6"/>
  <c r="P1038" i="6"/>
  <c r="N1038" i="6"/>
  <c r="P1487" i="6"/>
  <c r="N1487" i="6"/>
  <c r="T557" i="6"/>
  <c r="S557" i="6"/>
  <c r="R557" i="6"/>
  <c r="K455" i="6"/>
  <c r="M455" i="6" s="1"/>
  <c r="V455" i="6"/>
  <c r="Q543" i="6"/>
  <c r="O22" i="9"/>
  <c r="U543" i="6"/>
  <c r="Q553" i="6"/>
  <c r="Y22" i="9"/>
  <c r="U553" i="6"/>
  <c r="T431" i="6"/>
  <c r="R431" i="6"/>
  <c r="S431" i="6"/>
  <c r="S702" i="6"/>
  <c r="T539" i="6"/>
  <c r="R539" i="6"/>
  <c r="S539" i="6"/>
  <c r="Q1262" i="6"/>
  <c r="Q874" i="6"/>
  <c r="U874" i="6" s="1"/>
  <c r="K927" i="6"/>
  <c r="M927" i="6" s="1"/>
  <c r="R6" i="6"/>
  <c r="T6" i="6"/>
  <c r="S6" i="6"/>
  <c r="K1600" i="6"/>
  <c r="M1600" i="6" s="1"/>
  <c r="V1600" i="6"/>
  <c r="R448" i="6"/>
  <c r="T448" i="6"/>
  <c r="S448" i="6"/>
  <c r="P563" i="6"/>
  <c r="N563" i="6"/>
  <c r="Q548" i="6"/>
  <c r="T22" i="9"/>
  <c r="U548" i="6"/>
  <c r="K1235" i="6"/>
  <c r="M1235" i="6" s="1"/>
  <c r="R425" i="6"/>
  <c r="T425" i="6"/>
  <c r="S425" i="6"/>
  <c r="K569" i="6"/>
  <c r="M569" i="6" s="1"/>
  <c r="K570" i="6"/>
  <c r="M570" i="6" s="1"/>
  <c r="V570" i="6"/>
  <c r="S142" i="6"/>
  <c r="G20" i="8"/>
  <c r="T1550" i="6"/>
  <c r="S1550" i="6"/>
  <c r="R1550" i="6"/>
  <c r="R440" i="6"/>
  <c r="T440" i="6"/>
  <c r="S440" i="6"/>
  <c r="S842" i="6"/>
  <c r="P847" i="6"/>
  <c r="N847" i="6"/>
  <c r="Q536" i="6"/>
  <c r="H22" i="9"/>
  <c r="U536" i="6"/>
  <c r="T1297" i="6"/>
  <c r="R1297" i="6"/>
  <c r="S1297" i="6"/>
  <c r="P596" i="6"/>
  <c r="N596" i="6"/>
  <c r="Q1206" i="6"/>
  <c r="Q648" i="6"/>
  <c r="V171" i="6"/>
  <c r="K171" i="6"/>
  <c r="M171" i="6" s="1"/>
  <c r="O25" i="9"/>
  <c r="K564" i="6"/>
  <c r="M564" i="6" s="1"/>
  <c r="V564" i="6"/>
  <c r="T1349" i="6"/>
  <c r="S1349" i="6"/>
  <c r="R1349" i="6"/>
  <c r="P177" i="6"/>
  <c r="N177" i="6"/>
  <c r="P1318" i="6"/>
  <c r="N1318" i="6"/>
  <c r="P1403" i="6"/>
  <c r="N1403" i="6"/>
  <c r="P338" i="6"/>
  <c r="N338" i="6"/>
  <c r="V366" i="6"/>
  <c r="P63" i="6"/>
  <c r="N63" i="6"/>
  <c r="P983" i="6"/>
  <c r="N983" i="6"/>
  <c r="P815" i="6"/>
  <c r="N815" i="6"/>
  <c r="P1319" i="6"/>
  <c r="N1319" i="6"/>
  <c r="W1516" i="6"/>
  <c r="P60" i="6"/>
  <c r="N60" i="6"/>
  <c r="Y39" i="6" l="1"/>
  <c r="K13" i="6"/>
  <c r="M13" i="6" s="1"/>
  <c r="V13" i="6"/>
  <c r="Z15" i="6"/>
  <c r="Y14" i="6"/>
  <c r="P37" i="6"/>
  <c r="N37" i="6"/>
  <c r="K38" i="6"/>
  <c r="M38" i="6" s="1"/>
  <c r="V38" i="6"/>
  <c r="Y45" i="9"/>
  <c r="Q1365" i="6"/>
  <c r="T1306" i="6"/>
  <c r="S1306" i="6"/>
  <c r="R1306" i="6"/>
  <c r="U1306" i="6" s="1"/>
  <c r="X45" i="9"/>
  <c r="Q1364" i="6"/>
  <c r="U1364" i="6"/>
  <c r="X17" i="9"/>
  <c r="Q1308" i="6"/>
  <c r="U1366" i="6"/>
  <c r="Z45" i="9"/>
  <c r="Q1366" i="6"/>
  <c r="Q1363" i="6"/>
  <c r="W17" i="9"/>
  <c r="Q1307" i="6"/>
  <c r="T1365" i="6"/>
  <c r="S1365" i="6"/>
  <c r="R1365" i="6"/>
  <c r="AF17" i="9"/>
  <c r="Q1316" i="6"/>
  <c r="R1367" i="6"/>
  <c r="T1367" i="6"/>
  <c r="S1367" i="6"/>
  <c r="AD45" i="9"/>
  <c r="U1370" i="6"/>
  <c r="Q1370" i="6"/>
  <c r="AC45" i="9"/>
  <c r="U1369" i="6"/>
  <c r="Q1369" i="6"/>
  <c r="Q1362" i="6"/>
  <c r="V45" i="9"/>
  <c r="U1367" i="6"/>
  <c r="AA45" i="9"/>
  <c r="U1372" i="6"/>
  <c r="AF45" i="9"/>
  <c r="Q1372" i="6"/>
  <c r="U1368" i="6"/>
  <c r="AB45" i="9"/>
  <c r="Q1368" i="6"/>
  <c r="Q1373" i="6"/>
  <c r="AG45" i="9"/>
  <c r="U1373" i="6"/>
  <c r="R1317" i="6"/>
  <c r="S1317" i="6"/>
  <c r="T1317" i="6"/>
  <c r="U1310" i="6"/>
  <c r="Z17" i="9"/>
  <c r="Q1310" i="6"/>
  <c r="AE17" i="9"/>
  <c r="U1315" i="6"/>
  <c r="Q1315" i="6"/>
  <c r="Q1314" i="6"/>
  <c r="U1314" i="6"/>
  <c r="AD17" i="9"/>
  <c r="AA17" i="9"/>
  <c r="Q1311" i="6"/>
  <c r="U1311" i="6"/>
  <c r="Q1312" i="6"/>
  <c r="U1312" i="6"/>
  <c r="AB17" i="9"/>
  <c r="AE45" i="9"/>
  <c r="U1371" i="6"/>
  <c r="Q1371" i="6"/>
  <c r="G40" i="8"/>
  <c r="P40" i="8"/>
  <c r="E40" i="8"/>
  <c r="P15" i="8"/>
  <c r="G15" i="8"/>
  <c r="E15" i="8"/>
  <c r="Q1309" i="6"/>
  <c r="Y17" i="9"/>
  <c r="U1309" i="6"/>
  <c r="T7" i="6"/>
  <c r="S7" i="6"/>
  <c r="R7" i="6"/>
  <c r="R1313" i="6"/>
  <c r="S1313" i="6"/>
  <c r="T1313" i="6"/>
  <c r="M899" i="6"/>
  <c r="V899" i="6"/>
  <c r="Q12" i="6"/>
  <c r="P35" i="9"/>
  <c r="R3" i="6"/>
  <c r="T3" i="6"/>
  <c r="S3" i="6"/>
  <c r="P786" i="6"/>
  <c r="N786" i="6"/>
  <c r="K1150" i="6"/>
  <c r="M1150" i="6" s="1"/>
  <c r="V1150" i="6"/>
  <c r="U36" i="6"/>
  <c r="Q36" i="6"/>
  <c r="L46" i="9"/>
  <c r="R1551" i="6"/>
  <c r="U1551" i="6" s="1"/>
  <c r="R702" i="6"/>
  <c r="U702" i="6" s="1"/>
  <c r="T702" i="6"/>
  <c r="T1551" i="6"/>
  <c r="T787" i="6"/>
  <c r="R11" i="6"/>
  <c r="U11" i="6" s="1"/>
  <c r="R787" i="6"/>
  <c r="U787" i="6" s="1"/>
  <c r="V35" i="6"/>
  <c r="K35" i="6"/>
  <c r="M35" i="6" s="1"/>
  <c r="AA33" i="6"/>
  <c r="Y34" i="6"/>
  <c r="T11" i="6"/>
  <c r="T599" i="6"/>
  <c r="Y654" i="6"/>
  <c r="Z655" i="6"/>
  <c r="V569" i="6"/>
  <c r="R599" i="6"/>
  <c r="U599" i="6" s="1"/>
  <c r="V679" i="6"/>
  <c r="I58" i="9"/>
  <c r="N877" i="6"/>
  <c r="M59" i="9" s="1"/>
  <c r="V459" i="6"/>
  <c r="K678" i="6"/>
  <c r="M678" i="6" s="1"/>
  <c r="N678" i="6" s="1"/>
  <c r="Q790" i="6"/>
  <c r="T790" i="6" s="1"/>
  <c r="N676" i="6"/>
  <c r="H43" i="9" s="1"/>
  <c r="V676" i="6"/>
  <c r="N680" i="6"/>
  <c r="N1607" i="6"/>
  <c r="O7" i="9" s="1"/>
  <c r="V460" i="6"/>
  <c r="V680" i="6"/>
  <c r="K677" i="6"/>
  <c r="M677" i="6" s="1"/>
  <c r="P677" i="6" s="1"/>
  <c r="Y737" i="6"/>
  <c r="K737" i="6" s="1"/>
  <c r="M737" i="6" s="1"/>
  <c r="Z738" i="6"/>
  <c r="N681" i="6"/>
  <c r="M43" i="9" s="1"/>
  <c r="V681" i="6"/>
  <c r="V571" i="6"/>
  <c r="N206" i="6"/>
  <c r="N57" i="9" s="1"/>
  <c r="V206" i="6"/>
  <c r="N682" i="6"/>
  <c r="N1075" i="6"/>
  <c r="O15" i="9" s="1"/>
  <c r="P879" i="6"/>
  <c r="V675" i="6"/>
  <c r="P291" i="6"/>
  <c r="Q291" i="6" s="1"/>
  <c r="V291" i="6"/>
  <c r="P788" i="6"/>
  <c r="Q788" i="6" s="1"/>
  <c r="T788" i="6" s="1"/>
  <c r="V207" i="6"/>
  <c r="V1075" i="6"/>
  <c r="T652" i="6"/>
  <c r="R652" i="6"/>
  <c r="U652" i="6" s="1"/>
  <c r="V1019" i="6"/>
  <c r="W180" i="6"/>
  <c r="N683" i="6"/>
  <c r="O43" i="9" s="1"/>
  <c r="S682" i="6"/>
  <c r="W880" i="6"/>
  <c r="X880" i="6"/>
  <c r="Y880" i="6" s="1"/>
  <c r="V880" i="6" s="1"/>
  <c r="W1608" i="6"/>
  <c r="X1609" i="6" s="1"/>
  <c r="Y1609" i="6" s="1"/>
  <c r="V683" i="6"/>
  <c r="X152" i="6"/>
  <c r="W152" i="6"/>
  <c r="V682" i="6"/>
  <c r="X1160" i="6"/>
  <c r="V879" i="6"/>
  <c r="W488" i="6"/>
  <c r="X1412" i="6"/>
  <c r="Y1412" i="6" s="1"/>
  <c r="K1412" i="6" s="1"/>
  <c r="M1412" i="6" s="1"/>
  <c r="W852" i="6"/>
  <c r="X853" i="6" s="1"/>
  <c r="Y853" i="6" s="1"/>
  <c r="K853" i="6" s="1"/>
  <c r="M853" i="6" s="1"/>
  <c r="X656" i="6"/>
  <c r="K292" i="6"/>
  <c r="M292" i="6" s="1"/>
  <c r="V292" i="6"/>
  <c r="W293" i="6"/>
  <c r="W294" i="6" s="1"/>
  <c r="K228" i="6"/>
  <c r="M228" i="6" s="1"/>
  <c r="P228" i="6" s="1"/>
  <c r="V1607" i="6"/>
  <c r="W1412" i="6"/>
  <c r="X1608" i="6"/>
  <c r="Y1608" i="6" s="1"/>
  <c r="N179" i="6"/>
  <c r="O56" i="9" s="1"/>
  <c r="V851" i="6"/>
  <c r="V179" i="6"/>
  <c r="X852" i="6"/>
  <c r="Y852" i="6" s="1"/>
  <c r="X180" i="6"/>
  <c r="Y180" i="6" s="1"/>
  <c r="K180" i="6" s="1"/>
  <c r="M180" i="6" s="1"/>
  <c r="P180" i="6" s="1"/>
  <c r="Q180" i="6" s="1"/>
  <c r="W656" i="6"/>
  <c r="X488" i="6"/>
  <c r="W712" i="6"/>
  <c r="W1160" i="6"/>
  <c r="V1411" i="6"/>
  <c r="W40" i="6"/>
  <c r="X461" i="6"/>
  <c r="Y461" i="6" s="1"/>
  <c r="K461" i="6" s="1"/>
  <c r="M461" i="6" s="1"/>
  <c r="N461" i="6" s="1"/>
  <c r="X40" i="6"/>
  <c r="Y40" i="6" s="1"/>
  <c r="K40" i="6" s="1"/>
  <c r="M40" i="6" s="1"/>
  <c r="X293" i="6"/>
  <c r="Y293" i="6" s="1"/>
  <c r="K293" i="6" s="1"/>
  <c r="M293" i="6" s="1"/>
  <c r="N293" i="6" s="1"/>
  <c r="X712" i="6"/>
  <c r="W208" i="6"/>
  <c r="W461" i="6"/>
  <c r="V1017" i="6"/>
  <c r="X208" i="6"/>
  <c r="Y208" i="6" s="1"/>
  <c r="V1410" i="6"/>
  <c r="W740" i="6"/>
  <c r="V1074" i="6"/>
  <c r="V457" i="6"/>
  <c r="X1020" i="6"/>
  <c r="Y1020" i="6" s="1"/>
  <c r="W1020" i="6"/>
  <c r="X684" i="6"/>
  <c r="Y684" i="6" s="1"/>
  <c r="W684" i="6"/>
  <c r="V1605" i="6"/>
  <c r="W236" i="6"/>
  <c r="X236" i="6"/>
  <c r="X572" i="6"/>
  <c r="Y572" i="6" s="1"/>
  <c r="W572" i="6"/>
  <c r="X153" i="6"/>
  <c r="W153" i="6"/>
  <c r="W796" i="6"/>
  <c r="X796" i="6"/>
  <c r="X740" i="6"/>
  <c r="V850" i="6"/>
  <c r="W881" i="6"/>
  <c r="X881" i="6"/>
  <c r="Y881" i="6" s="1"/>
  <c r="W181" i="6"/>
  <c r="W405" i="6"/>
  <c r="X405" i="6"/>
  <c r="X1413" i="6"/>
  <c r="Y1413" i="6" s="1"/>
  <c r="W1413" i="6"/>
  <c r="X1076" i="6"/>
  <c r="Y1076" i="6" s="1"/>
  <c r="W1076" i="6"/>
  <c r="V178" i="6"/>
  <c r="V289" i="6"/>
  <c r="V481" i="6"/>
  <c r="K227" i="6"/>
  <c r="M227" i="6" s="1"/>
  <c r="P227" i="6" s="1"/>
  <c r="Q227" i="6" s="1"/>
  <c r="S227" i="6" s="1"/>
  <c r="P481" i="6"/>
  <c r="Q481" i="6" s="1"/>
  <c r="T481" i="6" s="1"/>
  <c r="K735" i="6"/>
  <c r="M735" i="6" s="1"/>
  <c r="V735" i="6"/>
  <c r="V792" i="6"/>
  <c r="V736" i="6"/>
  <c r="V1153" i="6"/>
  <c r="N1153" i="6"/>
  <c r="I16" i="9" s="1"/>
  <c r="K229" i="6"/>
  <c r="M229" i="6" s="1"/>
  <c r="P229" i="6" s="1"/>
  <c r="Q229" i="6" s="1"/>
  <c r="S229" i="6" s="1"/>
  <c r="Y793" i="6"/>
  <c r="K793" i="6" s="1"/>
  <c r="M793" i="6" s="1"/>
  <c r="Z794" i="6"/>
  <c r="Y485" i="6"/>
  <c r="K485" i="6" s="1"/>
  <c r="M485" i="6" s="1"/>
  <c r="Z486" i="6"/>
  <c r="K653" i="6"/>
  <c r="M653" i="6" s="1"/>
  <c r="R590" i="6"/>
  <c r="U590" i="6" s="1"/>
  <c r="T590" i="6"/>
  <c r="K1152" i="6"/>
  <c r="M1152" i="6" s="1"/>
  <c r="V1152" i="6"/>
  <c r="U792" i="6"/>
  <c r="L58" i="9"/>
  <c r="W1265" i="6"/>
  <c r="J1265" i="6" s="1"/>
  <c r="V484" i="6"/>
  <c r="N792" i="6"/>
  <c r="K482" i="6"/>
  <c r="M482" i="6" s="1"/>
  <c r="V482" i="6"/>
  <c r="N736" i="6"/>
  <c r="P736" i="6"/>
  <c r="P484" i="6"/>
  <c r="N484" i="6"/>
  <c r="N65" i="6"/>
  <c r="R142" i="6"/>
  <c r="U142" i="6" s="1"/>
  <c r="K1264" i="6"/>
  <c r="M1264" i="6" s="1"/>
  <c r="P1264" i="6" s="1"/>
  <c r="T142" i="6"/>
  <c r="R734" i="6"/>
  <c r="U734" i="6" s="1"/>
  <c r="X600" i="6"/>
  <c r="Y600" i="6" s="1"/>
  <c r="R732" i="6"/>
  <c r="U732" i="6" s="1"/>
  <c r="W761" i="6"/>
  <c r="V597" i="6"/>
  <c r="K67" i="6"/>
  <c r="M67" i="6" s="1"/>
  <c r="P67" i="6" s="1"/>
  <c r="Q67" i="6" s="1"/>
  <c r="T732" i="6"/>
  <c r="R1374" i="6"/>
  <c r="U1374" i="6" s="1"/>
  <c r="T1374" i="6"/>
  <c r="W257" i="6"/>
  <c r="T734" i="6"/>
  <c r="J13" i="9"/>
  <c r="N450" i="6"/>
  <c r="F32" i="9" s="1"/>
  <c r="W425" i="6"/>
  <c r="X68" i="6"/>
  <c r="Y68" i="6" s="1"/>
  <c r="W68" i="6"/>
  <c r="R733" i="6"/>
  <c r="U733" i="6" s="1"/>
  <c r="N198" i="6"/>
  <c r="F57" i="9" s="1"/>
  <c r="T733" i="6"/>
  <c r="K230" i="6"/>
  <c r="M230" i="6" s="1"/>
  <c r="P230" i="6" s="1"/>
  <c r="Q230" i="6" s="1"/>
  <c r="S230" i="6" s="1"/>
  <c r="W1349" i="6"/>
  <c r="N873" i="6"/>
  <c r="I59" i="9" s="1"/>
  <c r="Q649" i="6"/>
  <c r="I12" i="9"/>
  <c r="P791" i="6"/>
  <c r="K145" i="6"/>
  <c r="M145" i="6" s="1"/>
  <c r="P145" i="6" s="1"/>
  <c r="P1068" i="6"/>
  <c r="Q1068" i="6" s="1"/>
  <c r="N1154" i="6"/>
  <c r="J16" i="9" s="1"/>
  <c r="V1154" i="6"/>
  <c r="Y146" i="6"/>
  <c r="K146" i="6" s="1"/>
  <c r="M146" i="6" s="1"/>
  <c r="Z147" i="6"/>
  <c r="Y1155" i="6"/>
  <c r="Z1156" i="6"/>
  <c r="Y706" i="6"/>
  <c r="K706" i="6" s="1"/>
  <c r="M706" i="6" s="1"/>
  <c r="Z707" i="6"/>
  <c r="T567" i="6"/>
  <c r="Z232" i="6"/>
  <c r="Y231" i="6"/>
  <c r="N876" i="6"/>
  <c r="P876" i="6"/>
  <c r="K483" i="6"/>
  <c r="M483" i="6" s="1"/>
  <c r="V483" i="6"/>
  <c r="Z400" i="6"/>
  <c r="Y399" i="6"/>
  <c r="K398" i="6"/>
  <c r="M398" i="6" s="1"/>
  <c r="V398" i="6"/>
  <c r="N566" i="6"/>
  <c r="J33" i="9" s="1"/>
  <c r="N178" i="6"/>
  <c r="N56" i="9" s="1"/>
  <c r="V705" i="6"/>
  <c r="R174" i="6"/>
  <c r="U174" i="6" s="1"/>
  <c r="X761" i="6"/>
  <c r="Y761" i="6" s="1"/>
  <c r="K761" i="6" s="1"/>
  <c r="M761" i="6" s="1"/>
  <c r="T174" i="6"/>
  <c r="P982" i="6"/>
  <c r="Q982" i="6" s="1"/>
  <c r="X929" i="6"/>
  <c r="Y929" i="6" s="1"/>
  <c r="K929" i="6" s="1"/>
  <c r="M929" i="6" s="1"/>
  <c r="P929" i="6" s="1"/>
  <c r="K647" i="6"/>
  <c r="M647" i="6" s="1"/>
  <c r="V647" i="6"/>
  <c r="K646" i="6"/>
  <c r="M646" i="6" s="1"/>
  <c r="V646" i="6"/>
  <c r="K871" i="6"/>
  <c r="M871" i="6" s="1"/>
  <c r="V871" i="6"/>
  <c r="K731" i="6"/>
  <c r="M731" i="6" s="1"/>
  <c r="V731" i="6"/>
  <c r="N705" i="6"/>
  <c r="K870" i="6"/>
  <c r="M870" i="6" s="1"/>
  <c r="V870" i="6"/>
  <c r="K730" i="6"/>
  <c r="M730" i="6" s="1"/>
  <c r="V730" i="6"/>
  <c r="V872" i="6"/>
  <c r="K872" i="6"/>
  <c r="M872" i="6" s="1"/>
  <c r="X257" i="6"/>
  <c r="Y257" i="6" s="1"/>
  <c r="K257" i="6" s="1"/>
  <c r="M257" i="6" s="1"/>
  <c r="N285" i="6"/>
  <c r="I6" i="9" s="1"/>
  <c r="P1411" i="6"/>
  <c r="W985" i="6"/>
  <c r="V816" i="6"/>
  <c r="V759" i="6"/>
  <c r="W1433" i="6"/>
  <c r="N851" i="6"/>
  <c r="O14" i="9" s="1"/>
  <c r="X425" i="6"/>
  <c r="W1237" i="6"/>
  <c r="X1349" i="6"/>
  <c r="W1573" i="6"/>
  <c r="V1039" i="6"/>
  <c r="X1433" i="6"/>
  <c r="Y1433" i="6" s="1"/>
  <c r="K1433" i="6" s="1"/>
  <c r="M1433" i="6" s="1"/>
  <c r="P1433" i="6" s="1"/>
  <c r="W929" i="6"/>
  <c r="N1321" i="6"/>
  <c r="I18" i="9" s="1"/>
  <c r="T703" i="6"/>
  <c r="W1545" i="6"/>
  <c r="R842" i="6"/>
  <c r="U842" i="6" s="1"/>
  <c r="P1408" i="6"/>
  <c r="Q1408" i="6" s="1"/>
  <c r="R758" i="6"/>
  <c r="U758" i="6" s="1"/>
  <c r="R202" i="6"/>
  <c r="U202" i="6" s="1"/>
  <c r="T758" i="6"/>
  <c r="X537" i="6"/>
  <c r="W537" i="6"/>
  <c r="X1461" i="6"/>
  <c r="Y1461" i="6" s="1"/>
  <c r="K1461" i="6" s="1"/>
  <c r="M1461" i="6" s="1"/>
  <c r="N286" i="6"/>
  <c r="J6" i="9" s="1"/>
  <c r="P1605" i="6"/>
  <c r="X1237" i="6"/>
  <c r="Y1237" i="6" s="1"/>
  <c r="V1237" i="6" s="1"/>
  <c r="X1265" i="6"/>
  <c r="Y1265" i="6" s="1"/>
  <c r="R703" i="6"/>
  <c r="U703" i="6" s="1"/>
  <c r="W1461" i="6"/>
  <c r="Q704" i="6"/>
  <c r="T704" i="6" s="1"/>
  <c r="X985" i="6"/>
  <c r="Y985" i="6" s="1"/>
  <c r="K985" i="6" s="1"/>
  <c r="M985" i="6" s="1"/>
  <c r="P985" i="6" s="1"/>
  <c r="P87" i="6"/>
  <c r="G20" i="9" s="1"/>
  <c r="R1234" i="6"/>
  <c r="U1234" i="6" s="1"/>
  <c r="X1489" i="6"/>
  <c r="Y1489" i="6" s="1"/>
  <c r="V1489" i="6" s="1"/>
  <c r="W1489" i="6"/>
  <c r="W957" i="6"/>
  <c r="W1041" i="6"/>
  <c r="J1041" i="6" s="1"/>
  <c r="X1041" i="6"/>
  <c r="Y1041" i="6" s="1"/>
  <c r="K1041" i="6" s="1"/>
  <c r="M1041" i="6" s="1"/>
  <c r="N144" i="6"/>
  <c r="H42" i="9" s="1"/>
  <c r="K1322" i="6"/>
  <c r="M1322" i="6" s="1"/>
  <c r="P595" i="6"/>
  <c r="K37" i="9" s="1"/>
  <c r="P199" i="6"/>
  <c r="Q199" i="6" s="1"/>
  <c r="V1321" i="6"/>
  <c r="W1322" i="6"/>
  <c r="P1013" i="6"/>
  <c r="Q1013" i="6" s="1"/>
  <c r="Y984" i="6"/>
  <c r="V984" i="6" s="1"/>
  <c r="W89" i="6"/>
  <c r="T202" i="6"/>
  <c r="N1071" i="6"/>
  <c r="N591" i="6"/>
  <c r="G37" i="9" s="1"/>
  <c r="T842" i="6"/>
  <c r="W621" i="6"/>
  <c r="X89" i="6"/>
  <c r="Y89" i="6" s="1"/>
  <c r="N1016" i="6"/>
  <c r="N1458" i="6"/>
  <c r="P170" i="6"/>
  <c r="F56" i="9" s="1"/>
  <c r="Q114" i="6"/>
  <c r="S114" i="6" s="1"/>
  <c r="X1573" i="6"/>
  <c r="N452" i="6"/>
  <c r="H32" i="9" s="1"/>
  <c r="K816" i="6"/>
  <c r="M816" i="6" s="1"/>
  <c r="N816" i="6" s="1"/>
  <c r="V479" i="6"/>
  <c r="K479" i="6"/>
  <c r="M479" i="6" s="1"/>
  <c r="K478" i="6"/>
  <c r="M478" i="6" s="1"/>
  <c r="V478" i="6"/>
  <c r="N1178" i="6"/>
  <c r="V256" i="6"/>
  <c r="V760" i="6"/>
  <c r="V116" i="6"/>
  <c r="V985" i="6"/>
  <c r="X1125" i="6"/>
  <c r="X5" i="6"/>
  <c r="V507" i="6"/>
  <c r="W117" i="6"/>
  <c r="R567" i="6"/>
  <c r="U567" i="6" s="1"/>
  <c r="X117" i="6"/>
  <c r="Y117" i="6" s="1"/>
  <c r="K117" i="6" s="1"/>
  <c r="M117" i="6" s="1"/>
  <c r="N593" i="6"/>
  <c r="I37" i="9" s="1"/>
  <c r="S567" i="6"/>
  <c r="N850" i="6"/>
  <c r="N14" i="9" s="1"/>
  <c r="Y956" i="6"/>
  <c r="X957" i="6"/>
  <c r="Y957" i="6" s="1"/>
  <c r="N284" i="6"/>
  <c r="H6" i="9" s="1"/>
  <c r="N562" i="6"/>
  <c r="F33" i="9" s="1"/>
  <c r="N1602" i="6"/>
  <c r="J7" i="9" s="1"/>
  <c r="N594" i="6"/>
  <c r="J37" i="9" s="1"/>
  <c r="N1014" i="6"/>
  <c r="J34" i="9" s="1"/>
  <c r="V115" i="6"/>
  <c r="V1488" i="6"/>
  <c r="W1125" i="6"/>
  <c r="V1432" i="6"/>
  <c r="T1234" i="6"/>
  <c r="X621" i="6"/>
  <c r="Y621" i="6" s="1"/>
  <c r="V1235" i="6"/>
  <c r="V88" i="6"/>
  <c r="V1236" i="6"/>
  <c r="W5" i="6"/>
  <c r="P58" i="6"/>
  <c r="F5" i="9" s="1"/>
  <c r="V255" i="6"/>
  <c r="V1460" i="6"/>
  <c r="W817" i="6"/>
  <c r="V620" i="6"/>
  <c r="X817" i="6"/>
  <c r="V619" i="6"/>
  <c r="V1515" i="6"/>
  <c r="V927" i="6"/>
  <c r="V339" i="6"/>
  <c r="V1459" i="6"/>
  <c r="V311" i="6"/>
  <c r="V1095" i="6"/>
  <c r="Q1514" i="6"/>
  <c r="F62" i="9"/>
  <c r="K1040" i="6"/>
  <c r="M1040" i="6" s="1"/>
  <c r="V898" i="6"/>
  <c r="I20" i="8"/>
  <c r="V618" i="6"/>
  <c r="V506" i="6"/>
  <c r="Q338" i="6"/>
  <c r="F36" i="9"/>
  <c r="T648" i="6"/>
  <c r="R648" i="6"/>
  <c r="U648" i="6" s="1"/>
  <c r="S648" i="6"/>
  <c r="Q1403" i="6"/>
  <c r="G28" i="9"/>
  <c r="Q847" i="6"/>
  <c r="K14" i="9"/>
  <c r="U847" i="6"/>
  <c r="P570" i="6"/>
  <c r="N570" i="6"/>
  <c r="Q179" i="6"/>
  <c r="T1262" i="6"/>
  <c r="S1262" i="6"/>
  <c r="R1262" i="6"/>
  <c r="U1262" i="6" s="1"/>
  <c r="T553" i="6"/>
  <c r="S553" i="6"/>
  <c r="R553" i="6"/>
  <c r="T543" i="6"/>
  <c r="S543" i="6"/>
  <c r="R543" i="6"/>
  <c r="Q1405" i="6"/>
  <c r="I28" i="9"/>
  <c r="Q286" i="6"/>
  <c r="Q1604" i="6"/>
  <c r="L7" i="9"/>
  <c r="U1604" i="6"/>
  <c r="Q814" i="6"/>
  <c r="F49" i="9"/>
  <c r="K1208" i="6"/>
  <c r="M1208" i="6" s="1"/>
  <c r="F20" i="8"/>
  <c r="Q283" i="6"/>
  <c r="G6" i="9"/>
  <c r="T549" i="6"/>
  <c r="S549" i="6"/>
  <c r="R549" i="6"/>
  <c r="P460" i="6"/>
  <c r="N460" i="6"/>
  <c r="P1039" i="6"/>
  <c r="N1039" i="6"/>
  <c r="R397" i="6"/>
  <c r="U397" i="6" s="1"/>
  <c r="T397" i="6"/>
  <c r="S397" i="6"/>
  <c r="Q681" i="6"/>
  <c r="T1151" i="6"/>
  <c r="R1151" i="6"/>
  <c r="U1151" i="6" s="1"/>
  <c r="S1151" i="6"/>
  <c r="T541" i="6"/>
  <c r="S541" i="6"/>
  <c r="R541" i="6"/>
  <c r="Q1375" i="6"/>
  <c r="G54" i="9"/>
  <c r="U1375" i="6"/>
  <c r="P62" i="6"/>
  <c r="N62" i="6"/>
  <c r="Q1602" i="6"/>
  <c r="Q1071" i="6"/>
  <c r="K15" i="9"/>
  <c r="U1071" i="6"/>
  <c r="Q598" i="6"/>
  <c r="N37" i="9"/>
  <c r="Q454" i="6"/>
  <c r="J32" i="9"/>
  <c r="P1407" i="6"/>
  <c r="N1407" i="6"/>
  <c r="P618" i="6"/>
  <c r="N618" i="6"/>
  <c r="T480" i="6"/>
  <c r="R480" i="6"/>
  <c r="U480" i="6" s="1"/>
  <c r="S480" i="6"/>
  <c r="T554" i="6"/>
  <c r="S554" i="6"/>
  <c r="R554" i="6"/>
  <c r="Q1094" i="6"/>
  <c r="F52" i="9"/>
  <c r="Q452" i="6"/>
  <c r="P619" i="6"/>
  <c r="N619" i="6"/>
  <c r="Q1012" i="6"/>
  <c r="H34" i="9"/>
  <c r="P1017" i="6"/>
  <c r="N1017" i="6"/>
  <c r="P620" i="6"/>
  <c r="N620" i="6"/>
  <c r="P1488" i="6"/>
  <c r="N1488" i="6"/>
  <c r="S789" i="6"/>
  <c r="R789" i="6"/>
  <c r="U789" i="6" s="1"/>
  <c r="T789" i="6"/>
  <c r="X1545" i="6"/>
  <c r="P368" i="6"/>
  <c r="N368" i="6"/>
  <c r="Q566" i="6"/>
  <c r="Q177" i="6"/>
  <c r="M56" i="9"/>
  <c r="X1517" i="6"/>
  <c r="Y1517" i="6" s="1"/>
  <c r="W1517" i="6"/>
  <c r="Q815" i="6"/>
  <c r="U815" i="6" s="1"/>
  <c r="G49" i="9"/>
  <c r="P171" i="6"/>
  <c r="N171" i="6"/>
  <c r="Q60" i="6"/>
  <c r="H5" i="9"/>
  <c r="P564" i="6"/>
  <c r="N564" i="6"/>
  <c r="T1206" i="6"/>
  <c r="S1206" i="6"/>
  <c r="R1206" i="6"/>
  <c r="U1206" i="6" s="1"/>
  <c r="P1235" i="6"/>
  <c r="N1235" i="6"/>
  <c r="T548" i="6"/>
  <c r="S548" i="6"/>
  <c r="R548" i="6"/>
  <c r="P679" i="6"/>
  <c r="N679" i="6"/>
  <c r="P927" i="6"/>
  <c r="N927" i="6"/>
  <c r="P759" i="6"/>
  <c r="N759" i="6"/>
  <c r="K1180" i="6"/>
  <c r="M1180" i="6" s="1"/>
  <c r="P115" i="6"/>
  <c r="N115" i="6"/>
  <c r="Q27" i="8"/>
  <c r="M27" i="8"/>
  <c r="AJ31" i="9" s="1"/>
  <c r="AH31" i="9"/>
  <c r="T651" i="6"/>
  <c r="S651" i="6"/>
  <c r="R651" i="6"/>
  <c r="Q562" i="6"/>
  <c r="H20" i="8"/>
  <c r="P1603" i="6"/>
  <c r="N1603" i="6"/>
  <c r="Q61" i="6"/>
  <c r="I5" i="9"/>
  <c r="U61" i="6"/>
  <c r="Q173" i="6"/>
  <c r="I56" i="9"/>
  <c r="X369" i="6"/>
  <c r="Y369" i="6" s="1"/>
  <c r="W369" i="6"/>
  <c r="K900" i="6"/>
  <c r="M900" i="6" s="1"/>
  <c r="Q1402" i="6"/>
  <c r="F28" i="9"/>
  <c r="K312" i="6"/>
  <c r="M312" i="6" s="1"/>
  <c r="V312" i="6"/>
  <c r="P1095" i="6"/>
  <c r="N1095" i="6"/>
  <c r="P760" i="6"/>
  <c r="N760" i="6"/>
  <c r="Q203" i="6"/>
  <c r="K57" i="9"/>
  <c r="Q1010" i="6"/>
  <c r="F34" i="9"/>
  <c r="P675" i="6"/>
  <c r="N675" i="6"/>
  <c r="P506" i="6"/>
  <c r="N506" i="6"/>
  <c r="Q1073" i="6"/>
  <c r="M15" i="9"/>
  <c r="Q1178" i="6"/>
  <c r="F26" i="9"/>
  <c r="U1178" i="6"/>
  <c r="Q594" i="6"/>
  <c r="P1432" i="6"/>
  <c r="N1432" i="6"/>
  <c r="T792" i="6"/>
  <c r="R792" i="6"/>
  <c r="S792" i="6"/>
  <c r="P289" i="6"/>
  <c r="N289" i="6"/>
  <c r="Q1458" i="6"/>
  <c r="F29" i="9"/>
  <c r="U1458" i="6"/>
  <c r="Q674" i="6"/>
  <c r="U674" i="6" s="1"/>
  <c r="F43" i="9"/>
  <c r="T875" i="6"/>
  <c r="S875" i="6"/>
  <c r="R875" i="6"/>
  <c r="P311" i="6"/>
  <c r="N311" i="6"/>
  <c r="P1011" i="6"/>
  <c r="N1011" i="6"/>
  <c r="T561" i="6"/>
  <c r="S561" i="6"/>
  <c r="R561" i="6"/>
  <c r="T143" i="6"/>
  <c r="R143" i="6"/>
  <c r="U143" i="6" s="1"/>
  <c r="S143" i="6"/>
  <c r="S396" i="6"/>
  <c r="T396" i="6"/>
  <c r="R396" i="6"/>
  <c r="U396" i="6" s="1"/>
  <c r="T538" i="6"/>
  <c r="R538" i="6"/>
  <c r="S538" i="6"/>
  <c r="Q1431" i="6"/>
  <c r="G61" i="9"/>
  <c r="Q848" i="6"/>
  <c r="L14" i="9"/>
  <c r="U848" i="6"/>
  <c r="P1066" i="6"/>
  <c r="N1066" i="6"/>
  <c r="W1181" i="6"/>
  <c r="X509" i="6"/>
  <c r="Y509" i="6" s="1"/>
  <c r="Q63" i="6"/>
  <c r="K5" i="9"/>
  <c r="U63" i="6"/>
  <c r="P1600" i="6"/>
  <c r="N1600" i="6"/>
  <c r="P455" i="6"/>
  <c r="N455" i="6"/>
  <c r="Q1487" i="6"/>
  <c r="G41" i="9"/>
  <c r="Q1607" i="6"/>
  <c r="Q850" i="6"/>
  <c r="Q1321" i="6"/>
  <c r="Q288" i="6"/>
  <c r="L6" i="9"/>
  <c r="U288" i="6"/>
  <c r="W1293" i="6"/>
  <c r="X1293" i="6"/>
  <c r="O27" i="8"/>
  <c r="N20" i="8"/>
  <c r="P200" i="6"/>
  <c r="N200" i="6"/>
  <c r="Q849" i="6"/>
  <c r="M14" i="9"/>
  <c r="P1018" i="6"/>
  <c r="N1018" i="6"/>
  <c r="P1409" i="6"/>
  <c r="N1409" i="6"/>
  <c r="Q290" i="6"/>
  <c r="N6" i="9"/>
  <c r="Q1430" i="6"/>
  <c r="F61" i="9"/>
  <c r="U1430" i="6"/>
  <c r="Q1014" i="6"/>
  <c r="R10" i="6"/>
  <c r="T10" i="6"/>
  <c r="S10" i="6"/>
  <c r="T954" i="6"/>
  <c r="R954" i="6"/>
  <c r="U954" i="6" s="1"/>
  <c r="S954" i="6"/>
  <c r="Q366" i="6"/>
  <c r="F47" i="9"/>
  <c r="K928" i="6"/>
  <c r="M928" i="6" s="1"/>
  <c r="S394" i="6"/>
  <c r="T394" i="6"/>
  <c r="R394" i="6"/>
  <c r="U394" i="6" s="1"/>
  <c r="Q1015" i="6"/>
  <c r="K34" i="9"/>
  <c r="P287" i="6"/>
  <c r="N287" i="6"/>
  <c r="X1181" i="6"/>
  <c r="Y1181" i="6" s="1"/>
  <c r="W509" i="6"/>
  <c r="Q596" i="6"/>
  <c r="L37" i="9"/>
  <c r="U596" i="6"/>
  <c r="T877" i="6"/>
  <c r="R877" i="6"/>
  <c r="S877" i="6"/>
  <c r="Q563" i="6"/>
  <c r="U563" i="6" s="1"/>
  <c r="G33" i="9"/>
  <c r="S874" i="6"/>
  <c r="R874" i="6"/>
  <c r="T874" i="6"/>
  <c r="S1153" i="6"/>
  <c r="P254" i="6"/>
  <c r="N254" i="6"/>
  <c r="Q592" i="6"/>
  <c r="H37" i="9"/>
  <c r="P201" i="6"/>
  <c r="N201" i="6"/>
  <c r="Q568" i="6"/>
  <c r="L33" i="9"/>
  <c r="U568" i="6"/>
  <c r="Q198" i="6"/>
  <c r="Q66" i="6"/>
  <c r="N5" i="9"/>
  <c r="U66" i="6"/>
  <c r="Q565" i="6"/>
  <c r="I33" i="9"/>
  <c r="K1376" i="6"/>
  <c r="M1376" i="6" s="1"/>
  <c r="Q1601" i="6"/>
  <c r="I7" i="9"/>
  <c r="P1069" i="6"/>
  <c r="N1069" i="6"/>
  <c r="P1406" i="6"/>
  <c r="N1406" i="6"/>
  <c r="R17" i="6"/>
  <c r="T17" i="6"/>
  <c r="S17" i="6"/>
  <c r="Q456" i="6"/>
  <c r="L32" i="9"/>
  <c r="U456" i="6"/>
  <c r="Q676" i="6"/>
  <c r="Q1207" i="6"/>
  <c r="G53" i="9"/>
  <c r="T555" i="6"/>
  <c r="S555" i="6"/>
  <c r="R555" i="6"/>
  <c r="P1515" i="6"/>
  <c r="N1515" i="6"/>
  <c r="P571" i="6"/>
  <c r="N571" i="6"/>
  <c r="Q1072" i="6"/>
  <c r="L15" i="9"/>
  <c r="U1072" i="6"/>
  <c r="Q843" i="6"/>
  <c r="G14" i="9"/>
  <c r="P1019" i="6"/>
  <c r="N1019" i="6"/>
  <c r="P597" i="6"/>
  <c r="N597" i="6"/>
  <c r="P255" i="6"/>
  <c r="N255" i="6"/>
  <c r="S144" i="6"/>
  <c r="S878" i="6"/>
  <c r="R878" i="6"/>
  <c r="U878" i="6" s="1"/>
  <c r="T878" i="6"/>
  <c r="Q284" i="6"/>
  <c r="Q593" i="6"/>
  <c r="T226" i="6"/>
  <c r="S226" i="6"/>
  <c r="R226" i="6"/>
  <c r="U226" i="6" s="1"/>
  <c r="P207" i="6"/>
  <c r="N207" i="6"/>
  <c r="Q1067" i="6"/>
  <c r="G15" i="9"/>
  <c r="Q591" i="6"/>
  <c r="P457" i="6"/>
  <c r="N457" i="6"/>
  <c r="R4" i="6"/>
  <c r="T4" i="6"/>
  <c r="S4" i="6"/>
  <c r="X313" i="6"/>
  <c r="Y313" i="6" s="1"/>
  <c r="X901" i="6"/>
  <c r="Y901" i="6" s="1"/>
  <c r="Q1319" i="6"/>
  <c r="G18" i="9"/>
  <c r="Q983" i="6"/>
  <c r="U983" i="6" s="1"/>
  <c r="G50" i="9"/>
  <c r="Q285" i="6"/>
  <c r="Q1318" i="6"/>
  <c r="F18" i="9"/>
  <c r="T536" i="6"/>
  <c r="R536" i="6"/>
  <c r="S536" i="6"/>
  <c r="P569" i="6"/>
  <c r="N569" i="6"/>
  <c r="Q1038" i="6"/>
  <c r="F51" i="9"/>
  <c r="K1516" i="6"/>
  <c r="M1516" i="6" s="1"/>
  <c r="Q64" i="6"/>
  <c r="L5" i="9"/>
  <c r="U64" i="6"/>
  <c r="Q1263" i="6"/>
  <c r="G40" i="9"/>
  <c r="U1263" i="6"/>
  <c r="Q1016" i="6"/>
  <c r="L34" i="9"/>
  <c r="U1016" i="6"/>
  <c r="Q1606" i="6"/>
  <c r="N7" i="9"/>
  <c r="Q176" i="6"/>
  <c r="L56" i="9"/>
  <c r="U176" i="6"/>
  <c r="V254" i="6"/>
  <c r="J27" i="8"/>
  <c r="Q205" i="6"/>
  <c r="M57" i="9"/>
  <c r="Q450" i="6"/>
  <c r="P846" i="6"/>
  <c r="N846" i="6"/>
  <c r="P175" i="6"/>
  <c r="N175" i="6"/>
  <c r="K367" i="6"/>
  <c r="M367" i="6" s="1"/>
  <c r="X1377" i="6"/>
  <c r="Y1377" i="6" s="1"/>
  <c r="W1377" i="6"/>
  <c r="Q65" i="6"/>
  <c r="U65" i="6" s="1"/>
  <c r="M5" i="9"/>
  <c r="P898" i="6"/>
  <c r="N898" i="6"/>
  <c r="K340" i="6"/>
  <c r="M340" i="6" s="1"/>
  <c r="V340" i="6"/>
  <c r="K1096" i="6"/>
  <c r="M1096" i="6" s="1"/>
  <c r="P1236" i="6"/>
  <c r="N1236" i="6"/>
  <c r="K508" i="6"/>
  <c r="M508" i="6" s="1"/>
  <c r="Q1075" i="6"/>
  <c r="Q851" i="6"/>
  <c r="Q1320" i="6"/>
  <c r="H18" i="9"/>
  <c r="Q926" i="6"/>
  <c r="F38" i="9"/>
  <c r="P256" i="6"/>
  <c r="N256" i="6"/>
  <c r="Q845" i="6"/>
  <c r="I14" i="9"/>
  <c r="P507" i="6"/>
  <c r="N507" i="6"/>
  <c r="Q206" i="6"/>
  <c r="Q955" i="6"/>
  <c r="G39" i="9"/>
  <c r="Q458" i="6"/>
  <c r="N32" i="9"/>
  <c r="P172" i="6"/>
  <c r="N172" i="6"/>
  <c r="Q178" i="6"/>
  <c r="Q310" i="6"/>
  <c r="F60" i="9"/>
  <c r="P1599" i="6"/>
  <c r="N1599" i="6"/>
  <c r="P1459" i="6"/>
  <c r="N1459" i="6"/>
  <c r="W313" i="6"/>
  <c r="W901" i="6"/>
  <c r="T1131" i="6"/>
  <c r="R1131" i="6"/>
  <c r="U1131" i="6" s="1"/>
  <c r="S1131" i="6"/>
  <c r="X1209" i="6"/>
  <c r="Y1209" i="6" s="1"/>
  <c r="W1209" i="6"/>
  <c r="P1404" i="6"/>
  <c r="N1404" i="6"/>
  <c r="P88" i="6"/>
  <c r="N88" i="6"/>
  <c r="P1074" i="6"/>
  <c r="N1074" i="6"/>
  <c r="T873" i="6"/>
  <c r="S873" i="6"/>
  <c r="R873" i="6"/>
  <c r="T1486" i="6"/>
  <c r="S1486" i="6"/>
  <c r="R1486" i="6"/>
  <c r="U1486" i="6" s="1"/>
  <c r="Q844" i="6"/>
  <c r="H14" i="9"/>
  <c r="Q451" i="6"/>
  <c r="G73" i="9" s="1"/>
  <c r="G32" i="9"/>
  <c r="K1179" i="6"/>
  <c r="M1179" i="6" s="1"/>
  <c r="P59" i="6"/>
  <c r="N59" i="6"/>
  <c r="Q1598" i="6"/>
  <c r="F7" i="9"/>
  <c r="P459" i="6"/>
  <c r="N459" i="6"/>
  <c r="P1410" i="6"/>
  <c r="N1410" i="6"/>
  <c r="Q683" i="6"/>
  <c r="P116" i="6"/>
  <c r="N116" i="6"/>
  <c r="X341" i="6"/>
  <c r="Y341" i="6" s="1"/>
  <c r="W341" i="6"/>
  <c r="X1097" i="6"/>
  <c r="Y1097" i="6" s="1"/>
  <c r="W1097" i="6"/>
  <c r="P339" i="6"/>
  <c r="N339" i="6"/>
  <c r="Q1070" i="6"/>
  <c r="J15" i="9"/>
  <c r="T650" i="6"/>
  <c r="R650" i="6"/>
  <c r="U650" i="6" s="1"/>
  <c r="S650" i="6"/>
  <c r="Q86" i="6"/>
  <c r="F20" i="9"/>
  <c r="Q680" i="6"/>
  <c r="L43" i="9"/>
  <c r="U680" i="6"/>
  <c r="S1154" i="6"/>
  <c r="T1154" i="6"/>
  <c r="R1154" i="6"/>
  <c r="P282" i="6"/>
  <c r="N282" i="6"/>
  <c r="R395" i="6"/>
  <c r="U395" i="6" s="1"/>
  <c r="T395" i="6"/>
  <c r="S395" i="6"/>
  <c r="Q453" i="6"/>
  <c r="I73" i="9" s="1"/>
  <c r="I32" i="9"/>
  <c r="P204" i="6"/>
  <c r="N204" i="6"/>
  <c r="V368" i="6"/>
  <c r="P1460" i="6"/>
  <c r="N1460" i="6"/>
  <c r="K39" i="6" l="1"/>
  <c r="M39" i="6" s="1"/>
  <c r="V39" i="6"/>
  <c r="N13" i="6"/>
  <c r="P13" i="6"/>
  <c r="Z16" i="6"/>
  <c r="Y15" i="6"/>
  <c r="V14" i="6"/>
  <c r="K14" i="6"/>
  <c r="M14" i="6" s="1"/>
  <c r="Q37" i="6"/>
  <c r="M46" i="9"/>
  <c r="N38" i="6"/>
  <c r="P38" i="6"/>
  <c r="Q38" i="6" s="1"/>
  <c r="U1363" i="6"/>
  <c r="T1363" i="6"/>
  <c r="R1363" i="6"/>
  <c r="S1363" i="6"/>
  <c r="T1364" i="6"/>
  <c r="R1364" i="6"/>
  <c r="S1364" i="6"/>
  <c r="S1308" i="6"/>
  <c r="R1308" i="6"/>
  <c r="U1308" i="6" s="1"/>
  <c r="T1308" i="6"/>
  <c r="T1366" i="6"/>
  <c r="R1366" i="6"/>
  <c r="S1366" i="6"/>
  <c r="R1307" i="6"/>
  <c r="U1307" i="6" s="1"/>
  <c r="S1307" i="6"/>
  <c r="T1307" i="6"/>
  <c r="T1316" i="6"/>
  <c r="S1316" i="6"/>
  <c r="R1316" i="6"/>
  <c r="R1370" i="6"/>
  <c r="S1370" i="6"/>
  <c r="T1370" i="6"/>
  <c r="T1369" i="6"/>
  <c r="S1369" i="6"/>
  <c r="R1369" i="6"/>
  <c r="T1362" i="6"/>
  <c r="R1362" i="6"/>
  <c r="U1362" i="6" s="1"/>
  <c r="S1362" i="6"/>
  <c r="T1372" i="6"/>
  <c r="R1372" i="6"/>
  <c r="S1372" i="6"/>
  <c r="T1368" i="6"/>
  <c r="R1368" i="6"/>
  <c r="S1368" i="6"/>
  <c r="T1373" i="6"/>
  <c r="R1373" i="6"/>
  <c r="S1373" i="6"/>
  <c r="T1310" i="6"/>
  <c r="R1310" i="6"/>
  <c r="S1310" i="6"/>
  <c r="S1315" i="6"/>
  <c r="T1315" i="6"/>
  <c r="R1315" i="6"/>
  <c r="S1314" i="6"/>
  <c r="R1314" i="6"/>
  <c r="T1314" i="6"/>
  <c r="R1311" i="6"/>
  <c r="T1311" i="6"/>
  <c r="S1311" i="6"/>
  <c r="S1312" i="6"/>
  <c r="R1312" i="6"/>
  <c r="T1312" i="6"/>
  <c r="P899" i="6"/>
  <c r="N899" i="6"/>
  <c r="I40" i="8"/>
  <c r="F40" i="8"/>
  <c r="S1371" i="6"/>
  <c r="R1371" i="6"/>
  <c r="M40" i="8" s="1"/>
  <c r="AJ45" i="9" s="1"/>
  <c r="T1371" i="6"/>
  <c r="O40" i="8" s="1"/>
  <c r="N40" i="8"/>
  <c r="H40" i="8"/>
  <c r="J40" i="8" s="1"/>
  <c r="R1309" i="6"/>
  <c r="F15" i="8"/>
  <c r="AH17" i="9" s="1"/>
  <c r="I15" i="8"/>
  <c r="N15" i="8"/>
  <c r="H15" i="8"/>
  <c r="J15" i="8" s="1"/>
  <c r="S1309" i="6"/>
  <c r="T1309" i="6"/>
  <c r="O15" i="8" s="1"/>
  <c r="R12" i="6"/>
  <c r="U12" i="6" s="1"/>
  <c r="T12" i="6"/>
  <c r="S12" i="6"/>
  <c r="Q786" i="6"/>
  <c r="F58" i="9"/>
  <c r="N1150" i="6"/>
  <c r="P1150" i="6"/>
  <c r="Q1150" i="6" s="1"/>
  <c r="S1150" i="6" s="1"/>
  <c r="S36" i="6"/>
  <c r="T36" i="6"/>
  <c r="R36" i="6"/>
  <c r="K654" i="6"/>
  <c r="M654" i="6" s="1"/>
  <c r="V654" i="6"/>
  <c r="K34" i="6"/>
  <c r="M34" i="6" s="1"/>
  <c r="V34" i="6"/>
  <c r="AA32" i="6"/>
  <c r="Y33" i="6"/>
  <c r="P35" i="6"/>
  <c r="N35" i="6"/>
  <c r="N677" i="6"/>
  <c r="I43" i="9" s="1"/>
  <c r="Y655" i="6"/>
  <c r="V655" i="6" s="1"/>
  <c r="Z656" i="6"/>
  <c r="Y794" i="6"/>
  <c r="V794" i="6" s="1"/>
  <c r="Z795" i="6"/>
  <c r="Y738" i="6"/>
  <c r="K738" i="6" s="1"/>
  <c r="M738" i="6" s="1"/>
  <c r="Z739" i="6"/>
  <c r="Y486" i="6"/>
  <c r="K486" i="6" s="1"/>
  <c r="M486" i="6" s="1"/>
  <c r="Z487" i="6"/>
  <c r="N180" i="6"/>
  <c r="P56" i="9" s="1"/>
  <c r="P678" i="6"/>
  <c r="J43" i="9" s="1"/>
  <c r="S790" i="6"/>
  <c r="R790" i="6"/>
  <c r="U790" i="6" s="1"/>
  <c r="W1462" i="6"/>
  <c r="O59" i="9"/>
  <c r="Q879" i="6"/>
  <c r="T879" i="6" s="1"/>
  <c r="N43" i="9"/>
  <c r="T682" i="6"/>
  <c r="R682" i="6"/>
  <c r="U682" i="6" s="1"/>
  <c r="S788" i="6"/>
  <c r="R788" i="6"/>
  <c r="U788" i="6" s="1"/>
  <c r="H58" i="9"/>
  <c r="O6" i="9"/>
  <c r="P293" i="6"/>
  <c r="Q6" i="9" s="1"/>
  <c r="P461" i="6"/>
  <c r="Q461" i="6" s="1"/>
  <c r="T461" i="6" s="1"/>
  <c r="K880" i="6"/>
  <c r="M880" i="6" s="1"/>
  <c r="P880" i="6" s="1"/>
  <c r="V180" i="6"/>
  <c r="W41" i="6"/>
  <c r="W713" i="6"/>
  <c r="X41" i="6"/>
  <c r="Y41" i="6" s="1"/>
  <c r="V41" i="6" s="1"/>
  <c r="W1161" i="6"/>
  <c r="X1162" i="6" s="1"/>
  <c r="X1161" i="6"/>
  <c r="N228" i="6"/>
  <c r="H9" i="9" s="1"/>
  <c r="W657" i="6"/>
  <c r="X657" i="6"/>
  <c r="V1412" i="6"/>
  <c r="K1608" i="6"/>
  <c r="M1608" i="6" s="1"/>
  <c r="V1608" i="6"/>
  <c r="N292" i="6"/>
  <c r="P292" i="6"/>
  <c r="X713" i="6"/>
  <c r="X181" i="6"/>
  <c r="Y181" i="6" s="1"/>
  <c r="K181" i="6" s="1"/>
  <c r="M181" i="6" s="1"/>
  <c r="W1609" i="6"/>
  <c r="W489" i="6"/>
  <c r="K852" i="6"/>
  <c r="M852" i="6" s="1"/>
  <c r="V852" i="6"/>
  <c r="W853" i="6"/>
  <c r="V853" i="6" s="1"/>
  <c r="X294" i="6"/>
  <c r="Y294" i="6" s="1"/>
  <c r="K294" i="6" s="1"/>
  <c r="M294" i="6" s="1"/>
  <c r="X489" i="6"/>
  <c r="R1153" i="6"/>
  <c r="U1153" i="6" s="1"/>
  <c r="P1412" i="6"/>
  <c r="N1412" i="6"/>
  <c r="W741" i="6"/>
  <c r="V40" i="6"/>
  <c r="X462" i="6"/>
  <c r="V653" i="6"/>
  <c r="X209" i="6"/>
  <c r="Y209" i="6" s="1"/>
  <c r="K209" i="6" s="1"/>
  <c r="M209" i="6" s="1"/>
  <c r="P853" i="6"/>
  <c r="N853" i="6"/>
  <c r="X741" i="6"/>
  <c r="W462" i="6"/>
  <c r="V293" i="6"/>
  <c r="W209" i="6"/>
  <c r="Y462" i="6"/>
  <c r="V462" i="6" s="1"/>
  <c r="V461" i="6"/>
  <c r="K208" i="6"/>
  <c r="M208" i="6" s="1"/>
  <c r="V208" i="6"/>
  <c r="X1077" i="6"/>
  <c r="Y1077" i="6" s="1"/>
  <c r="W1077" i="6"/>
  <c r="X714" i="6"/>
  <c r="W154" i="6"/>
  <c r="X154" i="6"/>
  <c r="V1076" i="6"/>
  <c r="K1076" i="6"/>
  <c r="M1076" i="6" s="1"/>
  <c r="X406" i="6"/>
  <c r="W406" i="6"/>
  <c r="W573" i="6"/>
  <c r="X573" i="6"/>
  <c r="Y573" i="6" s="1"/>
  <c r="X490" i="6"/>
  <c r="X685" i="6"/>
  <c r="Y685" i="6" s="1"/>
  <c r="W685" i="6"/>
  <c r="X1021" i="6"/>
  <c r="Y1021" i="6" s="1"/>
  <c r="W1021" i="6"/>
  <c r="W1414" i="6"/>
  <c r="X1414" i="6"/>
  <c r="Y1414" i="6" s="1"/>
  <c r="P40" i="6"/>
  <c r="N40" i="6"/>
  <c r="V572" i="6"/>
  <c r="K572" i="6"/>
  <c r="M572" i="6" s="1"/>
  <c r="V684" i="6"/>
  <c r="K684" i="6"/>
  <c r="M684" i="6" s="1"/>
  <c r="K1020" i="6"/>
  <c r="M1020" i="6" s="1"/>
  <c r="V1020" i="6"/>
  <c r="V737" i="6"/>
  <c r="K1413" i="6"/>
  <c r="M1413" i="6" s="1"/>
  <c r="V1413" i="6"/>
  <c r="K881" i="6"/>
  <c r="M881" i="6" s="1"/>
  <c r="V881" i="6"/>
  <c r="K1609" i="6"/>
  <c r="M1609" i="6" s="1"/>
  <c r="V1609" i="6"/>
  <c r="X42" i="6"/>
  <c r="Y42" i="6" s="1"/>
  <c r="W42" i="6"/>
  <c r="W882" i="6"/>
  <c r="X882" i="6"/>
  <c r="Y882" i="6" s="1"/>
  <c r="W797" i="6"/>
  <c r="X797" i="6"/>
  <c r="X237" i="6"/>
  <c r="W237" i="6"/>
  <c r="X295" i="6"/>
  <c r="Y295" i="6" s="1"/>
  <c r="R481" i="6"/>
  <c r="U481" i="6" s="1"/>
  <c r="S481" i="6"/>
  <c r="I11" i="9"/>
  <c r="N227" i="6"/>
  <c r="G9" i="9" s="1"/>
  <c r="H15" i="9"/>
  <c r="N229" i="6"/>
  <c r="I9" i="9" s="1"/>
  <c r="V485" i="6"/>
  <c r="P735" i="6"/>
  <c r="N735" i="6"/>
  <c r="T1153" i="6"/>
  <c r="V793" i="6"/>
  <c r="P653" i="6"/>
  <c r="N653" i="6"/>
  <c r="P1152" i="6"/>
  <c r="Q1152" i="6" s="1"/>
  <c r="N1152" i="6"/>
  <c r="Y1156" i="6"/>
  <c r="K1156" i="6" s="1"/>
  <c r="M1156" i="6" s="1"/>
  <c r="Z1157" i="6"/>
  <c r="Q484" i="6"/>
  <c r="L11" i="9"/>
  <c r="Y232" i="6"/>
  <c r="V232" i="6" s="1"/>
  <c r="Z233" i="6"/>
  <c r="P485" i="6"/>
  <c r="Q485" i="6" s="1"/>
  <c r="N485" i="6"/>
  <c r="P737" i="6"/>
  <c r="Q737" i="6" s="1"/>
  <c r="N737" i="6"/>
  <c r="P793" i="6"/>
  <c r="N793" i="6"/>
  <c r="N482" i="6"/>
  <c r="P482" i="6"/>
  <c r="U736" i="6"/>
  <c r="L13" i="9"/>
  <c r="Q736" i="6"/>
  <c r="N1264" i="6"/>
  <c r="U67" i="6"/>
  <c r="W426" i="6"/>
  <c r="T144" i="6"/>
  <c r="O28" i="9"/>
  <c r="O5" i="9"/>
  <c r="N67" i="6"/>
  <c r="U1408" i="6"/>
  <c r="X601" i="6"/>
  <c r="Y601" i="6" s="1"/>
  <c r="L28" i="9"/>
  <c r="W601" i="6"/>
  <c r="K600" i="6"/>
  <c r="M600" i="6" s="1"/>
  <c r="V600" i="6"/>
  <c r="W258" i="6"/>
  <c r="S704" i="6"/>
  <c r="Q170" i="6"/>
  <c r="S170" i="6" s="1"/>
  <c r="N230" i="6"/>
  <c r="J9" i="9" s="1"/>
  <c r="X602" i="6"/>
  <c r="Y602" i="6" s="1"/>
  <c r="W602" i="6"/>
  <c r="W762" i="6"/>
  <c r="W1350" i="6"/>
  <c r="X762" i="6"/>
  <c r="Y762" i="6" s="1"/>
  <c r="K762" i="6" s="1"/>
  <c r="M762" i="6" s="1"/>
  <c r="V146" i="6"/>
  <c r="V706" i="6"/>
  <c r="X69" i="6"/>
  <c r="Y69" i="6" s="1"/>
  <c r="W69" i="6"/>
  <c r="V68" i="6"/>
  <c r="K68" i="6"/>
  <c r="M68" i="6" s="1"/>
  <c r="N145" i="6"/>
  <c r="I42" i="9" s="1"/>
  <c r="Q1411" i="6"/>
  <c r="T1411" i="6" s="1"/>
  <c r="R704" i="6"/>
  <c r="U704" i="6" s="1"/>
  <c r="H71" i="9"/>
  <c r="W1266" i="6"/>
  <c r="X426" i="6"/>
  <c r="K1265" i="6"/>
  <c r="M1265" i="6" s="1"/>
  <c r="N1265" i="6" s="1"/>
  <c r="X1266" i="6"/>
  <c r="Y1266" i="6" s="1"/>
  <c r="X6" i="6"/>
  <c r="T649" i="6"/>
  <c r="S649" i="6"/>
  <c r="R649" i="6"/>
  <c r="U649" i="6" s="1"/>
  <c r="X930" i="6"/>
  <c r="Y930" i="6" s="1"/>
  <c r="K930" i="6" s="1"/>
  <c r="M930" i="6" s="1"/>
  <c r="K58" i="9"/>
  <c r="Q791" i="6"/>
  <c r="N929" i="6"/>
  <c r="I38" i="9" s="1"/>
  <c r="W930" i="6"/>
  <c r="V929" i="6"/>
  <c r="Y400" i="6"/>
  <c r="V400" i="6" s="1"/>
  <c r="Z401" i="6"/>
  <c r="K1237" i="6"/>
  <c r="M1237" i="6" s="1"/>
  <c r="P1237" i="6" s="1"/>
  <c r="K1155" i="6"/>
  <c r="M1155" i="6" s="1"/>
  <c r="V1155" i="6"/>
  <c r="Z148" i="6"/>
  <c r="Y147" i="6"/>
  <c r="Z708" i="6"/>
  <c r="Y707" i="6"/>
  <c r="U876" i="6"/>
  <c r="L59" i="9"/>
  <c r="Q876" i="6"/>
  <c r="P398" i="6"/>
  <c r="N398" i="6"/>
  <c r="V399" i="6"/>
  <c r="K399" i="6"/>
  <c r="M399" i="6" s="1"/>
  <c r="V231" i="6"/>
  <c r="K231" i="6"/>
  <c r="M231" i="6" s="1"/>
  <c r="N1433" i="6"/>
  <c r="I61" i="9" s="1"/>
  <c r="N483" i="6"/>
  <c r="P483" i="6"/>
  <c r="W538" i="6"/>
  <c r="W1434" i="6"/>
  <c r="V1179" i="6"/>
  <c r="X258" i="6"/>
  <c r="Y258" i="6" s="1"/>
  <c r="K258" i="6" s="1"/>
  <c r="M258" i="6" s="1"/>
  <c r="X538" i="6"/>
  <c r="U982" i="6"/>
  <c r="X1462" i="6"/>
  <c r="Y1462" i="6" s="1"/>
  <c r="K1462" i="6" s="1"/>
  <c r="M1462" i="6" s="1"/>
  <c r="F50" i="9"/>
  <c r="V1180" i="6"/>
  <c r="I44" i="9"/>
  <c r="T705" i="6"/>
  <c r="R705" i="6"/>
  <c r="U705" i="6" s="1"/>
  <c r="P870" i="6"/>
  <c r="N870" i="6"/>
  <c r="N146" i="6"/>
  <c r="P146" i="6"/>
  <c r="N646" i="6"/>
  <c r="P646" i="6"/>
  <c r="P731" i="6"/>
  <c r="N731" i="6"/>
  <c r="P706" i="6"/>
  <c r="Q706" i="6" s="1"/>
  <c r="N706" i="6"/>
  <c r="P730" i="6"/>
  <c r="N730" i="6"/>
  <c r="W1126" i="6"/>
  <c r="N872" i="6"/>
  <c r="P872" i="6"/>
  <c r="P871" i="6"/>
  <c r="N871" i="6"/>
  <c r="P647" i="6"/>
  <c r="N647" i="6"/>
  <c r="X1350" i="6"/>
  <c r="Q595" i="6"/>
  <c r="S595" i="6" s="1"/>
  <c r="V1433" i="6"/>
  <c r="X1434" i="6"/>
  <c r="Y1434" i="6" s="1"/>
  <c r="K1434" i="6" s="1"/>
  <c r="M1434" i="6" s="1"/>
  <c r="N1434" i="6" s="1"/>
  <c r="X1574" i="6"/>
  <c r="K984" i="6"/>
  <c r="M984" i="6" s="1"/>
  <c r="P984" i="6" s="1"/>
  <c r="H50" i="9" s="1"/>
  <c r="Q1605" i="6"/>
  <c r="T1605" i="6" s="1"/>
  <c r="Q87" i="6"/>
  <c r="U87" i="6" s="1"/>
  <c r="W1490" i="6"/>
  <c r="K1489" i="6"/>
  <c r="M1489" i="6" s="1"/>
  <c r="P1489" i="6" s="1"/>
  <c r="X1546" i="6"/>
  <c r="W1238" i="6"/>
  <c r="X1238" i="6"/>
  <c r="Y1238" i="6" s="1"/>
  <c r="K1238" i="6" s="1"/>
  <c r="M1238" i="6" s="1"/>
  <c r="M7" i="9"/>
  <c r="X1042" i="6"/>
  <c r="Y1042" i="6" s="1"/>
  <c r="X986" i="6"/>
  <c r="Y986" i="6" s="1"/>
  <c r="K986" i="6" s="1"/>
  <c r="M986" i="6" s="1"/>
  <c r="P986" i="6" s="1"/>
  <c r="N985" i="6"/>
  <c r="W986" i="6"/>
  <c r="W1042" i="6"/>
  <c r="J1042" i="6" s="1"/>
  <c r="V117" i="6"/>
  <c r="V986" i="6"/>
  <c r="P816" i="6"/>
  <c r="H49" i="9" s="1"/>
  <c r="W6" i="6"/>
  <c r="X1490" i="6"/>
  <c r="Y1490" i="6" s="1"/>
  <c r="K1490" i="6" s="1"/>
  <c r="M1490" i="6" s="1"/>
  <c r="G57" i="9"/>
  <c r="X622" i="6"/>
  <c r="Y622" i="6" s="1"/>
  <c r="K622" i="6" s="1"/>
  <c r="M622" i="6" s="1"/>
  <c r="I34" i="9"/>
  <c r="W622" i="6"/>
  <c r="R144" i="6"/>
  <c r="U144" i="6" s="1"/>
  <c r="X1126" i="6"/>
  <c r="Q58" i="6"/>
  <c r="R58" i="6" s="1"/>
  <c r="U58" i="6" s="1"/>
  <c r="W1323" i="6"/>
  <c r="X1323" i="6"/>
  <c r="Y1323" i="6" s="1"/>
  <c r="Q228" i="6"/>
  <c r="V1322" i="6"/>
  <c r="N1322" i="6"/>
  <c r="P1322" i="6"/>
  <c r="W90" i="6"/>
  <c r="W118" i="6"/>
  <c r="T114" i="6"/>
  <c r="R114" i="6"/>
  <c r="U114" i="6" s="1"/>
  <c r="X118" i="6"/>
  <c r="Y118" i="6" s="1"/>
  <c r="K118" i="6" s="1"/>
  <c r="M118" i="6" s="1"/>
  <c r="X90" i="6"/>
  <c r="K89" i="6"/>
  <c r="M89" i="6" s="1"/>
  <c r="V761" i="6"/>
  <c r="W1574" i="6"/>
  <c r="Q145" i="6"/>
  <c r="P478" i="6"/>
  <c r="N478" i="6"/>
  <c r="P479" i="6"/>
  <c r="N479" i="6"/>
  <c r="V1461" i="6"/>
  <c r="V1041" i="6"/>
  <c r="V257" i="6"/>
  <c r="X958" i="6"/>
  <c r="Y958" i="6" s="1"/>
  <c r="K958" i="6" s="1"/>
  <c r="M958" i="6" s="1"/>
  <c r="K957" i="6"/>
  <c r="M957" i="6" s="1"/>
  <c r="K956" i="6"/>
  <c r="M956" i="6" s="1"/>
  <c r="W958" i="6"/>
  <c r="V1096" i="6"/>
  <c r="K621" i="6"/>
  <c r="M621" i="6" s="1"/>
  <c r="P621" i="6" s="1"/>
  <c r="V1516" i="6"/>
  <c r="V1376" i="6"/>
  <c r="V508" i="6"/>
  <c r="V1208" i="6"/>
  <c r="V1040" i="6"/>
  <c r="V928" i="6"/>
  <c r="V900" i="6"/>
  <c r="J20" i="8"/>
  <c r="L20" i="8" s="1"/>
  <c r="Y817" i="6"/>
  <c r="X818" i="6"/>
  <c r="Y818" i="6" s="1"/>
  <c r="W818" i="6"/>
  <c r="V367" i="6"/>
  <c r="T1514" i="6"/>
  <c r="R1514" i="6"/>
  <c r="U1514" i="6" s="1"/>
  <c r="S1514" i="6"/>
  <c r="P1040" i="6"/>
  <c r="N1040" i="6"/>
  <c r="O20" i="8"/>
  <c r="K1097" i="6"/>
  <c r="M1097" i="6" s="1"/>
  <c r="V1097" i="6"/>
  <c r="T926" i="6"/>
  <c r="R926" i="6"/>
  <c r="U926" i="6" s="1"/>
  <c r="S926" i="6"/>
  <c r="T1067" i="6"/>
  <c r="S1067" i="6"/>
  <c r="R1067" i="6"/>
  <c r="U1067" i="6" s="1"/>
  <c r="T843" i="6"/>
  <c r="S843" i="6"/>
  <c r="R843" i="6"/>
  <c r="U843" i="6" s="1"/>
  <c r="R288" i="6"/>
  <c r="T288" i="6"/>
  <c r="S288" i="6"/>
  <c r="T1321" i="6"/>
  <c r="S1321" i="6"/>
  <c r="R1321" i="6"/>
  <c r="U1321" i="6" s="1"/>
  <c r="T1607" i="6"/>
  <c r="R1607" i="6"/>
  <c r="U1607" i="6" s="1"/>
  <c r="S1607" i="6"/>
  <c r="T1602" i="6"/>
  <c r="R1602" i="6"/>
  <c r="U1602" i="6" s="1"/>
  <c r="S1602" i="6"/>
  <c r="P1461" i="6"/>
  <c r="N1461" i="6"/>
  <c r="T1070" i="6"/>
  <c r="R1070" i="6"/>
  <c r="U1070" i="6" s="1"/>
  <c r="S1070" i="6"/>
  <c r="W314" i="6"/>
  <c r="X314" i="6"/>
  <c r="Y314" i="6" s="1"/>
  <c r="Q1599" i="6"/>
  <c r="G7" i="9"/>
  <c r="Q507" i="6"/>
  <c r="G21" i="9"/>
  <c r="U507" i="6"/>
  <c r="P508" i="6"/>
  <c r="N508" i="6"/>
  <c r="R65" i="6"/>
  <c r="T65" i="6"/>
  <c r="S65" i="6"/>
  <c r="X1378" i="6"/>
  <c r="Y1378" i="6" s="1"/>
  <c r="W1378" i="6"/>
  <c r="R1038" i="6"/>
  <c r="T1038" i="6"/>
  <c r="S1038" i="6"/>
  <c r="Q569" i="6"/>
  <c r="M33" i="9"/>
  <c r="T1207" i="6"/>
  <c r="S1207" i="6"/>
  <c r="R1207" i="6"/>
  <c r="U1207" i="6" s="1"/>
  <c r="R456" i="6"/>
  <c r="T456" i="6"/>
  <c r="S456" i="6"/>
  <c r="Q1069" i="6"/>
  <c r="I15" i="9"/>
  <c r="P1376" i="6"/>
  <c r="N1376" i="6"/>
  <c r="W510" i="6"/>
  <c r="X510" i="6"/>
  <c r="Y510" i="6" s="1"/>
  <c r="R1014" i="6"/>
  <c r="U1014" i="6" s="1"/>
  <c r="S1014" i="6"/>
  <c r="T1014" i="6"/>
  <c r="T290" i="6"/>
  <c r="S290" i="6"/>
  <c r="R290" i="6"/>
  <c r="U290" i="6" s="1"/>
  <c r="T849" i="6"/>
  <c r="S849" i="6"/>
  <c r="R849" i="6"/>
  <c r="U849" i="6" s="1"/>
  <c r="W1294" i="6"/>
  <c r="X1294" i="6"/>
  <c r="Q1600" i="6"/>
  <c r="U1600" i="6" s="1"/>
  <c r="H7" i="9"/>
  <c r="T848" i="6"/>
  <c r="S848" i="6"/>
  <c r="R848" i="6"/>
  <c r="T1431" i="6"/>
  <c r="R1431" i="6"/>
  <c r="U1431" i="6" s="1"/>
  <c r="S1431" i="6"/>
  <c r="Q289" i="6"/>
  <c r="M6" i="9"/>
  <c r="Q760" i="6"/>
  <c r="H48" i="9"/>
  <c r="P312" i="6"/>
  <c r="N312" i="6"/>
  <c r="T1402" i="6"/>
  <c r="S1402" i="6"/>
  <c r="R1402" i="6"/>
  <c r="U1402" i="6" s="1"/>
  <c r="X370" i="6"/>
  <c r="Y370" i="6" s="1"/>
  <c r="W370" i="6"/>
  <c r="Q1235" i="6"/>
  <c r="G27" i="9"/>
  <c r="T815" i="6"/>
  <c r="S815" i="6"/>
  <c r="R815" i="6"/>
  <c r="T291" i="6"/>
  <c r="S291" i="6"/>
  <c r="R291" i="6"/>
  <c r="U291" i="6" s="1"/>
  <c r="T566" i="6"/>
  <c r="S566" i="6"/>
  <c r="R566" i="6"/>
  <c r="U566" i="6" s="1"/>
  <c r="J74" i="9"/>
  <c r="Q1017" i="6"/>
  <c r="M34" i="9"/>
  <c r="Q1407" i="6"/>
  <c r="K28" i="9"/>
  <c r="T454" i="6"/>
  <c r="S454" i="6"/>
  <c r="R454" i="6"/>
  <c r="U454" i="6" s="1"/>
  <c r="Q460" i="6"/>
  <c r="P32" i="9"/>
  <c r="T1405" i="6"/>
  <c r="R1405" i="6"/>
  <c r="U1405" i="6" s="1"/>
  <c r="S1405" i="6"/>
  <c r="S180" i="6"/>
  <c r="T1403" i="6"/>
  <c r="R1403" i="6"/>
  <c r="U1403" i="6" s="1"/>
  <c r="S1403" i="6"/>
  <c r="W1546" i="6"/>
  <c r="K1209" i="6"/>
  <c r="M1209" i="6" s="1"/>
  <c r="T199" i="6"/>
  <c r="S199" i="6"/>
  <c r="R199" i="6"/>
  <c r="U199" i="6" s="1"/>
  <c r="T205" i="6"/>
  <c r="S205" i="6"/>
  <c r="R205" i="6"/>
  <c r="U205" i="6" s="1"/>
  <c r="R176" i="6"/>
  <c r="T176" i="6"/>
  <c r="S176" i="6"/>
  <c r="R1016" i="6"/>
  <c r="S1016" i="6"/>
  <c r="T1016" i="6"/>
  <c r="Q1409" i="6"/>
  <c r="U1409" i="6" s="1"/>
  <c r="M28" i="9"/>
  <c r="T1178" i="6"/>
  <c r="S1178" i="6"/>
  <c r="R1178" i="6"/>
  <c r="Q506" i="6"/>
  <c r="F21" i="9"/>
  <c r="Q1039" i="6"/>
  <c r="G51" i="9"/>
  <c r="T680" i="6"/>
  <c r="R680" i="6"/>
  <c r="S680" i="6"/>
  <c r="Q1460" i="6"/>
  <c r="H29" i="9"/>
  <c r="Q204" i="6"/>
  <c r="L57" i="9"/>
  <c r="U204" i="6"/>
  <c r="T453" i="6"/>
  <c r="R453" i="6"/>
  <c r="U453" i="6" s="1"/>
  <c r="S453" i="6"/>
  <c r="W1098" i="6"/>
  <c r="X1098" i="6"/>
  <c r="Y1098" i="6" s="1"/>
  <c r="R1068" i="6"/>
  <c r="U1068" i="6" s="1"/>
  <c r="T1068" i="6"/>
  <c r="S1068" i="6"/>
  <c r="T844" i="6"/>
  <c r="S844" i="6"/>
  <c r="R844" i="6"/>
  <c r="U844" i="6" s="1"/>
  <c r="W1210" i="6"/>
  <c r="X1210" i="6"/>
  <c r="Y1210" i="6" s="1"/>
  <c r="T178" i="6"/>
  <c r="S178" i="6"/>
  <c r="R178" i="6"/>
  <c r="U178" i="6" s="1"/>
  <c r="T851" i="6"/>
  <c r="S851" i="6"/>
  <c r="R851" i="6"/>
  <c r="U851" i="6" s="1"/>
  <c r="Q1236" i="6"/>
  <c r="H27" i="9"/>
  <c r="Q898" i="6"/>
  <c r="F24" i="9"/>
  <c r="K1377" i="6"/>
  <c r="M1377" i="6" s="1"/>
  <c r="Q846" i="6"/>
  <c r="J14" i="9"/>
  <c r="T285" i="6"/>
  <c r="S285" i="6"/>
  <c r="R285" i="6"/>
  <c r="U285" i="6" s="1"/>
  <c r="T1319" i="6"/>
  <c r="S1319" i="6"/>
  <c r="R1319" i="6"/>
  <c r="U1319" i="6" s="1"/>
  <c r="Q597" i="6"/>
  <c r="M37" i="9"/>
  <c r="R66" i="6"/>
  <c r="T66" i="6"/>
  <c r="S66" i="6"/>
  <c r="N69" i="9"/>
  <c r="Q201" i="6"/>
  <c r="I72" i="9" s="1"/>
  <c r="I57" i="9"/>
  <c r="Q254" i="6"/>
  <c r="F10" i="9"/>
  <c r="K1181" i="6"/>
  <c r="M1181" i="6" s="1"/>
  <c r="S1015" i="6"/>
  <c r="T1015" i="6"/>
  <c r="R1015" i="6"/>
  <c r="U1015" i="6" s="1"/>
  <c r="K74" i="9"/>
  <c r="F73" i="9"/>
  <c r="W1182" i="6"/>
  <c r="X1182" i="6"/>
  <c r="Y1182" i="6" s="1"/>
  <c r="Q1066" i="6"/>
  <c r="F15" i="9"/>
  <c r="Q1011" i="6"/>
  <c r="G74" i="9" s="1"/>
  <c r="G34" i="9"/>
  <c r="T674" i="6"/>
  <c r="R674" i="6"/>
  <c r="S674" i="6"/>
  <c r="F71" i="9"/>
  <c r="T1458" i="6"/>
  <c r="R1458" i="6"/>
  <c r="S1458" i="6"/>
  <c r="K369" i="6"/>
  <c r="M369" i="6" s="1"/>
  <c r="R61" i="6"/>
  <c r="S61" i="6"/>
  <c r="T61" i="6"/>
  <c r="I69" i="9"/>
  <c r="AL31" i="9"/>
  <c r="P1180" i="6"/>
  <c r="N1180" i="6"/>
  <c r="Q759" i="6"/>
  <c r="G48" i="9"/>
  <c r="U759" i="6"/>
  <c r="Q171" i="6"/>
  <c r="G56" i="9"/>
  <c r="W1518" i="6"/>
  <c r="X1518" i="6"/>
  <c r="Y1518" i="6" s="1"/>
  <c r="T1094" i="6"/>
  <c r="S1094" i="6"/>
  <c r="R1094" i="6"/>
  <c r="U1094" i="6" s="1"/>
  <c r="T1375" i="6"/>
  <c r="S1375" i="6"/>
  <c r="R1375" i="6"/>
  <c r="P1208" i="6"/>
  <c r="N1208" i="6"/>
  <c r="P1041" i="6"/>
  <c r="N1041" i="6"/>
  <c r="Q570" i="6"/>
  <c r="N33" i="9"/>
  <c r="Q339" i="6"/>
  <c r="G36" i="9"/>
  <c r="Q116" i="6"/>
  <c r="H8" i="9"/>
  <c r="Q59" i="6"/>
  <c r="G5" i="9"/>
  <c r="R284" i="6"/>
  <c r="U284" i="6" s="1"/>
  <c r="T284" i="6"/>
  <c r="S284" i="6"/>
  <c r="T594" i="6"/>
  <c r="R594" i="6"/>
  <c r="U594" i="6" s="1"/>
  <c r="S594" i="6"/>
  <c r="T1073" i="6"/>
  <c r="S1073" i="6"/>
  <c r="R1073" i="6"/>
  <c r="U1073" i="6" s="1"/>
  <c r="K1517" i="6"/>
  <c r="M1517" i="6" s="1"/>
  <c r="M20" i="8"/>
  <c r="AH22" i="9"/>
  <c r="Q985" i="6"/>
  <c r="U985" i="6" s="1"/>
  <c r="I50" i="9"/>
  <c r="X342" i="6"/>
  <c r="Y342" i="6" s="1"/>
  <c r="W342" i="6"/>
  <c r="P1179" i="6"/>
  <c r="N1179" i="6"/>
  <c r="Q1074" i="6"/>
  <c r="N15" i="9"/>
  <c r="Q1404" i="6"/>
  <c r="H28" i="9"/>
  <c r="T845" i="6"/>
  <c r="S845" i="6"/>
  <c r="R845" i="6"/>
  <c r="U845" i="6" s="1"/>
  <c r="P1096" i="6"/>
  <c r="N1096" i="6"/>
  <c r="P367" i="6"/>
  <c r="N367" i="6"/>
  <c r="P1516" i="6"/>
  <c r="N1516" i="6"/>
  <c r="Q1019" i="6"/>
  <c r="O34" i="9"/>
  <c r="T676" i="6"/>
  <c r="R676" i="6"/>
  <c r="U676" i="6" s="1"/>
  <c r="S676" i="6"/>
  <c r="T1601" i="6"/>
  <c r="R1601" i="6"/>
  <c r="U1601" i="6" s="1"/>
  <c r="S1601" i="6"/>
  <c r="P117" i="6"/>
  <c r="N117" i="6"/>
  <c r="T592" i="6"/>
  <c r="S592" i="6"/>
  <c r="R592" i="6"/>
  <c r="U592" i="6" s="1"/>
  <c r="T563" i="6"/>
  <c r="S563" i="6"/>
  <c r="R563" i="6"/>
  <c r="T596" i="6"/>
  <c r="R596" i="6"/>
  <c r="S596" i="6"/>
  <c r="Q929" i="6"/>
  <c r="Q287" i="6"/>
  <c r="K6" i="9"/>
  <c r="T1430" i="6"/>
  <c r="R1430" i="6"/>
  <c r="S1430" i="6"/>
  <c r="F75" i="9"/>
  <c r="Q200" i="6"/>
  <c r="H57" i="9"/>
  <c r="Q1264" i="6"/>
  <c r="H40" i="9"/>
  <c r="U1264" i="6"/>
  <c r="Q1433" i="6"/>
  <c r="Q1603" i="6"/>
  <c r="K7" i="9"/>
  <c r="Q927" i="6"/>
  <c r="G38" i="9"/>
  <c r="Q564" i="6"/>
  <c r="H33" i="9"/>
  <c r="U564" i="6"/>
  <c r="T177" i="6"/>
  <c r="S177" i="6"/>
  <c r="R177" i="6"/>
  <c r="U177" i="6" s="1"/>
  <c r="Q368" i="6"/>
  <c r="H47" i="9"/>
  <c r="S1012" i="6"/>
  <c r="T1012" i="6"/>
  <c r="R1012" i="6"/>
  <c r="U1012" i="6" s="1"/>
  <c r="T1013" i="6"/>
  <c r="R1013" i="6"/>
  <c r="U1013" i="6" s="1"/>
  <c r="S1013" i="6"/>
  <c r="R814" i="6"/>
  <c r="U814" i="6" s="1"/>
  <c r="T814" i="6"/>
  <c r="S814" i="6"/>
  <c r="T1604" i="6"/>
  <c r="R1604" i="6"/>
  <c r="S1604" i="6"/>
  <c r="T286" i="6"/>
  <c r="S286" i="6"/>
  <c r="R286" i="6"/>
  <c r="U286" i="6" s="1"/>
  <c r="T338" i="6"/>
  <c r="S338" i="6"/>
  <c r="R338" i="6"/>
  <c r="U338" i="6" s="1"/>
  <c r="F66" i="9"/>
  <c r="T458" i="6"/>
  <c r="S458" i="6"/>
  <c r="R458" i="6"/>
  <c r="U458" i="6" s="1"/>
  <c r="T955" i="6"/>
  <c r="R955" i="6"/>
  <c r="U955" i="6" s="1"/>
  <c r="S955" i="6"/>
  <c r="T568" i="6"/>
  <c r="S568" i="6"/>
  <c r="R568" i="6"/>
  <c r="L74" i="9"/>
  <c r="Q1488" i="6"/>
  <c r="H41" i="9"/>
  <c r="P257" i="6"/>
  <c r="N257" i="6"/>
  <c r="R86" i="6"/>
  <c r="U86" i="6" s="1"/>
  <c r="T86" i="6"/>
  <c r="S86" i="6"/>
  <c r="T1408" i="6"/>
  <c r="S1408" i="6"/>
  <c r="R1408" i="6"/>
  <c r="K341" i="6"/>
  <c r="M341" i="6" s="1"/>
  <c r="Q1410" i="6"/>
  <c r="N28" i="9"/>
  <c r="Q459" i="6"/>
  <c r="O32" i="9"/>
  <c r="R1598" i="6"/>
  <c r="U1598" i="6" s="1"/>
  <c r="T1598" i="6"/>
  <c r="S1598" i="6"/>
  <c r="T451" i="6"/>
  <c r="R451" i="6"/>
  <c r="U451" i="6" s="1"/>
  <c r="S451" i="6"/>
  <c r="Q88" i="6"/>
  <c r="H20" i="9"/>
  <c r="Q1459" i="6"/>
  <c r="G29" i="9"/>
  <c r="T206" i="6"/>
  <c r="S206" i="6"/>
  <c r="R206" i="6"/>
  <c r="U206" i="6" s="1"/>
  <c r="T1320" i="6"/>
  <c r="R1320" i="6"/>
  <c r="U1320" i="6" s="1"/>
  <c r="S1320" i="6"/>
  <c r="T1075" i="6"/>
  <c r="S1075" i="6"/>
  <c r="R1075" i="6"/>
  <c r="U1075" i="6" s="1"/>
  <c r="L27" i="8"/>
  <c r="AI31" i="9"/>
  <c r="T1263" i="6"/>
  <c r="S1263" i="6"/>
  <c r="R1263" i="6"/>
  <c r="R64" i="6"/>
  <c r="T64" i="6"/>
  <c r="S64" i="6"/>
  <c r="L69" i="9"/>
  <c r="U1038" i="6"/>
  <c r="T1318" i="6"/>
  <c r="S1318" i="6"/>
  <c r="R1318" i="6"/>
  <c r="U1318" i="6" s="1"/>
  <c r="T983" i="6"/>
  <c r="S983" i="6"/>
  <c r="R983" i="6"/>
  <c r="K901" i="6"/>
  <c r="M901" i="6" s="1"/>
  <c r="Q207" i="6"/>
  <c r="O57" i="9"/>
  <c r="Q1406" i="6"/>
  <c r="J28" i="9"/>
  <c r="T565" i="6"/>
  <c r="S565" i="6"/>
  <c r="R565" i="6"/>
  <c r="U565" i="6" s="1"/>
  <c r="I74" i="9"/>
  <c r="P928" i="6"/>
  <c r="N928" i="6"/>
  <c r="S366" i="6"/>
  <c r="R366" i="6"/>
  <c r="U366" i="6" s="1"/>
  <c r="T366" i="6"/>
  <c r="Q1018" i="6"/>
  <c r="N34" i="9"/>
  <c r="Q455" i="6"/>
  <c r="K32" i="9"/>
  <c r="R63" i="6"/>
  <c r="T63" i="6"/>
  <c r="S63" i="6"/>
  <c r="Q311" i="6"/>
  <c r="G60" i="9"/>
  <c r="Q675" i="6"/>
  <c r="G43" i="9"/>
  <c r="S1010" i="6"/>
  <c r="T1010" i="6"/>
  <c r="R1010" i="6"/>
  <c r="U1010" i="6" s="1"/>
  <c r="T203" i="6"/>
  <c r="S203" i="6"/>
  <c r="R203" i="6"/>
  <c r="U203" i="6" s="1"/>
  <c r="Q1095" i="6"/>
  <c r="G52" i="9"/>
  <c r="T173" i="6"/>
  <c r="S173" i="6"/>
  <c r="R173" i="6"/>
  <c r="U173" i="6" s="1"/>
  <c r="T562" i="6"/>
  <c r="S562" i="6"/>
  <c r="R562" i="6"/>
  <c r="U562" i="6" s="1"/>
  <c r="F74" i="9"/>
  <c r="Q620" i="6"/>
  <c r="H23" i="9"/>
  <c r="Q618" i="6"/>
  <c r="F23" i="9"/>
  <c r="Q62" i="6"/>
  <c r="U62" i="6" s="1"/>
  <c r="J5" i="9"/>
  <c r="T283" i="6"/>
  <c r="S283" i="6"/>
  <c r="R283" i="6"/>
  <c r="U283" i="6" s="1"/>
  <c r="Q571" i="6"/>
  <c r="O33" i="9"/>
  <c r="Q677" i="6"/>
  <c r="R452" i="6"/>
  <c r="U452" i="6" s="1"/>
  <c r="S452" i="6"/>
  <c r="T452" i="6"/>
  <c r="Q282" i="6"/>
  <c r="F6" i="9"/>
  <c r="T683" i="6"/>
  <c r="S683" i="6"/>
  <c r="R683" i="6"/>
  <c r="U683" i="6" s="1"/>
  <c r="X902" i="6"/>
  <c r="Y902" i="6" s="1"/>
  <c r="W902" i="6"/>
  <c r="T310" i="6"/>
  <c r="R310" i="6"/>
  <c r="U310" i="6" s="1"/>
  <c r="S310" i="6"/>
  <c r="Q172" i="6"/>
  <c r="H56" i="9"/>
  <c r="Q256" i="6"/>
  <c r="H10" i="9"/>
  <c r="P340" i="6"/>
  <c r="N340" i="6"/>
  <c r="Q175" i="6"/>
  <c r="K56" i="9"/>
  <c r="T450" i="6"/>
  <c r="S450" i="6"/>
  <c r="R450" i="6"/>
  <c r="U450" i="6" s="1"/>
  <c r="T1606" i="6"/>
  <c r="S1606" i="6"/>
  <c r="R1606" i="6"/>
  <c r="U1606" i="6" s="1"/>
  <c r="K313" i="6"/>
  <c r="M313" i="6" s="1"/>
  <c r="Q457" i="6"/>
  <c r="M32" i="9"/>
  <c r="R67" i="6"/>
  <c r="S67" i="6"/>
  <c r="T67" i="6"/>
  <c r="O69" i="9"/>
  <c r="T591" i="6"/>
  <c r="S591" i="6"/>
  <c r="R591" i="6"/>
  <c r="U591" i="6" s="1"/>
  <c r="T593" i="6"/>
  <c r="S593" i="6"/>
  <c r="R593" i="6"/>
  <c r="U593" i="6" s="1"/>
  <c r="Q255" i="6"/>
  <c r="G10" i="9"/>
  <c r="R1072" i="6"/>
  <c r="T1072" i="6"/>
  <c r="S1072" i="6"/>
  <c r="V987" i="6"/>
  <c r="Q1515" i="6"/>
  <c r="G62" i="9"/>
  <c r="T198" i="6"/>
  <c r="S198" i="6"/>
  <c r="R198" i="6"/>
  <c r="U198" i="6" s="1"/>
  <c r="S850" i="6"/>
  <c r="T850" i="6"/>
  <c r="R850" i="6"/>
  <c r="U850" i="6" s="1"/>
  <c r="T1487" i="6"/>
  <c r="R1487" i="6"/>
  <c r="U1487" i="6" s="1"/>
  <c r="S1487" i="6"/>
  <c r="K509" i="6"/>
  <c r="M509" i="6" s="1"/>
  <c r="H73" i="9"/>
  <c r="Q1432" i="6"/>
  <c r="H61" i="9"/>
  <c r="P900" i="6"/>
  <c r="N900" i="6"/>
  <c r="Q115" i="6"/>
  <c r="G8" i="9"/>
  <c r="Q679" i="6"/>
  <c r="K43" i="9"/>
  <c r="R60" i="6"/>
  <c r="U60" i="6" s="1"/>
  <c r="T60" i="6"/>
  <c r="S60" i="6"/>
  <c r="P761" i="6"/>
  <c r="N761" i="6"/>
  <c r="Q619" i="6"/>
  <c r="G23" i="9"/>
  <c r="T982" i="6"/>
  <c r="S982" i="6"/>
  <c r="R982" i="6"/>
  <c r="T598" i="6"/>
  <c r="R598" i="6"/>
  <c r="U598" i="6" s="1"/>
  <c r="S598" i="6"/>
  <c r="T1071" i="6"/>
  <c r="S1071" i="6"/>
  <c r="R1071" i="6"/>
  <c r="T681" i="6"/>
  <c r="S681" i="6"/>
  <c r="R681" i="6"/>
  <c r="U681" i="6" s="1"/>
  <c r="T179" i="6"/>
  <c r="R179" i="6"/>
  <c r="U179" i="6" s="1"/>
  <c r="S179" i="6"/>
  <c r="T847" i="6"/>
  <c r="S847" i="6"/>
  <c r="R847" i="6"/>
  <c r="N39" i="6" l="1"/>
  <c r="P39" i="6"/>
  <c r="Q35" i="9"/>
  <c r="Q13" i="6"/>
  <c r="AJ22" i="9"/>
  <c r="Q20" i="8"/>
  <c r="AL22" i="9" s="1"/>
  <c r="Y16" i="6"/>
  <c r="Z17" i="6"/>
  <c r="Z18" i="6" s="1"/>
  <c r="V15" i="6"/>
  <c r="K15" i="6"/>
  <c r="M15" i="6" s="1"/>
  <c r="N14" i="6"/>
  <c r="P14" i="6"/>
  <c r="N46" i="9"/>
  <c r="S37" i="6"/>
  <c r="T37" i="6"/>
  <c r="R37" i="6"/>
  <c r="U37" i="6" s="1"/>
  <c r="S38" i="6"/>
  <c r="T38" i="6"/>
  <c r="R38" i="6"/>
  <c r="U38" i="6" s="1"/>
  <c r="Q899" i="6"/>
  <c r="G24" i="9"/>
  <c r="L15" i="8"/>
  <c r="AI17" i="9"/>
  <c r="W1610" i="6"/>
  <c r="X1610" i="6"/>
  <c r="Y1610" i="6" s="1"/>
  <c r="AI45" i="9"/>
  <c r="L40" i="8"/>
  <c r="AH45" i="9"/>
  <c r="Q40" i="8"/>
  <c r="AL45" i="9" s="1"/>
  <c r="M15" i="8"/>
  <c r="T786" i="6"/>
  <c r="R786" i="6"/>
  <c r="U786" i="6" s="1"/>
  <c r="S786" i="6"/>
  <c r="P654" i="6"/>
  <c r="N654" i="6"/>
  <c r="T1150" i="6"/>
  <c r="R1150" i="6"/>
  <c r="U1150" i="6" s="1"/>
  <c r="F16" i="9"/>
  <c r="V486" i="6"/>
  <c r="Y656" i="6"/>
  <c r="K656" i="6" s="1"/>
  <c r="M656" i="6" s="1"/>
  <c r="Z657" i="6"/>
  <c r="U35" i="6"/>
  <c r="K46" i="9"/>
  <c r="Q35" i="6"/>
  <c r="V33" i="6"/>
  <c r="K33" i="6"/>
  <c r="M33" i="6" s="1"/>
  <c r="AA31" i="6"/>
  <c r="Y32" i="6"/>
  <c r="P34" i="6"/>
  <c r="Q34" i="6" s="1"/>
  <c r="N34" i="6"/>
  <c r="R180" i="6"/>
  <c r="U180" i="6" s="1"/>
  <c r="V738" i="6"/>
  <c r="Q32" i="9"/>
  <c r="Y795" i="6"/>
  <c r="K795" i="6" s="1"/>
  <c r="M795" i="6" s="1"/>
  <c r="Z796" i="6"/>
  <c r="K794" i="6"/>
  <c r="M794" i="6" s="1"/>
  <c r="P794" i="6" s="1"/>
  <c r="T180" i="6"/>
  <c r="Y487" i="6"/>
  <c r="K487" i="6" s="1"/>
  <c r="M487" i="6" s="1"/>
  <c r="Z488" i="6"/>
  <c r="K655" i="6"/>
  <c r="M655" i="6" s="1"/>
  <c r="Y739" i="6"/>
  <c r="V739" i="6" s="1"/>
  <c r="Z740" i="6"/>
  <c r="Q678" i="6"/>
  <c r="T678" i="6" s="1"/>
  <c r="Q293" i="6"/>
  <c r="T293" i="6" s="1"/>
  <c r="R879" i="6"/>
  <c r="U879" i="6" s="1"/>
  <c r="S879" i="6"/>
  <c r="Y1157" i="6"/>
  <c r="K1157" i="6" s="1"/>
  <c r="M1157" i="6" s="1"/>
  <c r="Z1158" i="6"/>
  <c r="Y233" i="6"/>
  <c r="K233" i="6" s="1"/>
  <c r="M233" i="6" s="1"/>
  <c r="Z234" i="6"/>
  <c r="P738" i="6"/>
  <c r="N738" i="6"/>
  <c r="R461" i="6"/>
  <c r="U461" i="6" s="1"/>
  <c r="S461" i="6"/>
  <c r="N880" i="6"/>
  <c r="P59" i="9" s="1"/>
  <c r="K41" i="6"/>
  <c r="M41" i="6" s="1"/>
  <c r="P41" i="6" s="1"/>
  <c r="K462" i="6"/>
  <c r="M462" i="6" s="1"/>
  <c r="N462" i="6" s="1"/>
  <c r="W1162" i="6"/>
  <c r="W714" i="6"/>
  <c r="W210" i="6"/>
  <c r="T227" i="6"/>
  <c r="X658" i="6"/>
  <c r="W658" i="6"/>
  <c r="W659" i="6" s="1"/>
  <c r="V181" i="6"/>
  <c r="N1237" i="6"/>
  <c r="W490" i="6"/>
  <c r="W491" i="6" s="1"/>
  <c r="X182" i="6"/>
  <c r="Y182" i="6" s="1"/>
  <c r="K182" i="6" s="1"/>
  <c r="M182" i="6" s="1"/>
  <c r="R227" i="6"/>
  <c r="U227" i="6" s="1"/>
  <c r="W182" i="6"/>
  <c r="X742" i="6"/>
  <c r="P852" i="6"/>
  <c r="N852" i="6"/>
  <c r="Q292" i="6"/>
  <c r="P6" i="9"/>
  <c r="W295" i="6"/>
  <c r="P28" i="9"/>
  <c r="Q1412" i="6"/>
  <c r="V294" i="6"/>
  <c r="V209" i="6"/>
  <c r="W463" i="6"/>
  <c r="X464" i="6" s="1"/>
  <c r="Y464" i="6" s="1"/>
  <c r="K464" i="6" s="1"/>
  <c r="M464" i="6" s="1"/>
  <c r="W854" i="6"/>
  <c r="X854" i="6"/>
  <c r="Y854" i="6" s="1"/>
  <c r="X659" i="6"/>
  <c r="P1608" i="6"/>
  <c r="N1608" i="6"/>
  <c r="X210" i="6"/>
  <c r="Y210" i="6" s="1"/>
  <c r="K210" i="6" s="1"/>
  <c r="M210" i="6" s="1"/>
  <c r="X463" i="6"/>
  <c r="Y463" i="6" s="1"/>
  <c r="K463" i="6" s="1"/>
  <c r="M463" i="6" s="1"/>
  <c r="P463" i="6" s="1"/>
  <c r="W742" i="6"/>
  <c r="Q853" i="6"/>
  <c r="Q14" i="9"/>
  <c r="P208" i="6"/>
  <c r="N208" i="6"/>
  <c r="X883" i="6"/>
  <c r="Y883" i="6" s="1"/>
  <c r="W883" i="6"/>
  <c r="P1609" i="6"/>
  <c r="N1609" i="6"/>
  <c r="N1413" i="6"/>
  <c r="P1413" i="6"/>
  <c r="P684" i="6"/>
  <c r="N684" i="6"/>
  <c r="K1414" i="6"/>
  <c r="M1414" i="6" s="1"/>
  <c r="V1414" i="6"/>
  <c r="X407" i="6"/>
  <c r="W407" i="6"/>
  <c r="N1076" i="6"/>
  <c r="P1076" i="6"/>
  <c r="W715" i="6"/>
  <c r="X715" i="6"/>
  <c r="W43" i="6"/>
  <c r="X43" i="6"/>
  <c r="Y43" i="6" s="1"/>
  <c r="Q40" i="6"/>
  <c r="P46" i="9"/>
  <c r="W1415" i="6"/>
  <c r="X1415" i="6"/>
  <c r="Y1415" i="6" s="1"/>
  <c r="W155" i="6"/>
  <c r="X155" i="6"/>
  <c r="X798" i="6"/>
  <c r="W798" i="6"/>
  <c r="K42" i="6"/>
  <c r="M42" i="6" s="1"/>
  <c r="V42" i="6"/>
  <c r="N881" i="6"/>
  <c r="P881" i="6"/>
  <c r="W1022" i="6"/>
  <c r="X1022" i="6"/>
  <c r="Y1022" i="6" s="1"/>
  <c r="P181" i="6"/>
  <c r="N181" i="6"/>
  <c r="V1021" i="6"/>
  <c r="K1021" i="6"/>
  <c r="M1021" i="6" s="1"/>
  <c r="P209" i="6"/>
  <c r="N209" i="6"/>
  <c r="Q880" i="6"/>
  <c r="W1611" i="6"/>
  <c r="X1611" i="6"/>
  <c r="Y1611" i="6" s="1"/>
  <c r="P572" i="6"/>
  <c r="N572" i="6"/>
  <c r="X686" i="6"/>
  <c r="Y686" i="6" s="1"/>
  <c r="W686" i="6"/>
  <c r="V573" i="6"/>
  <c r="K573" i="6"/>
  <c r="M573" i="6" s="1"/>
  <c r="W211" i="6"/>
  <c r="X211" i="6"/>
  <c r="Y211" i="6" s="1"/>
  <c r="W1078" i="6"/>
  <c r="X1078" i="6"/>
  <c r="Y1078" i="6" s="1"/>
  <c r="X238" i="6"/>
  <c r="W238" i="6"/>
  <c r="K882" i="6"/>
  <c r="M882" i="6" s="1"/>
  <c r="V882" i="6"/>
  <c r="N1020" i="6"/>
  <c r="P1020" i="6"/>
  <c r="K685" i="6"/>
  <c r="M685" i="6" s="1"/>
  <c r="V685" i="6"/>
  <c r="X574" i="6"/>
  <c r="Y574" i="6" s="1"/>
  <c r="W574" i="6"/>
  <c r="W1163" i="6"/>
  <c r="X1163" i="6"/>
  <c r="K1077" i="6"/>
  <c r="M1077" i="6" s="1"/>
  <c r="V1077" i="6"/>
  <c r="R229" i="6"/>
  <c r="U229" i="6" s="1"/>
  <c r="V295" i="6"/>
  <c r="K295" i="6"/>
  <c r="M295" i="6" s="1"/>
  <c r="X296" i="6"/>
  <c r="Y296" i="6" s="1"/>
  <c r="W296" i="6"/>
  <c r="T229" i="6"/>
  <c r="P294" i="6"/>
  <c r="N294" i="6"/>
  <c r="X1463" i="6"/>
  <c r="Y1463" i="6" s="1"/>
  <c r="K1463" i="6" s="1"/>
  <c r="M1463" i="6" s="1"/>
  <c r="Q735" i="6"/>
  <c r="K13" i="9"/>
  <c r="K232" i="6"/>
  <c r="M232" i="6" s="1"/>
  <c r="P232" i="6" s="1"/>
  <c r="Y401" i="6"/>
  <c r="K401" i="6" s="1"/>
  <c r="M401" i="6" s="1"/>
  <c r="Z402" i="6"/>
  <c r="M12" i="9"/>
  <c r="Q653" i="6"/>
  <c r="P486" i="6"/>
  <c r="N486" i="6"/>
  <c r="H16" i="9"/>
  <c r="M11" i="9"/>
  <c r="V1156" i="6"/>
  <c r="W427" i="6"/>
  <c r="M13" i="9"/>
  <c r="S1152" i="6"/>
  <c r="T1152" i="6"/>
  <c r="R1152" i="6"/>
  <c r="U1152" i="6" s="1"/>
  <c r="R736" i="6"/>
  <c r="S736" i="6"/>
  <c r="T736" i="6"/>
  <c r="Q793" i="6"/>
  <c r="M58" i="9"/>
  <c r="K1042" i="6"/>
  <c r="M1042" i="6" s="1"/>
  <c r="N1042" i="6" s="1"/>
  <c r="Y148" i="6"/>
  <c r="V148" i="6" s="1"/>
  <c r="Z149" i="6"/>
  <c r="T737" i="6"/>
  <c r="S737" i="6"/>
  <c r="R737" i="6"/>
  <c r="U737" i="6" s="1"/>
  <c r="R484" i="6"/>
  <c r="U484" i="6" s="1"/>
  <c r="T484" i="6"/>
  <c r="S484" i="6"/>
  <c r="Q482" i="6"/>
  <c r="J11" i="9"/>
  <c r="T485" i="6"/>
  <c r="S485" i="6"/>
  <c r="R485" i="6"/>
  <c r="U485" i="6" s="1"/>
  <c r="AI22" i="9"/>
  <c r="S1411" i="6"/>
  <c r="R1411" i="6"/>
  <c r="U1411" i="6" s="1"/>
  <c r="S58" i="6"/>
  <c r="S87" i="6"/>
  <c r="P1265" i="6"/>
  <c r="Q1265" i="6" s="1"/>
  <c r="W1267" i="6"/>
  <c r="J1267" i="6" s="1"/>
  <c r="R170" i="6"/>
  <c r="U170" i="6" s="1"/>
  <c r="T170" i="6"/>
  <c r="R230" i="6"/>
  <c r="U230" i="6" s="1"/>
  <c r="X1267" i="6"/>
  <c r="Y1267" i="6" s="1"/>
  <c r="T230" i="6"/>
  <c r="K601" i="6"/>
  <c r="T58" i="6"/>
  <c r="Q984" i="6"/>
  <c r="U984" i="6" s="1"/>
  <c r="W1463" i="6"/>
  <c r="F69" i="9"/>
  <c r="X427" i="6"/>
  <c r="P600" i="6"/>
  <c r="N600" i="6"/>
  <c r="J1266" i="6"/>
  <c r="K1266" i="6" s="1"/>
  <c r="M1266" i="6" s="1"/>
  <c r="P1266" i="6" s="1"/>
  <c r="X763" i="6"/>
  <c r="Y763" i="6" s="1"/>
  <c r="K763" i="6" s="1"/>
  <c r="M763" i="6" s="1"/>
  <c r="X7" i="6"/>
  <c r="T87" i="6"/>
  <c r="W603" i="6"/>
  <c r="X603" i="6"/>
  <c r="Y603" i="6" s="1"/>
  <c r="N986" i="6"/>
  <c r="K602" i="6"/>
  <c r="M602" i="6" s="1"/>
  <c r="V602" i="6"/>
  <c r="W763" i="6"/>
  <c r="R87" i="6"/>
  <c r="W1351" i="6"/>
  <c r="V1265" i="6"/>
  <c r="X931" i="6"/>
  <c r="Y931" i="6" s="1"/>
  <c r="K931" i="6" s="1"/>
  <c r="M931" i="6" s="1"/>
  <c r="X259" i="6"/>
  <c r="Y259" i="6" s="1"/>
  <c r="V259" i="6" s="1"/>
  <c r="W931" i="6"/>
  <c r="W259" i="6"/>
  <c r="P68" i="6"/>
  <c r="N68" i="6"/>
  <c r="X70" i="6"/>
  <c r="Y70" i="6" s="1"/>
  <c r="W70" i="6"/>
  <c r="V69" i="6"/>
  <c r="K69" i="6"/>
  <c r="M69" i="6" s="1"/>
  <c r="W1043" i="6"/>
  <c r="J1043" i="6" s="1"/>
  <c r="X1127" i="6"/>
  <c r="X1351" i="6"/>
  <c r="K400" i="6"/>
  <c r="M400" i="6" s="1"/>
  <c r="P400" i="6" s="1"/>
  <c r="X1575" i="6"/>
  <c r="W7" i="6"/>
  <c r="W539" i="6"/>
  <c r="P1434" i="6"/>
  <c r="Q1434" i="6" s="1"/>
  <c r="R791" i="6"/>
  <c r="U791" i="6" s="1"/>
  <c r="T791" i="6"/>
  <c r="S791" i="6"/>
  <c r="R1605" i="6"/>
  <c r="U1605" i="6" s="1"/>
  <c r="Y708" i="6"/>
  <c r="K708" i="6" s="1"/>
  <c r="M708" i="6" s="1"/>
  <c r="Z709" i="6"/>
  <c r="N621" i="6"/>
  <c r="I23" i="9" s="1"/>
  <c r="T595" i="6"/>
  <c r="K147" i="6"/>
  <c r="M147" i="6" s="1"/>
  <c r="V147" i="6"/>
  <c r="P1155" i="6"/>
  <c r="N1155" i="6"/>
  <c r="K707" i="6"/>
  <c r="M707" i="6" s="1"/>
  <c r="V707" i="6"/>
  <c r="P1156" i="6"/>
  <c r="N1156" i="6"/>
  <c r="X539" i="6"/>
  <c r="N231" i="6"/>
  <c r="P231" i="6"/>
  <c r="K11" i="9"/>
  <c r="Q483" i="6"/>
  <c r="U483" i="6"/>
  <c r="Q398" i="6"/>
  <c r="J30" i="9"/>
  <c r="S876" i="6"/>
  <c r="R876" i="6"/>
  <c r="T876" i="6"/>
  <c r="P399" i="6"/>
  <c r="N399" i="6"/>
  <c r="R595" i="6"/>
  <c r="U595" i="6" s="1"/>
  <c r="J44" i="9"/>
  <c r="V1181" i="6"/>
  <c r="V762" i="6"/>
  <c r="V89" i="6"/>
  <c r="F13" i="9"/>
  <c r="Q871" i="6"/>
  <c r="G72" i="9" s="1"/>
  <c r="G59" i="9"/>
  <c r="V118" i="6"/>
  <c r="Q872" i="6"/>
  <c r="H72" i="9" s="1"/>
  <c r="H59" i="9"/>
  <c r="T706" i="6"/>
  <c r="R706" i="6"/>
  <c r="U706" i="6" s="1"/>
  <c r="S706" i="6"/>
  <c r="J42" i="9"/>
  <c r="Q146" i="6"/>
  <c r="Q731" i="6"/>
  <c r="G13" i="9"/>
  <c r="Q647" i="6"/>
  <c r="G12" i="9"/>
  <c r="Q730" i="6"/>
  <c r="Q646" i="6"/>
  <c r="F12" i="9"/>
  <c r="Q870" i="6"/>
  <c r="F72" i="9" s="1"/>
  <c r="F59" i="9"/>
  <c r="N1489" i="6"/>
  <c r="V1238" i="6"/>
  <c r="V1434" i="6"/>
  <c r="S1605" i="6"/>
  <c r="V622" i="6"/>
  <c r="W1435" i="6"/>
  <c r="X1435" i="6"/>
  <c r="Y1435" i="6" s="1"/>
  <c r="K1435" i="6" s="1"/>
  <c r="M1435" i="6" s="1"/>
  <c r="N1435" i="6" s="1"/>
  <c r="W1239" i="6"/>
  <c r="W623" i="6"/>
  <c r="X1239" i="6"/>
  <c r="Y1239" i="6" s="1"/>
  <c r="K1239" i="6" s="1"/>
  <c r="M1239" i="6" s="1"/>
  <c r="X119" i="6"/>
  <c r="Y119" i="6" s="1"/>
  <c r="V119" i="6" s="1"/>
  <c r="W119" i="6"/>
  <c r="X1043" i="6"/>
  <c r="Y1043" i="6" s="1"/>
  <c r="N984" i="6"/>
  <c r="Q816" i="6"/>
  <c r="U816" i="6" s="1"/>
  <c r="W987" i="6"/>
  <c r="X987" i="6"/>
  <c r="X623" i="6"/>
  <c r="Y623" i="6" s="1"/>
  <c r="K623" i="6" s="1"/>
  <c r="M623" i="6" s="1"/>
  <c r="Y987" i="6"/>
  <c r="K987" i="6" s="1"/>
  <c r="M987" i="6" s="1"/>
  <c r="P987" i="6" s="1"/>
  <c r="X1491" i="6"/>
  <c r="Y1491" i="6" s="1"/>
  <c r="K1491" i="6" s="1"/>
  <c r="M1491" i="6" s="1"/>
  <c r="W1491" i="6"/>
  <c r="W1127" i="6"/>
  <c r="J18" i="9"/>
  <c r="Q1322" i="6"/>
  <c r="K1323" i="6"/>
  <c r="M1323" i="6" s="1"/>
  <c r="V1323" i="6"/>
  <c r="S228" i="6"/>
  <c r="R228" i="6"/>
  <c r="U228" i="6" s="1"/>
  <c r="T228" i="6"/>
  <c r="W1324" i="6"/>
  <c r="X1324" i="6"/>
  <c r="Y1324" i="6" s="1"/>
  <c r="W1575" i="6"/>
  <c r="H69" i="9"/>
  <c r="V1377" i="6"/>
  <c r="Y90" i="6"/>
  <c r="X91" i="6"/>
  <c r="Y91" i="6" s="1"/>
  <c r="W91" i="6"/>
  <c r="P89" i="6"/>
  <c r="N89" i="6"/>
  <c r="V930" i="6"/>
  <c r="V901" i="6"/>
  <c r="V1462" i="6"/>
  <c r="V1490" i="6"/>
  <c r="V258" i="6"/>
  <c r="T145" i="6"/>
  <c r="R145" i="6"/>
  <c r="S145" i="6"/>
  <c r="Q479" i="6"/>
  <c r="G11" i="9"/>
  <c r="F11" i="9"/>
  <c r="Q478" i="6"/>
  <c r="V341" i="6"/>
  <c r="V369" i="6"/>
  <c r="V313" i="6"/>
  <c r="V621" i="6"/>
  <c r="V957" i="6"/>
  <c r="V1209" i="6"/>
  <c r="V509" i="6"/>
  <c r="V1517" i="6"/>
  <c r="V958" i="6"/>
  <c r="V956" i="6"/>
  <c r="N958" i="6"/>
  <c r="P958" i="6"/>
  <c r="P956" i="6"/>
  <c r="N956" i="6"/>
  <c r="W959" i="6"/>
  <c r="X959" i="6"/>
  <c r="Y959" i="6" s="1"/>
  <c r="P957" i="6"/>
  <c r="N957" i="6"/>
  <c r="K69" i="9"/>
  <c r="W819" i="6"/>
  <c r="X819" i="6"/>
  <c r="Y819" i="6" s="1"/>
  <c r="V818" i="6"/>
  <c r="K818" i="6"/>
  <c r="M818" i="6" s="1"/>
  <c r="K817" i="6"/>
  <c r="M817" i="6" s="1"/>
  <c r="Q1040" i="6"/>
  <c r="H51" i="9"/>
  <c r="G75" i="9"/>
  <c r="F70" i="9"/>
  <c r="T679" i="6"/>
  <c r="S679" i="6"/>
  <c r="R679" i="6"/>
  <c r="U679" i="6" s="1"/>
  <c r="T619" i="6"/>
  <c r="S619" i="6"/>
  <c r="R619" i="6"/>
  <c r="U619" i="6" s="1"/>
  <c r="Q761" i="6"/>
  <c r="I48" i="9"/>
  <c r="Q900" i="6"/>
  <c r="H24" i="9"/>
  <c r="P313" i="6"/>
  <c r="N313" i="6"/>
  <c r="Q621" i="6"/>
  <c r="T311" i="6"/>
  <c r="R311" i="6"/>
  <c r="U311" i="6" s="1"/>
  <c r="S311" i="6"/>
  <c r="T207" i="6"/>
  <c r="S207" i="6"/>
  <c r="R207" i="6"/>
  <c r="U207" i="6" s="1"/>
  <c r="R88" i="6"/>
  <c r="U88" i="6" s="1"/>
  <c r="T88" i="6"/>
  <c r="S88" i="6"/>
  <c r="T927" i="6"/>
  <c r="R927" i="6"/>
  <c r="U927" i="6" s="1"/>
  <c r="S927" i="6"/>
  <c r="T1603" i="6"/>
  <c r="S1603" i="6"/>
  <c r="R1603" i="6"/>
  <c r="U1603" i="6" s="1"/>
  <c r="T287" i="6"/>
  <c r="S287" i="6"/>
  <c r="R287" i="6"/>
  <c r="U287" i="6" s="1"/>
  <c r="Q1179" i="6"/>
  <c r="G66" i="9" s="1"/>
  <c r="G26" i="9"/>
  <c r="P1517" i="6"/>
  <c r="N1517" i="6"/>
  <c r="X1183" i="6"/>
  <c r="Y1183" i="6" s="1"/>
  <c r="W1183" i="6"/>
  <c r="P1377" i="6"/>
  <c r="N1377" i="6"/>
  <c r="W1211" i="6"/>
  <c r="X1211" i="6"/>
  <c r="Y1211" i="6" s="1"/>
  <c r="X1099" i="6"/>
  <c r="Y1099" i="6" s="1"/>
  <c r="W1099" i="6"/>
  <c r="T1460" i="6"/>
  <c r="R1460" i="6"/>
  <c r="U1460" i="6" s="1"/>
  <c r="S1460" i="6"/>
  <c r="K314" i="6"/>
  <c r="M314" i="6" s="1"/>
  <c r="T1432" i="6"/>
  <c r="R1432" i="6"/>
  <c r="U1432" i="6" s="1"/>
  <c r="S1432" i="6"/>
  <c r="P509" i="6"/>
  <c r="N509" i="6"/>
  <c r="T1515" i="6"/>
  <c r="R1515" i="6"/>
  <c r="U1515" i="6" s="1"/>
  <c r="S1515" i="6"/>
  <c r="Q340" i="6"/>
  <c r="H36" i="9"/>
  <c r="U340" i="6"/>
  <c r="R256" i="6"/>
  <c r="U256" i="6" s="1"/>
  <c r="T256" i="6"/>
  <c r="S256" i="6"/>
  <c r="T172" i="6"/>
  <c r="S172" i="6"/>
  <c r="R172" i="6"/>
  <c r="U172" i="6" s="1"/>
  <c r="Q1237" i="6"/>
  <c r="I27" i="9"/>
  <c r="U1237" i="6"/>
  <c r="T677" i="6"/>
  <c r="S677" i="6"/>
  <c r="R677" i="6"/>
  <c r="U677" i="6" s="1"/>
  <c r="I71" i="9"/>
  <c r="T571" i="6"/>
  <c r="S571" i="6"/>
  <c r="R571" i="6"/>
  <c r="U571" i="6" s="1"/>
  <c r="O74" i="9"/>
  <c r="R62" i="6"/>
  <c r="T62" i="6"/>
  <c r="S62" i="6"/>
  <c r="J69" i="9"/>
  <c r="T620" i="6"/>
  <c r="R620" i="6"/>
  <c r="U620" i="6" s="1"/>
  <c r="S620" i="6"/>
  <c r="T459" i="6"/>
  <c r="S459" i="6"/>
  <c r="R459" i="6"/>
  <c r="U459" i="6" s="1"/>
  <c r="S1019" i="6"/>
  <c r="R1019" i="6"/>
  <c r="U1019" i="6" s="1"/>
  <c r="T1019" i="6"/>
  <c r="T1404" i="6"/>
  <c r="R1404" i="6"/>
  <c r="U1404" i="6" s="1"/>
  <c r="S1404" i="6"/>
  <c r="W343" i="6"/>
  <c r="X343" i="6"/>
  <c r="Y343" i="6" s="1"/>
  <c r="R59" i="6"/>
  <c r="U59" i="6" s="1"/>
  <c r="T59" i="6"/>
  <c r="S59" i="6"/>
  <c r="G69" i="9"/>
  <c r="T339" i="6"/>
  <c r="S339" i="6"/>
  <c r="R339" i="6"/>
  <c r="U339" i="6" s="1"/>
  <c r="P1490" i="6"/>
  <c r="N1490" i="6"/>
  <c r="T171" i="6"/>
  <c r="R171" i="6"/>
  <c r="U171" i="6" s="1"/>
  <c r="S171" i="6"/>
  <c r="Q1180" i="6"/>
  <c r="H26" i="9"/>
  <c r="T1011" i="6"/>
  <c r="R1011" i="6"/>
  <c r="U1011" i="6" s="1"/>
  <c r="S1011" i="6"/>
  <c r="T1066" i="6"/>
  <c r="R1066" i="6"/>
  <c r="U1066" i="6" s="1"/>
  <c r="S1066" i="6"/>
  <c r="T254" i="6"/>
  <c r="S254" i="6"/>
  <c r="R254" i="6"/>
  <c r="U254" i="6" s="1"/>
  <c r="T898" i="6"/>
  <c r="S898" i="6"/>
  <c r="R898" i="6"/>
  <c r="U898" i="6" s="1"/>
  <c r="P1209" i="6"/>
  <c r="N1209" i="6"/>
  <c r="X1547" i="6"/>
  <c r="W1547" i="6"/>
  <c r="S1235" i="6"/>
  <c r="R1235" i="6"/>
  <c r="U1235" i="6" s="1"/>
  <c r="T1235" i="6"/>
  <c r="W1379" i="6"/>
  <c r="X1379" i="6"/>
  <c r="Y1379" i="6" s="1"/>
  <c r="X315" i="6"/>
  <c r="Y315" i="6" s="1"/>
  <c r="W315" i="6"/>
  <c r="T175" i="6"/>
  <c r="R175" i="6"/>
  <c r="U175" i="6" s="1"/>
  <c r="S175" i="6"/>
  <c r="P1462" i="6"/>
  <c r="N1462" i="6"/>
  <c r="T675" i="6"/>
  <c r="S675" i="6"/>
  <c r="R675" i="6"/>
  <c r="U675" i="6" s="1"/>
  <c r="G71" i="9"/>
  <c r="Q257" i="6"/>
  <c r="I10" i="9"/>
  <c r="S1488" i="6"/>
  <c r="T1488" i="6"/>
  <c r="R1488" i="6"/>
  <c r="U1488" i="6" s="1"/>
  <c r="T564" i="6"/>
  <c r="S564" i="6"/>
  <c r="R564" i="6"/>
  <c r="H74" i="9"/>
  <c r="Q117" i="6"/>
  <c r="U117" i="6" s="1"/>
  <c r="I8" i="9"/>
  <c r="P258" i="6"/>
  <c r="N258" i="6"/>
  <c r="K342" i="6"/>
  <c r="M342" i="6" s="1"/>
  <c r="T985" i="6"/>
  <c r="S985" i="6"/>
  <c r="R985" i="6"/>
  <c r="P622" i="6"/>
  <c r="N622" i="6"/>
  <c r="T506" i="6"/>
  <c r="S506" i="6"/>
  <c r="R506" i="6"/>
  <c r="U506" i="6" s="1"/>
  <c r="T1409" i="6"/>
  <c r="R1409" i="6"/>
  <c r="S1409" i="6"/>
  <c r="R460" i="6"/>
  <c r="U460" i="6" s="1"/>
  <c r="T460" i="6"/>
  <c r="S460" i="6"/>
  <c r="Q312" i="6"/>
  <c r="H60" i="9"/>
  <c r="U312" i="6"/>
  <c r="T289" i="6"/>
  <c r="S289" i="6"/>
  <c r="R289" i="6"/>
  <c r="U289" i="6" s="1"/>
  <c r="V988" i="6"/>
  <c r="K1378" i="6"/>
  <c r="M1378" i="6" s="1"/>
  <c r="T507" i="6"/>
  <c r="S507" i="6"/>
  <c r="R507" i="6"/>
  <c r="T1095" i="6"/>
  <c r="R1095" i="6"/>
  <c r="U1095" i="6" s="1"/>
  <c r="S1095" i="6"/>
  <c r="P118" i="6"/>
  <c r="N118" i="6"/>
  <c r="R1018" i="6"/>
  <c r="U1018" i="6" s="1"/>
  <c r="S1018" i="6"/>
  <c r="T1018" i="6"/>
  <c r="P341" i="6"/>
  <c r="N341" i="6"/>
  <c r="P930" i="6"/>
  <c r="N930" i="6"/>
  <c r="T929" i="6"/>
  <c r="R929" i="6"/>
  <c r="U929" i="6" s="1"/>
  <c r="S929" i="6"/>
  <c r="Q1489" i="6"/>
  <c r="I41" i="9"/>
  <c r="U1489" i="6"/>
  <c r="Q1096" i="6"/>
  <c r="H52" i="9"/>
  <c r="Q1041" i="6"/>
  <c r="I51" i="9"/>
  <c r="K1518" i="6"/>
  <c r="M1518" i="6" s="1"/>
  <c r="V1518" i="6"/>
  <c r="P1181" i="6"/>
  <c r="N1181" i="6"/>
  <c r="R204" i="6"/>
  <c r="T204" i="6"/>
  <c r="S204" i="6"/>
  <c r="S1017" i="6"/>
  <c r="R1017" i="6"/>
  <c r="U1017" i="6" s="1"/>
  <c r="T1017" i="6"/>
  <c r="T1600" i="6"/>
  <c r="R1600" i="6"/>
  <c r="S1600" i="6"/>
  <c r="T569" i="6"/>
  <c r="S569" i="6"/>
  <c r="R569" i="6"/>
  <c r="U569" i="6" s="1"/>
  <c r="M74" i="9"/>
  <c r="Q508" i="6"/>
  <c r="H21" i="9"/>
  <c r="T255" i="6"/>
  <c r="S255" i="6"/>
  <c r="R255" i="6"/>
  <c r="U255" i="6" s="1"/>
  <c r="W903" i="6"/>
  <c r="X903" i="6"/>
  <c r="Y903" i="6" s="1"/>
  <c r="T457" i="6"/>
  <c r="R457" i="6"/>
  <c r="U457" i="6" s="1"/>
  <c r="S457" i="6"/>
  <c r="Q986" i="6"/>
  <c r="U986" i="6" s="1"/>
  <c r="J50" i="9"/>
  <c r="K902" i="6"/>
  <c r="M902" i="6" s="1"/>
  <c r="T282" i="6"/>
  <c r="S282" i="6"/>
  <c r="R282" i="6"/>
  <c r="U282" i="6" s="1"/>
  <c r="T1406" i="6"/>
  <c r="S1406" i="6"/>
  <c r="R1406" i="6"/>
  <c r="U1406" i="6" s="1"/>
  <c r="T1459" i="6"/>
  <c r="R1459" i="6"/>
  <c r="U1459" i="6" s="1"/>
  <c r="S1459" i="6"/>
  <c r="T1410" i="6"/>
  <c r="S1410" i="6"/>
  <c r="R1410" i="6"/>
  <c r="U1410" i="6" s="1"/>
  <c r="S368" i="6"/>
  <c r="T368" i="6"/>
  <c r="R368" i="6"/>
  <c r="U368" i="6" s="1"/>
  <c r="T1433" i="6"/>
  <c r="R1433" i="6"/>
  <c r="U1433" i="6" s="1"/>
  <c r="S1433" i="6"/>
  <c r="T1264" i="6"/>
  <c r="S1264" i="6"/>
  <c r="R1264" i="6"/>
  <c r="R200" i="6"/>
  <c r="U200" i="6" s="1"/>
  <c r="T200" i="6"/>
  <c r="S200" i="6"/>
  <c r="Q1516" i="6"/>
  <c r="H62" i="9"/>
  <c r="Q367" i="6"/>
  <c r="G47" i="9"/>
  <c r="T1074" i="6"/>
  <c r="S1074" i="6"/>
  <c r="R1074" i="6"/>
  <c r="U1074" i="6" s="1"/>
  <c r="P1238" i="6"/>
  <c r="N1238" i="6"/>
  <c r="R116" i="6"/>
  <c r="U116" i="6" s="1"/>
  <c r="T116" i="6"/>
  <c r="S116" i="6"/>
  <c r="H67" i="9"/>
  <c r="T570" i="6"/>
  <c r="S570" i="6"/>
  <c r="R570" i="6"/>
  <c r="U570" i="6" s="1"/>
  <c r="N74" i="9"/>
  <c r="W1519" i="6"/>
  <c r="X1519" i="6"/>
  <c r="Y1519" i="6" s="1"/>
  <c r="R846" i="6"/>
  <c r="U846" i="6" s="1"/>
  <c r="T846" i="6"/>
  <c r="S846" i="6"/>
  <c r="S1236" i="6"/>
  <c r="R1236" i="6"/>
  <c r="U1236" i="6" s="1"/>
  <c r="T1236" i="6"/>
  <c r="R1039" i="6"/>
  <c r="U1039" i="6" s="1"/>
  <c r="S1039" i="6"/>
  <c r="T1039" i="6"/>
  <c r="T1407" i="6"/>
  <c r="R1407" i="6"/>
  <c r="U1407" i="6" s="1"/>
  <c r="S1407" i="6"/>
  <c r="X371" i="6"/>
  <c r="Y371" i="6" s="1"/>
  <c r="W371" i="6"/>
  <c r="K510" i="6"/>
  <c r="M510" i="6" s="1"/>
  <c r="M69" i="9"/>
  <c r="P1097" i="6"/>
  <c r="N1097" i="6"/>
  <c r="R115" i="6"/>
  <c r="U115" i="6" s="1"/>
  <c r="S115" i="6"/>
  <c r="T115" i="6"/>
  <c r="P762" i="6"/>
  <c r="N762" i="6"/>
  <c r="T618" i="6"/>
  <c r="R618" i="6"/>
  <c r="U618" i="6" s="1"/>
  <c r="S618" i="6"/>
  <c r="T455" i="6"/>
  <c r="S455" i="6"/>
  <c r="R455" i="6"/>
  <c r="U455" i="6" s="1"/>
  <c r="Q928" i="6"/>
  <c r="H38" i="9"/>
  <c r="P901" i="6"/>
  <c r="N901" i="6"/>
  <c r="Q1208" i="6"/>
  <c r="H53" i="9"/>
  <c r="R759" i="6"/>
  <c r="T759" i="6"/>
  <c r="S759" i="6"/>
  <c r="P369" i="6"/>
  <c r="N369" i="6"/>
  <c r="K1182" i="6"/>
  <c r="M1182" i="6" s="1"/>
  <c r="T201" i="6"/>
  <c r="S201" i="6"/>
  <c r="R201" i="6"/>
  <c r="U201" i="6" s="1"/>
  <c r="T597" i="6"/>
  <c r="S597" i="6"/>
  <c r="R597" i="6"/>
  <c r="U597" i="6" s="1"/>
  <c r="K1210" i="6"/>
  <c r="M1210" i="6" s="1"/>
  <c r="V1210" i="6"/>
  <c r="K1098" i="6"/>
  <c r="M1098" i="6" s="1"/>
  <c r="K370" i="6"/>
  <c r="M370" i="6" s="1"/>
  <c r="T760" i="6"/>
  <c r="R760" i="6"/>
  <c r="U760" i="6" s="1"/>
  <c r="S760" i="6"/>
  <c r="X1295" i="6"/>
  <c r="W1295" i="6"/>
  <c r="W511" i="6"/>
  <c r="X511" i="6"/>
  <c r="Y511" i="6" s="1"/>
  <c r="Q1376" i="6"/>
  <c r="H54" i="9"/>
  <c r="T1069" i="6"/>
  <c r="S1069" i="6"/>
  <c r="R1069" i="6"/>
  <c r="U1069" i="6" s="1"/>
  <c r="T1599" i="6"/>
  <c r="R1599" i="6"/>
  <c r="U1599" i="6" s="1"/>
  <c r="S1599" i="6"/>
  <c r="Q1461" i="6"/>
  <c r="I29" i="9"/>
  <c r="O46" i="9" l="1"/>
  <c r="Q39" i="6"/>
  <c r="T13" i="6"/>
  <c r="S13" i="6"/>
  <c r="R13" i="6"/>
  <c r="U13" i="6" s="1"/>
  <c r="V16" i="6"/>
  <c r="K16" i="6"/>
  <c r="M16" i="6" s="1"/>
  <c r="Z19" i="6"/>
  <c r="Y18" i="6"/>
  <c r="P15" i="6"/>
  <c r="N15" i="6"/>
  <c r="R35" i="9"/>
  <c r="Q14" i="6"/>
  <c r="R899" i="6"/>
  <c r="U899" i="6" s="1"/>
  <c r="T899" i="6"/>
  <c r="S899" i="6"/>
  <c r="K1610" i="6"/>
  <c r="M1610" i="6" s="1"/>
  <c r="V1610" i="6"/>
  <c r="N12" i="9"/>
  <c r="Q654" i="6"/>
  <c r="Q15" i="8"/>
  <c r="AL17" i="9" s="1"/>
  <c r="AJ17" i="9"/>
  <c r="M601" i="6"/>
  <c r="V601" i="6"/>
  <c r="W1576" i="6"/>
  <c r="Y657" i="6"/>
  <c r="Z658" i="6"/>
  <c r="V656" i="6"/>
  <c r="K657" i="6"/>
  <c r="M657" i="6" s="1"/>
  <c r="V657" i="6"/>
  <c r="Y488" i="6"/>
  <c r="K488" i="6" s="1"/>
  <c r="M488" i="6" s="1"/>
  <c r="Z489" i="6"/>
  <c r="Y31" i="6"/>
  <c r="V31" i="6" s="1"/>
  <c r="AA30" i="6"/>
  <c r="Y30" i="6" s="1"/>
  <c r="Y740" i="6"/>
  <c r="K740" i="6" s="1"/>
  <c r="M740" i="6" s="1"/>
  <c r="Z741" i="6"/>
  <c r="S678" i="6"/>
  <c r="R678" i="6"/>
  <c r="U678" i="6" s="1"/>
  <c r="J71" i="9"/>
  <c r="J46" i="9"/>
  <c r="P33" i="6"/>
  <c r="Q33" i="6" s="1"/>
  <c r="N33" i="6"/>
  <c r="S35" i="6"/>
  <c r="T35" i="6"/>
  <c r="R35" i="6"/>
  <c r="R34" i="6"/>
  <c r="U34" i="6" s="1"/>
  <c r="T34" i="6"/>
  <c r="S34" i="6"/>
  <c r="V32" i="6"/>
  <c r="K32" i="6"/>
  <c r="M32" i="6" s="1"/>
  <c r="Y796" i="6"/>
  <c r="K796" i="6" s="1"/>
  <c r="M796" i="6" s="1"/>
  <c r="Z797" i="6"/>
  <c r="V795" i="6"/>
  <c r="N794" i="6"/>
  <c r="N58" i="9" s="1"/>
  <c r="K739" i="6"/>
  <c r="M739" i="6" s="1"/>
  <c r="P739" i="6" s="1"/>
  <c r="Q739" i="6" s="1"/>
  <c r="V487" i="6"/>
  <c r="R293" i="6"/>
  <c r="U293" i="6" s="1"/>
  <c r="S293" i="6"/>
  <c r="N655" i="6"/>
  <c r="P655" i="6"/>
  <c r="P656" i="6"/>
  <c r="N656" i="6"/>
  <c r="V488" i="6"/>
  <c r="Y234" i="6"/>
  <c r="K234" i="6" s="1"/>
  <c r="M234" i="6" s="1"/>
  <c r="Z235" i="6"/>
  <c r="P487" i="6"/>
  <c r="N487" i="6"/>
  <c r="P795" i="6"/>
  <c r="N795" i="6"/>
  <c r="Y1158" i="6"/>
  <c r="V1158" i="6" s="1"/>
  <c r="Z1159" i="6"/>
  <c r="Y402" i="6"/>
  <c r="K402" i="6" s="1"/>
  <c r="M402" i="6" s="1"/>
  <c r="Z403" i="6"/>
  <c r="N41" i="6"/>
  <c r="Q46" i="9" s="1"/>
  <c r="Y149" i="6"/>
  <c r="K149" i="6" s="1"/>
  <c r="M149" i="6" s="1"/>
  <c r="Z150" i="6"/>
  <c r="Q738" i="6"/>
  <c r="N13" i="9"/>
  <c r="Y709" i="6"/>
  <c r="K709" i="6" s="1"/>
  <c r="M709" i="6" s="1"/>
  <c r="Z710" i="6"/>
  <c r="V182" i="6"/>
  <c r="P462" i="6"/>
  <c r="V210" i="6"/>
  <c r="W660" i="6"/>
  <c r="X660" i="6"/>
  <c r="X491" i="6"/>
  <c r="X743" i="6"/>
  <c r="I40" i="9"/>
  <c r="W183" i="6"/>
  <c r="X183" i="6"/>
  <c r="Y183" i="6" s="1"/>
  <c r="V183" i="6" s="1"/>
  <c r="N463" i="6"/>
  <c r="W855" i="6"/>
  <c r="X855" i="6"/>
  <c r="Y855" i="6" s="1"/>
  <c r="Q852" i="6"/>
  <c r="P14" i="9"/>
  <c r="Q1608" i="6"/>
  <c r="P7" i="9"/>
  <c r="W743" i="6"/>
  <c r="T1412" i="6"/>
  <c r="R1412" i="6"/>
  <c r="U1412" i="6" s="1"/>
  <c r="S1412" i="6"/>
  <c r="R292" i="6"/>
  <c r="U292" i="6" s="1"/>
  <c r="T292" i="6"/>
  <c r="S292" i="6"/>
  <c r="K854" i="6"/>
  <c r="M854" i="6" s="1"/>
  <c r="V854" i="6"/>
  <c r="W464" i="6"/>
  <c r="V463" i="6"/>
  <c r="T853" i="6"/>
  <c r="S853" i="6"/>
  <c r="R853" i="6"/>
  <c r="U853" i="6" s="1"/>
  <c r="Q208" i="6"/>
  <c r="P57" i="9"/>
  <c r="P210" i="6"/>
  <c r="N210" i="6"/>
  <c r="K574" i="6"/>
  <c r="M574" i="6" s="1"/>
  <c r="V574" i="6"/>
  <c r="W1079" i="6"/>
  <c r="X1079" i="6"/>
  <c r="Y1079" i="6" s="1"/>
  <c r="N464" i="6"/>
  <c r="P464" i="6"/>
  <c r="Q572" i="6"/>
  <c r="P33" i="9"/>
  <c r="K1611" i="6"/>
  <c r="M1611" i="6" s="1"/>
  <c r="V1611" i="6"/>
  <c r="U463" i="6"/>
  <c r="Q463" i="6"/>
  <c r="S32" i="9"/>
  <c r="K43" i="6"/>
  <c r="M43" i="6" s="1"/>
  <c r="V43" i="6"/>
  <c r="X716" i="6"/>
  <c r="W716" i="6"/>
  <c r="Q684" i="6"/>
  <c r="P43" i="9"/>
  <c r="V1157" i="6"/>
  <c r="V233" i="6"/>
  <c r="K211" i="6"/>
  <c r="M211" i="6" s="1"/>
  <c r="V211" i="6"/>
  <c r="P573" i="6"/>
  <c r="N573" i="6"/>
  <c r="X1612" i="6"/>
  <c r="Y1612" i="6" s="1"/>
  <c r="W1612" i="6"/>
  <c r="X156" i="6"/>
  <c r="W156" i="6"/>
  <c r="W44" i="6"/>
  <c r="X44" i="6"/>
  <c r="Y44" i="6" s="1"/>
  <c r="Q1413" i="6"/>
  <c r="Q28" i="9"/>
  <c r="X1164" i="6"/>
  <c r="W1164" i="6"/>
  <c r="W661" i="6"/>
  <c r="X661" i="6"/>
  <c r="P685" i="6"/>
  <c r="N685" i="6"/>
  <c r="P882" i="6"/>
  <c r="N882" i="6"/>
  <c r="W212" i="6"/>
  <c r="X212" i="6"/>
  <c r="Y212" i="6" s="1"/>
  <c r="Q56" i="9"/>
  <c r="Q181" i="6"/>
  <c r="N182" i="6"/>
  <c r="P182" i="6"/>
  <c r="X884" i="6"/>
  <c r="Y884" i="6" s="1"/>
  <c r="W884" i="6"/>
  <c r="X744" i="6"/>
  <c r="W744" i="6"/>
  <c r="W239" i="6"/>
  <c r="X239" i="6"/>
  <c r="W687" i="6"/>
  <c r="X687" i="6"/>
  <c r="Y687" i="6" s="1"/>
  <c r="Q41" i="6"/>
  <c r="K1022" i="6"/>
  <c r="M1022" i="6" s="1"/>
  <c r="V1022" i="6"/>
  <c r="W492" i="6"/>
  <c r="X492" i="6"/>
  <c r="Q1076" i="6"/>
  <c r="P15" i="9"/>
  <c r="V883" i="6"/>
  <c r="K883" i="6"/>
  <c r="M883" i="6" s="1"/>
  <c r="P1077" i="6"/>
  <c r="N1077" i="6"/>
  <c r="K686" i="6"/>
  <c r="M686" i="6" s="1"/>
  <c r="V686" i="6"/>
  <c r="R880" i="6"/>
  <c r="U880" i="6" s="1"/>
  <c r="T880" i="6"/>
  <c r="S880" i="6"/>
  <c r="Q209" i="6"/>
  <c r="Q57" i="9"/>
  <c r="X1023" i="6"/>
  <c r="Y1023" i="6" s="1"/>
  <c r="W1023" i="6"/>
  <c r="P42" i="6"/>
  <c r="N42" i="6"/>
  <c r="V1415" i="6"/>
  <c r="K1415" i="6"/>
  <c r="M1415" i="6" s="1"/>
  <c r="P1414" i="6"/>
  <c r="N1414" i="6"/>
  <c r="Q7" i="9"/>
  <c r="Q1609" i="6"/>
  <c r="W575" i="6"/>
  <c r="X575" i="6"/>
  <c r="Y575" i="6" s="1"/>
  <c r="Q1020" i="6"/>
  <c r="P34" i="9"/>
  <c r="V1078" i="6"/>
  <c r="K1078" i="6"/>
  <c r="M1078" i="6" s="1"/>
  <c r="N1021" i="6"/>
  <c r="P1021" i="6"/>
  <c r="Q881" i="6"/>
  <c r="Q59" i="9"/>
  <c r="X799" i="6"/>
  <c r="W799" i="6"/>
  <c r="W1416" i="6"/>
  <c r="X1416" i="6"/>
  <c r="Y1416" i="6" s="1"/>
  <c r="T40" i="6"/>
  <c r="S40" i="6"/>
  <c r="R40" i="6"/>
  <c r="U40" i="6" s="1"/>
  <c r="X408" i="6"/>
  <c r="W408" i="6"/>
  <c r="N232" i="6"/>
  <c r="X297" i="6"/>
  <c r="Y297" i="6" s="1"/>
  <c r="W297" i="6"/>
  <c r="K296" i="6"/>
  <c r="M296" i="6" s="1"/>
  <c r="V296" i="6"/>
  <c r="P295" i="6"/>
  <c r="N295" i="6"/>
  <c r="R6" i="9"/>
  <c r="Q294" i="6"/>
  <c r="V1042" i="6"/>
  <c r="X1464" i="6"/>
  <c r="Y1464" i="6" s="1"/>
  <c r="K1464" i="6" s="1"/>
  <c r="M1464" i="6" s="1"/>
  <c r="P1042" i="6"/>
  <c r="Q1042" i="6" s="1"/>
  <c r="S984" i="6"/>
  <c r="R735" i="6"/>
  <c r="U735" i="6" s="1"/>
  <c r="S735" i="6"/>
  <c r="T735" i="6"/>
  <c r="W932" i="6"/>
  <c r="W428" i="6"/>
  <c r="V401" i="6"/>
  <c r="T653" i="6"/>
  <c r="S653" i="6"/>
  <c r="R653" i="6"/>
  <c r="U653" i="6" s="1"/>
  <c r="Q486" i="6"/>
  <c r="N11" i="9"/>
  <c r="Q794" i="6"/>
  <c r="K259" i="6"/>
  <c r="M259" i="6" s="1"/>
  <c r="P259" i="6" s="1"/>
  <c r="K148" i="6"/>
  <c r="M148" i="6" s="1"/>
  <c r="N148" i="6" s="1"/>
  <c r="W260" i="6"/>
  <c r="W1464" i="6"/>
  <c r="K1267" i="6"/>
  <c r="M1267" i="6" s="1"/>
  <c r="P1267" i="6" s="1"/>
  <c r="X1268" i="6"/>
  <c r="Y1268" i="6" s="1"/>
  <c r="W1268" i="6"/>
  <c r="R793" i="6"/>
  <c r="U793" i="6" s="1"/>
  <c r="S793" i="6"/>
  <c r="T793" i="6"/>
  <c r="R482" i="6"/>
  <c r="U482" i="6" s="1"/>
  <c r="T482" i="6"/>
  <c r="S482" i="6"/>
  <c r="P1157" i="6"/>
  <c r="N1157" i="6"/>
  <c r="P233" i="6"/>
  <c r="Q233" i="6" s="1"/>
  <c r="N233" i="6"/>
  <c r="N1266" i="6"/>
  <c r="J40" i="9" s="1"/>
  <c r="V1266" i="6"/>
  <c r="T984" i="6"/>
  <c r="R984" i="6"/>
  <c r="V931" i="6"/>
  <c r="P1435" i="6"/>
  <c r="Q1435" i="6" s="1"/>
  <c r="U1435" i="6" s="1"/>
  <c r="X932" i="6"/>
  <c r="Y932" i="6" s="1"/>
  <c r="K932" i="6" s="1"/>
  <c r="M932" i="6" s="1"/>
  <c r="W764" i="6"/>
  <c r="X764" i="6"/>
  <c r="Y764" i="6" s="1"/>
  <c r="K764" i="6" s="1"/>
  <c r="M764" i="6" s="1"/>
  <c r="X1352" i="6"/>
  <c r="X428" i="6"/>
  <c r="X260" i="6"/>
  <c r="Y260" i="6" s="1"/>
  <c r="K260" i="6" s="1"/>
  <c r="M260" i="6" s="1"/>
  <c r="Q600" i="6"/>
  <c r="P37" i="9"/>
  <c r="X8" i="6"/>
  <c r="W1128" i="6"/>
  <c r="K603" i="6"/>
  <c r="M603" i="6" s="1"/>
  <c r="V603" i="6"/>
  <c r="X604" i="6"/>
  <c r="Y604" i="6" s="1"/>
  <c r="W604" i="6"/>
  <c r="N602" i="6"/>
  <c r="P602" i="6"/>
  <c r="G70" i="9"/>
  <c r="X1492" i="6"/>
  <c r="Y1492" i="6" s="1"/>
  <c r="K1492" i="6" s="1"/>
  <c r="M1492" i="6" s="1"/>
  <c r="W540" i="6"/>
  <c r="W71" i="6"/>
  <c r="X71" i="6"/>
  <c r="Y71" i="6" s="1"/>
  <c r="P5" i="9"/>
  <c r="U68" i="6"/>
  <c r="Q68" i="6"/>
  <c r="P69" i="6"/>
  <c r="N69" i="6"/>
  <c r="K70" i="6"/>
  <c r="M70" i="6" s="1"/>
  <c r="V70" i="6"/>
  <c r="J61" i="9"/>
  <c r="W8" i="6"/>
  <c r="X540" i="6"/>
  <c r="N400" i="6"/>
  <c r="W1352" i="6"/>
  <c r="X1240" i="6"/>
  <c r="Y1240" i="6" s="1"/>
  <c r="K1240" i="6" s="1"/>
  <c r="M1240" i="6" s="1"/>
  <c r="W120" i="6"/>
  <c r="V708" i="6"/>
  <c r="K119" i="6"/>
  <c r="M119" i="6" s="1"/>
  <c r="P119" i="6" s="1"/>
  <c r="N987" i="6"/>
  <c r="P401" i="6"/>
  <c r="N401" i="6"/>
  <c r="P708" i="6"/>
  <c r="N708" i="6"/>
  <c r="P707" i="6"/>
  <c r="N707" i="6"/>
  <c r="P147" i="6"/>
  <c r="N147" i="6"/>
  <c r="L16" i="9"/>
  <c r="U1156" i="6"/>
  <c r="Q1156" i="6"/>
  <c r="Q1155" i="6"/>
  <c r="K16" i="9"/>
  <c r="Q400" i="6"/>
  <c r="L30" i="9"/>
  <c r="U400" i="6"/>
  <c r="R483" i="6"/>
  <c r="T483" i="6"/>
  <c r="S483" i="6"/>
  <c r="L9" i="9"/>
  <c r="U232" i="6"/>
  <c r="Q232" i="6"/>
  <c r="Q231" i="6"/>
  <c r="K9" i="9"/>
  <c r="U399" i="6"/>
  <c r="Q399" i="6"/>
  <c r="K30" i="9"/>
  <c r="T398" i="6"/>
  <c r="R398" i="6"/>
  <c r="S398" i="6"/>
  <c r="J73" i="9"/>
  <c r="X1436" i="6"/>
  <c r="Y1436" i="6" s="1"/>
  <c r="V1436" i="6" s="1"/>
  <c r="W1436" i="6"/>
  <c r="X120" i="6"/>
  <c r="Y120" i="6" s="1"/>
  <c r="V120" i="6" s="1"/>
  <c r="W1492" i="6"/>
  <c r="V902" i="6"/>
  <c r="G67" i="9"/>
  <c r="V1463" i="6"/>
  <c r="V1239" i="6"/>
  <c r="V763" i="6"/>
  <c r="V510" i="6"/>
  <c r="V1182" i="6"/>
  <c r="V817" i="6"/>
  <c r="V623" i="6"/>
  <c r="S646" i="6"/>
  <c r="T646" i="6"/>
  <c r="R646" i="6"/>
  <c r="T730" i="6"/>
  <c r="R730" i="6"/>
  <c r="S730" i="6"/>
  <c r="T146" i="6"/>
  <c r="R146" i="6"/>
  <c r="U146" i="6" s="1"/>
  <c r="S146" i="6"/>
  <c r="S872" i="6"/>
  <c r="R872" i="6"/>
  <c r="U872" i="6" s="1"/>
  <c r="T872" i="6"/>
  <c r="R647" i="6"/>
  <c r="U647" i="6" s="1"/>
  <c r="T647" i="6"/>
  <c r="S647" i="6"/>
  <c r="T870" i="6"/>
  <c r="S870" i="6"/>
  <c r="R870" i="6"/>
  <c r="R731" i="6"/>
  <c r="U731" i="6" s="1"/>
  <c r="T731" i="6"/>
  <c r="S731" i="6"/>
  <c r="S871" i="6"/>
  <c r="R871" i="6"/>
  <c r="U871" i="6" s="1"/>
  <c r="T871" i="6"/>
  <c r="W1240" i="6"/>
  <c r="K1043" i="6"/>
  <c r="M1043" i="6" s="1"/>
  <c r="P1043" i="6" s="1"/>
  <c r="V1435" i="6"/>
  <c r="X624" i="6"/>
  <c r="Y624" i="6" s="1"/>
  <c r="K624" i="6" s="1"/>
  <c r="M624" i="6" s="1"/>
  <c r="X1044" i="6"/>
  <c r="Y1044" i="6" s="1"/>
  <c r="W1044" i="6"/>
  <c r="J1044" i="6" s="1"/>
  <c r="R816" i="6"/>
  <c r="S816" i="6"/>
  <c r="T816" i="6"/>
  <c r="V1491" i="6"/>
  <c r="W988" i="6"/>
  <c r="W624" i="6"/>
  <c r="X988" i="6"/>
  <c r="Y988" i="6" s="1"/>
  <c r="K988" i="6" s="1"/>
  <c r="M988" i="6" s="1"/>
  <c r="N988" i="6" s="1"/>
  <c r="X1128" i="6"/>
  <c r="V1378" i="6"/>
  <c r="P1323" i="6"/>
  <c r="N1323" i="6"/>
  <c r="K1324" i="6"/>
  <c r="M1324" i="6" s="1"/>
  <c r="V1324" i="6"/>
  <c r="W1325" i="6"/>
  <c r="X1325" i="6"/>
  <c r="Y1325" i="6" s="1"/>
  <c r="J72" i="9"/>
  <c r="T1322" i="6"/>
  <c r="S1322" i="6"/>
  <c r="R1322" i="6"/>
  <c r="U1322" i="6" s="1"/>
  <c r="X1576" i="6"/>
  <c r="F67" i="9"/>
  <c r="X92" i="6"/>
  <c r="Y92" i="6" s="1"/>
  <c r="W92" i="6"/>
  <c r="K91" i="6"/>
  <c r="M91" i="6" s="1"/>
  <c r="V90" i="6"/>
  <c r="K90" i="6"/>
  <c r="M90" i="6" s="1"/>
  <c r="V1098" i="6"/>
  <c r="Q89" i="6"/>
  <c r="I20" i="9"/>
  <c r="V314" i="6"/>
  <c r="V370" i="6"/>
  <c r="V342" i="6"/>
  <c r="U145" i="6"/>
  <c r="T478" i="6"/>
  <c r="S478" i="6"/>
  <c r="R478" i="6"/>
  <c r="R479" i="6"/>
  <c r="U479" i="6" s="1"/>
  <c r="S479" i="6"/>
  <c r="T479" i="6"/>
  <c r="K959" i="6"/>
  <c r="M959" i="6" s="1"/>
  <c r="W960" i="6"/>
  <c r="X960" i="6"/>
  <c r="Y960" i="6" s="1"/>
  <c r="Q956" i="6"/>
  <c r="H66" i="9" s="1"/>
  <c r="H39" i="9"/>
  <c r="Q958" i="6"/>
  <c r="J39" i="9"/>
  <c r="U958" i="6"/>
  <c r="Q957" i="6"/>
  <c r="I39" i="9"/>
  <c r="P817" i="6"/>
  <c r="N817" i="6"/>
  <c r="N818" i="6"/>
  <c r="P818" i="6"/>
  <c r="K819" i="6"/>
  <c r="M819" i="6" s="1"/>
  <c r="X820" i="6"/>
  <c r="Y820" i="6" s="1"/>
  <c r="W820" i="6"/>
  <c r="T1040" i="6"/>
  <c r="R1040" i="6"/>
  <c r="U1040" i="6" s="1"/>
  <c r="S1040" i="6"/>
  <c r="P370" i="6"/>
  <c r="N370" i="6"/>
  <c r="Q369" i="6"/>
  <c r="I47" i="9"/>
  <c r="T928" i="6"/>
  <c r="R928" i="6"/>
  <c r="U928" i="6" s="1"/>
  <c r="S928" i="6"/>
  <c r="P510" i="6"/>
  <c r="N510" i="6"/>
  <c r="Q1238" i="6"/>
  <c r="J27" i="9"/>
  <c r="K903" i="6"/>
  <c r="M903" i="6" s="1"/>
  <c r="Q987" i="6"/>
  <c r="K50" i="9"/>
  <c r="U987" i="6"/>
  <c r="P1491" i="6"/>
  <c r="N1491" i="6"/>
  <c r="P1518" i="6"/>
  <c r="N1518" i="6"/>
  <c r="Q930" i="6"/>
  <c r="J38" i="9"/>
  <c r="P763" i="6"/>
  <c r="N763" i="6"/>
  <c r="P1378" i="6"/>
  <c r="N1378" i="6"/>
  <c r="R117" i="6"/>
  <c r="T117" i="6"/>
  <c r="S117" i="6"/>
  <c r="I67" i="9"/>
  <c r="Q1209" i="6"/>
  <c r="I53" i="9"/>
  <c r="Q1490" i="6"/>
  <c r="J41" i="9"/>
  <c r="R340" i="6"/>
  <c r="T340" i="6"/>
  <c r="S340" i="6"/>
  <c r="Q509" i="6"/>
  <c r="I21" i="9"/>
  <c r="W1184" i="6"/>
  <c r="X1184" i="6"/>
  <c r="Y1184" i="6" s="1"/>
  <c r="R761" i="6"/>
  <c r="U761" i="6" s="1"/>
  <c r="S761" i="6"/>
  <c r="T761" i="6"/>
  <c r="T1516" i="6"/>
  <c r="R1516" i="6"/>
  <c r="U1516" i="6" s="1"/>
  <c r="S1516" i="6"/>
  <c r="W904" i="6"/>
  <c r="X904" i="6"/>
  <c r="Y904" i="6" s="1"/>
  <c r="Q1181" i="6"/>
  <c r="I26" i="9"/>
  <c r="Q1462" i="6"/>
  <c r="J29" i="9"/>
  <c r="X316" i="6"/>
  <c r="Y316" i="6" s="1"/>
  <c r="W316" i="6"/>
  <c r="H75" i="9"/>
  <c r="P314" i="6"/>
  <c r="N314" i="6"/>
  <c r="K1183" i="6"/>
  <c r="M1183" i="6" s="1"/>
  <c r="T1208" i="6"/>
  <c r="S1208" i="6"/>
  <c r="R1208" i="6"/>
  <c r="U1208" i="6" s="1"/>
  <c r="K371" i="6"/>
  <c r="M371" i="6" s="1"/>
  <c r="V371" i="6"/>
  <c r="T986" i="6"/>
  <c r="S986" i="6"/>
  <c r="R986" i="6"/>
  <c r="Q118" i="6"/>
  <c r="U118" i="6" s="1"/>
  <c r="J8" i="9"/>
  <c r="P1463" i="6"/>
  <c r="N1463" i="6"/>
  <c r="K315" i="6"/>
  <c r="M315" i="6" s="1"/>
  <c r="K343" i="6"/>
  <c r="M343" i="6" s="1"/>
  <c r="S1237" i="6"/>
  <c r="R1237" i="6"/>
  <c r="T1237" i="6"/>
  <c r="K1211" i="6"/>
  <c r="M1211" i="6" s="1"/>
  <c r="Q1517" i="6"/>
  <c r="I62" i="9"/>
  <c r="T1179" i="6"/>
  <c r="R1179" i="6"/>
  <c r="U1179" i="6" s="1"/>
  <c r="S1179" i="6"/>
  <c r="H70" i="9"/>
  <c r="T621" i="6"/>
  <c r="S621" i="6"/>
  <c r="R621" i="6"/>
  <c r="U621" i="6" s="1"/>
  <c r="W1296" i="6"/>
  <c r="X1296" i="6"/>
  <c r="P1210" i="6"/>
  <c r="N1210" i="6"/>
  <c r="X372" i="6"/>
  <c r="Y372" i="6" s="1"/>
  <c r="W372" i="6"/>
  <c r="T1265" i="6"/>
  <c r="S1265" i="6"/>
  <c r="R1265" i="6"/>
  <c r="U1265" i="6" s="1"/>
  <c r="T1461" i="6"/>
  <c r="R1461" i="6"/>
  <c r="U1461" i="6" s="1"/>
  <c r="S1461" i="6"/>
  <c r="K511" i="6"/>
  <c r="M511" i="6" s="1"/>
  <c r="P1182" i="6"/>
  <c r="N1182" i="6"/>
  <c r="Q762" i="6"/>
  <c r="J48" i="9"/>
  <c r="P1239" i="6"/>
  <c r="N1239" i="6"/>
  <c r="T1096" i="6"/>
  <c r="S1096" i="6"/>
  <c r="R1096" i="6"/>
  <c r="U1096" i="6" s="1"/>
  <c r="P623" i="6"/>
  <c r="N623" i="6"/>
  <c r="P342" i="6"/>
  <c r="N342" i="6"/>
  <c r="K1379" i="6"/>
  <c r="M1379" i="6" s="1"/>
  <c r="W1548" i="6"/>
  <c r="X1548" i="6"/>
  <c r="X344" i="6"/>
  <c r="Y344" i="6" s="1"/>
  <c r="W344" i="6"/>
  <c r="X1100" i="6"/>
  <c r="Y1100" i="6" s="1"/>
  <c r="W1100" i="6"/>
  <c r="W1212" i="6"/>
  <c r="X1212" i="6"/>
  <c r="Y1212" i="6" s="1"/>
  <c r="Q313" i="6"/>
  <c r="I60" i="9"/>
  <c r="T900" i="6"/>
  <c r="R900" i="6"/>
  <c r="U900" i="6" s="1"/>
  <c r="S900" i="6"/>
  <c r="P1098" i="6"/>
  <c r="N1098" i="6"/>
  <c r="Q901" i="6"/>
  <c r="I24" i="9"/>
  <c r="K1519" i="6"/>
  <c r="M1519" i="6" s="1"/>
  <c r="T367" i="6"/>
  <c r="R367" i="6"/>
  <c r="U367" i="6" s="1"/>
  <c r="S367" i="6"/>
  <c r="P902" i="6"/>
  <c r="N902" i="6"/>
  <c r="T1489" i="6"/>
  <c r="R1489" i="6"/>
  <c r="S1489" i="6"/>
  <c r="Q341" i="6"/>
  <c r="I36" i="9"/>
  <c r="P931" i="6"/>
  <c r="N931" i="6"/>
  <c r="T257" i="6"/>
  <c r="S257" i="6"/>
  <c r="R257" i="6"/>
  <c r="U257" i="6" s="1"/>
  <c r="W1380" i="6"/>
  <c r="X1380" i="6"/>
  <c r="Y1380" i="6" s="1"/>
  <c r="T1180" i="6"/>
  <c r="R1180" i="6"/>
  <c r="U1180" i="6" s="1"/>
  <c r="S1180" i="6"/>
  <c r="K1099" i="6"/>
  <c r="M1099" i="6" s="1"/>
  <c r="S1376" i="6"/>
  <c r="T1376" i="6"/>
  <c r="R1376" i="6"/>
  <c r="U1376" i="6" s="1"/>
  <c r="W512" i="6"/>
  <c r="X512" i="6"/>
  <c r="Y512" i="6" s="1"/>
  <c r="Q1097" i="6"/>
  <c r="I52" i="9"/>
  <c r="U1097" i="6"/>
  <c r="W1520" i="6"/>
  <c r="X1520" i="6"/>
  <c r="Y1520" i="6" s="1"/>
  <c r="T508" i="6"/>
  <c r="S508" i="6"/>
  <c r="R508" i="6"/>
  <c r="U508" i="6" s="1"/>
  <c r="R1041" i="6"/>
  <c r="U1041" i="6" s="1"/>
  <c r="S1041" i="6"/>
  <c r="T1041" i="6"/>
  <c r="Q1266" i="6"/>
  <c r="T312" i="6"/>
  <c r="R312" i="6"/>
  <c r="S312" i="6"/>
  <c r="Q622" i="6"/>
  <c r="J23" i="9"/>
  <c r="U622" i="6"/>
  <c r="Q258" i="6"/>
  <c r="J10" i="9"/>
  <c r="V989" i="6"/>
  <c r="Q1377" i="6"/>
  <c r="I54" i="9"/>
  <c r="T1434" i="6"/>
  <c r="S1434" i="6"/>
  <c r="R1434" i="6"/>
  <c r="U1434" i="6" s="1"/>
  <c r="T39" i="6" l="1"/>
  <c r="S39" i="6"/>
  <c r="R39" i="6"/>
  <c r="U39" i="6" s="1"/>
  <c r="N16" i="6"/>
  <c r="P16" i="6"/>
  <c r="Z20" i="6"/>
  <c r="K18" i="6"/>
  <c r="Q15" i="6"/>
  <c r="S35" i="9"/>
  <c r="U15" i="6"/>
  <c r="S14" i="6"/>
  <c r="T14" i="6"/>
  <c r="R14" i="6"/>
  <c r="U14" i="6" s="1"/>
  <c r="Y658" i="6"/>
  <c r="Z659" i="6"/>
  <c r="Y741" i="6"/>
  <c r="Z742" i="6"/>
  <c r="Y797" i="6"/>
  <c r="Z798" i="6"/>
  <c r="P1610" i="6"/>
  <c r="N1610" i="6"/>
  <c r="T654" i="6"/>
  <c r="R654" i="6"/>
  <c r="U654" i="6" s="1"/>
  <c r="S654" i="6"/>
  <c r="P601" i="6"/>
  <c r="Q601" i="6" s="1"/>
  <c r="N601" i="6"/>
  <c r="Q37" i="9" s="1"/>
  <c r="W1577" i="6"/>
  <c r="K658" i="6"/>
  <c r="M658" i="6" s="1"/>
  <c r="V658" i="6"/>
  <c r="V740" i="6"/>
  <c r="Y489" i="6"/>
  <c r="V489" i="6" s="1"/>
  <c r="Z490" i="6"/>
  <c r="V1044" i="6"/>
  <c r="K30" i="6"/>
  <c r="M30" i="6" s="1"/>
  <c r="V30" i="6"/>
  <c r="K489" i="6"/>
  <c r="M489" i="6" s="1"/>
  <c r="K31" i="6"/>
  <c r="M31" i="6" s="1"/>
  <c r="N31" i="6" s="1"/>
  <c r="K741" i="6"/>
  <c r="M741" i="6" s="1"/>
  <c r="V741" i="6"/>
  <c r="N657" i="6"/>
  <c r="P657" i="6"/>
  <c r="I46" i="9"/>
  <c r="P32" i="6"/>
  <c r="Q32" i="6" s="1"/>
  <c r="H76" i="9" s="1"/>
  <c r="N32" i="6"/>
  <c r="R33" i="6"/>
  <c r="U33" i="6" s="1"/>
  <c r="T33" i="6"/>
  <c r="S33" i="6"/>
  <c r="W9" i="6"/>
  <c r="V796" i="6"/>
  <c r="V797" i="6"/>
  <c r="K797" i="6"/>
  <c r="M797" i="6" s="1"/>
  <c r="V234" i="6"/>
  <c r="N739" i="6"/>
  <c r="R739" i="6" s="1"/>
  <c r="U739" i="6" s="1"/>
  <c r="Y1159" i="6"/>
  <c r="V1159" i="6" s="1"/>
  <c r="Z1160" i="6"/>
  <c r="Y235" i="6"/>
  <c r="V235" i="6" s="1"/>
  <c r="Z236" i="6"/>
  <c r="P796" i="6"/>
  <c r="N796" i="6"/>
  <c r="Y403" i="6"/>
  <c r="K403" i="6" s="1"/>
  <c r="M403" i="6" s="1"/>
  <c r="Z404" i="6"/>
  <c r="P488" i="6"/>
  <c r="N488" i="6"/>
  <c r="Q656" i="6"/>
  <c r="P12" i="9"/>
  <c r="P740" i="6"/>
  <c r="N740" i="6"/>
  <c r="Q655" i="6"/>
  <c r="O12" i="9"/>
  <c r="K1158" i="6"/>
  <c r="M1158" i="6" s="1"/>
  <c r="N1158" i="6" s="1"/>
  <c r="O13" i="9"/>
  <c r="O58" i="9"/>
  <c r="Q795" i="6"/>
  <c r="S739" i="6"/>
  <c r="Q487" i="6"/>
  <c r="O11" i="9"/>
  <c r="Y710" i="6"/>
  <c r="V710" i="6" s="1"/>
  <c r="Z711" i="6"/>
  <c r="V402" i="6"/>
  <c r="W429" i="6"/>
  <c r="X1465" i="6"/>
  <c r="Y1465" i="6" s="1"/>
  <c r="K1465" i="6" s="1"/>
  <c r="M1465" i="6" s="1"/>
  <c r="Y150" i="6"/>
  <c r="K150" i="6" s="1"/>
  <c r="M150" i="6" s="1"/>
  <c r="Z151" i="6"/>
  <c r="R32" i="9"/>
  <c r="S738" i="6"/>
  <c r="T738" i="6"/>
  <c r="R738" i="6"/>
  <c r="U738" i="6" s="1"/>
  <c r="P234" i="6"/>
  <c r="Q234" i="6" s="1"/>
  <c r="N234" i="6"/>
  <c r="Q462" i="6"/>
  <c r="J51" i="9"/>
  <c r="K183" i="6"/>
  <c r="M183" i="6" s="1"/>
  <c r="N183" i="6" s="1"/>
  <c r="V1464" i="6"/>
  <c r="W184" i="6"/>
  <c r="X184" i="6"/>
  <c r="Y184" i="6" s="1"/>
  <c r="V184" i="6" s="1"/>
  <c r="W1465" i="6"/>
  <c r="R1608" i="6"/>
  <c r="U1608" i="6" s="1"/>
  <c r="T1608" i="6"/>
  <c r="S1608" i="6"/>
  <c r="P854" i="6"/>
  <c r="N854" i="6"/>
  <c r="S852" i="6"/>
  <c r="R852" i="6"/>
  <c r="U852" i="6" s="1"/>
  <c r="T852" i="6"/>
  <c r="K855" i="6"/>
  <c r="M855" i="6" s="1"/>
  <c r="V855" i="6"/>
  <c r="X856" i="6"/>
  <c r="Y856" i="6" s="1"/>
  <c r="W856" i="6"/>
  <c r="V464" i="6"/>
  <c r="W465" i="6"/>
  <c r="X465" i="6"/>
  <c r="Y465" i="6" s="1"/>
  <c r="R208" i="6"/>
  <c r="U208" i="6" s="1"/>
  <c r="S208" i="6"/>
  <c r="T208" i="6"/>
  <c r="S881" i="6"/>
  <c r="R881" i="6"/>
  <c r="U881" i="6" s="1"/>
  <c r="T881" i="6"/>
  <c r="Q1021" i="6"/>
  <c r="Q34" i="9"/>
  <c r="Q1414" i="6"/>
  <c r="R28" i="9"/>
  <c r="P883" i="6"/>
  <c r="N883" i="6"/>
  <c r="X240" i="6"/>
  <c r="W240" i="6"/>
  <c r="K884" i="6"/>
  <c r="M884" i="6" s="1"/>
  <c r="V884" i="6"/>
  <c r="T181" i="6"/>
  <c r="S181" i="6"/>
  <c r="R181" i="6"/>
  <c r="U181" i="6" s="1"/>
  <c r="W45" i="6"/>
  <c r="X45" i="6"/>
  <c r="Y45" i="6" s="1"/>
  <c r="X1613" i="6"/>
  <c r="Y1613" i="6" s="1"/>
  <c r="W1613" i="6"/>
  <c r="N1078" i="6"/>
  <c r="P1078" i="6"/>
  <c r="P1415" i="6"/>
  <c r="N1415" i="6"/>
  <c r="N686" i="6"/>
  <c r="P686" i="6"/>
  <c r="R1076" i="6"/>
  <c r="U1076" i="6" s="1"/>
  <c r="T1076" i="6"/>
  <c r="S1076" i="6"/>
  <c r="W745" i="6"/>
  <c r="X745" i="6"/>
  <c r="Q182" i="6"/>
  <c r="R56" i="9"/>
  <c r="U182" i="6"/>
  <c r="W662" i="6"/>
  <c r="X662" i="6"/>
  <c r="K1612" i="6"/>
  <c r="M1612" i="6" s="1"/>
  <c r="V1612" i="6"/>
  <c r="P574" i="6"/>
  <c r="N574" i="6"/>
  <c r="X800" i="6"/>
  <c r="W800" i="6"/>
  <c r="S1020" i="6"/>
  <c r="R1020" i="6"/>
  <c r="U1020" i="6" s="1"/>
  <c r="T1020" i="6"/>
  <c r="T41" i="6"/>
  <c r="R41" i="6"/>
  <c r="U41" i="6" s="1"/>
  <c r="S41" i="6"/>
  <c r="W1165" i="6"/>
  <c r="X1165" i="6"/>
  <c r="R1413" i="6"/>
  <c r="U1413" i="6" s="1"/>
  <c r="S1413" i="6"/>
  <c r="T1413" i="6"/>
  <c r="T684" i="6"/>
  <c r="R684" i="6"/>
  <c r="U684" i="6" s="1"/>
  <c r="S684" i="6"/>
  <c r="P43" i="6"/>
  <c r="N43" i="6"/>
  <c r="P1611" i="6"/>
  <c r="N1611" i="6"/>
  <c r="Q464" i="6"/>
  <c r="T32" i="9"/>
  <c r="V149" i="6"/>
  <c r="K1416" i="6"/>
  <c r="M1416" i="6" s="1"/>
  <c r="V1416" i="6"/>
  <c r="V575" i="6"/>
  <c r="K575" i="6"/>
  <c r="M575" i="6" s="1"/>
  <c r="S1609" i="6"/>
  <c r="R1609" i="6"/>
  <c r="U1609" i="6" s="1"/>
  <c r="T1609" i="6"/>
  <c r="U42" i="6"/>
  <c r="Q42" i="6"/>
  <c r="R46" i="9"/>
  <c r="P1022" i="6"/>
  <c r="N1022" i="6"/>
  <c r="K687" i="6"/>
  <c r="M687" i="6" s="1"/>
  <c r="V687" i="6"/>
  <c r="X185" i="6"/>
  <c r="Y185" i="6" s="1"/>
  <c r="W185" i="6"/>
  <c r="V212" i="6"/>
  <c r="K212" i="6"/>
  <c r="M212" i="6" s="1"/>
  <c r="Q882" i="6"/>
  <c r="R59" i="9"/>
  <c r="Q33" i="9"/>
  <c r="Q573" i="6"/>
  <c r="T463" i="6"/>
  <c r="R463" i="6"/>
  <c r="S463" i="6"/>
  <c r="Q210" i="6"/>
  <c r="R57" i="9"/>
  <c r="U210" i="6"/>
  <c r="V709" i="6"/>
  <c r="X409" i="6"/>
  <c r="W409" i="6"/>
  <c r="W1417" i="6"/>
  <c r="X1417" i="6"/>
  <c r="Y1417" i="6" s="1"/>
  <c r="W576" i="6"/>
  <c r="X576" i="6"/>
  <c r="Y576" i="6" s="1"/>
  <c r="X1024" i="6"/>
  <c r="Y1024" i="6" s="1"/>
  <c r="W1024" i="6"/>
  <c r="Q1077" i="6"/>
  <c r="Q15" i="9"/>
  <c r="X688" i="6"/>
  <c r="Y688" i="6" s="1"/>
  <c r="W688" i="6"/>
  <c r="W213" i="6"/>
  <c r="X213" i="6"/>
  <c r="Y213" i="6" s="1"/>
  <c r="V1079" i="6"/>
  <c r="K1079" i="6"/>
  <c r="M1079" i="6" s="1"/>
  <c r="V1023" i="6"/>
  <c r="K1023" i="6"/>
  <c r="M1023" i="6" s="1"/>
  <c r="T209" i="6"/>
  <c r="S209" i="6"/>
  <c r="R209" i="6"/>
  <c r="U209" i="6" s="1"/>
  <c r="X493" i="6"/>
  <c r="W493" i="6"/>
  <c r="X885" i="6"/>
  <c r="Y885" i="6" s="1"/>
  <c r="W885" i="6"/>
  <c r="Q43" i="9"/>
  <c r="Q685" i="6"/>
  <c r="V44" i="6"/>
  <c r="K44" i="6"/>
  <c r="M44" i="6" s="1"/>
  <c r="X157" i="6"/>
  <c r="W157" i="6"/>
  <c r="P211" i="6"/>
  <c r="N211" i="6"/>
  <c r="X717" i="6"/>
  <c r="W717" i="6"/>
  <c r="T572" i="6"/>
  <c r="P74" i="9"/>
  <c r="S572" i="6"/>
  <c r="R572" i="6"/>
  <c r="U572" i="6" s="1"/>
  <c r="W1080" i="6"/>
  <c r="X1080" i="6"/>
  <c r="Y1080" i="6" s="1"/>
  <c r="Q295" i="6"/>
  <c r="S6" i="9"/>
  <c r="U295" i="6"/>
  <c r="T294" i="6"/>
  <c r="S294" i="6"/>
  <c r="R294" i="6"/>
  <c r="U294" i="6" s="1"/>
  <c r="N296" i="6"/>
  <c r="P296" i="6"/>
  <c r="W298" i="6"/>
  <c r="X298" i="6"/>
  <c r="Y298" i="6" s="1"/>
  <c r="V297" i="6"/>
  <c r="K297" i="6"/>
  <c r="M297" i="6" s="1"/>
  <c r="X1269" i="6"/>
  <c r="Y1269" i="6" s="1"/>
  <c r="V1269" i="6" s="1"/>
  <c r="X541" i="6"/>
  <c r="W261" i="6"/>
  <c r="N259" i="6"/>
  <c r="J1268" i="6"/>
  <c r="K1268" i="6" s="1"/>
  <c r="M1268" i="6" s="1"/>
  <c r="N1268" i="6" s="1"/>
  <c r="X933" i="6"/>
  <c r="Y933" i="6" s="1"/>
  <c r="K933" i="6" s="1"/>
  <c r="M933" i="6" s="1"/>
  <c r="N1267" i="6"/>
  <c r="K40" i="9" s="1"/>
  <c r="X121" i="6"/>
  <c r="Y121" i="6" s="1"/>
  <c r="K121" i="6" s="1"/>
  <c r="M121" i="6" s="1"/>
  <c r="P148" i="6"/>
  <c r="U148" i="6" s="1"/>
  <c r="V1267" i="6"/>
  <c r="T486" i="6"/>
  <c r="R486" i="6"/>
  <c r="U486" i="6" s="1"/>
  <c r="S486" i="6"/>
  <c r="T794" i="6"/>
  <c r="S794" i="6"/>
  <c r="R794" i="6"/>
  <c r="U794" i="6" s="1"/>
  <c r="P402" i="6"/>
  <c r="N402" i="6"/>
  <c r="W933" i="6"/>
  <c r="W1269" i="6"/>
  <c r="X1241" i="6"/>
  <c r="Y1241" i="6" s="1"/>
  <c r="K1241" i="6" s="1"/>
  <c r="M1241" i="6" s="1"/>
  <c r="K61" i="9"/>
  <c r="W541" i="6"/>
  <c r="X261" i="6"/>
  <c r="Y261" i="6" s="1"/>
  <c r="K261" i="6" s="1"/>
  <c r="M261" i="6" s="1"/>
  <c r="M9" i="9"/>
  <c r="R233" i="6"/>
  <c r="U233" i="6" s="1"/>
  <c r="T233" i="6"/>
  <c r="S233" i="6"/>
  <c r="Q1157" i="6"/>
  <c r="M16" i="9"/>
  <c r="N149" i="6"/>
  <c r="P149" i="6"/>
  <c r="W765" i="6"/>
  <c r="K120" i="6"/>
  <c r="M120" i="6" s="1"/>
  <c r="P120" i="6" s="1"/>
  <c r="X765" i="6"/>
  <c r="Y765" i="6" s="1"/>
  <c r="K765" i="6" s="1"/>
  <c r="M765" i="6" s="1"/>
  <c r="W1129" i="6"/>
  <c r="N119" i="6"/>
  <c r="P988" i="6"/>
  <c r="Q988" i="6" s="1"/>
  <c r="X9" i="6"/>
  <c r="W1353" i="6"/>
  <c r="X429" i="6"/>
  <c r="W1493" i="6"/>
  <c r="X1493" i="6"/>
  <c r="Y1493" i="6" s="1"/>
  <c r="K1493" i="6" s="1"/>
  <c r="M1493" i="6" s="1"/>
  <c r="W1241" i="6"/>
  <c r="X1129" i="6"/>
  <c r="R600" i="6"/>
  <c r="U600" i="6" s="1"/>
  <c r="S600" i="6"/>
  <c r="T600" i="6"/>
  <c r="W605" i="6"/>
  <c r="X605" i="6"/>
  <c r="Y605" i="6" s="1"/>
  <c r="K604" i="6"/>
  <c r="M604" i="6" s="1"/>
  <c r="V604" i="6"/>
  <c r="N603" i="6"/>
  <c r="P603" i="6"/>
  <c r="Q602" i="6"/>
  <c r="R37" i="9"/>
  <c r="R68" i="6"/>
  <c r="T68" i="6"/>
  <c r="S68" i="6"/>
  <c r="P69" i="9"/>
  <c r="P70" i="6"/>
  <c r="N70" i="6"/>
  <c r="V71" i="6"/>
  <c r="K71" i="6"/>
  <c r="M71" i="6" s="1"/>
  <c r="Q69" i="6"/>
  <c r="Q5" i="9"/>
  <c r="U69" i="6"/>
  <c r="X72" i="6"/>
  <c r="Y72" i="6" s="1"/>
  <c r="W72" i="6"/>
  <c r="X1437" i="6"/>
  <c r="Y1437" i="6" s="1"/>
  <c r="K1437" i="6" s="1"/>
  <c r="M1437" i="6" s="1"/>
  <c r="P1437" i="6" s="1"/>
  <c r="X625" i="6"/>
  <c r="Y625" i="6" s="1"/>
  <c r="K625" i="6" s="1"/>
  <c r="M625" i="6" s="1"/>
  <c r="N1043" i="6"/>
  <c r="K51" i="9" s="1"/>
  <c r="X1353" i="6"/>
  <c r="W625" i="6"/>
  <c r="W121" i="6"/>
  <c r="W1437" i="6"/>
  <c r="N709" i="6"/>
  <c r="P709" i="6"/>
  <c r="Q401" i="6"/>
  <c r="M30" i="9"/>
  <c r="T1156" i="6"/>
  <c r="R1156" i="6"/>
  <c r="S1156" i="6"/>
  <c r="Q707" i="6"/>
  <c r="K44" i="9"/>
  <c r="Q708" i="6"/>
  <c r="L44" i="9"/>
  <c r="U708" i="6"/>
  <c r="K42" i="9"/>
  <c r="Q147" i="6"/>
  <c r="T1155" i="6"/>
  <c r="R1155" i="6"/>
  <c r="U1155" i="6" s="1"/>
  <c r="S1155" i="6"/>
  <c r="K1436" i="6"/>
  <c r="M1436" i="6" s="1"/>
  <c r="N1436" i="6" s="1"/>
  <c r="R232" i="6"/>
  <c r="T232" i="6"/>
  <c r="S232" i="6"/>
  <c r="V1099" i="6"/>
  <c r="U398" i="6"/>
  <c r="S399" i="6"/>
  <c r="R399" i="6"/>
  <c r="T399" i="6"/>
  <c r="K73" i="9"/>
  <c r="T400" i="6"/>
  <c r="R400" i="6"/>
  <c r="S400" i="6"/>
  <c r="L73" i="9"/>
  <c r="T231" i="6"/>
  <c r="S231" i="6"/>
  <c r="R231" i="6"/>
  <c r="U231" i="6" s="1"/>
  <c r="X1045" i="6"/>
  <c r="Y1045" i="6" s="1"/>
  <c r="V959" i="6"/>
  <c r="V1519" i="6"/>
  <c r="V343" i="6"/>
  <c r="V315" i="6"/>
  <c r="V1492" i="6"/>
  <c r="V764" i="6"/>
  <c r="V1211" i="6"/>
  <c r="V932" i="6"/>
  <c r="V260" i="6"/>
  <c r="V819" i="6"/>
  <c r="V91" i="6"/>
  <c r="V1240" i="6"/>
  <c r="V1183" i="6"/>
  <c r="V903" i="6"/>
  <c r="V624" i="6"/>
  <c r="V1379" i="6"/>
  <c r="V511" i="6"/>
  <c r="V1043" i="6"/>
  <c r="U870" i="6"/>
  <c r="U730" i="6"/>
  <c r="X989" i="6"/>
  <c r="Y989" i="6" s="1"/>
  <c r="K989" i="6" s="1"/>
  <c r="M989" i="6" s="1"/>
  <c r="P989" i="6" s="1"/>
  <c r="U646" i="6"/>
  <c r="K1044" i="6"/>
  <c r="M1044" i="6" s="1"/>
  <c r="P1044" i="6" s="1"/>
  <c r="W1045" i="6"/>
  <c r="W989" i="6"/>
  <c r="W1326" i="6"/>
  <c r="X1326" i="6"/>
  <c r="Y1326" i="6" s="1"/>
  <c r="N1324" i="6"/>
  <c r="P1324" i="6"/>
  <c r="K1325" i="6"/>
  <c r="M1325" i="6" s="1"/>
  <c r="Q1323" i="6"/>
  <c r="K18" i="9"/>
  <c r="X1577" i="6"/>
  <c r="N90" i="6"/>
  <c r="P90" i="6"/>
  <c r="N91" i="6"/>
  <c r="P91" i="6"/>
  <c r="X93" i="6"/>
  <c r="Y93" i="6" s="1"/>
  <c r="W93" i="6"/>
  <c r="K92" i="6"/>
  <c r="M92" i="6" s="1"/>
  <c r="S89" i="6"/>
  <c r="R89" i="6"/>
  <c r="U89" i="6" s="1"/>
  <c r="T89" i="6"/>
  <c r="U478" i="6"/>
  <c r="T956" i="6"/>
  <c r="R956" i="6"/>
  <c r="U956" i="6" s="1"/>
  <c r="S956" i="6"/>
  <c r="T957" i="6"/>
  <c r="R957" i="6"/>
  <c r="U957" i="6" s="1"/>
  <c r="S957" i="6"/>
  <c r="X961" i="6"/>
  <c r="Y961" i="6" s="1"/>
  <c r="W961" i="6"/>
  <c r="K960" i="6"/>
  <c r="M960" i="6" s="1"/>
  <c r="P959" i="6"/>
  <c r="N959" i="6"/>
  <c r="T958" i="6"/>
  <c r="R958" i="6"/>
  <c r="S958" i="6"/>
  <c r="N819" i="6"/>
  <c r="P819" i="6"/>
  <c r="U818" i="6"/>
  <c r="Q818" i="6"/>
  <c r="J49" i="9"/>
  <c r="W821" i="6"/>
  <c r="X821" i="6"/>
  <c r="Y821" i="6" s="1"/>
  <c r="K820" i="6"/>
  <c r="M820" i="6" s="1"/>
  <c r="Q817" i="6"/>
  <c r="I68" i="9" s="1"/>
  <c r="I49" i="9"/>
  <c r="P624" i="6"/>
  <c r="N624" i="6"/>
  <c r="K1520" i="6"/>
  <c r="M1520" i="6" s="1"/>
  <c r="Q931" i="6"/>
  <c r="K38" i="9"/>
  <c r="U931" i="6"/>
  <c r="P932" i="6"/>
  <c r="N932" i="6"/>
  <c r="P1379" i="6"/>
  <c r="N1379" i="6"/>
  <c r="P1240" i="6"/>
  <c r="N1240" i="6"/>
  <c r="T930" i="6"/>
  <c r="R930" i="6"/>
  <c r="U930" i="6" s="1"/>
  <c r="S930" i="6"/>
  <c r="Q1518" i="6"/>
  <c r="J62" i="9"/>
  <c r="U1518" i="6"/>
  <c r="S1238" i="6"/>
  <c r="R1238" i="6"/>
  <c r="U1238" i="6" s="1"/>
  <c r="T1238" i="6"/>
  <c r="Q1267" i="6"/>
  <c r="T258" i="6"/>
  <c r="S258" i="6"/>
  <c r="R258" i="6"/>
  <c r="U258" i="6" s="1"/>
  <c r="X1521" i="6"/>
  <c r="Y1521" i="6" s="1"/>
  <c r="W1521" i="6"/>
  <c r="P1099" i="6"/>
  <c r="N1099" i="6"/>
  <c r="K1212" i="6"/>
  <c r="M1212" i="6" s="1"/>
  <c r="Q1182" i="6"/>
  <c r="J26" i="9"/>
  <c r="T1517" i="6"/>
  <c r="R1517" i="6"/>
  <c r="U1517" i="6" s="1"/>
  <c r="S1517" i="6"/>
  <c r="I75" i="9"/>
  <c r="R118" i="6"/>
  <c r="T118" i="6"/>
  <c r="S118" i="6"/>
  <c r="J67" i="9"/>
  <c r="T1209" i="6"/>
  <c r="R1209" i="6"/>
  <c r="U1209" i="6" s="1"/>
  <c r="S1209" i="6"/>
  <c r="Q1378" i="6"/>
  <c r="J54" i="9"/>
  <c r="Q370" i="6"/>
  <c r="J47" i="9"/>
  <c r="X1213" i="6"/>
  <c r="Y1213" i="6" s="1"/>
  <c r="W1213" i="6"/>
  <c r="X373" i="6"/>
  <c r="Y373" i="6" s="1"/>
  <c r="W373" i="6"/>
  <c r="Q1210" i="6"/>
  <c r="J53" i="9"/>
  <c r="U1210" i="6"/>
  <c r="P260" i="6"/>
  <c r="N260" i="6"/>
  <c r="P1183" i="6"/>
  <c r="N1183" i="6"/>
  <c r="W317" i="6"/>
  <c r="X317" i="6"/>
  <c r="Y317" i="6" s="1"/>
  <c r="V1184" i="6"/>
  <c r="K1184" i="6"/>
  <c r="M1184" i="6" s="1"/>
  <c r="T1435" i="6"/>
  <c r="R1435" i="6"/>
  <c r="S1435" i="6"/>
  <c r="V990" i="6"/>
  <c r="V121" i="6"/>
  <c r="Q1043" i="6"/>
  <c r="P1519" i="6"/>
  <c r="N1519" i="6"/>
  <c r="W345" i="6"/>
  <c r="X345" i="6"/>
  <c r="Y345" i="6" s="1"/>
  <c r="Q342" i="6"/>
  <c r="J36" i="9"/>
  <c r="T1266" i="6"/>
  <c r="S1266" i="6"/>
  <c r="R1266" i="6"/>
  <c r="U1266" i="6" s="1"/>
  <c r="K512" i="6"/>
  <c r="M512" i="6" s="1"/>
  <c r="T901" i="6"/>
  <c r="S901" i="6"/>
  <c r="R901" i="6"/>
  <c r="U901" i="6" s="1"/>
  <c r="Q1098" i="6"/>
  <c r="J52" i="9"/>
  <c r="T313" i="6"/>
  <c r="R313" i="6"/>
  <c r="U313" i="6" s="1"/>
  <c r="S313" i="6"/>
  <c r="X1101" i="6"/>
  <c r="Y1101" i="6" s="1"/>
  <c r="W1101" i="6"/>
  <c r="K344" i="6"/>
  <c r="M344" i="6" s="1"/>
  <c r="P511" i="6"/>
  <c r="N511" i="6"/>
  <c r="K372" i="6"/>
  <c r="M372" i="6" s="1"/>
  <c r="P1211" i="6"/>
  <c r="N1211" i="6"/>
  <c r="P371" i="6"/>
  <c r="N371" i="6"/>
  <c r="K316" i="6"/>
  <c r="M316" i="6" s="1"/>
  <c r="T1462" i="6"/>
  <c r="R1462" i="6"/>
  <c r="U1462" i="6" s="1"/>
  <c r="S1462" i="6"/>
  <c r="K904" i="6"/>
  <c r="M904" i="6" s="1"/>
  <c r="X1185" i="6"/>
  <c r="Y1185" i="6" s="1"/>
  <c r="W1185" i="6"/>
  <c r="T509" i="6"/>
  <c r="S509" i="6"/>
  <c r="R509" i="6"/>
  <c r="U509" i="6" s="1"/>
  <c r="I70" i="9"/>
  <c r="Q763" i="6"/>
  <c r="K48" i="9"/>
  <c r="T987" i="6"/>
  <c r="S987" i="6"/>
  <c r="R987" i="6"/>
  <c r="T1377" i="6"/>
  <c r="S1377" i="6"/>
  <c r="R1377" i="6"/>
  <c r="U1377" i="6" s="1"/>
  <c r="T1097" i="6"/>
  <c r="R1097" i="6"/>
  <c r="S1097" i="6"/>
  <c r="W513" i="6"/>
  <c r="X513" i="6"/>
  <c r="Y513" i="6" s="1"/>
  <c r="K1380" i="6"/>
  <c r="M1380" i="6" s="1"/>
  <c r="R1042" i="6"/>
  <c r="U1042" i="6" s="1"/>
  <c r="T1042" i="6"/>
  <c r="S1042" i="6"/>
  <c r="Q902" i="6"/>
  <c r="J24" i="9"/>
  <c r="K1100" i="6"/>
  <c r="M1100" i="6" s="1"/>
  <c r="X1549" i="6"/>
  <c r="W1549" i="6"/>
  <c r="Q1239" i="6"/>
  <c r="K27" i="9"/>
  <c r="X1297" i="6"/>
  <c r="W1297" i="6"/>
  <c r="P343" i="6"/>
  <c r="N343" i="6"/>
  <c r="Q119" i="6"/>
  <c r="K8" i="9"/>
  <c r="U119" i="6"/>
  <c r="Q1463" i="6"/>
  <c r="K29" i="9"/>
  <c r="P1464" i="6"/>
  <c r="N1464" i="6"/>
  <c r="Q259" i="6"/>
  <c r="K10" i="9"/>
  <c r="U259" i="6"/>
  <c r="Q314" i="6"/>
  <c r="J60" i="9"/>
  <c r="T1181" i="6"/>
  <c r="R1181" i="6"/>
  <c r="U1181" i="6" s="1"/>
  <c r="S1181" i="6"/>
  <c r="W905" i="6"/>
  <c r="X905" i="6"/>
  <c r="Y905" i="6" s="1"/>
  <c r="T1490" i="6"/>
  <c r="S1490" i="6"/>
  <c r="R1490" i="6"/>
  <c r="U1490" i="6" s="1"/>
  <c r="Q1491" i="6"/>
  <c r="K41" i="9"/>
  <c r="Q510" i="6"/>
  <c r="J21" i="9"/>
  <c r="T622" i="6"/>
  <c r="R622" i="6"/>
  <c r="S622" i="6"/>
  <c r="X1381" i="6"/>
  <c r="Y1381" i="6" s="1"/>
  <c r="W1381" i="6"/>
  <c r="T341" i="6"/>
  <c r="S341" i="6"/>
  <c r="R341" i="6"/>
  <c r="U341" i="6" s="1"/>
  <c r="I66" i="9"/>
  <c r="Q623" i="6"/>
  <c r="K23" i="9"/>
  <c r="T762" i="6"/>
  <c r="R762" i="6"/>
  <c r="U762" i="6" s="1"/>
  <c r="S762" i="6"/>
  <c r="P315" i="6"/>
  <c r="N315" i="6"/>
  <c r="P1492" i="6"/>
  <c r="N1492" i="6"/>
  <c r="P764" i="6"/>
  <c r="N764" i="6"/>
  <c r="P903" i="6"/>
  <c r="N903" i="6"/>
  <c r="S369" i="6"/>
  <c r="T369" i="6"/>
  <c r="R369" i="6"/>
  <c r="U369" i="6" s="1"/>
  <c r="M18" i="6" l="1"/>
  <c r="V18" i="6"/>
  <c r="T35" i="9"/>
  <c r="Q16" i="6"/>
  <c r="N18" i="6"/>
  <c r="P18" i="6"/>
  <c r="Q18" i="6" s="1"/>
  <c r="S15" i="6"/>
  <c r="T15" i="6"/>
  <c r="R15" i="6"/>
  <c r="Y659" i="6"/>
  <c r="Z660" i="6"/>
  <c r="Y742" i="6"/>
  <c r="Z743" i="6"/>
  <c r="Y798" i="6"/>
  <c r="Z799" i="6"/>
  <c r="Y490" i="6"/>
  <c r="Z491" i="6"/>
  <c r="Q1610" i="6"/>
  <c r="R7" i="9"/>
  <c r="T601" i="6"/>
  <c r="S601" i="6"/>
  <c r="R601" i="6"/>
  <c r="U601" i="6" s="1"/>
  <c r="W1578" i="6"/>
  <c r="W430" i="6"/>
  <c r="R462" i="6"/>
  <c r="U462" i="6"/>
  <c r="P658" i="6"/>
  <c r="N658" i="6"/>
  <c r="V490" i="6"/>
  <c r="K490" i="6"/>
  <c r="M490" i="6" s="1"/>
  <c r="P31" i="6"/>
  <c r="Q31" i="6" s="1"/>
  <c r="X10" i="6"/>
  <c r="N489" i="6"/>
  <c r="P489" i="6"/>
  <c r="Y236" i="6"/>
  <c r="K236" i="6" s="1"/>
  <c r="M236" i="6" s="1"/>
  <c r="Z237" i="6"/>
  <c r="Q12" i="9"/>
  <c r="Q657" i="6"/>
  <c r="P741" i="6"/>
  <c r="N741" i="6"/>
  <c r="Y1160" i="6"/>
  <c r="Z1161" i="6"/>
  <c r="P30" i="6"/>
  <c r="Q30" i="6" s="1"/>
  <c r="F68" i="9" s="1"/>
  <c r="N30" i="6"/>
  <c r="H46" i="9"/>
  <c r="G46" i="9"/>
  <c r="T32" i="6"/>
  <c r="S32" i="6"/>
  <c r="R32" i="6"/>
  <c r="U32" i="6" s="1"/>
  <c r="H68" i="9"/>
  <c r="V403" i="6"/>
  <c r="K1159" i="6"/>
  <c r="M1159" i="6" s="1"/>
  <c r="P1159" i="6" s="1"/>
  <c r="P797" i="6"/>
  <c r="N797" i="6"/>
  <c r="Y404" i="6"/>
  <c r="K404" i="6" s="1"/>
  <c r="M404" i="6" s="1"/>
  <c r="Z405" i="6"/>
  <c r="P1158" i="6"/>
  <c r="Q1158" i="6" s="1"/>
  <c r="T739" i="6"/>
  <c r="K235" i="6"/>
  <c r="M235" i="6" s="1"/>
  <c r="N235" i="6" s="1"/>
  <c r="Q796" i="6"/>
  <c r="P58" i="9"/>
  <c r="V236" i="6"/>
  <c r="K1160" i="6"/>
  <c r="M1160" i="6" s="1"/>
  <c r="V1160" i="6"/>
  <c r="Y151" i="6"/>
  <c r="K151" i="6" s="1"/>
  <c r="M151" i="6" s="1"/>
  <c r="Z152" i="6"/>
  <c r="K710" i="6"/>
  <c r="M710" i="6" s="1"/>
  <c r="P710" i="6" s="1"/>
  <c r="Y711" i="6"/>
  <c r="V711" i="6" s="1"/>
  <c r="Z712" i="6"/>
  <c r="Q488" i="6"/>
  <c r="P11" i="9"/>
  <c r="Q740" i="6"/>
  <c r="U740" i="6" s="1"/>
  <c r="P13" i="9"/>
  <c r="R655" i="6"/>
  <c r="U655" i="6" s="1"/>
  <c r="T655" i="6"/>
  <c r="S655" i="6"/>
  <c r="T656" i="6"/>
  <c r="R656" i="6"/>
  <c r="U656" i="6" s="1"/>
  <c r="S656" i="6"/>
  <c r="T487" i="6"/>
  <c r="S487" i="6"/>
  <c r="R487" i="6"/>
  <c r="U487" i="6" s="1"/>
  <c r="R795" i="6"/>
  <c r="U795" i="6" s="1"/>
  <c r="T795" i="6"/>
  <c r="S795" i="6"/>
  <c r="W1466" i="6"/>
  <c r="V150" i="6"/>
  <c r="P403" i="6"/>
  <c r="N403" i="6"/>
  <c r="N9" i="9"/>
  <c r="R234" i="6"/>
  <c r="U234" i="6" s="1"/>
  <c r="S234" i="6"/>
  <c r="T234" i="6"/>
  <c r="P150" i="6"/>
  <c r="Q150" i="6" s="1"/>
  <c r="N150" i="6"/>
  <c r="T462" i="6"/>
  <c r="S462" i="6"/>
  <c r="P183" i="6"/>
  <c r="S56" i="9" s="1"/>
  <c r="K184" i="6"/>
  <c r="M184" i="6" s="1"/>
  <c r="P184" i="6" s="1"/>
  <c r="X1466" i="6"/>
  <c r="Y1466" i="6" s="1"/>
  <c r="K1466" i="6" s="1"/>
  <c r="M1466" i="6" s="1"/>
  <c r="K1269" i="6"/>
  <c r="M1269" i="6" s="1"/>
  <c r="P1269" i="6" s="1"/>
  <c r="K856" i="6"/>
  <c r="M856" i="6" s="1"/>
  <c r="V856" i="6"/>
  <c r="Q854" i="6"/>
  <c r="R14" i="9"/>
  <c r="X857" i="6"/>
  <c r="Y857" i="6" s="1"/>
  <c r="W857" i="6"/>
  <c r="P855" i="6"/>
  <c r="N855" i="6"/>
  <c r="V465" i="6"/>
  <c r="K465" i="6"/>
  <c r="M465" i="6" s="1"/>
  <c r="W466" i="6"/>
  <c r="X466" i="6"/>
  <c r="Y466" i="6" s="1"/>
  <c r="V1325" i="6"/>
  <c r="X718" i="6"/>
  <c r="W718" i="6"/>
  <c r="P1079" i="6"/>
  <c r="N1079" i="6"/>
  <c r="K213" i="6"/>
  <c r="M213" i="6" s="1"/>
  <c r="V213" i="6"/>
  <c r="W186" i="6"/>
  <c r="X186" i="6"/>
  <c r="Y186" i="6" s="1"/>
  <c r="R42" i="6"/>
  <c r="S42" i="6"/>
  <c r="T42" i="6"/>
  <c r="Q1611" i="6"/>
  <c r="S7" i="9"/>
  <c r="U1611" i="6"/>
  <c r="Q574" i="6"/>
  <c r="R33" i="9"/>
  <c r="Q686" i="6"/>
  <c r="R43" i="9"/>
  <c r="S28" i="9"/>
  <c r="U1415" i="6"/>
  <c r="Q1415" i="6"/>
  <c r="K45" i="6"/>
  <c r="M45" i="6" s="1"/>
  <c r="V45" i="6"/>
  <c r="W934" i="6"/>
  <c r="X158" i="6"/>
  <c r="W158" i="6"/>
  <c r="W214" i="6"/>
  <c r="X214" i="6"/>
  <c r="Y214" i="6" s="1"/>
  <c r="W689" i="6"/>
  <c r="X689" i="6"/>
  <c r="Y689" i="6" s="1"/>
  <c r="K576" i="6"/>
  <c r="M576" i="6" s="1"/>
  <c r="V576" i="6"/>
  <c r="V185" i="6"/>
  <c r="K185" i="6"/>
  <c r="M185" i="6" s="1"/>
  <c r="Q1022" i="6"/>
  <c r="R34" i="9"/>
  <c r="N1612" i="6"/>
  <c r="P1612" i="6"/>
  <c r="W663" i="6"/>
  <c r="X663" i="6"/>
  <c r="X746" i="6"/>
  <c r="W746" i="6"/>
  <c r="Q1078" i="6"/>
  <c r="R15" i="9"/>
  <c r="X46" i="6"/>
  <c r="Y46" i="6" s="1"/>
  <c r="W46" i="6"/>
  <c r="P884" i="6"/>
  <c r="N884" i="6"/>
  <c r="R1414" i="6"/>
  <c r="U1414" i="6" s="1"/>
  <c r="T1414" i="6"/>
  <c r="S1414" i="6"/>
  <c r="K1080" i="6"/>
  <c r="M1080" i="6" s="1"/>
  <c r="V1080" i="6"/>
  <c r="X886" i="6"/>
  <c r="Y886" i="6" s="1"/>
  <c r="W886" i="6"/>
  <c r="K688" i="6"/>
  <c r="M688" i="6" s="1"/>
  <c r="V688" i="6"/>
  <c r="X1025" i="6"/>
  <c r="Y1025" i="6" s="1"/>
  <c r="W1025" i="6"/>
  <c r="W577" i="6"/>
  <c r="X577" i="6"/>
  <c r="Y577" i="6" s="1"/>
  <c r="N575" i="6"/>
  <c r="P575" i="6"/>
  <c r="S46" i="9"/>
  <c r="Q43" i="6"/>
  <c r="X801" i="6"/>
  <c r="W801" i="6"/>
  <c r="W1614" i="6"/>
  <c r="X1614" i="6"/>
  <c r="Y1614" i="6" s="1"/>
  <c r="X241" i="6"/>
  <c r="W241" i="6"/>
  <c r="Q883" i="6"/>
  <c r="S59" i="9"/>
  <c r="U883" i="6"/>
  <c r="X1081" i="6"/>
  <c r="Y1081" i="6" s="1"/>
  <c r="W1081" i="6"/>
  <c r="P44" i="6"/>
  <c r="N44" i="6"/>
  <c r="V885" i="6"/>
  <c r="K885" i="6"/>
  <c r="M885" i="6" s="1"/>
  <c r="W494" i="6"/>
  <c r="X494" i="6"/>
  <c r="N1023" i="6"/>
  <c r="P1023" i="6"/>
  <c r="K1024" i="6"/>
  <c r="M1024" i="6" s="1"/>
  <c r="V1024" i="6"/>
  <c r="K1417" i="6"/>
  <c r="M1417" i="6" s="1"/>
  <c r="V1417" i="6"/>
  <c r="S882" i="6"/>
  <c r="R882" i="6"/>
  <c r="U882" i="6" s="1"/>
  <c r="T882" i="6"/>
  <c r="P1416" i="6"/>
  <c r="N1416" i="6"/>
  <c r="K1613" i="6"/>
  <c r="M1613" i="6" s="1"/>
  <c r="V1613" i="6"/>
  <c r="S57" i="9"/>
  <c r="U211" i="6"/>
  <c r="Q211" i="6"/>
  <c r="T1077" i="6"/>
  <c r="S1077" i="6"/>
  <c r="R1077" i="6"/>
  <c r="U1077" i="6" s="1"/>
  <c r="W1418" i="6"/>
  <c r="X1418" i="6"/>
  <c r="Y1418" i="6" s="1"/>
  <c r="T573" i="6"/>
  <c r="Q74" i="9"/>
  <c r="S573" i="6"/>
  <c r="R573" i="6"/>
  <c r="U573" i="6" s="1"/>
  <c r="P212" i="6"/>
  <c r="N212" i="6"/>
  <c r="T464" i="6"/>
  <c r="S464" i="6"/>
  <c r="R464" i="6"/>
  <c r="U464" i="6" s="1"/>
  <c r="W1166" i="6"/>
  <c r="X1166" i="6"/>
  <c r="T685" i="6"/>
  <c r="S685" i="6"/>
  <c r="R685" i="6"/>
  <c r="U685" i="6" s="1"/>
  <c r="X410" i="6"/>
  <c r="W410" i="6"/>
  <c r="R210" i="6"/>
  <c r="T210" i="6"/>
  <c r="S210" i="6"/>
  <c r="P687" i="6"/>
  <c r="N687" i="6"/>
  <c r="T182" i="6"/>
  <c r="S182" i="6"/>
  <c r="R182" i="6"/>
  <c r="T1021" i="6"/>
  <c r="S1021" i="6"/>
  <c r="R1021" i="6"/>
  <c r="U1021" i="6" s="1"/>
  <c r="W542" i="6"/>
  <c r="T6" i="9"/>
  <c r="Q296" i="6"/>
  <c r="X934" i="6"/>
  <c r="Y934" i="6" s="1"/>
  <c r="K934" i="6" s="1"/>
  <c r="M934" i="6" s="1"/>
  <c r="U988" i="6"/>
  <c r="P297" i="6"/>
  <c r="N297" i="6"/>
  <c r="V298" i="6"/>
  <c r="K298" i="6"/>
  <c r="M298" i="6" s="1"/>
  <c r="V1241" i="6"/>
  <c r="X1270" i="6"/>
  <c r="Y1270" i="6" s="1"/>
  <c r="K1270" i="6" s="1"/>
  <c r="M1270" i="6" s="1"/>
  <c r="W299" i="6"/>
  <c r="X299" i="6"/>
  <c r="Y299" i="6" s="1"/>
  <c r="T295" i="6"/>
  <c r="S295" i="6"/>
  <c r="R295" i="6"/>
  <c r="W262" i="6"/>
  <c r="X262" i="6"/>
  <c r="Y262" i="6" s="1"/>
  <c r="K262" i="6" s="1"/>
  <c r="M262" i="6" s="1"/>
  <c r="W1270" i="6"/>
  <c r="J1270" i="6" s="1"/>
  <c r="X430" i="6"/>
  <c r="W122" i="6"/>
  <c r="L42" i="9"/>
  <c r="Q148" i="6"/>
  <c r="L71" i="9" s="1"/>
  <c r="P1268" i="6"/>
  <c r="Q1268" i="6" s="1"/>
  <c r="W10" i="6"/>
  <c r="X11" i="6" s="1"/>
  <c r="X122" i="6"/>
  <c r="Y122" i="6" s="1"/>
  <c r="K122" i="6" s="1"/>
  <c r="M122" i="6" s="1"/>
  <c r="V765" i="6"/>
  <c r="X542" i="6"/>
  <c r="X766" i="6"/>
  <c r="Y766" i="6" s="1"/>
  <c r="W766" i="6"/>
  <c r="J1269" i="6"/>
  <c r="N120" i="6"/>
  <c r="Q402" i="6"/>
  <c r="N30" i="9"/>
  <c r="X1354" i="6"/>
  <c r="X1242" i="6"/>
  <c r="Y1242" i="6" s="1"/>
  <c r="K1242" i="6" s="1"/>
  <c r="M1242" i="6" s="1"/>
  <c r="V1268" i="6"/>
  <c r="L50" i="9"/>
  <c r="X1494" i="6"/>
  <c r="Y1494" i="6" s="1"/>
  <c r="K1494" i="6" s="1"/>
  <c r="M1494" i="6" s="1"/>
  <c r="W1494" i="6"/>
  <c r="X1130" i="6"/>
  <c r="S1157" i="6"/>
  <c r="R1157" i="6"/>
  <c r="U1157" i="6" s="1"/>
  <c r="T1157" i="6"/>
  <c r="Q149" i="6"/>
  <c r="M42" i="9"/>
  <c r="N1044" i="6"/>
  <c r="W1130" i="6"/>
  <c r="W1242" i="6"/>
  <c r="V1437" i="6"/>
  <c r="N1437" i="6"/>
  <c r="M61" i="9" s="1"/>
  <c r="N989" i="6"/>
  <c r="W1438" i="6"/>
  <c r="W1354" i="6"/>
  <c r="X1438" i="6"/>
  <c r="Y1438" i="6" s="1"/>
  <c r="K1438" i="6" s="1"/>
  <c r="M1438" i="6" s="1"/>
  <c r="P1438" i="6" s="1"/>
  <c r="P604" i="6"/>
  <c r="N604" i="6"/>
  <c r="T602" i="6"/>
  <c r="R602" i="6"/>
  <c r="U602" i="6" s="1"/>
  <c r="S602" i="6"/>
  <c r="K605" i="6"/>
  <c r="M605" i="6" s="1"/>
  <c r="V605" i="6"/>
  <c r="W626" i="6"/>
  <c r="X626" i="6"/>
  <c r="Y626" i="6" s="1"/>
  <c r="K626" i="6" s="1"/>
  <c r="M626" i="6" s="1"/>
  <c r="Q603" i="6"/>
  <c r="S37" i="9"/>
  <c r="U603" i="6"/>
  <c r="X606" i="6"/>
  <c r="Y606" i="6" s="1"/>
  <c r="W606" i="6"/>
  <c r="T69" i="6"/>
  <c r="S69" i="6"/>
  <c r="R69" i="6"/>
  <c r="Q69" i="9"/>
  <c r="X73" i="6"/>
  <c r="Y73" i="6" s="1"/>
  <c r="W73" i="6"/>
  <c r="K72" i="6"/>
  <c r="M72" i="6" s="1"/>
  <c r="V72" i="6"/>
  <c r="P71" i="6"/>
  <c r="N71" i="6"/>
  <c r="R5" i="9"/>
  <c r="U70" i="6"/>
  <c r="Q70" i="6"/>
  <c r="V1465" i="6"/>
  <c r="W1046" i="6"/>
  <c r="J1046" i="6" s="1"/>
  <c r="Q709" i="6"/>
  <c r="M44" i="9"/>
  <c r="T401" i="6"/>
  <c r="S401" i="6"/>
  <c r="R401" i="6"/>
  <c r="U401" i="6" s="1"/>
  <c r="M73" i="9"/>
  <c r="V625" i="6"/>
  <c r="V261" i="6"/>
  <c r="P1436" i="6"/>
  <c r="Q1436" i="6" s="1"/>
  <c r="R1436" i="6" s="1"/>
  <c r="K71" i="9"/>
  <c r="V933" i="6"/>
  <c r="S707" i="6"/>
  <c r="R707" i="6"/>
  <c r="U707" i="6" s="1"/>
  <c r="T707" i="6"/>
  <c r="T708" i="6"/>
  <c r="R708" i="6"/>
  <c r="S708" i="6"/>
  <c r="T147" i="6"/>
  <c r="R147" i="6"/>
  <c r="S147" i="6"/>
  <c r="V92" i="6"/>
  <c r="V904" i="6"/>
  <c r="V512" i="6"/>
  <c r="X990" i="6"/>
  <c r="Y990" i="6" s="1"/>
  <c r="K990" i="6" s="1"/>
  <c r="M990" i="6" s="1"/>
  <c r="P990" i="6" s="1"/>
  <c r="V1100" i="6"/>
  <c r="V1520" i="6"/>
  <c r="V960" i="6"/>
  <c r="V316" i="6"/>
  <c r="V372" i="6"/>
  <c r="V344" i="6"/>
  <c r="X1046" i="6"/>
  <c r="Y1046" i="6" s="1"/>
  <c r="J1045" i="6"/>
  <c r="K1045" i="6" s="1"/>
  <c r="M1045" i="6" s="1"/>
  <c r="P1045" i="6" s="1"/>
  <c r="V1380" i="6"/>
  <c r="V1493" i="6"/>
  <c r="V1212" i="6"/>
  <c r="V820" i="6"/>
  <c r="W990" i="6"/>
  <c r="T1323" i="6"/>
  <c r="S1323" i="6"/>
  <c r="R1323" i="6"/>
  <c r="U1323" i="6" s="1"/>
  <c r="K72" i="9"/>
  <c r="Q1324" i="6"/>
  <c r="L18" i="9"/>
  <c r="U1324" i="6"/>
  <c r="N1325" i="6"/>
  <c r="P1325" i="6"/>
  <c r="K1326" i="6"/>
  <c r="M1326" i="6" s="1"/>
  <c r="V1326" i="6"/>
  <c r="W1327" i="6"/>
  <c r="X1327" i="6"/>
  <c r="Y1327" i="6" s="1"/>
  <c r="X1578" i="6"/>
  <c r="X94" i="6"/>
  <c r="Y94" i="6" s="1"/>
  <c r="W94" i="6"/>
  <c r="K93" i="6"/>
  <c r="M93" i="6" s="1"/>
  <c r="Q91" i="6"/>
  <c r="K20" i="9"/>
  <c r="Q90" i="6"/>
  <c r="J70" i="9" s="1"/>
  <c r="J20" i="9"/>
  <c r="U90" i="6"/>
  <c r="P92" i="6"/>
  <c r="N92" i="6"/>
  <c r="K39" i="9"/>
  <c r="Q959" i="6"/>
  <c r="P960" i="6"/>
  <c r="N960" i="6"/>
  <c r="W962" i="6"/>
  <c r="X962" i="6"/>
  <c r="Y962" i="6" s="1"/>
  <c r="K961" i="6"/>
  <c r="M961" i="6" s="1"/>
  <c r="S817" i="6"/>
  <c r="R817" i="6"/>
  <c r="U817" i="6" s="1"/>
  <c r="T817" i="6"/>
  <c r="T818" i="6"/>
  <c r="S818" i="6"/>
  <c r="R818" i="6"/>
  <c r="P820" i="6"/>
  <c r="N820" i="6"/>
  <c r="Q819" i="6"/>
  <c r="K49" i="9"/>
  <c r="X822" i="6"/>
  <c r="Y822" i="6" s="1"/>
  <c r="W822" i="6"/>
  <c r="V821" i="6"/>
  <c r="K821" i="6"/>
  <c r="M821" i="6" s="1"/>
  <c r="Q343" i="6"/>
  <c r="K36" i="9"/>
  <c r="W514" i="6"/>
  <c r="X514" i="6"/>
  <c r="Y514" i="6" s="1"/>
  <c r="R763" i="6"/>
  <c r="U763" i="6" s="1"/>
  <c r="T763" i="6"/>
  <c r="S763" i="6"/>
  <c r="K1101" i="6"/>
  <c r="M1101" i="6" s="1"/>
  <c r="T342" i="6"/>
  <c r="S342" i="6"/>
  <c r="R342" i="6"/>
  <c r="U342" i="6" s="1"/>
  <c r="J66" i="9"/>
  <c r="X318" i="6"/>
  <c r="Y318" i="6" s="1"/>
  <c r="W318" i="6"/>
  <c r="K373" i="6"/>
  <c r="M373" i="6" s="1"/>
  <c r="S370" i="6"/>
  <c r="T370" i="6"/>
  <c r="R370" i="6"/>
  <c r="U370" i="6" s="1"/>
  <c r="J68" i="9"/>
  <c r="S1378" i="6"/>
  <c r="T1378" i="6"/>
  <c r="R1378" i="6"/>
  <c r="U1378" i="6" s="1"/>
  <c r="P1212" i="6"/>
  <c r="N1212" i="6"/>
  <c r="Q932" i="6"/>
  <c r="L38" i="9"/>
  <c r="P1520" i="6"/>
  <c r="N1520" i="6"/>
  <c r="Q903" i="6"/>
  <c r="K24" i="9"/>
  <c r="Q764" i="6"/>
  <c r="L48" i="9"/>
  <c r="T623" i="6"/>
  <c r="S623" i="6"/>
  <c r="R623" i="6"/>
  <c r="U623" i="6" s="1"/>
  <c r="Q1044" i="6"/>
  <c r="U1044" i="6" s="1"/>
  <c r="L51" i="9"/>
  <c r="Q1464" i="6"/>
  <c r="L29" i="9"/>
  <c r="U1464" i="6"/>
  <c r="T1463" i="6"/>
  <c r="R1463" i="6"/>
  <c r="U1463" i="6" s="1"/>
  <c r="S1463" i="6"/>
  <c r="S1239" i="6"/>
  <c r="R1239" i="6"/>
  <c r="U1239" i="6" s="1"/>
  <c r="T1239" i="6"/>
  <c r="V991" i="6"/>
  <c r="W1186" i="6"/>
  <c r="X1186" i="6"/>
  <c r="Y1186" i="6" s="1"/>
  <c r="Q1211" i="6"/>
  <c r="K53" i="9"/>
  <c r="T1098" i="6"/>
  <c r="S1098" i="6"/>
  <c r="R1098" i="6"/>
  <c r="U1098" i="6" s="1"/>
  <c r="K345" i="6"/>
  <c r="M345" i="6" s="1"/>
  <c r="P933" i="6"/>
  <c r="N933" i="6"/>
  <c r="R1043" i="6"/>
  <c r="U1043" i="6" s="1"/>
  <c r="T1043" i="6"/>
  <c r="S1043" i="6"/>
  <c r="P1184" i="6"/>
  <c r="N1184" i="6"/>
  <c r="W1214" i="6"/>
  <c r="X1214" i="6"/>
  <c r="Y1214" i="6" s="1"/>
  <c r="W1522" i="6"/>
  <c r="X1522" i="6"/>
  <c r="Y1522" i="6" s="1"/>
  <c r="T931" i="6"/>
  <c r="R931" i="6"/>
  <c r="S931" i="6"/>
  <c r="Q315" i="6"/>
  <c r="K60" i="9"/>
  <c r="W1298" i="6"/>
  <c r="X1298" i="6"/>
  <c r="X1550" i="6"/>
  <c r="W1550" i="6"/>
  <c r="T902" i="6"/>
  <c r="S902" i="6"/>
  <c r="R902" i="6"/>
  <c r="U902" i="6" s="1"/>
  <c r="K1185" i="6"/>
  <c r="M1185" i="6" s="1"/>
  <c r="P316" i="6"/>
  <c r="N316" i="6"/>
  <c r="P512" i="6"/>
  <c r="N512" i="6"/>
  <c r="Q989" i="6"/>
  <c r="M50" i="9"/>
  <c r="U989" i="6"/>
  <c r="W346" i="6"/>
  <c r="X346" i="6"/>
  <c r="Y346" i="6" s="1"/>
  <c r="Q1183" i="6"/>
  <c r="K26" i="9"/>
  <c r="K1213" i="6"/>
  <c r="M1213" i="6" s="1"/>
  <c r="T1182" i="6"/>
  <c r="S1182" i="6"/>
  <c r="R1182" i="6"/>
  <c r="U1182" i="6" s="1"/>
  <c r="K1521" i="6"/>
  <c r="M1521" i="6" s="1"/>
  <c r="T1267" i="6"/>
  <c r="S1267" i="6"/>
  <c r="R1267" i="6"/>
  <c r="U1267" i="6" s="1"/>
  <c r="T1518" i="6"/>
  <c r="R1518" i="6"/>
  <c r="S1518" i="6"/>
  <c r="J75" i="9"/>
  <c r="P765" i="6"/>
  <c r="N765" i="6"/>
  <c r="Q1437" i="6"/>
  <c r="Q1379" i="6"/>
  <c r="K54" i="9"/>
  <c r="Q624" i="6"/>
  <c r="L23" i="9"/>
  <c r="P1380" i="6"/>
  <c r="N1380" i="6"/>
  <c r="P372" i="6"/>
  <c r="N372" i="6"/>
  <c r="P625" i="6"/>
  <c r="N625" i="6"/>
  <c r="T988" i="6"/>
  <c r="S988" i="6"/>
  <c r="R988" i="6"/>
  <c r="W1382" i="6"/>
  <c r="X1382" i="6"/>
  <c r="Y1382" i="6" s="1"/>
  <c r="V1381" i="6"/>
  <c r="K1381" i="6"/>
  <c r="M1381" i="6" s="1"/>
  <c r="T1491" i="6"/>
  <c r="S1491" i="6"/>
  <c r="R1491" i="6"/>
  <c r="U1491" i="6" s="1"/>
  <c r="K905" i="6"/>
  <c r="M905" i="6" s="1"/>
  <c r="V905" i="6"/>
  <c r="T259" i="6"/>
  <c r="S259" i="6"/>
  <c r="R259" i="6"/>
  <c r="T119" i="6"/>
  <c r="R119" i="6"/>
  <c r="S119" i="6"/>
  <c r="K67" i="9"/>
  <c r="P904" i="6"/>
  <c r="N904" i="6"/>
  <c r="P344" i="6"/>
  <c r="N344" i="6"/>
  <c r="Q1519" i="6"/>
  <c r="K62" i="9"/>
  <c r="P1465" i="6"/>
  <c r="N1465" i="6"/>
  <c r="Q260" i="6"/>
  <c r="L10" i="9"/>
  <c r="T1210" i="6"/>
  <c r="S1210" i="6"/>
  <c r="R1210" i="6"/>
  <c r="P1493" i="6"/>
  <c r="N1493" i="6"/>
  <c r="P261" i="6"/>
  <c r="N261" i="6"/>
  <c r="Q120" i="6"/>
  <c r="U120" i="6" s="1"/>
  <c r="L8" i="9"/>
  <c r="Q1492" i="6"/>
  <c r="L41" i="9"/>
  <c r="P1241" i="6"/>
  <c r="N1241" i="6"/>
  <c r="T510" i="6"/>
  <c r="R510" i="6"/>
  <c r="U510" i="6" s="1"/>
  <c r="S510" i="6"/>
  <c r="X906" i="6"/>
  <c r="Y906" i="6" s="1"/>
  <c r="W906" i="6"/>
  <c r="T314" i="6"/>
  <c r="R314" i="6"/>
  <c r="U314" i="6" s="1"/>
  <c r="S314" i="6"/>
  <c r="P1100" i="6"/>
  <c r="N1100" i="6"/>
  <c r="K513" i="6"/>
  <c r="M513" i="6" s="1"/>
  <c r="V513" i="6"/>
  <c r="Q371" i="6"/>
  <c r="K47" i="9"/>
  <c r="U371" i="6"/>
  <c r="Q511" i="6"/>
  <c r="K21" i="9"/>
  <c r="X1102" i="6"/>
  <c r="Y1102" i="6" s="1"/>
  <c r="W1102" i="6"/>
  <c r="P121" i="6"/>
  <c r="N121" i="6"/>
  <c r="K317" i="6"/>
  <c r="M317" i="6" s="1"/>
  <c r="X374" i="6"/>
  <c r="Y374" i="6" s="1"/>
  <c r="W374" i="6"/>
  <c r="Q1099" i="6"/>
  <c r="K52" i="9"/>
  <c r="Q1240" i="6"/>
  <c r="L27" i="9"/>
  <c r="S16" i="6" l="1"/>
  <c r="T16" i="6"/>
  <c r="R16" i="6"/>
  <c r="U16" i="6" s="1"/>
  <c r="S18" i="6"/>
  <c r="T18" i="6"/>
  <c r="R18" i="6"/>
  <c r="U18" i="6" s="1"/>
  <c r="V659" i="6"/>
  <c r="K659" i="6"/>
  <c r="M659" i="6" s="1"/>
  <c r="Y660" i="6"/>
  <c r="Z661" i="6"/>
  <c r="K742" i="6"/>
  <c r="M742" i="6" s="1"/>
  <c r="V742" i="6"/>
  <c r="Y743" i="6"/>
  <c r="Z744" i="6"/>
  <c r="V798" i="6"/>
  <c r="K798" i="6"/>
  <c r="M798" i="6" s="1"/>
  <c r="Y799" i="6"/>
  <c r="Z800" i="6"/>
  <c r="Y491" i="6"/>
  <c r="Z492" i="6"/>
  <c r="V35" i="9"/>
  <c r="Y237" i="6"/>
  <c r="Z238" i="6"/>
  <c r="Y1161" i="6"/>
  <c r="Z1162" i="6"/>
  <c r="Y405" i="6"/>
  <c r="Z406" i="6"/>
  <c r="T1610" i="6"/>
  <c r="R1610" i="6"/>
  <c r="U1610" i="6" s="1"/>
  <c r="S1610" i="6"/>
  <c r="W1579" i="6"/>
  <c r="X431" i="6"/>
  <c r="R12" i="9"/>
  <c r="U658" i="6"/>
  <c r="Q658" i="6"/>
  <c r="P490" i="6"/>
  <c r="N490" i="6"/>
  <c r="N16" i="9"/>
  <c r="V1045" i="6"/>
  <c r="V1185" i="6"/>
  <c r="N1159" i="6"/>
  <c r="O16" i="9" s="1"/>
  <c r="R30" i="6"/>
  <c r="U30" i="6" s="1"/>
  <c r="T30" i="6"/>
  <c r="S30" i="6"/>
  <c r="F76" i="9"/>
  <c r="K1161" i="6"/>
  <c r="M1161" i="6" s="1"/>
  <c r="V1161" i="6"/>
  <c r="K237" i="6"/>
  <c r="M237" i="6" s="1"/>
  <c r="V237" i="6"/>
  <c r="Y712" i="6"/>
  <c r="Z713" i="6"/>
  <c r="Q11" i="9"/>
  <c r="Q489" i="6"/>
  <c r="Q741" i="6"/>
  <c r="Q13" i="9"/>
  <c r="Y152" i="6"/>
  <c r="Z153" i="6"/>
  <c r="F46" i="9"/>
  <c r="T657" i="6"/>
  <c r="S657" i="6"/>
  <c r="R657" i="6"/>
  <c r="U657" i="6" s="1"/>
  <c r="Q183" i="6"/>
  <c r="R31" i="6"/>
  <c r="U31" i="6" s="1"/>
  <c r="T31" i="6"/>
  <c r="S31" i="6"/>
  <c r="G76" i="9"/>
  <c r="G68" i="9"/>
  <c r="V404" i="6"/>
  <c r="Q797" i="6"/>
  <c r="Q58" i="9"/>
  <c r="U183" i="6"/>
  <c r="V405" i="6"/>
  <c r="K405" i="6"/>
  <c r="M405" i="6" s="1"/>
  <c r="N1269" i="6"/>
  <c r="V151" i="6"/>
  <c r="P235" i="6"/>
  <c r="Q235" i="6" s="1"/>
  <c r="P1160" i="6"/>
  <c r="N1160" i="6"/>
  <c r="P236" i="6"/>
  <c r="N236" i="6"/>
  <c r="T796" i="6"/>
  <c r="S796" i="6"/>
  <c r="R796" i="6"/>
  <c r="U796" i="6" s="1"/>
  <c r="N710" i="6"/>
  <c r="N44" i="9" s="1"/>
  <c r="K711" i="6"/>
  <c r="M711" i="6" s="1"/>
  <c r="P711" i="6" s="1"/>
  <c r="K712" i="6"/>
  <c r="M712" i="6" s="1"/>
  <c r="V712" i="6"/>
  <c r="T740" i="6"/>
  <c r="S740" i="6"/>
  <c r="R740" i="6"/>
  <c r="V152" i="6"/>
  <c r="K152" i="6"/>
  <c r="M152" i="6" s="1"/>
  <c r="N404" i="6"/>
  <c r="P404" i="6"/>
  <c r="S488" i="6"/>
  <c r="T488" i="6"/>
  <c r="R488" i="6"/>
  <c r="U488" i="6" s="1"/>
  <c r="Q1159" i="6"/>
  <c r="L40" i="9"/>
  <c r="O30" i="9"/>
  <c r="Q403" i="6"/>
  <c r="P151" i="6"/>
  <c r="N151" i="6"/>
  <c r="W1467" i="6"/>
  <c r="X1467" i="6"/>
  <c r="Y1467" i="6" s="1"/>
  <c r="K1467" i="6" s="1"/>
  <c r="M1467" i="6" s="1"/>
  <c r="N184" i="6"/>
  <c r="T56" i="9" s="1"/>
  <c r="N42" i="9"/>
  <c r="S150" i="6"/>
  <c r="R150" i="6"/>
  <c r="U150" i="6" s="1"/>
  <c r="T150" i="6"/>
  <c r="S1158" i="6"/>
  <c r="T1158" i="6"/>
  <c r="R1158" i="6"/>
  <c r="U1158" i="6" s="1"/>
  <c r="Q710" i="6"/>
  <c r="N71" i="9" s="1"/>
  <c r="W1271" i="6"/>
  <c r="J1271" i="6" s="1"/>
  <c r="V262" i="6"/>
  <c r="X263" i="6"/>
  <c r="Y263" i="6" s="1"/>
  <c r="K263" i="6" s="1"/>
  <c r="M263" i="6" s="1"/>
  <c r="W263" i="6"/>
  <c r="X935" i="6"/>
  <c r="Y935" i="6" s="1"/>
  <c r="K935" i="6" s="1"/>
  <c r="M935" i="6" s="1"/>
  <c r="V857" i="6"/>
  <c r="K857" i="6"/>
  <c r="M857" i="6" s="1"/>
  <c r="W935" i="6"/>
  <c r="T854" i="6"/>
  <c r="S854" i="6"/>
  <c r="R854" i="6"/>
  <c r="U854" i="6" s="1"/>
  <c r="U855" i="6"/>
  <c r="S14" i="9"/>
  <c r="Q855" i="6"/>
  <c r="X858" i="6"/>
  <c r="Y858" i="6" s="1"/>
  <c r="W858" i="6"/>
  <c r="P856" i="6"/>
  <c r="N856" i="6"/>
  <c r="K466" i="6"/>
  <c r="M466" i="6" s="1"/>
  <c r="V466" i="6"/>
  <c r="W467" i="6"/>
  <c r="X467" i="6"/>
  <c r="Y467" i="6" s="1"/>
  <c r="N465" i="6"/>
  <c r="P465" i="6"/>
  <c r="W431" i="6"/>
  <c r="V122" i="6"/>
  <c r="P1613" i="6"/>
  <c r="N1613" i="6"/>
  <c r="Q184" i="6"/>
  <c r="W578" i="6"/>
  <c r="X578" i="6"/>
  <c r="Y578" i="6" s="1"/>
  <c r="X887" i="6"/>
  <c r="Y887" i="6" s="1"/>
  <c r="W887" i="6"/>
  <c r="N1080" i="6"/>
  <c r="P1080" i="6"/>
  <c r="W747" i="6"/>
  <c r="X747" i="6"/>
  <c r="R1022" i="6"/>
  <c r="U1022" i="6" s="1"/>
  <c r="S1022" i="6"/>
  <c r="T1022" i="6"/>
  <c r="T1415" i="6"/>
  <c r="R1415" i="6"/>
  <c r="S1415" i="6"/>
  <c r="T686" i="6"/>
  <c r="R686" i="6"/>
  <c r="U686" i="6" s="1"/>
  <c r="S686" i="6"/>
  <c r="S43" i="9"/>
  <c r="U687" i="6"/>
  <c r="Q687" i="6"/>
  <c r="W411" i="6"/>
  <c r="X411" i="6"/>
  <c r="S34" i="9"/>
  <c r="U1023" i="6"/>
  <c r="Q1023" i="6"/>
  <c r="K1614" i="6"/>
  <c r="M1614" i="6" s="1"/>
  <c r="V1614" i="6"/>
  <c r="X802" i="6"/>
  <c r="W802" i="6"/>
  <c r="Q575" i="6"/>
  <c r="S33" i="9"/>
  <c r="U575" i="6"/>
  <c r="X1026" i="6"/>
  <c r="Y1026" i="6" s="1"/>
  <c r="W1026" i="6"/>
  <c r="K886" i="6"/>
  <c r="M886" i="6" s="1"/>
  <c r="V886" i="6"/>
  <c r="P185" i="6"/>
  <c r="N185" i="6"/>
  <c r="K689" i="6"/>
  <c r="M689" i="6" s="1"/>
  <c r="V689" i="6"/>
  <c r="T1611" i="6"/>
  <c r="R1611" i="6"/>
  <c r="S1611" i="6"/>
  <c r="V186" i="6"/>
  <c r="K186" i="6"/>
  <c r="M186" i="6" s="1"/>
  <c r="S15" i="9"/>
  <c r="Q1079" i="6"/>
  <c r="U1079" i="6"/>
  <c r="T57" i="9"/>
  <c r="Q212" i="6"/>
  <c r="V1418" i="6"/>
  <c r="K1418" i="6"/>
  <c r="M1418" i="6" s="1"/>
  <c r="Q1416" i="6"/>
  <c r="T28" i="9"/>
  <c r="Q44" i="6"/>
  <c r="T46" i="9"/>
  <c r="W1615" i="6"/>
  <c r="X1615" i="6"/>
  <c r="Y1615" i="6" s="1"/>
  <c r="K1025" i="6"/>
  <c r="M1025" i="6" s="1"/>
  <c r="V1025" i="6"/>
  <c r="T59" i="9"/>
  <c r="Q884" i="6"/>
  <c r="X690" i="6"/>
  <c r="Y690" i="6" s="1"/>
  <c r="W690" i="6"/>
  <c r="X187" i="6"/>
  <c r="Y187" i="6" s="1"/>
  <c r="W187" i="6"/>
  <c r="W1419" i="6"/>
  <c r="X1419" i="6"/>
  <c r="Y1419" i="6" s="1"/>
  <c r="T211" i="6"/>
  <c r="R211" i="6"/>
  <c r="S211" i="6"/>
  <c r="P1417" i="6"/>
  <c r="N1417" i="6"/>
  <c r="W1082" i="6"/>
  <c r="X1082" i="6"/>
  <c r="Y1082" i="6" s="1"/>
  <c r="X47" i="6"/>
  <c r="Y47" i="6" s="1"/>
  <c r="W47" i="6"/>
  <c r="X664" i="6"/>
  <c r="W664" i="6"/>
  <c r="K214" i="6"/>
  <c r="M214" i="6" s="1"/>
  <c r="V214" i="6"/>
  <c r="X159" i="6"/>
  <c r="W159" i="6"/>
  <c r="T574" i="6"/>
  <c r="S574" i="6"/>
  <c r="R574" i="6"/>
  <c r="U574" i="6" s="1"/>
  <c r="R74" i="9"/>
  <c r="X1167" i="6"/>
  <c r="W1167" i="6"/>
  <c r="W495" i="6"/>
  <c r="X495" i="6"/>
  <c r="K1081" i="6"/>
  <c r="M1081" i="6" s="1"/>
  <c r="V1081" i="6"/>
  <c r="T883" i="6"/>
  <c r="S883" i="6"/>
  <c r="R883" i="6"/>
  <c r="P688" i="6"/>
  <c r="N688" i="6"/>
  <c r="K46" i="6"/>
  <c r="M46" i="6" s="1"/>
  <c r="V46" i="6"/>
  <c r="S1078" i="6"/>
  <c r="R1078" i="6"/>
  <c r="U1078" i="6" s="1"/>
  <c r="T1078" i="6"/>
  <c r="T7" i="9"/>
  <c r="Q1612" i="6"/>
  <c r="P576" i="6"/>
  <c r="N576" i="6"/>
  <c r="X215" i="6"/>
  <c r="Y215" i="6" s="1"/>
  <c r="W215" i="6"/>
  <c r="W719" i="6"/>
  <c r="X719" i="6"/>
  <c r="X543" i="6"/>
  <c r="P1024" i="6"/>
  <c r="N1024" i="6"/>
  <c r="P885" i="6"/>
  <c r="N885" i="6"/>
  <c r="W242" i="6"/>
  <c r="X242" i="6"/>
  <c r="R43" i="6"/>
  <c r="U43" i="6" s="1"/>
  <c r="S43" i="6"/>
  <c r="T43" i="6"/>
  <c r="K577" i="6"/>
  <c r="M577" i="6" s="1"/>
  <c r="V577" i="6"/>
  <c r="P45" i="6"/>
  <c r="N45" i="6"/>
  <c r="P213" i="6"/>
  <c r="N213" i="6"/>
  <c r="Q297" i="6"/>
  <c r="U6" i="9"/>
  <c r="X1271" i="6"/>
  <c r="Y1271" i="6" s="1"/>
  <c r="V1270" i="6"/>
  <c r="N298" i="6"/>
  <c r="P298" i="6"/>
  <c r="K299" i="6"/>
  <c r="M299" i="6" s="1"/>
  <c r="V299" i="6"/>
  <c r="W300" i="6"/>
  <c r="X300" i="6"/>
  <c r="Y300" i="6" s="1"/>
  <c r="R296" i="6"/>
  <c r="U296" i="6" s="1"/>
  <c r="T296" i="6"/>
  <c r="S296" i="6"/>
  <c r="W543" i="6"/>
  <c r="W11" i="6"/>
  <c r="W12" i="6" s="1"/>
  <c r="W123" i="6"/>
  <c r="T148" i="6"/>
  <c r="X123" i="6"/>
  <c r="Y123" i="6" s="1"/>
  <c r="K123" i="6" s="1"/>
  <c r="M123" i="6" s="1"/>
  <c r="R148" i="6"/>
  <c r="X1495" i="6"/>
  <c r="Y1495" i="6" s="1"/>
  <c r="V1495" i="6" s="1"/>
  <c r="W1495" i="6"/>
  <c r="S148" i="6"/>
  <c r="V1242" i="6"/>
  <c r="W1243" i="6"/>
  <c r="X1355" i="6"/>
  <c r="N1438" i="6"/>
  <c r="N61" i="9" s="1"/>
  <c r="X1131" i="6"/>
  <c r="W1131" i="6"/>
  <c r="K766" i="6"/>
  <c r="M766" i="6" s="1"/>
  <c r="P766" i="6" s="1"/>
  <c r="X1243" i="6"/>
  <c r="Y1243" i="6" s="1"/>
  <c r="V1243" i="6" s="1"/>
  <c r="W767" i="6"/>
  <c r="T1436" i="6"/>
  <c r="X767" i="6"/>
  <c r="Y767" i="6" s="1"/>
  <c r="K767" i="6" s="1"/>
  <c r="M767" i="6" s="1"/>
  <c r="W1355" i="6"/>
  <c r="S402" i="6"/>
  <c r="T402" i="6"/>
  <c r="R402" i="6"/>
  <c r="U402" i="6" s="1"/>
  <c r="N73" i="9"/>
  <c r="V934" i="6"/>
  <c r="S1436" i="6"/>
  <c r="V1466" i="6"/>
  <c r="V1494" i="6"/>
  <c r="T149" i="6"/>
  <c r="R149" i="6"/>
  <c r="U149" i="6" s="1"/>
  <c r="S149" i="6"/>
  <c r="L61" i="9"/>
  <c r="X1439" i="6"/>
  <c r="Y1439" i="6" s="1"/>
  <c r="K1439" i="6" s="1"/>
  <c r="M1439" i="6" s="1"/>
  <c r="P1439" i="6" s="1"/>
  <c r="X627" i="6"/>
  <c r="Y627" i="6" s="1"/>
  <c r="K627" i="6" s="1"/>
  <c r="M627" i="6" s="1"/>
  <c r="V1438" i="6"/>
  <c r="W1439" i="6"/>
  <c r="U1436" i="6"/>
  <c r="W627" i="6"/>
  <c r="S603" i="6"/>
  <c r="R603" i="6"/>
  <c r="T603" i="6"/>
  <c r="W607" i="6"/>
  <c r="X607" i="6"/>
  <c r="Y607" i="6" s="1"/>
  <c r="V626" i="6"/>
  <c r="K606" i="6"/>
  <c r="M606" i="6" s="1"/>
  <c r="V606" i="6"/>
  <c r="N605" i="6"/>
  <c r="P605" i="6"/>
  <c r="Q604" i="6"/>
  <c r="T37" i="9"/>
  <c r="X1047" i="6"/>
  <c r="Y1047" i="6" s="1"/>
  <c r="P72" i="6"/>
  <c r="N72" i="6"/>
  <c r="R70" i="6"/>
  <c r="T70" i="6"/>
  <c r="S70" i="6"/>
  <c r="R69" i="9"/>
  <c r="X74" i="6"/>
  <c r="Y74" i="6" s="1"/>
  <c r="W74" i="6"/>
  <c r="K73" i="6"/>
  <c r="M73" i="6" s="1"/>
  <c r="V73" i="6"/>
  <c r="U71" i="6"/>
  <c r="S5" i="9"/>
  <c r="Q71" i="6"/>
  <c r="V317" i="6"/>
  <c r="J76" i="9"/>
  <c r="V373" i="6"/>
  <c r="N990" i="6"/>
  <c r="V93" i="6"/>
  <c r="R709" i="6"/>
  <c r="U709" i="6" s="1"/>
  <c r="T709" i="6"/>
  <c r="S709" i="6"/>
  <c r="M71" i="9"/>
  <c r="V1521" i="6"/>
  <c r="V1213" i="6"/>
  <c r="V961" i="6"/>
  <c r="U147" i="6"/>
  <c r="V1101" i="6"/>
  <c r="K1046" i="6"/>
  <c r="M1046" i="6" s="1"/>
  <c r="N1046" i="6" s="1"/>
  <c r="W1047" i="6"/>
  <c r="J1047" i="6" s="1"/>
  <c r="N1045" i="6"/>
  <c r="M51" i="9" s="1"/>
  <c r="V345" i="6"/>
  <c r="X991" i="6"/>
  <c r="Y991" i="6" s="1"/>
  <c r="K991" i="6" s="1"/>
  <c r="M991" i="6" s="1"/>
  <c r="N991" i="6" s="1"/>
  <c r="W991" i="6"/>
  <c r="P1326" i="6"/>
  <c r="N1326" i="6"/>
  <c r="M18" i="9"/>
  <c r="Q1325" i="6"/>
  <c r="K1327" i="6"/>
  <c r="M1327" i="6" s="1"/>
  <c r="V1327" i="6"/>
  <c r="X1328" i="6"/>
  <c r="Y1328" i="6" s="1"/>
  <c r="W1328" i="6"/>
  <c r="T1324" i="6"/>
  <c r="R1324" i="6"/>
  <c r="S1324" i="6"/>
  <c r="L72" i="9"/>
  <c r="X1579" i="6"/>
  <c r="L20" i="9"/>
  <c r="Q92" i="6"/>
  <c r="R91" i="6"/>
  <c r="U91" i="6" s="1"/>
  <c r="T91" i="6"/>
  <c r="S91" i="6"/>
  <c r="N93" i="6"/>
  <c r="P93" i="6"/>
  <c r="R90" i="6"/>
  <c r="T90" i="6"/>
  <c r="S90" i="6"/>
  <c r="X95" i="6"/>
  <c r="Y95" i="6" s="1"/>
  <c r="W95" i="6"/>
  <c r="K94" i="6"/>
  <c r="M94" i="6" s="1"/>
  <c r="X963" i="6"/>
  <c r="Y963" i="6" s="1"/>
  <c r="W963" i="6"/>
  <c r="Q960" i="6"/>
  <c r="L39" i="9"/>
  <c r="P961" i="6"/>
  <c r="N961" i="6"/>
  <c r="T959" i="6"/>
  <c r="R959" i="6"/>
  <c r="U959" i="6" s="1"/>
  <c r="S959" i="6"/>
  <c r="K962" i="6"/>
  <c r="M962" i="6" s="1"/>
  <c r="K822" i="6"/>
  <c r="M822" i="6" s="1"/>
  <c r="N821" i="6"/>
  <c r="P821" i="6"/>
  <c r="S819" i="6"/>
  <c r="R819" i="6"/>
  <c r="U819" i="6" s="1"/>
  <c r="T819" i="6"/>
  <c r="X823" i="6"/>
  <c r="Y823" i="6" s="1"/>
  <c r="W823" i="6"/>
  <c r="L49" i="9"/>
  <c r="Q820" i="6"/>
  <c r="P122" i="6"/>
  <c r="N122" i="6"/>
  <c r="K374" i="6"/>
  <c r="M374" i="6" s="1"/>
  <c r="X1103" i="6"/>
  <c r="Y1103" i="6" s="1"/>
  <c r="W1103" i="6"/>
  <c r="Q344" i="6"/>
  <c r="L36" i="9"/>
  <c r="K1382" i="6"/>
  <c r="M1382" i="6" s="1"/>
  <c r="P1270" i="6"/>
  <c r="N1270" i="6"/>
  <c r="Q625" i="6"/>
  <c r="M23" i="9"/>
  <c r="T989" i="6"/>
  <c r="S989" i="6"/>
  <c r="R989" i="6"/>
  <c r="Q1438" i="6"/>
  <c r="P373" i="6"/>
  <c r="N373" i="6"/>
  <c r="P1101" i="6"/>
  <c r="N1101" i="6"/>
  <c r="K514" i="6"/>
  <c r="M514" i="6" s="1"/>
  <c r="S1492" i="6"/>
  <c r="T1492" i="6"/>
  <c r="R1492" i="6"/>
  <c r="U1492" i="6" s="1"/>
  <c r="Q1465" i="6"/>
  <c r="M29" i="9"/>
  <c r="P905" i="6"/>
  <c r="N905" i="6"/>
  <c r="W1383" i="6"/>
  <c r="X1383" i="6"/>
  <c r="Y1383" i="6" s="1"/>
  <c r="Q372" i="6"/>
  <c r="L47" i="9"/>
  <c r="S1379" i="6"/>
  <c r="R1379" i="6"/>
  <c r="U1379" i="6" s="1"/>
  <c r="T1379" i="6"/>
  <c r="Q316" i="6"/>
  <c r="L60" i="9"/>
  <c r="V992" i="6"/>
  <c r="W1551" i="6"/>
  <c r="X1551" i="6"/>
  <c r="X12" i="6"/>
  <c r="Q1520" i="6"/>
  <c r="L62" i="9"/>
  <c r="Q990" i="6"/>
  <c r="N50" i="9"/>
  <c r="U990" i="6"/>
  <c r="W515" i="6"/>
  <c r="X515" i="6"/>
  <c r="Y515" i="6" s="1"/>
  <c r="K1102" i="6"/>
  <c r="M1102" i="6" s="1"/>
  <c r="Q1100" i="6"/>
  <c r="L52" i="9"/>
  <c r="S1240" i="6"/>
  <c r="R1240" i="6"/>
  <c r="U1240" i="6" s="1"/>
  <c r="T1240" i="6"/>
  <c r="T1268" i="6"/>
  <c r="S1268" i="6"/>
  <c r="R1268" i="6"/>
  <c r="U1268" i="6" s="1"/>
  <c r="T1519" i="6"/>
  <c r="S1519" i="6"/>
  <c r="R1519" i="6"/>
  <c r="U1519" i="6" s="1"/>
  <c r="K75" i="9"/>
  <c r="Q904" i="6"/>
  <c r="L24" i="9"/>
  <c r="P626" i="6"/>
  <c r="N626" i="6"/>
  <c r="T1437" i="6"/>
  <c r="R1437" i="6"/>
  <c r="U1437" i="6" s="1"/>
  <c r="S1437" i="6"/>
  <c r="K346" i="6"/>
  <c r="M346" i="6" s="1"/>
  <c r="V346" i="6"/>
  <c r="P934" i="6"/>
  <c r="N934" i="6"/>
  <c r="K1522" i="6"/>
  <c r="M1522" i="6" s="1"/>
  <c r="V1522" i="6"/>
  <c r="K1186" i="6"/>
  <c r="M1186" i="6" s="1"/>
  <c r="R1044" i="6"/>
  <c r="T1044" i="6"/>
  <c r="S1044" i="6"/>
  <c r="P317" i="6"/>
  <c r="N317" i="6"/>
  <c r="S371" i="6"/>
  <c r="T371" i="6"/>
  <c r="R371" i="6"/>
  <c r="K68" i="9"/>
  <c r="X907" i="6"/>
  <c r="Y907" i="6" s="1"/>
  <c r="W907" i="6"/>
  <c r="Q261" i="6"/>
  <c r="M10" i="9"/>
  <c r="T624" i="6"/>
  <c r="R624" i="6"/>
  <c r="U624" i="6" s="1"/>
  <c r="S624" i="6"/>
  <c r="P1521" i="6"/>
  <c r="N1521" i="6"/>
  <c r="P1466" i="6"/>
  <c r="N1466" i="6"/>
  <c r="W347" i="6"/>
  <c r="X347" i="6"/>
  <c r="Y347" i="6" s="1"/>
  <c r="P1242" i="6"/>
  <c r="N1242" i="6"/>
  <c r="S315" i="6"/>
  <c r="T315" i="6"/>
  <c r="R315" i="6"/>
  <c r="U315" i="6" s="1"/>
  <c r="X1523" i="6"/>
  <c r="Y1523" i="6" s="1"/>
  <c r="W1523" i="6"/>
  <c r="Q933" i="6"/>
  <c r="M38" i="9"/>
  <c r="W1187" i="6"/>
  <c r="X1187" i="6"/>
  <c r="Y1187" i="6" s="1"/>
  <c r="T764" i="6"/>
  <c r="R764" i="6"/>
  <c r="U764" i="6" s="1"/>
  <c r="S764" i="6"/>
  <c r="Q1045" i="6"/>
  <c r="T1099" i="6"/>
  <c r="R1099" i="6"/>
  <c r="U1099" i="6" s="1"/>
  <c r="S1099" i="6"/>
  <c r="K906" i="6"/>
  <c r="M906" i="6" s="1"/>
  <c r="Q1241" i="6"/>
  <c r="M27" i="9"/>
  <c r="T120" i="6"/>
  <c r="R120" i="6"/>
  <c r="S120" i="6"/>
  <c r="L67" i="9"/>
  <c r="P1494" i="6"/>
  <c r="N1494" i="6"/>
  <c r="P1381" i="6"/>
  <c r="N1381" i="6"/>
  <c r="P262" i="6"/>
  <c r="N262" i="6"/>
  <c r="Q765" i="6"/>
  <c r="M48" i="9"/>
  <c r="U765" i="6"/>
  <c r="Q512" i="6"/>
  <c r="L21" i="9"/>
  <c r="P1185" i="6"/>
  <c r="N1185" i="6"/>
  <c r="W1299" i="6"/>
  <c r="X1299" i="6"/>
  <c r="K1214" i="6"/>
  <c r="M1214" i="6" s="1"/>
  <c r="Q1184" i="6"/>
  <c r="L26" i="9"/>
  <c r="U1184" i="6"/>
  <c r="T1464" i="6"/>
  <c r="R1464" i="6"/>
  <c r="S1464" i="6"/>
  <c r="T932" i="6"/>
  <c r="R932" i="6"/>
  <c r="U932" i="6" s="1"/>
  <c r="S932" i="6"/>
  <c r="Q1212" i="6"/>
  <c r="L53" i="9"/>
  <c r="X319" i="6"/>
  <c r="Y319" i="6" s="1"/>
  <c r="W319" i="6"/>
  <c r="T511" i="6"/>
  <c r="S511" i="6"/>
  <c r="R511" i="6"/>
  <c r="U511" i="6" s="1"/>
  <c r="K70" i="9"/>
  <c r="X375" i="6"/>
  <c r="Y375" i="6" s="1"/>
  <c r="W375" i="6"/>
  <c r="Q121" i="6"/>
  <c r="U121" i="6" s="1"/>
  <c r="M8" i="9"/>
  <c r="P513" i="6"/>
  <c r="N513" i="6"/>
  <c r="Q1493" i="6"/>
  <c r="M41" i="9"/>
  <c r="R260" i="6"/>
  <c r="U260" i="6" s="1"/>
  <c r="T260" i="6"/>
  <c r="S260" i="6"/>
  <c r="Q1380" i="6"/>
  <c r="L54" i="9"/>
  <c r="P1213" i="6"/>
  <c r="N1213" i="6"/>
  <c r="T1183" i="6"/>
  <c r="R1183" i="6"/>
  <c r="U1183" i="6" s="1"/>
  <c r="S1183" i="6"/>
  <c r="Q1269" i="6"/>
  <c r="M40" i="9"/>
  <c r="U1269" i="6"/>
  <c r="X1215" i="6"/>
  <c r="Y1215" i="6" s="1"/>
  <c r="W1215" i="6"/>
  <c r="P345" i="6"/>
  <c r="N345" i="6"/>
  <c r="T1211" i="6"/>
  <c r="S1211" i="6"/>
  <c r="R1211" i="6"/>
  <c r="U1211" i="6" s="1"/>
  <c r="K76" i="9"/>
  <c r="T903" i="6"/>
  <c r="S903" i="6"/>
  <c r="R903" i="6"/>
  <c r="U903" i="6" s="1"/>
  <c r="K318" i="6"/>
  <c r="M318" i="6" s="1"/>
  <c r="V318" i="6"/>
  <c r="T343" i="6"/>
  <c r="S343" i="6"/>
  <c r="R343" i="6"/>
  <c r="U343" i="6" s="1"/>
  <c r="K66" i="9"/>
  <c r="N659" i="6" l="1"/>
  <c r="P659" i="6"/>
  <c r="V660" i="6"/>
  <c r="K660" i="6"/>
  <c r="M660" i="6" s="1"/>
  <c r="Y661" i="6"/>
  <c r="Z662" i="6"/>
  <c r="P742" i="6"/>
  <c r="N742" i="6"/>
  <c r="K743" i="6"/>
  <c r="M743" i="6" s="1"/>
  <c r="V743" i="6"/>
  <c r="Y744" i="6"/>
  <c r="Z745" i="6"/>
  <c r="N798" i="6"/>
  <c r="P798" i="6"/>
  <c r="K799" i="6"/>
  <c r="M799" i="6" s="1"/>
  <c r="V799" i="6"/>
  <c r="Y800" i="6"/>
  <c r="Z801" i="6"/>
  <c r="V491" i="6"/>
  <c r="K491" i="6"/>
  <c r="M491" i="6" s="1"/>
  <c r="Y492" i="6"/>
  <c r="Z493" i="6"/>
  <c r="Y238" i="6"/>
  <c r="Z239" i="6"/>
  <c r="Y1162" i="6"/>
  <c r="Z1163" i="6"/>
  <c r="Y406" i="6"/>
  <c r="Z407" i="6"/>
  <c r="Y713" i="6"/>
  <c r="Z714" i="6"/>
  <c r="Y153" i="6"/>
  <c r="Z154" i="6"/>
  <c r="W1580" i="6"/>
  <c r="W432" i="6"/>
  <c r="T183" i="6"/>
  <c r="R183" i="6"/>
  <c r="S183" i="6"/>
  <c r="Q490" i="6"/>
  <c r="R11" i="9"/>
  <c r="U490" i="6"/>
  <c r="T658" i="6"/>
  <c r="S658" i="6"/>
  <c r="R658" i="6"/>
  <c r="V1186" i="6"/>
  <c r="T489" i="6"/>
  <c r="S489" i="6"/>
  <c r="R489" i="6"/>
  <c r="U489" i="6" s="1"/>
  <c r="P1161" i="6"/>
  <c r="N1161" i="6"/>
  <c r="V153" i="6"/>
  <c r="K153" i="6"/>
  <c r="M153" i="6" s="1"/>
  <c r="K713" i="6"/>
  <c r="M713" i="6" s="1"/>
  <c r="V713" i="6"/>
  <c r="R741" i="6"/>
  <c r="U741" i="6" s="1"/>
  <c r="S741" i="6"/>
  <c r="T741" i="6"/>
  <c r="P237" i="6"/>
  <c r="N237" i="6"/>
  <c r="P405" i="6"/>
  <c r="N405" i="6"/>
  <c r="S797" i="6"/>
  <c r="R797" i="6"/>
  <c r="U797" i="6" s="1"/>
  <c r="T797" i="6"/>
  <c r="O9" i="9"/>
  <c r="X1468" i="6"/>
  <c r="Y1468" i="6" s="1"/>
  <c r="K1468" i="6" s="1"/>
  <c r="M1468" i="6" s="1"/>
  <c r="W1468" i="6"/>
  <c r="N711" i="6"/>
  <c r="Q236" i="6"/>
  <c r="P9" i="9"/>
  <c r="P16" i="9"/>
  <c r="Q1160" i="6"/>
  <c r="P30" i="9"/>
  <c r="Q404" i="6"/>
  <c r="P152" i="6"/>
  <c r="N152" i="6"/>
  <c r="P712" i="6"/>
  <c r="N712" i="6"/>
  <c r="R1159" i="6"/>
  <c r="U1159" i="6" s="1"/>
  <c r="T1159" i="6"/>
  <c r="S1159" i="6"/>
  <c r="R235" i="6"/>
  <c r="U235" i="6" s="1"/>
  <c r="T235" i="6"/>
  <c r="S235" i="6"/>
  <c r="Q711" i="6"/>
  <c r="O44" i="9"/>
  <c r="V1467" i="6"/>
  <c r="X432" i="6"/>
  <c r="W433" i="6" s="1"/>
  <c r="Q151" i="6"/>
  <c r="O42" i="9"/>
  <c r="R403" i="6"/>
  <c r="U403" i="6" s="1"/>
  <c r="O73" i="9"/>
  <c r="T403" i="6"/>
  <c r="S403" i="6"/>
  <c r="W936" i="6"/>
  <c r="K1495" i="6"/>
  <c r="M1495" i="6" s="1"/>
  <c r="X264" i="6"/>
  <c r="Y264" i="6" s="1"/>
  <c r="K264" i="6" s="1"/>
  <c r="M264" i="6" s="1"/>
  <c r="W264" i="6"/>
  <c r="V906" i="6"/>
  <c r="V263" i="6"/>
  <c r="X936" i="6"/>
  <c r="Y936" i="6" s="1"/>
  <c r="V514" i="6"/>
  <c r="V935" i="6"/>
  <c r="R710" i="6"/>
  <c r="U710" i="6" s="1"/>
  <c r="S710" i="6"/>
  <c r="T710" i="6"/>
  <c r="W1272" i="6"/>
  <c r="J1272" i="6" s="1"/>
  <c r="X1272" i="6"/>
  <c r="Y1272" i="6" s="1"/>
  <c r="K1271" i="6"/>
  <c r="M1271" i="6" s="1"/>
  <c r="P1271" i="6" s="1"/>
  <c r="T14" i="9"/>
  <c r="Q856" i="6"/>
  <c r="W859" i="6"/>
  <c r="X859" i="6"/>
  <c r="Y859" i="6" s="1"/>
  <c r="W544" i="6"/>
  <c r="K858" i="6"/>
  <c r="M858" i="6" s="1"/>
  <c r="V858" i="6"/>
  <c r="T855" i="6"/>
  <c r="R855" i="6"/>
  <c r="S855" i="6"/>
  <c r="N857" i="6"/>
  <c r="P857" i="6"/>
  <c r="Q465" i="6"/>
  <c r="U32" i="9"/>
  <c r="V467" i="6"/>
  <c r="K467" i="6"/>
  <c r="M467" i="6" s="1"/>
  <c r="X468" i="6"/>
  <c r="Y468" i="6" s="1"/>
  <c r="W468" i="6"/>
  <c r="P466" i="6"/>
  <c r="N466" i="6"/>
  <c r="W1132" i="6"/>
  <c r="X544" i="6"/>
  <c r="X1356" i="6"/>
  <c r="Q688" i="6"/>
  <c r="T43" i="9"/>
  <c r="S44" i="6"/>
  <c r="T44" i="6"/>
  <c r="R44" i="6"/>
  <c r="U44" i="6" s="1"/>
  <c r="P577" i="6"/>
  <c r="N577" i="6"/>
  <c r="X1083" i="6"/>
  <c r="Y1083" i="6" s="1"/>
  <c r="W1083" i="6"/>
  <c r="W691" i="6"/>
  <c r="X691" i="6"/>
  <c r="Y691" i="6" s="1"/>
  <c r="X1616" i="6"/>
  <c r="Y1616" i="6" s="1"/>
  <c r="W1616" i="6"/>
  <c r="T1416" i="6"/>
  <c r="R1416" i="6"/>
  <c r="U1416" i="6" s="1"/>
  <c r="S1416" i="6"/>
  <c r="P1418" i="6"/>
  <c r="N1418" i="6"/>
  <c r="X1027" i="6"/>
  <c r="Y1027" i="6" s="1"/>
  <c r="W1027" i="6"/>
  <c r="N1614" i="6"/>
  <c r="P1614" i="6"/>
  <c r="T687" i="6"/>
  <c r="S687" i="6"/>
  <c r="R687" i="6"/>
  <c r="X748" i="6"/>
  <c r="W748" i="6"/>
  <c r="X579" i="6"/>
  <c r="Y579" i="6" s="1"/>
  <c r="W579" i="6"/>
  <c r="Q1613" i="6"/>
  <c r="U7" i="9"/>
  <c r="V47" i="6"/>
  <c r="K47" i="6"/>
  <c r="M47" i="6" s="1"/>
  <c r="Q45" i="6"/>
  <c r="U46" i="9"/>
  <c r="X720" i="6"/>
  <c r="W720" i="6"/>
  <c r="R1612" i="6"/>
  <c r="U1612" i="6" s="1"/>
  <c r="S1612" i="6"/>
  <c r="T1612" i="6"/>
  <c r="P1081" i="6"/>
  <c r="N1081" i="6"/>
  <c r="W1168" i="6"/>
  <c r="X1168" i="6"/>
  <c r="W665" i="6"/>
  <c r="X665" i="6"/>
  <c r="Y665" i="6" s="1"/>
  <c r="K690" i="6"/>
  <c r="M690" i="6" s="1"/>
  <c r="V690" i="6"/>
  <c r="P689" i="6"/>
  <c r="N689" i="6"/>
  <c r="K1026" i="6"/>
  <c r="M1026" i="6" s="1"/>
  <c r="V1026" i="6"/>
  <c r="R1023" i="6"/>
  <c r="T1023" i="6"/>
  <c r="S1023" i="6"/>
  <c r="T15" i="9"/>
  <c r="Q1080" i="6"/>
  <c r="U59" i="9"/>
  <c r="Q885" i="6"/>
  <c r="W216" i="6"/>
  <c r="X216" i="6"/>
  <c r="Y216" i="6" s="1"/>
  <c r="P46" i="6"/>
  <c r="N46" i="6"/>
  <c r="W160" i="6"/>
  <c r="X160" i="6"/>
  <c r="U28" i="9"/>
  <c r="Q1417" i="6"/>
  <c r="V1419" i="6"/>
  <c r="K1419" i="6"/>
  <c r="M1419" i="6" s="1"/>
  <c r="R884" i="6"/>
  <c r="U884" i="6" s="1"/>
  <c r="T884" i="6"/>
  <c r="S884" i="6"/>
  <c r="N1025" i="6"/>
  <c r="P1025" i="6"/>
  <c r="R212" i="6"/>
  <c r="U212" i="6" s="1"/>
  <c r="T212" i="6"/>
  <c r="S212" i="6"/>
  <c r="T575" i="6"/>
  <c r="S575" i="6"/>
  <c r="R575" i="6"/>
  <c r="S74" i="9"/>
  <c r="U57" i="9"/>
  <c r="Q213" i="6"/>
  <c r="K215" i="6"/>
  <c r="M215" i="6" s="1"/>
  <c r="V215" i="6"/>
  <c r="X496" i="6"/>
  <c r="W496" i="6"/>
  <c r="X48" i="6"/>
  <c r="Y48" i="6" s="1"/>
  <c r="W48" i="6"/>
  <c r="X1420" i="6"/>
  <c r="Y1420" i="6" s="1"/>
  <c r="W1420" i="6"/>
  <c r="W188" i="6"/>
  <c r="X188" i="6"/>
  <c r="Y188" i="6" s="1"/>
  <c r="R1079" i="6"/>
  <c r="T1079" i="6"/>
  <c r="S1079" i="6"/>
  <c r="U56" i="9"/>
  <c r="Q185" i="6"/>
  <c r="W803" i="6"/>
  <c r="X803" i="6"/>
  <c r="W888" i="6"/>
  <c r="X888" i="6"/>
  <c r="Y888" i="6" s="1"/>
  <c r="T184" i="6"/>
  <c r="S184" i="6"/>
  <c r="R184" i="6"/>
  <c r="U184" i="6" s="1"/>
  <c r="Q1024" i="6"/>
  <c r="T34" i="9"/>
  <c r="K187" i="6"/>
  <c r="M187" i="6" s="1"/>
  <c r="V187" i="6"/>
  <c r="W412" i="6"/>
  <c r="X412" i="6"/>
  <c r="K887" i="6"/>
  <c r="M887" i="6" s="1"/>
  <c r="V887" i="6"/>
  <c r="W243" i="6"/>
  <c r="X243" i="6"/>
  <c r="Q576" i="6"/>
  <c r="T33" i="9"/>
  <c r="N214" i="6"/>
  <c r="P214" i="6"/>
  <c r="K1082" i="6"/>
  <c r="M1082" i="6" s="1"/>
  <c r="V1082" i="6"/>
  <c r="K1615" i="6"/>
  <c r="M1615" i="6" s="1"/>
  <c r="V1615" i="6"/>
  <c r="P186" i="6"/>
  <c r="N186" i="6"/>
  <c r="P886" i="6"/>
  <c r="N886" i="6"/>
  <c r="K578" i="6"/>
  <c r="M578" i="6" s="1"/>
  <c r="V578" i="6"/>
  <c r="P299" i="6"/>
  <c r="N299" i="6"/>
  <c r="Q298" i="6"/>
  <c r="V6" i="9"/>
  <c r="T297" i="6"/>
  <c r="S297" i="6"/>
  <c r="R297" i="6"/>
  <c r="U297" i="6" s="1"/>
  <c r="V300" i="6"/>
  <c r="K300" i="6"/>
  <c r="M300" i="6" s="1"/>
  <c r="X301" i="6"/>
  <c r="Y301" i="6" s="1"/>
  <c r="W301" i="6"/>
  <c r="W124" i="6"/>
  <c r="V123" i="6"/>
  <c r="X124" i="6"/>
  <c r="Y124" i="6" s="1"/>
  <c r="K124" i="6" s="1"/>
  <c r="M124" i="6" s="1"/>
  <c r="W1496" i="6"/>
  <c r="X1496" i="6"/>
  <c r="Y1496" i="6" s="1"/>
  <c r="K1496" i="6" s="1"/>
  <c r="M1496" i="6" s="1"/>
  <c r="X1132" i="6"/>
  <c r="Y1132" i="6" s="1"/>
  <c r="W768" i="6"/>
  <c r="W1356" i="6"/>
  <c r="X768" i="6"/>
  <c r="Y768" i="6" s="1"/>
  <c r="K768" i="6" s="1"/>
  <c r="M768" i="6" s="1"/>
  <c r="V767" i="6"/>
  <c r="N766" i="6"/>
  <c r="N48" i="9" s="1"/>
  <c r="K1243" i="6"/>
  <c r="M1243" i="6" s="1"/>
  <c r="N1243" i="6" s="1"/>
  <c r="X1244" i="6"/>
  <c r="Y1244" i="6" s="1"/>
  <c r="W1244" i="6"/>
  <c r="V766" i="6"/>
  <c r="V1382" i="6"/>
  <c r="V1102" i="6"/>
  <c r="P991" i="6"/>
  <c r="O50" i="9" s="1"/>
  <c r="V962" i="6"/>
  <c r="V1214" i="6"/>
  <c r="V374" i="6"/>
  <c r="V94" i="6"/>
  <c r="V1046" i="6"/>
  <c r="W1440" i="6"/>
  <c r="P1046" i="6"/>
  <c r="Q1046" i="6" s="1"/>
  <c r="V822" i="6"/>
  <c r="V1439" i="6"/>
  <c r="N1439" i="6"/>
  <c r="O61" i="9" s="1"/>
  <c r="K1047" i="6"/>
  <c r="M1047" i="6" s="1"/>
  <c r="P1047" i="6" s="1"/>
  <c r="X628" i="6"/>
  <c r="Y628" i="6" s="1"/>
  <c r="K628" i="6" s="1"/>
  <c r="M628" i="6" s="1"/>
  <c r="V627" i="6"/>
  <c r="X1440" i="6"/>
  <c r="Y1440" i="6" s="1"/>
  <c r="W628" i="6"/>
  <c r="T604" i="6"/>
  <c r="R604" i="6"/>
  <c r="U604" i="6" s="1"/>
  <c r="S604" i="6"/>
  <c r="P606" i="6"/>
  <c r="N606" i="6"/>
  <c r="U37" i="9"/>
  <c r="Q605" i="6"/>
  <c r="K607" i="6"/>
  <c r="M607" i="6" s="1"/>
  <c r="V607" i="6"/>
  <c r="W608" i="6"/>
  <c r="X608" i="6"/>
  <c r="Y608" i="6" s="1"/>
  <c r="R71" i="6"/>
  <c r="T71" i="6"/>
  <c r="S71" i="6"/>
  <c r="V74" i="6"/>
  <c r="K74" i="6"/>
  <c r="M74" i="6" s="1"/>
  <c r="Q72" i="6"/>
  <c r="T5" i="9"/>
  <c r="U72" i="6"/>
  <c r="N73" i="6"/>
  <c r="P73" i="6"/>
  <c r="X75" i="6"/>
  <c r="Y75" i="6" s="1"/>
  <c r="W75" i="6"/>
  <c r="W1048" i="6"/>
  <c r="J1048" i="6" s="1"/>
  <c r="X1048" i="6"/>
  <c r="Y1048" i="6" s="1"/>
  <c r="X992" i="6"/>
  <c r="Y992" i="6" s="1"/>
  <c r="K992" i="6" s="1"/>
  <c r="M992" i="6" s="1"/>
  <c r="P992" i="6" s="1"/>
  <c r="W992" i="6"/>
  <c r="P1327" i="6"/>
  <c r="N1327" i="6"/>
  <c r="W1329" i="6"/>
  <c r="X1329" i="6"/>
  <c r="Y1329" i="6" s="1"/>
  <c r="N18" i="9"/>
  <c r="Q1326" i="6"/>
  <c r="K1328" i="6"/>
  <c r="M1328" i="6" s="1"/>
  <c r="V1328" i="6"/>
  <c r="M72" i="9"/>
  <c r="T1325" i="6"/>
  <c r="S1325" i="6"/>
  <c r="R1325" i="6"/>
  <c r="U1325" i="6" s="1"/>
  <c r="X1580" i="6"/>
  <c r="K95" i="6"/>
  <c r="M95" i="6" s="1"/>
  <c r="P94" i="6"/>
  <c r="N94" i="6"/>
  <c r="Q93" i="6"/>
  <c r="M20" i="9"/>
  <c r="R92" i="6"/>
  <c r="U92" i="6" s="1"/>
  <c r="T92" i="6"/>
  <c r="S92" i="6"/>
  <c r="X96" i="6"/>
  <c r="Y96" i="6" s="1"/>
  <c r="W96" i="6"/>
  <c r="P962" i="6"/>
  <c r="N962" i="6"/>
  <c r="Q961" i="6"/>
  <c r="M39" i="9"/>
  <c r="T960" i="6"/>
  <c r="R960" i="6"/>
  <c r="U960" i="6" s="1"/>
  <c r="S960" i="6"/>
  <c r="W964" i="6"/>
  <c r="X964" i="6"/>
  <c r="Y964" i="6" s="1"/>
  <c r="K963" i="6"/>
  <c r="M963" i="6" s="1"/>
  <c r="Q821" i="6"/>
  <c r="U821" i="6" s="1"/>
  <c r="M49" i="9"/>
  <c r="X824" i="6"/>
  <c r="Y824" i="6" s="1"/>
  <c r="W824" i="6"/>
  <c r="K823" i="6"/>
  <c r="M823" i="6" s="1"/>
  <c r="P822" i="6"/>
  <c r="N822" i="6"/>
  <c r="T820" i="6"/>
  <c r="R820" i="6"/>
  <c r="U820" i="6" s="1"/>
  <c r="S820" i="6"/>
  <c r="T1269" i="6"/>
  <c r="S1269" i="6"/>
  <c r="R1269" i="6"/>
  <c r="Q1213" i="6"/>
  <c r="M53" i="9"/>
  <c r="K319" i="6"/>
  <c r="M319" i="6" s="1"/>
  <c r="Q345" i="6"/>
  <c r="M36" i="9"/>
  <c r="Q513" i="6"/>
  <c r="M21" i="9"/>
  <c r="U513" i="6"/>
  <c r="K375" i="6"/>
  <c r="M375" i="6" s="1"/>
  <c r="T1184" i="6"/>
  <c r="R1184" i="6"/>
  <c r="S1184" i="6"/>
  <c r="W1300" i="6"/>
  <c r="X1300" i="6"/>
  <c r="Q262" i="6"/>
  <c r="N10" i="9"/>
  <c r="S1241" i="6"/>
  <c r="R1241" i="6"/>
  <c r="U1241" i="6" s="1"/>
  <c r="T1241" i="6"/>
  <c r="T933" i="6"/>
  <c r="R933" i="6"/>
  <c r="U933" i="6" s="1"/>
  <c r="S933" i="6"/>
  <c r="P1186" i="6"/>
  <c r="N1186" i="6"/>
  <c r="T1465" i="6"/>
  <c r="R1465" i="6"/>
  <c r="U1465" i="6" s="1"/>
  <c r="S1465" i="6"/>
  <c r="Q373" i="6"/>
  <c r="M47" i="9"/>
  <c r="W1104" i="6"/>
  <c r="X1104" i="6"/>
  <c r="Y1104" i="6" s="1"/>
  <c r="S1380" i="6"/>
  <c r="T1380" i="6"/>
  <c r="R1380" i="6"/>
  <c r="U1380" i="6" s="1"/>
  <c r="P1214" i="6"/>
  <c r="N1214" i="6"/>
  <c r="W1524" i="6"/>
  <c r="X1524" i="6"/>
  <c r="Y1524" i="6" s="1"/>
  <c r="Q1466" i="6"/>
  <c r="N29" i="9"/>
  <c r="Q626" i="6"/>
  <c r="N23" i="9"/>
  <c r="T990" i="6"/>
  <c r="S990" i="6"/>
  <c r="R990" i="6"/>
  <c r="S1520" i="6"/>
  <c r="R1520" i="6"/>
  <c r="U1520" i="6" s="1"/>
  <c r="T1520" i="6"/>
  <c r="L75" i="9"/>
  <c r="Q905" i="6"/>
  <c r="M24" i="9"/>
  <c r="U905" i="6"/>
  <c r="T625" i="6"/>
  <c r="S625" i="6"/>
  <c r="R625" i="6"/>
  <c r="U625" i="6" s="1"/>
  <c r="K1103" i="6"/>
  <c r="M1103" i="6" s="1"/>
  <c r="V1103" i="6"/>
  <c r="Q1439" i="6"/>
  <c r="W1216" i="6"/>
  <c r="X1216" i="6"/>
  <c r="Y1216" i="6" s="1"/>
  <c r="K1215" i="6"/>
  <c r="M1215" i="6" s="1"/>
  <c r="Q1185" i="6"/>
  <c r="M26" i="9"/>
  <c r="R765" i="6"/>
  <c r="T765" i="6"/>
  <c r="S765" i="6"/>
  <c r="Q1381" i="6"/>
  <c r="M54" i="9"/>
  <c r="U1381" i="6"/>
  <c r="P906" i="6"/>
  <c r="N906" i="6"/>
  <c r="K1187" i="6"/>
  <c r="M1187" i="6" s="1"/>
  <c r="K1523" i="6"/>
  <c r="M1523" i="6" s="1"/>
  <c r="V1523" i="6"/>
  <c r="W908" i="6"/>
  <c r="X908" i="6"/>
  <c r="Y908" i="6" s="1"/>
  <c r="Q934" i="6"/>
  <c r="N38" i="9"/>
  <c r="X13" i="6"/>
  <c r="W13" i="6"/>
  <c r="T316" i="6"/>
  <c r="S316" i="6"/>
  <c r="R316" i="6"/>
  <c r="U316" i="6" s="1"/>
  <c r="P263" i="6"/>
  <c r="N263" i="6"/>
  <c r="P514" i="6"/>
  <c r="N514" i="6"/>
  <c r="P123" i="6"/>
  <c r="N123" i="6"/>
  <c r="T1438" i="6"/>
  <c r="R1438" i="6"/>
  <c r="U1438" i="6" s="1"/>
  <c r="S1438" i="6"/>
  <c r="V993" i="6"/>
  <c r="P627" i="6"/>
  <c r="N627" i="6"/>
  <c r="R344" i="6"/>
  <c r="U344" i="6" s="1"/>
  <c r="T344" i="6"/>
  <c r="S344" i="6"/>
  <c r="L66" i="9"/>
  <c r="P935" i="6"/>
  <c r="N935" i="6"/>
  <c r="T1493" i="6"/>
  <c r="R1493" i="6"/>
  <c r="U1493" i="6" s="1"/>
  <c r="S1493" i="6"/>
  <c r="Q1494" i="6"/>
  <c r="N41" i="9"/>
  <c r="Q766" i="6"/>
  <c r="W1188" i="6"/>
  <c r="X1188" i="6"/>
  <c r="Y1188" i="6" s="1"/>
  <c r="Q1242" i="6"/>
  <c r="N27" i="9"/>
  <c r="Q1521" i="6"/>
  <c r="M62" i="9"/>
  <c r="K907" i="6"/>
  <c r="M907" i="6" s="1"/>
  <c r="Q317" i="6"/>
  <c r="M60" i="9"/>
  <c r="T904" i="6"/>
  <c r="R904" i="6"/>
  <c r="U904" i="6" s="1"/>
  <c r="S904" i="6"/>
  <c r="S1100" i="6"/>
  <c r="R1100" i="6"/>
  <c r="U1100" i="6" s="1"/>
  <c r="T1100" i="6"/>
  <c r="K515" i="6"/>
  <c r="M515" i="6" s="1"/>
  <c r="X1552" i="6"/>
  <c r="Y1552" i="6" s="1"/>
  <c r="W1552" i="6"/>
  <c r="Q1270" i="6"/>
  <c r="N40" i="9"/>
  <c r="U1270" i="6"/>
  <c r="T121" i="6"/>
  <c r="R121" i="6"/>
  <c r="S121" i="6"/>
  <c r="M67" i="9"/>
  <c r="W320" i="6"/>
  <c r="X320" i="6"/>
  <c r="Y320" i="6" s="1"/>
  <c r="T1212" i="6"/>
  <c r="S1212" i="6"/>
  <c r="R1212" i="6"/>
  <c r="U1212" i="6" s="1"/>
  <c r="P1467" i="6"/>
  <c r="N1467" i="6"/>
  <c r="L76" i="9"/>
  <c r="K347" i="6"/>
  <c r="M347" i="6" s="1"/>
  <c r="P1522" i="6"/>
  <c r="N1522" i="6"/>
  <c r="P346" i="6"/>
  <c r="N346" i="6"/>
  <c r="W516" i="6"/>
  <c r="X516" i="6"/>
  <c r="Y516" i="6" s="1"/>
  <c r="K1383" i="6"/>
  <c r="M1383" i="6" s="1"/>
  <c r="Q1101" i="6"/>
  <c r="M52" i="9"/>
  <c r="Q122" i="6"/>
  <c r="N8" i="9"/>
  <c r="P318" i="6"/>
  <c r="N318" i="6"/>
  <c r="W376" i="6"/>
  <c r="X376" i="6"/>
  <c r="Y376" i="6" s="1"/>
  <c r="T512" i="6"/>
  <c r="S512" i="6"/>
  <c r="R512" i="6"/>
  <c r="U512" i="6" s="1"/>
  <c r="L70" i="9"/>
  <c r="R1045" i="6"/>
  <c r="U1045" i="6" s="1"/>
  <c r="S1045" i="6"/>
  <c r="T1045" i="6"/>
  <c r="W348" i="6"/>
  <c r="X348" i="6"/>
  <c r="Y348" i="6" s="1"/>
  <c r="P767" i="6"/>
  <c r="N767" i="6"/>
  <c r="T261" i="6"/>
  <c r="S261" i="6"/>
  <c r="R261" i="6"/>
  <c r="U261" i="6" s="1"/>
  <c r="P1102" i="6"/>
  <c r="N1102" i="6"/>
  <c r="S372" i="6"/>
  <c r="T372" i="6"/>
  <c r="R372" i="6"/>
  <c r="U372" i="6" s="1"/>
  <c r="L68" i="9"/>
  <c r="X1384" i="6"/>
  <c r="Y1384" i="6" s="1"/>
  <c r="W1384" i="6"/>
  <c r="P1382" i="6"/>
  <c r="N1382" i="6"/>
  <c r="P374" i="6"/>
  <c r="N374" i="6"/>
  <c r="Q659" i="6" l="1"/>
  <c r="S12" i="9"/>
  <c r="N660" i="6"/>
  <c r="P660" i="6"/>
  <c r="V661" i="6"/>
  <c r="K661" i="6"/>
  <c r="M661" i="6" s="1"/>
  <c r="Y662" i="6"/>
  <c r="Z663" i="6"/>
  <c r="Q742" i="6"/>
  <c r="R13" i="9"/>
  <c r="N743" i="6"/>
  <c r="P743" i="6"/>
  <c r="V744" i="6"/>
  <c r="K744" i="6"/>
  <c r="M744" i="6" s="1"/>
  <c r="Y745" i="6"/>
  <c r="Z746" i="6"/>
  <c r="R58" i="9"/>
  <c r="Q798" i="6"/>
  <c r="N799" i="6"/>
  <c r="P799" i="6"/>
  <c r="V800" i="6"/>
  <c r="K800" i="6"/>
  <c r="M800" i="6" s="1"/>
  <c r="Y801" i="6"/>
  <c r="Z802" i="6"/>
  <c r="N491" i="6"/>
  <c r="P491" i="6"/>
  <c r="V492" i="6"/>
  <c r="K492" i="6"/>
  <c r="M492" i="6" s="1"/>
  <c r="Y493" i="6"/>
  <c r="Z494" i="6"/>
  <c r="V238" i="6"/>
  <c r="K238" i="6"/>
  <c r="M238" i="6" s="1"/>
  <c r="Y239" i="6"/>
  <c r="Z240" i="6"/>
  <c r="V1162" i="6"/>
  <c r="K1162" i="6"/>
  <c r="M1162" i="6" s="1"/>
  <c r="Y1163" i="6"/>
  <c r="Z1164" i="6"/>
  <c r="V406" i="6"/>
  <c r="K406" i="6"/>
  <c r="M406" i="6" s="1"/>
  <c r="Y407" i="6"/>
  <c r="Z408" i="6"/>
  <c r="Y714" i="6"/>
  <c r="Z715" i="6"/>
  <c r="Y154" i="6"/>
  <c r="Z155" i="6"/>
  <c r="X1581" i="6"/>
  <c r="X1469" i="6"/>
  <c r="W1469" i="6"/>
  <c r="X1470" i="6" s="1"/>
  <c r="Y1470" i="6" s="1"/>
  <c r="P1495" i="6"/>
  <c r="N1495" i="6"/>
  <c r="T490" i="6"/>
  <c r="S490" i="6"/>
  <c r="R490" i="6"/>
  <c r="V1187" i="6"/>
  <c r="V823" i="6"/>
  <c r="V95" i="6"/>
  <c r="Q16" i="9"/>
  <c r="Q1161" i="6"/>
  <c r="N713" i="6"/>
  <c r="P713" i="6"/>
  <c r="Q237" i="6"/>
  <c r="Q9" i="9"/>
  <c r="P153" i="6"/>
  <c r="N153" i="6"/>
  <c r="Q30" i="9"/>
  <c r="Q405" i="6"/>
  <c r="X433" i="6"/>
  <c r="T1160" i="6"/>
  <c r="R1160" i="6"/>
  <c r="U1160" i="6" s="1"/>
  <c r="S1160" i="6"/>
  <c r="S236" i="6"/>
  <c r="R236" i="6"/>
  <c r="U236" i="6" s="1"/>
  <c r="T236" i="6"/>
  <c r="Q712" i="6"/>
  <c r="P44" i="9"/>
  <c r="P42" i="9"/>
  <c r="Q152" i="6"/>
  <c r="P73" i="9"/>
  <c r="T404" i="6"/>
  <c r="R404" i="6"/>
  <c r="U404" i="6" s="1"/>
  <c r="S404" i="6"/>
  <c r="V907" i="6"/>
  <c r="V1468" i="6"/>
  <c r="T711" i="6"/>
  <c r="S711" i="6"/>
  <c r="R711" i="6"/>
  <c r="U711" i="6" s="1"/>
  <c r="V264" i="6"/>
  <c r="X545" i="6"/>
  <c r="X265" i="6"/>
  <c r="Y265" i="6" s="1"/>
  <c r="V265" i="6" s="1"/>
  <c r="W265" i="6"/>
  <c r="T151" i="6"/>
  <c r="R151" i="6"/>
  <c r="U151" i="6" s="1"/>
  <c r="S151" i="6"/>
  <c r="O71" i="9"/>
  <c r="K1132" i="6"/>
  <c r="M1132" i="6" s="1"/>
  <c r="K936" i="6"/>
  <c r="M936" i="6" s="1"/>
  <c r="V1047" i="6"/>
  <c r="X937" i="6"/>
  <c r="Y937" i="6" s="1"/>
  <c r="K937" i="6" s="1"/>
  <c r="M937" i="6" s="1"/>
  <c r="W937" i="6"/>
  <c r="V1215" i="6"/>
  <c r="X1273" i="6"/>
  <c r="Y1273" i="6" s="1"/>
  <c r="V319" i="6"/>
  <c r="V963" i="6"/>
  <c r="W1273" i="6"/>
  <c r="W1133" i="6"/>
  <c r="K1272" i="6"/>
  <c r="M1272" i="6" s="1"/>
  <c r="P1272" i="6" s="1"/>
  <c r="W545" i="6"/>
  <c r="N1271" i="6"/>
  <c r="O40" i="9" s="1"/>
  <c r="V515" i="6"/>
  <c r="V375" i="6"/>
  <c r="V347" i="6"/>
  <c r="V1271" i="6"/>
  <c r="V1383" i="6"/>
  <c r="P1243" i="6"/>
  <c r="Q1243" i="6" s="1"/>
  <c r="Q991" i="6"/>
  <c r="S991" i="6" s="1"/>
  <c r="X1133" i="6"/>
  <c r="Y1133" i="6" s="1"/>
  <c r="U991" i="6"/>
  <c r="W1357" i="6"/>
  <c r="K859" i="6"/>
  <c r="M859" i="6" s="1"/>
  <c r="V859" i="6"/>
  <c r="W860" i="6"/>
  <c r="X860" i="6"/>
  <c r="Y860" i="6" s="1"/>
  <c r="S856" i="6"/>
  <c r="R856" i="6"/>
  <c r="U856" i="6" s="1"/>
  <c r="T856" i="6"/>
  <c r="Q857" i="6"/>
  <c r="U14" i="9"/>
  <c r="N858" i="6"/>
  <c r="P858" i="6"/>
  <c r="K468" i="6"/>
  <c r="M468" i="6" s="1"/>
  <c r="V468" i="6"/>
  <c r="P467" i="6"/>
  <c r="N467" i="6"/>
  <c r="Q466" i="6"/>
  <c r="V32" i="9"/>
  <c r="X469" i="6"/>
  <c r="Y469" i="6" s="1"/>
  <c r="W469" i="6"/>
  <c r="T465" i="6"/>
  <c r="S465" i="6"/>
  <c r="R465" i="6"/>
  <c r="U465" i="6" s="1"/>
  <c r="W125" i="6"/>
  <c r="Q46" i="6"/>
  <c r="V46" i="9"/>
  <c r="U46" i="6"/>
  <c r="K665" i="6"/>
  <c r="M665" i="6" s="1"/>
  <c r="V665" i="6"/>
  <c r="X1169" i="6"/>
  <c r="Y1169" i="6" s="1"/>
  <c r="W1169" i="6"/>
  <c r="X125" i="6"/>
  <c r="Y125" i="6" s="1"/>
  <c r="K125" i="6" s="1"/>
  <c r="M125" i="6" s="1"/>
  <c r="P1082" i="6"/>
  <c r="N1082" i="6"/>
  <c r="P187" i="6"/>
  <c r="N187" i="6"/>
  <c r="R1024" i="6"/>
  <c r="U1024" i="6" s="1"/>
  <c r="S1024" i="6"/>
  <c r="T1024" i="6"/>
  <c r="K1420" i="6"/>
  <c r="M1420" i="6" s="1"/>
  <c r="V1420" i="6"/>
  <c r="T1417" i="6"/>
  <c r="R1417" i="6"/>
  <c r="U1417" i="6" s="1"/>
  <c r="S1417" i="6"/>
  <c r="V216" i="6"/>
  <c r="K216" i="6"/>
  <c r="M216" i="6" s="1"/>
  <c r="N1026" i="6"/>
  <c r="P1026" i="6"/>
  <c r="X666" i="6"/>
  <c r="Y666" i="6" s="1"/>
  <c r="W666" i="6"/>
  <c r="W721" i="6"/>
  <c r="X721" i="6"/>
  <c r="Y721" i="6" s="1"/>
  <c r="S1613" i="6"/>
  <c r="T1613" i="6"/>
  <c r="R1613" i="6"/>
  <c r="U1613" i="6" s="1"/>
  <c r="V579" i="6"/>
  <c r="K579" i="6"/>
  <c r="M579" i="6" s="1"/>
  <c r="V28" i="9"/>
  <c r="Q1418" i="6"/>
  <c r="Q1025" i="6"/>
  <c r="U34" i="9"/>
  <c r="X217" i="6"/>
  <c r="Y217" i="6" s="1"/>
  <c r="W217" i="6"/>
  <c r="X749" i="6"/>
  <c r="Y749" i="6" s="1"/>
  <c r="W749" i="6"/>
  <c r="Q1614" i="6"/>
  <c r="V7" i="9"/>
  <c r="V691" i="6"/>
  <c r="K691" i="6"/>
  <c r="M691" i="6" s="1"/>
  <c r="V124" i="6"/>
  <c r="X244" i="6"/>
  <c r="W244" i="6"/>
  <c r="W413" i="6"/>
  <c r="X413" i="6"/>
  <c r="Y413" i="6" s="1"/>
  <c r="V888" i="6"/>
  <c r="K888" i="6"/>
  <c r="M888" i="6" s="1"/>
  <c r="X804" i="6"/>
  <c r="W804" i="6"/>
  <c r="R185" i="6"/>
  <c r="U185" i="6" s="1"/>
  <c r="T185" i="6"/>
  <c r="S185" i="6"/>
  <c r="X49" i="6"/>
  <c r="Y49" i="6" s="1"/>
  <c r="W49" i="6"/>
  <c r="W497" i="6"/>
  <c r="X497" i="6"/>
  <c r="Y497" i="6" s="1"/>
  <c r="W161" i="6"/>
  <c r="X161" i="6"/>
  <c r="Y161" i="6" s="1"/>
  <c r="T885" i="6"/>
  <c r="S885" i="6"/>
  <c r="R885" i="6"/>
  <c r="U885" i="6" s="1"/>
  <c r="U43" i="9"/>
  <c r="Q689" i="6"/>
  <c r="U15" i="9"/>
  <c r="Q1081" i="6"/>
  <c r="X692" i="6"/>
  <c r="Y692" i="6" s="1"/>
  <c r="W692" i="6"/>
  <c r="X1084" i="6"/>
  <c r="Y1084" i="6" s="1"/>
  <c r="W1084" i="6"/>
  <c r="T74" i="9"/>
  <c r="T576" i="6"/>
  <c r="S576" i="6"/>
  <c r="R576" i="6"/>
  <c r="U576" i="6" s="1"/>
  <c r="N887" i="6"/>
  <c r="P887" i="6"/>
  <c r="W1421" i="6"/>
  <c r="X1421" i="6"/>
  <c r="Y1421" i="6" s="1"/>
  <c r="P215" i="6"/>
  <c r="N215" i="6"/>
  <c r="R45" i="6"/>
  <c r="U45" i="6" s="1"/>
  <c r="T45" i="6"/>
  <c r="S45" i="6"/>
  <c r="P47" i="6"/>
  <c r="N47" i="6"/>
  <c r="W580" i="6"/>
  <c r="X580" i="6"/>
  <c r="Y580" i="6" s="1"/>
  <c r="X1497" i="6"/>
  <c r="Y1497" i="6" s="1"/>
  <c r="K1497" i="6" s="1"/>
  <c r="M1497" i="6" s="1"/>
  <c r="V1496" i="6"/>
  <c r="W1497" i="6"/>
  <c r="P578" i="6"/>
  <c r="N578" i="6"/>
  <c r="Q186" i="6"/>
  <c r="V56" i="9"/>
  <c r="X889" i="6"/>
  <c r="Y889" i="6" s="1"/>
  <c r="W889" i="6"/>
  <c r="K188" i="6"/>
  <c r="M188" i="6" s="1"/>
  <c r="V188" i="6"/>
  <c r="K48" i="6"/>
  <c r="M48" i="6" s="1"/>
  <c r="V48" i="6"/>
  <c r="T213" i="6"/>
  <c r="S213" i="6"/>
  <c r="R213" i="6"/>
  <c r="U213" i="6" s="1"/>
  <c r="P690" i="6"/>
  <c r="N690" i="6"/>
  <c r="X1028" i="6"/>
  <c r="Y1028" i="6" s="1"/>
  <c r="W1028" i="6"/>
  <c r="W1617" i="6"/>
  <c r="X1617" i="6"/>
  <c r="Y1617" i="6" s="1"/>
  <c r="V1083" i="6"/>
  <c r="K1083" i="6"/>
  <c r="M1083" i="6" s="1"/>
  <c r="R688" i="6"/>
  <c r="U688" i="6" s="1"/>
  <c r="S688" i="6"/>
  <c r="T688" i="6"/>
  <c r="V57" i="9"/>
  <c r="Q214" i="6"/>
  <c r="Q886" i="6"/>
  <c r="V59" i="9"/>
  <c r="N1615" i="6"/>
  <c r="P1615" i="6"/>
  <c r="X189" i="6"/>
  <c r="Y189" i="6" s="1"/>
  <c r="W189" i="6"/>
  <c r="P1419" i="6"/>
  <c r="N1419" i="6"/>
  <c r="S1080" i="6"/>
  <c r="T1080" i="6"/>
  <c r="R1080" i="6"/>
  <c r="U1080" i="6" s="1"/>
  <c r="K1027" i="6"/>
  <c r="M1027" i="6" s="1"/>
  <c r="V1027" i="6"/>
  <c r="K1616" i="6"/>
  <c r="M1616" i="6" s="1"/>
  <c r="V1616" i="6"/>
  <c r="U33" i="9"/>
  <c r="Q577" i="6"/>
  <c r="K301" i="6"/>
  <c r="M301" i="6" s="1"/>
  <c r="V301" i="6"/>
  <c r="T298" i="6"/>
  <c r="S298" i="6"/>
  <c r="R298" i="6"/>
  <c r="U298" i="6" s="1"/>
  <c r="W302" i="6"/>
  <c r="X302" i="6"/>
  <c r="Y302" i="6" s="1"/>
  <c r="P300" i="6"/>
  <c r="N300" i="6"/>
  <c r="Q299" i="6"/>
  <c r="W6" i="9"/>
  <c r="V768" i="6"/>
  <c r="X1245" i="6"/>
  <c r="Y1245" i="6" s="1"/>
  <c r="K1245" i="6" s="1"/>
  <c r="M1245" i="6" s="1"/>
  <c r="X769" i="6"/>
  <c r="Y769" i="6" s="1"/>
  <c r="K769" i="6" s="1"/>
  <c r="M769" i="6" s="1"/>
  <c r="W769" i="6"/>
  <c r="X1357" i="6"/>
  <c r="K1244" i="6"/>
  <c r="M1244" i="6" s="1"/>
  <c r="P1244" i="6" s="1"/>
  <c r="N51" i="9"/>
  <c r="W1245" i="6"/>
  <c r="V628" i="6"/>
  <c r="W629" i="6"/>
  <c r="W1049" i="6"/>
  <c r="J1049" i="6" s="1"/>
  <c r="X629" i="6"/>
  <c r="Y629" i="6" s="1"/>
  <c r="X1049" i="6"/>
  <c r="Y1049" i="6" s="1"/>
  <c r="N1047" i="6"/>
  <c r="O51" i="9" s="1"/>
  <c r="N992" i="6"/>
  <c r="K1048" i="6"/>
  <c r="M1048" i="6" s="1"/>
  <c r="N1048" i="6" s="1"/>
  <c r="W1441" i="6"/>
  <c r="X1441" i="6"/>
  <c r="K1440" i="6"/>
  <c r="M1440" i="6" s="1"/>
  <c r="K608" i="6"/>
  <c r="M608" i="6" s="1"/>
  <c r="V608" i="6"/>
  <c r="W609" i="6"/>
  <c r="X609" i="6"/>
  <c r="Y609" i="6" s="1"/>
  <c r="V37" i="9"/>
  <c r="Q606" i="6"/>
  <c r="P607" i="6"/>
  <c r="N607" i="6"/>
  <c r="T605" i="6"/>
  <c r="S605" i="6"/>
  <c r="R605" i="6"/>
  <c r="U605" i="6" s="1"/>
  <c r="R72" i="6"/>
  <c r="T72" i="6"/>
  <c r="S72" i="6"/>
  <c r="T69" i="9"/>
  <c r="X76" i="6"/>
  <c r="Y76" i="6" s="1"/>
  <c r="W76" i="6"/>
  <c r="V75" i="6"/>
  <c r="K75" i="6"/>
  <c r="M75" i="6" s="1"/>
  <c r="Q73" i="6"/>
  <c r="U5" i="9"/>
  <c r="U73" i="6"/>
  <c r="P74" i="6"/>
  <c r="N74" i="6"/>
  <c r="W993" i="6"/>
  <c r="X993" i="6"/>
  <c r="Y993" i="6" s="1"/>
  <c r="K993" i="6" s="1"/>
  <c r="M993" i="6" s="1"/>
  <c r="N993" i="6" s="1"/>
  <c r="K1552" i="6"/>
  <c r="M1552" i="6" s="1"/>
  <c r="W1330" i="6"/>
  <c r="X1330" i="6"/>
  <c r="Y1330" i="6" s="1"/>
  <c r="P1328" i="6"/>
  <c r="N1328" i="6"/>
  <c r="T1326" i="6"/>
  <c r="R1326" i="6"/>
  <c r="U1326" i="6" s="1"/>
  <c r="S1326" i="6"/>
  <c r="N72" i="9"/>
  <c r="Q1327" i="6"/>
  <c r="O18" i="9"/>
  <c r="V1329" i="6"/>
  <c r="K1329" i="6"/>
  <c r="M1329" i="6" s="1"/>
  <c r="W1581" i="6"/>
  <c r="X97" i="6"/>
  <c r="Y97" i="6" s="1"/>
  <c r="W97" i="6"/>
  <c r="K96" i="6"/>
  <c r="M96" i="6" s="1"/>
  <c r="V96" i="6"/>
  <c r="R93" i="6"/>
  <c r="U93" i="6" s="1"/>
  <c r="S93" i="6"/>
  <c r="T93" i="6"/>
  <c r="Q94" i="6"/>
  <c r="N20" i="9"/>
  <c r="P95" i="6"/>
  <c r="N95" i="6"/>
  <c r="P963" i="6"/>
  <c r="N963" i="6"/>
  <c r="V964" i="6"/>
  <c r="K964" i="6"/>
  <c r="M964" i="6" s="1"/>
  <c r="W965" i="6"/>
  <c r="X965" i="6"/>
  <c r="Y965" i="6" s="1"/>
  <c r="S961" i="6"/>
  <c r="T961" i="6"/>
  <c r="R961" i="6"/>
  <c r="U961" i="6" s="1"/>
  <c r="Q962" i="6"/>
  <c r="N39" i="9"/>
  <c r="X825" i="6"/>
  <c r="Y825" i="6" s="1"/>
  <c r="W825" i="6"/>
  <c r="P823" i="6"/>
  <c r="N823" i="6"/>
  <c r="K824" i="6"/>
  <c r="M824" i="6" s="1"/>
  <c r="V824" i="6"/>
  <c r="Q822" i="6"/>
  <c r="N49" i="9"/>
  <c r="T821" i="6"/>
  <c r="S821" i="6"/>
  <c r="R821" i="6"/>
  <c r="M76" i="9"/>
  <c r="W1553" i="6"/>
  <c r="X1553" i="6"/>
  <c r="Y1553" i="6" s="1"/>
  <c r="Q767" i="6"/>
  <c r="O48" i="9"/>
  <c r="Q318" i="6"/>
  <c r="N60" i="9"/>
  <c r="U318" i="6"/>
  <c r="P1383" i="6"/>
  <c r="N1383" i="6"/>
  <c r="Q1047" i="6"/>
  <c r="S317" i="6"/>
  <c r="T317" i="6"/>
  <c r="R317" i="6"/>
  <c r="U317" i="6" s="1"/>
  <c r="Q627" i="6"/>
  <c r="O23" i="9"/>
  <c r="Q263" i="6"/>
  <c r="O10" i="9"/>
  <c r="T905" i="6"/>
  <c r="S905" i="6"/>
  <c r="R905" i="6"/>
  <c r="T626" i="6"/>
  <c r="R626" i="6"/>
  <c r="U626" i="6" s="1"/>
  <c r="S626" i="6"/>
  <c r="T1466" i="6"/>
  <c r="S1466" i="6"/>
  <c r="R1466" i="6"/>
  <c r="U1466" i="6" s="1"/>
  <c r="X1105" i="6"/>
  <c r="Y1105" i="6" s="1"/>
  <c r="W1105" i="6"/>
  <c r="W1301" i="6"/>
  <c r="X1301" i="6"/>
  <c r="P319" i="6"/>
  <c r="N319" i="6"/>
  <c r="Q374" i="6"/>
  <c r="N47" i="9"/>
  <c r="P768" i="6"/>
  <c r="N768" i="6"/>
  <c r="K516" i="6"/>
  <c r="M516" i="6" s="1"/>
  <c r="K320" i="6"/>
  <c r="M320" i="6" s="1"/>
  <c r="W14" i="6"/>
  <c r="X14" i="6"/>
  <c r="Q906" i="6"/>
  <c r="N24" i="9"/>
  <c r="T1439" i="6"/>
  <c r="R1439" i="6"/>
  <c r="U1439" i="6" s="1"/>
  <c r="S1439" i="6"/>
  <c r="Q1382" i="6"/>
  <c r="N54" i="9"/>
  <c r="K1384" i="6"/>
  <c r="M1384" i="6" s="1"/>
  <c r="Q1102" i="6"/>
  <c r="N52" i="9"/>
  <c r="P628" i="6"/>
  <c r="N628" i="6"/>
  <c r="W517" i="6"/>
  <c r="X517" i="6"/>
  <c r="Y517" i="6" s="1"/>
  <c r="Q346" i="6"/>
  <c r="U346" i="6" s="1"/>
  <c r="N36" i="9"/>
  <c r="P1496" i="6"/>
  <c r="N1496" i="6"/>
  <c r="X321" i="6"/>
  <c r="Y321" i="6" s="1"/>
  <c r="W321" i="6"/>
  <c r="P907" i="6"/>
  <c r="N907" i="6"/>
  <c r="S1242" i="6"/>
  <c r="R1242" i="6"/>
  <c r="U1242" i="6" s="1"/>
  <c r="T1242" i="6"/>
  <c r="T766" i="6"/>
  <c r="R766" i="6"/>
  <c r="U766" i="6" s="1"/>
  <c r="S766" i="6"/>
  <c r="Q935" i="6"/>
  <c r="O38" i="9"/>
  <c r="Q123" i="6"/>
  <c r="O8" i="9"/>
  <c r="V1216" i="6"/>
  <c r="K1216" i="6"/>
  <c r="M1216" i="6" s="1"/>
  <c r="R373" i="6"/>
  <c r="U373" i="6" s="1"/>
  <c r="T373" i="6"/>
  <c r="S373" i="6"/>
  <c r="M68" i="9"/>
  <c r="P1468" i="6"/>
  <c r="N1468" i="6"/>
  <c r="T345" i="6"/>
  <c r="S345" i="6"/>
  <c r="R345" i="6"/>
  <c r="U345" i="6" s="1"/>
  <c r="M66" i="9"/>
  <c r="K376" i="6"/>
  <c r="M376" i="6" s="1"/>
  <c r="T122" i="6"/>
  <c r="S122" i="6"/>
  <c r="R122" i="6"/>
  <c r="U122" i="6" s="1"/>
  <c r="N67" i="9"/>
  <c r="P347" i="6"/>
  <c r="N347" i="6"/>
  <c r="T1270" i="6"/>
  <c r="S1270" i="6"/>
  <c r="R1270" i="6"/>
  <c r="K1188" i="6"/>
  <c r="K908" i="6"/>
  <c r="M908" i="6" s="1"/>
  <c r="P1523" i="6"/>
  <c r="N1523" i="6"/>
  <c r="T1185" i="6"/>
  <c r="R1185" i="6"/>
  <c r="U1185" i="6" s="1"/>
  <c r="S1185" i="6"/>
  <c r="X1217" i="6"/>
  <c r="Y1217" i="6" s="1"/>
  <c r="W1217" i="6"/>
  <c r="P1103" i="6"/>
  <c r="N1103" i="6"/>
  <c r="K1524" i="6"/>
  <c r="M1524" i="6" s="1"/>
  <c r="V1524" i="6"/>
  <c r="X1385" i="6"/>
  <c r="Y1385" i="6" s="1"/>
  <c r="W1385" i="6"/>
  <c r="K348" i="6"/>
  <c r="M348" i="6" s="1"/>
  <c r="X377" i="6"/>
  <c r="Y377" i="6" s="1"/>
  <c r="W377" i="6"/>
  <c r="T1101" i="6"/>
  <c r="R1101" i="6"/>
  <c r="U1101" i="6" s="1"/>
  <c r="S1101" i="6"/>
  <c r="Q992" i="6"/>
  <c r="P50" i="9"/>
  <c r="U992" i="6"/>
  <c r="P264" i="6"/>
  <c r="N264" i="6"/>
  <c r="Q1522" i="6"/>
  <c r="U1522" i="6" s="1"/>
  <c r="N62" i="9"/>
  <c r="P515" i="6"/>
  <c r="N515" i="6"/>
  <c r="W1189" i="6"/>
  <c r="X1189" i="6"/>
  <c r="Y1189" i="6" s="1"/>
  <c r="Q514" i="6"/>
  <c r="N21" i="9"/>
  <c r="T934" i="6"/>
  <c r="R934" i="6"/>
  <c r="U934" i="6" s="1"/>
  <c r="S934" i="6"/>
  <c r="W909" i="6"/>
  <c r="X909" i="6"/>
  <c r="Y909" i="6" s="1"/>
  <c r="T1381" i="6"/>
  <c r="S1381" i="6"/>
  <c r="R1381" i="6"/>
  <c r="R1046" i="6"/>
  <c r="U1046" i="6" s="1"/>
  <c r="T1046" i="6"/>
  <c r="S1046" i="6"/>
  <c r="X1525" i="6"/>
  <c r="Y1525" i="6" s="1"/>
  <c r="W1525" i="6"/>
  <c r="Q1214" i="6"/>
  <c r="N53" i="9"/>
  <c r="P124" i="6"/>
  <c r="N124" i="6"/>
  <c r="Q1186" i="6"/>
  <c r="N26" i="9"/>
  <c r="T262" i="6"/>
  <c r="S262" i="6"/>
  <c r="R262" i="6"/>
  <c r="U262" i="6" s="1"/>
  <c r="Q1271" i="6"/>
  <c r="X349" i="6"/>
  <c r="Y349" i="6" s="1"/>
  <c r="W349" i="6"/>
  <c r="Q1467" i="6"/>
  <c r="U1467" i="6" s="1"/>
  <c r="O29" i="9"/>
  <c r="V994" i="6"/>
  <c r="T1521" i="6"/>
  <c r="R1521" i="6"/>
  <c r="U1521" i="6" s="1"/>
  <c r="S1521" i="6"/>
  <c r="M75" i="9"/>
  <c r="T1494" i="6"/>
  <c r="S1494" i="6"/>
  <c r="R1494" i="6"/>
  <c r="U1494" i="6" s="1"/>
  <c r="P1187" i="6"/>
  <c r="N1187" i="6"/>
  <c r="P1215" i="6"/>
  <c r="N1215" i="6"/>
  <c r="K1104" i="6"/>
  <c r="M1104" i="6" s="1"/>
  <c r="P375" i="6"/>
  <c r="N375" i="6"/>
  <c r="T513" i="6"/>
  <c r="S513" i="6"/>
  <c r="R513" i="6"/>
  <c r="M70" i="9"/>
  <c r="T1213" i="6"/>
  <c r="R1213" i="6"/>
  <c r="U1213" i="6" s="1"/>
  <c r="S1213" i="6"/>
  <c r="R659" i="6" l="1"/>
  <c r="U659" i="6" s="1"/>
  <c r="S659" i="6"/>
  <c r="T659" i="6"/>
  <c r="T12" i="9"/>
  <c r="Q660" i="6"/>
  <c r="N661" i="6"/>
  <c r="P661" i="6"/>
  <c r="K662" i="6"/>
  <c r="M662" i="6" s="1"/>
  <c r="V662" i="6"/>
  <c r="Y663" i="6"/>
  <c r="Z664" i="6"/>
  <c r="Y664" i="6" s="1"/>
  <c r="R742" i="6"/>
  <c r="U742" i="6" s="1"/>
  <c r="T742" i="6"/>
  <c r="S742" i="6"/>
  <c r="U743" i="6"/>
  <c r="S13" i="9"/>
  <c r="Q743" i="6"/>
  <c r="N744" i="6"/>
  <c r="P744" i="6"/>
  <c r="V745" i="6"/>
  <c r="K745" i="6"/>
  <c r="M745" i="6" s="1"/>
  <c r="Y746" i="6"/>
  <c r="Z747" i="6"/>
  <c r="S798" i="6"/>
  <c r="R798" i="6"/>
  <c r="U798" i="6" s="1"/>
  <c r="T798" i="6"/>
  <c r="U799" i="6"/>
  <c r="S58" i="9"/>
  <c r="Q799" i="6"/>
  <c r="N800" i="6"/>
  <c r="P800" i="6"/>
  <c r="V801" i="6"/>
  <c r="K801" i="6"/>
  <c r="M801" i="6" s="1"/>
  <c r="Y802" i="6"/>
  <c r="Z803" i="6"/>
  <c r="S11" i="9"/>
  <c r="Q491" i="6"/>
  <c r="P492" i="6"/>
  <c r="N492" i="6"/>
  <c r="K493" i="6"/>
  <c r="M493" i="6" s="1"/>
  <c r="V493" i="6"/>
  <c r="Y494" i="6"/>
  <c r="Z495" i="6"/>
  <c r="N238" i="6"/>
  <c r="P238" i="6"/>
  <c r="K239" i="6"/>
  <c r="M239" i="6" s="1"/>
  <c r="V239" i="6"/>
  <c r="Y240" i="6"/>
  <c r="Z241" i="6"/>
  <c r="N1162" i="6"/>
  <c r="P1162" i="6"/>
  <c r="V1163" i="6"/>
  <c r="K1163" i="6"/>
  <c r="M1163" i="6" s="1"/>
  <c r="Y1164" i="6"/>
  <c r="Z1165" i="6"/>
  <c r="P406" i="6"/>
  <c r="N406" i="6"/>
  <c r="V407" i="6"/>
  <c r="K407" i="6"/>
  <c r="M407" i="6" s="1"/>
  <c r="Y408" i="6"/>
  <c r="Z409" i="6"/>
  <c r="K714" i="6"/>
  <c r="M714" i="6" s="1"/>
  <c r="V714" i="6"/>
  <c r="Y715" i="6"/>
  <c r="Z716" i="6"/>
  <c r="V154" i="6"/>
  <c r="K154" i="6"/>
  <c r="M154" i="6" s="1"/>
  <c r="Y155" i="6"/>
  <c r="Z156" i="6"/>
  <c r="Y1469" i="6"/>
  <c r="W1470" i="6"/>
  <c r="W434" i="6"/>
  <c r="X434" i="6"/>
  <c r="M1188" i="6"/>
  <c r="V1188" i="6"/>
  <c r="K1469" i="6"/>
  <c r="M1469" i="6" s="1"/>
  <c r="V1469" i="6"/>
  <c r="Q1495" i="6"/>
  <c r="O41" i="9"/>
  <c r="U1495" i="6"/>
  <c r="P936" i="6"/>
  <c r="N936" i="6"/>
  <c r="K265" i="6"/>
  <c r="M265" i="6" s="1"/>
  <c r="V1132" i="6"/>
  <c r="V1552" i="6"/>
  <c r="V1244" i="6"/>
  <c r="R237" i="6"/>
  <c r="U237" i="6" s="1"/>
  <c r="T237" i="6"/>
  <c r="S237" i="6"/>
  <c r="Q713" i="6"/>
  <c r="Q44" i="9"/>
  <c r="S1161" i="6"/>
  <c r="T1161" i="6"/>
  <c r="R1161" i="6"/>
  <c r="U1161" i="6" s="1"/>
  <c r="Q153" i="6"/>
  <c r="Q42" i="9"/>
  <c r="T991" i="6"/>
  <c r="V1048" i="6"/>
  <c r="T405" i="6"/>
  <c r="S405" i="6"/>
  <c r="R405" i="6"/>
  <c r="U405" i="6" s="1"/>
  <c r="Q73" i="9"/>
  <c r="V937" i="6"/>
  <c r="V1384" i="6"/>
  <c r="W266" i="6"/>
  <c r="X266" i="6"/>
  <c r="Y266" i="6" s="1"/>
  <c r="K266" i="6" s="1"/>
  <c r="M266" i="6" s="1"/>
  <c r="W546" i="6"/>
  <c r="X546" i="6"/>
  <c r="V516" i="6"/>
  <c r="V376" i="6"/>
  <c r="V1272" i="6"/>
  <c r="T152" i="6"/>
  <c r="S152" i="6"/>
  <c r="R152" i="6"/>
  <c r="U152" i="6" s="1"/>
  <c r="P71" i="9"/>
  <c r="S712" i="6"/>
  <c r="R712" i="6"/>
  <c r="U712" i="6" s="1"/>
  <c r="T712" i="6"/>
  <c r="V1104" i="6"/>
  <c r="V320" i="6"/>
  <c r="V348" i="6"/>
  <c r="V908" i="6"/>
  <c r="V1440" i="6"/>
  <c r="V936" i="6"/>
  <c r="U1243" i="6"/>
  <c r="O27" i="9"/>
  <c r="X1274" i="6"/>
  <c r="Y1274" i="6" s="1"/>
  <c r="K1133" i="6"/>
  <c r="M1133" i="6" s="1"/>
  <c r="V1133" i="6"/>
  <c r="W938" i="6"/>
  <c r="P1132" i="6"/>
  <c r="N1132" i="6"/>
  <c r="J1273" i="6"/>
  <c r="K1273" i="6" s="1"/>
  <c r="M1273" i="6" s="1"/>
  <c r="N1273" i="6" s="1"/>
  <c r="W1274" i="6"/>
  <c r="X938" i="6"/>
  <c r="Y938" i="6" s="1"/>
  <c r="K938" i="6" s="1"/>
  <c r="M938" i="6" s="1"/>
  <c r="W126" i="6"/>
  <c r="X1358" i="6"/>
  <c r="N1272" i="6"/>
  <c r="P40" i="9" s="1"/>
  <c r="W1134" i="6"/>
  <c r="X1134" i="6"/>
  <c r="Y1134" i="6" s="1"/>
  <c r="R991" i="6"/>
  <c r="V125" i="6"/>
  <c r="X126" i="6"/>
  <c r="Y126" i="6" s="1"/>
  <c r="K126" i="6" s="1"/>
  <c r="M126" i="6" s="1"/>
  <c r="X1498" i="6"/>
  <c r="Y1498" i="6" s="1"/>
  <c r="K1498" i="6" s="1"/>
  <c r="M1498" i="6" s="1"/>
  <c r="V14" i="9"/>
  <c r="Q858" i="6"/>
  <c r="V860" i="6"/>
  <c r="K860" i="6"/>
  <c r="M860" i="6" s="1"/>
  <c r="T857" i="6"/>
  <c r="R857" i="6"/>
  <c r="U857" i="6" s="1"/>
  <c r="S857" i="6"/>
  <c r="W861" i="6"/>
  <c r="X861" i="6"/>
  <c r="Y861" i="6" s="1"/>
  <c r="P859" i="6"/>
  <c r="N859" i="6"/>
  <c r="R466" i="6"/>
  <c r="U466" i="6" s="1"/>
  <c r="T466" i="6"/>
  <c r="S466" i="6"/>
  <c r="X470" i="6"/>
  <c r="Y470" i="6" s="1"/>
  <c r="W470" i="6"/>
  <c r="Q467" i="6"/>
  <c r="W32" i="9"/>
  <c r="K469" i="6"/>
  <c r="M469" i="6" s="1"/>
  <c r="V469" i="6"/>
  <c r="P468" i="6"/>
  <c r="N468" i="6"/>
  <c r="W1498" i="6"/>
  <c r="S577" i="6"/>
  <c r="R577" i="6"/>
  <c r="U577" i="6" s="1"/>
  <c r="T577" i="6"/>
  <c r="U74" i="9"/>
  <c r="K889" i="6"/>
  <c r="M889" i="6" s="1"/>
  <c r="V889" i="6"/>
  <c r="Q47" i="6"/>
  <c r="W46" i="9"/>
  <c r="X1422" i="6"/>
  <c r="Y1422" i="6" s="1"/>
  <c r="W1422" i="6"/>
  <c r="K692" i="6"/>
  <c r="M692" i="6" s="1"/>
  <c r="V692" i="6"/>
  <c r="S689" i="6"/>
  <c r="R689" i="6"/>
  <c r="U689" i="6" s="1"/>
  <c r="T689" i="6"/>
  <c r="W498" i="6"/>
  <c r="X498" i="6"/>
  <c r="Y498" i="6" s="1"/>
  <c r="W218" i="6"/>
  <c r="X218" i="6"/>
  <c r="Y218" i="6" s="1"/>
  <c r="W667" i="6"/>
  <c r="X667" i="6"/>
  <c r="Y667" i="6" s="1"/>
  <c r="Q1026" i="6"/>
  <c r="V34" i="9"/>
  <c r="Q187" i="6"/>
  <c r="W56" i="9"/>
  <c r="V1169" i="6"/>
  <c r="K1169" i="6"/>
  <c r="M1169" i="6" s="1"/>
  <c r="Q1615" i="6"/>
  <c r="W7" i="9"/>
  <c r="K1028" i="6"/>
  <c r="M1028" i="6" s="1"/>
  <c r="V1028" i="6"/>
  <c r="V1497" i="6"/>
  <c r="P1616" i="6"/>
  <c r="N1616" i="6"/>
  <c r="W59" i="9"/>
  <c r="Q887" i="6"/>
  <c r="W50" i="6"/>
  <c r="X50" i="6"/>
  <c r="Y50" i="6" s="1"/>
  <c r="X750" i="6"/>
  <c r="Y750" i="6" s="1"/>
  <c r="W750" i="6"/>
  <c r="K217" i="6"/>
  <c r="M217" i="6" s="1"/>
  <c r="V217" i="6"/>
  <c r="S1025" i="6"/>
  <c r="R1025" i="6"/>
  <c r="U1025" i="6" s="1"/>
  <c r="T1025" i="6"/>
  <c r="K666" i="6"/>
  <c r="M666" i="6" s="1"/>
  <c r="V666" i="6"/>
  <c r="X190" i="6"/>
  <c r="Y190" i="6" s="1"/>
  <c r="W190" i="6"/>
  <c r="T214" i="6"/>
  <c r="S214" i="6"/>
  <c r="R214" i="6"/>
  <c r="U214" i="6" s="1"/>
  <c r="P48" i="6"/>
  <c r="N48" i="6"/>
  <c r="Q215" i="6"/>
  <c r="W57" i="9"/>
  <c r="T1081" i="6"/>
  <c r="S1081" i="6"/>
  <c r="R1081" i="6"/>
  <c r="U1081" i="6" s="1"/>
  <c r="K161" i="6"/>
  <c r="M161" i="6" s="1"/>
  <c r="V161" i="6"/>
  <c r="V49" i="6"/>
  <c r="K49" i="6"/>
  <c r="M49" i="6" s="1"/>
  <c r="W805" i="6"/>
  <c r="X805" i="6"/>
  <c r="Y805" i="6" s="1"/>
  <c r="V749" i="6"/>
  <c r="K749" i="6"/>
  <c r="M749" i="6" s="1"/>
  <c r="P665" i="6"/>
  <c r="N665" i="6"/>
  <c r="P1027" i="6"/>
  <c r="N1027" i="6"/>
  <c r="V189" i="6"/>
  <c r="K189" i="6"/>
  <c r="M189" i="6" s="1"/>
  <c r="K1617" i="6"/>
  <c r="M1617" i="6" s="1"/>
  <c r="V1617" i="6"/>
  <c r="R186" i="6"/>
  <c r="U186" i="6" s="1"/>
  <c r="S186" i="6"/>
  <c r="T186" i="6"/>
  <c r="V580" i="6"/>
  <c r="K580" i="6"/>
  <c r="M580" i="6" s="1"/>
  <c r="W1085" i="6"/>
  <c r="X1085" i="6"/>
  <c r="Y1085" i="6" s="1"/>
  <c r="W162" i="6"/>
  <c r="X162" i="6"/>
  <c r="Y162" i="6" s="1"/>
  <c r="K413" i="6"/>
  <c r="M413" i="6" s="1"/>
  <c r="V413" i="6"/>
  <c r="T886" i="6"/>
  <c r="R886" i="6"/>
  <c r="U886" i="6" s="1"/>
  <c r="S886" i="6"/>
  <c r="P1083" i="6"/>
  <c r="N1083" i="6"/>
  <c r="W1618" i="6"/>
  <c r="X1618" i="6"/>
  <c r="Y1618" i="6" s="1"/>
  <c r="Q690" i="6"/>
  <c r="V43" i="9"/>
  <c r="P188" i="6"/>
  <c r="N188" i="6"/>
  <c r="W581" i="6"/>
  <c r="X581" i="6"/>
  <c r="Y581" i="6" s="1"/>
  <c r="V1084" i="6"/>
  <c r="K1084" i="6"/>
  <c r="M1084" i="6" s="1"/>
  <c r="N888" i="6"/>
  <c r="P888" i="6"/>
  <c r="X414" i="6"/>
  <c r="Y414" i="6" s="1"/>
  <c r="W414" i="6"/>
  <c r="K721" i="6"/>
  <c r="M721" i="6" s="1"/>
  <c r="V721" i="6"/>
  <c r="P216" i="6"/>
  <c r="N216" i="6"/>
  <c r="P1420" i="6"/>
  <c r="N1420" i="6"/>
  <c r="Q1419" i="6"/>
  <c r="W28" i="9"/>
  <c r="W1029" i="6"/>
  <c r="X1029" i="6"/>
  <c r="Y1029" i="6" s="1"/>
  <c r="X890" i="6"/>
  <c r="Y890" i="6" s="1"/>
  <c r="W890" i="6"/>
  <c r="Q578" i="6"/>
  <c r="V33" i="9"/>
  <c r="K1421" i="6"/>
  <c r="M1421" i="6" s="1"/>
  <c r="V1421" i="6"/>
  <c r="W693" i="6"/>
  <c r="X693" i="6"/>
  <c r="Y693" i="6" s="1"/>
  <c r="K497" i="6"/>
  <c r="M497" i="6" s="1"/>
  <c r="V497" i="6"/>
  <c r="W245" i="6"/>
  <c r="X245" i="6"/>
  <c r="Y245" i="6" s="1"/>
  <c r="P691" i="6"/>
  <c r="N691" i="6"/>
  <c r="T1614" i="6"/>
  <c r="R1614" i="6"/>
  <c r="U1614" i="6" s="1"/>
  <c r="S1614" i="6"/>
  <c r="S1418" i="6"/>
  <c r="T1418" i="6"/>
  <c r="R1418" i="6"/>
  <c r="U1418" i="6" s="1"/>
  <c r="P579" i="6"/>
  <c r="N579" i="6"/>
  <c r="X722" i="6"/>
  <c r="Y722" i="6" s="1"/>
  <c r="W722" i="6"/>
  <c r="Q1082" i="6"/>
  <c r="V15" i="9"/>
  <c r="W1170" i="6"/>
  <c r="X1170" i="6"/>
  <c r="Y1170" i="6" s="1"/>
  <c r="S46" i="6"/>
  <c r="R46" i="6"/>
  <c r="T46" i="6"/>
  <c r="X6" i="9"/>
  <c r="Q300" i="6"/>
  <c r="K302" i="6"/>
  <c r="M302" i="6" s="1"/>
  <c r="V302" i="6"/>
  <c r="X303" i="6"/>
  <c r="Y303" i="6" s="1"/>
  <c r="W303" i="6"/>
  <c r="T299" i="6"/>
  <c r="S299" i="6"/>
  <c r="R299" i="6"/>
  <c r="U299" i="6" s="1"/>
  <c r="N301" i="6"/>
  <c r="P301" i="6"/>
  <c r="N1244" i="6"/>
  <c r="P27" i="9" s="1"/>
  <c r="V769" i="6"/>
  <c r="W1358" i="6"/>
  <c r="X770" i="6"/>
  <c r="Y770" i="6" s="1"/>
  <c r="K770" i="6" s="1"/>
  <c r="M770" i="6" s="1"/>
  <c r="W770" i="6"/>
  <c r="W1246" i="6"/>
  <c r="X1246" i="6"/>
  <c r="Y1246" i="6" s="1"/>
  <c r="K1246" i="6" s="1"/>
  <c r="M1246" i="6" s="1"/>
  <c r="V1245" i="6"/>
  <c r="P1048" i="6"/>
  <c r="P51" i="9" s="1"/>
  <c r="W1050" i="6"/>
  <c r="J1050" i="6" s="1"/>
  <c r="K629" i="6"/>
  <c r="M629" i="6" s="1"/>
  <c r="P629" i="6" s="1"/>
  <c r="X1050" i="6"/>
  <c r="Y1050" i="6" s="1"/>
  <c r="K1049" i="6"/>
  <c r="M1049" i="6" s="1"/>
  <c r="P1049" i="6" s="1"/>
  <c r="W630" i="6"/>
  <c r="X630" i="6"/>
  <c r="Y630" i="6" s="1"/>
  <c r="K630" i="6" s="1"/>
  <c r="M630" i="6" s="1"/>
  <c r="P993" i="6"/>
  <c r="U993" i="6" s="1"/>
  <c r="Y1441" i="6"/>
  <c r="X1442" i="6"/>
  <c r="Y1442" i="6" s="1"/>
  <c r="W1442" i="6"/>
  <c r="P1440" i="6"/>
  <c r="N1440" i="6"/>
  <c r="Q607" i="6"/>
  <c r="W37" i="9"/>
  <c r="V609" i="6"/>
  <c r="K609" i="6"/>
  <c r="M609" i="6" s="1"/>
  <c r="X610" i="6"/>
  <c r="Y610" i="6" s="1"/>
  <c r="W610" i="6"/>
  <c r="R606" i="6"/>
  <c r="U606" i="6" s="1"/>
  <c r="S606" i="6"/>
  <c r="T606" i="6"/>
  <c r="N608" i="6"/>
  <c r="P608" i="6"/>
  <c r="R73" i="6"/>
  <c r="S73" i="6"/>
  <c r="T73" i="6"/>
  <c r="U69" i="9"/>
  <c r="K76" i="6"/>
  <c r="M76" i="6" s="1"/>
  <c r="V76" i="6"/>
  <c r="V5" i="9"/>
  <c r="U74" i="6"/>
  <c r="Q74" i="6"/>
  <c r="N75" i="6"/>
  <c r="P75" i="6"/>
  <c r="W77" i="6"/>
  <c r="X77" i="6"/>
  <c r="Y77" i="6" s="1"/>
  <c r="X994" i="6"/>
  <c r="Y994" i="6" s="1"/>
  <c r="K994" i="6" s="1"/>
  <c r="M994" i="6" s="1"/>
  <c r="N994" i="6" s="1"/>
  <c r="W994" i="6"/>
  <c r="K1553" i="6"/>
  <c r="M1553" i="6" s="1"/>
  <c r="V1553" i="6"/>
  <c r="P1552" i="6"/>
  <c r="N1552" i="6"/>
  <c r="P1329" i="6"/>
  <c r="N1329" i="6"/>
  <c r="Q1328" i="6"/>
  <c r="P18" i="9"/>
  <c r="V1330" i="6"/>
  <c r="K1330" i="6"/>
  <c r="M1330" i="6" s="1"/>
  <c r="X1331" i="6"/>
  <c r="Y1331" i="6" s="1"/>
  <c r="W1331" i="6"/>
  <c r="T1327" i="6"/>
  <c r="S1327" i="6"/>
  <c r="O72" i="9"/>
  <c r="R1327" i="6"/>
  <c r="U1327" i="6" s="1"/>
  <c r="W1582" i="6"/>
  <c r="X1582" i="6"/>
  <c r="Q95" i="6"/>
  <c r="O20" i="9"/>
  <c r="R94" i="6"/>
  <c r="U94" i="6" s="1"/>
  <c r="T94" i="6"/>
  <c r="S94" i="6"/>
  <c r="P96" i="6"/>
  <c r="N96" i="6"/>
  <c r="X98" i="6"/>
  <c r="Y98" i="6" s="1"/>
  <c r="W98" i="6"/>
  <c r="K97" i="6"/>
  <c r="M97" i="6" s="1"/>
  <c r="X966" i="6"/>
  <c r="Y966" i="6" s="1"/>
  <c r="W966" i="6"/>
  <c r="K965" i="6"/>
  <c r="M965" i="6" s="1"/>
  <c r="T962" i="6"/>
  <c r="R962" i="6"/>
  <c r="U962" i="6" s="1"/>
  <c r="S962" i="6"/>
  <c r="P964" i="6"/>
  <c r="N964" i="6"/>
  <c r="Q963" i="6"/>
  <c r="O39" i="9"/>
  <c r="P824" i="6"/>
  <c r="N824" i="6"/>
  <c r="Q823" i="6"/>
  <c r="O49" i="9"/>
  <c r="W826" i="6"/>
  <c r="X826" i="6"/>
  <c r="Y826" i="6" s="1"/>
  <c r="R822" i="6"/>
  <c r="U822" i="6" s="1"/>
  <c r="T822" i="6"/>
  <c r="S822" i="6"/>
  <c r="K825" i="6"/>
  <c r="M825" i="6" s="1"/>
  <c r="N76" i="9"/>
  <c r="T935" i="6"/>
  <c r="R935" i="6"/>
  <c r="U935" i="6" s="1"/>
  <c r="S935" i="6"/>
  <c r="K321" i="6"/>
  <c r="M321" i="6" s="1"/>
  <c r="Q768" i="6"/>
  <c r="P48" i="9"/>
  <c r="P937" i="6"/>
  <c r="N937" i="6"/>
  <c r="T1467" i="6"/>
  <c r="R1467" i="6"/>
  <c r="S1467" i="6"/>
  <c r="S1214" i="6"/>
  <c r="R1214" i="6"/>
  <c r="U1214" i="6" s="1"/>
  <c r="T1214" i="6"/>
  <c r="W910" i="6"/>
  <c r="X910" i="6"/>
  <c r="Y910" i="6" s="1"/>
  <c r="Q515" i="6"/>
  <c r="O21" i="9"/>
  <c r="T992" i="6"/>
  <c r="S992" i="6"/>
  <c r="R992" i="6"/>
  <c r="P348" i="6"/>
  <c r="N348" i="6"/>
  <c r="P125" i="6"/>
  <c r="N125" i="6"/>
  <c r="K1217" i="6"/>
  <c r="M1217" i="6" s="1"/>
  <c r="P376" i="6"/>
  <c r="N376" i="6"/>
  <c r="Q1244" i="6"/>
  <c r="K1470" i="6"/>
  <c r="M1470" i="6" s="1"/>
  <c r="K517" i="6"/>
  <c r="M517" i="6" s="1"/>
  <c r="P320" i="6"/>
  <c r="N320" i="6"/>
  <c r="W1302" i="6"/>
  <c r="X1302" i="6"/>
  <c r="T627" i="6"/>
  <c r="S627" i="6"/>
  <c r="R627" i="6"/>
  <c r="U627" i="6" s="1"/>
  <c r="R1047" i="6"/>
  <c r="U1047" i="6" s="1"/>
  <c r="S1047" i="6"/>
  <c r="T1047" i="6"/>
  <c r="T318" i="6"/>
  <c r="S318" i="6"/>
  <c r="R318" i="6"/>
  <c r="V995" i="6"/>
  <c r="K1385" i="6"/>
  <c r="M1385" i="6" s="1"/>
  <c r="Q1103" i="6"/>
  <c r="O52" i="9"/>
  <c r="U1103" i="6"/>
  <c r="Q375" i="6"/>
  <c r="O47" i="9"/>
  <c r="Q1187" i="6"/>
  <c r="O26" i="9"/>
  <c r="W350" i="6"/>
  <c r="X350" i="6"/>
  <c r="Y350" i="6" s="1"/>
  <c r="T1271" i="6"/>
  <c r="S1271" i="6"/>
  <c r="R1271" i="6"/>
  <c r="U1271" i="6" s="1"/>
  <c r="T1186" i="6"/>
  <c r="S1186" i="6"/>
  <c r="R1186" i="6"/>
  <c r="U1186" i="6" s="1"/>
  <c r="K1189" i="6"/>
  <c r="M1189" i="6" s="1"/>
  <c r="T1522" i="6"/>
  <c r="S1522" i="6"/>
  <c r="R1522" i="6"/>
  <c r="N75" i="9"/>
  <c r="X378" i="6"/>
  <c r="Y378" i="6" s="1"/>
  <c r="W378" i="6"/>
  <c r="P1245" i="6"/>
  <c r="N1245" i="6"/>
  <c r="P908" i="6"/>
  <c r="N908" i="6"/>
  <c r="Q347" i="6"/>
  <c r="O36" i="9"/>
  <c r="W518" i="6"/>
  <c r="X518" i="6"/>
  <c r="Y518" i="6" s="1"/>
  <c r="S1382" i="6"/>
  <c r="T1382" i="6"/>
  <c r="R1382" i="6"/>
  <c r="U1382" i="6" s="1"/>
  <c r="S374" i="6"/>
  <c r="R374" i="6"/>
  <c r="U374" i="6" s="1"/>
  <c r="T374" i="6"/>
  <c r="N68" i="9"/>
  <c r="Q1383" i="6"/>
  <c r="O54" i="9"/>
  <c r="W1554" i="6"/>
  <c r="X1554" i="6"/>
  <c r="Y1554" i="6" s="1"/>
  <c r="K349" i="6"/>
  <c r="M349" i="6" s="1"/>
  <c r="X1190" i="6"/>
  <c r="Y1190" i="6" s="1"/>
  <c r="W1190" i="6"/>
  <c r="K377" i="6"/>
  <c r="M377" i="6" s="1"/>
  <c r="V377" i="6"/>
  <c r="P1497" i="6"/>
  <c r="N1497" i="6"/>
  <c r="Q1468" i="6"/>
  <c r="P29" i="9"/>
  <c r="Q907" i="6"/>
  <c r="O24" i="9"/>
  <c r="Q1496" i="6"/>
  <c r="P41" i="9"/>
  <c r="R1102" i="6"/>
  <c r="U1102" i="6" s="1"/>
  <c r="T1102" i="6"/>
  <c r="S1102" i="6"/>
  <c r="P516" i="6"/>
  <c r="N516" i="6"/>
  <c r="P769" i="6"/>
  <c r="N769" i="6"/>
  <c r="P1104" i="6"/>
  <c r="N1104" i="6"/>
  <c r="Q1215" i="6"/>
  <c r="O53" i="9"/>
  <c r="Q124" i="6"/>
  <c r="P8" i="9"/>
  <c r="W1526" i="6"/>
  <c r="X1526" i="6"/>
  <c r="Y1526" i="6" s="1"/>
  <c r="Q264" i="6"/>
  <c r="P10" i="9"/>
  <c r="W1386" i="6"/>
  <c r="X1386" i="6"/>
  <c r="Y1386" i="6" s="1"/>
  <c r="P1524" i="6"/>
  <c r="N1524" i="6"/>
  <c r="W322" i="6"/>
  <c r="X322" i="6"/>
  <c r="Y322" i="6" s="1"/>
  <c r="Q628" i="6"/>
  <c r="P23" i="9"/>
  <c r="U628" i="6"/>
  <c r="P1384" i="6"/>
  <c r="N1384" i="6"/>
  <c r="T906" i="6"/>
  <c r="S906" i="6"/>
  <c r="R906" i="6"/>
  <c r="U906" i="6" s="1"/>
  <c r="Q319" i="6"/>
  <c r="O60" i="9"/>
  <c r="W1106" i="6"/>
  <c r="X1106" i="6"/>
  <c r="Y1106" i="6" s="1"/>
  <c r="T263" i="6"/>
  <c r="S263" i="6"/>
  <c r="R263" i="6"/>
  <c r="U263" i="6" s="1"/>
  <c r="R767" i="6"/>
  <c r="U767" i="6" s="1"/>
  <c r="T767" i="6"/>
  <c r="S767" i="6"/>
  <c r="K1105" i="6"/>
  <c r="M1105" i="6" s="1"/>
  <c r="V1525" i="6"/>
  <c r="K1525" i="6"/>
  <c r="M1525" i="6" s="1"/>
  <c r="T514" i="6"/>
  <c r="S514" i="6"/>
  <c r="R514" i="6"/>
  <c r="U514" i="6" s="1"/>
  <c r="N70" i="9"/>
  <c r="Q1272" i="6"/>
  <c r="P1216" i="6"/>
  <c r="N1216" i="6"/>
  <c r="K909" i="6"/>
  <c r="M909" i="6" s="1"/>
  <c r="W1218" i="6"/>
  <c r="X1218" i="6"/>
  <c r="Y1218" i="6" s="1"/>
  <c r="Q1523" i="6"/>
  <c r="U1523" i="6" s="1"/>
  <c r="O62" i="9"/>
  <c r="T123" i="6"/>
  <c r="R123" i="6"/>
  <c r="U123" i="6" s="1"/>
  <c r="S123" i="6"/>
  <c r="O67" i="9"/>
  <c r="T346" i="6"/>
  <c r="S346" i="6"/>
  <c r="R346" i="6"/>
  <c r="N66" i="9"/>
  <c r="X15" i="6"/>
  <c r="W15" i="6"/>
  <c r="R1243" i="6"/>
  <c r="T1243" i="6"/>
  <c r="S1243" i="6"/>
  <c r="S660" i="6" l="1"/>
  <c r="R660" i="6"/>
  <c r="U660" i="6" s="1"/>
  <c r="T660" i="6"/>
  <c r="U12" i="9"/>
  <c r="Q661" i="6"/>
  <c r="N662" i="6"/>
  <c r="P662" i="6"/>
  <c r="V663" i="6"/>
  <c r="K663" i="6"/>
  <c r="M663" i="6" s="1"/>
  <c r="K664" i="6"/>
  <c r="M664" i="6" s="1"/>
  <c r="V664" i="6"/>
  <c r="T743" i="6"/>
  <c r="R743" i="6"/>
  <c r="S743" i="6"/>
  <c r="T13" i="9"/>
  <c r="Q744" i="6"/>
  <c r="N745" i="6"/>
  <c r="P745" i="6"/>
  <c r="V746" i="6"/>
  <c r="K746" i="6"/>
  <c r="M746" i="6" s="1"/>
  <c r="Y747" i="6"/>
  <c r="Z748" i="6"/>
  <c r="Y748" i="6" s="1"/>
  <c r="R799" i="6"/>
  <c r="S799" i="6"/>
  <c r="T799" i="6"/>
  <c r="Q800" i="6"/>
  <c r="T58" i="9"/>
  <c r="N801" i="6"/>
  <c r="P801" i="6"/>
  <c r="K802" i="6"/>
  <c r="M802" i="6" s="1"/>
  <c r="V802" i="6"/>
  <c r="Y803" i="6"/>
  <c r="Z804" i="6"/>
  <c r="Y804" i="6" s="1"/>
  <c r="R491" i="6"/>
  <c r="U491" i="6" s="1"/>
  <c r="S491" i="6"/>
  <c r="T491" i="6"/>
  <c r="Q492" i="6"/>
  <c r="T11" i="9"/>
  <c r="N493" i="6"/>
  <c r="P493" i="6"/>
  <c r="V494" i="6"/>
  <c r="K494" i="6"/>
  <c r="M494" i="6" s="1"/>
  <c r="Y495" i="6"/>
  <c r="Z496" i="6"/>
  <c r="Y496" i="6" s="1"/>
  <c r="R9" i="9"/>
  <c r="Q238" i="6"/>
  <c r="N239" i="6"/>
  <c r="P239" i="6"/>
  <c r="V240" i="6"/>
  <c r="K240" i="6"/>
  <c r="M240" i="6" s="1"/>
  <c r="Y241" i="6"/>
  <c r="Z242" i="6"/>
  <c r="Q1162" i="6"/>
  <c r="R16" i="9"/>
  <c r="N1163" i="6"/>
  <c r="P1163" i="6"/>
  <c r="V1164" i="6"/>
  <c r="K1164" i="6"/>
  <c r="M1164" i="6" s="1"/>
  <c r="Y1165" i="6"/>
  <c r="Z1166" i="6"/>
  <c r="Q406" i="6"/>
  <c r="R73" i="9" s="1"/>
  <c r="R30" i="9"/>
  <c r="N407" i="6"/>
  <c r="P407" i="6"/>
  <c r="K408" i="6"/>
  <c r="M408" i="6" s="1"/>
  <c r="V408" i="6"/>
  <c r="Y409" i="6"/>
  <c r="Z410" i="6"/>
  <c r="N714" i="6"/>
  <c r="P714" i="6"/>
  <c r="V715" i="6"/>
  <c r="K715" i="6"/>
  <c r="M715" i="6" s="1"/>
  <c r="Y716" i="6"/>
  <c r="Z717" i="6"/>
  <c r="N154" i="6"/>
  <c r="P154" i="6"/>
  <c r="V155" i="6"/>
  <c r="K155" i="6"/>
  <c r="M155" i="6" s="1"/>
  <c r="Y156" i="6"/>
  <c r="Z157" i="6"/>
  <c r="W435" i="6"/>
  <c r="X435" i="6"/>
  <c r="P1188" i="6"/>
  <c r="N1188" i="6"/>
  <c r="X1471" i="6"/>
  <c r="Y1471" i="6" s="1"/>
  <c r="W1471" i="6"/>
  <c r="P1469" i="6"/>
  <c r="N1469" i="6"/>
  <c r="T1495" i="6"/>
  <c r="R1495" i="6"/>
  <c r="S1495" i="6"/>
  <c r="Q936" i="6"/>
  <c r="P38" i="9"/>
  <c r="P265" i="6"/>
  <c r="N265" i="6"/>
  <c r="V1105" i="6"/>
  <c r="V629" i="6"/>
  <c r="V1189" i="6"/>
  <c r="V1470" i="6"/>
  <c r="V97" i="6"/>
  <c r="Q71" i="9"/>
  <c r="S713" i="6"/>
  <c r="R713" i="6"/>
  <c r="U713" i="6" s="1"/>
  <c r="T713" i="6"/>
  <c r="T153" i="6"/>
  <c r="S153" i="6"/>
  <c r="R153" i="6"/>
  <c r="U153" i="6" s="1"/>
  <c r="V1049" i="6"/>
  <c r="V266" i="6"/>
  <c r="W547" i="6"/>
  <c r="X267" i="6"/>
  <c r="W267" i="6"/>
  <c r="X268" i="6" s="1"/>
  <c r="Y268" i="6" s="1"/>
  <c r="X547" i="6"/>
  <c r="V825" i="6"/>
  <c r="V349" i="6"/>
  <c r="V1385" i="6"/>
  <c r="V909" i="6"/>
  <c r="V1217" i="6"/>
  <c r="V517" i="6"/>
  <c r="V321" i="6"/>
  <c r="V965" i="6"/>
  <c r="V1273" i="6"/>
  <c r="P1273" i="6"/>
  <c r="Q1273" i="6" s="1"/>
  <c r="V1050" i="6"/>
  <c r="W1275" i="6"/>
  <c r="J1275" i="6" s="1"/>
  <c r="W1135" i="6"/>
  <c r="V938" i="6"/>
  <c r="X1275" i="6"/>
  <c r="Y1275" i="6" s="1"/>
  <c r="J1274" i="6"/>
  <c r="K1274" i="6" s="1"/>
  <c r="M1274" i="6" s="1"/>
  <c r="N1274" i="6" s="1"/>
  <c r="X939" i="6"/>
  <c r="Y939" i="6" s="1"/>
  <c r="K939" i="6" s="1"/>
  <c r="M939" i="6" s="1"/>
  <c r="W939" i="6"/>
  <c r="X1359" i="6"/>
  <c r="P25" i="9"/>
  <c r="Q1132" i="6"/>
  <c r="K1134" i="6"/>
  <c r="M1134" i="6" s="1"/>
  <c r="P1133" i="6"/>
  <c r="N1133" i="6"/>
  <c r="N1049" i="6"/>
  <c r="Q51" i="9" s="1"/>
  <c r="X1135" i="6"/>
  <c r="Y1135" i="6" s="1"/>
  <c r="V126" i="6"/>
  <c r="W127" i="6"/>
  <c r="X127" i="6"/>
  <c r="Y127" i="6" s="1"/>
  <c r="K127" i="6" s="1"/>
  <c r="M127" i="6" s="1"/>
  <c r="X1499" i="6"/>
  <c r="Y1499" i="6" s="1"/>
  <c r="K1499" i="6" s="1"/>
  <c r="M1499" i="6" s="1"/>
  <c r="W1499" i="6"/>
  <c r="V1498" i="6"/>
  <c r="W1359" i="6"/>
  <c r="Q1048" i="6"/>
  <c r="T1048" i="6" s="1"/>
  <c r="W14" i="9"/>
  <c r="Q859" i="6"/>
  <c r="U859" i="6" s="1"/>
  <c r="N860" i="6"/>
  <c r="P860" i="6"/>
  <c r="K861" i="6"/>
  <c r="M861" i="6" s="1"/>
  <c r="V861" i="6"/>
  <c r="W862" i="6"/>
  <c r="X862" i="6"/>
  <c r="Y862" i="6" s="1"/>
  <c r="S858" i="6"/>
  <c r="T858" i="6"/>
  <c r="R858" i="6"/>
  <c r="U858" i="6" s="1"/>
  <c r="S467" i="6"/>
  <c r="R467" i="6"/>
  <c r="U467" i="6" s="1"/>
  <c r="T467" i="6"/>
  <c r="Q468" i="6"/>
  <c r="X32" i="9"/>
  <c r="X471" i="6"/>
  <c r="Y471" i="6" s="1"/>
  <c r="W471" i="6"/>
  <c r="K470" i="6"/>
  <c r="M470" i="6" s="1"/>
  <c r="V470" i="6"/>
  <c r="N469" i="6"/>
  <c r="P469" i="6"/>
  <c r="P994" i="6"/>
  <c r="U994" i="6" s="1"/>
  <c r="V1246" i="6"/>
  <c r="W1171" i="6"/>
  <c r="X1171" i="6"/>
  <c r="Y1171" i="6" s="1"/>
  <c r="P497" i="6"/>
  <c r="N497" i="6"/>
  <c r="K1029" i="6"/>
  <c r="M1029" i="6" s="1"/>
  <c r="V1029" i="6"/>
  <c r="T1419" i="6"/>
  <c r="R1419" i="6"/>
  <c r="U1419" i="6" s="1"/>
  <c r="S1419" i="6"/>
  <c r="Q216" i="6"/>
  <c r="X57" i="9"/>
  <c r="P1084" i="6"/>
  <c r="N1084" i="6"/>
  <c r="R690" i="6"/>
  <c r="U690" i="6" s="1"/>
  <c r="S690" i="6"/>
  <c r="T690" i="6"/>
  <c r="P413" i="6"/>
  <c r="N413" i="6"/>
  <c r="W1086" i="6"/>
  <c r="X1086" i="6"/>
  <c r="Y1086" i="6" s="1"/>
  <c r="Q665" i="6"/>
  <c r="U665" i="6"/>
  <c r="Y12" i="9"/>
  <c r="P161" i="6"/>
  <c r="N161" i="6"/>
  <c r="T215" i="6"/>
  <c r="S215" i="6"/>
  <c r="R215" i="6"/>
  <c r="U215" i="6" s="1"/>
  <c r="P217" i="6"/>
  <c r="N217" i="6"/>
  <c r="K50" i="6"/>
  <c r="M50" i="6" s="1"/>
  <c r="V50" i="6"/>
  <c r="T1615" i="6"/>
  <c r="R1615" i="6"/>
  <c r="U1615" i="6" s="1"/>
  <c r="S1615" i="6"/>
  <c r="K667" i="6"/>
  <c r="M667" i="6" s="1"/>
  <c r="V667" i="6"/>
  <c r="R47" i="6"/>
  <c r="U47" i="6" s="1"/>
  <c r="S47" i="6"/>
  <c r="T47" i="6"/>
  <c r="X723" i="6"/>
  <c r="Y723" i="6" s="1"/>
  <c r="W723" i="6"/>
  <c r="X1030" i="6"/>
  <c r="Y1030" i="6" s="1"/>
  <c r="W1030" i="6"/>
  <c r="X415" i="6"/>
  <c r="Y415" i="6" s="1"/>
  <c r="W415" i="6"/>
  <c r="K1618" i="6"/>
  <c r="M1618" i="6" s="1"/>
  <c r="V1618" i="6"/>
  <c r="V162" i="6"/>
  <c r="K162" i="6"/>
  <c r="M162" i="6" s="1"/>
  <c r="P189" i="6"/>
  <c r="N189" i="6"/>
  <c r="K805" i="6"/>
  <c r="M805" i="6" s="1"/>
  <c r="V805" i="6"/>
  <c r="X751" i="6"/>
  <c r="Y751" i="6" s="1"/>
  <c r="W751" i="6"/>
  <c r="X51" i="6"/>
  <c r="Y51" i="6" s="1"/>
  <c r="W51" i="6"/>
  <c r="P1169" i="6"/>
  <c r="N1169" i="6"/>
  <c r="S187" i="6"/>
  <c r="T187" i="6"/>
  <c r="R187" i="6"/>
  <c r="U187" i="6" s="1"/>
  <c r="X668" i="6"/>
  <c r="Y668" i="6" s="1"/>
  <c r="W668" i="6"/>
  <c r="P692" i="6"/>
  <c r="N692" i="6"/>
  <c r="K722" i="6"/>
  <c r="M722" i="6" s="1"/>
  <c r="V722" i="6"/>
  <c r="Q691" i="6"/>
  <c r="W43" i="9"/>
  <c r="P1421" i="6"/>
  <c r="N1421" i="6"/>
  <c r="R578" i="6"/>
  <c r="U578" i="6" s="1"/>
  <c r="V74" i="9"/>
  <c r="S578" i="6"/>
  <c r="T578" i="6"/>
  <c r="N721" i="6"/>
  <c r="P721" i="6"/>
  <c r="K414" i="6"/>
  <c r="M414" i="6" s="1"/>
  <c r="V414" i="6"/>
  <c r="K581" i="6"/>
  <c r="M581" i="6" s="1"/>
  <c r="V581" i="6"/>
  <c r="X1619" i="6"/>
  <c r="Y1619" i="6" s="1"/>
  <c r="W1619" i="6"/>
  <c r="X163" i="6"/>
  <c r="Y163" i="6" s="1"/>
  <c r="W163" i="6"/>
  <c r="N749" i="6"/>
  <c r="P749" i="6"/>
  <c r="X806" i="6"/>
  <c r="Y806" i="6" s="1"/>
  <c r="W806" i="6"/>
  <c r="X46" i="9"/>
  <c r="Q48" i="6"/>
  <c r="K750" i="6"/>
  <c r="M750" i="6" s="1"/>
  <c r="V750" i="6"/>
  <c r="K218" i="6"/>
  <c r="M218" i="6" s="1"/>
  <c r="V218" i="6"/>
  <c r="V245" i="6"/>
  <c r="K245" i="6"/>
  <c r="M245" i="6" s="1"/>
  <c r="W891" i="6"/>
  <c r="X891" i="6"/>
  <c r="Y891" i="6" s="1"/>
  <c r="X28" i="9"/>
  <c r="Q1420" i="6"/>
  <c r="Q888" i="6"/>
  <c r="X59" i="9"/>
  <c r="W582" i="6"/>
  <c r="X582" i="6"/>
  <c r="Y582" i="6" s="1"/>
  <c r="N580" i="6"/>
  <c r="P580" i="6"/>
  <c r="P49" i="6"/>
  <c r="N49" i="6"/>
  <c r="W191" i="6"/>
  <c r="X191" i="6"/>
  <c r="Y191" i="6" s="1"/>
  <c r="N666" i="6"/>
  <c r="P666" i="6"/>
  <c r="N1028" i="6"/>
  <c r="P1028" i="6"/>
  <c r="X219" i="6"/>
  <c r="Y219" i="6" s="1"/>
  <c r="W219" i="6"/>
  <c r="V498" i="6"/>
  <c r="K498" i="6"/>
  <c r="M498" i="6" s="1"/>
  <c r="W1423" i="6"/>
  <c r="X1423" i="6"/>
  <c r="Y1423" i="6" s="1"/>
  <c r="N889" i="6"/>
  <c r="P889" i="6"/>
  <c r="T1082" i="6"/>
  <c r="S1082" i="6"/>
  <c r="R1082" i="6"/>
  <c r="U1082" i="6" s="1"/>
  <c r="Q579" i="6"/>
  <c r="W33" i="9"/>
  <c r="U579" i="6"/>
  <c r="W246" i="6"/>
  <c r="X246" i="6"/>
  <c r="Y246" i="6" s="1"/>
  <c r="V693" i="6"/>
  <c r="K693" i="6"/>
  <c r="M693" i="6" s="1"/>
  <c r="V890" i="6"/>
  <c r="K890" i="6"/>
  <c r="M890" i="6" s="1"/>
  <c r="Q1083" i="6"/>
  <c r="W15" i="9"/>
  <c r="W34" i="9"/>
  <c r="Q1027" i="6"/>
  <c r="U1027" i="6" s="1"/>
  <c r="K190" i="6"/>
  <c r="M190" i="6" s="1"/>
  <c r="V190" i="6"/>
  <c r="R1026" i="6"/>
  <c r="U1026" i="6" s="1"/>
  <c r="T1026" i="6"/>
  <c r="S1026" i="6"/>
  <c r="W499" i="6"/>
  <c r="X499" i="6"/>
  <c r="Y499" i="6" s="1"/>
  <c r="V1422" i="6"/>
  <c r="K1422" i="6"/>
  <c r="M1422" i="6" s="1"/>
  <c r="V1170" i="6"/>
  <c r="K1170" i="6"/>
  <c r="M1170" i="6" s="1"/>
  <c r="X694" i="6"/>
  <c r="Y694" i="6" s="1"/>
  <c r="W694" i="6"/>
  <c r="X56" i="9"/>
  <c r="Q188" i="6"/>
  <c r="V1085" i="6"/>
  <c r="K1085" i="6"/>
  <c r="M1085" i="6" s="1"/>
  <c r="N1617" i="6"/>
  <c r="P1617" i="6"/>
  <c r="R887" i="6"/>
  <c r="U887" i="6" s="1"/>
  <c r="T887" i="6"/>
  <c r="S887" i="6"/>
  <c r="X7" i="9"/>
  <c r="Q1616" i="6"/>
  <c r="Y6" i="9"/>
  <c r="Q301" i="6"/>
  <c r="U301" i="6"/>
  <c r="P302" i="6"/>
  <c r="N302" i="6"/>
  <c r="R300" i="6"/>
  <c r="U300" i="6" s="1"/>
  <c r="T300" i="6"/>
  <c r="S300" i="6"/>
  <c r="W304" i="6"/>
  <c r="X304" i="6"/>
  <c r="Y304" i="6" s="1"/>
  <c r="V303" i="6"/>
  <c r="K303" i="6"/>
  <c r="M303" i="6" s="1"/>
  <c r="X1247" i="6"/>
  <c r="Y1247" i="6" s="1"/>
  <c r="K1247" i="6" s="1"/>
  <c r="M1247" i="6" s="1"/>
  <c r="X1051" i="6"/>
  <c r="Y1051" i="6" s="1"/>
  <c r="X771" i="6"/>
  <c r="Y771" i="6" s="1"/>
  <c r="K771" i="6" s="1"/>
  <c r="M771" i="6" s="1"/>
  <c r="W771" i="6"/>
  <c r="W1247" i="6"/>
  <c r="V770" i="6"/>
  <c r="Q50" i="9"/>
  <c r="Q993" i="6"/>
  <c r="T993" i="6" s="1"/>
  <c r="N629" i="6"/>
  <c r="Q23" i="9" s="1"/>
  <c r="K1050" i="6"/>
  <c r="M1050" i="6" s="1"/>
  <c r="N1050" i="6" s="1"/>
  <c r="W1051" i="6"/>
  <c r="J1051" i="6" s="1"/>
  <c r="W631" i="6"/>
  <c r="V630" i="6"/>
  <c r="X631" i="6"/>
  <c r="Y631" i="6" s="1"/>
  <c r="K631" i="6" s="1"/>
  <c r="M631" i="6" s="1"/>
  <c r="W1443" i="6"/>
  <c r="X1443" i="6"/>
  <c r="Y1443" i="6" s="1"/>
  <c r="K1442" i="6"/>
  <c r="M1442" i="6" s="1"/>
  <c r="V1442" i="6"/>
  <c r="K1441" i="6"/>
  <c r="M1441" i="6" s="1"/>
  <c r="Q1440" i="6"/>
  <c r="P61" i="9"/>
  <c r="W611" i="6"/>
  <c r="X611" i="6"/>
  <c r="Y611" i="6" s="1"/>
  <c r="V610" i="6"/>
  <c r="K610" i="6"/>
  <c r="M610" i="6" s="1"/>
  <c r="Q608" i="6"/>
  <c r="X37" i="9"/>
  <c r="T607" i="6"/>
  <c r="R607" i="6"/>
  <c r="U607" i="6" s="1"/>
  <c r="S607" i="6"/>
  <c r="P609" i="6"/>
  <c r="N609" i="6"/>
  <c r="P76" i="6"/>
  <c r="N76" i="6"/>
  <c r="V69" i="9"/>
  <c r="S74" i="6"/>
  <c r="R74" i="6"/>
  <c r="T74" i="6"/>
  <c r="V77" i="6"/>
  <c r="K77" i="6"/>
  <c r="M77" i="6" s="1"/>
  <c r="Q75" i="6"/>
  <c r="W5" i="9"/>
  <c r="U75" i="6"/>
  <c r="X78" i="6"/>
  <c r="Y78" i="6" s="1"/>
  <c r="W78" i="6"/>
  <c r="W995" i="6"/>
  <c r="X995" i="6"/>
  <c r="Y995" i="6" s="1"/>
  <c r="K995" i="6" s="1"/>
  <c r="M995" i="6" s="1"/>
  <c r="N995" i="6" s="1"/>
  <c r="Q1552" i="6"/>
  <c r="P55" i="9"/>
  <c r="K1554" i="6"/>
  <c r="M1554" i="6" s="1"/>
  <c r="P1553" i="6"/>
  <c r="N1553" i="6"/>
  <c r="K1331" i="6"/>
  <c r="M1331" i="6" s="1"/>
  <c r="V1331" i="6"/>
  <c r="T1328" i="6"/>
  <c r="S1328" i="6"/>
  <c r="R1328" i="6"/>
  <c r="U1328" i="6" s="1"/>
  <c r="P72" i="9"/>
  <c r="N1330" i="6"/>
  <c r="P1330" i="6"/>
  <c r="Q1329" i="6"/>
  <c r="Q18" i="9"/>
  <c r="W1332" i="6"/>
  <c r="X1332" i="6"/>
  <c r="Y1332" i="6" s="1"/>
  <c r="W1583" i="6"/>
  <c r="X1583" i="6"/>
  <c r="P97" i="6"/>
  <c r="N97" i="6"/>
  <c r="X99" i="6"/>
  <c r="Y99" i="6" s="1"/>
  <c r="W99" i="6"/>
  <c r="K98" i="6"/>
  <c r="M98" i="6" s="1"/>
  <c r="S95" i="6"/>
  <c r="R95" i="6"/>
  <c r="U95" i="6" s="1"/>
  <c r="T95" i="6"/>
  <c r="P20" i="9"/>
  <c r="U96" i="6"/>
  <c r="Q96" i="6"/>
  <c r="T963" i="6"/>
  <c r="R963" i="6"/>
  <c r="U963" i="6" s="1"/>
  <c r="S963" i="6"/>
  <c r="P965" i="6"/>
  <c r="N965" i="6"/>
  <c r="Q964" i="6"/>
  <c r="P39" i="9"/>
  <c r="U964" i="6"/>
  <c r="W967" i="6"/>
  <c r="X967" i="6"/>
  <c r="Y967" i="6" s="1"/>
  <c r="K966" i="6"/>
  <c r="M966" i="6" s="1"/>
  <c r="P825" i="6"/>
  <c r="N825" i="6"/>
  <c r="W827" i="6"/>
  <c r="X827" i="6"/>
  <c r="Y827" i="6" s="1"/>
  <c r="R823" i="6"/>
  <c r="U823" i="6" s="1"/>
  <c r="S823" i="6"/>
  <c r="T823" i="6"/>
  <c r="K826" i="6"/>
  <c r="M826" i="6" s="1"/>
  <c r="Q824" i="6"/>
  <c r="P49" i="9"/>
  <c r="U824" i="6"/>
  <c r="Q1049" i="6"/>
  <c r="X351" i="6"/>
  <c r="Y351" i="6" s="1"/>
  <c r="W351" i="6"/>
  <c r="T1523" i="6"/>
  <c r="S1523" i="6"/>
  <c r="R1523" i="6"/>
  <c r="O75" i="9"/>
  <c r="P909" i="6"/>
  <c r="N909" i="6"/>
  <c r="P1105" i="6"/>
  <c r="N1105" i="6"/>
  <c r="K1106" i="6"/>
  <c r="M1106" i="6" s="1"/>
  <c r="Q1384" i="6"/>
  <c r="P54" i="9"/>
  <c r="V1526" i="6"/>
  <c r="K1526" i="6"/>
  <c r="M1526" i="6" s="1"/>
  <c r="T1383" i="6"/>
  <c r="S1383" i="6"/>
  <c r="R1383" i="6"/>
  <c r="U1383" i="6" s="1"/>
  <c r="P1189" i="6"/>
  <c r="N1189" i="6"/>
  <c r="Q516" i="6"/>
  <c r="P21" i="9"/>
  <c r="T907" i="6"/>
  <c r="S907" i="6"/>
  <c r="R907" i="6"/>
  <c r="U907" i="6" s="1"/>
  <c r="K378" i="6"/>
  <c r="M378" i="6" s="1"/>
  <c r="T1244" i="6"/>
  <c r="S1244" i="6"/>
  <c r="R1244" i="6"/>
  <c r="U1244" i="6" s="1"/>
  <c r="Q937" i="6"/>
  <c r="Q38" i="9"/>
  <c r="U937" i="6"/>
  <c r="P266" i="6"/>
  <c r="N266" i="6"/>
  <c r="R264" i="6"/>
  <c r="U264" i="6" s="1"/>
  <c r="T264" i="6"/>
  <c r="S264" i="6"/>
  <c r="X1527" i="6"/>
  <c r="Y1527" i="6" s="1"/>
  <c r="W1527" i="6"/>
  <c r="T1215" i="6"/>
  <c r="R1215" i="6"/>
  <c r="U1215" i="6" s="1"/>
  <c r="S1215" i="6"/>
  <c r="P770" i="6"/>
  <c r="N770" i="6"/>
  <c r="P1246" i="6"/>
  <c r="N1246" i="6"/>
  <c r="T1468" i="6"/>
  <c r="R1468" i="6"/>
  <c r="U1468" i="6" s="1"/>
  <c r="S1468" i="6"/>
  <c r="P630" i="6"/>
  <c r="N630" i="6"/>
  <c r="P126" i="6"/>
  <c r="N126" i="6"/>
  <c r="P1498" i="6"/>
  <c r="N1498" i="6"/>
  <c r="P938" i="6"/>
  <c r="N938" i="6"/>
  <c r="Q908" i="6"/>
  <c r="P24" i="9"/>
  <c r="Q376" i="6"/>
  <c r="P47" i="9"/>
  <c r="Q125" i="6"/>
  <c r="Q8" i="9"/>
  <c r="U125" i="6"/>
  <c r="P321" i="6"/>
  <c r="N321" i="6"/>
  <c r="R375" i="6"/>
  <c r="U375" i="6" s="1"/>
  <c r="S375" i="6"/>
  <c r="T375" i="6"/>
  <c r="O68" i="9"/>
  <c r="X772" i="6"/>
  <c r="Y772" i="6" s="1"/>
  <c r="W772" i="6"/>
  <c r="X16" i="6"/>
  <c r="W16" i="6"/>
  <c r="W1219" i="6"/>
  <c r="X1219" i="6"/>
  <c r="Y1219" i="6" s="1"/>
  <c r="P1525" i="6"/>
  <c r="N1525" i="6"/>
  <c r="V996" i="6"/>
  <c r="T1496" i="6"/>
  <c r="R1496" i="6"/>
  <c r="U1496" i="6" s="1"/>
  <c r="S1496" i="6"/>
  <c r="W1191" i="6"/>
  <c r="X1191" i="6"/>
  <c r="Y1191" i="6" s="1"/>
  <c r="T1187" i="6"/>
  <c r="R1187" i="6"/>
  <c r="U1187" i="6" s="1"/>
  <c r="S1187" i="6"/>
  <c r="T1103" i="6"/>
  <c r="R1103" i="6"/>
  <c r="S1103" i="6"/>
  <c r="X1303" i="6"/>
  <c r="W1303" i="6"/>
  <c r="P1470" i="6"/>
  <c r="N1470" i="6"/>
  <c r="T768" i="6"/>
  <c r="R768" i="6"/>
  <c r="U768" i="6" s="1"/>
  <c r="S768" i="6"/>
  <c r="X323" i="6"/>
  <c r="Y323" i="6" s="1"/>
  <c r="W323" i="6"/>
  <c r="K1218" i="6"/>
  <c r="M1218" i="6" s="1"/>
  <c r="T1272" i="6"/>
  <c r="S1272" i="6"/>
  <c r="R1272" i="6"/>
  <c r="U1272" i="6" s="1"/>
  <c r="X1107" i="6"/>
  <c r="Y1107" i="6" s="1"/>
  <c r="W1107" i="6"/>
  <c r="T628" i="6"/>
  <c r="R628" i="6"/>
  <c r="S628" i="6"/>
  <c r="K1386" i="6"/>
  <c r="M1386" i="6" s="1"/>
  <c r="Q1104" i="6"/>
  <c r="P52" i="9"/>
  <c r="Q1497" i="6"/>
  <c r="U1497" i="6" s="1"/>
  <c r="Q41" i="9"/>
  <c r="V1190" i="6"/>
  <c r="K1190" i="6"/>
  <c r="M1190" i="6" s="1"/>
  <c r="P349" i="6"/>
  <c r="N349" i="6"/>
  <c r="X1555" i="6"/>
  <c r="Y1555" i="6" s="1"/>
  <c r="W1555" i="6"/>
  <c r="T347" i="6"/>
  <c r="S347" i="6"/>
  <c r="R347" i="6"/>
  <c r="U347" i="6" s="1"/>
  <c r="O66" i="9"/>
  <c r="O76" i="9"/>
  <c r="Q1245" i="6"/>
  <c r="Q27" i="9"/>
  <c r="Q629" i="6"/>
  <c r="Q348" i="6"/>
  <c r="P36" i="9"/>
  <c r="T515" i="6"/>
  <c r="S515" i="6"/>
  <c r="R515" i="6"/>
  <c r="U515" i="6" s="1"/>
  <c r="O70" i="9"/>
  <c r="K910" i="6"/>
  <c r="M910" i="6" s="1"/>
  <c r="Q1524" i="6"/>
  <c r="P62" i="9"/>
  <c r="U1524" i="6"/>
  <c r="Q769" i="6"/>
  <c r="U769" i="6" s="1"/>
  <c r="Q48" i="9"/>
  <c r="P377" i="6"/>
  <c r="N377" i="6"/>
  <c r="W519" i="6"/>
  <c r="X519" i="6"/>
  <c r="Y519" i="6" s="1"/>
  <c r="Q1216" i="6"/>
  <c r="P53" i="9"/>
  <c r="U1216" i="6"/>
  <c r="R319" i="6"/>
  <c r="U319" i="6" s="1"/>
  <c r="T319" i="6"/>
  <c r="S319" i="6"/>
  <c r="K322" i="6"/>
  <c r="M322" i="6" s="1"/>
  <c r="W1387" i="6"/>
  <c r="X1387" i="6"/>
  <c r="Y1387" i="6" s="1"/>
  <c r="T124" i="6"/>
  <c r="S124" i="6"/>
  <c r="R124" i="6"/>
  <c r="U124" i="6" s="1"/>
  <c r="P67" i="9"/>
  <c r="K518" i="6"/>
  <c r="M518" i="6" s="1"/>
  <c r="W379" i="6"/>
  <c r="X379" i="6"/>
  <c r="Y379" i="6" s="1"/>
  <c r="K350" i="6"/>
  <c r="M350" i="6" s="1"/>
  <c r="P1385" i="6"/>
  <c r="N1385" i="6"/>
  <c r="Q320" i="6"/>
  <c r="P60" i="9"/>
  <c r="P517" i="6"/>
  <c r="N517" i="6"/>
  <c r="P1217" i="6"/>
  <c r="N1217" i="6"/>
  <c r="W911" i="6"/>
  <c r="X911" i="6"/>
  <c r="Y911" i="6" s="1"/>
  <c r="W436" i="6" l="1"/>
  <c r="X436" i="6"/>
  <c r="T661" i="6"/>
  <c r="R661" i="6"/>
  <c r="U661" i="6" s="1"/>
  <c r="S661" i="6"/>
  <c r="V12" i="9"/>
  <c r="Q662" i="6"/>
  <c r="N663" i="6"/>
  <c r="P663" i="6"/>
  <c r="N664" i="6"/>
  <c r="P664" i="6"/>
  <c r="T744" i="6"/>
  <c r="R744" i="6"/>
  <c r="U744" i="6" s="1"/>
  <c r="S744" i="6"/>
  <c r="Q745" i="6"/>
  <c r="U13" i="9"/>
  <c r="N746" i="6"/>
  <c r="P746" i="6"/>
  <c r="K747" i="6"/>
  <c r="M747" i="6" s="1"/>
  <c r="V747" i="6"/>
  <c r="V748" i="6"/>
  <c r="K748" i="6"/>
  <c r="M748" i="6" s="1"/>
  <c r="S800" i="6"/>
  <c r="T800" i="6"/>
  <c r="R800" i="6"/>
  <c r="U800" i="6" s="1"/>
  <c r="U58" i="9"/>
  <c r="Q801" i="6"/>
  <c r="P802" i="6"/>
  <c r="N802" i="6"/>
  <c r="K803" i="6"/>
  <c r="M803" i="6" s="1"/>
  <c r="V803" i="6"/>
  <c r="V804" i="6"/>
  <c r="K804" i="6"/>
  <c r="M804" i="6" s="1"/>
  <c r="R492" i="6"/>
  <c r="U492" i="6" s="1"/>
  <c r="T492" i="6"/>
  <c r="S492" i="6"/>
  <c r="Q493" i="6"/>
  <c r="U11" i="9"/>
  <c r="N494" i="6"/>
  <c r="P494" i="6"/>
  <c r="V495" i="6"/>
  <c r="K495" i="6"/>
  <c r="M495" i="6" s="1"/>
  <c r="V496" i="6"/>
  <c r="K496" i="6"/>
  <c r="M496" i="6" s="1"/>
  <c r="T238" i="6"/>
  <c r="R238" i="6"/>
  <c r="U238" i="6" s="1"/>
  <c r="S238" i="6"/>
  <c r="U239" i="6"/>
  <c r="S9" i="9"/>
  <c r="Q239" i="6"/>
  <c r="P240" i="6"/>
  <c r="N240" i="6"/>
  <c r="V241" i="6"/>
  <c r="K241" i="6"/>
  <c r="M241" i="6" s="1"/>
  <c r="Y242" i="6"/>
  <c r="Z243" i="6"/>
  <c r="R1162" i="6"/>
  <c r="U1162" i="6" s="1"/>
  <c r="T1162" i="6"/>
  <c r="S1162" i="6"/>
  <c r="Q1163" i="6"/>
  <c r="S16" i="9"/>
  <c r="U1163" i="6"/>
  <c r="N1164" i="6"/>
  <c r="P1164" i="6"/>
  <c r="V1165" i="6"/>
  <c r="K1165" i="6"/>
  <c r="M1165" i="6" s="1"/>
  <c r="Y1166" i="6"/>
  <c r="Z1167" i="6"/>
  <c r="S406" i="6"/>
  <c r="R406" i="6"/>
  <c r="U406" i="6" s="1"/>
  <c r="T406" i="6"/>
  <c r="S30" i="9"/>
  <c r="Q407" i="6"/>
  <c r="S73" i="9" s="1"/>
  <c r="U407" i="6"/>
  <c r="N408" i="6"/>
  <c r="P408" i="6"/>
  <c r="V409" i="6"/>
  <c r="K409" i="6"/>
  <c r="M409" i="6" s="1"/>
  <c r="Y410" i="6"/>
  <c r="Z411" i="6"/>
  <c r="R44" i="9"/>
  <c r="Q714" i="6"/>
  <c r="N715" i="6"/>
  <c r="P715" i="6"/>
  <c r="V716" i="6"/>
  <c r="K716" i="6"/>
  <c r="M716" i="6" s="1"/>
  <c r="Y717" i="6"/>
  <c r="Z718" i="6"/>
  <c r="R42" i="9"/>
  <c r="Q154" i="6"/>
  <c r="R71" i="9" s="1"/>
  <c r="N155" i="6"/>
  <c r="P155" i="6"/>
  <c r="V156" i="6"/>
  <c r="K156" i="6"/>
  <c r="M156" i="6" s="1"/>
  <c r="Y157" i="6"/>
  <c r="Z158" i="6"/>
  <c r="Q1188" i="6"/>
  <c r="P26" i="9"/>
  <c r="V1471" i="6"/>
  <c r="K1471" i="6"/>
  <c r="M1471" i="6" s="1"/>
  <c r="W1472" i="6"/>
  <c r="X1472" i="6"/>
  <c r="Y1472" i="6" s="1"/>
  <c r="Q29" i="9"/>
  <c r="Q1469" i="6"/>
  <c r="R936" i="6"/>
  <c r="U936" i="6" s="1"/>
  <c r="S936" i="6"/>
  <c r="T936" i="6"/>
  <c r="U265" i="6"/>
  <c r="Q265" i="6"/>
  <c r="Q10" i="9"/>
  <c r="W548" i="6"/>
  <c r="X548" i="6"/>
  <c r="Y267" i="6"/>
  <c r="W268" i="6"/>
  <c r="K1275" i="6"/>
  <c r="M1275" i="6" s="1"/>
  <c r="V1275" i="6"/>
  <c r="W1276" i="6"/>
  <c r="V98" i="6"/>
  <c r="V1218" i="6"/>
  <c r="V1441" i="6"/>
  <c r="V322" i="6"/>
  <c r="V1554" i="6"/>
  <c r="V1386" i="6"/>
  <c r="V518" i="6"/>
  <c r="V378" i="6"/>
  <c r="V966" i="6"/>
  <c r="V1274" i="6"/>
  <c r="V1106" i="6"/>
  <c r="V826" i="6"/>
  <c r="P1274" i="6"/>
  <c r="Q40" i="9"/>
  <c r="S1048" i="6"/>
  <c r="R1048" i="6"/>
  <c r="U1048" i="6" s="1"/>
  <c r="X1276" i="6"/>
  <c r="Y1276" i="6" s="1"/>
  <c r="W1500" i="6"/>
  <c r="V1134" i="6"/>
  <c r="V350" i="6"/>
  <c r="V910" i="6"/>
  <c r="V939" i="6"/>
  <c r="W940" i="6"/>
  <c r="X940" i="6"/>
  <c r="Y940" i="6" s="1"/>
  <c r="K940" i="6" s="1"/>
  <c r="M940" i="6" s="1"/>
  <c r="X1136" i="6"/>
  <c r="W1136" i="6"/>
  <c r="V127" i="6"/>
  <c r="X128" i="6"/>
  <c r="Y128" i="6" s="1"/>
  <c r="W128" i="6"/>
  <c r="X1360" i="6"/>
  <c r="K1135" i="6"/>
  <c r="M1135" i="6" s="1"/>
  <c r="Q1133" i="6"/>
  <c r="U1133" i="6" s="1"/>
  <c r="Q25" i="9"/>
  <c r="S1132" i="6"/>
  <c r="R1132" i="6"/>
  <c r="U1132" i="6" s="1"/>
  <c r="T1132" i="6"/>
  <c r="P1134" i="6"/>
  <c r="N1134" i="6"/>
  <c r="V771" i="6"/>
  <c r="V1499" i="6"/>
  <c r="X1500" i="6"/>
  <c r="Y1500" i="6" s="1"/>
  <c r="K1500" i="6" s="1"/>
  <c r="M1500" i="6" s="1"/>
  <c r="R50" i="9"/>
  <c r="Q994" i="6"/>
  <c r="R994" i="6" s="1"/>
  <c r="W1360" i="6"/>
  <c r="P1050" i="6"/>
  <c r="N861" i="6"/>
  <c r="P861" i="6"/>
  <c r="X14" i="9"/>
  <c r="Q860" i="6"/>
  <c r="R993" i="6"/>
  <c r="V862" i="6"/>
  <c r="K862" i="6"/>
  <c r="M862" i="6" s="1"/>
  <c r="T859" i="6"/>
  <c r="S859" i="6"/>
  <c r="R859" i="6"/>
  <c r="X863" i="6"/>
  <c r="Y863" i="6" s="1"/>
  <c r="W863" i="6"/>
  <c r="Q469" i="6"/>
  <c r="Y32" i="9"/>
  <c r="U469" i="6"/>
  <c r="R468" i="6"/>
  <c r="U468" i="6" s="1"/>
  <c r="S468" i="6"/>
  <c r="T468" i="6"/>
  <c r="N470" i="6"/>
  <c r="P470" i="6"/>
  <c r="X472" i="6"/>
  <c r="Y472" i="6" s="1"/>
  <c r="W472" i="6"/>
  <c r="K471" i="6"/>
  <c r="M471" i="6" s="1"/>
  <c r="V471" i="6"/>
  <c r="S993" i="6"/>
  <c r="R1616" i="6"/>
  <c r="U1616" i="6" s="1"/>
  <c r="T1616" i="6"/>
  <c r="S1616" i="6"/>
  <c r="Q1617" i="6"/>
  <c r="U1617" i="6"/>
  <c r="Y7" i="9"/>
  <c r="R188" i="6"/>
  <c r="U188" i="6" s="1"/>
  <c r="T188" i="6"/>
  <c r="S188" i="6"/>
  <c r="K694" i="6"/>
  <c r="M694" i="6" s="1"/>
  <c r="V694" i="6"/>
  <c r="X500" i="6"/>
  <c r="Y500" i="6" s="1"/>
  <c r="W500" i="6"/>
  <c r="W247" i="6"/>
  <c r="X247" i="6"/>
  <c r="Y247" i="6" s="1"/>
  <c r="W1424" i="6"/>
  <c r="X1424" i="6"/>
  <c r="Y1424" i="6" s="1"/>
  <c r="U49" i="6"/>
  <c r="Q49" i="6"/>
  <c r="Y46" i="9"/>
  <c r="Q580" i="6"/>
  <c r="X33" i="9"/>
  <c r="U580" i="6"/>
  <c r="R888" i="6"/>
  <c r="U888" i="6" s="1"/>
  <c r="T888" i="6"/>
  <c r="S888" i="6"/>
  <c r="P245" i="6"/>
  <c r="N245" i="6"/>
  <c r="U749" i="6"/>
  <c r="Q749" i="6"/>
  <c r="Y13" i="9"/>
  <c r="W164" i="6"/>
  <c r="X164" i="6"/>
  <c r="Y164" i="6" s="1"/>
  <c r="T691" i="6"/>
  <c r="S691" i="6"/>
  <c r="R691" i="6"/>
  <c r="U691" i="6" s="1"/>
  <c r="K751" i="6"/>
  <c r="M751" i="6" s="1"/>
  <c r="V751" i="6"/>
  <c r="U189" i="6"/>
  <c r="Q189" i="6"/>
  <c r="Y56" i="9"/>
  <c r="K415" i="6"/>
  <c r="M415" i="6" s="1"/>
  <c r="V415" i="6"/>
  <c r="X724" i="6"/>
  <c r="Y724" i="6" s="1"/>
  <c r="W724" i="6"/>
  <c r="Q413" i="6"/>
  <c r="Y30" i="9"/>
  <c r="U413" i="6"/>
  <c r="W1172" i="6"/>
  <c r="X1172" i="6"/>
  <c r="Y1172" i="6" s="1"/>
  <c r="P1170" i="6"/>
  <c r="N1170" i="6"/>
  <c r="P890" i="6"/>
  <c r="N890" i="6"/>
  <c r="P498" i="6"/>
  <c r="N498" i="6"/>
  <c r="Q1028" i="6"/>
  <c r="U1028" i="6" s="1"/>
  <c r="X34" i="9"/>
  <c r="Z12" i="9"/>
  <c r="Q666" i="6"/>
  <c r="U666" i="6"/>
  <c r="T1420" i="6"/>
  <c r="S1420" i="6"/>
  <c r="R1420" i="6"/>
  <c r="U1420" i="6" s="1"/>
  <c r="V163" i="6"/>
  <c r="K163" i="6"/>
  <c r="M163" i="6" s="1"/>
  <c r="W669" i="6"/>
  <c r="X669" i="6"/>
  <c r="Y669" i="6" s="1"/>
  <c r="Y16" i="9"/>
  <c r="Q1169" i="6"/>
  <c r="U1169" i="6"/>
  <c r="P162" i="6"/>
  <c r="N162" i="6"/>
  <c r="K723" i="6"/>
  <c r="M723" i="6" s="1"/>
  <c r="V723" i="6"/>
  <c r="P1085" i="6"/>
  <c r="N1085" i="6"/>
  <c r="P190" i="6"/>
  <c r="N190" i="6"/>
  <c r="T1083" i="6"/>
  <c r="S1083" i="6"/>
  <c r="R1083" i="6"/>
  <c r="U1083" i="6" s="1"/>
  <c r="V582" i="6"/>
  <c r="K582" i="6"/>
  <c r="M582" i="6" s="1"/>
  <c r="W1620" i="6"/>
  <c r="X1620" i="6"/>
  <c r="Y1620" i="6" s="1"/>
  <c r="P581" i="6"/>
  <c r="N581" i="6"/>
  <c r="K668" i="6"/>
  <c r="M668" i="6" s="1"/>
  <c r="V668" i="6"/>
  <c r="P667" i="6"/>
  <c r="N667" i="6"/>
  <c r="T665" i="6"/>
  <c r="S665" i="6"/>
  <c r="R665" i="6"/>
  <c r="P1029" i="6"/>
  <c r="N1029" i="6"/>
  <c r="P1422" i="6"/>
  <c r="N1422" i="6"/>
  <c r="P693" i="6"/>
  <c r="N693" i="6"/>
  <c r="Y59" i="9"/>
  <c r="U889" i="6"/>
  <c r="Q889" i="6"/>
  <c r="W220" i="6"/>
  <c r="X220" i="6"/>
  <c r="Y220" i="6" s="1"/>
  <c r="V191" i="6"/>
  <c r="K191" i="6"/>
  <c r="M191" i="6" s="1"/>
  <c r="W583" i="6"/>
  <c r="X583" i="6"/>
  <c r="Y583" i="6" s="1"/>
  <c r="V1619" i="6"/>
  <c r="K1619" i="6"/>
  <c r="M1619" i="6" s="1"/>
  <c r="Q721" i="6"/>
  <c r="Y44" i="9"/>
  <c r="U721" i="6"/>
  <c r="P722" i="6"/>
  <c r="N722" i="6"/>
  <c r="X52" i="6"/>
  <c r="Y52" i="6" s="1"/>
  <c r="W52" i="6"/>
  <c r="N50" i="6"/>
  <c r="P50" i="6"/>
  <c r="V1086" i="6"/>
  <c r="K1086" i="6"/>
  <c r="M1086" i="6" s="1"/>
  <c r="V1247" i="6"/>
  <c r="W74" i="9"/>
  <c r="R579" i="6"/>
  <c r="T579" i="6"/>
  <c r="S579" i="6"/>
  <c r="K219" i="6"/>
  <c r="M219" i="6" s="1"/>
  <c r="V219" i="6"/>
  <c r="W192" i="6"/>
  <c r="X192" i="6"/>
  <c r="Y192" i="6" s="1"/>
  <c r="V891" i="6"/>
  <c r="K891" i="6"/>
  <c r="M891" i="6" s="1"/>
  <c r="P750" i="6"/>
  <c r="N750" i="6"/>
  <c r="X807" i="6"/>
  <c r="Y807" i="6" s="1"/>
  <c r="W807" i="6"/>
  <c r="Q1421" i="6"/>
  <c r="Y28" i="9"/>
  <c r="U1421" i="6"/>
  <c r="K51" i="6"/>
  <c r="M51" i="6" s="1"/>
  <c r="V51" i="6"/>
  <c r="N805" i="6"/>
  <c r="P805" i="6"/>
  <c r="P1618" i="6"/>
  <c r="N1618" i="6"/>
  <c r="X1031" i="6"/>
  <c r="Y1031" i="6" s="1"/>
  <c r="W1031" i="6"/>
  <c r="X1087" i="6"/>
  <c r="Y1087" i="6" s="1"/>
  <c r="W1087" i="6"/>
  <c r="Q497" i="6"/>
  <c r="Y11" i="9"/>
  <c r="U497" i="6"/>
  <c r="W695" i="6"/>
  <c r="X695" i="6"/>
  <c r="Y695" i="6" s="1"/>
  <c r="K499" i="6"/>
  <c r="M499" i="6" s="1"/>
  <c r="V499" i="6"/>
  <c r="S1027" i="6"/>
  <c r="T1027" i="6"/>
  <c r="R1027" i="6"/>
  <c r="K246" i="6"/>
  <c r="M246" i="6" s="1"/>
  <c r="V246" i="6"/>
  <c r="K1423" i="6"/>
  <c r="M1423" i="6" s="1"/>
  <c r="V1423" i="6"/>
  <c r="W892" i="6"/>
  <c r="X892" i="6"/>
  <c r="Y892" i="6" s="1"/>
  <c r="P218" i="6"/>
  <c r="N218" i="6"/>
  <c r="R48" i="6"/>
  <c r="U48" i="6" s="1"/>
  <c r="T48" i="6"/>
  <c r="S48" i="6"/>
  <c r="K806" i="6"/>
  <c r="M806" i="6" s="1"/>
  <c r="V806" i="6"/>
  <c r="P414" i="6"/>
  <c r="N414" i="6"/>
  <c r="Q692" i="6"/>
  <c r="X43" i="9"/>
  <c r="W752" i="6"/>
  <c r="X752" i="6"/>
  <c r="Y752" i="6" s="1"/>
  <c r="W416" i="6"/>
  <c r="X416" i="6"/>
  <c r="Y416" i="6" s="1"/>
  <c r="V1030" i="6"/>
  <c r="K1030" i="6"/>
  <c r="M1030" i="6" s="1"/>
  <c r="Q217" i="6"/>
  <c r="Y57" i="9"/>
  <c r="U217" i="6"/>
  <c r="Q161" i="6"/>
  <c r="U161" i="6"/>
  <c r="Y42" i="9"/>
  <c r="Q1084" i="6"/>
  <c r="X15" i="9"/>
  <c r="R216" i="6"/>
  <c r="U216" i="6" s="1"/>
  <c r="T216" i="6"/>
  <c r="S216" i="6"/>
  <c r="K1171" i="6"/>
  <c r="M1171" i="6" s="1"/>
  <c r="V1171" i="6"/>
  <c r="K304" i="6"/>
  <c r="M304" i="6" s="1"/>
  <c r="V304" i="6"/>
  <c r="Z6" i="9"/>
  <c r="U302" i="6"/>
  <c r="Q302" i="6"/>
  <c r="X305" i="6"/>
  <c r="Y305" i="6" s="1"/>
  <c r="W305" i="6"/>
  <c r="T301" i="6"/>
  <c r="S301" i="6"/>
  <c r="R301" i="6"/>
  <c r="K1051" i="6"/>
  <c r="M1051" i="6" s="1"/>
  <c r="P1051" i="6" s="1"/>
  <c r="P303" i="6"/>
  <c r="N303" i="6"/>
  <c r="W1052" i="6"/>
  <c r="X1052" i="6"/>
  <c r="Y1052" i="6" s="1"/>
  <c r="X1248" i="6"/>
  <c r="Y1248" i="6" s="1"/>
  <c r="K1248" i="6" s="1"/>
  <c r="M1248" i="6" s="1"/>
  <c r="W1248" i="6"/>
  <c r="V631" i="6"/>
  <c r="X632" i="6"/>
  <c r="Y632" i="6" s="1"/>
  <c r="K632" i="6" s="1"/>
  <c r="M632" i="6" s="1"/>
  <c r="W632" i="6"/>
  <c r="P1441" i="6"/>
  <c r="N1441" i="6"/>
  <c r="P1442" i="6"/>
  <c r="N1442" i="6"/>
  <c r="K1443" i="6"/>
  <c r="M1443" i="6" s="1"/>
  <c r="W1444" i="6"/>
  <c r="X1444" i="6"/>
  <c r="Y1444" i="6" s="1"/>
  <c r="T1440" i="6"/>
  <c r="R1440" i="6"/>
  <c r="U1440" i="6" s="1"/>
  <c r="S1440" i="6"/>
  <c r="T608" i="6"/>
  <c r="R608" i="6"/>
  <c r="U608" i="6" s="1"/>
  <c r="S608" i="6"/>
  <c r="P610" i="6"/>
  <c r="N610" i="6"/>
  <c r="Q609" i="6"/>
  <c r="Y37" i="9"/>
  <c r="U609" i="6"/>
  <c r="K611" i="6"/>
  <c r="M611" i="6" s="1"/>
  <c r="V611" i="6"/>
  <c r="X612" i="6"/>
  <c r="Y612" i="6" s="1"/>
  <c r="W612" i="6"/>
  <c r="P995" i="6"/>
  <c r="S50" i="9" s="1"/>
  <c r="T75" i="6"/>
  <c r="S75" i="6"/>
  <c r="R75" i="6"/>
  <c r="W69" i="9"/>
  <c r="P77" i="6"/>
  <c r="N77" i="6"/>
  <c r="X79" i="6"/>
  <c r="Y79" i="6" s="1"/>
  <c r="W79" i="6"/>
  <c r="V78" i="6"/>
  <c r="K78" i="6"/>
  <c r="M78" i="6" s="1"/>
  <c r="Q76" i="6"/>
  <c r="X5" i="9"/>
  <c r="W996" i="6"/>
  <c r="X996" i="6"/>
  <c r="Y996" i="6" s="1"/>
  <c r="K996" i="6" s="1"/>
  <c r="M996" i="6" s="1"/>
  <c r="P996" i="6" s="1"/>
  <c r="Q1553" i="6"/>
  <c r="U1553" i="6" s="1"/>
  <c r="Q55" i="9"/>
  <c r="K1555" i="6"/>
  <c r="P1554" i="6"/>
  <c r="N1554" i="6"/>
  <c r="T1552" i="6"/>
  <c r="S1552" i="6"/>
  <c r="R1552" i="6"/>
  <c r="U1552" i="6" s="1"/>
  <c r="Q72" i="9"/>
  <c r="S1329" i="6"/>
  <c r="R1329" i="6"/>
  <c r="U1329" i="6" s="1"/>
  <c r="T1329" i="6"/>
  <c r="Q1330" i="6"/>
  <c r="R18" i="9"/>
  <c r="K1332" i="6"/>
  <c r="M1332" i="6" s="1"/>
  <c r="V1332" i="6"/>
  <c r="W1333" i="6"/>
  <c r="X1333" i="6"/>
  <c r="Y1333" i="6" s="1"/>
  <c r="P1331" i="6"/>
  <c r="N1331" i="6"/>
  <c r="W1584" i="6"/>
  <c r="X1584" i="6"/>
  <c r="R96" i="6"/>
  <c r="T96" i="6"/>
  <c r="S96" i="6"/>
  <c r="P98" i="6"/>
  <c r="N98" i="6"/>
  <c r="X100" i="6"/>
  <c r="Y100" i="6" s="1"/>
  <c r="W100" i="6"/>
  <c r="K99" i="6"/>
  <c r="M99" i="6" s="1"/>
  <c r="Q20" i="9"/>
  <c r="Q97" i="6"/>
  <c r="P966" i="6"/>
  <c r="N966" i="6"/>
  <c r="T964" i="6"/>
  <c r="R964" i="6"/>
  <c r="S964" i="6"/>
  <c r="K967" i="6"/>
  <c r="M967" i="6" s="1"/>
  <c r="Q965" i="6"/>
  <c r="Q39" i="9"/>
  <c r="X968" i="6"/>
  <c r="Y968" i="6" s="1"/>
  <c r="W968" i="6"/>
  <c r="R824" i="6"/>
  <c r="T824" i="6"/>
  <c r="S824" i="6"/>
  <c r="K827" i="6"/>
  <c r="M827" i="6" s="1"/>
  <c r="W828" i="6"/>
  <c r="X828" i="6"/>
  <c r="Y828" i="6" s="1"/>
  <c r="P826" i="6"/>
  <c r="N826" i="6"/>
  <c r="Q825" i="6"/>
  <c r="Q49" i="9"/>
  <c r="P1499" i="6"/>
  <c r="N1499" i="6"/>
  <c r="K519" i="6"/>
  <c r="M519" i="6" s="1"/>
  <c r="V519" i="6"/>
  <c r="P1526" i="6"/>
  <c r="N1526" i="6"/>
  <c r="S1384" i="6"/>
  <c r="T1384" i="6"/>
  <c r="R1384" i="6"/>
  <c r="U1384" i="6" s="1"/>
  <c r="Q1105" i="6"/>
  <c r="Q52" i="9"/>
  <c r="W912" i="6"/>
  <c r="X912" i="6"/>
  <c r="Y912" i="6" s="1"/>
  <c r="Q517" i="6"/>
  <c r="Q21" i="9"/>
  <c r="K379" i="6"/>
  <c r="M379" i="6" s="1"/>
  <c r="W520" i="6"/>
  <c r="X520" i="6"/>
  <c r="Y520" i="6" s="1"/>
  <c r="T1245" i="6"/>
  <c r="S1245" i="6"/>
  <c r="R1245" i="6"/>
  <c r="U1245" i="6" s="1"/>
  <c r="W1556" i="6"/>
  <c r="X1556" i="6"/>
  <c r="Y1556" i="6" s="1"/>
  <c r="K323" i="6"/>
  <c r="M323" i="6" s="1"/>
  <c r="X773" i="6"/>
  <c r="Y773" i="6" s="1"/>
  <c r="W773" i="6"/>
  <c r="Q321" i="6"/>
  <c r="Q60" i="9"/>
  <c r="S376" i="6"/>
  <c r="R376" i="6"/>
  <c r="U376" i="6" s="1"/>
  <c r="T376" i="6"/>
  <c r="P68" i="9"/>
  <c r="W1528" i="6"/>
  <c r="X1528" i="6"/>
  <c r="Y1528" i="6" s="1"/>
  <c r="P1106" i="6"/>
  <c r="N1106" i="6"/>
  <c r="W352" i="6"/>
  <c r="X352" i="6"/>
  <c r="Y352" i="6" s="1"/>
  <c r="P518" i="6"/>
  <c r="N518" i="6"/>
  <c r="X1388" i="6"/>
  <c r="Y1388" i="6" s="1"/>
  <c r="W1388" i="6"/>
  <c r="X324" i="6"/>
  <c r="Y324" i="6" s="1"/>
  <c r="W324" i="6"/>
  <c r="Q938" i="6"/>
  <c r="R38" i="9"/>
  <c r="Q630" i="6"/>
  <c r="R23" i="9"/>
  <c r="U630" i="6"/>
  <c r="Q1385" i="6"/>
  <c r="Q54" i="9"/>
  <c r="X380" i="6"/>
  <c r="Y380" i="6" s="1"/>
  <c r="W380" i="6"/>
  <c r="P322" i="6"/>
  <c r="N322" i="6"/>
  <c r="T629" i="6"/>
  <c r="S629" i="6"/>
  <c r="R629" i="6"/>
  <c r="U629" i="6" s="1"/>
  <c r="V997" i="6"/>
  <c r="K1191" i="6"/>
  <c r="M1191" i="6" s="1"/>
  <c r="P771" i="6"/>
  <c r="N771" i="6"/>
  <c r="V772" i="6"/>
  <c r="K772" i="6"/>
  <c r="M772" i="6" s="1"/>
  <c r="Q1498" i="6"/>
  <c r="R41" i="9"/>
  <c r="U1498" i="6"/>
  <c r="K1527" i="6"/>
  <c r="M1527" i="6" s="1"/>
  <c r="V1527" i="6"/>
  <c r="T937" i="6"/>
  <c r="R937" i="6"/>
  <c r="S937" i="6"/>
  <c r="Q1189" i="6"/>
  <c r="Q26" i="9"/>
  <c r="P939" i="6"/>
  <c r="N939" i="6"/>
  <c r="Q909" i="6"/>
  <c r="Q24" i="9"/>
  <c r="K351" i="6"/>
  <c r="M351" i="6" s="1"/>
  <c r="Q377" i="6"/>
  <c r="Q47" i="9"/>
  <c r="U377" i="6"/>
  <c r="T1524" i="6"/>
  <c r="S1524" i="6"/>
  <c r="R1524" i="6"/>
  <c r="P75" i="9"/>
  <c r="R769" i="6"/>
  <c r="T769" i="6"/>
  <c r="S769" i="6"/>
  <c r="Q1470" i="6"/>
  <c r="R29" i="9"/>
  <c r="W1192" i="6"/>
  <c r="X1192" i="6"/>
  <c r="Y1192" i="6" s="1"/>
  <c r="K1219" i="6"/>
  <c r="M1219" i="6" s="1"/>
  <c r="Q770" i="6"/>
  <c r="R48" i="9"/>
  <c r="Q266" i="6"/>
  <c r="R10" i="9"/>
  <c r="P1247" i="6"/>
  <c r="N1247" i="6"/>
  <c r="R1049" i="6"/>
  <c r="U1049" i="6" s="1"/>
  <c r="T1049" i="6"/>
  <c r="S1049" i="6"/>
  <c r="P631" i="6"/>
  <c r="N631" i="6"/>
  <c r="T1104" i="6"/>
  <c r="S1104" i="6"/>
  <c r="R1104" i="6"/>
  <c r="U1104" i="6" s="1"/>
  <c r="T1497" i="6"/>
  <c r="S1497" i="6"/>
  <c r="R1497" i="6"/>
  <c r="W1108" i="6"/>
  <c r="X1108" i="6"/>
  <c r="Y1108" i="6" s="1"/>
  <c r="T320" i="6"/>
  <c r="S320" i="6"/>
  <c r="R320" i="6"/>
  <c r="U320" i="6" s="1"/>
  <c r="T1273" i="6"/>
  <c r="S1273" i="6"/>
  <c r="R1273" i="6"/>
  <c r="U1273" i="6" s="1"/>
  <c r="P910" i="6"/>
  <c r="N910" i="6"/>
  <c r="Q349" i="6"/>
  <c r="Q36" i="9"/>
  <c r="P1386" i="6"/>
  <c r="N1386" i="6"/>
  <c r="K1107" i="6"/>
  <c r="M1107" i="6" s="1"/>
  <c r="X1304" i="6"/>
  <c r="W1304" i="6"/>
  <c r="Q1525" i="6"/>
  <c r="Q62" i="9"/>
  <c r="U1525" i="6"/>
  <c r="X1220" i="6"/>
  <c r="Y1220" i="6" s="1"/>
  <c r="W1220" i="6"/>
  <c r="T125" i="6"/>
  <c r="R125" i="6"/>
  <c r="S125" i="6"/>
  <c r="T908" i="6"/>
  <c r="R908" i="6"/>
  <c r="U908" i="6" s="1"/>
  <c r="S908" i="6"/>
  <c r="Q126" i="6"/>
  <c r="R8" i="9"/>
  <c r="X437" i="6"/>
  <c r="W437" i="6"/>
  <c r="K911" i="6"/>
  <c r="M911" i="6" s="1"/>
  <c r="V911" i="6"/>
  <c r="P350" i="6"/>
  <c r="N350" i="6"/>
  <c r="K268" i="6"/>
  <c r="P1218" i="6"/>
  <c r="N1218" i="6"/>
  <c r="Q1217" i="6"/>
  <c r="Q53" i="9"/>
  <c r="K1387" i="6"/>
  <c r="M1387" i="6" s="1"/>
  <c r="V1387" i="6"/>
  <c r="S1216" i="6"/>
  <c r="T1216" i="6"/>
  <c r="R1216" i="6"/>
  <c r="S348" i="6"/>
  <c r="T348" i="6"/>
  <c r="R348" i="6"/>
  <c r="U348" i="6" s="1"/>
  <c r="P1190" i="6"/>
  <c r="N1190" i="6"/>
  <c r="W17" i="6"/>
  <c r="X17" i="6"/>
  <c r="J1052" i="6"/>
  <c r="Q1246" i="6"/>
  <c r="R27" i="9"/>
  <c r="P378" i="6"/>
  <c r="N378" i="6"/>
  <c r="T516" i="6"/>
  <c r="R516" i="6"/>
  <c r="U516" i="6" s="1"/>
  <c r="S516" i="6"/>
  <c r="P70" i="9"/>
  <c r="P127" i="6"/>
  <c r="N127" i="6"/>
  <c r="S662" i="6" l="1"/>
  <c r="R662" i="6"/>
  <c r="U662" i="6" s="1"/>
  <c r="T662" i="6"/>
  <c r="Q663" i="6"/>
  <c r="W12" i="9"/>
  <c r="Q664" i="6"/>
  <c r="X12" i="9"/>
  <c r="R745" i="6"/>
  <c r="U745" i="6" s="1"/>
  <c r="T745" i="6"/>
  <c r="S745" i="6"/>
  <c r="V13" i="9"/>
  <c r="Q746" i="6"/>
  <c r="P747" i="6"/>
  <c r="N747" i="6"/>
  <c r="N748" i="6"/>
  <c r="P748" i="6"/>
  <c r="S801" i="6"/>
  <c r="T801" i="6"/>
  <c r="R801" i="6"/>
  <c r="U801" i="6" s="1"/>
  <c r="Q802" i="6"/>
  <c r="V58" i="9"/>
  <c r="N803" i="6"/>
  <c r="P803" i="6"/>
  <c r="N804" i="6"/>
  <c r="P804" i="6"/>
  <c r="R493" i="6"/>
  <c r="U493" i="6" s="1"/>
  <c r="S493" i="6"/>
  <c r="T493" i="6"/>
  <c r="Q494" i="6"/>
  <c r="V11" i="9"/>
  <c r="N495" i="6"/>
  <c r="P495" i="6"/>
  <c r="N496" i="6"/>
  <c r="P496" i="6"/>
  <c r="R239" i="6"/>
  <c r="S239" i="6"/>
  <c r="T239" i="6"/>
  <c r="T9" i="9"/>
  <c r="Q240" i="6"/>
  <c r="N241" i="6"/>
  <c r="P241" i="6"/>
  <c r="V242" i="6"/>
  <c r="K242" i="6"/>
  <c r="M242" i="6" s="1"/>
  <c r="Y243" i="6"/>
  <c r="Z244" i="6"/>
  <c r="Y244" i="6" s="1"/>
  <c r="R1163" i="6"/>
  <c r="S1163" i="6"/>
  <c r="T1163" i="6"/>
  <c r="T16" i="9"/>
  <c r="Q1164" i="6"/>
  <c r="P1165" i="6"/>
  <c r="N1165" i="6"/>
  <c r="V1166" i="6"/>
  <c r="K1166" i="6"/>
  <c r="M1166" i="6" s="1"/>
  <c r="Y1167" i="6"/>
  <c r="Z1168" i="6"/>
  <c r="Y1168" i="6" s="1"/>
  <c r="S407" i="6"/>
  <c r="T407" i="6"/>
  <c r="R407" i="6"/>
  <c r="T30" i="9"/>
  <c r="Q408" i="6"/>
  <c r="T73" i="9" s="1"/>
  <c r="P409" i="6"/>
  <c r="N409" i="6"/>
  <c r="V410" i="6"/>
  <c r="K410" i="6"/>
  <c r="M410" i="6" s="1"/>
  <c r="Y411" i="6"/>
  <c r="Z412" i="6"/>
  <c r="Y412" i="6" s="1"/>
  <c r="S714" i="6"/>
  <c r="R714" i="6"/>
  <c r="U714" i="6" s="1"/>
  <c r="T714" i="6"/>
  <c r="S44" i="9"/>
  <c r="Q715" i="6"/>
  <c r="U715" i="6"/>
  <c r="P716" i="6"/>
  <c r="N716" i="6"/>
  <c r="K717" i="6"/>
  <c r="M717" i="6" s="1"/>
  <c r="V717" i="6"/>
  <c r="Y718" i="6"/>
  <c r="Z719" i="6"/>
  <c r="R154" i="6"/>
  <c r="U154" i="6" s="1"/>
  <c r="S154" i="6"/>
  <c r="T154" i="6"/>
  <c r="U155" i="6"/>
  <c r="Q155" i="6"/>
  <c r="S71" i="9" s="1"/>
  <c r="S42" i="9"/>
  <c r="N156" i="6"/>
  <c r="P156" i="6"/>
  <c r="K157" i="6"/>
  <c r="M157" i="6" s="1"/>
  <c r="V157" i="6"/>
  <c r="Y158" i="6"/>
  <c r="Z159" i="6"/>
  <c r="K267" i="6"/>
  <c r="T1188" i="6"/>
  <c r="R1188" i="6"/>
  <c r="U1188" i="6" s="1"/>
  <c r="S1188" i="6"/>
  <c r="P66" i="9"/>
  <c r="P76" i="9"/>
  <c r="P1471" i="6"/>
  <c r="N1471" i="6"/>
  <c r="W1473" i="6"/>
  <c r="X1473" i="6"/>
  <c r="Y1473" i="6" s="1"/>
  <c r="K1472" i="6"/>
  <c r="M1472" i="6" s="1"/>
  <c r="V1472" i="6"/>
  <c r="X269" i="6"/>
  <c r="Y269" i="6" s="1"/>
  <c r="W269" i="6"/>
  <c r="U1469" i="6"/>
  <c r="T1469" i="6"/>
  <c r="S1469" i="6"/>
  <c r="R1469" i="6"/>
  <c r="T265" i="6"/>
  <c r="S265" i="6"/>
  <c r="R265" i="6"/>
  <c r="Q67" i="9"/>
  <c r="W549" i="6"/>
  <c r="X549" i="6"/>
  <c r="M1555" i="6"/>
  <c r="V1555" i="6"/>
  <c r="P1275" i="6"/>
  <c r="S40" i="9" s="1"/>
  <c r="N1275" i="6"/>
  <c r="X1277" i="6"/>
  <c r="Y1277" i="6" s="1"/>
  <c r="J1276" i="6"/>
  <c r="Q1274" i="6"/>
  <c r="R40" i="9"/>
  <c r="K1276" i="6"/>
  <c r="M1276" i="6" s="1"/>
  <c r="V1276" i="6"/>
  <c r="Y1136" i="6"/>
  <c r="K1136" i="6" s="1"/>
  <c r="M1136" i="6" s="1"/>
  <c r="W1137" i="6"/>
  <c r="M268" i="6"/>
  <c r="V268" i="6"/>
  <c r="W941" i="6"/>
  <c r="W1277" i="6"/>
  <c r="X1501" i="6"/>
  <c r="Y1501" i="6" s="1"/>
  <c r="V1191" i="6"/>
  <c r="V827" i="6"/>
  <c r="V1135" i="6"/>
  <c r="V1219" i="6"/>
  <c r="V99" i="6"/>
  <c r="V1107" i="6"/>
  <c r="V323" i="6"/>
  <c r="V379" i="6"/>
  <c r="V967" i="6"/>
  <c r="V1051" i="6"/>
  <c r="V351" i="6"/>
  <c r="V1443" i="6"/>
  <c r="W1501" i="6"/>
  <c r="X1137" i="6"/>
  <c r="V1500" i="6"/>
  <c r="V940" i="6"/>
  <c r="X941" i="6"/>
  <c r="Y941" i="6" s="1"/>
  <c r="S994" i="6"/>
  <c r="T994" i="6"/>
  <c r="V128" i="6"/>
  <c r="K128" i="6"/>
  <c r="M128" i="6" s="1"/>
  <c r="N128" i="6" s="1"/>
  <c r="W129" i="6"/>
  <c r="X129" i="6"/>
  <c r="Y129" i="6" s="1"/>
  <c r="K129" i="6" s="1"/>
  <c r="M129" i="6" s="1"/>
  <c r="R51" i="9"/>
  <c r="Q1050" i="6"/>
  <c r="W1361" i="6"/>
  <c r="X1361" i="6"/>
  <c r="V1136" i="6"/>
  <c r="T1133" i="6"/>
  <c r="R1133" i="6"/>
  <c r="S1133" i="6"/>
  <c r="Q1134" i="6"/>
  <c r="U1134" i="6" s="1"/>
  <c r="R25" i="9"/>
  <c r="P1136" i="6"/>
  <c r="N1136" i="6"/>
  <c r="P1135" i="6"/>
  <c r="N1135" i="6"/>
  <c r="X1053" i="6"/>
  <c r="Y1053" i="6" s="1"/>
  <c r="K1052" i="6"/>
  <c r="W1053" i="6"/>
  <c r="W1249" i="6"/>
  <c r="N1051" i="6"/>
  <c r="S51" i="9" s="1"/>
  <c r="V863" i="6"/>
  <c r="K863" i="6"/>
  <c r="M863" i="6" s="1"/>
  <c r="T860" i="6"/>
  <c r="R860" i="6"/>
  <c r="U860" i="6" s="1"/>
  <c r="S860" i="6"/>
  <c r="V1248" i="6"/>
  <c r="P862" i="6"/>
  <c r="N862" i="6"/>
  <c r="Y14" i="9"/>
  <c r="U861" i="6"/>
  <c r="Q861" i="6"/>
  <c r="X864" i="6"/>
  <c r="Y864" i="6" s="1"/>
  <c r="W864" i="6"/>
  <c r="P471" i="6"/>
  <c r="N471" i="6"/>
  <c r="X473" i="6"/>
  <c r="Y473" i="6" s="1"/>
  <c r="W473" i="6"/>
  <c r="K472" i="6"/>
  <c r="M472" i="6" s="1"/>
  <c r="V472" i="6"/>
  <c r="U470" i="6"/>
  <c r="Q470" i="6"/>
  <c r="Z32" i="9"/>
  <c r="T469" i="6"/>
  <c r="S469" i="6"/>
  <c r="R469" i="6"/>
  <c r="X633" i="6"/>
  <c r="Y633" i="6" s="1"/>
  <c r="K633" i="6" s="1"/>
  <c r="M633" i="6" s="1"/>
  <c r="V632" i="6"/>
  <c r="W633" i="6"/>
  <c r="X1249" i="6"/>
  <c r="Y1249" i="6" s="1"/>
  <c r="K1249" i="6" s="1"/>
  <c r="M1249" i="6" s="1"/>
  <c r="Q995" i="6"/>
  <c r="T995" i="6" s="1"/>
  <c r="S1084" i="6"/>
  <c r="R1084" i="6"/>
  <c r="U1084" i="6" s="1"/>
  <c r="T1084" i="6"/>
  <c r="S161" i="6"/>
  <c r="T161" i="6"/>
  <c r="R161" i="6"/>
  <c r="K416" i="6"/>
  <c r="M416" i="6" s="1"/>
  <c r="V416" i="6"/>
  <c r="X893" i="6"/>
  <c r="Y893" i="6" s="1"/>
  <c r="W893" i="6"/>
  <c r="V695" i="6"/>
  <c r="K695" i="6"/>
  <c r="M695" i="6" s="1"/>
  <c r="V1031" i="6"/>
  <c r="K1031" i="6"/>
  <c r="M1031" i="6" s="1"/>
  <c r="N51" i="6"/>
  <c r="P51" i="6"/>
  <c r="Z46" i="9"/>
  <c r="Q50" i="6"/>
  <c r="U50" i="6"/>
  <c r="W53" i="6"/>
  <c r="X53" i="6"/>
  <c r="Y53" i="6" s="1"/>
  <c r="P1619" i="6"/>
  <c r="N1619" i="6"/>
  <c r="Q1085" i="6"/>
  <c r="Y15" i="9"/>
  <c r="U1085" i="6"/>
  <c r="Q162" i="6"/>
  <c r="Z42" i="9"/>
  <c r="U162" i="6"/>
  <c r="K669" i="6"/>
  <c r="M669" i="6" s="1"/>
  <c r="V669" i="6"/>
  <c r="Q890" i="6"/>
  <c r="Z59" i="9"/>
  <c r="U890" i="6"/>
  <c r="K724" i="6"/>
  <c r="M724" i="6" s="1"/>
  <c r="V724" i="6"/>
  <c r="X1425" i="6"/>
  <c r="Y1425" i="6" s="1"/>
  <c r="W1425" i="6"/>
  <c r="P694" i="6"/>
  <c r="N694" i="6"/>
  <c r="X417" i="6"/>
  <c r="Y417" i="6" s="1"/>
  <c r="W417" i="6"/>
  <c r="T692" i="6"/>
  <c r="R692" i="6"/>
  <c r="U692" i="6" s="1"/>
  <c r="S692" i="6"/>
  <c r="W696" i="6"/>
  <c r="X696" i="6"/>
  <c r="Y696" i="6" s="1"/>
  <c r="Q750" i="6"/>
  <c r="Z13" i="9"/>
  <c r="U750" i="6"/>
  <c r="K192" i="6"/>
  <c r="M192" i="6" s="1"/>
  <c r="V192" i="6"/>
  <c r="K52" i="6"/>
  <c r="M52" i="6" s="1"/>
  <c r="V52" i="6"/>
  <c r="K220" i="6"/>
  <c r="M220" i="6" s="1"/>
  <c r="V220" i="6"/>
  <c r="Y43" i="9"/>
  <c r="U693" i="6"/>
  <c r="Q693" i="6"/>
  <c r="Y34" i="9"/>
  <c r="Q1029" i="6"/>
  <c r="U1029" i="6"/>
  <c r="Q667" i="6"/>
  <c r="AA12" i="9"/>
  <c r="U667" i="6"/>
  <c r="X670" i="6"/>
  <c r="Y670" i="6" s="1"/>
  <c r="W670" i="6"/>
  <c r="T1028" i="6"/>
  <c r="R1028" i="6"/>
  <c r="S1028" i="6"/>
  <c r="P751" i="6"/>
  <c r="N751" i="6"/>
  <c r="S749" i="6"/>
  <c r="R749" i="6"/>
  <c r="T749" i="6"/>
  <c r="T580" i="6"/>
  <c r="R580" i="6"/>
  <c r="S580" i="6"/>
  <c r="X74" i="9"/>
  <c r="V247" i="6"/>
  <c r="K247" i="6"/>
  <c r="M247" i="6" s="1"/>
  <c r="K752" i="6"/>
  <c r="M752" i="6" s="1"/>
  <c r="V752" i="6"/>
  <c r="N1423" i="6"/>
  <c r="P1423" i="6"/>
  <c r="Z7" i="9"/>
  <c r="Q1618" i="6"/>
  <c r="U1618" i="6"/>
  <c r="P891" i="6"/>
  <c r="N891" i="6"/>
  <c r="X193" i="6"/>
  <c r="Y193" i="6" s="1"/>
  <c r="W193" i="6"/>
  <c r="X221" i="6"/>
  <c r="Y221" i="6" s="1"/>
  <c r="W221" i="6"/>
  <c r="P163" i="6"/>
  <c r="N163" i="6"/>
  <c r="Q1170" i="6"/>
  <c r="U1170" i="6"/>
  <c r="Z16" i="9"/>
  <c r="P415" i="6"/>
  <c r="N415" i="6"/>
  <c r="W248" i="6"/>
  <c r="X248" i="6"/>
  <c r="Y248" i="6" s="1"/>
  <c r="T1617" i="6"/>
  <c r="R1617" i="6"/>
  <c r="S1617" i="6"/>
  <c r="R217" i="6"/>
  <c r="T217" i="6"/>
  <c r="S217" i="6"/>
  <c r="X753" i="6"/>
  <c r="Y753" i="6" s="1"/>
  <c r="W753" i="6"/>
  <c r="U414" i="6"/>
  <c r="Q414" i="6"/>
  <c r="Z30" i="9"/>
  <c r="S497" i="6"/>
  <c r="T497" i="6"/>
  <c r="R497" i="6"/>
  <c r="Y58" i="9"/>
  <c r="U805" i="6"/>
  <c r="Q805" i="6"/>
  <c r="K583" i="6"/>
  <c r="M583" i="6" s="1"/>
  <c r="V583" i="6"/>
  <c r="T889" i="6"/>
  <c r="R889" i="6"/>
  <c r="S889" i="6"/>
  <c r="U1422" i="6"/>
  <c r="Q1422" i="6"/>
  <c r="Z28" i="9"/>
  <c r="Y33" i="9"/>
  <c r="U581" i="6"/>
  <c r="Q581" i="6"/>
  <c r="T1169" i="6"/>
  <c r="S1169" i="6"/>
  <c r="R1169" i="6"/>
  <c r="K1172" i="6"/>
  <c r="M1172" i="6" s="1"/>
  <c r="V1172" i="6"/>
  <c r="K164" i="6"/>
  <c r="M164" i="6" s="1"/>
  <c r="V164" i="6"/>
  <c r="S49" i="6"/>
  <c r="T49" i="6"/>
  <c r="R49" i="6"/>
  <c r="X501" i="6"/>
  <c r="Y501" i="6" s="1"/>
  <c r="W501" i="6"/>
  <c r="P1171" i="6"/>
  <c r="N1171" i="6"/>
  <c r="P1030" i="6"/>
  <c r="N1030" i="6"/>
  <c r="Q218" i="6"/>
  <c r="Z57" i="9"/>
  <c r="U218" i="6"/>
  <c r="P246" i="6"/>
  <c r="N246" i="6"/>
  <c r="W1088" i="6"/>
  <c r="X1088" i="6"/>
  <c r="Y1088" i="6" s="1"/>
  <c r="X808" i="6"/>
  <c r="Y808" i="6" s="1"/>
  <c r="W808" i="6"/>
  <c r="P219" i="6"/>
  <c r="N219" i="6"/>
  <c r="P1086" i="6"/>
  <c r="N1086" i="6"/>
  <c r="W584" i="6"/>
  <c r="X584" i="6"/>
  <c r="Y584" i="6" s="1"/>
  <c r="P668" i="6"/>
  <c r="N668" i="6"/>
  <c r="K1620" i="6"/>
  <c r="M1620" i="6" s="1"/>
  <c r="V1620" i="6"/>
  <c r="P582" i="6"/>
  <c r="N582" i="6"/>
  <c r="Q190" i="6"/>
  <c r="Z56" i="9"/>
  <c r="U190" i="6"/>
  <c r="P723" i="6"/>
  <c r="N723" i="6"/>
  <c r="R666" i="6"/>
  <c r="S666" i="6"/>
  <c r="T666" i="6"/>
  <c r="Q498" i="6"/>
  <c r="U498" i="6"/>
  <c r="Z11" i="9"/>
  <c r="X1173" i="6"/>
  <c r="Y1173" i="6" s="1"/>
  <c r="W1173" i="6"/>
  <c r="R189" i="6"/>
  <c r="T189" i="6"/>
  <c r="S189" i="6"/>
  <c r="W165" i="6"/>
  <c r="X165" i="6"/>
  <c r="Y165" i="6" s="1"/>
  <c r="U245" i="6"/>
  <c r="Q245" i="6"/>
  <c r="Y9" i="9"/>
  <c r="K500" i="6"/>
  <c r="M500" i="6" s="1"/>
  <c r="V500" i="6"/>
  <c r="P806" i="6"/>
  <c r="N806" i="6"/>
  <c r="K892" i="6"/>
  <c r="M892" i="6" s="1"/>
  <c r="V892" i="6"/>
  <c r="P499" i="6"/>
  <c r="N499" i="6"/>
  <c r="K1087" i="6"/>
  <c r="M1087" i="6" s="1"/>
  <c r="V1087" i="6"/>
  <c r="W1032" i="6"/>
  <c r="X1032" i="6"/>
  <c r="Y1032" i="6" s="1"/>
  <c r="T1421" i="6"/>
  <c r="R1421" i="6"/>
  <c r="S1421" i="6"/>
  <c r="K807" i="6"/>
  <c r="M807" i="6" s="1"/>
  <c r="V807" i="6"/>
  <c r="Q722" i="6"/>
  <c r="Z44" i="9"/>
  <c r="U722" i="6"/>
  <c r="R721" i="6"/>
  <c r="T721" i="6"/>
  <c r="S721" i="6"/>
  <c r="N191" i="6"/>
  <c r="P191" i="6"/>
  <c r="W1621" i="6"/>
  <c r="X1621" i="6"/>
  <c r="Y1621" i="6" s="1"/>
  <c r="R413" i="6"/>
  <c r="T413" i="6"/>
  <c r="S413" i="6"/>
  <c r="Y73" i="9"/>
  <c r="W725" i="6"/>
  <c r="X725" i="6"/>
  <c r="Y725" i="6" s="1"/>
  <c r="K1424" i="6"/>
  <c r="M1424" i="6" s="1"/>
  <c r="V1424" i="6"/>
  <c r="K305" i="6"/>
  <c r="M305" i="6" s="1"/>
  <c r="V305" i="6"/>
  <c r="T302" i="6"/>
  <c r="S302" i="6"/>
  <c r="R302" i="6"/>
  <c r="Q303" i="6"/>
  <c r="AA6" i="9"/>
  <c r="U303" i="6"/>
  <c r="W306" i="6"/>
  <c r="X306" i="6"/>
  <c r="Y306" i="6" s="1"/>
  <c r="P304" i="6"/>
  <c r="N304" i="6"/>
  <c r="N996" i="6"/>
  <c r="U995" i="6"/>
  <c r="P1443" i="6"/>
  <c r="N1443" i="6"/>
  <c r="Q1442" i="6"/>
  <c r="R61" i="9"/>
  <c r="U1442" i="6"/>
  <c r="K1444" i="6"/>
  <c r="M1444" i="6" s="1"/>
  <c r="V1444" i="6"/>
  <c r="W1445" i="6"/>
  <c r="X1445" i="6"/>
  <c r="Y1445" i="6" s="1"/>
  <c r="Q1441" i="6"/>
  <c r="Q75" i="9" s="1"/>
  <c r="Q61" i="9"/>
  <c r="K612" i="6"/>
  <c r="M612" i="6" s="1"/>
  <c r="V612" i="6"/>
  <c r="Q610" i="6"/>
  <c r="Z37" i="9"/>
  <c r="U610" i="6"/>
  <c r="N611" i="6"/>
  <c r="P611" i="6"/>
  <c r="W613" i="6"/>
  <c r="X613" i="6"/>
  <c r="Y613" i="6" s="1"/>
  <c r="T609" i="6"/>
  <c r="S609" i="6"/>
  <c r="R609" i="6"/>
  <c r="X80" i="6"/>
  <c r="Y80" i="6" s="1"/>
  <c r="W80" i="6"/>
  <c r="V79" i="6"/>
  <c r="K79" i="6"/>
  <c r="M79" i="6" s="1"/>
  <c r="R76" i="6"/>
  <c r="U76" i="6" s="1"/>
  <c r="T76" i="6"/>
  <c r="S76" i="6"/>
  <c r="X69" i="9"/>
  <c r="Y5" i="9"/>
  <c r="Q77" i="6"/>
  <c r="U77" i="6"/>
  <c r="P78" i="6"/>
  <c r="N78" i="6"/>
  <c r="X997" i="6"/>
  <c r="Y997" i="6" s="1"/>
  <c r="K997" i="6" s="1"/>
  <c r="M997" i="6" s="1"/>
  <c r="P997" i="6" s="1"/>
  <c r="W997" i="6"/>
  <c r="K1556" i="6"/>
  <c r="Q1554" i="6"/>
  <c r="R55" i="9"/>
  <c r="R1553" i="6"/>
  <c r="S1553" i="6"/>
  <c r="T1553" i="6"/>
  <c r="P1332" i="6"/>
  <c r="N1332" i="6"/>
  <c r="U1331" i="6"/>
  <c r="Q1331" i="6"/>
  <c r="S18" i="9"/>
  <c r="R1330" i="6"/>
  <c r="U1330" i="6" s="1"/>
  <c r="T1330" i="6"/>
  <c r="S1330" i="6"/>
  <c r="R72" i="9"/>
  <c r="V1333" i="6"/>
  <c r="K1333" i="6"/>
  <c r="M1333" i="6" s="1"/>
  <c r="W1334" i="6"/>
  <c r="X1334" i="6"/>
  <c r="Y1334" i="6" s="1"/>
  <c r="W1585" i="6"/>
  <c r="X1585" i="6"/>
  <c r="R97" i="6"/>
  <c r="U97" i="6" s="1"/>
  <c r="S97" i="6"/>
  <c r="T97" i="6"/>
  <c r="K100" i="6"/>
  <c r="Q98" i="6"/>
  <c r="R20" i="9"/>
  <c r="P99" i="6"/>
  <c r="N99" i="6"/>
  <c r="X101" i="6"/>
  <c r="Y101" i="6" s="1"/>
  <c r="W101" i="6"/>
  <c r="W969" i="6"/>
  <c r="X969" i="6"/>
  <c r="Y969" i="6" s="1"/>
  <c r="N967" i="6"/>
  <c r="P967" i="6"/>
  <c r="K968" i="6"/>
  <c r="R965" i="6"/>
  <c r="U965" i="6" s="1"/>
  <c r="S965" i="6"/>
  <c r="T965" i="6"/>
  <c r="Q966" i="6"/>
  <c r="R39" i="9"/>
  <c r="X829" i="6"/>
  <c r="Y829" i="6" s="1"/>
  <c r="W829" i="6"/>
  <c r="S825" i="6"/>
  <c r="R825" i="6"/>
  <c r="U825" i="6" s="1"/>
  <c r="T825" i="6"/>
  <c r="N827" i="6"/>
  <c r="P827" i="6"/>
  <c r="Q826" i="6"/>
  <c r="R49" i="9"/>
  <c r="K828" i="6"/>
  <c r="Q350" i="6"/>
  <c r="R36" i="9"/>
  <c r="P911" i="6"/>
  <c r="N911" i="6"/>
  <c r="W1305" i="6"/>
  <c r="X1305" i="6"/>
  <c r="Q1386" i="6"/>
  <c r="R54" i="9"/>
  <c r="X1109" i="6"/>
  <c r="Y1109" i="6" s="1"/>
  <c r="W1109" i="6"/>
  <c r="W1193" i="6"/>
  <c r="X1193" i="6"/>
  <c r="Y1193" i="6" s="1"/>
  <c r="T909" i="6"/>
  <c r="R909" i="6"/>
  <c r="U909" i="6" s="1"/>
  <c r="S909" i="6"/>
  <c r="K380" i="6"/>
  <c r="T630" i="6"/>
  <c r="R630" i="6"/>
  <c r="S630" i="6"/>
  <c r="X325" i="6"/>
  <c r="Y325" i="6" s="1"/>
  <c r="W325" i="6"/>
  <c r="Q1106" i="6"/>
  <c r="R52" i="9"/>
  <c r="X1529" i="6"/>
  <c r="Y1529" i="6" s="1"/>
  <c r="W1529" i="6"/>
  <c r="K912" i="6"/>
  <c r="Q1526" i="6"/>
  <c r="R62" i="9"/>
  <c r="U1526" i="6"/>
  <c r="Q127" i="6"/>
  <c r="S8" i="9"/>
  <c r="Q378" i="6"/>
  <c r="R47" i="9"/>
  <c r="T1246" i="6"/>
  <c r="S1246" i="6"/>
  <c r="R1246" i="6"/>
  <c r="U1246" i="6" s="1"/>
  <c r="P1387" i="6"/>
  <c r="N1387" i="6"/>
  <c r="Q631" i="6"/>
  <c r="S23" i="9"/>
  <c r="R377" i="6"/>
  <c r="S377" i="6"/>
  <c r="T377" i="6"/>
  <c r="Q68" i="9"/>
  <c r="Q771" i="6"/>
  <c r="S48" i="9"/>
  <c r="U771" i="6"/>
  <c r="V324" i="6"/>
  <c r="K324" i="6"/>
  <c r="M324" i="6" s="1"/>
  <c r="W913" i="6"/>
  <c r="X913" i="6"/>
  <c r="Y913" i="6" s="1"/>
  <c r="T1105" i="6"/>
  <c r="R1105" i="6"/>
  <c r="U1105" i="6" s="1"/>
  <c r="S1105" i="6"/>
  <c r="X18" i="6"/>
  <c r="W18" i="6"/>
  <c r="Q910" i="6"/>
  <c r="R24" i="9"/>
  <c r="Q1247" i="6"/>
  <c r="S27" i="9"/>
  <c r="V998" i="6"/>
  <c r="P379" i="6"/>
  <c r="N379" i="6"/>
  <c r="T126" i="6"/>
  <c r="R126" i="6"/>
  <c r="U126" i="6" s="1"/>
  <c r="S126" i="6"/>
  <c r="R67" i="9"/>
  <c r="P632" i="6"/>
  <c r="N632" i="6"/>
  <c r="P1107" i="6"/>
  <c r="N1107" i="6"/>
  <c r="T349" i="6"/>
  <c r="S349" i="6"/>
  <c r="R349" i="6"/>
  <c r="U349" i="6" s="1"/>
  <c r="Q66" i="9"/>
  <c r="P1219" i="6"/>
  <c r="N1219" i="6"/>
  <c r="T1470" i="6"/>
  <c r="S1470" i="6"/>
  <c r="R1470" i="6"/>
  <c r="U1470" i="6" s="1"/>
  <c r="P1500" i="6"/>
  <c r="N1500" i="6"/>
  <c r="P1191" i="6"/>
  <c r="N1191" i="6"/>
  <c r="S1385" i="6"/>
  <c r="R1385" i="6"/>
  <c r="U1385" i="6" s="1"/>
  <c r="T1385" i="6"/>
  <c r="T938" i="6"/>
  <c r="R938" i="6"/>
  <c r="U938" i="6" s="1"/>
  <c r="S938" i="6"/>
  <c r="K1388" i="6"/>
  <c r="K352" i="6"/>
  <c r="M352" i="6" s="1"/>
  <c r="V352" i="6"/>
  <c r="R321" i="6"/>
  <c r="U321" i="6" s="1"/>
  <c r="T321" i="6"/>
  <c r="S321" i="6"/>
  <c r="K520" i="6"/>
  <c r="M520" i="6" s="1"/>
  <c r="V520" i="6"/>
  <c r="P1248" i="6"/>
  <c r="N1248" i="6"/>
  <c r="P519" i="6"/>
  <c r="N519" i="6"/>
  <c r="Q1218" i="6"/>
  <c r="R53" i="9"/>
  <c r="T770" i="6"/>
  <c r="R770" i="6"/>
  <c r="U770" i="6" s="1"/>
  <c r="S770" i="6"/>
  <c r="P351" i="6"/>
  <c r="N351" i="6"/>
  <c r="Q939" i="6"/>
  <c r="S38" i="9"/>
  <c r="P1527" i="6"/>
  <c r="N1527" i="6"/>
  <c r="P772" i="6"/>
  <c r="N772" i="6"/>
  <c r="W1389" i="6"/>
  <c r="X1389" i="6"/>
  <c r="Y1389" i="6" s="1"/>
  <c r="Q518" i="6"/>
  <c r="R21" i="9"/>
  <c r="P940" i="6"/>
  <c r="N940" i="6"/>
  <c r="J1053" i="6"/>
  <c r="Q996" i="6"/>
  <c r="T50" i="9"/>
  <c r="U996" i="6"/>
  <c r="Q1190" i="6"/>
  <c r="R26" i="9"/>
  <c r="U1190" i="6"/>
  <c r="T1217" i="6"/>
  <c r="R1217" i="6"/>
  <c r="U1217" i="6" s="1"/>
  <c r="S1217" i="6"/>
  <c r="X1221" i="6"/>
  <c r="Y1221" i="6" s="1"/>
  <c r="W1221" i="6"/>
  <c r="Q322" i="6"/>
  <c r="R60" i="9"/>
  <c r="X353" i="6"/>
  <c r="Y353" i="6" s="1"/>
  <c r="W353" i="6"/>
  <c r="X774" i="6"/>
  <c r="Y774" i="6" s="1"/>
  <c r="W774" i="6"/>
  <c r="P323" i="6"/>
  <c r="N323" i="6"/>
  <c r="W521" i="6"/>
  <c r="X521" i="6"/>
  <c r="Y521" i="6" s="1"/>
  <c r="T1525" i="6"/>
  <c r="R1525" i="6"/>
  <c r="S1525" i="6"/>
  <c r="W438" i="6"/>
  <c r="X438" i="6"/>
  <c r="K1220" i="6"/>
  <c r="M1220" i="6" s="1"/>
  <c r="V1220" i="6"/>
  <c r="K1108" i="6"/>
  <c r="T266" i="6"/>
  <c r="S266" i="6"/>
  <c r="R266" i="6"/>
  <c r="U266" i="6" s="1"/>
  <c r="K1192" i="6"/>
  <c r="T1189" i="6"/>
  <c r="R1189" i="6"/>
  <c r="U1189" i="6" s="1"/>
  <c r="S1189" i="6"/>
  <c r="T1498" i="6"/>
  <c r="S1498" i="6"/>
  <c r="R1498" i="6"/>
  <c r="X381" i="6"/>
  <c r="Y381" i="6" s="1"/>
  <c r="W381" i="6"/>
  <c r="V1528" i="6"/>
  <c r="K1528" i="6"/>
  <c r="M1528" i="6" s="1"/>
  <c r="K773" i="6"/>
  <c r="M773" i="6" s="1"/>
  <c r="V773" i="6"/>
  <c r="W1557" i="6"/>
  <c r="X1557" i="6"/>
  <c r="Y1557" i="6" s="1"/>
  <c r="T517" i="6"/>
  <c r="S517" i="6"/>
  <c r="R517" i="6"/>
  <c r="U517" i="6" s="1"/>
  <c r="Q70" i="9"/>
  <c r="Q1051" i="6"/>
  <c r="Q1499" i="6"/>
  <c r="S41" i="9"/>
  <c r="M267" i="6" l="1"/>
  <c r="V267" i="6"/>
  <c r="M1192" i="6"/>
  <c r="V1192" i="6"/>
  <c r="X1474" i="6"/>
  <c r="Y1474" i="6" s="1"/>
  <c r="W1474" i="6"/>
  <c r="R663" i="6"/>
  <c r="U663" i="6" s="1"/>
  <c r="S663" i="6"/>
  <c r="T663" i="6"/>
  <c r="S664" i="6"/>
  <c r="R664" i="6"/>
  <c r="T664" i="6"/>
  <c r="U664" i="6"/>
  <c r="T746" i="6"/>
  <c r="R746" i="6"/>
  <c r="U746" i="6" s="1"/>
  <c r="S746" i="6"/>
  <c r="W13" i="9"/>
  <c r="Q747" i="6"/>
  <c r="X13" i="9"/>
  <c r="Q748" i="6"/>
  <c r="U748" i="6" s="1"/>
  <c r="S802" i="6"/>
  <c r="R802" i="6"/>
  <c r="U802" i="6" s="1"/>
  <c r="T802" i="6"/>
  <c r="Q803" i="6"/>
  <c r="W58" i="9"/>
  <c r="X58" i="9"/>
  <c r="Q804" i="6"/>
  <c r="T494" i="6"/>
  <c r="R494" i="6"/>
  <c r="U494" i="6" s="1"/>
  <c r="S494" i="6"/>
  <c r="W11" i="9"/>
  <c r="Q495" i="6"/>
  <c r="Q496" i="6"/>
  <c r="X11" i="9"/>
  <c r="R240" i="6"/>
  <c r="U240" i="6" s="1"/>
  <c r="S240" i="6"/>
  <c r="T240" i="6"/>
  <c r="U9" i="9"/>
  <c r="Q241" i="6"/>
  <c r="N242" i="6"/>
  <c r="P242" i="6"/>
  <c r="K243" i="6"/>
  <c r="M243" i="6" s="1"/>
  <c r="V243" i="6"/>
  <c r="V244" i="6"/>
  <c r="K244" i="6"/>
  <c r="M244" i="6" s="1"/>
  <c r="S1164" i="6"/>
  <c r="R1164" i="6"/>
  <c r="U1164" i="6" s="1"/>
  <c r="T1164" i="6"/>
  <c r="Q1165" i="6"/>
  <c r="U16" i="9"/>
  <c r="P1166" i="6"/>
  <c r="N1166" i="6"/>
  <c r="V1167" i="6"/>
  <c r="K1167" i="6"/>
  <c r="M1167" i="6" s="1"/>
  <c r="V1168" i="6"/>
  <c r="K1168" i="6"/>
  <c r="M1168" i="6" s="1"/>
  <c r="T408" i="6"/>
  <c r="S408" i="6"/>
  <c r="R408" i="6"/>
  <c r="U408" i="6" s="1"/>
  <c r="U30" i="9"/>
  <c r="Q409" i="6"/>
  <c r="U73" i="9" s="1"/>
  <c r="N410" i="6"/>
  <c r="P410" i="6"/>
  <c r="V411" i="6"/>
  <c r="K411" i="6"/>
  <c r="M411" i="6" s="1"/>
  <c r="V412" i="6"/>
  <c r="K412" i="6"/>
  <c r="M412" i="6" s="1"/>
  <c r="R715" i="6"/>
  <c r="S715" i="6"/>
  <c r="T715" i="6"/>
  <c r="T44" i="9"/>
  <c r="Q716" i="6"/>
  <c r="N717" i="6"/>
  <c r="P717" i="6"/>
  <c r="V718" i="6"/>
  <c r="K718" i="6"/>
  <c r="M718" i="6" s="1"/>
  <c r="Y719" i="6"/>
  <c r="Z720" i="6"/>
  <c r="Y720" i="6" s="1"/>
  <c r="T155" i="6"/>
  <c r="R155" i="6"/>
  <c r="S155" i="6"/>
  <c r="T42" i="9"/>
  <c r="Q156" i="6"/>
  <c r="T71" i="9" s="1"/>
  <c r="N157" i="6"/>
  <c r="P157" i="6"/>
  <c r="V158" i="6"/>
  <c r="K158" i="6"/>
  <c r="M158" i="6" s="1"/>
  <c r="Y159" i="6"/>
  <c r="Z160" i="6"/>
  <c r="Y160" i="6" s="1"/>
  <c r="X270" i="6"/>
  <c r="Y270" i="6" s="1"/>
  <c r="W270" i="6"/>
  <c r="T1050" i="6"/>
  <c r="U1050" i="6"/>
  <c r="Q1471" i="6"/>
  <c r="S29" i="9"/>
  <c r="U1471" i="6"/>
  <c r="K1473" i="6"/>
  <c r="M1473" i="6" s="1"/>
  <c r="V1473" i="6"/>
  <c r="P1472" i="6"/>
  <c r="N1472" i="6"/>
  <c r="V269" i="6"/>
  <c r="K269" i="6"/>
  <c r="M269" i="6" s="1"/>
  <c r="M1052" i="6"/>
  <c r="V1052" i="6"/>
  <c r="W550" i="6"/>
  <c r="X550" i="6"/>
  <c r="P1555" i="6"/>
  <c r="N1555" i="6"/>
  <c r="U1275" i="6"/>
  <c r="Q1275" i="6"/>
  <c r="T1274" i="6"/>
  <c r="S1274" i="6"/>
  <c r="R1274" i="6"/>
  <c r="U1274" i="6" s="1"/>
  <c r="P1276" i="6"/>
  <c r="N1276" i="6"/>
  <c r="M380" i="6"/>
  <c r="V380" i="6"/>
  <c r="P268" i="6"/>
  <c r="N268" i="6"/>
  <c r="M968" i="6"/>
  <c r="V968" i="6"/>
  <c r="W942" i="6"/>
  <c r="X942" i="6"/>
  <c r="J1277" i="6"/>
  <c r="W1278" i="6"/>
  <c r="X1278" i="6"/>
  <c r="Y1278" i="6" s="1"/>
  <c r="W1502" i="6"/>
  <c r="X1502" i="6"/>
  <c r="Y1502" i="6" s="1"/>
  <c r="K941" i="6"/>
  <c r="M1556" i="6"/>
  <c r="V1556" i="6"/>
  <c r="M100" i="6"/>
  <c r="V100" i="6"/>
  <c r="M1388" i="6"/>
  <c r="V1388" i="6"/>
  <c r="K1501" i="6"/>
  <c r="M1501" i="6" s="1"/>
  <c r="V1501" i="6"/>
  <c r="Y1137" i="6"/>
  <c r="K1137" i="6" s="1"/>
  <c r="M1137" i="6" s="1"/>
  <c r="W1138" i="6"/>
  <c r="X1138" i="6"/>
  <c r="Y1138" i="6" s="1"/>
  <c r="M828" i="6"/>
  <c r="V828" i="6"/>
  <c r="M912" i="6"/>
  <c r="V912" i="6"/>
  <c r="M1108" i="6"/>
  <c r="V1108" i="6"/>
  <c r="W1054" i="6"/>
  <c r="V1137" i="6"/>
  <c r="W1362" i="6"/>
  <c r="R1050" i="6"/>
  <c r="S1050" i="6"/>
  <c r="S995" i="6"/>
  <c r="P128" i="6"/>
  <c r="R995" i="6"/>
  <c r="X1362" i="6"/>
  <c r="X1363" i="6" s="1"/>
  <c r="V129" i="6"/>
  <c r="X130" i="6"/>
  <c r="Y130" i="6" s="1"/>
  <c r="K130" i="6" s="1"/>
  <c r="M130" i="6" s="1"/>
  <c r="W130" i="6"/>
  <c r="V633" i="6"/>
  <c r="X1054" i="6"/>
  <c r="Y1054" i="6" s="1"/>
  <c r="W634" i="6"/>
  <c r="X634" i="6"/>
  <c r="Y634" i="6" s="1"/>
  <c r="K1053" i="6"/>
  <c r="W1250" i="6"/>
  <c r="Q1136" i="6"/>
  <c r="T25" i="9"/>
  <c r="T1134" i="6"/>
  <c r="S1134" i="6"/>
  <c r="R1134" i="6"/>
  <c r="Q1135" i="6"/>
  <c r="S25" i="9"/>
  <c r="P1137" i="6"/>
  <c r="N1137" i="6"/>
  <c r="K1138" i="6"/>
  <c r="V1249" i="6"/>
  <c r="X1250" i="6"/>
  <c r="Y1250" i="6" s="1"/>
  <c r="K1250" i="6" s="1"/>
  <c r="M1250" i="6" s="1"/>
  <c r="K864" i="6"/>
  <c r="M864" i="6" s="1"/>
  <c r="V864" i="6"/>
  <c r="S861" i="6"/>
  <c r="R861" i="6"/>
  <c r="T861" i="6"/>
  <c r="P863" i="6"/>
  <c r="N863" i="6"/>
  <c r="X865" i="6"/>
  <c r="Y865" i="6" s="1"/>
  <c r="W865" i="6"/>
  <c r="U862" i="6"/>
  <c r="Q862" i="6"/>
  <c r="Z14" i="9"/>
  <c r="P472" i="6"/>
  <c r="N472" i="6"/>
  <c r="X474" i="6"/>
  <c r="Y474" i="6" s="1"/>
  <c r="W474" i="6"/>
  <c r="K473" i="6"/>
  <c r="M473" i="6" s="1"/>
  <c r="V473" i="6"/>
  <c r="S470" i="6"/>
  <c r="T470" i="6"/>
  <c r="R470" i="6"/>
  <c r="Q471" i="6"/>
  <c r="AA32" i="9"/>
  <c r="U471" i="6"/>
  <c r="N1424" i="6"/>
  <c r="P1424" i="6"/>
  <c r="P807" i="6"/>
  <c r="N807" i="6"/>
  <c r="W1174" i="6"/>
  <c r="X1174" i="6"/>
  <c r="Y1174" i="6" s="1"/>
  <c r="P1620" i="6"/>
  <c r="N1620" i="6"/>
  <c r="K584" i="6"/>
  <c r="M584" i="6" s="1"/>
  <c r="V584" i="6"/>
  <c r="Z15" i="9"/>
  <c r="U1086" i="6"/>
  <c r="Q1086" i="6"/>
  <c r="W1089" i="6"/>
  <c r="X1089" i="6"/>
  <c r="Y1089" i="6" s="1"/>
  <c r="Z34" i="9"/>
  <c r="U1030" i="6"/>
  <c r="Q1030" i="6"/>
  <c r="T581" i="6"/>
  <c r="S581" i="6"/>
  <c r="R581" i="6"/>
  <c r="Y74" i="9"/>
  <c r="X754" i="6"/>
  <c r="Y754" i="6" s="1"/>
  <c r="W754" i="6"/>
  <c r="S1170" i="6"/>
  <c r="R1170" i="6"/>
  <c r="T1170" i="6"/>
  <c r="W222" i="6"/>
  <c r="X222" i="6"/>
  <c r="Y222" i="6" s="1"/>
  <c r="N752" i="6"/>
  <c r="P752" i="6"/>
  <c r="Q751" i="6"/>
  <c r="AA13" i="9"/>
  <c r="U751" i="6"/>
  <c r="S1029" i="6"/>
  <c r="T1029" i="6"/>
  <c r="R1029" i="6"/>
  <c r="W697" i="6"/>
  <c r="X697" i="6"/>
  <c r="Y697" i="6" s="1"/>
  <c r="P724" i="6"/>
  <c r="N724" i="6"/>
  <c r="N669" i="6"/>
  <c r="P669" i="6"/>
  <c r="Q1619" i="6"/>
  <c r="AA7" i="9"/>
  <c r="U1619" i="6"/>
  <c r="AA46" i="9"/>
  <c r="Q51" i="6"/>
  <c r="U51" i="6"/>
  <c r="P1087" i="6"/>
  <c r="N1087" i="6"/>
  <c r="Q806" i="6"/>
  <c r="Z58" i="9"/>
  <c r="U806" i="6"/>
  <c r="K165" i="6"/>
  <c r="M165" i="6" s="1"/>
  <c r="V165" i="6"/>
  <c r="K1173" i="6"/>
  <c r="M1173" i="6" s="1"/>
  <c r="V1173" i="6"/>
  <c r="X585" i="6"/>
  <c r="Y585" i="6" s="1"/>
  <c r="W585" i="6"/>
  <c r="Z9" i="9"/>
  <c r="U246" i="6"/>
  <c r="Q246" i="6"/>
  <c r="R805" i="6"/>
  <c r="S805" i="6"/>
  <c r="T805" i="6"/>
  <c r="K753" i="6"/>
  <c r="M753" i="6" s="1"/>
  <c r="V753" i="6"/>
  <c r="Q415" i="6"/>
  <c r="AA30" i="9"/>
  <c r="U415" i="6"/>
  <c r="K221" i="6"/>
  <c r="M221" i="6" s="1"/>
  <c r="V221" i="6"/>
  <c r="T1618" i="6"/>
  <c r="R1618" i="6"/>
  <c r="S1618" i="6"/>
  <c r="N247" i="6"/>
  <c r="P247" i="6"/>
  <c r="P220" i="6"/>
  <c r="N220" i="6"/>
  <c r="Z43" i="9"/>
  <c r="U694" i="6"/>
  <c r="Q694" i="6"/>
  <c r="Z71" i="9" s="1"/>
  <c r="K53" i="6"/>
  <c r="M53" i="6" s="1"/>
  <c r="V53" i="6"/>
  <c r="X894" i="6"/>
  <c r="Y894" i="6" s="1"/>
  <c r="W894" i="6"/>
  <c r="V725" i="6"/>
  <c r="K725" i="6"/>
  <c r="M725" i="6" s="1"/>
  <c r="K1621" i="6"/>
  <c r="M1621" i="6" s="1"/>
  <c r="V1621" i="6"/>
  <c r="Q191" i="6"/>
  <c r="AA56" i="9"/>
  <c r="U191" i="6"/>
  <c r="W166" i="6"/>
  <c r="X166" i="6"/>
  <c r="Y166" i="6" s="1"/>
  <c r="S190" i="6"/>
  <c r="R190" i="6"/>
  <c r="T190" i="6"/>
  <c r="U668" i="6"/>
  <c r="Q668" i="6"/>
  <c r="AB12" i="9"/>
  <c r="Q219" i="6"/>
  <c r="AA57" i="9"/>
  <c r="U219" i="6"/>
  <c r="U1171" i="6"/>
  <c r="Q1171" i="6"/>
  <c r="AA16" i="9"/>
  <c r="N1172" i="6"/>
  <c r="P1172" i="6"/>
  <c r="U163" i="6"/>
  <c r="AA42" i="9"/>
  <c r="Q163" i="6"/>
  <c r="X194" i="6"/>
  <c r="Y194" i="6" s="1"/>
  <c r="W194" i="6"/>
  <c r="W671" i="6"/>
  <c r="X671" i="6"/>
  <c r="Y671" i="6" s="1"/>
  <c r="W1426" i="6"/>
  <c r="X1426" i="6"/>
  <c r="Y1426" i="6" s="1"/>
  <c r="W54" i="6"/>
  <c r="X54" i="6"/>
  <c r="Y54" i="6" s="1"/>
  <c r="P1031" i="6"/>
  <c r="N1031" i="6"/>
  <c r="K893" i="6"/>
  <c r="M893" i="6" s="1"/>
  <c r="V893" i="6"/>
  <c r="W726" i="6"/>
  <c r="X726" i="6"/>
  <c r="Y726" i="6" s="1"/>
  <c r="W1622" i="6"/>
  <c r="X1622" i="6"/>
  <c r="Y1622" i="6" s="1"/>
  <c r="Q499" i="6"/>
  <c r="AA11" i="9"/>
  <c r="U499" i="6"/>
  <c r="P500" i="6"/>
  <c r="N500" i="6"/>
  <c r="X809" i="6"/>
  <c r="Y809" i="6" s="1"/>
  <c r="W809" i="6"/>
  <c r="W502" i="6"/>
  <c r="X502" i="6"/>
  <c r="Y502" i="6" s="1"/>
  <c r="P164" i="6"/>
  <c r="N164" i="6"/>
  <c r="K193" i="6"/>
  <c r="M193" i="6" s="1"/>
  <c r="V193" i="6"/>
  <c r="U1423" i="6"/>
  <c r="Q1423" i="6"/>
  <c r="AA28" i="9"/>
  <c r="K670" i="6"/>
  <c r="M670" i="6" s="1"/>
  <c r="V670" i="6"/>
  <c r="T693" i="6"/>
  <c r="S693" i="6"/>
  <c r="R693" i="6"/>
  <c r="P52" i="6"/>
  <c r="N52" i="6"/>
  <c r="T750" i="6"/>
  <c r="S750" i="6"/>
  <c r="R750" i="6"/>
  <c r="K1425" i="6"/>
  <c r="M1425" i="6" s="1"/>
  <c r="V1425" i="6"/>
  <c r="T722" i="6"/>
  <c r="R722" i="6"/>
  <c r="S722" i="6"/>
  <c r="K1032" i="6"/>
  <c r="M1032" i="6" s="1"/>
  <c r="V1032" i="6"/>
  <c r="T498" i="6"/>
  <c r="R498" i="6"/>
  <c r="S498" i="6"/>
  <c r="U582" i="6"/>
  <c r="Q582" i="6"/>
  <c r="Z33" i="9"/>
  <c r="V808" i="6"/>
  <c r="K808" i="6"/>
  <c r="M808" i="6" s="1"/>
  <c r="T218" i="6"/>
  <c r="S218" i="6"/>
  <c r="R218" i="6"/>
  <c r="K501" i="6"/>
  <c r="M501" i="6" s="1"/>
  <c r="V501" i="6"/>
  <c r="T1422" i="6"/>
  <c r="S1422" i="6"/>
  <c r="R1422" i="6"/>
  <c r="P583" i="6"/>
  <c r="N583" i="6"/>
  <c r="S414" i="6"/>
  <c r="T414" i="6"/>
  <c r="R414" i="6"/>
  <c r="Z73" i="9"/>
  <c r="K248" i="6"/>
  <c r="M248" i="6" s="1"/>
  <c r="V248" i="6"/>
  <c r="R667" i="6"/>
  <c r="T667" i="6"/>
  <c r="S667" i="6"/>
  <c r="X418" i="6"/>
  <c r="Y418" i="6" s="1"/>
  <c r="W418" i="6"/>
  <c r="S890" i="6"/>
  <c r="R890" i="6"/>
  <c r="T890" i="6"/>
  <c r="T1085" i="6"/>
  <c r="S1085" i="6"/>
  <c r="R1085" i="6"/>
  <c r="S50" i="6"/>
  <c r="T50" i="6"/>
  <c r="R50" i="6"/>
  <c r="P416" i="6"/>
  <c r="N416" i="6"/>
  <c r="X1033" i="6"/>
  <c r="Y1033" i="6" s="1"/>
  <c r="W1033" i="6"/>
  <c r="P892" i="6"/>
  <c r="N892" i="6"/>
  <c r="S245" i="6"/>
  <c r="R245" i="6"/>
  <c r="T245" i="6"/>
  <c r="Q723" i="6"/>
  <c r="AA44" i="9"/>
  <c r="U723" i="6"/>
  <c r="V1088" i="6"/>
  <c r="K1088" i="6"/>
  <c r="M1088" i="6" s="1"/>
  <c r="W249" i="6"/>
  <c r="X249" i="6"/>
  <c r="Y249" i="6" s="1"/>
  <c r="Q891" i="6"/>
  <c r="AA59" i="9"/>
  <c r="U891" i="6"/>
  <c r="P192" i="6"/>
  <c r="N192" i="6"/>
  <c r="K696" i="6"/>
  <c r="M696" i="6" s="1"/>
  <c r="V696" i="6"/>
  <c r="K417" i="6"/>
  <c r="M417" i="6" s="1"/>
  <c r="V417" i="6"/>
  <c r="T162" i="6"/>
  <c r="R162" i="6"/>
  <c r="S162" i="6"/>
  <c r="N695" i="6"/>
  <c r="P695" i="6"/>
  <c r="Y71" i="9"/>
  <c r="T303" i="6"/>
  <c r="S303" i="6"/>
  <c r="R303" i="6"/>
  <c r="AB6" i="9"/>
  <c r="U304" i="6"/>
  <c r="Q304" i="6"/>
  <c r="V306" i="6"/>
  <c r="K306" i="6"/>
  <c r="M306" i="6" s="1"/>
  <c r="W307" i="6"/>
  <c r="X307" i="6"/>
  <c r="Y307" i="6" s="1"/>
  <c r="P305" i="6"/>
  <c r="N305" i="6"/>
  <c r="N997" i="6"/>
  <c r="N1444" i="6"/>
  <c r="P1444" i="6"/>
  <c r="T1441" i="6"/>
  <c r="R1441" i="6"/>
  <c r="U1441" i="6" s="1"/>
  <c r="S1441" i="6"/>
  <c r="K1445" i="6"/>
  <c r="T1442" i="6"/>
  <c r="R1442" i="6"/>
  <c r="S1442" i="6"/>
  <c r="W1446" i="6"/>
  <c r="X1446" i="6"/>
  <c r="Y1446" i="6" s="1"/>
  <c r="S61" i="9"/>
  <c r="Q1443" i="6"/>
  <c r="K613" i="6"/>
  <c r="M613" i="6" s="1"/>
  <c r="V613" i="6"/>
  <c r="T610" i="6"/>
  <c r="S610" i="6"/>
  <c r="R610" i="6"/>
  <c r="X614" i="6"/>
  <c r="Y614" i="6" s="1"/>
  <c r="W614" i="6"/>
  <c r="Q611" i="6"/>
  <c r="U611" i="6"/>
  <c r="AA37" i="9"/>
  <c r="N612" i="6"/>
  <c r="P612" i="6"/>
  <c r="U78" i="6"/>
  <c r="Q78" i="6"/>
  <c r="Z5" i="9"/>
  <c r="R77" i="6"/>
  <c r="T77" i="6"/>
  <c r="S77" i="6"/>
  <c r="Y69" i="9"/>
  <c r="P79" i="6"/>
  <c r="N79" i="6"/>
  <c r="X81" i="6"/>
  <c r="Y81" i="6" s="1"/>
  <c r="W81" i="6"/>
  <c r="V80" i="6"/>
  <c r="K80" i="6"/>
  <c r="M80" i="6" s="1"/>
  <c r="W998" i="6"/>
  <c r="X998" i="6"/>
  <c r="Y998" i="6" s="1"/>
  <c r="K998" i="6" s="1"/>
  <c r="M998" i="6" s="1"/>
  <c r="P998" i="6" s="1"/>
  <c r="T1554" i="6"/>
  <c r="R1554" i="6"/>
  <c r="U1554" i="6" s="1"/>
  <c r="S1554" i="6"/>
  <c r="K1557" i="6"/>
  <c r="W1335" i="6"/>
  <c r="X1335" i="6"/>
  <c r="Y1335" i="6" s="1"/>
  <c r="P1333" i="6"/>
  <c r="N1333" i="6"/>
  <c r="S72" i="9"/>
  <c r="T1331" i="6"/>
  <c r="S1331" i="6"/>
  <c r="R1331" i="6"/>
  <c r="Q1332" i="6"/>
  <c r="T18" i="9"/>
  <c r="K1334" i="6"/>
  <c r="M1334" i="6" s="1"/>
  <c r="V1334" i="6"/>
  <c r="X1586" i="6"/>
  <c r="W1586" i="6"/>
  <c r="X102" i="6"/>
  <c r="Y102" i="6" s="1"/>
  <c r="W102" i="6"/>
  <c r="R98" i="6"/>
  <c r="U98" i="6" s="1"/>
  <c r="T98" i="6"/>
  <c r="S98" i="6"/>
  <c r="K101" i="6"/>
  <c r="Q99" i="6"/>
  <c r="S20" i="9"/>
  <c r="S966" i="6"/>
  <c r="R966" i="6"/>
  <c r="U966" i="6" s="1"/>
  <c r="T966" i="6"/>
  <c r="S39" i="9"/>
  <c r="Q967" i="6"/>
  <c r="K969" i="6"/>
  <c r="X970" i="6"/>
  <c r="Y970" i="6" s="1"/>
  <c r="W970" i="6"/>
  <c r="S826" i="6"/>
  <c r="R826" i="6"/>
  <c r="U826" i="6" s="1"/>
  <c r="T826" i="6"/>
  <c r="W830" i="6"/>
  <c r="X830" i="6"/>
  <c r="Y830" i="6" s="1"/>
  <c r="Q827" i="6"/>
  <c r="S49" i="9"/>
  <c r="K829" i="6"/>
  <c r="M829" i="6" s="1"/>
  <c r="V829" i="6"/>
  <c r="X775" i="6"/>
  <c r="Y775" i="6" s="1"/>
  <c r="W775" i="6"/>
  <c r="P1528" i="6"/>
  <c r="N1528" i="6"/>
  <c r="T1499" i="6"/>
  <c r="R1499" i="6"/>
  <c r="U1499" i="6" s="1"/>
  <c r="S1499" i="6"/>
  <c r="W354" i="6"/>
  <c r="X354" i="6"/>
  <c r="Y354" i="6" s="1"/>
  <c r="T1190" i="6"/>
  <c r="S1190" i="6"/>
  <c r="R1190" i="6"/>
  <c r="T518" i="6"/>
  <c r="S518" i="6"/>
  <c r="R518" i="6"/>
  <c r="U518" i="6" s="1"/>
  <c r="R70" i="9"/>
  <c r="Q1527" i="6"/>
  <c r="S62" i="9"/>
  <c r="U1527" i="6"/>
  <c r="P520" i="6"/>
  <c r="N520" i="6"/>
  <c r="Q1191" i="6"/>
  <c r="S26" i="9"/>
  <c r="T1247" i="6"/>
  <c r="S1247" i="6"/>
  <c r="R1247" i="6"/>
  <c r="U1247" i="6" s="1"/>
  <c r="X19" i="6"/>
  <c r="Y19" i="6" s="1"/>
  <c r="W19" i="6"/>
  <c r="W914" i="6"/>
  <c r="X914" i="6"/>
  <c r="Y914" i="6" s="1"/>
  <c r="T127" i="6"/>
  <c r="R127" i="6"/>
  <c r="U127" i="6" s="1"/>
  <c r="S127" i="6"/>
  <c r="W1306" i="6"/>
  <c r="X1306" i="6"/>
  <c r="Q911" i="6"/>
  <c r="S24" i="9"/>
  <c r="U911" i="6"/>
  <c r="X1558" i="6"/>
  <c r="Y1558" i="6" s="1"/>
  <c r="W1558" i="6"/>
  <c r="Q323" i="6"/>
  <c r="S60" i="9"/>
  <c r="K353" i="6"/>
  <c r="Q940" i="6"/>
  <c r="T38" i="9"/>
  <c r="K1389" i="6"/>
  <c r="Q1248" i="6"/>
  <c r="T27" i="9"/>
  <c r="V999" i="6"/>
  <c r="Q1219" i="6"/>
  <c r="S53" i="9"/>
  <c r="Q1107" i="6"/>
  <c r="S52" i="9"/>
  <c r="Q1387" i="6"/>
  <c r="S54" i="9"/>
  <c r="U1387" i="6"/>
  <c r="X1390" i="6"/>
  <c r="Y1390" i="6" s="1"/>
  <c r="W1390" i="6"/>
  <c r="Q1500" i="6"/>
  <c r="U1500" i="6" s="1"/>
  <c r="T41" i="9"/>
  <c r="T631" i="6"/>
  <c r="S631" i="6"/>
  <c r="R631" i="6"/>
  <c r="U631" i="6" s="1"/>
  <c r="T1106" i="6"/>
  <c r="S1106" i="6"/>
  <c r="R1106" i="6"/>
  <c r="U1106" i="6" s="1"/>
  <c r="P773" i="6"/>
  <c r="N773" i="6"/>
  <c r="X382" i="6"/>
  <c r="Y382" i="6" s="1"/>
  <c r="W382" i="6"/>
  <c r="V774" i="6"/>
  <c r="K774" i="6"/>
  <c r="M774" i="6" s="1"/>
  <c r="T996" i="6"/>
  <c r="S996" i="6"/>
  <c r="R996" i="6"/>
  <c r="P129" i="6"/>
  <c r="N129" i="6"/>
  <c r="T939" i="6"/>
  <c r="R939" i="6"/>
  <c r="U939" i="6" s="1"/>
  <c r="S939" i="6"/>
  <c r="P352" i="6"/>
  <c r="N352" i="6"/>
  <c r="Q632" i="6"/>
  <c r="T23" i="9"/>
  <c r="Q379" i="6"/>
  <c r="S47" i="9"/>
  <c r="T910" i="6"/>
  <c r="R910" i="6"/>
  <c r="U910" i="6" s="1"/>
  <c r="S910" i="6"/>
  <c r="P324" i="6"/>
  <c r="N324" i="6"/>
  <c r="R771" i="6"/>
  <c r="T771" i="6"/>
  <c r="S771" i="6"/>
  <c r="S378" i="6"/>
  <c r="T378" i="6"/>
  <c r="R378" i="6"/>
  <c r="U378" i="6" s="1"/>
  <c r="R68" i="9"/>
  <c r="X326" i="6"/>
  <c r="Y326" i="6" s="1"/>
  <c r="W326" i="6"/>
  <c r="K1193" i="6"/>
  <c r="M1193" i="6" s="1"/>
  <c r="V1193" i="6"/>
  <c r="W1110" i="6"/>
  <c r="X1110" i="6"/>
  <c r="Y1110" i="6" s="1"/>
  <c r="S350" i="6"/>
  <c r="T350" i="6"/>
  <c r="R350" i="6"/>
  <c r="U350" i="6" s="1"/>
  <c r="R66" i="9"/>
  <c r="R76" i="9"/>
  <c r="K381" i="6"/>
  <c r="K521" i="6"/>
  <c r="T322" i="6"/>
  <c r="S322" i="6"/>
  <c r="R322" i="6"/>
  <c r="U322" i="6" s="1"/>
  <c r="X1222" i="6"/>
  <c r="Y1222" i="6" s="1"/>
  <c r="W1222" i="6"/>
  <c r="J1054" i="6"/>
  <c r="Q772" i="6"/>
  <c r="T48" i="9"/>
  <c r="U772" i="6"/>
  <c r="Q997" i="6"/>
  <c r="U50" i="9"/>
  <c r="U997" i="6"/>
  <c r="K1474" i="6"/>
  <c r="M1474" i="6" s="1"/>
  <c r="V1474" i="6"/>
  <c r="X1530" i="6"/>
  <c r="Y1530" i="6" s="1"/>
  <c r="W1530" i="6"/>
  <c r="K325" i="6"/>
  <c r="W1194" i="6"/>
  <c r="X1194" i="6"/>
  <c r="Y1194" i="6" s="1"/>
  <c r="K1109" i="6"/>
  <c r="M1109" i="6" s="1"/>
  <c r="V1109" i="6"/>
  <c r="S1386" i="6"/>
  <c r="T1386" i="6"/>
  <c r="R1386" i="6"/>
  <c r="U1386" i="6" s="1"/>
  <c r="P1220" i="6"/>
  <c r="N1220" i="6"/>
  <c r="P633" i="6"/>
  <c r="N633" i="6"/>
  <c r="R1051" i="6"/>
  <c r="U1051" i="6" s="1"/>
  <c r="S1051" i="6"/>
  <c r="T1051" i="6"/>
  <c r="P1192" i="6"/>
  <c r="N1192" i="6"/>
  <c r="W439" i="6"/>
  <c r="X439" i="6"/>
  <c r="W522" i="6"/>
  <c r="X522" i="6"/>
  <c r="Y522" i="6" s="1"/>
  <c r="P1249" i="6"/>
  <c r="N1249" i="6"/>
  <c r="K1221" i="6"/>
  <c r="Q351" i="6"/>
  <c r="S36" i="9"/>
  <c r="S1218" i="6"/>
  <c r="R1218" i="6"/>
  <c r="U1218" i="6" s="1"/>
  <c r="T1218" i="6"/>
  <c r="Q519" i="6"/>
  <c r="S21" i="9"/>
  <c r="U519" i="6"/>
  <c r="X1475" i="6"/>
  <c r="Y1475" i="6" s="1"/>
  <c r="W1475" i="6"/>
  <c r="K913" i="6"/>
  <c r="T1526" i="6"/>
  <c r="S1526" i="6"/>
  <c r="R1526" i="6"/>
  <c r="R75" i="9"/>
  <c r="K1529" i="6"/>
  <c r="M1529" i="6" s="1"/>
  <c r="V1529" i="6"/>
  <c r="P267" i="6" l="1"/>
  <c r="N267" i="6"/>
  <c r="R747" i="6"/>
  <c r="U747" i="6" s="1"/>
  <c r="T747" i="6"/>
  <c r="S747" i="6"/>
  <c r="T748" i="6"/>
  <c r="R748" i="6"/>
  <c r="S748" i="6"/>
  <c r="S803" i="6"/>
  <c r="T803" i="6"/>
  <c r="R803" i="6"/>
  <c r="U803" i="6"/>
  <c r="R804" i="6"/>
  <c r="U804" i="6" s="1"/>
  <c r="S804" i="6"/>
  <c r="T804" i="6"/>
  <c r="R495" i="6"/>
  <c r="U495" i="6" s="1"/>
  <c r="S495" i="6"/>
  <c r="T495" i="6"/>
  <c r="R496" i="6"/>
  <c r="S496" i="6"/>
  <c r="T496" i="6"/>
  <c r="U496" i="6"/>
  <c r="R241" i="6"/>
  <c r="U241" i="6" s="1"/>
  <c r="S241" i="6"/>
  <c r="T241" i="6"/>
  <c r="Q242" i="6"/>
  <c r="V9" i="9"/>
  <c r="N243" i="6"/>
  <c r="P243" i="6"/>
  <c r="P244" i="6"/>
  <c r="N244" i="6"/>
  <c r="R1165" i="6"/>
  <c r="U1165" i="6" s="1"/>
  <c r="S1165" i="6"/>
  <c r="T1165" i="6"/>
  <c r="Q1166" i="6"/>
  <c r="V16" i="9"/>
  <c r="P1167" i="6"/>
  <c r="N1167" i="6"/>
  <c r="P1168" i="6"/>
  <c r="N1168" i="6"/>
  <c r="S409" i="6"/>
  <c r="T409" i="6"/>
  <c r="R409" i="6"/>
  <c r="U409" i="6" s="1"/>
  <c r="Q410" i="6"/>
  <c r="V73" i="9" s="1"/>
  <c r="V30" i="9"/>
  <c r="N411" i="6"/>
  <c r="P411" i="6"/>
  <c r="N412" i="6"/>
  <c r="P412" i="6"/>
  <c r="S716" i="6"/>
  <c r="R716" i="6"/>
  <c r="U716" i="6" s="1"/>
  <c r="T716" i="6"/>
  <c r="Q717" i="6"/>
  <c r="U44" i="9"/>
  <c r="N718" i="6"/>
  <c r="P718" i="6"/>
  <c r="V719" i="6"/>
  <c r="K719" i="6"/>
  <c r="M719" i="6" s="1"/>
  <c r="V720" i="6"/>
  <c r="K720" i="6"/>
  <c r="M720" i="6" s="1"/>
  <c r="S156" i="6"/>
  <c r="R156" i="6"/>
  <c r="U156" i="6" s="1"/>
  <c r="T156" i="6"/>
  <c r="Q157" i="6"/>
  <c r="U71" i="9" s="1"/>
  <c r="U42" i="9"/>
  <c r="N158" i="6"/>
  <c r="P158" i="6"/>
  <c r="V159" i="6"/>
  <c r="K159" i="6"/>
  <c r="M159" i="6" s="1"/>
  <c r="K160" i="6"/>
  <c r="M160" i="6" s="1"/>
  <c r="V160" i="6"/>
  <c r="K270" i="6"/>
  <c r="M270" i="6" s="1"/>
  <c r="V270" i="6"/>
  <c r="W271" i="6"/>
  <c r="X271" i="6"/>
  <c r="Y271" i="6" s="1"/>
  <c r="R1471" i="6"/>
  <c r="T1471" i="6"/>
  <c r="S1471" i="6"/>
  <c r="P1473" i="6"/>
  <c r="N1473" i="6"/>
  <c r="Q1472" i="6"/>
  <c r="U1472" i="6" s="1"/>
  <c r="T29" i="9"/>
  <c r="P269" i="6"/>
  <c r="N269" i="6"/>
  <c r="N1052" i="6"/>
  <c r="P1052" i="6"/>
  <c r="K19" i="6"/>
  <c r="M19" i="6" s="1"/>
  <c r="V19" i="6"/>
  <c r="W551" i="6"/>
  <c r="X551" i="6"/>
  <c r="Q1555" i="6"/>
  <c r="S68" i="9" s="1"/>
  <c r="S55" i="9"/>
  <c r="M1138" i="6"/>
  <c r="V1138" i="6"/>
  <c r="M913" i="6"/>
  <c r="V913" i="6"/>
  <c r="M325" i="6"/>
  <c r="V325" i="6"/>
  <c r="X943" i="6"/>
  <c r="Y943" i="6" s="1"/>
  <c r="W1279" i="6"/>
  <c r="X1279" i="6"/>
  <c r="Y1279" i="6" s="1"/>
  <c r="J1278" i="6"/>
  <c r="K1278" i="6" s="1"/>
  <c r="M1278" i="6" s="1"/>
  <c r="X1503" i="6"/>
  <c r="Y1503" i="6" s="1"/>
  <c r="K1503" i="6" s="1"/>
  <c r="M1503" i="6" s="1"/>
  <c r="W1503" i="6"/>
  <c r="X1139" i="6"/>
  <c r="Y1139" i="6" s="1"/>
  <c r="K1139" i="6" s="1"/>
  <c r="W1139" i="6"/>
  <c r="M1389" i="6"/>
  <c r="V1389" i="6"/>
  <c r="M353" i="6"/>
  <c r="V353" i="6"/>
  <c r="S1275" i="6"/>
  <c r="R1275" i="6"/>
  <c r="T1275" i="6"/>
  <c r="U1276" i="6"/>
  <c r="Q1276" i="6"/>
  <c r="T40" i="9"/>
  <c r="P380" i="6"/>
  <c r="N380" i="6"/>
  <c r="Q268" i="6"/>
  <c r="T10" i="9"/>
  <c r="P968" i="6"/>
  <c r="N968" i="6"/>
  <c r="M941" i="6"/>
  <c r="V941" i="6"/>
  <c r="P1556" i="6"/>
  <c r="N1556" i="6"/>
  <c r="P100" i="6"/>
  <c r="N100" i="6"/>
  <c r="P1388" i="6"/>
  <c r="N1388" i="6"/>
  <c r="P1501" i="6"/>
  <c r="N1501" i="6"/>
  <c r="P828" i="6"/>
  <c r="N828" i="6"/>
  <c r="P912" i="6"/>
  <c r="N912" i="6"/>
  <c r="T8" i="9"/>
  <c r="Q128" i="6"/>
  <c r="V1502" i="6"/>
  <c r="K1502" i="6"/>
  <c r="M1502" i="6" s="1"/>
  <c r="Y942" i="6"/>
  <c r="W943" i="6"/>
  <c r="M1557" i="6"/>
  <c r="V1557" i="6"/>
  <c r="K1277" i="6"/>
  <c r="P1108" i="6"/>
  <c r="N1108" i="6"/>
  <c r="M1053" i="6"/>
  <c r="P1053" i="6" s="1"/>
  <c r="V1053" i="6"/>
  <c r="M1445" i="6"/>
  <c r="V1445" i="6"/>
  <c r="M101" i="6"/>
  <c r="V101" i="6"/>
  <c r="M969" i="6"/>
  <c r="V969" i="6"/>
  <c r="M381" i="6"/>
  <c r="V381" i="6"/>
  <c r="M521" i="6"/>
  <c r="V521" i="6"/>
  <c r="M1221" i="6"/>
  <c r="V1221" i="6"/>
  <c r="U128" i="6"/>
  <c r="W1363" i="6"/>
  <c r="X1055" i="6"/>
  <c r="Y1055" i="6" s="1"/>
  <c r="W1055" i="6"/>
  <c r="V130" i="6"/>
  <c r="W635" i="6"/>
  <c r="W131" i="6"/>
  <c r="W1251" i="6"/>
  <c r="K634" i="6"/>
  <c r="X1251" i="6"/>
  <c r="Y1251" i="6" s="1"/>
  <c r="K1251" i="6" s="1"/>
  <c r="M1251" i="6" s="1"/>
  <c r="X131" i="6"/>
  <c r="Y131" i="6" s="1"/>
  <c r="K131" i="6" s="1"/>
  <c r="M131" i="6" s="1"/>
  <c r="V1250" i="6"/>
  <c r="K1054" i="6"/>
  <c r="X635" i="6"/>
  <c r="Y635" i="6" s="1"/>
  <c r="N1053" i="6"/>
  <c r="S1135" i="6"/>
  <c r="T1135" i="6"/>
  <c r="R1135" i="6"/>
  <c r="U1135" i="6" s="1"/>
  <c r="U25" i="9"/>
  <c r="Q1137" i="6"/>
  <c r="S1136" i="6"/>
  <c r="R1136" i="6"/>
  <c r="U1136" i="6" s="1"/>
  <c r="T1136" i="6"/>
  <c r="U863" i="6"/>
  <c r="Q863" i="6"/>
  <c r="AA14" i="9"/>
  <c r="R862" i="6"/>
  <c r="S862" i="6"/>
  <c r="T862" i="6"/>
  <c r="W866" i="6"/>
  <c r="X866" i="6"/>
  <c r="Y866" i="6" s="1"/>
  <c r="V865" i="6"/>
  <c r="K865" i="6"/>
  <c r="M865" i="6" s="1"/>
  <c r="P864" i="6"/>
  <c r="N864" i="6"/>
  <c r="P473" i="6"/>
  <c r="N473" i="6"/>
  <c r="R471" i="6"/>
  <c r="T471" i="6"/>
  <c r="S471" i="6"/>
  <c r="X475" i="6"/>
  <c r="Y475" i="6" s="1"/>
  <c r="W475" i="6"/>
  <c r="K474" i="6"/>
  <c r="M474" i="6" s="1"/>
  <c r="V474" i="6"/>
  <c r="AB32" i="9"/>
  <c r="U472" i="6"/>
  <c r="Q472" i="6"/>
  <c r="AA43" i="9"/>
  <c r="Q695" i="6"/>
  <c r="U695" i="6"/>
  <c r="T723" i="6"/>
  <c r="S723" i="6"/>
  <c r="R723" i="6"/>
  <c r="Q892" i="6"/>
  <c r="U892" i="6"/>
  <c r="AB59" i="9"/>
  <c r="X419" i="6"/>
  <c r="Y419" i="6" s="1"/>
  <c r="W419" i="6"/>
  <c r="Q52" i="6"/>
  <c r="AB46" i="9"/>
  <c r="U52" i="6"/>
  <c r="W503" i="6"/>
  <c r="X503" i="6"/>
  <c r="Y503" i="6" s="1"/>
  <c r="K726" i="6"/>
  <c r="M726" i="6" s="1"/>
  <c r="V726" i="6"/>
  <c r="U1031" i="6"/>
  <c r="Q1031" i="6"/>
  <c r="AA34" i="9"/>
  <c r="K671" i="6"/>
  <c r="M671" i="6" s="1"/>
  <c r="V671" i="6"/>
  <c r="S163" i="6"/>
  <c r="R163" i="6"/>
  <c r="T163" i="6"/>
  <c r="V166" i="6"/>
  <c r="K166" i="6"/>
  <c r="M166" i="6" s="1"/>
  <c r="P1621" i="6"/>
  <c r="N1621" i="6"/>
  <c r="P221" i="6"/>
  <c r="N221" i="6"/>
  <c r="R246" i="6"/>
  <c r="T246" i="6"/>
  <c r="S246" i="6"/>
  <c r="P1173" i="6"/>
  <c r="N1173" i="6"/>
  <c r="V697" i="6"/>
  <c r="K697" i="6"/>
  <c r="M697" i="6" s="1"/>
  <c r="K222" i="6"/>
  <c r="M222" i="6" s="1"/>
  <c r="V222" i="6"/>
  <c r="P417" i="6"/>
  <c r="N417" i="6"/>
  <c r="X1034" i="6"/>
  <c r="Y1034" i="6" s="1"/>
  <c r="W1034" i="6"/>
  <c r="AB30" i="9"/>
  <c r="Q416" i="6"/>
  <c r="U416" i="6"/>
  <c r="V418" i="6"/>
  <c r="K418" i="6"/>
  <c r="M418" i="6" s="1"/>
  <c r="P1032" i="6"/>
  <c r="N1032" i="6"/>
  <c r="P1425" i="6"/>
  <c r="N1425" i="6"/>
  <c r="P193" i="6"/>
  <c r="N193" i="6"/>
  <c r="X810" i="6"/>
  <c r="Y810" i="6" s="1"/>
  <c r="W810" i="6"/>
  <c r="W727" i="6"/>
  <c r="X727" i="6"/>
  <c r="Y727" i="6" s="1"/>
  <c r="K54" i="6"/>
  <c r="M54" i="6" s="1"/>
  <c r="V54" i="6"/>
  <c r="W672" i="6"/>
  <c r="X672" i="6"/>
  <c r="Y672" i="6" s="1"/>
  <c r="T1171" i="6"/>
  <c r="R1171" i="6"/>
  <c r="S1171" i="6"/>
  <c r="T668" i="6"/>
  <c r="S668" i="6"/>
  <c r="R668" i="6"/>
  <c r="W167" i="6"/>
  <c r="X167" i="6"/>
  <c r="Y167" i="6" s="1"/>
  <c r="N725" i="6"/>
  <c r="P725" i="6"/>
  <c r="P53" i="6"/>
  <c r="N53" i="6"/>
  <c r="Q1087" i="6"/>
  <c r="AA15" i="9"/>
  <c r="U1087" i="6"/>
  <c r="R51" i="6"/>
  <c r="T51" i="6"/>
  <c r="S51" i="6"/>
  <c r="W698" i="6"/>
  <c r="X698" i="6"/>
  <c r="Y698" i="6" s="1"/>
  <c r="W223" i="6"/>
  <c r="X223" i="6"/>
  <c r="Y223" i="6" s="1"/>
  <c r="X755" i="6"/>
  <c r="Y755" i="6" s="1"/>
  <c r="W755" i="6"/>
  <c r="K1089" i="6"/>
  <c r="M1089" i="6" s="1"/>
  <c r="V1089" i="6"/>
  <c r="N584" i="6"/>
  <c r="P584" i="6"/>
  <c r="Q807" i="6"/>
  <c r="AA58" i="9"/>
  <c r="U807" i="6"/>
  <c r="T891" i="6"/>
  <c r="S891" i="6"/>
  <c r="R891" i="6"/>
  <c r="K1033" i="6"/>
  <c r="M1033" i="6" s="1"/>
  <c r="V1033" i="6"/>
  <c r="P808" i="6"/>
  <c r="N808" i="6"/>
  <c r="K809" i="6"/>
  <c r="M809" i="6" s="1"/>
  <c r="V809" i="6"/>
  <c r="X55" i="6"/>
  <c r="Y55" i="6" s="1"/>
  <c r="W55" i="6"/>
  <c r="W195" i="6"/>
  <c r="X195" i="6"/>
  <c r="Y195" i="6" s="1"/>
  <c r="Q220" i="6"/>
  <c r="AB57" i="9"/>
  <c r="U220" i="6"/>
  <c r="N165" i="6"/>
  <c r="P165" i="6"/>
  <c r="Q669" i="6"/>
  <c r="AC12" i="9"/>
  <c r="U669" i="6"/>
  <c r="V754" i="6"/>
  <c r="K754" i="6"/>
  <c r="M754" i="6" s="1"/>
  <c r="X1090" i="6"/>
  <c r="Y1090" i="6" s="1"/>
  <c r="W1090" i="6"/>
  <c r="Q1424" i="6"/>
  <c r="AB28" i="9"/>
  <c r="U1424" i="6"/>
  <c r="N696" i="6"/>
  <c r="P696" i="6"/>
  <c r="K249" i="6"/>
  <c r="M249" i="6" s="1"/>
  <c r="V249" i="6"/>
  <c r="S499" i="6"/>
  <c r="R499" i="6"/>
  <c r="T499" i="6"/>
  <c r="K194" i="6"/>
  <c r="M194" i="6" s="1"/>
  <c r="V194" i="6"/>
  <c r="R415" i="6"/>
  <c r="T415" i="6"/>
  <c r="S415" i="6"/>
  <c r="AA73" i="9"/>
  <c r="W586" i="6"/>
  <c r="X586" i="6"/>
  <c r="Y586" i="6" s="1"/>
  <c r="S751" i="6"/>
  <c r="R751" i="6"/>
  <c r="T751" i="6"/>
  <c r="R1086" i="6"/>
  <c r="S1086" i="6"/>
  <c r="T1086" i="6"/>
  <c r="U1620" i="6"/>
  <c r="AB7" i="9"/>
  <c r="Q1620" i="6"/>
  <c r="W250" i="6"/>
  <c r="X250" i="6"/>
  <c r="Y250" i="6" s="1"/>
  <c r="N248" i="6"/>
  <c r="P248" i="6"/>
  <c r="N501" i="6"/>
  <c r="P501" i="6"/>
  <c r="T1423" i="6"/>
  <c r="R1423" i="6"/>
  <c r="S1423" i="6"/>
  <c r="Q164" i="6"/>
  <c r="AB42" i="9"/>
  <c r="U164" i="6"/>
  <c r="Q500" i="6"/>
  <c r="AB11" i="9"/>
  <c r="U500" i="6"/>
  <c r="V1622" i="6"/>
  <c r="K1622" i="6"/>
  <c r="M1622" i="6" s="1"/>
  <c r="P893" i="6"/>
  <c r="N893" i="6"/>
  <c r="K1426" i="6"/>
  <c r="M1426" i="6" s="1"/>
  <c r="V1426" i="6"/>
  <c r="Q1172" i="6"/>
  <c r="AB16" i="9"/>
  <c r="U1172" i="6"/>
  <c r="T191" i="6"/>
  <c r="S191" i="6"/>
  <c r="R191" i="6"/>
  <c r="X895" i="6"/>
  <c r="Y895" i="6" s="1"/>
  <c r="W895" i="6"/>
  <c r="T694" i="6"/>
  <c r="R694" i="6"/>
  <c r="S694" i="6"/>
  <c r="K585" i="6"/>
  <c r="M585" i="6" s="1"/>
  <c r="V585" i="6"/>
  <c r="AB13" i="9"/>
  <c r="Q752" i="6"/>
  <c r="U752" i="6"/>
  <c r="R1030" i="6"/>
  <c r="S1030" i="6"/>
  <c r="T1030" i="6"/>
  <c r="K1174" i="6"/>
  <c r="M1174" i="6" s="1"/>
  <c r="V1174" i="6"/>
  <c r="Q192" i="6"/>
  <c r="AB56" i="9"/>
  <c r="U192" i="6"/>
  <c r="P1088" i="6"/>
  <c r="N1088" i="6"/>
  <c r="AA33" i="9"/>
  <c r="Q583" i="6"/>
  <c r="U583" i="6"/>
  <c r="S582" i="6"/>
  <c r="T582" i="6"/>
  <c r="R582" i="6"/>
  <c r="Z74" i="9"/>
  <c r="P670" i="6"/>
  <c r="N670" i="6"/>
  <c r="V502" i="6"/>
  <c r="K502" i="6"/>
  <c r="M502" i="6" s="1"/>
  <c r="W1623" i="6"/>
  <c r="X1623" i="6"/>
  <c r="Y1623" i="6" s="1"/>
  <c r="W1427" i="6"/>
  <c r="X1427" i="6"/>
  <c r="Y1427" i="6" s="1"/>
  <c r="T219" i="6"/>
  <c r="S219" i="6"/>
  <c r="R219" i="6"/>
  <c r="K894" i="6"/>
  <c r="M894" i="6" s="1"/>
  <c r="V894" i="6"/>
  <c r="AA9" i="9"/>
  <c r="Q247" i="6"/>
  <c r="U247" i="6"/>
  <c r="N753" i="6"/>
  <c r="P753" i="6"/>
  <c r="R806" i="6"/>
  <c r="T806" i="6"/>
  <c r="S806" i="6"/>
  <c r="T1619" i="6"/>
  <c r="S1619" i="6"/>
  <c r="R1619" i="6"/>
  <c r="AB44" i="9"/>
  <c r="U724" i="6"/>
  <c r="Q724" i="6"/>
  <c r="W1175" i="6"/>
  <c r="X1175" i="6"/>
  <c r="Y1175" i="6" s="1"/>
  <c r="Q305" i="6"/>
  <c r="U305" i="6"/>
  <c r="AC6" i="9"/>
  <c r="V307" i="6"/>
  <c r="K307" i="6"/>
  <c r="M307" i="6" s="1"/>
  <c r="X308" i="6"/>
  <c r="Y308" i="6" s="1"/>
  <c r="W308" i="6"/>
  <c r="P306" i="6"/>
  <c r="N306" i="6"/>
  <c r="R304" i="6"/>
  <c r="T304" i="6"/>
  <c r="S304" i="6"/>
  <c r="N998" i="6"/>
  <c r="K1446" i="6"/>
  <c r="X1447" i="6"/>
  <c r="Y1447" i="6" s="1"/>
  <c r="W1447" i="6"/>
  <c r="T1443" i="6"/>
  <c r="R1443" i="6"/>
  <c r="U1443" i="6" s="1"/>
  <c r="S1443" i="6"/>
  <c r="Q1444" i="6"/>
  <c r="T61" i="9"/>
  <c r="AB37" i="9"/>
  <c r="U612" i="6"/>
  <c r="Q612" i="6"/>
  <c r="K614" i="6"/>
  <c r="M614" i="6" s="1"/>
  <c r="V614" i="6"/>
  <c r="R611" i="6"/>
  <c r="T611" i="6"/>
  <c r="S611" i="6"/>
  <c r="W615" i="6"/>
  <c r="X615" i="6"/>
  <c r="Y615" i="6" s="1"/>
  <c r="N613" i="6"/>
  <c r="P613" i="6"/>
  <c r="V81" i="6"/>
  <c r="K81" i="6"/>
  <c r="M81" i="6" s="1"/>
  <c r="Q79" i="6"/>
  <c r="AA5" i="9"/>
  <c r="U79" i="6"/>
  <c r="N80" i="6"/>
  <c r="P80" i="6"/>
  <c r="S78" i="6"/>
  <c r="R78" i="6"/>
  <c r="Z69" i="9"/>
  <c r="T78" i="6"/>
  <c r="W82" i="6"/>
  <c r="X82" i="6"/>
  <c r="Y82" i="6" s="1"/>
  <c r="W999" i="6"/>
  <c r="X999" i="6"/>
  <c r="Y999" i="6" s="1"/>
  <c r="K999" i="6" s="1"/>
  <c r="M999" i="6" s="1"/>
  <c r="N999" i="6" s="1"/>
  <c r="K1558" i="6"/>
  <c r="M1558" i="6" s="1"/>
  <c r="V1558" i="6"/>
  <c r="T1332" i="6"/>
  <c r="R1332" i="6"/>
  <c r="U1332" i="6" s="1"/>
  <c r="S1332" i="6"/>
  <c r="T72" i="9"/>
  <c r="Q1333" i="6"/>
  <c r="U18" i="9"/>
  <c r="P1334" i="6"/>
  <c r="N1334" i="6"/>
  <c r="V1335" i="6"/>
  <c r="K1335" i="6"/>
  <c r="M1335" i="6" s="1"/>
  <c r="W1336" i="6"/>
  <c r="X1336" i="6"/>
  <c r="Y1336" i="6" s="1"/>
  <c r="X1587" i="6"/>
  <c r="Y1587" i="6" s="1"/>
  <c r="W1587" i="6"/>
  <c r="R99" i="6"/>
  <c r="U99" i="6" s="1"/>
  <c r="T99" i="6"/>
  <c r="S99" i="6"/>
  <c r="X103" i="6"/>
  <c r="Y103" i="6" s="1"/>
  <c r="W103" i="6"/>
  <c r="V102" i="6"/>
  <c r="K102" i="6"/>
  <c r="M102" i="6" s="1"/>
  <c r="W971" i="6"/>
  <c r="X971" i="6"/>
  <c r="Y971" i="6" s="1"/>
  <c r="K970" i="6"/>
  <c r="M970" i="6" s="1"/>
  <c r="V970" i="6"/>
  <c r="T967" i="6"/>
  <c r="R967" i="6"/>
  <c r="U967" i="6" s="1"/>
  <c r="S967" i="6"/>
  <c r="W831" i="6"/>
  <c r="X831" i="6"/>
  <c r="Y831" i="6" s="1"/>
  <c r="P829" i="6"/>
  <c r="N829" i="6"/>
  <c r="T827" i="6"/>
  <c r="S827" i="6"/>
  <c r="R827" i="6"/>
  <c r="U827" i="6" s="1"/>
  <c r="K830" i="6"/>
  <c r="M830" i="6" s="1"/>
  <c r="V830" i="6"/>
  <c r="P1529" i="6"/>
  <c r="N1529" i="6"/>
  <c r="Q998" i="6"/>
  <c r="V50" i="9"/>
  <c r="U998" i="6"/>
  <c r="K522" i="6"/>
  <c r="Q1220" i="6"/>
  <c r="U1220" i="6" s="1"/>
  <c r="T53" i="9"/>
  <c r="X1195" i="6"/>
  <c r="Y1195" i="6" s="1"/>
  <c r="W1195" i="6"/>
  <c r="P1474" i="6"/>
  <c r="N1474" i="6"/>
  <c r="K1110" i="6"/>
  <c r="X327" i="6"/>
  <c r="Y327" i="6" s="1"/>
  <c r="W327" i="6"/>
  <c r="X1391" i="6"/>
  <c r="Y1391" i="6" s="1"/>
  <c r="W1391" i="6"/>
  <c r="T1387" i="6"/>
  <c r="S1387" i="6"/>
  <c r="R1387" i="6"/>
  <c r="K914" i="6"/>
  <c r="K354" i="6"/>
  <c r="T351" i="6"/>
  <c r="S351" i="6"/>
  <c r="R351" i="6"/>
  <c r="U351" i="6" s="1"/>
  <c r="S66" i="9"/>
  <c r="X1111" i="6"/>
  <c r="Y1111" i="6" s="1"/>
  <c r="W1111" i="6"/>
  <c r="K326" i="6"/>
  <c r="Q352" i="6"/>
  <c r="T36" i="9"/>
  <c r="U352" i="6"/>
  <c r="X383" i="6"/>
  <c r="Y383" i="6" s="1"/>
  <c r="W383" i="6"/>
  <c r="K1390" i="6"/>
  <c r="T1107" i="6"/>
  <c r="R1107" i="6"/>
  <c r="U1107" i="6" s="1"/>
  <c r="S1107" i="6"/>
  <c r="R323" i="6"/>
  <c r="U323" i="6" s="1"/>
  <c r="S323" i="6"/>
  <c r="T323" i="6"/>
  <c r="W1559" i="6"/>
  <c r="X1559" i="6"/>
  <c r="Y1559" i="6" s="1"/>
  <c r="W1307" i="6"/>
  <c r="X1307" i="6"/>
  <c r="W915" i="6"/>
  <c r="X915" i="6"/>
  <c r="Y915" i="6" s="1"/>
  <c r="Q520" i="6"/>
  <c r="T21" i="9"/>
  <c r="U520" i="6"/>
  <c r="X355" i="6"/>
  <c r="Y355" i="6" s="1"/>
  <c r="W355" i="6"/>
  <c r="V1503" i="6"/>
  <c r="Q324" i="6"/>
  <c r="T60" i="9"/>
  <c r="U324" i="6"/>
  <c r="R379" i="6"/>
  <c r="U379" i="6" s="1"/>
  <c r="T379" i="6"/>
  <c r="S379" i="6"/>
  <c r="K382" i="6"/>
  <c r="X1364" i="6"/>
  <c r="W1364" i="6"/>
  <c r="T940" i="6"/>
  <c r="R940" i="6"/>
  <c r="U940" i="6" s="1"/>
  <c r="S940" i="6"/>
  <c r="X20" i="6"/>
  <c r="Y20" i="6" s="1"/>
  <c r="W20" i="6"/>
  <c r="T1527" i="6"/>
  <c r="S1527" i="6"/>
  <c r="R1527" i="6"/>
  <c r="S75" i="9"/>
  <c r="Q1528" i="6"/>
  <c r="T62" i="9"/>
  <c r="U1528" i="6"/>
  <c r="T772" i="6"/>
  <c r="R772" i="6"/>
  <c r="S772" i="6"/>
  <c r="X1476" i="6"/>
  <c r="Y1476" i="6" s="1"/>
  <c r="W1476" i="6"/>
  <c r="Q1192" i="6"/>
  <c r="T26" i="9"/>
  <c r="X1531" i="6"/>
  <c r="Y1531" i="6" s="1"/>
  <c r="W1531" i="6"/>
  <c r="T997" i="6"/>
  <c r="S997" i="6"/>
  <c r="R997" i="6"/>
  <c r="J1055" i="6"/>
  <c r="X1223" i="6"/>
  <c r="Y1223" i="6" s="1"/>
  <c r="W1223" i="6"/>
  <c r="P1193" i="6"/>
  <c r="N1193" i="6"/>
  <c r="T1500" i="6"/>
  <c r="S1500" i="6"/>
  <c r="R1500" i="6"/>
  <c r="T1191" i="6"/>
  <c r="R1191" i="6"/>
  <c r="U1191" i="6" s="1"/>
  <c r="S1191" i="6"/>
  <c r="W776" i="6"/>
  <c r="X776" i="6"/>
  <c r="Y776" i="6" s="1"/>
  <c r="W523" i="6"/>
  <c r="X523" i="6"/>
  <c r="Y523" i="6" s="1"/>
  <c r="P1109" i="6"/>
  <c r="N1109" i="6"/>
  <c r="V1222" i="6"/>
  <c r="K1222" i="6"/>
  <c r="M1222" i="6" s="1"/>
  <c r="V1000" i="6"/>
  <c r="P130" i="6"/>
  <c r="N130" i="6"/>
  <c r="S1219" i="6"/>
  <c r="R1219" i="6"/>
  <c r="U1219" i="6" s="1"/>
  <c r="T1219" i="6"/>
  <c r="V775" i="6"/>
  <c r="K775" i="6"/>
  <c r="M775" i="6" s="1"/>
  <c r="K1475" i="6"/>
  <c r="M1475" i="6" s="1"/>
  <c r="V1475" i="6"/>
  <c r="Q633" i="6"/>
  <c r="U23" i="9"/>
  <c r="K1530" i="6"/>
  <c r="M1530" i="6" s="1"/>
  <c r="V1530" i="6"/>
  <c r="Q129" i="6"/>
  <c r="U129" i="6" s="1"/>
  <c r="U8" i="9"/>
  <c r="Q773" i="6"/>
  <c r="U48" i="9"/>
  <c r="U773" i="6"/>
  <c r="T519" i="6"/>
  <c r="S519" i="6"/>
  <c r="R519" i="6"/>
  <c r="S70" i="9"/>
  <c r="Q1249" i="6"/>
  <c r="U27" i="9"/>
  <c r="U1249" i="6"/>
  <c r="W440" i="6"/>
  <c r="X440" i="6"/>
  <c r="K1194" i="6"/>
  <c r="T632" i="6"/>
  <c r="R632" i="6"/>
  <c r="U632" i="6" s="1"/>
  <c r="S632" i="6"/>
  <c r="P774" i="6"/>
  <c r="N774" i="6"/>
  <c r="T1472" i="6"/>
  <c r="S1472" i="6"/>
  <c r="R1472" i="6"/>
  <c r="T1248" i="6"/>
  <c r="S1248" i="6"/>
  <c r="R1248" i="6"/>
  <c r="U1248" i="6" s="1"/>
  <c r="T911" i="6"/>
  <c r="R911" i="6"/>
  <c r="S911" i="6"/>
  <c r="P1250" i="6"/>
  <c r="N1250" i="6"/>
  <c r="X272" i="6"/>
  <c r="Y272" i="6" s="1"/>
  <c r="W272" i="6"/>
  <c r="M1194" i="6" l="1"/>
  <c r="V1194" i="6"/>
  <c r="S10" i="9"/>
  <c r="Q267" i="6"/>
  <c r="V271" i="6"/>
  <c r="K271" i="6"/>
  <c r="M271" i="6" s="1"/>
  <c r="Q1473" i="6"/>
  <c r="U29" i="9"/>
  <c r="U1473" i="6"/>
  <c r="R242" i="6"/>
  <c r="U242" i="6" s="1"/>
  <c r="S242" i="6"/>
  <c r="T242" i="6"/>
  <c r="W9" i="9"/>
  <c r="Q243" i="6"/>
  <c r="X9" i="9"/>
  <c r="Q244" i="6"/>
  <c r="R1166" i="6"/>
  <c r="U1166" i="6" s="1"/>
  <c r="T1166" i="6"/>
  <c r="S1166" i="6"/>
  <c r="W16" i="9"/>
  <c r="Q1167" i="6"/>
  <c r="X16" i="9"/>
  <c r="Q1168" i="6"/>
  <c r="U1168" i="6" s="1"/>
  <c r="S410" i="6"/>
  <c r="R410" i="6"/>
  <c r="U410" i="6" s="1"/>
  <c r="T410" i="6"/>
  <c r="W30" i="9"/>
  <c r="Q411" i="6"/>
  <c r="W73" i="9" s="1"/>
  <c r="Q412" i="6"/>
  <c r="X73" i="9" s="1"/>
  <c r="X30" i="9"/>
  <c r="R717" i="6"/>
  <c r="U717" i="6" s="1"/>
  <c r="S717" i="6"/>
  <c r="T717" i="6"/>
  <c r="V44" i="9"/>
  <c r="Q718" i="6"/>
  <c r="N719" i="6"/>
  <c r="P719" i="6"/>
  <c r="N720" i="6"/>
  <c r="P720" i="6"/>
  <c r="S157" i="6"/>
  <c r="R157" i="6"/>
  <c r="U157" i="6" s="1"/>
  <c r="T157" i="6"/>
  <c r="Q158" i="6"/>
  <c r="V71" i="9" s="1"/>
  <c r="V42" i="9"/>
  <c r="N159" i="6"/>
  <c r="P159" i="6"/>
  <c r="P160" i="6"/>
  <c r="N160" i="6"/>
  <c r="N19" i="6"/>
  <c r="P19" i="6"/>
  <c r="P270" i="6"/>
  <c r="N270" i="6"/>
  <c r="Q269" i="6"/>
  <c r="U67" i="9" s="1"/>
  <c r="U10" i="9"/>
  <c r="Q1052" i="6"/>
  <c r="T51" i="9"/>
  <c r="P1138" i="6"/>
  <c r="N1138" i="6"/>
  <c r="X1252" i="6"/>
  <c r="Y1252" i="6" s="1"/>
  <c r="K1252" i="6" s="1"/>
  <c r="M1252" i="6" s="1"/>
  <c r="X552" i="6"/>
  <c r="W552" i="6"/>
  <c r="X1280" i="6"/>
  <c r="Y1280" i="6" s="1"/>
  <c r="W1280" i="6"/>
  <c r="J1279" i="6"/>
  <c r="M522" i="6"/>
  <c r="V522" i="6"/>
  <c r="M326" i="6"/>
  <c r="V326" i="6"/>
  <c r="M1446" i="6"/>
  <c r="V1446" i="6"/>
  <c r="T1555" i="6"/>
  <c r="S1555" i="6"/>
  <c r="R1555" i="6"/>
  <c r="U1555" i="6" s="1"/>
  <c r="P913" i="6"/>
  <c r="N913" i="6"/>
  <c r="P1389" i="6"/>
  <c r="N1389" i="6"/>
  <c r="P353" i="6"/>
  <c r="N353" i="6"/>
  <c r="M1139" i="6"/>
  <c r="V1139" i="6"/>
  <c r="M1390" i="6"/>
  <c r="V1390" i="6"/>
  <c r="M1054" i="6"/>
  <c r="V1054" i="6"/>
  <c r="K1279" i="6"/>
  <c r="S268" i="6"/>
  <c r="R268" i="6"/>
  <c r="U268" i="6" s="1"/>
  <c r="T268" i="6"/>
  <c r="V943" i="6"/>
  <c r="K943" i="6"/>
  <c r="M943" i="6" s="1"/>
  <c r="K20" i="6"/>
  <c r="P325" i="6"/>
  <c r="Q325" i="6" s="1"/>
  <c r="N325" i="6"/>
  <c r="V1587" i="6"/>
  <c r="K1587" i="6"/>
  <c r="M1587" i="6" s="1"/>
  <c r="M382" i="6"/>
  <c r="V382" i="6"/>
  <c r="M914" i="6"/>
  <c r="V914" i="6"/>
  <c r="W1504" i="6"/>
  <c r="X1504" i="6"/>
  <c r="W1140" i="6"/>
  <c r="X1140" i="6"/>
  <c r="Y1140" i="6" s="1"/>
  <c r="V1278" i="6"/>
  <c r="M634" i="6"/>
  <c r="V634" i="6"/>
  <c r="M1110" i="6"/>
  <c r="V1110" i="6"/>
  <c r="W944" i="6"/>
  <c r="X944" i="6"/>
  <c r="Y944" i="6" s="1"/>
  <c r="T1276" i="6"/>
  <c r="S1276" i="6"/>
  <c r="R1276" i="6"/>
  <c r="Q1388" i="6"/>
  <c r="T54" i="9"/>
  <c r="P1278" i="6"/>
  <c r="N1278" i="6"/>
  <c r="Q380" i="6"/>
  <c r="T47" i="9"/>
  <c r="Q968" i="6"/>
  <c r="T39" i="9"/>
  <c r="T55" i="9"/>
  <c r="Q1556" i="6"/>
  <c r="T20" i="9"/>
  <c r="Q100" i="6"/>
  <c r="Q828" i="6"/>
  <c r="T49" i="9"/>
  <c r="Q912" i="6"/>
  <c r="T24" i="9"/>
  <c r="T128" i="6"/>
  <c r="S128" i="6"/>
  <c r="R128" i="6"/>
  <c r="T67" i="9"/>
  <c r="Q1501" i="6"/>
  <c r="U41" i="9"/>
  <c r="U1501" i="6"/>
  <c r="P1502" i="6"/>
  <c r="N1502" i="6"/>
  <c r="N941" i="6"/>
  <c r="P941" i="6"/>
  <c r="M354" i="6"/>
  <c r="V354" i="6"/>
  <c r="P1557" i="6"/>
  <c r="N1557" i="6"/>
  <c r="Q1108" i="6"/>
  <c r="T52" i="9"/>
  <c r="N101" i="6"/>
  <c r="P101" i="6"/>
  <c r="P969" i="6"/>
  <c r="N969" i="6"/>
  <c r="P521" i="6"/>
  <c r="N521" i="6"/>
  <c r="P1221" i="6"/>
  <c r="N1221" i="6"/>
  <c r="K942" i="6"/>
  <c r="M942" i="6" s="1"/>
  <c r="V942" i="6"/>
  <c r="N1445" i="6"/>
  <c r="P1445" i="6"/>
  <c r="M1277" i="6"/>
  <c r="V1277" i="6"/>
  <c r="K1055" i="6"/>
  <c r="Q1053" i="6"/>
  <c r="U51" i="9"/>
  <c r="P381" i="6"/>
  <c r="N381" i="6"/>
  <c r="K635" i="6"/>
  <c r="V131" i="6"/>
  <c r="W636" i="6"/>
  <c r="X636" i="6"/>
  <c r="Y636" i="6" s="1"/>
  <c r="W1056" i="6"/>
  <c r="V1251" i="6"/>
  <c r="X1056" i="6"/>
  <c r="Y1056" i="6" s="1"/>
  <c r="V1056" i="6" s="1"/>
  <c r="W1252" i="6"/>
  <c r="W132" i="6"/>
  <c r="X132" i="6"/>
  <c r="Y132" i="6" s="1"/>
  <c r="T1137" i="6"/>
  <c r="S1137" i="6"/>
  <c r="R1137" i="6"/>
  <c r="U1137" i="6" s="1"/>
  <c r="Q864" i="6"/>
  <c r="AB14" i="9"/>
  <c r="U864" i="6"/>
  <c r="N865" i="6"/>
  <c r="P865" i="6"/>
  <c r="V866" i="6"/>
  <c r="K866" i="6"/>
  <c r="M866" i="6" s="1"/>
  <c r="S863" i="6"/>
  <c r="R863" i="6"/>
  <c r="T863" i="6"/>
  <c r="W867" i="6"/>
  <c r="X867" i="6"/>
  <c r="Y867" i="6" s="1"/>
  <c r="R472" i="6"/>
  <c r="T472" i="6"/>
  <c r="S472" i="6"/>
  <c r="K475" i="6"/>
  <c r="M475" i="6" s="1"/>
  <c r="V475" i="6"/>
  <c r="N474" i="6"/>
  <c r="P474" i="6"/>
  <c r="W476" i="6"/>
  <c r="X476" i="6"/>
  <c r="Y476" i="6" s="1"/>
  <c r="Q473" i="6"/>
  <c r="AC32" i="9"/>
  <c r="U473" i="6"/>
  <c r="K1175" i="6"/>
  <c r="M1175" i="6" s="1"/>
  <c r="V1175" i="6"/>
  <c r="K1427" i="6"/>
  <c r="M1427" i="6" s="1"/>
  <c r="V1427" i="6"/>
  <c r="P1426" i="6"/>
  <c r="N1426" i="6"/>
  <c r="K250" i="6"/>
  <c r="M250" i="6" s="1"/>
  <c r="V250" i="6"/>
  <c r="W587" i="6"/>
  <c r="X587" i="6"/>
  <c r="Y587" i="6" s="1"/>
  <c r="T1424" i="6"/>
  <c r="R1424" i="6"/>
  <c r="S1424" i="6"/>
  <c r="R220" i="6"/>
  <c r="T220" i="6"/>
  <c r="S220" i="6"/>
  <c r="V55" i="6"/>
  <c r="K55" i="6"/>
  <c r="M55" i="6" s="1"/>
  <c r="K698" i="6"/>
  <c r="M698" i="6" s="1"/>
  <c r="V698" i="6"/>
  <c r="K167" i="6"/>
  <c r="M167" i="6" s="1"/>
  <c r="V167" i="6"/>
  <c r="K727" i="6"/>
  <c r="M727" i="6" s="1"/>
  <c r="V727" i="6"/>
  <c r="P697" i="6"/>
  <c r="N697" i="6"/>
  <c r="Q1621" i="6"/>
  <c r="AC7" i="9"/>
  <c r="U1621" i="6"/>
  <c r="P726" i="6"/>
  <c r="N726" i="6"/>
  <c r="X420" i="6"/>
  <c r="Y420" i="6" s="1"/>
  <c r="W420" i="6"/>
  <c r="W1176" i="6"/>
  <c r="X1176" i="6"/>
  <c r="Y1176" i="6" s="1"/>
  <c r="AC13" i="9"/>
  <c r="U753" i="6"/>
  <c r="Q753" i="6"/>
  <c r="P894" i="6"/>
  <c r="N894" i="6"/>
  <c r="X1428" i="6"/>
  <c r="Y1428" i="6" s="1"/>
  <c r="W1428" i="6"/>
  <c r="Q670" i="6"/>
  <c r="U670" i="6"/>
  <c r="AD12" i="9"/>
  <c r="T583" i="6"/>
  <c r="S583" i="6"/>
  <c r="R583" i="6"/>
  <c r="AA74" i="9"/>
  <c r="R192" i="6"/>
  <c r="T192" i="6"/>
  <c r="S192" i="6"/>
  <c r="T500" i="6"/>
  <c r="S500" i="6"/>
  <c r="R500" i="6"/>
  <c r="W251" i="6"/>
  <c r="X251" i="6"/>
  <c r="Y251" i="6" s="1"/>
  <c r="N249" i="6"/>
  <c r="P249" i="6"/>
  <c r="X1091" i="6"/>
  <c r="Y1091" i="6" s="1"/>
  <c r="W1091" i="6"/>
  <c r="R669" i="6"/>
  <c r="T669" i="6"/>
  <c r="S669" i="6"/>
  <c r="P1089" i="6"/>
  <c r="N1089" i="6"/>
  <c r="W699" i="6"/>
  <c r="X699" i="6"/>
  <c r="Y699" i="6" s="1"/>
  <c r="T1087" i="6"/>
  <c r="S1087" i="6"/>
  <c r="R1087" i="6"/>
  <c r="W168" i="6"/>
  <c r="X168" i="6"/>
  <c r="Y168" i="6" s="1"/>
  <c r="X728" i="6"/>
  <c r="Y728" i="6" s="1"/>
  <c r="W728" i="6"/>
  <c r="Q1425" i="6"/>
  <c r="AC28" i="9"/>
  <c r="U1425" i="6"/>
  <c r="Q417" i="6"/>
  <c r="AC30" i="9"/>
  <c r="U417" i="6"/>
  <c r="N166" i="6"/>
  <c r="P166" i="6"/>
  <c r="P671" i="6"/>
  <c r="N671" i="6"/>
  <c r="K503" i="6"/>
  <c r="M503" i="6" s="1"/>
  <c r="V503" i="6"/>
  <c r="V419" i="6"/>
  <c r="K419" i="6"/>
  <c r="M419" i="6" s="1"/>
  <c r="K1623" i="6"/>
  <c r="M1623" i="6" s="1"/>
  <c r="V1623" i="6"/>
  <c r="R752" i="6"/>
  <c r="T752" i="6"/>
  <c r="S752" i="6"/>
  <c r="Q893" i="6"/>
  <c r="AC59" i="9"/>
  <c r="U893" i="6"/>
  <c r="Q501" i="6"/>
  <c r="AC11" i="9"/>
  <c r="U501" i="6"/>
  <c r="T1620" i="6"/>
  <c r="S1620" i="6"/>
  <c r="R1620" i="6"/>
  <c r="N194" i="6"/>
  <c r="P194" i="6"/>
  <c r="U696" i="6"/>
  <c r="AB43" i="9"/>
  <c r="Q696" i="6"/>
  <c r="AB71" i="9" s="1"/>
  <c r="V1090" i="6"/>
  <c r="K1090" i="6"/>
  <c r="M1090" i="6" s="1"/>
  <c r="Q165" i="6"/>
  <c r="AC42" i="9"/>
  <c r="U165" i="6"/>
  <c r="N809" i="6"/>
  <c r="P809" i="6"/>
  <c r="X756" i="6"/>
  <c r="Y756" i="6" s="1"/>
  <c r="W756" i="6"/>
  <c r="K672" i="6"/>
  <c r="M672" i="6" s="1"/>
  <c r="V672" i="6"/>
  <c r="X811" i="6"/>
  <c r="Y811" i="6" s="1"/>
  <c r="W811" i="6"/>
  <c r="R416" i="6"/>
  <c r="S416" i="6"/>
  <c r="T416" i="6"/>
  <c r="AB73" i="9"/>
  <c r="W504" i="6"/>
  <c r="X504" i="6"/>
  <c r="Y504" i="6" s="1"/>
  <c r="V895" i="6"/>
  <c r="K895" i="6"/>
  <c r="M895" i="6" s="1"/>
  <c r="X1624" i="6"/>
  <c r="Y1624" i="6" s="1"/>
  <c r="W1624" i="6"/>
  <c r="P1174" i="6"/>
  <c r="N1174" i="6"/>
  <c r="N585" i="6"/>
  <c r="P585" i="6"/>
  <c r="X896" i="6"/>
  <c r="Y896" i="6" s="1"/>
  <c r="W896" i="6"/>
  <c r="P1622" i="6"/>
  <c r="N1622" i="6"/>
  <c r="N754" i="6"/>
  <c r="P754" i="6"/>
  <c r="V195" i="6"/>
  <c r="K195" i="6"/>
  <c r="M195" i="6" s="1"/>
  <c r="N1033" i="6"/>
  <c r="P1033" i="6"/>
  <c r="S807" i="6"/>
  <c r="R807" i="6"/>
  <c r="T807" i="6"/>
  <c r="K755" i="6"/>
  <c r="M755" i="6" s="1"/>
  <c r="V755" i="6"/>
  <c r="Q53" i="6"/>
  <c r="AC46" i="9"/>
  <c r="U53" i="6"/>
  <c r="W673" i="6"/>
  <c r="X673" i="6"/>
  <c r="Y673" i="6" s="1"/>
  <c r="V810" i="6"/>
  <c r="K810" i="6"/>
  <c r="M810" i="6" s="1"/>
  <c r="Q1032" i="6"/>
  <c r="AB34" i="9"/>
  <c r="U1032" i="6"/>
  <c r="P222" i="6"/>
  <c r="N222" i="6"/>
  <c r="S1031" i="6"/>
  <c r="R1031" i="6"/>
  <c r="T1031" i="6"/>
  <c r="Q1088" i="6"/>
  <c r="AB15" i="9"/>
  <c r="U1088" i="6"/>
  <c r="T164" i="6"/>
  <c r="S164" i="6"/>
  <c r="R164" i="6"/>
  <c r="Q248" i="6"/>
  <c r="U248" i="6"/>
  <c r="AB9" i="9"/>
  <c r="W196" i="6"/>
  <c r="X196" i="6"/>
  <c r="Y196" i="6" s="1"/>
  <c r="U808" i="6"/>
  <c r="Q808" i="6"/>
  <c r="AB58" i="9"/>
  <c r="Q584" i="6"/>
  <c r="AB33" i="9"/>
  <c r="U584" i="6"/>
  <c r="K223" i="6"/>
  <c r="M223" i="6" s="1"/>
  <c r="V223" i="6"/>
  <c r="AC44" i="9"/>
  <c r="U725" i="6"/>
  <c r="Q725" i="6"/>
  <c r="P418" i="6"/>
  <c r="N418" i="6"/>
  <c r="X1035" i="6"/>
  <c r="Y1035" i="6" s="1"/>
  <c r="W1035" i="6"/>
  <c r="Q221" i="6"/>
  <c r="AC57" i="9"/>
  <c r="U221" i="6"/>
  <c r="T892" i="6"/>
  <c r="R892" i="6"/>
  <c r="S892" i="6"/>
  <c r="AA71" i="9"/>
  <c r="S695" i="6"/>
  <c r="R695" i="6"/>
  <c r="T695" i="6"/>
  <c r="S724" i="6"/>
  <c r="T724" i="6"/>
  <c r="R724" i="6"/>
  <c r="T247" i="6"/>
  <c r="R247" i="6"/>
  <c r="S247" i="6"/>
  <c r="N502" i="6"/>
  <c r="P502" i="6"/>
  <c r="S1172" i="6"/>
  <c r="T1172" i="6"/>
  <c r="R1172" i="6"/>
  <c r="K586" i="6"/>
  <c r="M586" i="6" s="1"/>
  <c r="V586" i="6"/>
  <c r="X56" i="6"/>
  <c r="Y56" i="6" s="1"/>
  <c r="W56" i="6"/>
  <c r="W224" i="6"/>
  <c r="X224" i="6"/>
  <c r="Y224" i="6" s="1"/>
  <c r="P54" i="6"/>
  <c r="N54" i="6"/>
  <c r="Q193" i="6"/>
  <c r="AC56" i="9"/>
  <c r="U193" i="6"/>
  <c r="K1034" i="6"/>
  <c r="M1034" i="6" s="1"/>
  <c r="V1034" i="6"/>
  <c r="U1173" i="6"/>
  <c r="Q1173" i="6"/>
  <c r="AC16" i="9"/>
  <c r="T52" i="6"/>
  <c r="S52" i="6"/>
  <c r="R52" i="6"/>
  <c r="K308" i="6"/>
  <c r="M308" i="6" s="1"/>
  <c r="V308" i="6"/>
  <c r="P307" i="6"/>
  <c r="N307" i="6"/>
  <c r="AD6" i="9"/>
  <c r="U306" i="6"/>
  <c r="Q306" i="6"/>
  <c r="X309" i="6"/>
  <c r="Y309" i="6" s="1"/>
  <c r="W309" i="6"/>
  <c r="S305" i="6"/>
  <c r="T305" i="6"/>
  <c r="R305" i="6"/>
  <c r="P999" i="6"/>
  <c r="U999" i="6" s="1"/>
  <c r="W1448" i="6"/>
  <c r="X1448" i="6"/>
  <c r="Y1448" i="6" s="1"/>
  <c r="T1444" i="6"/>
  <c r="R1444" i="6"/>
  <c r="U1444" i="6" s="1"/>
  <c r="S1444" i="6"/>
  <c r="K1447" i="6"/>
  <c r="U613" i="6"/>
  <c r="Q613" i="6"/>
  <c r="AC37" i="9"/>
  <c r="K615" i="6"/>
  <c r="M615" i="6" s="1"/>
  <c r="V615" i="6"/>
  <c r="P614" i="6"/>
  <c r="N614" i="6"/>
  <c r="X616" i="6"/>
  <c r="Y616" i="6" s="1"/>
  <c r="W616" i="6"/>
  <c r="S612" i="6"/>
  <c r="T612" i="6"/>
  <c r="R612" i="6"/>
  <c r="W83" i="6"/>
  <c r="X83" i="6"/>
  <c r="Y83" i="6" s="1"/>
  <c r="R79" i="6"/>
  <c r="S79" i="6"/>
  <c r="T79" i="6"/>
  <c r="AA69" i="9"/>
  <c r="N81" i="6"/>
  <c r="P81" i="6"/>
  <c r="K82" i="6"/>
  <c r="M82" i="6" s="1"/>
  <c r="V82" i="6"/>
  <c r="Q80" i="6"/>
  <c r="U80" i="6"/>
  <c r="AB5" i="9"/>
  <c r="W1000" i="6"/>
  <c r="X1000" i="6"/>
  <c r="Y1000" i="6" s="1"/>
  <c r="K1000" i="6" s="1"/>
  <c r="M1000" i="6" s="1"/>
  <c r="N1000" i="6" s="1"/>
  <c r="K1559" i="6"/>
  <c r="M1559" i="6" s="1"/>
  <c r="V1559" i="6"/>
  <c r="P1558" i="6"/>
  <c r="N1558" i="6"/>
  <c r="W1337" i="6"/>
  <c r="X1337" i="6"/>
  <c r="Y1337" i="6" s="1"/>
  <c r="T1333" i="6"/>
  <c r="S1333" i="6"/>
  <c r="U72" i="9"/>
  <c r="R1333" i="6"/>
  <c r="U1333" i="6" s="1"/>
  <c r="P1335" i="6"/>
  <c r="N1335" i="6"/>
  <c r="Q1334" i="6"/>
  <c r="V18" i="9"/>
  <c r="U1334" i="6"/>
  <c r="V1336" i="6"/>
  <c r="K1336" i="6"/>
  <c r="M1336" i="6" s="1"/>
  <c r="X1588" i="6"/>
  <c r="Y1588" i="6" s="1"/>
  <c r="W1588" i="6"/>
  <c r="P102" i="6"/>
  <c r="N102" i="6"/>
  <c r="X104" i="6"/>
  <c r="Y104" i="6" s="1"/>
  <c r="W104" i="6"/>
  <c r="K103" i="6"/>
  <c r="M103" i="6" s="1"/>
  <c r="V103" i="6"/>
  <c r="P970" i="6"/>
  <c r="N970" i="6"/>
  <c r="K971" i="6"/>
  <c r="M971" i="6" s="1"/>
  <c r="V971" i="6"/>
  <c r="X972" i="6"/>
  <c r="Y972" i="6" s="1"/>
  <c r="W972" i="6"/>
  <c r="U49" i="9"/>
  <c r="Q829" i="6"/>
  <c r="U829" i="6" s="1"/>
  <c r="P830" i="6"/>
  <c r="N830" i="6"/>
  <c r="K831" i="6"/>
  <c r="M831" i="6" s="1"/>
  <c r="V831" i="6"/>
  <c r="X832" i="6"/>
  <c r="Y832" i="6" s="1"/>
  <c r="W832" i="6"/>
  <c r="P775" i="6"/>
  <c r="N775" i="6"/>
  <c r="Q130" i="6"/>
  <c r="V8" i="9"/>
  <c r="U130" i="6"/>
  <c r="K1223" i="6"/>
  <c r="M1223" i="6" s="1"/>
  <c r="V1223" i="6"/>
  <c r="K1391" i="6"/>
  <c r="M1391" i="6" s="1"/>
  <c r="V1391" i="6"/>
  <c r="T1249" i="6"/>
  <c r="S1249" i="6"/>
  <c r="R1249" i="6"/>
  <c r="T129" i="6"/>
  <c r="R129" i="6"/>
  <c r="S129" i="6"/>
  <c r="X1532" i="6"/>
  <c r="Y1532" i="6" s="1"/>
  <c r="W1532" i="6"/>
  <c r="X21" i="6"/>
  <c r="Y21" i="6" s="1"/>
  <c r="W21" i="6"/>
  <c r="T324" i="6"/>
  <c r="S324" i="6"/>
  <c r="R324" i="6"/>
  <c r="T520" i="6"/>
  <c r="S520" i="6"/>
  <c r="R520" i="6"/>
  <c r="X1560" i="6"/>
  <c r="Y1560" i="6" s="1"/>
  <c r="W1560" i="6"/>
  <c r="S352" i="6"/>
  <c r="R352" i="6"/>
  <c r="T352" i="6"/>
  <c r="P1251" i="6"/>
  <c r="N1251" i="6"/>
  <c r="X328" i="6"/>
  <c r="Y328" i="6" s="1"/>
  <c r="W328" i="6"/>
  <c r="S1220" i="6"/>
  <c r="T1220" i="6"/>
  <c r="R1220" i="6"/>
  <c r="Q1529" i="6"/>
  <c r="U62" i="9"/>
  <c r="U1529" i="6"/>
  <c r="T1528" i="6"/>
  <c r="S1528" i="6"/>
  <c r="R1528" i="6"/>
  <c r="T75" i="9"/>
  <c r="P1194" i="6"/>
  <c r="N1194" i="6"/>
  <c r="Q1193" i="6"/>
  <c r="U26" i="9"/>
  <c r="K1531" i="6"/>
  <c r="M1531" i="6" s="1"/>
  <c r="V1531" i="6"/>
  <c r="X1477" i="6"/>
  <c r="Y1477" i="6" s="1"/>
  <c r="W1477" i="6"/>
  <c r="K915" i="6"/>
  <c r="K327" i="6"/>
  <c r="Q1474" i="6"/>
  <c r="U1474" i="6" s="1"/>
  <c r="V29" i="9"/>
  <c r="V1504" i="6"/>
  <c r="T998" i="6"/>
  <c r="S998" i="6"/>
  <c r="R998" i="6"/>
  <c r="W441" i="6"/>
  <c r="X441" i="6"/>
  <c r="R773" i="6"/>
  <c r="S773" i="6"/>
  <c r="T773" i="6"/>
  <c r="P1222" i="6"/>
  <c r="N1222" i="6"/>
  <c r="Q1109" i="6"/>
  <c r="U52" i="9"/>
  <c r="U1109" i="6"/>
  <c r="V776" i="6"/>
  <c r="K776" i="6"/>
  <c r="M776" i="6" s="1"/>
  <c r="J1056" i="6"/>
  <c r="K1476" i="6"/>
  <c r="M1476" i="6" s="1"/>
  <c r="V1476" i="6"/>
  <c r="W356" i="6"/>
  <c r="X356" i="6"/>
  <c r="Y356" i="6" s="1"/>
  <c r="W916" i="6"/>
  <c r="X916" i="6"/>
  <c r="Y916" i="6" s="1"/>
  <c r="X384" i="6"/>
  <c r="Y384" i="6" s="1"/>
  <c r="W384" i="6"/>
  <c r="W1196" i="6"/>
  <c r="X1196" i="6"/>
  <c r="Y1196" i="6" s="1"/>
  <c r="K272" i="6"/>
  <c r="M272" i="6" s="1"/>
  <c r="V272" i="6"/>
  <c r="P1530" i="6"/>
  <c r="N1530" i="6"/>
  <c r="K523" i="6"/>
  <c r="M523" i="6" s="1"/>
  <c r="V523" i="6"/>
  <c r="X777" i="6"/>
  <c r="Y777" i="6" s="1"/>
  <c r="W777" i="6"/>
  <c r="P131" i="6"/>
  <c r="N131" i="6"/>
  <c r="P1503" i="6"/>
  <c r="N1503" i="6"/>
  <c r="K355" i="6"/>
  <c r="M355" i="6" s="1"/>
  <c r="V355" i="6"/>
  <c r="K383" i="6"/>
  <c r="M383" i="6" s="1"/>
  <c r="V383" i="6"/>
  <c r="X1112" i="6"/>
  <c r="Y1112" i="6" s="1"/>
  <c r="W1112" i="6"/>
  <c r="K1195" i="6"/>
  <c r="M1195" i="6" s="1"/>
  <c r="V1195" i="6"/>
  <c r="W273" i="6"/>
  <c r="X273" i="6"/>
  <c r="Y273" i="6" s="1"/>
  <c r="T633" i="6"/>
  <c r="S633" i="6"/>
  <c r="R633" i="6"/>
  <c r="U633" i="6" s="1"/>
  <c r="Q774" i="6"/>
  <c r="V48" i="9"/>
  <c r="U774" i="6"/>
  <c r="Q1250" i="6"/>
  <c r="V27" i="9"/>
  <c r="V1001" i="6"/>
  <c r="P1475" i="6"/>
  <c r="N1475" i="6"/>
  <c r="W524" i="6"/>
  <c r="X524" i="6"/>
  <c r="Y524" i="6" s="1"/>
  <c r="X1224" i="6"/>
  <c r="Y1224" i="6" s="1"/>
  <c r="W1224" i="6"/>
  <c r="T1192" i="6"/>
  <c r="R1192" i="6"/>
  <c r="U1192" i="6" s="1"/>
  <c r="S1192" i="6"/>
  <c r="W1365" i="6"/>
  <c r="X1365" i="6"/>
  <c r="W1308" i="6"/>
  <c r="X1308" i="6"/>
  <c r="K1111" i="6"/>
  <c r="X1392" i="6"/>
  <c r="Y1392" i="6" s="1"/>
  <c r="W1392" i="6"/>
  <c r="T1473" i="6"/>
  <c r="R1473" i="6"/>
  <c r="S1473" i="6"/>
  <c r="R267" i="6" l="1"/>
  <c r="U267" i="6" s="1"/>
  <c r="S267" i="6"/>
  <c r="T267" i="6"/>
  <c r="S67" i="9"/>
  <c r="P271" i="6"/>
  <c r="N271" i="6"/>
  <c r="U269" i="6"/>
  <c r="T269" i="6"/>
  <c r="S269" i="6"/>
  <c r="R269" i="6"/>
  <c r="R243" i="6"/>
  <c r="U243" i="6" s="1"/>
  <c r="S243" i="6"/>
  <c r="T243" i="6"/>
  <c r="T244" i="6"/>
  <c r="R244" i="6"/>
  <c r="S244" i="6"/>
  <c r="U244" i="6"/>
  <c r="R1167" i="6"/>
  <c r="U1167" i="6" s="1"/>
  <c r="T1167" i="6"/>
  <c r="S1167" i="6"/>
  <c r="S1168" i="6"/>
  <c r="R1168" i="6"/>
  <c r="T1168" i="6"/>
  <c r="S411" i="6"/>
  <c r="T411" i="6"/>
  <c r="R411" i="6"/>
  <c r="U411" i="6" s="1"/>
  <c r="R412" i="6"/>
  <c r="T412" i="6"/>
  <c r="S412" i="6"/>
  <c r="U412" i="6"/>
  <c r="T718" i="6"/>
  <c r="S718" i="6"/>
  <c r="R718" i="6"/>
  <c r="U718" i="6" s="1"/>
  <c r="W44" i="9"/>
  <c r="Q719" i="6"/>
  <c r="X44" i="9"/>
  <c r="Q720" i="6"/>
  <c r="R158" i="6"/>
  <c r="U158" i="6" s="1"/>
  <c r="S158" i="6"/>
  <c r="T158" i="6"/>
  <c r="Q159" i="6"/>
  <c r="W71" i="9" s="1"/>
  <c r="W42" i="9"/>
  <c r="Q160" i="6"/>
  <c r="X42" i="9"/>
  <c r="Q19" i="6"/>
  <c r="W35" i="9"/>
  <c r="S1052" i="6"/>
  <c r="T1052" i="6"/>
  <c r="R1052" i="6"/>
  <c r="U1052" i="6" s="1"/>
  <c r="Q270" i="6"/>
  <c r="V67" i="9" s="1"/>
  <c r="V10" i="9"/>
  <c r="U270" i="6"/>
  <c r="Q1138" i="6"/>
  <c r="V25" i="9"/>
  <c r="W553" i="6"/>
  <c r="X553" i="6"/>
  <c r="W1281" i="6"/>
  <c r="J1280" i="6"/>
  <c r="X1281" i="6"/>
  <c r="Y1281" i="6" s="1"/>
  <c r="N1054" i="6"/>
  <c r="P1054" i="6"/>
  <c r="P634" i="6"/>
  <c r="Q634" i="6" s="1"/>
  <c r="N634" i="6"/>
  <c r="X945" i="6"/>
  <c r="Y945" i="6" s="1"/>
  <c r="K945" i="6" s="1"/>
  <c r="M945" i="6" s="1"/>
  <c r="W945" i="6"/>
  <c r="W1141" i="6"/>
  <c r="X1141" i="6"/>
  <c r="Y1141" i="6" s="1"/>
  <c r="K1280" i="6"/>
  <c r="P522" i="6"/>
  <c r="N522" i="6"/>
  <c r="P326" i="6"/>
  <c r="N326" i="6"/>
  <c r="U60" i="9"/>
  <c r="W1505" i="6"/>
  <c r="Y1504" i="6"/>
  <c r="K1504" i="6" s="1"/>
  <c r="M1504" i="6" s="1"/>
  <c r="X1505" i="6"/>
  <c r="Y1505" i="6" s="1"/>
  <c r="K1505" i="6" s="1"/>
  <c r="M1505" i="6" s="1"/>
  <c r="M1055" i="6"/>
  <c r="V1055" i="6"/>
  <c r="P1446" i="6"/>
  <c r="Q1446" i="6" s="1"/>
  <c r="N1446" i="6"/>
  <c r="Q913" i="6"/>
  <c r="U24" i="9"/>
  <c r="Q1389" i="6"/>
  <c r="U54" i="9"/>
  <c r="Q353" i="6"/>
  <c r="U36" i="9"/>
  <c r="P1390" i="6"/>
  <c r="N1390" i="6"/>
  <c r="P1139" i="6"/>
  <c r="N1139" i="6"/>
  <c r="K1140" i="6"/>
  <c r="M1140" i="6" s="1"/>
  <c r="V1140" i="6"/>
  <c r="M1447" i="6"/>
  <c r="V1447" i="6"/>
  <c r="P943" i="6"/>
  <c r="N943" i="6"/>
  <c r="P382" i="6"/>
  <c r="N382" i="6"/>
  <c r="P914" i="6"/>
  <c r="N914" i="6"/>
  <c r="V944" i="6"/>
  <c r="K944" i="6"/>
  <c r="M944" i="6" s="1"/>
  <c r="M635" i="6"/>
  <c r="V635" i="6"/>
  <c r="M327" i="6"/>
  <c r="V327" i="6"/>
  <c r="M1279" i="6"/>
  <c r="V1279" i="6"/>
  <c r="M20" i="6"/>
  <c r="P20" i="6" s="1"/>
  <c r="V20" i="6"/>
  <c r="N1279" i="6"/>
  <c r="P1279" i="6"/>
  <c r="N20" i="6"/>
  <c r="K21" i="6"/>
  <c r="N1587" i="6"/>
  <c r="P1587" i="6"/>
  <c r="V1588" i="6"/>
  <c r="K1588" i="6"/>
  <c r="M1588" i="6" s="1"/>
  <c r="R968" i="6"/>
  <c r="U968" i="6" s="1"/>
  <c r="T968" i="6"/>
  <c r="P1110" i="6"/>
  <c r="N1110" i="6"/>
  <c r="M1111" i="6"/>
  <c r="V1111" i="6"/>
  <c r="T66" i="9"/>
  <c r="S968" i="6"/>
  <c r="M915" i="6"/>
  <c r="V915" i="6"/>
  <c r="W133" i="6"/>
  <c r="V1252" i="6"/>
  <c r="W1253" i="6"/>
  <c r="T1388" i="6"/>
  <c r="S1388" i="6"/>
  <c r="R1388" i="6"/>
  <c r="U1388" i="6" s="1"/>
  <c r="S380" i="6"/>
  <c r="T380" i="6"/>
  <c r="R380" i="6"/>
  <c r="U380" i="6" s="1"/>
  <c r="S100" i="6"/>
  <c r="T100" i="6"/>
  <c r="R100" i="6"/>
  <c r="U100" i="6" s="1"/>
  <c r="T828" i="6"/>
  <c r="S828" i="6"/>
  <c r="R828" i="6"/>
  <c r="U828" i="6" s="1"/>
  <c r="T912" i="6"/>
  <c r="R912" i="6"/>
  <c r="U912" i="6" s="1"/>
  <c r="S912" i="6"/>
  <c r="T1108" i="6"/>
  <c r="S1108" i="6"/>
  <c r="R1108" i="6"/>
  <c r="U1108" i="6" s="1"/>
  <c r="Q1278" i="6"/>
  <c r="V40" i="9"/>
  <c r="S1556" i="6"/>
  <c r="T1556" i="6"/>
  <c r="R1556" i="6"/>
  <c r="U1556" i="6" s="1"/>
  <c r="Q521" i="6"/>
  <c r="U21" i="9"/>
  <c r="Q1502" i="6"/>
  <c r="V41" i="9"/>
  <c r="U1502" i="6"/>
  <c r="T70" i="9"/>
  <c r="T1501" i="6"/>
  <c r="R1501" i="6"/>
  <c r="S1501" i="6"/>
  <c r="T76" i="9"/>
  <c r="T68" i="9"/>
  <c r="U61" i="9"/>
  <c r="Q1445" i="6"/>
  <c r="R1053" i="6"/>
  <c r="U1053" i="6" s="1"/>
  <c r="S1053" i="6"/>
  <c r="T1053" i="6"/>
  <c r="K636" i="6"/>
  <c r="M636" i="6" s="1"/>
  <c r="V636" i="6"/>
  <c r="P354" i="6"/>
  <c r="N354" i="6"/>
  <c r="Q1557" i="6"/>
  <c r="U55" i="9"/>
  <c r="Q101" i="6"/>
  <c r="U20" i="9"/>
  <c r="U39" i="9"/>
  <c r="Q969" i="6"/>
  <c r="K132" i="6"/>
  <c r="M132" i="6" s="1"/>
  <c r="V132" i="6"/>
  <c r="Q1221" i="6"/>
  <c r="U53" i="9"/>
  <c r="V23" i="9"/>
  <c r="U38" i="9"/>
  <c r="Q941" i="6"/>
  <c r="Q381" i="6"/>
  <c r="U47" i="9"/>
  <c r="N942" i="6"/>
  <c r="P942" i="6"/>
  <c r="P1277" i="6"/>
  <c r="N1277" i="6"/>
  <c r="W637" i="6"/>
  <c r="X637" i="6"/>
  <c r="Y637" i="6" s="1"/>
  <c r="K1056" i="6"/>
  <c r="M1056" i="6" s="1"/>
  <c r="X1057" i="6"/>
  <c r="Y1057" i="6" s="1"/>
  <c r="W1057" i="6"/>
  <c r="X133" i="6"/>
  <c r="X1253" i="6"/>
  <c r="Y1253" i="6" s="1"/>
  <c r="K1141" i="6"/>
  <c r="M1141" i="6" s="1"/>
  <c r="V1141" i="6"/>
  <c r="T1138" i="6"/>
  <c r="S1138" i="6"/>
  <c r="R1138" i="6"/>
  <c r="U1138" i="6" s="1"/>
  <c r="W50" i="9"/>
  <c r="V867" i="6"/>
  <c r="K867" i="6"/>
  <c r="M867" i="6" s="1"/>
  <c r="X868" i="6"/>
  <c r="Y868" i="6" s="1"/>
  <c r="W868" i="6"/>
  <c r="AC14" i="9"/>
  <c r="Q865" i="6"/>
  <c r="U865" i="6"/>
  <c r="P866" i="6"/>
  <c r="N866" i="6"/>
  <c r="S864" i="6"/>
  <c r="R864" i="6"/>
  <c r="T864" i="6"/>
  <c r="T473" i="6"/>
  <c r="S473" i="6"/>
  <c r="R473" i="6"/>
  <c r="N475" i="6"/>
  <c r="P475" i="6"/>
  <c r="K476" i="6"/>
  <c r="M476" i="6" s="1"/>
  <c r="V476" i="6"/>
  <c r="X477" i="6"/>
  <c r="Y477" i="6" s="1"/>
  <c r="W477" i="6"/>
  <c r="U474" i="6"/>
  <c r="AD32" i="9"/>
  <c r="Q474" i="6"/>
  <c r="P1000" i="6"/>
  <c r="X50" i="9" s="1"/>
  <c r="Q999" i="6"/>
  <c r="P586" i="6"/>
  <c r="N586" i="6"/>
  <c r="K196" i="6"/>
  <c r="M196" i="6" s="1"/>
  <c r="V196" i="6"/>
  <c r="R1032" i="6"/>
  <c r="T1032" i="6"/>
  <c r="S1032" i="6"/>
  <c r="W1625" i="6"/>
  <c r="X1625" i="6"/>
  <c r="Y1625" i="6" s="1"/>
  <c r="K504" i="6"/>
  <c r="M504" i="6" s="1"/>
  <c r="V504" i="6"/>
  <c r="K756" i="6"/>
  <c r="M756" i="6" s="1"/>
  <c r="V756" i="6"/>
  <c r="P1090" i="6"/>
  <c r="N1090" i="6"/>
  <c r="T501" i="6"/>
  <c r="S501" i="6"/>
  <c r="R501" i="6"/>
  <c r="P503" i="6"/>
  <c r="N503" i="6"/>
  <c r="K728" i="6"/>
  <c r="M728" i="6" s="1"/>
  <c r="V728" i="6"/>
  <c r="V699" i="6"/>
  <c r="K699" i="6"/>
  <c r="M699" i="6" s="1"/>
  <c r="W1177" i="6"/>
  <c r="X1177" i="6"/>
  <c r="Y1177" i="6" s="1"/>
  <c r="AD46" i="9"/>
  <c r="Q54" i="6"/>
  <c r="U54" i="6"/>
  <c r="X57" i="6"/>
  <c r="Y57" i="6" s="1"/>
  <c r="W57" i="6"/>
  <c r="X1036" i="6"/>
  <c r="Y1036" i="6" s="1"/>
  <c r="W1036" i="6"/>
  <c r="S725" i="6"/>
  <c r="T725" i="6"/>
  <c r="R725" i="6"/>
  <c r="W197" i="6"/>
  <c r="X197" i="6"/>
  <c r="Y197" i="6" s="1"/>
  <c r="R1088" i="6"/>
  <c r="T1088" i="6"/>
  <c r="S1088" i="6"/>
  <c r="N810" i="6"/>
  <c r="P810" i="6"/>
  <c r="S53" i="6"/>
  <c r="R53" i="6"/>
  <c r="T53" i="6"/>
  <c r="AC34" i="9"/>
  <c r="Q1033" i="6"/>
  <c r="U1033" i="6"/>
  <c r="K1624" i="6"/>
  <c r="M1624" i="6" s="1"/>
  <c r="V1624" i="6"/>
  <c r="W505" i="6"/>
  <c r="X505" i="6"/>
  <c r="Y505" i="6" s="1"/>
  <c r="X812" i="6"/>
  <c r="Y812" i="6" s="1"/>
  <c r="W812" i="6"/>
  <c r="AC58" i="9"/>
  <c r="Q809" i="6"/>
  <c r="U809" i="6"/>
  <c r="R417" i="6"/>
  <c r="T417" i="6"/>
  <c r="S417" i="6"/>
  <c r="AC73" i="9"/>
  <c r="K168" i="6"/>
  <c r="M168" i="6" s="1"/>
  <c r="V168" i="6"/>
  <c r="X700" i="6"/>
  <c r="Y700" i="6" s="1"/>
  <c r="W700" i="6"/>
  <c r="V251" i="6"/>
  <c r="K251" i="6"/>
  <c r="M251" i="6" s="1"/>
  <c r="Q894" i="6"/>
  <c r="AD59" i="9"/>
  <c r="U894" i="6"/>
  <c r="X421" i="6"/>
  <c r="Y421" i="6" s="1"/>
  <c r="W421" i="6"/>
  <c r="T1621" i="6"/>
  <c r="R1621" i="6"/>
  <c r="S1621" i="6"/>
  <c r="P167" i="6"/>
  <c r="N167" i="6"/>
  <c r="Q1426" i="6"/>
  <c r="AD28" i="9"/>
  <c r="U1426" i="6"/>
  <c r="P1034" i="6"/>
  <c r="N1034" i="6"/>
  <c r="K224" i="6"/>
  <c r="M224" i="6" s="1"/>
  <c r="V224" i="6"/>
  <c r="K56" i="6"/>
  <c r="M56" i="6" s="1"/>
  <c r="V56" i="6"/>
  <c r="K1035" i="6"/>
  <c r="M1035" i="6" s="1"/>
  <c r="V1035" i="6"/>
  <c r="T584" i="6"/>
  <c r="S584" i="6"/>
  <c r="R584" i="6"/>
  <c r="AB74" i="9"/>
  <c r="U1622" i="6"/>
  <c r="Q1622" i="6"/>
  <c r="AD7" i="9"/>
  <c r="Q1174" i="6"/>
  <c r="AD16" i="9"/>
  <c r="U1174" i="6"/>
  <c r="K811" i="6"/>
  <c r="M811" i="6" s="1"/>
  <c r="V811" i="6"/>
  <c r="T696" i="6"/>
  <c r="R696" i="6"/>
  <c r="S696" i="6"/>
  <c r="P1623" i="6"/>
  <c r="N1623" i="6"/>
  <c r="Q671" i="6"/>
  <c r="AE12" i="9"/>
  <c r="U671" i="6"/>
  <c r="X169" i="6"/>
  <c r="Y169" i="6" s="1"/>
  <c r="W169" i="6"/>
  <c r="W252" i="6"/>
  <c r="X252" i="6"/>
  <c r="Y252" i="6" s="1"/>
  <c r="R753" i="6"/>
  <c r="T753" i="6"/>
  <c r="S753" i="6"/>
  <c r="K420" i="6"/>
  <c r="M420" i="6" s="1"/>
  <c r="V420" i="6"/>
  <c r="K587" i="6"/>
  <c r="M587" i="6" s="1"/>
  <c r="V587" i="6"/>
  <c r="W225" i="6"/>
  <c r="X225" i="6"/>
  <c r="Y225" i="6" s="1"/>
  <c r="Q222" i="6"/>
  <c r="AD57" i="9"/>
  <c r="U222" i="6"/>
  <c r="K673" i="6"/>
  <c r="M673" i="6" s="1"/>
  <c r="V673" i="6"/>
  <c r="P755" i="6"/>
  <c r="N755" i="6"/>
  <c r="P195" i="6"/>
  <c r="N195" i="6"/>
  <c r="W897" i="6"/>
  <c r="X897" i="6"/>
  <c r="Y897" i="6" s="1"/>
  <c r="T893" i="6"/>
  <c r="S893" i="6"/>
  <c r="R893" i="6"/>
  <c r="P419" i="6"/>
  <c r="N419" i="6"/>
  <c r="Q166" i="6"/>
  <c r="AD42" i="9"/>
  <c r="U166" i="6"/>
  <c r="Q1089" i="6"/>
  <c r="AC15" i="9"/>
  <c r="U1089" i="6"/>
  <c r="W1092" i="6"/>
  <c r="X1092" i="6"/>
  <c r="Y1092" i="6" s="1"/>
  <c r="T670" i="6"/>
  <c r="R670" i="6"/>
  <c r="S670" i="6"/>
  <c r="U697" i="6"/>
  <c r="Q697" i="6"/>
  <c r="AC43" i="9"/>
  <c r="N698" i="6"/>
  <c r="P698" i="6"/>
  <c r="W588" i="6"/>
  <c r="X588" i="6"/>
  <c r="Y588" i="6" s="1"/>
  <c r="P1427" i="6"/>
  <c r="N1427" i="6"/>
  <c r="Q502" i="6"/>
  <c r="AD11" i="9"/>
  <c r="U502" i="6"/>
  <c r="T221" i="6"/>
  <c r="S221" i="6"/>
  <c r="R221" i="6"/>
  <c r="Q418" i="6"/>
  <c r="U418" i="6"/>
  <c r="AD30" i="9"/>
  <c r="T808" i="6"/>
  <c r="S808" i="6"/>
  <c r="R808" i="6"/>
  <c r="R248" i="6"/>
  <c r="T248" i="6"/>
  <c r="S248" i="6"/>
  <c r="K896" i="6"/>
  <c r="M896" i="6" s="1"/>
  <c r="V896" i="6"/>
  <c r="P895" i="6"/>
  <c r="N895" i="6"/>
  <c r="P672" i="6"/>
  <c r="N672" i="6"/>
  <c r="T1425" i="6"/>
  <c r="R1425" i="6"/>
  <c r="S1425" i="6"/>
  <c r="V1091" i="6"/>
  <c r="K1091" i="6"/>
  <c r="M1091" i="6" s="1"/>
  <c r="W1429" i="6"/>
  <c r="X1429" i="6"/>
  <c r="Y1429" i="6" s="1"/>
  <c r="Q726" i="6"/>
  <c r="AD44" i="9"/>
  <c r="U726" i="6"/>
  <c r="P55" i="6"/>
  <c r="N55" i="6"/>
  <c r="T1173" i="6"/>
  <c r="R1173" i="6"/>
  <c r="S1173" i="6"/>
  <c r="T193" i="6"/>
  <c r="S193" i="6"/>
  <c r="R193" i="6"/>
  <c r="N223" i="6"/>
  <c r="P223" i="6"/>
  <c r="Q754" i="6"/>
  <c r="AD13" i="9"/>
  <c r="U754" i="6"/>
  <c r="Q585" i="6"/>
  <c r="AC33" i="9"/>
  <c r="U585" i="6"/>
  <c r="X757" i="6"/>
  <c r="Y757" i="6" s="1"/>
  <c r="W757" i="6"/>
  <c r="T165" i="6"/>
  <c r="R165" i="6"/>
  <c r="S165" i="6"/>
  <c r="U194" i="6"/>
  <c r="Q194" i="6"/>
  <c r="AD56" i="9"/>
  <c r="W729" i="6"/>
  <c r="X729" i="6"/>
  <c r="Y729" i="6" s="1"/>
  <c r="Q249" i="6"/>
  <c r="U249" i="6"/>
  <c r="AC9" i="9"/>
  <c r="K1428" i="6"/>
  <c r="M1428" i="6" s="1"/>
  <c r="V1428" i="6"/>
  <c r="K1176" i="6"/>
  <c r="M1176" i="6" s="1"/>
  <c r="V1176" i="6"/>
  <c r="N727" i="6"/>
  <c r="P727" i="6"/>
  <c r="N250" i="6"/>
  <c r="P250" i="6"/>
  <c r="P1175" i="6"/>
  <c r="N1175" i="6"/>
  <c r="Q307" i="6"/>
  <c r="AE6" i="9"/>
  <c r="U307" i="6"/>
  <c r="V309" i="6"/>
  <c r="K309" i="6"/>
  <c r="M309" i="6" s="1"/>
  <c r="T306" i="6"/>
  <c r="S306" i="6"/>
  <c r="R306" i="6"/>
  <c r="P308" i="6"/>
  <c r="N308" i="6"/>
  <c r="V1448" i="6"/>
  <c r="K1448" i="6"/>
  <c r="M1448" i="6" s="1"/>
  <c r="W1449" i="6"/>
  <c r="X1449" i="6"/>
  <c r="Y1449" i="6" s="1"/>
  <c r="Q614" i="6"/>
  <c r="AD37" i="9"/>
  <c r="U614" i="6"/>
  <c r="N615" i="6"/>
  <c r="P615" i="6"/>
  <c r="W617" i="6"/>
  <c r="X617" i="6"/>
  <c r="Y617" i="6" s="1"/>
  <c r="V616" i="6"/>
  <c r="K616" i="6"/>
  <c r="M616" i="6" s="1"/>
  <c r="S613" i="6"/>
  <c r="R613" i="6"/>
  <c r="T613" i="6"/>
  <c r="R80" i="6"/>
  <c r="T80" i="6"/>
  <c r="S80" i="6"/>
  <c r="AB69" i="9"/>
  <c r="P82" i="6"/>
  <c r="N82" i="6"/>
  <c r="Q81" i="6"/>
  <c r="U81" i="6"/>
  <c r="AC5" i="9"/>
  <c r="K83" i="6"/>
  <c r="M83" i="6" s="1"/>
  <c r="V83" i="6"/>
  <c r="W84" i="6"/>
  <c r="X84" i="6"/>
  <c r="Y84" i="6" s="1"/>
  <c r="X1001" i="6"/>
  <c r="Y1001" i="6" s="1"/>
  <c r="K1001" i="6" s="1"/>
  <c r="M1001" i="6" s="1"/>
  <c r="N1001" i="6" s="1"/>
  <c r="W1001" i="6"/>
  <c r="K1560" i="6"/>
  <c r="M1560" i="6" s="1"/>
  <c r="V1560" i="6"/>
  <c r="Q1558" i="6"/>
  <c r="V55" i="9"/>
  <c r="P1559" i="6"/>
  <c r="N1559" i="6"/>
  <c r="T1334" i="6"/>
  <c r="S1334" i="6"/>
  <c r="R1334" i="6"/>
  <c r="V72" i="9"/>
  <c r="K1337" i="6"/>
  <c r="M1337" i="6" s="1"/>
  <c r="V1337" i="6"/>
  <c r="P1336" i="6"/>
  <c r="N1336" i="6"/>
  <c r="Q1335" i="6"/>
  <c r="W18" i="9"/>
  <c r="X1338" i="6"/>
  <c r="Y1338" i="6" s="1"/>
  <c r="W1338" i="6"/>
  <c r="W1589" i="6"/>
  <c r="X1589" i="6"/>
  <c r="Y1589" i="6" s="1"/>
  <c r="P103" i="6"/>
  <c r="N103" i="6"/>
  <c r="X105" i="6"/>
  <c r="Y105" i="6" s="1"/>
  <c r="W105" i="6"/>
  <c r="K104" i="6"/>
  <c r="M104" i="6" s="1"/>
  <c r="V104" i="6"/>
  <c r="Q102" i="6"/>
  <c r="V20" i="9"/>
  <c r="U102" i="6"/>
  <c r="X973" i="6"/>
  <c r="Y973" i="6" s="1"/>
  <c r="W973" i="6"/>
  <c r="K972" i="6"/>
  <c r="M972" i="6" s="1"/>
  <c r="V972" i="6"/>
  <c r="N971" i="6"/>
  <c r="P971" i="6"/>
  <c r="V39" i="9"/>
  <c r="U970" i="6"/>
  <c r="Q970" i="6"/>
  <c r="W833" i="6"/>
  <c r="X833" i="6"/>
  <c r="Y833" i="6" s="1"/>
  <c r="S829" i="6"/>
  <c r="R829" i="6"/>
  <c r="T829" i="6"/>
  <c r="V832" i="6"/>
  <c r="K832" i="6"/>
  <c r="M832" i="6" s="1"/>
  <c r="P831" i="6"/>
  <c r="N831" i="6"/>
  <c r="V49" i="9"/>
  <c r="Q830" i="6"/>
  <c r="U830" i="6"/>
  <c r="W525" i="6"/>
  <c r="X525" i="6"/>
  <c r="Y525" i="6" s="1"/>
  <c r="Q1475" i="6"/>
  <c r="W29" i="9"/>
  <c r="U1475" i="6"/>
  <c r="V273" i="6"/>
  <c r="K273" i="6"/>
  <c r="M273" i="6" s="1"/>
  <c r="K777" i="6"/>
  <c r="M777" i="6" s="1"/>
  <c r="V777" i="6"/>
  <c r="X385" i="6"/>
  <c r="Y385" i="6" s="1"/>
  <c r="W385" i="6"/>
  <c r="P1476" i="6"/>
  <c r="N1476" i="6"/>
  <c r="T1474" i="6"/>
  <c r="S1474" i="6"/>
  <c r="R1474" i="6"/>
  <c r="W329" i="6"/>
  <c r="X329" i="6"/>
  <c r="Y329" i="6" s="1"/>
  <c r="W1393" i="6"/>
  <c r="X1393" i="6"/>
  <c r="Y1393" i="6" s="1"/>
  <c r="P355" i="6"/>
  <c r="N355" i="6"/>
  <c r="T1109" i="6"/>
  <c r="R1109" i="6"/>
  <c r="S1109" i="6"/>
  <c r="W442" i="6"/>
  <c r="X442" i="6"/>
  <c r="W1478" i="6"/>
  <c r="X1478" i="6"/>
  <c r="Y1478" i="6" s="1"/>
  <c r="P1252" i="6"/>
  <c r="N1252" i="6"/>
  <c r="K328" i="6"/>
  <c r="W1533" i="6"/>
  <c r="X1533" i="6"/>
  <c r="Y1533" i="6" s="1"/>
  <c r="P1391" i="6"/>
  <c r="N1391" i="6"/>
  <c r="P1223" i="6"/>
  <c r="N1223" i="6"/>
  <c r="V1505" i="6"/>
  <c r="T1529" i="6"/>
  <c r="R1529" i="6"/>
  <c r="S1529" i="6"/>
  <c r="X22" i="6"/>
  <c r="Y22" i="6" s="1"/>
  <c r="W22" i="6"/>
  <c r="K1532" i="6"/>
  <c r="M1532" i="6" s="1"/>
  <c r="V1532" i="6"/>
  <c r="P1195" i="6"/>
  <c r="N1195" i="6"/>
  <c r="P523" i="6"/>
  <c r="N523" i="6"/>
  <c r="K916" i="6"/>
  <c r="M916" i="6" s="1"/>
  <c r="V916" i="6"/>
  <c r="K1112" i="6"/>
  <c r="M1112" i="6" s="1"/>
  <c r="V1112" i="6"/>
  <c r="W917" i="6"/>
  <c r="X917" i="6"/>
  <c r="Y917" i="6" s="1"/>
  <c r="T1193" i="6"/>
  <c r="R1193" i="6"/>
  <c r="U1193" i="6" s="1"/>
  <c r="S1193" i="6"/>
  <c r="Q1194" i="6"/>
  <c r="V26" i="9"/>
  <c r="Q1251" i="6"/>
  <c r="W27" i="9"/>
  <c r="T130" i="6"/>
  <c r="S130" i="6"/>
  <c r="R130" i="6"/>
  <c r="K1392" i="6"/>
  <c r="M1392" i="6" s="1"/>
  <c r="V1392" i="6"/>
  <c r="W274" i="6"/>
  <c r="X274" i="6"/>
  <c r="Y274" i="6" s="1"/>
  <c r="K384" i="6"/>
  <c r="M384" i="6" s="1"/>
  <c r="V384" i="6"/>
  <c r="T1250" i="6"/>
  <c r="S1250" i="6"/>
  <c r="R1250" i="6"/>
  <c r="U1250" i="6" s="1"/>
  <c r="V1002" i="6"/>
  <c r="W1366" i="6"/>
  <c r="X1366" i="6"/>
  <c r="P776" i="6"/>
  <c r="N776" i="6"/>
  <c r="X1225" i="6"/>
  <c r="Y1225" i="6" s="1"/>
  <c r="W1225" i="6"/>
  <c r="Q1530" i="6"/>
  <c r="V62" i="9"/>
  <c r="U1530" i="6"/>
  <c r="P272" i="6"/>
  <c r="N272" i="6"/>
  <c r="K1196" i="6"/>
  <c r="M1196" i="6" s="1"/>
  <c r="V1196" i="6"/>
  <c r="K356" i="6"/>
  <c r="M356" i="6" s="1"/>
  <c r="V356" i="6"/>
  <c r="S325" i="6"/>
  <c r="R325" i="6"/>
  <c r="U325" i="6" s="1"/>
  <c r="T325" i="6"/>
  <c r="P1531" i="6"/>
  <c r="N1531" i="6"/>
  <c r="V945" i="6"/>
  <c r="W1309" i="6"/>
  <c r="X1309" i="6"/>
  <c r="X1113" i="6"/>
  <c r="Y1113" i="6" s="1"/>
  <c r="W1113" i="6"/>
  <c r="K1477" i="6"/>
  <c r="M1477" i="6" s="1"/>
  <c r="V1477" i="6"/>
  <c r="Q1503" i="6"/>
  <c r="W41" i="9"/>
  <c r="U1503" i="6"/>
  <c r="J1057" i="6"/>
  <c r="Q1222" i="6"/>
  <c r="V53" i="9"/>
  <c r="U1222" i="6"/>
  <c r="K1224" i="6"/>
  <c r="M1224" i="6" s="1"/>
  <c r="V1224" i="6"/>
  <c r="K524" i="6"/>
  <c r="M524" i="6" s="1"/>
  <c r="V524" i="6"/>
  <c r="T774" i="6"/>
  <c r="R774" i="6"/>
  <c r="S774" i="6"/>
  <c r="P383" i="6"/>
  <c r="N383" i="6"/>
  <c r="Q131" i="6"/>
  <c r="W8" i="9"/>
  <c r="U131" i="6"/>
  <c r="X778" i="6"/>
  <c r="Y778" i="6" s="1"/>
  <c r="W778" i="6"/>
  <c r="X1197" i="6"/>
  <c r="Y1197" i="6" s="1"/>
  <c r="W1197" i="6"/>
  <c r="X357" i="6"/>
  <c r="Y357" i="6" s="1"/>
  <c r="W357" i="6"/>
  <c r="X1561" i="6"/>
  <c r="Y1561" i="6" s="1"/>
  <c r="W1561" i="6"/>
  <c r="Q775" i="6"/>
  <c r="W48" i="9"/>
  <c r="U775" i="6"/>
  <c r="W1142" i="6" l="1"/>
  <c r="X1142" i="6"/>
  <c r="Y1142" i="6" s="1"/>
  <c r="V1281" i="6"/>
  <c r="K1281" i="6"/>
  <c r="M1281" i="6" s="1"/>
  <c r="T634" i="6"/>
  <c r="R634" i="6"/>
  <c r="U634" i="6" s="1"/>
  <c r="S634" i="6"/>
  <c r="Q271" i="6"/>
  <c r="W10" i="9"/>
  <c r="U271" i="6"/>
  <c r="Q326" i="6"/>
  <c r="V60" i="9"/>
  <c r="V61" i="9"/>
  <c r="T270" i="6"/>
  <c r="S270" i="6"/>
  <c r="R270" i="6"/>
  <c r="M21" i="6"/>
  <c r="V21" i="6"/>
  <c r="U160" i="6"/>
  <c r="X71" i="9"/>
  <c r="M1280" i="6"/>
  <c r="V1280" i="6"/>
  <c r="M328" i="6"/>
  <c r="V328" i="6"/>
  <c r="T719" i="6"/>
  <c r="R719" i="6"/>
  <c r="S719" i="6"/>
  <c r="U719" i="6"/>
  <c r="S720" i="6"/>
  <c r="R720" i="6"/>
  <c r="U720" i="6" s="1"/>
  <c r="T720" i="6"/>
  <c r="S159" i="6"/>
  <c r="R159" i="6"/>
  <c r="U159" i="6" s="1"/>
  <c r="T159" i="6"/>
  <c r="T160" i="6"/>
  <c r="R160" i="6"/>
  <c r="S160" i="6"/>
  <c r="R19" i="6"/>
  <c r="U19" i="6" s="1"/>
  <c r="S19" i="6"/>
  <c r="T19" i="6"/>
  <c r="W554" i="6"/>
  <c r="X554" i="6"/>
  <c r="X1282" i="6"/>
  <c r="Y1282" i="6" s="1"/>
  <c r="J1281" i="6"/>
  <c r="W1282" i="6"/>
  <c r="Q1054" i="6"/>
  <c r="S1054" i="6" s="1"/>
  <c r="V51" i="9"/>
  <c r="W946" i="6"/>
  <c r="X946" i="6"/>
  <c r="Y946" i="6" s="1"/>
  <c r="Q522" i="6"/>
  <c r="V21" i="9"/>
  <c r="X1506" i="6"/>
  <c r="Y1506" i="6" s="1"/>
  <c r="K1506" i="6" s="1"/>
  <c r="M1506" i="6" s="1"/>
  <c r="W1506" i="6"/>
  <c r="P1055" i="6"/>
  <c r="Q1055" i="6" s="1"/>
  <c r="N1055" i="6"/>
  <c r="P635" i="6"/>
  <c r="N635" i="6"/>
  <c r="P1504" i="6"/>
  <c r="N1504" i="6"/>
  <c r="T913" i="6"/>
  <c r="R913" i="6"/>
  <c r="U913" i="6" s="1"/>
  <c r="S913" i="6"/>
  <c r="T1389" i="6"/>
  <c r="S1389" i="6"/>
  <c r="R1389" i="6"/>
  <c r="U1389" i="6" s="1"/>
  <c r="T353" i="6"/>
  <c r="R353" i="6"/>
  <c r="U353" i="6" s="1"/>
  <c r="S353" i="6"/>
  <c r="Q1390" i="6"/>
  <c r="V54" i="9"/>
  <c r="P1447" i="6"/>
  <c r="N1447" i="6"/>
  <c r="Q943" i="6"/>
  <c r="W38" i="9"/>
  <c r="U943" i="6"/>
  <c r="Q382" i="6"/>
  <c r="V47" i="9"/>
  <c r="Q914" i="6"/>
  <c r="V24" i="9"/>
  <c r="P944" i="6"/>
  <c r="N944" i="6"/>
  <c r="P327" i="6"/>
  <c r="N327" i="6"/>
  <c r="Q1279" i="6"/>
  <c r="T1279" i="6" s="1"/>
  <c r="W40" i="9"/>
  <c r="W25" i="9"/>
  <c r="Q1139" i="6"/>
  <c r="P1140" i="6"/>
  <c r="N1140" i="6"/>
  <c r="X35" i="9"/>
  <c r="Q20" i="6"/>
  <c r="N21" i="6"/>
  <c r="P21" i="6"/>
  <c r="V22" i="6"/>
  <c r="K22" i="6"/>
  <c r="M22" i="6" s="1"/>
  <c r="V1057" i="6"/>
  <c r="W19" i="9"/>
  <c r="Q1587" i="6"/>
  <c r="W67" i="9" s="1"/>
  <c r="N1588" i="6"/>
  <c r="P1588" i="6"/>
  <c r="Q1110" i="6"/>
  <c r="V52" i="9"/>
  <c r="P1111" i="6"/>
  <c r="N1111" i="6"/>
  <c r="P915" i="6"/>
  <c r="N915" i="6"/>
  <c r="V1589" i="6"/>
  <c r="K1589" i="6"/>
  <c r="M1589" i="6" s="1"/>
  <c r="W638" i="6"/>
  <c r="X638" i="6"/>
  <c r="Y638" i="6" s="1"/>
  <c r="W1058" i="6"/>
  <c r="X1058" i="6"/>
  <c r="Y1058" i="6" s="1"/>
  <c r="V1058" i="6" s="1"/>
  <c r="T1278" i="6"/>
  <c r="S1278" i="6"/>
  <c r="R1278" i="6"/>
  <c r="U1278" i="6" s="1"/>
  <c r="T521" i="6"/>
  <c r="S521" i="6"/>
  <c r="R521" i="6"/>
  <c r="U521" i="6" s="1"/>
  <c r="T1502" i="6"/>
  <c r="S1502" i="6"/>
  <c r="R1502" i="6"/>
  <c r="T1445" i="6"/>
  <c r="R1445" i="6"/>
  <c r="U1445" i="6" s="1"/>
  <c r="S1445" i="6"/>
  <c r="U75" i="9"/>
  <c r="Q354" i="6"/>
  <c r="V36" i="9"/>
  <c r="U70" i="9"/>
  <c r="R101" i="6"/>
  <c r="U101" i="6" s="1"/>
  <c r="S101" i="6"/>
  <c r="T101" i="6"/>
  <c r="S969" i="6"/>
  <c r="T969" i="6"/>
  <c r="R969" i="6"/>
  <c r="U969" i="6" s="1"/>
  <c r="P132" i="6"/>
  <c r="N132" i="6"/>
  <c r="R381" i="6"/>
  <c r="U381" i="6" s="1"/>
  <c r="T381" i="6"/>
  <c r="S381" i="6"/>
  <c r="U68" i="9"/>
  <c r="P636" i="6"/>
  <c r="N636" i="6"/>
  <c r="T1557" i="6"/>
  <c r="R1557" i="6"/>
  <c r="U1557" i="6" s="1"/>
  <c r="S1557" i="6"/>
  <c r="P1056" i="6"/>
  <c r="N1056" i="6"/>
  <c r="S1221" i="6"/>
  <c r="R1221" i="6"/>
  <c r="U1221" i="6" s="1"/>
  <c r="T1221" i="6"/>
  <c r="R941" i="6"/>
  <c r="U941" i="6" s="1"/>
  <c r="T941" i="6"/>
  <c r="S941" i="6"/>
  <c r="V38" i="9"/>
  <c r="Q942" i="6"/>
  <c r="Y133" i="6"/>
  <c r="X134" i="6"/>
  <c r="Y134" i="6" s="1"/>
  <c r="W134" i="6"/>
  <c r="U40" i="9"/>
  <c r="Q1277" i="6"/>
  <c r="K637" i="6"/>
  <c r="M637" i="6" s="1"/>
  <c r="V637" i="6"/>
  <c r="K1057" i="6"/>
  <c r="M1057" i="6" s="1"/>
  <c r="T999" i="6"/>
  <c r="R999" i="6"/>
  <c r="P1001" i="6"/>
  <c r="S999" i="6"/>
  <c r="K1253" i="6"/>
  <c r="W1254" i="6"/>
  <c r="X1254" i="6"/>
  <c r="Y1254" i="6" s="1"/>
  <c r="U1000" i="6"/>
  <c r="Q1000" i="6"/>
  <c r="T1000" i="6" s="1"/>
  <c r="N1141" i="6"/>
  <c r="P1141" i="6"/>
  <c r="K1142" i="6"/>
  <c r="M1142" i="6" s="1"/>
  <c r="V1142" i="6"/>
  <c r="R865" i="6"/>
  <c r="T865" i="6"/>
  <c r="S865" i="6"/>
  <c r="W869" i="6"/>
  <c r="X869" i="6"/>
  <c r="Y869" i="6" s="1"/>
  <c r="K868" i="6"/>
  <c r="M868" i="6" s="1"/>
  <c r="V868" i="6"/>
  <c r="U866" i="6"/>
  <c r="Q866" i="6"/>
  <c r="AD14" i="9"/>
  <c r="P867" i="6"/>
  <c r="N867" i="6"/>
  <c r="T474" i="6"/>
  <c r="R474" i="6"/>
  <c r="S474" i="6"/>
  <c r="P476" i="6"/>
  <c r="N476" i="6"/>
  <c r="Q475" i="6"/>
  <c r="AE32" i="9"/>
  <c r="U475" i="6"/>
  <c r="V477" i="6"/>
  <c r="K477" i="6"/>
  <c r="M477" i="6" s="1"/>
  <c r="Q1175" i="6"/>
  <c r="AE16" i="9"/>
  <c r="U1175" i="6"/>
  <c r="N1176" i="6"/>
  <c r="P1176" i="6"/>
  <c r="S194" i="6"/>
  <c r="R194" i="6"/>
  <c r="T194" i="6"/>
  <c r="K1092" i="6"/>
  <c r="M1092" i="6" s="1"/>
  <c r="V1092" i="6"/>
  <c r="T1174" i="6"/>
  <c r="S1174" i="6"/>
  <c r="R1174" i="6"/>
  <c r="S1426" i="6"/>
  <c r="R1426" i="6"/>
  <c r="T1426" i="6"/>
  <c r="T894" i="6"/>
  <c r="S894" i="6"/>
  <c r="R894" i="6"/>
  <c r="P168" i="6"/>
  <c r="N168" i="6"/>
  <c r="T809" i="6"/>
  <c r="S809" i="6"/>
  <c r="R809" i="6"/>
  <c r="X1037" i="6"/>
  <c r="Y1037" i="6" s="1"/>
  <c r="W1037" i="6"/>
  <c r="N728" i="6"/>
  <c r="P728" i="6"/>
  <c r="K1625" i="6"/>
  <c r="M1625" i="6" s="1"/>
  <c r="V1625" i="6"/>
  <c r="Q250" i="6"/>
  <c r="AD9" i="9"/>
  <c r="U250" i="6"/>
  <c r="K757" i="6"/>
  <c r="M757" i="6" s="1"/>
  <c r="V757" i="6"/>
  <c r="T754" i="6"/>
  <c r="R754" i="6"/>
  <c r="S754" i="6"/>
  <c r="AE46" i="9"/>
  <c r="U55" i="6"/>
  <c r="Q55" i="6"/>
  <c r="N1091" i="6"/>
  <c r="P1091" i="6"/>
  <c r="AF12" i="9"/>
  <c r="Q672" i="6"/>
  <c r="U672" i="6"/>
  <c r="Q1427" i="6"/>
  <c r="AE28" i="9"/>
  <c r="U1427" i="6"/>
  <c r="T697" i="6"/>
  <c r="S697" i="6"/>
  <c r="R697" i="6"/>
  <c r="W1093" i="6"/>
  <c r="X1093" i="6"/>
  <c r="Y1093" i="6" s="1"/>
  <c r="R166" i="6"/>
  <c r="T166" i="6"/>
  <c r="S166" i="6"/>
  <c r="AE56" i="9"/>
  <c r="U195" i="6"/>
  <c r="Q195" i="6"/>
  <c r="N224" i="6"/>
  <c r="P224" i="6"/>
  <c r="P251" i="6"/>
  <c r="N251" i="6"/>
  <c r="N1624" i="6"/>
  <c r="P1624" i="6"/>
  <c r="K197" i="6"/>
  <c r="M197" i="6" s="1"/>
  <c r="V197" i="6"/>
  <c r="V1036" i="6"/>
  <c r="K1036" i="6"/>
  <c r="M1036" i="6" s="1"/>
  <c r="V1177" i="6"/>
  <c r="K1177" i="6"/>
  <c r="M1177" i="6" s="1"/>
  <c r="AD15" i="9"/>
  <c r="U1090" i="6"/>
  <c r="Q1090" i="6"/>
  <c r="P1428" i="6"/>
  <c r="N1428" i="6"/>
  <c r="AC71" i="9"/>
  <c r="U223" i="6"/>
  <c r="AE57" i="9"/>
  <c r="Q223" i="6"/>
  <c r="K588" i="6"/>
  <c r="M588" i="6" s="1"/>
  <c r="V588" i="6"/>
  <c r="T222" i="6"/>
  <c r="S222" i="6"/>
  <c r="R222" i="6"/>
  <c r="N587" i="6"/>
  <c r="P587" i="6"/>
  <c r="V252" i="6"/>
  <c r="K252" i="6"/>
  <c r="M252" i="6" s="1"/>
  <c r="T671" i="6"/>
  <c r="S671" i="6"/>
  <c r="R671" i="6"/>
  <c r="T1622" i="6"/>
  <c r="R1622" i="6"/>
  <c r="S1622" i="6"/>
  <c r="W813" i="6"/>
  <c r="X813" i="6"/>
  <c r="Y813" i="6" s="1"/>
  <c r="AD58" i="9"/>
  <c r="U810" i="6"/>
  <c r="Q810" i="6"/>
  <c r="Q503" i="6"/>
  <c r="AE11" i="9"/>
  <c r="U503" i="6"/>
  <c r="U727" i="6"/>
  <c r="AE44" i="9"/>
  <c r="Q727" i="6"/>
  <c r="V729" i="6"/>
  <c r="K729" i="6"/>
  <c r="M729" i="6" s="1"/>
  <c r="U895" i="6"/>
  <c r="Q895" i="6"/>
  <c r="AE59" i="9"/>
  <c r="W589" i="6"/>
  <c r="X589" i="6"/>
  <c r="Y589" i="6" s="1"/>
  <c r="Q419" i="6"/>
  <c r="AE30" i="9"/>
  <c r="U419" i="6"/>
  <c r="Q755" i="6"/>
  <c r="AE13" i="9"/>
  <c r="U755" i="6"/>
  <c r="X253" i="6"/>
  <c r="Y253" i="6" s="1"/>
  <c r="W253" i="6"/>
  <c r="N811" i="6"/>
  <c r="P811" i="6"/>
  <c r="P1035" i="6"/>
  <c r="N1035" i="6"/>
  <c r="Q1034" i="6"/>
  <c r="U1034" i="6"/>
  <c r="AD34" i="9"/>
  <c r="K421" i="6"/>
  <c r="M421" i="6" s="1"/>
  <c r="V421" i="6"/>
  <c r="W701" i="6"/>
  <c r="X701" i="6"/>
  <c r="Y701" i="6" s="1"/>
  <c r="K812" i="6"/>
  <c r="M812" i="6" s="1"/>
  <c r="V812" i="6"/>
  <c r="T1033" i="6"/>
  <c r="S1033" i="6"/>
  <c r="R1033" i="6"/>
  <c r="K57" i="6"/>
  <c r="M57" i="6" s="1"/>
  <c r="V57" i="6"/>
  <c r="P699" i="6"/>
  <c r="N699" i="6"/>
  <c r="P756" i="6"/>
  <c r="N756" i="6"/>
  <c r="N196" i="6"/>
  <c r="P196" i="6"/>
  <c r="R585" i="6"/>
  <c r="AC74" i="9"/>
  <c r="S585" i="6"/>
  <c r="T585" i="6"/>
  <c r="R726" i="6"/>
  <c r="T726" i="6"/>
  <c r="S726" i="6"/>
  <c r="U698" i="6"/>
  <c r="Q698" i="6"/>
  <c r="AD71" i="9" s="1"/>
  <c r="AD43" i="9"/>
  <c r="S1089" i="6"/>
  <c r="R1089" i="6"/>
  <c r="T1089" i="6"/>
  <c r="K897" i="6"/>
  <c r="M897" i="6" s="1"/>
  <c r="V897" i="6"/>
  <c r="P420" i="6"/>
  <c r="N420" i="6"/>
  <c r="Q1623" i="6"/>
  <c r="AE7" i="9"/>
  <c r="U1623" i="6"/>
  <c r="Q167" i="6"/>
  <c r="AE42" i="9"/>
  <c r="U167" i="6"/>
  <c r="V700" i="6"/>
  <c r="K700" i="6"/>
  <c r="M700" i="6" s="1"/>
  <c r="K505" i="6"/>
  <c r="M505" i="6" s="1"/>
  <c r="V505" i="6"/>
  <c r="S249" i="6"/>
  <c r="R249" i="6"/>
  <c r="T249" i="6"/>
  <c r="V1429" i="6"/>
  <c r="K1429" i="6"/>
  <c r="M1429" i="6" s="1"/>
  <c r="N896" i="6"/>
  <c r="P896" i="6"/>
  <c r="S418" i="6"/>
  <c r="T418" i="6"/>
  <c r="R418" i="6"/>
  <c r="AD73" i="9"/>
  <c r="R502" i="6"/>
  <c r="T502" i="6"/>
  <c r="S502" i="6"/>
  <c r="P673" i="6"/>
  <c r="N673" i="6"/>
  <c r="K225" i="6"/>
  <c r="M225" i="6" s="1"/>
  <c r="V225" i="6"/>
  <c r="K169" i="6"/>
  <c r="M169" i="6" s="1"/>
  <c r="V169" i="6"/>
  <c r="P56" i="6"/>
  <c r="N56" i="6"/>
  <c r="S54" i="6"/>
  <c r="R54" i="6"/>
  <c r="T54" i="6"/>
  <c r="P504" i="6"/>
  <c r="N504" i="6"/>
  <c r="U586" i="6"/>
  <c r="AD33" i="9"/>
  <c r="Q586" i="6"/>
  <c r="P309" i="6"/>
  <c r="N309" i="6"/>
  <c r="U308" i="6"/>
  <c r="Q308" i="6"/>
  <c r="AF6" i="9"/>
  <c r="T307" i="6"/>
  <c r="S307" i="6"/>
  <c r="R307" i="6"/>
  <c r="X1450" i="6"/>
  <c r="Y1450" i="6" s="1"/>
  <c r="W1450" i="6"/>
  <c r="P1448" i="6"/>
  <c r="N1448" i="6"/>
  <c r="T1446" i="6"/>
  <c r="R1446" i="6"/>
  <c r="U1446" i="6" s="1"/>
  <c r="S1446" i="6"/>
  <c r="K1449" i="6"/>
  <c r="M1449" i="6" s="1"/>
  <c r="V1449" i="6"/>
  <c r="U615" i="6"/>
  <c r="Q615" i="6"/>
  <c r="AE37" i="9"/>
  <c r="P616" i="6"/>
  <c r="N616" i="6"/>
  <c r="V617" i="6"/>
  <c r="K617" i="6"/>
  <c r="M617" i="6" s="1"/>
  <c r="R614" i="6"/>
  <c r="T614" i="6"/>
  <c r="S614" i="6"/>
  <c r="X85" i="6"/>
  <c r="Y85" i="6" s="1"/>
  <c r="W85" i="6"/>
  <c r="Q82" i="6"/>
  <c r="AD5" i="9"/>
  <c r="U82" i="6"/>
  <c r="P83" i="6"/>
  <c r="N83" i="6"/>
  <c r="K84" i="6"/>
  <c r="M84" i="6" s="1"/>
  <c r="V84" i="6"/>
  <c r="R81" i="6"/>
  <c r="T81" i="6"/>
  <c r="S81" i="6"/>
  <c r="AC69" i="9"/>
  <c r="X1002" i="6"/>
  <c r="Y1002" i="6" s="1"/>
  <c r="K1002" i="6" s="1"/>
  <c r="M1002" i="6" s="1"/>
  <c r="P1002" i="6" s="1"/>
  <c r="W1002" i="6"/>
  <c r="T1558" i="6"/>
  <c r="S1558" i="6"/>
  <c r="R1558" i="6"/>
  <c r="U1558" i="6" s="1"/>
  <c r="P1560" i="6"/>
  <c r="N1560" i="6"/>
  <c r="K1561" i="6"/>
  <c r="M1561" i="6" s="1"/>
  <c r="V1561" i="6"/>
  <c r="Q1559" i="6"/>
  <c r="W55" i="9"/>
  <c r="U1559" i="6"/>
  <c r="V1338" i="6"/>
  <c r="K1338" i="6"/>
  <c r="M1338" i="6" s="1"/>
  <c r="P1337" i="6"/>
  <c r="N1337" i="6"/>
  <c r="W72" i="9"/>
  <c r="T1335" i="6"/>
  <c r="S1335" i="6"/>
  <c r="R1335" i="6"/>
  <c r="U1335" i="6" s="1"/>
  <c r="W1339" i="6"/>
  <c r="X1339" i="6"/>
  <c r="Y1339" i="6" s="1"/>
  <c r="X18" i="9"/>
  <c r="Q1336" i="6"/>
  <c r="W1590" i="6"/>
  <c r="X1590" i="6"/>
  <c r="Y1590" i="6" s="1"/>
  <c r="V105" i="6"/>
  <c r="K105" i="6"/>
  <c r="M105" i="6" s="1"/>
  <c r="R102" i="6"/>
  <c r="T102" i="6"/>
  <c r="S102" i="6"/>
  <c r="Q103" i="6"/>
  <c r="W20" i="9"/>
  <c r="P104" i="6"/>
  <c r="N104" i="6"/>
  <c r="W106" i="6"/>
  <c r="X106" i="6"/>
  <c r="Y106" i="6" s="1"/>
  <c r="T970" i="6"/>
  <c r="S970" i="6"/>
  <c r="R970" i="6"/>
  <c r="W39" i="9"/>
  <c r="Q971" i="6"/>
  <c r="P972" i="6"/>
  <c r="N972" i="6"/>
  <c r="X974" i="6"/>
  <c r="Y974" i="6" s="1"/>
  <c r="W974" i="6"/>
  <c r="K973" i="6"/>
  <c r="M973" i="6" s="1"/>
  <c r="V973" i="6"/>
  <c r="R830" i="6"/>
  <c r="T830" i="6"/>
  <c r="S830" i="6"/>
  <c r="Q831" i="6"/>
  <c r="U831" i="6" s="1"/>
  <c r="W49" i="9"/>
  <c r="K833" i="6"/>
  <c r="M833" i="6" s="1"/>
  <c r="V833" i="6"/>
  <c r="P832" i="6"/>
  <c r="N832" i="6"/>
  <c r="X834" i="6"/>
  <c r="Y834" i="6" s="1"/>
  <c r="W834" i="6"/>
  <c r="K1197" i="6"/>
  <c r="M1197" i="6" s="1"/>
  <c r="V1197" i="6"/>
  <c r="T1503" i="6"/>
  <c r="R1503" i="6"/>
  <c r="S1503" i="6"/>
  <c r="W1114" i="6"/>
  <c r="X1114" i="6"/>
  <c r="Y1114" i="6" s="1"/>
  <c r="K1282" i="6"/>
  <c r="M1282" i="6" s="1"/>
  <c r="V1282" i="6"/>
  <c r="W1367" i="6"/>
  <c r="X1367" i="6"/>
  <c r="T1251" i="6"/>
  <c r="S1251" i="6"/>
  <c r="R1251" i="6"/>
  <c r="U1251" i="6" s="1"/>
  <c r="Q523" i="6"/>
  <c r="W21" i="9"/>
  <c r="U523" i="6"/>
  <c r="X1479" i="6"/>
  <c r="Y1479" i="6" s="1"/>
  <c r="W1479" i="6"/>
  <c r="W443" i="6"/>
  <c r="X443" i="6"/>
  <c r="K1393" i="6"/>
  <c r="M1393" i="6" s="1"/>
  <c r="V1393" i="6"/>
  <c r="K329" i="6"/>
  <c r="M329" i="6" s="1"/>
  <c r="V329" i="6"/>
  <c r="Q1476" i="6"/>
  <c r="X29" i="9"/>
  <c r="U1476" i="6"/>
  <c r="P1281" i="6"/>
  <c r="N1281" i="6"/>
  <c r="P524" i="6"/>
  <c r="N524" i="6"/>
  <c r="K917" i="6"/>
  <c r="M917" i="6" s="1"/>
  <c r="V917" i="6"/>
  <c r="P1477" i="6"/>
  <c r="N1477" i="6"/>
  <c r="V357" i="6"/>
  <c r="K357" i="6"/>
  <c r="M357" i="6" s="1"/>
  <c r="Q383" i="6"/>
  <c r="W47" i="9"/>
  <c r="U383" i="6"/>
  <c r="R775" i="6"/>
  <c r="T775" i="6"/>
  <c r="S775" i="6"/>
  <c r="X1562" i="6"/>
  <c r="Y1562" i="6" s="1"/>
  <c r="W1562" i="6"/>
  <c r="R326" i="6"/>
  <c r="U326" i="6" s="1"/>
  <c r="T326" i="6"/>
  <c r="S326" i="6"/>
  <c r="T1390" i="6"/>
  <c r="S1390" i="6"/>
  <c r="R1390" i="6"/>
  <c r="U1390" i="6" s="1"/>
  <c r="Q1504" i="6"/>
  <c r="X41" i="9"/>
  <c r="U1504" i="6"/>
  <c r="J1058" i="6"/>
  <c r="T522" i="6"/>
  <c r="R522" i="6"/>
  <c r="U522" i="6" s="1"/>
  <c r="S522" i="6"/>
  <c r="K1113" i="6"/>
  <c r="M1113" i="6" s="1"/>
  <c r="V1113" i="6"/>
  <c r="Q1531" i="6"/>
  <c r="W62" i="9"/>
  <c r="U1531" i="6"/>
  <c r="Q272" i="6"/>
  <c r="U272" i="6" s="1"/>
  <c r="X10" i="9"/>
  <c r="Q776" i="6"/>
  <c r="X48" i="9"/>
  <c r="U776" i="6"/>
  <c r="P1112" i="6"/>
  <c r="N1112" i="6"/>
  <c r="P1532" i="6"/>
  <c r="N1532" i="6"/>
  <c r="P1505" i="6"/>
  <c r="N1505" i="6"/>
  <c r="Q1252" i="6"/>
  <c r="X27" i="9"/>
  <c r="W1394" i="6"/>
  <c r="X1394" i="6"/>
  <c r="Y1394" i="6" s="1"/>
  <c r="W330" i="6"/>
  <c r="X330" i="6"/>
  <c r="Y330" i="6" s="1"/>
  <c r="W386" i="6"/>
  <c r="X386" i="6"/>
  <c r="Y386" i="6" s="1"/>
  <c r="P777" i="6"/>
  <c r="N777" i="6"/>
  <c r="K1533" i="6"/>
  <c r="M1533" i="6" s="1"/>
  <c r="V1533" i="6"/>
  <c r="K385" i="6"/>
  <c r="M385" i="6" s="1"/>
  <c r="V385" i="6"/>
  <c r="P273" i="6"/>
  <c r="N273" i="6"/>
  <c r="T1475" i="6"/>
  <c r="R1475" i="6"/>
  <c r="S1475" i="6"/>
  <c r="W1310" i="6"/>
  <c r="X1310" i="6"/>
  <c r="X1226" i="6"/>
  <c r="Y1226" i="6" s="1"/>
  <c r="W1226" i="6"/>
  <c r="V1506" i="6"/>
  <c r="P356" i="6"/>
  <c r="N356" i="6"/>
  <c r="K1225" i="6"/>
  <c r="M1225" i="6" s="1"/>
  <c r="V1225" i="6"/>
  <c r="V274" i="6"/>
  <c r="K274" i="6"/>
  <c r="M274" i="6" s="1"/>
  <c r="P1392" i="6"/>
  <c r="N1392" i="6"/>
  <c r="T1194" i="6"/>
  <c r="S1194" i="6"/>
  <c r="R1194" i="6"/>
  <c r="U1194" i="6" s="1"/>
  <c r="X918" i="6"/>
  <c r="Y918" i="6" s="1"/>
  <c r="W918" i="6"/>
  <c r="Q1223" i="6"/>
  <c r="W53" i="9"/>
  <c r="W1534" i="6"/>
  <c r="X1534" i="6"/>
  <c r="Y1534" i="6" s="1"/>
  <c r="Q355" i="6"/>
  <c r="W36" i="9"/>
  <c r="U355" i="6"/>
  <c r="X1143" i="6"/>
  <c r="Y1143" i="6" s="1"/>
  <c r="W1143" i="6"/>
  <c r="K525" i="6"/>
  <c r="M525" i="6" s="1"/>
  <c r="V525" i="6"/>
  <c r="W1198" i="6"/>
  <c r="X1198" i="6"/>
  <c r="Y1198" i="6" s="1"/>
  <c r="P945" i="6"/>
  <c r="N945" i="6"/>
  <c r="X779" i="6"/>
  <c r="Y779" i="6" s="1"/>
  <c r="W779" i="6"/>
  <c r="S1222" i="6"/>
  <c r="R1222" i="6"/>
  <c r="T1222" i="6"/>
  <c r="X1283" i="6"/>
  <c r="Y1283" i="6" s="1"/>
  <c r="W1283" i="6"/>
  <c r="J1282" i="6"/>
  <c r="T1530" i="6"/>
  <c r="S1530" i="6"/>
  <c r="R1530" i="6"/>
  <c r="V75" i="9"/>
  <c r="W275" i="6"/>
  <c r="X275" i="6"/>
  <c r="Y275" i="6" s="1"/>
  <c r="V1003" i="6"/>
  <c r="P916" i="6"/>
  <c r="N916" i="6"/>
  <c r="T271" i="6"/>
  <c r="S271" i="6"/>
  <c r="R271" i="6"/>
  <c r="W526" i="6"/>
  <c r="X526" i="6"/>
  <c r="Y526" i="6" s="1"/>
  <c r="T131" i="6"/>
  <c r="R131" i="6"/>
  <c r="S131" i="6"/>
  <c r="K946" i="6"/>
  <c r="M946" i="6" s="1"/>
  <c r="V946" i="6"/>
  <c r="X23" i="6"/>
  <c r="Y23" i="6" s="1"/>
  <c r="W23" i="6"/>
  <c r="W358" i="6"/>
  <c r="X358" i="6"/>
  <c r="Y358" i="6" s="1"/>
  <c r="P1224" i="6"/>
  <c r="N1224" i="6"/>
  <c r="K778" i="6"/>
  <c r="M778" i="6" s="1"/>
  <c r="V778" i="6"/>
  <c r="P1196" i="6"/>
  <c r="N1196" i="6"/>
  <c r="P384" i="6"/>
  <c r="N384" i="6"/>
  <c r="Q1195" i="6"/>
  <c r="U1195" i="6" s="1"/>
  <c r="W26" i="9"/>
  <c r="Q1391" i="6"/>
  <c r="W54" i="9"/>
  <c r="P328" i="6"/>
  <c r="N328" i="6"/>
  <c r="K1478" i="6"/>
  <c r="M1478" i="6" s="1"/>
  <c r="V1478" i="6"/>
  <c r="M1253" i="6" l="1"/>
  <c r="V1253" i="6"/>
  <c r="R1054" i="6"/>
  <c r="U1054" i="6" s="1"/>
  <c r="T1054" i="6"/>
  <c r="W51" i="9"/>
  <c r="P1280" i="6"/>
  <c r="N1280" i="6"/>
  <c r="W555" i="6"/>
  <c r="X555" i="6"/>
  <c r="W947" i="6"/>
  <c r="X947" i="6"/>
  <c r="Y947" i="6" s="1"/>
  <c r="K947" i="6" s="1"/>
  <c r="M947" i="6" s="1"/>
  <c r="X1507" i="6"/>
  <c r="Y1507" i="6" s="1"/>
  <c r="W1507" i="6"/>
  <c r="Q635" i="6"/>
  <c r="W23" i="9"/>
  <c r="V133" i="6"/>
  <c r="K133" i="6"/>
  <c r="M133" i="6" s="1"/>
  <c r="Q1447" i="6"/>
  <c r="W61" i="9"/>
  <c r="T943" i="6"/>
  <c r="R943" i="6"/>
  <c r="S943" i="6"/>
  <c r="S382" i="6"/>
  <c r="T382" i="6"/>
  <c r="R382" i="6"/>
  <c r="U382" i="6" s="1"/>
  <c r="V70" i="9"/>
  <c r="T914" i="6"/>
  <c r="R914" i="6"/>
  <c r="U914" i="6" s="1"/>
  <c r="S914" i="6"/>
  <c r="Q327" i="6"/>
  <c r="W60" i="9"/>
  <c r="Q944" i="6"/>
  <c r="X38" i="9"/>
  <c r="U944" i="6"/>
  <c r="S1279" i="6"/>
  <c r="R1279" i="6"/>
  <c r="U1279" i="6" s="1"/>
  <c r="X25" i="9"/>
  <c r="Q1140" i="6"/>
  <c r="U1140" i="6" s="1"/>
  <c r="R1139" i="6"/>
  <c r="U1139" i="6" s="1"/>
  <c r="S1139" i="6"/>
  <c r="T1139" i="6"/>
  <c r="V68" i="9"/>
  <c r="T1110" i="6"/>
  <c r="S1110" i="6"/>
  <c r="R1110" i="6"/>
  <c r="U1110" i="6" s="1"/>
  <c r="Q1111" i="6"/>
  <c r="W52" i="9"/>
  <c r="Q915" i="6"/>
  <c r="W70" i="9" s="1"/>
  <c r="W24" i="9"/>
  <c r="S20" i="6"/>
  <c r="T20" i="6"/>
  <c r="R20" i="6"/>
  <c r="U20" i="6" s="1"/>
  <c r="U21" i="6"/>
  <c r="Y35" i="9"/>
  <c r="Q21" i="6"/>
  <c r="N22" i="6"/>
  <c r="P22" i="6"/>
  <c r="V23" i="6"/>
  <c r="K23" i="6"/>
  <c r="M23" i="6" s="1"/>
  <c r="S1587" i="6"/>
  <c r="T1587" i="6"/>
  <c r="R1587" i="6"/>
  <c r="U1587" i="6" s="1"/>
  <c r="X19" i="9"/>
  <c r="Q1588" i="6"/>
  <c r="N1589" i="6"/>
  <c r="P1589" i="6"/>
  <c r="V1590" i="6"/>
  <c r="K1590" i="6"/>
  <c r="M1590" i="6" s="1"/>
  <c r="V66" i="9"/>
  <c r="K1058" i="6"/>
  <c r="M1058" i="6" s="1"/>
  <c r="W639" i="6"/>
  <c r="X639" i="6"/>
  <c r="Y639" i="6" s="1"/>
  <c r="V638" i="6"/>
  <c r="K638" i="6"/>
  <c r="M638" i="6" s="1"/>
  <c r="W1059" i="6"/>
  <c r="X1059" i="6"/>
  <c r="Y1059" i="6" s="1"/>
  <c r="V1059" i="6" s="1"/>
  <c r="X135" i="6"/>
  <c r="Y135" i="6" s="1"/>
  <c r="W135" i="6"/>
  <c r="T1055" i="6"/>
  <c r="S1055" i="6"/>
  <c r="R1055" i="6"/>
  <c r="U1055" i="6" s="1"/>
  <c r="S354" i="6"/>
  <c r="T354" i="6"/>
  <c r="R354" i="6"/>
  <c r="U354" i="6" s="1"/>
  <c r="T635" i="6"/>
  <c r="S635" i="6"/>
  <c r="R635" i="6"/>
  <c r="U635" i="6" s="1"/>
  <c r="Q132" i="6"/>
  <c r="X8" i="9"/>
  <c r="U132" i="6"/>
  <c r="Q636" i="6"/>
  <c r="X23" i="9"/>
  <c r="U636" i="6"/>
  <c r="Q1056" i="6"/>
  <c r="U1056" i="6" s="1"/>
  <c r="X51" i="9"/>
  <c r="K134" i="6"/>
  <c r="M134" i="6" s="1"/>
  <c r="V134" i="6"/>
  <c r="P637" i="6"/>
  <c r="N637" i="6"/>
  <c r="S942" i="6"/>
  <c r="R942" i="6"/>
  <c r="U942" i="6" s="1"/>
  <c r="T942" i="6"/>
  <c r="U66" i="9"/>
  <c r="U76" i="9"/>
  <c r="R1277" i="6"/>
  <c r="U1277" i="6" s="1"/>
  <c r="S1277" i="6"/>
  <c r="T1277" i="6"/>
  <c r="X1255" i="6"/>
  <c r="Y1255" i="6" s="1"/>
  <c r="W1255" i="6"/>
  <c r="P1057" i="6"/>
  <c r="N1057" i="6"/>
  <c r="Q1001" i="6"/>
  <c r="Y50" i="9"/>
  <c r="U1001" i="6"/>
  <c r="P1253" i="6"/>
  <c r="N1253" i="6"/>
  <c r="K1254" i="6"/>
  <c r="M1254" i="6" s="1"/>
  <c r="V1254" i="6"/>
  <c r="R1000" i="6"/>
  <c r="S1000" i="6"/>
  <c r="P1142" i="6"/>
  <c r="N1142" i="6"/>
  <c r="K1143" i="6"/>
  <c r="M1143" i="6" s="1"/>
  <c r="V1143" i="6"/>
  <c r="Y25" i="9"/>
  <c r="U1141" i="6"/>
  <c r="Q1141" i="6"/>
  <c r="N868" i="6"/>
  <c r="P868" i="6"/>
  <c r="AE14" i="9"/>
  <c r="U867" i="6"/>
  <c r="Q867" i="6"/>
  <c r="K869" i="6"/>
  <c r="M869" i="6" s="1"/>
  <c r="V869" i="6"/>
  <c r="S866" i="6"/>
  <c r="R866" i="6"/>
  <c r="T866" i="6"/>
  <c r="S475" i="6"/>
  <c r="R475" i="6"/>
  <c r="T475" i="6"/>
  <c r="P477" i="6"/>
  <c r="N477" i="6"/>
  <c r="Q476" i="6"/>
  <c r="AF32" i="9"/>
  <c r="U476" i="6"/>
  <c r="U420" i="6"/>
  <c r="Q420" i="6"/>
  <c r="AF30" i="9"/>
  <c r="Q196" i="6"/>
  <c r="AF56" i="9"/>
  <c r="U196" i="6"/>
  <c r="N812" i="6"/>
  <c r="P812" i="6"/>
  <c r="K813" i="6"/>
  <c r="M813" i="6" s="1"/>
  <c r="V813" i="6"/>
  <c r="S672" i="6"/>
  <c r="T672" i="6"/>
  <c r="R672" i="6"/>
  <c r="P1092" i="6"/>
  <c r="N1092" i="6"/>
  <c r="U56" i="6"/>
  <c r="Q56" i="6"/>
  <c r="AF46" i="9"/>
  <c r="AG12" i="9"/>
  <c r="U673" i="6"/>
  <c r="Q673" i="6"/>
  <c r="T167" i="6"/>
  <c r="R167" i="6"/>
  <c r="S167" i="6"/>
  <c r="P57" i="6"/>
  <c r="N57" i="6"/>
  <c r="K701" i="6"/>
  <c r="M701" i="6" s="1"/>
  <c r="V701" i="6"/>
  <c r="T1034" i="6"/>
  <c r="R1034" i="6"/>
  <c r="S1034" i="6"/>
  <c r="K253" i="6"/>
  <c r="M253" i="6" s="1"/>
  <c r="V253" i="6"/>
  <c r="S419" i="6"/>
  <c r="R419" i="6"/>
  <c r="T419" i="6"/>
  <c r="AE73" i="9"/>
  <c r="P729" i="6"/>
  <c r="N729" i="6"/>
  <c r="U587" i="6"/>
  <c r="Q587" i="6"/>
  <c r="AE33" i="9"/>
  <c r="P588" i="6"/>
  <c r="N588" i="6"/>
  <c r="Q1428" i="6"/>
  <c r="AF28" i="9"/>
  <c r="U1428" i="6"/>
  <c r="P1036" i="6"/>
  <c r="N1036" i="6"/>
  <c r="Q168" i="6"/>
  <c r="AF42" i="9"/>
  <c r="U168" i="6"/>
  <c r="Q1176" i="6"/>
  <c r="U1176" i="6"/>
  <c r="AF16" i="9"/>
  <c r="Q504" i="6"/>
  <c r="AF11" i="9"/>
  <c r="U504" i="6"/>
  <c r="P505" i="6"/>
  <c r="N505" i="6"/>
  <c r="K589" i="6"/>
  <c r="M589" i="6" s="1"/>
  <c r="V589" i="6"/>
  <c r="S503" i="6"/>
  <c r="R503" i="6"/>
  <c r="T503" i="6"/>
  <c r="T223" i="6"/>
  <c r="S223" i="6"/>
  <c r="R223" i="6"/>
  <c r="R1090" i="6"/>
  <c r="S1090" i="6"/>
  <c r="T1090" i="6"/>
  <c r="Q251" i="6"/>
  <c r="AE9" i="9"/>
  <c r="U251" i="6"/>
  <c r="Q1091" i="6"/>
  <c r="AE15" i="9"/>
  <c r="U1091" i="6"/>
  <c r="T250" i="6"/>
  <c r="S250" i="6"/>
  <c r="R250" i="6"/>
  <c r="K1037" i="6"/>
  <c r="M1037" i="6" s="1"/>
  <c r="V1037" i="6"/>
  <c r="P169" i="6"/>
  <c r="N169" i="6"/>
  <c r="U896" i="6"/>
  <c r="Q896" i="6"/>
  <c r="AF59" i="9"/>
  <c r="P700" i="6"/>
  <c r="N700" i="6"/>
  <c r="T698" i="6"/>
  <c r="R698" i="6"/>
  <c r="S698" i="6"/>
  <c r="AF13" i="9"/>
  <c r="U756" i="6"/>
  <c r="Q756" i="6"/>
  <c r="Q1035" i="6"/>
  <c r="AE34" i="9"/>
  <c r="U1035" i="6"/>
  <c r="R727" i="6"/>
  <c r="T727" i="6"/>
  <c r="S727" i="6"/>
  <c r="T810" i="6"/>
  <c r="R810" i="6"/>
  <c r="S810" i="6"/>
  <c r="Q224" i="6"/>
  <c r="U224" i="6"/>
  <c r="AF57" i="9"/>
  <c r="V1093" i="6"/>
  <c r="K1093" i="6"/>
  <c r="M1093" i="6" s="1"/>
  <c r="T586" i="6"/>
  <c r="S586" i="6"/>
  <c r="R586" i="6"/>
  <c r="AD74" i="9"/>
  <c r="S1623" i="6"/>
  <c r="T1623" i="6"/>
  <c r="R1623" i="6"/>
  <c r="P897" i="6"/>
  <c r="N897" i="6"/>
  <c r="P421" i="6"/>
  <c r="N421" i="6"/>
  <c r="AE58" i="9"/>
  <c r="Q811" i="6"/>
  <c r="U811" i="6"/>
  <c r="R755" i="6"/>
  <c r="T755" i="6"/>
  <c r="S755" i="6"/>
  <c r="P197" i="6"/>
  <c r="N197" i="6"/>
  <c r="R1427" i="6"/>
  <c r="T1427" i="6"/>
  <c r="S1427" i="6"/>
  <c r="T55" i="6"/>
  <c r="R55" i="6"/>
  <c r="S55" i="6"/>
  <c r="P1625" i="6"/>
  <c r="N1625" i="6"/>
  <c r="P225" i="6"/>
  <c r="N225" i="6"/>
  <c r="P1429" i="6"/>
  <c r="N1429" i="6"/>
  <c r="U699" i="6"/>
  <c r="Q699" i="6"/>
  <c r="AE71" i="9" s="1"/>
  <c r="AE43" i="9"/>
  <c r="S895" i="6"/>
  <c r="R895" i="6"/>
  <c r="T895" i="6"/>
  <c r="P252" i="6"/>
  <c r="N252" i="6"/>
  <c r="P1177" i="6"/>
  <c r="N1177" i="6"/>
  <c r="AF7" i="9"/>
  <c r="U1624" i="6"/>
  <c r="Q1624" i="6"/>
  <c r="T195" i="6"/>
  <c r="S195" i="6"/>
  <c r="R195" i="6"/>
  <c r="P757" i="6"/>
  <c r="N757" i="6"/>
  <c r="Q728" i="6"/>
  <c r="AF44" i="9"/>
  <c r="U728" i="6"/>
  <c r="T1175" i="6"/>
  <c r="R1175" i="6"/>
  <c r="S1175" i="6"/>
  <c r="R308" i="6"/>
  <c r="T308" i="6"/>
  <c r="S308" i="6"/>
  <c r="Q309" i="6"/>
  <c r="AG6" i="9"/>
  <c r="U309" i="6"/>
  <c r="P1449" i="6"/>
  <c r="N1449" i="6"/>
  <c r="Q1448" i="6"/>
  <c r="X61" i="9"/>
  <c r="U1448" i="6"/>
  <c r="W1451" i="6"/>
  <c r="X1451" i="6"/>
  <c r="Y1451" i="6" s="1"/>
  <c r="K1450" i="6"/>
  <c r="M1450" i="6" s="1"/>
  <c r="V1450" i="6"/>
  <c r="N1002" i="6"/>
  <c r="Q616" i="6"/>
  <c r="AF37" i="9"/>
  <c r="U616" i="6"/>
  <c r="T615" i="6"/>
  <c r="S615" i="6"/>
  <c r="R615" i="6"/>
  <c r="N617" i="6"/>
  <c r="P617" i="6"/>
  <c r="Q83" i="6"/>
  <c r="AE5" i="9"/>
  <c r="U83" i="6"/>
  <c r="R82" i="6"/>
  <c r="T82" i="6"/>
  <c r="S82" i="6"/>
  <c r="AD69" i="9"/>
  <c r="N84" i="6"/>
  <c r="P84" i="6"/>
  <c r="K85" i="6"/>
  <c r="M85" i="6" s="1"/>
  <c r="V85" i="6"/>
  <c r="W1003" i="6"/>
  <c r="X1003" i="6"/>
  <c r="Y1003" i="6" s="1"/>
  <c r="K1003" i="6" s="1"/>
  <c r="M1003" i="6" s="1"/>
  <c r="P1003" i="6" s="1"/>
  <c r="Q1560" i="6"/>
  <c r="U1560" i="6"/>
  <c r="X55" i="9"/>
  <c r="K1562" i="6"/>
  <c r="M1562" i="6" s="1"/>
  <c r="V1562" i="6"/>
  <c r="S1559" i="6"/>
  <c r="T1559" i="6"/>
  <c r="R1559" i="6"/>
  <c r="P1561" i="6"/>
  <c r="N1561" i="6"/>
  <c r="V1339" i="6"/>
  <c r="K1339" i="6"/>
  <c r="M1339" i="6" s="1"/>
  <c r="W1340" i="6"/>
  <c r="X1340" i="6"/>
  <c r="Y1340" i="6" s="1"/>
  <c r="Y18" i="9"/>
  <c r="U1337" i="6"/>
  <c r="Q1337" i="6"/>
  <c r="P1338" i="6"/>
  <c r="N1338" i="6"/>
  <c r="T1336" i="6"/>
  <c r="S1336" i="6"/>
  <c r="R1336" i="6"/>
  <c r="U1336" i="6" s="1"/>
  <c r="X72" i="9"/>
  <c r="W1591" i="6"/>
  <c r="X1591" i="6"/>
  <c r="Y1591" i="6" s="1"/>
  <c r="K106" i="6"/>
  <c r="M106" i="6" s="1"/>
  <c r="V106" i="6"/>
  <c r="S103" i="6"/>
  <c r="T103" i="6"/>
  <c r="R103" i="6"/>
  <c r="U103" i="6" s="1"/>
  <c r="X107" i="6"/>
  <c r="Y107" i="6" s="1"/>
  <c r="W107" i="6"/>
  <c r="Q104" i="6"/>
  <c r="X20" i="9"/>
  <c r="N105" i="6"/>
  <c r="P105" i="6"/>
  <c r="T971" i="6"/>
  <c r="R971" i="6"/>
  <c r="U971" i="6" s="1"/>
  <c r="S971" i="6"/>
  <c r="P973" i="6"/>
  <c r="N973" i="6"/>
  <c r="W975" i="6"/>
  <c r="X975" i="6"/>
  <c r="Y975" i="6" s="1"/>
  <c r="K974" i="6"/>
  <c r="M974" i="6" s="1"/>
  <c r="V974" i="6"/>
  <c r="Q972" i="6"/>
  <c r="X39" i="9"/>
  <c r="X835" i="6"/>
  <c r="Y835" i="6" s="1"/>
  <c r="W835" i="6"/>
  <c r="V834" i="6"/>
  <c r="K834" i="6"/>
  <c r="M834" i="6" s="1"/>
  <c r="T831" i="6"/>
  <c r="S831" i="6"/>
  <c r="R831" i="6"/>
  <c r="Q832" i="6"/>
  <c r="U832" i="6" s="1"/>
  <c r="X49" i="9"/>
  <c r="P833" i="6"/>
  <c r="N833" i="6"/>
  <c r="V1004" i="6"/>
  <c r="Q328" i="6"/>
  <c r="X60" i="9"/>
  <c r="P778" i="6"/>
  <c r="N778" i="6"/>
  <c r="P946" i="6"/>
  <c r="N946" i="6"/>
  <c r="X1535" i="6"/>
  <c r="Y1535" i="6" s="1"/>
  <c r="W1535" i="6"/>
  <c r="Q1392" i="6"/>
  <c r="X54" i="9"/>
  <c r="P1506" i="6"/>
  <c r="N1506" i="6"/>
  <c r="W1227" i="6"/>
  <c r="X1227" i="6"/>
  <c r="Y1227" i="6" s="1"/>
  <c r="P385" i="6"/>
  <c r="N385" i="6"/>
  <c r="P1533" i="6"/>
  <c r="N1533" i="6"/>
  <c r="X331" i="6"/>
  <c r="Y331" i="6" s="1"/>
  <c r="W331" i="6"/>
  <c r="T1476" i="6"/>
  <c r="S1476" i="6"/>
  <c r="R1476" i="6"/>
  <c r="V1479" i="6"/>
  <c r="K1479" i="6"/>
  <c r="M1479" i="6" s="1"/>
  <c r="K1114" i="6"/>
  <c r="M1114" i="6" s="1"/>
  <c r="V1114" i="6"/>
  <c r="P274" i="6"/>
  <c r="N274" i="6"/>
  <c r="P1225" i="6"/>
  <c r="N1225" i="6"/>
  <c r="K1226" i="6"/>
  <c r="M1226" i="6" s="1"/>
  <c r="V1226" i="6"/>
  <c r="K1394" i="6"/>
  <c r="M1394" i="6" s="1"/>
  <c r="V1394" i="6"/>
  <c r="T1252" i="6"/>
  <c r="S1252" i="6"/>
  <c r="R1252" i="6"/>
  <c r="U1252" i="6" s="1"/>
  <c r="Q1532" i="6"/>
  <c r="X62" i="9"/>
  <c r="U1532" i="6"/>
  <c r="J1059" i="6"/>
  <c r="Q524" i="6"/>
  <c r="X21" i="9"/>
  <c r="X1115" i="6"/>
  <c r="Y1115" i="6" s="1"/>
  <c r="W1115" i="6"/>
  <c r="K526" i="6"/>
  <c r="M526" i="6" s="1"/>
  <c r="V526" i="6"/>
  <c r="Q916" i="6"/>
  <c r="X24" i="9"/>
  <c r="U916" i="6"/>
  <c r="Q1002" i="6"/>
  <c r="Z50" i="9"/>
  <c r="U1002" i="6"/>
  <c r="P525" i="6"/>
  <c r="N525" i="6"/>
  <c r="T1391" i="6"/>
  <c r="S1391" i="6"/>
  <c r="R1391" i="6"/>
  <c r="U1391" i="6" s="1"/>
  <c r="Q1224" i="6"/>
  <c r="X53" i="9"/>
  <c r="W527" i="6"/>
  <c r="X527" i="6"/>
  <c r="Y527" i="6" s="1"/>
  <c r="W1144" i="6"/>
  <c r="X1144" i="6"/>
  <c r="Y1144" i="6" s="1"/>
  <c r="T355" i="6"/>
  <c r="S355" i="6"/>
  <c r="R355" i="6"/>
  <c r="W66" i="9"/>
  <c r="Q777" i="6"/>
  <c r="Y48" i="9"/>
  <c r="U777" i="6"/>
  <c r="X1395" i="6"/>
  <c r="Y1395" i="6" s="1"/>
  <c r="W1395" i="6"/>
  <c r="T776" i="6"/>
  <c r="R776" i="6"/>
  <c r="S776" i="6"/>
  <c r="R272" i="6"/>
  <c r="T272" i="6"/>
  <c r="S272" i="6"/>
  <c r="T1531" i="6"/>
  <c r="R1531" i="6"/>
  <c r="S1531" i="6"/>
  <c r="W75" i="9"/>
  <c r="R383" i="6"/>
  <c r="T383" i="6"/>
  <c r="S383" i="6"/>
  <c r="P329" i="6"/>
  <c r="N329" i="6"/>
  <c r="P1393" i="6"/>
  <c r="N1393" i="6"/>
  <c r="X780" i="6"/>
  <c r="Y780" i="6" s="1"/>
  <c r="W780" i="6"/>
  <c r="Q945" i="6"/>
  <c r="Y38" i="9"/>
  <c r="U945" i="6"/>
  <c r="S1223" i="6"/>
  <c r="R1223" i="6"/>
  <c r="U1223" i="6" s="1"/>
  <c r="T1223" i="6"/>
  <c r="V947" i="6"/>
  <c r="Q356" i="6"/>
  <c r="X36" i="9"/>
  <c r="W1311" i="6"/>
  <c r="X1311" i="6"/>
  <c r="K386" i="6"/>
  <c r="M386" i="6" s="1"/>
  <c r="V386" i="6"/>
  <c r="Q1112" i="6"/>
  <c r="X52" i="9"/>
  <c r="P357" i="6"/>
  <c r="N357" i="6"/>
  <c r="Q1477" i="6"/>
  <c r="Y29" i="9"/>
  <c r="U1477" i="6"/>
  <c r="Q1281" i="6"/>
  <c r="Y40" i="9"/>
  <c r="U1281" i="6"/>
  <c r="X1368" i="6"/>
  <c r="W1368" i="6"/>
  <c r="P1478" i="6"/>
  <c r="N1478" i="6"/>
  <c r="V358" i="6"/>
  <c r="K358" i="6"/>
  <c r="M358" i="6" s="1"/>
  <c r="X24" i="6"/>
  <c r="Y24" i="6" s="1"/>
  <c r="W24" i="6"/>
  <c r="Q384" i="6"/>
  <c r="X47" i="9"/>
  <c r="X359" i="6"/>
  <c r="Y359" i="6" s="1"/>
  <c r="W359" i="6"/>
  <c r="V275" i="6"/>
  <c r="K275" i="6"/>
  <c r="M275" i="6" s="1"/>
  <c r="X1284" i="6"/>
  <c r="Y1284" i="6" s="1"/>
  <c r="J1283" i="6"/>
  <c r="K1283" i="6" s="1"/>
  <c r="M1283" i="6" s="1"/>
  <c r="W1284" i="6"/>
  <c r="K779" i="6"/>
  <c r="M779" i="6" s="1"/>
  <c r="V779" i="6"/>
  <c r="K1198" i="6"/>
  <c r="M1198" i="6" s="1"/>
  <c r="V1198" i="6"/>
  <c r="W919" i="6"/>
  <c r="X919" i="6"/>
  <c r="Y919" i="6" s="1"/>
  <c r="W948" i="6"/>
  <c r="X948" i="6"/>
  <c r="Y948" i="6" s="1"/>
  <c r="W1508" i="6"/>
  <c r="X1508" i="6"/>
  <c r="Y1508" i="6" s="1"/>
  <c r="Q273" i="6"/>
  <c r="Y10" i="9"/>
  <c r="U273" i="6"/>
  <c r="X387" i="6"/>
  <c r="Y387" i="6" s="1"/>
  <c r="W387" i="6"/>
  <c r="P1113" i="6"/>
  <c r="N1113" i="6"/>
  <c r="T1504" i="6"/>
  <c r="S1504" i="6"/>
  <c r="R1504" i="6"/>
  <c r="W1563" i="6"/>
  <c r="X1563" i="6"/>
  <c r="Y1563" i="6" s="1"/>
  <c r="X444" i="6"/>
  <c r="W444" i="6"/>
  <c r="T1195" i="6"/>
  <c r="R1195" i="6"/>
  <c r="S1195" i="6"/>
  <c r="Q1196" i="6"/>
  <c r="X26" i="9"/>
  <c r="U1196" i="6"/>
  <c r="W276" i="6"/>
  <c r="X276" i="6"/>
  <c r="Y276" i="6" s="1"/>
  <c r="V1283" i="6"/>
  <c r="W1199" i="6"/>
  <c r="X1199" i="6"/>
  <c r="Y1199" i="6" s="1"/>
  <c r="K1534" i="6"/>
  <c r="M1534" i="6" s="1"/>
  <c r="V1534" i="6"/>
  <c r="K918" i="6"/>
  <c r="M918" i="6" s="1"/>
  <c r="V918" i="6"/>
  <c r="W556" i="6"/>
  <c r="X556" i="6"/>
  <c r="V1507" i="6"/>
  <c r="K1507" i="6"/>
  <c r="M1507" i="6" s="1"/>
  <c r="V330" i="6"/>
  <c r="K330" i="6"/>
  <c r="M330" i="6" s="1"/>
  <c r="Q1505" i="6"/>
  <c r="Y41" i="9"/>
  <c r="U1505" i="6"/>
  <c r="P917" i="6"/>
  <c r="N917" i="6"/>
  <c r="W1480" i="6"/>
  <c r="X1480" i="6"/>
  <c r="Y1480" i="6" s="1"/>
  <c r="T523" i="6"/>
  <c r="S523" i="6"/>
  <c r="R523" i="6"/>
  <c r="P1282" i="6"/>
  <c r="N1282" i="6"/>
  <c r="P1197" i="6"/>
  <c r="N1197" i="6"/>
  <c r="X40" i="9" l="1"/>
  <c r="Q1280" i="6"/>
  <c r="S1447" i="6"/>
  <c r="T1447" i="6"/>
  <c r="R1447" i="6"/>
  <c r="U1447" i="6" s="1"/>
  <c r="P133" i="6"/>
  <c r="N133" i="6"/>
  <c r="T327" i="6"/>
  <c r="S327" i="6"/>
  <c r="R327" i="6"/>
  <c r="U327" i="6" s="1"/>
  <c r="T944" i="6"/>
  <c r="R944" i="6"/>
  <c r="S944" i="6"/>
  <c r="W68" i="9"/>
  <c r="T1111" i="6"/>
  <c r="R1111" i="6"/>
  <c r="U1111" i="6" s="1"/>
  <c r="S1111" i="6"/>
  <c r="T915" i="6"/>
  <c r="R915" i="6"/>
  <c r="U915" i="6" s="1"/>
  <c r="S915" i="6"/>
  <c r="S1140" i="6"/>
  <c r="R1140" i="6"/>
  <c r="T1140" i="6"/>
  <c r="S21" i="6"/>
  <c r="T21" i="6"/>
  <c r="R21" i="6"/>
  <c r="U22" i="6"/>
  <c r="Z35" i="9"/>
  <c r="Q22" i="6"/>
  <c r="N23" i="6"/>
  <c r="P23" i="6"/>
  <c r="V24" i="6"/>
  <c r="K24" i="6"/>
  <c r="M24" i="6" s="1"/>
  <c r="R1588" i="6"/>
  <c r="U1588" i="6" s="1"/>
  <c r="S1588" i="6"/>
  <c r="T1588" i="6"/>
  <c r="Q1589" i="6"/>
  <c r="U1589" i="6"/>
  <c r="Y19" i="9"/>
  <c r="N1590" i="6"/>
  <c r="P1590" i="6"/>
  <c r="V1591" i="6"/>
  <c r="K1591" i="6"/>
  <c r="M1591" i="6" s="1"/>
  <c r="P1058" i="6"/>
  <c r="N1058" i="6"/>
  <c r="X640" i="6"/>
  <c r="Y640" i="6" s="1"/>
  <c r="W640" i="6"/>
  <c r="K639" i="6"/>
  <c r="M639" i="6" s="1"/>
  <c r="V639" i="6"/>
  <c r="P638" i="6"/>
  <c r="N638" i="6"/>
  <c r="V135" i="6"/>
  <c r="K135" i="6"/>
  <c r="M135" i="6" s="1"/>
  <c r="W136" i="6"/>
  <c r="X136" i="6"/>
  <c r="Y136" i="6" s="1"/>
  <c r="T132" i="6"/>
  <c r="R132" i="6"/>
  <c r="S132" i="6"/>
  <c r="X67" i="9"/>
  <c r="X1256" i="6"/>
  <c r="Y1256" i="6" s="1"/>
  <c r="W1256" i="6"/>
  <c r="K1059" i="6"/>
  <c r="M1059" i="6" s="1"/>
  <c r="W1060" i="6"/>
  <c r="X1060" i="6"/>
  <c r="Y1060" i="6" s="1"/>
  <c r="V1060" i="6" s="1"/>
  <c r="T636" i="6"/>
  <c r="R636" i="6"/>
  <c r="S636" i="6"/>
  <c r="T1056" i="6"/>
  <c r="S1056" i="6"/>
  <c r="R1056" i="6"/>
  <c r="P134" i="6"/>
  <c r="N134" i="6"/>
  <c r="Q637" i="6"/>
  <c r="Y23" i="9"/>
  <c r="U637" i="6"/>
  <c r="K1255" i="6"/>
  <c r="M1255" i="6" s="1"/>
  <c r="V1255" i="6"/>
  <c r="Q1057" i="6"/>
  <c r="Y51" i="9"/>
  <c r="U1057" i="6"/>
  <c r="Q133" i="6"/>
  <c r="Y8" i="9"/>
  <c r="U133" i="6"/>
  <c r="T1001" i="6"/>
  <c r="S1001" i="6"/>
  <c r="R1001" i="6"/>
  <c r="Q1253" i="6"/>
  <c r="Y27" i="9"/>
  <c r="U1253" i="6"/>
  <c r="P1254" i="6"/>
  <c r="N1254" i="6"/>
  <c r="P1143" i="6"/>
  <c r="N1143" i="6"/>
  <c r="K1144" i="6"/>
  <c r="M1144" i="6" s="1"/>
  <c r="V1144" i="6"/>
  <c r="T1141" i="6"/>
  <c r="R1141" i="6"/>
  <c r="S1141" i="6"/>
  <c r="Z25" i="9"/>
  <c r="U1142" i="6"/>
  <c r="Q1142" i="6"/>
  <c r="N1003" i="6"/>
  <c r="P869" i="6"/>
  <c r="P53" i="8" s="1"/>
  <c r="N869" i="6"/>
  <c r="T867" i="6"/>
  <c r="S867" i="6"/>
  <c r="R867" i="6"/>
  <c r="AF14" i="9"/>
  <c r="U868" i="6"/>
  <c r="Q868" i="6"/>
  <c r="S476" i="6"/>
  <c r="T476" i="6"/>
  <c r="R476" i="6"/>
  <c r="U477" i="6"/>
  <c r="Q477" i="6"/>
  <c r="AG32" i="9"/>
  <c r="Q757" i="6"/>
  <c r="U757" i="6"/>
  <c r="AG13" i="9"/>
  <c r="Q1429" i="6"/>
  <c r="AG28" i="9"/>
  <c r="U1429" i="6"/>
  <c r="Q197" i="6"/>
  <c r="AG56" i="9"/>
  <c r="U197" i="6"/>
  <c r="P1093" i="6"/>
  <c r="P54" i="8" s="1"/>
  <c r="N1093" i="6"/>
  <c r="AF33" i="9"/>
  <c r="U588" i="6"/>
  <c r="Q588" i="6"/>
  <c r="Q57" i="6"/>
  <c r="AG46" i="9"/>
  <c r="U57" i="6"/>
  <c r="S1035" i="6"/>
  <c r="R1035" i="6"/>
  <c r="T1035" i="6"/>
  <c r="R251" i="6"/>
  <c r="T251" i="6"/>
  <c r="S251" i="6"/>
  <c r="AF34" i="9"/>
  <c r="U1036" i="6"/>
  <c r="Q1036" i="6"/>
  <c r="R56" i="6"/>
  <c r="T56" i="6"/>
  <c r="S56" i="6"/>
  <c r="Q1177" i="6"/>
  <c r="AG16" i="9"/>
  <c r="U1177" i="6"/>
  <c r="Q225" i="6"/>
  <c r="AG57" i="9"/>
  <c r="U225" i="6"/>
  <c r="U421" i="6"/>
  <c r="Q421" i="6"/>
  <c r="AG30" i="9"/>
  <c r="T756" i="6"/>
  <c r="R756" i="6"/>
  <c r="S756" i="6"/>
  <c r="Q169" i="6"/>
  <c r="AG42" i="9"/>
  <c r="U169" i="6"/>
  <c r="AG11" i="9"/>
  <c r="U505" i="6"/>
  <c r="Q505" i="6"/>
  <c r="S1176" i="6"/>
  <c r="R1176" i="6"/>
  <c r="T1176" i="6"/>
  <c r="S587" i="6"/>
  <c r="R587" i="6"/>
  <c r="AE74" i="9"/>
  <c r="T587" i="6"/>
  <c r="R196" i="6"/>
  <c r="T196" i="6"/>
  <c r="S196" i="6"/>
  <c r="T699" i="6"/>
  <c r="S699" i="6"/>
  <c r="R699" i="6"/>
  <c r="Q700" i="6"/>
  <c r="AF71" i="9" s="1"/>
  <c r="AF43" i="9"/>
  <c r="U700" i="6"/>
  <c r="N589" i="6"/>
  <c r="P589" i="6"/>
  <c r="P29" i="8" s="1"/>
  <c r="S673" i="6"/>
  <c r="R673" i="6"/>
  <c r="T673" i="6"/>
  <c r="P813" i="6"/>
  <c r="E58" i="8" s="1"/>
  <c r="N813" i="6"/>
  <c r="S728" i="6"/>
  <c r="T728" i="6"/>
  <c r="R728" i="6"/>
  <c r="S1624" i="6"/>
  <c r="R1624" i="6"/>
  <c r="T1624" i="6"/>
  <c r="Q252" i="6"/>
  <c r="AF9" i="9"/>
  <c r="U252" i="6"/>
  <c r="Q1625" i="6"/>
  <c r="AG7" i="9"/>
  <c r="U1625" i="6"/>
  <c r="E42" i="8"/>
  <c r="P42" i="8"/>
  <c r="P55" i="8"/>
  <c r="P6" i="8"/>
  <c r="E57" i="8"/>
  <c r="G28" i="8"/>
  <c r="G42" i="8"/>
  <c r="E13" i="8"/>
  <c r="E59" i="8"/>
  <c r="P57" i="8"/>
  <c r="E56" i="8"/>
  <c r="E6" i="8"/>
  <c r="P12" i="8"/>
  <c r="G6" i="8"/>
  <c r="G57" i="8"/>
  <c r="P59" i="8"/>
  <c r="G55" i="8"/>
  <c r="E55" i="8"/>
  <c r="P14" i="8"/>
  <c r="G59" i="8"/>
  <c r="P11" i="8"/>
  <c r="P28" i="8"/>
  <c r="P56" i="8"/>
  <c r="E28" i="8"/>
  <c r="E52" i="8"/>
  <c r="G56" i="8"/>
  <c r="G13" i="8"/>
  <c r="E12" i="8"/>
  <c r="G12" i="8"/>
  <c r="G38" i="8"/>
  <c r="P52" i="8"/>
  <c r="G52" i="8"/>
  <c r="E12" i="7"/>
  <c r="N12" i="7"/>
  <c r="P13" i="8"/>
  <c r="E11" i="8"/>
  <c r="E38" i="8"/>
  <c r="G14" i="8"/>
  <c r="P38" i="8"/>
  <c r="E14" i="8"/>
  <c r="P41" i="8"/>
  <c r="G11" i="8"/>
  <c r="C12" i="7"/>
  <c r="G41" i="8"/>
  <c r="E41" i="8"/>
  <c r="Q897" i="6"/>
  <c r="AG59" i="9"/>
  <c r="U897" i="6"/>
  <c r="T224" i="6"/>
  <c r="S224" i="6"/>
  <c r="R224" i="6"/>
  <c r="P1037" i="6"/>
  <c r="N1037" i="6"/>
  <c r="R1091" i="6"/>
  <c r="S1091" i="6"/>
  <c r="T1091" i="6"/>
  <c r="T1428" i="6"/>
  <c r="S1428" i="6"/>
  <c r="R1428" i="6"/>
  <c r="N701" i="6"/>
  <c r="P701" i="6"/>
  <c r="P39" i="8" s="1"/>
  <c r="Q1092" i="6"/>
  <c r="U1092" i="6"/>
  <c r="AF15" i="9"/>
  <c r="Q812" i="6"/>
  <c r="U812" i="6"/>
  <c r="AF58" i="9"/>
  <c r="T420" i="6"/>
  <c r="R420" i="6"/>
  <c r="S420" i="6"/>
  <c r="AF73" i="9"/>
  <c r="R811" i="6"/>
  <c r="S811" i="6"/>
  <c r="T811" i="6"/>
  <c r="R896" i="6"/>
  <c r="T896" i="6"/>
  <c r="S896" i="6"/>
  <c r="S504" i="6"/>
  <c r="T504" i="6"/>
  <c r="R504" i="6"/>
  <c r="S168" i="6"/>
  <c r="T168" i="6"/>
  <c r="R168" i="6"/>
  <c r="Q729" i="6"/>
  <c r="AG44" i="9"/>
  <c r="U729" i="6"/>
  <c r="P253" i="6"/>
  <c r="P9" i="8" s="1"/>
  <c r="N253" i="6"/>
  <c r="S309" i="6"/>
  <c r="R309" i="6"/>
  <c r="T309" i="6"/>
  <c r="P1450" i="6"/>
  <c r="N1450" i="6"/>
  <c r="V1451" i="6"/>
  <c r="K1451" i="6"/>
  <c r="M1451" i="6" s="1"/>
  <c r="X1452" i="6"/>
  <c r="Y1452" i="6" s="1"/>
  <c r="W1452" i="6"/>
  <c r="R1448" i="6"/>
  <c r="T1448" i="6"/>
  <c r="S1448" i="6"/>
  <c r="Y61" i="9"/>
  <c r="Q1449" i="6"/>
  <c r="U1449" i="6"/>
  <c r="AG37" i="9"/>
  <c r="U617" i="6"/>
  <c r="Q617" i="6"/>
  <c r="R616" i="6"/>
  <c r="T616" i="6"/>
  <c r="S616" i="6"/>
  <c r="P85" i="6"/>
  <c r="N85" i="6"/>
  <c r="Q84" i="6"/>
  <c r="AF5" i="9"/>
  <c r="U84" i="6"/>
  <c r="S83" i="6"/>
  <c r="R83" i="6"/>
  <c r="T83" i="6"/>
  <c r="AE69" i="9"/>
  <c r="W1004" i="6"/>
  <c r="X1004" i="6"/>
  <c r="Y1004" i="6" s="1"/>
  <c r="K1004" i="6" s="1"/>
  <c r="M1004" i="6" s="1"/>
  <c r="P1004" i="6" s="1"/>
  <c r="P1562" i="6"/>
  <c r="N1562" i="6"/>
  <c r="K1563" i="6"/>
  <c r="M1563" i="6" s="1"/>
  <c r="V1563" i="6"/>
  <c r="T1560" i="6"/>
  <c r="S1560" i="6"/>
  <c r="R1560" i="6"/>
  <c r="Y55" i="9"/>
  <c r="Q1561" i="6"/>
  <c r="U1561" i="6"/>
  <c r="K1340" i="6"/>
  <c r="M1340" i="6" s="1"/>
  <c r="V1340" i="6"/>
  <c r="X1341" i="6"/>
  <c r="Y1341" i="6" s="1"/>
  <c r="W1341" i="6"/>
  <c r="U1338" i="6"/>
  <c r="Q1338" i="6"/>
  <c r="Z18" i="9"/>
  <c r="N1339" i="6"/>
  <c r="P1339" i="6"/>
  <c r="T1337" i="6"/>
  <c r="S1337" i="6"/>
  <c r="R1337" i="6"/>
  <c r="Y72" i="9"/>
  <c r="W1592" i="6"/>
  <c r="X1592" i="6"/>
  <c r="Y1592" i="6" s="1"/>
  <c r="U105" i="6"/>
  <c r="Q105" i="6"/>
  <c r="Y20" i="9"/>
  <c r="V107" i="6"/>
  <c r="K107" i="6"/>
  <c r="M107" i="6" s="1"/>
  <c r="R104" i="6"/>
  <c r="U104" i="6" s="1"/>
  <c r="T104" i="6"/>
  <c r="S104" i="6"/>
  <c r="X108" i="6"/>
  <c r="Y108" i="6" s="1"/>
  <c r="W108" i="6"/>
  <c r="P106" i="6"/>
  <c r="N106" i="6"/>
  <c r="W976" i="6"/>
  <c r="X976" i="6"/>
  <c r="Y976" i="6" s="1"/>
  <c r="T972" i="6"/>
  <c r="R972" i="6"/>
  <c r="U972" i="6" s="1"/>
  <c r="S972" i="6"/>
  <c r="Q973" i="6"/>
  <c r="Y39" i="9"/>
  <c r="U973" i="6"/>
  <c r="P974" i="6"/>
  <c r="N974" i="6"/>
  <c r="K975" i="6"/>
  <c r="M975" i="6" s="1"/>
  <c r="V975" i="6"/>
  <c r="U833" i="6"/>
  <c r="Q833" i="6"/>
  <c r="Y49" i="9"/>
  <c r="P834" i="6"/>
  <c r="N834" i="6"/>
  <c r="T832" i="6"/>
  <c r="S832" i="6"/>
  <c r="R832" i="6"/>
  <c r="W836" i="6"/>
  <c r="X836" i="6"/>
  <c r="Y836" i="6" s="1"/>
  <c r="V835" i="6"/>
  <c r="K835" i="6"/>
  <c r="M835" i="6" s="1"/>
  <c r="P1283" i="6"/>
  <c r="N1283" i="6"/>
  <c r="W445" i="6"/>
  <c r="X445" i="6"/>
  <c r="T1505" i="6"/>
  <c r="R1505" i="6"/>
  <c r="S1505" i="6"/>
  <c r="V276" i="6"/>
  <c r="K276" i="6"/>
  <c r="M276" i="6" s="1"/>
  <c r="T1196" i="6"/>
  <c r="R1196" i="6"/>
  <c r="S1196" i="6"/>
  <c r="K1508" i="6"/>
  <c r="M1508" i="6" s="1"/>
  <c r="V1508" i="6"/>
  <c r="Q1282" i="6"/>
  <c r="Z40" i="9"/>
  <c r="U1282" i="6"/>
  <c r="W1481" i="6"/>
  <c r="X1481" i="6"/>
  <c r="Y1481" i="6" s="1"/>
  <c r="P330" i="6"/>
  <c r="N330" i="6"/>
  <c r="P1534" i="6"/>
  <c r="N1534" i="6"/>
  <c r="X277" i="6"/>
  <c r="Y277" i="6" s="1"/>
  <c r="W277" i="6"/>
  <c r="X1509" i="6"/>
  <c r="Y1509" i="6" s="1"/>
  <c r="W1509" i="6"/>
  <c r="P779" i="6"/>
  <c r="N779" i="6"/>
  <c r="T1477" i="6"/>
  <c r="R1477" i="6"/>
  <c r="S1477" i="6"/>
  <c r="Q1003" i="6"/>
  <c r="AA50" i="9"/>
  <c r="U1003" i="6"/>
  <c r="P526" i="6"/>
  <c r="N526" i="6"/>
  <c r="R1532" i="6"/>
  <c r="T1532" i="6"/>
  <c r="S1532" i="6"/>
  <c r="X75" i="9"/>
  <c r="V1535" i="6"/>
  <c r="K1535" i="6"/>
  <c r="M1535" i="6" s="1"/>
  <c r="K1199" i="6"/>
  <c r="M1199" i="6" s="1"/>
  <c r="V1199" i="6"/>
  <c r="X388" i="6"/>
  <c r="Y388" i="6" s="1"/>
  <c r="W388" i="6"/>
  <c r="K948" i="6"/>
  <c r="M948" i="6" s="1"/>
  <c r="V948" i="6"/>
  <c r="W1285" i="6"/>
  <c r="X1285" i="6"/>
  <c r="Y1285" i="6" s="1"/>
  <c r="J1284" i="6"/>
  <c r="K1284" i="6" s="1"/>
  <c r="M1284" i="6" s="1"/>
  <c r="P358" i="6"/>
  <c r="N358" i="6"/>
  <c r="S1112" i="6"/>
  <c r="R1112" i="6"/>
  <c r="U1112" i="6" s="1"/>
  <c r="T1112" i="6"/>
  <c r="R777" i="6"/>
  <c r="T777" i="6"/>
  <c r="S777" i="6"/>
  <c r="K527" i="6"/>
  <c r="M527" i="6" s="1"/>
  <c r="V527" i="6"/>
  <c r="T1002" i="6"/>
  <c r="S1002" i="6"/>
  <c r="R1002" i="6"/>
  <c r="W1116" i="6"/>
  <c r="X1116" i="6"/>
  <c r="Y1116" i="6" s="1"/>
  <c r="P1226" i="6"/>
  <c r="N1226" i="6"/>
  <c r="Q1533" i="6"/>
  <c r="Y62" i="9"/>
  <c r="U1533" i="6"/>
  <c r="Q1506" i="6"/>
  <c r="Z41" i="9"/>
  <c r="U1506" i="6"/>
  <c r="Q946" i="6"/>
  <c r="Z38" i="9"/>
  <c r="U946" i="6"/>
  <c r="Q1113" i="6"/>
  <c r="Y52" i="9"/>
  <c r="U1113" i="6"/>
  <c r="W1312" i="6"/>
  <c r="X1312" i="6"/>
  <c r="S356" i="6"/>
  <c r="T356" i="6"/>
  <c r="R356" i="6"/>
  <c r="U356" i="6" s="1"/>
  <c r="X66" i="9"/>
  <c r="Q917" i="6"/>
  <c r="Y24" i="9"/>
  <c r="U917" i="6"/>
  <c r="W557" i="6"/>
  <c r="X557" i="6"/>
  <c r="W1200" i="6"/>
  <c r="X1200" i="6"/>
  <c r="Y1200" i="6" s="1"/>
  <c r="W1564" i="6"/>
  <c r="X1564" i="6"/>
  <c r="Y1564" i="6" s="1"/>
  <c r="K387" i="6"/>
  <c r="M387" i="6" s="1"/>
  <c r="V387" i="6"/>
  <c r="W949" i="6"/>
  <c r="X949" i="6"/>
  <c r="Y949" i="6" s="1"/>
  <c r="Q357" i="6"/>
  <c r="Y36" i="9"/>
  <c r="U357" i="6"/>
  <c r="P947" i="6"/>
  <c r="N947" i="6"/>
  <c r="T945" i="6"/>
  <c r="R945" i="6"/>
  <c r="S945" i="6"/>
  <c r="Q1393" i="6"/>
  <c r="Y54" i="9"/>
  <c r="U1393" i="6"/>
  <c r="W528" i="6"/>
  <c r="X528" i="6"/>
  <c r="Y528" i="6" s="1"/>
  <c r="S1224" i="6"/>
  <c r="R1224" i="6"/>
  <c r="U1224" i="6" s="1"/>
  <c r="T1224" i="6"/>
  <c r="K1115" i="6"/>
  <c r="M1115" i="6" s="1"/>
  <c r="V1115" i="6"/>
  <c r="J1060" i="6"/>
  <c r="P1114" i="6"/>
  <c r="N1114" i="6"/>
  <c r="K919" i="6"/>
  <c r="M919" i="6" s="1"/>
  <c r="V919" i="6"/>
  <c r="T1281" i="6"/>
  <c r="S1281" i="6"/>
  <c r="R1281" i="6"/>
  <c r="P386" i="6"/>
  <c r="N386" i="6"/>
  <c r="W1396" i="6"/>
  <c r="X1396" i="6"/>
  <c r="Y1396" i="6" s="1"/>
  <c r="T524" i="6"/>
  <c r="S524" i="6"/>
  <c r="R524" i="6"/>
  <c r="U524" i="6" s="1"/>
  <c r="X70" i="9"/>
  <c r="Q1225" i="6"/>
  <c r="Y53" i="9"/>
  <c r="U1225" i="6"/>
  <c r="P1479" i="6"/>
  <c r="N1479" i="6"/>
  <c r="Q385" i="6"/>
  <c r="Y47" i="9"/>
  <c r="U385" i="6"/>
  <c r="Q778" i="6"/>
  <c r="Z48" i="9"/>
  <c r="U778" i="6"/>
  <c r="V1284" i="6"/>
  <c r="W360" i="6"/>
  <c r="X360" i="6"/>
  <c r="Y360" i="6" s="1"/>
  <c r="X781" i="6"/>
  <c r="Y781" i="6" s="1"/>
  <c r="W781" i="6"/>
  <c r="Q1197" i="6"/>
  <c r="Y26" i="9"/>
  <c r="U1197" i="6"/>
  <c r="P918" i="6"/>
  <c r="N918" i="6"/>
  <c r="T273" i="6"/>
  <c r="S273" i="6"/>
  <c r="R273" i="6"/>
  <c r="W920" i="6"/>
  <c r="X920" i="6"/>
  <c r="Y920" i="6" s="1"/>
  <c r="P1198" i="6"/>
  <c r="N1198" i="6"/>
  <c r="P275" i="6"/>
  <c r="N275" i="6"/>
  <c r="K359" i="6"/>
  <c r="M359" i="6" s="1"/>
  <c r="V359" i="6"/>
  <c r="S384" i="6"/>
  <c r="T384" i="6"/>
  <c r="R384" i="6"/>
  <c r="U384" i="6" s="1"/>
  <c r="X68" i="9"/>
  <c r="Q1478" i="6"/>
  <c r="Z29" i="9"/>
  <c r="U1478" i="6"/>
  <c r="V780" i="6"/>
  <c r="K780" i="6"/>
  <c r="M780" i="6" s="1"/>
  <c r="Q329" i="6"/>
  <c r="Y60" i="9"/>
  <c r="U329" i="6"/>
  <c r="V1395" i="6"/>
  <c r="K1395" i="6"/>
  <c r="M1395" i="6" s="1"/>
  <c r="X1145" i="6"/>
  <c r="Y1145" i="6" s="1"/>
  <c r="W1145" i="6"/>
  <c r="V1005" i="6"/>
  <c r="T916" i="6"/>
  <c r="R916" i="6"/>
  <c r="S916" i="6"/>
  <c r="W332" i="6"/>
  <c r="X332" i="6"/>
  <c r="Y332" i="6" s="1"/>
  <c r="K1227" i="6"/>
  <c r="M1227" i="6" s="1"/>
  <c r="V1227" i="6"/>
  <c r="T1392" i="6"/>
  <c r="S1392" i="6"/>
  <c r="R1392" i="6"/>
  <c r="U1392" i="6" s="1"/>
  <c r="K1480" i="6"/>
  <c r="M1480" i="6" s="1"/>
  <c r="V1480" i="6"/>
  <c r="P1507" i="6"/>
  <c r="N1507" i="6"/>
  <c r="W25" i="6"/>
  <c r="X25" i="6"/>
  <c r="Y25" i="6" s="1"/>
  <c r="W1369" i="6"/>
  <c r="X1369" i="6"/>
  <c r="Q525" i="6"/>
  <c r="Y21" i="9"/>
  <c r="U525" i="6"/>
  <c r="P1394" i="6"/>
  <c r="N1394" i="6"/>
  <c r="Q274" i="6"/>
  <c r="Z10" i="9"/>
  <c r="U274" i="6"/>
  <c r="K331" i="6"/>
  <c r="M331" i="6" s="1"/>
  <c r="V331" i="6"/>
  <c r="W1228" i="6"/>
  <c r="X1228" i="6"/>
  <c r="Y1228" i="6" s="1"/>
  <c r="W1536" i="6"/>
  <c r="X1536" i="6"/>
  <c r="Y1536" i="6" s="1"/>
  <c r="T328" i="6"/>
  <c r="S328" i="6"/>
  <c r="R328" i="6"/>
  <c r="U328" i="6" s="1"/>
  <c r="X76" i="9"/>
  <c r="R1280" i="6" l="1"/>
  <c r="U1280" i="6" s="1"/>
  <c r="S1280" i="6"/>
  <c r="T1280" i="6"/>
  <c r="S22" i="6"/>
  <c r="T22" i="6"/>
  <c r="R22" i="6"/>
  <c r="U23" i="6"/>
  <c r="AA35" i="9"/>
  <c r="Q23" i="6"/>
  <c r="N24" i="6"/>
  <c r="P24" i="6"/>
  <c r="V25" i="6"/>
  <c r="K25" i="6"/>
  <c r="M25" i="6" s="1"/>
  <c r="S1589" i="6"/>
  <c r="T1589" i="6"/>
  <c r="R1589" i="6"/>
  <c r="U1590" i="6"/>
  <c r="Q1590" i="6"/>
  <c r="Z19" i="9"/>
  <c r="N1591" i="6"/>
  <c r="P1591" i="6"/>
  <c r="V1592" i="6"/>
  <c r="K1592" i="6"/>
  <c r="M1592" i="6" s="1"/>
  <c r="Q1058" i="6"/>
  <c r="Z51" i="9"/>
  <c r="U1058" i="6"/>
  <c r="K640" i="6"/>
  <c r="M640" i="6" s="1"/>
  <c r="V640" i="6"/>
  <c r="W641" i="6"/>
  <c r="X641" i="6"/>
  <c r="Y641" i="6" s="1"/>
  <c r="P639" i="6"/>
  <c r="N639" i="6"/>
  <c r="U638" i="6"/>
  <c r="Q638" i="6"/>
  <c r="Z23" i="9"/>
  <c r="P135" i="6"/>
  <c r="N135" i="6"/>
  <c r="W137" i="6"/>
  <c r="X137" i="6"/>
  <c r="Y137" i="6" s="1"/>
  <c r="K136" i="6"/>
  <c r="M136" i="6" s="1"/>
  <c r="V136" i="6"/>
  <c r="K1256" i="6"/>
  <c r="M1256" i="6" s="1"/>
  <c r="V1256" i="6"/>
  <c r="W1257" i="6"/>
  <c r="X1257" i="6"/>
  <c r="Y1257" i="6" s="1"/>
  <c r="W1061" i="6"/>
  <c r="X1061" i="6"/>
  <c r="Y1061" i="6" s="1"/>
  <c r="V1061" i="6" s="1"/>
  <c r="K1060" i="6"/>
  <c r="M1060" i="6" s="1"/>
  <c r="P1059" i="6"/>
  <c r="Q1059" i="6" s="1"/>
  <c r="N1059" i="6"/>
  <c r="Q134" i="6"/>
  <c r="Z8" i="9"/>
  <c r="U134" i="6"/>
  <c r="T637" i="6"/>
  <c r="S637" i="6"/>
  <c r="R637" i="6"/>
  <c r="T1057" i="6"/>
  <c r="R1057" i="6"/>
  <c r="S1057" i="6"/>
  <c r="T133" i="6"/>
  <c r="R133" i="6"/>
  <c r="S133" i="6"/>
  <c r="Y67" i="9"/>
  <c r="T1253" i="6"/>
  <c r="S1253" i="6"/>
  <c r="R1253" i="6"/>
  <c r="P1255" i="6"/>
  <c r="N1255" i="6"/>
  <c r="Q1254" i="6"/>
  <c r="Z27" i="9"/>
  <c r="U1254" i="6"/>
  <c r="G53" i="8"/>
  <c r="E53" i="8"/>
  <c r="E29" i="8"/>
  <c r="T1142" i="6"/>
  <c r="R1142" i="6"/>
  <c r="S1142" i="6"/>
  <c r="K1145" i="6"/>
  <c r="M1145" i="6" s="1"/>
  <c r="V1145" i="6"/>
  <c r="N1144" i="6"/>
  <c r="P1144" i="6"/>
  <c r="AA25" i="9"/>
  <c r="Q1143" i="6"/>
  <c r="U1143" i="6"/>
  <c r="G58" i="8"/>
  <c r="P58" i="8"/>
  <c r="G29" i="8"/>
  <c r="E54" i="8"/>
  <c r="G54" i="8"/>
  <c r="S868" i="6"/>
  <c r="R868" i="6"/>
  <c r="T868" i="6"/>
  <c r="U869" i="6"/>
  <c r="Q869" i="6"/>
  <c r="F53" i="8" s="1"/>
  <c r="AG14" i="9"/>
  <c r="R477" i="6"/>
  <c r="T477" i="6"/>
  <c r="S477" i="6"/>
  <c r="C10" i="7"/>
  <c r="T812" i="6"/>
  <c r="S812" i="6"/>
  <c r="R812" i="6"/>
  <c r="G39" i="8"/>
  <c r="T169" i="6"/>
  <c r="R169" i="6"/>
  <c r="S169" i="6"/>
  <c r="R1177" i="6"/>
  <c r="T1177" i="6"/>
  <c r="S1177" i="6"/>
  <c r="S729" i="6"/>
  <c r="T729" i="6"/>
  <c r="R729" i="6"/>
  <c r="Q1037" i="6"/>
  <c r="I30" i="8" s="1"/>
  <c r="AG34" i="9"/>
  <c r="U1037" i="6"/>
  <c r="S897" i="6"/>
  <c r="R897" i="6"/>
  <c r="T897" i="6"/>
  <c r="E9" i="8"/>
  <c r="E30" i="8"/>
  <c r="R252" i="6"/>
  <c r="T252" i="6"/>
  <c r="S252" i="6"/>
  <c r="Q589" i="6"/>
  <c r="N29" i="8" s="1"/>
  <c r="AG33" i="9"/>
  <c r="U589" i="6"/>
  <c r="R505" i="6"/>
  <c r="T505" i="6"/>
  <c r="S505" i="6"/>
  <c r="N13" i="7"/>
  <c r="G30" i="8"/>
  <c r="AG15" i="9"/>
  <c r="U1093" i="6"/>
  <c r="Q1093" i="6"/>
  <c r="I54" i="8" s="1"/>
  <c r="T1429" i="6"/>
  <c r="R1429" i="6"/>
  <c r="S1429" i="6"/>
  <c r="T1092" i="6"/>
  <c r="S1092" i="6"/>
  <c r="R1092" i="6"/>
  <c r="P30" i="8"/>
  <c r="Q813" i="6"/>
  <c r="I58" i="8" s="1"/>
  <c r="AG58" i="9"/>
  <c r="U813" i="6"/>
  <c r="T225" i="6"/>
  <c r="S225" i="6"/>
  <c r="R225" i="6"/>
  <c r="S57" i="6"/>
  <c r="T57" i="6"/>
  <c r="R57" i="6"/>
  <c r="Q253" i="6"/>
  <c r="N9" i="8" s="1"/>
  <c r="AG9" i="9"/>
  <c r="U253" i="6"/>
  <c r="Q701" i="6"/>
  <c r="I39" i="8" s="1"/>
  <c r="AG43" i="9"/>
  <c r="U701" i="6"/>
  <c r="E39" i="8"/>
  <c r="N10" i="7"/>
  <c r="E13" i="7"/>
  <c r="T1625" i="6"/>
  <c r="R1625" i="6"/>
  <c r="S1625" i="6"/>
  <c r="H56" i="8"/>
  <c r="N42" i="8"/>
  <c r="H28" i="8"/>
  <c r="H42" i="8"/>
  <c r="I42" i="8"/>
  <c r="F42" i="8"/>
  <c r="I13" i="8"/>
  <c r="F12" i="8"/>
  <c r="N56" i="8"/>
  <c r="N11" i="8"/>
  <c r="H41" i="8"/>
  <c r="H57" i="8"/>
  <c r="H11" i="8"/>
  <c r="H13" i="8"/>
  <c r="F13" i="8"/>
  <c r="N12" i="8"/>
  <c r="N59" i="8"/>
  <c r="I55" i="8"/>
  <c r="H14" i="8"/>
  <c r="H6" i="8"/>
  <c r="I14" i="8"/>
  <c r="I57" i="8"/>
  <c r="I6" i="8"/>
  <c r="F55" i="8"/>
  <c r="N41" i="8"/>
  <c r="F56" i="8"/>
  <c r="N55" i="8"/>
  <c r="H55" i="8"/>
  <c r="I56" i="8"/>
  <c r="F6" i="8"/>
  <c r="H12" i="8"/>
  <c r="F59" i="8"/>
  <c r="N28" i="8"/>
  <c r="I41" i="8"/>
  <c r="N57" i="8"/>
  <c r="I28" i="8"/>
  <c r="F57" i="8"/>
  <c r="F28" i="8"/>
  <c r="H52" i="8"/>
  <c r="N13" i="8"/>
  <c r="N38" i="8"/>
  <c r="H59" i="8"/>
  <c r="I59" i="8"/>
  <c r="I12" i="8"/>
  <c r="F14" i="8"/>
  <c r="N14" i="8"/>
  <c r="I11" i="8"/>
  <c r="H38" i="8"/>
  <c r="N6" i="8"/>
  <c r="F11" i="8"/>
  <c r="F12" i="7"/>
  <c r="D12" i="7"/>
  <c r="N52" i="8"/>
  <c r="G12" i="7"/>
  <c r="L12" i="7"/>
  <c r="I38" i="8"/>
  <c r="I52" i="8"/>
  <c r="F38" i="8"/>
  <c r="F52" i="8"/>
  <c r="F41" i="8"/>
  <c r="R1036" i="6"/>
  <c r="S1036" i="6"/>
  <c r="T1036" i="6"/>
  <c r="R588" i="6"/>
  <c r="T588" i="6"/>
  <c r="S588" i="6"/>
  <c r="AF74" i="9"/>
  <c r="E10" i="7"/>
  <c r="G9" i="8"/>
  <c r="C13" i="7"/>
  <c r="T700" i="6"/>
  <c r="R700" i="6"/>
  <c r="S700" i="6"/>
  <c r="R421" i="6"/>
  <c r="T421" i="6"/>
  <c r="S421" i="6"/>
  <c r="AG73" i="9"/>
  <c r="T197" i="6"/>
  <c r="S197" i="6"/>
  <c r="R197" i="6"/>
  <c r="R757" i="6"/>
  <c r="T757" i="6"/>
  <c r="S757" i="6"/>
  <c r="N1004" i="6"/>
  <c r="W1453" i="6"/>
  <c r="X1453" i="6"/>
  <c r="Y1453" i="6" s="1"/>
  <c r="R1449" i="6"/>
  <c r="S1449" i="6"/>
  <c r="T1449" i="6"/>
  <c r="K1452" i="6"/>
  <c r="M1452" i="6" s="1"/>
  <c r="V1452" i="6"/>
  <c r="P1451" i="6"/>
  <c r="N1451" i="6"/>
  <c r="Q1450" i="6"/>
  <c r="Z61" i="9"/>
  <c r="U1450" i="6"/>
  <c r="T617" i="6"/>
  <c r="R617" i="6"/>
  <c r="S617" i="6"/>
  <c r="R84" i="6"/>
  <c r="T84" i="6"/>
  <c r="S84" i="6"/>
  <c r="AF69" i="9"/>
  <c r="AG5" i="9"/>
  <c r="Q85" i="6"/>
  <c r="U85" i="6"/>
  <c r="X1005" i="6"/>
  <c r="Y1005" i="6" s="1"/>
  <c r="K1005" i="6" s="1"/>
  <c r="M1005" i="6" s="1"/>
  <c r="W1005" i="6"/>
  <c r="K1564" i="6"/>
  <c r="M1564" i="6" s="1"/>
  <c r="V1564" i="6"/>
  <c r="S1561" i="6"/>
  <c r="R1561" i="6"/>
  <c r="T1561" i="6"/>
  <c r="P1563" i="6"/>
  <c r="N1563" i="6"/>
  <c r="U1562" i="6"/>
  <c r="Q1562" i="6"/>
  <c r="Z55" i="9"/>
  <c r="T1338" i="6"/>
  <c r="Z72" i="9"/>
  <c r="R1338" i="6"/>
  <c r="S1338" i="6"/>
  <c r="W1342" i="6"/>
  <c r="X1342" i="6"/>
  <c r="Y1342" i="6" s="1"/>
  <c r="Q1339" i="6"/>
  <c r="AA18" i="9"/>
  <c r="U1339" i="6"/>
  <c r="V1341" i="6"/>
  <c r="K1341" i="6"/>
  <c r="M1341" i="6" s="1"/>
  <c r="P1340" i="6"/>
  <c r="N1340" i="6"/>
  <c r="W1593" i="6"/>
  <c r="X1593" i="6"/>
  <c r="Y1593" i="6" s="1"/>
  <c r="U106" i="6"/>
  <c r="Q106" i="6"/>
  <c r="Z20" i="9"/>
  <c r="P107" i="6"/>
  <c r="N107" i="6"/>
  <c r="X109" i="6"/>
  <c r="Y109" i="6" s="1"/>
  <c r="W109" i="6"/>
  <c r="K108" i="6"/>
  <c r="M108" i="6" s="1"/>
  <c r="V108" i="6"/>
  <c r="R105" i="6"/>
  <c r="T105" i="6"/>
  <c r="S105" i="6"/>
  <c r="S973" i="6"/>
  <c r="T973" i="6"/>
  <c r="R973" i="6"/>
  <c r="P975" i="6"/>
  <c r="N975" i="6"/>
  <c r="Q974" i="6"/>
  <c r="U974" i="6"/>
  <c r="Z39" i="9"/>
  <c r="K976" i="6"/>
  <c r="M976" i="6" s="1"/>
  <c r="V976" i="6"/>
  <c r="W977" i="6"/>
  <c r="X977" i="6"/>
  <c r="Y977" i="6" s="1"/>
  <c r="N835" i="6"/>
  <c r="P835" i="6"/>
  <c r="K836" i="6"/>
  <c r="M836" i="6" s="1"/>
  <c r="V836" i="6"/>
  <c r="Q834" i="6"/>
  <c r="Z49" i="9"/>
  <c r="U834" i="6"/>
  <c r="W837" i="6"/>
  <c r="X837" i="6"/>
  <c r="Y837" i="6" s="1"/>
  <c r="T833" i="6"/>
  <c r="R833" i="6"/>
  <c r="S833" i="6"/>
  <c r="W333" i="6"/>
  <c r="X333" i="6"/>
  <c r="Y333" i="6" s="1"/>
  <c r="W1146" i="6"/>
  <c r="X1146" i="6"/>
  <c r="Y1146" i="6" s="1"/>
  <c r="P780" i="6"/>
  <c r="N780" i="6"/>
  <c r="Q1198" i="6"/>
  <c r="Z26" i="9"/>
  <c r="U1198" i="6"/>
  <c r="T1197" i="6"/>
  <c r="R1197" i="6"/>
  <c r="S1197" i="6"/>
  <c r="P1284" i="6"/>
  <c r="N1284" i="6"/>
  <c r="S1225" i="6"/>
  <c r="R1225" i="6"/>
  <c r="T1225" i="6"/>
  <c r="Q386" i="6"/>
  <c r="Z47" i="9"/>
  <c r="U386" i="6"/>
  <c r="Q1114" i="6"/>
  <c r="Z52" i="9"/>
  <c r="U1114" i="6"/>
  <c r="T357" i="6"/>
  <c r="R357" i="6"/>
  <c r="S357" i="6"/>
  <c r="Y66" i="9"/>
  <c r="W1565" i="6"/>
  <c r="X1565" i="6"/>
  <c r="Y1565" i="6" s="1"/>
  <c r="X558" i="6"/>
  <c r="W558" i="6"/>
  <c r="T1506" i="6"/>
  <c r="R1506" i="6"/>
  <c r="S1506" i="6"/>
  <c r="V1285" i="6"/>
  <c r="X389" i="6"/>
  <c r="Y389" i="6" s="1"/>
  <c r="W389" i="6"/>
  <c r="K1509" i="6"/>
  <c r="M1509" i="6" s="1"/>
  <c r="V1509" i="6"/>
  <c r="X278" i="6"/>
  <c r="Y278" i="6" s="1"/>
  <c r="W278" i="6"/>
  <c r="T1282" i="6"/>
  <c r="S1282" i="6"/>
  <c r="R1282" i="6"/>
  <c r="Q1394" i="6"/>
  <c r="Z54" i="9"/>
  <c r="U1394" i="6"/>
  <c r="V1006" i="6"/>
  <c r="V949" i="6"/>
  <c r="K949" i="6"/>
  <c r="M949" i="6" s="1"/>
  <c r="T946" i="6"/>
  <c r="R946" i="6"/>
  <c r="S946" i="6"/>
  <c r="W1286" i="6"/>
  <c r="X1286" i="6"/>
  <c r="Y1286" i="6" s="1"/>
  <c r="J1285" i="6"/>
  <c r="K1285" i="6" s="1"/>
  <c r="M1285" i="6" s="1"/>
  <c r="V388" i="6"/>
  <c r="K388" i="6"/>
  <c r="M388" i="6" s="1"/>
  <c r="Q526" i="6"/>
  <c r="Z21" i="9"/>
  <c r="U526" i="6"/>
  <c r="K277" i="6"/>
  <c r="M277" i="6" s="1"/>
  <c r="V277" i="6"/>
  <c r="P1395" i="6"/>
  <c r="N1395" i="6"/>
  <c r="P331" i="6"/>
  <c r="N331" i="6"/>
  <c r="T1478" i="6"/>
  <c r="S1478" i="6"/>
  <c r="R1478" i="6"/>
  <c r="P359" i="6"/>
  <c r="N359" i="6"/>
  <c r="W921" i="6"/>
  <c r="X921" i="6"/>
  <c r="Y921" i="6" s="1"/>
  <c r="V781" i="6"/>
  <c r="K781" i="6"/>
  <c r="M781" i="6" s="1"/>
  <c r="Q1004" i="6"/>
  <c r="AB50" i="9"/>
  <c r="U1004" i="6"/>
  <c r="R385" i="6"/>
  <c r="T385" i="6"/>
  <c r="S385" i="6"/>
  <c r="Y68" i="9"/>
  <c r="J1061" i="6"/>
  <c r="W950" i="6"/>
  <c r="X950" i="6"/>
  <c r="Y950" i="6" s="1"/>
  <c r="T1113" i="6"/>
  <c r="R1113" i="6"/>
  <c r="S1113" i="6"/>
  <c r="K1116" i="6"/>
  <c r="M1116" i="6" s="1"/>
  <c r="V1116" i="6"/>
  <c r="P527" i="6"/>
  <c r="N527" i="6"/>
  <c r="Q779" i="6"/>
  <c r="AA48" i="9"/>
  <c r="U779" i="6"/>
  <c r="K1481" i="6"/>
  <c r="M1481" i="6" s="1"/>
  <c r="V1481" i="6"/>
  <c r="P1508" i="6"/>
  <c r="N1508" i="6"/>
  <c r="P276" i="6"/>
  <c r="N276" i="6"/>
  <c r="W446" i="6"/>
  <c r="X446" i="6"/>
  <c r="K920" i="6"/>
  <c r="M920" i="6" s="1"/>
  <c r="V920" i="6"/>
  <c r="Q918" i="6"/>
  <c r="Z24" i="9"/>
  <c r="U918" i="6"/>
  <c r="K360" i="6"/>
  <c r="M360" i="6" s="1"/>
  <c r="V360" i="6"/>
  <c r="Q1479" i="6"/>
  <c r="AA29" i="9"/>
  <c r="U1479" i="6"/>
  <c r="K1396" i="6"/>
  <c r="M1396" i="6" s="1"/>
  <c r="V1396" i="6"/>
  <c r="V528" i="6"/>
  <c r="K528" i="6"/>
  <c r="M528" i="6" s="1"/>
  <c r="Q947" i="6"/>
  <c r="AA38" i="9"/>
  <c r="U947" i="6"/>
  <c r="K1200" i="6"/>
  <c r="M1200" i="6" s="1"/>
  <c r="V1200" i="6"/>
  <c r="T1533" i="6"/>
  <c r="R1533" i="6"/>
  <c r="S1533" i="6"/>
  <c r="Y75" i="9"/>
  <c r="X1117" i="6"/>
  <c r="Y1117" i="6" s="1"/>
  <c r="W1117" i="6"/>
  <c r="P948" i="6"/>
  <c r="N948" i="6"/>
  <c r="P1199" i="6"/>
  <c r="N1199" i="6"/>
  <c r="T1003" i="6"/>
  <c r="R1003" i="6"/>
  <c r="S1003" i="6"/>
  <c r="Q1534" i="6"/>
  <c r="Z62" i="9"/>
  <c r="U1534" i="6"/>
  <c r="W1482" i="6"/>
  <c r="X1482" i="6"/>
  <c r="Y1482" i="6" s="1"/>
  <c r="X1229" i="6"/>
  <c r="Y1229" i="6" s="1"/>
  <c r="W1229" i="6"/>
  <c r="T525" i="6"/>
  <c r="S525" i="6"/>
  <c r="R525" i="6"/>
  <c r="Y70" i="9"/>
  <c r="P1480" i="6"/>
  <c r="N1480" i="6"/>
  <c r="X782" i="6"/>
  <c r="Y782" i="6" s="1"/>
  <c r="W782" i="6"/>
  <c r="W1370" i="6"/>
  <c r="X1370" i="6"/>
  <c r="X1537" i="6"/>
  <c r="Y1537" i="6" s="1"/>
  <c r="W1537" i="6"/>
  <c r="P1227" i="6"/>
  <c r="N1227" i="6"/>
  <c r="Q275" i="6"/>
  <c r="AA10" i="9"/>
  <c r="U275" i="6"/>
  <c r="X361" i="6"/>
  <c r="Y361" i="6" s="1"/>
  <c r="W361" i="6"/>
  <c r="W1397" i="6"/>
  <c r="X1397" i="6"/>
  <c r="Y1397" i="6" s="1"/>
  <c r="W529" i="6"/>
  <c r="X529" i="6"/>
  <c r="Y529" i="6" s="1"/>
  <c r="S1393" i="6"/>
  <c r="T1393" i="6"/>
  <c r="R1393" i="6"/>
  <c r="P387" i="6"/>
  <c r="N387" i="6"/>
  <c r="W1201" i="6"/>
  <c r="X1201" i="6"/>
  <c r="Y1201" i="6" s="1"/>
  <c r="Q358" i="6"/>
  <c r="Z36" i="9"/>
  <c r="U358" i="6"/>
  <c r="P1535" i="6"/>
  <c r="N1535" i="6"/>
  <c r="K1536" i="6"/>
  <c r="M1536" i="6" s="1"/>
  <c r="V1536" i="6"/>
  <c r="K1228" i="6"/>
  <c r="M1228" i="6" s="1"/>
  <c r="V1228" i="6"/>
  <c r="T274" i="6"/>
  <c r="S274" i="6"/>
  <c r="R274" i="6"/>
  <c r="X26" i="6"/>
  <c r="Y26" i="6" s="1"/>
  <c r="W26" i="6"/>
  <c r="Q1507" i="6"/>
  <c r="AA41" i="9"/>
  <c r="U1507" i="6"/>
  <c r="K332" i="6"/>
  <c r="M332" i="6" s="1"/>
  <c r="V332" i="6"/>
  <c r="T329" i="6"/>
  <c r="S329" i="6"/>
  <c r="R329" i="6"/>
  <c r="T778" i="6"/>
  <c r="R778" i="6"/>
  <c r="S778" i="6"/>
  <c r="P919" i="6"/>
  <c r="N919" i="6"/>
  <c r="P1115" i="6"/>
  <c r="N1115" i="6"/>
  <c r="T917" i="6"/>
  <c r="R917" i="6"/>
  <c r="S917" i="6"/>
  <c r="W1313" i="6"/>
  <c r="X1313" i="6"/>
  <c r="Q1226" i="6"/>
  <c r="Z53" i="9"/>
  <c r="U1226" i="6"/>
  <c r="W1510" i="6"/>
  <c r="X1510" i="6"/>
  <c r="Y1510" i="6" s="1"/>
  <c r="Q330" i="6"/>
  <c r="Z60" i="9"/>
  <c r="U330" i="6"/>
  <c r="Q1283" i="6"/>
  <c r="AA40" i="9"/>
  <c r="U1283" i="6"/>
  <c r="S23" i="6" l="1"/>
  <c r="T23" i="6"/>
  <c r="R23" i="6"/>
  <c r="U24" i="6"/>
  <c r="AB35" i="9"/>
  <c r="Q24" i="6"/>
  <c r="N25" i="6"/>
  <c r="P25" i="6"/>
  <c r="P640" i="6"/>
  <c r="N640" i="6"/>
  <c r="V26" i="6"/>
  <c r="K26" i="6"/>
  <c r="M26" i="6" s="1"/>
  <c r="S1590" i="6"/>
  <c r="T1590" i="6"/>
  <c r="R1590" i="6"/>
  <c r="AA19" i="9"/>
  <c r="Q1591" i="6"/>
  <c r="U1591" i="6"/>
  <c r="N1592" i="6"/>
  <c r="P1592" i="6"/>
  <c r="V1593" i="6"/>
  <c r="K1593" i="6"/>
  <c r="M1593" i="6" s="1"/>
  <c r="T1058" i="6"/>
  <c r="R1058" i="6"/>
  <c r="S1058" i="6"/>
  <c r="X642" i="6"/>
  <c r="Y642" i="6" s="1"/>
  <c r="W642" i="6"/>
  <c r="K641" i="6"/>
  <c r="M641" i="6" s="1"/>
  <c r="V641" i="6"/>
  <c r="Q639" i="6"/>
  <c r="AA23" i="9"/>
  <c r="U639" i="6"/>
  <c r="Q135" i="6"/>
  <c r="AA67" i="9" s="1"/>
  <c r="AA8" i="9"/>
  <c r="U135" i="6"/>
  <c r="K137" i="6"/>
  <c r="M137" i="6" s="1"/>
  <c r="V137" i="6"/>
  <c r="P136" i="6"/>
  <c r="N136" i="6"/>
  <c r="P1256" i="6"/>
  <c r="N1256" i="6"/>
  <c r="W138" i="6"/>
  <c r="X138" i="6"/>
  <c r="Y138" i="6" s="1"/>
  <c r="T638" i="6"/>
  <c r="R638" i="6"/>
  <c r="S638" i="6"/>
  <c r="AA51" i="9"/>
  <c r="U1059" i="6"/>
  <c r="K1061" i="6"/>
  <c r="M1061" i="6" s="1"/>
  <c r="W1258" i="6"/>
  <c r="X1258" i="6"/>
  <c r="Y1258" i="6" s="1"/>
  <c r="K1257" i="6"/>
  <c r="M1257" i="6" s="1"/>
  <c r="V1257" i="6"/>
  <c r="W1062" i="6"/>
  <c r="X1062" i="6"/>
  <c r="Y1062" i="6" s="1"/>
  <c r="V1062" i="6" s="1"/>
  <c r="P1060" i="6"/>
  <c r="N1060" i="6"/>
  <c r="T134" i="6"/>
  <c r="S134" i="6"/>
  <c r="R134" i="6"/>
  <c r="Z67" i="9"/>
  <c r="Q1255" i="6"/>
  <c r="AA27" i="9"/>
  <c r="U1255" i="6"/>
  <c r="T1254" i="6"/>
  <c r="S1254" i="6"/>
  <c r="R1254" i="6"/>
  <c r="N1005" i="6"/>
  <c r="P1005" i="6"/>
  <c r="F9" i="8"/>
  <c r="AH9" i="9" s="1"/>
  <c r="I9" i="8"/>
  <c r="H9" i="8"/>
  <c r="H30" i="8"/>
  <c r="J30" i="8" s="1"/>
  <c r="Q1144" i="6"/>
  <c r="AB25" i="9"/>
  <c r="U1144" i="6"/>
  <c r="K1146" i="6"/>
  <c r="M1146" i="6" s="1"/>
  <c r="V1146" i="6"/>
  <c r="T1143" i="6"/>
  <c r="S1143" i="6"/>
  <c r="R1143" i="6"/>
  <c r="N1145" i="6"/>
  <c r="P1145" i="6"/>
  <c r="L10" i="7"/>
  <c r="H29" i="8"/>
  <c r="H53" i="8"/>
  <c r="F29" i="8"/>
  <c r="AH33" i="9" s="1"/>
  <c r="G10" i="7"/>
  <c r="F58" i="8"/>
  <c r="AH58" i="9" s="1"/>
  <c r="I53" i="8"/>
  <c r="G13" i="7"/>
  <c r="N53" i="8"/>
  <c r="I29" i="8"/>
  <c r="D10" i="7"/>
  <c r="AH71" i="9" s="1"/>
  <c r="N39" i="8"/>
  <c r="H58" i="8"/>
  <c r="J58" i="8" s="1"/>
  <c r="H39" i="8"/>
  <c r="J39" i="8" s="1"/>
  <c r="F10" i="7"/>
  <c r="F39" i="8"/>
  <c r="AH43" i="9" s="1"/>
  <c r="J11" i="8"/>
  <c r="L11" i="8" s="1"/>
  <c r="S869" i="6"/>
  <c r="R869" i="6"/>
  <c r="M53" i="8" s="1"/>
  <c r="AJ14" i="9" s="1"/>
  <c r="T869" i="6"/>
  <c r="O53" i="8" s="1"/>
  <c r="N58" i="8"/>
  <c r="N30" i="8"/>
  <c r="D13" i="7"/>
  <c r="AH74" i="9" s="1"/>
  <c r="F30" i="8"/>
  <c r="AH34" i="9" s="1"/>
  <c r="F13" i="7"/>
  <c r="L13" i="7"/>
  <c r="J13" i="8"/>
  <c r="N54" i="8"/>
  <c r="F54" i="8"/>
  <c r="AH15" i="9" s="1"/>
  <c r="H54" i="8"/>
  <c r="J54" i="8" s="1"/>
  <c r="J59" i="8"/>
  <c r="AI59" i="9" s="1"/>
  <c r="J55" i="8"/>
  <c r="AI28" i="9" s="1"/>
  <c r="H12" i="7"/>
  <c r="J12" i="7" s="1"/>
  <c r="AH42" i="9"/>
  <c r="J38" i="8"/>
  <c r="AH59" i="9"/>
  <c r="R1093" i="6"/>
  <c r="S1093" i="6"/>
  <c r="T1093" i="6"/>
  <c r="O54" i="8" s="1"/>
  <c r="AH73" i="9"/>
  <c r="AH57" i="9"/>
  <c r="J12" i="8"/>
  <c r="J6" i="8"/>
  <c r="J57" i="8"/>
  <c r="AH12" i="9"/>
  <c r="J42" i="8"/>
  <c r="J56" i="8"/>
  <c r="S253" i="6"/>
  <c r="R253" i="6"/>
  <c r="T253" i="6"/>
  <c r="O9" i="8" s="1"/>
  <c r="AH44" i="9"/>
  <c r="J14" i="8"/>
  <c r="AH13" i="9"/>
  <c r="J41" i="8"/>
  <c r="J28" i="8"/>
  <c r="AH16" i="9"/>
  <c r="AH7" i="9"/>
  <c r="AH56" i="9"/>
  <c r="AH14" i="9"/>
  <c r="M42" i="8"/>
  <c r="AJ46" i="9" s="1"/>
  <c r="M57" i="8"/>
  <c r="AJ57" i="9" s="1"/>
  <c r="M55" i="8"/>
  <c r="AJ28" i="9" s="1"/>
  <c r="M6" i="8"/>
  <c r="AJ7" i="9" s="1"/>
  <c r="M56" i="8"/>
  <c r="AJ56" i="9" s="1"/>
  <c r="M28" i="8"/>
  <c r="AJ32" i="9" s="1"/>
  <c r="M12" i="8"/>
  <c r="AJ12" i="9" s="1"/>
  <c r="M59" i="8"/>
  <c r="AJ59" i="9" s="1"/>
  <c r="M11" i="8"/>
  <c r="AJ11" i="9" s="1"/>
  <c r="M13" i="8"/>
  <c r="AJ13" i="9" s="1"/>
  <c r="K12" i="7"/>
  <c r="AJ73" i="9" s="1"/>
  <c r="M41" i="8"/>
  <c r="AJ44" i="9" s="1"/>
  <c r="M14" i="8"/>
  <c r="AJ16" i="9" s="1"/>
  <c r="M38" i="8"/>
  <c r="AJ42" i="9" s="1"/>
  <c r="M52" i="8"/>
  <c r="AJ30" i="9" s="1"/>
  <c r="R1037" i="6"/>
  <c r="T1037" i="6"/>
  <c r="O30" i="8" s="1"/>
  <c r="S1037" i="6"/>
  <c r="AH11" i="9"/>
  <c r="J52" i="8"/>
  <c r="AH46" i="9"/>
  <c r="O42" i="8"/>
  <c r="O56" i="8"/>
  <c r="O28" i="8"/>
  <c r="O57" i="8"/>
  <c r="O12" i="8"/>
  <c r="O55" i="8"/>
  <c r="O6" i="8"/>
  <c r="O41" i="8"/>
  <c r="O59" i="8"/>
  <c r="O11" i="8"/>
  <c r="O52" i="8"/>
  <c r="O14" i="8"/>
  <c r="O13" i="8"/>
  <c r="O38" i="8"/>
  <c r="T701" i="6"/>
  <c r="O39" i="8" s="1"/>
  <c r="S701" i="6"/>
  <c r="R701" i="6"/>
  <c r="S813" i="6"/>
  <c r="T813" i="6"/>
  <c r="O58" i="8" s="1"/>
  <c r="R813" i="6"/>
  <c r="T589" i="6"/>
  <c r="O29" i="8" s="1"/>
  <c r="S589" i="6"/>
  <c r="R589" i="6"/>
  <c r="AG74" i="9"/>
  <c r="AG71" i="9"/>
  <c r="AH30" i="9"/>
  <c r="AH32" i="9"/>
  <c r="AH28" i="9"/>
  <c r="P1452" i="6"/>
  <c r="N1452" i="6"/>
  <c r="R1450" i="6"/>
  <c r="S1450" i="6"/>
  <c r="T1450" i="6"/>
  <c r="Q1451" i="6"/>
  <c r="AA61" i="9"/>
  <c r="U1451" i="6"/>
  <c r="K1453" i="6"/>
  <c r="M1453" i="6" s="1"/>
  <c r="V1453" i="6"/>
  <c r="W1454" i="6"/>
  <c r="X1454" i="6"/>
  <c r="Y1454" i="6" s="1"/>
  <c r="R85" i="6"/>
  <c r="S85" i="6"/>
  <c r="T85" i="6"/>
  <c r="AG69" i="9"/>
  <c r="X1006" i="6"/>
  <c r="Y1006" i="6" s="1"/>
  <c r="K1006" i="6" s="1"/>
  <c r="M1006" i="6" s="1"/>
  <c r="P1006" i="6" s="1"/>
  <c r="W1006" i="6"/>
  <c r="Q1563" i="6"/>
  <c r="AA55" i="9"/>
  <c r="U1563" i="6"/>
  <c r="S1562" i="6"/>
  <c r="T1562" i="6"/>
  <c r="R1562" i="6"/>
  <c r="P1564" i="6"/>
  <c r="N1564" i="6"/>
  <c r="K1565" i="6"/>
  <c r="M1565" i="6" s="1"/>
  <c r="V1565" i="6"/>
  <c r="Q1340" i="6"/>
  <c r="AB18" i="9"/>
  <c r="U1340" i="6"/>
  <c r="K1342" i="6"/>
  <c r="M1342" i="6" s="1"/>
  <c r="V1342" i="6"/>
  <c r="P1341" i="6"/>
  <c r="N1341" i="6"/>
  <c r="W1343" i="6"/>
  <c r="X1343" i="6"/>
  <c r="Y1343" i="6" s="1"/>
  <c r="AA72" i="9"/>
  <c r="T1339" i="6"/>
  <c r="S1339" i="6"/>
  <c r="R1339" i="6"/>
  <c r="X1594" i="6"/>
  <c r="Y1594" i="6" s="1"/>
  <c r="W1594" i="6"/>
  <c r="K109" i="6"/>
  <c r="M109" i="6" s="1"/>
  <c r="V109" i="6"/>
  <c r="U107" i="6"/>
  <c r="Q107" i="6"/>
  <c r="AA20" i="9"/>
  <c r="P108" i="6"/>
  <c r="N108" i="6"/>
  <c r="S106" i="6"/>
  <c r="R106" i="6"/>
  <c r="T106" i="6"/>
  <c r="X110" i="6"/>
  <c r="Y110" i="6" s="1"/>
  <c r="W110" i="6"/>
  <c r="K977" i="6"/>
  <c r="M977" i="6" s="1"/>
  <c r="V977" i="6"/>
  <c r="T974" i="6"/>
  <c r="R974" i="6"/>
  <c r="S974" i="6"/>
  <c r="X978" i="6"/>
  <c r="Y978" i="6" s="1"/>
  <c r="W978" i="6"/>
  <c r="Q975" i="6"/>
  <c r="AA39" i="9"/>
  <c r="U975" i="6"/>
  <c r="P976" i="6"/>
  <c r="N976" i="6"/>
  <c r="R834" i="6"/>
  <c r="T834" i="6"/>
  <c r="S834" i="6"/>
  <c r="V837" i="6"/>
  <c r="K837" i="6"/>
  <c r="M837" i="6" s="1"/>
  <c r="N836" i="6"/>
  <c r="P836" i="6"/>
  <c r="X838" i="6"/>
  <c r="Y838" i="6" s="1"/>
  <c r="W838" i="6"/>
  <c r="Q835" i="6"/>
  <c r="AA49" i="9"/>
  <c r="U835" i="6"/>
  <c r="P1285" i="6"/>
  <c r="N1285" i="6"/>
  <c r="K529" i="6"/>
  <c r="M529" i="6" s="1"/>
  <c r="V529" i="6"/>
  <c r="V361" i="6"/>
  <c r="K361" i="6"/>
  <c r="M361" i="6" s="1"/>
  <c r="W1538" i="6"/>
  <c r="X1538" i="6"/>
  <c r="Y1538" i="6" s="1"/>
  <c r="X1511" i="6"/>
  <c r="Y1511" i="6" s="1"/>
  <c r="W1511" i="6"/>
  <c r="Q919" i="6"/>
  <c r="AA24" i="9"/>
  <c r="U919" i="6"/>
  <c r="S358" i="6"/>
  <c r="T358" i="6"/>
  <c r="R358" i="6"/>
  <c r="Z66" i="9"/>
  <c r="Q387" i="6"/>
  <c r="AA47" i="9"/>
  <c r="U387" i="6"/>
  <c r="K1537" i="6"/>
  <c r="M1537" i="6" s="1"/>
  <c r="V1537" i="6"/>
  <c r="X1230" i="6"/>
  <c r="Y1230" i="6" s="1"/>
  <c r="W1230" i="6"/>
  <c r="T1534" i="6"/>
  <c r="S1534" i="6"/>
  <c r="R1534" i="6"/>
  <c r="Z75" i="9"/>
  <c r="P1200" i="6"/>
  <c r="N1200" i="6"/>
  <c r="T1479" i="6"/>
  <c r="R1479" i="6"/>
  <c r="S1479" i="6"/>
  <c r="Q1508" i="6"/>
  <c r="AB41" i="9"/>
  <c r="U1508" i="6"/>
  <c r="W951" i="6"/>
  <c r="X951" i="6"/>
  <c r="Y951" i="6" s="1"/>
  <c r="Q1395" i="6"/>
  <c r="AA54" i="9"/>
  <c r="U1395" i="6"/>
  <c r="V1286" i="6"/>
  <c r="S1394" i="6"/>
  <c r="R1394" i="6"/>
  <c r="T1394" i="6"/>
  <c r="W279" i="6"/>
  <c r="X279" i="6"/>
  <c r="Y279" i="6" s="1"/>
  <c r="S386" i="6"/>
  <c r="T386" i="6"/>
  <c r="R386" i="6"/>
  <c r="Z68" i="9"/>
  <c r="R330" i="6"/>
  <c r="T330" i="6"/>
  <c r="S330" i="6"/>
  <c r="Q1115" i="6"/>
  <c r="AA52" i="9"/>
  <c r="U1115" i="6"/>
  <c r="W1202" i="6"/>
  <c r="X1202" i="6"/>
  <c r="Y1202" i="6" s="1"/>
  <c r="Q1227" i="6"/>
  <c r="AA53" i="9"/>
  <c r="U1227" i="6"/>
  <c r="P1536" i="6"/>
  <c r="N1536" i="6"/>
  <c r="Q1480" i="6"/>
  <c r="AB29" i="9"/>
  <c r="U1480" i="6"/>
  <c r="V1229" i="6"/>
  <c r="K1229" i="6"/>
  <c r="M1229" i="6" s="1"/>
  <c r="Q948" i="6"/>
  <c r="AB38" i="9"/>
  <c r="U948" i="6"/>
  <c r="Q527" i="6"/>
  <c r="AA21" i="9"/>
  <c r="U527" i="6"/>
  <c r="K921" i="6"/>
  <c r="M921" i="6" s="1"/>
  <c r="V921" i="6"/>
  <c r="Q331" i="6"/>
  <c r="AA60" i="9"/>
  <c r="U331" i="6"/>
  <c r="J1286" i="6"/>
  <c r="K1286" i="6" s="1"/>
  <c r="M1286" i="6" s="1"/>
  <c r="W1287" i="6"/>
  <c r="X1287" i="6"/>
  <c r="Y1287" i="6" s="1"/>
  <c r="K278" i="6"/>
  <c r="M278" i="6" s="1"/>
  <c r="V278" i="6"/>
  <c r="X390" i="6"/>
  <c r="Y390" i="6" s="1"/>
  <c r="W390" i="6"/>
  <c r="Q780" i="6"/>
  <c r="AB48" i="9"/>
  <c r="U780" i="6"/>
  <c r="K333" i="6"/>
  <c r="M333" i="6" s="1"/>
  <c r="V333" i="6"/>
  <c r="K1482" i="6"/>
  <c r="M1482" i="6" s="1"/>
  <c r="V1482" i="6"/>
  <c r="W1118" i="6"/>
  <c r="X1118" i="6"/>
  <c r="Y1118" i="6" s="1"/>
  <c r="P360" i="6"/>
  <c r="N360" i="6"/>
  <c r="T918" i="6"/>
  <c r="R918" i="6"/>
  <c r="S918" i="6"/>
  <c r="W447" i="6"/>
  <c r="X447" i="6"/>
  <c r="P1481" i="6"/>
  <c r="N1481" i="6"/>
  <c r="W922" i="6"/>
  <c r="X922" i="6"/>
  <c r="Y922" i="6" s="1"/>
  <c r="T526" i="6"/>
  <c r="S526" i="6"/>
  <c r="R526" i="6"/>
  <c r="Z70" i="9"/>
  <c r="K389" i="6"/>
  <c r="M389" i="6" s="1"/>
  <c r="V389" i="6"/>
  <c r="W559" i="6"/>
  <c r="X559" i="6"/>
  <c r="W334" i="6"/>
  <c r="X334" i="6"/>
  <c r="Y334" i="6" s="1"/>
  <c r="T1507" i="6"/>
  <c r="R1507" i="6"/>
  <c r="S1507" i="6"/>
  <c r="K1397" i="6"/>
  <c r="M1397" i="6" s="1"/>
  <c r="V1397" i="6"/>
  <c r="T275" i="6"/>
  <c r="S275" i="6"/>
  <c r="R275" i="6"/>
  <c r="S1226" i="6"/>
  <c r="R1226" i="6"/>
  <c r="T1226" i="6"/>
  <c r="P332" i="6"/>
  <c r="N332" i="6"/>
  <c r="X27" i="6"/>
  <c r="Y27" i="6" s="1"/>
  <c r="W27" i="6"/>
  <c r="Q1535" i="6"/>
  <c r="AA62" i="9"/>
  <c r="U1535" i="6"/>
  <c r="K1201" i="6"/>
  <c r="M1201" i="6" s="1"/>
  <c r="V1201" i="6"/>
  <c r="W1398" i="6"/>
  <c r="X1398" i="6"/>
  <c r="Y1398" i="6" s="1"/>
  <c r="X1371" i="6"/>
  <c r="W1371" i="6"/>
  <c r="X1483" i="6"/>
  <c r="Y1483" i="6" s="1"/>
  <c r="W1483" i="6"/>
  <c r="V1117" i="6"/>
  <c r="K1117" i="6"/>
  <c r="M1117" i="6" s="1"/>
  <c r="T947" i="6"/>
  <c r="R947" i="6"/>
  <c r="S947" i="6"/>
  <c r="P1396" i="6"/>
  <c r="N1396" i="6"/>
  <c r="P1116" i="6"/>
  <c r="N1116" i="6"/>
  <c r="J1062" i="6"/>
  <c r="V1007" i="6"/>
  <c r="T1059" i="6"/>
  <c r="S1059" i="6"/>
  <c r="R1059" i="6"/>
  <c r="P388" i="6"/>
  <c r="N388" i="6"/>
  <c r="P949" i="6"/>
  <c r="N949" i="6"/>
  <c r="P1509" i="6"/>
  <c r="N1509" i="6"/>
  <c r="R1114" i="6"/>
  <c r="T1114" i="6"/>
  <c r="S1114" i="6"/>
  <c r="X1147" i="6"/>
  <c r="Y1147" i="6" s="1"/>
  <c r="W1147" i="6"/>
  <c r="P920" i="6"/>
  <c r="N920" i="6"/>
  <c r="Q276" i="6"/>
  <c r="AB10" i="9"/>
  <c r="U276" i="6"/>
  <c r="T1004" i="6"/>
  <c r="S1004" i="6"/>
  <c r="R1004" i="6"/>
  <c r="Q359" i="6"/>
  <c r="AA36" i="9"/>
  <c r="U359" i="6"/>
  <c r="W362" i="6"/>
  <c r="X362" i="6"/>
  <c r="Y362" i="6" s="1"/>
  <c r="W783" i="6"/>
  <c r="X783" i="6"/>
  <c r="Y783" i="6" s="1"/>
  <c r="P528" i="6"/>
  <c r="N528" i="6"/>
  <c r="T1283" i="6"/>
  <c r="S1283" i="6"/>
  <c r="R1283" i="6"/>
  <c r="K1510" i="6"/>
  <c r="M1510" i="6" s="1"/>
  <c r="V1510" i="6"/>
  <c r="W1314" i="6"/>
  <c r="X1314" i="6"/>
  <c r="P1228" i="6"/>
  <c r="N1228" i="6"/>
  <c r="W530" i="6"/>
  <c r="X530" i="6"/>
  <c r="Y530" i="6" s="1"/>
  <c r="V782" i="6"/>
  <c r="K782" i="6"/>
  <c r="M782" i="6" s="1"/>
  <c r="Q1199" i="6"/>
  <c r="AA26" i="9"/>
  <c r="U1199" i="6"/>
  <c r="R779" i="6"/>
  <c r="T779" i="6"/>
  <c r="S779" i="6"/>
  <c r="K950" i="6"/>
  <c r="M950" i="6" s="1"/>
  <c r="V950" i="6"/>
  <c r="P781" i="6"/>
  <c r="N781" i="6"/>
  <c r="P277" i="6"/>
  <c r="N277" i="6"/>
  <c r="X1566" i="6"/>
  <c r="Y1566" i="6" s="1"/>
  <c r="W1566" i="6"/>
  <c r="Q1284" i="6"/>
  <c r="AB40" i="9"/>
  <c r="U1284" i="6"/>
  <c r="T1198" i="6"/>
  <c r="S1198" i="6"/>
  <c r="R1198" i="6"/>
  <c r="S24" i="6" l="1"/>
  <c r="T24" i="6"/>
  <c r="R24" i="6"/>
  <c r="U25" i="6"/>
  <c r="AC35" i="9"/>
  <c r="Q25" i="6"/>
  <c r="N26" i="6"/>
  <c r="P26" i="6"/>
  <c r="Q640" i="6"/>
  <c r="AB23" i="9"/>
  <c r="U640" i="6"/>
  <c r="P137" i="6"/>
  <c r="N137" i="6"/>
  <c r="V27" i="6"/>
  <c r="K27" i="6"/>
  <c r="M27" i="6" s="1"/>
  <c r="R1591" i="6"/>
  <c r="S1591" i="6"/>
  <c r="T1591" i="6"/>
  <c r="U1592" i="6"/>
  <c r="AB19" i="9"/>
  <c r="Q1592" i="6"/>
  <c r="N1593" i="6"/>
  <c r="P1593" i="6"/>
  <c r="J9" i="8"/>
  <c r="AI9" i="9" s="1"/>
  <c r="K642" i="6"/>
  <c r="M642" i="6" s="1"/>
  <c r="V642" i="6"/>
  <c r="X643" i="6"/>
  <c r="Y643" i="6" s="1"/>
  <c r="W643" i="6"/>
  <c r="P641" i="6"/>
  <c r="N641" i="6"/>
  <c r="T639" i="6"/>
  <c r="S639" i="6"/>
  <c r="R639" i="6"/>
  <c r="Q136" i="6"/>
  <c r="AB67" i="9" s="1"/>
  <c r="AB8" i="9"/>
  <c r="U136" i="6"/>
  <c r="Q1256" i="6"/>
  <c r="AB27" i="9"/>
  <c r="U1256" i="6"/>
  <c r="V1594" i="6"/>
  <c r="K1594" i="6"/>
  <c r="M1594" i="6" s="1"/>
  <c r="T135" i="6"/>
  <c r="R135" i="6"/>
  <c r="S135" i="6"/>
  <c r="X139" i="6"/>
  <c r="Y139" i="6" s="1"/>
  <c r="K139" i="6" s="1"/>
  <c r="M139" i="6" s="1"/>
  <c r="W139" i="6"/>
  <c r="P1061" i="6"/>
  <c r="N1061" i="6"/>
  <c r="K1258" i="6"/>
  <c r="M1258" i="6" s="1"/>
  <c r="V1258" i="6"/>
  <c r="X1063" i="6"/>
  <c r="Y1063" i="6" s="1"/>
  <c r="K138" i="6"/>
  <c r="M138" i="6" s="1"/>
  <c r="V138" i="6"/>
  <c r="Q1060" i="6"/>
  <c r="AB51" i="9"/>
  <c r="U1060" i="6"/>
  <c r="L13" i="8"/>
  <c r="AI13" i="9"/>
  <c r="W1063" i="6"/>
  <c r="W1259" i="6"/>
  <c r="X1259" i="6"/>
  <c r="Y1259" i="6" s="1"/>
  <c r="K1062" i="6"/>
  <c r="M1062" i="6" s="1"/>
  <c r="P1257" i="6"/>
  <c r="N1257" i="6"/>
  <c r="T1255" i="6"/>
  <c r="S1255" i="6"/>
  <c r="R1255" i="6"/>
  <c r="Q1005" i="6"/>
  <c r="AC50" i="9"/>
  <c r="U1005" i="6"/>
  <c r="M9" i="8"/>
  <c r="L9" i="8"/>
  <c r="AI11" i="9"/>
  <c r="H10" i="7"/>
  <c r="K10" i="7"/>
  <c r="AJ71" i="9" s="1"/>
  <c r="J53" i="8"/>
  <c r="Q53" i="8" s="1"/>
  <c r="AL14" i="9" s="1"/>
  <c r="U1145" i="6"/>
  <c r="AC25" i="9"/>
  <c r="Q1145" i="6"/>
  <c r="P1146" i="6"/>
  <c r="N1146" i="6"/>
  <c r="S1144" i="6"/>
  <c r="R1144" i="6"/>
  <c r="T1144" i="6"/>
  <c r="Q52" i="8"/>
  <c r="AL30" i="9" s="1"/>
  <c r="K1147" i="6"/>
  <c r="M1147" i="6" s="1"/>
  <c r="V1147" i="6"/>
  <c r="M58" i="8"/>
  <c r="AJ58" i="9" s="1"/>
  <c r="J29" i="8"/>
  <c r="AI33" i="9" s="1"/>
  <c r="H13" i="7"/>
  <c r="J13" i="7" s="1"/>
  <c r="M30" i="8"/>
  <c r="AJ34" i="9" s="1"/>
  <c r="Q28" i="8"/>
  <c r="K13" i="7"/>
  <c r="AJ74" i="9" s="1"/>
  <c r="M54" i="8"/>
  <c r="AJ15" i="9" s="1"/>
  <c r="Q42" i="8"/>
  <c r="AL46" i="9" s="1"/>
  <c r="Q55" i="8"/>
  <c r="AL28" i="9" s="1"/>
  <c r="L59" i="8"/>
  <c r="L55" i="8"/>
  <c r="AI73" i="9"/>
  <c r="Q57" i="8"/>
  <c r="AL57" i="9" s="1"/>
  <c r="Q11" i="8"/>
  <c r="AL11" i="9" s="1"/>
  <c r="Q6" i="8"/>
  <c r="AL7" i="9" s="1"/>
  <c r="Q14" i="8"/>
  <c r="AL16" i="9" s="1"/>
  <c r="AI44" i="9"/>
  <c r="L41" i="8"/>
  <c r="AI16" i="9"/>
  <c r="L14" i="8"/>
  <c r="Q12" i="8"/>
  <c r="AL12" i="9" s="1"/>
  <c r="AI12" i="9"/>
  <c r="L12" i="8"/>
  <c r="L30" i="8"/>
  <c r="AI34" i="9"/>
  <c r="O12" i="7"/>
  <c r="AL73" i="9" s="1"/>
  <c r="L54" i="8"/>
  <c r="AI15" i="9"/>
  <c r="M29" i="8"/>
  <c r="Q56" i="8"/>
  <c r="AL56" i="9" s="1"/>
  <c r="Q13" i="8"/>
  <c r="AL13" i="9" s="1"/>
  <c r="L57" i="8"/>
  <c r="AI57" i="9"/>
  <c r="M39" i="8"/>
  <c r="AI7" i="9"/>
  <c r="L6" i="8"/>
  <c r="AI42" i="9"/>
  <c r="L38" i="8"/>
  <c r="L52" i="8"/>
  <c r="AI30" i="9"/>
  <c r="L28" i="8"/>
  <c r="AI32" i="9"/>
  <c r="AI56" i="9"/>
  <c r="L56" i="8"/>
  <c r="AI43" i="9"/>
  <c r="L39" i="8"/>
  <c r="Q38" i="8"/>
  <c r="AI58" i="9"/>
  <c r="L58" i="8"/>
  <c r="Q41" i="8"/>
  <c r="AL44" i="9" s="1"/>
  <c r="L42" i="8"/>
  <c r="AI46" i="9"/>
  <c r="Q59" i="8"/>
  <c r="AL59" i="9" s="1"/>
  <c r="N1006" i="6"/>
  <c r="V1454" i="6"/>
  <c r="K1454" i="6"/>
  <c r="M1454" i="6" s="1"/>
  <c r="T1451" i="6"/>
  <c r="R1451" i="6"/>
  <c r="S1451" i="6"/>
  <c r="W1455" i="6"/>
  <c r="X1455" i="6"/>
  <c r="Y1455" i="6" s="1"/>
  <c r="N1453" i="6"/>
  <c r="P1453" i="6"/>
  <c r="U1452" i="6"/>
  <c r="Q1452" i="6"/>
  <c r="AB61" i="9"/>
  <c r="X1007" i="6"/>
  <c r="Y1007" i="6" s="1"/>
  <c r="K1007" i="6" s="1"/>
  <c r="M1007" i="6" s="1"/>
  <c r="P1007" i="6" s="1"/>
  <c r="W1007" i="6"/>
  <c r="K1566" i="6"/>
  <c r="M1566" i="6" s="1"/>
  <c r="V1566" i="6"/>
  <c r="U1564" i="6"/>
  <c r="AB55" i="9"/>
  <c r="Q1564" i="6"/>
  <c r="P1565" i="6"/>
  <c r="N1565" i="6"/>
  <c r="S1563" i="6"/>
  <c r="R1563" i="6"/>
  <c r="T1563" i="6"/>
  <c r="Q1341" i="6"/>
  <c r="AC18" i="9"/>
  <c r="U1341" i="6"/>
  <c r="P1342" i="6"/>
  <c r="N1342" i="6"/>
  <c r="K1343" i="6"/>
  <c r="M1343" i="6" s="1"/>
  <c r="V1343" i="6"/>
  <c r="W1344" i="6"/>
  <c r="X1344" i="6"/>
  <c r="Y1344" i="6" s="1"/>
  <c r="R1340" i="6"/>
  <c r="T1340" i="6"/>
  <c r="S1340" i="6"/>
  <c r="AB72" i="9"/>
  <c r="W1595" i="6"/>
  <c r="X1595" i="6"/>
  <c r="Y1595" i="6" s="1"/>
  <c r="X111" i="6"/>
  <c r="Y111" i="6" s="1"/>
  <c r="W111" i="6"/>
  <c r="Q108" i="6"/>
  <c r="AB20" i="9"/>
  <c r="U108" i="6"/>
  <c r="V110" i="6"/>
  <c r="K110" i="6"/>
  <c r="M110" i="6" s="1"/>
  <c r="R107" i="6"/>
  <c r="T107" i="6"/>
  <c r="S107" i="6"/>
  <c r="P109" i="6"/>
  <c r="N109" i="6"/>
  <c r="K978" i="6"/>
  <c r="M978" i="6" s="1"/>
  <c r="V978" i="6"/>
  <c r="Q976" i="6"/>
  <c r="AB39" i="9"/>
  <c r="U976" i="6"/>
  <c r="T975" i="6"/>
  <c r="R975" i="6"/>
  <c r="S975" i="6"/>
  <c r="W979" i="6"/>
  <c r="X979" i="6"/>
  <c r="Y979" i="6" s="1"/>
  <c r="P977" i="6"/>
  <c r="N977" i="6"/>
  <c r="P837" i="6"/>
  <c r="N837" i="6"/>
  <c r="T835" i="6"/>
  <c r="S835" i="6"/>
  <c r="R835" i="6"/>
  <c r="X839" i="6"/>
  <c r="Y839" i="6" s="1"/>
  <c r="W839" i="6"/>
  <c r="V838" i="6"/>
  <c r="K838" i="6"/>
  <c r="M838" i="6" s="1"/>
  <c r="AB49" i="9"/>
  <c r="U836" i="6"/>
  <c r="Q836" i="6"/>
  <c r="AA76" i="9"/>
  <c r="P1286" i="6"/>
  <c r="N1286" i="6"/>
  <c r="X363" i="6"/>
  <c r="Y363" i="6" s="1"/>
  <c r="W363" i="6"/>
  <c r="Q388" i="6"/>
  <c r="AB47" i="9"/>
  <c r="U388" i="6"/>
  <c r="P1201" i="6"/>
  <c r="N1201" i="6"/>
  <c r="T1199" i="6"/>
  <c r="R1199" i="6"/>
  <c r="S1199" i="6"/>
  <c r="Q920" i="6"/>
  <c r="AB24" i="9"/>
  <c r="U920" i="6"/>
  <c r="J1063" i="6"/>
  <c r="Q1116" i="6"/>
  <c r="AB52" i="9"/>
  <c r="U1116" i="6"/>
  <c r="P1117" i="6"/>
  <c r="N1117" i="6"/>
  <c r="X28" i="6"/>
  <c r="Y28" i="6" s="1"/>
  <c r="W28" i="6"/>
  <c r="P389" i="6"/>
  <c r="N389" i="6"/>
  <c r="Q1481" i="6"/>
  <c r="AC29" i="9"/>
  <c r="U1481" i="6"/>
  <c r="X391" i="6"/>
  <c r="Y391" i="6" s="1"/>
  <c r="W391" i="6"/>
  <c r="T1480" i="6"/>
  <c r="S1480" i="6"/>
  <c r="R1480" i="6"/>
  <c r="W1203" i="6"/>
  <c r="X1203" i="6"/>
  <c r="Y1203" i="6" s="1"/>
  <c r="W1512" i="6"/>
  <c r="X1512" i="6"/>
  <c r="Y1512" i="6" s="1"/>
  <c r="K783" i="6"/>
  <c r="M783" i="6" s="1"/>
  <c r="V783" i="6"/>
  <c r="V390" i="6"/>
  <c r="K390" i="6"/>
  <c r="M390" i="6" s="1"/>
  <c r="Q1006" i="6"/>
  <c r="AD50" i="9"/>
  <c r="U1006" i="6"/>
  <c r="T331" i="6"/>
  <c r="S331" i="6"/>
  <c r="R331" i="6"/>
  <c r="T948" i="6"/>
  <c r="R948" i="6"/>
  <c r="S948" i="6"/>
  <c r="K1511" i="6"/>
  <c r="M1511" i="6" s="1"/>
  <c r="V1511" i="6"/>
  <c r="V334" i="6"/>
  <c r="K334" i="6"/>
  <c r="M334" i="6" s="1"/>
  <c r="Q360" i="6"/>
  <c r="AB36" i="9"/>
  <c r="U360" i="6"/>
  <c r="T1284" i="6"/>
  <c r="S1284" i="6"/>
  <c r="R1284" i="6"/>
  <c r="Q1228" i="6"/>
  <c r="AB53" i="9"/>
  <c r="U1228" i="6"/>
  <c r="Q528" i="6"/>
  <c r="AB21" i="9"/>
  <c r="U528" i="6"/>
  <c r="X784" i="6"/>
  <c r="Y784" i="6" s="1"/>
  <c r="W784" i="6"/>
  <c r="T359" i="6"/>
  <c r="R359" i="6"/>
  <c r="S359" i="6"/>
  <c r="AA66" i="9"/>
  <c r="Q949" i="6"/>
  <c r="AC38" i="9"/>
  <c r="U949" i="6"/>
  <c r="Q1396" i="6"/>
  <c r="AB54" i="9"/>
  <c r="U1396" i="6"/>
  <c r="W1484" i="6"/>
  <c r="X1484" i="6"/>
  <c r="Y1484" i="6" s="1"/>
  <c r="K1398" i="6"/>
  <c r="M1398" i="6" s="1"/>
  <c r="V1398" i="6"/>
  <c r="T1535" i="6"/>
  <c r="S1535" i="6"/>
  <c r="R1535" i="6"/>
  <c r="AA75" i="9"/>
  <c r="X335" i="6"/>
  <c r="Y335" i="6" s="1"/>
  <c r="W335" i="6"/>
  <c r="W448" i="6"/>
  <c r="X448" i="6"/>
  <c r="K1118" i="6"/>
  <c r="M1118" i="6" s="1"/>
  <c r="V1118" i="6"/>
  <c r="P333" i="6"/>
  <c r="N333" i="6"/>
  <c r="K1287" i="6"/>
  <c r="M1287" i="6" s="1"/>
  <c r="V1287" i="6"/>
  <c r="T527" i="6"/>
  <c r="S527" i="6"/>
  <c r="R527" i="6"/>
  <c r="AA70" i="9"/>
  <c r="P1229" i="6"/>
  <c r="N1229" i="6"/>
  <c r="S1508" i="6"/>
  <c r="T1508" i="6"/>
  <c r="R1508" i="6"/>
  <c r="X1231" i="6"/>
  <c r="Y1231" i="6" s="1"/>
  <c r="W1231" i="6"/>
  <c r="T919" i="6"/>
  <c r="R919" i="6"/>
  <c r="S919" i="6"/>
  <c r="K1538" i="6"/>
  <c r="M1538" i="6" s="1"/>
  <c r="V1538" i="6"/>
  <c r="Q781" i="6"/>
  <c r="AC48" i="9"/>
  <c r="U781" i="6"/>
  <c r="P950" i="6"/>
  <c r="N950" i="6"/>
  <c r="K362" i="6"/>
  <c r="M362" i="6" s="1"/>
  <c r="V362" i="6"/>
  <c r="W1148" i="6"/>
  <c r="X1148" i="6"/>
  <c r="Y1148" i="6" s="1"/>
  <c r="Q1509" i="6"/>
  <c r="AC41" i="9"/>
  <c r="U1509" i="6"/>
  <c r="K1483" i="6"/>
  <c r="M1483" i="6" s="1"/>
  <c r="V1483" i="6"/>
  <c r="X1399" i="6"/>
  <c r="Y1399" i="6" s="1"/>
  <c r="W1399" i="6"/>
  <c r="Q332" i="6"/>
  <c r="AB60" i="9"/>
  <c r="U332" i="6"/>
  <c r="K922" i="6"/>
  <c r="M922" i="6" s="1"/>
  <c r="V922" i="6"/>
  <c r="X1119" i="6"/>
  <c r="Y1119" i="6" s="1"/>
  <c r="W1119" i="6"/>
  <c r="P278" i="6"/>
  <c r="N278" i="6"/>
  <c r="J1287" i="6"/>
  <c r="W1288" i="6"/>
  <c r="X1288" i="6"/>
  <c r="Y1288" i="6" s="1"/>
  <c r="P921" i="6"/>
  <c r="N921" i="6"/>
  <c r="T1115" i="6"/>
  <c r="R1115" i="6"/>
  <c r="S1115" i="6"/>
  <c r="T1395" i="6"/>
  <c r="R1395" i="6"/>
  <c r="S1395" i="6"/>
  <c r="Q1200" i="6"/>
  <c r="AB26" i="9"/>
  <c r="U1200" i="6"/>
  <c r="K1230" i="6"/>
  <c r="M1230" i="6" s="1"/>
  <c r="V1230" i="6"/>
  <c r="W1539" i="6"/>
  <c r="X1539" i="6"/>
  <c r="Y1539" i="6" s="1"/>
  <c r="P529" i="6"/>
  <c r="N529" i="6"/>
  <c r="P782" i="6"/>
  <c r="N782" i="6"/>
  <c r="V530" i="6"/>
  <c r="K530" i="6"/>
  <c r="M530" i="6" s="1"/>
  <c r="W531" i="6"/>
  <c r="X531" i="6"/>
  <c r="Y531" i="6" s="1"/>
  <c r="R276" i="6"/>
  <c r="T276" i="6"/>
  <c r="S276" i="6"/>
  <c r="X1372" i="6"/>
  <c r="W1372" i="6"/>
  <c r="P1397" i="6"/>
  <c r="N1397" i="6"/>
  <c r="W560" i="6"/>
  <c r="X560" i="6"/>
  <c r="W923" i="6"/>
  <c r="X923" i="6"/>
  <c r="Y923" i="6" s="1"/>
  <c r="Q1536" i="6"/>
  <c r="AB62" i="9"/>
  <c r="U1536" i="6"/>
  <c r="S1227" i="6"/>
  <c r="R1227" i="6"/>
  <c r="T1227" i="6"/>
  <c r="K279" i="6"/>
  <c r="M279" i="6" s="1"/>
  <c r="V279" i="6"/>
  <c r="K951" i="6"/>
  <c r="M951" i="6" s="1"/>
  <c r="V951" i="6"/>
  <c r="R387" i="6"/>
  <c r="T387" i="6"/>
  <c r="S387" i="6"/>
  <c r="AA68" i="9"/>
  <c r="P361" i="6"/>
  <c r="N361" i="6"/>
  <c r="W1315" i="6"/>
  <c r="X1315" i="6"/>
  <c r="X1567" i="6"/>
  <c r="Y1567" i="6" s="1"/>
  <c r="W1567" i="6"/>
  <c r="Q277" i="6"/>
  <c r="AC10" i="9"/>
  <c r="U277" i="6"/>
  <c r="P1510" i="6"/>
  <c r="N1510" i="6"/>
  <c r="V1008" i="6"/>
  <c r="P1482" i="6"/>
  <c r="N1482" i="6"/>
  <c r="T780" i="6"/>
  <c r="R780" i="6"/>
  <c r="S780" i="6"/>
  <c r="K1202" i="6"/>
  <c r="M1202" i="6" s="1"/>
  <c r="V1202" i="6"/>
  <c r="W280" i="6"/>
  <c r="X280" i="6"/>
  <c r="Y280" i="6" s="1"/>
  <c r="W952" i="6"/>
  <c r="X952" i="6"/>
  <c r="Y952" i="6" s="1"/>
  <c r="P1537" i="6"/>
  <c r="N1537" i="6"/>
  <c r="Q1285" i="6"/>
  <c r="AC40" i="9"/>
  <c r="U1285" i="6"/>
  <c r="T640" i="6" l="1"/>
  <c r="R640" i="6"/>
  <c r="S640" i="6"/>
  <c r="V643" i="6"/>
  <c r="K643" i="6"/>
  <c r="M643" i="6" s="1"/>
  <c r="V1063" i="6"/>
  <c r="T1256" i="6"/>
  <c r="S1256" i="6"/>
  <c r="R1256" i="6"/>
  <c r="T25" i="6"/>
  <c r="S25" i="6"/>
  <c r="R25" i="6"/>
  <c r="U26" i="6"/>
  <c r="AD35" i="9"/>
  <c r="Q26" i="6"/>
  <c r="N27" i="6"/>
  <c r="P27" i="6"/>
  <c r="Q137" i="6"/>
  <c r="AC8" i="9"/>
  <c r="U137" i="6"/>
  <c r="P642" i="6"/>
  <c r="N642" i="6"/>
  <c r="V28" i="6"/>
  <c r="K28" i="6"/>
  <c r="M28" i="6" s="1"/>
  <c r="Q641" i="6"/>
  <c r="AC23" i="9"/>
  <c r="U641" i="6"/>
  <c r="P1062" i="6"/>
  <c r="N1062" i="6"/>
  <c r="P138" i="6"/>
  <c r="N138" i="6"/>
  <c r="Q1061" i="6"/>
  <c r="AC51" i="9"/>
  <c r="U1061" i="6"/>
  <c r="V139" i="6"/>
  <c r="W140" i="6"/>
  <c r="X140" i="6"/>
  <c r="Y140" i="6" s="1"/>
  <c r="T1060" i="6"/>
  <c r="S1060" i="6"/>
  <c r="R1060" i="6"/>
  <c r="Q1257" i="6"/>
  <c r="AC27" i="9"/>
  <c r="U1257" i="6"/>
  <c r="S1592" i="6"/>
  <c r="R1592" i="6"/>
  <c r="T1592" i="6"/>
  <c r="AC19" i="9"/>
  <c r="U1593" i="6"/>
  <c r="Q1593" i="6"/>
  <c r="AC67" i="9" s="1"/>
  <c r="N1594" i="6"/>
  <c r="P1594" i="6"/>
  <c r="K1063" i="6"/>
  <c r="M1063" i="6" s="1"/>
  <c r="X644" i="6"/>
  <c r="Y644" i="6" s="1"/>
  <c r="W644" i="6"/>
  <c r="T136" i="6"/>
  <c r="S136" i="6"/>
  <c r="R136" i="6"/>
  <c r="W1064" i="6"/>
  <c r="X1064" i="6"/>
  <c r="Y1064" i="6" s="1"/>
  <c r="V1064" i="6" s="1"/>
  <c r="V1595" i="6"/>
  <c r="K1595" i="6"/>
  <c r="M1595" i="6" s="1"/>
  <c r="P1258" i="6"/>
  <c r="U1258" i="6" s="1"/>
  <c r="N1258" i="6"/>
  <c r="W1260" i="6"/>
  <c r="X1260" i="6"/>
  <c r="Y1260" i="6" s="1"/>
  <c r="K1259" i="6"/>
  <c r="M1259" i="6" s="1"/>
  <c r="V1259" i="6"/>
  <c r="AJ9" i="9"/>
  <c r="Q9" i="8"/>
  <c r="AL9" i="9" s="1"/>
  <c r="AI71" i="9"/>
  <c r="J10" i="7"/>
  <c r="T1005" i="6"/>
  <c r="R1005" i="6"/>
  <c r="S1005" i="6"/>
  <c r="AI14" i="9"/>
  <c r="O10" i="7"/>
  <c r="AL71" i="9" s="1"/>
  <c r="Q58" i="8"/>
  <c r="AL58" i="9" s="1"/>
  <c r="L53" i="8"/>
  <c r="M12" i="7"/>
  <c r="P1147" i="6"/>
  <c r="N1147" i="6"/>
  <c r="Q1146" i="6"/>
  <c r="AD25" i="9"/>
  <c r="U1146" i="6"/>
  <c r="R1145" i="6"/>
  <c r="T1145" i="6"/>
  <c r="S1145" i="6"/>
  <c r="K1148" i="6"/>
  <c r="M1148" i="6" s="1"/>
  <c r="V1148" i="6"/>
  <c r="AI74" i="9"/>
  <c r="L29" i="8"/>
  <c r="Q30" i="8"/>
  <c r="AL34" i="9" s="1"/>
  <c r="AL32" i="9"/>
  <c r="O13" i="7"/>
  <c r="AL74" i="9" s="1"/>
  <c r="Q54" i="8"/>
  <c r="AL15" i="9" s="1"/>
  <c r="AJ43" i="9"/>
  <c r="Q39" i="8"/>
  <c r="AL43" i="9" s="1"/>
  <c r="AJ33" i="9"/>
  <c r="Q29" i="8"/>
  <c r="AL42" i="9"/>
  <c r="W1456" i="6"/>
  <c r="X1456" i="6"/>
  <c r="Y1456" i="6" s="1"/>
  <c r="T1452" i="6"/>
  <c r="R1452" i="6"/>
  <c r="S1452" i="6"/>
  <c r="Q1453" i="6"/>
  <c r="AC61" i="9"/>
  <c r="U1453" i="6"/>
  <c r="N1454" i="6"/>
  <c r="P1454" i="6"/>
  <c r="K1455" i="6"/>
  <c r="M1455" i="6" s="1"/>
  <c r="V1455" i="6"/>
  <c r="N1007" i="6"/>
  <c r="X1008" i="6"/>
  <c r="Y1008" i="6" s="1"/>
  <c r="K1008" i="6" s="1"/>
  <c r="M1008" i="6" s="1"/>
  <c r="P1008" i="6" s="1"/>
  <c r="W1008" i="6"/>
  <c r="T1564" i="6"/>
  <c r="S1564" i="6"/>
  <c r="R1564" i="6"/>
  <c r="K1567" i="6"/>
  <c r="M1567" i="6" s="1"/>
  <c r="V1567" i="6"/>
  <c r="U1565" i="6"/>
  <c r="AC55" i="9"/>
  <c r="Q1565" i="6"/>
  <c r="P1566" i="6"/>
  <c r="N1566" i="6"/>
  <c r="P1343" i="6"/>
  <c r="N1343" i="6"/>
  <c r="Q1342" i="6"/>
  <c r="AD18" i="9"/>
  <c r="U1342" i="6"/>
  <c r="K1344" i="6"/>
  <c r="M1344" i="6" s="1"/>
  <c r="V1344" i="6"/>
  <c r="W1345" i="6"/>
  <c r="X1345" i="6"/>
  <c r="Y1345" i="6" s="1"/>
  <c r="T1341" i="6"/>
  <c r="S1341" i="6"/>
  <c r="R1341" i="6"/>
  <c r="AC72" i="9"/>
  <c r="W1596" i="6"/>
  <c r="X1596" i="6"/>
  <c r="Y1596" i="6" s="1"/>
  <c r="AC20" i="9"/>
  <c r="U109" i="6"/>
  <c r="Q109" i="6"/>
  <c r="R108" i="6"/>
  <c r="T108" i="6"/>
  <c r="S108" i="6"/>
  <c r="X112" i="6"/>
  <c r="Y112" i="6" s="1"/>
  <c r="W112" i="6"/>
  <c r="P110" i="6"/>
  <c r="N110" i="6"/>
  <c r="K111" i="6"/>
  <c r="M111" i="6" s="1"/>
  <c r="V111" i="6"/>
  <c r="Q977" i="6"/>
  <c r="AC39" i="9"/>
  <c r="U977" i="6"/>
  <c r="K979" i="6"/>
  <c r="M979" i="6" s="1"/>
  <c r="V979" i="6"/>
  <c r="W980" i="6"/>
  <c r="X980" i="6"/>
  <c r="Y980" i="6" s="1"/>
  <c r="S976" i="6"/>
  <c r="T976" i="6"/>
  <c r="R976" i="6"/>
  <c r="N978" i="6"/>
  <c r="P978" i="6"/>
  <c r="AB76" i="9"/>
  <c r="T836" i="6"/>
  <c r="S836" i="6"/>
  <c r="R836" i="6"/>
  <c r="K839" i="6"/>
  <c r="M839" i="6" s="1"/>
  <c r="V839" i="6"/>
  <c r="P838" i="6"/>
  <c r="N838" i="6"/>
  <c r="W840" i="6"/>
  <c r="X840" i="6"/>
  <c r="Y840" i="6" s="1"/>
  <c r="Q837" i="6"/>
  <c r="AC49" i="9"/>
  <c r="U837" i="6"/>
  <c r="Q1537" i="6"/>
  <c r="AC62" i="9"/>
  <c r="U1537" i="6"/>
  <c r="T277" i="6"/>
  <c r="S277" i="6"/>
  <c r="R277" i="6"/>
  <c r="Q361" i="6"/>
  <c r="AC36" i="9"/>
  <c r="U361" i="6"/>
  <c r="X1120" i="6"/>
  <c r="Y1120" i="6" s="1"/>
  <c r="W1120" i="6"/>
  <c r="P1483" i="6"/>
  <c r="N1483" i="6"/>
  <c r="T1509" i="6"/>
  <c r="R1509" i="6"/>
  <c r="S1509" i="6"/>
  <c r="S781" i="6"/>
  <c r="R781" i="6"/>
  <c r="T781" i="6"/>
  <c r="X1232" i="6"/>
  <c r="Y1232" i="6" s="1"/>
  <c r="W1232" i="6"/>
  <c r="W336" i="6"/>
  <c r="X336" i="6"/>
  <c r="Y336" i="6" s="1"/>
  <c r="X1485" i="6"/>
  <c r="Y1485" i="6" s="1"/>
  <c r="W1485" i="6"/>
  <c r="P334" i="6"/>
  <c r="N334" i="6"/>
  <c r="P139" i="6"/>
  <c r="N139" i="6"/>
  <c r="V1512" i="6"/>
  <c r="K1512" i="6"/>
  <c r="M1512" i="6" s="1"/>
  <c r="W364" i="6"/>
  <c r="X364" i="6"/>
  <c r="Y364" i="6" s="1"/>
  <c r="Q782" i="6"/>
  <c r="AD48" i="9"/>
  <c r="U782" i="6"/>
  <c r="P1230" i="6"/>
  <c r="N1230" i="6"/>
  <c r="K1288" i="6"/>
  <c r="M1288" i="6" s="1"/>
  <c r="V1288" i="6"/>
  <c r="K1119" i="6"/>
  <c r="M1119" i="6" s="1"/>
  <c r="V1119" i="6"/>
  <c r="P362" i="6"/>
  <c r="N362" i="6"/>
  <c r="V1231" i="6"/>
  <c r="K1231" i="6"/>
  <c r="M1231" i="6" s="1"/>
  <c r="Q333" i="6"/>
  <c r="AC60" i="9"/>
  <c r="U333" i="6"/>
  <c r="P1118" i="6"/>
  <c r="N1118" i="6"/>
  <c r="K335" i="6"/>
  <c r="M335" i="6" s="1"/>
  <c r="V335" i="6"/>
  <c r="T1006" i="6"/>
  <c r="S1006" i="6"/>
  <c r="R1006" i="6"/>
  <c r="X1513" i="6"/>
  <c r="Y1513" i="6" s="1"/>
  <c r="W1513" i="6"/>
  <c r="T1481" i="6"/>
  <c r="R1481" i="6"/>
  <c r="S1481" i="6"/>
  <c r="Q1201" i="6"/>
  <c r="AC26" i="9"/>
  <c r="U1201" i="6"/>
  <c r="K363" i="6"/>
  <c r="M363" i="6" s="1"/>
  <c r="V363" i="6"/>
  <c r="Q1397" i="6"/>
  <c r="AC54" i="9"/>
  <c r="U1397" i="6"/>
  <c r="V952" i="6"/>
  <c r="K952" i="6"/>
  <c r="M952" i="6" s="1"/>
  <c r="X1568" i="6"/>
  <c r="Y1568" i="6" s="1"/>
  <c r="W1568" i="6"/>
  <c r="S1536" i="6"/>
  <c r="R1536" i="6"/>
  <c r="T1536" i="6"/>
  <c r="AB75" i="9"/>
  <c r="K531" i="6"/>
  <c r="M531" i="6" s="1"/>
  <c r="V531" i="6"/>
  <c r="X1289" i="6"/>
  <c r="Y1289" i="6" s="1"/>
  <c r="J1288" i="6"/>
  <c r="W1289" i="6"/>
  <c r="J1289" i="6" s="1"/>
  <c r="T332" i="6"/>
  <c r="S332" i="6"/>
  <c r="R332" i="6"/>
  <c r="X1149" i="6"/>
  <c r="Y1149" i="6" s="1"/>
  <c r="W1149" i="6"/>
  <c r="P1538" i="6"/>
  <c r="N1538" i="6"/>
  <c r="T949" i="6"/>
  <c r="R949" i="6"/>
  <c r="S949" i="6"/>
  <c r="T528" i="6"/>
  <c r="R528" i="6"/>
  <c r="S528" i="6"/>
  <c r="AB70" i="9"/>
  <c r="P390" i="6"/>
  <c r="N390" i="6"/>
  <c r="W29" i="6"/>
  <c r="X29" i="6"/>
  <c r="Y29" i="6" s="1"/>
  <c r="T1116" i="6"/>
  <c r="S1116" i="6"/>
  <c r="R1116" i="6"/>
  <c r="Q921" i="6"/>
  <c r="AC24" i="9"/>
  <c r="U921" i="6"/>
  <c r="T1285" i="6"/>
  <c r="S1285" i="6"/>
  <c r="R1285" i="6"/>
  <c r="P1202" i="6"/>
  <c r="N1202" i="6"/>
  <c r="X1373" i="6"/>
  <c r="W1373" i="6"/>
  <c r="W953" i="6"/>
  <c r="X953" i="6"/>
  <c r="Y953" i="6" s="1"/>
  <c r="P279" i="6"/>
  <c r="N279" i="6"/>
  <c r="K280" i="6"/>
  <c r="M280" i="6" s="1"/>
  <c r="V280" i="6"/>
  <c r="Q1510" i="6"/>
  <c r="AD41" i="9"/>
  <c r="U1510" i="6"/>
  <c r="P951" i="6"/>
  <c r="N951" i="6"/>
  <c r="W532" i="6"/>
  <c r="X532" i="6"/>
  <c r="Y532" i="6" s="1"/>
  <c r="Q529" i="6"/>
  <c r="AC21" i="9"/>
  <c r="U529" i="6"/>
  <c r="W1400" i="6"/>
  <c r="X1400" i="6"/>
  <c r="Y1400" i="6" s="1"/>
  <c r="Q950" i="6"/>
  <c r="AD38" i="9"/>
  <c r="U950" i="6"/>
  <c r="W449" i="6"/>
  <c r="X449" i="6"/>
  <c r="S1396" i="6"/>
  <c r="R1396" i="6"/>
  <c r="T1396" i="6"/>
  <c r="P783" i="6"/>
  <c r="N783" i="6"/>
  <c r="X392" i="6"/>
  <c r="Y392" i="6" s="1"/>
  <c r="W392" i="6"/>
  <c r="V1009" i="6"/>
  <c r="Q1007" i="6"/>
  <c r="AE50" i="9"/>
  <c r="U1007" i="6"/>
  <c r="Q1286" i="6"/>
  <c r="AD40" i="9"/>
  <c r="U1286" i="6"/>
  <c r="X281" i="6"/>
  <c r="Y281" i="6" s="1"/>
  <c r="W281" i="6"/>
  <c r="Q1482" i="6"/>
  <c r="AD29" i="9"/>
  <c r="U1482" i="6"/>
  <c r="W1316" i="6"/>
  <c r="X1316" i="6"/>
  <c r="K923" i="6"/>
  <c r="M923" i="6" s="1"/>
  <c r="V923" i="6"/>
  <c r="W561" i="6"/>
  <c r="X561" i="6"/>
  <c r="P530" i="6"/>
  <c r="N530" i="6"/>
  <c r="V1539" i="6"/>
  <c r="K1539" i="6"/>
  <c r="M1539" i="6" s="1"/>
  <c r="T1200" i="6"/>
  <c r="R1200" i="6"/>
  <c r="S1200" i="6"/>
  <c r="V1399" i="6"/>
  <c r="K1399" i="6"/>
  <c r="M1399" i="6" s="1"/>
  <c r="P1398" i="6"/>
  <c r="N1398" i="6"/>
  <c r="X785" i="6"/>
  <c r="Y785" i="6" s="1"/>
  <c r="W785" i="6"/>
  <c r="K1203" i="6"/>
  <c r="M1203" i="6" s="1"/>
  <c r="V1203" i="6"/>
  <c r="V391" i="6"/>
  <c r="K391" i="6"/>
  <c r="M391" i="6" s="1"/>
  <c r="X924" i="6"/>
  <c r="Y924" i="6" s="1"/>
  <c r="W924" i="6"/>
  <c r="W1540" i="6"/>
  <c r="X1540" i="6"/>
  <c r="Y1540" i="6" s="1"/>
  <c r="Q278" i="6"/>
  <c r="AD10" i="9"/>
  <c r="U278" i="6"/>
  <c r="P922" i="6"/>
  <c r="N922" i="6"/>
  <c r="Q1229" i="6"/>
  <c r="AC53" i="9"/>
  <c r="U1229" i="6"/>
  <c r="P1287" i="6"/>
  <c r="N1287" i="6"/>
  <c r="K1484" i="6"/>
  <c r="M1484" i="6" s="1"/>
  <c r="V1484" i="6"/>
  <c r="K784" i="6"/>
  <c r="M784" i="6" s="1"/>
  <c r="V784" i="6"/>
  <c r="S1228" i="6"/>
  <c r="R1228" i="6"/>
  <c r="T1228" i="6"/>
  <c r="S360" i="6"/>
  <c r="T360" i="6"/>
  <c r="R360" i="6"/>
  <c r="AB66" i="9"/>
  <c r="P1511" i="6"/>
  <c r="N1511" i="6"/>
  <c r="W1204" i="6"/>
  <c r="X1204" i="6"/>
  <c r="Y1204" i="6" s="1"/>
  <c r="Q389" i="6"/>
  <c r="AC47" i="9"/>
  <c r="U389" i="6"/>
  <c r="Q1117" i="6"/>
  <c r="AC52" i="9"/>
  <c r="U1117" i="6"/>
  <c r="J1064" i="6"/>
  <c r="T920" i="6"/>
  <c r="R920" i="6"/>
  <c r="S920" i="6"/>
  <c r="S388" i="6"/>
  <c r="T388" i="6"/>
  <c r="R388" i="6"/>
  <c r="AB68" i="9"/>
  <c r="P643" i="6" l="1"/>
  <c r="N643" i="6"/>
  <c r="S26" i="6"/>
  <c r="T26" i="6"/>
  <c r="R26" i="6"/>
  <c r="U27" i="6"/>
  <c r="AE35" i="9"/>
  <c r="Q27" i="6"/>
  <c r="P28" i="6"/>
  <c r="N28" i="6"/>
  <c r="T137" i="6"/>
  <c r="R137" i="6"/>
  <c r="S137" i="6"/>
  <c r="AD23" i="9"/>
  <c r="Q642" i="6"/>
  <c r="U642" i="6"/>
  <c r="Q1062" i="6"/>
  <c r="U1062" i="6"/>
  <c r="AD51" i="9"/>
  <c r="T1061" i="6"/>
  <c r="S1061" i="6"/>
  <c r="R1061" i="6"/>
  <c r="V140" i="6"/>
  <c r="K140" i="6"/>
  <c r="M140" i="6" s="1"/>
  <c r="V29" i="6"/>
  <c r="K29" i="6"/>
  <c r="M29" i="6" s="1"/>
  <c r="T641" i="6"/>
  <c r="S641" i="6"/>
  <c r="R641" i="6"/>
  <c r="T1257" i="6"/>
  <c r="S1257" i="6"/>
  <c r="R1257" i="6"/>
  <c r="AD8" i="9"/>
  <c r="Q138" i="6"/>
  <c r="U138" i="6"/>
  <c r="K1064" i="6"/>
  <c r="M1064" i="6" s="1"/>
  <c r="W1065" i="6"/>
  <c r="J1065" i="6" s="1"/>
  <c r="X1065" i="6"/>
  <c r="Y1065" i="6" s="1"/>
  <c r="W645" i="6"/>
  <c r="X645" i="6"/>
  <c r="Y645" i="6" s="1"/>
  <c r="K1260" i="6"/>
  <c r="M1260" i="6" s="1"/>
  <c r="V1260" i="6"/>
  <c r="Q1258" i="6"/>
  <c r="AD27" i="9"/>
  <c r="P1259" i="6"/>
  <c r="N1259" i="6"/>
  <c r="W141" i="6"/>
  <c r="X141" i="6"/>
  <c r="Y141" i="6" s="1"/>
  <c r="K644" i="6"/>
  <c r="M644" i="6" s="1"/>
  <c r="V644" i="6"/>
  <c r="W1261" i="6"/>
  <c r="X1261" i="6"/>
  <c r="Y1261" i="6" s="1"/>
  <c r="T1593" i="6"/>
  <c r="R1593" i="6"/>
  <c r="S1593" i="6"/>
  <c r="U1594" i="6"/>
  <c r="AD19" i="9"/>
  <c r="Q1594" i="6"/>
  <c r="N1595" i="6"/>
  <c r="P1595" i="6"/>
  <c r="P1063" i="6"/>
  <c r="N1063" i="6"/>
  <c r="V1596" i="6"/>
  <c r="K1596" i="6"/>
  <c r="M1596" i="6" s="1"/>
  <c r="P1148" i="6"/>
  <c r="N1148" i="6"/>
  <c r="R1146" i="6"/>
  <c r="S1146" i="6"/>
  <c r="T1146" i="6"/>
  <c r="U1147" i="6"/>
  <c r="Q1147" i="6"/>
  <c r="AE25" i="9"/>
  <c r="K1149" i="6"/>
  <c r="M1149" i="6" s="1"/>
  <c r="V1149" i="6"/>
  <c r="M10" i="7"/>
  <c r="AL33" i="9"/>
  <c r="M13" i="7"/>
  <c r="T1453" i="6"/>
  <c r="R1453" i="6"/>
  <c r="S1453" i="6"/>
  <c r="P1455" i="6"/>
  <c r="N1455" i="6"/>
  <c r="Q1454" i="6"/>
  <c r="AD61" i="9"/>
  <c r="U1454" i="6"/>
  <c r="V1456" i="6"/>
  <c r="K1456" i="6"/>
  <c r="M1456" i="6" s="1"/>
  <c r="W1457" i="6"/>
  <c r="X1457" i="6"/>
  <c r="Y1457" i="6" s="1"/>
  <c r="N1008" i="6"/>
  <c r="X1009" i="6"/>
  <c r="Y1009" i="6" s="1"/>
  <c r="K1009" i="6" s="1"/>
  <c r="M1009" i="6" s="1"/>
  <c r="P1009" i="6" s="1"/>
  <c r="W1009" i="6"/>
  <c r="K1568" i="6"/>
  <c r="M1568" i="6" s="1"/>
  <c r="V1568" i="6"/>
  <c r="P1567" i="6"/>
  <c r="N1567" i="6"/>
  <c r="AD55" i="9"/>
  <c r="U1566" i="6"/>
  <c r="Q1566" i="6"/>
  <c r="S1565" i="6"/>
  <c r="R1565" i="6"/>
  <c r="T1565" i="6"/>
  <c r="N1344" i="6"/>
  <c r="P1344" i="6"/>
  <c r="V1345" i="6"/>
  <c r="K1345" i="6"/>
  <c r="M1345" i="6" s="1"/>
  <c r="S1342" i="6"/>
  <c r="T1342" i="6"/>
  <c r="R1342" i="6"/>
  <c r="AD72" i="9"/>
  <c r="U1343" i="6"/>
  <c r="Q1343" i="6"/>
  <c r="AE18" i="9"/>
  <c r="W1597" i="6"/>
  <c r="X1597" i="6"/>
  <c r="Y1597" i="6" s="1"/>
  <c r="P111" i="6"/>
  <c r="N111" i="6"/>
  <c r="U110" i="6"/>
  <c r="Q110" i="6"/>
  <c r="AD20" i="9"/>
  <c r="T109" i="6"/>
  <c r="R109" i="6"/>
  <c r="S109" i="6"/>
  <c r="X113" i="6"/>
  <c r="Y113" i="6" s="1"/>
  <c r="W113" i="6"/>
  <c r="K112" i="6"/>
  <c r="M112" i="6" s="1"/>
  <c r="V112" i="6"/>
  <c r="Q978" i="6"/>
  <c r="AD39" i="9"/>
  <c r="U978" i="6"/>
  <c r="X981" i="6"/>
  <c r="Y981" i="6" s="1"/>
  <c r="W981" i="6"/>
  <c r="P979" i="6"/>
  <c r="N979" i="6"/>
  <c r="K980" i="6"/>
  <c r="M980" i="6" s="1"/>
  <c r="V980" i="6"/>
  <c r="T977" i="6"/>
  <c r="R977" i="6"/>
  <c r="S977" i="6"/>
  <c r="AC76" i="9"/>
  <c r="Q838" i="6"/>
  <c r="AD49" i="9"/>
  <c r="U838" i="6"/>
  <c r="S837" i="6"/>
  <c r="R837" i="6"/>
  <c r="T837" i="6"/>
  <c r="P839" i="6"/>
  <c r="N839" i="6"/>
  <c r="V840" i="6"/>
  <c r="K840" i="6"/>
  <c r="M840" i="6" s="1"/>
  <c r="X841" i="6"/>
  <c r="Y841" i="6" s="1"/>
  <c r="W841" i="6"/>
  <c r="P1399" i="6"/>
  <c r="N1399" i="6"/>
  <c r="P923" i="6"/>
  <c r="N923" i="6"/>
  <c r="T1007" i="6"/>
  <c r="R1007" i="6"/>
  <c r="S1007" i="6"/>
  <c r="K953" i="6"/>
  <c r="M953" i="6" s="1"/>
  <c r="V953" i="6"/>
  <c r="P952" i="6"/>
  <c r="N952" i="6"/>
  <c r="P363" i="6"/>
  <c r="N363" i="6"/>
  <c r="P1288" i="6"/>
  <c r="N1288" i="6"/>
  <c r="X365" i="6"/>
  <c r="Y365" i="6" s="1"/>
  <c r="W365" i="6"/>
  <c r="P1512" i="6"/>
  <c r="N1512" i="6"/>
  <c r="R389" i="6"/>
  <c r="T389" i="6"/>
  <c r="S389" i="6"/>
  <c r="AC68" i="9"/>
  <c r="Q1287" i="6"/>
  <c r="AE40" i="9"/>
  <c r="U1287" i="6"/>
  <c r="Q922" i="6"/>
  <c r="AD24" i="9"/>
  <c r="U922" i="6"/>
  <c r="X1205" i="6"/>
  <c r="Y1205" i="6" s="1"/>
  <c r="W1205" i="6"/>
  <c r="T1117" i="6"/>
  <c r="R1117" i="6"/>
  <c r="S1117" i="6"/>
  <c r="Q1511" i="6"/>
  <c r="AE41" i="9"/>
  <c r="U1511" i="6"/>
  <c r="S1229" i="6"/>
  <c r="R1229" i="6"/>
  <c r="T1229" i="6"/>
  <c r="T278" i="6"/>
  <c r="S278" i="6"/>
  <c r="R278" i="6"/>
  <c r="P1203" i="6"/>
  <c r="N1203" i="6"/>
  <c r="Q1398" i="6"/>
  <c r="AD54" i="9"/>
  <c r="U1398" i="6"/>
  <c r="T1286" i="6"/>
  <c r="S1286" i="6"/>
  <c r="R1286" i="6"/>
  <c r="Q783" i="6"/>
  <c r="AE48" i="9"/>
  <c r="U783" i="6"/>
  <c r="Q951" i="6"/>
  <c r="AE38" i="9"/>
  <c r="U951" i="6"/>
  <c r="Q1538" i="6"/>
  <c r="AD62" i="9"/>
  <c r="U1538" i="6"/>
  <c r="Q1118" i="6"/>
  <c r="AD52" i="9"/>
  <c r="U1118" i="6"/>
  <c r="K1485" i="6"/>
  <c r="M1485" i="6" s="1"/>
  <c r="V1485" i="6"/>
  <c r="Q1483" i="6"/>
  <c r="AE29" i="9"/>
  <c r="U1483" i="6"/>
  <c r="Q530" i="6"/>
  <c r="AD21" i="9"/>
  <c r="U530" i="6"/>
  <c r="T1482" i="6"/>
  <c r="S1482" i="6"/>
  <c r="R1482" i="6"/>
  <c r="X393" i="6"/>
  <c r="Y393" i="6" s="1"/>
  <c r="W393" i="6"/>
  <c r="Q1202" i="6"/>
  <c r="AD26" i="9"/>
  <c r="U1202" i="6"/>
  <c r="T921" i="6"/>
  <c r="R921" i="6"/>
  <c r="S921" i="6"/>
  <c r="Q390" i="6"/>
  <c r="AD47" i="9"/>
  <c r="U390" i="6"/>
  <c r="Q362" i="6"/>
  <c r="AD36" i="9"/>
  <c r="U362" i="6"/>
  <c r="Q1230" i="6"/>
  <c r="AD53" i="9"/>
  <c r="U1230" i="6"/>
  <c r="K336" i="6"/>
  <c r="M336" i="6" s="1"/>
  <c r="V336" i="6"/>
  <c r="W1121" i="6"/>
  <c r="X1121" i="6"/>
  <c r="Y1121" i="6" s="1"/>
  <c r="Q1008" i="6"/>
  <c r="AF50" i="9"/>
  <c r="U1008" i="6"/>
  <c r="V1540" i="6"/>
  <c r="K1540" i="6"/>
  <c r="M1540" i="6" s="1"/>
  <c r="X1541" i="6"/>
  <c r="Y1541" i="6" s="1"/>
  <c r="W1541" i="6"/>
  <c r="K785" i="6"/>
  <c r="M785" i="6" s="1"/>
  <c r="V785" i="6"/>
  <c r="K392" i="6"/>
  <c r="M392" i="6" s="1"/>
  <c r="V392" i="6"/>
  <c r="K1400" i="6"/>
  <c r="M1400" i="6" s="1"/>
  <c r="V1400" i="6"/>
  <c r="T529" i="6"/>
  <c r="S529" i="6"/>
  <c r="R529" i="6"/>
  <c r="AC70" i="9"/>
  <c r="P280" i="6"/>
  <c r="N280" i="6"/>
  <c r="K1289" i="6"/>
  <c r="M1289" i="6" s="1"/>
  <c r="V1289" i="6"/>
  <c r="T1201" i="6"/>
  <c r="R1201" i="6"/>
  <c r="S1201" i="6"/>
  <c r="Q139" i="6"/>
  <c r="AE8" i="9"/>
  <c r="U139" i="6"/>
  <c r="W337" i="6"/>
  <c r="X337" i="6"/>
  <c r="Y337" i="6" s="1"/>
  <c r="K1120" i="6"/>
  <c r="M1120" i="6" s="1"/>
  <c r="V1120" i="6"/>
  <c r="T361" i="6"/>
  <c r="R361" i="6"/>
  <c r="S361" i="6"/>
  <c r="AC66" i="9"/>
  <c r="P391" i="6"/>
  <c r="N391" i="6"/>
  <c r="X1401" i="6"/>
  <c r="Y1401" i="6" s="1"/>
  <c r="W1401" i="6"/>
  <c r="K532" i="6"/>
  <c r="M532" i="6" s="1"/>
  <c r="V532" i="6"/>
  <c r="T1510" i="6"/>
  <c r="S1510" i="6"/>
  <c r="R1510" i="6"/>
  <c r="W1569" i="6"/>
  <c r="X1569" i="6"/>
  <c r="Y1569" i="6" s="1"/>
  <c r="T1397" i="6"/>
  <c r="S1397" i="6"/>
  <c r="R1397" i="6"/>
  <c r="K1513" i="6"/>
  <c r="M1513" i="6" s="1"/>
  <c r="V1513" i="6"/>
  <c r="T333" i="6"/>
  <c r="S333" i="6"/>
  <c r="R333" i="6"/>
  <c r="P1119" i="6"/>
  <c r="N1119" i="6"/>
  <c r="X1233" i="6"/>
  <c r="Y1233" i="6" s="1"/>
  <c r="W1233" i="6"/>
  <c r="P784" i="6"/>
  <c r="N784" i="6"/>
  <c r="W925" i="6"/>
  <c r="X925" i="6"/>
  <c r="Y925" i="6" s="1"/>
  <c r="K281" i="6"/>
  <c r="M281" i="6" s="1"/>
  <c r="V281" i="6"/>
  <c r="K1204" i="6"/>
  <c r="M1204" i="6" s="1"/>
  <c r="V1204" i="6"/>
  <c r="P1484" i="6"/>
  <c r="N1484" i="6"/>
  <c r="K924" i="6"/>
  <c r="M924" i="6" s="1"/>
  <c r="V924" i="6"/>
  <c r="P1539" i="6"/>
  <c r="N1539" i="6"/>
  <c r="W1317" i="6"/>
  <c r="X1317" i="6"/>
  <c r="T950" i="6"/>
  <c r="R950" i="6"/>
  <c r="S950" i="6"/>
  <c r="W533" i="6"/>
  <c r="X533" i="6"/>
  <c r="Y533" i="6" s="1"/>
  <c r="Q279" i="6"/>
  <c r="AE10" i="9"/>
  <c r="U279" i="6"/>
  <c r="P531" i="6"/>
  <c r="N531" i="6"/>
  <c r="P335" i="6"/>
  <c r="N335" i="6"/>
  <c r="P1231" i="6"/>
  <c r="N1231" i="6"/>
  <c r="T782" i="6"/>
  <c r="R782" i="6"/>
  <c r="S782" i="6"/>
  <c r="V364" i="6"/>
  <c r="K364" i="6"/>
  <c r="M364" i="6" s="1"/>
  <c r="Q334" i="6"/>
  <c r="AD60" i="9"/>
  <c r="U334" i="6"/>
  <c r="V1232" i="6"/>
  <c r="K1232" i="6"/>
  <c r="M1232" i="6" s="1"/>
  <c r="T1537" i="6"/>
  <c r="R1537" i="6"/>
  <c r="S1537" i="6"/>
  <c r="AC75" i="9"/>
  <c r="AD67" i="9" l="1"/>
  <c r="Q643" i="6"/>
  <c r="AE23" i="9"/>
  <c r="U643" i="6"/>
  <c r="T642" i="6"/>
  <c r="R642" i="6"/>
  <c r="S642" i="6"/>
  <c r="T138" i="6"/>
  <c r="R138" i="6"/>
  <c r="S138" i="6"/>
  <c r="K1065" i="6"/>
  <c r="M1065" i="6" s="1"/>
  <c r="V1065" i="6"/>
  <c r="S27" i="6"/>
  <c r="T27" i="6"/>
  <c r="R27" i="6"/>
  <c r="U28" i="6"/>
  <c r="AF35" i="9"/>
  <c r="Q28" i="6"/>
  <c r="N29" i="6"/>
  <c r="P29" i="6"/>
  <c r="T1062" i="6"/>
  <c r="R1062" i="6"/>
  <c r="S1062" i="6"/>
  <c r="P140" i="6"/>
  <c r="N140" i="6"/>
  <c r="P1064" i="6"/>
  <c r="N1064" i="6"/>
  <c r="V645" i="6"/>
  <c r="K645" i="6"/>
  <c r="M645" i="6" s="1"/>
  <c r="P1260" i="6"/>
  <c r="N1260" i="6"/>
  <c r="T1258" i="6"/>
  <c r="S1258" i="6"/>
  <c r="R1258" i="6"/>
  <c r="U1259" i="6"/>
  <c r="Q1259" i="6"/>
  <c r="AE27" i="9"/>
  <c r="K141" i="6"/>
  <c r="M141" i="6" s="1"/>
  <c r="V141" i="6"/>
  <c r="K1261" i="6"/>
  <c r="M1261" i="6" s="1"/>
  <c r="V1261" i="6"/>
  <c r="P644" i="6"/>
  <c r="N644" i="6"/>
  <c r="Q1063" i="6"/>
  <c r="AE51" i="9"/>
  <c r="U1063" i="6"/>
  <c r="S1594" i="6"/>
  <c r="T1594" i="6"/>
  <c r="R1594" i="6"/>
  <c r="U1595" i="6"/>
  <c r="AE19" i="9"/>
  <c r="Q1595" i="6"/>
  <c r="AE67" i="9" s="1"/>
  <c r="N1596" i="6"/>
  <c r="P1596" i="6"/>
  <c r="V1597" i="6"/>
  <c r="K1597" i="6"/>
  <c r="M1597" i="6" s="1"/>
  <c r="N1009" i="6"/>
  <c r="P1149" i="6"/>
  <c r="P23" i="8" s="1"/>
  <c r="N1149" i="6"/>
  <c r="T1147" i="6"/>
  <c r="R1147" i="6"/>
  <c r="S1147" i="6"/>
  <c r="Q1148" i="6"/>
  <c r="AF25" i="9"/>
  <c r="U1148" i="6"/>
  <c r="G23" i="8"/>
  <c r="K1457" i="6"/>
  <c r="M1457" i="6" s="1"/>
  <c r="V1457" i="6"/>
  <c r="R1454" i="6"/>
  <c r="S1454" i="6"/>
  <c r="T1454" i="6"/>
  <c r="P1456" i="6"/>
  <c r="N1456" i="6"/>
  <c r="AE61" i="9"/>
  <c r="Q1455" i="6"/>
  <c r="U1455" i="6"/>
  <c r="Q1567" i="6"/>
  <c r="AE55" i="9"/>
  <c r="U1567" i="6"/>
  <c r="K1569" i="6"/>
  <c r="M1569" i="6" s="1"/>
  <c r="V1569" i="6"/>
  <c r="R1566" i="6"/>
  <c r="T1566" i="6"/>
  <c r="S1566" i="6"/>
  <c r="P1568" i="6"/>
  <c r="N1568" i="6"/>
  <c r="T1343" i="6"/>
  <c r="S1343" i="6"/>
  <c r="R1343" i="6"/>
  <c r="AE72" i="9"/>
  <c r="P1345" i="6"/>
  <c r="N1345" i="6"/>
  <c r="Q1344" i="6"/>
  <c r="AF18" i="9"/>
  <c r="U1344" i="6"/>
  <c r="N112" i="6"/>
  <c r="P112" i="6"/>
  <c r="R110" i="6"/>
  <c r="S110" i="6"/>
  <c r="T110" i="6"/>
  <c r="K113" i="6"/>
  <c r="M113" i="6" s="1"/>
  <c r="V113" i="6"/>
  <c r="Q111" i="6"/>
  <c r="AE20" i="9"/>
  <c r="U111" i="6"/>
  <c r="AE39" i="9"/>
  <c r="U979" i="6"/>
  <c r="Q979" i="6"/>
  <c r="V981" i="6"/>
  <c r="K981" i="6"/>
  <c r="M981" i="6" s="1"/>
  <c r="N980" i="6"/>
  <c r="P980" i="6"/>
  <c r="S978" i="6"/>
  <c r="T978" i="6"/>
  <c r="R978" i="6"/>
  <c r="K841" i="6"/>
  <c r="M841" i="6" s="1"/>
  <c r="V841" i="6"/>
  <c r="P840" i="6"/>
  <c r="N840" i="6"/>
  <c r="AE49" i="9"/>
  <c r="U839" i="6"/>
  <c r="Q839" i="6"/>
  <c r="R838" i="6"/>
  <c r="T838" i="6"/>
  <c r="S838" i="6"/>
  <c r="R334" i="6"/>
  <c r="T334" i="6"/>
  <c r="S334" i="6"/>
  <c r="Q1231" i="6"/>
  <c r="AE53" i="9"/>
  <c r="U1231" i="6"/>
  <c r="P1232" i="6"/>
  <c r="N1232" i="6"/>
  <c r="Q1484" i="6"/>
  <c r="AF29" i="9"/>
  <c r="U1484" i="6"/>
  <c r="T139" i="6"/>
  <c r="R139" i="6"/>
  <c r="S139" i="6"/>
  <c r="Q280" i="6"/>
  <c r="AF10" i="9"/>
  <c r="U280" i="6"/>
  <c r="P1400" i="6"/>
  <c r="N1400" i="6"/>
  <c r="V1541" i="6"/>
  <c r="K1541" i="6"/>
  <c r="M1541" i="6" s="1"/>
  <c r="V393" i="6"/>
  <c r="K393" i="6"/>
  <c r="M393" i="6" s="1"/>
  <c r="T530" i="6"/>
  <c r="R530" i="6"/>
  <c r="S530" i="6"/>
  <c r="AD70" i="9"/>
  <c r="Q1203" i="6"/>
  <c r="AE26" i="9"/>
  <c r="U1203" i="6"/>
  <c r="V365" i="6"/>
  <c r="K365" i="6"/>
  <c r="M365" i="6" s="1"/>
  <c r="Q363" i="6"/>
  <c r="AE36" i="9"/>
  <c r="U363" i="6"/>
  <c r="Q923" i="6"/>
  <c r="AE24" i="9"/>
  <c r="U923" i="6"/>
  <c r="P1289" i="6"/>
  <c r="N1289" i="6"/>
  <c r="P1540" i="6"/>
  <c r="N1540" i="6"/>
  <c r="T1008" i="6"/>
  <c r="S1008" i="6"/>
  <c r="R1008" i="6"/>
  <c r="T922" i="6"/>
  <c r="R922" i="6"/>
  <c r="S922" i="6"/>
  <c r="Q531" i="6"/>
  <c r="AE21" i="9"/>
  <c r="U531" i="6"/>
  <c r="Q391" i="6"/>
  <c r="AE47" i="9"/>
  <c r="U391" i="6"/>
  <c r="K925" i="6"/>
  <c r="M925" i="6" s="1"/>
  <c r="V925" i="6"/>
  <c r="Q1119" i="6"/>
  <c r="AE52" i="9"/>
  <c r="U1119" i="6"/>
  <c r="V337" i="6"/>
  <c r="K337" i="6"/>
  <c r="M337" i="6" s="1"/>
  <c r="T643" i="6"/>
  <c r="S643" i="6"/>
  <c r="R643" i="6"/>
  <c r="P392" i="6"/>
  <c r="N392" i="6"/>
  <c r="P785" i="6"/>
  <c r="N785" i="6"/>
  <c r="V1121" i="6"/>
  <c r="K1121" i="6"/>
  <c r="M1121" i="6" s="1"/>
  <c r="S1230" i="6"/>
  <c r="R1230" i="6"/>
  <c r="T1230" i="6"/>
  <c r="S390" i="6"/>
  <c r="T390" i="6"/>
  <c r="R390" i="6"/>
  <c r="AD68" i="9"/>
  <c r="T1202" i="6"/>
  <c r="S1202" i="6"/>
  <c r="R1202" i="6"/>
  <c r="T1118" i="6"/>
  <c r="S1118" i="6"/>
  <c r="R1118" i="6"/>
  <c r="S783" i="6"/>
  <c r="R783" i="6"/>
  <c r="T783" i="6"/>
  <c r="Q952" i="6"/>
  <c r="AF38" i="9"/>
  <c r="U952" i="6"/>
  <c r="Q1399" i="6"/>
  <c r="AE54" i="9"/>
  <c r="U1399" i="6"/>
  <c r="P532" i="6"/>
  <c r="N532" i="6"/>
  <c r="T1483" i="6"/>
  <c r="R1483" i="6"/>
  <c r="S1483" i="6"/>
  <c r="T279" i="6"/>
  <c r="S279" i="6"/>
  <c r="R279" i="6"/>
  <c r="Q1009" i="6"/>
  <c r="AG50" i="9"/>
  <c r="U1009" i="6"/>
  <c r="S1398" i="6"/>
  <c r="T1398" i="6"/>
  <c r="R1398" i="6"/>
  <c r="K1205" i="6"/>
  <c r="M1205" i="6" s="1"/>
  <c r="V1205" i="6"/>
  <c r="T1287" i="6"/>
  <c r="S1287" i="6"/>
  <c r="R1287" i="6"/>
  <c r="Q1512" i="6"/>
  <c r="AF41" i="9"/>
  <c r="U1512" i="6"/>
  <c r="Q1288" i="6"/>
  <c r="AF40" i="9"/>
  <c r="U1288" i="6"/>
  <c r="P953" i="6"/>
  <c r="N953" i="6"/>
  <c r="P281" i="6"/>
  <c r="N281" i="6"/>
  <c r="P1513" i="6"/>
  <c r="N1513" i="6"/>
  <c r="P1120" i="6"/>
  <c r="N1120" i="6"/>
  <c r="P364" i="6"/>
  <c r="N364" i="6"/>
  <c r="P924" i="6"/>
  <c r="N924" i="6"/>
  <c r="K1233" i="6"/>
  <c r="M1233" i="6" s="1"/>
  <c r="V1233" i="6"/>
  <c r="Q335" i="6"/>
  <c r="AE60" i="9"/>
  <c r="U335" i="6"/>
  <c r="K533" i="6"/>
  <c r="M533" i="6" s="1"/>
  <c r="V533" i="6"/>
  <c r="Q1539" i="6"/>
  <c r="AE62" i="9"/>
  <c r="U1539" i="6"/>
  <c r="P1204" i="6"/>
  <c r="N1204" i="6"/>
  <c r="Q784" i="6"/>
  <c r="AF48" i="9"/>
  <c r="U784" i="6"/>
  <c r="V1401" i="6"/>
  <c r="K1401" i="6"/>
  <c r="M1401" i="6" s="1"/>
  <c r="P336" i="6"/>
  <c r="N336" i="6"/>
  <c r="S362" i="6"/>
  <c r="T362" i="6"/>
  <c r="R362" i="6"/>
  <c r="AD66" i="9"/>
  <c r="AD76" i="9"/>
  <c r="P1485" i="6"/>
  <c r="N1485" i="6"/>
  <c r="T1538" i="6"/>
  <c r="S1538" i="6"/>
  <c r="R1538" i="6"/>
  <c r="AD75" i="9"/>
  <c r="T951" i="6"/>
  <c r="R951" i="6"/>
  <c r="S951" i="6"/>
  <c r="T1511" i="6"/>
  <c r="R1511" i="6"/>
  <c r="S1511" i="6"/>
  <c r="P1065" i="6" l="1"/>
  <c r="N1065" i="6"/>
  <c r="S28" i="6"/>
  <c r="T28" i="6"/>
  <c r="R28" i="6"/>
  <c r="U29" i="6"/>
  <c r="AG35" i="9"/>
  <c r="Q29" i="6"/>
  <c r="Q140" i="6"/>
  <c r="AF8" i="9"/>
  <c r="U140" i="6"/>
  <c r="U1064" i="6"/>
  <c r="Q1064" i="6"/>
  <c r="AF51" i="9"/>
  <c r="P645" i="6"/>
  <c r="N645" i="6"/>
  <c r="Q1260" i="6"/>
  <c r="AF27" i="9"/>
  <c r="U1260" i="6"/>
  <c r="T1259" i="6"/>
  <c r="S1259" i="6"/>
  <c r="R1259" i="6"/>
  <c r="P141" i="6"/>
  <c r="N141" i="6"/>
  <c r="P1261" i="6"/>
  <c r="N1261" i="6"/>
  <c r="Q644" i="6"/>
  <c r="T644" i="6" s="1"/>
  <c r="AF23" i="9"/>
  <c r="U644" i="6"/>
  <c r="T1063" i="6"/>
  <c r="S1063" i="6"/>
  <c r="R1063" i="6"/>
  <c r="S1595" i="6"/>
  <c r="R1595" i="6"/>
  <c r="T1595" i="6"/>
  <c r="AF19" i="9"/>
  <c r="U1596" i="6"/>
  <c r="Q1596" i="6"/>
  <c r="N1597" i="6"/>
  <c r="P1597" i="6"/>
  <c r="E23" i="8"/>
  <c r="S1148" i="6"/>
  <c r="T1148" i="6"/>
  <c r="R1148" i="6"/>
  <c r="Q1149" i="6"/>
  <c r="AG25" i="9"/>
  <c r="U1149" i="6"/>
  <c r="U1456" i="6"/>
  <c r="Q1456" i="6"/>
  <c r="AF61" i="9"/>
  <c r="T1455" i="6"/>
  <c r="R1455" i="6"/>
  <c r="S1455" i="6"/>
  <c r="P1457" i="6"/>
  <c r="N1457" i="6"/>
  <c r="P1569" i="6"/>
  <c r="N1569" i="6"/>
  <c r="AF55" i="9"/>
  <c r="U1568" i="6"/>
  <c r="Q1568" i="6"/>
  <c r="R1567" i="6"/>
  <c r="S1567" i="6"/>
  <c r="T1567" i="6"/>
  <c r="Q1345" i="6"/>
  <c r="AG18" i="9"/>
  <c r="U1345" i="6"/>
  <c r="S1344" i="6"/>
  <c r="AF72" i="9"/>
  <c r="T1344" i="6"/>
  <c r="R1344" i="6"/>
  <c r="P113" i="6"/>
  <c r="N113" i="6"/>
  <c r="R111" i="6"/>
  <c r="T111" i="6"/>
  <c r="S111" i="6"/>
  <c r="U112" i="6"/>
  <c r="Q112" i="6"/>
  <c r="AF20" i="9"/>
  <c r="P981" i="6"/>
  <c r="N981" i="6"/>
  <c r="T979" i="6"/>
  <c r="R979" i="6"/>
  <c r="S979" i="6"/>
  <c r="Q980" i="6"/>
  <c r="AF39" i="9"/>
  <c r="U980" i="6"/>
  <c r="Q840" i="6"/>
  <c r="U840" i="6"/>
  <c r="AF49" i="9"/>
  <c r="R839" i="6"/>
  <c r="S839" i="6"/>
  <c r="T839" i="6"/>
  <c r="P841" i="6"/>
  <c r="N841" i="6"/>
  <c r="T1288" i="6"/>
  <c r="S1288" i="6"/>
  <c r="R1288" i="6"/>
  <c r="T952" i="6"/>
  <c r="R952" i="6"/>
  <c r="S952" i="6"/>
  <c r="T1119" i="6"/>
  <c r="R1119" i="6"/>
  <c r="S1119" i="6"/>
  <c r="P365" i="6"/>
  <c r="N365" i="6"/>
  <c r="T1539" i="6"/>
  <c r="S1539" i="6"/>
  <c r="R1539" i="6"/>
  <c r="AE75" i="9"/>
  <c r="Q1485" i="6"/>
  <c r="AG29" i="9"/>
  <c r="U1485" i="6"/>
  <c r="T784" i="6"/>
  <c r="R784" i="6"/>
  <c r="S784" i="6"/>
  <c r="Q364" i="6"/>
  <c r="AF36" i="9"/>
  <c r="U364" i="6"/>
  <c r="Q281" i="6"/>
  <c r="AG10" i="9"/>
  <c r="U281" i="6"/>
  <c r="Q336" i="6"/>
  <c r="AF60" i="9"/>
  <c r="U336" i="6"/>
  <c r="T335" i="6"/>
  <c r="S335" i="6"/>
  <c r="R335" i="6"/>
  <c r="P1205" i="6"/>
  <c r="N1205" i="6"/>
  <c r="T1009" i="6"/>
  <c r="R1009" i="6"/>
  <c r="S1009" i="6"/>
  <c r="Q785" i="6"/>
  <c r="AG48" i="9"/>
  <c r="U785" i="6"/>
  <c r="P337" i="6"/>
  <c r="N337" i="6"/>
  <c r="P925" i="6"/>
  <c r="N925" i="6"/>
  <c r="T923" i="6"/>
  <c r="R923" i="6"/>
  <c r="S923" i="6"/>
  <c r="Q1400" i="6"/>
  <c r="AF54" i="9"/>
  <c r="U1400" i="6"/>
  <c r="S1231" i="6"/>
  <c r="R1231" i="6"/>
  <c r="T1231" i="6"/>
  <c r="P1401" i="6"/>
  <c r="N1401" i="6"/>
  <c r="Q1204" i="6"/>
  <c r="AF26" i="9"/>
  <c r="U1204" i="6"/>
  <c r="P1233" i="6"/>
  <c r="N1233" i="6"/>
  <c r="Q1120" i="6"/>
  <c r="AF52" i="9"/>
  <c r="U1120" i="6"/>
  <c r="Q953" i="6"/>
  <c r="AG38" i="9"/>
  <c r="U953" i="6"/>
  <c r="S1512" i="6"/>
  <c r="T1512" i="6"/>
  <c r="R1512" i="6"/>
  <c r="T1399" i="6"/>
  <c r="R1399" i="6"/>
  <c r="S1399" i="6"/>
  <c r="Q1540" i="6"/>
  <c r="AF62" i="9"/>
  <c r="U1540" i="6"/>
  <c r="P393" i="6"/>
  <c r="N393" i="6"/>
  <c r="S1484" i="6"/>
  <c r="T1484" i="6"/>
  <c r="R1484" i="6"/>
  <c r="Q532" i="6"/>
  <c r="AF21" i="9"/>
  <c r="U532" i="6"/>
  <c r="Q392" i="6"/>
  <c r="AF47" i="9"/>
  <c r="U392" i="6"/>
  <c r="R391" i="6"/>
  <c r="T391" i="6"/>
  <c r="S391" i="6"/>
  <c r="AE68" i="9"/>
  <c r="T531" i="6"/>
  <c r="R531" i="6"/>
  <c r="S531" i="6"/>
  <c r="AE70" i="9"/>
  <c r="T1203" i="6"/>
  <c r="R1203" i="6"/>
  <c r="S1203" i="6"/>
  <c r="P533" i="6"/>
  <c r="N533" i="6"/>
  <c r="Q924" i="6"/>
  <c r="AF24" i="9"/>
  <c r="U924" i="6"/>
  <c r="Q1513" i="6"/>
  <c r="AG41" i="9"/>
  <c r="U1513" i="6"/>
  <c r="P1121" i="6"/>
  <c r="N1121" i="6"/>
  <c r="Q1289" i="6"/>
  <c r="AG40" i="9"/>
  <c r="U1289" i="6"/>
  <c r="T363" i="6"/>
  <c r="R363" i="6"/>
  <c r="S363" i="6"/>
  <c r="AE66" i="9"/>
  <c r="AE76" i="9"/>
  <c r="P1541" i="6"/>
  <c r="N1541" i="6"/>
  <c r="R280" i="6"/>
  <c r="T280" i="6"/>
  <c r="S280" i="6"/>
  <c r="Q1232" i="6"/>
  <c r="AF53" i="9"/>
  <c r="U1232" i="6"/>
  <c r="Q1065" i="6" l="1"/>
  <c r="AG51" i="9"/>
  <c r="U1065" i="6"/>
  <c r="AF67" i="9"/>
  <c r="T140" i="6"/>
  <c r="S140" i="6"/>
  <c r="R140" i="6"/>
  <c r="Q1261" i="6"/>
  <c r="AG27" i="9"/>
  <c r="U1261" i="6"/>
  <c r="R1064" i="6"/>
  <c r="T1064" i="6"/>
  <c r="S1064" i="6"/>
  <c r="S29" i="6"/>
  <c r="T29" i="6"/>
  <c r="R29" i="6"/>
  <c r="Q645" i="6"/>
  <c r="AG23" i="9"/>
  <c r="U645" i="6"/>
  <c r="T1260" i="6"/>
  <c r="S1260" i="6"/>
  <c r="R1260" i="6"/>
  <c r="P31" i="8"/>
  <c r="E31" i="8"/>
  <c r="G31" i="8"/>
  <c r="Q141" i="6"/>
  <c r="AG8" i="9"/>
  <c r="U141" i="6"/>
  <c r="R644" i="6"/>
  <c r="S644" i="6"/>
  <c r="S1596" i="6"/>
  <c r="T1596" i="6"/>
  <c r="R1596" i="6"/>
  <c r="G17" i="8"/>
  <c r="P17" i="8"/>
  <c r="E17" i="8"/>
  <c r="U1597" i="6"/>
  <c r="AG19" i="9"/>
  <c r="Q1597" i="6"/>
  <c r="T1149" i="6"/>
  <c r="R1149" i="6"/>
  <c r="S1149" i="6"/>
  <c r="F23" i="8"/>
  <c r="H23" i="8"/>
  <c r="P5" i="8"/>
  <c r="G5" i="8"/>
  <c r="E5" i="8"/>
  <c r="R1456" i="6"/>
  <c r="S1456" i="6"/>
  <c r="T1456" i="6"/>
  <c r="Q1457" i="6"/>
  <c r="AG61" i="9"/>
  <c r="U1457" i="6"/>
  <c r="P33" i="8"/>
  <c r="E33" i="8"/>
  <c r="G33" i="8"/>
  <c r="P7" i="8"/>
  <c r="C8" i="7"/>
  <c r="G7" i="8"/>
  <c r="N8" i="7"/>
  <c r="E8" i="7"/>
  <c r="E7" i="8"/>
  <c r="R1568" i="6"/>
  <c r="S1568" i="6"/>
  <c r="T1568" i="6"/>
  <c r="U1569" i="6"/>
  <c r="Q1569" i="6"/>
  <c r="AG55" i="9"/>
  <c r="P50" i="8"/>
  <c r="G50" i="8"/>
  <c r="E50" i="8"/>
  <c r="E16" i="8"/>
  <c r="N11" i="7"/>
  <c r="P16" i="8"/>
  <c r="E11" i="7"/>
  <c r="G16" i="8"/>
  <c r="C11" i="7"/>
  <c r="T1345" i="6"/>
  <c r="S1345" i="6"/>
  <c r="R1345" i="6"/>
  <c r="AG72" i="9"/>
  <c r="T112" i="6"/>
  <c r="S112" i="6"/>
  <c r="R112" i="6"/>
  <c r="U113" i="6"/>
  <c r="Q113" i="6"/>
  <c r="AG20" i="9"/>
  <c r="T980" i="6"/>
  <c r="R980" i="6"/>
  <c r="S980" i="6"/>
  <c r="AG39" i="9"/>
  <c r="U981" i="6"/>
  <c r="Q981" i="6"/>
  <c r="Q841" i="6"/>
  <c r="AG49" i="9"/>
  <c r="U841" i="6"/>
  <c r="R840" i="6"/>
  <c r="T840" i="6"/>
  <c r="S840" i="6"/>
  <c r="Q533" i="6"/>
  <c r="AG21" i="9"/>
  <c r="U533" i="6"/>
  <c r="S392" i="6"/>
  <c r="T392" i="6"/>
  <c r="R392" i="6"/>
  <c r="AF68" i="9"/>
  <c r="Q925" i="6"/>
  <c r="AG24" i="9"/>
  <c r="U925" i="6"/>
  <c r="Q1401" i="6"/>
  <c r="AG54" i="9"/>
  <c r="U1401" i="6"/>
  <c r="T1400" i="6"/>
  <c r="S1400" i="6"/>
  <c r="R1400" i="6"/>
  <c r="T281" i="6"/>
  <c r="S281" i="6"/>
  <c r="R281" i="6"/>
  <c r="Q1541" i="6"/>
  <c r="AG62" i="9"/>
  <c r="U1541" i="6"/>
  <c r="S1232" i="6"/>
  <c r="R1232" i="6"/>
  <c r="T1232" i="6"/>
  <c r="Q1121" i="6"/>
  <c r="AG52" i="9"/>
  <c r="U1121" i="6"/>
  <c r="T924" i="6"/>
  <c r="R924" i="6"/>
  <c r="S924" i="6"/>
  <c r="Q337" i="6"/>
  <c r="AG60" i="9"/>
  <c r="U337" i="6"/>
  <c r="N7" i="7"/>
  <c r="P43" i="8"/>
  <c r="C5" i="7"/>
  <c r="E45" i="8"/>
  <c r="N5" i="7"/>
  <c r="G35" i="8"/>
  <c r="G37" i="8"/>
  <c r="E5" i="7"/>
  <c r="G43" i="8"/>
  <c r="E44" i="8"/>
  <c r="P37" i="8"/>
  <c r="G46" i="8"/>
  <c r="P21" i="8"/>
  <c r="G18" i="8"/>
  <c r="P45" i="8"/>
  <c r="P22" i="8"/>
  <c r="N14" i="7"/>
  <c r="E47" i="8"/>
  <c r="P26" i="8"/>
  <c r="P25" i="8"/>
  <c r="E26" i="8"/>
  <c r="N6" i="7"/>
  <c r="E32" i="8"/>
  <c r="G45" i="8"/>
  <c r="P32" i="8"/>
  <c r="P35" i="8"/>
  <c r="C6" i="7"/>
  <c r="P47" i="8"/>
  <c r="P10" i="8"/>
  <c r="E37" i="8"/>
  <c r="E25" i="8"/>
  <c r="E22" i="8"/>
  <c r="G8" i="8"/>
  <c r="C14" i="7"/>
  <c r="E7" i="7"/>
  <c r="E9" i="7"/>
  <c r="E14" i="7"/>
  <c r="E35" i="8"/>
  <c r="P62" i="8"/>
  <c r="P46" i="8"/>
  <c r="G22" i="8"/>
  <c r="C7" i="7"/>
  <c r="N9" i="7"/>
  <c r="C9" i="7"/>
  <c r="G60" i="8"/>
  <c r="E6" i="7"/>
  <c r="E43" i="8"/>
  <c r="G25" i="8"/>
  <c r="P8" i="8"/>
  <c r="E60" i="8"/>
  <c r="P49" i="8"/>
  <c r="G62" i="8"/>
  <c r="G49" i="8"/>
  <c r="E8" i="8"/>
  <c r="G24" i="8"/>
  <c r="G21" i="8"/>
  <c r="G32" i="8"/>
  <c r="E62" i="8"/>
  <c r="E49" i="8"/>
  <c r="G51" i="8"/>
  <c r="G48" i="8"/>
  <c r="P44" i="8"/>
  <c r="E24" i="8"/>
  <c r="E10" i="8"/>
  <c r="G34" i="8"/>
  <c r="E51" i="8"/>
  <c r="P60" i="8"/>
  <c r="E36" i="8"/>
  <c r="E21" i="8"/>
  <c r="P18" i="8"/>
  <c r="P51" i="8"/>
  <c r="E18" i="8"/>
  <c r="E48" i="8"/>
  <c r="P61" i="8"/>
  <c r="G26" i="8"/>
  <c r="P48" i="8"/>
  <c r="G10" i="8"/>
  <c r="E46" i="8"/>
  <c r="P34" i="8"/>
  <c r="E61" i="8"/>
  <c r="G47" i="8"/>
  <c r="G44" i="8"/>
  <c r="P24" i="8"/>
  <c r="E34" i="8"/>
  <c r="G61" i="8"/>
  <c r="P36" i="8"/>
  <c r="G36" i="8"/>
  <c r="G19" i="8"/>
  <c r="P19" i="8"/>
  <c r="E19" i="8"/>
  <c r="Q393" i="6"/>
  <c r="AG47" i="9"/>
  <c r="U393" i="6"/>
  <c r="T532" i="6"/>
  <c r="R532" i="6"/>
  <c r="S532" i="6"/>
  <c r="AF70" i="9"/>
  <c r="T1120" i="6"/>
  <c r="S1120" i="6"/>
  <c r="R1120" i="6"/>
  <c r="Q365" i="6"/>
  <c r="AG36" i="9"/>
  <c r="U365" i="6"/>
  <c r="Q1205" i="6"/>
  <c r="AG26" i="9"/>
  <c r="U1205" i="6"/>
  <c r="R336" i="6"/>
  <c r="T336" i="6"/>
  <c r="S336" i="6"/>
  <c r="S364" i="6"/>
  <c r="T364" i="6"/>
  <c r="R364" i="6"/>
  <c r="AF66" i="9"/>
  <c r="AF76" i="9"/>
  <c r="T1513" i="6"/>
  <c r="R1513" i="6"/>
  <c r="S1513" i="6"/>
  <c r="T1540" i="6"/>
  <c r="S1540" i="6"/>
  <c r="R1540" i="6"/>
  <c r="AF75" i="9"/>
  <c r="Q1233" i="6"/>
  <c r="AG53" i="9"/>
  <c r="U1233" i="6"/>
  <c r="T1204" i="6"/>
  <c r="R1204" i="6"/>
  <c r="S1204" i="6"/>
  <c r="S785" i="6"/>
  <c r="R785" i="6"/>
  <c r="T785" i="6"/>
  <c r="T1485" i="6"/>
  <c r="R1485" i="6"/>
  <c r="S1485" i="6"/>
  <c r="T1289" i="6"/>
  <c r="S1289" i="6"/>
  <c r="R1289" i="6"/>
  <c r="T953" i="6"/>
  <c r="R953" i="6"/>
  <c r="S953" i="6"/>
  <c r="T1065" i="6" l="1"/>
  <c r="S1065" i="6"/>
  <c r="R1065" i="6"/>
  <c r="T645" i="6"/>
  <c r="S645" i="6"/>
  <c r="R645" i="6"/>
  <c r="T1261" i="6"/>
  <c r="S1261" i="6"/>
  <c r="R1261" i="6"/>
  <c r="AG67" i="9"/>
  <c r="H31" i="8"/>
  <c r="F31" i="8"/>
  <c r="I31" i="8"/>
  <c r="N31" i="8"/>
  <c r="T141" i="6"/>
  <c r="R141" i="6"/>
  <c r="S141" i="6"/>
  <c r="N17" i="8"/>
  <c r="H17" i="8"/>
  <c r="I17" i="8"/>
  <c r="F17" i="8"/>
  <c r="S1597" i="6"/>
  <c r="T1597" i="6"/>
  <c r="R1597" i="6"/>
  <c r="M31" i="8" s="1"/>
  <c r="AJ35" i="9" s="1"/>
  <c r="N23" i="8"/>
  <c r="I23" i="8"/>
  <c r="J23" i="8" s="1"/>
  <c r="AH25" i="9"/>
  <c r="I5" i="8"/>
  <c r="H5" i="8"/>
  <c r="F5" i="8"/>
  <c r="N5" i="8"/>
  <c r="T1457" i="6"/>
  <c r="R1457" i="6"/>
  <c r="S1457" i="6"/>
  <c r="H33" i="8"/>
  <c r="N33" i="8"/>
  <c r="I33" i="8"/>
  <c r="F33" i="8"/>
  <c r="L8" i="7"/>
  <c r="H7" i="8"/>
  <c r="F7" i="8"/>
  <c r="I7" i="8"/>
  <c r="N7" i="8"/>
  <c r="G8" i="7"/>
  <c r="F8" i="7"/>
  <c r="D8" i="7"/>
  <c r="T1569" i="6"/>
  <c r="O23" i="8" s="1"/>
  <c r="R1569" i="6"/>
  <c r="S1569" i="6"/>
  <c r="F50" i="8"/>
  <c r="N50" i="8"/>
  <c r="H50" i="8"/>
  <c r="I50" i="8"/>
  <c r="F11" i="7"/>
  <c r="D11" i="7"/>
  <c r="I16" i="8"/>
  <c r="F16" i="8"/>
  <c r="G11" i="7"/>
  <c r="N16" i="8"/>
  <c r="H16" i="8"/>
  <c r="L11" i="7"/>
  <c r="T113" i="6"/>
  <c r="S113" i="6"/>
  <c r="R113" i="6"/>
  <c r="T981" i="6"/>
  <c r="S981" i="6"/>
  <c r="R981" i="6"/>
  <c r="S841" i="6"/>
  <c r="R841" i="6"/>
  <c r="T841" i="6"/>
  <c r="N15" i="7"/>
  <c r="T337" i="6"/>
  <c r="S337" i="6"/>
  <c r="R337" i="6"/>
  <c r="L5" i="7"/>
  <c r="AG76" i="9"/>
  <c r="D7" i="7"/>
  <c r="L6" i="7"/>
  <c r="I36" i="8"/>
  <c r="L7" i="7"/>
  <c r="N36" i="8"/>
  <c r="F47" i="8"/>
  <c r="N62" i="8"/>
  <c r="I76" i="9"/>
  <c r="N60" i="8"/>
  <c r="N46" i="8"/>
  <c r="F49" i="8"/>
  <c r="G5" i="7"/>
  <c r="I61" i="8"/>
  <c r="N44" i="8"/>
  <c r="N22" i="8"/>
  <c r="N43" i="8"/>
  <c r="N26" i="8"/>
  <c r="H36" i="8"/>
  <c r="F9" i="7"/>
  <c r="F35" i="8"/>
  <c r="F44" i="8"/>
  <c r="D5" i="7"/>
  <c r="I37" i="8"/>
  <c r="F5" i="7"/>
  <c r="N49" i="8"/>
  <c r="D6" i="7"/>
  <c r="D9" i="7"/>
  <c r="H10" i="8"/>
  <c r="I26" i="8"/>
  <c r="N18" i="8"/>
  <c r="I8" i="8"/>
  <c r="N35" i="8"/>
  <c r="I49" i="8"/>
  <c r="N32" i="8"/>
  <c r="F18" i="8"/>
  <c r="F7" i="7"/>
  <c r="N8" i="8"/>
  <c r="G6" i="7"/>
  <c r="I18" i="8"/>
  <c r="N34" i="8"/>
  <c r="F6" i="7"/>
  <c r="N10" i="8"/>
  <c r="F25" i="8"/>
  <c r="G7" i="7"/>
  <c r="H19" i="8"/>
  <c r="H49" i="8"/>
  <c r="F14" i="7"/>
  <c r="H46" i="8"/>
  <c r="H8" i="8"/>
  <c r="N61" i="8"/>
  <c r="I51" i="8"/>
  <c r="H61" i="8"/>
  <c r="N19" i="8"/>
  <c r="G9" i="7"/>
  <c r="N37" i="8"/>
  <c r="F61" i="8"/>
  <c r="I25" i="8"/>
  <c r="L14" i="7"/>
  <c r="N51" i="8"/>
  <c r="L9" i="7"/>
  <c r="N25" i="8"/>
  <c r="G14" i="7"/>
  <c r="H25" i="8"/>
  <c r="I35" i="8"/>
  <c r="H37" i="8"/>
  <c r="D14" i="7"/>
  <c r="F37" i="8"/>
  <c r="F36" i="8"/>
  <c r="I46" i="8"/>
  <c r="F34" i="8"/>
  <c r="F46" i="8"/>
  <c r="F32" i="8"/>
  <c r="H43" i="8"/>
  <c r="I43" i="8"/>
  <c r="H35" i="8"/>
  <c r="H34" i="8"/>
  <c r="H26" i="8"/>
  <c r="F8" i="8"/>
  <c r="H48" i="8"/>
  <c r="N48" i="8"/>
  <c r="F19" i="8"/>
  <c r="I10" i="8"/>
  <c r="F43" i="8"/>
  <c r="F48" i="8"/>
  <c r="I32" i="8"/>
  <c r="H44" i="8"/>
  <c r="I44" i="8"/>
  <c r="I48" i="8"/>
  <c r="I45" i="8"/>
  <c r="F26" i="8"/>
  <c r="I60" i="8"/>
  <c r="H51" i="8"/>
  <c r="H24" i="8"/>
  <c r="N45" i="8"/>
  <c r="H18" i="8"/>
  <c r="H60" i="8"/>
  <c r="I47" i="8"/>
  <c r="F24" i="8"/>
  <c r="I62" i="8"/>
  <c r="H32" i="8"/>
  <c r="H47" i="8"/>
  <c r="N47" i="8"/>
  <c r="I34" i="8"/>
  <c r="F45" i="8"/>
  <c r="I19" i="8"/>
  <c r="I24" i="8"/>
  <c r="F62" i="8"/>
  <c r="F51" i="8"/>
  <c r="H45" i="8"/>
  <c r="F60" i="8"/>
  <c r="N24" i="8"/>
  <c r="F22" i="8"/>
  <c r="F10" i="8"/>
  <c r="F21" i="8"/>
  <c r="H22" i="8"/>
  <c r="H62" i="8"/>
  <c r="I22" i="8"/>
  <c r="N21" i="8"/>
  <c r="H21" i="8"/>
  <c r="Q76" i="9"/>
  <c r="I21" i="8"/>
  <c r="S76" i="9"/>
  <c r="V76" i="9"/>
  <c r="W76" i="9"/>
  <c r="Y76" i="9"/>
  <c r="Z76" i="9"/>
  <c r="T1121" i="6"/>
  <c r="R1121" i="6"/>
  <c r="S1121" i="6"/>
  <c r="T1541" i="6"/>
  <c r="O16" i="8" s="1"/>
  <c r="R1541" i="6"/>
  <c r="S1541" i="6"/>
  <c r="AG75" i="9"/>
  <c r="T925" i="6"/>
  <c r="R925" i="6"/>
  <c r="S925" i="6"/>
  <c r="T1205" i="6"/>
  <c r="R1205" i="6"/>
  <c r="S1205" i="6"/>
  <c r="G63" i="8"/>
  <c r="C15" i="7"/>
  <c r="S1233" i="6"/>
  <c r="R1233" i="6"/>
  <c r="T1233" i="6"/>
  <c r="T365" i="6"/>
  <c r="R365" i="6"/>
  <c r="S365" i="6"/>
  <c r="AG66" i="9"/>
  <c r="E15" i="7"/>
  <c r="E63" i="8"/>
  <c r="R393" i="6"/>
  <c r="T393" i="6"/>
  <c r="S393" i="6"/>
  <c r="AG68" i="9"/>
  <c r="P63" i="8"/>
  <c r="T1401" i="6"/>
  <c r="S1401" i="6"/>
  <c r="R1401" i="6"/>
  <c r="T533" i="6"/>
  <c r="R533" i="6"/>
  <c r="S533" i="6"/>
  <c r="AG70" i="9"/>
  <c r="J31" i="8" l="1"/>
  <c r="Q31" i="8"/>
  <c r="AL35" i="9" s="1"/>
  <c r="AH35" i="9"/>
  <c r="AI35" i="9"/>
  <c r="L31" i="8"/>
  <c r="O17" i="8"/>
  <c r="O31" i="8"/>
  <c r="M17" i="8"/>
  <c r="AJ19" i="9" s="1"/>
  <c r="AH19" i="9"/>
  <c r="J17" i="8"/>
  <c r="J37" i="8"/>
  <c r="J26" i="8"/>
  <c r="M5" i="8"/>
  <c r="AJ6" i="9" s="1"/>
  <c r="M23" i="8"/>
  <c r="AJ25" i="9" s="1"/>
  <c r="L23" i="8"/>
  <c r="AI25" i="9"/>
  <c r="J5" i="8"/>
  <c r="AH6" i="9"/>
  <c r="O33" i="8"/>
  <c r="O5" i="8"/>
  <c r="M33" i="8"/>
  <c r="AJ37" i="9" s="1"/>
  <c r="J33" i="8"/>
  <c r="L33" i="8" s="1"/>
  <c r="AH37" i="9"/>
  <c r="J7" i="8"/>
  <c r="AI5" i="9" s="1"/>
  <c r="H8" i="7"/>
  <c r="J8" i="7" s="1"/>
  <c r="M7" i="8"/>
  <c r="AJ5" i="9" s="1"/>
  <c r="K8" i="7"/>
  <c r="AJ69" i="9" s="1"/>
  <c r="O50" i="8"/>
  <c r="O7" i="8"/>
  <c r="AH5" i="9"/>
  <c r="AH69" i="9"/>
  <c r="J50" i="8"/>
  <c r="AH55" i="9"/>
  <c r="M50" i="8"/>
  <c r="AJ55" i="9" s="1"/>
  <c r="J16" i="8"/>
  <c r="AI18" i="9" s="1"/>
  <c r="H11" i="7"/>
  <c r="J11" i="7" s="1"/>
  <c r="M16" i="8"/>
  <c r="AJ18" i="9" s="1"/>
  <c r="K11" i="7"/>
  <c r="AJ72" i="9" s="1"/>
  <c r="AH18" i="9"/>
  <c r="AH72" i="9"/>
  <c r="J25" i="8"/>
  <c r="AI27" i="9" s="1"/>
  <c r="J36" i="8"/>
  <c r="J51" i="8"/>
  <c r="AI47" i="9" s="1"/>
  <c r="J18" i="8"/>
  <c r="L18" i="8" s="1"/>
  <c r="J49" i="8"/>
  <c r="L49" i="8" s="1"/>
  <c r="J22" i="8"/>
  <c r="L22" i="8" s="1"/>
  <c r="J62" i="8"/>
  <c r="L62" i="8" s="1"/>
  <c r="J44" i="8"/>
  <c r="L44" i="8" s="1"/>
  <c r="J45" i="8"/>
  <c r="L45" i="8" s="1"/>
  <c r="J46" i="8"/>
  <c r="J48" i="8"/>
  <c r="AI53" i="9" s="1"/>
  <c r="J43" i="8"/>
  <c r="L43" i="8" s="1"/>
  <c r="H9" i="7"/>
  <c r="J9" i="7" s="1"/>
  <c r="M51" i="8"/>
  <c r="AJ47" i="9" s="1"/>
  <c r="AH47" i="9"/>
  <c r="J60" i="8"/>
  <c r="M26" i="8"/>
  <c r="AJ29" i="9" s="1"/>
  <c r="AH29" i="9"/>
  <c r="M48" i="8"/>
  <c r="AJ53" i="9" s="1"/>
  <c r="AH53" i="9"/>
  <c r="M8" i="8"/>
  <c r="AJ8" i="9" s="1"/>
  <c r="AH8" i="9"/>
  <c r="F63" i="8"/>
  <c r="M63" i="8" s="1"/>
  <c r="M32" i="8"/>
  <c r="AJ36" i="9" s="1"/>
  <c r="AH36" i="9"/>
  <c r="K14" i="7"/>
  <c r="AJ75" i="9" s="1"/>
  <c r="AH75" i="9"/>
  <c r="H7" i="7"/>
  <c r="F15" i="7"/>
  <c r="H5" i="7"/>
  <c r="G15" i="7"/>
  <c r="M47" i="8"/>
  <c r="AJ52" i="9" s="1"/>
  <c r="AH52" i="9"/>
  <c r="J21" i="8"/>
  <c r="M10" i="8"/>
  <c r="AJ10" i="9" s="1"/>
  <c r="AH10" i="9"/>
  <c r="M62" i="8"/>
  <c r="AJ60" i="9" s="1"/>
  <c r="AH60" i="9"/>
  <c r="J47" i="8"/>
  <c r="M43" i="8"/>
  <c r="AJ48" i="9" s="1"/>
  <c r="AH48" i="9"/>
  <c r="M46" i="8"/>
  <c r="AJ51" i="9" s="1"/>
  <c r="AH51" i="9"/>
  <c r="H14" i="7"/>
  <c r="H6" i="7"/>
  <c r="M18" i="8"/>
  <c r="AJ20" i="9" s="1"/>
  <c r="AH20" i="9"/>
  <c r="M49" i="8"/>
  <c r="AJ54" i="9" s="1"/>
  <c r="AH54" i="9"/>
  <c r="L15" i="7"/>
  <c r="M21" i="8"/>
  <c r="AJ23" i="9" s="1"/>
  <c r="AH23" i="9"/>
  <c r="M22" i="8"/>
  <c r="AJ24" i="9" s="1"/>
  <c r="AH24" i="9"/>
  <c r="J32" i="8"/>
  <c r="J34" i="8"/>
  <c r="M34" i="8"/>
  <c r="AJ38" i="9" s="1"/>
  <c r="AH38" i="9"/>
  <c r="J61" i="8"/>
  <c r="J10" i="8"/>
  <c r="D15" i="7"/>
  <c r="K5" i="7"/>
  <c r="AJ66" i="9" s="1"/>
  <c r="AH66" i="9"/>
  <c r="J8" i="8"/>
  <c r="H63" i="8"/>
  <c r="J24" i="8"/>
  <c r="M19" i="8"/>
  <c r="AJ21" i="9" s="1"/>
  <c r="AH21" i="9"/>
  <c r="J35" i="8"/>
  <c r="J19" i="8"/>
  <c r="K9" i="7"/>
  <c r="AJ70" i="9" s="1"/>
  <c r="AH70" i="9"/>
  <c r="M44" i="8"/>
  <c r="AJ49" i="9" s="1"/>
  <c r="AH49" i="9"/>
  <c r="M60" i="8"/>
  <c r="AJ61" i="9" s="1"/>
  <c r="AH61" i="9"/>
  <c r="M45" i="8"/>
  <c r="AJ50" i="9" s="1"/>
  <c r="Q45" i="8"/>
  <c r="AL50" i="9" s="1"/>
  <c r="AH50" i="9"/>
  <c r="M24" i="8"/>
  <c r="AJ26" i="9" s="1"/>
  <c r="AH26" i="9"/>
  <c r="M36" i="8"/>
  <c r="AJ40" i="9" s="1"/>
  <c r="AH40" i="9"/>
  <c r="M61" i="8"/>
  <c r="AJ62" i="9" s="1"/>
  <c r="AH62" i="9"/>
  <c r="K6" i="7"/>
  <c r="AJ67" i="9" s="1"/>
  <c r="AH67" i="9"/>
  <c r="M35" i="8"/>
  <c r="AJ39" i="9" s="1"/>
  <c r="AH39" i="9"/>
  <c r="O37" i="8"/>
  <c r="O43" i="8"/>
  <c r="O45" i="8"/>
  <c r="O25" i="8"/>
  <c r="O47" i="8"/>
  <c r="O49" i="8"/>
  <c r="O60" i="8"/>
  <c r="O46" i="8"/>
  <c r="O32" i="8"/>
  <c r="O44" i="8"/>
  <c r="O26" i="8"/>
  <c r="O24" i="8"/>
  <c r="O51" i="8"/>
  <c r="O22" i="8"/>
  <c r="O19" i="8"/>
  <c r="O62" i="8"/>
  <c r="O35" i="8"/>
  <c r="O36" i="8"/>
  <c r="O34" i="8"/>
  <c r="O10" i="8"/>
  <c r="O61" i="8"/>
  <c r="O8" i="8"/>
  <c r="O48" i="8"/>
  <c r="O18" i="8"/>
  <c r="O21" i="8"/>
  <c r="M37" i="8"/>
  <c r="AJ41" i="9" s="1"/>
  <c r="AH41" i="9"/>
  <c r="M25" i="8"/>
  <c r="AJ27" i="9" s="1"/>
  <c r="AH27" i="9"/>
  <c r="N63" i="8"/>
  <c r="I63" i="8"/>
  <c r="K7" i="7"/>
  <c r="AJ68" i="9" s="1"/>
  <c r="AH68" i="9"/>
  <c r="Q17" i="8" l="1"/>
  <c r="AL19" i="9" s="1"/>
  <c r="L17" i="8"/>
  <c r="AI19" i="9"/>
  <c r="L37" i="8"/>
  <c r="AI41" i="9"/>
  <c r="L26" i="8"/>
  <c r="AI29" i="9"/>
  <c r="AI40" i="9"/>
  <c r="L36" i="8"/>
  <c r="L46" i="8"/>
  <c r="AI51" i="9"/>
  <c r="Q50" i="8"/>
  <c r="AL55" i="9" s="1"/>
  <c r="Q23" i="8"/>
  <c r="AL25" i="9" s="1"/>
  <c r="L16" i="8"/>
  <c r="Q5" i="8"/>
  <c r="AL6" i="9" s="1"/>
  <c r="L5" i="8"/>
  <c r="AI6" i="9"/>
  <c r="L7" i="8"/>
  <c r="Q33" i="8"/>
  <c r="AL37" i="9" s="1"/>
  <c r="AI37" i="9"/>
  <c r="AI69" i="9"/>
  <c r="O8" i="7"/>
  <c r="AL69" i="9" s="1"/>
  <c r="Q7" i="8"/>
  <c r="L51" i="8"/>
  <c r="Q44" i="8"/>
  <c r="AL49" i="9" s="1"/>
  <c r="Q24" i="8"/>
  <c r="AL26" i="9" s="1"/>
  <c r="AI50" i="9"/>
  <c r="L25" i="8"/>
  <c r="AI72" i="9"/>
  <c r="AI55" i="9"/>
  <c r="L50" i="8"/>
  <c r="AI49" i="9"/>
  <c r="AI54" i="9"/>
  <c r="O11" i="7"/>
  <c r="AL72" i="9" s="1"/>
  <c r="Q16" i="8"/>
  <c r="AI24" i="9"/>
  <c r="AI20" i="9"/>
  <c r="Q46" i="8"/>
  <c r="AL51" i="9" s="1"/>
  <c r="Q25" i="8"/>
  <c r="AL27" i="9" s="1"/>
  <c r="AI70" i="9"/>
  <c r="AI60" i="9"/>
  <c r="Q60" i="8"/>
  <c r="Q26" i="8"/>
  <c r="AL29" i="9" s="1"/>
  <c r="O14" i="7"/>
  <c r="AL75" i="9" s="1"/>
  <c r="L48" i="8"/>
  <c r="Q47" i="8"/>
  <c r="AL52" i="9" s="1"/>
  <c r="Q35" i="8"/>
  <c r="AL39" i="9" s="1"/>
  <c r="AI48" i="9"/>
  <c r="Q36" i="8"/>
  <c r="AL40" i="9" s="1"/>
  <c r="Q19" i="8"/>
  <c r="AL21" i="9" s="1"/>
  <c r="Q61" i="8"/>
  <c r="AL62" i="9" s="1"/>
  <c r="Q34" i="8"/>
  <c r="AL38" i="9" s="1"/>
  <c r="O9" i="7"/>
  <c r="AL70" i="9" s="1"/>
  <c r="O5" i="7"/>
  <c r="AL66" i="9" s="1"/>
  <c r="H15" i="7"/>
  <c r="AI76" i="9" s="1"/>
  <c r="Q18" i="8"/>
  <c r="AL20" i="9" s="1"/>
  <c r="Q8" i="8"/>
  <c r="AL8" i="9" s="1"/>
  <c r="Q22" i="8"/>
  <c r="AL24" i="9" s="1"/>
  <c r="Q21" i="8"/>
  <c r="AL23" i="9" s="1"/>
  <c r="K15" i="7"/>
  <c r="AJ76" i="9" s="1"/>
  <c r="AH76" i="9"/>
  <c r="Q43" i="8"/>
  <c r="Q62" i="8"/>
  <c r="AL60" i="9" s="1"/>
  <c r="Q37" i="8"/>
  <c r="AL41" i="9" s="1"/>
  <c r="O7" i="7"/>
  <c r="AL68" i="9" s="1"/>
  <c r="O6" i="7"/>
  <c r="AL67" i="9" s="1"/>
  <c r="L19" i="8"/>
  <c r="AI21" i="9"/>
  <c r="L10" i="8"/>
  <c r="AI10" i="9"/>
  <c r="J6" i="7"/>
  <c r="AI67" i="9"/>
  <c r="J7" i="7"/>
  <c r="AI68" i="9"/>
  <c r="J5" i="7"/>
  <c r="AI66" i="9"/>
  <c r="L24" i="8"/>
  <c r="AI26" i="9"/>
  <c r="L34" i="8"/>
  <c r="AI38" i="9"/>
  <c r="J14" i="7"/>
  <c r="AI75" i="9"/>
  <c r="Q10" i="8"/>
  <c r="AL10" i="9" s="1"/>
  <c r="L60" i="8"/>
  <c r="AI61" i="9"/>
  <c r="J63" i="8"/>
  <c r="L32" i="8"/>
  <c r="AI36" i="9"/>
  <c r="Q49" i="8"/>
  <c r="AL54" i="9" s="1"/>
  <c r="L47" i="8"/>
  <c r="AI52" i="9"/>
  <c r="Q32" i="8"/>
  <c r="Q48" i="8"/>
  <c r="AL53" i="9" s="1"/>
  <c r="O63" i="8"/>
  <c r="L35" i="8"/>
  <c r="AI39" i="9"/>
  <c r="L8" i="8"/>
  <c r="AI8" i="9"/>
  <c r="L61" i="8"/>
  <c r="AI62" i="9"/>
  <c r="L21" i="8"/>
  <c r="AI23" i="9"/>
  <c r="Q51" i="8"/>
  <c r="AL47" i="9" s="1"/>
  <c r="AL5" i="9" l="1"/>
  <c r="M8" i="7"/>
  <c r="AL18" i="9"/>
  <c r="M11" i="7"/>
  <c r="M14" i="7"/>
  <c r="AL61" i="9"/>
  <c r="M9" i="7"/>
  <c r="J15" i="7"/>
  <c r="M15" i="7"/>
  <c r="O15" i="7"/>
  <c r="AL76" i="9" s="1"/>
  <c r="AL48" i="9"/>
  <c r="M7" i="7"/>
  <c r="M6" i="7"/>
  <c r="AL36" i="9"/>
  <c r="M5" i="7"/>
  <c r="Q63" i="8"/>
  <c r="L6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CÉLULAS DE ENTRADA. Entrada e saída de cada turno.
É daqui que saem TODOS os limites da inferência de turno (E18:E22).
Mudou o horário do turno? Mude aqui e o resto se ajusta.</t>
        </r>
      </text>
    </comment>
    <comment ref="A9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Jornada de SEGUNDA A SEXTA das escalas 6x1 e FF 6x1: 07:00 às 16:48.
Fixada pelo contrato — NÃO é inferida pela hora do apontamento.
Sábado usa a linha 10 (07:00 às 15:20).
Domingo segue esta mesma jornada, como nas revisões anteriores.</t>
        </r>
      </text>
    </comment>
    <comment ref="A10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Jornada de SÁBADO e DOMINGO das escalas 6x1 e FF 6x1: 07:00 às 15:20.
Bruta 8h20 = 8,33 h · líquida 7,33 h (1 h de intervalo).
De segunda a sexta vale a linha 9 (07:00 às 16:48).
Domingo sem nenhum apontamento continua sendo folga.</t>
        </r>
      </text>
    </comment>
    <comment ref="A11" authorId="0" shapeId="0" xr:uid="{00000000-0006-0000-0100-000004000000}">
      <text>
        <r>
          <rPr>
            <sz val="11"/>
            <color theme="1"/>
            <rFont val="Calibri"/>
            <family val="2"/>
            <charset val="1"/>
          </rPr>
          <t>Jornada da escala 5x2: 07:00 às 16:48, de segunda a sexta.
Sábado e domingo são folga por calendário — não há jornada de fim de semana.
Mesma carga do 6x1 nos dias úteis (8,80 h líquidas).</t>
        </r>
      </text>
    </comment>
    <comment ref="E13" authorId="0" shapeId="0" xr:uid="{00000000-0006-0000-0100-000005000000}">
      <text>
        <r>
          <rPr>
            <sz val="11"/>
            <color theme="1"/>
            <rFont val="Calibri"/>
            <family val="2"/>
            <charset val="1"/>
          </rPr>
          <t>CÉLULA DE ENTRADA. Meta corporativa de apontamento de mão de obra.</t>
        </r>
      </text>
    </comment>
    <comment ref="E14" authorId="0" shapeId="0" xr:uid="{00000000-0006-0000-0100-000006000000}">
      <text>
        <r>
          <rPr>
            <sz val="11"/>
            <color theme="1"/>
            <rFont val="Calibri"/>
            <family val="2"/>
            <charset val="1"/>
          </rPr>
          <t>CÉLULA DE ENTRADA. Último dia com apontamento fechado no SAP.
Dias posteriores ficam FORA da apuração. Atualize a cada fechamento.</t>
        </r>
      </text>
    </comment>
    <comment ref="E15" authorId="0" shapeId="0" xr:uid="{00000000-0006-0000-0100-000007000000}">
      <text>
        <r>
          <rPr>
            <sz val="11"/>
            <color theme="1"/>
            <rFont val="Calibri"/>
            <family val="2"/>
            <charset val="1"/>
          </rPr>
          <t>CÉLULA DE ENTRADA. Acima deste percentual o dia é sinalizado como
sobre-apontamento (erro provável de lançamento).</t>
        </r>
      </text>
    </comment>
    <comment ref="E16" authorId="0" shapeId="0" xr:uid="{00000000-0006-0000-0100-000008000000}">
      <text>
        <r>
          <rPr>
            <sz val="11"/>
            <color theme="1"/>
            <rFont val="Calibri"/>
            <family val="2"/>
            <charset val="1"/>
          </rPr>
          <t>CÉLULA DE ENTRADA. Sequências de dias sem apontamento MAIORES que este
número são classificadas como Férias / afastamento e saem da apuração.
Com 3, uma ausência de 4 dias ou mais vira afastamento.
A contagem considera apenas dias dentro do período apurado (E14).</t>
        </r>
      </text>
    </comment>
    <comment ref="A26" authorId="0" shapeId="0" xr:uid="{00000000-0006-0000-0100-000009000000}">
      <text>
        <r>
          <rPr>
            <sz val="11"/>
            <color theme="1"/>
            <rFont val="Calibri"/>
            <family val="2"/>
            <charset val="1"/>
          </rPr>
          <t>CÉLULAS DE ENTRADA. Converte a escala do cadastro no turno de referência
usado como fallback quando o dia não tem apontamento.
Antes esse de-para estava repetido em 59 linhas da aba Porcentagem.</t>
        </r>
      </text>
    </comment>
    <comment ref="A38" authorId="0" shapeId="0" xr:uid="{00000000-0006-0000-0100-00000A000000}">
      <text>
        <r>
          <rPr>
            <sz val="11"/>
            <color theme="1"/>
            <rFont val="Calibri"/>
            <family val="2"/>
            <charset val="1"/>
          </rPr>
          <t>CÉLULAS DE ENTRADA. Definem o ciclo de trabalho e folga de cada escala.
É o que permite separar FOLGA de FALTA DE REGISTRO: um dia sem apontamento
logo depois de um ciclo completo é folga; no meio do ciclo é falta.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4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CÉLULA DE ENTRADA. Data em que esta escala passou a valer.
Para registrar uma mudança de escala:
  1. NÃO altere a linha existente — ela guarda o histórico;
  2. acrescente uma linha nova com o mesmo Nº pessoal,
     a escala nova e a data do primeiro dia em que ela valeu.
A Base Diária busca automaticamente a vigência aplicável a cada dia.</t>
        </r>
      </text>
    </comment>
    <comment ref="F4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CÉLULA DE ENTRADA (opcional). Em que dia do ciclo o empregado estava no PRIMEIRO
dia da série da Base Diária.
Vale para as escalas A, B, C e Folguista, que contam o ciclo pelo apontamento.
  A / B / C  -&gt; ciclo de 6: 1 a 5 = trabalho, 6 = folga
  Folguista  -&gt; ciclo de 6: 1 a 4 = trabalho, 5 e 6 = folga
Deixe em branco se não souber: o dia 1 fica como "Indeterminado" e o ciclo
se ajusta sozinho a partir do primeiro apontamento.
Não se aplica a 6x1 e 5x2, que usam regra de calendário.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Iyda Goncalves Bernardino</author>
  </authors>
  <commentList>
    <comment ref="C4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Leonardo Iyda Goncalves Bernardino:
CÉLULA DE ENTRADA. O dia exato da exceção — vale somente para esse dia.
Para períodos (férias, afastamento longo), use o Cadastro com vigência.</t>
        </r>
      </text>
    </comment>
    <comment ref="D4" authorId="0" shapeId="0" xr:uid="{00000000-0006-0000-0300-000002000000}">
      <text>
        <r>
          <rPr>
            <sz val="11"/>
            <color theme="1"/>
            <rFont val="Calibri"/>
            <family val="2"/>
            <charset val="1"/>
          </rPr>
          <t>Leonardo Iyda Goncalves Bernardino:
CÉLULA DE ENTRADA. Escolha na lista.
Qualquer tipo tira o dia da apuração: ele não conta como falta de registro
e não entra no cálculo do IAP/IAM.
O ciclo das escalas A/B/C/Folguista PAUSA no dia e retoma no dia seguinte.</t>
        </r>
      </text>
    </comment>
    <comment ref="E4" authorId="0" shapeId="0" xr:uid="{00000000-0006-0000-0300-000003000000}">
      <text>
        <r>
          <rPr>
            <sz val="11"/>
            <color theme="1"/>
            <rFont val="Calibri"/>
            <family val="2"/>
            <charset val="1"/>
          </rPr>
          <t>Leonardo Iyda Goncalves Bernardino:
CÉLULA DE ENTRADA (opcional). Aparece na coluna "Origem do turno / divergência" da Base Diária.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tc={899759C6-3A61-4D89-94A1-9F15047F3742}</author>
  </authors>
  <commentList>
    <comment ref="G18" authorId="0" shapeId="0" xr:uid="{899759C6-3A61-4D89-94A1-9F15047F37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funcionario saiu no horario do turno A conforme conversado no dia 10/10/2026</t>
      </text>
    </comment>
  </commentList>
</comments>
</file>

<file path=xl/sharedStrings.xml><?xml version="1.0" encoding="utf-8"?>
<sst xmlns="http://schemas.openxmlformats.org/spreadsheetml/2006/main" count="28154" uniqueCount="5067">
  <si>
    <t>MATRIZ DIÁRIA DE APONTAMENTO</t>
  </si>
  <si>
    <t>Bloco de cima: % de cada empregado, dia a dia (filtre pelo centro). Bloco de baixo: IAP ponderado de cada centro. Substitui as antigas abas Apontamento e Médias Centro trabalho.</t>
  </si>
  <si>
    <t>Nº pessoal</t>
  </si>
  <si>
    <t>Empregado</t>
  </si>
  <si>
    <t>Centro de Trabalho</t>
  </si>
  <si>
    <t>Escala</t>
  </si>
  <si>
    <t>Dias trab.</t>
  </si>
  <si>
    <t>IAP (pond.)</t>
  </si>
  <si>
    <t>IAM</t>
  </si>
  <si>
    <t>Meta</t>
  </si>
  <si>
    <t>Status</t>
  </si>
  <si>
    <t>Alexandre Bueno Júnior</t>
  </si>
  <si>
    <t>Daniel Henrique De Azevedo</t>
  </si>
  <si>
    <t>Wesley Candido Thiago</t>
  </si>
  <si>
    <t>Andre Luiz Bolonha</t>
  </si>
  <si>
    <t>Cristiano Henrique Soares De Jesus</t>
  </si>
  <si>
    <t>Damiao Washington da Silva Oliveira</t>
  </si>
  <si>
    <t>Eurico Pinto Dos Santos</t>
  </si>
  <si>
    <t>Haroldo Honorato De Oliveira</t>
  </si>
  <si>
    <t>Jefferson De Souza</t>
  </si>
  <si>
    <t>Jose Eliton Ramos</t>
  </si>
  <si>
    <t>Marcos Roberto Ribeiro</t>
  </si>
  <si>
    <t>Osmar Marin De Oliveira</t>
  </si>
  <si>
    <t>Paulo Henrique Santana</t>
  </si>
  <si>
    <t>Paulo Ricardo Da Mota Oliveira</t>
  </si>
  <si>
    <t>Wellington Sa Barreto Santos</t>
  </si>
  <si>
    <t>Alexandre Miranda Damaceno</t>
  </si>
  <si>
    <t>Felipe Cordeiro Da Silva Correa</t>
  </si>
  <si>
    <t>Fernando Bortolotti</t>
  </si>
  <si>
    <t>Givanildo Alves Pereira</t>
  </si>
  <si>
    <t>Juan Carlos Calderari Asensio</t>
  </si>
  <si>
    <t>Mauricio Morais Cardoso</t>
  </si>
  <si>
    <t>Otavio Rafael Da Silva</t>
  </si>
  <si>
    <t>Paulo Cesar De Alencar</t>
  </si>
  <si>
    <t>Rodrigo Da Costa Santos</t>
  </si>
  <si>
    <t>Sidney Morais De Souza Freitas</t>
  </si>
  <si>
    <t>Edmilson Luciano Nunes</t>
  </si>
  <si>
    <t>Elvis Miler da Silva Araujo</t>
  </si>
  <si>
    <t>Eudes Henrique Lima de Santana</t>
  </si>
  <si>
    <t>Francinildo da Silva</t>
  </si>
  <si>
    <t>Marcelo Magnani</t>
  </si>
  <si>
    <t>Adriano Donizete Bento Da Silva</t>
  </si>
  <si>
    <t>Divanil Batista Neponocena</t>
  </si>
  <si>
    <t>Giovanne Willian de Oliveira Crubilatti</t>
  </si>
  <si>
    <t>Leandro Capelanes Moreira</t>
  </si>
  <si>
    <t>Luiz Claudio Barbosa Videschi</t>
  </si>
  <si>
    <t>Paulo Henrique Da Silva Trindade</t>
  </si>
  <si>
    <t>Silvio Augusto Carvalho De Souza</t>
  </si>
  <si>
    <t>Antonio Dos Anjos Gomes</t>
  </si>
  <si>
    <t>Hugo Monteiro Oliveira</t>
  </si>
  <si>
    <t>Jaime Martins Da Silva</t>
  </si>
  <si>
    <t>Rafael Nicoluci Vieira</t>
  </si>
  <si>
    <t>Aguinaldo Jose Gomes Rodrigues</t>
  </si>
  <si>
    <t>Edmar Barreto Da Silva</t>
  </si>
  <si>
    <t>Jerson Santana De Souza</t>
  </si>
  <si>
    <t>Joao Vitor Ferracioli Vieira</t>
  </si>
  <si>
    <t>Luiz Fernando Espejo</t>
  </si>
  <si>
    <t>Marco Antonio De Araujo</t>
  </si>
  <si>
    <t>Marcos Vinicius Luciano</t>
  </si>
  <si>
    <t>Paulo Agustinho Balbino</t>
  </si>
  <si>
    <t>Ricardo Oliveira De Amorim</t>
  </si>
  <si>
    <t>Waldir Aparecido Barbosa</t>
  </si>
  <si>
    <t>Carlos Roberto Rodrigues</t>
  </si>
  <si>
    <t>Cícero Roberto de oliveira</t>
  </si>
  <si>
    <t>Jesuino Goncalves Pereira Neto</t>
  </si>
  <si>
    <t>Jose Marcos De Oliveira</t>
  </si>
  <si>
    <t>Danilo Elimar Campos</t>
  </si>
  <si>
    <t>Rogerio Luiz Ferreira</t>
  </si>
  <si>
    <t>Valmir Furtuoso</t>
  </si>
  <si>
    <t>IAP PONDERADO POR CENTRO DE TRABALHO — mesmo eixo de datas acima</t>
  </si>
  <si>
    <t>INS</t>
  </si>
  <si>
    <t>CAL</t>
  </si>
  <si>
    <t>MEC</t>
  </si>
  <si>
    <t>AUT</t>
  </si>
  <si>
    <t>ELE</t>
  </si>
  <si>
    <t>LUB</t>
  </si>
  <si>
    <t>PED</t>
  </si>
  <si>
    <t>ENGMAN</t>
  </si>
  <si>
    <t>ESP</t>
  </si>
  <si>
    <t>USI</t>
  </si>
  <si>
    <t>GERAL · MANUTENÇÃO</t>
  </si>
  <si>
    <t>META</t>
  </si>
  <si>
    <t>Célula vazia = folga do ciclo, férias/afastamento, ou dia fora da apuração (posterior a Parâmetros!E14).</t>
  </si>
  <si>
    <t>0,0% = havia jornada programada e nenhuma hora foi apontada — é FALTA DE REGISTRO (falha de lançamento ou ausência do colaborador). Ver coluna Y da Base Diária.</t>
  </si>
  <si>
    <t>DICIONÁRIO DO INDICADOR · APONTAMENTO DE MÃO DE OBRA DA MANUTENÇÃO</t>
  </si>
  <si>
    <t>Usina Lins Agroindustrial · PCM · alinhado a ABNT NBR ISO 55001 (9.1 – monitoramento, medição, análise e avaliação) e ISO 14224 (horas-homem de manutenção)</t>
  </si>
  <si>
    <t>Sigla</t>
  </si>
  <si>
    <t>Indicador</t>
  </si>
  <si>
    <t>Fórmula</t>
  </si>
  <si>
    <t>Frequência</t>
  </si>
  <si>
    <t>Onde é calculado</t>
  </si>
  <si>
    <t>Para que serve / como agir</t>
  </si>
  <si>
    <t>IAP</t>
  </si>
  <si>
    <t>% Apontamento (ponderado)</t>
  </si>
  <si>
    <t>Σ horas apontadas ÷ Σ horas disponíveis, no recorte selecionado</t>
  </si>
  <si>
    <t>≥ 80%</t>
  </si>
  <si>
    <t>Diária / semanal / mensal</t>
  </si>
  <si>
    <t>Base Diária · col. L e M</t>
  </si>
  <si>
    <t>Mede o quanto da jornada disponível virou registro em ordem de manutenção. Indicador de VOLUME. Ponderado: um dia de 8,8 h pesa mais que um dia de 6,67 h.</t>
  </si>
  <si>
    <t>% Aderência (dias na meta)</t>
  </si>
  <si>
    <t>Dias-empregado com apontamento ≥ meta ÷ dias-empregado trabalhados</t>
  </si>
  <si>
    <t>Base Diária · col. R</t>
  </si>
  <si>
    <t>Mede CONSISTÊNCIA. Expõe o que a média esconde: quem faz 60% e 100% tem média 80%, mas aderência 50%.</t>
  </si>
  <si>
    <t>IHR</t>
  </si>
  <si>
    <t>Horas a recuperar</t>
  </si>
  <si>
    <t>Σ MAX(0 ; horas disponíveis × meta − horas apontadas) nos dias trabalhados</t>
  </si>
  <si>
    <t>Minimizar</t>
  </si>
  <si>
    <t>Base Diária · col. S</t>
  </si>
  <si>
    <t>Converte o gap percentual em HORAS-HOMEM — a linguagem da gerência. Base para custeio da mão de obra indireta.</t>
  </si>
  <si>
    <t>ICE</t>
  </si>
  <si>
    <t>Cobertura do efetivo</t>
  </si>
  <si>
    <t>Empregados com IAP ≥ meta ÷ efetivo mensurável do centro</t>
  </si>
  <si>
    <t>Semanal / mensal</t>
  </si>
  <si>
    <t>Painel Empregado · col. Q</t>
  </si>
  <si>
    <t>Mostra se o resultado do centro vem do time inteiro ou de poucos "puxadores". Direciona a ação para a pessoa, não para a área.</t>
  </si>
  <si>
    <t>IDA</t>
  </si>
  <si>
    <t>Faltas de registro</t>
  </si>
  <si>
    <t>Dias-empregado classificados como dia de trabalho no ciclo e sem nenhuma hora apontada</t>
  </si>
  <si>
    <t>Investigar 100%</t>
  </si>
  <si>
    <t>Diária</t>
  </si>
  <si>
    <t>Base Diária · col. Y = "Falta de registro"</t>
  </si>
  <si>
    <t>QUALIDADE DO DADO. Separa FOLGA, FÉRIAS/AFASTAMENTO e FALTA. O ciclo de cada escala diz se o dia era de trabalho; uma ausência acima do limite de Parâmetros!E16 vira afastamento. O que sobra é falha de lançamento ou ausência pontual do colaborador — a planilha não distingue os dois.</t>
  </si>
  <si>
    <t>ISA</t>
  </si>
  <si>
    <t>Sobre-apontamento</t>
  </si>
  <si>
    <t>Dias-empregado acima da tolerância de Parâmetros!E15</t>
  </si>
  <si>
    <t>Base Diária · col. T</t>
  </si>
  <si>
    <t>QUALIDADE DO DADO. Apontar mais horas que a jornada indica erro de lançamento, hora extra não parametrizada ou duplicidade de ordem. Infla o IAP.</t>
  </si>
  <si>
    <t>IDF</t>
  </si>
  <si>
    <t>Divergência de escala</t>
  </si>
  <si>
    <t>Dias em que o turno de cadastro (ou o ciclo, no caso do folguista) e o turno inferido pela hora não coincidem</t>
  </si>
  <si>
    <t>Zero</t>
  </si>
  <si>
    <t>Base Diária · col. V</t>
  </si>
  <si>
    <t>CONTROLE DA ESCALA. O turno de TODO empregado é apurado pela hora do apontamento, não pelo cadastro. Base atual: 226 dias divergentes, a maioria ADM apurado como A — revisar antes de usar o IAP para cobrança.</t>
  </si>
  <si>
    <t>AS 9 ABAS DA PASTA</t>
  </si>
  <si>
    <t>Leia-me</t>
  </si>
  <si>
    <t>Esta aba: definição dos indicadores, mapa da pasta e premissas assumidas.</t>
  </si>
  <si>
    <t>Parâmetros</t>
  </si>
  <si>
    <t>ÚNICO ponto de digitação. Jornadas por turno, meta, data de corte, tolerância, limites da inferência, de-para de escalas, regra de folga por escala e sequência de turnos do folguista.</t>
  </si>
  <si>
    <t>Cadastro</t>
  </si>
  <si>
    <t>CADASTRO COM VIGÊNCIA. Uma linha por empregado E por período. Colunas de entrada: escala, data de vigência e dia do ciclo no 1º dia da série. Mudou de escala? Acrescente uma linha nova, sem apagar a anterior.</t>
  </si>
  <si>
    <t>Dados</t>
  </si>
  <si>
    <t>Extração bruta do SAP (16 colunas, intocadas) + 3 colunas de apoio: Q = minuto de início, R = minuto de fim, S = DATA DO TURNO (reatribui a madrugada ao dia de entrada).</t>
  </si>
  <si>
    <t>Base Diária</t>
  </si>
  <si>
    <t>TABELA FATO. 1 linha = 1 empregado × 1 dia. Única fonte de verdade. W e X contam o ciclo de trabalho/folga; Z e AA medem a ausência seguida; Y classifica o dia; AB aponta a linha do Cadastro vigente naquela data.</t>
  </si>
  <si>
    <t>Painel Centro</t>
  </si>
  <si>
    <t>Consolidado por centro de trabalho, com semáforo contra a meta.</t>
  </si>
  <si>
    <t>Painel Empregado</t>
  </si>
  <si>
    <t>Consolidado por empregado, com filtro por centro de trabalho.</t>
  </si>
  <si>
    <t>Matriz Diária</t>
  </si>
  <si>
    <t>Visão matricial: em cima, cada empregado dia a dia (com filtro por centro); embaixo, o IAP ponderado de cada centro no mesmo eixo de datas, mais GERAL e META.</t>
  </si>
  <si>
    <t>PREMISSAS E LIMITAÇÕES ASSUMIDAS</t>
  </si>
  <si>
    <t>•  Jornada de referência (Parâmetros!E6:E9): A = 7,58 h · B = 7,67 h · C = 6,67 h · ADM = 8,80 h. Valores informados pelo usuário nesta planilha.</t>
  </si>
  <si>
    <t>•  Escalas 6x1 e FF 6x1 têm jornada FIXA pelo contrato, não inferida: 07:00 às 16:48 (8,80 h líquidas) de segunda a sexta, e 07:00 às 15:20 (7,33 h) no sábado e no domingo. Linhas 9 e 10 de Parâmetros.</t>
  </si>
  <si>
    <t>•  ESCALA 5x2: jornada fixa de 07:00 às 16:48 (8,80 h líquidas) de segunda a sexta. Sábado e domingo são folga por calendário e não têm jornada de referência — apontamento no fim de semana é marcado como "Folga trabalhada" e fica fora da apuração, por ser hora extra e não utilização de jornada programada.</t>
  </si>
  <si>
    <t>•  O turno ADM foi REMOVIDO. Ele existia só para representar o 6x1 e obrigava a inferência a um desempate frágil pela hora de saída: quem encerrava antes das 15:35 virava turno A e ganhava divisor de 7,58 h em vez de 8,80 h. Com a jornada fixa isso deixou de existir.</t>
  </si>
  <si>
    <t>•  REGRA DA DATA DO TURNO: todo apontamento iniciado antes da entrada do diurno (Parâmetros!E19, derivado de 07:00) é somado ao DIA DE ENTRADA da jornada, ou seja, ao dia anterior. Vale para qualquer escala.</t>
  </si>
  <si>
    <t>•  Corte às 07:00 e não às 07:20: na base atual não existe NENHUM apontamento de turno C entre 07:00 e 07:19, enquanto há 350 apontamentos A/ADM nessa faixa. Cortar às 07:00 preserva os dois lados.</t>
  </si>
  <si>
    <t>•  MUDANÇA DE ESCALA NO MEIO DO PERÍODO: registre uma linha nova no Cadastro com o mesmo Nº pessoal, a escala nova e a data de vigência. A linha antiga permanece e continua valendo para os dias anteriores. Sobrescrever a linha existente aplicaria a escala nova ao mês inteiro e corromperia o histórico.</t>
  </si>
  <si>
    <t>•  HIERARQUIA DE APURAÇÃO DO TURNO: (1) sendo 6x1 ou FF 6x1, a jornada é a do contrato — não se olha a hora. (2) nas demais escalas, havendo apontamento o turno vem da hora do 1º registro: a partir de E18 (23:20) ou antes de E19 (07:00) = C; antes de E20 (15:00) = A; senão B. (3) sem apontamento, vale o cadastro.</t>
  </si>
  <si>
    <t>•  A evidência prevalece sobre o cadastro e sobre o ciclo porque a escala real muda por troca, cobertura e hora extra. A coluna V registra toda divergência para tratativa.</t>
  </si>
  <si>
    <t>•  Empregados em Férias ou Folguista não têm jornada de referência própria: em dias SEM apontamento ficam FORA da apuração. Havendo apontamento, o turno é inferido pela hora normalmente.</t>
  </si>
  <si>
    <t>•  ESCALA FOLGUISTA: ciclo de 4 dias de trabalho (B, B, C, C) e 2 de folga. A posição no ciclo é contada pelos apontamentos, sem data-âncora.</t>
  </si>
  <si>
    <t>•  O denominador do IAP considera os dias em que havia jornada programada: dias trabalhados e faltas de registro. Folgas, férias e dias fora do período de apuração não entram.</t>
  </si>
  <si>
    <t>•  Dias posteriores à data em Parâmetros!E14 ficam fora da apuração. Atualize a cada fechamento.</t>
  </si>
  <si>
    <t>•  Efeito de borda: as horas da madrugada do dia 1º pertencem à jornada iniciada no último dia do mês anterior e saem desta apuração. O mesmo vale, ao contrário, para o mês seguinte.</t>
  </si>
  <si>
    <t>•  LACUNA A FECHAR: incluir na extração do SAP um campo de motivo de ausência (folga, férias, atestado, treinamento). Sem ele o IDA não é conclusivo e o IAP fica superestimado.</t>
  </si>
  <si>
    <t>CICLO DE TRABALHO E FOLGA POR ESCALA</t>
  </si>
  <si>
    <t>•  CICLO DE TRABALHO E FOLGA (Parâmetros!A39:C44): 6x1 e 5x2 são de CALENDÁRIO — 6x1 folga no fim de semana sem apontamento, 5x2 folga sábado e domingo sempre. A, B e C = após 5 dias seguidos com apontamento, o próximo dia sem apontamento é folga. Folguista = após 4 dias, os 2 seguintes.</t>
  </si>
  <si>
    <t>•  FIM DE SEMANA DO 6x1: trabalha sábado OU domingo, nunca os dois — a base confirma o padrão em 82 dos 83 fins de semana do mês. Sábado ou domingo SEM apontamento é sempre folga, porque a escala prevê apenas um dos dois dias e não há como saber qual foi o programado. Falta de registro no 6x1 só é apontada de segunda a sexta. Afastamento tem precedência.</t>
  </si>
  <si>
    <t>•  A folga é identificada pela AUSÊNCIA de apontamento no fim de um ciclo completo. Um dia sem apontamento no meio do ciclo é FALTA DE REGISTRO — falha de lançamento ou ausência do colaborador. A planilha não distingue os dois; a coluna V mostra em que dia do ciclo a falta ocorreu.</t>
  </si>
  <si>
    <t>•  Dia de folga, férias e afastamento não têm jornada de referência e ficam FORA da apuração — não entram no denominador do IAP nem contam como falta de registro.</t>
  </si>
  <si>
    <t>•  AFASTAMENTO: mais de N dias seguidos sem apontamento (N em Parâmetros!E16, hoje 3) é tratado como férias/licença e sai da apuração. A contagem olha para trás e para a frente (colunas Z e AA) e considera apenas dias dentro do período apurado — senão quem parou de apontar às vésperas do corte viraria afastamento indevidamente.</t>
  </si>
  <si>
    <t>•  A sequência de turnos do folguista (Parâmetros!D52:G52 = B, B, C, C) é indexada pela POSIÇÃO no ciclo, contada pelos próprios apontamentos. Substituiu a data-âncora, que precisava ser corrigida a cada troca de escala.</t>
  </si>
  <si>
    <t>•  DIA DO CICLO NO 1º DIA DA SÉRIE (Cadastro, coluna F): para A, B, C e Folguista, informe em que posição do ciclo o empregado estava no primeiro dia da base. Com o campo preenchido, o dia 1 já é classificado como folga ou falta; em branco, fica "Indeterminado" e o ciclo se ajusta a partir do primeiro apontamento. Não se aplica a 6x1 e 5x2.</t>
  </si>
  <si>
    <t>EXCEÇÕES DO DIA · ABONOS E FOLGAS PONTUAIS</t>
  </si>
  <si>
    <t>•  ABA EXCEÇÕES: cadastro de dias isolados que não seguem a escala — folga por troca de escala, abono, atestado, treinamento e falta justificada. Uma linha por empregado E por dia (Nº pessoal, Data, Tipo, Motivo). Não use para mudança de escala ou turno: isso é vigência e vai no Cadastro.</t>
  </si>
  <si>
    <t>•  EFEITO DA EXCEÇÃO: o dia sai da apuração (não entra no denominador do IAP e não conta como falta de registro), a coluna Situação passa a exibir o tipo e a coluna V mostra o motivo. O ciclo das escalas A, B, C e Folguista PAUSA no dia e retoma no dia seguinte de onde parou. Havendo apontamento num dia de exceção, a coluna V emite alerta.</t>
  </si>
  <si>
    <t>•  A Base Diária traz o vínculo nas colunas AC (Exceção do dia) e AD (Motivo), casadas por Nº pessoal + data. Isso cobre manualmente a lacuna do campo de motivo de ausência que não vem na extração do SAP.</t>
  </si>
  <si>
    <t>PARÂMETROS DA APURAÇÃO</t>
  </si>
  <si>
    <t>Tudo que se digita nesta pasta está nesta aba. Células amarelas = entrada do usuário; as demais são calculadas.</t>
  </si>
  <si>
    <t>JORNADAS DE REFERÊNCIA</t>
  </si>
  <si>
    <t>Turno</t>
  </si>
  <si>
    <t>Entrada</t>
  </si>
  <si>
    <t>Saída</t>
  </si>
  <si>
    <t>Jornada bruta (h)</t>
  </si>
  <si>
    <t>Jornada líquida (h)</t>
  </si>
  <si>
    <t>Meta em horas</t>
  </si>
  <si>
    <t>A</t>
  </si>
  <si>
    <t>B</t>
  </si>
  <si>
    <t>C</t>
  </si>
  <si>
    <t>6x1</t>
  </si>
  <si>
    <t>6x1 sáb/dom</t>
  </si>
  <si>
    <t>5x2</t>
  </si>
  <si>
    <t>PARÂMETROS DO INDICADOR</t>
  </si>
  <si>
    <t>Meta de apontamento</t>
  </si>
  <si>
    <t>Última data apurada</t>
  </si>
  <si>
    <t>Tolerância de sobre-apontamento</t>
  </si>
  <si>
    <t>Dias sem apontamento para afastamento</t>
  </si>
  <si>
    <t>LIMITES DA INFERÊNCIA DE TURNO — derivados das jornadas acima, em minutos</t>
  </si>
  <si>
    <t>Entrada do turno C</t>
  </si>
  <si>
    <t>Entrada do diurno (corte da madrugada)</t>
  </si>
  <si>
    <t>Entrada do turno B</t>
  </si>
  <si>
    <t>Regra: para 6x1 e FF 6x1 a jornada é FIXA pelo contrato (07:00-16:48 de segunda a sexta e no domingo; 07:00-15:20 no sábado). Para as demais escalas o turno é deduzido da hora do 1º apontamento: a partir de E18 ou antes de E19 = C; antes de E20 = A; senão B.</t>
  </si>
  <si>
    <t>O turno ADM foi removido: ele existia apenas para representar o 6x1, que agora tem jornada própria e não depende de inferência.</t>
  </si>
  <si>
    <t>Escala no cadastro</t>
  </si>
  <si>
    <t>Turno de referência</t>
  </si>
  <si>
    <t>FF 6x1</t>
  </si>
  <si>
    <t>FF A</t>
  </si>
  <si>
    <t>FF B</t>
  </si>
  <si>
    <t>Folguista</t>
  </si>
  <si>
    <t>Férias</t>
  </si>
  <si>
    <t>REGRA DE FOLGA POR ESCALA</t>
  </si>
  <si>
    <t>Dias de trabalho</t>
  </si>
  <si>
    <t>Dias de folga</t>
  </si>
  <si>
    <t>Como a folga é identificada</t>
  </si>
  <si>
    <t>Sábado e domingo sem apontamento são folga. Trabalha sábado OU domingo, nunca os dois. Falta de registro só existe de segunda a sexta</t>
  </si>
  <si>
    <t>Após 5 dias seguidos com apontamento, o próximo dia sem apontamento é folga</t>
  </si>
  <si>
    <t>Após 4 dias seguidos com apontamento, os 2 dias seguintes sem apontamento são folga</t>
  </si>
  <si>
    <t>Sábado e domingo são folga (regra de calendário). Falta de registro só existe de segunda a sexta</t>
  </si>
  <si>
    <t>SEQUÊNCIA DE TURNOS DO FOLGUISTA — posição dentro do ciclo de trabalho</t>
  </si>
  <si>
    <t>Turno esperado</t>
  </si>
  <si>
    <t>Pos 1</t>
  </si>
  <si>
    <t>Pos 2</t>
  </si>
  <si>
    <t>Pos 3</t>
  </si>
  <si>
    <t>Pos 4</t>
  </si>
  <si>
    <t>Substitui a data-âncora: a posição no ciclo passou a ser contada pelos próprios apontamentos, sem depender de um marco que precisava ser corrigido a cada troca de escala.</t>
  </si>
  <si>
    <t>Um dia sem apontamento no meio do ciclo é FALTA DE REGISTRO — pode ser falta de lançamento ou falta do colaborador. A planilha não distingue os dois; ambos exigem tratativa.</t>
  </si>
  <si>
    <t>Afastamento: mais de N dias seguidos sem apontamento (N em E16) é tratado como férias/licença e sai da apuração — não conta como falta de registro nem entra no denominador do IAP.</t>
  </si>
  <si>
    <t>Fim de semana do 6x1: dia sem apontamento no sábado ou no domingo é sempre folga — a escala prevê um dos dois, e a planilha não tem como saber qual. Falta de registro no 6x1 só é apontada de segunda a sexta.</t>
  </si>
  <si>
    <t>CADASTRO DO EFETIVO DE MANUTENÇÃO · COM VIGÊNCIA</t>
  </si>
  <si>
    <t>Uma linha por empregado E por período de vigência. Mudou de escala ou de turno? Acrescente uma linha nova com a data em que a mudança passou a valer — não sobrescreva a anterior.</t>
  </si>
  <si>
    <t>Escala (cadastro)</t>
  </si>
  <si>
    <t>Vigente a partir de</t>
  </si>
  <si>
    <t>Dia do ciclo no 1º dia da série</t>
  </si>
  <si>
    <t>Entra na apuração?</t>
  </si>
  <si>
    <t>Chave (auxiliar)</t>
  </si>
  <si>
    <t>Colunas D, E e F são entrada do usuário. G aplica o de-para de Parâmetros!A27:B36. C busca o centro na extração do SAP. I é chave técnica — não editar.</t>
  </si>
  <si>
    <t>Mudou de escala? Acrescente uma linha nova com o mesmo Nº pessoal, a escala nova e a data de vigência. Não apague a linha anterior.</t>
  </si>
  <si>
    <t>Dia do ciclo: preencha para A, B, C e Folguista quando souber a posição no 1º dia do mês. Sem ele, o primeiro dia sem apontamento fica como "Indeterminado".</t>
  </si>
  <si>
    <t>EXCEÇÕES DO DIA · ABONOS, FOLGAS E AFASTAMENTOS PONTUAIS</t>
  </si>
  <si>
    <t>Uma linha por empregado E por dia. Use para dias isolados que não seguem a escala do Cadastro (folga por troca de escala, abono, atestado, treinamento). NÃO use para mudança de escala ou turno — isso é vigência e vai no Cadastro.</t>
  </si>
  <si>
    <t>Data</t>
  </si>
  <si>
    <t>Tipo</t>
  </si>
  <si>
    <t>Motivo / observação</t>
  </si>
  <si>
    <t>Tipos aceitos</t>
  </si>
  <si>
    <t>Treinamento</t>
  </si>
  <si>
    <t xml:space="preserve">O funcionario estava em treinamento </t>
  </si>
  <si>
    <t>Folga</t>
  </si>
  <si>
    <t>Abono</t>
  </si>
  <si>
    <t>Atestado</t>
  </si>
  <si>
    <t>O funcionario estava de atestado</t>
  </si>
  <si>
    <t xml:space="preserve">Falta </t>
  </si>
  <si>
    <t>Dispensa para ir no INSS</t>
  </si>
  <si>
    <t>Não veio no feriado</t>
  </si>
  <si>
    <t>Folga de escala</t>
  </si>
  <si>
    <t xml:space="preserve">Trocou dia para folga </t>
  </si>
  <si>
    <t>O funcionario foi ao medico</t>
  </si>
  <si>
    <t>O funcionario ficou ajudando no munck</t>
  </si>
  <si>
    <t>Atestado médico</t>
  </si>
  <si>
    <t>O funcionario foi dispensado</t>
  </si>
  <si>
    <t>Ajuste de escala</t>
  </si>
  <si>
    <t>Falecimento na familia</t>
  </si>
  <si>
    <t>Troca de escala</t>
  </si>
  <si>
    <t>O funcionario trocou a folga do dia 01/10 para o dia 30/09 para realizar treinamento</t>
  </si>
  <si>
    <t>O funcionario fez jornada de serviço menor pois saiu mais cedo para votar</t>
  </si>
  <si>
    <t>O funcionario foi ao dentista</t>
  </si>
  <si>
    <t>O funcionario foi com a filha no medico</t>
  </si>
  <si>
    <t>O funcionario foi ao medico para exames de rotina</t>
  </si>
  <si>
    <t>Loc.inst.(real)</t>
  </si>
  <si>
    <t>Data lçto.</t>
  </si>
  <si>
    <t>Trabalho real</t>
  </si>
  <si>
    <t>UnidTrabReal</t>
  </si>
  <si>
    <t>Dt.início execução</t>
  </si>
  <si>
    <t>Ordem</t>
  </si>
  <si>
    <t>Operação</t>
  </si>
  <si>
    <t>Hora início execução</t>
  </si>
  <si>
    <t>Hora fim execução</t>
  </si>
  <si>
    <t>Data do fim execução</t>
  </si>
  <si>
    <t>Tipo ordem</t>
  </si>
  <si>
    <t>Equipamento</t>
  </si>
  <si>
    <t>Criado por</t>
  </si>
  <si>
    <t>Criado em</t>
  </si>
  <si>
    <t>Início (min)</t>
  </si>
  <si>
    <t>Fim (min)</t>
  </si>
  <si>
    <t>Data do turno</t>
  </si>
  <si>
    <t>H</t>
  </si>
  <si>
    <t>13:05:00</t>
  </si>
  <si>
    <t>LICO</t>
  </si>
  <si>
    <t>07:06:17</t>
  </si>
  <si>
    <t>SIGGAINT</t>
  </si>
  <si>
    <t>09:45:43</t>
  </si>
  <si>
    <t>LIPD</t>
  </si>
  <si>
    <t>11:00:00</t>
  </si>
  <si>
    <t>15:00:40</t>
  </si>
  <si>
    <t>12:00:35</t>
  </si>
  <si>
    <t>10:00:27</t>
  </si>
  <si>
    <t>13:00:22</t>
  </si>
  <si>
    <t>10:10:14</t>
  </si>
  <si>
    <t>08:00:28</t>
  </si>
  <si>
    <t>12:33:00</t>
  </si>
  <si>
    <t>12:32:05</t>
  </si>
  <si>
    <t>12:30:50</t>
  </si>
  <si>
    <t>08:01:00</t>
  </si>
  <si>
    <t>14:36:18</t>
  </si>
  <si>
    <t>08:31:00</t>
  </si>
  <si>
    <t>Eurico Pinto dos Santos</t>
  </si>
  <si>
    <t>GF57085</t>
  </si>
  <si>
    <t>11:29:34</t>
  </si>
  <si>
    <t>07:20:05</t>
  </si>
  <si>
    <t>07:20:22</t>
  </si>
  <si>
    <t>15:25:13</t>
  </si>
  <si>
    <t>07:15:24</t>
  </si>
  <si>
    <t>11:29:32</t>
  </si>
  <si>
    <t>12:31:47</t>
  </si>
  <si>
    <t>15:00:55</t>
  </si>
  <si>
    <t>LIPV</t>
  </si>
  <si>
    <t>08:00:00</t>
  </si>
  <si>
    <t>09:30:00</t>
  </si>
  <si>
    <t>10:00:00</t>
  </si>
  <si>
    <t>15:29:50</t>
  </si>
  <si>
    <t>08:20:00</t>
  </si>
  <si>
    <t>11:30:00</t>
  </si>
  <si>
    <t>12:30:00</t>
  </si>
  <si>
    <t>08:30:00</t>
  </si>
  <si>
    <t>09:00:00</t>
  </si>
  <si>
    <t>12:00:00</t>
  </si>
  <si>
    <t>08:00:06</t>
  </si>
  <si>
    <t>13:00:00</t>
  </si>
  <si>
    <t>10:01:26</t>
  </si>
  <si>
    <t>14:00:00</t>
  </si>
  <si>
    <t>14:00:16</t>
  </si>
  <si>
    <t>14:30:00</t>
  </si>
  <si>
    <t>15:00:00</t>
  </si>
  <si>
    <t>15:30:00</t>
  </si>
  <si>
    <t>09:00:17</t>
  </si>
  <si>
    <t>09:00:56</t>
  </si>
  <si>
    <t>10:00:10</t>
  </si>
  <si>
    <t>13:01:00</t>
  </si>
  <si>
    <t>15:20:00</t>
  </si>
  <si>
    <t>RS54179</t>
  </si>
  <si>
    <t>14:00:05</t>
  </si>
  <si>
    <t>10:00:02</t>
  </si>
  <si>
    <t>07:00:00</t>
  </si>
  <si>
    <t>Cristiano Henrique Soares de Jesus</t>
  </si>
  <si>
    <t>16:36:00</t>
  </si>
  <si>
    <t>07:20:19</t>
  </si>
  <si>
    <t>12:30:54</t>
  </si>
  <si>
    <t>12:30:18</t>
  </si>
  <si>
    <t>15:37:15</t>
  </si>
  <si>
    <t>13:15:44</t>
  </si>
  <si>
    <t>08:26:22</t>
  </si>
  <si>
    <t>07:27:16</t>
  </si>
  <si>
    <t>11:30:23</t>
  </si>
  <si>
    <t>12:34:51</t>
  </si>
  <si>
    <t>16:34:58</t>
  </si>
  <si>
    <t>Jaime Martins da Silva</t>
  </si>
  <si>
    <t>12:00:44</t>
  </si>
  <si>
    <t>LISE</t>
  </si>
  <si>
    <t>16:28:21</t>
  </si>
  <si>
    <t>11:25:33</t>
  </si>
  <si>
    <t>16:24:42</t>
  </si>
  <si>
    <t>12:00:29</t>
  </si>
  <si>
    <t>16:20:02</t>
  </si>
  <si>
    <t>12:30:20</t>
  </si>
  <si>
    <t>09:20:30</t>
  </si>
  <si>
    <t>11:36:14</t>
  </si>
  <si>
    <t>15:01:50</t>
  </si>
  <si>
    <t>16:30:10</t>
  </si>
  <si>
    <t>07:30:00</t>
  </si>
  <si>
    <t>16:33:58</t>
  </si>
  <si>
    <t>11:28:16</t>
  </si>
  <si>
    <t>23:30:00</t>
  </si>
  <si>
    <t>15:38:00</t>
  </si>
  <si>
    <t>15:35:00</t>
  </si>
  <si>
    <t>15:40:49</t>
  </si>
  <si>
    <t>21:00:01</t>
  </si>
  <si>
    <t>22:00:29</t>
  </si>
  <si>
    <t>23:18:35</t>
  </si>
  <si>
    <t>11:30:37</t>
  </si>
  <si>
    <t>09:31:39</t>
  </si>
  <si>
    <t>11:30:29</t>
  </si>
  <si>
    <t>LACO</t>
  </si>
  <si>
    <t>12:35:55</t>
  </si>
  <si>
    <t>12:31:28</t>
  </si>
  <si>
    <t>11:30:54</t>
  </si>
  <si>
    <t>11:30:34</t>
  </si>
  <si>
    <t>09:00:39</t>
  </si>
  <si>
    <t>LIIV</t>
  </si>
  <si>
    <t>11:30:04</t>
  </si>
  <si>
    <t>11:30:07</t>
  </si>
  <si>
    <t>11:30:36</t>
  </si>
  <si>
    <t>07:27:00</t>
  </si>
  <si>
    <t>11:10:42</t>
  </si>
  <si>
    <t>12:12:03</t>
  </si>
  <si>
    <t>15:20:27</t>
  </si>
  <si>
    <t>Osmar Marin de Oliveira</t>
  </si>
  <si>
    <t>11:26:14</t>
  </si>
  <si>
    <t>11:30:53</t>
  </si>
  <si>
    <t>07:21:03</t>
  </si>
  <si>
    <t>10:21:11</t>
  </si>
  <si>
    <t>10:35:14</t>
  </si>
  <si>
    <t>11:29:21</t>
  </si>
  <si>
    <t>12:36:20</t>
  </si>
  <si>
    <t>16:31:28</t>
  </si>
  <si>
    <t>Silvio Augusto Carvalho de Souza</t>
  </si>
  <si>
    <t>07:10:23</t>
  </si>
  <si>
    <t>07:01:18</t>
  </si>
  <si>
    <t>10:09:26</t>
  </si>
  <si>
    <t>10:13:18</t>
  </si>
  <si>
    <t>12:07:45</t>
  </si>
  <si>
    <t>12:53:41</t>
  </si>
  <si>
    <t>15:29:09</t>
  </si>
  <si>
    <t>00:00:20</t>
  </si>
  <si>
    <t>Ricardo Oliveira de Amorim</t>
  </si>
  <si>
    <t>01:00:36</t>
  </si>
  <si>
    <t>06:47:50</t>
  </si>
  <si>
    <t>00:09:46</t>
  </si>
  <si>
    <t>00:09:59</t>
  </si>
  <si>
    <t>05:01:27</t>
  </si>
  <si>
    <t>05:07:19</t>
  </si>
  <si>
    <t>07:07:57</t>
  </si>
  <si>
    <t>00:46:42</t>
  </si>
  <si>
    <t>01:30:24</t>
  </si>
  <si>
    <t>01:30:49</t>
  </si>
  <si>
    <t>01:51:57</t>
  </si>
  <si>
    <t>01:52:29</t>
  </si>
  <si>
    <t>01:57:33</t>
  </si>
  <si>
    <t>01:57:46</t>
  </si>
  <si>
    <t>02:05:04</t>
  </si>
  <si>
    <t>02:05:17</t>
  </si>
  <si>
    <t>02:19:32</t>
  </si>
  <si>
    <t>02:19:45</t>
  </si>
  <si>
    <t>02:25:58</t>
  </si>
  <si>
    <t>02:26:15</t>
  </si>
  <si>
    <t>02:43:19</t>
  </si>
  <si>
    <t>02:45:09</t>
  </si>
  <si>
    <t>04:02:48</t>
  </si>
  <si>
    <t>04:03:25</t>
  </si>
  <si>
    <t>06:46:28</t>
  </si>
  <si>
    <t>Haroldo Honorato de Oliveira</t>
  </si>
  <si>
    <t>16:40:51</t>
  </si>
  <si>
    <t>16:31:23</t>
  </si>
  <si>
    <t>17:30:47</t>
  </si>
  <si>
    <t>17:30:35</t>
  </si>
  <si>
    <t>19:20:17</t>
  </si>
  <si>
    <t>19:22:41</t>
  </si>
  <si>
    <t>20:59:24</t>
  </si>
  <si>
    <t>21:00:14</t>
  </si>
  <si>
    <t>22:13:08</t>
  </si>
  <si>
    <t>22:16:23</t>
  </si>
  <si>
    <t>22:45:01</t>
  </si>
  <si>
    <t>Antonio dos Anjos Gomes</t>
  </si>
  <si>
    <t>13:30:03</t>
  </si>
  <si>
    <t>11:30:57</t>
  </si>
  <si>
    <t>14:01:27</t>
  </si>
  <si>
    <t>09:20:01</t>
  </si>
  <si>
    <t>14:00:34</t>
  </si>
  <si>
    <t>Jefferson de Souza</t>
  </si>
  <si>
    <t>16:35:10</t>
  </si>
  <si>
    <t>Paulo Henrique da Silva Trindade</t>
  </si>
  <si>
    <t>17:11:00</t>
  </si>
  <si>
    <t>22:56:02</t>
  </si>
  <si>
    <t>00:17:39</t>
  </si>
  <si>
    <t>00:20:49</t>
  </si>
  <si>
    <t>02:48:42</t>
  </si>
  <si>
    <t>02:53:41</t>
  </si>
  <si>
    <t>04:43:55</t>
  </si>
  <si>
    <t>04:52:17</t>
  </si>
  <si>
    <t>06:48:30</t>
  </si>
  <si>
    <t>23:35:53</t>
  </si>
  <si>
    <t>02:57:32</t>
  </si>
  <si>
    <t>03:03:14</t>
  </si>
  <si>
    <t>05:12:59</t>
  </si>
  <si>
    <t>05:13:48</t>
  </si>
  <si>
    <t>06:14:01</t>
  </si>
  <si>
    <t>06:16:55</t>
  </si>
  <si>
    <t>06:50:14</t>
  </si>
  <si>
    <t>00:00:00</t>
  </si>
  <si>
    <t>01:00:00</t>
  </si>
  <si>
    <t>03:00:00</t>
  </si>
  <si>
    <t>04:00:00</t>
  </si>
  <si>
    <t>06:00:00</t>
  </si>
  <si>
    <t>05:00:00</t>
  </si>
  <si>
    <t>05:01:00</t>
  </si>
  <si>
    <t>01:30:00</t>
  </si>
  <si>
    <t>02:00:00</t>
  </si>
  <si>
    <t>05:31:00</t>
  </si>
  <si>
    <t>Jose Marcos de Oliveira</t>
  </si>
  <si>
    <t>13:05:23</t>
  </si>
  <si>
    <t>13:40:43</t>
  </si>
  <si>
    <t>12:41:29</t>
  </si>
  <si>
    <t>11:29:10</t>
  </si>
  <si>
    <t>07:30:30</t>
  </si>
  <si>
    <t>16:35:47</t>
  </si>
  <si>
    <t>11:30:20</t>
  </si>
  <si>
    <t>18:20:00</t>
  </si>
  <si>
    <t>22:35:14</t>
  </si>
  <si>
    <t>23:10:27</t>
  </si>
  <si>
    <t>15:41:30</t>
  </si>
  <si>
    <t>23:00:09</t>
  </si>
  <si>
    <t>15:35:24</t>
  </si>
  <si>
    <t>22:38:40</t>
  </si>
  <si>
    <t>22:40:52</t>
  </si>
  <si>
    <t>22:56:19</t>
  </si>
  <si>
    <t>Felipe Cordeiro da Silva Correa</t>
  </si>
  <si>
    <t>05:05:00</t>
  </si>
  <si>
    <t>02:02:00</t>
  </si>
  <si>
    <t>04:05:00</t>
  </si>
  <si>
    <t>03:02:00</t>
  </si>
  <si>
    <t>03:05:00</t>
  </si>
  <si>
    <t>01:42:27</t>
  </si>
  <si>
    <t>01:02:00</t>
  </si>
  <si>
    <t>23:46:21</t>
  </si>
  <si>
    <t>01:20:32</t>
  </si>
  <si>
    <t>01:22:55</t>
  </si>
  <si>
    <t>03:14:49</t>
  </si>
  <si>
    <t>06:26:03</t>
  </si>
  <si>
    <t>06:02:00</t>
  </si>
  <si>
    <t>06:51:36</t>
  </si>
  <si>
    <t>12:40:57</t>
  </si>
  <si>
    <t>11:25:38</t>
  </si>
  <si>
    <t>11:26:37</t>
  </si>
  <si>
    <t>07:20:49</t>
  </si>
  <si>
    <t>07:20:00</t>
  </si>
  <si>
    <t>16:31:16</t>
  </si>
  <si>
    <t>12:30:48</t>
  </si>
  <si>
    <t>10:20:01</t>
  </si>
  <si>
    <t>16:32:02</t>
  </si>
  <si>
    <t>07:20:15</t>
  </si>
  <si>
    <t>11:21:26</t>
  </si>
  <si>
    <t>16:30:29</t>
  </si>
  <si>
    <t>12:00:08</t>
  </si>
  <si>
    <t>13:00:48</t>
  </si>
  <si>
    <t>13:05:45</t>
  </si>
  <si>
    <t>12:00:02</t>
  </si>
  <si>
    <t>16:15:56</t>
  </si>
  <si>
    <t>08:00:01</t>
  </si>
  <si>
    <t>13:02:05</t>
  </si>
  <si>
    <t>07:14:43</t>
  </si>
  <si>
    <t>07:55:28</t>
  </si>
  <si>
    <t>14:01:00</t>
  </si>
  <si>
    <t>12:33:32</t>
  </si>
  <si>
    <t>13:31:17</t>
  </si>
  <si>
    <t>13:00:40</t>
  </si>
  <si>
    <t>Daniel Henrique de Azevedo</t>
  </si>
  <si>
    <t>12:03:26</t>
  </si>
  <si>
    <t>07:01:23</t>
  </si>
  <si>
    <t>07:06:02</t>
  </si>
  <si>
    <t>12:01:32</t>
  </si>
  <si>
    <t>13:04:26</t>
  </si>
  <si>
    <t>12:01:03</t>
  </si>
  <si>
    <t>16:47:00</t>
  </si>
  <si>
    <t>16:35:00</t>
  </si>
  <si>
    <t>16:16:31</t>
  </si>
  <si>
    <t>08:00:48</t>
  </si>
  <si>
    <t>15:30:56</t>
  </si>
  <si>
    <t>09:30:52</t>
  </si>
  <si>
    <t>11:20:34</t>
  </si>
  <si>
    <t>14:31:15</t>
  </si>
  <si>
    <t>03:00:45</t>
  </si>
  <si>
    <t>02:00:17</t>
  </si>
  <si>
    <t>06:33:45</t>
  </si>
  <si>
    <t>03:30:13</t>
  </si>
  <si>
    <t>22:34:32</t>
  </si>
  <si>
    <t>23:30:47</t>
  </si>
  <si>
    <t>23:30:50</t>
  </si>
  <si>
    <t>00:30:34</t>
  </si>
  <si>
    <t>00:30:54</t>
  </si>
  <si>
    <t>01:30:08</t>
  </si>
  <si>
    <t>01:31:57</t>
  </si>
  <si>
    <t>02:30:42</t>
  </si>
  <si>
    <t>04:00:31</t>
  </si>
  <si>
    <t>04:00:43</t>
  </si>
  <si>
    <t>04:30:47</t>
  </si>
  <si>
    <t>04:30:52</t>
  </si>
  <si>
    <t>05:30:08</t>
  </si>
  <si>
    <t>06:50:38</t>
  </si>
  <si>
    <t>23:30:05</t>
  </si>
  <si>
    <t>00:30:18</t>
  </si>
  <si>
    <t>00:30:56</t>
  </si>
  <si>
    <t>02:00:36</t>
  </si>
  <si>
    <t>03:00:07</t>
  </si>
  <si>
    <t>04:00:18</t>
  </si>
  <si>
    <t>04:00:48</t>
  </si>
  <si>
    <t>04:30:30</t>
  </si>
  <si>
    <t>19:30:00</t>
  </si>
  <si>
    <t>19:31:00</t>
  </si>
  <si>
    <t>22:55:00</t>
  </si>
  <si>
    <t>22:56:00</t>
  </si>
  <si>
    <t>18:30:00</t>
  </si>
  <si>
    <t>18:31:00</t>
  </si>
  <si>
    <t>20:40:00</t>
  </si>
  <si>
    <t>21:40:00</t>
  </si>
  <si>
    <t>18:36:00</t>
  </si>
  <si>
    <t>19:20:00</t>
  </si>
  <si>
    <t>19:21:00</t>
  </si>
  <si>
    <t>22:06:00</t>
  </si>
  <si>
    <t>18:40:00</t>
  </si>
  <si>
    <t>22:30:00</t>
  </si>
  <si>
    <t>18:21:00</t>
  </si>
  <si>
    <t>17:45:00</t>
  </si>
  <si>
    <t>17:46:00</t>
  </si>
  <si>
    <t>17:10:00</t>
  </si>
  <si>
    <t>20:05:00</t>
  </si>
  <si>
    <t>22:45:00</t>
  </si>
  <si>
    <t>17:36:00</t>
  </si>
  <si>
    <t>18:38:00</t>
  </si>
  <si>
    <t>18:55:00</t>
  </si>
  <si>
    <t>16:49:00</t>
  </si>
  <si>
    <t>19:40:00</t>
  </si>
  <si>
    <t>17:35:00</t>
  </si>
  <si>
    <t>20:20:00</t>
  </si>
  <si>
    <t>20:21:00</t>
  </si>
  <si>
    <t>20:55:00</t>
  </si>
  <si>
    <t>21:56:00</t>
  </si>
  <si>
    <t>Rodrigo da Costa Santos</t>
  </si>
  <si>
    <t>08:15:09</t>
  </si>
  <si>
    <t>07:15:45</t>
  </si>
  <si>
    <t>12:00:57</t>
  </si>
  <si>
    <t>16:30:07</t>
  </si>
  <si>
    <t>11:00:01</t>
  </si>
  <si>
    <t>13:00:01</t>
  </si>
  <si>
    <t>12:30:01</t>
  </si>
  <si>
    <t>10:00:01</t>
  </si>
  <si>
    <t>08:20:01</t>
  </si>
  <si>
    <t>09:20:00</t>
  </si>
  <si>
    <t>10:20:00</t>
  </si>
  <si>
    <t>09:01:00</t>
  </si>
  <si>
    <t>10:01:00</t>
  </si>
  <si>
    <t>MECINDUL</t>
  </si>
  <si>
    <t>Marco Antonio de Araujo</t>
  </si>
  <si>
    <t>01:45:38</t>
  </si>
  <si>
    <t>23:36:40</t>
  </si>
  <si>
    <t>00:08:29</t>
  </si>
  <si>
    <t>00:36:26</t>
  </si>
  <si>
    <t>00:36:56</t>
  </si>
  <si>
    <t>01:07:15</t>
  </si>
  <si>
    <t>01:16:24</t>
  </si>
  <si>
    <t>01:46:30</t>
  </si>
  <si>
    <t>02:17:38</t>
  </si>
  <si>
    <t>02:18:09</t>
  </si>
  <si>
    <t>02:44:28</t>
  </si>
  <si>
    <t>02:44:47</t>
  </si>
  <si>
    <t>03:17:45</t>
  </si>
  <si>
    <t>04:20:26</t>
  </si>
  <si>
    <t>04:49:37</t>
  </si>
  <si>
    <t>04:51:51</t>
  </si>
  <si>
    <t>05:20:01</t>
  </si>
  <si>
    <t>05:36:41</t>
  </si>
  <si>
    <t>07:07:23</t>
  </si>
  <si>
    <t>Sidney Morais de Souza Freitas</t>
  </si>
  <si>
    <t>17:38:00</t>
  </si>
  <si>
    <t>21:42:00</t>
  </si>
  <si>
    <t>23:30:04</t>
  </si>
  <si>
    <t>22:47:00</t>
  </si>
  <si>
    <t>22:42:00</t>
  </si>
  <si>
    <t>21:05:00</t>
  </si>
  <si>
    <t>21:44:00</t>
  </si>
  <si>
    <t>16:34:00</t>
  </si>
  <si>
    <t>15:10:00</t>
  </si>
  <si>
    <t>Edmar Barreto da Silva</t>
  </si>
  <si>
    <t>15:30:10</t>
  </si>
  <si>
    <t>22:09:16</t>
  </si>
  <si>
    <t>21:03:18</t>
  </si>
  <si>
    <t>22:39:39</t>
  </si>
  <si>
    <t>21:06:25</t>
  </si>
  <si>
    <t>23:10:50</t>
  </si>
  <si>
    <t>21:07:53</t>
  </si>
  <si>
    <t>23:14:13</t>
  </si>
  <si>
    <t>16:16:04</t>
  </si>
  <si>
    <t>23:05:30</t>
  </si>
  <si>
    <t>Paulo Cesar de Alencar</t>
  </si>
  <si>
    <t>Paulo Ricardo da Mota Oliveira</t>
  </si>
  <si>
    <t>12:30:35</t>
  </si>
  <si>
    <t>11:30:40</t>
  </si>
  <si>
    <t>Jerson Santana de Souza</t>
  </si>
  <si>
    <t>07:30:19</t>
  </si>
  <si>
    <t>12:00:24</t>
  </si>
  <si>
    <t>15:05:20</t>
  </si>
  <si>
    <t>12:00:09</t>
  </si>
  <si>
    <t>07:20:48</t>
  </si>
  <si>
    <t>Marcelo Magnani dos Santos de Melo</t>
  </si>
  <si>
    <t>15:15:31</t>
  </si>
  <si>
    <t>13:04:04</t>
  </si>
  <si>
    <t>16:15:08</t>
  </si>
  <si>
    <t>07:30:35</t>
  </si>
  <si>
    <t>12:35:21</t>
  </si>
  <si>
    <t>12:05:04</t>
  </si>
  <si>
    <t>16:27:43</t>
  </si>
  <si>
    <t>11:29:50</t>
  </si>
  <si>
    <t>12:26:02</t>
  </si>
  <si>
    <t>07:21:05</t>
  </si>
  <si>
    <t>14:29:35</t>
  </si>
  <si>
    <t>14:54:48</t>
  </si>
  <si>
    <t>Otavio Rafael da Silva</t>
  </si>
  <si>
    <t>07:20:51</t>
  </si>
  <si>
    <t>15:30:50</t>
  </si>
  <si>
    <t>08:30:11</t>
  </si>
  <si>
    <t>Cicero Roberto de Oliveira</t>
  </si>
  <si>
    <t>07:14:23</t>
  </si>
  <si>
    <t>12:42:13</t>
  </si>
  <si>
    <t>07:15:38</t>
  </si>
  <si>
    <t>11:25:55</t>
  </si>
  <si>
    <t>12:40:01</t>
  </si>
  <si>
    <t>16:26:13</t>
  </si>
  <si>
    <t>Alexandre Bueno Junior</t>
  </si>
  <si>
    <t>16:20:20</t>
  </si>
  <si>
    <t>07:10:07</t>
  </si>
  <si>
    <t>16:45:20</t>
  </si>
  <si>
    <t>07:15:34</t>
  </si>
  <si>
    <t>07:11:58</t>
  </si>
  <si>
    <t>14:12:35</t>
  </si>
  <si>
    <t>14:21:20</t>
  </si>
  <si>
    <t>14:30:01</t>
  </si>
  <si>
    <t>14:01:41</t>
  </si>
  <si>
    <t>07:20:11</t>
  </si>
  <si>
    <t>11:00:48</t>
  </si>
  <si>
    <t>09:00:12</t>
  </si>
  <si>
    <t>12:36:15</t>
  </si>
  <si>
    <t>23:53:49</t>
  </si>
  <si>
    <t>02:24:41</t>
  </si>
  <si>
    <t>02:26:44</t>
  </si>
  <si>
    <t>04:00:21</t>
  </si>
  <si>
    <t>04:02:06</t>
  </si>
  <si>
    <t>05:56:17</t>
  </si>
  <si>
    <t>06:05:50</t>
  </si>
  <si>
    <t>06:57:07</t>
  </si>
  <si>
    <t>13:00:49</t>
  </si>
  <si>
    <t>15:36:23</t>
  </si>
  <si>
    <t>00:00:12</t>
  </si>
  <si>
    <t>00:00:34</t>
  </si>
  <si>
    <t>06:49:43</t>
  </si>
  <si>
    <t>02:09:17</t>
  </si>
  <si>
    <t>02:10:58</t>
  </si>
  <si>
    <t>06:49:11</t>
  </si>
  <si>
    <t>08:20:46</t>
  </si>
  <si>
    <t>13:18:21</t>
  </si>
  <si>
    <t>10:31:10</t>
  </si>
  <si>
    <t>10:33:08</t>
  </si>
  <si>
    <t>12:21:25</t>
  </si>
  <si>
    <t>12:28:15</t>
  </si>
  <si>
    <t>15:25:21</t>
  </si>
  <si>
    <t>Turno cadastro</t>
  </si>
  <si>
    <t>Dia</t>
  </si>
  <si>
    <t>1º apont. (min)</t>
  </si>
  <si>
    <t>Últ. apont. fim (min) · informativo</t>
  </si>
  <si>
    <t>Turno esperado (posição)</t>
  </si>
  <si>
    <t>Turno / jornada aplicada</t>
  </si>
  <si>
    <t>Horas apontadas</t>
  </si>
  <si>
    <t>Horas disponíveis</t>
  </si>
  <si>
    <t>% Apontamento</t>
  </si>
  <si>
    <t>Apurado?</t>
  </si>
  <si>
    <t>Trabalhou?</t>
  </si>
  <si>
    <t>Na meta?</t>
  </si>
  <si>
    <t>Gap p/ meta (h)</t>
  </si>
  <si>
    <t>Sobre-apontamento?</t>
  </si>
  <si>
    <t>Situação</t>
  </si>
  <si>
    <t>Origem do turno / divergência</t>
  </si>
  <si>
    <t>Seq. dias trabalho</t>
  </si>
  <si>
    <t>Seq. dias folga</t>
  </si>
  <si>
    <t>Tipo de dia</t>
  </si>
  <si>
    <t>Ausência seq. (retro)</t>
  </si>
  <si>
    <t>Ausência seq. (à frente)</t>
  </si>
  <si>
    <t>Linha do cadastro vigente</t>
  </si>
  <si>
    <t>Exceção (dia)</t>
  </si>
  <si>
    <t>Motivo da exceção</t>
  </si>
  <si>
    <t>PAINEL DE APONTAMENTO · POR CENTRO DE TRABALHO</t>
  </si>
  <si>
    <t>IAP = horas apontadas ÷ horas disponíveis (ponderado) · IAM = % de dias-empregado que atingiram a meta</t>
  </si>
  <si>
    <t>Efetivo</t>
  </si>
  <si>
    <t>Dias apurados</t>
  </si>
  <si>
    <t>Dias trabalhados</t>
  </si>
  <si>
    <t>IAP · % Apontamento (pond.)</t>
  </si>
  <si>
    <t>Gap (p.p.)</t>
  </si>
  <si>
    <t>IAM · Aderência</t>
  </si>
  <si>
    <t>Empregados na meta</t>
  </si>
  <si>
    <t>Dias com divergência de turno</t>
  </si>
  <si>
    <t>TOTAL MANUTENÇÃO</t>
  </si>
  <si>
    <t>PAINEL DE APONTAMENTO · POR EMPREGADO</t>
  </si>
  <si>
    <t>Filtre a coluna "Centro de Trabalho" para isolar a equipe · meta e data de corte em Parâmetros!E13:E14</t>
  </si>
  <si>
    <t>Escala (na data de corte)</t>
  </si>
  <si>
    <t>Dias sobre-apontados</t>
  </si>
  <si>
    <t>TOTAL / GERAL</t>
  </si>
  <si>
    <t>N° Pessoal</t>
  </si>
  <si>
    <t>Afonso Jose dos Santos</t>
  </si>
  <si>
    <t>Jeferson Aparecido Da Silva</t>
  </si>
  <si>
    <t>07:31:23</t>
  </si>
  <si>
    <t>08:35:32</t>
  </si>
  <si>
    <t>08:36:51</t>
  </si>
  <si>
    <t>10:04:33</t>
  </si>
  <si>
    <t>12:33:57</t>
  </si>
  <si>
    <t>15:05:09</t>
  </si>
  <si>
    <t>15:13:13</t>
  </si>
  <si>
    <t>16:40:27</t>
  </si>
  <si>
    <t/>
  </si>
  <si>
    <t>07:26:05</t>
  </si>
  <si>
    <t>15:03:02</t>
  </si>
  <si>
    <t>16:43:15</t>
  </si>
  <si>
    <t>07:20:01</t>
  </si>
  <si>
    <t>12:27:29</t>
  </si>
  <si>
    <t>16:38:38</t>
  </si>
  <si>
    <t>09:13:09</t>
  </si>
  <si>
    <t>09:19:58</t>
  </si>
  <si>
    <t>12:27:24</t>
  </si>
  <si>
    <t>16:27:31</t>
  </si>
  <si>
    <t>07:22:42</t>
  </si>
  <si>
    <t>07:15:17</t>
  </si>
  <si>
    <t>08:05:45</t>
  </si>
  <si>
    <t>08:42:55</t>
  </si>
  <si>
    <t>08:45:16</t>
  </si>
  <si>
    <t>09:26:31</t>
  </si>
  <si>
    <t>09:32:41</t>
  </si>
  <si>
    <t>10:05:52</t>
  </si>
  <si>
    <t>10:48:25</t>
  </si>
  <si>
    <t>11:00:19</t>
  </si>
  <si>
    <t>16:19:36</t>
  </si>
  <si>
    <t>08:20:55</t>
  </si>
  <si>
    <t>09:52:05</t>
  </si>
  <si>
    <t>11:26:17</t>
  </si>
  <si>
    <t>14:27:02</t>
  </si>
  <si>
    <t>14:35:42</t>
  </si>
  <si>
    <t>16:21:38</t>
  </si>
  <si>
    <t>08:30:40</t>
  </si>
  <si>
    <t>08:31:40</t>
  </si>
  <si>
    <t>11:17:49</t>
  </si>
  <si>
    <t>15:10:17</t>
  </si>
  <si>
    <t>07:20:10</t>
  </si>
  <si>
    <t>11:22:20</t>
  </si>
  <si>
    <t>07:27:07</t>
  </si>
  <si>
    <t>11:21:14</t>
  </si>
  <si>
    <t>12:38:53</t>
  </si>
  <si>
    <t>15:24:08</t>
  </si>
  <si>
    <t>17:40:20</t>
  </si>
  <si>
    <t>20:09:50</t>
  </si>
  <si>
    <t>17:41:12</t>
  </si>
  <si>
    <t>20:00:30</t>
  </si>
  <si>
    <t>20:01:59</t>
  </si>
  <si>
    <t>22:39:08</t>
  </si>
  <si>
    <t>08:30:37</t>
  </si>
  <si>
    <t>08:31:24</t>
  </si>
  <si>
    <t>12:30:12</t>
  </si>
  <si>
    <t>13:01:10</t>
  </si>
  <si>
    <t>13:30:37</t>
  </si>
  <si>
    <t>14:30:46</t>
  </si>
  <si>
    <t>14:31:39</t>
  </si>
  <si>
    <t>15:01:34</t>
  </si>
  <si>
    <t>16:20:50</t>
  </si>
  <si>
    <t>07:28:04</t>
  </si>
  <si>
    <t>09:27:57</t>
  </si>
  <si>
    <t>12:39:44</t>
  </si>
  <si>
    <t>13:39:57</t>
  </si>
  <si>
    <t>13:56:49</t>
  </si>
  <si>
    <t>15:52:05</t>
  </si>
  <si>
    <t>23:02:11</t>
  </si>
  <si>
    <t>09:21:25</t>
  </si>
  <si>
    <t>12:29:28</t>
  </si>
  <si>
    <t>14:20:40</t>
  </si>
  <si>
    <t>07:22:29</t>
  </si>
  <si>
    <t>11:31:43</t>
  </si>
  <si>
    <t>12:39:55</t>
  </si>
  <si>
    <t>16:34:17</t>
  </si>
  <si>
    <t>07:19:39</t>
  </si>
  <si>
    <t>16:28:07</t>
  </si>
  <si>
    <t>04:30:50</t>
  </si>
  <si>
    <t>06:00:06</t>
  </si>
  <si>
    <t>00:30:16</t>
  </si>
  <si>
    <t>00:30:27</t>
  </si>
  <si>
    <t>01:30:33</t>
  </si>
  <si>
    <t>01:30:31</t>
  </si>
  <si>
    <t>03:00:15</t>
  </si>
  <si>
    <t>03:30:29</t>
  </si>
  <si>
    <t>14:30:19</t>
  </si>
  <si>
    <t>16:25:26</t>
  </si>
  <si>
    <t>15:57:08</t>
  </si>
  <si>
    <t>23:17:03</t>
  </si>
  <si>
    <t>22:47:54</t>
  </si>
  <si>
    <t>22:53:54</t>
  </si>
  <si>
    <t>22:55:14</t>
  </si>
  <si>
    <t>23:31:39</t>
  </si>
  <si>
    <t>13:04:48</t>
  </si>
  <si>
    <t>16:20:57</t>
  </si>
  <si>
    <t>07:03:05</t>
  </si>
  <si>
    <t>13:02:49</t>
  </si>
  <si>
    <t>15:35:11</t>
  </si>
  <si>
    <t>23:08:56</t>
  </si>
  <si>
    <t>07:30:42</t>
  </si>
  <si>
    <t>07:30:22</t>
  </si>
  <si>
    <t>13:05:50</t>
  </si>
  <si>
    <t>16:16:01</t>
  </si>
  <si>
    <t>07:19:15</t>
  </si>
  <si>
    <t>11:56:03</t>
  </si>
  <si>
    <t>13:08:24</t>
  </si>
  <si>
    <t>14:33:30</t>
  </si>
  <si>
    <t>15:48:32</t>
  </si>
  <si>
    <t>15:53:31</t>
  </si>
  <si>
    <t>16:27:42</t>
  </si>
  <si>
    <t>09:11:13</t>
  </si>
  <si>
    <t>09:33:25</t>
  </si>
  <si>
    <t>10:32:57</t>
  </si>
  <si>
    <t>10:44:09</t>
  </si>
  <si>
    <t>14:11:17</t>
  </si>
  <si>
    <t>15:25:33</t>
  </si>
  <si>
    <t>15:15:53</t>
  </si>
  <si>
    <t>08:30:23</t>
  </si>
  <si>
    <t>10:45:35</t>
  </si>
  <si>
    <t>12:10:58</t>
  </si>
  <si>
    <t>15:15:06</t>
  </si>
  <si>
    <t>07:13:25</t>
  </si>
  <si>
    <t>12:32:41</t>
  </si>
  <si>
    <t>14:00:56</t>
  </si>
  <si>
    <t>14:01:37</t>
  </si>
  <si>
    <t>16:21:36</t>
  </si>
  <si>
    <t>23:43:09</t>
  </si>
  <si>
    <t>01:30:53</t>
  </si>
  <si>
    <t>01:32:51</t>
  </si>
  <si>
    <t>02:38:42</t>
  </si>
  <si>
    <t>02:38:53</t>
  </si>
  <si>
    <t>03:00:16</t>
  </si>
  <si>
    <t>08:11:01</t>
  </si>
  <si>
    <t>10:11:43</t>
  </si>
  <si>
    <t>10:11:55</t>
  </si>
  <si>
    <t>12:36:33</t>
  </si>
  <si>
    <t>15:29:07</t>
  </si>
  <si>
    <t>12:36:07</t>
  </si>
  <si>
    <t>16:34:21</t>
  </si>
  <si>
    <t>16:42:37</t>
  </si>
  <si>
    <t>07:10:24</t>
  </si>
  <si>
    <t>11:28:34</t>
  </si>
  <si>
    <t>12:29:58</t>
  </si>
  <si>
    <t>16:32:07</t>
  </si>
  <si>
    <t>07:10:55</t>
  </si>
  <si>
    <t>07:53:06</t>
  </si>
  <si>
    <t>07:56:55</t>
  </si>
  <si>
    <t>08:33:16</t>
  </si>
  <si>
    <t>09:04:25</t>
  </si>
  <si>
    <t>09:07:31</t>
  </si>
  <si>
    <t>09:42:40</t>
  </si>
  <si>
    <t>10:18:54</t>
  </si>
  <si>
    <t>10:20:19</t>
  </si>
  <si>
    <t>10:57:29</t>
  </si>
  <si>
    <t>11:32:57</t>
  </si>
  <si>
    <t>12:36:29</t>
  </si>
  <si>
    <t>14:52:46</t>
  </si>
  <si>
    <t>15:00:21</t>
  </si>
  <si>
    <t>16:25:15</t>
  </si>
  <si>
    <t>16:33:43</t>
  </si>
  <si>
    <t>07:09:56</t>
  </si>
  <si>
    <t>11:26:09</t>
  </si>
  <si>
    <t>12:36:41</t>
  </si>
  <si>
    <t>16:32:50</t>
  </si>
  <si>
    <t>07:06:50</t>
  </si>
  <si>
    <t>11:26:59</t>
  </si>
  <si>
    <t>12:37:12</t>
  </si>
  <si>
    <t>22:00:26</t>
  </si>
  <si>
    <t>23:38:37</t>
  </si>
  <si>
    <t>10:01:54</t>
  </si>
  <si>
    <t>11:24:04</t>
  </si>
  <si>
    <t>12:32:22</t>
  </si>
  <si>
    <t>13:25:30</t>
  </si>
  <si>
    <t>13:26:37</t>
  </si>
  <si>
    <t>15:13:49</t>
  </si>
  <si>
    <t>09:34:23</t>
  </si>
  <si>
    <t>12:36:40</t>
  </si>
  <si>
    <t>07:01:38</t>
  </si>
  <si>
    <t>08:24:18</t>
  </si>
  <si>
    <t>11:58:33</t>
  </si>
  <si>
    <t>12:58:43</t>
  </si>
  <si>
    <t>13:07:34</t>
  </si>
  <si>
    <t>13:53:42</t>
  </si>
  <si>
    <t>13:53:53</t>
  </si>
  <si>
    <t>15:27:29</t>
  </si>
  <si>
    <t>23:57:27</t>
  </si>
  <si>
    <t>02:21:19</t>
  </si>
  <si>
    <t>02:22:38</t>
  </si>
  <si>
    <t>02:30:41</t>
  </si>
  <si>
    <t>02:30:54</t>
  </si>
  <si>
    <t>03:22:20</t>
  </si>
  <si>
    <t>03:22:34</t>
  </si>
  <si>
    <t>04:43:10</t>
  </si>
  <si>
    <t>04:43:50</t>
  </si>
  <si>
    <t>04:48:27</t>
  </si>
  <si>
    <t>04:48:42</t>
  </si>
  <si>
    <t>05:28:55</t>
  </si>
  <si>
    <t>05:29:15</t>
  </si>
  <si>
    <t>05:42:41</t>
  </si>
  <si>
    <t>05:42:55</t>
  </si>
  <si>
    <t>06:09:55</t>
  </si>
  <si>
    <t>06:10:14</t>
  </si>
  <si>
    <t>06:20:38</t>
  </si>
  <si>
    <t>06:20:52</t>
  </si>
  <si>
    <t>15:16:25</t>
  </si>
  <si>
    <t>17:18:04</t>
  </si>
  <si>
    <t>07:20:26</t>
  </si>
  <si>
    <t>09:01:44</t>
  </si>
  <si>
    <t>10:01:24</t>
  </si>
  <si>
    <t>10:50:36</t>
  </si>
  <si>
    <t>10:51:02</t>
  </si>
  <si>
    <t>13:01:50</t>
  </si>
  <si>
    <t>14:00:10</t>
  </si>
  <si>
    <t>14:02:13</t>
  </si>
  <si>
    <t>15:00:24</t>
  </si>
  <si>
    <t>15:01:59</t>
  </si>
  <si>
    <t>15:50:10</t>
  </si>
  <si>
    <t>15:51:05</t>
  </si>
  <si>
    <t>15:46:12</t>
  </si>
  <si>
    <t>16:02:26</t>
  </si>
  <si>
    <t>16:03:01</t>
  </si>
  <si>
    <t>16:25:49</t>
  </si>
  <si>
    <t>16:26:19</t>
  </si>
  <si>
    <t>16:33:05</t>
  </si>
  <si>
    <t>16:33:35</t>
  </si>
  <si>
    <t>16:39:28</t>
  </si>
  <si>
    <t>16:39:53</t>
  </si>
  <si>
    <t>16:47:40</t>
  </si>
  <si>
    <t>16:48:06</t>
  </si>
  <si>
    <t>16:56:02</t>
  </si>
  <si>
    <t>16:56:59</t>
  </si>
  <si>
    <t>17:24:06</t>
  </si>
  <si>
    <t>17:27:34</t>
  </si>
  <si>
    <t>23:22:58</t>
  </si>
  <si>
    <t>01:04:00</t>
  </si>
  <si>
    <t>01:35:00</t>
  </si>
  <si>
    <t>01:36:00</t>
  </si>
  <si>
    <t>02:04:00</t>
  </si>
  <si>
    <t>06:06:00</t>
  </si>
  <si>
    <t>11:21:01</t>
  </si>
  <si>
    <t>14:30:29</t>
  </si>
  <si>
    <t>14:31:50</t>
  </si>
  <si>
    <t>16:48:24</t>
  </si>
  <si>
    <t>07:01:26</t>
  </si>
  <si>
    <t>12:01:38</t>
  </si>
  <si>
    <t>13:04:29</t>
  </si>
  <si>
    <t>16:48:20</t>
  </si>
  <si>
    <t>04:00:08</t>
  </si>
  <si>
    <t>05:00:54</t>
  </si>
  <si>
    <t>05:01:01</t>
  </si>
  <si>
    <t>06:50:21</t>
  </si>
  <si>
    <t>23:30:33</t>
  </si>
  <si>
    <t>00:30:46</t>
  </si>
  <si>
    <t>01:30:03</t>
  </si>
  <si>
    <t>01:30:21</t>
  </si>
  <si>
    <t>04:00:01</t>
  </si>
  <si>
    <t>05:00:11</t>
  </si>
  <si>
    <t>05:02:06</t>
  </si>
  <si>
    <t>06:54:16</t>
  </si>
  <si>
    <t>18:56:00</t>
  </si>
  <si>
    <t>20:06:00</t>
  </si>
  <si>
    <t>07:15:18</t>
  </si>
  <si>
    <t>15:49:10</t>
  </si>
  <si>
    <t>18:37:38</t>
  </si>
  <si>
    <t>18:39:22</t>
  </si>
  <si>
    <t>21:29:31</t>
  </si>
  <si>
    <t>21:31:43</t>
  </si>
  <si>
    <t>23:08:48</t>
  </si>
  <si>
    <t>23:50:28</t>
  </si>
  <si>
    <t>00:29:13</t>
  </si>
  <si>
    <t>00:30:50</t>
  </si>
  <si>
    <t>01:19:12</t>
  </si>
  <si>
    <t>01:21:08</t>
  </si>
  <si>
    <t>01:44:11</t>
  </si>
  <si>
    <t>02:02:09</t>
  </si>
  <si>
    <t>02:02:34</t>
  </si>
  <si>
    <t>02:20:44</t>
  </si>
  <si>
    <t>02:21:05</t>
  </si>
  <si>
    <t>02:52:10</t>
  </si>
  <si>
    <t>02:52:43</t>
  </si>
  <si>
    <t>03:25:05</t>
  </si>
  <si>
    <t>03:25:51</t>
  </si>
  <si>
    <t>05:42:56</t>
  </si>
  <si>
    <t>07:04:02</t>
  </si>
  <si>
    <t>12:02:27</t>
  </si>
  <si>
    <t>13:02:41</t>
  </si>
  <si>
    <t>15:41:50</t>
  </si>
  <si>
    <t>16:28:37</t>
  </si>
  <si>
    <t>16:29:11</t>
  </si>
  <si>
    <t>16:52:09</t>
  </si>
  <si>
    <t>16:53:01</t>
  </si>
  <si>
    <t>17:11:38</t>
  </si>
  <si>
    <t>17:12:10</t>
  </si>
  <si>
    <t>17:28:46</t>
  </si>
  <si>
    <t>17:29:16</t>
  </si>
  <si>
    <t>17:40:15</t>
  </si>
  <si>
    <t>17:41:24</t>
  </si>
  <si>
    <t>18:04:41</t>
  </si>
  <si>
    <t>18:05:12</t>
  </si>
  <si>
    <t>18:21:32</t>
  </si>
  <si>
    <t>18:22:13</t>
  </si>
  <si>
    <t>18:32:01</t>
  </si>
  <si>
    <t>18:32:31</t>
  </si>
  <si>
    <t>18:45:26</t>
  </si>
  <si>
    <t>18:45:58</t>
  </si>
  <si>
    <t>19:29:35</t>
  </si>
  <si>
    <t>19:30:12</t>
  </si>
  <si>
    <t>19:54:43</t>
  </si>
  <si>
    <t>19:55:13</t>
  </si>
  <si>
    <t>20:31:07</t>
  </si>
  <si>
    <t>20:32:41</t>
  </si>
  <si>
    <t>21:28:47</t>
  </si>
  <si>
    <t>21:29:15</t>
  </si>
  <si>
    <t>22:09:44</t>
  </si>
  <si>
    <t>23:02:38</t>
  </si>
  <si>
    <t>23:03:10</t>
  </si>
  <si>
    <t>23:20:26</t>
  </si>
  <si>
    <t>07:28:46</t>
  </si>
  <si>
    <t>13:05:15</t>
  </si>
  <si>
    <t>16:15:25</t>
  </si>
  <si>
    <t>07:01:15</t>
  </si>
  <si>
    <t>08:58:22</t>
  </si>
  <si>
    <t>09:07:39</t>
  </si>
  <si>
    <t>10:38:09</t>
  </si>
  <si>
    <t>10:49:48</t>
  </si>
  <si>
    <t>12:20:54</t>
  </si>
  <si>
    <t>13:16:17</t>
  </si>
  <si>
    <t>14:23:23</t>
  </si>
  <si>
    <t>14:31:38</t>
  </si>
  <si>
    <t>16:21:55</t>
  </si>
  <si>
    <t>07:20:16</t>
  </si>
  <si>
    <t>07:34:25</t>
  </si>
  <si>
    <t>07:40:14</t>
  </si>
  <si>
    <t>08:00:22</t>
  </si>
  <si>
    <t>08:25:16</t>
  </si>
  <si>
    <t>08:41:34</t>
  </si>
  <si>
    <t>07:18:00</t>
  </si>
  <si>
    <t>11:27:08</t>
  </si>
  <si>
    <t>12:40:02</t>
  </si>
  <si>
    <t>16:27:23</t>
  </si>
  <si>
    <t>13:08:21</t>
  </si>
  <si>
    <t>16:45:31</t>
  </si>
  <si>
    <t>07:21:47</t>
  </si>
  <si>
    <t>08:01:15</t>
  </si>
  <si>
    <t>10:00:23</t>
  </si>
  <si>
    <t>12:32:40</t>
  </si>
  <si>
    <t>13:01:19</t>
  </si>
  <si>
    <t>13:30:27</t>
  </si>
  <si>
    <t>13:31:57</t>
  </si>
  <si>
    <t>14:01:34</t>
  </si>
  <si>
    <t>14:30:42</t>
  </si>
  <si>
    <t>15:00:20</t>
  </si>
  <si>
    <t>15:31:51</t>
  </si>
  <si>
    <t>16:21:47</t>
  </si>
  <si>
    <t>23:39:16</t>
  </si>
  <si>
    <t>02:03:37</t>
  </si>
  <si>
    <t>02:05:24</t>
  </si>
  <si>
    <t>03:44:34</t>
  </si>
  <si>
    <t>03:46:02</t>
  </si>
  <si>
    <t>05:33:03</t>
  </si>
  <si>
    <t>05:40:16</t>
  </si>
  <si>
    <t>07:06:08</t>
  </si>
  <si>
    <t>08:09:31</t>
  </si>
  <si>
    <t xml:space="preserve">O funcionario foi fazer visita tecnica </t>
  </si>
  <si>
    <t>07:41:37</t>
  </si>
  <si>
    <t>12:00:43</t>
  </si>
  <si>
    <t>13:14:32</t>
  </si>
  <si>
    <t>16:43:41</t>
  </si>
  <si>
    <t>07:15:35</t>
  </si>
  <si>
    <t>10:00:45</t>
  </si>
  <si>
    <t>10:09:06</t>
  </si>
  <si>
    <t>16:42:55</t>
  </si>
  <si>
    <t>07:26:29</t>
  </si>
  <si>
    <t>11:36:35</t>
  </si>
  <si>
    <t>12:40:00</t>
  </si>
  <si>
    <t>16:12:16</t>
  </si>
  <si>
    <t>16:12:49</t>
  </si>
  <si>
    <t>16:37:57</t>
  </si>
  <si>
    <t>07:23:23</t>
  </si>
  <si>
    <t>11:28:32</t>
  </si>
  <si>
    <t>12:32:10</t>
  </si>
  <si>
    <t>16:24:19</t>
  </si>
  <si>
    <t>07:30:40</t>
  </si>
  <si>
    <t>12:02:52</t>
  </si>
  <si>
    <t>13:08:08</t>
  </si>
  <si>
    <t>16:16:18</t>
  </si>
  <si>
    <t>07:10:01</t>
  </si>
  <si>
    <t>11:27:13</t>
  </si>
  <si>
    <t>12:37:44</t>
  </si>
  <si>
    <t>16:22:55</t>
  </si>
  <si>
    <t>15:35:56</t>
  </si>
  <si>
    <t>18:31:18</t>
  </si>
  <si>
    <t>18:35:00</t>
  </si>
  <si>
    <t>21:00:00</t>
  </si>
  <si>
    <t>22:00:00</t>
  </si>
  <si>
    <t>23:31:09</t>
  </si>
  <si>
    <t>07:05:13</t>
  </si>
  <si>
    <t>08:00:21</t>
  </si>
  <si>
    <t>08:00:58</t>
  </si>
  <si>
    <t>11:00:42</t>
  </si>
  <si>
    <t>13:34:30</t>
  </si>
  <si>
    <t>15:15:38</t>
  </si>
  <si>
    <t>07:23:57</t>
  </si>
  <si>
    <t>09:30:05</t>
  </si>
  <si>
    <t>07:28:57</t>
  </si>
  <si>
    <t>12:46:33</t>
  </si>
  <si>
    <t>13:50:55</t>
  </si>
  <si>
    <t>15:20:05</t>
  </si>
  <si>
    <t>15:31:26</t>
  </si>
  <si>
    <t>16:40:38</t>
  </si>
  <si>
    <t>00:22:16</t>
  </si>
  <si>
    <t>00:29:33</t>
  </si>
  <si>
    <t>00:29:53</t>
  </si>
  <si>
    <t>00:39:28</t>
  </si>
  <si>
    <t>00:39:41</t>
  </si>
  <si>
    <t>00:55:06</t>
  </si>
  <si>
    <t>00:55:19</t>
  </si>
  <si>
    <t>01:06:58</t>
  </si>
  <si>
    <t>01:07:25</t>
  </si>
  <si>
    <t>01:26:13</t>
  </si>
  <si>
    <t>01:26:24</t>
  </si>
  <si>
    <t>01:44:08</t>
  </si>
  <si>
    <t>01:44:25</t>
  </si>
  <si>
    <t>01:50:31</t>
  </si>
  <si>
    <t>01:50:44</t>
  </si>
  <si>
    <t>02:22:06</t>
  </si>
  <si>
    <t>02:22:18</t>
  </si>
  <si>
    <t>02:29:50</t>
  </si>
  <si>
    <t>02:30:17</t>
  </si>
  <si>
    <t>02:39:16</t>
  </si>
  <si>
    <t>03:54:27</t>
  </si>
  <si>
    <t>03:54:42</t>
  </si>
  <si>
    <t>03:59:54</t>
  </si>
  <si>
    <t>04:01:48</t>
  </si>
  <si>
    <t>04:44:39</t>
  </si>
  <si>
    <t>04:44:56</t>
  </si>
  <si>
    <t>05:08:28</t>
  </si>
  <si>
    <t>17:18:40</t>
  </si>
  <si>
    <t>18:29:35</t>
  </si>
  <si>
    <t>18:30:46</t>
  </si>
  <si>
    <t>20:00:09</t>
  </si>
  <si>
    <t>20:00:39</t>
  </si>
  <si>
    <t>22:00:05</t>
  </si>
  <si>
    <t>22:00:47</t>
  </si>
  <si>
    <t>23:08:24</t>
  </si>
  <si>
    <t>15:10:40</t>
  </si>
  <si>
    <t>16:03:58</t>
  </si>
  <si>
    <t>16:06:34</t>
  </si>
  <si>
    <t>18:10:15</t>
  </si>
  <si>
    <t>16:06:35</t>
  </si>
  <si>
    <t>21:35:44</t>
  </si>
  <si>
    <t>18:10:37</t>
  </si>
  <si>
    <t>21:54:50</t>
  </si>
  <si>
    <t>21:56:39</t>
  </si>
  <si>
    <t>23:00:51</t>
  </si>
  <si>
    <t>16:04:01</t>
  </si>
  <si>
    <t>19:27:08</t>
  </si>
  <si>
    <t>19:33:58</t>
  </si>
  <si>
    <t>20:19:38</t>
  </si>
  <si>
    <t>20:39:22</t>
  </si>
  <si>
    <t>22:29:19</t>
  </si>
  <si>
    <t>22:44:21</t>
  </si>
  <si>
    <t>23:11:18</t>
  </si>
  <si>
    <t>07:31:59</t>
  </si>
  <si>
    <t>11:30:21</t>
  </si>
  <si>
    <t>12:40:52</t>
  </si>
  <si>
    <t>14:16:39</t>
  </si>
  <si>
    <t>14:33:50</t>
  </si>
  <si>
    <t>16:35:05</t>
  </si>
  <si>
    <t>07:28:22</t>
  </si>
  <si>
    <t>11:30:27</t>
  </si>
  <si>
    <t>12:40:43</t>
  </si>
  <si>
    <t>16:38:53</t>
  </si>
  <si>
    <t>15:24:35</t>
  </si>
  <si>
    <t>23:01:47</t>
  </si>
  <si>
    <t>01:05:00</t>
  </si>
  <si>
    <t>05:36:00</t>
  </si>
  <si>
    <t>07:20:23</t>
  </si>
  <si>
    <t>11:20:35</t>
  </si>
  <si>
    <t>12:29:14</t>
  </si>
  <si>
    <t>14:30:22</t>
  </si>
  <si>
    <t>14:31:54</t>
  </si>
  <si>
    <t>16:35:02</t>
  </si>
  <si>
    <t>07:02:31</t>
  </si>
  <si>
    <t>12:01:42</t>
  </si>
  <si>
    <t>13:02:36</t>
  </si>
  <si>
    <t>16:33:02</t>
  </si>
  <si>
    <t>07:24:27</t>
  </si>
  <si>
    <t>11:30:06</t>
  </si>
  <si>
    <t>12:39:35</t>
  </si>
  <si>
    <t>16:27:02</t>
  </si>
  <si>
    <t>07:22:45</t>
  </si>
  <si>
    <t>11:27:00</t>
  </si>
  <si>
    <t>12:39:34</t>
  </si>
  <si>
    <t>16:26:10</t>
  </si>
  <si>
    <t>23:31:06</t>
  </si>
  <si>
    <t>00:30:00</t>
  </si>
  <si>
    <t>00:31:58</t>
  </si>
  <si>
    <t>01:30:17</t>
  </si>
  <si>
    <t>01:31:34</t>
  </si>
  <si>
    <t>03:00:43</t>
  </si>
  <si>
    <t>05:00:59</t>
  </si>
  <si>
    <t>06:00:05</t>
  </si>
  <si>
    <t>06:00:59</t>
  </si>
  <si>
    <t>06:52:55</t>
  </si>
  <si>
    <t>13:00:02</t>
  </si>
  <si>
    <t>16:30:08</t>
  </si>
  <si>
    <t>07:15:43</t>
  </si>
  <si>
    <t>12:30:23</t>
  </si>
  <si>
    <t>13:30:49</t>
  </si>
  <si>
    <t>16:30:55</t>
  </si>
  <si>
    <t>15:37:25</t>
  </si>
  <si>
    <t>23:30:11</t>
  </si>
  <si>
    <t>15:54:42</t>
  </si>
  <si>
    <t>23:05:38</t>
  </si>
  <si>
    <t>23:43:07</t>
  </si>
  <si>
    <t>23:59:14</t>
  </si>
  <si>
    <t>00:05:02</t>
  </si>
  <si>
    <t>00:19:38</t>
  </si>
  <si>
    <t>00:23:45</t>
  </si>
  <si>
    <t>00:58:57</t>
  </si>
  <si>
    <t>00:59:57</t>
  </si>
  <si>
    <t>01:25:32</t>
  </si>
  <si>
    <t>01:26:05</t>
  </si>
  <si>
    <t>01:47:02</t>
  </si>
  <si>
    <t>01:48:11</t>
  </si>
  <si>
    <t>02:21:14</t>
  </si>
  <si>
    <t>02:21:31</t>
  </si>
  <si>
    <t>03:05:17</t>
  </si>
  <si>
    <t>03:06:12</t>
  </si>
  <si>
    <t>04:50:27</t>
  </si>
  <si>
    <t>22:32:00</t>
  </si>
  <si>
    <t>23:16:00</t>
  </si>
  <si>
    <t>15:40:00</t>
  </si>
  <si>
    <t>16:40:00</t>
  </si>
  <si>
    <t>16:42:00</t>
  </si>
  <si>
    <t>17:42:00</t>
  </si>
  <si>
    <t>17:44:00</t>
  </si>
  <si>
    <t>18:44:00</t>
  </si>
  <si>
    <t>18:46:00</t>
  </si>
  <si>
    <t>19:46:00</t>
  </si>
  <si>
    <t>20:46:00</t>
  </si>
  <si>
    <t>21:46:00</t>
  </si>
  <si>
    <t>21:50:00</t>
  </si>
  <si>
    <t>22:50:00</t>
  </si>
  <si>
    <t>07:05:53</t>
  </si>
  <si>
    <t>12:02:59</t>
  </si>
  <si>
    <t>13:08:57</t>
  </si>
  <si>
    <t>16:20:07</t>
  </si>
  <si>
    <t>15:48:30</t>
  </si>
  <si>
    <t>16:39:00</t>
  </si>
  <si>
    <t>16:39:33</t>
  </si>
  <si>
    <t>17:28:19</t>
  </si>
  <si>
    <t>07:30:58</t>
  </si>
  <si>
    <t>11:30:09</t>
  </si>
  <si>
    <t>12:31:16</t>
  </si>
  <si>
    <t>16:35:26</t>
  </si>
  <si>
    <t>07:29:02</t>
  </si>
  <si>
    <t>11:30:14</t>
  </si>
  <si>
    <t>12:30:25</t>
  </si>
  <si>
    <t>16:25:30</t>
  </si>
  <si>
    <t>15:19:49</t>
  </si>
  <si>
    <t>07:20:46</t>
  </si>
  <si>
    <t>12:01:55</t>
  </si>
  <si>
    <t>13:00:15</t>
  </si>
  <si>
    <t>15:20:28</t>
  </si>
  <si>
    <t>07:07:51</t>
  </si>
  <si>
    <t>08:47:57</t>
  </si>
  <si>
    <t>08:51:18</t>
  </si>
  <si>
    <t>09:48:26</t>
  </si>
  <si>
    <t>09:51:19</t>
  </si>
  <si>
    <t>10:37:36</t>
  </si>
  <si>
    <t>10:51:06</t>
  </si>
  <si>
    <t>11:50:15</t>
  </si>
  <si>
    <t>12:48:41</t>
  </si>
  <si>
    <t>13:29:51</t>
  </si>
  <si>
    <t>13:32:48</t>
  </si>
  <si>
    <t>14:10:08</t>
  </si>
  <si>
    <t>14:11:14</t>
  </si>
  <si>
    <t>16:25:52</t>
  </si>
  <si>
    <t>07:15:04</t>
  </si>
  <si>
    <t>12:41:47</t>
  </si>
  <si>
    <t>16:19:01</t>
  </si>
  <si>
    <t>07:10:33</t>
  </si>
  <si>
    <t>13:06:53</t>
  </si>
  <si>
    <t>15:15:04</t>
  </si>
  <si>
    <t>23:55:08</t>
  </si>
  <si>
    <t>02:30:15</t>
  </si>
  <si>
    <t>02:33:29</t>
  </si>
  <si>
    <t>04:26:38</t>
  </si>
  <si>
    <t>04:27:21</t>
  </si>
  <si>
    <t>05:45:54</t>
  </si>
  <si>
    <t>16:48:41</t>
  </si>
  <si>
    <t>00:02:00</t>
  </si>
  <si>
    <t>06:34:09</t>
  </si>
  <si>
    <t>07:12:54</t>
  </si>
  <si>
    <t>08:54:37</t>
  </si>
  <si>
    <t>08:55:27</t>
  </si>
  <si>
    <t>10:25:44</t>
  </si>
  <si>
    <t>10:26:04</t>
  </si>
  <si>
    <t>12:02:11</t>
  </si>
  <si>
    <t>13:04:09</t>
  </si>
  <si>
    <t>14:11:29</t>
  </si>
  <si>
    <t>14:14:30</t>
  </si>
  <si>
    <t>15:24:25</t>
  </si>
  <si>
    <t>07:25:51</t>
  </si>
  <si>
    <t>08:06:17</t>
  </si>
  <si>
    <t>08:31:27</t>
  </si>
  <si>
    <t>08:32:02</t>
  </si>
  <si>
    <t>09:32:38</t>
  </si>
  <si>
    <t>10:00:50</t>
  </si>
  <si>
    <t>10:00:15</t>
  </si>
  <si>
    <t>10:26:23</t>
  </si>
  <si>
    <t>10:31:45</t>
  </si>
  <si>
    <t>11:00:52</t>
  </si>
  <si>
    <t>12:05:27</t>
  </si>
  <si>
    <t>12:30:36</t>
  </si>
  <si>
    <t>12:32:55</t>
  </si>
  <si>
    <t>13:00:05</t>
  </si>
  <si>
    <t>13:08:55</t>
  </si>
  <si>
    <t>13:30:12</t>
  </si>
  <si>
    <t>13:33:38</t>
  </si>
  <si>
    <t>14:00:48</t>
  </si>
  <si>
    <t>14:03:35</t>
  </si>
  <si>
    <t>14:30:45</t>
  </si>
  <si>
    <t>14:34:10</t>
  </si>
  <si>
    <t>15:02:06</t>
  </si>
  <si>
    <t>15:31:16</t>
  </si>
  <si>
    <t>15:37:56</t>
  </si>
  <si>
    <t>07:15:05</t>
  </si>
  <si>
    <t>07:33:23</t>
  </si>
  <si>
    <t>08:34:55</t>
  </si>
  <si>
    <t>09:00:09</t>
  </si>
  <si>
    <t>09:21:28</t>
  </si>
  <si>
    <t>09:37:41</t>
  </si>
  <si>
    <t>09:38:04</t>
  </si>
  <si>
    <t>10:01:39</t>
  </si>
  <si>
    <t>10:26:48</t>
  </si>
  <si>
    <t>10:27:12</t>
  </si>
  <si>
    <t>11:00:23</t>
  </si>
  <si>
    <t>12:02:49</t>
  </si>
  <si>
    <t>12:27:58</t>
  </si>
  <si>
    <t>12:28:23</t>
  </si>
  <si>
    <t>12:40:35</t>
  </si>
  <si>
    <t>12:42:09</t>
  </si>
  <si>
    <t>13:20:22</t>
  </si>
  <si>
    <t>13:26:09</t>
  </si>
  <si>
    <t>13:40:21</t>
  </si>
  <si>
    <t>13:41:37</t>
  </si>
  <si>
    <t>14:00:47</t>
  </si>
  <si>
    <t>14:02:07</t>
  </si>
  <si>
    <t>14:30:20</t>
  </si>
  <si>
    <t>14:31:05</t>
  </si>
  <si>
    <t>15:04:42</t>
  </si>
  <si>
    <t>15:30:51</t>
  </si>
  <si>
    <t>15:31:43</t>
  </si>
  <si>
    <t>16:00:54</t>
  </si>
  <si>
    <t>16:01:16</t>
  </si>
  <si>
    <t>16:21:23</t>
  </si>
  <si>
    <t>07:15:29</t>
  </si>
  <si>
    <t>10:00:39</t>
  </si>
  <si>
    <t>10:10:37</t>
  </si>
  <si>
    <t>11:28:52</t>
  </si>
  <si>
    <t>12:32:42</t>
  </si>
  <si>
    <t>16:43:57</t>
  </si>
  <si>
    <t>07:31:26</t>
  </si>
  <si>
    <t>11:38:39</t>
  </si>
  <si>
    <t>07:10:02</t>
  </si>
  <si>
    <t>07:32:18</t>
  </si>
  <si>
    <t>07:36:51</t>
  </si>
  <si>
    <t>07:56:04</t>
  </si>
  <si>
    <t>08:00:25</t>
  </si>
  <si>
    <t>08:22:36</t>
  </si>
  <si>
    <t>08:30:07</t>
  </si>
  <si>
    <t>09:10:20</t>
  </si>
  <si>
    <t>09:20:16</t>
  </si>
  <si>
    <t>11:30:32</t>
  </si>
  <si>
    <t>12:30:43</t>
  </si>
  <si>
    <t>15:00:57</t>
  </si>
  <si>
    <t>15:10:55</t>
  </si>
  <si>
    <t>15:45:08</t>
  </si>
  <si>
    <t>15:48:23</t>
  </si>
  <si>
    <t>07:11:19</t>
  </si>
  <si>
    <t>08:02:30</t>
  </si>
  <si>
    <t>08:12:41</t>
  </si>
  <si>
    <t>08:48:51</t>
  </si>
  <si>
    <t>08:51:50</t>
  </si>
  <si>
    <t>10:30:59</t>
  </si>
  <si>
    <t>10:36:55</t>
  </si>
  <si>
    <t>11:00:05</t>
  </si>
  <si>
    <t>11:06:19</t>
  </si>
  <si>
    <t>11:33:28</t>
  </si>
  <si>
    <t>11:35:46</t>
  </si>
  <si>
    <t>12:10:57</t>
  </si>
  <si>
    <t>13:05:27</t>
  </si>
  <si>
    <t>13:38:38</t>
  </si>
  <si>
    <t>13:41:07</t>
  </si>
  <si>
    <t>14:24:22</t>
  </si>
  <si>
    <t>14:25:54</t>
  </si>
  <si>
    <t>15:05:10</t>
  </si>
  <si>
    <t>15:11:29</t>
  </si>
  <si>
    <t>16:23:41</t>
  </si>
  <si>
    <t>07:09:16</t>
  </si>
  <si>
    <t>08:09:38</t>
  </si>
  <si>
    <t>11:29:48</t>
  </si>
  <si>
    <t>12:33:44</t>
  </si>
  <si>
    <t>16:26:58</t>
  </si>
  <si>
    <t>07:08:24</t>
  </si>
  <si>
    <t>08:09:52</t>
  </si>
  <si>
    <t>08:10:05</t>
  </si>
  <si>
    <t>09:31:06</t>
  </si>
  <si>
    <t>09:31:18</t>
  </si>
  <si>
    <t>10:19:01</t>
  </si>
  <si>
    <t>10:19:18</t>
  </si>
  <si>
    <t>10:31:19</t>
  </si>
  <si>
    <t>10:31:50</t>
  </si>
  <si>
    <t>13:37:23</t>
  </si>
  <si>
    <t>05:09:55</t>
  </si>
  <si>
    <t>06:30:57</t>
  </si>
  <si>
    <t>00:17:59</t>
  </si>
  <si>
    <t>00:45:24</t>
  </si>
  <si>
    <t>00:45:36</t>
  </si>
  <si>
    <t>01:05:12</t>
  </si>
  <si>
    <t>01:05:25</t>
  </si>
  <si>
    <t>01:09:51</t>
  </si>
  <si>
    <t>01:10:04</t>
  </si>
  <si>
    <t>01:35:59</t>
  </si>
  <si>
    <t>01:36:11</t>
  </si>
  <si>
    <t>01:48:03</t>
  </si>
  <si>
    <t>01:48:17</t>
  </si>
  <si>
    <t>01:56:20</t>
  </si>
  <si>
    <t>01:56:35</t>
  </si>
  <si>
    <t>02:00:06</t>
  </si>
  <si>
    <t>02:00:21</t>
  </si>
  <si>
    <t>02:03:41</t>
  </si>
  <si>
    <t>02:03:54</t>
  </si>
  <si>
    <t>02:21:07</t>
  </si>
  <si>
    <t>02:26:27</t>
  </si>
  <si>
    <t>02:28:11</t>
  </si>
  <si>
    <t>06:15:46</t>
  </si>
  <si>
    <t>07:20:59</t>
  </si>
  <si>
    <t>08:00:13</t>
  </si>
  <si>
    <t>08:01:48</t>
  </si>
  <si>
    <t>08:20:05</t>
  </si>
  <si>
    <t>08:21:05</t>
  </si>
  <si>
    <t>08:40:22</t>
  </si>
  <si>
    <t>08:41:01</t>
  </si>
  <si>
    <t>09:01:19</t>
  </si>
  <si>
    <t>09:20:42</t>
  </si>
  <si>
    <t>09:21:52</t>
  </si>
  <si>
    <t>11:30:05</t>
  </si>
  <si>
    <t>12:30:51</t>
  </si>
  <si>
    <t>15:00:04</t>
  </si>
  <si>
    <t>15:01:51</t>
  </si>
  <si>
    <t>15:30:07</t>
  </si>
  <si>
    <t>15:31:45</t>
  </si>
  <si>
    <t>07:20:09</t>
  </si>
  <si>
    <t>08:01:12</t>
  </si>
  <si>
    <t>09:00:25</t>
  </si>
  <si>
    <t>09:01:50</t>
  </si>
  <si>
    <t>09:30:03</t>
  </si>
  <si>
    <t>09:31:17</t>
  </si>
  <si>
    <t>10:00:33</t>
  </si>
  <si>
    <t>10:01:59</t>
  </si>
  <si>
    <t>10:30:15</t>
  </si>
  <si>
    <t>10:31:43</t>
  </si>
  <si>
    <t>11:00:57</t>
  </si>
  <si>
    <t>11:01:26</t>
  </si>
  <si>
    <t>11:30:39</t>
  </si>
  <si>
    <t>12:30:16</t>
  </si>
  <si>
    <t>13:00:34</t>
  </si>
  <si>
    <t>13:01:17</t>
  </si>
  <si>
    <t>14:30:32</t>
  </si>
  <si>
    <t>14:31:23</t>
  </si>
  <si>
    <t>15:00:39</t>
  </si>
  <si>
    <t>15:01:16</t>
  </si>
  <si>
    <t>15:30:31</t>
  </si>
  <si>
    <t>15:38:44</t>
  </si>
  <si>
    <t>15:53:02</t>
  </si>
  <si>
    <t>15:53:07</t>
  </si>
  <si>
    <t>16:01:13</t>
  </si>
  <si>
    <t>16:01:21</t>
  </si>
  <si>
    <t>16:20:47</t>
  </si>
  <si>
    <t>07:29:52</t>
  </si>
  <si>
    <t>11:24:00</t>
  </si>
  <si>
    <t>12:35:20</t>
  </si>
  <si>
    <t>16:32:28</t>
  </si>
  <si>
    <t>15:30:40</t>
  </si>
  <si>
    <t>16:58:32</t>
  </si>
  <si>
    <t>17:00:45</t>
  </si>
  <si>
    <t>19:14:42</t>
  </si>
  <si>
    <t>19:16:21</t>
  </si>
  <si>
    <t>21:30:41</t>
  </si>
  <si>
    <t>21:33:47</t>
  </si>
  <si>
    <t>22:15:58</t>
  </si>
  <si>
    <t>22:20:41</t>
  </si>
  <si>
    <t>22:54:28</t>
  </si>
  <si>
    <t>05:45:00</t>
  </si>
  <si>
    <t>06:51:49</t>
  </si>
  <si>
    <t>07:20:04</t>
  </si>
  <si>
    <t>11:20:14</t>
  </si>
  <si>
    <t>12:30:52</t>
  </si>
  <si>
    <t>16:31:00</t>
  </si>
  <si>
    <t>08:00:57</t>
  </si>
  <si>
    <t>12:00:04</t>
  </si>
  <si>
    <t>13:05:46</t>
  </si>
  <si>
    <t>16:20:56</t>
  </si>
  <si>
    <t>13:00:43</t>
  </si>
  <si>
    <t>14:00:04</t>
  </si>
  <si>
    <t>16:35:09</t>
  </si>
  <si>
    <t>15:40:02</t>
  </si>
  <si>
    <t>19:25:00</t>
  </si>
  <si>
    <t>19:30:03</t>
  </si>
  <si>
    <t>15:45:29</t>
  </si>
  <si>
    <t>17:26:27</t>
  </si>
  <si>
    <t>17:29:00</t>
  </si>
  <si>
    <t>22:55:22</t>
  </si>
  <si>
    <t>00:22:25</t>
  </si>
  <si>
    <t>01:04:40</t>
  </si>
  <si>
    <t>01:05:21</t>
  </si>
  <si>
    <t>01:38:37</t>
  </si>
  <si>
    <t>01:39:06</t>
  </si>
  <si>
    <t>01:56:59</t>
  </si>
  <si>
    <t>01:57:31</t>
  </si>
  <si>
    <t>02:26:50</t>
  </si>
  <si>
    <t>22:51:00</t>
  </si>
  <si>
    <t>23:20:21</t>
  </si>
  <si>
    <t>22:51:53</t>
  </si>
  <si>
    <t>23:15:00</t>
  </si>
  <si>
    <t>23:21:00</t>
  </si>
  <si>
    <t>23:36:00</t>
  </si>
  <si>
    <t>LIPP</t>
  </si>
  <si>
    <t>08:30:30</t>
  </si>
  <si>
    <t>09:31:31</t>
  </si>
  <si>
    <t>10:31:00</t>
  </si>
  <si>
    <t>10:31:01</t>
  </si>
  <si>
    <t>15:27:05</t>
  </si>
  <si>
    <t>23:07:28</t>
  </si>
  <si>
    <t>07:20:52</t>
  </si>
  <si>
    <t>13:00:07</t>
  </si>
  <si>
    <t>15:20:20</t>
  </si>
  <si>
    <t>07:07:45</t>
  </si>
  <si>
    <t>08:17:24</t>
  </si>
  <si>
    <t>08:20:04</t>
  </si>
  <si>
    <t>09:53:19</t>
  </si>
  <si>
    <t>10:08:47</t>
  </si>
  <si>
    <t>12:14:00</t>
  </si>
  <si>
    <t>13:18:14</t>
  </si>
  <si>
    <t>13:57:34</t>
  </si>
  <si>
    <t>14:04:37</t>
  </si>
  <si>
    <t>16:04:48</t>
  </si>
  <si>
    <t>16:05:36</t>
  </si>
  <si>
    <t>16:16:46</t>
  </si>
  <si>
    <t>08:50:17</t>
  </si>
  <si>
    <t>10:10:27</t>
  </si>
  <si>
    <t>10:11:20</t>
  </si>
  <si>
    <t>11:15:29</t>
  </si>
  <si>
    <t>12:20:58</t>
  </si>
  <si>
    <t>15:19:18</t>
  </si>
  <si>
    <t>07:25:11</t>
  </si>
  <si>
    <t>07:45:21</t>
  </si>
  <si>
    <t>07:30:20</t>
  </si>
  <si>
    <t>07:49:28</t>
  </si>
  <si>
    <t>07:55:40</t>
  </si>
  <si>
    <t>08:15:55</t>
  </si>
  <si>
    <t>07:12:36</t>
  </si>
  <si>
    <t>11:25:48</t>
  </si>
  <si>
    <t>12:39:42</t>
  </si>
  <si>
    <t>16:12:00</t>
  </si>
  <si>
    <t>05:56:18</t>
  </si>
  <si>
    <t>07:08:01</t>
  </si>
  <si>
    <t>23:43:37</t>
  </si>
  <si>
    <t>00:53:44</t>
  </si>
  <si>
    <t>00:54:51</t>
  </si>
  <si>
    <t>02:04:27</t>
  </si>
  <si>
    <t>02:05:51</t>
  </si>
  <si>
    <t>03:02:06</t>
  </si>
  <si>
    <t>03:06:39</t>
  </si>
  <si>
    <t>04:06:17</t>
  </si>
  <si>
    <t>04:14:20</t>
  </si>
  <si>
    <t>06:12:04</t>
  </si>
  <si>
    <t>00:03:35</t>
  </si>
  <si>
    <t>06:37:43</t>
  </si>
  <si>
    <t>07:14:11</t>
  </si>
  <si>
    <t>08:28:36</t>
  </si>
  <si>
    <t>14:07:16</t>
  </si>
  <si>
    <t>07:20:20</t>
  </si>
  <si>
    <t>10:00:40</t>
  </si>
  <si>
    <t>10:05:07</t>
  </si>
  <si>
    <t>11:29:19</t>
  </si>
  <si>
    <t>12:32:15</t>
  </si>
  <si>
    <t>14:32:30</t>
  </si>
  <si>
    <t>14:35:12</t>
  </si>
  <si>
    <t>15:00:45</t>
  </si>
  <si>
    <t>15:04:34</t>
  </si>
  <si>
    <t>15:30:45</t>
  </si>
  <si>
    <t>07:18:57</t>
  </si>
  <si>
    <t>13:08:25</t>
  </si>
  <si>
    <t>13:37:35</t>
  </si>
  <si>
    <t>13:42:24</t>
  </si>
  <si>
    <t>14:18:36</t>
  </si>
  <si>
    <t>14:20:09</t>
  </si>
  <si>
    <t>14:50:20</t>
  </si>
  <si>
    <t>07:11:59</t>
  </si>
  <si>
    <t>11:28:12</t>
  </si>
  <si>
    <t>14:52:45</t>
  </si>
  <si>
    <t>07:10:57</t>
  </si>
  <si>
    <t>07:45:05</t>
  </si>
  <si>
    <t>07:46:25</t>
  </si>
  <si>
    <t>08:20:15</t>
  </si>
  <si>
    <t>08:21:30</t>
  </si>
  <si>
    <t>LIES</t>
  </si>
  <si>
    <t>12:33:36</t>
  </si>
  <si>
    <t>15:20:52</t>
  </si>
  <si>
    <t>07:05:51</t>
  </si>
  <si>
    <t>11:30:59</t>
  </si>
  <si>
    <t>13:20:32</t>
  </si>
  <si>
    <t>13:21:26</t>
  </si>
  <si>
    <t>15:21:48</t>
  </si>
  <si>
    <t>07:28:16</t>
  </si>
  <si>
    <t>09:40:26</t>
  </si>
  <si>
    <t>09:33:31</t>
  </si>
  <si>
    <t>12:39:12</t>
  </si>
  <si>
    <t>15:32:22</t>
  </si>
  <si>
    <t>07:21:48</t>
  </si>
  <si>
    <t>09:09:57</t>
  </si>
  <si>
    <t>14:50:34</t>
  </si>
  <si>
    <t>15:27:14</t>
  </si>
  <si>
    <t>07:02:40</t>
  </si>
  <si>
    <t>08:10:18</t>
  </si>
  <si>
    <t>08:14:02</t>
  </si>
  <si>
    <t>11:14:30</t>
  </si>
  <si>
    <t>12:17:13</t>
  </si>
  <si>
    <t>12:46:21</t>
  </si>
  <si>
    <t>12:55:32</t>
  </si>
  <si>
    <t>15:20:12</t>
  </si>
  <si>
    <t>07:06:03</t>
  </si>
  <si>
    <t>08:02:26</t>
  </si>
  <si>
    <t>08:13:59</t>
  </si>
  <si>
    <t>08:42:06</t>
  </si>
  <si>
    <t>08:42:16</t>
  </si>
  <si>
    <t>13:03:29</t>
  </si>
  <si>
    <t>14:08:52</t>
  </si>
  <si>
    <t>15:32:04</t>
  </si>
  <si>
    <t>07:02:14</t>
  </si>
  <si>
    <t>09:14:20</t>
  </si>
  <si>
    <t>00:26:28</t>
  </si>
  <si>
    <t>00:31:39</t>
  </si>
  <si>
    <t>00:31:54</t>
  </si>
  <si>
    <t>01:05:10</t>
  </si>
  <si>
    <t>01:05:22</t>
  </si>
  <si>
    <t>01:24:02</t>
  </si>
  <si>
    <t>01:24:16</t>
  </si>
  <si>
    <t>01:53:04</t>
  </si>
  <si>
    <t>01:53:16</t>
  </si>
  <si>
    <t>01:58:35</t>
  </si>
  <si>
    <t>01:58:54</t>
  </si>
  <si>
    <t>02:11:30</t>
  </si>
  <si>
    <t>02:11:47</t>
  </si>
  <si>
    <t>02:38:13</t>
  </si>
  <si>
    <t>02:38:28</t>
  </si>
  <si>
    <t>02:46:34</t>
  </si>
  <si>
    <t>02:46:51</t>
  </si>
  <si>
    <t>04:40:21</t>
  </si>
  <si>
    <t>04:40:38</t>
  </si>
  <si>
    <t>05:08:48</t>
  </si>
  <si>
    <t>05:09:04</t>
  </si>
  <si>
    <t>05:20:45</t>
  </si>
  <si>
    <t>05:21:31</t>
  </si>
  <si>
    <t>05:21:53</t>
  </si>
  <si>
    <t>05:21:58</t>
  </si>
  <si>
    <t>05:23:26</t>
  </si>
  <si>
    <t>05:23:30</t>
  </si>
  <si>
    <t>05:25:37</t>
  </si>
  <si>
    <t>05:26:09</t>
  </si>
  <si>
    <t>05:38:11</t>
  </si>
  <si>
    <t>05:38:29</t>
  </si>
  <si>
    <t>05:40:03</t>
  </si>
  <si>
    <t>05:40:21</t>
  </si>
  <si>
    <t>05:41:11</t>
  </si>
  <si>
    <t>05:41:27</t>
  </si>
  <si>
    <t>05:43:00</t>
  </si>
  <si>
    <t>05:43:28</t>
  </si>
  <si>
    <t>05:44:41</t>
  </si>
  <si>
    <t>05:45:10</t>
  </si>
  <si>
    <t>06:41:19</t>
  </si>
  <si>
    <t>06:41:43</t>
  </si>
  <si>
    <t>06:50:23</t>
  </si>
  <si>
    <t>00:16:24</t>
  </si>
  <si>
    <t>02:01:36</t>
  </si>
  <si>
    <t>06:51:23</t>
  </si>
  <si>
    <t>15:09:07</t>
  </si>
  <si>
    <t>16:10:05</t>
  </si>
  <si>
    <t>16:11:45</t>
  </si>
  <si>
    <t>17:17:27</t>
  </si>
  <si>
    <t>17:17:48</t>
  </si>
  <si>
    <t>18:24:48</t>
  </si>
  <si>
    <t>18:25:04</t>
  </si>
  <si>
    <t>19:41:36</t>
  </si>
  <si>
    <t>19:43:58</t>
  </si>
  <si>
    <t>20:50:19</t>
  </si>
  <si>
    <t>20:50:59</t>
  </si>
  <si>
    <t>22:51:03</t>
  </si>
  <si>
    <t>22:51:04</t>
  </si>
  <si>
    <t>23:05:14</t>
  </si>
  <si>
    <t>15:30:03</t>
  </si>
  <si>
    <t>16:35:44</t>
  </si>
  <si>
    <t>18:03:29</t>
  </si>
  <si>
    <t>18:04:00</t>
  </si>
  <si>
    <t>19:15:14</t>
  </si>
  <si>
    <t>18:04:16</t>
  </si>
  <si>
    <t>21:37:35</t>
  </si>
  <si>
    <t>19:16:35</t>
  </si>
  <si>
    <t>20:29:53</t>
  </si>
  <si>
    <t>20:30:25</t>
  </si>
  <si>
    <t>21:44:34</t>
  </si>
  <si>
    <t>21:45:57</t>
  </si>
  <si>
    <t>22:51:59</t>
  </si>
  <si>
    <t>07:10:21</t>
  </si>
  <si>
    <t>11:30:42</t>
  </si>
  <si>
    <t>12:30:02</t>
  </si>
  <si>
    <t>13:30:22</t>
  </si>
  <si>
    <t>13:31:56</t>
  </si>
  <si>
    <t>14:00:22</t>
  </si>
  <si>
    <t>14:01:43</t>
  </si>
  <si>
    <t>15:00:22</t>
  </si>
  <si>
    <t>23:21:13</t>
  </si>
  <si>
    <t>00:46:13</t>
  </si>
  <si>
    <t>02:01:53</t>
  </si>
  <si>
    <t>02:42:19</t>
  </si>
  <si>
    <t>02:43:35</t>
  </si>
  <si>
    <t>03:57:43</t>
  </si>
  <si>
    <t>23:50:37</t>
  </si>
  <si>
    <t>01:47:16</t>
  </si>
  <si>
    <t>01:52:35</t>
  </si>
  <si>
    <t>02:34:42</t>
  </si>
  <si>
    <t>02:39:21</t>
  </si>
  <si>
    <t>05:33:22</t>
  </si>
  <si>
    <t>05:37:02</t>
  </si>
  <si>
    <t>06:45:15</t>
  </si>
  <si>
    <t>15:36:12</t>
  </si>
  <si>
    <t>21:00:24</t>
  </si>
  <si>
    <t>21:11:32</t>
  </si>
  <si>
    <t>22:58:45</t>
  </si>
  <si>
    <t>15:58:25</t>
  </si>
  <si>
    <t>16:08:18</t>
  </si>
  <si>
    <t>16:09:07</t>
  </si>
  <si>
    <t>16:22:14</t>
  </si>
  <si>
    <t>16:23:08</t>
  </si>
  <si>
    <t>16:40:58</t>
  </si>
  <si>
    <t>16:41:23</t>
  </si>
  <si>
    <t>17:26:41</t>
  </si>
  <si>
    <t>17:27:07</t>
  </si>
  <si>
    <t>17:51:52</t>
  </si>
  <si>
    <t>17:53:07</t>
  </si>
  <si>
    <t>18:20:06</t>
  </si>
  <si>
    <t>18:20:32</t>
  </si>
  <si>
    <t>18:37:18</t>
  </si>
  <si>
    <t>18:37:46</t>
  </si>
  <si>
    <t>18:51:23</t>
  </si>
  <si>
    <t>19:34:39</t>
  </si>
  <si>
    <t>20:12:09</t>
  </si>
  <si>
    <t>20:12:59</t>
  </si>
  <si>
    <t>20:30:20</t>
  </si>
  <si>
    <t>20:30:59</t>
  </si>
  <si>
    <t>21:02:17</t>
  </si>
  <si>
    <t>21:02:41</t>
  </si>
  <si>
    <t>21:32:01</t>
  </si>
  <si>
    <t>21:33:33</t>
  </si>
  <si>
    <t>21:51:39</t>
  </si>
  <si>
    <t>21:52:06</t>
  </si>
  <si>
    <t>21:52:34</t>
  </si>
  <si>
    <t>21:52:40</t>
  </si>
  <si>
    <t>22:20:18</t>
  </si>
  <si>
    <t>22:21:43</t>
  </si>
  <si>
    <t>22:32:18</t>
  </si>
  <si>
    <t>22:32:56</t>
  </si>
  <si>
    <t>22:51:32</t>
  </si>
  <si>
    <t>22:52:02</t>
  </si>
  <si>
    <t>23:08:36</t>
  </si>
  <si>
    <t>02:05:00</t>
  </si>
  <si>
    <t>04:30:00</t>
  </si>
  <si>
    <t>05:30:00</t>
  </si>
  <si>
    <t>05:35:00</t>
  </si>
  <si>
    <t>06:45:00</t>
  </si>
  <si>
    <t>04:35:00</t>
  </si>
  <si>
    <t>04:40:00</t>
  </si>
  <si>
    <t>06:30:00</t>
  </si>
  <si>
    <t>08:00:46</t>
  </si>
  <si>
    <t>12:00:03</t>
  </si>
  <si>
    <t>13:09:24</t>
  </si>
  <si>
    <t>16:22:30</t>
  </si>
  <si>
    <t>08:00:59</t>
  </si>
  <si>
    <t>12:00:06</t>
  </si>
  <si>
    <t>07:30:52</t>
  </si>
  <si>
    <t>13:01:45</t>
  </si>
  <si>
    <t>15:00:56</t>
  </si>
  <si>
    <t>07:23:27</t>
  </si>
  <si>
    <t>10:00:38</t>
  </si>
  <si>
    <t>10:00:42</t>
  </si>
  <si>
    <t>13:00:31</t>
  </si>
  <si>
    <t>14:00:42</t>
  </si>
  <si>
    <t>15:20:49</t>
  </si>
  <si>
    <t>07:26:31</t>
  </si>
  <si>
    <t>13:00:41</t>
  </si>
  <si>
    <t>14:00:17</t>
  </si>
  <si>
    <t>15:23:23</t>
  </si>
  <si>
    <t>10:30:20</t>
  </si>
  <si>
    <t>10:39:57</t>
  </si>
  <si>
    <t>10:50:10</t>
  </si>
  <si>
    <t>10:50:20</t>
  </si>
  <si>
    <t>10:55:41</t>
  </si>
  <si>
    <t>10:55:56</t>
  </si>
  <si>
    <t>11:16:38</t>
  </si>
  <si>
    <t>11:16:48</t>
  </si>
  <si>
    <t>11:33:52</t>
  </si>
  <si>
    <t>11:34:28</t>
  </si>
  <si>
    <t>13:09:58</t>
  </si>
  <si>
    <t>11:34:42</t>
  </si>
  <si>
    <t>11:50:49</t>
  </si>
  <si>
    <t>13:11:17</t>
  </si>
  <si>
    <t>13:25:48</t>
  </si>
  <si>
    <t>13:25:58</t>
  </si>
  <si>
    <t>13:34:22</t>
  </si>
  <si>
    <t>13:34:58</t>
  </si>
  <si>
    <t>13:40:10</t>
  </si>
  <si>
    <t>13:40:25</t>
  </si>
  <si>
    <t>13:51:41</t>
  </si>
  <si>
    <t>13:51:58</t>
  </si>
  <si>
    <t>14:00:38</t>
  </si>
  <si>
    <t>14:12:25</t>
  </si>
  <si>
    <t>14:12:53</t>
  </si>
  <si>
    <t>14:31:00</t>
  </si>
  <si>
    <t>14:31:09</t>
  </si>
  <si>
    <t>14:44:19</t>
  </si>
  <si>
    <t>14:44:37</t>
  </si>
  <si>
    <t>14:57:36</t>
  </si>
  <si>
    <t>14:57:54</t>
  </si>
  <si>
    <t>15:08:09</t>
  </si>
  <si>
    <t>15:08:19</t>
  </si>
  <si>
    <t>15:19:31</t>
  </si>
  <si>
    <t>07:35:53</t>
  </si>
  <si>
    <t>07:36:09</t>
  </si>
  <si>
    <t>07:52:37</t>
  </si>
  <si>
    <t>07:52:56</t>
  </si>
  <si>
    <t>08:25:55</t>
  </si>
  <si>
    <t>08:26:12</t>
  </si>
  <si>
    <t>09:00:31</t>
  </si>
  <si>
    <t>09:00:52</t>
  </si>
  <si>
    <t>09:13:12</t>
  </si>
  <si>
    <t>09:13:32</t>
  </si>
  <si>
    <t>09:41:44</t>
  </si>
  <si>
    <t>09:42:19</t>
  </si>
  <si>
    <t>10:00:03</t>
  </si>
  <si>
    <t>10:00:26</t>
  </si>
  <si>
    <t>10:34:58</t>
  </si>
  <si>
    <t>10:35:21</t>
  </si>
  <si>
    <t>10:54:49</t>
  </si>
  <si>
    <t>10:55:36</t>
  </si>
  <si>
    <t>11:03:07</t>
  </si>
  <si>
    <t>11:03:30</t>
  </si>
  <si>
    <t>11:12:49</t>
  </si>
  <si>
    <t>11:13:14</t>
  </si>
  <si>
    <t>11:23:01</t>
  </si>
  <si>
    <t>11:23:26</t>
  </si>
  <si>
    <t>11:35:12</t>
  </si>
  <si>
    <t>12:46:09</t>
  </si>
  <si>
    <t>12:59:18</t>
  </si>
  <si>
    <t>13:00:17</t>
  </si>
  <si>
    <t>13:21:34</t>
  </si>
  <si>
    <t>13:21:59</t>
  </si>
  <si>
    <t>13:54:48</t>
  </si>
  <si>
    <t>13:55:27</t>
  </si>
  <si>
    <t>15:14:34</t>
  </si>
  <si>
    <t>12:01:26</t>
  </si>
  <si>
    <t>16:48:02</t>
  </si>
  <si>
    <t>12:03:25</t>
  </si>
  <si>
    <t>13:05:41</t>
  </si>
  <si>
    <t>15:28:36</t>
  </si>
  <si>
    <t>07:22:41</t>
  </si>
  <si>
    <t>11:33:16</t>
  </si>
  <si>
    <t>12:42:49</t>
  </si>
  <si>
    <t>16:36:58</t>
  </si>
  <si>
    <t>01:00:03</t>
  </si>
  <si>
    <t>00:30:25</t>
  </si>
  <si>
    <t>00:30:26</t>
  </si>
  <si>
    <t>01:31:00</t>
  </si>
  <si>
    <t>03:00:22</t>
  </si>
  <si>
    <t>05:00:24</t>
  </si>
  <si>
    <t>05:00:41</t>
  </si>
  <si>
    <t>06:00:16</t>
  </si>
  <si>
    <t>23:31:55</t>
  </si>
  <si>
    <t>00:30:05</t>
  </si>
  <si>
    <t>00:30:41</t>
  </si>
  <si>
    <t>01:30:05</t>
  </si>
  <si>
    <t>01:30:39</t>
  </si>
  <si>
    <t>02:29:55</t>
  </si>
  <si>
    <t>03:30:26</t>
  </si>
  <si>
    <t>04:30:41</t>
  </si>
  <si>
    <t>04:30:26</t>
  </si>
  <si>
    <t>05:30:37</t>
  </si>
  <si>
    <t>05:30:22</t>
  </si>
  <si>
    <t>06:30:45</t>
  </si>
  <si>
    <t>06:30:56</t>
  </si>
  <si>
    <t>07:00:08</t>
  </si>
  <si>
    <t>17:09:00</t>
  </si>
  <si>
    <t>18:19:00</t>
  </si>
  <si>
    <t>19:39:00</t>
  </si>
  <si>
    <t>20:09:00</t>
  </si>
  <si>
    <t>20:10:00</t>
  </si>
  <si>
    <t>20:39:00</t>
  </si>
  <si>
    <t>21:59:00</t>
  </si>
  <si>
    <t>22:49:00</t>
  </si>
  <si>
    <t>16:09:00</t>
  </si>
  <si>
    <t>16:10:00</t>
  </si>
  <si>
    <t>16:44:00</t>
  </si>
  <si>
    <t>16:45:00</t>
  </si>
  <si>
    <t>17:19:00</t>
  </si>
  <si>
    <t>17:20:00</t>
  </si>
  <si>
    <t>17:59:00</t>
  </si>
  <si>
    <t>18:00:00</t>
  </si>
  <si>
    <t>19:59:00</t>
  </si>
  <si>
    <t>20:00:00</t>
  </si>
  <si>
    <t>20:29:00</t>
  </si>
  <si>
    <t>20:30:00</t>
  </si>
  <si>
    <t>20:50:00</t>
  </si>
  <si>
    <t>21:50:01</t>
  </si>
  <si>
    <t>22:35:00</t>
  </si>
  <si>
    <t>22:36:00</t>
  </si>
  <si>
    <t>18:59:00</t>
  </si>
  <si>
    <t>19:00:00</t>
  </si>
  <si>
    <t>21:30:00</t>
  </si>
  <si>
    <t>22:29:00</t>
  </si>
  <si>
    <t>22:59:00</t>
  </si>
  <si>
    <t>23:00:00</t>
  </si>
  <si>
    <t>07:15:03</t>
  </si>
  <si>
    <t>12:00:11</t>
  </si>
  <si>
    <t>14:00:50</t>
  </si>
  <si>
    <t>23:28:02</t>
  </si>
  <si>
    <t>23:40:57</t>
  </si>
  <si>
    <t>00:11:18</t>
  </si>
  <si>
    <t>00:13:38</t>
  </si>
  <si>
    <t>00:31:49</t>
  </si>
  <si>
    <t>00:32:02</t>
  </si>
  <si>
    <t>00:47:56</t>
  </si>
  <si>
    <t>00:48:38</t>
  </si>
  <si>
    <t>01:08:47</t>
  </si>
  <si>
    <t>01:09:21</t>
  </si>
  <si>
    <t>01:28:25</t>
  </si>
  <si>
    <t>01:29:06</t>
  </si>
  <si>
    <t>01:56:00</t>
  </si>
  <si>
    <t>01:56:41</t>
  </si>
  <si>
    <t>02:17:52</t>
  </si>
  <si>
    <t>02:18:37</t>
  </si>
  <si>
    <t>02:39:24</t>
  </si>
  <si>
    <t>03:07:35</t>
  </si>
  <si>
    <t>04:00:57</t>
  </si>
  <si>
    <t>04:19:11</t>
  </si>
  <si>
    <t>04:20:30</t>
  </si>
  <si>
    <t>04:38:44</t>
  </si>
  <si>
    <t>04:40:14</t>
  </si>
  <si>
    <t>04:57:35</t>
  </si>
  <si>
    <t>05:17:00</t>
  </si>
  <si>
    <t>05:18:47</t>
  </si>
  <si>
    <t>05:40:56</t>
  </si>
  <si>
    <t>05:41:45</t>
  </si>
  <si>
    <t>05:55:02</t>
  </si>
  <si>
    <t>05:56:37</t>
  </si>
  <si>
    <t>06:10:19</t>
  </si>
  <si>
    <t>06:11:12</t>
  </si>
  <si>
    <t>06:27:37</t>
  </si>
  <si>
    <t>06:28:17</t>
  </si>
  <si>
    <t>06:38:37</t>
  </si>
  <si>
    <t>06:40:22</t>
  </si>
  <si>
    <t>06:52:05</t>
  </si>
  <si>
    <t>22:01:00</t>
  </si>
  <si>
    <t>23:35:00</t>
  </si>
  <si>
    <t>19:41:00</t>
  </si>
  <si>
    <t>20:41:00</t>
  </si>
  <si>
    <t>20:42:00</t>
  </si>
  <si>
    <t>21:28:52</t>
  </si>
  <si>
    <t>21:41:23</t>
  </si>
  <si>
    <t>22:45:30</t>
  </si>
  <si>
    <t>10:02:00</t>
  </si>
  <si>
    <t>10:05:00</t>
  </si>
  <si>
    <t>07:10:29</t>
  </si>
  <si>
    <t>12:00:38</t>
  </si>
  <si>
    <t>13:03:30</t>
  </si>
  <si>
    <t>16:20:40</t>
  </si>
  <si>
    <t>07:08:02</t>
  </si>
  <si>
    <t>13:01:58</t>
  </si>
  <si>
    <t>15:08:00</t>
  </si>
  <si>
    <t>17:30:00</t>
  </si>
  <si>
    <t>15:55:56</t>
  </si>
  <si>
    <t>22:55:15</t>
  </si>
  <si>
    <t>14:00:01</t>
  </si>
  <si>
    <t>15:00:01</t>
  </si>
  <si>
    <t>11:20:00</t>
  </si>
  <si>
    <t>11:20:01</t>
  </si>
  <si>
    <t>12:20:00</t>
  </si>
  <si>
    <t>13:20:00</t>
  </si>
  <si>
    <t>14:40:00</t>
  </si>
  <si>
    <t>14:40:01</t>
  </si>
  <si>
    <t>15:27:00</t>
  </si>
  <si>
    <t>13:20:01</t>
  </si>
  <si>
    <t>07:30:03</t>
  </si>
  <si>
    <t>11:32:17</t>
  </si>
  <si>
    <t>12:32:52</t>
  </si>
  <si>
    <t>16:33:00</t>
  </si>
  <si>
    <t>07:30:04</t>
  </si>
  <si>
    <t>11:30:19</t>
  </si>
  <si>
    <t>12:30:22</t>
  </si>
  <si>
    <t>15:30:43</t>
  </si>
  <si>
    <t>07:20:54</t>
  </si>
  <si>
    <t>12:00:05</t>
  </si>
  <si>
    <t>15:20:14</t>
  </si>
  <si>
    <t>10:20:25</t>
  </si>
  <si>
    <t>10:47:52</t>
  </si>
  <si>
    <t>11:29:44</t>
  </si>
  <si>
    <t>11:34:00</t>
  </si>
  <si>
    <t>12:02:18</t>
  </si>
  <si>
    <t>13:02:12</t>
  </si>
  <si>
    <t>13:16:14</t>
  </si>
  <si>
    <t>13:19:09</t>
  </si>
  <si>
    <t>13:29:40</t>
  </si>
  <si>
    <t>13:30:02</t>
  </si>
  <si>
    <t>14:03:56</t>
  </si>
  <si>
    <t>14:05:02</t>
  </si>
  <si>
    <t>14:23:37</t>
  </si>
  <si>
    <t>14:23:58</t>
  </si>
  <si>
    <t>14:36:36</t>
  </si>
  <si>
    <t>14:36:55</t>
  </si>
  <si>
    <t>14:55:04</t>
  </si>
  <si>
    <t>14:55:31</t>
  </si>
  <si>
    <t>15:20:04</t>
  </si>
  <si>
    <t>07:29:53</t>
  </si>
  <si>
    <t>07:45:03</t>
  </si>
  <si>
    <t>07:51:18</t>
  </si>
  <si>
    <t>08:14:50</t>
  </si>
  <si>
    <t>08:15:08</t>
  </si>
  <si>
    <t>08:40:33</t>
  </si>
  <si>
    <t>08:42:19</t>
  </si>
  <si>
    <t>09:00:49</t>
  </si>
  <si>
    <t>09:01:09</t>
  </si>
  <si>
    <t>09:25:25</t>
  </si>
  <si>
    <t>09:25:52</t>
  </si>
  <si>
    <t>09:39:31</t>
  </si>
  <si>
    <t>09:40:16</t>
  </si>
  <si>
    <t>09:48:40</t>
  </si>
  <si>
    <t>09:49:04</t>
  </si>
  <si>
    <t>10:08:22</t>
  </si>
  <si>
    <t>10:09:00</t>
  </si>
  <si>
    <t>10:35:27</t>
  </si>
  <si>
    <t>10:35:51</t>
  </si>
  <si>
    <t>11:01:41</t>
  </si>
  <si>
    <t>11:01:59</t>
  </si>
  <si>
    <t>11:30:02</t>
  </si>
  <si>
    <t>11:30:50</t>
  </si>
  <si>
    <t>11:37:08</t>
  </si>
  <si>
    <t>12:42:55</t>
  </si>
  <si>
    <t>13:18:33</t>
  </si>
  <si>
    <t>13:18:50</t>
  </si>
  <si>
    <t>13:30:13</t>
  </si>
  <si>
    <t>13:30:32</t>
  </si>
  <si>
    <t>13:40:32</t>
  </si>
  <si>
    <t>13:40:55</t>
  </si>
  <si>
    <t>14:02:45</t>
  </si>
  <si>
    <t>14:03:06</t>
  </si>
  <si>
    <t>14:12:29</t>
  </si>
  <si>
    <t>14:12:49</t>
  </si>
  <si>
    <t>14:26:58</t>
  </si>
  <si>
    <t>14:27:18</t>
  </si>
  <si>
    <t>14:39:42</t>
  </si>
  <si>
    <t>14:41:15</t>
  </si>
  <si>
    <t>14:53:25</t>
  </si>
  <si>
    <t>14:53:50</t>
  </si>
  <si>
    <t>15:09:35</t>
  </si>
  <si>
    <t>08:00:24</t>
  </si>
  <si>
    <t>12:00:36</t>
  </si>
  <si>
    <t>13:05:04</t>
  </si>
  <si>
    <t>16:15:14</t>
  </si>
  <si>
    <t>08:00:18</t>
  </si>
  <si>
    <t>13:05:40</t>
  </si>
  <si>
    <t>16:15:50</t>
  </si>
  <si>
    <t>16:20:00</t>
  </si>
  <si>
    <t>07:30:32</t>
  </si>
  <si>
    <t>13:03:02</t>
  </si>
  <si>
    <t>15:04:12</t>
  </si>
  <si>
    <t>07:02:55</t>
  </si>
  <si>
    <t>08:18:52</t>
  </si>
  <si>
    <t>08:18:59</t>
  </si>
  <si>
    <t>09:38:17</t>
  </si>
  <si>
    <t>09:38:28</t>
  </si>
  <si>
    <t>10:30:14</t>
  </si>
  <si>
    <t>09:39:36</t>
  </si>
  <si>
    <t>10:29:48</t>
  </si>
  <si>
    <t>10:36:13</t>
  </si>
  <si>
    <t>11:35:17</t>
  </si>
  <si>
    <t>11:36:28</t>
  </si>
  <si>
    <t>11:48:27</t>
  </si>
  <si>
    <t>13:03:53</t>
  </si>
  <si>
    <t>13:22:05</t>
  </si>
  <si>
    <t>13:23:40</t>
  </si>
  <si>
    <t>13:34:49</t>
  </si>
  <si>
    <t>13:35:26</t>
  </si>
  <si>
    <t>13:47:32</t>
  </si>
  <si>
    <t>13:48:27</t>
  </si>
  <si>
    <t>14:00:46</t>
  </si>
  <si>
    <t>14:01:15</t>
  </si>
  <si>
    <t>14:16:22</t>
  </si>
  <si>
    <t>14:17:50</t>
  </si>
  <si>
    <t>14:33:15</t>
  </si>
  <si>
    <t>14:35:15</t>
  </si>
  <si>
    <t>14:46:23</t>
  </si>
  <si>
    <t>14:47:56</t>
  </si>
  <si>
    <t>15:23:04</t>
  </si>
  <si>
    <t>07:45:51</t>
  </si>
  <si>
    <t>09:02:02</t>
  </si>
  <si>
    <t>13:30:00</t>
  </si>
  <si>
    <t>13:40:00</t>
  </si>
  <si>
    <t>08:29:00</t>
  </si>
  <si>
    <t>09:31:00</t>
  </si>
  <si>
    <t>13:31:00</t>
  </si>
  <si>
    <t>13:41:00</t>
  </si>
  <si>
    <t>08:30:12</t>
  </si>
  <si>
    <t>10:45:58</t>
  </si>
  <si>
    <t>13:30:07</t>
  </si>
  <si>
    <t>14:50:55</t>
  </si>
  <si>
    <t>14:55:26</t>
  </si>
  <si>
    <t>15:15:34</t>
  </si>
  <si>
    <t>07:25:15</t>
  </si>
  <si>
    <t>09:00:22</t>
  </si>
  <si>
    <t>09:10:16</t>
  </si>
  <si>
    <t>09:30:23</t>
  </si>
  <si>
    <t>09:35:44</t>
  </si>
  <si>
    <t>10:00:52</t>
  </si>
  <si>
    <t>10:10:49</t>
  </si>
  <si>
    <t>10:30:58</t>
  </si>
  <si>
    <t>10:32:25</t>
  </si>
  <si>
    <t>10:50:00</t>
  </si>
  <si>
    <t>12:00:20</t>
  </si>
  <si>
    <t>15:15:27</t>
  </si>
  <si>
    <t>07:20:32</t>
  </si>
  <si>
    <t>09:30:53</t>
  </si>
  <si>
    <t>09:50:02</t>
  </si>
  <si>
    <t>10:00:53</t>
  </si>
  <si>
    <t>10:30:00</t>
  </si>
  <si>
    <t>10:40:29</t>
  </si>
  <si>
    <t>11:00:38</t>
  </si>
  <si>
    <t>11:00:31</t>
  </si>
  <si>
    <t>11:20:41</t>
  </si>
  <si>
    <t>12:30:47</t>
  </si>
  <si>
    <t>13:30:57</t>
  </si>
  <si>
    <t>13:35:49</t>
  </si>
  <si>
    <t>14:35:58</t>
  </si>
  <si>
    <t>14:40:34</t>
  </si>
  <si>
    <t>07:19:26</t>
  </si>
  <si>
    <t>11:23:38</t>
  </si>
  <si>
    <t>12:42:33</t>
  </si>
  <si>
    <t>14:54:18</t>
  </si>
  <si>
    <t>08:30:55</t>
  </si>
  <si>
    <t>09:01:38</t>
  </si>
  <si>
    <t>10:30:48</t>
  </si>
  <si>
    <t>10:31:49</t>
  </si>
  <si>
    <t>11:00:58</t>
  </si>
  <si>
    <t>12:01:00</t>
  </si>
  <si>
    <t>12:41:00</t>
  </si>
  <si>
    <t>14:41:00</t>
  </si>
  <si>
    <t>15:21:00</t>
  </si>
  <si>
    <t>12:02:41</t>
  </si>
  <si>
    <t>12:41:31</t>
  </si>
  <si>
    <t>13:20:37</t>
  </si>
  <si>
    <t>13:21:52</t>
  </si>
  <si>
    <t>23:47:09</t>
  </si>
  <si>
    <t>00:27:50</t>
  </si>
  <si>
    <t>00:29:20</t>
  </si>
  <si>
    <t>01:20:39</t>
  </si>
  <si>
    <t>01:22:40</t>
  </si>
  <si>
    <t>01:41:05</t>
  </si>
  <si>
    <t>01:43:56</t>
  </si>
  <si>
    <t>02:35:33</t>
  </si>
  <si>
    <t>02:38:46</t>
  </si>
  <si>
    <t>03:05:34</t>
  </si>
  <si>
    <t>03:07:17</t>
  </si>
  <si>
    <t>04:02:03</t>
  </si>
  <si>
    <t>04:02:57</t>
  </si>
  <si>
    <t>04:58:39</t>
  </si>
  <si>
    <t>05:00:01</t>
  </si>
  <si>
    <t>05:39:41</t>
  </si>
  <si>
    <t>05:41:14</t>
  </si>
  <si>
    <t>06:57:11</t>
  </si>
  <si>
    <t>16:48:00</t>
  </si>
  <si>
    <t>16:49:30</t>
  </si>
  <si>
    <t>00:01:09</t>
  </si>
  <si>
    <t>06:34:17</t>
  </si>
  <si>
    <t>00:00:47</t>
  </si>
  <si>
    <t>06:19:58</t>
  </si>
  <si>
    <t>08:30:31</t>
  </si>
  <si>
    <t>11:44:39</t>
  </si>
  <si>
    <t>14:08:11</t>
  </si>
  <si>
    <t>15:35:23</t>
  </si>
  <si>
    <t>07:07:26</t>
  </si>
  <si>
    <t>08:36:36</t>
  </si>
  <si>
    <t>08:37:24</t>
  </si>
  <si>
    <t>10:03:04</t>
  </si>
  <si>
    <t>10:06:41</t>
  </si>
  <si>
    <t>11:03:51</t>
  </si>
  <si>
    <t>11:05:43</t>
  </si>
  <si>
    <t>12:09:55</t>
  </si>
  <si>
    <t>13:05:32</t>
  </si>
  <si>
    <t>14:12:58</t>
  </si>
  <si>
    <t>14:13:35</t>
  </si>
  <si>
    <t>15:23:12</t>
  </si>
  <si>
    <t>08:12:05</t>
  </si>
  <si>
    <t>08:12:29</t>
  </si>
  <si>
    <t>09:11:55</t>
  </si>
  <si>
    <t>09:11:56</t>
  </si>
  <si>
    <t>10:22:39</t>
  </si>
  <si>
    <t>10:24:27</t>
  </si>
  <si>
    <t>12:05:39</t>
  </si>
  <si>
    <t>13:09:43</t>
  </si>
  <si>
    <t>15:27:55</t>
  </si>
  <si>
    <t>07:45:30</t>
  </si>
  <si>
    <t>09:02:44</t>
  </si>
  <si>
    <t>07:18:26</t>
  </si>
  <si>
    <t>11:29:35</t>
  </si>
  <si>
    <t>12:32:44</t>
  </si>
  <si>
    <t>15:30:53</t>
  </si>
  <si>
    <t>07:14:10</t>
  </si>
  <si>
    <t>12:31:29</t>
  </si>
  <si>
    <t>15:32:43</t>
  </si>
  <si>
    <t>07:08:39</t>
  </si>
  <si>
    <t>15:21:51</t>
  </si>
  <si>
    <t>14:14:11</t>
  </si>
  <si>
    <t>07:10:43</t>
  </si>
  <si>
    <t>14:16:51</t>
  </si>
  <si>
    <t>07:30:39</t>
  </si>
  <si>
    <t>11:30:48</t>
  </si>
  <si>
    <t>14:52:38</t>
  </si>
  <si>
    <t>14:52:58</t>
  </si>
  <si>
    <t>15:12:24</t>
  </si>
  <si>
    <t>07:12:22</t>
  </si>
  <si>
    <t>11:17:28</t>
  </si>
  <si>
    <t>07:29:31</t>
  </si>
  <si>
    <t>08:30:13</t>
  </si>
  <si>
    <t>08:30:56</t>
  </si>
  <si>
    <t>09:30:38</t>
  </si>
  <si>
    <t>09:30:58</t>
  </si>
  <si>
    <t>11:50:34</t>
  </si>
  <si>
    <t>12:50:24</t>
  </si>
  <si>
    <t>09:35:42</t>
  </si>
  <si>
    <t>11:26:53</t>
  </si>
  <si>
    <t>12:39:32</t>
  </si>
  <si>
    <t>15:27:51</t>
  </si>
  <si>
    <t>09:14:37</t>
  </si>
  <si>
    <t>13:30:10</t>
  </si>
  <si>
    <t>15:00:23</t>
  </si>
  <si>
    <t>15:00:31</t>
  </si>
  <si>
    <t>15:16:23</t>
  </si>
  <si>
    <t>15:28:24</t>
  </si>
  <si>
    <t>17:04:31</t>
  </si>
  <si>
    <t>17:05:11</t>
  </si>
  <si>
    <t>18:55:25</t>
  </si>
  <si>
    <t>18:56:04</t>
  </si>
  <si>
    <t>20:59:55</t>
  </si>
  <si>
    <t>21:03:15</t>
  </si>
  <si>
    <t>22:44:23</t>
  </si>
  <si>
    <t>07:10:14</t>
  </si>
  <si>
    <t>09:00:42</t>
  </si>
  <si>
    <t>12:30:17</t>
  </si>
  <si>
    <t>12:38:29</t>
  </si>
  <si>
    <t>15:29:39</t>
  </si>
  <si>
    <t>16:50:23</t>
  </si>
  <si>
    <t>20:36:04</t>
  </si>
  <si>
    <t>20:37:00</t>
  </si>
  <si>
    <t>23:08:54</t>
  </si>
  <si>
    <t>07:20:21</t>
  </si>
  <si>
    <t>11:20:31</t>
  </si>
  <si>
    <t>12:03:05</t>
  </si>
  <si>
    <t>13:06:24</t>
  </si>
  <si>
    <t>15:37:05</t>
  </si>
  <si>
    <t>23:31:41</t>
  </si>
  <si>
    <t>00:30:51</t>
  </si>
  <si>
    <t>01:30:38</t>
  </si>
  <si>
    <t>02:30:47</t>
  </si>
  <si>
    <t>04:00:14</t>
  </si>
  <si>
    <t>05:00:15</t>
  </si>
  <si>
    <t>05:00:17</t>
  </si>
  <si>
    <t>05:30:26</t>
  </si>
  <si>
    <t>05:30:36</t>
  </si>
  <si>
    <t>06:00:26</t>
  </si>
  <si>
    <t>06:01:38</t>
  </si>
  <si>
    <t>07:00:45</t>
  </si>
  <si>
    <t>18:05:00</t>
  </si>
  <si>
    <t>18:06:00</t>
  </si>
  <si>
    <t>15:40:12</t>
  </si>
  <si>
    <t>18:08:30</t>
  </si>
  <si>
    <t>18:15:00</t>
  </si>
  <si>
    <t>22:05:00</t>
  </si>
  <si>
    <t>23:25:13</t>
  </si>
  <si>
    <t>07:00:14</t>
  </si>
  <si>
    <t>11:00:27</t>
  </si>
  <si>
    <t>14:14:40</t>
  </si>
  <si>
    <t>18:01:00</t>
  </si>
  <si>
    <t>19:01:00</t>
  </si>
  <si>
    <t>19:02:00</t>
  </si>
  <si>
    <t>20:02:00</t>
  </si>
  <si>
    <t>20:03:00</t>
  </si>
  <si>
    <t>21:03:00</t>
  </si>
  <si>
    <t>07:03:19</t>
  </si>
  <si>
    <t>12:01:25</t>
  </si>
  <si>
    <t>15:32:49</t>
  </si>
  <si>
    <t>16:00:57</t>
  </si>
  <si>
    <t>15:44:40</t>
  </si>
  <si>
    <t>16:21:39</t>
  </si>
  <si>
    <t>16:03:39</t>
  </si>
  <si>
    <t>19:33:52</t>
  </si>
  <si>
    <t>19:31:18</t>
  </si>
  <si>
    <t>16:32:05</t>
  </si>
  <si>
    <t>17:00:17</t>
  </si>
  <si>
    <t>16:40:40</t>
  </si>
  <si>
    <t>19:27:22</t>
  </si>
  <si>
    <t>17:03:07</t>
  </si>
  <si>
    <t>19:38:17</t>
  </si>
  <si>
    <t>19:38:46</t>
  </si>
  <si>
    <t>20:08:37</t>
  </si>
  <si>
    <t>20:09:24</t>
  </si>
  <si>
    <t>20:37:50</t>
  </si>
  <si>
    <t>20:38:28</t>
  </si>
  <si>
    <t>21:13:15</t>
  </si>
  <si>
    <t>21:13:51</t>
  </si>
  <si>
    <t>21:41:21</t>
  </si>
  <si>
    <t>21:42:25</t>
  </si>
  <si>
    <t>22:03:38</t>
  </si>
  <si>
    <t>22:04:20</t>
  </si>
  <si>
    <t>22:28:51</t>
  </si>
  <si>
    <t>22:29:57</t>
  </si>
  <si>
    <t>23:10:47</t>
  </si>
  <si>
    <t>11:30:30</t>
  </si>
  <si>
    <t>07:06:29</t>
  </si>
  <si>
    <t>07:43:39</t>
  </si>
  <si>
    <t>09:17:21</t>
  </si>
  <si>
    <t>10:46:33</t>
  </si>
  <si>
    <t>10:48:56</t>
  </si>
  <si>
    <t>12:00:16</t>
  </si>
  <si>
    <t>14:18:22</t>
  </si>
  <si>
    <t>14:20:04</t>
  </si>
  <si>
    <t>15:21:10</t>
  </si>
  <si>
    <t>07:23:05</t>
  </si>
  <si>
    <t>12:40:48</t>
  </si>
  <si>
    <t>15:20:02</t>
  </si>
  <si>
    <t>07:11:03</t>
  </si>
  <si>
    <t>11:25:13</t>
  </si>
  <si>
    <t>12:41:30</t>
  </si>
  <si>
    <t>15:18:49</t>
  </si>
  <si>
    <t>09:01:37</t>
  </si>
  <si>
    <t>11:30:45</t>
  </si>
  <si>
    <t>12:35:19</t>
  </si>
  <si>
    <t>15:03:25</t>
  </si>
  <si>
    <t>00:00:40</t>
  </si>
  <si>
    <t>01:16:16</t>
  </si>
  <si>
    <t>01:50:56</t>
  </si>
  <si>
    <t>03:46:18</t>
  </si>
  <si>
    <t>04:36:26</t>
  </si>
  <si>
    <t>06:02:54</t>
  </si>
  <si>
    <t>06:04:16</t>
  </si>
  <si>
    <t>07:02:27</t>
  </si>
  <si>
    <t>00:00:14</t>
  </si>
  <si>
    <t>02:05:20</t>
  </si>
  <si>
    <t>02:17:17</t>
  </si>
  <si>
    <t>06:34:26</t>
  </si>
  <si>
    <t>07:01:06</t>
  </si>
  <si>
    <t>07:45:16</t>
  </si>
  <si>
    <t>09:03:32</t>
  </si>
  <si>
    <t>12:05:45</t>
  </si>
  <si>
    <t>O funcionario foi ao sindicato</t>
  </si>
  <si>
    <t>Folga para troca de escala  (para a escala A3)</t>
  </si>
  <si>
    <t>Folga para troca de escala  (para a escala C3)</t>
  </si>
  <si>
    <t>12:40:27</t>
  </si>
  <si>
    <t>16:24:43</t>
  </si>
  <si>
    <t>07:22:39</t>
  </si>
  <si>
    <t>12:49:29</t>
  </si>
  <si>
    <t>07:05:22</t>
  </si>
  <si>
    <t>09:23:15</t>
  </si>
  <si>
    <t>15:30:47</t>
  </si>
  <si>
    <t>11:20:03</t>
  </si>
  <si>
    <t>13:08:42</t>
  </si>
  <si>
    <t>16:26:49</t>
  </si>
  <si>
    <t>07:43:08</t>
  </si>
  <si>
    <t>10:06:09</t>
  </si>
  <si>
    <t>10:06:38</t>
  </si>
  <si>
    <t>12:16:23</t>
  </si>
  <si>
    <t>15:17:08</t>
  </si>
  <si>
    <t>07:08:47</t>
  </si>
  <si>
    <t>10:47:57</t>
  </si>
  <si>
    <t>15:30:44</t>
  </si>
  <si>
    <t>07:11:38</t>
  </si>
  <si>
    <t>07:40:47</t>
  </si>
  <si>
    <t>07:42:15</t>
  </si>
  <si>
    <t>08:33:09</t>
  </si>
  <si>
    <t>09:04:18</t>
  </si>
  <si>
    <t>09:04:38</t>
  </si>
  <si>
    <t>09:36:45</t>
  </si>
  <si>
    <t>09:39:19</t>
  </si>
  <si>
    <t>10:06:29</t>
  </si>
  <si>
    <t>10:06:49</t>
  </si>
  <si>
    <t>11:06:56</t>
  </si>
  <si>
    <t>12:08:52</t>
  </si>
  <si>
    <t>12:47:03</t>
  </si>
  <si>
    <t>12:47:27</t>
  </si>
  <si>
    <t>13:39:37</t>
  </si>
  <si>
    <t>13:45:08</t>
  </si>
  <si>
    <t>14:21:17</t>
  </si>
  <si>
    <t>14:25:36</t>
  </si>
  <si>
    <t>15:00:43</t>
  </si>
  <si>
    <t>07:09:01</t>
  </si>
  <si>
    <t>15:35:05</t>
  </si>
  <si>
    <t>07:32:55</t>
  </si>
  <si>
    <t>11:35:14</t>
  </si>
  <si>
    <t>12:43:12</t>
  </si>
  <si>
    <t>15:18:22</t>
  </si>
  <si>
    <t>15:19:05</t>
  </si>
  <si>
    <t>16:25:39</t>
  </si>
  <si>
    <t>07:15:56</t>
  </si>
  <si>
    <t>09:31:14</t>
  </si>
  <si>
    <t>09:40:53</t>
  </si>
  <si>
    <t>11:36:05</t>
  </si>
  <si>
    <t>12:40:59</t>
  </si>
  <si>
    <t>15:00:07</t>
  </si>
  <si>
    <t>07:10:35</t>
  </si>
  <si>
    <t>07:50:46</t>
  </si>
  <si>
    <t>07:52:04</t>
  </si>
  <si>
    <t>08:30:18</t>
  </si>
  <si>
    <t>08:33:39</t>
  </si>
  <si>
    <t>09:10:50</t>
  </si>
  <si>
    <t>09:12:03</t>
  </si>
  <si>
    <t>09:53:11</t>
  </si>
  <si>
    <t>09:56:29</t>
  </si>
  <si>
    <t>10:37:18</t>
  </si>
  <si>
    <t>11:28:30</t>
  </si>
  <si>
    <t>12:30:39</t>
  </si>
  <si>
    <t>13:03:49</t>
  </si>
  <si>
    <t>13:05:34</t>
  </si>
  <si>
    <t>13:41:45</t>
  </si>
  <si>
    <t>13:44:55</t>
  </si>
  <si>
    <t>14:28:09</t>
  </si>
  <si>
    <t>14:30:54</t>
  </si>
  <si>
    <t>15:10:06</t>
  </si>
  <si>
    <t>15:16:04</t>
  </si>
  <si>
    <t>15:51:26</t>
  </si>
  <si>
    <t>15:53:46</t>
  </si>
  <si>
    <t>16:26:23</t>
  </si>
  <si>
    <t>13:50:27</t>
  </si>
  <si>
    <t>16:33:49</t>
  </si>
  <si>
    <t>09:23:37</t>
  </si>
  <si>
    <t>12:29:54</t>
  </si>
  <si>
    <t>13:18:18</t>
  </si>
  <si>
    <t>14:04:11</t>
  </si>
  <si>
    <t>14:04:30</t>
  </si>
  <si>
    <t>15:13:28</t>
  </si>
  <si>
    <t>00:00:46</t>
  </si>
  <si>
    <t>02:29:56</t>
  </si>
  <si>
    <t>02:32:19</t>
  </si>
  <si>
    <t>05:58:39</t>
  </si>
  <si>
    <t>05:58:42</t>
  </si>
  <si>
    <t>06:02:55</t>
  </si>
  <si>
    <t>06:03:13</t>
  </si>
  <si>
    <t>06:06:08</t>
  </si>
  <si>
    <t>06:06:26</t>
  </si>
  <si>
    <t>06:13:25</t>
  </si>
  <si>
    <t>06:14:02</t>
  </si>
  <si>
    <t>06:27:34</t>
  </si>
  <si>
    <t>06:27:59</t>
  </si>
  <si>
    <t>06:30:13</t>
  </si>
  <si>
    <t>06:30:22</t>
  </si>
  <si>
    <t>06:30:50</t>
  </si>
  <si>
    <t>06:31:11</t>
  </si>
  <si>
    <t>06:34:31</t>
  </si>
  <si>
    <t>06:34:46</t>
  </si>
  <si>
    <t>06:42:11</t>
  </si>
  <si>
    <t>06:42:28</t>
  </si>
  <si>
    <t>06:47:01</t>
  </si>
  <si>
    <t>19:05:42</t>
  </si>
  <si>
    <t>21:06:59</t>
  </si>
  <si>
    <t>21:06:17</t>
  </si>
  <si>
    <t>22:46:27</t>
  </si>
  <si>
    <t>08:00:34</t>
  </si>
  <si>
    <t>08:01:01</t>
  </si>
  <si>
    <t>08:31:43</t>
  </si>
  <si>
    <t>09:00:55</t>
  </si>
  <si>
    <t>09:01:55</t>
  </si>
  <si>
    <t>09:30:12</t>
  </si>
  <si>
    <t>09:31:42</t>
  </si>
  <si>
    <t>11:30:55</t>
  </si>
  <si>
    <t>13:00:47</t>
  </si>
  <si>
    <t>13:01:57</t>
  </si>
  <si>
    <t>13:40:12</t>
  </si>
  <si>
    <t>14:20:55</t>
  </si>
  <si>
    <t>07:27:03</t>
  </si>
  <si>
    <t>12:41:32</t>
  </si>
  <si>
    <t>16:27:46</t>
  </si>
  <si>
    <t>15:36:34</t>
  </si>
  <si>
    <t>18:00:48</t>
  </si>
  <si>
    <t>18:04:45</t>
  </si>
  <si>
    <t>20:50:58</t>
  </si>
  <si>
    <t>21:02:13</t>
  </si>
  <si>
    <t>22:53:21</t>
  </si>
  <si>
    <t>12:30:59</t>
  </si>
  <si>
    <t>16:31:07</t>
  </si>
  <si>
    <t>13:17:36</t>
  </si>
  <si>
    <t>14:20:56</t>
  </si>
  <si>
    <t>14:21:31</t>
  </si>
  <si>
    <t>15:13:42</t>
  </si>
  <si>
    <t>07:23:40</t>
  </si>
  <si>
    <t>11:36:10</t>
  </si>
  <si>
    <t>12:46:51</t>
  </si>
  <si>
    <t>15:09:06</t>
  </si>
  <si>
    <t>07:15:08</t>
  </si>
  <si>
    <t>07:30:05</t>
  </si>
  <si>
    <t>07:49:56</t>
  </si>
  <si>
    <t>08:05:49</t>
  </si>
  <si>
    <t>08:24:36</t>
  </si>
  <si>
    <t>09:01:06</t>
  </si>
  <si>
    <t>09:19:47</t>
  </si>
  <si>
    <t>09:33:12</t>
  </si>
  <si>
    <t>09:56:52</t>
  </si>
  <si>
    <t>10:09:13</t>
  </si>
  <si>
    <t>18:41:00</t>
  </si>
  <si>
    <t>22:15:00</t>
  </si>
  <si>
    <t>22:16:00</t>
  </si>
  <si>
    <t>23:32:00</t>
  </si>
  <si>
    <t>16:11:00</t>
  </si>
  <si>
    <t>18:45:00</t>
  </si>
  <si>
    <t>19:55:00</t>
  </si>
  <si>
    <t>19:56:00</t>
  </si>
  <si>
    <t>21:31:00</t>
  </si>
  <si>
    <t>23:29:00</t>
  </si>
  <si>
    <t>07:15:25</t>
  </si>
  <si>
    <t>08:15:35</t>
  </si>
  <si>
    <t>08:16:18</t>
  </si>
  <si>
    <t>12:00:28</t>
  </si>
  <si>
    <t>13:00:46</t>
  </si>
  <si>
    <t>14:29:26</t>
  </si>
  <si>
    <t>22:04:29</t>
  </si>
  <si>
    <t>23:35:43</t>
  </si>
  <si>
    <t>16:37:00</t>
  </si>
  <si>
    <t>17:37:00</t>
  </si>
  <si>
    <t>17:39:00</t>
  </si>
  <si>
    <t>18:39:00</t>
  </si>
  <si>
    <t>22:44:00</t>
  </si>
  <si>
    <t>23:27:24</t>
  </si>
  <si>
    <t>07:10:56</t>
  </si>
  <si>
    <t>13:03:04</t>
  </si>
  <si>
    <t>16:21:16</t>
  </si>
  <si>
    <t>15:36:26</t>
  </si>
  <si>
    <t>16:02:52</t>
  </si>
  <si>
    <t>16:03:22</t>
  </si>
  <si>
    <t>17:07:25</t>
  </si>
  <si>
    <t>17:08:21</t>
  </si>
  <si>
    <t>17:56:22</t>
  </si>
  <si>
    <t>17:56:51</t>
  </si>
  <si>
    <t>18:35:48</t>
  </si>
  <si>
    <t>18:36:18</t>
  </si>
  <si>
    <t>19:49:49</t>
  </si>
  <si>
    <t>19:50:41</t>
  </si>
  <si>
    <t>21:07:38</t>
  </si>
  <si>
    <t>21:08:18</t>
  </si>
  <si>
    <t>21:35:20</t>
  </si>
  <si>
    <t>21:36:21</t>
  </si>
  <si>
    <t>22:13:36</t>
  </si>
  <si>
    <t>22:17:57</t>
  </si>
  <si>
    <t>22:58:42</t>
  </si>
  <si>
    <t>22:58:48</t>
  </si>
  <si>
    <t>22:59:41</t>
  </si>
  <si>
    <t>07:20:02</t>
  </si>
  <si>
    <t>12:00:14</t>
  </si>
  <si>
    <t>07:30:15</t>
  </si>
  <si>
    <t>11:30:35</t>
  </si>
  <si>
    <t>07:09:28</t>
  </si>
  <si>
    <t>08:37:34</t>
  </si>
  <si>
    <t>08:39:15</t>
  </si>
  <si>
    <t>09:28:23</t>
  </si>
  <si>
    <t>09:29:34</t>
  </si>
  <si>
    <t>09:51:43</t>
  </si>
  <si>
    <t>09:52:11</t>
  </si>
  <si>
    <t>11:57:19</t>
  </si>
  <si>
    <t>12:43:55</t>
  </si>
  <si>
    <t>13:27:01</t>
  </si>
  <si>
    <t>13:29:04</t>
  </si>
  <si>
    <t>14:42:13</t>
  </si>
  <si>
    <t>14:57:57</t>
  </si>
  <si>
    <t>07:25:29</t>
  </si>
  <si>
    <t>09:10:38</t>
  </si>
  <si>
    <t>09:30:15</t>
  </si>
  <si>
    <t>12:50:23</t>
  </si>
  <si>
    <t>13:00:53</t>
  </si>
  <si>
    <t>13:50:00</t>
  </si>
  <si>
    <t>14:00:40</t>
  </si>
  <si>
    <t>14:50:45</t>
  </si>
  <si>
    <t>23:49:53</t>
  </si>
  <si>
    <t>01:33:37</t>
  </si>
  <si>
    <t>01:35:14</t>
  </si>
  <si>
    <t>02:30:53</t>
  </si>
  <si>
    <t>04:07:23</t>
  </si>
  <si>
    <t>06:11:17</t>
  </si>
  <si>
    <t>06:13:26</t>
  </si>
  <si>
    <t>07:11:36</t>
  </si>
  <si>
    <t>Adriano Donizete Bento da Silva</t>
  </si>
  <si>
    <t>07:14:24</t>
  </si>
  <si>
    <t>12:01:04</t>
  </si>
  <si>
    <t>13:04:10</t>
  </si>
  <si>
    <t>14:34:42</t>
  </si>
  <si>
    <t>14:39:32</t>
  </si>
  <si>
    <t>15:37:29</t>
  </si>
  <si>
    <t>15:38:42</t>
  </si>
  <si>
    <t>16:38:40</t>
  </si>
  <si>
    <t>07:15:33</t>
  </si>
  <si>
    <t>16:40:46</t>
  </si>
  <si>
    <t>07:16:08</t>
  </si>
  <si>
    <t>07:15:32</t>
  </si>
  <si>
    <t>11:32:41</t>
  </si>
  <si>
    <t>12:30:10</t>
  </si>
  <si>
    <t>16:33:36</t>
  </si>
  <si>
    <t>07:26:13</t>
  </si>
  <si>
    <t>11:30:22</t>
  </si>
  <si>
    <t>12:24:26</t>
  </si>
  <si>
    <t>16:15:32</t>
  </si>
  <si>
    <t>15:10:50</t>
  </si>
  <si>
    <t>15:54:58</t>
  </si>
  <si>
    <t>15:58:33</t>
  </si>
  <si>
    <t>16:30:53</t>
  </si>
  <si>
    <t>07:10:39</t>
  </si>
  <si>
    <t>07:49:57</t>
  </si>
  <si>
    <t>07:51:25</t>
  </si>
  <si>
    <t>08:30:35</t>
  </si>
  <si>
    <t>08:32:49</t>
  </si>
  <si>
    <t>09:10:00</t>
  </si>
  <si>
    <t>09:13:07</t>
  </si>
  <si>
    <t>09:53:17</t>
  </si>
  <si>
    <t>09:56:58</t>
  </si>
  <si>
    <t>10:35:20</t>
  </si>
  <si>
    <t>10:37:04</t>
  </si>
  <si>
    <t>11:06:18</t>
  </si>
  <si>
    <t>11:08:13</t>
  </si>
  <si>
    <t>11:48:24</t>
  </si>
  <si>
    <t>12:50:00</t>
  </si>
  <si>
    <t>13:30:18</t>
  </si>
  <si>
    <t>13:32:36</t>
  </si>
  <si>
    <t>14:02:51</t>
  </si>
  <si>
    <t>14:04:35</t>
  </si>
  <si>
    <t>14:37:44</t>
  </si>
  <si>
    <t>14:39:06</t>
  </si>
  <si>
    <t>15:37:17</t>
  </si>
  <si>
    <t>15:30:34</t>
  </si>
  <si>
    <t>16:00:46</t>
  </si>
  <si>
    <t>16:01:40</t>
  </si>
  <si>
    <t>16:30:00</t>
  </si>
  <si>
    <t>11:26:18</t>
  </si>
  <si>
    <t>12:37:16</t>
  </si>
  <si>
    <t>16:31:26</t>
  </si>
  <si>
    <t>07:04:35</t>
  </si>
  <si>
    <t>11:22:13</t>
  </si>
  <si>
    <t>15:45:49</t>
  </si>
  <si>
    <t>21:00:56</t>
  </si>
  <si>
    <t>22:40:55</t>
  </si>
  <si>
    <t>15:42:28</t>
  </si>
  <si>
    <t>23:21:16</t>
  </si>
  <si>
    <t>07:24:09</t>
  </si>
  <si>
    <t>08:25:15</t>
  </si>
  <si>
    <t>08:30:03</t>
  </si>
  <si>
    <t>11:25:44</t>
  </si>
  <si>
    <t>12:38:46</t>
  </si>
  <si>
    <t>16:37:55</t>
  </si>
  <si>
    <t>23:43:01</t>
  </si>
  <si>
    <t>06:42:50</t>
  </si>
  <si>
    <t>15:30:54</t>
  </si>
  <si>
    <t>17:01:03</t>
  </si>
  <si>
    <t>17:05:44</t>
  </si>
  <si>
    <t>18:45:55</t>
  </si>
  <si>
    <t>18:50:11</t>
  </si>
  <si>
    <t>21:35:22</t>
  </si>
  <si>
    <t>21:41:35</t>
  </si>
  <si>
    <t>22:52:47</t>
  </si>
  <si>
    <t>14:21:30</t>
  </si>
  <si>
    <t>15:00:51</t>
  </si>
  <si>
    <t>15:01:09</t>
  </si>
  <si>
    <t>15:20:30</t>
  </si>
  <si>
    <t>15:21:53</t>
  </si>
  <si>
    <t>15:40:08</t>
  </si>
  <si>
    <t>15:42:20</t>
  </si>
  <si>
    <t>16:00:34</t>
  </si>
  <si>
    <t>16:01:11</t>
  </si>
  <si>
    <t>16:20:24</t>
  </si>
  <si>
    <t>15:38:30</t>
  </si>
  <si>
    <t>16:20:42</t>
  </si>
  <si>
    <t>16:26:18</t>
  </si>
  <si>
    <t>18:55:59</t>
  </si>
  <si>
    <t>18:58:46</t>
  </si>
  <si>
    <t>21:58:46</t>
  </si>
  <si>
    <t>22:13:42</t>
  </si>
  <si>
    <t>23:14:56</t>
  </si>
  <si>
    <t>15:36:25</t>
  </si>
  <si>
    <t>19:00:35</t>
  </si>
  <si>
    <t>GS56311</t>
  </si>
  <si>
    <t>05:02:00</t>
  </si>
  <si>
    <t>07:05:00</t>
  </si>
  <si>
    <t>02:35:00</t>
  </si>
  <si>
    <t>02:36:00</t>
  </si>
  <si>
    <t>03:07:00</t>
  </si>
  <si>
    <t>03:10:00</t>
  </si>
  <si>
    <t>11:20:29</t>
  </si>
  <si>
    <t>12:30:46</t>
  </si>
  <si>
    <t>16:30:54</t>
  </si>
  <si>
    <t>12:35:33</t>
  </si>
  <si>
    <t>15:17:57</t>
  </si>
  <si>
    <t>08:30:16</t>
  </si>
  <si>
    <t>13:14:15</t>
  </si>
  <si>
    <t>16:21:24</t>
  </si>
  <si>
    <t>07:01:25</t>
  </si>
  <si>
    <t>12:04:23</t>
  </si>
  <si>
    <t>13:06:52</t>
  </si>
  <si>
    <t>16:47:28</t>
  </si>
  <si>
    <t>12:00:32</t>
  </si>
  <si>
    <t>13:02:23</t>
  </si>
  <si>
    <t>16:47:02</t>
  </si>
  <si>
    <t>10:29:22</t>
  </si>
  <si>
    <t>10:45:43</t>
  </si>
  <si>
    <t>11:04:38</t>
  </si>
  <si>
    <t>11:24:51</t>
  </si>
  <si>
    <t>12:30:34</t>
  </si>
  <si>
    <t>12:44:25</t>
  </si>
  <si>
    <t>13:04:40</t>
  </si>
  <si>
    <t>13:16:26</t>
  </si>
  <si>
    <t>13:30:09</t>
  </si>
  <si>
    <t>13:45:48</t>
  </si>
  <si>
    <t>13:49:37</t>
  </si>
  <si>
    <t>14:09:55</t>
  </si>
  <si>
    <t>14:29:00</t>
  </si>
  <si>
    <t>14:45:24</t>
  </si>
  <si>
    <t>15:04:18</t>
  </si>
  <si>
    <t>15:30:41</t>
  </si>
  <si>
    <t>15:44:51</t>
  </si>
  <si>
    <t>16:00:15</t>
  </si>
  <si>
    <t>16:09:08</t>
  </si>
  <si>
    <t>16:18:30</t>
  </si>
  <si>
    <t>16:20:38</t>
  </si>
  <si>
    <t>16:34:06</t>
  </si>
  <si>
    <t>23:30:03</t>
  </si>
  <si>
    <t>00:30:17</t>
  </si>
  <si>
    <t>01:00:17</t>
  </si>
  <si>
    <t>02:00:44</t>
  </si>
  <si>
    <t>03:00:31</t>
  </si>
  <si>
    <t>04:00:41</t>
  </si>
  <si>
    <t>04:00:50</t>
  </si>
  <si>
    <t>05:00:10</t>
  </si>
  <si>
    <t>05:00:57</t>
  </si>
  <si>
    <t>05:30:05</t>
  </si>
  <si>
    <t>05:31:09</t>
  </si>
  <si>
    <t>06:55:18</t>
  </si>
  <si>
    <t>15:01:40</t>
  </si>
  <si>
    <t>16:30:06</t>
  </si>
  <si>
    <t>07:15:51</t>
  </si>
  <si>
    <t>13:00:58</t>
  </si>
  <si>
    <t>16:32:25</t>
  </si>
  <si>
    <t>07:08:59</t>
  </si>
  <si>
    <t>10:54:12</t>
  </si>
  <si>
    <t>10:59:11</t>
  </si>
  <si>
    <t>14:53:37</t>
  </si>
  <si>
    <t>12:31:00</t>
  </si>
  <si>
    <t>16:20:49</t>
  </si>
  <si>
    <t>07:06:27</t>
  </si>
  <si>
    <t>12:01:39</t>
  </si>
  <si>
    <t>16:20:16</t>
  </si>
  <si>
    <t>15:35:04</t>
  </si>
  <si>
    <t>23:04:52</t>
  </si>
  <si>
    <t>07:30:59</t>
  </si>
  <si>
    <t>11:30:16</t>
  </si>
  <si>
    <t>12:31:02</t>
  </si>
  <si>
    <t>07:30:43</t>
  </si>
  <si>
    <t>12:35:39</t>
  </si>
  <si>
    <t>15:15:52</t>
  </si>
  <si>
    <t>07:30:55</t>
  </si>
  <si>
    <t>07:21:38</t>
  </si>
  <si>
    <t>08:35:46</t>
  </si>
  <si>
    <t>08:37:30</t>
  </si>
  <si>
    <t>12:31:39</t>
  </si>
  <si>
    <t>13:32:10</t>
  </si>
  <si>
    <t>14:22:06</t>
  </si>
  <si>
    <t>16:03:31</t>
  </si>
  <si>
    <t>07:11:09</t>
  </si>
  <si>
    <t>11:29:25</t>
  </si>
  <si>
    <t>12:42:58</t>
  </si>
  <si>
    <t>16:28:11</t>
  </si>
  <si>
    <t>07:14:40</t>
  </si>
  <si>
    <t>11:25:53</t>
  </si>
  <si>
    <t>12:40:33</t>
  </si>
  <si>
    <t>16:20:46</t>
  </si>
  <si>
    <t>08:00:19</t>
  </si>
  <si>
    <t>08:01:34</t>
  </si>
  <si>
    <t>08:30:41</t>
  </si>
  <si>
    <t>08:31:13</t>
  </si>
  <si>
    <t>09:00:21</t>
  </si>
  <si>
    <t>09:01:51</t>
  </si>
  <si>
    <t>09:31:29</t>
  </si>
  <si>
    <t>10:00:36</t>
  </si>
  <si>
    <t>10:01:14</t>
  </si>
  <si>
    <t>10:30:23</t>
  </si>
  <si>
    <t>10:31:12</t>
  </si>
  <si>
    <t>11:00:20</t>
  </si>
  <si>
    <t>11:01:51</t>
  </si>
  <si>
    <t>12:31:19</t>
  </si>
  <si>
    <t>13:00:27</t>
  </si>
  <si>
    <t>13:30:29</t>
  </si>
  <si>
    <t>13:31:05</t>
  </si>
  <si>
    <t>14:00:12</t>
  </si>
  <si>
    <t>14:01:42</t>
  </si>
  <si>
    <t>14:30:48</t>
  </si>
  <si>
    <t>14:31:33</t>
  </si>
  <si>
    <t>15:01:00</t>
  </si>
  <si>
    <t>15:21:12</t>
  </si>
  <si>
    <t>15:40:19</t>
  </si>
  <si>
    <t>15:41:52</t>
  </si>
  <si>
    <t>16:00:04</t>
  </si>
  <si>
    <t>16:01:36</t>
  </si>
  <si>
    <t>16:20:43</t>
  </si>
  <si>
    <t>07:20:30</t>
  </si>
  <si>
    <t>08:00:36</t>
  </si>
  <si>
    <t>08:30:20</t>
  </si>
  <si>
    <t>09:00:16</t>
  </si>
  <si>
    <t>09:01:45</t>
  </si>
  <si>
    <t>09:31:20</t>
  </si>
  <si>
    <t>10:01:07</t>
  </si>
  <si>
    <t>10:30:16</t>
  </si>
  <si>
    <t>10:31:51</t>
  </si>
  <si>
    <t>12:02:37</t>
  </si>
  <si>
    <t>13:30:01</t>
  </si>
  <si>
    <t>13:31:50</t>
  </si>
  <si>
    <t>15:01:20</t>
  </si>
  <si>
    <t>15:30:25</t>
  </si>
  <si>
    <t>15:31:00</t>
  </si>
  <si>
    <t>16:00:06</t>
  </si>
  <si>
    <t>16:01:06</t>
  </si>
  <si>
    <t>16:24:15</t>
  </si>
  <si>
    <t>23:52:48</t>
  </si>
  <si>
    <t>02:21:26</t>
  </si>
  <si>
    <t>02:35:16</t>
  </si>
  <si>
    <t>04:26:40</t>
  </si>
  <si>
    <t>04:31:03</t>
  </si>
  <si>
    <t>06:19:01</t>
  </si>
  <si>
    <t>06:24:34</t>
  </si>
  <si>
    <t>06:25:31</t>
  </si>
  <si>
    <t>06:25:41</t>
  </si>
  <si>
    <t>06:26:55</t>
  </si>
  <si>
    <t>06:27:41</t>
  </si>
  <si>
    <t>07:01:30</t>
  </si>
  <si>
    <t>16:50:00</t>
  </si>
  <si>
    <t>16:48:27</t>
  </si>
  <si>
    <t>17:09:18</t>
  </si>
  <si>
    <t>17:10:31</t>
  </si>
  <si>
    <t>19:20:44</t>
  </si>
  <si>
    <t>20:10:23</t>
  </si>
  <si>
    <t>22:05:14</t>
  </si>
  <si>
    <t>22:06:11</t>
  </si>
  <si>
    <t>23:19:27</t>
  </si>
  <si>
    <t>13:06:04</t>
  </si>
  <si>
    <t>15:13:44</t>
  </si>
  <si>
    <t>07:11:49</t>
  </si>
  <si>
    <t>10:25:12</t>
  </si>
  <si>
    <t>10:26:24</t>
  </si>
  <si>
    <t>12:33:40</t>
  </si>
  <si>
    <t>13:35:34</t>
  </si>
  <si>
    <t>15:30:19</t>
  </si>
  <si>
    <t>07:06:48</t>
  </si>
  <si>
    <t>07:58:29</t>
  </si>
  <si>
    <t>08:00:05</t>
  </si>
  <si>
    <t>08:59:10</t>
  </si>
  <si>
    <t>09:02:47</t>
  </si>
  <si>
    <t>09:43:28</t>
  </si>
  <si>
    <t>09:45:09</t>
  </si>
  <si>
    <t>10:00:07</t>
  </si>
  <si>
    <t>12:07:14</t>
  </si>
  <si>
    <t>13:01:54</t>
  </si>
  <si>
    <t>16:19:32</t>
  </si>
  <si>
    <t>13:06:21</t>
  </si>
  <si>
    <t>07:30:12</t>
  </si>
  <si>
    <t>08:01:25</t>
  </si>
  <si>
    <t>08:01:42</t>
  </si>
  <si>
    <t>08:30:48</t>
  </si>
  <si>
    <t>08:32:36</t>
  </si>
  <si>
    <t>09:03:46</t>
  </si>
  <si>
    <t>09:04:04</t>
  </si>
  <si>
    <t>09:32:10</t>
  </si>
  <si>
    <t>09:33:16</t>
  </si>
  <si>
    <t>10:06:23</t>
  </si>
  <si>
    <t>10:32:46</t>
  </si>
  <si>
    <t>10:32:23</t>
  </si>
  <si>
    <t>11:08:30</t>
  </si>
  <si>
    <t>12:08:49</t>
  </si>
  <si>
    <t>12:39:56</t>
  </si>
  <si>
    <t>13:11:07</t>
  </si>
  <si>
    <t>13:11:30</t>
  </si>
  <si>
    <t>14:11:40</t>
  </si>
  <si>
    <t>14:12:44</t>
  </si>
  <si>
    <t>15:12:52</t>
  </si>
  <si>
    <t>15:13:10</t>
  </si>
  <si>
    <t>16:27:16</t>
  </si>
  <si>
    <t>12:31:56</t>
  </si>
  <si>
    <t>16:42:11</t>
  </si>
  <si>
    <t>07:15:57</t>
  </si>
  <si>
    <t>09:36:06</t>
  </si>
  <si>
    <t>09:36:55</t>
  </si>
  <si>
    <t>11:38:01</t>
  </si>
  <si>
    <t>12:37:39</t>
  </si>
  <si>
    <t>16:37:44</t>
  </si>
  <si>
    <t>07:29:16</t>
  </si>
  <si>
    <t>11:33:26</t>
  </si>
  <si>
    <t>12:26:06</t>
  </si>
  <si>
    <t>16:19:14</t>
  </si>
  <si>
    <t>12:39:29</t>
  </si>
  <si>
    <t>16:29:57</t>
  </si>
  <si>
    <t>07:08:26</t>
  </si>
  <si>
    <t>09:30:35</t>
  </si>
  <si>
    <t>09:41:53</t>
  </si>
  <si>
    <t>11:26:03</t>
  </si>
  <si>
    <t>12:38:47</t>
  </si>
  <si>
    <t>16:26:56</t>
  </si>
  <si>
    <t>16:33:45</t>
  </si>
  <si>
    <t>07:20:08</t>
  </si>
  <si>
    <t>11:20:30</t>
  </si>
  <si>
    <t>13:00:45</t>
  </si>
  <si>
    <t>15:16:16</t>
  </si>
  <si>
    <t>16:30:34</t>
  </si>
  <si>
    <t>07:10:12</t>
  </si>
  <si>
    <t>07:41:39</t>
  </si>
  <si>
    <t>07:41:49</t>
  </si>
  <si>
    <t>08:25:34</t>
  </si>
  <si>
    <t>08:25:47</t>
  </si>
  <si>
    <t>09:03:43</t>
  </si>
  <si>
    <t>09:03:56</t>
  </si>
  <si>
    <t>09:39:54</t>
  </si>
  <si>
    <t>09:40:05</t>
  </si>
  <si>
    <t>10:29:19</t>
  </si>
  <si>
    <t>10:29:28</t>
  </si>
  <si>
    <t>11:12:44</t>
  </si>
  <si>
    <t>11:13:03</t>
  </si>
  <si>
    <t>13:29:01</t>
  </si>
  <si>
    <t>14:13:13</t>
  </si>
  <si>
    <t>15:11:59</t>
  </si>
  <si>
    <t>15:46:29</t>
  </si>
  <si>
    <t>16:59:24</t>
  </si>
  <si>
    <t>19:15:13</t>
  </si>
  <si>
    <t>20:03:40</t>
  </si>
  <si>
    <t>20:28:32</t>
  </si>
  <si>
    <t>20:41:38</t>
  </si>
  <si>
    <t>22:26:43</t>
  </si>
  <si>
    <t>22:30:06</t>
  </si>
  <si>
    <t>22:38:41</t>
  </si>
  <si>
    <t>22:40:48</t>
  </si>
  <si>
    <t>23:03:32</t>
  </si>
  <si>
    <t>07:25:57</t>
  </si>
  <si>
    <t>12:40:18</t>
  </si>
  <si>
    <t>16:36:31</t>
  </si>
  <si>
    <t>07:25:36</t>
  </si>
  <si>
    <t>11:30:46</t>
  </si>
  <si>
    <t>14:40:14</t>
  </si>
  <si>
    <t>14:55:42</t>
  </si>
  <si>
    <t>16:28:57</t>
  </si>
  <si>
    <t>01:33:00</t>
  </si>
  <si>
    <t>02:08:00</t>
  </si>
  <si>
    <t>02:29:00</t>
  </si>
  <si>
    <t>03:30:00</t>
  </si>
  <si>
    <t>04:31:00</t>
  </si>
  <si>
    <t>11:20:10</t>
  </si>
  <si>
    <t>12:30:27</t>
  </si>
  <si>
    <t>16:30:35</t>
  </si>
  <si>
    <t>07:22:50</t>
  </si>
  <si>
    <t>11:31:59</t>
  </si>
  <si>
    <t>12:34:16</t>
  </si>
  <si>
    <t>16:35:30</t>
  </si>
  <si>
    <t>11:23:49</t>
  </si>
  <si>
    <t>12:32:03</t>
  </si>
  <si>
    <t>16:28:16</t>
  </si>
  <si>
    <t>07:18:14</t>
  </si>
  <si>
    <t>11:30:25</t>
  </si>
  <si>
    <t>12:38:51</t>
  </si>
  <si>
    <t>16:35:06</t>
  </si>
  <si>
    <t>07:15:44</t>
  </si>
  <si>
    <t>13:00:52</t>
  </si>
  <si>
    <t>07:27:46</t>
  </si>
  <si>
    <t>10:01:01</t>
  </si>
  <si>
    <t>10:01:18</t>
  </si>
  <si>
    <t>15:00:28</t>
  </si>
  <si>
    <t>07:09:46</t>
  </si>
  <si>
    <t>12:03:55</t>
  </si>
  <si>
    <t>13:04:15</t>
  </si>
  <si>
    <t>15:35:59</t>
  </si>
  <si>
    <t>23:06:29</t>
  </si>
  <si>
    <t>07:30:31</t>
  </si>
  <si>
    <t>07:14:13</t>
  </si>
  <si>
    <t>08:14:21</t>
  </si>
  <si>
    <t>08:18:23</t>
  </si>
  <si>
    <t>11:31:36</t>
  </si>
  <si>
    <t>12:31:34</t>
  </si>
  <si>
    <t>16:40:43</t>
  </si>
  <si>
    <t>07:25:18</t>
  </si>
  <si>
    <t>11:50:26</t>
  </si>
  <si>
    <t>13:00:23</t>
  </si>
  <si>
    <t>15:15:36</t>
  </si>
  <si>
    <t>07:15:53</t>
  </si>
  <si>
    <t>11:26:01</t>
  </si>
  <si>
    <t>12:41:02</t>
  </si>
  <si>
    <t>16:35:13</t>
  </si>
  <si>
    <t>05:56:26</t>
  </si>
  <si>
    <t>06:58:03</t>
  </si>
  <si>
    <t>15:30:02</t>
  </si>
  <si>
    <t>19:00:16</t>
  </si>
  <si>
    <t>20:00:16</t>
  </si>
  <si>
    <t>23:14:30</t>
  </si>
  <si>
    <t>07:04:18</t>
  </si>
  <si>
    <t>08:56:05</t>
  </si>
  <si>
    <t>08:57:06</t>
  </si>
  <si>
    <t>11:17:15</t>
  </si>
  <si>
    <t>11:17:38</t>
  </si>
  <si>
    <t>13:06:31</t>
  </si>
  <si>
    <t>13:07:01</t>
  </si>
  <si>
    <t>14:12:54</t>
  </si>
  <si>
    <t>07:04:03</t>
  </si>
  <si>
    <t>08:13:38</t>
  </si>
  <si>
    <t>08:15:13</t>
  </si>
  <si>
    <t>08:45:49</t>
  </si>
  <si>
    <t>08:47:13</t>
  </si>
  <si>
    <t>10:31:13</t>
  </si>
  <si>
    <t>10:49:04</t>
  </si>
  <si>
    <t>10:50:19</t>
  </si>
  <si>
    <t>11:03:26</t>
  </si>
  <si>
    <t>11:19:34</t>
  </si>
  <si>
    <t>13:05:20</t>
  </si>
  <si>
    <t>15:27:31</t>
  </si>
  <si>
    <t>13:07:00</t>
  </si>
  <si>
    <t>07:10:00</t>
  </si>
  <si>
    <t>07:17:30</t>
  </si>
  <si>
    <t>08:02:42</t>
  </si>
  <si>
    <t>07:27:09</t>
  </si>
  <si>
    <t>08:00:16</t>
  </si>
  <si>
    <t>08:04:33</t>
  </si>
  <si>
    <t>08:31:56</t>
  </si>
  <si>
    <t>09:00:04</t>
  </si>
  <si>
    <t>09:02:20</t>
  </si>
  <si>
    <t>09:33:26</t>
  </si>
  <si>
    <t>09:34:55</t>
  </si>
  <si>
    <t>10:26:01</t>
  </si>
  <si>
    <t>10:28:21</t>
  </si>
  <si>
    <t>11:06:31</t>
  </si>
  <si>
    <t>12:13:54</t>
  </si>
  <si>
    <t>12:37:06</t>
  </si>
  <si>
    <t>12:37:27</t>
  </si>
  <si>
    <t>13:01:34</t>
  </si>
  <si>
    <t>13:09:11</t>
  </si>
  <si>
    <t>13:39:28</t>
  </si>
  <si>
    <t>13:39:47</t>
  </si>
  <si>
    <t>14:08:53</t>
  </si>
  <si>
    <t>14:35:22</t>
  </si>
  <si>
    <t>15:25:31</t>
  </si>
  <si>
    <t>15:28:50</t>
  </si>
  <si>
    <t>16:24:02</t>
  </si>
  <si>
    <t>07:17:33</t>
  </si>
  <si>
    <t>11:29:45</t>
  </si>
  <si>
    <t>16:40:01</t>
  </si>
  <si>
    <t>07:12:03</t>
  </si>
  <si>
    <t>11:29:14</t>
  </si>
  <si>
    <t>07:16:47</t>
  </si>
  <si>
    <t>11:30:56</t>
  </si>
  <si>
    <t>12:31:14</t>
  </si>
  <si>
    <t>16:31:22</t>
  </si>
  <si>
    <t>11:32:51</t>
  </si>
  <si>
    <t>12:32:19</t>
  </si>
  <si>
    <t>16:13:28</t>
  </si>
  <si>
    <t>07:07:13</t>
  </si>
  <si>
    <t>07:24:28</t>
  </si>
  <si>
    <t>07:25:03</t>
  </si>
  <si>
    <t>07:42:13</t>
  </si>
  <si>
    <t>07:44:29</t>
  </si>
  <si>
    <t>08:05:41</t>
  </si>
  <si>
    <t>08:07:52</t>
  </si>
  <si>
    <t>08:12:43</t>
  </si>
  <si>
    <t>08:13:06</t>
  </si>
  <si>
    <t>08:30:15</t>
  </si>
  <si>
    <t>08:32:21</t>
  </si>
  <si>
    <t>08:55:32</t>
  </si>
  <si>
    <t>08:57:47</t>
  </si>
  <si>
    <t>09:15:06</t>
  </si>
  <si>
    <t>09:17:48</t>
  </si>
  <si>
    <t>09:32:56</t>
  </si>
  <si>
    <t>09:34:13</t>
  </si>
  <si>
    <t>09:56:24</t>
  </si>
  <si>
    <t>10:28:23</t>
  </si>
  <si>
    <t>10:57:33</t>
  </si>
  <si>
    <t>12:57:33</t>
  </si>
  <si>
    <t>13:28:25</t>
  </si>
  <si>
    <t>13:33:34</t>
  </si>
  <si>
    <t>14:05:38</t>
  </si>
  <si>
    <t>14:31:52</t>
  </si>
  <si>
    <t>14:33:42</t>
  </si>
  <si>
    <t>15:00:53</t>
  </si>
  <si>
    <t>15:10:03</t>
  </si>
  <si>
    <t>15:48:17</t>
  </si>
  <si>
    <t>15:51:43</t>
  </si>
  <si>
    <t>07:15:37</t>
  </si>
  <si>
    <t>07:45:39</t>
  </si>
  <si>
    <t>07:46:12</t>
  </si>
  <si>
    <t>08:10:23</t>
  </si>
  <si>
    <t>08:14:48</t>
  </si>
  <si>
    <t>08:26:58</t>
  </si>
  <si>
    <t>08:28:09</t>
  </si>
  <si>
    <t>08:57:22</t>
  </si>
  <si>
    <t>08:59:49</t>
  </si>
  <si>
    <t>09:29:02</t>
  </si>
  <si>
    <t>09:30:48</t>
  </si>
  <si>
    <t>09:59:00</t>
  </si>
  <si>
    <t>10:33:36</t>
  </si>
  <si>
    <t>11:06:11</t>
  </si>
  <si>
    <t>11:08:26</t>
  </si>
  <si>
    <t>11:42:37</t>
  </si>
  <si>
    <t>12:50:12</t>
  </si>
  <si>
    <t>13:30:24</t>
  </si>
  <si>
    <t>13:32:20</t>
  </si>
  <si>
    <t>13:58:31</t>
  </si>
  <si>
    <t>14:00:49</t>
  </si>
  <si>
    <t>14:30:55</t>
  </si>
  <si>
    <t>14:33:23</t>
  </si>
  <si>
    <t>15:02:35</t>
  </si>
  <si>
    <t>15:04:28</t>
  </si>
  <si>
    <t>15:40:40</t>
  </si>
  <si>
    <t>15:45:41</t>
  </si>
  <si>
    <t>16:25:54</t>
  </si>
  <si>
    <t>07:19:34</t>
  </si>
  <si>
    <t>09:00:41</t>
  </si>
  <si>
    <t>09:02:29</t>
  </si>
  <si>
    <t>12:38:39</t>
  </si>
  <si>
    <t>16:43:55</t>
  </si>
  <si>
    <t>07:00:15</t>
  </si>
  <si>
    <t>23:52:52</t>
  </si>
  <si>
    <t>00:06:21</t>
  </si>
  <si>
    <t>00:06:33</t>
  </si>
  <si>
    <t>00:13:30</t>
  </si>
  <si>
    <t>00:13:42</t>
  </si>
  <si>
    <t>00:36:19</t>
  </si>
  <si>
    <t>00:36:32</t>
  </si>
  <si>
    <t>00:50:54</t>
  </si>
  <si>
    <t>00:51:04</t>
  </si>
  <si>
    <t>00:56:43</t>
  </si>
  <si>
    <t>00:57:54</t>
  </si>
  <si>
    <t>01:13:20</t>
  </si>
  <si>
    <t>01:13:41</t>
  </si>
  <si>
    <t>01:21:54</t>
  </si>
  <si>
    <t>01:22:27</t>
  </si>
  <si>
    <t>01:25:06</t>
  </si>
  <si>
    <t>01:25:46</t>
  </si>
  <si>
    <t>01:34:02</t>
  </si>
  <si>
    <t>01:34:16</t>
  </si>
  <si>
    <t>01:41:25</t>
  </si>
  <si>
    <t>01:41:45</t>
  </si>
  <si>
    <t>01:48:14</t>
  </si>
  <si>
    <t>01:48:33</t>
  </si>
  <si>
    <t>01:58:16</t>
  </si>
  <si>
    <t>01:58:34</t>
  </si>
  <si>
    <t>02:02:38</t>
  </si>
  <si>
    <t>02:03:47</t>
  </si>
  <si>
    <t>02:08:03</t>
  </si>
  <si>
    <t>02:08:16</t>
  </si>
  <si>
    <t>02:14:35</t>
  </si>
  <si>
    <t>02:14:52</t>
  </si>
  <si>
    <t>02:37:33</t>
  </si>
  <si>
    <t>02:37:52</t>
  </si>
  <si>
    <t>02:46:03</t>
  </si>
  <si>
    <t>02:49:17</t>
  </si>
  <si>
    <t>06:04:51</t>
  </si>
  <si>
    <t>15:30:24</t>
  </si>
  <si>
    <t>16:31:13</t>
  </si>
  <si>
    <t>17:36:23</t>
  </si>
  <si>
    <t>17:41:28</t>
  </si>
  <si>
    <t>19:00:41</t>
  </si>
  <si>
    <t>19:03:45</t>
  </si>
  <si>
    <t>20:00:55</t>
  </si>
  <si>
    <t>20:01:06</t>
  </si>
  <si>
    <t>21:15:18</t>
  </si>
  <si>
    <t>21:17:38</t>
  </si>
  <si>
    <t>22:46:42</t>
  </si>
  <si>
    <t>09:01:14</t>
  </si>
  <si>
    <t>09:30:32</t>
  </si>
  <si>
    <t>09:31:08</t>
  </si>
  <si>
    <t>10:00:22</t>
  </si>
  <si>
    <t>10:30:32</t>
  </si>
  <si>
    <t>10:31:39</t>
  </si>
  <si>
    <t>12:30:56</t>
  </si>
  <si>
    <t>13:31:47</t>
  </si>
  <si>
    <t>14:30:04</t>
  </si>
  <si>
    <t>14:31:36</t>
  </si>
  <si>
    <t>15:31:23</t>
  </si>
  <si>
    <t>16:00:51</t>
  </si>
  <si>
    <t>16:01:18</t>
  </si>
  <si>
    <t>07:20:47</t>
  </si>
  <si>
    <t>08:00:03</t>
  </si>
  <si>
    <t>08:01:59</t>
  </si>
  <si>
    <t>08:31:55</t>
  </si>
  <si>
    <t>09:01:25</t>
  </si>
  <si>
    <t>09:30:46</t>
  </si>
  <si>
    <t>09:31:53</t>
  </si>
  <si>
    <t>10:30:12</t>
  </si>
  <si>
    <t>10:31:38</t>
  </si>
  <si>
    <t>11:00:55</t>
  </si>
  <si>
    <t>11:01:48</t>
  </si>
  <si>
    <t>13:30:45</t>
  </si>
  <si>
    <t>13:31:38</t>
  </si>
  <si>
    <t>14:00:54</t>
  </si>
  <si>
    <t>14:01:31</t>
  </si>
  <si>
    <t>14:31:53</t>
  </si>
  <si>
    <t>15:00:18</t>
  </si>
  <si>
    <t>15:01:48</t>
  </si>
  <si>
    <t>15:30:06</t>
  </si>
  <si>
    <t>15:31:02</t>
  </si>
  <si>
    <t>16:00:18</t>
  </si>
  <si>
    <t>16:20:53</t>
  </si>
  <si>
    <t>08:31:09</t>
  </si>
  <si>
    <t>09:01:26</t>
  </si>
  <si>
    <t>09:30:45</t>
  </si>
  <si>
    <t>09:31:15</t>
  </si>
  <si>
    <t>10:00:12</t>
  </si>
  <si>
    <t>10:30:35</t>
  </si>
  <si>
    <t>10:31:21</t>
  </si>
  <si>
    <t>11:00:32</t>
  </si>
  <si>
    <t>11:30:12</t>
  </si>
  <si>
    <t>13:00:38</t>
  </si>
  <si>
    <t>13:01:07</t>
  </si>
  <si>
    <t>13:31:02</t>
  </si>
  <si>
    <t>14:00:14</t>
  </si>
  <si>
    <t>14:05:20</t>
  </si>
  <si>
    <t>15:30:35</t>
  </si>
  <si>
    <t>16:01:50</t>
  </si>
  <si>
    <t>16:20:59</t>
  </si>
  <si>
    <t>23:40:38</t>
  </si>
  <si>
    <t>01:59:01</t>
  </si>
  <si>
    <t>05:30:39</t>
  </si>
  <si>
    <t>05:32:18</t>
  </si>
  <si>
    <t>06:14:41</t>
  </si>
  <si>
    <t>06:16:33</t>
  </si>
  <si>
    <t>07:12:47</t>
  </si>
  <si>
    <t>07:29:12</t>
  </si>
  <si>
    <t>09:00:24</t>
  </si>
  <si>
    <t>09:19:11</t>
  </si>
  <si>
    <t>11:28:23</t>
  </si>
  <si>
    <t>12:41:09</t>
  </si>
  <si>
    <t>16:31:35</t>
  </si>
  <si>
    <t>15:36:17</t>
  </si>
  <si>
    <t>21:00:25</t>
  </si>
  <si>
    <t>21:21:02</t>
  </si>
  <si>
    <t>23:09:12</t>
  </si>
  <si>
    <t>06:14:47</t>
  </si>
  <si>
    <t>03:35:00</t>
  </si>
  <si>
    <t>03:37:00</t>
  </si>
  <si>
    <t>04:10:00</t>
  </si>
  <si>
    <t>06:33:00</t>
  </si>
  <si>
    <t>09:20:12</t>
  </si>
  <si>
    <t>09:21:37</t>
  </si>
  <si>
    <t>11:21:49</t>
  </si>
  <si>
    <t>16:30:12</t>
  </si>
  <si>
    <t>10:05:19</t>
  </si>
  <si>
    <t>11:08:36</t>
  </si>
  <si>
    <t>13:36:47</t>
  </si>
  <si>
    <t>15:14:01</t>
  </si>
  <si>
    <t>07:03:12</t>
  </si>
  <si>
    <t>09:03:21</t>
  </si>
  <si>
    <t>09:05:39</t>
  </si>
  <si>
    <t>10:05:45</t>
  </si>
  <si>
    <t>10:12:05</t>
  </si>
  <si>
    <t>12:07:16</t>
  </si>
  <si>
    <t>07:26:38</t>
  </si>
  <si>
    <t>07:01:02</t>
  </si>
  <si>
    <t>12:02:06</t>
  </si>
  <si>
    <t>13:05:07</t>
  </si>
  <si>
    <t>16:48:08</t>
  </si>
  <si>
    <t>07:20:39</t>
  </si>
  <si>
    <t>08:30:10</t>
  </si>
  <si>
    <t>08:39:57</t>
  </si>
  <si>
    <t>11:28:26</t>
  </si>
  <si>
    <t>12:40:49</t>
  </si>
  <si>
    <t>14:31:28</t>
  </si>
  <si>
    <t>14:40:10</t>
  </si>
  <si>
    <t>16:25:21</t>
  </si>
  <si>
    <t>14:00:35</t>
  </si>
  <si>
    <t>12:00:40</t>
  </si>
  <si>
    <t>13:00:21</t>
  </si>
  <si>
    <t>16:30:02</t>
  </si>
  <si>
    <t>00:14:18</t>
  </si>
  <si>
    <t>00:34:31</t>
  </si>
  <si>
    <t>00:35:06</t>
  </si>
  <si>
    <t>00:57:27</t>
  </si>
  <si>
    <t>00:57:34</t>
  </si>
  <si>
    <t>01:23:57</t>
  </si>
  <si>
    <t>01:24:57</t>
  </si>
  <si>
    <t>01:38:36</t>
  </si>
  <si>
    <t>01:38:43</t>
  </si>
  <si>
    <t>02:05:27</t>
  </si>
  <si>
    <t>02:46:31</t>
  </si>
  <si>
    <t>11:31:00</t>
  </si>
  <si>
    <t>07:09:13</t>
  </si>
  <si>
    <t>12:00:22</t>
  </si>
  <si>
    <t>13:04:46</t>
  </si>
  <si>
    <t>16:20:54</t>
  </si>
  <si>
    <t>07:00:42</t>
  </si>
  <si>
    <t>12:00:54</t>
  </si>
  <si>
    <t>13:00:51</t>
  </si>
  <si>
    <t>07:00:41</t>
  </si>
  <si>
    <t>12:00:52</t>
  </si>
  <si>
    <t>15:22:20</t>
  </si>
  <si>
    <t>08:07:10</t>
  </si>
  <si>
    <t>08:12:16</t>
  </si>
  <si>
    <t>10:11:36</t>
  </si>
  <si>
    <t>10:14:05</t>
  </si>
  <si>
    <t>10:34:13</t>
  </si>
  <si>
    <t>10:41:16</t>
  </si>
  <si>
    <t>11:28:33</t>
  </si>
  <si>
    <t>12:30:58</t>
  </si>
  <si>
    <t>13:43:08</t>
  </si>
  <si>
    <t>14:02:35</t>
  </si>
  <si>
    <t>07:12:15</t>
  </si>
  <si>
    <t>11:27:25</t>
  </si>
  <si>
    <t>12:41:45</t>
  </si>
  <si>
    <t>16:20:01</t>
  </si>
  <si>
    <t>08:00:07</t>
  </si>
  <si>
    <t>08:01:43</t>
  </si>
  <si>
    <t>08:30:50</t>
  </si>
  <si>
    <t>08:31:16</t>
  </si>
  <si>
    <t>09:01:24</t>
  </si>
  <si>
    <t>09:30:30</t>
  </si>
  <si>
    <t>09:31:10</t>
  </si>
  <si>
    <t>10:00:20</t>
  </si>
  <si>
    <t>10:02:52</t>
  </si>
  <si>
    <t>10:30:02</t>
  </si>
  <si>
    <t>10:31:05</t>
  </si>
  <si>
    <t>11:00:13</t>
  </si>
  <si>
    <t>11:01:36</t>
  </si>
  <si>
    <t>11:30:47</t>
  </si>
  <si>
    <t>13:00:14</t>
  </si>
  <si>
    <t>13:01:44</t>
  </si>
  <si>
    <t>13:30:55</t>
  </si>
  <si>
    <t>14:30:43</t>
  </si>
  <si>
    <t>14:31:14</t>
  </si>
  <si>
    <t>15:10:23</t>
  </si>
  <si>
    <t>16:00:10</t>
  </si>
  <si>
    <t>16:02:41</t>
  </si>
  <si>
    <t>07:20:41</t>
  </si>
  <si>
    <t>08:00:51</t>
  </si>
  <si>
    <t>08:01:21</t>
  </si>
  <si>
    <t>08:31:58</t>
  </si>
  <si>
    <t>09:01:40</t>
  </si>
  <si>
    <t>09:30:49</t>
  </si>
  <si>
    <t>09:31:34</t>
  </si>
  <si>
    <t>11:00:15</t>
  </si>
  <si>
    <t>12:05:29</t>
  </si>
  <si>
    <t>14:30:39</t>
  </si>
  <si>
    <t>14:31:22</t>
  </si>
  <si>
    <t>16:17:25</t>
  </si>
  <si>
    <t>16:48:19</t>
  </si>
  <si>
    <t>19:00:54</t>
  </si>
  <si>
    <t>20:02:49</t>
  </si>
  <si>
    <t>23:19:05</t>
  </si>
  <si>
    <t>07:05:09</t>
  </si>
  <si>
    <t>08:33:24</t>
  </si>
  <si>
    <t>08:35:17</t>
  </si>
  <si>
    <t>09:37:11</t>
  </si>
  <si>
    <t>09:37:35</t>
  </si>
  <si>
    <t>12:56:49</t>
  </si>
  <si>
    <t>14:01:26</t>
  </si>
  <si>
    <t>15:30:55</t>
  </si>
  <si>
    <t>07:05:29</t>
  </si>
  <si>
    <t>07:56:26</t>
  </si>
  <si>
    <t>08:05:34</t>
  </si>
  <si>
    <t>12:14:23</t>
  </si>
  <si>
    <t>13:19:20</t>
  </si>
  <si>
    <t>15:22:11</t>
  </si>
  <si>
    <t>11:05:24</t>
  </si>
  <si>
    <t>12:06:09</t>
  </si>
  <si>
    <t>16:37:18</t>
  </si>
  <si>
    <t>07:29:48</t>
  </si>
  <si>
    <t>07:51:54</t>
  </si>
  <si>
    <t>08:52:14</t>
  </si>
  <si>
    <t>09:29:21</t>
  </si>
  <si>
    <t>09:31:37</t>
  </si>
  <si>
    <t>10:53:49</t>
  </si>
  <si>
    <t>12:54:06</t>
  </si>
  <si>
    <t>13:54:16</t>
  </si>
  <si>
    <t>13:56:28</t>
  </si>
  <si>
    <t>14:41:34</t>
  </si>
  <si>
    <t>14:42:57</t>
  </si>
  <si>
    <t>15:32:08</t>
  </si>
  <si>
    <t>07:37:44</t>
  </si>
  <si>
    <t>08:02:53</t>
  </si>
  <si>
    <t>08:06:51</t>
  </si>
  <si>
    <t>08:35:00</t>
  </si>
  <si>
    <t>08:36:48</t>
  </si>
  <si>
    <t>09:02:23</t>
  </si>
  <si>
    <t>09:33:20</t>
  </si>
  <si>
    <t>10:02:49</t>
  </si>
  <si>
    <t>10:46:56</t>
  </si>
  <si>
    <t>12:34:11</t>
  </si>
  <si>
    <t>13:00:55</t>
  </si>
  <si>
    <t>13:07:04</t>
  </si>
  <si>
    <t>13:33:12</t>
  </si>
  <si>
    <t>14:03:00</t>
  </si>
  <si>
    <t>14:36:10</t>
  </si>
  <si>
    <t>14:38:30</t>
  </si>
  <si>
    <t>15:03:38</t>
  </si>
  <si>
    <t>12:31:50</t>
  </si>
  <si>
    <t>16:42:04</t>
  </si>
  <si>
    <t>07:10:16</t>
  </si>
  <si>
    <t>09:03:27</t>
  </si>
  <si>
    <t>09:07:05</t>
  </si>
  <si>
    <t>11:28:14</t>
  </si>
  <si>
    <t>07:00:03</t>
  </si>
  <si>
    <t>07:59:00</t>
  </si>
  <si>
    <t>08:00:55</t>
  </si>
  <si>
    <t>09:29:08</t>
  </si>
  <si>
    <t>09:30:27</t>
  </si>
  <si>
    <t>14:05:04</t>
  </si>
  <si>
    <t>14:06:17</t>
  </si>
  <si>
    <t>07:09:42</t>
  </si>
  <si>
    <t>14:31:49</t>
  </si>
  <si>
    <t>16:32:30</t>
  </si>
  <si>
    <t>11:33:47</t>
  </si>
  <si>
    <t>12:36:26</t>
  </si>
  <si>
    <t>15:14:35</t>
  </si>
  <si>
    <t>07:10:26</t>
  </si>
  <si>
    <t>07:40:36</t>
  </si>
  <si>
    <t>07:43:10</t>
  </si>
  <si>
    <t>08:15:24</t>
  </si>
  <si>
    <t>08:16:28</t>
  </si>
  <si>
    <t>09:17:38</t>
  </si>
  <si>
    <t>09:20:43</t>
  </si>
  <si>
    <t>10:12:54</t>
  </si>
  <si>
    <t>10:15:40</t>
  </si>
  <si>
    <t>10:50:49</t>
  </si>
  <si>
    <t>10:54:06</t>
  </si>
  <si>
    <t>12:30:03</t>
  </si>
  <si>
    <t>13:00:11</t>
  </si>
  <si>
    <t>13:34:04</t>
  </si>
  <si>
    <t>14:03:12</t>
  </si>
  <si>
    <t>14:06:15</t>
  </si>
  <si>
    <t>14:37:24</t>
  </si>
  <si>
    <t>14:39:03</t>
  </si>
  <si>
    <t>15:06:13</t>
  </si>
  <si>
    <t>07:10:49</t>
  </si>
  <si>
    <t>11:26:00</t>
  </si>
  <si>
    <t>12:36:38</t>
  </si>
  <si>
    <t>15:05:49</t>
  </si>
  <si>
    <t>07:07:16</t>
  </si>
  <si>
    <t>11:21:25</t>
  </si>
  <si>
    <t>14:03:44</t>
  </si>
  <si>
    <t>14:11:32</t>
  </si>
  <si>
    <t>15:05:50</t>
  </si>
  <si>
    <t>15:41:00</t>
  </si>
  <si>
    <t>22:02:00</t>
  </si>
  <si>
    <t>23:22:32</t>
  </si>
  <si>
    <t>23:25:03</t>
  </si>
  <si>
    <t>15:38:25</t>
  </si>
  <si>
    <t>17:25:00</t>
  </si>
  <si>
    <t>19:05:00</t>
  </si>
  <si>
    <t>23:30:02</t>
  </si>
  <si>
    <t>07:15:54</t>
  </si>
  <si>
    <t>11:16:03</t>
  </si>
  <si>
    <t>12:37:10</t>
  </si>
  <si>
    <t>15:26:18</t>
  </si>
  <si>
    <t>23:43:05</t>
  </si>
  <si>
    <t>02:16:30</t>
  </si>
  <si>
    <t>02:16:50</t>
  </si>
  <si>
    <t>02:19:27</t>
  </si>
  <si>
    <t>02:19:38</t>
  </si>
  <si>
    <t>02:22:47</t>
  </si>
  <si>
    <t>02:23:20</t>
  </si>
  <si>
    <t>02:26:55</t>
  </si>
  <si>
    <t>02:37:15</t>
  </si>
  <si>
    <t>02:37:27</t>
  </si>
  <si>
    <t>02:39:19</t>
  </si>
  <si>
    <t>02:39:37</t>
  </si>
  <si>
    <t>02:44:15</t>
  </si>
  <si>
    <t>02:44:26</t>
  </si>
  <si>
    <t>03:56:34</t>
  </si>
  <si>
    <t>03:56:56</t>
  </si>
  <si>
    <t>03:59:56</t>
  </si>
  <si>
    <t>04:00:03</t>
  </si>
  <si>
    <t>04:00:54</t>
  </si>
  <si>
    <t>04:02:58</t>
  </si>
  <si>
    <t>04:38:23</t>
  </si>
  <si>
    <t>04:38:38</t>
  </si>
  <si>
    <t>04:45:41</t>
  </si>
  <si>
    <t>04:46:09</t>
  </si>
  <si>
    <t>06:13:02</t>
  </si>
  <si>
    <t>06:13:13</t>
  </si>
  <si>
    <t>06:53:29</t>
  </si>
  <si>
    <t>15:30:16</t>
  </si>
  <si>
    <t>16:33:23</t>
  </si>
  <si>
    <t>16:35:31</t>
  </si>
  <si>
    <t>18:01:39</t>
  </si>
  <si>
    <t>18:04:23</t>
  </si>
  <si>
    <t>19:11:40</t>
  </si>
  <si>
    <t>19:12:22</t>
  </si>
  <si>
    <t>20:38:35</t>
  </si>
  <si>
    <t>20:41:01</t>
  </si>
  <si>
    <t>22:04:24</t>
  </si>
  <si>
    <t>22:07:23</t>
  </si>
  <si>
    <t>22:47:40</t>
  </si>
  <si>
    <t>15:30:30</t>
  </si>
  <si>
    <t>16:33:48</t>
  </si>
  <si>
    <t>16:35:15</t>
  </si>
  <si>
    <t>17:03:03</t>
  </si>
  <si>
    <t>17:06:29</t>
  </si>
  <si>
    <t>19:09:43</t>
  </si>
  <si>
    <t>19:10:44</t>
  </si>
  <si>
    <t>20:11:55</t>
  </si>
  <si>
    <t>20:11:57</t>
  </si>
  <si>
    <t>21:17:06</t>
  </si>
  <si>
    <t>21:19:14</t>
  </si>
  <si>
    <t>22:54:52</t>
  </si>
  <si>
    <t>08:00:43</t>
  </si>
  <si>
    <t>08:01:08</t>
  </si>
  <si>
    <t>09:01:48</t>
  </si>
  <si>
    <t>10:00:06</t>
  </si>
  <si>
    <t>10:01:53</t>
  </si>
  <si>
    <t>10:50:11</t>
  </si>
  <si>
    <t>11:00:43</t>
  </si>
  <si>
    <t>11:40:50</t>
  </si>
  <si>
    <t>13:00:19</t>
  </si>
  <si>
    <t>13:29:29</t>
  </si>
  <si>
    <t>13:31:59</t>
  </si>
  <si>
    <t>15:01:08</t>
  </si>
  <si>
    <t>23:41:04</t>
  </si>
  <si>
    <t>00:38:00</t>
  </si>
  <si>
    <t>00:41:10</t>
  </si>
  <si>
    <t>01:17:12</t>
  </si>
  <si>
    <t>01:20:00</t>
  </si>
  <si>
    <t>01:33:12</t>
  </si>
  <si>
    <t>01:35:32</t>
  </si>
  <si>
    <t>03:48:38</t>
  </si>
  <si>
    <t>03:51:21</t>
  </si>
  <si>
    <t>05:41:43</t>
  </si>
  <si>
    <t>05:44:15</t>
  </si>
  <si>
    <t>07:13:28</t>
  </si>
  <si>
    <t>15:09:13</t>
  </si>
  <si>
    <t>15:35:26</t>
  </si>
  <si>
    <t>18:00:38</t>
  </si>
  <si>
    <t>23:00:50</t>
  </si>
  <si>
    <t>15:39:22</t>
  </si>
  <si>
    <t>23:00:07</t>
  </si>
  <si>
    <t>00:02:06</t>
  </si>
  <si>
    <t>01:02:22</t>
  </si>
  <si>
    <t>01:05:37</t>
  </si>
  <si>
    <t>01:59:26</t>
  </si>
  <si>
    <t>02:03:10</t>
  </si>
  <si>
    <t>02:58:31</t>
  </si>
  <si>
    <t>03:00:10</t>
  </si>
  <si>
    <t>03:34:25</t>
  </si>
  <si>
    <t>03:36:37</t>
  </si>
  <si>
    <t>04:29:10</t>
  </si>
  <si>
    <t>04:40:04</t>
  </si>
  <si>
    <t>05:22:21</t>
  </si>
  <si>
    <t>05:29:00</t>
  </si>
  <si>
    <t>06:01:00</t>
  </si>
  <si>
    <t>06:40:03</t>
  </si>
  <si>
    <t>10:00:32</t>
  </si>
  <si>
    <t>07:20:45</t>
  </si>
  <si>
    <t>10:00:54</t>
  </si>
  <si>
    <t>10:01:06</t>
  </si>
  <si>
    <t>11:21:17</t>
  </si>
  <si>
    <t>12:28:05</t>
  </si>
  <si>
    <t>15:29:17</t>
  </si>
  <si>
    <t>13:12:55</t>
  </si>
  <si>
    <t>16:21:10</t>
  </si>
  <si>
    <t>12:00:41</t>
  </si>
  <si>
    <t>16:22:13</t>
  </si>
  <si>
    <t>08:05:46</t>
  </si>
  <si>
    <t>12:00:55</t>
  </si>
  <si>
    <t>13:18:34</t>
  </si>
  <si>
    <t>16:26:45</t>
  </si>
  <si>
    <t>12:00:15</t>
  </si>
  <si>
    <t>15:19:54</t>
  </si>
  <si>
    <t>07:19:51</t>
  </si>
  <si>
    <t>15:12:05</t>
  </si>
  <si>
    <t>07:13:00</t>
  </si>
  <si>
    <t>09:33:45</t>
  </si>
  <si>
    <t>11:00:59</t>
  </si>
  <si>
    <t>13:36:24</t>
  </si>
  <si>
    <t>15:00:03</t>
  </si>
  <si>
    <t>14:02:00</t>
  </si>
  <si>
    <t>15:16:07</t>
  </si>
  <si>
    <t>07:21:04</t>
  </si>
  <si>
    <t>09:18:20</t>
  </si>
  <si>
    <t>09:19:00</t>
  </si>
  <si>
    <t>11:00:02</t>
  </si>
  <si>
    <t>11:00:44</t>
  </si>
  <si>
    <t>12:00:30</t>
  </si>
  <si>
    <t>13:04:31</t>
  </si>
  <si>
    <t>14:10:38</t>
  </si>
  <si>
    <t>14:12:12</t>
  </si>
  <si>
    <t>15:12:23</t>
  </si>
  <si>
    <t>07:21:27</t>
  </si>
  <si>
    <t>08:21:38</t>
  </si>
  <si>
    <t>08:21:40</t>
  </si>
  <si>
    <t>09:20:18</t>
  </si>
  <si>
    <t>09:21:19</t>
  </si>
  <si>
    <t>10:20:26</t>
  </si>
  <si>
    <t>10:21:59</t>
  </si>
  <si>
    <t>11:25:06</t>
  </si>
  <si>
    <t>12:20:48</t>
  </si>
  <si>
    <t>15:15:56</t>
  </si>
  <si>
    <t>13:02:53</t>
  </si>
  <si>
    <t>16:46:23</t>
  </si>
  <si>
    <t>12:01:23</t>
  </si>
  <si>
    <t>13:02:32</t>
  </si>
  <si>
    <t>15:18:23</t>
  </si>
  <si>
    <t>03:00:42</t>
  </si>
  <si>
    <t>06:00:46</t>
  </si>
  <si>
    <t>07:00:56</t>
  </si>
  <si>
    <t>00:31:31</t>
  </si>
  <si>
    <t>01:30:54</t>
  </si>
  <si>
    <t>03:00:27</t>
  </si>
  <si>
    <t>04:00:40</t>
  </si>
  <si>
    <t>07:00:50</t>
  </si>
  <si>
    <t>01:30:19</t>
  </si>
  <si>
    <t>02:30:38</t>
  </si>
  <si>
    <t>02:30:51</t>
  </si>
  <si>
    <t>03:00:09</t>
  </si>
  <si>
    <t>04:00:42</t>
  </si>
  <si>
    <t>05:00:08</t>
  </si>
  <si>
    <t>05:00:43</t>
  </si>
  <si>
    <t>06:00:55</t>
  </si>
  <si>
    <t>06:01:54</t>
  </si>
  <si>
    <t>07:00:10</t>
  </si>
  <si>
    <t>23:31:04</t>
  </si>
  <si>
    <t>00:30:14</t>
  </si>
  <si>
    <t>00:30:09</t>
  </si>
  <si>
    <t>01:00:26</t>
  </si>
  <si>
    <t>01:00:30</t>
  </si>
  <si>
    <t>01:30:09</t>
  </si>
  <si>
    <t>01:30:55</t>
  </si>
  <si>
    <t>02:00:15</t>
  </si>
  <si>
    <t>03:00:06</t>
  </si>
  <si>
    <t>03:30:23</t>
  </si>
  <si>
    <t>03:30:53</t>
  </si>
  <si>
    <t>04:30:07</t>
  </si>
  <si>
    <t>07:00:35</t>
  </si>
  <si>
    <t>17:21:00</t>
  </si>
  <si>
    <t>17:52:00</t>
  </si>
  <si>
    <t>17:53:00</t>
  </si>
  <si>
    <t>19:07:00</t>
  </si>
  <si>
    <t>16:05:00</t>
  </si>
  <si>
    <t>16:06:00</t>
  </si>
  <si>
    <t>17:05:00</t>
  </si>
  <si>
    <t>17:06:00</t>
  </si>
  <si>
    <t>18:25:00</t>
  </si>
  <si>
    <t>18:26:00</t>
  </si>
  <si>
    <t>18:50:00</t>
  </si>
  <si>
    <t>19:16:00</t>
  </si>
  <si>
    <t>20:01:00</t>
  </si>
  <si>
    <t>20:35:00</t>
  </si>
  <si>
    <t>20:36:00</t>
  </si>
  <si>
    <t>21:10:00</t>
  </si>
  <si>
    <t>21:12:00</t>
  </si>
  <si>
    <t>16:30:01</t>
  </si>
  <si>
    <t>16:50:02</t>
  </si>
  <si>
    <t>19:06:00</t>
  </si>
  <si>
    <t>22:10:00</t>
  </si>
  <si>
    <t>22:11:00</t>
  </si>
  <si>
    <t>22:31:00</t>
  </si>
  <si>
    <t>23:30:10</t>
  </si>
  <si>
    <t>16:05:02</t>
  </si>
  <si>
    <t>19:15:00</t>
  </si>
  <si>
    <t>20:15:00</t>
  </si>
  <si>
    <t>21:16:00</t>
  </si>
  <si>
    <t>21:51:00</t>
  </si>
  <si>
    <t>22:26:00</t>
  </si>
  <si>
    <t>23:06:00</t>
  </si>
  <si>
    <t>07:45:02</t>
  </si>
  <si>
    <t>07:46:15</t>
  </si>
  <si>
    <t>10:01:11</t>
  </si>
  <si>
    <t>12:01:17</t>
  </si>
  <si>
    <t>12:01:14</t>
  </si>
  <si>
    <t>15:01:21</t>
  </si>
  <si>
    <t>07:01:12</t>
  </si>
  <si>
    <t>14:39:22</t>
  </si>
  <si>
    <t>07:39:48</t>
  </si>
  <si>
    <t>15:03:52</t>
  </si>
  <si>
    <t>23:49:04</t>
  </si>
  <si>
    <t>00:50:27</t>
  </si>
  <si>
    <t>00:55:32</t>
  </si>
  <si>
    <t>01:25:48</t>
  </si>
  <si>
    <t>01:31:30</t>
  </si>
  <si>
    <t>01:55:48</t>
  </si>
  <si>
    <t>02:00:57</t>
  </si>
  <si>
    <t>02:29:16</t>
  </si>
  <si>
    <t>02:31:41</t>
  </si>
  <si>
    <t>03:00:56</t>
  </si>
  <si>
    <t>03:01:07</t>
  </si>
  <si>
    <t>03:30:57</t>
  </si>
  <si>
    <t>03:32:04</t>
  </si>
  <si>
    <t>04:00:19</t>
  </si>
  <si>
    <t>04:05:11</t>
  </si>
  <si>
    <t>04:32:27</t>
  </si>
  <si>
    <t>04:36:31</t>
  </si>
  <si>
    <t>05:03:27</t>
  </si>
  <si>
    <t>05:28:38</t>
  </si>
  <si>
    <t>05:30:32</t>
  </si>
  <si>
    <t>05:54:53</t>
  </si>
  <si>
    <t>05:59:21</t>
  </si>
  <si>
    <t>06:25:37</t>
  </si>
  <si>
    <t>00:26:23</t>
  </si>
  <si>
    <t>00:30:24</t>
  </si>
  <si>
    <t>00:47:37</t>
  </si>
  <si>
    <t>00:49:12</t>
  </si>
  <si>
    <t>01:05:28</t>
  </si>
  <si>
    <t>01:08:45</t>
  </si>
  <si>
    <t>01:37:56</t>
  </si>
  <si>
    <t>01:38:53</t>
  </si>
  <si>
    <t>01:55:04</t>
  </si>
  <si>
    <t>01:56:16</t>
  </si>
  <si>
    <t>02:25:40</t>
  </si>
  <si>
    <t>02:26:52</t>
  </si>
  <si>
    <t>03:51:14</t>
  </si>
  <si>
    <t>03:51:51</t>
  </si>
  <si>
    <t>05:03:41</t>
  </si>
  <si>
    <t>05:04:28</t>
  </si>
  <si>
    <t>05:32:53</t>
  </si>
  <si>
    <t>05:33:08</t>
  </si>
  <si>
    <t>05:54:50</t>
  </si>
  <si>
    <t>05:55:05</t>
  </si>
  <si>
    <t>06:25:33</t>
  </si>
  <si>
    <t>06:26:07</t>
  </si>
  <si>
    <t>06:45:37</t>
  </si>
  <si>
    <t>06:45:55</t>
  </si>
  <si>
    <t>19:36:00</t>
  </si>
  <si>
    <t>19:37:00</t>
  </si>
  <si>
    <t>21:16:37</t>
  </si>
  <si>
    <t>07:05:46</t>
  </si>
  <si>
    <t>13:02:14</t>
  </si>
  <si>
    <t>15:01:25</t>
  </si>
  <si>
    <t>15:51:03</t>
  </si>
  <si>
    <t>23:09:09</t>
  </si>
  <si>
    <t>15:40:06</t>
  </si>
  <si>
    <t>16:20:21</t>
  </si>
  <si>
    <t>16:21:45</t>
  </si>
  <si>
    <t>16:59:36</t>
  </si>
  <si>
    <t>17:00:57</t>
  </si>
  <si>
    <t>17:40:05</t>
  </si>
  <si>
    <t>17:42:59</t>
  </si>
  <si>
    <t>18:20:11</t>
  </si>
  <si>
    <t>18:21:48</t>
  </si>
  <si>
    <t>19:00:58</t>
  </si>
  <si>
    <t>19:03:43</t>
  </si>
  <si>
    <t>19:40:54</t>
  </si>
  <si>
    <t>19:41:55</t>
  </si>
  <si>
    <t>20:20:05</t>
  </si>
  <si>
    <t>20:20:29</t>
  </si>
  <si>
    <t>21:00:38</t>
  </si>
  <si>
    <t>21:03:14</t>
  </si>
  <si>
    <t>21:51:23</t>
  </si>
  <si>
    <t>21:52:48</t>
  </si>
  <si>
    <t>22:30:07</t>
  </si>
  <si>
    <t>22:40:21</t>
  </si>
  <si>
    <t>22:41:18</t>
  </si>
  <si>
    <t>22:55:01</t>
  </si>
  <si>
    <t>14:20:00</t>
  </si>
  <si>
    <t>14:20:01</t>
  </si>
  <si>
    <t>15:25:00</t>
  </si>
  <si>
    <t>07:45:00</t>
  </si>
  <si>
    <t>07:20:56</t>
  </si>
  <si>
    <t>11:30:15</t>
  </si>
  <si>
    <t>16:30:28</t>
  </si>
  <si>
    <t>12:31:35</t>
  </si>
  <si>
    <t>07:13:17</t>
  </si>
  <si>
    <t>09:33:27</t>
  </si>
  <si>
    <t>12:00:01</t>
  </si>
  <si>
    <t>13:37:11</t>
  </si>
  <si>
    <t>13:37:36</t>
  </si>
  <si>
    <t>14:30:57</t>
  </si>
  <si>
    <t>15:14:43</t>
  </si>
  <si>
    <t>13:03:17</t>
  </si>
  <si>
    <t>16:15:26</t>
  </si>
  <si>
    <t>08:00:53</t>
  </si>
  <si>
    <t>13:05:05</t>
  </si>
  <si>
    <t>16:15:13</t>
  </si>
  <si>
    <t>08:00:40</t>
  </si>
  <si>
    <t>13:05:06</t>
  </si>
  <si>
    <t>16:15:22</t>
  </si>
  <si>
    <t>13:44:04</t>
  </si>
  <si>
    <t>14:00:29</t>
  </si>
  <si>
    <t>15:21:42</t>
  </si>
  <si>
    <t>15:55:51</t>
  </si>
  <si>
    <t>07:08:48</t>
  </si>
  <si>
    <t>08:07:54</t>
  </si>
  <si>
    <t>08:07:59</t>
  </si>
  <si>
    <t>08:57:35</t>
  </si>
  <si>
    <t>08:08:02</t>
  </si>
  <si>
    <t>08:57:08</t>
  </si>
  <si>
    <t>08:08:36</t>
  </si>
  <si>
    <t>08:57:44</t>
  </si>
  <si>
    <t>08:57:49</t>
  </si>
  <si>
    <t>09:40:06</t>
  </si>
  <si>
    <t>09:41:29</t>
  </si>
  <si>
    <t>10:36:42</t>
  </si>
  <si>
    <t>10:37:49</t>
  </si>
  <si>
    <t>14:54:11</t>
  </si>
  <si>
    <t>14:56:57</t>
  </si>
  <si>
    <t>15:23:41</t>
  </si>
  <si>
    <t>07:40:00</t>
  </si>
  <si>
    <t>14:15:00</t>
  </si>
  <si>
    <t>14:10:00</t>
  </si>
  <si>
    <t>15:32:57</t>
  </si>
  <si>
    <t>09:20:07</t>
  </si>
  <si>
    <t>12:00:46</t>
  </si>
  <si>
    <t>13:15:17</t>
  </si>
  <si>
    <t>15:15:28</t>
  </si>
  <si>
    <t>07:26:04</t>
  </si>
  <si>
    <t>09:30:14</t>
  </si>
  <si>
    <t>09:40:28</t>
  </si>
  <si>
    <t>10:00:47</t>
  </si>
  <si>
    <t>10:10:31</t>
  </si>
  <si>
    <t>10:50:41</t>
  </si>
  <si>
    <t>13:25:27</t>
  </si>
  <si>
    <t>13:30:53</t>
  </si>
  <si>
    <t>14:20:03</t>
  </si>
  <si>
    <t>14:30:14</t>
  </si>
  <si>
    <t>07:20:50</t>
  </si>
  <si>
    <t>08:35:09</t>
  </si>
  <si>
    <t>09:10:28</t>
  </si>
  <si>
    <t>09:11:04</t>
  </si>
  <si>
    <t>09:35:13</t>
  </si>
  <si>
    <t>09:37:19</t>
  </si>
  <si>
    <t>10:00:28</t>
  </si>
  <si>
    <t>10:32:37</t>
  </si>
  <si>
    <t>11:00:17</t>
  </si>
  <si>
    <t>11:03:43</t>
  </si>
  <si>
    <t>11:22:55</t>
  </si>
  <si>
    <t>11:23:41</t>
  </si>
  <si>
    <t>11:43:53</t>
  </si>
  <si>
    <t>11:44:30</t>
  </si>
  <si>
    <t>12:10:41</t>
  </si>
  <si>
    <t>12:13:56</t>
  </si>
  <si>
    <t>12:29:05</t>
  </si>
  <si>
    <t>12:48:58</t>
  </si>
  <si>
    <t>12:50:46</t>
  </si>
  <si>
    <t>13:20:15</t>
  </si>
  <si>
    <t>12:50:49</t>
  </si>
  <si>
    <t>13:10:57</t>
  </si>
  <si>
    <t>13:11:23</t>
  </si>
  <si>
    <t>13:29:31</t>
  </si>
  <si>
    <t>13:44:08</t>
  </si>
  <si>
    <t>13:45:41</t>
  </si>
  <si>
    <t>13:54:54</t>
  </si>
  <si>
    <t>13:55:25</t>
  </si>
  <si>
    <t>14:11:43</t>
  </si>
  <si>
    <t>14:12:42</t>
  </si>
  <si>
    <t>14:25:58</t>
  </si>
  <si>
    <t>14:21:09</t>
  </si>
  <si>
    <t>14:30:18</t>
  </si>
  <si>
    <t>07:20:13</t>
  </si>
  <si>
    <t>08:20:21</t>
  </si>
  <si>
    <t>08:21:31</t>
  </si>
  <si>
    <t>08:40:41</t>
  </si>
  <si>
    <t>08:41:28</t>
  </si>
  <si>
    <t>12:05:42</t>
  </si>
  <si>
    <t>23:45:00</t>
  </si>
  <si>
    <t>01:25:19</t>
  </si>
  <si>
    <t>01:40:02</t>
  </si>
  <si>
    <t>01:42:13</t>
  </si>
  <si>
    <t>04:00:09</t>
  </si>
  <si>
    <t>04:01:03</t>
  </si>
  <si>
    <t>06:46:57</t>
  </si>
  <si>
    <t>15:28:00</t>
  </si>
  <si>
    <t>15:31:15</t>
  </si>
  <si>
    <t>17:10:30</t>
  </si>
  <si>
    <t>17:11:20</t>
  </si>
  <si>
    <t>19:20:35</t>
  </si>
  <si>
    <t>20:13:41</t>
  </si>
  <si>
    <t>23:09:52</t>
  </si>
  <si>
    <t>15:30:32</t>
  </si>
  <si>
    <t>19:01:43</t>
  </si>
  <si>
    <t>07:58:48</t>
  </si>
  <si>
    <t>10:39:03</t>
  </si>
  <si>
    <t>10:40:07</t>
  </si>
  <si>
    <t>11:04:30</t>
  </si>
  <si>
    <t>11:05:02</t>
  </si>
  <si>
    <t>11:27:21</t>
  </si>
  <si>
    <t>11:28:17</t>
  </si>
  <si>
    <t>11:42:53</t>
  </si>
  <si>
    <t>11:43:18</t>
  </si>
  <si>
    <t>12:02:48</t>
  </si>
  <si>
    <t>12:03:06</t>
  </si>
  <si>
    <t>12:26:09</t>
  </si>
  <si>
    <t>12:28:31</t>
  </si>
  <si>
    <t>12:43:41</t>
  </si>
  <si>
    <t>12:44:45</t>
  </si>
  <si>
    <t>13:01:20</t>
  </si>
  <si>
    <t>13:02:28</t>
  </si>
  <si>
    <t>13:10:53</t>
  </si>
  <si>
    <t>14:19:24</t>
  </si>
  <si>
    <t>14:58:53</t>
  </si>
  <si>
    <t>15:00:13</t>
  </si>
  <si>
    <t>15:20:07</t>
  </si>
  <si>
    <t>07:05:48</t>
  </si>
  <si>
    <t>13:27:57</t>
  </si>
  <si>
    <t>14:29:17</t>
  </si>
  <si>
    <t>15:21:35</t>
  </si>
  <si>
    <t>07:10:36</t>
  </si>
  <si>
    <t>07:43:46</t>
  </si>
  <si>
    <t>07:48:29</t>
  </si>
  <si>
    <t>08:37:41</t>
  </si>
  <si>
    <t>08:38:08</t>
  </si>
  <si>
    <t>12:00:27</t>
  </si>
  <si>
    <t>13:04:51</t>
  </si>
  <si>
    <t>13:28:44</t>
  </si>
  <si>
    <t>13:35:21</t>
  </si>
  <si>
    <t>14:08:50</t>
  </si>
  <si>
    <t>14:09:17</t>
  </si>
  <si>
    <t>14:37:40</t>
  </si>
  <si>
    <t>14:38:05</t>
  </si>
  <si>
    <t>15:08:49</t>
  </si>
  <si>
    <t>15:10:19</t>
  </si>
  <si>
    <t>15:37:03</t>
  </si>
  <si>
    <t>16:30:51</t>
  </si>
  <si>
    <t>07:12:05</t>
  </si>
  <si>
    <t>07:55:54</t>
  </si>
  <si>
    <t>07:34:21</t>
  </si>
  <si>
    <t>09:34:28</t>
  </si>
  <si>
    <t>09:34:48</t>
  </si>
  <si>
    <t>11:00:54</t>
  </si>
  <si>
    <t>12:16:36</t>
  </si>
  <si>
    <t>13:37:44</t>
  </si>
  <si>
    <t>13:38:13</t>
  </si>
  <si>
    <t>16:38:19</t>
  </si>
  <si>
    <t>08:00:49</t>
  </si>
  <si>
    <t>08:03:49</t>
  </si>
  <si>
    <t>11:28:03</t>
  </si>
  <si>
    <t>16:41:45</t>
  </si>
  <si>
    <t>07:08:35</t>
  </si>
  <si>
    <t>11:29:47</t>
  </si>
  <si>
    <t>12:33:29</t>
  </si>
  <si>
    <t>16:45:41</t>
  </si>
  <si>
    <t>23:40:00</t>
  </si>
  <si>
    <t>15:35:28</t>
  </si>
  <si>
    <t>16:40:29</t>
  </si>
  <si>
    <t>17:39:40</t>
  </si>
  <si>
    <t>17:40:53</t>
  </si>
  <si>
    <t>18:20:58</t>
  </si>
  <si>
    <t>19:21:04</t>
  </si>
  <si>
    <t>20:39:23</t>
  </si>
  <si>
    <t>21:20:22</t>
  </si>
  <si>
    <t>09:32:59</t>
  </si>
  <si>
    <t>09:23:26</t>
  </si>
  <si>
    <t>11:31:35</t>
  </si>
  <si>
    <t>15:46:42</t>
  </si>
  <si>
    <t>15:51:36</t>
  </si>
  <si>
    <t>16:34:32</t>
  </si>
  <si>
    <t>12:34:15</t>
  </si>
  <si>
    <t>15:21:34</t>
  </si>
  <si>
    <t>15:22:33</t>
  </si>
  <si>
    <t>16:40:44</t>
  </si>
  <si>
    <t>07:31:54</t>
  </si>
  <si>
    <t>11:32:01</t>
  </si>
  <si>
    <t>12:32:28</t>
  </si>
  <si>
    <t>16:32:38</t>
  </si>
  <si>
    <t>16:07:51</t>
  </si>
  <si>
    <t>16:09:39</t>
  </si>
  <si>
    <t>16:24:53</t>
  </si>
  <si>
    <t>07:20:42</t>
  </si>
  <si>
    <t>09:31:33</t>
  </si>
  <si>
    <t>12:30:38</t>
  </si>
  <si>
    <t>14:30:50</t>
  </si>
  <si>
    <t>14:31:08</t>
  </si>
  <si>
    <t>16:20:17</t>
  </si>
  <si>
    <t>09:42:42</t>
  </si>
  <si>
    <t>09:45:40</t>
  </si>
  <si>
    <t>11:30:49</t>
  </si>
  <si>
    <t>12:30:13</t>
  </si>
  <si>
    <t>14:53:28</t>
  </si>
  <si>
    <t>14:55:10</t>
  </si>
  <si>
    <t>16:22:27</t>
  </si>
  <si>
    <t>08:21:16</t>
  </si>
  <si>
    <t>09:30:16</t>
  </si>
  <si>
    <t>09:32:13</t>
  </si>
  <si>
    <t>11:24:26</t>
  </si>
  <si>
    <t>12:44:23</t>
  </si>
  <si>
    <t>16:34:31</t>
  </si>
  <si>
    <t>07:16:28</t>
  </si>
  <si>
    <t>08:20:37</t>
  </si>
  <si>
    <t>07:18:09</t>
  </si>
  <si>
    <t>08:19:21</t>
  </si>
  <si>
    <t>08:23:11</t>
  </si>
  <si>
    <t>12:03:21</t>
  </si>
  <si>
    <t>13:03:20</t>
  </si>
  <si>
    <t>16:17:35</t>
  </si>
  <si>
    <t>00:19:25</t>
  </si>
  <si>
    <t>00:27:13</t>
  </si>
  <si>
    <t>00:30:07</t>
  </si>
  <si>
    <t>00:35:11</t>
  </si>
  <si>
    <t>00:35:35</t>
  </si>
  <si>
    <t>00:44:29</t>
  </si>
  <si>
    <t>00:44:47</t>
  </si>
  <si>
    <t>00:58:31</t>
  </si>
  <si>
    <t>01:00:58</t>
  </si>
  <si>
    <t>01:11:05</t>
  </si>
  <si>
    <t>01:11:23</t>
  </si>
  <si>
    <t>01:19:26</t>
  </si>
  <si>
    <t>01:19:43</t>
  </si>
  <si>
    <t>01:28:03</t>
  </si>
  <si>
    <t>01:28:17</t>
  </si>
  <si>
    <t>01:37:28</t>
  </si>
  <si>
    <t>01:37:58</t>
  </si>
  <si>
    <t>02:25:13</t>
  </si>
  <si>
    <t>02:25:37</t>
  </si>
  <si>
    <t>04:12:09</t>
  </si>
  <si>
    <t>04:13:52</t>
  </si>
  <si>
    <t>05:41:26</t>
  </si>
  <si>
    <t>00:40:41</t>
  </si>
  <si>
    <t>06:56:36</t>
  </si>
  <si>
    <t>15:32:21</t>
  </si>
  <si>
    <t>17:03:54</t>
  </si>
  <si>
    <t>17:09:45</t>
  </si>
  <si>
    <t>18:45:44</t>
  </si>
  <si>
    <t>14:45:47</t>
  </si>
  <si>
    <t>21:01:39</t>
  </si>
  <si>
    <t>22:34:51</t>
  </si>
  <si>
    <t>07:20:57</t>
  </si>
  <si>
    <t>09:30:57</t>
  </si>
  <si>
    <t>11:30:31</t>
  </si>
  <si>
    <t>14:30:33</t>
  </si>
  <si>
    <t>16:20:14</t>
  </si>
  <si>
    <t>10:00:48</t>
  </si>
  <si>
    <t>10:01:09</t>
  </si>
  <si>
    <t>10:30:33</t>
  </si>
  <si>
    <t>10:31:17</t>
  </si>
  <si>
    <t>14:00:02</t>
  </si>
  <si>
    <t>14:01:32</t>
  </si>
  <si>
    <t>21:02:02</t>
  </si>
  <si>
    <t>22:30:18</t>
  </si>
  <si>
    <t>22:40:34</t>
  </si>
  <si>
    <t>22:56:20</t>
  </si>
  <si>
    <t>12:40:44</t>
  </si>
  <si>
    <t>07:26:28</t>
  </si>
  <si>
    <t>12:41:11</t>
  </si>
  <si>
    <t>16:23:24</t>
  </si>
  <si>
    <t>15:35:46</t>
  </si>
  <si>
    <t>20:35:13</t>
  </si>
  <si>
    <t>20:46:02</t>
  </si>
  <si>
    <t>23:04:12</t>
  </si>
  <si>
    <t>06:01:20</t>
  </si>
  <si>
    <t>06:05:43</t>
  </si>
  <si>
    <t>07:31:11</t>
  </si>
  <si>
    <t>12:40:15</t>
  </si>
  <si>
    <t>08:00:56</t>
  </si>
  <si>
    <t>10:01:37</t>
  </si>
  <si>
    <t>13:00:10</t>
  </si>
  <si>
    <t>14:01:38</t>
  </si>
  <si>
    <t>16:15:48</t>
  </si>
  <si>
    <t>07:15:20</t>
  </si>
  <si>
    <t>13:00:30</t>
  </si>
  <si>
    <t>14:05:08</t>
  </si>
  <si>
    <t>15:20:18</t>
  </si>
  <si>
    <t>14:58:29</t>
  </si>
  <si>
    <t>07:28:56</t>
  </si>
  <si>
    <t>10:00:04</t>
  </si>
  <si>
    <t>10:11:22</t>
  </si>
  <si>
    <t>12:00:33</t>
  </si>
  <si>
    <t>13:17:46</t>
  </si>
  <si>
    <t>11:00:49</t>
  </si>
  <si>
    <t>13:30:56</t>
  </si>
  <si>
    <t>12:01:28</t>
  </si>
  <si>
    <t>13:06:38</t>
  </si>
  <si>
    <t>12:04:26</t>
  </si>
  <si>
    <t>13:04:55</t>
  </si>
  <si>
    <t>16:47:05</t>
  </si>
  <si>
    <t>15:40:29</t>
  </si>
  <si>
    <t>19:00:40</t>
  </si>
  <si>
    <t>20:00:01</t>
  </si>
  <si>
    <t>23:32:12</t>
  </si>
  <si>
    <t>15:40:20</t>
  </si>
  <si>
    <t>17:30:34</t>
  </si>
  <si>
    <t>17:31:36</t>
  </si>
  <si>
    <t>19:30:46</t>
  </si>
  <si>
    <t>07:22:14</t>
  </si>
  <si>
    <t>16:29:05</t>
  </si>
  <si>
    <t>07:25:37</t>
  </si>
  <si>
    <t>11:29:52</t>
  </si>
  <si>
    <t>12:40:13</t>
  </si>
  <si>
    <t>16:31:25</t>
  </si>
  <si>
    <t>23:30:09</t>
  </si>
  <si>
    <t>00:30:21</t>
  </si>
  <si>
    <t>00:45:09</t>
  </si>
  <si>
    <t>01:33:41</t>
  </si>
  <si>
    <t>01:35:41</t>
  </si>
  <si>
    <t>02:00:01</t>
  </si>
  <si>
    <t>02:00:40</t>
  </si>
  <si>
    <t>02:30:10</t>
  </si>
  <si>
    <t>02:30:44</t>
  </si>
  <si>
    <t>04:00:55</t>
  </si>
  <si>
    <t>04:00:56</t>
  </si>
  <si>
    <t>05:00:27</t>
  </si>
  <si>
    <t>05:30:35</t>
  </si>
  <si>
    <t>05:30:51</t>
  </si>
  <si>
    <t>05:50:36</t>
  </si>
  <si>
    <t>05:51:41</t>
  </si>
  <si>
    <t>06:20:50</t>
  </si>
  <si>
    <t>06:23:52</t>
  </si>
  <si>
    <t>06:48:06</t>
  </si>
  <si>
    <t>00:30:22</t>
  </si>
  <si>
    <t>00:30:23</t>
  </si>
  <si>
    <t>01:00:05</t>
  </si>
  <si>
    <t>01:00:40</t>
  </si>
  <si>
    <t>01:30:06</t>
  </si>
  <si>
    <t>01:30:47</t>
  </si>
  <si>
    <t>02:30:00</t>
  </si>
  <si>
    <t>04:00:58</t>
  </si>
  <si>
    <t>04:00:59</t>
  </si>
  <si>
    <t>05:00:16</t>
  </si>
  <si>
    <t>05:00:40</t>
  </si>
  <si>
    <t>06:26:11</t>
  </si>
  <si>
    <t>06:27:11</t>
  </si>
  <si>
    <t>07:02:03</t>
  </si>
  <si>
    <t>17:00:00</t>
  </si>
  <si>
    <t>17:01:00</t>
  </si>
  <si>
    <t>17:31:00</t>
  </si>
  <si>
    <t>23:01:00</t>
  </si>
  <si>
    <t>19:50:00</t>
  </si>
  <si>
    <t>21:25:00</t>
  </si>
  <si>
    <t>21:26:00</t>
  </si>
  <si>
    <t>23:05:00</t>
  </si>
  <si>
    <t>07:15:01</t>
  </si>
  <si>
    <t>16:31:02</t>
  </si>
  <si>
    <t>15:40:35</t>
  </si>
  <si>
    <t>19:00:49</t>
  </si>
  <si>
    <t>07:46:56</t>
  </si>
  <si>
    <t>15:06:34</t>
  </si>
  <si>
    <t>07:03:28</t>
  </si>
  <si>
    <t>12:26:29</t>
  </si>
  <si>
    <t>12:26:48</t>
  </si>
  <si>
    <t>14:58:49</t>
  </si>
  <si>
    <t>00:16:28</t>
  </si>
  <si>
    <t>00:33:27</t>
  </si>
  <si>
    <t>00:35:00</t>
  </si>
  <si>
    <t>00:54:32</t>
  </si>
  <si>
    <t>01:00:54</t>
  </si>
  <si>
    <t>04:12:10</t>
  </si>
  <si>
    <t>05:41:40</t>
  </si>
  <si>
    <t>07:01:28</t>
  </si>
  <si>
    <t>00:00:15</t>
  </si>
  <si>
    <t>04:29:23</t>
  </si>
  <si>
    <t>05:32:50</t>
  </si>
  <si>
    <t>06:48:00</t>
  </si>
  <si>
    <t>07:03:24</t>
  </si>
  <si>
    <t>13:05:38</t>
  </si>
  <si>
    <t>07:04:56</t>
  </si>
  <si>
    <t>12:01:09</t>
  </si>
  <si>
    <t>13:03:51</t>
  </si>
  <si>
    <t>16:22:04</t>
  </si>
  <si>
    <t>15:41:27</t>
  </si>
  <si>
    <t>23:01:43</t>
  </si>
  <si>
    <t>07:20:58</t>
  </si>
  <si>
    <t>15:20:09</t>
  </si>
  <si>
    <t>07:20:28</t>
  </si>
  <si>
    <t>08:20:39</t>
  </si>
  <si>
    <t>08:20:48</t>
  </si>
  <si>
    <t>08:30:39</t>
  </si>
  <si>
    <t>11:30:58</t>
  </si>
  <si>
    <t>12:30:32</t>
  </si>
  <si>
    <t>16:34:41</t>
  </si>
  <si>
    <t>11:29:59</t>
  </si>
  <si>
    <t>20:30:50</t>
  </si>
  <si>
    <t>23:30:58</t>
  </si>
  <si>
    <t>07:30:27</t>
  </si>
  <si>
    <t>12:40:09</t>
  </si>
  <si>
    <t>07:03:37</t>
  </si>
  <si>
    <t>08:41:45</t>
  </si>
  <si>
    <t>07:04:17</t>
  </si>
  <si>
    <t>08:42:26</t>
  </si>
  <si>
    <t>08:43:40</t>
  </si>
  <si>
    <t>11:02:52</t>
  </si>
  <si>
    <t>11:58:08</t>
  </si>
  <si>
    <t>13:01:23</t>
  </si>
  <si>
    <t>13:51:30</t>
  </si>
  <si>
    <t>13:53:28</t>
  </si>
  <si>
    <t>14:56:07</t>
  </si>
  <si>
    <t>14:57:10</t>
  </si>
  <si>
    <t>15:38:21</t>
  </si>
  <si>
    <t>15:44:06</t>
  </si>
  <si>
    <t>16:28:13</t>
  </si>
  <si>
    <t>07:16:22</t>
  </si>
  <si>
    <t>08:08:26</t>
  </si>
  <si>
    <t>08:09:27</t>
  </si>
  <si>
    <t>09:01:58</t>
  </si>
  <si>
    <t>09:02:10</t>
  </si>
  <si>
    <t>10:03:17</t>
  </si>
  <si>
    <t>10:08:05</t>
  </si>
  <si>
    <t>13:26:22</t>
  </si>
  <si>
    <t>14:27:37</t>
  </si>
  <si>
    <t>16:27:41</t>
  </si>
  <si>
    <t>15:15:01</t>
  </si>
  <si>
    <t>07:17:57</t>
  </si>
  <si>
    <t>11:25:08</t>
  </si>
  <si>
    <t>12:40:50</t>
  </si>
  <si>
    <t>16:28:01</t>
  </si>
  <si>
    <t>07:13:19</t>
  </si>
  <si>
    <t>11:20:02</t>
  </si>
  <si>
    <t>12:40:28</t>
  </si>
  <si>
    <t>13:34:39</t>
  </si>
  <si>
    <t>14:05:49</t>
  </si>
  <si>
    <t>16:23:00</t>
  </si>
  <si>
    <t>07:19:11</t>
  </si>
  <si>
    <t>08:10:25</t>
  </si>
  <si>
    <t>08:11:02</t>
  </si>
  <si>
    <t>09:00:11</t>
  </si>
  <si>
    <t>09:01:56</t>
  </si>
  <si>
    <t>10:00:41</t>
  </si>
  <si>
    <t>10:30:22</t>
  </si>
  <si>
    <t>11:00:21</t>
  </si>
  <si>
    <t>11:30:43</t>
  </si>
  <si>
    <t>12:34:33</t>
  </si>
  <si>
    <t>13:30:23</t>
  </si>
  <si>
    <t>14:04:26</t>
  </si>
  <si>
    <t>14:05:11</t>
  </si>
  <si>
    <t>14:32:06</t>
  </si>
  <si>
    <t>15:00:11</t>
  </si>
  <si>
    <t>15:01:38</t>
  </si>
  <si>
    <t>15:50:51</t>
  </si>
  <si>
    <t>16:20:18</t>
  </si>
  <si>
    <t>07:20:35</t>
  </si>
  <si>
    <t>08:10:41</t>
  </si>
  <si>
    <t>08:11:20</t>
  </si>
  <si>
    <t>09:00:29</t>
  </si>
  <si>
    <t>09:50:16</t>
  </si>
  <si>
    <t>09:51:55</t>
  </si>
  <si>
    <t>10:20:04</t>
  </si>
  <si>
    <t>10:21:18</t>
  </si>
  <si>
    <t>11:00:26</t>
  </si>
  <si>
    <t>12:03:37</t>
  </si>
  <si>
    <t>13:31:12</t>
  </si>
  <si>
    <t>15:20:22</t>
  </si>
  <si>
    <t>15:21:58</t>
  </si>
  <si>
    <t>16:22:08</t>
  </si>
  <si>
    <t>00:08:34</t>
  </si>
  <si>
    <t>03:09:49</t>
  </si>
  <si>
    <t>03:13:06</t>
  </si>
  <si>
    <t>05:11:57</t>
  </si>
  <si>
    <t>05:20:34</t>
  </si>
  <si>
    <t>06:28:34</t>
  </si>
  <si>
    <t>04:03:40</t>
  </si>
  <si>
    <t>04:21:19</t>
  </si>
  <si>
    <t>06:50:46</t>
  </si>
  <si>
    <t>16:50:13</t>
  </si>
  <si>
    <t>16:49:09</t>
  </si>
  <si>
    <t>19:00:46</t>
  </si>
  <si>
    <t>20:01:53</t>
  </si>
  <si>
    <t>23:02:04</t>
  </si>
  <si>
    <t>07:13:35</t>
  </si>
  <si>
    <t>09:43:45</t>
  </si>
  <si>
    <t>10:51:22</t>
  </si>
  <si>
    <t>10:52:21</t>
  </si>
  <si>
    <t>13:22:40</t>
  </si>
  <si>
    <t>14:25:18</t>
  </si>
  <si>
    <t>15:26:28</t>
  </si>
  <si>
    <t>07:09:29</t>
  </si>
  <si>
    <t>O funcionario não veio no feriado</t>
  </si>
  <si>
    <t>07:56:20</t>
  </si>
  <si>
    <t>08:45:12</t>
  </si>
  <si>
    <t>08:45:44</t>
  </si>
  <si>
    <t>10:43:12</t>
  </si>
  <si>
    <t>10:48:12</t>
  </si>
  <si>
    <t>12:04:06</t>
  </si>
  <si>
    <t>13:06:55</t>
  </si>
  <si>
    <t>14:46:03</t>
  </si>
  <si>
    <t>14:52:16</t>
  </si>
  <si>
    <t>15:36:03</t>
  </si>
  <si>
    <t>07:09:07</t>
  </si>
  <si>
    <t>07:38:31</t>
  </si>
  <si>
    <t>07:38:40</t>
  </si>
  <si>
    <t>08:53:57</t>
  </si>
  <si>
    <t>08:56:50</t>
  </si>
  <si>
    <t>11:04:04</t>
  </si>
  <si>
    <t>11:04:39</t>
  </si>
  <si>
    <t>11:51:51</t>
  </si>
  <si>
    <t>13:08:13</t>
  </si>
  <si>
    <t>14:04:49</t>
  </si>
  <si>
    <t>07:27:23</t>
  </si>
  <si>
    <t>11:05:34</t>
  </si>
  <si>
    <t>12:12:50</t>
  </si>
  <si>
    <t>14:13:20</t>
  </si>
  <si>
    <t>14:13:43</t>
  </si>
  <si>
    <t>16:23:56</t>
  </si>
  <si>
    <t>07:35:46</t>
  </si>
  <si>
    <t>09:08:58</t>
  </si>
  <si>
    <t>09:09:18</t>
  </si>
  <si>
    <t>11:09:23</t>
  </si>
  <si>
    <t>12:15:15</t>
  </si>
  <si>
    <t>16:31:21</t>
  </si>
  <si>
    <t>15:35:58</t>
  </si>
  <si>
    <t>16:13:08</t>
  </si>
  <si>
    <t>16:16:10</t>
  </si>
  <si>
    <t>17:20:53</t>
  </si>
  <si>
    <t>18:21:29</t>
  </si>
  <si>
    <t>19:21:13</t>
  </si>
  <si>
    <t>20:19:24</t>
  </si>
  <si>
    <t>22:00:36</t>
  </si>
  <si>
    <t>22:40:00</t>
  </si>
  <si>
    <t>07:14:44</t>
  </si>
  <si>
    <t>11:30:52</t>
  </si>
  <si>
    <t>12:27:50</t>
  </si>
  <si>
    <t>16:27:56</t>
  </si>
  <si>
    <t>11:34:16</t>
  </si>
  <si>
    <t>16:32:29</t>
  </si>
  <si>
    <t>07:09:09</t>
  </si>
  <si>
    <t>11:26:24</t>
  </si>
  <si>
    <t>12:37:43</t>
  </si>
  <si>
    <t>16:27:57</t>
  </si>
  <si>
    <t>07:06:16</t>
  </si>
  <si>
    <t>11:26:29</t>
  </si>
  <si>
    <t>12:37:23</t>
  </si>
  <si>
    <t>14:58:42</t>
  </si>
  <si>
    <t>15:01:44</t>
  </si>
  <si>
    <t>16:32:59</t>
  </si>
  <si>
    <t>07:21:11</t>
  </si>
  <si>
    <t>08:01:19</t>
  </si>
  <si>
    <t>08:05:52</t>
  </si>
  <si>
    <t>08:39:00</t>
  </si>
  <si>
    <t>08:44:23</t>
  </si>
  <si>
    <t>09:15:33</t>
  </si>
  <si>
    <t>09:20:47</t>
  </si>
  <si>
    <t>10:06:02</t>
  </si>
  <si>
    <t>12:42:46</t>
  </si>
  <si>
    <t>00:03:07</t>
  </si>
  <si>
    <t>00:13:04</t>
  </si>
  <si>
    <t>00:13:32</t>
  </si>
  <si>
    <t>00:24:32</t>
  </si>
  <si>
    <t>00:25:13</t>
  </si>
  <si>
    <t>00:33:02</t>
  </si>
  <si>
    <t>00:35:03</t>
  </si>
  <si>
    <t>00:39:10</t>
  </si>
  <si>
    <t>00:39:30</t>
  </si>
  <si>
    <t>00:41:44</t>
  </si>
  <si>
    <t>00:41:53</t>
  </si>
  <si>
    <t>00:43:20</t>
  </si>
  <si>
    <t>00:43:24</t>
  </si>
  <si>
    <t>00:44:10</t>
  </si>
  <si>
    <t>00:44:13</t>
  </si>
  <si>
    <t>00:45:14</t>
  </si>
  <si>
    <t>00:45:18</t>
  </si>
  <si>
    <t>00:45:59</t>
  </si>
  <si>
    <t>00:46:45</t>
  </si>
  <si>
    <t>00:58:48</t>
  </si>
  <si>
    <t>00:59:18</t>
  </si>
  <si>
    <t>00:59:59</t>
  </si>
  <si>
    <t>01:00:07</t>
  </si>
  <si>
    <t>01:00:32</t>
  </si>
  <si>
    <t>01:01:24</t>
  </si>
  <si>
    <t>01:01:42</t>
  </si>
  <si>
    <t>01:02:16</t>
  </si>
  <si>
    <t>01:02:19</t>
  </si>
  <si>
    <t>01:03:20</t>
  </si>
  <si>
    <t>01:03:28</t>
  </si>
  <si>
    <t>01:04:04</t>
  </si>
  <si>
    <t>01:04:20</t>
  </si>
  <si>
    <t>01:04:58</t>
  </si>
  <si>
    <t>01:05:01</t>
  </si>
  <si>
    <t>01:05:42</t>
  </si>
  <si>
    <t>01:05:47</t>
  </si>
  <si>
    <t>01:06:29</t>
  </si>
  <si>
    <t>01:06:48</t>
  </si>
  <si>
    <t>01:07:23</t>
  </si>
  <si>
    <t>01:07:26</t>
  </si>
  <si>
    <t>01:08:34</t>
  </si>
  <si>
    <t>01:08:38</t>
  </si>
  <si>
    <t>01:09:14</t>
  </si>
  <si>
    <t>01:09:34</t>
  </si>
  <si>
    <t>01:10:20</t>
  </si>
  <si>
    <t>01:12:15</t>
  </si>
  <si>
    <t>01:15:31</t>
  </si>
  <si>
    <t>01:15:53</t>
  </si>
  <si>
    <t>01:21:56</t>
  </si>
  <si>
    <t>01:22:00</t>
  </si>
  <si>
    <t>01:23:14</t>
  </si>
  <si>
    <t>01:23:18</t>
  </si>
  <si>
    <t>01:26:01</t>
  </si>
  <si>
    <t>01:26:50</t>
  </si>
  <si>
    <t>01:26:54</t>
  </si>
  <si>
    <t>01:30:36</t>
  </si>
  <si>
    <t>01:32:29</t>
  </si>
  <si>
    <t>01:41:37</t>
  </si>
  <si>
    <t>01:41:53</t>
  </si>
  <si>
    <t>01:56:48</t>
  </si>
  <si>
    <t>01:57:01</t>
  </si>
  <si>
    <t>02:31:47</t>
  </si>
  <si>
    <t>02:32:00</t>
  </si>
  <si>
    <t>02:36:31</t>
  </si>
  <si>
    <t>02:36:45</t>
  </si>
  <si>
    <t>03:01:06</t>
  </si>
  <si>
    <t>03:01:27</t>
  </si>
  <si>
    <t>03:14:25</t>
  </si>
  <si>
    <t>03:14:50</t>
  </si>
  <si>
    <t>04:14:50</t>
  </si>
  <si>
    <t>04:15:16</t>
  </si>
  <si>
    <t>05:14:51</t>
  </si>
  <si>
    <t>05:15:06</t>
  </si>
  <si>
    <t>05:17:04</t>
  </si>
  <si>
    <t>05:17:16</t>
  </si>
  <si>
    <t>05:25:05</t>
  </si>
  <si>
    <t>05:25:18</t>
  </si>
  <si>
    <t>05:30:38</t>
  </si>
  <si>
    <t>05:31:15</t>
  </si>
  <si>
    <t>05:50:22</t>
  </si>
  <si>
    <t>05:50:39</t>
  </si>
  <si>
    <t>05:59:17</t>
  </si>
  <si>
    <t>05:59:31</t>
  </si>
  <si>
    <t>06:05:00</t>
  </si>
  <si>
    <t>06:05:13</t>
  </si>
  <si>
    <t>06:11:31</t>
  </si>
  <si>
    <t>06:11:43</t>
  </si>
  <si>
    <t>06:23:04</t>
  </si>
  <si>
    <t>06:23:23</t>
  </si>
  <si>
    <t>06:43:38</t>
  </si>
  <si>
    <t>06:44:11</t>
  </si>
  <si>
    <t>06:49:57</t>
  </si>
  <si>
    <t>AS09218</t>
  </si>
  <si>
    <t>23:20:00</t>
  </si>
  <si>
    <t>07:30:54</t>
  </si>
  <si>
    <t>08:00:14</t>
  </si>
  <si>
    <t>08:01:51</t>
  </si>
  <si>
    <t>10:30:11</t>
  </si>
  <si>
    <t>13:31:53</t>
  </si>
  <si>
    <t>15:00:06</t>
  </si>
  <si>
    <t>15:01:54</t>
  </si>
  <si>
    <t>16:00:07</t>
  </si>
  <si>
    <t>16:01:26</t>
  </si>
  <si>
    <t>16:56:08</t>
  </si>
  <si>
    <t>20:06:58</t>
  </si>
  <si>
    <t>20:08:44</t>
  </si>
  <si>
    <t>23:14:59</t>
  </si>
  <si>
    <t>07:33:15</t>
  </si>
  <si>
    <t>15:35:29</t>
  </si>
  <si>
    <t>06:15:29</t>
  </si>
  <si>
    <t>06:17:41</t>
  </si>
  <si>
    <t>07:06:49</t>
  </si>
  <si>
    <t>12:01:53</t>
  </si>
  <si>
    <t>19:30:43</t>
  </si>
  <si>
    <t>20:30:45</t>
  </si>
  <si>
    <t>23:29:56</t>
  </si>
  <si>
    <t>07:25:21</t>
  </si>
  <si>
    <t>16:32:37</t>
  </si>
  <si>
    <t>23:40:30</t>
  </si>
  <si>
    <t>00:40:36</t>
  </si>
  <si>
    <t>00:42:52</t>
  </si>
  <si>
    <t>01:47:19</t>
  </si>
  <si>
    <t>01:47:31</t>
  </si>
  <si>
    <t>02:00:45</t>
  </si>
  <si>
    <t>02:50:43</t>
  </si>
  <si>
    <t>03:10:06</t>
  </si>
  <si>
    <t>03:11:20</t>
  </si>
  <si>
    <t>04:11:42</t>
  </si>
  <si>
    <t>05:10:40</t>
  </si>
  <si>
    <t>05:38:51</t>
  </si>
  <si>
    <t>05:39:02</t>
  </si>
  <si>
    <t>06:00:04</t>
  </si>
  <si>
    <t>06:00:10</t>
  </si>
  <si>
    <t>06:55:54</t>
  </si>
  <si>
    <t>07:15:55</t>
  </si>
  <si>
    <t>07:15:31</t>
  </si>
  <si>
    <t>11:00:39</t>
  </si>
  <si>
    <t>08:49:00</t>
  </si>
  <si>
    <t>07:24:53</t>
  </si>
  <si>
    <t>12:54:36</t>
  </si>
  <si>
    <t>12:54:57</t>
  </si>
  <si>
    <t>13:44:53</t>
  </si>
  <si>
    <t>13:48:37</t>
  </si>
  <si>
    <t>14:57:15</t>
  </si>
  <si>
    <t>07:05:05</t>
  </si>
  <si>
    <t>08:28:00</t>
  </si>
  <si>
    <t>07:02:16</t>
  </si>
  <si>
    <t>13:03:32</t>
  </si>
  <si>
    <t>15:40:58</t>
  </si>
  <si>
    <t>20:07:10</t>
  </si>
  <si>
    <t>20:08:05</t>
  </si>
  <si>
    <t>22:57:04</t>
  </si>
  <si>
    <t>07:17:38</t>
  </si>
  <si>
    <t>08:11:46</t>
  </si>
  <si>
    <t>08:17:06</t>
  </si>
  <si>
    <t>09:02:22</t>
  </si>
  <si>
    <t>09:14:22</t>
  </si>
  <si>
    <t>10:06:33</t>
  </si>
  <si>
    <t>10:08:42</t>
  </si>
  <si>
    <t>11:31:55</t>
  </si>
  <si>
    <t>12:34:58</t>
  </si>
  <si>
    <t>14:53:06</t>
  </si>
  <si>
    <t>15:09:20</t>
  </si>
  <si>
    <t>15:44:53</t>
  </si>
  <si>
    <t>16:21:59</t>
  </si>
  <si>
    <t>07:07:12</t>
  </si>
  <si>
    <t>08:01:20</t>
  </si>
  <si>
    <t>10:44:18</t>
  </si>
  <si>
    <t>09:20:14</t>
  </si>
  <si>
    <t>09:25:16</t>
  </si>
  <si>
    <t>10:25:32</t>
  </si>
  <si>
    <t>12:15:32</t>
  </si>
  <si>
    <t>15:25:44</t>
  </si>
  <si>
    <t>07:25:40</t>
  </si>
  <si>
    <t>08:28:54</t>
  </si>
  <si>
    <t>09:55:54</t>
  </si>
  <si>
    <t>10:55:20</t>
  </si>
  <si>
    <t>12:05:41</t>
  </si>
  <si>
    <t>07:16:57</t>
  </si>
  <si>
    <t>09:32:15</t>
  </si>
  <si>
    <t>09:49:20</t>
  </si>
  <si>
    <t>11:27:30</t>
  </si>
  <si>
    <t>12:41:23</t>
  </si>
  <si>
    <t>14:12:27</t>
  </si>
  <si>
    <t>16:26:52</t>
  </si>
  <si>
    <t>08:20:06</t>
  </si>
  <si>
    <t>08:21:32</t>
  </si>
  <si>
    <t>08:40:42</t>
  </si>
  <si>
    <t>08:41:07</t>
  </si>
  <si>
    <t>09:00:18</t>
  </si>
  <si>
    <t>09:01:53</t>
  </si>
  <si>
    <t>12:32:59</t>
  </si>
  <si>
    <t>13:20:06</t>
  </si>
  <si>
    <t>13:21:55</t>
  </si>
  <si>
    <t>14:10:05</t>
  </si>
  <si>
    <t>14:10:50</t>
  </si>
  <si>
    <t>15:10:59</t>
  </si>
  <si>
    <t>16:20:06</t>
  </si>
  <si>
    <t>08:00:20</t>
  </si>
  <si>
    <t>08:01:56</t>
  </si>
  <si>
    <t>08:20:47</t>
  </si>
  <si>
    <t>08:21:29</t>
  </si>
  <si>
    <t>08:40:40</t>
  </si>
  <si>
    <t>08:41:12</t>
  </si>
  <si>
    <t>09:11:10</t>
  </si>
  <si>
    <t>09:40:20</t>
  </si>
  <si>
    <t>09:41:03</t>
  </si>
  <si>
    <t>10:15:12</t>
  </si>
  <si>
    <t>10:17:11</t>
  </si>
  <si>
    <t>16:52:00</t>
  </si>
  <si>
    <t>15:31:53</t>
  </si>
  <si>
    <t>19:00:04</t>
  </si>
  <si>
    <t>20:00:52</t>
  </si>
  <si>
    <t>23:18:01</t>
  </si>
  <si>
    <t>08:35:52</t>
  </si>
  <si>
    <t>12:14:15</t>
  </si>
  <si>
    <t>13:21:57</t>
  </si>
  <si>
    <t>14:37:17</t>
  </si>
  <si>
    <t>14:38:10</t>
  </si>
  <si>
    <t>15:21:21</t>
  </si>
  <si>
    <t>14:05:03</t>
  </si>
  <si>
    <t>15:36:42</t>
  </si>
  <si>
    <t>07:06:59</t>
  </si>
  <si>
    <t>07:30:10</t>
  </si>
  <si>
    <t>07:18:01</t>
  </si>
  <si>
    <t>11:28:11</t>
  </si>
  <si>
    <t>23:00:38</t>
  </si>
  <si>
    <t>22:40:14</t>
  </si>
  <si>
    <t>16:32:15</t>
  </si>
  <si>
    <t>17:30:27</t>
  </si>
  <si>
    <t>19:31:30</t>
  </si>
  <si>
    <t>21:31:37</t>
  </si>
  <si>
    <t>11:29:06</t>
  </si>
  <si>
    <t>07:37:19</t>
  </si>
  <si>
    <t>10:03:28</t>
  </si>
  <si>
    <t>11:07:26</t>
  </si>
  <si>
    <t>15:38:43</t>
  </si>
  <si>
    <t>07:10:28</t>
  </si>
  <si>
    <t>07:50:42</t>
  </si>
  <si>
    <t>07:53:45</t>
  </si>
  <si>
    <t>08:24:57</t>
  </si>
  <si>
    <t>10:10:04</t>
  </si>
  <si>
    <t>11:27:14</t>
  </si>
  <si>
    <t>15:33:16</t>
  </si>
  <si>
    <t>16:33:51</t>
  </si>
  <si>
    <t>07:23:17</t>
  </si>
  <si>
    <t>11:24:25</t>
  </si>
  <si>
    <t>12:35:01</t>
  </si>
  <si>
    <t>00:22:48</t>
  </si>
  <si>
    <t>00:34:11</t>
  </si>
  <si>
    <t>00:34:25</t>
  </si>
  <si>
    <t>01:17:04</t>
  </si>
  <si>
    <t>01:17:17</t>
  </si>
  <si>
    <t>01:27:16</t>
  </si>
  <si>
    <t>01:27:28</t>
  </si>
  <si>
    <t>01:53:03</t>
  </si>
  <si>
    <t>02:05:08</t>
  </si>
  <si>
    <t>02:05:21</t>
  </si>
  <si>
    <t>02:22:14</t>
  </si>
  <si>
    <t>02:22:24</t>
  </si>
  <si>
    <t>02:24:56</t>
  </si>
  <si>
    <t>02:25:09</t>
  </si>
  <si>
    <t>02:26:45</t>
  </si>
  <si>
    <t>02:27:11</t>
  </si>
  <si>
    <t>02:29:14</t>
  </si>
  <si>
    <t>06:01:37</t>
  </si>
  <si>
    <t>06:02:03</t>
  </si>
  <si>
    <t>06:11:21</t>
  </si>
  <si>
    <t>06:15:05</t>
  </si>
  <si>
    <t>06:15:17</t>
  </si>
  <si>
    <t>06:26:32</t>
  </si>
  <si>
    <t>06:26:44</t>
  </si>
  <si>
    <t>06:46:56</t>
  </si>
  <si>
    <t>06:47:07</t>
  </si>
  <si>
    <t>06:53:01</t>
  </si>
  <si>
    <t>15:08:26</t>
  </si>
  <si>
    <t>16:28:20</t>
  </si>
  <si>
    <t>17:17:36</t>
  </si>
  <si>
    <t>17:20:40</t>
  </si>
  <si>
    <t>19:33:14</t>
  </si>
  <si>
    <t>19:33:23</t>
  </si>
  <si>
    <t>21:02:20</t>
  </si>
  <si>
    <t>21:05:31</t>
  </si>
  <si>
    <t>22:01:02</t>
  </si>
  <si>
    <t>22:01:40</t>
  </si>
  <si>
    <t>22:45:28</t>
  </si>
  <si>
    <t>08:10:51</t>
  </si>
  <si>
    <t>08:11:14</t>
  </si>
  <si>
    <t>09:00:30</t>
  </si>
  <si>
    <t>12:30:44</t>
  </si>
  <si>
    <t>14:02:34</t>
  </si>
  <si>
    <t>00:50:00</t>
  </si>
  <si>
    <t>00:55:00</t>
  </si>
  <si>
    <t>01:45:00</t>
  </si>
  <si>
    <t>01:45:10</t>
  </si>
  <si>
    <t>02:40:32</t>
  </si>
  <si>
    <t>02:45:19</t>
  </si>
  <si>
    <t>03:55:31</t>
  </si>
  <si>
    <t>04:50:30</t>
  </si>
  <si>
    <t>05:46:44</t>
  </si>
  <si>
    <t>05:50:31</t>
  </si>
  <si>
    <t>06:47:48</t>
  </si>
  <si>
    <t>08:00:23</t>
  </si>
  <si>
    <t>12:00:31</t>
  </si>
  <si>
    <t>13:05:01</t>
  </si>
  <si>
    <t>16:15:11</t>
  </si>
  <si>
    <t>12:00:48</t>
  </si>
  <si>
    <t>13:05:24</t>
  </si>
  <si>
    <t>16:49:23</t>
  </si>
  <si>
    <t>07:02:53</t>
  </si>
  <si>
    <t>12:04:35</t>
  </si>
  <si>
    <t>13:06:25</t>
  </si>
  <si>
    <t>16:45:08</t>
  </si>
  <si>
    <t>10:40:00</t>
  </si>
  <si>
    <t>07:19:18</t>
  </si>
  <si>
    <t>11:31:26</t>
  </si>
  <si>
    <t>12:39:33</t>
  </si>
  <si>
    <t>15:22:51</t>
  </si>
  <si>
    <t>15:29:55</t>
  </si>
  <si>
    <t>01:00:43</t>
  </si>
  <si>
    <t>01:00:48</t>
  </si>
  <si>
    <t>01:30:30</t>
  </si>
  <si>
    <t>04:00:27</t>
  </si>
  <si>
    <t>05:30:45</t>
  </si>
  <si>
    <t>06:00:52</t>
  </si>
  <si>
    <t>06:00:50</t>
  </si>
  <si>
    <t>06:30:17</t>
  </si>
  <si>
    <t>20:56:00</t>
  </si>
  <si>
    <t>22:41:00</t>
  </si>
  <si>
    <t>23:33:00</t>
  </si>
  <si>
    <t>00:20:00</t>
  </si>
  <si>
    <t>00:22:00</t>
  </si>
  <si>
    <t>00:36:00</t>
  </si>
  <si>
    <t>00:37:00</t>
  </si>
  <si>
    <t>01:15:00</t>
  </si>
  <si>
    <t>01:16:00</t>
  </si>
  <si>
    <t>01:34:00</t>
  </si>
  <si>
    <t>01:55:00</t>
  </si>
  <si>
    <t>02:15:00</t>
  </si>
  <si>
    <t>02:20:00</t>
  </si>
  <si>
    <t>02:40:00</t>
  </si>
  <si>
    <t>03:20:00</t>
  </si>
  <si>
    <t>03:22:00</t>
  </si>
  <si>
    <t>03:42:00</t>
  </si>
  <si>
    <t>03:45:00</t>
  </si>
  <si>
    <t>04:55:00</t>
  </si>
  <si>
    <t>04:56:00</t>
  </si>
  <si>
    <t>05:15:00</t>
  </si>
  <si>
    <t>05:16:00</t>
  </si>
  <si>
    <t>06:04:00</t>
  </si>
  <si>
    <t>06:25:00</t>
  </si>
  <si>
    <t>06:26:00</t>
  </si>
  <si>
    <t>06:46:00</t>
  </si>
  <si>
    <t>06:47:00</t>
  </si>
  <si>
    <t>08:00:32</t>
  </si>
  <si>
    <t>12:00:42</t>
  </si>
  <si>
    <t>13:05:30</t>
  </si>
  <si>
    <t>16:15:40</t>
  </si>
  <si>
    <t>08:00:54</t>
  </si>
  <si>
    <t>14:05:09</t>
  </si>
  <si>
    <t>16:15:20</t>
  </si>
  <si>
    <t>13:15:43</t>
  </si>
  <si>
    <t>15:25:07</t>
  </si>
  <si>
    <t>10:20:12</t>
  </si>
  <si>
    <t>16:14:44</t>
  </si>
  <si>
    <t>10:45:06</t>
  </si>
  <si>
    <t>12:04:34</t>
  </si>
  <si>
    <t>13:01:52</t>
  </si>
  <si>
    <t>13:50:59</t>
  </si>
  <si>
    <t>13:51:51</t>
  </si>
  <si>
    <t>14:50:57</t>
  </si>
  <si>
    <t>14:51:52</t>
  </si>
  <si>
    <t>15:50:59</t>
  </si>
  <si>
    <t>15:51:40</t>
  </si>
  <si>
    <t>16:24:45</t>
  </si>
  <si>
    <t>15:34:14</t>
  </si>
  <si>
    <t>19:12:33</t>
  </si>
  <si>
    <t>20:11:00</t>
  </si>
  <si>
    <t>23:18:44</t>
  </si>
  <si>
    <t>Atestado por cirurgia</t>
  </si>
  <si>
    <t>08:46:15</t>
  </si>
  <si>
    <t>08:46:57</t>
  </si>
  <si>
    <t>09:41:23</t>
  </si>
  <si>
    <t>09:44:53</t>
  </si>
  <si>
    <t>10:37:43</t>
  </si>
  <si>
    <t>10:37:55</t>
  </si>
  <si>
    <t>12:56:30</t>
  </si>
  <si>
    <t>13:35:24</t>
  </si>
  <si>
    <t>13:35:42</t>
  </si>
  <si>
    <t>14:23:07</t>
  </si>
  <si>
    <t>14:24:08</t>
  </si>
  <si>
    <t>14:54:05</t>
  </si>
  <si>
    <t>07:35:27</t>
  </si>
  <si>
    <t>09:46:34</t>
  </si>
  <si>
    <t>09:47:02</t>
  </si>
  <si>
    <t>10:47:10</t>
  </si>
  <si>
    <t>10:07:28</t>
  </si>
  <si>
    <t>10:30:37</t>
  </si>
  <si>
    <t>10:32:04</t>
  </si>
  <si>
    <t>11:00:12</t>
  </si>
  <si>
    <t>12:05:06</t>
  </si>
  <si>
    <t>12:32:36</t>
  </si>
  <si>
    <t>13:01:26</t>
  </si>
  <si>
    <t>13:30:35</t>
  </si>
  <si>
    <t>13:33:02</t>
  </si>
  <si>
    <t>14:00:11</t>
  </si>
  <si>
    <t>14:02:01</t>
  </si>
  <si>
    <t>14:31:10</t>
  </si>
  <si>
    <t>14:32:34</t>
  </si>
  <si>
    <t>15:02:10</t>
  </si>
  <si>
    <t>15:31:18</t>
  </si>
  <si>
    <t>15:32:45</t>
  </si>
  <si>
    <t>16:02:55</t>
  </si>
  <si>
    <t>16:03:51</t>
  </si>
  <si>
    <t>07:27:20</t>
  </si>
  <si>
    <t>08:04:32</t>
  </si>
  <si>
    <t>08:06:02</t>
  </si>
  <si>
    <t>12:06:11</t>
  </si>
  <si>
    <t>13:23:14</t>
  </si>
  <si>
    <t>16:00:28</t>
  </si>
  <si>
    <t>11:21:12</t>
  </si>
  <si>
    <t>15:39:13</t>
  </si>
  <si>
    <t>16:23:48</t>
  </si>
  <si>
    <t>07:33:52</t>
  </si>
  <si>
    <t>11:31:03</t>
  </si>
  <si>
    <t>12:37:59</t>
  </si>
  <si>
    <t>16:07:07</t>
  </si>
  <si>
    <t>08:26:53</t>
  </si>
  <si>
    <t>09:00:05</t>
  </si>
  <si>
    <t>09:05:15</t>
  </si>
  <si>
    <t>12:31:11</t>
  </si>
  <si>
    <t>16:20:22</t>
  </si>
  <si>
    <t>08:07:45</t>
  </si>
  <si>
    <t>08:56:52</t>
  </si>
  <si>
    <t>09:00:57</t>
  </si>
  <si>
    <t>09:50:08</t>
  </si>
  <si>
    <t>09:57:05</t>
  </si>
  <si>
    <t>10:49:17</t>
  </si>
  <si>
    <t>10:53:37</t>
  </si>
  <si>
    <t>12:30:21</t>
  </si>
  <si>
    <t>13:12:35</t>
  </si>
  <si>
    <t>13:15:10</t>
  </si>
  <si>
    <t>14:10:15</t>
  </si>
  <si>
    <t>15:07:13</t>
  </si>
  <si>
    <t>15:56:27</t>
  </si>
  <si>
    <t>16:30:09</t>
  </si>
  <si>
    <t>07:11:47</t>
  </si>
  <si>
    <t>11:21:03</t>
  </si>
  <si>
    <t>07:06:35</t>
  </si>
  <si>
    <t>11:26:46</t>
  </si>
  <si>
    <t>12:35:25</t>
  </si>
  <si>
    <t>16:25:34</t>
  </si>
  <si>
    <t>00:23:10</t>
  </si>
  <si>
    <t>02:28:31</t>
  </si>
  <si>
    <t>03:28:28</t>
  </si>
  <si>
    <t>03:28:58</t>
  </si>
  <si>
    <t>03:31:57</t>
  </si>
  <si>
    <t>03:32:10</t>
  </si>
  <si>
    <t>03:35:59</t>
  </si>
  <si>
    <t>03:36:12</t>
  </si>
  <si>
    <t>03:39:29</t>
  </si>
  <si>
    <t>03:39:42</t>
  </si>
  <si>
    <t>04:10:55</t>
  </si>
  <si>
    <t>04:12:24</t>
  </si>
  <si>
    <t>06:46:11</t>
  </si>
  <si>
    <t>15:31:49</t>
  </si>
  <si>
    <t>17:54:33</t>
  </si>
  <si>
    <t>17:56:03</t>
  </si>
  <si>
    <t>18:50:57</t>
  </si>
  <si>
    <t>18:54:01</t>
  </si>
  <si>
    <t>19:50:06</t>
  </si>
  <si>
    <t>19:50:22</t>
  </si>
  <si>
    <t>20:31:01</t>
  </si>
  <si>
    <t>20:34:56</t>
  </si>
  <si>
    <t>22:54:22</t>
  </si>
  <si>
    <t>00:05:00</t>
  </si>
  <si>
    <t>01:10:00</t>
  </si>
  <si>
    <t>02:25:00</t>
  </si>
  <si>
    <t>02:30:03</t>
  </si>
  <si>
    <t>04:19:25</t>
  </si>
  <si>
    <t>04:22:12</t>
  </si>
  <si>
    <t>05:30:07</t>
  </si>
  <si>
    <t>05:35:02</t>
  </si>
  <si>
    <t>07:08:52</t>
  </si>
  <si>
    <t>02:01:00</t>
  </si>
  <si>
    <t>05:10:00</t>
  </si>
  <si>
    <t>05:50:00</t>
  </si>
  <si>
    <t>06:50:00</t>
  </si>
  <si>
    <t>03:01:00</t>
  </si>
  <si>
    <t>06:10:00</t>
  </si>
  <si>
    <t>06:11:00</t>
  </si>
  <si>
    <t>15:32:10</t>
  </si>
  <si>
    <t>23:07:59</t>
  </si>
  <si>
    <t>17:40:00</t>
  </si>
  <si>
    <t>21:35:00</t>
  </si>
  <si>
    <t>23:27:16</t>
  </si>
  <si>
    <t>08:21:00</t>
  </si>
  <si>
    <t>09:21:00</t>
  </si>
  <si>
    <t>10:22:00</t>
  </si>
  <si>
    <t>10:23:00</t>
  </si>
  <si>
    <t>15:40:45</t>
  </si>
  <si>
    <t>19:30:59</t>
  </si>
  <si>
    <t>20:30:09</t>
  </si>
  <si>
    <t>23:30:28</t>
  </si>
  <si>
    <t>19:35:00</t>
  </si>
  <si>
    <t>13:01:56</t>
  </si>
  <si>
    <t>08:01:24</t>
  </si>
  <si>
    <t>10:01:44</t>
  </si>
  <si>
    <t>13:01:53</t>
  </si>
  <si>
    <t>16:40:19</t>
  </si>
  <si>
    <t>07:15:14</t>
  </si>
  <si>
    <t>10:01:49</t>
  </si>
  <si>
    <t>14:00:51</t>
  </si>
  <si>
    <t>07:05:44</t>
  </si>
  <si>
    <t>16:20:30</t>
  </si>
  <si>
    <t>16:02:31</t>
  </si>
  <si>
    <t>16:37:49</t>
  </si>
  <si>
    <t>16:40:48</t>
  </si>
  <si>
    <t>20:00:46</t>
  </si>
  <si>
    <t>23:07:01</t>
  </si>
  <si>
    <t>07:20:27</t>
  </si>
  <si>
    <t>11:30:38</t>
  </si>
  <si>
    <t>07:20:53</t>
  </si>
  <si>
    <t>08:25:30</t>
  </si>
  <si>
    <t>09:22:40</t>
  </si>
  <si>
    <t>09:25:40</t>
  </si>
  <si>
    <t>10:29:51</t>
  </si>
  <si>
    <t>10:29:52</t>
  </si>
  <si>
    <t>11:40:13</t>
  </si>
  <si>
    <t>12:39:04</t>
  </si>
  <si>
    <t>16:44:13</t>
  </si>
  <si>
    <t>07:07:48</t>
  </si>
  <si>
    <t>08:16:54</t>
  </si>
  <si>
    <t>08:19:49</t>
  </si>
  <si>
    <t>10:51:55</t>
  </si>
  <si>
    <t>10:53:57</t>
  </si>
  <si>
    <t>12:41:03</t>
  </si>
  <si>
    <t>13:36:46</t>
  </si>
  <si>
    <t>14:59:04</t>
  </si>
  <si>
    <t>15:08:32</t>
  </si>
  <si>
    <t>16:26:38</t>
  </si>
  <si>
    <t>08:15:05</t>
  </si>
  <si>
    <t>12:42:34</t>
  </si>
  <si>
    <t>16:23:53</t>
  </si>
  <si>
    <t>08:00:09</t>
  </si>
  <si>
    <t>08:01:39</t>
  </si>
  <si>
    <t>08:31:21</t>
  </si>
  <si>
    <t>12:34:59</t>
  </si>
  <si>
    <t>15:00:05</t>
  </si>
  <si>
    <t>02:00:30</t>
  </si>
  <si>
    <t>05:00:30</t>
  </si>
  <si>
    <t>06:00:30</t>
  </si>
  <si>
    <t>07:01:00</t>
  </si>
  <si>
    <t>19:00:14</t>
  </si>
  <si>
    <t>19:55:42</t>
  </si>
  <si>
    <t>23:13:01</t>
  </si>
  <si>
    <t>23:52:26</t>
  </si>
  <si>
    <t>01:03:22</t>
  </si>
  <si>
    <t>05:30:56</t>
  </si>
  <si>
    <t>06:29:50</t>
  </si>
  <si>
    <t>06:30:12</t>
  </si>
  <si>
    <t>07:08:56</t>
  </si>
  <si>
    <t>08:03:27</t>
  </si>
  <si>
    <t>08:04:27</t>
  </si>
  <si>
    <t>08:44:21</t>
  </si>
  <si>
    <t>08:44:40</t>
  </si>
  <si>
    <t>09:09:25</t>
  </si>
  <si>
    <t>09:09:40</t>
  </si>
  <si>
    <t>09:38:01</t>
  </si>
  <si>
    <t>09:38:16</t>
  </si>
  <si>
    <t>10:16:36</t>
  </si>
  <si>
    <t>10:17:50</t>
  </si>
  <si>
    <t>10:46:55</t>
  </si>
  <si>
    <t>10:50:51</t>
  </si>
  <si>
    <t>11:20:09</t>
  </si>
  <si>
    <t>11:20:40</t>
  </si>
  <si>
    <t>11:59:01</t>
  </si>
  <si>
    <t>11:59:37</t>
  </si>
  <si>
    <t>12:26:42</t>
  </si>
  <si>
    <t>12:27:16</t>
  </si>
  <si>
    <t>12:33:01</t>
  </si>
  <si>
    <t>14:43:57</t>
  </si>
  <si>
    <t>11:28:55</t>
  </si>
  <si>
    <t>07:10:48</t>
  </si>
  <si>
    <t>07:36:02</t>
  </si>
  <si>
    <t>07:40:23</t>
  </si>
  <si>
    <t>08:07:15</t>
  </si>
  <si>
    <t>08:38:10</t>
  </si>
  <si>
    <t>13:05:03</t>
  </si>
  <si>
    <t>14:43:42</t>
  </si>
  <si>
    <t>14:45:09</t>
  </si>
  <si>
    <t>15:12:18</t>
  </si>
  <si>
    <t>15:40:31</t>
  </si>
  <si>
    <t>15:42:07</t>
  </si>
  <si>
    <t>07:17:11</t>
  </si>
  <si>
    <t>09:30:19</t>
  </si>
  <si>
    <t>09:41:34</t>
  </si>
  <si>
    <t>11:47:43</t>
  </si>
  <si>
    <t>13:03:14</t>
  </si>
  <si>
    <t>07:35:44</t>
  </si>
  <si>
    <t>11:30:51</t>
  </si>
  <si>
    <t>12:41:58</t>
  </si>
  <si>
    <t>07:30:09</t>
  </si>
  <si>
    <t>12:41:55</t>
  </si>
  <si>
    <t>16:46:03</t>
  </si>
  <si>
    <t>11:33:45</t>
  </si>
  <si>
    <t>16:41:51</t>
  </si>
  <si>
    <t>07:00:18</t>
  </si>
  <si>
    <t>12:01:41</t>
  </si>
  <si>
    <t>07:29:44</t>
  </si>
  <si>
    <t>11:32:54</t>
  </si>
  <si>
    <t>12:34:13</t>
  </si>
  <si>
    <t>16:34:26</t>
  </si>
  <si>
    <t>07:15:13</t>
  </si>
  <si>
    <t>11:33:39</t>
  </si>
  <si>
    <t>13:33:47</t>
  </si>
  <si>
    <t>07:09:21</t>
  </si>
  <si>
    <t>13:01:38</t>
  </si>
  <si>
    <t>16:20:44</t>
  </si>
  <si>
    <t>07:03:06</t>
  </si>
  <si>
    <t>07:07:00</t>
  </si>
  <si>
    <t>08:36:54</t>
  </si>
  <si>
    <t>09:01:05</t>
  </si>
  <si>
    <t>09:02:19</t>
  </si>
  <si>
    <t>09:31:27</t>
  </si>
  <si>
    <t>09:56:23</t>
  </si>
  <si>
    <t>09:57:57</t>
  </si>
  <si>
    <t>10:18:04</t>
  </si>
  <si>
    <t>10:19:40</t>
  </si>
  <si>
    <t>10:40:45</t>
  </si>
  <si>
    <t>10:41:28</t>
  </si>
  <si>
    <t>11:57:39</t>
  </si>
  <si>
    <t>12:50:07</t>
  </si>
  <si>
    <t>13:35:16</t>
  </si>
  <si>
    <t>13:36:37</t>
  </si>
  <si>
    <t>14:48:45</t>
  </si>
  <si>
    <t>11:01:00</t>
  </si>
  <si>
    <t>07:25:16</t>
  </si>
  <si>
    <t>08:30:26</t>
  </si>
  <si>
    <t>08:40:12</t>
  </si>
  <si>
    <t>12:17:42</t>
  </si>
  <si>
    <t>14:21:29</t>
  </si>
  <si>
    <t>15:14:36</t>
  </si>
  <si>
    <t>11:26:55</t>
  </si>
  <si>
    <t>07:09:00</t>
  </si>
  <si>
    <t>13:10:16</t>
  </si>
  <si>
    <t>16:45:24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</si>
</sst>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+0.0%;\-0.0%;0.0%"/>
    <numFmt numFmtId="166" formatCode="dd/mm"/>
    <numFmt numFmtId="167" formatCode="#,##0.000"/>
    <numFmt numFmtId="168" formatCode="[$-F400]h:mm:ss\ AM/PM"/>
  </numFmts>
  <fonts count="2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1A57"/>
      <name val="Arial"/>
      <family val="2"/>
    </font>
    <font>
      <i/>
      <sz val="9"/>
      <color rgb="FF5B6B7F"/>
      <name val="Arial"/>
      <family val="2"/>
    </font>
    <font>
      <b/>
      <sz val="9"/>
      <color rgb="FFFFFFFF"/>
      <name val="Arial"/>
      <family val="2"/>
    </font>
    <font>
      <b/>
      <sz val="9"/>
      <color rgb="FF0032A0"/>
      <name val="Arial"/>
      <family val="2"/>
    </font>
    <font>
      <b/>
      <sz val="9"/>
      <color rgb="FF0F1B2D"/>
      <name val="Arial"/>
      <family val="2"/>
    </font>
    <font>
      <sz val="9"/>
      <color rgb="FF0F1B2D"/>
      <name val="Arial"/>
      <family val="2"/>
    </font>
    <font>
      <b/>
      <sz val="11"/>
      <color rgb="FF001A57"/>
      <name val="Arial"/>
      <family val="2"/>
    </font>
    <font>
      <b/>
      <sz val="9"/>
      <color rgb="FFB23A16"/>
      <name val="Arial"/>
      <family val="2"/>
    </font>
    <font>
      <i/>
      <sz val="8"/>
      <color rgb="FF5B6B7F"/>
      <name val="Arial"/>
      <family val="2"/>
    </font>
    <font>
      <b/>
      <sz val="9"/>
      <color rgb="FF0000FF"/>
      <name val="Arial"/>
      <family val="2"/>
    </font>
    <font>
      <b/>
      <sz val="13"/>
      <color rgb="FF001A57"/>
      <name val="Arial"/>
      <family val="2"/>
    </font>
    <font>
      <b/>
      <sz val="12"/>
      <color theme="1"/>
      <name val="Calibri"/>
      <family val="2"/>
      <charset val="1"/>
    </font>
    <font>
      <i/>
      <sz val="11"/>
      <color rgb="FF595959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595959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008000"/>
      <name val="Calibri"/>
      <family val="2"/>
      <charset val="1"/>
    </font>
    <font>
      <sz val="11"/>
      <color rgb="FF80808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rgb="FF001A57"/>
      <name val="Arial"/>
      <family val="2"/>
    </font>
    <font>
      <u/>
      <sz val="11"/>
      <color rgb="FF0000FF"/>
      <name val="Calibri"/>
      <family val="2"/>
      <charset val="1"/>
    </font>
    <font>
      <sz val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32A0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001A57"/>
        <bgColor rgb="FF0F1B2D"/>
      </patternFill>
    </fill>
    <fill>
      <patternFill patternType="solid">
        <fgColor rgb="FFEFF2F7"/>
        <bgColor rgb="FFE3F5EC"/>
      </patternFill>
    </fill>
    <fill>
      <patternFill patternType="solid">
        <fgColor rgb="FF1F4E78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E4E9F2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1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30">
    <xf numFmtId="0" fontId="0" fillId="0" borderId="0" xfId="0"/>
    <xf numFmtId="0" fontId="5" fillId="2" borderId="0" xfId="0" applyFont="1" applyFill="1" applyAlignment="1">
      <alignment horizontal="center" vertical="center"/>
    </xf>
    <xf numFmtId="0" fontId="3" fillId="0" borderId="0" xfId="0" applyFont="1"/>
    <xf numFmtId="0" fontId="11" fillId="0" borderId="0" xfId="0" applyFont="1"/>
    <xf numFmtId="0" fontId="9" fillId="0" borderId="0" xfId="0" applyFont="1"/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20" fontId="12" fillId="3" borderId="0" xfId="0" applyNumberFormat="1" applyFont="1" applyFill="1" applyAlignment="1">
      <alignment horizontal="center"/>
    </xf>
    <xf numFmtId="4" fontId="12" fillId="3" borderId="0" xfId="0" applyNumberFormat="1" applyFont="1" applyFill="1" applyAlignment="1">
      <alignment horizontal="center"/>
    </xf>
    <xf numFmtId="4" fontId="7" fillId="0" borderId="0" xfId="0" applyNumberFormat="1" applyFont="1"/>
    <xf numFmtId="0" fontId="7" fillId="0" borderId="1" xfId="0" applyFont="1" applyBorder="1"/>
    <xf numFmtId="20" fontId="12" fillId="3" borderId="1" xfId="0" applyNumberFormat="1" applyFont="1" applyFill="1" applyBorder="1" applyAlignment="1">
      <alignment horizontal="center"/>
    </xf>
    <xf numFmtId="4" fontId="12" fillId="3" borderId="1" xfId="0" applyNumberFormat="1" applyFont="1" applyFill="1" applyBorder="1" applyAlignment="1">
      <alignment horizontal="center"/>
    </xf>
    <xf numFmtId="4" fontId="7" fillId="0" borderId="1" xfId="0" applyNumberFormat="1" applyFont="1" applyBorder="1"/>
    <xf numFmtId="164" fontId="12" fillId="3" borderId="0" xfId="0" applyNumberFormat="1" applyFont="1" applyFill="1" applyAlignment="1">
      <alignment horizontal="center"/>
    </xf>
    <xf numFmtId="14" fontId="12" fillId="3" borderId="0" xfId="0" applyNumberFormat="1" applyFont="1" applyFill="1" applyAlignment="1">
      <alignment horizontal="center"/>
    </xf>
    <xf numFmtId="3" fontId="12" fillId="3" borderId="0" xfId="0" applyNumberFormat="1" applyFont="1" applyFill="1" applyAlignment="1">
      <alignment horizontal="center"/>
    </xf>
    <xf numFmtId="0" fontId="8" fillId="0" borderId="0" xfId="0" applyFont="1"/>
    <xf numFmtId="3" fontId="7" fillId="0" borderId="0" xfId="0" applyNumberFormat="1" applyFont="1" applyAlignment="1">
      <alignment horizontal="center"/>
    </xf>
    <xf numFmtId="0" fontId="12" fillId="3" borderId="1" xfId="0" applyFont="1" applyFill="1" applyBorder="1" applyAlignment="1">
      <alignment horizontal="center"/>
    </xf>
    <xf numFmtId="3" fontId="7" fillId="0" borderId="1" xfId="0" applyNumberFormat="1" applyFont="1" applyBorder="1"/>
    <xf numFmtId="3" fontId="12" fillId="3" borderId="1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3" fontId="8" fillId="0" borderId="1" xfId="0" applyNumberFormat="1" applyFont="1" applyBorder="1"/>
    <xf numFmtId="0" fontId="8" fillId="0" borderId="1" xfId="0" applyFont="1" applyBorder="1"/>
    <xf numFmtId="14" fontId="12" fillId="3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8" fillId="0" borderId="0" xfId="0" applyNumberFormat="1" applyFont="1"/>
    <xf numFmtId="4" fontId="8" fillId="0" borderId="0" xfId="0" applyNumberFormat="1" applyFont="1"/>
    <xf numFmtId="3" fontId="8" fillId="0" borderId="0" xfId="0" applyNumberFormat="1" applyFont="1"/>
    <xf numFmtId="0" fontId="8" fillId="0" borderId="0" xfId="0" applyFont="1" applyAlignment="1">
      <alignment horizontal="center"/>
    </xf>
    <xf numFmtId="164" fontId="8" fillId="0" borderId="0" xfId="0" applyNumberFormat="1" applyFont="1"/>
    <xf numFmtId="3" fontId="0" fillId="0" borderId="0" xfId="0" applyNumberFormat="1"/>
    <xf numFmtId="0" fontId="13" fillId="0" borderId="0" xfId="0" applyFont="1"/>
    <xf numFmtId="4" fontId="8" fillId="0" borderId="1" xfId="0" applyNumberFormat="1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7" fillId="5" borderId="0" xfId="0" applyFont="1" applyFill="1"/>
    <xf numFmtId="3" fontId="7" fillId="5" borderId="0" xfId="0" applyNumberFormat="1" applyFont="1" applyFill="1"/>
    <xf numFmtId="4" fontId="7" fillId="5" borderId="0" xfId="0" applyNumberFormat="1" applyFont="1" applyFill="1"/>
    <xf numFmtId="164" fontId="7" fillId="5" borderId="0" xfId="0" applyNumberFormat="1" applyFont="1" applyFill="1"/>
    <xf numFmtId="165" fontId="7" fillId="5" borderId="0" xfId="0" applyNumberFormat="1" applyFont="1" applyFill="1"/>
    <xf numFmtId="166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/>
    <xf numFmtId="0" fontId="16" fillId="6" borderId="0" xfId="0" applyFont="1" applyFill="1" applyAlignment="1">
      <alignment horizontal="center"/>
    </xf>
    <xf numFmtId="0" fontId="16" fillId="7" borderId="0" xfId="0" applyFont="1" applyFill="1"/>
    <xf numFmtId="0" fontId="17" fillId="0" borderId="0" xfId="0" applyFont="1"/>
    <xf numFmtId="0" fontId="20" fillId="0" borderId="2" xfId="0" applyFont="1" applyBorder="1"/>
    <xf numFmtId="1" fontId="18" fillId="0" borderId="3" xfId="0" applyNumberFormat="1" applyFont="1" applyBorder="1"/>
    <xf numFmtId="0" fontId="19" fillId="0" borderId="4" xfId="0" applyFont="1" applyBorder="1"/>
    <xf numFmtId="14" fontId="18" fillId="0" borderId="4" xfId="0" applyNumberFormat="1" applyFont="1" applyBorder="1"/>
    <xf numFmtId="0" fontId="18" fillId="0" borderId="4" xfId="0" applyFont="1" applyBorder="1"/>
    <xf numFmtId="0" fontId="20" fillId="0" borderId="5" xfId="0" applyFont="1" applyBorder="1"/>
    <xf numFmtId="1" fontId="18" fillId="0" borderId="6" xfId="0" applyNumberFormat="1" applyFont="1" applyBorder="1"/>
    <xf numFmtId="0" fontId="19" fillId="0" borderId="7" xfId="0" applyFont="1" applyBorder="1"/>
    <xf numFmtId="14" fontId="18" fillId="0" borderId="7" xfId="0" applyNumberFormat="1" applyFont="1" applyBorder="1"/>
    <xf numFmtId="0" fontId="18" fillId="0" borderId="7" xfId="0" applyFont="1" applyBorder="1"/>
    <xf numFmtId="0" fontId="20" fillId="0" borderId="8" xfId="0" applyFont="1" applyBorder="1"/>
    <xf numFmtId="0" fontId="5" fillId="6" borderId="0" xfId="0" applyFont="1" applyFill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5" fillId="2" borderId="0" xfId="0" applyNumberFormat="1" applyFont="1" applyFill="1" applyAlignment="1">
      <alignment horizontal="left" vertical="center"/>
    </xf>
    <xf numFmtId="3" fontId="8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center"/>
    </xf>
    <xf numFmtId="3" fontId="8" fillId="0" borderId="1" xfId="0" applyNumberFormat="1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7" fillId="5" borderId="0" xfId="0" applyFont="1" applyFill="1" applyAlignment="1">
      <alignment horizontal="center"/>
    </xf>
    <xf numFmtId="3" fontId="7" fillId="5" borderId="0" xfId="0" applyNumberFormat="1" applyFont="1" applyFill="1" applyAlignment="1">
      <alignment horizontal="center"/>
    </xf>
    <xf numFmtId="4" fontId="7" fillId="5" borderId="0" xfId="0" applyNumberFormat="1" applyFont="1" applyFill="1" applyAlignment="1">
      <alignment horizontal="center"/>
    </xf>
    <xf numFmtId="164" fontId="7" fillId="5" borderId="0" xfId="0" applyNumberFormat="1" applyFont="1" applyFill="1" applyAlignment="1">
      <alignment horizontal="center"/>
    </xf>
    <xf numFmtId="165" fontId="7" fillId="5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7" fillId="0" borderId="0" xfId="0" applyNumberFormat="1" applyFont="1" applyAlignment="1">
      <alignment horizontal="center"/>
    </xf>
    <xf numFmtId="164" fontId="0" fillId="5" borderId="0" xfId="0" applyNumberFormat="1" applyFill="1" applyAlignment="1">
      <alignment horizontal="center"/>
    </xf>
    <xf numFmtId="164" fontId="10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7" fillId="5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3" fontId="8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top"/>
    </xf>
    <xf numFmtId="0" fontId="6" fillId="0" borderId="1" xfId="0" applyFont="1" applyBorder="1" applyAlignment="1">
      <alignment vertical="top"/>
    </xf>
    <xf numFmtId="0" fontId="9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168" fontId="0" fillId="0" borderId="0" xfId="0" applyNumberFormat="1"/>
    <xf numFmtId="1" fontId="18" fillId="0" borderId="9" xfId="0" applyNumberFormat="1" applyFont="1" applyBorder="1"/>
    <xf numFmtId="0" fontId="18" fillId="0" borderId="10" xfId="0" applyFont="1" applyBorder="1"/>
    <xf numFmtId="14" fontId="18" fillId="0" borderId="3" xfId="0" applyNumberFormat="1" applyFont="1" applyBorder="1"/>
    <xf numFmtId="0" fontId="18" fillId="0" borderId="3" xfId="0" applyFont="1" applyBorder="1"/>
    <xf numFmtId="1" fontId="18" fillId="0" borderId="11" xfId="0" applyNumberFormat="1" applyFont="1" applyBorder="1"/>
    <xf numFmtId="14" fontId="18" fillId="0" borderId="11" xfId="0" applyNumberFormat="1" applyFont="1" applyBorder="1"/>
    <xf numFmtId="0" fontId="18" fillId="0" borderId="11" xfId="0" applyFont="1" applyBorder="1"/>
    <xf numFmtId="0" fontId="8" fillId="0" borderId="0" xfId="0" applyFont="1" applyAlignment="1">
      <alignment horizontal="left"/>
    </xf>
    <xf numFmtId="0" fontId="0" fillId="0" borderId="0" xfId="0" quotePrefix="1" applyAlignment="1">
      <alignment horizontal="center"/>
    </xf>
    <xf numFmtId="0" fontId="0" fillId="8" borderId="0" xfId="0" applyFill="1"/>
    <xf numFmtId="21" fontId="0" fillId="0" borderId="0" xfId="0" applyNumberFormat="1"/>
    <xf numFmtId="1" fontId="23" fillId="0" borderId="3" xfId="0" applyNumberFormat="1" applyFont="1" applyBorder="1"/>
    <xf numFmtId="0" fontId="5" fillId="2" borderId="0" xfId="0" applyFont="1" applyFill="1" applyAlignment="1">
      <alignment horizontal="left" vertical="center"/>
    </xf>
    <xf numFmtId="0" fontId="0" fillId="0" borderId="0" xfId="0"/>
    <xf numFmtId="0" fontId="8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9" borderId="1" xfId="0" applyFont="1" applyFill="1" applyBorder="1" applyAlignment="1">
      <alignment vertical="center" wrapText="1"/>
    </xf>
    <xf numFmtId="0" fontId="0" fillId="0" borderId="1" xfId="0" applyBorder="1"/>
    <xf numFmtId="0" fontId="8" fillId="3" borderId="1" xfId="0" applyFont="1" applyFill="1" applyBorder="1" applyAlignment="1">
      <alignment vertical="center" wrapText="1"/>
    </xf>
    <xf numFmtId="0" fontId="0" fillId="8" borderId="0" xfId="0" applyNumberFormat="1" applyFill="1"/>
    <xf numFmtId="0" fontId="0" fillId="0" borderId="0" xfId="0" applyNumberFormat="1"/>
  </cellXfs>
  <cellStyles count="11">
    <cellStyle name="Normal" xfId="0" builtinId="0"/>
    <cellStyle name="Normal 2" xfId="1" xr:uid="{00000000-0005-0000-0000-000001000000}"/>
    <cellStyle name="Normal 2 2" xfId="5" xr:uid="{00000000-0005-0000-0000-000005000000}"/>
    <cellStyle name="Normal 3" xfId="2" xr:uid="{00000000-0005-0000-0000-000002000000}"/>
    <cellStyle name="Normal 3 2" xfId="6" xr:uid="{00000000-0005-0000-0000-000006000000}"/>
    <cellStyle name="Normal 4" xfId="3" xr:uid="{00000000-0005-0000-0000-000003000000}"/>
    <cellStyle name="Normal 4 2" xfId="7" xr:uid="{00000000-0005-0000-0000-000007000000}"/>
    <cellStyle name="Normal 5" xfId="4" xr:uid="{00000000-0005-0000-0000-000004000000}"/>
    <cellStyle name="Normal 5 2" xfId="8" xr:uid="{00000000-0005-0000-0000-000008000000}"/>
    <cellStyle name="Normal 6" xfId="9" xr:uid="{00000000-0005-0000-0000-000009000000}"/>
    <cellStyle name="Normal 7" xfId="10" xr:uid="{B998351B-97A8-4B29-AA7F-0832178AD64D}"/>
  </cellStyles>
  <dxfs count="52">
    <dxf>
      <font>
        <b/>
        <sz val="9"/>
        <color rgb="FFB23A16"/>
        <name val="Arial"/>
      </font>
      <fill>
        <patternFill>
          <bgColor rgb="FFFCE7E0"/>
        </patternFill>
      </fill>
    </dxf>
    <dxf>
      <font>
        <b/>
        <sz val="9"/>
        <color rgb="FF1F7A55"/>
        <name val="Arial"/>
      </font>
      <fill>
        <patternFill>
          <bgColor rgb="FFE3F5EC"/>
        </patternFill>
      </fill>
    </dxf>
    <dxf>
      <font>
        <b/>
        <sz val="9"/>
        <color rgb="FFB23A16"/>
        <name val="Arial"/>
      </font>
      <fill>
        <patternFill>
          <bgColor rgb="FFFCE7E0"/>
        </patternFill>
      </fill>
    </dxf>
    <dxf>
      <font>
        <b/>
        <sz val="9"/>
        <color rgb="FF1F7A55"/>
        <name val="Arial"/>
      </font>
      <fill>
        <patternFill>
          <bgColor rgb="FFE3F5EC"/>
        </patternFill>
      </fill>
    </dxf>
    <dxf>
      <font>
        <sz val="9"/>
        <color rgb="FFB23A16"/>
        <name val="Arial"/>
      </font>
      <fill>
        <patternFill>
          <bgColor rgb="FFFCE7E0"/>
        </patternFill>
      </fill>
    </dxf>
    <dxf>
      <font>
        <sz val="9"/>
        <color rgb="FF1F7A55"/>
        <name val="Arial"/>
      </font>
      <fill>
        <patternFill>
          <bgColor rgb="FFE3F5EC"/>
        </patternFill>
      </fill>
    </dxf>
    <dxf>
      <font>
        <sz val="9"/>
        <color rgb="FFB23A16"/>
        <name val="Arial"/>
      </font>
      <fill>
        <patternFill>
          <bgColor rgb="FFFCE7E0"/>
        </patternFill>
      </fill>
    </dxf>
    <dxf>
      <font>
        <sz val="9"/>
        <color rgb="FF1F7A55"/>
        <name val="Arial"/>
      </font>
      <fill>
        <patternFill>
          <bgColor rgb="FFE3F5EC"/>
        </patternFill>
      </fill>
    </dxf>
    <dxf>
      <fill>
        <patternFill>
          <bgColor rgb="FFFFFF00"/>
        </patternFill>
      </fill>
    </dxf>
    <dxf>
      <font>
        <b/>
        <sz val="9"/>
        <color rgb="FFB23A16"/>
        <name val="Arial"/>
        <charset val="1"/>
      </font>
      <fill>
        <patternFill>
          <bgColor rgb="FFFCE7E0"/>
        </patternFill>
      </fill>
    </dxf>
    <dxf>
      <font>
        <b/>
        <sz val="9"/>
        <color rgb="FF8A6A00"/>
        <name val="Arial"/>
        <charset val="1"/>
      </font>
      <fill>
        <patternFill>
          <bgColor rgb="FFFFF6DA"/>
        </patternFill>
      </fill>
    </dxf>
    <dxf>
      <font>
        <b/>
        <sz val="9"/>
        <color rgb="FF1F7A55"/>
        <name val="Arial"/>
        <charset val="1"/>
      </font>
      <fill>
        <patternFill>
          <bgColor rgb="FFE3F5EC"/>
        </patternFill>
      </fill>
    </dxf>
    <dxf>
      <font>
        <b/>
        <sz val="9"/>
        <color rgb="FFB23A16"/>
        <name val="Arial"/>
        <charset val="1"/>
      </font>
      <fill>
        <patternFill>
          <bgColor rgb="FFFCE7E0"/>
        </patternFill>
      </fill>
    </dxf>
    <dxf>
      <font>
        <b/>
        <sz val="9"/>
        <color rgb="FF1F7A55"/>
        <name val="Arial"/>
        <charset val="1"/>
      </font>
      <fill>
        <patternFill>
          <bgColor rgb="FFE3F5EC"/>
        </patternFill>
      </fill>
    </dxf>
    <dxf>
      <font>
        <b/>
        <sz val="9"/>
        <color rgb="FFB23A16"/>
        <name val="Arial"/>
        <charset val="1"/>
      </font>
      <fill>
        <patternFill>
          <bgColor rgb="FFFCE7E0"/>
        </patternFill>
      </fill>
    </dxf>
    <dxf>
      <font>
        <b/>
        <sz val="9"/>
        <color rgb="FF8A6A00"/>
        <name val="Arial"/>
        <charset val="1"/>
      </font>
      <fill>
        <patternFill>
          <bgColor rgb="FFFFF6DA"/>
        </patternFill>
      </fill>
    </dxf>
    <dxf>
      <font>
        <b/>
        <sz val="9"/>
        <color rgb="FF1F7A55"/>
        <name val="Arial"/>
        <charset val="1"/>
      </font>
      <fill>
        <patternFill>
          <bgColor rgb="FFE3F5EC"/>
        </patternFill>
      </fill>
    </dxf>
    <dxf>
      <font>
        <b/>
        <sz val="9"/>
        <color rgb="FFB23A16"/>
        <name val="Arial"/>
        <charset val="1"/>
      </font>
      <fill>
        <patternFill>
          <bgColor rgb="FFFCE7E0"/>
        </patternFill>
      </fill>
    </dxf>
    <dxf>
      <font>
        <b/>
        <sz val="9"/>
        <color rgb="FF1F7A55"/>
        <name val="Arial"/>
        <charset val="1"/>
      </font>
      <fill>
        <patternFill>
          <bgColor rgb="FFE3F5EC"/>
        </patternFill>
      </fill>
    </dxf>
    <dxf>
      <font>
        <b/>
        <sz val="9"/>
        <color rgb="FFB23A16"/>
        <name val="Arial"/>
        <charset val="1"/>
      </font>
      <fill>
        <patternFill>
          <bgColor rgb="FFFCE7E0"/>
        </patternFill>
      </fill>
    </dxf>
    <dxf>
      <font>
        <b/>
        <sz val="9"/>
        <color rgb="FF1F7A55"/>
        <name val="Arial"/>
        <charset val="1"/>
      </font>
      <fill>
        <patternFill>
          <bgColor rgb="FFE3F5EC"/>
        </patternFill>
      </fill>
    </dxf>
    <dxf>
      <font>
        <b/>
        <sz val="9"/>
        <color rgb="FFB23A16"/>
        <name val="Arial"/>
        <charset val="1"/>
      </font>
      <fill>
        <patternFill>
          <bgColor rgb="FFFCE7E0"/>
        </patternFill>
      </fill>
    </dxf>
    <dxf>
      <font>
        <b/>
        <sz val="9"/>
        <color rgb="FF8A6A00"/>
        <name val="Arial"/>
        <charset val="1"/>
      </font>
      <fill>
        <patternFill>
          <bgColor rgb="FFFFF6DA"/>
        </patternFill>
      </fill>
    </dxf>
    <dxf>
      <font>
        <b/>
        <sz val="9"/>
        <color rgb="FF5B6B7F"/>
        <name val="Arial"/>
        <charset val="1"/>
      </font>
      <fill>
        <patternFill>
          <bgColor rgb="FFEFF2F7"/>
        </patternFill>
      </fill>
    </dxf>
    <dxf>
      <font>
        <b/>
        <sz val="9"/>
        <color rgb="FF1F7A55"/>
        <name val="Arial"/>
        <charset val="1"/>
      </font>
      <fill>
        <patternFill>
          <bgColor rgb="FFE3F5EC"/>
        </patternFill>
      </fill>
    </dxf>
    <dxf>
      <font>
        <b/>
        <sz val="9"/>
        <color rgb="FFB23A16"/>
        <name val="Arial"/>
        <charset val="1"/>
      </font>
      <fill>
        <patternFill>
          <bgColor rgb="FFFCE7E0"/>
        </patternFill>
      </fill>
    </dxf>
    <dxf>
      <font>
        <sz val="9"/>
        <color rgb="FFB23A16"/>
        <name val="Arial"/>
        <charset val="1"/>
      </font>
      <fill>
        <patternFill>
          <bgColor rgb="FFFCE7E0"/>
        </patternFill>
      </fill>
    </dxf>
    <dxf>
      <font>
        <sz val="9"/>
        <color rgb="FF1F7A55"/>
        <name val="Arial"/>
        <charset val="1"/>
      </font>
      <fill>
        <patternFill>
          <bgColor rgb="FFE3F5EC"/>
        </patternFill>
      </fill>
    </dxf>
    <dxf>
      <font>
        <sz val="9"/>
        <color rgb="FF5B6B7F"/>
        <name val="Arial"/>
        <charset val="1"/>
      </font>
      <fill>
        <patternFill>
          <bgColor rgb="FFEFF2F7"/>
        </patternFill>
      </fill>
    </dxf>
    <dxf>
      <font>
        <b/>
        <sz val="9"/>
        <color rgb="FF1F7A55"/>
        <name val="Arial"/>
        <charset val="1"/>
      </font>
      <fill>
        <patternFill>
          <bgColor rgb="FFE3F5EC"/>
        </patternFill>
      </fill>
    </dxf>
    <dxf>
      <font>
        <b/>
        <sz val="9"/>
        <color rgb="FFB23A16"/>
        <name val="Arial"/>
        <charset val="1"/>
      </font>
      <fill>
        <patternFill>
          <bgColor rgb="FFFCE7E0"/>
        </patternFill>
      </fill>
    </dxf>
    <dxf>
      <alignment horizontal="general" vertical="bottom" wrapText="1"/>
    </dxf>
    <dxf>
      <alignment horizontal="general" vertical="bottom" wrapText="1"/>
    </dxf>
    <dxf>
      <alignment horizontal="center" vertical="center" wrapText="1"/>
    </dxf>
    <dxf>
      <alignment horizontal="general" vertical="bottom" wrapText="1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167" formatCode="#,##0.000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  <fill>
        <patternFill patternType="solid">
          <fgColor indexed="64"/>
          <bgColor indexed="43"/>
        </patternFill>
      </fill>
      <alignment horizontal="left"/>
    </dxf>
    <dxf>
      <alignment horizontal="left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1A57"/>
      <rgbColor rgb="FF8A6A00"/>
      <rgbColor rgb="FF800080"/>
      <rgbColor rgb="FF1F7A55"/>
      <rgbColor rgb="FFC0C0C0"/>
      <rgbColor rgb="FF808080"/>
      <rgbColor rgb="FF9999FF"/>
      <rgbColor rgb="FF993366"/>
      <rgbColor rgb="FFFFF6DA"/>
      <rgbColor rgb="FFE3F5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2F7"/>
      <rgbColor rgb="FFE4E9F2"/>
      <rgbColor rgb="FFFCE7E0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B6B7F"/>
      <rgbColor rgb="FF969696"/>
      <rgbColor rgb="FF0032A0"/>
      <rgbColor rgb="FF339966"/>
      <rgbColor rgb="FF0F1B2D"/>
      <rgbColor rgb="FF333300"/>
      <rgbColor rgb="FFB23A16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briel Rosendo Fabbro" id="{9ACCC493-8E3B-447A-8F9A-3338A2FFCBA8}" userId="S::gabriel.fabbro@linsagro.com.br::f4601dba-669f-4862-81ff-125eafce1de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SAP" displayName="TabelaSAP" ref="A1:S13747" totalsRowShown="0" headerRowDxfId="51">
  <autoFilter ref="A1:S13747" xr:uid="{00000000-0009-0000-0100-000001000000}"/>
  <tableColumns count="19">
    <tableColumn id="1" xr3:uid="{00000000-0010-0000-0000-000001000000}" name="Nº pessoal" dataDxfId="50"/>
    <tableColumn id="2" xr3:uid="{00000000-0010-0000-0000-000002000000}" name="Empregado" dataDxfId="49"/>
    <tableColumn id="3" xr3:uid="{00000000-0010-0000-0000-000003000000}" name="Loc.inst.(real)" dataDxfId="48"/>
    <tableColumn id="4" xr3:uid="{00000000-0010-0000-0000-000004000000}" name="Data lçto." dataDxfId="47"/>
    <tableColumn id="5" xr3:uid="{00000000-0010-0000-0000-000005000000}" name="Trabalho real" dataDxfId="46"/>
    <tableColumn id="6" xr3:uid="{00000000-0010-0000-0000-000006000000}" name="UnidTrabReal" dataDxfId="45"/>
    <tableColumn id="7" xr3:uid="{00000000-0010-0000-0000-000007000000}" name="Dt.início execução" dataDxfId="44"/>
    <tableColumn id="8" xr3:uid="{00000000-0010-0000-0000-000008000000}" name="Ordem" dataDxfId="43"/>
    <tableColumn id="9" xr3:uid="{00000000-0010-0000-0000-000009000000}" name="Operação" dataDxfId="42"/>
    <tableColumn id="10" xr3:uid="{00000000-0010-0000-0000-00000A000000}" name="Hora início execução" dataDxfId="41"/>
    <tableColumn id="11" xr3:uid="{00000000-0010-0000-0000-00000B000000}" name="Hora fim execução" dataDxfId="40"/>
    <tableColumn id="12" xr3:uid="{00000000-0010-0000-0000-00000C000000}" name="Data do fim execução" dataDxfId="39"/>
    <tableColumn id="13" xr3:uid="{00000000-0010-0000-0000-00000D000000}" name="Tipo ordem" dataDxfId="38"/>
    <tableColumn id="14" xr3:uid="{00000000-0010-0000-0000-00000E000000}" name="Equipamento" dataDxfId="37"/>
    <tableColumn id="15" xr3:uid="{00000000-0010-0000-0000-00000F000000}" name="Criado por" dataDxfId="36"/>
    <tableColumn id="16" xr3:uid="{00000000-0010-0000-0000-000010000000}" name="Criado em" dataDxfId="35"/>
    <tableColumn id="17" xr3:uid="{00000000-0010-0000-0000-000011000000}" name="Início (min)"/>
    <tableColumn id="18" xr3:uid="{00000000-0010-0000-0000-000012000000}" name="Fim (min)"/>
    <tableColumn id="19" xr3:uid="{00000000-0010-0000-0000-000013000000}" name="Data do turn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C61" totalsRowShown="0" dataDxfId="34">
  <autoFilter ref="A1:C61" xr:uid="{00000000-0009-0000-0100-000002000000}"/>
  <sortState xmlns:xlrd2="http://schemas.microsoft.com/office/spreadsheetml/2017/richdata2" ref="A2:C60">
    <sortCondition ref="B1:B60"/>
  </sortState>
  <tableColumns count="3">
    <tableColumn id="1" xr3:uid="{00000000-0010-0000-0100-000001000000}" name="N° Pessoal" dataDxfId="33"/>
    <tableColumn id="2" xr3:uid="{00000000-0010-0000-0100-000002000000}" name="Empregado" dataDxfId="32"/>
    <tableColumn id="3" xr3:uid="{00000000-0010-0000-0100-000003000000}" name="Centro de Trabalho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8" dT="2026-10-10T17:29:53.40" personId="{9ACCC493-8E3B-447A-8F9A-3338A2FFCBA8}" id="{899759C6-3A61-4D89-94A1-9F15047F3742}">
    <text>O funcionario saiu no horario do turno A conforme conversado no dia 10/10/2026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0032A0"/>
  </sheetPr>
  <dimension ref="A1:G53"/>
  <sheetViews>
    <sheetView showGridLines="0" zoomScaleNormal="100" workbookViewId="0">
      <selection activeCell="E54" sqref="E54"/>
    </sheetView>
  </sheetViews>
  <sheetFormatPr defaultColWidth="8.7109375" defaultRowHeight="15" x14ac:dyDescent="0.25"/>
  <cols>
    <col min="1" max="6" width="12" customWidth="1"/>
    <col min="7" max="7" width="64" customWidth="1"/>
  </cols>
  <sheetData>
    <row r="1" spans="1:7" ht="18" customHeight="1" x14ac:dyDescent="0.25">
      <c r="A1" s="96" t="s">
        <v>84</v>
      </c>
    </row>
    <row r="2" spans="1:7" x14ac:dyDescent="0.25">
      <c r="A2" s="97" t="s">
        <v>85</v>
      </c>
    </row>
    <row r="4" spans="1:7" x14ac:dyDescent="0.25">
      <c r="A4" s="98" t="s">
        <v>86</v>
      </c>
      <c r="B4" s="1" t="s">
        <v>87</v>
      </c>
      <c r="C4" s="1" t="s">
        <v>88</v>
      </c>
      <c r="D4" s="1" t="s">
        <v>9</v>
      </c>
      <c r="E4" s="1" t="s">
        <v>89</v>
      </c>
      <c r="F4" s="1" t="s">
        <v>90</v>
      </c>
      <c r="G4" s="1" t="s">
        <v>91</v>
      </c>
    </row>
    <row r="5" spans="1:7" ht="72" customHeight="1" x14ac:dyDescent="0.25">
      <c r="A5" s="99" t="s">
        <v>92</v>
      </c>
      <c r="B5" s="103" t="s">
        <v>93</v>
      </c>
      <c r="C5" s="104" t="s">
        <v>94</v>
      </c>
      <c r="D5" s="105" t="s">
        <v>95</v>
      </c>
      <c r="E5" s="104" t="s">
        <v>96</v>
      </c>
      <c r="F5" s="104" t="s">
        <v>97</v>
      </c>
      <c r="G5" s="104" t="s">
        <v>98</v>
      </c>
    </row>
    <row r="6" spans="1:7" ht="84" customHeight="1" x14ac:dyDescent="0.25">
      <c r="A6" s="99" t="s">
        <v>8</v>
      </c>
      <c r="B6" s="103" t="s">
        <v>99</v>
      </c>
      <c r="C6" s="104" t="s">
        <v>100</v>
      </c>
      <c r="D6" s="105" t="s">
        <v>95</v>
      </c>
      <c r="E6" s="104" t="s">
        <v>96</v>
      </c>
      <c r="F6" s="104" t="s">
        <v>101</v>
      </c>
      <c r="G6" s="104" t="s">
        <v>102</v>
      </c>
    </row>
    <row r="7" spans="1:7" ht="84" customHeight="1" x14ac:dyDescent="0.25">
      <c r="A7" s="99" t="s">
        <v>103</v>
      </c>
      <c r="B7" s="103" t="s">
        <v>104</v>
      </c>
      <c r="C7" s="104" t="s">
        <v>105</v>
      </c>
      <c r="D7" s="105" t="s">
        <v>106</v>
      </c>
      <c r="E7" s="104" t="s">
        <v>96</v>
      </c>
      <c r="F7" s="104" t="s">
        <v>107</v>
      </c>
      <c r="G7" s="104" t="s">
        <v>108</v>
      </c>
    </row>
    <row r="8" spans="1:7" ht="60" customHeight="1" x14ac:dyDescent="0.25">
      <c r="A8" s="99" t="s">
        <v>109</v>
      </c>
      <c r="B8" s="103" t="s">
        <v>110</v>
      </c>
      <c r="C8" s="104" t="s">
        <v>111</v>
      </c>
      <c r="D8" s="105" t="s">
        <v>95</v>
      </c>
      <c r="E8" s="104" t="s">
        <v>112</v>
      </c>
      <c r="F8" s="104" t="s">
        <v>113</v>
      </c>
      <c r="G8" s="104" t="s">
        <v>114</v>
      </c>
    </row>
    <row r="9" spans="1:7" ht="108" customHeight="1" x14ac:dyDescent="0.25">
      <c r="A9" s="99" t="s">
        <v>115</v>
      </c>
      <c r="B9" s="103" t="s">
        <v>116</v>
      </c>
      <c r="C9" s="104" t="s">
        <v>117</v>
      </c>
      <c r="D9" s="105" t="s">
        <v>118</v>
      </c>
      <c r="E9" s="104" t="s">
        <v>119</v>
      </c>
      <c r="F9" s="104" t="s">
        <v>120</v>
      </c>
      <c r="G9" s="104" t="s">
        <v>121</v>
      </c>
    </row>
    <row r="10" spans="1:7" ht="72" customHeight="1" x14ac:dyDescent="0.25">
      <c r="A10" s="99" t="s">
        <v>122</v>
      </c>
      <c r="B10" s="103" t="s">
        <v>123</v>
      </c>
      <c r="C10" s="104" t="s">
        <v>124</v>
      </c>
      <c r="D10" s="105" t="s">
        <v>118</v>
      </c>
      <c r="E10" s="104" t="s">
        <v>119</v>
      </c>
      <c r="F10" s="104" t="s">
        <v>125</v>
      </c>
      <c r="G10" s="104" t="s">
        <v>126</v>
      </c>
    </row>
    <row r="11" spans="1:7" ht="108" customHeight="1" x14ac:dyDescent="0.25">
      <c r="A11" s="99" t="s">
        <v>127</v>
      </c>
      <c r="B11" s="103" t="s">
        <v>128</v>
      </c>
      <c r="C11" s="104" t="s">
        <v>129</v>
      </c>
      <c r="D11" s="105" t="s">
        <v>130</v>
      </c>
      <c r="E11" s="104" t="s">
        <v>119</v>
      </c>
      <c r="F11" s="104" t="s">
        <v>131</v>
      </c>
      <c r="G11" s="104" t="s">
        <v>132</v>
      </c>
    </row>
    <row r="13" spans="1:7" x14ac:dyDescent="0.25">
      <c r="A13" s="100" t="s">
        <v>133</v>
      </c>
    </row>
    <row r="14" spans="1:7" x14ac:dyDescent="0.25">
      <c r="A14" s="101" t="s">
        <v>134</v>
      </c>
      <c r="C14" s="121" t="s">
        <v>135</v>
      </c>
      <c r="D14" s="120"/>
      <c r="E14" s="120"/>
      <c r="F14" s="120"/>
      <c r="G14" s="120"/>
    </row>
    <row r="15" spans="1:7" x14ac:dyDescent="0.25">
      <c r="A15" s="101" t="s">
        <v>136</v>
      </c>
      <c r="C15" s="121" t="s">
        <v>137</v>
      </c>
      <c r="D15" s="120"/>
      <c r="E15" s="120"/>
      <c r="F15" s="120"/>
      <c r="G15" s="120"/>
    </row>
    <row r="16" spans="1:7" x14ac:dyDescent="0.25">
      <c r="A16" s="101" t="s">
        <v>138</v>
      </c>
      <c r="C16" s="121" t="s">
        <v>139</v>
      </c>
      <c r="D16" s="120"/>
      <c r="E16" s="120"/>
      <c r="F16" s="120"/>
      <c r="G16" s="120"/>
    </row>
    <row r="17" spans="1:7" x14ac:dyDescent="0.25">
      <c r="A17" s="101" t="s">
        <v>140</v>
      </c>
      <c r="C17" s="121" t="s">
        <v>141</v>
      </c>
      <c r="D17" s="120"/>
      <c r="E17" s="120"/>
      <c r="F17" s="120"/>
      <c r="G17" s="120"/>
    </row>
    <row r="18" spans="1:7" x14ac:dyDescent="0.25">
      <c r="A18" s="101" t="s">
        <v>142</v>
      </c>
      <c r="C18" s="121" t="s">
        <v>143</v>
      </c>
      <c r="D18" s="120"/>
      <c r="E18" s="120"/>
      <c r="F18" s="120"/>
      <c r="G18" s="120"/>
    </row>
    <row r="19" spans="1:7" x14ac:dyDescent="0.25">
      <c r="A19" s="101" t="s">
        <v>144</v>
      </c>
      <c r="C19" s="121" t="s">
        <v>145</v>
      </c>
      <c r="D19" s="120"/>
      <c r="E19" s="120"/>
      <c r="F19" s="120"/>
      <c r="G19" s="120"/>
    </row>
    <row r="20" spans="1:7" x14ac:dyDescent="0.25">
      <c r="A20" s="101" t="s">
        <v>146</v>
      </c>
      <c r="C20" s="121" t="s">
        <v>147</v>
      </c>
      <c r="D20" s="120"/>
      <c r="E20" s="120"/>
      <c r="F20" s="120"/>
      <c r="G20" s="120"/>
    </row>
    <row r="21" spans="1:7" x14ac:dyDescent="0.25">
      <c r="A21" s="101" t="s">
        <v>148</v>
      </c>
      <c r="C21" s="121" t="s">
        <v>149</v>
      </c>
      <c r="D21" s="120"/>
      <c r="E21" s="120"/>
      <c r="F21" s="120"/>
      <c r="G21" s="120"/>
    </row>
    <row r="24" spans="1:7" x14ac:dyDescent="0.25">
      <c r="A24" s="100" t="s">
        <v>150</v>
      </c>
    </row>
    <row r="25" spans="1:7" x14ac:dyDescent="0.25">
      <c r="A25" s="121" t="s">
        <v>151</v>
      </c>
      <c r="B25" s="120"/>
      <c r="C25" s="120"/>
      <c r="D25" s="120"/>
      <c r="E25" s="120"/>
      <c r="F25" s="120"/>
      <c r="G25" s="120"/>
    </row>
    <row r="26" spans="1:7" x14ac:dyDescent="0.25">
      <c r="A26" s="121" t="s">
        <v>152</v>
      </c>
      <c r="B26" s="120"/>
      <c r="C26" s="120"/>
      <c r="D26" s="120"/>
      <c r="E26" s="120"/>
      <c r="F26" s="120"/>
      <c r="G26" s="120"/>
    </row>
    <row r="27" spans="1:7" x14ac:dyDescent="0.25">
      <c r="A27" s="121" t="s">
        <v>153</v>
      </c>
      <c r="B27" s="120"/>
      <c r="C27" s="120"/>
      <c r="D27" s="120"/>
      <c r="E27" s="120"/>
      <c r="F27" s="120"/>
      <c r="G27" s="120"/>
    </row>
    <row r="28" spans="1:7" x14ac:dyDescent="0.25">
      <c r="A28" s="121" t="s">
        <v>154</v>
      </c>
      <c r="B28" s="120"/>
      <c r="C28" s="120"/>
      <c r="D28" s="120"/>
      <c r="E28" s="120"/>
      <c r="F28" s="120"/>
      <c r="G28" s="120"/>
    </row>
    <row r="29" spans="1:7" x14ac:dyDescent="0.25">
      <c r="A29" s="121" t="s">
        <v>155</v>
      </c>
      <c r="B29" s="120"/>
      <c r="C29" s="120"/>
      <c r="D29" s="120"/>
      <c r="E29" s="120"/>
      <c r="F29" s="120"/>
      <c r="G29" s="120"/>
    </row>
    <row r="30" spans="1:7" x14ac:dyDescent="0.25">
      <c r="A30" s="121" t="s">
        <v>156</v>
      </c>
      <c r="B30" s="120"/>
      <c r="C30" s="120"/>
      <c r="D30" s="120"/>
      <c r="E30" s="120"/>
      <c r="F30" s="120"/>
      <c r="G30" s="120"/>
    </row>
    <row r="31" spans="1:7" x14ac:dyDescent="0.25">
      <c r="A31" s="121" t="s">
        <v>157</v>
      </c>
      <c r="B31" s="120"/>
      <c r="C31" s="120"/>
      <c r="D31" s="120"/>
      <c r="E31" s="120"/>
      <c r="F31" s="120"/>
      <c r="G31" s="120"/>
    </row>
    <row r="32" spans="1:7" x14ac:dyDescent="0.25">
      <c r="A32" s="121" t="s">
        <v>158</v>
      </c>
      <c r="B32" s="120"/>
      <c r="C32" s="120"/>
      <c r="D32" s="120"/>
      <c r="E32" s="120"/>
      <c r="F32" s="120"/>
      <c r="G32" s="120"/>
    </row>
    <row r="33" spans="1:7" x14ac:dyDescent="0.25">
      <c r="A33" s="121" t="s">
        <v>159</v>
      </c>
      <c r="B33" s="120"/>
      <c r="C33" s="120"/>
      <c r="D33" s="120"/>
      <c r="E33" s="120"/>
      <c r="F33" s="120"/>
      <c r="G33" s="120"/>
    </row>
    <row r="34" spans="1:7" x14ac:dyDescent="0.25">
      <c r="A34" s="121" t="s">
        <v>160</v>
      </c>
      <c r="B34" s="120"/>
      <c r="C34" s="120"/>
      <c r="D34" s="120"/>
      <c r="E34" s="120"/>
      <c r="F34" s="120"/>
      <c r="G34" s="120"/>
    </row>
    <row r="35" spans="1:7" x14ac:dyDescent="0.25">
      <c r="A35" s="121" t="s">
        <v>161</v>
      </c>
      <c r="B35" s="120"/>
      <c r="C35" s="120"/>
      <c r="D35" s="120"/>
      <c r="E35" s="120"/>
      <c r="F35" s="120"/>
      <c r="G35" s="120"/>
    </row>
    <row r="36" spans="1:7" x14ac:dyDescent="0.25">
      <c r="A36" s="121" t="s">
        <v>162</v>
      </c>
      <c r="B36" s="120"/>
      <c r="C36" s="120"/>
      <c r="D36" s="120"/>
      <c r="E36" s="120"/>
      <c r="F36" s="120"/>
      <c r="G36" s="120"/>
    </row>
    <row r="37" spans="1:7" x14ac:dyDescent="0.25">
      <c r="A37" s="102" t="s">
        <v>163</v>
      </c>
    </row>
    <row r="38" spans="1:7" x14ac:dyDescent="0.25">
      <c r="A38" s="102" t="s">
        <v>164</v>
      </c>
    </row>
    <row r="39" spans="1:7" x14ac:dyDescent="0.25">
      <c r="A39" s="102" t="s">
        <v>165</v>
      </c>
    </row>
    <row r="40" spans="1:7" x14ac:dyDescent="0.25">
      <c r="A40" s="120"/>
      <c r="B40" s="120"/>
      <c r="C40" s="120"/>
      <c r="D40" s="120"/>
      <c r="E40" s="120"/>
      <c r="F40" s="120"/>
      <c r="G40" s="120"/>
    </row>
    <row r="41" spans="1:7" x14ac:dyDescent="0.25">
      <c r="A41" s="124" t="s">
        <v>166</v>
      </c>
      <c r="B41" s="120"/>
      <c r="C41" s="120"/>
      <c r="D41" s="120"/>
      <c r="E41" s="120"/>
      <c r="F41" s="120"/>
      <c r="G41" s="120"/>
    </row>
    <row r="42" spans="1:7" x14ac:dyDescent="0.25">
      <c r="A42" s="121" t="s">
        <v>167</v>
      </c>
      <c r="B42" s="120"/>
      <c r="C42" s="120"/>
      <c r="D42" s="120"/>
      <c r="E42" s="120"/>
      <c r="F42" s="120"/>
      <c r="G42" s="120"/>
    </row>
    <row r="43" spans="1:7" x14ac:dyDescent="0.25">
      <c r="A43" s="121" t="s">
        <v>168</v>
      </c>
      <c r="B43" s="120"/>
      <c r="C43" s="120"/>
      <c r="D43" s="120"/>
      <c r="E43" s="120"/>
      <c r="F43" s="120"/>
      <c r="G43" s="120"/>
    </row>
    <row r="44" spans="1:7" x14ac:dyDescent="0.25">
      <c r="A44" s="121" t="s">
        <v>169</v>
      </c>
      <c r="B44" s="120"/>
      <c r="C44" s="120"/>
      <c r="D44" s="120"/>
      <c r="E44" s="120"/>
      <c r="F44" s="120"/>
      <c r="G44" s="120"/>
    </row>
    <row r="45" spans="1:7" x14ac:dyDescent="0.25">
      <c r="A45" s="102" t="s">
        <v>170</v>
      </c>
    </row>
    <row r="46" spans="1:7" x14ac:dyDescent="0.25">
      <c r="A46" s="102" t="s">
        <v>171</v>
      </c>
    </row>
    <row r="47" spans="1:7" x14ac:dyDescent="0.25">
      <c r="A47" s="102" t="s">
        <v>172</v>
      </c>
    </row>
    <row r="48" spans="1:7" x14ac:dyDescent="0.25">
      <c r="A48" s="102" t="s">
        <v>173</v>
      </c>
    </row>
    <row r="50" spans="1:7" x14ac:dyDescent="0.25">
      <c r="A50" s="123" t="s">
        <v>174</v>
      </c>
      <c r="B50" s="120"/>
      <c r="C50" s="120"/>
      <c r="D50" s="120"/>
      <c r="E50" s="120"/>
      <c r="F50" s="120"/>
      <c r="G50" s="120"/>
    </row>
    <row r="51" spans="1:7" x14ac:dyDescent="0.25">
      <c r="A51" s="122" t="s">
        <v>175</v>
      </c>
      <c r="B51" s="120"/>
      <c r="C51" s="120"/>
      <c r="D51" s="120"/>
      <c r="E51" s="120"/>
      <c r="F51" s="120"/>
      <c r="G51" s="120"/>
    </row>
    <row r="52" spans="1:7" x14ac:dyDescent="0.25">
      <c r="A52" s="122" t="s">
        <v>176</v>
      </c>
      <c r="B52" s="120"/>
      <c r="C52" s="120"/>
      <c r="D52" s="120"/>
      <c r="E52" s="120"/>
      <c r="F52" s="120"/>
      <c r="G52" s="120"/>
    </row>
    <row r="53" spans="1:7" x14ac:dyDescent="0.25">
      <c r="A53" s="122" t="s">
        <v>177</v>
      </c>
      <c r="B53" s="120"/>
      <c r="C53" s="120"/>
      <c r="D53" s="120"/>
      <c r="E53" s="120"/>
      <c r="F53" s="120"/>
      <c r="G53" s="120"/>
    </row>
  </sheetData>
  <mergeCells count="29">
    <mergeCell ref="C14:G14"/>
    <mergeCell ref="A52:G52"/>
    <mergeCell ref="A43:G43"/>
    <mergeCell ref="A28:G28"/>
    <mergeCell ref="A44:G44"/>
    <mergeCell ref="C20:G20"/>
    <mergeCell ref="A40:G40"/>
    <mergeCell ref="A31:G31"/>
    <mergeCell ref="C16:G16"/>
    <mergeCell ref="A34:G34"/>
    <mergeCell ref="A30:G30"/>
    <mergeCell ref="A51:G51"/>
    <mergeCell ref="A36:G36"/>
    <mergeCell ref="C21:G21"/>
    <mergeCell ref="A25:G25"/>
    <mergeCell ref="A41:G41"/>
    <mergeCell ref="A32:G32"/>
    <mergeCell ref="A53:G53"/>
    <mergeCell ref="C15:G15"/>
    <mergeCell ref="A35:G35"/>
    <mergeCell ref="A29:G29"/>
    <mergeCell ref="C17:G17"/>
    <mergeCell ref="A27:G27"/>
    <mergeCell ref="A50:G50"/>
    <mergeCell ref="A26:G26"/>
    <mergeCell ref="C19:G19"/>
    <mergeCell ref="A33:G33"/>
    <mergeCell ref="C18:G18"/>
    <mergeCell ref="A42:G4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FFC000"/>
  </sheetPr>
  <dimension ref="A1:K57"/>
  <sheetViews>
    <sheetView showGridLines="0" zoomScaleNormal="100" workbookViewId="0">
      <selection activeCell="E15" sqref="E15"/>
    </sheetView>
  </sheetViews>
  <sheetFormatPr defaultColWidth="8.7109375" defaultRowHeight="15" x14ac:dyDescent="0.25"/>
  <cols>
    <col min="1" max="6" width="12" customWidth="1"/>
    <col min="7" max="9" width="7" customWidth="1"/>
    <col min="10" max="10" width="17" customWidth="1"/>
    <col min="11" max="11" width="15" customWidth="1"/>
  </cols>
  <sheetData>
    <row r="1" spans="1:6" ht="17.25" customHeight="1" x14ac:dyDescent="0.25">
      <c r="A1" s="2" t="s">
        <v>178</v>
      </c>
    </row>
    <row r="2" spans="1:6" ht="15" customHeight="1" x14ac:dyDescent="0.25">
      <c r="A2" s="3" t="s">
        <v>179</v>
      </c>
    </row>
    <row r="4" spans="1:6" ht="15" customHeight="1" x14ac:dyDescent="0.25">
      <c r="A4" s="4" t="s">
        <v>180</v>
      </c>
    </row>
    <row r="5" spans="1:6" ht="27.75" customHeight="1" x14ac:dyDescent="0.25">
      <c r="A5" s="5" t="s">
        <v>181</v>
      </c>
      <c r="B5" s="5" t="s">
        <v>182</v>
      </c>
      <c r="C5" s="5" t="s">
        <v>183</v>
      </c>
      <c r="D5" s="5" t="s">
        <v>184</v>
      </c>
      <c r="E5" s="5" t="s">
        <v>185</v>
      </c>
      <c r="F5" s="5" t="s">
        <v>186</v>
      </c>
    </row>
    <row r="6" spans="1:6" ht="15" customHeight="1" x14ac:dyDescent="0.25">
      <c r="A6" s="6" t="s">
        <v>187</v>
      </c>
      <c r="B6" s="7">
        <v>0.29166666666666669</v>
      </c>
      <c r="C6" s="7">
        <v>0.64930555555555558</v>
      </c>
      <c r="D6" s="8">
        <v>8.58</v>
      </c>
      <c r="E6" s="8">
        <v>7.58</v>
      </c>
      <c r="F6" s="9">
        <f t="shared" ref="F6:F11" si="0">$E6*$E$13</f>
        <v>6.0640000000000001</v>
      </c>
    </row>
    <row r="7" spans="1:6" ht="15" customHeight="1" x14ac:dyDescent="0.25">
      <c r="A7" s="6" t="s">
        <v>188</v>
      </c>
      <c r="B7" s="7">
        <v>0.625</v>
      </c>
      <c r="C7" s="7">
        <v>0.98611111111111116</v>
      </c>
      <c r="D7" s="8">
        <v>8.67</v>
      </c>
      <c r="E7" s="8">
        <v>7.67</v>
      </c>
      <c r="F7" s="9">
        <f t="shared" si="0"/>
        <v>6.1360000000000001</v>
      </c>
    </row>
    <row r="8" spans="1:6" ht="15" customHeight="1" x14ac:dyDescent="0.25">
      <c r="A8" s="6" t="s">
        <v>189</v>
      </c>
      <c r="B8" s="7">
        <v>0.97222222222222221</v>
      </c>
      <c r="C8" s="7">
        <v>0.30555555555555558</v>
      </c>
      <c r="D8" s="8">
        <v>7.67</v>
      </c>
      <c r="E8" s="8">
        <v>6.67</v>
      </c>
      <c r="F8" s="9">
        <f t="shared" si="0"/>
        <v>5.3360000000000003</v>
      </c>
    </row>
    <row r="9" spans="1:6" ht="15" customHeight="1" x14ac:dyDescent="0.25">
      <c r="A9" s="6" t="s">
        <v>190</v>
      </c>
      <c r="B9" s="7">
        <v>0.29166666666666669</v>
      </c>
      <c r="C9" s="7">
        <v>0.7</v>
      </c>
      <c r="D9" s="8">
        <v>9.8000000000000007</v>
      </c>
      <c r="E9" s="8">
        <v>8.8000000000000007</v>
      </c>
      <c r="F9" s="9">
        <f t="shared" si="0"/>
        <v>7.0400000000000009</v>
      </c>
    </row>
    <row r="10" spans="1:6" ht="15" customHeight="1" x14ac:dyDescent="0.25">
      <c r="A10" s="10" t="s">
        <v>191</v>
      </c>
      <c r="B10" s="11">
        <v>0.29166666666666669</v>
      </c>
      <c r="C10" s="11">
        <v>0.63888888888888884</v>
      </c>
      <c r="D10" s="12">
        <v>8.33</v>
      </c>
      <c r="E10" s="12">
        <v>7.33</v>
      </c>
      <c r="F10" s="13">
        <f t="shared" si="0"/>
        <v>5.8640000000000008</v>
      </c>
    </row>
    <row r="11" spans="1:6" ht="15" customHeight="1" x14ac:dyDescent="0.25">
      <c r="A11" s="10" t="s">
        <v>192</v>
      </c>
      <c r="B11" s="11">
        <v>0.29166666666666669</v>
      </c>
      <c r="C11" s="11">
        <v>0.7</v>
      </c>
      <c r="D11" s="12">
        <v>9.8000000000000007</v>
      </c>
      <c r="E11" s="12">
        <v>8.8000000000000007</v>
      </c>
      <c r="F11" s="13">
        <f t="shared" si="0"/>
        <v>7.0400000000000009</v>
      </c>
    </row>
    <row r="12" spans="1:6" ht="15" customHeight="1" x14ac:dyDescent="0.25">
      <c r="A12" s="4" t="s">
        <v>193</v>
      </c>
    </row>
    <row r="13" spans="1:6" ht="15" customHeight="1" x14ac:dyDescent="0.25">
      <c r="A13" s="6" t="s">
        <v>194</v>
      </c>
      <c r="E13" s="14">
        <v>0.8</v>
      </c>
    </row>
    <row r="14" spans="1:6" ht="15" customHeight="1" x14ac:dyDescent="0.25">
      <c r="A14" s="6" t="s">
        <v>195</v>
      </c>
      <c r="E14" s="15">
        <v>46318</v>
      </c>
    </row>
    <row r="15" spans="1:6" ht="15" customHeight="1" x14ac:dyDescent="0.25">
      <c r="A15" s="6" t="s">
        <v>196</v>
      </c>
      <c r="E15" s="14">
        <v>1</v>
      </c>
    </row>
    <row r="16" spans="1:6" ht="15" customHeight="1" x14ac:dyDescent="0.25">
      <c r="A16" s="6" t="s">
        <v>197</v>
      </c>
      <c r="E16" s="16">
        <v>30</v>
      </c>
    </row>
    <row r="17" spans="1:5" ht="15" customHeight="1" x14ac:dyDescent="0.25">
      <c r="A17" s="4" t="s">
        <v>198</v>
      </c>
    </row>
    <row r="18" spans="1:5" ht="15" customHeight="1" x14ac:dyDescent="0.25">
      <c r="A18" s="17" t="s">
        <v>199</v>
      </c>
      <c r="E18" s="18">
        <f>HOUR($B$8)*60+MINUTE($B$8)</f>
        <v>1400</v>
      </c>
    </row>
    <row r="19" spans="1:5" ht="15" customHeight="1" x14ac:dyDescent="0.25">
      <c r="A19" s="17" t="s">
        <v>200</v>
      </c>
      <c r="E19" s="18">
        <f>HOUR($B$6)*60+MINUTE($B$6)</f>
        <v>420</v>
      </c>
    </row>
    <row r="20" spans="1:5" ht="15" customHeight="1" x14ac:dyDescent="0.25">
      <c r="A20" s="17" t="s">
        <v>201</v>
      </c>
      <c r="E20" s="18">
        <f>HOUR($B$7)*60+MINUTE($B$7)</f>
        <v>900</v>
      </c>
    </row>
    <row r="21" spans="1:5" ht="15" customHeight="1" x14ac:dyDescent="0.25">
      <c r="A21" s="17"/>
      <c r="E21" s="18"/>
    </row>
    <row r="22" spans="1:5" ht="15" customHeight="1" x14ac:dyDescent="0.25">
      <c r="A22" s="17"/>
      <c r="E22" s="18"/>
    </row>
    <row r="23" spans="1:5" ht="15" customHeight="1" x14ac:dyDescent="0.25">
      <c r="A23" s="3" t="s">
        <v>202</v>
      </c>
    </row>
    <row r="24" spans="1:5" ht="15" customHeight="1" x14ac:dyDescent="0.25">
      <c r="A24" s="3" t="s">
        <v>203</v>
      </c>
    </row>
    <row r="25" spans="1:5" ht="15" customHeight="1" x14ac:dyDescent="0.25">
      <c r="A25" s="3"/>
    </row>
    <row r="26" spans="1:5" ht="21.75" customHeight="1" x14ac:dyDescent="0.25">
      <c r="A26" s="5" t="s">
        <v>204</v>
      </c>
      <c r="B26" s="5" t="s">
        <v>205</v>
      </c>
    </row>
    <row r="27" spans="1:5" ht="15" customHeight="1" x14ac:dyDescent="0.25">
      <c r="A27" s="19" t="s">
        <v>190</v>
      </c>
      <c r="B27" s="19" t="s">
        <v>190</v>
      </c>
    </row>
    <row r="28" spans="1:5" ht="15" customHeight="1" x14ac:dyDescent="0.25">
      <c r="A28" s="19" t="s">
        <v>187</v>
      </c>
      <c r="B28" s="19" t="s">
        <v>187</v>
      </c>
    </row>
    <row r="29" spans="1:5" ht="15" customHeight="1" x14ac:dyDescent="0.25">
      <c r="A29" s="19" t="s">
        <v>188</v>
      </c>
      <c r="B29" s="19" t="s">
        <v>188</v>
      </c>
    </row>
    <row r="30" spans="1:5" ht="15" customHeight="1" x14ac:dyDescent="0.25">
      <c r="A30" s="19" t="s">
        <v>189</v>
      </c>
      <c r="B30" s="19" t="s">
        <v>189</v>
      </c>
    </row>
    <row r="31" spans="1:5" ht="15" customHeight="1" x14ac:dyDescent="0.25">
      <c r="A31" s="19" t="s">
        <v>206</v>
      </c>
      <c r="B31" s="19" t="s">
        <v>190</v>
      </c>
    </row>
    <row r="32" spans="1:5" ht="15" customHeight="1" x14ac:dyDescent="0.25">
      <c r="A32" s="19" t="s">
        <v>207</v>
      </c>
      <c r="B32" s="19" t="s">
        <v>187</v>
      </c>
    </row>
    <row r="33" spans="1:11" ht="15" customHeight="1" x14ac:dyDescent="0.25">
      <c r="A33" s="19" t="s">
        <v>208</v>
      </c>
      <c r="B33" s="19" t="s">
        <v>188</v>
      </c>
    </row>
    <row r="34" spans="1:11" ht="15" customHeight="1" x14ac:dyDescent="0.25">
      <c r="A34" s="19" t="s">
        <v>209</v>
      </c>
      <c r="B34" s="19" t="s">
        <v>209</v>
      </c>
    </row>
    <row r="35" spans="1:11" ht="15" customHeight="1" x14ac:dyDescent="0.25">
      <c r="A35" s="19" t="s">
        <v>210</v>
      </c>
      <c r="B35" s="19" t="s">
        <v>210</v>
      </c>
    </row>
    <row r="36" spans="1:11" ht="15" customHeight="1" x14ac:dyDescent="0.25">
      <c r="A36" s="19" t="s">
        <v>192</v>
      </c>
      <c r="B36" s="19" t="s">
        <v>192</v>
      </c>
    </row>
    <row r="37" spans="1:11" ht="15" customHeight="1" x14ac:dyDescent="0.25">
      <c r="A37" s="4" t="s">
        <v>211</v>
      </c>
    </row>
    <row r="38" spans="1:11" ht="25.5" customHeight="1" x14ac:dyDescent="0.25">
      <c r="A38" s="5" t="s">
        <v>205</v>
      </c>
      <c r="B38" s="5" t="s">
        <v>212</v>
      </c>
      <c r="C38" s="5" t="s">
        <v>213</v>
      </c>
      <c r="D38" s="5" t="s">
        <v>214</v>
      </c>
      <c r="E38" s="5"/>
      <c r="F38" s="5"/>
      <c r="G38" s="5"/>
      <c r="H38" s="5"/>
      <c r="I38" s="5"/>
      <c r="J38" s="5"/>
      <c r="K38" s="5"/>
    </row>
    <row r="39" spans="1:11" ht="24" customHeight="1" x14ac:dyDescent="0.25">
      <c r="A39" s="20" t="s">
        <v>190</v>
      </c>
      <c r="B39" s="21">
        <v>6</v>
      </c>
      <c r="C39" s="21">
        <v>1</v>
      </c>
      <c r="D39" s="127" t="s">
        <v>215</v>
      </c>
      <c r="E39" s="126"/>
      <c r="F39" s="126"/>
      <c r="G39" s="126"/>
      <c r="H39" s="126"/>
      <c r="I39" s="126"/>
      <c r="J39" s="126"/>
      <c r="K39" s="126"/>
    </row>
    <row r="40" spans="1:11" ht="24" customHeight="1" x14ac:dyDescent="0.25">
      <c r="A40" s="20" t="s">
        <v>187</v>
      </c>
      <c r="B40" s="21">
        <v>5</v>
      </c>
      <c r="C40" s="21">
        <v>1</v>
      </c>
      <c r="D40" s="127" t="s">
        <v>216</v>
      </c>
      <c r="E40" s="126"/>
      <c r="F40" s="126"/>
      <c r="G40" s="126"/>
      <c r="H40" s="126"/>
      <c r="I40" s="126"/>
      <c r="J40" s="126"/>
      <c r="K40" s="126"/>
    </row>
    <row r="41" spans="1:11" ht="24" customHeight="1" x14ac:dyDescent="0.25">
      <c r="A41" s="10" t="s">
        <v>188</v>
      </c>
      <c r="B41" s="21">
        <v>5</v>
      </c>
      <c r="C41" s="21">
        <v>1</v>
      </c>
      <c r="D41" s="125" t="s">
        <v>216</v>
      </c>
      <c r="E41" s="126"/>
      <c r="F41" s="126"/>
      <c r="G41" s="126"/>
      <c r="H41" s="126"/>
      <c r="I41" s="126"/>
      <c r="J41" s="126"/>
      <c r="K41" s="126"/>
    </row>
    <row r="42" spans="1:11" ht="24" customHeight="1" x14ac:dyDescent="0.25">
      <c r="A42" s="10" t="s">
        <v>189</v>
      </c>
      <c r="B42" s="21">
        <v>5</v>
      </c>
      <c r="C42" s="21">
        <v>1</v>
      </c>
      <c r="D42" s="125" t="s">
        <v>216</v>
      </c>
      <c r="E42" s="126"/>
      <c r="F42" s="126"/>
      <c r="G42" s="126"/>
      <c r="H42" s="126"/>
      <c r="I42" s="126"/>
      <c r="J42" s="126"/>
      <c r="K42" s="126"/>
    </row>
    <row r="43" spans="1:11" ht="24" customHeight="1" x14ac:dyDescent="0.25">
      <c r="A43" s="10" t="s">
        <v>209</v>
      </c>
      <c r="B43" s="21">
        <v>4</v>
      </c>
      <c r="C43" s="21">
        <v>2</v>
      </c>
      <c r="D43" s="125" t="s">
        <v>217</v>
      </c>
      <c r="E43" s="126"/>
      <c r="F43" s="126"/>
      <c r="G43" s="126"/>
      <c r="H43" s="126"/>
      <c r="I43" s="126"/>
      <c r="J43" s="126"/>
      <c r="K43" s="126"/>
    </row>
    <row r="44" spans="1:11" ht="24" customHeight="1" x14ac:dyDescent="0.25">
      <c r="A44" s="10" t="s">
        <v>192</v>
      </c>
      <c r="B44" s="21">
        <v>5</v>
      </c>
      <c r="C44" s="21">
        <v>2</v>
      </c>
      <c r="D44" s="125" t="s">
        <v>218</v>
      </c>
      <c r="E44" s="126"/>
      <c r="F44" s="126"/>
      <c r="G44" s="126"/>
      <c r="H44" s="126"/>
      <c r="I44" s="126"/>
      <c r="J44" s="126"/>
      <c r="K44" s="126"/>
    </row>
    <row r="50" spans="1:7" ht="15" customHeight="1" x14ac:dyDescent="0.25">
      <c r="A50" s="4" t="s">
        <v>219</v>
      </c>
    </row>
    <row r="51" spans="1:7" ht="15" customHeight="1" x14ac:dyDescent="0.25">
      <c r="A51" s="6" t="s">
        <v>220</v>
      </c>
      <c r="D51" s="22" t="s">
        <v>221</v>
      </c>
      <c r="E51" s="22" t="s">
        <v>222</v>
      </c>
      <c r="F51" s="22" t="s">
        <v>223</v>
      </c>
      <c r="G51" s="22" t="s">
        <v>224</v>
      </c>
    </row>
    <row r="52" spans="1:7" ht="15" customHeight="1" x14ac:dyDescent="0.25">
      <c r="A52" s="6" t="s">
        <v>209</v>
      </c>
      <c r="D52" s="23" t="s">
        <v>188</v>
      </c>
      <c r="E52" s="23" t="s">
        <v>188</v>
      </c>
      <c r="F52" s="23" t="s">
        <v>189</v>
      </c>
      <c r="G52" s="23" t="s">
        <v>189</v>
      </c>
    </row>
    <row r="54" spans="1:7" ht="15" customHeight="1" x14ac:dyDescent="0.25">
      <c r="A54" s="3" t="s">
        <v>225</v>
      </c>
    </row>
    <row r="55" spans="1:7" ht="15" customHeight="1" x14ac:dyDescent="0.25">
      <c r="A55" s="3" t="s">
        <v>226</v>
      </c>
    </row>
    <row r="56" spans="1:7" ht="15" customHeight="1" x14ac:dyDescent="0.25">
      <c r="A56" s="3" t="s">
        <v>227</v>
      </c>
    </row>
    <row r="57" spans="1:7" ht="15" customHeight="1" x14ac:dyDescent="0.25">
      <c r="A57" s="3" t="s">
        <v>228</v>
      </c>
    </row>
  </sheetData>
  <mergeCells count="6">
    <mergeCell ref="D44:K44"/>
    <mergeCell ref="D39:K39"/>
    <mergeCell ref="D43:K43"/>
    <mergeCell ref="D42:K42"/>
    <mergeCell ref="D41:K41"/>
    <mergeCell ref="D40:K40"/>
  </mergeCells>
  <conditionalFormatting sqref="K39:K48">
    <cfRule type="cellIs" dxfId="30" priority="2" operator="greaterThan">
      <formula>0</formula>
    </cfRule>
    <cfRule type="cellIs" dxfId="29" priority="3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I227"/>
  <sheetViews>
    <sheetView zoomScaleNormal="100" workbookViewId="0">
      <pane ySplit="4" topLeftCell="A127" activePane="bottomLeft" state="frozen"/>
      <selection pane="bottomLeft" activeCell="E51" sqref="E51"/>
    </sheetView>
  </sheetViews>
  <sheetFormatPr defaultColWidth="8.7109375" defaultRowHeight="15" x14ac:dyDescent="0.25"/>
  <cols>
    <col min="1" max="1" width="11" customWidth="1"/>
    <col min="2" max="2" width="32" customWidth="1"/>
    <col min="3" max="3" width="18" customWidth="1"/>
    <col min="4" max="4" width="16" customWidth="1"/>
    <col min="5" max="5" width="18" customWidth="1"/>
    <col min="6" max="8" width="17" customWidth="1"/>
    <col min="9" max="9" width="18" customWidth="1"/>
  </cols>
  <sheetData>
    <row r="1" spans="1:9" ht="17.25" customHeight="1" x14ac:dyDescent="0.25">
      <c r="A1" s="2" t="s">
        <v>229</v>
      </c>
    </row>
    <row r="2" spans="1:9" ht="15" customHeight="1" x14ac:dyDescent="0.25">
      <c r="A2" s="3" t="s">
        <v>230</v>
      </c>
    </row>
    <row r="4" spans="1:9" ht="33.75" customHeight="1" x14ac:dyDescent="0.25">
      <c r="A4" s="5" t="s">
        <v>2</v>
      </c>
      <c r="B4" s="5" t="s">
        <v>3</v>
      </c>
      <c r="C4" s="5" t="s">
        <v>4</v>
      </c>
      <c r="D4" s="5" t="s">
        <v>231</v>
      </c>
      <c r="E4" s="5" t="s">
        <v>232</v>
      </c>
      <c r="F4" s="5" t="s">
        <v>233</v>
      </c>
      <c r="G4" s="5" t="s">
        <v>205</v>
      </c>
      <c r="H4" s="5" t="s">
        <v>234</v>
      </c>
      <c r="I4" s="24" t="s">
        <v>235</v>
      </c>
    </row>
    <row r="5" spans="1:9" ht="15" customHeight="1" x14ac:dyDescent="0.25">
      <c r="A5" s="25">
        <v>9218</v>
      </c>
      <c r="B5" s="10" t="s">
        <v>41</v>
      </c>
      <c r="C5" s="26" t="str">
        <f>IFERROR(VLOOKUP($A5,Dados!$A:$C,3,FALSE()),"NÃO INFORMADO")</f>
        <v>INS</v>
      </c>
      <c r="D5" s="19" t="s">
        <v>190</v>
      </c>
      <c r="E5" s="27">
        <v>46237</v>
      </c>
      <c r="F5" s="21"/>
      <c r="G5" s="28" t="s">
        <v>190</v>
      </c>
      <c r="H5" s="28" t="str">
        <f t="shared" ref="H5:H68" si="0">IF(OR($G5="A",$G5="B",$G5="C",$G5="6x1",$G5="5x2",$G5="Folguista"),"Sim","Não")</f>
        <v>Sim</v>
      </c>
      <c r="I5" s="26" t="str">
        <f t="shared" ref="I5:I68" si="1">$A5&amp;"|"&amp;TEXT($E5,"yyyymmdd")</f>
        <v>9218|yyyy0803</v>
      </c>
    </row>
    <row r="6" spans="1:9" ht="15" customHeight="1" x14ac:dyDescent="0.25">
      <c r="A6" s="25">
        <v>9218</v>
      </c>
      <c r="B6" s="10" t="s">
        <v>41</v>
      </c>
      <c r="C6" s="26" t="str">
        <f>IFERROR(VLOOKUP($A6,Dados!$A:$C,3,FALSE()),"NÃO INFORMADO")</f>
        <v>INS</v>
      </c>
      <c r="D6" s="19" t="s">
        <v>187</v>
      </c>
      <c r="E6" s="27">
        <v>46272</v>
      </c>
      <c r="F6" s="21"/>
      <c r="G6" s="28" t="s">
        <v>187</v>
      </c>
      <c r="H6" s="28" t="str">
        <f t="shared" si="0"/>
        <v>Sim</v>
      </c>
      <c r="I6" s="26" t="str">
        <f t="shared" si="1"/>
        <v>9218|yyyy0907</v>
      </c>
    </row>
    <row r="7" spans="1:9" ht="15" customHeight="1" x14ac:dyDescent="0.25">
      <c r="A7" s="25">
        <v>9218</v>
      </c>
      <c r="B7" s="10" t="s">
        <v>41</v>
      </c>
      <c r="C7" s="26" t="str">
        <f>IFERROR(VLOOKUP($A7,Dados!$A:$C,3,FALSE()),"NÃO INFORMADO")</f>
        <v>INS</v>
      </c>
      <c r="D7" s="19" t="s">
        <v>190</v>
      </c>
      <c r="E7" s="27">
        <v>46273</v>
      </c>
      <c r="F7" s="21"/>
      <c r="G7" s="28" t="s">
        <v>190</v>
      </c>
      <c r="H7" s="28" t="str">
        <f t="shared" si="0"/>
        <v>Sim</v>
      </c>
      <c r="I7" s="26" t="str">
        <f t="shared" si="1"/>
        <v>9218|yyyy0908</v>
      </c>
    </row>
    <row r="8" spans="1:9" ht="15" customHeight="1" x14ac:dyDescent="0.25">
      <c r="A8" s="25">
        <v>9218</v>
      </c>
      <c r="B8" s="10" t="s">
        <v>41</v>
      </c>
      <c r="C8" s="26" t="str">
        <f>IFERROR(VLOOKUP($A8,Dados!$A:$C,3,FALSE()),"NÃO INFORMADO")</f>
        <v>INS</v>
      </c>
      <c r="D8" s="19" t="s">
        <v>210</v>
      </c>
      <c r="E8" s="27">
        <v>46279</v>
      </c>
      <c r="F8" s="21"/>
      <c r="G8" s="28" t="s">
        <v>210</v>
      </c>
      <c r="H8" s="28" t="str">
        <f t="shared" si="0"/>
        <v>Não</v>
      </c>
      <c r="I8" s="26" t="str">
        <f t="shared" si="1"/>
        <v>9218|yyyy0914</v>
      </c>
    </row>
    <row r="9" spans="1:9" ht="15" customHeight="1" x14ac:dyDescent="0.25">
      <c r="A9" s="25">
        <v>9218</v>
      </c>
      <c r="B9" s="10" t="s">
        <v>41</v>
      </c>
      <c r="C9" s="26" t="str">
        <f>IFERROR(VLOOKUP($A9,Dados!$A:$C,3,FALSE()),"NÃO INFORMADO")</f>
        <v>INS</v>
      </c>
      <c r="D9" s="19" t="s">
        <v>190</v>
      </c>
      <c r="E9" s="27">
        <v>46309</v>
      </c>
      <c r="F9" s="21"/>
      <c r="G9" s="28" t="s">
        <v>190</v>
      </c>
      <c r="H9" s="28" t="str">
        <f t="shared" si="0"/>
        <v>Sim</v>
      </c>
      <c r="I9" s="26" t="str">
        <f t="shared" si="1"/>
        <v>9218|yyyy1014</v>
      </c>
    </row>
    <row r="10" spans="1:9" ht="15" customHeight="1" x14ac:dyDescent="0.25">
      <c r="A10" s="25">
        <v>9218</v>
      </c>
      <c r="B10" s="10" t="s">
        <v>41</v>
      </c>
      <c r="C10" s="26" t="str">
        <f>IFERROR(VLOOKUP($A10,Dados!$A:$C,3,FALSE()),"NÃO INFORMADO")</f>
        <v>INS</v>
      </c>
      <c r="D10" s="19" t="s">
        <v>187</v>
      </c>
      <c r="E10" s="27">
        <v>46316</v>
      </c>
      <c r="F10" s="21"/>
      <c r="G10" s="28" t="s">
        <v>187</v>
      </c>
      <c r="H10" s="28" t="str">
        <f t="shared" si="0"/>
        <v>Sim</v>
      </c>
      <c r="I10" s="26" t="str">
        <f t="shared" si="1"/>
        <v>9218|yyyy1021</v>
      </c>
    </row>
    <row r="11" spans="1:9" ht="15" customHeight="1" x14ac:dyDescent="0.25">
      <c r="A11" s="25">
        <v>11352</v>
      </c>
      <c r="B11" s="10" t="s">
        <v>52</v>
      </c>
      <c r="C11" s="26" t="str">
        <f>IFERROR(VLOOKUP($A11,Dados!$A:$C,3,FALSE()),"NÃO INFORMADO")</f>
        <v>MEC</v>
      </c>
      <c r="D11" s="19" t="s">
        <v>187</v>
      </c>
      <c r="E11" s="27">
        <v>46237</v>
      </c>
      <c r="F11" s="21">
        <v>1</v>
      </c>
      <c r="G11" s="28" t="s">
        <v>187</v>
      </c>
      <c r="H11" s="28" t="str">
        <f t="shared" si="0"/>
        <v>Sim</v>
      </c>
      <c r="I11" s="26" t="str">
        <f t="shared" si="1"/>
        <v>11352|yyyy0803</v>
      </c>
    </row>
    <row r="12" spans="1:9" ht="15" customHeight="1" x14ac:dyDescent="0.25">
      <c r="A12" s="25">
        <v>11352</v>
      </c>
      <c r="B12" s="10" t="s">
        <v>52</v>
      </c>
      <c r="C12" s="26" t="str">
        <f>IFERROR(VLOOKUP($A12,Dados!$A:$C,3,FALSE()),"NÃO INFORMADO")</f>
        <v>MEC</v>
      </c>
      <c r="D12" s="19" t="s">
        <v>190</v>
      </c>
      <c r="E12" s="27">
        <v>46265</v>
      </c>
      <c r="F12" s="21"/>
      <c r="G12" s="28" t="s">
        <v>190</v>
      </c>
      <c r="H12" s="28" t="str">
        <f t="shared" si="0"/>
        <v>Sim</v>
      </c>
      <c r="I12" s="26" t="str">
        <f t="shared" si="1"/>
        <v>11352|yyyy0831</v>
      </c>
    </row>
    <row r="13" spans="1:9" ht="15" customHeight="1" x14ac:dyDescent="0.25">
      <c r="A13" s="25">
        <v>11352</v>
      </c>
      <c r="B13" s="10" t="s">
        <v>52</v>
      </c>
      <c r="C13" s="26" t="str">
        <f>IFERROR(VLOOKUP($A13,Dados!$A:$C,3,FALSE()),"NÃO INFORMADO")</f>
        <v>MEC</v>
      </c>
      <c r="D13" s="19" t="s">
        <v>187</v>
      </c>
      <c r="E13" s="27">
        <v>46307</v>
      </c>
      <c r="F13" s="21"/>
      <c r="G13" s="28" t="s">
        <v>187</v>
      </c>
      <c r="H13" s="28" t="str">
        <f t="shared" si="0"/>
        <v>Sim</v>
      </c>
      <c r="I13" s="26" t="str">
        <f t="shared" si="1"/>
        <v>11352|yyyy1012</v>
      </c>
    </row>
    <row r="14" spans="1:9" ht="15" customHeight="1" x14ac:dyDescent="0.25">
      <c r="A14" s="25">
        <v>11352</v>
      </c>
      <c r="B14" s="10" t="s">
        <v>52</v>
      </c>
      <c r="C14" s="26" t="str">
        <f>IFERROR(VLOOKUP($A14,Dados!$A:$C,3,FALSE()),"NÃO INFORMADO")</f>
        <v>MEC</v>
      </c>
      <c r="D14" s="19" t="s">
        <v>190</v>
      </c>
      <c r="E14" s="27">
        <v>46308</v>
      </c>
      <c r="F14" s="21"/>
      <c r="G14" s="28" t="s">
        <v>190</v>
      </c>
      <c r="H14" s="28" t="str">
        <f t="shared" si="0"/>
        <v>Sim</v>
      </c>
      <c r="I14" s="26" t="str">
        <f t="shared" si="1"/>
        <v>11352|yyyy1013</v>
      </c>
    </row>
    <row r="15" spans="1:9" ht="15" customHeight="1" x14ac:dyDescent="0.25">
      <c r="A15" s="25">
        <v>56222</v>
      </c>
      <c r="B15" s="10" t="s">
        <v>11</v>
      </c>
      <c r="C15" s="26" t="str">
        <f>IFERROR(VLOOKUP($A15,Dados!$A:$C,3,FALSE()),"NÃO INFORMADO")</f>
        <v>AUT</v>
      </c>
      <c r="D15" s="19" t="s">
        <v>210</v>
      </c>
      <c r="E15" s="27">
        <v>46237</v>
      </c>
      <c r="F15" s="21"/>
      <c r="G15" s="28" t="s">
        <v>210</v>
      </c>
      <c r="H15" s="28" t="str">
        <f t="shared" si="0"/>
        <v>Não</v>
      </c>
      <c r="I15" s="26" t="str">
        <f t="shared" si="1"/>
        <v>56222|yyyy0803</v>
      </c>
    </row>
    <row r="16" spans="1:9" ht="15" customHeight="1" x14ac:dyDescent="0.25">
      <c r="A16" s="25">
        <v>56222</v>
      </c>
      <c r="B16" s="10" t="s">
        <v>11</v>
      </c>
      <c r="C16" s="26" t="str">
        <f>IFERROR(VLOOKUP($A16,Dados!$A:$C,3,FALSE()),"NÃO INFORMADO")</f>
        <v>AUT</v>
      </c>
      <c r="D16" s="19" t="s">
        <v>190</v>
      </c>
      <c r="E16" s="27">
        <v>46244</v>
      </c>
      <c r="F16" s="21"/>
      <c r="G16" s="28" t="s">
        <v>190</v>
      </c>
      <c r="H16" s="28" t="str">
        <f t="shared" si="0"/>
        <v>Sim</v>
      </c>
      <c r="I16" s="26" t="str">
        <f t="shared" si="1"/>
        <v>56222|yyyy0810</v>
      </c>
    </row>
    <row r="17" spans="1:9" ht="15" customHeight="1" x14ac:dyDescent="0.25">
      <c r="A17" s="25">
        <v>56222</v>
      </c>
      <c r="B17" s="10" t="s">
        <v>11</v>
      </c>
      <c r="C17" s="26" t="str">
        <f>IFERROR(VLOOKUP($A17,Dados!$A:$C,3,FALSE()),"NÃO INFORMADO")</f>
        <v>AUT</v>
      </c>
      <c r="D17" s="19" t="s">
        <v>210</v>
      </c>
      <c r="E17" s="27">
        <v>46307</v>
      </c>
      <c r="F17" s="21"/>
      <c r="G17" s="28" t="s">
        <v>210</v>
      </c>
      <c r="H17" s="28" t="str">
        <f t="shared" si="0"/>
        <v>Não</v>
      </c>
      <c r="I17" s="26" t="str">
        <f t="shared" si="1"/>
        <v>56222|yyyy1012</v>
      </c>
    </row>
    <row r="18" spans="1:9" ht="15" customHeight="1" x14ac:dyDescent="0.25">
      <c r="A18" s="25">
        <v>54161</v>
      </c>
      <c r="B18" s="10" t="s">
        <v>26</v>
      </c>
      <c r="C18" s="26" t="str">
        <f>IFERROR(VLOOKUP($A18,Dados!$A:$C,3,FALSE()),"NÃO INFORMADO")</f>
        <v>ELE</v>
      </c>
      <c r="D18" s="19" t="s">
        <v>188</v>
      </c>
      <c r="E18" s="27">
        <v>46237</v>
      </c>
      <c r="F18" s="21">
        <v>2</v>
      </c>
      <c r="G18" s="28" t="s">
        <v>188</v>
      </c>
      <c r="H18" s="28" t="str">
        <f t="shared" si="0"/>
        <v>Sim</v>
      </c>
      <c r="I18" s="26" t="str">
        <f t="shared" si="1"/>
        <v>54161|yyyy0803</v>
      </c>
    </row>
    <row r="19" spans="1:9" ht="15" customHeight="1" x14ac:dyDescent="0.25">
      <c r="A19" s="25">
        <v>11950</v>
      </c>
      <c r="B19" s="10" t="s">
        <v>14</v>
      </c>
      <c r="C19" s="26" t="str">
        <f>IFERROR(VLOOKUP($A19,Dados!$A:$C,3,FALSE()),"NÃO INFORMADO")</f>
        <v>CAL</v>
      </c>
      <c r="D19" s="19" t="s">
        <v>188</v>
      </c>
      <c r="E19" s="27">
        <v>46237</v>
      </c>
      <c r="F19" s="21">
        <v>1</v>
      </c>
      <c r="G19" s="28" t="s">
        <v>188</v>
      </c>
      <c r="H19" s="28" t="str">
        <f t="shared" si="0"/>
        <v>Sim</v>
      </c>
      <c r="I19" s="26" t="str">
        <f t="shared" si="1"/>
        <v>11950|yyyy0803</v>
      </c>
    </row>
    <row r="20" spans="1:9" ht="15" customHeight="1" x14ac:dyDescent="0.25">
      <c r="A20" s="25">
        <v>52351</v>
      </c>
      <c r="B20" s="10" t="s">
        <v>48</v>
      </c>
      <c r="C20" s="26" t="str">
        <f>IFERROR(VLOOKUP($A20,Dados!$A:$C,3,FALSE()),"NÃO INFORMADO")</f>
        <v>LUB</v>
      </c>
      <c r="D20" s="19" t="s">
        <v>190</v>
      </c>
      <c r="E20" s="27">
        <v>46237</v>
      </c>
      <c r="F20" s="21"/>
      <c r="G20" s="28" t="s">
        <v>190</v>
      </c>
      <c r="H20" s="28" t="str">
        <f t="shared" si="0"/>
        <v>Sim</v>
      </c>
      <c r="I20" s="26" t="str">
        <f t="shared" si="1"/>
        <v>52351|yyyy0803</v>
      </c>
    </row>
    <row r="21" spans="1:9" ht="15" customHeight="1" x14ac:dyDescent="0.25">
      <c r="A21" s="25">
        <v>52351</v>
      </c>
      <c r="B21" s="10" t="s">
        <v>48</v>
      </c>
      <c r="C21" s="26" t="str">
        <f>IFERROR(VLOOKUP($A21,Dados!$A:$C,3,FALSE()),"NÃO INFORMADO")</f>
        <v>LUB</v>
      </c>
      <c r="D21" s="19" t="s">
        <v>210</v>
      </c>
      <c r="E21" s="27">
        <v>46251</v>
      </c>
      <c r="F21" s="21"/>
      <c r="G21" s="28" t="s">
        <v>210</v>
      </c>
      <c r="H21" s="28" t="str">
        <f t="shared" si="0"/>
        <v>Não</v>
      </c>
      <c r="I21" s="26" t="str">
        <f t="shared" si="1"/>
        <v>52351|yyyy0817</v>
      </c>
    </row>
    <row r="22" spans="1:9" ht="15" customHeight="1" x14ac:dyDescent="0.25">
      <c r="A22" s="25">
        <v>52351</v>
      </c>
      <c r="B22" s="10" t="s">
        <v>48</v>
      </c>
      <c r="C22" s="26" t="str">
        <f>IFERROR(VLOOKUP($A22,Dados!$A:$C,3,FALSE()),"NÃO INFORMADO")</f>
        <v>LUB</v>
      </c>
      <c r="D22" s="19" t="s">
        <v>190</v>
      </c>
      <c r="E22" s="27">
        <v>46281</v>
      </c>
      <c r="F22" s="21"/>
      <c r="G22" s="28" t="s">
        <v>190</v>
      </c>
      <c r="H22" s="28" t="str">
        <f t="shared" si="0"/>
        <v>Sim</v>
      </c>
      <c r="I22" s="26" t="str">
        <f t="shared" si="1"/>
        <v>52351|yyyy0916</v>
      </c>
    </row>
    <row r="23" spans="1:9" ht="15" customHeight="1" x14ac:dyDescent="0.25">
      <c r="A23" s="25">
        <v>52351</v>
      </c>
      <c r="B23" s="10" t="s">
        <v>48</v>
      </c>
      <c r="C23" s="26" t="str">
        <f>IFERROR(VLOOKUP($A23,Dados!$A:$C,3,FALSE()),"NÃO INFORMADO")</f>
        <v>LUB</v>
      </c>
      <c r="D23" s="19" t="s">
        <v>187</v>
      </c>
      <c r="E23" s="27">
        <v>46307</v>
      </c>
      <c r="F23" s="21"/>
      <c r="G23" s="28" t="s">
        <v>187</v>
      </c>
      <c r="H23" s="28" t="str">
        <f t="shared" si="0"/>
        <v>Sim</v>
      </c>
      <c r="I23" s="26" t="str">
        <f t="shared" si="1"/>
        <v>52351|yyyy1012</v>
      </c>
    </row>
    <row r="24" spans="1:9" ht="15" customHeight="1" x14ac:dyDescent="0.25">
      <c r="A24" s="25">
        <v>52351</v>
      </c>
      <c r="B24" s="10" t="s">
        <v>48</v>
      </c>
      <c r="C24" s="26" t="str">
        <f>IFERROR(VLOOKUP($A24,Dados!$A:$C,3,FALSE()),"NÃO INFORMADO")</f>
        <v>LUB</v>
      </c>
      <c r="D24" s="19" t="s">
        <v>190</v>
      </c>
      <c r="E24" s="27">
        <v>46308</v>
      </c>
      <c r="F24" s="21"/>
      <c r="G24" s="28" t="s">
        <v>190</v>
      </c>
      <c r="H24" s="28" t="str">
        <f t="shared" si="0"/>
        <v>Sim</v>
      </c>
      <c r="I24" s="26" t="str">
        <f t="shared" si="1"/>
        <v>52351|yyyy1013</v>
      </c>
    </row>
    <row r="25" spans="1:9" ht="15" customHeight="1" x14ac:dyDescent="0.25">
      <c r="A25" s="25">
        <v>53726</v>
      </c>
      <c r="B25" s="10" t="s">
        <v>62</v>
      </c>
      <c r="C25" s="26" t="str">
        <f>IFERROR(VLOOKUP($A25,Dados!$A:$C,3,FALSE()),"NÃO INFORMADO")</f>
        <v>PED</v>
      </c>
      <c r="D25" s="19" t="s">
        <v>190</v>
      </c>
      <c r="E25" s="27">
        <v>46237</v>
      </c>
      <c r="F25" s="21"/>
      <c r="G25" s="28" t="s">
        <v>190</v>
      </c>
      <c r="H25" s="28" t="str">
        <f t="shared" si="0"/>
        <v>Sim</v>
      </c>
      <c r="I25" s="26" t="str">
        <f t="shared" si="1"/>
        <v>53726|yyyy0803</v>
      </c>
    </row>
    <row r="26" spans="1:9" ht="15" customHeight="1" x14ac:dyDescent="0.25">
      <c r="A26" s="25">
        <v>53726</v>
      </c>
      <c r="B26" s="10" t="s">
        <v>62</v>
      </c>
      <c r="C26" s="26" t="str">
        <f>IFERROR(VLOOKUP($A26,Dados!$A:$C,3,FALSE()),"NÃO INFORMADO")</f>
        <v>PED</v>
      </c>
      <c r="D26" s="19" t="s">
        <v>187</v>
      </c>
      <c r="E26" s="27">
        <v>46307</v>
      </c>
      <c r="F26" s="21"/>
      <c r="G26" s="28" t="s">
        <v>187</v>
      </c>
      <c r="H26" s="28" t="str">
        <f t="shared" si="0"/>
        <v>Sim</v>
      </c>
      <c r="I26" s="26" t="str">
        <f t="shared" si="1"/>
        <v>53726|yyyy1012</v>
      </c>
    </row>
    <row r="27" spans="1:9" ht="15" customHeight="1" x14ac:dyDescent="0.25">
      <c r="A27" s="25">
        <v>53726</v>
      </c>
      <c r="B27" s="10" t="s">
        <v>62</v>
      </c>
      <c r="C27" s="26" t="str">
        <f>IFERROR(VLOOKUP($A27,Dados!$A:$C,3,FALSE()),"NÃO INFORMADO")</f>
        <v>PED</v>
      </c>
      <c r="D27" s="19" t="s">
        <v>190</v>
      </c>
      <c r="E27" s="27">
        <v>46308</v>
      </c>
      <c r="F27" s="21"/>
      <c r="G27" s="28" t="s">
        <v>190</v>
      </c>
      <c r="H27" s="28" t="str">
        <f t="shared" si="0"/>
        <v>Sim</v>
      </c>
      <c r="I27" s="26" t="str">
        <f t="shared" si="1"/>
        <v>53726|yyyy1013</v>
      </c>
    </row>
    <row r="28" spans="1:9" ht="15" customHeight="1" x14ac:dyDescent="0.25">
      <c r="A28" s="25">
        <v>56030</v>
      </c>
      <c r="B28" s="10" t="s">
        <v>63</v>
      </c>
      <c r="C28" s="26" t="str">
        <f>IFERROR(VLOOKUP($A28,Dados!$A:$C,3,FALSE()),"NÃO INFORMADO")</f>
        <v>PED</v>
      </c>
      <c r="D28" s="19" t="s">
        <v>190</v>
      </c>
      <c r="E28" s="27">
        <v>46237</v>
      </c>
      <c r="F28" s="21"/>
      <c r="G28" s="28" t="s">
        <v>190</v>
      </c>
      <c r="H28" s="28" t="str">
        <f t="shared" si="0"/>
        <v>Sim</v>
      </c>
      <c r="I28" s="26" t="str">
        <f t="shared" si="1"/>
        <v>56030|yyyy0803</v>
      </c>
    </row>
    <row r="29" spans="1:9" ht="15" customHeight="1" x14ac:dyDescent="0.25">
      <c r="A29" s="25">
        <v>56030</v>
      </c>
      <c r="B29" s="10" t="s">
        <v>63</v>
      </c>
      <c r="C29" s="26" t="str">
        <f>IFERROR(VLOOKUP($A29,Dados!$A:$C,3,FALSE()),"NÃO INFORMADO")</f>
        <v>PED</v>
      </c>
      <c r="D29" s="19" t="s">
        <v>187</v>
      </c>
      <c r="E29" s="27">
        <v>46272</v>
      </c>
      <c r="F29" s="21"/>
      <c r="G29" s="28" t="s">
        <v>187</v>
      </c>
      <c r="H29" s="28" t="str">
        <f t="shared" si="0"/>
        <v>Sim</v>
      </c>
      <c r="I29" s="26" t="str">
        <f t="shared" si="1"/>
        <v>56030|yyyy0907</v>
      </c>
    </row>
    <row r="30" spans="1:9" ht="15" customHeight="1" x14ac:dyDescent="0.25">
      <c r="A30" s="25">
        <v>56030</v>
      </c>
      <c r="B30" s="10" t="s">
        <v>63</v>
      </c>
      <c r="C30" s="26" t="str">
        <f>IFERROR(VLOOKUP($A30,Dados!$A:$C,3,FALSE()),"NÃO INFORMADO")</f>
        <v>PED</v>
      </c>
      <c r="D30" s="19" t="s">
        <v>190</v>
      </c>
      <c r="E30" s="27">
        <v>46273</v>
      </c>
      <c r="F30" s="21"/>
      <c r="G30" s="28" t="s">
        <v>190</v>
      </c>
      <c r="H30" s="28" t="str">
        <f t="shared" si="0"/>
        <v>Sim</v>
      </c>
      <c r="I30" s="26" t="str">
        <f t="shared" si="1"/>
        <v>56030|yyyy0908</v>
      </c>
    </row>
    <row r="31" spans="1:9" ht="15" customHeight="1" x14ac:dyDescent="0.25">
      <c r="A31" s="25">
        <v>56030</v>
      </c>
      <c r="B31" s="10" t="s">
        <v>63</v>
      </c>
      <c r="C31" s="26" t="str">
        <f>IFERROR(VLOOKUP($A31,Dados!$A:$C,3,FALSE()),"NÃO INFORMADO")</f>
        <v>PED</v>
      </c>
      <c r="D31" s="19" t="s">
        <v>187</v>
      </c>
      <c r="E31" s="27">
        <v>46307</v>
      </c>
      <c r="F31" s="21"/>
      <c r="G31" s="28" t="s">
        <v>187</v>
      </c>
      <c r="H31" s="28" t="str">
        <f t="shared" si="0"/>
        <v>Sim</v>
      </c>
      <c r="I31" s="26" t="str">
        <f t="shared" si="1"/>
        <v>56030|yyyy1012</v>
      </c>
    </row>
    <row r="32" spans="1:9" ht="15" customHeight="1" x14ac:dyDescent="0.25">
      <c r="A32" s="25">
        <v>56030</v>
      </c>
      <c r="B32" s="10" t="s">
        <v>63</v>
      </c>
      <c r="C32" s="26" t="str">
        <f>IFERROR(VLOOKUP($A32,Dados!$A:$C,3,FALSE()),"NÃO INFORMADO")</f>
        <v>PED</v>
      </c>
      <c r="D32" s="19" t="s">
        <v>190</v>
      </c>
      <c r="E32" s="27">
        <v>46308</v>
      </c>
      <c r="F32" s="21"/>
      <c r="G32" s="28" t="s">
        <v>190</v>
      </c>
      <c r="H32" s="28" t="str">
        <f t="shared" si="0"/>
        <v>Sim</v>
      </c>
      <c r="I32" s="26" t="str">
        <f t="shared" si="1"/>
        <v>56030|yyyy1013</v>
      </c>
    </row>
    <row r="33" spans="1:9" ht="15" customHeight="1" x14ac:dyDescent="0.25">
      <c r="A33" s="25">
        <v>11229</v>
      </c>
      <c r="B33" s="10" t="s">
        <v>15</v>
      </c>
      <c r="C33" s="26" t="str">
        <f>IFERROR(VLOOKUP($A33,Dados!$A:$C,3,FALSE()),"NÃO INFORMADO")</f>
        <v>CAL</v>
      </c>
      <c r="D33" s="19" t="s">
        <v>190</v>
      </c>
      <c r="E33" s="27">
        <v>46237</v>
      </c>
      <c r="F33" s="21"/>
      <c r="G33" s="28" t="s">
        <v>190</v>
      </c>
      <c r="H33" s="28" t="str">
        <f t="shared" si="0"/>
        <v>Sim</v>
      </c>
      <c r="I33" s="26" t="str">
        <f t="shared" si="1"/>
        <v>11229|yyyy0803</v>
      </c>
    </row>
    <row r="34" spans="1:9" ht="15" customHeight="1" x14ac:dyDescent="0.25">
      <c r="A34" s="25">
        <v>11229</v>
      </c>
      <c r="B34" s="10" t="s">
        <v>15</v>
      </c>
      <c r="C34" s="26" t="str">
        <f>IFERROR(VLOOKUP($A34,Dados!$A:$C,3,FALSE()),"NÃO INFORMADO")</f>
        <v>CAL</v>
      </c>
      <c r="D34" s="19" t="s">
        <v>187</v>
      </c>
      <c r="E34" s="27">
        <v>46272</v>
      </c>
      <c r="F34" s="21"/>
      <c r="G34" s="28" t="s">
        <v>187</v>
      </c>
      <c r="H34" s="28" t="str">
        <f t="shared" si="0"/>
        <v>Sim</v>
      </c>
      <c r="I34" s="26" t="str">
        <f t="shared" si="1"/>
        <v>11229|yyyy0907</v>
      </c>
    </row>
    <row r="35" spans="1:9" ht="15" customHeight="1" x14ac:dyDescent="0.25">
      <c r="A35" s="25">
        <v>11229</v>
      </c>
      <c r="B35" s="10" t="s">
        <v>15</v>
      </c>
      <c r="C35" s="26" t="str">
        <f>IFERROR(VLOOKUP($A35,Dados!$A:$C,3,FALSE()),"NÃO INFORMADO")</f>
        <v>CAL</v>
      </c>
      <c r="D35" s="19" t="s">
        <v>190</v>
      </c>
      <c r="E35" s="27">
        <v>46273</v>
      </c>
      <c r="F35" s="21"/>
      <c r="G35" s="28" t="s">
        <v>190</v>
      </c>
      <c r="H35" s="28" t="str">
        <f t="shared" si="0"/>
        <v>Sim</v>
      </c>
      <c r="I35" s="26" t="str">
        <f t="shared" si="1"/>
        <v>11229|yyyy0908</v>
      </c>
    </row>
    <row r="36" spans="1:9" ht="15" customHeight="1" x14ac:dyDescent="0.25">
      <c r="A36" s="25">
        <v>11229</v>
      </c>
      <c r="B36" s="10" t="s">
        <v>15</v>
      </c>
      <c r="C36" s="26" t="str">
        <f>IFERROR(VLOOKUP($A36,Dados!$A:$C,3,FALSE()),"NÃO INFORMADO")</f>
        <v>CAL</v>
      </c>
      <c r="D36" s="19" t="s">
        <v>187</v>
      </c>
      <c r="E36" s="27">
        <v>46307</v>
      </c>
      <c r="F36" s="21"/>
      <c r="G36" s="28" t="s">
        <v>187</v>
      </c>
      <c r="H36" s="28" t="str">
        <f t="shared" si="0"/>
        <v>Sim</v>
      </c>
      <c r="I36" s="26" t="str">
        <f t="shared" si="1"/>
        <v>11229|yyyy1012</v>
      </c>
    </row>
    <row r="37" spans="1:9" ht="15" customHeight="1" x14ac:dyDescent="0.25">
      <c r="A37" s="25">
        <v>11229</v>
      </c>
      <c r="B37" s="10" t="s">
        <v>15</v>
      </c>
      <c r="C37" s="26" t="str">
        <f>IFERROR(VLOOKUP($A37,Dados!$A:$C,3,FALSE()),"NÃO INFORMADO")</f>
        <v>CAL</v>
      </c>
      <c r="D37" s="19" t="s">
        <v>190</v>
      </c>
      <c r="E37" s="27">
        <v>46308</v>
      </c>
      <c r="F37" s="21"/>
      <c r="G37" s="28" t="s">
        <v>190</v>
      </c>
      <c r="H37" s="28" t="str">
        <f t="shared" si="0"/>
        <v>Sim</v>
      </c>
      <c r="I37" s="26" t="str">
        <f t="shared" si="1"/>
        <v>11229|yyyy1013</v>
      </c>
    </row>
    <row r="38" spans="1:9" ht="15" customHeight="1" x14ac:dyDescent="0.25">
      <c r="A38" s="25">
        <v>54611</v>
      </c>
      <c r="B38" s="10" t="s">
        <v>16</v>
      </c>
      <c r="C38" s="26" t="str">
        <f>IFERROR(VLOOKUP($A38,Dados!$A:$C,3,FALSE()),"NÃO INFORMADO")</f>
        <v>CAL</v>
      </c>
      <c r="D38" s="19" t="s">
        <v>188</v>
      </c>
      <c r="E38" s="27">
        <v>46237</v>
      </c>
      <c r="F38" s="21">
        <v>1</v>
      </c>
      <c r="G38" s="28" t="s">
        <v>188</v>
      </c>
      <c r="H38" s="28" t="str">
        <f t="shared" si="0"/>
        <v>Sim</v>
      </c>
      <c r="I38" s="26" t="str">
        <f t="shared" si="1"/>
        <v>54611|yyyy0803</v>
      </c>
    </row>
    <row r="39" spans="1:9" ht="15" customHeight="1" x14ac:dyDescent="0.25">
      <c r="A39" s="25">
        <v>53512</v>
      </c>
      <c r="B39" s="10" t="s">
        <v>12</v>
      </c>
      <c r="C39" s="26" t="str">
        <f>IFERROR(VLOOKUP($A39,Dados!$A:$C,3,FALSE()),"NÃO INFORMADO")</f>
        <v>AUT</v>
      </c>
      <c r="D39" s="19" t="s">
        <v>190</v>
      </c>
      <c r="E39" s="27">
        <v>46237</v>
      </c>
      <c r="F39" s="21"/>
      <c r="G39" s="28" t="s">
        <v>190</v>
      </c>
      <c r="H39" s="28" t="str">
        <f t="shared" si="0"/>
        <v>Sim</v>
      </c>
      <c r="I39" s="26" t="str">
        <f t="shared" si="1"/>
        <v>53512|yyyy0803</v>
      </c>
    </row>
    <row r="40" spans="1:9" ht="15" customHeight="1" x14ac:dyDescent="0.25">
      <c r="A40" s="25">
        <v>53512</v>
      </c>
      <c r="B40" s="10" t="s">
        <v>12</v>
      </c>
      <c r="C40" s="26" t="str">
        <f>IFERROR(VLOOKUP($A40,Dados!$A:$C,3,FALSE()),"NÃO INFORMADO")</f>
        <v>AUT</v>
      </c>
      <c r="D40" s="19" t="s">
        <v>187</v>
      </c>
      <c r="E40" s="27">
        <v>46307</v>
      </c>
      <c r="F40" s="21"/>
      <c r="G40" s="28" t="s">
        <v>187</v>
      </c>
      <c r="H40" s="28" t="str">
        <f t="shared" si="0"/>
        <v>Sim</v>
      </c>
      <c r="I40" s="26" t="str">
        <f t="shared" si="1"/>
        <v>53512|yyyy1012</v>
      </c>
    </row>
    <row r="41" spans="1:9" ht="15" customHeight="1" x14ac:dyDescent="0.25">
      <c r="A41" s="25">
        <v>53512</v>
      </c>
      <c r="B41" s="10" t="s">
        <v>12</v>
      </c>
      <c r="C41" s="26" t="str">
        <f>IFERROR(VLOOKUP($A41,Dados!$A:$C,3,FALSE()),"NÃO INFORMADO")</f>
        <v>AUT</v>
      </c>
      <c r="D41" s="19" t="s">
        <v>190</v>
      </c>
      <c r="E41" s="27">
        <v>46308</v>
      </c>
      <c r="F41" s="21"/>
      <c r="G41" s="28" t="s">
        <v>190</v>
      </c>
      <c r="H41" s="28" t="str">
        <f t="shared" si="0"/>
        <v>Sim</v>
      </c>
      <c r="I41" s="26" t="str">
        <f t="shared" si="1"/>
        <v>53512|yyyy1013</v>
      </c>
    </row>
    <row r="42" spans="1:9" ht="15" customHeight="1" x14ac:dyDescent="0.25">
      <c r="A42" s="25">
        <v>56784</v>
      </c>
      <c r="B42" s="10" t="s">
        <v>66</v>
      </c>
      <c r="C42" s="26" t="str">
        <f>IFERROR(VLOOKUP($A42,Dados!$A:$C,3,FALSE()),"NÃO INFORMADO")</f>
        <v>USI</v>
      </c>
      <c r="D42" s="19" t="s">
        <v>189</v>
      </c>
      <c r="E42" s="27">
        <v>46237</v>
      </c>
      <c r="F42" s="21">
        <v>4</v>
      </c>
      <c r="G42" s="28" t="s">
        <v>189</v>
      </c>
      <c r="H42" s="28" t="str">
        <f t="shared" si="0"/>
        <v>Sim</v>
      </c>
      <c r="I42" s="26" t="str">
        <f t="shared" si="1"/>
        <v>56784|yyyy0803</v>
      </c>
    </row>
    <row r="43" spans="1:9" ht="15" customHeight="1" x14ac:dyDescent="0.25">
      <c r="A43" s="25">
        <v>56784</v>
      </c>
      <c r="B43" s="10" t="s">
        <v>66</v>
      </c>
      <c r="C43" s="26" t="str">
        <f>IFERROR(VLOOKUP($A43,Dados!$A:$C,3,FALSE()),"NÃO INFORMADO")</f>
        <v>USI</v>
      </c>
      <c r="D43" s="19" t="s">
        <v>188</v>
      </c>
      <c r="E43" s="27">
        <v>46309</v>
      </c>
      <c r="F43" s="21"/>
      <c r="G43" s="28" t="s">
        <v>188</v>
      </c>
      <c r="H43" s="28" t="str">
        <f t="shared" si="0"/>
        <v>Sim</v>
      </c>
      <c r="I43" s="26" t="str">
        <f t="shared" si="1"/>
        <v>56784|yyyy1014</v>
      </c>
    </row>
    <row r="44" spans="1:9" ht="15" customHeight="1" x14ac:dyDescent="0.25">
      <c r="A44" s="25">
        <v>56855</v>
      </c>
      <c r="B44" s="10" t="s">
        <v>42</v>
      </c>
      <c r="C44" s="26" t="str">
        <f>IFERROR(VLOOKUP($A44,Dados!$A:$C,3,FALSE()),"NÃO INFORMADO")</f>
        <v>INS</v>
      </c>
      <c r="D44" s="19" t="s">
        <v>190</v>
      </c>
      <c r="E44" s="27">
        <v>46237</v>
      </c>
      <c r="F44" s="21"/>
      <c r="G44" s="28" t="s">
        <v>190</v>
      </c>
      <c r="H44" s="28" t="str">
        <f t="shared" si="0"/>
        <v>Sim</v>
      </c>
      <c r="I44" s="26" t="str">
        <f t="shared" si="1"/>
        <v>56855|yyyy0803</v>
      </c>
    </row>
    <row r="45" spans="1:9" ht="15" customHeight="1" x14ac:dyDescent="0.25">
      <c r="A45" s="25">
        <v>56855</v>
      </c>
      <c r="B45" s="10" t="s">
        <v>42</v>
      </c>
      <c r="C45" s="26" t="str">
        <f>IFERROR(VLOOKUP($A45,Dados!$A:$C,3,FALSE()),"NÃO INFORMADO")</f>
        <v>INS</v>
      </c>
      <c r="D45" s="19" t="s">
        <v>187</v>
      </c>
      <c r="E45" s="27">
        <v>46252</v>
      </c>
      <c r="F45" s="21"/>
      <c r="G45" s="28" t="s">
        <v>187</v>
      </c>
      <c r="H45" s="28" t="str">
        <f t="shared" si="0"/>
        <v>Sim</v>
      </c>
      <c r="I45" s="26" t="str">
        <f t="shared" si="1"/>
        <v>56855|yyyy0818</v>
      </c>
    </row>
    <row r="46" spans="1:9" ht="15" customHeight="1" x14ac:dyDescent="0.25">
      <c r="A46" s="25">
        <v>56855</v>
      </c>
      <c r="B46" s="10" t="s">
        <v>42</v>
      </c>
      <c r="C46" s="26" t="str">
        <f>IFERROR(VLOOKUP($A46,Dados!$A:$C,3,FALSE()),"NÃO INFORMADO")</f>
        <v>INS</v>
      </c>
      <c r="D46" s="19" t="s">
        <v>190</v>
      </c>
      <c r="E46" s="27">
        <v>46253</v>
      </c>
      <c r="F46" s="21"/>
      <c r="G46" s="28" t="s">
        <v>190</v>
      </c>
      <c r="H46" s="28" t="str">
        <f t="shared" si="0"/>
        <v>Sim</v>
      </c>
      <c r="I46" s="26" t="str">
        <f t="shared" si="1"/>
        <v>56855|yyyy0819</v>
      </c>
    </row>
    <row r="47" spans="1:9" ht="15" customHeight="1" x14ac:dyDescent="0.25">
      <c r="A47" s="25">
        <v>56855</v>
      </c>
      <c r="B47" s="10" t="s">
        <v>42</v>
      </c>
      <c r="C47" s="26" t="str">
        <f>IFERROR(VLOOKUP($A47,Dados!$A:$C,3,FALSE()),"NÃO INFORMADO")</f>
        <v>INS</v>
      </c>
      <c r="D47" s="19" t="s">
        <v>187</v>
      </c>
      <c r="E47" s="27">
        <v>46272</v>
      </c>
      <c r="F47" s="21"/>
      <c r="G47" s="28" t="s">
        <v>187</v>
      </c>
      <c r="H47" s="28" t="str">
        <f t="shared" si="0"/>
        <v>Sim</v>
      </c>
      <c r="I47" s="26" t="str">
        <f t="shared" si="1"/>
        <v>56855|yyyy0907</v>
      </c>
    </row>
    <row r="48" spans="1:9" ht="15" customHeight="1" x14ac:dyDescent="0.25">
      <c r="A48" s="25">
        <v>56855</v>
      </c>
      <c r="B48" s="10" t="s">
        <v>42</v>
      </c>
      <c r="C48" s="26" t="str">
        <f>IFERROR(VLOOKUP($A48,Dados!$A:$C,3,FALSE()),"NÃO INFORMADO")</f>
        <v>INS</v>
      </c>
      <c r="D48" s="19" t="s">
        <v>190</v>
      </c>
      <c r="E48" s="27">
        <v>46273</v>
      </c>
      <c r="F48" s="21"/>
      <c r="G48" s="28" t="s">
        <v>190</v>
      </c>
      <c r="H48" s="28" t="str">
        <f t="shared" si="0"/>
        <v>Sim</v>
      </c>
      <c r="I48" s="26" t="str">
        <f t="shared" si="1"/>
        <v>56855|yyyy0908</v>
      </c>
    </row>
    <row r="49" spans="1:9" ht="15" customHeight="1" x14ac:dyDescent="0.25">
      <c r="A49" s="25">
        <v>56855</v>
      </c>
      <c r="B49" s="10" t="s">
        <v>42</v>
      </c>
      <c r="C49" s="26" t="str">
        <f>IFERROR(VLOOKUP($A49,Dados!$A:$C,3,FALSE()),"NÃO INFORMADO")</f>
        <v>INS</v>
      </c>
      <c r="D49" s="19" t="s">
        <v>187</v>
      </c>
      <c r="E49" s="27">
        <v>46286</v>
      </c>
      <c r="F49" s="21">
        <v>4</v>
      </c>
      <c r="G49" s="28" t="s">
        <v>187</v>
      </c>
      <c r="H49" s="28" t="str">
        <f t="shared" si="0"/>
        <v>Sim</v>
      </c>
      <c r="I49" s="26" t="str">
        <f t="shared" si="1"/>
        <v>56855|yyyy0921</v>
      </c>
    </row>
    <row r="50" spans="1:9" ht="15" customHeight="1" x14ac:dyDescent="0.25">
      <c r="A50" s="25">
        <v>56855</v>
      </c>
      <c r="B50" s="10" t="s">
        <v>42</v>
      </c>
      <c r="C50" s="26" t="str">
        <f>IFERROR(VLOOKUP($A50,Dados!$A:$C,3,FALSE()),"NÃO INFORMADO")</f>
        <v>INS</v>
      </c>
      <c r="D50" s="19" t="s">
        <v>189</v>
      </c>
      <c r="E50" s="27">
        <v>46318</v>
      </c>
      <c r="F50" s="21"/>
      <c r="G50" s="28" t="s">
        <v>189</v>
      </c>
      <c r="H50" s="28" t="str">
        <f t="shared" si="0"/>
        <v>Sim</v>
      </c>
      <c r="I50" s="26" t="str">
        <f t="shared" si="1"/>
        <v>56855|yyyy1023</v>
      </c>
    </row>
    <row r="51" spans="1:9" ht="15" customHeight="1" x14ac:dyDescent="0.25">
      <c r="A51" s="25">
        <v>56855</v>
      </c>
      <c r="B51" s="10" t="s">
        <v>42</v>
      </c>
      <c r="C51" s="26" t="str">
        <f>IFERROR(VLOOKUP($A51,Dados!$A:$C,3,FALSE()),"NÃO INFORMADO")</f>
        <v>INS</v>
      </c>
      <c r="D51" s="19" t="s">
        <v>187</v>
      </c>
      <c r="E51" s="27">
        <v>46325</v>
      </c>
      <c r="F51" s="21"/>
      <c r="G51" s="28" t="s">
        <v>187</v>
      </c>
      <c r="H51" s="28" t="str">
        <f t="shared" si="0"/>
        <v>Sim</v>
      </c>
      <c r="I51" s="26" t="str">
        <f t="shared" si="1"/>
        <v>56855|yyyy1030</v>
      </c>
    </row>
    <row r="52" spans="1:9" ht="15" customHeight="1" x14ac:dyDescent="0.25">
      <c r="A52" s="25">
        <v>55420</v>
      </c>
      <c r="B52" s="10" t="s">
        <v>53</v>
      </c>
      <c r="C52" s="26" t="str">
        <f>IFERROR(VLOOKUP($A52,Dados!$A:$C,3,FALSE()),"NÃO INFORMADO")</f>
        <v>MEC</v>
      </c>
      <c r="D52" s="19" t="s">
        <v>210</v>
      </c>
      <c r="E52" s="27">
        <v>46237</v>
      </c>
      <c r="F52" s="21"/>
      <c r="G52" s="28" t="s">
        <v>210</v>
      </c>
      <c r="H52" s="28" t="str">
        <f t="shared" si="0"/>
        <v>Não</v>
      </c>
      <c r="I52" s="26" t="str">
        <f t="shared" si="1"/>
        <v>55420|yyyy0803</v>
      </c>
    </row>
    <row r="53" spans="1:9" ht="15" customHeight="1" x14ac:dyDescent="0.25">
      <c r="A53" s="25">
        <v>55420</v>
      </c>
      <c r="B53" s="10" t="s">
        <v>53</v>
      </c>
      <c r="C53" s="26" t="str">
        <f>IFERROR(VLOOKUP($A53,Dados!$A:$C,3,FALSE()),"NÃO INFORMADO")</f>
        <v>MEC</v>
      </c>
      <c r="D53" s="19" t="s">
        <v>188</v>
      </c>
      <c r="E53" s="27">
        <v>46248</v>
      </c>
      <c r="F53" s="21">
        <v>1</v>
      </c>
      <c r="G53" s="28" t="s">
        <v>188</v>
      </c>
      <c r="H53" s="28" t="str">
        <f t="shared" si="0"/>
        <v>Sim</v>
      </c>
      <c r="I53" s="26" t="str">
        <f t="shared" si="1"/>
        <v>55420|yyyy0814</v>
      </c>
    </row>
    <row r="54" spans="1:9" ht="15" customHeight="1" x14ac:dyDescent="0.25">
      <c r="A54" s="25">
        <v>9561</v>
      </c>
      <c r="B54" s="10" t="s">
        <v>36</v>
      </c>
      <c r="C54" s="26" t="str">
        <f>IFERROR(VLOOKUP($A54,Dados!$A:$C,3,FALSE()),"NÃO INFORMADO")</f>
        <v>ENGMAN</v>
      </c>
      <c r="D54" s="19" t="s">
        <v>210</v>
      </c>
      <c r="E54" s="27">
        <v>46237</v>
      </c>
      <c r="F54" s="21"/>
      <c r="G54" s="28" t="s">
        <v>210</v>
      </c>
      <c r="H54" s="28" t="str">
        <f t="shared" si="0"/>
        <v>Não</v>
      </c>
      <c r="I54" s="26" t="str">
        <f t="shared" si="1"/>
        <v>9561|yyyy0803</v>
      </c>
    </row>
    <row r="55" spans="1:9" ht="15" customHeight="1" x14ac:dyDescent="0.25">
      <c r="A55" s="25">
        <v>9561</v>
      </c>
      <c r="B55" s="10" t="s">
        <v>36</v>
      </c>
      <c r="C55" s="26" t="str">
        <f>IFERROR(VLOOKUP($A55,Dados!$A:$C,3,FALSE()),"NÃO INFORMADO")</f>
        <v>ENGMAN</v>
      </c>
      <c r="D55" s="19" t="s">
        <v>190</v>
      </c>
      <c r="E55" s="27">
        <v>46253</v>
      </c>
      <c r="F55" s="21"/>
      <c r="G55" s="28" t="s">
        <v>190</v>
      </c>
      <c r="H55" s="28" t="str">
        <f t="shared" si="0"/>
        <v>Sim</v>
      </c>
      <c r="I55" s="26" t="str">
        <f t="shared" si="1"/>
        <v>9561|yyyy0819</v>
      </c>
    </row>
    <row r="56" spans="1:9" ht="15" customHeight="1" x14ac:dyDescent="0.25">
      <c r="A56" s="25">
        <v>9561</v>
      </c>
      <c r="B56" s="10" t="s">
        <v>36</v>
      </c>
      <c r="C56" s="26" t="str">
        <f>IFERROR(VLOOKUP($A56,Dados!$A:$C,3,FALSE()),"NÃO INFORMADO")</f>
        <v>ENGMAN</v>
      </c>
      <c r="D56" s="19" t="s">
        <v>187</v>
      </c>
      <c r="E56" s="27">
        <v>46272</v>
      </c>
      <c r="F56" s="21"/>
      <c r="G56" s="28" t="s">
        <v>187</v>
      </c>
      <c r="H56" s="28" t="str">
        <f t="shared" si="0"/>
        <v>Sim</v>
      </c>
      <c r="I56" s="26" t="str">
        <f t="shared" si="1"/>
        <v>9561|yyyy0907</v>
      </c>
    </row>
    <row r="57" spans="1:9" ht="15" customHeight="1" x14ac:dyDescent="0.25">
      <c r="A57" s="25">
        <v>9561</v>
      </c>
      <c r="B57" s="10" t="s">
        <v>36</v>
      </c>
      <c r="C57" s="26" t="str">
        <f>IFERROR(VLOOKUP($A57,Dados!$A:$C,3,FALSE()),"NÃO INFORMADO")</f>
        <v>ENGMAN</v>
      </c>
      <c r="D57" s="19" t="s">
        <v>190</v>
      </c>
      <c r="E57" s="27">
        <v>46273</v>
      </c>
      <c r="F57" s="21"/>
      <c r="G57" s="28" t="s">
        <v>190</v>
      </c>
      <c r="H57" s="28" t="str">
        <f t="shared" si="0"/>
        <v>Sim</v>
      </c>
      <c r="I57" s="26" t="str">
        <f t="shared" si="1"/>
        <v>9561|yyyy0908</v>
      </c>
    </row>
    <row r="58" spans="1:9" ht="15" customHeight="1" x14ac:dyDescent="0.25">
      <c r="A58" s="25">
        <v>9561</v>
      </c>
      <c r="B58" s="10" t="s">
        <v>36</v>
      </c>
      <c r="C58" s="26" t="str">
        <f>IFERROR(VLOOKUP($A58,Dados!$A:$C,3,FALSE()),"NÃO INFORMADO")</f>
        <v>ENGMAN</v>
      </c>
      <c r="D58" s="19" t="s">
        <v>187</v>
      </c>
      <c r="E58" s="27">
        <v>46307</v>
      </c>
      <c r="F58" s="21"/>
      <c r="G58" s="28" t="s">
        <v>187</v>
      </c>
      <c r="H58" s="28" t="str">
        <f t="shared" si="0"/>
        <v>Sim</v>
      </c>
      <c r="I58" s="26" t="str">
        <f t="shared" si="1"/>
        <v>9561|yyyy1012</v>
      </c>
    </row>
    <row r="59" spans="1:9" ht="15" customHeight="1" x14ac:dyDescent="0.25">
      <c r="A59" s="25">
        <v>9561</v>
      </c>
      <c r="B59" s="10" t="s">
        <v>36</v>
      </c>
      <c r="C59" s="26" t="str">
        <f>IFERROR(VLOOKUP($A59,Dados!$A:$C,3,FALSE()),"NÃO INFORMADO")</f>
        <v>ENGMAN</v>
      </c>
      <c r="D59" s="19" t="s">
        <v>190</v>
      </c>
      <c r="E59" s="27">
        <v>46308</v>
      </c>
      <c r="F59" s="21"/>
      <c r="G59" s="28" t="s">
        <v>190</v>
      </c>
      <c r="H59" s="28" t="str">
        <f t="shared" si="0"/>
        <v>Sim</v>
      </c>
      <c r="I59" s="26" t="str">
        <f t="shared" si="1"/>
        <v>9561|yyyy1013</v>
      </c>
    </row>
    <row r="60" spans="1:9" ht="15" customHeight="1" x14ac:dyDescent="0.25">
      <c r="A60" s="25">
        <v>56227</v>
      </c>
      <c r="B60" s="10" t="s">
        <v>37</v>
      </c>
      <c r="C60" s="26" t="str">
        <f>IFERROR(VLOOKUP($A60,Dados!$A:$C,3,FALSE()),"NÃO INFORMADO")</f>
        <v>NÃO INFORMADO</v>
      </c>
      <c r="D60" s="19" t="s">
        <v>190</v>
      </c>
      <c r="E60" s="27">
        <v>46237</v>
      </c>
      <c r="F60" s="21"/>
      <c r="G60" s="28" t="s">
        <v>190</v>
      </c>
      <c r="H60" s="28" t="str">
        <f t="shared" si="0"/>
        <v>Sim</v>
      </c>
      <c r="I60" s="26" t="str">
        <f t="shared" si="1"/>
        <v>56227|yyyy0803</v>
      </c>
    </row>
    <row r="61" spans="1:9" ht="14.25" customHeight="1" x14ac:dyDescent="0.25">
      <c r="A61" s="25">
        <v>56227</v>
      </c>
      <c r="B61" s="10" t="s">
        <v>37</v>
      </c>
      <c r="C61" s="26" t="str">
        <f>IFERROR(VLOOKUP($A61,Dados!$A:$C,3,FALSE()),"NÃO INFORMADO")</f>
        <v>NÃO INFORMADO</v>
      </c>
      <c r="D61" s="19" t="s">
        <v>187</v>
      </c>
      <c r="E61" s="27">
        <v>46272</v>
      </c>
      <c r="F61" s="21"/>
      <c r="G61" s="28" t="s">
        <v>187</v>
      </c>
      <c r="H61" s="28" t="str">
        <f t="shared" si="0"/>
        <v>Sim</v>
      </c>
      <c r="I61" s="26" t="str">
        <f t="shared" si="1"/>
        <v>56227|yyyy0907</v>
      </c>
    </row>
    <row r="62" spans="1:9" ht="15" customHeight="1" x14ac:dyDescent="0.25">
      <c r="A62" s="25">
        <v>56227</v>
      </c>
      <c r="B62" s="10" t="s">
        <v>37</v>
      </c>
      <c r="C62" s="26" t="str">
        <f>IFERROR(VLOOKUP($A62,Dados!$A:$C,3,FALSE()),"NÃO INFORMADO")</f>
        <v>NÃO INFORMADO</v>
      </c>
      <c r="D62" s="19" t="s">
        <v>190</v>
      </c>
      <c r="E62" s="27">
        <v>46273</v>
      </c>
      <c r="F62" s="21"/>
      <c r="G62" s="28" t="s">
        <v>190</v>
      </c>
      <c r="H62" s="28" t="str">
        <f t="shared" si="0"/>
        <v>Sim</v>
      </c>
      <c r="I62" s="26" t="str">
        <f t="shared" si="1"/>
        <v>56227|yyyy0908</v>
      </c>
    </row>
    <row r="63" spans="1:9" ht="15" customHeight="1" x14ac:dyDescent="0.25">
      <c r="A63" s="25">
        <v>56227</v>
      </c>
      <c r="B63" s="10" t="s">
        <v>37</v>
      </c>
      <c r="C63" s="26" t="str">
        <f>IFERROR(VLOOKUP($A63,Dados!$A:$C,3,FALSE()),"NÃO INFORMADO")</f>
        <v>NÃO INFORMADO</v>
      </c>
      <c r="D63" s="19" t="s">
        <v>210</v>
      </c>
      <c r="E63" s="27">
        <v>46293</v>
      </c>
      <c r="F63" s="21"/>
      <c r="G63" s="28" t="s">
        <v>210</v>
      </c>
      <c r="H63" s="28" t="str">
        <f t="shared" si="0"/>
        <v>Não</v>
      </c>
      <c r="I63" s="26" t="str">
        <f t="shared" si="1"/>
        <v>56227|yyyy0928</v>
      </c>
    </row>
    <row r="64" spans="1:9" ht="15" customHeight="1" x14ac:dyDescent="0.25">
      <c r="A64" s="25">
        <v>55419</v>
      </c>
      <c r="B64" s="10" t="s">
        <v>38</v>
      </c>
      <c r="C64" s="26" t="str">
        <f>IFERROR(VLOOKUP($A64,Dados!$A:$C,3,FALSE()),"NÃO INFORMADO")</f>
        <v>ENGMAN</v>
      </c>
      <c r="D64" s="19" t="s">
        <v>190</v>
      </c>
      <c r="E64" s="27">
        <v>46237</v>
      </c>
      <c r="F64" s="21"/>
      <c r="G64" s="28" t="s">
        <v>190</v>
      </c>
      <c r="H64" s="28" t="str">
        <f t="shared" si="0"/>
        <v>Sim</v>
      </c>
      <c r="I64" s="26" t="str">
        <f t="shared" si="1"/>
        <v>55419|yyyy0803</v>
      </c>
    </row>
    <row r="65" spans="1:9" ht="15" customHeight="1" x14ac:dyDescent="0.25">
      <c r="A65" s="25">
        <v>55419</v>
      </c>
      <c r="B65" s="10" t="s">
        <v>38</v>
      </c>
      <c r="C65" s="26" t="str">
        <f>IFERROR(VLOOKUP($A65,Dados!$A:$C,3,FALSE()),"NÃO INFORMADO")</f>
        <v>ENGMAN</v>
      </c>
      <c r="D65" s="19" t="s">
        <v>210</v>
      </c>
      <c r="E65" s="27">
        <v>46265</v>
      </c>
      <c r="F65" s="21"/>
      <c r="G65" s="28" t="s">
        <v>210</v>
      </c>
      <c r="H65" s="28" t="str">
        <f t="shared" si="0"/>
        <v>Não</v>
      </c>
      <c r="I65" s="26" t="str">
        <f t="shared" si="1"/>
        <v>55419|yyyy0831</v>
      </c>
    </row>
    <row r="66" spans="1:9" ht="15" customHeight="1" x14ac:dyDescent="0.25">
      <c r="A66" s="25">
        <v>55419</v>
      </c>
      <c r="B66" s="10" t="s">
        <v>38</v>
      </c>
      <c r="C66" s="26" t="str">
        <f>IFERROR(VLOOKUP($A66,Dados!$A:$C,3,FALSE()),"NÃO INFORMADO")</f>
        <v>ENGMAN</v>
      </c>
      <c r="D66" s="19" t="s">
        <v>190</v>
      </c>
      <c r="E66" s="27">
        <v>46295</v>
      </c>
      <c r="F66" s="21"/>
      <c r="G66" s="28" t="s">
        <v>190</v>
      </c>
      <c r="H66" s="28" t="str">
        <f t="shared" si="0"/>
        <v>Sim</v>
      </c>
      <c r="I66" s="26" t="str">
        <f t="shared" si="1"/>
        <v>55419|yyyy0930</v>
      </c>
    </row>
    <row r="67" spans="1:9" ht="15" customHeight="1" x14ac:dyDescent="0.25">
      <c r="A67" s="25">
        <v>55419</v>
      </c>
      <c r="B67" s="10" t="s">
        <v>38</v>
      </c>
      <c r="C67" s="26" t="str">
        <f>IFERROR(VLOOKUP($A67,Dados!$A:$C,3,FALSE()),"NÃO INFORMADO")</f>
        <v>ENGMAN</v>
      </c>
      <c r="D67" s="19" t="s">
        <v>187</v>
      </c>
      <c r="E67" s="27">
        <v>46307</v>
      </c>
      <c r="F67" s="21"/>
      <c r="G67" s="28" t="s">
        <v>187</v>
      </c>
      <c r="H67" s="28" t="str">
        <f t="shared" si="0"/>
        <v>Sim</v>
      </c>
      <c r="I67" s="26" t="str">
        <f t="shared" si="1"/>
        <v>55419|yyyy1012</v>
      </c>
    </row>
    <row r="68" spans="1:9" ht="15" customHeight="1" x14ac:dyDescent="0.25">
      <c r="A68" s="25">
        <v>55419</v>
      </c>
      <c r="B68" s="10" t="s">
        <v>38</v>
      </c>
      <c r="C68" s="26" t="str">
        <f>IFERROR(VLOOKUP($A68,Dados!$A:$C,3,FALSE()),"NÃO INFORMADO")</f>
        <v>ENGMAN</v>
      </c>
      <c r="D68" s="19" t="s">
        <v>190</v>
      </c>
      <c r="E68" s="27">
        <v>46308</v>
      </c>
      <c r="F68" s="21"/>
      <c r="G68" s="28" t="s">
        <v>190</v>
      </c>
      <c r="H68" s="28" t="str">
        <f t="shared" si="0"/>
        <v>Sim</v>
      </c>
      <c r="I68" s="26" t="str">
        <f t="shared" si="1"/>
        <v>55419|yyyy1013</v>
      </c>
    </row>
    <row r="69" spans="1:9" ht="15" customHeight="1" x14ac:dyDescent="0.25">
      <c r="A69" s="25">
        <v>9821</v>
      </c>
      <c r="B69" s="10" t="s">
        <v>17</v>
      </c>
      <c r="C69" s="26" t="str">
        <f>IFERROR(VLOOKUP($A69,Dados!$A:$C,3,FALSE()),"NÃO INFORMADO")</f>
        <v>CAL</v>
      </c>
      <c r="D69" s="19" t="s">
        <v>190</v>
      </c>
      <c r="E69" s="27">
        <v>46237</v>
      </c>
      <c r="F69" s="21"/>
      <c r="G69" s="28" t="s">
        <v>190</v>
      </c>
      <c r="H69" s="28" t="str">
        <f t="shared" ref="H69:H132" si="2">IF(OR($G69="A",$G69="B",$G69="C",$G69="6x1",$G69="5x2",$G69="Folguista"),"Sim","Não")</f>
        <v>Sim</v>
      </c>
      <c r="I69" s="26" t="str">
        <f t="shared" ref="I69:I132" si="3">$A69&amp;"|"&amp;TEXT($E69,"yyyymmdd")</f>
        <v>9821|yyyy0803</v>
      </c>
    </row>
    <row r="70" spans="1:9" ht="15" customHeight="1" x14ac:dyDescent="0.25">
      <c r="A70" s="25">
        <v>9821</v>
      </c>
      <c r="B70" s="10" t="s">
        <v>17</v>
      </c>
      <c r="C70" s="26" t="str">
        <f>IFERROR(VLOOKUP($A70,Dados!$A:$C,3,FALSE()),"NÃO INFORMADO")</f>
        <v>CAL</v>
      </c>
      <c r="D70" s="19" t="s">
        <v>210</v>
      </c>
      <c r="E70" s="27">
        <v>46258</v>
      </c>
      <c r="F70" s="21"/>
      <c r="G70" s="28" t="s">
        <v>210</v>
      </c>
      <c r="H70" s="28" t="str">
        <f t="shared" si="2"/>
        <v>Não</v>
      </c>
      <c r="I70" s="26" t="str">
        <f t="shared" si="3"/>
        <v>9821|yyyy0824</v>
      </c>
    </row>
    <row r="71" spans="1:9" ht="15" customHeight="1" x14ac:dyDescent="0.25">
      <c r="A71" s="25">
        <v>9821</v>
      </c>
      <c r="B71" s="10" t="s">
        <v>17</v>
      </c>
      <c r="C71" s="26" t="str">
        <f>IFERROR(VLOOKUP($A71,Dados!$A:$C,3,FALSE()),"NÃO INFORMADO")</f>
        <v>CAL</v>
      </c>
      <c r="D71" s="19" t="s">
        <v>190</v>
      </c>
      <c r="E71" s="27">
        <v>46288</v>
      </c>
      <c r="F71" s="21"/>
      <c r="G71" s="28" t="s">
        <v>190</v>
      </c>
      <c r="H71" s="28" t="str">
        <f t="shared" si="2"/>
        <v>Sim</v>
      </c>
      <c r="I71" s="26" t="str">
        <f t="shared" si="3"/>
        <v>9821|yyyy0923</v>
      </c>
    </row>
    <row r="72" spans="1:9" ht="15" customHeight="1" x14ac:dyDescent="0.25">
      <c r="A72" s="25">
        <v>9821</v>
      </c>
      <c r="B72" s="10" t="s">
        <v>17</v>
      </c>
      <c r="C72" s="26" t="str">
        <f>IFERROR(VLOOKUP($A72,Dados!$A:$C,3,FALSE()),"NÃO INFORMADO")</f>
        <v>CAL</v>
      </c>
      <c r="D72" s="19" t="s">
        <v>187</v>
      </c>
      <c r="E72" s="27">
        <v>46307</v>
      </c>
      <c r="F72" s="21"/>
      <c r="G72" s="28" t="s">
        <v>187</v>
      </c>
      <c r="H72" s="28" t="str">
        <f t="shared" si="2"/>
        <v>Sim</v>
      </c>
      <c r="I72" s="26" t="str">
        <f t="shared" si="3"/>
        <v>9821|yyyy1012</v>
      </c>
    </row>
    <row r="73" spans="1:9" ht="15" customHeight="1" x14ac:dyDescent="0.25">
      <c r="A73" s="25">
        <v>9821</v>
      </c>
      <c r="B73" s="10" t="s">
        <v>17</v>
      </c>
      <c r="C73" s="26" t="str">
        <f>IFERROR(VLOOKUP($A73,Dados!$A:$C,3,FALSE()),"NÃO INFORMADO")</f>
        <v>CAL</v>
      </c>
      <c r="D73" s="19" t="s">
        <v>190</v>
      </c>
      <c r="E73" s="27">
        <v>46308</v>
      </c>
      <c r="F73" s="21"/>
      <c r="G73" s="28" t="s">
        <v>190</v>
      </c>
      <c r="H73" s="28" t="str">
        <f t="shared" si="2"/>
        <v>Sim</v>
      </c>
      <c r="I73" s="26" t="str">
        <f t="shared" si="3"/>
        <v>9821|yyyy1013</v>
      </c>
    </row>
    <row r="74" spans="1:9" ht="15" customHeight="1" x14ac:dyDescent="0.25">
      <c r="A74" s="25">
        <v>53173</v>
      </c>
      <c r="B74" s="10" t="s">
        <v>27</v>
      </c>
      <c r="C74" s="26" t="str">
        <f>IFERROR(VLOOKUP($A74,Dados!$A:$C,3,FALSE()),"NÃO INFORMADO")</f>
        <v>ELE</v>
      </c>
      <c r="D74" s="19" t="s">
        <v>187</v>
      </c>
      <c r="E74" s="27">
        <v>46237</v>
      </c>
      <c r="F74" s="21">
        <v>1</v>
      </c>
      <c r="G74" s="28" t="s">
        <v>187</v>
      </c>
      <c r="H74" s="28" t="str">
        <f t="shared" si="2"/>
        <v>Sim</v>
      </c>
      <c r="I74" s="26" t="str">
        <f t="shared" si="3"/>
        <v>53173|yyyy0803</v>
      </c>
    </row>
    <row r="75" spans="1:9" ht="15" customHeight="1" x14ac:dyDescent="0.25">
      <c r="A75" s="25">
        <v>53173</v>
      </c>
      <c r="B75" s="10" t="s">
        <v>27</v>
      </c>
      <c r="C75" s="26" t="str">
        <f>IFERROR(VLOOKUP($A75,Dados!$A:$C,3,FALSE()),"NÃO INFORMADO")</f>
        <v>ELE</v>
      </c>
      <c r="D75" s="19" t="s">
        <v>189</v>
      </c>
      <c r="E75" s="27">
        <v>46244</v>
      </c>
      <c r="F75" s="21">
        <v>5</v>
      </c>
      <c r="G75" s="28" t="s">
        <v>189</v>
      </c>
      <c r="H75" s="28" t="str">
        <f t="shared" si="2"/>
        <v>Sim</v>
      </c>
      <c r="I75" s="26" t="str">
        <f t="shared" si="3"/>
        <v>53173|yyyy0810</v>
      </c>
    </row>
    <row r="76" spans="1:9" ht="15" customHeight="1" x14ac:dyDescent="0.25">
      <c r="A76" s="31">
        <v>52403</v>
      </c>
      <c r="B76" s="6" t="s">
        <v>28</v>
      </c>
      <c r="C76" s="26" t="str">
        <f>IFERROR(VLOOKUP($A76,Dados!$A:$C,3,FALSE()),"NÃO INFORMADO")</f>
        <v>ELE</v>
      </c>
      <c r="D76" s="23" t="s">
        <v>189</v>
      </c>
      <c r="E76" s="15">
        <v>46237</v>
      </c>
      <c r="F76" s="16">
        <v>5</v>
      </c>
      <c r="G76" s="28" t="s">
        <v>189</v>
      </c>
      <c r="H76" s="28" t="str">
        <f t="shared" si="2"/>
        <v>Sim</v>
      </c>
      <c r="I76" s="26" t="str">
        <f t="shared" si="3"/>
        <v>52403|yyyy0803</v>
      </c>
    </row>
    <row r="77" spans="1:9" ht="15" customHeight="1" x14ac:dyDescent="0.25">
      <c r="A77" s="31">
        <v>52403</v>
      </c>
      <c r="B77" s="6" t="s">
        <v>28</v>
      </c>
      <c r="C77" s="26" t="str">
        <f>IFERROR(VLOOKUP($A77,Dados!$A:$C,3,FALSE()),"NÃO INFORMADO")</f>
        <v>ELE</v>
      </c>
      <c r="D77" s="23" t="s">
        <v>210</v>
      </c>
      <c r="E77" s="15">
        <v>46286</v>
      </c>
      <c r="F77" s="16"/>
      <c r="G77" s="28" t="s">
        <v>210</v>
      </c>
      <c r="H77" s="28" t="str">
        <f t="shared" si="2"/>
        <v>Não</v>
      </c>
      <c r="I77" s="26" t="str">
        <f t="shared" si="3"/>
        <v>52403|yyyy0921</v>
      </c>
    </row>
    <row r="78" spans="1:9" ht="15" customHeight="1" x14ac:dyDescent="0.25">
      <c r="A78" s="31">
        <v>53346</v>
      </c>
      <c r="B78" s="6" t="s">
        <v>39</v>
      </c>
      <c r="C78" s="26" t="str">
        <f>IFERROR(VLOOKUP($A78,Dados!$A:$C,3,FALSE()),"NÃO INFORMADO")</f>
        <v>ESP</v>
      </c>
      <c r="D78" s="23" t="s">
        <v>190</v>
      </c>
      <c r="E78" s="15">
        <v>46237</v>
      </c>
      <c r="F78" s="16"/>
      <c r="G78" s="28" t="s">
        <v>190</v>
      </c>
      <c r="H78" s="28" t="str">
        <f t="shared" si="2"/>
        <v>Sim</v>
      </c>
      <c r="I78" s="26" t="str">
        <f t="shared" si="3"/>
        <v>53346|yyyy0803</v>
      </c>
    </row>
    <row r="79" spans="1:9" ht="15" customHeight="1" x14ac:dyDescent="0.25">
      <c r="A79" s="31">
        <v>53346</v>
      </c>
      <c r="B79" s="6" t="s">
        <v>39</v>
      </c>
      <c r="C79" s="26" t="str">
        <f>IFERROR(VLOOKUP($A79,Dados!$A:$C,3,FALSE()),"NÃO INFORMADO")</f>
        <v>ESP</v>
      </c>
      <c r="D79" s="23" t="s">
        <v>187</v>
      </c>
      <c r="E79" s="15">
        <v>46272</v>
      </c>
      <c r="F79" s="16"/>
      <c r="G79" s="28" t="s">
        <v>187</v>
      </c>
      <c r="H79" s="28" t="str">
        <f t="shared" si="2"/>
        <v>Sim</v>
      </c>
      <c r="I79" s="26" t="str">
        <f t="shared" si="3"/>
        <v>53346|yyyy0907</v>
      </c>
    </row>
    <row r="80" spans="1:9" ht="15" customHeight="1" x14ac:dyDescent="0.25">
      <c r="A80" s="31">
        <v>53346</v>
      </c>
      <c r="B80" s="6" t="s">
        <v>39</v>
      </c>
      <c r="C80" s="26" t="str">
        <f>IFERROR(VLOOKUP($A80,Dados!$A:$C,3,FALSE()),"NÃO INFORMADO")</f>
        <v>ESP</v>
      </c>
      <c r="D80" s="23" t="s">
        <v>190</v>
      </c>
      <c r="E80" s="15">
        <v>46273</v>
      </c>
      <c r="F80" s="16"/>
      <c r="G80" s="28" t="s">
        <v>190</v>
      </c>
      <c r="H80" s="28" t="str">
        <f t="shared" si="2"/>
        <v>Sim</v>
      </c>
      <c r="I80" s="26" t="str">
        <f t="shared" si="3"/>
        <v>53346|yyyy0908</v>
      </c>
    </row>
    <row r="81" spans="1:9" ht="15" customHeight="1" x14ac:dyDescent="0.25">
      <c r="A81" s="31">
        <v>53346</v>
      </c>
      <c r="B81" s="6" t="s">
        <v>39</v>
      </c>
      <c r="C81" s="26" t="str">
        <f>IFERROR(VLOOKUP($A81,Dados!$A:$C,3,FALSE()),"NÃO INFORMADO")</f>
        <v>ESP</v>
      </c>
      <c r="D81" s="23" t="s">
        <v>187</v>
      </c>
      <c r="E81" s="15">
        <v>46307</v>
      </c>
      <c r="F81" s="16"/>
      <c r="G81" s="28" t="s">
        <v>187</v>
      </c>
      <c r="H81" s="28" t="str">
        <f t="shared" si="2"/>
        <v>Sim</v>
      </c>
      <c r="I81" s="26" t="str">
        <f t="shared" si="3"/>
        <v>53346|yyyy1012</v>
      </c>
    </row>
    <row r="82" spans="1:9" ht="15" customHeight="1" x14ac:dyDescent="0.25">
      <c r="A82" s="31">
        <v>53346</v>
      </c>
      <c r="B82" s="6" t="s">
        <v>39</v>
      </c>
      <c r="C82" s="26" t="str">
        <f>IFERROR(VLOOKUP($A82,Dados!$A:$C,3,FALSE()),"NÃO INFORMADO")</f>
        <v>ESP</v>
      </c>
      <c r="D82" s="23" t="s">
        <v>190</v>
      </c>
      <c r="E82" s="15">
        <v>46308</v>
      </c>
      <c r="F82" s="16"/>
      <c r="G82" s="28" t="s">
        <v>190</v>
      </c>
      <c r="H82" s="28" t="str">
        <f t="shared" si="2"/>
        <v>Sim</v>
      </c>
      <c r="I82" s="26" t="str">
        <f t="shared" si="3"/>
        <v>53346|yyyy1013</v>
      </c>
    </row>
    <row r="83" spans="1:9" ht="15" customHeight="1" x14ac:dyDescent="0.25">
      <c r="A83" s="31">
        <v>55637</v>
      </c>
      <c r="B83" s="6" t="s">
        <v>43</v>
      </c>
      <c r="C83" s="26" t="str">
        <f>IFERROR(VLOOKUP($A83,Dados!$A:$C,3,FALSE()),"NÃO INFORMADO")</f>
        <v>INS</v>
      </c>
      <c r="D83" s="23" t="s">
        <v>190</v>
      </c>
      <c r="E83" s="15">
        <v>46237</v>
      </c>
      <c r="F83" s="16"/>
      <c r="G83" s="28" t="s">
        <v>190</v>
      </c>
      <c r="H83" s="28" t="str">
        <f t="shared" si="2"/>
        <v>Sim</v>
      </c>
      <c r="I83" s="26" t="str">
        <f t="shared" si="3"/>
        <v>55637|yyyy0803</v>
      </c>
    </row>
    <row r="84" spans="1:9" ht="15" customHeight="1" x14ac:dyDescent="0.25">
      <c r="A84" s="31">
        <v>55637</v>
      </c>
      <c r="B84" s="6" t="s">
        <v>43</v>
      </c>
      <c r="C84" s="26" t="str">
        <f>IFERROR(VLOOKUP($A84,Dados!$A:$C,3,FALSE()),"NÃO INFORMADO")</f>
        <v>INS</v>
      </c>
      <c r="D84" s="23" t="s">
        <v>187</v>
      </c>
      <c r="E84" s="15">
        <v>46244</v>
      </c>
      <c r="F84" s="16"/>
      <c r="G84" s="32" t="s">
        <v>187</v>
      </c>
      <c r="H84" s="28" t="str">
        <f t="shared" si="2"/>
        <v>Sim</v>
      </c>
      <c r="I84" s="26" t="str">
        <f t="shared" si="3"/>
        <v>55637|yyyy0810</v>
      </c>
    </row>
    <row r="85" spans="1:9" ht="15" customHeight="1" x14ac:dyDescent="0.25">
      <c r="A85" s="31">
        <v>55637</v>
      </c>
      <c r="B85" s="6" t="s">
        <v>43</v>
      </c>
      <c r="C85" s="26" t="str">
        <f>IFERROR(VLOOKUP($A85,Dados!$A:$C,3,FALSE()),"NÃO INFORMADO")</f>
        <v>INS</v>
      </c>
      <c r="D85" s="23" t="s">
        <v>190</v>
      </c>
      <c r="E85" s="15">
        <v>46245</v>
      </c>
      <c r="F85" s="16"/>
      <c r="G85" s="32" t="s">
        <v>190</v>
      </c>
      <c r="H85" s="28" t="str">
        <f t="shared" si="2"/>
        <v>Sim</v>
      </c>
      <c r="I85" s="26" t="str">
        <f t="shared" si="3"/>
        <v>55637|yyyy0811</v>
      </c>
    </row>
    <row r="86" spans="1:9" ht="15" customHeight="1" x14ac:dyDescent="0.25">
      <c r="A86" s="31">
        <v>55637</v>
      </c>
      <c r="B86" s="6" t="s">
        <v>43</v>
      </c>
      <c r="C86" s="26" t="str">
        <f>IFERROR(VLOOKUP($A86,Dados!$A:$C,3,FALSE()),"NÃO INFORMADO")</f>
        <v>INS</v>
      </c>
      <c r="D86" s="23" t="s">
        <v>187</v>
      </c>
      <c r="E86" s="15">
        <v>46272</v>
      </c>
      <c r="F86" s="16"/>
      <c r="G86" s="32" t="s">
        <v>187</v>
      </c>
      <c r="H86" s="28" t="str">
        <f t="shared" si="2"/>
        <v>Sim</v>
      </c>
      <c r="I86" s="26" t="str">
        <f t="shared" si="3"/>
        <v>55637|yyyy0907</v>
      </c>
    </row>
    <row r="87" spans="1:9" ht="15" customHeight="1" x14ac:dyDescent="0.25">
      <c r="A87" s="31">
        <v>55637</v>
      </c>
      <c r="B87" s="6" t="s">
        <v>43</v>
      </c>
      <c r="C87" s="26" t="str">
        <f>IFERROR(VLOOKUP($A87,Dados!$A:$C,3,FALSE()),"NÃO INFORMADO")</f>
        <v>INS</v>
      </c>
      <c r="D87" s="23" t="s">
        <v>190</v>
      </c>
      <c r="E87" s="15">
        <v>46273</v>
      </c>
      <c r="F87" s="16"/>
      <c r="G87" s="32" t="s">
        <v>190</v>
      </c>
      <c r="H87" s="28" t="str">
        <f t="shared" si="2"/>
        <v>Sim</v>
      </c>
      <c r="I87" s="26" t="str">
        <f t="shared" si="3"/>
        <v>55637|yyyy0908</v>
      </c>
    </row>
    <row r="88" spans="1:9" ht="15" customHeight="1" x14ac:dyDescent="0.25">
      <c r="A88" s="31">
        <v>55637</v>
      </c>
      <c r="B88" s="6" t="s">
        <v>43</v>
      </c>
      <c r="C88" s="26" t="str">
        <f>IFERROR(VLOOKUP($A88,Dados!$A:$C,3,FALSE()),"NÃO INFORMADO")</f>
        <v>INS</v>
      </c>
      <c r="D88" s="23" t="s">
        <v>187</v>
      </c>
      <c r="E88" s="15">
        <v>46307</v>
      </c>
      <c r="F88" s="16"/>
      <c r="G88" s="32" t="s">
        <v>187</v>
      </c>
      <c r="H88" s="28" t="str">
        <f t="shared" si="2"/>
        <v>Sim</v>
      </c>
      <c r="I88" s="26" t="str">
        <f t="shared" si="3"/>
        <v>55637|yyyy1012</v>
      </c>
    </row>
    <row r="89" spans="1:9" ht="15" customHeight="1" x14ac:dyDescent="0.25">
      <c r="A89" s="31">
        <v>55637</v>
      </c>
      <c r="B89" s="6" t="s">
        <v>43</v>
      </c>
      <c r="C89" s="26" t="str">
        <f>IFERROR(VLOOKUP($A89,Dados!$A:$C,3,FALSE()),"NÃO INFORMADO")</f>
        <v>INS</v>
      </c>
      <c r="D89" s="23" t="s">
        <v>190</v>
      </c>
      <c r="E89" s="15">
        <v>46308</v>
      </c>
      <c r="F89" s="16"/>
      <c r="G89" s="32" t="s">
        <v>190</v>
      </c>
      <c r="H89" s="28" t="str">
        <f t="shared" si="2"/>
        <v>Sim</v>
      </c>
      <c r="I89" s="26" t="str">
        <f t="shared" si="3"/>
        <v>55637|yyyy1013</v>
      </c>
    </row>
    <row r="90" spans="1:9" ht="15" customHeight="1" x14ac:dyDescent="0.25">
      <c r="A90" s="31">
        <v>55637</v>
      </c>
      <c r="B90" s="6" t="s">
        <v>43</v>
      </c>
      <c r="C90" s="26" t="str">
        <f>IFERROR(VLOOKUP($A90,Dados!$A:$C,3,FALSE()),"NÃO INFORMADO")</f>
        <v>INS</v>
      </c>
      <c r="D90" s="23" t="s">
        <v>187</v>
      </c>
      <c r="E90" s="15">
        <v>46311</v>
      </c>
      <c r="F90" s="16"/>
      <c r="G90" s="32" t="s">
        <v>187</v>
      </c>
      <c r="H90" s="28" t="str">
        <f t="shared" si="2"/>
        <v>Sim</v>
      </c>
      <c r="I90" s="26" t="str">
        <f t="shared" si="3"/>
        <v>55637|yyyy1016</v>
      </c>
    </row>
    <row r="91" spans="1:9" ht="15" customHeight="1" x14ac:dyDescent="0.25">
      <c r="A91" s="31">
        <v>55637</v>
      </c>
      <c r="B91" s="6" t="s">
        <v>43</v>
      </c>
      <c r="C91" s="26" t="str">
        <f>IFERROR(VLOOKUP($A91,Dados!$A:$C,3,FALSE()),"NÃO INFORMADO")</f>
        <v>INS</v>
      </c>
      <c r="D91" s="23" t="s">
        <v>190</v>
      </c>
      <c r="E91" s="15">
        <v>46312</v>
      </c>
      <c r="F91" s="16"/>
      <c r="G91" s="32" t="s">
        <v>190</v>
      </c>
      <c r="H91" s="28" t="str">
        <f t="shared" si="2"/>
        <v>Sim</v>
      </c>
      <c r="I91" s="26" t="str">
        <f t="shared" si="3"/>
        <v>55637|yyyy1017</v>
      </c>
    </row>
    <row r="92" spans="1:9" ht="15" customHeight="1" x14ac:dyDescent="0.25">
      <c r="A92" s="31">
        <v>54049</v>
      </c>
      <c r="B92" s="6" t="s">
        <v>29</v>
      </c>
      <c r="C92" s="26" t="str">
        <f>IFERROR(VLOOKUP($A92,Dados!$A:$C,3,FALSE()),"NÃO INFORMADO")</f>
        <v>ELE</v>
      </c>
      <c r="D92" s="23" t="s">
        <v>189</v>
      </c>
      <c r="E92" s="15">
        <v>46237</v>
      </c>
      <c r="F92" s="16">
        <v>3</v>
      </c>
      <c r="G92" s="32" t="s">
        <v>189</v>
      </c>
      <c r="H92" s="28" t="str">
        <f t="shared" si="2"/>
        <v>Sim</v>
      </c>
      <c r="I92" s="26" t="str">
        <f t="shared" si="3"/>
        <v>54049|yyyy0803</v>
      </c>
    </row>
    <row r="93" spans="1:9" ht="15" customHeight="1" x14ac:dyDescent="0.25">
      <c r="A93" s="31">
        <v>54049</v>
      </c>
      <c r="B93" s="6" t="s">
        <v>29</v>
      </c>
      <c r="C93" s="26" t="str">
        <f>IFERROR(VLOOKUP($A93,Dados!$A:$C,3,FALSE()),"NÃO INFORMADO")</f>
        <v>ELE</v>
      </c>
      <c r="D93" s="23" t="s">
        <v>210</v>
      </c>
      <c r="E93" s="15">
        <v>46244</v>
      </c>
      <c r="F93" s="16"/>
      <c r="G93" s="32" t="s">
        <v>210</v>
      </c>
      <c r="H93" s="28" t="str">
        <f t="shared" si="2"/>
        <v>Não</v>
      </c>
      <c r="I93" s="26" t="str">
        <f t="shared" si="3"/>
        <v>54049|yyyy0810</v>
      </c>
    </row>
    <row r="94" spans="1:9" ht="15" customHeight="1" x14ac:dyDescent="0.25">
      <c r="A94" s="31">
        <v>54049</v>
      </c>
      <c r="B94" s="6" t="s">
        <v>29</v>
      </c>
      <c r="C94" s="26" t="str">
        <f>IFERROR(VLOOKUP($A94,Dados!$A:$C,3,FALSE()),"NÃO INFORMADO")</f>
        <v>ELE</v>
      </c>
      <c r="D94" s="23" t="s">
        <v>187</v>
      </c>
      <c r="E94" s="15">
        <v>46274</v>
      </c>
      <c r="F94" s="16"/>
      <c r="G94" s="32" t="s">
        <v>187</v>
      </c>
      <c r="H94" s="28" t="str">
        <f t="shared" si="2"/>
        <v>Sim</v>
      </c>
      <c r="I94" s="26" t="str">
        <f t="shared" si="3"/>
        <v>54049|yyyy0909</v>
      </c>
    </row>
    <row r="95" spans="1:9" ht="15" customHeight="1" x14ac:dyDescent="0.25">
      <c r="A95" s="31">
        <v>54049</v>
      </c>
      <c r="B95" s="6" t="s">
        <v>29</v>
      </c>
      <c r="C95" s="26" t="str">
        <f>IFERROR(VLOOKUP($A95,Dados!$A:$C,3,FALSE()),"NÃO INFORMADO")</f>
        <v>ELE</v>
      </c>
      <c r="D95" s="23" t="s">
        <v>189</v>
      </c>
      <c r="E95" s="15">
        <v>46287</v>
      </c>
      <c r="F95" s="16">
        <v>2</v>
      </c>
      <c r="G95" s="32" t="s">
        <v>189</v>
      </c>
      <c r="H95" s="28" t="str">
        <f t="shared" si="2"/>
        <v>Sim</v>
      </c>
      <c r="I95" s="26" t="str">
        <f t="shared" si="3"/>
        <v>54049|yyyy0922</v>
      </c>
    </row>
    <row r="96" spans="1:9" ht="15" customHeight="1" x14ac:dyDescent="0.25">
      <c r="A96" s="31">
        <v>50636</v>
      </c>
      <c r="B96" s="6" t="s">
        <v>18</v>
      </c>
      <c r="C96" s="26" t="str">
        <f>IFERROR(VLOOKUP($A96,Dados!$A:$C,3,FALSE()),"NÃO INFORMADO")</f>
        <v>CAL</v>
      </c>
      <c r="D96" s="23" t="s">
        <v>190</v>
      </c>
      <c r="E96" s="15">
        <v>46237</v>
      </c>
      <c r="F96" s="16"/>
      <c r="G96" s="32" t="s">
        <v>190</v>
      </c>
      <c r="H96" s="28" t="str">
        <f t="shared" si="2"/>
        <v>Sim</v>
      </c>
      <c r="I96" s="26" t="str">
        <f t="shared" si="3"/>
        <v>50636|yyyy0803</v>
      </c>
    </row>
    <row r="97" spans="1:9" ht="15" customHeight="1" x14ac:dyDescent="0.25">
      <c r="A97" s="31">
        <v>50636</v>
      </c>
      <c r="B97" s="6" t="s">
        <v>18</v>
      </c>
      <c r="C97" s="26" t="str">
        <f>IFERROR(VLOOKUP($A97,Dados!$A:$C,3,FALSE()),"NÃO INFORMADO")</f>
        <v>CAL</v>
      </c>
      <c r="D97" s="23" t="s">
        <v>210</v>
      </c>
      <c r="E97" s="15">
        <v>46258</v>
      </c>
      <c r="F97" s="16"/>
      <c r="G97" s="32" t="s">
        <v>210</v>
      </c>
      <c r="H97" s="28" t="str">
        <f t="shared" si="2"/>
        <v>Não</v>
      </c>
      <c r="I97" s="26" t="str">
        <f t="shared" si="3"/>
        <v>50636|yyyy0824</v>
      </c>
    </row>
    <row r="98" spans="1:9" ht="15" customHeight="1" x14ac:dyDescent="0.25">
      <c r="A98" s="31">
        <v>50636</v>
      </c>
      <c r="B98" s="6" t="s">
        <v>18</v>
      </c>
      <c r="C98" s="26" t="str">
        <f>IFERROR(VLOOKUP($A98,Dados!$A:$C,3,FALSE()),"NÃO INFORMADO")</f>
        <v>CAL</v>
      </c>
      <c r="D98" s="23" t="s">
        <v>190</v>
      </c>
      <c r="E98" s="15">
        <v>46288</v>
      </c>
      <c r="F98" s="16"/>
      <c r="G98" s="32" t="s">
        <v>190</v>
      </c>
      <c r="H98" s="28" t="str">
        <f t="shared" si="2"/>
        <v>Sim</v>
      </c>
      <c r="I98" s="26" t="str">
        <f t="shared" si="3"/>
        <v>50636|yyyy0923</v>
      </c>
    </row>
    <row r="99" spans="1:9" ht="15" customHeight="1" x14ac:dyDescent="0.25">
      <c r="A99" s="31">
        <v>50636</v>
      </c>
      <c r="B99" s="6" t="s">
        <v>18</v>
      </c>
      <c r="C99" s="26" t="str">
        <f>IFERROR(VLOOKUP($A99,Dados!$A:$C,3,FALSE()),"NÃO INFORMADO")</f>
        <v>CAL</v>
      </c>
      <c r="D99" s="23" t="s">
        <v>187</v>
      </c>
      <c r="E99" s="15">
        <v>46307</v>
      </c>
      <c r="F99" s="16"/>
      <c r="G99" s="32" t="s">
        <v>187</v>
      </c>
      <c r="H99" s="28" t="str">
        <f t="shared" si="2"/>
        <v>Sim</v>
      </c>
      <c r="I99" s="26" t="str">
        <f t="shared" si="3"/>
        <v>50636|yyyy1012</v>
      </c>
    </row>
    <row r="100" spans="1:9" ht="15" customHeight="1" x14ac:dyDescent="0.25">
      <c r="A100" s="31">
        <v>50636</v>
      </c>
      <c r="B100" s="6" t="s">
        <v>18</v>
      </c>
      <c r="C100" s="26" t="str">
        <f>IFERROR(VLOOKUP($A100,Dados!$A:$C,3,FALSE()),"NÃO INFORMADO")</f>
        <v>CAL</v>
      </c>
      <c r="D100" s="23" t="s">
        <v>190</v>
      </c>
      <c r="E100" s="15">
        <v>46308</v>
      </c>
      <c r="F100" s="16"/>
      <c r="G100" s="32" t="s">
        <v>190</v>
      </c>
      <c r="H100" s="28" t="str">
        <f t="shared" si="2"/>
        <v>Sim</v>
      </c>
      <c r="I100" s="26" t="str">
        <f t="shared" si="3"/>
        <v>50636|yyyy1013</v>
      </c>
    </row>
    <row r="101" spans="1:9" ht="15" customHeight="1" x14ac:dyDescent="0.25">
      <c r="A101" s="31">
        <v>56256</v>
      </c>
      <c r="B101" s="6" t="s">
        <v>49</v>
      </c>
      <c r="C101" s="26" t="str">
        <f>IFERROR(VLOOKUP($A101,Dados!$A:$C,3,FALSE()),"NÃO INFORMADO")</f>
        <v>LUB</v>
      </c>
      <c r="D101" s="23" t="s">
        <v>190</v>
      </c>
      <c r="E101" s="15">
        <v>46237</v>
      </c>
      <c r="F101" s="16"/>
      <c r="G101" s="32" t="s">
        <v>190</v>
      </c>
      <c r="H101" s="28" t="str">
        <f t="shared" si="2"/>
        <v>Sim</v>
      </c>
      <c r="I101" s="26" t="str">
        <f t="shared" si="3"/>
        <v>56256|yyyy0803</v>
      </c>
    </row>
    <row r="102" spans="1:9" ht="15" customHeight="1" x14ac:dyDescent="0.25">
      <c r="A102" s="31">
        <v>56256</v>
      </c>
      <c r="B102" s="6" t="s">
        <v>49</v>
      </c>
      <c r="C102" s="26" t="str">
        <f>IFERROR(VLOOKUP($A102,Dados!$A:$C,3,FALSE()),"NÃO INFORMADO")</f>
        <v>LUB</v>
      </c>
      <c r="D102" s="23" t="s">
        <v>187</v>
      </c>
      <c r="E102" s="15">
        <v>46272</v>
      </c>
      <c r="F102" s="16"/>
      <c r="G102" s="32" t="s">
        <v>187</v>
      </c>
      <c r="H102" s="28" t="str">
        <f t="shared" si="2"/>
        <v>Sim</v>
      </c>
      <c r="I102" s="26" t="str">
        <f t="shared" si="3"/>
        <v>56256|yyyy0907</v>
      </c>
    </row>
    <row r="103" spans="1:9" ht="15" customHeight="1" x14ac:dyDescent="0.25">
      <c r="A103" s="31">
        <v>56256</v>
      </c>
      <c r="B103" s="6" t="s">
        <v>49</v>
      </c>
      <c r="C103" s="26" t="str">
        <f>IFERROR(VLOOKUP($A103,Dados!$A:$C,3,FALSE()),"NÃO INFORMADO")</f>
        <v>LUB</v>
      </c>
      <c r="D103" s="23" t="s">
        <v>190</v>
      </c>
      <c r="E103" s="15">
        <v>46273</v>
      </c>
      <c r="F103" s="16"/>
      <c r="G103" s="32" t="s">
        <v>190</v>
      </c>
      <c r="H103" s="28" t="str">
        <f t="shared" si="2"/>
        <v>Sim</v>
      </c>
      <c r="I103" s="26" t="str">
        <f t="shared" si="3"/>
        <v>56256|yyyy0908</v>
      </c>
    </row>
    <row r="104" spans="1:9" ht="15" customHeight="1" x14ac:dyDescent="0.25">
      <c r="A104" s="31">
        <v>56256</v>
      </c>
      <c r="B104" s="6" t="s">
        <v>49</v>
      </c>
      <c r="C104" s="26" t="str">
        <f>IFERROR(VLOOKUP($A104,Dados!$A:$C,3,FALSE()),"NÃO INFORMADO")</f>
        <v>LUB</v>
      </c>
      <c r="D104" s="23" t="s">
        <v>187</v>
      </c>
      <c r="E104" s="15">
        <v>46307</v>
      </c>
      <c r="F104" s="16"/>
      <c r="G104" s="32" t="s">
        <v>187</v>
      </c>
      <c r="H104" s="28" t="str">
        <f t="shared" si="2"/>
        <v>Sim</v>
      </c>
      <c r="I104" s="26" t="str">
        <f t="shared" si="3"/>
        <v>56256|yyyy1012</v>
      </c>
    </row>
    <row r="105" spans="1:9" ht="15" customHeight="1" x14ac:dyDescent="0.25">
      <c r="A105" s="31">
        <v>56256</v>
      </c>
      <c r="B105" s="6" t="s">
        <v>49</v>
      </c>
      <c r="C105" s="26" t="str">
        <f>IFERROR(VLOOKUP($A105,Dados!$A:$C,3,FALSE()),"NÃO INFORMADO")</f>
        <v>LUB</v>
      </c>
      <c r="D105" s="23" t="s">
        <v>190</v>
      </c>
      <c r="E105" s="15">
        <v>46308</v>
      </c>
      <c r="F105" s="16"/>
      <c r="G105" s="32" t="s">
        <v>190</v>
      </c>
      <c r="H105" s="28" t="str">
        <f t="shared" si="2"/>
        <v>Sim</v>
      </c>
      <c r="I105" s="26" t="str">
        <f t="shared" si="3"/>
        <v>56256|yyyy1013</v>
      </c>
    </row>
    <row r="106" spans="1:9" ht="15" customHeight="1" x14ac:dyDescent="0.25">
      <c r="A106" s="31">
        <v>11415</v>
      </c>
      <c r="B106" s="6" t="s">
        <v>50</v>
      </c>
      <c r="C106" s="26" t="str">
        <f>IFERROR(VLOOKUP($A106,Dados!$A:$C,3,FALSE()),"NÃO INFORMADO")</f>
        <v>LUB</v>
      </c>
      <c r="D106" s="23" t="s">
        <v>210</v>
      </c>
      <c r="E106" s="15">
        <v>46237</v>
      </c>
      <c r="F106" s="16"/>
      <c r="G106" s="32" t="s">
        <v>210</v>
      </c>
      <c r="H106" s="28" t="str">
        <f t="shared" si="2"/>
        <v>Não</v>
      </c>
      <c r="I106" s="26" t="str">
        <f t="shared" si="3"/>
        <v>11415|yyyy0803</v>
      </c>
    </row>
    <row r="107" spans="1:9" ht="15" customHeight="1" x14ac:dyDescent="0.25">
      <c r="A107" s="31">
        <v>11415</v>
      </c>
      <c r="B107" s="6" t="s">
        <v>50</v>
      </c>
      <c r="C107" s="26" t="str">
        <f>IFERROR(VLOOKUP($A107,Dados!$A:$C,3,FALSE()),"NÃO INFORMADO")</f>
        <v>LUB</v>
      </c>
      <c r="D107" s="23" t="s">
        <v>190</v>
      </c>
      <c r="E107" s="15">
        <v>46246</v>
      </c>
      <c r="F107" s="16"/>
      <c r="G107" s="32" t="s">
        <v>190</v>
      </c>
      <c r="H107" s="28" t="str">
        <f t="shared" si="2"/>
        <v>Sim</v>
      </c>
      <c r="I107" s="26" t="str">
        <f t="shared" si="3"/>
        <v>11415|yyyy0812</v>
      </c>
    </row>
    <row r="108" spans="1:9" ht="15" customHeight="1" x14ac:dyDescent="0.25">
      <c r="A108" s="31">
        <v>11415</v>
      </c>
      <c r="B108" s="6" t="s">
        <v>50</v>
      </c>
      <c r="C108" s="26" t="str">
        <f>IFERROR(VLOOKUP($A108,Dados!$A:$C,3,FALSE()),"NÃO INFORMADO")</f>
        <v>LUB</v>
      </c>
      <c r="D108" s="23" t="s">
        <v>187</v>
      </c>
      <c r="E108" s="15">
        <v>46272</v>
      </c>
      <c r="F108" s="16"/>
      <c r="G108" s="32" t="s">
        <v>187</v>
      </c>
      <c r="H108" s="28" t="str">
        <f t="shared" si="2"/>
        <v>Sim</v>
      </c>
      <c r="I108" s="26" t="str">
        <f t="shared" si="3"/>
        <v>11415|yyyy0907</v>
      </c>
    </row>
    <row r="109" spans="1:9" ht="15" customHeight="1" x14ac:dyDescent="0.25">
      <c r="A109" s="31">
        <v>11415</v>
      </c>
      <c r="B109" s="6" t="s">
        <v>50</v>
      </c>
      <c r="C109" s="26" t="str">
        <f>IFERROR(VLOOKUP($A109,Dados!$A:$C,3,FALSE()),"NÃO INFORMADO")</f>
        <v>LUB</v>
      </c>
      <c r="D109" s="23" t="s">
        <v>190</v>
      </c>
      <c r="E109" s="15">
        <v>46273</v>
      </c>
      <c r="F109" s="16"/>
      <c r="G109" s="32" t="s">
        <v>190</v>
      </c>
      <c r="H109" s="28" t="str">
        <f t="shared" si="2"/>
        <v>Sim</v>
      </c>
      <c r="I109" s="26" t="str">
        <f t="shared" si="3"/>
        <v>11415|yyyy0908</v>
      </c>
    </row>
    <row r="110" spans="1:9" ht="15" customHeight="1" x14ac:dyDescent="0.25">
      <c r="A110" s="31">
        <v>11415</v>
      </c>
      <c r="B110" s="6" t="s">
        <v>50</v>
      </c>
      <c r="C110" s="26" t="str">
        <f>IFERROR(VLOOKUP($A110,Dados!$A:$C,3,FALSE()),"NÃO INFORMADO")</f>
        <v>LUB</v>
      </c>
      <c r="D110" s="23" t="s">
        <v>187</v>
      </c>
      <c r="E110" s="15">
        <v>46307</v>
      </c>
      <c r="F110" s="16"/>
      <c r="G110" s="32" t="s">
        <v>187</v>
      </c>
      <c r="H110" s="28" t="str">
        <f t="shared" si="2"/>
        <v>Sim</v>
      </c>
      <c r="I110" s="26" t="str">
        <f t="shared" si="3"/>
        <v>11415|yyyy1012</v>
      </c>
    </row>
    <row r="111" spans="1:9" ht="15" customHeight="1" x14ac:dyDescent="0.25">
      <c r="A111" s="31">
        <v>11415</v>
      </c>
      <c r="B111" s="6" t="s">
        <v>50</v>
      </c>
      <c r="C111" s="26" t="str">
        <f>IFERROR(VLOOKUP($A111,Dados!$A:$C,3,FALSE()),"NÃO INFORMADO")</f>
        <v>LUB</v>
      </c>
      <c r="D111" s="23" t="s">
        <v>190</v>
      </c>
      <c r="E111" s="15">
        <v>46308</v>
      </c>
      <c r="F111" s="16"/>
      <c r="G111" s="32" t="s">
        <v>190</v>
      </c>
      <c r="H111" s="28" t="str">
        <f t="shared" si="2"/>
        <v>Sim</v>
      </c>
      <c r="I111" s="26" t="str">
        <f t="shared" si="3"/>
        <v>11415|yyyy1013</v>
      </c>
    </row>
    <row r="112" spans="1:9" ht="15" customHeight="1" x14ac:dyDescent="0.25">
      <c r="A112" s="31">
        <v>52397</v>
      </c>
      <c r="B112" s="6" t="s">
        <v>19</v>
      </c>
      <c r="C112" s="26" t="str">
        <f>IFERROR(VLOOKUP($A112,Dados!$A:$C,3,FALSE()),"NÃO INFORMADO")</f>
        <v>CAL</v>
      </c>
      <c r="D112" s="23" t="s">
        <v>190</v>
      </c>
      <c r="E112" s="15">
        <v>46237</v>
      </c>
      <c r="F112" s="16"/>
      <c r="G112" s="32" t="s">
        <v>190</v>
      </c>
      <c r="H112" s="28" t="str">
        <f t="shared" si="2"/>
        <v>Sim</v>
      </c>
      <c r="I112" s="26" t="str">
        <f t="shared" si="3"/>
        <v>52397|yyyy0803</v>
      </c>
    </row>
    <row r="113" spans="1:9" ht="15" customHeight="1" x14ac:dyDescent="0.25">
      <c r="A113" s="31">
        <v>52397</v>
      </c>
      <c r="B113" s="6" t="s">
        <v>19</v>
      </c>
      <c r="C113" s="26" t="str">
        <f>IFERROR(VLOOKUP($A113,Dados!$A:$C,3,FALSE()),"NÃO INFORMADO")</f>
        <v>CAL</v>
      </c>
      <c r="D113" s="23" t="s">
        <v>187</v>
      </c>
      <c r="E113" s="15">
        <v>46307</v>
      </c>
      <c r="F113" s="16"/>
      <c r="G113" s="32" t="s">
        <v>187</v>
      </c>
      <c r="H113" s="28" t="str">
        <f t="shared" si="2"/>
        <v>Sim</v>
      </c>
      <c r="I113" s="26" t="str">
        <f t="shared" si="3"/>
        <v>52397|yyyy1012</v>
      </c>
    </row>
    <row r="114" spans="1:9" ht="15" customHeight="1" x14ac:dyDescent="0.25">
      <c r="A114" s="31">
        <v>52397</v>
      </c>
      <c r="B114" s="6" t="s">
        <v>19</v>
      </c>
      <c r="C114" s="26" t="str">
        <f>IFERROR(VLOOKUP($A114,Dados!$A:$C,3,FALSE()),"NÃO INFORMADO")</f>
        <v>CAL</v>
      </c>
      <c r="D114" s="23" t="s">
        <v>190</v>
      </c>
      <c r="E114" s="15">
        <v>46308</v>
      </c>
      <c r="F114" s="16"/>
      <c r="G114" s="32" t="s">
        <v>190</v>
      </c>
      <c r="H114" s="28" t="str">
        <f t="shared" si="2"/>
        <v>Sim</v>
      </c>
      <c r="I114" s="26" t="str">
        <f t="shared" si="3"/>
        <v>52397|yyyy1013</v>
      </c>
    </row>
    <row r="115" spans="1:9" ht="15" customHeight="1" x14ac:dyDescent="0.25">
      <c r="A115" s="31">
        <v>55618</v>
      </c>
      <c r="B115" s="6" t="s">
        <v>54</v>
      </c>
      <c r="C115" s="26" t="str">
        <f>IFERROR(VLOOKUP($A115,Dados!$A:$C,3,FALSE()),"NÃO INFORMADO")</f>
        <v>MEC</v>
      </c>
      <c r="D115" s="23" t="s">
        <v>187</v>
      </c>
      <c r="E115" s="15">
        <v>46265</v>
      </c>
      <c r="F115" s="16">
        <v>5</v>
      </c>
      <c r="G115" s="32" t="s">
        <v>187</v>
      </c>
      <c r="H115" s="28" t="str">
        <f t="shared" si="2"/>
        <v>Sim</v>
      </c>
      <c r="I115" s="26" t="str">
        <f t="shared" si="3"/>
        <v>55618|yyyy0831</v>
      </c>
    </row>
    <row r="116" spans="1:9" ht="15" customHeight="1" x14ac:dyDescent="0.25">
      <c r="A116" s="31">
        <v>55618</v>
      </c>
      <c r="B116" s="6" t="s">
        <v>54</v>
      </c>
      <c r="C116" s="26" t="str">
        <f>IFERROR(VLOOKUP($A116,Dados!$A:$C,3,FALSE()),"NÃO INFORMADO")</f>
        <v>MEC</v>
      </c>
      <c r="D116" s="23" t="s">
        <v>210</v>
      </c>
      <c r="E116" s="15">
        <v>46314</v>
      </c>
      <c r="F116" s="16"/>
      <c r="G116" s="32" t="s">
        <v>210</v>
      </c>
      <c r="H116" s="28" t="str">
        <f t="shared" si="2"/>
        <v>Não</v>
      </c>
      <c r="I116" s="26" t="str">
        <f t="shared" si="3"/>
        <v>55618|yyyy1019</v>
      </c>
    </row>
    <row r="117" spans="1:9" ht="15" customHeight="1" x14ac:dyDescent="0.25">
      <c r="A117" s="31">
        <v>11918</v>
      </c>
      <c r="B117" s="6" t="s">
        <v>64</v>
      </c>
      <c r="C117" s="26" t="str">
        <f>IFERROR(VLOOKUP($A117,Dados!$A:$C,3,FALSE()),"NÃO INFORMADO")</f>
        <v>PED</v>
      </c>
      <c r="D117" s="23" t="s">
        <v>190</v>
      </c>
      <c r="E117" s="15">
        <v>46237</v>
      </c>
      <c r="F117" s="16"/>
      <c r="G117" s="32" t="s">
        <v>190</v>
      </c>
      <c r="H117" s="28" t="str">
        <f t="shared" si="2"/>
        <v>Sim</v>
      </c>
      <c r="I117" s="26" t="str">
        <f t="shared" si="3"/>
        <v>11918|yyyy0803</v>
      </c>
    </row>
    <row r="118" spans="1:9" ht="15" customHeight="1" x14ac:dyDescent="0.25">
      <c r="A118" s="31">
        <v>11918</v>
      </c>
      <c r="B118" s="6" t="s">
        <v>64</v>
      </c>
      <c r="C118" s="26" t="str">
        <f>IFERROR(VLOOKUP($A118,Dados!$A:$C,3,FALSE()),"NÃO INFORMADO")</f>
        <v>PED</v>
      </c>
      <c r="D118" s="23" t="s">
        <v>187</v>
      </c>
      <c r="E118" s="15">
        <v>46307</v>
      </c>
      <c r="F118" s="16"/>
      <c r="G118" s="32" t="s">
        <v>187</v>
      </c>
      <c r="H118" s="28" t="str">
        <f t="shared" si="2"/>
        <v>Sim</v>
      </c>
      <c r="I118" s="26" t="str">
        <f t="shared" si="3"/>
        <v>11918|yyyy1012</v>
      </c>
    </row>
    <row r="119" spans="1:9" ht="15" customHeight="1" x14ac:dyDescent="0.25">
      <c r="A119" s="31">
        <v>11918</v>
      </c>
      <c r="B119" s="6" t="s">
        <v>64</v>
      </c>
      <c r="C119" s="26" t="str">
        <f>IFERROR(VLOOKUP($A119,Dados!$A:$C,3,FALSE()),"NÃO INFORMADO")</f>
        <v>PED</v>
      </c>
      <c r="D119" s="23" t="s">
        <v>190</v>
      </c>
      <c r="E119" s="15">
        <v>46308</v>
      </c>
      <c r="F119" s="16"/>
      <c r="G119" s="32" t="s">
        <v>190</v>
      </c>
      <c r="H119" s="28" t="str">
        <f t="shared" si="2"/>
        <v>Sim</v>
      </c>
      <c r="I119" s="26" t="str">
        <f t="shared" si="3"/>
        <v>11918|yyyy1013</v>
      </c>
    </row>
    <row r="120" spans="1:9" ht="15" customHeight="1" x14ac:dyDescent="0.25">
      <c r="A120" s="31">
        <v>53459</v>
      </c>
      <c r="B120" s="6" t="s">
        <v>55</v>
      </c>
      <c r="C120" s="26" t="str">
        <f>IFERROR(VLOOKUP($A120,Dados!$A:$C,3,FALSE()),"NÃO INFORMADO")</f>
        <v>MEC</v>
      </c>
      <c r="D120" s="23" t="s">
        <v>187</v>
      </c>
      <c r="E120" s="15">
        <v>46237</v>
      </c>
      <c r="F120" s="16">
        <v>2</v>
      </c>
      <c r="G120" s="32" t="s">
        <v>187</v>
      </c>
      <c r="H120" s="28" t="str">
        <f t="shared" si="2"/>
        <v>Sim</v>
      </c>
      <c r="I120" s="26" t="str">
        <f t="shared" si="3"/>
        <v>53459|yyyy0803</v>
      </c>
    </row>
    <row r="121" spans="1:9" ht="15" customHeight="1" x14ac:dyDescent="0.25">
      <c r="A121" s="31">
        <v>53613</v>
      </c>
      <c r="B121" s="6" t="s">
        <v>20</v>
      </c>
      <c r="C121" s="26" t="str">
        <f>IFERROR(VLOOKUP($A121,Dados!$A:$C,3,FALSE()),"NÃO INFORMADO")</f>
        <v>CAL</v>
      </c>
      <c r="D121" s="23" t="s">
        <v>210</v>
      </c>
      <c r="E121" s="15">
        <v>46237</v>
      </c>
      <c r="F121" s="16"/>
      <c r="G121" s="32" t="s">
        <v>210</v>
      </c>
      <c r="H121" s="28" t="str">
        <f t="shared" si="2"/>
        <v>Não</v>
      </c>
      <c r="I121" s="26" t="str">
        <f t="shared" si="3"/>
        <v>53613|yyyy0803</v>
      </c>
    </row>
    <row r="122" spans="1:9" ht="15" customHeight="1" x14ac:dyDescent="0.25">
      <c r="A122" s="31">
        <v>53613</v>
      </c>
      <c r="B122" s="6" t="s">
        <v>20</v>
      </c>
      <c r="C122" s="26" t="str">
        <f>IFERROR(VLOOKUP($A122,Dados!$A:$C,3,FALSE()),"NÃO INFORMADO")</f>
        <v>CAL</v>
      </c>
      <c r="D122" s="23" t="s">
        <v>190</v>
      </c>
      <c r="E122" s="15">
        <v>46253</v>
      </c>
      <c r="F122" s="16"/>
      <c r="G122" s="32" t="s">
        <v>190</v>
      </c>
      <c r="H122" s="28" t="str">
        <f t="shared" si="2"/>
        <v>Sim</v>
      </c>
      <c r="I122" s="26" t="str">
        <f t="shared" si="3"/>
        <v>53613|yyyy0819</v>
      </c>
    </row>
    <row r="123" spans="1:9" ht="15" customHeight="1" x14ac:dyDescent="0.25">
      <c r="A123" s="31">
        <v>53613</v>
      </c>
      <c r="B123" s="6" t="s">
        <v>20</v>
      </c>
      <c r="C123" s="26" t="str">
        <f>IFERROR(VLOOKUP($A123,Dados!$A:$C,3,FALSE()),"NÃO INFORMADO")</f>
        <v>CAL</v>
      </c>
      <c r="D123" s="23" t="s">
        <v>187</v>
      </c>
      <c r="E123" s="15">
        <v>46272</v>
      </c>
      <c r="F123" s="16"/>
      <c r="G123" s="32" t="s">
        <v>187</v>
      </c>
      <c r="H123" s="28" t="str">
        <f t="shared" si="2"/>
        <v>Sim</v>
      </c>
      <c r="I123" s="26" t="str">
        <f t="shared" si="3"/>
        <v>53613|yyyy0907</v>
      </c>
    </row>
    <row r="124" spans="1:9" ht="15" customHeight="1" x14ac:dyDescent="0.25">
      <c r="A124" s="31">
        <v>53613</v>
      </c>
      <c r="B124" s="6" t="s">
        <v>20</v>
      </c>
      <c r="C124" s="26" t="str">
        <f>IFERROR(VLOOKUP($A124,Dados!$A:$C,3,FALSE()),"NÃO INFORMADO")</f>
        <v>CAL</v>
      </c>
      <c r="D124" s="23" t="s">
        <v>190</v>
      </c>
      <c r="E124" s="15">
        <v>46273</v>
      </c>
      <c r="F124" s="16"/>
      <c r="G124" s="32" t="s">
        <v>190</v>
      </c>
      <c r="H124" s="28" t="str">
        <f t="shared" si="2"/>
        <v>Sim</v>
      </c>
      <c r="I124" s="26" t="str">
        <f t="shared" si="3"/>
        <v>53613|yyyy0908</v>
      </c>
    </row>
    <row r="125" spans="1:9" ht="15" customHeight="1" x14ac:dyDescent="0.25">
      <c r="A125" s="31">
        <v>53613</v>
      </c>
      <c r="B125" s="6" t="s">
        <v>20</v>
      </c>
      <c r="C125" s="26" t="str">
        <f>IFERROR(VLOOKUP($A125,Dados!$A:$C,3,FALSE()),"NÃO INFORMADO")</f>
        <v>CAL</v>
      </c>
      <c r="D125" s="23" t="s">
        <v>187</v>
      </c>
      <c r="E125" s="15">
        <v>46307</v>
      </c>
      <c r="F125" s="16"/>
      <c r="G125" s="32" t="s">
        <v>187</v>
      </c>
      <c r="H125" s="28" t="str">
        <f t="shared" si="2"/>
        <v>Sim</v>
      </c>
      <c r="I125" s="26" t="str">
        <f t="shared" si="3"/>
        <v>53613|yyyy1012</v>
      </c>
    </row>
    <row r="126" spans="1:9" ht="15" customHeight="1" x14ac:dyDescent="0.25">
      <c r="A126" s="31">
        <v>53613</v>
      </c>
      <c r="B126" s="6" t="s">
        <v>20</v>
      </c>
      <c r="C126" s="26" t="str">
        <f>IFERROR(VLOOKUP($A126,Dados!$A:$C,3,FALSE()),"NÃO INFORMADO")</f>
        <v>CAL</v>
      </c>
      <c r="D126" s="23" t="s">
        <v>190</v>
      </c>
      <c r="E126" s="15">
        <v>46308</v>
      </c>
      <c r="F126" s="16"/>
      <c r="G126" s="32" t="s">
        <v>190</v>
      </c>
      <c r="H126" s="28" t="str">
        <f t="shared" si="2"/>
        <v>Sim</v>
      </c>
      <c r="I126" s="26" t="str">
        <f t="shared" si="3"/>
        <v>53613|yyyy1013</v>
      </c>
    </row>
    <row r="127" spans="1:9" ht="15" customHeight="1" x14ac:dyDescent="0.25">
      <c r="A127" s="31">
        <v>52484</v>
      </c>
      <c r="B127" s="6" t="s">
        <v>65</v>
      </c>
      <c r="C127" s="26" t="str">
        <f>IFERROR(VLOOKUP($A127,Dados!$A:$C,3,FALSE()),"NÃO INFORMADO")</f>
        <v>PED</v>
      </c>
      <c r="D127" s="23" t="s">
        <v>190</v>
      </c>
      <c r="E127" s="15">
        <v>46237</v>
      </c>
      <c r="F127" s="16"/>
      <c r="G127" s="32" t="s">
        <v>190</v>
      </c>
      <c r="H127" s="28" t="str">
        <f t="shared" si="2"/>
        <v>Sim</v>
      </c>
      <c r="I127" s="26" t="str">
        <f t="shared" si="3"/>
        <v>52484|yyyy0803</v>
      </c>
    </row>
    <row r="128" spans="1:9" ht="15" customHeight="1" x14ac:dyDescent="0.25">
      <c r="A128" s="31">
        <v>52484</v>
      </c>
      <c r="B128" s="6" t="s">
        <v>65</v>
      </c>
      <c r="C128" s="26" t="str">
        <f>IFERROR(VLOOKUP($A128,Dados!$A:$C,3,FALSE()),"NÃO INFORMADO")</f>
        <v>PED</v>
      </c>
      <c r="D128" s="23" t="s">
        <v>187</v>
      </c>
      <c r="E128" s="15"/>
      <c r="F128" s="16"/>
      <c r="G128" s="32" t="s">
        <v>187</v>
      </c>
      <c r="H128" s="28" t="str">
        <f t="shared" si="2"/>
        <v>Sim</v>
      </c>
      <c r="I128" s="26" t="str">
        <f t="shared" si="3"/>
        <v>52484|yyyy0100</v>
      </c>
    </row>
    <row r="129" spans="1:9" ht="15" customHeight="1" x14ac:dyDescent="0.25">
      <c r="A129" s="31">
        <v>52484</v>
      </c>
      <c r="B129" s="6" t="s">
        <v>65</v>
      </c>
      <c r="C129" s="26" t="str">
        <f>IFERROR(VLOOKUP($A129,Dados!$A:$C,3,FALSE()),"NÃO INFORMADO")</f>
        <v>PED</v>
      </c>
      <c r="D129" s="23" t="s">
        <v>190</v>
      </c>
      <c r="E129" s="15">
        <v>46308</v>
      </c>
      <c r="F129" s="16"/>
      <c r="G129" s="32" t="s">
        <v>190</v>
      </c>
      <c r="H129" s="28" t="str">
        <f t="shared" si="2"/>
        <v>Sim</v>
      </c>
      <c r="I129" s="26" t="str">
        <f t="shared" si="3"/>
        <v>52484|yyyy1013</v>
      </c>
    </row>
    <row r="130" spans="1:9" ht="15" customHeight="1" x14ac:dyDescent="0.25">
      <c r="A130" s="31">
        <v>55387</v>
      </c>
      <c r="B130" s="6" t="s">
        <v>30</v>
      </c>
      <c r="C130" s="26" t="str">
        <f>IFERROR(VLOOKUP($A130,Dados!$A:$C,3,FALSE()),"NÃO INFORMADO")</f>
        <v>ELE</v>
      </c>
      <c r="D130" s="23" t="s">
        <v>187</v>
      </c>
      <c r="E130" s="15">
        <v>46265</v>
      </c>
      <c r="F130" s="16">
        <v>5</v>
      </c>
      <c r="G130" s="32" t="s">
        <v>187</v>
      </c>
      <c r="H130" s="28" t="str">
        <f t="shared" si="2"/>
        <v>Sim</v>
      </c>
      <c r="I130" s="26" t="str">
        <f t="shared" si="3"/>
        <v>55387|yyyy0831</v>
      </c>
    </row>
    <row r="131" spans="1:9" ht="15" customHeight="1" x14ac:dyDescent="0.25">
      <c r="A131" s="31">
        <v>56327</v>
      </c>
      <c r="B131" s="6" t="s">
        <v>44</v>
      </c>
      <c r="C131" s="26" t="str">
        <f>IFERROR(VLOOKUP($A131,Dados!$A:$C,3,FALSE()),"NÃO INFORMADO")</f>
        <v>INS</v>
      </c>
      <c r="D131" s="23" t="s">
        <v>189</v>
      </c>
      <c r="E131" s="15">
        <v>46237</v>
      </c>
      <c r="F131" s="16">
        <v>1</v>
      </c>
      <c r="G131" s="32" t="s">
        <v>189</v>
      </c>
      <c r="H131" s="28" t="str">
        <f t="shared" si="2"/>
        <v>Sim</v>
      </c>
      <c r="I131" s="26" t="str">
        <f t="shared" si="3"/>
        <v>56327|yyyy0803</v>
      </c>
    </row>
    <row r="132" spans="1:9" ht="15" customHeight="1" x14ac:dyDescent="0.25">
      <c r="A132" s="31">
        <v>51428</v>
      </c>
      <c r="B132" s="6" t="s">
        <v>45</v>
      </c>
      <c r="C132" s="26" t="str">
        <f>IFERROR(VLOOKUP($A132,Dados!$A:$C,3,FALSE()),"NÃO INFORMADO")</f>
        <v>INS</v>
      </c>
      <c r="D132" s="23" t="s">
        <v>188</v>
      </c>
      <c r="E132" s="15">
        <v>46237</v>
      </c>
      <c r="F132" s="16">
        <v>2</v>
      </c>
      <c r="G132" s="32" t="s">
        <v>188</v>
      </c>
      <c r="H132" s="28" t="str">
        <f t="shared" si="2"/>
        <v>Sim</v>
      </c>
      <c r="I132" s="26" t="str">
        <f t="shared" si="3"/>
        <v>51428|yyyy0803</v>
      </c>
    </row>
    <row r="133" spans="1:9" ht="15" customHeight="1" x14ac:dyDescent="0.25">
      <c r="A133" s="31">
        <v>54684</v>
      </c>
      <c r="B133" s="6" t="s">
        <v>56</v>
      </c>
      <c r="C133" s="26" t="str">
        <f>IFERROR(VLOOKUP($A133,Dados!$A:$C,3,FALSE()),"NÃO INFORMADO")</f>
        <v>NÃO INFORMADO</v>
      </c>
      <c r="D133" s="23" t="s">
        <v>188</v>
      </c>
      <c r="E133" s="15">
        <v>46237</v>
      </c>
      <c r="F133" s="16">
        <v>4</v>
      </c>
      <c r="G133" s="32" t="s">
        <v>188</v>
      </c>
      <c r="H133" s="28" t="str">
        <f t="shared" ref="H133:H196" si="4">IF(OR($G133="A",$G133="B",$G133="C",$G133="6x1",$G133="5x2",$G133="Folguista"),"Sim","Não")</f>
        <v>Sim</v>
      </c>
      <c r="I133" s="26" t="str">
        <f t="shared" ref="I133:I196" si="5">$A133&amp;"|"&amp;TEXT($E133,"yyyymmdd")</f>
        <v>54684|yyyy0803</v>
      </c>
    </row>
    <row r="134" spans="1:9" ht="15" customHeight="1" x14ac:dyDescent="0.25">
      <c r="A134" s="31">
        <v>54684</v>
      </c>
      <c r="B134" s="6" t="s">
        <v>56</v>
      </c>
      <c r="C134" s="26" t="str">
        <f>IFERROR(VLOOKUP($A134,Dados!$A:$C,3,FALSE()),"NÃO INFORMADO")</f>
        <v>NÃO INFORMADO</v>
      </c>
      <c r="D134" s="23" t="s">
        <v>187</v>
      </c>
      <c r="E134" s="15">
        <v>46247</v>
      </c>
      <c r="F134" s="16">
        <v>6</v>
      </c>
      <c r="G134" s="32" t="s">
        <v>187</v>
      </c>
      <c r="H134" s="28" t="str">
        <f t="shared" si="4"/>
        <v>Sim</v>
      </c>
      <c r="I134" s="26" t="str">
        <f t="shared" si="5"/>
        <v>54684|yyyy0813</v>
      </c>
    </row>
    <row r="135" spans="1:9" ht="15" customHeight="1" x14ac:dyDescent="0.25">
      <c r="A135" s="31">
        <v>54684</v>
      </c>
      <c r="B135" s="6" t="s">
        <v>56</v>
      </c>
      <c r="C135" s="26" t="str">
        <f>IFERROR(VLOOKUP($A135,Dados!$A:$C,3,FALSE()),"NÃO INFORMADO")</f>
        <v>NÃO INFORMADO</v>
      </c>
      <c r="D135" s="23" t="s">
        <v>210</v>
      </c>
      <c r="E135" s="15">
        <v>46300</v>
      </c>
      <c r="F135" s="16"/>
      <c r="G135" s="32" t="s">
        <v>210</v>
      </c>
      <c r="H135" s="28" t="str">
        <f t="shared" si="4"/>
        <v>Não</v>
      </c>
      <c r="I135" s="26" t="str">
        <f t="shared" si="5"/>
        <v>54684|yyyy1005</v>
      </c>
    </row>
    <row r="136" spans="1:9" ht="15" customHeight="1" x14ac:dyDescent="0.25">
      <c r="A136" s="31">
        <v>55628</v>
      </c>
      <c r="B136" s="6" t="s">
        <v>40</v>
      </c>
      <c r="C136" s="26" t="str">
        <f>IFERROR(VLOOKUP($A136,Dados!$A:$C,3,FALSE()),"NÃO INFORMADO")</f>
        <v>ESP</v>
      </c>
      <c r="D136" s="23" t="s">
        <v>190</v>
      </c>
      <c r="E136" s="15">
        <v>46237</v>
      </c>
      <c r="F136" s="16"/>
      <c r="G136" s="32" t="s">
        <v>190</v>
      </c>
      <c r="H136" s="28" t="str">
        <f t="shared" si="4"/>
        <v>Sim</v>
      </c>
      <c r="I136" s="26" t="str">
        <f t="shared" si="5"/>
        <v>55628|yyyy0803</v>
      </c>
    </row>
    <row r="137" spans="1:9" ht="15" customHeight="1" x14ac:dyDescent="0.25">
      <c r="A137" s="31">
        <v>55628</v>
      </c>
      <c r="B137" s="6" t="s">
        <v>40</v>
      </c>
      <c r="C137" s="26" t="str">
        <f>IFERROR(VLOOKUP($A137,Dados!$A:$C,3,FALSE()),"NÃO INFORMADO")</f>
        <v>ESP</v>
      </c>
      <c r="D137" s="23" t="s">
        <v>187</v>
      </c>
      <c r="E137" s="15">
        <v>46272</v>
      </c>
      <c r="F137" s="16"/>
      <c r="G137" s="32" t="s">
        <v>187</v>
      </c>
      <c r="H137" s="28" t="str">
        <f t="shared" si="4"/>
        <v>Sim</v>
      </c>
      <c r="I137" s="26" t="str">
        <f t="shared" si="5"/>
        <v>55628|yyyy0907</v>
      </c>
    </row>
    <row r="138" spans="1:9" ht="15" customHeight="1" x14ac:dyDescent="0.25">
      <c r="A138" s="31">
        <v>55628</v>
      </c>
      <c r="B138" s="6" t="s">
        <v>40</v>
      </c>
      <c r="C138" s="26" t="str">
        <f>IFERROR(VLOOKUP($A138,Dados!$A:$C,3,FALSE()),"NÃO INFORMADO")</f>
        <v>ESP</v>
      </c>
      <c r="D138" s="23" t="s">
        <v>190</v>
      </c>
      <c r="E138" s="15">
        <v>46273</v>
      </c>
      <c r="F138" s="16"/>
      <c r="G138" s="32" t="s">
        <v>190</v>
      </c>
      <c r="H138" s="28" t="str">
        <f t="shared" si="4"/>
        <v>Sim</v>
      </c>
      <c r="I138" s="26" t="str">
        <f t="shared" si="5"/>
        <v>55628|yyyy0908</v>
      </c>
    </row>
    <row r="139" spans="1:9" ht="15" customHeight="1" x14ac:dyDescent="0.25">
      <c r="A139" s="31">
        <v>55628</v>
      </c>
      <c r="B139" s="6" t="s">
        <v>40</v>
      </c>
      <c r="C139" s="26" t="str">
        <f>IFERROR(VLOOKUP($A139,Dados!$A:$C,3,FALSE()),"NÃO INFORMADO")</f>
        <v>ESP</v>
      </c>
      <c r="D139" s="23" t="s">
        <v>187</v>
      </c>
      <c r="E139" s="15">
        <v>46307</v>
      </c>
      <c r="F139" s="16"/>
      <c r="G139" s="32" t="s">
        <v>187</v>
      </c>
      <c r="H139" s="28" t="str">
        <f t="shared" si="4"/>
        <v>Sim</v>
      </c>
      <c r="I139" s="26" t="str">
        <f t="shared" si="5"/>
        <v>55628|yyyy1012</v>
      </c>
    </row>
    <row r="140" spans="1:9" ht="15" customHeight="1" x14ac:dyDescent="0.25">
      <c r="A140" s="31">
        <v>55628</v>
      </c>
      <c r="B140" s="6" t="s">
        <v>40</v>
      </c>
      <c r="C140" s="26" t="str">
        <f>IFERROR(VLOOKUP($A140,Dados!$A:$C,3,FALSE()),"NÃO INFORMADO")</f>
        <v>ESP</v>
      </c>
      <c r="D140" s="23" t="s">
        <v>190</v>
      </c>
      <c r="E140" s="15">
        <v>46308</v>
      </c>
      <c r="F140" s="16"/>
      <c r="G140" s="32" t="s">
        <v>190</v>
      </c>
      <c r="H140" s="28" t="str">
        <f t="shared" si="4"/>
        <v>Sim</v>
      </c>
      <c r="I140" s="26" t="str">
        <f t="shared" si="5"/>
        <v>55628|yyyy1013</v>
      </c>
    </row>
    <row r="141" spans="1:9" ht="15" customHeight="1" x14ac:dyDescent="0.25">
      <c r="A141" s="31">
        <v>55138</v>
      </c>
      <c r="B141" s="6" t="s">
        <v>57</v>
      </c>
      <c r="C141" s="26" t="str">
        <f>IFERROR(VLOOKUP($A141,Dados!$A:$C,3,FALSE()),"NÃO INFORMADO")</f>
        <v>MEC</v>
      </c>
      <c r="D141" s="23" t="s">
        <v>209</v>
      </c>
      <c r="E141" s="15">
        <v>46265</v>
      </c>
      <c r="F141" s="16">
        <v>3</v>
      </c>
      <c r="G141" s="32" t="s">
        <v>209</v>
      </c>
      <c r="H141" s="28" t="str">
        <f t="shared" si="4"/>
        <v>Sim</v>
      </c>
      <c r="I141" s="26" t="str">
        <f t="shared" si="5"/>
        <v>55138|yyyy0831</v>
      </c>
    </row>
    <row r="142" spans="1:9" ht="15" customHeight="1" x14ac:dyDescent="0.25">
      <c r="A142" s="31">
        <v>55138</v>
      </c>
      <c r="B142" s="6" t="s">
        <v>57</v>
      </c>
      <c r="C142" s="26" t="str">
        <f>IFERROR(VLOOKUP($A142,Dados!$A:$C,3,FALSE()),"NÃO INFORMADO")</f>
        <v>MEC</v>
      </c>
      <c r="D142" s="23" t="s">
        <v>189</v>
      </c>
      <c r="E142" s="15">
        <v>46301</v>
      </c>
      <c r="F142" s="16"/>
      <c r="G142" s="32" t="s">
        <v>189</v>
      </c>
      <c r="H142" s="28" t="str">
        <f t="shared" si="4"/>
        <v>Sim</v>
      </c>
      <c r="I142" s="26" t="str">
        <f t="shared" si="5"/>
        <v>55138|yyyy1006</v>
      </c>
    </row>
    <row r="143" spans="1:9" ht="15" customHeight="1" x14ac:dyDescent="0.25">
      <c r="A143" s="25">
        <v>53291</v>
      </c>
      <c r="B143" s="6" t="s">
        <v>21</v>
      </c>
      <c r="C143" s="26" t="str">
        <f>IFERROR(VLOOKUP($A143,Dados!$A:$C,3,FALSE()),"NÃO INFORMADO")</f>
        <v>CAL</v>
      </c>
      <c r="D143" s="23" t="s">
        <v>210</v>
      </c>
      <c r="E143" s="15">
        <v>46237</v>
      </c>
      <c r="F143" s="16"/>
      <c r="G143" s="32" t="s">
        <v>210</v>
      </c>
      <c r="H143" s="28" t="str">
        <f t="shared" si="4"/>
        <v>Não</v>
      </c>
      <c r="I143" s="26" t="str">
        <f t="shared" si="5"/>
        <v>53291|yyyy0803</v>
      </c>
    </row>
    <row r="144" spans="1:9" ht="15" customHeight="1" x14ac:dyDescent="0.25">
      <c r="A144" s="25">
        <v>53291</v>
      </c>
      <c r="B144" s="6" t="s">
        <v>21</v>
      </c>
      <c r="C144" s="26" t="str">
        <f>IFERROR(VLOOKUP($A144,Dados!$A:$C,3,FALSE()),"NÃO INFORMADO")</f>
        <v>CAL</v>
      </c>
      <c r="D144" s="23" t="s">
        <v>190</v>
      </c>
      <c r="E144" s="15">
        <v>46253</v>
      </c>
      <c r="F144" s="16"/>
      <c r="G144" s="32" t="s">
        <v>190</v>
      </c>
      <c r="H144" s="28" t="str">
        <f t="shared" si="4"/>
        <v>Sim</v>
      </c>
      <c r="I144" s="26" t="str">
        <f t="shared" si="5"/>
        <v>53291|yyyy0819</v>
      </c>
    </row>
    <row r="145" spans="1:9" ht="15" customHeight="1" x14ac:dyDescent="0.25">
      <c r="A145" s="31">
        <v>53291</v>
      </c>
      <c r="B145" s="6" t="s">
        <v>21</v>
      </c>
      <c r="C145" s="26" t="str">
        <f>IFERROR(VLOOKUP($A145,Dados!$A:$C,3,FALSE()),"NÃO INFORMADO")</f>
        <v>CAL</v>
      </c>
      <c r="D145" s="23" t="s">
        <v>187</v>
      </c>
      <c r="E145" s="15">
        <v>46272</v>
      </c>
      <c r="F145" s="16"/>
      <c r="G145" s="32" t="s">
        <v>187</v>
      </c>
      <c r="H145" s="28" t="str">
        <f t="shared" si="4"/>
        <v>Sim</v>
      </c>
      <c r="I145" s="26" t="str">
        <f t="shared" si="5"/>
        <v>53291|yyyy0907</v>
      </c>
    </row>
    <row r="146" spans="1:9" ht="15" customHeight="1" x14ac:dyDescent="0.25">
      <c r="A146" s="31">
        <v>53291</v>
      </c>
      <c r="B146" s="6" t="s">
        <v>21</v>
      </c>
      <c r="C146" s="26" t="str">
        <f>IFERROR(VLOOKUP($A146,Dados!$A:$C,3,FALSE()),"NÃO INFORMADO")</f>
        <v>CAL</v>
      </c>
      <c r="D146" s="23" t="s">
        <v>190</v>
      </c>
      <c r="E146" s="15">
        <v>46273</v>
      </c>
      <c r="F146" s="16"/>
      <c r="G146" s="32" t="s">
        <v>190</v>
      </c>
      <c r="H146" s="28" t="str">
        <f t="shared" si="4"/>
        <v>Sim</v>
      </c>
      <c r="I146" s="26" t="str">
        <f t="shared" si="5"/>
        <v>53291|yyyy0908</v>
      </c>
    </row>
    <row r="147" spans="1:9" ht="15" customHeight="1" x14ac:dyDescent="0.25">
      <c r="A147" s="31">
        <v>53291</v>
      </c>
      <c r="B147" s="6" t="s">
        <v>21</v>
      </c>
      <c r="C147" s="26" t="str">
        <f>IFERROR(VLOOKUP($A147,Dados!$A:$C,3,FALSE()),"NÃO INFORMADO")</f>
        <v>CAL</v>
      </c>
      <c r="D147" s="23" t="s">
        <v>187</v>
      </c>
      <c r="E147" s="15">
        <v>46289</v>
      </c>
      <c r="F147" s="16"/>
      <c r="G147" s="32" t="s">
        <v>187</v>
      </c>
      <c r="H147" s="28" t="str">
        <f t="shared" si="4"/>
        <v>Sim</v>
      </c>
      <c r="I147" s="26" t="str">
        <f t="shared" si="5"/>
        <v>53291|yyyy0924</v>
      </c>
    </row>
    <row r="148" spans="1:9" ht="15" customHeight="1" x14ac:dyDescent="0.25">
      <c r="A148" s="31">
        <v>53291</v>
      </c>
      <c r="B148" s="6" t="s">
        <v>21</v>
      </c>
      <c r="C148" s="26" t="str">
        <f>IFERROR(VLOOKUP($A148,Dados!$A:$C,3,FALSE()),"NÃO INFORMADO")</f>
        <v>CAL</v>
      </c>
      <c r="D148" s="23" t="s">
        <v>190</v>
      </c>
      <c r="E148" s="15">
        <v>46290</v>
      </c>
      <c r="F148" s="16"/>
      <c r="G148" s="32" t="s">
        <v>190</v>
      </c>
      <c r="H148" s="28" t="str">
        <f t="shared" si="4"/>
        <v>Sim</v>
      </c>
      <c r="I148" s="26" t="str">
        <f t="shared" si="5"/>
        <v>53291|yyyy0925</v>
      </c>
    </row>
    <row r="149" spans="1:9" ht="15" customHeight="1" x14ac:dyDescent="0.25">
      <c r="A149" s="31">
        <v>53291</v>
      </c>
      <c r="B149" s="6" t="s">
        <v>21</v>
      </c>
      <c r="C149" s="26" t="str">
        <f>IFERROR(VLOOKUP($A149,Dados!$A:$C,3,FALSE()),"NÃO INFORMADO")</f>
        <v>CAL</v>
      </c>
      <c r="D149" s="23" t="s">
        <v>187</v>
      </c>
      <c r="E149" s="15">
        <v>46307</v>
      </c>
      <c r="F149" s="16"/>
      <c r="G149" s="32" t="s">
        <v>187</v>
      </c>
      <c r="H149" s="28" t="str">
        <f t="shared" si="4"/>
        <v>Sim</v>
      </c>
      <c r="I149" s="26" t="str">
        <f t="shared" si="5"/>
        <v>53291|yyyy1012</v>
      </c>
    </row>
    <row r="150" spans="1:9" ht="15" customHeight="1" x14ac:dyDescent="0.25">
      <c r="A150" s="31">
        <v>53291</v>
      </c>
      <c r="B150" s="6" t="s">
        <v>21</v>
      </c>
      <c r="C150" s="26" t="str">
        <f>IFERROR(VLOOKUP($A150,Dados!$A:$C,3,FALSE()),"NÃO INFORMADO")</f>
        <v>CAL</v>
      </c>
      <c r="D150" s="23" t="s">
        <v>190</v>
      </c>
      <c r="E150" s="15">
        <v>46308</v>
      </c>
      <c r="F150" s="16"/>
      <c r="G150" s="32" t="s">
        <v>190</v>
      </c>
      <c r="H150" s="28" t="str">
        <f t="shared" si="4"/>
        <v>Sim</v>
      </c>
      <c r="I150" s="26" t="str">
        <f t="shared" si="5"/>
        <v>53291|yyyy1013</v>
      </c>
    </row>
    <row r="151" spans="1:9" ht="15" customHeight="1" x14ac:dyDescent="0.25">
      <c r="A151" s="31">
        <v>56012</v>
      </c>
      <c r="B151" s="6" t="s">
        <v>58</v>
      </c>
      <c r="C151" s="26" t="str">
        <f>IFERROR(VLOOKUP($A151,Dados!$A:$C,3,FALSE()),"NÃO INFORMADO")</f>
        <v>MEC</v>
      </c>
      <c r="D151" s="23" t="s">
        <v>187</v>
      </c>
      <c r="E151" s="15">
        <v>46238</v>
      </c>
      <c r="F151" s="16">
        <v>3</v>
      </c>
      <c r="G151" s="32" t="s">
        <v>187</v>
      </c>
      <c r="H151" s="28" t="str">
        <f t="shared" si="4"/>
        <v>Sim</v>
      </c>
      <c r="I151" s="26" t="str">
        <f t="shared" si="5"/>
        <v>56012|yyyy0804</v>
      </c>
    </row>
    <row r="152" spans="1:9" ht="15" customHeight="1" x14ac:dyDescent="0.25">
      <c r="A152" s="31">
        <v>10495</v>
      </c>
      <c r="B152" s="6" t="s">
        <v>31</v>
      </c>
      <c r="C152" s="26" t="str">
        <f>IFERROR(VLOOKUP($A152,Dados!$A:$C,3,FALSE()),"NÃO INFORMADO")</f>
        <v>ELE</v>
      </c>
      <c r="D152" s="23" t="s">
        <v>187</v>
      </c>
      <c r="E152" s="15">
        <v>46237</v>
      </c>
      <c r="F152" s="16">
        <v>4</v>
      </c>
      <c r="G152" s="32" t="s">
        <v>187</v>
      </c>
      <c r="H152" s="28" t="str">
        <f t="shared" si="4"/>
        <v>Sim</v>
      </c>
      <c r="I152" s="26" t="str">
        <f t="shared" si="5"/>
        <v>10495|yyyy0803</v>
      </c>
    </row>
    <row r="153" spans="1:9" ht="15" customHeight="1" x14ac:dyDescent="0.25">
      <c r="A153" s="31">
        <v>10495</v>
      </c>
      <c r="B153" s="6" t="s">
        <v>31</v>
      </c>
      <c r="C153" s="26" t="str">
        <f>IFERROR(VLOOKUP($A153,Dados!$A:$C,3,FALSE()),"NÃO INFORMADO")</f>
        <v>ELE</v>
      </c>
      <c r="D153" s="23" t="s">
        <v>210</v>
      </c>
      <c r="E153" s="15">
        <v>46279</v>
      </c>
      <c r="F153" s="16"/>
      <c r="G153" s="32" t="s">
        <v>210</v>
      </c>
      <c r="H153" s="28" t="str">
        <f t="shared" si="4"/>
        <v>Não</v>
      </c>
      <c r="I153" s="26" t="str">
        <f t="shared" si="5"/>
        <v>10495|yyyy0914</v>
      </c>
    </row>
    <row r="154" spans="1:9" ht="15" customHeight="1" x14ac:dyDescent="0.25">
      <c r="A154" s="31">
        <v>10495</v>
      </c>
      <c r="B154" s="6" t="s">
        <v>31</v>
      </c>
      <c r="C154" s="26" t="str">
        <f>IFERROR(VLOOKUP($A154,Dados!$A:$C,3,FALSE()),"NÃO INFORMADO")</f>
        <v>ELE</v>
      </c>
      <c r="D154" s="23" t="s">
        <v>187</v>
      </c>
      <c r="E154" s="15">
        <v>46309</v>
      </c>
      <c r="F154" s="16"/>
      <c r="G154" s="32" t="s">
        <v>187</v>
      </c>
      <c r="H154" s="28" t="str">
        <f t="shared" si="4"/>
        <v>Sim</v>
      </c>
      <c r="I154" s="26" t="str">
        <f t="shared" si="5"/>
        <v>10495|yyyy1014</v>
      </c>
    </row>
    <row r="155" spans="1:9" ht="15" customHeight="1" x14ac:dyDescent="0.25">
      <c r="A155" s="31">
        <v>10495</v>
      </c>
      <c r="B155" s="6" t="s">
        <v>31</v>
      </c>
      <c r="C155" s="26" t="str">
        <f>IFERROR(VLOOKUP($A155,Dados!$A:$C,3,FALSE()),"NÃO INFORMADO")</f>
        <v>ELE</v>
      </c>
      <c r="D155" s="23" t="s">
        <v>188</v>
      </c>
      <c r="E155" s="15">
        <v>46314</v>
      </c>
      <c r="F155" s="16">
        <v>2</v>
      </c>
      <c r="G155" s="32" t="s">
        <v>188</v>
      </c>
      <c r="H155" s="28" t="str">
        <f t="shared" si="4"/>
        <v>Sim</v>
      </c>
      <c r="I155" s="26" t="str">
        <f t="shared" si="5"/>
        <v>10495|yyyy1019</v>
      </c>
    </row>
    <row r="156" spans="1:9" ht="15" customHeight="1" x14ac:dyDescent="0.25">
      <c r="A156" s="31">
        <v>12291</v>
      </c>
      <c r="B156" s="6" t="s">
        <v>22</v>
      </c>
      <c r="C156" s="26" t="str">
        <f>IFERROR(VLOOKUP($A156,Dados!$A:$C,3,FALSE()),"NÃO INFORMADO")</f>
        <v>CAL</v>
      </c>
      <c r="D156" s="23" t="s">
        <v>190</v>
      </c>
      <c r="E156" s="15">
        <v>46237</v>
      </c>
      <c r="F156" s="16"/>
      <c r="G156" s="32" t="s">
        <v>190</v>
      </c>
      <c r="H156" s="28" t="str">
        <f t="shared" si="4"/>
        <v>Sim</v>
      </c>
      <c r="I156" s="26" t="str">
        <f t="shared" si="5"/>
        <v>12291|yyyy0803</v>
      </c>
    </row>
    <row r="157" spans="1:9" ht="15" customHeight="1" x14ac:dyDescent="0.25">
      <c r="A157" s="31">
        <v>12291</v>
      </c>
      <c r="B157" s="6" t="s">
        <v>22</v>
      </c>
      <c r="C157" s="26" t="str">
        <f>IFERROR(VLOOKUP($A157,Dados!$A:$C,3,FALSE()),"NÃO INFORMADO")</f>
        <v>CAL</v>
      </c>
      <c r="D157" s="23" t="s">
        <v>187</v>
      </c>
      <c r="E157" s="15">
        <v>46307</v>
      </c>
      <c r="F157" s="16"/>
      <c r="G157" s="32" t="s">
        <v>187</v>
      </c>
      <c r="H157" s="28" t="str">
        <f t="shared" si="4"/>
        <v>Sim</v>
      </c>
      <c r="I157" s="26" t="str">
        <f t="shared" si="5"/>
        <v>12291|yyyy1012</v>
      </c>
    </row>
    <row r="158" spans="1:9" ht="15" customHeight="1" x14ac:dyDescent="0.25">
      <c r="A158" s="31">
        <v>12291</v>
      </c>
      <c r="B158" s="6" t="s">
        <v>22</v>
      </c>
      <c r="C158" s="26" t="str">
        <f>IFERROR(VLOOKUP($A158,Dados!$A:$C,3,FALSE()),"NÃO INFORMADO")</f>
        <v>CAL</v>
      </c>
      <c r="D158" s="23" t="s">
        <v>190</v>
      </c>
      <c r="E158" s="15">
        <v>46308</v>
      </c>
      <c r="F158" s="16"/>
      <c r="G158" s="32" t="s">
        <v>190</v>
      </c>
      <c r="H158" s="28" t="str">
        <f t="shared" si="4"/>
        <v>Sim</v>
      </c>
      <c r="I158" s="26" t="str">
        <f t="shared" si="5"/>
        <v>12291|yyyy1013</v>
      </c>
    </row>
    <row r="159" spans="1:9" ht="15" customHeight="1" x14ac:dyDescent="0.25">
      <c r="A159" s="31">
        <v>56010</v>
      </c>
      <c r="B159" s="6" t="s">
        <v>32</v>
      </c>
      <c r="C159" s="26" t="str">
        <f>IFERROR(VLOOKUP($A159,Dados!$A:$C,3,FALSE()),"NÃO INFORMADO")</f>
        <v>INS</v>
      </c>
      <c r="D159" s="23" t="s">
        <v>187</v>
      </c>
      <c r="E159" s="15">
        <v>46237</v>
      </c>
      <c r="F159" s="16">
        <v>6</v>
      </c>
      <c r="G159" s="32" t="s">
        <v>187</v>
      </c>
      <c r="H159" s="28" t="str">
        <f t="shared" si="4"/>
        <v>Sim</v>
      </c>
      <c r="I159" s="26" t="str">
        <f t="shared" si="5"/>
        <v>56010|yyyy0803</v>
      </c>
    </row>
    <row r="160" spans="1:9" ht="15" customHeight="1" x14ac:dyDescent="0.25">
      <c r="A160" s="31">
        <v>52498</v>
      </c>
      <c r="B160" s="6" t="s">
        <v>59</v>
      </c>
      <c r="C160" s="26" t="str">
        <f>IFERROR(VLOOKUP($A160,Dados!$A:$C,3,FALSE()),"NÃO INFORMADO")</f>
        <v>MEC</v>
      </c>
      <c r="D160" s="23" t="s">
        <v>188</v>
      </c>
      <c r="E160" s="15">
        <v>46237</v>
      </c>
      <c r="F160" s="16">
        <v>2</v>
      </c>
      <c r="G160" s="32" t="s">
        <v>188</v>
      </c>
      <c r="H160" s="28" t="str">
        <f t="shared" si="4"/>
        <v>Sim</v>
      </c>
      <c r="I160" s="26" t="str">
        <f t="shared" si="5"/>
        <v>52498|yyyy0803</v>
      </c>
    </row>
    <row r="161" spans="1:9" ht="15" customHeight="1" x14ac:dyDescent="0.25">
      <c r="A161" s="31">
        <v>55541</v>
      </c>
      <c r="B161" s="6" t="s">
        <v>33</v>
      </c>
      <c r="C161" s="26" t="str">
        <f>IFERROR(VLOOKUP($A161,Dados!$A:$C,3,FALSE()),"NÃO INFORMADO")</f>
        <v>ELE</v>
      </c>
      <c r="D161" s="23" t="s">
        <v>187</v>
      </c>
      <c r="E161" s="15">
        <v>46238</v>
      </c>
      <c r="F161" s="16">
        <v>1</v>
      </c>
      <c r="G161" s="32" t="s">
        <v>187</v>
      </c>
      <c r="H161" s="28" t="str">
        <f t="shared" si="4"/>
        <v>Sim</v>
      </c>
      <c r="I161" s="26" t="str">
        <f t="shared" si="5"/>
        <v>55541|yyyy0804</v>
      </c>
    </row>
    <row r="162" spans="1:9" ht="15" customHeight="1" x14ac:dyDescent="0.25">
      <c r="A162" s="31">
        <v>55541</v>
      </c>
      <c r="B162" s="6" t="s">
        <v>33</v>
      </c>
      <c r="C162" s="26" t="str">
        <f>IFERROR(VLOOKUP($A162,Dados!$A:$C,3,FALSE()),"NÃO INFORMADO")</f>
        <v>ELE</v>
      </c>
      <c r="D162" s="23" t="s">
        <v>210</v>
      </c>
      <c r="E162" s="15">
        <v>46258</v>
      </c>
      <c r="F162" s="16"/>
      <c r="G162" s="32" t="s">
        <v>210</v>
      </c>
      <c r="H162" s="28" t="str">
        <f t="shared" si="4"/>
        <v>Não</v>
      </c>
      <c r="I162" s="26" t="str">
        <f t="shared" si="5"/>
        <v>55541|yyyy0824</v>
      </c>
    </row>
    <row r="163" spans="1:9" ht="15" customHeight="1" x14ac:dyDescent="0.25">
      <c r="A163" s="31">
        <v>55541</v>
      </c>
      <c r="B163" s="6" t="s">
        <v>33</v>
      </c>
      <c r="C163" s="26" t="str">
        <f>IFERROR(VLOOKUP($A163,Dados!$A:$C,3,FALSE()),"NÃO INFORMADO")</f>
        <v>ELE</v>
      </c>
      <c r="D163" s="23" t="s">
        <v>187</v>
      </c>
      <c r="E163" s="15">
        <v>46288</v>
      </c>
      <c r="F163" s="16">
        <v>1</v>
      </c>
      <c r="G163" s="32" t="s">
        <v>187</v>
      </c>
      <c r="H163" s="28" t="str">
        <f t="shared" si="4"/>
        <v>Sim</v>
      </c>
      <c r="I163" s="26" t="str">
        <f t="shared" si="5"/>
        <v>55541|yyyy0923</v>
      </c>
    </row>
    <row r="164" spans="1:9" ht="15" customHeight="1" x14ac:dyDescent="0.25">
      <c r="A164" s="31">
        <v>55541</v>
      </c>
      <c r="B164" s="6" t="s">
        <v>33</v>
      </c>
      <c r="C164" s="26" t="str">
        <f>IFERROR(VLOOKUP($A164,Dados!$A:$C,3,FALSE()),"NÃO INFORMADO")</f>
        <v>ELE</v>
      </c>
      <c r="D164" s="23" t="s">
        <v>187</v>
      </c>
      <c r="E164" s="15">
        <v>46292</v>
      </c>
      <c r="F164" s="16">
        <v>3</v>
      </c>
      <c r="G164" s="32" t="s">
        <v>187</v>
      </c>
      <c r="H164" s="28" t="str">
        <f t="shared" si="4"/>
        <v>Sim</v>
      </c>
      <c r="I164" s="26" t="str">
        <f t="shared" si="5"/>
        <v>55541|yyyy0927</v>
      </c>
    </row>
    <row r="165" spans="1:9" ht="15" customHeight="1" x14ac:dyDescent="0.25">
      <c r="A165" s="31">
        <v>52398</v>
      </c>
      <c r="B165" s="6" t="s">
        <v>46</v>
      </c>
      <c r="C165" s="26" t="str">
        <f>IFERROR(VLOOKUP($A165,Dados!$A:$C,3,FALSE()),"NÃO INFORMADO")</f>
        <v>INS</v>
      </c>
      <c r="D165" s="23" t="s">
        <v>209</v>
      </c>
      <c r="E165" s="15">
        <v>46267</v>
      </c>
      <c r="F165" s="16">
        <v>4</v>
      </c>
      <c r="G165" s="32" t="s">
        <v>209</v>
      </c>
      <c r="H165" s="28" t="str">
        <f t="shared" si="4"/>
        <v>Sim</v>
      </c>
      <c r="I165" s="26" t="str">
        <f t="shared" si="5"/>
        <v>52398|yyyy0902</v>
      </c>
    </row>
    <row r="166" spans="1:9" ht="15" customHeight="1" x14ac:dyDescent="0.25">
      <c r="A166" s="31">
        <v>55554</v>
      </c>
      <c r="B166" s="6" t="s">
        <v>23</v>
      </c>
      <c r="C166" s="26" t="str">
        <f>IFERROR(VLOOKUP($A166,Dados!$A:$C,3,FALSE()),"NÃO INFORMADO")</f>
        <v>CAL</v>
      </c>
      <c r="D166" s="23" t="s">
        <v>190</v>
      </c>
      <c r="E166" s="15">
        <v>46237</v>
      </c>
      <c r="F166" s="16"/>
      <c r="G166" s="32" t="s">
        <v>190</v>
      </c>
      <c r="H166" s="28" t="str">
        <f t="shared" si="4"/>
        <v>Sim</v>
      </c>
      <c r="I166" s="26" t="str">
        <f t="shared" si="5"/>
        <v>55554|yyyy0803</v>
      </c>
    </row>
    <row r="167" spans="1:9" ht="15" customHeight="1" x14ac:dyDescent="0.25">
      <c r="A167" s="31">
        <v>55554</v>
      </c>
      <c r="B167" s="6" t="s">
        <v>23</v>
      </c>
      <c r="C167" s="26" t="str">
        <f>IFERROR(VLOOKUP($A167,Dados!$A:$C,3,FALSE()),"NÃO INFORMADO")</f>
        <v>CAL</v>
      </c>
      <c r="D167" s="23" t="s">
        <v>187</v>
      </c>
      <c r="E167" s="15">
        <v>46272</v>
      </c>
      <c r="F167" s="16"/>
      <c r="G167" s="32" t="s">
        <v>187</v>
      </c>
      <c r="H167" s="28" t="str">
        <f t="shared" si="4"/>
        <v>Sim</v>
      </c>
      <c r="I167" s="26" t="str">
        <f t="shared" si="5"/>
        <v>55554|yyyy0907</v>
      </c>
    </row>
    <row r="168" spans="1:9" ht="15" customHeight="1" x14ac:dyDescent="0.25">
      <c r="A168" s="31">
        <v>55554</v>
      </c>
      <c r="B168" s="6" t="s">
        <v>23</v>
      </c>
      <c r="C168" s="26" t="str">
        <f>IFERROR(VLOOKUP($A168,Dados!$A:$C,3,FALSE()),"NÃO INFORMADO")</f>
        <v>CAL</v>
      </c>
      <c r="D168" s="23" t="s">
        <v>190</v>
      </c>
      <c r="E168" s="15">
        <v>46273</v>
      </c>
      <c r="F168" s="16"/>
      <c r="G168" s="32" t="s">
        <v>190</v>
      </c>
      <c r="H168" s="28" t="str">
        <f t="shared" si="4"/>
        <v>Sim</v>
      </c>
      <c r="I168" s="26" t="str">
        <f t="shared" si="5"/>
        <v>55554|yyyy0908</v>
      </c>
    </row>
    <row r="169" spans="1:9" ht="15" customHeight="1" x14ac:dyDescent="0.25">
      <c r="A169" s="31">
        <v>55554</v>
      </c>
      <c r="B169" s="6" t="s">
        <v>23</v>
      </c>
      <c r="C169" s="26" t="str">
        <f>IFERROR(VLOOKUP($A169,Dados!$A:$C,3,FALSE()),"NÃO INFORMADO")</f>
        <v>CAL</v>
      </c>
      <c r="D169" s="23" t="s">
        <v>210</v>
      </c>
      <c r="E169" s="15">
        <v>46286</v>
      </c>
      <c r="F169" s="16"/>
      <c r="G169" s="32" t="s">
        <v>210</v>
      </c>
      <c r="H169" s="28" t="str">
        <f t="shared" si="4"/>
        <v>Não</v>
      </c>
      <c r="I169" s="26" t="str">
        <f t="shared" si="5"/>
        <v>55554|yyyy0921</v>
      </c>
    </row>
    <row r="170" spans="1:9" ht="15" customHeight="1" x14ac:dyDescent="0.25">
      <c r="A170" s="31">
        <v>55554</v>
      </c>
      <c r="B170" s="6" t="s">
        <v>23</v>
      </c>
      <c r="C170" s="26" t="str">
        <f>IFERROR(VLOOKUP($A170,Dados!$A:$C,3,FALSE()),"NÃO INFORMADO")</f>
        <v>CAL</v>
      </c>
      <c r="D170" s="23" t="s">
        <v>190</v>
      </c>
      <c r="E170" s="15">
        <v>46316</v>
      </c>
      <c r="F170" s="16"/>
      <c r="G170" s="32" t="s">
        <v>190</v>
      </c>
      <c r="H170" s="28" t="str">
        <f t="shared" si="4"/>
        <v>Sim</v>
      </c>
      <c r="I170" s="26" t="str">
        <f t="shared" si="5"/>
        <v>55554|yyyy1021</v>
      </c>
    </row>
    <row r="171" spans="1:9" ht="15" customHeight="1" x14ac:dyDescent="0.25">
      <c r="A171" s="31">
        <v>55564</v>
      </c>
      <c r="B171" s="6" t="s">
        <v>24</v>
      </c>
      <c r="C171" s="26" t="str">
        <f>IFERROR(VLOOKUP($A171,Dados!$A:$C,3,FALSE()),"NÃO INFORMADO")</f>
        <v>CAL</v>
      </c>
      <c r="D171" s="23" t="s">
        <v>190</v>
      </c>
      <c r="E171" s="15">
        <v>46237</v>
      </c>
      <c r="F171" s="16"/>
      <c r="G171" s="32" t="s">
        <v>190</v>
      </c>
      <c r="H171" s="28" t="str">
        <f t="shared" si="4"/>
        <v>Sim</v>
      </c>
      <c r="I171" s="26" t="str">
        <f t="shared" si="5"/>
        <v>55564|yyyy0803</v>
      </c>
    </row>
    <row r="172" spans="1:9" ht="15" customHeight="1" x14ac:dyDescent="0.25">
      <c r="A172" s="31">
        <v>55564</v>
      </c>
      <c r="B172" s="6" t="s">
        <v>24</v>
      </c>
      <c r="C172" s="26" t="str">
        <f>IFERROR(VLOOKUP($A172,Dados!$A:$C,3,FALSE()),"NÃO INFORMADO")</f>
        <v>CAL</v>
      </c>
      <c r="D172" s="23" t="s">
        <v>187</v>
      </c>
      <c r="E172" s="15">
        <v>46301</v>
      </c>
      <c r="F172" s="16"/>
      <c r="G172" s="32" t="s">
        <v>187</v>
      </c>
      <c r="H172" s="28" t="str">
        <f t="shared" si="4"/>
        <v>Sim</v>
      </c>
      <c r="I172" s="26" t="str">
        <f t="shared" si="5"/>
        <v>55564|yyyy1006</v>
      </c>
    </row>
    <row r="173" spans="1:9" ht="15" customHeight="1" x14ac:dyDescent="0.25">
      <c r="A173" s="31">
        <v>55564</v>
      </c>
      <c r="B173" s="6" t="s">
        <v>24</v>
      </c>
      <c r="C173" s="26" t="str">
        <f>IFERROR(VLOOKUP($A173,Dados!$A:$C,3,FALSE()),"NÃO INFORMADO")</f>
        <v>CAL</v>
      </c>
      <c r="D173" s="23" t="s">
        <v>190</v>
      </c>
      <c r="E173" s="15">
        <v>46302</v>
      </c>
      <c r="F173" s="16"/>
      <c r="G173" s="32" t="s">
        <v>190</v>
      </c>
      <c r="H173" s="28" t="str">
        <f t="shared" si="4"/>
        <v>Sim</v>
      </c>
      <c r="I173" s="26" t="str">
        <f t="shared" si="5"/>
        <v>55564|yyyy1007</v>
      </c>
    </row>
    <row r="174" spans="1:9" ht="15" customHeight="1" x14ac:dyDescent="0.25">
      <c r="A174" s="31">
        <v>55564</v>
      </c>
      <c r="B174" s="6" t="s">
        <v>24</v>
      </c>
      <c r="C174" s="26" t="str">
        <f>IFERROR(VLOOKUP($A174,Dados!$A:$C,3,FALSE()),"NÃO INFORMADO")</f>
        <v>CAL</v>
      </c>
      <c r="D174" s="23" t="s">
        <v>187</v>
      </c>
      <c r="E174" s="15">
        <v>46307</v>
      </c>
      <c r="F174" s="16"/>
      <c r="G174" s="32" t="s">
        <v>187</v>
      </c>
      <c r="H174" s="28" t="str">
        <f t="shared" si="4"/>
        <v>Sim</v>
      </c>
      <c r="I174" s="26" t="str">
        <f t="shared" si="5"/>
        <v>55564|yyyy1012</v>
      </c>
    </row>
    <row r="175" spans="1:9" ht="15" customHeight="1" x14ac:dyDescent="0.25">
      <c r="A175" s="31">
        <v>55564</v>
      </c>
      <c r="B175" s="6" t="s">
        <v>24</v>
      </c>
      <c r="C175" s="26" t="str">
        <f>IFERROR(VLOOKUP($A175,Dados!$A:$C,3,FALSE()),"NÃO INFORMADO")</f>
        <v>CAL</v>
      </c>
      <c r="D175" s="23" t="s">
        <v>190</v>
      </c>
      <c r="E175" s="15">
        <v>46308</v>
      </c>
      <c r="F175" s="16"/>
      <c r="G175" s="32" t="s">
        <v>190</v>
      </c>
      <c r="H175" s="28" t="str">
        <f t="shared" si="4"/>
        <v>Sim</v>
      </c>
      <c r="I175" s="26" t="str">
        <f t="shared" si="5"/>
        <v>55564|yyyy1013</v>
      </c>
    </row>
    <row r="176" spans="1:9" ht="15" customHeight="1" x14ac:dyDescent="0.25">
      <c r="A176" s="31">
        <v>54747</v>
      </c>
      <c r="B176" s="6" t="s">
        <v>51</v>
      </c>
      <c r="C176" s="26" t="str">
        <f>IFERROR(VLOOKUP($A176,Dados!$A:$C,3,FALSE()),"NÃO INFORMADO")</f>
        <v>LUB</v>
      </c>
      <c r="D176" s="23" t="s">
        <v>190</v>
      </c>
      <c r="E176" s="15">
        <v>46237</v>
      </c>
      <c r="F176" s="16"/>
      <c r="G176" s="32" t="s">
        <v>190</v>
      </c>
      <c r="H176" s="28" t="str">
        <f t="shared" si="4"/>
        <v>Sim</v>
      </c>
      <c r="I176" s="26" t="str">
        <f t="shared" si="5"/>
        <v>54747|yyyy0803</v>
      </c>
    </row>
    <row r="177" spans="1:9" ht="15" customHeight="1" x14ac:dyDescent="0.25">
      <c r="A177" s="31">
        <v>54747</v>
      </c>
      <c r="B177" s="6" t="s">
        <v>51</v>
      </c>
      <c r="C177" s="26" t="str">
        <f>IFERROR(VLOOKUP($A177,Dados!$A:$C,3,FALSE()),"NÃO INFORMADO")</f>
        <v>LUB</v>
      </c>
      <c r="D177" s="23" t="s">
        <v>187</v>
      </c>
      <c r="E177" s="15">
        <v>46272</v>
      </c>
      <c r="F177" s="16"/>
      <c r="G177" s="32" t="s">
        <v>187</v>
      </c>
      <c r="H177" s="28" t="str">
        <f t="shared" si="4"/>
        <v>Sim</v>
      </c>
      <c r="I177" s="26" t="str">
        <f t="shared" si="5"/>
        <v>54747|yyyy0907</v>
      </c>
    </row>
    <row r="178" spans="1:9" ht="15" customHeight="1" x14ac:dyDescent="0.25">
      <c r="A178" s="31">
        <v>54747</v>
      </c>
      <c r="B178" s="6" t="s">
        <v>51</v>
      </c>
      <c r="C178" s="26" t="str">
        <f>IFERROR(VLOOKUP($A178,Dados!$A:$C,3,FALSE()),"NÃO INFORMADO")</f>
        <v>LUB</v>
      </c>
      <c r="D178" s="23" t="s">
        <v>190</v>
      </c>
      <c r="E178" s="15">
        <v>46273</v>
      </c>
      <c r="F178" s="16"/>
      <c r="G178" s="32" t="s">
        <v>190</v>
      </c>
      <c r="H178" s="28" t="str">
        <f t="shared" si="4"/>
        <v>Sim</v>
      </c>
      <c r="I178" s="26" t="str">
        <f t="shared" si="5"/>
        <v>54747|yyyy0908</v>
      </c>
    </row>
    <row r="179" spans="1:9" ht="15" customHeight="1" x14ac:dyDescent="0.25">
      <c r="A179" s="31">
        <v>54747</v>
      </c>
      <c r="B179" s="6" t="s">
        <v>51</v>
      </c>
      <c r="C179" s="26" t="str">
        <f>IFERROR(VLOOKUP($A179,Dados!$A:$C,3,FALSE()),"NÃO INFORMADO")</f>
        <v>LUB</v>
      </c>
      <c r="D179" s="23" t="s">
        <v>210</v>
      </c>
      <c r="E179" s="15">
        <v>46286</v>
      </c>
      <c r="F179" s="16"/>
      <c r="G179" s="32" t="s">
        <v>210</v>
      </c>
      <c r="H179" s="28" t="str">
        <f t="shared" si="4"/>
        <v>Não</v>
      </c>
      <c r="I179" s="26" t="str">
        <f t="shared" si="5"/>
        <v>54747|yyyy0921</v>
      </c>
    </row>
    <row r="180" spans="1:9" ht="15" customHeight="1" x14ac:dyDescent="0.25">
      <c r="A180" s="31">
        <v>54747</v>
      </c>
      <c r="B180" s="6" t="s">
        <v>51</v>
      </c>
      <c r="C180" s="26" t="str">
        <f>IFERROR(VLOOKUP($A180,Dados!$A:$C,3,FALSE()),"NÃO INFORMADO")</f>
        <v>LUB</v>
      </c>
      <c r="D180" s="23" t="s">
        <v>190</v>
      </c>
      <c r="E180" s="15">
        <v>46316</v>
      </c>
      <c r="F180" s="16"/>
      <c r="G180" s="32" t="s">
        <v>190</v>
      </c>
      <c r="H180" s="28" t="str">
        <f t="shared" si="4"/>
        <v>Sim</v>
      </c>
      <c r="I180" s="26" t="str">
        <f t="shared" si="5"/>
        <v>54747|yyyy1021</v>
      </c>
    </row>
    <row r="181" spans="1:9" ht="15" customHeight="1" x14ac:dyDescent="0.25">
      <c r="A181" s="31">
        <v>12468</v>
      </c>
      <c r="B181" s="6" t="s">
        <v>60</v>
      </c>
      <c r="C181" s="26" t="str">
        <f>IFERROR(VLOOKUP($A181,Dados!$A:$C,3,FALSE()),"NÃO INFORMADO")</f>
        <v>MEC</v>
      </c>
      <c r="D181" s="23" t="s">
        <v>189</v>
      </c>
      <c r="E181" s="15">
        <v>46237</v>
      </c>
      <c r="F181" s="16">
        <v>5</v>
      </c>
      <c r="G181" s="32" t="s">
        <v>189</v>
      </c>
      <c r="H181" s="28" t="str">
        <f t="shared" si="4"/>
        <v>Sim</v>
      </c>
      <c r="I181" s="26" t="str">
        <f t="shared" si="5"/>
        <v>12468|yyyy0803</v>
      </c>
    </row>
    <row r="182" spans="1:9" ht="15" customHeight="1" x14ac:dyDescent="0.25">
      <c r="A182" s="31">
        <v>54179</v>
      </c>
      <c r="B182" s="6" t="s">
        <v>34</v>
      </c>
      <c r="C182" s="26" t="str">
        <f>IFERROR(VLOOKUP($A182,Dados!$A:$C,3,FALSE()),"NÃO INFORMADO")</f>
        <v>ELE</v>
      </c>
      <c r="D182" s="23" t="s">
        <v>210</v>
      </c>
      <c r="E182" s="15">
        <v>46237</v>
      </c>
      <c r="F182" s="16"/>
      <c r="G182" s="32" t="s">
        <v>210</v>
      </c>
      <c r="H182" s="28" t="str">
        <f t="shared" si="4"/>
        <v>Não</v>
      </c>
      <c r="I182" s="26" t="str">
        <f t="shared" si="5"/>
        <v>54179|yyyy0803</v>
      </c>
    </row>
    <row r="183" spans="1:9" ht="15" customHeight="1" x14ac:dyDescent="0.25">
      <c r="A183" s="31">
        <v>54179</v>
      </c>
      <c r="B183" s="6" t="s">
        <v>34</v>
      </c>
      <c r="C183" s="26" t="str">
        <f>IFERROR(VLOOKUP($A183,Dados!$A:$C,3,FALSE()),"NÃO INFORMADO")</f>
        <v>ELE</v>
      </c>
      <c r="D183" s="23" t="s">
        <v>190</v>
      </c>
      <c r="E183" s="15">
        <v>46253</v>
      </c>
      <c r="F183" s="16"/>
      <c r="G183" s="32" t="s">
        <v>190</v>
      </c>
      <c r="H183" s="28" t="str">
        <f t="shared" si="4"/>
        <v>Sim</v>
      </c>
      <c r="I183" s="26" t="str">
        <f t="shared" si="5"/>
        <v>54179|yyyy0819</v>
      </c>
    </row>
    <row r="184" spans="1:9" ht="15" customHeight="1" x14ac:dyDescent="0.25">
      <c r="A184" s="31">
        <v>54179</v>
      </c>
      <c r="B184" s="6" t="s">
        <v>34</v>
      </c>
      <c r="C184" s="26" t="str">
        <f>IFERROR(VLOOKUP($A184,Dados!$A:$C,3,FALSE()),"NÃO INFORMADO")</f>
        <v>ELE</v>
      </c>
      <c r="D184" s="23" t="s">
        <v>187</v>
      </c>
      <c r="E184" s="15"/>
      <c r="F184" s="16"/>
      <c r="G184" s="32" t="s">
        <v>187</v>
      </c>
      <c r="H184" s="28" t="str">
        <f t="shared" si="4"/>
        <v>Sim</v>
      </c>
      <c r="I184" s="26" t="str">
        <f t="shared" si="5"/>
        <v>54179|yyyy0100</v>
      </c>
    </row>
    <row r="185" spans="1:9" ht="15" customHeight="1" x14ac:dyDescent="0.25">
      <c r="A185" s="31">
        <v>54179</v>
      </c>
      <c r="B185" s="6" t="s">
        <v>34</v>
      </c>
      <c r="C185" s="26" t="str">
        <f>IFERROR(VLOOKUP($A185,Dados!$A:$C,3,FALSE()),"NÃO INFORMADO")</f>
        <v>ELE</v>
      </c>
      <c r="D185" s="23" t="s">
        <v>190</v>
      </c>
      <c r="E185" s="15">
        <v>46308</v>
      </c>
      <c r="F185" s="16"/>
      <c r="G185" s="32" t="s">
        <v>190</v>
      </c>
      <c r="H185" s="28" t="str">
        <f t="shared" si="4"/>
        <v>Sim</v>
      </c>
      <c r="I185" s="26" t="str">
        <f t="shared" si="5"/>
        <v>54179|yyyy1013</v>
      </c>
    </row>
    <row r="186" spans="1:9" ht="15" customHeight="1" x14ac:dyDescent="0.25">
      <c r="A186" s="31">
        <v>54846</v>
      </c>
      <c r="B186" s="6" t="s">
        <v>67</v>
      </c>
      <c r="C186" s="26" t="str">
        <f>IFERROR(VLOOKUP($A186,Dados!$A:$C,3,FALSE()),"NÃO INFORMADO")</f>
        <v>USI</v>
      </c>
      <c r="D186" s="23" t="s">
        <v>188</v>
      </c>
      <c r="E186" s="15">
        <v>46237</v>
      </c>
      <c r="F186" s="16">
        <v>6</v>
      </c>
      <c r="G186" s="32" t="s">
        <v>188</v>
      </c>
      <c r="H186" s="28" t="str">
        <f t="shared" si="4"/>
        <v>Sim</v>
      </c>
      <c r="I186" s="26" t="str">
        <f t="shared" si="5"/>
        <v>54846|yyyy0803</v>
      </c>
    </row>
    <row r="187" spans="1:9" ht="15" customHeight="1" x14ac:dyDescent="0.25">
      <c r="A187" s="31">
        <v>54846</v>
      </c>
      <c r="B187" s="6" t="s">
        <v>67</v>
      </c>
      <c r="C187" s="26" t="str">
        <f>IFERROR(VLOOKUP($A187,Dados!$A:$C,3,FALSE()),"NÃO INFORMADO")</f>
        <v>USI</v>
      </c>
      <c r="D187" s="23" t="s">
        <v>187</v>
      </c>
      <c r="E187" s="15">
        <v>46307</v>
      </c>
      <c r="F187" s="16"/>
      <c r="G187" s="32" t="s">
        <v>187</v>
      </c>
      <c r="H187" s="28" t="str">
        <f t="shared" si="4"/>
        <v>Sim</v>
      </c>
      <c r="I187" s="26" t="str">
        <f t="shared" si="5"/>
        <v>54846|yyyy1012</v>
      </c>
    </row>
    <row r="188" spans="1:9" ht="15" customHeight="1" x14ac:dyDescent="0.25">
      <c r="A188" s="31">
        <v>55179</v>
      </c>
      <c r="B188" s="6" t="s">
        <v>35</v>
      </c>
      <c r="C188" s="26" t="str">
        <f>IFERROR(VLOOKUP($A188,Dados!$A:$C,3,FALSE()),"NÃO INFORMADO")</f>
        <v>ELE</v>
      </c>
      <c r="D188" s="23" t="s">
        <v>188</v>
      </c>
      <c r="E188" s="15">
        <v>46237</v>
      </c>
      <c r="F188" s="16">
        <v>6</v>
      </c>
      <c r="G188" s="32" t="s">
        <v>188</v>
      </c>
      <c r="H188" s="28" t="str">
        <f t="shared" si="4"/>
        <v>Sim</v>
      </c>
      <c r="I188" s="26" t="str">
        <f t="shared" si="5"/>
        <v>55179|yyyy0803</v>
      </c>
    </row>
    <row r="189" spans="1:9" ht="15" customHeight="1" x14ac:dyDescent="0.25">
      <c r="A189" s="31">
        <v>55179</v>
      </c>
      <c r="B189" s="6" t="s">
        <v>35</v>
      </c>
      <c r="C189" s="26" t="str">
        <f>IFERROR(VLOOKUP($A189,Dados!$A:$C,3,FALSE()),"NÃO INFORMADO")</f>
        <v>ELE</v>
      </c>
      <c r="D189" s="23" t="s">
        <v>210</v>
      </c>
      <c r="E189" s="15"/>
      <c r="F189" s="16"/>
      <c r="G189" s="32" t="s">
        <v>210</v>
      </c>
      <c r="H189" s="28" t="str">
        <f t="shared" si="4"/>
        <v>Não</v>
      </c>
      <c r="I189" s="26" t="str">
        <f t="shared" si="5"/>
        <v>55179|yyyy0100</v>
      </c>
    </row>
    <row r="190" spans="1:9" ht="15" customHeight="1" x14ac:dyDescent="0.25">
      <c r="A190" s="31">
        <v>12299</v>
      </c>
      <c r="B190" s="6" t="s">
        <v>47</v>
      </c>
      <c r="C190" s="26" t="str">
        <f>IFERROR(VLOOKUP($A190,Dados!$A:$C,3,FALSE()),"NÃO INFORMADO")</f>
        <v>INS</v>
      </c>
      <c r="D190" s="23" t="s">
        <v>187</v>
      </c>
      <c r="E190" s="15">
        <v>46238</v>
      </c>
      <c r="F190" s="16">
        <v>1</v>
      </c>
      <c r="G190" s="32" t="s">
        <v>187</v>
      </c>
      <c r="H190" s="28" t="str">
        <f t="shared" si="4"/>
        <v>Sim</v>
      </c>
      <c r="I190" s="26" t="str">
        <f t="shared" si="5"/>
        <v>12299|yyyy0804</v>
      </c>
    </row>
    <row r="191" spans="1:9" ht="15" customHeight="1" x14ac:dyDescent="0.25">
      <c r="A191" s="31">
        <v>12299</v>
      </c>
      <c r="B191" s="6" t="s">
        <v>47</v>
      </c>
      <c r="C191" s="26" t="str">
        <f>IFERROR(VLOOKUP($A191,Dados!$A:$C,3,FALSE()),"NÃO INFORMADO")</f>
        <v>INS</v>
      </c>
      <c r="D191" s="23" t="s">
        <v>187</v>
      </c>
      <c r="E191" s="15">
        <v>46265</v>
      </c>
      <c r="F191" s="16">
        <v>3</v>
      </c>
      <c r="G191" s="32" t="s">
        <v>187</v>
      </c>
      <c r="H191" s="28" t="str">
        <f t="shared" si="4"/>
        <v>Sim</v>
      </c>
      <c r="I191" s="26" t="str">
        <f t="shared" si="5"/>
        <v>12299|yyyy0831</v>
      </c>
    </row>
    <row r="192" spans="1:9" ht="15" customHeight="1" x14ac:dyDescent="0.25">
      <c r="A192" s="31">
        <v>12299</v>
      </c>
      <c r="B192" s="6" t="s">
        <v>47</v>
      </c>
      <c r="C192" s="26" t="str">
        <f>IFERROR(VLOOKUP($A192,Dados!$A:$C,3,FALSE()),"NÃO INFORMADO")</f>
        <v>INS</v>
      </c>
      <c r="D192" s="23" t="s">
        <v>210</v>
      </c>
      <c r="E192" s="15">
        <v>46314</v>
      </c>
      <c r="F192" s="16"/>
      <c r="G192" s="32" t="s">
        <v>210</v>
      </c>
      <c r="H192" s="28" t="str">
        <f t="shared" si="4"/>
        <v>Não</v>
      </c>
      <c r="I192" s="26" t="str">
        <f t="shared" si="5"/>
        <v>12299|yyyy1019</v>
      </c>
    </row>
    <row r="193" spans="1:9" ht="15" customHeight="1" x14ac:dyDescent="0.25">
      <c r="A193" s="31">
        <v>12244</v>
      </c>
      <c r="B193" s="6" t="s">
        <v>68</v>
      </c>
      <c r="C193" s="26" t="str">
        <f>IFERROR(VLOOKUP($A193,Dados!$A:$C,3,FALSE()),"NÃO INFORMADO")</f>
        <v>USI</v>
      </c>
      <c r="D193" s="23" t="s">
        <v>187</v>
      </c>
      <c r="E193" s="15">
        <v>46237</v>
      </c>
      <c r="F193" s="16">
        <v>2</v>
      </c>
      <c r="G193" s="32" t="s">
        <v>187</v>
      </c>
      <c r="H193" s="28" t="str">
        <f t="shared" si="4"/>
        <v>Sim</v>
      </c>
      <c r="I193" s="26" t="str">
        <f t="shared" si="5"/>
        <v>12244|yyyy0803</v>
      </c>
    </row>
    <row r="194" spans="1:9" ht="15" customHeight="1" x14ac:dyDescent="0.25">
      <c r="A194" s="31">
        <v>12244</v>
      </c>
      <c r="B194" s="6" t="s">
        <v>68</v>
      </c>
      <c r="C194" s="26" t="str">
        <f>IFERROR(VLOOKUP($A194,Dados!$A:$C,3,FALSE()),"NÃO INFORMADO")</f>
        <v>USI</v>
      </c>
      <c r="D194" s="23" t="s">
        <v>210</v>
      </c>
      <c r="E194" s="15">
        <v>46308</v>
      </c>
      <c r="F194" s="16"/>
      <c r="G194" s="32" t="s">
        <v>210</v>
      </c>
      <c r="H194" s="28" t="str">
        <f t="shared" si="4"/>
        <v>Não</v>
      </c>
      <c r="I194" s="26" t="str">
        <f t="shared" si="5"/>
        <v>12244|yyyy1013</v>
      </c>
    </row>
    <row r="195" spans="1:9" ht="15" customHeight="1" x14ac:dyDescent="0.25">
      <c r="A195" s="31">
        <v>53403</v>
      </c>
      <c r="B195" s="6" t="s">
        <v>61</v>
      </c>
      <c r="C195" s="26" t="str">
        <f>IFERROR(VLOOKUP($A195,Dados!$A:$C,3,FALSE()),"NÃO INFORMADO")</f>
        <v>MEC</v>
      </c>
      <c r="D195" s="23" t="s">
        <v>187</v>
      </c>
      <c r="E195" s="15">
        <v>46237</v>
      </c>
      <c r="F195" s="16">
        <v>4</v>
      </c>
      <c r="G195" s="32" t="s">
        <v>187</v>
      </c>
      <c r="H195" s="28" t="str">
        <f t="shared" si="4"/>
        <v>Sim</v>
      </c>
      <c r="I195" s="26" t="str">
        <f t="shared" si="5"/>
        <v>53403|yyyy0803</v>
      </c>
    </row>
    <row r="196" spans="1:9" ht="15" customHeight="1" x14ac:dyDescent="0.25">
      <c r="A196" s="31">
        <v>53403</v>
      </c>
      <c r="B196" s="6" t="s">
        <v>61</v>
      </c>
      <c r="C196" s="26" t="str">
        <f>IFERROR(VLOOKUP($A196,Dados!$A:$C,3,FALSE()),"NÃO INFORMADO")</f>
        <v>MEC</v>
      </c>
      <c r="D196" s="23" t="s">
        <v>210</v>
      </c>
      <c r="E196" s="15">
        <v>46279</v>
      </c>
      <c r="F196" s="16"/>
      <c r="G196" s="32" t="s">
        <v>210</v>
      </c>
      <c r="H196" s="28" t="str">
        <f t="shared" si="4"/>
        <v>Não</v>
      </c>
      <c r="I196" s="26" t="str">
        <f t="shared" si="5"/>
        <v>53403|yyyy0914</v>
      </c>
    </row>
    <row r="197" spans="1:9" ht="15" customHeight="1" x14ac:dyDescent="0.25">
      <c r="A197" s="31">
        <v>53403</v>
      </c>
      <c r="B197" s="6" t="s">
        <v>61</v>
      </c>
      <c r="C197" s="26" t="str">
        <f>IFERROR(VLOOKUP($A197,Dados!$A:$C,3,FALSE()),"NÃO INFORMADO")</f>
        <v>MEC</v>
      </c>
      <c r="D197" s="23" t="s">
        <v>187</v>
      </c>
      <c r="E197" s="15">
        <v>46309</v>
      </c>
      <c r="F197" s="16"/>
      <c r="G197" s="32" t="s">
        <v>187</v>
      </c>
      <c r="H197" s="28" t="str">
        <f t="shared" ref="H197:H224" si="6">IF(OR($G197="A",$G197="B",$G197="C",$G197="6x1",$G197="5x2",$G197="Folguista"),"Sim","Não")</f>
        <v>Sim</v>
      </c>
      <c r="I197" s="26" t="str">
        <f t="shared" ref="I197:I224" si="7">$A197&amp;"|"&amp;TEXT($E197,"yyyymmdd")</f>
        <v>53403|yyyy1014</v>
      </c>
    </row>
    <row r="198" spans="1:9" ht="15" customHeight="1" x14ac:dyDescent="0.25">
      <c r="A198" s="31">
        <v>53665</v>
      </c>
      <c r="B198" s="6" t="s">
        <v>25</v>
      </c>
      <c r="C198" s="26" t="str">
        <f>IFERROR(VLOOKUP($A198,Dados!$A:$C,3,FALSE()),"NÃO INFORMADO")</f>
        <v>CAL</v>
      </c>
      <c r="D198" s="23" t="s">
        <v>190</v>
      </c>
      <c r="E198" s="15">
        <v>46237</v>
      </c>
      <c r="F198" s="16"/>
      <c r="G198" s="32" t="s">
        <v>190</v>
      </c>
      <c r="H198" s="28" t="str">
        <f t="shared" si="6"/>
        <v>Sim</v>
      </c>
      <c r="I198" s="26" t="str">
        <f t="shared" si="7"/>
        <v>53665|yyyy0803</v>
      </c>
    </row>
    <row r="199" spans="1:9" ht="15" customHeight="1" x14ac:dyDescent="0.25">
      <c r="A199" s="31">
        <v>53665</v>
      </c>
      <c r="B199" s="6" t="s">
        <v>25</v>
      </c>
      <c r="C199" s="26" t="str">
        <f>IFERROR(VLOOKUP($A199,Dados!$A:$C,3,FALSE()),"NÃO INFORMADO")</f>
        <v>CAL</v>
      </c>
      <c r="D199" s="23" t="s">
        <v>187</v>
      </c>
      <c r="E199" s="15">
        <v>46272</v>
      </c>
      <c r="F199" s="16"/>
      <c r="G199" s="32" t="s">
        <v>187</v>
      </c>
      <c r="H199" s="28" t="str">
        <f t="shared" si="6"/>
        <v>Sim</v>
      </c>
      <c r="I199" s="26" t="str">
        <f t="shared" si="7"/>
        <v>53665|yyyy0907</v>
      </c>
    </row>
    <row r="200" spans="1:9" ht="15" customHeight="1" x14ac:dyDescent="0.25">
      <c r="A200" s="31">
        <v>53665</v>
      </c>
      <c r="B200" s="6" t="s">
        <v>25</v>
      </c>
      <c r="C200" s="26" t="str">
        <f>IFERROR(VLOOKUP($A200,Dados!$A:$C,3,FALSE()),"NÃO INFORMADO")</f>
        <v>CAL</v>
      </c>
      <c r="D200" s="23" t="s">
        <v>190</v>
      </c>
      <c r="E200" s="15">
        <v>46273</v>
      </c>
      <c r="F200" s="16"/>
      <c r="G200" s="32" t="s">
        <v>190</v>
      </c>
      <c r="H200" s="28" t="str">
        <f t="shared" si="6"/>
        <v>Sim</v>
      </c>
      <c r="I200" s="26" t="str">
        <f t="shared" si="7"/>
        <v>53665|yyyy0908</v>
      </c>
    </row>
    <row r="201" spans="1:9" ht="15" customHeight="1" x14ac:dyDescent="0.25">
      <c r="A201" s="31">
        <v>53665</v>
      </c>
      <c r="B201" s="6" t="s">
        <v>25</v>
      </c>
      <c r="C201" s="26" t="str">
        <f>IFERROR(VLOOKUP($A201,Dados!$A:$C,3,FALSE()),"NÃO INFORMADO")</f>
        <v>CAL</v>
      </c>
      <c r="D201" s="23" t="s">
        <v>210</v>
      </c>
      <c r="E201" s="15">
        <v>46286</v>
      </c>
      <c r="F201" s="16"/>
      <c r="G201" s="32" t="s">
        <v>210</v>
      </c>
      <c r="H201" s="28" t="str">
        <f t="shared" si="6"/>
        <v>Não</v>
      </c>
      <c r="I201" s="26" t="str">
        <f t="shared" si="7"/>
        <v>53665|yyyy0921</v>
      </c>
    </row>
    <row r="202" spans="1:9" ht="15" customHeight="1" x14ac:dyDescent="0.25">
      <c r="A202" s="25">
        <v>53665</v>
      </c>
      <c r="B202" s="6" t="s">
        <v>25</v>
      </c>
      <c r="C202" s="26" t="str">
        <f>IFERROR(VLOOKUP($A202,Dados!$A:$C,3,FALSE()),"NÃO INFORMADO")</f>
        <v>CAL</v>
      </c>
      <c r="D202" s="23" t="s">
        <v>190</v>
      </c>
      <c r="E202" s="15">
        <v>46316</v>
      </c>
      <c r="F202" s="16"/>
      <c r="G202" s="32" t="s">
        <v>190</v>
      </c>
      <c r="H202" s="28" t="str">
        <f t="shared" si="6"/>
        <v>Sim</v>
      </c>
      <c r="I202" s="26" t="str">
        <f t="shared" si="7"/>
        <v>53665|yyyy1021</v>
      </c>
    </row>
    <row r="203" spans="1:9" ht="15" customHeight="1" x14ac:dyDescent="0.25">
      <c r="A203" s="31">
        <v>56377</v>
      </c>
      <c r="B203" s="6" t="s">
        <v>13</v>
      </c>
      <c r="C203" s="26" t="str">
        <f>IFERROR(VLOOKUP($A203,Dados!$A:$C,3,FALSE()),"NÃO INFORMADO")</f>
        <v>AUT</v>
      </c>
      <c r="D203" s="23" t="s">
        <v>190</v>
      </c>
      <c r="E203" s="15">
        <v>46237</v>
      </c>
      <c r="F203" s="16"/>
      <c r="G203" s="32" t="s">
        <v>190</v>
      </c>
      <c r="H203" s="28" t="str">
        <f t="shared" si="6"/>
        <v>Sim</v>
      </c>
      <c r="I203" s="26" t="str">
        <f t="shared" si="7"/>
        <v>56377|yyyy0803</v>
      </c>
    </row>
    <row r="204" spans="1:9" ht="15" customHeight="1" x14ac:dyDescent="0.25">
      <c r="A204" s="31">
        <v>56377</v>
      </c>
      <c r="B204" s="6" t="s">
        <v>13</v>
      </c>
      <c r="C204" s="26" t="str">
        <f>IFERROR(VLOOKUP($A204,Dados!$A:$C,3,FALSE()),"NÃO INFORMADO")</f>
        <v>AUT</v>
      </c>
      <c r="D204" s="23" t="s">
        <v>187</v>
      </c>
      <c r="E204" s="15">
        <v>46307</v>
      </c>
      <c r="F204" s="16"/>
      <c r="G204" s="32" t="s">
        <v>187</v>
      </c>
      <c r="H204" s="28" t="str">
        <f t="shared" si="6"/>
        <v>Sim</v>
      </c>
      <c r="I204" s="26" t="str">
        <f t="shared" si="7"/>
        <v>56377|yyyy1012</v>
      </c>
    </row>
    <row r="205" spans="1:9" ht="15" customHeight="1" x14ac:dyDescent="0.25">
      <c r="A205" s="25">
        <v>56377</v>
      </c>
      <c r="B205" s="6" t="s">
        <v>13</v>
      </c>
      <c r="C205" s="26" t="str">
        <f>IFERROR(VLOOKUP($A205,Dados!$A:$C,3,FALSE()),"NÃO INFORMADO")</f>
        <v>AUT</v>
      </c>
      <c r="D205" s="23" t="s">
        <v>190</v>
      </c>
      <c r="E205" s="15">
        <v>46308</v>
      </c>
      <c r="F205" s="16"/>
      <c r="G205" s="32" t="s">
        <v>190</v>
      </c>
      <c r="H205" s="28" t="str">
        <f t="shared" si="6"/>
        <v>Sim</v>
      </c>
      <c r="I205" s="26" t="str">
        <f t="shared" si="7"/>
        <v>56377|yyyy1013</v>
      </c>
    </row>
    <row r="206" spans="1:9" ht="15" customHeight="1" x14ac:dyDescent="0.25">
      <c r="A206" s="31"/>
      <c r="B206" s="6"/>
      <c r="C206" s="26" t="str">
        <f>IFERROR(VLOOKUP($A206,Dados!$A:$C,3,FALSE()),"NÃO INFORMADO")</f>
        <v>NÃO INFORMADO</v>
      </c>
      <c r="D206" s="23"/>
      <c r="E206" s="15"/>
      <c r="F206" s="16"/>
      <c r="G206" s="32"/>
      <c r="H206" s="28" t="str">
        <f t="shared" si="6"/>
        <v>Não</v>
      </c>
      <c r="I206" s="26" t="str">
        <f t="shared" si="7"/>
        <v>|yyyy0100</v>
      </c>
    </row>
    <row r="207" spans="1:9" ht="15" customHeight="1" x14ac:dyDescent="0.25">
      <c r="A207" s="31"/>
      <c r="B207" s="6"/>
      <c r="C207" s="26" t="str">
        <f>IFERROR(VLOOKUP($A207,Dados!$A:$C,3,FALSE()),"NÃO INFORMADO")</f>
        <v>NÃO INFORMADO</v>
      </c>
      <c r="D207" s="23"/>
      <c r="E207" s="15"/>
      <c r="F207" s="16"/>
      <c r="G207" s="32"/>
      <c r="H207" s="28" t="str">
        <f t="shared" si="6"/>
        <v>Não</v>
      </c>
      <c r="I207" s="26" t="str">
        <f t="shared" si="7"/>
        <v>|yyyy0100</v>
      </c>
    </row>
    <row r="208" spans="1:9" ht="15" customHeight="1" x14ac:dyDescent="0.25">
      <c r="A208" s="31"/>
      <c r="B208" s="6"/>
      <c r="C208" s="26" t="str">
        <f>IFERROR(VLOOKUP($A208,Dados!$A:$C,3,FALSE()),"NÃO INFORMADO")</f>
        <v>NÃO INFORMADO</v>
      </c>
      <c r="D208" s="23"/>
      <c r="E208" s="15"/>
      <c r="F208" s="16"/>
      <c r="G208" s="32"/>
      <c r="H208" s="28" t="str">
        <f t="shared" si="6"/>
        <v>Não</v>
      </c>
      <c r="I208" s="26" t="str">
        <f t="shared" si="7"/>
        <v>|yyyy0100</v>
      </c>
    </row>
    <row r="209" spans="1:9" ht="15" customHeight="1" x14ac:dyDescent="0.25">
      <c r="A209" s="31"/>
      <c r="B209" s="6"/>
      <c r="C209" s="26" t="str">
        <f>IFERROR(VLOOKUP($A209,Dados!$A:$C,3,FALSE()),"NÃO INFORMADO")</f>
        <v>NÃO INFORMADO</v>
      </c>
      <c r="D209" s="23"/>
      <c r="E209" s="15"/>
      <c r="F209" s="16"/>
      <c r="G209" s="32"/>
      <c r="H209" s="28" t="str">
        <f t="shared" si="6"/>
        <v>Não</v>
      </c>
      <c r="I209" s="26" t="str">
        <f t="shared" si="7"/>
        <v>|yyyy0100</v>
      </c>
    </row>
    <row r="210" spans="1:9" ht="15" customHeight="1" x14ac:dyDescent="0.25">
      <c r="A210" s="31"/>
      <c r="B210" s="6"/>
      <c r="C210" s="26" t="str">
        <f>IFERROR(VLOOKUP($A210,Dados!$A:$C,3,FALSE()),"NÃO INFORMADO")</f>
        <v>NÃO INFORMADO</v>
      </c>
      <c r="D210" s="23"/>
      <c r="E210" s="15"/>
      <c r="F210" s="16"/>
      <c r="G210" s="32"/>
      <c r="H210" s="28" t="str">
        <f t="shared" si="6"/>
        <v>Não</v>
      </c>
      <c r="I210" s="26" t="str">
        <f t="shared" si="7"/>
        <v>|yyyy0100</v>
      </c>
    </row>
    <row r="211" spans="1:9" ht="15" customHeight="1" x14ac:dyDescent="0.25">
      <c r="A211" s="31"/>
      <c r="B211" s="6"/>
      <c r="C211" s="26" t="str">
        <f>IFERROR(VLOOKUP($A211,Dados!$A:$C,3,FALSE()),"NÃO INFORMADO")</f>
        <v>NÃO INFORMADO</v>
      </c>
      <c r="D211" s="23"/>
      <c r="E211" s="15"/>
      <c r="F211" s="16"/>
      <c r="G211" s="32"/>
      <c r="H211" s="28" t="str">
        <f t="shared" si="6"/>
        <v>Não</v>
      </c>
      <c r="I211" s="26" t="str">
        <f t="shared" si="7"/>
        <v>|yyyy0100</v>
      </c>
    </row>
    <row r="212" spans="1:9" ht="15" customHeight="1" x14ac:dyDescent="0.25">
      <c r="A212" s="31"/>
      <c r="B212" s="6"/>
      <c r="C212" s="26" t="str">
        <f>IFERROR(VLOOKUP($A212,Dados!$A:$C,3,FALSE()),"NÃO INFORMADO")</f>
        <v>NÃO INFORMADO</v>
      </c>
      <c r="D212" s="23"/>
      <c r="E212" s="15"/>
      <c r="F212" s="16"/>
      <c r="G212" s="32"/>
      <c r="H212" s="28" t="str">
        <f t="shared" si="6"/>
        <v>Não</v>
      </c>
      <c r="I212" s="26" t="str">
        <f t="shared" si="7"/>
        <v>|yyyy0100</v>
      </c>
    </row>
    <row r="213" spans="1:9" ht="15" customHeight="1" x14ac:dyDescent="0.25">
      <c r="A213" s="31"/>
      <c r="B213" s="6"/>
      <c r="C213" s="26" t="str">
        <f>IFERROR(VLOOKUP($A213,Dados!$A:$C,3,FALSE()),"NÃO INFORMADO")</f>
        <v>NÃO INFORMADO</v>
      </c>
      <c r="D213" s="23"/>
      <c r="E213" s="15"/>
      <c r="F213" s="16"/>
      <c r="G213" s="32"/>
      <c r="H213" s="28" t="str">
        <f t="shared" si="6"/>
        <v>Não</v>
      </c>
      <c r="I213" s="26" t="str">
        <f t="shared" si="7"/>
        <v>|yyyy0100</v>
      </c>
    </row>
    <row r="214" spans="1:9" ht="15" customHeight="1" x14ac:dyDescent="0.25">
      <c r="A214" s="31"/>
      <c r="B214" s="6"/>
      <c r="C214" s="26" t="str">
        <f>IFERROR(VLOOKUP($A214,Dados!$A:$C,3,FALSE()),"NÃO INFORMADO")</f>
        <v>NÃO INFORMADO</v>
      </c>
      <c r="D214" s="23"/>
      <c r="E214" s="15"/>
      <c r="F214" s="16"/>
      <c r="G214" s="32"/>
      <c r="H214" s="28" t="str">
        <f t="shared" si="6"/>
        <v>Não</v>
      </c>
      <c r="I214" s="26" t="str">
        <f t="shared" si="7"/>
        <v>|yyyy0100</v>
      </c>
    </row>
    <row r="215" spans="1:9" ht="15" customHeight="1" x14ac:dyDescent="0.25">
      <c r="A215" s="31"/>
      <c r="B215" s="6"/>
      <c r="C215" s="26" t="str">
        <f>IFERROR(VLOOKUP($A215,Dados!$A:$C,3,FALSE()),"NÃO INFORMADO")</f>
        <v>NÃO INFORMADO</v>
      </c>
      <c r="D215" s="23"/>
      <c r="E215" s="15"/>
      <c r="F215" s="16"/>
      <c r="G215" s="32"/>
      <c r="H215" s="28" t="str">
        <f t="shared" si="6"/>
        <v>Não</v>
      </c>
      <c r="I215" s="26" t="str">
        <f t="shared" si="7"/>
        <v>|yyyy0100</v>
      </c>
    </row>
    <row r="216" spans="1:9" ht="15" customHeight="1" x14ac:dyDescent="0.25">
      <c r="A216" s="31"/>
      <c r="B216" s="6"/>
      <c r="C216" s="26" t="str">
        <f>IFERROR(VLOOKUP($A216,Dados!$A:$C,3,FALSE()),"NÃO INFORMADO")</f>
        <v>NÃO INFORMADO</v>
      </c>
      <c r="D216" s="23"/>
      <c r="E216" s="15"/>
      <c r="F216" s="16"/>
      <c r="G216" s="32"/>
      <c r="H216" s="28" t="str">
        <f t="shared" si="6"/>
        <v>Não</v>
      </c>
      <c r="I216" s="26" t="str">
        <f t="shared" si="7"/>
        <v>|yyyy0100</v>
      </c>
    </row>
    <row r="217" spans="1:9" ht="15" customHeight="1" x14ac:dyDescent="0.25">
      <c r="A217" s="31"/>
      <c r="B217" s="6"/>
      <c r="C217" s="26" t="str">
        <f>IFERROR(VLOOKUP($A217,Dados!$A:$C,3,FALSE()),"NÃO INFORMADO")</f>
        <v>NÃO INFORMADO</v>
      </c>
      <c r="D217" s="23"/>
      <c r="E217" s="15"/>
      <c r="F217" s="16"/>
      <c r="G217" s="32"/>
      <c r="H217" s="28" t="str">
        <f t="shared" si="6"/>
        <v>Não</v>
      </c>
      <c r="I217" s="26" t="str">
        <f t="shared" si="7"/>
        <v>|yyyy0100</v>
      </c>
    </row>
    <row r="218" spans="1:9" ht="15" customHeight="1" x14ac:dyDescent="0.25">
      <c r="A218" s="31"/>
      <c r="B218" s="6"/>
      <c r="C218" s="26" t="str">
        <f>IFERROR(VLOOKUP($A218,Dados!$A:$C,3,FALSE()),"NÃO INFORMADO")</f>
        <v>NÃO INFORMADO</v>
      </c>
      <c r="D218" s="23"/>
      <c r="E218" s="15"/>
      <c r="F218" s="16"/>
      <c r="G218" s="32"/>
      <c r="H218" s="28" t="str">
        <f t="shared" si="6"/>
        <v>Não</v>
      </c>
      <c r="I218" s="26" t="str">
        <f t="shared" si="7"/>
        <v>|yyyy0100</v>
      </c>
    </row>
    <row r="219" spans="1:9" ht="15" customHeight="1" x14ac:dyDescent="0.25">
      <c r="A219" s="31"/>
      <c r="B219" s="6"/>
      <c r="C219" s="26" t="str">
        <f>IFERROR(VLOOKUP($A219,Dados!$A:$C,3,FALSE()),"NÃO INFORMADO")</f>
        <v>NÃO INFORMADO</v>
      </c>
      <c r="D219" s="23"/>
      <c r="E219" s="15"/>
      <c r="F219" s="16"/>
      <c r="G219" s="32"/>
      <c r="H219" s="28" t="str">
        <f t="shared" si="6"/>
        <v>Não</v>
      </c>
      <c r="I219" s="26" t="str">
        <f t="shared" si="7"/>
        <v>|yyyy0100</v>
      </c>
    </row>
    <row r="220" spans="1:9" ht="15" customHeight="1" x14ac:dyDescent="0.25">
      <c r="A220" s="31"/>
      <c r="B220" s="6"/>
      <c r="C220" s="26" t="str">
        <f>IFERROR(VLOOKUP($A220,Dados!$A:$C,3,FALSE()),"NÃO INFORMADO")</f>
        <v>NÃO INFORMADO</v>
      </c>
      <c r="D220" s="23"/>
      <c r="E220" s="15"/>
      <c r="F220" s="16"/>
      <c r="G220" s="32"/>
      <c r="H220" s="28" t="str">
        <f t="shared" si="6"/>
        <v>Não</v>
      </c>
      <c r="I220" s="26" t="str">
        <f t="shared" si="7"/>
        <v>|yyyy0100</v>
      </c>
    </row>
    <row r="221" spans="1:9" ht="15" customHeight="1" x14ac:dyDescent="0.25">
      <c r="A221" s="31"/>
      <c r="B221" s="6"/>
      <c r="C221" s="26" t="str">
        <f>IFERROR(VLOOKUP($A221,Dados!$A:$C,3,FALSE()),"NÃO INFORMADO")</f>
        <v>NÃO INFORMADO</v>
      </c>
      <c r="D221" s="23"/>
      <c r="E221" s="15"/>
      <c r="F221" s="16"/>
      <c r="G221" s="32"/>
      <c r="H221" s="28" t="str">
        <f t="shared" si="6"/>
        <v>Não</v>
      </c>
      <c r="I221" s="26" t="str">
        <f t="shared" si="7"/>
        <v>|yyyy0100</v>
      </c>
    </row>
    <row r="222" spans="1:9" ht="15" customHeight="1" x14ac:dyDescent="0.25">
      <c r="A222" s="31"/>
      <c r="B222" s="6"/>
      <c r="C222" s="26" t="str">
        <f>IFERROR(VLOOKUP($A222,Dados!$A:$C,3,FALSE()),"NÃO INFORMADO")</f>
        <v>NÃO INFORMADO</v>
      </c>
      <c r="D222" s="23"/>
      <c r="E222" s="15"/>
      <c r="F222" s="16"/>
      <c r="G222" s="32"/>
      <c r="H222" s="28" t="str">
        <f t="shared" si="6"/>
        <v>Não</v>
      </c>
      <c r="I222" s="26" t="str">
        <f t="shared" si="7"/>
        <v>|yyyy0100</v>
      </c>
    </row>
    <row r="223" spans="1:9" ht="15" customHeight="1" x14ac:dyDescent="0.25">
      <c r="A223" s="31"/>
      <c r="B223" s="6"/>
      <c r="C223" s="26" t="str">
        <f>IFERROR(VLOOKUP($A223,Dados!$A:$C,3,FALSE()),"NÃO INFORMADO")</f>
        <v>NÃO INFORMADO</v>
      </c>
      <c r="D223" s="23"/>
      <c r="E223" s="15"/>
      <c r="F223" s="16"/>
      <c r="G223" s="32"/>
      <c r="H223" s="28" t="str">
        <f t="shared" si="6"/>
        <v>Não</v>
      </c>
      <c r="I223" s="26" t="str">
        <f t="shared" si="7"/>
        <v>|yyyy0100</v>
      </c>
    </row>
    <row r="224" spans="1:9" ht="15" customHeight="1" x14ac:dyDescent="0.25">
      <c r="A224" s="31"/>
      <c r="B224" s="6"/>
      <c r="C224" s="26" t="str">
        <f>IFERROR(VLOOKUP($A224,Dados!$A:$C,3,FALSE()),"NÃO INFORMADO")</f>
        <v>NÃO INFORMADO</v>
      </c>
      <c r="D224" s="23"/>
      <c r="E224" s="15"/>
      <c r="F224" s="16"/>
      <c r="G224" s="32"/>
      <c r="H224" s="28" t="str">
        <f t="shared" si="6"/>
        <v>Não</v>
      </c>
      <c r="I224" s="26" t="str">
        <f t="shared" si="7"/>
        <v>|yyyy0100</v>
      </c>
    </row>
    <row r="225" spans="1:9" ht="15" customHeight="1" x14ac:dyDescent="0.25">
      <c r="A225" s="3" t="s">
        <v>236</v>
      </c>
      <c r="H225" s="28"/>
      <c r="I225" s="17"/>
    </row>
    <row r="226" spans="1:9" ht="15" customHeight="1" x14ac:dyDescent="0.25">
      <c r="A226" s="3" t="s">
        <v>237</v>
      </c>
      <c r="H226" s="28"/>
    </row>
    <row r="227" spans="1:9" ht="15" customHeight="1" x14ac:dyDescent="0.25">
      <c r="A227" s="3" t="s">
        <v>238</v>
      </c>
      <c r="H227" s="28"/>
    </row>
  </sheetData>
  <autoFilter ref="A4:I227" xr:uid="{00000000-0009-0000-0000-000002000000}">
    <sortState xmlns:xlrd2="http://schemas.microsoft.com/office/spreadsheetml/2017/richdata2" ref="A5:I227">
      <sortCondition ref="B4:B227"/>
    </sortState>
  </autoFilter>
  <phoneticPr fontId="24" type="noConversion"/>
  <conditionalFormatting sqref="F5:H60 F61:G73 H61:H227 G74:G224">
    <cfRule type="cellIs" dxfId="28" priority="1" operator="equal">
      <formula>"Não"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H211"/>
  <sheetViews>
    <sheetView workbookViewId="0">
      <pane ySplit="4" topLeftCell="A62" activePane="bottomLeft" state="frozen"/>
      <selection pane="bottomLeft" activeCell="E89" sqref="E89"/>
    </sheetView>
  </sheetViews>
  <sheetFormatPr defaultRowHeight="15" x14ac:dyDescent="0.25"/>
  <cols>
    <col min="1" max="1" width="15.28515625" customWidth="1"/>
    <col min="2" max="2" width="43.85546875" customWidth="1"/>
    <col min="3" max="3" width="16.140625" customWidth="1"/>
    <col min="4" max="4" width="21.85546875" customWidth="1"/>
    <col min="5" max="5" width="76" bestFit="1" customWidth="1"/>
    <col min="6" max="6" width="22.85546875" customWidth="1"/>
    <col min="8" max="8" width="22.85546875" customWidth="1"/>
  </cols>
  <sheetData>
    <row r="1" spans="1:8" ht="15.75" customHeight="1" x14ac:dyDescent="0.25">
      <c r="A1" s="48" t="s">
        <v>239</v>
      </c>
    </row>
    <row r="2" spans="1:8" x14ac:dyDescent="0.25">
      <c r="A2" s="49" t="s">
        <v>240</v>
      </c>
    </row>
    <row r="4" spans="1:8" x14ac:dyDescent="0.25">
      <c r="A4" s="50" t="s">
        <v>2</v>
      </c>
      <c r="B4" s="50" t="s">
        <v>3</v>
      </c>
      <c r="C4" s="50" t="s">
        <v>241</v>
      </c>
      <c r="D4" s="50" t="s">
        <v>242</v>
      </c>
      <c r="E4" s="50" t="s">
        <v>243</v>
      </c>
      <c r="F4" s="50" t="s">
        <v>235</v>
      </c>
      <c r="H4" s="51" t="s">
        <v>244</v>
      </c>
    </row>
    <row r="5" spans="1:8" x14ac:dyDescent="0.25">
      <c r="A5" s="54">
        <v>53346</v>
      </c>
      <c r="B5" s="55" t="str">
        <f>IF($A5="","",IFERROR(VLOOKUP($A5,Dados!$A:$B,2,FALSE),"Nº NÃO ENCONTRADO"))</f>
        <v>Francinildo da Silva</v>
      </c>
      <c r="C5" s="56">
        <v>46266</v>
      </c>
      <c r="D5" s="57" t="s">
        <v>245</v>
      </c>
      <c r="E5" s="57" t="s">
        <v>246</v>
      </c>
      <c r="F5" s="53" t="str">
        <f t="shared" ref="F5:F68" si="0">IF(OR($A5="",$C5=""),"",$A5&amp;"|"&amp;$C5)</f>
        <v>53346|46266</v>
      </c>
      <c r="H5" s="52" t="s">
        <v>247</v>
      </c>
    </row>
    <row r="6" spans="1:8" x14ac:dyDescent="0.25">
      <c r="A6" s="54">
        <v>55628</v>
      </c>
      <c r="B6" s="55" t="str">
        <f>IF($A6="","",IFERROR(VLOOKUP($A6,Dados!$A:$B,2,FALSE),"Nº NÃO ENCONTRADO"))</f>
        <v>Marcelo Magnani dos Santos de Melo</v>
      </c>
      <c r="C6" s="56">
        <v>46266</v>
      </c>
      <c r="D6" s="57" t="s">
        <v>245</v>
      </c>
      <c r="E6" s="57" t="s">
        <v>246</v>
      </c>
      <c r="F6" s="53" t="str">
        <f t="shared" si="0"/>
        <v>55628|46266</v>
      </c>
      <c r="H6" s="52" t="s">
        <v>248</v>
      </c>
    </row>
    <row r="7" spans="1:8" x14ac:dyDescent="0.25">
      <c r="A7" s="54">
        <v>11918</v>
      </c>
      <c r="B7" s="55" t="str">
        <f>IF($A7="","",IFERROR(VLOOKUP($A7,Dados!$A:$B,2,FALSE),"Nº NÃO ENCONTRADO"))</f>
        <v>Jesuino Goncalves Pereira Neto</v>
      </c>
      <c r="C7" s="56">
        <v>46272</v>
      </c>
      <c r="D7" s="57" t="s">
        <v>251</v>
      </c>
      <c r="E7" s="57" t="s">
        <v>253</v>
      </c>
      <c r="F7" s="53" t="str">
        <f t="shared" si="0"/>
        <v>11918|46272</v>
      </c>
      <c r="H7" s="52" t="s">
        <v>249</v>
      </c>
    </row>
    <row r="8" spans="1:8" x14ac:dyDescent="0.25">
      <c r="A8" s="54">
        <v>52484</v>
      </c>
      <c r="B8" s="55" t="str">
        <f>IF($A8="","",IFERROR(VLOOKUP($A8,Dados!$A:$B,2,FALSE),"Nº NÃO ENCONTRADO"))</f>
        <v>Jose Marcos de Oliveira</v>
      </c>
      <c r="C8" s="56">
        <v>46272</v>
      </c>
      <c r="D8" s="57" t="s">
        <v>251</v>
      </c>
      <c r="E8" s="57" t="s">
        <v>253</v>
      </c>
      <c r="F8" s="53" t="str">
        <f t="shared" si="0"/>
        <v>52484|46272</v>
      </c>
      <c r="H8" s="52" t="s">
        <v>245</v>
      </c>
    </row>
    <row r="9" spans="1:8" x14ac:dyDescent="0.25">
      <c r="A9" s="54">
        <v>11415</v>
      </c>
      <c r="B9" s="55" t="str">
        <f>IF($A9="","",IFERROR(VLOOKUP($A9,Dados!$A:$B,2,FALSE),"Nº NÃO ENCONTRADO"))</f>
        <v>Jaime Martins da Silva</v>
      </c>
      <c r="C9" s="56">
        <v>46273</v>
      </c>
      <c r="D9" s="57" t="s">
        <v>245</v>
      </c>
      <c r="E9" s="57" t="s">
        <v>246</v>
      </c>
      <c r="F9" s="58" t="str">
        <f t="shared" si="0"/>
        <v>11415|46273</v>
      </c>
      <c r="H9" s="52" t="s">
        <v>251</v>
      </c>
    </row>
    <row r="10" spans="1:8" x14ac:dyDescent="0.25">
      <c r="A10" s="54">
        <v>53346</v>
      </c>
      <c r="B10" s="55" t="str">
        <f>IF($A10="","",IFERROR(VLOOKUP($A10,Dados!$A:$B,2,FALSE),"Nº NÃO ENCONTRADO"))</f>
        <v>Francinildo da Silva</v>
      </c>
      <c r="C10" s="56">
        <v>46274</v>
      </c>
      <c r="D10" s="57" t="s">
        <v>245</v>
      </c>
      <c r="E10" s="57" t="s">
        <v>246</v>
      </c>
      <c r="F10" s="58" t="str">
        <f t="shared" si="0"/>
        <v>53346|46274</v>
      </c>
    </row>
    <row r="11" spans="1:8" x14ac:dyDescent="0.25">
      <c r="A11" s="54">
        <v>55628</v>
      </c>
      <c r="B11" s="55" t="str">
        <f>IF($A11="","",IFERROR(VLOOKUP($A11,Dados!$A:$B,2,FALSE),"Nº NÃO ENCONTRADO"))</f>
        <v>Marcelo Magnani dos Santos de Melo</v>
      </c>
      <c r="C11" s="56">
        <v>46274</v>
      </c>
      <c r="D11" s="57" t="s">
        <v>245</v>
      </c>
      <c r="E11" s="57" t="s">
        <v>246</v>
      </c>
      <c r="F11" s="58" t="str">
        <f t="shared" si="0"/>
        <v>55628|46274</v>
      </c>
    </row>
    <row r="12" spans="1:8" x14ac:dyDescent="0.25">
      <c r="A12" s="54">
        <v>55564</v>
      </c>
      <c r="B12" s="55" t="str">
        <f>IF($A12="","",IFERROR(VLOOKUP($A12,Dados!$A:$B,2,FALSE),"Nº NÃO ENCONTRADO"))</f>
        <v>Paulo Ricardo da Mota Oliveira</v>
      </c>
      <c r="C12" s="56">
        <v>46275</v>
      </c>
      <c r="D12" s="57" t="s">
        <v>251</v>
      </c>
      <c r="E12" s="57" t="s">
        <v>252</v>
      </c>
      <c r="F12" s="58" t="str">
        <f t="shared" si="0"/>
        <v>55564|46275</v>
      </c>
    </row>
    <row r="13" spans="1:8" x14ac:dyDescent="0.25">
      <c r="A13" s="54">
        <v>55554</v>
      </c>
      <c r="B13" s="55" t="str">
        <f>IF($A13="","",IFERROR(VLOOKUP($A13,Dados!$A:$B,2,FALSE),"Nº NÃO ENCONTRADO"))</f>
        <v>Paulo Henrique Santana</v>
      </c>
      <c r="C13" s="56">
        <v>46275</v>
      </c>
      <c r="D13" s="57" t="s">
        <v>251</v>
      </c>
      <c r="E13" s="57" t="s">
        <v>256</v>
      </c>
      <c r="F13" s="58" t="str">
        <f t="shared" si="0"/>
        <v>55554|46275</v>
      </c>
    </row>
    <row r="14" spans="1:8" x14ac:dyDescent="0.25">
      <c r="A14" s="54">
        <v>12291</v>
      </c>
      <c r="B14" s="55" t="str">
        <f>IF($A14="","",IFERROR(VLOOKUP($A14,Dados!$A:$B,2,FALSE),"Nº NÃO ENCONTRADO"))</f>
        <v>Osmar Marin de Oliveira</v>
      </c>
      <c r="C14" s="56">
        <v>46275</v>
      </c>
      <c r="D14" s="57" t="s">
        <v>245</v>
      </c>
      <c r="E14" s="57" t="s">
        <v>246</v>
      </c>
      <c r="F14" s="58" t="str">
        <f t="shared" si="0"/>
        <v>12291|46275</v>
      </c>
    </row>
    <row r="15" spans="1:8" x14ac:dyDescent="0.25">
      <c r="A15" s="107">
        <v>55628</v>
      </c>
      <c r="B15" s="55" t="str">
        <f>IF($A15="","",IFERROR(VLOOKUP($A15,Dados!$A:$B,2,FALSE),"Nº NÃO ENCONTRADO"))</f>
        <v>Marcelo Magnani dos Santos de Melo</v>
      </c>
      <c r="C15" s="56">
        <v>46276</v>
      </c>
      <c r="D15" s="57" t="s">
        <v>249</v>
      </c>
      <c r="E15" s="57" t="s">
        <v>250</v>
      </c>
      <c r="F15" s="58" t="str">
        <f t="shared" si="0"/>
        <v>55628|46276</v>
      </c>
    </row>
    <row r="16" spans="1:8" x14ac:dyDescent="0.25">
      <c r="A16" s="107">
        <v>56784</v>
      </c>
      <c r="B16" s="55" t="str">
        <f>IF($A16="","",IFERROR(VLOOKUP($A16,Dados!$A:$B,2,FALSE),"Nº NÃO ENCONTRADO"))</f>
        <v>Danilo Elimar Campos</v>
      </c>
      <c r="C16" s="56">
        <v>46278</v>
      </c>
      <c r="D16" s="57" t="s">
        <v>247</v>
      </c>
      <c r="E16" s="108" t="s">
        <v>254</v>
      </c>
      <c r="F16" s="58" t="str">
        <f t="shared" si="0"/>
        <v>56784|46278</v>
      </c>
    </row>
    <row r="17" spans="1:6" x14ac:dyDescent="0.25">
      <c r="A17" s="54">
        <v>11352</v>
      </c>
      <c r="B17" s="55" t="str">
        <f>IF($A17="","",IFERROR(VLOOKUP($A17,Dados!$A:$B,2,FALSE),"Nº NÃO ENCONTRADO"))</f>
        <v>Aguinaldo Jose Gomes Rodrigues</v>
      </c>
      <c r="C17" s="56">
        <v>46278</v>
      </c>
      <c r="D17" s="57" t="s">
        <v>247</v>
      </c>
      <c r="E17" s="57" t="s">
        <v>255</v>
      </c>
      <c r="F17" s="58" t="str">
        <f t="shared" si="0"/>
        <v>11352|46278</v>
      </c>
    </row>
    <row r="18" spans="1:6" x14ac:dyDescent="0.25">
      <c r="A18" s="54">
        <v>55618</v>
      </c>
      <c r="B18" s="55" t="str">
        <f>IF($A18="","",IFERROR(VLOOKUP($A18,Dados!$A:$B,2,FALSE),"Nº NÃO ENCONTRADO"))</f>
        <v>Jerson Santana de Souza</v>
      </c>
      <c r="C18" s="56">
        <v>46279</v>
      </c>
      <c r="D18" s="57" t="s">
        <v>249</v>
      </c>
      <c r="E18" s="57" t="s">
        <v>250</v>
      </c>
      <c r="F18" s="58" t="str">
        <f t="shared" si="0"/>
        <v>55618|46279</v>
      </c>
    </row>
    <row r="19" spans="1:6" x14ac:dyDescent="0.25">
      <c r="A19" s="54">
        <v>12291</v>
      </c>
      <c r="B19" s="55" t="str">
        <f>IF($A19="","",IFERROR(VLOOKUP($A19,Dados!$A:$B,2,FALSE),"Nº NÃO ENCONTRADO"))</f>
        <v>Osmar Marin de Oliveira</v>
      </c>
      <c r="C19" s="56">
        <v>46281</v>
      </c>
      <c r="D19" s="57" t="s">
        <v>248</v>
      </c>
      <c r="E19" s="57" t="s">
        <v>257</v>
      </c>
      <c r="F19" s="58" t="str">
        <f t="shared" si="0"/>
        <v>12291|46281</v>
      </c>
    </row>
    <row r="20" spans="1:6" x14ac:dyDescent="0.25">
      <c r="A20" s="54">
        <v>54747</v>
      </c>
      <c r="B20" s="55" t="str">
        <f>IF($A20="","",IFERROR(VLOOKUP($A20,Dados!$A:$B,2,FALSE),"Nº NÃO ENCONTRADO"))</f>
        <v>Rafael Nicoluci Vieira</v>
      </c>
      <c r="C20" s="56">
        <v>46282</v>
      </c>
      <c r="D20" s="57" t="s">
        <v>245</v>
      </c>
      <c r="E20" s="57" t="s">
        <v>246</v>
      </c>
      <c r="F20" s="58" t="str">
        <f t="shared" si="0"/>
        <v>54747|46282</v>
      </c>
    </row>
    <row r="21" spans="1:6" x14ac:dyDescent="0.25">
      <c r="A21" s="54">
        <v>52351</v>
      </c>
      <c r="B21" s="55" t="str">
        <f>IF($A21="","",IFERROR(VLOOKUP($A21,Dados!$A:$B,2,FALSE),"Nº NÃO ENCONTRADO"))</f>
        <v>Antonio dos Anjos Gomes</v>
      </c>
      <c r="C21" s="56">
        <v>46282</v>
      </c>
      <c r="D21" s="57" t="s">
        <v>245</v>
      </c>
      <c r="E21" s="57" t="s">
        <v>246</v>
      </c>
      <c r="F21" s="58" t="str">
        <f t="shared" si="0"/>
        <v>52351|46282</v>
      </c>
    </row>
    <row r="22" spans="1:6" x14ac:dyDescent="0.25">
      <c r="A22" s="54">
        <v>54747</v>
      </c>
      <c r="B22" s="55" t="str">
        <f>IF($A22="","",IFERROR(VLOOKUP($A22,Dados!$A:$B,2,FALSE),"Nº NÃO ENCONTRADO"))</f>
        <v>Rafael Nicoluci Vieira</v>
      </c>
      <c r="C22" s="56">
        <v>46283</v>
      </c>
      <c r="D22" s="57" t="s">
        <v>245</v>
      </c>
      <c r="E22" s="57" t="s">
        <v>246</v>
      </c>
      <c r="F22" s="58" t="str">
        <f t="shared" si="0"/>
        <v>54747|46283</v>
      </c>
    </row>
    <row r="23" spans="1:6" x14ac:dyDescent="0.25">
      <c r="A23" s="54">
        <v>52351</v>
      </c>
      <c r="B23" s="55" t="str">
        <f>IF($A23="","",IFERROR(VLOOKUP($A23,Dados!$A:$B,2,FALSE),"Nº NÃO ENCONTRADO"))</f>
        <v>Antonio dos Anjos Gomes</v>
      </c>
      <c r="C23" s="56">
        <v>46283</v>
      </c>
      <c r="D23" s="57" t="s">
        <v>245</v>
      </c>
      <c r="E23" s="57" t="s">
        <v>246</v>
      </c>
      <c r="F23" s="58" t="str">
        <f t="shared" si="0"/>
        <v>52351|46283</v>
      </c>
    </row>
    <row r="24" spans="1:6" x14ac:dyDescent="0.25">
      <c r="A24" s="54">
        <v>54049</v>
      </c>
      <c r="B24" s="55" t="str">
        <f>IF($A24="","",IFERROR(VLOOKUP($A24,Dados!$A:$B,2,FALSE),"Nº NÃO ENCONTRADO"))</f>
        <v>Givanildo Alves Pereira</v>
      </c>
      <c r="C24" s="56">
        <v>46286</v>
      </c>
      <c r="D24" s="57" t="s">
        <v>247</v>
      </c>
      <c r="E24" s="57" t="s">
        <v>262</v>
      </c>
      <c r="F24" s="58" t="str">
        <f t="shared" si="0"/>
        <v>54049|46286</v>
      </c>
    </row>
    <row r="25" spans="1:6" x14ac:dyDescent="0.25">
      <c r="A25" s="54">
        <v>56256</v>
      </c>
      <c r="B25" s="55" t="str">
        <f>IF($A25="","",IFERROR(VLOOKUP($A25,Dados!$A:$B,2,FALSE),"Nº NÃO ENCONTRADO"))</f>
        <v>Hugo Monteiro Oliveira</v>
      </c>
      <c r="C25" s="56">
        <v>46288</v>
      </c>
      <c r="D25" s="57" t="s">
        <v>251</v>
      </c>
      <c r="E25" s="57" t="s">
        <v>258</v>
      </c>
      <c r="F25" s="58" t="str">
        <f t="shared" si="0"/>
        <v>56256|46288</v>
      </c>
    </row>
    <row r="26" spans="1:6" x14ac:dyDescent="0.25">
      <c r="A26" s="54">
        <v>54179</v>
      </c>
      <c r="B26" s="55" t="str">
        <f>IF($A26="","",IFERROR(VLOOKUP($A26,Dados!$A:$B,2,FALSE),"Nº NÃO ENCONTRADO"))</f>
        <v>Rodrigo da Costa Santos</v>
      </c>
      <c r="C26" s="56">
        <v>46288</v>
      </c>
      <c r="D26" s="57" t="s">
        <v>251</v>
      </c>
      <c r="E26" s="57" t="s">
        <v>261</v>
      </c>
      <c r="F26" s="58" t="str">
        <f t="shared" si="0"/>
        <v>54179|46288</v>
      </c>
    </row>
    <row r="27" spans="1:6" x14ac:dyDescent="0.25">
      <c r="A27" s="54">
        <v>55387</v>
      </c>
      <c r="B27" s="55" t="str">
        <f>IF($A27="","",IFERROR(VLOOKUP($A27,Dados!$A:$B,2,FALSE),"Nº NÃO ENCONTRADO"))</f>
        <v>Juan Carlos Calderari Asensio</v>
      </c>
      <c r="C27" s="56">
        <v>46289</v>
      </c>
      <c r="D27" s="57" t="s">
        <v>245</v>
      </c>
      <c r="E27" s="57" t="s">
        <v>245</v>
      </c>
      <c r="F27" s="58" t="str">
        <f t="shared" si="0"/>
        <v>55387|46289</v>
      </c>
    </row>
    <row r="28" spans="1:6" x14ac:dyDescent="0.25">
      <c r="A28" s="54">
        <v>55628</v>
      </c>
      <c r="B28" s="55" t="str">
        <f>IF($A28="","",IFERROR(VLOOKUP($A28,Dados!$A:$B,2,FALSE),"Nº NÃO ENCONTRADO"))</f>
        <v>Marcelo Magnani dos Santos de Melo</v>
      </c>
      <c r="C28" s="56">
        <v>46290</v>
      </c>
      <c r="D28" s="57" t="s">
        <v>249</v>
      </c>
      <c r="E28" s="57" t="s">
        <v>250</v>
      </c>
      <c r="F28" s="58" t="str">
        <f t="shared" si="0"/>
        <v>55628|46290</v>
      </c>
    </row>
    <row r="29" spans="1:6" x14ac:dyDescent="0.25">
      <c r="A29" s="54">
        <v>52398</v>
      </c>
      <c r="B29" s="55" t="str">
        <f>IF($A29="","",IFERROR(VLOOKUP($A29,Dados!$A:$B,2,FALSE),"Nº NÃO ENCONTRADO"))</f>
        <v>Paulo Henrique da Silva Trindade</v>
      </c>
      <c r="C29" s="56">
        <v>46291</v>
      </c>
      <c r="D29" s="57" t="s">
        <v>251</v>
      </c>
      <c r="E29" s="57" t="s">
        <v>259</v>
      </c>
      <c r="F29" s="58" t="str">
        <f t="shared" si="0"/>
        <v>52398|46291</v>
      </c>
    </row>
    <row r="30" spans="1:6" x14ac:dyDescent="0.25">
      <c r="A30" s="54">
        <v>55541</v>
      </c>
      <c r="B30" s="55" t="str">
        <f>IF($A30="","",IFERROR(VLOOKUP($A30,Dados!$A:$B,2,FALSE),"Nº NÃO ENCONTRADO"))</f>
        <v>Paulo Cesar de Alencar</v>
      </c>
      <c r="C30" s="56">
        <v>46291</v>
      </c>
      <c r="D30" s="57" t="s">
        <v>247</v>
      </c>
      <c r="E30" s="57" t="s">
        <v>260</v>
      </c>
      <c r="F30" s="58" t="str">
        <f t="shared" si="0"/>
        <v>55541|46291</v>
      </c>
    </row>
    <row r="31" spans="1:6" x14ac:dyDescent="0.25">
      <c r="A31" s="54">
        <v>9821</v>
      </c>
      <c r="B31" s="55" t="str">
        <f>IF($A31="","",IFERROR(VLOOKUP($A31,Dados!$A:$B,2,FALSE),"Nº NÃO ENCONTRADO"))</f>
        <v>Eurico Pinto dos Santos</v>
      </c>
      <c r="C31" s="56">
        <v>46293</v>
      </c>
      <c r="D31" s="57" t="s">
        <v>251</v>
      </c>
      <c r="E31" s="57" t="s">
        <v>267</v>
      </c>
      <c r="F31" s="58" t="str">
        <f t="shared" si="0"/>
        <v>9821|46293</v>
      </c>
    </row>
    <row r="32" spans="1:6" x14ac:dyDescent="0.25">
      <c r="A32" s="54">
        <v>50636</v>
      </c>
      <c r="B32" s="55" t="str">
        <f>IF($A32="","",IFERROR(VLOOKUP($A32,Dados!$A:$B,2,FALSE),"Nº NÃO ENCONTRADO"))</f>
        <v>Haroldo Honorato de Oliveira</v>
      </c>
      <c r="C32" s="56">
        <v>46293</v>
      </c>
      <c r="D32" s="57" t="s">
        <v>251</v>
      </c>
      <c r="E32" s="57" t="s">
        <v>267</v>
      </c>
      <c r="F32" s="58" t="str">
        <f t="shared" si="0"/>
        <v>50636|46293</v>
      </c>
    </row>
    <row r="33" spans="1:6" x14ac:dyDescent="0.25">
      <c r="A33" s="54">
        <v>11950</v>
      </c>
      <c r="B33" s="55" t="str">
        <f>IF($A33="","",IFERROR(VLOOKUP($A33,Dados!$A:$B,2,FALSE),"Nº NÃO ENCONTRADO"))</f>
        <v>Andre Luiz Bolonha</v>
      </c>
      <c r="C33" s="56">
        <v>46294</v>
      </c>
      <c r="D33" s="57" t="s">
        <v>251</v>
      </c>
      <c r="E33" s="57" t="s">
        <v>256</v>
      </c>
      <c r="F33" s="58" t="str">
        <f t="shared" si="0"/>
        <v>11950|46294</v>
      </c>
    </row>
    <row r="34" spans="1:6" x14ac:dyDescent="0.25">
      <c r="A34" s="54">
        <v>55387</v>
      </c>
      <c r="B34" s="55" t="str">
        <f>IF($A34="","",IFERROR(VLOOKUP($A34,Dados!$A:$B,2,FALSE),"Nº NÃO ENCONTRADO"))</f>
        <v>Juan Carlos Calderari Asensio</v>
      </c>
      <c r="C34" s="56">
        <v>46295</v>
      </c>
      <c r="D34" s="57" t="s">
        <v>247</v>
      </c>
      <c r="E34" s="57" t="s">
        <v>263</v>
      </c>
      <c r="F34" s="58" t="str">
        <f t="shared" si="0"/>
        <v>55387|46295</v>
      </c>
    </row>
    <row r="35" spans="1:6" x14ac:dyDescent="0.25">
      <c r="A35" s="54">
        <v>53613</v>
      </c>
      <c r="B35" s="55" t="str">
        <f>IF($A35="","",IFERROR(VLOOKUP($A35,Dados!$A:$B,2,FALSE),"Nº NÃO ENCONTRADO"))</f>
        <v>Jose Eliton Ramos</v>
      </c>
      <c r="C35" s="56">
        <v>46296</v>
      </c>
      <c r="D35" s="57" t="s">
        <v>251</v>
      </c>
      <c r="E35" s="57" t="s">
        <v>265</v>
      </c>
      <c r="F35" s="58" t="str">
        <f t="shared" si="0"/>
        <v>53613|46296</v>
      </c>
    </row>
    <row r="36" spans="1:6" x14ac:dyDescent="0.25">
      <c r="A36" s="54">
        <v>53291</v>
      </c>
      <c r="B36" s="55" t="str">
        <f>IF($A36="","",IFERROR(VLOOKUP($A36,Dados!$A:$B,2,FALSE),"Nº NÃO ENCONTRADO"))</f>
        <v>Marcos Roberto Ribeiro</v>
      </c>
      <c r="C36" s="56">
        <v>46296</v>
      </c>
      <c r="D36" s="57" t="s">
        <v>251</v>
      </c>
      <c r="E36" s="57" t="s">
        <v>266</v>
      </c>
      <c r="F36" s="58" t="str">
        <f t="shared" si="0"/>
        <v>53291|46296</v>
      </c>
    </row>
    <row r="37" spans="1:6" x14ac:dyDescent="0.25">
      <c r="A37" s="54">
        <v>56010</v>
      </c>
      <c r="B37" s="55" t="str">
        <f>IF($A37="","",IFERROR(VLOOKUP($A37,Dados!$A:$B,2,FALSE),"Nº NÃO ENCONTRADO"))</f>
        <v>Otavio Rafael da Silva</v>
      </c>
      <c r="C37" s="56">
        <v>46299</v>
      </c>
      <c r="D37" s="57" t="s">
        <v>251</v>
      </c>
      <c r="E37" s="57" t="s">
        <v>264</v>
      </c>
      <c r="F37" s="58" t="str">
        <f t="shared" si="0"/>
        <v>56010|46299</v>
      </c>
    </row>
    <row r="38" spans="1:6" x14ac:dyDescent="0.25">
      <c r="A38" s="54">
        <v>55541</v>
      </c>
      <c r="B38" s="55" t="str">
        <f>IF($A38="","",IFERROR(VLOOKUP($A38,Dados!$A:$B,2,FALSE),"Nº NÃO ENCONTRADO"))</f>
        <v>Paulo Cesar de Alencar</v>
      </c>
      <c r="C38" s="56">
        <v>46299</v>
      </c>
      <c r="D38" s="57" t="s">
        <v>251</v>
      </c>
      <c r="E38" s="57" t="s">
        <v>264</v>
      </c>
      <c r="F38" s="58" t="str">
        <f t="shared" si="0"/>
        <v>55541|46299</v>
      </c>
    </row>
    <row r="39" spans="1:6" x14ac:dyDescent="0.25">
      <c r="A39" s="54">
        <v>53613</v>
      </c>
      <c r="B39" s="55" t="str">
        <f>IF($A39="","",IFERROR(VLOOKUP($A39,Dados!$A:$B,2,FALSE),"Nº NÃO ENCONTRADO"))</f>
        <v>Jose Eliton Ramos</v>
      </c>
      <c r="C39" s="109">
        <v>46299</v>
      </c>
      <c r="D39" s="110" t="s">
        <v>251</v>
      </c>
      <c r="E39" s="57" t="s">
        <v>264</v>
      </c>
      <c r="F39" s="58" t="str">
        <f t="shared" si="0"/>
        <v>53613|46299</v>
      </c>
    </row>
    <row r="40" spans="1:6" x14ac:dyDescent="0.25">
      <c r="A40" s="111">
        <v>53291</v>
      </c>
      <c r="B40" s="55" t="str">
        <f>IF($A40="","",IFERROR(VLOOKUP($A40,Dados!$A:$B,2,FALSE),"Nº NÃO ENCONTRADO"))</f>
        <v>Marcos Roberto Ribeiro</v>
      </c>
      <c r="C40" s="109">
        <v>46299</v>
      </c>
      <c r="D40" s="110" t="s">
        <v>251</v>
      </c>
      <c r="E40" s="57" t="s">
        <v>264</v>
      </c>
      <c r="F40" s="58" t="str">
        <f t="shared" si="0"/>
        <v>53291|46299</v>
      </c>
    </row>
    <row r="41" spans="1:6" x14ac:dyDescent="0.25">
      <c r="A41" s="111">
        <v>12244</v>
      </c>
      <c r="B41" s="55" t="str">
        <f>IF($A41="","",IFERROR(VLOOKUP($A41,Dados!$A:$B,2,FALSE),"Nº NÃO ENCONTRADO"))</f>
        <v>Valmir Furtuoso</v>
      </c>
      <c r="C41" s="112">
        <v>46299</v>
      </c>
      <c r="D41" s="113" t="s">
        <v>251</v>
      </c>
      <c r="E41" s="57" t="s">
        <v>264</v>
      </c>
      <c r="F41" s="58" t="str">
        <f t="shared" si="0"/>
        <v>12244|46299</v>
      </c>
    </row>
    <row r="42" spans="1:6" x14ac:dyDescent="0.25">
      <c r="A42" s="111">
        <v>11352</v>
      </c>
      <c r="B42" s="55" t="str">
        <f>IF($A42="","",IFERROR(VLOOKUP($A42,Dados!$A:$B,2,FALSE),"Nº NÃO ENCONTRADO"))</f>
        <v>Aguinaldo Jose Gomes Rodrigues</v>
      </c>
      <c r="C42" s="112">
        <v>46299</v>
      </c>
      <c r="D42" s="113" t="s">
        <v>251</v>
      </c>
      <c r="E42" s="57" t="s">
        <v>264</v>
      </c>
      <c r="F42" s="58" t="str">
        <f t="shared" si="0"/>
        <v>11352|46299</v>
      </c>
    </row>
    <row r="43" spans="1:6" x14ac:dyDescent="0.25">
      <c r="A43" s="111">
        <v>56012</v>
      </c>
      <c r="B43" s="55" t="str">
        <f>IF($A43="","",IFERROR(VLOOKUP($A43,Dados!$A:$B,2,FALSE),"Nº NÃO ENCONTRADO"))</f>
        <v>Marcos Vinicius Luciano</v>
      </c>
      <c r="C43" s="112">
        <v>46299</v>
      </c>
      <c r="D43" s="113" t="s">
        <v>251</v>
      </c>
      <c r="E43" s="57" t="s">
        <v>264</v>
      </c>
      <c r="F43" s="58" t="str">
        <f t="shared" si="0"/>
        <v>56012|46299</v>
      </c>
    </row>
    <row r="44" spans="1:6" x14ac:dyDescent="0.25">
      <c r="A44" s="54">
        <v>53459</v>
      </c>
      <c r="B44" s="55" t="str">
        <f>IF($A44="","",IFERROR(VLOOKUP($A44,Dados!$A:$B,2,FALSE),"Nº NÃO ENCONTRADO"))</f>
        <v>Joao Vitor Ferracioli Vieira</v>
      </c>
      <c r="C44" s="112">
        <v>46299</v>
      </c>
      <c r="D44" s="113" t="s">
        <v>251</v>
      </c>
      <c r="E44" s="57" t="s">
        <v>264</v>
      </c>
      <c r="F44" s="58" t="str">
        <f t="shared" si="0"/>
        <v>53459|46299</v>
      </c>
    </row>
    <row r="45" spans="1:6" x14ac:dyDescent="0.25">
      <c r="A45" s="54">
        <v>55618</v>
      </c>
      <c r="B45" s="55" t="str">
        <f>IF($A45="","",IFERROR(VLOOKUP($A45,Dados!$A:$B,2,FALSE),"Nº NÃO ENCONTRADO"))</f>
        <v>Jerson Santana de Souza</v>
      </c>
      <c r="C45" s="112">
        <v>46299</v>
      </c>
      <c r="D45" s="113" t="s">
        <v>251</v>
      </c>
      <c r="E45" s="57" t="s">
        <v>264</v>
      </c>
      <c r="F45" s="58" t="str">
        <f t="shared" si="0"/>
        <v>55618|46299</v>
      </c>
    </row>
    <row r="46" spans="1:6" x14ac:dyDescent="0.25">
      <c r="A46" s="54">
        <v>54684</v>
      </c>
      <c r="B46" s="55" t="str">
        <f>IF($A46="","",IFERROR(VLOOKUP($A46,Dados!$A:$B,2,FALSE),"Nº NÃO ENCONTRADO"))</f>
        <v>Nº NÃO ENCONTRADO</v>
      </c>
      <c r="C46" s="112">
        <v>46299</v>
      </c>
      <c r="D46" s="113" t="s">
        <v>251</v>
      </c>
      <c r="E46" s="57" t="s">
        <v>264</v>
      </c>
      <c r="F46" s="58" t="str">
        <f t="shared" si="0"/>
        <v>54684|46299</v>
      </c>
    </row>
    <row r="47" spans="1:6" x14ac:dyDescent="0.25">
      <c r="A47" s="54">
        <v>56855</v>
      </c>
      <c r="B47" s="55" t="str">
        <f>IF($A47="","",IFERROR(VLOOKUP($A47,Dados!$A:$B,2,FALSE),"Nº NÃO ENCONTRADO"))</f>
        <v>Divanil Batista Neponocena</v>
      </c>
      <c r="C47" s="56">
        <v>46299</v>
      </c>
      <c r="D47" s="57" t="s">
        <v>251</v>
      </c>
      <c r="E47" s="57" t="s">
        <v>264</v>
      </c>
      <c r="F47" s="58" t="str">
        <f t="shared" si="0"/>
        <v>56855|46299</v>
      </c>
    </row>
    <row r="48" spans="1:6" x14ac:dyDescent="0.25">
      <c r="A48" s="54">
        <v>56256</v>
      </c>
      <c r="B48" s="55" t="str">
        <f>IF($A48="","",IFERROR(VLOOKUP($A48,Dados!$A:$B,2,FALSE),"Nº NÃO ENCONTRADO"))</f>
        <v>Hugo Monteiro Oliveira</v>
      </c>
      <c r="C48" s="56">
        <v>46300</v>
      </c>
      <c r="D48" s="57" t="s">
        <v>245</v>
      </c>
      <c r="E48" s="57" t="s">
        <v>246</v>
      </c>
      <c r="F48" s="58" t="str">
        <f t="shared" si="0"/>
        <v>56256|46300</v>
      </c>
    </row>
    <row r="49" spans="1:6" x14ac:dyDescent="0.25">
      <c r="A49" s="54">
        <v>55138</v>
      </c>
      <c r="B49" s="55" t="str">
        <f>IF($A49="","",IFERROR(VLOOKUP($A49,Dados!$A:$B,2,FALSE),"Nº NÃO ENCONTRADO"))</f>
        <v>Marco Antonio de Araujo</v>
      </c>
      <c r="C49" s="56">
        <v>46300</v>
      </c>
      <c r="D49" s="57" t="s">
        <v>247</v>
      </c>
      <c r="E49" s="57" t="s">
        <v>2462</v>
      </c>
      <c r="F49" s="58" t="str">
        <f t="shared" si="0"/>
        <v>55138|46300</v>
      </c>
    </row>
    <row r="50" spans="1:6" x14ac:dyDescent="0.25">
      <c r="A50" s="54">
        <v>53346</v>
      </c>
      <c r="B50" s="55" t="str">
        <f>IF($A50="","",IFERROR(VLOOKUP($A50,Dados!$A:$B,2,FALSE),"Nº NÃO ENCONTRADO"))</f>
        <v>Francinildo da Silva</v>
      </c>
      <c r="C50" s="56">
        <v>46301</v>
      </c>
      <c r="D50" s="57" t="s">
        <v>249</v>
      </c>
      <c r="E50" s="57" t="s">
        <v>250</v>
      </c>
      <c r="F50" s="58" t="str">
        <f t="shared" si="0"/>
        <v>53346|46301</v>
      </c>
    </row>
    <row r="51" spans="1:6" x14ac:dyDescent="0.25">
      <c r="A51" s="54">
        <v>56327</v>
      </c>
      <c r="B51" s="55" t="str">
        <f>IF($A51="","",IFERROR(VLOOKUP($A51,Dados!$A:$B,2,FALSE),"Nº NÃO ENCONTRADO"))</f>
        <v>Leandro Capelanes Moreira</v>
      </c>
      <c r="C51" s="56">
        <v>46301</v>
      </c>
      <c r="D51" s="57" t="s">
        <v>245</v>
      </c>
      <c r="E51" s="57" t="s">
        <v>246</v>
      </c>
      <c r="F51" s="58" t="str">
        <f t="shared" si="0"/>
        <v>56327|46301</v>
      </c>
    </row>
    <row r="52" spans="1:6" x14ac:dyDescent="0.25">
      <c r="A52" s="54">
        <v>54161</v>
      </c>
      <c r="B52" s="55" t="str">
        <f>IF($A52="","",IFERROR(VLOOKUP($A52,Dados!$A:$B,2,FALSE),"Nº NÃO ENCONTRADO"))</f>
        <v>Alexandre Miranda Damaceno</v>
      </c>
      <c r="C52" s="56">
        <v>46301</v>
      </c>
      <c r="D52" s="57" t="s">
        <v>245</v>
      </c>
      <c r="E52" s="57" t="s">
        <v>246</v>
      </c>
      <c r="F52" s="58" t="str">
        <f t="shared" si="0"/>
        <v>54161|46301</v>
      </c>
    </row>
    <row r="53" spans="1:6" x14ac:dyDescent="0.25">
      <c r="A53" s="118">
        <v>12299</v>
      </c>
      <c r="B53" s="55" t="str">
        <f>IF($A53="","",IFERROR(VLOOKUP($A53,Dados!$A:$B,2,FALSE),"Nº NÃO ENCONTRADO"))</f>
        <v>Silvio Augusto Carvalho de Souza</v>
      </c>
      <c r="C53" s="56">
        <v>46301</v>
      </c>
      <c r="D53" s="57" t="s">
        <v>245</v>
      </c>
      <c r="E53" s="57" t="s">
        <v>246</v>
      </c>
      <c r="F53" s="58" t="str">
        <f t="shared" si="0"/>
        <v>12299|46301</v>
      </c>
    </row>
    <row r="54" spans="1:6" x14ac:dyDescent="0.25">
      <c r="A54" s="54">
        <v>11950</v>
      </c>
      <c r="B54" s="55" t="str">
        <f>IF($A54="","",IFERROR(VLOOKUP($A54,Dados!$A:$B,2,FALSE),"Nº NÃO ENCONTRADO"))</f>
        <v>Andre Luiz Bolonha</v>
      </c>
      <c r="C54" s="56">
        <v>46301</v>
      </c>
      <c r="D54" s="57" t="s">
        <v>245</v>
      </c>
      <c r="E54" s="57" t="s">
        <v>246</v>
      </c>
      <c r="F54" s="58" t="str">
        <f t="shared" si="0"/>
        <v>11950|46301</v>
      </c>
    </row>
    <row r="55" spans="1:6" x14ac:dyDescent="0.25">
      <c r="A55" s="54">
        <v>54611</v>
      </c>
      <c r="B55" s="55" t="str">
        <f>IF($A55="","",IFERROR(VLOOKUP($A55,Dados!$A:$B,2,FALSE),"Nº NÃO ENCONTRADO"))</f>
        <v>Damiao Washington da Silva Oliveira</v>
      </c>
      <c r="C55" s="56">
        <v>46301</v>
      </c>
      <c r="D55" s="57" t="s">
        <v>245</v>
      </c>
      <c r="E55" s="57" t="s">
        <v>246</v>
      </c>
      <c r="F55" s="58" t="str">
        <f t="shared" si="0"/>
        <v>54611|46301</v>
      </c>
    </row>
    <row r="56" spans="1:6" x14ac:dyDescent="0.25">
      <c r="A56" s="54">
        <v>53459</v>
      </c>
      <c r="B56" s="55" t="str">
        <f>IF($A56="","",IFERROR(VLOOKUP($A56,Dados!$A:$B,2,FALSE),"Nº NÃO ENCONTRADO"))</f>
        <v>Joao Vitor Ferracioli Vieira</v>
      </c>
      <c r="C56" s="56">
        <v>46301</v>
      </c>
      <c r="D56" s="57" t="s">
        <v>249</v>
      </c>
      <c r="E56" s="57" t="s">
        <v>250</v>
      </c>
      <c r="F56" s="58" t="str">
        <f t="shared" si="0"/>
        <v>53459|46301</v>
      </c>
    </row>
    <row r="57" spans="1:6" x14ac:dyDescent="0.25">
      <c r="A57" s="54">
        <v>53346</v>
      </c>
      <c r="B57" s="55" t="str">
        <f>IF($A57="","",IFERROR(VLOOKUP($A57,Dados!$A:$B,2,FALSE),"Nº NÃO ENCONTRADO"))</f>
        <v>Francinildo da Silva</v>
      </c>
      <c r="C57" s="56">
        <v>46302</v>
      </c>
      <c r="D57" s="57" t="s">
        <v>249</v>
      </c>
      <c r="E57" s="57" t="s">
        <v>250</v>
      </c>
      <c r="F57" s="58" t="str">
        <f t="shared" si="0"/>
        <v>53346|46302</v>
      </c>
    </row>
    <row r="58" spans="1:6" x14ac:dyDescent="0.25">
      <c r="A58" s="54">
        <v>56377</v>
      </c>
      <c r="B58" s="55" t="str">
        <f>IF($A58="","",IFERROR(VLOOKUP($A58,Dados!$A:$B,2,FALSE),"Nº NÃO ENCONTRADO"))</f>
        <v>Wesley Candido Thiago</v>
      </c>
      <c r="C58" s="56">
        <v>46302</v>
      </c>
      <c r="D58" s="57" t="s">
        <v>251</v>
      </c>
      <c r="E58" s="57" t="s">
        <v>1148</v>
      </c>
      <c r="F58" s="58" t="str">
        <f t="shared" si="0"/>
        <v>56377|46302</v>
      </c>
    </row>
    <row r="59" spans="1:6" x14ac:dyDescent="0.25">
      <c r="A59" s="54">
        <v>53459</v>
      </c>
      <c r="B59" s="55" t="str">
        <f>IF($A59="","",IFERROR(VLOOKUP($A59,Dados!$A:$B,2,FALSE),"Nº NÃO ENCONTRADO"))</f>
        <v>Joao Vitor Ferracioli Vieira</v>
      </c>
      <c r="C59" s="56">
        <v>46302</v>
      </c>
      <c r="D59" s="57" t="s">
        <v>249</v>
      </c>
      <c r="E59" s="57" t="s">
        <v>250</v>
      </c>
      <c r="F59" s="58" t="str">
        <f t="shared" si="0"/>
        <v>53459|46302</v>
      </c>
    </row>
    <row r="60" spans="1:6" x14ac:dyDescent="0.25">
      <c r="A60" s="54">
        <v>56222</v>
      </c>
      <c r="B60" s="55" t="str">
        <f>IF($A60="","",IFERROR(VLOOKUP($A60,Dados!$A:$B,2,FALSE),"Nº NÃO ENCONTRADO"))</f>
        <v>Alexandre Bueno Junior</v>
      </c>
      <c r="C60" s="56">
        <v>46303</v>
      </c>
      <c r="D60" s="57" t="s">
        <v>251</v>
      </c>
      <c r="E60" s="57" t="s">
        <v>1148</v>
      </c>
      <c r="F60" s="58" t="str">
        <f t="shared" si="0"/>
        <v>56222|46303</v>
      </c>
    </row>
    <row r="61" spans="1:6" x14ac:dyDescent="0.25">
      <c r="A61" s="54">
        <v>11950</v>
      </c>
      <c r="B61" s="55" t="str">
        <f>IF($A61="","",IFERROR(VLOOKUP($A61,Dados!$A:$B,2,FALSE),"Nº NÃO ENCONTRADO"))</f>
        <v>Andre Luiz Bolonha</v>
      </c>
      <c r="C61" s="56">
        <v>46303</v>
      </c>
      <c r="D61" s="57" t="s">
        <v>249</v>
      </c>
      <c r="E61" s="57" t="s">
        <v>250</v>
      </c>
      <c r="F61" s="58" t="str">
        <f t="shared" si="0"/>
        <v>11950|46303</v>
      </c>
    </row>
    <row r="62" spans="1:6" x14ac:dyDescent="0.25">
      <c r="A62" s="54">
        <v>11950</v>
      </c>
      <c r="B62" s="55" t="str">
        <f>IF($A62="","",IFERROR(VLOOKUP($A62,Dados!$A:$B,2,FALSE),"Nº NÃO ENCONTRADO"))</f>
        <v>Andre Luiz Bolonha</v>
      </c>
      <c r="C62" s="56">
        <v>46304</v>
      </c>
      <c r="D62" s="57" t="s">
        <v>249</v>
      </c>
      <c r="E62" s="57" t="s">
        <v>250</v>
      </c>
      <c r="F62" s="58" t="str">
        <f t="shared" si="0"/>
        <v>11950|46304</v>
      </c>
    </row>
    <row r="63" spans="1:6" x14ac:dyDescent="0.25">
      <c r="A63" s="54">
        <v>12291</v>
      </c>
      <c r="B63" s="55" t="str">
        <f>IF($A63="","",IFERROR(VLOOKUP($A63,Dados!$A:$B,2,FALSE),"Nº NÃO ENCONTRADO"))</f>
        <v>Osmar Marin de Oliveira</v>
      </c>
      <c r="C63" s="56">
        <v>46304</v>
      </c>
      <c r="D63" s="57" t="s">
        <v>251</v>
      </c>
      <c r="E63" s="57" t="s">
        <v>2460</v>
      </c>
      <c r="F63" s="58" t="str">
        <f t="shared" si="0"/>
        <v>12291|46304</v>
      </c>
    </row>
    <row r="64" spans="1:6" x14ac:dyDescent="0.25">
      <c r="A64" s="54">
        <v>11950</v>
      </c>
      <c r="B64" s="55" t="str">
        <f>IF($A64="","",IFERROR(VLOOKUP($A64,Dados!$A:$B,2,FALSE),"Nº NÃO ENCONTRADO"))</f>
        <v>Andre Luiz Bolonha</v>
      </c>
      <c r="C64" s="56">
        <v>46305</v>
      </c>
      <c r="D64" s="57" t="s">
        <v>249</v>
      </c>
      <c r="E64" s="57" t="s">
        <v>250</v>
      </c>
      <c r="F64" s="58" t="str">
        <f t="shared" si="0"/>
        <v>11950|46305</v>
      </c>
    </row>
    <row r="65" spans="1:6" x14ac:dyDescent="0.25">
      <c r="A65" s="54">
        <v>54846</v>
      </c>
      <c r="B65" s="55" t="str">
        <f>IF($A65="","",IFERROR(VLOOKUP($A65,Dados!$A:$B,2,FALSE),"Nº NÃO ENCONTRADO"))</f>
        <v>Rogerio Luiz Ferreira</v>
      </c>
      <c r="C65" s="56">
        <v>46305</v>
      </c>
      <c r="D65" s="57" t="s">
        <v>247</v>
      </c>
      <c r="E65" s="57" t="s">
        <v>2461</v>
      </c>
      <c r="F65" s="58" t="str">
        <f t="shared" si="0"/>
        <v>54846|46305</v>
      </c>
    </row>
    <row r="66" spans="1:6" x14ac:dyDescent="0.25">
      <c r="A66" s="54">
        <v>11950</v>
      </c>
      <c r="B66" s="55" t="str">
        <f>IF($A66="","",IFERROR(VLOOKUP($A66,Dados!$A:$B,2,FALSE),"Nº NÃO ENCONTRADO"))</f>
        <v>Andre Luiz Bolonha</v>
      </c>
      <c r="C66" s="56">
        <v>46306</v>
      </c>
      <c r="D66" s="57" t="s">
        <v>249</v>
      </c>
      <c r="E66" s="57" t="s">
        <v>250</v>
      </c>
      <c r="F66" s="58" t="str">
        <f t="shared" si="0"/>
        <v>11950|46306</v>
      </c>
    </row>
    <row r="67" spans="1:6" x14ac:dyDescent="0.25">
      <c r="A67" s="54">
        <v>11950</v>
      </c>
      <c r="B67" s="55" t="str">
        <f>IF($A67="","",IFERROR(VLOOKUP($A67,Dados!$A:$B,2,FALSE),"Nº NÃO ENCONTRADO"))</f>
        <v>Andre Luiz Bolonha</v>
      </c>
      <c r="C67" s="56">
        <v>46307</v>
      </c>
      <c r="D67" s="57" t="s">
        <v>249</v>
      </c>
      <c r="E67" s="57" t="s">
        <v>250</v>
      </c>
      <c r="F67" s="58" t="str">
        <f t="shared" si="0"/>
        <v>11950|46307</v>
      </c>
    </row>
    <row r="68" spans="1:6" x14ac:dyDescent="0.25">
      <c r="A68" s="54">
        <v>51428</v>
      </c>
      <c r="B68" s="55" t="str">
        <f>IF($A68="","",IFERROR(VLOOKUP($A68,Dados!$A:$B,2,FALSE),"Nº NÃO ENCONTRADO"))</f>
        <v>Luiz Claudio Barbosa Videschi</v>
      </c>
      <c r="C68" s="56">
        <v>46308</v>
      </c>
      <c r="D68" s="57" t="s">
        <v>245</v>
      </c>
      <c r="E68" s="57" t="s">
        <v>246</v>
      </c>
      <c r="F68" s="58" t="str">
        <f t="shared" si="0"/>
        <v>51428|46308</v>
      </c>
    </row>
    <row r="69" spans="1:6" x14ac:dyDescent="0.25">
      <c r="A69" s="54">
        <v>12299</v>
      </c>
      <c r="B69" s="55" t="str">
        <f>IF($A69="","",IFERROR(VLOOKUP($A69,Dados!$A:$B,2,FALSE),"Nº NÃO ENCONTRADO"))</f>
        <v>Silvio Augusto Carvalho de Souza</v>
      </c>
      <c r="C69" s="56">
        <v>46311</v>
      </c>
      <c r="D69" s="57" t="s">
        <v>251</v>
      </c>
      <c r="E69" s="57" t="s">
        <v>261</v>
      </c>
      <c r="F69" s="58" t="str">
        <f t="shared" ref="F69:F132" si="1">IF(OR($A69="",$C69=""),"",$A69&amp;"|"&amp;$C69)</f>
        <v>12299|46311</v>
      </c>
    </row>
    <row r="70" spans="1:6" x14ac:dyDescent="0.25">
      <c r="A70" s="54">
        <v>52397</v>
      </c>
      <c r="B70" s="55" t="str">
        <f>IF($A70="","",IFERROR(VLOOKUP($A70,Dados!$A:$B,2,FALSE),"Nº NÃO ENCONTRADO"))</f>
        <v>Jefferson de Souza</v>
      </c>
      <c r="C70" s="56">
        <v>46310</v>
      </c>
      <c r="D70" s="57" t="s">
        <v>249</v>
      </c>
      <c r="E70" s="57" t="s">
        <v>250</v>
      </c>
      <c r="F70" s="58" t="str">
        <f t="shared" si="1"/>
        <v>52397|46310</v>
      </c>
    </row>
    <row r="71" spans="1:6" x14ac:dyDescent="0.25">
      <c r="A71" s="54">
        <v>55387</v>
      </c>
      <c r="B71" s="55" t="str">
        <f>IF($A71="","",IFERROR(VLOOKUP($A71,Dados!$A:$B,2,FALSE),"Nº NÃO ENCONTRADO"))</f>
        <v>Juan Carlos Calderari Asensio</v>
      </c>
      <c r="C71" s="56">
        <v>46308</v>
      </c>
      <c r="D71" s="57" t="s">
        <v>245</v>
      </c>
      <c r="E71" s="57" t="s">
        <v>246</v>
      </c>
      <c r="F71" s="58" t="str">
        <f t="shared" si="1"/>
        <v>55387|46308</v>
      </c>
    </row>
    <row r="72" spans="1:6" x14ac:dyDescent="0.25">
      <c r="A72" s="54">
        <v>55179</v>
      </c>
      <c r="B72" s="55" t="str">
        <f>IF($A72="","",IFERROR(VLOOKUP($A72,Dados!$A:$B,2,FALSE),"Nº NÃO ENCONTRADO"))</f>
        <v>Sidney Morais de Souza Freitas</v>
      </c>
      <c r="C72" s="56">
        <v>46309</v>
      </c>
      <c r="D72" s="57" t="s">
        <v>247</v>
      </c>
      <c r="E72" s="57" t="s">
        <v>254</v>
      </c>
      <c r="F72" s="58" t="str">
        <f t="shared" si="1"/>
        <v>55179|46309</v>
      </c>
    </row>
    <row r="73" spans="1:6" x14ac:dyDescent="0.25">
      <c r="A73" s="54">
        <v>56327</v>
      </c>
      <c r="B73" s="55" t="str">
        <f>IF($A73="","",IFERROR(VLOOKUP($A73,Dados!$A:$B,2,FALSE),"Nº NÃO ENCONTRADO"))</f>
        <v>Leandro Capelanes Moreira</v>
      </c>
      <c r="C73" s="56">
        <v>46310</v>
      </c>
      <c r="D73" s="57" t="s">
        <v>245</v>
      </c>
      <c r="E73" s="57" t="s">
        <v>246</v>
      </c>
      <c r="F73" s="58" t="str">
        <f t="shared" si="1"/>
        <v>56327|46310</v>
      </c>
    </row>
    <row r="74" spans="1:6" x14ac:dyDescent="0.25">
      <c r="A74" s="54">
        <v>12299</v>
      </c>
      <c r="B74" s="55" t="str">
        <f>IF($A74="","",IFERROR(VLOOKUP($A74,Dados!$A:$B,2,FALSE),"Nº NÃO ENCONTRADO"))</f>
        <v>Silvio Augusto Carvalho de Souza</v>
      </c>
      <c r="C74" s="56">
        <v>46312</v>
      </c>
      <c r="D74" s="57" t="s">
        <v>251</v>
      </c>
      <c r="E74" s="57" t="s">
        <v>261</v>
      </c>
      <c r="F74" s="58" t="str">
        <f t="shared" si="1"/>
        <v>12299|46312</v>
      </c>
    </row>
    <row r="75" spans="1:6" x14ac:dyDescent="0.25">
      <c r="A75" s="54">
        <v>53403</v>
      </c>
      <c r="B75" s="55" t="str">
        <f>IF($A75="","",IFERROR(VLOOKUP($A75,Dados!$A:$B,2,FALSE),"Nº NÃO ENCONTRADO"))</f>
        <v>Waldir Aparecido Barbosa</v>
      </c>
      <c r="C75" s="56">
        <v>46311</v>
      </c>
      <c r="D75" s="57" t="s">
        <v>247</v>
      </c>
      <c r="E75" s="57" t="s">
        <v>254</v>
      </c>
      <c r="F75" s="58" t="str">
        <f t="shared" si="1"/>
        <v>53403|46311</v>
      </c>
    </row>
    <row r="76" spans="1:6" x14ac:dyDescent="0.25">
      <c r="A76" s="54">
        <v>52484</v>
      </c>
      <c r="B76" s="55" t="str">
        <f>IF($A76="","",IFERROR(VLOOKUP($A76,Dados!$A:$B,2,FALSE),"Nº NÃO ENCONTRADO"))</f>
        <v>Jose Marcos de Oliveira</v>
      </c>
      <c r="C76" s="56">
        <v>46307</v>
      </c>
      <c r="D76" s="57" t="s">
        <v>251</v>
      </c>
      <c r="E76" s="57" t="s">
        <v>4353</v>
      </c>
      <c r="F76" s="58" t="str">
        <f t="shared" si="1"/>
        <v>52484|46307</v>
      </c>
    </row>
    <row r="77" spans="1:6" x14ac:dyDescent="0.25">
      <c r="A77" s="54">
        <v>9218</v>
      </c>
      <c r="B77" s="55" t="str">
        <f>IF($A77="","",IFERROR(VLOOKUP($A77,Dados!$A:$B,2,FALSE),"Nº NÃO ENCONTRADO"))</f>
        <v>Adriano Donizete Bento da Silva</v>
      </c>
      <c r="C77" s="56">
        <v>46315</v>
      </c>
      <c r="D77" s="57" t="s">
        <v>247</v>
      </c>
      <c r="E77" s="57" t="s">
        <v>254</v>
      </c>
      <c r="F77" s="58" t="str">
        <f t="shared" si="1"/>
        <v>9218|46315</v>
      </c>
    </row>
    <row r="78" spans="1:6" x14ac:dyDescent="0.25">
      <c r="A78" s="54">
        <v>56855</v>
      </c>
      <c r="B78" s="55" t="str">
        <f>IF($A78="","",IFERROR(VLOOKUP($A78,Dados!$A:$B,2,FALSE),"Nº NÃO ENCONTRADO"))</f>
        <v>Divanil Batista Neponocena</v>
      </c>
      <c r="C78" s="56">
        <v>46317</v>
      </c>
      <c r="D78" s="57" t="s">
        <v>247</v>
      </c>
      <c r="E78" s="57" t="s">
        <v>254</v>
      </c>
      <c r="F78" s="58" t="str">
        <f t="shared" si="1"/>
        <v>56855|46317</v>
      </c>
    </row>
    <row r="79" spans="1:6" x14ac:dyDescent="0.25">
      <c r="A79" s="54">
        <v>56327</v>
      </c>
      <c r="B79" s="55" t="str">
        <f>IF($A79="","",IFERROR(VLOOKUP($A79,Dados!$A:$B,2,FALSE),"Nº NÃO ENCONTRADO"))</f>
        <v>Leandro Capelanes Moreira</v>
      </c>
      <c r="C79" s="56">
        <v>46318</v>
      </c>
      <c r="D79" s="57" t="s">
        <v>249</v>
      </c>
      <c r="E79" s="57" t="s">
        <v>4799</v>
      </c>
      <c r="F79" s="58" t="str">
        <f t="shared" si="1"/>
        <v>56327|46318</v>
      </c>
    </row>
    <row r="80" spans="1:6" x14ac:dyDescent="0.25">
      <c r="A80" s="54">
        <v>56327</v>
      </c>
      <c r="B80" s="55" t="str">
        <f>IF($A80="","",IFERROR(VLOOKUP($A80,Dados!$A:$B,2,FALSE),"Nº NÃO ENCONTRADO"))</f>
        <v>Leandro Capelanes Moreira</v>
      </c>
      <c r="C80" s="56">
        <v>46319</v>
      </c>
      <c r="D80" s="57" t="s">
        <v>249</v>
      </c>
      <c r="E80" s="57" t="s">
        <v>4799</v>
      </c>
      <c r="F80" s="58" t="str">
        <f t="shared" si="1"/>
        <v>56327|46319</v>
      </c>
    </row>
    <row r="81" spans="1:6" x14ac:dyDescent="0.25">
      <c r="A81" s="54">
        <v>56327</v>
      </c>
      <c r="B81" s="55" t="str">
        <f>IF($A81="","",IFERROR(VLOOKUP($A81,Dados!$A:$B,2,FALSE),"Nº NÃO ENCONTRADO"))</f>
        <v>Leandro Capelanes Moreira</v>
      </c>
      <c r="C81" s="56">
        <v>46320</v>
      </c>
      <c r="D81" s="57" t="s">
        <v>249</v>
      </c>
      <c r="E81" s="57" t="s">
        <v>4799</v>
      </c>
      <c r="F81" s="58" t="str">
        <f t="shared" si="1"/>
        <v>56327|46320</v>
      </c>
    </row>
    <row r="82" spans="1:6" x14ac:dyDescent="0.25">
      <c r="A82" s="54">
        <v>56327</v>
      </c>
      <c r="B82" s="55" t="str">
        <f>IF($A82="","",IFERROR(VLOOKUP($A82,Dados!$A:$B,2,FALSE),"Nº NÃO ENCONTRADO"))</f>
        <v>Leandro Capelanes Moreira</v>
      </c>
      <c r="C82" s="56">
        <v>46321</v>
      </c>
      <c r="D82" s="57" t="s">
        <v>249</v>
      </c>
      <c r="E82" s="57" t="s">
        <v>4799</v>
      </c>
      <c r="F82" s="58" t="str">
        <f t="shared" si="1"/>
        <v>56327|46321</v>
      </c>
    </row>
    <row r="83" spans="1:6" x14ac:dyDescent="0.25">
      <c r="A83" s="54">
        <v>56327</v>
      </c>
      <c r="B83" s="55" t="str">
        <f>IF($A83="","",IFERROR(VLOOKUP($A83,Dados!$A:$B,2,FALSE),"Nº NÃO ENCONTRADO"))</f>
        <v>Leandro Capelanes Moreira</v>
      </c>
      <c r="C83" s="56">
        <v>46322</v>
      </c>
      <c r="D83" s="57" t="s">
        <v>249</v>
      </c>
      <c r="E83" s="57" t="s">
        <v>4799</v>
      </c>
      <c r="F83" s="58" t="str">
        <f t="shared" si="1"/>
        <v>56327|46322</v>
      </c>
    </row>
    <row r="84" spans="1:6" x14ac:dyDescent="0.25">
      <c r="A84" s="54">
        <v>56327</v>
      </c>
      <c r="B84" s="55" t="str">
        <f>IF($A84="","",IFERROR(VLOOKUP($A84,Dados!$A:$B,2,FALSE),"Nº NÃO ENCONTRADO"))</f>
        <v>Leandro Capelanes Moreira</v>
      </c>
      <c r="C84" s="56">
        <v>46323</v>
      </c>
      <c r="D84" s="57" t="s">
        <v>249</v>
      </c>
      <c r="E84" s="57" t="s">
        <v>4799</v>
      </c>
      <c r="F84" s="58" t="str">
        <f t="shared" si="1"/>
        <v>56327|46323</v>
      </c>
    </row>
    <row r="85" spans="1:6" x14ac:dyDescent="0.25">
      <c r="A85" s="54">
        <v>10495</v>
      </c>
      <c r="B85" s="55" t="str">
        <f>IF($A85="","",IFERROR(VLOOKUP($A85,Dados!$A:$B,2,FALSE),"Nº NÃO ENCONTRADO"))</f>
        <v>Mauricio Morais Cardoso</v>
      </c>
      <c r="C85" s="56">
        <v>46319</v>
      </c>
      <c r="D85" s="57" t="s">
        <v>249</v>
      </c>
      <c r="E85" s="57" t="s">
        <v>258</v>
      </c>
      <c r="F85" s="58" t="str">
        <f t="shared" si="1"/>
        <v>10495|46319</v>
      </c>
    </row>
    <row r="86" spans="1:6" x14ac:dyDescent="0.25">
      <c r="A86" s="54">
        <v>10495</v>
      </c>
      <c r="B86" s="55" t="str">
        <f>IF($A86="","",IFERROR(VLOOKUP($A86,Dados!$A:$B,2,FALSE),"Nº NÃO ENCONTRADO"))</f>
        <v>Mauricio Morais Cardoso</v>
      </c>
      <c r="C86" s="56">
        <v>46320</v>
      </c>
      <c r="D86" s="57" t="s">
        <v>249</v>
      </c>
      <c r="E86" s="57" t="s">
        <v>258</v>
      </c>
      <c r="F86" s="58" t="str">
        <f t="shared" si="1"/>
        <v>10495|46320</v>
      </c>
    </row>
    <row r="87" spans="1:6" x14ac:dyDescent="0.25">
      <c r="A87" s="54">
        <v>56855</v>
      </c>
      <c r="B87" s="55" t="str">
        <f>IF($A87="","",IFERROR(VLOOKUP($A87,Dados!$A:$B,2,FALSE),"Nº NÃO ENCONTRADO"))</f>
        <v>Divanil Batista Neponocena</v>
      </c>
      <c r="C87" s="56">
        <v>46324</v>
      </c>
      <c r="D87" s="57" t="s">
        <v>247</v>
      </c>
      <c r="E87" s="57" t="s">
        <v>254</v>
      </c>
      <c r="F87" s="58" t="str">
        <f t="shared" si="1"/>
        <v>56855|46324</v>
      </c>
    </row>
    <row r="88" spans="1:6" x14ac:dyDescent="0.25">
      <c r="A88" s="54">
        <v>56855</v>
      </c>
      <c r="B88" s="55" t="str">
        <f>IF($A88="","",IFERROR(VLOOKUP($A88,Dados!$A:$B,2,FALSE),"Nº NÃO ENCONTRADO"))</f>
        <v>Divanil Batista Neponocena</v>
      </c>
      <c r="C88" s="56">
        <v>46326</v>
      </c>
      <c r="D88" s="57" t="s">
        <v>247</v>
      </c>
      <c r="E88" s="57" t="s">
        <v>254</v>
      </c>
      <c r="F88" s="58" t="str">
        <f t="shared" si="1"/>
        <v>56855|46326</v>
      </c>
    </row>
    <row r="89" spans="1:6" x14ac:dyDescent="0.25">
      <c r="A89" s="54">
        <v>55564</v>
      </c>
      <c r="B89" s="55" t="str">
        <f>IF($A89="","",IFERROR(VLOOKUP($A89,Dados!$A:$B,2,FALSE),"Nº NÃO ENCONTRADO"))</f>
        <v>Paulo Ricardo da Mota Oliveira</v>
      </c>
      <c r="C89" s="56">
        <v>46316</v>
      </c>
      <c r="D89" s="57" t="s">
        <v>249</v>
      </c>
      <c r="E89" s="57" t="s">
        <v>258</v>
      </c>
      <c r="F89" s="58" t="str">
        <f t="shared" si="1"/>
        <v>55564|46316</v>
      </c>
    </row>
    <row r="90" spans="1:6" x14ac:dyDescent="0.25">
      <c r="A90" s="54"/>
      <c r="B90" s="55" t="str">
        <f>IF($A90="","",IFERROR(VLOOKUP($A90,Dados!$A:$B,2,FALSE),"Nº NÃO ENCONTRADO"))</f>
        <v/>
      </c>
      <c r="C90" s="56"/>
      <c r="D90" s="57"/>
      <c r="E90" s="57"/>
      <c r="F90" s="58" t="str">
        <f t="shared" si="1"/>
        <v/>
      </c>
    </row>
    <row r="91" spans="1:6" x14ac:dyDescent="0.25">
      <c r="A91" s="54"/>
      <c r="B91" s="55" t="str">
        <f>IF($A91="","",IFERROR(VLOOKUP($A91,Dados!$A:$B,2,FALSE),"Nº NÃO ENCONTRADO"))</f>
        <v/>
      </c>
      <c r="C91" s="56"/>
      <c r="D91" s="57"/>
      <c r="E91" s="57"/>
      <c r="F91" s="58" t="str">
        <f t="shared" si="1"/>
        <v/>
      </c>
    </row>
    <row r="92" spans="1:6" x14ac:dyDescent="0.25">
      <c r="A92" s="54"/>
      <c r="B92" s="55" t="str">
        <f>IF($A92="","",IFERROR(VLOOKUP($A92,Dados!$A:$B,2,FALSE),"Nº NÃO ENCONTRADO"))</f>
        <v/>
      </c>
      <c r="C92" s="56"/>
      <c r="D92" s="57"/>
      <c r="E92" s="57"/>
      <c r="F92" s="58" t="str">
        <f t="shared" si="1"/>
        <v/>
      </c>
    </row>
    <row r="93" spans="1:6" x14ac:dyDescent="0.25">
      <c r="A93" s="54"/>
      <c r="B93" s="55" t="str">
        <f>IF($A93="","",IFERROR(VLOOKUP($A93,Dados!$A:$B,2,FALSE),"Nº NÃO ENCONTRADO"))</f>
        <v/>
      </c>
      <c r="C93" s="56"/>
      <c r="D93" s="57"/>
      <c r="E93" s="57"/>
      <c r="F93" s="58" t="str">
        <f t="shared" si="1"/>
        <v/>
      </c>
    </row>
    <row r="94" spans="1:6" x14ac:dyDescent="0.25">
      <c r="A94" s="54"/>
      <c r="B94" s="55" t="str">
        <f>IF($A94="","",IFERROR(VLOOKUP($A94,Dados!$A:$B,2,FALSE),"Nº NÃO ENCONTRADO"))</f>
        <v/>
      </c>
      <c r="C94" s="56"/>
      <c r="D94" s="57"/>
      <c r="E94" s="57"/>
      <c r="F94" s="58" t="str">
        <f t="shared" si="1"/>
        <v/>
      </c>
    </row>
    <row r="95" spans="1:6" x14ac:dyDescent="0.25">
      <c r="A95" s="54"/>
      <c r="B95" s="55" t="str">
        <f>IF($A95="","",IFERROR(VLOOKUP($A95,Dados!$A:$B,2,FALSE),"Nº NÃO ENCONTRADO"))</f>
        <v/>
      </c>
      <c r="C95" s="56"/>
      <c r="D95" s="57"/>
      <c r="E95" s="57"/>
      <c r="F95" s="58" t="str">
        <f t="shared" si="1"/>
        <v/>
      </c>
    </row>
    <row r="96" spans="1:6" x14ac:dyDescent="0.25">
      <c r="A96" s="54"/>
      <c r="B96" s="55" t="str">
        <f>IF($A96="","",IFERROR(VLOOKUP($A96,Dados!$A:$B,2,FALSE),"Nº NÃO ENCONTRADO"))</f>
        <v/>
      </c>
      <c r="C96" s="56"/>
      <c r="D96" s="57"/>
      <c r="E96" s="57"/>
      <c r="F96" s="58" t="str">
        <f t="shared" si="1"/>
        <v/>
      </c>
    </row>
    <row r="97" spans="1:6" x14ac:dyDescent="0.25">
      <c r="A97" s="54"/>
      <c r="B97" s="55" t="str">
        <f>IF($A97="","",IFERROR(VLOOKUP($A97,Dados!$A:$B,2,FALSE),"Nº NÃO ENCONTRADO"))</f>
        <v/>
      </c>
      <c r="C97" s="56"/>
      <c r="D97" s="57"/>
      <c r="E97" s="57"/>
      <c r="F97" s="58" t="str">
        <f t="shared" si="1"/>
        <v/>
      </c>
    </row>
    <row r="98" spans="1:6" x14ac:dyDescent="0.25">
      <c r="A98" s="54"/>
      <c r="B98" s="55" t="str">
        <f>IF($A98="","",IFERROR(VLOOKUP($A98,Dados!$A:$B,2,FALSE),"Nº NÃO ENCONTRADO"))</f>
        <v/>
      </c>
      <c r="C98" s="56"/>
      <c r="D98" s="57"/>
      <c r="E98" s="57"/>
      <c r="F98" s="58" t="str">
        <f t="shared" si="1"/>
        <v/>
      </c>
    </row>
    <row r="99" spans="1:6" x14ac:dyDescent="0.25">
      <c r="A99" s="54"/>
      <c r="B99" s="55" t="str">
        <f>IF($A99="","",IFERROR(VLOOKUP($A99,Dados!$A:$B,2,FALSE),"Nº NÃO ENCONTRADO"))</f>
        <v/>
      </c>
      <c r="C99" s="56"/>
      <c r="D99" s="57"/>
      <c r="E99" s="57"/>
      <c r="F99" s="58" t="str">
        <f t="shared" si="1"/>
        <v/>
      </c>
    </row>
    <row r="100" spans="1:6" x14ac:dyDescent="0.25">
      <c r="A100" s="54"/>
      <c r="B100" s="55" t="str">
        <f>IF($A100="","",IFERROR(VLOOKUP($A100,Dados!$A:$B,2,FALSE),"Nº NÃO ENCONTRADO"))</f>
        <v/>
      </c>
      <c r="C100" s="56"/>
      <c r="D100" s="57"/>
      <c r="E100" s="57"/>
      <c r="F100" s="58" t="str">
        <f t="shared" si="1"/>
        <v/>
      </c>
    </row>
    <row r="101" spans="1:6" x14ac:dyDescent="0.25">
      <c r="A101" s="54"/>
      <c r="B101" s="55" t="str">
        <f>IF($A101="","",IFERROR(VLOOKUP($A101,Dados!$A:$B,2,FALSE),"Nº NÃO ENCONTRADO"))</f>
        <v/>
      </c>
      <c r="C101" s="56"/>
      <c r="D101" s="57"/>
      <c r="E101" s="57"/>
      <c r="F101" s="58" t="str">
        <f t="shared" si="1"/>
        <v/>
      </c>
    </row>
    <row r="102" spans="1:6" x14ac:dyDescent="0.25">
      <c r="A102" s="54"/>
      <c r="B102" s="55" t="str">
        <f>IF($A102="","",IFERROR(VLOOKUP($A102,Dados!$A:$B,2,FALSE),"Nº NÃO ENCONTRADO"))</f>
        <v/>
      </c>
      <c r="C102" s="56"/>
      <c r="D102" s="57"/>
      <c r="E102" s="57"/>
      <c r="F102" s="58" t="str">
        <f t="shared" si="1"/>
        <v/>
      </c>
    </row>
    <row r="103" spans="1:6" x14ac:dyDescent="0.25">
      <c r="A103" s="54"/>
      <c r="B103" s="55" t="str">
        <f>IF($A103="","",IFERROR(VLOOKUP($A103,Dados!$A:$B,2,FALSE),"Nº NÃO ENCONTRADO"))</f>
        <v/>
      </c>
      <c r="C103" s="56"/>
      <c r="D103" s="57"/>
      <c r="E103" s="57"/>
      <c r="F103" s="58" t="str">
        <f t="shared" si="1"/>
        <v/>
      </c>
    </row>
    <row r="104" spans="1:6" x14ac:dyDescent="0.25">
      <c r="A104" s="54"/>
      <c r="B104" s="55" t="str">
        <f>IF($A104="","",IFERROR(VLOOKUP($A104,Dados!$A:$B,2,FALSE),"Nº NÃO ENCONTRADO"))</f>
        <v/>
      </c>
      <c r="C104" s="56"/>
      <c r="D104" s="57"/>
      <c r="E104" s="57"/>
      <c r="F104" s="58" t="str">
        <f t="shared" si="1"/>
        <v/>
      </c>
    </row>
    <row r="105" spans="1:6" x14ac:dyDescent="0.25">
      <c r="A105" s="54"/>
      <c r="B105" s="55" t="str">
        <f>IF($A105="","",IFERROR(VLOOKUP($A105,Dados!$A:$B,2,FALSE),"Nº NÃO ENCONTRADO"))</f>
        <v/>
      </c>
      <c r="C105" s="56"/>
      <c r="D105" s="57"/>
      <c r="E105" s="57"/>
      <c r="F105" s="58" t="str">
        <f t="shared" si="1"/>
        <v/>
      </c>
    </row>
    <row r="106" spans="1:6" x14ac:dyDescent="0.25">
      <c r="A106" s="54"/>
      <c r="B106" s="55" t="str">
        <f>IF($A106="","",IFERROR(VLOOKUP($A106,Dados!$A:$B,2,FALSE),"Nº NÃO ENCONTRADO"))</f>
        <v/>
      </c>
      <c r="C106" s="56"/>
      <c r="D106" s="57"/>
      <c r="E106" s="57"/>
      <c r="F106" s="58" t="str">
        <f t="shared" si="1"/>
        <v/>
      </c>
    </row>
    <row r="107" spans="1:6" x14ac:dyDescent="0.25">
      <c r="A107" s="54"/>
      <c r="B107" s="55" t="str">
        <f>IF($A107="","",IFERROR(VLOOKUP($A107,Dados!$A:$B,2,FALSE),"Nº NÃO ENCONTRADO"))</f>
        <v/>
      </c>
      <c r="C107" s="56"/>
      <c r="D107" s="57"/>
      <c r="E107" s="57"/>
      <c r="F107" s="58" t="str">
        <f t="shared" si="1"/>
        <v/>
      </c>
    </row>
    <row r="108" spans="1:6" x14ac:dyDescent="0.25">
      <c r="A108" s="54"/>
      <c r="B108" s="55" t="str">
        <f>IF($A108="","",IFERROR(VLOOKUP($A108,Dados!$A:$B,2,FALSE),"Nº NÃO ENCONTRADO"))</f>
        <v/>
      </c>
      <c r="C108" s="56"/>
      <c r="D108" s="57"/>
      <c r="E108" s="57"/>
      <c r="F108" s="58" t="str">
        <f t="shared" si="1"/>
        <v/>
      </c>
    </row>
    <row r="109" spans="1:6" x14ac:dyDescent="0.25">
      <c r="A109" s="54"/>
      <c r="B109" s="55" t="str">
        <f>IF($A109="","",IFERROR(VLOOKUP($A109,Dados!$A:$B,2,FALSE),"Nº NÃO ENCONTRADO"))</f>
        <v/>
      </c>
      <c r="C109" s="56"/>
      <c r="D109" s="57"/>
      <c r="E109" s="57"/>
      <c r="F109" s="58" t="str">
        <f t="shared" si="1"/>
        <v/>
      </c>
    </row>
    <row r="110" spans="1:6" x14ac:dyDescent="0.25">
      <c r="A110" s="54"/>
      <c r="B110" s="55" t="str">
        <f>IF($A110="","",IFERROR(VLOOKUP($A110,Dados!$A:$B,2,FALSE),"Nº NÃO ENCONTRADO"))</f>
        <v/>
      </c>
      <c r="C110" s="56"/>
      <c r="D110" s="57"/>
      <c r="E110" s="57"/>
      <c r="F110" s="58" t="str">
        <f t="shared" si="1"/>
        <v/>
      </c>
    </row>
    <row r="111" spans="1:6" x14ac:dyDescent="0.25">
      <c r="A111" s="54"/>
      <c r="B111" s="55" t="str">
        <f>IF($A111="","",IFERROR(VLOOKUP($A111,Dados!$A:$B,2,FALSE),"Nº NÃO ENCONTRADO"))</f>
        <v/>
      </c>
      <c r="C111" s="56"/>
      <c r="D111" s="57"/>
      <c r="E111" s="57"/>
      <c r="F111" s="58" t="str">
        <f t="shared" si="1"/>
        <v/>
      </c>
    </row>
    <row r="112" spans="1:6" x14ac:dyDescent="0.25">
      <c r="A112" s="54"/>
      <c r="B112" s="55" t="str">
        <f>IF($A112="","",IFERROR(VLOOKUP($A112,Dados!$A:$B,2,FALSE),"Nº NÃO ENCONTRADO"))</f>
        <v/>
      </c>
      <c r="C112" s="56"/>
      <c r="D112" s="57"/>
      <c r="E112" s="57"/>
      <c r="F112" s="58" t="str">
        <f t="shared" si="1"/>
        <v/>
      </c>
    </row>
    <row r="113" spans="1:6" x14ac:dyDescent="0.25">
      <c r="A113" s="54"/>
      <c r="B113" s="55" t="str">
        <f>IF($A113="","",IFERROR(VLOOKUP($A113,Dados!$A:$B,2,FALSE),"Nº NÃO ENCONTRADO"))</f>
        <v/>
      </c>
      <c r="C113" s="56"/>
      <c r="D113" s="57"/>
      <c r="E113" s="57"/>
      <c r="F113" s="58" t="str">
        <f t="shared" si="1"/>
        <v/>
      </c>
    </row>
    <row r="114" spans="1:6" x14ac:dyDescent="0.25">
      <c r="A114" s="54"/>
      <c r="B114" s="55" t="str">
        <f>IF($A114="","",IFERROR(VLOOKUP($A114,Dados!$A:$B,2,FALSE),"Nº NÃO ENCONTRADO"))</f>
        <v/>
      </c>
      <c r="C114" s="56"/>
      <c r="D114" s="57"/>
      <c r="E114" s="57"/>
      <c r="F114" s="58" t="str">
        <f t="shared" si="1"/>
        <v/>
      </c>
    </row>
    <row r="115" spans="1:6" x14ac:dyDescent="0.25">
      <c r="A115" s="54"/>
      <c r="B115" s="55" t="str">
        <f>IF($A115="","",IFERROR(VLOOKUP($A115,Dados!$A:$B,2,FALSE),"Nº NÃO ENCONTRADO"))</f>
        <v/>
      </c>
      <c r="C115" s="56"/>
      <c r="D115" s="57"/>
      <c r="E115" s="57"/>
      <c r="F115" s="58" t="str">
        <f t="shared" si="1"/>
        <v/>
      </c>
    </row>
    <row r="116" spans="1:6" x14ac:dyDescent="0.25">
      <c r="A116" s="54"/>
      <c r="B116" s="55" t="str">
        <f>IF($A116="","",IFERROR(VLOOKUP($A116,Dados!$A:$B,2,FALSE),"Nº NÃO ENCONTRADO"))</f>
        <v/>
      </c>
      <c r="C116" s="56"/>
      <c r="D116" s="57"/>
      <c r="E116" s="57"/>
      <c r="F116" s="58" t="str">
        <f t="shared" si="1"/>
        <v/>
      </c>
    </row>
    <row r="117" spans="1:6" x14ac:dyDescent="0.25">
      <c r="A117" s="54"/>
      <c r="B117" s="55" t="str">
        <f>IF($A117="","",IFERROR(VLOOKUP($A117,Dados!$A:$B,2,FALSE),"Nº NÃO ENCONTRADO"))</f>
        <v/>
      </c>
      <c r="C117" s="56"/>
      <c r="D117" s="57"/>
      <c r="E117" s="57"/>
      <c r="F117" s="58" t="str">
        <f t="shared" si="1"/>
        <v/>
      </c>
    </row>
    <row r="118" spans="1:6" x14ac:dyDescent="0.25">
      <c r="A118" s="54"/>
      <c r="B118" s="55" t="str">
        <f>IF($A118="","",IFERROR(VLOOKUP($A118,Dados!$A:$B,2,FALSE),"Nº NÃO ENCONTRADO"))</f>
        <v/>
      </c>
      <c r="C118" s="56"/>
      <c r="D118" s="57"/>
      <c r="E118" s="57"/>
      <c r="F118" s="58" t="str">
        <f t="shared" si="1"/>
        <v/>
      </c>
    </row>
    <row r="119" spans="1:6" x14ac:dyDescent="0.25">
      <c r="A119" s="54"/>
      <c r="B119" s="55" t="str">
        <f>IF($A119="","",IFERROR(VLOOKUP($A119,Dados!$A:$B,2,FALSE),"Nº NÃO ENCONTRADO"))</f>
        <v/>
      </c>
      <c r="C119" s="56"/>
      <c r="D119" s="57"/>
      <c r="E119" s="57"/>
      <c r="F119" s="58" t="str">
        <f t="shared" si="1"/>
        <v/>
      </c>
    </row>
    <row r="120" spans="1:6" x14ac:dyDescent="0.25">
      <c r="A120" s="54"/>
      <c r="B120" s="55" t="str">
        <f>IF($A120="","",IFERROR(VLOOKUP($A120,Dados!$A:$B,2,FALSE),"Nº NÃO ENCONTRADO"))</f>
        <v/>
      </c>
      <c r="C120" s="56"/>
      <c r="D120" s="57"/>
      <c r="E120" s="57"/>
      <c r="F120" s="58" t="str">
        <f t="shared" si="1"/>
        <v/>
      </c>
    </row>
    <row r="121" spans="1:6" x14ac:dyDescent="0.25">
      <c r="A121" s="54"/>
      <c r="B121" s="55" t="str">
        <f>IF($A121="","",IFERROR(VLOOKUP($A121,Dados!$A:$B,2,FALSE),"Nº NÃO ENCONTRADO"))</f>
        <v/>
      </c>
      <c r="C121" s="56"/>
      <c r="D121" s="57"/>
      <c r="E121" s="57"/>
      <c r="F121" s="58" t="str">
        <f t="shared" si="1"/>
        <v/>
      </c>
    </row>
    <row r="122" spans="1:6" x14ac:dyDescent="0.25">
      <c r="A122" s="54"/>
      <c r="B122" s="55" t="str">
        <f>IF($A122="","",IFERROR(VLOOKUP($A122,Dados!$A:$B,2,FALSE),"Nº NÃO ENCONTRADO"))</f>
        <v/>
      </c>
      <c r="C122" s="56"/>
      <c r="D122" s="57"/>
      <c r="E122" s="57"/>
      <c r="F122" s="58" t="str">
        <f t="shared" si="1"/>
        <v/>
      </c>
    </row>
    <row r="123" spans="1:6" x14ac:dyDescent="0.25">
      <c r="A123" s="54"/>
      <c r="B123" s="55" t="str">
        <f>IF($A123="","",IFERROR(VLOOKUP($A123,Dados!$A:$B,2,FALSE),"Nº NÃO ENCONTRADO"))</f>
        <v/>
      </c>
      <c r="C123" s="56"/>
      <c r="D123" s="57"/>
      <c r="E123" s="57"/>
      <c r="F123" s="58" t="str">
        <f t="shared" si="1"/>
        <v/>
      </c>
    </row>
    <row r="124" spans="1:6" x14ac:dyDescent="0.25">
      <c r="A124" s="54"/>
      <c r="B124" s="55" t="str">
        <f>IF($A124="","",IFERROR(VLOOKUP($A124,Dados!$A:$B,2,FALSE),"Nº NÃO ENCONTRADO"))</f>
        <v/>
      </c>
      <c r="C124" s="56"/>
      <c r="D124" s="57"/>
      <c r="E124" s="57"/>
      <c r="F124" s="58" t="str">
        <f t="shared" si="1"/>
        <v/>
      </c>
    </row>
    <row r="125" spans="1:6" x14ac:dyDescent="0.25">
      <c r="A125" s="54"/>
      <c r="B125" s="55" t="str">
        <f>IF($A125="","",IFERROR(VLOOKUP($A125,Dados!$A:$B,2,FALSE),"Nº NÃO ENCONTRADO"))</f>
        <v/>
      </c>
      <c r="C125" s="56"/>
      <c r="D125" s="57"/>
      <c r="E125" s="57"/>
      <c r="F125" s="58" t="str">
        <f t="shared" si="1"/>
        <v/>
      </c>
    </row>
    <row r="126" spans="1:6" x14ac:dyDescent="0.25">
      <c r="A126" s="54"/>
      <c r="B126" s="55" t="str">
        <f>IF($A126="","",IFERROR(VLOOKUP($A126,Dados!$A:$B,2,FALSE),"Nº NÃO ENCONTRADO"))</f>
        <v/>
      </c>
      <c r="C126" s="56"/>
      <c r="D126" s="57"/>
      <c r="E126" s="57"/>
      <c r="F126" s="58" t="str">
        <f t="shared" si="1"/>
        <v/>
      </c>
    </row>
    <row r="127" spans="1:6" x14ac:dyDescent="0.25">
      <c r="A127" s="54"/>
      <c r="B127" s="55" t="str">
        <f>IF($A127="","",IFERROR(VLOOKUP($A127,Dados!$A:$B,2,FALSE),"Nº NÃO ENCONTRADO"))</f>
        <v/>
      </c>
      <c r="C127" s="56"/>
      <c r="D127" s="57"/>
      <c r="E127" s="57"/>
      <c r="F127" s="58" t="str">
        <f t="shared" si="1"/>
        <v/>
      </c>
    </row>
    <row r="128" spans="1:6" x14ac:dyDescent="0.25">
      <c r="A128" s="54"/>
      <c r="B128" s="55" t="str">
        <f>IF($A128="","",IFERROR(VLOOKUP($A128,Dados!$A:$B,2,FALSE),"Nº NÃO ENCONTRADO"))</f>
        <v/>
      </c>
      <c r="C128" s="56"/>
      <c r="D128" s="57"/>
      <c r="E128" s="57"/>
      <c r="F128" s="58" t="str">
        <f t="shared" si="1"/>
        <v/>
      </c>
    </row>
    <row r="129" spans="1:6" x14ac:dyDescent="0.25">
      <c r="A129" s="54"/>
      <c r="B129" s="55" t="str">
        <f>IF($A129="","",IFERROR(VLOOKUP($A129,Dados!$A:$B,2,FALSE),"Nº NÃO ENCONTRADO"))</f>
        <v/>
      </c>
      <c r="C129" s="56"/>
      <c r="D129" s="57"/>
      <c r="E129" s="57"/>
      <c r="F129" s="58" t="str">
        <f t="shared" si="1"/>
        <v/>
      </c>
    </row>
    <row r="130" spans="1:6" x14ac:dyDescent="0.25">
      <c r="A130" s="54"/>
      <c r="B130" s="55" t="str">
        <f>IF($A130="","",IFERROR(VLOOKUP($A130,Dados!$A:$B,2,FALSE),"Nº NÃO ENCONTRADO"))</f>
        <v/>
      </c>
      <c r="C130" s="56"/>
      <c r="D130" s="57"/>
      <c r="E130" s="57"/>
      <c r="F130" s="58" t="str">
        <f t="shared" si="1"/>
        <v/>
      </c>
    </row>
    <row r="131" spans="1:6" x14ac:dyDescent="0.25">
      <c r="A131" s="54"/>
      <c r="B131" s="55" t="str">
        <f>IF($A131="","",IFERROR(VLOOKUP($A131,Dados!$A:$B,2,FALSE),"Nº NÃO ENCONTRADO"))</f>
        <v/>
      </c>
      <c r="C131" s="56"/>
      <c r="D131" s="57"/>
      <c r="E131" s="57"/>
      <c r="F131" s="58" t="str">
        <f t="shared" si="1"/>
        <v/>
      </c>
    </row>
    <row r="132" spans="1:6" x14ac:dyDescent="0.25">
      <c r="A132" s="54"/>
      <c r="B132" s="55" t="str">
        <f>IF($A132="","",IFERROR(VLOOKUP($A132,Dados!$A:$B,2,FALSE),"Nº NÃO ENCONTRADO"))</f>
        <v/>
      </c>
      <c r="C132" s="56"/>
      <c r="D132" s="57"/>
      <c r="E132" s="57"/>
      <c r="F132" s="58" t="str">
        <f t="shared" si="1"/>
        <v/>
      </c>
    </row>
    <row r="133" spans="1:6" x14ac:dyDescent="0.25">
      <c r="A133" s="54"/>
      <c r="B133" s="55" t="str">
        <f>IF($A133="","",IFERROR(VLOOKUP($A133,Dados!$A:$B,2,FALSE),"Nº NÃO ENCONTRADO"))</f>
        <v/>
      </c>
      <c r="C133" s="56"/>
      <c r="D133" s="57"/>
      <c r="E133" s="57"/>
      <c r="F133" s="58" t="str">
        <f t="shared" ref="F133:F196" si="2">IF(OR($A133="",$C133=""),"",$A133&amp;"|"&amp;$C133)</f>
        <v/>
      </c>
    </row>
    <row r="134" spans="1:6" x14ac:dyDescent="0.25">
      <c r="A134" s="54"/>
      <c r="B134" s="55" t="str">
        <f>IF($A134="","",IFERROR(VLOOKUP($A134,Dados!$A:$B,2,FALSE),"Nº NÃO ENCONTRADO"))</f>
        <v/>
      </c>
      <c r="C134" s="56"/>
      <c r="D134" s="57"/>
      <c r="E134" s="57"/>
      <c r="F134" s="58" t="str">
        <f t="shared" si="2"/>
        <v/>
      </c>
    </row>
    <row r="135" spans="1:6" x14ac:dyDescent="0.25">
      <c r="A135" s="54"/>
      <c r="B135" s="55" t="str">
        <f>IF($A135="","",IFERROR(VLOOKUP($A135,Dados!$A:$B,2,FALSE),"Nº NÃO ENCONTRADO"))</f>
        <v/>
      </c>
      <c r="C135" s="56"/>
      <c r="D135" s="57"/>
      <c r="E135" s="57"/>
      <c r="F135" s="58" t="str">
        <f t="shared" si="2"/>
        <v/>
      </c>
    </row>
    <row r="136" spans="1:6" x14ac:dyDescent="0.25">
      <c r="A136" s="54"/>
      <c r="B136" s="55" t="str">
        <f>IF($A136="","",IFERROR(VLOOKUP($A136,Dados!$A:$B,2,FALSE),"Nº NÃO ENCONTRADO"))</f>
        <v/>
      </c>
      <c r="C136" s="56"/>
      <c r="D136" s="57"/>
      <c r="E136" s="57"/>
      <c r="F136" s="58" t="str">
        <f t="shared" si="2"/>
        <v/>
      </c>
    </row>
    <row r="137" spans="1:6" x14ac:dyDescent="0.25">
      <c r="A137" s="54"/>
      <c r="B137" s="55" t="str">
        <f>IF($A137="","",IFERROR(VLOOKUP($A137,Dados!$A:$B,2,FALSE),"Nº NÃO ENCONTRADO"))</f>
        <v/>
      </c>
      <c r="C137" s="56"/>
      <c r="D137" s="57"/>
      <c r="E137" s="57"/>
      <c r="F137" s="58" t="str">
        <f t="shared" si="2"/>
        <v/>
      </c>
    </row>
    <row r="138" spans="1:6" x14ac:dyDescent="0.25">
      <c r="A138" s="54"/>
      <c r="B138" s="55" t="str">
        <f>IF($A138="","",IFERROR(VLOOKUP($A138,Dados!$A:$B,2,FALSE),"Nº NÃO ENCONTRADO"))</f>
        <v/>
      </c>
      <c r="C138" s="56"/>
      <c r="D138" s="57"/>
      <c r="E138" s="57"/>
      <c r="F138" s="58" t="str">
        <f t="shared" si="2"/>
        <v/>
      </c>
    </row>
    <row r="139" spans="1:6" x14ac:dyDescent="0.25">
      <c r="A139" s="54"/>
      <c r="B139" s="55" t="str">
        <f>IF($A139="","",IFERROR(VLOOKUP($A139,Dados!$A:$B,2,FALSE),"Nº NÃO ENCONTRADO"))</f>
        <v/>
      </c>
      <c r="C139" s="56"/>
      <c r="D139" s="57"/>
      <c r="E139" s="57"/>
      <c r="F139" s="58" t="str">
        <f t="shared" si="2"/>
        <v/>
      </c>
    </row>
    <row r="140" spans="1:6" x14ac:dyDescent="0.25">
      <c r="A140" s="54"/>
      <c r="B140" s="55" t="str">
        <f>IF($A140="","",IFERROR(VLOOKUP($A140,Dados!$A:$B,2,FALSE),"Nº NÃO ENCONTRADO"))</f>
        <v/>
      </c>
      <c r="C140" s="56"/>
      <c r="D140" s="57"/>
      <c r="E140" s="57"/>
      <c r="F140" s="58" t="str">
        <f t="shared" si="2"/>
        <v/>
      </c>
    </row>
    <row r="141" spans="1:6" x14ac:dyDescent="0.25">
      <c r="A141" s="54"/>
      <c r="B141" s="55" t="str">
        <f>IF($A141="","",IFERROR(VLOOKUP($A141,Dados!$A:$B,2,FALSE),"Nº NÃO ENCONTRADO"))</f>
        <v/>
      </c>
      <c r="C141" s="56"/>
      <c r="D141" s="57"/>
      <c r="E141" s="57"/>
      <c r="F141" s="58" t="str">
        <f t="shared" si="2"/>
        <v/>
      </c>
    </row>
    <row r="142" spans="1:6" x14ac:dyDescent="0.25">
      <c r="A142" s="54"/>
      <c r="B142" s="55" t="str">
        <f>IF($A142="","",IFERROR(VLOOKUP($A142,Dados!$A:$B,2,FALSE),"Nº NÃO ENCONTRADO"))</f>
        <v/>
      </c>
      <c r="C142" s="56"/>
      <c r="D142" s="57"/>
      <c r="E142" s="57"/>
      <c r="F142" s="58" t="str">
        <f t="shared" si="2"/>
        <v/>
      </c>
    </row>
    <row r="143" spans="1:6" x14ac:dyDescent="0.25">
      <c r="A143" s="54"/>
      <c r="B143" s="55" t="str">
        <f>IF($A143="","",IFERROR(VLOOKUP($A143,Dados!$A:$B,2,FALSE),"Nº NÃO ENCONTRADO"))</f>
        <v/>
      </c>
      <c r="C143" s="56"/>
      <c r="D143" s="57"/>
      <c r="E143" s="57"/>
      <c r="F143" s="58" t="str">
        <f t="shared" si="2"/>
        <v/>
      </c>
    </row>
    <row r="144" spans="1:6" x14ac:dyDescent="0.25">
      <c r="A144" s="54"/>
      <c r="B144" s="55" t="str">
        <f>IF($A144="","",IFERROR(VLOOKUP($A144,Dados!$A:$B,2,FALSE),"Nº NÃO ENCONTRADO"))</f>
        <v/>
      </c>
      <c r="C144" s="56"/>
      <c r="D144" s="57"/>
      <c r="E144" s="57"/>
      <c r="F144" s="58" t="str">
        <f t="shared" si="2"/>
        <v/>
      </c>
    </row>
    <row r="145" spans="1:6" x14ac:dyDescent="0.25">
      <c r="A145" s="54"/>
      <c r="B145" s="55" t="str">
        <f>IF($A145="","",IFERROR(VLOOKUP($A145,Dados!$A:$B,2,FALSE),"Nº NÃO ENCONTRADO"))</f>
        <v/>
      </c>
      <c r="C145" s="56"/>
      <c r="D145" s="57"/>
      <c r="E145" s="57"/>
      <c r="F145" s="58" t="str">
        <f t="shared" si="2"/>
        <v/>
      </c>
    </row>
    <row r="146" spans="1:6" x14ac:dyDescent="0.25">
      <c r="A146" s="54"/>
      <c r="B146" s="55" t="str">
        <f>IF($A146="","",IFERROR(VLOOKUP($A146,Dados!$A:$B,2,FALSE),"Nº NÃO ENCONTRADO"))</f>
        <v/>
      </c>
      <c r="C146" s="56"/>
      <c r="D146" s="57"/>
      <c r="E146" s="57"/>
      <c r="F146" s="58" t="str">
        <f t="shared" si="2"/>
        <v/>
      </c>
    </row>
    <row r="147" spans="1:6" x14ac:dyDescent="0.25">
      <c r="A147" s="54"/>
      <c r="B147" s="55" t="str">
        <f>IF($A147="","",IFERROR(VLOOKUP($A147,Dados!$A:$B,2,FALSE),"Nº NÃO ENCONTRADO"))</f>
        <v/>
      </c>
      <c r="C147" s="56"/>
      <c r="D147" s="57"/>
      <c r="E147" s="57"/>
      <c r="F147" s="58" t="str">
        <f t="shared" si="2"/>
        <v/>
      </c>
    </row>
    <row r="148" spans="1:6" x14ac:dyDescent="0.25">
      <c r="A148" s="54"/>
      <c r="B148" s="55" t="str">
        <f>IF($A148="","",IFERROR(VLOOKUP($A148,Dados!$A:$B,2,FALSE),"Nº NÃO ENCONTRADO"))</f>
        <v/>
      </c>
      <c r="C148" s="56"/>
      <c r="D148" s="57"/>
      <c r="E148" s="57"/>
      <c r="F148" s="58" t="str">
        <f t="shared" si="2"/>
        <v/>
      </c>
    </row>
    <row r="149" spans="1:6" x14ac:dyDescent="0.25">
      <c r="A149" s="54"/>
      <c r="B149" s="55" t="str">
        <f>IF($A149="","",IFERROR(VLOOKUP($A149,Dados!$A:$B,2,FALSE),"Nº NÃO ENCONTRADO"))</f>
        <v/>
      </c>
      <c r="C149" s="56"/>
      <c r="D149" s="57"/>
      <c r="E149" s="57"/>
      <c r="F149" s="58" t="str">
        <f t="shared" si="2"/>
        <v/>
      </c>
    </row>
    <row r="150" spans="1:6" x14ac:dyDescent="0.25">
      <c r="A150" s="54"/>
      <c r="B150" s="55" t="str">
        <f>IF($A150="","",IFERROR(VLOOKUP($A150,Dados!$A:$B,2,FALSE),"Nº NÃO ENCONTRADO"))</f>
        <v/>
      </c>
      <c r="C150" s="56"/>
      <c r="D150" s="57"/>
      <c r="E150" s="57"/>
      <c r="F150" s="58" t="str">
        <f t="shared" si="2"/>
        <v/>
      </c>
    </row>
    <row r="151" spans="1:6" x14ac:dyDescent="0.25">
      <c r="A151" s="54"/>
      <c r="B151" s="55" t="str">
        <f>IF($A151="","",IFERROR(VLOOKUP($A151,Dados!$A:$B,2,FALSE),"Nº NÃO ENCONTRADO"))</f>
        <v/>
      </c>
      <c r="C151" s="56"/>
      <c r="D151" s="57"/>
      <c r="E151" s="57"/>
      <c r="F151" s="58" t="str">
        <f t="shared" si="2"/>
        <v/>
      </c>
    </row>
    <row r="152" spans="1:6" x14ac:dyDescent="0.25">
      <c r="A152" s="54"/>
      <c r="B152" s="55" t="str">
        <f>IF($A152="","",IFERROR(VLOOKUP($A152,Dados!$A:$B,2,FALSE),"Nº NÃO ENCONTRADO"))</f>
        <v/>
      </c>
      <c r="C152" s="56"/>
      <c r="D152" s="57"/>
      <c r="E152" s="57"/>
      <c r="F152" s="58" t="str">
        <f t="shared" si="2"/>
        <v/>
      </c>
    </row>
    <row r="153" spans="1:6" x14ac:dyDescent="0.25">
      <c r="A153" s="54"/>
      <c r="B153" s="55" t="str">
        <f>IF($A153="","",IFERROR(VLOOKUP($A153,Dados!$A:$B,2,FALSE),"Nº NÃO ENCONTRADO"))</f>
        <v/>
      </c>
      <c r="C153" s="56"/>
      <c r="D153" s="57"/>
      <c r="E153" s="57"/>
      <c r="F153" s="58" t="str">
        <f t="shared" si="2"/>
        <v/>
      </c>
    </row>
    <row r="154" spans="1:6" x14ac:dyDescent="0.25">
      <c r="A154" s="54"/>
      <c r="B154" s="55" t="str">
        <f>IF($A154="","",IFERROR(VLOOKUP($A154,Dados!$A:$B,2,FALSE),"Nº NÃO ENCONTRADO"))</f>
        <v/>
      </c>
      <c r="C154" s="56"/>
      <c r="D154" s="57"/>
      <c r="E154" s="57"/>
      <c r="F154" s="58" t="str">
        <f t="shared" si="2"/>
        <v/>
      </c>
    </row>
    <row r="155" spans="1:6" x14ac:dyDescent="0.25">
      <c r="A155" s="54"/>
      <c r="B155" s="55" t="str">
        <f>IF($A155="","",IFERROR(VLOOKUP($A155,Dados!$A:$B,2,FALSE),"Nº NÃO ENCONTRADO"))</f>
        <v/>
      </c>
      <c r="C155" s="56"/>
      <c r="D155" s="57"/>
      <c r="E155" s="57"/>
      <c r="F155" s="58" t="str">
        <f t="shared" si="2"/>
        <v/>
      </c>
    </row>
    <row r="156" spans="1:6" x14ac:dyDescent="0.25">
      <c r="A156" s="54"/>
      <c r="B156" s="55" t="str">
        <f>IF($A156="","",IFERROR(VLOOKUP($A156,Dados!$A:$B,2,FALSE),"Nº NÃO ENCONTRADO"))</f>
        <v/>
      </c>
      <c r="C156" s="56"/>
      <c r="D156" s="57"/>
      <c r="E156" s="57"/>
      <c r="F156" s="58" t="str">
        <f t="shared" si="2"/>
        <v/>
      </c>
    </row>
    <row r="157" spans="1:6" x14ac:dyDescent="0.25">
      <c r="A157" s="54"/>
      <c r="B157" s="55" t="str">
        <f>IF($A157="","",IFERROR(VLOOKUP($A157,Dados!$A:$B,2,FALSE),"Nº NÃO ENCONTRADO"))</f>
        <v/>
      </c>
      <c r="C157" s="56"/>
      <c r="D157" s="57"/>
      <c r="E157" s="57"/>
      <c r="F157" s="58" t="str">
        <f t="shared" si="2"/>
        <v/>
      </c>
    </row>
    <row r="158" spans="1:6" x14ac:dyDescent="0.25">
      <c r="A158" s="54"/>
      <c r="B158" s="55" t="str">
        <f>IF($A158="","",IFERROR(VLOOKUP($A158,Dados!$A:$B,2,FALSE),"Nº NÃO ENCONTRADO"))</f>
        <v/>
      </c>
      <c r="C158" s="56"/>
      <c r="D158" s="57"/>
      <c r="E158" s="57"/>
      <c r="F158" s="58" t="str">
        <f t="shared" si="2"/>
        <v/>
      </c>
    </row>
    <row r="159" spans="1:6" x14ac:dyDescent="0.25">
      <c r="A159" s="54"/>
      <c r="B159" s="55" t="str">
        <f>IF($A159="","",IFERROR(VLOOKUP($A159,Dados!$A:$B,2,FALSE),"Nº NÃO ENCONTRADO"))</f>
        <v/>
      </c>
      <c r="C159" s="56"/>
      <c r="D159" s="57"/>
      <c r="E159" s="57"/>
      <c r="F159" s="58" t="str">
        <f t="shared" si="2"/>
        <v/>
      </c>
    </row>
    <row r="160" spans="1:6" x14ac:dyDescent="0.25">
      <c r="A160" s="54"/>
      <c r="B160" s="55" t="str">
        <f>IF($A160="","",IFERROR(VLOOKUP($A160,Dados!$A:$B,2,FALSE),"Nº NÃO ENCONTRADO"))</f>
        <v/>
      </c>
      <c r="C160" s="56"/>
      <c r="D160" s="57"/>
      <c r="E160" s="57"/>
      <c r="F160" s="58" t="str">
        <f t="shared" si="2"/>
        <v/>
      </c>
    </row>
    <row r="161" spans="1:6" x14ac:dyDescent="0.25">
      <c r="A161" s="54"/>
      <c r="B161" s="55" t="str">
        <f>IF($A161="","",IFERROR(VLOOKUP($A161,Dados!$A:$B,2,FALSE),"Nº NÃO ENCONTRADO"))</f>
        <v/>
      </c>
      <c r="C161" s="56"/>
      <c r="D161" s="57"/>
      <c r="E161" s="57"/>
      <c r="F161" s="58" t="str">
        <f t="shared" si="2"/>
        <v/>
      </c>
    </row>
    <row r="162" spans="1:6" x14ac:dyDescent="0.25">
      <c r="A162" s="54"/>
      <c r="B162" s="55" t="str">
        <f>IF($A162="","",IFERROR(VLOOKUP($A162,Dados!$A:$B,2,FALSE),"Nº NÃO ENCONTRADO"))</f>
        <v/>
      </c>
      <c r="C162" s="56"/>
      <c r="D162" s="57"/>
      <c r="E162" s="57"/>
      <c r="F162" s="58" t="str">
        <f t="shared" si="2"/>
        <v/>
      </c>
    </row>
    <row r="163" spans="1:6" x14ac:dyDescent="0.25">
      <c r="A163" s="54"/>
      <c r="B163" s="55" t="str">
        <f>IF($A163="","",IFERROR(VLOOKUP($A163,Dados!$A:$B,2,FALSE),"Nº NÃO ENCONTRADO"))</f>
        <v/>
      </c>
      <c r="C163" s="56"/>
      <c r="D163" s="57"/>
      <c r="E163" s="57"/>
      <c r="F163" s="58" t="str">
        <f t="shared" si="2"/>
        <v/>
      </c>
    </row>
    <row r="164" spans="1:6" x14ac:dyDescent="0.25">
      <c r="A164" s="54"/>
      <c r="B164" s="55" t="str">
        <f>IF($A164="","",IFERROR(VLOOKUP($A164,Dados!$A:$B,2,FALSE),"Nº NÃO ENCONTRADO"))</f>
        <v/>
      </c>
      <c r="C164" s="56"/>
      <c r="D164" s="57"/>
      <c r="E164" s="57"/>
      <c r="F164" s="58" t="str">
        <f t="shared" si="2"/>
        <v/>
      </c>
    </row>
    <row r="165" spans="1:6" x14ac:dyDescent="0.25">
      <c r="A165" s="54"/>
      <c r="B165" s="55" t="str">
        <f>IF($A165="","",IFERROR(VLOOKUP($A165,Dados!$A:$B,2,FALSE),"Nº NÃO ENCONTRADO"))</f>
        <v/>
      </c>
      <c r="C165" s="56"/>
      <c r="D165" s="57"/>
      <c r="E165" s="57"/>
      <c r="F165" s="58" t="str">
        <f t="shared" si="2"/>
        <v/>
      </c>
    </row>
    <row r="166" spans="1:6" x14ac:dyDescent="0.25">
      <c r="A166" s="54"/>
      <c r="B166" s="55" t="str">
        <f>IF($A166="","",IFERROR(VLOOKUP($A166,Dados!$A:$B,2,FALSE),"Nº NÃO ENCONTRADO"))</f>
        <v/>
      </c>
      <c r="C166" s="56"/>
      <c r="D166" s="57"/>
      <c r="E166" s="57"/>
      <c r="F166" s="58" t="str">
        <f t="shared" si="2"/>
        <v/>
      </c>
    </row>
    <row r="167" spans="1:6" x14ac:dyDescent="0.25">
      <c r="A167" s="54"/>
      <c r="B167" s="55" t="str">
        <f>IF($A167="","",IFERROR(VLOOKUP($A167,Dados!$A:$B,2,FALSE),"Nº NÃO ENCONTRADO"))</f>
        <v/>
      </c>
      <c r="C167" s="56"/>
      <c r="D167" s="57"/>
      <c r="E167" s="57"/>
      <c r="F167" s="58" t="str">
        <f t="shared" si="2"/>
        <v/>
      </c>
    </row>
    <row r="168" spans="1:6" x14ac:dyDescent="0.25">
      <c r="A168" s="54"/>
      <c r="B168" s="55" t="str">
        <f>IF($A168="","",IFERROR(VLOOKUP($A168,Dados!$A:$B,2,FALSE),"Nº NÃO ENCONTRADO"))</f>
        <v/>
      </c>
      <c r="C168" s="56"/>
      <c r="D168" s="57"/>
      <c r="E168" s="57"/>
      <c r="F168" s="58" t="str">
        <f t="shared" si="2"/>
        <v/>
      </c>
    </row>
    <row r="169" spans="1:6" x14ac:dyDescent="0.25">
      <c r="A169" s="54"/>
      <c r="B169" s="55" t="str">
        <f>IF($A169="","",IFERROR(VLOOKUP($A169,Dados!$A:$B,2,FALSE),"Nº NÃO ENCONTRADO"))</f>
        <v/>
      </c>
      <c r="C169" s="56"/>
      <c r="D169" s="57"/>
      <c r="E169" s="57"/>
      <c r="F169" s="58" t="str">
        <f t="shared" si="2"/>
        <v/>
      </c>
    </row>
    <row r="170" spans="1:6" x14ac:dyDescent="0.25">
      <c r="A170" s="54"/>
      <c r="B170" s="55" t="str">
        <f>IF($A170="","",IFERROR(VLOOKUP($A170,Dados!$A:$B,2,FALSE),"Nº NÃO ENCONTRADO"))</f>
        <v/>
      </c>
      <c r="C170" s="56"/>
      <c r="D170" s="57"/>
      <c r="E170" s="57"/>
      <c r="F170" s="58" t="str">
        <f t="shared" si="2"/>
        <v/>
      </c>
    </row>
    <row r="171" spans="1:6" x14ac:dyDescent="0.25">
      <c r="A171" s="54"/>
      <c r="B171" s="55" t="str">
        <f>IF($A171="","",IFERROR(VLOOKUP($A171,Dados!$A:$B,2,FALSE),"Nº NÃO ENCONTRADO"))</f>
        <v/>
      </c>
      <c r="C171" s="56"/>
      <c r="D171" s="57"/>
      <c r="E171" s="57"/>
      <c r="F171" s="58" t="str">
        <f t="shared" si="2"/>
        <v/>
      </c>
    </row>
    <row r="172" spans="1:6" x14ac:dyDescent="0.25">
      <c r="A172" s="54"/>
      <c r="B172" s="55" t="str">
        <f>IF($A172="","",IFERROR(VLOOKUP($A172,Dados!$A:$B,2,FALSE),"Nº NÃO ENCONTRADO"))</f>
        <v/>
      </c>
      <c r="C172" s="56"/>
      <c r="D172" s="57"/>
      <c r="E172" s="57"/>
      <c r="F172" s="58" t="str">
        <f t="shared" si="2"/>
        <v/>
      </c>
    </row>
    <row r="173" spans="1:6" x14ac:dyDescent="0.25">
      <c r="A173" s="54"/>
      <c r="B173" s="55" t="str">
        <f>IF($A173="","",IFERROR(VLOOKUP($A173,Dados!$A:$B,2,FALSE),"Nº NÃO ENCONTRADO"))</f>
        <v/>
      </c>
      <c r="C173" s="56"/>
      <c r="D173" s="57"/>
      <c r="E173" s="57"/>
      <c r="F173" s="58" t="str">
        <f t="shared" si="2"/>
        <v/>
      </c>
    </row>
    <row r="174" spans="1:6" x14ac:dyDescent="0.25">
      <c r="A174" s="54"/>
      <c r="B174" s="55" t="str">
        <f>IF($A174="","",IFERROR(VLOOKUP($A174,Dados!$A:$B,2,FALSE),"Nº NÃO ENCONTRADO"))</f>
        <v/>
      </c>
      <c r="C174" s="56"/>
      <c r="D174" s="57"/>
      <c r="E174" s="57"/>
      <c r="F174" s="58" t="str">
        <f t="shared" si="2"/>
        <v/>
      </c>
    </row>
    <row r="175" spans="1:6" x14ac:dyDescent="0.25">
      <c r="A175" s="54"/>
      <c r="B175" s="55" t="str">
        <f>IF($A175="","",IFERROR(VLOOKUP($A175,Dados!$A:$B,2,FALSE),"Nº NÃO ENCONTRADO"))</f>
        <v/>
      </c>
      <c r="C175" s="56"/>
      <c r="D175" s="57"/>
      <c r="E175" s="57"/>
      <c r="F175" s="58" t="str">
        <f t="shared" si="2"/>
        <v/>
      </c>
    </row>
    <row r="176" spans="1:6" x14ac:dyDescent="0.25">
      <c r="A176" s="54"/>
      <c r="B176" s="55" t="str">
        <f>IF($A176="","",IFERROR(VLOOKUP($A176,Dados!$A:$B,2,FALSE),"Nº NÃO ENCONTRADO"))</f>
        <v/>
      </c>
      <c r="C176" s="56"/>
      <c r="D176" s="57"/>
      <c r="E176" s="57"/>
      <c r="F176" s="58" t="str">
        <f t="shared" si="2"/>
        <v/>
      </c>
    </row>
    <row r="177" spans="1:6" x14ac:dyDescent="0.25">
      <c r="A177" s="54"/>
      <c r="B177" s="55" t="str">
        <f>IF($A177="","",IFERROR(VLOOKUP($A177,Dados!$A:$B,2,FALSE),"Nº NÃO ENCONTRADO"))</f>
        <v/>
      </c>
      <c r="C177" s="56"/>
      <c r="D177" s="57"/>
      <c r="E177" s="57"/>
      <c r="F177" s="58" t="str">
        <f t="shared" si="2"/>
        <v/>
      </c>
    </row>
    <row r="178" spans="1:6" x14ac:dyDescent="0.25">
      <c r="A178" s="54"/>
      <c r="B178" s="55" t="str">
        <f>IF($A178="","",IFERROR(VLOOKUP($A178,Dados!$A:$B,2,FALSE),"Nº NÃO ENCONTRADO"))</f>
        <v/>
      </c>
      <c r="C178" s="56"/>
      <c r="D178" s="57"/>
      <c r="E178" s="57"/>
      <c r="F178" s="58" t="str">
        <f t="shared" si="2"/>
        <v/>
      </c>
    </row>
    <row r="179" spans="1:6" x14ac:dyDescent="0.25">
      <c r="A179" s="54"/>
      <c r="B179" s="55" t="str">
        <f>IF($A179="","",IFERROR(VLOOKUP($A179,Dados!$A:$B,2,FALSE),"Nº NÃO ENCONTRADO"))</f>
        <v/>
      </c>
      <c r="C179" s="56"/>
      <c r="D179" s="57"/>
      <c r="E179" s="57"/>
      <c r="F179" s="58" t="str">
        <f t="shared" si="2"/>
        <v/>
      </c>
    </row>
    <row r="180" spans="1:6" x14ac:dyDescent="0.25">
      <c r="A180" s="54"/>
      <c r="B180" s="55" t="str">
        <f>IF($A180="","",IFERROR(VLOOKUP($A180,Dados!$A:$B,2,FALSE),"Nº NÃO ENCONTRADO"))</f>
        <v/>
      </c>
      <c r="C180" s="56"/>
      <c r="D180" s="57"/>
      <c r="E180" s="57"/>
      <c r="F180" s="58" t="str">
        <f t="shared" si="2"/>
        <v/>
      </c>
    </row>
    <row r="181" spans="1:6" x14ac:dyDescent="0.25">
      <c r="A181" s="54"/>
      <c r="B181" s="55" t="str">
        <f>IF($A181="","",IFERROR(VLOOKUP($A181,Dados!$A:$B,2,FALSE),"Nº NÃO ENCONTRADO"))</f>
        <v/>
      </c>
      <c r="C181" s="56"/>
      <c r="D181" s="57"/>
      <c r="E181" s="57"/>
      <c r="F181" s="58" t="str">
        <f t="shared" si="2"/>
        <v/>
      </c>
    </row>
    <row r="182" spans="1:6" x14ac:dyDescent="0.25">
      <c r="A182" s="54"/>
      <c r="B182" s="55" t="str">
        <f>IF($A182="","",IFERROR(VLOOKUP($A182,Dados!$A:$B,2,FALSE),"Nº NÃO ENCONTRADO"))</f>
        <v/>
      </c>
      <c r="C182" s="56"/>
      <c r="D182" s="57"/>
      <c r="E182" s="57"/>
      <c r="F182" s="58" t="str">
        <f t="shared" si="2"/>
        <v/>
      </c>
    </row>
    <row r="183" spans="1:6" x14ac:dyDescent="0.25">
      <c r="A183" s="54"/>
      <c r="B183" s="55" t="str">
        <f>IF($A183="","",IFERROR(VLOOKUP($A183,Dados!$A:$B,2,FALSE),"Nº NÃO ENCONTRADO"))</f>
        <v/>
      </c>
      <c r="C183" s="56"/>
      <c r="D183" s="57"/>
      <c r="E183" s="57"/>
      <c r="F183" s="58" t="str">
        <f t="shared" si="2"/>
        <v/>
      </c>
    </row>
    <row r="184" spans="1:6" x14ac:dyDescent="0.25">
      <c r="A184" s="54"/>
      <c r="B184" s="55" t="str">
        <f>IF($A184="","",IFERROR(VLOOKUP($A184,Dados!$A:$B,2,FALSE),"Nº NÃO ENCONTRADO"))</f>
        <v/>
      </c>
      <c r="C184" s="56"/>
      <c r="D184" s="57"/>
      <c r="E184" s="57"/>
      <c r="F184" s="58" t="str">
        <f t="shared" si="2"/>
        <v/>
      </c>
    </row>
    <row r="185" spans="1:6" x14ac:dyDescent="0.25">
      <c r="A185" s="54"/>
      <c r="B185" s="55" t="str">
        <f>IF($A185="","",IFERROR(VLOOKUP($A185,Dados!$A:$B,2,FALSE),"Nº NÃO ENCONTRADO"))</f>
        <v/>
      </c>
      <c r="C185" s="56"/>
      <c r="D185" s="57"/>
      <c r="E185" s="57"/>
      <c r="F185" s="58" t="str">
        <f t="shared" si="2"/>
        <v/>
      </c>
    </row>
    <row r="186" spans="1:6" x14ac:dyDescent="0.25">
      <c r="A186" s="54"/>
      <c r="B186" s="55" t="str">
        <f>IF($A186="","",IFERROR(VLOOKUP($A186,Dados!$A:$B,2,FALSE),"Nº NÃO ENCONTRADO"))</f>
        <v/>
      </c>
      <c r="C186" s="56"/>
      <c r="D186" s="57"/>
      <c r="E186" s="57"/>
      <c r="F186" s="58" t="str">
        <f t="shared" si="2"/>
        <v/>
      </c>
    </row>
    <row r="187" spans="1:6" x14ac:dyDescent="0.25">
      <c r="A187" s="54"/>
      <c r="B187" s="55" t="str">
        <f>IF($A187="","",IFERROR(VLOOKUP($A187,Dados!$A:$B,2,FALSE),"Nº NÃO ENCONTRADO"))</f>
        <v/>
      </c>
      <c r="C187" s="56"/>
      <c r="D187" s="57"/>
      <c r="E187" s="57"/>
      <c r="F187" s="58" t="str">
        <f t="shared" si="2"/>
        <v/>
      </c>
    </row>
    <row r="188" spans="1:6" x14ac:dyDescent="0.25">
      <c r="A188" s="54"/>
      <c r="B188" s="55" t="str">
        <f>IF($A188="","",IFERROR(VLOOKUP($A188,Dados!$A:$B,2,FALSE),"Nº NÃO ENCONTRADO"))</f>
        <v/>
      </c>
      <c r="C188" s="56"/>
      <c r="D188" s="57"/>
      <c r="E188" s="57"/>
      <c r="F188" s="58" t="str">
        <f t="shared" si="2"/>
        <v/>
      </c>
    </row>
    <row r="189" spans="1:6" x14ac:dyDescent="0.25">
      <c r="A189" s="54"/>
      <c r="B189" s="55" t="str">
        <f>IF($A189="","",IFERROR(VLOOKUP($A189,Dados!$A:$B,2,FALSE),"Nº NÃO ENCONTRADO"))</f>
        <v/>
      </c>
      <c r="C189" s="56"/>
      <c r="D189" s="57"/>
      <c r="E189" s="57"/>
      <c r="F189" s="58" t="str">
        <f t="shared" si="2"/>
        <v/>
      </c>
    </row>
    <row r="190" spans="1:6" x14ac:dyDescent="0.25">
      <c r="A190" s="54"/>
      <c r="B190" s="55" t="str">
        <f>IF($A190="","",IFERROR(VLOOKUP($A190,Dados!$A:$B,2,FALSE),"Nº NÃO ENCONTRADO"))</f>
        <v/>
      </c>
      <c r="C190" s="56"/>
      <c r="D190" s="57"/>
      <c r="E190" s="57"/>
      <c r="F190" s="58" t="str">
        <f t="shared" si="2"/>
        <v/>
      </c>
    </row>
    <row r="191" spans="1:6" x14ac:dyDescent="0.25">
      <c r="A191" s="54"/>
      <c r="B191" s="55" t="str">
        <f>IF($A191="","",IFERROR(VLOOKUP($A191,Dados!$A:$B,2,FALSE),"Nº NÃO ENCONTRADO"))</f>
        <v/>
      </c>
      <c r="C191" s="56"/>
      <c r="D191" s="57"/>
      <c r="E191" s="57"/>
      <c r="F191" s="58" t="str">
        <f t="shared" si="2"/>
        <v/>
      </c>
    </row>
    <row r="192" spans="1:6" x14ac:dyDescent="0.25">
      <c r="A192" s="54"/>
      <c r="B192" s="55" t="str">
        <f>IF($A192="","",IFERROR(VLOOKUP($A192,Dados!$A:$B,2,FALSE),"Nº NÃO ENCONTRADO"))</f>
        <v/>
      </c>
      <c r="C192" s="56"/>
      <c r="D192" s="57"/>
      <c r="E192" s="57"/>
      <c r="F192" s="58" t="str">
        <f t="shared" si="2"/>
        <v/>
      </c>
    </row>
    <row r="193" spans="1:6" x14ac:dyDescent="0.25">
      <c r="A193" s="54"/>
      <c r="B193" s="55" t="str">
        <f>IF($A193="","",IFERROR(VLOOKUP($A193,Dados!$A:$B,2,FALSE),"Nº NÃO ENCONTRADO"))</f>
        <v/>
      </c>
      <c r="C193" s="56"/>
      <c r="D193" s="57"/>
      <c r="E193" s="57"/>
      <c r="F193" s="58" t="str">
        <f t="shared" si="2"/>
        <v/>
      </c>
    </row>
    <row r="194" spans="1:6" x14ac:dyDescent="0.25">
      <c r="A194" s="54"/>
      <c r="B194" s="55" t="str">
        <f>IF($A194="","",IFERROR(VLOOKUP($A194,Dados!$A:$B,2,FALSE),"Nº NÃO ENCONTRADO"))</f>
        <v/>
      </c>
      <c r="C194" s="56"/>
      <c r="D194" s="57"/>
      <c r="E194" s="57"/>
      <c r="F194" s="58" t="str">
        <f t="shared" si="2"/>
        <v/>
      </c>
    </row>
    <row r="195" spans="1:6" x14ac:dyDescent="0.25">
      <c r="A195" s="54"/>
      <c r="B195" s="55" t="str">
        <f>IF($A195="","",IFERROR(VLOOKUP($A195,Dados!$A:$B,2,FALSE),"Nº NÃO ENCONTRADO"))</f>
        <v/>
      </c>
      <c r="C195" s="56"/>
      <c r="D195" s="57"/>
      <c r="E195" s="57"/>
      <c r="F195" s="58" t="str">
        <f t="shared" si="2"/>
        <v/>
      </c>
    </row>
    <row r="196" spans="1:6" x14ac:dyDescent="0.25">
      <c r="A196" s="54"/>
      <c r="B196" s="55" t="str">
        <f>IF($A196="","",IFERROR(VLOOKUP($A196,Dados!$A:$B,2,FALSE),"Nº NÃO ENCONTRADO"))</f>
        <v/>
      </c>
      <c r="C196" s="56"/>
      <c r="D196" s="57"/>
      <c r="E196" s="57"/>
      <c r="F196" s="58" t="str">
        <f t="shared" si="2"/>
        <v/>
      </c>
    </row>
    <row r="197" spans="1:6" x14ac:dyDescent="0.25">
      <c r="A197" s="54"/>
      <c r="B197" s="55" t="str">
        <f>IF($A197="","",IFERROR(VLOOKUP($A197,Dados!$A:$B,2,FALSE),"Nº NÃO ENCONTRADO"))</f>
        <v/>
      </c>
      <c r="C197" s="56"/>
      <c r="D197" s="57"/>
      <c r="E197" s="57"/>
      <c r="F197" s="58" t="str">
        <f t="shared" ref="F197:F211" si="3">IF(OR($A197="",$C197=""),"",$A197&amp;"|"&amp;$C197)</f>
        <v/>
      </c>
    </row>
    <row r="198" spans="1:6" x14ac:dyDescent="0.25">
      <c r="A198" s="54"/>
      <c r="B198" s="55" t="str">
        <f>IF($A198="","",IFERROR(VLOOKUP($A198,Dados!$A:$B,2,FALSE),"Nº NÃO ENCONTRADO"))</f>
        <v/>
      </c>
      <c r="C198" s="56"/>
      <c r="D198" s="57"/>
      <c r="E198" s="57"/>
      <c r="F198" s="58" t="str">
        <f t="shared" si="3"/>
        <v/>
      </c>
    </row>
    <row r="199" spans="1:6" x14ac:dyDescent="0.25">
      <c r="A199" s="54"/>
      <c r="B199" s="55" t="str">
        <f>IF($A199="","",IFERROR(VLOOKUP($A199,Dados!$A:$B,2,FALSE),"Nº NÃO ENCONTRADO"))</f>
        <v/>
      </c>
      <c r="C199" s="56"/>
      <c r="D199" s="57"/>
      <c r="E199" s="57"/>
      <c r="F199" s="58" t="str">
        <f t="shared" si="3"/>
        <v/>
      </c>
    </row>
    <row r="200" spans="1:6" x14ac:dyDescent="0.25">
      <c r="A200" s="54"/>
      <c r="B200" s="55" t="str">
        <f>IF($A200="","",IFERROR(VLOOKUP($A200,Dados!$A:$B,2,FALSE),"Nº NÃO ENCONTRADO"))</f>
        <v/>
      </c>
      <c r="C200" s="56"/>
      <c r="D200" s="57"/>
      <c r="E200" s="57"/>
      <c r="F200" s="58" t="str">
        <f t="shared" si="3"/>
        <v/>
      </c>
    </row>
    <row r="201" spans="1:6" x14ac:dyDescent="0.25">
      <c r="A201" s="54"/>
      <c r="B201" s="55" t="str">
        <f>IF($A201="","",IFERROR(VLOOKUP($A201,Dados!$A:$B,2,FALSE),"Nº NÃO ENCONTRADO"))</f>
        <v/>
      </c>
      <c r="C201" s="56"/>
      <c r="D201" s="57"/>
      <c r="E201" s="57"/>
      <c r="F201" s="58" t="str">
        <f t="shared" si="3"/>
        <v/>
      </c>
    </row>
    <row r="202" spans="1:6" x14ac:dyDescent="0.25">
      <c r="A202" s="54"/>
      <c r="B202" s="55" t="str">
        <f>IF($A202="","",IFERROR(VLOOKUP($A202,Dados!$A:$B,2,FALSE),"Nº NÃO ENCONTRADO"))</f>
        <v/>
      </c>
      <c r="C202" s="56"/>
      <c r="D202" s="57"/>
      <c r="E202" s="57"/>
      <c r="F202" s="58" t="str">
        <f t="shared" si="3"/>
        <v/>
      </c>
    </row>
    <row r="203" spans="1:6" x14ac:dyDescent="0.25">
      <c r="A203" s="59"/>
      <c r="B203" s="60" t="str">
        <f>IF($A203="","",IFERROR(VLOOKUP($A203,Dados!$A:$B,2,FALSE),"Nº NÃO ENCONTRADO"))</f>
        <v/>
      </c>
      <c r="C203" s="61"/>
      <c r="D203" s="62"/>
      <c r="E203" s="62"/>
      <c r="F203" s="63" t="str">
        <f t="shared" si="3"/>
        <v/>
      </c>
    </row>
    <row r="204" spans="1:6" x14ac:dyDescent="0.25">
      <c r="A204" s="54"/>
      <c r="B204" s="55" t="str">
        <f>IF($A204="","",IFERROR(VLOOKUP($A204,Dados!$A:$B,2,FALSE),"Nº NÃO ENCONTRADO"))</f>
        <v/>
      </c>
      <c r="C204" s="56"/>
      <c r="D204" s="57"/>
      <c r="E204" s="57"/>
      <c r="F204" s="58" t="str">
        <f t="shared" si="3"/>
        <v/>
      </c>
    </row>
    <row r="205" spans="1:6" x14ac:dyDescent="0.25">
      <c r="A205" s="54"/>
      <c r="B205" s="55" t="str">
        <f>IF($A205="","",IFERROR(VLOOKUP($A205,Dados!$A:$B,2,FALSE),"Nº NÃO ENCONTRADO"))</f>
        <v/>
      </c>
      <c r="C205" s="56"/>
      <c r="D205" s="57"/>
      <c r="E205" s="57"/>
      <c r="F205" s="58" t="str">
        <f t="shared" si="3"/>
        <v/>
      </c>
    </row>
    <row r="206" spans="1:6" x14ac:dyDescent="0.25">
      <c r="A206" s="54"/>
      <c r="B206" s="55" t="str">
        <f>IF($A206="","",IFERROR(VLOOKUP($A206,Dados!$A:$B,2,FALSE),"Nº NÃO ENCONTRADO"))</f>
        <v/>
      </c>
      <c r="C206" s="56"/>
      <c r="D206" s="57"/>
      <c r="E206" s="57"/>
      <c r="F206" s="58" t="str">
        <f t="shared" si="3"/>
        <v/>
      </c>
    </row>
    <row r="207" spans="1:6" x14ac:dyDescent="0.25">
      <c r="A207" s="54"/>
      <c r="B207" s="55" t="str">
        <f>IF($A207="","",IFERROR(VLOOKUP($A207,Dados!$A:$B,2,FALSE),"Nº NÃO ENCONTRADO"))</f>
        <v/>
      </c>
      <c r="C207" s="56"/>
      <c r="D207" s="57"/>
      <c r="E207" s="57"/>
      <c r="F207" s="58" t="str">
        <f t="shared" si="3"/>
        <v/>
      </c>
    </row>
    <row r="208" spans="1:6" x14ac:dyDescent="0.25">
      <c r="B208" s="55" t="str">
        <f>IF($A208="","",IFERROR(VLOOKUP($A208,Dados!$A:$B,2,FALSE),"Nº NÃO ENCONTRADO"))</f>
        <v/>
      </c>
      <c r="F208" s="58" t="str">
        <f t="shared" si="3"/>
        <v/>
      </c>
    </row>
    <row r="209" spans="6:6" x14ac:dyDescent="0.25">
      <c r="F209" s="58" t="str">
        <f t="shared" si="3"/>
        <v/>
      </c>
    </row>
    <row r="210" spans="6:6" x14ac:dyDescent="0.25">
      <c r="F210" s="58" t="str">
        <f t="shared" si="3"/>
        <v/>
      </c>
    </row>
    <row r="211" spans="6:6" x14ac:dyDescent="0.25">
      <c r="F211" s="58" t="str">
        <f t="shared" si="3"/>
        <v/>
      </c>
    </row>
  </sheetData>
  <autoFilter ref="A4:F211" xr:uid="{00000000-0009-0000-0000-000003000000}">
    <sortState xmlns:xlrd2="http://schemas.microsoft.com/office/spreadsheetml/2017/richdata2" ref="A5:F211">
      <sortCondition ref="C4:C211"/>
    </sortState>
  </autoFilter>
  <dataValidations count="1">
    <dataValidation type="list" allowBlank="1" showInputMessage="1" showErrorMessage="1" errorTitle="Tipo inválido" error="Escolha um dos tipos da lista." sqref="D5:D38 D47:D207" xr:uid="{00000000-0002-0000-0300-000000000000}">
      <formula1>$H$5:$H$9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S13753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defaultColWidth="8.7109375" defaultRowHeight="15" x14ac:dyDescent="0.25"/>
  <cols>
    <col min="1" max="1" width="11.85546875" style="47" bestFit="1" customWidth="1"/>
    <col min="2" max="2" width="35.85546875" bestFit="1" customWidth="1"/>
    <col min="3" max="3" width="14.42578125" bestFit="1" customWidth="1"/>
    <col min="4" max="5" width="12" customWidth="1"/>
    <col min="6" max="6" width="11" customWidth="1"/>
    <col min="7" max="7" width="14" customWidth="1"/>
    <col min="8" max="8" width="12" customWidth="1"/>
    <col min="9" max="9" width="10" customWidth="1"/>
    <col min="10" max="12" width="14" customWidth="1"/>
    <col min="13" max="13" width="11" customWidth="1"/>
    <col min="14" max="14" width="14" customWidth="1"/>
    <col min="15" max="15" width="12" customWidth="1"/>
    <col min="16" max="16" width="14" customWidth="1"/>
    <col min="17" max="19" width="13" customWidth="1"/>
  </cols>
  <sheetData>
    <row r="1" spans="1:19" s="47" customFormat="1" ht="24.75" customHeight="1" x14ac:dyDescent="0.25">
      <c r="A1" s="45" t="s">
        <v>2</v>
      </c>
      <c r="B1" s="45" t="s">
        <v>3</v>
      </c>
      <c r="C1" s="45" t="s">
        <v>268</v>
      </c>
      <c r="D1" s="45" t="s">
        <v>269</v>
      </c>
      <c r="E1" s="45" t="s">
        <v>270</v>
      </c>
      <c r="F1" s="45" t="s">
        <v>271</v>
      </c>
      <c r="G1" s="45" t="s">
        <v>272</v>
      </c>
      <c r="H1" s="45" t="s">
        <v>273</v>
      </c>
      <c r="I1" s="45" t="s">
        <v>274</v>
      </c>
      <c r="J1" s="45" t="s">
        <v>275</v>
      </c>
      <c r="K1" s="45" t="s">
        <v>276</v>
      </c>
      <c r="L1" s="45" t="s">
        <v>277</v>
      </c>
      <c r="M1" s="45" t="s">
        <v>278</v>
      </c>
      <c r="N1" s="45" t="s">
        <v>279</v>
      </c>
      <c r="O1" s="45" t="s">
        <v>280</v>
      </c>
      <c r="P1" s="45" t="s">
        <v>281</v>
      </c>
      <c r="Q1" s="46" t="s">
        <v>282</v>
      </c>
      <c r="R1" s="46" t="s">
        <v>283</v>
      </c>
      <c r="S1" s="46" t="s">
        <v>284</v>
      </c>
    </row>
    <row r="2" spans="1:19" ht="15" customHeight="1" x14ac:dyDescent="0.25">
      <c r="A2" s="128">
        <v>9218</v>
      </c>
      <c r="B2" s="65" t="s">
        <v>2692</v>
      </c>
      <c r="C2" s="65" t="s">
        <v>70</v>
      </c>
      <c r="D2" s="66">
        <v>46309</v>
      </c>
      <c r="E2" s="67">
        <v>4.78</v>
      </c>
      <c r="F2" s="65" t="s">
        <v>285</v>
      </c>
      <c r="G2" s="66">
        <v>46309</v>
      </c>
      <c r="H2" s="129">
        <v>40525714</v>
      </c>
      <c r="I2" s="129">
        <v>10</v>
      </c>
      <c r="J2" s="65" t="s">
        <v>2693</v>
      </c>
      <c r="K2" s="65" t="s">
        <v>2694</v>
      </c>
      <c r="L2" s="66">
        <v>46309</v>
      </c>
      <c r="M2" s="65" t="s">
        <v>287</v>
      </c>
      <c r="N2" s="65" t="s">
        <v>793</v>
      </c>
      <c r="O2" s="65" t="s">
        <v>289</v>
      </c>
      <c r="P2" s="66">
        <v>46309</v>
      </c>
      <c r="Q2" s="31">
        <f t="shared" ref="Q2:Q63" si="0">IFERROR(VALUE(LEFT($J2,2))*60+VALUE(MID($J2,4,2)),9999)</f>
        <v>434</v>
      </c>
      <c r="R2" s="31">
        <f t="shared" ref="R2:R63" si="1">IFERROR(VALUE(LEFT($K2,2))*60+VALUE(MID($K2,4,2)),"")</f>
        <v>721</v>
      </c>
      <c r="S2" s="29">
        <f>IF($Q2&lt;Parâmetros!$E$19,$G2-1,$G2)</f>
        <v>46309</v>
      </c>
    </row>
    <row r="3" spans="1:19" ht="15" customHeight="1" x14ac:dyDescent="0.25">
      <c r="A3" s="128">
        <v>9218</v>
      </c>
      <c r="B3" s="65" t="s">
        <v>2692</v>
      </c>
      <c r="C3" s="65" t="s">
        <v>70</v>
      </c>
      <c r="D3" s="66">
        <v>46309</v>
      </c>
      <c r="E3" s="67">
        <v>1.51</v>
      </c>
      <c r="F3" s="65" t="s">
        <v>285</v>
      </c>
      <c r="G3" s="66">
        <v>46309</v>
      </c>
      <c r="H3" s="129">
        <v>40524093</v>
      </c>
      <c r="I3" s="129">
        <v>10</v>
      </c>
      <c r="J3" s="65" t="s">
        <v>2695</v>
      </c>
      <c r="K3" s="65" t="s">
        <v>2696</v>
      </c>
      <c r="L3" s="66">
        <v>46309</v>
      </c>
      <c r="M3" s="65" t="s">
        <v>287</v>
      </c>
      <c r="N3" s="129">
        <v>3007376</v>
      </c>
      <c r="O3" s="65" t="s">
        <v>289</v>
      </c>
      <c r="P3" s="66">
        <v>46309</v>
      </c>
      <c r="Q3" s="31">
        <f t="shared" si="0"/>
        <v>784</v>
      </c>
      <c r="R3" s="31">
        <f t="shared" si="1"/>
        <v>874</v>
      </c>
      <c r="S3" s="29">
        <f>IF($Q3&lt;Parâmetros!$E$19,$G3-1,$G3)</f>
        <v>46309</v>
      </c>
    </row>
    <row r="4" spans="1:19" ht="15" customHeight="1" x14ac:dyDescent="0.25">
      <c r="A4" s="128">
        <v>9218</v>
      </c>
      <c r="B4" s="65" t="s">
        <v>2692</v>
      </c>
      <c r="C4" s="65" t="s">
        <v>70</v>
      </c>
      <c r="D4" s="66">
        <v>46309</v>
      </c>
      <c r="E4" s="67">
        <v>0.97</v>
      </c>
      <c r="F4" s="65" t="s">
        <v>285</v>
      </c>
      <c r="G4" s="66">
        <v>46309</v>
      </c>
      <c r="H4" s="129">
        <v>40523288</v>
      </c>
      <c r="I4" s="129">
        <v>10</v>
      </c>
      <c r="J4" s="65" t="s">
        <v>2697</v>
      </c>
      <c r="K4" s="65" t="s">
        <v>2698</v>
      </c>
      <c r="L4" s="66">
        <v>46309</v>
      </c>
      <c r="M4" s="65" t="s">
        <v>315</v>
      </c>
      <c r="N4" s="65" t="s">
        <v>793</v>
      </c>
      <c r="O4" s="65" t="s">
        <v>289</v>
      </c>
      <c r="P4" s="66">
        <v>46309</v>
      </c>
      <c r="Q4" s="31">
        <f t="shared" si="0"/>
        <v>879</v>
      </c>
      <c r="R4" s="31">
        <f t="shared" si="1"/>
        <v>937</v>
      </c>
      <c r="S4" s="29">
        <f>IF($Q4&lt;Parâmetros!$E$19,$G4-1,$G4)</f>
        <v>46309</v>
      </c>
    </row>
    <row r="5" spans="1:19" ht="15" customHeight="1" x14ac:dyDescent="0.25">
      <c r="A5" s="128">
        <v>9218</v>
      </c>
      <c r="B5" s="65" t="s">
        <v>2692</v>
      </c>
      <c r="C5" s="65" t="s">
        <v>70</v>
      </c>
      <c r="D5" s="66">
        <v>46309</v>
      </c>
      <c r="E5" s="67">
        <v>1</v>
      </c>
      <c r="F5" s="65" t="s">
        <v>285</v>
      </c>
      <c r="G5" s="66">
        <v>46309</v>
      </c>
      <c r="H5" s="129">
        <v>40523287</v>
      </c>
      <c r="I5" s="129">
        <v>10</v>
      </c>
      <c r="J5" s="65" t="s">
        <v>2699</v>
      </c>
      <c r="K5" s="65" t="s">
        <v>2700</v>
      </c>
      <c r="L5" s="66">
        <v>46309</v>
      </c>
      <c r="M5" s="65" t="s">
        <v>315</v>
      </c>
      <c r="N5" s="65" t="s">
        <v>793</v>
      </c>
      <c r="O5" s="65" t="s">
        <v>289</v>
      </c>
      <c r="P5" s="66">
        <v>46309</v>
      </c>
      <c r="Q5" s="31">
        <f t="shared" si="0"/>
        <v>938</v>
      </c>
      <c r="R5" s="31">
        <f t="shared" si="1"/>
        <v>998</v>
      </c>
      <c r="S5" s="29">
        <f>IF($Q5&lt;Parâmetros!$E$19,$G5-1,$G5)</f>
        <v>46309</v>
      </c>
    </row>
    <row r="6" spans="1:19" ht="15" customHeight="1" x14ac:dyDescent="0.25">
      <c r="A6" s="128">
        <v>9218</v>
      </c>
      <c r="B6" s="65" t="s">
        <v>2692</v>
      </c>
      <c r="C6" s="65" t="s">
        <v>70</v>
      </c>
      <c r="D6" s="66">
        <v>46310</v>
      </c>
      <c r="E6" s="67">
        <v>0.86</v>
      </c>
      <c r="F6" s="65" t="s">
        <v>285</v>
      </c>
      <c r="G6" s="66">
        <v>46310</v>
      </c>
      <c r="H6" s="129">
        <v>40523284</v>
      </c>
      <c r="I6" s="129">
        <v>10</v>
      </c>
      <c r="J6" s="65" t="s">
        <v>2957</v>
      </c>
      <c r="K6" s="65" t="s">
        <v>2958</v>
      </c>
      <c r="L6" s="66">
        <v>46310</v>
      </c>
      <c r="M6" s="65" t="s">
        <v>315</v>
      </c>
      <c r="N6" s="65" t="s">
        <v>793</v>
      </c>
      <c r="O6" s="65" t="s">
        <v>289</v>
      </c>
      <c r="P6" s="66">
        <v>46310</v>
      </c>
      <c r="Q6" s="31">
        <f t="shared" si="0"/>
        <v>426</v>
      </c>
      <c r="R6" s="31">
        <f t="shared" si="1"/>
        <v>478</v>
      </c>
      <c r="S6" s="29">
        <f>IF($Q6&lt;Parâmetros!$E$19,$G6-1,$G6)</f>
        <v>46310</v>
      </c>
    </row>
    <row r="7" spans="1:19" ht="15" customHeight="1" x14ac:dyDescent="0.25">
      <c r="A7" s="128">
        <v>9218</v>
      </c>
      <c r="B7" s="65" t="s">
        <v>2692</v>
      </c>
      <c r="C7" s="65" t="s">
        <v>70</v>
      </c>
      <c r="D7" s="66">
        <v>46310</v>
      </c>
      <c r="E7" s="67">
        <v>0.98</v>
      </c>
      <c r="F7" s="65" t="s">
        <v>285</v>
      </c>
      <c r="G7" s="66">
        <v>46310</v>
      </c>
      <c r="H7" s="129">
        <v>40523285</v>
      </c>
      <c r="I7" s="129">
        <v>10</v>
      </c>
      <c r="J7" s="65" t="s">
        <v>2959</v>
      </c>
      <c r="K7" s="65" t="s">
        <v>2960</v>
      </c>
      <c r="L7" s="66">
        <v>46310</v>
      </c>
      <c r="M7" s="65" t="s">
        <v>315</v>
      </c>
      <c r="N7" s="65" t="s">
        <v>793</v>
      </c>
      <c r="O7" s="65" t="s">
        <v>289</v>
      </c>
      <c r="P7" s="66">
        <v>46310</v>
      </c>
      <c r="Q7" s="31">
        <f t="shared" si="0"/>
        <v>480</v>
      </c>
      <c r="R7" s="31">
        <f t="shared" si="1"/>
        <v>539</v>
      </c>
      <c r="S7" s="29">
        <f>IF($Q7&lt;Parâmetros!$E$19,$G7-1,$G7)</f>
        <v>46310</v>
      </c>
    </row>
    <row r="8" spans="1:19" ht="15" customHeight="1" x14ac:dyDescent="0.25">
      <c r="A8" s="128">
        <v>9218</v>
      </c>
      <c r="B8" s="65" t="s">
        <v>2692</v>
      </c>
      <c r="C8" s="65" t="s">
        <v>70</v>
      </c>
      <c r="D8" s="66">
        <v>46310</v>
      </c>
      <c r="E8" s="67">
        <v>0.68</v>
      </c>
      <c r="F8" s="65" t="s">
        <v>285</v>
      </c>
      <c r="G8" s="66">
        <v>46310</v>
      </c>
      <c r="H8" s="129">
        <v>40523286</v>
      </c>
      <c r="I8" s="129">
        <v>10</v>
      </c>
      <c r="J8" s="65" t="s">
        <v>2961</v>
      </c>
      <c r="K8" s="65" t="s">
        <v>2962</v>
      </c>
      <c r="L8" s="66">
        <v>46310</v>
      </c>
      <c r="M8" s="65" t="s">
        <v>315</v>
      </c>
      <c r="N8" s="65" t="s">
        <v>793</v>
      </c>
      <c r="O8" s="65" t="s">
        <v>289</v>
      </c>
      <c r="P8" s="66">
        <v>46310</v>
      </c>
      <c r="Q8" s="31">
        <f t="shared" si="0"/>
        <v>542</v>
      </c>
      <c r="R8" s="31">
        <f t="shared" si="1"/>
        <v>583</v>
      </c>
      <c r="S8" s="29">
        <f>IF($Q8&lt;Parâmetros!$E$19,$G8-1,$G8)</f>
        <v>46310</v>
      </c>
    </row>
    <row r="9" spans="1:19" ht="15" customHeight="1" x14ac:dyDescent="0.25">
      <c r="A9" s="128">
        <v>9218</v>
      </c>
      <c r="B9" s="65" t="s">
        <v>2692</v>
      </c>
      <c r="C9" s="65" t="s">
        <v>70</v>
      </c>
      <c r="D9" s="66">
        <v>46310</v>
      </c>
      <c r="E9" s="67">
        <v>0.25</v>
      </c>
      <c r="F9" s="65" t="s">
        <v>285</v>
      </c>
      <c r="G9" s="66">
        <v>46310</v>
      </c>
      <c r="H9" s="129">
        <v>40524093</v>
      </c>
      <c r="I9" s="129">
        <v>10</v>
      </c>
      <c r="J9" s="65" t="s">
        <v>2963</v>
      </c>
      <c r="K9" s="65" t="s">
        <v>2964</v>
      </c>
      <c r="L9" s="66">
        <v>46310</v>
      </c>
      <c r="M9" s="65" t="s">
        <v>287</v>
      </c>
      <c r="N9" s="129">
        <v>3007376</v>
      </c>
      <c r="O9" s="65" t="s">
        <v>289</v>
      </c>
      <c r="P9" s="66">
        <v>46310</v>
      </c>
      <c r="Q9" s="31">
        <f t="shared" si="0"/>
        <v>585</v>
      </c>
      <c r="R9" s="31">
        <f t="shared" si="1"/>
        <v>600</v>
      </c>
      <c r="S9" s="29">
        <f>IF($Q9&lt;Parâmetros!$E$19,$G9-1,$G9)</f>
        <v>46310</v>
      </c>
    </row>
    <row r="10" spans="1:19" ht="15" customHeight="1" x14ac:dyDescent="0.25">
      <c r="A10" s="128">
        <v>9218</v>
      </c>
      <c r="B10" s="65" t="s">
        <v>2692</v>
      </c>
      <c r="C10" s="65" t="s">
        <v>70</v>
      </c>
      <c r="D10" s="66">
        <v>46310</v>
      </c>
      <c r="E10" s="67">
        <v>2.11</v>
      </c>
      <c r="F10" s="65" t="s">
        <v>285</v>
      </c>
      <c r="G10" s="66">
        <v>46310</v>
      </c>
      <c r="H10" s="129">
        <v>40525708</v>
      </c>
      <c r="I10" s="129">
        <v>10</v>
      </c>
      <c r="J10" s="65" t="s">
        <v>1939</v>
      </c>
      <c r="K10" s="65" t="s">
        <v>2965</v>
      </c>
      <c r="L10" s="66">
        <v>46310</v>
      </c>
      <c r="M10" s="65" t="s">
        <v>287</v>
      </c>
      <c r="N10" s="65" t="s">
        <v>793</v>
      </c>
      <c r="O10" s="65" t="s">
        <v>289</v>
      </c>
      <c r="P10" s="66">
        <v>46310</v>
      </c>
      <c r="Q10" s="31">
        <f t="shared" si="0"/>
        <v>600</v>
      </c>
      <c r="R10" s="31">
        <f t="shared" si="1"/>
        <v>727</v>
      </c>
      <c r="S10" s="29">
        <f>IF($Q10&lt;Parâmetros!$E$19,$G10-1,$G10)</f>
        <v>46310</v>
      </c>
    </row>
    <row r="11" spans="1:19" ht="15" customHeight="1" x14ac:dyDescent="0.25">
      <c r="A11" s="128">
        <v>9218</v>
      </c>
      <c r="B11" s="65" t="s">
        <v>2692</v>
      </c>
      <c r="C11" s="65" t="s">
        <v>70</v>
      </c>
      <c r="D11" s="66">
        <v>46310</v>
      </c>
      <c r="E11" s="67">
        <v>3.29</v>
      </c>
      <c r="F11" s="65" t="s">
        <v>285</v>
      </c>
      <c r="G11" s="66">
        <v>46310</v>
      </c>
      <c r="H11" s="129">
        <v>40524093</v>
      </c>
      <c r="I11" s="129">
        <v>10</v>
      </c>
      <c r="J11" s="65" t="s">
        <v>2966</v>
      </c>
      <c r="K11" s="65" t="s">
        <v>2967</v>
      </c>
      <c r="L11" s="66">
        <v>46310</v>
      </c>
      <c r="M11" s="65" t="s">
        <v>287</v>
      </c>
      <c r="N11" s="129">
        <v>3007376</v>
      </c>
      <c r="O11" s="65" t="s">
        <v>289</v>
      </c>
      <c r="P11" s="66">
        <v>46310</v>
      </c>
      <c r="Q11" s="31">
        <f t="shared" si="0"/>
        <v>781</v>
      </c>
      <c r="R11" s="31">
        <f t="shared" si="1"/>
        <v>979</v>
      </c>
      <c r="S11" s="29">
        <f>IF($Q11&lt;Parâmetros!$E$19,$G11-1,$G11)</f>
        <v>46310</v>
      </c>
    </row>
    <row r="12" spans="1:19" ht="15" customHeight="1" x14ac:dyDescent="0.25">
      <c r="A12" s="128">
        <v>9218</v>
      </c>
      <c r="B12" s="65" t="s">
        <v>2692</v>
      </c>
      <c r="C12" s="65" t="s">
        <v>70</v>
      </c>
      <c r="D12" s="66">
        <v>46310</v>
      </c>
      <c r="E12" s="67">
        <v>-3.29</v>
      </c>
      <c r="F12" s="65" t="s">
        <v>285</v>
      </c>
      <c r="G12" s="66">
        <v>46310</v>
      </c>
      <c r="H12" s="129">
        <v>40524093</v>
      </c>
      <c r="I12" s="129">
        <v>10</v>
      </c>
      <c r="J12" s="65" t="s">
        <v>2966</v>
      </c>
      <c r="K12" s="65" t="s">
        <v>2967</v>
      </c>
      <c r="L12" s="66">
        <v>46310</v>
      </c>
      <c r="M12" s="65" t="s">
        <v>287</v>
      </c>
      <c r="N12" s="129">
        <v>3007376</v>
      </c>
      <c r="O12" s="65" t="s">
        <v>306</v>
      </c>
      <c r="P12" s="66">
        <v>46311</v>
      </c>
      <c r="Q12" s="31">
        <f t="shared" si="0"/>
        <v>781</v>
      </c>
      <c r="R12" s="31">
        <f t="shared" si="1"/>
        <v>979</v>
      </c>
      <c r="S12" s="29">
        <f>IF($Q12&lt;Parâmetros!$E$19,$G12-1,$G12)</f>
        <v>46310</v>
      </c>
    </row>
    <row r="13" spans="1:19" ht="15" customHeight="1" x14ac:dyDescent="0.25">
      <c r="A13" s="128">
        <v>9218</v>
      </c>
      <c r="B13" s="65" t="s">
        <v>2692</v>
      </c>
      <c r="C13" s="65" t="s">
        <v>70</v>
      </c>
      <c r="D13" s="66">
        <v>46310</v>
      </c>
      <c r="E13" s="67">
        <v>3.2</v>
      </c>
      <c r="F13" s="65" t="s">
        <v>285</v>
      </c>
      <c r="G13" s="66">
        <v>46310</v>
      </c>
      <c r="H13" s="129">
        <v>40526417</v>
      </c>
      <c r="I13" s="129">
        <v>10</v>
      </c>
      <c r="J13" s="65" t="s">
        <v>2968</v>
      </c>
      <c r="K13" s="65" t="s">
        <v>2829</v>
      </c>
      <c r="L13" s="66">
        <v>46310</v>
      </c>
      <c r="M13" s="65" t="s">
        <v>287</v>
      </c>
      <c r="N13" s="65" t="s">
        <v>793</v>
      </c>
      <c r="O13" s="65" t="s">
        <v>289</v>
      </c>
      <c r="P13" s="66">
        <v>46310</v>
      </c>
      <c r="Q13" s="31">
        <f t="shared" si="0"/>
        <v>786</v>
      </c>
      <c r="R13" s="31">
        <f t="shared" si="1"/>
        <v>978</v>
      </c>
      <c r="S13" s="29">
        <f>IF($Q13&lt;Parâmetros!$E$19,$G13-1,$G13)</f>
        <v>46310</v>
      </c>
    </row>
    <row r="14" spans="1:19" ht="15" customHeight="1" x14ac:dyDescent="0.25">
      <c r="A14" s="128">
        <v>9218</v>
      </c>
      <c r="B14" s="65" t="s">
        <v>2692</v>
      </c>
      <c r="C14" s="65" t="s">
        <v>70</v>
      </c>
      <c r="D14" s="66">
        <v>46311</v>
      </c>
      <c r="E14" s="67">
        <v>1.1599999999999999</v>
      </c>
      <c r="F14" s="65" t="s">
        <v>285</v>
      </c>
      <c r="G14" s="66">
        <v>46311</v>
      </c>
      <c r="H14" s="129">
        <v>40524550</v>
      </c>
      <c r="I14" s="129">
        <v>10</v>
      </c>
      <c r="J14" s="65" t="s">
        <v>3111</v>
      </c>
      <c r="K14" s="65" t="s">
        <v>3112</v>
      </c>
      <c r="L14" s="66">
        <v>46311</v>
      </c>
      <c r="M14" s="65" t="s">
        <v>287</v>
      </c>
      <c r="N14" s="65" t="s">
        <v>793</v>
      </c>
      <c r="O14" s="65" t="s">
        <v>289</v>
      </c>
      <c r="P14" s="66">
        <v>46311</v>
      </c>
      <c r="Q14" s="31">
        <f t="shared" si="0"/>
        <v>424</v>
      </c>
      <c r="R14" s="31">
        <f t="shared" si="1"/>
        <v>493</v>
      </c>
      <c r="S14" s="29">
        <f>IF($Q14&lt;Parâmetros!$E$19,$G14-1,$G14)</f>
        <v>46311</v>
      </c>
    </row>
    <row r="15" spans="1:19" ht="15" customHeight="1" x14ac:dyDescent="0.25">
      <c r="A15" s="128">
        <v>9218</v>
      </c>
      <c r="B15" s="65" t="s">
        <v>2692</v>
      </c>
      <c r="C15" s="65" t="s">
        <v>70</v>
      </c>
      <c r="D15" s="66">
        <v>46311</v>
      </c>
      <c r="E15" s="67">
        <v>0.51</v>
      </c>
      <c r="F15" s="65" t="s">
        <v>285</v>
      </c>
      <c r="G15" s="66">
        <v>46311</v>
      </c>
      <c r="H15" s="129">
        <v>40526684</v>
      </c>
      <c r="I15" s="129">
        <v>10</v>
      </c>
      <c r="J15" s="65" t="s">
        <v>3113</v>
      </c>
      <c r="K15" s="65" t="s">
        <v>3114</v>
      </c>
      <c r="L15" s="66">
        <v>46311</v>
      </c>
      <c r="M15" s="65" t="s">
        <v>287</v>
      </c>
      <c r="N15" s="129">
        <v>3007196</v>
      </c>
      <c r="O15" s="65" t="s">
        <v>289</v>
      </c>
      <c r="P15" s="66">
        <v>46311</v>
      </c>
      <c r="Q15" s="31">
        <f t="shared" si="0"/>
        <v>495</v>
      </c>
      <c r="R15" s="31">
        <f t="shared" si="1"/>
        <v>525</v>
      </c>
      <c r="S15" s="29">
        <f>IF($Q15&lt;Parâmetros!$E$19,$G15-1,$G15)</f>
        <v>46311</v>
      </c>
    </row>
    <row r="16" spans="1:19" ht="15" customHeight="1" x14ac:dyDescent="0.25">
      <c r="A16" s="128">
        <v>9218</v>
      </c>
      <c r="B16" s="65" t="s">
        <v>2692</v>
      </c>
      <c r="C16" s="65" t="s">
        <v>70</v>
      </c>
      <c r="D16" s="66">
        <v>46311</v>
      </c>
      <c r="E16" s="67">
        <v>1.71</v>
      </c>
      <c r="F16" s="65" t="s">
        <v>285</v>
      </c>
      <c r="G16" s="66">
        <v>46311</v>
      </c>
      <c r="H16" s="129">
        <v>40526686</v>
      </c>
      <c r="I16" s="129">
        <v>10</v>
      </c>
      <c r="J16" s="65" t="s">
        <v>3115</v>
      </c>
      <c r="K16" s="65" t="s">
        <v>2231</v>
      </c>
      <c r="L16" s="66">
        <v>46311</v>
      </c>
      <c r="M16" s="65" t="s">
        <v>287</v>
      </c>
      <c r="N16" s="65" t="s">
        <v>793</v>
      </c>
      <c r="O16" s="65" t="s">
        <v>289</v>
      </c>
      <c r="P16" s="66">
        <v>46311</v>
      </c>
      <c r="Q16" s="31">
        <f t="shared" si="0"/>
        <v>527</v>
      </c>
      <c r="R16" s="31">
        <f t="shared" si="1"/>
        <v>630</v>
      </c>
      <c r="S16" s="29">
        <f>IF($Q16&lt;Parâmetros!$E$19,$G16-1,$G16)</f>
        <v>46311</v>
      </c>
    </row>
    <row r="17" spans="1:19" ht="15" customHeight="1" x14ac:dyDescent="0.25">
      <c r="A17" s="128">
        <v>9218</v>
      </c>
      <c r="B17" s="65" t="s">
        <v>2692</v>
      </c>
      <c r="C17" s="65" t="s">
        <v>70</v>
      </c>
      <c r="D17" s="66">
        <v>46311</v>
      </c>
      <c r="E17" s="67">
        <v>0.3</v>
      </c>
      <c r="F17" s="65" t="s">
        <v>285</v>
      </c>
      <c r="G17" s="66">
        <v>46311</v>
      </c>
      <c r="H17" s="129">
        <v>40526689</v>
      </c>
      <c r="I17" s="129">
        <v>10</v>
      </c>
      <c r="J17" s="65" t="s">
        <v>3116</v>
      </c>
      <c r="K17" s="65" t="s">
        <v>3117</v>
      </c>
      <c r="L17" s="66">
        <v>46311</v>
      </c>
      <c r="M17" s="65" t="s">
        <v>287</v>
      </c>
      <c r="N17" s="65" t="s">
        <v>793</v>
      </c>
      <c r="O17" s="65" t="s">
        <v>289</v>
      </c>
      <c r="P17" s="66">
        <v>46311</v>
      </c>
      <c r="Q17" s="31">
        <f t="shared" si="0"/>
        <v>631</v>
      </c>
      <c r="R17" s="31">
        <f t="shared" si="1"/>
        <v>649</v>
      </c>
      <c r="S17" s="29">
        <f>IF($Q17&lt;Parâmetros!$E$19,$G17-1,$G17)</f>
        <v>46311</v>
      </c>
    </row>
    <row r="18" spans="1:19" ht="15" customHeight="1" x14ac:dyDescent="0.25">
      <c r="A18" s="128">
        <v>9218</v>
      </c>
      <c r="B18" s="65" t="s">
        <v>2692</v>
      </c>
      <c r="C18" s="65" t="s">
        <v>70</v>
      </c>
      <c r="D18" s="66">
        <v>46311</v>
      </c>
      <c r="E18" s="67">
        <v>0.22</v>
      </c>
      <c r="F18" s="65" t="s">
        <v>285</v>
      </c>
      <c r="G18" s="66">
        <v>46311</v>
      </c>
      <c r="H18" s="129">
        <v>40526691</v>
      </c>
      <c r="I18" s="129">
        <v>10</v>
      </c>
      <c r="J18" s="65" t="s">
        <v>3118</v>
      </c>
      <c r="K18" s="65" t="s">
        <v>3119</v>
      </c>
      <c r="L18" s="66">
        <v>46311</v>
      </c>
      <c r="M18" s="65" t="s">
        <v>287</v>
      </c>
      <c r="N18" s="65" t="s">
        <v>793</v>
      </c>
      <c r="O18" s="65" t="s">
        <v>289</v>
      </c>
      <c r="P18" s="66">
        <v>46311</v>
      </c>
      <c r="Q18" s="31">
        <f t="shared" si="0"/>
        <v>650</v>
      </c>
      <c r="R18" s="31">
        <f t="shared" si="1"/>
        <v>663</v>
      </c>
      <c r="S18" s="29">
        <f>IF($Q18&lt;Parâmetros!$E$19,$G18-1,$G18)</f>
        <v>46311</v>
      </c>
    </row>
    <row r="19" spans="1:19" ht="15" customHeight="1" x14ac:dyDescent="0.25">
      <c r="A19" s="128">
        <v>9218</v>
      </c>
      <c r="B19" s="65" t="s">
        <v>2692</v>
      </c>
      <c r="C19" s="65" t="s">
        <v>70</v>
      </c>
      <c r="D19" s="66">
        <v>46311</v>
      </c>
      <c r="E19" s="67">
        <v>0.68</v>
      </c>
      <c r="F19" s="65" t="s">
        <v>285</v>
      </c>
      <c r="G19" s="66">
        <v>46311</v>
      </c>
      <c r="H19" s="129">
        <v>40526417</v>
      </c>
      <c r="I19" s="129">
        <v>10</v>
      </c>
      <c r="J19" s="65" t="s">
        <v>3120</v>
      </c>
      <c r="K19" s="65" t="s">
        <v>2660</v>
      </c>
      <c r="L19" s="66">
        <v>46311</v>
      </c>
      <c r="M19" s="65" t="s">
        <v>287</v>
      </c>
      <c r="N19" s="65" t="s">
        <v>793</v>
      </c>
      <c r="O19" s="65" t="s">
        <v>289</v>
      </c>
      <c r="P19" s="66">
        <v>46311</v>
      </c>
      <c r="Q19" s="31">
        <f t="shared" si="0"/>
        <v>679</v>
      </c>
      <c r="R19" s="31">
        <f t="shared" si="1"/>
        <v>720</v>
      </c>
      <c r="S19" s="29">
        <f>IF($Q19&lt;Parâmetros!$E$19,$G19-1,$G19)</f>
        <v>46311</v>
      </c>
    </row>
    <row r="20" spans="1:19" ht="15" customHeight="1" x14ac:dyDescent="0.25">
      <c r="A20" s="128">
        <v>9218</v>
      </c>
      <c r="B20" s="65" t="s">
        <v>2692</v>
      </c>
      <c r="C20" s="65" t="s">
        <v>70</v>
      </c>
      <c r="D20" s="66">
        <v>46312</v>
      </c>
      <c r="E20" s="67">
        <v>2.37</v>
      </c>
      <c r="F20" s="65" t="s">
        <v>285</v>
      </c>
      <c r="G20" s="66">
        <v>46311</v>
      </c>
      <c r="H20" s="129">
        <v>40526684</v>
      </c>
      <c r="I20" s="129">
        <v>10</v>
      </c>
      <c r="J20" s="65" t="s">
        <v>3121</v>
      </c>
      <c r="K20" s="65" t="s">
        <v>3122</v>
      </c>
      <c r="L20" s="66">
        <v>46311</v>
      </c>
      <c r="M20" s="65" t="s">
        <v>287</v>
      </c>
      <c r="N20" s="129">
        <v>3007196</v>
      </c>
      <c r="O20" s="65" t="s">
        <v>289</v>
      </c>
      <c r="P20" s="66">
        <v>46312</v>
      </c>
      <c r="Q20" s="31">
        <f t="shared" si="0"/>
        <v>785</v>
      </c>
      <c r="R20" s="31">
        <f t="shared" si="1"/>
        <v>927</v>
      </c>
      <c r="S20" s="29">
        <f>IF($Q20&lt;Parâmetros!$E$19,$G20-1,$G20)</f>
        <v>46311</v>
      </c>
    </row>
    <row r="21" spans="1:19" ht="15" customHeight="1" x14ac:dyDescent="0.25">
      <c r="A21" s="128">
        <v>9218</v>
      </c>
      <c r="B21" s="65" t="s">
        <v>2692</v>
      </c>
      <c r="C21" s="65" t="s">
        <v>70</v>
      </c>
      <c r="D21" s="66">
        <v>46312</v>
      </c>
      <c r="E21" s="67">
        <v>18.05</v>
      </c>
      <c r="F21" s="65" t="s">
        <v>285</v>
      </c>
      <c r="G21" s="66">
        <v>46311</v>
      </c>
      <c r="H21" s="129">
        <v>40526684</v>
      </c>
      <c r="I21" s="129">
        <v>10</v>
      </c>
      <c r="J21" s="65" t="s">
        <v>3123</v>
      </c>
      <c r="K21" s="65" t="s">
        <v>3124</v>
      </c>
      <c r="L21" s="66">
        <v>46312</v>
      </c>
      <c r="M21" s="65" t="s">
        <v>287</v>
      </c>
      <c r="N21" s="129">
        <v>3007196</v>
      </c>
      <c r="O21" s="65" t="s">
        <v>289</v>
      </c>
      <c r="P21" s="66">
        <v>46312</v>
      </c>
      <c r="Q21" s="31">
        <f t="shared" si="0"/>
        <v>787</v>
      </c>
      <c r="R21" s="31">
        <f t="shared" si="1"/>
        <v>430</v>
      </c>
      <c r="S21" s="29">
        <f>IF($Q21&lt;Parâmetros!$E$19,$G21-1,$G21)</f>
        <v>46311</v>
      </c>
    </row>
    <row r="22" spans="1:19" ht="15" customHeight="1" x14ac:dyDescent="0.25">
      <c r="A22" s="128">
        <v>9218</v>
      </c>
      <c r="B22" s="65" t="s">
        <v>2692</v>
      </c>
      <c r="C22" s="65" t="s">
        <v>70</v>
      </c>
      <c r="D22" s="66">
        <v>46312</v>
      </c>
      <c r="E22" s="67">
        <v>-18.05</v>
      </c>
      <c r="F22" s="65" t="s">
        <v>285</v>
      </c>
      <c r="G22" s="66">
        <v>46311</v>
      </c>
      <c r="H22" s="129">
        <v>40526684</v>
      </c>
      <c r="I22" s="129">
        <v>10</v>
      </c>
      <c r="J22" s="65" t="s">
        <v>3123</v>
      </c>
      <c r="K22" s="65" t="s">
        <v>3124</v>
      </c>
      <c r="L22" s="66">
        <v>46312</v>
      </c>
      <c r="M22" s="65" t="s">
        <v>287</v>
      </c>
      <c r="N22" s="129">
        <v>3007196</v>
      </c>
      <c r="O22" s="65" t="s">
        <v>289</v>
      </c>
      <c r="P22" s="66">
        <v>46312</v>
      </c>
      <c r="Q22" s="31">
        <f t="shared" si="0"/>
        <v>787</v>
      </c>
      <c r="R22" s="31">
        <f t="shared" si="1"/>
        <v>430</v>
      </c>
      <c r="S22" s="29">
        <f>IF($Q22&lt;Parâmetros!$E$19,$G22-1,$G22)</f>
        <v>46311</v>
      </c>
    </row>
    <row r="23" spans="1:19" ht="15" customHeight="1" x14ac:dyDescent="0.25">
      <c r="A23" s="128">
        <v>9218</v>
      </c>
      <c r="B23" s="65" t="s">
        <v>2692</v>
      </c>
      <c r="C23" s="65" t="s">
        <v>70</v>
      </c>
      <c r="D23" s="66">
        <v>46312</v>
      </c>
      <c r="E23" s="67">
        <v>0.75</v>
      </c>
      <c r="F23" s="65" t="s">
        <v>285</v>
      </c>
      <c r="G23" s="66">
        <v>46312</v>
      </c>
      <c r="H23" s="129">
        <v>40523292</v>
      </c>
      <c r="I23" s="129">
        <v>10</v>
      </c>
      <c r="J23" s="65" t="s">
        <v>3125</v>
      </c>
      <c r="K23" s="65" t="s">
        <v>3126</v>
      </c>
      <c r="L23" s="66">
        <v>46312</v>
      </c>
      <c r="M23" s="65" t="s">
        <v>315</v>
      </c>
      <c r="N23" s="65" t="s">
        <v>793</v>
      </c>
      <c r="O23" s="65" t="s">
        <v>289</v>
      </c>
      <c r="P23" s="66">
        <v>46312</v>
      </c>
      <c r="Q23" s="31">
        <f t="shared" si="0"/>
        <v>437</v>
      </c>
      <c r="R23" s="31">
        <f t="shared" si="1"/>
        <v>482</v>
      </c>
      <c r="S23" s="29">
        <f>IF($Q23&lt;Parâmetros!$E$19,$G23-1,$G23)</f>
        <v>46312</v>
      </c>
    </row>
    <row r="24" spans="1:19" ht="15" customHeight="1" x14ac:dyDescent="0.25">
      <c r="A24" s="128">
        <v>9218</v>
      </c>
      <c r="B24" s="65" t="s">
        <v>2692</v>
      </c>
      <c r="C24" s="65" t="s">
        <v>70</v>
      </c>
      <c r="D24" s="66">
        <v>46312</v>
      </c>
      <c r="E24" s="67">
        <v>4.1500000000000004</v>
      </c>
      <c r="F24" s="65" t="s">
        <v>285</v>
      </c>
      <c r="G24" s="66">
        <v>46312</v>
      </c>
      <c r="H24" s="129">
        <v>40527104</v>
      </c>
      <c r="I24" s="129">
        <v>10</v>
      </c>
      <c r="J24" s="65" t="s">
        <v>3462</v>
      </c>
      <c r="K24" s="65" t="s">
        <v>3463</v>
      </c>
      <c r="L24" s="66">
        <v>46312</v>
      </c>
      <c r="M24" s="65" t="s">
        <v>287</v>
      </c>
      <c r="N24" s="65" t="s">
        <v>793</v>
      </c>
      <c r="O24" s="65" t="s">
        <v>289</v>
      </c>
      <c r="P24" s="66">
        <v>46312</v>
      </c>
      <c r="Q24" s="31">
        <f t="shared" si="0"/>
        <v>485</v>
      </c>
      <c r="R24" s="31">
        <f t="shared" si="1"/>
        <v>734</v>
      </c>
      <c r="S24" s="29">
        <f>IF($Q24&lt;Parâmetros!$E$19,$G24-1,$G24)</f>
        <v>46312</v>
      </c>
    </row>
    <row r="25" spans="1:19" ht="15" customHeight="1" x14ac:dyDescent="0.25">
      <c r="A25" s="128">
        <v>9218</v>
      </c>
      <c r="B25" s="65" t="s">
        <v>2692</v>
      </c>
      <c r="C25" s="65" t="s">
        <v>70</v>
      </c>
      <c r="D25" s="66">
        <v>46314</v>
      </c>
      <c r="E25" s="67">
        <v>2.0499999999999998</v>
      </c>
      <c r="F25" s="65" t="s">
        <v>285</v>
      </c>
      <c r="G25" s="66">
        <v>46312</v>
      </c>
      <c r="H25" s="129">
        <v>40527117</v>
      </c>
      <c r="I25" s="129">
        <v>10</v>
      </c>
      <c r="J25" s="65" t="s">
        <v>3464</v>
      </c>
      <c r="K25" s="65" t="s">
        <v>3465</v>
      </c>
      <c r="L25" s="66">
        <v>46312</v>
      </c>
      <c r="M25" s="65" t="s">
        <v>287</v>
      </c>
      <c r="N25" s="129">
        <v>3002696</v>
      </c>
      <c r="O25" s="65" t="s">
        <v>289</v>
      </c>
      <c r="P25" s="66">
        <v>46314</v>
      </c>
      <c r="Q25" s="31">
        <f t="shared" si="0"/>
        <v>799</v>
      </c>
      <c r="R25" s="31">
        <f t="shared" si="1"/>
        <v>922</v>
      </c>
      <c r="S25" s="29">
        <f>IF($Q25&lt;Parâmetros!$E$19,$G25-1,$G25)</f>
        <v>46312</v>
      </c>
    </row>
    <row r="26" spans="1:19" ht="15" customHeight="1" x14ac:dyDescent="0.25">
      <c r="A26" s="128">
        <v>9218</v>
      </c>
      <c r="B26" s="65" t="s">
        <v>2692</v>
      </c>
      <c r="C26" s="65" t="s">
        <v>70</v>
      </c>
      <c r="D26" s="66">
        <v>46314</v>
      </c>
      <c r="E26" s="67">
        <v>0.55000000000000004</v>
      </c>
      <c r="F26" s="65" t="s">
        <v>285</v>
      </c>
      <c r="G26" s="66">
        <v>46314</v>
      </c>
      <c r="H26" s="129">
        <v>40527666</v>
      </c>
      <c r="I26" s="129">
        <v>10</v>
      </c>
      <c r="J26" s="65" t="s">
        <v>3996</v>
      </c>
      <c r="K26" s="65" t="s">
        <v>3997</v>
      </c>
      <c r="L26" s="66">
        <v>46314</v>
      </c>
      <c r="M26" s="65" t="s">
        <v>287</v>
      </c>
      <c r="N26" s="129">
        <v>3004222</v>
      </c>
      <c r="O26" s="65" t="s">
        <v>289</v>
      </c>
      <c r="P26" s="66">
        <v>46314</v>
      </c>
      <c r="Q26" s="31">
        <f t="shared" si="0"/>
        <v>430</v>
      </c>
      <c r="R26" s="31">
        <f t="shared" si="1"/>
        <v>463</v>
      </c>
      <c r="S26" s="29">
        <f>IF($Q26&lt;Parâmetros!$E$19,$G26-1,$G26)</f>
        <v>46314</v>
      </c>
    </row>
    <row r="27" spans="1:19" ht="15" customHeight="1" x14ac:dyDescent="0.25">
      <c r="A27" s="128">
        <v>9218</v>
      </c>
      <c r="B27" s="65" t="s">
        <v>2692</v>
      </c>
      <c r="C27" s="65" t="s">
        <v>70</v>
      </c>
      <c r="D27" s="66">
        <v>46314</v>
      </c>
      <c r="E27" s="67">
        <v>0.82</v>
      </c>
      <c r="F27" s="65" t="s">
        <v>285</v>
      </c>
      <c r="G27" s="66">
        <v>46314</v>
      </c>
      <c r="H27" s="129">
        <v>40527666</v>
      </c>
      <c r="I27" s="129">
        <v>10</v>
      </c>
      <c r="J27" s="65" t="s">
        <v>3998</v>
      </c>
      <c r="K27" s="65" t="s">
        <v>3999</v>
      </c>
      <c r="L27" s="66">
        <v>46314</v>
      </c>
      <c r="M27" s="65" t="s">
        <v>287</v>
      </c>
      <c r="N27" s="129">
        <v>3004222</v>
      </c>
      <c r="O27" s="65" t="s">
        <v>289</v>
      </c>
      <c r="P27" s="66">
        <v>46314</v>
      </c>
      <c r="Q27" s="31">
        <f t="shared" si="0"/>
        <v>468</v>
      </c>
      <c r="R27" s="31">
        <f t="shared" si="1"/>
        <v>517</v>
      </c>
      <c r="S27" s="29">
        <f>IF($Q27&lt;Parâmetros!$E$19,$G27-1,$G27)</f>
        <v>46314</v>
      </c>
    </row>
    <row r="28" spans="1:19" ht="15" customHeight="1" x14ac:dyDescent="0.25">
      <c r="A28" s="128">
        <v>9218</v>
      </c>
      <c r="B28" s="65" t="s">
        <v>2692</v>
      </c>
      <c r="C28" s="65" t="s">
        <v>70</v>
      </c>
      <c r="D28" s="66">
        <v>46314</v>
      </c>
      <c r="E28" s="67">
        <v>3.37</v>
      </c>
      <c r="F28" s="65" t="s">
        <v>285</v>
      </c>
      <c r="G28" s="66">
        <v>46314</v>
      </c>
      <c r="H28" s="129">
        <v>40527667</v>
      </c>
      <c r="I28" s="129">
        <v>10</v>
      </c>
      <c r="J28" s="65" t="s">
        <v>4000</v>
      </c>
      <c r="K28" s="65" t="s">
        <v>4001</v>
      </c>
      <c r="L28" s="66">
        <v>46314</v>
      </c>
      <c r="M28" s="65" t="s">
        <v>287</v>
      </c>
      <c r="N28" s="65" t="s">
        <v>793</v>
      </c>
      <c r="O28" s="65" t="s">
        <v>289</v>
      </c>
      <c r="P28" s="66">
        <v>46314</v>
      </c>
      <c r="Q28" s="31">
        <f t="shared" si="0"/>
        <v>518</v>
      </c>
      <c r="R28" s="31">
        <f t="shared" si="1"/>
        <v>720</v>
      </c>
      <c r="S28" s="29">
        <f>IF($Q28&lt;Parâmetros!$E$19,$G28-1,$G28)</f>
        <v>46314</v>
      </c>
    </row>
    <row r="29" spans="1:19" ht="15" customHeight="1" x14ac:dyDescent="0.25">
      <c r="A29" s="128">
        <v>9218</v>
      </c>
      <c r="B29" s="65" t="s">
        <v>2692</v>
      </c>
      <c r="C29" s="65" t="s">
        <v>70</v>
      </c>
      <c r="D29" s="66">
        <v>46314</v>
      </c>
      <c r="E29" s="67">
        <v>0.4</v>
      </c>
      <c r="F29" s="65" t="s">
        <v>285</v>
      </c>
      <c r="G29" s="66">
        <v>46314</v>
      </c>
      <c r="H29" s="129">
        <v>40525991</v>
      </c>
      <c r="I29" s="129">
        <v>10</v>
      </c>
      <c r="J29" s="65" t="s">
        <v>4002</v>
      </c>
      <c r="K29" s="65" t="s">
        <v>4003</v>
      </c>
      <c r="L29" s="66">
        <v>46314</v>
      </c>
      <c r="M29" s="65" t="s">
        <v>315</v>
      </c>
      <c r="N29" s="129">
        <v>3004490</v>
      </c>
      <c r="O29" s="65" t="s">
        <v>289</v>
      </c>
      <c r="P29" s="66">
        <v>46314</v>
      </c>
      <c r="Q29" s="31">
        <f t="shared" si="0"/>
        <v>784</v>
      </c>
      <c r="R29" s="31">
        <f t="shared" si="1"/>
        <v>808</v>
      </c>
      <c r="S29" s="29">
        <f>IF($Q29&lt;Parâmetros!$E$19,$G29-1,$G29)</f>
        <v>46314</v>
      </c>
    </row>
    <row r="30" spans="1:19" ht="15" customHeight="1" x14ac:dyDescent="0.25">
      <c r="A30" s="128">
        <v>9218</v>
      </c>
      <c r="B30" s="65" t="s">
        <v>2692</v>
      </c>
      <c r="C30" s="65" t="s">
        <v>70</v>
      </c>
      <c r="D30" s="66">
        <v>46314</v>
      </c>
      <c r="E30" s="67">
        <v>0.56000000000000005</v>
      </c>
      <c r="F30" s="65" t="s">
        <v>285</v>
      </c>
      <c r="G30" s="66">
        <v>46314</v>
      </c>
      <c r="H30" s="129">
        <v>40525991</v>
      </c>
      <c r="I30" s="129">
        <v>10</v>
      </c>
      <c r="J30" s="65" t="s">
        <v>4004</v>
      </c>
      <c r="K30" s="65" t="s">
        <v>4005</v>
      </c>
      <c r="L30" s="66">
        <v>46314</v>
      </c>
      <c r="M30" s="65" t="s">
        <v>315</v>
      </c>
      <c r="N30" s="129">
        <v>3004490</v>
      </c>
      <c r="O30" s="65" t="s">
        <v>289</v>
      </c>
      <c r="P30" s="66">
        <v>46314</v>
      </c>
      <c r="Q30" s="31">
        <f t="shared" si="0"/>
        <v>815</v>
      </c>
      <c r="R30" s="31">
        <f t="shared" si="1"/>
        <v>848</v>
      </c>
      <c r="S30" s="29">
        <f>IF($Q30&lt;Parâmetros!$E$19,$G30-1,$G30)</f>
        <v>46314</v>
      </c>
    </row>
    <row r="31" spans="1:19" ht="15" customHeight="1" x14ac:dyDescent="0.25">
      <c r="A31" s="128">
        <v>9218</v>
      </c>
      <c r="B31" s="65" t="s">
        <v>2692</v>
      </c>
      <c r="C31" s="65" t="s">
        <v>70</v>
      </c>
      <c r="D31" s="66">
        <v>46314</v>
      </c>
      <c r="E31" s="67">
        <v>0.47</v>
      </c>
      <c r="F31" s="65" t="s">
        <v>285</v>
      </c>
      <c r="G31" s="66">
        <v>46314</v>
      </c>
      <c r="H31" s="129">
        <v>40525990</v>
      </c>
      <c r="I31" s="129">
        <v>10</v>
      </c>
      <c r="J31" s="65" t="s">
        <v>4006</v>
      </c>
      <c r="K31" s="65" t="s">
        <v>4007</v>
      </c>
      <c r="L31" s="66">
        <v>46314</v>
      </c>
      <c r="M31" s="65" t="s">
        <v>315</v>
      </c>
      <c r="N31" s="129">
        <v>3006716</v>
      </c>
      <c r="O31" s="65" t="s">
        <v>289</v>
      </c>
      <c r="P31" s="66">
        <v>46314</v>
      </c>
      <c r="Q31" s="31">
        <f t="shared" si="0"/>
        <v>849</v>
      </c>
      <c r="R31" s="31">
        <f t="shared" si="1"/>
        <v>877</v>
      </c>
      <c r="S31" s="29">
        <f>IF($Q31&lt;Parâmetros!$E$19,$G31-1,$G31)</f>
        <v>46314</v>
      </c>
    </row>
    <row r="32" spans="1:19" ht="15" customHeight="1" x14ac:dyDescent="0.25">
      <c r="A32" s="128">
        <v>9218</v>
      </c>
      <c r="B32" s="65" t="s">
        <v>2692</v>
      </c>
      <c r="C32" s="65" t="s">
        <v>70</v>
      </c>
      <c r="D32" s="66">
        <v>46314</v>
      </c>
      <c r="E32" s="67">
        <v>0.51</v>
      </c>
      <c r="F32" s="65" t="s">
        <v>285</v>
      </c>
      <c r="G32" s="66">
        <v>46314</v>
      </c>
      <c r="H32" s="129">
        <v>40525992</v>
      </c>
      <c r="I32" s="129">
        <v>10</v>
      </c>
      <c r="J32" s="65" t="s">
        <v>4008</v>
      </c>
      <c r="K32" s="65" t="s">
        <v>4009</v>
      </c>
      <c r="L32" s="66">
        <v>46314</v>
      </c>
      <c r="M32" s="65" t="s">
        <v>315</v>
      </c>
      <c r="N32" s="129">
        <v>3010797</v>
      </c>
      <c r="O32" s="65" t="s">
        <v>289</v>
      </c>
      <c r="P32" s="66">
        <v>46314</v>
      </c>
      <c r="Q32" s="31">
        <f t="shared" si="0"/>
        <v>878</v>
      </c>
      <c r="R32" s="31">
        <f t="shared" si="1"/>
        <v>908</v>
      </c>
      <c r="S32" s="29">
        <f>IF($Q32&lt;Parâmetros!$E$19,$G32-1,$G32)</f>
        <v>46314</v>
      </c>
    </row>
    <row r="33" spans="1:19" ht="15" customHeight="1" x14ac:dyDescent="0.25">
      <c r="A33" s="128">
        <v>9218</v>
      </c>
      <c r="B33" s="65" t="s">
        <v>2692</v>
      </c>
      <c r="C33" s="65" t="s">
        <v>70</v>
      </c>
      <c r="D33" s="66">
        <v>46314</v>
      </c>
      <c r="E33" s="67">
        <v>0.45</v>
      </c>
      <c r="F33" s="65" t="s">
        <v>285</v>
      </c>
      <c r="G33" s="66">
        <v>46314</v>
      </c>
      <c r="H33" s="129">
        <v>40525993</v>
      </c>
      <c r="I33" s="129">
        <v>10</v>
      </c>
      <c r="J33" s="65" t="s">
        <v>4010</v>
      </c>
      <c r="K33" s="65" t="s">
        <v>4011</v>
      </c>
      <c r="L33" s="66">
        <v>46314</v>
      </c>
      <c r="M33" s="65" t="s">
        <v>315</v>
      </c>
      <c r="N33" s="129">
        <v>3004491</v>
      </c>
      <c r="O33" s="65" t="s">
        <v>289</v>
      </c>
      <c r="P33" s="66">
        <v>46314</v>
      </c>
      <c r="Q33" s="31">
        <f t="shared" si="0"/>
        <v>910</v>
      </c>
      <c r="R33" s="31">
        <f t="shared" si="1"/>
        <v>937</v>
      </c>
      <c r="S33" s="29">
        <f>IF($Q33&lt;Parâmetros!$E$19,$G33-1,$G33)</f>
        <v>46314</v>
      </c>
    </row>
    <row r="34" spans="1:19" ht="15" customHeight="1" x14ac:dyDescent="0.25">
      <c r="A34" s="128">
        <v>9218</v>
      </c>
      <c r="B34" s="65" t="s">
        <v>2692</v>
      </c>
      <c r="C34" s="65" t="s">
        <v>70</v>
      </c>
      <c r="D34" s="66">
        <v>46314</v>
      </c>
      <c r="E34" s="67">
        <v>0.89</v>
      </c>
      <c r="F34" s="65" t="s">
        <v>285</v>
      </c>
      <c r="G34" s="66">
        <v>46314</v>
      </c>
      <c r="H34" s="129">
        <v>40525994</v>
      </c>
      <c r="I34" s="129">
        <v>10</v>
      </c>
      <c r="J34" s="65" t="s">
        <v>2698</v>
      </c>
      <c r="K34" s="65" t="s">
        <v>4012</v>
      </c>
      <c r="L34" s="66">
        <v>46314</v>
      </c>
      <c r="M34" s="65" t="s">
        <v>315</v>
      </c>
      <c r="N34" s="129">
        <v>3004492</v>
      </c>
      <c r="O34" s="65" t="s">
        <v>289</v>
      </c>
      <c r="P34" s="66">
        <v>46314</v>
      </c>
      <c r="Q34" s="31">
        <f t="shared" si="0"/>
        <v>937</v>
      </c>
      <c r="R34" s="31">
        <f t="shared" si="1"/>
        <v>990</v>
      </c>
      <c r="S34" s="29">
        <f>IF($Q34&lt;Parâmetros!$E$19,$G34-1,$G34)</f>
        <v>46314</v>
      </c>
    </row>
    <row r="35" spans="1:19" ht="15" customHeight="1" x14ac:dyDescent="0.25">
      <c r="A35" s="128">
        <v>9218</v>
      </c>
      <c r="B35" s="65" t="s">
        <v>2692</v>
      </c>
      <c r="C35" s="65" t="s">
        <v>70</v>
      </c>
      <c r="D35" s="66">
        <v>46316</v>
      </c>
      <c r="E35" s="67">
        <v>0.73</v>
      </c>
      <c r="F35" s="65" t="s">
        <v>285</v>
      </c>
      <c r="G35" s="66">
        <v>46316</v>
      </c>
      <c r="H35" s="129">
        <v>40525995</v>
      </c>
      <c r="I35" s="129">
        <v>10</v>
      </c>
      <c r="J35" s="65" t="s">
        <v>4013</v>
      </c>
      <c r="K35" s="65" t="s">
        <v>4014</v>
      </c>
      <c r="L35" s="66">
        <v>46316</v>
      </c>
      <c r="M35" s="65" t="s">
        <v>315</v>
      </c>
      <c r="N35" s="129">
        <v>3007941</v>
      </c>
      <c r="O35" s="65" t="s">
        <v>289</v>
      </c>
      <c r="P35" s="66">
        <v>46316</v>
      </c>
      <c r="Q35" s="31">
        <f t="shared" si="0"/>
        <v>432</v>
      </c>
      <c r="R35" s="31">
        <f t="shared" si="1"/>
        <v>475</v>
      </c>
      <c r="S35" s="29">
        <f>IF($Q35&lt;Parâmetros!$E$19,$G35-1,$G35)</f>
        <v>46316</v>
      </c>
    </row>
    <row r="36" spans="1:19" ht="15" customHeight="1" x14ac:dyDescent="0.25">
      <c r="A36" s="128">
        <v>9218</v>
      </c>
      <c r="B36" s="65" t="s">
        <v>2692</v>
      </c>
      <c r="C36" s="65" t="s">
        <v>70</v>
      </c>
      <c r="D36" s="66">
        <v>46316</v>
      </c>
      <c r="E36" s="67">
        <v>0.81</v>
      </c>
      <c r="F36" s="65" t="s">
        <v>285</v>
      </c>
      <c r="G36" s="66">
        <v>46316</v>
      </c>
      <c r="H36" s="129">
        <v>40525996</v>
      </c>
      <c r="I36" s="129">
        <v>10</v>
      </c>
      <c r="J36" s="65" t="s">
        <v>4354</v>
      </c>
      <c r="K36" s="65" t="s">
        <v>4355</v>
      </c>
      <c r="L36" s="66">
        <v>46316</v>
      </c>
      <c r="M36" s="65" t="s">
        <v>315</v>
      </c>
      <c r="N36" s="129">
        <v>3007940</v>
      </c>
      <c r="O36" s="65" t="s">
        <v>289</v>
      </c>
      <c r="P36" s="66">
        <v>46316</v>
      </c>
      <c r="Q36" s="31">
        <f t="shared" si="0"/>
        <v>476</v>
      </c>
      <c r="R36" s="31">
        <f t="shared" si="1"/>
        <v>525</v>
      </c>
      <c r="S36" s="29">
        <f>IF($Q36&lt;Parâmetros!$E$19,$G36-1,$G36)</f>
        <v>46316</v>
      </c>
    </row>
    <row r="37" spans="1:19" ht="15" customHeight="1" x14ac:dyDescent="0.25">
      <c r="A37" s="128">
        <v>9218</v>
      </c>
      <c r="B37" s="65" t="s">
        <v>2692</v>
      </c>
      <c r="C37" s="65" t="s">
        <v>70</v>
      </c>
      <c r="D37" s="66">
        <v>46316</v>
      </c>
      <c r="E37" s="67">
        <v>1.96</v>
      </c>
      <c r="F37" s="65" t="s">
        <v>285</v>
      </c>
      <c r="G37" s="66">
        <v>46316</v>
      </c>
      <c r="H37" s="129">
        <v>40527112</v>
      </c>
      <c r="I37" s="129">
        <v>10</v>
      </c>
      <c r="J37" s="65" t="s">
        <v>4356</v>
      </c>
      <c r="K37" s="65" t="s">
        <v>4357</v>
      </c>
      <c r="L37" s="66">
        <v>46316</v>
      </c>
      <c r="M37" s="65" t="s">
        <v>287</v>
      </c>
      <c r="N37" s="65" t="s">
        <v>793</v>
      </c>
      <c r="O37" s="65" t="s">
        <v>289</v>
      </c>
      <c r="P37" s="66">
        <v>46316</v>
      </c>
      <c r="Q37" s="31">
        <f t="shared" si="0"/>
        <v>525</v>
      </c>
      <c r="R37" s="31">
        <f t="shared" si="1"/>
        <v>643</v>
      </c>
      <c r="S37" s="29">
        <f>IF($Q37&lt;Parâmetros!$E$19,$G37-1,$G37)</f>
        <v>46316</v>
      </c>
    </row>
    <row r="38" spans="1:19" ht="15" customHeight="1" x14ac:dyDescent="0.25">
      <c r="A38" s="128">
        <v>9218</v>
      </c>
      <c r="B38" s="65" t="s">
        <v>2692</v>
      </c>
      <c r="C38" s="65" t="s">
        <v>70</v>
      </c>
      <c r="D38" s="66">
        <v>46316</v>
      </c>
      <c r="E38" s="67">
        <v>1.26</v>
      </c>
      <c r="F38" s="65" t="s">
        <v>285</v>
      </c>
      <c r="G38" s="66">
        <v>46316</v>
      </c>
      <c r="H38" s="129">
        <v>40528179</v>
      </c>
      <c r="I38" s="129">
        <v>10</v>
      </c>
      <c r="J38" s="65" t="s">
        <v>4358</v>
      </c>
      <c r="K38" s="65" t="s">
        <v>4359</v>
      </c>
      <c r="L38" s="66">
        <v>46316</v>
      </c>
      <c r="M38" s="65" t="s">
        <v>287</v>
      </c>
      <c r="N38" s="129">
        <v>3008029</v>
      </c>
      <c r="O38" s="65" t="s">
        <v>289</v>
      </c>
      <c r="P38" s="66">
        <v>46316</v>
      </c>
      <c r="Q38" s="31">
        <f t="shared" si="0"/>
        <v>648</v>
      </c>
      <c r="R38" s="31">
        <f t="shared" si="1"/>
        <v>724</v>
      </c>
      <c r="S38" s="29">
        <f>IF($Q38&lt;Parâmetros!$E$19,$G38-1,$G38)</f>
        <v>46316</v>
      </c>
    </row>
    <row r="39" spans="1:19" ht="15" customHeight="1" x14ac:dyDescent="0.25">
      <c r="A39" s="128">
        <v>9218</v>
      </c>
      <c r="B39" s="65" t="s">
        <v>2692</v>
      </c>
      <c r="C39" s="65" t="s">
        <v>70</v>
      </c>
      <c r="D39" s="66">
        <v>46316</v>
      </c>
      <c r="E39" s="67">
        <v>1.65</v>
      </c>
      <c r="F39" s="65" t="s">
        <v>285</v>
      </c>
      <c r="G39" s="66">
        <v>46316</v>
      </c>
      <c r="H39" s="129">
        <v>40526401</v>
      </c>
      <c r="I39" s="129">
        <v>20</v>
      </c>
      <c r="J39" s="65" t="s">
        <v>4360</v>
      </c>
      <c r="K39" s="65" t="s">
        <v>4361</v>
      </c>
      <c r="L39" s="66">
        <v>46316</v>
      </c>
      <c r="M39" s="65" t="s">
        <v>287</v>
      </c>
      <c r="N39" s="65" t="s">
        <v>793</v>
      </c>
      <c r="O39" s="65" t="s">
        <v>289</v>
      </c>
      <c r="P39" s="66">
        <v>46316</v>
      </c>
      <c r="Q39" s="31">
        <f t="shared" si="0"/>
        <v>786</v>
      </c>
      <c r="R39" s="31">
        <f t="shared" si="1"/>
        <v>886</v>
      </c>
      <c r="S39" s="29">
        <f>IF($Q39&lt;Parâmetros!$E$19,$G39-1,$G39)</f>
        <v>46316</v>
      </c>
    </row>
    <row r="40" spans="1:19" ht="15" customHeight="1" x14ac:dyDescent="0.25">
      <c r="A40" s="128">
        <v>9218</v>
      </c>
      <c r="B40" s="65" t="s">
        <v>2692</v>
      </c>
      <c r="C40" s="65" t="s">
        <v>70</v>
      </c>
      <c r="D40" s="66">
        <v>46316</v>
      </c>
      <c r="E40" s="67">
        <v>0.73</v>
      </c>
      <c r="F40" s="65" t="s">
        <v>285</v>
      </c>
      <c r="G40" s="66">
        <v>46316</v>
      </c>
      <c r="H40" s="129">
        <v>40528189</v>
      </c>
      <c r="I40" s="129">
        <v>10</v>
      </c>
      <c r="J40" s="65" t="s">
        <v>4362</v>
      </c>
      <c r="K40" s="65" t="s">
        <v>4363</v>
      </c>
      <c r="L40" s="66">
        <v>46316</v>
      </c>
      <c r="M40" s="65" t="s">
        <v>287</v>
      </c>
      <c r="N40" s="65" t="s">
        <v>793</v>
      </c>
      <c r="O40" s="65" t="s">
        <v>289</v>
      </c>
      <c r="P40" s="66">
        <v>46316</v>
      </c>
      <c r="Q40" s="31">
        <f t="shared" si="0"/>
        <v>892</v>
      </c>
      <c r="R40" s="31">
        <f t="shared" si="1"/>
        <v>936</v>
      </c>
      <c r="S40" s="29">
        <f>IF($Q40&lt;Parâmetros!$E$19,$G40-1,$G40)</f>
        <v>46316</v>
      </c>
    </row>
    <row r="41" spans="1:19" ht="15" customHeight="1" x14ac:dyDescent="0.25">
      <c r="A41" s="128">
        <v>9218</v>
      </c>
      <c r="B41" s="65" t="s">
        <v>2692</v>
      </c>
      <c r="C41" s="65" t="s">
        <v>70</v>
      </c>
      <c r="D41" s="66">
        <v>46317</v>
      </c>
      <c r="E41" s="67">
        <v>0.49</v>
      </c>
      <c r="F41" s="65" t="s">
        <v>285</v>
      </c>
      <c r="G41" s="66">
        <v>46317</v>
      </c>
      <c r="H41" s="129">
        <v>40526401</v>
      </c>
      <c r="I41" s="129">
        <v>20</v>
      </c>
      <c r="J41" s="65" t="s">
        <v>4364</v>
      </c>
      <c r="K41" s="65" t="s">
        <v>4365</v>
      </c>
      <c r="L41" s="66">
        <v>46317</v>
      </c>
      <c r="M41" s="65" t="s">
        <v>287</v>
      </c>
      <c r="N41" s="65" t="s">
        <v>793</v>
      </c>
      <c r="O41" s="65" t="s">
        <v>289</v>
      </c>
      <c r="P41" s="66">
        <v>46317</v>
      </c>
      <c r="Q41" s="31">
        <f t="shared" si="0"/>
        <v>429</v>
      </c>
      <c r="R41" s="31">
        <f t="shared" si="1"/>
        <v>458</v>
      </c>
      <c r="S41" s="29">
        <f>IF($Q41&lt;Parâmetros!$E$19,$G41-1,$G41)</f>
        <v>46317</v>
      </c>
    </row>
    <row r="42" spans="1:19" ht="15" customHeight="1" x14ac:dyDescent="0.25">
      <c r="A42" s="128">
        <v>9218</v>
      </c>
      <c r="B42" s="65" t="s">
        <v>2692</v>
      </c>
      <c r="C42" s="65" t="s">
        <v>70</v>
      </c>
      <c r="D42" s="66">
        <v>46317</v>
      </c>
      <c r="E42" s="67">
        <v>1.25</v>
      </c>
      <c r="F42" s="65" t="s">
        <v>285</v>
      </c>
      <c r="G42" s="66">
        <v>46317</v>
      </c>
      <c r="H42" s="129">
        <v>40528453</v>
      </c>
      <c r="I42" s="129">
        <v>10</v>
      </c>
      <c r="J42" s="65" t="s">
        <v>4366</v>
      </c>
      <c r="K42" s="65" t="s">
        <v>4367</v>
      </c>
      <c r="L42" s="66">
        <v>46317</v>
      </c>
      <c r="M42" s="65" t="s">
        <v>287</v>
      </c>
      <c r="N42" s="129">
        <v>3011343</v>
      </c>
      <c r="O42" s="65" t="s">
        <v>289</v>
      </c>
      <c r="P42" s="66">
        <v>46317</v>
      </c>
      <c r="Q42" s="31">
        <f t="shared" si="0"/>
        <v>458</v>
      </c>
      <c r="R42" s="31">
        <f t="shared" si="1"/>
        <v>533</v>
      </c>
      <c r="S42" s="29">
        <f>IF($Q42&lt;Parâmetros!$E$19,$G42-1,$G42)</f>
        <v>46317</v>
      </c>
    </row>
    <row r="43" spans="1:19" ht="15" customHeight="1" x14ac:dyDescent="0.25">
      <c r="A43" s="128">
        <v>9218</v>
      </c>
      <c r="B43" s="65" t="s">
        <v>2692</v>
      </c>
      <c r="C43" s="65" t="s">
        <v>70</v>
      </c>
      <c r="D43" s="66">
        <v>46317</v>
      </c>
      <c r="E43" s="67">
        <v>2.12</v>
      </c>
      <c r="F43" s="65" t="s">
        <v>285</v>
      </c>
      <c r="G43" s="66">
        <v>46317</v>
      </c>
      <c r="H43" s="129">
        <v>40528459</v>
      </c>
      <c r="I43" s="129">
        <v>10</v>
      </c>
      <c r="J43" s="65" t="s">
        <v>4368</v>
      </c>
      <c r="K43" s="65" t="s">
        <v>4369</v>
      </c>
      <c r="L43" s="66">
        <v>46317</v>
      </c>
      <c r="M43" s="65" t="s">
        <v>287</v>
      </c>
      <c r="N43" s="65" t="s">
        <v>793</v>
      </c>
      <c r="O43" s="65" t="s">
        <v>289</v>
      </c>
      <c r="P43" s="66">
        <v>46317</v>
      </c>
      <c r="Q43" s="31">
        <f t="shared" si="0"/>
        <v>536</v>
      </c>
      <c r="R43" s="31">
        <f t="shared" si="1"/>
        <v>664</v>
      </c>
      <c r="S43" s="29">
        <f>IF($Q43&lt;Parâmetros!$E$19,$G43-1,$G43)</f>
        <v>46317</v>
      </c>
    </row>
    <row r="44" spans="1:19" ht="15" customHeight="1" x14ac:dyDescent="0.25">
      <c r="A44" s="128">
        <v>9218</v>
      </c>
      <c r="B44" s="65" t="s">
        <v>2692</v>
      </c>
      <c r="C44" s="65" t="s">
        <v>70</v>
      </c>
      <c r="D44" s="66">
        <v>46317</v>
      </c>
      <c r="E44" s="67">
        <v>0.79</v>
      </c>
      <c r="F44" s="65" t="s">
        <v>285</v>
      </c>
      <c r="G44" s="66">
        <v>46317</v>
      </c>
      <c r="H44" s="129">
        <v>40527666</v>
      </c>
      <c r="I44" s="129">
        <v>10</v>
      </c>
      <c r="J44" s="65" t="s">
        <v>4370</v>
      </c>
      <c r="K44" s="65" t="s">
        <v>4371</v>
      </c>
      <c r="L44" s="66">
        <v>46317</v>
      </c>
      <c r="M44" s="65" t="s">
        <v>287</v>
      </c>
      <c r="N44" s="129">
        <v>3004222</v>
      </c>
      <c r="O44" s="65" t="s">
        <v>289</v>
      </c>
      <c r="P44" s="66">
        <v>46317</v>
      </c>
      <c r="Q44" s="31">
        <f t="shared" si="0"/>
        <v>664</v>
      </c>
      <c r="R44" s="31">
        <f t="shared" si="1"/>
        <v>711</v>
      </c>
      <c r="S44" s="29">
        <f>IF($Q44&lt;Parâmetros!$E$19,$G44-1,$G44)</f>
        <v>46317</v>
      </c>
    </row>
    <row r="45" spans="1:19" ht="15" customHeight="1" x14ac:dyDescent="0.25">
      <c r="A45" s="128">
        <v>9218</v>
      </c>
      <c r="B45" s="65" t="s">
        <v>2692</v>
      </c>
      <c r="C45" s="65" t="s">
        <v>70</v>
      </c>
      <c r="D45" s="66">
        <v>46317</v>
      </c>
      <c r="E45" s="67">
        <v>0.94</v>
      </c>
      <c r="F45" s="65" t="s">
        <v>285</v>
      </c>
      <c r="G45" s="66">
        <v>46317</v>
      </c>
      <c r="H45" s="129">
        <v>40526401</v>
      </c>
      <c r="I45" s="129">
        <v>20</v>
      </c>
      <c r="J45" s="65" t="s">
        <v>4372</v>
      </c>
      <c r="K45" s="65" t="s">
        <v>4373</v>
      </c>
      <c r="L45" s="66">
        <v>46317</v>
      </c>
      <c r="M45" s="65" t="s">
        <v>287</v>
      </c>
      <c r="N45" s="65" t="s">
        <v>793</v>
      </c>
      <c r="O45" s="65" t="s">
        <v>289</v>
      </c>
      <c r="P45" s="66">
        <v>46317</v>
      </c>
      <c r="Q45" s="31">
        <f t="shared" si="0"/>
        <v>788</v>
      </c>
      <c r="R45" s="31">
        <f t="shared" si="1"/>
        <v>844</v>
      </c>
      <c r="S45" s="29">
        <f>IF($Q45&lt;Parâmetros!$E$19,$G45-1,$G45)</f>
        <v>46317</v>
      </c>
    </row>
    <row r="46" spans="1:19" ht="15" customHeight="1" x14ac:dyDescent="0.25">
      <c r="A46" s="128">
        <v>9218</v>
      </c>
      <c r="B46" s="65" t="s">
        <v>2692</v>
      </c>
      <c r="C46" s="65" t="s">
        <v>70</v>
      </c>
      <c r="D46" s="66">
        <v>46317</v>
      </c>
      <c r="E46" s="67">
        <v>1.53</v>
      </c>
      <c r="F46" s="65" t="s">
        <v>285</v>
      </c>
      <c r="G46" s="66">
        <v>46317</v>
      </c>
      <c r="H46" s="129">
        <v>40527112</v>
      </c>
      <c r="I46" s="129">
        <v>10</v>
      </c>
      <c r="J46" s="65" t="s">
        <v>4640</v>
      </c>
      <c r="K46" s="65" t="s">
        <v>4641</v>
      </c>
      <c r="L46" s="66">
        <v>46317</v>
      </c>
      <c r="M46" s="65" t="s">
        <v>287</v>
      </c>
      <c r="N46" s="65" t="s">
        <v>793</v>
      </c>
      <c r="O46" s="65" t="s">
        <v>289</v>
      </c>
      <c r="P46" s="66">
        <v>46317</v>
      </c>
      <c r="Q46" s="31">
        <f t="shared" si="0"/>
        <v>845</v>
      </c>
      <c r="R46" s="31">
        <f t="shared" si="1"/>
        <v>936</v>
      </c>
      <c r="S46" s="29">
        <f>IF($Q46&lt;Parâmetros!$E$19,$G46-1,$G46)</f>
        <v>46317</v>
      </c>
    </row>
    <row r="47" spans="1:19" ht="15" customHeight="1" x14ac:dyDescent="0.25">
      <c r="A47" s="128">
        <v>9218</v>
      </c>
      <c r="B47" s="65" t="s">
        <v>2692</v>
      </c>
      <c r="C47" s="65" t="s">
        <v>70</v>
      </c>
      <c r="D47" s="66">
        <v>46318</v>
      </c>
      <c r="E47" s="67">
        <v>0.39</v>
      </c>
      <c r="F47" s="65" t="s">
        <v>285</v>
      </c>
      <c r="G47" s="66">
        <v>46318</v>
      </c>
      <c r="H47" s="129">
        <v>40526401</v>
      </c>
      <c r="I47" s="129">
        <v>20</v>
      </c>
      <c r="J47" s="65" t="s">
        <v>4642</v>
      </c>
      <c r="K47" s="65" t="s">
        <v>4643</v>
      </c>
      <c r="L47" s="66">
        <v>46318</v>
      </c>
      <c r="M47" s="65" t="s">
        <v>287</v>
      </c>
      <c r="N47" s="65" t="s">
        <v>793</v>
      </c>
      <c r="O47" s="65" t="s">
        <v>289</v>
      </c>
      <c r="P47" s="66">
        <v>46318</v>
      </c>
      <c r="Q47" s="31">
        <f t="shared" si="0"/>
        <v>426</v>
      </c>
      <c r="R47" s="31">
        <f t="shared" si="1"/>
        <v>450</v>
      </c>
      <c r="S47" s="29">
        <f>IF($Q47&lt;Parâmetros!$E$19,$G47-1,$G47)</f>
        <v>46318</v>
      </c>
    </row>
    <row r="48" spans="1:19" ht="15" customHeight="1" x14ac:dyDescent="0.25">
      <c r="A48" s="128">
        <v>9218</v>
      </c>
      <c r="B48" s="65" t="s">
        <v>2692</v>
      </c>
      <c r="C48" s="65" t="s">
        <v>70</v>
      </c>
      <c r="D48" s="66">
        <v>46318</v>
      </c>
      <c r="E48" s="67">
        <v>0.8</v>
      </c>
      <c r="F48" s="65" t="s">
        <v>285</v>
      </c>
      <c r="G48" s="66">
        <v>46318</v>
      </c>
      <c r="H48" s="129">
        <v>40527112</v>
      </c>
      <c r="I48" s="129">
        <v>10</v>
      </c>
      <c r="J48" s="65" t="s">
        <v>2958</v>
      </c>
      <c r="K48" s="65" t="s">
        <v>4800</v>
      </c>
      <c r="L48" s="66">
        <v>46318</v>
      </c>
      <c r="M48" s="65" t="s">
        <v>287</v>
      </c>
      <c r="N48" s="65" t="s">
        <v>793</v>
      </c>
      <c r="O48" s="65" t="s">
        <v>289</v>
      </c>
      <c r="P48" s="66">
        <v>46318</v>
      </c>
      <c r="Q48" s="31">
        <f t="shared" si="0"/>
        <v>478</v>
      </c>
      <c r="R48" s="31">
        <f t="shared" si="1"/>
        <v>526</v>
      </c>
      <c r="S48" s="29">
        <f>IF($Q48&lt;Parâmetros!$E$19,$G48-1,$G48)</f>
        <v>46318</v>
      </c>
    </row>
    <row r="49" spans="1:19" ht="15" customHeight="1" x14ac:dyDescent="0.25">
      <c r="A49" s="128">
        <v>9218</v>
      </c>
      <c r="B49" s="65" t="s">
        <v>2692</v>
      </c>
      <c r="C49" s="65" t="s">
        <v>70</v>
      </c>
      <c r="D49" s="66">
        <v>46318</v>
      </c>
      <c r="E49" s="67">
        <v>0.91</v>
      </c>
      <c r="F49" s="65" t="s">
        <v>285</v>
      </c>
      <c r="G49" s="66">
        <v>46318</v>
      </c>
      <c r="H49" s="129">
        <v>40529287</v>
      </c>
      <c r="I49" s="129">
        <v>10</v>
      </c>
      <c r="J49" s="65" t="s">
        <v>4801</v>
      </c>
      <c r="K49" s="65" t="s">
        <v>4802</v>
      </c>
      <c r="L49" s="66">
        <v>46318</v>
      </c>
      <c r="M49" s="65" t="s">
        <v>287</v>
      </c>
      <c r="N49" s="65" t="s">
        <v>793</v>
      </c>
      <c r="O49" s="65" t="s">
        <v>289</v>
      </c>
      <c r="P49" s="66">
        <v>46318</v>
      </c>
      <c r="Q49" s="31">
        <f t="shared" si="0"/>
        <v>526</v>
      </c>
      <c r="R49" s="31">
        <f t="shared" si="1"/>
        <v>581</v>
      </c>
      <c r="S49" s="29">
        <f>IF($Q49&lt;Parâmetros!$E$19,$G49-1,$G49)</f>
        <v>46318</v>
      </c>
    </row>
    <row r="50" spans="1:19" ht="15" customHeight="1" x14ac:dyDescent="0.25">
      <c r="A50" s="128">
        <v>9218</v>
      </c>
      <c r="B50" s="65" t="s">
        <v>2692</v>
      </c>
      <c r="C50" s="65" t="s">
        <v>70</v>
      </c>
      <c r="D50" s="66">
        <v>46318</v>
      </c>
      <c r="E50" s="67">
        <v>0.88</v>
      </c>
      <c r="F50" s="65" t="s">
        <v>285</v>
      </c>
      <c r="G50" s="66">
        <v>46318</v>
      </c>
      <c r="H50" s="129">
        <v>40527112</v>
      </c>
      <c r="I50" s="129">
        <v>10</v>
      </c>
      <c r="J50" s="65" t="s">
        <v>4803</v>
      </c>
      <c r="K50" s="65" t="s">
        <v>4804</v>
      </c>
      <c r="L50" s="66">
        <v>46318</v>
      </c>
      <c r="M50" s="65" t="s">
        <v>287</v>
      </c>
      <c r="N50" s="65" t="s">
        <v>793</v>
      </c>
      <c r="O50" s="65" t="s">
        <v>289</v>
      </c>
      <c r="P50" s="66">
        <v>46318</v>
      </c>
      <c r="Q50" s="31">
        <f t="shared" si="0"/>
        <v>584</v>
      </c>
      <c r="R50" s="31">
        <f t="shared" si="1"/>
        <v>637</v>
      </c>
      <c r="S50" s="29">
        <f>IF($Q50&lt;Parâmetros!$E$19,$G50-1,$G50)</f>
        <v>46318</v>
      </c>
    </row>
    <row r="51" spans="1:19" ht="15" customHeight="1" x14ac:dyDescent="0.25">
      <c r="A51" s="128">
        <v>9218</v>
      </c>
      <c r="B51" s="65" t="s">
        <v>2692</v>
      </c>
      <c r="C51" s="65" t="s">
        <v>70</v>
      </c>
      <c r="D51" s="66">
        <v>46318</v>
      </c>
      <c r="E51" s="67">
        <v>1.43</v>
      </c>
      <c r="F51" s="65" t="s">
        <v>285</v>
      </c>
      <c r="G51" s="66">
        <v>46318</v>
      </c>
      <c r="H51" s="129">
        <v>40528459</v>
      </c>
      <c r="I51" s="129">
        <v>10</v>
      </c>
      <c r="J51" s="65" t="s">
        <v>4805</v>
      </c>
      <c r="K51" s="65" t="s">
        <v>545</v>
      </c>
      <c r="L51" s="66">
        <v>46318</v>
      </c>
      <c r="M51" s="65" t="s">
        <v>287</v>
      </c>
      <c r="N51" s="65" t="s">
        <v>793</v>
      </c>
      <c r="O51" s="65" t="s">
        <v>289</v>
      </c>
      <c r="P51" s="66">
        <v>46318</v>
      </c>
      <c r="Q51" s="31">
        <f t="shared" si="0"/>
        <v>637</v>
      </c>
      <c r="R51" s="31">
        <f t="shared" si="1"/>
        <v>723</v>
      </c>
      <c r="S51" s="29">
        <f>IF($Q51&lt;Parâmetros!$E$19,$G51-1,$G51)</f>
        <v>46318</v>
      </c>
    </row>
    <row r="52" spans="1:19" ht="15" customHeight="1" x14ac:dyDescent="0.25">
      <c r="A52" s="128">
        <v>9218</v>
      </c>
      <c r="B52" s="65" t="s">
        <v>2692</v>
      </c>
      <c r="C52" s="65" t="s">
        <v>70</v>
      </c>
      <c r="D52" s="66">
        <v>46318</v>
      </c>
      <c r="E52" s="67">
        <v>0.65</v>
      </c>
      <c r="F52" s="65" t="s">
        <v>285</v>
      </c>
      <c r="G52" s="66">
        <v>46318</v>
      </c>
      <c r="H52" s="129">
        <v>40526003</v>
      </c>
      <c r="I52" s="129">
        <v>10</v>
      </c>
      <c r="J52" s="65" t="s">
        <v>4806</v>
      </c>
      <c r="K52" s="65" t="s">
        <v>4807</v>
      </c>
      <c r="L52" s="66">
        <v>46318</v>
      </c>
      <c r="M52" s="65" t="s">
        <v>315</v>
      </c>
      <c r="N52" s="65" t="s">
        <v>793</v>
      </c>
      <c r="O52" s="65" t="s">
        <v>289</v>
      </c>
      <c r="P52" s="66">
        <v>46318</v>
      </c>
      <c r="Q52" s="31">
        <f t="shared" si="0"/>
        <v>776</v>
      </c>
      <c r="R52" s="31">
        <f t="shared" si="1"/>
        <v>815</v>
      </c>
      <c r="S52" s="29">
        <f>IF($Q52&lt;Parâmetros!$E$19,$G52-1,$G52)</f>
        <v>46318</v>
      </c>
    </row>
    <row r="53" spans="1:19" ht="15" customHeight="1" x14ac:dyDescent="0.25">
      <c r="A53" s="128">
        <v>9218</v>
      </c>
      <c r="B53" s="65" t="s">
        <v>2692</v>
      </c>
      <c r="C53" s="65" t="s">
        <v>70</v>
      </c>
      <c r="D53" s="66">
        <v>46318</v>
      </c>
      <c r="E53" s="67">
        <v>0.79</v>
      </c>
      <c r="F53" s="65" t="s">
        <v>285</v>
      </c>
      <c r="G53" s="66">
        <v>46318</v>
      </c>
      <c r="H53" s="129">
        <v>40526004</v>
      </c>
      <c r="I53" s="129">
        <v>10</v>
      </c>
      <c r="J53" s="65" t="s">
        <v>4808</v>
      </c>
      <c r="K53" s="65" t="s">
        <v>4809</v>
      </c>
      <c r="L53" s="66">
        <v>46318</v>
      </c>
      <c r="M53" s="65" t="s">
        <v>315</v>
      </c>
      <c r="N53" s="65" t="s">
        <v>793</v>
      </c>
      <c r="O53" s="65" t="s">
        <v>289</v>
      </c>
      <c r="P53" s="66">
        <v>46318</v>
      </c>
      <c r="Q53" s="31">
        <f t="shared" si="0"/>
        <v>815</v>
      </c>
      <c r="R53" s="31">
        <f t="shared" si="1"/>
        <v>863</v>
      </c>
      <c r="S53" s="29">
        <f>IF($Q53&lt;Parâmetros!$E$19,$G53-1,$G53)</f>
        <v>46318</v>
      </c>
    </row>
    <row r="54" spans="1:19" ht="15" customHeight="1" x14ac:dyDescent="0.25">
      <c r="A54" s="128">
        <v>9218</v>
      </c>
      <c r="B54" s="65" t="s">
        <v>2692</v>
      </c>
      <c r="C54" s="65" t="s">
        <v>70</v>
      </c>
      <c r="D54" s="66">
        <v>46318</v>
      </c>
      <c r="E54" s="67">
        <v>0.5</v>
      </c>
      <c r="F54" s="65" t="s">
        <v>285</v>
      </c>
      <c r="G54" s="66">
        <v>46318</v>
      </c>
      <c r="H54" s="129">
        <v>40526005</v>
      </c>
      <c r="I54" s="129">
        <v>10</v>
      </c>
      <c r="J54" s="65" t="s">
        <v>4810</v>
      </c>
      <c r="K54" s="65" t="s">
        <v>4811</v>
      </c>
      <c r="L54" s="66">
        <v>46318</v>
      </c>
      <c r="M54" s="65" t="s">
        <v>315</v>
      </c>
      <c r="N54" s="65" t="s">
        <v>793</v>
      </c>
      <c r="O54" s="65" t="s">
        <v>289</v>
      </c>
      <c r="P54" s="66">
        <v>46318</v>
      </c>
      <c r="Q54" s="31">
        <f t="shared" si="0"/>
        <v>864</v>
      </c>
      <c r="R54" s="31">
        <f t="shared" si="1"/>
        <v>894</v>
      </c>
      <c r="S54" s="29">
        <f>IF($Q54&lt;Parâmetros!$E$19,$G54-1,$G54)</f>
        <v>46318</v>
      </c>
    </row>
    <row r="55" spans="1:19" ht="15" customHeight="1" x14ac:dyDescent="0.25">
      <c r="A55" s="128">
        <v>9218</v>
      </c>
      <c r="B55" s="65" t="s">
        <v>2692</v>
      </c>
      <c r="C55" s="65" t="s">
        <v>70</v>
      </c>
      <c r="D55" s="66">
        <v>46318</v>
      </c>
      <c r="E55" s="67">
        <v>0.57999999999999996</v>
      </c>
      <c r="F55" s="65" t="s">
        <v>285</v>
      </c>
      <c r="G55" s="66">
        <v>46318</v>
      </c>
      <c r="H55" s="129">
        <v>40529296</v>
      </c>
      <c r="I55" s="129">
        <v>10</v>
      </c>
      <c r="J55" s="65" t="s">
        <v>4273</v>
      </c>
      <c r="K55" s="65" t="s">
        <v>3305</v>
      </c>
      <c r="L55" s="66">
        <v>46318</v>
      </c>
      <c r="M55" s="65" t="s">
        <v>287</v>
      </c>
      <c r="N55" s="65" t="s">
        <v>793</v>
      </c>
      <c r="O55" s="65" t="s">
        <v>289</v>
      </c>
      <c r="P55" s="66">
        <v>46318</v>
      </c>
      <c r="Q55" s="31">
        <f t="shared" si="0"/>
        <v>896</v>
      </c>
      <c r="R55" s="31">
        <f t="shared" si="1"/>
        <v>931</v>
      </c>
      <c r="S55" s="29">
        <f>IF($Q55&lt;Parâmetros!$E$19,$G55-1,$G55)</f>
        <v>46318</v>
      </c>
    </row>
    <row r="56" spans="1:19" ht="15" customHeight="1" x14ac:dyDescent="0.25">
      <c r="A56" s="128">
        <v>9218</v>
      </c>
      <c r="B56" s="65" t="s">
        <v>2692</v>
      </c>
      <c r="C56" s="65" t="s">
        <v>70</v>
      </c>
      <c r="D56" s="66">
        <v>46319</v>
      </c>
      <c r="E56" s="67">
        <v>0.91</v>
      </c>
      <c r="F56" s="65" t="s">
        <v>285</v>
      </c>
      <c r="G56" s="66">
        <v>46319</v>
      </c>
      <c r="H56" s="129">
        <v>40526009</v>
      </c>
      <c r="I56" s="129">
        <v>10</v>
      </c>
      <c r="J56" s="65" t="s">
        <v>4981</v>
      </c>
      <c r="K56" s="65" t="s">
        <v>4982</v>
      </c>
      <c r="L56" s="66">
        <v>46319</v>
      </c>
      <c r="M56" s="65" t="s">
        <v>315</v>
      </c>
      <c r="N56" s="129">
        <v>3010186</v>
      </c>
      <c r="O56" s="65" t="s">
        <v>289</v>
      </c>
      <c r="P56" s="66">
        <v>46319</v>
      </c>
      <c r="Q56" s="31">
        <f t="shared" si="0"/>
        <v>428</v>
      </c>
      <c r="R56" s="31">
        <f t="shared" si="1"/>
        <v>483</v>
      </c>
      <c r="S56" s="29">
        <f>IF($Q56&lt;Parâmetros!$E$19,$G56-1,$G56)</f>
        <v>46319</v>
      </c>
    </row>
    <row r="57" spans="1:19" ht="15" customHeight="1" x14ac:dyDescent="0.25">
      <c r="A57" s="128">
        <v>9218</v>
      </c>
      <c r="B57" s="65" t="s">
        <v>2692</v>
      </c>
      <c r="C57" s="65" t="s">
        <v>70</v>
      </c>
      <c r="D57" s="66">
        <v>46319</v>
      </c>
      <c r="E57" s="67">
        <v>0.66</v>
      </c>
      <c r="F57" s="65" t="s">
        <v>285</v>
      </c>
      <c r="G57" s="66">
        <v>46319</v>
      </c>
      <c r="H57" s="129">
        <v>40526007</v>
      </c>
      <c r="I57" s="129">
        <v>10</v>
      </c>
      <c r="J57" s="65" t="s">
        <v>4983</v>
      </c>
      <c r="K57" s="65" t="s">
        <v>4984</v>
      </c>
      <c r="L57" s="66">
        <v>46319</v>
      </c>
      <c r="M57" s="65" t="s">
        <v>315</v>
      </c>
      <c r="N57" s="65" t="s">
        <v>793</v>
      </c>
      <c r="O57" s="65" t="s">
        <v>289</v>
      </c>
      <c r="P57" s="66">
        <v>46319</v>
      </c>
      <c r="Q57" s="31">
        <f t="shared" si="0"/>
        <v>484</v>
      </c>
      <c r="R57" s="31">
        <f t="shared" si="1"/>
        <v>524</v>
      </c>
      <c r="S57" s="29">
        <f>IF($Q57&lt;Parâmetros!$E$19,$G57-1,$G57)</f>
        <v>46319</v>
      </c>
    </row>
    <row r="58" spans="1:19" ht="15" customHeight="1" x14ac:dyDescent="0.25">
      <c r="A58" s="128">
        <v>9218</v>
      </c>
      <c r="B58" s="65" t="s">
        <v>2692</v>
      </c>
      <c r="C58" s="65" t="s">
        <v>70</v>
      </c>
      <c r="D58" s="66">
        <v>46319</v>
      </c>
      <c r="E58" s="67">
        <v>0.41</v>
      </c>
      <c r="F58" s="65" t="s">
        <v>285</v>
      </c>
      <c r="G58" s="66">
        <v>46319</v>
      </c>
      <c r="H58" s="129">
        <v>40525960</v>
      </c>
      <c r="I58" s="129">
        <v>10</v>
      </c>
      <c r="J58" s="65" t="s">
        <v>4985</v>
      </c>
      <c r="K58" s="65" t="s">
        <v>4986</v>
      </c>
      <c r="L58" s="66">
        <v>46319</v>
      </c>
      <c r="M58" s="65" t="s">
        <v>315</v>
      </c>
      <c r="N58" s="129">
        <v>3004239</v>
      </c>
      <c r="O58" s="65" t="s">
        <v>289</v>
      </c>
      <c r="P58" s="66">
        <v>46319</v>
      </c>
      <c r="Q58" s="31">
        <f t="shared" si="0"/>
        <v>524</v>
      </c>
      <c r="R58" s="31">
        <f t="shared" si="1"/>
        <v>549</v>
      </c>
      <c r="S58" s="29">
        <f>IF($Q58&lt;Parâmetros!$E$19,$G58-1,$G58)</f>
        <v>46319</v>
      </c>
    </row>
    <row r="59" spans="1:19" ht="15" customHeight="1" x14ac:dyDescent="0.25">
      <c r="A59" s="128">
        <v>9218</v>
      </c>
      <c r="B59" s="65" t="s">
        <v>2692</v>
      </c>
      <c r="C59" s="65" t="s">
        <v>70</v>
      </c>
      <c r="D59" s="66">
        <v>46319</v>
      </c>
      <c r="E59" s="67">
        <v>0.47</v>
      </c>
      <c r="F59" s="65" t="s">
        <v>285</v>
      </c>
      <c r="G59" s="66">
        <v>46319</v>
      </c>
      <c r="H59" s="129">
        <v>40525961</v>
      </c>
      <c r="I59" s="129">
        <v>10</v>
      </c>
      <c r="J59" s="65" t="s">
        <v>4987</v>
      </c>
      <c r="K59" s="65" t="s">
        <v>4988</v>
      </c>
      <c r="L59" s="66">
        <v>46319</v>
      </c>
      <c r="M59" s="65" t="s">
        <v>315</v>
      </c>
      <c r="N59" s="129">
        <v>3004240</v>
      </c>
      <c r="O59" s="65" t="s">
        <v>289</v>
      </c>
      <c r="P59" s="66">
        <v>46319</v>
      </c>
      <c r="Q59" s="31">
        <f t="shared" si="0"/>
        <v>549</v>
      </c>
      <c r="R59" s="31">
        <f t="shared" si="1"/>
        <v>578</v>
      </c>
      <c r="S59" s="29">
        <f>IF($Q59&lt;Parâmetros!$E$19,$G59-1,$G59)</f>
        <v>46319</v>
      </c>
    </row>
    <row r="60" spans="1:19" ht="15" customHeight="1" x14ac:dyDescent="0.25">
      <c r="A60" s="128">
        <v>9218</v>
      </c>
      <c r="B60" s="65" t="s">
        <v>2692</v>
      </c>
      <c r="C60" s="65" t="s">
        <v>70</v>
      </c>
      <c r="D60" s="66">
        <v>46319</v>
      </c>
      <c r="E60" s="67">
        <v>0.64</v>
      </c>
      <c r="F60" s="65" t="s">
        <v>285</v>
      </c>
      <c r="G60" s="66">
        <v>46319</v>
      </c>
      <c r="H60" s="129">
        <v>40525962</v>
      </c>
      <c r="I60" s="129">
        <v>10</v>
      </c>
      <c r="J60" s="65" t="s">
        <v>4989</v>
      </c>
      <c r="K60" s="65" t="s">
        <v>4990</v>
      </c>
      <c r="L60" s="66">
        <v>46319</v>
      </c>
      <c r="M60" s="65" t="s">
        <v>315</v>
      </c>
      <c r="N60" s="129">
        <v>3004241</v>
      </c>
      <c r="O60" s="65" t="s">
        <v>289</v>
      </c>
      <c r="P60" s="66">
        <v>46319</v>
      </c>
      <c r="Q60" s="31">
        <f t="shared" si="0"/>
        <v>578</v>
      </c>
      <c r="R60" s="31">
        <f t="shared" si="1"/>
        <v>616</v>
      </c>
      <c r="S60" s="29">
        <f>IF($Q60&lt;Parâmetros!$E$19,$G60-1,$G60)</f>
        <v>46319</v>
      </c>
    </row>
    <row r="61" spans="1:19" ht="15" customHeight="1" x14ac:dyDescent="0.25">
      <c r="A61" s="128">
        <v>9218</v>
      </c>
      <c r="B61" s="65" t="s">
        <v>2692</v>
      </c>
      <c r="C61" s="65" t="s">
        <v>70</v>
      </c>
      <c r="D61" s="66">
        <v>46319</v>
      </c>
      <c r="E61" s="67">
        <v>0.48</v>
      </c>
      <c r="F61" s="65" t="s">
        <v>285</v>
      </c>
      <c r="G61" s="66">
        <v>46319</v>
      </c>
      <c r="H61" s="129">
        <v>40525963</v>
      </c>
      <c r="I61" s="129">
        <v>10</v>
      </c>
      <c r="J61" s="65" t="s">
        <v>4991</v>
      </c>
      <c r="K61" s="65" t="s">
        <v>4992</v>
      </c>
      <c r="L61" s="66">
        <v>46319</v>
      </c>
      <c r="M61" s="65" t="s">
        <v>315</v>
      </c>
      <c r="N61" s="129">
        <v>3004242</v>
      </c>
      <c r="O61" s="65" t="s">
        <v>289</v>
      </c>
      <c r="P61" s="66">
        <v>46319</v>
      </c>
      <c r="Q61" s="31">
        <f t="shared" si="0"/>
        <v>617</v>
      </c>
      <c r="R61" s="31">
        <f t="shared" si="1"/>
        <v>646</v>
      </c>
      <c r="S61" s="29">
        <f>IF($Q61&lt;Parâmetros!$E$19,$G61-1,$G61)</f>
        <v>46319</v>
      </c>
    </row>
    <row r="62" spans="1:19" ht="15" customHeight="1" x14ac:dyDescent="0.25">
      <c r="A62" s="128">
        <v>9218</v>
      </c>
      <c r="B62" s="65" t="s">
        <v>2692</v>
      </c>
      <c r="C62" s="65" t="s">
        <v>70</v>
      </c>
      <c r="D62" s="66">
        <v>46319</v>
      </c>
      <c r="E62" s="67">
        <v>0.49</v>
      </c>
      <c r="F62" s="65" t="s">
        <v>285</v>
      </c>
      <c r="G62" s="66">
        <v>46319</v>
      </c>
      <c r="H62" s="129">
        <v>40525964</v>
      </c>
      <c r="I62" s="129">
        <v>10</v>
      </c>
      <c r="J62" s="65" t="s">
        <v>4993</v>
      </c>
      <c r="K62" s="65" t="s">
        <v>4994</v>
      </c>
      <c r="L62" s="66">
        <v>46319</v>
      </c>
      <c r="M62" s="65" t="s">
        <v>315</v>
      </c>
      <c r="N62" s="129">
        <v>3004243</v>
      </c>
      <c r="O62" s="65" t="s">
        <v>289</v>
      </c>
      <c r="P62" s="66">
        <v>46319</v>
      </c>
      <c r="Q62" s="31">
        <f t="shared" si="0"/>
        <v>650</v>
      </c>
      <c r="R62" s="31">
        <f t="shared" si="1"/>
        <v>680</v>
      </c>
      <c r="S62" s="29">
        <f>IF($Q62&lt;Parâmetros!$E$19,$G62-1,$G62)</f>
        <v>46319</v>
      </c>
    </row>
    <row r="63" spans="1:19" ht="15" customHeight="1" x14ac:dyDescent="0.25">
      <c r="A63" s="128">
        <v>9218</v>
      </c>
      <c r="B63" s="65" t="s">
        <v>2692</v>
      </c>
      <c r="C63" s="65" t="s">
        <v>70</v>
      </c>
      <c r="D63" s="66">
        <v>46319</v>
      </c>
      <c r="E63" s="67">
        <v>0.64</v>
      </c>
      <c r="F63" s="65" t="s">
        <v>285</v>
      </c>
      <c r="G63" s="66">
        <v>46319</v>
      </c>
      <c r="H63" s="129">
        <v>40525965</v>
      </c>
      <c r="I63" s="129">
        <v>10</v>
      </c>
      <c r="J63" s="65" t="s">
        <v>4995</v>
      </c>
      <c r="K63" s="65" t="s">
        <v>4996</v>
      </c>
      <c r="L63" s="66">
        <v>46319</v>
      </c>
      <c r="M63" s="65" t="s">
        <v>315</v>
      </c>
      <c r="N63" s="129">
        <v>3004244</v>
      </c>
      <c r="O63" s="65" t="s">
        <v>289</v>
      </c>
      <c r="P63" s="66">
        <v>46319</v>
      </c>
      <c r="Q63" s="31">
        <f t="shared" si="0"/>
        <v>680</v>
      </c>
      <c r="R63" s="31">
        <f t="shared" si="1"/>
        <v>719</v>
      </c>
      <c r="S63" s="29">
        <f>IF($Q63&lt;Parâmetros!$E$19,$G63-1,$G63)</f>
        <v>46319</v>
      </c>
    </row>
    <row r="64" spans="1:19" ht="15" customHeight="1" x14ac:dyDescent="0.25">
      <c r="A64" s="128">
        <v>9218</v>
      </c>
      <c r="B64" s="65" t="s">
        <v>2692</v>
      </c>
      <c r="C64" s="65" t="s">
        <v>70</v>
      </c>
      <c r="D64" s="66">
        <v>46319</v>
      </c>
      <c r="E64" s="67">
        <v>0.45</v>
      </c>
      <c r="F64" s="65" t="s">
        <v>285</v>
      </c>
      <c r="G64" s="66">
        <v>46319</v>
      </c>
      <c r="H64" s="129">
        <v>40525966</v>
      </c>
      <c r="I64" s="129">
        <v>10</v>
      </c>
      <c r="J64" s="65" t="s">
        <v>4997</v>
      </c>
      <c r="K64" s="65" t="s">
        <v>4998</v>
      </c>
      <c r="L64" s="66">
        <v>46319</v>
      </c>
      <c r="M64" s="65" t="s">
        <v>315</v>
      </c>
      <c r="N64" s="129">
        <v>3010325</v>
      </c>
      <c r="O64" s="65" t="s">
        <v>289</v>
      </c>
      <c r="P64" s="66">
        <v>46319</v>
      </c>
      <c r="Q64" s="31">
        <f t="shared" ref="Q64:Q127" si="2">IFERROR(VALUE(LEFT($J64,2))*60+VALUE(MID($J64,4,2)),9999)</f>
        <v>719</v>
      </c>
      <c r="R64" s="31">
        <f t="shared" ref="R64:R127" si="3">IFERROR(VALUE(LEFT($K64,2))*60+VALUE(MID($K64,4,2)),"")</f>
        <v>746</v>
      </c>
      <c r="S64" s="29">
        <f>IF($Q64&lt;Parâmetros!$E$19,$G64-1,$G64)</f>
        <v>46319</v>
      </c>
    </row>
    <row r="65" spans="1:19" ht="15" customHeight="1" x14ac:dyDescent="0.25">
      <c r="A65" s="128">
        <v>9218</v>
      </c>
      <c r="B65" s="65" t="s">
        <v>2692</v>
      </c>
      <c r="C65" s="65" t="s">
        <v>70</v>
      </c>
      <c r="D65" s="66">
        <v>46319</v>
      </c>
      <c r="E65" s="67">
        <v>0.1</v>
      </c>
      <c r="F65" s="65" t="s">
        <v>285</v>
      </c>
      <c r="G65" s="66">
        <v>46319</v>
      </c>
      <c r="H65" s="129">
        <v>40525967</v>
      </c>
      <c r="I65" s="129">
        <v>10</v>
      </c>
      <c r="J65" s="65" t="s">
        <v>4999</v>
      </c>
      <c r="K65" s="65" t="s">
        <v>5000</v>
      </c>
      <c r="L65" s="66">
        <v>46319</v>
      </c>
      <c r="M65" s="65" t="s">
        <v>315</v>
      </c>
      <c r="N65" s="129">
        <v>3010878</v>
      </c>
      <c r="O65" s="65" t="s">
        <v>289</v>
      </c>
      <c r="P65" s="66">
        <v>46319</v>
      </c>
      <c r="Q65" s="31">
        <f t="shared" si="2"/>
        <v>747</v>
      </c>
      <c r="R65" s="31">
        <f t="shared" si="3"/>
        <v>753</v>
      </c>
      <c r="S65" s="29">
        <f>IF($Q65&lt;Parâmetros!$E$19,$G65-1,$G65)</f>
        <v>46319</v>
      </c>
    </row>
    <row r="66" spans="1:19" ht="15" customHeight="1" x14ac:dyDescent="0.25">
      <c r="A66" s="128">
        <v>9218</v>
      </c>
      <c r="B66" s="65" t="s">
        <v>2692</v>
      </c>
      <c r="C66" s="65" t="s">
        <v>70</v>
      </c>
      <c r="D66" s="66">
        <v>46319</v>
      </c>
      <c r="E66" s="67">
        <v>1.2</v>
      </c>
      <c r="F66" s="65" t="s">
        <v>285</v>
      </c>
      <c r="G66" s="66">
        <v>46319</v>
      </c>
      <c r="H66" s="129">
        <v>40529642</v>
      </c>
      <c r="I66" s="129">
        <v>10</v>
      </c>
      <c r="J66" s="65" t="s">
        <v>3280</v>
      </c>
      <c r="K66" s="65" t="s">
        <v>5001</v>
      </c>
      <c r="L66" s="66">
        <v>46319</v>
      </c>
      <c r="M66" s="65" t="s">
        <v>287</v>
      </c>
      <c r="N66" s="65" t="s">
        <v>793</v>
      </c>
      <c r="O66" s="65" t="s">
        <v>289</v>
      </c>
      <c r="P66" s="66">
        <v>46319</v>
      </c>
      <c r="Q66" s="31">
        <f t="shared" si="2"/>
        <v>811</v>
      </c>
      <c r="R66" s="31">
        <f t="shared" si="3"/>
        <v>883</v>
      </c>
      <c r="S66" s="29">
        <f>IF($Q66&lt;Parâmetros!$E$19,$G66-1,$G66)</f>
        <v>46319</v>
      </c>
    </row>
    <row r="67" spans="1:19" ht="15" customHeight="1" x14ac:dyDescent="0.25">
      <c r="A67" s="128">
        <v>9561</v>
      </c>
      <c r="B67" s="65" t="s">
        <v>36</v>
      </c>
      <c r="C67" s="65" t="s">
        <v>77</v>
      </c>
      <c r="D67" s="66">
        <v>46301</v>
      </c>
      <c r="E67" s="67">
        <v>1.07</v>
      </c>
      <c r="F67" s="65" t="s">
        <v>285</v>
      </c>
      <c r="G67" s="66">
        <v>46300</v>
      </c>
      <c r="H67" s="129">
        <v>40521787</v>
      </c>
      <c r="I67" s="129">
        <v>10</v>
      </c>
      <c r="J67" s="65" t="s">
        <v>785</v>
      </c>
      <c r="K67" s="65" t="s">
        <v>786</v>
      </c>
      <c r="L67" s="66">
        <v>46300</v>
      </c>
      <c r="M67" s="65" t="s">
        <v>291</v>
      </c>
      <c r="N67" s="129">
        <v>3002630</v>
      </c>
      <c r="O67" s="65" t="s">
        <v>289</v>
      </c>
      <c r="P67" s="66">
        <v>46301</v>
      </c>
      <c r="Q67" s="31">
        <f t="shared" si="2"/>
        <v>451</v>
      </c>
      <c r="R67" s="31">
        <f t="shared" si="3"/>
        <v>515</v>
      </c>
      <c r="S67" s="29">
        <f>IF($Q67&lt;Parâmetros!$E$19,$G67-1,$G67)</f>
        <v>46300</v>
      </c>
    </row>
    <row r="68" spans="1:19" ht="15" customHeight="1" x14ac:dyDescent="0.25">
      <c r="A68" s="128">
        <v>9561</v>
      </c>
      <c r="B68" s="65" t="s">
        <v>36</v>
      </c>
      <c r="C68" s="65" t="s">
        <v>77</v>
      </c>
      <c r="D68" s="66">
        <v>46301</v>
      </c>
      <c r="E68" s="67">
        <v>1.4</v>
      </c>
      <c r="F68" s="65" t="s">
        <v>285</v>
      </c>
      <c r="G68" s="66">
        <v>46300</v>
      </c>
      <c r="H68" s="129">
        <v>40521787</v>
      </c>
      <c r="I68" s="129">
        <v>20</v>
      </c>
      <c r="J68" s="65" t="s">
        <v>787</v>
      </c>
      <c r="K68" s="65" t="s">
        <v>628</v>
      </c>
      <c r="L68" s="66">
        <v>46300</v>
      </c>
      <c r="M68" s="65" t="s">
        <v>291</v>
      </c>
      <c r="N68" s="129">
        <v>3002630</v>
      </c>
      <c r="O68" s="65" t="s">
        <v>289</v>
      </c>
      <c r="P68" s="66">
        <v>46301</v>
      </c>
      <c r="Q68" s="31">
        <f t="shared" si="2"/>
        <v>516</v>
      </c>
      <c r="R68" s="31">
        <f t="shared" si="3"/>
        <v>601</v>
      </c>
      <c r="S68" s="29">
        <f>IF($Q68&lt;Parâmetros!$E$19,$G68-1,$G68)</f>
        <v>46300</v>
      </c>
    </row>
    <row r="69" spans="1:19" ht="15" customHeight="1" x14ac:dyDescent="0.25">
      <c r="A69" s="128">
        <v>9561</v>
      </c>
      <c r="B69" s="65" t="s">
        <v>36</v>
      </c>
      <c r="C69" s="65" t="s">
        <v>77</v>
      </c>
      <c r="D69" s="66">
        <v>46301</v>
      </c>
      <c r="E69" s="67">
        <v>1.35</v>
      </c>
      <c r="F69" s="65" t="s">
        <v>285</v>
      </c>
      <c r="G69" s="66">
        <v>46300</v>
      </c>
      <c r="H69" s="129">
        <v>40521788</v>
      </c>
      <c r="I69" s="129">
        <v>10</v>
      </c>
      <c r="J69" s="65" t="s">
        <v>788</v>
      </c>
      <c r="K69" s="65" t="s">
        <v>520</v>
      </c>
      <c r="L69" s="66">
        <v>46300</v>
      </c>
      <c r="M69" s="65" t="s">
        <v>291</v>
      </c>
      <c r="N69" s="129">
        <v>3011008</v>
      </c>
      <c r="O69" s="65" t="s">
        <v>289</v>
      </c>
      <c r="P69" s="66">
        <v>46301</v>
      </c>
      <c r="Q69" s="31">
        <f t="shared" si="2"/>
        <v>604</v>
      </c>
      <c r="R69" s="31">
        <f t="shared" si="3"/>
        <v>685</v>
      </c>
      <c r="S69" s="29">
        <f>IF($Q69&lt;Parâmetros!$E$19,$G69-1,$G69)</f>
        <v>46300</v>
      </c>
    </row>
    <row r="70" spans="1:19" ht="15" customHeight="1" x14ac:dyDescent="0.25">
      <c r="A70" s="128">
        <v>9561</v>
      </c>
      <c r="B70" s="65" t="s">
        <v>36</v>
      </c>
      <c r="C70" s="65" t="s">
        <v>77</v>
      </c>
      <c r="D70" s="66">
        <v>46301</v>
      </c>
      <c r="E70" s="67">
        <v>2.52</v>
      </c>
      <c r="F70" s="65" t="s">
        <v>285</v>
      </c>
      <c r="G70" s="66">
        <v>46300</v>
      </c>
      <c r="H70" s="129">
        <v>40521788</v>
      </c>
      <c r="I70" s="129">
        <v>20</v>
      </c>
      <c r="J70" s="65" t="s">
        <v>789</v>
      </c>
      <c r="K70" s="65" t="s">
        <v>790</v>
      </c>
      <c r="L70" s="66">
        <v>46300</v>
      </c>
      <c r="M70" s="65" t="s">
        <v>291</v>
      </c>
      <c r="N70" s="129">
        <v>3011008</v>
      </c>
      <c r="O70" s="65" t="s">
        <v>289</v>
      </c>
      <c r="P70" s="66">
        <v>46301</v>
      </c>
      <c r="Q70" s="31">
        <f t="shared" si="2"/>
        <v>753</v>
      </c>
      <c r="R70" s="31">
        <f t="shared" si="3"/>
        <v>905</v>
      </c>
      <c r="S70" s="29">
        <f>IF($Q70&lt;Parâmetros!$E$19,$G70-1,$G70)</f>
        <v>46300</v>
      </c>
    </row>
    <row r="71" spans="1:19" ht="15" customHeight="1" x14ac:dyDescent="0.25">
      <c r="A71" s="128">
        <v>9561</v>
      </c>
      <c r="B71" s="65" t="s">
        <v>36</v>
      </c>
      <c r="C71" s="65" t="s">
        <v>77</v>
      </c>
      <c r="D71" s="66">
        <v>46301</v>
      </c>
      <c r="E71" s="67">
        <v>1.45</v>
      </c>
      <c r="F71" s="65" t="s">
        <v>285</v>
      </c>
      <c r="G71" s="66">
        <v>46300</v>
      </c>
      <c r="H71" s="129">
        <v>40522881</v>
      </c>
      <c r="I71" s="129">
        <v>10</v>
      </c>
      <c r="J71" s="65" t="s">
        <v>791</v>
      </c>
      <c r="K71" s="65" t="s">
        <v>792</v>
      </c>
      <c r="L71" s="66">
        <v>46300</v>
      </c>
      <c r="M71" s="65" t="s">
        <v>287</v>
      </c>
      <c r="N71" s="65" t="s">
        <v>793</v>
      </c>
      <c r="O71" s="65" t="s">
        <v>289</v>
      </c>
      <c r="P71" s="66">
        <v>46301</v>
      </c>
      <c r="Q71" s="31">
        <f t="shared" si="2"/>
        <v>913</v>
      </c>
      <c r="R71" s="31">
        <f t="shared" si="3"/>
        <v>1000</v>
      </c>
      <c r="S71" s="29">
        <f>IF($Q71&lt;Parâmetros!$E$19,$G71-1,$G71)</f>
        <v>46300</v>
      </c>
    </row>
    <row r="72" spans="1:19" ht="15" customHeight="1" x14ac:dyDescent="0.25">
      <c r="A72" s="128">
        <v>9561</v>
      </c>
      <c r="B72" s="65" t="s">
        <v>36</v>
      </c>
      <c r="C72" s="65" t="s">
        <v>77</v>
      </c>
      <c r="D72" s="66">
        <v>46301</v>
      </c>
      <c r="E72" s="67">
        <v>4</v>
      </c>
      <c r="F72" s="65" t="s">
        <v>285</v>
      </c>
      <c r="G72" s="66">
        <v>46301</v>
      </c>
      <c r="H72" s="129">
        <v>40522902</v>
      </c>
      <c r="I72" s="129">
        <v>10</v>
      </c>
      <c r="J72" s="65" t="s">
        <v>794</v>
      </c>
      <c r="K72" s="65" t="s">
        <v>396</v>
      </c>
      <c r="L72" s="66">
        <v>46301</v>
      </c>
      <c r="M72" s="65" t="s">
        <v>287</v>
      </c>
      <c r="N72" s="65" t="s">
        <v>793</v>
      </c>
      <c r="O72" s="65" t="s">
        <v>289</v>
      </c>
      <c r="P72" s="66">
        <v>46301</v>
      </c>
      <c r="Q72" s="31">
        <f t="shared" si="2"/>
        <v>446</v>
      </c>
      <c r="R72" s="31">
        <f t="shared" si="3"/>
        <v>686</v>
      </c>
      <c r="S72" s="29">
        <f>IF($Q72&lt;Parâmetros!$E$19,$G72-1,$G72)</f>
        <v>46301</v>
      </c>
    </row>
    <row r="73" spans="1:19" ht="15" customHeight="1" x14ac:dyDescent="0.25">
      <c r="A73" s="128">
        <v>9561</v>
      </c>
      <c r="B73" s="65" t="s">
        <v>36</v>
      </c>
      <c r="C73" s="65" t="s">
        <v>77</v>
      </c>
      <c r="D73" s="66">
        <v>46302</v>
      </c>
      <c r="E73" s="67">
        <v>3.97</v>
      </c>
      <c r="F73" s="65" t="s">
        <v>285</v>
      </c>
      <c r="G73" s="66">
        <v>46301</v>
      </c>
      <c r="H73" s="129">
        <v>40522881</v>
      </c>
      <c r="I73" s="129">
        <v>10</v>
      </c>
      <c r="J73" s="65" t="s">
        <v>922</v>
      </c>
      <c r="K73" s="65" t="s">
        <v>923</v>
      </c>
      <c r="L73" s="66">
        <v>46301</v>
      </c>
      <c r="M73" s="65" t="s">
        <v>287</v>
      </c>
      <c r="N73" s="65" t="s">
        <v>793</v>
      </c>
      <c r="O73" s="65" t="s">
        <v>289</v>
      </c>
      <c r="P73" s="66">
        <v>46302</v>
      </c>
      <c r="Q73" s="31">
        <f t="shared" si="2"/>
        <v>756</v>
      </c>
      <c r="R73" s="31">
        <f t="shared" si="3"/>
        <v>994</v>
      </c>
      <c r="S73" s="29">
        <f>IF($Q73&lt;Parâmetros!$E$19,$G73-1,$G73)</f>
        <v>46301</v>
      </c>
    </row>
    <row r="74" spans="1:19" ht="15" customHeight="1" x14ac:dyDescent="0.25">
      <c r="A74" s="128">
        <v>9561</v>
      </c>
      <c r="B74" s="65" t="s">
        <v>36</v>
      </c>
      <c r="C74" s="65" t="s">
        <v>77</v>
      </c>
      <c r="D74" s="66">
        <v>46303</v>
      </c>
      <c r="E74" s="67">
        <v>4.32</v>
      </c>
      <c r="F74" s="65" t="s">
        <v>285</v>
      </c>
      <c r="G74" s="66">
        <v>46302</v>
      </c>
      <c r="H74" s="129">
        <v>40521809</v>
      </c>
      <c r="I74" s="129">
        <v>10</v>
      </c>
      <c r="J74" s="65" t="s">
        <v>1149</v>
      </c>
      <c r="K74" s="65" t="s">
        <v>1150</v>
      </c>
      <c r="L74" s="66">
        <v>46302</v>
      </c>
      <c r="M74" s="65" t="s">
        <v>291</v>
      </c>
      <c r="N74" s="65" t="s">
        <v>793</v>
      </c>
      <c r="O74" s="65" t="s">
        <v>289</v>
      </c>
      <c r="P74" s="66">
        <v>46303</v>
      </c>
      <c r="Q74" s="31">
        <f t="shared" si="2"/>
        <v>461</v>
      </c>
      <c r="R74" s="31">
        <f t="shared" si="3"/>
        <v>720</v>
      </c>
      <c r="S74" s="29">
        <f>IF($Q74&lt;Parâmetros!$E$19,$G74-1,$G74)</f>
        <v>46302</v>
      </c>
    </row>
    <row r="75" spans="1:19" ht="15" customHeight="1" x14ac:dyDescent="0.25">
      <c r="A75" s="128">
        <v>9561</v>
      </c>
      <c r="B75" s="65" t="s">
        <v>36</v>
      </c>
      <c r="C75" s="65" t="s">
        <v>77</v>
      </c>
      <c r="D75" s="66">
        <v>46303</v>
      </c>
      <c r="E75" s="67">
        <v>3.49</v>
      </c>
      <c r="F75" s="65" t="s">
        <v>285</v>
      </c>
      <c r="G75" s="66">
        <v>46302</v>
      </c>
      <c r="H75" s="129">
        <v>40521809</v>
      </c>
      <c r="I75" s="129">
        <v>10</v>
      </c>
      <c r="J75" s="65" t="s">
        <v>1151</v>
      </c>
      <c r="K75" s="65" t="s">
        <v>1152</v>
      </c>
      <c r="L75" s="66">
        <v>46302</v>
      </c>
      <c r="M75" s="65" t="s">
        <v>291</v>
      </c>
      <c r="N75" s="65" t="s">
        <v>793</v>
      </c>
      <c r="O75" s="65" t="s">
        <v>289</v>
      </c>
      <c r="P75" s="66">
        <v>46303</v>
      </c>
      <c r="Q75" s="31">
        <f t="shared" si="2"/>
        <v>794</v>
      </c>
      <c r="R75" s="31">
        <f t="shared" si="3"/>
        <v>1003</v>
      </c>
      <c r="S75" s="29">
        <f>IF($Q75&lt;Parâmetros!$E$19,$G75-1,$G75)</f>
        <v>46302</v>
      </c>
    </row>
    <row r="76" spans="1:19" ht="15" customHeight="1" x14ac:dyDescent="0.25">
      <c r="A76" s="128">
        <v>9561</v>
      </c>
      <c r="B76" s="65" t="s">
        <v>36</v>
      </c>
      <c r="C76" s="65" t="s">
        <v>77</v>
      </c>
      <c r="D76" s="66">
        <v>46304</v>
      </c>
      <c r="E76" s="67">
        <v>0.59</v>
      </c>
      <c r="F76" s="65" t="s">
        <v>285</v>
      </c>
      <c r="G76" s="66">
        <v>46303</v>
      </c>
      <c r="H76" s="129">
        <v>40521813</v>
      </c>
      <c r="I76" s="129">
        <v>10</v>
      </c>
      <c r="J76" s="65" t="s">
        <v>1390</v>
      </c>
      <c r="K76" s="65" t="s">
        <v>1183</v>
      </c>
      <c r="L76" s="66">
        <v>46303</v>
      </c>
      <c r="M76" s="65" t="s">
        <v>291</v>
      </c>
      <c r="N76" s="65" t="s">
        <v>793</v>
      </c>
      <c r="O76" s="65" t="s">
        <v>289</v>
      </c>
      <c r="P76" s="66">
        <v>46304</v>
      </c>
      <c r="Q76" s="31">
        <f t="shared" si="2"/>
        <v>445</v>
      </c>
      <c r="R76" s="31">
        <f t="shared" si="3"/>
        <v>480</v>
      </c>
      <c r="S76" s="29">
        <f>IF($Q76&lt;Parâmetros!$E$19,$G76-1,$G76)</f>
        <v>46303</v>
      </c>
    </row>
    <row r="77" spans="1:19" ht="15" customHeight="1" x14ac:dyDescent="0.25">
      <c r="A77" s="128">
        <v>9561</v>
      </c>
      <c r="B77" s="65" t="s">
        <v>36</v>
      </c>
      <c r="C77" s="65" t="s">
        <v>77</v>
      </c>
      <c r="D77" s="66">
        <v>46304</v>
      </c>
      <c r="E77" s="67">
        <v>0.42</v>
      </c>
      <c r="F77" s="65" t="s">
        <v>285</v>
      </c>
      <c r="G77" s="66">
        <v>46303</v>
      </c>
      <c r="H77" s="129">
        <v>40521813</v>
      </c>
      <c r="I77" s="129">
        <v>20</v>
      </c>
      <c r="J77" s="65" t="s">
        <v>1391</v>
      </c>
      <c r="K77" s="65" t="s">
        <v>1392</v>
      </c>
      <c r="L77" s="66">
        <v>46303</v>
      </c>
      <c r="M77" s="65" t="s">
        <v>291</v>
      </c>
      <c r="N77" s="65" t="s">
        <v>793</v>
      </c>
      <c r="O77" s="65" t="s">
        <v>289</v>
      </c>
      <c r="P77" s="66">
        <v>46304</v>
      </c>
      <c r="Q77" s="31">
        <f t="shared" si="2"/>
        <v>486</v>
      </c>
      <c r="R77" s="31">
        <f t="shared" si="3"/>
        <v>511</v>
      </c>
      <c r="S77" s="29">
        <f>IF($Q77&lt;Parâmetros!$E$19,$G77-1,$G77)</f>
        <v>46303</v>
      </c>
    </row>
    <row r="78" spans="1:19" ht="15" customHeight="1" x14ac:dyDescent="0.25">
      <c r="A78" s="128">
        <v>9561</v>
      </c>
      <c r="B78" s="65" t="s">
        <v>36</v>
      </c>
      <c r="C78" s="65" t="s">
        <v>77</v>
      </c>
      <c r="D78" s="66">
        <v>46304</v>
      </c>
      <c r="E78" s="67">
        <v>0.47</v>
      </c>
      <c r="F78" s="65" t="s">
        <v>285</v>
      </c>
      <c r="G78" s="66">
        <v>46303</v>
      </c>
      <c r="H78" s="129">
        <v>40521819</v>
      </c>
      <c r="I78" s="129">
        <v>10</v>
      </c>
      <c r="J78" s="65" t="s">
        <v>1393</v>
      </c>
      <c r="K78" s="65" t="s">
        <v>717</v>
      </c>
      <c r="L78" s="66">
        <v>46303</v>
      </c>
      <c r="M78" s="65" t="s">
        <v>291</v>
      </c>
      <c r="N78" s="65" t="s">
        <v>793</v>
      </c>
      <c r="O78" s="65" t="s">
        <v>289</v>
      </c>
      <c r="P78" s="66">
        <v>46304</v>
      </c>
      <c r="Q78" s="31">
        <f t="shared" si="2"/>
        <v>512</v>
      </c>
      <c r="R78" s="31">
        <f t="shared" si="3"/>
        <v>540</v>
      </c>
      <c r="S78" s="29">
        <f>IF($Q78&lt;Parâmetros!$E$19,$G78-1,$G78)</f>
        <v>46303</v>
      </c>
    </row>
    <row r="79" spans="1:19" ht="15" customHeight="1" x14ac:dyDescent="0.25">
      <c r="A79" s="128">
        <v>9561</v>
      </c>
      <c r="B79" s="65" t="s">
        <v>36</v>
      </c>
      <c r="C79" s="65" t="s">
        <v>77</v>
      </c>
      <c r="D79" s="66">
        <v>46304</v>
      </c>
      <c r="E79" s="67">
        <v>0.47</v>
      </c>
      <c r="F79" s="65" t="s">
        <v>285</v>
      </c>
      <c r="G79" s="66">
        <v>46303</v>
      </c>
      <c r="H79" s="129">
        <v>40521819</v>
      </c>
      <c r="I79" s="129">
        <v>20</v>
      </c>
      <c r="J79" s="65" t="s">
        <v>1394</v>
      </c>
      <c r="K79" s="65" t="s">
        <v>1395</v>
      </c>
      <c r="L79" s="66">
        <v>46303</v>
      </c>
      <c r="M79" s="65" t="s">
        <v>291</v>
      </c>
      <c r="N79" s="65" t="s">
        <v>793</v>
      </c>
      <c r="O79" s="65" t="s">
        <v>289</v>
      </c>
      <c r="P79" s="66">
        <v>46304</v>
      </c>
      <c r="Q79" s="31">
        <f t="shared" si="2"/>
        <v>572</v>
      </c>
      <c r="R79" s="31">
        <f t="shared" si="3"/>
        <v>600</v>
      </c>
      <c r="S79" s="29">
        <f>IF($Q79&lt;Parâmetros!$E$19,$G79-1,$G79)</f>
        <v>46303</v>
      </c>
    </row>
    <row r="80" spans="1:19" ht="15" customHeight="1" x14ac:dyDescent="0.25">
      <c r="A80" s="128">
        <v>9561</v>
      </c>
      <c r="B80" s="65" t="s">
        <v>36</v>
      </c>
      <c r="C80" s="65" t="s">
        <v>77</v>
      </c>
      <c r="D80" s="66">
        <v>46304</v>
      </c>
      <c r="E80" s="67">
        <v>0.44</v>
      </c>
      <c r="F80" s="65" t="s">
        <v>285</v>
      </c>
      <c r="G80" s="66">
        <v>46303</v>
      </c>
      <c r="H80" s="129">
        <v>40521791</v>
      </c>
      <c r="I80" s="129">
        <v>10</v>
      </c>
      <c r="J80" s="65" t="s">
        <v>1396</v>
      </c>
      <c r="K80" s="65" t="s">
        <v>1397</v>
      </c>
      <c r="L80" s="66">
        <v>46303</v>
      </c>
      <c r="M80" s="65" t="s">
        <v>291</v>
      </c>
      <c r="N80" s="129">
        <v>3002633</v>
      </c>
      <c r="O80" s="65" t="s">
        <v>289</v>
      </c>
      <c r="P80" s="66">
        <v>46304</v>
      </c>
      <c r="Q80" s="31">
        <f t="shared" si="2"/>
        <v>600</v>
      </c>
      <c r="R80" s="31">
        <f t="shared" si="3"/>
        <v>626</v>
      </c>
      <c r="S80" s="29">
        <f>IF($Q80&lt;Parâmetros!$E$19,$G80-1,$G80)</f>
        <v>46303</v>
      </c>
    </row>
    <row r="81" spans="1:19" ht="15" customHeight="1" x14ac:dyDescent="0.25">
      <c r="A81" s="128">
        <v>9561</v>
      </c>
      <c r="B81" s="65" t="s">
        <v>36</v>
      </c>
      <c r="C81" s="65" t="s">
        <v>77</v>
      </c>
      <c r="D81" s="66">
        <v>46304</v>
      </c>
      <c r="E81" s="67">
        <v>0.49</v>
      </c>
      <c r="F81" s="65" t="s">
        <v>285</v>
      </c>
      <c r="G81" s="66">
        <v>46303</v>
      </c>
      <c r="H81" s="129">
        <v>40521791</v>
      </c>
      <c r="I81" s="129">
        <v>20</v>
      </c>
      <c r="J81" s="65" t="s">
        <v>1398</v>
      </c>
      <c r="K81" s="65" t="s">
        <v>1399</v>
      </c>
      <c r="L81" s="66">
        <v>46303</v>
      </c>
      <c r="M81" s="65" t="s">
        <v>291</v>
      </c>
      <c r="N81" s="129">
        <v>3002633</v>
      </c>
      <c r="O81" s="65" t="s">
        <v>289</v>
      </c>
      <c r="P81" s="66">
        <v>46304</v>
      </c>
      <c r="Q81" s="31">
        <f t="shared" si="2"/>
        <v>631</v>
      </c>
      <c r="R81" s="31">
        <f t="shared" si="3"/>
        <v>660</v>
      </c>
      <c r="S81" s="29">
        <f>IF($Q81&lt;Parâmetros!$E$19,$G81-1,$G81)</f>
        <v>46303</v>
      </c>
    </row>
    <row r="82" spans="1:19" ht="15" customHeight="1" x14ac:dyDescent="0.25">
      <c r="A82" s="128">
        <v>9561</v>
      </c>
      <c r="B82" s="65" t="s">
        <v>36</v>
      </c>
      <c r="C82" s="65" t="s">
        <v>77</v>
      </c>
      <c r="D82" s="66">
        <v>46304</v>
      </c>
      <c r="E82" s="67">
        <v>0.42</v>
      </c>
      <c r="F82" s="65" t="s">
        <v>285</v>
      </c>
      <c r="G82" s="66">
        <v>46303</v>
      </c>
      <c r="H82" s="129">
        <v>40521789</v>
      </c>
      <c r="I82" s="129">
        <v>10</v>
      </c>
      <c r="J82" s="65" t="s">
        <v>1400</v>
      </c>
      <c r="K82" s="65" t="s">
        <v>1401</v>
      </c>
      <c r="L82" s="66">
        <v>46303</v>
      </c>
      <c r="M82" s="65" t="s">
        <v>291</v>
      </c>
      <c r="N82" s="129">
        <v>3002631</v>
      </c>
      <c r="O82" s="65" t="s">
        <v>289</v>
      </c>
      <c r="P82" s="66">
        <v>46304</v>
      </c>
      <c r="Q82" s="31">
        <f t="shared" si="2"/>
        <v>725</v>
      </c>
      <c r="R82" s="31">
        <f t="shared" si="3"/>
        <v>750</v>
      </c>
      <c r="S82" s="29">
        <f>IF($Q82&lt;Parâmetros!$E$19,$G82-1,$G82)</f>
        <v>46303</v>
      </c>
    </row>
    <row r="83" spans="1:19" ht="15" customHeight="1" x14ac:dyDescent="0.25">
      <c r="A83" s="128">
        <v>9561</v>
      </c>
      <c r="B83" s="65" t="s">
        <v>36</v>
      </c>
      <c r="C83" s="65" t="s">
        <v>77</v>
      </c>
      <c r="D83" s="66">
        <v>46304</v>
      </c>
      <c r="E83" s="67">
        <v>0.45</v>
      </c>
      <c r="F83" s="65" t="s">
        <v>285</v>
      </c>
      <c r="G83" s="66">
        <v>46303</v>
      </c>
      <c r="H83" s="129">
        <v>40521789</v>
      </c>
      <c r="I83" s="129">
        <v>20</v>
      </c>
      <c r="J83" s="65" t="s">
        <v>1402</v>
      </c>
      <c r="K83" s="65" t="s">
        <v>1403</v>
      </c>
      <c r="L83" s="66">
        <v>46303</v>
      </c>
      <c r="M83" s="65" t="s">
        <v>291</v>
      </c>
      <c r="N83" s="129">
        <v>3002631</v>
      </c>
      <c r="O83" s="65" t="s">
        <v>289</v>
      </c>
      <c r="P83" s="66">
        <v>46304</v>
      </c>
      <c r="Q83" s="31">
        <f t="shared" si="2"/>
        <v>752</v>
      </c>
      <c r="R83" s="31">
        <f t="shared" si="3"/>
        <v>780</v>
      </c>
      <c r="S83" s="29">
        <f>IF($Q83&lt;Parâmetros!$E$19,$G83-1,$G83)</f>
        <v>46303</v>
      </c>
    </row>
    <row r="84" spans="1:19" ht="15" customHeight="1" x14ac:dyDescent="0.25">
      <c r="A84" s="128">
        <v>9561</v>
      </c>
      <c r="B84" s="65" t="s">
        <v>36</v>
      </c>
      <c r="C84" s="65" t="s">
        <v>77</v>
      </c>
      <c r="D84" s="66">
        <v>46304</v>
      </c>
      <c r="E84" s="67">
        <v>0.35</v>
      </c>
      <c r="F84" s="65" t="s">
        <v>285</v>
      </c>
      <c r="G84" s="66">
        <v>46303</v>
      </c>
      <c r="H84" s="129">
        <v>40521790</v>
      </c>
      <c r="I84" s="129">
        <v>10</v>
      </c>
      <c r="J84" s="65" t="s">
        <v>1404</v>
      </c>
      <c r="K84" s="65" t="s">
        <v>1405</v>
      </c>
      <c r="L84" s="66">
        <v>46303</v>
      </c>
      <c r="M84" s="65" t="s">
        <v>291</v>
      </c>
      <c r="N84" s="129">
        <v>3002632</v>
      </c>
      <c r="O84" s="65" t="s">
        <v>289</v>
      </c>
      <c r="P84" s="66">
        <v>46304</v>
      </c>
      <c r="Q84" s="31">
        <f t="shared" si="2"/>
        <v>788</v>
      </c>
      <c r="R84" s="31">
        <f t="shared" si="3"/>
        <v>810</v>
      </c>
      <c r="S84" s="29">
        <f>IF($Q84&lt;Parâmetros!$E$19,$G84-1,$G84)</f>
        <v>46303</v>
      </c>
    </row>
    <row r="85" spans="1:19" ht="15" customHeight="1" x14ac:dyDescent="0.25">
      <c r="A85" s="128">
        <v>9561</v>
      </c>
      <c r="B85" s="65" t="s">
        <v>36</v>
      </c>
      <c r="C85" s="65" t="s">
        <v>77</v>
      </c>
      <c r="D85" s="66">
        <v>46304</v>
      </c>
      <c r="E85" s="67">
        <v>0.45</v>
      </c>
      <c r="F85" s="65" t="s">
        <v>285</v>
      </c>
      <c r="G85" s="66">
        <v>46303</v>
      </c>
      <c r="H85" s="129">
        <v>40521790</v>
      </c>
      <c r="I85" s="129">
        <v>20</v>
      </c>
      <c r="J85" s="65" t="s">
        <v>1406</v>
      </c>
      <c r="K85" s="65" t="s">
        <v>1407</v>
      </c>
      <c r="L85" s="66">
        <v>46303</v>
      </c>
      <c r="M85" s="65" t="s">
        <v>291</v>
      </c>
      <c r="N85" s="129">
        <v>3002632</v>
      </c>
      <c r="O85" s="65" t="s">
        <v>289</v>
      </c>
      <c r="P85" s="66">
        <v>46304</v>
      </c>
      <c r="Q85" s="31">
        <f t="shared" si="2"/>
        <v>813</v>
      </c>
      <c r="R85" s="31">
        <f t="shared" si="3"/>
        <v>840</v>
      </c>
      <c r="S85" s="29">
        <f>IF($Q85&lt;Parâmetros!$E$19,$G85-1,$G85)</f>
        <v>46303</v>
      </c>
    </row>
    <row r="86" spans="1:19" ht="15" customHeight="1" x14ac:dyDescent="0.25">
      <c r="A86" s="128">
        <v>9561</v>
      </c>
      <c r="B86" s="65" t="s">
        <v>36</v>
      </c>
      <c r="C86" s="65" t="s">
        <v>77</v>
      </c>
      <c r="D86" s="66">
        <v>46304</v>
      </c>
      <c r="E86" s="67">
        <v>0.45</v>
      </c>
      <c r="F86" s="65" t="s">
        <v>285</v>
      </c>
      <c r="G86" s="66">
        <v>46303</v>
      </c>
      <c r="H86" s="129">
        <v>40521786</v>
      </c>
      <c r="I86" s="129">
        <v>10</v>
      </c>
      <c r="J86" s="65" t="s">
        <v>1408</v>
      </c>
      <c r="K86" s="65" t="s">
        <v>1409</v>
      </c>
      <c r="L86" s="66">
        <v>46303</v>
      </c>
      <c r="M86" s="65" t="s">
        <v>291</v>
      </c>
      <c r="N86" s="129">
        <v>3002960</v>
      </c>
      <c r="O86" s="65" t="s">
        <v>289</v>
      </c>
      <c r="P86" s="66">
        <v>46304</v>
      </c>
      <c r="Q86" s="31">
        <f t="shared" si="2"/>
        <v>843</v>
      </c>
      <c r="R86" s="31">
        <f t="shared" si="3"/>
        <v>870</v>
      </c>
      <c r="S86" s="29">
        <f>IF($Q86&lt;Parâmetros!$E$19,$G86-1,$G86)</f>
        <v>46303</v>
      </c>
    </row>
    <row r="87" spans="1:19" ht="15" customHeight="1" x14ac:dyDescent="0.25">
      <c r="A87" s="128">
        <v>9561</v>
      </c>
      <c r="B87" s="65" t="s">
        <v>36</v>
      </c>
      <c r="C87" s="65" t="s">
        <v>77</v>
      </c>
      <c r="D87" s="66">
        <v>46304</v>
      </c>
      <c r="E87" s="67">
        <v>0.44</v>
      </c>
      <c r="F87" s="65" t="s">
        <v>285</v>
      </c>
      <c r="G87" s="66">
        <v>46303</v>
      </c>
      <c r="H87" s="129">
        <v>40521786</v>
      </c>
      <c r="I87" s="129">
        <v>20</v>
      </c>
      <c r="J87" s="65" t="s">
        <v>1410</v>
      </c>
      <c r="K87" s="65" t="s">
        <v>942</v>
      </c>
      <c r="L87" s="66">
        <v>46303</v>
      </c>
      <c r="M87" s="65" t="s">
        <v>291</v>
      </c>
      <c r="N87" s="129">
        <v>3002960</v>
      </c>
      <c r="O87" s="65" t="s">
        <v>289</v>
      </c>
      <c r="P87" s="66">
        <v>46304</v>
      </c>
      <c r="Q87" s="31">
        <f t="shared" si="2"/>
        <v>874</v>
      </c>
      <c r="R87" s="31">
        <f t="shared" si="3"/>
        <v>900</v>
      </c>
      <c r="S87" s="29">
        <f>IF($Q87&lt;Parâmetros!$E$19,$G87-1,$G87)</f>
        <v>46303</v>
      </c>
    </row>
    <row r="88" spans="1:19" ht="15" customHeight="1" x14ac:dyDescent="0.25">
      <c r="A88" s="128">
        <v>9561</v>
      </c>
      <c r="B88" s="65" t="s">
        <v>36</v>
      </c>
      <c r="C88" s="65" t="s">
        <v>77</v>
      </c>
      <c r="D88" s="66">
        <v>46304</v>
      </c>
      <c r="E88" s="67">
        <v>0.49</v>
      </c>
      <c r="F88" s="65" t="s">
        <v>285</v>
      </c>
      <c r="G88" s="66">
        <v>46303</v>
      </c>
      <c r="H88" s="129">
        <v>40521818</v>
      </c>
      <c r="I88" s="129">
        <v>10</v>
      </c>
      <c r="J88" s="65" t="s">
        <v>1411</v>
      </c>
      <c r="K88" s="65" t="s">
        <v>1412</v>
      </c>
      <c r="L88" s="66">
        <v>46303</v>
      </c>
      <c r="M88" s="65" t="s">
        <v>291</v>
      </c>
      <c r="N88" s="65" t="s">
        <v>793</v>
      </c>
      <c r="O88" s="65" t="s">
        <v>289</v>
      </c>
      <c r="P88" s="66">
        <v>46304</v>
      </c>
      <c r="Q88" s="31">
        <f t="shared" si="2"/>
        <v>902</v>
      </c>
      <c r="R88" s="31">
        <f t="shared" si="3"/>
        <v>931</v>
      </c>
      <c r="S88" s="29">
        <f>IF($Q88&lt;Parâmetros!$E$19,$G88-1,$G88)</f>
        <v>46303</v>
      </c>
    </row>
    <row r="89" spans="1:19" ht="15" customHeight="1" x14ac:dyDescent="0.25">
      <c r="A89" s="128">
        <v>9561</v>
      </c>
      <c r="B89" s="65" t="s">
        <v>36</v>
      </c>
      <c r="C89" s="65" t="s">
        <v>77</v>
      </c>
      <c r="D89" s="66">
        <v>46304</v>
      </c>
      <c r="E89" s="67">
        <v>0.84</v>
      </c>
      <c r="F89" s="65" t="s">
        <v>285</v>
      </c>
      <c r="G89" s="66">
        <v>46303</v>
      </c>
      <c r="H89" s="129">
        <v>40521818</v>
      </c>
      <c r="I89" s="129">
        <v>20</v>
      </c>
      <c r="J89" s="65" t="s">
        <v>1413</v>
      </c>
      <c r="K89" s="65" t="s">
        <v>861</v>
      </c>
      <c r="L89" s="66">
        <v>46303</v>
      </c>
      <c r="M89" s="65" t="s">
        <v>291</v>
      </c>
      <c r="N89" s="65" t="s">
        <v>793</v>
      </c>
      <c r="O89" s="65" t="s">
        <v>289</v>
      </c>
      <c r="P89" s="66">
        <v>46304</v>
      </c>
      <c r="Q89" s="31">
        <f t="shared" si="2"/>
        <v>937</v>
      </c>
      <c r="R89" s="31">
        <f t="shared" si="3"/>
        <v>988</v>
      </c>
      <c r="S89" s="29">
        <f>IF($Q89&lt;Parâmetros!$E$19,$G89-1,$G89)</f>
        <v>46303</v>
      </c>
    </row>
    <row r="90" spans="1:19" ht="15" customHeight="1" x14ac:dyDescent="0.25">
      <c r="A90" s="128">
        <v>9561</v>
      </c>
      <c r="B90" s="65" t="s">
        <v>36</v>
      </c>
      <c r="C90" s="65" t="s">
        <v>77</v>
      </c>
      <c r="D90" s="66">
        <v>46304</v>
      </c>
      <c r="E90" s="67">
        <v>0.3</v>
      </c>
      <c r="F90" s="65" t="s">
        <v>285</v>
      </c>
      <c r="G90" s="66">
        <v>46304</v>
      </c>
      <c r="H90" s="129">
        <v>40521794</v>
      </c>
      <c r="I90" s="129">
        <v>10</v>
      </c>
      <c r="J90" s="65" t="s">
        <v>1414</v>
      </c>
      <c r="K90" s="65" t="s">
        <v>1415</v>
      </c>
      <c r="L90" s="66">
        <v>46304</v>
      </c>
      <c r="M90" s="65" t="s">
        <v>291</v>
      </c>
      <c r="N90" s="129">
        <v>3004394</v>
      </c>
      <c r="O90" s="65" t="s">
        <v>289</v>
      </c>
      <c r="P90" s="66">
        <v>46304</v>
      </c>
      <c r="Q90" s="31">
        <f t="shared" si="2"/>
        <v>435</v>
      </c>
      <c r="R90" s="31">
        <f t="shared" si="3"/>
        <v>453</v>
      </c>
      <c r="S90" s="29">
        <f>IF($Q90&lt;Parâmetros!$E$19,$G90-1,$G90)</f>
        <v>46304</v>
      </c>
    </row>
    <row r="91" spans="1:19" ht="15" customHeight="1" x14ac:dyDescent="0.25">
      <c r="A91" s="128">
        <v>9561</v>
      </c>
      <c r="B91" s="65" t="s">
        <v>36</v>
      </c>
      <c r="C91" s="65" t="s">
        <v>77</v>
      </c>
      <c r="D91" s="66">
        <v>46304</v>
      </c>
      <c r="E91" s="67">
        <v>0.42</v>
      </c>
      <c r="F91" s="65" t="s">
        <v>285</v>
      </c>
      <c r="G91" s="66">
        <v>46304</v>
      </c>
      <c r="H91" s="129">
        <v>40521794</v>
      </c>
      <c r="I91" s="129">
        <v>20</v>
      </c>
      <c r="J91" s="65" t="s">
        <v>1416</v>
      </c>
      <c r="K91" s="65" t="s">
        <v>1417</v>
      </c>
      <c r="L91" s="66">
        <v>46304</v>
      </c>
      <c r="M91" s="65" t="s">
        <v>291</v>
      </c>
      <c r="N91" s="129">
        <v>3004394</v>
      </c>
      <c r="O91" s="65" t="s">
        <v>289</v>
      </c>
      <c r="P91" s="66">
        <v>46304</v>
      </c>
      <c r="Q91" s="31">
        <f t="shared" si="2"/>
        <v>514</v>
      </c>
      <c r="R91" s="31">
        <f t="shared" si="3"/>
        <v>540</v>
      </c>
      <c r="S91" s="29">
        <f>IF($Q91&lt;Parâmetros!$E$19,$G91-1,$G91)</f>
        <v>46304</v>
      </c>
    </row>
    <row r="92" spans="1:19" ht="15" customHeight="1" x14ac:dyDescent="0.25">
      <c r="A92" s="128">
        <v>9561</v>
      </c>
      <c r="B92" s="65" t="s">
        <v>36</v>
      </c>
      <c r="C92" s="65" t="s">
        <v>77</v>
      </c>
      <c r="D92" s="66">
        <v>46304</v>
      </c>
      <c r="E92" s="67">
        <v>0.27</v>
      </c>
      <c r="F92" s="65" t="s">
        <v>285</v>
      </c>
      <c r="G92" s="66">
        <v>46304</v>
      </c>
      <c r="H92" s="129">
        <v>40521793</v>
      </c>
      <c r="I92" s="129">
        <v>10</v>
      </c>
      <c r="J92" s="65" t="s">
        <v>1418</v>
      </c>
      <c r="K92" s="65" t="s">
        <v>1419</v>
      </c>
      <c r="L92" s="66">
        <v>46304</v>
      </c>
      <c r="M92" s="65" t="s">
        <v>291</v>
      </c>
      <c r="N92" s="129">
        <v>3004393</v>
      </c>
      <c r="O92" s="65" t="s">
        <v>289</v>
      </c>
      <c r="P92" s="66">
        <v>46304</v>
      </c>
      <c r="Q92" s="31">
        <f t="shared" si="2"/>
        <v>561</v>
      </c>
      <c r="R92" s="31">
        <f t="shared" si="3"/>
        <v>577</v>
      </c>
      <c r="S92" s="29">
        <f>IF($Q92&lt;Parâmetros!$E$19,$G92-1,$G92)</f>
        <v>46304</v>
      </c>
    </row>
    <row r="93" spans="1:19" ht="15" customHeight="1" x14ac:dyDescent="0.25">
      <c r="A93" s="128">
        <v>9561</v>
      </c>
      <c r="B93" s="65" t="s">
        <v>36</v>
      </c>
      <c r="C93" s="65" t="s">
        <v>77</v>
      </c>
      <c r="D93" s="66">
        <v>46304</v>
      </c>
      <c r="E93" s="67">
        <v>0.37</v>
      </c>
      <c r="F93" s="65" t="s">
        <v>285</v>
      </c>
      <c r="G93" s="66">
        <v>46304</v>
      </c>
      <c r="H93" s="129">
        <v>40521793</v>
      </c>
      <c r="I93" s="129">
        <v>20</v>
      </c>
      <c r="J93" s="65" t="s">
        <v>1420</v>
      </c>
      <c r="K93" s="65" t="s">
        <v>1396</v>
      </c>
      <c r="L93" s="66">
        <v>46304</v>
      </c>
      <c r="M93" s="65" t="s">
        <v>291</v>
      </c>
      <c r="N93" s="129">
        <v>3004393</v>
      </c>
      <c r="O93" s="65" t="s">
        <v>289</v>
      </c>
      <c r="P93" s="66">
        <v>46304</v>
      </c>
      <c r="Q93" s="31">
        <f t="shared" si="2"/>
        <v>578</v>
      </c>
      <c r="R93" s="31">
        <f t="shared" si="3"/>
        <v>600</v>
      </c>
      <c r="S93" s="29">
        <f>IF($Q93&lt;Parâmetros!$E$19,$G93-1,$G93)</f>
        <v>46304</v>
      </c>
    </row>
    <row r="94" spans="1:19" ht="15" customHeight="1" x14ac:dyDescent="0.25">
      <c r="A94" s="128">
        <v>9561</v>
      </c>
      <c r="B94" s="65" t="s">
        <v>36</v>
      </c>
      <c r="C94" s="65" t="s">
        <v>77</v>
      </c>
      <c r="D94" s="66">
        <v>46304</v>
      </c>
      <c r="E94" s="67">
        <v>0.42</v>
      </c>
      <c r="F94" s="65" t="s">
        <v>285</v>
      </c>
      <c r="G94" s="66">
        <v>46304</v>
      </c>
      <c r="H94" s="129">
        <v>40521814</v>
      </c>
      <c r="I94" s="129">
        <v>10</v>
      </c>
      <c r="J94" s="65" t="s">
        <v>1421</v>
      </c>
      <c r="K94" s="65" t="s">
        <v>1422</v>
      </c>
      <c r="L94" s="66">
        <v>46304</v>
      </c>
      <c r="M94" s="65" t="s">
        <v>291</v>
      </c>
      <c r="N94" s="65" t="s">
        <v>793</v>
      </c>
      <c r="O94" s="65" t="s">
        <v>289</v>
      </c>
      <c r="P94" s="66">
        <v>46304</v>
      </c>
      <c r="Q94" s="31">
        <f t="shared" si="2"/>
        <v>601</v>
      </c>
      <c r="R94" s="31">
        <f t="shared" si="3"/>
        <v>626</v>
      </c>
      <c r="S94" s="29">
        <f>IF($Q94&lt;Parâmetros!$E$19,$G94-1,$G94)</f>
        <v>46304</v>
      </c>
    </row>
    <row r="95" spans="1:19" ht="15" customHeight="1" x14ac:dyDescent="0.25">
      <c r="A95" s="128">
        <v>9561</v>
      </c>
      <c r="B95" s="65" t="s">
        <v>36</v>
      </c>
      <c r="C95" s="65" t="s">
        <v>77</v>
      </c>
      <c r="D95" s="66">
        <v>46304</v>
      </c>
      <c r="E95" s="67">
        <v>0.55000000000000004</v>
      </c>
      <c r="F95" s="65" t="s">
        <v>285</v>
      </c>
      <c r="G95" s="66">
        <v>46304</v>
      </c>
      <c r="H95" s="129">
        <v>40521814</v>
      </c>
      <c r="I95" s="129">
        <v>20</v>
      </c>
      <c r="J95" s="65" t="s">
        <v>1423</v>
      </c>
      <c r="K95" s="65" t="s">
        <v>1424</v>
      </c>
      <c r="L95" s="66">
        <v>46304</v>
      </c>
      <c r="M95" s="65" t="s">
        <v>291</v>
      </c>
      <c r="N95" s="65" t="s">
        <v>793</v>
      </c>
      <c r="O95" s="65" t="s">
        <v>289</v>
      </c>
      <c r="P95" s="66">
        <v>46304</v>
      </c>
      <c r="Q95" s="31">
        <f t="shared" si="2"/>
        <v>627</v>
      </c>
      <c r="R95" s="31">
        <f t="shared" si="3"/>
        <v>660</v>
      </c>
      <c r="S95" s="29">
        <f>IF($Q95&lt;Parâmetros!$E$19,$G95-1,$G95)</f>
        <v>46304</v>
      </c>
    </row>
    <row r="96" spans="1:19" ht="15" customHeight="1" x14ac:dyDescent="0.25">
      <c r="A96" s="128">
        <v>9561</v>
      </c>
      <c r="B96" s="65" t="s">
        <v>36</v>
      </c>
      <c r="C96" s="65" t="s">
        <v>77</v>
      </c>
      <c r="D96" s="66">
        <v>46304</v>
      </c>
      <c r="E96" s="67">
        <v>0.42</v>
      </c>
      <c r="F96" s="65" t="s">
        <v>285</v>
      </c>
      <c r="G96" s="66">
        <v>46304</v>
      </c>
      <c r="H96" s="129">
        <v>40521820</v>
      </c>
      <c r="I96" s="129">
        <v>10</v>
      </c>
      <c r="J96" s="65" t="s">
        <v>1425</v>
      </c>
      <c r="K96" s="65" t="s">
        <v>1426</v>
      </c>
      <c r="L96" s="66">
        <v>46304</v>
      </c>
      <c r="M96" s="65" t="s">
        <v>291</v>
      </c>
      <c r="N96" s="65" t="s">
        <v>793</v>
      </c>
      <c r="O96" s="65" t="s">
        <v>289</v>
      </c>
      <c r="P96" s="66">
        <v>46304</v>
      </c>
      <c r="Q96" s="31">
        <f t="shared" si="2"/>
        <v>722</v>
      </c>
      <c r="R96" s="31">
        <f t="shared" si="3"/>
        <v>747</v>
      </c>
      <c r="S96" s="29">
        <f>IF($Q96&lt;Parâmetros!$E$19,$G96-1,$G96)</f>
        <v>46304</v>
      </c>
    </row>
    <row r="97" spans="1:19" ht="15" customHeight="1" x14ac:dyDescent="0.25">
      <c r="A97" s="128">
        <v>9561</v>
      </c>
      <c r="B97" s="65" t="s">
        <v>36</v>
      </c>
      <c r="C97" s="65" t="s">
        <v>77</v>
      </c>
      <c r="D97" s="66">
        <v>46304</v>
      </c>
      <c r="E97" s="67">
        <v>0.2</v>
      </c>
      <c r="F97" s="65" t="s">
        <v>285</v>
      </c>
      <c r="G97" s="66">
        <v>46304</v>
      </c>
      <c r="H97" s="129">
        <v>40521820</v>
      </c>
      <c r="I97" s="129">
        <v>20</v>
      </c>
      <c r="J97" s="65" t="s">
        <v>1427</v>
      </c>
      <c r="K97" s="65" t="s">
        <v>1428</v>
      </c>
      <c r="L97" s="66">
        <v>46304</v>
      </c>
      <c r="M97" s="65" t="s">
        <v>291</v>
      </c>
      <c r="N97" s="65" t="s">
        <v>793</v>
      </c>
      <c r="O97" s="65" t="s">
        <v>289</v>
      </c>
      <c r="P97" s="66">
        <v>46304</v>
      </c>
      <c r="Q97" s="31">
        <f t="shared" si="2"/>
        <v>748</v>
      </c>
      <c r="R97" s="31">
        <f t="shared" si="3"/>
        <v>760</v>
      </c>
      <c r="S97" s="29">
        <f>IF($Q97&lt;Parâmetros!$E$19,$G97-1,$G97)</f>
        <v>46304</v>
      </c>
    </row>
    <row r="98" spans="1:19" ht="15" customHeight="1" x14ac:dyDescent="0.25">
      <c r="A98" s="128">
        <v>9561</v>
      </c>
      <c r="B98" s="65" t="s">
        <v>36</v>
      </c>
      <c r="C98" s="65" t="s">
        <v>77</v>
      </c>
      <c r="D98" s="66">
        <v>46304</v>
      </c>
      <c r="E98" s="67">
        <v>0.64</v>
      </c>
      <c r="F98" s="65" t="s">
        <v>285</v>
      </c>
      <c r="G98" s="66">
        <v>46304</v>
      </c>
      <c r="H98" s="129">
        <v>40521815</v>
      </c>
      <c r="I98" s="129">
        <v>10</v>
      </c>
      <c r="J98" s="65" t="s">
        <v>1429</v>
      </c>
      <c r="K98" s="65" t="s">
        <v>1430</v>
      </c>
      <c r="L98" s="66">
        <v>46304</v>
      </c>
      <c r="M98" s="65" t="s">
        <v>291</v>
      </c>
      <c r="N98" s="65" t="s">
        <v>793</v>
      </c>
      <c r="O98" s="65" t="s">
        <v>289</v>
      </c>
      <c r="P98" s="66">
        <v>46304</v>
      </c>
      <c r="Q98" s="31">
        <f t="shared" si="2"/>
        <v>762</v>
      </c>
      <c r="R98" s="31">
        <f t="shared" si="3"/>
        <v>800</v>
      </c>
      <c r="S98" s="29">
        <f>IF($Q98&lt;Parâmetros!$E$19,$G98-1,$G98)</f>
        <v>46304</v>
      </c>
    </row>
    <row r="99" spans="1:19" ht="15" customHeight="1" x14ac:dyDescent="0.25">
      <c r="A99" s="128">
        <v>9561</v>
      </c>
      <c r="B99" s="65" t="s">
        <v>36</v>
      </c>
      <c r="C99" s="65" t="s">
        <v>77</v>
      </c>
      <c r="D99" s="66">
        <v>46304</v>
      </c>
      <c r="E99" s="67">
        <v>0.24</v>
      </c>
      <c r="F99" s="65" t="s">
        <v>285</v>
      </c>
      <c r="G99" s="66">
        <v>46304</v>
      </c>
      <c r="H99" s="129">
        <v>40521815</v>
      </c>
      <c r="I99" s="129">
        <v>20</v>
      </c>
      <c r="J99" s="65" t="s">
        <v>1431</v>
      </c>
      <c r="K99" s="65" t="s">
        <v>1432</v>
      </c>
      <c r="L99" s="66">
        <v>46304</v>
      </c>
      <c r="M99" s="65" t="s">
        <v>291</v>
      </c>
      <c r="N99" s="65" t="s">
        <v>793</v>
      </c>
      <c r="O99" s="65" t="s">
        <v>289</v>
      </c>
      <c r="P99" s="66">
        <v>46304</v>
      </c>
      <c r="Q99" s="31">
        <f t="shared" si="2"/>
        <v>806</v>
      </c>
      <c r="R99" s="31">
        <f t="shared" si="3"/>
        <v>820</v>
      </c>
      <c r="S99" s="29">
        <f>IF($Q99&lt;Parâmetros!$E$19,$G99-1,$G99)</f>
        <v>46304</v>
      </c>
    </row>
    <row r="100" spans="1:19" ht="15" customHeight="1" x14ac:dyDescent="0.25">
      <c r="A100" s="128">
        <v>9561</v>
      </c>
      <c r="B100" s="65" t="s">
        <v>36</v>
      </c>
      <c r="C100" s="65" t="s">
        <v>77</v>
      </c>
      <c r="D100" s="66">
        <v>46304</v>
      </c>
      <c r="E100" s="67">
        <v>0.32</v>
      </c>
      <c r="F100" s="65" t="s">
        <v>285</v>
      </c>
      <c r="G100" s="66">
        <v>46304</v>
      </c>
      <c r="H100" s="129">
        <v>40521816</v>
      </c>
      <c r="I100" s="129">
        <v>10</v>
      </c>
      <c r="J100" s="65" t="s">
        <v>1433</v>
      </c>
      <c r="K100" s="65" t="s">
        <v>1434</v>
      </c>
      <c r="L100" s="66">
        <v>46304</v>
      </c>
      <c r="M100" s="65" t="s">
        <v>291</v>
      </c>
      <c r="N100" s="65" t="s">
        <v>793</v>
      </c>
      <c r="O100" s="65" t="s">
        <v>289</v>
      </c>
      <c r="P100" s="66">
        <v>46304</v>
      </c>
      <c r="Q100" s="31">
        <f t="shared" si="2"/>
        <v>821</v>
      </c>
      <c r="R100" s="31">
        <f t="shared" si="3"/>
        <v>840</v>
      </c>
      <c r="S100" s="29">
        <f>IF($Q100&lt;Parâmetros!$E$19,$G100-1,$G100)</f>
        <v>46304</v>
      </c>
    </row>
    <row r="101" spans="1:19" ht="15" customHeight="1" x14ac:dyDescent="0.25">
      <c r="A101" s="128">
        <v>9561</v>
      </c>
      <c r="B101" s="65" t="s">
        <v>36</v>
      </c>
      <c r="C101" s="65" t="s">
        <v>77</v>
      </c>
      <c r="D101" s="66">
        <v>46304</v>
      </c>
      <c r="E101" s="67">
        <v>0.47</v>
      </c>
      <c r="F101" s="65" t="s">
        <v>285</v>
      </c>
      <c r="G101" s="66">
        <v>46304</v>
      </c>
      <c r="H101" s="129">
        <v>40521816</v>
      </c>
      <c r="I101" s="129">
        <v>20</v>
      </c>
      <c r="J101" s="65" t="s">
        <v>1435</v>
      </c>
      <c r="K101" s="65" t="s">
        <v>1436</v>
      </c>
      <c r="L101" s="66">
        <v>46304</v>
      </c>
      <c r="M101" s="65" t="s">
        <v>291</v>
      </c>
      <c r="N101" s="65" t="s">
        <v>793</v>
      </c>
      <c r="O101" s="65" t="s">
        <v>289</v>
      </c>
      <c r="P101" s="66">
        <v>46304</v>
      </c>
      <c r="Q101" s="31">
        <f t="shared" si="2"/>
        <v>842</v>
      </c>
      <c r="R101" s="31">
        <f t="shared" si="3"/>
        <v>870</v>
      </c>
      <c r="S101" s="29">
        <f>IF($Q101&lt;Parâmetros!$E$19,$G101-1,$G101)</f>
        <v>46304</v>
      </c>
    </row>
    <row r="102" spans="1:19" ht="15" customHeight="1" x14ac:dyDescent="0.25">
      <c r="A102" s="128">
        <v>9561</v>
      </c>
      <c r="B102" s="65" t="s">
        <v>36</v>
      </c>
      <c r="C102" s="65" t="s">
        <v>77</v>
      </c>
      <c r="D102" s="66">
        <v>46304</v>
      </c>
      <c r="E102" s="67">
        <v>0.49</v>
      </c>
      <c r="F102" s="65" t="s">
        <v>285</v>
      </c>
      <c r="G102" s="66">
        <v>46304</v>
      </c>
      <c r="H102" s="129">
        <v>40521817</v>
      </c>
      <c r="I102" s="129">
        <v>10</v>
      </c>
      <c r="J102" s="65" t="s">
        <v>1437</v>
      </c>
      <c r="K102" s="65" t="s">
        <v>999</v>
      </c>
      <c r="L102" s="66">
        <v>46304</v>
      </c>
      <c r="M102" s="65" t="s">
        <v>291</v>
      </c>
      <c r="N102" s="65" t="s">
        <v>793</v>
      </c>
      <c r="O102" s="65" t="s">
        <v>289</v>
      </c>
      <c r="P102" s="66">
        <v>46304</v>
      </c>
      <c r="Q102" s="31">
        <f t="shared" si="2"/>
        <v>871</v>
      </c>
      <c r="R102" s="31">
        <f t="shared" si="3"/>
        <v>900</v>
      </c>
      <c r="S102" s="29">
        <f>IF($Q102&lt;Parâmetros!$E$19,$G102-1,$G102)</f>
        <v>46304</v>
      </c>
    </row>
    <row r="103" spans="1:19" ht="15" customHeight="1" x14ac:dyDescent="0.25">
      <c r="A103" s="128">
        <v>9561</v>
      </c>
      <c r="B103" s="65" t="s">
        <v>36</v>
      </c>
      <c r="C103" s="65" t="s">
        <v>77</v>
      </c>
      <c r="D103" s="66">
        <v>46304</v>
      </c>
      <c r="E103" s="67">
        <v>0.44</v>
      </c>
      <c r="F103" s="65" t="s">
        <v>285</v>
      </c>
      <c r="G103" s="66">
        <v>46304</v>
      </c>
      <c r="H103" s="129">
        <v>40521817</v>
      </c>
      <c r="I103" s="129">
        <v>20</v>
      </c>
      <c r="J103" s="65" t="s">
        <v>1438</v>
      </c>
      <c r="K103" s="65" t="s">
        <v>1439</v>
      </c>
      <c r="L103" s="66">
        <v>46304</v>
      </c>
      <c r="M103" s="65" t="s">
        <v>291</v>
      </c>
      <c r="N103" s="65" t="s">
        <v>793</v>
      </c>
      <c r="O103" s="65" t="s">
        <v>289</v>
      </c>
      <c r="P103" s="66">
        <v>46304</v>
      </c>
      <c r="Q103" s="31">
        <f t="shared" si="2"/>
        <v>904</v>
      </c>
      <c r="R103" s="31">
        <f t="shared" si="3"/>
        <v>930</v>
      </c>
      <c r="S103" s="29">
        <f>IF($Q103&lt;Parâmetros!$E$19,$G103-1,$G103)</f>
        <v>46304</v>
      </c>
    </row>
    <row r="104" spans="1:19" ht="15" customHeight="1" x14ac:dyDescent="0.25">
      <c r="A104" s="128">
        <v>9561</v>
      </c>
      <c r="B104" s="65" t="s">
        <v>36</v>
      </c>
      <c r="C104" s="65" t="s">
        <v>77</v>
      </c>
      <c r="D104" s="66">
        <v>46304</v>
      </c>
      <c r="E104" s="67">
        <v>0.49</v>
      </c>
      <c r="F104" s="65" t="s">
        <v>285</v>
      </c>
      <c r="G104" s="66">
        <v>46304</v>
      </c>
      <c r="H104" s="129">
        <v>40521823</v>
      </c>
      <c r="I104" s="129">
        <v>10</v>
      </c>
      <c r="J104" s="65" t="s">
        <v>1440</v>
      </c>
      <c r="K104" s="65" t="s">
        <v>1441</v>
      </c>
      <c r="L104" s="66">
        <v>46304</v>
      </c>
      <c r="M104" s="65" t="s">
        <v>291</v>
      </c>
      <c r="N104" s="129">
        <v>3002683</v>
      </c>
      <c r="O104" s="65" t="s">
        <v>289</v>
      </c>
      <c r="P104" s="66">
        <v>46304</v>
      </c>
      <c r="Q104" s="31">
        <f t="shared" si="2"/>
        <v>931</v>
      </c>
      <c r="R104" s="31">
        <f t="shared" si="3"/>
        <v>960</v>
      </c>
      <c r="S104" s="29">
        <f>IF($Q104&lt;Parâmetros!$E$19,$G104-1,$G104)</f>
        <v>46304</v>
      </c>
    </row>
    <row r="105" spans="1:19" ht="15" customHeight="1" x14ac:dyDescent="0.25">
      <c r="A105" s="128">
        <v>9561</v>
      </c>
      <c r="B105" s="65" t="s">
        <v>36</v>
      </c>
      <c r="C105" s="65" t="s">
        <v>77</v>
      </c>
      <c r="D105" s="66">
        <v>46304</v>
      </c>
      <c r="E105" s="67">
        <v>0.34</v>
      </c>
      <c r="F105" s="65" t="s">
        <v>285</v>
      </c>
      <c r="G105" s="66">
        <v>46304</v>
      </c>
      <c r="H105" s="129">
        <v>40521823</v>
      </c>
      <c r="I105" s="129">
        <v>20</v>
      </c>
      <c r="J105" s="65" t="s">
        <v>1442</v>
      </c>
      <c r="K105" s="65" t="s">
        <v>1443</v>
      </c>
      <c r="L105" s="66">
        <v>46304</v>
      </c>
      <c r="M105" s="65" t="s">
        <v>291</v>
      </c>
      <c r="N105" s="129">
        <v>3002683</v>
      </c>
      <c r="O105" s="65" t="s">
        <v>289</v>
      </c>
      <c r="P105" s="66">
        <v>46304</v>
      </c>
      <c r="Q105" s="31">
        <f t="shared" si="2"/>
        <v>961</v>
      </c>
      <c r="R105" s="31">
        <f t="shared" si="3"/>
        <v>981</v>
      </c>
      <c r="S105" s="29">
        <f>IF($Q105&lt;Parâmetros!$E$19,$G105-1,$G105)</f>
        <v>46304</v>
      </c>
    </row>
    <row r="106" spans="1:19" ht="15" customHeight="1" x14ac:dyDescent="0.25">
      <c r="A106" s="128">
        <v>9561</v>
      </c>
      <c r="B106" s="65" t="s">
        <v>36</v>
      </c>
      <c r="C106" s="65" t="s">
        <v>77</v>
      </c>
      <c r="D106" s="66">
        <v>46308</v>
      </c>
      <c r="E106" s="67">
        <v>0.49</v>
      </c>
      <c r="F106" s="65" t="s">
        <v>285</v>
      </c>
      <c r="G106" s="66">
        <v>46307</v>
      </c>
      <c r="H106" s="129">
        <v>40524594</v>
      </c>
      <c r="I106" s="129">
        <v>10</v>
      </c>
      <c r="J106" s="65" t="s">
        <v>2481</v>
      </c>
      <c r="K106" s="65" t="s">
        <v>2482</v>
      </c>
      <c r="L106" s="66">
        <v>46307</v>
      </c>
      <c r="M106" s="65" t="s">
        <v>291</v>
      </c>
      <c r="N106" s="65" t="s">
        <v>793</v>
      </c>
      <c r="O106" s="65" t="s">
        <v>289</v>
      </c>
      <c r="P106" s="66">
        <v>46308</v>
      </c>
      <c r="Q106" s="31">
        <f t="shared" si="2"/>
        <v>431</v>
      </c>
      <c r="R106" s="31">
        <f t="shared" si="3"/>
        <v>460</v>
      </c>
      <c r="S106" s="29">
        <f>IF($Q106&lt;Parâmetros!$E$19,$G106-1,$G106)</f>
        <v>46307</v>
      </c>
    </row>
    <row r="107" spans="1:19" ht="15" customHeight="1" x14ac:dyDescent="0.25">
      <c r="A107" s="128">
        <v>9561</v>
      </c>
      <c r="B107" s="65" t="s">
        <v>36</v>
      </c>
      <c r="C107" s="65" t="s">
        <v>77</v>
      </c>
      <c r="D107" s="66">
        <v>46308</v>
      </c>
      <c r="E107" s="67">
        <v>0.8</v>
      </c>
      <c r="F107" s="65" t="s">
        <v>285</v>
      </c>
      <c r="G107" s="66">
        <v>46307</v>
      </c>
      <c r="H107" s="129">
        <v>40524594</v>
      </c>
      <c r="I107" s="129">
        <v>20</v>
      </c>
      <c r="J107" s="65" t="s">
        <v>2483</v>
      </c>
      <c r="K107" s="65" t="s">
        <v>1617</v>
      </c>
      <c r="L107" s="66">
        <v>46307</v>
      </c>
      <c r="M107" s="65" t="s">
        <v>291</v>
      </c>
      <c r="N107" s="65" t="s">
        <v>793</v>
      </c>
      <c r="O107" s="65" t="s">
        <v>289</v>
      </c>
      <c r="P107" s="66">
        <v>46308</v>
      </c>
      <c r="Q107" s="31">
        <f t="shared" si="2"/>
        <v>462</v>
      </c>
      <c r="R107" s="31">
        <f t="shared" si="3"/>
        <v>510</v>
      </c>
      <c r="S107" s="29">
        <f>IF($Q107&lt;Parâmetros!$E$19,$G107-1,$G107)</f>
        <v>46307</v>
      </c>
    </row>
    <row r="108" spans="1:19" ht="15" customHeight="1" x14ac:dyDescent="0.25">
      <c r="A108" s="128">
        <v>9561</v>
      </c>
      <c r="B108" s="65" t="s">
        <v>36</v>
      </c>
      <c r="C108" s="65" t="s">
        <v>77</v>
      </c>
      <c r="D108" s="66">
        <v>46308</v>
      </c>
      <c r="E108" s="67">
        <v>0.52</v>
      </c>
      <c r="F108" s="65" t="s">
        <v>285</v>
      </c>
      <c r="G108" s="66">
        <v>46307</v>
      </c>
      <c r="H108" s="129">
        <v>40524595</v>
      </c>
      <c r="I108" s="129">
        <v>10</v>
      </c>
      <c r="J108" s="65" t="s">
        <v>2484</v>
      </c>
      <c r="K108" s="65" t="s">
        <v>2485</v>
      </c>
      <c r="L108" s="66">
        <v>46307</v>
      </c>
      <c r="M108" s="65" t="s">
        <v>291</v>
      </c>
      <c r="N108" s="65" t="s">
        <v>793</v>
      </c>
      <c r="O108" s="65" t="s">
        <v>289</v>
      </c>
      <c r="P108" s="66">
        <v>46308</v>
      </c>
      <c r="Q108" s="31">
        <f t="shared" si="2"/>
        <v>513</v>
      </c>
      <c r="R108" s="31">
        <f t="shared" si="3"/>
        <v>544</v>
      </c>
      <c r="S108" s="29">
        <f>IF($Q108&lt;Parâmetros!$E$19,$G108-1,$G108)</f>
        <v>46307</v>
      </c>
    </row>
    <row r="109" spans="1:19" ht="15" customHeight="1" x14ac:dyDescent="0.25">
      <c r="A109" s="128">
        <v>9561</v>
      </c>
      <c r="B109" s="65" t="s">
        <v>36</v>
      </c>
      <c r="C109" s="65" t="s">
        <v>77</v>
      </c>
      <c r="D109" s="66">
        <v>46308</v>
      </c>
      <c r="E109" s="67">
        <v>0.54</v>
      </c>
      <c r="F109" s="65" t="s">
        <v>285</v>
      </c>
      <c r="G109" s="66">
        <v>46307</v>
      </c>
      <c r="H109" s="129">
        <v>40524595</v>
      </c>
      <c r="I109" s="129">
        <v>20</v>
      </c>
      <c r="J109" s="65" t="s">
        <v>2486</v>
      </c>
      <c r="K109" s="65" t="s">
        <v>2487</v>
      </c>
      <c r="L109" s="66">
        <v>46307</v>
      </c>
      <c r="M109" s="65" t="s">
        <v>291</v>
      </c>
      <c r="N109" s="65" t="s">
        <v>793</v>
      </c>
      <c r="O109" s="65" t="s">
        <v>289</v>
      </c>
      <c r="P109" s="66">
        <v>46308</v>
      </c>
      <c r="Q109" s="31">
        <f t="shared" si="2"/>
        <v>544</v>
      </c>
      <c r="R109" s="31">
        <f t="shared" si="3"/>
        <v>576</v>
      </c>
      <c r="S109" s="29">
        <f>IF($Q109&lt;Parâmetros!$E$19,$G109-1,$G109)</f>
        <v>46307</v>
      </c>
    </row>
    <row r="110" spans="1:19" ht="15" customHeight="1" x14ac:dyDescent="0.25">
      <c r="A110" s="128">
        <v>9561</v>
      </c>
      <c r="B110" s="65" t="s">
        <v>36</v>
      </c>
      <c r="C110" s="65" t="s">
        <v>77</v>
      </c>
      <c r="D110" s="66">
        <v>46308</v>
      </c>
      <c r="E110" s="67">
        <v>0.45</v>
      </c>
      <c r="F110" s="65" t="s">
        <v>285</v>
      </c>
      <c r="G110" s="66">
        <v>46307</v>
      </c>
      <c r="H110" s="129">
        <v>40524596</v>
      </c>
      <c r="I110" s="129">
        <v>10</v>
      </c>
      <c r="J110" s="65" t="s">
        <v>2488</v>
      </c>
      <c r="K110" s="65" t="s">
        <v>2489</v>
      </c>
      <c r="L110" s="66">
        <v>46307</v>
      </c>
      <c r="M110" s="65" t="s">
        <v>291</v>
      </c>
      <c r="N110" s="65" t="s">
        <v>793</v>
      </c>
      <c r="O110" s="65" t="s">
        <v>289</v>
      </c>
      <c r="P110" s="66">
        <v>46308</v>
      </c>
      <c r="Q110" s="31">
        <f t="shared" si="2"/>
        <v>579</v>
      </c>
      <c r="R110" s="31">
        <f t="shared" si="3"/>
        <v>606</v>
      </c>
      <c r="S110" s="29">
        <f>IF($Q110&lt;Parâmetros!$E$19,$G110-1,$G110)</f>
        <v>46307</v>
      </c>
    </row>
    <row r="111" spans="1:19" ht="15" customHeight="1" x14ac:dyDescent="0.25">
      <c r="A111" s="128">
        <v>9561</v>
      </c>
      <c r="B111" s="65" t="s">
        <v>36</v>
      </c>
      <c r="C111" s="65" t="s">
        <v>77</v>
      </c>
      <c r="D111" s="66">
        <v>46308</v>
      </c>
      <c r="E111" s="67">
        <v>1</v>
      </c>
      <c r="F111" s="65" t="s">
        <v>285</v>
      </c>
      <c r="G111" s="66">
        <v>46307</v>
      </c>
      <c r="H111" s="129">
        <v>40524596</v>
      </c>
      <c r="I111" s="129">
        <v>20</v>
      </c>
      <c r="J111" s="65" t="s">
        <v>2490</v>
      </c>
      <c r="K111" s="65" t="s">
        <v>2491</v>
      </c>
      <c r="L111" s="66">
        <v>46307</v>
      </c>
      <c r="M111" s="65" t="s">
        <v>291</v>
      </c>
      <c r="N111" s="65" t="s">
        <v>793</v>
      </c>
      <c r="O111" s="65" t="s">
        <v>289</v>
      </c>
      <c r="P111" s="66">
        <v>46308</v>
      </c>
      <c r="Q111" s="31">
        <f t="shared" si="2"/>
        <v>606</v>
      </c>
      <c r="R111" s="31">
        <f t="shared" si="3"/>
        <v>666</v>
      </c>
      <c r="S111" s="29">
        <f>IF($Q111&lt;Parâmetros!$E$19,$G111-1,$G111)</f>
        <v>46307</v>
      </c>
    </row>
    <row r="112" spans="1:19" ht="15" customHeight="1" x14ac:dyDescent="0.25">
      <c r="A112" s="128">
        <v>9561</v>
      </c>
      <c r="B112" s="65" t="s">
        <v>36</v>
      </c>
      <c r="C112" s="65" t="s">
        <v>77</v>
      </c>
      <c r="D112" s="66">
        <v>46308</v>
      </c>
      <c r="E112" s="67">
        <v>0.64</v>
      </c>
      <c r="F112" s="65" t="s">
        <v>285</v>
      </c>
      <c r="G112" s="66">
        <v>46307</v>
      </c>
      <c r="H112" s="129">
        <v>40524576</v>
      </c>
      <c r="I112" s="129">
        <v>10</v>
      </c>
      <c r="J112" s="65" t="s">
        <v>2492</v>
      </c>
      <c r="K112" s="65" t="s">
        <v>2493</v>
      </c>
      <c r="L112" s="66">
        <v>46307</v>
      </c>
      <c r="M112" s="65" t="s">
        <v>291</v>
      </c>
      <c r="N112" s="65" t="s">
        <v>793</v>
      </c>
      <c r="O112" s="65" t="s">
        <v>289</v>
      </c>
      <c r="P112" s="66">
        <v>46308</v>
      </c>
      <c r="Q112" s="31">
        <f t="shared" si="2"/>
        <v>728</v>
      </c>
      <c r="R112" s="31">
        <f t="shared" si="3"/>
        <v>767</v>
      </c>
      <c r="S112" s="29">
        <f>IF($Q112&lt;Parâmetros!$E$19,$G112-1,$G112)</f>
        <v>46307</v>
      </c>
    </row>
    <row r="113" spans="1:19" ht="15" customHeight="1" x14ac:dyDescent="0.25">
      <c r="A113" s="128">
        <v>9561</v>
      </c>
      <c r="B113" s="65" t="s">
        <v>36</v>
      </c>
      <c r="C113" s="65" t="s">
        <v>77</v>
      </c>
      <c r="D113" s="66">
        <v>46308</v>
      </c>
      <c r="E113" s="67">
        <v>0.87</v>
      </c>
      <c r="F113" s="65" t="s">
        <v>285</v>
      </c>
      <c r="G113" s="66">
        <v>46307</v>
      </c>
      <c r="H113" s="129">
        <v>40524576</v>
      </c>
      <c r="I113" s="129">
        <v>20</v>
      </c>
      <c r="J113" s="65" t="s">
        <v>2494</v>
      </c>
      <c r="K113" s="65" t="s">
        <v>2495</v>
      </c>
      <c r="L113" s="66">
        <v>46307</v>
      </c>
      <c r="M113" s="65" t="s">
        <v>291</v>
      </c>
      <c r="N113" s="65" t="s">
        <v>793</v>
      </c>
      <c r="O113" s="65" t="s">
        <v>289</v>
      </c>
      <c r="P113" s="66">
        <v>46308</v>
      </c>
      <c r="Q113" s="31">
        <f t="shared" si="2"/>
        <v>767</v>
      </c>
      <c r="R113" s="31">
        <f t="shared" si="3"/>
        <v>819</v>
      </c>
      <c r="S113" s="29">
        <f>IF($Q113&lt;Parâmetros!$E$19,$G113-1,$G113)</f>
        <v>46307</v>
      </c>
    </row>
    <row r="114" spans="1:19" ht="15" customHeight="1" x14ac:dyDescent="0.25">
      <c r="A114" s="128">
        <v>9561</v>
      </c>
      <c r="B114" s="65" t="s">
        <v>36</v>
      </c>
      <c r="C114" s="65" t="s">
        <v>77</v>
      </c>
      <c r="D114" s="66">
        <v>46308</v>
      </c>
      <c r="E114" s="67">
        <v>0.6</v>
      </c>
      <c r="F114" s="65" t="s">
        <v>285</v>
      </c>
      <c r="G114" s="66">
        <v>46307</v>
      </c>
      <c r="H114" s="129">
        <v>40524577</v>
      </c>
      <c r="I114" s="129">
        <v>10</v>
      </c>
      <c r="J114" s="65" t="s">
        <v>2496</v>
      </c>
      <c r="K114" s="65" t="s">
        <v>2497</v>
      </c>
      <c r="L114" s="66">
        <v>46307</v>
      </c>
      <c r="M114" s="65" t="s">
        <v>291</v>
      </c>
      <c r="N114" s="65" t="s">
        <v>793</v>
      </c>
      <c r="O114" s="65" t="s">
        <v>289</v>
      </c>
      <c r="P114" s="66">
        <v>46308</v>
      </c>
      <c r="Q114" s="31">
        <f t="shared" si="2"/>
        <v>825</v>
      </c>
      <c r="R114" s="31">
        <f t="shared" si="3"/>
        <v>861</v>
      </c>
      <c r="S114" s="29">
        <f>IF($Q114&lt;Parâmetros!$E$19,$G114-1,$G114)</f>
        <v>46307</v>
      </c>
    </row>
    <row r="115" spans="1:19" ht="15" customHeight="1" x14ac:dyDescent="0.25">
      <c r="A115" s="128">
        <v>9561</v>
      </c>
      <c r="B115" s="65" t="s">
        <v>36</v>
      </c>
      <c r="C115" s="65" t="s">
        <v>77</v>
      </c>
      <c r="D115" s="66">
        <v>46308</v>
      </c>
      <c r="E115" s="67">
        <v>0.59</v>
      </c>
      <c r="F115" s="65" t="s">
        <v>285</v>
      </c>
      <c r="G115" s="66">
        <v>46307</v>
      </c>
      <c r="H115" s="129">
        <v>40524577</v>
      </c>
      <c r="I115" s="129">
        <v>20</v>
      </c>
      <c r="J115" s="65" t="s">
        <v>2498</v>
      </c>
      <c r="K115" s="65" t="s">
        <v>2499</v>
      </c>
      <c r="L115" s="66">
        <v>46307</v>
      </c>
      <c r="M115" s="65" t="s">
        <v>291</v>
      </c>
      <c r="N115" s="65" t="s">
        <v>793</v>
      </c>
      <c r="O115" s="65" t="s">
        <v>289</v>
      </c>
      <c r="P115" s="66">
        <v>46308</v>
      </c>
      <c r="Q115" s="31">
        <f t="shared" si="2"/>
        <v>865</v>
      </c>
      <c r="R115" s="31">
        <f t="shared" si="3"/>
        <v>900</v>
      </c>
      <c r="S115" s="29">
        <f>IF($Q115&lt;Parâmetros!$E$19,$G115-1,$G115)</f>
        <v>46307</v>
      </c>
    </row>
    <row r="116" spans="1:19" ht="15" customHeight="1" x14ac:dyDescent="0.25">
      <c r="A116" s="128">
        <v>9561</v>
      </c>
      <c r="B116" s="65" t="s">
        <v>36</v>
      </c>
      <c r="C116" s="65" t="s">
        <v>77</v>
      </c>
      <c r="D116" s="66">
        <v>46310</v>
      </c>
      <c r="E116" s="67">
        <v>0.52</v>
      </c>
      <c r="F116" s="65" t="s">
        <v>285</v>
      </c>
      <c r="G116" s="66">
        <v>46308</v>
      </c>
      <c r="H116" s="129">
        <v>40524588</v>
      </c>
      <c r="I116" s="129">
        <v>10</v>
      </c>
      <c r="J116" s="65" t="s">
        <v>2969</v>
      </c>
      <c r="K116" s="65" t="s">
        <v>2970</v>
      </c>
      <c r="L116" s="66">
        <v>46308</v>
      </c>
      <c r="M116" s="65" t="s">
        <v>291</v>
      </c>
      <c r="N116" s="65" t="s">
        <v>793</v>
      </c>
      <c r="O116" s="65" t="s">
        <v>289</v>
      </c>
      <c r="P116" s="66">
        <v>46310</v>
      </c>
      <c r="Q116" s="31">
        <f t="shared" si="2"/>
        <v>450</v>
      </c>
      <c r="R116" s="31">
        <f t="shared" si="3"/>
        <v>481</v>
      </c>
      <c r="S116" s="29">
        <f>IF($Q116&lt;Parâmetros!$E$19,$G116-1,$G116)</f>
        <v>46308</v>
      </c>
    </row>
    <row r="117" spans="1:19" ht="15" customHeight="1" x14ac:dyDescent="0.25">
      <c r="A117" s="128">
        <v>9561</v>
      </c>
      <c r="B117" s="65" t="s">
        <v>36</v>
      </c>
      <c r="C117" s="65" t="s">
        <v>77</v>
      </c>
      <c r="D117" s="66">
        <v>46310</v>
      </c>
      <c r="E117" s="67">
        <v>0.49</v>
      </c>
      <c r="F117" s="65" t="s">
        <v>285</v>
      </c>
      <c r="G117" s="66">
        <v>46308</v>
      </c>
      <c r="H117" s="129">
        <v>40524588</v>
      </c>
      <c r="I117" s="129">
        <v>20</v>
      </c>
      <c r="J117" s="65" t="s">
        <v>2971</v>
      </c>
      <c r="K117" s="65" t="s">
        <v>2972</v>
      </c>
      <c r="L117" s="66">
        <v>46308</v>
      </c>
      <c r="M117" s="65" t="s">
        <v>291</v>
      </c>
      <c r="N117" s="65" t="s">
        <v>793</v>
      </c>
      <c r="O117" s="65" t="s">
        <v>289</v>
      </c>
      <c r="P117" s="66">
        <v>46310</v>
      </c>
      <c r="Q117" s="31">
        <f t="shared" si="2"/>
        <v>481</v>
      </c>
      <c r="R117" s="31">
        <f t="shared" si="3"/>
        <v>510</v>
      </c>
      <c r="S117" s="29">
        <f>IF($Q117&lt;Parâmetros!$E$19,$G117-1,$G117)</f>
        <v>46308</v>
      </c>
    </row>
    <row r="118" spans="1:19" ht="15" customHeight="1" x14ac:dyDescent="0.25">
      <c r="A118" s="128">
        <v>9561</v>
      </c>
      <c r="B118" s="65" t="s">
        <v>36</v>
      </c>
      <c r="C118" s="65" t="s">
        <v>77</v>
      </c>
      <c r="D118" s="66">
        <v>46310</v>
      </c>
      <c r="E118" s="67">
        <v>0.52</v>
      </c>
      <c r="F118" s="65" t="s">
        <v>285</v>
      </c>
      <c r="G118" s="66">
        <v>46308</v>
      </c>
      <c r="H118" s="129">
        <v>40524589</v>
      </c>
      <c r="I118" s="129">
        <v>10</v>
      </c>
      <c r="J118" s="65" t="s">
        <v>2973</v>
      </c>
      <c r="K118" s="65" t="s">
        <v>2974</v>
      </c>
      <c r="L118" s="66">
        <v>46308</v>
      </c>
      <c r="M118" s="65" t="s">
        <v>291</v>
      </c>
      <c r="N118" s="65" t="s">
        <v>793</v>
      </c>
      <c r="O118" s="65" t="s">
        <v>289</v>
      </c>
      <c r="P118" s="66">
        <v>46310</v>
      </c>
      <c r="Q118" s="31">
        <f t="shared" si="2"/>
        <v>512</v>
      </c>
      <c r="R118" s="31">
        <f t="shared" si="3"/>
        <v>543</v>
      </c>
      <c r="S118" s="29">
        <f>IF($Q118&lt;Parâmetros!$E$19,$G118-1,$G118)</f>
        <v>46308</v>
      </c>
    </row>
    <row r="119" spans="1:19" ht="15" customHeight="1" x14ac:dyDescent="0.25">
      <c r="A119" s="128">
        <v>9561</v>
      </c>
      <c r="B119" s="65" t="s">
        <v>36</v>
      </c>
      <c r="C119" s="65" t="s">
        <v>77</v>
      </c>
      <c r="D119" s="66">
        <v>46310</v>
      </c>
      <c r="E119" s="67">
        <v>0.47</v>
      </c>
      <c r="F119" s="65" t="s">
        <v>285</v>
      </c>
      <c r="G119" s="66">
        <v>46308</v>
      </c>
      <c r="H119" s="129">
        <v>40524589</v>
      </c>
      <c r="I119" s="129">
        <v>20</v>
      </c>
      <c r="J119" s="65" t="s">
        <v>2975</v>
      </c>
      <c r="K119" s="65" t="s">
        <v>2976</v>
      </c>
      <c r="L119" s="66">
        <v>46308</v>
      </c>
      <c r="M119" s="65" t="s">
        <v>291</v>
      </c>
      <c r="N119" s="65" t="s">
        <v>793</v>
      </c>
      <c r="O119" s="65" t="s">
        <v>289</v>
      </c>
      <c r="P119" s="66">
        <v>46310</v>
      </c>
      <c r="Q119" s="31">
        <f t="shared" si="2"/>
        <v>544</v>
      </c>
      <c r="R119" s="31">
        <f t="shared" si="3"/>
        <v>572</v>
      </c>
      <c r="S119" s="29">
        <f>IF($Q119&lt;Parâmetros!$E$19,$G119-1,$G119)</f>
        <v>46308</v>
      </c>
    </row>
    <row r="120" spans="1:19" ht="15" customHeight="1" x14ac:dyDescent="0.25">
      <c r="A120" s="128">
        <v>9561</v>
      </c>
      <c r="B120" s="65" t="s">
        <v>36</v>
      </c>
      <c r="C120" s="65" t="s">
        <v>77</v>
      </c>
      <c r="D120" s="66">
        <v>46310</v>
      </c>
      <c r="E120" s="67">
        <v>0.55000000000000004</v>
      </c>
      <c r="F120" s="65" t="s">
        <v>285</v>
      </c>
      <c r="G120" s="66">
        <v>46308</v>
      </c>
      <c r="H120" s="129">
        <v>40524593</v>
      </c>
      <c r="I120" s="129">
        <v>10</v>
      </c>
      <c r="J120" s="65" t="s">
        <v>2977</v>
      </c>
      <c r="K120" s="65" t="s">
        <v>2978</v>
      </c>
      <c r="L120" s="66">
        <v>46308</v>
      </c>
      <c r="M120" s="65" t="s">
        <v>291</v>
      </c>
      <c r="N120" s="65" t="s">
        <v>793</v>
      </c>
      <c r="O120" s="65" t="s">
        <v>289</v>
      </c>
      <c r="P120" s="66">
        <v>46310</v>
      </c>
      <c r="Q120" s="31">
        <f t="shared" si="2"/>
        <v>573</v>
      </c>
      <c r="R120" s="31">
        <f t="shared" si="3"/>
        <v>606</v>
      </c>
      <c r="S120" s="29">
        <f>IF($Q120&lt;Parâmetros!$E$19,$G120-1,$G120)</f>
        <v>46308</v>
      </c>
    </row>
    <row r="121" spans="1:19" ht="15" customHeight="1" x14ac:dyDescent="0.25">
      <c r="A121" s="128">
        <v>9561</v>
      </c>
      <c r="B121" s="65" t="s">
        <v>36</v>
      </c>
      <c r="C121" s="65" t="s">
        <v>77</v>
      </c>
      <c r="D121" s="66">
        <v>46310</v>
      </c>
      <c r="E121" s="67">
        <v>0.43</v>
      </c>
      <c r="F121" s="65" t="s">
        <v>285</v>
      </c>
      <c r="G121" s="66">
        <v>46308</v>
      </c>
      <c r="H121" s="129">
        <v>40524593</v>
      </c>
      <c r="I121" s="129">
        <v>20</v>
      </c>
      <c r="J121" s="65" t="s">
        <v>2290</v>
      </c>
      <c r="K121" s="65" t="s">
        <v>2979</v>
      </c>
      <c r="L121" s="66">
        <v>46308</v>
      </c>
      <c r="M121" s="65" t="s">
        <v>291</v>
      </c>
      <c r="N121" s="65" t="s">
        <v>793</v>
      </c>
      <c r="O121" s="65" t="s">
        <v>289</v>
      </c>
      <c r="P121" s="66">
        <v>46310</v>
      </c>
      <c r="Q121" s="31">
        <f t="shared" si="2"/>
        <v>606</v>
      </c>
      <c r="R121" s="31">
        <f t="shared" si="3"/>
        <v>632</v>
      </c>
      <c r="S121" s="29">
        <f>IF($Q121&lt;Parâmetros!$E$19,$G121-1,$G121)</f>
        <v>46308</v>
      </c>
    </row>
    <row r="122" spans="1:19" ht="15" customHeight="1" x14ac:dyDescent="0.25">
      <c r="A122" s="128">
        <v>9561</v>
      </c>
      <c r="B122" s="65" t="s">
        <v>36</v>
      </c>
      <c r="C122" s="65" t="s">
        <v>77</v>
      </c>
      <c r="D122" s="66">
        <v>46310</v>
      </c>
      <c r="E122" s="67">
        <v>0.6</v>
      </c>
      <c r="F122" s="65" t="s">
        <v>285</v>
      </c>
      <c r="G122" s="66">
        <v>46308</v>
      </c>
      <c r="H122" s="129">
        <v>40524591</v>
      </c>
      <c r="I122" s="129">
        <v>10</v>
      </c>
      <c r="J122" s="65" t="s">
        <v>2980</v>
      </c>
      <c r="K122" s="65" t="s">
        <v>2981</v>
      </c>
      <c r="L122" s="66">
        <v>46308</v>
      </c>
      <c r="M122" s="65" t="s">
        <v>291</v>
      </c>
      <c r="N122" s="65" t="s">
        <v>793</v>
      </c>
      <c r="O122" s="65" t="s">
        <v>289</v>
      </c>
      <c r="P122" s="66">
        <v>46310</v>
      </c>
      <c r="Q122" s="31">
        <f t="shared" si="2"/>
        <v>632</v>
      </c>
      <c r="R122" s="31">
        <f t="shared" si="3"/>
        <v>668</v>
      </c>
      <c r="S122" s="29">
        <f>IF($Q122&lt;Parâmetros!$E$19,$G122-1,$G122)</f>
        <v>46308</v>
      </c>
    </row>
    <row r="123" spans="1:19" ht="15" customHeight="1" x14ac:dyDescent="0.25">
      <c r="A123" s="128">
        <v>9561</v>
      </c>
      <c r="B123" s="65" t="s">
        <v>36</v>
      </c>
      <c r="C123" s="65" t="s">
        <v>77</v>
      </c>
      <c r="D123" s="66">
        <v>46310</v>
      </c>
      <c r="E123" s="67">
        <v>0.52</v>
      </c>
      <c r="F123" s="65" t="s">
        <v>285</v>
      </c>
      <c r="G123" s="66">
        <v>46308</v>
      </c>
      <c r="H123" s="129">
        <v>40524591</v>
      </c>
      <c r="I123" s="129">
        <v>20</v>
      </c>
      <c r="J123" s="65" t="s">
        <v>2982</v>
      </c>
      <c r="K123" s="65" t="s">
        <v>2983</v>
      </c>
      <c r="L123" s="66">
        <v>46308</v>
      </c>
      <c r="M123" s="65" t="s">
        <v>291</v>
      </c>
      <c r="N123" s="65" t="s">
        <v>793</v>
      </c>
      <c r="O123" s="65" t="s">
        <v>289</v>
      </c>
      <c r="P123" s="66">
        <v>46310</v>
      </c>
      <c r="Q123" s="31">
        <f t="shared" si="2"/>
        <v>728</v>
      </c>
      <c r="R123" s="31">
        <f t="shared" si="3"/>
        <v>759</v>
      </c>
      <c r="S123" s="29">
        <f>IF($Q123&lt;Parâmetros!$E$19,$G123-1,$G123)</f>
        <v>46308</v>
      </c>
    </row>
    <row r="124" spans="1:19" ht="15" customHeight="1" x14ac:dyDescent="0.25">
      <c r="A124" s="128">
        <v>9561</v>
      </c>
      <c r="B124" s="65" t="s">
        <v>36</v>
      </c>
      <c r="C124" s="65" t="s">
        <v>77</v>
      </c>
      <c r="D124" s="66">
        <v>46310</v>
      </c>
      <c r="E124" s="67">
        <v>0.5</v>
      </c>
      <c r="F124" s="65" t="s">
        <v>285</v>
      </c>
      <c r="G124" s="66">
        <v>46308</v>
      </c>
      <c r="H124" s="129">
        <v>40524592</v>
      </c>
      <c r="I124" s="129">
        <v>10</v>
      </c>
      <c r="J124" s="65" t="s">
        <v>1250</v>
      </c>
      <c r="K124" s="65" t="s">
        <v>2984</v>
      </c>
      <c r="L124" s="66">
        <v>46308</v>
      </c>
      <c r="M124" s="65" t="s">
        <v>291</v>
      </c>
      <c r="N124" s="65" t="s">
        <v>793</v>
      </c>
      <c r="O124" s="65" t="s">
        <v>289</v>
      </c>
      <c r="P124" s="66">
        <v>46310</v>
      </c>
      <c r="Q124" s="31">
        <f t="shared" si="2"/>
        <v>760</v>
      </c>
      <c r="R124" s="31">
        <f t="shared" si="3"/>
        <v>791</v>
      </c>
      <c r="S124" s="29">
        <f>IF($Q124&lt;Parâmetros!$E$19,$G124-1,$G124)</f>
        <v>46308</v>
      </c>
    </row>
    <row r="125" spans="1:19" ht="15" customHeight="1" x14ac:dyDescent="0.25">
      <c r="A125" s="128">
        <v>9561</v>
      </c>
      <c r="B125" s="65" t="s">
        <v>36</v>
      </c>
      <c r="C125" s="65" t="s">
        <v>77</v>
      </c>
      <c r="D125" s="66">
        <v>46310</v>
      </c>
      <c r="E125" s="67">
        <v>1</v>
      </c>
      <c r="F125" s="65" t="s">
        <v>285</v>
      </c>
      <c r="G125" s="66">
        <v>46308</v>
      </c>
      <c r="H125" s="129">
        <v>40524592</v>
      </c>
      <c r="I125" s="129">
        <v>20</v>
      </c>
      <c r="J125" s="65" t="s">
        <v>2985</v>
      </c>
      <c r="K125" s="65" t="s">
        <v>2986</v>
      </c>
      <c r="L125" s="66">
        <v>46308</v>
      </c>
      <c r="M125" s="65" t="s">
        <v>291</v>
      </c>
      <c r="N125" s="65" t="s">
        <v>793</v>
      </c>
      <c r="O125" s="65" t="s">
        <v>289</v>
      </c>
      <c r="P125" s="66">
        <v>46310</v>
      </c>
      <c r="Q125" s="31">
        <f t="shared" si="2"/>
        <v>791</v>
      </c>
      <c r="R125" s="31">
        <f t="shared" si="3"/>
        <v>851</v>
      </c>
      <c r="S125" s="29">
        <f>IF($Q125&lt;Parâmetros!$E$19,$G125-1,$G125)</f>
        <v>46308</v>
      </c>
    </row>
    <row r="126" spans="1:19" ht="15" customHeight="1" x14ac:dyDescent="0.25">
      <c r="A126" s="128">
        <v>9561</v>
      </c>
      <c r="B126" s="65" t="s">
        <v>36</v>
      </c>
      <c r="C126" s="65" t="s">
        <v>77</v>
      </c>
      <c r="D126" s="66">
        <v>46310</v>
      </c>
      <c r="E126" s="67">
        <v>1</v>
      </c>
      <c r="F126" s="65" t="s">
        <v>285</v>
      </c>
      <c r="G126" s="66">
        <v>46308</v>
      </c>
      <c r="H126" s="129">
        <v>40524590</v>
      </c>
      <c r="I126" s="129">
        <v>10</v>
      </c>
      <c r="J126" s="65" t="s">
        <v>2987</v>
      </c>
      <c r="K126" s="65" t="s">
        <v>2988</v>
      </c>
      <c r="L126" s="66">
        <v>46308</v>
      </c>
      <c r="M126" s="65" t="s">
        <v>291</v>
      </c>
      <c r="N126" s="65" t="s">
        <v>793</v>
      </c>
      <c r="O126" s="65" t="s">
        <v>289</v>
      </c>
      <c r="P126" s="66">
        <v>46310</v>
      </c>
      <c r="Q126" s="31">
        <f t="shared" si="2"/>
        <v>852</v>
      </c>
      <c r="R126" s="31">
        <f t="shared" si="3"/>
        <v>912</v>
      </c>
      <c r="S126" s="29">
        <f>IF($Q126&lt;Parâmetros!$E$19,$G126-1,$G126)</f>
        <v>46308</v>
      </c>
    </row>
    <row r="127" spans="1:19" ht="15" customHeight="1" x14ac:dyDescent="0.25">
      <c r="A127" s="128">
        <v>9561</v>
      </c>
      <c r="B127" s="65" t="s">
        <v>36</v>
      </c>
      <c r="C127" s="65" t="s">
        <v>77</v>
      </c>
      <c r="D127" s="66">
        <v>46310</v>
      </c>
      <c r="E127" s="67">
        <v>1.24</v>
      </c>
      <c r="F127" s="65" t="s">
        <v>285</v>
      </c>
      <c r="G127" s="66">
        <v>46308</v>
      </c>
      <c r="H127" s="129">
        <v>40524590</v>
      </c>
      <c r="I127" s="129">
        <v>20</v>
      </c>
      <c r="J127" s="65" t="s">
        <v>2989</v>
      </c>
      <c r="K127" s="65" t="s">
        <v>2990</v>
      </c>
      <c r="L127" s="66">
        <v>46308</v>
      </c>
      <c r="M127" s="65" t="s">
        <v>291</v>
      </c>
      <c r="N127" s="65" t="s">
        <v>793</v>
      </c>
      <c r="O127" s="65" t="s">
        <v>289</v>
      </c>
      <c r="P127" s="66">
        <v>46310</v>
      </c>
      <c r="Q127" s="31">
        <f t="shared" si="2"/>
        <v>913</v>
      </c>
      <c r="R127" s="31">
        <f t="shared" si="3"/>
        <v>987</v>
      </c>
      <c r="S127" s="29">
        <f>IF($Q127&lt;Parâmetros!$E$19,$G127-1,$G127)</f>
        <v>46308</v>
      </c>
    </row>
    <row r="128" spans="1:19" ht="15" customHeight="1" x14ac:dyDescent="0.25">
      <c r="A128" s="128">
        <v>9561</v>
      </c>
      <c r="B128" s="65" t="s">
        <v>36</v>
      </c>
      <c r="C128" s="65" t="s">
        <v>77</v>
      </c>
      <c r="D128" s="66">
        <v>46312</v>
      </c>
      <c r="E128" s="67">
        <v>4.01</v>
      </c>
      <c r="F128" s="65" t="s">
        <v>285</v>
      </c>
      <c r="G128" s="66">
        <v>46309</v>
      </c>
      <c r="H128" s="129">
        <v>40524582</v>
      </c>
      <c r="I128" s="129">
        <v>10</v>
      </c>
      <c r="J128" s="65" t="s">
        <v>2790</v>
      </c>
      <c r="K128" s="65" t="s">
        <v>3466</v>
      </c>
      <c r="L128" s="66">
        <v>46309</v>
      </c>
      <c r="M128" s="65" t="s">
        <v>291</v>
      </c>
      <c r="N128" s="65" t="s">
        <v>793</v>
      </c>
      <c r="O128" s="65" t="s">
        <v>289</v>
      </c>
      <c r="P128" s="66">
        <v>46312</v>
      </c>
      <c r="Q128" s="31">
        <f t="shared" ref="Q128:Q189" si="4">IFERROR(VALUE(LEFT($J128,2))*60+VALUE(MID($J128,4,2)),9999)</f>
        <v>425</v>
      </c>
      <c r="R128" s="31">
        <f t="shared" ref="R128:R189" si="5">IFERROR(VALUE(LEFT($K128,2))*60+VALUE(MID($K128,4,2)),"")</f>
        <v>665</v>
      </c>
      <c r="S128" s="29">
        <f>IF($Q128&lt;Parâmetros!$E$19,$G128-1,$G128)</f>
        <v>46309</v>
      </c>
    </row>
    <row r="129" spans="1:19" ht="15" customHeight="1" x14ac:dyDescent="0.25">
      <c r="A129" s="128">
        <v>9561</v>
      </c>
      <c r="B129" s="65" t="s">
        <v>36</v>
      </c>
      <c r="C129" s="65" t="s">
        <v>77</v>
      </c>
      <c r="D129" s="66">
        <v>46312</v>
      </c>
      <c r="E129" s="67">
        <v>4.5199999999999996</v>
      </c>
      <c r="F129" s="65" t="s">
        <v>285</v>
      </c>
      <c r="G129" s="66">
        <v>46309</v>
      </c>
      <c r="H129" s="129">
        <v>40524582</v>
      </c>
      <c r="I129" s="129">
        <v>10</v>
      </c>
      <c r="J129" s="65" t="s">
        <v>3467</v>
      </c>
      <c r="K129" s="65" t="s">
        <v>3468</v>
      </c>
      <c r="L129" s="66">
        <v>46309</v>
      </c>
      <c r="M129" s="65" t="s">
        <v>291</v>
      </c>
      <c r="N129" s="65" t="s">
        <v>793</v>
      </c>
      <c r="O129" s="65" t="s">
        <v>289</v>
      </c>
      <c r="P129" s="66">
        <v>46312</v>
      </c>
      <c r="Q129" s="31">
        <f t="shared" si="4"/>
        <v>726</v>
      </c>
      <c r="R129" s="31">
        <f t="shared" si="5"/>
        <v>997</v>
      </c>
      <c r="S129" s="29">
        <f>IF($Q129&lt;Parâmetros!$E$19,$G129-1,$G129)</f>
        <v>46309</v>
      </c>
    </row>
    <row r="130" spans="1:19" ht="15" customHeight="1" x14ac:dyDescent="0.25">
      <c r="A130" s="128">
        <v>9561</v>
      </c>
      <c r="B130" s="65" t="s">
        <v>36</v>
      </c>
      <c r="C130" s="65" t="s">
        <v>77</v>
      </c>
      <c r="D130" s="66">
        <v>46311</v>
      </c>
      <c r="E130" s="67">
        <v>0.55000000000000004</v>
      </c>
      <c r="F130" s="65" t="s">
        <v>285</v>
      </c>
      <c r="G130" s="66">
        <v>46310</v>
      </c>
      <c r="H130" s="129">
        <v>40524586</v>
      </c>
      <c r="I130" s="129">
        <v>10</v>
      </c>
      <c r="J130" s="65" t="s">
        <v>3127</v>
      </c>
      <c r="K130" s="65" t="s">
        <v>3128</v>
      </c>
      <c r="L130" s="66">
        <v>46310</v>
      </c>
      <c r="M130" s="65" t="s">
        <v>291</v>
      </c>
      <c r="N130" s="65" t="s">
        <v>793</v>
      </c>
      <c r="O130" s="65" t="s">
        <v>289</v>
      </c>
      <c r="P130" s="66">
        <v>46311</v>
      </c>
      <c r="Q130" s="31">
        <f t="shared" si="4"/>
        <v>447</v>
      </c>
      <c r="R130" s="31">
        <f t="shared" si="5"/>
        <v>480</v>
      </c>
      <c r="S130" s="29">
        <f>IF($Q130&lt;Parâmetros!$E$19,$G130-1,$G130)</f>
        <v>46310</v>
      </c>
    </row>
    <row r="131" spans="1:19" ht="15" customHeight="1" x14ac:dyDescent="0.25">
      <c r="A131" s="128">
        <v>9561</v>
      </c>
      <c r="B131" s="65" t="s">
        <v>36</v>
      </c>
      <c r="C131" s="65" t="s">
        <v>77</v>
      </c>
      <c r="D131" s="66">
        <v>46311</v>
      </c>
      <c r="E131" s="67">
        <v>0.44</v>
      </c>
      <c r="F131" s="65" t="s">
        <v>285</v>
      </c>
      <c r="G131" s="66">
        <v>46310</v>
      </c>
      <c r="H131" s="129">
        <v>40524586</v>
      </c>
      <c r="I131" s="129">
        <v>20</v>
      </c>
      <c r="J131" s="65" t="s">
        <v>3129</v>
      </c>
      <c r="K131" s="65" t="s">
        <v>821</v>
      </c>
      <c r="L131" s="66">
        <v>46310</v>
      </c>
      <c r="M131" s="65" t="s">
        <v>291</v>
      </c>
      <c r="N131" s="65" t="s">
        <v>793</v>
      </c>
      <c r="O131" s="65" t="s">
        <v>289</v>
      </c>
      <c r="P131" s="66">
        <v>46311</v>
      </c>
      <c r="Q131" s="31">
        <f t="shared" si="4"/>
        <v>484</v>
      </c>
      <c r="R131" s="31">
        <f t="shared" si="5"/>
        <v>510</v>
      </c>
      <c r="S131" s="29">
        <f>IF($Q131&lt;Parâmetros!$E$19,$G131-1,$G131)</f>
        <v>46310</v>
      </c>
    </row>
    <row r="132" spans="1:19" ht="15" customHeight="1" x14ac:dyDescent="0.25">
      <c r="A132" s="128">
        <v>9561</v>
      </c>
      <c r="B132" s="65" t="s">
        <v>36</v>
      </c>
      <c r="C132" s="65" t="s">
        <v>77</v>
      </c>
      <c r="D132" s="66">
        <v>46311</v>
      </c>
      <c r="E132" s="67">
        <v>0.47</v>
      </c>
      <c r="F132" s="65" t="s">
        <v>285</v>
      </c>
      <c r="G132" s="66">
        <v>46310</v>
      </c>
      <c r="H132" s="129">
        <v>40524587</v>
      </c>
      <c r="I132" s="129">
        <v>10</v>
      </c>
      <c r="J132" s="65" t="s">
        <v>3130</v>
      </c>
      <c r="K132" s="65" t="s">
        <v>3131</v>
      </c>
      <c r="L132" s="66">
        <v>46310</v>
      </c>
      <c r="M132" s="65" t="s">
        <v>291</v>
      </c>
      <c r="N132" s="65" t="s">
        <v>793</v>
      </c>
      <c r="O132" s="65" t="s">
        <v>289</v>
      </c>
      <c r="P132" s="66">
        <v>46311</v>
      </c>
      <c r="Q132" s="31">
        <f t="shared" si="4"/>
        <v>511</v>
      </c>
      <c r="R132" s="31">
        <f t="shared" si="5"/>
        <v>540</v>
      </c>
      <c r="S132" s="29">
        <f>IF($Q132&lt;Parâmetros!$E$19,$G132-1,$G132)</f>
        <v>46310</v>
      </c>
    </row>
    <row r="133" spans="1:19" ht="15" customHeight="1" x14ac:dyDescent="0.25">
      <c r="A133" s="128">
        <v>9561</v>
      </c>
      <c r="B133" s="65" t="s">
        <v>36</v>
      </c>
      <c r="C133" s="65" t="s">
        <v>77</v>
      </c>
      <c r="D133" s="66">
        <v>46311</v>
      </c>
      <c r="E133" s="67">
        <v>0.52</v>
      </c>
      <c r="F133" s="65" t="s">
        <v>285</v>
      </c>
      <c r="G133" s="66">
        <v>46310</v>
      </c>
      <c r="H133" s="129">
        <v>40524587</v>
      </c>
      <c r="I133" s="129">
        <v>20</v>
      </c>
      <c r="J133" s="65" t="s">
        <v>3132</v>
      </c>
      <c r="K133" s="65" t="s">
        <v>3133</v>
      </c>
      <c r="L133" s="66">
        <v>46310</v>
      </c>
      <c r="M133" s="65" t="s">
        <v>291</v>
      </c>
      <c r="N133" s="65" t="s">
        <v>793</v>
      </c>
      <c r="O133" s="65" t="s">
        <v>289</v>
      </c>
      <c r="P133" s="66">
        <v>46311</v>
      </c>
      <c r="Q133" s="31">
        <f t="shared" si="4"/>
        <v>542</v>
      </c>
      <c r="R133" s="31">
        <f t="shared" si="5"/>
        <v>573</v>
      </c>
      <c r="S133" s="29">
        <f>IF($Q133&lt;Parâmetros!$E$19,$G133-1,$G133)</f>
        <v>46310</v>
      </c>
    </row>
    <row r="134" spans="1:19" ht="15" customHeight="1" x14ac:dyDescent="0.25">
      <c r="A134" s="128">
        <v>9561</v>
      </c>
      <c r="B134" s="65" t="s">
        <v>36</v>
      </c>
      <c r="C134" s="65" t="s">
        <v>77</v>
      </c>
      <c r="D134" s="66">
        <v>46311</v>
      </c>
      <c r="E134" s="67">
        <v>0.85</v>
      </c>
      <c r="F134" s="65" t="s">
        <v>285</v>
      </c>
      <c r="G134" s="66">
        <v>46310</v>
      </c>
      <c r="H134" s="129">
        <v>40524597</v>
      </c>
      <c r="I134" s="129">
        <v>10</v>
      </c>
      <c r="J134" s="65" t="s">
        <v>3134</v>
      </c>
      <c r="K134" s="65" t="s">
        <v>3135</v>
      </c>
      <c r="L134" s="66">
        <v>46310</v>
      </c>
      <c r="M134" s="65" t="s">
        <v>291</v>
      </c>
      <c r="N134" s="65" t="s">
        <v>793</v>
      </c>
      <c r="O134" s="65" t="s">
        <v>289</v>
      </c>
      <c r="P134" s="66">
        <v>46311</v>
      </c>
      <c r="Q134" s="31">
        <f t="shared" si="4"/>
        <v>574</v>
      </c>
      <c r="R134" s="31">
        <f t="shared" si="5"/>
        <v>626</v>
      </c>
      <c r="S134" s="29">
        <f>IF($Q134&lt;Parâmetros!$E$19,$G134-1,$G134)</f>
        <v>46310</v>
      </c>
    </row>
    <row r="135" spans="1:19" ht="15" customHeight="1" x14ac:dyDescent="0.25">
      <c r="A135" s="128">
        <v>9561</v>
      </c>
      <c r="B135" s="65" t="s">
        <v>36</v>
      </c>
      <c r="C135" s="65" t="s">
        <v>77</v>
      </c>
      <c r="D135" s="66">
        <v>46311</v>
      </c>
      <c r="E135" s="67">
        <v>0.64</v>
      </c>
      <c r="F135" s="65" t="s">
        <v>285</v>
      </c>
      <c r="G135" s="66">
        <v>46310</v>
      </c>
      <c r="H135" s="129">
        <v>40524597</v>
      </c>
      <c r="I135" s="129">
        <v>20</v>
      </c>
      <c r="J135" s="65" t="s">
        <v>3136</v>
      </c>
      <c r="K135" s="65" t="s">
        <v>3137</v>
      </c>
      <c r="L135" s="66">
        <v>46310</v>
      </c>
      <c r="M135" s="65" t="s">
        <v>291</v>
      </c>
      <c r="N135" s="65" t="s">
        <v>793</v>
      </c>
      <c r="O135" s="65" t="s">
        <v>289</v>
      </c>
      <c r="P135" s="66">
        <v>46311</v>
      </c>
      <c r="Q135" s="31">
        <f t="shared" si="4"/>
        <v>628</v>
      </c>
      <c r="R135" s="31">
        <f t="shared" si="5"/>
        <v>666</v>
      </c>
      <c r="S135" s="29">
        <f>IF($Q135&lt;Parâmetros!$E$19,$G135-1,$G135)</f>
        <v>46310</v>
      </c>
    </row>
    <row r="136" spans="1:19" ht="15" customHeight="1" x14ac:dyDescent="0.25">
      <c r="A136" s="128">
        <v>9561</v>
      </c>
      <c r="B136" s="65" t="s">
        <v>36</v>
      </c>
      <c r="C136" s="65" t="s">
        <v>77</v>
      </c>
      <c r="D136" s="66">
        <v>46311</v>
      </c>
      <c r="E136" s="67">
        <v>0.39</v>
      </c>
      <c r="F136" s="65" t="s">
        <v>285</v>
      </c>
      <c r="G136" s="66">
        <v>46310</v>
      </c>
      <c r="H136" s="129">
        <v>40524598</v>
      </c>
      <c r="I136" s="129">
        <v>10</v>
      </c>
      <c r="J136" s="65" t="s">
        <v>3138</v>
      </c>
      <c r="K136" s="65" t="s">
        <v>3139</v>
      </c>
      <c r="L136" s="66">
        <v>46310</v>
      </c>
      <c r="M136" s="65" t="s">
        <v>291</v>
      </c>
      <c r="N136" s="65" t="s">
        <v>793</v>
      </c>
      <c r="O136" s="65" t="s">
        <v>289</v>
      </c>
      <c r="P136" s="66">
        <v>46311</v>
      </c>
      <c r="Q136" s="31">
        <f t="shared" si="4"/>
        <v>733</v>
      </c>
      <c r="R136" s="31">
        <f t="shared" si="5"/>
        <v>757</v>
      </c>
      <c r="S136" s="29">
        <f>IF($Q136&lt;Parâmetros!$E$19,$G136-1,$G136)</f>
        <v>46310</v>
      </c>
    </row>
    <row r="137" spans="1:19" ht="15" customHeight="1" x14ac:dyDescent="0.25">
      <c r="A137" s="128">
        <v>9561</v>
      </c>
      <c r="B137" s="65" t="s">
        <v>36</v>
      </c>
      <c r="C137" s="65" t="s">
        <v>77</v>
      </c>
      <c r="D137" s="66">
        <v>46311</v>
      </c>
      <c r="E137" s="67">
        <v>0.4</v>
      </c>
      <c r="F137" s="65" t="s">
        <v>285</v>
      </c>
      <c r="G137" s="66">
        <v>46310</v>
      </c>
      <c r="H137" s="129">
        <v>40524598</v>
      </c>
      <c r="I137" s="129">
        <v>20</v>
      </c>
      <c r="J137" s="65" t="s">
        <v>3140</v>
      </c>
      <c r="K137" s="65" t="s">
        <v>3141</v>
      </c>
      <c r="L137" s="66">
        <v>46310</v>
      </c>
      <c r="M137" s="65" t="s">
        <v>291</v>
      </c>
      <c r="N137" s="65" t="s">
        <v>793</v>
      </c>
      <c r="O137" s="65" t="s">
        <v>289</v>
      </c>
      <c r="P137" s="66">
        <v>46311</v>
      </c>
      <c r="Q137" s="31">
        <f t="shared" si="4"/>
        <v>757</v>
      </c>
      <c r="R137" s="31">
        <f t="shared" si="5"/>
        <v>781</v>
      </c>
      <c r="S137" s="29">
        <f>IF($Q137&lt;Parâmetros!$E$19,$G137-1,$G137)</f>
        <v>46310</v>
      </c>
    </row>
    <row r="138" spans="1:19" ht="15" customHeight="1" x14ac:dyDescent="0.25">
      <c r="A138" s="128">
        <v>9561</v>
      </c>
      <c r="B138" s="65" t="s">
        <v>36</v>
      </c>
      <c r="C138" s="65" t="s">
        <v>77</v>
      </c>
      <c r="D138" s="66">
        <v>46311</v>
      </c>
      <c r="E138" s="67">
        <v>0.5</v>
      </c>
      <c r="F138" s="65" t="s">
        <v>285</v>
      </c>
      <c r="G138" s="66">
        <v>46310</v>
      </c>
      <c r="H138" s="129">
        <v>40524599</v>
      </c>
      <c r="I138" s="129">
        <v>10</v>
      </c>
      <c r="J138" s="65" t="s">
        <v>3142</v>
      </c>
      <c r="K138" s="65" t="s">
        <v>3143</v>
      </c>
      <c r="L138" s="66">
        <v>46310</v>
      </c>
      <c r="M138" s="65" t="s">
        <v>291</v>
      </c>
      <c r="N138" s="65" t="s">
        <v>793</v>
      </c>
      <c r="O138" s="65" t="s">
        <v>289</v>
      </c>
      <c r="P138" s="66">
        <v>46311</v>
      </c>
      <c r="Q138" s="31">
        <f t="shared" si="4"/>
        <v>789</v>
      </c>
      <c r="R138" s="31">
        <f t="shared" si="5"/>
        <v>819</v>
      </c>
      <c r="S138" s="29">
        <f>IF($Q138&lt;Parâmetros!$E$19,$G138-1,$G138)</f>
        <v>46310</v>
      </c>
    </row>
    <row r="139" spans="1:19" ht="15" customHeight="1" x14ac:dyDescent="0.25">
      <c r="A139" s="128">
        <v>9561</v>
      </c>
      <c r="B139" s="65" t="s">
        <v>36</v>
      </c>
      <c r="C139" s="65" t="s">
        <v>77</v>
      </c>
      <c r="D139" s="66">
        <v>46311</v>
      </c>
      <c r="E139" s="67">
        <v>0.49</v>
      </c>
      <c r="F139" s="65" t="s">
        <v>285</v>
      </c>
      <c r="G139" s="66">
        <v>46310</v>
      </c>
      <c r="H139" s="129">
        <v>40524599</v>
      </c>
      <c r="I139" s="129">
        <v>20</v>
      </c>
      <c r="J139" s="65" t="s">
        <v>3144</v>
      </c>
      <c r="K139" s="65" t="s">
        <v>3145</v>
      </c>
      <c r="L139" s="66">
        <v>46310</v>
      </c>
      <c r="M139" s="65" t="s">
        <v>291</v>
      </c>
      <c r="N139" s="65" t="s">
        <v>793</v>
      </c>
      <c r="O139" s="65" t="s">
        <v>289</v>
      </c>
      <c r="P139" s="66">
        <v>46311</v>
      </c>
      <c r="Q139" s="31">
        <f t="shared" si="4"/>
        <v>819</v>
      </c>
      <c r="R139" s="31">
        <f t="shared" si="5"/>
        <v>848</v>
      </c>
      <c r="S139" s="29">
        <f>IF($Q139&lt;Parâmetros!$E$19,$G139-1,$G139)</f>
        <v>46310</v>
      </c>
    </row>
    <row r="140" spans="1:19" ht="15" customHeight="1" x14ac:dyDescent="0.25">
      <c r="A140" s="128">
        <v>9561</v>
      </c>
      <c r="B140" s="65" t="s">
        <v>36</v>
      </c>
      <c r="C140" s="65" t="s">
        <v>77</v>
      </c>
      <c r="D140" s="66">
        <v>46311</v>
      </c>
      <c r="E140" s="67">
        <v>0.84</v>
      </c>
      <c r="F140" s="65" t="s">
        <v>285</v>
      </c>
      <c r="G140" s="66">
        <v>46310</v>
      </c>
      <c r="H140" s="129">
        <v>40524600</v>
      </c>
      <c r="I140" s="129">
        <v>10</v>
      </c>
      <c r="J140" s="65" t="s">
        <v>3146</v>
      </c>
      <c r="K140" s="65" t="s">
        <v>3147</v>
      </c>
      <c r="L140" s="66">
        <v>46310</v>
      </c>
      <c r="M140" s="65" t="s">
        <v>291</v>
      </c>
      <c r="N140" s="65" t="s">
        <v>793</v>
      </c>
      <c r="O140" s="65" t="s">
        <v>289</v>
      </c>
      <c r="P140" s="66">
        <v>46311</v>
      </c>
      <c r="Q140" s="31">
        <f t="shared" si="4"/>
        <v>875</v>
      </c>
      <c r="R140" s="31">
        <f t="shared" si="5"/>
        <v>925</v>
      </c>
      <c r="S140" s="29">
        <f>IF($Q140&lt;Parâmetros!$E$19,$G140-1,$G140)</f>
        <v>46310</v>
      </c>
    </row>
    <row r="141" spans="1:19" ht="15" customHeight="1" x14ac:dyDescent="0.25">
      <c r="A141" s="128">
        <v>9561</v>
      </c>
      <c r="B141" s="65" t="s">
        <v>36</v>
      </c>
      <c r="C141" s="65" t="s">
        <v>77</v>
      </c>
      <c r="D141" s="66">
        <v>46311</v>
      </c>
      <c r="E141" s="67">
        <v>0.92</v>
      </c>
      <c r="F141" s="65" t="s">
        <v>285</v>
      </c>
      <c r="G141" s="66">
        <v>46310</v>
      </c>
      <c r="H141" s="129">
        <v>40524600</v>
      </c>
      <c r="I141" s="129">
        <v>20</v>
      </c>
      <c r="J141" s="65" t="s">
        <v>3148</v>
      </c>
      <c r="K141" s="65" t="s">
        <v>3149</v>
      </c>
      <c r="L141" s="66">
        <v>46310</v>
      </c>
      <c r="M141" s="65" t="s">
        <v>291</v>
      </c>
      <c r="N141" s="65" t="s">
        <v>793</v>
      </c>
      <c r="O141" s="65" t="s">
        <v>289</v>
      </c>
      <c r="P141" s="66">
        <v>46311</v>
      </c>
      <c r="Q141" s="31">
        <f t="shared" si="4"/>
        <v>928</v>
      </c>
      <c r="R141" s="31">
        <f t="shared" si="5"/>
        <v>984</v>
      </c>
      <c r="S141" s="29">
        <f>IF($Q141&lt;Parâmetros!$E$19,$G141-1,$G141)</f>
        <v>46310</v>
      </c>
    </row>
    <row r="142" spans="1:19" ht="15" customHeight="1" x14ac:dyDescent="0.25">
      <c r="A142" s="128">
        <v>9561</v>
      </c>
      <c r="B142" s="65" t="s">
        <v>36</v>
      </c>
      <c r="C142" s="65" t="s">
        <v>77</v>
      </c>
      <c r="D142" s="66">
        <v>46312</v>
      </c>
      <c r="E142" s="67">
        <v>0.37</v>
      </c>
      <c r="F142" s="65" t="s">
        <v>285</v>
      </c>
      <c r="G142" s="66">
        <v>46311</v>
      </c>
      <c r="H142" s="129">
        <v>40524601</v>
      </c>
      <c r="I142" s="129">
        <v>10</v>
      </c>
      <c r="J142" s="65" t="s">
        <v>3469</v>
      </c>
      <c r="K142" s="65" t="s">
        <v>3470</v>
      </c>
      <c r="L142" s="66">
        <v>46311</v>
      </c>
      <c r="M142" s="65" t="s">
        <v>291</v>
      </c>
      <c r="N142" s="65" t="s">
        <v>793</v>
      </c>
      <c r="O142" s="65" t="s">
        <v>289</v>
      </c>
      <c r="P142" s="66">
        <v>46312</v>
      </c>
      <c r="Q142" s="31">
        <f t="shared" si="4"/>
        <v>449</v>
      </c>
      <c r="R142" s="31">
        <f t="shared" si="5"/>
        <v>471</v>
      </c>
      <c r="S142" s="29">
        <f>IF($Q142&lt;Parâmetros!$E$19,$G142-1,$G142)</f>
        <v>46311</v>
      </c>
    </row>
    <row r="143" spans="1:19" ht="15" customHeight="1" x14ac:dyDescent="0.25">
      <c r="A143" s="128">
        <v>9561</v>
      </c>
      <c r="B143" s="65" t="s">
        <v>36</v>
      </c>
      <c r="C143" s="65" t="s">
        <v>77</v>
      </c>
      <c r="D143" s="66">
        <v>46312</v>
      </c>
      <c r="E143" s="67">
        <v>0.62</v>
      </c>
      <c r="F143" s="65" t="s">
        <v>285</v>
      </c>
      <c r="G143" s="66">
        <v>46311</v>
      </c>
      <c r="H143" s="129">
        <v>40524601</v>
      </c>
      <c r="I143" s="129">
        <v>20</v>
      </c>
      <c r="J143" s="65" t="s">
        <v>3471</v>
      </c>
      <c r="K143" s="65" t="s">
        <v>3472</v>
      </c>
      <c r="L143" s="66">
        <v>46311</v>
      </c>
      <c r="M143" s="65" t="s">
        <v>291</v>
      </c>
      <c r="N143" s="65" t="s">
        <v>793</v>
      </c>
      <c r="O143" s="65" t="s">
        <v>289</v>
      </c>
      <c r="P143" s="66">
        <v>46312</v>
      </c>
      <c r="Q143" s="31">
        <f t="shared" si="4"/>
        <v>532</v>
      </c>
      <c r="R143" s="31">
        <f t="shared" si="5"/>
        <v>569</v>
      </c>
      <c r="S143" s="29">
        <f>IF($Q143&lt;Parâmetros!$E$19,$G143-1,$G143)</f>
        <v>46311</v>
      </c>
    </row>
    <row r="144" spans="1:19" ht="15" customHeight="1" x14ac:dyDescent="0.25">
      <c r="A144" s="128">
        <v>9561</v>
      </c>
      <c r="B144" s="65" t="s">
        <v>36</v>
      </c>
      <c r="C144" s="65" t="s">
        <v>77</v>
      </c>
      <c r="D144" s="66">
        <v>46312</v>
      </c>
      <c r="E144" s="67">
        <v>1.37</v>
      </c>
      <c r="F144" s="65" t="s">
        <v>285</v>
      </c>
      <c r="G144" s="66">
        <v>46311</v>
      </c>
      <c r="H144" s="129">
        <v>40524569</v>
      </c>
      <c r="I144" s="129">
        <v>10</v>
      </c>
      <c r="J144" s="65" t="s">
        <v>3473</v>
      </c>
      <c r="K144" s="65" t="s">
        <v>3474</v>
      </c>
      <c r="L144" s="66">
        <v>46311</v>
      </c>
      <c r="M144" s="65" t="s">
        <v>291</v>
      </c>
      <c r="N144" s="129">
        <v>3002629</v>
      </c>
      <c r="O144" s="65" t="s">
        <v>289</v>
      </c>
      <c r="P144" s="66">
        <v>46312</v>
      </c>
      <c r="Q144" s="31">
        <f t="shared" si="4"/>
        <v>571</v>
      </c>
      <c r="R144" s="31">
        <f t="shared" si="5"/>
        <v>653</v>
      </c>
      <c r="S144" s="29">
        <f>IF($Q144&lt;Parâmetros!$E$19,$G144-1,$G144)</f>
        <v>46311</v>
      </c>
    </row>
    <row r="145" spans="1:19" ht="15" customHeight="1" x14ac:dyDescent="0.25">
      <c r="A145" s="128">
        <v>9561</v>
      </c>
      <c r="B145" s="65" t="s">
        <v>36</v>
      </c>
      <c r="C145" s="65" t="s">
        <v>77</v>
      </c>
      <c r="D145" s="66">
        <v>46312</v>
      </c>
      <c r="E145" s="67">
        <v>1</v>
      </c>
      <c r="F145" s="65" t="s">
        <v>285</v>
      </c>
      <c r="G145" s="66">
        <v>46311</v>
      </c>
      <c r="H145" s="129">
        <v>40524569</v>
      </c>
      <c r="I145" s="129">
        <v>20</v>
      </c>
      <c r="J145" s="65" t="s">
        <v>3475</v>
      </c>
      <c r="K145" s="65" t="s">
        <v>3476</v>
      </c>
      <c r="L145" s="66">
        <v>46311</v>
      </c>
      <c r="M145" s="65" t="s">
        <v>291</v>
      </c>
      <c r="N145" s="129">
        <v>3002629</v>
      </c>
      <c r="O145" s="65" t="s">
        <v>289</v>
      </c>
      <c r="P145" s="66">
        <v>46312</v>
      </c>
      <c r="Q145" s="31">
        <f t="shared" si="4"/>
        <v>774</v>
      </c>
      <c r="R145" s="31">
        <f t="shared" si="5"/>
        <v>834</v>
      </c>
      <c r="S145" s="29">
        <f>IF($Q145&lt;Parâmetros!$E$19,$G145-1,$G145)</f>
        <v>46311</v>
      </c>
    </row>
    <row r="146" spans="1:19" ht="15" customHeight="1" x14ac:dyDescent="0.25">
      <c r="A146" s="128">
        <v>9561</v>
      </c>
      <c r="B146" s="65" t="s">
        <v>36</v>
      </c>
      <c r="C146" s="65" t="s">
        <v>77</v>
      </c>
      <c r="D146" s="66">
        <v>46312</v>
      </c>
      <c r="E146" s="67">
        <v>0.75</v>
      </c>
      <c r="F146" s="65" t="s">
        <v>285</v>
      </c>
      <c r="G146" s="66">
        <v>46311</v>
      </c>
      <c r="H146" s="129">
        <v>40524571</v>
      </c>
      <c r="I146" s="129">
        <v>10</v>
      </c>
      <c r="J146" s="65" t="s">
        <v>3477</v>
      </c>
      <c r="K146" s="65" t="s">
        <v>3478</v>
      </c>
      <c r="L146" s="66">
        <v>46311</v>
      </c>
      <c r="M146" s="65" t="s">
        <v>291</v>
      </c>
      <c r="N146" s="129">
        <v>3002698</v>
      </c>
      <c r="O146" s="65" t="s">
        <v>289</v>
      </c>
      <c r="P146" s="66">
        <v>46312</v>
      </c>
      <c r="Q146" s="31">
        <f t="shared" si="4"/>
        <v>836</v>
      </c>
      <c r="R146" s="31">
        <f t="shared" si="5"/>
        <v>881</v>
      </c>
      <c r="S146" s="29">
        <f>IF($Q146&lt;Parâmetros!$E$19,$G146-1,$G146)</f>
        <v>46311</v>
      </c>
    </row>
    <row r="147" spans="1:19" ht="15" customHeight="1" x14ac:dyDescent="0.25">
      <c r="A147" s="128">
        <v>9561</v>
      </c>
      <c r="B147" s="65" t="s">
        <v>36</v>
      </c>
      <c r="C147" s="65" t="s">
        <v>77</v>
      </c>
      <c r="D147" s="66">
        <v>46312</v>
      </c>
      <c r="E147" s="67">
        <v>0.82</v>
      </c>
      <c r="F147" s="65" t="s">
        <v>285</v>
      </c>
      <c r="G147" s="66">
        <v>46311</v>
      </c>
      <c r="H147" s="129">
        <v>40524571</v>
      </c>
      <c r="I147" s="129">
        <v>20</v>
      </c>
      <c r="J147" s="65" t="s">
        <v>3479</v>
      </c>
      <c r="K147" s="65" t="s">
        <v>3480</v>
      </c>
      <c r="L147" s="66">
        <v>46311</v>
      </c>
      <c r="M147" s="65" t="s">
        <v>291</v>
      </c>
      <c r="N147" s="129">
        <v>3002698</v>
      </c>
      <c r="O147" s="65" t="s">
        <v>289</v>
      </c>
      <c r="P147" s="66">
        <v>46312</v>
      </c>
      <c r="Q147" s="31">
        <f t="shared" si="4"/>
        <v>882</v>
      </c>
      <c r="R147" s="31">
        <f t="shared" si="5"/>
        <v>932</v>
      </c>
      <c r="S147" s="29">
        <f>IF($Q147&lt;Parâmetros!$E$19,$G147-1,$G147)</f>
        <v>46311</v>
      </c>
    </row>
    <row r="148" spans="1:19" ht="15" customHeight="1" x14ac:dyDescent="0.25">
      <c r="A148" s="128">
        <v>9561</v>
      </c>
      <c r="B148" s="65" t="s">
        <v>36</v>
      </c>
      <c r="C148" s="65" t="s">
        <v>77</v>
      </c>
      <c r="D148" s="66">
        <v>46312</v>
      </c>
      <c r="E148" s="67">
        <v>0.42</v>
      </c>
      <c r="F148" s="65" t="s">
        <v>285</v>
      </c>
      <c r="G148" s="66">
        <v>46312</v>
      </c>
      <c r="H148" s="129">
        <v>40524574</v>
      </c>
      <c r="I148" s="129">
        <v>10</v>
      </c>
      <c r="J148" s="65" t="s">
        <v>3481</v>
      </c>
      <c r="K148" s="65" t="s">
        <v>3482</v>
      </c>
      <c r="L148" s="66">
        <v>46312</v>
      </c>
      <c r="M148" s="65" t="s">
        <v>291</v>
      </c>
      <c r="N148" s="129">
        <v>3002699</v>
      </c>
      <c r="O148" s="65" t="s">
        <v>289</v>
      </c>
      <c r="P148" s="66">
        <v>46312</v>
      </c>
      <c r="Q148" s="31">
        <f t="shared" si="4"/>
        <v>457</v>
      </c>
      <c r="R148" s="31">
        <f t="shared" si="5"/>
        <v>482</v>
      </c>
      <c r="S148" s="29">
        <f>IF($Q148&lt;Parâmetros!$E$19,$G148-1,$G148)</f>
        <v>46312</v>
      </c>
    </row>
    <row r="149" spans="1:19" ht="15" customHeight="1" x14ac:dyDescent="0.25">
      <c r="A149" s="128">
        <v>9561</v>
      </c>
      <c r="B149" s="65" t="s">
        <v>36</v>
      </c>
      <c r="C149" s="65" t="s">
        <v>77</v>
      </c>
      <c r="D149" s="66">
        <v>46312</v>
      </c>
      <c r="E149" s="67">
        <v>0.47</v>
      </c>
      <c r="F149" s="65" t="s">
        <v>285</v>
      </c>
      <c r="G149" s="66">
        <v>46312</v>
      </c>
      <c r="H149" s="129">
        <v>40524574</v>
      </c>
      <c r="I149" s="129">
        <v>20</v>
      </c>
      <c r="J149" s="65" t="s">
        <v>3483</v>
      </c>
      <c r="K149" s="65" t="s">
        <v>3484</v>
      </c>
      <c r="L149" s="66">
        <v>46312</v>
      </c>
      <c r="M149" s="65" t="s">
        <v>291</v>
      </c>
      <c r="N149" s="129">
        <v>3002699</v>
      </c>
      <c r="O149" s="65" t="s">
        <v>289</v>
      </c>
      <c r="P149" s="66">
        <v>46312</v>
      </c>
      <c r="Q149" s="31">
        <f t="shared" si="4"/>
        <v>486</v>
      </c>
      <c r="R149" s="31">
        <f t="shared" si="5"/>
        <v>515</v>
      </c>
      <c r="S149" s="29">
        <f>IF($Q149&lt;Parâmetros!$E$19,$G149-1,$G149)</f>
        <v>46312</v>
      </c>
    </row>
    <row r="150" spans="1:19" ht="15" customHeight="1" x14ac:dyDescent="0.25">
      <c r="A150" s="128">
        <v>9561</v>
      </c>
      <c r="B150" s="65" t="s">
        <v>36</v>
      </c>
      <c r="C150" s="65" t="s">
        <v>77</v>
      </c>
      <c r="D150" s="66">
        <v>46312</v>
      </c>
      <c r="E150" s="67">
        <v>0.42</v>
      </c>
      <c r="F150" s="65" t="s">
        <v>285</v>
      </c>
      <c r="G150" s="66">
        <v>46312</v>
      </c>
      <c r="H150" s="129">
        <v>40524568</v>
      </c>
      <c r="I150" s="129">
        <v>10</v>
      </c>
      <c r="J150" s="65" t="s">
        <v>3485</v>
      </c>
      <c r="K150" s="65" t="s">
        <v>2202</v>
      </c>
      <c r="L150" s="66">
        <v>46312</v>
      </c>
      <c r="M150" s="65" t="s">
        <v>291</v>
      </c>
      <c r="N150" s="129">
        <v>3004414</v>
      </c>
      <c r="O150" s="65" t="s">
        <v>289</v>
      </c>
      <c r="P150" s="66">
        <v>46312</v>
      </c>
      <c r="Q150" s="31">
        <f t="shared" si="4"/>
        <v>516</v>
      </c>
      <c r="R150" s="31">
        <f t="shared" si="5"/>
        <v>542</v>
      </c>
      <c r="S150" s="29">
        <f>IF($Q150&lt;Parâmetros!$E$19,$G150-1,$G150)</f>
        <v>46312</v>
      </c>
    </row>
    <row r="151" spans="1:19" ht="15" customHeight="1" x14ac:dyDescent="0.25">
      <c r="A151" s="128">
        <v>9561</v>
      </c>
      <c r="B151" s="65" t="s">
        <v>36</v>
      </c>
      <c r="C151" s="65" t="s">
        <v>77</v>
      </c>
      <c r="D151" s="66">
        <v>46312</v>
      </c>
      <c r="E151" s="67">
        <v>0.48</v>
      </c>
      <c r="F151" s="65" t="s">
        <v>285</v>
      </c>
      <c r="G151" s="66">
        <v>46312</v>
      </c>
      <c r="H151" s="129">
        <v>40524568</v>
      </c>
      <c r="I151" s="129">
        <v>20</v>
      </c>
      <c r="J151" s="65" t="s">
        <v>3486</v>
      </c>
      <c r="K151" s="65" t="s">
        <v>2888</v>
      </c>
      <c r="L151" s="66">
        <v>46312</v>
      </c>
      <c r="M151" s="65" t="s">
        <v>291</v>
      </c>
      <c r="N151" s="129">
        <v>3004414</v>
      </c>
      <c r="O151" s="65" t="s">
        <v>289</v>
      </c>
      <c r="P151" s="66">
        <v>46312</v>
      </c>
      <c r="Q151" s="31">
        <f t="shared" si="4"/>
        <v>542</v>
      </c>
      <c r="R151" s="31">
        <f t="shared" si="5"/>
        <v>571</v>
      </c>
      <c r="S151" s="29">
        <f>IF($Q151&lt;Parâmetros!$E$19,$G151-1,$G151)</f>
        <v>46312</v>
      </c>
    </row>
    <row r="152" spans="1:19" ht="15" customHeight="1" x14ac:dyDescent="0.25">
      <c r="A152" s="128">
        <v>9561</v>
      </c>
      <c r="B152" s="65" t="s">
        <v>36</v>
      </c>
      <c r="C152" s="65" t="s">
        <v>77</v>
      </c>
      <c r="D152" s="66">
        <v>46312</v>
      </c>
      <c r="E152" s="67">
        <v>0.45</v>
      </c>
      <c r="F152" s="65" t="s">
        <v>285</v>
      </c>
      <c r="G152" s="66">
        <v>46312</v>
      </c>
      <c r="H152" s="129">
        <v>40524570</v>
      </c>
      <c r="I152" s="129">
        <v>10</v>
      </c>
      <c r="J152" s="65" t="s">
        <v>3487</v>
      </c>
      <c r="K152" s="65" t="s">
        <v>295</v>
      </c>
      <c r="L152" s="66">
        <v>46312</v>
      </c>
      <c r="M152" s="65" t="s">
        <v>291</v>
      </c>
      <c r="N152" s="129">
        <v>3002700</v>
      </c>
      <c r="O152" s="65" t="s">
        <v>289</v>
      </c>
      <c r="P152" s="66">
        <v>46312</v>
      </c>
      <c r="Q152" s="31">
        <f t="shared" si="4"/>
        <v>573</v>
      </c>
      <c r="R152" s="31">
        <f t="shared" si="5"/>
        <v>600</v>
      </c>
      <c r="S152" s="29">
        <f>IF($Q152&lt;Parâmetros!$E$19,$G152-1,$G152)</f>
        <v>46312</v>
      </c>
    </row>
    <row r="153" spans="1:19" ht="15" customHeight="1" x14ac:dyDescent="0.25">
      <c r="A153" s="128">
        <v>9561</v>
      </c>
      <c r="B153" s="65" t="s">
        <v>36</v>
      </c>
      <c r="C153" s="65" t="s">
        <v>77</v>
      </c>
      <c r="D153" s="66">
        <v>46312</v>
      </c>
      <c r="E153" s="67">
        <v>0.74</v>
      </c>
      <c r="F153" s="65" t="s">
        <v>285</v>
      </c>
      <c r="G153" s="66">
        <v>46312</v>
      </c>
      <c r="H153" s="129">
        <v>40524570</v>
      </c>
      <c r="I153" s="129">
        <v>20</v>
      </c>
      <c r="J153" s="65" t="s">
        <v>3488</v>
      </c>
      <c r="K153" s="65" t="s">
        <v>3489</v>
      </c>
      <c r="L153" s="66">
        <v>46312</v>
      </c>
      <c r="M153" s="65" t="s">
        <v>291</v>
      </c>
      <c r="N153" s="129">
        <v>3002700</v>
      </c>
      <c r="O153" s="65" t="s">
        <v>289</v>
      </c>
      <c r="P153" s="66">
        <v>46312</v>
      </c>
      <c r="Q153" s="31">
        <f t="shared" si="4"/>
        <v>602</v>
      </c>
      <c r="R153" s="31">
        <f t="shared" si="5"/>
        <v>646</v>
      </c>
      <c r="S153" s="29">
        <f>IF($Q153&lt;Parâmetros!$E$19,$G153-1,$G153)</f>
        <v>46312</v>
      </c>
    </row>
    <row r="154" spans="1:19" ht="15" customHeight="1" x14ac:dyDescent="0.25">
      <c r="A154" s="128">
        <v>9561</v>
      </c>
      <c r="B154" s="65" t="s">
        <v>36</v>
      </c>
      <c r="C154" s="65" t="s">
        <v>77</v>
      </c>
      <c r="D154" s="66">
        <v>46312</v>
      </c>
      <c r="E154" s="67">
        <v>0.56999999999999995</v>
      </c>
      <c r="F154" s="65" t="s">
        <v>285</v>
      </c>
      <c r="G154" s="66">
        <v>46312</v>
      </c>
      <c r="H154" s="129">
        <v>40524572</v>
      </c>
      <c r="I154" s="129">
        <v>10</v>
      </c>
      <c r="J154" s="65" t="s">
        <v>325</v>
      </c>
      <c r="K154" s="65" t="s">
        <v>3490</v>
      </c>
      <c r="L154" s="66">
        <v>46312</v>
      </c>
      <c r="M154" s="65" t="s">
        <v>291</v>
      </c>
      <c r="N154" s="129">
        <v>3010187</v>
      </c>
      <c r="O154" s="65" t="s">
        <v>289</v>
      </c>
      <c r="P154" s="66">
        <v>46312</v>
      </c>
      <c r="Q154" s="31">
        <f t="shared" si="4"/>
        <v>720</v>
      </c>
      <c r="R154" s="31">
        <f t="shared" si="5"/>
        <v>754</v>
      </c>
      <c r="S154" s="29">
        <f>IF($Q154&lt;Parâmetros!$E$19,$G154-1,$G154)</f>
        <v>46312</v>
      </c>
    </row>
    <row r="155" spans="1:19" ht="15" customHeight="1" x14ac:dyDescent="0.25">
      <c r="A155" s="128">
        <v>9561</v>
      </c>
      <c r="B155" s="65" t="s">
        <v>36</v>
      </c>
      <c r="C155" s="65" t="s">
        <v>77</v>
      </c>
      <c r="D155" s="66">
        <v>46312</v>
      </c>
      <c r="E155" s="67">
        <v>0.4</v>
      </c>
      <c r="F155" s="65" t="s">
        <v>285</v>
      </c>
      <c r="G155" s="66">
        <v>46312</v>
      </c>
      <c r="H155" s="129">
        <v>40524572</v>
      </c>
      <c r="I155" s="129">
        <v>20</v>
      </c>
      <c r="J155" s="65" t="s">
        <v>961</v>
      </c>
      <c r="K155" s="65" t="s">
        <v>3491</v>
      </c>
      <c r="L155" s="66">
        <v>46312</v>
      </c>
      <c r="M155" s="65" t="s">
        <v>291</v>
      </c>
      <c r="N155" s="129">
        <v>3010187</v>
      </c>
      <c r="O155" s="65" t="s">
        <v>289</v>
      </c>
      <c r="P155" s="66">
        <v>46312</v>
      </c>
      <c r="Q155" s="31">
        <f t="shared" si="4"/>
        <v>756</v>
      </c>
      <c r="R155" s="31">
        <f t="shared" si="5"/>
        <v>780</v>
      </c>
      <c r="S155" s="29">
        <f>IF($Q155&lt;Parâmetros!$E$19,$G155-1,$G155)</f>
        <v>46312</v>
      </c>
    </row>
    <row r="156" spans="1:19" ht="15" customHeight="1" x14ac:dyDescent="0.25">
      <c r="A156" s="128">
        <v>9561</v>
      </c>
      <c r="B156" s="65" t="s">
        <v>36</v>
      </c>
      <c r="C156" s="65" t="s">
        <v>77</v>
      </c>
      <c r="D156" s="66">
        <v>46312</v>
      </c>
      <c r="E156" s="67">
        <v>0.44</v>
      </c>
      <c r="F156" s="65" t="s">
        <v>285</v>
      </c>
      <c r="G156" s="66">
        <v>46312</v>
      </c>
      <c r="H156" s="129">
        <v>40524573</v>
      </c>
      <c r="I156" s="129">
        <v>10</v>
      </c>
      <c r="J156" s="65" t="s">
        <v>3492</v>
      </c>
      <c r="K156" s="65" t="s">
        <v>3493</v>
      </c>
      <c r="L156" s="66">
        <v>46312</v>
      </c>
      <c r="M156" s="65" t="s">
        <v>291</v>
      </c>
      <c r="N156" s="129">
        <v>3009387</v>
      </c>
      <c r="O156" s="65" t="s">
        <v>289</v>
      </c>
      <c r="P156" s="66">
        <v>46312</v>
      </c>
      <c r="Q156" s="31">
        <f t="shared" si="4"/>
        <v>787</v>
      </c>
      <c r="R156" s="31">
        <f t="shared" si="5"/>
        <v>813</v>
      </c>
      <c r="S156" s="29">
        <f>IF($Q156&lt;Parâmetros!$E$19,$G156-1,$G156)</f>
        <v>46312</v>
      </c>
    </row>
    <row r="157" spans="1:19" ht="15" customHeight="1" x14ac:dyDescent="0.25">
      <c r="A157" s="128">
        <v>9561</v>
      </c>
      <c r="B157" s="65" t="s">
        <v>36</v>
      </c>
      <c r="C157" s="65" t="s">
        <v>77</v>
      </c>
      <c r="D157" s="66">
        <v>46312</v>
      </c>
      <c r="E157" s="67">
        <v>0.45</v>
      </c>
      <c r="F157" s="65" t="s">
        <v>285</v>
      </c>
      <c r="G157" s="66">
        <v>46312</v>
      </c>
      <c r="H157" s="129">
        <v>40524573</v>
      </c>
      <c r="I157" s="129">
        <v>20</v>
      </c>
      <c r="J157" s="65" t="s">
        <v>3184</v>
      </c>
      <c r="K157" s="65" t="s">
        <v>1886</v>
      </c>
      <c r="L157" s="66">
        <v>46312</v>
      </c>
      <c r="M157" s="65" t="s">
        <v>291</v>
      </c>
      <c r="N157" s="129">
        <v>3009387</v>
      </c>
      <c r="O157" s="65" t="s">
        <v>289</v>
      </c>
      <c r="P157" s="66">
        <v>46312</v>
      </c>
      <c r="Q157" s="31">
        <f t="shared" si="4"/>
        <v>813</v>
      </c>
      <c r="R157" s="31">
        <f t="shared" si="5"/>
        <v>840</v>
      </c>
      <c r="S157" s="29">
        <f>IF($Q157&lt;Parâmetros!$E$19,$G157-1,$G157)</f>
        <v>46312</v>
      </c>
    </row>
    <row r="158" spans="1:19" ht="15" customHeight="1" x14ac:dyDescent="0.25">
      <c r="A158" s="128">
        <v>9561</v>
      </c>
      <c r="B158" s="65" t="s">
        <v>36</v>
      </c>
      <c r="C158" s="65" t="s">
        <v>77</v>
      </c>
      <c r="D158" s="66">
        <v>46312</v>
      </c>
      <c r="E158" s="67">
        <v>0.55000000000000004</v>
      </c>
      <c r="F158" s="65" t="s">
        <v>285</v>
      </c>
      <c r="G158" s="66">
        <v>46312</v>
      </c>
      <c r="H158" s="129">
        <v>40524575</v>
      </c>
      <c r="I158" s="129">
        <v>10</v>
      </c>
      <c r="J158" s="65" t="s">
        <v>3494</v>
      </c>
      <c r="K158" s="65" t="s">
        <v>3495</v>
      </c>
      <c r="L158" s="66">
        <v>46312</v>
      </c>
      <c r="M158" s="65" t="s">
        <v>291</v>
      </c>
      <c r="N158" s="129">
        <v>3010186</v>
      </c>
      <c r="O158" s="65" t="s">
        <v>289</v>
      </c>
      <c r="P158" s="66">
        <v>46312</v>
      </c>
      <c r="Q158" s="31">
        <f t="shared" si="4"/>
        <v>843</v>
      </c>
      <c r="R158" s="31">
        <f t="shared" si="5"/>
        <v>876</v>
      </c>
      <c r="S158" s="29">
        <f>IF($Q158&lt;Parâmetros!$E$19,$G158-1,$G158)</f>
        <v>46312</v>
      </c>
    </row>
    <row r="159" spans="1:19" ht="15" customHeight="1" x14ac:dyDescent="0.25">
      <c r="A159" s="128">
        <v>9561</v>
      </c>
      <c r="B159" s="65" t="s">
        <v>36</v>
      </c>
      <c r="C159" s="65" t="s">
        <v>77</v>
      </c>
      <c r="D159" s="66">
        <v>46312</v>
      </c>
      <c r="E159" s="67">
        <v>0.42</v>
      </c>
      <c r="F159" s="65" t="s">
        <v>285</v>
      </c>
      <c r="G159" s="66">
        <v>46312</v>
      </c>
      <c r="H159" s="129">
        <v>40524575</v>
      </c>
      <c r="I159" s="129">
        <v>20</v>
      </c>
      <c r="J159" s="65" t="s">
        <v>3496</v>
      </c>
      <c r="K159" s="65" t="s">
        <v>3497</v>
      </c>
      <c r="L159" s="66">
        <v>46312</v>
      </c>
      <c r="M159" s="65" t="s">
        <v>291</v>
      </c>
      <c r="N159" s="129">
        <v>3010186</v>
      </c>
      <c r="O159" s="65" t="s">
        <v>289</v>
      </c>
      <c r="P159" s="66">
        <v>46312</v>
      </c>
      <c r="Q159" s="31">
        <f t="shared" si="4"/>
        <v>878</v>
      </c>
      <c r="R159" s="31">
        <f t="shared" si="5"/>
        <v>903</v>
      </c>
      <c r="S159" s="29">
        <f>IF($Q159&lt;Parâmetros!$E$19,$G159-1,$G159)</f>
        <v>46312</v>
      </c>
    </row>
    <row r="160" spans="1:19" ht="15" customHeight="1" x14ac:dyDescent="0.25">
      <c r="A160" s="128">
        <v>9561</v>
      </c>
      <c r="B160" s="65" t="s">
        <v>36</v>
      </c>
      <c r="C160" s="65" t="s">
        <v>77</v>
      </c>
      <c r="D160" s="66">
        <v>46315</v>
      </c>
      <c r="E160" s="67">
        <v>2</v>
      </c>
      <c r="F160" s="65" t="s">
        <v>285</v>
      </c>
      <c r="G160" s="66">
        <v>46314</v>
      </c>
      <c r="H160" s="129">
        <v>40526840</v>
      </c>
      <c r="I160" s="129">
        <v>10</v>
      </c>
      <c r="J160" s="65" t="s">
        <v>4015</v>
      </c>
      <c r="K160" s="65" t="s">
        <v>4016</v>
      </c>
      <c r="L160" s="66">
        <v>46314</v>
      </c>
      <c r="M160" s="65" t="s">
        <v>291</v>
      </c>
      <c r="N160" s="129">
        <v>3006424</v>
      </c>
      <c r="O160" s="65" t="s">
        <v>289</v>
      </c>
      <c r="P160" s="66">
        <v>46315</v>
      </c>
      <c r="Q160" s="31">
        <f t="shared" si="4"/>
        <v>454</v>
      </c>
      <c r="R160" s="31">
        <f t="shared" si="5"/>
        <v>574</v>
      </c>
      <c r="S160" s="29">
        <f>IF($Q160&lt;Parâmetros!$E$19,$G160-1,$G160)</f>
        <v>46314</v>
      </c>
    </row>
    <row r="161" spans="1:19" ht="15" customHeight="1" x14ac:dyDescent="0.25">
      <c r="A161" s="128">
        <v>9561</v>
      </c>
      <c r="B161" s="65" t="s">
        <v>36</v>
      </c>
      <c r="C161" s="65" t="s">
        <v>77</v>
      </c>
      <c r="D161" s="66">
        <v>46315</v>
      </c>
      <c r="E161" s="67">
        <v>1.44</v>
      </c>
      <c r="F161" s="65" t="s">
        <v>285</v>
      </c>
      <c r="G161" s="66">
        <v>46314</v>
      </c>
      <c r="H161" s="129">
        <v>40526840</v>
      </c>
      <c r="I161" s="129">
        <v>20</v>
      </c>
      <c r="J161" s="65" t="s">
        <v>4017</v>
      </c>
      <c r="K161" s="65" t="s">
        <v>4018</v>
      </c>
      <c r="L161" s="66">
        <v>46314</v>
      </c>
      <c r="M161" s="65" t="s">
        <v>291</v>
      </c>
      <c r="N161" s="129">
        <v>3006424</v>
      </c>
      <c r="O161" s="65" t="s">
        <v>289</v>
      </c>
      <c r="P161" s="66">
        <v>46315</v>
      </c>
      <c r="Q161" s="31">
        <f t="shared" si="4"/>
        <v>574</v>
      </c>
      <c r="R161" s="31">
        <f t="shared" si="5"/>
        <v>660</v>
      </c>
      <c r="S161" s="29">
        <f>IF($Q161&lt;Parâmetros!$E$19,$G161-1,$G161)</f>
        <v>46314</v>
      </c>
    </row>
    <row r="162" spans="1:19" ht="15" customHeight="1" x14ac:dyDescent="0.25">
      <c r="A162" s="128">
        <v>9561</v>
      </c>
      <c r="B162" s="65" t="s">
        <v>36</v>
      </c>
      <c r="C162" s="65" t="s">
        <v>77</v>
      </c>
      <c r="D162" s="66">
        <v>46315</v>
      </c>
      <c r="E162" s="67">
        <v>1.35</v>
      </c>
      <c r="F162" s="65" t="s">
        <v>285</v>
      </c>
      <c r="G162" s="66">
        <v>46314</v>
      </c>
      <c r="H162" s="129">
        <v>40526841</v>
      </c>
      <c r="I162" s="129">
        <v>10</v>
      </c>
      <c r="J162" s="65" t="s">
        <v>4019</v>
      </c>
      <c r="K162" s="65" t="s">
        <v>4020</v>
      </c>
      <c r="L162" s="66">
        <v>46314</v>
      </c>
      <c r="M162" s="65" t="s">
        <v>291</v>
      </c>
      <c r="N162" s="129">
        <v>3002651</v>
      </c>
      <c r="O162" s="65" t="s">
        <v>289</v>
      </c>
      <c r="P162" s="66">
        <v>46315</v>
      </c>
      <c r="Q162" s="31">
        <f t="shared" si="4"/>
        <v>736</v>
      </c>
      <c r="R162" s="31">
        <f t="shared" si="5"/>
        <v>817</v>
      </c>
      <c r="S162" s="29">
        <f>IF($Q162&lt;Parâmetros!$E$19,$G162-1,$G162)</f>
        <v>46314</v>
      </c>
    </row>
    <row r="163" spans="1:19" ht="15" customHeight="1" x14ac:dyDescent="0.25">
      <c r="A163" s="128">
        <v>9561</v>
      </c>
      <c r="B163" s="65" t="s">
        <v>36</v>
      </c>
      <c r="C163" s="65" t="s">
        <v>77</v>
      </c>
      <c r="D163" s="66">
        <v>46315</v>
      </c>
      <c r="E163" s="67">
        <v>3</v>
      </c>
      <c r="F163" s="65" t="s">
        <v>285</v>
      </c>
      <c r="G163" s="66">
        <v>46314</v>
      </c>
      <c r="H163" s="129">
        <v>40526841</v>
      </c>
      <c r="I163" s="129">
        <v>20</v>
      </c>
      <c r="J163" s="65" t="s">
        <v>4021</v>
      </c>
      <c r="K163" s="65" t="s">
        <v>4022</v>
      </c>
      <c r="L163" s="66">
        <v>46314</v>
      </c>
      <c r="M163" s="65" t="s">
        <v>291</v>
      </c>
      <c r="N163" s="129">
        <v>3002651</v>
      </c>
      <c r="O163" s="65" t="s">
        <v>289</v>
      </c>
      <c r="P163" s="66">
        <v>46315</v>
      </c>
      <c r="Q163" s="31">
        <f t="shared" si="4"/>
        <v>818</v>
      </c>
      <c r="R163" s="31">
        <f t="shared" si="5"/>
        <v>998</v>
      </c>
      <c r="S163" s="29">
        <f>IF($Q163&lt;Parâmetros!$E$19,$G163-1,$G163)</f>
        <v>46314</v>
      </c>
    </row>
    <row r="164" spans="1:19" ht="15" customHeight="1" x14ac:dyDescent="0.25">
      <c r="A164" s="128">
        <v>9561</v>
      </c>
      <c r="B164" s="65" t="s">
        <v>36</v>
      </c>
      <c r="C164" s="65" t="s">
        <v>77</v>
      </c>
      <c r="D164" s="66">
        <v>46317</v>
      </c>
      <c r="E164" s="67">
        <v>3.64</v>
      </c>
      <c r="F164" s="65" t="s">
        <v>285</v>
      </c>
      <c r="G164" s="66">
        <v>46315</v>
      </c>
      <c r="H164" s="129">
        <v>40526854</v>
      </c>
      <c r="I164" s="129">
        <v>10</v>
      </c>
      <c r="J164" s="65" t="s">
        <v>4374</v>
      </c>
      <c r="K164" s="65" t="s">
        <v>4375</v>
      </c>
      <c r="L164" s="66">
        <v>46315</v>
      </c>
      <c r="M164" s="65" t="s">
        <v>291</v>
      </c>
      <c r="N164" s="65" t="s">
        <v>793</v>
      </c>
      <c r="O164" s="65" t="s">
        <v>289</v>
      </c>
      <c r="P164" s="66">
        <v>46317</v>
      </c>
      <c r="Q164" s="31">
        <f t="shared" si="4"/>
        <v>447</v>
      </c>
      <c r="R164" s="31">
        <f t="shared" si="5"/>
        <v>665</v>
      </c>
      <c r="S164" s="29">
        <f>IF($Q164&lt;Parâmetros!$E$19,$G164-1,$G164)</f>
        <v>46315</v>
      </c>
    </row>
    <row r="165" spans="1:19" ht="15" customHeight="1" x14ac:dyDescent="0.25">
      <c r="A165" s="128">
        <v>9561</v>
      </c>
      <c r="B165" s="65" t="s">
        <v>36</v>
      </c>
      <c r="C165" s="65" t="s">
        <v>77</v>
      </c>
      <c r="D165" s="66">
        <v>46317</v>
      </c>
      <c r="E165" s="67">
        <v>2.0099999999999998</v>
      </c>
      <c r="F165" s="65" t="s">
        <v>285</v>
      </c>
      <c r="G165" s="66">
        <v>46315</v>
      </c>
      <c r="H165" s="129">
        <v>40526843</v>
      </c>
      <c r="I165" s="129">
        <v>10</v>
      </c>
      <c r="J165" s="65" t="s">
        <v>4376</v>
      </c>
      <c r="K165" s="65" t="s">
        <v>4377</v>
      </c>
      <c r="L165" s="66">
        <v>46315</v>
      </c>
      <c r="M165" s="65" t="s">
        <v>291</v>
      </c>
      <c r="N165" s="129">
        <v>3002654</v>
      </c>
      <c r="O165" s="65" t="s">
        <v>289</v>
      </c>
      <c r="P165" s="66">
        <v>46317</v>
      </c>
      <c r="Q165" s="31">
        <f t="shared" si="4"/>
        <v>732</v>
      </c>
      <c r="R165" s="31">
        <f t="shared" si="5"/>
        <v>853</v>
      </c>
      <c r="S165" s="29">
        <f>IF($Q165&lt;Parâmetros!$E$19,$G165-1,$G165)</f>
        <v>46315</v>
      </c>
    </row>
    <row r="166" spans="1:19" ht="15" customHeight="1" x14ac:dyDescent="0.25">
      <c r="A166" s="128">
        <v>9561</v>
      </c>
      <c r="B166" s="65" t="s">
        <v>36</v>
      </c>
      <c r="C166" s="65" t="s">
        <v>77</v>
      </c>
      <c r="D166" s="66">
        <v>46317</v>
      </c>
      <c r="E166" s="67">
        <v>2.17</v>
      </c>
      <c r="F166" s="65" t="s">
        <v>285</v>
      </c>
      <c r="G166" s="66">
        <v>46315</v>
      </c>
      <c r="H166" s="129">
        <v>40526843</v>
      </c>
      <c r="I166" s="129">
        <v>20</v>
      </c>
      <c r="J166" s="65" t="s">
        <v>4378</v>
      </c>
      <c r="K166" s="65" t="s">
        <v>4379</v>
      </c>
      <c r="L166" s="66">
        <v>46315</v>
      </c>
      <c r="M166" s="65" t="s">
        <v>291</v>
      </c>
      <c r="N166" s="129">
        <v>3002654</v>
      </c>
      <c r="O166" s="65" t="s">
        <v>289</v>
      </c>
      <c r="P166" s="66">
        <v>46317</v>
      </c>
      <c r="Q166" s="31">
        <f t="shared" si="4"/>
        <v>853</v>
      </c>
      <c r="R166" s="31">
        <f t="shared" si="5"/>
        <v>983</v>
      </c>
      <c r="S166" s="29">
        <f>IF($Q166&lt;Parâmetros!$E$19,$G166-1,$G166)</f>
        <v>46315</v>
      </c>
    </row>
    <row r="167" spans="1:19" ht="15" customHeight="1" x14ac:dyDescent="0.25">
      <c r="A167" s="128">
        <v>9561</v>
      </c>
      <c r="B167" s="65" t="s">
        <v>36</v>
      </c>
      <c r="C167" s="65" t="s">
        <v>77</v>
      </c>
      <c r="D167" s="66">
        <v>46317</v>
      </c>
      <c r="E167" s="67">
        <v>1.55</v>
      </c>
      <c r="F167" s="65" t="s">
        <v>285</v>
      </c>
      <c r="G167" s="66">
        <v>46316</v>
      </c>
      <c r="H167" s="129">
        <v>40526842</v>
      </c>
      <c r="I167" s="129">
        <v>10</v>
      </c>
      <c r="J167" s="65" t="s">
        <v>4380</v>
      </c>
      <c r="K167" s="65" t="s">
        <v>4381</v>
      </c>
      <c r="L167" s="66">
        <v>46316</v>
      </c>
      <c r="M167" s="65" t="s">
        <v>291</v>
      </c>
      <c r="N167" s="129">
        <v>3002653</v>
      </c>
      <c r="O167" s="65" t="s">
        <v>289</v>
      </c>
      <c r="P167" s="66">
        <v>46317</v>
      </c>
      <c r="Q167" s="31">
        <f t="shared" si="4"/>
        <v>455</v>
      </c>
      <c r="R167" s="31">
        <f t="shared" si="5"/>
        <v>548</v>
      </c>
      <c r="S167" s="29">
        <f>IF($Q167&lt;Parâmetros!$E$19,$G167-1,$G167)</f>
        <v>46316</v>
      </c>
    </row>
    <row r="168" spans="1:19" ht="15" customHeight="1" x14ac:dyDescent="0.25">
      <c r="A168" s="128">
        <v>9561</v>
      </c>
      <c r="B168" s="65" t="s">
        <v>36</v>
      </c>
      <c r="C168" s="65" t="s">
        <v>77</v>
      </c>
      <c r="D168" s="66">
        <v>46317</v>
      </c>
      <c r="E168" s="67">
        <v>2</v>
      </c>
      <c r="F168" s="65" t="s">
        <v>285</v>
      </c>
      <c r="G168" s="66">
        <v>46316</v>
      </c>
      <c r="H168" s="129">
        <v>40526842</v>
      </c>
      <c r="I168" s="129">
        <v>20</v>
      </c>
      <c r="J168" s="65" t="s">
        <v>4382</v>
      </c>
      <c r="K168" s="65" t="s">
        <v>4383</v>
      </c>
      <c r="L168" s="66">
        <v>46316</v>
      </c>
      <c r="M168" s="65" t="s">
        <v>291</v>
      </c>
      <c r="N168" s="129">
        <v>3002653</v>
      </c>
      <c r="O168" s="65" t="s">
        <v>289</v>
      </c>
      <c r="P168" s="66">
        <v>46317</v>
      </c>
      <c r="Q168" s="31">
        <f t="shared" si="4"/>
        <v>549</v>
      </c>
      <c r="R168" s="31">
        <f t="shared" si="5"/>
        <v>669</v>
      </c>
      <c r="S168" s="29">
        <f>IF($Q168&lt;Parâmetros!$E$19,$G168-1,$G168)</f>
        <v>46316</v>
      </c>
    </row>
    <row r="169" spans="1:19" ht="15" customHeight="1" x14ac:dyDescent="0.25">
      <c r="A169" s="128">
        <v>9561</v>
      </c>
      <c r="B169" s="65" t="s">
        <v>36</v>
      </c>
      <c r="C169" s="65" t="s">
        <v>77</v>
      </c>
      <c r="D169" s="66">
        <v>46317</v>
      </c>
      <c r="E169" s="67">
        <v>4.2699999999999996</v>
      </c>
      <c r="F169" s="65" t="s">
        <v>285</v>
      </c>
      <c r="G169" s="66">
        <v>46316</v>
      </c>
      <c r="H169" s="129">
        <v>40526854</v>
      </c>
      <c r="I169" s="129">
        <v>10</v>
      </c>
      <c r="J169" s="65" t="s">
        <v>4384</v>
      </c>
      <c r="K169" s="65" t="s">
        <v>4385</v>
      </c>
      <c r="L169" s="66">
        <v>46316</v>
      </c>
      <c r="M169" s="65" t="s">
        <v>291</v>
      </c>
      <c r="N169" s="65" t="s">
        <v>793</v>
      </c>
      <c r="O169" s="65" t="s">
        <v>289</v>
      </c>
      <c r="P169" s="66">
        <v>46317</v>
      </c>
      <c r="Q169" s="31">
        <f t="shared" si="4"/>
        <v>735</v>
      </c>
      <c r="R169" s="31">
        <f t="shared" si="5"/>
        <v>991</v>
      </c>
      <c r="S169" s="29">
        <f>IF($Q169&lt;Parâmetros!$E$19,$G169-1,$G169)</f>
        <v>46316</v>
      </c>
    </row>
    <row r="170" spans="1:19" ht="15" customHeight="1" x14ac:dyDescent="0.25">
      <c r="A170" s="128">
        <v>9561</v>
      </c>
      <c r="B170" s="65" t="s">
        <v>36</v>
      </c>
      <c r="C170" s="65" t="s">
        <v>77</v>
      </c>
      <c r="D170" s="66">
        <v>46318</v>
      </c>
      <c r="E170" s="67">
        <v>2.19</v>
      </c>
      <c r="F170" s="65" t="s">
        <v>285</v>
      </c>
      <c r="G170" s="66">
        <v>46317</v>
      </c>
      <c r="H170" s="129">
        <v>40526844</v>
      </c>
      <c r="I170" s="129">
        <v>10</v>
      </c>
      <c r="J170" s="65" t="s">
        <v>4812</v>
      </c>
      <c r="K170" s="65" t="s">
        <v>4813</v>
      </c>
      <c r="L170" s="66">
        <v>46317</v>
      </c>
      <c r="M170" s="65" t="s">
        <v>291</v>
      </c>
      <c r="N170" s="129">
        <v>3002650</v>
      </c>
      <c r="O170" s="65" t="s">
        <v>289</v>
      </c>
      <c r="P170" s="66">
        <v>46318</v>
      </c>
      <c r="Q170" s="31">
        <f t="shared" si="4"/>
        <v>455</v>
      </c>
      <c r="R170" s="31">
        <f t="shared" si="5"/>
        <v>586</v>
      </c>
      <c r="S170" s="29">
        <f>IF($Q170&lt;Parâmetros!$E$19,$G170-1,$G170)</f>
        <v>46317</v>
      </c>
    </row>
    <row r="171" spans="1:19" ht="15" customHeight="1" x14ac:dyDescent="0.25">
      <c r="A171" s="128">
        <v>9561</v>
      </c>
      <c r="B171" s="65" t="s">
        <v>36</v>
      </c>
      <c r="C171" s="65" t="s">
        <v>77</v>
      </c>
      <c r="D171" s="66">
        <v>46318</v>
      </c>
      <c r="E171" s="67">
        <v>1</v>
      </c>
      <c r="F171" s="65" t="s">
        <v>285</v>
      </c>
      <c r="G171" s="66">
        <v>46317</v>
      </c>
      <c r="H171" s="129">
        <v>40526844</v>
      </c>
      <c r="I171" s="129">
        <v>20</v>
      </c>
      <c r="J171" s="65" t="s">
        <v>4814</v>
      </c>
      <c r="K171" s="65" t="s">
        <v>4815</v>
      </c>
      <c r="L171" s="66">
        <v>46317</v>
      </c>
      <c r="M171" s="65" t="s">
        <v>291</v>
      </c>
      <c r="N171" s="129">
        <v>3002650</v>
      </c>
      <c r="O171" s="65" t="s">
        <v>289</v>
      </c>
      <c r="P171" s="66">
        <v>46318</v>
      </c>
      <c r="Q171" s="31">
        <f t="shared" si="4"/>
        <v>587</v>
      </c>
      <c r="R171" s="31">
        <f t="shared" si="5"/>
        <v>647</v>
      </c>
      <c r="S171" s="29">
        <f>IF($Q171&lt;Parâmetros!$E$19,$G171-1,$G171)</f>
        <v>46317</v>
      </c>
    </row>
    <row r="172" spans="1:19" ht="15" customHeight="1" x14ac:dyDescent="0.25">
      <c r="A172" s="128">
        <v>9561</v>
      </c>
      <c r="B172" s="65" t="s">
        <v>36</v>
      </c>
      <c r="C172" s="65" t="s">
        <v>77</v>
      </c>
      <c r="D172" s="66">
        <v>46318</v>
      </c>
      <c r="E172" s="67">
        <v>0.39</v>
      </c>
      <c r="F172" s="65" t="s">
        <v>285</v>
      </c>
      <c r="G172" s="66">
        <v>46317</v>
      </c>
      <c r="H172" s="129">
        <v>40526845</v>
      </c>
      <c r="I172" s="129">
        <v>10</v>
      </c>
      <c r="J172" s="65" t="s">
        <v>4816</v>
      </c>
      <c r="K172" s="65" t="s">
        <v>4817</v>
      </c>
      <c r="L172" s="66">
        <v>46317</v>
      </c>
      <c r="M172" s="65" t="s">
        <v>291</v>
      </c>
      <c r="N172" s="129">
        <v>3002677</v>
      </c>
      <c r="O172" s="65" t="s">
        <v>289</v>
      </c>
      <c r="P172" s="66">
        <v>46318</v>
      </c>
      <c r="Q172" s="31">
        <f t="shared" si="4"/>
        <v>607</v>
      </c>
      <c r="R172" s="31">
        <f t="shared" si="5"/>
        <v>630</v>
      </c>
      <c r="S172" s="29">
        <f>IF($Q172&lt;Parâmetros!$E$19,$G172-1,$G172)</f>
        <v>46317</v>
      </c>
    </row>
    <row r="173" spans="1:19" ht="15" customHeight="1" x14ac:dyDescent="0.25">
      <c r="A173" s="128">
        <v>9561</v>
      </c>
      <c r="B173" s="65" t="s">
        <v>36</v>
      </c>
      <c r="C173" s="65" t="s">
        <v>77</v>
      </c>
      <c r="D173" s="66">
        <v>46318</v>
      </c>
      <c r="E173" s="67">
        <v>0.47</v>
      </c>
      <c r="F173" s="65" t="s">
        <v>285</v>
      </c>
      <c r="G173" s="66">
        <v>46317</v>
      </c>
      <c r="H173" s="129">
        <v>40526845</v>
      </c>
      <c r="I173" s="129">
        <v>20</v>
      </c>
      <c r="J173" s="65" t="s">
        <v>4818</v>
      </c>
      <c r="K173" s="65" t="s">
        <v>4819</v>
      </c>
      <c r="L173" s="66">
        <v>46317</v>
      </c>
      <c r="M173" s="65" t="s">
        <v>291</v>
      </c>
      <c r="N173" s="129">
        <v>3002677</v>
      </c>
      <c r="O173" s="65" t="s">
        <v>289</v>
      </c>
      <c r="P173" s="66">
        <v>46318</v>
      </c>
      <c r="Q173" s="31">
        <f t="shared" si="4"/>
        <v>632</v>
      </c>
      <c r="R173" s="31">
        <f t="shared" si="5"/>
        <v>660</v>
      </c>
      <c r="S173" s="29">
        <f>IF($Q173&lt;Parâmetros!$E$19,$G173-1,$G173)</f>
        <v>46317</v>
      </c>
    </row>
    <row r="174" spans="1:19" ht="15" customHeight="1" x14ac:dyDescent="0.25">
      <c r="A174" s="128">
        <v>9561</v>
      </c>
      <c r="B174" s="65" t="s">
        <v>36</v>
      </c>
      <c r="C174" s="65" t="s">
        <v>77</v>
      </c>
      <c r="D174" s="66">
        <v>46318</v>
      </c>
      <c r="E174" s="67">
        <v>0.42</v>
      </c>
      <c r="F174" s="65" t="s">
        <v>285</v>
      </c>
      <c r="G174" s="66">
        <v>46317</v>
      </c>
      <c r="H174" s="129">
        <v>40526846</v>
      </c>
      <c r="I174" s="129">
        <v>10</v>
      </c>
      <c r="J174" s="65" t="s">
        <v>4820</v>
      </c>
      <c r="K174" s="65" t="s">
        <v>1554</v>
      </c>
      <c r="L174" s="66">
        <v>46317</v>
      </c>
      <c r="M174" s="65" t="s">
        <v>291</v>
      </c>
      <c r="N174" s="129">
        <v>3006425</v>
      </c>
      <c r="O174" s="65" t="s">
        <v>289</v>
      </c>
      <c r="P174" s="66">
        <v>46318</v>
      </c>
      <c r="Q174" s="31">
        <f t="shared" si="4"/>
        <v>725</v>
      </c>
      <c r="R174" s="31">
        <f t="shared" si="5"/>
        <v>750</v>
      </c>
      <c r="S174" s="29">
        <f>IF($Q174&lt;Parâmetros!$E$19,$G174-1,$G174)</f>
        <v>46317</v>
      </c>
    </row>
    <row r="175" spans="1:19" ht="15" customHeight="1" x14ac:dyDescent="0.25">
      <c r="A175" s="128">
        <v>9561</v>
      </c>
      <c r="B175" s="65" t="s">
        <v>36</v>
      </c>
      <c r="C175" s="65" t="s">
        <v>77</v>
      </c>
      <c r="D175" s="66">
        <v>46318</v>
      </c>
      <c r="E175" s="67">
        <v>0.47</v>
      </c>
      <c r="F175" s="65" t="s">
        <v>285</v>
      </c>
      <c r="G175" s="66">
        <v>46317</v>
      </c>
      <c r="H175" s="129">
        <v>40526846</v>
      </c>
      <c r="I175" s="129">
        <v>20</v>
      </c>
      <c r="J175" s="65" t="s">
        <v>4821</v>
      </c>
      <c r="K175" s="65" t="s">
        <v>727</v>
      </c>
      <c r="L175" s="66">
        <v>46317</v>
      </c>
      <c r="M175" s="65" t="s">
        <v>291</v>
      </c>
      <c r="N175" s="129">
        <v>3006425</v>
      </c>
      <c r="O175" s="65" t="s">
        <v>289</v>
      </c>
      <c r="P175" s="66">
        <v>46318</v>
      </c>
      <c r="Q175" s="31">
        <f t="shared" si="4"/>
        <v>752</v>
      </c>
      <c r="R175" s="31">
        <f t="shared" si="5"/>
        <v>780</v>
      </c>
      <c r="S175" s="29">
        <f>IF($Q175&lt;Parâmetros!$E$19,$G175-1,$G175)</f>
        <v>46317</v>
      </c>
    </row>
    <row r="176" spans="1:19" ht="15" customHeight="1" x14ac:dyDescent="0.25">
      <c r="A176" s="128">
        <v>9561</v>
      </c>
      <c r="B176" s="65" t="s">
        <v>36</v>
      </c>
      <c r="C176" s="65" t="s">
        <v>77</v>
      </c>
      <c r="D176" s="66">
        <v>46318</v>
      </c>
      <c r="E176" s="67">
        <v>0.49</v>
      </c>
      <c r="F176" s="65" t="s">
        <v>285</v>
      </c>
      <c r="G176" s="66">
        <v>46317</v>
      </c>
      <c r="H176" s="129">
        <v>40526847</v>
      </c>
      <c r="I176" s="129">
        <v>10</v>
      </c>
      <c r="J176" s="65" t="s">
        <v>4822</v>
      </c>
      <c r="K176" s="65" t="s">
        <v>4823</v>
      </c>
      <c r="L176" s="66">
        <v>46317</v>
      </c>
      <c r="M176" s="65" t="s">
        <v>291</v>
      </c>
      <c r="N176" s="129">
        <v>3002656</v>
      </c>
      <c r="O176" s="65" t="s">
        <v>289</v>
      </c>
      <c r="P176" s="66">
        <v>46318</v>
      </c>
      <c r="Q176" s="31">
        <f t="shared" si="4"/>
        <v>781</v>
      </c>
      <c r="R176" s="31">
        <f t="shared" si="5"/>
        <v>810</v>
      </c>
      <c r="S176" s="29">
        <f>IF($Q176&lt;Parâmetros!$E$19,$G176-1,$G176)</f>
        <v>46317</v>
      </c>
    </row>
    <row r="177" spans="1:19" ht="15" customHeight="1" x14ac:dyDescent="0.25">
      <c r="A177" s="128">
        <v>9561</v>
      </c>
      <c r="B177" s="65" t="s">
        <v>36</v>
      </c>
      <c r="C177" s="65" t="s">
        <v>77</v>
      </c>
      <c r="D177" s="66">
        <v>46318</v>
      </c>
      <c r="E177" s="67">
        <v>0.45</v>
      </c>
      <c r="F177" s="65" t="s">
        <v>285</v>
      </c>
      <c r="G177" s="66">
        <v>46317</v>
      </c>
      <c r="H177" s="129">
        <v>40526847</v>
      </c>
      <c r="I177" s="129">
        <v>20</v>
      </c>
      <c r="J177" s="65" t="s">
        <v>4824</v>
      </c>
      <c r="K177" s="65" t="s">
        <v>4825</v>
      </c>
      <c r="L177" s="66">
        <v>46317</v>
      </c>
      <c r="M177" s="65" t="s">
        <v>291</v>
      </c>
      <c r="N177" s="129">
        <v>3002656</v>
      </c>
      <c r="O177" s="65" t="s">
        <v>289</v>
      </c>
      <c r="P177" s="66">
        <v>46318</v>
      </c>
      <c r="Q177" s="31">
        <f t="shared" si="4"/>
        <v>813</v>
      </c>
      <c r="R177" s="31">
        <f t="shared" si="5"/>
        <v>840</v>
      </c>
      <c r="S177" s="29">
        <f>IF($Q177&lt;Parâmetros!$E$19,$G177-1,$G177)</f>
        <v>46317</v>
      </c>
    </row>
    <row r="178" spans="1:19" ht="15" customHeight="1" x14ac:dyDescent="0.25">
      <c r="A178" s="128">
        <v>9561</v>
      </c>
      <c r="B178" s="65" t="s">
        <v>36</v>
      </c>
      <c r="C178" s="65" t="s">
        <v>77</v>
      </c>
      <c r="D178" s="66">
        <v>46318</v>
      </c>
      <c r="E178" s="67">
        <v>0.49</v>
      </c>
      <c r="F178" s="65" t="s">
        <v>285</v>
      </c>
      <c r="G178" s="66">
        <v>46317</v>
      </c>
      <c r="H178" s="129">
        <v>40526848</v>
      </c>
      <c r="I178" s="129">
        <v>10</v>
      </c>
      <c r="J178" s="65" t="s">
        <v>4826</v>
      </c>
      <c r="K178" s="65" t="s">
        <v>4827</v>
      </c>
      <c r="L178" s="66">
        <v>46317</v>
      </c>
      <c r="M178" s="65" t="s">
        <v>291</v>
      </c>
      <c r="N178" s="129">
        <v>3002657</v>
      </c>
      <c r="O178" s="65" t="s">
        <v>289</v>
      </c>
      <c r="P178" s="66">
        <v>46318</v>
      </c>
      <c r="Q178" s="31">
        <f t="shared" si="4"/>
        <v>842</v>
      </c>
      <c r="R178" s="31">
        <f t="shared" si="5"/>
        <v>871</v>
      </c>
      <c r="S178" s="29">
        <f>IF($Q178&lt;Parâmetros!$E$19,$G178-1,$G178)</f>
        <v>46317</v>
      </c>
    </row>
    <row r="179" spans="1:19" ht="15" customHeight="1" x14ac:dyDescent="0.25">
      <c r="A179" s="128">
        <v>9561</v>
      </c>
      <c r="B179" s="65" t="s">
        <v>36</v>
      </c>
      <c r="C179" s="65" t="s">
        <v>77</v>
      </c>
      <c r="D179" s="66">
        <v>46318</v>
      </c>
      <c r="E179" s="67">
        <v>0.47</v>
      </c>
      <c r="F179" s="65" t="s">
        <v>285</v>
      </c>
      <c r="G179" s="66">
        <v>46317</v>
      </c>
      <c r="H179" s="129">
        <v>40526848</v>
      </c>
      <c r="I179" s="129">
        <v>20</v>
      </c>
      <c r="J179" s="65" t="s">
        <v>4828</v>
      </c>
      <c r="K179" s="65" t="s">
        <v>2499</v>
      </c>
      <c r="L179" s="66">
        <v>46317</v>
      </c>
      <c r="M179" s="65" t="s">
        <v>291</v>
      </c>
      <c r="N179" s="129">
        <v>3002657</v>
      </c>
      <c r="O179" s="65" t="s">
        <v>289</v>
      </c>
      <c r="P179" s="66">
        <v>46318</v>
      </c>
      <c r="Q179" s="31">
        <f t="shared" si="4"/>
        <v>872</v>
      </c>
      <c r="R179" s="31">
        <f t="shared" si="5"/>
        <v>900</v>
      </c>
      <c r="S179" s="29">
        <f>IF($Q179&lt;Parâmetros!$E$19,$G179-1,$G179)</f>
        <v>46317</v>
      </c>
    </row>
    <row r="180" spans="1:19" ht="15" customHeight="1" x14ac:dyDescent="0.25">
      <c r="A180" s="128">
        <v>9561</v>
      </c>
      <c r="B180" s="65" t="s">
        <v>36</v>
      </c>
      <c r="C180" s="65" t="s">
        <v>77</v>
      </c>
      <c r="D180" s="66">
        <v>46318</v>
      </c>
      <c r="E180" s="67">
        <v>0.49</v>
      </c>
      <c r="F180" s="65" t="s">
        <v>285</v>
      </c>
      <c r="G180" s="66">
        <v>46317</v>
      </c>
      <c r="H180" s="129">
        <v>40526849</v>
      </c>
      <c r="I180" s="129">
        <v>10</v>
      </c>
      <c r="J180" s="65" t="s">
        <v>4829</v>
      </c>
      <c r="K180" s="65" t="s">
        <v>4830</v>
      </c>
      <c r="L180" s="66">
        <v>46317</v>
      </c>
      <c r="M180" s="65" t="s">
        <v>291</v>
      </c>
      <c r="N180" s="129">
        <v>3002658</v>
      </c>
      <c r="O180" s="65" t="s">
        <v>289</v>
      </c>
      <c r="P180" s="66">
        <v>46318</v>
      </c>
      <c r="Q180" s="31">
        <f t="shared" si="4"/>
        <v>902</v>
      </c>
      <c r="R180" s="31">
        <f t="shared" si="5"/>
        <v>931</v>
      </c>
      <c r="S180" s="29">
        <f>IF($Q180&lt;Parâmetros!$E$19,$G180-1,$G180)</f>
        <v>46317</v>
      </c>
    </row>
    <row r="181" spans="1:19" ht="15" customHeight="1" x14ac:dyDescent="0.25">
      <c r="A181" s="128">
        <v>9561</v>
      </c>
      <c r="B181" s="65" t="s">
        <v>36</v>
      </c>
      <c r="C181" s="65" t="s">
        <v>77</v>
      </c>
      <c r="D181" s="66">
        <v>46318</v>
      </c>
      <c r="E181" s="67">
        <v>0.5</v>
      </c>
      <c r="F181" s="65" t="s">
        <v>285</v>
      </c>
      <c r="G181" s="66">
        <v>46317</v>
      </c>
      <c r="H181" s="129">
        <v>40526849</v>
      </c>
      <c r="I181" s="129">
        <v>20</v>
      </c>
      <c r="J181" s="65" t="s">
        <v>4831</v>
      </c>
      <c r="K181" s="65" t="s">
        <v>4832</v>
      </c>
      <c r="L181" s="66">
        <v>46317</v>
      </c>
      <c r="M181" s="65" t="s">
        <v>291</v>
      </c>
      <c r="N181" s="129">
        <v>3002658</v>
      </c>
      <c r="O181" s="65" t="s">
        <v>289</v>
      </c>
      <c r="P181" s="66">
        <v>46318</v>
      </c>
      <c r="Q181" s="31">
        <f t="shared" si="4"/>
        <v>932</v>
      </c>
      <c r="R181" s="31">
        <f t="shared" si="5"/>
        <v>962</v>
      </c>
      <c r="S181" s="29">
        <f>IF($Q181&lt;Parâmetros!$E$19,$G181-1,$G181)</f>
        <v>46317</v>
      </c>
    </row>
    <row r="182" spans="1:19" ht="15" customHeight="1" x14ac:dyDescent="0.25">
      <c r="A182" s="128">
        <v>9561</v>
      </c>
      <c r="B182" s="65" t="s">
        <v>36</v>
      </c>
      <c r="C182" s="65" t="s">
        <v>77</v>
      </c>
      <c r="D182" s="66">
        <v>46318</v>
      </c>
      <c r="E182" s="67">
        <v>0.5</v>
      </c>
      <c r="F182" s="65" t="s">
        <v>285</v>
      </c>
      <c r="G182" s="66">
        <v>46317</v>
      </c>
      <c r="H182" s="129">
        <v>40526850</v>
      </c>
      <c r="I182" s="129">
        <v>10</v>
      </c>
      <c r="J182" s="65" t="s">
        <v>4833</v>
      </c>
      <c r="K182" s="65" t="s">
        <v>658</v>
      </c>
      <c r="L182" s="66">
        <v>46317</v>
      </c>
      <c r="M182" s="65" t="s">
        <v>291</v>
      </c>
      <c r="N182" s="129">
        <v>3002659</v>
      </c>
      <c r="O182" s="65" t="s">
        <v>289</v>
      </c>
      <c r="P182" s="66">
        <v>46318</v>
      </c>
      <c r="Q182" s="31">
        <f t="shared" si="4"/>
        <v>963</v>
      </c>
      <c r="R182" s="31">
        <f t="shared" si="5"/>
        <v>994</v>
      </c>
      <c r="S182" s="29">
        <f>IF($Q182&lt;Parâmetros!$E$19,$G182-1,$G182)</f>
        <v>46317</v>
      </c>
    </row>
    <row r="183" spans="1:19" ht="15" customHeight="1" x14ac:dyDescent="0.25">
      <c r="A183" s="128">
        <v>9561</v>
      </c>
      <c r="B183" s="65" t="s">
        <v>36</v>
      </c>
      <c r="C183" s="65" t="s">
        <v>77</v>
      </c>
      <c r="D183" s="66">
        <v>46318</v>
      </c>
      <c r="E183" s="67">
        <v>0.62</v>
      </c>
      <c r="F183" s="65" t="s">
        <v>285</v>
      </c>
      <c r="G183" s="66">
        <v>46318</v>
      </c>
      <c r="H183" s="129">
        <v>40526850</v>
      </c>
      <c r="I183" s="129">
        <v>20</v>
      </c>
      <c r="J183" s="65" t="s">
        <v>4834</v>
      </c>
      <c r="K183" s="65" t="s">
        <v>4835</v>
      </c>
      <c r="L183" s="66">
        <v>46318</v>
      </c>
      <c r="M183" s="65" t="s">
        <v>291</v>
      </c>
      <c r="N183" s="129">
        <v>3002659</v>
      </c>
      <c r="O183" s="65" t="s">
        <v>289</v>
      </c>
      <c r="P183" s="66">
        <v>46318</v>
      </c>
      <c r="Q183" s="31">
        <f t="shared" si="4"/>
        <v>447</v>
      </c>
      <c r="R183" s="31">
        <f t="shared" si="5"/>
        <v>484</v>
      </c>
      <c r="S183" s="29">
        <f>IF($Q183&lt;Parâmetros!$E$19,$G183-1,$G183)</f>
        <v>46318</v>
      </c>
    </row>
    <row r="184" spans="1:19" ht="15" customHeight="1" x14ac:dyDescent="0.25">
      <c r="A184" s="128">
        <v>9561</v>
      </c>
      <c r="B184" s="65" t="s">
        <v>36</v>
      </c>
      <c r="C184" s="65" t="s">
        <v>77</v>
      </c>
      <c r="D184" s="66">
        <v>46318</v>
      </c>
      <c r="E184" s="67">
        <v>4</v>
      </c>
      <c r="F184" s="65" t="s">
        <v>285</v>
      </c>
      <c r="G184" s="66">
        <v>46318</v>
      </c>
      <c r="H184" s="129">
        <v>40510699</v>
      </c>
      <c r="I184" s="129">
        <v>30</v>
      </c>
      <c r="J184" s="65" t="s">
        <v>4836</v>
      </c>
      <c r="K184" s="65" t="s">
        <v>4837</v>
      </c>
      <c r="L184" s="66">
        <v>46318</v>
      </c>
      <c r="M184" s="65" t="s">
        <v>287</v>
      </c>
      <c r="N184" s="65" t="s">
        <v>793</v>
      </c>
      <c r="O184" s="65" t="s">
        <v>289</v>
      </c>
      <c r="P184" s="66">
        <v>46318</v>
      </c>
      <c r="Q184" s="31">
        <f t="shared" si="4"/>
        <v>486</v>
      </c>
      <c r="R184" s="31">
        <f t="shared" si="5"/>
        <v>726</v>
      </c>
      <c r="S184" s="29">
        <f>IF($Q184&lt;Parâmetros!$E$19,$G184-1,$G184)</f>
        <v>46318</v>
      </c>
    </row>
    <row r="185" spans="1:19" ht="15" customHeight="1" x14ac:dyDescent="0.25">
      <c r="A185" s="128">
        <v>9561</v>
      </c>
      <c r="B185" s="65" t="s">
        <v>36</v>
      </c>
      <c r="C185" s="65" t="s">
        <v>77</v>
      </c>
      <c r="D185" s="66">
        <v>46318</v>
      </c>
      <c r="E185" s="67">
        <v>2.62</v>
      </c>
      <c r="F185" s="65" t="s">
        <v>285</v>
      </c>
      <c r="G185" s="66">
        <v>46318</v>
      </c>
      <c r="H185" s="129">
        <v>40510699</v>
      </c>
      <c r="I185" s="129">
        <v>30</v>
      </c>
      <c r="J185" s="65" t="s">
        <v>4838</v>
      </c>
      <c r="K185" s="65" t="s">
        <v>4839</v>
      </c>
      <c r="L185" s="66">
        <v>46318</v>
      </c>
      <c r="M185" s="65" t="s">
        <v>287</v>
      </c>
      <c r="N185" s="65" t="s">
        <v>793</v>
      </c>
      <c r="O185" s="65" t="s">
        <v>289</v>
      </c>
      <c r="P185" s="66">
        <v>46318</v>
      </c>
      <c r="Q185" s="31">
        <f t="shared" si="4"/>
        <v>803</v>
      </c>
      <c r="R185" s="31">
        <f t="shared" si="5"/>
        <v>960</v>
      </c>
      <c r="S185" s="29">
        <f>IF($Q185&lt;Parâmetros!$E$19,$G185-1,$G185)</f>
        <v>46318</v>
      </c>
    </row>
    <row r="186" spans="1:19" ht="15" customHeight="1" x14ac:dyDescent="0.25">
      <c r="A186" s="128">
        <v>9821</v>
      </c>
      <c r="B186" s="65" t="s">
        <v>305</v>
      </c>
      <c r="C186" s="65" t="s">
        <v>71</v>
      </c>
      <c r="D186" s="66">
        <v>46300</v>
      </c>
      <c r="E186" s="67">
        <v>4.1500000000000004</v>
      </c>
      <c r="F186" s="65" t="s">
        <v>285</v>
      </c>
      <c r="G186" s="66">
        <v>46298</v>
      </c>
      <c r="H186" s="129">
        <v>40503378</v>
      </c>
      <c r="I186" s="129">
        <v>20</v>
      </c>
      <c r="J186" s="65" t="s">
        <v>309</v>
      </c>
      <c r="K186" s="65" t="s">
        <v>307</v>
      </c>
      <c r="L186" s="66">
        <v>46298</v>
      </c>
      <c r="M186" s="65" t="s">
        <v>287</v>
      </c>
      <c r="N186" s="129">
        <v>3004221</v>
      </c>
      <c r="O186" s="65" t="s">
        <v>289</v>
      </c>
      <c r="P186" s="66">
        <v>46300</v>
      </c>
      <c r="Q186" s="31">
        <f t="shared" si="4"/>
        <v>440</v>
      </c>
      <c r="R186" s="31">
        <f t="shared" si="5"/>
        <v>689</v>
      </c>
      <c r="S186" s="29">
        <f>IF($Q186&lt;Parâmetros!$E$19,$G186-1,$G186)</f>
        <v>46298</v>
      </c>
    </row>
    <row r="187" spans="1:19" ht="15" customHeight="1" x14ac:dyDescent="0.25">
      <c r="A187" s="128">
        <v>9821</v>
      </c>
      <c r="B187" s="65" t="s">
        <v>305</v>
      </c>
      <c r="C187" s="65" t="s">
        <v>71</v>
      </c>
      <c r="D187" s="66">
        <v>46300</v>
      </c>
      <c r="E187" s="67">
        <v>2.89</v>
      </c>
      <c r="F187" s="65" t="s">
        <v>285</v>
      </c>
      <c r="G187" s="66">
        <v>46298</v>
      </c>
      <c r="H187" s="129">
        <v>40503378</v>
      </c>
      <c r="I187" s="129">
        <v>20</v>
      </c>
      <c r="J187" s="65" t="s">
        <v>300</v>
      </c>
      <c r="K187" s="65" t="s">
        <v>310</v>
      </c>
      <c r="L187" s="66">
        <v>46298</v>
      </c>
      <c r="M187" s="65" t="s">
        <v>287</v>
      </c>
      <c r="N187" s="129">
        <v>3004221</v>
      </c>
      <c r="O187" s="65" t="s">
        <v>289</v>
      </c>
      <c r="P187" s="66">
        <v>46300</v>
      </c>
      <c r="Q187" s="31">
        <f t="shared" si="4"/>
        <v>752</v>
      </c>
      <c r="R187" s="31">
        <f t="shared" si="5"/>
        <v>925</v>
      </c>
      <c r="S187" s="29">
        <f>IF($Q187&lt;Parâmetros!$E$19,$G187-1,$G187)</f>
        <v>46298</v>
      </c>
    </row>
    <row r="188" spans="1:19" ht="15" customHeight="1" x14ac:dyDescent="0.25">
      <c r="A188" s="128">
        <v>9821</v>
      </c>
      <c r="B188" s="65" t="s">
        <v>305</v>
      </c>
      <c r="C188" s="65" t="s">
        <v>71</v>
      </c>
      <c r="D188" s="66">
        <v>46300</v>
      </c>
      <c r="E188" s="67">
        <v>4.24</v>
      </c>
      <c r="F188" s="65" t="s">
        <v>285</v>
      </c>
      <c r="G188" s="66">
        <v>46300</v>
      </c>
      <c r="H188" s="129">
        <v>40518590</v>
      </c>
      <c r="I188" s="129">
        <v>10</v>
      </c>
      <c r="J188" s="65" t="s">
        <v>311</v>
      </c>
      <c r="K188" s="65" t="s">
        <v>312</v>
      </c>
      <c r="L188" s="66">
        <v>46300</v>
      </c>
      <c r="M188" s="65" t="s">
        <v>287</v>
      </c>
      <c r="N188" s="65" t="s">
        <v>793</v>
      </c>
      <c r="O188" s="65" t="s">
        <v>289</v>
      </c>
      <c r="P188" s="66">
        <v>46300</v>
      </c>
      <c r="Q188" s="31">
        <f t="shared" si="4"/>
        <v>435</v>
      </c>
      <c r="R188" s="31">
        <f t="shared" si="5"/>
        <v>689</v>
      </c>
      <c r="S188" s="29">
        <f>IF($Q188&lt;Parâmetros!$E$19,$G188-1,$G188)</f>
        <v>46300</v>
      </c>
    </row>
    <row r="189" spans="1:19" ht="15" customHeight="1" x14ac:dyDescent="0.25">
      <c r="A189" s="128">
        <v>9821</v>
      </c>
      <c r="B189" s="65" t="s">
        <v>305</v>
      </c>
      <c r="C189" s="65" t="s">
        <v>71</v>
      </c>
      <c r="D189" s="66">
        <v>46300</v>
      </c>
      <c r="E189" s="67">
        <v>2.4900000000000002</v>
      </c>
      <c r="F189" s="65" t="s">
        <v>285</v>
      </c>
      <c r="G189" s="66">
        <v>46300</v>
      </c>
      <c r="H189" s="129">
        <v>40518590</v>
      </c>
      <c r="I189" s="129">
        <v>10</v>
      </c>
      <c r="J189" s="65" t="s">
        <v>313</v>
      </c>
      <c r="K189" s="65" t="s">
        <v>314</v>
      </c>
      <c r="L189" s="66">
        <v>46300</v>
      </c>
      <c r="M189" s="65" t="s">
        <v>287</v>
      </c>
      <c r="N189" s="65" t="s">
        <v>793</v>
      </c>
      <c r="O189" s="65" t="s">
        <v>289</v>
      </c>
      <c r="P189" s="66">
        <v>46300</v>
      </c>
      <c r="Q189" s="31">
        <f t="shared" si="4"/>
        <v>751</v>
      </c>
      <c r="R189" s="31">
        <f t="shared" si="5"/>
        <v>900</v>
      </c>
      <c r="S189" s="29">
        <f>IF($Q189&lt;Parâmetros!$E$19,$G189-1,$G189)</f>
        <v>46300</v>
      </c>
    </row>
    <row r="190" spans="1:19" ht="15" customHeight="1" x14ac:dyDescent="0.25">
      <c r="A190" s="128">
        <v>9821</v>
      </c>
      <c r="B190" s="65" t="s">
        <v>305</v>
      </c>
      <c r="C190" s="65" t="s">
        <v>71</v>
      </c>
      <c r="D190" s="66">
        <v>46301</v>
      </c>
      <c r="E190" s="67">
        <v>1.67</v>
      </c>
      <c r="F190" s="65" t="s">
        <v>285</v>
      </c>
      <c r="G190" s="66">
        <v>46300</v>
      </c>
      <c r="H190" s="129">
        <v>40522899</v>
      </c>
      <c r="I190" s="129">
        <v>10</v>
      </c>
      <c r="J190" s="65" t="s">
        <v>795</v>
      </c>
      <c r="K190" s="65" t="s">
        <v>796</v>
      </c>
      <c r="L190" s="66">
        <v>46300</v>
      </c>
      <c r="M190" s="65" t="s">
        <v>287</v>
      </c>
      <c r="N190" s="65" t="s">
        <v>793</v>
      </c>
      <c r="O190" s="65" t="s">
        <v>289</v>
      </c>
      <c r="P190" s="66">
        <v>46301</v>
      </c>
      <c r="Q190" s="31">
        <f t="shared" ref="Q190:Q253" si="6">IFERROR(VALUE(LEFT($J190,2))*60+VALUE(MID($J190,4,2)),9999)</f>
        <v>903</v>
      </c>
      <c r="R190" s="31">
        <f t="shared" ref="R190:R253" si="7">IFERROR(VALUE(LEFT($K190,2))*60+VALUE(MID($K190,4,2)),"")</f>
        <v>1003</v>
      </c>
      <c r="S190" s="29">
        <f>IF($Q190&lt;Parâmetros!$E$19,$G190-1,$G190)</f>
        <v>46300</v>
      </c>
    </row>
    <row r="191" spans="1:19" ht="15" customHeight="1" x14ac:dyDescent="0.25">
      <c r="A191" s="128">
        <v>9821</v>
      </c>
      <c r="B191" s="65" t="s">
        <v>305</v>
      </c>
      <c r="C191" s="65" t="s">
        <v>71</v>
      </c>
      <c r="D191" s="66">
        <v>46301</v>
      </c>
      <c r="E191" s="67">
        <v>4.1500000000000004</v>
      </c>
      <c r="F191" s="65" t="s">
        <v>285</v>
      </c>
      <c r="G191" s="66">
        <v>46301</v>
      </c>
      <c r="H191" s="129">
        <v>40520165</v>
      </c>
      <c r="I191" s="129">
        <v>10</v>
      </c>
      <c r="J191" s="65" t="s">
        <v>797</v>
      </c>
      <c r="K191" s="65" t="s">
        <v>491</v>
      </c>
      <c r="L191" s="66">
        <v>46301</v>
      </c>
      <c r="M191" s="65" t="s">
        <v>287</v>
      </c>
      <c r="N191" s="65" t="s">
        <v>793</v>
      </c>
      <c r="O191" s="65" t="s">
        <v>289</v>
      </c>
      <c r="P191" s="66">
        <v>46301</v>
      </c>
      <c r="Q191" s="31">
        <f t="shared" si="6"/>
        <v>440</v>
      </c>
      <c r="R191" s="31">
        <f t="shared" si="7"/>
        <v>689</v>
      </c>
      <c r="S191" s="29">
        <f>IF($Q191&lt;Parâmetros!$E$19,$G191-1,$G191)</f>
        <v>46301</v>
      </c>
    </row>
    <row r="192" spans="1:19" ht="15" customHeight="1" x14ac:dyDescent="0.25">
      <c r="A192" s="128">
        <v>9821</v>
      </c>
      <c r="B192" s="65" t="s">
        <v>305</v>
      </c>
      <c r="C192" s="65" t="s">
        <v>71</v>
      </c>
      <c r="D192" s="66">
        <v>46302</v>
      </c>
      <c r="E192" s="67">
        <v>4.1900000000000004</v>
      </c>
      <c r="F192" s="65" t="s">
        <v>285</v>
      </c>
      <c r="G192" s="66">
        <v>46301</v>
      </c>
      <c r="H192" s="129">
        <v>40521430</v>
      </c>
      <c r="I192" s="129">
        <v>10</v>
      </c>
      <c r="J192" s="65" t="s">
        <v>383</v>
      </c>
      <c r="K192" s="65" t="s">
        <v>924</v>
      </c>
      <c r="L192" s="66">
        <v>46301</v>
      </c>
      <c r="M192" s="65" t="s">
        <v>287</v>
      </c>
      <c r="N192" s="65" t="s">
        <v>793</v>
      </c>
      <c r="O192" s="65" t="s">
        <v>289</v>
      </c>
      <c r="P192" s="66">
        <v>46302</v>
      </c>
      <c r="Q192" s="31">
        <f t="shared" si="6"/>
        <v>751</v>
      </c>
      <c r="R192" s="31">
        <f t="shared" si="7"/>
        <v>1002</v>
      </c>
      <c r="S192" s="29">
        <f>IF($Q192&lt;Parâmetros!$E$19,$G192-1,$G192)</f>
        <v>46301</v>
      </c>
    </row>
    <row r="193" spans="1:19" ht="15" customHeight="1" x14ac:dyDescent="0.25">
      <c r="A193" s="128">
        <v>9821</v>
      </c>
      <c r="B193" s="65" t="s">
        <v>305</v>
      </c>
      <c r="C193" s="65" t="s">
        <v>71</v>
      </c>
      <c r="D193" s="66">
        <v>46303</v>
      </c>
      <c r="E193" s="67">
        <v>2.75</v>
      </c>
      <c r="F193" s="65" t="s">
        <v>285</v>
      </c>
      <c r="G193" s="66">
        <v>46302</v>
      </c>
      <c r="H193" s="129">
        <v>40520482</v>
      </c>
      <c r="I193" s="129">
        <v>30</v>
      </c>
      <c r="J193" s="65" t="s">
        <v>1153</v>
      </c>
      <c r="K193" s="65" t="s">
        <v>1154</v>
      </c>
      <c r="L193" s="66">
        <v>46302</v>
      </c>
      <c r="M193" s="65" t="s">
        <v>287</v>
      </c>
      <c r="N193" s="65" t="s">
        <v>793</v>
      </c>
      <c r="O193" s="65" t="s">
        <v>289</v>
      </c>
      <c r="P193" s="66">
        <v>46303</v>
      </c>
      <c r="Q193" s="31">
        <f t="shared" si="6"/>
        <v>435</v>
      </c>
      <c r="R193" s="31">
        <f t="shared" si="7"/>
        <v>600</v>
      </c>
      <c r="S193" s="29">
        <f>IF($Q193&lt;Parâmetros!$E$19,$G193-1,$G193)</f>
        <v>46302</v>
      </c>
    </row>
    <row r="194" spans="1:19" ht="15" customHeight="1" x14ac:dyDescent="0.25">
      <c r="A194" s="128">
        <v>9821</v>
      </c>
      <c r="B194" s="65" t="s">
        <v>305</v>
      </c>
      <c r="C194" s="65" t="s">
        <v>71</v>
      </c>
      <c r="D194" s="66">
        <v>46303</v>
      </c>
      <c r="E194" s="67">
        <v>1.32</v>
      </c>
      <c r="F194" s="65" t="s">
        <v>285</v>
      </c>
      <c r="G194" s="66">
        <v>46302</v>
      </c>
      <c r="H194" s="129">
        <v>40523246</v>
      </c>
      <c r="I194" s="129">
        <v>10</v>
      </c>
      <c r="J194" s="65" t="s">
        <v>1155</v>
      </c>
      <c r="K194" s="65" t="s">
        <v>370</v>
      </c>
      <c r="L194" s="66">
        <v>46302</v>
      </c>
      <c r="M194" s="65" t="s">
        <v>287</v>
      </c>
      <c r="N194" s="65" t="s">
        <v>793</v>
      </c>
      <c r="O194" s="65" t="s">
        <v>289</v>
      </c>
      <c r="P194" s="66">
        <v>46303</v>
      </c>
      <c r="Q194" s="31">
        <f t="shared" si="6"/>
        <v>609</v>
      </c>
      <c r="R194" s="31">
        <f t="shared" si="7"/>
        <v>688</v>
      </c>
      <c r="S194" s="29">
        <f>IF($Q194&lt;Parâmetros!$E$19,$G194-1,$G194)</f>
        <v>46302</v>
      </c>
    </row>
    <row r="195" spans="1:19" ht="15" customHeight="1" x14ac:dyDescent="0.25">
      <c r="A195" s="128">
        <v>9821</v>
      </c>
      <c r="B195" s="65" t="s">
        <v>305</v>
      </c>
      <c r="C195" s="65" t="s">
        <v>71</v>
      </c>
      <c r="D195" s="66">
        <v>46303</v>
      </c>
      <c r="E195" s="67">
        <v>4.1900000000000004</v>
      </c>
      <c r="F195" s="65" t="s">
        <v>285</v>
      </c>
      <c r="G195" s="66">
        <v>46302</v>
      </c>
      <c r="H195" s="129">
        <v>40523246</v>
      </c>
      <c r="I195" s="129">
        <v>10</v>
      </c>
      <c r="J195" s="65" t="s">
        <v>313</v>
      </c>
      <c r="K195" s="65" t="s">
        <v>1156</v>
      </c>
      <c r="L195" s="66">
        <v>46302</v>
      </c>
      <c r="M195" s="65" t="s">
        <v>287</v>
      </c>
      <c r="N195" s="65" t="s">
        <v>793</v>
      </c>
      <c r="O195" s="65" t="s">
        <v>289</v>
      </c>
      <c r="P195" s="66">
        <v>46303</v>
      </c>
      <c r="Q195" s="31">
        <f t="shared" si="6"/>
        <v>751</v>
      </c>
      <c r="R195" s="31">
        <f t="shared" si="7"/>
        <v>1002</v>
      </c>
      <c r="S195" s="29">
        <f>IF($Q195&lt;Parâmetros!$E$19,$G195-1,$G195)</f>
        <v>46302</v>
      </c>
    </row>
    <row r="196" spans="1:19" ht="15" customHeight="1" x14ac:dyDescent="0.25">
      <c r="A196" s="128">
        <v>9821</v>
      </c>
      <c r="B196" s="65" t="s">
        <v>305</v>
      </c>
      <c r="C196" s="65" t="s">
        <v>71</v>
      </c>
      <c r="D196" s="66">
        <v>46304</v>
      </c>
      <c r="E196" s="67">
        <v>2.75</v>
      </c>
      <c r="F196" s="65" t="s">
        <v>285</v>
      </c>
      <c r="G196" s="66">
        <v>46303</v>
      </c>
      <c r="H196" s="129">
        <v>40524058</v>
      </c>
      <c r="I196" s="129">
        <v>10</v>
      </c>
      <c r="J196" s="65" t="s">
        <v>1444</v>
      </c>
      <c r="K196" s="65" t="s">
        <v>1445</v>
      </c>
      <c r="L196" s="66">
        <v>46303</v>
      </c>
      <c r="M196" s="65" t="s">
        <v>287</v>
      </c>
      <c r="N196" s="65" t="s">
        <v>793</v>
      </c>
      <c r="O196" s="65" t="s">
        <v>289</v>
      </c>
      <c r="P196" s="66">
        <v>46304</v>
      </c>
      <c r="Q196" s="31">
        <f t="shared" si="6"/>
        <v>435</v>
      </c>
      <c r="R196" s="31">
        <f t="shared" si="7"/>
        <v>600</v>
      </c>
      <c r="S196" s="29">
        <f>IF($Q196&lt;Parâmetros!$E$19,$G196-1,$G196)</f>
        <v>46303</v>
      </c>
    </row>
    <row r="197" spans="1:19" ht="15" customHeight="1" x14ac:dyDescent="0.25">
      <c r="A197" s="128">
        <v>9821</v>
      </c>
      <c r="B197" s="65" t="s">
        <v>305</v>
      </c>
      <c r="C197" s="65" t="s">
        <v>71</v>
      </c>
      <c r="D197" s="66">
        <v>46304</v>
      </c>
      <c r="E197" s="67">
        <v>1.3</v>
      </c>
      <c r="F197" s="65" t="s">
        <v>285</v>
      </c>
      <c r="G197" s="66">
        <v>46303</v>
      </c>
      <c r="H197" s="129">
        <v>40524060</v>
      </c>
      <c r="I197" s="129">
        <v>10</v>
      </c>
      <c r="J197" s="65" t="s">
        <v>1446</v>
      </c>
      <c r="K197" s="65" t="s">
        <v>1447</v>
      </c>
      <c r="L197" s="66">
        <v>46303</v>
      </c>
      <c r="M197" s="65" t="s">
        <v>287</v>
      </c>
      <c r="N197" s="65" t="s">
        <v>793</v>
      </c>
      <c r="O197" s="65" t="s">
        <v>289</v>
      </c>
      <c r="P197" s="66">
        <v>46304</v>
      </c>
      <c r="Q197" s="31">
        <f t="shared" si="6"/>
        <v>610</v>
      </c>
      <c r="R197" s="31">
        <f t="shared" si="7"/>
        <v>688</v>
      </c>
      <c r="S197" s="29">
        <f>IF($Q197&lt;Parâmetros!$E$19,$G197-1,$G197)</f>
        <v>46303</v>
      </c>
    </row>
    <row r="198" spans="1:19" ht="15" customHeight="1" x14ac:dyDescent="0.25">
      <c r="A198" s="128">
        <v>9821</v>
      </c>
      <c r="B198" s="65" t="s">
        <v>305</v>
      </c>
      <c r="C198" s="65" t="s">
        <v>71</v>
      </c>
      <c r="D198" s="66">
        <v>46304</v>
      </c>
      <c r="E198" s="67">
        <v>4.1900000000000004</v>
      </c>
      <c r="F198" s="65" t="s">
        <v>285</v>
      </c>
      <c r="G198" s="66">
        <v>46303</v>
      </c>
      <c r="H198" s="129">
        <v>40524060</v>
      </c>
      <c r="I198" s="129">
        <v>10</v>
      </c>
      <c r="J198" s="65" t="s">
        <v>1448</v>
      </c>
      <c r="K198" s="65" t="s">
        <v>1449</v>
      </c>
      <c r="L198" s="66">
        <v>46303</v>
      </c>
      <c r="M198" s="65" t="s">
        <v>287</v>
      </c>
      <c r="N198" s="65" t="s">
        <v>793</v>
      </c>
      <c r="O198" s="65" t="s">
        <v>289</v>
      </c>
      <c r="P198" s="66">
        <v>46304</v>
      </c>
      <c r="Q198" s="31">
        <f t="shared" si="6"/>
        <v>752</v>
      </c>
      <c r="R198" s="31">
        <f t="shared" si="7"/>
        <v>1003</v>
      </c>
      <c r="S198" s="29">
        <f>IF($Q198&lt;Parâmetros!$E$19,$G198-1,$G198)</f>
        <v>46303</v>
      </c>
    </row>
    <row r="199" spans="1:19" ht="15" customHeight="1" x14ac:dyDescent="0.25">
      <c r="A199" s="128">
        <v>9821</v>
      </c>
      <c r="B199" s="65" t="s">
        <v>305</v>
      </c>
      <c r="C199" s="65" t="s">
        <v>71</v>
      </c>
      <c r="D199" s="66">
        <v>46306</v>
      </c>
      <c r="E199" s="67">
        <v>2.67</v>
      </c>
      <c r="F199" s="65" t="s">
        <v>285</v>
      </c>
      <c r="G199" s="66">
        <v>46304</v>
      </c>
      <c r="H199" s="129">
        <v>40459519</v>
      </c>
      <c r="I199" s="129">
        <v>30</v>
      </c>
      <c r="J199" s="65" t="s">
        <v>1671</v>
      </c>
      <c r="K199" s="65" t="s">
        <v>1672</v>
      </c>
      <c r="L199" s="66">
        <v>46304</v>
      </c>
      <c r="M199" s="65" t="s">
        <v>287</v>
      </c>
      <c r="N199" s="65" t="s">
        <v>793</v>
      </c>
      <c r="O199" s="65" t="s">
        <v>289</v>
      </c>
      <c r="P199" s="66">
        <v>46306</v>
      </c>
      <c r="Q199" s="31">
        <f t="shared" si="6"/>
        <v>440</v>
      </c>
      <c r="R199" s="31">
        <f t="shared" si="7"/>
        <v>600</v>
      </c>
      <c r="S199" s="29">
        <f>IF($Q199&lt;Parâmetros!$E$19,$G199-1,$G199)</f>
        <v>46304</v>
      </c>
    </row>
    <row r="200" spans="1:19" ht="15" customHeight="1" x14ac:dyDescent="0.25">
      <c r="A200" s="128">
        <v>9821</v>
      </c>
      <c r="B200" s="65" t="s">
        <v>305</v>
      </c>
      <c r="C200" s="65" t="s">
        <v>71</v>
      </c>
      <c r="D200" s="66">
        <v>46306</v>
      </c>
      <c r="E200" s="67">
        <v>1.4</v>
      </c>
      <c r="F200" s="65" t="s">
        <v>285</v>
      </c>
      <c r="G200" s="66">
        <v>46304</v>
      </c>
      <c r="H200" s="129">
        <v>40521825</v>
      </c>
      <c r="I200" s="129">
        <v>10</v>
      </c>
      <c r="J200" s="65" t="s">
        <v>1673</v>
      </c>
      <c r="K200" s="65" t="s">
        <v>1674</v>
      </c>
      <c r="L200" s="66">
        <v>46304</v>
      </c>
      <c r="M200" s="65" t="s">
        <v>287</v>
      </c>
      <c r="N200" s="65" t="s">
        <v>793</v>
      </c>
      <c r="O200" s="65" t="s">
        <v>289</v>
      </c>
      <c r="P200" s="66">
        <v>46306</v>
      </c>
      <c r="Q200" s="31">
        <f t="shared" si="6"/>
        <v>605</v>
      </c>
      <c r="R200" s="31">
        <f t="shared" si="7"/>
        <v>689</v>
      </c>
      <c r="S200" s="29">
        <f>IF($Q200&lt;Parâmetros!$E$19,$G200-1,$G200)</f>
        <v>46304</v>
      </c>
    </row>
    <row r="201" spans="1:19" ht="15" customHeight="1" x14ac:dyDescent="0.25">
      <c r="A201" s="128">
        <v>9821</v>
      </c>
      <c r="B201" s="65" t="s">
        <v>305</v>
      </c>
      <c r="C201" s="65" t="s">
        <v>71</v>
      </c>
      <c r="D201" s="66">
        <v>46306</v>
      </c>
      <c r="E201" s="67">
        <v>2</v>
      </c>
      <c r="F201" s="65" t="s">
        <v>285</v>
      </c>
      <c r="G201" s="66">
        <v>46304</v>
      </c>
      <c r="H201" s="129">
        <v>40521825</v>
      </c>
      <c r="I201" s="129">
        <v>10</v>
      </c>
      <c r="J201" s="65" t="s">
        <v>1675</v>
      </c>
      <c r="K201" s="65" t="s">
        <v>1676</v>
      </c>
      <c r="L201" s="66">
        <v>46304</v>
      </c>
      <c r="M201" s="65" t="s">
        <v>287</v>
      </c>
      <c r="N201" s="65" t="s">
        <v>793</v>
      </c>
      <c r="O201" s="65" t="s">
        <v>289</v>
      </c>
      <c r="P201" s="66">
        <v>46306</v>
      </c>
      <c r="Q201" s="31">
        <f t="shared" si="6"/>
        <v>752</v>
      </c>
      <c r="R201" s="31">
        <f t="shared" si="7"/>
        <v>872</v>
      </c>
      <c r="S201" s="29">
        <f>IF($Q201&lt;Parâmetros!$E$19,$G201-1,$G201)</f>
        <v>46304</v>
      </c>
    </row>
    <row r="202" spans="1:19" ht="15" customHeight="1" x14ac:dyDescent="0.25">
      <c r="A202" s="128">
        <v>9821</v>
      </c>
      <c r="B202" s="65" t="s">
        <v>305</v>
      </c>
      <c r="C202" s="65" t="s">
        <v>71</v>
      </c>
      <c r="D202" s="66">
        <v>46306</v>
      </c>
      <c r="E202" s="67">
        <v>0.43</v>
      </c>
      <c r="F202" s="65" t="s">
        <v>285</v>
      </c>
      <c r="G202" s="66">
        <v>46304</v>
      </c>
      <c r="H202" s="129">
        <v>40517771</v>
      </c>
      <c r="I202" s="129">
        <v>10</v>
      </c>
      <c r="J202" s="65" t="s">
        <v>1677</v>
      </c>
      <c r="K202" s="65" t="s">
        <v>1678</v>
      </c>
      <c r="L202" s="66">
        <v>46304</v>
      </c>
      <c r="M202" s="65" t="s">
        <v>287</v>
      </c>
      <c r="N202" s="65" t="s">
        <v>793</v>
      </c>
      <c r="O202" s="65" t="s">
        <v>289</v>
      </c>
      <c r="P202" s="66">
        <v>46306</v>
      </c>
      <c r="Q202" s="31">
        <f t="shared" si="6"/>
        <v>875</v>
      </c>
      <c r="R202" s="31">
        <f t="shared" si="7"/>
        <v>900</v>
      </c>
      <c r="S202" s="29">
        <f>IF($Q202&lt;Parâmetros!$E$19,$G202-1,$G202)</f>
        <v>46304</v>
      </c>
    </row>
    <row r="203" spans="1:19" ht="15" customHeight="1" x14ac:dyDescent="0.25">
      <c r="A203" s="128">
        <v>9821</v>
      </c>
      <c r="B203" s="65" t="s">
        <v>305</v>
      </c>
      <c r="C203" s="65" t="s">
        <v>71</v>
      </c>
      <c r="D203" s="66">
        <v>46306</v>
      </c>
      <c r="E203" s="67">
        <v>0.44</v>
      </c>
      <c r="F203" s="65" t="s">
        <v>285</v>
      </c>
      <c r="G203" s="66">
        <v>46304</v>
      </c>
      <c r="H203" s="129">
        <v>40517752</v>
      </c>
      <c r="I203" s="129">
        <v>10</v>
      </c>
      <c r="J203" s="65" t="s">
        <v>1679</v>
      </c>
      <c r="K203" s="65" t="s">
        <v>1680</v>
      </c>
      <c r="L203" s="66">
        <v>46304</v>
      </c>
      <c r="M203" s="65" t="s">
        <v>287</v>
      </c>
      <c r="N203" s="65" t="s">
        <v>793</v>
      </c>
      <c r="O203" s="65" t="s">
        <v>289</v>
      </c>
      <c r="P203" s="66">
        <v>46306</v>
      </c>
      <c r="Q203" s="31">
        <f t="shared" si="6"/>
        <v>904</v>
      </c>
      <c r="R203" s="31">
        <f t="shared" si="7"/>
        <v>930</v>
      </c>
      <c r="S203" s="29">
        <f>IF($Q203&lt;Parâmetros!$E$19,$G203-1,$G203)</f>
        <v>46304</v>
      </c>
    </row>
    <row r="204" spans="1:19" ht="15" customHeight="1" x14ac:dyDescent="0.25">
      <c r="A204" s="128">
        <v>9821</v>
      </c>
      <c r="B204" s="65" t="s">
        <v>305</v>
      </c>
      <c r="C204" s="65" t="s">
        <v>71</v>
      </c>
      <c r="D204" s="66">
        <v>46307</v>
      </c>
      <c r="E204" s="67">
        <v>4.1900000000000004</v>
      </c>
      <c r="F204" s="65" t="s">
        <v>285</v>
      </c>
      <c r="G204" s="66">
        <v>46306</v>
      </c>
      <c r="H204" s="129">
        <v>40524850</v>
      </c>
      <c r="I204" s="129">
        <v>20</v>
      </c>
      <c r="J204" s="65" t="s">
        <v>2309</v>
      </c>
      <c r="K204" s="65" t="s">
        <v>2310</v>
      </c>
      <c r="L204" s="66">
        <v>46306</v>
      </c>
      <c r="M204" s="65" t="s">
        <v>287</v>
      </c>
      <c r="N204" s="129">
        <v>3003736</v>
      </c>
      <c r="O204" s="65" t="s">
        <v>289</v>
      </c>
      <c r="P204" s="66">
        <v>46307</v>
      </c>
      <c r="Q204" s="31">
        <f t="shared" si="6"/>
        <v>438</v>
      </c>
      <c r="R204" s="31">
        <f t="shared" si="7"/>
        <v>689</v>
      </c>
      <c r="S204" s="29">
        <f>IF($Q204&lt;Parâmetros!$E$19,$G204-1,$G204)</f>
        <v>46306</v>
      </c>
    </row>
    <row r="205" spans="1:19" ht="15" customHeight="1" x14ac:dyDescent="0.25">
      <c r="A205" s="128">
        <v>9821</v>
      </c>
      <c r="B205" s="65" t="s">
        <v>305</v>
      </c>
      <c r="C205" s="65" t="s">
        <v>71</v>
      </c>
      <c r="D205" s="66">
        <v>46307</v>
      </c>
      <c r="E205" s="67">
        <v>2.97</v>
      </c>
      <c r="F205" s="65" t="s">
        <v>285</v>
      </c>
      <c r="G205" s="66">
        <v>46306</v>
      </c>
      <c r="H205" s="129">
        <v>40525119</v>
      </c>
      <c r="I205" s="129">
        <v>10</v>
      </c>
      <c r="J205" s="65" t="s">
        <v>2311</v>
      </c>
      <c r="K205" s="65" t="s">
        <v>2312</v>
      </c>
      <c r="L205" s="66">
        <v>46306</v>
      </c>
      <c r="M205" s="65" t="s">
        <v>287</v>
      </c>
      <c r="N205" s="129">
        <v>3002826</v>
      </c>
      <c r="O205" s="65" t="s">
        <v>289</v>
      </c>
      <c r="P205" s="66">
        <v>46307</v>
      </c>
      <c r="Q205" s="31">
        <f t="shared" si="6"/>
        <v>752</v>
      </c>
      <c r="R205" s="31">
        <f t="shared" si="7"/>
        <v>930</v>
      </c>
      <c r="S205" s="29">
        <f>IF($Q205&lt;Parâmetros!$E$19,$G205-1,$G205)</f>
        <v>46306</v>
      </c>
    </row>
    <row r="206" spans="1:19" ht="15" customHeight="1" x14ac:dyDescent="0.25">
      <c r="A206" s="128">
        <v>9821</v>
      </c>
      <c r="B206" s="65" t="s">
        <v>305</v>
      </c>
      <c r="C206" s="65" t="s">
        <v>71</v>
      </c>
      <c r="D206" s="66">
        <v>46308</v>
      </c>
      <c r="E206" s="67">
        <v>4.25</v>
      </c>
      <c r="F206" s="65" t="s">
        <v>285</v>
      </c>
      <c r="G206" s="66">
        <v>46307</v>
      </c>
      <c r="H206" s="129">
        <v>40525119</v>
      </c>
      <c r="I206" s="129">
        <v>10</v>
      </c>
      <c r="J206" s="65" t="s">
        <v>2313</v>
      </c>
      <c r="K206" s="65" t="s">
        <v>401</v>
      </c>
      <c r="L206" s="66">
        <v>46307</v>
      </c>
      <c r="M206" s="65" t="s">
        <v>287</v>
      </c>
      <c r="N206" s="129">
        <v>3002826</v>
      </c>
      <c r="O206" s="65" t="s">
        <v>289</v>
      </c>
      <c r="P206" s="66">
        <v>46308</v>
      </c>
      <c r="Q206" s="31">
        <f t="shared" si="6"/>
        <v>434</v>
      </c>
      <c r="R206" s="31">
        <f t="shared" si="7"/>
        <v>689</v>
      </c>
      <c r="S206" s="29">
        <f>IF($Q206&lt;Parâmetros!$E$19,$G206-1,$G206)</f>
        <v>46307</v>
      </c>
    </row>
    <row r="207" spans="1:19" ht="15" customHeight="1" x14ac:dyDescent="0.25">
      <c r="A207" s="128">
        <v>9821</v>
      </c>
      <c r="B207" s="65" t="s">
        <v>305</v>
      </c>
      <c r="C207" s="65" t="s">
        <v>71</v>
      </c>
      <c r="D207" s="66">
        <v>46308</v>
      </c>
      <c r="E207" s="67">
        <v>3.02</v>
      </c>
      <c r="F207" s="65" t="s">
        <v>285</v>
      </c>
      <c r="G207" s="66">
        <v>46307</v>
      </c>
      <c r="H207" s="129">
        <v>40525119</v>
      </c>
      <c r="I207" s="129">
        <v>10</v>
      </c>
      <c r="J207" s="65" t="s">
        <v>2314</v>
      </c>
      <c r="K207" s="65" t="s">
        <v>2315</v>
      </c>
      <c r="L207" s="66">
        <v>46307</v>
      </c>
      <c r="M207" s="65" t="s">
        <v>287</v>
      </c>
      <c r="N207" s="129">
        <v>3002826</v>
      </c>
      <c r="O207" s="65" t="s">
        <v>289</v>
      </c>
      <c r="P207" s="66">
        <v>46308</v>
      </c>
      <c r="Q207" s="31">
        <f t="shared" si="6"/>
        <v>751</v>
      </c>
      <c r="R207" s="31">
        <f t="shared" si="7"/>
        <v>932</v>
      </c>
      <c r="S207" s="29">
        <f>IF($Q207&lt;Parâmetros!$E$19,$G207-1,$G207)</f>
        <v>46307</v>
      </c>
    </row>
    <row r="208" spans="1:19" ht="15" customHeight="1" x14ac:dyDescent="0.25">
      <c r="A208" s="128">
        <v>9821</v>
      </c>
      <c r="B208" s="65" t="s">
        <v>305</v>
      </c>
      <c r="C208" s="65" t="s">
        <v>71</v>
      </c>
      <c r="D208" s="66">
        <v>46309</v>
      </c>
      <c r="E208" s="67">
        <v>9.42</v>
      </c>
      <c r="F208" s="65" t="s">
        <v>285</v>
      </c>
      <c r="G208" s="66">
        <v>46308</v>
      </c>
      <c r="H208" s="129">
        <v>40525705</v>
      </c>
      <c r="I208" s="129">
        <v>20</v>
      </c>
      <c r="J208" s="65" t="s">
        <v>2701</v>
      </c>
      <c r="K208" s="65" t="s">
        <v>2702</v>
      </c>
      <c r="L208" s="66">
        <v>46308</v>
      </c>
      <c r="M208" s="65" t="s">
        <v>287</v>
      </c>
      <c r="N208" s="65" t="s">
        <v>793</v>
      </c>
      <c r="O208" s="65" t="s">
        <v>289</v>
      </c>
      <c r="P208" s="66">
        <v>46309</v>
      </c>
      <c r="Q208" s="31">
        <f t="shared" si="6"/>
        <v>435</v>
      </c>
      <c r="R208" s="31">
        <f t="shared" si="7"/>
        <v>1000</v>
      </c>
      <c r="S208" s="29">
        <f>IF($Q208&lt;Parâmetros!$E$19,$G208-1,$G208)</f>
        <v>46308</v>
      </c>
    </row>
    <row r="209" spans="1:19" ht="15" customHeight="1" x14ac:dyDescent="0.25">
      <c r="A209" s="128">
        <v>9821</v>
      </c>
      <c r="B209" s="65" t="s">
        <v>305</v>
      </c>
      <c r="C209" s="65" t="s">
        <v>71</v>
      </c>
      <c r="D209" s="66">
        <v>46309</v>
      </c>
      <c r="E209" s="67">
        <v>4.22</v>
      </c>
      <c r="F209" s="65" t="s">
        <v>285</v>
      </c>
      <c r="G209" s="66">
        <v>46309</v>
      </c>
      <c r="H209" s="129">
        <v>40525705</v>
      </c>
      <c r="I209" s="129">
        <v>20</v>
      </c>
      <c r="J209" s="65" t="s">
        <v>2703</v>
      </c>
      <c r="K209" s="65" t="s">
        <v>401</v>
      </c>
      <c r="L209" s="66">
        <v>46309</v>
      </c>
      <c r="M209" s="65" t="s">
        <v>287</v>
      </c>
      <c r="N209" s="65" t="s">
        <v>793</v>
      </c>
      <c r="O209" s="65" t="s">
        <v>289</v>
      </c>
      <c r="P209" s="66">
        <v>46309</v>
      </c>
      <c r="Q209" s="31">
        <f t="shared" si="6"/>
        <v>436</v>
      </c>
      <c r="R209" s="31">
        <f t="shared" si="7"/>
        <v>689</v>
      </c>
      <c r="S209" s="29">
        <f>IF($Q209&lt;Parâmetros!$E$19,$G209-1,$G209)</f>
        <v>46309</v>
      </c>
    </row>
    <row r="210" spans="1:19" ht="15" customHeight="1" x14ac:dyDescent="0.25">
      <c r="A210" s="128">
        <v>9821</v>
      </c>
      <c r="B210" s="65" t="s">
        <v>305</v>
      </c>
      <c r="C210" s="65" t="s">
        <v>71</v>
      </c>
      <c r="D210" s="66">
        <v>46310</v>
      </c>
      <c r="E210" s="67">
        <v>4.17</v>
      </c>
      <c r="F210" s="65" t="s">
        <v>285</v>
      </c>
      <c r="G210" s="66">
        <v>46309</v>
      </c>
      <c r="H210" s="129">
        <v>40525705</v>
      </c>
      <c r="I210" s="129">
        <v>20</v>
      </c>
      <c r="J210" s="65" t="s">
        <v>2991</v>
      </c>
      <c r="K210" s="65" t="s">
        <v>2992</v>
      </c>
      <c r="L210" s="66">
        <v>46309</v>
      </c>
      <c r="M210" s="65" t="s">
        <v>287</v>
      </c>
      <c r="N210" s="65" t="s">
        <v>793</v>
      </c>
      <c r="O210" s="65" t="s">
        <v>289</v>
      </c>
      <c r="P210" s="66">
        <v>46310</v>
      </c>
      <c r="Q210" s="31">
        <f t="shared" si="6"/>
        <v>751</v>
      </c>
      <c r="R210" s="31">
        <f t="shared" si="7"/>
        <v>1002</v>
      </c>
      <c r="S210" s="29">
        <f>IF($Q210&lt;Parâmetros!$E$19,$G210-1,$G210)</f>
        <v>46309</v>
      </c>
    </row>
    <row r="211" spans="1:19" ht="15" customHeight="1" x14ac:dyDescent="0.25">
      <c r="A211" s="128">
        <v>9821</v>
      </c>
      <c r="B211" s="65" t="s">
        <v>305</v>
      </c>
      <c r="C211" s="65" t="s">
        <v>71</v>
      </c>
      <c r="D211" s="66">
        <v>46311</v>
      </c>
      <c r="E211" s="67">
        <v>4.2</v>
      </c>
      <c r="F211" s="65" t="s">
        <v>285</v>
      </c>
      <c r="G211" s="66">
        <v>46310</v>
      </c>
      <c r="H211" s="129">
        <v>40525705</v>
      </c>
      <c r="I211" s="129">
        <v>20</v>
      </c>
      <c r="J211" s="65" t="s">
        <v>3150</v>
      </c>
      <c r="K211" s="65" t="s">
        <v>3151</v>
      </c>
      <c r="L211" s="66">
        <v>46310</v>
      </c>
      <c r="M211" s="65" t="s">
        <v>287</v>
      </c>
      <c r="N211" s="65" t="s">
        <v>793</v>
      </c>
      <c r="O211" s="65" t="s">
        <v>289</v>
      </c>
      <c r="P211" s="66">
        <v>46311</v>
      </c>
      <c r="Q211" s="31">
        <f t="shared" si="6"/>
        <v>437</v>
      </c>
      <c r="R211" s="31">
        <f t="shared" si="7"/>
        <v>689</v>
      </c>
      <c r="S211" s="29">
        <f>IF($Q211&lt;Parâmetros!$E$19,$G211-1,$G211)</f>
        <v>46310</v>
      </c>
    </row>
    <row r="212" spans="1:19" ht="15" customHeight="1" x14ac:dyDescent="0.25">
      <c r="A212" s="128">
        <v>9821</v>
      </c>
      <c r="B212" s="65" t="s">
        <v>305</v>
      </c>
      <c r="C212" s="65" t="s">
        <v>71</v>
      </c>
      <c r="D212" s="66">
        <v>46311</v>
      </c>
      <c r="E212" s="67">
        <v>4.12</v>
      </c>
      <c r="F212" s="65" t="s">
        <v>285</v>
      </c>
      <c r="G212" s="66">
        <v>46310</v>
      </c>
      <c r="H212" s="129">
        <v>40517772</v>
      </c>
      <c r="I212" s="129">
        <v>10</v>
      </c>
      <c r="J212" s="65" t="s">
        <v>1448</v>
      </c>
      <c r="K212" s="65" t="s">
        <v>3152</v>
      </c>
      <c r="L212" s="66">
        <v>46310</v>
      </c>
      <c r="M212" s="65" t="s">
        <v>287</v>
      </c>
      <c r="N212" s="65" t="s">
        <v>793</v>
      </c>
      <c r="O212" s="65" t="s">
        <v>289</v>
      </c>
      <c r="P212" s="66">
        <v>46311</v>
      </c>
      <c r="Q212" s="31">
        <f t="shared" si="6"/>
        <v>752</v>
      </c>
      <c r="R212" s="31">
        <f t="shared" si="7"/>
        <v>1000</v>
      </c>
      <c r="S212" s="29">
        <f>IF($Q212&lt;Parâmetros!$E$19,$G212-1,$G212)</f>
        <v>46310</v>
      </c>
    </row>
    <row r="213" spans="1:19" ht="15" customHeight="1" x14ac:dyDescent="0.25">
      <c r="A213" s="128">
        <v>9821</v>
      </c>
      <c r="B213" s="65" t="s">
        <v>305</v>
      </c>
      <c r="C213" s="65" t="s">
        <v>71</v>
      </c>
      <c r="D213" s="66">
        <v>46311</v>
      </c>
      <c r="E213" s="67">
        <v>4.29</v>
      </c>
      <c r="F213" s="65" t="s">
        <v>285</v>
      </c>
      <c r="G213" s="66">
        <v>46311</v>
      </c>
      <c r="H213" s="129">
        <v>40517772</v>
      </c>
      <c r="I213" s="129">
        <v>10</v>
      </c>
      <c r="J213" s="65" t="s">
        <v>3153</v>
      </c>
      <c r="K213" s="65" t="s">
        <v>3154</v>
      </c>
      <c r="L213" s="66">
        <v>46311</v>
      </c>
      <c r="M213" s="65" t="s">
        <v>287</v>
      </c>
      <c r="N213" s="65" t="s">
        <v>793</v>
      </c>
      <c r="O213" s="65" t="s">
        <v>289</v>
      </c>
      <c r="P213" s="66">
        <v>46311</v>
      </c>
      <c r="Q213" s="31">
        <f t="shared" si="6"/>
        <v>432</v>
      </c>
      <c r="R213" s="31">
        <f t="shared" si="7"/>
        <v>689</v>
      </c>
      <c r="S213" s="29">
        <f>IF($Q213&lt;Parâmetros!$E$19,$G213-1,$G213)</f>
        <v>46311</v>
      </c>
    </row>
    <row r="214" spans="1:19" ht="15" customHeight="1" x14ac:dyDescent="0.25">
      <c r="A214" s="128">
        <v>9821</v>
      </c>
      <c r="B214" s="65" t="s">
        <v>305</v>
      </c>
      <c r="C214" s="65" t="s">
        <v>71</v>
      </c>
      <c r="D214" s="66">
        <v>46313</v>
      </c>
      <c r="E214" s="67">
        <v>4.17</v>
      </c>
      <c r="F214" s="65" t="s">
        <v>285</v>
      </c>
      <c r="G214" s="66">
        <v>46311</v>
      </c>
      <c r="H214" s="129">
        <v>40526867</v>
      </c>
      <c r="I214" s="129">
        <v>10</v>
      </c>
      <c r="J214" s="65" t="s">
        <v>3498</v>
      </c>
      <c r="K214" s="65" t="s">
        <v>3499</v>
      </c>
      <c r="L214" s="66">
        <v>46311</v>
      </c>
      <c r="M214" s="65" t="s">
        <v>287</v>
      </c>
      <c r="N214" s="65" t="s">
        <v>793</v>
      </c>
      <c r="O214" s="65" t="s">
        <v>289</v>
      </c>
      <c r="P214" s="66">
        <v>46313</v>
      </c>
      <c r="Q214" s="31">
        <f t="shared" si="6"/>
        <v>751</v>
      </c>
      <c r="R214" s="31">
        <f t="shared" si="7"/>
        <v>1002</v>
      </c>
      <c r="S214" s="29">
        <f>IF($Q214&lt;Parâmetros!$E$19,$G214-1,$G214)</f>
        <v>46311</v>
      </c>
    </row>
    <row r="215" spans="1:19" ht="15" customHeight="1" x14ac:dyDescent="0.25">
      <c r="A215" s="128">
        <v>9821</v>
      </c>
      <c r="B215" s="65" t="s">
        <v>305</v>
      </c>
      <c r="C215" s="65" t="s">
        <v>71</v>
      </c>
      <c r="D215" s="66">
        <v>46313</v>
      </c>
      <c r="E215" s="67">
        <v>1.89</v>
      </c>
      <c r="F215" s="65" t="s">
        <v>285</v>
      </c>
      <c r="G215" s="66">
        <v>46313</v>
      </c>
      <c r="H215" s="129">
        <v>40527385</v>
      </c>
      <c r="I215" s="129">
        <v>30</v>
      </c>
      <c r="J215" s="65" t="s">
        <v>3500</v>
      </c>
      <c r="K215" s="65" t="s">
        <v>3501</v>
      </c>
      <c r="L215" s="66">
        <v>46313</v>
      </c>
      <c r="M215" s="65" t="s">
        <v>287</v>
      </c>
      <c r="N215" s="65" t="s">
        <v>793</v>
      </c>
      <c r="O215" s="65" t="s">
        <v>289</v>
      </c>
      <c r="P215" s="66">
        <v>46313</v>
      </c>
      <c r="Q215" s="31">
        <f t="shared" si="6"/>
        <v>430</v>
      </c>
      <c r="R215" s="31">
        <f t="shared" si="7"/>
        <v>543</v>
      </c>
      <c r="S215" s="29">
        <f>IF($Q215&lt;Parâmetros!$E$19,$G215-1,$G215)</f>
        <v>46313</v>
      </c>
    </row>
    <row r="216" spans="1:19" ht="15" customHeight="1" x14ac:dyDescent="0.25">
      <c r="A216" s="128">
        <v>9821</v>
      </c>
      <c r="B216" s="65" t="s">
        <v>305</v>
      </c>
      <c r="C216" s="65" t="s">
        <v>71</v>
      </c>
      <c r="D216" s="66">
        <v>46313</v>
      </c>
      <c r="E216" s="67">
        <v>2.35</v>
      </c>
      <c r="F216" s="65" t="s">
        <v>285</v>
      </c>
      <c r="G216" s="66">
        <v>46313</v>
      </c>
      <c r="H216" s="129">
        <v>40527397</v>
      </c>
      <c r="I216" s="129">
        <v>20</v>
      </c>
      <c r="J216" s="65" t="s">
        <v>3502</v>
      </c>
      <c r="K216" s="65" t="s">
        <v>3503</v>
      </c>
      <c r="L216" s="66">
        <v>46313</v>
      </c>
      <c r="M216" s="65" t="s">
        <v>287</v>
      </c>
      <c r="N216" s="65" t="s">
        <v>793</v>
      </c>
      <c r="O216" s="65" t="s">
        <v>289</v>
      </c>
      <c r="P216" s="66">
        <v>46313</v>
      </c>
      <c r="Q216" s="31">
        <f t="shared" si="6"/>
        <v>547</v>
      </c>
      <c r="R216" s="31">
        <f t="shared" si="7"/>
        <v>688</v>
      </c>
      <c r="S216" s="29">
        <f>IF($Q216&lt;Parâmetros!$E$19,$G216-1,$G216)</f>
        <v>46313</v>
      </c>
    </row>
    <row r="217" spans="1:19" ht="15" customHeight="1" x14ac:dyDescent="0.25">
      <c r="A217" s="128">
        <v>9821</v>
      </c>
      <c r="B217" s="65" t="s">
        <v>305</v>
      </c>
      <c r="C217" s="65" t="s">
        <v>71</v>
      </c>
      <c r="D217" s="66">
        <v>46316</v>
      </c>
      <c r="E217" s="67">
        <v>0.75</v>
      </c>
      <c r="F217" s="65" t="s">
        <v>285</v>
      </c>
      <c r="G217" s="66">
        <v>46314</v>
      </c>
      <c r="H217" s="129">
        <v>40517762</v>
      </c>
      <c r="I217" s="129">
        <v>10</v>
      </c>
      <c r="J217" s="65" t="s">
        <v>709</v>
      </c>
      <c r="K217" s="65" t="s">
        <v>4023</v>
      </c>
      <c r="L217" s="66">
        <v>46314</v>
      </c>
      <c r="M217" s="65" t="s">
        <v>287</v>
      </c>
      <c r="N217" s="129">
        <v>3011182</v>
      </c>
      <c r="O217" s="65" t="s">
        <v>289</v>
      </c>
      <c r="P217" s="66">
        <v>46316</v>
      </c>
      <c r="Q217" s="31">
        <f t="shared" si="6"/>
        <v>435</v>
      </c>
      <c r="R217" s="31">
        <f t="shared" si="7"/>
        <v>480</v>
      </c>
      <c r="S217" s="29">
        <f>IF($Q217&lt;Parâmetros!$E$19,$G217-1,$G217)</f>
        <v>46314</v>
      </c>
    </row>
    <row r="218" spans="1:19" ht="15" customHeight="1" x14ac:dyDescent="0.25">
      <c r="A218" s="128">
        <v>9821</v>
      </c>
      <c r="B218" s="65" t="s">
        <v>305</v>
      </c>
      <c r="C218" s="65" t="s">
        <v>71</v>
      </c>
      <c r="D218" s="66">
        <v>46316</v>
      </c>
      <c r="E218" s="67">
        <v>3.4</v>
      </c>
      <c r="F218" s="65" t="s">
        <v>285</v>
      </c>
      <c r="G218" s="66">
        <v>46314</v>
      </c>
      <c r="H218" s="129">
        <v>40506756</v>
      </c>
      <c r="I218" s="129">
        <v>40</v>
      </c>
      <c r="J218" s="65" t="s">
        <v>4024</v>
      </c>
      <c r="K218" s="65" t="s">
        <v>4025</v>
      </c>
      <c r="L218" s="66">
        <v>46314</v>
      </c>
      <c r="M218" s="65" t="s">
        <v>287</v>
      </c>
      <c r="N218" s="65" t="s">
        <v>793</v>
      </c>
      <c r="O218" s="65" t="s">
        <v>289</v>
      </c>
      <c r="P218" s="66">
        <v>46316</v>
      </c>
      <c r="Q218" s="31">
        <f t="shared" si="6"/>
        <v>483</v>
      </c>
      <c r="R218" s="31">
        <f t="shared" si="7"/>
        <v>688</v>
      </c>
      <c r="S218" s="29">
        <f>IF($Q218&lt;Parâmetros!$E$19,$G218-1,$G218)</f>
        <v>46314</v>
      </c>
    </row>
    <row r="219" spans="1:19" ht="15" customHeight="1" x14ac:dyDescent="0.25">
      <c r="A219" s="128">
        <v>9821</v>
      </c>
      <c r="B219" s="65" t="s">
        <v>305</v>
      </c>
      <c r="C219" s="65" t="s">
        <v>71</v>
      </c>
      <c r="D219" s="66">
        <v>46316</v>
      </c>
      <c r="E219" s="67">
        <v>4.17</v>
      </c>
      <c r="F219" s="65" t="s">
        <v>285</v>
      </c>
      <c r="G219" s="66">
        <v>46314</v>
      </c>
      <c r="H219" s="129">
        <v>40506756</v>
      </c>
      <c r="I219" s="129">
        <v>40</v>
      </c>
      <c r="J219" s="65" t="s">
        <v>3861</v>
      </c>
      <c r="K219" s="65" t="s">
        <v>4026</v>
      </c>
      <c r="L219" s="66">
        <v>46314</v>
      </c>
      <c r="M219" s="65" t="s">
        <v>287</v>
      </c>
      <c r="N219" s="65" t="s">
        <v>793</v>
      </c>
      <c r="O219" s="65" t="s">
        <v>289</v>
      </c>
      <c r="P219" s="66">
        <v>46316</v>
      </c>
      <c r="Q219" s="31">
        <f t="shared" si="6"/>
        <v>751</v>
      </c>
      <c r="R219" s="31">
        <f t="shared" si="7"/>
        <v>1001</v>
      </c>
      <c r="S219" s="29">
        <f>IF($Q219&lt;Parâmetros!$E$19,$G219-1,$G219)</f>
        <v>46314</v>
      </c>
    </row>
    <row r="220" spans="1:19" ht="15" customHeight="1" x14ac:dyDescent="0.25">
      <c r="A220" s="128">
        <v>9821</v>
      </c>
      <c r="B220" s="65" t="s">
        <v>305</v>
      </c>
      <c r="C220" s="65" t="s">
        <v>71</v>
      </c>
      <c r="D220" s="66">
        <v>46316</v>
      </c>
      <c r="E220" s="67">
        <v>4.3499999999999996</v>
      </c>
      <c r="F220" s="65" t="s">
        <v>285</v>
      </c>
      <c r="G220" s="66">
        <v>46315</v>
      </c>
      <c r="H220" s="129">
        <v>40506756</v>
      </c>
      <c r="I220" s="129">
        <v>40</v>
      </c>
      <c r="J220" s="65" t="s">
        <v>4027</v>
      </c>
      <c r="K220" s="65" t="s">
        <v>4028</v>
      </c>
      <c r="L220" s="66">
        <v>46315</v>
      </c>
      <c r="M220" s="65" t="s">
        <v>287</v>
      </c>
      <c r="N220" s="65" t="s">
        <v>793</v>
      </c>
      <c r="O220" s="65" t="s">
        <v>289</v>
      </c>
      <c r="P220" s="66">
        <v>46316</v>
      </c>
      <c r="Q220" s="31">
        <f t="shared" si="6"/>
        <v>428</v>
      </c>
      <c r="R220" s="31">
        <f t="shared" si="7"/>
        <v>689</v>
      </c>
      <c r="S220" s="29">
        <f>IF($Q220&lt;Parâmetros!$E$19,$G220-1,$G220)</f>
        <v>46315</v>
      </c>
    </row>
    <row r="221" spans="1:19" ht="15" customHeight="1" x14ac:dyDescent="0.25">
      <c r="A221" s="128">
        <v>9821</v>
      </c>
      <c r="B221" s="65" t="s">
        <v>305</v>
      </c>
      <c r="C221" s="65" t="s">
        <v>71</v>
      </c>
      <c r="D221" s="66">
        <v>46316</v>
      </c>
      <c r="E221" s="67">
        <v>4.2</v>
      </c>
      <c r="F221" s="65" t="s">
        <v>285</v>
      </c>
      <c r="G221" s="66">
        <v>46315</v>
      </c>
      <c r="H221" s="129">
        <v>40506756</v>
      </c>
      <c r="I221" s="129">
        <v>40</v>
      </c>
      <c r="J221" s="65" t="s">
        <v>4029</v>
      </c>
      <c r="K221" s="65" t="s">
        <v>4030</v>
      </c>
      <c r="L221" s="66">
        <v>46315</v>
      </c>
      <c r="M221" s="65" t="s">
        <v>287</v>
      </c>
      <c r="N221" s="65" t="s">
        <v>793</v>
      </c>
      <c r="O221" s="65" t="s">
        <v>289</v>
      </c>
      <c r="P221" s="66">
        <v>46316</v>
      </c>
      <c r="Q221" s="31">
        <f t="shared" si="6"/>
        <v>753</v>
      </c>
      <c r="R221" s="31">
        <f t="shared" si="7"/>
        <v>1005</v>
      </c>
      <c r="S221" s="29">
        <f>IF($Q221&lt;Parâmetros!$E$19,$G221-1,$G221)</f>
        <v>46315</v>
      </c>
    </row>
    <row r="222" spans="1:19" ht="15" customHeight="1" x14ac:dyDescent="0.25">
      <c r="A222" s="128">
        <v>9821</v>
      </c>
      <c r="B222" s="65" t="s">
        <v>305</v>
      </c>
      <c r="C222" s="65" t="s">
        <v>71</v>
      </c>
      <c r="D222" s="66">
        <v>46317</v>
      </c>
      <c r="E222" s="67">
        <v>4.2300000000000004</v>
      </c>
      <c r="F222" s="65" t="s">
        <v>285</v>
      </c>
      <c r="G222" s="66">
        <v>46316</v>
      </c>
      <c r="H222" s="129">
        <v>40526828</v>
      </c>
      <c r="I222" s="129">
        <v>10</v>
      </c>
      <c r="J222" s="65" t="s">
        <v>1292</v>
      </c>
      <c r="K222" s="65" t="s">
        <v>2103</v>
      </c>
      <c r="L222" s="66">
        <v>46316</v>
      </c>
      <c r="M222" s="65" t="s">
        <v>287</v>
      </c>
      <c r="N222" s="65" t="s">
        <v>793</v>
      </c>
      <c r="O222" s="65" t="s">
        <v>289</v>
      </c>
      <c r="P222" s="66">
        <v>46317</v>
      </c>
      <c r="Q222" s="31">
        <f t="shared" si="6"/>
        <v>435</v>
      </c>
      <c r="R222" s="31">
        <f t="shared" si="7"/>
        <v>689</v>
      </c>
      <c r="S222" s="29">
        <f>IF($Q222&lt;Parâmetros!$E$19,$G222-1,$G222)</f>
        <v>46316</v>
      </c>
    </row>
    <row r="223" spans="1:19" ht="15" customHeight="1" x14ac:dyDescent="0.25">
      <c r="A223" s="128">
        <v>9821</v>
      </c>
      <c r="B223" s="65" t="s">
        <v>305</v>
      </c>
      <c r="C223" s="65" t="s">
        <v>71</v>
      </c>
      <c r="D223" s="66">
        <v>46317</v>
      </c>
      <c r="E223" s="67">
        <v>1.47</v>
      </c>
      <c r="F223" s="65" t="s">
        <v>285</v>
      </c>
      <c r="G223" s="66">
        <v>46316</v>
      </c>
      <c r="H223" s="129">
        <v>40504269</v>
      </c>
      <c r="I223" s="129">
        <v>10</v>
      </c>
      <c r="J223" s="65" t="s">
        <v>1165</v>
      </c>
      <c r="K223" s="65" t="s">
        <v>3878</v>
      </c>
      <c r="L223" s="66">
        <v>46316</v>
      </c>
      <c r="M223" s="65" t="s">
        <v>287</v>
      </c>
      <c r="N223" s="65" t="s">
        <v>793</v>
      </c>
      <c r="O223" s="65" t="s">
        <v>289</v>
      </c>
      <c r="P223" s="66">
        <v>46317</v>
      </c>
      <c r="Q223" s="31">
        <f t="shared" si="6"/>
        <v>752</v>
      </c>
      <c r="R223" s="31">
        <f t="shared" si="7"/>
        <v>840</v>
      </c>
      <c r="S223" s="29">
        <f>IF($Q223&lt;Parâmetros!$E$19,$G223-1,$G223)</f>
        <v>46316</v>
      </c>
    </row>
    <row r="224" spans="1:19" ht="15" customHeight="1" x14ac:dyDescent="0.25">
      <c r="A224" s="128">
        <v>9821</v>
      </c>
      <c r="B224" s="65" t="s">
        <v>305</v>
      </c>
      <c r="C224" s="65" t="s">
        <v>71</v>
      </c>
      <c r="D224" s="66">
        <v>46317</v>
      </c>
      <c r="E224" s="67">
        <v>4.17</v>
      </c>
      <c r="F224" s="65" t="s">
        <v>285</v>
      </c>
      <c r="G224" s="66">
        <v>46317</v>
      </c>
      <c r="H224" s="129">
        <v>40508663</v>
      </c>
      <c r="I224" s="129">
        <v>10</v>
      </c>
      <c r="J224" s="65" t="s">
        <v>4644</v>
      </c>
      <c r="K224" s="65" t="s">
        <v>4645</v>
      </c>
      <c r="L224" s="66">
        <v>46317</v>
      </c>
      <c r="M224" s="65" t="s">
        <v>287</v>
      </c>
      <c r="N224" s="129">
        <v>3007167</v>
      </c>
      <c r="O224" s="65" t="s">
        <v>289</v>
      </c>
      <c r="P224" s="66">
        <v>46317</v>
      </c>
      <c r="Q224" s="31">
        <f t="shared" si="6"/>
        <v>438</v>
      </c>
      <c r="R224" s="31">
        <f t="shared" si="7"/>
        <v>688</v>
      </c>
      <c r="S224" s="29">
        <f>IF($Q224&lt;Parâmetros!$E$19,$G224-1,$G224)</f>
        <v>46317</v>
      </c>
    </row>
    <row r="225" spans="1:19" ht="15" customHeight="1" x14ac:dyDescent="0.25">
      <c r="A225" s="128">
        <v>10495</v>
      </c>
      <c r="B225" s="65" t="s">
        <v>31</v>
      </c>
      <c r="C225" s="65" t="s">
        <v>74</v>
      </c>
      <c r="D225" s="66">
        <v>46313</v>
      </c>
      <c r="E225" s="67">
        <v>0.98</v>
      </c>
      <c r="F225" s="65" t="s">
        <v>285</v>
      </c>
      <c r="G225" s="66">
        <v>46310</v>
      </c>
      <c r="H225" s="129">
        <v>40526121</v>
      </c>
      <c r="I225" s="129">
        <v>10</v>
      </c>
      <c r="J225" s="65" t="s">
        <v>3504</v>
      </c>
      <c r="K225" s="65" t="s">
        <v>3505</v>
      </c>
      <c r="L225" s="66">
        <v>46310</v>
      </c>
      <c r="M225" s="65" t="s">
        <v>287</v>
      </c>
      <c r="N225" s="129">
        <v>3010395</v>
      </c>
      <c r="O225" s="65" t="s">
        <v>289</v>
      </c>
      <c r="P225" s="66">
        <v>46313</v>
      </c>
      <c r="Q225" s="31">
        <f t="shared" si="6"/>
        <v>420</v>
      </c>
      <c r="R225" s="31">
        <f t="shared" si="7"/>
        <v>479</v>
      </c>
      <c r="S225" s="29">
        <f>IF($Q225&lt;Parâmetros!$E$19,$G225-1,$G225)</f>
        <v>46310</v>
      </c>
    </row>
    <row r="226" spans="1:19" ht="15" customHeight="1" x14ac:dyDescent="0.25">
      <c r="A226" s="128">
        <v>10495</v>
      </c>
      <c r="B226" s="65" t="s">
        <v>31</v>
      </c>
      <c r="C226" s="65" t="s">
        <v>74</v>
      </c>
      <c r="D226" s="66">
        <v>46313</v>
      </c>
      <c r="E226" s="67">
        <v>1.47</v>
      </c>
      <c r="F226" s="65" t="s">
        <v>285</v>
      </c>
      <c r="G226" s="66">
        <v>46310</v>
      </c>
      <c r="H226" s="129">
        <v>40523181</v>
      </c>
      <c r="I226" s="129">
        <v>10</v>
      </c>
      <c r="J226" s="65" t="s">
        <v>3506</v>
      </c>
      <c r="K226" s="65" t="s">
        <v>3507</v>
      </c>
      <c r="L226" s="66">
        <v>46310</v>
      </c>
      <c r="M226" s="65" t="s">
        <v>315</v>
      </c>
      <c r="N226" s="129">
        <v>3002444</v>
      </c>
      <c r="O226" s="65" t="s">
        <v>289</v>
      </c>
      <c r="P226" s="66">
        <v>46313</v>
      </c>
      <c r="Q226" s="31">
        <f t="shared" si="6"/>
        <v>480</v>
      </c>
      <c r="R226" s="31">
        <f t="shared" si="7"/>
        <v>569</v>
      </c>
      <c r="S226" s="29">
        <f>IF($Q226&lt;Parâmetros!$E$19,$G226-1,$G226)</f>
        <v>46310</v>
      </c>
    </row>
    <row r="227" spans="1:19" ht="15" customHeight="1" x14ac:dyDescent="0.25">
      <c r="A227" s="128">
        <v>10495</v>
      </c>
      <c r="B227" s="65" t="s">
        <v>31</v>
      </c>
      <c r="C227" s="65" t="s">
        <v>74</v>
      </c>
      <c r="D227" s="66">
        <v>46313</v>
      </c>
      <c r="E227" s="67">
        <v>0.99</v>
      </c>
      <c r="F227" s="65" t="s">
        <v>285</v>
      </c>
      <c r="G227" s="66">
        <v>46310</v>
      </c>
      <c r="H227" s="129">
        <v>40526123</v>
      </c>
      <c r="I227" s="129">
        <v>20</v>
      </c>
      <c r="J227" s="65" t="s">
        <v>3508</v>
      </c>
      <c r="K227" s="65" t="s">
        <v>2231</v>
      </c>
      <c r="L227" s="66">
        <v>46310</v>
      </c>
      <c r="M227" s="65" t="s">
        <v>287</v>
      </c>
      <c r="N227" s="129">
        <v>3007174</v>
      </c>
      <c r="O227" s="65" t="s">
        <v>289</v>
      </c>
      <c r="P227" s="66">
        <v>46313</v>
      </c>
      <c r="Q227" s="31">
        <f t="shared" si="6"/>
        <v>570</v>
      </c>
      <c r="R227" s="31">
        <f t="shared" si="7"/>
        <v>630</v>
      </c>
      <c r="S227" s="29">
        <f>IF($Q227&lt;Parâmetros!$E$19,$G227-1,$G227)</f>
        <v>46310</v>
      </c>
    </row>
    <row r="228" spans="1:19" ht="15" customHeight="1" x14ac:dyDescent="0.25">
      <c r="A228" s="128">
        <v>10495</v>
      </c>
      <c r="B228" s="65" t="s">
        <v>31</v>
      </c>
      <c r="C228" s="65" t="s">
        <v>74</v>
      </c>
      <c r="D228" s="66">
        <v>46313</v>
      </c>
      <c r="E228" s="67">
        <v>0.02</v>
      </c>
      <c r="F228" s="65" t="s">
        <v>285</v>
      </c>
      <c r="G228" s="66">
        <v>46313</v>
      </c>
      <c r="H228" s="129">
        <v>40526123</v>
      </c>
      <c r="I228" s="129">
        <v>20</v>
      </c>
      <c r="J228" s="65" t="s">
        <v>3509</v>
      </c>
      <c r="K228" s="65" t="s">
        <v>3510</v>
      </c>
      <c r="L228" s="66">
        <v>46313</v>
      </c>
      <c r="M228" s="65" t="s">
        <v>287</v>
      </c>
      <c r="N228" s="129">
        <v>3007174</v>
      </c>
      <c r="O228" s="65" t="s">
        <v>289</v>
      </c>
      <c r="P228" s="66">
        <v>46313</v>
      </c>
      <c r="Q228" s="31">
        <f t="shared" si="6"/>
        <v>845</v>
      </c>
      <c r="R228" s="31">
        <f t="shared" si="7"/>
        <v>846</v>
      </c>
      <c r="S228" s="29">
        <f>IF($Q228&lt;Parâmetros!$E$19,$G228-1,$G228)</f>
        <v>46313</v>
      </c>
    </row>
    <row r="229" spans="1:19" ht="15" customHeight="1" x14ac:dyDescent="0.25">
      <c r="A229" s="128">
        <v>10495</v>
      </c>
      <c r="B229" s="65" t="s">
        <v>31</v>
      </c>
      <c r="C229" s="65" t="s">
        <v>74</v>
      </c>
      <c r="D229" s="66">
        <v>46315</v>
      </c>
      <c r="E229" s="67">
        <v>1</v>
      </c>
      <c r="F229" s="65" t="s">
        <v>285</v>
      </c>
      <c r="G229" s="66">
        <v>46314</v>
      </c>
      <c r="H229" s="129">
        <v>40526102</v>
      </c>
      <c r="I229" s="129">
        <v>10</v>
      </c>
      <c r="J229" s="65" t="s">
        <v>585</v>
      </c>
      <c r="K229" s="65" t="s">
        <v>2009</v>
      </c>
      <c r="L229" s="66">
        <v>46314</v>
      </c>
      <c r="M229" s="65" t="s">
        <v>315</v>
      </c>
      <c r="N229" s="65" t="s">
        <v>793</v>
      </c>
      <c r="O229" s="65" t="s">
        <v>289</v>
      </c>
      <c r="P229" s="66">
        <v>46315</v>
      </c>
      <c r="Q229" s="31">
        <f t="shared" si="6"/>
        <v>1170</v>
      </c>
      <c r="R229" s="31">
        <f t="shared" si="7"/>
        <v>1230</v>
      </c>
      <c r="S229" s="29">
        <f>IF($Q229&lt;Parâmetros!$E$19,$G229-1,$G229)</f>
        <v>46314</v>
      </c>
    </row>
    <row r="230" spans="1:19" ht="15" customHeight="1" x14ac:dyDescent="0.25">
      <c r="A230" s="128">
        <v>10495</v>
      </c>
      <c r="B230" s="65" t="s">
        <v>31</v>
      </c>
      <c r="C230" s="65" t="s">
        <v>74</v>
      </c>
      <c r="D230" s="66">
        <v>46315</v>
      </c>
      <c r="E230" s="67">
        <v>2.17</v>
      </c>
      <c r="F230" s="65" t="s">
        <v>285</v>
      </c>
      <c r="G230" s="66">
        <v>46314</v>
      </c>
      <c r="H230" s="129">
        <v>40526102</v>
      </c>
      <c r="I230" s="129">
        <v>10</v>
      </c>
      <c r="J230" s="65" t="s">
        <v>2016</v>
      </c>
      <c r="K230" s="65" t="s">
        <v>4031</v>
      </c>
      <c r="L230" s="66">
        <v>46314</v>
      </c>
      <c r="M230" s="65" t="s">
        <v>315</v>
      </c>
      <c r="N230" s="65" t="s">
        <v>793</v>
      </c>
      <c r="O230" s="65" t="s">
        <v>289</v>
      </c>
      <c r="P230" s="66">
        <v>46315</v>
      </c>
      <c r="Q230" s="31">
        <f t="shared" si="6"/>
        <v>1290</v>
      </c>
      <c r="R230" s="31">
        <f t="shared" si="7"/>
        <v>1420</v>
      </c>
      <c r="S230" s="29">
        <f>IF($Q230&lt;Parâmetros!$E$19,$G230-1,$G230)</f>
        <v>46314</v>
      </c>
    </row>
    <row r="231" spans="1:19" ht="15" customHeight="1" x14ac:dyDescent="0.25">
      <c r="A231" s="128">
        <v>10495</v>
      </c>
      <c r="B231" s="65" t="s">
        <v>31</v>
      </c>
      <c r="C231" s="65" t="s">
        <v>74</v>
      </c>
      <c r="D231" s="66">
        <v>46315</v>
      </c>
      <c r="E231" s="67">
        <v>1.08</v>
      </c>
      <c r="F231" s="65" t="s">
        <v>285</v>
      </c>
      <c r="G231" s="66">
        <v>46315</v>
      </c>
      <c r="H231" s="129">
        <v>40527938</v>
      </c>
      <c r="I231" s="129">
        <v>10</v>
      </c>
      <c r="J231" s="65" t="s">
        <v>4032</v>
      </c>
      <c r="K231" s="65" t="s">
        <v>1319</v>
      </c>
      <c r="L231" s="66">
        <v>46315</v>
      </c>
      <c r="M231" s="65" t="s">
        <v>287</v>
      </c>
      <c r="N231" s="129">
        <v>3002732</v>
      </c>
      <c r="O231" s="65" t="s">
        <v>289</v>
      </c>
      <c r="P231" s="66">
        <v>46315</v>
      </c>
      <c r="Q231" s="31">
        <f t="shared" si="6"/>
        <v>935</v>
      </c>
      <c r="R231" s="31">
        <f t="shared" si="7"/>
        <v>1000</v>
      </c>
      <c r="S231" s="29">
        <f>IF($Q231&lt;Parâmetros!$E$19,$G231-1,$G231)</f>
        <v>46315</v>
      </c>
    </row>
    <row r="232" spans="1:19" ht="15" customHeight="1" x14ac:dyDescent="0.25">
      <c r="A232" s="128">
        <v>10495</v>
      </c>
      <c r="B232" s="65" t="s">
        <v>31</v>
      </c>
      <c r="C232" s="65" t="s">
        <v>74</v>
      </c>
      <c r="D232" s="66">
        <v>46315</v>
      </c>
      <c r="E232" s="67">
        <v>0.99</v>
      </c>
      <c r="F232" s="65" t="s">
        <v>285</v>
      </c>
      <c r="G232" s="66">
        <v>46315</v>
      </c>
      <c r="H232" s="129">
        <v>40527943</v>
      </c>
      <c r="I232" s="129">
        <v>10</v>
      </c>
      <c r="J232" s="65" t="s">
        <v>4033</v>
      </c>
      <c r="K232" s="65" t="s">
        <v>4034</v>
      </c>
      <c r="L232" s="66">
        <v>46315</v>
      </c>
      <c r="M232" s="65" t="s">
        <v>287</v>
      </c>
      <c r="N232" s="65" t="s">
        <v>793</v>
      </c>
      <c r="O232" s="65" t="s">
        <v>289</v>
      </c>
      <c r="P232" s="66">
        <v>46315</v>
      </c>
      <c r="Q232" s="31">
        <f t="shared" si="6"/>
        <v>1000</v>
      </c>
      <c r="R232" s="31">
        <f t="shared" si="7"/>
        <v>1059</v>
      </c>
      <c r="S232" s="29">
        <f>IF($Q232&lt;Parâmetros!$E$19,$G232-1,$G232)</f>
        <v>46315</v>
      </c>
    </row>
    <row r="233" spans="1:19" ht="15" customHeight="1" x14ac:dyDescent="0.25">
      <c r="A233" s="128">
        <v>10495</v>
      </c>
      <c r="B233" s="65" t="s">
        <v>31</v>
      </c>
      <c r="C233" s="65" t="s">
        <v>74</v>
      </c>
      <c r="D233" s="66">
        <v>46315</v>
      </c>
      <c r="E233" s="67">
        <v>0.65</v>
      </c>
      <c r="F233" s="65" t="s">
        <v>285</v>
      </c>
      <c r="G233" s="66">
        <v>46315</v>
      </c>
      <c r="H233" s="129">
        <v>40527941</v>
      </c>
      <c r="I233" s="129">
        <v>10</v>
      </c>
      <c r="J233" s="65" t="s">
        <v>4035</v>
      </c>
      <c r="K233" s="65" t="s">
        <v>495</v>
      </c>
      <c r="L233" s="66">
        <v>46315</v>
      </c>
      <c r="M233" s="65" t="s">
        <v>287</v>
      </c>
      <c r="N233" s="65" t="s">
        <v>793</v>
      </c>
      <c r="O233" s="65" t="s">
        <v>289</v>
      </c>
      <c r="P233" s="66">
        <v>46315</v>
      </c>
      <c r="Q233" s="31">
        <f t="shared" si="6"/>
        <v>1060</v>
      </c>
      <c r="R233" s="31">
        <f t="shared" si="7"/>
        <v>1100</v>
      </c>
      <c r="S233" s="29">
        <f>IF($Q233&lt;Parâmetros!$E$19,$G233-1,$G233)</f>
        <v>46315</v>
      </c>
    </row>
    <row r="234" spans="1:19" ht="15" customHeight="1" x14ac:dyDescent="0.25">
      <c r="A234" s="128">
        <v>10495</v>
      </c>
      <c r="B234" s="65" t="s">
        <v>31</v>
      </c>
      <c r="C234" s="65" t="s">
        <v>74</v>
      </c>
      <c r="D234" s="66">
        <v>46315</v>
      </c>
      <c r="E234" s="67">
        <v>0.98</v>
      </c>
      <c r="F234" s="65" t="s">
        <v>285</v>
      </c>
      <c r="G234" s="66">
        <v>46315</v>
      </c>
      <c r="H234" s="129">
        <v>40526102</v>
      </c>
      <c r="I234" s="129">
        <v>10</v>
      </c>
      <c r="J234" s="65" t="s">
        <v>4036</v>
      </c>
      <c r="K234" s="65" t="s">
        <v>594</v>
      </c>
      <c r="L234" s="66">
        <v>46315</v>
      </c>
      <c r="M234" s="65" t="s">
        <v>315</v>
      </c>
      <c r="N234" s="65" t="s">
        <v>793</v>
      </c>
      <c r="O234" s="65" t="s">
        <v>289</v>
      </c>
      <c r="P234" s="66">
        <v>46315</v>
      </c>
      <c r="Q234" s="31">
        <f t="shared" si="6"/>
        <v>1100</v>
      </c>
      <c r="R234" s="31">
        <f t="shared" si="7"/>
        <v>1160</v>
      </c>
      <c r="S234" s="29">
        <f>IF($Q234&lt;Parâmetros!$E$19,$G234-1,$G234)</f>
        <v>46315</v>
      </c>
    </row>
    <row r="235" spans="1:19" ht="15" customHeight="1" x14ac:dyDescent="0.25">
      <c r="A235" s="128">
        <v>10495</v>
      </c>
      <c r="B235" s="65" t="s">
        <v>31</v>
      </c>
      <c r="C235" s="65" t="s">
        <v>74</v>
      </c>
      <c r="D235" s="66">
        <v>46315</v>
      </c>
      <c r="E235" s="67">
        <v>1.31</v>
      </c>
      <c r="F235" s="65" t="s">
        <v>285</v>
      </c>
      <c r="G235" s="66">
        <v>46315</v>
      </c>
      <c r="H235" s="129">
        <v>40527691</v>
      </c>
      <c r="I235" s="129">
        <v>20</v>
      </c>
      <c r="J235" s="65" t="s">
        <v>4037</v>
      </c>
      <c r="K235" s="65" t="s">
        <v>4038</v>
      </c>
      <c r="L235" s="66">
        <v>46315</v>
      </c>
      <c r="M235" s="65" t="s">
        <v>287</v>
      </c>
      <c r="N235" s="65" t="s">
        <v>793</v>
      </c>
      <c r="O235" s="65" t="s">
        <v>289</v>
      </c>
      <c r="P235" s="66">
        <v>46315</v>
      </c>
      <c r="Q235" s="31">
        <f t="shared" si="6"/>
        <v>1161</v>
      </c>
      <c r="R235" s="31">
        <f t="shared" si="7"/>
        <v>1239</v>
      </c>
      <c r="S235" s="29">
        <f>IF($Q235&lt;Parâmetros!$E$19,$G235-1,$G235)</f>
        <v>46315</v>
      </c>
    </row>
    <row r="236" spans="1:19" ht="15" customHeight="1" x14ac:dyDescent="0.25">
      <c r="A236" s="128">
        <v>10495</v>
      </c>
      <c r="B236" s="65" t="s">
        <v>31</v>
      </c>
      <c r="C236" s="65" t="s">
        <v>74</v>
      </c>
      <c r="D236" s="66">
        <v>46315</v>
      </c>
      <c r="E236" s="67">
        <v>0.66</v>
      </c>
      <c r="F236" s="65" t="s">
        <v>285</v>
      </c>
      <c r="G236" s="66">
        <v>46315</v>
      </c>
      <c r="H236" s="129">
        <v>40527942</v>
      </c>
      <c r="I236" s="129">
        <v>10</v>
      </c>
      <c r="J236" s="65" t="s">
        <v>4039</v>
      </c>
      <c r="K236" s="65" t="s">
        <v>1179</v>
      </c>
      <c r="L236" s="66">
        <v>46315</v>
      </c>
      <c r="M236" s="65" t="s">
        <v>287</v>
      </c>
      <c r="N236" s="65" t="s">
        <v>793</v>
      </c>
      <c r="O236" s="65" t="s">
        <v>289</v>
      </c>
      <c r="P236" s="66">
        <v>46315</v>
      </c>
      <c r="Q236" s="31">
        <f t="shared" si="6"/>
        <v>1280</v>
      </c>
      <c r="R236" s="31">
        <f t="shared" si="7"/>
        <v>1320</v>
      </c>
      <c r="S236" s="29">
        <f>IF($Q236&lt;Parâmetros!$E$19,$G236-1,$G236)</f>
        <v>46315</v>
      </c>
    </row>
    <row r="237" spans="1:19" ht="15" customHeight="1" x14ac:dyDescent="0.25">
      <c r="A237" s="128">
        <v>10495</v>
      </c>
      <c r="B237" s="65" t="s">
        <v>31</v>
      </c>
      <c r="C237" s="65" t="s">
        <v>74</v>
      </c>
      <c r="D237" s="66">
        <v>46315</v>
      </c>
      <c r="E237" s="67">
        <v>0.99</v>
      </c>
      <c r="F237" s="65" t="s">
        <v>285</v>
      </c>
      <c r="G237" s="66">
        <v>46315</v>
      </c>
      <c r="H237" s="129">
        <v>40526053</v>
      </c>
      <c r="I237" s="129">
        <v>10</v>
      </c>
      <c r="J237" s="65" t="s">
        <v>952</v>
      </c>
      <c r="K237" s="65" t="s">
        <v>2019</v>
      </c>
      <c r="L237" s="66">
        <v>46315</v>
      </c>
      <c r="M237" s="65" t="s">
        <v>315</v>
      </c>
      <c r="N237" s="129">
        <v>3010797</v>
      </c>
      <c r="O237" s="65" t="s">
        <v>289</v>
      </c>
      <c r="P237" s="66">
        <v>46315</v>
      </c>
      <c r="Q237" s="31">
        <f t="shared" si="6"/>
        <v>1320</v>
      </c>
      <c r="R237" s="31">
        <f t="shared" si="7"/>
        <v>1380</v>
      </c>
      <c r="S237" s="29">
        <f>IF($Q237&lt;Parâmetros!$E$19,$G237-1,$G237)</f>
        <v>46315</v>
      </c>
    </row>
    <row r="238" spans="1:19" ht="15" customHeight="1" x14ac:dyDescent="0.25">
      <c r="A238" s="128">
        <v>10495</v>
      </c>
      <c r="B238" s="65" t="s">
        <v>31</v>
      </c>
      <c r="C238" s="65" t="s">
        <v>74</v>
      </c>
      <c r="D238" s="66">
        <v>46317</v>
      </c>
      <c r="E238" s="67">
        <v>0.49</v>
      </c>
      <c r="F238" s="65" t="s">
        <v>285</v>
      </c>
      <c r="G238" s="66">
        <v>46315</v>
      </c>
      <c r="H238" s="129">
        <v>40521040</v>
      </c>
      <c r="I238" s="129">
        <v>20</v>
      </c>
      <c r="J238" s="65" t="s">
        <v>4646</v>
      </c>
      <c r="K238" s="65" t="s">
        <v>371</v>
      </c>
      <c r="L238" s="66">
        <v>46315</v>
      </c>
      <c r="M238" s="65" t="s">
        <v>287</v>
      </c>
      <c r="N238" s="65" t="s">
        <v>793</v>
      </c>
      <c r="O238" s="65" t="s">
        <v>289</v>
      </c>
      <c r="P238" s="66">
        <v>46317</v>
      </c>
      <c r="Q238" s="31">
        <f t="shared" si="6"/>
        <v>1380</v>
      </c>
      <c r="R238" s="31">
        <f t="shared" si="7"/>
        <v>1410</v>
      </c>
      <c r="S238" s="29">
        <f>IF($Q238&lt;Parâmetros!$E$19,$G238-1,$G238)</f>
        <v>46315</v>
      </c>
    </row>
    <row r="239" spans="1:19" ht="15" customHeight="1" x14ac:dyDescent="0.25">
      <c r="A239" s="128">
        <v>10495</v>
      </c>
      <c r="B239" s="65" t="s">
        <v>31</v>
      </c>
      <c r="C239" s="65" t="s">
        <v>74</v>
      </c>
      <c r="D239" s="66">
        <v>46316</v>
      </c>
      <c r="E239" s="67">
        <v>0.62</v>
      </c>
      <c r="F239" s="65" t="s">
        <v>285</v>
      </c>
      <c r="G239" s="66">
        <v>46316</v>
      </c>
      <c r="H239" s="129">
        <v>40528199</v>
      </c>
      <c r="I239" s="129">
        <v>10</v>
      </c>
      <c r="J239" s="65" t="s">
        <v>4386</v>
      </c>
      <c r="K239" s="65" t="s">
        <v>4387</v>
      </c>
      <c r="L239" s="66">
        <v>46316</v>
      </c>
      <c r="M239" s="65" t="s">
        <v>287</v>
      </c>
      <c r="N239" s="65" t="s">
        <v>793</v>
      </c>
      <c r="O239" s="65" t="s">
        <v>289</v>
      </c>
      <c r="P239" s="66">
        <v>46316</v>
      </c>
      <c r="Q239" s="31">
        <f t="shared" si="6"/>
        <v>935</v>
      </c>
      <c r="R239" s="31">
        <f t="shared" si="7"/>
        <v>973</v>
      </c>
      <c r="S239" s="29">
        <f>IF($Q239&lt;Parâmetros!$E$19,$G239-1,$G239)</f>
        <v>46316</v>
      </c>
    </row>
    <row r="240" spans="1:19" ht="15" customHeight="1" x14ac:dyDescent="0.25">
      <c r="A240" s="128">
        <v>10495</v>
      </c>
      <c r="B240" s="65" t="s">
        <v>31</v>
      </c>
      <c r="C240" s="65" t="s">
        <v>74</v>
      </c>
      <c r="D240" s="66">
        <v>46316</v>
      </c>
      <c r="E240" s="67">
        <v>1.06</v>
      </c>
      <c r="F240" s="65" t="s">
        <v>285</v>
      </c>
      <c r="G240" s="66">
        <v>46316</v>
      </c>
      <c r="H240" s="129">
        <v>40526052</v>
      </c>
      <c r="I240" s="129">
        <v>10</v>
      </c>
      <c r="J240" s="65" t="s">
        <v>4388</v>
      </c>
      <c r="K240" s="65" t="s">
        <v>2003</v>
      </c>
      <c r="L240" s="66">
        <v>46316</v>
      </c>
      <c r="M240" s="65" t="s">
        <v>315</v>
      </c>
      <c r="N240" s="129">
        <v>3006716</v>
      </c>
      <c r="O240" s="65" t="s">
        <v>289</v>
      </c>
      <c r="P240" s="66">
        <v>46316</v>
      </c>
      <c r="Q240" s="31">
        <f t="shared" si="6"/>
        <v>976</v>
      </c>
      <c r="R240" s="31">
        <f t="shared" si="7"/>
        <v>1040</v>
      </c>
      <c r="S240" s="29">
        <f>IF($Q240&lt;Parâmetros!$E$19,$G240-1,$G240)</f>
        <v>46316</v>
      </c>
    </row>
    <row r="241" spans="1:19" ht="15" customHeight="1" x14ac:dyDescent="0.25">
      <c r="A241" s="128">
        <v>10495</v>
      </c>
      <c r="B241" s="65" t="s">
        <v>31</v>
      </c>
      <c r="C241" s="65" t="s">
        <v>74</v>
      </c>
      <c r="D241" s="66">
        <v>46316</v>
      </c>
      <c r="E241" s="67">
        <v>0.99</v>
      </c>
      <c r="F241" s="65" t="s">
        <v>285</v>
      </c>
      <c r="G241" s="66">
        <v>46316</v>
      </c>
      <c r="H241" s="129">
        <v>40526042</v>
      </c>
      <c r="I241" s="129">
        <v>10</v>
      </c>
      <c r="J241" s="65" t="s">
        <v>4389</v>
      </c>
      <c r="K241" s="65" t="s">
        <v>495</v>
      </c>
      <c r="L241" s="66">
        <v>46316</v>
      </c>
      <c r="M241" s="65" t="s">
        <v>315</v>
      </c>
      <c r="N241" s="129">
        <v>3004490</v>
      </c>
      <c r="O241" s="65" t="s">
        <v>289</v>
      </c>
      <c r="P241" s="66">
        <v>46316</v>
      </c>
      <c r="Q241" s="31">
        <f t="shared" si="6"/>
        <v>1040</v>
      </c>
      <c r="R241" s="31">
        <f t="shared" si="7"/>
        <v>1100</v>
      </c>
      <c r="S241" s="29">
        <f>IF($Q241&lt;Parâmetros!$E$19,$G241-1,$G241)</f>
        <v>46316</v>
      </c>
    </row>
    <row r="242" spans="1:19" ht="15" customHeight="1" x14ac:dyDescent="0.25">
      <c r="A242" s="128">
        <v>10495</v>
      </c>
      <c r="B242" s="65" t="s">
        <v>31</v>
      </c>
      <c r="C242" s="65" t="s">
        <v>74</v>
      </c>
      <c r="D242" s="66">
        <v>46316</v>
      </c>
      <c r="E242" s="67">
        <v>0.98</v>
      </c>
      <c r="F242" s="65" t="s">
        <v>285</v>
      </c>
      <c r="G242" s="66">
        <v>46316</v>
      </c>
      <c r="H242" s="129">
        <v>40523258</v>
      </c>
      <c r="I242" s="129">
        <v>10</v>
      </c>
      <c r="J242" s="65" t="s">
        <v>4390</v>
      </c>
      <c r="K242" s="65" t="s">
        <v>594</v>
      </c>
      <c r="L242" s="66">
        <v>46316</v>
      </c>
      <c r="M242" s="65" t="s">
        <v>315</v>
      </c>
      <c r="N242" s="65" t="s">
        <v>793</v>
      </c>
      <c r="O242" s="65" t="s">
        <v>289</v>
      </c>
      <c r="P242" s="66">
        <v>46316</v>
      </c>
      <c r="Q242" s="31">
        <f t="shared" si="6"/>
        <v>1101</v>
      </c>
      <c r="R242" s="31">
        <f t="shared" si="7"/>
        <v>1160</v>
      </c>
      <c r="S242" s="29">
        <f>IF($Q242&lt;Parâmetros!$E$19,$G242-1,$G242)</f>
        <v>46316</v>
      </c>
    </row>
    <row r="243" spans="1:19" ht="15" customHeight="1" x14ac:dyDescent="0.25">
      <c r="A243" s="128">
        <v>10495</v>
      </c>
      <c r="B243" s="65" t="s">
        <v>31</v>
      </c>
      <c r="C243" s="65" t="s">
        <v>74</v>
      </c>
      <c r="D243" s="66">
        <v>46316</v>
      </c>
      <c r="E243" s="67">
        <v>0.97</v>
      </c>
      <c r="F243" s="65" t="s">
        <v>285</v>
      </c>
      <c r="G243" s="66">
        <v>46316</v>
      </c>
      <c r="H243" s="129">
        <v>40528201</v>
      </c>
      <c r="I243" s="129">
        <v>10</v>
      </c>
      <c r="J243" s="65" t="s">
        <v>4391</v>
      </c>
      <c r="K243" s="65" t="s">
        <v>4392</v>
      </c>
      <c r="L243" s="66">
        <v>46316</v>
      </c>
      <c r="M243" s="65" t="s">
        <v>287</v>
      </c>
      <c r="N243" s="65" t="s">
        <v>793</v>
      </c>
      <c r="O243" s="65" t="s">
        <v>289</v>
      </c>
      <c r="P243" s="66">
        <v>46316</v>
      </c>
      <c r="Q243" s="31">
        <f t="shared" si="6"/>
        <v>1161</v>
      </c>
      <c r="R243" s="31">
        <f t="shared" si="7"/>
        <v>1219</v>
      </c>
      <c r="S243" s="29">
        <f>IF($Q243&lt;Parâmetros!$E$19,$G243-1,$G243)</f>
        <v>46316</v>
      </c>
    </row>
    <row r="244" spans="1:19" ht="15" customHeight="1" x14ac:dyDescent="0.25">
      <c r="A244" s="128">
        <v>10495</v>
      </c>
      <c r="B244" s="65" t="s">
        <v>31</v>
      </c>
      <c r="C244" s="65" t="s">
        <v>74</v>
      </c>
      <c r="D244" s="66">
        <v>46316</v>
      </c>
      <c r="E244" s="67">
        <v>0.66</v>
      </c>
      <c r="F244" s="65" t="s">
        <v>285</v>
      </c>
      <c r="G244" s="66">
        <v>46316</v>
      </c>
      <c r="H244" s="129">
        <v>40528202</v>
      </c>
      <c r="I244" s="129">
        <v>10</v>
      </c>
      <c r="J244" s="65" t="s">
        <v>4393</v>
      </c>
      <c r="K244" s="65" t="s">
        <v>4394</v>
      </c>
      <c r="L244" s="66">
        <v>46316</v>
      </c>
      <c r="M244" s="65" t="s">
        <v>287</v>
      </c>
      <c r="N244" s="65" t="s">
        <v>793</v>
      </c>
      <c r="O244" s="65" t="s">
        <v>289</v>
      </c>
      <c r="P244" s="66">
        <v>46316</v>
      </c>
      <c r="Q244" s="31">
        <f t="shared" si="6"/>
        <v>1320</v>
      </c>
      <c r="R244" s="31">
        <f t="shared" si="7"/>
        <v>1360</v>
      </c>
      <c r="S244" s="29">
        <f>IF($Q244&lt;Parâmetros!$E$19,$G244-1,$G244)</f>
        <v>46316</v>
      </c>
    </row>
    <row r="245" spans="1:19" ht="15" customHeight="1" x14ac:dyDescent="0.25">
      <c r="A245" s="128">
        <v>10495</v>
      </c>
      <c r="B245" s="65" t="s">
        <v>31</v>
      </c>
      <c r="C245" s="65" t="s">
        <v>74</v>
      </c>
      <c r="D245" s="66">
        <v>46317</v>
      </c>
      <c r="E245" s="67">
        <v>0.83</v>
      </c>
      <c r="F245" s="65" t="s">
        <v>285</v>
      </c>
      <c r="G245" s="66">
        <v>46316</v>
      </c>
      <c r="H245" s="129">
        <v>40526044</v>
      </c>
      <c r="I245" s="129">
        <v>10</v>
      </c>
      <c r="J245" s="65" t="s">
        <v>4647</v>
      </c>
      <c r="K245" s="65" t="s">
        <v>371</v>
      </c>
      <c r="L245" s="66">
        <v>46316</v>
      </c>
      <c r="M245" s="65" t="s">
        <v>315</v>
      </c>
      <c r="N245" s="129">
        <v>3002482</v>
      </c>
      <c r="O245" s="65" t="s">
        <v>289</v>
      </c>
      <c r="P245" s="66">
        <v>46317</v>
      </c>
      <c r="Q245" s="31">
        <f t="shared" si="6"/>
        <v>1360</v>
      </c>
      <c r="R245" s="31">
        <f t="shared" si="7"/>
        <v>1410</v>
      </c>
      <c r="S245" s="29">
        <f>IF($Q245&lt;Parâmetros!$E$19,$G245-1,$G245)</f>
        <v>46316</v>
      </c>
    </row>
    <row r="246" spans="1:19" ht="15" customHeight="1" x14ac:dyDescent="0.25">
      <c r="A246" s="128">
        <v>10495</v>
      </c>
      <c r="B246" s="65" t="s">
        <v>31</v>
      </c>
      <c r="C246" s="65" t="s">
        <v>74</v>
      </c>
      <c r="D246" s="66">
        <v>46317</v>
      </c>
      <c r="E246" s="67">
        <v>0.83</v>
      </c>
      <c r="F246" s="65" t="s">
        <v>285</v>
      </c>
      <c r="G246" s="66">
        <v>46317</v>
      </c>
      <c r="H246" s="129">
        <v>40528821</v>
      </c>
      <c r="I246" s="129">
        <v>10</v>
      </c>
      <c r="J246" s="65" t="s">
        <v>1318</v>
      </c>
      <c r="K246" s="65" t="s">
        <v>2741</v>
      </c>
      <c r="L246" s="66">
        <v>46317</v>
      </c>
      <c r="M246" s="65" t="s">
        <v>287</v>
      </c>
      <c r="N246" s="65" t="s">
        <v>793</v>
      </c>
      <c r="O246" s="65" t="s">
        <v>289</v>
      </c>
      <c r="P246" s="66">
        <v>46317</v>
      </c>
      <c r="Q246" s="31">
        <f t="shared" si="6"/>
        <v>940</v>
      </c>
      <c r="R246" s="31">
        <f t="shared" si="7"/>
        <v>990</v>
      </c>
      <c r="S246" s="29">
        <f>IF($Q246&lt;Parâmetros!$E$19,$G246-1,$G246)</f>
        <v>46317</v>
      </c>
    </row>
    <row r="247" spans="1:19" ht="15" customHeight="1" x14ac:dyDescent="0.25">
      <c r="A247" s="128">
        <v>10495</v>
      </c>
      <c r="B247" s="65" t="s">
        <v>31</v>
      </c>
      <c r="C247" s="65" t="s">
        <v>74</v>
      </c>
      <c r="D247" s="66">
        <v>46317</v>
      </c>
      <c r="E247" s="67">
        <v>0.96</v>
      </c>
      <c r="F247" s="65" t="s">
        <v>285</v>
      </c>
      <c r="G247" s="66">
        <v>46317</v>
      </c>
      <c r="H247" s="129">
        <v>40526043</v>
      </c>
      <c r="I247" s="129">
        <v>10</v>
      </c>
      <c r="J247" s="65" t="s">
        <v>4648</v>
      </c>
      <c r="K247" s="65" t="s">
        <v>2077</v>
      </c>
      <c r="L247" s="66">
        <v>46317</v>
      </c>
      <c r="M247" s="65" t="s">
        <v>315</v>
      </c>
      <c r="N247" s="129">
        <v>3002444</v>
      </c>
      <c r="O247" s="65" t="s">
        <v>289</v>
      </c>
      <c r="P247" s="66">
        <v>46317</v>
      </c>
      <c r="Q247" s="31">
        <f t="shared" si="6"/>
        <v>992</v>
      </c>
      <c r="R247" s="31">
        <f t="shared" si="7"/>
        <v>1050</v>
      </c>
      <c r="S247" s="29">
        <f>IF($Q247&lt;Parâmetros!$E$19,$G247-1,$G247)</f>
        <v>46317</v>
      </c>
    </row>
    <row r="248" spans="1:19" ht="15" customHeight="1" x14ac:dyDescent="0.25">
      <c r="A248" s="128">
        <v>10495</v>
      </c>
      <c r="B248" s="65" t="s">
        <v>31</v>
      </c>
      <c r="C248" s="65" t="s">
        <v>74</v>
      </c>
      <c r="D248" s="66">
        <v>46317</v>
      </c>
      <c r="E248" s="67">
        <v>0.99</v>
      </c>
      <c r="F248" s="65" t="s">
        <v>285</v>
      </c>
      <c r="G248" s="66">
        <v>46317</v>
      </c>
      <c r="H248" s="129">
        <v>40526051</v>
      </c>
      <c r="I248" s="129">
        <v>10</v>
      </c>
      <c r="J248" s="65" t="s">
        <v>4649</v>
      </c>
      <c r="K248" s="65" t="s">
        <v>589</v>
      </c>
      <c r="L248" s="66">
        <v>46317</v>
      </c>
      <c r="M248" s="65" t="s">
        <v>315</v>
      </c>
      <c r="N248" s="129">
        <v>3002622</v>
      </c>
      <c r="O248" s="65" t="s">
        <v>289</v>
      </c>
      <c r="P248" s="66">
        <v>46317</v>
      </c>
      <c r="Q248" s="31">
        <f t="shared" si="6"/>
        <v>1050</v>
      </c>
      <c r="R248" s="31">
        <f t="shared" si="7"/>
        <v>1110</v>
      </c>
      <c r="S248" s="29">
        <f>IF($Q248&lt;Parâmetros!$E$19,$G248-1,$G248)</f>
        <v>46317</v>
      </c>
    </row>
    <row r="249" spans="1:19" ht="15" customHeight="1" x14ac:dyDescent="0.25">
      <c r="A249" s="128">
        <v>10495</v>
      </c>
      <c r="B249" s="65" t="s">
        <v>31</v>
      </c>
      <c r="C249" s="65" t="s">
        <v>74</v>
      </c>
      <c r="D249" s="66">
        <v>46317</v>
      </c>
      <c r="E249" s="67">
        <v>0.97</v>
      </c>
      <c r="F249" s="65" t="s">
        <v>285</v>
      </c>
      <c r="G249" s="66">
        <v>46317</v>
      </c>
      <c r="H249" s="129">
        <v>40523261</v>
      </c>
      <c r="I249" s="129">
        <v>10</v>
      </c>
      <c r="J249" s="65" t="s">
        <v>4650</v>
      </c>
      <c r="K249" s="65" t="s">
        <v>2009</v>
      </c>
      <c r="L249" s="66">
        <v>46317</v>
      </c>
      <c r="M249" s="65" t="s">
        <v>315</v>
      </c>
      <c r="N249" s="65" t="s">
        <v>793</v>
      </c>
      <c r="O249" s="65" t="s">
        <v>289</v>
      </c>
      <c r="P249" s="66">
        <v>46317</v>
      </c>
      <c r="Q249" s="31">
        <f t="shared" si="6"/>
        <v>1171</v>
      </c>
      <c r="R249" s="31">
        <f t="shared" si="7"/>
        <v>1230</v>
      </c>
      <c r="S249" s="29">
        <f>IF($Q249&lt;Parâmetros!$E$19,$G249-1,$G249)</f>
        <v>46317</v>
      </c>
    </row>
    <row r="250" spans="1:19" ht="15" customHeight="1" x14ac:dyDescent="0.25">
      <c r="A250" s="128">
        <v>10495</v>
      </c>
      <c r="B250" s="65" t="s">
        <v>31</v>
      </c>
      <c r="C250" s="65" t="s">
        <v>74</v>
      </c>
      <c r="D250" s="66">
        <v>46317</v>
      </c>
      <c r="E250" s="67">
        <v>0.99</v>
      </c>
      <c r="F250" s="65" t="s">
        <v>285</v>
      </c>
      <c r="G250" s="66">
        <v>46317</v>
      </c>
      <c r="H250" s="129">
        <v>40526054</v>
      </c>
      <c r="I250" s="129">
        <v>10</v>
      </c>
      <c r="J250" s="65" t="s">
        <v>4651</v>
      </c>
      <c r="K250" s="65" t="s">
        <v>3757</v>
      </c>
      <c r="L250" s="66">
        <v>46317</v>
      </c>
      <c r="M250" s="65" t="s">
        <v>315</v>
      </c>
      <c r="N250" s="129">
        <v>3010799</v>
      </c>
      <c r="O250" s="65" t="s">
        <v>289</v>
      </c>
      <c r="P250" s="66">
        <v>46317</v>
      </c>
      <c r="Q250" s="31">
        <f t="shared" si="6"/>
        <v>1291</v>
      </c>
      <c r="R250" s="31">
        <f t="shared" si="7"/>
        <v>1351</v>
      </c>
      <c r="S250" s="29">
        <f>IF($Q250&lt;Parâmetros!$E$19,$G250-1,$G250)</f>
        <v>46317</v>
      </c>
    </row>
    <row r="251" spans="1:19" ht="15" customHeight="1" x14ac:dyDescent="0.25">
      <c r="A251" s="128">
        <v>11229</v>
      </c>
      <c r="B251" s="65" t="s">
        <v>343</v>
      </c>
      <c r="C251" s="65" t="s">
        <v>71</v>
      </c>
      <c r="D251" s="66">
        <v>46301</v>
      </c>
      <c r="E251" s="67">
        <v>4.1399999999999997</v>
      </c>
      <c r="F251" s="65" t="s">
        <v>285</v>
      </c>
      <c r="G251" s="66">
        <v>46300</v>
      </c>
      <c r="H251" s="129">
        <v>40522879</v>
      </c>
      <c r="I251" s="129">
        <v>10</v>
      </c>
      <c r="J251" s="65" t="s">
        <v>308</v>
      </c>
      <c r="K251" s="65" t="s">
        <v>370</v>
      </c>
      <c r="L251" s="66">
        <v>46300</v>
      </c>
      <c r="M251" s="65" t="s">
        <v>287</v>
      </c>
      <c r="N251" s="65" t="s">
        <v>793</v>
      </c>
      <c r="O251" s="65" t="s">
        <v>289</v>
      </c>
      <c r="P251" s="66">
        <v>46301</v>
      </c>
      <c r="Q251" s="31">
        <f t="shared" si="6"/>
        <v>440</v>
      </c>
      <c r="R251" s="31">
        <f t="shared" si="7"/>
        <v>688</v>
      </c>
      <c r="S251" s="29">
        <f>IF($Q251&lt;Parâmetros!$E$19,$G251-1,$G251)</f>
        <v>46300</v>
      </c>
    </row>
    <row r="252" spans="1:19" ht="15" customHeight="1" x14ac:dyDescent="0.25">
      <c r="A252" s="128">
        <v>11229</v>
      </c>
      <c r="B252" s="65" t="s">
        <v>343</v>
      </c>
      <c r="C252" s="65" t="s">
        <v>71</v>
      </c>
      <c r="D252" s="66">
        <v>46301</v>
      </c>
      <c r="E252" s="67">
        <v>4.1900000000000004</v>
      </c>
      <c r="F252" s="65" t="s">
        <v>285</v>
      </c>
      <c r="G252" s="66">
        <v>46300</v>
      </c>
      <c r="H252" s="129">
        <v>40522879</v>
      </c>
      <c r="I252" s="129">
        <v>10</v>
      </c>
      <c r="J252" s="65" t="s">
        <v>798</v>
      </c>
      <c r="K252" s="65" t="s">
        <v>799</v>
      </c>
      <c r="L252" s="66">
        <v>46300</v>
      </c>
      <c r="M252" s="65" t="s">
        <v>287</v>
      </c>
      <c r="N252" s="65" t="s">
        <v>793</v>
      </c>
      <c r="O252" s="65" t="s">
        <v>289</v>
      </c>
      <c r="P252" s="66">
        <v>46301</v>
      </c>
      <c r="Q252" s="31">
        <f t="shared" si="6"/>
        <v>747</v>
      </c>
      <c r="R252" s="31">
        <f t="shared" si="7"/>
        <v>998</v>
      </c>
      <c r="S252" s="29">
        <f>IF($Q252&lt;Parâmetros!$E$19,$G252-1,$G252)</f>
        <v>46300</v>
      </c>
    </row>
    <row r="253" spans="1:19" ht="15" customHeight="1" x14ac:dyDescent="0.25">
      <c r="A253" s="128">
        <v>11229</v>
      </c>
      <c r="B253" s="65" t="s">
        <v>343</v>
      </c>
      <c r="C253" s="65" t="s">
        <v>71</v>
      </c>
      <c r="D253" s="66">
        <v>46301</v>
      </c>
      <c r="E253" s="67">
        <v>2.12</v>
      </c>
      <c r="F253" s="65" t="s">
        <v>285</v>
      </c>
      <c r="G253" s="66">
        <v>46301</v>
      </c>
      <c r="H253" s="129">
        <v>40521824</v>
      </c>
      <c r="I253" s="129">
        <v>10</v>
      </c>
      <c r="J253" s="65" t="s">
        <v>547</v>
      </c>
      <c r="K253" s="65" t="s">
        <v>800</v>
      </c>
      <c r="L253" s="66">
        <v>46301</v>
      </c>
      <c r="M253" s="65" t="s">
        <v>287</v>
      </c>
      <c r="N253" s="65" t="s">
        <v>793</v>
      </c>
      <c r="O253" s="65" t="s">
        <v>289</v>
      </c>
      <c r="P253" s="66">
        <v>46301</v>
      </c>
      <c r="Q253" s="31">
        <f t="shared" si="6"/>
        <v>426</v>
      </c>
      <c r="R253" s="31">
        <f t="shared" si="7"/>
        <v>553</v>
      </c>
      <c r="S253" s="29">
        <f>IF($Q253&lt;Parâmetros!$E$19,$G253-1,$G253)</f>
        <v>46301</v>
      </c>
    </row>
    <row r="254" spans="1:19" ht="15" customHeight="1" x14ac:dyDescent="0.25">
      <c r="A254" s="128">
        <v>11229</v>
      </c>
      <c r="B254" s="65" t="s">
        <v>343</v>
      </c>
      <c r="C254" s="65" t="s">
        <v>71</v>
      </c>
      <c r="D254" s="66">
        <v>46301</v>
      </c>
      <c r="E254" s="67">
        <v>2.17</v>
      </c>
      <c r="F254" s="65" t="s">
        <v>285</v>
      </c>
      <c r="G254" s="66">
        <v>46301</v>
      </c>
      <c r="H254" s="129">
        <v>40521827</v>
      </c>
      <c r="I254" s="129">
        <v>10</v>
      </c>
      <c r="J254" s="65" t="s">
        <v>801</v>
      </c>
      <c r="K254" s="65" t="s">
        <v>388</v>
      </c>
      <c r="L254" s="66">
        <v>46301</v>
      </c>
      <c r="M254" s="65" t="s">
        <v>287</v>
      </c>
      <c r="N254" s="65" t="s">
        <v>793</v>
      </c>
      <c r="O254" s="65" t="s">
        <v>289</v>
      </c>
      <c r="P254" s="66">
        <v>46301</v>
      </c>
      <c r="Q254" s="31">
        <f t="shared" ref="Q254:Q317" si="8">IFERROR(VALUE(LEFT($J254,2))*60+VALUE(MID($J254,4,2)),9999)</f>
        <v>559</v>
      </c>
      <c r="R254" s="31">
        <f t="shared" ref="R254:R317" si="9">IFERROR(VALUE(LEFT($K254,2))*60+VALUE(MID($K254,4,2)),"")</f>
        <v>690</v>
      </c>
      <c r="S254" s="29">
        <f>IF($Q254&lt;Parâmetros!$E$19,$G254-1,$G254)</f>
        <v>46301</v>
      </c>
    </row>
    <row r="255" spans="1:19" ht="15" customHeight="1" x14ac:dyDescent="0.25">
      <c r="A255" s="128">
        <v>11229</v>
      </c>
      <c r="B255" s="65" t="s">
        <v>343</v>
      </c>
      <c r="C255" s="65" t="s">
        <v>71</v>
      </c>
      <c r="D255" s="66">
        <v>46301</v>
      </c>
      <c r="E255" s="67">
        <v>4</v>
      </c>
      <c r="F255" s="65" t="s">
        <v>285</v>
      </c>
      <c r="G255" s="66">
        <v>46301</v>
      </c>
      <c r="H255" s="129">
        <v>40521827</v>
      </c>
      <c r="I255" s="129">
        <v>10</v>
      </c>
      <c r="J255" s="65" t="s">
        <v>802</v>
      </c>
      <c r="K255" s="65" t="s">
        <v>803</v>
      </c>
      <c r="L255" s="66">
        <v>46301</v>
      </c>
      <c r="M255" s="65" t="s">
        <v>287</v>
      </c>
      <c r="N255" s="65" t="s">
        <v>793</v>
      </c>
      <c r="O255" s="65" t="s">
        <v>289</v>
      </c>
      <c r="P255" s="66">
        <v>46301</v>
      </c>
      <c r="Q255" s="31">
        <f t="shared" si="8"/>
        <v>747</v>
      </c>
      <c r="R255" s="31">
        <f t="shared" si="9"/>
        <v>987</v>
      </c>
      <c r="S255" s="29">
        <f>IF($Q255&lt;Parâmetros!$E$19,$G255-1,$G255)</f>
        <v>46301</v>
      </c>
    </row>
    <row r="256" spans="1:19" ht="15" customHeight="1" x14ac:dyDescent="0.25">
      <c r="A256" s="128">
        <v>11229</v>
      </c>
      <c r="B256" s="65" t="s">
        <v>343</v>
      </c>
      <c r="C256" s="65" t="s">
        <v>71</v>
      </c>
      <c r="D256" s="66">
        <v>46302</v>
      </c>
      <c r="E256" s="67">
        <v>4.3</v>
      </c>
      <c r="F256" s="65" t="s">
        <v>285</v>
      </c>
      <c r="G256" s="66">
        <v>46302</v>
      </c>
      <c r="H256" s="129">
        <v>40521826</v>
      </c>
      <c r="I256" s="129">
        <v>10</v>
      </c>
      <c r="J256" s="65" t="s">
        <v>925</v>
      </c>
      <c r="K256" s="65" t="s">
        <v>926</v>
      </c>
      <c r="L256" s="66">
        <v>46302</v>
      </c>
      <c r="M256" s="65" t="s">
        <v>287</v>
      </c>
      <c r="N256" s="65" t="s">
        <v>793</v>
      </c>
      <c r="O256" s="65" t="s">
        <v>289</v>
      </c>
      <c r="P256" s="66">
        <v>46302</v>
      </c>
      <c r="Q256" s="31">
        <f t="shared" si="8"/>
        <v>430</v>
      </c>
      <c r="R256" s="31">
        <f t="shared" si="9"/>
        <v>688</v>
      </c>
      <c r="S256" s="29">
        <f>IF($Q256&lt;Parâmetros!$E$19,$G256-1,$G256)</f>
        <v>46302</v>
      </c>
    </row>
    <row r="257" spans="1:19" ht="15" customHeight="1" x14ac:dyDescent="0.25">
      <c r="A257" s="128">
        <v>11229</v>
      </c>
      <c r="B257" s="65" t="s">
        <v>343</v>
      </c>
      <c r="C257" s="65" t="s">
        <v>71</v>
      </c>
      <c r="D257" s="66">
        <v>46302</v>
      </c>
      <c r="E257" s="67">
        <v>4.04</v>
      </c>
      <c r="F257" s="65" t="s">
        <v>285</v>
      </c>
      <c r="G257" s="66">
        <v>46302</v>
      </c>
      <c r="H257" s="129">
        <v>40521826</v>
      </c>
      <c r="I257" s="129">
        <v>10</v>
      </c>
      <c r="J257" s="65" t="s">
        <v>927</v>
      </c>
      <c r="K257" s="65" t="s">
        <v>928</v>
      </c>
      <c r="L257" s="66">
        <v>46302</v>
      </c>
      <c r="M257" s="65" t="s">
        <v>287</v>
      </c>
      <c r="N257" s="65" t="s">
        <v>793</v>
      </c>
      <c r="O257" s="65" t="s">
        <v>289</v>
      </c>
      <c r="P257" s="66">
        <v>46302</v>
      </c>
      <c r="Q257" s="31">
        <f t="shared" si="8"/>
        <v>749</v>
      </c>
      <c r="R257" s="31">
        <f t="shared" si="9"/>
        <v>992</v>
      </c>
      <c r="S257" s="29">
        <f>IF($Q257&lt;Parâmetros!$E$19,$G257-1,$G257)</f>
        <v>46302</v>
      </c>
    </row>
    <row r="258" spans="1:19" ht="15" customHeight="1" x14ac:dyDescent="0.25">
      <c r="A258" s="128">
        <v>11229</v>
      </c>
      <c r="B258" s="65" t="s">
        <v>343</v>
      </c>
      <c r="C258" s="65" t="s">
        <v>71</v>
      </c>
      <c r="D258" s="66">
        <v>46303</v>
      </c>
      <c r="E258" s="67">
        <v>4.17</v>
      </c>
      <c r="F258" s="65" t="s">
        <v>285</v>
      </c>
      <c r="G258" s="66">
        <v>46303</v>
      </c>
      <c r="H258" s="129">
        <v>40521826</v>
      </c>
      <c r="I258" s="129">
        <v>10</v>
      </c>
      <c r="J258" s="65" t="s">
        <v>1157</v>
      </c>
      <c r="K258" s="65" t="s">
        <v>1158</v>
      </c>
      <c r="L258" s="66">
        <v>46303</v>
      </c>
      <c r="M258" s="65" t="s">
        <v>287</v>
      </c>
      <c r="N258" s="65" t="s">
        <v>793</v>
      </c>
      <c r="O258" s="65" t="s">
        <v>289</v>
      </c>
      <c r="P258" s="66">
        <v>46303</v>
      </c>
      <c r="Q258" s="31">
        <f t="shared" si="8"/>
        <v>446</v>
      </c>
      <c r="R258" s="31">
        <f t="shared" si="9"/>
        <v>696</v>
      </c>
      <c r="S258" s="29">
        <f>IF($Q258&lt;Parâmetros!$E$19,$G258-1,$G258)</f>
        <v>46303</v>
      </c>
    </row>
    <row r="259" spans="1:19" ht="15" customHeight="1" x14ac:dyDescent="0.25">
      <c r="A259" s="128">
        <v>11229</v>
      </c>
      <c r="B259" s="65" t="s">
        <v>343</v>
      </c>
      <c r="C259" s="65" t="s">
        <v>71</v>
      </c>
      <c r="D259" s="66">
        <v>46303</v>
      </c>
      <c r="E259" s="67">
        <v>3.54</v>
      </c>
      <c r="F259" s="65" t="s">
        <v>285</v>
      </c>
      <c r="G259" s="66">
        <v>46303</v>
      </c>
      <c r="H259" s="129">
        <v>40520752</v>
      </c>
      <c r="I259" s="129">
        <v>10</v>
      </c>
      <c r="J259" s="65" t="s">
        <v>1159</v>
      </c>
      <c r="K259" s="65" t="s">
        <v>1160</v>
      </c>
      <c r="L259" s="66">
        <v>46303</v>
      </c>
      <c r="M259" s="65" t="s">
        <v>287</v>
      </c>
      <c r="N259" s="65" t="s">
        <v>793</v>
      </c>
      <c r="O259" s="65" t="s">
        <v>289</v>
      </c>
      <c r="P259" s="66">
        <v>46303</v>
      </c>
      <c r="Q259" s="31">
        <f t="shared" si="8"/>
        <v>760</v>
      </c>
      <c r="R259" s="31">
        <f t="shared" si="9"/>
        <v>972</v>
      </c>
      <c r="S259" s="29">
        <f>IF($Q259&lt;Parâmetros!$E$19,$G259-1,$G259)</f>
        <v>46303</v>
      </c>
    </row>
    <row r="260" spans="1:19" ht="15" customHeight="1" x14ac:dyDescent="0.25">
      <c r="A260" s="128">
        <v>11229</v>
      </c>
      <c r="B260" s="65" t="s">
        <v>343</v>
      </c>
      <c r="C260" s="65" t="s">
        <v>71</v>
      </c>
      <c r="D260" s="66">
        <v>46303</v>
      </c>
      <c r="E260" s="67">
        <v>0.42</v>
      </c>
      <c r="F260" s="65" t="s">
        <v>285</v>
      </c>
      <c r="G260" s="66">
        <v>46303</v>
      </c>
      <c r="H260" s="129">
        <v>40520752</v>
      </c>
      <c r="I260" s="129">
        <v>10</v>
      </c>
      <c r="J260" s="65" t="s">
        <v>1161</v>
      </c>
      <c r="K260" s="65" t="s">
        <v>1162</v>
      </c>
      <c r="L260" s="66">
        <v>46303</v>
      </c>
      <c r="M260" s="65" t="s">
        <v>287</v>
      </c>
      <c r="N260" s="65" t="s">
        <v>793</v>
      </c>
      <c r="O260" s="65" t="s">
        <v>289</v>
      </c>
      <c r="P260" s="66">
        <v>46303</v>
      </c>
      <c r="Q260" s="31">
        <f t="shared" si="8"/>
        <v>972</v>
      </c>
      <c r="R260" s="31">
        <f t="shared" si="9"/>
        <v>997</v>
      </c>
      <c r="S260" s="29">
        <f>IF($Q260&lt;Parâmetros!$E$19,$G260-1,$G260)</f>
        <v>46303</v>
      </c>
    </row>
    <row r="261" spans="1:19" ht="15" customHeight="1" x14ac:dyDescent="0.25">
      <c r="A261" s="128">
        <v>11229</v>
      </c>
      <c r="B261" s="65" t="s">
        <v>343</v>
      </c>
      <c r="C261" s="65" t="s">
        <v>71</v>
      </c>
      <c r="D261" s="66">
        <v>46308</v>
      </c>
      <c r="E261" s="67">
        <v>8.2200000000000006</v>
      </c>
      <c r="F261" s="65" t="s">
        <v>285</v>
      </c>
      <c r="G261" s="66">
        <v>46304</v>
      </c>
      <c r="H261" s="129">
        <v>40494736</v>
      </c>
      <c r="I261" s="129">
        <v>20</v>
      </c>
      <c r="J261" s="65" t="s">
        <v>2316</v>
      </c>
      <c r="K261" s="65" t="s">
        <v>2317</v>
      </c>
      <c r="L261" s="66">
        <v>46304</v>
      </c>
      <c r="M261" s="65" t="s">
        <v>287</v>
      </c>
      <c r="N261" s="65" t="s">
        <v>793</v>
      </c>
      <c r="O261" s="65" t="s">
        <v>289</v>
      </c>
      <c r="P261" s="66">
        <v>46308</v>
      </c>
      <c r="Q261" s="31">
        <f t="shared" si="8"/>
        <v>428</v>
      </c>
      <c r="R261" s="31">
        <f t="shared" si="9"/>
        <v>921</v>
      </c>
      <c r="S261" s="29">
        <f>IF($Q261&lt;Parâmetros!$E$19,$G261-1,$G261)</f>
        <v>46304</v>
      </c>
    </row>
    <row r="262" spans="1:19" ht="15" customHeight="1" x14ac:dyDescent="0.25">
      <c r="A262" s="128">
        <v>11229</v>
      </c>
      <c r="B262" s="65" t="s">
        <v>343</v>
      </c>
      <c r="C262" s="65" t="s">
        <v>71</v>
      </c>
      <c r="D262" s="66">
        <v>46308</v>
      </c>
      <c r="E262" s="67">
        <v>7.07</v>
      </c>
      <c r="F262" s="65" t="s">
        <v>285</v>
      </c>
      <c r="G262" s="66">
        <v>46305</v>
      </c>
      <c r="H262" s="129">
        <v>40494736</v>
      </c>
      <c r="I262" s="129">
        <v>20</v>
      </c>
      <c r="J262" s="65" t="s">
        <v>1171</v>
      </c>
      <c r="K262" s="65" t="s">
        <v>2318</v>
      </c>
      <c r="L262" s="66">
        <v>46305</v>
      </c>
      <c r="M262" s="65" t="s">
        <v>287</v>
      </c>
      <c r="N262" s="65" t="s">
        <v>793</v>
      </c>
      <c r="O262" s="65" t="s">
        <v>289</v>
      </c>
      <c r="P262" s="66">
        <v>46308</v>
      </c>
      <c r="Q262" s="31">
        <f t="shared" si="8"/>
        <v>430</v>
      </c>
      <c r="R262" s="31">
        <f t="shared" si="9"/>
        <v>854</v>
      </c>
      <c r="S262" s="29">
        <f>IF($Q262&lt;Parâmetros!$E$19,$G262-1,$G262)</f>
        <v>46305</v>
      </c>
    </row>
    <row r="263" spans="1:19" ht="15" customHeight="1" x14ac:dyDescent="0.25">
      <c r="A263" s="128">
        <v>11229</v>
      </c>
      <c r="B263" s="65" t="s">
        <v>343</v>
      </c>
      <c r="C263" s="65" t="s">
        <v>71</v>
      </c>
      <c r="D263" s="66">
        <v>46308</v>
      </c>
      <c r="E263" s="67">
        <v>7.1</v>
      </c>
      <c r="F263" s="65" t="s">
        <v>285</v>
      </c>
      <c r="G263" s="66">
        <v>46307</v>
      </c>
      <c r="H263" s="129">
        <v>40494736</v>
      </c>
      <c r="I263" s="129">
        <v>20</v>
      </c>
      <c r="J263" s="65" t="s">
        <v>2319</v>
      </c>
      <c r="K263" s="65" t="s">
        <v>2320</v>
      </c>
      <c r="L263" s="66">
        <v>46307</v>
      </c>
      <c r="M263" s="65" t="s">
        <v>287</v>
      </c>
      <c r="N263" s="65" t="s">
        <v>793</v>
      </c>
      <c r="O263" s="65" t="s">
        <v>289</v>
      </c>
      <c r="P263" s="66">
        <v>46308</v>
      </c>
      <c r="Q263" s="31">
        <f t="shared" si="8"/>
        <v>430</v>
      </c>
      <c r="R263" s="31">
        <f t="shared" si="9"/>
        <v>856</v>
      </c>
      <c r="S263" s="29">
        <f>IF($Q263&lt;Parâmetros!$E$19,$G263-1,$G263)</f>
        <v>46307</v>
      </c>
    </row>
    <row r="264" spans="1:19" ht="15" customHeight="1" x14ac:dyDescent="0.25">
      <c r="A264" s="128">
        <v>11229</v>
      </c>
      <c r="B264" s="65" t="s">
        <v>343</v>
      </c>
      <c r="C264" s="65" t="s">
        <v>71</v>
      </c>
      <c r="D264" s="66">
        <v>46309</v>
      </c>
      <c r="E264" s="67">
        <v>8.43</v>
      </c>
      <c r="F264" s="65" t="s">
        <v>285</v>
      </c>
      <c r="G264" s="66">
        <v>46308</v>
      </c>
      <c r="H264" s="129">
        <v>40494736</v>
      </c>
      <c r="I264" s="129">
        <v>20</v>
      </c>
      <c r="J264" s="65" t="s">
        <v>2500</v>
      </c>
      <c r="K264" s="65" t="s">
        <v>2501</v>
      </c>
      <c r="L264" s="66">
        <v>46308</v>
      </c>
      <c r="M264" s="65" t="s">
        <v>287</v>
      </c>
      <c r="N264" s="65" t="s">
        <v>793</v>
      </c>
      <c r="O264" s="65" t="s">
        <v>289</v>
      </c>
      <c r="P264" s="66">
        <v>46309</v>
      </c>
      <c r="Q264" s="31">
        <f t="shared" si="8"/>
        <v>429</v>
      </c>
      <c r="R264" s="31">
        <f t="shared" si="9"/>
        <v>935</v>
      </c>
      <c r="S264" s="29">
        <f>IF($Q264&lt;Parâmetros!$E$19,$G264-1,$G264)</f>
        <v>46308</v>
      </c>
    </row>
    <row r="265" spans="1:19" ht="15" customHeight="1" x14ac:dyDescent="0.25">
      <c r="A265" s="128">
        <v>11229</v>
      </c>
      <c r="B265" s="65" t="s">
        <v>343</v>
      </c>
      <c r="C265" s="65" t="s">
        <v>71</v>
      </c>
      <c r="D265" s="66">
        <v>46309</v>
      </c>
      <c r="E265" s="67">
        <v>4.29</v>
      </c>
      <c r="F265" s="65" t="s">
        <v>285</v>
      </c>
      <c r="G265" s="66">
        <v>46309</v>
      </c>
      <c r="H265" s="129">
        <v>40494736</v>
      </c>
      <c r="I265" s="129">
        <v>10</v>
      </c>
      <c r="J265" s="65" t="s">
        <v>2704</v>
      </c>
      <c r="K265" s="65" t="s">
        <v>2705</v>
      </c>
      <c r="L265" s="66">
        <v>46309</v>
      </c>
      <c r="M265" s="65" t="s">
        <v>287</v>
      </c>
      <c r="N265" s="65" t="s">
        <v>793</v>
      </c>
      <c r="O265" s="65" t="s">
        <v>289</v>
      </c>
      <c r="P265" s="66">
        <v>46309</v>
      </c>
      <c r="Q265" s="31">
        <f t="shared" si="8"/>
        <v>435</v>
      </c>
      <c r="R265" s="31">
        <f t="shared" si="9"/>
        <v>692</v>
      </c>
      <c r="S265" s="29">
        <f>IF($Q265&lt;Parâmetros!$E$19,$G265-1,$G265)</f>
        <v>46309</v>
      </c>
    </row>
    <row r="266" spans="1:19" ht="15" customHeight="1" x14ac:dyDescent="0.25">
      <c r="A266" s="128">
        <v>11229</v>
      </c>
      <c r="B266" s="65" t="s">
        <v>343</v>
      </c>
      <c r="C266" s="65" t="s">
        <v>71</v>
      </c>
      <c r="D266" s="66">
        <v>46309</v>
      </c>
      <c r="E266" s="67">
        <v>4.0599999999999996</v>
      </c>
      <c r="F266" s="65" t="s">
        <v>285</v>
      </c>
      <c r="G266" s="66">
        <v>46309</v>
      </c>
      <c r="H266" s="129">
        <v>40494736</v>
      </c>
      <c r="I266" s="129">
        <v>10</v>
      </c>
      <c r="J266" s="65" t="s">
        <v>2706</v>
      </c>
      <c r="K266" s="65" t="s">
        <v>2707</v>
      </c>
      <c r="L266" s="66">
        <v>46309</v>
      </c>
      <c r="M266" s="65" t="s">
        <v>287</v>
      </c>
      <c r="N266" s="65" t="s">
        <v>793</v>
      </c>
      <c r="O266" s="65" t="s">
        <v>289</v>
      </c>
      <c r="P266" s="66">
        <v>46309</v>
      </c>
      <c r="Q266" s="31">
        <f t="shared" si="8"/>
        <v>750</v>
      </c>
      <c r="R266" s="31">
        <f t="shared" si="9"/>
        <v>993</v>
      </c>
      <c r="S266" s="29">
        <f>IF($Q266&lt;Parâmetros!$E$19,$G266-1,$G266)</f>
        <v>46309</v>
      </c>
    </row>
    <row r="267" spans="1:19" ht="15" customHeight="1" x14ac:dyDescent="0.25">
      <c r="A267" s="128">
        <v>11229</v>
      </c>
      <c r="B267" s="65" t="s">
        <v>343</v>
      </c>
      <c r="C267" s="65" t="s">
        <v>71</v>
      </c>
      <c r="D267" s="66">
        <v>46310</v>
      </c>
      <c r="E267" s="67">
        <v>2.34</v>
      </c>
      <c r="F267" s="65" t="s">
        <v>285</v>
      </c>
      <c r="G267" s="66">
        <v>46310</v>
      </c>
      <c r="H267" s="129">
        <v>40526419</v>
      </c>
      <c r="I267" s="129">
        <v>10</v>
      </c>
      <c r="J267" s="65" t="s">
        <v>2993</v>
      </c>
      <c r="K267" s="65" t="s">
        <v>2994</v>
      </c>
      <c r="L267" s="66">
        <v>46310</v>
      </c>
      <c r="M267" s="65" t="s">
        <v>287</v>
      </c>
      <c r="N267" s="129">
        <v>3007175</v>
      </c>
      <c r="O267" s="65" t="s">
        <v>289</v>
      </c>
      <c r="P267" s="66">
        <v>46310</v>
      </c>
      <c r="Q267" s="31">
        <f t="shared" si="8"/>
        <v>435</v>
      </c>
      <c r="R267" s="31">
        <f t="shared" si="9"/>
        <v>576</v>
      </c>
      <c r="S267" s="29">
        <f>IF($Q267&lt;Parâmetros!$E$19,$G267-1,$G267)</f>
        <v>46310</v>
      </c>
    </row>
    <row r="268" spans="1:19" ht="15" customHeight="1" x14ac:dyDescent="0.25">
      <c r="A268" s="128">
        <v>11229</v>
      </c>
      <c r="B268" s="65" t="s">
        <v>343</v>
      </c>
      <c r="C268" s="65" t="s">
        <v>71</v>
      </c>
      <c r="D268" s="66">
        <v>46310</v>
      </c>
      <c r="E268" s="67">
        <v>2.02</v>
      </c>
      <c r="F268" s="65" t="s">
        <v>285</v>
      </c>
      <c r="G268" s="66">
        <v>46310</v>
      </c>
      <c r="H268" s="129">
        <v>40526420</v>
      </c>
      <c r="I268" s="129">
        <v>10</v>
      </c>
      <c r="J268" s="65" t="s">
        <v>2995</v>
      </c>
      <c r="K268" s="65" t="s">
        <v>2996</v>
      </c>
      <c r="L268" s="66">
        <v>46310</v>
      </c>
      <c r="M268" s="65" t="s">
        <v>287</v>
      </c>
      <c r="N268" s="129">
        <v>3007176</v>
      </c>
      <c r="O268" s="65" t="s">
        <v>289</v>
      </c>
      <c r="P268" s="66">
        <v>46310</v>
      </c>
      <c r="Q268" s="31">
        <f t="shared" si="8"/>
        <v>576</v>
      </c>
      <c r="R268" s="31">
        <f t="shared" si="9"/>
        <v>698</v>
      </c>
      <c r="S268" s="29">
        <f>IF($Q268&lt;Parâmetros!$E$19,$G268-1,$G268)</f>
        <v>46310</v>
      </c>
    </row>
    <row r="269" spans="1:19" ht="15" customHeight="1" x14ac:dyDescent="0.25">
      <c r="A269" s="128">
        <v>11229</v>
      </c>
      <c r="B269" s="65" t="s">
        <v>343</v>
      </c>
      <c r="C269" s="65" t="s">
        <v>71</v>
      </c>
      <c r="D269" s="66">
        <v>46310</v>
      </c>
      <c r="E269" s="67">
        <v>4</v>
      </c>
      <c r="F269" s="65" t="s">
        <v>285</v>
      </c>
      <c r="G269" s="66">
        <v>46310</v>
      </c>
      <c r="H269" s="129">
        <v>40526418</v>
      </c>
      <c r="I269" s="129">
        <v>10</v>
      </c>
      <c r="J269" s="65" t="s">
        <v>2997</v>
      </c>
      <c r="K269" s="65" t="s">
        <v>2998</v>
      </c>
      <c r="L269" s="66">
        <v>46310</v>
      </c>
      <c r="M269" s="65" t="s">
        <v>357</v>
      </c>
      <c r="N269" s="129">
        <v>3007173</v>
      </c>
      <c r="O269" s="65" t="s">
        <v>289</v>
      </c>
      <c r="P269" s="66">
        <v>46310</v>
      </c>
      <c r="Q269" s="31">
        <f t="shared" si="8"/>
        <v>757</v>
      </c>
      <c r="R269" s="31">
        <f t="shared" si="9"/>
        <v>997</v>
      </c>
      <c r="S269" s="29">
        <f>IF($Q269&lt;Parâmetros!$E$19,$G269-1,$G269)</f>
        <v>46310</v>
      </c>
    </row>
    <row r="270" spans="1:19" ht="15" customHeight="1" x14ac:dyDescent="0.25">
      <c r="A270" s="128">
        <v>11229</v>
      </c>
      <c r="B270" s="65" t="s">
        <v>343</v>
      </c>
      <c r="C270" s="65" t="s">
        <v>71</v>
      </c>
      <c r="D270" s="66">
        <v>46311</v>
      </c>
      <c r="E270" s="67">
        <v>4.24</v>
      </c>
      <c r="F270" s="65" t="s">
        <v>285</v>
      </c>
      <c r="G270" s="66">
        <v>46311</v>
      </c>
      <c r="H270" s="129">
        <v>40494736</v>
      </c>
      <c r="I270" s="129">
        <v>20</v>
      </c>
      <c r="J270" s="65" t="s">
        <v>3155</v>
      </c>
      <c r="K270" s="65" t="s">
        <v>3156</v>
      </c>
      <c r="L270" s="66">
        <v>46311</v>
      </c>
      <c r="M270" s="65" t="s">
        <v>287</v>
      </c>
      <c r="N270" s="65" t="s">
        <v>793</v>
      </c>
      <c r="O270" s="65" t="s">
        <v>289</v>
      </c>
      <c r="P270" s="66">
        <v>46311</v>
      </c>
      <c r="Q270" s="31">
        <f t="shared" si="8"/>
        <v>436</v>
      </c>
      <c r="R270" s="31">
        <f t="shared" si="9"/>
        <v>690</v>
      </c>
      <c r="S270" s="29">
        <f>IF($Q270&lt;Parâmetros!$E$19,$G270-1,$G270)</f>
        <v>46311</v>
      </c>
    </row>
    <row r="271" spans="1:19" ht="15" customHeight="1" x14ac:dyDescent="0.25">
      <c r="A271" s="128">
        <v>11229</v>
      </c>
      <c r="B271" s="65" t="s">
        <v>343</v>
      </c>
      <c r="C271" s="65" t="s">
        <v>71</v>
      </c>
      <c r="D271" s="66">
        <v>46311</v>
      </c>
      <c r="E271" s="67">
        <v>4</v>
      </c>
      <c r="F271" s="65" t="s">
        <v>285</v>
      </c>
      <c r="G271" s="66">
        <v>46311</v>
      </c>
      <c r="H271" s="129">
        <v>40494736</v>
      </c>
      <c r="I271" s="129">
        <v>20</v>
      </c>
      <c r="J271" s="65" t="s">
        <v>3157</v>
      </c>
      <c r="K271" s="65" t="s">
        <v>3158</v>
      </c>
      <c r="L271" s="66">
        <v>46311</v>
      </c>
      <c r="M271" s="65" t="s">
        <v>287</v>
      </c>
      <c r="N271" s="65" t="s">
        <v>793</v>
      </c>
      <c r="O271" s="65" t="s">
        <v>289</v>
      </c>
      <c r="P271" s="66">
        <v>46311</v>
      </c>
      <c r="Q271" s="31">
        <f t="shared" si="8"/>
        <v>751</v>
      </c>
      <c r="R271" s="31">
        <f t="shared" si="9"/>
        <v>991</v>
      </c>
      <c r="S271" s="29">
        <f>IF($Q271&lt;Parâmetros!$E$19,$G271-1,$G271)</f>
        <v>46311</v>
      </c>
    </row>
    <row r="272" spans="1:19" ht="15" customHeight="1" x14ac:dyDescent="0.25">
      <c r="A272" s="128">
        <v>11229</v>
      </c>
      <c r="B272" s="65" t="s">
        <v>343</v>
      </c>
      <c r="C272" s="65" t="s">
        <v>71</v>
      </c>
      <c r="D272" s="66">
        <v>46312</v>
      </c>
      <c r="E272" s="67">
        <v>7.37</v>
      </c>
      <c r="F272" s="65" t="s">
        <v>285</v>
      </c>
      <c r="G272" s="66">
        <v>46312</v>
      </c>
      <c r="H272" s="129">
        <v>40494736</v>
      </c>
      <c r="I272" s="129">
        <v>20</v>
      </c>
      <c r="J272" s="65" t="s">
        <v>3511</v>
      </c>
      <c r="K272" s="65" t="s">
        <v>3512</v>
      </c>
      <c r="L272" s="66">
        <v>46312</v>
      </c>
      <c r="M272" s="65" t="s">
        <v>287</v>
      </c>
      <c r="N272" s="65" t="s">
        <v>793</v>
      </c>
      <c r="O272" s="65" t="s">
        <v>289</v>
      </c>
      <c r="P272" s="66">
        <v>46312</v>
      </c>
      <c r="Q272" s="31">
        <f t="shared" si="8"/>
        <v>429</v>
      </c>
      <c r="R272" s="31">
        <f t="shared" si="9"/>
        <v>871</v>
      </c>
      <c r="S272" s="29">
        <f>IF($Q272&lt;Parâmetros!$E$19,$G272-1,$G272)</f>
        <v>46312</v>
      </c>
    </row>
    <row r="273" spans="1:19" ht="15" customHeight="1" x14ac:dyDescent="0.25">
      <c r="A273" s="128">
        <v>11229</v>
      </c>
      <c r="B273" s="65" t="s">
        <v>343</v>
      </c>
      <c r="C273" s="65" t="s">
        <v>71</v>
      </c>
      <c r="D273" s="66">
        <v>46314</v>
      </c>
      <c r="E273" s="67">
        <v>2.2200000000000002</v>
      </c>
      <c r="F273" s="65" t="s">
        <v>285</v>
      </c>
      <c r="G273" s="66">
        <v>46314</v>
      </c>
      <c r="H273" s="129">
        <v>40513564</v>
      </c>
      <c r="I273" s="129">
        <v>10</v>
      </c>
      <c r="J273" s="65" t="s">
        <v>3670</v>
      </c>
      <c r="K273" s="65" t="s">
        <v>4040</v>
      </c>
      <c r="L273" s="66">
        <v>46314</v>
      </c>
      <c r="M273" s="65" t="s">
        <v>287</v>
      </c>
      <c r="N273" s="65" t="s">
        <v>793</v>
      </c>
      <c r="O273" s="65" t="s">
        <v>289</v>
      </c>
      <c r="P273" s="66">
        <v>46314</v>
      </c>
      <c r="Q273" s="31">
        <f t="shared" si="8"/>
        <v>439</v>
      </c>
      <c r="R273" s="31">
        <f t="shared" si="9"/>
        <v>572</v>
      </c>
      <c r="S273" s="29">
        <f>IF($Q273&lt;Parâmetros!$E$19,$G273-1,$G273)</f>
        <v>46314</v>
      </c>
    </row>
    <row r="274" spans="1:19" ht="15" customHeight="1" x14ac:dyDescent="0.25">
      <c r="A274" s="128">
        <v>11229</v>
      </c>
      <c r="B274" s="65" t="s">
        <v>343</v>
      </c>
      <c r="C274" s="65" t="s">
        <v>71</v>
      </c>
      <c r="D274" s="66">
        <v>46314</v>
      </c>
      <c r="E274" s="67">
        <v>2.14</v>
      </c>
      <c r="F274" s="65" t="s">
        <v>285</v>
      </c>
      <c r="G274" s="66">
        <v>46314</v>
      </c>
      <c r="H274" s="129">
        <v>40516812</v>
      </c>
      <c r="I274" s="129">
        <v>30</v>
      </c>
      <c r="J274" s="65" t="s">
        <v>4041</v>
      </c>
      <c r="K274" s="65" t="s">
        <v>4042</v>
      </c>
      <c r="L274" s="66">
        <v>46314</v>
      </c>
      <c r="M274" s="65" t="s">
        <v>287</v>
      </c>
      <c r="N274" s="65" t="s">
        <v>793</v>
      </c>
      <c r="O274" s="65" t="s">
        <v>289</v>
      </c>
      <c r="P274" s="66">
        <v>46314</v>
      </c>
      <c r="Q274" s="31">
        <f t="shared" si="8"/>
        <v>563</v>
      </c>
      <c r="R274" s="31">
        <f t="shared" si="9"/>
        <v>691</v>
      </c>
      <c r="S274" s="29">
        <f>IF($Q274&lt;Parâmetros!$E$19,$G274-1,$G274)</f>
        <v>46314</v>
      </c>
    </row>
    <row r="275" spans="1:19" ht="15" customHeight="1" x14ac:dyDescent="0.25">
      <c r="A275" s="128">
        <v>11229</v>
      </c>
      <c r="B275" s="65" t="s">
        <v>343</v>
      </c>
      <c r="C275" s="65" t="s">
        <v>71</v>
      </c>
      <c r="D275" s="66">
        <v>46314</v>
      </c>
      <c r="E275" s="67">
        <v>3.26</v>
      </c>
      <c r="F275" s="65" t="s">
        <v>285</v>
      </c>
      <c r="G275" s="66">
        <v>46314</v>
      </c>
      <c r="H275" s="129">
        <v>40524100</v>
      </c>
      <c r="I275" s="129">
        <v>10</v>
      </c>
      <c r="J275" s="65" t="s">
        <v>2895</v>
      </c>
      <c r="K275" s="65" t="s">
        <v>4043</v>
      </c>
      <c r="L275" s="66">
        <v>46314</v>
      </c>
      <c r="M275" s="65" t="s">
        <v>287</v>
      </c>
      <c r="N275" s="129">
        <v>3012264</v>
      </c>
      <c r="O275" s="65" t="s">
        <v>289</v>
      </c>
      <c r="P275" s="66">
        <v>46314</v>
      </c>
      <c r="Q275" s="31">
        <f t="shared" si="8"/>
        <v>751</v>
      </c>
      <c r="R275" s="31">
        <f t="shared" si="9"/>
        <v>946</v>
      </c>
      <c r="S275" s="29">
        <f>IF($Q275&lt;Parâmetros!$E$19,$G275-1,$G275)</f>
        <v>46314</v>
      </c>
    </row>
    <row r="276" spans="1:19" ht="15" customHeight="1" x14ac:dyDescent="0.25">
      <c r="A276" s="128">
        <v>11229</v>
      </c>
      <c r="B276" s="65" t="s">
        <v>343</v>
      </c>
      <c r="C276" s="65" t="s">
        <v>71</v>
      </c>
      <c r="D276" s="66">
        <v>46314</v>
      </c>
      <c r="E276" s="67">
        <v>0.72</v>
      </c>
      <c r="F276" s="65" t="s">
        <v>285</v>
      </c>
      <c r="G276" s="66">
        <v>46314</v>
      </c>
      <c r="H276" s="129">
        <v>40517779</v>
      </c>
      <c r="I276" s="129">
        <v>10</v>
      </c>
      <c r="J276" s="65" t="s">
        <v>4044</v>
      </c>
      <c r="K276" s="65" t="s">
        <v>4045</v>
      </c>
      <c r="L276" s="66">
        <v>46314</v>
      </c>
      <c r="M276" s="65" t="s">
        <v>287</v>
      </c>
      <c r="N276" s="65" t="s">
        <v>793</v>
      </c>
      <c r="O276" s="65" t="s">
        <v>289</v>
      </c>
      <c r="P276" s="66">
        <v>46314</v>
      </c>
      <c r="Q276" s="31">
        <f t="shared" si="8"/>
        <v>951</v>
      </c>
      <c r="R276" s="31">
        <f t="shared" si="9"/>
        <v>994</v>
      </c>
      <c r="S276" s="29">
        <f>IF($Q276&lt;Parâmetros!$E$19,$G276-1,$G276)</f>
        <v>46314</v>
      </c>
    </row>
    <row r="277" spans="1:19" ht="15" customHeight="1" x14ac:dyDescent="0.25">
      <c r="A277" s="128">
        <v>11229</v>
      </c>
      <c r="B277" s="65" t="s">
        <v>343</v>
      </c>
      <c r="C277" s="65" t="s">
        <v>71</v>
      </c>
      <c r="D277" s="66">
        <v>46315</v>
      </c>
      <c r="E277" s="67">
        <v>5.3</v>
      </c>
      <c r="F277" s="65" t="s">
        <v>285</v>
      </c>
      <c r="G277" s="66">
        <v>46315</v>
      </c>
      <c r="H277" s="129">
        <v>40526714</v>
      </c>
      <c r="I277" s="129">
        <v>10</v>
      </c>
      <c r="J277" s="65" t="s">
        <v>2703</v>
      </c>
      <c r="K277" s="65" t="s">
        <v>4046</v>
      </c>
      <c r="L277" s="66">
        <v>46315</v>
      </c>
      <c r="M277" s="65" t="s">
        <v>287</v>
      </c>
      <c r="N277" s="65" t="s">
        <v>793</v>
      </c>
      <c r="O277" s="65" t="s">
        <v>289</v>
      </c>
      <c r="P277" s="66">
        <v>46315</v>
      </c>
      <c r="Q277" s="31">
        <f t="shared" si="8"/>
        <v>436</v>
      </c>
      <c r="R277" s="31">
        <f t="shared" si="9"/>
        <v>754</v>
      </c>
      <c r="S277" s="29">
        <f>IF($Q277&lt;Parâmetros!$E$19,$G277-1,$G277)</f>
        <v>46315</v>
      </c>
    </row>
    <row r="278" spans="1:19" ht="15" customHeight="1" x14ac:dyDescent="0.25">
      <c r="A278" s="128">
        <v>11229</v>
      </c>
      <c r="B278" s="65" t="s">
        <v>343</v>
      </c>
      <c r="C278" s="65" t="s">
        <v>71</v>
      </c>
      <c r="D278" s="66">
        <v>46315</v>
      </c>
      <c r="E278" s="67">
        <v>1.77</v>
      </c>
      <c r="F278" s="65" t="s">
        <v>285</v>
      </c>
      <c r="G278" s="66">
        <v>46315</v>
      </c>
      <c r="H278" s="129">
        <v>40526714</v>
      </c>
      <c r="I278" s="129">
        <v>10</v>
      </c>
      <c r="J278" s="65" t="s">
        <v>2189</v>
      </c>
      <c r="K278" s="65" t="s">
        <v>4047</v>
      </c>
      <c r="L278" s="66">
        <v>46315</v>
      </c>
      <c r="M278" s="65" t="s">
        <v>287</v>
      </c>
      <c r="N278" s="65" t="s">
        <v>793</v>
      </c>
      <c r="O278" s="65" t="s">
        <v>289</v>
      </c>
      <c r="P278" s="66">
        <v>46315</v>
      </c>
      <c r="Q278" s="31">
        <f t="shared" si="8"/>
        <v>815</v>
      </c>
      <c r="R278" s="31">
        <f t="shared" si="9"/>
        <v>921</v>
      </c>
      <c r="S278" s="29">
        <f>IF($Q278&lt;Parâmetros!$E$19,$G278-1,$G278)</f>
        <v>46315</v>
      </c>
    </row>
    <row r="279" spans="1:19" ht="15" customHeight="1" x14ac:dyDescent="0.25">
      <c r="A279" s="128">
        <v>11229</v>
      </c>
      <c r="B279" s="65" t="s">
        <v>343</v>
      </c>
      <c r="C279" s="65" t="s">
        <v>71</v>
      </c>
      <c r="D279" s="66">
        <v>46316</v>
      </c>
      <c r="E279" s="67">
        <v>1.3</v>
      </c>
      <c r="F279" s="65" t="s">
        <v>285</v>
      </c>
      <c r="G279" s="66">
        <v>46315</v>
      </c>
      <c r="H279" s="129">
        <v>40494736</v>
      </c>
      <c r="I279" s="129">
        <v>20</v>
      </c>
      <c r="J279" s="65" t="s">
        <v>4048</v>
      </c>
      <c r="K279" s="65" t="s">
        <v>4049</v>
      </c>
      <c r="L279" s="66">
        <v>46315</v>
      </c>
      <c r="M279" s="65" t="s">
        <v>287</v>
      </c>
      <c r="N279" s="65" t="s">
        <v>793</v>
      </c>
      <c r="O279" s="65" t="s">
        <v>289</v>
      </c>
      <c r="P279" s="66">
        <v>46316</v>
      </c>
      <c r="Q279" s="31">
        <f t="shared" si="8"/>
        <v>922</v>
      </c>
      <c r="R279" s="31">
        <f t="shared" si="9"/>
        <v>1000</v>
      </c>
      <c r="S279" s="29">
        <f>IF($Q279&lt;Parâmetros!$E$19,$G279-1,$G279)</f>
        <v>46315</v>
      </c>
    </row>
    <row r="280" spans="1:19" ht="15" customHeight="1" x14ac:dyDescent="0.25">
      <c r="A280" s="128">
        <v>11229</v>
      </c>
      <c r="B280" s="65" t="s">
        <v>343</v>
      </c>
      <c r="C280" s="65" t="s">
        <v>71</v>
      </c>
      <c r="D280" s="66">
        <v>46316</v>
      </c>
      <c r="E280" s="67">
        <v>4.2699999999999996</v>
      </c>
      <c r="F280" s="65" t="s">
        <v>285</v>
      </c>
      <c r="G280" s="66">
        <v>46316</v>
      </c>
      <c r="H280" s="129">
        <v>40517779</v>
      </c>
      <c r="I280" s="129">
        <v>10</v>
      </c>
      <c r="J280" s="65" t="s">
        <v>4395</v>
      </c>
      <c r="K280" s="65" t="s">
        <v>4396</v>
      </c>
      <c r="L280" s="66">
        <v>46316</v>
      </c>
      <c r="M280" s="65" t="s">
        <v>287</v>
      </c>
      <c r="N280" s="65" t="s">
        <v>793</v>
      </c>
      <c r="O280" s="65" t="s">
        <v>289</v>
      </c>
      <c r="P280" s="66">
        <v>46316</v>
      </c>
      <c r="Q280" s="31">
        <f t="shared" si="8"/>
        <v>434</v>
      </c>
      <c r="R280" s="31">
        <f t="shared" si="9"/>
        <v>690</v>
      </c>
      <c r="S280" s="29">
        <f>IF($Q280&lt;Parâmetros!$E$19,$G280-1,$G280)</f>
        <v>46316</v>
      </c>
    </row>
    <row r="281" spans="1:19" ht="15" customHeight="1" x14ac:dyDescent="0.25">
      <c r="A281" s="128">
        <v>11229</v>
      </c>
      <c r="B281" s="65" t="s">
        <v>343</v>
      </c>
      <c r="C281" s="65" t="s">
        <v>71</v>
      </c>
      <c r="D281" s="66">
        <v>46316</v>
      </c>
      <c r="E281" s="67">
        <v>4</v>
      </c>
      <c r="F281" s="65" t="s">
        <v>285</v>
      </c>
      <c r="G281" s="66">
        <v>46316</v>
      </c>
      <c r="H281" s="129">
        <v>40517779</v>
      </c>
      <c r="I281" s="129">
        <v>10</v>
      </c>
      <c r="J281" s="65" t="s">
        <v>4397</v>
      </c>
      <c r="K281" s="65" t="s">
        <v>4398</v>
      </c>
      <c r="L281" s="66">
        <v>46316</v>
      </c>
      <c r="M281" s="65" t="s">
        <v>287</v>
      </c>
      <c r="N281" s="65" t="s">
        <v>793</v>
      </c>
      <c r="O281" s="65" t="s">
        <v>289</v>
      </c>
      <c r="P281" s="66">
        <v>46316</v>
      </c>
      <c r="Q281" s="31">
        <f t="shared" si="8"/>
        <v>747</v>
      </c>
      <c r="R281" s="31">
        <f t="shared" si="9"/>
        <v>987</v>
      </c>
      <c r="S281" s="29">
        <f>IF($Q281&lt;Parâmetros!$E$19,$G281-1,$G281)</f>
        <v>46316</v>
      </c>
    </row>
    <row r="282" spans="1:19" ht="15" customHeight="1" x14ac:dyDescent="0.25">
      <c r="A282" s="128">
        <v>11229</v>
      </c>
      <c r="B282" s="65" t="s">
        <v>343</v>
      </c>
      <c r="C282" s="65" t="s">
        <v>71</v>
      </c>
      <c r="D282" s="66">
        <v>46317</v>
      </c>
      <c r="E282" s="67">
        <v>4.22</v>
      </c>
      <c r="F282" s="65" t="s">
        <v>285</v>
      </c>
      <c r="G282" s="66">
        <v>46317</v>
      </c>
      <c r="H282" s="129">
        <v>40517779</v>
      </c>
      <c r="I282" s="129">
        <v>10</v>
      </c>
      <c r="J282" s="65" t="s">
        <v>2508</v>
      </c>
      <c r="K282" s="65" t="s">
        <v>4652</v>
      </c>
      <c r="L282" s="66">
        <v>46317</v>
      </c>
      <c r="M282" s="65" t="s">
        <v>287</v>
      </c>
      <c r="N282" s="65" t="s">
        <v>793</v>
      </c>
      <c r="O282" s="65" t="s">
        <v>289</v>
      </c>
      <c r="P282" s="66">
        <v>46317</v>
      </c>
      <c r="Q282" s="31">
        <f t="shared" si="8"/>
        <v>435</v>
      </c>
      <c r="R282" s="31">
        <f t="shared" si="9"/>
        <v>689</v>
      </c>
      <c r="S282" s="29">
        <f>IF($Q282&lt;Parâmetros!$E$19,$G282-1,$G282)</f>
        <v>46317</v>
      </c>
    </row>
    <row r="283" spans="1:19" ht="15" customHeight="1" x14ac:dyDescent="0.25">
      <c r="A283" s="128">
        <v>11229</v>
      </c>
      <c r="B283" s="65" t="s">
        <v>343</v>
      </c>
      <c r="C283" s="65" t="s">
        <v>71</v>
      </c>
      <c r="D283" s="66">
        <v>46317</v>
      </c>
      <c r="E283" s="67">
        <v>4</v>
      </c>
      <c r="F283" s="65" t="s">
        <v>285</v>
      </c>
      <c r="G283" s="66">
        <v>46317</v>
      </c>
      <c r="H283" s="129">
        <v>40528807</v>
      </c>
      <c r="I283" s="129">
        <v>10</v>
      </c>
      <c r="J283" s="65" t="s">
        <v>1586</v>
      </c>
      <c r="K283" s="65" t="s">
        <v>1587</v>
      </c>
      <c r="L283" s="66">
        <v>46317</v>
      </c>
      <c r="M283" s="65" t="s">
        <v>287</v>
      </c>
      <c r="N283" s="65" t="s">
        <v>793</v>
      </c>
      <c r="O283" s="65" t="s">
        <v>289</v>
      </c>
      <c r="P283" s="66">
        <v>46317</v>
      </c>
      <c r="Q283" s="31">
        <f t="shared" si="8"/>
        <v>750</v>
      </c>
      <c r="R283" s="31">
        <f t="shared" si="9"/>
        <v>991</v>
      </c>
      <c r="S283" s="29">
        <f>IF($Q283&lt;Parâmetros!$E$19,$G283-1,$G283)</f>
        <v>46317</v>
      </c>
    </row>
    <row r="284" spans="1:19" ht="15" customHeight="1" x14ac:dyDescent="0.25">
      <c r="A284" s="128">
        <v>11229</v>
      </c>
      <c r="B284" s="65" t="s">
        <v>343</v>
      </c>
      <c r="C284" s="65" t="s">
        <v>71</v>
      </c>
      <c r="D284" s="66">
        <v>46319</v>
      </c>
      <c r="E284" s="67">
        <v>4.26</v>
      </c>
      <c r="F284" s="65" t="s">
        <v>285</v>
      </c>
      <c r="G284" s="66">
        <v>46318</v>
      </c>
      <c r="H284" s="129">
        <v>40494736</v>
      </c>
      <c r="I284" s="129">
        <v>10</v>
      </c>
      <c r="J284" s="65" t="s">
        <v>906</v>
      </c>
      <c r="K284" s="65" t="s">
        <v>5002</v>
      </c>
      <c r="L284" s="66">
        <v>46318</v>
      </c>
      <c r="M284" s="65" t="s">
        <v>287</v>
      </c>
      <c r="N284" s="65" t="s">
        <v>793</v>
      </c>
      <c r="O284" s="65" t="s">
        <v>289</v>
      </c>
      <c r="P284" s="66">
        <v>46319</v>
      </c>
      <c r="Q284" s="31">
        <f t="shared" si="8"/>
        <v>433</v>
      </c>
      <c r="R284" s="31">
        <f t="shared" si="9"/>
        <v>688</v>
      </c>
      <c r="S284" s="29">
        <f>IF($Q284&lt;Parâmetros!$E$19,$G284-1,$G284)</f>
        <v>46318</v>
      </c>
    </row>
    <row r="285" spans="1:19" ht="15" customHeight="1" x14ac:dyDescent="0.25">
      <c r="A285" s="128">
        <v>11352</v>
      </c>
      <c r="B285" s="65" t="s">
        <v>52</v>
      </c>
      <c r="C285" s="65" t="s">
        <v>72</v>
      </c>
      <c r="D285" s="66">
        <v>46300</v>
      </c>
      <c r="E285" s="67">
        <v>19.18</v>
      </c>
      <c r="F285" s="65" t="s">
        <v>285</v>
      </c>
      <c r="G285" s="66">
        <v>46299</v>
      </c>
      <c r="H285" s="129">
        <v>40519045</v>
      </c>
      <c r="I285" s="129">
        <v>10</v>
      </c>
      <c r="J285" s="65" t="s">
        <v>349</v>
      </c>
      <c r="K285" s="65" t="s">
        <v>350</v>
      </c>
      <c r="L285" s="66">
        <v>46300</v>
      </c>
      <c r="M285" s="65" t="s">
        <v>287</v>
      </c>
      <c r="N285" s="65" t="s">
        <v>793</v>
      </c>
      <c r="O285" s="65" t="s">
        <v>289</v>
      </c>
      <c r="P285" s="66">
        <v>46300</v>
      </c>
      <c r="Q285" s="31">
        <f t="shared" si="8"/>
        <v>795</v>
      </c>
      <c r="R285" s="31">
        <f t="shared" si="9"/>
        <v>506</v>
      </c>
      <c r="S285" s="29">
        <f>IF($Q285&lt;Parâmetros!$E$19,$G285-1,$G285)</f>
        <v>46299</v>
      </c>
    </row>
    <row r="286" spans="1:19" ht="15" customHeight="1" x14ac:dyDescent="0.25">
      <c r="A286" s="128">
        <v>11352</v>
      </c>
      <c r="B286" s="65" t="s">
        <v>52</v>
      </c>
      <c r="C286" s="65" t="s">
        <v>72</v>
      </c>
      <c r="D286" s="66">
        <v>46300</v>
      </c>
      <c r="E286" s="67">
        <v>4.05</v>
      </c>
      <c r="F286" s="65" t="s">
        <v>285</v>
      </c>
      <c r="G286" s="66">
        <v>46300</v>
      </c>
      <c r="H286" s="129">
        <v>40521845</v>
      </c>
      <c r="I286" s="129">
        <v>10</v>
      </c>
      <c r="J286" s="65" t="s">
        <v>351</v>
      </c>
      <c r="K286" s="65" t="s">
        <v>352</v>
      </c>
      <c r="L286" s="66">
        <v>46300</v>
      </c>
      <c r="M286" s="65" t="s">
        <v>287</v>
      </c>
      <c r="N286" s="65" t="s">
        <v>793</v>
      </c>
      <c r="O286" s="65" t="s">
        <v>289</v>
      </c>
      <c r="P286" s="66">
        <v>46300</v>
      </c>
      <c r="Q286" s="31">
        <f t="shared" si="8"/>
        <v>447</v>
      </c>
      <c r="R286" s="31">
        <f t="shared" si="9"/>
        <v>690</v>
      </c>
      <c r="S286" s="29">
        <f>IF($Q286&lt;Parâmetros!$E$19,$G286-1,$G286)</f>
        <v>46300</v>
      </c>
    </row>
    <row r="287" spans="1:19" ht="15" customHeight="1" x14ac:dyDescent="0.25">
      <c r="A287" s="128">
        <v>11352</v>
      </c>
      <c r="B287" s="65" t="s">
        <v>52</v>
      </c>
      <c r="C287" s="65" t="s">
        <v>72</v>
      </c>
      <c r="D287" s="66">
        <v>46300</v>
      </c>
      <c r="E287" s="67">
        <v>4</v>
      </c>
      <c r="F287" s="65" t="s">
        <v>285</v>
      </c>
      <c r="G287" s="66">
        <v>46300</v>
      </c>
      <c r="H287" s="129">
        <v>40521845</v>
      </c>
      <c r="I287" s="129">
        <v>10</v>
      </c>
      <c r="J287" s="65" t="s">
        <v>353</v>
      </c>
      <c r="K287" s="65" t="s">
        <v>354</v>
      </c>
      <c r="L287" s="66">
        <v>46300</v>
      </c>
      <c r="M287" s="65" t="s">
        <v>287</v>
      </c>
      <c r="N287" s="65" t="s">
        <v>793</v>
      </c>
      <c r="O287" s="65" t="s">
        <v>289</v>
      </c>
      <c r="P287" s="66">
        <v>46300</v>
      </c>
      <c r="Q287" s="31">
        <f t="shared" si="8"/>
        <v>754</v>
      </c>
      <c r="R287" s="31">
        <f t="shared" si="9"/>
        <v>994</v>
      </c>
      <c r="S287" s="29">
        <f>IF($Q287&lt;Parâmetros!$E$19,$G287-1,$G287)</f>
        <v>46300</v>
      </c>
    </row>
    <row r="288" spans="1:19" ht="15" customHeight="1" x14ac:dyDescent="0.25">
      <c r="A288" s="128">
        <v>11352</v>
      </c>
      <c r="B288" s="65" t="s">
        <v>52</v>
      </c>
      <c r="C288" s="65" t="s">
        <v>72</v>
      </c>
      <c r="D288" s="66">
        <v>46301</v>
      </c>
      <c r="E288" s="67">
        <v>8.14</v>
      </c>
      <c r="F288" s="65" t="s">
        <v>285</v>
      </c>
      <c r="G288" s="66">
        <v>46301</v>
      </c>
      <c r="H288" s="129">
        <v>40521845</v>
      </c>
      <c r="I288" s="129">
        <v>10</v>
      </c>
      <c r="J288" s="65" t="s">
        <v>804</v>
      </c>
      <c r="K288" s="65" t="s">
        <v>696</v>
      </c>
      <c r="L288" s="66">
        <v>46301</v>
      </c>
      <c r="M288" s="65" t="s">
        <v>287</v>
      </c>
      <c r="N288" s="65" t="s">
        <v>793</v>
      </c>
      <c r="O288" s="65" t="s">
        <v>289</v>
      </c>
      <c r="P288" s="66">
        <v>46301</v>
      </c>
      <c r="Q288" s="31">
        <f t="shared" si="8"/>
        <v>442</v>
      </c>
      <c r="R288" s="31">
        <f t="shared" si="9"/>
        <v>930</v>
      </c>
      <c r="S288" s="29">
        <f>IF($Q288&lt;Parâmetros!$E$19,$G288-1,$G288)</f>
        <v>46301</v>
      </c>
    </row>
    <row r="289" spans="1:19" ht="15" customHeight="1" x14ac:dyDescent="0.25">
      <c r="A289" s="128">
        <v>11352</v>
      </c>
      <c r="B289" s="65" t="s">
        <v>52</v>
      </c>
      <c r="C289" s="65" t="s">
        <v>72</v>
      </c>
      <c r="D289" s="66">
        <v>46303</v>
      </c>
      <c r="E289" s="67">
        <v>4.09</v>
      </c>
      <c r="F289" s="65" t="s">
        <v>285</v>
      </c>
      <c r="G289" s="66">
        <v>46302</v>
      </c>
      <c r="H289" s="129">
        <v>40521845</v>
      </c>
      <c r="I289" s="129">
        <v>10</v>
      </c>
      <c r="J289" s="65" t="s">
        <v>1163</v>
      </c>
      <c r="K289" s="65" t="s">
        <v>1164</v>
      </c>
      <c r="L289" s="66">
        <v>46302</v>
      </c>
      <c r="M289" s="65" t="s">
        <v>287</v>
      </c>
      <c r="N289" s="65" t="s">
        <v>793</v>
      </c>
      <c r="O289" s="65" t="s">
        <v>289</v>
      </c>
      <c r="P289" s="66">
        <v>46303</v>
      </c>
      <c r="Q289" s="31">
        <f t="shared" si="8"/>
        <v>443</v>
      </c>
      <c r="R289" s="31">
        <f t="shared" si="9"/>
        <v>688</v>
      </c>
      <c r="S289" s="29">
        <f>IF($Q289&lt;Parâmetros!$E$19,$G289-1,$G289)</f>
        <v>46302</v>
      </c>
    </row>
    <row r="290" spans="1:19" ht="15" customHeight="1" x14ac:dyDescent="0.25">
      <c r="A290" s="128">
        <v>11352</v>
      </c>
      <c r="B290" s="65" t="s">
        <v>52</v>
      </c>
      <c r="C290" s="65" t="s">
        <v>72</v>
      </c>
      <c r="D290" s="66">
        <v>46303</v>
      </c>
      <c r="E290" s="67">
        <v>3.87</v>
      </c>
      <c r="F290" s="65" t="s">
        <v>285</v>
      </c>
      <c r="G290" s="66">
        <v>46302</v>
      </c>
      <c r="H290" s="129">
        <v>40521845</v>
      </c>
      <c r="I290" s="129">
        <v>10</v>
      </c>
      <c r="J290" s="65" t="s">
        <v>1165</v>
      </c>
      <c r="K290" s="65" t="s">
        <v>1166</v>
      </c>
      <c r="L290" s="66">
        <v>46302</v>
      </c>
      <c r="M290" s="65" t="s">
        <v>287</v>
      </c>
      <c r="N290" s="65" t="s">
        <v>793</v>
      </c>
      <c r="O290" s="65" t="s">
        <v>289</v>
      </c>
      <c r="P290" s="66">
        <v>46303</v>
      </c>
      <c r="Q290" s="31">
        <f t="shared" si="8"/>
        <v>752</v>
      </c>
      <c r="R290" s="31">
        <f t="shared" si="9"/>
        <v>984</v>
      </c>
      <c r="S290" s="29">
        <f>IF($Q290&lt;Parâmetros!$E$19,$G290-1,$G290)</f>
        <v>46302</v>
      </c>
    </row>
    <row r="291" spans="1:19" ht="15" customHeight="1" x14ac:dyDescent="0.25">
      <c r="A291" s="128">
        <v>11352</v>
      </c>
      <c r="B291" s="65" t="s">
        <v>52</v>
      </c>
      <c r="C291" s="65" t="s">
        <v>72</v>
      </c>
      <c r="D291" s="66">
        <v>46303</v>
      </c>
      <c r="E291" s="67">
        <v>4.54</v>
      </c>
      <c r="F291" s="65" t="s">
        <v>285</v>
      </c>
      <c r="G291" s="66">
        <v>46303</v>
      </c>
      <c r="H291" s="129">
        <v>40521845</v>
      </c>
      <c r="I291" s="129">
        <v>10</v>
      </c>
      <c r="J291" s="65" t="s">
        <v>1167</v>
      </c>
      <c r="K291" s="65" t="s">
        <v>1168</v>
      </c>
      <c r="L291" s="66">
        <v>46303</v>
      </c>
      <c r="M291" s="65" t="s">
        <v>287</v>
      </c>
      <c r="N291" s="65" t="s">
        <v>793</v>
      </c>
      <c r="O291" s="65" t="s">
        <v>289</v>
      </c>
      <c r="P291" s="66">
        <v>46303</v>
      </c>
      <c r="Q291" s="31">
        <f t="shared" si="8"/>
        <v>450</v>
      </c>
      <c r="R291" s="31">
        <f t="shared" si="9"/>
        <v>722</v>
      </c>
      <c r="S291" s="29">
        <f>IF($Q291&lt;Parâmetros!$E$19,$G291-1,$G291)</f>
        <v>46303</v>
      </c>
    </row>
    <row r="292" spans="1:19" ht="15" customHeight="1" x14ac:dyDescent="0.25">
      <c r="A292" s="128">
        <v>11352</v>
      </c>
      <c r="B292" s="65" t="s">
        <v>52</v>
      </c>
      <c r="C292" s="65" t="s">
        <v>72</v>
      </c>
      <c r="D292" s="66">
        <v>46303</v>
      </c>
      <c r="E292" s="67">
        <v>3.14</v>
      </c>
      <c r="F292" s="65" t="s">
        <v>285</v>
      </c>
      <c r="G292" s="66">
        <v>46303</v>
      </c>
      <c r="H292" s="129">
        <v>40521845</v>
      </c>
      <c r="I292" s="129">
        <v>10</v>
      </c>
      <c r="J292" s="65" t="s">
        <v>1169</v>
      </c>
      <c r="K292" s="65" t="s">
        <v>1170</v>
      </c>
      <c r="L292" s="66">
        <v>46303</v>
      </c>
      <c r="M292" s="65" t="s">
        <v>287</v>
      </c>
      <c r="N292" s="65" t="s">
        <v>793</v>
      </c>
      <c r="O292" s="65" t="s">
        <v>289</v>
      </c>
      <c r="P292" s="66">
        <v>46303</v>
      </c>
      <c r="Q292" s="31">
        <f t="shared" si="8"/>
        <v>788</v>
      </c>
      <c r="R292" s="31">
        <f t="shared" si="9"/>
        <v>976</v>
      </c>
      <c r="S292" s="29">
        <f>IF($Q292&lt;Parâmetros!$E$19,$G292-1,$G292)</f>
        <v>46303</v>
      </c>
    </row>
    <row r="293" spans="1:19" ht="15" customHeight="1" x14ac:dyDescent="0.25">
      <c r="A293" s="128">
        <v>11352</v>
      </c>
      <c r="B293" s="65" t="s">
        <v>52</v>
      </c>
      <c r="C293" s="65" t="s">
        <v>72</v>
      </c>
      <c r="D293" s="66">
        <v>46304</v>
      </c>
      <c r="E293" s="67">
        <v>4.12</v>
      </c>
      <c r="F293" s="65" t="s">
        <v>285</v>
      </c>
      <c r="G293" s="66">
        <v>46304</v>
      </c>
      <c r="H293" s="129">
        <v>40521845</v>
      </c>
      <c r="I293" s="129">
        <v>10</v>
      </c>
      <c r="J293" s="65" t="s">
        <v>1450</v>
      </c>
      <c r="K293" s="65" t="s">
        <v>1451</v>
      </c>
      <c r="L293" s="66">
        <v>46304</v>
      </c>
      <c r="M293" s="65" t="s">
        <v>287</v>
      </c>
      <c r="N293" s="65" t="s">
        <v>793</v>
      </c>
      <c r="O293" s="65" t="s">
        <v>289</v>
      </c>
      <c r="P293" s="66">
        <v>46304</v>
      </c>
      <c r="Q293" s="31">
        <f t="shared" si="8"/>
        <v>451</v>
      </c>
      <c r="R293" s="31">
        <f t="shared" si="9"/>
        <v>698</v>
      </c>
      <c r="S293" s="29">
        <f>IF($Q293&lt;Parâmetros!$E$19,$G293-1,$G293)</f>
        <v>46304</v>
      </c>
    </row>
    <row r="294" spans="1:19" ht="15" customHeight="1" x14ac:dyDescent="0.25">
      <c r="A294" s="128">
        <v>11352</v>
      </c>
      <c r="B294" s="65" t="s">
        <v>52</v>
      </c>
      <c r="C294" s="65" t="s">
        <v>72</v>
      </c>
      <c r="D294" s="66">
        <v>46308</v>
      </c>
      <c r="E294" s="67">
        <v>3.74</v>
      </c>
      <c r="F294" s="65" t="s">
        <v>285</v>
      </c>
      <c r="G294" s="66">
        <v>46304</v>
      </c>
      <c r="H294" s="129">
        <v>40525211</v>
      </c>
      <c r="I294" s="129">
        <v>10</v>
      </c>
      <c r="J294" s="65" t="s">
        <v>2463</v>
      </c>
      <c r="K294" s="65" t="s">
        <v>2464</v>
      </c>
      <c r="L294" s="66">
        <v>46304</v>
      </c>
      <c r="M294" s="65" t="s">
        <v>287</v>
      </c>
      <c r="N294" s="65" t="s">
        <v>793</v>
      </c>
      <c r="O294" s="65" t="s">
        <v>289</v>
      </c>
      <c r="P294" s="66">
        <v>46308</v>
      </c>
      <c r="Q294" s="31">
        <f t="shared" si="8"/>
        <v>760</v>
      </c>
      <c r="R294" s="31">
        <f t="shared" si="9"/>
        <v>984</v>
      </c>
      <c r="S294" s="29">
        <f>IF($Q294&lt;Parâmetros!$E$19,$G294-1,$G294)</f>
        <v>46304</v>
      </c>
    </row>
    <row r="295" spans="1:19" ht="15" customHeight="1" x14ac:dyDescent="0.25">
      <c r="A295" s="128">
        <v>11352</v>
      </c>
      <c r="B295" s="65" t="s">
        <v>52</v>
      </c>
      <c r="C295" s="65" t="s">
        <v>72</v>
      </c>
      <c r="D295" s="66">
        <v>46307</v>
      </c>
      <c r="E295" s="67">
        <v>4</v>
      </c>
      <c r="F295" s="65" t="s">
        <v>285</v>
      </c>
      <c r="G295" s="66">
        <v>46307</v>
      </c>
      <c r="H295" s="129">
        <v>40524066</v>
      </c>
      <c r="I295" s="129">
        <v>10</v>
      </c>
      <c r="J295" s="65" t="s">
        <v>2321</v>
      </c>
      <c r="K295" s="65" t="s">
        <v>2322</v>
      </c>
      <c r="L295" s="66">
        <v>46307</v>
      </c>
      <c r="M295" s="65" t="s">
        <v>287</v>
      </c>
      <c r="N295" s="65" t="s">
        <v>793</v>
      </c>
      <c r="O295" s="65" t="s">
        <v>289</v>
      </c>
      <c r="P295" s="66">
        <v>46307</v>
      </c>
      <c r="Q295" s="31">
        <f t="shared" si="8"/>
        <v>450</v>
      </c>
      <c r="R295" s="31">
        <f t="shared" si="9"/>
        <v>690</v>
      </c>
      <c r="S295" s="29">
        <f>IF($Q295&lt;Parâmetros!$E$19,$G295-1,$G295)</f>
        <v>46307</v>
      </c>
    </row>
    <row r="296" spans="1:19" ht="15" customHeight="1" x14ac:dyDescent="0.25">
      <c r="A296" s="128">
        <v>11352</v>
      </c>
      <c r="B296" s="65" t="s">
        <v>52</v>
      </c>
      <c r="C296" s="65" t="s">
        <v>72</v>
      </c>
      <c r="D296" s="66">
        <v>46307</v>
      </c>
      <c r="E296" s="67">
        <v>2.35</v>
      </c>
      <c r="F296" s="65" t="s">
        <v>285</v>
      </c>
      <c r="G296" s="66">
        <v>46307</v>
      </c>
      <c r="H296" s="129">
        <v>40524066</v>
      </c>
      <c r="I296" s="129">
        <v>10</v>
      </c>
      <c r="J296" s="65" t="s">
        <v>383</v>
      </c>
      <c r="K296" s="65" t="s">
        <v>2323</v>
      </c>
      <c r="L296" s="66">
        <v>46307</v>
      </c>
      <c r="M296" s="65" t="s">
        <v>287</v>
      </c>
      <c r="N296" s="65" t="s">
        <v>793</v>
      </c>
      <c r="O296" s="65" t="s">
        <v>289</v>
      </c>
      <c r="P296" s="66">
        <v>46307</v>
      </c>
      <c r="Q296" s="31">
        <f t="shared" si="8"/>
        <v>751</v>
      </c>
      <c r="R296" s="31">
        <f t="shared" si="9"/>
        <v>892</v>
      </c>
      <c r="S296" s="29">
        <f>IF($Q296&lt;Parâmetros!$E$19,$G296-1,$G296)</f>
        <v>46307</v>
      </c>
    </row>
    <row r="297" spans="1:19" ht="15" customHeight="1" x14ac:dyDescent="0.25">
      <c r="A297" s="128">
        <v>11352</v>
      </c>
      <c r="B297" s="65" t="s">
        <v>52</v>
      </c>
      <c r="C297" s="65" t="s">
        <v>72</v>
      </c>
      <c r="D297" s="66">
        <v>46307</v>
      </c>
      <c r="E297" s="67">
        <v>0.32</v>
      </c>
      <c r="F297" s="65" t="s">
        <v>285</v>
      </c>
      <c r="G297" s="66">
        <v>46307</v>
      </c>
      <c r="H297" s="129">
        <v>40524066</v>
      </c>
      <c r="I297" s="129">
        <v>10</v>
      </c>
      <c r="J297" s="65" t="s">
        <v>2324</v>
      </c>
      <c r="K297" s="65" t="s">
        <v>2325</v>
      </c>
      <c r="L297" s="66">
        <v>46307</v>
      </c>
      <c r="M297" s="65" t="s">
        <v>287</v>
      </c>
      <c r="N297" s="65" t="s">
        <v>793</v>
      </c>
      <c r="O297" s="65" t="s">
        <v>289</v>
      </c>
      <c r="P297" s="66">
        <v>46307</v>
      </c>
      <c r="Q297" s="31">
        <f t="shared" si="8"/>
        <v>892</v>
      </c>
      <c r="R297" s="31">
        <f t="shared" si="9"/>
        <v>912</v>
      </c>
      <c r="S297" s="29">
        <f>IF($Q297&lt;Parâmetros!$E$19,$G297-1,$G297)</f>
        <v>46307</v>
      </c>
    </row>
    <row r="298" spans="1:19" ht="15" customHeight="1" x14ac:dyDescent="0.25">
      <c r="A298" s="128">
        <v>11352</v>
      </c>
      <c r="B298" s="65" t="s">
        <v>52</v>
      </c>
      <c r="C298" s="65" t="s">
        <v>72</v>
      </c>
      <c r="D298" s="66">
        <v>46308</v>
      </c>
      <c r="E298" s="67">
        <v>4.04</v>
      </c>
      <c r="F298" s="65" t="s">
        <v>285</v>
      </c>
      <c r="G298" s="66">
        <v>46308</v>
      </c>
      <c r="H298" s="129">
        <v>40524066</v>
      </c>
      <c r="I298" s="129">
        <v>10</v>
      </c>
      <c r="J298" s="65" t="s">
        <v>2502</v>
      </c>
      <c r="K298" s="65" t="s">
        <v>2503</v>
      </c>
      <c r="L298" s="66">
        <v>46308</v>
      </c>
      <c r="M298" s="65" t="s">
        <v>287</v>
      </c>
      <c r="N298" s="65" t="s">
        <v>793</v>
      </c>
      <c r="O298" s="65" t="s">
        <v>289</v>
      </c>
      <c r="P298" s="66">
        <v>46308</v>
      </c>
      <c r="Q298" s="31">
        <f t="shared" si="8"/>
        <v>452</v>
      </c>
      <c r="R298" s="31">
        <f t="shared" si="9"/>
        <v>695</v>
      </c>
      <c r="S298" s="29">
        <f>IF($Q298&lt;Parâmetros!$E$19,$G298-1,$G298)</f>
        <v>46308</v>
      </c>
    </row>
    <row r="299" spans="1:19" ht="15" customHeight="1" x14ac:dyDescent="0.25">
      <c r="A299" s="128">
        <v>11352</v>
      </c>
      <c r="B299" s="65" t="s">
        <v>52</v>
      </c>
      <c r="C299" s="65" t="s">
        <v>72</v>
      </c>
      <c r="D299" s="66">
        <v>46308</v>
      </c>
      <c r="E299" s="67">
        <v>2.59</v>
      </c>
      <c r="F299" s="65" t="s">
        <v>285</v>
      </c>
      <c r="G299" s="66">
        <v>46308</v>
      </c>
      <c r="H299" s="129">
        <v>40524066</v>
      </c>
      <c r="I299" s="129">
        <v>10</v>
      </c>
      <c r="J299" s="65" t="s">
        <v>2504</v>
      </c>
      <c r="K299" s="65" t="s">
        <v>2505</v>
      </c>
      <c r="L299" s="66">
        <v>46308</v>
      </c>
      <c r="M299" s="65" t="s">
        <v>287</v>
      </c>
      <c r="N299" s="65" t="s">
        <v>793</v>
      </c>
      <c r="O299" s="65" t="s">
        <v>289</v>
      </c>
      <c r="P299" s="66">
        <v>46308</v>
      </c>
      <c r="Q299" s="31">
        <f t="shared" si="8"/>
        <v>763</v>
      </c>
      <c r="R299" s="31">
        <f t="shared" si="9"/>
        <v>918</v>
      </c>
      <c r="S299" s="29">
        <f>IF($Q299&lt;Parâmetros!$E$19,$G299-1,$G299)</f>
        <v>46308</v>
      </c>
    </row>
    <row r="300" spans="1:19" ht="15" customHeight="1" x14ac:dyDescent="0.25">
      <c r="A300" s="128">
        <v>11352</v>
      </c>
      <c r="B300" s="65" t="s">
        <v>52</v>
      </c>
      <c r="C300" s="65" t="s">
        <v>72</v>
      </c>
      <c r="D300" s="66">
        <v>46308</v>
      </c>
      <c r="E300" s="67">
        <v>1.1100000000000001</v>
      </c>
      <c r="F300" s="65" t="s">
        <v>285</v>
      </c>
      <c r="G300" s="66">
        <v>46308</v>
      </c>
      <c r="H300" s="129">
        <v>40524066</v>
      </c>
      <c r="I300" s="129">
        <v>10</v>
      </c>
      <c r="J300" s="65" t="s">
        <v>2506</v>
      </c>
      <c r="K300" s="65" t="s">
        <v>2507</v>
      </c>
      <c r="L300" s="66">
        <v>46308</v>
      </c>
      <c r="M300" s="65" t="s">
        <v>287</v>
      </c>
      <c r="N300" s="65" t="s">
        <v>793</v>
      </c>
      <c r="O300" s="65" t="s">
        <v>289</v>
      </c>
      <c r="P300" s="66">
        <v>46308</v>
      </c>
      <c r="Q300" s="31">
        <f t="shared" si="8"/>
        <v>919</v>
      </c>
      <c r="R300" s="31">
        <f t="shared" si="9"/>
        <v>985</v>
      </c>
      <c r="S300" s="29">
        <f>IF($Q300&lt;Parâmetros!$E$19,$G300-1,$G300)</f>
        <v>46308</v>
      </c>
    </row>
    <row r="301" spans="1:19" ht="15" customHeight="1" x14ac:dyDescent="0.25">
      <c r="A301" s="128">
        <v>11352</v>
      </c>
      <c r="B301" s="65" t="s">
        <v>52</v>
      </c>
      <c r="C301" s="65" t="s">
        <v>72</v>
      </c>
      <c r="D301" s="66">
        <v>46309</v>
      </c>
      <c r="E301" s="67">
        <v>4.07</v>
      </c>
      <c r="F301" s="65" t="s">
        <v>285</v>
      </c>
      <c r="G301" s="66">
        <v>46309</v>
      </c>
      <c r="H301" s="129">
        <v>40524066</v>
      </c>
      <c r="I301" s="129">
        <v>10</v>
      </c>
      <c r="J301" s="65" t="s">
        <v>2708</v>
      </c>
      <c r="K301" s="65" t="s">
        <v>2709</v>
      </c>
      <c r="L301" s="66">
        <v>46309</v>
      </c>
      <c r="M301" s="65" t="s">
        <v>287</v>
      </c>
      <c r="N301" s="65" t="s">
        <v>793</v>
      </c>
      <c r="O301" s="65" t="s">
        <v>289</v>
      </c>
      <c r="P301" s="66">
        <v>46309</v>
      </c>
      <c r="Q301" s="31">
        <f t="shared" si="8"/>
        <v>446</v>
      </c>
      <c r="R301" s="31">
        <f t="shared" si="9"/>
        <v>690</v>
      </c>
      <c r="S301" s="29">
        <f>IF($Q301&lt;Parâmetros!$E$19,$G301-1,$G301)</f>
        <v>46309</v>
      </c>
    </row>
    <row r="302" spans="1:19" ht="15" customHeight="1" x14ac:dyDescent="0.25">
      <c r="A302" s="128">
        <v>11352</v>
      </c>
      <c r="B302" s="65" t="s">
        <v>52</v>
      </c>
      <c r="C302" s="65" t="s">
        <v>72</v>
      </c>
      <c r="D302" s="66">
        <v>46309</v>
      </c>
      <c r="E302" s="67">
        <v>3.85</v>
      </c>
      <c r="F302" s="65" t="s">
        <v>285</v>
      </c>
      <c r="G302" s="66">
        <v>46309</v>
      </c>
      <c r="H302" s="129">
        <v>40524556</v>
      </c>
      <c r="I302" s="129">
        <v>10</v>
      </c>
      <c r="J302" s="65" t="s">
        <v>2710</v>
      </c>
      <c r="K302" s="65" t="s">
        <v>2711</v>
      </c>
      <c r="L302" s="66">
        <v>46309</v>
      </c>
      <c r="M302" s="65" t="s">
        <v>287</v>
      </c>
      <c r="N302" s="65" t="s">
        <v>793</v>
      </c>
      <c r="O302" s="65" t="s">
        <v>289</v>
      </c>
      <c r="P302" s="66">
        <v>46309</v>
      </c>
      <c r="Q302" s="31">
        <f t="shared" si="8"/>
        <v>744</v>
      </c>
      <c r="R302" s="31">
        <f t="shared" si="9"/>
        <v>975</v>
      </c>
      <c r="S302" s="29">
        <f>IF($Q302&lt;Parâmetros!$E$19,$G302-1,$G302)</f>
        <v>46309</v>
      </c>
    </row>
    <row r="303" spans="1:19" ht="15" customHeight="1" x14ac:dyDescent="0.25">
      <c r="A303" s="128">
        <v>11352</v>
      </c>
      <c r="B303" s="65" t="s">
        <v>52</v>
      </c>
      <c r="C303" s="65" t="s">
        <v>72</v>
      </c>
      <c r="D303" s="66">
        <v>46310</v>
      </c>
      <c r="E303" s="67">
        <v>4.07</v>
      </c>
      <c r="F303" s="65" t="s">
        <v>285</v>
      </c>
      <c r="G303" s="66">
        <v>46310</v>
      </c>
      <c r="H303" s="129">
        <v>40524066</v>
      </c>
      <c r="I303" s="129">
        <v>10</v>
      </c>
      <c r="J303" s="65" t="s">
        <v>2999</v>
      </c>
      <c r="K303" s="65" t="s">
        <v>3000</v>
      </c>
      <c r="L303" s="66">
        <v>46310</v>
      </c>
      <c r="M303" s="65" t="s">
        <v>287</v>
      </c>
      <c r="N303" s="65" t="s">
        <v>793</v>
      </c>
      <c r="O303" s="65" t="s">
        <v>289</v>
      </c>
      <c r="P303" s="66">
        <v>46310</v>
      </c>
      <c r="Q303" s="31">
        <f t="shared" si="8"/>
        <v>449</v>
      </c>
      <c r="R303" s="31">
        <f t="shared" si="9"/>
        <v>693</v>
      </c>
      <c r="S303" s="29">
        <f>IF($Q303&lt;Parâmetros!$E$19,$G303-1,$G303)</f>
        <v>46310</v>
      </c>
    </row>
    <row r="304" spans="1:19" ht="15" customHeight="1" x14ac:dyDescent="0.25">
      <c r="A304" s="128">
        <v>11352</v>
      </c>
      <c r="B304" s="65" t="s">
        <v>52</v>
      </c>
      <c r="C304" s="65" t="s">
        <v>72</v>
      </c>
      <c r="D304" s="66">
        <v>46310</v>
      </c>
      <c r="E304" s="67">
        <v>3.89</v>
      </c>
      <c r="F304" s="65" t="s">
        <v>285</v>
      </c>
      <c r="G304" s="66">
        <v>46310</v>
      </c>
      <c r="H304" s="129">
        <v>40524066</v>
      </c>
      <c r="I304" s="129">
        <v>10</v>
      </c>
      <c r="J304" s="65" t="s">
        <v>3001</v>
      </c>
      <c r="K304" s="65" t="s">
        <v>3002</v>
      </c>
      <c r="L304" s="66">
        <v>46310</v>
      </c>
      <c r="M304" s="65" t="s">
        <v>287</v>
      </c>
      <c r="N304" s="65" t="s">
        <v>793</v>
      </c>
      <c r="O304" s="65" t="s">
        <v>289</v>
      </c>
      <c r="P304" s="66">
        <v>46310</v>
      </c>
      <c r="Q304" s="31">
        <f t="shared" si="8"/>
        <v>746</v>
      </c>
      <c r="R304" s="31">
        <f t="shared" si="9"/>
        <v>979</v>
      </c>
      <c r="S304" s="29">
        <f>IF($Q304&lt;Parâmetros!$E$19,$G304-1,$G304)</f>
        <v>46310</v>
      </c>
    </row>
    <row r="305" spans="1:19" ht="15" customHeight="1" x14ac:dyDescent="0.25">
      <c r="A305" s="128">
        <v>11352</v>
      </c>
      <c r="B305" s="65" t="s">
        <v>52</v>
      </c>
      <c r="C305" s="65" t="s">
        <v>72</v>
      </c>
      <c r="D305" s="66">
        <v>46311</v>
      </c>
      <c r="E305" s="67">
        <v>4.17</v>
      </c>
      <c r="F305" s="65" t="s">
        <v>285</v>
      </c>
      <c r="G305" s="66">
        <v>46311</v>
      </c>
      <c r="H305" s="129">
        <v>40524066</v>
      </c>
      <c r="I305" s="129">
        <v>10</v>
      </c>
      <c r="J305" s="65" t="s">
        <v>804</v>
      </c>
      <c r="K305" s="65" t="s">
        <v>3159</v>
      </c>
      <c r="L305" s="66">
        <v>46311</v>
      </c>
      <c r="M305" s="65" t="s">
        <v>287</v>
      </c>
      <c r="N305" s="65" t="s">
        <v>793</v>
      </c>
      <c r="O305" s="65" t="s">
        <v>289</v>
      </c>
      <c r="P305" s="66">
        <v>46311</v>
      </c>
      <c r="Q305" s="31">
        <f t="shared" si="8"/>
        <v>442</v>
      </c>
      <c r="R305" s="31">
        <f t="shared" si="9"/>
        <v>692</v>
      </c>
      <c r="S305" s="29">
        <f>IF($Q305&lt;Parâmetros!$E$19,$G305-1,$G305)</f>
        <v>46311</v>
      </c>
    </row>
    <row r="306" spans="1:19" ht="15" customHeight="1" x14ac:dyDescent="0.25">
      <c r="A306" s="128">
        <v>11352</v>
      </c>
      <c r="B306" s="65" t="s">
        <v>52</v>
      </c>
      <c r="C306" s="65" t="s">
        <v>72</v>
      </c>
      <c r="D306" s="66">
        <v>46311</v>
      </c>
      <c r="E306" s="67">
        <v>3.69</v>
      </c>
      <c r="F306" s="65" t="s">
        <v>285</v>
      </c>
      <c r="G306" s="66">
        <v>46311</v>
      </c>
      <c r="H306" s="129">
        <v>40524066</v>
      </c>
      <c r="I306" s="129">
        <v>10</v>
      </c>
      <c r="J306" s="65" t="s">
        <v>3160</v>
      </c>
      <c r="K306" s="65" t="s">
        <v>3161</v>
      </c>
      <c r="L306" s="66">
        <v>46311</v>
      </c>
      <c r="M306" s="65" t="s">
        <v>287</v>
      </c>
      <c r="N306" s="65" t="s">
        <v>793</v>
      </c>
      <c r="O306" s="65" t="s">
        <v>289</v>
      </c>
      <c r="P306" s="66">
        <v>46311</v>
      </c>
      <c r="Q306" s="31">
        <f t="shared" si="8"/>
        <v>752</v>
      </c>
      <c r="R306" s="31">
        <f t="shared" si="9"/>
        <v>973</v>
      </c>
      <c r="S306" s="29">
        <f>IF($Q306&lt;Parâmetros!$E$19,$G306-1,$G306)</f>
        <v>46311</v>
      </c>
    </row>
    <row r="307" spans="1:19" ht="15" customHeight="1" x14ac:dyDescent="0.25">
      <c r="A307" s="128">
        <v>11352</v>
      </c>
      <c r="B307" s="65" t="s">
        <v>52</v>
      </c>
      <c r="C307" s="65" t="s">
        <v>72</v>
      </c>
      <c r="D307" s="66">
        <v>46313</v>
      </c>
      <c r="E307" s="67">
        <v>0.27</v>
      </c>
      <c r="F307" s="65" t="s">
        <v>285</v>
      </c>
      <c r="G307" s="66">
        <v>46311</v>
      </c>
      <c r="H307" s="129">
        <v>40524066</v>
      </c>
      <c r="I307" s="129">
        <v>10</v>
      </c>
      <c r="J307" s="65" t="s">
        <v>553</v>
      </c>
      <c r="K307" s="65" t="s">
        <v>3513</v>
      </c>
      <c r="L307" s="66">
        <v>46311</v>
      </c>
      <c r="M307" s="65" t="s">
        <v>287</v>
      </c>
      <c r="N307" s="65" t="s">
        <v>793</v>
      </c>
      <c r="O307" s="65" t="s">
        <v>289</v>
      </c>
      <c r="P307" s="66">
        <v>46313</v>
      </c>
      <c r="Q307" s="31">
        <f t="shared" si="8"/>
        <v>976</v>
      </c>
      <c r="R307" s="31">
        <f t="shared" si="9"/>
        <v>992</v>
      </c>
      <c r="S307" s="29">
        <f>IF($Q307&lt;Parâmetros!$E$19,$G307-1,$G307)</f>
        <v>46311</v>
      </c>
    </row>
    <row r="308" spans="1:19" ht="15" customHeight="1" x14ac:dyDescent="0.25">
      <c r="A308" s="128">
        <v>11352</v>
      </c>
      <c r="B308" s="65" t="s">
        <v>52</v>
      </c>
      <c r="C308" s="65" t="s">
        <v>72</v>
      </c>
      <c r="D308" s="66">
        <v>46313</v>
      </c>
      <c r="E308" s="67">
        <v>4.05</v>
      </c>
      <c r="F308" s="65" t="s">
        <v>285</v>
      </c>
      <c r="G308" s="66">
        <v>46313</v>
      </c>
      <c r="H308" s="129">
        <v>40524066</v>
      </c>
      <c r="I308" s="129">
        <v>10</v>
      </c>
      <c r="J308" s="65" t="s">
        <v>2321</v>
      </c>
      <c r="K308" s="65" t="s">
        <v>3514</v>
      </c>
      <c r="L308" s="66">
        <v>46313</v>
      </c>
      <c r="M308" s="65" t="s">
        <v>287</v>
      </c>
      <c r="N308" s="65" t="s">
        <v>793</v>
      </c>
      <c r="O308" s="65" t="s">
        <v>289</v>
      </c>
      <c r="P308" s="66">
        <v>46313</v>
      </c>
      <c r="Q308" s="31">
        <f t="shared" si="8"/>
        <v>450</v>
      </c>
      <c r="R308" s="31">
        <f t="shared" si="9"/>
        <v>693</v>
      </c>
      <c r="S308" s="29">
        <f>IF($Q308&lt;Parâmetros!$E$19,$G308-1,$G308)</f>
        <v>46313</v>
      </c>
    </row>
    <row r="309" spans="1:19" ht="15" customHeight="1" x14ac:dyDescent="0.25">
      <c r="A309" s="128">
        <v>11352</v>
      </c>
      <c r="B309" s="65" t="s">
        <v>52</v>
      </c>
      <c r="C309" s="65" t="s">
        <v>72</v>
      </c>
      <c r="D309" s="66">
        <v>46313</v>
      </c>
      <c r="E309" s="67">
        <v>2.64</v>
      </c>
      <c r="F309" s="65" t="s">
        <v>285</v>
      </c>
      <c r="G309" s="66">
        <v>46313</v>
      </c>
      <c r="H309" s="129">
        <v>40524066</v>
      </c>
      <c r="I309" s="129">
        <v>10</v>
      </c>
      <c r="J309" s="65" t="s">
        <v>3515</v>
      </c>
      <c r="K309" s="65" t="s">
        <v>3516</v>
      </c>
      <c r="L309" s="66">
        <v>46313</v>
      </c>
      <c r="M309" s="65" t="s">
        <v>287</v>
      </c>
      <c r="N309" s="65" t="s">
        <v>793</v>
      </c>
      <c r="O309" s="65" t="s">
        <v>289</v>
      </c>
      <c r="P309" s="66">
        <v>46313</v>
      </c>
      <c r="Q309" s="31">
        <f t="shared" si="8"/>
        <v>756</v>
      </c>
      <c r="R309" s="31">
        <f t="shared" si="9"/>
        <v>914</v>
      </c>
      <c r="S309" s="29">
        <f>IF($Q309&lt;Parâmetros!$E$19,$G309-1,$G309)</f>
        <v>46313</v>
      </c>
    </row>
    <row r="310" spans="1:19" ht="15" customHeight="1" x14ac:dyDescent="0.25">
      <c r="A310" s="128">
        <v>11352</v>
      </c>
      <c r="B310" s="65" t="s">
        <v>52</v>
      </c>
      <c r="C310" s="65" t="s">
        <v>72</v>
      </c>
      <c r="D310" s="66">
        <v>46314</v>
      </c>
      <c r="E310" s="67">
        <v>4</v>
      </c>
      <c r="F310" s="65" t="s">
        <v>285</v>
      </c>
      <c r="G310" s="66">
        <v>46314</v>
      </c>
      <c r="H310" s="129">
        <v>40526692</v>
      </c>
      <c r="I310" s="129">
        <v>10</v>
      </c>
      <c r="J310" s="65" t="s">
        <v>4050</v>
      </c>
      <c r="K310" s="65" t="s">
        <v>4051</v>
      </c>
      <c r="L310" s="66">
        <v>46314</v>
      </c>
      <c r="M310" s="65" t="s">
        <v>287</v>
      </c>
      <c r="N310" s="65" t="s">
        <v>793</v>
      </c>
      <c r="O310" s="65" t="s">
        <v>289</v>
      </c>
      <c r="P310" s="66">
        <v>46314</v>
      </c>
      <c r="Q310" s="31">
        <f t="shared" si="8"/>
        <v>451</v>
      </c>
      <c r="R310" s="31">
        <f t="shared" si="9"/>
        <v>692</v>
      </c>
      <c r="S310" s="29">
        <f>IF($Q310&lt;Parâmetros!$E$19,$G310-1,$G310)</f>
        <v>46314</v>
      </c>
    </row>
    <row r="311" spans="1:19" ht="15" customHeight="1" x14ac:dyDescent="0.25">
      <c r="A311" s="128">
        <v>11352</v>
      </c>
      <c r="B311" s="65" t="s">
        <v>52</v>
      </c>
      <c r="C311" s="65" t="s">
        <v>72</v>
      </c>
      <c r="D311" s="66">
        <v>46314</v>
      </c>
      <c r="E311" s="67">
        <v>4</v>
      </c>
      <c r="F311" s="65" t="s">
        <v>285</v>
      </c>
      <c r="G311" s="66">
        <v>46314</v>
      </c>
      <c r="H311" s="129">
        <v>40526692</v>
      </c>
      <c r="I311" s="129">
        <v>10</v>
      </c>
      <c r="J311" s="65" t="s">
        <v>4052</v>
      </c>
      <c r="K311" s="65" t="s">
        <v>4053</v>
      </c>
      <c r="L311" s="66">
        <v>46314</v>
      </c>
      <c r="M311" s="65" t="s">
        <v>287</v>
      </c>
      <c r="N311" s="65" t="s">
        <v>793</v>
      </c>
      <c r="O311" s="65" t="s">
        <v>289</v>
      </c>
      <c r="P311" s="66">
        <v>46314</v>
      </c>
      <c r="Q311" s="31">
        <f t="shared" si="8"/>
        <v>752</v>
      </c>
      <c r="R311" s="31">
        <f t="shared" si="9"/>
        <v>992</v>
      </c>
      <c r="S311" s="29">
        <f>IF($Q311&lt;Parâmetros!$E$19,$G311-1,$G311)</f>
        <v>46314</v>
      </c>
    </row>
    <row r="312" spans="1:19" ht="15" customHeight="1" x14ac:dyDescent="0.25">
      <c r="A312" s="128">
        <v>11352</v>
      </c>
      <c r="B312" s="65" t="s">
        <v>52</v>
      </c>
      <c r="C312" s="65" t="s">
        <v>72</v>
      </c>
      <c r="D312" s="66">
        <v>46318</v>
      </c>
      <c r="E312" s="67">
        <v>3.84</v>
      </c>
      <c r="F312" s="65" t="s">
        <v>285</v>
      </c>
      <c r="G312" s="66">
        <v>46315</v>
      </c>
      <c r="H312" s="129">
        <v>40526692</v>
      </c>
      <c r="I312" s="129">
        <v>10</v>
      </c>
      <c r="J312" s="65" t="s">
        <v>4514</v>
      </c>
      <c r="K312" s="65" t="s">
        <v>4840</v>
      </c>
      <c r="L312" s="66">
        <v>46315</v>
      </c>
      <c r="M312" s="65" t="s">
        <v>287</v>
      </c>
      <c r="N312" s="65" t="s">
        <v>793</v>
      </c>
      <c r="O312" s="65" t="s">
        <v>289</v>
      </c>
      <c r="P312" s="66">
        <v>46318</v>
      </c>
      <c r="Q312" s="31">
        <f t="shared" si="8"/>
        <v>450</v>
      </c>
      <c r="R312" s="31">
        <f t="shared" si="9"/>
        <v>681</v>
      </c>
      <c r="S312" s="29">
        <f>IF($Q312&lt;Parâmetros!$E$19,$G312-1,$G312)</f>
        <v>46315</v>
      </c>
    </row>
    <row r="313" spans="1:19" ht="15" customHeight="1" x14ac:dyDescent="0.25">
      <c r="A313" s="128">
        <v>11352</v>
      </c>
      <c r="B313" s="65" t="s">
        <v>52</v>
      </c>
      <c r="C313" s="65" t="s">
        <v>72</v>
      </c>
      <c r="D313" s="66">
        <v>46315</v>
      </c>
      <c r="E313" s="67">
        <v>3.62</v>
      </c>
      <c r="F313" s="65" t="s">
        <v>285</v>
      </c>
      <c r="G313" s="66">
        <v>46315</v>
      </c>
      <c r="H313" s="129">
        <v>40526692</v>
      </c>
      <c r="I313" s="129">
        <v>10</v>
      </c>
      <c r="J313" s="65" t="s">
        <v>1401</v>
      </c>
      <c r="K313" s="65" t="s">
        <v>4054</v>
      </c>
      <c r="L313" s="66">
        <v>46315</v>
      </c>
      <c r="M313" s="65" t="s">
        <v>287</v>
      </c>
      <c r="N313" s="65" t="s">
        <v>793</v>
      </c>
      <c r="O313" s="65" t="s">
        <v>289</v>
      </c>
      <c r="P313" s="66">
        <v>46315</v>
      </c>
      <c r="Q313" s="31">
        <f t="shared" si="8"/>
        <v>750</v>
      </c>
      <c r="R313" s="31">
        <f t="shared" si="9"/>
        <v>967</v>
      </c>
      <c r="S313" s="29">
        <f>IF($Q313&lt;Parâmetros!$E$19,$G313-1,$G313)</f>
        <v>46315</v>
      </c>
    </row>
    <row r="314" spans="1:19" ht="15" customHeight="1" x14ac:dyDescent="0.25">
      <c r="A314" s="128">
        <v>11352</v>
      </c>
      <c r="B314" s="65" t="s">
        <v>52</v>
      </c>
      <c r="C314" s="65" t="s">
        <v>72</v>
      </c>
      <c r="D314" s="66">
        <v>46315</v>
      </c>
      <c r="E314" s="67">
        <v>0.25</v>
      </c>
      <c r="F314" s="65" t="s">
        <v>285</v>
      </c>
      <c r="G314" s="66">
        <v>46315</v>
      </c>
      <c r="H314" s="129">
        <v>40526692</v>
      </c>
      <c r="I314" s="129">
        <v>10</v>
      </c>
      <c r="J314" s="65" t="s">
        <v>4055</v>
      </c>
      <c r="K314" s="65" t="s">
        <v>4056</v>
      </c>
      <c r="L314" s="66">
        <v>46315</v>
      </c>
      <c r="M314" s="65" t="s">
        <v>287</v>
      </c>
      <c r="N314" s="65" t="s">
        <v>793</v>
      </c>
      <c r="O314" s="65" t="s">
        <v>289</v>
      </c>
      <c r="P314" s="66">
        <v>46315</v>
      </c>
      <c r="Q314" s="31">
        <f t="shared" si="8"/>
        <v>969</v>
      </c>
      <c r="R314" s="31">
        <f t="shared" si="9"/>
        <v>984</v>
      </c>
      <c r="S314" s="29">
        <f>IF($Q314&lt;Parâmetros!$E$19,$G314-1,$G314)</f>
        <v>46315</v>
      </c>
    </row>
    <row r="315" spans="1:19" ht="15" customHeight="1" x14ac:dyDescent="0.25">
      <c r="A315" s="128">
        <v>11352</v>
      </c>
      <c r="B315" s="65" t="s">
        <v>52</v>
      </c>
      <c r="C315" s="65" t="s">
        <v>72</v>
      </c>
      <c r="D315" s="66">
        <v>46317</v>
      </c>
      <c r="E315" s="67">
        <v>2.44</v>
      </c>
      <c r="F315" s="65" t="s">
        <v>285</v>
      </c>
      <c r="G315" s="66">
        <v>46317</v>
      </c>
      <c r="H315" s="129">
        <v>40526692</v>
      </c>
      <c r="I315" s="129">
        <v>10</v>
      </c>
      <c r="J315" s="65" t="s">
        <v>4653</v>
      </c>
      <c r="K315" s="65" t="s">
        <v>4654</v>
      </c>
      <c r="L315" s="66">
        <v>46317</v>
      </c>
      <c r="M315" s="65" t="s">
        <v>287</v>
      </c>
      <c r="N315" s="65" t="s">
        <v>793</v>
      </c>
      <c r="O315" s="65" t="s">
        <v>289</v>
      </c>
      <c r="P315" s="66">
        <v>46317</v>
      </c>
      <c r="Q315" s="31">
        <f t="shared" si="8"/>
        <v>457</v>
      </c>
      <c r="R315" s="31">
        <f t="shared" si="9"/>
        <v>603</v>
      </c>
      <c r="S315" s="29">
        <f>IF($Q315&lt;Parâmetros!$E$19,$G315-1,$G315)</f>
        <v>46317</v>
      </c>
    </row>
    <row r="316" spans="1:19" ht="15" customHeight="1" x14ac:dyDescent="0.25">
      <c r="A316" s="128">
        <v>11352</v>
      </c>
      <c r="B316" s="65" t="s">
        <v>52</v>
      </c>
      <c r="C316" s="65" t="s">
        <v>72</v>
      </c>
      <c r="D316" s="66">
        <v>46317</v>
      </c>
      <c r="E316" s="67">
        <v>4.5199999999999996</v>
      </c>
      <c r="F316" s="65" t="s">
        <v>285</v>
      </c>
      <c r="G316" s="66">
        <v>46317</v>
      </c>
      <c r="H316" s="129">
        <v>40528787</v>
      </c>
      <c r="I316" s="129">
        <v>10</v>
      </c>
      <c r="J316" s="65" t="s">
        <v>4655</v>
      </c>
      <c r="K316" s="65" t="s">
        <v>4656</v>
      </c>
      <c r="L316" s="66">
        <v>46317</v>
      </c>
      <c r="M316" s="65" t="s">
        <v>287</v>
      </c>
      <c r="N316" s="65" t="s">
        <v>793</v>
      </c>
      <c r="O316" s="65" t="s">
        <v>289</v>
      </c>
      <c r="P316" s="66">
        <v>46317</v>
      </c>
      <c r="Q316" s="31">
        <f t="shared" si="8"/>
        <v>667</v>
      </c>
      <c r="R316" s="31">
        <f t="shared" si="9"/>
        <v>938</v>
      </c>
      <c r="S316" s="29">
        <f>IF($Q316&lt;Parâmetros!$E$19,$G316-1,$G316)</f>
        <v>46317</v>
      </c>
    </row>
    <row r="317" spans="1:19" ht="15" customHeight="1" x14ac:dyDescent="0.25">
      <c r="A317" s="128">
        <v>11352</v>
      </c>
      <c r="B317" s="65" t="s">
        <v>52</v>
      </c>
      <c r="C317" s="65" t="s">
        <v>72</v>
      </c>
      <c r="D317" s="66">
        <v>46318</v>
      </c>
      <c r="E317" s="67">
        <v>0.74</v>
      </c>
      <c r="F317" s="65" t="s">
        <v>285</v>
      </c>
      <c r="G317" s="66">
        <v>46317</v>
      </c>
      <c r="H317" s="129">
        <v>40528787</v>
      </c>
      <c r="I317" s="129">
        <v>10</v>
      </c>
      <c r="J317" s="65" t="s">
        <v>4841</v>
      </c>
      <c r="K317" s="65" t="s">
        <v>4842</v>
      </c>
      <c r="L317" s="66">
        <v>46317</v>
      </c>
      <c r="M317" s="65" t="s">
        <v>287</v>
      </c>
      <c r="N317" s="65" t="s">
        <v>793</v>
      </c>
      <c r="O317" s="65" t="s">
        <v>289</v>
      </c>
      <c r="P317" s="66">
        <v>46318</v>
      </c>
      <c r="Q317" s="31">
        <f t="shared" si="8"/>
        <v>939</v>
      </c>
      <c r="R317" s="31">
        <f t="shared" si="9"/>
        <v>983</v>
      </c>
      <c r="S317" s="29">
        <f>IF($Q317&lt;Parâmetros!$E$19,$G317-1,$G317)</f>
        <v>46317</v>
      </c>
    </row>
    <row r="318" spans="1:19" ht="15" customHeight="1" x14ac:dyDescent="0.25">
      <c r="A318" s="128">
        <v>11352</v>
      </c>
      <c r="B318" s="65" t="s">
        <v>52</v>
      </c>
      <c r="C318" s="65" t="s">
        <v>72</v>
      </c>
      <c r="D318" s="66">
        <v>46318</v>
      </c>
      <c r="E318" s="67">
        <v>3.95</v>
      </c>
      <c r="F318" s="65" t="s">
        <v>285</v>
      </c>
      <c r="G318" s="66">
        <v>46318</v>
      </c>
      <c r="H318" s="129">
        <v>40526692</v>
      </c>
      <c r="I318" s="129">
        <v>10</v>
      </c>
      <c r="J318" s="65" t="s">
        <v>4843</v>
      </c>
      <c r="K318" s="65" t="s">
        <v>4844</v>
      </c>
      <c r="L318" s="66">
        <v>46318</v>
      </c>
      <c r="M318" s="65" t="s">
        <v>287</v>
      </c>
      <c r="N318" s="65" t="s">
        <v>793</v>
      </c>
      <c r="O318" s="65" t="s">
        <v>289</v>
      </c>
      <c r="P318" s="66">
        <v>46318</v>
      </c>
      <c r="Q318" s="31">
        <f t="shared" ref="Q318:Q381" si="10">IFERROR(VALUE(LEFT($J318,2))*60+VALUE(MID($J318,4,2)),9999)</f>
        <v>453</v>
      </c>
      <c r="R318" s="31">
        <f t="shared" ref="R318:R381" si="11">IFERROR(VALUE(LEFT($K318,2))*60+VALUE(MID($K318,4,2)),"")</f>
        <v>691</v>
      </c>
      <c r="S318" s="29">
        <f>IF($Q318&lt;Parâmetros!$E$19,$G318-1,$G318)</f>
        <v>46318</v>
      </c>
    </row>
    <row r="319" spans="1:19" ht="15" customHeight="1" x14ac:dyDescent="0.25">
      <c r="A319" s="128">
        <v>11352</v>
      </c>
      <c r="B319" s="65" t="s">
        <v>52</v>
      </c>
      <c r="C319" s="65" t="s">
        <v>72</v>
      </c>
      <c r="D319" s="66">
        <v>46318</v>
      </c>
      <c r="E319" s="67">
        <v>3.49</v>
      </c>
      <c r="F319" s="65" t="s">
        <v>285</v>
      </c>
      <c r="G319" s="66">
        <v>46318</v>
      </c>
      <c r="H319" s="129">
        <v>40526692</v>
      </c>
      <c r="I319" s="129">
        <v>10</v>
      </c>
      <c r="J319" s="65" t="s">
        <v>4845</v>
      </c>
      <c r="K319" s="65" t="s">
        <v>4846</v>
      </c>
      <c r="L319" s="66">
        <v>46318</v>
      </c>
      <c r="M319" s="65" t="s">
        <v>287</v>
      </c>
      <c r="N319" s="65" t="s">
        <v>793</v>
      </c>
      <c r="O319" s="65" t="s">
        <v>289</v>
      </c>
      <c r="P319" s="66">
        <v>46318</v>
      </c>
      <c r="Q319" s="31">
        <f t="shared" si="10"/>
        <v>757</v>
      </c>
      <c r="R319" s="31">
        <f t="shared" si="11"/>
        <v>967</v>
      </c>
      <c r="S319" s="29">
        <f>IF($Q319&lt;Parâmetros!$E$19,$G319-1,$G319)</f>
        <v>46318</v>
      </c>
    </row>
    <row r="320" spans="1:19" ht="15" customHeight="1" x14ac:dyDescent="0.25">
      <c r="A320" s="128">
        <v>11415</v>
      </c>
      <c r="B320" s="65" t="s">
        <v>355</v>
      </c>
      <c r="C320" s="65" t="s">
        <v>75</v>
      </c>
      <c r="D320" s="66">
        <v>46301</v>
      </c>
      <c r="E320" s="67">
        <v>0.75</v>
      </c>
      <c r="F320" s="65" t="s">
        <v>285</v>
      </c>
      <c r="G320" s="66">
        <v>46300</v>
      </c>
      <c r="H320" s="129">
        <v>40521764</v>
      </c>
      <c r="I320" s="129">
        <v>10</v>
      </c>
      <c r="J320" s="65" t="s">
        <v>805</v>
      </c>
      <c r="K320" s="65" t="s">
        <v>298</v>
      </c>
      <c r="L320" s="66">
        <v>46300</v>
      </c>
      <c r="M320" s="65" t="s">
        <v>315</v>
      </c>
      <c r="N320" s="65" t="s">
        <v>793</v>
      </c>
      <c r="O320" s="65" t="s">
        <v>289</v>
      </c>
      <c r="P320" s="66">
        <v>46301</v>
      </c>
      <c r="Q320" s="31">
        <f t="shared" si="10"/>
        <v>435</v>
      </c>
      <c r="R320" s="31">
        <f t="shared" si="11"/>
        <v>480</v>
      </c>
      <c r="S320" s="29">
        <f>IF($Q320&lt;Parâmetros!$E$19,$G320-1,$G320)</f>
        <v>46300</v>
      </c>
    </row>
    <row r="321" spans="1:19" ht="15" customHeight="1" x14ac:dyDescent="0.25">
      <c r="A321" s="128">
        <v>11415</v>
      </c>
      <c r="B321" s="65" t="s">
        <v>355</v>
      </c>
      <c r="C321" s="65" t="s">
        <v>75</v>
      </c>
      <c r="D321" s="66">
        <v>46301</v>
      </c>
      <c r="E321" s="67">
        <v>0.62</v>
      </c>
      <c r="F321" s="65" t="s">
        <v>285</v>
      </c>
      <c r="G321" s="66">
        <v>46300</v>
      </c>
      <c r="H321" s="129">
        <v>40521765</v>
      </c>
      <c r="I321" s="129">
        <v>10</v>
      </c>
      <c r="J321" s="65" t="s">
        <v>806</v>
      </c>
      <c r="K321" s="65" t="s">
        <v>807</v>
      </c>
      <c r="L321" s="66">
        <v>46300</v>
      </c>
      <c r="M321" s="65" t="s">
        <v>315</v>
      </c>
      <c r="N321" s="65" t="s">
        <v>793</v>
      </c>
      <c r="O321" s="65" t="s">
        <v>289</v>
      </c>
      <c r="P321" s="66">
        <v>46301</v>
      </c>
      <c r="Q321" s="31">
        <f t="shared" si="10"/>
        <v>485</v>
      </c>
      <c r="R321" s="31">
        <f t="shared" si="11"/>
        <v>522</v>
      </c>
      <c r="S321" s="29">
        <f>IF($Q321&lt;Parâmetros!$E$19,$G321-1,$G321)</f>
        <v>46300</v>
      </c>
    </row>
    <row r="322" spans="1:19" ht="15" customHeight="1" x14ac:dyDescent="0.25">
      <c r="A322" s="128">
        <v>11415</v>
      </c>
      <c r="B322" s="65" t="s">
        <v>355</v>
      </c>
      <c r="C322" s="65" t="s">
        <v>75</v>
      </c>
      <c r="D322" s="66">
        <v>46301</v>
      </c>
      <c r="E322" s="67">
        <v>0.69</v>
      </c>
      <c r="F322" s="65" t="s">
        <v>285</v>
      </c>
      <c r="G322" s="66">
        <v>46300</v>
      </c>
      <c r="H322" s="129">
        <v>40521766</v>
      </c>
      <c r="I322" s="129">
        <v>10</v>
      </c>
      <c r="J322" s="65" t="s">
        <v>808</v>
      </c>
      <c r="K322" s="65" t="s">
        <v>809</v>
      </c>
      <c r="L322" s="66">
        <v>46300</v>
      </c>
      <c r="M322" s="65" t="s">
        <v>315</v>
      </c>
      <c r="N322" s="65" t="s">
        <v>793</v>
      </c>
      <c r="O322" s="65" t="s">
        <v>289</v>
      </c>
      <c r="P322" s="66">
        <v>46301</v>
      </c>
      <c r="Q322" s="31">
        <f t="shared" si="10"/>
        <v>525</v>
      </c>
      <c r="R322" s="31">
        <f t="shared" si="11"/>
        <v>566</v>
      </c>
      <c r="S322" s="29">
        <f>IF($Q322&lt;Parâmetros!$E$19,$G322-1,$G322)</f>
        <v>46300</v>
      </c>
    </row>
    <row r="323" spans="1:19" ht="15" customHeight="1" x14ac:dyDescent="0.25">
      <c r="A323" s="128">
        <v>11415</v>
      </c>
      <c r="B323" s="65" t="s">
        <v>355</v>
      </c>
      <c r="C323" s="65" t="s">
        <v>75</v>
      </c>
      <c r="D323" s="66">
        <v>46301</v>
      </c>
      <c r="E323" s="67">
        <v>0.55000000000000004</v>
      </c>
      <c r="F323" s="65" t="s">
        <v>285</v>
      </c>
      <c r="G323" s="66">
        <v>46300</v>
      </c>
      <c r="H323" s="129">
        <v>40521767</v>
      </c>
      <c r="I323" s="129">
        <v>10</v>
      </c>
      <c r="J323" s="65" t="s">
        <v>810</v>
      </c>
      <c r="K323" s="65" t="s">
        <v>811</v>
      </c>
      <c r="L323" s="66">
        <v>46300</v>
      </c>
      <c r="M323" s="65" t="s">
        <v>315</v>
      </c>
      <c r="N323" s="65" t="s">
        <v>793</v>
      </c>
      <c r="O323" s="65" t="s">
        <v>289</v>
      </c>
      <c r="P323" s="66">
        <v>46301</v>
      </c>
      <c r="Q323" s="31">
        <f t="shared" si="10"/>
        <v>572</v>
      </c>
      <c r="R323" s="31">
        <f t="shared" si="11"/>
        <v>605</v>
      </c>
      <c r="S323" s="29">
        <f>IF($Q323&lt;Parâmetros!$E$19,$G323-1,$G323)</f>
        <v>46300</v>
      </c>
    </row>
    <row r="324" spans="1:19" ht="15" customHeight="1" x14ac:dyDescent="0.25">
      <c r="A324" s="128">
        <v>11415</v>
      </c>
      <c r="B324" s="65" t="s">
        <v>355</v>
      </c>
      <c r="C324" s="65" t="s">
        <v>75</v>
      </c>
      <c r="D324" s="66">
        <v>46301</v>
      </c>
      <c r="E324" s="67">
        <v>0.64</v>
      </c>
      <c r="F324" s="65" t="s">
        <v>285</v>
      </c>
      <c r="G324" s="66">
        <v>46300</v>
      </c>
      <c r="H324" s="129">
        <v>40521768</v>
      </c>
      <c r="I324" s="129">
        <v>10</v>
      </c>
      <c r="J324" s="65" t="s">
        <v>297</v>
      </c>
      <c r="K324" s="65" t="s">
        <v>812</v>
      </c>
      <c r="L324" s="66">
        <v>46300</v>
      </c>
      <c r="M324" s="65" t="s">
        <v>315</v>
      </c>
      <c r="N324" s="65" t="s">
        <v>793</v>
      </c>
      <c r="O324" s="65" t="s">
        <v>289</v>
      </c>
      <c r="P324" s="66">
        <v>46301</v>
      </c>
      <c r="Q324" s="31">
        <f t="shared" si="10"/>
        <v>610</v>
      </c>
      <c r="R324" s="31">
        <f t="shared" si="11"/>
        <v>648</v>
      </c>
      <c r="S324" s="29">
        <f>IF($Q324&lt;Parâmetros!$E$19,$G324-1,$G324)</f>
        <v>46300</v>
      </c>
    </row>
    <row r="325" spans="1:19" ht="15" customHeight="1" x14ac:dyDescent="0.25">
      <c r="A325" s="128">
        <v>11415</v>
      </c>
      <c r="B325" s="65" t="s">
        <v>355</v>
      </c>
      <c r="C325" s="65" t="s">
        <v>75</v>
      </c>
      <c r="D325" s="66">
        <v>46301</v>
      </c>
      <c r="E325" s="67">
        <v>0.5</v>
      </c>
      <c r="F325" s="65" t="s">
        <v>285</v>
      </c>
      <c r="G325" s="66">
        <v>46300</v>
      </c>
      <c r="H325" s="129">
        <v>40521684</v>
      </c>
      <c r="I325" s="129">
        <v>10</v>
      </c>
      <c r="J325" s="65" t="s">
        <v>813</v>
      </c>
      <c r="K325" s="65" t="s">
        <v>380</v>
      </c>
      <c r="L325" s="66">
        <v>46300</v>
      </c>
      <c r="M325" s="65" t="s">
        <v>315</v>
      </c>
      <c r="N325" s="65" t="s">
        <v>793</v>
      </c>
      <c r="O325" s="65" t="s">
        <v>289</v>
      </c>
      <c r="P325" s="66">
        <v>46301</v>
      </c>
      <c r="Q325" s="31">
        <f t="shared" si="10"/>
        <v>660</v>
      </c>
      <c r="R325" s="31">
        <f t="shared" si="11"/>
        <v>690</v>
      </c>
      <c r="S325" s="29">
        <f>IF($Q325&lt;Parâmetros!$E$19,$G325-1,$G325)</f>
        <v>46300</v>
      </c>
    </row>
    <row r="326" spans="1:19" ht="15" customHeight="1" x14ac:dyDescent="0.25">
      <c r="A326" s="128">
        <v>11415</v>
      </c>
      <c r="B326" s="65" t="s">
        <v>355</v>
      </c>
      <c r="C326" s="65" t="s">
        <v>75</v>
      </c>
      <c r="D326" s="66">
        <v>46301</v>
      </c>
      <c r="E326" s="67">
        <v>3.82</v>
      </c>
      <c r="F326" s="65" t="s">
        <v>285</v>
      </c>
      <c r="G326" s="66">
        <v>46300</v>
      </c>
      <c r="H326" s="129">
        <v>40521668</v>
      </c>
      <c r="I326" s="129">
        <v>10</v>
      </c>
      <c r="J326" s="65" t="s">
        <v>363</v>
      </c>
      <c r="K326" s="65" t="s">
        <v>814</v>
      </c>
      <c r="L326" s="66">
        <v>46300</v>
      </c>
      <c r="M326" s="65" t="s">
        <v>357</v>
      </c>
      <c r="N326" s="65" t="s">
        <v>793</v>
      </c>
      <c r="O326" s="65" t="s">
        <v>289</v>
      </c>
      <c r="P326" s="66">
        <v>46301</v>
      </c>
      <c r="Q326" s="31">
        <f t="shared" si="10"/>
        <v>750</v>
      </c>
      <c r="R326" s="31">
        <f t="shared" si="11"/>
        <v>979</v>
      </c>
      <c r="S326" s="29">
        <f>IF($Q326&lt;Parâmetros!$E$19,$G326-1,$G326)</f>
        <v>46300</v>
      </c>
    </row>
    <row r="327" spans="1:19" ht="15" customHeight="1" x14ac:dyDescent="0.25">
      <c r="A327" s="128">
        <v>11415</v>
      </c>
      <c r="B327" s="65" t="s">
        <v>355</v>
      </c>
      <c r="C327" s="65" t="s">
        <v>75</v>
      </c>
      <c r="D327" s="66">
        <v>46301</v>
      </c>
      <c r="E327" s="67">
        <v>1.52</v>
      </c>
      <c r="F327" s="65" t="s">
        <v>285</v>
      </c>
      <c r="G327" s="66">
        <v>46301</v>
      </c>
      <c r="H327" s="129">
        <v>40521698</v>
      </c>
      <c r="I327" s="129">
        <v>10</v>
      </c>
      <c r="J327" s="65" t="s">
        <v>815</v>
      </c>
      <c r="K327" s="65" t="s">
        <v>816</v>
      </c>
      <c r="L327" s="66">
        <v>46301</v>
      </c>
      <c r="M327" s="65" t="s">
        <v>315</v>
      </c>
      <c r="N327" s="65" t="s">
        <v>793</v>
      </c>
      <c r="O327" s="65" t="s">
        <v>289</v>
      </c>
      <c r="P327" s="66">
        <v>46301</v>
      </c>
      <c r="Q327" s="31">
        <f t="shared" si="10"/>
        <v>500</v>
      </c>
      <c r="R327" s="31">
        <f t="shared" si="11"/>
        <v>592</v>
      </c>
      <c r="S327" s="29">
        <f>IF($Q327&lt;Parâmetros!$E$19,$G327-1,$G327)</f>
        <v>46301</v>
      </c>
    </row>
    <row r="328" spans="1:19" ht="15" customHeight="1" x14ac:dyDescent="0.25">
      <c r="A328" s="128">
        <v>11415</v>
      </c>
      <c r="B328" s="65" t="s">
        <v>355</v>
      </c>
      <c r="C328" s="65" t="s">
        <v>75</v>
      </c>
      <c r="D328" s="66">
        <v>46301</v>
      </c>
      <c r="E328" s="67">
        <v>1.44</v>
      </c>
      <c r="F328" s="65" t="s">
        <v>285</v>
      </c>
      <c r="G328" s="66">
        <v>46301</v>
      </c>
      <c r="H328" s="129">
        <v>40521690</v>
      </c>
      <c r="I328" s="129">
        <v>10</v>
      </c>
      <c r="J328" s="65" t="s">
        <v>336</v>
      </c>
      <c r="K328" s="65" t="s">
        <v>817</v>
      </c>
      <c r="L328" s="66">
        <v>46301</v>
      </c>
      <c r="M328" s="65" t="s">
        <v>315</v>
      </c>
      <c r="N328" s="65" t="s">
        <v>793</v>
      </c>
      <c r="O328" s="65" t="s">
        <v>289</v>
      </c>
      <c r="P328" s="66">
        <v>46301</v>
      </c>
      <c r="Q328" s="31">
        <f t="shared" si="10"/>
        <v>600</v>
      </c>
      <c r="R328" s="31">
        <f t="shared" si="11"/>
        <v>686</v>
      </c>
      <c r="S328" s="29">
        <f>IF($Q328&lt;Parâmetros!$E$19,$G328-1,$G328)</f>
        <v>46301</v>
      </c>
    </row>
    <row r="329" spans="1:19" ht="15" customHeight="1" x14ac:dyDescent="0.25">
      <c r="A329" s="128">
        <v>11415</v>
      </c>
      <c r="B329" s="65" t="s">
        <v>355</v>
      </c>
      <c r="C329" s="65" t="s">
        <v>75</v>
      </c>
      <c r="D329" s="66">
        <v>46301</v>
      </c>
      <c r="E329" s="67">
        <v>1.94</v>
      </c>
      <c r="F329" s="65" t="s">
        <v>285</v>
      </c>
      <c r="G329" s="66">
        <v>46301</v>
      </c>
      <c r="H329" s="129">
        <v>40521677</v>
      </c>
      <c r="I329" s="129">
        <v>10</v>
      </c>
      <c r="J329" s="65" t="s">
        <v>301</v>
      </c>
      <c r="K329" s="65" t="s">
        <v>818</v>
      </c>
      <c r="L329" s="66">
        <v>46301</v>
      </c>
      <c r="M329" s="65" t="s">
        <v>315</v>
      </c>
      <c r="N329" s="65" t="s">
        <v>793</v>
      </c>
      <c r="O329" s="65" t="s">
        <v>289</v>
      </c>
      <c r="P329" s="66">
        <v>46301</v>
      </c>
      <c r="Q329" s="31">
        <f t="shared" si="10"/>
        <v>750</v>
      </c>
      <c r="R329" s="31">
        <f t="shared" si="11"/>
        <v>867</v>
      </c>
      <c r="S329" s="29">
        <f>IF($Q329&lt;Parâmetros!$E$19,$G329-1,$G329)</f>
        <v>46301</v>
      </c>
    </row>
    <row r="330" spans="1:19" ht="15" customHeight="1" x14ac:dyDescent="0.25">
      <c r="A330" s="128">
        <v>11415</v>
      </c>
      <c r="B330" s="65" t="s">
        <v>355</v>
      </c>
      <c r="C330" s="65" t="s">
        <v>75</v>
      </c>
      <c r="D330" s="66">
        <v>46301</v>
      </c>
      <c r="E330" s="67">
        <v>1.77</v>
      </c>
      <c r="F330" s="65" t="s">
        <v>285</v>
      </c>
      <c r="G330" s="66">
        <v>46301</v>
      </c>
      <c r="H330" s="129">
        <v>40521678</v>
      </c>
      <c r="I330" s="129">
        <v>10</v>
      </c>
      <c r="J330" s="65" t="s">
        <v>819</v>
      </c>
      <c r="K330" s="65" t="s">
        <v>820</v>
      </c>
      <c r="L330" s="66">
        <v>46301</v>
      </c>
      <c r="M330" s="65" t="s">
        <v>315</v>
      </c>
      <c r="N330" s="65" t="s">
        <v>793</v>
      </c>
      <c r="O330" s="65" t="s">
        <v>289</v>
      </c>
      <c r="P330" s="66">
        <v>46301</v>
      </c>
      <c r="Q330" s="31">
        <f t="shared" si="10"/>
        <v>875</v>
      </c>
      <c r="R330" s="31">
        <f t="shared" si="11"/>
        <v>981</v>
      </c>
      <c r="S330" s="29">
        <f>IF($Q330&lt;Parâmetros!$E$19,$G330-1,$G330)</f>
        <v>46301</v>
      </c>
    </row>
    <row r="331" spans="1:19" ht="15" customHeight="1" x14ac:dyDescent="0.25">
      <c r="A331" s="128">
        <v>11415</v>
      </c>
      <c r="B331" s="65" t="s">
        <v>355</v>
      </c>
      <c r="C331" s="65" t="s">
        <v>75</v>
      </c>
      <c r="D331" s="66">
        <v>46302</v>
      </c>
      <c r="E331" s="67">
        <v>0.7</v>
      </c>
      <c r="F331" s="65" t="s">
        <v>285</v>
      </c>
      <c r="G331" s="66">
        <v>46302</v>
      </c>
      <c r="H331" s="129">
        <v>40521693</v>
      </c>
      <c r="I331" s="129">
        <v>10</v>
      </c>
      <c r="J331" s="65" t="s">
        <v>929</v>
      </c>
      <c r="K331" s="65" t="s">
        <v>930</v>
      </c>
      <c r="L331" s="66">
        <v>46302</v>
      </c>
      <c r="M331" s="65" t="s">
        <v>315</v>
      </c>
      <c r="N331" s="65" t="s">
        <v>793</v>
      </c>
      <c r="O331" s="65" t="s">
        <v>289</v>
      </c>
      <c r="P331" s="66">
        <v>46302</v>
      </c>
      <c r="Q331" s="31">
        <f t="shared" si="10"/>
        <v>430</v>
      </c>
      <c r="R331" s="31">
        <f t="shared" si="11"/>
        <v>473</v>
      </c>
      <c r="S331" s="29">
        <f>IF($Q331&lt;Parâmetros!$E$19,$G331-1,$G331)</f>
        <v>46302</v>
      </c>
    </row>
    <row r="332" spans="1:19" ht="15" customHeight="1" x14ac:dyDescent="0.25">
      <c r="A332" s="128">
        <v>11415</v>
      </c>
      <c r="B332" s="65" t="s">
        <v>355</v>
      </c>
      <c r="C332" s="65" t="s">
        <v>75</v>
      </c>
      <c r="D332" s="66">
        <v>46302</v>
      </c>
      <c r="E332" s="67">
        <v>0.55000000000000004</v>
      </c>
      <c r="F332" s="65" t="s">
        <v>285</v>
      </c>
      <c r="G332" s="66">
        <v>46302</v>
      </c>
      <c r="H332" s="129">
        <v>40521720</v>
      </c>
      <c r="I332" s="129">
        <v>10</v>
      </c>
      <c r="J332" s="65" t="s">
        <v>931</v>
      </c>
      <c r="K332" s="65" t="s">
        <v>697</v>
      </c>
      <c r="L332" s="66">
        <v>46302</v>
      </c>
      <c r="M332" s="65" t="s">
        <v>315</v>
      </c>
      <c r="N332" s="65" t="s">
        <v>793</v>
      </c>
      <c r="O332" s="65" t="s">
        <v>289</v>
      </c>
      <c r="P332" s="66">
        <v>46302</v>
      </c>
      <c r="Q332" s="31">
        <f t="shared" si="10"/>
        <v>476</v>
      </c>
      <c r="R332" s="31">
        <f t="shared" si="11"/>
        <v>510</v>
      </c>
      <c r="S332" s="29">
        <f>IF($Q332&lt;Parâmetros!$E$19,$G332-1,$G332)</f>
        <v>46302</v>
      </c>
    </row>
    <row r="333" spans="1:19" ht="15" customHeight="1" x14ac:dyDescent="0.25">
      <c r="A333" s="128">
        <v>11415</v>
      </c>
      <c r="B333" s="65" t="s">
        <v>355</v>
      </c>
      <c r="C333" s="65" t="s">
        <v>75</v>
      </c>
      <c r="D333" s="66">
        <v>46302</v>
      </c>
      <c r="E333" s="67">
        <v>0.52</v>
      </c>
      <c r="F333" s="65" t="s">
        <v>285</v>
      </c>
      <c r="G333" s="66">
        <v>46302</v>
      </c>
      <c r="H333" s="129">
        <v>40521721</v>
      </c>
      <c r="I333" s="129">
        <v>10</v>
      </c>
      <c r="J333" s="65" t="s">
        <v>932</v>
      </c>
      <c r="K333" s="65" t="s">
        <v>933</v>
      </c>
      <c r="L333" s="66">
        <v>46302</v>
      </c>
      <c r="M333" s="65" t="s">
        <v>315</v>
      </c>
      <c r="N333" s="65" t="s">
        <v>793</v>
      </c>
      <c r="O333" s="65" t="s">
        <v>289</v>
      </c>
      <c r="P333" s="66">
        <v>46302</v>
      </c>
      <c r="Q333" s="31">
        <f t="shared" si="10"/>
        <v>513</v>
      </c>
      <c r="R333" s="31">
        <f t="shared" si="11"/>
        <v>544</v>
      </c>
      <c r="S333" s="29">
        <f>IF($Q333&lt;Parâmetros!$E$19,$G333-1,$G333)</f>
        <v>46302</v>
      </c>
    </row>
    <row r="334" spans="1:19" ht="15" customHeight="1" x14ac:dyDescent="0.25">
      <c r="A334" s="128">
        <v>11415</v>
      </c>
      <c r="B334" s="65" t="s">
        <v>355</v>
      </c>
      <c r="C334" s="65" t="s">
        <v>75</v>
      </c>
      <c r="D334" s="66">
        <v>46302</v>
      </c>
      <c r="E334" s="67">
        <v>0.59</v>
      </c>
      <c r="F334" s="65" t="s">
        <v>285</v>
      </c>
      <c r="G334" s="66">
        <v>46302</v>
      </c>
      <c r="H334" s="129">
        <v>40521722</v>
      </c>
      <c r="I334" s="129">
        <v>10</v>
      </c>
      <c r="J334" s="65" t="s">
        <v>934</v>
      </c>
      <c r="K334" s="65" t="s">
        <v>935</v>
      </c>
      <c r="L334" s="66">
        <v>46302</v>
      </c>
      <c r="M334" s="65" t="s">
        <v>315</v>
      </c>
      <c r="N334" s="65" t="s">
        <v>793</v>
      </c>
      <c r="O334" s="65" t="s">
        <v>289</v>
      </c>
      <c r="P334" s="66">
        <v>46302</v>
      </c>
      <c r="Q334" s="31">
        <f t="shared" si="10"/>
        <v>547</v>
      </c>
      <c r="R334" s="31">
        <f t="shared" si="11"/>
        <v>582</v>
      </c>
      <c r="S334" s="29">
        <f>IF($Q334&lt;Parâmetros!$E$19,$G334-1,$G334)</f>
        <v>46302</v>
      </c>
    </row>
    <row r="335" spans="1:19" ht="15" customHeight="1" x14ac:dyDescent="0.25">
      <c r="A335" s="128">
        <v>11415</v>
      </c>
      <c r="B335" s="65" t="s">
        <v>355</v>
      </c>
      <c r="C335" s="65" t="s">
        <v>75</v>
      </c>
      <c r="D335" s="66">
        <v>46302</v>
      </c>
      <c r="E335" s="67">
        <v>0.55000000000000004</v>
      </c>
      <c r="F335" s="65" t="s">
        <v>285</v>
      </c>
      <c r="G335" s="66">
        <v>46302</v>
      </c>
      <c r="H335" s="129">
        <v>40521723</v>
      </c>
      <c r="I335" s="129">
        <v>10</v>
      </c>
      <c r="J335" s="65" t="s">
        <v>290</v>
      </c>
      <c r="K335" s="65" t="s">
        <v>936</v>
      </c>
      <c r="L335" s="66">
        <v>46302</v>
      </c>
      <c r="M335" s="65" t="s">
        <v>315</v>
      </c>
      <c r="N335" s="65" t="s">
        <v>793</v>
      </c>
      <c r="O335" s="65" t="s">
        <v>289</v>
      </c>
      <c r="P335" s="66">
        <v>46302</v>
      </c>
      <c r="Q335" s="31">
        <f t="shared" si="10"/>
        <v>585</v>
      </c>
      <c r="R335" s="31">
        <f t="shared" si="11"/>
        <v>618</v>
      </c>
      <c r="S335" s="29">
        <f>IF($Q335&lt;Parâmetros!$E$19,$G335-1,$G335)</f>
        <v>46302</v>
      </c>
    </row>
    <row r="336" spans="1:19" ht="15" customHeight="1" x14ac:dyDescent="0.25">
      <c r="A336" s="128">
        <v>11415</v>
      </c>
      <c r="B336" s="65" t="s">
        <v>355</v>
      </c>
      <c r="C336" s="65" t="s">
        <v>75</v>
      </c>
      <c r="D336" s="66">
        <v>46302</v>
      </c>
      <c r="E336" s="67">
        <v>0.62</v>
      </c>
      <c r="F336" s="65" t="s">
        <v>285</v>
      </c>
      <c r="G336" s="66">
        <v>46302</v>
      </c>
      <c r="H336" s="129">
        <v>40521724</v>
      </c>
      <c r="I336" s="129">
        <v>10</v>
      </c>
      <c r="J336" s="65" t="s">
        <v>937</v>
      </c>
      <c r="K336" s="65" t="s">
        <v>938</v>
      </c>
      <c r="L336" s="66">
        <v>46302</v>
      </c>
      <c r="M336" s="65" t="s">
        <v>315</v>
      </c>
      <c r="N336" s="65" t="s">
        <v>793</v>
      </c>
      <c r="O336" s="65" t="s">
        <v>289</v>
      </c>
      <c r="P336" s="66">
        <v>46302</v>
      </c>
      <c r="Q336" s="31">
        <f t="shared" si="10"/>
        <v>620</v>
      </c>
      <c r="R336" s="31">
        <f t="shared" si="11"/>
        <v>657</v>
      </c>
      <c r="S336" s="29">
        <f>IF($Q336&lt;Parâmetros!$E$19,$G336-1,$G336)</f>
        <v>46302</v>
      </c>
    </row>
    <row r="337" spans="1:19" ht="15" customHeight="1" x14ac:dyDescent="0.25">
      <c r="A337" s="128">
        <v>11415</v>
      </c>
      <c r="B337" s="65" t="s">
        <v>355</v>
      </c>
      <c r="C337" s="65" t="s">
        <v>75</v>
      </c>
      <c r="D337" s="66">
        <v>46302</v>
      </c>
      <c r="E337" s="67">
        <v>0.54</v>
      </c>
      <c r="F337" s="65" t="s">
        <v>285</v>
      </c>
      <c r="G337" s="66">
        <v>46302</v>
      </c>
      <c r="H337" s="129">
        <v>40521725</v>
      </c>
      <c r="I337" s="129">
        <v>10</v>
      </c>
      <c r="J337" s="65" t="s">
        <v>716</v>
      </c>
      <c r="K337" s="65" t="s">
        <v>939</v>
      </c>
      <c r="L337" s="66">
        <v>46302</v>
      </c>
      <c r="M337" s="65" t="s">
        <v>315</v>
      </c>
      <c r="N337" s="65" t="s">
        <v>793</v>
      </c>
      <c r="O337" s="65" t="s">
        <v>289</v>
      </c>
      <c r="P337" s="66">
        <v>46302</v>
      </c>
      <c r="Q337" s="31">
        <f t="shared" si="10"/>
        <v>660</v>
      </c>
      <c r="R337" s="31">
        <f t="shared" si="11"/>
        <v>692</v>
      </c>
      <c r="S337" s="29">
        <f>IF($Q337&lt;Parâmetros!$E$19,$G337-1,$G337)</f>
        <v>46302</v>
      </c>
    </row>
    <row r="338" spans="1:19" ht="15" customHeight="1" x14ac:dyDescent="0.25">
      <c r="A338" s="128">
        <v>11415</v>
      </c>
      <c r="B338" s="65" t="s">
        <v>355</v>
      </c>
      <c r="C338" s="65" t="s">
        <v>75</v>
      </c>
      <c r="D338" s="66">
        <v>46302</v>
      </c>
      <c r="E338" s="67">
        <v>2.27</v>
      </c>
      <c r="F338" s="65" t="s">
        <v>285</v>
      </c>
      <c r="G338" s="66">
        <v>46302</v>
      </c>
      <c r="H338" s="129">
        <v>40521699</v>
      </c>
      <c r="I338" s="129">
        <v>10</v>
      </c>
      <c r="J338" s="65" t="s">
        <v>940</v>
      </c>
      <c r="K338" s="65" t="s">
        <v>941</v>
      </c>
      <c r="L338" s="66">
        <v>46302</v>
      </c>
      <c r="M338" s="65" t="s">
        <v>315</v>
      </c>
      <c r="N338" s="65" t="s">
        <v>793</v>
      </c>
      <c r="O338" s="65" t="s">
        <v>289</v>
      </c>
      <c r="P338" s="66">
        <v>46302</v>
      </c>
      <c r="Q338" s="31">
        <f t="shared" si="10"/>
        <v>756</v>
      </c>
      <c r="R338" s="31">
        <f t="shared" si="11"/>
        <v>892</v>
      </c>
      <c r="S338" s="29">
        <f>IF($Q338&lt;Parâmetros!$E$19,$G338-1,$G338)</f>
        <v>46302</v>
      </c>
    </row>
    <row r="339" spans="1:19" ht="15" customHeight="1" x14ac:dyDescent="0.25">
      <c r="A339" s="128">
        <v>11415</v>
      </c>
      <c r="B339" s="65" t="s">
        <v>355</v>
      </c>
      <c r="C339" s="65" t="s">
        <v>75</v>
      </c>
      <c r="D339" s="66">
        <v>46302</v>
      </c>
      <c r="E339" s="67">
        <v>1.42</v>
      </c>
      <c r="F339" s="65" t="s">
        <v>285</v>
      </c>
      <c r="G339" s="66">
        <v>46302</v>
      </c>
      <c r="H339" s="129">
        <v>40521691</v>
      </c>
      <c r="I339" s="129">
        <v>10</v>
      </c>
      <c r="J339" s="65" t="s">
        <v>942</v>
      </c>
      <c r="K339" s="65" t="s">
        <v>943</v>
      </c>
      <c r="L339" s="66">
        <v>46302</v>
      </c>
      <c r="M339" s="65" t="s">
        <v>315</v>
      </c>
      <c r="N339" s="65" t="s">
        <v>793</v>
      </c>
      <c r="O339" s="65" t="s">
        <v>289</v>
      </c>
      <c r="P339" s="66">
        <v>46302</v>
      </c>
      <c r="Q339" s="31">
        <f t="shared" si="10"/>
        <v>900</v>
      </c>
      <c r="R339" s="31">
        <f t="shared" si="11"/>
        <v>985</v>
      </c>
      <c r="S339" s="29">
        <f>IF($Q339&lt;Parâmetros!$E$19,$G339-1,$G339)</f>
        <v>46302</v>
      </c>
    </row>
    <row r="340" spans="1:19" ht="15" customHeight="1" x14ac:dyDescent="0.25">
      <c r="A340" s="128">
        <v>11415</v>
      </c>
      <c r="B340" s="65" t="s">
        <v>355</v>
      </c>
      <c r="C340" s="65" t="s">
        <v>75</v>
      </c>
      <c r="D340" s="66">
        <v>46304</v>
      </c>
      <c r="E340" s="67">
        <v>0.37</v>
      </c>
      <c r="F340" s="65" t="s">
        <v>285</v>
      </c>
      <c r="G340" s="66">
        <v>46303</v>
      </c>
      <c r="H340" s="129">
        <v>40521681</v>
      </c>
      <c r="I340" s="129">
        <v>10</v>
      </c>
      <c r="J340" s="65" t="s">
        <v>1452</v>
      </c>
      <c r="K340" s="65" t="s">
        <v>1453</v>
      </c>
      <c r="L340" s="66">
        <v>46303</v>
      </c>
      <c r="M340" s="65" t="s">
        <v>315</v>
      </c>
      <c r="N340" s="65" t="s">
        <v>793</v>
      </c>
      <c r="O340" s="65" t="s">
        <v>289</v>
      </c>
      <c r="P340" s="66">
        <v>46304</v>
      </c>
      <c r="Q340" s="31">
        <f t="shared" si="10"/>
        <v>430</v>
      </c>
      <c r="R340" s="31">
        <f t="shared" si="11"/>
        <v>452</v>
      </c>
      <c r="S340" s="29">
        <f>IF($Q340&lt;Parâmetros!$E$19,$G340-1,$G340)</f>
        <v>46303</v>
      </c>
    </row>
    <row r="341" spans="1:19" ht="15" customHeight="1" x14ac:dyDescent="0.25">
      <c r="A341" s="128">
        <v>11415</v>
      </c>
      <c r="B341" s="65" t="s">
        <v>355</v>
      </c>
      <c r="C341" s="65" t="s">
        <v>75</v>
      </c>
      <c r="D341" s="66">
        <v>46304</v>
      </c>
      <c r="E341" s="67">
        <v>0.32</v>
      </c>
      <c r="F341" s="65" t="s">
        <v>285</v>
      </c>
      <c r="G341" s="66">
        <v>46303</v>
      </c>
      <c r="H341" s="129">
        <v>40521682</v>
      </c>
      <c r="I341" s="129">
        <v>10</v>
      </c>
      <c r="J341" s="65" t="s">
        <v>1454</v>
      </c>
      <c r="K341" s="65" t="s">
        <v>1455</v>
      </c>
      <c r="L341" s="66">
        <v>46303</v>
      </c>
      <c r="M341" s="65" t="s">
        <v>315</v>
      </c>
      <c r="N341" s="65" t="s">
        <v>793</v>
      </c>
      <c r="O341" s="65" t="s">
        <v>289</v>
      </c>
      <c r="P341" s="66">
        <v>46304</v>
      </c>
      <c r="Q341" s="31">
        <f t="shared" si="10"/>
        <v>456</v>
      </c>
      <c r="R341" s="31">
        <f t="shared" si="11"/>
        <v>476</v>
      </c>
      <c r="S341" s="29">
        <f>IF($Q341&lt;Parâmetros!$E$19,$G341-1,$G341)</f>
        <v>46303</v>
      </c>
    </row>
    <row r="342" spans="1:19" ht="15" customHeight="1" x14ac:dyDescent="0.25">
      <c r="A342" s="128">
        <v>11415</v>
      </c>
      <c r="B342" s="65" t="s">
        <v>355</v>
      </c>
      <c r="C342" s="65" t="s">
        <v>75</v>
      </c>
      <c r="D342" s="66">
        <v>46304</v>
      </c>
      <c r="E342" s="67">
        <v>0.37</v>
      </c>
      <c r="F342" s="65" t="s">
        <v>285</v>
      </c>
      <c r="G342" s="66">
        <v>46303</v>
      </c>
      <c r="H342" s="129">
        <v>40521683</v>
      </c>
      <c r="I342" s="129">
        <v>10</v>
      </c>
      <c r="J342" s="65" t="s">
        <v>1456</v>
      </c>
      <c r="K342" s="65" t="s">
        <v>1457</v>
      </c>
      <c r="L342" s="66">
        <v>46303</v>
      </c>
      <c r="M342" s="65" t="s">
        <v>315</v>
      </c>
      <c r="N342" s="65" t="s">
        <v>793</v>
      </c>
      <c r="O342" s="65" t="s">
        <v>289</v>
      </c>
      <c r="P342" s="66">
        <v>46304</v>
      </c>
      <c r="Q342" s="31">
        <f t="shared" si="10"/>
        <v>480</v>
      </c>
      <c r="R342" s="31">
        <f t="shared" si="11"/>
        <v>502</v>
      </c>
      <c r="S342" s="29">
        <f>IF($Q342&lt;Parâmetros!$E$19,$G342-1,$G342)</f>
        <v>46303</v>
      </c>
    </row>
    <row r="343" spans="1:19" ht="15" customHeight="1" x14ac:dyDescent="0.25">
      <c r="A343" s="128">
        <v>11415</v>
      </c>
      <c r="B343" s="65" t="s">
        <v>355</v>
      </c>
      <c r="C343" s="65" t="s">
        <v>75</v>
      </c>
      <c r="D343" s="66">
        <v>46304</v>
      </c>
      <c r="E343" s="67">
        <v>0.67</v>
      </c>
      <c r="F343" s="65" t="s">
        <v>285</v>
      </c>
      <c r="G343" s="66">
        <v>46303</v>
      </c>
      <c r="H343" s="129">
        <v>40521703</v>
      </c>
      <c r="I343" s="129">
        <v>10</v>
      </c>
      <c r="J343" s="65" t="s">
        <v>1458</v>
      </c>
      <c r="K343" s="65" t="s">
        <v>1459</v>
      </c>
      <c r="L343" s="66">
        <v>46303</v>
      </c>
      <c r="M343" s="65" t="s">
        <v>291</v>
      </c>
      <c r="N343" s="65" t="s">
        <v>793</v>
      </c>
      <c r="O343" s="65" t="s">
        <v>289</v>
      </c>
      <c r="P343" s="66">
        <v>46304</v>
      </c>
      <c r="Q343" s="31">
        <f t="shared" si="10"/>
        <v>510</v>
      </c>
      <c r="R343" s="31">
        <f t="shared" si="11"/>
        <v>550</v>
      </c>
      <c r="S343" s="29">
        <f>IF($Q343&lt;Parâmetros!$E$19,$G343-1,$G343)</f>
        <v>46303</v>
      </c>
    </row>
    <row r="344" spans="1:19" ht="15" customHeight="1" x14ac:dyDescent="0.25">
      <c r="A344" s="128">
        <v>11415</v>
      </c>
      <c r="B344" s="65" t="s">
        <v>355</v>
      </c>
      <c r="C344" s="65" t="s">
        <v>75</v>
      </c>
      <c r="D344" s="66">
        <v>46304</v>
      </c>
      <c r="E344" s="67">
        <v>2.17</v>
      </c>
      <c r="F344" s="65" t="s">
        <v>285</v>
      </c>
      <c r="G344" s="66">
        <v>46303</v>
      </c>
      <c r="H344" s="129">
        <v>40520766</v>
      </c>
      <c r="I344" s="129">
        <v>10</v>
      </c>
      <c r="J344" s="65" t="s">
        <v>1460</v>
      </c>
      <c r="K344" s="65" t="s">
        <v>1461</v>
      </c>
      <c r="L344" s="66">
        <v>46303</v>
      </c>
      <c r="M344" s="65" t="s">
        <v>287</v>
      </c>
      <c r="N344" s="65" t="s">
        <v>793</v>
      </c>
      <c r="O344" s="65" t="s">
        <v>289</v>
      </c>
      <c r="P344" s="66">
        <v>46304</v>
      </c>
      <c r="Q344" s="31">
        <f t="shared" si="10"/>
        <v>560</v>
      </c>
      <c r="R344" s="31">
        <f t="shared" si="11"/>
        <v>690</v>
      </c>
      <c r="S344" s="29">
        <f>IF($Q344&lt;Parâmetros!$E$19,$G344-1,$G344)</f>
        <v>46303</v>
      </c>
    </row>
    <row r="345" spans="1:19" ht="15" customHeight="1" x14ac:dyDescent="0.25">
      <c r="A345" s="128">
        <v>11415</v>
      </c>
      <c r="B345" s="65" t="s">
        <v>355</v>
      </c>
      <c r="C345" s="65" t="s">
        <v>75</v>
      </c>
      <c r="D345" s="66">
        <v>46304</v>
      </c>
      <c r="E345" s="67">
        <v>2.5</v>
      </c>
      <c r="F345" s="65" t="s">
        <v>285</v>
      </c>
      <c r="G345" s="66">
        <v>46303</v>
      </c>
      <c r="H345" s="129">
        <v>40523778</v>
      </c>
      <c r="I345" s="129">
        <v>10</v>
      </c>
      <c r="J345" s="65" t="s">
        <v>1462</v>
      </c>
      <c r="K345" s="65" t="s">
        <v>1463</v>
      </c>
      <c r="L345" s="66">
        <v>46303</v>
      </c>
      <c r="M345" s="65" t="s">
        <v>287</v>
      </c>
      <c r="N345" s="65" t="s">
        <v>793</v>
      </c>
      <c r="O345" s="65" t="s">
        <v>289</v>
      </c>
      <c r="P345" s="66">
        <v>46304</v>
      </c>
      <c r="Q345" s="31">
        <f t="shared" si="10"/>
        <v>750</v>
      </c>
      <c r="R345" s="31">
        <f t="shared" si="11"/>
        <v>900</v>
      </c>
      <c r="S345" s="29">
        <f>IF($Q345&lt;Parâmetros!$E$19,$G345-1,$G345)</f>
        <v>46303</v>
      </c>
    </row>
    <row r="346" spans="1:19" ht="15" customHeight="1" x14ac:dyDescent="0.25">
      <c r="A346" s="128">
        <v>11415</v>
      </c>
      <c r="B346" s="65" t="s">
        <v>355</v>
      </c>
      <c r="C346" s="65" t="s">
        <v>75</v>
      </c>
      <c r="D346" s="66">
        <v>46304</v>
      </c>
      <c r="E346" s="67">
        <v>0.56999999999999995</v>
      </c>
      <c r="F346" s="65" t="s">
        <v>285</v>
      </c>
      <c r="G346" s="66">
        <v>46303</v>
      </c>
      <c r="H346" s="129">
        <v>40521719</v>
      </c>
      <c r="I346" s="129">
        <v>10</v>
      </c>
      <c r="J346" s="65" t="s">
        <v>1464</v>
      </c>
      <c r="K346" s="65" t="s">
        <v>1465</v>
      </c>
      <c r="L346" s="66">
        <v>46303</v>
      </c>
      <c r="M346" s="65" t="s">
        <v>315</v>
      </c>
      <c r="N346" s="129">
        <v>3012390</v>
      </c>
      <c r="O346" s="65" t="s">
        <v>289</v>
      </c>
      <c r="P346" s="66">
        <v>46304</v>
      </c>
      <c r="Q346" s="31">
        <f t="shared" si="10"/>
        <v>910</v>
      </c>
      <c r="R346" s="31">
        <f t="shared" si="11"/>
        <v>945</v>
      </c>
      <c r="S346" s="29">
        <f>IF($Q346&lt;Parâmetros!$E$19,$G346-1,$G346)</f>
        <v>46303</v>
      </c>
    </row>
    <row r="347" spans="1:19" ht="15" customHeight="1" x14ac:dyDescent="0.25">
      <c r="A347" s="128">
        <v>11415</v>
      </c>
      <c r="B347" s="65" t="s">
        <v>355</v>
      </c>
      <c r="C347" s="65" t="s">
        <v>75</v>
      </c>
      <c r="D347" s="66">
        <v>46304</v>
      </c>
      <c r="E347" s="67">
        <v>0.67</v>
      </c>
      <c r="F347" s="65" t="s">
        <v>285</v>
      </c>
      <c r="G347" s="66">
        <v>46303</v>
      </c>
      <c r="H347" s="129">
        <v>40521718</v>
      </c>
      <c r="I347" s="129">
        <v>10</v>
      </c>
      <c r="J347" s="65" t="s">
        <v>1466</v>
      </c>
      <c r="K347" s="65" t="s">
        <v>1072</v>
      </c>
      <c r="L347" s="66">
        <v>46303</v>
      </c>
      <c r="M347" s="65" t="s">
        <v>315</v>
      </c>
      <c r="N347" s="65" t="s">
        <v>793</v>
      </c>
      <c r="O347" s="65" t="s">
        <v>289</v>
      </c>
      <c r="P347" s="66">
        <v>46304</v>
      </c>
      <c r="Q347" s="31">
        <f t="shared" si="10"/>
        <v>948</v>
      </c>
      <c r="R347" s="31">
        <f t="shared" si="11"/>
        <v>988</v>
      </c>
      <c r="S347" s="29">
        <f>IF($Q347&lt;Parâmetros!$E$19,$G347-1,$G347)</f>
        <v>46303</v>
      </c>
    </row>
    <row r="348" spans="1:19" ht="15" customHeight="1" x14ac:dyDescent="0.25">
      <c r="A348" s="128">
        <v>11415</v>
      </c>
      <c r="B348" s="65" t="s">
        <v>355</v>
      </c>
      <c r="C348" s="65" t="s">
        <v>75</v>
      </c>
      <c r="D348" s="66">
        <v>46304</v>
      </c>
      <c r="E348" s="67">
        <v>0.85</v>
      </c>
      <c r="F348" s="65" t="s">
        <v>285</v>
      </c>
      <c r="G348" s="66">
        <v>46304</v>
      </c>
      <c r="H348" s="129">
        <v>40523753</v>
      </c>
      <c r="I348" s="129">
        <v>10</v>
      </c>
      <c r="J348" s="65" t="s">
        <v>1467</v>
      </c>
      <c r="K348" s="65" t="s">
        <v>1468</v>
      </c>
      <c r="L348" s="66">
        <v>46304</v>
      </c>
      <c r="M348" s="65" t="s">
        <v>287</v>
      </c>
      <c r="N348" s="129">
        <v>3010186</v>
      </c>
      <c r="O348" s="65" t="s">
        <v>289</v>
      </c>
      <c r="P348" s="66">
        <v>46304</v>
      </c>
      <c r="Q348" s="31">
        <f t="shared" si="10"/>
        <v>431</v>
      </c>
      <c r="R348" s="31">
        <f t="shared" si="11"/>
        <v>482</v>
      </c>
      <c r="S348" s="29">
        <f>IF($Q348&lt;Parâmetros!$E$19,$G348-1,$G348)</f>
        <v>46304</v>
      </c>
    </row>
    <row r="349" spans="1:19" ht="15" customHeight="1" x14ac:dyDescent="0.25">
      <c r="A349" s="128">
        <v>11415</v>
      </c>
      <c r="B349" s="65" t="s">
        <v>355</v>
      </c>
      <c r="C349" s="65" t="s">
        <v>75</v>
      </c>
      <c r="D349" s="66">
        <v>46304</v>
      </c>
      <c r="E349" s="67">
        <v>0.6</v>
      </c>
      <c r="F349" s="65" t="s">
        <v>285</v>
      </c>
      <c r="G349" s="66">
        <v>46304</v>
      </c>
      <c r="H349" s="129">
        <v>40521717</v>
      </c>
      <c r="I349" s="129">
        <v>10</v>
      </c>
      <c r="J349" s="65" t="s">
        <v>1469</v>
      </c>
      <c r="K349" s="65" t="s">
        <v>1470</v>
      </c>
      <c r="L349" s="66">
        <v>46304</v>
      </c>
      <c r="M349" s="65" t="s">
        <v>315</v>
      </c>
      <c r="N349" s="65" t="s">
        <v>793</v>
      </c>
      <c r="O349" s="65" t="s">
        <v>289</v>
      </c>
      <c r="P349" s="66">
        <v>46304</v>
      </c>
      <c r="Q349" s="31">
        <f t="shared" si="10"/>
        <v>492</v>
      </c>
      <c r="R349" s="31">
        <f t="shared" si="11"/>
        <v>528</v>
      </c>
      <c r="S349" s="29">
        <f>IF($Q349&lt;Parâmetros!$E$19,$G349-1,$G349)</f>
        <v>46304</v>
      </c>
    </row>
    <row r="350" spans="1:19" ht="15" customHeight="1" x14ac:dyDescent="0.25">
      <c r="A350" s="128">
        <v>11415</v>
      </c>
      <c r="B350" s="65" t="s">
        <v>355</v>
      </c>
      <c r="C350" s="65" t="s">
        <v>75</v>
      </c>
      <c r="D350" s="66">
        <v>46304</v>
      </c>
      <c r="E350" s="67">
        <v>1.65</v>
      </c>
      <c r="F350" s="65" t="s">
        <v>285</v>
      </c>
      <c r="G350" s="66">
        <v>46304</v>
      </c>
      <c r="H350" s="129">
        <v>40521716</v>
      </c>
      <c r="I350" s="129">
        <v>10</v>
      </c>
      <c r="J350" s="65" t="s">
        <v>1471</v>
      </c>
      <c r="K350" s="65" t="s">
        <v>1472</v>
      </c>
      <c r="L350" s="66">
        <v>46304</v>
      </c>
      <c r="M350" s="65" t="s">
        <v>315</v>
      </c>
      <c r="N350" s="65" t="s">
        <v>793</v>
      </c>
      <c r="O350" s="65" t="s">
        <v>289</v>
      </c>
      <c r="P350" s="66">
        <v>46304</v>
      </c>
      <c r="Q350" s="31">
        <f t="shared" si="10"/>
        <v>531</v>
      </c>
      <c r="R350" s="31">
        <f t="shared" si="11"/>
        <v>630</v>
      </c>
      <c r="S350" s="29">
        <f>IF($Q350&lt;Parâmetros!$E$19,$G350-1,$G350)</f>
        <v>46304</v>
      </c>
    </row>
    <row r="351" spans="1:19" ht="15" customHeight="1" x14ac:dyDescent="0.25">
      <c r="A351" s="128">
        <v>11415</v>
      </c>
      <c r="B351" s="65" t="s">
        <v>355</v>
      </c>
      <c r="C351" s="65" t="s">
        <v>75</v>
      </c>
      <c r="D351" s="66">
        <v>46304</v>
      </c>
      <c r="E351" s="67">
        <v>0.39</v>
      </c>
      <c r="F351" s="65" t="s">
        <v>285</v>
      </c>
      <c r="G351" s="66">
        <v>46304</v>
      </c>
      <c r="H351" s="129">
        <v>40521715</v>
      </c>
      <c r="I351" s="129">
        <v>10</v>
      </c>
      <c r="J351" s="65" t="s">
        <v>1473</v>
      </c>
      <c r="K351" s="65" t="s">
        <v>1474</v>
      </c>
      <c r="L351" s="66">
        <v>46304</v>
      </c>
      <c r="M351" s="65" t="s">
        <v>315</v>
      </c>
      <c r="N351" s="129">
        <v>3011667</v>
      </c>
      <c r="O351" s="65" t="s">
        <v>289</v>
      </c>
      <c r="P351" s="66">
        <v>46304</v>
      </c>
      <c r="Q351" s="31">
        <f t="shared" si="10"/>
        <v>636</v>
      </c>
      <c r="R351" s="31">
        <f t="shared" si="11"/>
        <v>660</v>
      </c>
      <c r="S351" s="29">
        <f>IF($Q351&lt;Parâmetros!$E$19,$G351-1,$G351)</f>
        <v>46304</v>
      </c>
    </row>
    <row r="352" spans="1:19" ht="15" customHeight="1" x14ac:dyDescent="0.25">
      <c r="A352" s="128">
        <v>11415</v>
      </c>
      <c r="B352" s="65" t="s">
        <v>355</v>
      </c>
      <c r="C352" s="65" t="s">
        <v>75</v>
      </c>
      <c r="D352" s="66">
        <v>46304</v>
      </c>
      <c r="E352" s="67">
        <v>0.45</v>
      </c>
      <c r="F352" s="65" t="s">
        <v>285</v>
      </c>
      <c r="G352" s="66">
        <v>46304</v>
      </c>
      <c r="H352" s="129">
        <v>40521714</v>
      </c>
      <c r="I352" s="129">
        <v>10</v>
      </c>
      <c r="J352" s="65" t="s">
        <v>1475</v>
      </c>
      <c r="K352" s="65" t="s">
        <v>1476</v>
      </c>
      <c r="L352" s="66">
        <v>46304</v>
      </c>
      <c r="M352" s="65" t="s">
        <v>315</v>
      </c>
      <c r="N352" s="65" t="s">
        <v>793</v>
      </c>
      <c r="O352" s="65" t="s">
        <v>289</v>
      </c>
      <c r="P352" s="66">
        <v>46304</v>
      </c>
      <c r="Q352" s="31">
        <f t="shared" si="10"/>
        <v>666</v>
      </c>
      <c r="R352" s="31">
        <f t="shared" si="11"/>
        <v>693</v>
      </c>
      <c r="S352" s="29">
        <f>IF($Q352&lt;Parâmetros!$E$19,$G352-1,$G352)</f>
        <v>46304</v>
      </c>
    </row>
    <row r="353" spans="1:19" ht="15" customHeight="1" x14ac:dyDescent="0.25">
      <c r="A353" s="128">
        <v>11415</v>
      </c>
      <c r="B353" s="65" t="s">
        <v>355</v>
      </c>
      <c r="C353" s="65" t="s">
        <v>75</v>
      </c>
      <c r="D353" s="66">
        <v>46304</v>
      </c>
      <c r="E353" s="67">
        <v>0.59</v>
      </c>
      <c r="F353" s="65" t="s">
        <v>285</v>
      </c>
      <c r="G353" s="66">
        <v>46304</v>
      </c>
      <c r="H353" s="129">
        <v>40521713</v>
      </c>
      <c r="I353" s="129">
        <v>10</v>
      </c>
      <c r="J353" s="65" t="s">
        <v>1477</v>
      </c>
      <c r="K353" s="65" t="s">
        <v>1478</v>
      </c>
      <c r="L353" s="66">
        <v>46304</v>
      </c>
      <c r="M353" s="65" t="s">
        <v>315</v>
      </c>
      <c r="N353" s="65" t="s">
        <v>793</v>
      </c>
      <c r="O353" s="65" t="s">
        <v>289</v>
      </c>
      <c r="P353" s="66">
        <v>46304</v>
      </c>
      <c r="Q353" s="31">
        <f t="shared" si="10"/>
        <v>695</v>
      </c>
      <c r="R353" s="31">
        <f t="shared" si="11"/>
        <v>730</v>
      </c>
      <c r="S353" s="29">
        <f>IF($Q353&lt;Parâmetros!$E$19,$G353-1,$G353)</f>
        <v>46304</v>
      </c>
    </row>
    <row r="354" spans="1:19" ht="15" customHeight="1" x14ac:dyDescent="0.25">
      <c r="A354" s="128">
        <v>11415</v>
      </c>
      <c r="B354" s="65" t="s">
        <v>355</v>
      </c>
      <c r="C354" s="65" t="s">
        <v>75</v>
      </c>
      <c r="D354" s="66">
        <v>46304</v>
      </c>
      <c r="E354" s="67">
        <v>0.55000000000000004</v>
      </c>
      <c r="F354" s="65" t="s">
        <v>285</v>
      </c>
      <c r="G354" s="66">
        <v>46304</v>
      </c>
      <c r="H354" s="129">
        <v>40521712</v>
      </c>
      <c r="I354" s="129">
        <v>10</v>
      </c>
      <c r="J354" s="65" t="s">
        <v>1479</v>
      </c>
      <c r="K354" s="65" t="s">
        <v>1480</v>
      </c>
      <c r="L354" s="66">
        <v>46304</v>
      </c>
      <c r="M354" s="65" t="s">
        <v>315</v>
      </c>
      <c r="N354" s="65" t="s">
        <v>793</v>
      </c>
      <c r="O354" s="65" t="s">
        <v>289</v>
      </c>
      <c r="P354" s="66">
        <v>46304</v>
      </c>
      <c r="Q354" s="31">
        <f t="shared" si="10"/>
        <v>785</v>
      </c>
      <c r="R354" s="31">
        <f t="shared" si="11"/>
        <v>818</v>
      </c>
      <c r="S354" s="29">
        <f>IF($Q354&lt;Parâmetros!$E$19,$G354-1,$G354)</f>
        <v>46304</v>
      </c>
    </row>
    <row r="355" spans="1:19" ht="15" customHeight="1" x14ac:dyDescent="0.25">
      <c r="A355" s="128">
        <v>11415</v>
      </c>
      <c r="B355" s="65" t="s">
        <v>355</v>
      </c>
      <c r="C355" s="65" t="s">
        <v>75</v>
      </c>
      <c r="D355" s="66">
        <v>46304</v>
      </c>
      <c r="E355" s="67">
        <v>0.72</v>
      </c>
      <c r="F355" s="65" t="s">
        <v>285</v>
      </c>
      <c r="G355" s="66">
        <v>46304</v>
      </c>
      <c r="H355" s="129">
        <v>40521711</v>
      </c>
      <c r="I355" s="129">
        <v>10</v>
      </c>
      <c r="J355" s="65" t="s">
        <v>1481</v>
      </c>
      <c r="K355" s="65" t="s">
        <v>1482</v>
      </c>
      <c r="L355" s="66">
        <v>46304</v>
      </c>
      <c r="M355" s="65" t="s">
        <v>291</v>
      </c>
      <c r="N355" s="65" t="s">
        <v>793</v>
      </c>
      <c r="O355" s="65" t="s">
        <v>289</v>
      </c>
      <c r="P355" s="66">
        <v>46304</v>
      </c>
      <c r="Q355" s="31">
        <f t="shared" si="10"/>
        <v>821</v>
      </c>
      <c r="R355" s="31">
        <f t="shared" si="11"/>
        <v>864</v>
      </c>
      <c r="S355" s="29">
        <f>IF($Q355&lt;Parâmetros!$E$19,$G355-1,$G355)</f>
        <v>46304</v>
      </c>
    </row>
    <row r="356" spans="1:19" ht="15" customHeight="1" x14ac:dyDescent="0.25">
      <c r="A356" s="128">
        <v>11415</v>
      </c>
      <c r="B356" s="65" t="s">
        <v>355</v>
      </c>
      <c r="C356" s="65" t="s">
        <v>75</v>
      </c>
      <c r="D356" s="66">
        <v>46304</v>
      </c>
      <c r="E356" s="67">
        <v>0.65</v>
      </c>
      <c r="F356" s="65" t="s">
        <v>285</v>
      </c>
      <c r="G356" s="66">
        <v>46304</v>
      </c>
      <c r="H356" s="129">
        <v>40521710</v>
      </c>
      <c r="I356" s="129">
        <v>10</v>
      </c>
      <c r="J356" s="65" t="s">
        <v>1483</v>
      </c>
      <c r="K356" s="65" t="s">
        <v>1484</v>
      </c>
      <c r="L356" s="66">
        <v>46304</v>
      </c>
      <c r="M356" s="65" t="s">
        <v>291</v>
      </c>
      <c r="N356" s="65" t="s">
        <v>793</v>
      </c>
      <c r="O356" s="65" t="s">
        <v>289</v>
      </c>
      <c r="P356" s="66">
        <v>46304</v>
      </c>
      <c r="Q356" s="31">
        <f t="shared" si="10"/>
        <v>865</v>
      </c>
      <c r="R356" s="31">
        <f t="shared" si="11"/>
        <v>905</v>
      </c>
      <c r="S356" s="29">
        <f>IF($Q356&lt;Parâmetros!$E$19,$G356-1,$G356)</f>
        <v>46304</v>
      </c>
    </row>
    <row r="357" spans="1:19" ht="15" customHeight="1" x14ac:dyDescent="0.25">
      <c r="A357" s="128">
        <v>11415</v>
      </c>
      <c r="B357" s="65" t="s">
        <v>355</v>
      </c>
      <c r="C357" s="65" t="s">
        <v>75</v>
      </c>
      <c r="D357" s="66">
        <v>46304</v>
      </c>
      <c r="E357" s="67">
        <v>1.2</v>
      </c>
      <c r="F357" s="65" t="s">
        <v>285</v>
      </c>
      <c r="G357" s="66">
        <v>46304</v>
      </c>
      <c r="H357" s="129">
        <v>40523778</v>
      </c>
      <c r="I357" s="129">
        <v>10</v>
      </c>
      <c r="J357" s="65" t="s">
        <v>1485</v>
      </c>
      <c r="K357" s="65" t="s">
        <v>1486</v>
      </c>
      <c r="L357" s="66">
        <v>46304</v>
      </c>
      <c r="M357" s="65" t="s">
        <v>287</v>
      </c>
      <c r="N357" s="65" t="s">
        <v>793</v>
      </c>
      <c r="O357" s="65" t="s">
        <v>289</v>
      </c>
      <c r="P357" s="66">
        <v>46304</v>
      </c>
      <c r="Q357" s="31">
        <f t="shared" si="10"/>
        <v>911</v>
      </c>
      <c r="R357" s="31">
        <f t="shared" si="11"/>
        <v>983</v>
      </c>
      <c r="S357" s="29">
        <f>IF($Q357&lt;Parâmetros!$E$19,$G357-1,$G357)</f>
        <v>46304</v>
      </c>
    </row>
    <row r="358" spans="1:19" ht="15" customHeight="1" x14ac:dyDescent="0.25">
      <c r="A358" s="128">
        <v>11415</v>
      </c>
      <c r="B358" s="65" t="s">
        <v>355</v>
      </c>
      <c r="C358" s="65" t="s">
        <v>75</v>
      </c>
      <c r="D358" s="66">
        <v>46305</v>
      </c>
      <c r="E358" s="67">
        <v>4.1900000000000004</v>
      </c>
      <c r="F358" s="65" t="s">
        <v>285</v>
      </c>
      <c r="G358" s="66">
        <v>46305</v>
      </c>
      <c r="H358" s="129">
        <v>40523778</v>
      </c>
      <c r="I358" s="129">
        <v>10</v>
      </c>
      <c r="J358" s="65" t="s">
        <v>1681</v>
      </c>
      <c r="K358" s="65" t="s">
        <v>1535</v>
      </c>
      <c r="L358" s="66">
        <v>46305</v>
      </c>
      <c r="M358" s="65" t="s">
        <v>287</v>
      </c>
      <c r="N358" s="65" t="s">
        <v>793</v>
      </c>
      <c r="O358" s="65" t="s">
        <v>289</v>
      </c>
      <c r="P358" s="66">
        <v>46305</v>
      </c>
      <c r="Q358" s="31">
        <f t="shared" si="10"/>
        <v>438</v>
      </c>
      <c r="R358" s="31">
        <f t="shared" si="11"/>
        <v>690</v>
      </c>
      <c r="S358" s="29">
        <f>IF($Q358&lt;Parâmetros!$E$19,$G358-1,$G358)</f>
        <v>46305</v>
      </c>
    </row>
    <row r="359" spans="1:19" ht="15" customHeight="1" x14ac:dyDescent="0.25">
      <c r="A359" s="128">
        <v>11415</v>
      </c>
      <c r="B359" s="65" t="s">
        <v>355</v>
      </c>
      <c r="C359" s="65" t="s">
        <v>75</v>
      </c>
      <c r="D359" s="66">
        <v>46305</v>
      </c>
      <c r="E359" s="67">
        <v>0.59</v>
      </c>
      <c r="F359" s="65" t="s">
        <v>285</v>
      </c>
      <c r="G359" s="66">
        <v>46305</v>
      </c>
      <c r="H359" s="129">
        <v>40521704</v>
      </c>
      <c r="I359" s="129">
        <v>10</v>
      </c>
      <c r="J359" s="65" t="s">
        <v>839</v>
      </c>
      <c r="K359" s="65" t="s">
        <v>488</v>
      </c>
      <c r="L359" s="66">
        <v>46305</v>
      </c>
      <c r="M359" s="65" t="s">
        <v>315</v>
      </c>
      <c r="N359" s="65" t="s">
        <v>793</v>
      </c>
      <c r="O359" s="65" t="s">
        <v>289</v>
      </c>
      <c r="P359" s="66">
        <v>46305</v>
      </c>
      <c r="Q359" s="31">
        <f t="shared" si="10"/>
        <v>750</v>
      </c>
      <c r="R359" s="31">
        <f t="shared" si="11"/>
        <v>785</v>
      </c>
      <c r="S359" s="29">
        <f>IF($Q359&lt;Parâmetros!$E$19,$G359-1,$G359)</f>
        <v>46305</v>
      </c>
    </row>
    <row r="360" spans="1:19" ht="15" customHeight="1" x14ac:dyDescent="0.25">
      <c r="A360" s="128">
        <v>11415</v>
      </c>
      <c r="B360" s="65" t="s">
        <v>355</v>
      </c>
      <c r="C360" s="65" t="s">
        <v>75</v>
      </c>
      <c r="D360" s="66">
        <v>46305</v>
      </c>
      <c r="E360" s="67">
        <v>0.49</v>
      </c>
      <c r="F360" s="65" t="s">
        <v>285</v>
      </c>
      <c r="G360" s="66">
        <v>46305</v>
      </c>
      <c r="H360" s="129">
        <v>40521705</v>
      </c>
      <c r="I360" s="129">
        <v>10</v>
      </c>
      <c r="J360" s="65" t="s">
        <v>1682</v>
      </c>
      <c r="K360" s="65" t="s">
        <v>1683</v>
      </c>
      <c r="L360" s="66">
        <v>46305</v>
      </c>
      <c r="M360" s="65" t="s">
        <v>315</v>
      </c>
      <c r="N360" s="65" t="s">
        <v>793</v>
      </c>
      <c r="O360" s="65" t="s">
        <v>289</v>
      </c>
      <c r="P360" s="66">
        <v>46305</v>
      </c>
      <c r="Q360" s="31">
        <f t="shared" si="10"/>
        <v>788</v>
      </c>
      <c r="R360" s="31">
        <f t="shared" si="11"/>
        <v>817</v>
      </c>
      <c r="S360" s="29">
        <f>IF($Q360&lt;Parâmetros!$E$19,$G360-1,$G360)</f>
        <v>46305</v>
      </c>
    </row>
    <row r="361" spans="1:19" ht="15" customHeight="1" x14ac:dyDescent="0.25">
      <c r="A361" s="128">
        <v>11415</v>
      </c>
      <c r="B361" s="65" t="s">
        <v>355</v>
      </c>
      <c r="C361" s="65" t="s">
        <v>75</v>
      </c>
      <c r="D361" s="66">
        <v>46305</v>
      </c>
      <c r="E361" s="67">
        <v>0.6</v>
      </c>
      <c r="F361" s="65" t="s">
        <v>285</v>
      </c>
      <c r="G361" s="66">
        <v>46305</v>
      </c>
      <c r="H361" s="129">
        <v>40521706</v>
      </c>
      <c r="I361" s="129">
        <v>10</v>
      </c>
      <c r="J361" s="65" t="s">
        <v>1684</v>
      </c>
      <c r="K361" s="65" t="s">
        <v>1685</v>
      </c>
      <c r="L361" s="66">
        <v>46305</v>
      </c>
      <c r="M361" s="65" t="s">
        <v>315</v>
      </c>
      <c r="N361" s="65" t="s">
        <v>793</v>
      </c>
      <c r="O361" s="65" t="s">
        <v>289</v>
      </c>
      <c r="P361" s="66">
        <v>46305</v>
      </c>
      <c r="Q361" s="31">
        <f t="shared" si="10"/>
        <v>822</v>
      </c>
      <c r="R361" s="31">
        <f t="shared" si="11"/>
        <v>858</v>
      </c>
      <c r="S361" s="29">
        <f>IF($Q361&lt;Parâmetros!$E$19,$G361-1,$G361)</f>
        <v>46305</v>
      </c>
    </row>
    <row r="362" spans="1:19" ht="15" customHeight="1" x14ac:dyDescent="0.25">
      <c r="A362" s="128">
        <v>11415</v>
      </c>
      <c r="B362" s="65" t="s">
        <v>355</v>
      </c>
      <c r="C362" s="65" t="s">
        <v>75</v>
      </c>
      <c r="D362" s="66">
        <v>46305</v>
      </c>
      <c r="E362" s="67">
        <v>0.5</v>
      </c>
      <c r="F362" s="65" t="s">
        <v>285</v>
      </c>
      <c r="G362" s="66">
        <v>46305</v>
      </c>
      <c r="H362" s="129">
        <v>40521707</v>
      </c>
      <c r="I362" s="129">
        <v>10</v>
      </c>
      <c r="J362" s="65" t="s">
        <v>1686</v>
      </c>
      <c r="K362" s="65" t="s">
        <v>1687</v>
      </c>
      <c r="L362" s="66">
        <v>46305</v>
      </c>
      <c r="M362" s="65" t="s">
        <v>315</v>
      </c>
      <c r="N362" s="65" t="s">
        <v>793</v>
      </c>
      <c r="O362" s="65" t="s">
        <v>289</v>
      </c>
      <c r="P362" s="66">
        <v>46305</v>
      </c>
      <c r="Q362" s="31">
        <f t="shared" si="10"/>
        <v>860</v>
      </c>
      <c r="R362" s="31">
        <f t="shared" si="11"/>
        <v>890</v>
      </c>
      <c r="S362" s="29">
        <f>IF($Q362&lt;Parâmetros!$E$19,$G362-1,$G362)</f>
        <v>46305</v>
      </c>
    </row>
    <row r="363" spans="1:19" ht="15" customHeight="1" x14ac:dyDescent="0.25">
      <c r="A363" s="128">
        <v>11415</v>
      </c>
      <c r="B363" s="65" t="s">
        <v>355</v>
      </c>
      <c r="C363" s="65" t="s">
        <v>75</v>
      </c>
      <c r="D363" s="66">
        <v>46308</v>
      </c>
      <c r="E363" s="67">
        <v>2.2599999999999998</v>
      </c>
      <c r="F363" s="65" t="s">
        <v>285</v>
      </c>
      <c r="G363" s="66">
        <v>46307</v>
      </c>
      <c r="H363" s="129">
        <v>40525200</v>
      </c>
      <c r="I363" s="129">
        <v>10</v>
      </c>
      <c r="J363" s="65" t="s">
        <v>2508</v>
      </c>
      <c r="K363" s="65" t="s">
        <v>2509</v>
      </c>
      <c r="L363" s="66">
        <v>46307</v>
      </c>
      <c r="M363" s="65" t="s">
        <v>287</v>
      </c>
      <c r="N363" s="65" t="s">
        <v>793</v>
      </c>
      <c r="O363" s="65" t="s">
        <v>289</v>
      </c>
      <c r="P363" s="66">
        <v>46308</v>
      </c>
      <c r="Q363" s="31">
        <f t="shared" si="10"/>
        <v>435</v>
      </c>
      <c r="R363" s="31">
        <f t="shared" si="11"/>
        <v>571</v>
      </c>
      <c r="S363" s="29">
        <f>IF($Q363&lt;Parâmetros!$E$19,$G363-1,$G363)</f>
        <v>46307</v>
      </c>
    </row>
    <row r="364" spans="1:19" ht="15" customHeight="1" x14ac:dyDescent="0.25">
      <c r="A364" s="128">
        <v>11415</v>
      </c>
      <c r="B364" s="65" t="s">
        <v>355</v>
      </c>
      <c r="C364" s="65" t="s">
        <v>75</v>
      </c>
      <c r="D364" s="66">
        <v>46308</v>
      </c>
      <c r="E364" s="67">
        <v>1.92</v>
      </c>
      <c r="F364" s="65" t="s">
        <v>285</v>
      </c>
      <c r="G364" s="66">
        <v>46307</v>
      </c>
      <c r="H364" s="129">
        <v>40524374</v>
      </c>
      <c r="I364" s="129">
        <v>10</v>
      </c>
      <c r="J364" s="65" t="s">
        <v>2510</v>
      </c>
      <c r="K364" s="65" t="s">
        <v>2511</v>
      </c>
      <c r="L364" s="66">
        <v>46307</v>
      </c>
      <c r="M364" s="65" t="s">
        <v>315</v>
      </c>
      <c r="N364" s="65" t="s">
        <v>793</v>
      </c>
      <c r="O364" s="65" t="s">
        <v>289</v>
      </c>
      <c r="P364" s="66">
        <v>46308</v>
      </c>
      <c r="Q364" s="31">
        <f t="shared" si="10"/>
        <v>580</v>
      </c>
      <c r="R364" s="31">
        <f t="shared" si="11"/>
        <v>696</v>
      </c>
      <c r="S364" s="29">
        <f>IF($Q364&lt;Parâmetros!$E$19,$G364-1,$G364)</f>
        <v>46307</v>
      </c>
    </row>
    <row r="365" spans="1:19" ht="15" customHeight="1" x14ac:dyDescent="0.25">
      <c r="A365" s="128">
        <v>11415</v>
      </c>
      <c r="B365" s="65" t="s">
        <v>355</v>
      </c>
      <c r="C365" s="65" t="s">
        <v>75</v>
      </c>
      <c r="D365" s="66">
        <v>46308</v>
      </c>
      <c r="E365" s="67">
        <v>2.3199999999999998</v>
      </c>
      <c r="F365" s="65" t="s">
        <v>285</v>
      </c>
      <c r="G365" s="66">
        <v>46307</v>
      </c>
      <c r="H365" s="129">
        <v>40524373</v>
      </c>
      <c r="I365" s="129">
        <v>10</v>
      </c>
      <c r="J365" s="65" t="s">
        <v>2512</v>
      </c>
      <c r="K365" s="65" t="s">
        <v>2513</v>
      </c>
      <c r="L365" s="66">
        <v>46307</v>
      </c>
      <c r="M365" s="65" t="s">
        <v>315</v>
      </c>
      <c r="N365" s="65" t="s">
        <v>793</v>
      </c>
      <c r="O365" s="65" t="s">
        <v>289</v>
      </c>
      <c r="P365" s="66">
        <v>46308</v>
      </c>
      <c r="Q365" s="31">
        <f t="shared" si="10"/>
        <v>760</v>
      </c>
      <c r="R365" s="31">
        <f t="shared" si="11"/>
        <v>900</v>
      </c>
      <c r="S365" s="29">
        <f>IF($Q365&lt;Parâmetros!$E$19,$G365-1,$G365)</f>
        <v>46307</v>
      </c>
    </row>
    <row r="366" spans="1:19" ht="15" customHeight="1" x14ac:dyDescent="0.25">
      <c r="A366" s="128">
        <v>11415</v>
      </c>
      <c r="B366" s="65" t="s">
        <v>355</v>
      </c>
      <c r="C366" s="65" t="s">
        <v>75</v>
      </c>
      <c r="D366" s="66">
        <v>46308</v>
      </c>
      <c r="E366" s="67">
        <v>0.74</v>
      </c>
      <c r="F366" s="65" t="s">
        <v>285</v>
      </c>
      <c r="G366" s="66">
        <v>46307</v>
      </c>
      <c r="H366" s="129">
        <v>40524367</v>
      </c>
      <c r="I366" s="129">
        <v>10</v>
      </c>
      <c r="J366" s="65" t="s">
        <v>2712</v>
      </c>
      <c r="K366" s="65" t="s">
        <v>2713</v>
      </c>
      <c r="L366" s="66">
        <v>46307</v>
      </c>
      <c r="M366" s="65" t="s">
        <v>315</v>
      </c>
      <c r="N366" s="65" t="s">
        <v>793</v>
      </c>
      <c r="O366" s="65" t="s">
        <v>289</v>
      </c>
      <c r="P366" s="66">
        <v>46308</v>
      </c>
      <c r="Q366" s="31">
        <f t="shared" si="10"/>
        <v>910</v>
      </c>
      <c r="R366" s="31">
        <f t="shared" si="11"/>
        <v>954</v>
      </c>
      <c r="S366" s="29">
        <f>IF($Q366&lt;Parâmetros!$E$19,$G366-1,$G366)</f>
        <v>46307</v>
      </c>
    </row>
    <row r="367" spans="1:19" ht="15" customHeight="1" x14ac:dyDescent="0.25">
      <c r="A367" s="128">
        <v>11415</v>
      </c>
      <c r="B367" s="65" t="s">
        <v>355</v>
      </c>
      <c r="C367" s="65" t="s">
        <v>75</v>
      </c>
      <c r="D367" s="66">
        <v>46308</v>
      </c>
      <c r="E367" s="67">
        <v>-0.74</v>
      </c>
      <c r="F367" s="65" t="s">
        <v>285</v>
      </c>
      <c r="G367" s="66">
        <v>46307</v>
      </c>
      <c r="H367" s="129">
        <v>40524367</v>
      </c>
      <c r="I367" s="129">
        <v>10</v>
      </c>
      <c r="J367" s="65" t="s">
        <v>2712</v>
      </c>
      <c r="K367" s="65" t="s">
        <v>2713</v>
      </c>
      <c r="L367" s="66">
        <v>46307</v>
      </c>
      <c r="M367" s="65" t="s">
        <v>315</v>
      </c>
      <c r="N367" s="65" t="s">
        <v>793</v>
      </c>
      <c r="O367" s="65" t="s">
        <v>306</v>
      </c>
      <c r="P367" s="66">
        <v>46309</v>
      </c>
      <c r="Q367" s="31">
        <f t="shared" si="10"/>
        <v>910</v>
      </c>
      <c r="R367" s="31">
        <f t="shared" si="11"/>
        <v>954</v>
      </c>
      <c r="S367" s="29">
        <f>IF($Q367&lt;Parâmetros!$E$19,$G367-1,$G367)</f>
        <v>46307</v>
      </c>
    </row>
    <row r="368" spans="1:19" ht="15" customHeight="1" x14ac:dyDescent="0.25">
      <c r="A368" s="128">
        <v>11415</v>
      </c>
      <c r="B368" s="65" t="s">
        <v>355</v>
      </c>
      <c r="C368" s="65" t="s">
        <v>75</v>
      </c>
      <c r="D368" s="66">
        <v>46308</v>
      </c>
      <c r="E368" s="67">
        <v>0.54</v>
      </c>
      <c r="F368" s="65" t="s">
        <v>285</v>
      </c>
      <c r="G368" s="66">
        <v>46307</v>
      </c>
      <c r="H368" s="129">
        <v>40524366</v>
      </c>
      <c r="I368" s="129">
        <v>10</v>
      </c>
      <c r="J368" s="65" t="s">
        <v>2714</v>
      </c>
      <c r="K368" s="65" t="s">
        <v>2715</v>
      </c>
      <c r="L368" s="66">
        <v>46307</v>
      </c>
      <c r="M368" s="65" t="s">
        <v>315</v>
      </c>
      <c r="N368" s="65" t="s">
        <v>793</v>
      </c>
      <c r="O368" s="65" t="s">
        <v>289</v>
      </c>
      <c r="P368" s="66">
        <v>46308</v>
      </c>
      <c r="Q368" s="31">
        <f t="shared" si="10"/>
        <v>958</v>
      </c>
      <c r="R368" s="31">
        <f t="shared" si="11"/>
        <v>990</v>
      </c>
      <c r="S368" s="29">
        <f>IF($Q368&lt;Parâmetros!$E$19,$G368-1,$G368)</f>
        <v>46307</v>
      </c>
    </row>
    <row r="369" spans="1:19" ht="15" customHeight="1" x14ac:dyDescent="0.25">
      <c r="A369" s="128">
        <v>11415</v>
      </c>
      <c r="B369" s="65" t="s">
        <v>355</v>
      </c>
      <c r="C369" s="65" t="s">
        <v>75</v>
      </c>
      <c r="D369" s="66">
        <v>46308</v>
      </c>
      <c r="E369" s="67">
        <v>-0.54</v>
      </c>
      <c r="F369" s="65" t="s">
        <v>285</v>
      </c>
      <c r="G369" s="66">
        <v>46307</v>
      </c>
      <c r="H369" s="129">
        <v>40524366</v>
      </c>
      <c r="I369" s="129">
        <v>10</v>
      </c>
      <c r="J369" s="65" t="s">
        <v>2714</v>
      </c>
      <c r="K369" s="65" t="s">
        <v>2715</v>
      </c>
      <c r="L369" s="66">
        <v>46307</v>
      </c>
      <c r="M369" s="65" t="s">
        <v>315</v>
      </c>
      <c r="N369" s="65" t="s">
        <v>793</v>
      </c>
      <c r="O369" s="65" t="s">
        <v>306</v>
      </c>
      <c r="P369" s="66">
        <v>46309</v>
      </c>
      <c r="Q369" s="31">
        <f t="shared" si="10"/>
        <v>958</v>
      </c>
      <c r="R369" s="31">
        <f t="shared" si="11"/>
        <v>990</v>
      </c>
      <c r="S369" s="29">
        <f>IF($Q369&lt;Parâmetros!$E$19,$G369-1,$G369)</f>
        <v>46307</v>
      </c>
    </row>
    <row r="370" spans="1:19" ht="15" customHeight="1" x14ac:dyDescent="0.25">
      <c r="A370" s="128">
        <v>11415</v>
      </c>
      <c r="B370" s="65" t="s">
        <v>355</v>
      </c>
      <c r="C370" s="65" t="s">
        <v>75</v>
      </c>
      <c r="D370" s="66">
        <v>46308</v>
      </c>
      <c r="E370" s="67">
        <v>0.67</v>
      </c>
      <c r="F370" s="65" t="s">
        <v>285</v>
      </c>
      <c r="G370" s="66">
        <v>46308</v>
      </c>
      <c r="H370" s="129">
        <v>40524420</v>
      </c>
      <c r="I370" s="129">
        <v>10</v>
      </c>
      <c r="J370" s="65" t="s">
        <v>2514</v>
      </c>
      <c r="K370" s="65" t="s">
        <v>2515</v>
      </c>
      <c r="L370" s="66">
        <v>46308</v>
      </c>
      <c r="M370" s="65" t="s">
        <v>315</v>
      </c>
      <c r="N370" s="129">
        <v>3006424</v>
      </c>
      <c r="O370" s="65" t="s">
        <v>289</v>
      </c>
      <c r="P370" s="66">
        <v>46308</v>
      </c>
      <c r="Q370" s="31">
        <f t="shared" si="10"/>
        <v>430</v>
      </c>
      <c r="R370" s="31">
        <f t="shared" si="11"/>
        <v>470</v>
      </c>
      <c r="S370" s="29">
        <f>IF($Q370&lt;Parâmetros!$E$19,$G370-1,$G370)</f>
        <v>46308</v>
      </c>
    </row>
    <row r="371" spans="1:19" ht="15" customHeight="1" x14ac:dyDescent="0.25">
      <c r="A371" s="128">
        <v>11415</v>
      </c>
      <c r="B371" s="65" t="s">
        <v>355</v>
      </c>
      <c r="C371" s="65" t="s">
        <v>75</v>
      </c>
      <c r="D371" s="66">
        <v>46308</v>
      </c>
      <c r="E371" s="67">
        <v>0.64</v>
      </c>
      <c r="F371" s="65" t="s">
        <v>285</v>
      </c>
      <c r="G371" s="66">
        <v>46308</v>
      </c>
      <c r="H371" s="129">
        <v>40524421</v>
      </c>
      <c r="I371" s="129">
        <v>10</v>
      </c>
      <c r="J371" s="65" t="s">
        <v>2516</v>
      </c>
      <c r="K371" s="65" t="s">
        <v>2517</v>
      </c>
      <c r="L371" s="66">
        <v>46308</v>
      </c>
      <c r="M371" s="65" t="s">
        <v>315</v>
      </c>
      <c r="N371" s="129">
        <v>3002651</v>
      </c>
      <c r="O371" s="65" t="s">
        <v>289</v>
      </c>
      <c r="P371" s="66">
        <v>46308</v>
      </c>
      <c r="Q371" s="31">
        <f t="shared" si="10"/>
        <v>472</v>
      </c>
      <c r="R371" s="31">
        <f t="shared" si="11"/>
        <v>510</v>
      </c>
      <c r="S371" s="29">
        <f>IF($Q371&lt;Parâmetros!$E$19,$G371-1,$G371)</f>
        <v>46308</v>
      </c>
    </row>
    <row r="372" spans="1:19" ht="15" customHeight="1" x14ac:dyDescent="0.25">
      <c r="A372" s="128">
        <v>11415</v>
      </c>
      <c r="B372" s="65" t="s">
        <v>355</v>
      </c>
      <c r="C372" s="65" t="s">
        <v>75</v>
      </c>
      <c r="D372" s="66">
        <v>46308</v>
      </c>
      <c r="E372" s="67">
        <v>0.62</v>
      </c>
      <c r="F372" s="65" t="s">
        <v>285</v>
      </c>
      <c r="G372" s="66">
        <v>46308</v>
      </c>
      <c r="H372" s="129">
        <v>40524422</v>
      </c>
      <c r="I372" s="129">
        <v>10</v>
      </c>
      <c r="J372" s="65" t="s">
        <v>2518</v>
      </c>
      <c r="K372" s="65" t="s">
        <v>2519</v>
      </c>
      <c r="L372" s="66">
        <v>46308</v>
      </c>
      <c r="M372" s="65" t="s">
        <v>315</v>
      </c>
      <c r="N372" s="129">
        <v>3002653</v>
      </c>
      <c r="O372" s="65" t="s">
        <v>289</v>
      </c>
      <c r="P372" s="66">
        <v>46308</v>
      </c>
      <c r="Q372" s="31">
        <f t="shared" si="10"/>
        <v>513</v>
      </c>
      <c r="R372" s="31">
        <f t="shared" si="11"/>
        <v>550</v>
      </c>
      <c r="S372" s="29">
        <f>IF($Q372&lt;Parâmetros!$E$19,$G372-1,$G372)</f>
        <v>46308</v>
      </c>
    </row>
    <row r="373" spans="1:19" ht="15" customHeight="1" x14ac:dyDescent="0.25">
      <c r="A373" s="128">
        <v>11415</v>
      </c>
      <c r="B373" s="65" t="s">
        <v>355</v>
      </c>
      <c r="C373" s="65" t="s">
        <v>75</v>
      </c>
      <c r="D373" s="66">
        <v>46308</v>
      </c>
      <c r="E373" s="67">
        <v>0.69</v>
      </c>
      <c r="F373" s="65" t="s">
        <v>285</v>
      </c>
      <c r="G373" s="66">
        <v>46308</v>
      </c>
      <c r="H373" s="129">
        <v>40524423</v>
      </c>
      <c r="I373" s="129">
        <v>10</v>
      </c>
      <c r="J373" s="65" t="s">
        <v>2520</v>
      </c>
      <c r="K373" s="65" t="s">
        <v>2521</v>
      </c>
      <c r="L373" s="66">
        <v>46308</v>
      </c>
      <c r="M373" s="65" t="s">
        <v>315</v>
      </c>
      <c r="N373" s="129">
        <v>3002654</v>
      </c>
      <c r="O373" s="65" t="s">
        <v>289</v>
      </c>
      <c r="P373" s="66">
        <v>46308</v>
      </c>
      <c r="Q373" s="31">
        <f t="shared" si="10"/>
        <v>552</v>
      </c>
      <c r="R373" s="31">
        <f t="shared" si="11"/>
        <v>593</v>
      </c>
      <c r="S373" s="29">
        <f>IF($Q373&lt;Parâmetros!$E$19,$G373-1,$G373)</f>
        <v>46308</v>
      </c>
    </row>
    <row r="374" spans="1:19" ht="15" customHeight="1" x14ac:dyDescent="0.25">
      <c r="A374" s="128">
        <v>11415</v>
      </c>
      <c r="B374" s="65" t="s">
        <v>355</v>
      </c>
      <c r="C374" s="65" t="s">
        <v>75</v>
      </c>
      <c r="D374" s="66">
        <v>46308</v>
      </c>
      <c r="E374" s="67">
        <v>0.64</v>
      </c>
      <c r="F374" s="65" t="s">
        <v>285</v>
      </c>
      <c r="G374" s="66">
        <v>46308</v>
      </c>
      <c r="H374" s="129">
        <v>40524424</v>
      </c>
      <c r="I374" s="129">
        <v>10</v>
      </c>
      <c r="J374" s="65" t="s">
        <v>2522</v>
      </c>
      <c r="K374" s="65" t="s">
        <v>1940</v>
      </c>
      <c r="L374" s="66">
        <v>46308</v>
      </c>
      <c r="M374" s="65" t="s">
        <v>315</v>
      </c>
      <c r="N374" s="129">
        <v>3002650</v>
      </c>
      <c r="O374" s="65" t="s">
        <v>289</v>
      </c>
      <c r="P374" s="66">
        <v>46308</v>
      </c>
      <c r="Q374" s="31">
        <f t="shared" si="10"/>
        <v>596</v>
      </c>
      <c r="R374" s="31">
        <f t="shared" si="11"/>
        <v>634</v>
      </c>
      <c r="S374" s="29">
        <f>IF($Q374&lt;Parâmetros!$E$19,$G374-1,$G374)</f>
        <v>46308</v>
      </c>
    </row>
    <row r="375" spans="1:19" ht="15" customHeight="1" x14ac:dyDescent="0.25">
      <c r="A375" s="128">
        <v>11415</v>
      </c>
      <c r="B375" s="65" t="s">
        <v>355</v>
      </c>
      <c r="C375" s="65" t="s">
        <v>75</v>
      </c>
      <c r="D375" s="66">
        <v>46308</v>
      </c>
      <c r="E375" s="67">
        <v>0.85</v>
      </c>
      <c r="F375" s="65" t="s">
        <v>285</v>
      </c>
      <c r="G375" s="66">
        <v>46308</v>
      </c>
      <c r="H375" s="129">
        <v>40524378</v>
      </c>
      <c r="I375" s="129">
        <v>10</v>
      </c>
      <c r="J375" s="65" t="s">
        <v>2523</v>
      </c>
      <c r="K375" s="65" t="s">
        <v>2524</v>
      </c>
      <c r="L375" s="66">
        <v>46308</v>
      </c>
      <c r="M375" s="65" t="s">
        <v>315</v>
      </c>
      <c r="N375" s="129">
        <v>3004776</v>
      </c>
      <c r="O375" s="65" t="s">
        <v>289</v>
      </c>
      <c r="P375" s="66">
        <v>46308</v>
      </c>
      <c r="Q375" s="31">
        <f t="shared" si="10"/>
        <v>637</v>
      </c>
      <c r="R375" s="31">
        <f t="shared" si="11"/>
        <v>688</v>
      </c>
      <c r="S375" s="29">
        <f>IF($Q375&lt;Parâmetros!$E$19,$G375-1,$G375)</f>
        <v>46308</v>
      </c>
    </row>
    <row r="376" spans="1:19" ht="15" customHeight="1" x14ac:dyDescent="0.25">
      <c r="A376" s="128">
        <v>11415</v>
      </c>
      <c r="B376" s="65" t="s">
        <v>355</v>
      </c>
      <c r="C376" s="65" t="s">
        <v>75</v>
      </c>
      <c r="D376" s="66">
        <v>46308</v>
      </c>
      <c r="E376" s="67">
        <v>0.55000000000000004</v>
      </c>
      <c r="F376" s="65" t="s">
        <v>285</v>
      </c>
      <c r="G376" s="66">
        <v>46308</v>
      </c>
      <c r="H376" s="129">
        <v>40524465</v>
      </c>
      <c r="I376" s="129">
        <v>10</v>
      </c>
      <c r="J376" s="65" t="s">
        <v>2525</v>
      </c>
      <c r="K376" s="65" t="s">
        <v>2526</v>
      </c>
      <c r="L376" s="66">
        <v>46308</v>
      </c>
      <c r="M376" s="65" t="s">
        <v>315</v>
      </c>
      <c r="N376" s="129">
        <v>3002677</v>
      </c>
      <c r="O376" s="65" t="s">
        <v>289</v>
      </c>
      <c r="P376" s="66">
        <v>46308</v>
      </c>
      <c r="Q376" s="31">
        <f t="shared" si="10"/>
        <v>750</v>
      </c>
      <c r="R376" s="31">
        <f t="shared" si="11"/>
        <v>783</v>
      </c>
      <c r="S376" s="29">
        <f>IF($Q376&lt;Parâmetros!$E$19,$G376-1,$G376)</f>
        <v>46308</v>
      </c>
    </row>
    <row r="377" spans="1:19" ht="15" customHeight="1" x14ac:dyDescent="0.25">
      <c r="A377" s="128">
        <v>11415</v>
      </c>
      <c r="B377" s="65" t="s">
        <v>355</v>
      </c>
      <c r="C377" s="65" t="s">
        <v>75</v>
      </c>
      <c r="D377" s="66">
        <v>46308</v>
      </c>
      <c r="E377" s="67">
        <v>0.6</v>
      </c>
      <c r="F377" s="65" t="s">
        <v>285</v>
      </c>
      <c r="G377" s="66">
        <v>46308</v>
      </c>
      <c r="H377" s="129">
        <v>40524466</v>
      </c>
      <c r="I377" s="129">
        <v>10</v>
      </c>
      <c r="J377" s="65" t="s">
        <v>2527</v>
      </c>
      <c r="K377" s="65" t="s">
        <v>2528</v>
      </c>
      <c r="L377" s="66">
        <v>46308</v>
      </c>
      <c r="M377" s="65" t="s">
        <v>315</v>
      </c>
      <c r="N377" s="129">
        <v>3006425</v>
      </c>
      <c r="O377" s="65" t="s">
        <v>289</v>
      </c>
      <c r="P377" s="66">
        <v>46308</v>
      </c>
      <c r="Q377" s="31">
        <f t="shared" si="10"/>
        <v>785</v>
      </c>
      <c r="R377" s="31">
        <f t="shared" si="11"/>
        <v>821</v>
      </c>
      <c r="S377" s="29">
        <f>IF($Q377&lt;Parâmetros!$E$19,$G377-1,$G377)</f>
        <v>46308</v>
      </c>
    </row>
    <row r="378" spans="1:19" ht="15" customHeight="1" x14ac:dyDescent="0.25">
      <c r="A378" s="128">
        <v>11415</v>
      </c>
      <c r="B378" s="65" t="s">
        <v>355</v>
      </c>
      <c r="C378" s="65" t="s">
        <v>75</v>
      </c>
      <c r="D378" s="66">
        <v>46308</v>
      </c>
      <c r="E378" s="67">
        <v>0.72</v>
      </c>
      <c r="F378" s="65" t="s">
        <v>285</v>
      </c>
      <c r="G378" s="66">
        <v>46308</v>
      </c>
      <c r="H378" s="129">
        <v>40524467</v>
      </c>
      <c r="I378" s="129">
        <v>10</v>
      </c>
      <c r="J378" s="65" t="s">
        <v>2529</v>
      </c>
      <c r="K378" s="65" t="s">
        <v>2530</v>
      </c>
      <c r="L378" s="66">
        <v>46308</v>
      </c>
      <c r="M378" s="65" t="s">
        <v>315</v>
      </c>
      <c r="N378" s="129">
        <v>3002656</v>
      </c>
      <c r="O378" s="65" t="s">
        <v>289</v>
      </c>
      <c r="P378" s="66">
        <v>46308</v>
      </c>
      <c r="Q378" s="31">
        <f t="shared" si="10"/>
        <v>824</v>
      </c>
      <c r="R378" s="31">
        <f t="shared" si="11"/>
        <v>868</v>
      </c>
      <c r="S378" s="29">
        <f>IF($Q378&lt;Parâmetros!$E$19,$G378-1,$G378)</f>
        <v>46308</v>
      </c>
    </row>
    <row r="379" spans="1:19" ht="15" customHeight="1" x14ac:dyDescent="0.25">
      <c r="A379" s="128">
        <v>11415</v>
      </c>
      <c r="B379" s="65" t="s">
        <v>355</v>
      </c>
      <c r="C379" s="65" t="s">
        <v>75</v>
      </c>
      <c r="D379" s="66">
        <v>46308</v>
      </c>
      <c r="E379" s="67">
        <v>0.65</v>
      </c>
      <c r="F379" s="65" t="s">
        <v>285</v>
      </c>
      <c r="G379" s="66">
        <v>46308</v>
      </c>
      <c r="H379" s="129">
        <v>40524468</v>
      </c>
      <c r="I379" s="129">
        <v>10</v>
      </c>
      <c r="J379" s="65" t="s">
        <v>2531</v>
      </c>
      <c r="K379" s="65" t="s">
        <v>2532</v>
      </c>
      <c r="L379" s="66">
        <v>46308</v>
      </c>
      <c r="M379" s="65" t="s">
        <v>315</v>
      </c>
      <c r="N379" s="129">
        <v>3002657</v>
      </c>
      <c r="O379" s="65" t="s">
        <v>289</v>
      </c>
      <c r="P379" s="66">
        <v>46308</v>
      </c>
      <c r="Q379" s="31">
        <f t="shared" si="10"/>
        <v>870</v>
      </c>
      <c r="R379" s="31">
        <f t="shared" si="11"/>
        <v>910</v>
      </c>
      <c r="S379" s="29">
        <f>IF($Q379&lt;Parâmetros!$E$19,$G379-1,$G379)</f>
        <v>46308</v>
      </c>
    </row>
    <row r="380" spans="1:19" ht="15" customHeight="1" x14ac:dyDescent="0.25">
      <c r="A380" s="128">
        <v>11415</v>
      </c>
      <c r="B380" s="65" t="s">
        <v>355</v>
      </c>
      <c r="C380" s="65" t="s">
        <v>75</v>
      </c>
      <c r="D380" s="66">
        <v>46308</v>
      </c>
      <c r="E380" s="67">
        <v>0.59</v>
      </c>
      <c r="F380" s="65" t="s">
        <v>285</v>
      </c>
      <c r="G380" s="66">
        <v>46308</v>
      </c>
      <c r="H380" s="129">
        <v>40524469</v>
      </c>
      <c r="I380" s="129">
        <v>10</v>
      </c>
      <c r="J380" s="65" t="s">
        <v>2533</v>
      </c>
      <c r="K380" s="65" t="s">
        <v>2534</v>
      </c>
      <c r="L380" s="66">
        <v>46308</v>
      </c>
      <c r="M380" s="65" t="s">
        <v>315</v>
      </c>
      <c r="N380" s="129">
        <v>3002658</v>
      </c>
      <c r="O380" s="65" t="s">
        <v>289</v>
      </c>
      <c r="P380" s="66">
        <v>46308</v>
      </c>
      <c r="Q380" s="31">
        <f t="shared" si="10"/>
        <v>916</v>
      </c>
      <c r="R380" s="31">
        <f t="shared" si="11"/>
        <v>951</v>
      </c>
      <c r="S380" s="29">
        <f>IF($Q380&lt;Parâmetros!$E$19,$G380-1,$G380)</f>
        <v>46308</v>
      </c>
    </row>
    <row r="381" spans="1:19" ht="15" customHeight="1" x14ac:dyDescent="0.25">
      <c r="A381" s="128">
        <v>11415</v>
      </c>
      <c r="B381" s="65" t="s">
        <v>355</v>
      </c>
      <c r="C381" s="65" t="s">
        <v>75</v>
      </c>
      <c r="D381" s="66">
        <v>46308</v>
      </c>
      <c r="E381" s="67">
        <v>-0.59</v>
      </c>
      <c r="F381" s="65" t="s">
        <v>285</v>
      </c>
      <c r="G381" s="66">
        <v>46308</v>
      </c>
      <c r="H381" s="129">
        <v>40524469</v>
      </c>
      <c r="I381" s="129">
        <v>10</v>
      </c>
      <c r="J381" s="65" t="s">
        <v>2533</v>
      </c>
      <c r="K381" s="65" t="s">
        <v>2534</v>
      </c>
      <c r="L381" s="66">
        <v>46308</v>
      </c>
      <c r="M381" s="65" t="s">
        <v>315</v>
      </c>
      <c r="N381" s="129">
        <v>3002658</v>
      </c>
      <c r="O381" s="65" t="s">
        <v>306</v>
      </c>
      <c r="P381" s="66">
        <v>46309</v>
      </c>
      <c r="Q381" s="31">
        <f t="shared" si="10"/>
        <v>916</v>
      </c>
      <c r="R381" s="31">
        <f t="shared" si="11"/>
        <v>951</v>
      </c>
      <c r="S381" s="29">
        <f>IF($Q381&lt;Parâmetros!$E$19,$G381-1,$G381)</f>
        <v>46308</v>
      </c>
    </row>
    <row r="382" spans="1:19" ht="15" customHeight="1" x14ac:dyDescent="0.25">
      <c r="A382" s="128">
        <v>11415</v>
      </c>
      <c r="B382" s="65" t="s">
        <v>355</v>
      </c>
      <c r="C382" s="65" t="s">
        <v>75</v>
      </c>
      <c r="D382" s="66">
        <v>46309</v>
      </c>
      <c r="E382" s="67">
        <v>0.59</v>
      </c>
      <c r="F382" s="65" t="s">
        <v>285</v>
      </c>
      <c r="G382" s="66">
        <v>46308</v>
      </c>
      <c r="H382" s="129">
        <v>40524469</v>
      </c>
      <c r="I382" s="129">
        <v>10</v>
      </c>
      <c r="J382" s="65" t="s">
        <v>2533</v>
      </c>
      <c r="K382" s="65" t="s">
        <v>2534</v>
      </c>
      <c r="L382" s="66">
        <v>46308</v>
      </c>
      <c r="M382" s="65" t="s">
        <v>315</v>
      </c>
      <c r="N382" s="129">
        <v>3002658</v>
      </c>
      <c r="O382" s="65" t="s">
        <v>306</v>
      </c>
      <c r="P382" s="66">
        <v>46309</v>
      </c>
      <c r="Q382" s="31">
        <f t="shared" ref="Q382:Q445" si="12">IFERROR(VALUE(LEFT($J382,2))*60+VALUE(MID($J382,4,2)),9999)</f>
        <v>916</v>
      </c>
      <c r="R382" s="31">
        <f t="shared" ref="R382:R445" si="13">IFERROR(VALUE(LEFT($K382,2))*60+VALUE(MID($K382,4,2)),"")</f>
        <v>951</v>
      </c>
      <c r="S382" s="29">
        <f>IF($Q382&lt;Parâmetros!$E$19,$G382-1,$G382)</f>
        <v>46308</v>
      </c>
    </row>
    <row r="383" spans="1:19" ht="15" customHeight="1" x14ac:dyDescent="0.25">
      <c r="A383" s="128">
        <v>11415</v>
      </c>
      <c r="B383" s="65" t="s">
        <v>355</v>
      </c>
      <c r="C383" s="65" t="s">
        <v>75</v>
      </c>
      <c r="D383" s="66">
        <v>46308</v>
      </c>
      <c r="E383" s="67">
        <v>0.54</v>
      </c>
      <c r="F383" s="65" t="s">
        <v>285</v>
      </c>
      <c r="G383" s="66">
        <v>46308</v>
      </c>
      <c r="H383" s="129">
        <v>40524470</v>
      </c>
      <c r="I383" s="129">
        <v>10</v>
      </c>
      <c r="J383" s="65" t="s">
        <v>2535</v>
      </c>
      <c r="K383" s="65" t="s">
        <v>2536</v>
      </c>
      <c r="L383" s="66">
        <v>46308</v>
      </c>
      <c r="M383" s="65" t="s">
        <v>315</v>
      </c>
      <c r="N383" s="129">
        <v>3002659</v>
      </c>
      <c r="O383" s="65" t="s">
        <v>289</v>
      </c>
      <c r="P383" s="66">
        <v>46308</v>
      </c>
      <c r="Q383" s="31">
        <f t="shared" si="12"/>
        <v>953</v>
      </c>
      <c r="R383" s="31">
        <f t="shared" si="13"/>
        <v>986</v>
      </c>
      <c r="S383" s="29">
        <f>IF($Q383&lt;Parâmetros!$E$19,$G383-1,$G383)</f>
        <v>46308</v>
      </c>
    </row>
    <row r="384" spans="1:19" ht="15" customHeight="1" x14ac:dyDescent="0.25">
      <c r="A384" s="128">
        <v>11415</v>
      </c>
      <c r="B384" s="65" t="s">
        <v>355</v>
      </c>
      <c r="C384" s="65" t="s">
        <v>75</v>
      </c>
      <c r="D384" s="66">
        <v>46308</v>
      </c>
      <c r="E384" s="67">
        <v>-0.54</v>
      </c>
      <c r="F384" s="65" t="s">
        <v>285</v>
      </c>
      <c r="G384" s="66">
        <v>46308</v>
      </c>
      <c r="H384" s="129">
        <v>40524470</v>
      </c>
      <c r="I384" s="129">
        <v>10</v>
      </c>
      <c r="J384" s="65" t="s">
        <v>2535</v>
      </c>
      <c r="K384" s="65" t="s">
        <v>2536</v>
      </c>
      <c r="L384" s="66">
        <v>46308</v>
      </c>
      <c r="M384" s="65" t="s">
        <v>315</v>
      </c>
      <c r="N384" s="129">
        <v>3002659</v>
      </c>
      <c r="O384" s="65" t="s">
        <v>306</v>
      </c>
      <c r="P384" s="66">
        <v>46309</v>
      </c>
      <c r="Q384" s="31">
        <f t="shared" si="12"/>
        <v>953</v>
      </c>
      <c r="R384" s="31">
        <f t="shared" si="13"/>
        <v>986</v>
      </c>
      <c r="S384" s="29">
        <f>IF($Q384&lt;Parâmetros!$E$19,$G384-1,$G384)</f>
        <v>46308</v>
      </c>
    </row>
    <row r="385" spans="1:19" ht="15" customHeight="1" x14ac:dyDescent="0.25">
      <c r="A385" s="128">
        <v>11415</v>
      </c>
      <c r="B385" s="65" t="s">
        <v>355</v>
      </c>
      <c r="C385" s="65" t="s">
        <v>75</v>
      </c>
      <c r="D385" s="66">
        <v>46309</v>
      </c>
      <c r="E385" s="67">
        <v>0.54</v>
      </c>
      <c r="F385" s="65" t="s">
        <v>285</v>
      </c>
      <c r="G385" s="66">
        <v>46308</v>
      </c>
      <c r="H385" s="129">
        <v>40524470</v>
      </c>
      <c r="I385" s="129">
        <v>10</v>
      </c>
      <c r="J385" s="65" t="s">
        <v>2535</v>
      </c>
      <c r="K385" s="65" t="s">
        <v>2536</v>
      </c>
      <c r="L385" s="66">
        <v>46308</v>
      </c>
      <c r="M385" s="65" t="s">
        <v>315</v>
      </c>
      <c r="N385" s="129">
        <v>3002659</v>
      </c>
      <c r="O385" s="65" t="s">
        <v>306</v>
      </c>
      <c r="P385" s="66">
        <v>46309</v>
      </c>
      <c r="Q385" s="31">
        <f t="shared" si="12"/>
        <v>953</v>
      </c>
      <c r="R385" s="31">
        <f t="shared" si="13"/>
        <v>986</v>
      </c>
      <c r="S385" s="29">
        <f>IF($Q385&lt;Parâmetros!$E$19,$G385-1,$G385)</f>
        <v>46308</v>
      </c>
    </row>
    <row r="386" spans="1:19" ht="15" customHeight="1" x14ac:dyDescent="0.25">
      <c r="A386" s="128">
        <v>11415</v>
      </c>
      <c r="B386" s="65" t="s">
        <v>355</v>
      </c>
      <c r="C386" s="65" t="s">
        <v>75</v>
      </c>
      <c r="D386" s="66">
        <v>46309</v>
      </c>
      <c r="E386" s="67">
        <v>0.65</v>
      </c>
      <c r="F386" s="65" t="s">
        <v>285</v>
      </c>
      <c r="G386" s="66">
        <v>46309</v>
      </c>
      <c r="H386" s="129">
        <v>40524432</v>
      </c>
      <c r="I386" s="129">
        <v>10</v>
      </c>
      <c r="J386" s="65" t="s">
        <v>2716</v>
      </c>
      <c r="K386" s="65" t="s">
        <v>2717</v>
      </c>
      <c r="L386" s="66">
        <v>46309</v>
      </c>
      <c r="M386" s="65" t="s">
        <v>315</v>
      </c>
      <c r="N386" s="129">
        <v>3010500</v>
      </c>
      <c r="O386" s="65" t="s">
        <v>289</v>
      </c>
      <c r="P386" s="66">
        <v>46309</v>
      </c>
      <c r="Q386" s="31">
        <f t="shared" si="12"/>
        <v>430</v>
      </c>
      <c r="R386" s="31">
        <f t="shared" si="13"/>
        <v>469</v>
      </c>
      <c r="S386" s="29">
        <f>IF($Q386&lt;Parâmetros!$E$19,$G386-1,$G386)</f>
        <v>46309</v>
      </c>
    </row>
    <row r="387" spans="1:19" ht="15" customHeight="1" x14ac:dyDescent="0.25">
      <c r="A387" s="128">
        <v>11415</v>
      </c>
      <c r="B387" s="65" t="s">
        <v>355</v>
      </c>
      <c r="C387" s="65" t="s">
        <v>75</v>
      </c>
      <c r="D387" s="66">
        <v>46309</v>
      </c>
      <c r="E387" s="67">
        <v>0.65</v>
      </c>
      <c r="F387" s="65" t="s">
        <v>285</v>
      </c>
      <c r="G387" s="66">
        <v>46309</v>
      </c>
      <c r="H387" s="129">
        <v>40524433</v>
      </c>
      <c r="I387" s="129">
        <v>10</v>
      </c>
      <c r="J387" s="65" t="s">
        <v>2718</v>
      </c>
      <c r="K387" s="65" t="s">
        <v>2719</v>
      </c>
      <c r="L387" s="66">
        <v>46309</v>
      </c>
      <c r="M387" s="65" t="s">
        <v>315</v>
      </c>
      <c r="N387" s="129">
        <v>3010502</v>
      </c>
      <c r="O387" s="65" t="s">
        <v>289</v>
      </c>
      <c r="P387" s="66">
        <v>46309</v>
      </c>
      <c r="Q387" s="31">
        <f t="shared" si="12"/>
        <v>471</v>
      </c>
      <c r="R387" s="31">
        <f t="shared" si="13"/>
        <v>510</v>
      </c>
      <c r="S387" s="29">
        <f>IF($Q387&lt;Parâmetros!$E$19,$G387-1,$G387)</f>
        <v>46309</v>
      </c>
    </row>
    <row r="388" spans="1:19" ht="15" customHeight="1" x14ac:dyDescent="0.25">
      <c r="A388" s="128">
        <v>11415</v>
      </c>
      <c r="B388" s="65" t="s">
        <v>355</v>
      </c>
      <c r="C388" s="65" t="s">
        <v>75</v>
      </c>
      <c r="D388" s="66">
        <v>46309</v>
      </c>
      <c r="E388" s="67">
        <v>0.62</v>
      </c>
      <c r="F388" s="65" t="s">
        <v>285</v>
      </c>
      <c r="G388" s="66">
        <v>46309</v>
      </c>
      <c r="H388" s="129">
        <v>40524434</v>
      </c>
      <c r="I388" s="129">
        <v>10</v>
      </c>
      <c r="J388" s="65" t="s">
        <v>2720</v>
      </c>
      <c r="K388" s="65" t="s">
        <v>2721</v>
      </c>
      <c r="L388" s="66">
        <v>46309</v>
      </c>
      <c r="M388" s="65" t="s">
        <v>315</v>
      </c>
      <c r="N388" s="65" t="s">
        <v>793</v>
      </c>
      <c r="O388" s="65" t="s">
        <v>289</v>
      </c>
      <c r="P388" s="66">
        <v>46309</v>
      </c>
      <c r="Q388" s="31">
        <f t="shared" si="12"/>
        <v>512</v>
      </c>
      <c r="R388" s="31">
        <f t="shared" si="13"/>
        <v>550</v>
      </c>
      <c r="S388" s="29">
        <f>IF($Q388&lt;Parâmetros!$E$19,$G388-1,$G388)</f>
        <v>46309</v>
      </c>
    </row>
    <row r="389" spans="1:19" ht="15" customHeight="1" x14ac:dyDescent="0.25">
      <c r="A389" s="128">
        <v>11415</v>
      </c>
      <c r="B389" s="65" t="s">
        <v>355</v>
      </c>
      <c r="C389" s="65" t="s">
        <v>75</v>
      </c>
      <c r="D389" s="66">
        <v>46309</v>
      </c>
      <c r="E389" s="67">
        <v>0.67</v>
      </c>
      <c r="F389" s="65" t="s">
        <v>285</v>
      </c>
      <c r="G389" s="66">
        <v>46309</v>
      </c>
      <c r="H389" s="129">
        <v>40524435</v>
      </c>
      <c r="I389" s="129">
        <v>10</v>
      </c>
      <c r="J389" s="65" t="s">
        <v>2722</v>
      </c>
      <c r="K389" s="65" t="s">
        <v>2723</v>
      </c>
      <c r="L389" s="66">
        <v>46309</v>
      </c>
      <c r="M389" s="65" t="s">
        <v>315</v>
      </c>
      <c r="N389" s="65" t="s">
        <v>793</v>
      </c>
      <c r="O389" s="65" t="s">
        <v>289</v>
      </c>
      <c r="P389" s="66">
        <v>46309</v>
      </c>
      <c r="Q389" s="31">
        <f t="shared" si="12"/>
        <v>553</v>
      </c>
      <c r="R389" s="31">
        <f t="shared" si="13"/>
        <v>593</v>
      </c>
      <c r="S389" s="29">
        <f>IF($Q389&lt;Parâmetros!$E$19,$G389-1,$G389)</f>
        <v>46309</v>
      </c>
    </row>
    <row r="390" spans="1:19" ht="15" customHeight="1" x14ac:dyDescent="0.25">
      <c r="A390" s="128">
        <v>11415</v>
      </c>
      <c r="B390" s="65" t="s">
        <v>355</v>
      </c>
      <c r="C390" s="65" t="s">
        <v>75</v>
      </c>
      <c r="D390" s="66">
        <v>46309</v>
      </c>
      <c r="E390" s="67">
        <v>0.64</v>
      </c>
      <c r="F390" s="65" t="s">
        <v>285</v>
      </c>
      <c r="G390" s="66">
        <v>46309</v>
      </c>
      <c r="H390" s="129">
        <v>40524436</v>
      </c>
      <c r="I390" s="129">
        <v>10</v>
      </c>
      <c r="J390" s="65" t="s">
        <v>2724</v>
      </c>
      <c r="K390" s="65" t="s">
        <v>2725</v>
      </c>
      <c r="L390" s="66">
        <v>46309</v>
      </c>
      <c r="M390" s="65" t="s">
        <v>315</v>
      </c>
      <c r="N390" s="129">
        <v>3010389</v>
      </c>
      <c r="O390" s="65" t="s">
        <v>289</v>
      </c>
      <c r="P390" s="66">
        <v>46309</v>
      </c>
      <c r="Q390" s="31">
        <f t="shared" si="12"/>
        <v>596</v>
      </c>
      <c r="R390" s="31">
        <f t="shared" si="13"/>
        <v>635</v>
      </c>
      <c r="S390" s="29">
        <f>IF($Q390&lt;Parâmetros!$E$19,$G390-1,$G390)</f>
        <v>46309</v>
      </c>
    </row>
    <row r="391" spans="1:19" ht="15" customHeight="1" x14ac:dyDescent="0.25">
      <c r="A391" s="128">
        <v>11415</v>
      </c>
      <c r="B391" s="65" t="s">
        <v>355</v>
      </c>
      <c r="C391" s="65" t="s">
        <v>75</v>
      </c>
      <c r="D391" s="66">
        <v>46309</v>
      </c>
      <c r="E391" s="67">
        <v>0.49</v>
      </c>
      <c r="F391" s="65" t="s">
        <v>285</v>
      </c>
      <c r="G391" s="66">
        <v>46309</v>
      </c>
      <c r="H391" s="129">
        <v>40524438</v>
      </c>
      <c r="I391" s="129">
        <v>10</v>
      </c>
      <c r="J391" s="65" t="s">
        <v>2726</v>
      </c>
      <c r="K391" s="65" t="s">
        <v>2727</v>
      </c>
      <c r="L391" s="66">
        <v>46309</v>
      </c>
      <c r="M391" s="65" t="s">
        <v>315</v>
      </c>
      <c r="N391" s="129">
        <v>3002629</v>
      </c>
      <c r="O391" s="65" t="s">
        <v>289</v>
      </c>
      <c r="P391" s="66">
        <v>46309</v>
      </c>
      <c r="Q391" s="31">
        <f t="shared" si="12"/>
        <v>637</v>
      </c>
      <c r="R391" s="31">
        <f t="shared" si="13"/>
        <v>666</v>
      </c>
      <c r="S391" s="29">
        <f>IF($Q391&lt;Parâmetros!$E$19,$G391-1,$G391)</f>
        <v>46309</v>
      </c>
    </row>
    <row r="392" spans="1:19" ht="15" customHeight="1" x14ac:dyDescent="0.25">
      <c r="A392" s="128">
        <v>11415</v>
      </c>
      <c r="B392" s="65" t="s">
        <v>355</v>
      </c>
      <c r="C392" s="65" t="s">
        <v>75</v>
      </c>
      <c r="D392" s="66">
        <v>46309</v>
      </c>
      <c r="E392" s="67">
        <v>0.67</v>
      </c>
      <c r="F392" s="65" t="s">
        <v>285</v>
      </c>
      <c r="G392" s="66">
        <v>46309</v>
      </c>
      <c r="H392" s="129">
        <v>40524439</v>
      </c>
      <c r="I392" s="129">
        <v>10</v>
      </c>
      <c r="J392" s="65" t="s">
        <v>2728</v>
      </c>
      <c r="K392" s="65" t="s">
        <v>2729</v>
      </c>
      <c r="L392" s="66">
        <v>46309</v>
      </c>
      <c r="M392" s="65" t="s">
        <v>315</v>
      </c>
      <c r="N392" s="129">
        <v>3012384</v>
      </c>
      <c r="O392" s="65" t="s">
        <v>289</v>
      </c>
      <c r="P392" s="66">
        <v>46309</v>
      </c>
      <c r="Q392" s="31">
        <f t="shared" si="12"/>
        <v>668</v>
      </c>
      <c r="R392" s="31">
        <f t="shared" si="13"/>
        <v>708</v>
      </c>
      <c r="S392" s="29">
        <f>IF($Q392&lt;Parâmetros!$E$19,$G392-1,$G392)</f>
        <v>46309</v>
      </c>
    </row>
    <row r="393" spans="1:19" ht="15" customHeight="1" x14ac:dyDescent="0.25">
      <c r="A393" s="128">
        <v>11415</v>
      </c>
      <c r="B393" s="65" t="s">
        <v>355</v>
      </c>
      <c r="C393" s="65" t="s">
        <v>75</v>
      </c>
      <c r="D393" s="66">
        <v>46309</v>
      </c>
      <c r="E393" s="67">
        <v>0.67</v>
      </c>
      <c r="F393" s="65" t="s">
        <v>285</v>
      </c>
      <c r="G393" s="66">
        <v>46309</v>
      </c>
      <c r="H393" s="129">
        <v>40524440</v>
      </c>
      <c r="I393" s="129">
        <v>10</v>
      </c>
      <c r="J393" s="65" t="s">
        <v>2730</v>
      </c>
      <c r="K393" s="65" t="s">
        <v>2731</v>
      </c>
      <c r="L393" s="66">
        <v>46309</v>
      </c>
      <c r="M393" s="65" t="s">
        <v>315</v>
      </c>
      <c r="N393" s="129">
        <v>3011667</v>
      </c>
      <c r="O393" s="65" t="s">
        <v>289</v>
      </c>
      <c r="P393" s="66">
        <v>46309</v>
      </c>
      <c r="Q393" s="31">
        <f t="shared" si="12"/>
        <v>770</v>
      </c>
      <c r="R393" s="31">
        <f t="shared" si="13"/>
        <v>810</v>
      </c>
      <c r="S393" s="29">
        <f>IF($Q393&lt;Parâmetros!$E$19,$G393-1,$G393)</f>
        <v>46309</v>
      </c>
    </row>
    <row r="394" spans="1:19" ht="15" customHeight="1" x14ac:dyDescent="0.25">
      <c r="A394" s="128">
        <v>11415</v>
      </c>
      <c r="B394" s="65" t="s">
        <v>355</v>
      </c>
      <c r="C394" s="65" t="s">
        <v>75</v>
      </c>
      <c r="D394" s="66">
        <v>46309</v>
      </c>
      <c r="E394" s="67">
        <v>0.5</v>
      </c>
      <c r="F394" s="65" t="s">
        <v>285</v>
      </c>
      <c r="G394" s="66">
        <v>46309</v>
      </c>
      <c r="H394" s="129">
        <v>40524441</v>
      </c>
      <c r="I394" s="129">
        <v>10</v>
      </c>
      <c r="J394" s="65" t="s">
        <v>2732</v>
      </c>
      <c r="K394" s="65" t="s">
        <v>2733</v>
      </c>
      <c r="L394" s="66">
        <v>46309</v>
      </c>
      <c r="M394" s="65" t="s">
        <v>315</v>
      </c>
      <c r="N394" s="129">
        <v>3010705</v>
      </c>
      <c r="O394" s="65" t="s">
        <v>289</v>
      </c>
      <c r="P394" s="66">
        <v>46309</v>
      </c>
      <c r="Q394" s="31">
        <f t="shared" si="12"/>
        <v>812</v>
      </c>
      <c r="R394" s="31">
        <f t="shared" si="13"/>
        <v>842</v>
      </c>
      <c r="S394" s="29">
        <f>IF($Q394&lt;Parâmetros!$E$19,$G394-1,$G394)</f>
        <v>46309</v>
      </c>
    </row>
    <row r="395" spans="1:19" ht="15" customHeight="1" x14ac:dyDescent="0.25">
      <c r="A395" s="128">
        <v>11415</v>
      </c>
      <c r="B395" s="65" t="s">
        <v>355</v>
      </c>
      <c r="C395" s="65" t="s">
        <v>75</v>
      </c>
      <c r="D395" s="66">
        <v>46309</v>
      </c>
      <c r="E395" s="67">
        <v>0.55000000000000004</v>
      </c>
      <c r="F395" s="65" t="s">
        <v>285</v>
      </c>
      <c r="G395" s="66">
        <v>46309</v>
      </c>
      <c r="H395" s="129">
        <v>40524442</v>
      </c>
      <c r="I395" s="129">
        <v>10</v>
      </c>
      <c r="J395" s="65" t="s">
        <v>2734</v>
      </c>
      <c r="K395" s="65" t="s">
        <v>2735</v>
      </c>
      <c r="L395" s="66">
        <v>46309</v>
      </c>
      <c r="M395" s="65" t="s">
        <v>315</v>
      </c>
      <c r="N395" s="129">
        <v>3002630</v>
      </c>
      <c r="O395" s="65" t="s">
        <v>289</v>
      </c>
      <c r="P395" s="66">
        <v>46309</v>
      </c>
      <c r="Q395" s="31">
        <f t="shared" si="12"/>
        <v>844</v>
      </c>
      <c r="R395" s="31">
        <f t="shared" si="13"/>
        <v>877</v>
      </c>
      <c r="S395" s="29">
        <f>IF($Q395&lt;Parâmetros!$E$19,$G395-1,$G395)</f>
        <v>46309</v>
      </c>
    </row>
    <row r="396" spans="1:19" ht="15" customHeight="1" x14ac:dyDescent="0.25">
      <c r="A396" s="128">
        <v>11415</v>
      </c>
      <c r="B396" s="65" t="s">
        <v>355</v>
      </c>
      <c r="C396" s="65" t="s">
        <v>75</v>
      </c>
      <c r="D396" s="66">
        <v>46309</v>
      </c>
      <c r="E396" s="67">
        <v>0.97</v>
      </c>
      <c r="F396" s="65" t="s">
        <v>285</v>
      </c>
      <c r="G396" s="66">
        <v>46309</v>
      </c>
      <c r="H396" s="129">
        <v>40524443</v>
      </c>
      <c r="I396" s="129">
        <v>10</v>
      </c>
      <c r="J396" s="65" t="s">
        <v>2736</v>
      </c>
      <c r="K396" s="65" t="s">
        <v>2737</v>
      </c>
      <c r="L396" s="66">
        <v>46309</v>
      </c>
      <c r="M396" s="65" t="s">
        <v>315</v>
      </c>
      <c r="N396" s="129">
        <v>3011801</v>
      </c>
      <c r="O396" s="65" t="s">
        <v>289</v>
      </c>
      <c r="P396" s="66">
        <v>46309</v>
      </c>
      <c r="Q396" s="31">
        <f t="shared" si="12"/>
        <v>879</v>
      </c>
      <c r="R396" s="31">
        <f t="shared" si="13"/>
        <v>937</v>
      </c>
      <c r="S396" s="29">
        <f>IF($Q396&lt;Parâmetros!$E$19,$G396-1,$G396)</f>
        <v>46309</v>
      </c>
    </row>
    <row r="397" spans="1:19" ht="15" customHeight="1" x14ac:dyDescent="0.25">
      <c r="A397" s="128">
        <v>11415</v>
      </c>
      <c r="B397" s="65" t="s">
        <v>355</v>
      </c>
      <c r="C397" s="65" t="s">
        <v>75</v>
      </c>
      <c r="D397" s="66">
        <v>46309</v>
      </c>
      <c r="E397" s="67">
        <v>0.5</v>
      </c>
      <c r="F397" s="65" t="s">
        <v>285</v>
      </c>
      <c r="G397" s="66">
        <v>46309</v>
      </c>
      <c r="H397" s="129">
        <v>40524444</v>
      </c>
      <c r="I397" s="129">
        <v>10</v>
      </c>
      <c r="J397" s="65" t="s">
        <v>2738</v>
      </c>
      <c r="K397" s="65" t="s">
        <v>2739</v>
      </c>
      <c r="L397" s="66">
        <v>46309</v>
      </c>
      <c r="M397" s="65" t="s">
        <v>315</v>
      </c>
      <c r="N397" s="129">
        <v>3012390</v>
      </c>
      <c r="O397" s="65" t="s">
        <v>289</v>
      </c>
      <c r="P397" s="66">
        <v>46309</v>
      </c>
      <c r="Q397" s="31">
        <f t="shared" si="12"/>
        <v>930</v>
      </c>
      <c r="R397" s="31">
        <f t="shared" si="13"/>
        <v>960</v>
      </c>
      <c r="S397" s="29">
        <f>IF($Q397&lt;Parâmetros!$E$19,$G397-1,$G397)</f>
        <v>46309</v>
      </c>
    </row>
    <row r="398" spans="1:19" ht="15" customHeight="1" x14ac:dyDescent="0.25">
      <c r="A398" s="128">
        <v>11415</v>
      </c>
      <c r="B398" s="65" t="s">
        <v>355</v>
      </c>
      <c r="C398" s="65" t="s">
        <v>75</v>
      </c>
      <c r="D398" s="66">
        <v>46309</v>
      </c>
      <c r="E398" s="67">
        <v>0.47</v>
      </c>
      <c r="F398" s="65" t="s">
        <v>285</v>
      </c>
      <c r="G398" s="66">
        <v>46309</v>
      </c>
      <c r="H398" s="129">
        <v>40524506</v>
      </c>
      <c r="I398" s="129">
        <v>10</v>
      </c>
      <c r="J398" s="65" t="s">
        <v>2740</v>
      </c>
      <c r="K398" s="65" t="s">
        <v>2741</v>
      </c>
      <c r="L398" s="66">
        <v>46309</v>
      </c>
      <c r="M398" s="65" t="s">
        <v>315</v>
      </c>
      <c r="N398" s="65" t="s">
        <v>793</v>
      </c>
      <c r="O398" s="65" t="s">
        <v>289</v>
      </c>
      <c r="P398" s="66">
        <v>46309</v>
      </c>
      <c r="Q398" s="31">
        <f t="shared" si="12"/>
        <v>961</v>
      </c>
      <c r="R398" s="31">
        <f t="shared" si="13"/>
        <v>990</v>
      </c>
      <c r="S398" s="29">
        <f>IF($Q398&lt;Parâmetros!$E$19,$G398-1,$G398)</f>
        <v>46309</v>
      </c>
    </row>
    <row r="399" spans="1:19" ht="15" customHeight="1" x14ac:dyDescent="0.25">
      <c r="A399" s="128">
        <v>11415</v>
      </c>
      <c r="B399" s="65" t="s">
        <v>355</v>
      </c>
      <c r="C399" s="65" t="s">
        <v>75</v>
      </c>
      <c r="D399" s="66">
        <v>46311</v>
      </c>
      <c r="E399" s="67">
        <v>0.28999999999999998</v>
      </c>
      <c r="F399" s="65" t="s">
        <v>285</v>
      </c>
      <c r="G399" s="66">
        <v>46310</v>
      </c>
      <c r="H399" s="129">
        <v>40524471</v>
      </c>
      <c r="I399" s="129">
        <v>10</v>
      </c>
      <c r="J399" s="65" t="s">
        <v>3162</v>
      </c>
      <c r="K399" s="65" t="s">
        <v>3163</v>
      </c>
      <c r="L399" s="66">
        <v>46310</v>
      </c>
      <c r="M399" s="65" t="s">
        <v>315</v>
      </c>
      <c r="N399" s="129">
        <v>3007083</v>
      </c>
      <c r="O399" s="65" t="s">
        <v>289</v>
      </c>
      <c r="P399" s="66">
        <v>46311</v>
      </c>
      <c r="Q399" s="31">
        <f t="shared" si="12"/>
        <v>427</v>
      </c>
      <c r="R399" s="31">
        <f t="shared" si="13"/>
        <v>444</v>
      </c>
      <c r="S399" s="29">
        <f>IF($Q399&lt;Parâmetros!$E$19,$G399-1,$G399)</f>
        <v>46310</v>
      </c>
    </row>
    <row r="400" spans="1:19" ht="15" customHeight="1" x14ac:dyDescent="0.25">
      <c r="A400" s="128">
        <v>11415</v>
      </c>
      <c r="B400" s="65" t="s">
        <v>355</v>
      </c>
      <c r="C400" s="65" t="s">
        <v>75</v>
      </c>
      <c r="D400" s="66">
        <v>46311</v>
      </c>
      <c r="E400" s="67">
        <v>0.28999999999999998</v>
      </c>
      <c r="F400" s="65" t="s">
        <v>285</v>
      </c>
      <c r="G400" s="66">
        <v>46310</v>
      </c>
      <c r="H400" s="129">
        <v>40524472</v>
      </c>
      <c r="I400" s="129">
        <v>10</v>
      </c>
      <c r="J400" s="65" t="s">
        <v>3164</v>
      </c>
      <c r="K400" s="65" t="s">
        <v>3165</v>
      </c>
      <c r="L400" s="66">
        <v>46310</v>
      </c>
      <c r="M400" s="65" t="s">
        <v>315</v>
      </c>
      <c r="N400" s="129">
        <v>3007083</v>
      </c>
      <c r="O400" s="65" t="s">
        <v>289</v>
      </c>
      <c r="P400" s="66">
        <v>46311</v>
      </c>
      <c r="Q400" s="31">
        <f t="shared" si="12"/>
        <v>445</v>
      </c>
      <c r="R400" s="31">
        <f t="shared" si="13"/>
        <v>462</v>
      </c>
      <c r="S400" s="29">
        <f>IF($Q400&lt;Parâmetros!$E$19,$G400-1,$G400)</f>
        <v>46310</v>
      </c>
    </row>
    <row r="401" spans="1:19" ht="15" customHeight="1" x14ac:dyDescent="0.25">
      <c r="A401" s="128">
        <v>11415</v>
      </c>
      <c r="B401" s="65" t="s">
        <v>355</v>
      </c>
      <c r="C401" s="65" t="s">
        <v>75</v>
      </c>
      <c r="D401" s="66">
        <v>46311</v>
      </c>
      <c r="E401" s="67">
        <v>0.35</v>
      </c>
      <c r="F401" s="65" t="s">
        <v>285</v>
      </c>
      <c r="G401" s="66">
        <v>46310</v>
      </c>
      <c r="H401" s="129">
        <v>40524473</v>
      </c>
      <c r="I401" s="129">
        <v>10</v>
      </c>
      <c r="J401" s="65" t="s">
        <v>3166</v>
      </c>
      <c r="K401" s="65" t="s">
        <v>3167</v>
      </c>
      <c r="L401" s="66">
        <v>46310</v>
      </c>
      <c r="M401" s="65" t="s">
        <v>315</v>
      </c>
      <c r="N401" s="129">
        <v>3010496</v>
      </c>
      <c r="O401" s="65" t="s">
        <v>289</v>
      </c>
      <c r="P401" s="66">
        <v>46311</v>
      </c>
      <c r="Q401" s="31">
        <f t="shared" si="12"/>
        <v>464</v>
      </c>
      <c r="R401" s="31">
        <f t="shared" si="13"/>
        <v>485</v>
      </c>
      <c r="S401" s="29">
        <f>IF($Q401&lt;Parâmetros!$E$19,$G401-1,$G401)</f>
        <v>46310</v>
      </c>
    </row>
    <row r="402" spans="1:19" ht="15" customHeight="1" x14ac:dyDescent="0.25">
      <c r="A402" s="128">
        <v>11415</v>
      </c>
      <c r="B402" s="65" t="s">
        <v>355</v>
      </c>
      <c r="C402" s="65" t="s">
        <v>75</v>
      </c>
      <c r="D402" s="66">
        <v>46311</v>
      </c>
      <c r="E402" s="67">
        <v>0.08</v>
      </c>
      <c r="F402" s="65" t="s">
        <v>285</v>
      </c>
      <c r="G402" s="66">
        <v>46310</v>
      </c>
      <c r="H402" s="129">
        <v>40524474</v>
      </c>
      <c r="I402" s="129">
        <v>10</v>
      </c>
      <c r="J402" s="65" t="s">
        <v>3168</v>
      </c>
      <c r="K402" s="65" t="s">
        <v>3169</v>
      </c>
      <c r="L402" s="66">
        <v>46310</v>
      </c>
      <c r="M402" s="65" t="s">
        <v>315</v>
      </c>
      <c r="N402" s="129">
        <v>3010497</v>
      </c>
      <c r="O402" s="65" t="s">
        <v>289</v>
      </c>
      <c r="P402" s="66">
        <v>46311</v>
      </c>
      <c r="Q402" s="31">
        <f t="shared" si="12"/>
        <v>487</v>
      </c>
      <c r="R402" s="31">
        <f t="shared" si="13"/>
        <v>492</v>
      </c>
      <c r="S402" s="29">
        <f>IF($Q402&lt;Parâmetros!$E$19,$G402-1,$G402)</f>
        <v>46310</v>
      </c>
    </row>
    <row r="403" spans="1:19" ht="15" customHeight="1" x14ac:dyDescent="0.25">
      <c r="A403" s="128">
        <v>11415</v>
      </c>
      <c r="B403" s="65" t="s">
        <v>355</v>
      </c>
      <c r="C403" s="65" t="s">
        <v>75</v>
      </c>
      <c r="D403" s="66">
        <v>46311</v>
      </c>
      <c r="E403" s="67">
        <v>0.28999999999999998</v>
      </c>
      <c r="F403" s="65" t="s">
        <v>285</v>
      </c>
      <c r="G403" s="66">
        <v>46310</v>
      </c>
      <c r="H403" s="129">
        <v>40524475</v>
      </c>
      <c r="I403" s="129">
        <v>10</v>
      </c>
      <c r="J403" s="65" t="s">
        <v>3170</v>
      </c>
      <c r="K403" s="65" t="s">
        <v>3171</v>
      </c>
      <c r="L403" s="66">
        <v>46310</v>
      </c>
      <c r="M403" s="65" t="s">
        <v>315</v>
      </c>
      <c r="N403" s="65" t="s">
        <v>793</v>
      </c>
      <c r="O403" s="65" t="s">
        <v>289</v>
      </c>
      <c r="P403" s="66">
        <v>46311</v>
      </c>
      <c r="Q403" s="31">
        <f t="shared" si="12"/>
        <v>493</v>
      </c>
      <c r="R403" s="31">
        <f t="shared" si="13"/>
        <v>510</v>
      </c>
      <c r="S403" s="29">
        <f>IF($Q403&lt;Parâmetros!$E$19,$G403-1,$G403)</f>
        <v>46310</v>
      </c>
    </row>
    <row r="404" spans="1:19" ht="15" customHeight="1" x14ac:dyDescent="0.25">
      <c r="A404" s="128">
        <v>11415</v>
      </c>
      <c r="B404" s="65" t="s">
        <v>355</v>
      </c>
      <c r="C404" s="65" t="s">
        <v>75</v>
      </c>
      <c r="D404" s="66">
        <v>46311</v>
      </c>
      <c r="E404" s="67">
        <v>0.39</v>
      </c>
      <c r="F404" s="65" t="s">
        <v>285</v>
      </c>
      <c r="G404" s="66">
        <v>46310</v>
      </c>
      <c r="H404" s="129">
        <v>40524476</v>
      </c>
      <c r="I404" s="129">
        <v>10</v>
      </c>
      <c r="J404" s="65" t="s">
        <v>3172</v>
      </c>
      <c r="K404" s="65" t="s">
        <v>3173</v>
      </c>
      <c r="L404" s="66">
        <v>46310</v>
      </c>
      <c r="M404" s="65" t="s">
        <v>315</v>
      </c>
      <c r="N404" s="129">
        <v>3005199</v>
      </c>
      <c r="O404" s="65" t="s">
        <v>289</v>
      </c>
      <c r="P404" s="66">
        <v>46311</v>
      </c>
      <c r="Q404" s="31">
        <f t="shared" si="12"/>
        <v>512</v>
      </c>
      <c r="R404" s="31">
        <f t="shared" si="13"/>
        <v>535</v>
      </c>
      <c r="S404" s="29">
        <f>IF($Q404&lt;Parâmetros!$E$19,$G404-1,$G404)</f>
        <v>46310</v>
      </c>
    </row>
    <row r="405" spans="1:19" ht="15" customHeight="1" x14ac:dyDescent="0.25">
      <c r="A405" s="128">
        <v>11415</v>
      </c>
      <c r="B405" s="65" t="s">
        <v>355</v>
      </c>
      <c r="C405" s="65" t="s">
        <v>75</v>
      </c>
      <c r="D405" s="66">
        <v>46311</v>
      </c>
      <c r="E405" s="67">
        <v>0.28999999999999998</v>
      </c>
      <c r="F405" s="65" t="s">
        <v>285</v>
      </c>
      <c r="G405" s="66">
        <v>46310</v>
      </c>
      <c r="H405" s="129">
        <v>40524477</v>
      </c>
      <c r="I405" s="129">
        <v>10</v>
      </c>
      <c r="J405" s="65" t="s">
        <v>3174</v>
      </c>
      <c r="K405" s="65" t="s">
        <v>3175</v>
      </c>
      <c r="L405" s="66">
        <v>46310</v>
      </c>
      <c r="M405" s="65" t="s">
        <v>315</v>
      </c>
      <c r="N405" s="65" t="s">
        <v>793</v>
      </c>
      <c r="O405" s="65" t="s">
        <v>289</v>
      </c>
      <c r="P405" s="66">
        <v>46311</v>
      </c>
      <c r="Q405" s="31">
        <f t="shared" si="12"/>
        <v>537</v>
      </c>
      <c r="R405" s="31">
        <f t="shared" si="13"/>
        <v>555</v>
      </c>
      <c r="S405" s="29">
        <f>IF($Q405&lt;Parâmetros!$E$19,$G405-1,$G405)</f>
        <v>46310</v>
      </c>
    </row>
    <row r="406" spans="1:19" ht="15" customHeight="1" x14ac:dyDescent="0.25">
      <c r="A406" s="128">
        <v>11415</v>
      </c>
      <c r="B406" s="65" t="s">
        <v>355</v>
      </c>
      <c r="C406" s="65" t="s">
        <v>75</v>
      </c>
      <c r="D406" s="66">
        <v>46311</v>
      </c>
      <c r="E406" s="67">
        <v>0.25</v>
      </c>
      <c r="F406" s="65" t="s">
        <v>285</v>
      </c>
      <c r="G406" s="66">
        <v>46310</v>
      </c>
      <c r="H406" s="129">
        <v>40524478</v>
      </c>
      <c r="I406" s="129">
        <v>10</v>
      </c>
      <c r="J406" s="65" t="s">
        <v>3176</v>
      </c>
      <c r="K406" s="65" t="s">
        <v>3177</v>
      </c>
      <c r="L406" s="66">
        <v>46310</v>
      </c>
      <c r="M406" s="65" t="s">
        <v>315</v>
      </c>
      <c r="N406" s="129">
        <v>3002699</v>
      </c>
      <c r="O406" s="65" t="s">
        <v>289</v>
      </c>
      <c r="P406" s="66">
        <v>46311</v>
      </c>
      <c r="Q406" s="31">
        <f t="shared" si="12"/>
        <v>557</v>
      </c>
      <c r="R406" s="31">
        <f t="shared" si="13"/>
        <v>572</v>
      </c>
      <c r="S406" s="29">
        <f>IF($Q406&lt;Parâmetros!$E$19,$G406-1,$G406)</f>
        <v>46310</v>
      </c>
    </row>
    <row r="407" spans="1:19" ht="15" customHeight="1" x14ac:dyDescent="0.25">
      <c r="A407" s="128">
        <v>11415</v>
      </c>
      <c r="B407" s="65" t="s">
        <v>355</v>
      </c>
      <c r="C407" s="65" t="s">
        <v>75</v>
      </c>
      <c r="D407" s="66">
        <v>46311</v>
      </c>
      <c r="E407" s="67">
        <v>0.37</v>
      </c>
      <c r="F407" s="65" t="s">
        <v>285</v>
      </c>
      <c r="G407" s="66">
        <v>46310</v>
      </c>
      <c r="H407" s="129">
        <v>40524481</v>
      </c>
      <c r="I407" s="129">
        <v>10</v>
      </c>
      <c r="J407" s="65" t="s">
        <v>3178</v>
      </c>
      <c r="K407" s="65" t="s">
        <v>3179</v>
      </c>
      <c r="L407" s="66">
        <v>46310</v>
      </c>
      <c r="M407" s="65" t="s">
        <v>315</v>
      </c>
      <c r="N407" s="65" t="s">
        <v>793</v>
      </c>
      <c r="O407" s="65" t="s">
        <v>289</v>
      </c>
      <c r="P407" s="66">
        <v>46311</v>
      </c>
      <c r="Q407" s="31">
        <f t="shared" si="12"/>
        <v>574</v>
      </c>
      <c r="R407" s="31">
        <f t="shared" si="13"/>
        <v>596</v>
      </c>
      <c r="S407" s="29">
        <f>IF($Q407&lt;Parâmetros!$E$19,$G407-1,$G407)</f>
        <v>46310</v>
      </c>
    </row>
    <row r="408" spans="1:19" ht="15" customHeight="1" x14ac:dyDescent="0.25">
      <c r="A408" s="128">
        <v>11415</v>
      </c>
      <c r="B408" s="65" t="s">
        <v>355</v>
      </c>
      <c r="C408" s="65" t="s">
        <v>75</v>
      </c>
      <c r="D408" s="66">
        <v>46311</v>
      </c>
      <c r="E408" s="67">
        <v>0.42</v>
      </c>
      <c r="F408" s="65" t="s">
        <v>285</v>
      </c>
      <c r="G408" s="66">
        <v>46310</v>
      </c>
      <c r="H408" s="129">
        <v>40524499</v>
      </c>
      <c r="I408" s="129">
        <v>10</v>
      </c>
      <c r="J408" s="65" t="s">
        <v>2230</v>
      </c>
      <c r="K408" s="65" t="s">
        <v>1384</v>
      </c>
      <c r="L408" s="66">
        <v>46310</v>
      </c>
      <c r="M408" s="65" t="s">
        <v>315</v>
      </c>
      <c r="N408" s="65" t="s">
        <v>793</v>
      </c>
      <c r="O408" s="65" t="s">
        <v>289</v>
      </c>
      <c r="P408" s="66">
        <v>46311</v>
      </c>
      <c r="Q408" s="31">
        <f t="shared" si="12"/>
        <v>600</v>
      </c>
      <c r="R408" s="31">
        <f t="shared" si="13"/>
        <v>626</v>
      </c>
      <c r="S408" s="29">
        <f>IF($Q408&lt;Parâmetros!$E$19,$G408-1,$G408)</f>
        <v>46310</v>
      </c>
    </row>
    <row r="409" spans="1:19" ht="15" customHeight="1" x14ac:dyDescent="0.25">
      <c r="A409" s="128">
        <v>11415</v>
      </c>
      <c r="B409" s="65" t="s">
        <v>355</v>
      </c>
      <c r="C409" s="65" t="s">
        <v>75</v>
      </c>
      <c r="D409" s="66">
        <v>46311</v>
      </c>
      <c r="E409" s="67">
        <v>0.49</v>
      </c>
      <c r="F409" s="65" t="s">
        <v>285</v>
      </c>
      <c r="G409" s="66">
        <v>46310</v>
      </c>
      <c r="H409" s="129">
        <v>40524500</v>
      </c>
      <c r="I409" s="129">
        <v>10</v>
      </c>
      <c r="J409" s="65" t="s">
        <v>3180</v>
      </c>
      <c r="K409" s="65" t="s">
        <v>3181</v>
      </c>
      <c r="L409" s="66">
        <v>46310</v>
      </c>
      <c r="M409" s="65" t="s">
        <v>315</v>
      </c>
      <c r="N409" s="65" t="s">
        <v>793</v>
      </c>
      <c r="O409" s="65" t="s">
        <v>289</v>
      </c>
      <c r="P409" s="66">
        <v>46311</v>
      </c>
      <c r="Q409" s="31">
        <f t="shared" si="12"/>
        <v>628</v>
      </c>
      <c r="R409" s="31">
        <f t="shared" si="13"/>
        <v>657</v>
      </c>
      <c r="S409" s="29">
        <f>IF($Q409&lt;Parâmetros!$E$19,$G409-1,$G409)</f>
        <v>46310</v>
      </c>
    </row>
    <row r="410" spans="1:19" ht="15" customHeight="1" x14ac:dyDescent="0.25">
      <c r="A410" s="128">
        <v>11415</v>
      </c>
      <c r="B410" s="65" t="s">
        <v>355</v>
      </c>
      <c r="C410" s="65" t="s">
        <v>75</v>
      </c>
      <c r="D410" s="66">
        <v>46311</v>
      </c>
      <c r="E410" s="67">
        <v>1.45</v>
      </c>
      <c r="F410" s="65" t="s">
        <v>285</v>
      </c>
      <c r="G410" s="66">
        <v>46310</v>
      </c>
      <c r="H410" s="129">
        <v>40524501</v>
      </c>
      <c r="I410" s="129">
        <v>10</v>
      </c>
      <c r="J410" s="65" t="s">
        <v>1249</v>
      </c>
      <c r="K410" s="65" t="s">
        <v>3182</v>
      </c>
      <c r="L410" s="66">
        <v>46310</v>
      </c>
      <c r="M410" s="65" t="s">
        <v>315</v>
      </c>
      <c r="N410" s="65" t="s">
        <v>793</v>
      </c>
      <c r="O410" s="65" t="s">
        <v>289</v>
      </c>
      <c r="P410" s="66">
        <v>46311</v>
      </c>
      <c r="Q410" s="31">
        <f t="shared" si="12"/>
        <v>690</v>
      </c>
      <c r="R410" s="31">
        <f t="shared" si="13"/>
        <v>777</v>
      </c>
      <c r="S410" s="29">
        <f>IF($Q410&lt;Parâmetros!$E$19,$G410-1,$G410)</f>
        <v>46310</v>
      </c>
    </row>
    <row r="411" spans="1:19" ht="15" customHeight="1" x14ac:dyDescent="0.25">
      <c r="A411" s="128">
        <v>11415</v>
      </c>
      <c r="B411" s="65" t="s">
        <v>355</v>
      </c>
      <c r="C411" s="65" t="s">
        <v>75</v>
      </c>
      <c r="D411" s="66">
        <v>46311</v>
      </c>
      <c r="E411" s="67">
        <v>0.47</v>
      </c>
      <c r="F411" s="65" t="s">
        <v>285</v>
      </c>
      <c r="G411" s="66">
        <v>46310</v>
      </c>
      <c r="H411" s="129">
        <v>40524502</v>
      </c>
      <c r="I411" s="129">
        <v>10</v>
      </c>
      <c r="J411" s="65" t="s">
        <v>1349</v>
      </c>
      <c r="K411" s="65" t="s">
        <v>3183</v>
      </c>
      <c r="L411" s="66">
        <v>46310</v>
      </c>
      <c r="M411" s="65" t="s">
        <v>315</v>
      </c>
      <c r="N411" s="65" t="s">
        <v>793</v>
      </c>
      <c r="O411" s="65" t="s">
        <v>289</v>
      </c>
      <c r="P411" s="66">
        <v>46311</v>
      </c>
      <c r="Q411" s="31">
        <f t="shared" si="12"/>
        <v>780</v>
      </c>
      <c r="R411" s="31">
        <f t="shared" si="13"/>
        <v>808</v>
      </c>
      <c r="S411" s="29">
        <f>IF($Q411&lt;Parâmetros!$E$19,$G411-1,$G411)</f>
        <v>46310</v>
      </c>
    </row>
    <row r="412" spans="1:19" ht="15" customHeight="1" x14ac:dyDescent="0.25">
      <c r="A412" s="128">
        <v>11415</v>
      </c>
      <c r="B412" s="65" t="s">
        <v>355</v>
      </c>
      <c r="C412" s="65" t="s">
        <v>75</v>
      </c>
      <c r="D412" s="66">
        <v>46311</v>
      </c>
      <c r="E412" s="67">
        <v>0.45</v>
      </c>
      <c r="F412" s="65" t="s">
        <v>285</v>
      </c>
      <c r="G412" s="66">
        <v>46310</v>
      </c>
      <c r="H412" s="129">
        <v>40524503</v>
      </c>
      <c r="I412" s="129">
        <v>10</v>
      </c>
      <c r="J412" s="65" t="s">
        <v>3184</v>
      </c>
      <c r="K412" s="65" t="s">
        <v>2192</v>
      </c>
      <c r="L412" s="66">
        <v>46310</v>
      </c>
      <c r="M412" s="65" t="s">
        <v>315</v>
      </c>
      <c r="N412" s="65" t="s">
        <v>793</v>
      </c>
      <c r="O412" s="65" t="s">
        <v>289</v>
      </c>
      <c r="P412" s="66">
        <v>46311</v>
      </c>
      <c r="Q412" s="31">
        <f t="shared" si="12"/>
        <v>813</v>
      </c>
      <c r="R412" s="31">
        <f t="shared" si="13"/>
        <v>840</v>
      </c>
      <c r="S412" s="29">
        <f>IF($Q412&lt;Parâmetros!$E$19,$G412-1,$G412)</f>
        <v>46310</v>
      </c>
    </row>
    <row r="413" spans="1:19" ht="15" customHeight="1" x14ac:dyDescent="0.25">
      <c r="A413" s="128">
        <v>11415</v>
      </c>
      <c r="B413" s="65" t="s">
        <v>355</v>
      </c>
      <c r="C413" s="65" t="s">
        <v>75</v>
      </c>
      <c r="D413" s="66">
        <v>46311</v>
      </c>
      <c r="E413" s="67">
        <v>0.44</v>
      </c>
      <c r="F413" s="65" t="s">
        <v>285</v>
      </c>
      <c r="G413" s="66">
        <v>46310</v>
      </c>
      <c r="H413" s="129">
        <v>40524505</v>
      </c>
      <c r="I413" s="129">
        <v>10</v>
      </c>
      <c r="J413" s="65" t="s">
        <v>3185</v>
      </c>
      <c r="K413" s="65" t="s">
        <v>3186</v>
      </c>
      <c r="L413" s="66">
        <v>46310</v>
      </c>
      <c r="M413" s="65" t="s">
        <v>315</v>
      </c>
      <c r="N413" s="65" t="s">
        <v>793</v>
      </c>
      <c r="O413" s="65" t="s">
        <v>289</v>
      </c>
      <c r="P413" s="66">
        <v>46311</v>
      </c>
      <c r="Q413" s="31">
        <f t="shared" si="12"/>
        <v>845</v>
      </c>
      <c r="R413" s="31">
        <f t="shared" si="13"/>
        <v>871</v>
      </c>
      <c r="S413" s="29">
        <f>IF($Q413&lt;Parâmetros!$E$19,$G413-1,$G413)</f>
        <v>46310</v>
      </c>
    </row>
    <row r="414" spans="1:19" ht="15" customHeight="1" x14ac:dyDescent="0.25">
      <c r="A414" s="128">
        <v>11415</v>
      </c>
      <c r="B414" s="65" t="s">
        <v>355</v>
      </c>
      <c r="C414" s="65" t="s">
        <v>75</v>
      </c>
      <c r="D414" s="66">
        <v>46311</v>
      </c>
      <c r="E414" s="67">
        <v>0.45</v>
      </c>
      <c r="F414" s="65" t="s">
        <v>285</v>
      </c>
      <c r="G414" s="66">
        <v>46310</v>
      </c>
      <c r="H414" s="129">
        <v>40524543</v>
      </c>
      <c r="I414" s="129">
        <v>10</v>
      </c>
      <c r="J414" s="65" t="s">
        <v>3187</v>
      </c>
      <c r="K414" s="65" t="s">
        <v>3188</v>
      </c>
      <c r="L414" s="66">
        <v>46310</v>
      </c>
      <c r="M414" s="65" t="s">
        <v>315</v>
      </c>
      <c r="N414" s="65" t="s">
        <v>793</v>
      </c>
      <c r="O414" s="65" t="s">
        <v>289</v>
      </c>
      <c r="P414" s="66">
        <v>46311</v>
      </c>
      <c r="Q414" s="31">
        <f t="shared" si="12"/>
        <v>873</v>
      </c>
      <c r="R414" s="31">
        <f t="shared" si="13"/>
        <v>900</v>
      </c>
      <c r="S414" s="29">
        <f>IF($Q414&lt;Parâmetros!$E$19,$G414-1,$G414)</f>
        <v>46310</v>
      </c>
    </row>
    <row r="415" spans="1:19" ht="15" customHeight="1" x14ac:dyDescent="0.25">
      <c r="A415" s="128">
        <v>11415</v>
      </c>
      <c r="B415" s="65" t="s">
        <v>355</v>
      </c>
      <c r="C415" s="65" t="s">
        <v>75</v>
      </c>
      <c r="D415" s="66">
        <v>46311</v>
      </c>
      <c r="E415" s="67">
        <v>0.64</v>
      </c>
      <c r="F415" s="65" t="s">
        <v>285</v>
      </c>
      <c r="G415" s="66">
        <v>46310</v>
      </c>
      <c r="H415" s="129">
        <v>40524497</v>
      </c>
      <c r="I415" s="129">
        <v>10</v>
      </c>
      <c r="J415" s="65" t="s">
        <v>3189</v>
      </c>
      <c r="K415" s="65" t="s">
        <v>3190</v>
      </c>
      <c r="L415" s="66">
        <v>46310</v>
      </c>
      <c r="M415" s="65" t="s">
        <v>315</v>
      </c>
      <c r="N415" s="129">
        <v>3012384</v>
      </c>
      <c r="O415" s="65" t="s">
        <v>289</v>
      </c>
      <c r="P415" s="66">
        <v>46311</v>
      </c>
      <c r="Q415" s="31">
        <f t="shared" si="12"/>
        <v>910</v>
      </c>
      <c r="R415" s="31">
        <f t="shared" si="13"/>
        <v>948</v>
      </c>
      <c r="S415" s="29">
        <f>IF($Q415&lt;Parâmetros!$E$19,$G415-1,$G415)</f>
        <v>46310</v>
      </c>
    </row>
    <row r="416" spans="1:19" ht="15" customHeight="1" x14ac:dyDescent="0.25">
      <c r="A416" s="128">
        <v>11415</v>
      </c>
      <c r="B416" s="65" t="s">
        <v>355</v>
      </c>
      <c r="C416" s="65" t="s">
        <v>75</v>
      </c>
      <c r="D416" s="66">
        <v>46311</v>
      </c>
      <c r="E416" s="67">
        <v>0.62</v>
      </c>
      <c r="F416" s="65" t="s">
        <v>285</v>
      </c>
      <c r="G416" s="66">
        <v>46310</v>
      </c>
      <c r="H416" s="129">
        <v>40524496</v>
      </c>
      <c r="I416" s="129">
        <v>10</v>
      </c>
      <c r="J416" s="65" t="s">
        <v>3191</v>
      </c>
      <c r="K416" s="65" t="s">
        <v>3051</v>
      </c>
      <c r="L416" s="66">
        <v>46310</v>
      </c>
      <c r="M416" s="65" t="s">
        <v>315</v>
      </c>
      <c r="N416" s="129">
        <v>3010883</v>
      </c>
      <c r="O416" s="65" t="s">
        <v>289</v>
      </c>
      <c r="P416" s="66">
        <v>46311</v>
      </c>
      <c r="Q416" s="31">
        <f t="shared" si="12"/>
        <v>951</v>
      </c>
      <c r="R416" s="31">
        <f t="shared" si="13"/>
        <v>988</v>
      </c>
      <c r="S416" s="29">
        <f>IF($Q416&lt;Parâmetros!$E$19,$G416-1,$G416)</f>
        <v>46310</v>
      </c>
    </row>
    <row r="417" spans="1:19" ht="15" customHeight="1" x14ac:dyDescent="0.25">
      <c r="A417" s="128">
        <v>11415</v>
      </c>
      <c r="B417" s="65" t="s">
        <v>355</v>
      </c>
      <c r="C417" s="65" t="s">
        <v>75</v>
      </c>
      <c r="D417" s="66">
        <v>46311</v>
      </c>
      <c r="E417" s="67">
        <v>0.5</v>
      </c>
      <c r="F417" s="65" t="s">
        <v>285</v>
      </c>
      <c r="G417" s="66">
        <v>46311</v>
      </c>
      <c r="H417" s="129">
        <v>40524379</v>
      </c>
      <c r="I417" s="129">
        <v>10</v>
      </c>
      <c r="J417" s="65" t="s">
        <v>3192</v>
      </c>
      <c r="K417" s="65" t="s">
        <v>3193</v>
      </c>
      <c r="L417" s="66">
        <v>46311</v>
      </c>
      <c r="M417" s="65" t="s">
        <v>315</v>
      </c>
      <c r="N417" s="129">
        <v>3012393</v>
      </c>
      <c r="O417" s="65" t="s">
        <v>289</v>
      </c>
      <c r="P417" s="66">
        <v>46311</v>
      </c>
      <c r="Q417" s="31">
        <f t="shared" si="12"/>
        <v>435</v>
      </c>
      <c r="R417" s="31">
        <f t="shared" si="13"/>
        <v>465</v>
      </c>
      <c r="S417" s="29">
        <f>IF($Q417&lt;Parâmetros!$E$19,$G417-1,$G417)</f>
        <v>46311</v>
      </c>
    </row>
    <row r="418" spans="1:19" ht="15" customHeight="1" x14ac:dyDescent="0.25">
      <c r="A418" s="128">
        <v>11415</v>
      </c>
      <c r="B418" s="65" t="s">
        <v>355</v>
      </c>
      <c r="C418" s="65" t="s">
        <v>75</v>
      </c>
      <c r="D418" s="66">
        <v>46311</v>
      </c>
      <c r="E418" s="67">
        <v>0.4</v>
      </c>
      <c r="F418" s="65" t="s">
        <v>285</v>
      </c>
      <c r="G418" s="66">
        <v>46311</v>
      </c>
      <c r="H418" s="129">
        <v>40524415</v>
      </c>
      <c r="I418" s="129">
        <v>10</v>
      </c>
      <c r="J418" s="65" t="s">
        <v>3194</v>
      </c>
      <c r="K418" s="65" t="s">
        <v>3195</v>
      </c>
      <c r="L418" s="66">
        <v>46311</v>
      </c>
      <c r="M418" s="65" t="s">
        <v>315</v>
      </c>
      <c r="N418" s="65" t="s">
        <v>793</v>
      </c>
      <c r="O418" s="65" t="s">
        <v>289</v>
      </c>
      <c r="P418" s="66">
        <v>46311</v>
      </c>
      <c r="Q418" s="31">
        <f t="shared" si="12"/>
        <v>466</v>
      </c>
      <c r="R418" s="31">
        <f t="shared" si="13"/>
        <v>490</v>
      </c>
      <c r="S418" s="29">
        <f>IF($Q418&lt;Parâmetros!$E$19,$G418-1,$G418)</f>
        <v>46311</v>
      </c>
    </row>
    <row r="419" spans="1:19" ht="15" customHeight="1" x14ac:dyDescent="0.25">
      <c r="A419" s="128">
        <v>11415</v>
      </c>
      <c r="B419" s="65" t="s">
        <v>355</v>
      </c>
      <c r="C419" s="65" t="s">
        <v>75</v>
      </c>
      <c r="D419" s="66">
        <v>46311</v>
      </c>
      <c r="E419" s="67">
        <v>0.2</v>
      </c>
      <c r="F419" s="65" t="s">
        <v>285</v>
      </c>
      <c r="G419" s="66">
        <v>46311</v>
      </c>
      <c r="H419" s="129">
        <v>40524416</v>
      </c>
      <c r="I419" s="129">
        <v>10</v>
      </c>
      <c r="J419" s="65" t="s">
        <v>3196</v>
      </c>
      <c r="K419" s="65" t="s">
        <v>3197</v>
      </c>
      <c r="L419" s="66">
        <v>46311</v>
      </c>
      <c r="M419" s="65" t="s">
        <v>315</v>
      </c>
      <c r="N419" s="129">
        <v>3002683</v>
      </c>
      <c r="O419" s="65" t="s">
        <v>289</v>
      </c>
      <c r="P419" s="66">
        <v>46311</v>
      </c>
      <c r="Q419" s="31">
        <f t="shared" si="12"/>
        <v>494</v>
      </c>
      <c r="R419" s="31">
        <f t="shared" si="13"/>
        <v>506</v>
      </c>
      <c r="S419" s="29">
        <f>IF($Q419&lt;Parâmetros!$E$19,$G419-1,$G419)</f>
        <v>46311</v>
      </c>
    </row>
    <row r="420" spans="1:19" ht="15" customHeight="1" x14ac:dyDescent="0.25">
      <c r="A420" s="128">
        <v>11415</v>
      </c>
      <c r="B420" s="65" t="s">
        <v>355</v>
      </c>
      <c r="C420" s="65" t="s">
        <v>75</v>
      </c>
      <c r="D420" s="66">
        <v>46311</v>
      </c>
      <c r="E420" s="67">
        <v>0.49</v>
      </c>
      <c r="F420" s="65" t="s">
        <v>285</v>
      </c>
      <c r="G420" s="66">
        <v>46311</v>
      </c>
      <c r="H420" s="129">
        <v>40524417</v>
      </c>
      <c r="I420" s="129">
        <v>10</v>
      </c>
      <c r="J420" s="65" t="s">
        <v>3198</v>
      </c>
      <c r="K420" s="65" t="s">
        <v>3199</v>
      </c>
      <c r="L420" s="66">
        <v>46311</v>
      </c>
      <c r="M420" s="65" t="s">
        <v>315</v>
      </c>
      <c r="N420" s="129">
        <v>3002682</v>
      </c>
      <c r="O420" s="65" t="s">
        <v>289</v>
      </c>
      <c r="P420" s="66">
        <v>46311</v>
      </c>
      <c r="Q420" s="31">
        <f t="shared" si="12"/>
        <v>508</v>
      </c>
      <c r="R420" s="31">
        <f t="shared" si="13"/>
        <v>537</v>
      </c>
      <c r="S420" s="29">
        <f>IF($Q420&lt;Parâmetros!$E$19,$G420-1,$G420)</f>
        <v>46311</v>
      </c>
    </row>
    <row r="421" spans="1:19" ht="15" customHeight="1" x14ac:dyDescent="0.25">
      <c r="A421" s="128">
        <v>11415</v>
      </c>
      <c r="B421" s="65" t="s">
        <v>355</v>
      </c>
      <c r="C421" s="65" t="s">
        <v>75</v>
      </c>
      <c r="D421" s="66">
        <v>46311</v>
      </c>
      <c r="E421" s="67">
        <v>0.49</v>
      </c>
      <c r="F421" s="65" t="s">
        <v>285</v>
      </c>
      <c r="G421" s="66">
        <v>46311</v>
      </c>
      <c r="H421" s="129">
        <v>40524418</v>
      </c>
      <c r="I421" s="129">
        <v>10</v>
      </c>
      <c r="J421" s="65" t="s">
        <v>3200</v>
      </c>
      <c r="K421" s="65" t="s">
        <v>3201</v>
      </c>
      <c r="L421" s="66">
        <v>46311</v>
      </c>
      <c r="M421" s="65" t="s">
        <v>315</v>
      </c>
      <c r="N421" s="65" t="s">
        <v>793</v>
      </c>
      <c r="O421" s="65" t="s">
        <v>289</v>
      </c>
      <c r="P421" s="66">
        <v>46311</v>
      </c>
      <c r="Q421" s="31">
        <f t="shared" si="12"/>
        <v>539</v>
      </c>
      <c r="R421" s="31">
        <f t="shared" si="13"/>
        <v>569</v>
      </c>
      <c r="S421" s="29">
        <f>IF($Q421&lt;Parâmetros!$E$19,$G421-1,$G421)</f>
        <v>46311</v>
      </c>
    </row>
    <row r="422" spans="1:19" ht="15" customHeight="1" x14ac:dyDescent="0.25">
      <c r="A422" s="128">
        <v>11415</v>
      </c>
      <c r="B422" s="65" t="s">
        <v>355</v>
      </c>
      <c r="C422" s="65" t="s">
        <v>75</v>
      </c>
      <c r="D422" s="66">
        <v>46311</v>
      </c>
      <c r="E422" s="67">
        <v>0.47</v>
      </c>
      <c r="F422" s="65" t="s">
        <v>285</v>
      </c>
      <c r="G422" s="66">
        <v>46311</v>
      </c>
      <c r="H422" s="129">
        <v>40524419</v>
      </c>
      <c r="I422" s="129">
        <v>10</v>
      </c>
      <c r="J422" s="65" t="s">
        <v>3202</v>
      </c>
      <c r="K422" s="65" t="s">
        <v>3203</v>
      </c>
      <c r="L422" s="66">
        <v>46311</v>
      </c>
      <c r="M422" s="65" t="s">
        <v>315</v>
      </c>
      <c r="N422" s="129">
        <v>3002992</v>
      </c>
      <c r="O422" s="65" t="s">
        <v>289</v>
      </c>
      <c r="P422" s="66">
        <v>46311</v>
      </c>
      <c r="Q422" s="31">
        <f t="shared" si="12"/>
        <v>570</v>
      </c>
      <c r="R422" s="31">
        <f t="shared" si="13"/>
        <v>599</v>
      </c>
      <c r="S422" s="29">
        <f>IF($Q422&lt;Parâmetros!$E$19,$G422-1,$G422)</f>
        <v>46311</v>
      </c>
    </row>
    <row r="423" spans="1:19" ht="15" customHeight="1" x14ac:dyDescent="0.25">
      <c r="A423" s="128">
        <v>11415</v>
      </c>
      <c r="B423" s="65" t="s">
        <v>355</v>
      </c>
      <c r="C423" s="65" t="s">
        <v>75</v>
      </c>
      <c r="D423" s="66">
        <v>46311</v>
      </c>
      <c r="E423" s="67">
        <v>0.56000000000000005</v>
      </c>
      <c r="F423" s="65" t="s">
        <v>285</v>
      </c>
      <c r="G423" s="66">
        <v>46311</v>
      </c>
      <c r="H423" s="129">
        <v>40524425</v>
      </c>
      <c r="I423" s="129">
        <v>10</v>
      </c>
      <c r="J423" s="65" t="s">
        <v>318</v>
      </c>
      <c r="K423" s="65" t="s">
        <v>3204</v>
      </c>
      <c r="L423" s="66">
        <v>46311</v>
      </c>
      <c r="M423" s="65" t="s">
        <v>315</v>
      </c>
      <c r="N423" s="129">
        <v>3010880</v>
      </c>
      <c r="O423" s="65" t="s">
        <v>289</v>
      </c>
      <c r="P423" s="66">
        <v>46311</v>
      </c>
      <c r="Q423" s="31">
        <f t="shared" si="12"/>
        <v>600</v>
      </c>
      <c r="R423" s="31">
        <f t="shared" si="13"/>
        <v>633</v>
      </c>
      <c r="S423" s="29">
        <f>IF($Q423&lt;Parâmetros!$E$19,$G423-1,$G423)</f>
        <v>46311</v>
      </c>
    </row>
    <row r="424" spans="1:19" ht="15" customHeight="1" x14ac:dyDescent="0.25">
      <c r="A424" s="128">
        <v>11415</v>
      </c>
      <c r="B424" s="65" t="s">
        <v>355</v>
      </c>
      <c r="C424" s="65" t="s">
        <v>75</v>
      </c>
      <c r="D424" s="66">
        <v>46311</v>
      </c>
      <c r="E424" s="67">
        <v>0.52</v>
      </c>
      <c r="F424" s="65" t="s">
        <v>285</v>
      </c>
      <c r="G424" s="66">
        <v>46311</v>
      </c>
      <c r="H424" s="129">
        <v>40524426</v>
      </c>
      <c r="I424" s="129">
        <v>10</v>
      </c>
      <c r="J424" s="65" t="s">
        <v>1940</v>
      </c>
      <c r="K424" s="65" t="s">
        <v>3205</v>
      </c>
      <c r="L424" s="66">
        <v>46311</v>
      </c>
      <c r="M424" s="65" t="s">
        <v>315</v>
      </c>
      <c r="N424" s="129">
        <v>3010860</v>
      </c>
      <c r="O424" s="65" t="s">
        <v>289</v>
      </c>
      <c r="P424" s="66">
        <v>46311</v>
      </c>
      <c r="Q424" s="31">
        <f t="shared" si="12"/>
        <v>634</v>
      </c>
      <c r="R424" s="31">
        <f t="shared" si="13"/>
        <v>666</v>
      </c>
      <c r="S424" s="29">
        <f>IF($Q424&lt;Parâmetros!$E$19,$G424-1,$G424)</f>
        <v>46311</v>
      </c>
    </row>
    <row r="425" spans="1:19" ht="15" customHeight="1" x14ac:dyDescent="0.25">
      <c r="A425" s="128">
        <v>11415</v>
      </c>
      <c r="B425" s="65" t="s">
        <v>355</v>
      </c>
      <c r="C425" s="65" t="s">
        <v>75</v>
      </c>
      <c r="D425" s="66">
        <v>46311</v>
      </c>
      <c r="E425" s="67">
        <v>0.56999999999999995</v>
      </c>
      <c r="F425" s="65" t="s">
        <v>285</v>
      </c>
      <c r="G425" s="66">
        <v>46311</v>
      </c>
      <c r="H425" s="129">
        <v>40524427</v>
      </c>
      <c r="I425" s="129">
        <v>10</v>
      </c>
      <c r="J425" s="65" t="s">
        <v>3206</v>
      </c>
      <c r="K425" s="65" t="s">
        <v>3207</v>
      </c>
      <c r="L425" s="66">
        <v>46311</v>
      </c>
      <c r="M425" s="65" t="s">
        <v>315</v>
      </c>
      <c r="N425" s="129">
        <v>3010883</v>
      </c>
      <c r="O425" s="65" t="s">
        <v>289</v>
      </c>
      <c r="P425" s="66">
        <v>46311</v>
      </c>
      <c r="Q425" s="31">
        <f t="shared" si="12"/>
        <v>668</v>
      </c>
      <c r="R425" s="31">
        <f t="shared" si="13"/>
        <v>702</v>
      </c>
      <c r="S425" s="29">
        <f>IF($Q425&lt;Parâmetros!$E$19,$G425-1,$G425)</f>
        <v>46311</v>
      </c>
    </row>
    <row r="426" spans="1:19" ht="15" customHeight="1" x14ac:dyDescent="0.25">
      <c r="A426" s="128">
        <v>11415</v>
      </c>
      <c r="B426" s="65" t="s">
        <v>355</v>
      </c>
      <c r="C426" s="65" t="s">
        <v>75</v>
      </c>
      <c r="D426" s="66">
        <v>46311</v>
      </c>
      <c r="E426" s="67">
        <v>0.67</v>
      </c>
      <c r="F426" s="65" t="s">
        <v>285</v>
      </c>
      <c r="G426" s="66">
        <v>46311</v>
      </c>
      <c r="H426" s="129">
        <v>40524428</v>
      </c>
      <c r="I426" s="129">
        <v>10</v>
      </c>
      <c r="J426" s="65" t="s">
        <v>3208</v>
      </c>
      <c r="K426" s="65" t="s">
        <v>3209</v>
      </c>
      <c r="L426" s="66">
        <v>46311</v>
      </c>
      <c r="M426" s="65" t="s">
        <v>315</v>
      </c>
      <c r="N426" s="129">
        <v>3010882</v>
      </c>
      <c r="O426" s="65" t="s">
        <v>289</v>
      </c>
      <c r="P426" s="66">
        <v>46311</v>
      </c>
      <c r="Q426" s="31">
        <f t="shared" si="12"/>
        <v>770</v>
      </c>
      <c r="R426" s="31">
        <f t="shared" si="13"/>
        <v>810</v>
      </c>
      <c r="S426" s="29">
        <f>IF($Q426&lt;Parâmetros!$E$19,$G426-1,$G426)</f>
        <v>46311</v>
      </c>
    </row>
    <row r="427" spans="1:19" ht="15" customHeight="1" x14ac:dyDescent="0.25">
      <c r="A427" s="128">
        <v>11415</v>
      </c>
      <c r="B427" s="65" t="s">
        <v>355</v>
      </c>
      <c r="C427" s="65" t="s">
        <v>75</v>
      </c>
      <c r="D427" s="66">
        <v>46311</v>
      </c>
      <c r="E427" s="67">
        <v>0.44</v>
      </c>
      <c r="F427" s="65" t="s">
        <v>285</v>
      </c>
      <c r="G427" s="66">
        <v>46311</v>
      </c>
      <c r="H427" s="129">
        <v>40524429</v>
      </c>
      <c r="I427" s="129">
        <v>10</v>
      </c>
      <c r="J427" s="65" t="s">
        <v>3210</v>
      </c>
      <c r="K427" s="65" t="s">
        <v>3211</v>
      </c>
      <c r="L427" s="66">
        <v>46311</v>
      </c>
      <c r="M427" s="65" t="s">
        <v>315</v>
      </c>
      <c r="N427" s="129">
        <v>3010889</v>
      </c>
      <c r="O427" s="65" t="s">
        <v>289</v>
      </c>
      <c r="P427" s="66">
        <v>46311</v>
      </c>
      <c r="Q427" s="31">
        <f t="shared" si="12"/>
        <v>812</v>
      </c>
      <c r="R427" s="31">
        <f t="shared" si="13"/>
        <v>838</v>
      </c>
      <c r="S427" s="29">
        <f>IF($Q427&lt;Parâmetros!$E$19,$G427-1,$G427)</f>
        <v>46311</v>
      </c>
    </row>
    <row r="428" spans="1:19" ht="15" customHeight="1" x14ac:dyDescent="0.25">
      <c r="A428" s="128">
        <v>11415</v>
      </c>
      <c r="B428" s="65" t="s">
        <v>355</v>
      </c>
      <c r="C428" s="65" t="s">
        <v>75</v>
      </c>
      <c r="D428" s="66">
        <v>46311</v>
      </c>
      <c r="E428" s="67">
        <v>0.5</v>
      </c>
      <c r="F428" s="65" t="s">
        <v>285</v>
      </c>
      <c r="G428" s="66">
        <v>46311</v>
      </c>
      <c r="H428" s="129">
        <v>40524430</v>
      </c>
      <c r="I428" s="129">
        <v>10</v>
      </c>
      <c r="J428" s="65" t="s">
        <v>3212</v>
      </c>
      <c r="K428" s="65" t="s">
        <v>3213</v>
      </c>
      <c r="L428" s="66">
        <v>46311</v>
      </c>
      <c r="M428" s="65" t="s">
        <v>315</v>
      </c>
      <c r="N428" s="129">
        <v>3010887</v>
      </c>
      <c r="O428" s="65" t="s">
        <v>289</v>
      </c>
      <c r="P428" s="66">
        <v>46311</v>
      </c>
      <c r="Q428" s="31">
        <f t="shared" si="12"/>
        <v>840</v>
      </c>
      <c r="R428" s="31">
        <f t="shared" si="13"/>
        <v>870</v>
      </c>
      <c r="S428" s="29">
        <f>IF($Q428&lt;Parâmetros!$E$19,$G428-1,$G428)</f>
        <v>46311</v>
      </c>
    </row>
    <row r="429" spans="1:19" ht="15" customHeight="1" x14ac:dyDescent="0.25">
      <c r="A429" s="128">
        <v>11415</v>
      </c>
      <c r="B429" s="65" t="s">
        <v>355</v>
      </c>
      <c r="C429" s="65" t="s">
        <v>75</v>
      </c>
      <c r="D429" s="66">
        <v>46311</v>
      </c>
      <c r="E429" s="67">
        <v>0.49</v>
      </c>
      <c r="F429" s="65" t="s">
        <v>285</v>
      </c>
      <c r="G429" s="66">
        <v>46311</v>
      </c>
      <c r="H429" s="129">
        <v>40524431</v>
      </c>
      <c r="I429" s="129">
        <v>10</v>
      </c>
      <c r="J429" s="65" t="s">
        <v>3214</v>
      </c>
      <c r="K429" s="65" t="s">
        <v>3215</v>
      </c>
      <c r="L429" s="66">
        <v>46311</v>
      </c>
      <c r="M429" s="65" t="s">
        <v>315</v>
      </c>
      <c r="N429" s="129">
        <v>3010921</v>
      </c>
      <c r="O429" s="65" t="s">
        <v>289</v>
      </c>
      <c r="P429" s="66">
        <v>46311</v>
      </c>
      <c r="Q429" s="31">
        <f t="shared" si="12"/>
        <v>873</v>
      </c>
      <c r="R429" s="31">
        <f t="shared" si="13"/>
        <v>902</v>
      </c>
      <c r="S429" s="29">
        <f>IF($Q429&lt;Parâmetros!$E$19,$G429-1,$G429)</f>
        <v>46311</v>
      </c>
    </row>
    <row r="430" spans="1:19" ht="15" customHeight="1" x14ac:dyDescent="0.25">
      <c r="A430" s="128">
        <v>11415</v>
      </c>
      <c r="B430" s="65" t="s">
        <v>355</v>
      </c>
      <c r="C430" s="65" t="s">
        <v>75</v>
      </c>
      <c r="D430" s="66">
        <v>46311</v>
      </c>
      <c r="E430" s="67">
        <v>0.6</v>
      </c>
      <c r="F430" s="65" t="s">
        <v>285</v>
      </c>
      <c r="G430" s="66">
        <v>46311</v>
      </c>
      <c r="H430" s="129">
        <v>40524445</v>
      </c>
      <c r="I430" s="129">
        <v>10</v>
      </c>
      <c r="J430" s="65" t="s">
        <v>3216</v>
      </c>
      <c r="K430" s="65" t="s">
        <v>3217</v>
      </c>
      <c r="L430" s="66">
        <v>46311</v>
      </c>
      <c r="M430" s="65" t="s">
        <v>315</v>
      </c>
      <c r="N430" s="129">
        <v>3005127</v>
      </c>
      <c r="O430" s="65" t="s">
        <v>289</v>
      </c>
      <c r="P430" s="66">
        <v>46311</v>
      </c>
      <c r="Q430" s="31">
        <f t="shared" si="12"/>
        <v>904</v>
      </c>
      <c r="R430" s="31">
        <f t="shared" si="13"/>
        <v>940</v>
      </c>
      <c r="S430" s="29">
        <f>IF($Q430&lt;Parâmetros!$E$19,$G430-1,$G430)</f>
        <v>46311</v>
      </c>
    </row>
    <row r="431" spans="1:19" ht="15" customHeight="1" x14ac:dyDescent="0.25">
      <c r="A431" s="128">
        <v>11415</v>
      </c>
      <c r="B431" s="65" t="s">
        <v>355</v>
      </c>
      <c r="C431" s="65" t="s">
        <v>75</v>
      </c>
      <c r="D431" s="66">
        <v>46311</v>
      </c>
      <c r="E431" s="67">
        <v>0.67</v>
      </c>
      <c r="F431" s="65" t="s">
        <v>285</v>
      </c>
      <c r="G431" s="66">
        <v>46311</v>
      </c>
      <c r="H431" s="129">
        <v>40521697</v>
      </c>
      <c r="I431" s="129">
        <v>10</v>
      </c>
      <c r="J431" s="65" t="s">
        <v>3218</v>
      </c>
      <c r="K431" s="65" t="s">
        <v>3219</v>
      </c>
      <c r="L431" s="66">
        <v>46311</v>
      </c>
      <c r="M431" s="65" t="s">
        <v>315</v>
      </c>
      <c r="N431" s="65" t="s">
        <v>793</v>
      </c>
      <c r="O431" s="65" t="s">
        <v>289</v>
      </c>
      <c r="P431" s="66">
        <v>46311</v>
      </c>
      <c r="Q431" s="31">
        <f t="shared" si="12"/>
        <v>945</v>
      </c>
      <c r="R431" s="31">
        <f t="shared" si="13"/>
        <v>985</v>
      </c>
      <c r="S431" s="29">
        <f>IF($Q431&lt;Parâmetros!$E$19,$G431-1,$G431)</f>
        <v>46311</v>
      </c>
    </row>
    <row r="432" spans="1:19" ht="15" customHeight="1" x14ac:dyDescent="0.25">
      <c r="A432" s="128">
        <v>11415</v>
      </c>
      <c r="B432" s="65" t="s">
        <v>355</v>
      </c>
      <c r="C432" s="65" t="s">
        <v>75</v>
      </c>
      <c r="D432" s="66">
        <v>46312</v>
      </c>
      <c r="E432" s="67">
        <v>0.5</v>
      </c>
      <c r="F432" s="65" t="s">
        <v>285</v>
      </c>
      <c r="G432" s="66">
        <v>46312</v>
      </c>
      <c r="H432" s="129">
        <v>40524486</v>
      </c>
      <c r="I432" s="129">
        <v>10</v>
      </c>
      <c r="J432" s="65" t="s">
        <v>3517</v>
      </c>
      <c r="K432" s="65" t="s">
        <v>3518</v>
      </c>
      <c r="L432" s="66">
        <v>46312</v>
      </c>
      <c r="M432" s="65" t="s">
        <v>315</v>
      </c>
      <c r="N432" s="129">
        <v>3008586</v>
      </c>
      <c r="O432" s="65" t="s">
        <v>289</v>
      </c>
      <c r="P432" s="66">
        <v>46312</v>
      </c>
      <c r="Q432" s="31">
        <f t="shared" si="12"/>
        <v>430</v>
      </c>
      <c r="R432" s="31">
        <f t="shared" si="13"/>
        <v>460</v>
      </c>
      <c r="S432" s="29">
        <f>IF($Q432&lt;Parâmetros!$E$19,$G432-1,$G432)</f>
        <v>46312</v>
      </c>
    </row>
    <row r="433" spans="1:19" ht="15" customHeight="1" x14ac:dyDescent="0.25">
      <c r="A433" s="128">
        <v>11415</v>
      </c>
      <c r="B433" s="65" t="s">
        <v>355</v>
      </c>
      <c r="C433" s="65" t="s">
        <v>75</v>
      </c>
      <c r="D433" s="66">
        <v>46312</v>
      </c>
      <c r="E433" s="67">
        <v>0.54</v>
      </c>
      <c r="F433" s="65" t="s">
        <v>285</v>
      </c>
      <c r="G433" s="66">
        <v>46312</v>
      </c>
      <c r="H433" s="129">
        <v>40524487</v>
      </c>
      <c r="I433" s="129">
        <v>10</v>
      </c>
      <c r="J433" s="65" t="s">
        <v>3519</v>
      </c>
      <c r="K433" s="65" t="s">
        <v>3520</v>
      </c>
      <c r="L433" s="66">
        <v>46312</v>
      </c>
      <c r="M433" s="65" t="s">
        <v>315</v>
      </c>
      <c r="N433" s="129">
        <v>3006424</v>
      </c>
      <c r="O433" s="65" t="s">
        <v>289</v>
      </c>
      <c r="P433" s="66">
        <v>46312</v>
      </c>
      <c r="Q433" s="31">
        <f t="shared" si="12"/>
        <v>463</v>
      </c>
      <c r="R433" s="31">
        <f t="shared" si="13"/>
        <v>495</v>
      </c>
      <c r="S433" s="29">
        <f>IF($Q433&lt;Parâmetros!$E$19,$G433-1,$G433)</f>
        <v>46312</v>
      </c>
    </row>
    <row r="434" spans="1:19" ht="15" customHeight="1" x14ac:dyDescent="0.25">
      <c r="A434" s="128">
        <v>11415</v>
      </c>
      <c r="B434" s="65" t="s">
        <v>355</v>
      </c>
      <c r="C434" s="65" t="s">
        <v>75</v>
      </c>
      <c r="D434" s="66">
        <v>46312</v>
      </c>
      <c r="E434" s="67">
        <v>1.02</v>
      </c>
      <c r="F434" s="65" t="s">
        <v>285</v>
      </c>
      <c r="G434" s="66">
        <v>46312</v>
      </c>
      <c r="H434" s="129">
        <v>40524488</v>
      </c>
      <c r="I434" s="129">
        <v>10</v>
      </c>
      <c r="J434" s="65" t="s">
        <v>3521</v>
      </c>
      <c r="K434" s="65" t="s">
        <v>3522</v>
      </c>
      <c r="L434" s="66">
        <v>46312</v>
      </c>
      <c r="M434" s="65" t="s">
        <v>315</v>
      </c>
      <c r="N434" s="129">
        <v>3002651</v>
      </c>
      <c r="O434" s="65" t="s">
        <v>289</v>
      </c>
      <c r="P434" s="66">
        <v>46312</v>
      </c>
      <c r="Q434" s="31">
        <f t="shared" si="12"/>
        <v>496</v>
      </c>
      <c r="R434" s="31">
        <f t="shared" si="13"/>
        <v>557</v>
      </c>
      <c r="S434" s="29">
        <f>IF($Q434&lt;Parâmetros!$E$19,$G434-1,$G434)</f>
        <v>46312</v>
      </c>
    </row>
    <row r="435" spans="1:19" ht="15" customHeight="1" x14ac:dyDescent="0.25">
      <c r="A435" s="128">
        <v>11415</v>
      </c>
      <c r="B435" s="65" t="s">
        <v>355</v>
      </c>
      <c r="C435" s="65" t="s">
        <v>75</v>
      </c>
      <c r="D435" s="66">
        <v>46312</v>
      </c>
      <c r="E435" s="67">
        <v>0.87</v>
      </c>
      <c r="F435" s="65" t="s">
        <v>285</v>
      </c>
      <c r="G435" s="66">
        <v>46312</v>
      </c>
      <c r="H435" s="129">
        <v>40524489</v>
      </c>
      <c r="I435" s="129">
        <v>10</v>
      </c>
      <c r="J435" s="65" t="s">
        <v>3523</v>
      </c>
      <c r="K435" s="65" t="s">
        <v>3524</v>
      </c>
      <c r="L435" s="66">
        <v>46312</v>
      </c>
      <c r="M435" s="65" t="s">
        <v>315</v>
      </c>
      <c r="N435" s="129">
        <v>3002653</v>
      </c>
      <c r="O435" s="65" t="s">
        <v>289</v>
      </c>
      <c r="P435" s="66">
        <v>46312</v>
      </c>
      <c r="Q435" s="31">
        <f t="shared" si="12"/>
        <v>560</v>
      </c>
      <c r="R435" s="31">
        <f t="shared" si="13"/>
        <v>612</v>
      </c>
      <c r="S435" s="29">
        <f>IF($Q435&lt;Parâmetros!$E$19,$G435-1,$G435)</f>
        <v>46312</v>
      </c>
    </row>
    <row r="436" spans="1:19" ht="15" customHeight="1" x14ac:dyDescent="0.25">
      <c r="A436" s="128">
        <v>11415</v>
      </c>
      <c r="B436" s="65" t="s">
        <v>355</v>
      </c>
      <c r="C436" s="65" t="s">
        <v>75</v>
      </c>
      <c r="D436" s="66">
        <v>46312</v>
      </c>
      <c r="E436" s="67">
        <v>0.59</v>
      </c>
      <c r="F436" s="65" t="s">
        <v>285</v>
      </c>
      <c r="G436" s="66">
        <v>46312</v>
      </c>
      <c r="H436" s="129">
        <v>40524490</v>
      </c>
      <c r="I436" s="129">
        <v>10</v>
      </c>
      <c r="J436" s="65" t="s">
        <v>3525</v>
      </c>
      <c r="K436" s="65" t="s">
        <v>3526</v>
      </c>
      <c r="L436" s="66">
        <v>46312</v>
      </c>
      <c r="M436" s="65" t="s">
        <v>315</v>
      </c>
      <c r="N436" s="129">
        <v>3002654</v>
      </c>
      <c r="O436" s="65" t="s">
        <v>289</v>
      </c>
      <c r="P436" s="66">
        <v>46312</v>
      </c>
      <c r="Q436" s="31">
        <f t="shared" si="12"/>
        <v>615</v>
      </c>
      <c r="R436" s="31">
        <f t="shared" si="13"/>
        <v>650</v>
      </c>
      <c r="S436" s="29">
        <f>IF($Q436&lt;Parâmetros!$E$19,$G436-1,$G436)</f>
        <v>46312</v>
      </c>
    </row>
    <row r="437" spans="1:19" ht="15" customHeight="1" x14ac:dyDescent="0.25">
      <c r="A437" s="128">
        <v>11415</v>
      </c>
      <c r="B437" s="65" t="s">
        <v>355</v>
      </c>
      <c r="C437" s="65" t="s">
        <v>75</v>
      </c>
      <c r="D437" s="66">
        <v>46312</v>
      </c>
      <c r="E437" s="67">
        <v>0.56999999999999995</v>
      </c>
      <c r="F437" s="65" t="s">
        <v>285</v>
      </c>
      <c r="G437" s="66">
        <v>46312</v>
      </c>
      <c r="H437" s="129">
        <v>40524491</v>
      </c>
      <c r="I437" s="129">
        <v>10</v>
      </c>
      <c r="J437" s="65" t="s">
        <v>3527</v>
      </c>
      <c r="K437" s="65" t="s">
        <v>370</v>
      </c>
      <c r="L437" s="66">
        <v>46312</v>
      </c>
      <c r="M437" s="65" t="s">
        <v>315</v>
      </c>
      <c r="N437" s="129">
        <v>3002650</v>
      </c>
      <c r="O437" s="65" t="s">
        <v>289</v>
      </c>
      <c r="P437" s="66">
        <v>46312</v>
      </c>
      <c r="Q437" s="31">
        <f t="shared" si="12"/>
        <v>654</v>
      </c>
      <c r="R437" s="31">
        <f t="shared" si="13"/>
        <v>688</v>
      </c>
      <c r="S437" s="29">
        <f>IF($Q437&lt;Parâmetros!$E$19,$G437-1,$G437)</f>
        <v>46312</v>
      </c>
    </row>
    <row r="438" spans="1:19" ht="15" customHeight="1" x14ac:dyDescent="0.25">
      <c r="A438" s="128">
        <v>11415</v>
      </c>
      <c r="B438" s="65" t="s">
        <v>355</v>
      </c>
      <c r="C438" s="65" t="s">
        <v>75</v>
      </c>
      <c r="D438" s="66">
        <v>46312</v>
      </c>
      <c r="E438" s="67">
        <v>0.5</v>
      </c>
      <c r="F438" s="65" t="s">
        <v>285</v>
      </c>
      <c r="G438" s="66">
        <v>46312</v>
      </c>
      <c r="H438" s="129">
        <v>40524492</v>
      </c>
      <c r="I438" s="129">
        <v>10</v>
      </c>
      <c r="J438" s="65" t="s">
        <v>3528</v>
      </c>
      <c r="K438" s="65" t="s">
        <v>3529</v>
      </c>
      <c r="L438" s="66">
        <v>46312</v>
      </c>
      <c r="M438" s="65" t="s">
        <v>315</v>
      </c>
      <c r="N438" s="129">
        <v>3010500</v>
      </c>
      <c r="O438" s="65" t="s">
        <v>289</v>
      </c>
      <c r="P438" s="66">
        <v>46312</v>
      </c>
      <c r="Q438" s="31">
        <f t="shared" si="12"/>
        <v>750</v>
      </c>
      <c r="R438" s="31">
        <f t="shared" si="13"/>
        <v>780</v>
      </c>
      <c r="S438" s="29">
        <f>IF($Q438&lt;Parâmetros!$E$19,$G438-1,$G438)</f>
        <v>46312</v>
      </c>
    </row>
    <row r="439" spans="1:19" ht="15" customHeight="1" x14ac:dyDescent="0.25">
      <c r="A439" s="128">
        <v>11415</v>
      </c>
      <c r="B439" s="65" t="s">
        <v>355</v>
      </c>
      <c r="C439" s="65" t="s">
        <v>75</v>
      </c>
      <c r="D439" s="66">
        <v>46312</v>
      </c>
      <c r="E439" s="67">
        <v>0.49</v>
      </c>
      <c r="F439" s="65" t="s">
        <v>285</v>
      </c>
      <c r="G439" s="66">
        <v>46312</v>
      </c>
      <c r="H439" s="129">
        <v>40524493</v>
      </c>
      <c r="I439" s="129">
        <v>10</v>
      </c>
      <c r="J439" s="65" t="s">
        <v>3530</v>
      </c>
      <c r="K439" s="65" t="s">
        <v>3531</v>
      </c>
      <c r="L439" s="66">
        <v>46312</v>
      </c>
      <c r="M439" s="65" t="s">
        <v>315</v>
      </c>
      <c r="N439" s="129">
        <v>3010502</v>
      </c>
      <c r="O439" s="65" t="s">
        <v>289</v>
      </c>
      <c r="P439" s="66">
        <v>46312</v>
      </c>
      <c r="Q439" s="31">
        <f t="shared" si="12"/>
        <v>814</v>
      </c>
      <c r="R439" s="31">
        <f t="shared" si="13"/>
        <v>843</v>
      </c>
      <c r="S439" s="29">
        <f>IF($Q439&lt;Parâmetros!$E$19,$G439-1,$G439)</f>
        <v>46312</v>
      </c>
    </row>
    <row r="440" spans="1:19" ht="15" customHeight="1" x14ac:dyDescent="0.25">
      <c r="A440" s="128">
        <v>11415</v>
      </c>
      <c r="B440" s="65" t="s">
        <v>355</v>
      </c>
      <c r="C440" s="65" t="s">
        <v>75</v>
      </c>
      <c r="D440" s="66">
        <v>46312</v>
      </c>
      <c r="E440" s="67">
        <v>0.52</v>
      </c>
      <c r="F440" s="65" t="s">
        <v>285</v>
      </c>
      <c r="G440" s="66">
        <v>46312</v>
      </c>
      <c r="H440" s="129">
        <v>40524494</v>
      </c>
      <c r="I440" s="129">
        <v>10</v>
      </c>
      <c r="J440" s="65" t="s">
        <v>3532</v>
      </c>
      <c r="K440" s="65" t="s">
        <v>3533</v>
      </c>
      <c r="L440" s="66">
        <v>46312</v>
      </c>
      <c r="M440" s="65" t="s">
        <v>315</v>
      </c>
      <c r="N440" s="65" t="s">
        <v>793</v>
      </c>
      <c r="O440" s="65" t="s">
        <v>289</v>
      </c>
      <c r="P440" s="66">
        <v>46312</v>
      </c>
      <c r="Q440" s="31">
        <f t="shared" si="12"/>
        <v>846</v>
      </c>
      <c r="R440" s="31">
        <f t="shared" si="13"/>
        <v>877</v>
      </c>
      <c r="S440" s="29">
        <f>IF($Q440&lt;Parâmetros!$E$19,$G440-1,$G440)</f>
        <v>46312</v>
      </c>
    </row>
    <row r="441" spans="1:19" ht="15" customHeight="1" x14ac:dyDescent="0.25">
      <c r="A441" s="128">
        <v>11415</v>
      </c>
      <c r="B441" s="65" t="s">
        <v>355</v>
      </c>
      <c r="C441" s="65" t="s">
        <v>75</v>
      </c>
      <c r="D441" s="66">
        <v>46312</v>
      </c>
      <c r="E441" s="67">
        <v>0.45</v>
      </c>
      <c r="F441" s="65" t="s">
        <v>285</v>
      </c>
      <c r="G441" s="66">
        <v>46312</v>
      </c>
      <c r="H441" s="129">
        <v>40524495</v>
      </c>
      <c r="I441" s="129">
        <v>10</v>
      </c>
      <c r="J441" s="65" t="s">
        <v>3534</v>
      </c>
      <c r="K441" s="65" t="s">
        <v>3535</v>
      </c>
      <c r="L441" s="66">
        <v>46312</v>
      </c>
      <c r="M441" s="65" t="s">
        <v>315</v>
      </c>
      <c r="N441" s="65" t="s">
        <v>793</v>
      </c>
      <c r="O441" s="65" t="s">
        <v>289</v>
      </c>
      <c r="P441" s="66">
        <v>46312</v>
      </c>
      <c r="Q441" s="31">
        <f t="shared" si="12"/>
        <v>879</v>
      </c>
      <c r="R441" s="31">
        <f t="shared" si="13"/>
        <v>906</v>
      </c>
      <c r="S441" s="29">
        <f>IF($Q441&lt;Parâmetros!$E$19,$G441-1,$G441)</f>
        <v>46312</v>
      </c>
    </row>
    <row r="442" spans="1:19" ht="15" customHeight="1" x14ac:dyDescent="0.25">
      <c r="A442" s="128">
        <v>11415</v>
      </c>
      <c r="B442" s="65" t="s">
        <v>355</v>
      </c>
      <c r="C442" s="65" t="s">
        <v>75</v>
      </c>
      <c r="D442" s="66">
        <v>46315</v>
      </c>
      <c r="E442" s="67">
        <v>2.17</v>
      </c>
      <c r="F442" s="65" t="s">
        <v>285</v>
      </c>
      <c r="G442" s="66">
        <v>46314</v>
      </c>
      <c r="H442" s="129">
        <v>40526754</v>
      </c>
      <c r="I442" s="129">
        <v>10</v>
      </c>
      <c r="J442" s="65" t="s">
        <v>4057</v>
      </c>
      <c r="K442" s="65" t="s">
        <v>2332</v>
      </c>
      <c r="L442" s="66">
        <v>46314</v>
      </c>
      <c r="M442" s="65" t="s">
        <v>315</v>
      </c>
      <c r="N442" s="65" t="s">
        <v>793</v>
      </c>
      <c r="O442" s="65" t="s">
        <v>289</v>
      </c>
      <c r="P442" s="66">
        <v>46315</v>
      </c>
      <c r="Q442" s="31">
        <f t="shared" si="12"/>
        <v>440</v>
      </c>
      <c r="R442" s="31">
        <f t="shared" si="13"/>
        <v>570</v>
      </c>
      <c r="S442" s="29">
        <f>IF($Q442&lt;Parâmetros!$E$19,$G442-1,$G442)</f>
        <v>46314</v>
      </c>
    </row>
    <row r="443" spans="1:19" ht="15" customHeight="1" x14ac:dyDescent="0.25">
      <c r="A443" s="128">
        <v>11415</v>
      </c>
      <c r="B443" s="65" t="s">
        <v>355</v>
      </c>
      <c r="C443" s="65" t="s">
        <v>75</v>
      </c>
      <c r="D443" s="66">
        <v>46315</v>
      </c>
      <c r="E443" s="67">
        <v>1.99</v>
      </c>
      <c r="F443" s="65" t="s">
        <v>285</v>
      </c>
      <c r="G443" s="66">
        <v>46314</v>
      </c>
      <c r="H443" s="129">
        <v>40526758</v>
      </c>
      <c r="I443" s="129">
        <v>10</v>
      </c>
      <c r="J443" s="65" t="s">
        <v>4058</v>
      </c>
      <c r="K443" s="65" t="s">
        <v>1804</v>
      </c>
      <c r="L443" s="66">
        <v>46314</v>
      </c>
      <c r="M443" s="65" t="s">
        <v>315</v>
      </c>
      <c r="N443" s="65" t="s">
        <v>793</v>
      </c>
      <c r="O443" s="65" t="s">
        <v>289</v>
      </c>
      <c r="P443" s="66">
        <v>46315</v>
      </c>
      <c r="Q443" s="31">
        <f t="shared" si="12"/>
        <v>571</v>
      </c>
      <c r="R443" s="31">
        <f t="shared" si="13"/>
        <v>690</v>
      </c>
      <c r="S443" s="29">
        <f>IF($Q443&lt;Parâmetros!$E$19,$G443-1,$G443)</f>
        <v>46314</v>
      </c>
    </row>
    <row r="444" spans="1:19" ht="15" customHeight="1" x14ac:dyDescent="0.25">
      <c r="A444" s="128">
        <v>11415</v>
      </c>
      <c r="B444" s="65" t="s">
        <v>355</v>
      </c>
      <c r="C444" s="65" t="s">
        <v>75</v>
      </c>
      <c r="D444" s="66">
        <v>46315</v>
      </c>
      <c r="E444" s="67">
        <v>2</v>
      </c>
      <c r="F444" s="65" t="s">
        <v>285</v>
      </c>
      <c r="G444" s="66">
        <v>46314</v>
      </c>
      <c r="H444" s="129">
        <v>40526735</v>
      </c>
      <c r="I444" s="129">
        <v>10</v>
      </c>
      <c r="J444" s="65" t="s">
        <v>4059</v>
      </c>
      <c r="K444" s="65" t="s">
        <v>4060</v>
      </c>
      <c r="L444" s="66">
        <v>46314</v>
      </c>
      <c r="M444" s="65" t="s">
        <v>315</v>
      </c>
      <c r="N444" s="65" t="s">
        <v>793</v>
      </c>
      <c r="O444" s="65" t="s">
        <v>289</v>
      </c>
      <c r="P444" s="66">
        <v>46315</v>
      </c>
      <c r="Q444" s="31">
        <f t="shared" si="12"/>
        <v>750</v>
      </c>
      <c r="R444" s="31">
        <f t="shared" si="13"/>
        <v>870</v>
      </c>
      <c r="S444" s="29">
        <f>IF($Q444&lt;Parâmetros!$E$19,$G444-1,$G444)</f>
        <v>46314</v>
      </c>
    </row>
    <row r="445" spans="1:19" ht="15" customHeight="1" x14ac:dyDescent="0.25">
      <c r="A445" s="128">
        <v>11415</v>
      </c>
      <c r="B445" s="65" t="s">
        <v>355</v>
      </c>
      <c r="C445" s="65" t="s">
        <v>75</v>
      </c>
      <c r="D445" s="66">
        <v>46315</v>
      </c>
      <c r="E445" s="67">
        <v>1.82</v>
      </c>
      <c r="F445" s="65" t="s">
        <v>285</v>
      </c>
      <c r="G445" s="66">
        <v>46314</v>
      </c>
      <c r="H445" s="129">
        <v>40526736</v>
      </c>
      <c r="I445" s="129">
        <v>10</v>
      </c>
      <c r="J445" s="65" t="s">
        <v>4061</v>
      </c>
      <c r="K445" s="65" t="s">
        <v>4062</v>
      </c>
      <c r="L445" s="66">
        <v>46314</v>
      </c>
      <c r="M445" s="65" t="s">
        <v>315</v>
      </c>
      <c r="N445" s="65" t="s">
        <v>793</v>
      </c>
      <c r="O445" s="65" t="s">
        <v>289</v>
      </c>
      <c r="P445" s="66">
        <v>46315</v>
      </c>
      <c r="Q445" s="31">
        <f t="shared" si="12"/>
        <v>871</v>
      </c>
      <c r="R445" s="31">
        <f t="shared" si="13"/>
        <v>980</v>
      </c>
      <c r="S445" s="29">
        <f>IF($Q445&lt;Parâmetros!$E$19,$G445-1,$G445)</f>
        <v>46314</v>
      </c>
    </row>
    <row r="446" spans="1:19" ht="15" customHeight="1" x14ac:dyDescent="0.25">
      <c r="A446" s="128">
        <v>11415</v>
      </c>
      <c r="B446" s="65" t="s">
        <v>355</v>
      </c>
      <c r="C446" s="65" t="s">
        <v>75</v>
      </c>
      <c r="D446" s="66">
        <v>46315</v>
      </c>
      <c r="E446" s="67">
        <v>2.37</v>
      </c>
      <c r="F446" s="65" t="s">
        <v>285</v>
      </c>
      <c r="G446" s="66">
        <v>46315</v>
      </c>
      <c r="H446" s="129">
        <v>40526735</v>
      </c>
      <c r="I446" s="129">
        <v>10</v>
      </c>
      <c r="J446" s="65" t="s">
        <v>2227</v>
      </c>
      <c r="K446" s="65" t="s">
        <v>4063</v>
      </c>
      <c r="L446" s="66">
        <v>46315</v>
      </c>
      <c r="M446" s="65" t="s">
        <v>315</v>
      </c>
      <c r="N446" s="65" t="s">
        <v>793</v>
      </c>
      <c r="O446" s="65" t="s">
        <v>289</v>
      </c>
      <c r="P446" s="66">
        <v>46315</v>
      </c>
      <c r="Q446" s="31">
        <f t="shared" ref="Q446:Q509" si="14">IFERROR(VALUE(LEFT($J446,2))*60+VALUE(MID($J446,4,2)),9999)</f>
        <v>440</v>
      </c>
      <c r="R446" s="31">
        <f t="shared" ref="R446:R509" si="15">IFERROR(VALUE(LEFT($K446,2))*60+VALUE(MID($K446,4,2)),"")</f>
        <v>582</v>
      </c>
      <c r="S446" s="29">
        <f>IF($Q446&lt;Parâmetros!$E$19,$G446-1,$G446)</f>
        <v>46315</v>
      </c>
    </row>
    <row r="447" spans="1:19" ht="15" customHeight="1" x14ac:dyDescent="0.25">
      <c r="A447" s="128">
        <v>11415</v>
      </c>
      <c r="B447" s="65" t="s">
        <v>355</v>
      </c>
      <c r="C447" s="65" t="s">
        <v>75</v>
      </c>
      <c r="D447" s="66">
        <v>46315</v>
      </c>
      <c r="E447" s="67">
        <v>1.75</v>
      </c>
      <c r="F447" s="65" t="s">
        <v>285</v>
      </c>
      <c r="G447" s="66">
        <v>46315</v>
      </c>
      <c r="H447" s="129">
        <v>40526736</v>
      </c>
      <c r="I447" s="129">
        <v>10</v>
      </c>
      <c r="J447" s="65" t="s">
        <v>4064</v>
      </c>
      <c r="K447" s="65" t="s">
        <v>4065</v>
      </c>
      <c r="L447" s="66">
        <v>46315</v>
      </c>
      <c r="M447" s="65" t="s">
        <v>315</v>
      </c>
      <c r="N447" s="65" t="s">
        <v>793</v>
      </c>
      <c r="O447" s="65" t="s">
        <v>289</v>
      </c>
      <c r="P447" s="66">
        <v>46315</v>
      </c>
      <c r="Q447" s="31">
        <f t="shared" si="14"/>
        <v>585</v>
      </c>
      <c r="R447" s="31">
        <f t="shared" si="15"/>
        <v>690</v>
      </c>
      <c r="S447" s="29">
        <f>IF($Q447&lt;Parâmetros!$E$19,$G447-1,$G447)</f>
        <v>46315</v>
      </c>
    </row>
    <row r="448" spans="1:19" ht="15" customHeight="1" x14ac:dyDescent="0.25">
      <c r="A448" s="128">
        <v>11415</v>
      </c>
      <c r="B448" s="65" t="s">
        <v>355</v>
      </c>
      <c r="C448" s="65" t="s">
        <v>75</v>
      </c>
      <c r="D448" s="66">
        <v>46315</v>
      </c>
      <c r="E448" s="67">
        <v>2.39</v>
      </c>
      <c r="F448" s="65" t="s">
        <v>285</v>
      </c>
      <c r="G448" s="66">
        <v>46315</v>
      </c>
      <c r="H448" s="129">
        <v>40526760</v>
      </c>
      <c r="I448" s="129">
        <v>10</v>
      </c>
      <c r="J448" s="65" t="s">
        <v>4066</v>
      </c>
      <c r="K448" s="65" t="s">
        <v>4067</v>
      </c>
      <c r="L448" s="66">
        <v>46315</v>
      </c>
      <c r="M448" s="65" t="s">
        <v>315</v>
      </c>
      <c r="N448" s="65" t="s">
        <v>793</v>
      </c>
      <c r="O448" s="65" t="s">
        <v>289</v>
      </c>
      <c r="P448" s="66">
        <v>46315</v>
      </c>
      <c r="Q448" s="31">
        <f t="shared" si="14"/>
        <v>750</v>
      </c>
      <c r="R448" s="31">
        <f t="shared" si="15"/>
        <v>893</v>
      </c>
      <c r="S448" s="29">
        <f>IF($Q448&lt;Parâmetros!$E$19,$G448-1,$G448)</f>
        <v>46315</v>
      </c>
    </row>
    <row r="449" spans="1:19" ht="15" customHeight="1" x14ac:dyDescent="0.25">
      <c r="A449" s="128">
        <v>11415</v>
      </c>
      <c r="B449" s="65" t="s">
        <v>355</v>
      </c>
      <c r="C449" s="65" t="s">
        <v>75</v>
      </c>
      <c r="D449" s="66">
        <v>46315</v>
      </c>
      <c r="E449" s="67">
        <v>1.45</v>
      </c>
      <c r="F449" s="65" t="s">
        <v>285</v>
      </c>
      <c r="G449" s="66">
        <v>46315</v>
      </c>
      <c r="H449" s="129">
        <v>40526761</v>
      </c>
      <c r="I449" s="129">
        <v>10</v>
      </c>
      <c r="J449" s="65" t="s">
        <v>4068</v>
      </c>
      <c r="K449" s="65" t="s">
        <v>4069</v>
      </c>
      <c r="L449" s="66">
        <v>46315</v>
      </c>
      <c r="M449" s="65" t="s">
        <v>315</v>
      </c>
      <c r="N449" s="65" t="s">
        <v>793</v>
      </c>
      <c r="O449" s="65" t="s">
        <v>289</v>
      </c>
      <c r="P449" s="66">
        <v>46315</v>
      </c>
      <c r="Q449" s="31">
        <f t="shared" si="14"/>
        <v>895</v>
      </c>
      <c r="R449" s="31">
        <f t="shared" si="15"/>
        <v>982</v>
      </c>
      <c r="S449" s="29">
        <f>IF($Q449&lt;Parâmetros!$E$19,$G449-1,$G449)</f>
        <v>46315</v>
      </c>
    </row>
    <row r="450" spans="1:19" ht="15" customHeight="1" x14ac:dyDescent="0.25">
      <c r="A450" s="128">
        <v>11415</v>
      </c>
      <c r="B450" s="65" t="s">
        <v>355</v>
      </c>
      <c r="C450" s="65" t="s">
        <v>75</v>
      </c>
      <c r="D450" s="66">
        <v>46318</v>
      </c>
      <c r="E450" s="67">
        <v>0.67</v>
      </c>
      <c r="F450" s="65" t="s">
        <v>285</v>
      </c>
      <c r="G450" s="66">
        <v>46316</v>
      </c>
      <c r="H450" s="129">
        <v>40526771</v>
      </c>
      <c r="I450" s="129">
        <v>10</v>
      </c>
      <c r="J450" s="65" t="s">
        <v>4657</v>
      </c>
      <c r="K450" s="65" t="s">
        <v>4658</v>
      </c>
      <c r="L450" s="66">
        <v>46316</v>
      </c>
      <c r="M450" s="65" t="s">
        <v>315</v>
      </c>
      <c r="N450" s="129">
        <v>3007083</v>
      </c>
      <c r="O450" s="65" t="s">
        <v>289</v>
      </c>
      <c r="P450" s="66">
        <v>46318</v>
      </c>
      <c r="Q450" s="31">
        <f t="shared" si="14"/>
        <v>430</v>
      </c>
      <c r="R450" s="31">
        <f t="shared" si="15"/>
        <v>470</v>
      </c>
      <c r="S450" s="29">
        <f>IF($Q450&lt;Parâmetros!$E$19,$G450-1,$G450)</f>
        <v>46316</v>
      </c>
    </row>
    <row r="451" spans="1:19" ht="15" customHeight="1" x14ac:dyDescent="0.25">
      <c r="A451" s="128">
        <v>11415</v>
      </c>
      <c r="B451" s="65" t="s">
        <v>355</v>
      </c>
      <c r="C451" s="65" t="s">
        <v>75</v>
      </c>
      <c r="D451" s="66">
        <v>46318</v>
      </c>
      <c r="E451" s="67">
        <v>0.52</v>
      </c>
      <c r="F451" s="65" t="s">
        <v>285</v>
      </c>
      <c r="G451" s="66">
        <v>46316</v>
      </c>
      <c r="H451" s="129">
        <v>40526772</v>
      </c>
      <c r="I451" s="129">
        <v>10</v>
      </c>
      <c r="J451" s="65" t="s">
        <v>4659</v>
      </c>
      <c r="K451" s="65" t="s">
        <v>4660</v>
      </c>
      <c r="L451" s="66">
        <v>46316</v>
      </c>
      <c r="M451" s="65" t="s">
        <v>315</v>
      </c>
      <c r="N451" s="129">
        <v>3010055</v>
      </c>
      <c r="O451" s="65" t="s">
        <v>289</v>
      </c>
      <c r="P451" s="66">
        <v>46318</v>
      </c>
      <c r="Q451" s="31">
        <f t="shared" si="14"/>
        <v>473</v>
      </c>
      <c r="R451" s="31">
        <f t="shared" si="15"/>
        <v>504</v>
      </c>
      <c r="S451" s="29">
        <f>IF($Q451&lt;Parâmetros!$E$19,$G451-1,$G451)</f>
        <v>46316</v>
      </c>
    </row>
    <row r="452" spans="1:19" ht="15" customHeight="1" x14ac:dyDescent="0.25">
      <c r="A452" s="128">
        <v>11415</v>
      </c>
      <c r="B452" s="65" t="s">
        <v>355</v>
      </c>
      <c r="C452" s="65" t="s">
        <v>75</v>
      </c>
      <c r="D452" s="66">
        <v>46318</v>
      </c>
      <c r="E452" s="67">
        <v>0.55000000000000004</v>
      </c>
      <c r="F452" s="65" t="s">
        <v>285</v>
      </c>
      <c r="G452" s="66">
        <v>46316</v>
      </c>
      <c r="H452" s="129">
        <v>40526773</v>
      </c>
      <c r="I452" s="129">
        <v>10</v>
      </c>
      <c r="J452" s="65" t="s">
        <v>4847</v>
      </c>
      <c r="K452" s="65" t="s">
        <v>4848</v>
      </c>
      <c r="L452" s="66">
        <v>46316</v>
      </c>
      <c r="M452" s="65" t="s">
        <v>315</v>
      </c>
      <c r="N452" s="129">
        <v>3010496</v>
      </c>
      <c r="O452" s="65" t="s">
        <v>289</v>
      </c>
      <c r="P452" s="66">
        <v>46318</v>
      </c>
      <c r="Q452" s="31">
        <f t="shared" si="14"/>
        <v>506</v>
      </c>
      <c r="R452" s="31">
        <f t="shared" si="15"/>
        <v>540</v>
      </c>
      <c r="S452" s="29">
        <f>IF($Q452&lt;Parâmetros!$E$19,$G452-1,$G452)</f>
        <v>46316</v>
      </c>
    </row>
    <row r="453" spans="1:19" ht="15" customHeight="1" x14ac:dyDescent="0.25">
      <c r="A453" s="128">
        <v>11415</v>
      </c>
      <c r="B453" s="65" t="s">
        <v>355</v>
      </c>
      <c r="C453" s="65" t="s">
        <v>75</v>
      </c>
      <c r="D453" s="66">
        <v>46318</v>
      </c>
      <c r="E453" s="67">
        <v>2.42</v>
      </c>
      <c r="F453" s="65" t="s">
        <v>285</v>
      </c>
      <c r="G453" s="66">
        <v>46316</v>
      </c>
      <c r="H453" s="129">
        <v>40526762</v>
      </c>
      <c r="I453" s="129">
        <v>10</v>
      </c>
      <c r="J453" s="65" t="s">
        <v>4849</v>
      </c>
      <c r="K453" s="65" t="s">
        <v>3068</v>
      </c>
      <c r="L453" s="66">
        <v>46316</v>
      </c>
      <c r="M453" s="65" t="s">
        <v>315</v>
      </c>
      <c r="N453" s="65" t="s">
        <v>793</v>
      </c>
      <c r="O453" s="65" t="s">
        <v>289</v>
      </c>
      <c r="P453" s="66">
        <v>46318</v>
      </c>
      <c r="Q453" s="31">
        <f t="shared" si="14"/>
        <v>545</v>
      </c>
      <c r="R453" s="31">
        <f t="shared" si="15"/>
        <v>690</v>
      </c>
      <c r="S453" s="29">
        <f>IF($Q453&lt;Parâmetros!$E$19,$G453-1,$G453)</f>
        <v>46316</v>
      </c>
    </row>
    <row r="454" spans="1:19" ht="15" customHeight="1" x14ac:dyDescent="0.25">
      <c r="A454" s="128">
        <v>11415</v>
      </c>
      <c r="B454" s="65" t="s">
        <v>355</v>
      </c>
      <c r="C454" s="65" t="s">
        <v>75</v>
      </c>
      <c r="D454" s="66">
        <v>46318</v>
      </c>
      <c r="E454" s="67">
        <v>3.82</v>
      </c>
      <c r="F454" s="65" t="s">
        <v>285</v>
      </c>
      <c r="G454" s="66">
        <v>46316</v>
      </c>
      <c r="H454" s="129">
        <v>40528193</v>
      </c>
      <c r="I454" s="129">
        <v>10</v>
      </c>
      <c r="J454" s="65" t="s">
        <v>4850</v>
      </c>
      <c r="K454" s="65" t="s">
        <v>4851</v>
      </c>
      <c r="L454" s="66">
        <v>46316</v>
      </c>
      <c r="M454" s="65" t="s">
        <v>287</v>
      </c>
      <c r="N454" s="129">
        <v>3003736</v>
      </c>
      <c r="O454" s="65" t="s">
        <v>289</v>
      </c>
      <c r="P454" s="66">
        <v>46318</v>
      </c>
      <c r="Q454" s="31">
        <f t="shared" si="14"/>
        <v>751</v>
      </c>
      <c r="R454" s="31">
        <f t="shared" si="15"/>
        <v>980</v>
      </c>
      <c r="S454" s="29">
        <f>IF($Q454&lt;Parâmetros!$E$19,$G454-1,$G454)</f>
        <v>46316</v>
      </c>
    </row>
    <row r="455" spans="1:19" ht="15" customHeight="1" x14ac:dyDescent="0.25">
      <c r="A455" s="128">
        <v>11415</v>
      </c>
      <c r="B455" s="65" t="s">
        <v>355</v>
      </c>
      <c r="C455" s="65" t="s">
        <v>75</v>
      </c>
      <c r="D455" s="66">
        <v>46318</v>
      </c>
      <c r="E455" s="67">
        <v>0.74</v>
      </c>
      <c r="F455" s="65" t="s">
        <v>285</v>
      </c>
      <c r="G455" s="66">
        <v>46317</v>
      </c>
      <c r="H455" s="129">
        <v>40526806</v>
      </c>
      <c r="I455" s="129">
        <v>10</v>
      </c>
      <c r="J455" s="65" t="s">
        <v>2508</v>
      </c>
      <c r="K455" s="65" t="s">
        <v>2959</v>
      </c>
      <c r="L455" s="66">
        <v>46317</v>
      </c>
      <c r="M455" s="65" t="s">
        <v>315</v>
      </c>
      <c r="N455" s="65" t="s">
        <v>793</v>
      </c>
      <c r="O455" s="65" t="s">
        <v>289</v>
      </c>
      <c r="P455" s="66">
        <v>46318</v>
      </c>
      <c r="Q455" s="31">
        <f t="shared" si="14"/>
        <v>435</v>
      </c>
      <c r="R455" s="31">
        <f t="shared" si="15"/>
        <v>480</v>
      </c>
      <c r="S455" s="29">
        <f>IF($Q455&lt;Parâmetros!$E$19,$G455-1,$G455)</f>
        <v>46317</v>
      </c>
    </row>
    <row r="456" spans="1:19" ht="15" customHeight="1" x14ac:dyDescent="0.25">
      <c r="A456" s="128">
        <v>11415</v>
      </c>
      <c r="B456" s="65" t="s">
        <v>355</v>
      </c>
      <c r="C456" s="65" t="s">
        <v>75</v>
      </c>
      <c r="D456" s="66">
        <v>46318</v>
      </c>
      <c r="E456" s="67">
        <v>0.82</v>
      </c>
      <c r="F456" s="65" t="s">
        <v>285</v>
      </c>
      <c r="G456" s="66">
        <v>46317</v>
      </c>
      <c r="H456" s="129">
        <v>40526807</v>
      </c>
      <c r="I456" s="129">
        <v>10</v>
      </c>
      <c r="J456" s="65" t="s">
        <v>4852</v>
      </c>
      <c r="K456" s="65" t="s">
        <v>4853</v>
      </c>
      <c r="L456" s="66">
        <v>46317</v>
      </c>
      <c r="M456" s="65" t="s">
        <v>315</v>
      </c>
      <c r="N456" s="65" t="s">
        <v>793</v>
      </c>
      <c r="O456" s="65" t="s">
        <v>289</v>
      </c>
      <c r="P456" s="66">
        <v>46318</v>
      </c>
      <c r="Q456" s="31">
        <f t="shared" si="14"/>
        <v>487</v>
      </c>
      <c r="R456" s="31">
        <f t="shared" si="15"/>
        <v>536</v>
      </c>
      <c r="S456" s="29">
        <f>IF($Q456&lt;Parâmetros!$E$19,$G456-1,$G456)</f>
        <v>46317</v>
      </c>
    </row>
    <row r="457" spans="1:19" ht="15" customHeight="1" x14ac:dyDescent="0.25">
      <c r="A457" s="128">
        <v>11415</v>
      </c>
      <c r="B457" s="65" t="s">
        <v>355</v>
      </c>
      <c r="C457" s="65" t="s">
        <v>75</v>
      </c>
      <c r="D457" s="66">
        <v>46318</v>
      </c>
      <c r="E457" s="67">
        <v>0.82</v>
      </c>
      <c r="F457" s="65" t="s">
        <v>285</v>
      </c>
      <c r="G457" s="66">
        <v>46317</v>
      </c>
      <c r="H457" s="129">
        <v>40526808</v>
      </c>
      <c r="I457" s="129">
        <v>10</v>
      </c>
      <c r="J457" s="65" t="s">
        <v>4854</v>
      </c>
      <c r="K457" s="65" t="s">
        <v>4855</v>
      </c>
      <c r="L457" s="66">
        <v>46317</v>
      </c>
      <c r="M457" s="65" t="s">
        <v>315</v>
      </c>
      <c r="N457" s="65" t="s">
        <v>793</v>
      </c>
      <c r="O457" s="65" t="s">
        <v>289</v>
      </c>
      <c r="P457" s="66">
        <v>46318</v>
      </c>
      <c r="Q457" s="31">
        <f t="shared" si="14"/>
        <v>540</v>
      </c>
      <c r="R457" s="31">
        <f t="shared" si="15"/>
        <v>590</v>
      </c>
      <c r="S457" s="29">
        <f>IF($Q457&lt;Parâmetros!$E$19,$G457-1,$G457)</f>
        <v>46317</v>
      </c>
    </row>
    <row r="458" spans="1:19" ht="15" customHeight="1" x14ac:dyDescent="0.25">
      <c r="A458" s="128">
        <v>11415</v>
      </c>
      <c r="B458" s="65" t="s">
        <v>355</v>
      </c>
      <c r="C458" s="65" t="s">
        <v>75</v>
      </c>
      <c r="D458" s="66">
        <v>46318</v>
      </c>
      <c r="E458" s="67">
        <v>0.87</v>
      </c>
      <c r="F458" s="65" t="s">
        <v>285</v>
      </c>
      <c r="G458" s="66">
        <v>46317</v>
      </c>
      <c r="H458" s="129">
        <v>40526809</v>
      </c>
      <c r="I458" s="129">
        <v>10</v>
      </c>
      <c r="J458" s="65" t="s">
        <v>4856</v>
      </c>
      <c r="K458" s="65" t="s">
        <v>4857</v>
      </c>
      <c r="L458" s="66">
        <v>46317</v>
      </c>
      <c r="M458" s="65" t="s">
        <v>315</v>
      </c>
      <c r="N458" s="65" t="s">
        <v>793</v>
      </c>
      <c r="O458" s="65" t="s">
        <v>289</v>
      </c>
      <c r="P458" s="66">
        <v>46318</v>
      </c>
      <c r="Q458" s="31">
        <f t="shared" si="14"/>
        <v>597</v>
      </c>
      <c r="R458" s="31">
        <f t="shared" si="15"/>
        <v>649</v>
      </c>
      <c r="S458" s="29">
        <f>IF($Q458&lt;Parâmetros!$E$19,$G458-1,$G458)</f>
        <v>46317</v>
      </c>
    </row>
    <row r="459" spans="1:19" ht="15" customHeight="1" x14ac:dyDescent="0.25">
      <c r="A459" s="128">
        <v>11415</v>
      </c>
      <c r="B459" s="65" t="s">
        <v>355</v>
      </c>
      <c r="C459" s="65" t="s">
        <v>75</v>
      </c>
      <c r="D459" s="66">
        <v>46318</v>
      </c>
      <c r="E459" s="67">
        <v>0.62</v>
      </c>
      <c r="F459" s="65" t="s">
        <v>285</v>
      </c>
      <c r="G459" s="66">
        <v>46317</v>
      </c>
      <c r="H459" s="129">
        <v>40526818</v>
      </c>
      <c r="I459" s="129">
        <v>10</v>
      </c>
      <c r="J459" s="65" t="s">
        <v>4858</v>
      </c>
      <c r="K459" s="65" t="s">
        <v>4065</v>
      </c>
      <c r="L459" s="66">
        <v>46317</v>
      </c>
      <c r="M459" s="65" t="s">
        <v>315</v>
      </c>
      <c r="N459" s="65" t="s">
        <v>793</v>
      </c>
      <c r="O459" s="65" t="s">
        <v>289</v>
      </c>
      <c r="P459" s="66">
        <v>46318</v>
      </c>
      <c r="Q459" s="31">
        <f t="shared" si="14"/>
        <v>653</v>
      </c>
      <c r="R459" s="31">
        <f t="shared" si="15"/>
        <v>690</v>
      </c>
      <c r="S459" s="29">
        <f>IF($Q459&lt;Parâmetros!$E$19,$G459-1,$G459)</f>
        <v>46317</v>
      </c>
    </row>
    <row r="460" spans="1:19" ht="15" customHeight="1" x14ac:dyDescent="0.25">
      <c r="A460" s="128">
        <v>11415</v>
      </c>
      <c r="B460" s="65" t="s">
        <v>355</v>
      </c>
      <c r="C460" s="65" t="s">
        <v>75</v>
      </c>
      <c r="D460" s="66">
        <v>46318</v>
      </c>
      <c r="E460" s="67">
        <v>0.7</v>
      </c>
      <c r="F460" s="65" t="s">
        <v>285</v>
      </c>
      <c r="G460" s="66">
        <v>46317</v>
      </c>
      <c r="H460" s="129">
        <v>40526774</v>
      </c>
      <c r="I460" s="129">
        <v>10</v>
      </c>
      <c r="J460" s="65" t="s">
        <v>4859</v>
      </c>
      <c r="K460" s="65" t="s">
        <v>4860</v>
      </c>
      <c r="L460" s="66">
        <v>46317</v>
      </c>
      <c r="M460" s="65" t="s">
        <v>315</v>
      </c>
      <c r="N460" s="129">
        <v>3010497</v>
      </c>
      <c r="O460" s="65" t="s">
        <v>289</v>
      </c>
      <c r="P460" s="66">
        <v>46318</v>
      </c>
      <c r="Q460" s="31">
        <f t="shared" si="14"/>
        <v>750</v>
      </c>
      <c r="R460" s="31">
        <f t="shared" si="15"/>
        <v>792</v>
      </c>
      <c r="S460" s="29">
        <f>IF($Q460&lt;Parâmetros!$E$19,$G460-1,$G460)</f>
        <v>46317</v>
      </c>
    </row>
    <row r="461" spans="1:19" ht="15" customHeight="1" x14ac:dyDescent="0.25">
      <c r="A461" s="128">
        <v>11415</v>
      </c>
      <c r="B461" s="65" t="s">
        <v>355</v>
      </c>
      <c r="C461" s="65" t="s">
        <v>75</v>
      </c>
      <c r="D461" s="66">
        <v>46318</v>
      </c>
      <c r="E461" s="67">
        <v>0.75</v>
      </c>
      <c r="F461" s="65" t="s">
        <v>285</v>
      </c>
      <c r="G461" s="66">
        <v>46317</v>
      </c>
      <c r="H461" s="129">
        <v>40526775</v>
      </c>
      <c r="I461" s="129">
        <v>10</v>
      </c>
      <c r="J461" s="65" t="s">
        <v>4861</v>
      </c>
      <c r="K461" s="65" t="s">
        <v>1808</v>
      </c>
      <c r="L461" s="66">
        <v>46317</v>
      </c>
      <c r="M461" s="65" t="s">
        <v>315</v>
      </c>
      <c r="N461" s="65" t="s">
        <v>793</v>
      </c>
      <c r="O461" s="65" t="s">
        <v>289</v>
      </c>
      <c r="P461" s="66">
        <v>46318</v>
      </c>
      <c r="Q461" s="31">
        <f t="shared" si="14"/>
        <v>795</v>
      </c>
      <c r="R461" s="31">
        <f t="shared" si="15"/>
        <v>840</v>
      </c>
      <c r="S461" s="29">
        <f>IF($Q461&lt;Parâmetros!$E$19,$G461-1,$G461)</f>
        <v>46317</v>
      </c>
    </row>
    <row r="462" spans="1:19" ht="15" customHeight="1" x14ac:dyDescent="0.25">
      <c r="A462" s="128">
        <v>11415</v>
      </c>
      <c r="B462" s="65" t="s">
        <v>355</v>
      </c>
      <c r="C462" s="65" t="s">
        <v>75</v>
      </c>
      <c r="D462" s="66">
        <v>46318</v>
      </c>
      <c r="E462" s="67">
        <v>0.84</v>
      </c>
      <c r="F462" s="65" t="s">
        <v>285</v>
      </c>
      <c r="G462" s="66">
        <v>46317</v>
      </c>
      <c r="H462" s="129">
        <v>40526778</v>
      </c>
      <c r="I462" s="129">
        <v>10</v>
      </c>
      <c r="J462" s="65" t="s">
        <v>4862</v>
      </c>
      <c r="K462" s="65" t="s">
        <v>3076</v>
      </c>
      <c r="L462" s="66">
        <v>46317</v>
      </c>
      <c r="M462" s="65" t="s">
        <v>315</v>
      </c>
      <c r="N462" s="129">
        <v>3002699</v>
      </c>
      <c r="O462" s="65" t="s">
        <v>289</v>
      </c>
      <c r="P462" s="66">
        <v>46318</v>
      </c>
      <c r="Q462" s="31">
        <f t="shared" si="14"/>
        <v>850</v>
      </c>
      <c r="R462" s="31">
        <f t="shared" si="15"/>
        <v>900</v>
      </c>
      <c r="S462" s="29">
        <f>IF($Q462&lt;Parâmetros!$E$19,$G462-1,$G462)</f>
        <v>46317</v>
      </c>
    </row>
    <row r="463" spans="1:19" ht="15" customHeight="1" x14ac:dyDescent="0.25">
      <c r="A463" s="128">
        <v>11415</v>
      </c>
      <c r="B463" s="65" t="s">
        <v>355</v>
      </c>
      <c r="C463" s="65" t="s">
        <v>75</v>
      </c>
      <c r="D463" s="66">
        <v>46318</v>
      </c>
      <c r="E463" s="67">
        <v>0.82</v>
      </c>
      <c r="F463" s="65" t="s">
        <v>285</v>
      </c>
      <c r="G463" s="66">
        <v>46317</v>
      </c>
      <c r="H463" s="129">
        <v>40526779</v>
      </c>
      <c r="I463" s="129">
        <v>10</v>
      </c>
      <c r="J463" s="65" t="s">
        <v>4863</v>
      </c>
      <c r="K463" s="65" t="s">
        <v>4864</v>
      </c>
      <c r="L463" s="66">
        <v>46317</v>
      </c>
      <c r="M463" s="65" t="s">
        <v>315</v>
      </c>
      <c r="N463" s="129">
        <v>3011583</v>
      </c>
      <c r="O463" s="65" t="s">
        <v>289</v>
      </c>
      <c r="P463" s="66">
        <v>46318</v>
      </c>
      <c r="Q463" s="31">
        <f t="shared" si="14"/>
        <v>907</v>
      </c>
      <c r="R463" s="31">
        <f t="shared" si="15"/>
        <v>956</v>
      </c>
      <c r="S463" s="29">
        <f>IF($Q463&lt;Parâmetros!$E$19,$G463-1,$G463)</f>
        <v>46317</v>
      </c>
    </row>
    <row r="464" spans="1:19" ht="15" customHeight="1" x14ac:dyDescent="0.25">
      <c r="A464" s="128">
        <v>11415</v>
      </c>
      <c r="B464" s="65" t="s">
        <v>355</v>
      </c>
      <c r="C464" s="65" t="s">
        <v>75</v>
      </c>
      <c r="D464" s="66">
        <v>46318</v>
      </c>
      <c r="E464" s="67">
        <v>0.49</v>
      </c>
      <c r="F464" s="65" t="s">
        <v>285</v>
      </c>
      <c r="G464" s="66">
        <v>46317</v>
      </c>
      <c r="H464" s="129">
        <v>40526782</v>
      </c>
      <c r="I464" s="129">
        <v>10</v>
      </c>
      <c r="J464" s="65" t="s">
        <v>2775</v>
      </c>
      <c r="K464" s="65" t="s">
        <v>4865</v>
      </c>
      <c r="L464" s="66">
        <v>46317</v>
      </c>
      <c r="M464" s="65" t="s">
        <v>315</v>
      </c>
      <c r="N464" s="65" t="s">
        <v>793</v>
      </c>
      <c r="O464" s="65" t="s">
        <v>289</v>
      </c>
      <c r="P464" s="66">
        <v>46318</v>
      </c>
      <c r="Q464" s="31">
        <f t="shared" si="14"/>
        <v>960</v>
      </c>
      <c r="R464" s="31">
        <f t="shared" si="15"/>
        <v>990</v>
      </c>
      <c r="S464" s="29">
        <f>IF($Q464&lt;Parâmetros!$E$19,$G464-1,$G464)</f>
        <v>46317</v>
      </c>
    </row>
    <row r="465" spans="1:19" ht="15" customHeight="1" x14ac:dyDescent="0.25">
      <c r="A465" s="128">
        <v>11415</v>
      </c>
      <c r="B465" s="65" t="s">
        <v>355</v>
      </c>
      <c r="C465" s="65" t="s">
        <v>75</v>
      </c>
      <c r="D465" s="66">
        <v>46319</v>
      </c>
      <c r="E465" s="67">
        <v>0.42</v>
      </c>
      <c r="F465" s="65" t="s">
        <v>285</v>
      </c>
      <c r="G465" s="66">
        <v>46318</v>
      </c>
      <c r="H465" s="129">
        <v>40526769</v>
      </c>
      <c r="I465" s="129">
        <v>10</v>
      </c>
      <c r="J465" s="65" t="s">
        <v>5003</v>
      </c>
      <c r="K465" s="65" t="s">
        <v>5004</v>
      </c>
      <c r="L465" s="66">
        <v>46318</v>
      </c>
      <c r="M465" s="65" t="s">
        <v>315</v>
      </c>
      <c r="N465" s="129">
        <v>3002658</v>
      </c>
      <c r="O465" s="65" t="s">
        <v>289</v>
      </c>
      <c r="P465" s="66">
        <v>46319</v>
      </c>
      <c r="Q465" s="31">
        <f t="shared" si="14"/>
        <v>430</v>
      </c>
      <c r="R465" s="31">
        <f t="shared" si="15"/>
        <v>456</v>
      </c>
      <c r="S465" s="29">
        <f>IF($Q465&lt;Parâmetros!$E$19,$G465-1,$G465)</f>
        <v>46318</v>
      </c>
    </row>
    <row r="466" spans="1:19" ht="15" customHeight="1" x14ac:dyDescent="0.25">
      <c r="A466" s="128">
        <v>11415</v>
      </c>
      <c r="B466" s="65" t="s">
        <v>355</v>
      </c>
      <c r="C466" s="65" t="s">
        <v>75</v>
      </c>
      <c r="D466" s="66">
        <v>46319</v>
      </c>
      <c r="E466" s="67">
        <v>0.42</v>
      </c>
      <c r="F466" s="65" t="s">
        <v>285</v>
      </c>
      <c r="G466" s="66">
        <v>46318</v>
      </c>
      <c r="H466" s="129">
        <v>40526770</v>
      </c>
      <c r="I466" s="129">
        <v>10</v>
      </c>
      <c r="J466" s="65" t="s">
        <v>5005</v>
      </c>
      <c r="K466" s="65" t="s">
        <v>3462</v>
      </c>
      <c r="L466" s="66">
        <v>46318</v>
      </c>
      <c r="M466" s="65" t="s">
        <v>315</v>
      </c>
      <c r="N466" s="129">
        <v>3002659</v>
      </c>
      <c r="O466" s="65" t="s">
        <v>289</v>
      </c>
      <c r="P466" s="66">
        <v>46319</v>
      </c>
      <c r="Q466" s="31">
        <f t="shared" si="14"/>
        <v>460</v>
      </c>
      <c r="R466" s="31">
        <f t="shared" si="15"/>
        <v>485</v>
      </c>
      <c r="S466" s="29">
        <f>IF($Q466&lt;Parâmetros!$E$19,$G466-1,$G466)</f>
        <v>46318</v>
      </c>
    </row>
    <row r="467" spans="1:19" ht="15" customHeight="1" x14ac:dyDescent="0.25">
      <c r="A467" s="128">
        <v>11415</v>
      </c>
      <c r="B467" s="65" t="s">
        <v>355</v>
      </c>
      <c r="C467" s="65" t="s">
        <v>75</v>
      </c>
      <c r="D467" s="66">
        <v>46319</v>
      </c>
      <c r="E467" s="67">
        <v>0.49</v>
      </c>
      <c r="F467" s="65" t="s">
        <v>285</v>
      </c>
      <c r="G467" s="66">
        <v>46318</v>
      </c>
      <c r="H467" s="129">
        <v>40526776</v>
      </c>
      <c r="I467" s="129">
        <v>10</v>
      </c>
      <c r="J467" s="65" t="s">
        <v>5006</v>
      </c>
      <c r="K467" s="65" t="s">
        <v>2287</v>
      </c>
      <c r="L467" s="66">
        <v>46318</v>
      </c>
      <c r="M467" s="65" t="s">
        <v>315</v>
      </c>
      <c r="N467" s="129">
        <v>3005199</v>
      </c>
      <c r="O467" s="65" t="s">
        <v>289</v>
      </c>
      <c r="P467" s="66">
        <v>46319</v>
      </c>
      <c r="Q467" s="31">
        <f t="shared" si="14"/>
        <v>487</v>
      </c>
      <c r="R467" s="31">
        <f t="shared" si="15"/>
        <v>516</v>
      </c>
      <c r="S467" s="29">
        <f>IF($Q467&lt;Parâmetros!$E$19,$G467-1,$G467)</f>
        <v>46318</v>
      </c>
    </row>
    <row r="468" spans="1:19" ht="15" customHeight="1" x14ac:dyDescent="0.25">
      <c r="A468" s="128">
        <v>11415</v>
      </c>
      <c r="B468" s="65" t="s">
        <v>355</v>
      </c>
      <c r="C468" s="65" t="s">
        <v>75</v>
      </c>
      <c r="D468" s="66">
        <v>46319</v>
      </c>
      <c r="E468" s="67">
        <v>0.54</v>
      </c>
      <c r="F468" s="65" t="s">
        <v>285</v>
      </c>
      <c r="G468" s="66">
        <v>46318</v>
      </c>
      <c r="H468" s="129">
        <v>40526791</v>
      </c>
      <c r="I468" s="129">
        <v>10</v>
      </c>
      <c r="J468" s="65" t="s">
        <v>5007</v>
      </c>
      <c r="K468" s="65" t="s">
        <v>1459</v>
      </c>
      <c r="L468" s="66">
        <v>46318</v>
      </c>
      <c r="M468" s="65" t="s">
        <v>315</v>
      </c>
      <c r="N468" s="65" t="s">
        <v>793</v>
      </c>
      <c r="O468" s="65" t="s">
        <v>289</v>
      </c>
      <c r="P468" s="66">
        <v>46319</v>
      </c>
      <c r="Q468" s="31">
        <f t="shared" si="14"/>
        <v>518</v>
      </c>
      <c r="R468" s="31">
        <f t="shared" si="15"/>
        <v>550</v>
      </c>
      <c r="S468" s="29">
        <f>IF($Q468&lt;Parâmetros!$E$19,$G468-1,$G468)</f>
        <v>46318</v>
      </c>
    </row>
    <row r="469" spans="1:19" ht="15" customHeight="1" x14ac:dyDescent="0.25">
      <c r="A469" s="128">
        <v>11415</v>
      </c>
      <c r="B469" s="65" t="s">
        <v>355</v>
      </c>
      <c r="C469" s="65" t="s">
        <v>75</v>
      </c>
      <c r="D469" s="66">
        <v>46319</v>
      </c>
      <c r="E469" s="67">
        <v>0.5</v>
      </c>
      <c r="F469" s="65" t="s">
        <v>285</v>
      </c>
      <c r="G469" s="66">
        <v>46318</v>
      </c>
      <c r="H469" s="129">
        <v>40526728</v>
      </c>
      <c r="I469" s="129">
        <v>10</v>
      </c>
      <c r="J469" s="65" t="s">
        <v>4059</v>
      </c>
      <c r="K469" s="65" t="s">
        <v>3491</v>
      </c>
      <c r="L469" s="66">
        <v>46318</v>
      </c>
      <c r="M469" s="65" t="s">
        <v>315</v>
      </c>
      <c r="N469" s="65" t="s">
        <v>793</v>
      </c>
      <c r="O469" s="65" t="s">
        <v>289</v>
      </c>
      <c r="P469" s="66">
        <v>46319</v>
      </c>
      <c r="Q469" s="31">
        <f t="shared" si="14"/>
        <v>750</v>
      </c>
      <c r="R469" s="31">
        <f t="shared" si="15"/>
        <v>780</v>
      </c>
      <c r="S469" s="29">
        <f>IF($Q469&lt;Parâmetros!$E$19,$G469-1,$G469)</f>
        <v>46318</v>
      </c>
    </row>
    <row r="470" spans="1:19" ht="15" customHeight="1" x14ac:dyDescent="0.25">
      <c r="A470" s="128">
        <v>11415</v>
      </c>
      <c r="B470" s="65" t="s">
        <v>355</v>
      </c>
      <c r="C470" s="65" t="s">
        <v>75</v>
      </c>
      <c r="D470" s="66">
        <v>46319</v>
      </c>
      <c r="E470" s="67">
        <v>0.54</v>
      </c>
      <c r="F470" s="65" t="s">
        <v>285</v>
      </c>
      <c r="G470" s="66">
        <v>46318</v>
      </c>
      <c r="H470" s="129">
        <v>40526729</v>
      </c>
      <c r="I470" s="129">
        <v>10</v>
      </c>
      <c r="J470" s="65" t="s">
        <v>5008</v>
      </c>
      <c r="K470" s="65" t="s">
        <v>3865</v>
      </c>
      <c r="L470" s="66">
        <v>46318</v>
      </c>
      <c r="M470" s="65" t="s">
        <v>315</v>
      </c>
      <c r="N470" s="65" t="s">
        <v>793</v>
      </c>
      <c r="O470" s="65" t="s">
        <v>289</v>
      </c>
      <c r="P470" s="66">
        <v>46319</v>
      </c>
      <c r="Q470" s="31">
        <f t="shared" si="14"/>
        <v>785</v>
      </c>
      <c r="R470" s="31">
        <f t="shared" si="15"/>
        <v>817</v>
      </c>
      <c r="S470" s="29">
        <f>IF($Q470&lt;Parâmetros!$E$19,$G470-1,$G470)</f>
        <v>46318</v>
      </c>
    </row>
    <row r="471" spans="1:19" ht="15" customHeight="1" x14ac:dyDescent="0.25">
      <c r="A471" s="128">
        <v>11415</v>
      </c>
      <c r="B471" s="65" t="s">
        <v>355</v>
      </c>
      <c r="C471" s="65" t="s">
        <v>75</v>
      </c>
      <c r="D471" s="66">
        <v>46319</v>
      </c>
      <c r="E471" s="67">
        <v>0.37</v>
      </c>
      <c r="F471" s="65" t="s">
        <v>285</v>
      </c>
      <c r="G471" s="66">
        <v>46318</v>
      </c>
      <c r="H471" s="129">
        <v>40526764</v>
      </c>
      <c r="I471" s="129">
        <v>10</v>
      </c>
      <c r="J471" s="65" t="s">
        <v>2596</v>
      </c>
      <c r="K471" s="65" t="s">
        <v>5009</v>
      </c>
      <c r="L471" s="66">
        <v>46318</v>
      </c>
      <c r="M471" s="65" t="s">
        <v>315</v>
      </c>
      <c r="N471" s="129">
        <v>3002677</v>
      </c>
      <c r="O471" s="65" t="s">
        <v>289</v>
      </c>
      <c r="P471" s="66">
        <v>46319</v>
      </c>
      <c r="Q471" s="31">
        <f t="shared" si="14"/>
        <v>861</v>
      </c>
      <c r="R471" s="31">
        <f t="shared" si="15"/>
        <v>883</v>
      </c>
      <c r="S471" s="29">
        <f>IF($Q471&lt;Parâmetros!$E$19,$G471-1,$G471)</f>
        <v>46318</v>
      </c>
    </row>
    <row r="472" spans="1:19" ht="15" customHeight="1" x14ac:dyDescent="0.25">
      <c r="A472" s="128">
        <v>11415</v>
      </c>
      <c r="B472" s="65" t="s">
        <v>355</v>
      </c>
      <c r="C472" s="65" t="s">
        <v>75</v>
      </c>
      <c r="D472" s="66">
        <v>46319</v>
      </c>
      <c r="E472" s="67">
        <v>0.42</v>
      </c>
      <c r="F472" s="65" t="s">
        <v>285</v>
      </c>
      <c r="G472" s="66">
        <v>46318</v>
      </c>
      <c r="H472" s="129">
        <v>40526765</v>
      </c>
      <c r="I472" s="129">
        <v>10</v>
      </c>
      <c r="J472" s="65" t="s">
        <v>5010</v>
      </c>
      <c r="K472" s="65" t="s">
        <v>3433</v>
      </c>
      <c r="L472" s="66">
        <v>46318</v>
      </c>
      <c r="M472" s="65" t="s">
        <v>315</v>
      </c>
      <c r="N472" s="129">
        <v>3006425</v>
      </c>
      <c r="O472" s="65" t="s">
        <v>289</v>
      </c>
      <c r="P472" s="66">
        <v>46319</v>
      </c>
      <c r="Q472" s="31">
        <f t="shared" si="14"/>
        <v>885</v>
      </c>
      <c r="R472" s="31">
        <f t="shared" si="15"/>
        <v>910</v>
      </c>
      <c r="S472" s="29">
        <f>IF($Q472&lt;Parâmetros!$E$19,$G472-1,$G472)</f>
        <v>46318</v>
      </c>
    </row>
    <row r="473" spans="1:19" ht="15" customHeight="1" x14ac:dyDescent="0.25">
      <c r="A473" s="128">
        <v>11415</v>
      </c>
      <c r="B473" s="65" t="s">
        <v>355</v>
      </c>
      <c r="C473" s="65" t="s">
        <v>75</v>
      </c>
      <c r="D473" s="66">
        <v>46319</v>
      </c>
      <c r="E473" s="67">
        <v>0.47</v>
      </c>
      <c r="F473" s="65" t="s">
        <v>285</v>
      </c>
      <c r="G473" s="66">
        <v>46318</v>
      </c>
      <c r="H473" s="129">
        <v>40526767</v>
      </c>
      <c r="I473" s="129">
        <v>10</v>
      </c>
      <c r="J473" s="65" t="s">
        <v>5011</v>
      </c>
      <c r="K473" s="65" t="s">
        <v>5012</v>
      </c>
      <c r="L473" s="66">
        <v>46318</v>
      </c>
      <c r="M473" s="65" t="s">
        <v>315</v>
      </c>
      <c r="N473" s="129">
        <v>3002656</v>
      </c>
      <c r="O473" s="65" t="s">
        <v>289</v>
      </c>
      <c r="P473" s="66">
        <v>46319</v>
      </c>
      <c r="Q473" s="31">
        <f t="shared" si="14"/>
        <v>912</v>
      </c>
      <c r="R473" s="31">
        <f t="shared" si="15"/>
        <v>940</v>
      </c>
      <c r="S473" s="29">
        <f>IF($Q473&lt;Parâmetros!$E$19,$G473-1,$G473)</f>
        <v>46318</v>
      </c>
    </row>
    <row r="474" spans="1:19" ht="15" customHeight="1" x14ac:dyDescent="0.25">
      <c r="A474" s="128">
        <v>11415</v>
      </c>
      <c r="B474" s="65" t="s">
        <v>355</v>
      </c>
      <c r="C474" s="65" t="s">
        <v>75</v>
      </c>
      <c r="D474" s="66">
        <v>46319</v>
      </c>
      <c r="E474" s="67">
        <v>0.64</v>
      </c>
      <c r="F474" s="65" t="s">
        <v>285</v>
      </c>
      <c r="G474" s="66">
        <v>46318</v>
      </c>
      <c r="H474" s="129">
        <v>40526768</v>
      </c>
      <c r="I474" s="129">
        <v>10</v>
      </c>
      <c r="J474" s="65" t="s">
        <v>5013</v>
      </c>
      <c r="K474" s="65" t="s">
        <v>706</v>
      </c>
      <c r="L474" s="66">
        <v>46318</v>
      </c>
      <c r="M474" s="65" t="s">
        <v>315</v>
      </c>
      <c r="N474" s="129">
        <v>3002657</v>
      </c>
      <c r="O474" s="65" t="s">
        <v>289</v>
      </c>
      <c r="P474" s="66">
        <v>46319</v>
      </c>
      <c r="Q474" s="31">
        <f t="shared" si="14"/>
        <v>942</v>
      </c>
      <c r="R474" s="31">
        <f t="shared" si="15"/>
        <v>980</v>
      </c>
      <c r="S474" s="29">
        <f>IF($Q474&lt;Parâmetros!$E$19,$G474-1,$G474)</f>
        <v>46318</v>
      </c>
    </row>
    <row r="475" spans="1:19" ht="15" customHeight="1" x14ac:dyDescent="0.25">
      <c r="A475" s="128">
        <v>11415</v>
      </c>
      <c r="B475" s="65" t="s">
        <v>355</v>
      </c>
      <c r="C475" s="65" t="s">
        <v>75</v>
      </c>
      <c r="D475" s="66">
        <v>46319</v>
      </c>
      <c r="E475" s="67">
        <v>2.2200000000000002</v>
      </c>
      <c r="F475" s="65" t="s">
        <v>285</v>
      </c>
      <c r="G475" s="66">
        <v>46319</v>
      </c>
      <c r="H475" s="129">
        <v>40529630</v>
      </c>
      <c r="I475" s="129">
        <v>10</v>
      </c>
      <c r="J475" s="65" t="s">
        <v>5014</v>
      </c>
      <c r="K475" s="65" t="s">
        <v>5015</v>
      </c>
      <c r="L475" s="66">
        <v>46319</v>
      </c>
      <c r="M475" s="65" t="s">
        <v>287</v>
      </c>
      <c r="N475" s="65" t="s">
        <v>793</v>
      </c>
      <c r="O475" s="65" t="s">
        <v>289</v>
      </c>
      <c r="P475" s="66">
        <v>46319</v>
      </c>
      <c r="Q475" s="31">
        <f t="shared" si="14"/>
        <v>437</v>
      </c>
      <c r="R475" s="31">
        <f t="shared" si="15"/>
        <v>570</v>
      </c>
      <c r="S475" s="29">
        <f>IF($Q475&lt;Parâmetros!$E$19,$G475-1,$G475)</f>
        <v>46319</v>
      </c>
    </row>
    <row r="476" spans="1:19" ht="15" customHeight="1" x14ac:dyDescent="0.25">
      <c r="A476" s="128">
        <v>11415</v>
      </c>
      <c r="B476" s="65" t="s">
        <v>355</v>
      </c>
      <c r="C476" s="65" t="s">
        <v>75</v>
      </c>
      <c r="D476" s="66">
        <v>46319</v>
      </c>
      <c r="E476" s="67">
        <v>2.1</v>
      </c>
      <c r="F476" s="65" t="s">
        <v>285</v>
      </c>
      <c r="G476" s="66">
        <v>46319</v>
      </c>
      <c r="H476" s="129">
        <v>40529631</v>
      </c>
      <c r="I476" s="129">
        <v>10</v>
      </c>
      <c r="J476" s="65" t="s">
        <v>5016</v>
      </c>
      <c r="K476" s="65" t="s">
        <v>5017</v>
      </c>
      <c r="L476" s="66">
        <v>46319</v>
      </c>
      <c r="M476" s="65" t="s">
        <v>287</v>
      </c>
      <c r="N476" s="65" t="s">
        <v>793</v>
      </c>
      <c r="O476" s="65" t="s">
        <v>289</v>
      </c>
      <c r="P476" s="66">
        <v>46319</v>
      </c>
      <c r="Q476" s="31">
        <f t="shared" si="14"/>
        <v>581</v>
      </c>
      <c r="R476" s="31">
        <f t="shared" si="15"/>
        <v>707</v>
      </c>
      <c r="S476" s="29">
        <f>IF($Q476&lt;Parâmetros!$E$19,$G476-1,$G476)</f>
        <v>46319</v>
      </c>
    </row>
    <row r="477" spans="1:19" ht="15" customHeight="1" x14ac:dyDescent="0.25">
      <c r="A477" s="128">
        <v>11415</v>
      </c>
      <c r="B477" s="65" t="s">
        <v>355</v>
      </c>
      <c r="C477" s="65" t="s">
        <v>75</v>
      </c>
      <c r="D477" s="66">
        <v>46319</v>
      </c>
      <c r="E477" s="67">
        <v>1.63</v>
      </c>
      <c r="F477" s="65" t="s">
        <v>285</v>
      </c>
      <c r="G477" s="66">
        <v>46319</v>
      </c>
      <c r="H477" s="129">
        <v>40526725</v>
      </c>
      <c r="I477" s="129">
        <v>10</v>
      </c>
      <c r="J477" s="65" t="s">
        <v>5018</v>
      </c>
      <c r="K477" s="65" t="s">
        <v>2252</v>
      </c>
      <c r="L477" s="66">
        <v>46319</v>
      </c>
      <c r="M477" s="65" t="s">
        <v>357</v>
      </c>
      <c r="N477" s="65" t="s">
        <v>793</v>
      </c>
      <c r="O477" s="65" t="s">
        <v>289</v>
      </c>
      <c r="P477" s="66">
        <v>46319</v>
      </c>
      <c r="Q477" s="31">
        <f t="shared" si="14"/>
        <v>783</v>
      </c>
      <c r="R477" s="31">
        <f t="shared" si="15"/>
        <v>881</v>
      </c>
      <c r="S477" s="29">
        <f>IF($Q477&lt;Parâmetros!$E$19,$G477-1,$G477)</f>
        <v>46319</v>
      </c>
    </row>
    <row r="478" spans="1:19" ht="15" customHeight="1" x14ac:dyDescent="0.25">
      <c r="A478" s="128">
        <v>11918</v>
      </c>
      <c r="B478" s="65" t="s">
        <v>64</v>
      </c>
      <c r="C478" s="65" t="s">
        <v>76</v>
      </c>
      <c r="D478" s="66">
        <v>46302</v>
      </c>
      <c r="E478" s="67">
        <v>4</v>
      </c>
      <c r="F478" s="65" t="s">
        <v>285</v>
      </c>
      <c r="G478" s="66">
        <v>46300</v>
      </c>
      <c r="H478" s="129">
        <v>40521037</v>
      </c>
      <c r="I478" s="129">
        <v>10</v>
      </c>
      <c r="J478" s="65" t="s">
        <v>541</v>
      </c>
      <c r="K478" s="65" t="s">
        <v>944</v>
      </c>
      <c r="L478" s="66">
        <v>46300</v>
      </c>
      <c r="M478" s="65" t="s">
        <v>287</v>
      </c>
      <c r="N478" s="65" t="s">
        <v>793</v>
      </c>
      <c r="O478" s="65" t="s">
        <v>289</v>
      </c>
      <c r="P478" s="66">
        <v>46302</v>
      </c>
      <c r="Q478" s="31">
        <f t="shared" si="14"/>
        <v>753</v>
      </c>
      <c r="R478" s="31">
        <f t="shared" si="15"/>
        <v>993</v>
      </c>
      <c r="S478" s="29">
        <f>IF($Q478&lt;Parâmetros!$E$19,$G478-1,$G478)</f>
        <v>46300</v>
      </c>
    </row>
    <row r="479" spans="1:19" ht="15" customHeight="1" x14ac:dyDescent="0.25">
      <c r="A479" s="128">
        <v>11918</v>
      </c>
      <c r="B479" s="65" t="s">
        <v>64</v>
      </c>
      <c r="C479" s="65" t="s">
        <v>76</v>
      </c>
      <c r="D479" s="66">
        <v>46302</v>
      </c>
      <c r="E479" s="67">
        <v>4.2699999999999996</v>
      </c>
      <c r="F479" s="65" t="s">
        <v>285</v>
      </c>
      <c r="G479" s="66">
        <v>46301</v>
      </c>
      <c r="H479" s="129">
        <v>40520482</v>
      </c>
      <c r="I479" s="129">
        <v>20</v>
      </c>
      <c r="J479" s="65" t="s">
        <v>945</v>
      </c>
      <c r="K479" s="65" t="s">
        <v>946</v>
      </c>
      <c r="L479" s="66">
        <v>46301</v>
      </c>
      <c r="M479" s="65" t="s">
        <v>287</v>
      </c>
      <c r="N479" s="65" t="s">
        <v>793</v>
      </c>
      <c r="O479" s="65" t="s">
        <v>289</v>
      </c>
      <c r="P479" s="66">
        <v>46302</v>
      </c>
      <c r="Q479" s="31">
        <f t="shared" si="14"/>
        <v>429</v>
      </c>
      <c r="R479" s="31">
        <f t="shared" si="15"/>
        <v>686</v>
      </c>
      <c r="S479" s="29">
        <f>IF($Q479&lt;Parâmetros!$E$19,$G479-1,$G479)</f>
        <v>46301</v>
      </c>
    </row>
    <row r="480" spans="1:19" ht="15" customHeight="1" x14ac:dyDescent="0.25">
      <c r="A480" s="128">
        <v>11918</v>
      </c>
      <c r="B480" s="65" t="s">
        <v>64</v>
      </c>
      <c r="C480" s="65" t="s">
        <v>76</v>
      </c>
      <c r="D480" s="66">
        <v>46302</v>
      </c>
      <c r="E480" s="67">
        <v>3.94</v>
      </c>
      <c r="F480" s="65" t="s">
        <v>285</v>
      </c>
      <c r="G480" s="66">
        <v>46301</v>
      </c>
      <c r="H480" s="129">
        <v>40520482</v>
      </c>
      <c r="I480" s="129">
        <v>20</v>
      </c>
      <c r="J480" s="65" t="s">
        <v>947</v>
      </c>
      <c r="K480" s="65" t="s">
        <v>948</v>
      </c>
      <c r="L480" s="66">
        <v>46301</v>
      </c>
      <c r="M480" s="65" t="s">
        <v>287</v>
      </c>
      <c r="N480" s="65" t="s">
        <v>793</v>
      </c>
      <c r="O480" s="65" t="s">
        <v>289</v>
      </c>
      <c r="P480" s="66">
        <v>46302</v>
      </c>
      <c r="Q480" s="31">
        <f t="shared" si="14"/>
        <v>756</v>
      </c>
      <c r="R480" s="31">
        <f t="shared" si="15"/>
        <v>992</v>
      </c>
      <c r="S480" s="29">
        <f>IF($Q480&lt;Parâmetros!$E$19,$G480-1,$G480)</f>
        <v>46301</v>
      </c>
    </row>
    <row r="481" spans="1:19" ht="15" customHeight="1" x14ac:dyDescent="0.25">
      <c r="A481" s="128">
        <v>11918</v>
      </c>
      <c r="B481" s="65" t="s">
        <v>64</v>
      </c>
      <c r="C481" s="65" t="s">
        <v>76</v>
      </c>
      <c r="D481" s="66">
        <v>46302</v>
      </c>
      <c r="E481" s="67">
        <v>4.34</v>
      </c>
      <c r="F481" s="65" t="s">
        <v>285</v>
      </c>
      <c r="G481" s="66">
        <v>46302</v>
      </c>
      <c r="H481" s="129">
        <v>40520482</v>
      </c>
      <c r="I481" s="129">
        <v>20</v>
      </c>
      <c r="J481" s="65" t="s">
        <v>949</v>
      </c>
      <c r="K481" s="65" t="s">
        <v>950</v>
      </c>
      <c r="L481" s="66">
        <v>46302</v>
      </c>
      <c r="M481" s="65" t="s">
        <v>287</v>
      </c>
      <c r="N481" s="65" t="s">
        <v>793</v>
      </c>
      <c r="O481" s="65" t="s">
        <v>289</v>
      </c>
      <c r="P481" s="66">
        <v>46302</v>
      </c>
      <c r="Q481" s="31">
        <f t="shared" si="14"/>
        <v>426</v>
      </c>
      <c r="R481" s="31">
        <f t="shared" si="15"/>
        <v>686</v>
      </c>
      <c r="S481" s="29">
        <f>IF($Q481&lt;Parâmetros!$E$19,$G481-1,$G481)</f>
        <v>46302</v>
      </c>
    </row>
    <row r="482" spans="1:19" ht="15" customHeight="1" x14ac:dyDescent="0.25">
      <c r="A482" s="128">
        <v>11918</v>
      </c>
      <c r="B482" s="65" t="s">
        <v>64</v>
      </c>
      <c r="C482" s="65" t="s">
        <v>76</v>
      </c>
      <c r="D482" s="66">
        <v>46302</v>
      </c>
      <c r="E482" s="67">
        <v>3.85</v>
      </c>
      <c r="F482" s="65" t="s">
        <v>285</v>
      </c>
      <c r="G482" s="66">
        <v>46302</v>
      </c>
      <c r="H482" s="129">
        <v>40520482</v>
      </c>
      <c r="I482" s="129">
        <v>20</v>
      </c>
      <c r="J482" s="65" t="s">
        <v>951</v>
      </c>
      <c r="K482" s="65" t="s">
        <v>358</v>
      </c>
      <c r="L482" s="66">
        <v>46302</v>
      </c>
      <c r="M482" s="65" t="s">
        <v>287</v>
      </c>
      <c r="N482" s="65" t="s">
        <v>793</v>
      </c>
      <c r="O482" s="65" t="s">
        <v>289</v>
      </c>
      <c r="P482" s="66">
        <v>46302</v>
      </c>
      <c r="Q482" s="31">
        <f t="shared" si="14"/>
        <v>757</v>
      </c>
      <c r="R482" s="31">
        <f t="shared" si="15"/>
        <v>988</v>
      </c>
      <c r="S482" s="29">
        <f>IF($Q482&lt;Parâmetros!$E$19,$G482-1,$G482)</f>
        <v>46302</v>
      </c>
    </row>
    <row r="483" spans="1:19" ht="15" customHeight="1" x14ac:dyDescent="0.25">
      <c r="A483" s="128">
        <v>11918</v>
      </c>
      <c r="B483" s="65" t="s">
        <v>64</v>
      </c>
      <c r="C483" s="65" t="s">
        <v>76</v>
      </c>
      <c r="D483" s="66">
        <v>46303</v>
      </c>
      <c r="E483" s="67">
        <v>4.29</v>
      </c>
      <c r="F483" s="65" t="s">
        <v>285</v>
      </c>
      <c r="G483" s="66">
        <v>46303</v>
      </c>
      <c r="H483" s="129">
        <v>40503417</v>
      </c>
      <c r="I483" s="129">
        <v>60</v>
      </c>
      <c r="J483" s="65" t="s">
        <v>1171</v>
      </c>
      <c r="K483" s="65" t="s">
        <v>1172</v>
      </c>
      <c r="L483" s="66">
        <v>46303</v>
      </c>
      <c r="M483" s="65" t="s">
        <v>287</v>
      </c>
      <c r="N483" s="65" t="s">
        <v>793</v>
      </c>
      <c r="O483" s="65" t="s">
        <v>289</v>
      </c>
      <c r="P483" s="66">
        <v>46303</v>
      </c>
      <c r="Q483" s="31">
        <f t="shared" si="14"/>
        <v>430</v>
      </c>
      <c r="R483" s="31">
        <f t="shared" si="15"/>
        <v>687</v>
      </c>
      <c r="S483" s="29">
        <f>IF($Q483&lt;Parâmetros!$E$19,$G483-1,$G483)</f>
        <v>46303</v>
      </c>
    </row>
    <row r="484" spans="1:19" ht="15" customHeight="1" x14ac:dyDescent="0.25">
      <c r="A484" s="128">
        <v>11918</v>
      </c>
      <c r="B484" s="65" t="s">
        <v>64</v>
      </c>
      <c r="C484" s="65" t="s">
        <v>76</v>
      </c>
      <c r="D484" s="66">
        <v>46303</v>
      </c>
      <c r="E484" s="67">
        <v>3.75</v>
      </c>
      <c r="F484" s="65" t="s">
        <v>285</v>
      </c>
      <c r="G484" s="66">
        <v>46303</v>
      </c>
      <c r="H484" s="129">
        <v>40520482</v>
      </c>
      <c r="I484" s="129">
        <v>20</v>
      </c>
      <c r="J484" s="65" t="s">
        <v>1173</v>
      </c>
      <c r="K484" s="65" t="s">
        <v>1174</v>
      </c>
      <c r="L484" s="66">
        <v>46303</v>
      </c>
      <c r="M484" s="65" t="s">
        <v>287</v>
      </c>
      <c r="N484" s="65" t="s">
        <v>793</v>
      </c>
      <c r="O484" s="65" t="s">
        <v>289</v>
      </c>
      <c r="P484" s="66">
        <v>46303</v>
      </c>
      <c r="Q484" s="31">
        <f t="shared" si="14"/>
        <v>757</v>
      </c>
      <c r="R484" s="31">
        <f t="shared" si="15"/>
        <v>982</v>
      </c>
      <c r="S484" s="29">
        <f>IF($Q484&lt;Parâmetros!$E$19,$G484-1,$G484)</f>
        <v>46303</v>
      </c>
    </row>
    <row r="485" spans="1:19" ht="15" customHeight="1" x14ac:dyDescent="0.25">
      <c r="A485" s="128">
        <v>11918</v>
      </c>
      <c r="B485" s="65" t="s">
        <v>64</v>
      </c>
      <c r="C485" s="65" t="s">
        <v>76</v>
      </c>
      <c r="D485" s="66">
        <v>46304</v>
      </c>
      <c r="E485" s="67">
        <v>0.85</v>
      </c>
      <c r="F485" s="65" t="s">
        <v>285</v>
      </c>
      <c r="G485" s="66">
        <v>46304</v>
      </c>
      <c r="H485" s="129">
        <v>40521049</v>
      </c>
      <c r="I485" s="129">
        <v>10</v>
      </c>
      <c r="J485" s="65" t="s">
        <v>1487</v>
      </c>
      <c r="K485" s="65" t="s">
        <v>316</v>
      </c>
      <c r="L485" s="66">
        <v>46304</v>
      </c>
      <c r="M485" s="65" t="s">
        <v>287</v>
      </c>
      <c r="N485" s="65" t="s">
        <v>793</v>
      </c>
      <c r="O485" s="65" t="s">
        <v>289</v>
      </c>
      <c r="P485" s="66">
        <v>46304</v>
      </c>
      <c r="Q485" s="31">
        <f t="shared" si="14"/>
        <v>429</v>
      </c>
      <c r="R485" s="31">
        <f t="shared" si="15"/>
        <v>480</v>
      </c>
      <c r="S485" s="29">
        <f>IF($Q485&lt;Parâmetros!$E$19,$G485-1,$G485)</f>
        <v>46304</v>
      </c>
    </row>
    <row r="486" spans="1:19" ht="15" customHeight="1" x14ac:dyDescent="0.25">
      <c r="A486" s="128">
        <v>11918</v>
      </c>
      <c r="B486" s="65" t="s">
        <v>64</v>
      </c>
      <c r="C486" s="65" t="s">
        <v>76</v>
      </c>
      <c r="D486" s="66">
        <v>46304</v>
      </c>
      <c r="E486" s="67">
        <v>3.34</v>
      </c>
      <c r="F486" s="65" t="s">
        <v>285</v>
      </c>
      <c r="G486" s="66">
        <v>46304</v>
      </c>
      <c r="H486" s="129">
        <v>40503417</v>
      </c>
      <c r="I486" s="129">
        <v>80</v>
      </c>
      <c r="J486" s="65" t="s">
        <v>1488</v>
      </c>
      <c r="K486" s="65" t="s">
        <v>1489</v>
      </c>
      <c r="L486" s="66">
        <v>46304</v>
      </c>
      <c r="M486" s="65" t="s">
        <v>287</v>
      </c>
      <c r="N486" s="65" t="s">
        <v>793</v>
      </c>
      <c r="O486" s="65" t="s">
        <v>289</v>
      </c>
      <c r="P486" s="66">
        <v>46304</v>
      </c>
      <c r="Q486" s="31">
        <f t="shared" si="14"/>
        <v>489</v>
      </c>
      <c r="R486" s="31">
        <f t="shared" si="15"/>
        <v>689</v>
      </c>
      <c r="S486" s="29">
        <f>IF($Q486&lt;Parâmetros!$E$19,$G486-1,$G486)</f>
        <v>46304</v>
      </c>
    </row>
    <row r="487" spans="1:19" ht="15" customHeight="1" x14ac:dyDescent="0.25">
      <c r="A487" s="128">
        <v>11918</v>
      </c>
      <c r="B487" s="65" t="s">
        <v>64</v>
      </c>
      <c r="C487" s="65" t="s">
        <v>76</v>
      </c>
      <c r="D487" s="66">
        <v>46304</v>
      </c>
      <c r="E487" s="67">
        <v>3.89</v>
      </c>
      <c r="F487" s="65" t="s">
        <v>285</v>
      </c>
      <c r="G487" s="66">
        <v>46304</v>
      </c>
      <c r="H487" s="129">
        <v>40503417</v>
      </c>
      <c r="I487" s="129">
        <v>90</v>
      </c>
      <c r="J487" s="65" t="s">
        <v>1490</v>
      </c>
      <c r="K487" s="65" t="s">
        <v>1491</v>
      </c>
      <c r="L487" s="66">
        <v>46304</v>
      </c>
      <c r="M487" s="65" t="s">
        <v>287</v>
      </c>
      <c r="N487" s="65" t="s">
        <v>793</v>
      </c>
      <c r="O487" s="65" t="s">
        <v>289</v>
      </c>
      <c r="P487" s="66">
        <v>46304</v>
      </c>
      <c r="Q487" s="31">
        <f t="shared" si="14"/>
        <v>753</v>
      </c>
      <c r="R487" s="31">
        <f t="shared" si="15"/>
        <v>986</v>
      </c>
      <c r="S487" s="29">
        <f>IF($Q487&lt;Parâmetros!$E$19,$G487-1,$G487)</f>
        <v>46304</v>
      </c>
    </row>
    <row r="488" spans="1:19" ht="15" customHeight="1" x14ac:dyDescent="0.25">
      <c r="A488" s="128">
        <v>11918</v>
      </c>
      <c r="B488" s="65" t="s">
        <v>64</v>
      </c>
      <c r="C488" s="65" t="s">
        <v>76</v>
      </c>
      <c r="D488" s="66">
        <v>46305</v>
      </c>
      <c r="E488" s="67">
        <v>4.2699999999999996</v>
      </c>
      <c r="F488" s="65" t="s">
        <v>285</v>
      </c>
      <c r="G488" s="66">
        <v>46305</v>
      </c>
      <c r="H488" s="129">
        <v>40503417</v>
      </c>
      <c r="I488" s="129">
        <v>90</v>
      </c>
      <c r="J488" s="65" t="s">
        <v>1688</v>
      </c>
      <c r="K488" s="65" t="s">
        <v>1689</v>
      </c>
      <c r="L488" s="66">
        <v>46305</v>
      </c>
      <c r="M488" s="65" t="s">
        <v>287</v>
      </c>
      <c r="N488" s="65" t="s">
        <v>793</v>
      </c>
      <c r="O488" s="65" t="s">
        <v>289</v>
      </c>
      <c r="P488" s="66">
        <v>46305</v>
      </c>
      <c r="Q488" s="31">
        <f t="shared" si="14"/>
        <v>431</v>
      </c>
      <c r="R488" s="31">
        <f t="shared" si="15"/>
        <v>688</v>
      </c>
      <c r="S488" s="29">
        <f>IF($Q488&lt;Parâmetros!$E$19,$G488-1,$G488)</f>
        <v>46305</v>
      </c>
    </row>
    <row r="489" spans="1:19" ht="15" customHeight="1" x14ac:dyDescent="0.25">
      <c r="A489" s="128">
        <v>11918</v>
      </c>
      <c r="B489" s="65" t="s">
        <v>64</v>
      </c>
      <c r="C489" s="65" t="s">
        <v>76</v>
      </c>
      <c r="D489" s="66">
        <v>46305</v>
      </c>
      <c r="E489" s="67">
        <v>2.29</v>
      </c>
      <c r="F489" s="65" t="s">
        <v>285</v>
      </c>
      <c r="G489" s="66">
        <v>46305</v>
      </c>
      <c r="H489" s="129">
        <v>40503417</v>
      </c>
      <c r="I489" s="129">
        <v>90</v>
      </c>
      <c r="J489" s="65" t="s">
        <v>686</v>
      </c>
      <c r="K489" s="65" t="s">
        <v>1690</v>
      </c>
      <c r="L489" s="66">
        <v>46305</v>
      </c>
      <c r="M489" s="65" t="s">
        <v>287</v>
      </c>
      <c r="N489" s="65" t="s">
        <v>793</v>
      </c>
      <c r="O489" s="65" t="s">
        <v>289</v>
      </c>
      <c r="P489" s="66">
        <v>46305</v>
      </c>
      <c r="Q489" s="31">
        <f t="shared" si="14"/>
        <v>755</v>
      </c>
      <c r="R489" s="31">
        <f t="shared" si="15"/>
        <v>892</v>
      </c>
      <c r="S489" s="29">
        <f>IF($Q489&lt;Parâmetros!$E$19,$G489-1,$G489)</f>
        <v>46305</v>
      </c>
    </row>
    <row r="490" spans="1:19" ht="15" customHeight="1" x14ac:dyDescent="0.25">
      <c r="A490" s="128">
        <v>11918</v>
      </c>
      <c r="B490" s="65" t="s">
        <v>64</v>
      </c>
      <c r="C490" s="65" t="s">
        <v>76</v>
      </c>
      <c r="D490" s="66">
        <v>46308</v>
      </c>
      <c r="E490" s="67">
        <v>4.09</v>
      </c>
      <c r="F490" s="65" t="s">
        <v>285</v>
      </c>
      <c r="G490" s="66">
        <v>46307</v>
      </c>
      <c r="H490" s="129">
        <v>40520129</v>
      </c>
      <c r="I490" s="129">
        <v>10</v>
      </c>
      <c r="J490" s="65" t="s">
        <v>2326</v>
      </c>
      <c r="K490" s="65" t="s">
        <v>2327</v>
      </c>
      <c r="L490" s="66">
        <v>46307</v>
      </c>
      <c r="M490" s="65" t="s">
        <v>287</v>
      </c>
      <c r="N490" s="65" t="s">
        <v>793</v>
      </c>
      <c r="O490" s="65" t="s">
        <v>289</v>
      </c>
      <c r="P490" s="66">
        <v>46308</v>
      </c>
      <c r="Q490" s="31">
        <f t="shared" si="14"/>
        <v>432</v>
      </c>
      <c r="R490" s="31">
        <f t="shared" si="15"/>
        <v>677</v>
      </c>
      <c r="S490" s="29">
        <f>IF($Q490&lt;Parâmetros!$E$19,$G490-1,$G490)</f>
        <v>46307</v>
      </c>
    </row>
    <row r="491" spans="1:19" ht="15" customHeight="1" x14ac:dyDescent="0.25">
      <c r="A491" s="128">
        <v>11918</v>
      </c>
      <c r="B491" s="65" t="s">
        <v>64</v>
      </c>
      <c r="C491" s="65" t="s">
        <v>76</v>
      </c>
      <c r="D491" s="66">
        <v>46309</v>
      </c>
      <c r="E491" s="67">
        <v>4.25</v>
      </c>
      <c r="F491" s="65" t="s">
        <v>285</v>
      </c>
      <c r="G491" s="66">
        <v>46308</v>
      </c>
      <c r="H491" s="129">
        <v>40525705</v>
      </c>
      <c r="I491" s="129">
        <v>10</v>
      </c>
      <c r="J491" s="65" t="s">
        <v>2436</v>
      </c>
      <c r="K491" s="65" t="s">
        <v>2742</v>
      </c>
      <c r="L491" s="66">
        <v>46308</v>
      </c>
      <c r="M491" s="65" t="s">
        <v>287</v>
      </c>
      <c r="N491" s="65" t="s">
        <v>793</v>
      </c>
      <c r="O491" s="65" t="s">
        <v>289</v>
      </c>
      <c r="P491" s="66">
        <v>46309</v>
      </c>
      <c r="Q491" s="31">
        <f t="shared" si="14"/>
        <v>431</v>
      </c>
      <c r="R491" s="31">
        <f t="shared" si="15"/>
        <v>686</v>
      </c>
      <c r="S491" s="29">
        <f>IF($Q491&lt;Parâmetros!$E$19,$G491-1,$G491)</f>
        <v>46308</v>
      </c>
    </row>
    <row r="492" spans="1:19" ht="15" customHeight="1" x14ac:dyDescent="0.25">
      <c r="A492" s="128">
        <v>11918</v>
      </c>
      <c r="B492" s="65" t="s">
        <v>64</v>
      </c>
      <c r="C492" s="65" t="s">
        <v>76</v>
      </c>
      <c r="D492" s="66">
        <v>46309</v>
      </c>
      <c r="E492" s="67">
        <v>3.9</v>
      </c>
      <c r="F492" s="65" t="s">
        <v>285</v>
      </c>
      <c r="G492" s="66">
        <v>46308</v>
      </c>
      <c r="H492" s="129">
        <v>40525705</v>
      </c>
      <c r="I492" s="129">
        <v>10</v>
      </c>
      <c r="J492" s="65" t="s">
        <v>2743</v>
      </c>
      <c r="K492" s="65" t="s">
        <v>2744</v>
      </c>
      <c r="L492" s="66">
        <v>46308</v>
      </c>
      <c r="M492" s="65" t="s">
        <v>287</v>
      </c>
      <c r="N492" s="65" t="s">
        <v>793</v>
      </c>
      <c r="O492" s="65" t="s">
        <v>289</v>
      </c>
      <c r="P492" s="66">
        <v>46309</v>
      </c>
      <c r="Q492" s="31">
        <f t="shared" si="14"/>
        <v>757</v>
      </c>
      <c r="R492" s="31">
        <f t="shared" si="15"/>
        <v>991</v>
      </c>
      <c r="S492" s="29">
        <f>IF($Q492&lt;Parâmetros!$E$19,$G492-1,$G492)</f>
        <v>46308</v>
      </c>
    </row>
    <row r="493" spans="1:19" ht="15" customHeight="1" x14ac:dyDescent="0.25">
      <c r="A493" s="128">
        <v>11918</v>
      </c>
      <c r="B493" s="65" t="s">
        <v>64</v>
      </c>
      <c r="C493" s="65" t="s">
        <v>76</v>
      </c>
      <c r="D493" s="66">
        <v>46309</v>
      </c>
      <c r="E493" s="67">
        <v>4.29</v>
      </c>
      <c r="F493" s="65" t="s">
        <v>285</v>
      </c>
      <c r="G493" s="66">
        <v>46309</v>
      </c>
      <c r="H493" s="129">
        <v>40523811</v>
      </c>
      <c r="I493" s="129">
        <v>10</v>
      </c>
      <c r="J493" s="65" t="s">
        <v>2745</v>
      </c>
      <c r="K493" s="65" t="s">
        <v>2746</v>
      </c>
      <c r="L493" s="66">
        <v>46309</v>
      </c>
      <c r="M493" s="65" t="s">
        <v>287</v>
      </c>
      <c r="N493" s="65" t="s">
        <v>793</v>
      </c>
      <c r="O493" s="65" t="s">
        <v>289</v>
      </c>
      <c r="P493" s="66">
        <v>46309</v>
      </c>
      <c r="Q493" s="31">
        <f t="shared" si="14"/>
        <v>424</v>
      </c>
      <c r="R493" s="31">
        <f t="shared" si="15"/>
        <v>682</v>
      </c>
      <c r="S493" s="29">
        <f>IF($Q493&lt;Parâmetros!$E$19,$G493-1,$G493)</f>
        <v>46309</v>
      </c>
    </row>
    <row r="494" spans="1:19" ht="15" customHeight="1" x14ac:dyDescent="0.25">
      <c r="A494" s="128">
        <v>11918</v>
      </c>
      <c r="B494" s="65" t="s">
        <v>64</v>
      </c>
      <c r="C494" s="65" t="s">
        <v>76</v>
      </c>
      <c r="D494" s="66">
        <v>46311</v>
      </c>
      <c r="E494" s="67">
        <v>3.84</v>
      </c>
      <c r="F494" s="65" t="s">
        <v>285</v>
      </c>
      <c r="G494" s="66">
        <v>46309</v>
      </c>
      <c r="H494" s="129">
        <v>40503417</v>
      </c>
      <c r="I494" s="129">
        <v>100</v>
      </c>
      <c r="J494" s="65" t="s">
        <v>3003</v>
      </c>
      <c r="K494" s="65" t="s">
        <v>3004</v>
      </c>
      <c r="L494" s="66">
        <v>46309</v>
      </c>
      <c r="M494" s="65" t="s">
        <v>287</v>
      </c>
      <c r="N494" s="65" t="s">
        <v>793</v>
      </c>
      <c r="O494" s="65" t="s">
        <v>289</v>
      </c>
      <c r="P494" s="66">
        <v>46311</v>
      </c>
      <c r="Q494" s="31">
        <f t="shared" si="14"/>
        <v>759</v>
      </c>
      <c r="R494" s="31">
        <f t="shared" si="15"/>
        <v>989</v>
      </c>
      <c r="S494" s="29">
        <f>IF($Q494&lt;Parâmetros!$E$19,$G494-1,$G494)</f>
        <v>46309</v>
      </c>
    </row>
    <row r="495" spans="1:19" ht="15" customHeight="1" x14ac:dyDescent="0.25">
      <c r="A495" s="128">
        <v>11918</v>
      </c>
      <c r="B495" s="65" t="s">
        <v>64</v>
      </c>
      <c r="C495" s="65" t="s">
        <v>76</v>
      </c>
      <c r="D495" s="66">
        <v>46311</v>
      </c>
      <c r="E495" s="67">
        <v>2.37</v>
      </c>
      <c r="F495" s="65" t="s">
        <v>285</v>
      </c>
      <c r="G495" s="66">
        <v>46310</v>
      </c>
      <c r="H495" s="129">
        <v>40518083</v>
      </c>
      <c r="I495" s="129">
        <v>10</v>
      </c>
      <c r="J495" s="65" t="s">
        <v>3005</v>
      </c>
      <c r="K495" s="65" t="s">
        <v>3006</v>
      </c>
      <c r="L495" s="66">
        <v>46310</v>
      </c>
      <c r="M495" s="65" t="s">
        <v>287</v>
      </c>
      <c r="N495" s="65" t="s">
        <v>793</v>
      </c>
      <c r="O495" s="65" t="s">
        <v>289</v>
      </c>
      <c r="P495" s="66">
        <v>46311</v>
      </c>
      <c r="Q495" s="31">
        <f t="shared" si="14"/>
        <v>428</v>
      </c>
      <c r="R495" s="31">
        <f t="shared" si="15"/>
        <v>570</v>
      </c>
      <c r="S495" s="29">
        <f>IF($Q495&lt;Parâmetros!$E$19,$G495-1,$G495)</f>
        <v>46310</v>
      </c>
    </row>
    <row r="496" spans="1:19" ht="15" customHeight="1" x14ac:dyDescent="0.25">
      <c r="A496" s="128">
        <v>11918</v>
      </c>
      <c r="B496" s="65" t="s">
        <v>64</v>
      </c>
      <c r="C496" s="65" t="s">
        <v>76</v>
      </c>
      <c r="D496" s="66">
        <v>46311</v>
      </c>
      <c r="E496" s="67">
        <v>1.74</v>
      </c>
      <c r="F496" s="65" t="s">
        <v>285</v>
      </c>
      <c r="G496" s="66">
        <v>46310</v>
      </c>
      <c r="H496" s="129">
        <v>40503417</v>
      </c>
      <c r="I496" s="129">
        <v>100</v>
      </c>
      <c r="J496" s="65" t="s">
        <v>3007</v>
      </c>
      <c r="K496" s="65" t="s">
        <v>3008</v>
      </c>
      <c r="L496" s="66">
        <v>46310</v>
      </c>
      <c r="M496" s="65" t="s">
        <v>287</v>
      </c>
      <c r="N496" s="65" t="s">
        <v>793</v>
      </c>
      <c r="O496" s="65" t="s">
        <v>289</v>
      </c>
      <c r="P496" s="66">
        <v>46311</v>
      </c>
      <c r="Q496" s="31">
        <f t="shared" si="14"/>
        <v>581</v>
      </c>
      <c r="R496" s="31">
        <f t="shared" si="15"/>
        <v>686</v>
      </c>
      <c r="S496" s="29">
        <f>IF($Q496&lt;Parâmetros!$E$19,$G496-1,$G496)</f>
        <v>46310</v>
      </c>
    </row>
    <row r="497" spans="1:19" ht="15" customHeight="1" x14ac:dyDescent="0.25">
      <c r="A497" s="128">
        <v>11918</v>
      </c>
      <c r="B497" s="65" t="s">
        <v>64</v>
      </c>
      <c r="C497" s="65" t="s">
        <v>76</v>
      </c>
      <c r="D497" s="66">
        <v>46311</v>
      </c>
      <c r="E497" s="67">
        <v>3.8</v>
      </c>
      <c r="F497" s="65" t="s">
        <v>285</v>
      </c>
      <c r="G497" s="66">
        <v>46310</v>
      </c>
      <c r="H497" s="129">
        <v>40526682</v>
      </c>
      <c r="I497" s="129">
        <v>10</v>
      </c>
      <c r="J497" s="65" t="s">
        <v>3009</v>
      </c>
      <c r="K497" s="65" t="s">
        <v>3010</v>
      </c>
      <c r="L497" s="66">
        <v>46310</v>
      </c>
      <c r="M497" s="65" t="s">
        <v>287</v>
      </c>
      <c r="N497" s="129">
        <v>3010998</v>
      </c>
      <c r="O497" s="65" t="s">
        <v>289</v>
      </c>
      <c r="P497" s="66">
        <v>46311</v>
      </c>
      <c r="Q497" s="31">
        <f t="shared" si="14"/>
        <v>758</v>
      </c>
      <c r="R497" s="31">
        <f t="shared" si="15"/>
        <v>986</v>
      </c>
      <c r="S497" s="29">
        <f>IF($Q497&lt;Parâmetros!$E$19,$G497-1,$G497)</f>
        <v>46310</v>
      </c>
    </row>
    <row r="498" spans="1:19" ht="15" customHeight="1" x14ac:dyDescent="0.25">
      <c r="A498" s="128">
        <v>11918</v>
      </c>
      <c r="B498" s="65" t="s">
        <v>64</v>
      </c>
      <c r="C498" s="65" t="s">
        <v>76</v>
      </c>
      <c r="D498" s="66">
        <v>46312</v>
      </c>
      <c r="E498" s="67">
        <v>4.25</v>
      </c>
      <c r="F498" s="65" t="s">
        <v>285</v>
      </c>
      <c r="G498" s="66">
        <v>46311</v>
      </c>
      <c r="H498" s="129">
        <v>40524111</v>
      </c>
      <c r="I498" s="129">
        <v>10</v>
      </c>
      <c r="J498" s="65" t="s">
        <v>3536</v>
      </c>
      <c r="K498" s="65" t="s">
        <v>3537</v>
      </c>
      <c r="L498" s="66">
        <v>46311</v>
      </c>
      <c r="M498" s="65" t="s">
        <v>287</v>
      </c>
      <c r="N498" s="65" t="s">
        <v>793</v>
      </c>
      <c r="O498" s="65" t="s">
        <v>289</v>
      </c>
      <c r="P498" s="66">
        <v>46312</v>
      </c>
      <c r="Q498" s="31">
        <f t="shared" si="14"/>
        <v>430</v>
      </c>
      <c r="R498" s="31">
        <f t="shared" si="15"/>
        <v>686</v>
      </c>
      <c r="S498" s="29">
        <f>IF($Q498&lt;Parâmetros!$E$19,$G498-1,$G498)</f>
        <v>46311</v>
      </c>
    </row>
    <row r="499" spans="1:19" ht="15" customHeight="1" x14ac:dyDescent="0.25">
      <c r="A499" s="128">
        <v>11918</v>
      </c>
      <c r="B499" s="65" t="s">
        <v>64</v>
      </c>
      <c r="C499" s="65" t="s">
        <v>76</v>
      </c>
      <c r="D499" s="66">
        <v>46312</v>
      </c>
      <c r="E499" s="67">
        <v>2.4900000000000002</v>
      </c>
      <c r="F499" s="65" t="s">
        <v>285</v>
      </c>
      <c r="G499" s="66">
        <v>46311</v>
      </c>
      <c r="H499" s="129">
        <v>40524111</v>
      </c>
      <c r="I499" s="129">
        <v>10</v>
      </c>
      <c r="J499" s="65" t="s">
        <v>3538</v>
      </c>
      <c r="K499" s="65" t="s">
        <v>3539</v>
      </c>
      <c r="L499" s="66">
        <v>46311</v>
      </c>
      <c r="M499" s="65" t="s">
        <v>287</v>
      </c>
      <c r="N499" s="65" t="s">
        <v>793</v>
      </c>
      <c r="O499" s="65" t="s">
        <v>289</v>
      </c>
      <c r="P499" s="66">
        <v>46312</v>
      </c>
      <c r="Q499" s="31">
        <f t="shared" si="14"/>
        <v>756</v>
      </c>
      <c r="R499" s="31">
        <f t="shared" si="15"/>
        <v>905</v>
      </c>
      <c r="S499" s="29">
        <f>IF($Q499&lt;Parâmetros!$E$19,$G499-1,$G499)</f>
        <v>46311</v>
      </c>
    </row>
    <row r="500" spans="1:19" ht="15" customHeight="1" x14ac:dyDescent="0.25">
      <c r="A500" s="128">
        <v>11918</v>
      </c>
      <c r="B500" s="65" t="s">
        <v>64</v>
      </c>
      <c r="C500" s="65" t="s">
        <v>76</v>
      </c>
      <c r="D500" s="66">
        <v>46312</v>
      </c>
      <c r="E500" s="67">
        <v>4.24</v>
      </c>
      <c r="F500" s="65" t="s">
        <v>285</v>
      </c>
      <c r="G500" s="66">
        <v>46312</v>
      </c>
      <c r="H500" s="129">
        <v>40524111</v>
      </c>
      <c r="I500" s="129">
        <v>10</v>
      </c>
      <c r="J500" s="65" t="s">
        <v>3540</v>
      </c>
      <c r="K500" s="65" t="s">
        <v>3541</v>
      </c>
      <c r="L500" s="66">
        <v>46312</v>
      </c>
      <c r="M500" s="65" t="s">
        <v>287</v>
      </c>
      <c r="N500" s="65" t="s">
        <v>793</v>
      </c>
      <c r="O500" s="65" t="s">
        <v>289</v>
      </c>
      <c r="P500" s="66">
        <v>46312</v>
      </c>
      <c r="Q500" s="31">
        <f t="shared" si="14"/>
        <v>427</v>
      </c>
      <c r="R500" s="31">
        <f t="shared" si="15"/>
        <v>681</v>
      </c>
      <c r="S500" s="29">
        <f>IF($Q500&lt;Parâmetros!$E$19,$G500-1,$G500)</f>
        <v>46312</v>
      </c>
    </row>
    <row r="501" spans="1:19" ht="15" customHeight="1" x14ac:dyDescent="0.25">
      <c r="A501" s="128">
        <v>11918</v>
      </c>
      <c r="B501" s="65" t="s">
        <v>64</v>
      </c>
      <c r="C501" s="65" t="s">
        <v>76</v>
      </c>
      <c r="D501" s="66">
        <v>46312</v>
      </c>
      <c r="E501" s="67">
        <v>1.5</v>
      </c>
      <c r="F501" s="65" t="s">
        <v>285</v>
      </c>
      <c r="G501" s="66">
        <v>46312</v>
      </c>
      <c r="H501" s="129">
        <v>40519300</v>
      </c>
      <c r="I501" s="129">
        <v>20</v>
      </c>
      <c r="J501" s="65" t="s">
        <v>541</v>
      </c>
      <c r="K501" s="65" t="s">
        <v>3542</v>
      </c>
      <c r="L501" s="66">
        <v>46312</v>
      </c>
      <c r="M501" s="65" t="s">
        <v>287</v>
      </c>
      <c r="N501" s="65" t="s">
        <v>793</v>
      </c>
      <c r="O501" s="65" t="s">
        <v>289</v>
      </c>
      <c r="P501" s="66">
        <v>46312</v>
      </c>
      <c r="Q501" s="31">
        <f t="shared" si="14"/>
        <v>753</v>
      </c>
      <c r="R501" s="31">
        <f t="shared" si="15"/>
        <v>843</v>
      </c>
      <c r="S501" s="29">
        <f>IF($Q501&lt;Parâmetros!$E$19,$G501-1,$G501)</f>
        <v>46312</v>
      </c>
    </row>
    <row r="502" spans="1:19" ht="15" customHeight="1" x14ac:dyDescent="0.25">
      <c r="A502" s="128">
        <v>11918</v>
      </c>
      <c r="B502" s="65" t="s">
        <v>64</v>
      </c>
      <c r="C502" s="65" t="s">
        <v>76</v>
      </c>
      <c r="D502" s="66">
        <v>46312</v>
      </c>
      <c r="E502" s="67">
        <v>0.9</v>
      </c>
      <c r="F502" s="65" t="s">
        <v>285</v>
      </c>
      <c r="G502" s="66">
        <v>46312</v>
      </c>
      <c r="H502" s="129">
        <v>40519299</v>
      </c>
      <c r="I502" s="129">
        <v>20</v>
      </c>
      <c r="J502" s="65" t="s">
        <v>3543</v>
      </c>
      <c r="K502" s="65" t="s">
        <v>3544</v>
      </c>
      <c r="L502" s="66">
        <v>46312</v>
      </c>
      <c r="M502" s="65" t="s">
        <v>287</v>
      </c>
      <c r="N502" s="65" t="s">
        <v>793</v>
      </c>
      <c r="O502" s="65" t="s">
        <v>289</v>
      </c>
      <c r="P502" s="66">
        <v>46312</v>
      </c>
      <c r="Q502" s="31">
        <f t="shared" si="14"/>
        <v>851</v>
      </c>
      <c r="R502" s="31">
        <f t="shared" si="15"/>
        <v>905</v>
      </c>
      <c r="S502" s="29">
        <f>IF($Q502&lt;Parâmetros!$E$19,$G502-1,$G502)</f>
        <v>46312</v>
      </c>
    </row>
    <row r="503" spans="1:19" ht="15" customHeight="1" x14ac:dyDescent="0.25">
      <c r="A503" s="128">
        <v>11918</v>
      </c>
      <c r="B503" s="65" t="s">
        <v>64</v>
      </c>
      <c r="C503" s="65" t="s">
        <v>76</v>
      </c>
      <c r="D503" s="66">
        <v>46316</v>
      </c>
      <c r="E503" s="67">
        <v>4.97</v>
      </c>
      <c r="F503" s="65" t="s">
        <v>285</v>
      </c>
      <c r="G503" s="66">
        <v>46314</v>
      </c>
      <c r="H503" s="129">
        <v>40525186</v>
      </c>
      <c r="I503" s="129">
        <v>10</v>
      </c>
      <c r="J503" s="65" t="s">
        <v>4399</v>
      </c>
      <c r="K503" s="65" t="s">
        <v>4400</v>
      </c>
      <c r="L503" s="66">
        <v>46314</v>
      </c>
      <c r="M503" s="65" t="s">
        <v>287</v>
      </c>
      <c r="N503" s="65" t="s">
        <v>793</v>
      </c>
      <c r="O503" s="65" t="s">
        <v>289</v>
      </c>
      <c r="P503" s="66">
        <v>46316</v>
      </c>
      <c r="Q503" s="31">
        <f t="shared" si="14"/>
        <v>694</v>
      </c>
      <c r="R503" s="31">
        <f t="shared" si="15"/>
        <v>992</v>
      </c>
      <c r="S503" s="29">
        <f>IF($Q503&lt;Parâmetros!$E$19,$G503-1,$G503)</f>
        <v>46314</v>
      </c>
    </row>
    <row r="504" spans="1:19" ht="15" customHeight="1" x14ac:dyDescent="0.25">
      <c r="A504" s="128">
        <v>11918</v>
      </c>
      <c r="B504" s="65" t="s">
        <v>64</v>
      </c>
      <c r="C504" s="65" t="s">
        <v>76</v>
      </c>
      <c r="D504" s="66">
        <v>46317</v>
      </c>
      <c r="E504" s="67">
        <v>4.29</v>
      </c>
      <c r="F504" s="65" t="s">
        <v>285</v>
      </c>
      <c r="G504" s="66">
        <v>46315</v>
      </c>
      <c r="H504" s="129">
        <v>40519300</v>
      </c>
      <c r="I504" s="129">
        <v>10</v>
      </c>
      <c r="J504" s="65" t="s">
        <v>4401</v>
      </c>
      <c r="K504" s="65" t="s">
        <v>4402</v>
      </c>
      <c r="L504" s="66">
        <v>46315</v>
      </c>
      <c r="M504" s="65" t="s">
        <v>287</v>
      </c>
      <c r="N504" s="65" t="s">
        <v>793</v>
      </c>
      <c r="O504" s="65" t="s">
        <v>289</v>
      </c>
      <c r="P504" s="66">
        <v>46317</v>
      </c>
      <c r="Q504" s="31">
        <f t="shared" si="14"/>
        <v>429</v>
      </c>
      <c r="R504" s="31">
        <f t="shared" si="15"/>
        <v>686</v>
      </c>
      <c r="S504" s="29">
        <f>IF($Q504&lt;Parâmetros!$E$19,$G504-1,$G504)</f>
        <v>46315</v>
      </c>
    </row>
    <row r="505" spans="1:19" ht="15" customHeight="1" x14ac:dyDescent="0.25">
      <c r="A505" s="128">
        <v>11918</v>
      </c>
      <c r="B505" s="65" t="s">
        <v>64</v>
      </c>
      <c r="C505" s="65" t="s">
        <v>76</v>
      </c>
      <c r="D505" s="66">
        <v>46316</v>
      </c>
      <c r="E505" s="67">
        <v>3.84</v>
      </c>
      <c r="F505" s="65" t="s">
        <v>285</v>
      </c>
      <c r="G505" s="66">
        <v>46315</v>
      </c>
      <c r="H505" s="129">
        <v>40525181</v>
      </c>
      <c r="I505" s="129">
        <v>10</v>
      </c>
      <c r="J505" s="65" t="s">
        <v>4403</v>
      </c>
      <c r="K505" s="65" t="s">
        <v>4404</v>
      </c>
      <c r="L505" s="66">
        <v>46315</v>
      </c>
      <c r="M505" s="65" t="s">
        <v>287</v>
      </c>
      <c r="N505" s="65" t="s">
        <v>793</v>
      </c>
      <c r="O505" s="65" t="s">
        <v>289</v>
      </c>
      <c r="P505" s="66">
        <v>46316</v>
      </c>
      <c r="Q505" s="31">
        <f t="shared" si="14"/>
        <v>757</v>
      </c>
      <c r="R505" s="31">
        <f t="shared" si="15"/>
        <v>987</v>
      </c>
      <c r="S505" s="29">
        <f>IF($Q505&lt;Parâmetros!$E$19,$G505-1,$G505)</f>
        <v>46315</v>
      </c>
    </row>
    <row r="506" spans="1:19" ht="15" customHeight="1" x14ac:dyDescent="0.25">
      <c r="A506" s="128">
        <v>11918</v>
      </c>
      <c r="B506" s="65" t="s">
        <v>64</v>
      </c>
      <c r="C506" s="65" t="s">
        <v>76</v>
      </c>
      <c r="D506" s="66">
        <v>46317</v>
      </c>
      <c r="E506" s="67">
        <v>4.34</v>
      </c>
      <c r="F506" s="65" t="s">
        <v>285</v>
      </c>
      <c r="G506" s="66">
        <v>46316</v>
      </c>
      <c r="H506" s="129">
        <v>40523782</v>
      </c>
      <c r="I506" s="129">
        <v>130</v>
      </c>
      <c r="J506" s="65" t="s">
        <v>4405</v>
      </c>
      <c r="K506" s="65" t="s">
        <v>4406</v>
      </c>
      <c r="L506" s="66">
        <v>46316</v>
      </c>
      <c r="M506" s="65" t="s">
        <v>287</v>
      </c>
      <c r="N506" s="65" t="s">
        <v>793</v>
      </c>
      <c r="O506" s="65" t="s">
        <v>289</v>
      </c>
      <c r="P506" s="66">
        <v>46317</v>
      </c>
      <c r="Q506" s="31">
        <f t="shared" si="14"/>
        <v>426</v>
      </c>
      <c r="R506" s="31">
        <f t="shared" si="15"/>
        <v>686</v>
      </c>
      <c r="S506" s="29">
        <f>IF($Q506&lt;Parâmetros!$E$19,$G506-1,$G506)</f>
        <v>46316</v>
      </c>
    </row>
    <row r="507" spans="1:19" ht="15" customHeight="1" x14ac:dyDescent="0.25">
      <c r="A507" s="128">
        <v>11918</v>
      </c>
      <c r="B507" s="65" t="s">
        <v>64</v>
      </c>
      <c r="C507" s="65" t="s">
        <v>76</v>
      </c>
      <c r="D507" s="66">
        <v>46317</v>
      </c>
      <c r="E507" s="67">
        <v>2.36</v>
      </c>
      <c r="F507" s="65" t="s">
        <v>285</v>
      </c>
      <c r="G507" s="66">
        <v>46316</v>
      </c>
      <c r="H507" s="129">
        <v>40523782</v>
      </c>
      <c r="I507" s="129">
        <v>130</v>
      </c>
      <c r="J507" s="65" t="s">
        <v>4407</v>
      </c>
      <c r="K507" s="65" t="s">
        <v>4408</v>
      </c>
      <c r="L507" s="66">
        <v>46316</v>
      </c>
      <c r="M507" s="65" t="s">
        <v>287</v>
      </c>
      <c r="N507" s="65" t="s">
        <v>793</v>
      </c>
      <c r="O507" s="65" t="s">
        <v>289</v>
      </c>
      <c r="P507" s="66">
        <v>46317</v>
      </c>
      <c r="Q507" s="31">
        <f t="shared" si="14"/>
        <v>757</v>
      </c>
      <c r="R507" s="31">
        <f t="shared" si="15"/>
        <v>898</v>
      </c>
      <c r="S507" s="29">
        <f>IF($Q507&lt;Parâmetros!$E$19,$G507-1,$G507)</f>
        <v>46316</v>
      </c>
    </row>
    <row r="508" spans="1:19" ht="15" customHeight="1" x14ac:dyDescent="0.25">
      <c r="A508" s="128">
        <v>11918</v>
      </c>
      <c r="B508" s="65" t="s">
        <v>64</v>
      </c>
      <c r="C508" s="65" t="s">
        <v>76</v>
      </c>
      <c r="D508" s="66">
        <v>46317</v>
      </c>
      <c r="E508" s="67">
        <v>1.52</v>
      </c>
      <c r="F508" s="65" t="s">
        <v>285</v>
      </c>
      <c r="G508" s="66">
        <v>46316</v>
      </c>
      <c r="H508" s="129">
        <v>40526413</v>
      </c>
      <c r="I508" s="129">
        <v>10</v>
      </c>
      <c r="J508" s="65" t="s">
        <v>4409</v>
      </c>
      <c r="K508" s="65" t="s">
        <v>4410</v>
      </c>
      <c r="L508" s="66">
        <v>46316</v>
      </c>
      <c r="M508" s="65" t="s">
        <v>287</v>
      </c>
      <c r="N508" s="65" t="s">
        <v>793</v>
      </c>
      <c r="O508" s="65" t="s">
        <v>289</v>
      </c>
      <c r="P508" s="66">
        <v>46317</v>
      </c>
      <c r="Q508" s="31">
        <f t="shared" si="14"/>
        <v>901</v>
      </c>
      <c r="R508" s="31">
        <f t="shared" si="15"/>
        <v>992</v>
      </c>
      <c r="S508" s="29">
        <f>IF($Q508&lt;Parâmetros!$E$19,$G508-1,$G508)</f>
        <v>46316</v>
      </c>
    </row>
    <row r="509" spans="1:19" ht="15" customHeight="1" x14ac:dyDescent="0.25">
      <c r="A509" s="128">
        <v>11918</v>
      </c>
      <c r="B509" s="65" t="s">
        <v>64</v>
      </c>
      <c r="C509" s="65" t="s">
        <v>76</v>
      </c>
      <c r="D509" s="66">
        <v>46318</v>
      </c>
      <c r="E509" s="67">
        <v>4.1500000000000004</v>
      </c>
      <c r="F509" s="65" t="s">
        <v>285</v>
      </c>
      <c r="G509" s="66">
        <v>46317</v>
      </c>
      <c r="H509" s="129">
        <v>40528469</v>
      </c>
      <c r="I509" s="129">
        <v>10</v>
      </c>
      <c r="J509" s="65" t="s">
        <v>4866</v>
      </c>
      <c r="K509" s="65" t="s">
        <v>4867</v>
      </c>
      <c r="L509" s="66">
        <v>46317</v>
      </c>
      <c r="M509" s="65" t="s">
        <v>287</v>
      </c>
      <c r="N509" s="65" t="s">
        <v>793</v>
      </c>
      <c r="O509" s="65" t="s">
        <v>289</v>
      </c>
      <c r="P509" s="66">
        <v>46318</v>
      </c>
      <c r="Q509" s="31">
        <f t="shared" si="14"/>
        <v>431</v>
      </c>
      <c r="R509" s="31">
        <f t="shared" si="15"/>
        <v>681</v>
      </c>
      <c r="S509" s="29">
        <f>IF($Q509&lt;Parâmetros!$E$19,$G509-1,$G509)</f>
        <v>46317</v>
      </c>
    </row>
    <row r="510" spans="1:19" ht="15" customHeight="1" x14ac:dyDescent="0.25">
      <c r="A510" s="128">
        <v>11918</v>
      </c>
      <c r="B510" s="65" t="s">
        <v>64</v>
      </c>
      <c r="C510" s="65" t="s">
        <v>76</v>
      </c>
      <c r="D510" s="66">
        <v>46318</v>
      </c>
      <c r="E510" s="67">
        <v>3.9</v>
      </c>
      <c r="F510" s="65" t="s">
        <v>285</v>
      </c>
      <c r="G510" s="66">
        <v>46317</v>
      </c>
      <c r="H510" s="129">
        <v>40526692</v>
      </c>
      <c r="I510" s="129">
        <v>30</v>
      </c>
      <c r="J510" s="65" t="s">
        <v>3139</v>
      </c>
      <c r="K510" s="65" t="s">
        <v>4385</v>
      </c>
      <c r="L510" s="66">
        <v>46317</v>
      </c>
      <c r="M510" s="65" t="s">
        <v>287</v>
      </c>
      <c r="N510" s="65" t="s">
        <v>793</v>
      </c>
      <c r="O510" s="65" t="s">
        <v>289</v>
      </c>
      <c r="P510" s="66">
        <v>46318</v>
      </c>
      <c r="Q510" s="31">
        <f t="shared" ref="Q510:Q573" si="16">IFERROR(VALUE(LEFT($J510,2))*60+VALUE(MID($J510,4,2)),9999)</f>
        <v>757</v>
      </c>
      <c r="R510" s="31">
        <f t="shared" ref="R510:R573" si="17">IFERROR(VALUE(LEFT($K510,2))*60+VALUE(MID($K510,4,2)),"")</f>
        <v>991</v>
      </c>
      <c r="S510" s="29">
        <f>IF($Q510&lt;Parâmetros!$E$19,$G510-1,$G510)</f>
        <v>46317</v>
      </c>
    </row>
    <row r="511" spans="1:19" ht="15" customHeight="1" x14ac:dyDescent="0.25">
      <c r="A511" s="128">
        <v>11918</v>
      </c>
      <c r="B511" s="65" t="s">
        <v>64</v>
      </c>
      <c r="C511" s="65" t="s">
        <v>76</v>
      </c>
      <c r="D511" s="66">
        <v>46318</v>
      </c>
      <c r="E511" s="67">
        <v>4.34</v>
      </c>
      <c r="F511" s="65" t="s">
        <v>285</v>
      </c>
      <c r="G511" s="66">
        <v>46318</v>
      </c>
      <c r="H511" s="129">
        <v>40526692</v>
      </c>
      <c r="I511" s="129">
        <v>30</v>
      </c>
      <c r="J511" s="65" t="s">
        <v>4868</v>
      </c>
      <c r="K511" s="65" t="s">
        <v>4869</v>
      </c>
      <c r="L511" s="66">
        <v>46318</v>
      </c>
      <c r="M511" s="65" t="s">
        <v>287</v>
      </c>
      <c r="N511" s="65" t="s">
        <v>793</v>
      </c>
      <c r="O511" s="65" t="s">
        <v>289</v>
      </c>
      <c r="P511" s="66">
        <v>46318</v>
      </c>
      <c r="Q511" s="31">
        <f t="shared" si="16"/>
        <v>426</v>
      </c>
      <c r="R511" s="31">
        <f t="shared" si="17"/>
        <v>686</v>
      </c>
      <c r="S511" s="29">
        <f>IF($Q511&lt;Parâmetros!$E$19,$G511-1,$G511)</f>
        <v>46318</v>
      </c>
    </row>
    <row r="512" spans="1:19" ht="15" customHeight="1" x14ac:dyDescent="0.25">
      <c r="A512" s="128">
        <v>11918</v>
      </c>
      <c r="B512" s="65" t="s">
        <v>64</v>
      </c>
      <c r="C512" s="65" t="s">
        <v>76</v>
      </c>
      <c r="D512" s="66">
        <v>46318</v>
      </c>
      <c r="E512" s="67">
        <v>3.84</v>
      </c>
      <c r="F512" s="65" t="s">
        <v>285</v>
      </c>
      <c r="G512" s="66">
        <v>46318</v>
      </c>
      <c r="H512" s="129">
        <v>40526692</v>
      </c>
      <c r="I512" s="129">
        <v>30</v>
      </c>
      <c r="J512" s="65" t="s">
        <v>4870</v>
      </c>
      <c r="K512" s="65" t="s">
        <v>4871</v>
      </c>
      <c r="L512" s="66">
        <v>46318</v>
      </c>
      <c r="M512" s="65" t="s">
        <v>287</v>
      </c>
      <c r="N512" s="65" t="s">
        <v>793</v>
      </c>
      <c r="O512" s="65" t="s">
        <v>289</v>
      </c>
      <c r="P512" s="66">
        <v>46318</v>
      </c>
      <c r="Q512" s="31">
        <f t="shared" si="16"/>
        <v>755</v>
      </c>
      <c r="R512" s="31">
        <f t="shared" si="17"/>
        <v>985</v>
      </c>
      <c r="S512" s="29">
        <f>IF($Q512&lt;Parâmetros!$E$19,$G512-1,$G512)</f>
        <v>46318</v>
      </c>
    </row>
    <row r="513" spans="1:19" ht="15" customHeight="1" x14ac:dyDescent="0.25">
      <c r="A513" s="128">
        <v>11950</v>
      </c>
      <c r="B513" s="65" t="s">
        <v>14</v>
      </c>
      <c r="C513" s="65" t="s">
        <v>71</v>
      </c>
      <c r="D513" s="66">
        <v>46300</v>
      </c>
      <c r="E513" s="67">
        <v>5.32</v>
      </c>
      <c r="F513" s="65" t="s">
        <v>285</v>
      </c>
      <c r="G513" s="66">
        <v>46300</v>
      </c>
      <c r="H513" s="129">
        <v>40491633</v>
      </c>
      <c r="I513" s="129">
        <v>30</v>
      </c>
      <c r="J513" s="65" t="s">
        <v>374</v>
      </c>
      <c r="K513" s="65" t="s">
        <v>375</v>
      </c>
      <c r="L513" s="66">
        <v>46300</v>
      </c>
      <c r="M513" s="65" t="s">
        <v>287</v>
      </c>
      <c r="N513" s="65" t="s">
        <v>793</v>
      </c>
      <c r="O513" s="65" t="s">
        <v>289</v>
      </c>
      <c r="P513" s="66">
        <v>46300</v>
      </c>
      <c r="Q513" s="31">
        <f t="shared" si="16"/>
        <v>940</v>
      </c>
      <c r="R513" s="31">
        <f t="shared" si="17"/>
        <v>1260</v>
      </c>
      <c r="S513" s="29">
        <f>IF($Q513&lt;Parâmetros!$E$19,$G513-1,$G513)</f>
        <v>46300</v>
      </c>
    </row>
    <row r="514" spans="1:19" ht="15" customHeight="1" x14ac:dyDescent="0.25">
      <c r="A514" s="128">
        <v>11950</v>
      </c>
      <c r="B514" s="65" t="s">
        <v>14</v>
      </c>
      <c r="C514" s="65" t="s">
        <v>71</v>
      </c>
      <c r="D514" s="66">
        <v>46300</v>
      </c>
      <c r="E514" s="67">
        <v>1.3</v>
      </c>
      <c r="F514" s="65" t="s">
        <v>285</v>
      </c>
      <c r="G514" s="66">
        <v>46300</v>
      </c>
      <c r="H514" s="129">
        <v>40470802</v>
      </c>
      <c r="I514" s="129">
        <v>20</v>
      </c>
      <c r="J514" s="65" t="s">
        <v>376</v>
      </c>
      <c r="K514" s="65" t="s">
        <v>377</v>
      </c>
      <c r="L514" s="66">
        <v>46300</v>
      </c>
      <c r="M514" s="65" t="s">
        <v>287</v>
      </c>
      <c r="N514" s="129">
        <v>3003564</v>
      </c>
      <c r="O514" s="65" t="s">
        <v>289</v>
      </c>
      <c r="P514" s="66">
        <v>46300</v>
      </c>
      <c r="Q514" s="31">
        <f t="shared" si="16"/>
        <v>1320</v>
      </c>
      <c r="R514" s="31">
        <f t="shared" si="17"/>
        <v>1398</v>
      </c>
      <c r="S514" s="29">
        <f>IF($Q514&lt;Parâmetros!$E$19,$G514-1,$G514)</f>
        <v>46300</v>
      </c>
    </row>
    <row r="515" spans="1:19" ht="15" customHeight="1" x14ac:dyDescent="0.25">
      <c r="A515" s="128">
        <v>11950</v>
      </c>
      <c r="B515" s="65" t="s">
        <v>14</v>
      </c>
      <c r="C515" s="65" t="s">
        <v>71</v>
      </c>
      <c r="D515" s="66">
        <v>46302</v>
      </c>
      <c r="E515" s="67">
        <v>1.64</v>
      </c>
      <c r="F515" s="65" t="s">
        <v>285</v>
      </c>
      <c r="G515" s="66">
        <v>46301</v>
      </c>
      <c r="H515" s="129">
        <v>40515467</v>
      </c>
      <c r="I515" s="129">
        <v>30</v>
      </c>
      <c r="J515" s="65" t="s">
        <v>952</v>
      </c>
      <c r="K515" s="65" t="s">
        <v>953</v>
      </c>
      <c r="L515" s="66">
        <v>46301</v>
      </c>
      <c r="M515" s="65" t="s">
        <v>287</v>
      </c>
      <c r="N515" s="65" t="s">
        <v>793</v>
      </c>
      <c r="O515" s="65" t="s">
        <v>289</v>
      </c>
      <c r="P515" s="66">
        <v>46302</v>
      </c>
      <c r="Q515" s="31">
        <f t="shared" si="16"/>
        <v>1320</v>
      </c>
      <c r="R515" s="31">
        <f t="shared" si="17"/>
        <v>1418</v>
      </c>
      <c r="S515" s="29">
        <f>IF($Q515&lt;Parâmetros!$E$19,$G515-1,$G515)</f>
        <v>46301</v>
      </c>
    </row>
    <row r="516" spans="1:19" ht="15" customHeight="1" x14ac:dyDescent="0.25">
      <c r="A516" s="128">
        <v>11950</v>
      </c>
      <c r="B516" s="65" t="s">
        <v>14</v>
      </c>
      <c r="C516" s="65" t="s">
        <v>71</v>
      </c>
      <c r="D516" s="66">
        <v>46303</v>
      </c>
      <c r="E516" s="67">
        <v>2.92</v>
      </c>
      <c r="F516" s="65" t="s">
        <v>285</v>
      </c>
      <c r="G516" s="66">
        <v>46302</v>
      </c>
      <c r="H516" s="129">
        <v>40523812</v>
      </c>
      <c r="I516" s="129">
        <v>10</v>
      </c>
      <c r="J516" s="65" t="s">
        <v>1175</v>
      </c>
      <c r="K516" s="65" t="s">
        <v>1176</v>
      </c>
      <c r="L516" s="66">
        <v>46302</v>
      </c>
      <c r="M516" s="65" t="s">
        <v>287</v>
      </c>
      <c r="N516" s="129">
        <v>3004269</v>
      </c>
      <c r="O516" s="65" t="s">
        <v>289</v>
      </c>
      <c r="P516" s="66">
        <v>46303</v>
      </c>
      <c r="Q516" s="31">
        <f t="shared" si="16"/>
        <v>935</v>
      </c>
      <c r="R516" s="31">
        <f t="shared" si="17"/>
        <v>1111</v>
      </c>
      <c r="S516" s="29">
        <f>IF($Q516&lt;Parâmetros!$E$19,$G516-1,$G516)</f>
        <v>46302</v>
      </c>
    </row>
    <row r="517" spans="1:19" ht="15" customHeight="1" x14ac:dyDescent="0.25">
      <c r="A517" s="128">
        <v>11950</v>
      </c>
      <c r="B517" s="65" t="s">
        <v>14</v>
      </c>
      <c r="C517" s="65" t="s">
        <v>71</v>
      </c>
      <c r="D517" s="66">
        <v>46303</v>
      </c>
      <c r="E517" s="67">
        <v>2.42</v>
      </c>
      <c r="F517" s="65" t="s">
        <v>285</v>
      </c>
      <c r="G517" s="66">
        <v>46302</v>
      </c>
      <c r="H517" s="129">
        <v>40470802</v>
      </c>
      <c r="I517" s="129">
        <v>20</v>
      </c>
      <c r="J517" s="65" t="s">
        <v>1177</v>
      </c>
      <c r="K517" s="65" t="s">
        <v>1178</v>
      </c>
      <c r="L517" s="66">
        <v>46302</v>
      </c>
      <c r="M517" s="65" t="s">
        <v>287</v>
      </c>
      <c r="N517" s="129">
        <v>3003564</v>
      </c>
      <c r="O517" s="65" t="s">
        <v>289</v>
      </c>
      <c r="P517" s="66">
        <v>46303</v>
      </c>
      <c r="Q517" s="31">
        <f t="shared" si="16"/>
        <v>1115</v>
      </c>
      <c r="R517" s="31">
        <f t="shared" si="17"/>
        <v>1260</v>
      </c>
      <c r="S517" s="29">
        <f>IF($Q517&lt;Parâmetros!$E$19,$G517-1,$G517)</f>
        <v>46302</v>
      </c>
    </row>
    <row r="518" spans="1:19" ht="15" customHeight="1" x14ac:dyDescent="0.25">
      <c r="A518" s="128">
        <v>11950</v>
      </c>
      <c r="B518" s="65" t="s">
        <v>14</v>
      </c>
      <c r="C518" s="65" t="s">
        <v>71</v>
      </c>
      <c r="D518" s="66">
        <v>46303</v>
      </c>
      <c r="E518" s="67">
        <v>1.52</v>
      </c>
      <c r="F518" s="65" t="s">
        <v>285</v>
      </c>
      <c r="G518" s="66">
        <v>46302</v>
      </c>
      <c r="H518" s="129">
        <v>40470802</v>
      </c>
      <c r="I518" s="129">
        <v>20</v>
      </c>
      <c r="J518" s="65" t="s">
        <v>1179</v>
      </c>
      <c r="K518" s="65" t="s">
        <v>1180</v>
      </c>
      <c r="L518" s="66">
        <v>46302</v>
      </c>
      <c r="M518" s="65" t="s">
        <v>287</v>
      </c>
      <c r="N518" s="129">
        <v>3003564</v>
      </c>
      <c r="O518" s="65" t="s">
        <v>289</v>
      </c>
      <c r="P518" s="66">
        <v>46303</v>
      </c>
      <c r="Q518" s="31">
        <f t="shared" si="16"/>
        <v>1320</v>
      </c>
      <c r="R518" s="31">
        <f t="shared" si="17"/>
        <v>1411</v>
      </c>
      <c r="S518" s="29">
        <f>IF($Q518&lt;Parâmetros!$E$19,$G518-1,$G518)</f>
        <v>46302</v>
      </c>
    </row>
    <row r="519" spans="1:19" ht="15" customHeight="1" x14ac:dyDescent="0.25">
      <c r="A519" s="128">
        <v>11950</v>
      </c>
      <c r="B519" s="65" t="s">
        <v>14</v>
      </c>
      <c r="C519" s="65" t="s">
        <v>71</v>
      </c>
      <c r="D519" s="66">
        <v>46309</v>
      </c>
      <c r="E519" s="67">
        <v>5.25</v>
      </c>
      <c r="F519" s="65" t="s">
        <v>285</v>
      </c>
      <c r="G519" s="66">
        <v>46308</v>
      </c>
      <c r="H519" s="129">
        <v>40470802</v>
      </c>
      <c r="I519" s="129">
        <v>20</v>
      </c>
      <c r="J519" s="65" t="s">
        <v>2747</v>
      </c>
      <c r="K519" s="65" t="s">
        <v>2748</v>
      </c>
      <c r="L519" s="66">
        <v>46308</v>
      </c>
      <c r="M519" s="65" t="s">
        <v>287</v>
      </c>
      <c r="N519" s="129">
        <v>3003564</v>
      </c>
      <c r="O519" s="65" t="s">
        <v>289</v>
      </c>
      <c r="P519" s="66">
        <v>46309</v>
      </c>
      <c r="Q519" s="31">
        <f t="shared" si="16"/>
        <v>945</v>
      </c>
      <c r="R519" s="31">
        <f t="shared" si="17"/>
        <v>1260</v>
      </c>
      <c r="S519" s="29">
        <f>IF($Q519&lt;Parâmetros!$E$19,$G519-1,$G519)</f>
        <v>46308</v>
      </c>
    </row>
    <row r="520" spans="1:19" ht="15" customHeight="1" x14ac:dyDescent="0.25">
      <c r="A520" s="128">
        <v>11950</v>
      </c>
      <c r="B520" s="65" t="s">
        <v>14</v>
      </c>
      <c r="C520" s="65" t="s">
        <v>71</v>
      </c>
      <c r="D520" s="66">
        <v>46309</v>
      </c>
      <c r="E520" s="67">
        <v>0.67</v>
      </c>
      <c r="F520" s="65" t="s">
        <v>285</v>
      </c>
      <c r="G520" s="66">
        <v>46308</v>
      </c>
      <c r="H520" s="129">
        <v>40470802</v>
      </c>
      <c r="I520" s="129">
        <v>20</v>
      </c>
      <c r="J520" s="65" t="s">
        <v>1228</v>
      </c>
      <c r="K520" s="65" t="s">
        <v>2749</v>
      </c>
      <c r="L520" s="66">
        <v>46308</v>
      </c>
      <c r="M520" s="65" t="s">
        <v>287</v>
      </c>
      <c r="N520" s="129">
        <v>3003564</v>
      </c>
      <c r="O520" s="65" t="s">
        <v>289</v>
      </c>
      <c r="P520" s="66">
        <v>46309</v>
      </c>
      <c r="Q520" s="31">
        <f t="shared" si="16"/>
        <v>1320</v>
      </c>
      <c r="R520" s="31">
        <f t="shared" si="17"/>
        <v>1360</v>
      </c>
      <c r="S520" s="29">
        <f>IF($Q520&lt;Parâmetros!$E$19,$G520-1,$G520)</f>
        <v>46308</v>
      </c>
    </row>
    <row r="521" spans="1:19" ht="15" customHeight="1" x14ac:dyDescent="0.25">
      <c r="A521" s="128">
        <v>11950</v>
      </c>
      <c r="B521" s="65" t="s">
        <v>14</v>
      </c>
      <c r="C521" s="65" t="s">
        <v>71</v>
      </c>
      <c r="D521" s="66">
        <v>46309</v>
      </c>
      <c r="E521" s="67">
        <v>5.29</v>
      </c>
      <c r="F521" s="65" t="s">
        <v>285</v>
      </c>
      <c r="G521" s="66">
        <v>46309</v>
      </c>
      <c r="H521" s="129">
        <v>40522899</v>
      </c>
      <c r="I521" s="129">
        <v>20</v>
      </c>
      <c r="J521" s="65" t="s">
        <v>2750</v>
      </c>
      <c r="K521" s="65" t="s">
        <v>1178</v>
      </c>
      <c r="L521" s="66">
        <v>46309</v>
      </c>
      <c r="M521" s="65" t="s">
        <v>287</v>
      </c>
      <c r="N521" s="65" t="s">
        <v>793</v>
      </c>
      <c r="O521" s="65" t="s">
        <v>289</v>
      </c>
      <c r="P521" s="66">
        <v>46309</v>
      </c>
      <c r="Q521" s="31">
        <f t="shared" si="16"/>
        <v>942</v>
      </c>
      <c r="R521" s="31">
        <f t="shared" si="17"/>
        <v>1260</v>
      </c>
      <c r="S521" s="29">
        <f>IF($Q521&lt;Parâmetros!$E$19,$G521-1,$G521)</f>
        <v>46309</v>
      </c>
    </row>
    <row r="522" spans="1:19" ht="15" customHeight="1" x14ac:dyDescent="0.25">
      <c r="A522" s="128">
        <v>11950</v>
      </c>
      <c r="B522" s="65" t="s">
        <v>14</v>
      </c>
      <c r="C522" s="65" t="s">
        <v>71</v>
      </c>
      <c r="D522" s="66">
        <v>46309</v>
      </c>
      <c r="E522" s="67">
        <v>1.35</v>
      </c>
      <c r="F522" s="65" t="s">
        <v>285</v>
      </c>
      <c r="G522" s="66">
        <v>46309</v>
      </c>
      <c r="H522" s="129">
        <v>40520161</v>
      </c>
      <c r="I522" s="129">
        <v>10</v>
      </c>
      <c r="J522" s="65" t="s">
        <v>1179</v>
      </c>
      <c r="K522" s="65" t="s">
        <v>2751</v>
      </c>
      <c r="L522" s="66">
        <v>46309</v>
      </c>
      <c r="M522" s="65" t="s">
        <v>287</v>
      </c>
      <c r="N522" s="65" t="s">
        <v>793</v>
      </c>
      <c r="O522" s="65" t="s">
        <v>289</v>
      </c>
      <c r="P522" s="66">
        <v>46309</v>
      </c>
      <c r="Q522" s="31">
        <f t="shared" si="16"/>
        <v>1320</v>
      </c>
      <c r="R522" s="31">
        <f t="shared" si="17"/>
        <v>1401</v>
      </c>
      <c r="S522" s="29">
        <f>IF($Q522&lt;Parâmetros!$E$19,$G522-1,$G522)</f>
        <v>46309</v>
      </c>
    </row>
    <row r="523" spans="1:19" ht="15" customHeight="1" x14ac:dyDescent="0.25">
      <c r="A523" s="128">
        <v>11950</v>
      </c>
      <c r="B523" s="65" t="s">
        <v>14</v>
      </c>
      <c r="C523" s="65" t="s">
        <v>71</v>
      </c>
      <c r="D523" s="66">
        <v>46312</v>
      </c>
      <c r="E523" s="67">
        <v>5.32</v>
      </c>
      <c r="F523" s="65" t="s">
        <v>285</v>
      </c>
      <c r="G523" s="66">
        <v>46310</v>
      </c>
      <c r="H523" s="129">
        <v>40524095</v>
      </c>
      <c r="I523" s="129">
        <v>10</v>
      </c>
      <c r="J523" s="65" t="s">
        <v>3545</v>
      </c>
      <c r="K523" s="65" t="s">
        <v>1178</v>
      </c>
      <c r="L523" s="66">
        <v>46310</v>
      </c>
      <c r="M523" s="65" t="s">
        <v>287</v>
      </c>
      <c r="N523" s="65" t="s">
        <v>793</v>
      </c>
      <c r="O523" s="65" t="s">
        <v>289</v>
      </c>
      <c r="P523" s="66">
        <v>46312</v>
      </c>
      <c r="Q523" s="31">
        <f t="shared" si="16"/>
        <v>941</v>
      </c>
      <c r="R523" s="31">
        <f t="shared" si="17"/>
        <v>1260</v>
      </c>
      <c r="S523" s="29">
        <f>IF($Q523&lt;Parâmetros!$E$19,$G523-1,$G523)</f>
        <v>46310</v>
      </c>
    </row>
    <row r="524" spans="1:19" ht="15" customHeight="1" x14ac:dyDescent="0.25">
      <c r="A524" s="128">
        <v>11950</v>
      </c>
      <c r="B524" s="65" t="s">
        <v>14</v>
      </c>
      <c r="C524" s="65" t="s">
        <v>71</v>
      </c>
      <c r="D524" s="66">
        <v>46312</v>
      </c>
      <c r="E524" s="67">
        <v>1.34</v>
      </c>
      <c r="F524" s="65" t="s">
        <v>285</v>
      </c>
      <c r="G524" s="66">
        <v>46310</v>
      </c>
      <c r="H524" s="129">
        <v>40524095</v>
      </c>
      <c r="I524" s="129">
        <v>10</v>
      </c>
      <c r="J524" s="65" t="s">
        <v>3546</v>
      </c>
      <c r="K524" s="65" t="s">
        <v>3547</v>
      </c>
      <c r="L524" s="66">
        <v>46310</v>
      </c>
      <c r="M524" s="65" t="s">
        <v>287</v>
      </c>
      <c r="N524" s="65" t="s">
        <v>793</v>
      </c>
      <c r="O524" s="65" t="s">
        <v>289</v>
      </c>
      <c r="P524" s="66">
        <v>46312</v>
      </c>
      <c r="Q524" s="31">
        <f t="shared" si="16"/>
        <v>1322</v>
      </c>
      <c r="R524" s="31">
        <f t="shared" si="17"/>
        <v>1402</v>
      </c>
      <c r="S524" s="29">
        <f>IF($Q524&lt;Parâmetros!$E$19,$G524-1,$G524)</f>
        <v>46310</v>
      </c>
    </row>
    <row r="525" spans="1:19" ht="15" customHeight="1" x14ac:dyDescent="0.25">
      <c r="A525" s="128">
        <v>11950</v>
      </c>
      <c r="B525" s="65" t="s">
        <v>14</v>
      </c>
      <c r="C525" s="65" t="s">
        <v>71</v>
      </c>
      <c r="D525" s="66">
        <v>46312</v>
      </c>
      <c r="E525" s="67">
        <v>2.33</v>
      </c>
      <c r="F525" s="65" t="s">
        <v>285</v>
      </c>
      <c r="G525" s="66">
        <v>46312</v>
      </c>
      <c r="H525" s="129">
        <v>40527129</v>
      </c>
      <c r="I525" s="129">
        <v>20</v>
      </c>
      <c r="J525" s="65" t="s">
        <v>1318</v>
      </c>
      <c r="K525" s="65" t="s">
        <v>2005</v>
      </c>
      <c r="L525" s="66">
        <v>46312</v>
      </c>
      <c r="M525" s="65" t="s">
        <v>287</v>
      </c>
      <c r="N525" s="65" t="s">
        <v>793</v>
      </c>
      <c r="O525" s="65" t="s">
        <v>289</v>
      </c>
      <c r="P525" s="66">
        <v>46312</v>
      </c>
      <c r="Q525" s="31">
        <f t="shared" si="16"/>
        <v>940</v>
      </c>
      <c r="R525" s="31">
        <f t="shared" si="17"/>
        <v>1080</v>
      </c>
      <c r="S525" s="29">
        <f>IF($Q525&lt;Parâmetros!$E$19,$G525-1,$G525)</f>
        <v>46312</v>
      </c>
    </row>
    <row r="526" spans="1:19" ht="15" customHeight="1" x14ac:dyDescent="0.25">
      <c r="A526" s="128">
        <v>11950</v>
      </c>
      <c r="B526" s="65" t="s">
        <v>14</v>
      </c>
      <c r="C526" s="65" t="s">
        <v>71</v>
      </c>
      <c r="D526" s="66">
        <v>46312</v>
      </c>
      <c r="E526" s="67">
        <v>3</v>
      </c>
      <c r="F526" s="65" t="s">
        <v>285</v>
      </c>
      <c r="G526" s="66">
        <v>46312</v>
      </c>
      <c r="H526" s="129">
        <v>40527131</v>
      </c>
      <c r="I526" s="129">
        <v>20</v>
      </c>
      <c r="J526" s="65" t="s">
        <v>2005</v>
      </c>
      <c r="K526" s="65" t="s">
        <v>1178</v>
      </c>
      <c r="L526" s="66">
        <v>46312</v>
      </c>
      <c r="M526" s="65" t="s">
        <v>287</v>
      </c>
      <c r="N526" s="129">
        <v>3004285</v>
      </c>
      <c r="O526" s="65" t="s">
        <v>289</v>
      </c>
      <c r="P526" s="66">
        <v>46312</v>
      </c>
      <c r="Q526" s="31">
        <f t="shared" si="16"/>
        <v>1080</v>
      </c>
      <c r="R526" s="31">
        <f t="shared" si="17"/>
        <v>1260</v>
      </c>
      <c r="S526" s="29">
        <f>IF($Q526&lt;Parâmetros!$E$19,$G526-1,$G526)</f>
        <v>46312</v>
      </c>
    </row>
    <row r="527" spans="1:19" ht="15" customHeight="1" x14ac:dyDescent="0.25">
      <c r="A527" s="128">
        <v>11950</v>
      </c>
      <c r="B527" s="65" t="s">
        <v>14</v>
      </c>
      <c r="C527" s="65" t="s">
        <v>71</v>
      </c>
      <c r="D527" s="66">
        <v>46312</v>
      </c>
      <c r="E527" s="67">
        <v>1.42</v>
      </c>
      <c r="F527" s="65" t="s">
        <v>285</v>
      </c>
      <c r="G527" s="66">
        <v>46312</v>
      </c>
      <c r="H527" s="129">
        <v>40526826</v>
      </c>
      <c r="I527" s="129">
        <v>10</v>
      </c>
      <c r="J527" s="65" t="s">
        <v>1179</v>
      </c>
      <c r="K527" s="65" t="s">
        <v>3548</v>
      </c>
      <c r="L527" s="66">
        <v>46312</v>
      </c>
      <c r="M527" s="65" t="s">
        <v>287</v>
      </c>
      <c r="N527" s="65" t="s">
        <v>793</v>
      </c>
      <c r="O527" s="65" t="s">
        <v>289</v>
      </c>
      <c r="P527" s="66">
        <v>46312</v>
      </c>
      <c r="Q527" s="31">
        <f t="shared" si="16"/>
        <v>1320</v>
      </c>
      <c r="R527" s="31">
        <f t="shared" si="17"/>
        <v>1405</v>
      </c>
      <c r="S527" s="29">
        <f>IF($Q527&lt;Parâmetros!$E$19,$G527-1,$G527)</f>
        <v>46312</v>
      </c>
    </row>
    <row r="528" spans="1:19" ht="15" customHeight="1" x14ac:dyDescent="0.25">
      <c r="A528" s="128">
        <v>11950</v>
      </c>
      <c r="B528" s="65" t="s">
        <v>14</v>
      </c>
      <c r="C528" s="65" t="s">
        <v>71</v>
      </c>
      <c r="D528" s="66">
        <v>46313</v>
      </c>
      <c r="E528" s="67">
        <v>1.69</v>
      </c>
      <c r="F528" s="65" t="s">
        <v>285</v>
      </c>
      <c r="G528" s="66">
        <v>46313</v>
      </c>
      <c r="H528" s="129">
        <v>40527146</v>
      </c>
      <c r="I528" s="129">
        <v>10</v>
      </c>
      <c r="J528" s="65" t="s">
        <v>3549</v>
      </c>
      <c r="K528" s="65" t="s">
        <v>2003</v>
      </c>
      <c r="L528" s="66">
        <v>46313</v>
      </c>
      <c r="M528" s="65" t="s">
        <v>287</v>
      </c>
      <c r="N528" s="65" t="s">
        <v>793</v>
      </c>
      <c r="O528" s="65" t="s">
        <v>289</v>
      </c>
      <c r="P528" s="66">
        <v>46313</v>
      </c>
      <c r="Q528" s="31">
        <f t="shared" si="16"/>
        <v>938</v>
      </c>
      <c r="R528" s="31">
        <f t="shared" si="17"/>
        <v>1040</v>
      </c>
      <c r="S528" s="29">
        <f>IF($Q528&lt;Parâmetros!$E$19,$G528-1,$G528)</f>
        <v>46313</v>
      </c>
    </row>
    <row r="529" spans="1:19" ht="15" customHeight="1" x14ac:dyDescent="0.25">
      <c r="A529" s="128">
        <v>11950</v>
      </c>
      <c r="B529" s="65" t="s">
        <v>14</v>
      </c>
      <c r="C529" s="65" t="s">
        <v>71</v>
      </c>
      <c r="D529" s="66">
        <v>46313</v>
      </c>
      <c r="E529" s="67">
        <v>1.58</v>
      </c>
      <c r="F529" s="65" t="s">
        <v>285</v>
      </c>
      <c r="G529" s="66">
        <v>46313</v>
      </c>
      <c r="H529" s="129">
        <v>40527395</v>
      </c>
      <c r="I529" s="129">
        <v>20</v>
      </c>
      <c r="J529" s="65" t="s">
        <v>3550</v>
      </c>
      <c r="K529" s="65" t="s">
        <v>2015</v>
      </c>
      <c r="L529" s="66">
        <v>46313</v>
      </c>
      <c r="M529" s="65" t="s">
        <v>287</v>
      </c>
      <c r="N529" s="65" t="s">
        <v>793</v>
      </c>
      <c r="O529" s="65" t="s">
        <v>289</v>
      </c>
      <c r="P529" s="66">
        <v>46313</v>
      </c>
      <c r="Q529" s="31">
        <f t="shared" si="16"/>
        <v>1045</v>
      </c>
      <c r="R529" s="31">
        <f t="shared" si="17"/>
        <v>1140</v>
      </c>
      <c r="S529" s="29">
        <f>IF($Q529&lt;Parâmetros!$E$19,$G529-1,$G529)</f>
        <v>46313</v>
      </c>
    </row>
    <row r="530" spans="1:19" ht="15" customHeight="1" x14ac:dyDescent="0.25">
      <c r="A530" s="128">
        <v>11950</v>
      </c>
      <c r="B530" s="65" t="s">
        <v>14</v>
      </c>
      <c r="C530" s="65" t="s">
        <v>71</v>
      </c>
      <c r="D530" s="66">
        <v>46313</v>
      </c>
      <c r="E530" s="67">
        <v>1.92</v>
      </c>
      <c r="F530" s="65" t="s">
        <v>285</v>
      </c>
      <c r="G530" s="66">
        <v>46313</v>
      </c>
      <c r="H530" s="129">
        <v>40527395</v>
      </c>
      <c r="I530" s="129">
        <v>20</v>
      </c>
      <c r="J530" s="65" t="s">
        <v>3551</v>
      </c>
      <c r="K530" s="65" t="s">
        <v>1178</v>
      </c>
      <c r="L530" s="66">
        <v>46313</v>
      </c>
      <c r="M530" s="65" t="s">
        <v>287</v>
      </c>
      <c r="N530" s="65" t="s">
        <v>793</v>
      </c>
      <c r="O530" s="65" t="s">
        <v>289</v>
      </c>
      <c r="P530" s="66">
        <v>46313</v>
      </c>
      <c r="Q530" s="31">
        <f t="shared" si="16"/>
        <v>1145</v>
      </c>
      <c r="R530" s="31">
        <f t="shared" si="17"/>
        <v>1260</v>
      </c>
      <c r="S530" s="29">
        <f>IF($Q530&lt;Parâmetros!$E$19,$G530-1,$G530)</f>
        <v>46313</v>
      </c>
    </row>
    <row r="531" spans="1:19" ht="15" customHeight="1" x14ac:dyDescent="0.25">
      <c r="A531" s="128">
        <v>11950</v>
      </c>
      <c r="B531" s="65" t="s">
        <v>14</v>
      </c>
      <c r="C531" s="65" t="s">
        <v>71</v>
      </c>
      <c r="D531" s="66">
        <v>46313</v>
      </c>
      <c r="E531" s="67">
        <v>1.5</v>
      </c>
      <c r="F531" s="65" t="s">
        <v>285</v>
      </c>
      <c r="G531" s="66">
        <v>46313</v>
      </c>
      <c r="H531" s="129">
        <v>40527405</v>
      </c>
      <c r="I531" s="129">
        <v>10</v>
      </c>
      <c r="J531" s="65" t="s">
        <v>1179</v>
      </c>
      <c r="K531" s="65" t="s">
        <v>3552</v>
      </c>
      <c r="L531" s="66">
        <v>46313</v>
      </c>
      <c r="M531" s="65" t="s">
        <v>287</v>
      </c>
      <c r="N531" s="129">
        <v>3012974</v>
      </c>
      <c r="O531" s="65" t="s">
        <v>289</v>
      </c>
      <c r="P531" s="66">
        <v>46313</v>
      </c>
      <c r="Q531" s="31">
        <f t="shared" si="16"/>
        <v>1320</v>
      </c>
      <c r="R531" s="31">
        <f t="shared" si="17"/>
        <v>1410</v>
      </c>
      <c r="S531" s="29">
        <f>IF($Q531&lt;Parâmetros!$E$19,$G531-1,$G531)</f>
        <v>46313</v>
      </c>
    </row>
    <row r="532" spans="1:19" ht="15" customHeight="1" x14ac:dyDescent="0.25">
      <c r="A532" s="128">
        <v>12244</v>
      </c>
      <c r="B532" s="65" t="s">
        <v>68</v>
      </c>
      <c r="C532" s="65" t="s">
        <v>79</v>
      </c>
      <c r="D532" s="66">
        <v>46300</v>
      </c>
      <c r="E532" s="67">
        <v>1.55</v>
      </c>
      <c r="F532" s="65" t="s">
        <v>285</v>
      </c>
      <c r="G532" s="66">
        <v>46300</v>
      </c>
      <c r="H532" s="129">
        <v>40503926</v>
      </c>
      <c r="I532" s="129">
        <v>20</v>
      </c>
      <c r="J532" s="65" t="s">
        <v>391</v>
      </c>
      <c r="K532" s="65" t="s">
        <v>334</v>
      </c>
      <c r="L532" s="66">
        <v>46300</v>
      </c>
      <c r="M532" s="65" t="s">
        <v>387</v>
      </c>
      <c r="N532" s="65" t="s">
        <v>793</v>
      </c>
      <c r="O532" s="65" t="s">
        <v>289</v>
      </c>
      <c r="P532" s="66">
        <v>46300</v>
      </c>
      <c r="Q532" s="31">
        <f t="shared" si="16"/>
        <v>447</v>
      </c>
      <c r="R532" s="31">
        <f t="shared" si="17"/>
        <v>540</v>
      </c>
      <c r="S532" s="29">
        <f>IF($Q532&lt;Parâmetros!$E$19,$G532-1,$G532)</f>
        <v>46300</v>
      </c>
    </row>
    <row r="533" spans="1:19" ht="15" customHeight="1" x14ac:dyDescent="0.25">
      <c r="A533" s="128">
        <v>12244</v>
      </c>
      <c r="B533" s="65" t="s">
        <v>68</v>
      </c>
      <c r="C533" s="65" t="s">
        <v>79</v>
      </c>
      <c r="D533" s="66">
        <v>46300</v>
      </c>
      <c r="E533" s="67">
        <v>2.16</v>
      </c>
      <c r="F533" s="65" t="s">
        <v>285</v>
      </c>
      <c r="G533" s="66">
        <v>46300</v>
      </c>
      <c r="H533" s="129">
        <v>40520729</v>
      </c>
      <c r="I533" s="129">
        <v>20</v>
      </c>
      <c r="J533" s="65" t="s">
        <v>335</v>
      </c>
      <c r="K533" s="65" t="s">
        <v>392</v>
      </c>
      <c r="L533" s="66">
        <v>46300</v>
      </c>
      <c r="M533" s="65" t="s">
        <v>287</v>
      </c>
      <c r="N533" s="65" t="s">
        <v>793</v>
      </c>
      <c r="O533" s="65" t="s">
        <v>289</v>
      </c>
      <c r="P533" s="66">
        <v>46300</v>
      </c>
      <c r="Q533" s="31">
        <f t="shared" si="16"/>
        <v>540</v>
      </c>
      <c r="R533" s="31">
        <f t="shared" si="17"/>
        <v>670</v>
      </c>
      <c r="S533" s="29">
        <f>IF($Q533&lt;Parâmetros!$E$19,$G533-1,$G533)</f>
        <v>46300</v>
      </c>
    </row>
    <row r="534" spans="1:19" ht="15" customHeight="1" x14ac:dyDescent="0.25">
      <c r="A534" s="128">
        <v>12244</v>
      </c>
      <c r="B534" s="65" t="s">
        <v>68</v>
      </c>
      <c r="C534" s="65" t="s">
        <v>79</v>
      </c>
      <c r="D534" s="66">
        <v>46300</v>
      </c>
      <c r="E534" s="67">
        <v>3.14</v>
      </c>
      <c r="F534" s="65" t="s">
        <v>285</v>
      </c>
      <c r="G534" s="66">
        <v>46300</v>
      </c>
      <c r="H534" s="129">
        <v>40522632</v>
      </c>
      <c r="I534" s="129">
        <v>30</v>
      </c>
      <c r="J534" s="65" t="s">
        <v>393</v>
      </c>
      <c r="K534" s="65" t="s">
        <v>394</v>
      </c>
      <c r="L534" s="66">
        <v>46300</v>
      </c>
      <c r="M534" s="65" t="s">
        <v>287</v>
      </c>
      <c r="N534" s="65" t="s">
        <v>793</v>
      </c>
      <c r="O534" s="65" t="s">
        <v>289</v>
      </c>
      <c r="P534" s="66">
        <v>46300</v>
      </c>
      <c r="Q534" s="31">
        <f t="shared" si="16"/>
        <v>732</v>
      </c>
      <c r="R534" s="31">
        <f t="shared" si="17"/>
        <v>920</v>
      </c>
      <c r="S534" s="29">
        <f>IF($Q534&lt;Parâmetros!$E$19,$G534-1,$G534)</f>
        <v>46300</v>
      </c>
    </row>
    <row r="535" spans="1:19" ht="15" customHeight="1" x14ac:dyDescent="0.25">
      <c r="A535" s="128">
        <v>12244</v>
      </c>
      <c r="B535" s="65" t="s">
        <v>68</v>
      </c>
      <c r="C535" s="65" t="s">
        <v>79</v>
      </c>
      <c r="D535" s="66">
        <v>46301</v>
      </c>
      <c r="E535" s="67">
        <v>1.25</v>
      </c>
      <c r="F535" s="65" t="s">
        <v>285</v>
      </c>
      <c r="G535" s="66">
        <v>46301</v>
      </c>
      <c r="H535" s="129">
        <v>40502109</v>
      </c>
      <c r="I535" s="129">
        <v>20</v>
      </c>
      <c r="J535" s="65" t="s">
        <v>709</v>
      </c>
      <c r="K535" s="65" t="s">
        <v>821</v>
      </c>
      <c r="L535" s="66">
        <v>46301</v>
      </c>
      <c r="M535" s="65" t="s">
        <v>287</v>
      </c>
      <c r="N535" s="129">
        <v>3006422</v>
      </c>
      <c r="O535" s="65" t="s">
        <v>289</v>
      </c>
      <c r="P535" s="66">
        <v>46301</v>
      </c>
      <c r="Q535" s="31">
        <f t="shared" si="16"/>
        <v>435</v>
      </c>
      <c r="R535" s="31">
        <f t="shared" si="17"/>
        <v>510</v>
      </c>
      <c r="S535" s="29">
        <f>IF($Q535&lt;Parâmetros!$E$19,$G535-1,$G535)</f>
        <v>46301</v>
      </c>
    </row>
    <row r="536" spans="1:19" ht="15" customHeight="1" x14ac:dyDescent="0.25">
      <c r="A536" s="128">
        <v>12244</v>
      </c>
      <c r="B536" s="65" t="s">
        <v>68</v>
      </c>
      <c r="C536" s="65" t="s">
        <v>79</v>
      </c>
      <c r="D536" s="66">
        <v>46301</v>
      </c>
      <c r="E536" s="67">
        <v>0.99</v>
      </c>
      <c r="F536" s="65" t="s">
        <v>285</v>
      </c>
      <c r="G536" s="66">
        <v>46301</v>
      </c>
      <c r="H536" s="129">
        <v>40503926</v>
      </c>
      <c r="I536" s="129">
        <v>40</v>
      </c>
      <c r="J536" s="65" t="s">
        <v>822</v>
      </c>
      <c r="K536" s="65" t="s">
        <v>556</v>
      </c>
      <c r="L536" s="66">
        <v>46301</v>
      </c>
      <c r="M536" s="65" t="s">
        <v>387</v>
      </c>
      <c r="N536" s="65" t="s">
        <v>793</v>
      </c>
      <c r="O536" s="65" t="s">
        <v>289</v>
      </c>
      <c r="P536" s="66">
        <v>46301</v>
      </c>
      <c r="Q536" s="31">
        <f t="shared" si="16"/>
        <v>511</v>
      </c>
      <c r="R536" s="31">
        <f t="shared" si="17"/>
        <v>570</v>
      </c>
      <c r="S536" s="29">
        <f>IF($Q536&lt;Parâmetros!$E$19,$G536-1,$G536)</f>
        <v>46301</v>
      </c>
    </row>
    <row r="537" spans="1:19" ht="15" customHeight="1" x14ac:dyDescent="0.25">
      <c r="A537" s="128">
        <v>12244</v>
      </c>
      <c r="B537" s="65" t="s">
        <v>68</v>
      </c>
      <c r="C537" s="65" t="s">
        <v>79</v>
      </c>
      <c r="D537" s="66">
        <v>46301</v>
      </c>
      <c r="E537" s="67">
        <v>1.77</v>
      </c>
      <c r="F537" s="65" t="s">
        <v>285</v>
      </c>
      <c r="G537" s="66">
        <v>46301</v>
      </c>
      <c r="H537" s="129">
        <v>40510446</v>
      </c>
      <c r="I537" s="129">
        <v>10</v>
      </c>
      <c r="J537" s="65" t="s">
        <v>379</v>
      </c>
      <c r="K537" s="65" t="s">
        <v>823</v>
      </c>
      <c r="L537" s="66">
        <v>46301</v>
      </c>
      <c r="M537" s="65" t="s">
        <v>287</v>
      </c>
      <c r="N537" s="65" t="s">
        <v>793</v>
      </c>
      <c r="O537" s="65" t="s">
        <v>289</v>
      </c>
      <c r="P537" s="66">
        <v>46301</v>
      </c>
      <c r="Q537" s="31">
        <f t="shared" si="16"/>
        <v>571</v>
      </c>
      <c r="R537" s="31">
        <f t="shared" si="17"/>
        <v>677</v>
      </c>
      <c r="S537" s="29">
        <f>IF($Q537&lt;Parâmetros!$E$19,$G537-1,$G537)</f>
        <v>46301</v>
      </c>
    </row>
    <row r="538" spans="1:19" ht="15" customHeight="1" x14ac:dyDescent="0.25">
      <c r="A538" s="128">
        <v>12244</v>
      </c>
      <c r="B538" s="65" t="s">
        <v>68</v>
      </c>
      <c r="C538" s="65" t="s">
        <v>79</v>
      </c>
      <c r="D538" s="66">
        <v>46302</v>
      </c>
      <c r="E538" s="67">
        <v>2.62</v>
      </c>
      <c r="F538" s="65" t="s">
        <v>285</v>
      </c>
      <c r="G538" s="66">
        <v>46301</v>
      </c>
      <c r="H538" s="129">
        <v>40522896</v>
      </c>
      <c r="I538" s="129">
        <v>20</v>
      </c>
      <c r="J538" s="65" t="s">
        <v>299</v>
      </c>
      <c r="K538" s="65" t="s">
        <v>824</v>
      </c>
      <c r="L538" s="66">
        <v>46301</v>
      </c>
      <c r="M538" s="65" t="s">
        <v>287</v>
      </c>
      <c r="N538" s="65" t="s">
        <v>793</v>
      </c>
      <c r="O538" s="65" t="s">
        <v>289</v>
      </c>
      <c r="P538" s="66">
        <v>46302</v>
      </c>
      <c r="Q538" s="31">
        <f t="shared" si="16"/>
        <v>753</v>
      </c>
      <c r="R538" s="31">
        <f t="shared" si="17"/>
        <v>910</v>
      </c>
      <c r="S538" s="29">
        <f>IF($Q538&lt;Parâmetros!$E$19,$G538-1,$G538)</f>
        <v>46301</v>
      </c>
    </row>
    <row r="539" spans="1:19" ht="15" customHeight="1" x14ac:dyDescent="0.25">
      <c r="A539" s="128">
        <v>12244</v>
      </c>
      <c r="B539" s="65" t="s">
        <v>68</v>
      </c>
      <c r="C539" s="65" t="s">
        <v>79</v>
      </c>
      <c r="D539" s="66">
        <v>46302</v>
      </c>
      <c r="E539" s="67">
        <v>2.9</v>
      </c>
      <c r="F539" s="65" t="s">
        <v>285</v>
      </c>
      <c r="G539" s="66">
        <v>46302</v>
      </c>
      <c r="H539" s="129">
        <v>40515467</v>
      </c>
      <c r="I539" s="129">
        <v>20</v>
      </c>
      <c r="J539" s="65" t="s">
        <v>288</v>
      </c>
      <c r="K539" s="65" t="s">
        <v>295</v>
      </c>
      <c r="L539" s="66">
        <v>46302</v>
      </c>
      <c r="M539" s="65" t="s">
        <v>287</v>
      </c>
      <c r="N539" s="65" t="s">
        <v>793</v>
      </c>
      <c r="O539" s="65" t="s">
        <v>289</v>
      </c>
      <c r="P539" s="66">
        <v>46302</v>
      </c>
      <c r="Q539" s="31">
        <f t="shared" si="16"/>
        <v>426</v>
      </c>
      <c r="R539" s="31">
        <f t="shared" si="17"/>
        <v>600</v>
      </c>
      <c r="S539" s="29">
        <f>IF($Q539&lt;Parâmetros!$E$19,$G539-1,$G539)</f>
        <v>46302</v>
      </c>
    </row>
    <row r="540" spans="1:19" ht="15" customHeight="1" x14ac:dyDescent="0.25">
      <c r="A540" s="128">
        <v>12244</v>
      </c>
      <c r="B540" s="65" t="s">
        <v>68</v>
      </c>
      <c r="C540" s="65" t="s">
        <v>79</v>
      </c>
      <c r="D540" s="66">
        <v>46302</v>
      </c>
      <c r="E540" s="67">
        <v>1.37</v>
      </c>
      <c r="F540" s="65" t="s">
        <v>285</v>
      </c>
      <c r="G540" s="66">
        <v>46302</v>
      </c>
      <c r="H540" s="129">
        <v>40522896</v>
      </c>
      <c r="I540" s="129">
        <v>20</v>
      </c>
      <c r="J540" s="65" t="s">
        <v>954</v>
      </c>
      <c r="K540" s="65" t="s">
        <v>955</v>
      </c>
      <c r="L540" s="66">
        <v>46302</v>
      </c>
      <c r="M540" s="65" t="s">
        <v>287</v>
      </c>
      <c r="N540" s="65" t="s">
        <v>793</v>
      </c>
      <c r="O540" s="65" t="s">
        <v>289</v>
      </c>
      <c r="P540" s="66">
        <v>46302</v>
      </c>
      <c r="Q540" s="31">
        <f t="shared" si="16"/>
        <v>601</v>
      </c>
      <c r="R540" s="31">
        <f t="shared" si="17"/>
        <v>684</v>
      </c>
      <c r="S540" s="29">
        <f>IF($Q540&lt;Parâmetros!$E$19,$G540-1,$G540)</f>
        <v>46302</v>
      </c>
    </row>
    <row r="541" spans="1:19" ht="15" customHeight="1" x14ac:dyDescent="0.25">
      <c r="A541" s="128">
        <v>12244</v>
      </c>
      <c r="B541" s="65" t="s">
        <v>68</v>
      </c>
      <c r="C541" s="65" t="s">
        <v>79</v>
      </c>
      <c r="D541" s="66">
        <v>46302</v>
      </c>
      <c r="E541" s="67">
        <v>0.89</v>
      </c>
      <c r="F541" s="65" t="s">
        <v>285</v>
      </c>
      <c r="G541" s="66">
        <v>46302</v>
      </c>
      <c r="H541" s="129">
        <v>40516841</v>
      </c>
      <c r="I541" s="129">
        <v>20</v>
      </c>
      <c r="J541" s="65" t="s">
        <v>956</v>
      </c>
      <c r="K541" s="65" t="s">
        <v>957</v>
      </c>
      <c r="L541" s="66">
        <v>46302</v>
      </c>
      <c r="M541" s="65" t="s">
        <v>287</v>
      </c>
      <c r="N541" s="65" t="s">
        <v>793</v>
      </c>
      <c r="O541" s="65" t="s">
        <v>289</v>
      </c>
      <c r="P541" s="66">
        <v>46302</v>
      </c>
      <c r="Q541" s="31">
        <f t="shared" si="16"/>
        <v>752</v>
      </c>
      <c r="R541" s="31">
        <f t="shared" si="17"/>
        <v>805</v>
      </c>
      <c r="S541" s="29">
        <f>IF($Q541&lt;Parâmetros!$E$19,$G541-1,$G541)</f>
        <v>46302</v>
      </c>
    </row>
    <row r="542" spans="1:19" ht="15" customHeight="1" x14ac:dyDescent="0.25">
      <c r="A542" s="128">
        <v>12244</v>
      </c>
      <c r="B542" s="65" t="s">
        <v>68</v>
      </c>
      <c r="C542" s="65" t="s">
        <v>79</v>
      </c>
      <c r="D542" s="66">
        <v>46302</v>
      </c>
      <c r="E542" s="67">
        <v>1.79</v>
      </c>
      <c r="F542" s="65" t="s">
        <v>285</v>
      </c>
      <c r="G542" s="66">
        <v>46302</v>
      </c>
      <c r="H542" s="129">
        <v>40523246</v>
      </c>
      <c r="I542" s="129">
        <v>20</v>
      </c>
      <c r="J542" s="65" t="s">
        <v>958</v>
      </c>
      <c r="K542" s="65" t="s">
        <v>959</v>
      </c>
      <c r="L542" s="66">
        <v>46302</v>
      </c>
      <c r="M542" s="65" t="s">
        <v>287</v>
      </c>
      <c r="N542" s="65" t="s">
        <v>793</v>
      </c>
      <c r="O542" s="65" t="s">
        <v>289</v>
      </c>
      <c r="P542" s="66">
        <v>46302</v>
      </c>
      <c r="Q542" s="31">
        <f t="shared" si="16"/>
        <v>806</v>
      </c>
      <c r="R542" s="31">
        <f t="shared" si="17"/>
        <v>913</v>
      </c>
      <c r="S542" s="29">
        <f>IF($Q542&lt;Parâmetros!$E$19,$G542-1,$G542)</f>
        <v>46302</v>
      </c>
    </row>
    <row r="543" spans="1:19" ht="15" customHeight="1" x14ac:dyDescent="0.25">
      <c r="A543" s="128">
        <v>12244</v>
      </c>
      <c r="B543" s="65" t="s">
        <v>68</v>
      </c>
      <c r="C543" s="65" t="s">
        <v>79</v>
      </c>
      <c r="D543" s="66">
        <v>46303</v>
      </c>
      <c r="E543" s="67">
        <v>0.92</v>
      </c>
      <c r="F543" s="65" t="s">
        <v>285</v>
      </c>
      <c r="G543" s="66">
        <v>46303</v>
      </c>
      <c r="H543" s="129">
        <v>40523355</v>
      </c>
      <c r="I543" s="129">
        <v>10</v>
      </c>
      <c r="J543" s="65" t="s">
        <v>1181</v>
      </c>
      <c r="K543" s="65" t="s">
        <v>1182</v>
      </c>
      <c r="L543" s="66">
        <v>46303</v>
      </c>
      <c r="M543" s="65" t="s">
        <v>287</v>
      </c>
      <c r="N543" s="65" t="s">
        <v>793</v>
      </c>
      <c r="O543" s="65" t="s">
        <v>289</v>
      </c>
      <c r="P543" s="66">
        <v>46303</v>
      </c>
      <c r="Q543" s="31">
        <f t="shared" si="16"/>
        <v>425</v>
      </c>
      <c r="R543" s="31">
        <f t="shared" si="17"/>
        <v>480</v>
      </c>
      <c r="S543" s="29">
        <f>IF($Q543&lt;Parâmetros!$E$19,$G543-1,$G543)</f>
        <v>46303</v>
      </c>
    </row>
    <row r="544" spans="1:19" ht="15" customHeight="1" x14ac:dyDescent="0.25">
      <c r="A544" s="128">
        <v>12244</v>
      </c>
      <c r="B544" s="65" t="s">
        <v>68</v>
      </c>
      <c r="C544" s="65" t="s">
        <v>79</v>
      </c>
      <c r="D544" s="66">
        <v>46303</v>
      </c>
      <c r="E544" s="67">
        <v>2.98</v>
      </c>
      <c r="F544" s="65" t="s">
        <v>285</v>
      </c>
      <c r="G544" s="66">
        <v>46303</v>
      </c>
      <c r="H544" s="129">
        <v>40523777</v>
      </c>
      <c r="I544" s="129">
        <v>10</v>
      </c>
      <c r="J544" s="65" t="s">
        <v>1183</v>
      </c>
      <c r="K544" s="65" t="s">
        <v>292</v>
      </c>
      <c r="L544" s="66">
        <v>46303</v>
      </c>
      <c r="M544" s="65" t="s">
        <v>287</v>
      </c>
      <c r="N544" s="65" t="s">
        <v>793</v>
      </c>
      <c r="O544" s="65" t="s">
        <v>289</v>
      </c>
      <c r="P544" s="66">
        <v>46303</v>
      </c>
      <c r="Q544" s="31">
        <f t="shared" si="16"/>
        <v>480</v>
      </c>
      <c r="R544" s="31">
        <f t="shared" si="17"/>
        <v>660</v>
      </c>
      <c r="S544" s="29">
        <f>IF($Q544&lt;Parâmetros!$E$19,$G544-1,$G544)</f>
        <v>46303</v>
      </c>
    </row>
    <row r="545" spans="1:19" ht="15" customHeight="1" x14ac:dyDescent="0.25">
      <c r="A545" s="128">
        <v>12244</v>
      </c>
      <c r="B545" s="65" t="s">
        <v>68</v>
      </c>
      <c r="C545" s="65" t="s">
        <v>79</v>
      </c>
      <c r="D545" s="66">
        <v>46303</v>
      </c>
      <c r="E545" s="67">
        <v>1.5</v>
      </c>
      <c r="F545" s="65" t="s">
        <v>285</v>
      </c>
      <c r="G545" s="66">
        <v>46303</v>
      </c>
      <c r="H545" s="129">
        <v>40523379</v>
      </c>
      <c r="I545" s="129">
        <v>30</v>
      </c>
      <c r="J545" s="65" t="s">
        <v>1184</v>
      </c>
      <c r="K545" s="65" t="s">
        <v>673</v>
      </c>
      <c r="L545" s="66">
        <v>46303</v>
      </c>
      <c r="M545" s="65" t="s">
        <v>287</v>
      </c>
      <c r="N545" s="65" t="s">
        <v>793</v>
      </c>
      <c r="O545" s="65" t="s">
        <v>289</v>
      </c>
      <c r="P545" s="66">
        <v>46303</v>
      </c>
      <c r="Q545" s="31">
        <f t="shared" si="16"/>
        <v>660</v>
      </c>
      <c r="R545" s="31">
        <f t="shared" si="17"/>
        <v>750</v>
      </c>
      <c r="S545" s="29">
        <f>IF($Q545&lt;Parâmetros!$E$19,$G545-1,$G545)</f>
        <v>46303</v>
      </c>
    </row>
    <row r="546" spans="1:19" ht="15" customHeight="1" x14ac:dyDescent="0.25">
      <c r="A546" s="128">
        <v>12244</v>
      </c>
      <c r="B546" s="65" t="s">
        <v>68</v>
      </c>
      <c r="C546" s="65" t="s">
        <v>79</v>
      </c>
      <c r="D546" s="66">
        <v>46303</v>
      </c>
      <c r="E546" s="67">
        <v>1.69</v>
      </c>
      <c r="F546" s="65" t="s">
        <v>285</v>
      </c>
      <c r="G546" s="66">
        <v>46303</v>
      </c>
      <c r="H546" s="129">
        <v>40523777</v>
      </c>
      <c r="I546" s="129">
        <v>10</v>
      </c>
      <c r="J546" s="65" t="s">
        <v>1185</v>
      </c>
      <c r="K546" s="65" t="s">
        <v>1186</v>
      </c>
      <c r="L546" s="66">
        <v>46303</v>
      </c>
      <c r="M546" s="65" t="s">
        <v>287</v>
      </c>
      <c r="N546" s="65" t="s">
        <v>793</v>
      </c>
      <c r="O546" s="65" t="s">
        <v>289</v>
      </c>
      <c r="P546" s="66">
        <v>46303</v>
      </c>
      <c r="Q546" s="31">
        <f t="shared" si="16"/>
        <v>814</v>
      </c>
      <c r="R546" s="31">
        <f t="shared" si="17"/>
        <v>915</v>
      </c>
      <c r="S546" s="29">
        <f>IF($Q546&lt;Parâmetros!$E$19,$G546-1,$G546)</f>
        <v>46303</v>
      </c>
    </row>
    <row r="547" spans="1:19" ht="15" customHeight="1" x14ac:dyDescent="0.25">
      <c r="A547" s="128">
        <v>12244</v>
      </c>
      <c r="B547" s="65" t="s">
        <v>68</v>
      </c>
      <c r="C547" s="65" t="s">
        <v>79</v>
      </c>
      <c r="D547" s="66">
        <v>46305</v>
      </c>
      <c r="E547" s="67">
        <v>0.56999999999999995</v>
      </c>
      <c r="F547" s="65" t="s">
        <v>285</v>
      </c>
      <c r="G547" s="66">
        <v>46305</v>
      </c>
      <c r="H547" s="129">
        <v>40523246</v>
      </c>
      <c r="I547" s="129">
        <v>20</v>
      </c>
      <c r="J547" s="65" t="s">
        <v>1691</v>
      </c>
      <c r="K547" s="65" t="s">
        <v>1692</v>
      </c>
      <c r="L547" s="66">
        <v>46305</v>
      </c>
      <c r="M547" s="65" t="s">
        <v>287</v>
      </c>
      <c r="N547" s="65" t="s">
        <v>793</v>
      </c>
      <c r="O547" s="65" t="s">
        <v>289</v>
      </c>
      <c r="P547" s="66">
        <v>46305</v>
      </c>
      <c r="Q547" s="31">
        <f t="shared" si="16"/>
        <v>430</v>
      </c>
      <c r="R547" s="31">
        <f t="shared" si="17"/>
        <v>465</v>
      </c>
      <c r="S547" s="29">
        <f>IF($Q547&lt;Parâmetros!$E$19,$G547-1,$G547)</f>
        <v>46305</v>
      </c>
    </row>
    <row r="548" spans="1:19" ht="15" customHeight="1" x14ac:dyDescent="0.25">
      <c r="A548" s="128">
        <v>12244</v>
      </c>
      <c r="B548" s="65" t="s">
        <v>68</v>
      </c>
      <c r="C548" s="65" t="s">
        <v>79</v>
      </c>
      <c r="D548" s="66">
        <v>46305</v>
      </c>
      <c r="E548" s="67">
        <v>0.56000000000000005</v>
      </c>
      <c r="F548" s="65" t="s">
        <v>285</v>
      </c>
      <c r="G548" s="66">
        <v>46305</v>
      </c>
      <c r="H548" s="129">
        <v>40522900</v>
      </c>
      <c r="I548" s="129">
        <v>20</v>
      </c>
      <c r="J548" s="65" t="s">
        <v>1693</v>
      </c>
      <c r="K548" s="65" t="s">
        <v>1694</v>
      </c>
      <c r="L548" s="66">
        <v>46305</v>
      </c>
      <c r="M548" s="65" t="s">
        <v>287</v>
      </c>
      <c r="N548" s="65" t="s">
        <v>793</v>
      </c>
      <c r="O548" s="65" t="s">
        <v>289</v>
      </c>
      <c r="P548" s="66">
        <v>46305</v>
      </c>
      <c r="Q548" s="31">
        <f t="shared" si="16"/>
        <v>466</v>
      </c>
      <c r="R548" s="31">
        <f t="shared" si="17"/>
        <v>500</v>
      </c>
      <c r="S548" s="29">
        <f>IF($Q548&lt;Parâmetros!$E$19,$G548-1,$G548)</f>
        <v>46305</v>
      </c>
    </row>
    <row r="549" spans="1:19" ht="15" customHeight="1" x14ac:dyDescent="0.25">
      <c r="A549" s="128">
        <v>12244</v>
      </c>
      <c r="B549" s="65" t="s">
        <v>68</v>
      </c>
      <c r="C549" s="65" t="s">
        <v>79</v>
      </c>
      <c r="D549" s="66">
        <v>46305</v>
      </c>
      <c r="E549" s="67">
        <v>3.15</v>
      </c>
      <c r="F549" s="65" t="s">
        <v>285</v>
      </c>
      <c r="G549" s="66">
        <v>46305</v>
      </c>
      <c r="H549" s="129">
        <v>40508401</v>
      </c>
      <c r="I549" s="129">
        <v>60</v>
      </c>
      <c r="J549" s="65" t="s">
        <v>1695</v>
      </c>
      <c r="K549" s="65" t="s">
        <v>1553</v>
      </c>
      <c r="L549" s="66">
        <v>46305</v>
      </c>
      <c r="M549" s="65" t="s">
        <v>1696</v>
      </c>
      <c r="N549" s="65" t="s">
        <v>793</v>
      </c>
      <c r="O549" s="65" t="s">
        <v>289</v>
      </c>
      <c r="P549" s="66">
        <v>46305</v>
      </c>
      <c r="Q549" s="31">
        <f t="shared" si="16"/>
        <v>501</v>
      </c>
      <c r="R549" s="31">
        <f t="shared" si="17"/>
        <v>690</v>
      </c>
      <c r="S549" s="29">
        <f>IF($Q549&lt;Parâmetros!$E$19,$G549-1,$G549)</f>
        <v>46305</v>
      </c>
    </row>
    <row r="550" spans="1:19" ht="15" customHeight="1" x14ac:dyDescent="0.25">
      <c r="A550" s="128">
        <v>12244</v>
      </c>
      <c r="B550" s="65" t="s">
        <v>68</v>
      </c>
      <c r="C550" s="65" t="s">
        <v>79</v>
      </c>
      <c r="D550" s="66">
        <v>46305</v>
      </c>
      <c r="E550" s="67">
        <v>2.79</v>
      </c>
      <c r="F550" s="65" t="s">
        <v>285</v>
      </c>
      <c r="G550" s="66">
        <v>46305</v>
      </c>
      <c r="H550" s="129">
        <v>40508401</v>
      </c>
      <c r="I550" s="129">
        <v>60</v>
      </c>
      <c r="J550" s="65" t="s">
        <v>1697</v>
      </c>
      <c r="K550" s="65" t="s">
        <v>1698</v>
      </c>
      <c r="L550" s="66">
        <v>46305</v>
      </c>
      <c r="M550" s="65" t="s">
        <v>1696</v>
      </c>
      <c r="N550" s="65" t="s">
        <v>793</v>
      </c>
      <c r="O550" s="65" t="s">
        <v>289</v>
      </c>
      <c r="P550" s="66">
        <v>46305</v>
      </c>
      <c r="Q550" s="31">
        <f t="shared" si="16"/>
        <v>753</v>
      </c>
      <c r="R550" s="31">
        <f t="shared" si="17"/>
        <v>920</v>
      </c>
      <c r="S550" s="29">
        <f>IF($Q550&lt;Parâmetros!$E$19,$G550-1,$G550)</f>
        <v>46305</v>
      </c>
    </row>
    <row r="551" spans="1:19" ht="15" customHeight="1" x14ac:dyDescent="0.25">
      <c r="A551" s="128">
        <v>12244</v>
      </c>
      <c r="B551" s="65" t="s">
        <v>68</v>
      </c>
      <c r="C551" s="65" t="s">
        <v>79</v>
      </c>
      <c r="D551" s="66">
        <v>46306</v>
      </c>
      <c r="E551" s="67">
        <v>4.42</v>
      </c>
      <c r="F551" s="65" t="s">
        <v>285</v>
      </c>
      <c r="G551" s="66">
        <v>46306</v>
      </c>
      <c r="H551" s="129">
        <v>40508403</v>
      </c>
      <c r="I551" s="129">
        <v>60</v>
      </c>
      <c r="J551" s="65" t="s">
        <v>1699</v>
      </c>
      <c r="K551" s="65" t="s">
        <v>1700</v>
      </c>
      <c r="L551" s="66">
        <v>46306</v>
      </c>
      <c r="M551" s="65" t="s">
        <v>1696</v>
      </c>
      <c r="N551" s="65" t="s">
        <v>793</v>
      </c>
      <c r="O551" s="65" t="s">
        <v>289</v>
      </c>
      <c r="P551" s="66">
        <v>46306</v>
      </c>
      <c r="Q551" s="31">
        <f t="shared" si="16"/>
        <v>425</v>
      </c>
      <c r="R551" s="31">
        <f t="shared" si="17"/>
        <v>690</v>
      </c>
      <c r="S551" s="29">
        <f>IF($Q551&lt;Parâmetros!$E$19,$G551-1,$G551)</f>
        <v>46306</v>
      </c>
    </row>
    <row r="552" spans="1:19" ht="15" customHeight="1" x14ac:dyDescent="0.25">
      <c r="A552" s="128">
        <v>12244</v>
      </c>
      <c r="B552" s="65" t="s">
        <v>68</v>
      </c>
      <c r="C552" s="65" t="s">
        <v>79</v>
      </c>
      <c r="D552" s="66">
        <v>46306</v>
      </c>
      <c r="E552" s="67">
        <v>0.84</v>
      </c>
      <c r="F552" s="65" t="s">
        <v>285</v>
      </c>
      <c r="G552" s="66">
        <v>46306</v>
      </c>
      <c r="H552" s="129">
        <v>40508403</v>
      </c>
      <c r="I552" s="129">
        <v>60</v>
      </c>
      <c r="J552" s="65" t="s">
        <v>363</v>
      </c>
      <c r="K552" s="65" t="s">
        <v>1701</v>
      </c>
      <c r="L552" s="66">
        <v>46306</v>
      </c>
      <c r="M552" s="65" t="s">
        <v>1696</v>
      </c>
      <c r="N552" s="65" t="s">
        <v>793</v>
      </c>
      <c r="O552" s="65" t="s">
        <v>289</v>
      </c>
      <c r="P552" s="66">
        <v>46306</v>
      </c>
      <c r="Q552" s="31">
        <f t="shared" si="16"/>
        <v>750</v>
      </c>
      <c r="R552" s="31">
        <f t="shared" si="17"/>
        <v>800</v>
      </c>
      <c r="S552" s="29">
        <f>IF($Q552&lt;Parâmetros!$E$19,$G552-1,$G552)</f>
        <v>46306</v>
      </c>
    </row>
    <row r="553" spans="1:19" ht="15" customHeight="1" x14ac:dyDescent="0.25">
      <c r="A553" s="128">
        <v>12244</v>
      </c>
      <c r="B553" s="65" t="s">
        <v>68</v>
      </c>
      <c r="C553" s="65" t="s">
        <v>79</v>
      </c>
      <c r="D553" s="66">
        <v>46306</v>
      </c>
      <c r="E553" s="67">
        <v>2.0099999999999998</v>
      </c>
      <c r="F553" s="65" t="s">
        <v>285</v>
      </c>
      <c r="G553" s="66">
        <v>46306</v>
      </c>
      <c r="H553" s="129">
        <v>40524850</v>
      </c>
      <c r="I553" s="129">
        <v>10</v>
      </c>
      <c r="J553" s="65" t="s">
        <v>1702</v>
      </c>
      <c r="K553" s="65" t="s">
        <v>1703</v>
      </c>
      <c r="L553" s="66">
        <v>46306</v>
      </c>
      <c r="M553" s="65" t="s">
        <v>287</v>
      </c>
      <c r="N553" s="129">
        <v>3003736</v>
      </c>
      <c r="O553" s="65" t="s">
        <v>289</v>
      </c>
      <c r="P553" s="66">
        <v>46306</v>
      </c>
      <c r="Q553" s="31">
        <f t="shared" si="16"/>
        <v>801</v>
      </c>
      <c r="R553" s="31">
        <f t="shared" si="17"/>
        <v>921</v>
      </c>
      <c r="S553" s="29">
        <f>IF($Q553&lt;Parâmetros!$E$19,$G553-1,$G553)</f>
        <v>46306</v>
      </c>
    </row>
    <row r="554" spans="1:19" ht="15" customHeight="1" x14ac:dyDescent="0.25">
      <c r="A554" s="128">
        <v>12244</v>
      </c>
      <c r="B554" s="65" t="s">
        <v>68</v>
      </c>
      <c r="C554" s="65" t="s">
        <v>79</v>
      </c>
      <c r="D554" s="66">
        <v>46307</v>
      </c>
      <c r="E554" s="67">
        <v>1.01</v>
      </c>
      <c r="F554" s="65" t="s">
        <v>285</v>
      </c>
      <c r="G554" s="66">
        <v>46307</v>
      </c>
      <c r="H554" s="129">
        <v>40525119</v>
      </c>
      <c r="I554" s="129">
        <v>20</v>
      </c>
      <c r="J554" s="65" t="s">
        <v>2328</v>
      </c>
      <c r="K554" s="65" t="s">
        <v>2329</v>
      </c>
      <c r="L554" s="66">
        <v>46307</v>
      </c>
      <c r="M554" s="65" t="s">
        <v>287</v>
      </c>
      <c r="N554" s="129">
        <v>3002826</v>
      </c>
      <c r="O554" s="65" t="s">
        <v>289</v>
      </c>
      <c r="P554" s="66">
        <v>46307</v>
      </c>
      <c r="Q554" s="31">
        <f t="shared" si="16"/>
        <v>449</v>
      </c>
      <c r="R554" s="31">
        <f t="shared" si="17"/>
        <v>510</v>
      </c>
      <c r="S554" s="29">
        <f>IF($Q554&lt;Parâmetros!$E$19,$G554-1,$G554)</f>
        <v>46307</v>
      </c>
    </row>
    <row r="555" spans="1:19" ht="15" customHeight="1" x14ac:dyDescent="0.25">
      <c r="A555" s="128">
        <v>12244</v>
      </c>
      <c r="B555" s="65" t="s">
        <v>68</v>
      </c>
      <c r="C555" s="65" t="s">
        <v>79</v>
      </c>
      <c r="D555" s="66">
        <v>46307</v>
      </c>
      <c r="E555" s="67">
        <v>1</v>
      </c>
      <c r="F555" s="65" t="s">
        <v>285</v>
      </c>
      <c r="G555" s="66">
        <v>46307</v>
      </c>
      <c r="H555" s="129">
        <v>40525088</v>
      </c>
      <c r="I555" s="129">
        <v>30</v>
      </c>
      <c r="J555" s="65" t="s">
        <v>2330</v>
      </c>
      <c r="K555" s="65" t="s">
        <v>2331</v>
      </c>
      <c r="L555" s="66">
        <v>46307</v>
      </c>
      <c r="M555" s="65" t="s">
        <v>287</v>
      </c>
      <c r="N555" s="65" t="s">
        <v>793</v>
      </c>
      <c r="O555" s="65" t="s">
        <v>289</v>
      </c>
      <c r="P555" s="66">
        <v>46307</v>
      </c>
      <c r="Q555" s="31">
        <f t="shared" si="16"/>
        <v>510</v>
      </c>
      <c r="R555" s="31">
        <f t="shared" si="17"/>
        <v>570</v>
      </c>
      <c r="S555" s="29">
        <f>IF($Q555&lt;Parâmetros!$E$19,$G555-1,$G555)</f>
        <v>46307</v>
      </c>
    </row>
    <row r="556" spans="1:19" ht="15" customHeight="1" x14ac:dyDescent="0.25">
      <c r="A556" s="128">
        <v>12244</v>
      </c>
      <c r="B556" s="65" t="s">
        <v>68</v>
      </c>
      <c r="C556" s="65" t="s">
        <v>79</v>
      </c>
      <c r="D556" s="66">
        <v>46307</v>
      </c>
      <c r="E556" s="67">
        <v>2.33</v>
      </c>
      <c r="F556" s="65" t="s">
        <v>285</v>
      </c>
      <c r="G556" s="66">
        <v>46307</v>
      </c>
      <c r="H556" s="129">
        <v>40525202</v>
      </c>
      <c r="I556" s="129">
        <v>10</v>
      </c>
      <c r="J556" s="65" t="s">
        <v>2332</v>
      </c>
      <c r="K556" s="65" t="s">
        <v>2333</v>
      </c>
      <c r="L556" s="66">
        <v>46307</v>
      </c>
      <c r="M556" s="65" t="s">
        <v>287</v>
      </c>
      <c r="N556" s="129">
        <v>3002655</v>
      </c>
      <c r="O556" s="65" t="s">
        <v>289</v>
      </c>
      <c r="P556" s="66">
        <v>46307</v>
      </c>
      <c r="Q556" s="31">
        <f t="shared" si="16"/>
        <v>570</v>
      </c>
      <c r="R556" s="31">
        <f t="shared" si="17"/>
        <v>710</v>
      </c>
      <c r="S556" s="29">
        <f>IF($Q556&lt;Parâmetros!$E$19,$G556-1,$G556)</f>
        <v>46307</v>
      </c>
    </row>
    <row r="557" spans="1:19" ht="15" customHeight="1" x14ac:dyDescent="0.25">
      <c r="A557" s="128">
        <v>12244</v>
      </c>
      <c r="B557" s="65" t="s">
        <v>68</v>
      </c>
      <c r="C557" s="65" t="s">
        <v>79</v>
      </c>
      <c r="D557" s="66">
        <v>46307</v>
      </c>
      <c r="E557" s="67">
        <v>1.67</v>
      </c>
      <c r="F557" s="65" t="s">
        <v>285</v>
      </c>
      <c r="G557" s="66">
        <v>46307</v>
      </c>
      <c r="H557" s="129">
        <v>40519835</v>
      </c>
      <c r="I557" s="129">
        <v>20</v>
      </c>
      <c r="J557" s="65" t="s">
        <v>2334</v>
      </c>
      <c r="K557" s="65" t="s">
        <v>1436</v>
      </c>
      <c r="L557" s="66">
        <v>46307</v>
      </c>
      <c r="M557" s="65" t="s">
        <v>287</v>
      </c>
      <c r="N557" s="129">
        <v>3007063</v>
      </c>
      <c r="O557" s="65" t="s">
        <v>289</v>
      </c>
      <c r="P557" s="66">
        <v>46307</v>
      </c>
      <c r="Q557" s="31">
        <f t="shared" si="16"/>
        <v>770</v>
      </c>
      <c r="R557" s="31">
        <f t="shared" si="17"/>
        <v>870</v>
      </c>
      <c r="S557" s="29">
        <f>IF($Q557&lt;Parâmetros!$E$19,$G557-1,$G557)</f>
        <v>46307</v>
      </c>
    </row>
    <row r="558" spans="1:19" ht="15" customHeight="1" x14ac:dyDescent="0.25">
      <c r="A558" s="128">
        <v>12291</v>
      </c>
      <c r="B558" s="65" t="s">
        <v>395</v>
      </c>
      <c r="C558" s="65" t="s">
        <v>71</v>
      </c>
      <c r="D558" s="66">
        <v>46300</v>
      </c>
      <c r="E558" s="67">
        <v>3</v>
      </c>
      <c r="F558" s="65" t="s">
        <v>285</v>
      </c>
      <c r="G558" s="66">
        <v>46300</v>
      </c>
      <c r="H558" s="129">
        <v>40516841</v>
      </c>
      <c r="I558" s="129">
        <v>40</v>
      </c>
      <c r="J558" s="65" t="s">
        <v>398</v>
      </c>
      <c r="K558" s="65" t="s">
        <v>399</v>
      </c>
      <c r="L558" s="66">
        <v>46300</v>
      </c>
      <c r="M558" s="65" t="s">
        <v>287</v>
      </c>
      <c r="N558" s="65" t="s">
        <v>793</v>
      </c>
      <c r="O558" s="65" t="s">
        <v>289</v>
      </c>
      <c r="P558" s="66">
        <v>46300</v>
      </c>
      <c r="Q558" s="31">
        <f t="shared" si="16"/>
        <v>441</v>
      </c>
      <c r="R558" s="31">
        <f t="shared" si="17"/>
        <v>621</v>
      </c>
      <c r="S558" s="29">
        <f>IF($Q558&lt;Parâmetros!$E$19,$G558-1,$G558)</f>
        <v>46300</v>
      </c>
    </row>
    <row r="559" spans="1:19" ht="15" customHeight="1" x14ac:dyDescent="0.25">
      <c r="A559" s="128">
        <v>12291</v>
      </c>
      <c r="B559" s="65" t="s">
        <v>395</v>
      </c>
      <c r="C559" s="65" t="s">
        <v>71</v>
      </c>
      <c r="D559" s="66">
        <v>46300</v>
      </c>
      <c r="E559" s="67">
        <v>0.9</v>
      </c>
      <c r="F559" s="65" t="s">
        <v>285</v>
      </c>
      <c r="G559" s="66">
        <v>46300</v>
      </c>
      <c r="H559" s="129">
        <v>40522632</v>
      </c>
      <c r="I559" s="129">
        <v>20</v>
      </c>
      <c r="J559" s="65" t="s">
        <v>400</v>
      </c>
      <c r="K559" s="65" t="s">
        <v>401</v>
      </c>
      <c r="L559" s="66">
        <v>46300</v>
      </c>
      <c r="M559" s="65" t="s">
        <v>287</v>
      </c>
      <c r="N559" s="65" t="s">
        <v>793</v>
      </c>
      <c r="O559" s="65" t="s">
        <v>289</v>
      </c>
      <c r="P559" s="66">
        <v>46300</v>
      </c>
      <c r="Q559" s="31">
        <f t="shared" si="16"/>
        <v>635</v>
      </c>
      <c r="R559" s="31">
        <f t="shared" si="17"/>
        <v>689</v>
      </c>
      <c r="S559" s="29">
        <f>IF($Q559&lt;Parâmetros!$E$19,$G559-1,$G559)</f>
        <v>46300</v>
      </c>
    </row>
    <row r="560" spans="1:19" ht="15" customHeight="1" x14ac:dyDescent="0.25">
      <c r="A560" s="128">
        <v>12291</v>
      </c>
      <c r="B560" s="65" t="s">
        <v>395</v>
      </c>
      <c r="C560" s="65" t="s">
        <v>71</v>
      </c>
      <c r="D560" s="66">
        <v>46300</v>
      </c>
      <c r="E560" s="67">
        <v>3.92</v>
      </c>
      <c r="F560" s="65" t="s">
        <v>285</v>
      </c>
      <c r="G560" s="66">
        <v>46300</v>
      </c>
      <c r="H560" s="129">
        <v>40522632</v>
      </c>
      <c r="I560" s="129">
        <v>20</v>
      </c>
      <c r="J560" s="65" t="s">
        <v>402</v>
      </c>
      <c r="K560" s="65" t="s">
        <v>403</v>
      </c>
      <c r="L560" s="66">
        <v>46300</v>
      </c>
      <c r="M560" s="65" t="s">
        <v>287</v>
      </c>
      <c r="N560" s="65" t="s">
        <v>793</v>
      </c>
      <c r="O560" s="65" t="s">
        <v>289</v>
      </c>
      <c r="P560" s="66">
        <v>46300</v>
      </c>
      <c r="Q560" s="31">
        <f t="shared" si="16"/>
        <v>756</v>
      </c>
      <c r="R560" s="31">
        <f t="shared" si="17"/>
        <v>991</v>
      </c>
      <c r="S560" s="29">
        <f>IF($Q560&lt;Parâmetros!$E$19,$G560-1,$G560)</f>
        <v>46300</v>
      </c>
    </row>
    <row r="561" spans="1:19" ht="15" customHeight="1" x14ac:dyDescent="0.25">
      <c r="A561" s="128">
        <v>12291</v>
      </c>
      <c r="B561" s="65" t="s">
        <v>395</v>
      </c>
      <c r="C561" s="65" t="s">
        <v>71</v>
      </c>
      <c r="D561" s="66">
        <v>46301</v>
      </c>
      <c r="E561" s="67">
        <v>4.04</v>
      </c>
      <c r="F561" s="65" t="s">
        <v>285</v>
      </c>
      <c r="G561" s="66">
        <v>46301</v>
      </c>
      <c r="H561" s="129">
        <v>40522901</v>
      </c>
      <c r="I561" s="129">
        <v>10</v>
      </c>
      <c r="J561" s="65" t="s">
        <v>825</v>
      </c>
      <c r="K561" s="65" t="s">
        <v>826</v>
      </c>
      <c r="L561" s="66">
        <v>46301</v>
      </c>
      <c r="M561" s="65" t="s">
        <v>287</v>
      </c>
      <c r="N561" s="65" t="s">
        <v>793</v>
      </c>
      <c r="O561" s="65" t="s">
        <v>289</v>
      </c>
      <c r="P561" s="66">
        <v>46301</v>
      </c>
      <c r="Q561" s="31">
        <f t="shared" si="16"/>
        <v>440</v>
      </c>
      <c r="R561" s="31">
        <f t="shared" si="17"/>
        <v>682</v>
      </c>
      <c r="S561" s="29">
        <f>IF($Q561&lt;Parâmetros!$E$19,$G561-1,$G561)</f>
        <v>46301</v>
      </c>
    </row>
    <row r="562" spans="1:19" ht="15" customHeight="1" x14ac:dyDescent="0.25">
      <c r="A562" s="128">
        <v>12291</v>
      </c>
      <c r="B562" s="65" t="s">
        <v>395</v>
      </c>
      <c r="C562" s="65" t="s">
        <v>71</v>
      </c>
      <c r="D562" s="66">
        <v>46301</v>
      </c>
      <c r="E562" s="67">
        <v>3.9</v>
      </c>
      <c r="F562" s="65" t="s">
        <v>285</v>
      </c>
      <c r="G562" s="66">
        <v>46301</v>
      </c>
      <c r="H562" s="129">
        <v>40522901</v>
      </c>
      <c r="I562" s="129">
        <v>10</v>
      </c>
      <c r="J562" s="65" t="s">
        <v>827</v>
      </c>
      <c r="K562" s="65" t="s">
        <v>828</v>
      </c>
      <c r="L562" s="66">
        <v>46301</v>
      </c>
      <c r="M562" s="65" t="s">
        <v>287</v>
      </c>
      <c r="N562" s="65" t="s">
        <v>793</v>
      </c>
      <c r="O562" s="65" t="s">
        <v>289</v>
      </c>
      <c r="P562" s="66">
        <v>46301</v>
      </c>
      <c r="Q562" s="31">
        <f t="shared" si="16"/>
        <v>447</v>
      </c>
      <c r="R562" s="31">
        <f t="shared" si="17"/>
        <v>681</v>
      </c>
      <c r="S562" s="29">
        <f>IF($Q562&lt;Parâmetros!$E$19,$G562-1,$G562)</f>
        <v>46301</v>
      </c>
    </row>
    <row r="563" spans="1:19" ht="15" customHeight="1" x14ac:dyDescent="0.25">
      <c r="A563" s="128">
        <v>12291</v>
      </c>
      <c r="B563" s="65" t="s">
        <v>395</v>
      </c>
      <c r="C563" s="65" t="s">
        <v>71</v>
      </c>
      <c r="D563" s="66">
        <v>46301</v>
      </c>
      <c r="E563" s="67">
        <v>-3.9</v>
      </c>
      <c r="F563" s="65" t="s">
        <v>285</v>
      </c>
      <c r="G563" s="66">
        <v>46301</v>
      </c>
      <c r="H563" s="129">
        <v>40522901</v>
      </c>
      <c r="I563" s="129">
        <v>10</v>
      </c>
      <c r="J563" s="65" t="s">
        <v>827</v>
      </c>
      <c r="K563" s="65" t="s">
        <v>828</v>
      </c>
      <c r="L563" s="66">
        <v>46301</v>
      </c>
      <c r="M563" s="65" t="s">
        <v>287</v>
      </c>
      <c r="N563" s="65" t="s">
        <v>793</v>
      </c>
      <c r="O563" s="65" t="s">
        <v>306</v>
      </c>
      <c r="P563" s="66">
        <v>46302</v>
      </c>
      <c r="Q563" s="31">
        <f t="shared" si="16"/>
        <v>447</v>
      </c>
      <c r="R563" s="31">
        <f t="shared" si="17"/>
        <v>681</v>
      </c>
      <c r="S563" s="29">
        <f>IF($Q563&lt;Parâmetros!$E$19,$G563-1,$G563)</f>
        <v>46301</v>
      </c>
    </row>
    <row r="564" spans="1:19" ht="15" customHeight="1" x14ac:dyDescent="0.25">
      <c r="A564" s="128">
        <v>12291</v>
      </c>
      <c r="B564" s="65" t="s">
        <v>395</v>
      </c>
      <c r="C564" s="65" t="s">
        <v>71</v>
      </c>
      <c r="D564" s="66">
        <v>46301</v>
      </c>
      <c r="E564" s="67">
        <v>3.92</v>
      </c>
      <c r="F564" s="65" t="s">
        <v>285</v>
      </c>
      <c r="G564" s="66">
        <v>46301</v>
      </c>
      <c r="H564" s="129">
        <v>40522901</v>
      </c>
      <c r="I564" s="129">
        <v>10</v>
      </c>
      <c r="J564" s="65" t="s">
        <v>829</v>
      </c>
      <c r="K564" s="65" t="s">
        <v>369</v>
      </c>
      <c r="L564" s="66">
        <v>46301</v>
      </c>
      <c r="M564" s="65" t="s">
        <v>287</v>
      </c>
      <c r="N564" s="65" t="s">
        <v>793</v>
      </c>
      <c r="O564" s="65" t="s">
        <v>289</v>
      </c>
      <c r="P564" s="66">
        <v>46301</v>
      </c>
      <c r="Q564" s="31">
        <f t="shared" si="16"/>
        <v>758</v>
      </c>
      <c r="R564" s="31">
        <f t="shared" si="17"/>
        <v>993</v>
      </c>
      <c r="S564" s="29">
        <f>IF($Q564&lt;Parâmetros!$E$19,$G564-1,$G564)</f>
        <v>46301</v>
      </c>
    </row>
    <row r="565" spans="1:19" ht="15" customHeight="1" x14ac:dyDescent="0.25">
      <c r="A565" s="128">
        <v>12291</v>
      </c>
      <c r="B565" s="65" t="s">
        <v>395</v>
      </c>
      <c r="C565" s="65" t="s">
        <v>71</v>
      </c>
      <c r="D565" s="66">
        <v>46301</v>
      </c>
      <c r="E565" s="67">
        <v>3.82</v>
      </c>
      <c r="F565" s="65" t="s">
        <v>285</v>
      </c>
      <c r="G565" s="66">
        <v>46301</v>
      </c>
      <c r="H565" s="129">
        <v>40522901</v>
      </c>
      <c r="I565" s="129">
        <v>10</v>
      </c>
      <c r="J565" s="65" t="s">
        <v>700</v>
      </c>
      <c r="K565" s="65" t="s">
        <v>441</v>
      </c>
      <c r="L565" s="66">
        <v>46301</v>
      </c>
      <c r="M565" s="65" t="s">
        <v>287</v>
      </c>
      <c r="N565" s="65" t="s">
        <v>793</v>
      </c>
      <c r="O565" s="65" t="s">
        <v>289</v>
      </c>
      <c r="P565" s="66">
        <v>46301</v>
      </c>
      <c r="Q565" s="31">
        <f t="shared" si="16"/>
        <v>762</v>
      </c>
      <c r="R565" s="31">
        <f t="shared" si="17"/>
        <v>991</v>
      </c>
      <c r="S565" s="29">
        <f>IF($Q565&lt;Parâmetros!$E$19,$G565-1,$G565)</f>
        <v>46301</v>
      </c>
    </row>
    <row r="566" spans="1:19" ht="15" customHeight="1" x14ac:dyDescent="0.25">
      <c r="A566" s="128">
        <v>12291</v>
      </c>
      <c r="B566" s="65" t="s">
        <v>395</v>
      </c>
      <c r="C566" s="65" t="s">
        <v>71</v>
      </c>
      <c r="D566" s="66">
        <v>46301</v>
      </c>
      <c r="E566" s="67">
        <v>-3.82</v>
      </c>
      <c r="F566" s="65" t="s">
        <v>285</v>
      </c>
      <c r="G566" s="66">
        <v>46301</v>
      </c>
      <c r="H566" s="129">
        <v>40522901</v>
      </c>
      <c r="I566" s="129">
        <v>10</v>
      </c>
      <c r="J566" s="65" t="s">
        <v>700</v>
      </c>
      <c r="K566" s="65" t="s">
        <v>441</v>
      </c>
      <c r="L566" s="66">
        <v>46301</v>
      </c>
      <c r="M566" s="65" t="s">
        <v>287</v>
      </c>
      <c r="N566" s="65" t="s">
        <v>793</v>
      </c>
      <c r="O566" s="65" t="s">
        <v>306</v>
      </c>
      <c r="P566" s="66">
        <v>46302</v>
      </c>
      <c r="Q566" s="31">
        <f t="shared" si="16"/>
        <v>762</v>
      </c>
      <c r="R566" s="31">
        <f t="shared" si="17"/>
        <v>991</v>
      </c>
      <c r="S566" s="29">
        <f>IF($Q566&lt;Parâmetros!$E$19,$G566-1,$G566)</f>
        <v>46301</v>
      </c>
    </row>
    <row r="567" spans="1:19" ht="15" customHeight="1" x14ac:dyDescent="0.25">
      <c r="A567" s="128">
        <v>12291</v>
      </c>
      <c r="B567" s="65" t="s">
        <v>395</v>
      </c>
      <c r="C567" s="65" t="s">
        <v>71</v>
      </c>
      <c r="D567" s="66">
        <v>46303</v>
      </c>
      <c r="E567" s="67">
        <v>2.1</v>
      </c>
      <c r="F567" s="65" t="s">
        <v>285</v>
      </c>
      <c r="G567" s="66">
        <v>46302</v>
      </c>
      <c r="H567" s="129">
        <v>40515467</v>
      </c>
      <c r="I567" s="129">
        <v>30</v>
      </c>
      <c r="J567" s="65" t="s">
        <v>1187</v>
      </c>
      <c r="K567" s="65" t="s">
        <v>1188</v>
      </c>
      <c r="L567" s="66">
        <v>46302</v>
      </c>
      <c r="M567" s="65" t="s">
        <v>287</v>
      </c>
      <c r="N567" s="65" t="s">
        <v>793</v>
      </c>
      <c r="O567" s="65" t="s">
        <v>289</v>
      </c>
      <c r="P567" s="66">
        <v>46303</v>
      </c>
      <c r="Q567" s="31">
        <f t="shared" si="16"/>
        <v>443</v>
      </c>
      <c r="R567" s="31">
        <f t="shared" si="17"/>
        <v>570</v>
      </c>
      <c r="S567" s="29">
        <f>IF($Q567&lt;Parâmetros!$E$19,$G567-1,$G567)</f>
        <v>46302</v>
      </c>
    </row>
    <row r="568" spans="1:19" ht="15" customHeight="1" x14ac:dyDescent="0.25">
      <c r="A568" s="128">
        <v>12291</v>
      </c>
      <c r="B568" s="65" t="s">
        <v>395</v>
      </c>
      <c r="C568" s="65" t="s">
        <v>71</v>
      </c>
      <c r="D568" s="66">
        <v>46302</v>
      </c>
      <c r="E568" s="67">
        <v>1.85</v>
      </c>
      <c r="F568" s="65" t="s">
        <v>285</v>
      </c>
      <c r="G568" s="66">
        <v>46302</v>
      </c>
      <c r="H568" s="129">
        <v>40489305</v>
      </c>
      <c r="I568" s="129">
        <v>50</v>
      </c>
      <c r="J568" s="65" t="s">
        <v>960</v>
      </c>
      <c r="K568" s="65" t="s">
        <v>359</v>
      </c>
      <c r="L568" s="66">
        <v>46302</v>
      </c>
      <c r="M568" s="65" t="s">
        <v>287</v>
      </c>
      <c r="N568" s="65" t="s">
        <v>793</v>
      </c>
      <c r="O568" s="65" t="s">
        <v>289</v>
      </c>
      <c r="P568" s="66">
        <v>46302</v>
      </c>
      <c r="Q568" s="31">
        <f t="shared" si="16"/>
        <v>574</v>
      </c>
      <c r="R568" s="31">
        <f t="shared" si="17"/>
        <v>685</v>
      </c>
      <c r="S568" s="29">
        <f>IF($Q568&lt;Parâmetros!$E$19,$G568-1,$G568)</f>
        <v>46302</v>
      </c>
    </row>
    <row r="569" spans="1:19" ht="15" customHeight="1" x14ac:dyDescent="0.25">
      <c r="A569" s="128">
        <v>12291</v>
      </c>
      <c r="B569" s="65" t="s">
        <v>395</v>
      </c>
      <c r="C569" s="65" t="s">
        <v>71</v>
      </c>
      <c r="D569" s="66">
        <v>46302</v>
      </c>
      <c r="E569" s="67">
        <v>3.99</v>
      </c>
      <c r="F569" s="65" t="s">
        <v>285</v>
      </c>
      <c r="G569" s="66">
        <v>46302</v>
      </c>
      <c r="H569" s="129">
        <v>40489305</v>
      </c>
      <c r="I569" s="129">
        <v>50</v>
      </c>
      <c r="J569" s="65" t="s">
        <v>961</v>
      </c>
      <c r="K569" s="65" t="s">
        <v>493</v>
      </c>
      <c r="L569" s="66">
        <v>46302</v>
      </c>
      <c r="M569" s="65" t="s">
        <v>287</v>
      </c>
      <c r="N569" s="65" t="s">
        <v>793</v>
      </c>
      <c r="O569" s="65" t="s">
        <v>289</v>
      </c>
      <c r="P569" s="66">
        <v>46302</v>
      </c>
      <c r="Q569" s="31">
        <f t="shared" si="16"/>
        <v>756</v>
      </c>
      <c r="R569" s="31">
        <f t="shared" si="17"/>
        <v>995</v>
      </c>
      <c r="S569" s="29">
        <f>IF($Q569&lt;Parâmetros!$E$19,$G569-1,$G569)</f>
        <v>46302</v>
      </c>
    </row>
    <row r="570" spans="1:19" ht="15" customHeight="1" x14ac:dyDescent="0.25">
      <c r="A570" s="128">
        <v>12291</v>
      </c>
      <c r="B570" s="65" t="s">
        <v>395</v>
      </c>
      <c r="C570" s="65" t="s">
        <v>71</v>
      </c>
      <c r="D570" s="66">
        <v>46303</v>
      </c>
      <c r="E570" s="67">
        <v>5.29</v>
      </c>
      <c r="F570" s="65" t="s">
        <v>285</v>
      </c>
      <c r="G570" s="66">
        <v>46303</v>
      </c>
      <c r="H570" s="129">
        <v>40489305</v>
      </c>
      <c r="I570" s="129">
        <v>50</v>
      </c>
      <c r="J570" s="65" t="s">
        <v>1189</v>
      </c>
      <c r="K570" s="65" t="s">
        <v>1190</v>
      </c>
      <c r="L570" s="66">
        <v>46303</v>
      </c>
      <c r="M570" s="65" t="s">
        <v>287</v>
      </c>
      <c r="N570" s="65" t="s">
        <v>793</v>
      </c>
      <c r="O570" s="65" t="s">
        <v>289</v>
      </c>
      <c r="P570" s="66">
        <v>46303</v>
      </c>
      <c r="Q570" s="31">
        <f t="shared" si="16"/>
        <v>448</v>
      </c>
      <c r="R570" s="31">
        <f t="shared" si="17"/>
        <v>766</v>
      </c>
      <c r="S570" s="29">
        <f>IF($Q570&lt;Parâmetros!$E$19,$G570-1,$G570)</f>
        <v>46303</v>
      </c>
    </row>
    <row r="571" spans="1:19" ht="15" customHeight="1" x14ac:dyDescent="0.25">
      <c r="A571" s="128">
        <v>12291</v>
      </c>
      <c r="B571" s="65" t="s">
        <v>395</v>
      </c>
      <c r="C571" s="65" t="s">
        <v>71</v>
      </c>
      <c r="D571" s="66">
        <v>46303</v>
      </c>
      <c r="E571" s="67">
        <v>1.49</v>
      </c>
      <c r="F571" s="65" t="s">
        <v>285</v>
      </c>
      <c r="G571" s="66">
        <v>46303</v>
      </c>
      <c r="H571" s="129">
        <v>40515467</v>
      </c>
      <c r="I571" s="129">
        <v>30</v>
      </c>
      <c r="J571" s="65" t="s">
        <v>1191</v>
      </c>
      <c r="K571" s="65" t="s">
        <v>1192</v>
      </c>
      <c r="L571" s="66">
        <v>46303</v>
      </c>
      <c r="M571" s="65" t="s">
        <v>287</v>
      </c>
      <c r="N571" s="65" t="s">
        <v>793</v>
      </c>
      <c r="O571" s="65" t="s">
        <v>289</v>
      </c>
      <c r="P571" s="66">
        <v>46303</v>
      </c>
      <c r="Q571" s="31">
        <f t="shared" si="16"/>
        <v>830</v>
      </c>
      <c r="R571" s="31">
        <f t="shared" si="17"/>
        <v>920</v>
      </c>
      <c r="S571" s="29">
        <f>IF($Q571&lt;Parâmetros!$E$19,$G571-1,$G571)</f>
        <v>46303</v>
      </c>
    </row>
    <row r="572" spans="1:19" ht="15" customHeight="1" x14ac:dyDescent="0.25">
      <c r="A572" s="128">
        <v>12291</v>
      </c>
      <c r="B572" s="65" t="s">
        <v>395</v>
      </c>
      <c r="C572" s="65" t="s">
        <v>71</v>
      </c>
      <c r="D572" s="66">
        <v>46303</v>
      </c>
      <c r="E572" s="67">
        <v>1.1499999999999999</v>
      </c>
      <c r="F572" s="65" t="s">
        <v>285</v>
      </c>
      <c r="G572" s="66">
        <v>46303</v>
      </c>
      <c r="H572" s="129">
        <v>40489305</v>
      </c>
      <c r="I572" s="129">
        <v>50</v>
      </c>
      <c r="J572" s="65" t="s">
        <v>1193</v>
      </c>
      <c r="K572" s="65" t="s">
        <v>1194</v>
      </c>
      <c r="L572" s="66">
        <v>46303</v>
      </c>
      <c r="M572" s="65" t="s">
        <v>287</v>
      </c>
      <c r="N572" s="65" t="s">
        <v>793</v>
      </c>
      <c r="O572" s="65" t="s">
        <v>289</v>
      </c>
      <c r="P572" s="66">
        <v>46303</v>
      </c>
      <c r="Q572" s="31">
        <f t="shared" si="16"/>
        <v>931</v>
      </c>
      <c r="R572" s="31">
        <f t="shared" si="17"/>
        <v>1000</v>
      </c>
      <c r="S572" s="29">
        <f>IF($Q572&lt;Parâmetros!$E$19,$G572-1,$G572)</f>
        <v>46303</v>
      </c>
    </row>
    <row r="573" spans="1:19" ht="15" customHeight="1" x14ac:dyDescent="0.25">
      <c r="A573" s="128">
        <v>12291</v>
      </c>
      <c r="B573" s="65" t="s">
        <v>395</v>
      </c>
      <c r="C573" s="65" t="s">
        <v>71</v>
      </c>
      <c r="D573" s="66">
        <v>46305</v>
      </c>
      <c r="E573" s="67">
        <v>2.2000000000000002</v>
      </c>
      <c r="F573" s="65" t="s">
        <v>285</v>
      </c>
      <c r="G573" s="66">
        <v>46305</v>
      </c>
      <c r="H573" s="129">
        <v>40522900</v>
      </c>
      <c r="I573" s="129">
        <v>30</v>
      </c>
      <c r="J573" s="65" t="s">
        <v>1704</v>
      </c>
      <c r="K573" s="65" t="s">
        <v>1705</v>
      </c>
      <c r="L573" s="66">
        <v>46305</v>
      </c>
      <c r="M573" s="65" t="s">
        <v>287</v>
      </c>
      <c r="N573" s="65" t="s">
        <v>793</v>
      </c>
      <c r="O573" s="65" t="s">
        <v>289</v>
      </c>
      <c r="P573" s="66">
        <v>46305</v>
      </c>
      <c r="Q573" s="31">
        <f t="shared" si="16"/>
        <v>448</v>
      </c>
      <c r="R573" s="31">
        <f t="shared" si="17"/>
        <v>580</v>
      </c>
      <c r="S573" s="29">
        <f>IF($Q573&lt;Parâmetros!$E$19,$G573-1,$G573)</f>
        <v>46305</v>
      </c>
    </row>
    <row r="574" spans="1:19" ht="15" customHeight="1" x14ac:dyDescent="0.25">
      <c r="A574" s="128">
        <v>12291</v>
      </c>
      <c r="B574" s="65" t="s">
        <v>395</v>
      </c>
      <c r="C574" s="65" t="s">
        <v>71</v>
      </c>
      <c r="D574" s="66">
        <v>46305</v>
      </c>
      <c r="E574" s="67">
        <v>3.05</v>
      </c>
      <c r="F574" s="65" t="s">
        <v>285</v>
      </c>
      <c r="G574" s="66">
        <v>46305</v>
      </c>
      <c r="H574" s="129">
        <v>40489305</v>
      </c>
      <c r="I574" s="129">
        <v>50</v>
      </c>
      <c r="J574" s="65" t="s">
        <v>1706</v>
      </c>
      <c r="K574" s="65" t="s">
        <v>961</v>
      </c>
      <c r="L574" s="66">
        <v>46305</v>
      </c>
      <c r="M574" s="65" t="s">
        <v>287</v>
      </c>
      <c r="N574" s="65" t="s">
        <v>793</v>
      </c>
      <c r="O574" s="65" t="s">
        <v>289</v>
      </c>
      <c r="P574" s="66">
        <v>46305</v>
      </c>
      <c r="Q574" s="31">
        <f t="shared" ref="Q574:Q637" si="18">IFERROR(VALUE(LEFT($J574,2))*60+VALUE(MID($J574,4,2)),9999)</f>
        <v>573</v>
      </c>
      <c r="R574" s="31">
        <f t="shared" ref="R574:R637" si="19">IFERROR(VALUE(LEFT($K574,2))*60+VALUE(MID($K574,4,2)),"")</f>
        <v>756</v>
      </c>
      <c r="S574" s="29">
        <f>IF($Q574&lt;Parâmetros!$E$19,$G574-1,$G574)</f>
        <v>46305</v>
      </c>
    </row>
    <row r="575" spans="1:19" ht="15" customHeight="1" x14ac:dyDescent="0.25">
      <c r="A575" s="128">
        <v>12291</v>
      </c>
      <c r="B575" s="65" t="s">
        <v>395</v>
      </c>
      <c r="C575" s="65" t="s">
        <v>71</v>
      </c>
      <c r="D575" s="66">
        <v>46305</v>
      </c>
      <c r="E575" s="67">
        <v>2.89</v>
      </c>
      <c r="F575" s="65" t="s">
        <v>285</v>
      </c>
      <c r="G575" s="66">
        <v>46305</v>
      </c>
      <c r="H575" s="129">
        <v>40489305</v>
      </c>
      <c r="I575" s="129">
        <v>50</v>
      </c>
      <c r="J575" s="65" t="s">
        <v>1707</v>
      </c>
      <c r="K575" s="65" t="s">
        <v>1708</v>
      </c>
      <c r="L575" s="66">
        <v>46305</v>
      </c>
      <c r="M575" s="65" t="s">
        <v>287</v>
      </c>
      <c r="N575" s="65" t="s">
        <v>793</v>
      </c>
      <c r="O575" s="65" t="s">
        <v>289</v>
      </c>
      <c r="P575" s="66">
        <v>46305</v>
      </c>
      <c r="Q575" s="31">
        <f t="shared" si="18"/>
        <v>759</v>
      </c>
      <c r="R575" s="31">
        <f t="shared" si="19"/>
        <v>932</v>
      </c>
      <c r="S575" s="29">
        <f>IF($Q575&lt;Parâmetros!$E$19,$G575-1,$G575)</f>
        <v>46305</v>
      </c>
    </row>
    <row r="576" spans="1:19" ht="15" customHeight="1" x14ac:dyDescent="0.25">
      <c r="A576" s="128">
        <v>12291</v>
      </c>
      <c r="B576" s="65" t="s">
        <v>395</v>
      </c>
      <c r="C576" s="65" t="s">
        <v>71</v>
      </c>
      <c r="D576" s="66">
        <v>46307</v>
      </c>
      <c r="E576" s="67">
        <v>1.8</v>
      </c>
      <c r="F576" s="65" t="s">
        <v>285</v>
      </c>
      <c r="G576" s="66">
        <v>46307</v>
      </c>
      <c r="H576" s="129">
        <v>40520169</v>
      </c>
      <c r="I576" s="129">
        <v>20</v>
      </c>
      <c r="J576" s="65" t="s">
        <v>1709</v>
      </c>
      <c r="K576" s="65" t="s">
        <v>1710</v>
      </c>
      <c r="L576" s="66">
        <v>46307</v>
      </c>
      <c r="M576" s="65" t="s">
        <v>287</v>
      </c>
      <c r="N576" s="65" t="s">
        <v>793</v>
      </c>
      <c r="O576" s="65" t="s">
        <v>289</v>
      </c>
      <c r="P576" s="66">
        <v>46307</v>
      </c>
      <c r="Q576" s="31">
        <f t="shared" si="18"/>
        <v>441</v>
      </c>
      <c r="R576" s="31">
        <f t="shared" si="19"/>
        <v>549</v>
      </c>
      <c r="S576" s="29">
        <f>IF($Q576&lt;Parâmetros!$E$19,$G576-1,$G576)</f>
        <v>46307</v>
      </c>
    </row>
    <row r="577" spans="1:19" ht="15" customHeight="1" x14ac:dyDescent="0.25">
      <c r="A577" s="128">
        <v>12291</v>
      </c>
      <c r="B577" s="65" t="s">
        <v>395</v>
      </c>
      <c r="C577" s="65" t="s">
        <v>71</v>
      </c>
      <c r="D577" s="66">
        <v>46307</v>
      </c>
      <c r="E577" s="67">
        <v>1.85</v>
      </c>
      <c r="F577" s="65" t="s">
        <v>285</v>
      </c>
      <c r="G577" s="66">
        <v>46307</v>
      </c>
      <c r="H577" s="129">
        <v>40503390</v>
      </c>
      <c r="I577" s="129">
        <v>10</v>
      </c>
      <c r="J577" s="65" t="s">
        <v>2335</v>
      </c>
      <c r="K577" s="65" t="s">
        <v>2336</v>
      </c>
      <c r="L577" s="66">
        <v>46307</v>
      </c>
      <c r="M577" s="65" t="s">
        <v>287</v>
      </c>
      <c r="N577" s="65" t="s">
        <v>793</v>
      </c>
      <c r="O577" s="65" t="s">
        <v>289</v>
      </c>
      <c r="P577" s="66">
        <v>46307</v>
      </c>
      <c r="Q577" s="31">
        <f t="shared" si="18"/>
        <v>575</v>
      </c>
      <c r="R577" s="31">
        <f t="shared" si="19"/>
        <v>686</v>
      </c>
      <c r="S577" s="29">
        <f>IF($Q577&lt;Parâmetros!$E$19,$G577-1,$G577)</f>
        <v>46307</v>
      </c>
    </row>
    <row r="578" spans="1:19" ht="15" customHeight="1" x14ac:dyDescent="0.25">
      <c r="A578" s="128">
        <v>12291</v>
      </c>
      <c r="B578" s="65" t="s">
        <v>395</v>
      </c>
      <c r="C578" s="65" t="s">
        <v>71</v>
      </c>
      <c r="D578" s="66">
        <v>46307</v>
      </c>
      <c r="E578" s="67">
        <v>2.81</v>
      </c>
      <c r="F578" s="65" t="s">
        <v>285</v>
      </c>
      <c r="G578" s="66">
        <v>46307</v>
      </c>
      <c r="H578" s="129">
        <v>40524850</v>
      </c>
      <c r="I578" s="129">
        <v>20</v>
      </c>
      <c r="J578" s="65" t="s">
        <v>2337</v>
      </c>
      <c r="K578" s="65" t="s">
        <v>2338</v>
      </c>
      <c r="L578" s="66">
        <v>46307</v>
      </c>
      <c r="M578" s="65" t="s">
        <v>287</v>
      </c>
      <c r="N578" s="129">
        <v>3003736</v>
      </c>
      <c r="O578" s="65" t="s">
        <v>289</v>
      </c>
      <c r="P578" s="66">
        <v>46307</v>
      </c>
      <c r="Q578" s="31">
        <f t="shared" si="18"/>
        <v>759</v>
      </c>
      <c r="R578" s="31">
        <f t="shared" si="19"/>
        <v>927</v>
      </c>
      <c r="S578" s="29">
        <f>IF($Q578&lt;Parâmetros!$E$19,$G578-1,$G578)</f>
        <v>46307</v>
      </c>
    </row>
    <row r="579" spans="1:19" ht="15" customHeight="1" x14ac:dyDescent="0.25">
      <c r="A579" s="128">
        <v>12291</v>
      </c>
      <c r="B579" s="65" t="s">
        <v>395</v>
      </c>
      <c r="C579" s="65" t="s">
        <v>71</v>
      </c>
      <c r="D579" s="66">
        <v>46308</v>
      </c>
      <c r="E579" s="67">
        <v>5.45</v>
      </c>
      <c r="F579" s="65" t="s">
        <v>285</v>
      </c>
      <c r="G579" s="66">
        <v>46308</v>
      </c>
      <c r="H579" s="129">
        <v>40503390</v>
      </c>
      <c r="I579" s="129">
        <v>10</v>
      </c>
      <c r="J579" s="65" t="s">
        <v>2465</v>
      </c>
      <c r="K579" s="65" t="s">
        <v>2466</v>
      </c>
      <c r="L579" s="66">
        <v>46308</v>
      </c>
      <c r="M579" s="65" t="s">
        <v>287</v>
      </c>
      <c r="N579" s="65" t="s">
        <v>793</v>
      </c>
      <c r="O579" s="65" t="s">
        <v>289</v>
      </c>
      <c r="P579" s="66">
        <v>46308</v>
      </c>
      <c r="Q579" s="31">
        <f t="shared" si="18"/>
        <v>442</v>
      </c>
      <c r="R579" s="31">
        <f t="shared" si="19"/>
        <v>769</v>
      </c>
      <c r="S579" s="29">
        <f>IF($Q579&lt;Parâmetros!$E$19,$G579-1,$G579)</f>
        <v>46308</v>
      </c>
    </row>
    <row r="580" spans="1:19" ht="15" customHeight="1" x14ac:dyDescent="0.25">
      <c r="A580" s="128">
        <v>12291</v>
      </c>
      <c r="B580" s="65" t="s">
        <v>395</v>
      </c>
      <c r="C580" s="65" t="s">
        <v>71</v>
      </c>
      <c r="D580" s="66">
        <v>46309</v>
      </c>
      <c r="E580" s="67">
        <v>2.72</v>
      </c>
      <c r="F580" s="65" t="s">
        <v>285</v>
      </c>
      <c r="G580" s="66">
        <v>46308</v>
      </c>
      <c r="H580" s="129">
        <v>40525460</v>
      </c>
      <c r="I580" s="129">
        <v>10</v>
      </c>
      <c r="J580" s="65" t="s">
        <v>2537</v>
      </c>
      <c r="K580" s="65" t="s">
        <v>2538</v>
      </c>
      <c r="L580" s="66">
        <v>46308</v>
      </c>
      <c r="M580" s="65" t="s">
        <v>287</v>
      </c>
      <c r="N580" s="129">
        <v>3004533</v>
      </c>
      <c r="O580" s="65" t="s">
        <v>289</v>
      </c>
      <c r="P580" s="66">
        <v>46309</v>
      </c>
      <c r="Q580" s="31">
        <f t="shared" si="18"/>
        <v>830</v>
      </c>
      <c r="R580" s="31">
        <f t="shared" si="19"/>
        <v>993</v>
      </c>
      <c r="S580" s="29">
        <f>IF($Q580&lt;Parâmetros!$E$19,$G580-1,$G580)</f>
        <v>46308</v>
      </c>
    </row>
    <row r="581" spans="1:19" ht="15" customHeight="1" x14ac:dyDescent="0.25">
      <c r="A581" s="128">
        <v>12291</v>
      </c>
      <c r="B581" s="65" t="s">
        <v>395</v>
      </c>
      <c r="C581" s="65" t="s">
        <v>71</v>
      </c>
      <c r="D581" s="66">
        <v>46309</v>
      </c>
      <c r="E581" s="67">
        <v>1.02</v>
      </c>
      <c r="F581" s="65" t="s">
        <v>285</v>
      </c>
      <c r="G581" s="66">
        <v>46309</v>
      </c>
      <c r="H581" s="129">
        <v>40506444</v>
      </c>
      <c r="I581" s="129">
        <v>40</v>
      </c>
      <c r="J581" s="65" t="s">
        <v>2752</v>
      </c>
      <c r="K581" s="65" t="s">
        <v>2753</v>
      </c>
      <c r="L581" s="66">
        <v>46309</v>
      </c>
      <c r="M581" s="65" t="s">
        <v>315</v>
      </c>
      <c r="N581" s="65" t="s">
        <v>793</v>
      </c>
      <c r="O581" s="65" t="s">
        <v>289</v>
      </c>
      <c r="P581" s="66">
        <v>46309</v>
      </c>
      <c r="Q581" s="31">
        <f t="shared" si="18"/>
        <v>444</v>
      </c>
      <c r="R581" s="31">
        <f t="shared" si="19"/>
        <v>505</v>
      </c>
      <c r="S581" s="29">
        <f>IF($Q581&lt;Parâmetros!$E$19,$G581-1,$G581)</f>
        <v>46309</v>
      </c>
    </row>
    <row r="582" spans="1:19" ht="15" customHeight="1" x14ac:dyDescent="0.25">
      <c r="A582" s="128">
        <v>12291</v>
      </c>
      <c r="B582" s="65" t="s">
        <v>395</v>
      </c>
      <c r="C582" s="65" t="s">
        <v>71</v>
      </c>
      <c r="D582" s="66">
        <v>46309</v>
      </c>
      <c r="E582" s="67">
        <v>2.93</v>
      </c>
      <c r="F582" s="65" t="s">
        <v>285</v>
      </c>
      <c r="G582" s="66">
        <v>46309</v>
      </c>
      <c r="H582" s="129">
        <v>40523802</v>
      </c>
      <c r="I582" s="129">
        <v>10</v>
      </c>
      <c r="J582" s="65" t="s">
        <v>2754</v>
      </c>
      <c r="K582" s="65" t="s">
        <v>2755</v>
      </c>
      <c r="L582" s="66">
        <v>46309</v>
      </c>
      <c r="M582" s="65" t="s">
        <v>287</v>
      </c>
      <c r="N582" s="65" t="s">
        <v>793</v>
      </c>
      <c r="O582" s="65" t="s">
        <v>289</v>
      </c>
      <c r="P582" s="66">
        <v>46309</v>
      </c>
      <c r="Q582" s="31">
        <f t="shared" si="18"/>
        <v>510</v>
      </c>
      <c r="R582" s="31">
        <f t="shared" si="19"/>
        <v>685</v>
      </c>
      <c r="S582" s="29">
        <f>IF($Q582&lt;Parâmetros!$E$19,$G582-1,$G582)</f>
        <v>46309</v>
      </c>
    </row>
    <row r="583" spans="1:19" ht="15" customHeight="1" x14ac:dyDescent="0.25">
      <c r="A583" s="128">
        <v>12291</v>
      </c>
      <c r="B583" s="65" t="s">
        <v>395</v>
      </c>
      <c r="C583" s="65" t="s">
        <v>71</v>
      </c>
      <c r="D583" s="66">
        <v>46310</v>
      </c>
      <c r="E583" s="67">
        <v>4.05</v>
      </c>
      <c r="F583" s="65" t="s">
        <v>285</v>
      </c>
      <c r="G583" s="66">
        <v>46309</v>
      </c>
      <c r="H583" s="129">
        <v>40523373</v>
      </c>
      <c r="I583" s="129">
        <v>10</v>
      </c>
      <c r="J583" s="65" t="s">
        <v>1401</v>
      </c>
      <c r="K583" s="65" t="s">
        <v>3011</v>
      </c>
      <c r="L583" s="66">
        <v>46309</v>
      </c>
      <c r="M583" s="65" t="s">
        <v>287</v>
      </c>
      <c r="N583" s="65" t="s">
        <v>793</v>
      </c>
      <c r="O583" s="65" t="s">
        <v>289</v>
      </c>
      <c r="P583" s="66">
        <v>46310</v>
      </c>
      <c r="Q583" s="31">
        <f t="shared" si="18"/>
        <v>750</v>
      </c>
      <c r="R583" s="31">
        <f t="shared" si="19"/>
        <v>993</v>
      </c>
      <c r="S583" s="29">
        <f>IF($Q583&lt;Parâmetros!$E$19,$G583-1,$G583)</f>
        <v>46309</v>
      </c>
    </row>
    <row r="584" spans="1:19" ht="15" customHeight="1" x14ac:dyDescent="0.25">
      <c r="A584" s="128">
        <v>12291</v>
      </c>
      <c r="B584" s="65" t="s">
        <v>395</v>
      </c>
      <c r="C584" s="65" t="s">
        <v>71</v>
      </c>
      <c r="D584" s="66">
        <v>46309</v>
      </c>
      <c r="E584" s="67">
        <v>3.99</v>
      </c>
      <c r="F584" s="65" t="s">
        <v>285</v>
      </c>
      <c r="G584" s="66">
        <v>46309</v>
      </c>
      <c r="H584" s="129">
        <v>40523802</v>
      </c>
      <c r="I584" s="129">
        <v>10</v>
      </c>
      <c r="J584" s="65" t="s">
        <v>2756</v>
      </c>
      <c r="K584" s="65" t="s">
        <v>2757</v>
      </c>
      <c r="L584" s="66">
        <v>46309</v>
      </c>
      <c r="M584" s="65" t="s">
        <v>287</v>
      </c>
      <c r="N584" s="65" t="s">
        <v>793</v>
      </c>
      <c r="O584" s="65" t="s">
        <v>289</v>
      </c>
      <c r="P584" s="66">
        <v>46309</v>
      </c>
      <c r="Q584" s="31">
        <f t="shared" si="18"/>
        <v>758</v>
      </c>
      <c r="R584" s="31">
        <f t="shared" si="19"/>
        <v>997</v>
      </c>
      <c r="S584" s="29">
        <f>IF($Q584&lt;Parâmetros!$E$19,$G584-1,$G584)</f>
        <v>46309</v>
      </c>
    </row>
    <row r="585" spans="1:19" ht="15" customHeight="1" x14ac:dyDescent="0.25">
      <c r="A585" s="128">
        <v>12291</v>
      </c>
      <c r="B585" s="65" t="s">
        <v>395</v>
      </c>
      <c r="C585" s="65" t="s">
        <v>71</v>
      </c>
      <c r="D585" s="66">
        <v>46310</v>
      </c>
      <c r="E585" s="67">
        <v>4.01</v>
      </c>
      <c r="F585" s="65" t="s">
        <v>285</v>
      </c>
      <c r="G585" s="66">
        <v>46310</v>
      </c>
      <c r="H585" s="129">
        <v>40523373</v>
      </c>
      <c r="I585" s="129">
        <v>10</v>
      </c>
      <c r="J585" s="65" t="s">
        <v>3012</v>
      </c>
      <c r="K585" s="65" t="s">
        <v>3013</v>
      </c>
      <c r="L585" s="66">
        <v>46310</v>
      </c>
      <c r="M585" s="65" t="s">
        <v>287</v>
      </c>
      <c r="N585" s="65" t="s">
        <v>793</v>
      </c>
      <c r="O585" s="65" t="s">
        <v>289</v>
      </c>
      <c r="P585" s="66">
        <v>46310</v>
      </c>
      <c r="Q585" s="31">
        <f t="shared" si="18"/>
        <v>440</v>
      </c>
      <c r="R585" s="31">
        <f t="shared" si="19"/>
        <v>680</v>
      </c>
      <c r="S585" s="29">
        <f>IF($Q585&lt;Parâmetros!$E$19,$G585-1,$G585)</f>
        <v>46310</v>
      </c>
    </row>
    <row r="586" spans="1:19" ht="15" customHeight="1" x14ac:dyDescent="0.25">
      <c r="A586" s="128">
        <v>12291</v>
      </c>
      <c r="B586" s="65" t="s">
        <v>395</v>
      </c>
      <c r="C586" s="65" t="s">
        <v>71</v>
      </c>
      <c r="D586" s="66">
        <v>46310</v>
      </c>
      <c r="E586" s="67">
        <v>2</v>
      </c>
      <c r="F586" s="65" t="s">
        <v>285</v>
      </c>
      <c r="G586" s="66">
        <v>46310</v>
      </c>
      <c r="H586" s="129">
        <v>40526414</v>
      </c>
      <c r="I586" s="129">
        <v>10</v>
      </c>
      <c r="J586" s="65" t="s">
        <v>3014</v>
      </c>
      <c r="K586" s="65" t="s">
        <v>1463</v>
      </c>
      <c r="L586" s="66">
        <v>46310</v>
      </c>
      <c r="M586" s="65" t="s">
        <v>287</v>
      </c>
      <c r="N586" s="129">
        <v>4000877</v>
      </c>
      <c r="O586" s="65" t="s">
        <v>289</v>
      </c>
      <c r="P586" s="66">
        <v>46310</v>
      </c>
      <c r="Q586" s="31">
        <f t="shared" si="18"/>
        <v>780</v>
      </c>
      <c r="R586" s="31">
        <f t="shared" si="19"/>
        <v>900</v>
      </c>
      <c r="S586" s="29">
        <f>IF($Q586&lt;Parâmetros!$E$19,$G586-1,$G586)</f>
        <v>46310</v>
      </c>
    </row>
    <row r="587" spans="1:19" ht="15" customHeight="1" x14ac:dyDescent="0.25">
      <c r="A587" s="128">
        <v>12291</v>
      </c>
      <c r="B587" s="65" t="s">
        <v>395</v>
      </c>
      <c r="C587" s="65" t="s">
        <v>71</v>
      </c>
      <c r="D587" s="66">
        <v>46310</v>
      </c>
      <c r="E587" s="67">
        <v>1.24</v>
      </c>
      <c r="F587" s="65" t="s">
        <v>285</v>
      </c>
      <c r="G587" s="66">
        <v>46310</v>
      </c>
      <c r="H587" s="129">
        <v>40523373</v>
      </c>
      <c r="I587" s="129">
        <v>10</v>
      </c>
      <c r="J587" s="65" t="s">
        <v>3015</v>
      </c>
      <c r="K587" s="65" t="s">
        <v>3016</v>
      </c>
      <c r="L587" s="66">
        <v>46310</v>
      </c>
      <c r="M587" s="65" t="s">
        <v>287</v>
      </c>
      <c r="N587" s="65" t="s">
        <v>793</v>
      </c>
      <c r="O587" s="65" t="s">
        <v>289</v>
      </c>
      <c r="P587" s="66">
        <v>46310</v>
      </c>
      <c r="Q587" s="31">
        <f t="shared" si="18"/>
        <v>916</v>
      </c>
      <c r="R587" s="31">
        <f t="shared" si="19"/>
        <v>990</v>
      </c>
      <c r="S587" s="29">
        <f>IF($Q587&lt;Parâmetros!$E$19,$G587-1,$G587)</f>
        <v>46310</v>
      </c>
    </row>
    <row r="588" spans="1:19" ht="15" customHeight="1" x14ac:dyDescent="0.25">
      <c r="A588" s="128">
        <v>12291</v>
      </c>
      <c r="B588" s="65" t="s">
        <v>395</v>
      </c>
      <c r="C588" s="65" t="s">
        <v>71</v>
      </c>
      <c r="D588" s="66">
        <v>46311</v>
      </c>
      <c r="E588" s="67">
        <v>1.69</v>
      </c>
      <c r="F588" s="65" t="s">
        <v>285</v>
      </c>
      <c r="G588" s="66">
        <v>46311</v>
      </c>
      <c r="H588" s="129">
        <v>40523354</v>
      </c>
      <c r="I588" s="129">
        <v>20</v>
      </c>
      <c r="J588" s="65" t="s">
        <v>3220</v>
      </c>
      <c r="K588" s="65" t="s">
        <v>3221</v>
      </c>
      <c r="L588" s="66">
        <v>46311</v>
      </c>
      <c r="M588" s="65" t="s">
        <v>287</v>
      </c>
      <c r="N588" s="65" t="s">
        <v>793</v>
      </c>
      <c r="O588" s="65" t="s">
        <v>289</v>
      </c>
      <c r="P588" s="66">
        <v>46311</v>
      </c>
      <c r="Q588" s="31">
        <f t="shared" si="18"/>
        <v>439</v>
      </c>
      <c r="R588" s="31">
        <f t="shared" si="19"/>
        <v>540</v>
      </c>
      <c r="S588" s="29">
        <f>IF($Q588&lt;Parâmetros!$E$19,$G588-1,$G588)</f>
        <v>46311</v>
      </c>
    </row>
    <row r="589" spans="1:19" ht="15" customHeight="1" x14ac:dyDescent="0.25">
      <c r="A589" s="128">
        <v>12291</v>
      </c>
      <c r="B589" s="65" t="s">
        <v>395</v>
      </c>
      <c r="C589" s="65" t="s">
        <v>71</v>
      </c>
      <c r="D589" s="66">
        <v>46311</v>
      </c>
      <c r="E589" s="67">
        <v>2.39</v>
      </c>
      <c r="F589" s="65" t="s">
        <v>285</v>
      </c>
      <c r="G589" s="66">
        <v>46311</v>
      </c>
      <c r="H589" s="129">
        <v>40523802</v>
      </c>
      <c r="I589" s="129">
        <v>10</v>
      </c>
      <c r="J589" s="65" t="s">
        <v>3222</v>
      </c>
      <c r="K589" s="65" t="s">
        <v>520</v>
      </c>
      <c r="L589" s="66">
        <v>46311</v>
      </c>
      <c r="M589" s="65" t="s">
        <v>287</v>
      </c>
      <c r="N589" s="65" t="s">
        <v>793</v>
      </c>
      <c r="O589" s="65" t="s">
        <v>289</v>
      </c>
      <c r="P589" s="66">
        <v>46311</v>
      </c>
      <c r="Q589" s="31">
        <f t="shared" si="18"/>
        <v>542</v>
      </c>
      <c r="R589" s="31">
        <f t="shared" si="19"/>
        <v>685</v>
      </c>
      <c r="S589" s="29">
        <f>IF($Q589&lt;Parâmetros!$E$19,$G589-1,$G589)</f>
        <v>46311</v>
      </c>
    </row>
    <row r="590" spans="1:19" ht="15" customHeight="1" x14ac:dyDescent="0.25">
      <c r="A590" s="128">
        <v>12291</v>
      </c>
      <c r="B590" s="65" t="s">
        <v>395</v>
      </c>
      <c r="C590" s="65" t="s">
        <v>71</v>
      </c>
      <c r="D590" s="66">
        <v>46311</v>
      </c>
      <c r="E590" s="67">
        <v>4.09</v>
      </c>
      <c r="F590" s="65" t="s">
        <v>285</v>
      </c>
      <c r="G590" s="66">
        <v>46311</v>
      </c>
      <c r="H590" s="129">
        <v>40523802</v>
      </c>
      <c r="I590" s="129">
        <v>10</v>
      </c>
      <c r="J590" s="65" t="s">
        <v>3223</v>
      </c>
      <c r="K590" s="65" t="s">
        <v>3224</v>
      </c>
      <c r="L590" s="66">
        <v>46311</v>
      </c>
      <c r="M590" s="65" t="s">
        <v>287</v>
      </c>
      <c r="N590" s="65" t="s">
        <v>793</v>
      </c>
      <c r="O590" s="65" t="s">
        <v>289</v>
      </c>
      <c r="P590" s="66">
        <v>46311</v>
      </c>
      <c r="Q590" s="31">
        <f t="shared" si="18"/>
        <v>758</v>
      </c>
      <c r="R590" s="31">
        <f t="shared" si="19"/>
        <v>1003</v>
      </c>
      <c r="S590" s="29">
        <f>IF($Q590&lt;Parâmetros!$E$19,$G590-1,$G590)</f>
        <v>46311</v>
      </c>
    </row>
    <row r="591" spans="1:19" ht="15" customHeight="1" x14ac:dyDescent="0.25">
      <c r="A591" s="128">
        <v>12291</v>
      </c>
      <c r="B591" s="65" t="s">
        <v>395</v>
      </c>
      <c r="C591" s="65" t="s">
        <v>71</v>
      </c>
      <c r="D591" s="66">
        <v>46312</v>
      </c>
      <c r="E591" s="67">
        <v>4</v>
      </c>
      <c r="F591" s="65" t="s">
        <v>285</v>
      </c>
      <c r="G591" s="66">
        <v>46312</v>
      </c>
      <c r="H591" s="129">
        <v>40503390</v>
      </c>
      <c r="I591" s="129">
        <v>10</v>
      </c>
      <c r="J591" s="65" t="s">
        <v>3553</v>
      </c>
      <c r="K591" s="65" t="s">
        <v>3554</v>
      </c>
      <c r="L591" s="66">
        <v>46312</v>
      </c>
      <c r="M591" s="65" t="s">
        <v>287</v>
      </c>
      <c r="N591" s="65" t="s">
        <v>793</v>
      </c>
      <c r="O591" s="65" t="s">
        <v>289</v>
      </c>
      <c r="P591" s="66">
        <v>46312</v>
      </c>
      <c r="Q591" s="31">
        <f t="shared" si="18"/>
        <v>435</v>
      </c>
      <c r="R591" s="31">
        <f t="shared" si="19"/>
        <v>676</v>
      </c>
      <c r="S591" s="29">
        <f>IF($Q591&lt;Parâmetros!$E$19,$G591-1,$G591)</f>
        <v>46312</v>
      </c>
    </row>
    <row r="592" spans="1:19" ht="15" customHeight="1" x14ac:dyDescent="0.25">
      <c r="A592" s="128">
        <v>12291</v>
      </c>
      <c r="B592" s="65" t="s">
        <v>395</v>
      </c>
      <c r="C592" s="65" t="s">
        <v>71</v>
      </c>
      <c r="D592" s="66">
        <v>46312</v>
      </c>
      <c r="E592" s="67">
        <v>2.82</v>
      </c>
      <c r="F592" s="65" t="s">
        <v>285</v>
      </c>
      <c r="G592" s="66">
        <v>46312</v>
      </c>
      <c r="H592" s="129">
        <v>40503390</v>
      </c>
      <c r="I592" s="129">
        <v>10</v>
      </c>
      <c r="J592" s="65" t="s">
        <v>3555</v>
      </c>
      <c r="K592" s="65" t="s">
        <v>3556</v>
      </c>
      <c r="L592" s="66">
        <v>46312</v>
      </c>
      <c r="M592" s="65" t="s">
        <v>287</v>
      </c>
      <c r="N592" s="65" t="s">
        <v>793</v>
      </c>
      <c r="O592" s="65" t="s">
        <v>289</v>
      </c>
      <c r="P592" s="66">
        <v>46312</v>
      </c>
      <c r="Q592" s="31">
        <f t="shared" si="18"/>
        <v>757</v>
      </c>
      <c r="R592" s="31">
        <f t="shared" si="19"/>
        <v>926</v>
      </c>
      <c r="S592" s="29">
        <f>IF($Q592&lt;Parâmetros!$E$19,$G592-1,$G592)</f>
        <v>46312</v>
      </c>
    </row>
    <row r="593" spans="1:19" ht="15" customHeight="1" x14ac:dyDescent="0.25">
      <c r="A593" s="128">
        <v>12291</v>
      </c>
      <c r="B593" s="65" t="s">
        <v>395</v>
      </c>
      <c r="C593" s="65" t="s">
        <v>71</v>
      </c>
      <c r="D593" s="66">
        <v>46315</v>
      </c>
      <c r="E593" s="67">
        <v>1.0900000000000001</v>
      </c>
      <c r="F593" s="65" t="s">
        <v>285</v>
      </c>
      <c r="G593" s="66">
        <v>46314</v>
      </c>
      <c r="H593" s="129">
        <v>40526722</v>
      </c>
      <c r="I593" s="129">
        <v>10</v>
      </c>
      <c r="J593" s="65" t="s">
        <v>2703</v>
      </c>
      <c r="K593" s="65" t="s">
        <v>4070</v>
      </c>
      <c r="L593" s="66">
        <v>46314</v>
      </c>
      <c r="M593" s="65" t="s">
        <v>287</v>
      </c>
      <c r="N593" s="65" t="s">
        <v>793</v>
      </c>
      <c r="O593" s="65" t="s">
        <v>289</v>
      </c>
      <c r="P593" s="66">
        <v>46315</v>
      </c>
      <c r="Q593" s="31">
        <f t="shared" si="18"/>
        <v>436</v>
      </c>
      <c r="R593" s="31">
        <f t="shared" si="19"/>
        <v>501</v>
      </c>
      <c r="S593" s="29">
        <f>IF($Q593&lt;Parâmetros!$E$19,$G593-1,$G593)</f>
        <v>46314</v>
      </c>
    </row>
    <row r="594" spans="1:19" ht="15" customHeight="1" x14ac:dyDescent="0.25">
      <c r="A594" s="128">
        <v>12291</v>
      </c>
      <c r="B594" s="65" t="s">
        <v>395</v>
      </c>
      <c r="C594" s="65" t="s">
        <v>71</v>
      </c>
      <c r="D594" s="66">
        <v>46315</v>
      </c>
      <c r="E594" s="67">
        <v>1</v>
      </c>
      <c r="F594" s="65" t="s">
        <v>285</v>
      </c>
      <c r="G594" s="66">
        <v>46314</v>
      </c>
      <c r="H594" s="129">
        <v>40520176</v>
      </c>
      <c r="I594" s="129">
        <v>10</v>
      </c>
      <c r="J594" s="65" t="s">
        <v>2754</v>
      </c>
      <c r="K594" s="65" t="s">
        <v>4071</v>
      </c>
      <c r="L594" s="66">
        <v>46314</v>
      </c>
      <c r="M594" s="65" t="s">
        <v>287</v>
      </c>
      <c r="N594" s="65" t="s">
        <v>793</v>
      </c>
      <c r="O594" s="65" t="s">
        <v>289</v>
      </c>
      <c r="P594" s="66">
        <v>46315</v>
      </c>
      <c r="Q594" s="31">
        <f t="shared" si="18"/>
        <v>510</v>
      </c>
      <c r="R594" s="31">
        <f t="shared" si="19"/>
        <v>570</v>
      </c>
      <c r="S594" s="29">
        <f>IF($Q594&lt;Parâmetros!$E$19,$G594-1,$G594)</f>
        <v>46314</v>
      </c>
    </row>
    <row r="595" spans="1:19" ht="15" customHeight="1" x14ac:dyDescent="0.25">
      <c r="A595" s="128">
        <v>12291</v>
      </c>
      <c r="B595" s="65" t="s">
        <v>395</v>
      </c>
      <c r="C595" s="65" t="s">
        <v>71</v>
      </c>
      <c r="D595" s="66">
        <v>46315</v>
      </c>
      <c r="E595" s="67">
        <v>1.87</v>
      </c>
      <c r="F595" s="65" t="s">
        <v>285</v>
      </c>
      <c r="G595" s="66">
        <v>46314</v>
      </c>
      <c r="H595" s="129">
        <v>40525179</v>
      </c>
      <c r="I595" s="129">
        <v>10</v>
      </c>
      <c r="J595" s="65" t="s">
        <v>4072</v>
      </c>
      <c r="K595" s="65" t="s">
        <v>4073</v>
      </c>
      <c r="L595" s="66">
        <v>46314</v>
      </c>
      <c r="M595" s="65" t="s">
        <v>287</v>
      </c>
      <c r="N595" s="65" t="s">
        <v>793</v>
      </c>
      <c r="O595" s="65" t="s">
        <v>289</v>
      </c>
      <c r="P595" s="66">
        <v>46315</v>
      </c>
      <c r="Q595" s="31">
        <f t="shared" si="18"/>
        <v>572</v>
      </c>
      <c r="R595" s="31">
        <f t="shared" si="19"/>
        <v>684</v>
      </c>
      <c r="S595" s="29">
        <f>IF($Q595&lt;Parâmetros!$E$19,$G595-1,$G595)</f>
        <v>46314</v>
      </c>
    </row>
    <row r="596" spans="1:19" ht="15" customHeight="1" x14ac:dyDescent="0.25">
      <c r="A596" s="128">
        <v>12291</v>
      </c>
      <c r="B596" s="65" t="s">
        <v>395</v>
      </c>
      <c r="C596" s="65" t="s">
        <v>71</v>
      </c>
      <c r="D596" s="66">
        <v>46315</v>
      </c>
      <c r="E596" s="67">
        <v>3.84</v>
      </c>
      <c r="F596" s="65" t="s">
        <v>285</v>
      </c>
      <c r="G596" s="66">
        <v>46314</v>
      </c>
      <c r="H596" s="129">
        <v>40525179</v>
      </c>
      <c r="I596" s="129">
        <v>10</v>
      </c>
      <c r="J596" s="65" t="s">
        <v>4074</v>
      </c>
      <c r="K596" s="65" t="s">
        <v>4075</v>
      </c>
      <c r="L596" s="66">
        <v>46314</v>
      </c>
      <c r="M596" s="65" t="s">
        <v>287</v>
      </c>
      <c r="N596" s="65" t="s">
        <v>793</v>
      </c>
      <c r="O596" s="65" t="s">
        <v>289</v>
      </c>
      <c r="P596" s="66">
        <v>46315</v>
      </c>
      <c r="Q596" s="31">
        <f t="shared" si="18"/>
        <v>764</v>
      </c>
      <c r="R596" s="31">
        <f t="shared" si="19"/>
        <v>994</v>
      </c>
      <c r="S596" s="29">
        <f>IF($Q596&lt;Parâmetros!$E$19,$G596-1,$G596)</f>
        <v>46314</v>
      </c>
    </row>
    <row r="597" spans="1:19" ht="15" customHeight="1" x14ac:dyDescent="0.25">
      <c r="A597" s="128">
        <v>12291</v>
      </c>
      <c r="B597" s="65" t="s">
        <v>395</v>
      </c>
      <c r="C597" s="65" t="s">
        <v>71</v>
      </c>
      <c r="D597" s="66">
        <v>46315</v>
      </c>
      <c r="E597" s="67">
        <v>1.07</v>
      </c>
      <c r="F597" s="65" t="s">
        <v>285</v>
      </c>
      <c r="G597" s="66">
        <v>46315</v>
      </c>
      <c r="H597" s="129">
        <v>40525180</v>
      </c>
      <c r="I597" s="129">
        <v>10</v>
      </c>
      <c r="J597" s="65" t="s">
        <v>4076</v>
      </c>
      <c r="K597" s="65" t="s">
        <v>4077</v>
      </c>
      <c r="L597" s="66">
        <v>46315</v>
      </c>
      <c r="M597" s="65" t="s">
        <v>287</v>
      </c>
      <c r="N597" s="65" t="s">
        <v>793</v>
      </c>
      <c r="O597" s="65" t="s">
        <v>289</v>
      </c>
      <c r="P597" s="66">
        <v>46315</v>
      </c>
      <c r="Q597" s="31">
        <f t="shared" si="18"/>
        <v>436</v>
      </c>
      <c r="R597" s="31">
        <f t="shared" si="19"/>
        <v>500</v>
      </c>
      <c r="S597" s="29">
        <f>IF($Q597&lt;Parâmetros!$E$19,$G597-1,$G597)</f>
        <v>46315</v>
      </c>
    </row>
    <row r="598" spans="1:19" ht="15" customHeight="1" x14ac:dyDescent="0.25">
      <c r="A598" s="128">
        <v>12291</v>
      </c>
      <c r="B598" s="65" t="s">
        <v>395</v>
      </c>
      <c r="C598" s="65" t="s">
        <v>71</v>
      </c>
      <c r="D598" s="66">
        <v>46315</v>
      </c>
      <c r="E598" s="67">
        <v>1.02</v>
      </c>
      <c r="F598" s="65" t="s">
        <v>285</v>
      </c>
      <c r="G598" s="66">
        <v>46315</v>
      </c>
      <c r="H598" s="129">
        <v>40494739</v>
      </c>
      <c r="I598" s="129">
        <v>30</v>
      </c>
      <c r="J598" s="65" t="s">
        <v>4078</v>
      </c>
      <c r="K598" s="65" t="s">
        <v>4079</v>
      </c>
      <c r="L598" s="66">
        <v>46315</v>
      </c>
      <c r="M598" s="65" t="s">
        <v>287</v>
      </c>
      <c r="N598" s="65" t="s">
        <v>793</v>
      </c>
      <c r="O598" s="65" t="s">
        <v>289</v>
      </c>
      <c r="P598" s="66">
        <v>46315</v>
      </c>
      <c r="Q598" s="31">
        <f t="shared" si="18"/>
        <v>438</v>
      </c>
      <c r="R598" s="31">
        <f t="shared" si="19"/>
        <v>499</v>
      </c>
      <c r="S598" s="29">
        <f>IF($Q598&lt;Parâmetros!$E$19,$G598-1,$G598)</f>
        <v>46315</v>
      </c>
    </row>
    <row r="599" spans="1:19" ht="15" customHeight="1" x14ac:dyDescent="0.25">
      <c r="A599" s="128">
        <v>12291</v>
      </c>
      <c r="B599" s="65" t="s">
        <v>395</v>
      </c>
      <c r="C599" s="65" t="s">
        <v>71</v>
      </c>
      <c r="D599" s="66">
        <v>46315</v>
      </c>
      <c r="E599" s="67">
        <v>3.67</v>
      </c>
      <c r="F599" s="65" t="s">
        <v>285</v>
      </c>
      <c r="G599" s="66">
        <v>46315</v>
      </c>
      <c r="H599" s="129">
        <v>40527916</v>
      </c>
      <c r="I599" s="129">
        <v>10</v>
      </c>
      <c r="J599" s="65" t="s">
        <v>4080</v>
      </c>
      <c r="K599" s="65" t="s">
        <v>4081</v>
      </c>
      <c r="L599" s="66">
        <v>46315</v>
      </c>
      <c r="M599" s="65" t="s">
        <v>287</v>
      </c>
      <c r="N599" s="65" t="s">
        <v>793</v>
      </c>
      <c r="O599" s="65" t="s">
        <v>289</v>
      </c>
      <c r="P599" s="66">
        <v>46315</v>
      </c>
      <c r="Q599" s="31">
        <f t="shared" si="18"/>
        <v>503</v>
      </c>
      <c r="R599" s="31">
        <f t="shared" si="19"/>
        <v>723</v>
      </c>
      <c r="S599" s="29">
        <f>IF($Q599&lt;Parâmetros!$E$19,$G599-1,$G599)</f>
        <v>46315</v>
      </c>
    </row>
    <row r="600" spans="1:19" ht="15" customHeight="1" x14ac:dyDescent="0.25">
      <c r="A600" s="128">
        <v>12291</v>
      </c>
      <c r="B600" s="65" t="s">
        <v>395</v>
      </c>
      <c r="C600" s="65" t="s">
        <v>71</v>
      </c>
      <c r="D600" s="66">
        <v>46315</v>
      </c>
      <c r="E600" s="67">
        <v>3.24</v>
      </c>
      <c r="F600" s="65" t="s">
        <v>285</v>
      </c>
      <c r="G600" s="66">
        <v>46315</v>
      </c>
      <c r="H600" s="129">
        <v>40525180</v>
      </c>
      <c r="I600" s="129">
        <v>10</v>
      </c>
      <c r="J600" s="65" t="s">
        <v>4082</v>
      </c>
      <c r="K600" s="65" t="s">
        <v>4083</v>
      </c>
      <c r="L600" s="66">
        <v>46315</v>
      </c>
      <c r="M600" s="65" t="s">
        <v>287</v>
      </c>
      <c r="N600" s="65" t="s">
        <v>793</v>
      </c>
      <c r="O600" s="65" t="s">
        <v>289</v>
      </c>
      <c r="P600" s="66">
        <v>46315</v>
      </c>
      <c r="Q600" s="31">
        <f t="shared" si="18"/>
        <v>783</v>
      </c>
      <c r="R600" s="31">
        <f t="shared" si="19"/>
        <v>977</v>
      </c>
      <c r="S600" s="29">
        <f>IF($Q600&lt;Parâmetros!$E$19,$G600-1,$G600)</f>
        <v>46315</v>
      </c>
    </row>
    <row r="601" spans="1:19" ht="15" customHeight="1" x14ac:dyDescent="0.25">
      <c r="A601" s="128">
        <v>12291</v>
      </c>
      <c r="B601" s="65" t="s">
        <v>395</v>
      </c>
      <c r="C601" s="65" t="s">
        <v>71</v>
      </c>
      <c r="D601" s="66">
        <v>46316</v>
      </c>
      <c r="E601" s="67">
        <v>0.67</v>
      </c>
      <c r="F601" s="65" t="s">
        <v>285</v>
      </c>
      <c r="G601" s="66">
        <v>46316</v>
      </c>
      <c r="H601" s="129">
        <v>40525176</v>
      </c>
      <c r="I601" s="129">
        <v>10</v>
      </c>
      <c r="J601" s="65" t="s">
        <v>4411</v>
      </c>
      <c r="K601" s="65" t="s">
        <v>4412</v>
      </c>
      <c r="L601" s="66">
        <v>46316</v>
      </c>
      <c r="M601" s="65" t="s">
        <v>287</v>
      </c>
      <c r="N601" s="65" t="s">
        <v>793</v>
      </c>
      <c r="O601" s="65" t="s">
        <v>289</v>
      </c>
      <c r="P601" s="66">
        <v>46316</v>
      </c>
      <c r="Q601" s="31">
        <f t="shared" si="18"/>
        <v>441</v>
      </c>
      <c r="R601" s="31">
        <f t="shared" si="19"/>
        <v>481</v>
      </c>
      <c r="S601" s="29">
        <f>IF($Q601&lt;Parâmetros!$E$19,$G601-1,$G601)</f>
        <v>46316</v>
      </c>
    </row>
    <row r="602" spans="1:19" ht="15" customHeight="1" x14ac:dyDescent="0.25">
      <c r="A602" s="128">
        <v>12291</v>
      </c>
      <c r="B602" s="65" t="s">
        <v>395</v>
      </c>
      <c r="C602" s="65" t="s">
        <v>71</v>
      </c>
      <c r="D602" s="66">
        <v>46316</v>
      </c>
      <c r="E602" s="67">
        <v>0.55000000000000004</v>
      </c>
      <c r="F602" s="65" t="s">
        <v>285</v>
      </c>
      <c r="G602" s="66">
        <v>46316</v>
      </c>
      <c r="H602" s="129">
        <v>40525178</v>
      </c>
      <c r="I602" s="129">
        <v>10</v>
      </c>
      <c r="J602" s="65" t="s">
        <v>4413</v>
      </c>
      <c r="K602" s="65" t="s">
        <v>4414</v>
      </c>
      <c r="L602" s="66">
        <v>46316</v>
      </c>
      <c r="M602" s="65" t="s">
        <v>287</v>
      </c>
      <c r="N602" s="65" t="s">
        <v>793</v>
      </c>
      <c r="O602" s="65" t="s">
        <v>289</v>
      </c>
      <c r="P602" s="66">
        <v>46316</v>
      </c>
      <c r="Q602" s="31">
        <f t="shared" si="18"/>
        <v>485</v>
      </c>
      <c r="R602" s="31">
        <f t="shared" si="19"/>
        <v>519</v>
      </c>
      <c r="S602" s="29">
        <f>IF($Q602&lt;Parâmetros!$E$19,$G602-1,$G602)</f>
        <v>46316</v>
      </c>
    </row>
    <row r="603" spans="1:19" ht="15" customHeight="1" x14ac:dyDescent="0.25">
      <c r="A603" s="128">
        <v>12291</v>
      </c>
      <c r="B603" s="65" t="s">
        <v>395</v>
      </c>
      <c r="C603" s="65" t="s">
        <v>71</v>
      </c>
      <c r="D603" s="66">
        <v>46316</v>
      </c>
      <c r="E603" s="67">
        <v>0.52</v>
      </c>
      <c r="F603" s="65" t="s">
        <v>285</v>
      </c>
      <c r="G603" s="66">
        <v>46316</v>
      </c>
      <c r="H603" s="129">
        <v>40525177</v>
      </c>
      <c r="I603" s="129">
        <v>10</v>
      </c>
      <c r="J603" s="65" t="s">
        <v>4415</v>
      </c>
      <c r="K603" s="65" t="s">
        <v>4416</v>
      </c>
      <c r="L603" s="66">
        <v>46316</v>
      </c>
      <c r="M603" s="65" t="s">
        <v>287</v>
      </c>
      <c r="N603" s="65" t="s">
        <v>793</v>
      </c>
      <c r="O603" s="65" t="s">
        <v>289</v>
      </c>
      <c r="P603" s="66">
        <v>46316</v>
      </c>
      <c r="Q603" s="31">
        <f t="shared" si="18"/>
        <v>524</v>
      </c>
      <c r="R603" s="31">
        <f t="shared" si="19"/>
        <v>555</v>
      </c>
      <c r="S603" s="29">
        <f>IF($Q603&lt;Parâmetros!$E$19,$G603-1,$G603)</f>
        <v>46316</v>
      </c>
    </row>
    <row r="604" spans="1:19" ht="15" customHeight="1" x14ac:dyDescent="0.25">
      <c r="A604" s="128">
        <v>12291</v>
      </c>
      <c r="B604" s="65" t="s">
        <v>395</v>
      </c>
      <c r="C604" s="65" t="s">
        <v>71</v>
      </c>
      <c r="D604" s="66">
        <v>46316</v>
      </c>
      <c r="E604" s="67">
        <v>0.75</v>
      </c>
      <c r="F604" s="65" t="s">
        <v>285</v>
      </c>
      <c r="G604" s="66">
        <v>46316</v>
      </c>
      <c r="H604" s="129">
        <v>40525717</v>
      </c>
      <c r="I604" s="129">
        <v>10</v>
      </c>
      <c r="J604" s="65" t="s">
        <v>4417</v>
      </c>
      <c r="K604" s="65" t="s">
        <v>4418</v>
      </c>
      <c r="L604" s="66">
        <v>46316</v>
      </c>
      <c r="M604" s="65" t="s">
        <v>287</v>
      </c>
      <c r="N604" s="65" t="s">
        <v>793</v>
      </c>
      <c r="O604" s="65" t="s">
        <v>289</v>
      </c>
      <c r="P604" s="66">
        <v>46316</v>
      </c>
      <c r="Q604" s="31">
        <f t="shared" si="18"/>
        <v>560</v>
      </c>
      <c r="R604" s="31">
        <f t="shared" si="19"/>
        <v>606</v>
      </c>
      <c r="S604" s="29">
        <f>IF($Q604&lt;Parâmetros!$E$19,$G604-1,$G604)</f>
        <v>46316</v>
      </c>
    </row>
    <row r="605" spans="1:19" ht="15" customHeight="1" x14ac:dyDescent="0.25">
      <c r="A605" s="128">
        <v>12291</v>
      </c>
      <c r="B605" s="65" t="s">
        <v>395</v>
      </c>
      <c r="C605" s="65" t="s">
        <v>71</v>
      </c>
      <c r="D605" s="66">
        <v>46317</v>
      </c>
      <c r="E605" s="67">
        <v>1.29</v>
      </c>
      <c r="F605" s="65" t="s">
        <v>285</v>
      </c>
      <c r="G605" s="66">
        <v>46316</v>
      </c>
      <c r="H605" s="129">
        <v>40489305</v>
      </c>
      <c r="I605" s="129">
        <v>50</v>
      </c>
      <c r="J605" s="65" t="s">
        <v>4661</v>
      </c>
      <c r="K605" s="65" t="s">
        <v>4662</v>
      </c>
      <c r="L605" s="66">
        <v>46316</v>
      </c>
      <c r="M605" s="65" t="s">
        <v>287</v>
      </c>
      <c r="N605" s="65" t="s">
        <v>793</v>
      </c>
      <c r="O605" s="65" t="s">
        <v>289</v>
      </c>
      <c r="P605" s="66">
        <v>46317</v>
      </c>
      <c r="Q605" s="31">
        <f t="shared" si="18"/>
        <v>610</v>
      </c>
      <c r="R605" s="31">
        <f t="shared" si="19"/>
        <v>687</v>
      </c>
      <c r="S605" s="29">
        <f>IF($Q605&lt;Parâmetros!$E$19,$G605-1,$G605)</f>
        <v>46316</v>
      </c>
    </row>
    <row r="606" spans="1:19" ht="15" customHeight="1" x14ac:dyDescent="0.25">
      <c r="A606" s="128">
        <v>12291</v>
      </c>
      <c r="B606" s="65" t="s">
        <v>395</v>
      </c>
      <c r="C606" s="65" t="s">
        <v>71</v>
      </c>
      <c r="D606" s="66">
        <v>46316</v>
      </c>
      <c r="E606" s="67">
        <v>2.8</v>
      </c>
      <c r="F606" s="65" t="s">
        <v>285</v>
      </c>
      <c r="G606" s="66">
        <v>46316</v>
      </c>
      <c r="H606" s="129">
        <v>40521832</v>
      </c>
      <c r="I606" s="129">
        <v>10</v>
      </c>
      <c r="J606" s="65" t="s">
        <v>4419</v>
      </c>
      <c r="K606" s="65" t="s">
        <v>2312</v>
      </c>
      <c r="L606" s="66">
        <v>46316</v>
      </c>
      <c r="M606" s="65" t="s">
        <v>287</v>
      </c>
      <c r="N606" s="65" t="s">
        <v>793</v>
      </c>
      <c r="O606" s="65" t="s">
        <v>289</v>
      </c>
      <c r="P606" s="66">
        <v>46316</v>
      </c>
      <c r="Q606" s="31">
        <f t="shared" si="18"/>
        <v>762</v>
      </c>
      <c r="R606" s="31">
        <f t="shared" si="19"/>
        <v>930</v>
      </c>
      <c r="S606" s="29">
        <f>IF($Q606&lt;Parâmetros!$E$19,$G606-1,$G606)</f>
        <v>46316</v>
      </c>
    </row>
    <row r="607" spans="1:19" ht="15" customHeight="1" x14ac:dyDescent="0.25">
      <c r="A607" s="128">
        <v>12291</v>
      </c>
      <c r="B607" s="65" t="s">
        <v>395</v>
      </c>
      <c r="C607" s="65" t="s">
        <v>71</v>
      </c>
      <c r="D607" s="66">
        <v>46317</v>
      </c>
      <c r="E607" s="67">
        <v>1.01</v>
      </c>
      <c r="F607" s="65" t="s">
        <v>285</v>
      </c>
      <c r="G607" s="66">
        <v>46316</v>
      </c>
      <c r="H607" s="129">
        <v>40489305</v>
      </c>
      <c r="I607" s="129">
        <v>50</v>
      </c>
      <c r="J607" s="65" t="s">
        <v>4663</v>
      </c>
      <c r="K607" s="65" t="s">
        <v>4664</v>
      </c>
      <c r="L607" s="66">
        <v>46316</v>
      </c>
      <c r="M607" s="65" t="s">
        <v>287</v>
      </c>
      <c r="N607" s="65" t="s">
        <v>793</v>
      </c>
      <c r="O607" s="65" t="s">
        <v>289</v>
      </c>
      <c r="P607" s="66">
        <v>46317</v>
      </c>
      <c r="Q607" s="31">
        <f t="shared" si="18"/>
        <v>933</v>
      </c>
      <c r="R607" s="31">
        <f t="shared" si="19"/>
        <v>993</v>
      </c>
      <c r="S607" s="29">
        <f>IF($Q607&lt;Parâmetros!$E$19,$G607-1,$G607)</f>
        <v>46316</v>
      </c>
    </row>
    <row r="608" spans="1:19" ht="15" customHeight="1" x14ac:dyDescent="0.25">
      <c r="A608" s="128">
        <v>12291</v>
      </c>
      <c r="B608" s="65" t="s">
        <v>395</v>
      </c>
      <c r="C608" s="65" t="s">
        <v>71</v>
      </c>
      <c r="D608" s="66">
        <v>46317</v>
      </c>
      <c r="E608" s="67">
        <v>4.0199999999999996</v>
      </c>
      <c r="F608" s="65" t="s">
        <v>285</v>
      </c>
      <c r="G608" s="66">
        <v>46317</v>
      </c>
      <c r="H608" s="129">
        <v>40489305</v>
      </c>
      <c r="I608" s="129">
        <v>50</v>
      </c>
      <c r="J608" s="65" t="s">
        <v>4665</v>
      </c>
      <c r="K608" s="65" t="s">
        <v>4666</v>
      </c>
      <c r="L608" s="66">
        <v>46317</v>
      </c>
      <c r="M608" s="65" t="s">
        <v>287</v>
      </c>
      <c r="N608" s="65" t="s">
        <v>793</v>
      </c>
      <c r="O608" s="65" t="s">
        <v>289</v>
      </c>
      <c r="P608" s="66">
        <v>46317</v>
      </c>
      <c r="Q608" s="31">
        <f t="shared" si="18"/>
        <v>443</v>
      </c>
      <c r="R608" s="31">
        <f t="shared" si="19"/>
        <v>684</v>
      </c>
      <c r="S608" s="29">
        <f>IF($Q608&lt;Parâmetros!$E$19,$G608-1,$G608)</f>
        <v>46317</v>
      </c>
    </row>
    <row r="609" spans="1:19" ht="15" customHeight="1" x14ac:dyDescent="0.25">
      <c r="A609" s="128">
        <v>12291</v>
      </c>
      <c r="B609" s="65" t="s">
        <v>395</v>
      </c>
      <c r="C609" s="65" t="s">
        <v>71</v>
      </c>
      <c r="D609" s="66">
        <v>46317</v>
      </c>
      <c r="E609" s="67">
        <v>4</v>
      </c>
      <c r="F609" s="65" t="s">
        <v>285</v>
      </c>
      <c r="G609" s="66">
        <v>46317</v>
      </c>
      <c r="H609" s="129">
        <v>40489305</v>
      </c>
      <c r="I609" s="129">
        <v>50</v>
      </c>
      <c r="J609" s="65" t="s">
        <v>4667</v>
      </c>
      <c r="K609" s="65" t="s">
        <v>3070</v>
      </c>
      <c r="L609" s="66">
        <v>46317</v>
      </c>
      <c r="M609" s="65" t="s">
        <v>287</v>
      </c>
      <c r="N609" s="65" t="s">
        <v>793</v>
      </c>
      <c r="O609" s="65" t="s">
        <v>289</v>
      </c>
      <c r="P609" s="66">
        <v>46317</v>
      </c>
      <c r="Q609" s="31">
        <f t="shared" si="18"/>
        <v>755</v>
      </c>
      <c r="R609" s="31">
        <f t="shared" si="19"/>
        <v>995</v>
      </c>
      <c r="S609" s="29">
        <f>IF($Q609&lt;Parâmetros!$E$19,$G609-1,$G609)</f>
        <v>46317</v>
      </c>
    </row>
    <row r="610" spans="1:19" ht="15" customHeight="1" x14ac:dyDescent="0.25">
      <c r="A610" s="128">
        <v>12299</v>
      </c>
      <c r="B610" s="65" t="s">
        <v>404</v>
      </c>
      <c r="C610" s="65" t="s">
        <v>70</v>
      </c>
      <c r="D610" s="66">
        <v>46300</v>
      </c>
      <c r="E610" s="67">
        <v>3.14</v>
      </c>
      <c r="F610" s="65" t="s">
        <v>285</v>
      </c>
      <c r="G610" s="66">
        <v>46300</v>
      </c>
      <c r="H610" s="129">
        <v>40496009</v>
      </c>
      <c r="I610" s="129">
        <v>20</v>
      </c>
      <c r="J610" s="65" t="s">
        <v>406</v>
      </c>
      <c r="K610" s="65" t="s">
        <v>407</v>
      </c>
      <c r="L610" s="66">
        <v>46300</v>
      </c>
      <c r="M610" s="65" t="s">
        <v>287</v>
      </c>
      <c r="N610" s="65" t="s">
        <v>793</v>
      </c>
      <c r="O610" s="65" t="s">
        <v>289</v>
      </c>
      <c r="P610" s="66">
        <v>46300</v>
      </c>
      <c r="Q610" s="31">
        <f t="shared" si="18"/>
        <v>421</v>
      </c>
      <c r="R610" s="31">
        <f t="shared" si="19"/>
        <v>609</v>
      </c>
      <c r="S610" s="29">
        <f>IF($Q610&lt;Parâmetros!$E$19,$G610-1,$G610)</f>
        <v>46300</v>
      </c>
    </row>
    <row r="611" spans="1:19" ht="15" customHeight="1" x14ac:dyDescent="0.25">
      <c r="A611" s="128">
        <v>12299</v>
      </c>
      <c r="B611" s="65" t="s">
        <v>404</v>
      </c>
      <c r="C611" s="65" t="s">
        <v>70</v>
      </c>
      <c r="D611" s="66">
        <v>46300</v>
      </c>
      <c r="E611" s="67">
        <v>1.91</v>
      </c>
      <c r="F611" s="65" t="s">
        <v>285</v>
      </c>
      <c r="G611" s="66">
        <v>46300</v>
      </c>
      <c r="H611" s="129">
        <v>40520729</v>
      </c>
      <c r="I611" s="129">
        <v>10</v>
      </c>
      <c r="J611" s="65" t="s">
        <v>408</v>
      </c>
      <c r="K611" s="65" t="s">
        <v>409</v>
      </c>
      <c r="L611" s="66">
        <v>46300</v>
      </c>
      <c r="M611" s="65" t="s">
        <v>287</v>
      </c>
      <c r="N611" s="65" t="s">
        <v>793</v>
      </c>
      <c r="O611" s="65" t="s">
        <v>289</v>
      </c>
      <c r="P611" s="66">
        <v>46300</v>
      </c>
      <c r="Q611" s="31">
        <f t="shared" si="18"/>
        <v>613</v>
      </c>
      <c r="R611" s="31">
        <f t="shared" si="19"/>
        <v>727</v>
      </c>
      <c r="S611" s="29">
        <f>IF($Q611&lt;Parâmetros!$E$19,$G611-1,$G611)</f>
        <v>46300</v>
      </c>
    </row>
    <row r="612" spans="1:19" ht="15" customHeight="1" x14ac:dyDescent="0.25">
      <c r="A612" s="128">
        <v>12299</v>
      </c>
      <c r="B612" s="65" t="s">
        <v>404</v>
      </c>
      <c r="C612" s="65" t="s">
        <v>70</v>
      </c>
      <c r="D612" s="66">
        <v>46300</v>
      </c>
      <c r="E612" s="67">
        <v>2.59</v>
      </c>
      <c r="F612" s="65" t="s">
        <v>285</v>
      </c>
      <c r="G612" s="66">
        <v>46300</v>
      </c>
      <c r="H612" s="129">
        <v>40520729</v>
      </c>
      <c r="I612" s="129">
        <v>10</v>
      </c>
      <c r="J612" s="65" t="s">
        <v>410</v>
      </c>
      <c r="K612" s="65" t="s">
        <v>411</v>
      </c>
      <c r="L612" s="66">
        <v>46300</v>
      </c>
      <c r="M612" s="65" t="s">
        <v>287</v>
      </c>
      <c r="N612" s="65" t="s">
        <v>793</v>
      </c>
      <c r="O612" s="65" t="s">
        <v>289</v>
      </c>
      <c r="P612" s="66">
        <v>46300</v>
      </c>
      <c r="Q612" s="31">
        <f t="shared" si="18"/>
        <v>773</v>
      </c>
      <c r="R612" s="31">
        <f t="shared" si="19"/>
        <v>929</v>
      </c>
      <c r="S612" s="29">
        <f>IF($Q612&lt;Parâmetros!$E$19,$G612-1,$G612)</f>
        <v>46300</v>
      </c>
    </row>
    <row r="613" spans="1:19" ht="15" customHeight="1" x14ac:dyDescent="0.25">
      <c r="A613" s="128">
        <v>12299</v>
      </c>
      <c r="B613" s="65" t="s">
        <v>404</v>
      </c>
      <c r="C613" s="65" t="s">
        <v>70</v>
      </c>
      <c r="D613" s="66">
        <v>46301</v>
      </c>
      <c r="E613" s="67">
        <v>2.89</v>
      </c>
      <c r="F613" s="65" t="s">
        <v>285</v>
      </c>
      <c r="G613" s="66">
        <v>46301</v>
      </c>
      <c r="H613" s="129">
        <v>40522386</v>
      </c>
      <c r="I613" s="129">
        <v>20</v>
      </c>
      <c r="J613" s="65" t="s">
        <v>346</v>
      </c>
      <c r="K613" s="65" t="s">
        <v>830</v>
      </c>
      <c r="L613" s="66">
        <v>46301</v>
      </c>
      <c r="M613" s="65" t="s">
        <v>287</v>
      </c>
      <c r="N613" s="65" t="s">
        <v>793</v>
      </c>
      <c r="O613" s="65" t="s">
        <v>289</v>
      </c>
      <c r="P613" s="66">
        <v>46301</v>
      </c>
      <c r="Q613" s="31">
        <f t="shared" si="18"/>
        <v>750</v>
      </c>
      <c r="R613" s="31">
        <f t="shared" si="19"/>
        <v>924</v>
      </c>
      <c r="S613" s="29">
        <f>IF($Q613&lt;Parâmetros!$E$19,$G613-1,$G613)</f>
        <v>46301</v>
      </c>
    </row>
    <row r="614" spans="1:19" ht="15" customHeight="1" x14ac:dyDescent="0.25">
      <c r="A614" s="128">
        <v>12299</v>
      </c>
      <c r="B614" s="65" t="s">
        <v>404</v>
      </c>
      <c r="C614" s="65" t="s">
        <v>70</v>
      </c>
      <c r="D614" s="66">
        <v>46302</v>
      </c>
      <c r="E614" s="67">
        <v>1.23</v>
      </c>
      <c r="F614" s="65" t="s">
        <v>285</v>
      </c>
      <c r="G614" s="66">
        <v>46302</v>
      </c>
      <c r="H614" s="129">
        <v>40520729</v>
      </c>
      <c r="I614" s="129">
        <v>10</v>
      </c>
      <c r="J614" s="65" t="s">
        <v>962</v>
      </c>
      <c r="K614" s="65" t="s">
        <v>616</v>
      </c>
      <c r="L614" s="66">
        <v>46302</v>
      </c>
      <c r="M614" s="65" t="s">
        <v>287</v>
      </c>
      <c r="N614" s="65" t="s">
        <v>793</v>
      </c>
      <c r="O614" s="65" t="s">
        <v>289</v>
      </c>
      <c r="P614" s="66">
        <v>46302</v>
      </c>
      <c r="Q614" s="31">
        <f t="shared" si="18"/>
        <v>421</v>
      </c>
      <c r="R614" s="31">
        <f t="shared" si="19"/>
        <v>495</v>
      </c>
      <c r="S614" s="29">
        <f>IF($Q614&lt;Parâmetros!$E$19,$G614-1,$G614)</f>
        <v>46302</v>
      </c>
    </row>
    <row r="615" spans="1:19" ht="15" customHeight="1" x14ac:dyDescent="0.25">
      <c r="A615" s="128">
        <v>12299</v>
      </c>
      <c r="B615" s="65" t="s">
        <v>404</v>
      </c>
      <c r="C615" s="65" t="s">
        <v>70</v>
      </c>
      <c r="D615" s="66">
        <v>46302</v>
      </c>
      <c r="E615" s="67">
        <v>3.57</v>
      </c>
      <c r="F615" s="65" t="s">
        <v>285</v>
      </c>
      <c r="G615" s="66">
        <v>46302</v>
      </c>
      <c r="H615" s="129">
        <v>40522641</v>
      </c>
      <c r="I615" s="129">
        <v>10</v>
      </c>
      <c r="J615" s="65" t="s">
        <v>963</v>
      </c>
      <c r="K615" s="65" t="s">
        <v>964</v>
      </c>
      <c r="L615" s="66">
        <v>46302</v>
      </c>
      <c r="M615" s="65" t="s">
        <v>287</v>
      </c>
      <c r="N615" s="65" t="s">
        <v>793</v>
      </c>
      <c r="O615" s="65" t="s">
        <v>289</v>
      </c>
      <c r="P615" s="66">
        <v>46302</v>
      </c>
      <c r="Q615" s="31">
        <f t="shared" si="18"/>
        <v>504</v>
      </c>
      <c r="R615" s="31">
        <f t="shared" si="19"/>
        <v>718</v>
      </c>
      <c r="S615" s="29">
        <f>IF($Q615&lt;Parâmetros!$E$19,$G615-1,$G615)</f>
        <v>46302</v>
      </c>
    </row>
    <row r="616" spans="1:19" ht="15" customHeight="1" x14ac:dyDescent="0.25">
      <c r="A616" s="128">
        <v>12299</v>
      </c>
      <c r="B616" s="65" t="s">
        <v>404</v>
      </c>
      <c r="C616" s="65" t="s">
        <v>70</v>
      </c>
      <c r="D616" s="66">
        <v>46302</v>
      </c>
      <c r="E616" s="67">
        <v>0.89</v>
      </c>
      <c r="F616" s="65" t="s">
        <v>285</v>
      </c>
      <c r="G616" s="66">
        <v>46302</v>
      </c>
      <c r="H616" s="129">
        <v>40521143</v>
      </c>
      <c r="I616" s="129">
        <v>10</v>
      </c>
      <c r="J616" s="65" t="s">
        <v>687</v>
      </c>
      <c r="K616" s="65" t="s">
        <v>965</v>
      </c>
      <c r="L616" s="66">
        <v>46302</v>
      </c>
      <c r="M616" s="65" t="s">
        <v>315</v>
      </c>
      <c r="N616" s="129">
        <v>3008971</v>
      </c>
      <c r="O616" s="65" t="s">
        <v>289</v>
      </c>
      <c r="P616" s="66">
        <v>46302</v>
      </c>
      <c r="Q616" s="31">
        <f t="shared" si="18"/>
        <v>725</v>
      </c>
      <c r="R616" s="31">
        <f t="shared" si="19"/>
        <v>778</v>
      </c>
      <c r="S616" s="29">
        <f>IF($Q616&lt;Parâmetros!$E$19,$G616-1,$G616)</f>
        <v>46302</v>
      </c>
    </row>
    <row r="617" spans="1:19" ht="15" customHeight="1" x14ac:dyDescent="0.25">
      <c r="A617" s="128">
        <v>12299</v>
      </c>
      <c r="B617" s="65" t="s">
        <v>404</v>
      </c>
      <c r="C617" s="65" t="s">
        <v>70</v>
      </c>
      <c r="D617" s="66">
        <v>46302</v>
      </c>
      <c r="E617" s="67">
        <v>0.77</v>
      </c>
      <c r="F617" s="65" t="s">
        <v>285</v>
      </c>
      <c r="G617" s="66">
        <v>46302</v>
      </c>
      <c r="H617" s="129">
        <v>40523227</v>
      </c>
      <c r="I617" s="129">
        <v>10</v>
      </c>
      <c r="J617" s="65" t="s">
        <v>966</v>
      </c>
      <c r="K617" s="65" t="s">
        <v>967</v>
      </c>
      <c r="L617" s="66">
        <v>46302</v>
      </c>
      <c r="M617" s="65" t="s">
        <v>287</v>
      </c>
      <c r="N617" s="65" t="s">
        <v>793</v>
      </c>
      <c r="O617" s="65" t="s">
        <v>289</v>
      </c>
      <c r="P617" s="66">
        <v>46302</v>
      </c>
      <c r="Q617" s="31">
        <f t="shared" si="18"/>
        <v>787</v>
      </c>
      <c r="R617" s="31">
        <f t="shared" si="19"/>
        <v>833</v>
      </c>
      <c r="S617" s="29">
        <f>IF($Q617&lt;Parâmetros!$E$19,$G617-1,$G617)</f>
        <v>46302</v>
      </c>
    </row>
    <row r="618" spans="1:19" ht="15" customHeight="1" x14ac:dyDescent="0.25">
      <c r="A618" s="128">
        <v>12299</v>
      </c>
      <c r="B618" s="65" t="s">
        <v>404</v>
      </c>
      <c r="C618" s="65" t="s">
        <v>70</v>
      </c>
      <c r="D618" s="66">
        <v>46302</v>
      </c>
      <c r="E618" s="67">
        <v>1.56</v>
      </c>
      <c r="F618" s="65" t="s">
        <v>285</v>
      </c>
      <c r="G618" s="66">
        <v>46302</v>
      </c>
      <c r="H618" s="129">
        <v>40523227</v>
      </c>
      <c r="I618" s="129">
        <v>10</v>
      </c>
      <c r="J618" s="65" t="s">
        <v>968</v>
      </c>
      <c r="K618" s="65" t="s">
        <v>969</v>
      </c>
      <c r="L618" s="66">
        <v>46302</v>
      </c>
      <c r="M618" s="65" t="s">
        <v>287</v>
      </c>
      <c r="N618" s="65" t="s">
        <v>793</v>
      </c>
      <c r="O618" s="65" t="s">
        <v>289</v>
      </c>
      <c r="P618" s="66">
        <v>46302</v>
      </c>
      <c r="Q618" s="31">
        <f t="shared" si="18"/>
        <v>833</v>
      </c>
      <c r="R618" s="31">
        <f t="shared" si="19"/>
        <v>927</v>
      </c>
      <c r="S618" s="29">
        <f>IF($Q618&lt;Parâmetros!$E$19,$G618-1,$G618)</f>
        <v>46302</v>
      </c>
    </row>
    <row r="619" spans="1:19" ht="15" customHeight="1" x14ac:dyDescent="0.25">
      <c r="A619" s="128">
        <v>12299</v>
      </c>
      <c r="B619" s="65" t="s">
        <v>404</v>
      </c>
      <c r="C619" s="65" t="s">
        <v>70</v>
      </c>
      <c r="D619" s="66">
        <v>46304</v>
      </c>
      <c r="E619" s="67">
        <v>1.02</v>
      </c>
      <c r="F619" s="65" t="s">
        <v>285</v>
      </c>
      <c r="G619" s="66">
        <v>46304</v>
      </c>
      <c r="H619" s="129">
        <v>40521144</v>
      </c>
      <c r="I619" s="129">
        <v>10</v>
      </c>
      <c r="J619" s="65" t="s">
        <v>1492</v>
      </c>
      <c r="K619" s="65" t="s">
        <v>1493</v>
      </c>
      <c r="L619" s="66">
        <v>46304</v>
      </c>
      <c r="M619" s="65" t="s">
        <v>315</v>
      </c>
      <c r="N619" s="129">
        <v>3008972</v>
      </c>
      <c r="O619" s="65" t="s">
        <v>289</v>
      </c>
      <c r="P619" s="66">
        <v>46304</v>
      </c>
      <c r="Q619" s="31">
        <f t="shared" si="18"/>
        <v>428</v>
      </c>
      <c r="R619" s="31">
        <f t="shared" si="19"/>
        <v>489</v>
      </c>
      <c r="S619" s="29">
        <f>IF($Q619&lt;Parâmetros!$E$19,$G619-1,$G619)</f>
        <v>46304</v>
      </c>
    </row>
    <row r="620" spans="1:19" ht="15" customHeight="1" x14ac:dyDescent="0.25">
      <c r="A620" s="128">
        <v>12299</v>
      </c>
      <c r="B620" s="65" t="s">
        <v>404</v>
      </c>
      <c r="C620" s="65" t="s">
        <v>70</v>
      </c>
      <c r="D620" s="66">
        <v>46304</v>
      </c>
      <c r="E620" s="67">
        <v>1.35</v>
      </c>
      <c r="F620" s="65" t="s">
        <v>285</v>
      </c>
      <c r="G620" s="66">
        <v>46304</v>
      </c>
      <c r="H620" s="129">
        <v>40521145</v>
      </c>
      <c r="I620" s="129">
        <v>10</v>
      </c>
      <c r="J620" s="65" t="s">
        <v>1494</v>
      </c>
      <c r="K620" s="65" t="s">
        <v>1495</v>
      </c>
      <c r="L620" s="66">
        <v>46304</v>
      </c>
      <c r="M620" s="65" t="s">
        <v>315</v>
      </c>
      <c r="N620" s="65" t="s">
        <v>793</v>
      </c>
      <c r="O620" s="65" t="s">
        <v>289</v>
      </c>
      <c r="P620" s="66">
        <v>46304</v>
      </c>
      <c r="Q620" s="31">
        <f t="shared" si="18"/>
        <v>490</v>
      </c>
      <c r="R620" s="31">
        <f t="shared" si="19"/>
        <v>571</v>
      </c>
      <c r="S620" s="29">
        <f>IF($Q620&lt;Parâmetros!$E$19,$G620-1,$G620)</f>
        <v>46304</v>
      </c>
    </row>
    <row r="621" spans="1:19" ht="15" customHeight="1" x14ac:dyDescent="0.25">
      <c r="A621" s="128">
        <v>12299</v>
      </c>
      <c r="B621" s="65" t="s">
        <v>404</v>
      </c>
      <c r="C621" s="65" t="s">
        <v>70</v>
      </c>
      <c r="D621" s="66">
        <v>46304</v>
      </c>
      <c r="E621" s="67">
        <v>0.8</v>
      </c>
      <c r="F621" s="65" t="s">
        <v>285</v>
      </c>
      <c r="G621" s="66">
        <v>46304</v>
      </c>
      <c r="H621" s="129">
        <v>40521146</v>
      </c>
      <c r="I621" s="129">
        <v>10</v>
      </c>
      <c r="J621" s="65" t="s">
        <v>1496</v>
      </c>
      <c r="K621" s="65" t="s">
        <v>1497</v>
      </c>
      <c r="L621" s="66">
        <v>46304</v>
      </c>
      <c r="M621" s="65" t="s">
        <v>315</v>
      </c>
      <c r="N621" s="65" t="s">
        <v>793</v>
      </c>
      <c r="O621" s="65" t="s">
        <v>289</v>
      </c>
      <c r="P621" s="66">
        <v>46304</v>
      </c>
      <c r="Q621" s="31">
        <f t="shared" si="18"/>
        <v>571</v>
      </c>
      <c r="R621" s="31">
        <f t="shared" si="19"/>
        <v>619</v>
      </c>
      <c r="S621" s="29">
        <f>IF($Q621&lt;Parâmetros!$E$19,$G621-1,$G621)</f>
        <v>46304</v>
      </c>
    </row>
    <row r="622" spans="1:19" ht="15" customHeight="1" x14ac:dyDescent="0.25">
      <c r="A622" s="128">
        <v>12299</v>
      </c>
      <c r="B622" s="65" t="s">
        <v>404</v>
      </c>
      <c r="C622" s="65" t="s">
        <v>70</v>
      </c>
      <c r="D622" s="66">
        <v>46304</v>
      </c>
      <c r="E622" s="67">
        <v>0.2</v>
      </c>
      <c r="F622" s="65" t="s">
        <v>285</v>
      </c>
      <c r="G622" s="66">
        <v>46304</v>
      </c>
      <c r="H622" s="129">
        <v>40521146</v>
      </c>
      <c r="I622" s="129">
        <v>10</v>
      </c>
      <c r="J622" s="65" t="s">
        <v>1498</v>
      </c>
      <c r="K622" s="65" t="s">
        <v>1499</v>
      </c>
      <c r="L622" s="66">
        <v>46304</v>
      </c>
      <c r="M622" s="65" t="s">
        <v>315</v>
      </c>
      <c r="N622" s="65" t="s">
        <v>793</v>
      </c>
      <c r="O622" s="65" t="s">
        <v>289</v>
      </c>
      <c r="P622" s="66">
        <v>46304</v>
      </c>
      <c r="Q622" s="31">
        <f t="shared" si="18"/>
        <v>619</v>
      </c>
      <c r="R622" s="31">
        <f t="shared" si="19"/>
        <v>631</v>
      </c>
      <c r="S622" s="29">
        <f>IF($Q622&lt;Parâmetros!$E$19,$G622-1,$G622)</f>
        <v>46304</v>
      </c>
    </row>
    <row r="623" spans="1:19" ht="15" customHeight="1" x14ac:dyDescent="0.25">
      <c r="A623" s="128">
        <v>12299</v>
      </c>
      <c r="B623" s="65" t="s">
        <v>404</v>
      </c>
      <c r="C623" s="65" t="s">
        <v>70</v>
      </c>
      <c r="D623" s="66">
        <v>46304</v>
      </c>
      <c r="E623" s="67">
        <v>3.09</v>
      </c>
      <c r="F623" s="65" t="s">
        <v>285</v>
      </c>
      <c r="G623" s="66">
        <v>46304</v>
      </c>
      <c r="H623" s="129">
        <v>40521187</v>
      </c>
      <c r="I623" s="129">
        <v>10</v>
      </c>
      <c r="J623" s="65" t="s">
        <v>1500</v>
      </c>
      <c r="K623" s="65" t="s">
        <v>1501</v>
      </c>
      <c r="L623" s="66">
        <v>46304</v>
      </c>
      <c r="M623" s="65" t="s">
        <v>315</v>
      </c>
      <c r="N623" s="129">
        <v>3012115</v>
      </c>
      <c r="O623" s="65" t="s">
        <v>289</v>
      </c>
      <c r="P623" s="66">
        <v>46304</v>
      </c>
      <c r="Q623" s="31">
        <f t="shared" si="18"/>
        <v>631</v>
      </c>
      <c r="R623" s="31">
        <f t="shared" si="19"/>
        <v>817</v>
      </c>
      <c r="S623" s="29">
        <f>IF($Q623&lt;Parâmetros!$E$19,$G623-1,$G623)</f>
        <v>46304</v>
      </c>
    </row>
    <row r="624" spans="1:19" ht="15" customHeight="1" x14ac:dyDescent="0.25">
      <c r="A624" s="128">
        <v>12299</v>
      </c>
      <c r="B624" s="65" t="s">
        <v>404</v>
      </c>
      <c r="C624" s="65" t="s">
        <v>70</v>
      </c>
      <c r="D624" s="66">
        <v>46305</v>
      </c>
      <c r="E624" s="67">
        <v>0.61</v>
      </c>
      <c r="F624" s="65" t="s">
        <v>285</v>
      </c>
      <c r="G624" s="66">
        <v>46304</v>
      </c>
      <c r="H624" s="129">
        <v>40521187</v>
      </c>
      <c r="I624" s="129">
        <v>10</v>
      </c>
      <c r="J624" s="65" t="s">
        <v>1711</v>
      </c>
      <c r="K624" s="65" t="s">
        <v>1712</v>
      </c>
      <c r="L624" s="66">
        <v>46304</v>
      </c>
      <c r="M624" s="65" t="s">
        <v>315</v>
      </c>
      <c r="N624" s="129">
        <v>3012115</v>
      </c>
      <c r="O624" s="65" t="s">
        <v>289</v>
      </c>
      <c r="P624" s="66">
        <v>46305</v>
      </c>
      <c r="Q624" s="31">
        <f t="shared" si="18"/>
        <v>890</v>
      </c>
      <c r="R624" s="31">
        <f t="shared" si="19"/>
        <v>927</v>
      </c>
      <c r="S624" s="29">
        <f>IF($Q624&lt;Parâmetros!$E$19,$G624-1,$G624)</f>
        <v>46304</v>
      </c>
    </row>
    <row r="625" spans="1:19" ht="15" customHeight="1" x14ac:dyDescent="0.25">
      <c r="A625" s="128">
        <v>12299</v>
      </c>
      <c r="B625" s="65" t="s">
        <v>404</v>
      </c>
      <c r="C625" s="65" t="s">
        <v>70</v>
      </c>
      <c r="D625" s="66">
        <v>46305</v>
      </c>
      <c r="E625" s="67">
        <v>1.1299999999999999</v>
      </c>
      <c r="F625" s="65" t="s">
        <v>285</v>
      </c>
      <c r="G625" s="66">
        <v>46305</v>
      </c>
      <c r="H625" s="129">
        <v>40521419</v>
      </c>
      <c r="I625" s="129">
        <v>10</v>
      </c>
      <c r="J625" s="65" t="s">
        <v>1713</v>
      </c>
      <c r="K625" s="65" t="s">
        <v>1714</v>
      </c>
      <c r="L625" s="66">
        <v>46305</v>
      </c>
      <c r="M625" s="65" t="s">
        <v>315</v>
      </c>
      <c r="N625" s="129">
        <v>3010914</v>
      </c>
      <c r="O625" s="65" t="s">
        <v>289</v>
      </c>
      <c r="P625" s="66">
        <v>46305</v>
      </c>
      <c r="Q625" s="31">
        <f t="shared" si="18"/>
        <v>422</v>
      </c>
      <c r="R625" s="31">
        <f t="shared" si="19"/>
        <v>490</v>
      </c>
      <c r="S625" s="29">
        <f>IF($Q625&lt;Parâmetros!$E$19,$G625-1,$G625)</f>
        <v>46305</v>
      </c>
    </row>
    <row r="626" spans="1:19" ht="15" customHeight="1" x14ac:dyDescent="0.25">
      <c r="A626" s="128">
        <v>12299</v>
      </c>
      <c r="B626" s="65" t="s">
        <v>404</v>
      </c>
      <c r="C626" s="65" t="s">
        <v>70</v>
      </c>
      <c r="D626" s="66">
        <v>46305</v>
      </c>
      <c r="E626" s="67">
        <v>3.01</v>
      </c>
      <c r="F626" s="65" t="s">
        <v>285</v>
      </c>
      <c r="G626" s="66">
        <v>46305</v>
      </c>
      <c r="H626" s="129">
        <v>40523156</v>
      </c>
      <c r="I626" s="129">
        <v>10</v>
      </c>
      <c r="J626" s="65" t="s">
        <v>1715</v>
      </c>
      <c r="K626" s="65" t="s">
        <v>1716</v>
      </c>
      <c r="L626" s="66">
        <v>46305</v>
      </c>
      <c r="M626" s="65" t="s">
        <v>287</v>
      </c>
      <c r="N626" s="65" t="s">
        <v>793</v>
      </c>
      <c r="O626" s="65" t="s">
        <v>289</v>
      </c>
      <c r="P626" s="66">
        <v>46305</v>
      </c>
      <c r="Q626" s="31">
        <f t="shared" si="18"/>
        <v>494</v>
      </c>
      <c r="R626" s="31">
        <f t="shared" si="19"/>
        <v>674</v>
      </c>
      <c r="S626" s="29">
        <f>IF($Q626&lt;Parâmetros!$E$19,$G626-1,$G626)</f>
        <v>46305</v>
      </c>
    </row>
    <row r="627" spans="1:19" ht="15" customHeight="1" x14ac:dyDescent="0.25">
      <c r="A627" s="128">
        <v>12299</v>
      </c>
      <c r="B627" s="65" t="s">
        <v>404</v>
      </c>
      <c r="C627" s="65" t="s">
        <v>70</v>
      </c>
      <c r="D627" s="66">
        <v>46305</v>
      </c>
      <c r="E627" s="67">
        <v>0.49</v>
      </c>
      <c r="F627" s="65" t="s">
        <v>285</v>
      </c>
      <c r="G627" s="66">
        <v>46305</v>
      </c>
      <c r="H627" s="129">
        <v>40521187</v>
      </c>
      <c r="I627" s="129">
        <v>10</v>
      </c>
      <c r="J627" s="65" t="s">
        <v>1717</v>
      </c>
      <c r="K627" s="65" t="s">
        <v>1718</v>
      </c>
      <c r="L627" s="66">
        <v>46305</v>
      </c>
      <c r="M627" s="65" t="s">
        <v>315</v>
      </c>
      <c r="N627" s="129">
        <v>3012115</v>
      </c>
      <c r="O627" s="65" t="s">
        <v>289</v>
      </c>
      <c r="P627" s="66">
        <v>46305</v>
      </c>
      <c r="Q627" s="31">
        <f t="shared" si="18"/>
        <v>737</v>
      </c>
      <c r="R627" s="31">
        <f t="shared" si="19"/>
        <v>766</v>
      </c>
      <c r="S627" s="29">
        <f>IF($Q627&lt;Parâmetros!$E$19,$G627-1,$G627)</f>
        <v>46305</v>
      </c>
    </row>
    <row r="628" spans="1:19" ht="15" customHeight="1" x14ac:dyDescent="0.25">
      <c r="A628" s="128">
        <v>12299</v>
      </c>
      <c r="B628" s="65" t="s">
        <v>404</v>
      </c>
      <c r="C628" s="65" t="s">
        <v>70</v>
      </c>
      <c r="D628" s="66">
        <v>46305</v>
      </c>
      <c r="E628" s="67">
        <v>2.41</v>
      </c>
      <c r="F628" s="65" t="s">
        <v>285</v>
      </c>
      <c r="G628" s="66">
        <v>46305</v>
      </c>
      <c r="H628" s="129">
        <v>40524093</v>
      </c>
      <c r="I628" s="129">
        <v>10</v>
      </c>
      <c r="J628" s="65" t="s">
        <v>1719</v>
      </c>
      <c r="K628" s="65" t="s">
        <v>1720</v>
      </c>
      <c r="L628" s="66">
        <v>46305</v>
      </c>
      <c r="M628" s="65" t="s">
        <v>287</v>
      </c>
      <c r="N628" s="129">
        <v>3007376</v>
      </c>
      <c r="O628" s="65" t="s">
        <v>289</v>
      </c>
      <c r="P628" s="66">
        <v>46305</v>
      </c>
      <c r="Q628" s="31">
        <f t="shared" si="18"/>
        <v>775</v>
      </c>
      <c r="R628" s="31">
        <f t="shared" si="19"/>
        <v>920</v>
      </c>
      <c r="S628" s="29">
        <f>IF($Q628&lt;Parâmetros!$E$19,$G628-1,$G628)</f>
        <v>46305</v>
      </c>
    </row>
    <row r="629" spans="1:19" ht="15" customHeight="1" x14ac:dyDescent="0.25">
      <c r="A629" s="128">
        <v>12299</v>
      </c>
      <c r="B629" s="65" t="s">
        <v>404</v>
      </c>
      <c r="C629" s="65" t="s">
        <v>70</v>
      </c>
      <c r="D629" s="66">
        <v>46306</v>
      </c>
      <c r="E629" s="67">
        <v>0.94</v>
      </c>
      <c r="F629" s="65" t="s">
        <v>285</v>
      </c>
      <c r="G629" s="66">
        <v>46306</v>
      </c>
      <c r="H629" s="129">
        <v>40521420</v>
      </c>
      <c r="I629" s="129">
        <v>10</v>
      </c>
      <c r="J629" s="65" t="s">
        <v>1721</v>
      </c>
      <c r="K629" s="65" t="s">
        <v>1722</v>
      </c>
      <c r="L629" s="66">
        <v>46306</v>
      </c>
      <c r="M629" s="65" t="s">
        <v>315</v>
      </c>
      <c r="N629" s="129">
        <v>3010914</v>
      </c>
      <c r="O629" s="65" t="s">
        <v>289</v>
      </c>
      <c r="P629" s="66">
        <v>46306</v>
      </c>
      <c r="Q629" s="31">
        <f t="shared" si="18"/>
        <v>426</v>
      </c>
      <c r="R629" s="31">
        <f t="shared" si="19"/>
        <v>482</v>
      </c>
      <c r="S629" s="29">
        <f>IF($Q629&lt;Parâmetros!$E$19,$G629-1,$G629)</f>
        <v>46306</v>
      </c>
    </row>
    <row r="630" spans="1:19" ht="15" customHeight="1" x14ac:dyDescent="0.25">
      <c r="A630" s="128">
        <v>12299</v>
      </c>
      <c r="B630" s="65" t="s">
        <v>404</v>
      </c>
      <c r="C630" s="65" t="s">
        <v>70</v>
      </c>
      <c r="D630" s="66">
        <v>46306</v>
      </c>
      <c r="E630" s="67">
        <v>0.47</v>
      </c>
      <c r="F630" s="65" t="s">
        <v>285</v>
      </c>
      <c r="G630" s="66">
        <v>46306</v>
      </c>
      <c r="H630" s="129">
        <v>40524846</v>
      </c>
      <c r="I630" s="129">
        <v>10</v>
      </c>
      <c r="J630" s="65" t="s">
        <v>1723</v>
      </c>
      <c r="K630" s="65" t="s">
        <v>1724</v>
      </c>
      <c r="L630" s="66">
        <v>46306</v>
      </c>
      <c r="M630" s="65" t="s">
        <v>287</v>
      </c>
      <c r="N630" s="65" t="s">
        <v>793</v>
      </c>
      <c r="O630" s="65" t="s">
        <v>289</v>
      </c>
      <c r="P630" s="66">
        <v>46306</v>
      </c>
      <c r="Q630" s="31">
        <f t="shared" si="18"/>
        <v>493</v>
      </c>
      <c r="R630" s="31">
        <f t="shared" si="19"/>
        <v>522</v>
      </c>
      <c r="S630" s="29">
        <f>IF($Q630&lt;Parâmetros!$E$19,$G630-1,$G630)</f>
        <v>46306</v>
      </c>
    </row>
    <row r="631" spans="1:19" ht="15" customHeight="1" x14ac:dyDescent="0.25">
      <c r="A631" s="128">
        <v>12299</v>
      </c>
      <c r="B631" s="65" t="s">
        <v>404</v>
      </c>
      <c r="C631" s="65" t="s">
        <v>70</v>
      </c>
      <c r="D631" s="66">
        <v>46306</v>
      </c>
      <c r="E631" s="67">
        <v>4.3499999999999996</v>
      </c>
      <c r="F631" s="65" t="s">
        <v>285</v>
      </c>
      <c r="G631" s="66">
        <v>46306</v>
      </c>
      <c r="H631" s="129">
        <v>40524846</v>
      </c>
      <c r="I631" s="129">
        <v>10</v>
      </c>
      <c r="J631" s="65" t="s">
        <v>1725</v>
      </c>
      <c r="K631" s="65" t="s">
        <v>1726</v>
      </c>
      <c r="L631" s="66">
        <v>46306</v>
      </c>
      <c r="M631" s="65" t="s">
        <v>287</v>
      </c>
      <c r="N631" s="65" t="s">
        <v>793</v>
      </c>
      <c r="O631" s="65" t="s">
        <v>289</v>
      </c>
      <c r="P631" s="66">
        <v>46306</v>
      </c>
      <c r="Q631" s="31">
        <f t="shared" si="18"/>
        <v>522</v>
      </c>
      <c r="R631" s="31">
        <f t="shared" si="19"/>
        <v>783</v>
      </c>
      <c r="S631" s="29">
        <f>IF($Q631&lt;Parâmetros!$E$19,$G631-1,$G631)</f>
        <v>46306</v>
      </c>
    </row>
    <row r="632" spans="1:19" ht="15" customHeight="1" x14ac:dyDescent="0.25">
      <c r="A632" s="128">
        <v>12299</v>
      </c>
      <c r="B632" s="65" t="s">
        <v>404</v>
      </c>
      <c r="C632" s="65" t="s">
        <v>70</v>
      </c>
      <c r="D632" s="66">
        <v>46307</v>
      </c>
      <c r="E632" s="67">
        <v>1.39</v>
      </c>
      <c r="F632" s="65" t="s">
        <v>285</v>
      </c>
      <c r="G632" s="66">
        <v>46306</v>
      </c>
      <c r="H632" s="129">
        <v>40524849</v>
      </c>
      <c r="I632" s="129">
        <v>10</v>
      </c>
      <c r="J632" s="65" t="s">
        <v>1727</v>
      </c>
      <c r="K632" s="65" t="s">
        <v>1728</v>
      </c>
      <c r="L632" s="66">
        <v>46306</v>
      </c>
      <c r="M632" s="65" t="s">
        <v>287</v>
      </c>
      <c r="N632" s="65" t="s">
        <v>793</v>
      </c>
      <c r="O632" s="65" t="s">
        <v>289</v>
      </c>
      <c r="P632" s="66">
        <v>46307</v>
      </c>
      <c r="Q632" s="31">
        <f t="shared" si="18"/>
        <v>848</v>
      </c>
      <c r="R632" s="31">
        <f t="shared" si="19"/>
        <v>932</v>
      </c>
      <c r="S632" s="29">
        <f>IF($Q632&lt;Parâmetros!$E$19,$G632-1,$G632)</f>
        <v>46306</v>
      </c>
    </row>
    <row r="633" spans="1:19" ht="15" customHeight="1" x14ac:dyDescent="0.25">
      <c r="A633" s="128">
        <v>12299</v>
      </c>
      <c r="B633" s="65" t="s">
        <v>404</v>
      </c>
      <c r="C633" s="65" t="s">
        <v>70</v>
      </c>
      <c r="D633" s="66">
        <v>46307</v>
      </c>
      <c r="E633" s="67">
        <v>2.2000000000000002</v>
      </c>
      <c r="F633" s="65" t="s">
        <v>285</v>
      </c>
      <c r="G633" s="66">
        <v>46307</v>
      </c>
      <c r="H633" s="129">
        <v>40524848</v>
      </c>
      <c r="I633" s="129">
        <v>10</v>
      </c>
      <c r="J633" s="65" t="s">
        <v>1729</v>
      </c>
      <c r="K633" s="65" t="s">
        <v>1730</v>
      </c>
      <c r="L633" s="66">
        <v>46307</v>
      </c>
      <c r="M633" s="65" t="s">
        <v>287</v>
      </c>
      <c r="N633" s="65" t="s">
        <v>793</v>
      </c>
      <c r="O633" s="65" t="s">
        <v>289</v>
      </c>
      <c r="P633" s="66">
        <v>46307</v>
      </c>
      <c r="Q633" s="31">
        <f t="shared" si="18"/>
        <v>422</v>
      </c>
      <c r="R633" s="31">
        <f t="shared" si="19"/>
        <v>554</v>
      </c>
      <c r="S633" s="29">
        <f>IF($Q633&lt;Parâmetros!$E$19,$G633-1,$G633)</f>
        <v>46307</v>
      </c>
    </row>
    <row r="634" spans="1:19" ht="15" customHeight="1" x14ac:dyDescent="0.25">
      <c r="A634" s="128">
        <v>12299</v>
      </c>
      <c r="B634" s="65" t="s">
        <v>404</v>
      </c>
      <c r="C634" s="65" t="s">
        <v>70</v>
      </c>
      <c r="D634" s="66">
        <v>46307</v>
      </c>
      <c r="E634" s="67">
        <v>3.28</v>
      </c>
      <c r="F634" s="65" t="s">
        <v>285</v>
      </c>
      <c r="G634" s="66">
        <v>46307</v>
      </c>
      <c r="H634" s="129">
        <v>40524846</v>
      </c>
      <c r="I634" s="129">
        <v>10</v>
      </c>
      <c r="J634" s="65" t="s">
        <v>2339</v>
      </c>
      <c r="K634" s="65" t="s">
        <v>383</v>
      </c>
      <c r="L634" s="66">
        <v>46307</v>
      </c>
      <c r="M634" s="65" t="s">
        <v>287</v>
      </c>
      <c r="N634" s="65" t="s">
        <v>793</v>
      </c>
      <c r="O634" s="65" t="s">
        <v>289</v>
      </c>
      <c r="P634" s="66">
        <v>46307</v>
      </c>
      <c r="Q634" s="31">
        <f t="shared" si="18"/>
        <v>554</v>
      </c>
      <c r="R634" s="31">
        <f t="shared" si="19"/>
        <v>751</v>
      </c>
      <c r="S634" s="29">
        <f>IF($Q634&lt;Parâmetros!$E$19,$G634-1,$G634)</f>
        <v>46307</v>
      </c>
    </row>
    <row r="635" spans="1:19" ht="15" customHeight="1" x14ac:dyDescent="0.25">
      <c r="A635" s="128">
        <v>12299</v>
      </c>
      <c r="B635" s="65" t="s">
        <v>404</v>
      </c>
      <c r="C635" s="65" t="s">
        <v>70</v>
      </c>
      <c r="D635" s="66">
        <v>46307</v>
      </c>
      <c r="E635" s="67">
        <v>1.5</v>
      </c>
      <c r="F635" s="65" t="s">
        <v>285</v>
      </c>
      <c r="G635" s="66">
        <v>46307</v>
      </c>
      <c r="H635" s="129">
        <v>40522371</v>
      </c>
      <c r="I635" s="129">
        <v>10</v>
      </c>
      <c r="J635" s="65" t="s">
        <v>2340</v>
      </c>
      <c r="K635" s="65" t="s">
        <v>2341</v>
      </c>
      <c r="L635" s="66">
        <v>46307</v>
      </c>
      <c r="M635" s="65" t="s">
        <v>287</v>
      </c>
      <c r="N635" s="65" t="s">
        <v>793</v>
      </c>
      <c r="O635" s="65" t="s">
        <v>289</v>
      </c>
      <c r="P635" s="66">
        <v>46307</v>
      </c>
      <c r="Q635" s="31">
        <f t="shared" si="18"/>
        <v>810</v>
      </c>
      <c r="R635" s="31">
        <f t="shared" si="19"/>
        <v>900</v>
      </c>
      <c r="S635" s="29">
        <f>IF($Q635&lt;Parâmetros!$E$19,$G635-1,$G635)</f>
        <v>46307</v>
      </c>
    </row>
    <row r="636" spans="1:19" ht="15" customHeight="1" x14ac:dyDescent="0.25">
      <c r="A636" s="128">
        <v>12299</v>
      </c>
      <c r="B636" s="65" t="s">
        <v>404</v>
      </c>
      <c r="C636" s="65" t="s">
        <v>70</v>
      </c>
      <c r="D636" s="66">
        <v>46308</v>
      </c>
      <c r="E636" s="67">
        <v>0.26</v>
      </c>
      <c r="F636" s="65" t="s">
        <v>285</v>
      </c>
      <c r="G636" s="66">
        <v>46307</v>
      </c>
      <c r="H636" s="129">
        <v>40522371</v>
      </c>
      <c r="I636" s="129">
        <v>10</v>
      </c>
      <c r="J636" s="65" t="s">
        <v>2342</v>
      </c>
      <c r="K636" s="65" t="s">
        <v>2343</v>
      </c>
      <c r="L636" s="66">
        <v>46307</v>
      </c>
      <c r="M636" s="65" t="s">
        <v>287</v>
      </c>
      <c r="N636" s="65" t="s">
        <v>793</v>
      </c>
      <c r="O636" s="65" t="s">
        <v>289</v>
      </c>
      <c r="P636" s="66">
        <v>46308</v>
      </c>
      <c r="Q636" s="31">
        <f t="shared" si="18"/>
        <v>900</v>
      </c>
      <c r="R636" s="31">
        <f t="shared" si="19"/>
        <v>916</v>
      </c>
      <c r="S636" s="29">
        <f>IF($Q636&lt;Parâmetros!$E$19,$G636-1,$G636)</f>
        <v>46307</v>
      </c>
    </row>
    <row r="637" spans="1:19" ht="15" customHeight="1" x14ac:dyDescent="0.25">
      <c r="A637" s="128">
        <v>12299</v>
      </c>
      <c r="B637" s="65" t="s">
        <v>404</v>
      </c>
      <c r="C637" s="65" t="s">
        <v>70</v>
      </c>
      <c r="D637" s="66">
        <v>46308</v>
      </c>
      <c r="E637" s="67">
        <v>2.2999999999999998</v>
      </c>
      <c r="F637" s="65" t="s">
        <v>285</v>
      </c>
      <c r="G637" s="66">
        <v>46308</v>
      </c>
      <c r="H637" s="129">
        <v>40522371</v>
      </c>
      <c r="I637" s="129">
        <v>10</v>
      </c>
      <c r="J637" s="65" t="s">
        <v>2467</v>
      </c>
      <c r="K637" s="65" t="s">
        <v>2468</v>
      </c>
      <c r="L637" s="66">
        <v>46308</v>
      </c>
      <c r="M637" s="65" t="s">
        <v>287</v>
      </c>
      <c r="N637" s="65" t="s">
        <v>793</v>
      </c>
      <c r="O637" s="65" t="s">
        <v>289</v>
      </c>
      <c r="P637" s="66">
        <v>46308</v>
      </c>
      <c r="Q637" s="31">
        <f t="shared" si="18"/>
        <v>425</v>
      </c>
      <c r="R637" s="31">
        <f t="shared" si="19"/>
        <v>563</v>
      </c>
      <c r="S637" s="29">
        <f>IF($Q637&lt;Parâmetros!$E$19,$G637-1,$G637)</f>
        <v>46308</v>
      </c>
    </row>
    <row r="638" spans="1:19" ht="15" customHeight="1" x14ac:dyDescent="0.25">
      <c r="A638" s="128">
        <v>12299</v>
      </c>
      <c r="B638" s="65" t="s">
        <v>404</v>
      </c>
      <c r="C638" s="65" t="s">
        <v>70</v>
      </c>
      <c r="D638" s="66">
        <v>46308</v>
      </c>
      <c r="E638" s="67">
        <v>3.1</v>
      </c>
      <c r="F638" s="65" t="s">
        <v>285</v>
      </c>
      <c r="G638" s="66">
        <v>46308</v>
      </c>
      <c r="H638" s="129">
        <v>40522639</v>
      </c>
      <c r="I638" s="129">
        <v>10</v>
      </c>
      <c r="J638" s="65" t="s">
        <v>2539</v>
      </c>
      <c r="K638" s="65" t="s">
        <v>2540</v>
      </c>
      <c r="L638" s="66">
        <v>46308</v>
      </c>
      <c r="M638" s="65" t="s">
        <v>287</v>
      </c>
      <c r="N638" s="65" t="s">
        <v>793</v>
      </c>
      <c r="O638" s="65" t="s">
        <v>289</v>
      </c>
      <c r="P638" s="66">
        <v>46308</v>
      </c>
      <c r="Q638" s="31">
        <f t="shared" ref="Q638:Q701" si="20">IFERROR(VALUE(LEFT($J638,2))*60+VALUE(MID($J638,4,2)),9999)</f>
        <v>563</v>
      </c>
      <c r="R638" s="31">
        <f t="shared" ref="R638:R701" si="21">IFERROR(VALUE(LEFT($K638,2))*60+VALUE(MID($K638,4,2)),"")</f>
        <v>749</v>
      </c>
      <c r="S638" s="29">
        <f>IF($Q638&lt;Parâmetros!$E$19,$G638-1,$G638)</f>
        <v>46308</v>
      </c>
    </row>
    <row r="639" spans="1:19" ht="15" customHeight="1" x14ac:dyDescent="0.25">
      <c r="A639" s="128">
        <v>12299</v>
      </c>
      <c r="B639" s="65" t="s">
        <v>404</v>
      </c>
      <c r="C639" s="65" t="s">
        <v>70</v>
      </c>
      <c r="D639" s="66">
        <v>46308</v>
      </c>
      <c r="E639" s="67">
        <v>0.76</v>
      </c>
      <c r="F639" s="65" t="s">
        <v>285</v>
      </c>
      <c r="G639" s="66">
        <v>46308</v>
      </c>
      <c r="H639" s="129">
        <v>40523297</v>
      </c>
      <c r="I639" s="129">
        <v>10</v>
      </c>
      <c r="J639" s="65" t="s">
        <v>2541</v>
      </c>
      <c r="K639" s="65" t="s">
        <v>2542</v>
      </c>
      <c r="L639" s="66">
        <v>46308</v>
      </c>
      <c r="M639" s="65" t="s">
        <v>315</v>
      </c>
      <c r="N639" s="129">
        <v>3012620</v>
      </c>
      <c r="O639" s="65" t="s">
        <v>289</v>
      </c>
      <c r="P639" s="66">
        <v>46308</v>
      </c>
      <c r="Q639" s="31">
        <f t="shared" si="20"/>
        <v>798</v>
      </c>
      <c r="R639" s="31">
        <f t="shared" si="21"/>
        <v>844</v>
      </c>
      <c r="S639" s="29">
        <f>IF($Q639&lt;Parâmetros!$E$19,$G639-1,$G639)</f>
        <v>46308</v>
      </c>
    </row>
    <row r="640" spans="1:19" ht="15" customHeight="1" x14ac:dyDescent="0.25">
      <c r="A640" s="128">
        <v>12299</v>
      </c>
      <c r="B640" s="65" t="s">
        <v>404</v>
      </c>
      <c r="C640" s="65" t="s">
        <v>70</v>
      </c>
      <c r="D640" s="66">
        <v>46308</v>
      </c>
      <c r="E640" s="67">
        <v>1.1499999999999999</v>
      </c>
      <c r="F640" s="65" t="s">
        <v>285</v>
      </c>
      <c r="G640" s="66">
        <v>46308</v>
      </c>
      <c r="H640" s="129">
        <v>40523298</v>
      </c>
      <c r="I640" s="129">
        <v>10</v>
      </c>
      <c r="J640" s="65" t="s">
        <v>2543</v>
      </c>
      <c r="K640" s="65" t="s">
        <v>2544</v>
      </c>
      <c r="L640" s="66">
        <v>46308</v>
      </c>
      <c r="M640" s="65" t="s">
        <v>315</v>
      </c>
      <c r="N640" s="129">
        <v>3012621</v>
      </c>
      <c r="O640" s="65" t="s">
        <v>289</v>
      </c>
      <c r="P640" s="66">
        <v>46308</v>
      </c>
      <c r="Q640" s="31">
        <f t="shared" si="20"/>
        <v>844</v>
      </c>
      <c r="R640" s="31">
        <f t="shared" si="21"/>
        <v>913</v>
      </c>
      <c r="S640" s="29">
        <f>IF($Q640&lt;Parâmetros!$E$19,$G640-1,$G640)</f>
        <v>46308</v>
      </c>
    </row>
    <row r="641" spans="1:19" ht="15" customHeight="1" x14ac:dyDescent="0.25">
      <c r="A641" s="128">
        <v>12299</v>
      </c>
      <c r="B641" s="65" t="s">
        <v>404</v>
      </c>
      <c r="C641" s="65" t="s">
        <v>70</v>
      </c>
      <c r="D641" s="66">
        <v>46310</v>
      </c>
      <c r="E641" s="67">
        <v>0.52</v>
      </c>
      <c r="F641" s="65" t="s">
        <v>285</v>
      </c>
      <c r="G641" s="66">
        <v>46310</v>
      </c>
      <c r="H641" s="129">
        <v>40523300</v>
      </c>
      <c r="I641" s="129">
        <v>10</v>
      </c>
      <c r="J641" s="65" t="s">
        <v>3017</v>
      </c>
      <c r="K641" s="65" t="s">
        <v>3018</v>
      </c>
      <c r="L641" s="66">
        <v>46310</v>
      </c>
      <c r="M641" s="65" t="s">
        <v>315</v>
      </c>
      <c r="N641" s="129">
        <v>3004490</v>
      </c>
      <c r="O641" s="65" t="s">
        <v>289</v>
      </c>
      <c r="P641" s="66">
        <v>46310</v>
      </c>
      <c r="Q641" s="31">
        <f t="shared" si="20"/>
        <v>430</v>
      </c>
      <c r="R641" s="31">
        <f t="shared" si="21"/>
        <v>461</v>
      </c>
      <c r="S641" s="29">
        <f>IF($Q641&lt;Parâmetros!$E$19,$G641-1,$G641)</f>
        <v>46310</v>
      </c>
    </row>
    <row r="642" spans="1:19" ht="15" customHeight="1" x14ac:dyDescent="0.25">
      <c r="A642" s="128">
        <v>12299</v>
      </c>
      <c r="B642" s="65" t="s">
        <v>404</v>
      </c>
      <c r="C642" s="65" t="s">
        <v>70</v>
      </c>
      <c r="D642" s="66">
        <v>46310</v>
      </c>
      <c r="E642" s="67">
        <v>0.73</v>
      </c>
      <c r="F642" s="65" t="s">
        <v>285</v>
      </c>
      <c r="G642" s="66">
        <v>46310</v>
      </c>
      <c r="H642" s="129">
        <v>40523301</v>
      </c>
      <c r="I642" s="129">
        <v>10</v>
      </c>
      <c r="J642" s="65" t="s">
        <v>3019</v>
      </c>
      <c r="K642" s="65" t="s">
        <v>3020</v>
      </c>
      <c r="L642" s="66">
        <v>46310</v>
      </c>
      <c r="M642" s="65" t="s">
        <v>315</v>
      </c>
      <c r="N642" s="129">
        <v>3010797</v>
      </c>
      <c r="O642" s="65" t="s">
        <v>289</v>
      </c>
      <c r="P642" s="66">
        <v>46310</v>
      </c>
      <c r="Q642" s="31">
        <f t="shared" si="20"/>
        <v>461</v>
      </c>
      <c r="R642" s="31">
        <f t="shared" si="21"/>
        <v>505</v>
      </c>
      <c r="S642" s="29">
        <f>IF($Q642&lt;Parâmetros!$E$19,$G642-1,$G642)</f>
        <v>46310</v>
      </c>
    </row>
    <row r="643" spans="1:19" ht="15" customHeight="1" x14ac:dyDescent="0.25">
      <c r="A643" s="128">
        <v>12299</v>
      </c>
      <c r="B643" s="65" t="s">
        <v>404</v>
      </c>
      <c r="C643" s="65" t="s">
        <v>70</v>
      </c>
      <c r="D643" s="66">
        <v>46310</v>
      </c>
      <c r="E643" s="67">
        <v>0.63</v>
      </c>
      <c r="F643" s="65" t="s">
        <v>285</v>
      </c>
      <c r="G643" s="66">
        <v>46310</v>
      </c>
      <c r="H643" s="129">
        <v>40523302</v>
      </c>
      <c r="I643" s="129">
        <v>10</v>
      </c>
      <c r="J643" s="65" t="s">
        <v>3021</v>
      </c>
      <c r="K643" s="65" t="s">
        <v>3022</v>
      </c>
      <c r="L643" s="66">
        <v>46310</v>
      </c>
      <c r="M643" s="65" t="s">
        <v>315</v>
      </c>
      <c r="N643" s="129">
        <v>3004491</v>
      </c>
      <c r="O643" s="65" t="s">
        <v>289</v>
      </c>
      <c r="P643" s="66">
        <v>46310</v>
      </c>
      <c r="Q643" s="31">
        <f t="shared" si="20"/>
        <v>505</v>
      </c>
      <c r="R643" s="31">
        <f t="shared" si="21"/>
        <v>543</v>
      </c>
      <c r="S643" s="29">
        <f>IF($Q643&lt;Parâmetros!$E$19,$G643-1,$G643)</f>
        <v>46310</v>
      </c>
    </row>
    <row r="644" spans="1:19" ht="15" customHeight="1" x14ac:dyDescent="0.25">
      <c r="A644" s="128">
        <v>12299</v>
      </c>
      <c r="B644" s="65" t="s">
        <v>404</v>
      </c>
      <c r="C644" s="65" t="s">
        <v>70</v>
      </c>
      <c r="D644" s="66">
        <v>46310</v>
      </c>
      <c r="E644" s="67">
        <v>0.6</v>
      </c>
      <c r="F644" s="65" t="s">
        <v>285</v>
      </c>
      <c r="G644" s="66">
        <v>46310</v>
      </c>
      <c r="H644" s="129">
        <v>40523303</v>
      </c>
      <c r="I644" s="129">
        <v>10</v>
      </c>
      <c r="J644" s="65" t="s">
        <v>3023</v>
      </c>
      <c r="K644" s="65" t="s">
        <v>3024</v>
      </c>
      <c r="L644" s="66">
        <v>46310</v>
      </c>
      <c r="M644" s="65" t="s">
        <v>315</v>
      </c>
      <c r="N644" s="129">
        <v>3004492</v>
      </c>
      <c r="O644" s="65" t="s">
        <v>289</v>
      </c>
      <c r="P644" s="66">
        <v>46310</v>
      </c>
      <c r="Q644" s="31">
        <f t="shared" si="20"/>
        <v>543</v>
      </c>
      <c r="R644" s="31">
        <f t="shared" si="21"/>
        <v>579</v>
      </c>
      <c r="S644" s="29">
        <f>IF($Q644&lt;Parâmetros!$E$19,$G644-1,$G644)</f>
        <v>46310</v>
      </c>
    </row>
    <row r="645" spans="1:19" ht="15" customHeight="1" x14ac:dyDescent="0.25">
      <c r="A645" s="128">
        <v>12299</v>
      </c>
      <c r="B645" s="65" t="s">
        <v>404</v>
      </c>
      <c r="C645" s="65" t="s">
        <v>70</v>
      </c>
      <c r="D645" s="66">
        <v>46310</v>
      </c>
      <c r="E645" s="67">
        <v>0.82</v>
      </c>
      <c r="F645" s="65" t="s">
        <v>285</v>
      </c>
      <c r="G645" s="66">
        <v>46310</v>
      </c>
      <c r="H645" s="129">
        <v>40523304</v>
      </c>
      <c r="I645" s="129">
        <v>10</v>
      </c>
      <c r="J645" s="65" t="s">
        <v>3025</v>
      </c>
      <c r="K645" s="65" t="s">
        <v>3026</v>
      </c>
      <c r="L645" s="66">
        <v>46310</v>
      </c>
      <c r="M645" s="65" t="s">
        <v>315</v>
      </c>
      <c r="N645" s="129">
        <v>3007941</v>
      </c>
      <c r="O645" s="65" t="s">
        <v>289</v>
      </c>
      <c r="P645" s="66">
        <v>46310</v>
      </c>
      <c r="Q645" s="31">
        <f t="shared" si="20"/>
        <v>580</v>
      </c>
      <c r="R645" s="31">
        <f t="shared" si="21"/>
        <v>629</v>
      </c>
      <c r="S645" s="29">
        <f>IF($Q645&lt;Parâmetros!$E$19,$G645-1,$G645)</f>
        <v>46310</v>
      </c>
    </row>
    <row r="646" spans="1:19" ht="15" customHeight="1" x14ac:dyDescent="0.25">
      <c r="A646" s="128">
        <v>12299</v>
      </c>
      <c r="B646" s="65" t="s">
        <v>404</v>
      </c>
      <c r="C646" s="65" t="s">
        <v>70</v>
      </c>
      <c r="D646" s="66">
        <v>46310</v>
      </c>
      <c r="E646" s="67">
        <v>0.72</v>
      </c>
      <c r="F646" s="65" t="s">
        <v>285</v>
      </c>
      <c r="G646" s="66">
        <v>46310</v>
      </c>
      <c r="H646" s="129">
        <v>40523305</v>
      </c>
      <c r="I646" s="129">
        <v>10</v>
      </c>
      <c r="J646" s="65" t="s">
        <v>3027</v>
      </c>
      <c r="K646" s="65" t="s">
        <v>3028</v>
      </c>
      <c r="L646" s="66">
        <v>46310</v>
      </c>
      <c r="M646" s="65" t="s">
        <v>315</v>
      </c>
      <c r="N646" s="129">
        <v>3007940</v>
      </c>
      <c r="O646" s="65" t="s">
        <v>289</v>
      </c>
      <c r="P646" s="66">
        <v>46310</v>
      </c>
      <c r="Q646" s="31">
        <f t="shared" si="20"/>
        <v>629</v>
      </c>
      <c r="R646" s="31">
        <f t="shared" si="21"/>
        <v>672</v>
      </c>
      <c r="S646" s="29">
        <f>IF($Q646&lt;Parâmetros!$E$19,$G646-1,$G646)</f>
        <v>46310</v>
      </c>
    </row>
    <row r="647" spans="1:19" ht="15" customHeight="1" x14ac:dyDescent="0.25">
      <c r="A647" s="128">
        <v>12299</v>
      </c>
      <c r="B647" s="65" t="s">
        <v>404</v>
      </c>
      <c r="C647" s="65" t="s">
        <v>70</v>
      </c>
      <c r="D647" s="66">
        <v>46310</v>
      </c>
      <c r="E647" s="67">
        <v>2.27</v>
      </c>
      <c r="F647" s="65" t="s">
        <v>285</v>
      </c>
      <c r="G647" s="66">
        <v>46310</v>
      </c>
      <c r="H647" s="129">
        <v>40524551</v>
      </c>
      <c r="I647" s="129">
        <v>10</v>
      </c>
      <c r="J647" s="65" t="s">
        <v>3029</v>
      </c>
      <c r="K647" s="65" t="s">
        <v>3030</v>
      </c>
      <c r="L647" s="66">
        <v>46310</v>
      </c>
      <c r="M647" s="65" t="s">
        <v>287</v>
      </c>
      <c r="N647" s="65" t="s">
        <v>793</v>
      </c>
      <c r="O647" s="65" t="s">
        <v>289</v>
      </c>
      <c r="P647" s="66">
        <v>46310</v>
      </c>
      <c r="Q647" s="31">
        <f t="shared" si="20"/>
        <v>673</v>
      </c>
      <c r="R647" s="31">
        <f t="shared" si="21"/>
        <v>809</v>
      </c>
      <c r="S647" s="29">
        <f>IF($Q647&lt;Parâmetros!$E$19,$G647-1,$G647)</f>
        <v>46310</v>
      </c>
    </row>
    <row r="648" spans="1:19" ht="15" customHeight="1" x14ac:dyDescent="0.25">
      <c r="A648" s="128">
        <v>12299</v>
      </c>
      <c r="B648" s="65" t="s">
        <v>404</v>
      </c>
      <c r="C648" s="65" t="s">
        <v>70</v>
      </c>
      <c r="D648" s="66">
        <v>46310</v>
      </c>
      <c r="E648" s="67">
        <v>0.98</v>
      </c>
      <c r="F648" s="65" t="s">
        <v>285</v>
      </c>
      <c r="G648" s="66">
        <v>46310</v>
      </c>
      <c r="H648" s="129">
        <v>40524846</v>
      </c>
      <c r="I648" s="129">
        <v>10</v>
      </c>
      <c r="J648" s="65" t="s">
        <v>3031</v>
      </c>
      <c r="K648" s="65" t="s">
        <v>3032</v>
      </c>
      <c r="L648" s="66">
        <v>46310</v>
      </c>
      <c r="M648" s="65" t="s">
        <v>287</v>
      </c>
      <c r="N648" s="65" t="s">
        <v>793</v>
      </c>
      <c r="O648" s="65" t="s">
        <v>289</v>
      </c>
      <c r="P648" s="66">
        <v>46310</v>
      </c>
      <c r="Q648" s="31">
        <f t="shared" si="20"/>
        <v>853</v>
      </c>
      <c r="R648" s="31">
        <f t="shared" si="21"/>
        <v>911</v>
      </c>
      <c r="S648" s="29">
        <f>IF($Q648&lt;Parâmetros!$E$19,$G648-1,$G648)</f>
        <v>46310</v>
      </c>
    </row>
    <row r="649" spans="1:19" ht="15" customHeight="1" x14ac:dyDescent="0.25">
      <c r="A649" s="128">
        <v>12299</v>
      </c>
      <c r="B649" s="65" t="s">
        <v>404</v>
      </c>
      <c r="C649" s="65" t="s">
        <v>70</v>
      </c>
      <c r="D649" s="66">
        <v>46317</v>
      </c>
      <c r="E649" s="67">
        <v>4</v>
      </c>
      <c r="F649" s="65" t="s">
        <v>285</v>
      </c>
      <c r="G649" s="66">
        <v>46313</v>
      </c>
      <c r="H649" s="129">
        <v>40527156</v>
      </c>
      <c r="I649" s="129">
        <v>10</v>
      </c>
      <c r="J649" s="65" t="s">
        <v>342</v>
      </c>
      <c r="K649" s="65" t="s">
        <v>292</v>
      </c>
      <c r="L649" s="66">
        <v>46313</v>
      </c>
      <c r="M649" s="65" t="s">
        <v>287</v>
      </c>
      <c r="N649" s="65" t="s">
        <v>793</v>
      </c>
      <c r="O649" s="65" t="s">
        <v>306</v>
      </c>
      <c r="P649" s="66">
        <v>46317</v>
      </c>
      <c r="Q649" s="31">
        <f t="shared" si="20"/>
        <v>420</v>
      </c>
      <c r="R649" s="31">
        <f t="shared" si="21"/>
        <v>660</v>
      </c>
      <c r="S649" s="29">
        <f>IF($Q649&lt;Parâmetros!$E$19,$G649-1,$G649)</f>
        <v>46313</v>
      </c>
    </row>
    <row r="650" spans="1:19" ht="15" customHeight="1" x14ac:dyDescent="0.25">
      <c r="A650" s="128">
        <v>12299</v>
      </c>
      <c r="B650" s="65" t="s">
        <v>404</v>
      </c>
      <c r="C650" s="65" t="s">
        <v>70</v>
      </c>
      <c r="D650" s="66">
        <v>46317</v>
      </c>
      <c r="E650" s="67">
        <v>3</v>
      </c>
      <c r="F650" s="65" t="s">
        <v>285</v>
      </c>
      <c r="G650" s="66">
        <v>46313</v>
      </c>
      <c r="H650" s="129">
        <v>40527156</v>
      </c>
      <c r="I650" s="129">
        <v>10</v>
      </c>
      <c r="J650" s="65" t="s">
        <v>325</v>
      </c>
      <c r="K650" s="65" t="s">
        <v>332</v>
      </c>
      <c r="L650" s="66">
        <v>46313</v>
      </c>
      <c r="M650" s="65" t="s">
        <v>287</v>
      </c>
      <c r="N650" s="65" t="s">
        <v>793</v>
      </c>
      <c r="O650" s="65" t="s">
        <v>306</v>
      </c>
      <c r="P650" s="66">
        <v>46317</v>
      </c>
      <c r="Q650" s="31">
        <f t="shared" si="20"/>
        <v>720</v>
      </c>
      <c r="R650" s="31">
        <f t="shared" si="21"/>
        <v>900</v>
      </c>
      <c r="S650" s="29">
        <f>IF($Q650&lt;Parâmetros!$E$19,$G650-1,$G650)</f>
        <v>46313</v>
      </c>
    </row>
    <row r="651" spans="1:19" ht="15" customHeight="1" x14ac:dyDescent="0.25">
      <c r="A651" s="128">
        <v>12468</v>
      </c>
      <c r="B651" s="65" t="s">
        <v>413</v>
      </c>
      <c r="C651" s="65" t="s">
        <v>72</v>
      </c>
      <c r="D651" s="66">
        <v>46300</v>
      </c>
      <c r="E651" s="67">
        <v>4.8600000000000003</v>
      </c>
      <c r="F651" s="65" t="s">
        <v>285</v>
      </c>
      <c r="G651" s="66">
        <v>46300</v>
      </c>
      <c r="H651" s="129">
        <v>40521046</v>
      </c>
      <c r="I651" s="129">
        <v>30</v>
      </c>
      <c r="J651" s="65" t="s">
        <v>416</v>
      </c>
      <c r="K651" s="65" t="s">
        <v>418</v>
      </c>
      <c r="L651" s="66">
        <v>46300</v>
      </c>
      <c r="M651" s="65" t="s">
        <v>287</v>
      </c>
      <c r="N651" s="65" t="s">
        <v>793</v>
      </c>
      <c r="O651" s="65" t="s">
        <v>289</v>
      </c>
      <c r="P651" s="66">
        <v>46300</v>
      </c>
      <c r="Q651" s="31">
        <f t="shared" si="20"/>
        <v>9</v>
      </c>
      <c r="R651" s="31">
        <f t="shared" si="21"/>
        <v>301</v>
      </c>
      <c r="S651" s="29">
        <f>IF($Q651&lt;Parâmetros!$E$19,$G651-1,$G651)</f>
        <v>46299</v>
      </c>
    </row>
    <row r="652" spans="1:19" ht="15" customHeight="1" x14ac:dyDescent="0.25">
      <c r="A652" s="128">
        <v>12468</v>
      </c>
      <c r="B652" s="65" t="s">
        <v>413</v>
      </c>
      <c r="C652" s="65" t="s">
        <v>72</v>
      </c>
      <c r="D652" s="66">
        <v>46300</v>
      </c>
      <c r="E652" s="67">
        <v>2.0099999999999998</v>
      </c>
      <c r="F652" s="65" t="s">
        <v>285</v>
      </c>
      <c r="G652" s="66">
        <v>46300</v>
      </c>
      <c r="H652" s="129">
        <v>40521389</v>
      </c>
      <c r="I652" s="129">
        <v>10</v>
      </c>
      <c r="J652" s="65" t="s">
        <v>419</v>
      </c>
      <c r="K652" s="65" t="s">
        <v>420</v>
      </c>
      <c r="L652" s="66">
        <v>46300</v>
      </c>
      <c r="M652" s="65" t="s">
        <v>287</v>
      </c>
      <c r="N652" s="65" t="s">
        <v>793</v>
      </c>
      <c r="O652" s="65" t="s">
        <v>289</v>
      </c>
      <c r="P652" s="66">
        <v>46300</v>
      </c>
      <c r="Q652" s="31">
        <f t="shared" si="20"/>
        <v>307</v>
      </c>
      <c r="R652" s="31">
        <f t="shared" si="21"/>
        <v>427</v>
      </c>
      <c r="S652" s="29">
        <f>IF($Q652&lt;Parâmetros!$E$19,$G652-1,$G652)</f>
        <v>46299</v>
      </c>
    </row>
    <row r="653" spans="1:19" ht="15" customHeight="1" x14ac:dyDescent="0.25">
      <c r="A653" s="128">
        <v>12468</v>
      </c>
      <c r="B653" s="65" t="s">
        <v>413</v>
      </c>
      <c r="C653" s="65" t="s">
        <v>72</v>
      </c>
      <c r="D653" s="66">
        <v>46301</v>
      </c>
      <c r="E653" s="67">
        <v>0.73</v>
      </c>
      <c r="F653" s="65" t="s">
        <v>285</v>
      </c>
      <c r="G653" s="66">
        <v>46301</v>
      </c>
      <c r="H653" s="129">
        <v>40519849</v>
      </c>
      <c r="I653" s="129">
        <v>20</v>
      </c>
      <c r="J653" s="65" t="s">
        <v>421</v>
      </c>
      <c r="K653" s="65" t="s">
        <v>422</v>
      </c>
      <c r="L653" s="66">
        <v>46301</v>
      </c>
      <c r="M653" s="65" t="s">
        <v>287</v>
      </c>
      <c r="N653" s="65" t="s">
        <v>793</v>
      </c>
      <c r="O653" s="65" t="s">
        <v>289</v>
      </c>
      <c r="P653" s="66">
        <v>46301</v>
      </c>
      <c r="Q653" s="31">
        <f t="shared" si="20"/>
        <v>46</v>
      </c>
      <c r="R653" s="31">
        <f t="shared" si="21"/>
        <v>90</v>
      </c>
      <c r="S653" s="29">
        <f>IF($Q653&lt;Parâmetros!$E$19,$G653-1,$G653)</f>
        <v>46300</v>
      </c>
    </row>
    <row r="654" spans="1:19" ht="15" customHeight="1" x14ac:dyDescent="0.25">
      <c r="A654" s="128">
        <v>12468</v>
      </c>
      <c r="B654" s="65" t="s">
        <v>413</v>
      </c>
      <c r="C654" s="65" t="s">
        <v>72</v>
      </c>
      <c r="D654" s="66">
        <v>46301</v>
      </c>
      <c r="E654" s="67">
        <v>0.35</v>
      </c>
      <c r="F654" s="65" t="s">
        <v>285</v>
      </c>
      <c r="G654" s="66">
        <v>46301</v>
      </c>
      <c r="H654" s="129">
        <v>40513829</v>
      </c>
      <c r="I654" s="129">
        <v>10</v>
      </c>
      <c r="J654" s="65" t="s">
        <v>423</v>
      </c>
      <c r="K654" s="65" t="s">
        <v>424</v>
      </c>
      <c r="L654" s="66">
        <v>46301</v>
      </c>
      <c r="M654" s="65" t="s">
        <v>315</v>
      </c>
      <c r="N654" s="129">
        <v>3002741</v>
      </c>
      <c r="O654" s="65" t="s">
        <v>289</v>
      </c>
      <c r="P654" s="66">
        <v>46301</v>
      </c>
      <c r="Q654" s="31">
        <f t="shared" si="20"/>
        <v>90</v>
      </c>
      <c r="R654" s="31">
        <f t="shared" si="21"/>
        <v>111</v>
      </c>
      <c r="S654" s="29">
        <f>IF($Q654&lt;Parâmetros!$E$19,$G654-1,$G654)</f>
        <v>46300</v>
      </c>
    </row>
    <row r="655" spans="1:19" ht="15" customHeight="1" x14ac:dyDescent="0.25">
      <c r="A655" s="128">
        <v>12468</v>
      </c>
      <c r="B655" s="65" t="s">
        <v>413</v>
      </c>
      <c r="C655" s="65" t="s">
        <v>72</v>
      </c>
      <c r="D655" s="66">
        <v>46301</v>
      </c>
      <c r="E655" s="67">
        <v>0.08</v>
      </c>
      <c r="F655" s="65" t="s">
        <v>285</v>
      </c>
      <c r="G655" s="66">
        <v>46301</v>
      </c>
      <c r="H655" s="129">
        <v>40513830</v>
      </c>
      <c r="I655" s="129">
        <v>10</v>
      </c>
      <c r="J655" s="65" t="s">
        <v>425</v>
      </c>
      <c r="K655" s="65" t="s">
        <v>426</v>
      </c>
      <c r="L655" s="66">
        <v>46301</v>
      </c>
      <c r="M655" s="65" t="s">
        <v>315</v>
      </c>
      <c r="N655" s="129">
        <v>3004615</v>
      </c>
      <c r="O655" s="65" t="s">
        <v>289</v>
      </c>
      <c r="P655" s="66">
        <v>46301</v>
      </c>
      <c r="Q655" s="31">
        <f t="shared" si="20"/>
        <v>112</v>
      </c>
      <c r="R655" s="31">
        <f t="shared" si="21"/>
        <v>117</v>
      </c>
      <c r="S655" s="29">
        <f>IF($Q655&lt;Parâmetros!$E$19,$G655-1,$G655)</f>
        <v>46300</v>
      </c>
    </row>
    <row r="656" spans="1:19" ht="15" customHeight="1" x14ac:dyDescent="0.25">
      <c r="A656" s="128">
        <v>12468</v>
      </c>
      <c r="B656" s="65" t="s">
        <v>413</v>
      </c>
      <c r="C656" s="65" t="s">
        <v>72</v>
      </c>
      <c r="D656" s="66">
        <v>46301</v>
      </c>
      <c r="E656" s="67">
        <v>0.12</v>
      </c>
      <c r="F656" s="65" t="s">
        <v>285</v>
      </c>
      <c r="G656" s="66">
        <v>46301</v>
      </c>
      <c r="H656" s="129">
        <v>40513831</v>
      </c>
      <c r="I656" s="129">
        <v>10</v>
      </c>
      <c r="J656" s="65" t="s">
        <v>427</v>
      </c>
      <c r="K656" s="65" t="s">
        <v>428</v>
      </c>
      <c r="L656" s="66">
        <v>46301</v>
      </c>
      <c r="M656" s="65" t="s">
        <v>315</v>
      </c>
      <c r="N656" s="129">
        <v>3003074</v>
      </c>
      <c r="O656" s="65" t="s">
        <v>289</v>
      </c>
      <c r="P656" s="66">
        <v>46301</v>
      </c>
      <c r="Q656" s="31">
        <f t="shared" si="20"/>
        <v>117</v>
      </c>
      <c r="R656" s="31">
        <f t="shared" si="21"/>
        <v>125</v>
      </c>
      <c r="S656" s="29">
        <f>IF($Q656&lt;Parâmetros!$E$19,$G656-1,$G656)</f>
        <v>46300</v>
      </c>
    </row>
    <row r="657" spans="1:19" ht="15" customHeight="1" x14ac:dyDescent="0.25">
      <c r="A657" s="128">
        <v>12468</v>
      </c>
      <c r="B657" s="65" t="s">
        <v>413</v>
      </c>
      <c r="C657" s="65" t="s">
        <v>72</v>
      </c>
      <c r="D657" s="66">
        <v>46301</v>
      </c>
      <c r="E657" s="67">
        <v>0.24</v>
      </c>
      <c r="F657" s="65" t="s">
        <v>285</v>
      </c>
      <c r="G657" s="66">
        <v>46301</v>
      </c>
      <c r="H657" s="129">
        <v>40513833</v>
      </c>
      <c r="I657" s="129">
        <v>10</v>
      </c>
      <c r="J657" s="65" t="s">
        <v>429</v>
      </c>
      <c r="K657" s="65" t="s">
        <v>430</v>
      </c>
      <c r="L657" s="66">
        <v>46301</v>
      </c>
      <c r="M657" s="65" t="s">
        <v>315</v>
      </c>
      <c r="N657" s="129">
        <v>3005338</v>
      </c>
      <c r="O657" s="65" t="s">
        <v>289</v>
      </c>
      <c r="P657" s="66">
        <v>46301</v>
      </c>
      <c r="Q657" s="31">
        <f t="shared" si="20"/>
        <v>125</v>
      </c>
      <c r="R657" s="31">
        <f t="shared" si="21"/>
        <v>139</v>
      </c>
      <c r="S657" s="29">
        <f>IF($Q657&lt;Parâmetros!$E$19,$G657-1,$G657)</f>
        <v>46300</v>
      </c>
    </row>
    <row r="658" spans="1:19" ht="15" customHeight="1" x14ac:dyDescent="0.25">
      <c r="A658" s="128">
        <v>12468</v>
      </c>
      <c r="B658" s="65" t="s">
        <v>413</v>
      </c>
      <c r="C658" s="65" t="s">
        <v>72</v>
      </c>
      <c r="D658" s="66">
        <v>46301</v>
      </c>
      <c r="E658" s="67">
        <v>0.1</v>
      </c>
      <c r="F658" s="65" t="s">
        <v>285</v>
      </c>
      <c r="G658" s="66">
        <v>46301</v>
      </c>
      <c r="H658" s="129">
        <v>40513835</v>
      </c>
      <c r="I658" s="129">
        <v>10</v>
      </c>
      <c r="J658" s="65" t="s">
        <v>431</v>
      </c>
      <c r="K658" s="65" t="s">
        <v>432</v>
      </c>
      <c r="L658" s="66">
        <v>46301</v>
      </c>
      <c r="M658" s="65" t="s">
        <v>315</v>
      </c>
      <c r="N658" s="129">
        <v>3002473</v>
      </c>
      <c r="O658" s="65" t="s">
        <v>289</v>
      </c>
      <c r="P658" s="66">
        <v>46301</v>
      </c>
      <c r="Q658" s="31">
        <f t="shared" si="20"/>
        <v>139</v>
      </c>
      <c r="R658" s="31">
        <f t="shared" si="21"/>
        <v>145</v>
      </c>
      <c r="S658" s="29">
        <f>IF($Q658&lt;Parâmetros!$E$19,$G658-1,$G658)</f>
        <v>46300</v>
      </c>
    </row>
    <row r="659" spans="1:19" ht="15" customHeight="1" x14ac:dyDescent="0.25">
      <c r="A659" s="128">
        <v>12468</v>
      </c>
      <c r="B659" s="65" t="s">
        <v>413</v>
      </c>
      <c r="C659" s="65" t="s">
        <v>72</v>
      </c>
      <c r="D659" s="66">
        <v>46301</v>
      </c>
      <c r="E659" s="67">
        <v>0.28000000000000003</v>
      </c>
      <c r="F659" s="65" t="s">
        <v>285</v>
      </c>
      <c r="G659" s="66">
        <v>46301</v>
      </c>
      <c r="H659" s="129">
        <v>40513836</v>
      </c>
      <c r="I659" s="129">
        <v>10</v>
      </c>
      <c r="J659" s="65" t="s">
        <v>433</v>
      </c>
      <c r="K659" s="65" t="s">
        <v>434</v>
      </c>
      <c r="L659" s="66">
        <v>46301</v>
      </c>
      <c r="M659" s="65" t="s">
        <v>315</v>
      </c>
      <c r="N659" s="129">
        <v>3005550</v>
      </c>
      <c r="O659" s="65" t="s">
        <v>289</v>
      </c>
      <c r="P659" s="66">
        <v>46301</v>
      </c>
      <c r="Q659" s="31">
        <f t="shared" si="20"/>
        <v>146</v>
      </c>
      <c r="R659" s="31">
        <f t="shared" si="21"/>
        <v>163</v>
      </c>
      <c r="S659" s="29">
        <f>IF($Q659&lt;Parâmetros!$E$19,$G659-1,$G659)</f>
        <v>46300</v>
      </c>
    </row>
    <row r="660" spans="1:19" ht="15" customHeight="1" x14ac:dyDescent="0.25">
      <c r="A660" s="128">
        <v>12468</v>
      </c>
      <c r="B660" s="65" t="s">
        <v>413</v>
      </c>
      <c r="C660" s="65" t="s">
        <v>72</v>
      </c>
      <c r="D660" s="66">
        <v>46301</v>
      </c>
      <c r="E660" s="67">
        <v>1.29</v>
      </c>
      <c r="F660" s="65" t="s">
        <v>285</v>
      </c>
      <c r="G660" s="66">
        <v>46301</v>
      </c>
      <c r="H660" s="129">
        <v>40514594</v>
      </c>
      <c r="I660" s="129">
        <v>10</v>
      </c>
      <c r="J660" s="65" t="s">
        <v>435</v>
      </c>
      <c r="K660" s="65" t="s">
        <v>436</v>
      </c>
      <c r="L660" s="66">
        <v>46301</v>
      </c>
      <c r="M660" s="65" t="s">
        <v>315</v>
      </c>
      <c r="N660" s="129">
        <v>3003107</v>
      </c>
      <c r="O660" s="65" t="s">
        <v>289</v>
      </c>
      <c r="P660" s="66">
        <v>46301</v>
      </c>
      <c r="Q660" s="31">
        <f t="shared" si="20"/>
        <v>165</v>
      </c>
      <c r="R660" s="31">
        <f t="shared" si="21"/>
        <v>242</v>
      </c>
      <c r="S660" s="29">
        <f>IF($Q660&lt;Parâmetros!$E$19,$G660-1,$G660)</f>
        <v>46300</v>
      </c>
    </row>
    <row r="661" spans="1:19" ht="15" customHeight="1" x14ac:dyDescent="0.25">
      <c r="A661" s="128">
        <v>12468</v>
      </c>
      <c r="B661" s="65" t="s">
        <v>413</v>
      </c>
      <c r="C661" s="65" t="s">
        <v>72</v>
      </c>
      <c r="D661" s="66">
        <v>46301</v>
      </c>
      <c r="E661" s="67">
        <v>2.72</v>
      </c>
      <c r="F661" s="65" t="s">
        <v>285</v>
      </c>
      <c r="G661" s="66">
        <v>46301</v>
      </c>
      <c r="H661" s="129">
        <v>40519849</v>
      </c>
      <c r="I661" s="129">
        <v>20</v>
      </c>
      <c r="J661" s="65" t="s">
        <v>437</v>
      </c>
      <c r="K661" s="65" t="s">
        <v>438</v>
      </c>
      <c r="L661" s="66">
        <v>46301</v>
      </c>
      <c r="M661" s="65" t="s">
        <v>287</v>
      </c>
      <c r="N661" s="65" t="s">
        <v>793</v>
      </c>
      <c r="O661" s="65" t="s">
        <v>289</v>
      </c>
      <c r="P661" s="66">
        <v>46301</v>
      </c>
      <c r="Q661" s="31">
        <f t="shared" si="20"/>
        <v>243</v>
      </c>
      <c r="R661" s="31">
        <f t="shared" si="21"/>
        <v>406</v>
      </c>
      <c r="S661" s="29">
        <f>IF($Q661&lt;Parâmetros!$E$19,$G661-1,$G661)</f>
        <v>46300</v>
      </c>
    </row>
    <row r="662" spans="1:19" ht="15" customHeight="1" x14ac:dyDescent="0.25">
      <c r="A662" s="128">
        <v>12468</v>
      </c>
      <c r="B662" s="65" t="s">
        <v>413</v>
      </c>
      <c r="C662" s="65" t="s">
        <v>72</v>
      </c>
      <c r="D662" s="66">
        <v>46303</v>
      </c>
      <c r="E662" s="67">
        <v>2.4</v>
      </c>
      <c r="F662" s="65" t="s">
        <v>285</v>
      </c>
      <c r="G662" s="66">
        <v>46302</v>
      </c>
      <c r="H662" s="129">
        <v>40523386</v>
      </c>
      <c r="I662" s="129">
        <v>10</v>
      </c>
      <c r="J662" s="65" t="s">
        <v>970</v>
      </c>
      <c r="K662" s="65" t="s">
        <v>971</v>
      </c>
      <c r="L662" s="66">
        <v>46303</v>
      </c>
      <c r="M662" s="65" t="s">
        <v>287</v>
      </c>
      <c r="N662" s="65" t="s">
        <v>793</v>
      </c>
      <c r="O662" s="65" t="s">
        <v>289</v>
      </c>
      <c r="P662" s="66">
        <v>46303</v>
      </c>
      <c r="Q662" s="31">
        <f t="shared" si="20"/>
        <v>1437</v>
      </c>
      <c r="R662" s="31">
        <f t="shared" si="21"/>
        <v>141</v>
      </c>
      <c r="S662" s="29">
        <f>IF($Q662&lt;Parâmetros!$E$19,$G662-1,$G662)</f>
        <v>46302</v>
      </c>
    </row>
    <row r="663" spans="1:19" ht="15" customHeight="1" x14ac:dyDescent="0.25">
      <c r="A663" s="128">
        <v>12468</v>
      </c>
      <c r="B663" s="65" t="s">
        <v>413</v>
      </c>
      <c r="C663" s="65" t="s">
        <v>72</v>
      </c>
      <c r="D663" s="66">
        <v>46303</v>
      </c>
      <c r="E663" s="67">
        <v>0.13</v>
      </c>
      <c r="F663" s="65" t="s">
        <v>285</v>
      </c>
      <c r="G663" s="66">
        <v>46303</v>
      </c>
      <c r="H663" s="129">
        <v>40514595</v>
      </c>
      <c r="I663" s="129">
        <v>10</v>
      </c>
      <c r="J663" s="65" t="s">
        <v>972</v>
      </c>
      <c r="K663" s="65" t="s">
        <v>973</v>
      </c>
      <c r="L663" s="66">
        <v>46303</v>
      </c>
      <c r="M663" s="65" t="s">
        <v>315</v>
      </c>
      <c r="N663" s="129">
        <v>3003007</v>
      </c>
      <c r="O663" s="65" t="s">
        <v>289</v>
      </c>
      <c r="P663" s="66">
        <v>46303</v>
      </c>
      <c r="Q663" s="31">
        <f t="shared" si="20"/>
        <v>142</v>
      </c>
      <c r="R663" s="31">
        <f t="shared" si="21"/>
        <v>150</v>
      </c>
      <c r="S663" s="29">
        <f>IF($Q663&lt;Parâmetros!$E$19,$G663-1,$G663)</f>
        <v>46302</v>
      </c>
    </row>
    <row r="664" spans="1:19" ht="15" customHeight="1" x14ac:dyDescent="0.25">
      <c r="A664" s="128">
        <v>12468</v>
      </c>
      <c r="B664" s="65" t="s">
        <v>413</v>
      </c>
      <c r="C664" s="65" t="s">
        <v>72</v>
      </c>
      <c r="D664" s="66">
        <v>46303</v>
      </c>
      <c r="E664" s="67">
        <v>0.86</v>
      </c>
      <c r="F664" s="65" t="s">
        <v>285</v>
      </c>
      <c r="G664" s="66">
        <v>46303</v>
      </c>
      <c r="H664" s="129">
        <v>40514596</v>
      </c>
      <c r="I664" s="129">
        <v>10</v>
      </c>
      <c r="J664" s="65" t="s">
        <v>974</v>
      </c>
      <c r="K664" s="65" t="s">
        <v>975</v>
      </c>
      <c r="L664" s="66">
        <v>46303</v>
      </c>
      <c r="M664" s="65" t="s">
        <v>315</v>
      </c>
      <c r="N664" s="129">
        <v>3003181</v>
      </c>
      <c r="O664" s="65" t="s">
        <v>289</v>
      </c>
      <c r="P664" s="66">
        <v>46303</v>
      </c>
      <c r="Q664" s="31">
        <f t="shared" si="20"/>
        <v>150</v>
      </c>
      <c r="R664" s="31">
        <f t="shared" si="21"/>
        <v>202</v>
      </c>
      <c r="S664" s="29">
        <f>IF($Q664&lt;Parâmetros!$E$19,$G664-1,$G664)</f>
        <v>46302</v>
      </c>
    </row>
    <row r="665" spans="1:19" ht="15" customHeight="1" x14ac:dyDescent="0.25">
      <c r="A665" s="128">
        <v>12468</v>
      </c>
      <c r="B665" s="65" t="s">
        <v>413</v>
      </c>
      <c r="C665" s="65" t="s">
        <v>72</v>
      </c>
      <c r="D665" s="66">
        <v>46303</v>
      </c>
      <c r="E665" s="67">
        <v>1.34</v>
      </c>
      <c r="F665" s="65" t="s">
        <v>285</v>
      </c>
      <c r="G665" s="66">
        <v>46303</v>
      </c>
      <c r="H665" s="129">
        <v>40514597</v>
      </c>
      <c r="I665" s="129">
        <v>10</v>
      </c>
      <c r="J665" s="65" t="s">
        <v>976</v>
      </c>
      <c r="K665" s="65" t="s">
        <v>977</v>
      </c>
      <c r="L665" s="66">
        <v>46303</v>
      </c>
      <c r="M665" s="65" t="s">
        <v>315</v>
      </c>
      <c r="N665" s="129">
        <v>3004316</v>
      </c>
      <c r="O665" s="65" t="s">
        <v>289</v>
      </c>
      <c r="P665" s="66">
        <v>46303</v>
      </c>
      <c r="Q665" s="31">
        <f t="shared" si="20"/>
        <v>202</v>
      </c>
      <c r="R665" s="31">
        <f t="shared" si="21"/>
        <v>283</v>
      </c>
      <c r="S665" s="29">
        <f>IF($Q665&lt;Parâmetros!$E$19,$G665-1,$G665)</f>
        <v>46302</v>
      </c>
    </row>
    <row r="666" spans="1:19" ht="15" customHeight="1" x14ac:dyDescent="0.25">
      <c r="A666" s="128">
        <v>12468</v>
      </c>
      <c r="B666" s="65" t="s">
        <v>413</v>
      </c>
      <c r="C666" s="65" t="s">
        <v>72</v>
      </c>
      <c r="D666" s="66">
        <v>46303</v>
      </c>
      <c r="E666" s="67">
        <v>0.08</v>
      </c>
      <c r="F666" s="65" t="s">
        <v>285</v>
      </c>
      <c r="G666" s="66">
        <v>46303</v>
      </c>
      <c r="H666" s="129">
        <v>40514598</v>
      </c>
      <c r="I666" s="129">
        <v>10</v>
      </c>
      <c r="J666" s="65" t="s">
        <v>978</v>
      </c>
      <c r="K666" s="65" t="s">
        <v>979</v>
      </c>
      <c r="L666" s="66">
        <v>46303</v>
      </c>
      <c r="M666" s="65" t="s">
        <v>315</v>
      </c>
      <c r="N666" s="129">
        <v>3005491</v>
      </c>
      <c r="O666" s="65" t="s">
        <v>289</v>
      </c>
      <c r="P666" s="66">
        <v>46303</v>
      </c>
      <c r="Q666" s="31">
        <f t="shared" si="20"/>
        <v>283</v>
      </c>
      <c r="R666" s="31">
        <f t="shared" si="21"/>
        <v>288</v>
      </c>
      <c r="S666" s="29">
        <f>IF($Q666&lt;Parâmetros!$E$19,$G666-1,$G666)</f>
        <v>46302</v>
      </c>
    </row>
    <row r="667" spans="1:19" ht="15" customHeight="1" x14ac:dyDescent="0.25">
      <c r="A667" s="128">
        <v>12468</v>
      </c>
      <c r="B667" s="65" t="s">
        <v>413</v>
      </c>
      <c r="C667" s="65" t="s">
        <v>72</v>
      </c>
      <c r="D667" s="66">
        <v>46303</v>
      </c>
      <c r="E667" s="67">
        <v>0.67</v>
      </c>
      <c r="F667" s="65" t="s">
        <v>285</v>
      </c>
      <c r="G667" s="66">
        <v>46303</v>
      </c>
      <c r="H667" s="129">
        <v>40514600</v>
      </c>
      <c r="I667" s="129">
        <v>10</v>
      </c>
      <c r="J667" s="65" t="s">
        <v>980</v>
      </c>
      <c r="K667" s="65" t="s">
        <v>981</v>
      </c>
      <c r="L667" s="66">
        <v>46303</v>
      </c>
      <c r="M667" s="65" t="s">
        <v>315</v>
      </c>
      <c r="N667" s="129">
        <v>3005495</v>
      </c>
      <c r="O667" s="65" t="s">
        <v>289</v>
      </c>
      <c r="P667" s="66">
        <v>46303</v>
      </c>
      <c r="Q667" s="31">
        <f t="shared" si="20"/>
        <v>288</v>
      </c>
      <c r="R667" s="31">
        <f t="shared" si="21"/>
        <v>328</v>
      </c>
      <c r="S667" s="29">
        <f>IF($Q667&lt;Parâmetros!$E$19,$G667-1,$G667)</f>
        <v>46302</v>
      </c>
    </row>
    <row r="668" spans="1:19" ht="15" customHeight="1" x14ac:dyDescent="0.25">
      <c r="A668" s="128">
        <v>12468</v>
      </c>
      <c r="B668" s="65" t="s">
        <v>413</v>
      </c>
      <c r="C668" s="65" t="s">
        <v>72</v>
      </c>
      <c r="D668" s="66">
        <v>46303</v>
      </c>
      <c r="E668" s="67">
        <v>0.22</v>
      </c>
      <c r="F668" s="65" t="s">
        <v>285</v>
      </c>
      <c r="G668" s="66">
        <v>46303</v>
      </c>
      <c r="H668" s="129">
        <v>40514602</v>
      </c>
      <c r="I668" s="129">
        <v>10</v>
      </c>
      <c r="J668" s="65" t="s">
        <v>982</v>
      </c>
      <c r="K668" s="65" t="s">
        <v>983</v>
      </c>
      <c r="L668" s="66">
        <v>46303</v>
      </c>
      <c r="M668" s="65" t="s">
        <v>315</v>
      </c>
      <c r="N668" s="129">
        <v>3003108</v>
      </c>
      <c r="O668" s="65" t="s">
        <v>289</v>
      </c>
      <c r="P668" s="66">
        <v>46303</v>
      </c>
      <c r="Q668" s="31">
        <f t="shared" si="20"/>
        <v>329</v>
      </c>
      <c r="R668" s="31">
        <f t="shared" si="21"/>
        <v>342</v>
      </c>
      <c r="S668" s="29">
        <f>IF($Q668&lt;Parâmetros!$E$19,$G668-1,$G668)</f>
        <v>46302</v>
      </c>
    </row>
    <row r="669" spans="1:19" ht="15" customHeight="1" x14ac:dyDescent="0.25">
      <c r="A669" s="128">
        <v>12468</v>
      </c>
      <c r="B669" s="65" t="s">
        <v>413</v>
      </c>
      <c r="C669" s="65" t="s">
        <v>72</v>
      </c>
      <c r="D669" s="66">
        <v>46303</v>
      </c>
      <c r="E669" s="67">
        <v>0.45</v>
      </c>
      <c r="F669" s="65" t="s">
        <v>285</v>
      </c>
      <c r="G669" s="66">
        <v>46303</v>
      </c>
      <c r="H669" s="129">
        <v>40514603</v>
      </c>
      <c r="I669" s="129">
        <v>10</v>
      </c>
      <c r="J669" s="65" t="s">
        <v>984</v>
      </c>
      <c r="K669" s="65" t="s">
        <v>985</v>
      </c>
      <c r="L669" s="66">
        <v>46303</v>
      </c>
      <c r="M669" s="65" t="s">
        <v>315</v>
      </c>
      <c r="N669" s="129">
        <v>3003111</v>
      </c>
      <c r="O669" s="65" t="s">
        <v>289</v>
      </c>
      <c r="P669" s="66">
        <v>46303</v>
      </c>
      <c r="Q669" s="31">
        <f t="shared" si="20"/>
        <v>342</v>
      </c>
      <c r="R669" s="31">
        <f t="shared" si="21"/>
        <v>369</v>
      </c>
      <c r="S669" s="29">
        <f>IF($Q669&lt;Parâmetros!$E$19,$G669-1,$G669)</f>
        <v>46302</v>
      </c>
    </row>
    <row r="670" spans="1:19" ht="15" customHeight="1" x14ac:dyDescent="0.25">
      <c r="A670" s="128">
        <v>12468</v>
      </c>
      <c r="B670" s="65" t="s">
        <v>413</v>
      </c>
      <c r="C670" s="65" t="s">
        <v>72</v>
      </c>
      <c r="D670" s="66">
        <v>46303</v>
      </c>
      <c r="E670" s="67">
        <v>0.17</v>
      </c>
      <c r="F670" s="65" t="s">
        <v>285</v>
      </c>
      <c r="G670" s="66">
        <v>46303</v>
      </c>
      <c r="H670" s="129">
        <v>40514604</v>
      </c>
      <c r="I670" s="129">
        <v>10</v>
      </c>
      <c r="J670" s="65" t="s">
        <v>986</v>
      </c>
      <c r="K670" s="65" t="s">
        <v>987</v>
      </c>
      <c r="L670" s="66">
        <v>46303</v>
      </c>
      <c r="M670" s="65" t="s">
        <v>315</v>
      </c>
      <c r="N670" s="129">
        <v>3005122</v>
      </c>
      <c r="O670" s="65" t="s">
        <v>289</v>
      </c>
      <c r="P670" s="66">
        <v>46303</v>
      </c>
      <c r="Q670" s="31">
        <f t="shared" si="20"/>
        <v>370</v>
      </c>
      <c r="R670" s="31">
        <f t="shared" si="21"/>
        <v>380</v>
      </c>
      <c r="S670" s="29">
        <f>IF($Q670&lt;Parâmetros!$E$19,$G670-1,$G670)</f>
        <v>46302</v>
      </c>
    </row>
    <row r="671" spans="1:19" ht="15" customHeight="1" x14ac:dyDescent="0.25">
      <c r="A671" s="128">
        <v>12468</v>
      </c>
      <c r="B671" s="65" t="s">
        <v>413</v>
      </c>
      <c r="C671" s="65" t="s">
        <v>72</v>
      </c>
      <c r="D671" s="66">
        <v>46303</v>
      </c>
      <c r="E671" s="67">
        <v>0.45</v>
      </c>
      <c r="F671" s="65" t="s">
        <v>285</v>
      </c>
      <c r="G671" s="66">
        <v>46303</v>
      </c>
      <c r="H671" s="129">
        <v>40514605</v>
      </c>
      <c r="I671" s="129">
        <v>10</v>
      </c>
      <c r="J671" s="65" t="s">
        <v>988</v>
      </c>
      <c r="K671" s="65" t="s">
        <v>415</v>
      </c>
      <c r="L671" s="66">
        <v>46303</v>
      </c>
      <c r="M671" s="65" t="s">
        <v>315</v>
      </c>
      <c r="N671" s="129">
        <v>3003063</v>
      </c>
      <c r="O671" s="65" t="s">
        <v>289</v>
      </c>
      <c r="P671" s="66">
        <v>46303</v>
      </c>
      <c r="Q671" s="31">
        <f t="shared" si="20"/>
        <v>380</v>
      </c>
      <c r="R671" s="31">
        <f t="shared" si="21"/>
        <v>407</v>
      </c>
      <c r="S671" s="29">
        <f>IF($Q671&lt;Parâmetros!$E$19,$G671-1,$G671)</f>
        <v>46302</v>
      </c>
    </row>
    <row r="672" spans="1:19" ht="15" customHeight="1" x14ac:dyDescent="0.25">
      <c r="A672" s="128">
        <v>12468</v>
      </c>
      <c r="B672" s="65" t="s">
        <v>413</v>
      </c>
      <c r="C672" s="65" t="s">
        <v>72</v>
      </c>
      <c r="D672" s="66">
        <v>46304</v>
      </c>
      <c r="E672" s="67">
        <v>0.12</v>
      </c>
      <c r="F672" s="65" t="s">
        <v>285</v>
      </c>
      <c r="G672" s="66">
        <v>46304</v>
      </c>
      <c r="H672" s="129">
        <v>40514606</v>
      </c>
      <c r="I672" s="129">
        <v>10</v>
      </c>
      <c r="J672" s="65" t="s">
        <v>1195</v>
      </c>
      <c r="K672" s="65" t="s">
        <v>1196</v>
      </c>
      <c r="L672" s="66">
        <v>46304</v>
      </c>
      <c r="M672" s="65" t="s">
        <v>315</v>
      </c>
      <c r="N672" s="129">
        <v>3003081</v>
      </c>
      <c r="O672" s="65" t="s">
        <v>289</v>
      </c>
      <c r="P672" s="66">
        <v>46304</v>
      </c>
      <c r="Q672" s="31">
        <f t="shared" si="20"/>
        <v>22</v>
      </c>
      <c r="R672" s="31">
        <f t="shared" si="21"/>
        <v>29</v>
      </c>
      <c r="S672" s="29">
        <f>IF($Q672&lt;Parâmetros!$E$19,$G672-1,$G672)</f>
        <v>46303</v>
      </c>
    </row>
    <row r="673" spans="1:19" ht="15" customHeight="1" x14ac:dyDescent="0.25">
      <c r="A673" s="128">
        <v>12468</v>
      </c>
      <c r="B673" s="65" t="s">
        <v>413</v>
      </c>
      <c r="C673" s="65" t="s">
        <v>72</v>
      </c>
      <c r="D673" s="66">
        <v>46304</v>
      </c>
      <c r="E673" s="67">
        <v>0.16</v>
      </c>
      <c r="F673" s="65" t="s">
        <v>285</v>
      </c>
      <c r="G673" s="66">
        <v>46304</v>
      </c>
      <c r="H673" s="129">
        <v>40514607</v>
      </c>
      <c r="I673" s="129">
        <v>10</v>
      </c>
      <c r="J673" s="65" t="s">
        <v>1197</v>
      </c>
      <c r="K673" s="65" t="s">
        <v>1198</v>
      </c>
      <c r="L673" s="66">
        <v>46304</v>
      </c>
      <c r="M673" s="65" t="s">
        <v>315</v>
      </c>
      <c r="N673" s="129">
        <v>3002687</v>
      </c>
      <c r="O673" s="65" t="s">
        <v>289</v>
      </c>
      <c r="P673" s="66">
        <v>46304</v>
      </c>
      <c r="Q673" s="31">
        <f t="shared" si="20"/>
        <v>29</v>
      </c>
      <c r="R673" s="31">
        <f t="shared" si="21"/>
        <v>39</v>
      </c>
      <c r="S673" s="29">
        <f>IF($Q673&lt;Parâmetros!$E$19,$G673-1,$G673)</f>
        <v>46303</v>
      </c>
    </row>
    <row r="674" spans="1:19" ht="15" customHeight="1" x14ac:dyDescent="0.25">
      <c r="A674" s="128">
        <v>12468</v>
      </c>
      <c r="B674" s="65" t="s">
        <v>413</v>
      </c>
      <c r="C674" s="65" t="s">
        <v>72</v>
      </c>
      <c r="D674" s="66">
        <v>46304</v>
      </c>
      <c r="E674" s="67">
        <v>0.26</v>
      </c>
      <c r="F674" s="65" t="s">
        <v>285</v>
      </c>
      <c r="G674" s="66">
        <v>46304</v>
      </c>
      <c r="H674" s="129">
        <v>40514608</v>
      </c>
      <c r="I674" s="129">
        <v>10</v>
      </c>
      <c r="J674" s="65" t="s">
        <v>1199</v>
      </c>
      <c r="K674" s="65" t="s">
        <v>1200</v>
      </c>
      <c r="L674" s="66">
        <v>46304</v>
      </c>
      <c r="M674" s="65" t="s">
        <v>315</v>
      </c>
      <c r="N674" s="129">
        <v>3002671</v>
      </c>
      <c r="O674" s="65" t="s">
        <v>289</v>
      </c>
      <c r="P674" s="66">
        <v>46304</v>
      </c>
      <c r="Q674" s="31">
        <f t="shared" si="20"/>
        <v>39</v>
      </c>
      <c r="R674" s="31">
        <f t="shared" si="21"/>
        <v>55</v>
      </c>
      <c r="S674" s="29">
        <f>IF($Q674&lt;Parâmetros!$E$19,$G674-1,$G674)</f>
        <v>46303</v>
      </c>
    </row>
    <row r="675" spans="1:19" ht="15" customHeight="1" x14ac:dyDescent="0.25">
      <c r="A675" s="128">
        <v>12468</v>
      </c>
      <c r="B675" s="65" t="s">
        <v>413</v>
      </c>
      <c r="C675" s="65" t="s">
        <v>72</v>
      </c>
      <c r="D675" s="66">
        <v>46304</v>
      </c>
      <c r="E675" s="67">
        <v>0.19</v>
      </c>
      <c r="F675" s="65" t="s">
        <v>285</v>
      </c>
      <c r="G675" s="66">
        <v>46304</v>
      </c>
      <c r="H675" s="129">
        <v>40514609</v>
      </c>
      <c r="I675" s="129">
        <v>10</v>
      </c>
      <c r="J675" s="65" t="s">
        <v>1201</v>
      </c>
      <c r="K675" s="65" t="s">
        <v>1202</v>
      </c>
      <c r="L675" s="66">
        <v>46304</v>
      </c>
      <c r="M675" s="65" t="s">
        <v>315</v>
      </c>
      <c r="N675" s="129">
        <v>3003539</v>
      </c>
      <c r="O675" s="65" t="s">
        <v>289</v>
      </c>
      <c r="P675" s="66">
        <v>46304</v>
      </c>
      <c r="Q675" s="31">
        <f t="shared" si="20"/>
        <v>55</v>
      </c>
      <c r="R675" s="31">
        <f t="shared" si="21"/>
        <v>66</v>
      </c>
      <c r="S675" s="29">
        <f>IF($Q675&lt;Parâmetros!$E$19,$G675-1,$G675)</f>
        <v>46303</v>
      </c>
    </row>
    <row r="676" spans="1:19" ht="15" customHeight="1" x14ac:dyDescent="0.25">
      <c r="A676" s="128">
        <v>12468</v>
      </c>
      <c r="B676" s="65" t="s">
        <v>413</v>
      </c>
      <c r="C676" s="65" t="s">
        <v>72</v>
      </c>
      <c r="D676" s="66">
        <v>46304</v>
      </c>
      <c r="E676" s="67">
        <v>0.31</v>
      </c>
      <c r="F676" s="65" t="s">
        <v>285</v>
      </c>
      <c r="G676" s="66">
        <v>46304</v>
      </c>
      <c r="H676" s="129">
        <v>40514610</v>
      </c>
      <c r="I676" s="129">
        <v>10</v>
      </c>
      <c r="J676" s="65" t="s">
        <v>1203</v>
      </c>
      <c r="K676" s="65" t="s">
        <v>1204</v>
      </c>
      <c r="L676" s="66">
        <v>46304</v>
      </c>
      <c r="M676" s="65" t="s">
        <v>315</v>
      </c>
      <c r="N676" s="129">
        <v>3003541</v>
      </c>
      <c r="O676" s="65" t="s">
        <v>289</v>
      </c>
      <c r="P676" s="66">
        <v>46304</v>
      </c>
      <c r="Q676" s="31">
        <f t="shared" si="20"/>
        <v>67</v>
      </c>
      <c r="R676" s="31">
        <f t="shared" si="21"/>
        <v>86</v>
      </c>
      <c r="S676" s="29">
        <f>IF($Q676&lt;Parâmetros!$E$19,$G676-1,$G676)</f>
        <v>46303</v>
      </c>
    </row>
    <row r="677" spans="1:19" ht="15" customHeight="1" x14ac:dyDescent="0.25">
      <c r="A677" s="128">
        <v>12468</v>
      </c>
      <c r="B677" s="65" t="s">
        <v>413</v>
      </c>
      <c r="C677" s="65" t="s">
        <v>72</v>
      </c>
      <c r="D677" s="66">
        <v>46304</v>
      </c>
      <c r="E677" s="67">
        <v>0.3</v>
      </c>
      <c r="F677" s="65" t="s">
        <v>285</v>
      </c>
      <c r="G677" s="66">
        <v>46304</v>
      </c>
      <c r="H677" s="129">
        <v>40514611</v>
      </c>
      <c r="I677" s="129">
        <v>10</v>
      </c>
      <c r="J677" s="65" t="s">
        <v>1205</v>
      </c>
      <c r="K677" s="65" t="s">
        <v>1206</v>
      </c>
      <c r="L677" s="66">
        <v>46304</v>
      </c>
      <c r="M677" s="65" t="s">
        <v>315</v>
      </c>
      <c r="N677" s="129">
        <v>3003543</v>
      </c>
      <c r="O677" s="65" t="s">
        <v>289</v>
      </c>
      <c r="P677" s="66">
        <v>46304</v>
      </c>
      <c r="Q677" s="31">
        <f t="shared" si="20"/>
        <v>86</v>
      </c>
      <c r="R677" s="31">
        <f t="shared" si="21"/>
        <v>104</v>
      </c>
      <c r="S677" s="29">
        <f>IF($Q677&lt;Parâmetros!$E$19,$G677-1,$G677)</f>
        <v>46303</v>
      </c>
    </row>
    <row r="678" spans="1:19" ht="15" customHeight="1" x14ac:dyDescent="0.25">
      <c r="A678" s="128">
        <v>12468</v>
      </c>
      <c r="B678" s="65" t="s">
        <v>413</v>
      </c>
      <c r="C678" s="65" t="s">
        <v>72</v>
      </c>
      <c r="D678" s="66">
        <v>46304</v>
      </c>
      <c r="E678" s="67">
        <v>0.1</v>
      </c>
      <c r="F678" s="65" t="s">
        <v>285</v>
      </c>
      <c r="G678" s="66">
        <v>46304</v>
      </c>
      <c r="H678" s="129">
        <v>40514612</v>
      </c>
      <c r="I678" s="129">
        <v>10</v>
      </c>
      <c r="J678" s="65" t="s">
        <v>1207</v>
      </c>
      <c r="K678" s="65" t="s">
        <v>1208</v>
      </c>
      <c r="L678" s="66">
        <v>46304</v>
      </c>
      <c r="M678" s="65" t="s">
        <v>315</v>
      </c>
      <c r="N678" s="129">
        <v>3002647</v>
      </c>
      <c r="O678" s="65" t="s">
        <v>289</v>
      </c>
      <c r="P678" s="66">
        <v>46304</v>
      </c>
      <c r="Q678" s="31">
        <f t="shared" si="20"/>
        <v>104</v>
      </c>
      <c r="R678" s="31">
        <f t="shared" si="21"/>
        <v>110</v>
      </c>
      <c r="S678" s="29">
        <f>IF($Q678&lt;Parâmetros!$E$19,$G678-1,$G678)</f>
        <v>46303</v>
      </c>
    </row>
    <row r="679" spans="1:19" ht="15" customHeight="1" x14ac:dyDescent="0.25">
      <c r="A679" s="128">
        <v>12468</v>
      </c>
      <c r="B679" s="65" t="s">
        <v>413</v>
      </c>
      <c r="C679" s="65" t="s">
        <v>72</v>
      </c>
      <c r="D679" s="66">
        <v>46304</v>
      </c>
      <c r="E679" s="67">
        <v>0.52</v>
      </c>
      <c r="F679" s="65" t="s">
        <v>285</v>
      </c>
      <c r="G679" s="66">
        <v>46304</v>
      </c>
      <c r="H679" s="129">
        <v>40514613</v>
      </c>
      <c r="I679" s="129">
        <v>10</v>
      </c>
      <c r="J679" s="65" t="s">
        <v>1209</v>
      </c>
      <c r="K679" s="65" t="s">
        <v>1210</v>
      </c>
      <c r="L679" s="66">
        <v>46304</v>
      </c>
      <c r="M679" s="65" t="s">
        <v>315</v>
      </c>
      <c r="N679" s="129">
        <v>3002651</v>
      </c>
      <c r="O679" s="65" t="s">
        <v>289</v>
      </c>
      <c r="P679" s="66">
        <v>46304</v>
      </c>
      <c r="Q679" s="31">
        <f t="shared" si="20"/>
        <v>110</v>
      </c>
      <c r="R679" s="31">
        <f t="shared" si="21"/>
        <v>142</v>
      </c>
      <c r="S679" s="29">
        <f>IF($Q679&lt;Parâmetros!$E$19,$G679-1,$G679)</f>
        <v>46303</v>
      </c>
    </row>
    <row r="680" spans="1:19" ht="15" customHeight="1" x14ac:dyDescent="0.25">
      <c r="A680" s="128">
        <v>12468</v>
      </c>
      <c r="B680" s="65" t="s">
        <v>413</v>
      </c>
      <c r="C680" s="65" t="s">
        <v>72</v>
      </c>
      <c r="D680" s="66">
        <v>46304</v>
      </c>
      <c r="E680" s="67">
        <v>0.13</v>
      </c>
      <c r="F680" s="65" t="s">
        <v>285</v>
      </c>
      <c r="G680" s="66">
        <v>46304</v>
      </c>
      <c r="H680" s="129">
        <v>40514624</v>
      </c>
      <c r="I680" s="129">
        <v>10</v>
      </c>
      <c r="J680" s="65" t="s">
        <v>1211</v>
      </c>
      <c r="K680" s="65" t="s">
        <v>1212</v>
      </c>
      <c r="L680" s="66">
        <v>46304</v>
      </c>
      <c r="M680" s="65" t="s">
        <v>315</v>
      </c>
      <c r="N680" s="129">
        <v>3002991</v>
      </c>
      <c r="O680" s="65" t="s">
        <v>289</v>
      </c>
      <c r="P680" s="66">
        <v>46304</v>
      </c>
      <c r="Q680" s="31">
        <f t="shared" si="20"/>
        <v>142</v>
      </c>
      <c r="R680" s="31">
        <f t="shared" si="21"/>
        <v>149</v>
      </c>
      <c r="S680" s="29">
        <f>IF($Q680&lt;Parâmetros!$E$19,$G680-1,$G680)</f>
        <v>46303</v>
      </c>
    </row>
    <row r="681" spans="1:19" ht="15" customHeight="1" x14ac:dyDescent="0.25">
      <c r="A681" s="128">
        <v>12468</v>
      </c>
      <c r="B681" s="65" t="s">
        <v>413</v>
      </c>
      <c r="C681" s="65" t="s">
        <v>72</v>
      </c>
      <c r="D681" s="66">
        <v>46304</v>
      </c>
      <c r="E681" s="67">
        <v>0.14000000000000001</v>
      </c>
      <c r="F681" s="65" t="s">
        <v>285</v>
      </c>
      <c r="G681" s="66">
        <v>46304</v>
      </c>
      <c r="H681" s="129">
        <v>40514625</v>
      </c>
      <c r="I681" s="129">
        <v>10</v>
      </c>
      <c r="J681" s="65" t="s">
        <v>1213</v>
      </c>
      <c r="K681" s="65" t="s">
        <v>915</v>
      </c>
      <c r="L681" s="66">
        <v>46304</v>
      </c>
      <c r="M681" s="65" t="s">
        <v>315</v>
      </c>
      <c r="N681" s="129">
        <v>3002653</v>
      </c>
      <c r="O681" s="65" t="s">
        <v>289</v>
      </c>
      <c r="P681" s="66">
        <v>46304</v>
      </c>
      <c r="Q681" s="31">
        <f t="shared" si="20"/>
        <v>150</v>
      </c>
      <c r="R681" s="31">
        <f t="shared" si="21"/>
        <v>158</v>
      </c>
      <c r="S681" s="29">
        <f>IF($Q681&lt;Parâmetros!$E$19,$G681-1,$G681)</f>
        <v>46303</v>
      </c>
    </row>
    <row r="682" spans="1:19" ht="15" customHeight="1" x14ac:dyDescent="0.25">
      <c r="A682" s="128">
        <v>12468</v>
      </c>
      <c r="B682" s="65" t="s">
        <v>413</v>
      </c>
      <c r="C682" s="65" t="s">
        <v>72</v>
      </c>
      <c r="D682" s="66">
        <v>46304</v>
      </c>
      <c r="E682" s="67">
        <v>1.25</v>
      </c>
      <c r="F682" s="65" t="s">
        <v>285</v>
      </c>
      <c r="G682" s="66">
        <v>46304</v>
      </c>
      <c r="H682" s="129">
        <v>40514626</v>
      </c>
      <c r="I682" s="129">
        <v>10</v>
      </c>
      <c r="J682" s="65" t="s">
        <v>1214</v>
      </c>
      <c r="K682" s="65" t="s">
        <v>1215</v>
      </c>
      <c r="L682" s="66">
        <v>46304</v>
      </c>
      <c r="M682" s="65" t="s">
        <v>315</v>
      </c>
      <c r="N682" s="129">
        <v>3002652</v>
      </c>
      <c r="O682" s="65" t="s">
        <v>289</v>
      </c>
      <c r="P682" s="66">
        <v>46304</v>
      </c>
      <c r="Q682" s="31">
        <f t="shared" si="20"/>
        <v>159</v>
      </c>
      <c r="R682" s="31">
        <f t="shared" si="21"/>
        <v>234</v>
      </c>
      <c r="S682" s="29">
        <f>IF($Q682&lt;Parâmetros!$E$19,$G682-1,$G682)</f>
        <v>46303</v>
      </c>
    </row>
    <row r="683" spans="1:19" ht="15" customHeight="1" x14ac:dyDescent="0.25">
      <c r="A683" s="128">
        <v>12468</v>
      </c>
      <c r="B683" s="65" t="s">
        <v>413</v>
      </c>
      <c r="C683" s="65" t="s">
        <v>72</v>
      </c>
      <c r="D683" s="66">
        <v>46304</v>
      </c>
      <c r="E683" s="67">
        <v>0.09</v>
      </c>
      <c r="F683" s="65" t="s">
        <v>285</v>
      </c>
      <c r="G683" s="66">
        <v>46304</v>
      </c>
      <c r="H683" s="129">
        <v>40514627</v>
      </c>
      <c r="I683" s="129">
        <v>10</v>
      </c>
      <c r="J683" s="65" t="s">
        <v>1216</v>
      </c>
      <c r="K683" s="65" t="s">
        <v>1217</v>
      </c>
      <c r="L683" s="66">
        <v>46304</v>
      </c>
      <c r="M683" s="65" t="s">
        <v>315</v>
      </c>
      <c r="N683" s="129">
        <v>3002648</v>
      </c>
      <c r="O683" s="65" t="s">
        <v>289</v>
      </c>
      <c r="P683" s="66">
        <v>46304</v>
      </c>
      <c r="Q683" s="31">
        <f t="shared" si="20"/>
        <v>234</v>
      </c>
      <c r="R683" s="31">
        <f t="shared" si="21"/>
        <v>239</v>
      </c>
      <c r="S683" s="29">
        <f>IF($Q683&lt;Parâmetros!$E$19,$G683-1,$G683)</f>
        <v>46303</v>
      </c>
    </row>
    <row r="684" spans="1:19" ht="15" customHeight="1" x14ac:dyDescent="0.25">
      <c r="A684" s="128">
        <v>12468</v>
      </c>
      <c r="B684" s="65" t="s">
        <v>413</v>
      </c>
      <c r="C684" s="65" t="s">
        <v>72</v>
      </c>
      <c r="D684" s="66">
        <v>46304</v>
      </c>
      <c r="E684" s="67">
        <v>0.71</v>
      </c>
      <c r="F684" s="65" t="s">
        <v>285</v>
      </c>
      <c r="G684" s="66">
        <v>46304</v>
      </c>
      <c r="H684" s="129">
        <v>40523826</v>
      </c>
      <c r="I684" s="129">
        <v>10</v>
      </c>
      <c r="J684" s="65" t="s">
        <v>1218</v>
      </c>
      <c r="K684" s="65" t="s">
        <v>1219</v>
      </c>
      <c r="L684" s="66">
        <v>46304</v>
      </c>
      <c r="M684" s="65" t="s">
        <v>287</v>
      </c>
      <c r="N684" s="65" t="s">
        <v>793</v>
      </c>
      <c r="O684" s="65" t="s">
        <v>289</v>
      </c>
      <c r="P684" s="66">
        <v>46304</v>
      </c>
      <c r="Q684" s="31">
        <f t="shared" si="20"/>
        <v>241</v>
      </c>
      <c r="R684" s="31">
        <f t="shared" si="21"/>
        <v>284</v>
      </c>
      <c r="S684" s="29">
        <f>IF($Q684&lt;Parâmetros!$E$19,$G684-1,$G684)</f>
        <v>46303</v>
      </c>
    </row>
    <row r="685" spans="1:19" ht="15" customHeight="1" x14ac:dyDescent="0.25">
      <c r="A685" s="128">
        <v>12468</v>
      </c>
      <c r="B685" s="65" t="s">
        <v>413</v>
      </c>
      <c r="C685" s="65" t="s">
        <v>72</v>
      </c>
      <c r="D685" s="66">
        <v>46304</v>
      </c>
      <c r="E685" s="67">
        <v>0.39</v>
      </c>
      <c r="F685" s="65" t="s">
        <v>285</v>
      </c>
      <c r="G685" s="66">
        <v>46304</v>
      </c>
      <c r="H685" s="129">
        <v>40523826</v>
      </c>
      <c r="I685" s="129">
        <v>10</v>
      </c>
      <c r="J685" s="65" t="s">
        <v>1220</v>
      </c>
      <c r="K685" s="65" t="s">
        <v>1221</v>
      </c>
      <c r="L685" s="66">
        <v>46304</v>
      </c>
      <c r="M685" s="65" t="s">
        <v>287</v>
      </c>
      <c r="N685" s="65" t="s">
        <v>793</v>
      </c>
      <c r="O685" s="65" t="s">
        <v>289</v>
      </c>
      <c r="P685" s="66">
        <v>46304</v>
      </c>
      <c r="Q685" s="31">
        <f t="shared" si="20"/>
        <v>284</v>
      </c>
      <c r="R685" s="31">
        <f t="shared" si="21"/>
        <v>308</v>
      </c>
      <c r="S685" s="29">
        <f>IF($Q685&lt;Parâmetros!$E$19,$G685-1,$G685)</f>
        <v>46303</v>
      </c>
    </row>
    <row r="686" spans="1:19" ht="15" customHeight="1" x14ac:dyDescent="0.25">
      <c r="A686" s="128">
        <v>12468</v>
      </c>
      <c r="B686" s="65" t="s">
        <v>413</v>
      </c>
      <c r="C686" s="65" t="s">
        <v>72</v>
      </c>
      <c r="D686" s="66">
        <v>46305</v>
      </c>
      <c r="E686" s="67">
        <v>1.35</v>
      </c>
      <c r="F686" s="65" t="s">
        <v>285</v>
      </c>
      <c r="G686" s="66">
        <v>46304</v>
      </c>
      <c r="H686" s="129">
        <v>40523827</v>
      </c>
      <c r="I686" s="129">
        <v>10</v>
      </c>
      <c r="J686" s="65" t="s">
        <v>1502</v>
      </c>
      <c r="K686" s="65" t="s">
        <v>1503</v>
      </c>
      <c r="L686" s="66">
        <v>46304</v>
      </c>
      <c r="M686" s="65" t="s">
        <v>287</v>
      </c>
      <c r="N686" s="65" t="s">
        <v>793</v>
      </c>
      <c r="O686" s="65" t="s">
        <v>289</v>
      </c>
      <c r="P686" s="66">
        <v>46305</v>
      </c>
      <c r="Q686" s="31">
        <f t="shared" si="20"/>
        <v>309</v>
      </c>
      <c r="R686" s="31">
        <f t="shared" si="21"/>
        <v>390</v>
      </c>
      <c r="S686" s="29">
        <f>IF($Q686&lt;Parâmetros!$E$19,$G686-1,$G686)</f>
        <v>46303</v>
      </c>
    </row>
    <row r="687" spans="1:19" ht="15" customHeight="1" x14ac:dyDescent="0.25">
      <c r="A687" s="128">
        <v>12468</v>
      </c>
      <c r="B687" s="65" t="s">
        <v>413</v>
      </c>
      <c r="C687" s="65" t="s">
        <v>72</v>
      </c>
      <c r="D687" s="66">
        <v>46305</v>
      </c>
      <c r="E687" s="67">
        <v>0.46</v>
      </c>
      <c r="F687" s="65" t="s">
        <v>285</v>
      </c>
      <c r="G687" s="66">
        <v>46305</v>
      </c>
      <c r="H687" s="129">
        <v>40514628</v>
      </c>
      <c r="I687" s="129">
        <v>10</v>
      </c>
      <c r="J687" s="65" t="s">
        <v>1504</v>
      </c>
      <c r="K687" s="65" t="s">
        <v>1505</v>
      </c>
      <c r="L687" s="66">
        <v>46305</v>
      </c>
      <c r="M687" s="65" t="s">
        <v>315</v>
      </c>
      <c r="N687" s="129">
        <v>3002654</v>
      </c>
      <c r="O687" s="65" t="s">
        <v>289</v>
      </c>
      <c r="P687" s="66">
        <v>46305</v>
      </c>
      <c r="Q687" s="31">
        <f t="shared" si="20"/>
        <v>17</v>
      </c>
      <c r="R687" s="31">
        <f t="shared" si="21"/>
        <v>45</v>
      </c>
      <c r="S687" s="29">
        <f>IF($Q687&lt;Parâmetros!$E$19,$G687-1,$G687)</f>
        <v>46304</v>
      </c>
    </row>
    <row r="688" spans="1:19" ht="15" customHeight="1" x14ac:dyDescent="0.25">
      <c r="A688" s="128">
        <v>12468</v>
      </c>
      <c r="B688" s="65" t="s">
        <v>413</v>
      </c>
      <c r="C688" s="65" t="s">
        <v>72</v>
      </c>
      <c r="D688" s="66">
        <v>46305</v>
      </c>
      <c r="E688" s="67">
        <v>0.33</v>
      </c>
      <c r="F688" s="65" t="s">
        <v>285</v>
      </c>
      <c r="G688" s="66">
        <v>46305</v>
      </c>
      <c r="H688" s="129">
        <v>40514629</v>
      </c>
      <c r="I688" s="129">
        <v>10</v>
      </c>
      <c r="J688" s="65" t="s">
        <v>1506</v>
      </c>
      <c r="K688" s="65" t="s">
        <v>1507</v>
      </c>
      <c r="L688" s="66">
        <v>46305</v>
      </c>
      <c r="M688" s="65" t="s">
        <v>315</v>
      </c>
      <c r="N688" s="129">
        <v>3002992</v>
      </c>
      <c r="O688" s="65" t="s">
        <v>289</v>
      </c>
      <c r="P688" s="66">
        <v>46305</v>
      </c>
      <c r="Q688" s="31">
        <f t="shared" si="20"/>
        <v>45</v>
      </c>
      <c r="R688" s="31">
        <f t="shared" si="21"/>
        <v>65</v>
      </c>
      <c r="S688" s="29">
        <f>IF($Q688&lt;Parâmetros!$E$19,$G688-1,$G688)</f>
        <v>46304</v>
      </c>
    </row>
    <row r="689" spans="1:19" ht="15" customHeight="1" x14ac:dyDescent="0.25">
      <c r="A689" s="128">
        <v>12468</v>
      </c>
      <c r="B689" s="65" t="s">
        <v>413</v>
      </c>
      <c r="C689" s="65" t="s">
        <v>72</v>
      </c>
      <c r="D689" s="66">
        <v>46305</v>
      </c>
      <c r="E689" s="67">
        <v>7.0000000000000007E-2</v>
      </c>
      <c r="F689" s="65" t="s">
        <v>285</v>
      </c>
      <c r="G689" s="66">
        <v>46305</v>
      </c>
      <c r="H689" s="129">
        <v>40514630</v>
      </c>
      <c r="I689" s="129">
        <v>10</v>
      </c>
      <c r="J689" s="65" t="s">
        <v>1508</v>
      </c>
      <c r="K689" s="65" t="s">
        <v>1509</v>
      </c>
      <c r="L689" s="66">
        <v>46305</v>
      </c>
      <c r="M689" s="65" t="s">
        <v>315</v>
      </c>
      <c r="N689" s="129">
        <v>3002649</v>
      </c>
      <c r="O689" s="65" t="s">
        <v>289</v>
      </c>
      <c r="P689" s="66">
        <v>46305</v>
      </c>
      <c r="Q689" s="31">
        <f t="shared" si="20"/>
        <v>65</v>
      </c>
      <c r="R689" s="31">
        <f t="shared" si="21"/>
        <v>69</v>
      </c>
      <c r="S689" s="29">
        <f>IF($Q689&lt;Parâmetros!$E$19,$G689-1,$G689)</f>
        <v>46304</v>
      </c>
    </row>
    <row r="690" spans="1:19" ht="15" customHeight="1" x14ac:dyDescent="0.25">
      <c r="A690" s="128">
        <v>12468</v>
      </c>
      <c r="B690" s="65" t="s">
        <v>413</v>
      </c>
      <c r="C690" s="65" t="s">
        <v>72</v>
      </c>
      <c r="D690" s="66">
        <v>46305</v>
      </c>
      <c r="E690" s="67">
        <v>0.43</v>
      </c>
      <c r="F690" s="65" t="s">
        <v>285</v>
      </c>
      <c r="G690" s="66">
        <v>46305</v>
      </c>
      <c r="H690" s="129">
        <v>40514631</v>
      </c>
      <c r="I690" s="129">
        <v>10</v>
      </c>
      <c r="J690" s="65" t="s">
        <v>1510</v>
      </c>
      <c r="K690" s="65" t="s">
        <v>1511</v>
      </c>
      <c r="L690" s="66">
        <v>46305</v>
      </c>
      <c r="M690" s="65" t="s">
        <v>315</v>
      </c>
      <c r="N690" s="129">
        <v>3002650</v>
      </c>
      <c r="O690" s="65" t="s">
        <v>289</v>
      </c>
      <c r="P690" s="66">
        <v>46305</v>
      </c>
      <c r="Q690" s="31">
        <f t="shared" si="20"/>
        <v>70</v>
      </c>
      <c r="R690" s="31">
        <f t="shared" si="21"/>
        <v>95</v>
      </c>
      <c r="S690" s="29">
        <f>IF($Q690&lt;Parâmetros!$E$19,$G690-1,$G690)</f>
        <v>46304</v>
      </c>
    </row>
    <row r="691" spans="1:19" ht="15" customHeight="1" x14ac:dyDescent="0.25">
      <c r="A691" s="128">
        <v>12468</v>
      </c>
      <c r="B691" s="65" t="s">
        <v>413</v>
      </c>
      <c r="C691" s="65" t="s">
        <v>72</v>
      </c>
      <c r="D691" s="66">
        <v>46305</v>
      </c>
      <c r="E691" s="67">
        <v>0.2</v>
      </c>
      <c r="F691" s="65" t="s">
        <v>285</v>
      </c>
      <c r="G691" s="66">
        <v>46305</v>
      </c>
      <c r="H691" s="129">
        <v>40514632</v>
      </c>
      <c r="I691" s="129">
        <v>10</v>
      </c>
      <c r="J691" s="65" t="s">
        <v>1512</v>
      </c>
      <c r="K691" s="65" t="s">
        <v>1513</v>
      </c>
      <c r="L691" s="66">
        <v>46305</v>
      </c>
      <c r="M691" s="65" t="s">
        <v>315</v>
      </c>
      <c r="N691" s="129">
        <v>3002993</v>
      </c>
      <c r="O691" s="65" t="s">
        <v>289</v>
      </c>
      <c r="P691" s="66">
        <v>46305</v>
      </c>
      <c r="Q691" s="31">
        <f t="shared" si="20"/>
        <v>96</v>
      </c>
      <c r="R691" s="31">
        <f t="shared" si="21"/>
        <v>108</v>
      </c>
      <c r="S691" s="29">
        <f>IF($Q691&lt;Parâmetros!$E$19,$G691-1,$G691)</f>
        <v>46304</v>
      </c>
    </row>
    <row r="692" spans="1:19" ht="15" customHeight="1" x14ac:dyDescent="0.25">
      <c r="A692" s="128">
        <v>12468</v>
      </c>
      <c r="B692" s="65" t="s">
        <v>413</v>
      </c>
      <c r="C692" s="65" t="s">
        <v>72</v>
      </c>
      <c r="D692" s="66">
        <v>46305</v>
      </c>
      <c r="E692" s="67">
        <v>0.13</v>
      </c>
      <c r="F692" s="65" t="s">
        <v>285</v>
      </c>
      <c r="G692" s="66">
        <v>46305</v>
      </c>
      <c r="H692" s="129">
        <v>40514633</v>
      </c>
      <c r="I692" s="129">
        <v>10</v>
      </c>
      <c r="J692" s="65" t="s">
        <v>1514</v>
      </c>
      <c r="K692" s="65" t="s">
        <v>1515</v>
      </c>
      <c r="L692" s="66">
        <v>46305</v>
      </c>
      <c r="M692" s="65" t="s">
        <v>315</v>
      </c>
      <c r="N692" s="129">
        <v>3002994</v>
      </c>
      <c r="O692" s="65" t="s">
        <v>289</v>
      </c>
      <c r="P692" s="66">
        <v>46305</v>
      </c>
      <c r="Q692" s="31">
        <f t="shared" si="20"/>
        <v>108</v>
      </c>
      <c r="R692" s="31">
        <f t="shared" si="21"/>
        <v>116</v>
      </c>
      <c r="S692" s="29">
        <f>IF($Q692&lt;Parâmetros!$E$19,$G692-1,$G692)</f>
        <v>46304</v>
      </c>
    </row>
    <row r="693" spans="1:19" ht="15" customHeight="1" x14ac:dyDescent="0.25">
      <c r="A693" s="128">
        <v>12468</v>
      </c>
      <c r="B693" s="65" t="s">
        <v>413</v>
      </c>
      <c r="C693" s="65" t="s">
        <v>72</v>
      </c>
      <c r="D693" s="66">
        <v>46305</v>
      </c>
      <c r="E693" s="67">
        <v>0.06</v>
      </c>
      <c r="F693" s="65" t="s">
        <v>285</v>
      </c>
      <c r="G693" s="66">
        <v>46305</v>
      </c>
      <c r="H693" s="129">
        <v>40514634</v>
      </c>
      <c r="I693" s="129">
        <v>10</v>
      </c>
      <c r="J693" s="65" t="s">
        <v>1516</v>
      </c>
      <c r="K693" s="65" t="s">
        <v>1517</v>
      </c>
      <c r="L693" s="66">
        <v>46305</v>
      </c>
      <c r="M693" s="65" t="s">
        <v>315</v>
      </c>
      <c r="N693" s="129">
        <v>3002686</v>
      </c>
      <c r="O693" s="65" t="s">
        <v>289</v>
      </c>
      <c r="P693" s="66">
        <v>46305</v>
      </c>
      <c r="Q693" s="31">
        <f t="shared" si="20"/>
        <v>116</v>
      </c>
      <c r="R693" s="31">
        <f t="shared" si="21"/>
        <v>120</v>
      </c>
      <c r="S693" s="29">
        <f>IF($Q693&lt;Parâmetros!$E$19,$G693-1,$G693)</f>
        <v>46304</v>
      </c>
    </row>
    <row r="694" spans="1:19" ht="15" customHeight="1" x14ac:dyDescent="0.25">
      <c r="A694" s="128">
        <v>12468</v>
      </c>
      <c r="B694" s="65" t="s">
        <v>413</v>
      </c>
      <c r="C694" s="65" t="s">
        <v>72</v>
      </c>
      <c r="D694" s="66">
        <v>46305</v>
      </c>
      <c r="E694" s="67">
        <v>0.06</v>
      </c>
      <c r="F694" s="65" t="s">
        <v>285</v>
      </c>
      <c r="G694" s="66">
        <v>46305</v>
      </c>
      <c r="H694" s="129">
        <v>40514635</v>
      </c>
      <c r="I694" s="129">
        <v>10</v>
      </c>
      <c r="J694" s="65" t="s">
        <v>1518</v>
      </c>
      <c r="K694" s="65" t="s">
        <v>1519</v>
      </c>
      <c r="L694" s="66">
        <v>46305</v>
      </c>
      <c r="M694" s="65" t="s">
        <v>315</v>
      </c>
      <c r="N694" s="129">
        <v>3004655</v>
      </c>
      <c r="O694" s="65" t="s">
        <v>289</v>
      </c>
      <c r="P694" s="66">
        <v>46305</v>
      </c>
      <c r="Q694" s="31">
        <f t="shared" si="20"/>
        <v>120</v>
      </c>
      <c r="R694" s="31">
        <f t="shared" si="21"/>
        <v>123</v>
      </c>
      <c r="S694" s="29">
        <f>IF($Q694&lt;Parâmetros!$E$19,$G694-1,$G694)</f>
        <v>46304</v>
      </c>
    </row>
    <row r="695" spans="1:19" ht="15" customHeight="1" x14ac:dyDescent="0.25">
      <c r="A695" s="128">
        <v>12468</v>
      </c>
      <c r="B695" s="65" t="s">
        <v>413</v>
      </c>
      <c r="C695" s="65" t="s">
        <v>72</v>
      </c>
      <c r="D695" s="66">
        <v>46305</v>
      </c>
      <c r="E695" s="67">
        <v>0.28999999999999998</v>
      </c>
      <c r="F695" s="65" t="s">
        <v>285</v>
      </c>
      <c r="G695" s="66">
        <v>46305</v>
      </c>
      <c r="H695" s="129">
        <v>40514636</v>
      </c>
      <c r="I695" s="129">
        <v>10</v>
      </c>
      <c r="J695" s="65" t="s">
        <v>1520</v>
      </c>
      <c r="K695" s="65" t="s">
        <v>1521</v>
      </c>
      <c r="L695" s="66">
        <v>46305</v>
      </c>
      <c r="M695" s="65" t="s">
        <v>315</v>
      </c>
      <c r="N695" s="129">
        <v>3004657</v>
      </c>
      <c r="O695" s="65" t="s">
        <v>289</v>
      </c>
      <c r="P695" s="66">
        <v>46305</v>
      </c>
      <c r="Q695" s="31">
        <f t="shared" si="20"/>
        <v>123</v>
      </c>
      <c r="R695" s="31">
        <f t="shared" si="21"/>
        <v>141</v>
      </c>
      <c r="S695" s="29">
        <f>IF($Q695&lt;Parâmetros!$E$19,$G695-1,$G695)</f>
        <v>46304</v>
      </c>
    </row>
    <row r="696" spans="1:19" ht="15" customHeight="1" x14ac:dyDescent="0.25">
      <c r="A696" s="128">
        <v>12468</v>
      </c>
      <c r="B696" s="65" t="s">
        <v>413</v>
      </c>
      <c r="C696" s="65" t="s">
        <v>72</v>
      </c>
      <c r="D696" s="66">
        <v>46305</v>
      </c>
      <c r="E696" s="67">
        <v>0.09</v>
      </c>
      <c r="F696" s="65" t="s">
        <v>285</v>
      </c>
      <c r="G696" s="66">
        <v>46305</v>
      </c>
      <c r="H696" s="129">
        <v>40514641</v>
      </c>
      <c r="I696" s="129">
        <v>10</v>
      </c>
      <c r="J696" s="65" t="s">
        <v>971</v>
      </c>
      <c r="K696" s="65" t="s">
        <v>1522</v>
      </c>
      <c r="L696" s="66">
        <v>46305</v>
      </c>
      <c r="M696" s="65" t="s">
        <v>315</v>
      </c>
      <c r="N696" s="129">
        <v>3006498</v>
      </c>
      <c r="O696" s="65" t="s">
        <v>289</v>
      </c>
      <c r="P696" s="66">
        <v>46305</v>
      </c>
      <c r="Q696" s="31">
        <f t="shared" si="20"/>
        <v>141</v>
      </c>
      <c r="R696" s="31">
        <f t="shared" si="21"/>
        <v>146</v>
      </c>
      <c r="S696" s="29">
        <f>IF($Q696&lt;Parâmetros!$E$19,$G696-1,$G696)</f>
        <v>46304</v>
      </c>
    </row>
    <row r="697" spans="1:19" ht="15" customHeight="1" x14ac:dyDescent="0.25">
      <c r="A697" s="128">
        <v>12468</v>
      </c>
      <c r="B697" s="65" t="s">
        <v>413</v>
      </c>
      <c r="C697" s="65" t="s">
        <v>72</v>
      </c>
      <c r="D697" s="66">
        <v>46305</v>
      </c>
      <c r="E697" s="67">
        <v>3.79</v>
      </c>
      <c r="F697" s="65" t="s">
        <v>285</v>
      </c>
      <c r="G697" s="66">
        <v>46305</v>
      </c>
      <c r="H697" s="129">
        <v>40522900</v>
      </c>
      <c r="I697" s="129">
        <v>10</v>
      </c>
      <c r="J697" s="65" t="s">
        <v>1523</v>
      </c>
      <c r="K697" s="65" t="s">
        <v>1524</v>
      </c>
      <c r="L697" s="66">
        <v>46305</v>
      </c>
      <c r="M697" s="65" t="s">
        <v>287</v>
      </c>
      <c r="N697" s="65" t="s">
        <v>793</v>
      </c>
      <c r="O697" s="65" t="s">
        <v>289</v>
      </c>
      <c r="P697" s="66">
        <v>46305</v>
      </c>
      <c r="Q697" s="31">
        <f t="shared" si="20"/>
        <v>148</v>
      </c>
      <c r="R697" s="31">
        <f t="shared" si="21"/>
        <v>375</v>
      </c>
      <c r="S697" s="29">
        <f>IF($Q697&lt;Parâmetros!$E$19,$G697-1,$G697)</f>
        <v>46304</v>
      </c>
    </row>
    <row r="698" spans="1:19" ht="15" customHeight="1" x14ac:dyDescent="0.25">
      <c r="A698" s="128">
        <v>12468</v>
      </c>
      <c r="B698" s="65" t="s">
        <v>413</v>
      </c>
      <c r="C698" s="65" t="s">
        <v>72</v>
      </c>
      <c r="D698" s="66">
        <v>46306</v>
      </c>
      <c r="E698" s="67">
        <v>0.09</v>
      </c>
      <c r="F698" s="65" t="s">
        <v>285</v>
      </c>
      <c r="G698" s="66">
        <v>46306</v>
      </c>
      <c r="H698" s="129">
        <v>40514642</v>
      </c>
      <c r="I698" s="129">
        <v>10</v>
      </c>
      <c r="J698" s="65" t="s">
        <v>1731</v>
      </c>
      <c r="K698" s="65" t="s">
        <v>1732</v>
      </c>
      <c r="L698" s="66">
        <v>46306</v>
      </c>
      <c r="M698" s="65" t="s">
        <v>315</v>
      </c>
      <c r="N698" s="129">
        <v>3006499</v>
      </c>
      <c r="O698" s="65" t="s">
        <v>289</v>
      </c>
      <c r="P698" s="66">
        <v>46306</v>
      </c>
      <c r="Q698" s="31">
        <f t="shared" si="20"/>
        <v>26</v>
      </c>
      <c r="R698" s="31">
        <f t="shared" si="21"/>
        <v>31</v>
      </c>
      <c r="S698" s="29">
        <f>IF($Q698&lt;Parâmetros!$E$19,$G698-1,$G698)</f>
        <v>46305</v>
      </c>
    </row>
    <row r="699" spans="1:19" ht="15" customHeight="1" x14ac:dyDescent="0.25">
      <c r="A699" s="128">
        <v>12468</v>
      </c>
      <c r="B699" s="65" t="s">
        <v>413</v>
      </c>
      <c r="C699" s="65" t="s">
        <v>72</v>
      </c>
      <c r="D699" s="66">
        <v>46306</v>
      </c>
      <c r="E699" s="67">
        <v>0.55000000000000004</v>
      </c>
      <c r="F699" s="65" t="s">
        <v>285</v>
      </c>
      <c r="G699" s="66">
        <v>46306</v>
      </c>
      <c r="H699" s="129">
        <v>40514643</v>
      </c>
      <c r="I699" s="129">
        <v>10</v>
      </c>
      <c r="J699" s="65" t="s">
        <v>1733</v>
      </c>
      <c r="K699" s="65" t="s">
        <v>1734</v>
      </c>
      <c r="L699" s="66">
        <v>46306</v>
      </c>
      <c r="M699" s="65" t="s">
        <v>315</v>
      </c>
      <c r="N699" s="129">
        <v>3006500</v>
      </c>
      <c r="O699" s="65" t="s">
        <v>289</v>
      </c>
      <c r="P699" s="66">
        <v>46306</v>
      </c>
      <c r="Q699" s="31">
        <f t="shared" si="20"/>
        <v>31</v>
      </c>
      <c r="R699" s="31">
        <f t="shared" si="21"/>
        <v>65</v>
      </c>
      <c r="S699" s="29">
        <f>IF($Q699&lt;Parâmetros!$E$19,$G699-1,$G699)</f>
        <v>46305</v>
      </c>
    </row>
    <row r="700" spans="1:19" ht="15" customHeight="1" x14ac:dyDescent="0.25">
      <c r="A700" s="128">
        <v>12468</v>
      </c>
      <c r="B700" s="65" t="s">
        <v>413</v>
      </c>
      <c r="C700" s="65" t="s">
        <v>72</v>
      </c>
      <c r="D700" s="66">
        <v>46306</v>
      </c>
      <c r="E700" s="67">
        <v>0.31</v>
      </c>
      <c r="F700" s="65" t="s">
        <v>285</v>
      </c>
      <c r="G700" s="66">
        <v>46306</v>
      </c>
      <c r="H700" s="129">
        <v>40514644</v>
      </c>
      <c r="I700" s="129">
        <v>10</v>
      </c>
      <c r="J700" s="65" t="s">
        <v>1735</v>
      </c>
      <c r="K700" s="65" t="s">
        <v>1736</v>
      </c>
      <c r="L700" s="66">
        <v>46306</v>
      </c>
      <c r="M700" s="65" t="s">
        <v>315</v>
      </c>
      <c r="N700" s="129">
        <v>3006501</v>
      </c>
      <c r="O700" s="65" t="s">
        <v>289</v>
      </c>
      <c r="P700" s="66">
        <v>46306</v>
      </c>
      <c r="Q700" s="31">
        <f t="shared" si="20"/>
        <v>65</v>
      </c>
      <c r="R700" s="31">
        <f t="shared" si="21"/>
        <v>84</v>
      </c>
      <c r="S700" s="29">
        <f>IF($Q700&lt;Parâmetros!$E$19,$G700-1,$G700)</f>
        <v>46305</v>
      </c>
    </row>
    <row r="701" spans="1:19" ht="15" customHeight="1" x14ac:dyDescent="0.25">
      <c r="A701" s="128">
        <v>12468</v>
      </c>
      <c r="B701" s="65" t="s">
        <v>413</v>
      </c>
      <c r="C701" s="65" t="s">
        <v>72</v>
      </c>
      <c r="D701" s="66">
        <v>46306</v>
      </c>
      <c r="E701" s="67">
        <v>0.48</v>
      </c>
      <c r="F701" s="65" t="s">
        <v>285</v>
      </c>
      <c r="G701" s="66">
        <v>46306</v>
      </c>
      <c r="H701" s="129">
        <v>40514645</v>
      </c>
      <c r="I701" s="129">
        <v>10</v>
      </c>
      <c r="J701" s="65" t="s">
        <v>1737</v>
      </c>
      <c r="K701" s="65" t="s">
        <v>1738</v>
      </c>
      <c r="L701" s="66">
        <v>46306</v>
      </c>
      <c r="M701" s="65" t="s">
        <v>315</v>
      </c>
      <c r="N701" s="129">
        <v>3003101</v>
      </c>
      <c r="O701" s="65" t="s">
        <v>289</v>
      </c>
      <c r="P701" s="66">
        <v>46306</v>
      </c>
      <c r="Q701" s="31">
        <f t="shared" si="20"/>
        <v>84</v>
      </c>
      <c r="R701" s="31">
        <f t="shared" si="21"/>
        <v>113</v>
      </c>
      <c r="S701" s="29">
        <f>IF($Q701&lt;Parâmetros!$E$19,$G701-1,$G701)</f>
        <v>46305</v>
      </c>
    </row>
    <row r="702" spans="1:19" ht="15" customHeight="1" x14ac:dyDescent="0.25">
      <c r="A702" s="128">
        <v>12468</v>
      </c>
      <c r="B702" s="65" t="s">
        <v>413</v>
      </c>
      <c r="C702" s="65" t="s">
        <v>72</v>
      </c>
      <c r="D702" s="66">
        <v>46306</v>
      </c>
      <c r="E702" s="67">
        <v>0.09</v>
      </c>
      <c r="F702" s="65" t="s">
        <v>285</v>
      </c>
      <c r="G702" s="66">
        <v>46306</v>
      </c>
      <c r="H702" s="129">
        <v>40514646</v>
      </c>
      <c r="I702" s="129">
        <v>10</v>
      </c>
      <c r="J702" s="65" t="s">
        <v>1739</v>
      </c>
      <c r="K702" s="65" t="s">
        <v>1740</v>
      </c>
      <c r="L702" s="66">
        <v>46306</v>
      </c>
      <c r="M702" s="65" t="s">
        <v>315</v>
      </c>
      <c r="N702" s="129">
        <v>3002684</v>
      </c>
      <c r="O702" s="65" t="s">
        <v>289</v>
      </c>
      <c r="P702" s="66">
        <v>46306</v>
      </c>
      <c r="Q702" s="31">
        <f t="shared" ref="Q702:Q765" si="22">IFERROR(VALUE(LEFT($J702,2))*60+VALUE(MID($J702,4,2)),9999)</f>
        <v>113</v>
      </c>
      <c r="R702" s="31">
        <f t="shared" ref="R702:R765" si="23">IFERROR(VALUE(LEFT($K702,2))*60+VALUE(MID($K702,4,2)),"")</f>
        <v>118</v>
      </c>
      <c r="S702" s="29">
        <f>IF($Q702&lt;Parâmetros!$E$19,$G702-1,$G702)</f>
        <v>46305</v>
      </c>
    </row>
    <row r="703" spans="1:19" ht="15" customHeight="1" x14ac:dyDescent="0.25">
      <c r="A703" s="128">
        <v>12468</v>
      </c>
      <c r="B703" s="65" t="s">
        <v>413</v>
      </c>
      <c r="C703" s="65" t="s">
        <v>72</v>
      </c>
      <c r="D703" s="66">
        <v>46306</v>
      </c>
      <c r="E703" s="67">
        <v>0.21</v>
      </c>
      <c r="F703" s="65" t="s">
        <v>285</v>
      </c>
      <c r="G703" s="66">
        <v>46306</v>
      </c>
      <c r="H703" s="129">
        <v>40514647</v>
      </c>
      <c r="I703" s="129">
        <v>10</v>
      </c>
      <c r="J703" s="65" t="s">
        <v>1741</v>
      </c>
      <c r="K703" s="65" t="s">
        <v>1742</v>
      </c>
      <c r="L703" s="66">
        <v>46306</v>
      </c>
      <c r="M703" s="65" t="s">
        <v>315</v>
      </c>
      <c r="N703" s="129">
        <v>3003095</v>
      </c>
      <c r="O703" s="65" t="s">
        <v>289</v>
      </c>
      <c r="P703" s="66">
        <v>46306</v>
      </c>
      <c r="Q703" s="31">
        <f t="shared" si="22"/>
        <v>118</v>
      </c>
      <c r="R703" s="31">
        <f t="shared" si="23"/>
        <v>131</v>
      </c>
      <c r="S703" s="29">
        <f>IF($Q703&lt;Parâmetros!$E$19,$G703-1,$G703)</f>
        <v>46305</v>
      </c>
    </row>
    <row r="704" spans="1:19" ht="15" customHeight="1" x14ac:dyDescent="0.25">
      <c r="A704" s="128">
        <v>12468</v>
      </c>
      <c r="B704" s="65" t="s">
        <v>413</v>
      </c>
      <c r="C704" s="65" t="s">
        <v>72</v>
      </c>
      <c r="D704" s="66">
        <v>46306</v>
      </c>
      <c r="E704" s="67">
        <v>0.44</v>
      </c>
      <c r="F704" s="65" t="s">
        <v>285</v>
      </c>
      <c r="G704" s="66">
        <v>46306</v>
      </c>
      <c r="H704" s="129">
        <v>40514648</v>
      </c>
      <c r="I704" s="129">
        <v>10</v>
      </c>
      <c r="J704" s="65" t="s">
        <v>1743</v>
      </c>
      <c r="K704" s="65" t="s">
        <v>1744</v>
      </c>
      <c r="L704" s="66">
        <v>46306</v>
      </c>
      <c r="M704" s="65" t="s">
        <v>315</v>
      </c>
      <c r="N704" s="129">
        <v>3002685</v>
      </c>
      <c r="O704" s="65" t="s">
        <v>289</v>
      </c>
      <c r="P704" s="66">
        <v>46306</v>
      </c>
      <c r="Q704" s="31">
        <f t="shared" si="22"/>
        <v>131</v>
      </c>
      <c r="R704" s="31">
        <f t="shared" si="23"/>
        <v>158</v>
      </c>
      <c r="S704" s="29">
        <f>IF($Q704&lt;Parâmetros!$E$19,$G704-1,$G704)</f>
        <v>46305</v>
      </c>
    </row>
    <row r="705" spans="1:19" ht="15" customHeight="1" x14ac:dyDescent="0.25">
      <c r="A705" s="128">
        <v>12468</v>
      </c>
      <c r="B705" s="65" t="s">
        <v>413</v>
      </c>
      <c r="C705" s="65" t="s">
        <v>72</v>
      </c>
      <c r="D705" s="66">
        <v>46306</v>
      </c>
      <c r="E705" s="67">
        <v>0.14000000000000001</v>
      </c>
      <c r="F705" s="65" t="s">
        <v>285</v>
      </c>
      <c r="G705" s="66">
        <v>46306</v>
      </c>
      <c r="H705" s="129">
        <v>40514649</v>
      </c>
      <c r="I705" s="129">
        <v>10</v>
      </c>
      <c r="J705" s="65" t="s">
        <v>1745</v>
      </c>
      <c r="K705" s="65" t="s">
        <v>1746</v>
      </c>
      <c r="L705" s="66">
        <v>46306</v>
      </c>
      <c r="M705" s="65" t="s">
        <v>315</v>
      </c>
      <c r="N705" s="129">
        <v>3002847</v>
      </c>
      <c r="O705" s="65" t="s">
        <v>289</v>
      </c>
      <c r="P705" s="66">
        <v>46306</v>
      </c>
      <c r="Q705" s="31">
        <f t="shared" si="22"/>
        <v>158</v>
      </c>
      <c r="R705" s="31">
        <f t="shared" si="23"/>
        <v>166</v>
      </c>
      <c r="S705" s="29">
        <f>IF($Q705&lt;Parâmetros!$E$19,$G705-1,$G705)</f>
        <v>46305</v>
      </c>
    </row>
    <row r="706" spans="1:19" ht="15" customHeight="1" x14ac:dyDescent="0.25">
      <c r="A706" s="128">
        <v>12468</v>
      </c>
      <c r="B706" s="65" t="s">
        <v>413</v>
      </c>
      <c r="C706" s="65" t="s">
        <v>72</v>
      </c>
      <c r="D706" s="66">
        <v>46306</v>
      </c>
      <c r="E706" s="67">
        <v>1.89</v>
      </c>
      <c r="F706" s="65" t="s">
        <v>285</v>
      </c>
      <c r="G706" s="66">
        <v>46306</v>
      </c>
      <c r="H706" s="129">
        <v>40514650</v>
      </c>
      <c r="I706" s="129">
        <v>10</v>
      </c>
      <c r="J706" s="65" t="s">
        <v>1747</v>
      </c>
      <c r="K706" s="65" t="s">
        <v>1748</v>
      </c>
      <c r="L706" s="66">
        <v>46306</v>
      </c>
      <c r="M706" s="65" t="s">
        <v>315</v>
      </c>
      <c r="N706" s="129">
        <v>3003270</v>
      </c>
      <c r="O706" s="65" t="s">
        <v>289</v>
      </c>
      <c r="P706" s="66">
        <v>46306</v>
      </c>
      <c r="Q706" s="31">
        <f t="shared" si="22"/>
        <v>166</v>
      </c>
      <c r="R706" s="31">
        <f t="shared" si="23"/>
        <v>280</v>
      </c>
      <c r="S706" s="29">
        <f>IF($Q706&lt;Parâmetros!$E$19,$G706-1,$G706)</f>
        <v>46305</v>
      </c>
    </row>
    <row r="707" spans="1:19" ht="15" customHeight="1" x14ac:dyDescent="0.25">
      <c r="A707" s="128">
        <v>12468</v>
      </c>
      <c r="B707" s="65" t="s">
        <v>413</v>
      </c>
      <c r="C707" s="65" t="s">
        <v>72</v>
      </c>
      <c r="D707" s="66">
        <v>46306</v>
      </c>
      <c r="E707" s="67">
        <v>0.47</v>
      </c>
      <c r="F707" s="65" t="s">
        <v>285</v>
      </c>
      <c r="G707" s="66">
        <v>46306</v>
      </c>
      <c r="H707" s="129">
        <v>40514651</v>
      </c>
      <c r="I707" s="129">
        <v>10</v>
      </c>
      <c r="J707" s="65" t="s">
        <v>1749</v>
      </c>
      <c r="K707" s="65" t="s">
        <v>1750</v>
      </c>
      <c r="L707" s="66">
        <v>46306</v>
      </c>
      <c r="M707" s="65" t="s">
        <v>315</v>
      </c>
      <c r="N707" s="129">
        <v>3003272</v>
      </c>
      <c r="O707" s="65" t="s">
        <v>289</v>
      </c>
      <c r="P707" s="66">
        <v>46306</v>
      </c>
      <c r="Q707" s="31">
        <f t="shared" si="22"/>
        <v>280</v>
      </c>
      <c r="R707" s="31">
        <f t="shared" si="23"/>
        <v>308</v>
      </c>
      <c r="S707" s="29">
        <f>IF($Q707&lt;Parâmetros!$E$19,$G707-1,$G707)</f>
        <v>46305</v>
      </c>
    </row>
    <row r="708" spans="1:19" ht="15" customHeight="1" x14ac:dyDescent="0.25">
      <c r="A708" s="128">
        <v>12468</v>
      </c>
      <c r="B708" s="65" t="s">
        <v>413</v>
      </c>
      <c r="C708" s="65" t="s">
        <v>72</v>
      </c>
      <c r="D708" s="66">
        <v>46306</v>
      </c>
      <c r="E708" s="67">
        <v>0.19</v>
      </c>
      <c r="F708" s="65" t="s">
        <v>285</v>
      </c>
      <c r="G708" s="66">
        <v>46306</v>
      </c>
      <c r="H708" s="129">
        <v>40516000</v>
      </c>
      <c r="I708" s="129">
        <v>10</v>
      </c>
      <c r="J708" s="65" t="s">
        <v>1751</v>
      </c>
      <c r="K708" s="65" t="s">
        <v>1752</v>
      </c>
      <c r="L708" s="66">
        <v>46306</v>
      </c>
      <c r="M708" s="65" t="s">
        <v>315</v>
      </c>
      <c r="N708" s="129">
        <v>3005359</v>
      </c>
      <c r="O708" s="65" t="s">
        <v>289</v>
      </c>
      <c r="P708" s="66">
        <v>46306</v>
      </c>
      <c r="Q708" s="31">
        <f t="shared" si="22"/>
        <v>309</v>
      </c>
      <c r="R708" s="31">
        <f t="shared" si="23"/>
        <v>320</v>
      </c>
      <c r="S708" s="29">
        <f>IF($Q708&lt;Parâmetros!$E$19,$G708-1,$G708)</f>
        <v>46305</v>
      </c>
    </row>
    <row r="709" spans="1:19" ht="15" customHeight="1" x14ac:dyDescent="0.25">
      <c r="A709" s="128">
        <v>12468</v>
      </c>
      <c r="B709" s="65" t="s">
        <v>413</v>
      </c>
      <c r="C709" s="65" t="s">
        <v>72</v>
      </c>
      <c r="D709" s="66">
        <v>46306</v>
      </c>
      <c r="E709" s="67">
        <v>0.01</v>
      </c>
      <c r="F709" s="65" t="s">
        <v>285</v>
      </c>
      <c r="G709" s="66">
        <v>46306</v>
      </c>
      <c r="H709" s="129">
        <v>40519849</v>
      </c>
      <c r="I709" s="129">
        <v>20</v>
      </c>
      <c r="J709" s="65" t="s">
        <v>1753</v>
      </c>
      <c r="K709" s="65" t="s">
        <v>1754</v>
      </c>
      <c r="L709" s="66">
        <v>46306</v>
      </c>
      <c r="M709" s="65" t="s">
        <v>287</v>
      </c>
      <c r="N709" s="65" t="s">
        <v>793</v>
      </c>
      <c r="O709" s="65" t="s">
        <v>289</v>
      </c>
      <c r="P709" s="66">
        <v>46306</v>
      </c>
      <c r="Q709" s="31">
        <f t="shared" si="22"/>
        <v>321</v>
      </c>
      <c r="R709" s="31">
        <f t="shared" si="23"/>
        <v>321</v>
      </c>
      <c r="S709" s="29">
        <f>IF($Q709&lt;Parâmetros!$E$19,$G709-1,$G709)</f>
        <v>46305</v>
      </c>
    </row>
    <row r="710" spans="1:19" ht="15" customHeight="1" x14ac:dyDescent="0.25">
      <c r="A710" s="128">
        <v>12468</v>
      </c>
      <c r="B710" s="65" t="s">
        <v>413</v>
      </c>
      <c r="C710" s="65" t="s">
        <v>72</v>
      </c>
      <c r="D710" s="66">
        <v>46306</v>
      </c>
      <c r="E710" s="67">
        <v>0.02</v>
      </c>
      <c r="F710" s="65" t="s">
        <v>285</v>
      </c>
      <c r="G710" s="66">
        <v>46306</v>
      </c>
      <c r="H710" s="129">
        <v>40519849</v>
      </c>
      <c r="I710" s="129">
        <v>10</v>
      </c>
      <c r="J710" s="65" t="s">
        <v>1755</v>
      </c>
      <c r="K710" s="65" t="s">
        <v>1756</v>
      </c>
      <c r="L710" s="66">
        <v>46306</v>
      </c>
      <c r="M710" s="65" t="s">
        <v>287</v>
      </c>
      <c r="N710" s="65" t="s">
        <v>793</v>
      </c>
      <c r="O710" s="65" t="s">
        <v>289</v>
      </c>
      <c r="P710" s="66">
        <v>46306</v>
      </c>
      <c r="Q710" s="31">
        <f t="shared" si="22"/>
        <v>321</v>
      </c>
      <c r="R710" s="31">
        <f t="shared" si="23"/>
        <v>323</v>
      </c>
      <c r="S710" s="29">
        <f>IF($Q710&lt;Parâmetros!$E$19,$G710-1,$G710)</f>
        <v>46305</v>
      </c>
    </row>
    <row r="711" spans="1:19" ht="15" customHeight="1" x14ac:dyDescent="0.25">
      <c r="A711" s="128">
        <v>12468</v>
      </c>
      <c r="B711" s="65" t="s">
        <v>413</v>
      </c>
      <c r="C711" s="65" t="s">
        <v>72</v>
      </c>
      <c r="D711" s="66">
        <v>46306</v>
      </c>
      <c r="E711" s="67">
        <v>0.04</v>
      </c>
      <c r="F711" s="65" t="s">
        <v>285</v>
      </c>
      <c r="G711" s="66">
        <v>46306</v>
      </c>
      <c r="H711" s="129">
        <v>40519849</v>
      </c>
      <c r="I711" s="129">
        <v>20</v>
      </c>
      <c r="J711" s="65" t="s">
        <v>1757</v>
      </c>
      <c r="K711" s="65" t="s">
        <v>1758</v>
      </c>
      <c r="L711" s="66">
        <v>46306</v>
      </c>
      <c r="M711" s="65" t="s">
        <v>287</v>
      </c>
      <c r="N711" s="65" t="s">
        <v>793</v>
      </c>
      <c r="O711" s="65" t="s">
        <v>289</v>
      </c>
      <c r="P711" s="66">
        <v>46306</v>
      </c>
      <c r="Q711" s="31">
        <f t="shared" si="22"/>
        <v>323</v>
      </c>
      <c r="R711" s="31">
        <f t="shared" si="23"/>
        <v>325</v>
      </c>
      <c r="S711" s="29">
        <f>IF($Q711&lt;Parâmetros!$E$19,$G711-1,$G711)</f>
        <v>46305</v>
      </c>
    </row>
    <row r="712" spans="1:19" ht="15" customHeight="1" x14ac:dyDescent="0.25">
      <c r="A712" s="128">
        <v>12468</v>
      </c>
      <c r="B712" s="65" t="s">
        <v>413</v>
      </c>
      <c r="C712" s="65" t="s">
        <v>72</v>
      </c>
      <c r="D712" s="66">
        <v>46306</v>
      </c>
      <c r="E712" s="67">
        <v>0.2</v>
      </c>
      <c r="F712" s="65" t="s">
        <v>285</v>
      </c>
      <c r="G712" s="66">
        <v>46306</v>
      </c>
      <c r="H712" s="129">
        <v>40521351</v>
      </c>
      <c r="I712" s="129">
        <v>10</v>
      </c>
      <c r="J712" s="65" t="s">
        <v>1759</v>
      </c>
      <c r="K712" s="65" t="s">
        <v>1760</v>
      </c>
      <c r="L712" s="66">
        <v>46306</v>
      </c>
      <c r="M712" s="65" t="s">
        <v>315</v>
      </c>
      <c r="N712" s="129">
        <v>3006426</v>
      </c>
      <c r="O712" s="65" t="s">
        <v>289</v>
      </c>
      <c r="P712" s="66">
        <v>46306</v>
      </c>
      <c r="Q712" s="31">
        <f t="shared" si="22"/>
        <v>326</v>
      </c>
      <c r="R712" s="31">
        <f t="shared" si="23"/>
        <v>338</v>
      </c>
      <c r="S712" s="29">
        <f>IF($Q712&lt;Parâmetros!$E$19,$G712-1,$G712)</f>
        <v>46305</v>
      </c>
    </row>
    <row r="713" spans="1:19" ht="15" customHeight="1" x14ac:dyDescent="0.25">
      <c r="A713" s="128">
        <v>12468</v>
      </c>
      <c r="B713" s="65" t="s">
        <v>413</v>
      </c>
      <c r="C713" s="65" t="s">
        <v>72</v>
      </c>
      <c r="D713" s="66">
        <v>46306</v>
      </c>
      <c r="E713" s="67">
        <v>0.03</v>
      </c>
      <c r="F713" s="65" t="s">
        <v>285</v>
      </c>
      <c r="G713" s="66">
        <v>46306</v>
      </c>
      <c r="H713" s="129">
        <v>40521372</v>
      </c>
      <c r="I713" s="129">
        <v>10</v>
      </c>
      <c r="J713" s="65" t="s">
        <v>1761</v>
      </c>
      <c r="K713" s="65" t="s">
        <v>1762</v>
      </c>
      <c r="L713" s="66">
        <v>46306</v>
      </c>
      <c r="M713" s="65" t="s">
        <v>315</v>
      </c>
      <c r="N713" s="65" t="s">
        <v>793</v>
      </c>
      <c r="O713" s="65" t="s">
        <v>289</v>
      </c>
      <c r="P713" s="66">
        <v>46306</v>
      </c>
      <c r="Q713" s="31">
        <f t="shared" si="22"/>
        <v>338</v>
      </c>
      <c r="R713" s="31">
        <f t="shared" si="23"/>
        <v>340</v>
      </c>
      <c r="S713" s="29">
        <f>IF($Q713&lt;Parâmetros!$E$19,$G713-1,$G713)</f>
        <v>46305</v>
      </c>
    </row>
    <row r="714" spans="1:19" ht="15" customHeight="1" x14ac:dyDescent="0.25">
      <c r="A714" s="128">
        <v>12468</v>
      </c>
      <c r="B714" s="65" t="s">
        <v>413</v>
      </c>
      <c r="C714" s="65" t="s">
        <v>72</v>
      </c>
      <c r="D714" s="66">
        <v>46306</v>
      </c>
      <c r="E714" s="67">
        <v>0.01</v>
      </c>
      <c r="F714" s="65" t="s">
        <v>285</v>
      </c>
      <c r="G714" s="66">
        <v>46306</v>
      </c>
      <c r="H714" s="129">
        <v>40521373</v>
      </c>
      <c r="I714" s="129">
        <v>10</v>
      </c>
      <c r="J714" s="65" t="s">
        <v>1763</v>
      </c>
      <c r="K714" s="65" t="s">
        <v>1764</v>
      </c>
      <c r="L714" s="66">
        <v>46306</v>
      </c>
      <c r="M714" s="65" t="s">
        <v>315</v>
      </c>
      <c r="N714" s="65" t="s">
        <v>793</v>
      </c>
      <c r="O714" s="65" t="s">
        <v>289</v>
      </c>
      <c r="P714" s="66">
        <v>46306</v>
      </c>
      <c r="Q714" s="31">
        <f t="shared" si="22"/>
        <v>340</v>
      </c>
      <c r="R714" s="31">
        <f t="shared" si="23"/>
        <v>341</v>
      </c>
      <c r="S714" s="29">
        <f>IF($Q714&lt;Parâmetros!$E$19,$G714-1,$G714)</f>
        <v>46305</v>
      </c>
    </row>
    <row r="715" spans="1:19" ht="15" customHeight="1" x14ac:dyDescent="0.25">
      <c r="A715" s="128">
        <v>12468</v>
      </c>
      <c r="B715" s="65" t="s">
        <v>413</v>
      </c>
      <c r="C715" s="65" t="s">
        <v>72</v>
      </c>
      <c r="D715" s="66">
        <v>46306</v>
      </c>
      <c r="E715" s="67">
        <v>0.03</v>
      </c>
      <c r="F715" s="65" t="s">
        <v>285</v>
      </c>
      <c r="G715" s="66">
        <v>46306</v>
      </c>
      <c r="H715" s="129">
        <v>40521374</v>
      </c>
      <c r="I715" s="129">
        <v>10</v>
      </c>
      <c r="J715" s="65" t="s">
        <v>1765</v>
      </c>
      <c r="K715" s="65" t="s">
        <v>1766</v>
      </c>
      <c r="L715" s="66">
        <v>46306</v>
      </c>
      <c r="M715" s="65" t="s">
        <v>315</v>
      </c>
      <c r="N715" s="65" t="s">
        <v>793</v>
      </c>
      <c r="O715" s="65" t="s">
        <v>289</v>
      </c>
      <c r="P715" s="66">
        <v>46306</v>
      </c>
      <c r="Q715" s="31">
        <f t="shared" si="22"/>
        <v>341</v>
      </c>
      <c r="R715" s="31">
        <f t="shared" si="23"/>
        <v>343</v>
      </c>
      <c r="S715" s="29">
        <f>IF($Q715&lt;Parâmetros!$E$19,$G715-1,$G715)</f>
        <v>46305</v>
      </c>
    </row>
    <row r="716" spans="1:19" ht="15" customHeight="1" x14ac:dyDescent="0.25">
      <c r="A716" s="128">
        <v>12468</v>
      </c>
      <c r="B716" s="65" t="s">
        <v>413</v>
      </c>
      <c r="C716" s="65" t="s">
        <v>72</v>
      </c>
      <c r="D716" s="66">
        <v>46306</v>
      </c>
      <c r="E716" s="67">
        <v>0.02</v>
      </c>
      <c r="F716" s="65" t="s">
        <v>285</v>
      </c>
      <c r="G716" s="66">
        <v>46306</v>
      </c>
      <c r="H716" s="129">
        <v>40521375</v>
      </c>
      <c r="I716" s="129">
        <v>10</v>
      </c>
      <c r="J716" s="65" t="s">
        <v>1767</v>
      </c>
      <c r="K716" s="65" t="s">
        <v>1768</v>
      </c>
      <c r="L716" s="66">
        <v>46306</v>
      </c>
      <c r="M716" s="65" t="s">
        <v>315</v>
      </c>
      <c r="N716" s="65" t="s">
        <v>793</v>
      </c>
      <c r="O716" s="65" t="s">
        <v>289</v>
      </c>
      <c r="P716" s="66">
        <v>46306</v>
      </c>
      <c r="Q716" s="31">
        <f t="shared" si="22"/>
        <v>343</v>
      </c>
      <c r="R716" s="31">
        <f t="shared" si="23"/>
        <v>344</v>
      </c>
      <c r="S716" s="29">
        <f>IF($Q716&lt;Parâmetros!$E$19,$G716-1,$G716)</f>
        <v>46305</v>
      </c>
    </row>
    <row r="717" spans="1:19" ht="15" customHeight="1" x14ac:dyDescent="0.25">
      <c r="A717" s="128">
        <v>12468</v>
      </c>
      <c r="B717" s="65" t="s">
        <v>413</v>
      </c>
      <c r="C717" s="65" t="s">
        <v>72</v>
      </c>
      <c r="D717" s="66">
        <v>46306</v>
      </c>
      <c r="E717" s="67">
        <v>0.94</v>
      </c>
      <c r="F717" s="65" t="s">
        <v>285</v>
      </c>
      <c r="G717" s="66">
        <v>46306</v>
      </c>
      <c r="H717" s="129">
        <v>40521376</v>
      </c>
      <c r="I717" s="129">
        <v>10</v>
      </c>
      <c r="J717" s="65" t="s">
        <v>1769</v>
      </c>
      <c r="K717" s="65" t="s">
        <v>1770</v>
      </c>
      <c r="L717" s="66">
        <v>46306</v>
      </c>
      <c r="M717" s="65" t="s">
        <v>315</v>
      </c>
      <c r="N717" s="129">
        <v>3000664</v>
      </c>
      <c r="O717" s="65" t="s">
        <v>289</v>
      </c>
      <c r="P717" s="66">
        <v>46306</v>
      </c>
      <c r="Q717" s="31">
        <f t="shared" si="22"/>
        <v>345</v>
      </c>
      <c r="R717" s="31">
        <f t="shared" si="23"/>
        <v>401</v>
      </c>
      <c r="S717" s="29">
        <f>IF($Q717&lt;Parâmetros!$E$19,$G717-1,$G717)</f>
        <v>46305</v>
      </c>
    </row>
    <row r="718" spans="1:19" ht="15" customHeight="1" x14ac:dyDescent="0.25">
      <c r="A718" s="128">
        <v>12468</v>
      </c>
      <c r="B718" s="65" t="s">
        <v>413</v>
      </c>
      <c r="C718" s="65" t="s">
        <v>72</v>
      </c>
      <c r="D718" s="66">
        <v>46306</v>
      </c>
      <c r="E718" s="67">
        <v>0.14000000000000001</v>
      </c>
      <c r="F718" s="65" t="s">
        <v>285</v>
      </c>
      <c r="G718" s="66">
        <v>46306</v>
      </c>
      <c r="H718" s="129">
        <v>40523826</v>
      </c>
      <c r="I718" s="129">
        <v>10</v>
      </c>
      <c r="J718" s="65" t="s">
        <v>1771</v>
      </c>
      <c r="K718" s="65" t="s">
        <v>1772</v>
      </c>
      <c r="L718" s="66">
        <v>46306</v>
      </c>
      <c r="M718" s="65" t="s">
        <v>287</v>
      </c>
      <c r="N718" s="65" t="s">
        <v>793</v>
      </c>
      <c r="O718" s="65" t="s">
        <v>289</v>
      </c>
      <c r="P718" s="66">
        <v>46306</v>
      </c>
      <c r="Q718" s="31">
        <f t="shared" si="22"/>
        <v>401</v>
      </c>
      <c r="R718" s="31">
        <f t="shared" si="23"/>
        <v>410</v>
      </c>
      <c r="S718" s="29">
        <f>IF($Q718&lt;Parâmetros!$E$19,$G718-1,$G718)</f>
        <v>46305</v>
      </c>
    </row>
    <row r="719" spans="1:19" ht="15" customHeight="1" x14ac:dyDescent="0.25">
      <c r="A719" s="128">
        <v>12468</v>
      </c>
      <c r="B719" s="65" t="s">
        <v>413</v>
      </c>
      <c r="C719" s="65" t="s">
        <v>72</v>
      </c>
      <c r="D719" s="66">
        <v>46307</v>
      </c>
      <c r="E719" s="67">
        <v>1.69</v>
      </c>
      <c r="F719" s="65" t="s">
        <v>285</v>
      </c>
      <c r="G719" s="66">
        <v>46307</v>
      </c>
      <c r="H719" s="129">
        <v>40524362</v>
      </c>
      <c r="I719" s="129">
        <v>10</v>
      </c>
      <c r="J719" s="65" t="s">
        <v>1773</v>
      </c>
      <c r="K719" s="65" t="s">
        <v>1608</v>
      </c>
      <c r="L719" s="66">
        <v>46307</v>
      </c>
      <c r="M719" s="65" t="s">
        <v>287</v>
      </c>
      <c r="N719" s="65" t="s">
        <v>793</v>
      </c>
      <c r="O719" s="65" t="s">
        <v>289</v>
      </c>
      <c r="P719" s="66">
        <v>46307</v>
      </c>
      <c r="Q719" s="31">
        <f t="shared" si="22"/>
        <v>16</v>
      </c>
      <c r="R719" s="31">
        <f t="shared" si="23"/>
        <v>117</v>
      </c>
      <c r="S719" s="29">
        <f>IF($Q719&lt;Parâmetros!$E$19,$G719-1,$G719)</f>
        <v>46306</v>
      </c>
    </row>
    <row r="720" spans="1:19" ht="15" customHeight="1" x14ac:dyDescent="0.25">
      <c r="A720" s="128">
        <v>12468</v>
      </c>
      <c r="B720" s="65" t="s">
        <v>413</v>
      </c>
      <c r="C720" s="65" t="s">
        <v>72</v>
      </c>
      <c r="D720" s="66">
        <v>46307</v>
      </c>
      <c r="E720" s="67">
        <v>4.83</v>
      </c>
      <c r="F720" s="65" t="s">
        <v>285</v>
      </c>
      <c r="G720" s="66">
        <v>46307</v>
      </c>
      <c r="H720" s="129">
        <v>40524859</v>
      </c>
      <c r="I720" s="129">
        <v>10</v>
      </c>
      <c r="J720" s="65" t="s">
        <v>1774</v>
      </c>
      <c r="K720" s="65" t="s">
        <v>1775</v>
      </c>
      <c r="L720" s="66">
        <v>46307</v>
      </c>
      <c r="M720" s="65" t="s">
        <v>287</v>
      </c>
      <c r="N720" s="65" t="s">
        <v>793</v>
      </c>
      <c r="O720" s="65" t="s">
        <v>289</v>
      </c>
      <c r="P720" s="66">
        <v>46307</v>
      </c>
      <c r="Q720" s="31">
        <f t="shared" si="22"/>
        <v>121</v>
      </c>
      <c r="R720" s="31">
        <f t="shared" si="23"/>
        <v>411</v>
      </c>
      <c r="S720" s="29">
        <f>IF($Q720&lt;Parâmetros!$E$19,$G720-1,$G720)</f>
        <v>46306</v>
      </c>
    </row>
    <row r="721" spans="1:19" ht="15" customHeight="1" x14ac:dyDescent="0.25">
      <c r="A721" s="128">
        <v>12468</v>
      </c>
      <c r="B721" s="65" t="s">
        <v>413</v>
      </c>
      <c r="C721" s="65" t="s">
        <v>72</v>
      </c>
      <c r="D721" s="66">
        <v>46309</v>
      </c>
      <c r="E721" s="67">
        <v>2.4900000000000002</v>
      </c>
      <c r="F721" s="65" t="s">
        <v>285</v>
      </c>
      <c r="G721" s="66">
        <v>46309</v>
      </c>
      <c r="H721" s="129">
        <v>40525483</v>
      </c>
      <c r="I721" s="129">
        <v>10</v>
      </c>
      <c r="J721" s="65" t="s">
        <v>2545</v>
      </c>
      <c r="K721" s="65" t="s">
        <v>2546</v>
      </c>
      <c r="L721" s="66">
        <v>46309</v>
      </c>
      <c r="M721" s="65" t="s">
        <v>287</v>
      </c>
      <c r="N721" s="65" t="s">
        <v>793</v>
      </c>
      <c r="O721" s="65" t="s">
        <v>289</v>
      </c>
      <c r="P721" s="66">
        <v>46309</v>
      </c>
      <c r="Q721" s="31">
        <f t="shared" si="22"/>
        <v>0</v>
      </c>
      <c r="R721" s="31">
        <f t="shared" si="23"/>
        <v>149</v>
      </c>
      <c r="S721" s="29">
        <f>IF($Q721&lt;Parâmetros!$E$19,$G721-1,$G721)</f>
        <v>46308</v>
      </c>
    </row>
    <row r="722" spans="1:19" ht="15" customHeight="1" x14ac:dyDescent="0.25">
      <c r="A722" s="128">
        <v>12468</v>
      </c>
      <c r="B722" s="65" t="s">
        <v>413</v>
      </c>
      <c r="C722" s="65" t="s">
        <v>72</v>
      </c>
      <c r="D722" s="66">
        <v>46309</v>
      </c>
      <c r="E722" s="67">
        <v>3.44</v>
      </c>
      <c r="F722" s="65" t="s">
        <v>285</v>
      </c>
      <c r="G722" s="66">
        <v>46309</v>
      </c>
      <c r="H722" s="129">
        <v>40525483</v>
      </c>
      <c r="I722" s="129">
        <v>10</v>
      </c>
      <c r="J722" s="65" t="s">
        <v>2547</v>
      </c>
      <c r="K722" s="65" t="s">
        <v>2548</v>
      </c>
      <c r="L722" s="66">
        <v>46309</v>
      </c>
      <c r="M722" s="65" t="s">
        <v>287</v>
      </c>
      <c r="N722" s="65" t="s">
        <v>793</v>
      </c>
      <c r="O722" s="65" t="s">
        <v>289</v>
      </c>
      <c r="P722" s="66">
        <v>46309</v>
      </c>
      <c r="Q722" s="31">
        <f t="shared" si="22"/>
        <v>152</v>
      </c>
      <c r="R722" s="31">
        <f t="shared" si="23"/>
        <v>358</v>
      </c>
      <c r="S722" s="29">
        <f>IF($Q722&lt;Parâmetros!$E$19,$G722-1,$G722)</f>
        <v>46308</v>
      </c>
    </row>
    <row r="723" spans="1:19" ht="15" customHeight="1" x14ac:dyDescent="0.25">
      <c r="A723" s="128">
        <v>12468</v>
      </c>
      <c r="B723" s="65" t="s">
        <v>413</v>
      </c>
      <c r="C723" s="65" t="s">
        <v>72</v>
      </c>
      <c r="D723" s="66">
        <v>46309</v>
      </c>
      <c r="E723" s="67">
        <v>7.0000000000000007E-2</v>
      </c>
      <c r="F723" s="65" t="s">
        <v>285</v>
      </c>
      <c r="G723" s="66">
        <v>46309</v>
      </c>
      <c r="H723" s="129">
        <v>40523695</v>
      </c>
      <c r="I723" s="129">
        <v>10</v>
      </c>
      <c r="J723" s="65" t="s">
        <v>2549</v>
      </c>
      <c r="K723" s="65" t="s">
        <v>2550</v>
      </c>
      <c r="L723" s="66">
        <v>46309</v>
      </c>
      <c r="M723" s="65" t="s">
        <v>315</v>
      </c>
      <c r="N723" s="129">
        <v>3003828</v>
      </c>
      <c r="O723" s="65" t="s">
        <v>289</v>
      </c>
      <c r="P723" s="66">
        <v>46309</v>
      </c>
      <c r="Q723" s="31">
        <f t="shared" si="22"/>
        <v>358</v>
      </c>
      <c r="R723" s="31">
        <f t="shared" si="23"/>
        <v>362</v>
      </c>
      <c r="S723" s="29">
        <f>IF($Q723&lt;Parâmetros!$E$19,$G723-1,$G723)</f>
        <v>46308</v>
      </c>
    </row>
    <row r="724" spans="1:19" ht="15" customHeight="1" x14ac:dyDescent="0.25">
      <c r="A724" s="128">
        <v>12468</v>
      </c>
      <c r="B724" s="65" t="s">
        <v>413</v>
      </c>
      <c r="C724" s="65" t="s">
        <v>72</v>
      </c>
      <c r="D724" s="66">
        <v>46309</v>
      </c>
      <c r="E724" s="67">
        <v>0.05</v>
      </c>
      <c r="F724" s="65" t="s">
        <v>285</v>
      </c>
      <c r="G724" s="66">
        <v>46309</v>
      </c>
      <c r="H724" s="129">
        <v>40523697</v>
      </c>
      <c r="I724" s="129">
        <v>10</v>
      </c>
      <c r="J724" s="65" t="s">
        <v>2551</v>
      </c>
      <c r="K724" s="65" t="s">
        <v>2552</v>
      </c>
      <c r="L724" s="66">
        <v>46309</v>
      </c>
      <c r="M724" s="65" t="s">
        <v>315</v>
      </c>
      <c r="N724" s="129">
        <v>3004101</v>
      </c>
      <c r="O724" s="65" t="s">
        <v>289</v>
      </c>
      <c r="P724" s="66">
        <v>46309</v>
      </c>
      <c r="Q724" s="31">
        <f t="shared" si="22"/>
        <v>363</v>
      </c>
      <c r="R724" s="31">
        <f t="shared" si="23"/>
        <v>366</v>
      </c>
      <c r="S724" s="29">
        <f>IF($Q724&lt;Parâmetros!$E$19,$G724-1,$G724)</f>
        <v>46308</v>
      </c>
    </row>
    <row r="725" spans="1:19" ht="15" customHeight="1" x14ac:dyDescent="0.25">
      <c r="A725" s="128">
        <v>12468</v>
      </c>
      <c r="B725" s="65" t="s">
        <v>413</v>
      </c>
      <c r="C725" s="65" t="s">
        <v>72</v>
      </c>
      <c r="D725" s="66">
        <v>46309</v>
      </c>
      <c r="E725" s="67">
        <v>0.12</v>
      </c>
      <c r="F725" s="65" t="s">
        <v>285</v>
      </c>
      <c r="G725" s="66">
        <v>46309</v>
      </c>
      <c r="H725" s="129">
        <v>40523698</v>
      </c>
      <c r="I725" s="129">
        <v>10</v>
      </c>
      <c r="J725" s="65" t="s">
        <v>2553</v>
      </c>
      <c r="K725" s="65" t="s">
        <v>2554</v>
      </c>
      <c r="L725" s="66">
        <v>46309</v>
      </c>
      <c r="M725" s="65" t="s">
        <v>315</v>
      </c>
      <c r="N725" s="129">
        <v>3005041</v>
      </c>
      <c r="O725" s="65" t="s">
        <v>289</v>
      </c>
      <c r="P725" s="66">
        <v>46309</v>
      </c>
      <c r="Q725" s="31">
        <f t="shared" si="22"/>
        <v>366</v>
      </c>
      <c r="R725" s="31">
        <f t="shared" si="23"/>
        <v>373</v>
      </c>
      <c r="S725" s="29">
        <f>IF($Q725&lt;Parâmetros!$E$19,$G725-1,$G725)</f>
        <v>46308</v>
      </c>
    </row>
    <row r="726" spans="1:19" ht="15" customHeight="1" x14ac:dyDescent="0.25">
      <c r="A726" s="128">
        <v>12468</v>
      </c>
      <c r="B726" s="65" t="s">
        <v>413</v>
      </c>
      <c r="C726" s="65" t="s">
        <v>72</v>
      </c>
      <c r="D726" s="66">
        <v>46309</v>
      </c>
      <c r="E726" s="67">
        <v>0.23</v>
      </c>
      <c r="F726" s="65" t="s">
        <v>285</v>
      </c>
      <c r="G726" s="66">
        <v>46309</v>
      </c>
      <c r="H726" s="129">
        <v>40523700</v>
      </c>
      <c r="I726" s="129">
        <v>10</v>
      </c>
      <c r="J726" s="65" t="s">
        <v>2555</v>
      </c>
      <c r="K726" s="65" t="s">
        <v>2556</v>
      </c>
      <c r="L726" s="66">
        <v>46309</v>
      </c>
      <c r="M726" s="65" t="s">
        <v>315</v>
      </c>
      <c r="N726" s="129">
        <v>3005154</v>
      </c>
      <c r="O726" s="65" t="s">
        <v>289</v>
      </c>
      <c r="P726" s="66">
        <v>46309</v>
      </c>
      <c r="Q726" s="31">
        <f t="shared" si="22"/>
        <v>374</v>
      </c>
      <c r="R726" s="31">
        <f t="shared" si="23"/>
        <v>387</v>
      </c>
      <c r="S726" s="29">
        <f>IF($Q726&lt;Parâmetros!$E$19,$G726-1,$G726)</f>
        <v>46308</v>
      </c>
    </row>
    <row r="727" spans="1:19" ht="15" customHeight="1" x14ac:dyDescent="0.25">
      <c r="A727" s="128">
        <v>12468</v>
      </c>
      <c r="B727" s="65" t="s">
        <v>413</v>
      </c>
      <c r="C727" s="65" t="s">
        <v>72</v>
      </c>
      <c r="D727" s="66">
        <v>46309</v>
      </c>
      <c r="E727" s="67">
        <v>0.04</v>
      </c>
      <c r="F727" s="65" t="s">
        <v>285</v>
      </c>
      <c r="G727" s="66">
        <v>46309</v>
      </c>
      <c r="H727" s="129">
        <v>40523702</v>
      </c>
      <c r="I727" s="129">
        <v>10</v>
      </c>
      <c r="J727" s="65" t="s">
        <v>2557</v>
      </c>
      <c r="K727" s="65" t="s">
        <v>2558</v>
      </c>
      <c r="L727" s="66">
        <v>46309</v>
      </c>
      <c r="M727" s="65" t="s">
        <v>315</v>
      </c>
      <c r="N727" s="129">
        <v>3005493</v>
      </c>
      <c r="O727" s="65" t="s">
        <v>289</v>
      </c>
      <c r="P727" s="66">
        <v>46309</v>
      </c>
      <c r="Q727" s="31">
        <f t="shared" si="22"/>
        <v>387</v>
      </c>
      <c r="R727" s="31">
        <f t="shared" si="23"/>
        <v>390</v>
      </c>
      <c r="S727" s="29">
        <f>IF($Q727&lt;Parâmetros!$E$19,$G727-1,$G727)</f>
        <v>46308</v>
      </c>
    </row>
    <row r="728" spans="1:19" ht="15" customHeight="1" x14ac:dyDescent="0.25">
      <c r="A728" s="128">
        <v>12468</v>
      </c>
      <c r="B728" s="65" t="s">
        <v>413</v>
      </c>
      <c r="C728" s="65" t="s">
        <v>72</v>
      </c>
      <c r="D728" s="66">
        <v>46309</v>
      </c>
      <c r="E728" s="67">
        <v>0.01</v>
      </c>
      <c r="F728" s="65" t="s">
        <v>285</v>
      </c>
      <c r="G728" s="66">
        <v>46309</v>
      </c>
      <c r="H728" s="129">
        <v>40523702</v>
      </c>
      <c r="I728" s="129">
        <v>10</v>
      </c>
      <c r="J728" s="65" t="s">
        <v>2559</v>
      </c>
      <c r="K728" s="65" t="s">
        <v>2560</v>
      </c>
      <c r="L728" s="66">
        <v>46309</v>
      </c>
      <c r="M728" s="65" t="s">
        <v>315</v>
      </c>
      <c r="N728" s="129">
        <v>3005493</v>
      </c>
      <c r="O728" s="65" t="s">
        <v>289</v>
      </c>
      <c r="P728" s="66">
        <v>46309</v>
      </c>
      <c r="Q728" s="31">
        <f t="shared" si="22"/>
        <v>390</v>
      </c>
      <c r="R728" s="31">
        <f t="shared" si="23"/>
        <v>390</v>
      </c>
      <c r="S728" s="29">
        <f>IF($Q728&lt;Parâmetros!$E$19,$G728-1,$G728)</f>
        <v>46308</v>
      </c>
    </row>
    <row r="729" spans="1:19" ht="15" customHeight="1" x14ac:dyDescent="0.25">
      <c r="A729" s="128">
        <v>12468</v>
      </c>
      <c r="B729" s="65" t="s">
        <v>413</v>
      </c>
      <c r="C729" s="65" t="s">
        <v>72</v>
      </c>
      <c r="D729" s="66">
        <v>46309</v>
      </c>
      <c r="E729" s="67">
        <v>0.06</v>
      </c>
      <c r="F729" s="65" t="s">
        <v>285</v>
      </c>
      <c r="G729" s="66">
        <v>46309</v>
      </c>
      <c r="H729" s="129">
        <v>40523703</v>
      </c>
      <c r="I729" s="129">
        <v>10</v>
      </c>
      <c r="J729" s="65" t="s">
        <v>2561</v>
      </c>
      <c r="K729" s="65" t="s">
        <v>2562</v>
      </c>
      <c r="L729" s="66">
        <v>46309</v>
      </c>
      <c r="M729" s="65" t="s">
        <v>315</v>
      </c>
      <c r="N729" s="129">
        <v>3005574</v>
      </c>
      <c r="O729" s="65" t="s">
        <v>289</v>
      </c>
      <c r="P729" s="66">
        <v>46309</v>
      </c>
      <c r="Q729" s="31">
        <f t="shared" si="22"/>
        <v>391</v>
      </c>
      <c r="R729" s="31">
        <f t="shared" si="23"/>
        <v>394</v>
      </c>
      <c r="S729" s="29">
        <f>IF($Q729&lt;Parâmetros!$E$19,$G729-1,$G729)</f>
        <v>46308</v>
      </c>
    </row>
    <row r="730" spans="1:19" ht="15" customHeight="1" x14ac:dyDescent="0.25">
      <c r="A730" s="128">
        <v>12468</v>
      </c>
      <c r="B730" s="65" t="s">
        <v>413</v>
      </c>
      <c r="C730" s="65" t="s">
        <v>72</v>
      </c>
      <c r="D730" s="66">
        <v>46309</v>
      </c>
      <c r="E730" s="67">
        <v>0.12</v>
      </c>
      <c r="F730" s="65" t="s">
        <v>285</v>
      </c>
      <c r="G730" s="66">
        <v>46309</v>
      </c>
      <c r="H730" s="129">
        <v>40523704</v>
      </c>
      <c r="I730" s="129">
        <v>10</v>
      </c>
      <c r="J730" s="65" t="s">
        <v>2563</v>
      </c>
      <c r="K730" s="65" t="s">
        <v>2564</v>
      </c>
      <c r="L730" s="66">
        <v>46309</v>
      </c>
      <c r="M730" s="65" t="s">
        <v>315</v>
      </c>
      <c r="N730" s="129">
        <v>3006472</v>
      </c>
      <c r="O730" s="65" t="s">
        <v>289</v>
      </c>
      <c r="P730" s="66">
        <v>46309</v>
      </c>
      <c r="Q730" s="31">
        <f t="shared" si="22"/>
        <v>394</v>
      </c>
      <c r="R730" s="31">
        <f t="shared" si="23"/>
        <v>402</v>
      </c>
      <c r="S730" s="29">
        <f>IF($Q730&lt;Parâmetros!$E$19,$G730-1,$G730)</f>
        <v>46308</v>
      </c>
    </row>
    <row r="731" spans="1:19" ht="15" customHeight="1" x14ac:dyDescent="0.25">
      <c r="A731" s="128">
        <v>12468</v>
      </c>
      <c r="B731" s="65" t="s">
        <v>413</v>
      </c>
      <c r="C731" s="65" t="s">
        <v>72</v>
      </c>
      <c r="D731" s="66">
        <v>46309</v>
      </c>
      <c r="E731" s="67">
        <v>0.08</v>
      </c>
      <c r="F731" s="65" t="s">
        <v>285</v>
      </c>
      <c r="G731" s="66">
        <v>46309</v>
      </c>
      <c r="H731" s="129">
        <v>40523705</v>
      </c>
      <c r="I731" s="129">
        <v>10</v>
      </c>
      <c r="J731" s="65" t="s">
        <v>2565</v>
      </c>
      <c r="K731" s="65" t="s">
        <v>2566</v>
      </c>
      <c r="L731" s="66">
        <v>46309</v>
      </c>
      <c r="M731" s="65" t="s">
        <v>315</v>
      </c>
      <c r="N731" s="129">
        <v>3006505</v>
      </c>
      <c r="O731" s="65" t="s">
        <v>289</v>
      </c>
      <c r="P731" s="66">
        <v>46309</v>
      </c>
      <c r="Q731" s="31">
        <f t="shared" si="22"/>
        <v>402</v>
      </c>
      <c r="R731" s="31">
        <f t="shared" si="23"/>
        <v>407</v>
      </c>
      <c r="S731" s="29">
        <f>IF($Q731&lt;Parâmetros!$E$19,$G731-1,$G731)</f>
        <v>46308</v>
      </c>
    </row>
    <row r="732" spans="1:19" ht="15" customHeight="1" x14ac:dyDescent="0.25">
      <c r="A732" s="128">
        <v>12468</v>
      </c>
      <c r="B732" s="65" t="s">
        <v>413</v>
      </c>
      <c r="C732" s="65" t="s">
        <v>72</v>
      </c>
      <c r="D732" s="66">
        <v>46310</v>
      </c>
      <c r="E732" s="67">
        <v>7</v>
      </c>
      <c r="F732" s="65" t="s">
        <v>285</v>
      </c>
      <c r="G732" s="66">
        <v>46309</v>
      </c>
      <c r="H732" s="129">
        <v>40525096</v>
      </c>
      <c r="I732" s="129">
        <v>10</v>
      </c>
      <c r="J732" s="65" t="s">
        <v>2758</v>
      </c>
      <c r="K732" s="65" t="s">
        <v>2759</v>
      </c>
      <c r="L732" s="66">
        <v>46310</v>
      </c>
      <c r="M732" s="65" t="s">
        <v>287</v>
      </c>
      <c r="N732" s="129">
        <v>3007191</v>
      </c>
      <c r="O732" s="65" t="s">
        <v>289</v>
      </c>
      <c r="P732" s="66">
        <v>46310</v>
      </c>
      <c r="Q732" s="31">
        <f t="shared" si="22"/>
        <v>1423</v>
      </c>
      <c r="R732" s="31">
        <f t="shared" si="23"/>
        <v>402</v>
      </c>
      <c r="S732" s="29">
        <f>IF($Q732&lt;Parâmetros!$E$19,$G732-1,$G732)</f>
        <v>46309</v>
      </c>
    </row>
    <row r="733" spans="1:19" ht="15" customHeight="1" x14ac:dyDescent="0.25">
      <c r="A733" s="128">
        <v>12468</v>
      </c>
      <c r="B733" s="65" t="s">
        <v>413</v>
      </c>
      <c r="C733" s="65" t="s">
        <v>72</v>
      </c>
      <c r="D733" s="66">
        <v>46312</v>
      </c>
      <c r="E733" s="67">
        <v>1.25</v>
      </c>
      <c r="F733" s="65" t="s">
        <v>285</v>
      </c>
      <c r="G733" s="66">
        <v>46311</v>
      </c>
      <c r="H733" s="129">
        <v>40526869</v>
      </c>
      <c r="I733" s="129">
        <v>10</v>
      </c>
      <c r="J733" s="65" t="s">
        <v>1582</v>
      </c>
      <c r="K733" s="65" t="s">
        <v>3225</v>
      </c>
      <c r="L733" s="66">
        <v>46311</v>
      </c>
      <c r="M733" s="65" t="s">
        <v>287</v>
      </c>
      <c r="N733" s="129">
        <v>3011740</v>
      </c>
      <c r="O733" s="65" t="s">
        <v>289</v>
      </c>
      <c r="P733" s="66">
        <v>46312</v>
      </c>
      <c r="Q733" s="31">
        <f t="shared" si="22"/>
        <v>345</v>
      </c>
      <c r="R733" s="31">
        <f t="shared" si="23"/>
        <v>420</v>
      </c>
      <c r="S733" s="29">
        <f>IF($Q733&lt;Parâmetros!$E$19,$G733-1,$G733)</f>
        <v>46310</v>
      </c>
    </row>
    <row r="734" spans="1:19" ht="15" customHeight="1" x14ac:dyDescent="0.25">
      <c r="A734" s="128">
        <v>12468</v>
      </c>
      <c r="B734" s="65" t="s">
        <v>413</v>
      </c>
      <c r="C734" s="65" t="s">
        <v>72</v>
      </c>
      <c r="D734" s="66">
        <v>46312</v>
      </c>
      <c r="E734" s="67">
        <v>0.22</v>
      </c>
      <c r="F734" s="65" t="s">
        <v>285</v>
      </c>
      <c r="G734" s="66">
        <v>46311</v>
      </c>
      <c r="H734" s="129">
        <v>40523699</v>
      </c>
      <c r="I734" s="129">
        <v>10</v>
      </c>
      <c r="J734" s="65" t="s">
        <v>3226</v>
      </c>
      <c r="K734" s="65" t="s">
        <v>3227</v>
      </c>
      <c r="L734" s="66">
        <v>46312</v>
      </c>
      <c r="M734" s="65" t="s">
        <v>315</v>
      </c>
      <c r="N734" s="129">
        <v>3005123</v>
      </c>
      <c r="O734" s="65" t="s">
        <v>289</v>
      </c>
      <c r="P734" s="66">
        <v>46312</v>
      </c>
      <c r="Q734" s="31">
        <f t="shared" si="22"/>
        <v>1432</v>
      </c>
      <c r="R734" s="31">
        <f t="shared" si="23"/>
        <v>6</v>
      </c>
      <c r="S734" s="29">
        <f>IF($Q734&lt;Parâmetros!$E$19,$G734-1,$G734)</f>
        <v>46311</v>
      </c>
    </row>
    <row r="735" spans="1:19" ht="15" customHeight="1" x14ac:dyDescent="0.25">
      <c r="A735" s="128">
        <v>12468</v>
      </c>
      <c r="B735" s="65" t="s">
        <v>413</v>
      </c>
      <c r="C735" s="65" t="s">
        <v>72</v>
      </c>
      <c r="D735" s="66">
        <v>46312</v>
      </c>
      <c r="E735" s="67">
        <v>0.12</v>
      </c>
      <c r="F735" s="65" t="s">
        <v>285</v>
      </c>
      <c r="G735" s="66">
        <v>46312</v>
      </c>
      <c r="H735" s="129">
        <v>40523701</v>
      </c>
      <c r="I735" s="129">
        <v>10</v>
      </c>
      <c r="J735" s="65" t="s">
        <v>3228</v>
      </c>
      <c r="K735" s="65" t="s">
        <v>3229</v>
      </c>
      <c r="L735" s="66">
        <v>46312</v>
      </c>
      <c r="M735" s="65" t="s">
        <v>315</v>
      </c>
      <c r="N735" s="129">
        <v>3005348</v>
      </c>
      <c r="O735" s="65" t="s">
        <v>289</v>
      </c>
      <c r="P735" s="66">
        <v>46312</v>
      </c>
      <c r="Q735" s="31">
        <f t="shared" si="22"/>
        <v>6</v>
      </c>
      <c r="R735" s="31">
        <f t="shared" si="23"/>
        <v>13</v>
      </c>
      <c r="S735" s="29">
        <f>IF($Q735&lt;Parâmetros!$E$19,$G735-1,$G735)</f>
        <v>46311</v>
      </c>
    </row>
    <row r="736" spans="1:19" ht="15" customHeight="1" x14ac:dyDescent="0.25">
      <c r="A736" s="128">
        <v>12468</v>
      </c>
      <c r="B736" s="65" t="s">
        <v>413</v>
      </c>
      <c r="C736" s="65" t="s">
        <v>72</v>
      </c>
      <c r="D736" s="66">
        <v>46312</v>
      </c>
      <c r="E736" s="67">
        <v>0.38</v>
      </c>
      <c r="F736" s="65" t="s">
        <v>285</v>
      </c>
      <c r="G736" s="66">
        <v>46312</v>
      </c>
      <c r="H736" s="129">
        <v>40523706</v>
      </c>
      <c r="I736" s="129">
        <v>10</v>
      </c>
      <c r="J736" s="65" t="s">
        <v>3230</v>
      </c>
      <c r="K736" s="65" t="s">
        <v>3231</v>
      </c>
      <c r="L736" s="66">
        <v>46312</v>
      </c>
      <c r="M736" s="65" t="s">
        <v>315</v>
      </c>
      <c r="N736" s="129">
        <v>3006506</v>
      </c>
      <c r="O736" s="65" t="s">
        <v>289</v>
      </c>
      <c r="P736" s="66">
        <v>46312</v>
      </c>
      <c r="Q736" s="31">
        <f t="shared" si="22"/>
        <v>13</v>
      </c>
      <c r="R736" s="31">
        <f t="shared" si="23"/>
        <v>36</v>
      </c>
      <c r="S736" s="29">
        <f>IF($Q736&lt;Parâmetros!$E$19,$G736-1,$G736)</f>
        <v>46311</v>
      </c>
    </row>
    <row r="737" spans="1:19" ht="15" customHeight="1" x14ac:dyDescent="0.25">
      <c r="A737" s="128">
        <v>12468</v>
      </c>
      <c r="B737" s="65" t="s">
        <v>413</v>
      </c>
      <c r="C737" s="65" t="s">
        <v>72</v>
      </c>
      <c r="D737" s="66">
        <v>46312</v>
      </c>
      <c r="E737" s="67">
        <v>0.24</v>
      </c>
      <c r="F737" s="65" t="s">
        <v>285</v>
      </c>
      <c r="G737" s="66">
        <v>46312</v>
      </c>
      <c r="H737" s="129">
        <v>40523707</v>
      </c>
      <c r="I737" s="129">
        <v>10</v>
      </c>
      <c r="J737" s="65" t="s">
        <v>3232</v>
      </c>
      <c r="K737" s="65" t="s">
        <v>3233</v>
      </c>
      <c r="L737" s="66">
        <v>46312</v>
      </c>
      <c r="M737" s="65" t="s">
        <v>315</v>
      </c>
      <c r="N737" s="129">
        <v>3006507</v>
      </c>
      <c r="O737" s="65" t="s">
        <v>289</v>
      </c>
      <c r="P737" s="66">
        <v>46312</v>
      </c>
      <c r="Q737" s="31">
        <f t="shared" si="22"/>
        <v>36</v>
      </c>
      <c r="R737" s="31">
        <f t="shared" si="23"/>
        <v>50</v>
      </c>
      <c r="S737" s="29">
        <f>IF($Q737&lt;Parâmetros!$E$19,$G737-1,$G737)</f>
        <v>46311</v>
      </c>
    </row>
    <row r="738" spans="1:19" ht="15" customHeight="1" x14ac:dyDescent="0.25">
      <c r="A738" s="128">
        <v>12468</v>
      </c>
      <c r="B738" s="65" t="s">
        <v>413</v>
      </c>
      <c r="C738" s="65" t="s">
        <v>72</v>
      </c>
      <c r="D738" s="66">
        <v>46312</v>
      </c>
      <c r="E738" s="67">
        <v>0.09</v>
      </c>
      <c r="F738" s="65" t="s">
        <v>285</v>
      </c>
      <c r="G738" s="66">
        <v>46312</v>
      </c>
      <c r="H738" s="129">
        <v>40523708</v>
      </c>
      <c r="I738" s="129">
        <v>10</v>
      </c>
      <c r="J738" s="65" t="s">
        <v>3234</v>
      </c>
      <c r="K738" s="65" t="s">
        <v>3235</v>
      </c>
      <c r="L738" s="66">
        <v>46312</v>
      </c>
      <c r="M738" s="65" t="s">
        <v>315</v>
      </c>
      <c r="N738" s="129">
        <v>3006513</v>
      </c>
      <c r="O738" s="65" t="s">
        <v>289</v>
      </c>
      <c r="P738" s="66">
        <v>46312</v>
      </c>
      <c r="Q738" s="31">
        <f t="shared" si="22"/>
        <v>51</v>
      </c>
      <c r="R738" s="31">
        <f t="shared" si="23"/>
        <v>56</v>
      </c>
      <c r="S738" s="29">
        <f>IF($Q738&lt;Parâmetros!$E$19,$G738-1,$G738)</f>
        <v>46311</v>
      </c>
    </row>
    <row r="739" spans="1:19" ht="15" customHeight="1" x14ac:dyDescent="0.25">
      <c r="A739" s="128">
        <v>12468</v>
      </c>
      <c r="B739" s="65" t="s">
        <v>413</v>
      </c>
      <c r="C739" s="65" t="s">
        <v>72</v>
      </c>
      <c r="D739" s="66">
        <v>46312</v>
      </c>
      <c r="E739" s="67">
        <v>0.26</v>
      </c>
      <c r="F739" s="65" t="s">
        <v>285</v>
      </c>
      <c r="G739" s="66">
        <v>46312</v>
      </c>
      <c r="H739" s="129">
        <v>40523709</v>
      </c>
      <c r="I739" s="129">
        <v>10</v>
      </c>
      <c r="J739" s="65" t="s">
        <v>3236</v>
      </c>
      <c r="K739" s="65" t="s">
        <v>3237</v>
      </c>
      <c r="L739" s="66">
        <v>46312</v>
      </c>
      <c r="M739" s="65" t="s">
        <v>315</v>
      </c>
      <c r="N739" s="129">
        <v>3006514</v>
      </c>
      <c r="O739" s="65" t="s">
        <v>289</v>
      </c>
      <c r="P739" s="66">
        <v>46312</v>
      </c>
      <c r="Q739" s="31">
        <f t="shared" si="22"/>
        <v>57</v>
      </c>
      <c r="R739" s="31">
        <f t="shared" si="23"/>
        <v>73</v>
      </c>
      <c r="S739" s="29">
        <f>IF($Q739&lt;Parâmetros!$E$19,$G739-1,$G739)</f>
        <v>46311</v>
      </c>
    </row>
    <row r="740" spans="1:19" ht="15" customHeight="1" x14ac:dyDescent="0.25">
      <c r="A740" s="128">
        <v>12468</v>
      </c>
      <c r="B740" s="65" t="s">
        <v>413</v>
      </c>
      <c r="C740" s="65" t="s">
        <v>72</v>
      </c>
      <c r="D740" s="66">
        <v>46312</v>
      </c>
      <c r="E740" s="67">
        <v>0.14000000000000001</v>
      </c>
      <c r="F740" s="65" t="s">
        <v>285</v>
      </c>
      <c r="G740" s="66">
        <v>46312</v>
      </c>
      <c r="H740" s="129">
        <v>40523710</v>
      </c>
      <c r="I740" s="129">
        <v>10</v>
      </c>
      <c r="J740" s="65" t="s">
        <v>3238</v>
      </c>
      <c r="K740" s="65" t="s">
        <v>3239</v>
      </c>
      <c r="L740" s="66">
        <v>46312</v>
      </c>
      <c r="M740" s="65" t="s">
        <v>315</v>
      </c>
      <c r="N740" s="129">
        <v>3006535</v>
      </c>
      <c r="O740" s="65" t="s">
        <v>289</v>
      </c>
      <c r="P740" s="66">
        <v>46312</v>
      </c>
      <c r="Q740" s="31">
        <f t="shared" si="22"/>
        <v>73</v>
      </c>
      <c r="R740" s="31">
        <f t="shared" si="23"/>
        <v>81</v>
      </c>
      <c r="S740" s="29">
        <f>IF($Q740&lt;Parâmetros!$E$19,$G740-1,$G740)</f>
        <v>46311</v>
      </c>
    </row>
    <row r="741" spans="1:19" ht="15" customHeight="1" x14ac:dyDescent="0.25">
      <c r="A741" s="128">
        <v>12468</v>
      </c>
      <c r="B741" s="65" t="s">
        <v>413</v>
      </c>
      <c r="C741" s="65" t="s">
        <v>72</v>
      </c>
      <c r="D741" s="66">
        <v>46312</v>
      </c>
      <c r="E741" s="67">
        <v>0.04</v>
      </c>
      <c r="F741" s="65" t="s">
        <v>285</v>
      </c>
      <c r="G741" s="66">
        <v>46312</v>
      </c>
      <c r="H741" s="129">
        <v>40523711</v>
      </c>
      <c r="I741" s="129">
        <v>10</v>
      </c>
      <c r="J741" s="65" t="s">
        <v>3240</v>
      </c>
      <c r="K741" s="65" t="s">
        <v>3241</v>
      </c>
      <c r="L741" s="66">
        <v>46312</v>
      </c>
      <c r="M741" s="65" t="s">
        <v>315</v>
      </c>
      <c r="N741" s="129">
        <v>3006772</v>
      </c>
      <c r="O741" s="65" t="s">
        <v>289</v>
      </c>
      <c r="P741" s="66">
        <v>46312</v>
      </c>
      <c r="Q741" s="31">
        <f t="shared" si="22"/>
        <v>82</v>
      </c>
      <c r="R741" s="31">
        <f t="shared" si="23"/>
        <v>85</v>
      </c>
      <c r="S741" s="29">
        <f>IF($Q741&lt;Parâmetros!$E$19,$G741-1,$G741)</f>
        <v>46311</v>
      </c>
    </row>
    <row r="742" spans="1:19" ht="15" customHeight="1" x14ac:dyDescent="0.25">
      <c r="A742" s="128">
        <v>12468</v>
      </c>
      <c r="B742" s="65" t="s">
        <v>413</v>
      </c>
      <c r="C742" s="65" t="s">
        <v>72</v>
      </c>
      <c r="D742" s="66">
        <v>46312</v>
      </c>
      <c r="E742" s="67">
        <v>0.14000000000000001</v>
      </c>
      <c r="F742" s="65" t="s">
        <v>285</v>
      </c>
      <c r="G742" s="66">
        <v>46312</v>
      </c>
      <c r="H742" s="129">
        <v>40523712</v>
      </c>
      <c r="I742" s="129">
        <v>10</v>
      </c>
      <c r="J742" s="65" t="s">
        <v>3242</v>
      </c>
      <c r="K742" s="65" t="s">
        <v>3243</v>
      </c>
      <c r="L742" s="66">
        <v>46312</v>
      </c>
      <c r="M742" s="65" t="s">
        <v>315</v>
      </c>
      <c r="N742" s="129">
        <v>3006773</v>
      </c>
      <c r="O742" s="65" t="s">
        <v>289</v>
      </c>
      <c r="P742" s="66">
        <v>46312</v>
      </c>
      <c r="Q742" s="31">
        <f t="shared" si="22"/>
        <v>85</v>
      </c>
      <c r="R742" s="31">
        <f t="shared" si="23"/>
        <v>94</v>
      </c>
      <c r="S742" s="29">
        <f>IF($Q742&lt;Parâmetros!$E$19,$G742-1,$G742)</f>
        <v>46311</v>
      </c>
    </row>
    <row r="743" spans="1:19" ht="15" customHeight="1" x14ac:dyDescent="0.25">
      <c r="A743" s="128">
        <v>12468</v>
      </c>
      <c r="B743" s="65" t="s">
        <v>413</v>
      </c>
      <c r="C743" s="65" t="s">
        <v>72</v>
      </c>
      <c r="D743" s="66">
        <v>46312</v>
      </c>
      <c r="E743" s="67">
        <v>0.12</v>
      </c>
      <c r="F743" s="65" t="s">
        <v>285</v>
      </c>
      <c r="G743" s="66">
        <v>46312</v>
      </c>
      <c r="H743" s="129">
        <v>40523713</v>
      </c>
      <c r="I743" s="129">
        <v>10</v>
      </c>
      <c r="J743" s="65" t="s">
        <v>3244</v>
      </c>
      <c r="K743" s="65" t="s">
        <v>3245</v>
      </c>
      <c r="L743" s="66">
        <v>46312</v>
      </c>
      <c r="M743" s="65" t="s">
        <v>315</v>
      </c>
      <c r="N743" s="129">
        <v>3006837</v>
      </c>
      <c r="O743" s="65" t="s">
        <v>289</v>
      </c>
      <c r="P743" s="66">
        <v>46312</v>
      </c>
      <c r="Q743" s="31">
        <f t="shared" si="22"/>
        <v>94</v>
      </c>
      <c r="R743" s="31">
        <f t="shared" si="23"/>
        <v>101</v>
      </c>
      <c r="S743" s="29">
        <f>IF($Q743&lt;Parâmetros!$E$19,$G743-1,$G743)</f>
        <v>46311</v>
      </c>
    </row>
    <row r="744" spans="1:19" ht="15" customHeight="1" x14ac:dyDescent="0.25">
      <c r="A744" s="128">
        <v>12468</v>
      </c>
      <c r="B744" s="65" t="s">
        <v>413</v>
      </c>
      <c r="C744" s="65" t="s">
        <v>72</v>
      </c>
      <c r="D744" s="66">
        <v>46312</v>
      </c>
      <c r="E744" s="67">
        <v>0.11</v>
      </c>
      <c r="F744" s="65" t="s">
        <v>285</v>
      </c>
      <c r="G744" s="66">
        <v>46312</v>
      </c>
      <c r="H744" s="129">
        <v>40523714</v>
      </c>
      <c r="I744" s="129">
        <v>10</v>
      </c>
      <c r="J744" s="65" t="s">
        <v>3246</v>
      </c>
      <c r="K744" s="65" t="s">
        <v>3247</v>
      </c>
      <c r="L744" s="66">
        <v>46312</v>
      </c>
      <c r="M744" s="65" t="s">
        <v>315</v>
      </c>
      <c r="N744" s="129">
        <v>3007030</v>
      </c>
      <c r="O744" s="65" t="s">
        <v>289</v>
      </c>
      <c r="P744" s="66">
        <v>46312</v>
      </c>
      <c r="Q744" s="31">
        <f t="shared" si="22"/>
        <v>101</v>
      </c>
      <c r="R744" s="31">
        <f t="shared" si="23"/>
        <v>108</v>
      </c>
      <c r="S744" s="29">
        <f>IF($Q744&lt;Parâmetros!$E$19,$G744-1,$G744)</f>
        <v>46311</v>
      </c>
    </row>
    <row r="745" spans="1:19" ht="15" customHeight="1" x14ac:dyDescent="0.25">
      <c r="A745" s="128">
        <v>12468</v>
      </c>
      <c r="B745" s="65" t="s">
        <v>413</v>
      </c>
      <c r="C745" s="65" t="s">
        <v>72</v>
      </c>
      <c r="D745" s="66">
        <v>46312</v>
      </c>
      <c r="E745" s="67">
        <v>0.16</v>
      </c>
      <c r="F745" s="65" t="s">
        <v>285</v>
      </c>
      <c r="G745" s="66">
        <v>46312</v>
      </c>
      <c r="H745" s="129">
        <v>40523715</v>
      </c>
      <c r="I745" s="129">
        <v>10</v>
      </c>
      <c r="J745" s="65" t="s">
        <v>3248</v>
      </c>
      <c r="K745" s="65" t="s">
        <v>3249</v>
      </c>
      <c r="L745" s="66">
        <v>46312</v>
      </c>
      <c r="M745" s="65" t="s">
        <v>315</v>
      </c>
      <c r="N745" s="129">
        <v>3007031</v>
      </c>
      <c r="O745" s="65" t="s">
        <v>289</v>
      </c>
      <c r="P745" s="66">
        <v>46312</v>
      </c>
      <c r="Q745" s="31">
        <f t="shared" si="22"/>
        <v>108</v>
      </c>
      <c r="R745" s="31">
        <f t="shared" si="23"/>
        <v>118</v>
      </c>
      <c r="S745" s="29">
        <f>IF($Q745&lt;Parâmetros!$E$19,$G745-1,$G745)</f>
        <v>46311</v>
      </c>
    </row>
    <row r="746" spans="1:19" ht="15" customHeight="1" x14ac:dyDescent="0.25">
      <c r="A746" s="128">
        <v>12468</v>
      </c>
      <c r="B746" s="65" t="s">
        <v>413</v>
      </c>
      <c r="C746" s="65" t="s">
        <v>72</v>
      </c>
      <c r="D746" s="66">
        <v>46312</v>
      </c>
      <c r="E746" s="67">
        <v>7.0000000000000007E-2</v>
      </c>
      <c r="F746" s="65" t="s">
        <v>285</v>
      </c>
      <c r="G746" s="66">
        <v>46312</v>
      </c>
      <c r="H746" s="129">
        <v>40523716</v>
      </c>
      <c r="I746" s="129">
        <v>10</v>
      </c>
      <c r="J746" s="65" t="s">
        <v>3250</v>
      </c>
      <c r="K746" s="65" t="s">
        <v>3251</v>
      </c>
      <c r="L746" s="66">
        <v>46312</v>
      </c>
      <c r="M746" s="65" t="s">
        <v>315</v>
      </c>
      <c r="N746" s="129">
        <v>3007031</v>
      </c>
      <c r="O746" s="65" t="s">
        <v>289</v>
      </c>
      <c r="P746" s="66">
        <v>46312</v>
      </c>
      <c r="Q746" s="31">
        <f t="shared" si="22"/>
        <v>118</v>
      </c>
      <c r="R746" s="31">
        <f t="shared" si="23"/>
        <v>122</v>
      </c>
      <c r="S746" s="29">
        <f>IF($Q746&lt;Parâmetros!$E$19,$G746-1,$G746)</f>
        <v>46311</v>
      </c>
    </row>
    <row r="747" spans="1:19" ht="15" customHeight="1" x14ac:dyDescent="0.25">
      <c r="A747" s="128">
        <v>12468</v>
      </c>
      <c r="B747" s="65" t="s">
        <v>413</v>
      </c>
      <c r="C747" s="65" t="s">
        <v>72</v>
      </c>
      <c r="D747" s="66">
        <v>46312</v>
      </c>
      <c r="E747" s="67">
        <v>7.0000000000000007E-2</v>
      </c>
      <c r="F747" s="65" t="s">
        <v>285</v>
      </c>
      <c r="G747" s="66">
        <v>46312</v>
      </c>
      <c r="H747" s="129">
        <v>40523717</v>
      </c>
      <c r="I747" s="129">
        <v>10</v>
      </c>
      <c r="J747" s="65" t="s">
        <v>3252</v>
      </c>
      <c r="K747" s="65" t="s">
        <v>3253</v>
      </c>
      <c r="L747" s="66">
        <v>46312</v>
      </c>
      <c r="M747" s="65" t="s">
        <v>315</v>
      </c>
      <c r="N747" s="129">
        <v>3007032</v>
      </c>
      <c r="O747" s="65" t="s">
        <v>289</v>
      </c>
      <c r="P747" s="66">
        <v>46312</v>
      </c>
      <c r="Q747" s="31">
        <f t="shared" si="22"/>
        <v>123</v>
      </c>
      <c r="R747" s="31">
        <f t="shared" si="23"/>
        <v>128</v>
      </c>
      <c r="S747" s="29">
        <f>IF($Q747&lt;Parâmetros!$E$19,$G747-1,$G747)</f>
        <v>46311</v>
      </c>
    </row>
    <row r="748" spans="1:19" ht="15" customHeight="1" x14ac:dyDescent="0.25">
      <c r="A748" s="128">
        <v>12468</v>
      </c>
      <c r="B748" s="65" t="s">
        <v>413</v>
      </c>
      <c r="C748" s="65" t="s">
        <v>72</v>
      </c>
      <c r="D748" s="66">
        <v>46312</v>
      </c>
      <c r="E748" s="67">
        <v>0.11</v>
      </c>
      <c r="F748" s="65" t="s">
        <v>285</v>
      </c>
      <c r="G748" s="66">
        <v>46312</v>
      </c>
      <c r="H748" s="129">
        <v>40523718</v>
      </c>
      <c r="I748" s="129">
        <v>10</v>
      </c>
      <c r="J748" s="65" t="s">
        <v>3254</v>
      </c>
      <c r="K748" s="65" t="s">
        <v>3255</v>
      </c>
      <c r="L748" s="66">
        <v>46312</v>
      </c>
      <c r="M748" s="65" t="s">
        <v>315</v>
      </c>
      <c r="N748" s="129">
        <v>3007032</v>
      </c>
      <c r="O748" s="65" t="s">
        <v>289</v>
      </c>
      <c r="P748" s="66">
        <v>46312</v>
      </c>
      <c r="Q748" s="31">
        <f t="shared" si="22"/>
        <v>128</v>
      </c>
      <c r="R748" s="31">
        <f t="shared" si="23"/>
        <v>134</v>
      </c>
      <c r="S748" s="29">
        <f>IF($Q748&lt;Parâmetros!$E$19,$G748-1,$G748)</f>
        <v>46311</v>
      </c>
    </row>
    <row r="749" spans="1:19" ht="15" customHeight="1" x14ac:dyDescent="0.25">
      <c r="A749" s="128">
        <v>12468</v>
      </c>
      <c r="B749" s="65" t="s">
        <v>413</v>
      </c>
      <c r="C749" s="65" t="s">
        <v>72</v>
      </c>
      <c r="D749" s="66">
        <v>46312</v>
      </c>
      <c r="E749" s="67">
        <v>0.38</v>
      </c>
      <c r="F749" s="65" t="s">
        <v>285</v>
      </c>
      <c r="G749" s="66">
        <v>46312</v>
      </c>
      <c r="H749" s="129">
        <v>40523719</v>
      </c>
      <c r="I749" s="129">
        <v>10</v>
      </c>
      <c r="J749" s="65" t="s">
        <v>3256</v>
      </c>
      <c r="K749" s="65" t="s">
        <v>3257</v>
      </c>
      <c r="L749" s="66">
        <v>46312</v>
      </c>
      <c r="M749" s="65" t="s">
        <v>315</v>
      </c>
      <c r="N749" s="129">
        <v>3007033</v>
      </c>
      <c r="O749" s="65" t="s">
        <v>289</v>
      </c>
      <c r="P749" s="66">
        <v>46312</v>
      </c>
      <c r="Q749" s="31">
        <f t="shared" si="22"/>
        <v>134</v>
      </c>
      <c r="R749" s="31">
        <f t="shared" si="23"/>
        <v>157</v>
      </c>
      <c r="S749" s="29">
        <f>IF($Q749&lt;Parâmetros!$E$19,$G749-1,$G749)</f>
        <v>46311</v>
      </c>
    </row>
    <row r="750" spans="1:19" ht="15" customHeight="1" x14ac:dyDescent="0.25">
      <c r="A750" s="128">
        <v>12468</v>
      </c>
      <c r="B750" s="65" t="s">
        <v>413</v>
      </c>
      <c r="C750" s="65" t="s">
        <v>72</v>
      </c>
      <c r="D750" s="66">
        <v>46312</v>
      </c>
      <c r="E750" s="67">
        <v>0.14000000000000001</v>
      </c>
      <c r="F750" s="65" t="s">
        <v>285</v>
      </c>
      <c r="G750" s="66">
        <v>46312</v>
      </c>
      <c r="H750" s="129">
        <v>40523720</v>
      </c>
      <c r="I750" s="129">
        <v>10</v>
      </c>
      <c r="J750" s="65" t="s">
        <v>3258</v>
      </c>
      <c r="K750" s="65" t="s">
        <v>3259</v>
      </c>
      <c r="L750" s="66">
        <v>46312</v>
      </c>
      <c r="M750" s="65" t="s">
        <v>315</v>
      </c>
      <c r="N750" s="129">
        <v>3007037</v>
      </c>
      <c r="O750" s="65" t="s">
        <v>289</v>
      </c>
      <c r="P750" s="66">
        <v>46312</v>
      </c>
      <c r="Q750" s="31">
        <f t="shared" si="22"/>
        <v>157</v>
      </c>
      <c r="R750" s="31">
        <f t="shared" si="23"/>
        <v>166</v>
      </c>
      <c r="S750" s="29">
        <f>IF($Q750&lt;Parâmetros!$E$19,$G750-1,$G750)</f>
        <v>46311</v>
      </c>
    </row>
    <row r="751" spans="1:19" ht="15" customHeight="1" x14ac:dyDescent="0.25">
      <c r="A751" s="128">
        <v>12468</v>
      </c>
      <c r="B751" s="65" t="s">
        <v>413</v>
      </c>
      <c r="C751" s="65" t="s">
        <v>72</v>
      </c>
      <c r="D751" s="66">
        <v>46312</v>
      </c>
      <c r="E751" s="67">
        <v>3.26</v>
      </c>
      <c r="F751" s="65" t="s">
        <v>285</v>
      </c>
      <c r="G751" s="66">
        <v>46312</v>
      </c>
      <c r="H751" s="129">
        <v>40526873</v>
      </c>
      <c r="I751" s="129">
        <v>10</v>
      </c>
      <c r="J751" s="65" t="s">
        <v>3260</v>
      </c>
      <c r="K751" s="65" t="s">
        <v>3261</v>
      </c>
      <c r="L751" s="66">
        <v>46312</v>
      </c>
      <c r="M751" s="65" t="s">
        <v>287</v>
      </c>
      <c r="N751" s="65" t="s">
        <v>793</v>
      </c>
      <c r="O751" s="65" t="s">
        <v>289</v>
      </c>
      <c r="P751" s="66">
        <v>46312</v>
      </c>
      <c r="Q751" s="31">
        <f t="shared" si="22"/>
        <v>169</v>
      </c>
      <c r="R751" s="31">
        <f t="shared" si="23"/>
        <v>364</v>
      </c>
      <c r="S751" s="29">
        <f>IF($Q751&lt;Parâmetros!$E$19,$G751-1,$G751)</f>
        <v>46311</v>
      </c>
    </row>
    <row r="752" spans="1:19" ht="15" customHeight="1" x14ac:dyDescent="0.25">
      <c r="A752" s="128">
        <v>12468</v>
      </c>
      <c r="B752" s="65" t="s">
        <v>413</v>
      </c>
      <c r="C752" s="65" t="s">
        <v>72</v>
      </c>
      <c r="D752" s="66">
        <v>46313</v>
      </c>
      <c r="E752" s="67">
        <v>2.56</v>
      </c>
      <c r="F752" s="65" t="s">
        <v>285</v>
      </c>
      <c r="G752" s="66">
        <v>46312</v>
      </c>
      <c r="H752" s="129">
        <v>40527131</v>
      </c>
      <c r="I752" s="129">
        <v>10</v>
      </c>
      <c r="J752" s="65" t="s">
        <v>3557</v>
      </c>
      <c r="K752" s="65" t="s">
        <v>3558</v>
      </c>
      <c r="L752" s="66">
        <v>46313</v>
      </c>
      <c r="M752" s="65" t="s">
        <v>287</v>
      </c>
      <c r="N752" s="129">
        <v>3004285</v>
      </c>
      <c r="O752" s="65" t="s">
        <v>289</v>
      </c>
      <c r="P752" s="66">
        <v>46313</v>
      </c>
      <c r="Q752" s="31">
        <f t="shared" si="22"/>
        <v>1423</v>
      </c>
      <c r="R752" s="31">
        <f t="shared" si="23"/>
        <v>136</v>
      </c>
      <c r="S752" s="29">
        <f>IF($Q752&lt;Parâmetros!$E$19,$G752-1,$G752)</f>
        <v>46312</v>
      </c>
    </row>
    <row r="753" spans="1:19" ht="15" customHeight="1" x14ac:dyDescent="0.25">
      <c r="A753" s="128">
        <v>12468</v>
      </c>
      <c r="B753" s="65" t="s">
        <v>413</v>
      </c>
      <c r="C753" s="65" t="s">
        <v>72</v>
      </c>
      <c r="D753" s="66">
        <v>46313</v>
      </c>
      <c r="E753" s="67">
        <v>0.04</v>
      </c>
      <c r="F753" s="65" t="s">
        <v>285</v>
      </c>
      <c r="G753" s="66">
        <v>46313</v>
      </c>
      <c r="H753" s="129">
        <v>40523721</v>
      </c>
      <c r="I753" s="129">
        <v>10</v>
      </c>
      <c r="J753" s="65" t="s">
        <v>3559</v>
      </c>
      <c r="K753" s="65" t="s">
        <v>3560</v>
      </c>
      <c r="L753" s="66">
        <v>46313</v>
      </c>
      <c r="M753" s="65" t="s">
        <v>315</v>
      </c>
      <c r="N753" s="129">
        <v>3007038</v>
      </c>
      <c r="O753" s="65" t="s">
        <v>289</v>
      </c>
      <c r="P753" s="66">
        <v>46313</v>
      </c>
      <c r="Q753" s="31">
        <f t="shared" si="22"/>
        <v>136</v>
      </c>
      <c r="R753" s="31">
        <f t="shared" si="23"/>
        <v>139</v>
      </c>
      <c r="S753" s="29">
        <f>IF($Q753&lt;Parâmetros!$E$19,$G753-1,$G753)</f>
        <v>46312</v>
      </c>
    </row>
    <row r="754" spans="1:19" ht="15" customHeight="1" x14ac:dyDescent="0.25">
      <c r="A754" s="128">
        <v>12468</v>
      </c>
      <c r="B754" s="65" t="s">
        <v>413</v>
      </c>
      <c r="C754" s="65" t="s">
        <v>72</v>
      </c>
      <c r="D754" s="66">
        <v>46313</v>
      </c>
      <c r="E754" s="67">
        <v>0.05</v>
      </c>
      <c r="F754" s="65" t="s">
        <v>285</v>
      </c>
      <c r="G754" s="66">
        <v>46313</v>
      </c>
      <c r="H754" s="129">
        <v>40523722</v>
      </c>
      <c r="I754" s="129">
        <v>10</v>
      </c>
      <c r="J754" s="65" t="s">
        <v>3561</v>
      </c>
      <c r="K754" s="65" t="s">
        <v>3562</v>
      </c>
      <c r="L754" s="66">
        <v>46313</v>
      </c>
      <c r="M754" s="65" t="s">
        <v>315</v>
      </c>
      <c r="N754" s="129">
        <v>3007041</v>
      </c>
      <c r="O754" s="65" t="s">
        <v>289</v>
      </c>
      <c r="P754" s="66">
        <v>46313</v>
      </c>
      <c r="Q754" s="31">
        <f t="shared" si="22"/>
        <v>139</v>
      </c>
      <c r="R754" s="31">
        <f t="shared" si="23"/>
        <v>142</v>
      </c>
      <c r="S754" s="29">
        <f>IF($Q754&lt;Parâmetros!$E$19,$G754-1,$G754)</f>
        <v>46312</v>
      </c>
    </row>
    <row r="755" spans="1:19" ht="15" customHeight="1" x14ac:dyDescent="0.25">
      <c r="A755" s="128">
        <v>12468</v>
      </c>
      <c r="B755" s="65" t="s">
        <v>413</v>
      </c>
      <c r="C755" s="65" t="s">
        <v>72</v>
      </c>
      <c r="D755" s="66">
        <v>46313</v>
      </c>
      <c r="E755" s="67">
        <v>0.06</v>
      </c>
      <c r="F755" s="65" t="s">
        <v>285</v>
      </c>
      <c r="G755" s="66">
        <v>46313</v>
      </c>
      <c r="H755" s="129">
        <v>40523723</v>
      </c>
      <c r="I755" s="129">
        <v>10</v>
      </c>
      <c r="J755" s="65" t="s">
        <v>3563</v>
      </c>
      <c r="K755" s="65" t="s">
        <v>721</v>
      </c>
      <c r="L755" s="66">
        <v>46313</v>
      </c>
      <c r="M755" s="65" t="s">
        <v>315</v>
      </c>
      <c r="N755" s="129">
        <v>3007043</v>
      </c>
      <c r="O755" s="65" t="s">
        <v>289</v>
      </c>
      <c r="P755" s="66">
        <v>46313</v>
      </c>
      <c r="Q755" s="31">
        <f t="shared" si="22"/>
        <v>143</v>
      </c>
      <c r="R755" s="31">
        <f t="shared" si="23"/>
        <v>146</v>
      </c>
      <c r="S755" s="29">
        <f>IF($Q755&lt;Parâmetros!$E$19,$G755-1,$G755)</f>
        <v>46312</v>
      </c>
    </row>
    <row r="756" spans="1:19" ht="15" customHeight="1" x14ac:dyDescent="0.25">
      <c r="A756" s="128">
        <v>12468</v>
      </c>
      <c r="B756" s="65" t="s">
        <v>413</v>
      </c>
      <c r="C756" s="65" t="s">
        <v>72</v>
      </c>
      <c r="D756" s="66">
        <v>46313</v>
      </c>
      <c r="E756" s="67">
        <v>0.17</v>
      </c>
      <c r="F756" s="65" t="s">
        <v>285</v>
      </c>
      <c r="G756" s="66">
        <v>46313</v>
      </c>
      <c r="H756" s="129">
        <v>40523724</v>
      </c>
      <c r="I756" s="129">
        <v>10</v>
      </c>
      <c r="J756" s="65" t="s">
        <v>3564</v>
      </c>
      <c r="K756" s="65" t="s">
        <v>3565</v>
      </c>
      <c r="L756" s="66">
        <v>46313</v>
      </c>
      <c r="M756" s="65" t="s">
        <v>315</v>
      </c>
      <c r="N756" s="129">
        <v>3007044</v>
      </c>
      <c r="O756" s="65" t="s">
        <v>289</v>
      </c>
      <c r="P756" s="66">
        <v>46313</v>
      </c>
      <c r="Q756" s="31">
        <f t="shared" si="22"/>
        <v>146</v>
      </c>
      <c r="R756" s="31">
        <f t="shared" si="23"/>
        <v>157</v>
      </c>
      <c r="S756" s="29">
        <f>IF($Q756&lt;Parâmetros!$E$19,$G756-1,$G756)</f>
        <v>46312</v>
      </c>
    </row>
    <row r="757" spans="1:19" ht="15" customHeight="1" x14ac:dyDescent="0.25">
      <c r="A757" s="128">
        <v>12468</v>
      </c>
      <c r="B757" s="65" t="s">
        <v>413</v>
      </c>
      <c r="C757" s="65" t="s">
        <v>72</v>
      </c>
      <c r="D757" s="66">
        <v>46313</v>
      </c>
      <c r="E757" s="67">
        <v>0.03</v>
      </c>
      <c r="F757" s="65" t="s">
        <v>285</v>
      </c>
      <c r="G757" s="66">
        <v>46313</v>
      </c>
      <c r="H757" s="129">
        <v>40523725</v>
      </c>
      <c r="I757" s="129">
        <v>10</v>
      </c>
      <c r="J757" s="65" t="s">
        <v>3566</v>
      </c>
      <c r="K757" s="65" t="s">
        <v>3567</v>
      </c>
      <c r="L757" s="66">
        <v>46313</v>
      </c>
      <c r="M757" s="65" t="s">
        <v>315</v>
      </c>
      <c r="N757" s="129">
        <v>3007053</v>
      </c>
      <c r="O757" s="65" t="s">
        <v>289</v>
      </c>
      <c r="P757" s="66">
        <v>46313</v>
      </c>
      <c r="Q757" s="31">
        <f t="shared" si="22"/>
        <v>157</v>
      </c>
      <c r="R757" s="31">
        <f t="shared" si="23"/>
        <v>159</v>
      </c>
      <c r="S757" s="29">
        <f>IF($Q757&lt;Parâmetros!$E$19,$G757-1,$G757)</f>
        <v>46312</v>
      </c>
    </row>
    <row r="758" spans="1:19" ht="15" customHeight="1" x14ac:dyDescent="0.25">
      <c r="A758" s="128">
        <v>12468</v>
      </c>
      <c r="B758" s="65" t="s">
        <v>413</v>
      </c>
      <c r="C758" s="65" t="s">
        <v>72</v>
      </c>
      <c r="D758" s="66">
        <v>46313</v>
      </c>
      <c r="E758" s="67">
        <v>0.08</v>
      </c>
      <c r="F758" s="65" t="s">
        <v>285</v>
      </c>
      <c r="G758" s="66">
        <v>46313</v>
      </c>
      <c r="H758" s="129">
        <v>40523726</v>
      </c>
      <c r="I758" s="129">
        <v>10</v>
      </c>
      <c r="J758" s="65" t="s">
        <v>3568</v>
      </c>
      <c r="K758" s="65" t="s">
        <v>3569</v>
      </c>
      <c r="L758" s="66">
        <v>46313</v>
      </c>
      <c r="M758" s="65" t="s">
        <v>315</v>
      </c>
      <c r="N758" s="129">
        <v>3007054</v>
      </c>
      <c r="O758" s="65" t="s">
        <v>289</v>
      </c>
      <c r="P758" s="66">
        <v>46313</v>
      </c>
      <c r="Q758" s="31">
        <f t="shared" si="22"/>
        <v>159</v>
      </c>
      <c r="R758" s="31">
        <f t="shared" si="23"/>
        <v>164</v>
      </c>
      <c r="S758" s="29">
        <f>IF($Q758&lt;Parâmetros!$E$19,$G758-1,$G758)</f>
        <v>46312</v>
      </c>
    </row>
    <row r="759" spans="1:19" ht="15" customHeight="1" x14ac:dyDescent="0.25">
      <c r="A759" s="128">
        <v>12468</v>
      </c>
      <c r="B759" s="65" t="s">
        <v>413</v>
      </c>
      <c r="C759" s="65" t="s">
        <v>72</v>
      </c>
      <c r="D759" s="66">
        <v>46313</v>
      </c>
      <c r="E759" s="67">
        <v>1.2</v>
      </c>
      <c r="F759" s="65" t="s">
        <v>285</v>
      </c>
      <c r="G759" s="66">
        <v>46313</v>
      </c>
      <c r="H759" s="129">
        <v>40523727</v>
      </c>
      <c r="I759" s="129">
        <v>10</v>
      </c>
      <c r="J759" s="65" t="s">
        <v>3570</v>
      </c>
      <c r="K759" s="65" t="s">
        <v>3571</v>
      </c>
      <c r="L759" s="66">
        <v>46313</v>
      </c>
      <c r="M759" s="65" t="s">
        <v>315</v>
      </c>
      <c r="N759" s="129">
        <v>3007066</v>
      </c>
      <c r="O759" s="65" t="s">
        <v>289</v>
      </c>
      <c r="P759" s="66">
        <v>46313</v>
      </c>
      <c r="Q759" s="31">
        <f t="shared" si="22"/>
        <v>164</v>
      </c>
      <c r="R759" s="31">
        <f t="shared" si="23"/>
        <v>236</v>
      </c>
      <c r="S759" s="29">
        <f>IF($Q759&lt;Parâmetros!$E$19,$G759-1,$G759)</f>
        <v>46312</v>
      </c>
    </row>
    <row r="760" spans="1:19" ht="15" customHeight="1" x14ac:dyDescent="0.25">
      <c r="A760" s="128">
        <v>12468</v>
      </c>
      <c r="B760" s="65" t="s">
        <v>413</v>
      </c>
      <c r="C760" s="65" t="s">
        <v>72</v>
      </c>
      <c r="D760" s="66">
        <v>46313</v>
      </c>
      <c r="E760" s="67">
        <v>0.05</v>
      </c>
      <c r="F760" s="65" t="s">
        <v>285</v>
      </c>
      <c r="G760" s="66">
        <v>46313</v>
      </c>
      <c r="H760" s="129">
        <v>40523728</v>
      </c>
      <c r="I760" s="129">
        <v>10</v>
      </c>
      <c r="J760" s="65" t="s">
        <v>3572</v>
      </c>
      <c r="K760" s="65" t="s">
        <v>3573</v>
      </c>
      <c r="L760" s="66">
        <v>46313</v>
      </c>
      <c r="M760" s="65" t="s">
        <v>315</v>
      </c>
      <c r="N760" s="129">
        <v>3007192</v>
      </c>
      <c r="O760" s="65" t="s">
        <v>289</v>
      </c>
      <c r="P760" s="66">
        <v>46313</v>
      </c>
      <c r="Q760" s="31">
        <f t="shared" si="22"/>
        <v>236</v>
      </c>
      <c r="R760" s="31">
        <f t="shared" si="23"/>
        <v>239</v>
      </c>
      <c r="S760" s="29">
        <f>IF($Q760&lt;Parâmetros!$E$19,$G760-1,$G760)</f>
        <v>46312</v>
      </c>
    </row>
    <row r="761" spans="1:19" ht="15" customHeight="1" x14ac:dyDescent="0.25">
      <c r="A761" s="128">
        <v>12468</v>
      </c>
      <c r="B761" s="65" t="s">
        <v>413</v>
      </c>
      <c r="C761" s="65" t="s">
        <v>72</v>
      </c>
      <c r="D761" s="66">
        <v>46313</v>
      </c>
      <c r="E761" s="67">
        <v>0.01</v>
      </c>
      <c r="F761" s="65" t="s">
        <v>285</v>
      </c>
      <c r="G761" s="66">
        <v>46313</v>
      </c>
      <c r="H761" s="129">
        <v>40523728</v>
      </c>
      <c r="I761" s="129">
        <v>20</v>
      </c>
      <c r="J761" s="65" t="s">
        <v>3574</v>
      </c>
      <c r="K761" s="65" t="s">
        <v>3575</v>
      </c>
      <c r="L761" s="66">
        <v>46313</v>
      </c>
      <c r="M761" s="65" t="s">
        <v>315</v>
      </c>
      <c r="N761" s="129">
        <v>3007192</v>
      </c>
      <c r="O761" s="65" t="s">
        <v>289</v>
      </c>
      <c r="P761" s="66">
        <v>46313</v>
      </c>
      <c r="Q761" s="31">
        <f t="shared" si="22"/>
        <v>240</v>
      </c>
      <c r="R761" s="31">
        <f t="shared" si="23"/>
        <v>240</v>
      </c>
      <c r="S761" s="29">
        <f>IF($Q761&lt;Parâmetros!$E$19,$G761-1,$G761)</f>
        <v>46312</v>
      </c>
    </row>
    <row r="762" spans="1:19" ht="15" customHeight="1" x14ac:dyDescent="0.25">
      <c r="A762" s="128">
        <v>12468</v>
      </c>
      <c r="B762" s="65" t="s">
        <v>413</v>
      </c>
      <c r="C762" s="65" t="s">
        <v>72</v>
      </c>
      <c r="D762" s="66">
        <v>46313</v>
      </c>
      <c r="E762" s="67">
        <v>0.59</v>
      </c>
      <c r="F762" s="65" t="s">
        <v>285</v>
      </c>
      <c r="G762" s="66">
        <v>46313</v>
      </c>
      <c r="H762" s="129">
        <v>40523729</v>
      </c>
      <c r="I762" s="129">
        <v>10</v>
      </c>
      <c r="J762" s="65" t="s">
        <v>3576</v>
      </c>
      <c r="K762" s="65" t="s">
        <v>3577</v>
      </c>
      <c r="L762" s="66">
        <v>46313</v>
      </c>
      <c r="M762" s="65" t="s">
        <v>315</v>
      </c>
      <c r="N762" s="129">
        <v>3007279</v>
      </c>
      <c r="O762" s="65" t="s">
        <v>289</v>
      </c>
      <c r="P762" s="66">
        <v>46313</v>
      </c>
      <c r="Q762" s="31">
        <f t="shared" si="22"/>
        <v>242</v>
      </c>
      <c r="R762" s="31">
        <f t="shared" si="23"/>
        <v>278</v>
      </c>
      <c r="S762" s="29">
        <f>IF($Q762&lt;Parâmetros!$E$19,$G762-1,$G762)</f>
        <v>46312</v>
      </c>
    </row>
    <row r="763" spans="1:19" ht="15" customHeight="1" x14ac:dyDescent="0.25">
      <c r="A763" s="128">
        <v>12468</v>
      </c>
      <c r="B763" s="65" t="s">
        <v>413</v>
      </c>
      <c r="C763" s="65" t="s">
        <v>72</v>
      </c>
      <c r="D763" s="66">
        <v>46313</v>
      </c>
      <c r="E763" s="67">
        <v>0.12</v>
      </c>
      <c r="F763" s="65" t="s">
        <v>285</v>
      </c>
      <c r="G763" s="66">
        <v>46313</v>
      </c>
      <c r="H763" s="129">
        <v>40523730</v>
      </c>
      <c r="I763" s="129">
        <v>10</v>
      </c>
      <c r="J763" s="65" t="s">
        <v>3578</v>
      </c>
      <c r="K763" s="65" t="s">
        <v>3579</v>
      </c>
      <c r="L763" s="66">
        <v>46313</v>
      </c>
      <c r="M763" s="65" t="s">
        <v>315</v>
      </c>
      <c r="N763" s="129">
        <v>3007280</v>
      </c>
      <c r="O763" s="65" t="s">
        <v>289</v>
      </c>
      <c r="P763" s="66">
        <v>46313</v>
      </c>
      <c r="Q763" s="31">
        <f t="shared" si="22"/>
        <v>278</v>
      </c>
      <c r="R763" s="31">
        <f t="shared" si="23"/>
        <v>285</v>
      </c>
      <c r="S763" s="29">
        <f>IF($Q763&lt;Parâmetros!$E$19,$G763-1,$G763)</f>
        <v>46312</v>
      </c>
    </row>
    <row r="764" spans="1:19" ht="15" customHeight="1" x14ac:dyDescent="0.25">
      <c r="A764" s="128">
        <v>12468</v>
      </c>
      <c r="B764" s="65" t="s">
        <v>413</v>
      </c>
      <c r="C764" s="65" t="s">
        <v>72</v>
      </c>
      <c r="D764" s="66">
        <v>46313</v>
      </c>
      <c r="E764" s="67">
        <v>1.45</v>
      </c>
      <c r="F764" s="65" t="s">
        <v>285</v>
      </c>
      <c r="G764" s="66">
        <v>46313</v>
      </c>
      <c r="H764" s="129">
        <v>40527131</v>
      </c>
      <c r="I764" s="129">
        <v>10</v>
      </c>
      <c r="J764" s="65" t="s">
        <v>3580</v>
      </c>
      <c r="K764" s="65" t="s">
        <v>3581</v>
      </c>
      <c r="L764" s="66">
        <v>46313</v>
      </c>
      <c r="M764" s="65" t="s">
        <v>287</v>
      </c>
      <c r="N764" s="129">
        <v>3004285</v>
      </c>
      <c r="O764" s="65" t="s">
        <v>289</v>
      </c>
      <c r="P764" s="66">
        <v>46313</v>
      </c>
      <c r="Q764" s="31">
        <f t="shared" si="22"/>
        <v>286</v>
      </c>
      <c r="R764" s="31">
        <f t="shared" si="23"/>
        <v>373</v>
      </c>
      <c r="S764" s="29">
        <f>IF($Q764&lt;Parâmetros!$E$19,$G764-1,$G764)</f>
        <v>46312</v>
      </c>
    </row>
    <row r="765" spans="1:19" ht="15" customHeight="1" x14ac:dyDescent="0.25">
      <c r="A765" s="128">
        <v>12468</v>
      </c>
      <c r="B765" s="65" t="s">
        <v>413</v>
      </c>
      <c r="C765" s="65" t="s">
        <v>72</v>
      </c>
      <c r="D765" s="66">
        <v>46313</v>
      </c>
      <c r="E765" s="67">
        <v>0.67</v>
      </c>
      <c r="F765" s="65" t="s">
        <v>285</v>
      </c>
      <c r="G765" s="66">
        <v>46313</v>
      </c>
      <c r="H765" s="129">
        <v>40527385</v>
      </c>
      <c r="I765" s="129">
        <v>10</v>
      </c>
      <c r="J765" s="65" t="s">
        <v>3582</v>
      </c>
      <c r="K765" s="65" t="s">
        <v>3583</v>
      </c>
      <c r="L765" s="66">
        <v>46313</v>
      </c>
      <c r="M765" s="65" t="s">
        <v>287</v>
      </c>
      <c r="N765" s="65" t="s">
        <v>793</v>
      </c>
      <c r="O765" s="65" t="s">
        <v>289</v>
      </c>
      <c r="P765" s="66">
        <v>46313</v>
      </c>
      <c r="Q765" s="31">
        <f t="shared" si="22"/>
        <v>373</v>
      </c>
      <c r="R765" s="31">
        <f t="shared" si="23"/>
        <v>413</v>
      </c>
      <c r="S765" s="29">
        <f>IF($Q765&lt;Parâmetros!$E$19,$G765-1,$G765)</f>
        <v>46312</v>
      </c>
    </row>
    <row r="766" spans="1:19" ht="15" customHeight="1" x14ac:dyDescent="0.25">
      <c r="A766" s="128">
        <v>12468</v>
      </c>
      <c r="B766" s="65" t="s">
        <v>413</v>
      </c>
      <c r="C766" s="65" t="s">
        <v>72</v>
      </c>
      <c r="D766" s="66">
        <v>46315</v>
      </c>
      <c r="E766" s="67">
        <v>0.13</v>
      </c>
      <c r="F766" s="65" t="s">
        <v>285</v>
      </c>
      <c r="G766" s="66">
        <v>46315</v>
      </c>
      <c r="H766" s="129">
        <v>40523635</v>
      </c>
      <c r="I766" s="129">
        <v>10</v>
      </c>
      <c r="J766" s="65" t="s">
        <v>4084</v>
      </c>
      <c r="K766" s="65" t="s">
        <v>4085</v>
      </c>
      <c r="L766" s="66">
        <v>46315</v>
      </c>
      <c r="M766" s="65" t="s">
        <v>315</v>
      </c>
      <c r="N766" s="129">
        <v>3007360</v>
      </c>
      <c r="O766" s="65" t="s">
        <v>289</v>
      </c>
      <c r="P766" s="66">
        <v>46315</v>
      </c>
      <c r="Q766" s="31">
        <f t="shared" ref="Q766:Q829" si="24">IFERROR(VALUE(LEFT($J766,2))*60+VALUE(MID($J766,4,2)),9999)</f>
        <v>19</v>
      </c>
      <c r="R766" s="31">
        <f t="shared" ref="R766:R829" si="25">IFERROR(VALUE(LEFT($K766,2))*60+VALUE(MID($K766,4,2)),"")</f>
        <v>27</v>
      </c>
      <c r="S766" s="29">
        <f>IF($Q766&lt;Parâmetros!$E$19,$G766-1,$G766)</f>
        <v>46314</v>
      </c>
    </row>
    <row r="767" spans="1:19" ht="15" customHeight="1" x14ac:dyDescent="0.25">
      <c r="A767" s="128">
        <v>12468</v>
      </c>
      <c r="B767" s="65" t="s">
        <v>413</v>
      </c>
      <c r="C767" s="65" t="s">
        <v>72</v>
      </c>
      <c r="D767" s="66">
        <v>46315</v>
      </c>
      <c r="E767" s="67">
        <v>0.08</v>
      </c>
      <c r="F767" s="65" t="s">
        <v>285</v>
      </c>
      <c r="G767" s="66">
        <v>46315</v>
      </c>
      <c r="H767" s="129">
        <v>40526340</v>
      </c>
      <c r="I767" s="129">
        <v>10</v>
      </c>
      <c r="J767" s="65" t="s">
        <v>4086</v>
      </c>
      <c r="K767" s="65" t="s">
        <v>4087</v>
      </c>
      <c r="L767" s="66">
        <v>46315</v>
      </c>
      <c r="M767" s="65" t="s">
        <v>315</v>
      </c>
      <c r="N767" s="65" t="s">
        <v>793</v>
      </c>
      <c r="O767" s="65" t="s">
        <v>289</v>
      </c>
      <c r="P767" s="66">
        <v>46315</v>
      </c>
      <c r="Q767" s="31">
        <f t="shared" si="24"/>
        <v>30</v>
      </c>
      <c r="R767" s="31">
        <f t="shared" si="25"/>
        <v>35</v>
      </c>
      <c r="S767" s="29">
        <f>IF($Q767&lt;Parâmetros!$E$19,$G767-1,$G767)</f>
        <v>46314</v>
      </c>
    </row>
    <row r="768" spans="1:19" ht="15" customHeight="1" x14ac:dyDescent="0.25">
      <c r="A768" s="128">
        <v>12468</v>
      </c>
      <c r="B768" s="65" t="s">
        <v>413</v>
      </c>
      <c r="C768" s="65" t="s">
        <v>72</v>
      </c>
      <c r="D768" s="66">
        <v>46315</v>
      </c>
      <c r="E768" s="67">
        <v>0.15</v>
      </c>
      <c r="F768" s="65" t="s">
        <v>285</v>
      </c>
      <c r="G768" s="66">
        <v>46315</v>
      </c>
      <c r="H768" s="129">
        <v>40526339</v>
      </c>
      <c r="I768" s="129">
        <v>10</v>
      </c>
      <c r="J768" s="65" t="s">
        <v>4088</v>
      </c>
      <c r="K768" s="65" t="s">
        <v>4089</v>
      </c>
      <c r="L768" s="66">
        <v>46315</v>
      </c>
      <c r="M768" s="65" t="s">
        <v>315</v>
      </c>
      <c r="N768" s="65" t="s">
        <v>793</v>
      </c>
      <c r="O768" s="65" t="s">
        <v>289</v>
      </c>
      <c r="P768" s="66">
        <v>46315</v>
      </c>
      <c r="Q768" s="31">
        <f t="shared" si="24"/>
        <v>35</v>
      </c>
      <c r="R768" s="31">
        <f t="shared" si="25"/>
        <v>44</v>
      </c>
      <c r="S768" s="29">
        <f>IF($Q768&lt;Parâmetros!$E$19,$G768-1,$G768)</f>
        <v>46314</v>
      </c>
    </row>
    <row r="769" spans="1:19" ht="15" customHeight="1" x14ac:dyDescent="0.25">
      <c r="A769" s="128">
        <v>12468</v>
      </c>
      <c r="B769" s="65" t="s">
        <v>413</v>
      </c>
      <c r="C769" s="65" t="s">
        <v>72</v>
      </c>
      <c r="D769" s="66">
        <v>46315</v>
      </c>
      <c r="E769" s="67">
        <v>0.23</v>
      </c>
      <c r="F769" s="65" t="s">
        <v>285</v>
      </c>
      <c r="G769" s="66">
        <v>46315</v>
      </c>
      <c r="H769" s="129">
        <v>40526338</v>
      </c>
      <c r="I769" s="129">
        <v>10</v>
      </c>
      <c r="J769" s="65" t="s">
        <v>4090</v>
      </c>
      <c r="K769" s="65" t="s">
        <v>4091</v>
      </c>
      <c r="L769" s="66">
        <v>46315</v>
      </c>
      <c r="M769" s="65" t="s">
        <v>315</v>
      </c>
      <c r="N769" s="65" t="s">
        <v>793</v>
      </c>
      <c r="O769" s="65" t="s">
        <v>289</v>
      </c>
      <c r="P769" s="66">
        <v>46315</v>
      </c>
      <c r="Q769" s="31">
        <f t="shared" si="24"/>
        <v>44</v>
      </c>
      <c r="R769" s="31">
        <f t="shared" si="25"/>
        <v>58</v>
      </c>
      <c r="S769" s="29">
        <f>IF($Q769&lt;Parâmetros!$E$19,$G769-1,$G769)</f>
        <v>46314</v>
      </c>
    </row>
    <row r="770" spans="1:19" ht="15" customHeight="1" x14ac:dyDescent="0.25">
      <c r="A770" s="128">
        <v>12468</v>
      </c>
      <c r="B770" s="65" t="s">
        <v>413</v>
      </c>
      <c r="C770" s="65" t="s">
        <v>72</v>
      </c>
      <c r="D770" s="66">
        <v>46315</v>
      </c>
      <c r="E770" s="67">
        <v>0.17</v>
      </c>
      <c r="F770" s="65" t="s">
        <v>285</v>
      </c>
      <c r="G770" s="66">
        <v>46315</v>
      </c>
      <c r="H770" s="129">
        <v>40526341</v>
      </c>
      <c r="I770" s="129">
        <v>10</v>
      </c>
      <c r="J770" s="65" t="s">
        <v>4092</v>
      </c>
      <c r="K770" s="65" t="s">
        <v>4093</v>
      </c>
      <c r="L770" s="66">
        <v>46315</v>
      </c>
      <c r="M770" s="65" t="s">
        <v>315</v>
      </c>
      <c r="N770" s="65" t="s">
        <v>793</v>
      </c>
      <c r="O770" s="65" t="s">
        <v>289</v>
      </c>
      <c r="P770" s="66">
        <v>46315</v>
      </c>
      <c r="Q770" s="31">
        <f t="shared" si="24"/>
        <v>60</v>
      </c>
      <c r="R770" s="31">
        <f t="shared" si="25"/>
        <v>71</v>
      </c>
      <c r="S770" s="29">
        <f>IF($Q770&lt;Parâmetros!$E$19,$G770-1,$G770)</f>
        <v>46314</v>
      </c>
    </row>
    <row r="771" spans="1:19" ht="15" customHeight="1" x14ac:dyDescent="0.25">
      <c r="A771" s="128">
        <v>12468</v>
      </c>
      <c r="B771" s="65" t="s">
        <v>413</v>
      </c>
      <c r="C771" s="65" t="s">
        <v>72</v>
      </c>
      <c r="D771" s="66">
        <v>46315</v>
      </c>
      <c r="E771" s="67">
        <v>0.13</v>
      </c>
      <c r="F771" s="65" t="s">
        <v>285</v>
      </c>
      <c r="G771" s="66">
        <v>46315</v>
      </c>
      <c r="H771" s="129">
        <v>40526337</v>
      </c>
      <c r="I771" s="129">
        <v>10</v>
      </c>
      <c r="J771" s="65" t="s">
        <v>4094</v>
      </c>
      <c r="K771" s="65" t="s">
        <v>4095</v>
      </c>
      <c r="L771" s="66">
        <v>46315</v>
      </c>
      <c r="M771" s="65" t="s">
        <v>315</v>
      </c>
      <c r="N771" s="65" t="s">
        <v>793</v>
      </c>
      <c r="O771" s="65" t="s">
        <v>289</v>
      </c>
      <c r="P771" s="66">
        <v>46315</v>
      </c>
      <c r="Q771" s="31">
        <f t="shared" si="24"/>
        <v>71</v>
      </c>
      <c r="R771" s="31">
        <f t="shared" si="25"/>
        <v>79</v>
      </c>
      <c r="S771" s="29">
        <f>IF($Q771&lt;Parâmetros!$E$19,$G771-1,$G771)</f>
        <v>46314</v>
      </c>
    </row>
    <row r="772" spans="1:19" ht="15" customHeight="1" x14ac:dyDescent="0.25">
      <c r="A772" s="128">
        <v>12468</v>
      </c>
      <c r="B772" s="65" t="s">
        <v>413</v>
      </c>
      <c r="C772" s="65" t="s">
        <v>72</v>
      </c>
      <c r="D772" s="66">
        <v>46315</v>
      </c>
      <c r="E772" s="67">
        <v>0.14000000000000001</v>
      </c>
      <c r="F772" s="65" t="s">
        <v>285</v>
      </c>
      <c r="G772" s="66">
        <v>46315</v>
      </c>
      <c r="H772" s="129">
        <v>40526336</v>
      </c>
      <c r="I772" s="129">
        <v>10</v>
      </c>
      <c r="J772" s="65" t="s">
        <v>4096</v>
      </c>
      <c r="K772" s="65" t="s">
        <v>4097</v>
      </c>
      <c r="L772" s="66">
        <v>46315</v>
      </c>
      <c r="M772" s="65" t="s">
        <v>315</v>
      </c>
      <c r="N772" s="65" t="s">
        <v>793</v>
      </c>
      <c r="O772" s="65" t="s">
        <v>289</v>
      </c>
      <c r="P772" s="66">
        <v>46315</v>
      </c>
      <c r="Q772" s="31">
        <f t="shared" si="24"/>
        <v>79</v>
      </c>
      <c r="R772" s="31">
        <f t="shared" si="25"/>
        <v>88</v>
      </c>
      <c r="S772" s="29">
        <f>IF($Q772&lt;Parâmetros!$E$19,$G772-1,$G772)</f>
        <v>46314</v>
      </c>
    </row>
    <row r="773" spans="1:19" ht="15" customHeight="1" x14ac:dyDescent="0.25">
      <c r="A773" s="128">
        <v>12468</v>
      </c>
      <c r="B773" s="65" t="s">
        <v>413</v>
      </c>
      <c r="C773" s="65" t="s">
        <v>72</v>
      </c>
      <c r="D773" s="66">
        <v>46315</v>
      </c>
      <c r="E773" s="67">
        <v>0.15</v>
      </c>
      <c r="F773" s="65" t="s">
        <v>285</v>
      </c>
      <c r="G773" s="66">
        <v>46315</v>
      </c>
      <c r="H773" s="129">
        <v>40526335</v>
      </c>
      <c r="I773" s="129">
        <v>10</v>
      </c>
      <c r="J773" s="65" t="s">
        <v>4098</v>
      </c>
      <c r="K773" s="65" t="s">
        <v>4099</v>
      </c>
      <c r="L773" s="66">
        <v>46315</v>
      </c>
      <c r="M773" s="65" t="s">
        <v>315</v>
      </c>
      <c r="N773" s="65" t="s">
        <v>793</v>
      </c>
      <c r="O773" s="65" t="s">
        <v>289</v>
      </c>
      <c r="P773" s="66">
        <v>46315</v>
      </c>
      <c r="Q773" s="31">
        <f t="shared" si="24"/>
        <v>88</v>
      </c>
      <c r="R773" s="31">
        <f t="shared" si="25"/>
        <v>97</v>
      </c>
      <c r="S773" s="29">
        <f>IF($Q773&lt;Parâmetros!$E$19,$G773-1,$G773)</f>
        <v>46314</v>
      </c>
    </row>
    <row r="774" spans="1:19" ht="15" customHeight="1" x14ac:dyDescent="0.25">
      <c r="A774" s="128">
        <v>12468</v>
      </c>
      <c r="B774" s="65" t="s">
        <v>413</v>
      </c>
      <c r="C774" s="65" t="s">
        <v>72</v>
      </c>
      <c r="D774" s="66">
        <v>46315</v>
      </c>
      <c r="E774" s="67">
        <v>0.79</v>
      </c>
      <c r="F774" s="65" t="s">
        <v>285</v>
      </c>
      <c r="G774" s="66">
        <v>46315</v>
      </c>
      <c r="H774" s="129">
        <v>40526334</v>
      </c>
      <c r="I774" s="129">
        <v>10</v>
      </c>
      <c r="J774" s="65" t="s">
        <v>4100</v>
      </c>
      <c r="K774" s="65" t="s">
        <v>4101</v>
      </c>
      <c r="L774" s="66">
        <v>46315</v>
      </c>
      <c r="M774" s="65" t="s">
        <v>315</v>
      </c>
      <c r="N774" s="65" t="s">
        <v>793</v>
      </c>
      <c r="O774" s="65" t="s">
        <v>289</v>
      </c>
      <c r="P774" s="66">
        <v>46315</v>
      </c>
      <c r="Q774" s="31">
        <f t="shared" si="24"/>
        <v>97</v>
      </c>
      <c r="R774" s="31">
        <f t="shared" si="25"/>
        <v>145</v>
      </c>
      <c r="S774" s="29">
        <f>IF($Q774&lt;Parâmetros!$E$19,$G774-1,$G774)</f>
        <v>46314</v>
      </c>
    </row>
    <row r="775" spans="1:19" ht="15" customHeight="1" x14ac:dyDescent="0.25">
      <c r="A775" s="128">
        <v>12468</v>
      </c>
      <c r="B775" s="65" t="s">
        <v>413</v>
      </c>
      <c r="C775" s="65" t="s">
        <v>72</v>
      </c>
      <c r="D775" s="66">
        <v>46315</v>
      </c>
      <c r="E775" s="67">
        <v>1.78</v>
      </c>
      <c r="F775" s="65" t="s">
        <v>285</v>
      </c>
      <c r="G775" s="66">
        <v>46315</v>
      </c>
      <c r="H775" s="129">
        <v>40527385</v>
      </c>
      <c r="I775" s="129">
        <v>10</v>
      </c>
      <c r="J775" s="65" t="s">
        <v>4102</v>
      </c>
      <c r="K775" s="65" t="s">
        <v>4103</v>
      </c>
      <c r="L775" s="66">
        <v>46315</v>
      </c>
      <c r="M775" s="65" t="s">
        <v>287</v>
      </c>
      <c r="N775" s="65" t="s">
        <v>793</v>
      </c>
      <c r="O775" s="65" t="s">
        <v>289</v>
      </c>
      <c r="P775" s="66">
        <v>46315</v>
      </c>
      <c r="Q775" s="31">
        <f t="shared" si="24"/>
        <v>145</v>
      </c>
      <c r="R775" s="31">
        <f t="shared" si="25"/>
        <v>252</v>
      </c>
      <c r="S775" s="29">
        <f>IF($Q775&lt;Parâmetros!$E$19,$G775-1,$G775)</f>
        <v>46314</v>
      </c>
    </row>
    <row r="776" spans="1:19" ht="15" customHeight="1" x14ac:dyDescent="0.25">
      <c r="A776" s="128">
        <v>12468</v>
      </c>
      <c r="B776" s="65" t="s">
        <v>413</v>
      </c>
      <c r="C776" s="65" t="s">
        <v>72</v>
      </c>
      <c r="D776" s="66">
        <v>46315</v>
      </c>
      <c r="E776" s="67">
        <v>1.46</v>
      </c>
      <c r="F776" s="65" t="s">
        <v>285</v>
      </c>
      <c r="G776" s="66">
        <v>46315</v>
      </c>
      <c r="H776" s="129">
        <v>40527691</v>
      </c>
      <c r="I776" s="129">
        <v>10</v>
      </c>
      <c r="J776" s="65" t="s">
        <v>4104</v>
      </c>
      <c r="K776" s="65" t="s">
        <v>4105</v>
      </c>
      <c r="L776" s="66">
        <v>46315</v>
      </c>
      <c r="M776" s="65" t="s">
        <v>287</v>
      </c>
      <c r="N776" s="65" t="s">
        <v>793</v>
      </c>
      <c r="O776" s="65" t="s">
        <v>289</v>
      </c>
      <c r="P776" s="66">
        <v>46315</v>
      </c>
      <c r="Q776" s="31">
        <f t="shared" si="24"/>
        <v>253</v>
      </c>
      <c r="R776" s="31">
        <f t="shared" si="25"/>
        <v>341</v>
      </c>
      <c r="S776" s="29">
        <f>IF($Q776&lt;Parâmetros!$E$19,$G776-1,$G776)</f>
        <v>46314</v>
      </c>
    </row>
    <row r="777" spans="1:19" ht="15" customHeight="1" x14ac:dyDescent="0.25">
      <c r="A777" s="128">
        <v>12468</v>
      </c>
      <c r="B777" s="65" t="s">
        <v>413</v>
      </c>
      <c r="C777" s="65" t="s">
        <v>72</v>
      </c>
      <c r="D777" s="66">
        <v>46316</v>
      </c>
      <c r="E777" s="67">
        <v>6.27</v>
      </c>
      <c r="F777" s="65" t="s">
        <v>285</v>
      </c>
      <c r="G777" s="66">
        <v>46316</v>
      </c>
      <c r="H777" s="129">
        <v>40527944</v>
      </c>
      <c r="I777" s="129">
        <v>10</v>
      </c>
      <c r="J777" s="65" t="s">
        <v>4106</v>
      </c>
      <c r="K777" s="65" t="s">
        <v>4107</v>
      </c>
      <c r="L777" s="66">
        <v>46316</v>
      </c>
      <c r="M777" s="65" t="s">
        <v>287</v>
      </c>
      <c r="N777" s="65" t="s">
        <v>793</v>
      </c>
      <c r="O777" s="65" t="s">
        <v>289</v>
      </c>
      <c r="P777" s="66">
        <v>46316</v>
      </c>
      <c r="Q777" s="31">
        <f t="shared" si="24"/>
        <v>40</v>
      </c>
      <c r="R777" s="31">
        <f t="shared" si="25"/>
        <v>416</v>
      </c>
      <c r="S777" s="29">
        <f>IF($Q777&lt;Parâmetros!$E$19,$G777-1,$G777)</f>
        <v>46315</v>
      </c>
    </row>
    <row r="778" spans="1:19" ht="15" customHeight="1" x14ac:dyDescent="0.25">
      <c r="A778" s="128">
        <v>12468</v>
      </c>
      <c r="B778" s="65" t="s">
        <v>413</v>
      </c>
      <c r="C778" s="65" t="s">
        <v>72</v>
      </c>
      <c r="D778" s="66">
        <v>46317</v>
      </c>
      <c r="E778" s="67">
        <v>0.17</v>
      </c>
      <c r="F778" s="65" t="s">
        <v>285</v>
      </c>
      <c r="G778" s="66">
        <v>46317</v>
      </c>
      <c r="H778" s="129">
        <v>40523638</v>
      </c>
      <c r="I778" s="129">
        <v>10</v>
      </c>
      <c r="J778" s="65" t="s">
        <v>4420</v>
      </c>
      <c r="K778" s="65" t="s">
        <v>4421</v>
      </c>
      <c r="L778" s="66">
        <v>46317</v>
      </c>
      <c r="M778" s="65" t="s">
        <v>315</v>
      </c>
      <c r="N778" s="129">
        <v>3010749</v>
      </c>
      <c r="O778" s="65" t="s">
        <v>289</v>
      </c>
      <c r="P778" s="66">
        <v>46317</v>
      </c>
      <c r="Q778" s="31">
        <f t="shared" si="24"/>
        <v>3</v>
      </c>
      <c r="R778" s="31">
        <f t="shared" si="25"/>
        <v>13</v>
      </c>
      <c r="S778" s="29">
        <f>IF($Q778&lt;Parâmetros!$E$19,$G778-1,$G778)</f>
        <v>46316</v>
      </c>
    </row>
    <row r="779" spans="1:19" ht="15" customHeight="1" x14ac:dyDescent="0.25">
      <c r="A779" s="128">
        <v>12468</v>
      </c>
      <c r="B779" s="65" t="s">
        <v>413</v>
      </c>
      <c r="C779" s="65" t="s">
        <v>72</v>
      </c>
      <c r="D779" s="66">
        <v>46317</v>
      </c>
      <c r="E779" s="67">
        <v>0.18</v>
      </c>
      <c r="F779" s="65" t="s">
        <v>285</v>
      </c>
      <c r="G779" s="66">
        <v>46317</v>
      </c>
      <c r="H779" s="129">
        <v>40523646</v>
      </c>
      <c r="I779" s="129">
        <v>10</v>
      </c>
      <c r="J779" s="65" t="s">
        <v>4422</v>
      </c>
      <c r="K779" s="65" t="s">
        <v>4423</v>
      </c>
      <c r="L779" s="66">
        <v>46317</v>
      </c>
      <c r="M779" s="65" t="s">
        <v>315</v>
      </c>
      <c r="N779" s="129">
        <v>3002677</v>
      </c>
      <c r="O779" s="65" t="s">
        <v>289</v>
      </c>
      <c r="P779" s="66">
        <v>46317</v>
      </c>
      <c r="Q779" s="31">
        <f t="shared" si="24"/>
        <v>13</v>
      </c>
      <c r="R779" s="31">
        <f t="shared" si="25"/>
        <v>24</v>
      </c>
      <c r="S779" s="29">
        <f>IF($Q779&lt;Parâmetros!$E$19,$G779-1,$G779)</f>
        <v>46316</v>
      </c>
    </row>
    <row r="780" spans="1:19" ht="15" customHeight="1" x14ac:dyDescent="0.25">
      <c r="A780" s="128">
        <v>12468</v>
      </c>
      <c r="B780" s="65" t="s">
        <v>413</v>
      </c>
      <c r="C780" s="65" t="s">
        <v>72</v>
      </c>
      <c r="D780" s="66">
        <v>46317</v>
      </c>
      <c r="E780" s="67">
        <v>0.13</v>
      </c>
      <c r="F780" s="65" t="s">
        <v>285</v>
      </c>
      <c r="G780" s="66">
        <v>46317</v>
      </c>
      <c r="H780" s="129">
        <v>40523649</v>
      </c>
      <c r="I780" s="129">
        <v>10</v>
      </c>
      <c r="J780" s="65" t="s">
        <v>4424</v>
      </c>
      <c r="K780" s="65" t="s">
        <v>4425</v>
      </c>
      <c r="L780" s="66">
        <v>46317</v>
      </c>
      <c r="M780" s="65" t="s">
        <v>315</v>
      </c>
      <c r="N780" s="129">
        <v>3010497</v>
      </c>
      <c r="O780" s="65" t="s">
        <v>289</v>
      </c>
      <c r="P780" s="66">
        <v>46317</v>
      </c>
      <c r="Q780" s="31">
        <f t="shared" si="24"/>
        <v>25</v>
      </c>
      <c r="R780" s="31">
        <f t="shared" si="25"/>
        <v>33</v>
      </c>
      <c r="S780" s="29">
        <f>IF($Q780&lt;Parâmetros!$E$19,$G780-1,$G780)</f>
        <v>46316</v>
      </c>
    </row>
    <row r="781" spans="1:19" ht="15" customHeight="1" x14ac:dyDescent="0.25">
      <c r="A781" s="128">
        <v>12468</v>
      </c>
      <c r="B781" s="65" t="s">
        <v>413</v>
      </c>
      <c r="C781" s="65" t="s">
        <v>72</v>
      </c>
      <c r="D781" s="66">
        <v>46317</v>
      </c>
      <c r="E781" s="67">
        <v>7.0000000000000007E-2</v>
      </c>
      <c r="F781" s="65" t="s">
        <v>285</v>
      </c>
      <c r="G781" s="66">
        <v>46317</v>
      </c>
      <c r="H781" s="129">
        <v>40523650</v>
      </c>
      <c r="I781" s="129">
        <v>10</v>
      </c>
      <c r="J781" s="65" t="s">
        <v>4426</v>
      </c>
      <c r="K781" s="65" t="s">
        <v>4427</v>
      </c>
      <c r="L781" s="66">
        <v>46317</v>
      </c>
      <c r="M781" s="65" t="s">
        <v>315</v>
      </c>
      <c r="N781" s="129">
        <v>3010498</v>
      </c>
      <c r="O781" s="65" t="s">
        <v>289</v>
      </c>
      <c r="P781" s="66">
        <v>46317</v>
      </c>
      <c r="Q781" s="31">
        <f t="shared" si="24"/>
        <v>35</v>
      </c>
      <c r="R781" s="31">
        <f t="shared" si="25"/>
        <v>39</v>
      </c>
      <c r="S781" s="29">
        <f>IF($Q781&lt;Parâmetros!$E$19,$G781-1,$G781)</f>
        <v>46316</v>
      </c>
    </row>
    <row r="782" spans="1:19" ht="15" customHeight="1" x14ac:dyDescent="0.25">
      <c r="A782" s="128">
        <v>12468</v>
      </c>
      <c r="B782" s="65" t="s">
        <v>413</v>
      </c>
      <c r="C782" s="65" t="s">
        <v>72</v>
      </c>
      <c r="D782" s="66">
        <v>46317</v>
      </c>
      <c r="E782" s="67">
        <v>0.04</v>
      </c>
      <c r="F782" s="65" t="s">
        <v>285</v>
      </c>
      <c r="G782" s="66">
        <v>46317</v>
      </c>
      <c r="H782" s="129">
        <v>40523660</v>
      </c>
      <c r="I782" s="129">
        <v>10</v>
      </c>
      <c r="J782" s="65" t="s">
        <v>4428</v>
      </c>
      <c r="K782" s="65" t="s">
        <v>4429</v>
      </c>
      <c r="L782" s="66">
        <v>46317</v>
      </c>
      <c r="M782" s="65" t="s">
        <v>315</v>
      </c>
      <c r="N782" s="65" t="s">
        <v>793</v>
      </c>
      <c r="O782" s="65" t="s">
        <v>289</v>
      </c>
      <c r="P782" s="66">
        <v>46317</v>
      </c>
      <c r="Q782" s="31">
        <f t="shared" si="24"/>
        <v>39</v>
      </c>
      <c r="R782" s="31">
        <f t="shared" si="25"/>
        <v>41</v>
      </c>
      <c r="S782" s="29">
        <f>IF($Q782&lt;Parâmetros!$E$19,$G782-1,$G782)</f>
        <v>46316</v>
      </c>
    </row>
    <row r="783" spans="1:19" ht="15" customHeight="1" x14ac:dyDescent="0.25">
      <c r="A783" s="128">
        <v>12468</v>
      </c>
      <c r="B783" s="65" t="s">
        <v>413</v>
      </c>
      <c r="C783" s="65" t="s">
        <v>72</v>
      </c>
      <c r="D783" s="66">
        <v>46317</v>
      </c>
      <c r="E783" s="67">
        <v>0.02</v>
      </c>
      <c r="F783" s="65" t="s">
        <v>285</v>
      </c>
      <c r="G783" s="66">
        <v>46317</v>
      </c>
      <c r="H783" s="129">
        <v>40523660</v>
      </c>
      <c r="I783" s="129">
        <v>10</v>
      </c>
      <c r="J783" s="65" t="s">
        <v>4430</v>
      </c>
      <c r="K783" s="65" t="s">
        <v>4431</v>
      </c>
      <c r="L783" s="66">
        <v>46317</v>
      </c>
      <c r="M783" s="65" t="s">
        <v>315</v>
      </c>
      <c r="N783" s="65" t="s">
        <v>793</v>
      </c>
      <c r="O783" s="65" t="s">
        <v>289</v>
      </c>
      <c r="P783" s="66">
        <v>46317</v>
      </c>
      <c r="Q783" s="31">
        <f t="shared" si="24"/>
        <v>41</v>
      </c>
      <c r="R783" s="31">
        <f t="shared" si="25"/>
        <v>43</v>
      </c>
      <c r="S783" s="29">
        <f>IF($Q783&lt;Parâmetros!$E$19,$G783-1,$G783)</f>
        <v>46316</v>
      </c>
    </row>
    <row r="784" spans="1:19" ht="15" customHeight="1" x14ac:dyDescent="0.25">
      <c r="A784" s="128">
        <v>12468</v>
      </c>
      <c r="B784" s="65" t="s">
        <v>413</v>
      </c>
      <c r="C784" s="65" t="s">
        <v>72</v>
      </c>
      <c r="D784" s="66">
        <v>46317</v>
      </c>
      <c r="E784" s="67">
        <v>0.01</v>
      </c>
      <c r="F784" s="65" t="s">
        <v>285</v>
      </c>
      <c r="G784" s="66">
        <v>46317</v>
      </c>
      <c r="H784" s="129">
        <v>40523660</v>
      </c>
      <c r="I784" s="129">
        <v>10</v>
      </c>
      <c r="J784" s="65" t="s">
        <v>4432</v>
      </c>
      <c r="K784" s="65" t="s">
        <v>4433</v>
      </c>
      <c r="L784" s="66">
        <v>46317</v>
      </c>
      <c r="M784" s="65" t="s">
        <v>315</v>
      </c>
      <c r="N784" s="65" t="s">
        <v>793</v>
      </c>
      <c r="O784" s="65" t="s">
        <v>289</v>
      </c>
      <c r="P784" s="66">
        <v>46317</v>
      </c>
      <c r="Q784" s="31">
        <f t="shared" si="24"/>
        <v>43</v>
      </c>
      <c r="R784" s="31">
        <f t="shared" si="25"/>
        <v>44</v>
      </c>
      <c r="S784" s="29">
        <f>IF($Q784&lt;Parâmetros!$E$19,$G784-1,$G784)</f>
        <v>46316</v>
      </c>
    </row>
    <row r="785" spans="1:19" ht="15" customHeight="1" x14ac:dyDescent="0.25">
      <c r="A785" s="128">
        <v>12468</v>
      </c>
      <c r="B785" s="65" t="s">
        <v>413</v>
      </c>
      <c r="C785" s="65" t="s">
        <v>72</v>
      </c>
      <c r="D785" s="66">
        <v>46317</v>
      </c>
      <c r="E785" s="67">
        <v>0.02</v>
      </c>
      <c r="F785" s="65" t="s">
        <v>285</v>
      </c>
      <c r="G785" s="66">
        <v>46317</v>
      </c>
      <c r="H785" s="129">
        <v>40523660</v>
      </c>
      <c r="I785" s="129">
        <v>10</v>
      </c>
      <c r="J785" s="65" t="s">
        <v>4434</v>
      </c>
      <c r="K785" s="65" t="s">
        <v>4435</v>
      </c>
      <c r="L785" s="66">
        <v>46317</v>
      </c>
      <c r="M785" s="65" t="s">
        <v>315</v>
      </c>
      <c r="N785" s="65" t="s">
        <v>793</v>
      </c>
      <c r="O785" s="65" t="s">
        <v>289</v>
      </c>
      <c r="P785" s="66">
        <v>46317</v>
      </c>
      <c r="Q785" s="31">
        <f t="shared" si="24"/>
        <v>44</v>
      </c>
      <c r="R785" s="31">
        <f t="shared" si="25"/>
        <v>45</v>
      </c>
      <c r="S785" s="29">
        <f>IF($Q785&lt;Parâmetros!$E$19,$G785-1,$G785)</f>
        <v>46316</v>
      </c>
    </row>
    <row r="786" spans="1:19" ht="15" customHeight="1" x14ac:dyDescent="0.25">
      <c r="A786" s="128">
        <v>12468</v>
      </c>
      <c r="B786" s="65" t="s">
        <v>413</v>
      </c>
      <c r="C786" s="65" t="s">
        <v>72</v>
      </c>
      <c r="D786" s="66">
        <v>46317</v>
      </c>
      <c r="E786" s="67">
        <v>0.01</v>
      </c>
      <c r="F786" s="65" t="s">
        <v>285</v>
      </c>
      <c r="G786" s="66">
        <v>46317</v>
      </c>
      <c r="H786" s="129">
        <v>40523660</v>
      </c>
      <c r="I786" s="129">
        <v>10</v>
      </c>
      <c r="J786" s="65" t="s">
        <v>4436</v>
      </c>
      <c r="K786" s="65" t="s">
        <v>4437</v>
      </c>
      <c r="L786" s="66">
        <v>46317</v>
      </c>
      <c r="M786" s="65" t="s">
        <v>315</v>
      </c>
      <c r="N786" s="65" t="s">
        <v>793</v>
      </c>
      <c r="O786" s="65" t="s">
        <v>289</v>
      </c>
      <c r="P786" s="66">
        <v>46317</v>
      </c>
      <c r="Q786" s="31">
        <f t="shared" si="24"/>
        <v>45</v>
      </c>
      <c r="R786" s="31">
        <f t="shared" si="25"/>
        <v>45</v>
      </c>
      <c r="S786" s="29">
        <f>IF($Q786&lt;Parâmetros!$E$19,$G786-1,$G786)</f>
        <v>46316</v>
      </c>
    </row>
    <row r="787" spans="1:19" ht="15" customHeight="1" x14ac:dyDescent="0.25">
      <c r="A787" s="128">
        <v>12468</v>
      </c>
      <c r="B787" s="65" t="s">
        <v>413</v>
      </c>
      <c r="C787" s="65" t="s">
        <v>72</v>
      </c>
      <c r="D787" s="66">
        <v>46317</v>
      </c>
      <c r="E787" s="67">
        <v>0.2</v>
      </c>
      <c r="F787" s="65" t="s">
        <v>285</v>
      </c>
      <c r="G787" s="66">
        <v>46317</v>
      </c>
      <c r="H787" s="129">
        <v>40523667</v>
      </c>
      <c r="I787" s="129">
        <v>10</v>
      </c>
      <c r="J787" s="65" t="s">
        <v>4438</v>
      </c>
      <c r="K787" s="65" t="s">
        <v>4439</v>
      </c>
      <c r="L787" s="66">
        <v>46317</v>
      </c>
      <c r="M787" s="65" t="s">
        <v>315</v>
      </c>
      <c r="N787" s="65" t="s">
        <v>793</v>
      </c>
      <c r="O787" s="65" t="s">
        <v>289</v>
      </c>
      <c r="P787" s="66">
        <v>46317</v>
      </c>
      <c r="Q787" s="31">
        <f t="shared" si="24"/>
        <v>46</v>
      </c>
      <c r="R787" s="31">
        <f t="shared" si="25"/>
        <v>58</v>
      </c>
      <c r="S787" s="29">
        <f>IF($Q787&lt;Parâmetros!$E$19,$G787-1,$G787)</f>
        <v>46316</v>
      </c>
    </row>
    <row r="788" spans="1:19" ht="15" customHeight="1" x14ac:dyDescent="0.25">
      <c r="A788" s="128">
        <v>12468</v>
      </c>
      <c r="B788" s="65" t="s">
        <v>413</v>
      </c>
      <c r="C788" s="65" t="s">
        <v>72</v>
      </c>
      <c r="D788" s="66">
        <v>46317</v>
      </c>
      <c r="E788" s="67">
        <v>0.01</v>
      </c>
      <c r="F788" s="65" t="s">
        <v>285</v>
      </c>
      <c r="G788" s="66">
        <v>46317</v>
      </c>
      <c r="H788" s="129">
        <v>40523670</v>
      </c>
      <c r="I788" s="129">
        <v>10</v>
      </c>
      <c r="J788" s="65" t="s">
        <v>4440</v>
      </c>
      <c r="K788" s="65" t="s">
        <v>4441</v>
      </c>
      <c r="L788" s="66">
        <v>46317</v>
      </c>
      <c r="M788" s="65" t="s">
        <v>315</v>
      </c>
      <c r="N788" s="65" t="s">
        <v>793</v>
      </c>
      <c r="O788" s="65" t="s">
        <v>289</v>
      </c>
      <c r="P788" s="66">
        <v>46317</v>
      </c>
      <c r="Q788" s="31">
        <f t="shared" si="24"/>
        <v>59</v>
      </c>
      <c r="R788" s="31">
        <f t="shared" si="25"/>
        <v>59</v>
      </c>
      <c r="S788" s="29">
        <f>IF($Q788&lt;Parâmetros!$E$19,$G788-1,$G788)</f>
        <v>46316</v>
      </c>
    </row>
    <row r="789" spans="1:19" ht="15" customHeight="1" x14ac:dyDescent="0.25">
      <c r="A789" s="128">
        <v>12468</v>
      </c>
      <c r="B789" s="65" t="s">
        <v>413</v>
      </c>
      <c r="C789" s="65" t="s">
        <v>72</v>
      </c>
      <c r="D789" s="66">
        <v>46317</v>
      </c>
      <c r="E789" s="67">
        <v>0.01</v>
      </c>
      <c r="F789" s="65" t="s">
        <v>285</v>
      </c>
      <c r="G789" s="66">
        <v>46317</v>
      </c>
      <c r="H789" s="129">
        <v>40523670</v>
      </c>
      <c r="I789" s="129">
        <v>10</v>
      </c>
      <c r="J789" s="65" t="s">
        <v>4442</v>
      </c>
      <c r="K789" s="65" t="s">
        <v>4443</v>
      </c>
      <c r="L789" s="66">
        <v>46317</v>
      </c>
      <c r="M789" s="65" t="s">
        <v>315</v>
      </c>
      <c r="N789" s="65" t="s">
        <v>793</v>
      </c>
      <c r="O789" s="65" t="s">
        <v>289</v>
      </c>
      <c r="P789" s="66">
        <v>46317</v>
      </c>
      <c r="Q789" s="31">
        <f t="shared" si="24"/>
        <v>60</v>
      </c>
      <c r="R789" s="31">
        <f t="shared" si="25"/>
        <v>60</v>
      </c>
      <c r="S789" s="29">
        <f>IF($Q789&lt;Parâmetros!$E$19,$G789-1,$G789)</f>
        <v>46316</v>
      </c>
    </row>
    <row r="790" spans="1:19" ht="15" customHeight="1" x14ac:dyDescent="0.25">
      <c r="A790" s="128">
        <v>12468</v>
      </c>
      <c r="B790" s="65" t="s">
        <v>413</v>
      </c>
      <c r="C790" s="65" t="s">
        <v>72</v>
      </c>
      <c r="D790" s="66">
        <v>46317</v>
      </c>
      <c r="E790" s="67">
        <v>0.01</v>
      </c>
      <c r="F790" s="65" t="s">
        <v>285</v>
      </c>
      <c r="G790" s="66">
        <v>46317</v>
      </c>
      <c r="H790" s="129">
        <v>40523670</v>
      </c>
      <c r="I790" s="129">
        <v>10</v>
      </c>
      <c r="J790" s="65" t="s">
        <v>414</v>
      </c>
      <c r="K790" s="65" t="s">
        <v>4444</v>
      </c>
      <c r="L790" s="66">
        <v>46317</v>
      </c>
      <c r="M790" s="65" t="s">
        <v>315</v>
      </c>
      <c r="N790" s="65" t="s">
        <v>793</v>
      </c>
      <c r="O790" s="65" t="s">
        <v>289</v>
      </c>
      <c r="P790" s="66">
        <v>46317</v>
      </c>
      <c r="Q790" s="31">
        <f t="shared" si="24"/>
        <v>60</v>
      </c>
      <c r="R790" s="31">
        <f t="shared" si="25"/>
        <v>61</v>
      </c>
      <c r="S790" s="29">
        <f>IF($Q790&lt;Parâmetros!$E$19,$G790-1,$G790)</f>
        <v>46316</v>
      </c>
    </row>
    <row r="791" spans="1:19" ht="15" customHeight="1" x14ac:dyDescent="0.25">
      <c r="A791" s="128">
        <v>12468</v>
      </c>
      <c r="B791" s="65" t="s">
        <v>413</v>
      </c>
      <c r="C791" s="65" t="s">
        <v>72</v>
      </c>
      <c r="D791" s="66">
        <v>46317</v>
      </c>
      <c r="E791" s="67">
        <v>0.01</v>
      </c>
      <c r="F791" s="65" t="s">
        <v>285</v>
      </c>
      <c r="G791" s="66">
        <v>46317</v>
      </c>
      <c r="H791" s="129">
        <v>40523670</v>
      </c>
      <c r="I791" s="129">
        <v>20</v>
      </c>
      <c r="J791" s="65" t="s">
        <v>4445</v>
      </c>
      <c r="K791" s="65" t="s">
        <v>4446</v>
      </c>
      <c r="L791" s="66">
        <v>46317</v>
      </c>
      <c r="M791" s="65" t="s">
        <v>315</v>
      </c>
      <c r="N791" s="65" t="s">
        <v>793</v>
      </c>
      <c r="O791" s="65" t="s">
        <v>289</v>
      </c>
      <c r="P791" s="66">
        <v>46317</v>
      </c>
      <c r="Q791" s="31">
        <f t="shared" si="24"/>
        <v>61</v>
      </c>
      <c r="R791" s="31">
        <f t="shared" si="25"/>
        <v>62</v>
      </c>
      <c r="S791" s="29">
        <f>IF($Q791&lt;Parâmetros!$E$19,$G791-1,$G791)</f>
        <v>46316</v>
      </c>
    </row>
    <row r="792" spans="1:19" ht="15" customHeight="1" x14ac:dyDescent="0.25">
      <c r="A792" s="128">
        <v>12468</v>
      </c>
      <c r="B792" s="65" t="s">
        <v>413</v>
      </c>
      <c r="C792" s="65" t="s">
        <v>72</v>
      </c>
      <c r="D792" s="66">
        <v>46317</v>
      </c>
      <c r="E792" s="67">
        <v>0.02</v>
      </c>
      <c r="F792" s="65" t="s">
        <v>285</v>
      </c>
      <c r="G792" s="66">
        <v>46317</v>
      </c>
      <c r="H792" s="129">
        <v>40523670</v>
      </c>
      <c r="I792" s="129">
        <v>20</v>
      </c>
      <c r="J792" s="65" t="s">
        <v>4447</v>
      </c>
      <c r="K792" s="65" t="s">
        <v>4448</v>
      </c>
      <c r="L792" s="66">
        <v>46317</v>
      </c>
      <c r="M792" s="65" t="s">
        <v>315</v>
      </c>
      <c r="N792" s="65" t="s">
        <v>793</v>
      </c>
      <c r="O792" s="65" t="s">
        <v>289</v>
      </c>
      <c r="P792" s="66">
        <v>46317</v>
      </c>
      <c r="Q792" s="31">
        <f t="shared" si="24"/>
        <v>62</v>
      </c>
      <c r="R792" s="31">
        <f t="shared" si="25"/>
        <v>63</v>
      </c>
      <c r="S792" s="29">
        <f>IF($Q792&lt;Parâmetros!$E$19,$G792-1,$G792)</f>
        <v>46316</v>
      </c>
    </row>
    <row r="793" spans="1:19" ht="15" customHeight="1" x14ac:dyDescent="0.25">
      <c r="A793" s="128">
        <v>12468</v>
      </c>
      <c r="B793" s="65" t="s">
        <v>413</v>
      </c>
      <c r="C793" s="65" t="s">
        <v>72</v>
      </c>
      <c r="D793" s="66">
        <v>46317</v>
      </c>
      <c r="E793" s="67">
        <v>0.01</v>
      </c>
      <c r="F793" s="65" t="s">
        <v>285</v>
      </c>
      <c r="G793" s="66">
        <v>46317</v>
      </c>
      <c r="H793" s="129">
        <v>40523670</v>
      </c>
      <c r="I793" s="129">
        <v>20</v>
      </c>
      <c r="J793" s="65" t="s">
        <v>4449</v>
      </c>
      <c r="K793" s="65" t="s">
        <v>4450</v>
      </c>
      <c r="L793" s="66">
        <v>46317</v>
      </c>
      <c r="M793" s="65" t="s">
        <v>315</v>
      </c>
      <c r="N793" s="65" t="s">
        <v>793</v>
      </c>
      <c r="O793" s="65" t="s">
        <v>289</v>
      </c>
      <c r="P793" s="66">
        <v>46317</v>
      </c>
      <c r="Q793" s="31">
        <f t="shared" si="24"/>
        <v>63</v>
      </c>
      <c r="R793" s="31">
        <f t="shared" si="25"/>
        <v>64</v>
      </c>
      <c r="S793" s="29">
        <f>IF($Q793&lt;Parâmetros!$E$19,$G793-1,$G793)</f>
        <v>46316</v>
      </c>
    </row>
    <row r="794" spans="1:19" ht="15" customHeight="1" x14ac:dyDescent="0.25">
      <c r="A794" s="128">
        <v>12468</v>
      </c>
      <c r="B794" s="65" t="s">
        <v>413</v>
      </c>
      <c r="C794" s="65" t="s">
        <v>72</v>
      </c>
      <c r="D794" s="66">
        <v>46317</v>
      </c>
      <c r="E794" s="67">
        <v>0.01</v>
      </c>
      <c r="F794" s="65" t="s">
        <v>285</v>
      </c>
      <c r="G794" s="66">
        <v>46317</v>
      </c>
      <c r="H794" s="129">
        <v>40523670</v>
      </c>
      <c r="I794" s="129">
        <v>30</v>
      </c>
      <c r="J794" s="65" t="s">
        <v>4451</v>
      </c>
      <c r="K794" s="65" t="s">
        <v>4452</v>
      </c>
      <c r="L794" s="66">
        <v>46317</v>
      </c>
      <c r="M794" s="65" t="s">
        <v>315</v>
      </c>
      <c r="N794" s="65" t="s">
        <v>793</v>
      </c>
      <c r="O794" s="65" t="s">
        <v>289</v>
      </c>
      <c r="P794" s="66">
        <v>46317</v>
      </c>
      <c r="Q794" s="31">
        <f t="shared" si="24"/>
        <v>64</v>
      </c>
      <c r="R794" s="31">
        <f t="shared" si="25"/>
        <v>64</v>
      </c>
      <c r="S794" s="29">
        <f>IF($Q794&lt;Parâmetros!$E$19,$G794-1,$G794)</f>
        <v>46316</v>
      </c>
    </row>
    <row r="795" spans="1:19" ht="15" customHeight="1" x14ac:dyDescent="0.25">
      <c r="A795" s="128">
        <v>12468</v>
      </c>
      <c r="B795" s="65" t="s">
        <v>413</v>
      </c>
      <c r="C795" s="65" t="s">
        <v>72</v>
      </c>
      <c r="D795" s="66">
        <v>46317</v>
      </c>
      <c r="E795" s="67">
        <v>0.01</v>
      </c>
      <c r="F795" s="65" t="s">
        <v>285</v>
      </c>
      <c r="G795" s="66">
        <v>46317</v>
      </c>
      <c r="H795" s="129">
        <v>40523670</v>
      </c>
      <c r="I795" s="129">
        <v>30</v>
      </c>
      <c r="J795" s="65" t="s">
        <v>4453</v>
      </c>
      <c r="K795" s="65" t="s">
        <v>4454</v>
      </c>
      <c r="L795" s="66">
        <v>46317</v>
      </c>
      <c r="M795" s="65" t="s">
        <v>315</v>
      </c>
      <c r="N795" s="65" t="s">
        <v>793</v>
      </c>
      <c r="O795" s="65" t="s">
        <v>289</v>
      </c>
      <c r="P795" s="66">
        <v>46317</v>
      </c>
      <c r="Q795" s="31">
        <f t="shared" si="24"/>
        <v>65</v>
      </c>
      <c r="R795" s="31">
        <f t="shared" si="25"/>
        <v>65</v>
      </c>
      <c r="S795" s="29">
        <f>IF($Q795&lt;Parâmetros!$E$19,$G795-1,$G795)</f>
        <v>46316</v>
      </c>
    </row>
    <row r="796" spans="1:19" ht="15" customHeight="1" x14ac:dyDescent="0.25">
      <c r="A796" s="128">
        <v>12468</v>
      </c>
      <c r="B796" s="65" t="s">
        <v>413</v>
      </c>
      <c r="C796" s="65" t="s">
        <v>72</v>
      </c>
      <c r="D796" s="66">
        <v>46317</v>
      </c>
      <c r="E796" s="67">
        <v>0.01</v>
      </c>
      <c r="F796" s="65" t="s">
        <v>285</v>
      </c>
      <c r="G796" s="66">
        <v>46317</v>
      </c>
      <c r="H796" s="129">
        <v>40523670</v>
      </c>
      <c r="I796" s="129">
        <v>30</v>
      </c>
      <c r="J796" s="65" t="s">
        <v>4455</v>
      </c>
      <c r="K796" s="65" t="s">
        <v>4456</v>
      </c>
      <c r="L796" s="66">
        <v>46317</v>
      </c>
      <c r="M796" s="65" t="s">
        <v>315</v>
      </c>
      <c r="N796" s="65" t="s">
        <v>793</v>
      </c>
      <c r="O796" s="65" t="s">
        <v>289</v>
      </c>
      <c r="P796" s="66">
        <v>46317</v>
      </c>
      <c r="Q796" s="31">
        <f t="shared" si="24"/>
        <v>65</v>
      </c>
      <c r="R796" s="31">
        <f t="shared" si="25"/>
        <v>66</v>
      </c>
      <c r="S796" s="29">
        <f>IF($Q796&lt;Parâmetros!$E$19,$G796-1,$G796)</f>
        <v>46316</v>
      </c>
    </row>
    <row r="797" spans="1:19" ht="15" customHeight="1" x14ac:dyDescent="0.25">
      <c r="A797" s="128">
        <v>12468</v>
      </c>
      <c r="B797" s="65" t="s">
        <v>413</v>
      </c>
      <c r="C797" s="65" t="s">
        <v>72</v>
      </c>
      <c r="D797" s="66">
        <v>46317</v>
      </c>
      <c r="E797" s="67">
        <v>0.01</v>
      </c>
      <c r="F797" s="65" t="s">
        <v>285</v>
      </c>
      <c r="G797" s="66">
        <v>46317</v>
      </c>
      <c r="H797" s="129">
        <v>40523670</v>
      </c>
      <c r="I797" s="129">
        <v>40</v>
      </c>
      <c r="J797" s="65" t="s">
        <v>4457</v>
      </c>
      <c r="K797" s="65" t="s">
        <v>4458</v>
      </c>
      <c r="L797" s="66">
        <v>46317</v>
      </c>
      <c r="M797" s="65" t="s">
        <v>315</v>
      </c>
      <c r="N797" s="65" t="s">
        <v>793</v>
      </c>
      <c r="O797" s="65" t="s">
        <v>289</v>
      </c>
      <c r="P797" s="66">
        <v>46317</v>
      </c>
      <c r="Q797" s="31">
        <f t="shared" si="24"/>
        <v>66</v>
      </c>
      <c r="R797" s="31">
        <f t="shared" si="25"/>
        <v>67</v>
      </c>
      <c r="S797" s="29">
        <f>IF($Q797&lt;Parâmetros!$E$19,$G797-1,$G797)</f>
        <v>46316</v>
      </c>
    </row>
    <row r="798" spans="1:19" ht="15" customHeight="1" x14ac:dyDescent="0.25">
      <c r="A798" s="128">
        <v>12468</v>
      </c>
      <c r="B798" s="65" t="s">
        <v>413</v>
      </c>
      <c r="C798" s="65" t="s">
        <v>72</v>
      </c>
      <c r="D798" s="66">
        <v>46317</v>
      </c>
      <c r="E798" s="67">
        <v>0.02</v>
      </c>
      <c r="F798" s="65" t="s">
        <v>285</v>
      </c>
      <c r="G798" s="66">
        <v>46317</v>
      </c>
      <c r="H798" s="129">
        <v>40523670</v>
      </c>
      <c r="I798" s="129">
        <v>40</v>
      </c>
      <c r="J798" s="65" t="s">
        <v>4459</v>
      </c>
      <c r="K798" s="65" t="s">
        <v>4460</v>
      </c>
      <c r="L798" s="66">
        <v>46317</v>
      </c>
      <c r="M798" s="65" t="s">
        <v>315</v>
      </c>
      <c r="N798" s="65" t="s">
        <v>793</v>
      </c>
      <c r="O798" s="65" t="s">
        <v>289</v>
      </c>
      <c r="P798" s="66">
        <v>46317</v>
      </c>
      <c r="Q798" s="31">
        <f t="shared" si="24"/>
        <v>67</v>
      </c>
      <c r="R798" s="31">
        <f t="shared" si="25"/>
        <v>68</v>
      </c>
      <c r="S798" s="29">
        <f>IF($Q798&lt;Parâmetros!$E$19,$G798-1,$G798)</f>
        <v>46316</v>
      </c>
    </row>
    <row r="799" spans="1:19" ht="15" customHeight="1" x14ac:dyDescent="0.25">
      <c r="A799" s="128">
        <v>12468</v>
      </c>
      <c r="B799" s="65" t="s">
        <v>413</v>
      </c>
      <c r="C799" s="65" t="s">
        <v>72</v>
      </c>
      <c r="D799" s="66">
        <v>46317</v>
      </c>
      <c r="E799" s="67">
        <v>0.01</v>
      </c>
      <c r="F799" s="65" t="s">
        <v>285</v>
      </c>
      <c r="G799" s="66">
        <v>46317</v>
      </c>
      <c r="H799" s="129">
        <v>40523670</v>
      </c>
      <c r="I799" s="129">
        <v>40</v>
      </c>
      <c r="J799" s="65" t="s">
        <v>4461</v>
      </c>
      <c r="K799" s="65" t="s">
        <v>4462</v>
      </c>
      <c r="L799" s="66">
        <v>46317</v>
      </c>
      <c r="M799" s="65" t="s">
        <v>315</v>
      </c>
      <c r="N799" s="65" t="s">
        <v>793</v>
      </c>
      <c r="O799" s="65" t="s">
        <v>289</v>
      </c>
      <c r="P799" s="66">
        <v>46317</v>
      </c>
      <c r="Q799" s="31">
        <f t="shared" si="24"/>
        <v>68</v>
      </c>
      <c r="R799" s="31">
        <f t="shared" si="25"/>
        <v>69</v>
      </c>
      <c r="S799" s="29">
        <f>IF($Q799&lt;Parâmetros!$E$19,$G799-1,$G799)</f>
        <v>46316</v>
      </c>
    </row>
    <row r="800" spans="1:19" ht="15" customHeight="1" x14ac:dyDescent="0.25">
      <c r="A800" s="128">
        <v>12468</v>
      </c>
      <c r="B800" s="65" t="s">
        <v>413</v>
      </c>
      <c r="C800" s="65" t="s">
        <v>72</v>
      </c>
      <c r="D800" s="66">
        <v>46317</v>
      </c>
      <c r="E800" s="67">
        <v>0.01</v>
      </c>
      <c r="F800" s="65" t="s">
        <v>285</v>
      </c>
      <c r="G800" s="66">
        <v>46317</v>
      </c>
      <c r="H800" s="129">
        <v>40523670</v>
      </c>
      <c r="I800" s="129">
        <v>50</v>
      </c>
      <c r="J800" s="65" t="s">
        <v>4463</v>
      </c>
      <c r="K800" s="65" t="s">
        <v>4464</v>
      </c>
      <c r="L800" s="66">
        <v>46317</v>
      </c>
      <c r="M800" s="65" t="s">
        <v>315</v>
      </c>
      <c r="N800" s="65" t="s">
        <v>793</v>
      </c>
      <c r="O800" s="65" t="s">
        <v>289</v>
      </c>
      <c r="P800" s="66">
        <v>46317</v>
      </c>
      <c r="Q800" s="31">
        <f t="shared" si="24"/>
        <v>69</v>
      </c>
      <c r="R800" s="31">
        <f t="shared" si="25"/>
        <v>70</v>
      </c>
      <c r="S800" s="29">
        <f>IF($Q800&lt;Parâmetros!$E$19,$G800-1,$G800)</f>
        <v>46316</v>
      </c>
    </row>
    <row r="801" spans="1:19" ht="15" customHeight="1" x14ac:dyDescent="0.25">
      <c r="A801" s="128">
        <v>12468</v>
      </c>
      <c r="B801" s="65" t="s">
        <v>413</v>
      </c>
      <c r="C801" s="65" t="s">
        <v>72</v>
      </c>
      <c r="D801" s="66">
        <v>46317</v>
      </c>
      <c r="E801" s="67">
        <v>0.05</v>
      </c>
      <c r="F801" s="65" t="s">
        <v>285</v>
      </c>
      <c r="G801" s="66">
        <v>46317</v>
      </c>
      <c r="H801" s="129">
        <v>40523670</v>
      </c>
      <c r="I801" s="129">
        <v>50</v>
      </c>
      <c r="J801" s="65" t="s">
        <v>4465</v>
      </c>
      <c r="K801" s="65" t="s">
        <v>4466</v>
      </c>
      <c r="L801" s="66">
        <v>46317</v>
      </c>
      <c r="M801" s="65" t="s">
        <v>315</v>
      </c>
      <c r="N801" s="65" t="s">
        <v>793</v>
      </c>
      <c r="O801" s="65" t="s">
        <v>289</v>
      </c>
      <c r="P801" s="66">
        <v>46317</v>
      </c>
      <c r="Q801" s="31">
        <f t="shared" si="24"/>
        <v>72</v>
      </c>
      <c r="R801" s="31">
        <f t="shared" si="25"/>
        <v>75</v>
      </c>
      <c r="S801" s="29">
        <f>IF($Q801&lt;Parâmetros!$E$19,$G801-1,$G801)</f>
        <v>46316</v>
      </c>
    </row>
    <row r="802" spans="1:19" ht="15" customHeight="1" x14ac:dyDescent="0.25">
      <c r="A802" s="128">
        <v>12468</v>
      </c>
      <c r="B802" s="65" t="s">
        <v>413</v>
      </c>
      <c r="C802" s="65" t="s">
        <v>72</v>
      </c>
      <c r="D802" s="66">
        <v>46317</v>
      </c>
      <c r="E802" s="67">
        <v>0.1</v>
      </c>
      <c r="F802" s="65" t="s">
        <v>285</v>
      </c>
      <c r="G802" s="66">
        <v>46317</v>
      </c>
      <c r="H802" s="129">
        <v>40523670</v>
      </c>
      <c r="I802" s="129">
        <v>60</v>
      </c>
      <c r="J802" s="65" t="s">
        <v>4467</v>
      </c>
      <c r="K802" s="65" t="s">
        <v>4468</v>
      </c>
      <c r="L802" s="66">
        <v>46317</v>
      </c>
      <c r="M802" s="65" t="s">
        <v>315</v>
      </c>
      <c r="N802" s="65" t="s">
        <v>793</v>
      </c>
      <c r="O802" s="65" t="s">
        <v>289</v>
      </c>
      <c r="P802" s="66">
        <v>46317</v>
      </c>
      <c r="Q802" s="31">
        <f t="shared" si="24"/>
        <v>75</v>
      </c>
      <c r="R802" s="31">
        <f t="shared" si="25"/>
        <v>81</v>
      </c>
      <c r="S802" s="29">
        <f>IF($Q802&lt;Parâmetros!$E$19,$G802-1,$G802)</f>
        <v>46316</v>
      </c>
    </row>
    <row r="803" spans="1:19" ht="15" customHeight="1" x14ac:dyDescent="0.25">
      <c r="A803" s="128">
        <v>12468</v>
      </c>
      <c r="B803" s="65" t="s">
        <v>413</v>
      </c>
      <c r="C803" s="65" t="s">
        <v>72</v>
      </c>
      <c r="D803" s="66">
        <v>46317</v>
      </c>
      <c r="E803" s="67">
        <v>0.02</v>
      </c>
      <c r="F803" s="65" t="s">
        <v>285</v>
      </c>
      <c r="G803" s="66">
        <v>46317</v>
      </c>
      <c r="H803" s="129">
        <v>40523670</v>
      </c>
      <c r="I803" s="129">
        <v>60</v>
      </c>
      <c r="J803" s="65" t="s">
        <v>4469</v>
      </c>
      <c r="K803" s="65" t="s">
        <v>4470</v>
      </c>
      <c r="L803" s="66">
        <v>46317</v>
      </c>
      <c r="M803" s="65" t="s">
        <v>315</v>
      </c>
      <c r="N803" s="65" t="s">
        <v>793</v>
      </c>
      <c r="O803" s="65" t="s">
        <v>289</v>
      </c>
      <c r="P803" s="66">
        <v>46317</v>
      </c>
      <c r="Q803" s="31">
        <f t="shared" si="24"/>
        <v>82</v>
      </c>
      <c r="R803" s="31">
        <f t="shared" si="25"/>
        <v>83</v>
      </c>
      <c r="S803" s="29">
        <f>IF($Q803&lt;Parâmetros!$E$19,$G803-1,$G803)</f>
        <v>46316</v>
      </c>
    </row>
    <row r="804" spans="1:19" ht="15" customHeight="1" x14ac:dyDescent="0.25">
      <c r="A804" s="128">
        <v>12468</v>
      </c>
      <c r="B804" s="65" t="s">
        <v>413</v>
      </c>
      <c r="C804" s="65" t="s">
        <v>72</v>
      </c>
      <c r="D804" s="66">
        <v>46317</v>
      </c>
      <c r="E804" s="67">
        <v>0.05</v>
      </c>
      <c r="F804" s="65" t="s">
        <v>285</v>
      </c>
      <c r="G804" s="66">
        <v>46317</v>
      </c>
      <c r="H804" s="129">
        <v>40523670</v>
      </c>
      <c r="I804" s="129">
        <v>60</v>
      </c>
      <c r="J804" s="65" t="s">
        <v>4471</v>
      </c>
      <c r="K804" s="65" t="s">
        <v>4472</v>
      </c>
      <c r="L804" s="66">
        <v>46317</v>
      </c>
      <c r="M804" s="65" t="s">
        <v>315</v>
      </c>
      <c r="N804" s="65" t="s">
        <v>793</v>
      </c>
      <c r="O804" s="65" t="s">
        <v>289</v>
      </c>
      <c r="P804" s="66">
        <v>46317</v>
      </c>
      <c r="Q804" s="31">
        <f t="shared" si="24"/>
        <v>83</v>
      </c>
      <c r="R804" s="31">
        <f t="shared" si="25"/>
        <v>86</v>
      </c>
      <c r="S804" s="29">
        <f>IF($Q804&lt;Parâmetros!$E$19,$G804-1,$G804)</f>
        <v>46316</v>
      </c>
    </row>
    <row r="805" spans="1:19" ht="15" customHeight="1" x14ac:dyDescent="0.25">
      <c r="A805" s="128">
        <v>12468</v>
      </c>
      <c r="B805" s="65" t="s">
        <v>413</v>
      </c>
      <c r="C805" s="65" t="s">
        <v>72</v>
      </c>
      <c r="D805" s="66">
        <v>46317</v>
      </c>
      <c r="E805" s="67">
        <v>0.01</v>
      </c>
      <c r="F805" s="65" t="s">
        <v>285</v>
      </c>
      <c r="G805" s="66">
        <v>46317</v>
      </c>
      <c r="H805" s="129">
        <v>40523670</v>
      </c>
      <c r="I805" s="129">
        <v>60</v>
      </c>
      <c r="J805" s="65" t="s">
        <v>1308</v>
      </c>
      <c r="K805" s="65" t="s">
        <v>4473</v>
      </c>
      <c r="L805" s="66">
        <v>46317</v>
      </c>
      <c r="M805" s="65" t="s">
        <v>315</v>
      </c>
      <c r="N805" s="65" t="s">
        <v>793</v>
      </c>
      <c r="O805" s="65" t="s">
        <v>289</v>
      </c>
      <c r="P805" s="66">
        <v>46317</v>
      </c>
      <c r="Q805" s="31">
        <f t="shared" si="24"/>
        <v>86</v>
      </c>
      <c r="R805" s="31">
        <f t="shared" si="25"/>
        <v>86</v>
      </c>
      <c r="S805" s="29">
        <f>IF($Q805&lt;Parâmetros!$E$19,$G805-1,$G805)</f>
        <v>46316</v>
      </c>
    </row>
    <row r="806" spans="1:19" ht="15" customHeight="1" x14ac:dyDescent="0.25">
      <c r="A806" s="128">
        <v>12468</v>
      </c>
      <c r="B806" s="65" t="s">
        <v>413</v>
      </c>
      <c r="C806" s="65" t="s">
        <v>72</v>
      </c>
      <c r="D806" s="66">
        <v>46317</v>
      </c>
      <c r="E806" s="67">
        <v>0.06</v>
      </c>
      <c r="F806" s="65" t="s">
        <v>285</v>
      </c>
      <c r="G806" s="66">
        <v>46317</v>
      </c>
      <c r="H806" s="129">
        <v>40523670</v>
      </c>
      <c r="I806" s="129">
        <v>60</v>
      </c>
      <c r="J806" s="65" t="s">
        <v>4474</v>
      </c>
      <c r="K806" s="65" t="s">
        <v>4475</v>
      </c>
      <c r="L806" s="66">
        <v>46317</v>
      </c>
      <c r="M806" s="65" t="s">
        <v>315</v>
      </c>
      <c r="N806" s="65" t="s">
        <v>793</v>
      </c>
      <c r="O806" s="65" t="s">
        <v>289</v>
      </c>
      <c r="P806" s="66">
        <v>46317</v>
      </c>
      <c r="Q806" s="31">
        <f t="shared" si="24"/>
        <v>86</v>
      </c>
      <c r="R806" s="31">
        <f t="shared" si="25"/>
        <v>90</v>
      </c>
      <c r="S806" s="29">
        <f>IF($Q806&lt;Parâmetros!$E$19,$G806-1,$G806)</f>
        <v>46316</v>
      </c>
    </row>
    <row r="807" spans="1:19" ht="15" customHeight="1" x14ac:dyDescent="0.25">
      <c r="A807" s="128">
        <v>12468</v>
      </c>
      <c r="B807" s="65" t="s">
        <v>413</v>
      </c>
      <c r="C807" s="65" t="s">
        <v>72</v>
      </c>
      <c r="D807" s="66">
        <v>46317</v>
      </c>
      <c r="E807" s="67">
        <v>0.15</v>
      </c>
      <c r="F807" s="65" t="s">
        <v>285</v>
      </c>
      <c r="G807" s="66">
        <v>46317</v>
      </c>
      <c r="H807" s="129">
        <v>40523674</v>
      </c>
      <c r="I807" s="129">
        <v>10</v>
      </c>
      <c r="J807" s="65" t="s">
        <v>4476</v>
      </c>
      <c r="K807" s="65" t="s">
        <v>4477</v>
      </c>
      <c r="L807" s="66">
        <v>46317</v>
      </c>
      <c r="M807" s="65" t="s">
        <v>315</v>
      </c>
      <c r="N807" s="129">
        <v>3007291</v>
      </c>
      <c r="O807" s="65" t="s">
        <v>289</v>
      </c>
      <c r="P807" s="66">
        <v>46317</v>
      </c>
      <c r="Q807" s="31">
        <f t="shared" si="24"/>
        <v>92</v>
      </c>
      <c r="R807" s="31">
        <f t="shared" si="25"/>
        <v>101</v>
      </c>
      <c r="S807" s="29">
        <f>IF($Q807&lt;Parâmetros!$E$19,$G807-1,$G807)</f>
        <v>46316</v>
      </c>
    </row>
    <row r="808" spans="1:19" ht="15" customHeight="1" x14ac:dyDescent="0.25">
      <c r="A808" s="128">
        <v>12468</v>
      </c>
      <c r="B808" s="65" t="s">
        <v>413</v>
      </c>
      <c r="C808" s="65" t="s">
        <v>72</v>
      </c>
      <c r="D808" s="66">
        <v>46317</v>
      </c>
      <c r="E808" s="67">
        <v>0.25</v>
      </c>
      <c r="F808" s="65" t="s">
        <v>285</v>
      </c>
      <c r="G808" s="66">
        <v>46317</v>
      </c>
      <c r="H808" s="129">
        <v>40526135</v>
      </c>
      <c r="I808" s="129">
        <v>10</v>
      </c>
      <c r="J808" s="65" t="s">
        <v>4478</v>
      </c>
      <c r="K808" s="65" t="s">
        <v>4479</v>
      </c>
      <c r="L808" s="66">
        <v>46317</v>
      </c>
      <c r="M808" s="65" t="s">
        <v>315</v>
      </c>
      <c r="N808" s="129">
        <v>3002879</v>
      </c>
      <c r="O808" s="65" t="s">
        <v>289</v>
      </c>
      <c r="P808" s="66">
        <v>46317</v>
      </c>
      <c r="Q808" s="31">
        <f t="shared" si="24"/>
        <v>101</v>
      </c>
      <c r="R808" s="31">
        <f t="shared" si="25"/>
        <v>116</v>
      </c>
      <c r="S808" s="29">
        <f>IF($Q808&lt;Parâmetros!$E$19,$G808-1,$G808)</f>
        <v>46316</v>
      </c>
    </row>
    <row r="809" spans="1:19" ht="15" customHeight="1" x14ac:dyDescent="0.25">
      <c r="A809" s="128">
        <v>12468</v>
      </c>
      <c r="B809" s="65" t="s">
        <v>413</v>
      </c>
      <c r="C809" s="65" t="s">
        <v>72</v>
      </c>
      <c r="D809" s="66">
        <v>46317</v>
      </c>
      <c r="E809" s="67">
        <v>0.57999999999999996</v>
      </c>
      <c r="F809" s="65" t="s">
        <v>285</v>
      </c>
      <c r="G809" s="66">
        <v>46317</v>
      </c>
      <c r="H809" s="129">
        <v>40526137</v>
      </c>
      <c r="I809" s="129">
        <v>10</v>
      </c>
      <c r="J809" s="65" t="s">
        <v>4480</v>
      </c>
      <c r="K809" s="65" t="s">
        <v>4481</v>
      </c>
      <c r="L809" s="66">
        <v>46317</v>
      </c>
      <c r="M809" s="65" t="s">
        <v>315</v>
      </c>
      <c r="N809" s="129">
        <v>3005286</v>
      </c>
      <c r="O809" s="65" t="s">
        <v>289</v>
      </c>
      <c r="P809" s="66">
        <v>46317</v>
      </c>
      <c r="Q809" s="31">
        <f t="shared" si="24"/>
        <v>117</v>
      </c>
      <c r="R809" s="31">
        <f t="shared" si="25"/>
        <v>151</v>
      </c>
      <c r="S809" s="29">
        <f>IF($Q809&lt;Parâmetros!$E$19,$G809-1,$G809)</f>
        <v>46316</v>
      </c>
    </row>
    <row r="810" spans="1:19" ht="15" customHeight="1" x14ac:dyDescent="0.25">
      <c r="A810" s="128">
        <v>12468</v>
      </c>
      <c r="B810" s="65" t="s">
        <v>413</v>
      </c>
      <c r="C810" s="65" t="s">
        <v>72</v>
      </c>
      <c r="D810" s="66">
        <v>46317</v>
      </c>
      <c r="E810" s="67">
        <v>0.08</v>
      </c>
      <c r="F810" s="65" t="s">
        <v>285</v>
      </c>
      <c r="G810" s="66">
        <v>46317</v>
      </c>
      <c r="H810" s="129">
        <v>40526143</v>
      </c>
      <c r="I810" s="129">
        <v>10</v>
      </c>
      <c r="J810" s="65" t="s">
        <v>4482</v>
      </c>
      <c r="K810" s="65" t="s">
        <v>4483</v>
      </c>
      <c r="L810" s="66">
        <v>46317</v>
      </c>
      <c r="M810" s="65" t="s">
        <v>315</v>
      </c>
      <c r="N810" s="129">
        <v>3007046</v>
      </c>
      <c r="O810" s="65" t="s">
        <v>289</v>
      </c>
      <c r="P810" s="66">
        <v>46317</v>
      </c>
      <c r="Q810" s="31">
        <f t="shared" si="24"/>
        <v>152</v>
      </c>
      <c r="R810" s="31">
        <f t="shared" si="25"/>
        <v>156</v>
      </c>
      <c r="S810" s="29">
        <f>IF($Q810&lt;Parâmetros!$E$19,$G810-1,$G810)</f>
        <v>46316</v>
      </c>
    </row>
    <row r="811" spans="1:19" ht="15" customHeight="1" x14ac:dyDescent="0.25">
      <c r="A811" s="128">
        <v>12468</v>
      </c>
      <c r="B811" s="65" t="s">
        <v>413</v>
      </c>
      <c r="C811" s="65" t="s">
        <v>72</v>
      </c>
      <c r="D811" s="66">
        <v>46317</v>
      </c>
      <c r="E811" s="67">
        <v>0.41</v>
      </c>
      <c r="F811" s="65" t="s">
        <v>285</v>
      </c>
      <c r="G811" s="66">
        <v>46317</v>
      </c>
      <c r="H811" s="129">
        <v>40526144</v>
      </c>
      <c r="I811" s="129">
        <v>10</v>
      </c>
      <c r="J811" s="65" t="s">
        <v>4484</v>
      </c>
      <c r="K811" s="65" t="s">
        <v>4485</v>
      </c>
      <c r="L811" s="66">
        <v>46317</v>
      </c>
      <c r="M811" s="65" t="s">
        <v>315</v>
      </c>
      <c r="N811" s="129">
        <v>3005119</v>
      </c>
      <c r="O811" s="65" t="s">
        <v>289</v>
      </c>
      <c r="P811" s="66">
        <v>46317</v>
      </c>
      <c r="Q811" s="31">
        <f t="shared" si="24"/>
        <v>156</v>
      </c>
      <c r="R811" s="31">
        <f t="shared" si="25"/>
        <v>181</v>
      </c>
      <c r="S811" s="29">
        <f>IF($Q811&lt;Parâmetros!$E$19,$G811-1,$G811)</f>
        <v>46316</v>
      </c>
    </row>
    <row r="812" spans="1:19" ht="15" customHeight="1" x14ac:dyDescent="0.25">
      <c r="A812" s="128">
        <v>12468</v>
      </c>
      <c r="B812" s="65" t="s">
        <v>413</v>
      </c>
      <c r="C812" s="65" t="s">
        <v>72</v>
      </c>
      <c r="D812" s="66">
        <v>46317</v>
      </c>
      <c r="E812" s="67">
        <v>0.22</v>
      </c>
      <c r="F812" s="65" t="s">
        <v>285</v>
      </c>
      <c r="G812" s="66">
        <v>46317</v>
      </c>
      <c r="H812" s="129">
        <v>40526145</v>
      </c>
      <c r="I812" s="129">
        <v>10</v>
      </c>
      <c r="J812" s="65" t="s">
        <v>4486</v>
      </c>
      <c r="K812" s="65" t="s">
        <v>4487</v>
      </c>
      <c r="L812" s="66">
        <v>46317</v>
      </c>
      <c r="M812" s="65" t="s">
        <v>315</v>
      </c>
      <c r="N812" s="129">
        <v>3002871</v>
      </c>
      <c r="O812" s="65" t="s">
        <v>289</v>
      </c>
      <c r="P812" s="66">
        <v>46317</v>
      </c>
      <c r="Q812" s="31">
        <f t="shared" si="24"/>
        <v>181</v>
      </c>
      <c r="R812" s="31">
        <f t="shared" si="25"/>
        <v>194</v>
      </c>
      <c r="S812" s="29">
        <f>IF($Q812&lt;Parâmetros!$E$19,$G812-1,$G812)</f>
        <v>46316</v>
      </c>
    </row>
    <row r="813" spans="1:19" ht="15" customHeight="1" x14ac:dyDescent="0.25">
      <c r="A813" s="128">
        <v>12468</v>
      </c>
      <c r="B813" s="65" t="s">
        <v>413</v>
      </c>
      <c r="C813" s="65" t="s">
        <v>72</v>
      </c>
      <c r="D813" s="66">
        <v>46317</v>
      </c>
      <c r="E813" s="67">
        <v>1</v>
      </c>
      <c r="F813" s="65" t="s">
        <v>285</v>
      </c>
      <c r="G813" s="66">
        <v>46317</v>
      </c>
      <c r="H813" s="129">
        <v>40526146</v>
      </c>
      <c r="I813" s="129">
        <v>10</v>
      </c>
      <c r="J813" s="65" t="s">
        <v>4488</v>
      </c>
      <c r="K813" s="65" t="s">
        <v>4489</v>
      </c>
      <c r="L813" s="66">
        <v>46317</v>
      </c>
      <c r="M813" s="65" t="s">
        <v>315</v>
      </c>
      <c r="N813" s="129">
        <v>3002881</v>
      </c>
      <c r="O813" s="65" t="s">
        <v>289</v>
      </c>
      <c r="P813" s="66">
        <v>46317</v>
      </c>
      <c r="Q813" s="31">
        <f t="shared" si="24"/>
        <v>194</v>
      </c>
      <c r="R813" s="31">
        <f t="shared" si="25"/>
        <v>254</v>
      </c>
      <c r="S813" s="29">
        <f>IF($Q813&lt;Parâmetros!$E$19,$G813-1,$G813)</f>
        <v>46316</v>
      </c>
    </row>
    <row r="814" spans="1:19" ht="15" customHeight="1" x14ac:dyDescent="0.25">
      <c r="A814" s="128">
        <v>12468</v>
      </c>
      <c r="B814" s="65" t="s">
        <v>413</v>
      </c>
      <c r="C814" s="65" t="s">
        <v>72</v>
      </c>
      <c r="D814" s="66">
        <v>46317</v>
      </c>
      <c r="E814" s="67">
        <v>0.99</v>
      </c>
      <c r="F814" s="65" t="s">
        <v>285</v>
      </c>
      <c r="G814" s="66">
        <v>46317</v>
      </c>
      <c r="H814" s="129">
        <v>40526147</v>
      </c>
      <c r="I814" s="129">
        <v>10</v>
      </c>
      <c r="J814" s="65" t="s">
        <v>4490</v>
      </c>
      <c r="K814" s="65" t="s">
        <v>4491</v>
      </c>
      <c r="L814" s="66">
        <v>46317</v>
      </c>
      <c r="M814" s="65" t="s">
        <v>315</v>
      </c>
      <c r="N814" s="129">
        <v>3002877</v>
      </c>
      <c r="O814" s="65" t="s">
        <v>289</v>
      </c>
      <c r="P814" s="66">
        <v>46317</v>
      </c>
      <c r="Q814" s="31">
        <f t="shared" si="24"/>
        <v>255</v>
      </c>
      <c r="R814" s="31">
        <f t="shared" si="25"/>
        <v>314</v>
      </c>
      <c r="S814" s="29">
        <f>IF($Q814&lt;Parâmetros!$E$19,$G814-1,$G814)</f>
        <v>46316</v>
      </c>
    </row>
    <row r="815" spans="1:19" ht="15" customHeight="1" x14ac:dyDescent="0.25">
      <c r="A815" s="128">
        <v>12468</v>
      </c>
      <c r="B815" s="65" t="s">
        <v>413</v>
      </c>
      <c r="C815" s="65" t="s">
        <v>72</v>
      </c>
      <c r="D815" s="66">
        <v>46317</v>
      </c>
      <c r="E815" s="67">
        <v>0.03</v>
      </c>
      <c r="F815" s="65" t="s">
        <v>285</v>
      </c>
      <c r="G815" s="66">
        <v>46317</v>
      </c>
      <c r="H815" s="129">
        <v>40526148</v>
      </c>
      <c r="I815" s="129">
        <v>10</v>
      </c>
      <c r="J815" s="65" t="s">
        <v>4492</v>
      </c>
      <c r="K815" s="65" t="s">
        <v>4493</v>
      </c>
      <c r="L815" s="66">
        <v>46317</v>
      </c>
      <c r="M815" s="65" t="s">
        <v>315</v>
      </c>
      <c r="N815" s="129">
        <v>3002878</v>
      </c>
      <c r="O815" s="65" t="s">
        <v>289</v>
      </c>
      <c r="P815" s="66">
        <v>46317</v>
      </c>
      <c r="Q815" s="31">
        <f t="shared" si="24"/>
        <v>315</v>
      </c>
      <c r="R815" s="31">
        <f t="shared" si="25"/>
        <v>317</v>
      </c>
      <c r="S815" s="29">
        <f>IF($Q815&lt;Parâmetros!$E$19,$G815-1,$G815)</f>
        <v>46316</v>
      </c>
    </row>
    <row r="816" spans="1:19" ht="15" customHeight="1" x14ac:dyDescent="0.25">
      <c r="A816" s="128">
        <v>12468</v>
      </c>
      <c r="B816" s="65" t="s">
        <v>413</v>
      </c>
      <c r="C816" s="65" t="s">
        <v>72</v>
      </c>
      <c r="D816" s="66">
        <v>46317</v>
      </c>
      <c r="E816" s="67">
        <v>0.13</v>
      </c>
      <c r="F816" s="65" t="s">
        <v>285</v>
      </c>
      <c r="G816" s="66">
        <v>46317</v>
      </c>
      <c r="H816" s="129">
        <v>40526149</v>
      </c>
      <c r="I816" s="129">
        <v>10</v>
      </c>
      <c r="J816" s="65" t="s">
        <v>4494</v>
      </c>
      <c r="K816" s="65" t="s">
        <v>4495</v>
      </c>
      <c r="L816" s="66">
        <v>46317</v>
      </c>
      <c r="M816" s="65" t="s">
        <v>315</v>
      </c>
      <c r="N816" s="129">
        <v>3002873</v>
      </c>
      <c r="O816" s="65" t="s">
        <v>289</v>
      </c>
      <c r="P816" s="66">
        <v>46317</v>
      </c>
      <c r="Q816" s="31">
        <f t="shared" si="24"/>
        <v>317</v>
      </c>
      <c r="R816" s="31">
        <f t="shared" si="25"/>
        <v>325</v>
      </c>
      <c r="S816" s="29">
        <f>IF($Q816&lt;Parâmetros!$E$19,$G816-1,$G816)</f>
        <v>46316</v>
      </c>
    </row>
    <row r="817" spans="1:19" ht="15" customHeight="1" x14ac:dyDescent="0.25">
      <c r="A817" s="128">
        <v>12468</v>
      </c>
      <c r="B817" s="65" t="s">
        <v>413</v>
      </c>
      <c r="C817" s="65" t="s">
        <v>72</v>
      </c>
      <c r="D817" s="66">
        <v>46317</v>
      </c>
      <c r="E817" s="67">
        <v>0.09</v>
      </c>
      <c r="F817" s="65" t="s">
        <v>285</v>
      </c>
      <c r="G817" s="66">
        <v>46317</v>
      </c>
      <c r="H817" s="129">
        <v>40526150</v>
      </c>
      <c r="I817" s="129">
        <v>10</v>
      </c>
      <c r="J817" s="65" t="s">
        <v>4496</v>
      </c>
      <c r="K817" s="65" t="s">
        <v>4497</v>
      </c>
      <c r="L817" s="66">
        <v>46317</v>
      </c>
      <c r="M817" s="65" t="s">
        <v>315</v>
      </c>
      <c r="N817" s="129">
        <v>3002778</v>
      </c>
      <c r="O817" s="65" t="s">
        <v>289</v>
      </c>
      <c r="P817" s="66">
        <v>46317</v>
      </c>
      <c r="Q817" s="31">
        <f t="shared" si="24"/>
        <v>325</v>
      </c>
      <c r="R817" s="31">
        <f t="shared" si="25"/>
        <v>330</v>
      </c>
      <c r="S817" s="29">
        <f>IF($Q817&lt;Parâmetros!$E$19,$G817-1,$G817)</f>
        <v>46316</v>
      </c>
    </row>
    <row r="818" spans="1:19" ht="15" customHeight="1" x14ac:dyDescent="0.25">
      <c r="A818" s="128">
        <v>12468</v>
      </c>
      <c r="B818" s="65" t="s">
        <v>413</v>
      </c>
      <c r="C818" s="65" t="s">
        <v>72</v>
      </c>
      <c r="D818" s="66">
        <v>46317</v>
      </c>
      <c r="E818" s="67">
        <v>0.32</v>
      </c>
      <c r="F818" s="65" t="s">
        <v>285</v>
      </c>
      <c r="G818" s="66">
        <v>46317</v>
      </c>
      <c r="H818" s="129">
        <v>40526153</v>
      </c>
      <c r="I818" s="129">
        <v>10</v>
      </c>
      <c r="J818" s="65" t="s">
        <v>4498</v>
      </c>
      <c r="K818" s="65" t="s">
        <v>4499</v>
      </c>
      <c r="L818" s="66">
        <v>46317</v>
      </c>
      <c r="M818" s="65" t="s">
        <v>315</v>
      </c>
      <c r="N818" s="129">
        <v>3002792</v>
      </c>
      <c r="O818" s="65" t="s">
        <v>289</v>
      </c>
      <c r="P818" s="66">
        <v>46317</v>
      </c>
      <c r="Q818" s="31">
        <f t="shared" si="24"/>
        <v>331</v>
      </c>
      <c r="R818" s="31">
        <f t="shared" si="25"/>
        <v>350</v>
      </c>
      <c r="S818" s="29">
        <f>IF($Q818&lt;Parâmetros!$E$19,$G818-1,$G818)</f>
        <v>46316</v>
      </c>
    </row>
    <row r="819" spans="1:19" ht="15" customHeight="1" x14ac:dyDescent="0.25">
      <c r="A819" s="128">
        <v>12468</v>
      </c>
      <c r="B819" s="65" t="s">
        <v>413</v>
      </c>
      <c r="C819" s="65" t="s">
        <v>72</v>
      </c>
      <c r="D819" s="66">
        <v>46317</v>
      </c>
      <c r="E819" s="67">
        <v>0.14000000000000001</v>
      </c>
      <c r="F819" s="65" t="s">
        <v>285</v>
      </c>
      <c r="G819" s="66">
        <v>46317</v>
      </c>
      <c r="H819" s="129">
        <v>40526167</v>
      </c>
      <c r="I819" s="129">
        <v>10</v>
      </c>
      <c r="J819" s="65" t="s">
        <v>4500</v>
      </c>
      <c r="K819" s="65" t="s">
        <v>4501</v>
      </c>
      <c r="L819" s="66">
        <v>46317</v>
      </c>
      <c r="M819" s="65" t="s">
        <v>315</v>
      </c>
      <c r="N819" s="129">
        <v>3005502</v>
      </c>
      <c r="O819" s="65" t="s">
        <v>289</v>
      </c>
      <c r="P819" s="66">
        <v>46317</v>
      </c>
      <c r="Q819" s="31">
        <f t="shared" si="24"/>
        <v>350</v>
      </c>
      <c r="R819" s="31">
        <f t="shared" si="25"/>
        <v>359</v>
      </c>
      <c r="S819" s="29">
        <f>IF($Q819&lt;Parâmetros!$E$19,$G819-1,$G819)</f>
        <v>46316</v>
      </c>
    </row>
    <row r="820" spans="1:19" ht="15" customHeight="1" x14ac:dyDescent="0.25">
      <c r="A820" s="128">
        <v>12468</v>
      </c>
      <c r="B820" s="65" t="s">
        <v>413</v>
      </c>
      <c r="C820" s="65" t="s">
        <v>72</v>
      </c>
      <c r="D820" s="66">
        <v>46317</v>
      </c>
      <c r="E820" s="67">
        <v>0.09</v>
      </c>
      <c r="F820" s="65" t="s">
        <v>285</v>
      </c>
      <c r="G820" s="66">
        <v>46317</v>
      </c>
      <c r="H820" s="129">
        <v>40526173</v>
      </c>
      <c r="I820" s="129">
        <v>10</v>
      </c>
      <c r="J820" s="65" t="s">
        <v>4502</v>
      </c>
      <c r="K820" s="65" t="s">
        <v>4503</v>
      </c>
      <c r="L820" s="66">
        <v>46317</v>
      </c>
      <c r="M820" s="65" t="s">
        <v>315</v>
      </c>
      <c r="N820" s="129">
        <v>3002730</v>
      </c>
      <c r="O820" s="65" t="s">
        <v>289</v>
      </c>
      <c r="P820" s="66">
        <v>46317</v>
      </c>
      <c r="Q820" s="31">
        <f t="shared" si="24"/>
        <v>359</v>
      </c>
      <c r="R820" s="31">
        <f t="shared" si="25"/>
        <v>365</v>
      </c>
      <c r="S820" s="29">
        <f>IF($Q820&lt;Parâmetros!$E$19,$G820-1,$G820)</f>
        <v>46316</v>
      </c>
    </row>
    <row r="821" spans="1:19" ht="15" customHeight="1" x14ac:dyDescent="0.25">
      <c r="A821" s="128">
        <v>12468</v>
      </c>
      <c r="B821" s="65" t="s">
        <v>413</v>
      </c>
      <c r="C821" s="65" t="s">
        <v>72</v>
      </c>
      <c r="D821" s="66">
        <v>46317</v>
      </c>
      <c r="E821" s="67">
        <v>0.1</v>
      </c>
      <c r="F821" s="65" t="s">
        <v>285</v>
      </c>
      <c r="G821" s="66">
        <v>46317</v>
      </c>
      <c r="H821" s="129">
        <v>40526176</v>
      </c>
      <c r="I821" s="129">
        <v>10</v>
      </c>
      <c r="J821" s="65" t="s">
        <v>4504</v>
      </c>
      <c r="K821" s="65" t="s">
        <v>4505</v>
      </c>
      <c r="L821" s="66">
        <v>46317</v>
      </c>
      <c r="M821" s="65" t="s">
        <v>315</v>
      </c>
      <c r="N821" s="129">
        <v>3005178</v>
      </c>
      <c r="O821" s="65" t="s">
        <v>289</v>
      </c>
      <c r="P821" s="66">
        <v>46317</v>
      </c>
      <c r="Q821" s="31">
        <f t="shared" si="24"/>
        <v>365</v>
      </c>
      <c r="R821" s="31">
        <f t="shared" si="25"/>
        <v>371</v>
      </c>
      <c r="S821" s="29">
        <f>IF($Q821&lt;Parâmetros!$E$19,$G821-1,$G821)</f>
        <v>46316</v>
      </c>
    </row>
    <row r="822" spans="1:19" ht="15" customHeight="1" x14ac:dyDescent="0.25">
      <c r="A822" s="128">
        <v>12468</v>
      </c>
      <c r="B822" s="65" t="s">
        <v>413</v>
      </c>
      <c r="C822" s="65" t="s">
        <v>72</v>
      </c>
      <c r="D822" s="66">
        <v>46317</v>
      </c>
      <c r="E822" s="67">
        <v>0.19</v>
      </c>
      <c r="F822" s="65" t="s">
        <v>285</v>
      </c>
      <c r="G822" s="66">
        <v>46317</v>
      </c>
      <c r="H822" s="129">
        <v>40526177</v>
      </c>
      <c r="I822" s="129">
        <v>10</v>
      </c>
      <c r="J822" s="65" t="s">
        <v>4506</v>
      </c>
      <c r="K822" s="65" t="s">
        <v>4507</v>
      </c>
      <c r="L822" s="66">
        <v>46317</v>
      </c>
      <c r="M822" s="65" t="s">
        <v>315</v>
      </c>
      <c r="N822" s="129">
        <v>3002772</v>
      </c>
      <c r="O822" s="65" t="s">
        <v>289</v>
      </c>
      <c r="P822" s="66">
        <v>46317</v>
      </c>
      <c r="Q822" s="31">
        <f t="shared" si="24"/>
        <v>371</v>
      </c>
      <c r="R822" s="31">
        <f t="shared" si="25"/>
        <v>383</v>
      </c>
      <c r="S822" s="29">
        <f>IF($Q822&lt;Parâmetros!$E$19,$G822-1,$G822)</f>
        <v>46316</v>
      </c>
    </row>
    <row r="823" spans="1:19" ht="15" customHeight="1" x14ac:dyDescent="0.25">
      <c r="A823" s="128">
        <v>12468</v>
      </c>
      <c r="B823" s="65" t="s">
        <v>413</v>
      </c>
      <c r="C823" s="65" t="s">
        <v>72</v>
      </c>
      <c r="D823" s="66">
        <v>46317</v>
      </c>
      <c r="E823" s="67">
        <v>0.34</v>
      </c>
      <c r="F823" s="65" t="s">
        <v>285</v>
      </c>
      <c r="G823" s="66">
        <v>46317</v>
      </c>
      <c r="H823" s="129">
        <v>40526178</v>
      </c>
      <c r="I823" s="129">
        <v>10</v>
      </c>
      <c r="J823" s="65" t="s">
        <v>4508</v>
      </c>
      <c r="K823" s="65" t="s">
        <v>4509</v>
      </c>
      <c r="L823" s="66">
        <v>46317</v>
      </c>
      <c r="M823" s="65" t="s">
        <v>315</v>
      </c>
      <c r="N823" s="129">
        <v>3002773</v>
      </c>
      <c r="O823" s="65" t="s">
        <v>289</v>
      </c>
      <c r="P823" s="66">
        <v>46317</v>
      </c>
      <c r="Q823" s="31">
        <f t="shared" si="24"/>
        <v>383</v>
      </c>
      <c r="R823" s="31">
        <f t="shared" si="25"/>
        <v>403</v>
      </c>
      <c r="S823" s="29">
        <f>IF($Q823&lt;Parâmetros!$E$19,$G823-1,$G823)</f>
        <v>46316</v>
      </c>
    </row>
    <row r="824" spans="1:19" ht="15" customHeight="1" x14ac:dyDescent="0.25">
      <c r="A824" s="128">
        <v>12468</v>
      </c>
      <c r="B824" s="65" t="s">
        <v>413</v>
      </c>
      <c r="C824" s="65" t="s">
        <v>72</v>
      </c>
      <c r="D824" s="66">
        <v>46317</v>
      </c>
      <c r="E824" s="67">
        <v>0.1</v>
      </c>
      <c r="F824" s="65" t="s">
        <v>285</v>
      </c>
      <c r="G824" s="66">
        <v>46317</v>
      </c>
      <c r="H824" s="129">
        <v>40526202</v>
      </c>
      <c r="I824" s="129">
        <v>10</v>
      </c>
      <c r="J824" s="65" t="s">
        <v>4510</v>
      </c>
      <c r="K824" s="65" t="s">
        <v>4511</v>
      </c>
      <c r="L824" s="66">
        <v>46317</v>
      </c>
      <c r="M824" s="65" t="s">
        <v>315</v>
      </c>
      <c r="N824" s="129">
        <v>3003006</v>
      </c>
      <c r="O824" s="65" t="s">
        <v>289</v>
      </c>
      <c r="P824" s="66">
        <v>46317</v>
      </c>
      <c r="Q824" s="31">
        <f t="shared" si="24"/>
        <v>404</v>
      </c>
      <c r="R824" s="31">
        <f t="shared" si="25"/>
        <v>409</v>
      </c>
      <c r="S824" s="29">
        <f>IF($Q824&lt;Parâmetros!$E$19,$G824-1,$G824)</f>
        <v>46316</v>
      </c>
    </row>
    <row r="825" spans="1:19" ht="15" customHeight="1" x14ac:dyDescent="0.25">
      <c r="A825" s="128">
        <v>12468</v>
      </c>
      <c r="B825" s="65" t="s">
        <v>413</v>
      </c>
      <c r="C825" s="65" t="s">
        <v>72</v>
      </c>
      <c r="D825" s="66">
        <v>46318</v>
      </c>
      <c r="E825" s="67">
        <v>0.19</v>
      </c>
      <c r="F825" s="65" t="s">
        <v>285</v>
      </c>
      <c r="G825" s="66">
        <v>46318</v>
      </c>
      <c r="H825" s="129">
        <v>40526243</v>
      </c>
      <c r="I825" s="129">
        <v>10</v>
      </c>
      <c r="J825" s="65" t="s">
        <v>4668</v>
      </c>
      <c r="K825" s="65" t="s">
        <v>4669</v>
      </c>
      <c r="L825" s="66">
        <v>46318</v>
      </c>
      <c r="M825" s="65" t="s">
        <v>315</v>
      </c>
      <c r="N825" s="129">
        <v>3002650</v>
      </c>
      <c r="O825" s="65" t="s">
        <v>289</v>
      </c>
      <c r="P825" s="66">
        <v>46318</v>
      </c>
      <c r="Q825" s="31">
        <f t="shared" si="24"/>
        <v>22</v>
      </c>
      <c r="R825" s="31">
        <f t="shared" si="25"/>
        <v>34</v>
      </c>
      <c r="S825" s="29">
        <f>IF($Q825&lt;Parâmetros!$E$19,$G825-1,$G825)</f>
        <v>46317</v>
      </c>
    </row>
    <row r="826" spans="1:19" ht="15" customHeight="1" x14ac:dyDescent="0.25">
      <c r="A826" s="128">
        <v>12468</v>
      </c>
      <c r="B826" s="65" t="s">
        <v>413</v>
      </c>
      <c r="C826" s="65" t="s">
        <v>72</v>
      </c>
      <c r="D826" s="66">
        <v>46318</v>
      </c>
      <c r="E826" s="67">
        <v>0.71</v>
      </c>
      <c r="F826" s="65" t="s">
        <v>285</v>
      </c>
      <c r="G826" s="66">
        <v>46318</v>
      </c>
      <c r="H826" s="129">
        <v>40526242</v>
      </c>
      <c r="I826" s="129">
        <v>10</v>
      </c>
      <c r="J826" s="65" t="s">
        <v>4670</v>
      </c>
      <c r="K826" s="65" t="s">
        <v>4671</v>
      </c>
      <c r="L826" s="66">
        <v>46318</v>
      </c>
      <c r="M826" s="65" t="s">
        <v>315</v>
      </c>
      <c r="N826" s="129">
        <v>3002649</v>
      </c>
      <c r="O826" s="65" t="s">
        <v>289</v>
      </c>
      <c r="P826" s="66">
        <v>46318</v>
      </c>
      <c r="Q826" s="31">
        <f t="shared" si="24"/>
        <v>34</v>
      </c>
      <c r="R826" s="31">
        <f t="shared" si="25"/>
        <v>77</v>
      </c>
      <c r="S826" s="29">
        <f>IF($Q826&lt;Parâmetros!$E$19,$G826-1,$G826)</f>
        <v>46317</v>
      </c>
    </row>
    <row r="827" spans="1:19" ht="15" customHeight="1" x14ac:dyDescent="0.25">
      <c r="A827" s="128">
        <v>12468</v>
      </c>
      <c r="B827" s="65" t="s">
        <v>413</v>
      </c>
      <c r="C827" s="65" t="s">
        <v>72</v>
      </c>
      <c r="D827" s="66">
        <v>46318</v>
      </c>
      <c r="E827" s="67">
        <v>0.17</v>
      </c>
      <c r="F827" s="65" t="s">
        <v>285</v>
      </c>
      <c r="G827" s="66">
        <v>46318</v>
      </c>
      <c r="H827" s="129">
        <v>40526241</v>
      </c>
      <c r="I827" s="129">
        <v>10</v>
      </c>
      <c r="J827" s="65" t="s">
        <v>4672</v>
      </c>
      <c r="K827" s="65" t="s">
        <v>4673</v>
      </c>
      <c r="L827" s="66">
        <v>46318</v>
      </c>
      <c r="M827" s="65" t="s">
        <v>315</v>
      </c>
      <c r="N827" s="129">
        <v>3002654</v>
      </c>
      <c r="O827" s="65" t="s">
        <v>289</v>
      </c>
      <c r="P827" s="66">
        <v>46318</v>
      </c>
      <c r="Q827" s="31">
        <f t="shared" si="24"/>
        <v>77</v>
      </c>
      <c r="R827" s="31">
        <f t="shared" si="25"/>
        <v>87</v>
      </c>
      <c r="S827" s="29">
        <f>IF($Q827&lt;Parâmetros!$E$19,$G827-1,$G827)</f>
        <v>46317</v>
      </c>
    </row>
    <row r="828" spans="1:19" ht="15" customHeight="1" x14ac:dyDescent="0.25">
      <c r="A828" s="128">
        <v>12468</v>
      </c>
      <c r="B828" s="65" t="s">
        <v>413</v>
      </c>
      <c r="C828" s="65" t="s">
        <v>72</v>
      </c>
      <c r="D828" s="66">
        <v>46318</v>
      </c>
      <c r="E828" s="67">
        <v>0.43</v>
      </c>
      <c r="F828" s="65" t="s">
        <v>285</v>
      </c>
      <c r="G828" s="66">
        <v>46318</v>
      </c>
      <c r="H828" s="129">
        <v>40526240</v>
      </c>
      <c r="I828" s="129">
        <v>10</v>
      </c>
      <c r="J828" s="65" t="s">
        <v>4674</v>
      </c>
      <c r="K828" s="65" t="s">
        <v>4675</v>
      </c>
      <c r="L828" s="66">
        <v>46318</v>
      </c>
      <c r="M828" s="65" t="s">
        <v>315</v>
      </c>
      <c r="N828" s="129">
        <v>3002648</v>
      </c>
      <c r="O828" s="65" t="s">
        <v>289</v>
      </c>
      <c r="P828" s="66">
        <v>46318</v>
      </c>
      <c r="Q828" s="31">
        <f t="shared" si="24"/>
        <v>87</v>
      </c>
      <c r="R828" s="31">
        <f t="shared" si="25"/>
        <v>113</v>
      </c>
      <c r="S828" s="29">
        <f>IF($Q828&lt;Parâmetros!$E$19,$G828-1,$G828)</f>
        <v>46317</v>
      </c>
    </row>
    <row r="829" spans="1:19" ht="15" customHeight="1" x14ac:dyDescent="0.25">
      <c r="A829" s="128">
        <v>12468</v>
      </c>
      <c r="B829" s="65" t="s">
        <v>413</v>
      </c>
      <c r="C829" s="65" t="s">
        <v>72</v>
      </c>
      <c r="D829" s="66">
        <v>46318</v>
      </c>
      <c r="E829" s="67">
        <v>0.2</v>
      </c>
      <c r="F829" s="65" t="s">
        <v>285</v>
      </c>
      <c r="G829" s="66">
        <v>46318</v>
      </c>
      <c r="H829" s="129">
        <v>40526238</v>
      </c>
      <c r="I829" s="129">
        <v>10</v>
      </c>
      <c r="J829" s="65" t="s">
        <v>1739</v>
      </c>
      <c r="K829" s="65" t="s">
        <v>4676</v>
      </c>
      <c r="L829" s="66">
        <v>46318</v>
      </c>
      <c r="M829" s="65" t="s">
        <v>315</v>
      </c>
      <c r="N829" s="129">
        <v>3002653</v>
      </c>
      <c r="O829" s="65" t="s">
        <v>289</v>
      </c>
      <c r="P829" s="66">
        <v>46318</v>
      </c>
      <c r="Q829" s="31">
        <f t="shared" si="24"/>
        <v>113</v>
      </c>
      <c r="R829" s="31">
        <f t="shared" si="25"/>
        <v>125</v>
      </c>
      <c r="S829" s="29">
        <f>IF($Q829&lt;Parâmetros!$E$19,$G829-1,$G829)</f>
        <v>46317</v>
      </c>
    </row>
    <row r="830" spans="1:19" ht="15" customHeight="1" x14ac:dyDescent="0.25">
      <c r="A830" s="128">
        <v>12468</v>
      </c>
      <c r="B830" s="65" t="s">
        <v>413</v>
      </c>
      <c r="C830" s="65" t="s">
        <v>72</v>
      </c>
      <c r="D830" s="66">
        <v>46318</v>
      </c>
      <c r="E830" s="67">
        <v>0.28000000000000003</v>
      </c>
      <c r="F830" s="65" t="s">
        <v>285</v>
      </c>
      <c r="G830" s="66">
        <v>46318</v>
      </c>
      <c r="H830" s="129">
        <v>40526237</v>
      </c>
      <c r="I830" s="129">
        <v>10</v>
      </c>
      <c r="J830" s="65" t="s">
        <v>4677</v>
      </c>
      <c r="K830" s="65" t="s">
        <v>4678</v>
      </c>
      <c r="L830" s="66">
        <v>46318</v>
      </c>
      <c r="M830" s="65" t="s">
        <v>315</v>
      </c>
      <c r="N830" s="129">
        <v>3002991</v>
      </c>
      <c r="O830" s="65" t="s">
        <v>289</v>
      </c>
      <c r="P830" s="66">
        <v>46318</v>
      </c>
      <c r="Q830" s="31">
        <f t="shared" ref="Q830:Q893" si="26">IFERROR(VALUE(LEFT($J830,2))*60+VALUE(MID($J830,4,2)),9999)</f>
        <v>125</v>
      </c>
      <c r="R830" s="31">
        <f t="shared" ref="R830:R893" si="27">IFERROR(VALUE(LEFT($K830,2))*60+VALUE(MID($K830,4,2)),"")</f>
        <v>142</v>
      </c>
      <c r="S830" s="29">
        <f>IF($Q830&lt;Parâmetros!$E$19,$G830-1,$G830)</f>
        <v>46317</v>
      </c>
    </row>
    <row r="831" spans="1:19" ht="15" customHeight="1" x14ac:dyDescent="0.25">
      <c r="A831" s="128">
        <v>12468</v>
      </c>
      <c r="B831" s="65" t="s">
        <v>413</v>
      </c>
      <c r="C831" s="65" t="s">
        <v>72</v>
      </c>
      <c r="D831" s="66">
        <v>46318</v>
      </c>
      <c r="E831" s="67">
        <v>0.04</v>
      </c>
      <c r="F831" s="65" t="s">
        <v>285</v>
      </c>
      <c r="G831" s="66">
        <v>46318</v>
      </c>
      <c r="H831" s="129">
        <v>40526236</v>
      </c>
      <c r="I831" s="129">
        <v>10</v>
      </c>
      <c r="J831" s="65" t="s">
        <v>4679</v>
      </c>
      <c r="K831" s="65" t="s">
        <v>4680</v>
      </c>
      <c r="L831" s="66">
        <v>46318</v>
      </c>
      <c r="M831" s="65" t="s">
        <v>315</v>
      </c>
      <c r="N831" s="129">
        <v>3002651</v>
      </c>
      <c r="O831" s="65" t="s">
        <v>289</v>
      </c>
      <c r="P831" s="66">
        <v>46318</v>
      </c>
      <c r="Q831" s="31">
        <f t="shared" si="26"/>
        <v>142</v>
      </c>
      <c r="R831" s="31">
        <f t="shared" si="27"/>
        <v>144</v>
      </c>
      <c r="S831" s="29">
        <f>IF($Q831&lt;Parâmetros!$E$19,$G831-1,$G831)</f>
        <v>46317</v>
      </c>
    </row>
    <row r="832" spans="1:19" ht="15" customHeight="1" x14ac:dyDescent="0.25">
      <c r="A832" s="128">
        <v>12468</v>
      </c>
      <c r="B832" s="65" t="s">
        <v>413</v>
      </c>
      <c r="C832" s="65" t="s">
        <v>72</v>
      </c>
      <c r="D832" s="66">
        <v>46318</v>
      </c>
      <c r="E832" s="67">
        <v>0.03</v>
      </c>
      <c r="F832" s="65" t="s">
        <v>285</v>
      </c>
      <c r="G832" s="66">
        <v>46318</v>
      </c>
      <c r="H832" s="129">
        <v>40526235</v>
      </c>
      <c r="I832" s="129">
        <v>10</v>
      </c>
      <c r="J832" s="65" t="s">
        <v>4681</v>
      </c>
      <c r="K832" s="65" t="s">
        <v>4682</v>
      </c>
      <c r="L832" s="66">
        <v>46318</v>
      </c>
      <c r="M832" s="65" t="s">
        <v>315</v>
      </c>
      <c r="N832" s="129">
        <v>3002647</v>
      </c>
      <c r="O832" s="65" t="s">
        <v>289</v>
      </c>
      <c r="P832" s="66">
        <v>46318</v>
      </c>
      <c r="Q832" s="31">
        <f t="shared" si="26"/>
        <v>145</v>
      </c>
      <c r="R832" s="31">
        <f t="shared" si="27"/>
        <v>146</v>
      </c>
      <c r="S832" s="29">
        <f>IF($Q832&lt;Parâmetros!$E$19,$G832-1,$G832)</f>
        <v>46317</v>
      </c>
    </row>
    <row r="833" spans="1:19" ht="15" customHeight="1" x14ac:dyDescent="0.25">
      <c r="A833" s="128">
        <v>12468</v>
      </c>
      <c r="B833" s="65" t="s">
        <v>413</v>
      </c>
      <c r="C833" s="65" t="s">
        <v>72</v>
      </c>
      <c r="D833" s="66">
        <v>46318</v>
      </c>
      <c r="E833" s="67">
        <v>0.03</v>
      </c>
      <c r="F833" s="65" t="s">
        <v>285</v>
      </c>
      <c r="G833" s="66">
        <v>46318</v>
      </c>
      <c r="H833" s="129">
        <v>40526231</v>
      </c>
      <c r="I833" s="129">
        <v>10</v>
      </c>
      <c r="J833" s="65" t="s">
        <v>4683</v>
      </c>
      <c r="K833" s="65" t="s">
        <v>4684</v>
      </c>
      <c r="L833" s="66">
        <v>46318</v>
      </c>
      <c r="M833" s="65" t="s">
        <v>315</v>
      </c>
      <c r="N833" s="129">
        <v>3002671</v>
      </c>
      <c r="O833" s="65" t="s">
        <v>289</v>
      </c>
      <c r="P833" s="66">
        <v>46318</v>
      </c>
      <c r="Q833" s="31">
        <f t="shared" si="26"/>
        <v>147</v>
      </c>
      <c r="R833" s="31">
        <f t="shared" si="27"/>
        <v>149</v>
      </c>
      <c r="S833" s="29">
        <f>IF($Q833&lt;Parâmetros!$E$19,$G833-1,$G833)</f>
        <v>46317</v>
      </c>
    </row>
    <row r="834" spans="1:19" ht="15" customHeight="1" x14ac:dyDescent="0.25">
      <c r="A834" s="128">
        <v>12468</v>
      </c>
      <c r="B834" s="65" t="s">
        <v>413</v>
      </c>
      <c r="C834" s="65" t="s">
        <v>72</v>
      </c>
      <c r="D834" s="66">
        <v>46318</v>
      </c>
      <c r="E834" s="67">
        <v>3.51</v>
      </c>
      <c r="F834" s="65" t="s">
        <v>285</v>
      </c>
      <c r="G834" s="66">
        <v>46318</v>
      </c>
      <c r="H834" s="129">
        <v>40528793</v>
      </c>
      <c r="I834" s="129">
        <v>10</v>
      </c>
      <c r="J834" s="65" t="s">
        <v>4186</v>
      </c>
      <c r="K834" s="65" t="s">
        <v>4685</v>
      </c>
      <c r="L834" s="66">
        <v>46318</v>
      </c>
      <c r="M834" s="65" t="s">
        <v>287</v>
      </c>
      <c r="N834" s="129">
        <v>3011809</v>
      </c>
      <c r="O834" s="65" t="s">
        <v>289</v>
      </c>
      <c r="P834" s="66">
        <v>46318</v>
      </c>
      <c r="Q834" s="31">
        <f t="shared" si="26"/>
        <v>150</v>
      </c>
      <c r="R834" s="31">
        <f t="shared" si="27"/>
        <v>361</v>
      </c>
      <c r="S834" s="29">
        <f>IF($Q834&lt;Parâmetros!$E$19,$G834-1,$G834)</f>
        <v>46317</v>
      </c>
    </row>
    <row r="835" spans="1:19" ht="15" customHeight="1" x14ac:dyDescent="0.25">
      <c r="A835" s="128">
        <v>12468</v>
      </c>
      <c r="B835" s="65" t="s">
        <v>413</v>
      </c>
      <c r="C835" s="65" t="s">
        <v>72</v>
      </c>
      <c r="D835" s="66">
        <v>46318</v>
      </c>
      <c r="E835" s="67">
        <v>0.15</v>
      </c>
      <c r="F835" s="65" t="s">
        <v>285</v>
      </c>
      <c r="G835" s="66">
        <v>46318</v>
      </c>
      <c r="H835" s="129">
        <v>40526256</v>
      </c>
      <c r="I835" s="129">
        <v>10</v>
      </c>
      <c r="J835" s="65" t="s">
        <v>4686</v>
      </c>
      <c r="K835" s="65" t="s">
        <v>4687</v>
      </c>
      <c r="L835" s="66">
        <v>46318</v>
      </c>
      <c r="M835" s="65" t="s">
        <v>315</v>
      </c>
      <c r="N835" s="129">
        <v>3002847</v>
      </c>
      <c r="O835" s="65" t="s">
        <v>289</v>
      </c>
      <c r="P835" s="66">
        <v>46318</v>
      </c>
      <c r="Q835" s="31">
        <f t="shared" si="26"/>
        <v>362</v>
      </c>
      <c r="R835" s="31">
        <f t="shared" si="27"/>
        <v>371</v>
      </c>
      <c r="S835" s="29">
        <f>IF($Q835&lt;Parâmetros!$E$19,$G835-1,$G835)</f>
        <v>46317</v>
      </c>
    </row>
    <row r="836" spans="1:19" ht="15" customHeight="1" x14ac:dyDescent="0.25">
      <c r="A836" s="128">
        <v>12468</v>
      </c>
      <c r="B836" s="65" t="s">
        <v>413</v>
      </c>
      <c r="C836" s="65" t="s">
        <v>72</v>
      </c>
      <c r="D836" s="66">
        <v>46318</v>
      </c>
      <c r="E836" s="67">
        <v>0.06</v>
      </c>
      <c r="F836" s="65" t="s">
        <v>285</v>
      </c>
      <c r="G836" s="66">
        <v>46318</v>
      </c>
      <c r="H836" s="129">
        <v>40526255</v>
      </c>
      <c r="I836" s="129">
        <v>10</v>
      </c>
      <c r="J836" s="65" t="s">
        <v>4505</v>
      </c>
      <c r="K836" s="65" t="s">
        <v>4688</v>
      </c>
      <c r="L836" s="66">
        <v>46318</v>
      </c>
      <c r="M836" s="65" t="s">
        <v>315</v>
      </c>
      <c r="N836" s="129">
        <v>3002685</v>
      </c>
      <c r="O836" s="65" t="s">
        <v>289</v>
      </c>
      <c r="P836" s="66">
        <v>46318</v>
      </c>
      <c r="Q836" s="31">
        <f t="shared" si="26"/>
        <v>371</v>
      </c>
      <c r="R836" s="31">
        <f t="shared" si="27"/>
        <v>375</v>
      </c>
      <c r="S836" s="29">
        <f>IF($Q836&lt;Parâmetros!$E$19,$G836-1,$G836)</f>
        <v>46317</v>
      </c>
    </row>
    <row r="837" spans="1:19" ht="15" customHeight="1" x14ac:dyDescent="0.25">
      <c r="A837" s="128">
        <v>12468</v>
      </c>
      <c r="B837" s="65" t="s">
        <v>413</v>
      </c>
      <c r="C837" s="65" t="s">
        <v>72</v>
      </c>
      <c r="D837" s="66">
        <v>46318</v>
      </c>
      <c r="E837" s="67">
        <v>0.19</v>
      </c>
      <c r="F837" s="65" t="s">
        <v>285</v>
      </c>
      <c r="G837" s="66">
        <v>46318</v>
      </c>
      <c r="H837" s="129">
        <v>40526253</v>
      </c>
      <c r="I837" s="129">
        <v>10</v>
      </c>
      <c r="J837" s="65" t="s">
        <v>4689</v>
      </c>
      <c r="K837" s="65" t="s">
        <v>4690</v>
      </c>
      <c r="L837" s="66">
        <v>46318</v>
      </c>
      <c r="M837" s="65" t="s">
        <v>315</v>
      </c>
      <c r="N837" s="129">
        <v>3002684</v>
      </c>
      <c r="O837" s="65" t="s">
        <v>289</v>
      </c>
      <c r="P837" s="66">
        <v>46318</v>
      </c>
      <c r="Q837" s="31">
        <f t="shared" si="26"/>
        <v>375</v>
      </c>
      <c r="R837" s="31">
        <f t="shared" si="27"/>
        <v>386</v>
      </c>
      <c r="S837" s="29">
        <f>IF($Q837&lt;Parâmetros!$E$19,$G837-1,$G837)</f>
        <v>46317</v>
      </c>
    </row>
    <row r="838" spans="1:19" ht="15" customHeight="1" x14ac:dyDescent="0.25">
      <c r="A838" s="128">
        <v>12468</v>
      </c>
      <c r="B838" s="65" t="s">
        <v>413</v>
      </c>
      <c r="C838" s="65" t="s">
        <v>72</v>
      </c>
      <c r="D838" s="66">
        <v>46318</v>
      </c>
      <c r="E838" s="67">
        <v>0.34</v>
      </c>
      <c r="F838" s="65" t="s">
        <v>285</v>
      </c>
      <c r="G838" s="66">
        <v>46318</v>
      </c>
      <c r="H838" s="129">
        <v>40526251</v>
      </c>
      <c r="I838" s="129">
        <v>10</v>
      </c>
      <c r="J838" s="65" t="s">
        <v>4691</v>
      </c>
      <c r="K838" s="65" t="s">
        <v>4692</v>
      </c>
      <c r="L838" s="66">
        <v>46318</v>
      </c>
      <c r="M838" s="65" t="s">
        <v>315</v>
      </c>
      <c r="N838" s="129">
        <v>3006501</v>
      </c>
      <c r="O838" s="65" t="s">
        <v>289</v>
      </c>
      <c r="P838" s="66">
        <v>46318</v>
      </c>
      <c r="Q838" s="31">
        <f t="shared" si="26"/>
        <v>386</v>
      </c>
      <c r="R838" s="31">
        <f t="shared" si="27"/>
        <v>406</v>
      </c>
      <c r="S838" s="29">
        <f>IF($Q838&lt;Parâmetros!$E$19,$G838-1,$G838)</f>
        <v>46317</v>
      </c>
    </row>
    <row r="839" spans="1:19" ht="15" customHeight="1" x14ac:dyDescent="0.25">
      <c r="A839" s="128">
        <v>12468</v>
      </c>
      <c r="B839" s="65" t="s">
        <v>413</v>
      </c>
      <c r="C839" s="65" t="s">
        <v>72</v>
      </c>
      <c r="D839" s="66">
        <v>46318</v>
      </c>
      <c r="E839" s="67">
        <v>0.1</v>
      </c>
      <c r="F839" s="65" t="s">
        <v>285</v>
      </c>
      <c r="G839" s="66">
        <v>46318</v>
      </c>
      <c r="H839" s="129">
        <v>40526250</v>
      </c>
      <c r="I839" s="129">
        <v>10</v>
      </c>
      <c r="J839" s="65" t="s">
        <v>4693</v>
      </c>
      <c r="K839" s="65" t="s">
        <v>4694</v>
      </c>
      <c r="L839" s="66">
        <v>46318</v>
      </c>
      <c r="M839" s="65" t="s">
        <v>315</v>
      </c>
      <c r="N839" s="129">
        <v>3006500</v>
      </c>
      <c r="O839" s="65" t="s">
        <v>289</v>
      </c>
      <c r="P839" s="66">
        <v>46318</v>
      </c>
      <c r="Q839" s="31">
        <f t="shared" si="26"/>
        <v>407</v>
      </c>
      <c r="R839" s="31">
        <f t="shared" si="27"/>
        <v>413</v>
      </c>
      <c r="S839" s="29">
        <f>IF($Q839&lt;Parâmetros!$E$19,$G839-1,$G839)</f>
        <v>46317</v>
      </c>
    </row>
    <row r="840" spans="1:19" ht="15" customHeight="1" x14ac:dyDescent="0.25">
      <c r="A840" s="128">
        <v>12468</v>
      </c>
      <c r="B840" s="65" t="s">
        <v>413</v>
      </c>
      <c r="C840" s="65" t="s">
        <v>72</v>
      </c>
      <c r="D840" s="66">
        <v>46319</v>
      </c>
      <c r="E840" s="67">
        <v>1.94</v>
      </c>
      <c r="F840" s="65" t="s">
        <v>285</v>
      </c>
      <c r="G840" s="66">
        <v>46319</v>
      </c>
      <c r="H840" s="129">
        <v>40529379</v>
      </c>
      <c r="I840" s="129">
        <v>10</v>
      </c>
      <c r="J840" s="65" t="s">
        <v>4872</v>
      </c>
      <c r="K840" s="65" t="s">
        <v>430</v>
      </c>
      <c r="L840" s="66">
        <v>46319</v>
      </c>
      <c r="M840" s="65" t="s">
        <v>287</v>
      </c>
      <c r="N840" s="129">
        <v>3011204</v>
      </c>
      <c r="O840" s="65" t="s">
        <v>289</v>
      </c>
      <c r="P840" s="66">
        <v>46319</v>
      </c>
      <c r="Q840" s="31">
        <f t="shared" si="26"/>
        <v>23</v>
      </c>
      <c r="R840" s="31">
        <f t="shared" si="27"/>
        <v>139</v>
      </c>
      <c r="S840" s="29">
        <f>IF($Q840&lt;Parâmetros!$E$19,$G840-1,$G840)</f>
        <v>46318</v>
      </c>
    </row>
    <row r="841" spans="1:19" ht="15" customHeight="1" x14ac:dyDescent="0.25">
      <c r="A841" s="128">
        <v>12468</v>
      </c>
      <c r="B841" s="65" t="s">
        <v>413</v>
      </c>
      <c r="C841" s="65" t="s">
        <v>72</v>
      </c>
      <c r="D841" s="66">
        <v>46319</v>
      </c>
      <c r="E841" s="67">
        <v>1</v>
      </c>
      <c r="F841" s="65" t="s">
        <v>285</v>
      </c>
      <c r="G841" s="66">
        <v>46319</v>
      </c>
      <c r="H841" s="129">
        <v>40529379</v>
      </c>
      <c r="I841" s="129">
        <v>10</v>
      </c>
      <c r="J841" s="65" t="s">
        <v>4873</v>
      </c>
      <c r="K841" s="65" t="s">
        <v>4874</v>
      </c>
      <c r="L841" s="66">
        <v>46319</v>
      </c>
      <c r="M841" s="65" t="s">
        <v>287</v>
      </c>
      <c r="N841" s="129">
        <v>3011204</v>
      </c>
      <c r="O841" s="65" t="s">
        <v>289</v>
      </c>
      <c r="P841" s="66">
        <v>46319</v>
      </c>
      <c r="Q841" s="31">
        <f t="shared" si="26"/>
        <v>148</v>
      </c>
      <c r="R841" s="31">
        <f t="shared" si="27"/>
        <v>208</v>
      </c>
      <c r="S841" s="29">
        <f>IF($Q841&lt;Parâmetros!$E$19,$G841-1,$G841)</f>
        <v>46318</v>
      </c>
    </row>
    <row r="842" spans="1:19" ht="15" customHeight="1" x14ac:dyDescent="0.25">
      <c r="A842" s="128">
        <v>12468</v>
      </c>
      <c r="B842" s="65" t="s">
        <v>413</v>
      </c>
      <c r="C842" s="65" t="s">
        <v>72</v>
      </c>
      <c r="D842" s="66">
        <v>46319</v>
      </c>
      <c r="E842" s="67">
        <v>0.05</v>
      </c>
      <c r="F842" s="65" t="s">
        <v>285</v>
      </c>
      <c r="G842" s="66">
        <v>46319</v>
      </c>
      <c r="H842" s="129">
        <v>40526266</v>
      </c>
      <c r="I842" s="129">
        <v>10</v>
      </c>
      <c r="J842" s="65" t="s">
        <v>4875</v>
      </c>
      <c r="K842" s="65" t="s">
        <v>4876</v>
      </c>
      <c r="L842" s="66">
        <v>46319</v>
      </c>
      <c r="M842" s="65" t="s">
        <v>315</v>
      </c>
      <c r="N842" s="65" t="s">
        <v>793</v>
      </c>
      <c r="O842" s="65" t="s">
        <v>289</v>
      </c>
      <c r="P842" s="66">
        <v>46319</v>
      </c>
      <c r="Q842" s="31">
        <f t="shared" si="26"/>
        <v>208</v>
      </c>
      <c r="R842" s="31">
        <f t="shared" si="27"/>
        <v>211</v>
      </c>
      <c r="S842" s="29">
        <f>IF($Q842&lt;Parâmetros!$E$19,$G842-1,$G842)</f>
        <v>46318</v>
      </c>
    </row>
    <row r="843" spans="1:19" ht="15" customHeight="1" x14ac:dyDescent="0.25">
      <c r="A843" s="128">
        <v>12468</v>
      </c>
      <c r="B843" s="65" t="s">
        <v>413</v>
      </c>
      <c r="C843" s="65" t="s">
        <v>72</v>
      </c>
      <c r="D843" s="66">
        <v>46319</v>
      </c>
      <c r="E843" s="67">
        <v>0.06</v>
      </c>
      <c r="F843" s="65" t="s">
        <v>285</v>
      </c>
      <c r="G843" s="66">
        <v>46319</v>
      </c>
      <c r="H843" s="129">
        <v>40526265</v>
      </c>
      <c r="I843" s="129">
        <v>10</v>
      </c>
      <c r="J843" s="65" t="s">
        <v>4877</v>
      </c>
      <c r="K843" s="65" t="s">
        <v>4878</v>
      </c>
      <c r="L843" s="66">
        <v>46319</v>
      </c>
      <c r="M843" s="65" t="s">
        <v>315</v>
      </c>
      <c r="N843" s="129">
        <v>3006534</v>
      </c>
      <c r="O843" s="65" t="s">
        <v>289</v>
      </c>
      <c r="P843" s="66">
        <v>46319</v>
      </c>
      <c r="Q843" s="31">
        <f t="shared" si="26"/>
        <v>212</v>
      </c>
      <c r="R843" s="31">
        <f t="shared" si="27"/>
        <v>215</v>
      </c>
      <c r="S843" s="29">
        <f>IF($Q843&lt;Parâmetros!$E$19,$G843-1,$G843)</f>
        <v>46318</v>
      </c>
    </row>
    <row r="844" spans="1:19" ht="15" customHeight="1" x14ac:dyDescent="0.25">
      <c r="A844" s="128">
        <v>12468</v>
      </c>
      <c r="B844" s="65" t="s">
        <v>413</v>
      </c>
      <c r="C844" s="65" t="s">
        <v>72</v>
      </c>
      <c r="D844" s="66">
        <v>46319</v>
      </c>
      <c r="E844" s="67">
        <v>0.05</v>
      </c>
      <c r="F844" s="65" t="s">
        <v>285</v>
      </c>
      <c r="G844" s="66">
        <v>46319</v>
      </c>
      <c r="H844" s="129">
        <v>40526263</v>
      </c>
      <c r="I844" s="129">
        <v>10</v>
      </c>
      <c r="J844" s="65" t="s">
        <v>4879</v>
      </c>
      <c r="K844" s="65" t="s">
        <v>4880</v>
      </c>
      <c r="L844" s="66">
        <v>46319</v>
      </c>
      <c r="M844" s="65" t="s">
        <v>315</v>
      </c>
      <c r="N844" s="129">
        <v>3005383</v>
      </c>
      <c r="O844" s="65" t="s">
        <v>289</v>
      </c>
      <c r="P844" s="66">
        <v>46319</v>
      </c>
      <c r="Q844" s="31">
        <f t="shared" si="26"/>
        <v>216</v>
      </c>
      <c r="R844" s="31">
        <f t="shared" si="27"/>
        <v>219</v>
      </c>
      <c r="S844" s="29">
        <f>IF($Q844&lt;Parâmetros!$E$19,$G844-1,$G844)</f>
        <v>46318</v>
      </c>
    </row>
    <row r="845" spans="1:19" ht="15" customHeight="1" x14ac:dyDescent="0.25">
      <c r="A845" s="128">
        <v>12468</v>
      </c>
      <c r="B845" s="65" t="s">
        <v>413</v>
      </c>
      <c r="C845" s="65" t="s">
        <v>72</v>
      </c>
      <c r="D845" s="66">
        <v>46319</v>
      </c>
      <c r="E845" s="67">
        <v>0.52</v>
      </c>
      <c r="F845" s="65" t="s">
        <v>285</v>
      </c>
      <c r="G845" s="66">
        <v>46319</v>
      </c>
      <c r="H845" s="129">
        <v>40526261</v>
      </c>
      <c r="I845" s="129">
        <v>10</v>
      </c>
      <c r="J845" s="65" t="s">
        <v>4881</v>
      </c>
      <c r="K845" s="65" t="s">
        <v>4882</v>
      </c>
      <c r="L845" s="66">
        <v>46319</v>
      </c>
      <c r="M845" s="65" t="s">
        <v>315</v>
      </c>
      <c r="N845" s="129">
        <v>3005527</v>
      </c>
      <c r="O845" s="65" t="s">
        <v>289</v>
      </c>
      <c r="P845" s="66">
        <v>46319</v>
      </c>
      <c r="Q845" s="31">
        <f t="shared" si="26"/>
        <v>219</v>
      </c>
      <c r="R845" s="31">
        <f t="shared" si="27"/>
        <v>250</v>
      </c>
      <c r="S845" s="29">
        <f>IF($Q845&lt;Parâmetros!$E$19,$G845-1,$G845)</f>
        <v>46318</v>
      </c>
    </row>
    <row r="846" spans="1:19" ht="15" customHeight="1" x14ac:dyDescent="0.25">
      <c r="A846" s="128">
        <v>12468</v>
      </c>
      <c r="B846" s="65" t="s">
        <v>413</v>
      </c>
      <c r="C846" s="65" t="s">
        <v>72</v>
      </c>
      <c r="D846" s="66">
        <v>46319</v>
      </c>
      <c r="E846" s="67">
        <v>2.56</v>
      </c>
      <c r="F846" s="65" t="s">
        <v>285</v>
      </c>
      <c r="G846" s="66">
        <v>46319</v>
      </c>
      <c r="H846" s="129">
        <v>40529379</v>
      </c>
      <c r="I846" s="129">
        <v>10</v>
      </c>
      <c r="J846" s="65" t="s">
        <v>4883</v>
      </c>
      <c r="K846" s="65" t="s">
        <v>4884</v>
      </c>
      <c r="L846" s="66">
        <v>46319</v>
      </c>
      <c r="M846" s="65" t="s">
        <v>287</v>
      </c>
      <c r="N846" s="129">
        <v>3011204</v>
      </c>
      <c r="O846" s="65" t="s">
        <v>289</v>
      </c>
      <c r="P846" s="66">
        <v>46319</v>
      </c>
      <c r="Q846" s="31">
        <f t="shared" si="26"/>
        <v>252</v>
      </c>
      <c r="R846" s="31">
        <f t="shared" si="27"/>
        <v>406</v>
      </c>
      <c r="S846" s="29">
        <f>IF($Q846&lt;Parâmetros!$E$19,$G846-1,$G846)</f>
        <v>46318</v>
      </c>
    </row>
    <row r="847" spans="1:19" ht="15" customHeight="1" x14ac:dyDescent="0.25">
      <c r="A847" s="128">
        <v>50636</v>
      </c>
      <c r="B847" s="65" t="s">
        <v>439</v>
      </c>
      <c r="C847" s="65" t="s">
        <v>71</v>
      </c>
      <c r="D847" s="66">
        <v>46300</v>
      </c>
      <c r="E847" s="67">
        <v>4.1500000000000004</v>
      </c>
      <c r="F847" s="65" t="s">
        <v>285</v>
      </c>
      <c r="G847" s="66">
        <v>46298</v>
      </c>
      <c r="H847" s="129">
        <v>40503378</v>
      </c>
      <c r="I847" s="129">
        <v>20</v>
      </c>
      <c r="J847" s="65" t="s">
        <v>309</v>
      </c>
      <c r="K847" s="65" t="s">
        <v>307</v>
      </c>
      <c r="L847" s="66">
        <v>46298</v>
      </c>
      <c r="M847" s="65" t="s">
        <v>287</v>
      </c>
      <c r="N847" s="129">
        <v>3004221</v>
      </c>
      <c r="O847" s="65" t="s">
        <v>289</v>
      </c>
      <c r="P847" s="66">
        <v>46300</v>
      </c>
      <c r="Q847" s="31">
        <f t="shared" si="26"/>
        <v>440</v>
      </c>
      <c r="R847" s="31">
        <f t="shared" si="27"/>
        <v>689</v>
      </c>
      <c r="S847" s="29">
        <f>IF($Q847&lt;Parâmetros!$E$19,$G847-1,$G847)</f>
        <v>46298</v>
      </c>
    </row>
    <row r="848" spans="1:19" ht="15" customHeight="1" x14ac:dyDescent="0.25">
      <c r="A848" s="128">
        <v>50636</v>
      </c>
      <c r="B848" s="65" t="s">
        <v>439</v>
      </c>
      <c r="C848" s="65" t="s">
        <v>71</v>
      </c>
      <c r="D848" s="66">
        <v>46300</v>
      </c>
      <c r="E848" s="67">
        <v>2.89</v>
      </c>
      <c r="F848" s="65" t="s">
        <v>285</v>
      </c>
      <c r="G848" s="66">
        <v>46298</v>
      </c>
      <c r="H848" s="129">
        <v>40503378</v>
      </c>
      <c r="I848" s="129">
        <v>20</v>
      </c>
      <c r="J848" s="65" t="s">
        <v>300</v>
      </c>
      <c r="K848" s="65" t="s">
        <v>310</v>
      </c>
      <c r="L848" s="66">
        <v>46298</v>
      </c>
      <c r="M848" s="65" t="s">
        <v>287</v>
      </c>
      <c r="N848" s="129">
        <v>3004221</v>
      </c>
      <c r="O848" s="65" t="s">
        <v>289</v>
      </c>
      <c r="P848" s="66">
        <v>46300</v>
      </c>
      <c r="Q848" s="31">
        <f t="shared" si="26"/>
        <v>752</v>
      </c>
      <c r="R848" s="31">
        <f t="shared" si="27"/>
        <v>925</v>
      </c>
      <c r="S848" s="29">
        <f>IF($Q848&lt;Parâmetros!$E$19,$G848-1,$G848)</f>
        <v>46298</v>
      </c>
    </row>
    <row r="849" spans="1:19" ht="15" customHeight="1" x14ac:dyDescent="0.25">
      <c r="A849" s="128">
        <v>50636</v>
      </c>
      <c r="B849" s="65" t="s">
        <v>439</v>
      </c>
      <c r="C849" s="65" t="s">
        <v>71</v>
      </c>
      <c r="D849" s="66">
        <v>46300</v>
      </c>
      <c r="E849" s="67">
        <v>4.24</v>
      </c>
      <c r="F849" s="65" t="s">
        <v>285</v>
      </c>
      <c r="G849" s="66">
        <v>46300</v>
      </c>
      <c r="H849" s="129">
        <v>40518590</v>
      </c>
      <c r="I849" s="129">
        <v>10</v>
      </c>
      <c r="J849" s="65" t="s">
        <v>311</v>
      </c>
      <c r="K849" s="65" t="s">
        <v>312</v>
      </c>
      <c r="L849" s="66">
        <v>46300</v>
      </c>
      <c r="M849" s="65" t="s">
        <v>287</v>
      </c>
      <c r="N849" s="65" t="s">
        <v>793</v>
      </c>
      <c r="O849" s="65" t="s">
        <v>289</v>
      </c>
      <c r="P849" s="66">
        <v>46300</v>
      </c>
      <c r="Q849" s="31">
        <f t="shared" si="26"/>
        <v>435</v>
      </c>
      <c r="R849" s="31">
        <f t="shared" si="27"/>
        <v>689</v>
      </c>
      <c r="S849" s="29">
        <f>IF($Q849&lt;Parâmetros!$E$19,$G849-1,$G849)</f>
        <v>46300</v>
      </c>
    </row>
    <row r="850" spans="1:19" ht="15" customHeight="1" x14ac:dyDescent="0.25">
      <c r="A850" s="128">
        <v>50636</v>
      </c>
      <c r="B850" s="65" t="s">
        <v>439</v>
      </c>
      <c r="C850" s="65" t="s">
        <v>71</v>
      </c>
      <c r="D850" s="66">
        <v>46300</v>
      </c>
      <c r="E850" s="67">
        <v>2.4900000000000002</v>
      </c>
      <c r="F850" s="65" t="s">
        <v>285</v>
      </c>
      <c r="G850" s="66">
        <v>46300</v>
      </c>
      <c r="H850" s="129">
        <v>40518590</v>
      </c>
      <c r="I850" s="129">
        <v>10</v>
      </c>
      <c r="J850" s="65" t="s">
        <v>313</v>
      </c>
      <c r="K850" s="65" t="s">
        <v>314</v>
      </c>
      <c r="L850" s="66">
        <v>46300</v>
      </c>
      <c r="M850" s="65" t="s">
        <v>287</v>
      </c>
      <c r="N850" s="65" t="s">
        <v>793</v>
      </c>
      <c r="O850" s="65" t="s">
        <v>289</v>
      </c>
      <c r="P850" s="66">
        <v>46300</v>
      </c>
      <c r="Q850" s="31">
        <f t="shared" si="26"/>
        <v>751</v>
      </c>
      <c r="R850" s="31">
        <f t="shared" si="27"/>
        <v>900</v>
      </c>
      <c r="S850" s="29">
        <f>IF($Q850&lt;Parâmetros!$E$19,$G850-1,$G850)</f>
        <v>46300</v>
      </c>
    </row>
    <row r="851" spans="1:19" ht="15" customHeight="1" x14ac:dyDescent="0.25">
      <c r="A851" s="128">
        <v>50636</v>
      </c>
      <c r="B851" s="65" t="s">
        <v>439</v>
      </c>
      <c r="C851" s="65" t="s">
        <v>71</v>
      </c>
      <c r="D851" s="66">
        <v>46301</v>
      </c>
      <c r="E851" s="67">
        <v>1.67</v>
      </c>
      <c r="F851" s="65" t="s">
        <v>285</v>
      </c>
      <c r="G851" s="66">
        <v>46300</v>
      </c>
      <c r="H851" s="129">
        <v>40522899</v>
      </c>
      <c r="I851" s="129">
        <v>10</v>
      </c>
      <c r="J851" s="65" t="s">
        <v>795</v>
      </c>
      <c r="K851" s="65" t="s">
        <v>796</v>
      </c>
      <c r="L851" s="66">
        <v>46300</v>
      </c>
      <c r="M851" s="65" t="s">
        <v>287</v>
      </c>
      <c r="N851" s="65" t="s">
        <v>793</v>
      </c>
      <c r="O851" s="65" t="s">
        <v>289</v>
      </c>
      <c r="P851" s="66">
        <v>46301</v>
      </c>
      <c r="Q851" s="31">
        <f t="shared" si="26"/>
        <v>903</v>
      </c>
      <c r="R851" s="31">
        <f t="shared" si="27"/>
        <v>1003</v>
      </c>
      <c r="S851" s="29">
        <f>IF($Q851&lt;Parâmetros!$E$19,$G851-1,$G851)</f>
        <v>46300</v>
      </c>
    </row>
    <row r="852" spans="1:19" ht="15" customHeight="1" x14ac:dyDescent="0.25">
      <c r="A852" s="128">
        <v>50636</v>
      </c>
      <c r="B852" s="65" t="s">
        <v>439</v>
      </c>
      <c r="C852" s="65" t="s">
        <v>71</v>
      </c>
      <c r="D852" s="66">
        <v>46301</v>
      </c>
      <c r="E852" s="67">
        <v>4.1500000000000004</v>
      </c>
      <c r="F852" s="65" t="s">
        <v>285</v>
      </c>
      <c r="G852" s="66">
        <v>46301</v>
      </c>
      <c r="H852" s="129">
        <v>40520165</v>
      </c>
      <c r="I852" s="129">
        <v>10</v>
      </c>
      <c r="J852" s="65" t="s">
        <v>797</v>
      </c>
      <c r="K852" s="65" t="s">
        <v>491</v>
      </c>
      <c r="L852" s="66">
        <v>46301</v>
      </c>
      <c r="M852" s="65" t="s">
        <v>287</v>
      </c>
      <c r="N852" s="65" t="s">
        <v>793</v>
      </c>
      <c r="O852" s="65" t="s">
        <v>289</v>
      </c>
      <c r="P852" s="66">
        <v>46301</v>
      </c>
      <c r="Q852" s="31">
        <f t="shared" si="26"/>
        <v>440</v>
      </c>
      <c r="R852" s="31">
        <f t="shared" si="27"/>
        <v>689</v>
      </c>
      <c r="S852" s="29">
        <f>IF($Q852&lt;Parâmetros!$E$19,$G852-1,$G852)</f>
        <v>46301</v>
      </c>
    </row>
    <row r="853" spans="1:19" ht="15" customHeight="1" x14ac:dyDescent="0.25">
      <c r="A853" s="128">
        <v>50636</v>
      </c>
      <c r="B853" s="65" t="s">
        <v>439</v>
      </c>
      <c r="C853" s="65" t="s">
        <v>71</v>
      </c>
      <c r="D853" s="66">
        <v>46302</v>
      </c>
      <c r="E853" s="67">
        <v>4.1900000000000004</v>
      </c>
      <c r="F853" s="65" t="s">
        <v>285</v>
      </c>
      <c r="G853" s="66">
        <v>46301</v>
      </c>
      <c r="H853" s="129">
        <v>40521430</v>
      </c>
      <c r="I853" s="129">
        <v>10</v>
      </c>
      <c r="J853" s="65" t="s">
        <v>383</v>
      </c>
      <c r="K853" s="65" t="s">
        <v>924</v>
      </c>
      <c r="L853" s="66">
        <v>46301</v>
      </c>
      <c r="M853" s="65" t="s">
        <v>287</v>
      </c>
      <c r="N853" s="65" t="s">
        <v>793</v>
      </c>
      <c r="O853" s="65" t="s">
        <v>289</v>
      </c>
      <c r="P853" s="66">
        <v>46302</v>
      </c>
      <c r="Q853" s="31">
        <f t="shared" si="26"/>
        <v>751</v>
      </c>
      <c r="R853" s="31">
        <f t="shared" si="27"/>
        <v>1002</v>
      </c>
      <c r="S853" s="29">
        <f>IF($Q853&lt;Parâmetros!$E$19,$G853-1,$G853)</f>
        <v>46301</v>
      </c>
    </row>
    <row r="854" spans="1:19" ht="15" customHeight="1" x14ac:dyDescent="0.25">
      <c r="A854" s="128">
        <v>50636</v>
      </c>
      <c r="B854" s="65" t="s">
        <v>439</v>
      </c>
      <c r="C854" s="65" t="s">
        <v>71</v>
      </c>
      <c r="D854" s="66">
        <v>46303</v>
      </c>
      <c r="E854" s="67">
        <v>2.75</v>
      </c>
      <c r="F854" s="65" t="s">
        <v>285</v>
      </c>
      <c r="G854" s="66">
        <v>46302</v>
      </c>
      <c r="H854" s="129">
        <v>40520482</v>
      </c>
      <c r="I854" s="129">
        <v>30</v>
      </c>
      <c r="J854" s="65" t="s">
        <v>1153</v>
      </c>
      <c r="K854" s="65" t="s">
        <v>1154</v>
      </c>
      <c r="L854" s="66">
        <v>46302</v>
      </c>
      <c r="M854" s="65" t="s">
        <v>287</v>
      </c>
      <c r="N854" s="65" t="s">
        <v>793</v>
      </c>
      <c r="O854" s="65" t="s">
        <v>289</v>
      </c>
      <c r="P854" s="66">
        <v>46303</v>
      </c>
      <c r="Q854" s="31">
        <f t="shared" si="26"/>
        <v>435</v>
      </c>
      <c r="R854" s="31">
        <f t="shared" si="27"/>
        <v>600</v>
      </c>
      <c r="S854" s="29">
        <f>IF($Q854&lt;Parâmetros!$E$19,$G854-1,$G854)</f>
        <v>46302</v>
      </c>
    </row>
    <row r="855" spans="1:19" ht="15" customHeight="1" x14ac:dyDescent="0.25">
      <c r="A855" s="128">
        <v>50636</v>
      </c>
      <c r="B855" s="65" t="s">
        <v>439</v>
      </c>
      <c r="C855" s="65" t="s">
        <v>71</v>
      </c>
      <c r="D855" s="66">
        <v>46303</v>
      </c>
      <c r="E855" s="67">
        <v>1.32</v>
      </c>
      <c r="F855" s="65" t="s">
        <v>285</v>
      </c>
      <c r="G855" s="66">
        <v>46302</v>
      </c>
      <c r="H855" s="129">
        <v>40523246</v>
      </c>
      <c r="I855" s="129">
        <v>10</v>
      </c>
      <c r="J855" s="65" t="s">
        <v>1155</v>
      </c>
      <c r="K855" s="65" t="s">
        <v>370</v>
      </c>
      <c r="L855" s="66">
        <v>46302</v>
      </c>
      <c r="M855" s="65" t="s">
        <v>287</v>
      </c>
      <c r="N855" s="65" t="s">
        <v>793</v>
      </c>
      <c r="O855" s="65" t="s">
        <v>289</v>
      </c>
      <c r="P855" s="66">
        <v>46303</v>
      </c>
      <c r="Q855" s="31">
        <f t="shared" si="26"/>
        <v>609</v>
      </c>
      <c r="R855" s="31">
        <f t="shared" si="27"/>
        <v>688</v>
      </c>
      <c r="S855" s="29">
        <f>IF($Q855&lt;Parâmetros!$E$19,$G855-1,$G855)</f>
        <v>46302</v>
      </c>
    </row>
    <row r="856" spans="1:19" ht="15" customHeight="1" x14ac:dyDescent="0.25">
      <c r="A856" s="128">
        <v>50636</v>
      </c>
      <c r="B856" s="65" t="s">
        <v>439</v>
      </c>
      <c r="C856" s="65" t="s">
        <v>71</v>
      </c>
      <c r="D856" s="66">
        <v>46303</v>
      </c>
      <c r="E856" s="67">
        <v>4.1900000000000004</v>
      </c>
      <c r="F856" s="65" t="s">
        <v>285</v>
      </c>
      <c r="G856" s="66">
        <v>46302</v>
      </c>
      <c r="H856" s="129">
        <v>40523246</v>
      </c>
      <c r="I856" s="129">
        <v>10</v>
      </c>
      <c r="J856" s="65" t="s">
        <v>313</v>
      </c>
      <c r="K856" s="65" t="s">
        <v>1156</v>
      </c>
      <c r="L856" s="66">
        <v>46302</v>
      </c>
      <c r="M856" s="65" t="s">
        <v>287</v>
      </c>
      <c r="N856" s="65" t="s">
        <v>793</v>
      </c>
      <c r="O856" s="65" t="s">
        <v>289</v>
      </c>
      <c r="P856" s="66">
        <v>46303</v>
      </c>
      <c r="Q856" s="31">
        <f t="shared" si="26"/>
        <v>751</v>
      </c>
      <c r="R856" s="31">
        <f t="shared" si="27"/>
        <v>1002</v>
      </c>
      <c r="S856" s="29">
        <f>IF($Q856&lt;Parâmetros!$E$19,$G856-1,$G856)</f>
        <v>46302</v>
      </c>
    </row>
    <row r="857" spans="1:19" ht="15" customHeight="1" x14ac:dyDescent="0.25">
      <c r="A857" s="128">
        <v>50636</v>
      </c>
      <c r="B857" s="65" t="s">
        <v>439</v>
      </c>
      <c r="C857" s="65" t="s">
        <v>71</v>
      </c>
      <c r="D857" s="66">
        <v>46304</v>
      </c>
      <c r="E857" s="67">
        <v>2.75</v>
      </c>
      <c r="F857" s="65" t="s">
        <v>285</v>
      </c>
      <c r="G857" s="66">
        <v>46303</v>
      </c>
      <c r="H857" s="129">
        <v>40524058</v>
      </c>
      <c r="I857" s="129">
        <v>10</v>
      </c>
      <c r="J857" s="65" t="s">
        <v>1444</v>
      </c>
      <c r="K857" s="65" t="s">
        <v>1445</v>
      </c>
      <c r="L857" s="66">
        <v>46303</v>
      </c>
      <c r="M857" s="65" t="s">
        <v>287</v>
      </c>
      <c r="N857" s="65" t="s">
        <v>793</v>
      </c>
      <c r="O857" s="65" t="s">
        <v>289</v>
      </c>
      <c r="P857" s="66">
        <v>46304</v>
      </c>
      <c r="Q857" s="31">
        <f t="shared" si="26"/>
        <v>435</v>
      </c>
      <c r="R857" s="31">
        <f t="shared" si="27"/>
        <v>600</v>
      </c>
      <c r="S857" s="29">
        <f>IF($Q857&lt;Parâmetros!$E$19,$G857-1,$G857)</f>
        <v>46303</v>
      </c>
    </row>
    <row r="858" spans="1:19" ht="15" customHeight="1" x14ac:dyDescent="0.25">
      <c r="A858" s="128">
        <v>50636</v>
      </c>
      <c r="B858" s="65" t="s">
        <v>439</v>
      </c>
      <c r="C858" s="65" t="s">
        <v>71</v>
      </c>
      <c r="D858" s="66">
        <v>46304</v>
      </c>
      <c r="E858" s="67">
        <v>1.3</v>
      </c>
      <c r="F858" s="65" t="s">
        <v>285</v>
      </c>
      <c r="G858" s="66">
        <v>46303</v>
      </c>
      <c r="H858" s="129">
        <v>40524060</v>
      </c>
      <c r="I858" s="129">
        <v>10</v>
      </c>
      <c r="J858" s="65" t="s">
        <v>1446</v>
      </c>
      <c r="K858" s="65" t="s">
        <v>1447</v>
      </c>
      <c r="L858" s="66">
        <v>46303</v>
      </c>
      <c r="M858" s="65" t="s">
        <v>287</v>
      </c>
      <c r="N858" s="65" t="s">
        <v>793</v>
      </c>
      <c r="O858" s="65" t="s">
        <v>289</v>
      </c>
      <c r="P858" s="66">
        <v>46304</v>
      </c>
      <c r="Q858" s="31">
        <f t="shared" si="26"/>
        <v>610</v>
      </c>
      <c r="R858" s="31">
        <f t="shared" si="27"/>
        <v>688</v>
      </c>
      <c r="S858" s="29">
        <f>IF($Q858&lt;Parâmetros!$E$19,$G858-1,$G858)</f>
        <v>46303</v>
      </c>
    </row>
    <row r="859" spans="1:19" ht="15" customHeight="1" x14ac:dyDescent="0.25">
      <c r="A859" s="128">
        <v>50636</v>
      </c>
      <c r="B859" s="65" t="s">
        <v>439</v>
      </c>
      <c r="C859" s="65" t="s">
        <v>71</v>
      </c>
      <c r="D859" s="66">
        <v>46304</v>
      </c>
      <c r="E859" s="67">
        <v>4.1900000000000004</v>
      </c>
      <c r="F859" s="65" t="s">
        <v>285</v>
      </c>
      <c r="G859" s="66">
        <v>46303</v>
      </c>
      <c r="H859" s="129">
        <v>40524060</v>
      </c>
      <c r="I859" s="129">
        <v>10</v>
      </c>
      <c r="J859" s="65" t="s">
        <v>1448</v>
      </c>
      <c r="K859" s="65" t="s">
        <v>1449</v>
      </c>
      <c r="L859" s="66">
        <v>46303</v>
      </c>
      <c r="M859" s="65" t="s">
        <v>287</v>
      </c>
      <c r="N859" s="65" t="s">
        <v>793</v>
      </c>
      <c r="O859" s="65" t="s">
        <v>289</v>
      </c>
      <c r="P859" s="66">
        <v>46304</v>
      </c>
      <c r="Q859" s="31">
        <f t="shared" si="26"/>
        <v>752</v>
      </c>
      <c r="R859" s="31">
        <f t="shared" si="27"/>
        <v>1003</v>
      </c>
      <c r="S859" s="29">
        <f>IF($Q859&lt;Parâmetros!$E$19,$G859-1,$G859)</f>
        <v>46303</v>
      </c>
    </row>
    <row r="860" spans="1:19" ht="15" customHeight="1" x14ac:dyDescent="0.25">
      <c r="A860" s="128">
        <v>50636</v>
      </c>
      <c r="B860" s="65" t="s">
        <v>439</v>
      </c>
      <c r="C860" s="65" t="s">
        <v>71</v>
      </c>
      <c r="D860" s="66">
        <v>46306</v>
      </c>
      <c r="E860" s="67">
        <v>2.67</v>
      </c>
      <c r="F860" s="65" t="s">
        <v>285</v>
      </c>
      <c r="G860" s="66">
        <v>46304</v>
      </c>
      <c r="H860" s="129">
        <v>40459519</v>
      </c>
      <c r="I860" s="129">
        <v>30</v>
      </c>
      <c r="J860" s="65" t="s">
        <v>1671</v>
      </c>
      <c r="K860" s="65" t="s">
        <v>1672</v>
      </c>
      <c r="L860" s="66">
        <v>46304</v>
      </c>
      <c r="M860" s="65" t="s">
        <v>287</v>
      </c>
      <c r="N860" s="65" t="s">
        <v>793</v>
      </c>
      <c r="O860" s="65" t="s">
        <v>289</v>
      </c>
      <c r="P860" s="66">
        <v>46306</v>
      </c>
      <c r="Q860" s="31">
        <f t="shared" si="26"/>
        <v>440</v>
      </c>
      <c r="R860" s="31">
        <f t="shared" si="27"/>
        <v>600</v>
      </c>
      <c r="S860" s="29">
        <f>IF($Q860&lt;Parâmetros!$E$19,$G860-1,$G860)</f>
        <v>46304</v>
      </c>
    </row>
    <row r="861" spans="1:19" ht="15" customHeight="1" x14ac:dyDescent="0.25">
      <c r="A861" s="128">
        <v>50636</v>
      </c>
      <c r="B861" s="65" t="s">
        <v>439</v>
      </c>
      <c r="C861" s="65" t="s">
        <v>71</v>
      </c>
      <c r="D861" s="66">
        <v>46306</v>
      </c>
      <c r="E861" s="67">
        <v>1.4</v>
      </c>
      <c r="F861" s="65" t="s">
        <v>285</v>
      </c>
      <c r="G861" s="66">
        <v>46304</v>
      </c>
      <c r="H861" s="129">
        <v>40521825</v>
      </c>
      <c r="I861" s="129">
        <v>10</v>
      </c>
      <c r="J861" s="65" t="s">
        <v>1673</v>
      </c>
      <c r="K861" s="65" t="s">
        <v>1674</v>
      </c>
      <c r="L861" s="66">
        <v>46304</v>
      </c>
      <c r="M861" s="65" t="s">
        <v>287</v>
      </c>
      <c r="N861" s="65" t="s">
        <v>793</v>
      </c>
      <c r="O861" s="65" t="s">
        <v>289</v>
      </c>
      <c r="P861" s="66">
        <v>46306</v>
      </c>
      <c r="Q861" s="31">
        <f t="shared" si="26"/>
        <v>605</v>
      </c>
      <c r="R861" s="31">
        <f t="shared" si="27"/>
        <v>689</v>
      </c>
      <c r="S861" s="29">
        <f>IF($Q861&lt;Parâmetros!$E$19,$G861-1,$G861)</f>
        <v>46304</v>
      </c>
    </row>
    <row r="862" spans="1:19" ht="15" customHeight="1" x14ac:dyDescent="0.25">
      <c r="A862" s="128">
        <v>50636</v>
      </c>
      <c r="B862" s="65" t="s">
        <v>439</v>
      </c>
      <c r="C862" s="65" t="s">
        <v>71</v>
      </c>
      <c r="D862" s="66">
        <v>46306</v>
      </c>
      <c r="E862" s="67">
        <v>2</v>
      </c>
      <c r="F862" s="65" t="s">
        <v>285</v>
      </c>
      <c r="G862" s="66">
        <v>46304</v>
      </c>
      <c r="H862" s="129">
        <v>40521825</v>
      </c>
      <c r="I862" s="129">
        <v>10</v>
      </c>
      <c r="J862" s="65" t="s">
        <v>1675</v>
      </c>
      <c r="K862" s="65" t="s">
        <v>1676</v>
      </c>
      <c r="L862" s="66">
        <v>46304</v>
      </c>
      <c r="M862" s="65" t="s">
        <v>287</v>
      </c>
      <c r="N862" s="65" t="s">
        <v>793</v>
      </c>
      <c r="O862" s="65" t="s">
        <v>289</v>
      </c>
      <c r="P862" s="66">
        <v>46306</v>
      </c>
      <c r="Q862" s="31">
        <f t="shared" si="26"/>
        <v>752</v>
      </c>
      <c r="R862" s="31">
        <f t="shared" si="27"/>
        <v>872</v>
      </c>
      <c r="S862" s="29">
        <f>IF($Q862&lt;Parâmetros!$E$19,$G862-1,$G862)</f>
        <v>46304</v>
      </c>
    </row>
    <row r="863" spans="1:19" ht="15" customHeight="1" x14ac:dyDescent="0.25">
      <c r="A863" s="128">
        <v>50636</v>
      </c>
      <c r="B863" s="65" t="s">
        <v>439</v>
      </c>
      <c r="C863" s="65" t="s">
        <v>71</v>
      </c>
      <c r="D863" s="66">
        <v>46306</v>
      </c>
      <c r="E863" s="67">
        <v>0.43</v>
      </c>
      <c r="F863" s="65" t="s">
        <v>285</v>
      </c>
      <c r="G863" s="66">
        <v>46304</v>
      </c>
      <c r="H863" s="129">
        <v>40517771</v>
      </c>
      <c r="I863" s="129">
        <v>10</v>
      </c>
      <c r="J863" s="65" t="s">
        <v>1677</v>
      </c>
      <c r="K863" s="65" t="s">
        <v>1678</v>
      </c>
      <c r="L863" s="66">
        <v>46304</v>
      </c>
      <c r="M863" s="65" t="s">
        <v>287</v>
      </c>
      <c r="N863" s="65" t="s">
        <v>793</v>
      </c>
      <c r="O863" s="65" t="s">
        <v>289</v>
      </c>
      <c r="P863" s="66">
        <v>46306</v>
      </c>
      <c r="Q863" s="31">
        <f t="shared" si="26"/>
        <v>875</v>
      </c>
      <c r="R863" s="31">
        <f t="shared" si="27"/>
        <v>900</v>
      </c>
      <c r="S863" s="29">
        <f>IF($Q863&lt;Parâmetros!$E$19,$G863-1,$G863)</f>
        <v>46304</v>
      </c>
    </row>
    <row r="864" spans="1:19" ht="15" customHeight="1" x14ac:dyDescent="0.25">
      <c r="A864" s="128">
        <v>50636</v>
      </c>
      <c r="B864" s="65" t="s">
        <v>439</v>
      </c>
      <c r="C864" s="65" t="s">
        <v>71</v>
      </c>
      <c r="D864" s="66">
        <v>46306</v>
      </c>
      <c r="E864" s="67">
        <v>0.44</v>
      </c>
      <c r="F864" s="65" t="s">
        <v>285</v>
      </c>
      <c r="G864" s="66">
        <v>46304</v>
      </c>
      <c r="H864" s="129">
        <v>40517752</v>
      </c>
      <c r="I864" s="129">
        <v>10</v>
      </c>
      <c r="J864" s="65" t="s">
        <v>1679</v>
      </c>
      <c r="K864" s="65" t="s">
        <v>1680</v>
      </c>
      <c r="L864" s="66">
        <v>46304</v>
      </c>
      <c r="M864" s="65" t="s">
        <v>287</v>
      </c>
      <c r="N864" s="65" t="s">
        <v>793</v>
      </c>
      <c r="O864" s="65" t="s">
        <v>289</v>
      </c>
      <c r="P864" s="66">
        <v>46306</v>
      </c>
      <c r="Q864" s="31">
        <f t="shared" si="26"/>
        <v>904</v>
      </c>
      <c r="R864" s="31">
        <f t="shared" si="27"/>
        <v>930</v>
      </c>
      <c r="S864" s="29">
        <f>IF($Q864&lt;Parâmetros!$E$19,$G864-1,$G864)</f>
        <v>46304</v>
      </c>
    </row>
    <row r="865" spans="1:19" ht="15" customHeight="1" x14ac:dyDescent="0.25">
      <c r="A865" s="128">
        <v>50636</v>
      </c>
      <c r="B865" s="65" t="s">
        <v>439</v>
      </c>
      <c r="C865" s="65" t="s">
        <v>71</v>
      </c>
      <c r="D865" s="66">
        <v>46307</v>
      </c>
      <c r="E865" s="67">
        <v>4.1900000000000004</v>
      </c>
      <c r="F865" s="65" t="s">
        <v>285</v>
      </c>
      <c r="G865" s="66">
        <v>46306</v>
      </c>
      <c r="H865" s="129">
        <v>40524850</v>
      </c>
      <c r="I865" s="129">
        <v>20</v>
      </c>
      <c r="J865" s="65" t="s">
        <v>2309</v>
      </c>
      <c r="K865" s="65" t="s">
        <v>2310</v>
      </c>
      <c r="L865" s="66">
        <v>46306</v>
      </c>
      <c r="M865" s="65" t="s">
        <v>287</v>
      </c>
      <c r="N865" s="129">
        <v>3003736</v>
      </c>
      <c r="O865" s="65" t="s">
        <v>289</v>
      </c>
      <c r="P865" s="66">
        <v>46307</v>
      </c>
      <c r="Q865" s="31">
        <f t="shared" si="26"/>
        <v>438</v>
      </c>
      <c r="R865" s="31">
        <f t="shared" si="27"/>
        <v>689</v>
      </c>
      <c r="S865" s="29">
        <f>IF($Q865&lt;Parâmetros!$E$19,$G865-1,$G865)</f>
        <v>46306</v>
      </c>
    </row>
    <row r="866" spans="1:19" ht="15" customHeight="1" x14ac:dyDescent="0.25">
      <c r="A866" s="128">
        <v>50636</v>
      </c>
      <c r="B866" s="65" t="s">
        <v>439</v>
      </c>
      <c r="C866" s="65" t="s">
        <v>71</v>
      </c>
      <c r="D866" s="66">
        <v>46307</v>
      </c>
      <c r="E866" s="67">
        <v>2.97</v>
      </c>
      <c r="F866" s="65" t="s">
        <v>285</v>
      </c>
      <c r="G866" s="66">
        <v>46306</v>
      </c>
      <c r="H866" s="129">
        <v>40525119</v>
      </c>
      <c r="I866" s="129">
        <v>10</v>
      </c>
      <c r="J866" s="65" t="s">
        <v>2311</v>
      </c>
      <c r="K866" s="65" t="s">
        <v>2312</v>
      </c>
      <c r="L866" s="66">
        <v>46306</v>
      </c>
      <c r="M866" s="65" t="s">
        <v>287</v>
      </c>
      <c r="N866" s="129">
        <v>3002826</v>
      </c>
      <c r="O866" s="65" t="s">
        <v>289</v>
      </c>
      <c r="P866" s="66">
        <v>46307</v>
      </c>
      <c r="Q866" s="31">
        <f t="shared" si="26"/>
        <v>752</v>
      </c>
      <c r="R866" s="31">
        <f t="shared" si="27"/>
        <v>930</v>
      </c>
      <c r="S866" s="29">
        <f>IF($Q866&lt;Parâmetros!$E$19,$G866-1,$G866)</f>
        <v>46306</v>
      </c>
    </row>
    <row r="867" spans="1:19" ht="15" customHeight="1" x14ac:dyDescent="0.25">
      <c r="A867" s="128">
        <v>50636</v>
      </c>
      <c r="B867" s="65" t="s">
        <v>439</v>
      </c>
      <c r="C867" s="65" t="s">
        <v>71</v>
      </c>
      <c r="D867" s="66">
        <v>46308</v>
      </c>
      <c r="E867" s="67">
        <v>4.25</v>
      </c>
      <c r="F867" s="65" t="s">
        <v>285</v>
      </c>
      <c r="G867" s="66">
        <v>46307</v>
      </c>
      <c r="H867" s="129">
        <v>40525119</v>
      </c>
      <c r="I867" s="129">
        <v>10</v>
      </c>
      <c r="J867" s="65" t="s">
        <v>2313</v>
      </c>
      <c r="K867" s="65" t="s">
        <v>401</v>
      </c>
      <c r="L867" s="66">
        <v>46307</v>
      </c>
      <c r="M867" s="65" t="s">
        <v>287</v>
      </c>
      <c r="N867" s="129">
        <v>3002826</v>
      </c>
      <c r="O867" s="65" t="s">
        <v>289</v>
      </c>
      <c r="P867" s="66">
        <v>46308</v>
      </c>
      <c r="Q867" s="31">
        <f t="shared" si="26"/>
        <v>434</v>
      </c>
      <c r="R867" s="31">
        <f t="shared" si="27"/>
        <v>689</v>
      </c>
      <c r="S867" s="29">
        <f>IF($Q867&lt;Parâmetros!$E$19,$G867-1,$G867)</f>
        <v>46307</v>
      </c>
    </row>
    <row r="868" spans="1:19" ht="15" customHeight="1" x14ac:dyDescent="0.25">
      <c r="A868" s="128">
        <v>50636</v>
      </c>
      <c r="B868" s="65" t="s">
        <v>439</v>
      </c>
      <c r="C868" s="65" t="s">
        <v>71</v>
      </c>
      <c r="D868" s="66">
        <v>46308</v>
      </c>
      <c r="E868" s="67">
        <v>3.02</v>
      </c>
      <c r="F868" s="65" t="s">
        <v>285</v>
      </c>
      <c r="G868" s="66">
        <v>46307</v>
      </c>
      <c r="H868" s="129">
        <v>40525119</v>
      </c>
      <c r="I868" s="129">
        <v>10</v>
      </c>
      <c r="J868" s="65" t="s">
        <v>2314</v>
      </c>
      <c r="K868" s="65" t="s">
        <v>2315</v>
      </c>
      <c r="L868" s="66">
        <v>46307</v>
      </c>
      <c r="M868" s="65" t="s">
        <v>287</v>
      </c>
      <c r="N868" s="129">
        <v>3002826</v>
      </c>
      <c r="O868" s="65" t="s">
        <v>289</v>
      </c>
      <c r="P868" s="66">
        <v>46308</v>
      </c>
      <c r="Q868" s="31">
        <f t="shared" si="26"/>
        <v>751</v>
      </c>
      <c r="R868" s="31">
        <f t="shared" si="27"/>
        <v>932</v>
      </c>
      <c r="S868" s="29">
        <f>IF($Q868&lt;Parâmetros!$E$19,$G868-1,$G868)</f>
        <v>46307</v>
      </c>
    </row>
    <row r="869" spans="1:19" ht="15" customHeight="1" x14ac:dyDescent="0.25">
      <c r="A869" s="128">
        <v>50636</v>
      </c>
      <c r="B869" s="65" t="s">
        <v>439</v>
      </c>
      <c r="C869" s="65" t="s">
        <v>71</v>
      </c>
      <c r="D869" s="66">
        <v>46309</v>
      </c>
      <c r="E869" s="67">
        <v>9.42</v>
      </c>
      <c r="F869" s="65" t="s">
        <v>285</v>
      </c>
      <c r="G869" s="66">
        <v>46308</v>
      </c>
      <c r="H869" s="129">
        <v>40525705</v>
      </c>
      <c r="I869" s="129">
        <v>20</v>
      </c>
      <c r="J869" s="65" t="s">
        <v>2701</v>
      </c>
      <c r="K869" s="65" t="s">
        <v>2702</v>
      </c>
      <c r="L869" s="66">
        <v>46308</v>
      </c>
      <c r="M869" s="65" t="s">
        <v>287</v>
      </c>
      <c r="N869" s="65" t="s">
        <v>793</v>
      </c>
      <c r="O869" s="65" t="s">
        <v>289</v>
      </c>
      <c r="P869" s="66">
        <v>46309</v>
      </c>
      <c r="Q869" s="31">
        <f t="shared" si="26"/>
        <v>435</v>
      </c>
      <c r="R869" s="31">
        <f t="shared" si="27"/>
        <v>1000</v>
      </c>
      <c r="S869" s="29">
        <f>IF($Q869&lt;Parâmetros!$E$19,$G869-1,$G869)</f>
        <v>46308</v>
      </c>
    </row>
    <row r="870" spans="1:19" ht="15" customHeight="1" x14ac:dyDescent="0.25">
      <c r="A870" s="128">
        <v>50636</v>
      </c>
      <c r="B870" s="65" t="s">
        <v>439</v>
      </c>
      <c r="C870" s="65" t="s">
        <v>71</v>
      </c>
      <c r="D870" s="66">
        <v>46309</v>
      </c>
      <c r="E870" s="67">
        <v>4.22</v>
      </c>
      <c r="F870" s="65" t="s">
        <v>285</v>
      </c>
      <c r="G870" s="66">
        <v>46309</v>
      </c>
      <c r="H870" s="129">
        <v>40525705</v>
      </c>
      <c r="I870" s="129">
        <v>20</v>
      </c>
      <c r="J870" s="65" t="s">
        <v>2703</v>
      </c>
      <c r="K870" s="65" t="s">
        <v>401</v>
      </c>
      <c r="L870" s="66">
        <v>46309</v>
      </c>
      <c r="M870" s="65" t="s">
        <v>287</v>
      </c>
      <c r="N870" s="65" t="s">
        <v>793</v>
      </c>
      <c r="O870" s="65" t="s">
        <v>289</v>
      </c>
      <c r="P870" s="66">
        <v>46309</v>
      </c>
      <c r="Q870" s="31">
        <f t="shared" si="26"/>
        <v>436</v>
      </c>
      <c r="R870" s="31">
        <f t="shared" si="27"/>
        <v>689</v>
      </c>
      <c r="S870" s="29">
        <f>IF($Q870&lt;Parâmetros!$E$19,$G870-1,$G870)</f>
        <v>46309</v>
      </c>
    </row>
    <row r="871" spans="1:19" ht="15" customHeight="1" x14ac:dyDescent="0.25">
      <c r="A871" s="128">
        <v>50636</v>
      </c>
      <c r="B871" s="65" t="s">
        <v>439</v>
      </c>
      <c r="C871" s="65" t="s">
        <v>71</v>
      </c>
      <c r="D871" s="66">
        <v>46310</v>
      </c>
      <c r="E871" s="67">
        <v>4.17</v>
      </c>
      <c r="F871" s="65" t="s">
        <v>285</v>
      </c>
      <c r="G871" s="66">
        <v>46309</v>
      </c>
      <c r="H871" s="129">
        <v>40525705</v>
      </c>
      <c r="I871" s="129">
        <v>20</v>
      </c>
      <c r="J871" s="65" t="s">
        <v>2991</v>
      </c>
      <c r="K871" s="65" t="s">
        <v>2992</v>
      </c>
      <c r="L871" s="66">
        <v>46309</v>
      </c>
      <c r="M871" s="65" t="s">
        <v>287</v>
      </c>
      <c r="N871" s="65" t="s">
        <v>793</v>
      </c>
      <c r="O871" s="65" t="s">
        <v>289</v>
      </c>
      <c r="P871" s="66">
        <v>46310</v>
      </c>
      <c r="Q871" s="31">
        <f t="shared" si="26"/>
        <v>751</v>
      </c>
      <c r="R871" s="31">
        <f t="shared" si="27"/>
        <v>1002</v>
      </c>
      <c r="S871" s="29">
        <f>IF($Q871&lt;Parâmetros!$E$19,$G871-1,$G871)</f>
        <v>46309</v>
      </c>
    </row>
    <row r="872" spans="1:19" ht="15" customHeight="1" x14ac:dyDescent="0.25">
      <c r="A872" s="128">
        <v>50636</v>
      </c>
      <c r="B872" s="65" t="s">
        <v>439</v>
      </c>
      <c r="C872" s="65" t="s">
        <v>71</v>
      </c>
      <c r="D872" s="66">
        <v>46311</v>
      </c>
      <c r="E872" s="67">
        <v>4.2</v>
      </c>
      <c r="F872" s="65" t="s">
        <v>285</v>
      </c>
      <c r="G872" s="66">
        <v>46310</v>
      </c>
      <c r="H872" s="129">
        <v>40525705</v>
      </c>
      <c r="I872" s="129">
        <v>20</v>
      </c>
      <c r="J872" s="65" t="s">
        <v>3150</v>
      </c>
      <c r="K872" s="65" t="s">
        <v>3151</v>
      </c>
      <c r="L872" s="66">
        <v>46310</v>
      </c>
      <c r="M872" s="65" t="s">
        <v>287</v>
      </c>
      <c r="N872" s="65" t="s">
        <v>793</v>
      </c>
      <c r="O872" s="65" t="s">
        <v>289</v>
      </c>
      <c r="P872" s="66">
        <v>46311</v>
      </c>
      <c r="Q872" s="31">
        <f t="shared" si="26"/>
        <v>437</v>
      </c>
      <c r="R872" s="31">
        <f t="shared" si="27"/>
        <v>689</v>
      </c>
      <c r="S872" s="29">
        <f>IF($Q872&lt;Parâmetros!$E$19,$G872-1,$G872)</f>
        <v>46310</v>
      </c>
    </row>
    <row r="873" spans="1:19" ht="15" customHeight="1" x14ac:dyDescent="0.25">
      <c r="A873" s="128">
        <v>50636</v>
      </c>
      <c r="B873" s="65" t="s">
        <v>439</v>
      </c>
      <c r="C873" s="65" t="s">
        <v>71</v>
      </c>
      <c r="D873" s="66">
        <v>46311</v>
      </c>
      <c r="E873" s="67">
        <v>4.12</v>
      </c>
      <c r="F873" s="65" t="s">
        <v>285</v>
      </c>
      <c r="G873" s="66">
        <v>46310</v>
      </c>
      <c r="H873" s="129">
        <v>40517772</v>
      </c>
      <c r="I873" s="129">
        <v>10</v>
      </c>
      <c r="J873" s="65" t="s">
        <v>1448</v>
      </c>
      <c r="K873" s="65" t="s">
        <v>3152</v>
      </c>
      <c r="L873" s="66">
        <v>46310</v>
      </c>
      <c r="M873" s="65" t="s">
        <v>287</v>
      </c>
      <c r="N873" s="65" t="s">
        <v>793</v>
      </c>
      <c r="O873" s="65" t="s">
        <v>289</v>
      </c>
      <c r="P873" s="66">
        <v>46311</v>
      </c>
      <c r="Q873" s="31">
        <f t="shared" si="26"/>
        <v>752</v>
      </c>
      <c r="R873" s="31">
        <f t="shared" si="27"/>
        <v>1000</v>
      </c>
      <c r="S873" s="29">
        <f>IF($Q873&lt;Parâmetros!$E$19,$G873-1,$G873)</f>
        <v>46310</v>
      </c>
    </row>
    <row r="874" spans="1:19" ht="15" customHeight="1" x14ac:dyDescent="0.25">
      <c r="A874" s="128">
        <v>50636</v>
      </c>
      <c r="B874" s="65" t="s">
        <v>439</v>
      </c>
      <c r="C874" s="65" t="s">
        <v>71</v>
      </c>
      <c r="D874" s="66">
        <v>46311</v>
      </c>
      <c r="E874" s="67">
        <v>4.29</v>
      </c>
      <c r="F874" s="65" t="s">
        <v>285</v>
      </c>
      <c r="G874" s="66">
        <v>46311</v>
      </c>
      <c r="H874" s="129">
        <v>40517772</v>
      </c>
      <c r="I874" s="129">
        <v>10</v>
      </c>
      <c r="J874" s="65" t="s">
        <v>3153</v>
      </c>
      <c r="K874" s="65" t="s">
        <v>3154</v>
      </c>
      <c r="L874" s="66">
        <v>46311</v>
      </c>
      <c r="M874" s="65" t="s">
        <v>287</v>
      </c>
      <c r="N874" s="65" t="s">
        <v>793</v>
      </c>
      <c r="O874" s="65" t="s">
        <v>289</v>
      </c>
      <c r="P874" s="66">
        <v>46311</v>
      </c>
      <c r="Q874" s="31">
        <f t="shared" si="26"/>
        <v>432</v>
      </c>
      <c r="R874" s="31">
        <f t="shared" si="27"/>
        <v>689</v>
      </c>
      <c r="S874" s="29">
        <f>IF($Q874&lt;Parâmetros!$E$19,$G874-1,$G874)</f>
        <v>46311</v>
      </c>
    </row>
    <row r="875" spans="1:19" ht="15" customHeight="1" x14ac:dyDescent="0.25">
      <c r="A875" s="128">
        <v>50636</v>
      </c>
      <c r="B875" s="65" t="s">
        <v>439</v>
      </c>
      <c r="C875" s="65" t="s">
        <v>71</v>
      </c>
      <c r="D875" s="66">
        <v>46313</v>
      </c>
      <c r="E875" s="67">
        <v>4.17</v>
      </c>
      <c r="F875" s="65" t="s">
        <v>285</v>
      </c>
      <c r="G875" s="66">
        <v>46311</v>
      </c>
      <c r="H875" s="129">
        <v>40526867</v>
      </c>
      <c r="I875" s="129">
        <v>10</v>
      </c>
      <c r="J875" s="65" t="s">
        <v>3498</v>
      </c>
      <c r="K875" s="65" t="s">
        <v>3499</v>
      </c>
      <c r="L875" s="66">
        <v>46311</v>
      </c>
      <c r="M875" s="65" t="s">
        <v>287</v>
      </c>
      <c r="N875" s="65" t="s">
        <v>793</v>
      </c>
      <c r="O875" s="65" t="s">
        <v>289</v>
      </c>
      <c r="P875" s="66">
        <v>46313</v>
      </c>
      <c r="Q875" s="31">
        <f t="shared" si="26"/>
        <v>751</v>
      </c>
      <c r="R875" s="31">
        <f t="shared" si="27"/>
        <v>1002</v>
      </c>
      <c r="S875" s="29">
        <f>IF($Q875&lt;Parâmetros!$E$19,$G875-1,$G875)</f>
        <v>46311</v>
      </c>
    </row>
    <row r="876" spans="1:19" ht="15" customHeight="1" x14ac:dyDescent="0.25">
      <c r="A876" s="128">
        <v>50636</v>
      </c>
      <c r="B876" s="65" t="s">
        <v>439</v>
      </c>
      <c r="C876" s="65" t="s">
        <v>71</v>
      </c>
      <c r="D876" s="66">
        <v>46313</v>
      </c>
      <c r="E876" s="67">
        <v>1.89</v>
      </c>
      <c r="F876" s="65" t="s">
        <v>285</v>
      </c>
      <c r="G876" s="66">
        <v>46313</v>
      </c>
      <c r="H876" s="129">
        <v>40527385</v>
      </c>
      <c r="I876" s="129">
        <v>30</v>
      </c>
      <c r="J876" s="65" t="s">
        <v>3500</v>
      </c>
      <c r="K876" s="65" t="s">
        <v>3501</v>
      </c>
      <c r="L876" s="66">
        <v>46313</v>
      </c>
      <c r="M876" s="65" t="s">
        <v>287</v>
      </c>
      <c r="N876" s="65" t="s">
        <v>793</v>
      </c>
      <c r="O876" s="65" t="s">
        <v>289</v>
      </c>
      <c r="P876" s="66">
        <v>46313</v>
      </c>
      <c r="Q876" s="31">
        <f t="shared" si="26"/>
        <v>430</v>
      </c>
      <c r="R876" s="31">
        <f t="shared" si="27"/>
        <v>543</v>
      </c>
      <c r="S876" s="29">
        <f>IF($Q876&lt;Parâmetros!$E$19,$G876-1,$G876)</f>
        <v>46313</v>
      </c>
    </row>
    <row r="877" spans="1:19" ht="15" customHeight="1" x14ac:dyDescent="0.25">
      <c r="A877" s="128">
        <v>50636</v>
      </c>
      <c r="B877" s="65" t="s">
        <v>439</v>
      </c>
      <c r="C877" s="65" t="s">
        <v>71</v>
      </c>
      <c r="D877" s="66">
        <v>46313</v>
      </c>
      <c r="E877" s="67">
        <v>2.35</v>
      </c>
      <c r="F877" s="65" t="s">
        <v>285</v>
      </c>
      <c r="G877" s="66">
        <v>46313</v>
      </c>
      <c r="H877" s="129">
        <v>40527397</v>
      </c>
      <c r="I877" s="129">
        <v>20</v>
      </c>
      <c r="J877" s="65" t="s">
        <v>3502</v>
      </c>
      <c r="K877" s="65" t="s">
        <v>3503</v>
      </c>
      <c r="L877" s="66">
        <v>46313</v>
      </c>
      <c r="M877" s="65" t="s">
        <v>287</v>
      </c>
      <c r="N877" s="65" t="s">
        <v>793</v>
      </c>
      <c r="O877" s="65" t="s">
        <v>289</v>
      </c>
      <c r="P877" s="66">
        <v>46313</v>
      </c>
      <c r="Q877" s="31">
        <f t="shared" si="26"/>
        <v>547</v>
      </c>
      <c r="R877" s="31">
        <f t="shared" si="27"/>
        <v>688</v>
      </c>
      <c r="S877" s="29">
        <f>IF($Q877&lt;Parâmetros!$E$19,$G877-1,$G877)</f>
        <v>46313</v>
      </c>
    </row>
    <row r="878" spans="1:19" ht="15" customHeight="1" x14ac:dyDescent="0.25">
      <c r="A878" s="128">
        <v>50636</v>
      </c>
      <c r="B878" s="65" t="s">
        <v>439</v>
      </c>
      <c r="C878" s="65" t="s">
        <v>71</v>
      </c>
      <c r="D878" s="66">
        <v>46316</v>
      </c>
      <c r="E878" s="67">
        <v>0.75</v>
      </c>
      <c r="F878" s="65" t="s">
        <v>285</v>
      </c>
      <c r="G878" s="66">
        <v>46314</v>
      </c>
      <c r="H878" s="129">
        <v>40517762</v>
      </c>
      <c r="I878" s="129">
        <v>10</v>
      </c>
      <c r="J878" s="65" t="s">
        <v>709</v>
      </c>
      <c r="K878" s="65" t="s">
        <v>4023</v>
      </c>
      <c r="L878" s="66">
        <v>46314</v>
      </c>
      <c r="M878" s="65" t="s">
        <v>287</v>
      </c>
      <c r="N878" s="129">
        <v>3011182</v>
      </c>
      <c r="O878" s="65" t="s">
        <v>289</v>
      </c>
      <c r="P878" s="66">
        <v>46316</v>
      </c>
      <c r="Q878" s="31">
        <f t="shared" si="26"/>
        <v>435</v>
      </c>
      <c r="R878" s="31">
        <f t="shared" si="27"/>
        <v>480</v>
      </c>
      <c r="S878" s="29">
        <f>IF($Q878&lt;Parâmetros!$E$19,$G878-1,$G878)</f>
        <v>46314</v>
      </c>
    </row>
    <row r="879" spans="1:19" ht="15" customHeight="1" x14ac:dyDescent="0.25">
      <c r="A879" s="128">
        <v>50636</v>
      </c>
      <c r="B879" s="65" t="s">
        <v>439</v>
      </c>
      <c r="C879" s="65" t="s">
        <v>71</v>
      </c>
      <c r="D879" s="66">
        <v>46316</v>
      </c>
      <c r="E879" s="67">
        <v>3.4</v>
      </c>
      <c r="F879" s="65" t="s">
        <v>285</v>
      </c>
      <c r="G879" s="66">
        <v>46314</v>
      </c>
      <c r="H879" s="129">
        <v>40506756</v>
      </c>
      <c r="I879" s="129">
        <v>40</v>
      </c>
      <c r="J879" s="65" t="s">
        <v>4024</v>
      </c>
      <c r="K879" s="65" t="s">
        <v>4025</v>
      </c>
      <c r="L879" s="66">
        <v>46314</v>
      </c>
      <c r="M879" s="65" t="s">
        <v>287</v>
      </c>
      <c r="N879" s="65" t="s">
        <v>793</v>
      </c>
      <c r="O879" s="65" t="s">
        <v>289</v>
      </c>
      <c r="P879" s="66">
        <v>46316</v>
      </c>
      <c r="Q879" s="31">
        <f t="shared" si="26"/>
        <v>483</v>
      </c>
      <c r="R879" s="31">
        <f t="shared" si="27"/>
        <v>688</v>
      </c>
      <c r="S879" s="29">
        <f>IF($Q879&lt;Parâmetros!$E$19,$G879-1,$G879)</f>
        <v>46314</v>
      </c>
    </row>
    <row r="880" spans="1:19" ht="15" customHeight="1" x14ac:dyDescent="0.25">
      <c r="A880" s="128">
        <v>50636</v>
      </c>
      <c r="B880" s="65" t="s">
        <v>439</v>
      </c>
      <c r="C880" s="65" t="s">
        <v>71</v>
      </c>
      <c r="D880" s="66">
        <v>46316</v>
      </c>
      <c r="E880" s="67">
        <v>4.17</v>
      </c>
      <c r="F880" s="65" t="s">
        <v>285</v>
      </c>
      <c r="G880" s="66">
        <v>46314</v>
      </c>
      <c r="H880" s="129">
        <v>40506756</v>
      </c>
      <c r="I880" s="129">
        <v>40</v>
      </c>
      <c r="J880" s="65" t="s">
        <v>3861</v>
      </c>
      <c r="K880" s="65" t="s">
        <v>4026</v>
      </c>
      <c r="L880" s="66">
        <v>46314</v>
      </c>
      <c r="M880" s="65" t="s">
        <v>287</v>
      </c>
      <c r="N880" s="65" t="s">
        <v>793</v>
      </c>
      <c r="O880" s="65" t="s">
        <v>289</v>
      </c>
      <c r="P880" s="66">
        <v>46316</v>
      </c>
      <c r="Q880" s="31">
        <f t="shared" si="26"/>
        <v>751</v>
      </c>
      <c r="R880" s="31">
        <f t="shared" si="27"/>
        <v>1001</v>
      </c>
      <c r="S880" s="29">
        <f>IF($Q880&lt;Parâmetros!$E$19,$G880-1,$G880)</f>
        <v>46314</v>
      </c>
    </row>
    <row r="881" spans="1:19" ht="15" customHeight="1" x14ac:dyDescent="0.25">
      <c r="A881" s="128">
        <v>50636</v>
      </c>
      <c r="B881" s="65" t="s">
        <v>439</v>
      </c>
      <c r="C881" s="65" t="s">
        <v>71</v>
      </c>
      <c r="D881" s="66">
        <v>46316</v>
      </c>
      <c r="E881" s="67">
        <v>4.3499999999999996</v>
      </c>
      <c r="F881" s="65" t="s">
        <v>285</v>
      </c>
      <c r="G881" s="66">
        <v>46315</v>
      </c>
      <c r="H881" s="129">
        <v>40506756</v>
      </c>
      <c r="I881" s="129">
        <v>40</v>
      </c>
      <c r="J881" s="65" t="s">
        <v>4027</v>
      </c>
      <c r="K881" s="65" t="s">
        <v>4028</v>
      </c>
      <c r="L881" s="66">
        <v>46315</v>
      </c>
      <c r="M881" s="65" t="s">
        <v>287</v>
      </c>
      <c r="N881" s="65" t="s">
        <v>793</v>
      </c>
      <c r="O881" s="65" t="s">
        <v>289</v>
      </c>
      <c r="P881" s="66">
        <v>46316</v>
      </c>
      <c r="Q881" s="31">
        <f t="shared" si="26"/>
        <v>428</v>
      </c>
      <c r="R881" s="31">
        <f t="shared" si="27"/>
        <v>689</v>
      </c>
      <c r="S881" s="29">
        <f>IF($Q881&lt;Parâmetros!$E$19,$G881-1,$G881)</f>
        <v>46315</v>
      </c>
    </row>
    <row r="882" spans="1:19" ht="15" customHeight="1" x14ac:dyDescent="0.25">
      <c r="A882" s="128">
        <v>50636</v>
      </c>
      <c r="B882" s="65" t="s">
        <v>439</v>
      </c>
      <c r="C882" s="65" t="s">
        <v>71</v>
      </c>
      <c r="D882" s="66">
        <v>46316</v>
      </c>
      <c r="E882" s="67">
        <v>4.2</v>
      </c>
      <c r="F882" s="65" t="s">
        <v>285</v>
      </c>
      <c r="G882" s="66">
        <v>46315</v>
      </c>
      <c r="H882" s="129">
        <v>40506756</v>
      </c>
      <c r="I882" s="129">
        <v>40</v>
      </c>
      <c r="J882" s="65" t="s">
        <v>4029</v>
      </c>
      <c r="K882" s="65" t="s">
        <v>4030</v>
      </c>
      <c r="L882" s="66">
        <v>46315</v>
      </c>
      <c r="M882" s="65" t="s">
        <v>287</v>
      </c>
      <c r="N882" s="65" t="s">
        <v>793</v>
      </c>
      <c r="O882" s="65" t="s">
        <v>289</v>
      </c>
      <c r="P882" s="66">
        <v>46316</v>
      </c>
      <c r="Q882" s="31">
        <f t="shared" si="26"/>
        <v>753</v>
      </c>
      <c r="R882" s="31">
        <f t="shared" si="27"/>
        <v>1005</v>
      </c>
      <c r="S882" s="29">
        <f>IF($Q882&lt;Parâmetros!$E$19,$G882-1,$G882)</f>
        <v>46315</v>
      </c>
    </row>
    <row r="883" spans="1:19" ht="15" customHeight="1" x14ac:dyDescent="0.25">
      <c r="A883" s="128">
        <v>50636</v>
      </c>
      <c r="B883" s="65" t="s">
        <v>439</v>
      </c>
      <c r="C883" s="65" t="s">
        <v>71</v>
      </c>
      <c r="D883" s="66">
        <v>46317</v>
      </c>
      <c r="E883" s="67">
        <v>4.2300000000000004</v>
      </c>
      <c r="F883" s="65" t="s">
        <v>285</v>
      </c>
      <c r="G883" s="66">
        <v>46316</v>
      </c>
      <c r="H883" s="129">
        <v>40526828</v>
      </c>
      <c r="I883" s="129">
        <v>10</v>
      </c>
      <c r="J883" s="65" t="s">
        <v>1292</v>
      </c>
      <c r="K883" s="65" t="s">
        <v>2103</v>
      </c>
      <c r="L883" s="66">
        <v>46316</v>
      </c>
      <c r="M883" s="65" t="s">
        <v>287</v>
      </c>
      <c r="N883" s="65" t="s">
        <v>793</v>
      </c>
      <c r="O883" s="65" t="s">
        <v>289</v>
      </c>
      <c r="P883" s="66">
        <v>46317</v>
      </c>
      <c r="Q883" s="31">
        <f t="shared" si="26"/>
        <v>435</v>
      </c>
      <c r="R883" s="31">
        <f t="shared" si="27"/>
        <v>689</v>
      </c>
      <c r="S883" s="29">
        <f>IF($Q883&lt;Parâmetros!$E$19,$G883-1,$G883)</f>
        <v>46316</v>
      </c>
    </row>
    <row r="884" spans="1:19" ht="15" customHeight="1" x14ac:dyDescent="0.25">
      <c r="A884" s="128">
        <v>50636</v>
      </c>
      <c r="B884" s="65" t="s">
        <v>439</v>
      </c>
      <c r="C884" s="65" t="s">
        <v>71</v>
      </c>
      <c r="D884" s="66">
        <v>46317</v>
      </c>
      <c r="E884" s="67">
        <v>1.47</v>
      </c>
      <c r="F884" s="65" t="s">
        <v>285</v>
      </c>
      <c r="G884" s="66">
        <v>46316</v>
      </c>
      <c r="H884" s="129">
        <v>40504269</v>
      </c>
      <c r="I884" s="129">
        <v>10</v>
      </c>
      <c r="J884" s="65" t="s">
        <v>1165</v>
      </c>
      <c r="K884" s="65" t="s">
        <v>3878</v>
      </c>
      <c r="L884" s="66">
        <v>46316</v>
      </c>
      <c r="M884" s="65" t="s">
        <v>287</v>
      </c>
      <c r="N884" s="65" t="s">
        <v>793</v>
      </c>
      <c r="O884" s="65" t="s">
        <v>289</v>
      </c>
      <c r="P884" s="66">
        <v>46317</v>
      </c>
      <c r="Q884" s="31">
        <f t="shared" si="26"/>
        <v>752</v>
      </c>
      <c r="R884" s="31">
        <f t="shared" si="27"/>
        <v>840</v>
      </c>
      <c r="S884" s="29">
        <f>IF($Q884&lt;Parâmetros!$E$19,$G884-1,$G884)</f>
        <v>46316</v>
      </c>
    </row>
    <row r="885" spans="1:19" ht="15" customHeight="1" x14ac:dyDescent="0.25">
      <c r="A885" s="128">
        <v>50636</v>
      </c>
      <c r="B885" s="65" t="s">
        <v>439</v>
      </c>
      <c r="C885" s="65" t="s">
        <v>71</v>
      </c>
      <c r="D885" s="66">
        <v>46317</v>
      </c>
      <c r="E885" s="67">
        <v>4.17</v>
      </c>
      <c r="F885" s="65" t="s">
        <v>285</v>
      </c>
      <c r="G885" s="66">
        <v>46317</v>
      </c>
      <c r="H885" s="129">
        <v>40508663</v>
      </c>
      <c r="I885" s="129">
        <v>10</v>
      </c>
      <c r="J885" s="65" t="s">
        <v>4644</v>
      </c>
      <c r="K885" s="65" t="s">
        <v>4645</v>
      </c>
      <c r="L885" s="66">
        <v>46317</v>
      </c>
      <c r="M885" s="65" t="s">
        <v>287</v>
      </c>
      <c r="N885" s="129">
        <v>3007167</v>
      </c>
      <c r="O885" s="65" t="s">
        <v>289</v>
      </c>
      <c r="P885" s="66">
        <v>46317</v>
      </c>
      <c r="Q885" s="31">
        <f t="shared" si="26"/>
        <v>438</v>
      </c>
      <c r="R885" s="31">
        <f t="shared" si="27"/>
        <v>688</v>
      </c>
      <c r="S885" s="29">
        <f>IF($Q885&lt;Parâmetros!$E$19,$G885-1,$G885)</f>
        <v>46317</v>
      </c>
    </row>
    <row r="886" spans="1:19" ht="15" customHeight="1" x14ac:dyDescent="0.25">
      <c r="A886" s="128">
        <v>51428</v>
      </c>
      <c r="B886" s="65" t="s">
        <v>45</v>
      </c>
      <c r="C886" s="65" t="s">
        <v>70</v>
      </c>
      <c r="D886" s="66">
        <v>46300</v>
      </c>
      <c r="E886" s="67">
        <v>2.5</v>
      </c>
      <c r="F886" s="65" t="s">
        <v>285</v>
      </c>
      <c r="G886" s="66">
        <v>46300</v>
      </c>
      <c r="H886" s="129">
        <v>40522645</v>
      </c>
      <c r="I886" s="129">
        <v>10</v>
      </c>
      <c r="J886" s="65" t="s">
        <v>293</v>
      </c>
      <c r="K886" s="65" t="s">
        <v>442</v>
      </c>
      <c r="L886" s="66">
        <v>46300</v>
      </c>
      <c r="M886" s="65" t="s">
        <v>287</v>
      </c>
      <c r="N886" s="65" t="s">
        <v>793</v>
      </c>
      <c r="O886" s="65" t="s">
        <v>289</v>
      </c>
      <c r="P886" s="66">
        <v>46300</v>
      </c>
      <c r="Q886" s="31">
        <f t="shared" si="26"/>
        <v>900</v>
      </c>
      <c r="R886" s="31">
        <f t="shared" si="27"/>
        <v>1050</v>
      </c>
      <c r="S886" s="29">
        <f>IF($Q886&lt;Parâmetros!$E$19,$G886-1,$G886)</f>
        <v>46300</v>
      </c>
    </row>
    <row r="887" spans="1:19" ht="15" customHeight="1" x14ac:dyDescent="0.25">
      <c r="A887" s="128">
        <v>51428</v>
      </c>
      <c r="B887" s="65" t="s">
        <v>45</v>
      </c>
      <c r="C887" s="65" t="s">
        <v>70</v>
      </c>
      <c r="D887" s="66">
        <v>46300</v>
      </c>
      <c r="E887" s="67">
        <v>1.83</v>
      </c>
      <c r="F887" s="65" t="s">
        <v>285</v>
      </c>
      <c r="G887" s="66">
        <v>46300</v>
      </c>
      <c r="H887" s="129">
        <v>40522646</v>
      </c>
      <c r="I887" s="129">
        <v>10</v>
      </c>
      <c r="J887" s="65" t="s">
        <v>443</v>
      </c>
      <c r="K887" s="65" t="s">
        <v>444</v>
      </c>
      <c r="L887" s="66">
        <v>46300</v>
      </c>
      <c r="M887" s="65" t="s">
        <v>287</v>
      </c>
      <c r="N887" s="65" t="s">
        <v>793</v>
      </c>
      <c r="O887" s="65" t="s">
        <v>289</v>
      </c>
      <c r="P887" s="66">
        <v>46300</v>
      </c>
      <c r="Q887" s="31">
        <f t="shared" si="26"/>
        <v>1050</v>
      </c>
      <c r="R887" s="31">
        <f t="shared" si="27"/>
        <v>1160</v>
      </c>
      <c r="S887" s="29">
        <f>IF($Q887&lt;Parâmetros!$E$19,$G887-1,$G887)</f>
        <v>46300</v>
      </c>
    </row>
    <row r="888" spans="1:19" ht="15" customHeight="1" x14ac:dyDescent="0.25">
      <c r="A888" s="128">
        <v>51428</v>
      </c>
      <c r="B888" s="65" t="s">
        <v>45</v>
      </c>
      <c r="C888" s="65" t="s">
        <v>70</v>
      </c>
      <c r="D888" s="66">
        <v>46300</v>
      </c>
      <c r="E888" s="67">
        <v>1.61</v>
      </c>
      <c r="F888" s="65" t="s">
        <v>285</v>
      </c>
      <c r="G888" s="66">
        <v>46300</v>
      </c>
      <c r="H888" s="129">
        <v>40521153</v>
      </c>
      <c r="I888" s="129">
        <v>10</v>
      </c>
      <c r="J888" s="65" t="s">
        <v>445</v>
      </c>
      <c r="K888" s="65" t="s">
        <v>446</v>
      </c>
      <c r="L888" s="66">
        <v>46300</v>
      </c>
      <c r="M888" s="65" t="s">
        <v>315</v>
      </c>
      <c r="N888" s="65" t="s">
        <v>793</v>
      </c>
      <c r="O888" s="65" t="s">
        <v>289</v>
      </c>
      <c r="P888" s="66">
        <v>46300</v>
      </c>
      <c r="Q888" s="31">
        <f t="shared" si="26"/>
        <v>1162</v>
      </c>
      <c r="R888" s="31">
        <f t="shared" si="27"/>
        <v>1259</v>
      </c>
      <c r="S888" s="29">
        <f>IF($Q888&lt;Parâmetros!$E$19,$G888-1,$G888)</f>
        <v>46300</v>
      </c>
    </row>
    <row r="889" spans="1:19" ht="15" customHeight="1" x14ac:dyDescent="0.25">
      <c r="A889" s="128">
        <v>51428</v>
      </c>
      <c r="B889" s="65" t="s">
        <v>45</v>
      </c>
      <c r="C889" s="65" t="s">
        <v>70</v>
      </c>
      <c r="D889" s="66">
        <v>46300</v>
      </c>
      <c r="E889" s="67">
        <v>1.21</v>
      </c>
      <c r="F889" s="65" t="s">
        <v>285</v>
      </c>
      <c r="G889" s="66">
        <v>46300</v>
      </c>
      <c r="H889" s="129">
        <v>40521152</v>
      </c>
      <c r="I889" s="129">
        <v>10</v>
      </c>
      <c r="J889" s="65" t="s">
        <v>447</v>
      </c>
      <c r="K889" s="65" t="s">
        <v>448</v>
      </c>
      <c r="L889" s="66">
        <v>46300</v>
      </c>
      <c r="M889" s="65" t="s">
        <v>315</v>
      </c>
      <c r="N889" s="65" t="s">
        <v>793</v>
      </c>
      <c r="O889" s="65" t="s">
        <v>289</v>
      </c>
      <c r="P889" s="66">
        <v>46300</v>
      </c>
      <c r="Q889" s="31">
        <f t="shared" si="26"/>
        <v>1260</v>
      </c>
      <c r="R889" s="31">
        <f t="shared" si="27"/>
        <v>1333</v>
      </c>
      <c r="S889" s="29">
        <f>IF($Q889&lt;Parâmetros!$E$19,$G889-1,$G889)</f>
        <v>46300</v>
      </c>
    </row>
    <row r="890" spans="1:19" ht="15" customHeight="1" x14ac:dyDescent="0.25">
      <c r="A890" s="128">
        <v>51428</v>
      </c>
      <c r="B890" s="65" t="s">
        <v>45</v>
      </c>
      <c r="C890" s="65" t="s">
        <v>70</v>
      </c>
      <c r="D890" s="66">
        <v>46300</v>
      </c>
      <c r="E890" s="67">
        <v>0.48</v>
      </c>
      <c r="F890" s="65" t="s">
        <v>285</v>
      </c>
      <c r="G890" s="66">
        <v>46300</v>
      </c>
      <c r="H890" s="129">
        <v>40522648</v>
      </c>
      <c r="I890" s="129">
        <v>10</v>
      </c>
      <c r="J890" s="65" t="s">
        <v>449</v>
      </c>
      <c r="K890" s="65" t="s">
        <v>450</v>
      </c>
      <c r="L890" s="66">
        <v>46300</v>
      </c>
      <c r="M890" s="65" t="s">
        <v>287</v>
      </c>
      <c r="N890" s="65" t="s">
        <v>793</v>
      </c>
      <c r="O890" s="65" t="s">
        <v>289</v>
      </c>
      <c r="P890" s="66">
        <v>46300</v>
      </c>
      <c r="Q890" s="31">
        <f t="shared" si="26"/>
        <v>1336</v>
      </c>
      <c r="R890" s="31">
        <f t="shared" si="27"/>
        <v>1365</v>
      </c>
      <c r="S890" s="29">
        <f>IF($Q890&lt;Parâmetros!$E$19,$G890-1,$G890)</f>
        <v>46300</v>
      </c>
    </row>
    <row r="891" spans="1:19" ht="15" customHeight="1" x14ac:dyDescent="0.25">
      <c r="A891" s="128">
        <v>51428</v>
      </c>
      <c r="B891" s="65" t="s">
        <v>45</v>
      </c>
      <c r="C891" s="65" t="s">
        <v>70</v>
      </c>
      <c r="D891" s="66">
        <v>46301</v>
      </c>
      <c r="E891" s="67">
        <v>2.17</v>
      </c>
      <c r="F891" s="65" t="s">
        <v>285</v>
      </c>
      <c r="G891" s="66">
        <v>46301</v>
      </c>
      <c r="H891" s="129">
        <v>40521128</v>
      </c>
      <c r="I891" s="129">
        <v>10</v>
      </c>
      <c r="J891" s="65" t="s">
        <v>661</v>
      </c>
      <c r="K891" s="65" t="s">
        <v>831</v>
      </c>
      <c r="L891" s="66">
        <v>46301</v>
      </c>
      <c r="M891" s="65" t="s">
        <v>315</v>
      </c>
      <c r="N891" s="129">
        <v>3004988</v>
      </c>
      <c r="O891" s="65" t="s">
        <v>289</v>
      </c>
      <c r="P891" s="66">
        <v>46301</v>
      </c>
      <c r="Q891" s="31">
        <f t="shared" si="26"/>
        <v>930</v>
      </c>
      <c r="R891" s="31">
        <f t="shared" si="27"/>
        <v>1060</v>
      </c>
      <c r="S891" s="29">
        <f>IF($Q891&lt;Parâmetros!$E$19,$G891-1,$G891)</f>
        <v>46301</v>
      </c>
    </row>
    <row r="892" spans="1:19" ht="15" customHeight="1" x14ac:dyDescent="0.25">
      <c r="A892" s="128">
        <v>51428</v>
      </c>
      <c r="B892" s="65" t="s">
        <v>45</v>
      </c>
      <c r="C892" s="65" t="s">
        <v>70</v>
      </c>
      <c r="D892" s="66">
        <v>46301</v>
      </c>
      <c r="E892" s="67">
        <v>4.54</v>
      </c>
      <c r="F892" s="65" t="s">
        <v>285</v>
      </c>
      <c r="G892" s="66">
        <v>46301</v>
      </c>
      <c r="H892" s="129">
        <v>40521128</v>
      </c>
      <c r="I892" s="129">
        <v>10</v>
      </c>
      <c r="J892" s="65" t="s">
        <v>348</v>
      </c>
      <c r="K892" s="65" t="s">
        <v>832</v>
      </c>
      <c r="L892" s="66">
        <v>46301</v>
      </c>
      <c r="M892" s="65" t="s">
        <v>315</v>
      </c>
      <c r="N892" s="129">
        <v>3004988</v>
      </c>
      <c r="O892" s="65" t="s">
        <v>289</v>
      </c>
      <c r="P892" s="66">
        <v>46301</v>
      </c>
      <c r="Q892" s="31">
        <f t="shared" si="26"/>
        <v>937</v>
      </c>
      <c r="R892" s="31">
        <f t="shared" si="27"/>
        <v>1209</v>
      </c>
      <c r="S892" s="29">
        <f>IF($Q892&lt;Parâmetros!$E$19,$G892-1,$G892)</f>
        <v>46301</v>
      </c>
    </row>
    <row r="893" spans="1:19" ht="15" customHeight="1" x14ac:dyDescent="0.25">
      <c r="A893" s="128">
        <v>51428</v>
      </c>
      <c r="B893" s="65" t="s">
        <v>45</v>
      </c>
      <c r="C893" s="65" t="s">
        <v>70</v>
      </c>
      <c r="D893" s="66">
        <v>46301</v>
      </c>
      <c r="E893" s="67">
        <v>-4.54</v>
      </c>
      <c r="F893" s="65" t="s">
        <v>285</v>
      </c>
      <c r="G893" s="66">
        <v>46301</v>
      </c>
      <c r="H893" s="129">
        <v>40521128</v>
      </c>
      <c r="I893" s="129">
        <v>10</v>
      </c>
      <c r="J893" s="65" t="s">
        <v>348</v>
      </c>
      <c r="K893" s="65" t="s">
        <v>832</v>
      </c>
      <c r="L893" s="66">
        <v>46301</v>
      </c>
      <c r="M893" s="65" t="s">
        <v>315</v>
      </c>
      <c r="N893" s="129">
        <v>3004988</v>
      </c>
      <c r="O893" s="65" t="s">
        <v>289</v>
      </c>
      <c r="P893" s="66">
        <v>46301</v>
      </c>
      <c r="Q893" s="31">
        <f t="shared" si="26"/>
        <v>937</v>
      </c>
      <c r="R893" s="31">
        <f t="shared" si="27"/>
        <v>1209</v>
      </c>
      <c r="S893" s="29">
        <f>IF($Q893&lt;Parâmetros!$E$19,$G893-1,$G893)</f>
        <v>46301</v>
      </c>
    </row>
    <row r="894" spans="1:19" ht="15" customHeight="1" x14ac:dyDescent="0.25">
      <c r="A894" s="128">
        <v>51428</v>
      </c>
      <c r="B894" s="65" t="s">
        <v>45</v>
      </c>
      <c r="C894" s="65" t="s">
        <v>70</v>
      </c>
      <c r="D894" s="66">
        <v>46301</v>
      </c>
      <c r="E894" s="67">
        <v>2.3199999999999998</v>
      </c>
      <c r="F894" s="65" t="s">
        <v>285</v>
      </c>
      <c r="G894" s="66">
        <v>46301</v>
      </c>
      <c r="H894" s="129">
        <v>40522905</v>
      </c>
      <c r="I894" s="129">
        <v>10</v>
      </c>
      <c r="J894" s="65" t="s">
        <v>833</v>
      </c>
      <c r="K894" s="65" t="s">
        <v>834</v>
      </c>
      <c r="L894" s="66">
        <v>46301</v>
      </c>
      <c r="M894" s="65" t="s">
        <v>287</v>
      </c>
      <c r="N894" s="65" t="s">
        <v>793</v>
      </c>
      <c r="O894" s="65" t="s">
        <v>289</v>
      </c>
      <c r="P894" s="66">
        <v>46301</v>
      </c>
      <c r="Q894" s="31">
        <f t="shared" ref="Q894:Q957" si="28">IFERROR(VALUE(LEFT($J894,2))*60+VALUE(MID($J894,4,2)),9999)</f>
        <v>1061</v>
      </c>
      <c r="R894" s="31">
        <f t="shared" ref="R894:R957" si="29">IFERROR(VALUE(LEFT($K894,2))*60+VALUE(MID($K894,4,2)),"")</f>
        <v>1200</v>
      </c>
      <c r="S894" s="29">
        <f>IF($Q894&lt;Parâmetros!$E$19,$G894-1,$G894)</f>
        <v>46301</v>
      </c>
    </row>
    <row r="895" spans="1:19" ht="15" customHeight="1" x14ac:dyDescent="0.25">
      <c r="A895" s="128">
        <v>51428</v>
      </c>
      <c r="B895" s="65" t="s">
        <v>45</v>
      </c>
      <c r="C895" s="65" t="s">
        <v>70</v>
      </c>
      <c r="D895" s="66">
        <v>46301</v>
      </c>
      <c r="E895" s="67">
        <v>2.62</v>
      </c>
      <c r="F895" s="65" t="s">
        <v>285</v>
      </c>
      <c r="G895" s="66">
        <v>46301</v>
      </c>
      <c r="H895" s="129">
        <v>40522905</v>
      </c>
      <c r="I895" s="129">
        <v>10</v>
      </c>
      <c r="J895" s="65" t="s">
        <v>835</v>
      </c>
      <c r="K895" s="65" t="s">
        <v>836</v>
      </c>
      <c r="L895" s="66">
        <v>46301</v>
      </c>
      <c r="M895" s="65" t="s">
        <v>287</v>
      </c>
      <c r="N895" s="65" t="s">
        <v>793</v>
      </c>
      <c r="O895" s="65" t="s">
        <v>289</v>
      </c>
      <c r="P895" s="66">
        <v>46301</v>
      </c>
      <c r="Q895" s="31">
        <f t="shared" si="28"/>
        <v>1201</v>
      </c>
      <c r="R895" s="31">
        <f t="shared" si="29"/>
        <v>1359</v>
      </c>
      <c r="S895" s="29">
        <f>IF($Q895&lt;Parâmetros!$E$19,$G895-1,$G895)</f>
        <v>46301</v>
      </c>
    </row>
    <row r="896" spans="1:19" ht="15" customHeight="1" x14ac:dyDescent="0.25">
      <c r="A896" s="128">
        <v>51428</v>
      </c>
      <c r="B896" s="65" t="s">
        <v>45</v>
      </c>
      <c r="C896" s="65" t="s">
        <v>70</v>
      </c>
      <c r="D896" s="66">
        <v>46302</v>
      </c>
      <c r="E896" s="67">
        <v>2.0299999999999998</v>
      </c>
      <c r="F896" s="65" t="s">
        <v>285</v>
      </c>
      <c r="G896" s="66">
        <v>46302</v>
      </c>
      <c r="H896" s="129">
        <v>40521154</v>
      </c>
      <c r="I896" s="129">
        <v>10</v>
      </c>
      <c r="J896" s="65" t="s">
        <v>989</v>
      </c>
      <c r="K896" s="65" t="s">
        <v>990</v>
      </c>
      <c r="L896" s="66">
        <v>46302</v>
      </c>
      <c r="M896" s="65" t="s">
        <v>315</v>
      </c>
      <c r="N896" s="129">
        <v>3009096</v>
      </c>
      <c r="O896" s="65" t="s">
        <v>289</v>
      </c>
      <c r="P896" s="66">
        <v>46302</v>
      </c>
      <c r="Q896" s="31">
        <f t="shared" si="28"/>
        <v>916</v>
      </c>
      <c r="R896" s="31">
        <f t="shared" si="29"/>
        <v>1038</v>
      </c>
      <c r="S896" s="29">
        <f>IF($Q896&lt;Parâmetros!$E$19,$G896-1,$G896)</f>
        <v>46302</v>
      </c>
    </row>
    <row r="897" spans="1:19" ht="15" customHeight="1" x14ac:dyDescent="0.25">
      <c r="A897" s="128">
        <v>51428</v>
      </c>
      <c r="B897" s="65" t="s">
        <v>45</v>
      </c>
      <c r="C897" s="65" t="s">
        <v>70</v>
      </c>
      <c r="D897" s="66">
        <v>46303</v>
      </c>
      <c r="E897" s="67">
        <v>1.18</v>
      </c>
      <c r="F897" s="65" t="s">
        <v>285</v>
      </c>
      <c r="G897" s="66">
        <v>46302</v>
      </c>
      <c r="H897" s="129">
        <v>40523384</v>
      </c>
      <c r="I897" s="129">
        <v>10</v>
      </c>
      <c r="J897" s="65" t="s">
        <v>1222</v>
      </c>
      <c r="K897" s="65" t="s">
        <v>1223</v>
      </c>
      <c r="L897" s="66">
        <v>46302</v>
      </c>
      <c r="M897" s="65" t="s">
        <v>287</v>
      </c>
      <c r="N897" s="65" t="s">
        <v>793</v>
      </c>
      <c r="O897" s="65" t="s">
        <v>289</v>
      </c>
      <c r="P897" s="66">
        <v>46303</v>
      </c>
      <c r="Q897" s="31">
        <f t="shared" si="28"/>
        <v>1038</v>
      </c>
      <c r="R897" s="31">
        <f t="shared" si="29"/>
        <v>1109</v>
      </c>
      <c r="S897" s="29">
        <f>IF($Q897&lt;Parâmetros!$E$19,$G897-1,$G897)</f>
        <v>46302</v>
      </c>
    </row>
    <row r="898" spans="1:19" ht="15" customHeight="1" x14ac:dyDescent="0.25">
      <c r="A898" s="128">
        <v>51428</v>
      </c>
      <c r="B898" s="65" t="s">
        <v>45</v>
      </c>
      <c r="C898" s="65" t="s">
        <v>70</v>
      </c>
      <c r="D898" s="66">
        <v>46303</v>
      </c>
      <c r="E898" s="67">
        <v>1.49</v>
      </c>
      <c r="F898" s="65" t="s">
        <v>285</v>
      </c>
      <c r="G898" s="66">
        <v>46302</v>
      </c>
      <c r="H898" s="129">
        <v>40523385</v>
      </c>
      <c r="I898" s="129">
        <v>10</v>
      </c>
      <c r="J898" s="65" t="s">
        <v>1224</v>
      </c>
      <c r="K898" s="65" t="s">
        <v>1225</v>
      </c>
      <c r="L898" s="66">
        <v>46302</v>
      </c>
      <c r="M898" s="65" t="s">
        <v>287</v>
      </c>
      <c r="N898" s="129">
        <v>3007376</v>
      </c>
      <c r="O898" s="65" t="s">
        <v>289</v>
      </c>
      <c r="P898" s="66">
        <v>46303</v>
      </c>
      <c r="Q898" s="31">
        <f t="shared" si="28"/>
        <v>1110</v>
      </c>
      <c r="R898" s="31">
        <f t="shared" si="29"/>
        <v>1200</v>
      </c>
      <c r="S898" s="29">
        <f>IF($Q898&lt;Parâmetros!$E$19,$G898-1,$G898)</f>
        <v>46302</v>
      </c>
    </row>
    <row r="899" spans="1:19" ht="15" customHeight="1" x14ac:dyDescent="0.25">
      <c r="A899" s="128">
        <v>51428</v>
      </c>
      <c r="B899" s="65" t="s">
        <v>45</v>
      </c>
      <c r="C899" s="65" t="s">
        <v>70</v>
      </c>
      <c r="D899" s="66">
        <v>46303</v>
      </c>
      <c r="E899" s="67">
        <v>1.99</v>
      </c>
      <c r="F899" s="65" t="s">
        <v>285</v>
      </c>
      <c r="G899" s="66">
        <v>46302</v>
      </c>
      <c r="H899" s="129">
        <v>40523381</v>
      </c>
      <c r="I899" s="129">
        <v>10</v>
      </c>
      <c r="J899" s="65" t="s">
        <v>1226</v>
      </c>
      <c r="K899" s="65" t="s">
        <v>1227</v>
      </c>
      <c r="L899" s="66">
        <v>46302</v>
      </c>
      <c r="M899" s="65" t="s">
        <v>287</v>
      </c>
      <c r="N899" s="129">
        <v>3007377</v>
      </c>
      <c r="O899" s="65" t="s">
        <v>289</v>
      </c>
      <c r="P899" s="66">
        <v>46303</v>
      </c>
      <c r="Q899" s="31">
        <f t="shared" si="28"/>
        <v>1200</v>
      </c>
      <c r="R899" s="31">
        <f t="shared" si="29"/>
        <v>1320</v>
      </c>
      <c r="S899" s="29">
        <f>IF($Q899&lt;Parâmetros!$E$19,$G899-1,$G899)</f>
        <v>46302</v>
      </c>
    </row>
    <row r="900" spans="1:19" ht="15" customHeight="1" x14ac:dyDescent="0.25">
      <c r="A900" s="128">
        <v>51428</v>
      </c>
      <c r="B900" s="65" t="s">
        <v>45</v>
      </c>
      <c r="C900" s="65" t="s">
        <v>70</v>
      </c>
      <c r="D900" s="66">
        <v>46303</v>
      </c>
      <c r="E900" s="67">
        <v>1.1299999999999999</v>
      </c>
      <c r="F900" s="65" t="s">
        <v>285</v>
      </c>
      <c r="G900" s="66">
        <v>46302</v>
      </c>
      <c r="H900" s="129">
        <v>40523383</v>
      </c>
      <c r="I900" s="129">
        <v>10</v>
      </c>
      <c r="J900" s="65" t="s">
        <v>1228</v>
      </c>
      <c r="K900" s="65" t="s">
        <v>1229</v>
      </c>
      <c r="L900" s="66">
        <v>46302</v>
      </c>
      <c r="M900" s="65" t="s">
        <v>287</v>
      </c>
      <c r="N900" s="65" t="s">
        <v>793</v>
      </c>
      <c r="O900" s="65" t="s">
        <v>289</v>
      </c>
      <c r="P900" s="66">
        <v>46303</v>
      </c>
      <c r="Q900" s="31">
        <f t="shared" si="28"/>
        <v>1320</v>
      </c>
      <c r="R900" s="31">
        <f t="shared" si="29"/>
        <v>1388</v>
      </c>
      <c r="S900" s="29">
        <f>IF($Q900&lt;Parâmetros!$E$19,$G900-1,$G900)</f>
        <v>46302</v>
      </c>
    </row>
    <row r="901" spans="1:19" ht="15" customHeight="1" x14ac:dyDescent="0.25">
      <c r="A901" s="128">
        <v>51428</v>
      </c>
      <c r="B901" s="65" t="s">
        <v>45</v>
      </c>
      <c r="C901" s="65" t="s">
        <v>70</v>
      </c>
      <c r="D901" s="66">
        <v>46303</v>
      </c>
      <c r="E901" s="67">
        <v>0.89</v>
      </c>
      <c r="F901" s="65" t="s">
        <v>285</v>
      </c>
      <c r="G901" s="66">
        <v>46303</v>
      </c>
      <c r="H901" s="129">
        <v>40521154</v>
      </c>
      <c r="I901" s="129">
        <v>10</v>
      </c>
      <c r="J901" s="65" t="s">
        <v>1230</v>
      </c>
      <c r="K901" s="65" t="s">
        <v>1231</v>
      </c>
      <c r="L901" s="66">
        <v>46303</v>
      </c>
      <c r="M901" s="65" t="s">
        <v>315</v>
      </c>
      <c r="N901" s="129">
        <v>3009096</v>
      </c>
      <c r="O901" s="65" t="s">
        <v>289</v>
      </c>
      <c r="P901" s="66">
        <v>46303</v>
      </c>
      <c r="Q901" s="31">
        <f t="shared" si="28"/>
        <v>910</v>
      </c>
      <c r="R901" s="31">
        <f t="shared" si="29"/>
        <v>963</v>
      </c>
      <c r="S901" s="29">
        <f>IF($Q901&lt;Parâmetros!$E$19,$G901-1,$G901)</f>
        <v>46303</v>
      </c>
    </row>
    <row r="902" spans="1:19" ht="15" customHeight="1" x14ac:dyDescent="0.25">
      <c r="A902" s="128">
        <v>51428</v>
      </c>
      <c r="B902" s="65" t="s">
        <v>45</v>
      </c>
      <c r="C902" s="65" t="s">
        <v>70</v>
      </c>
      <c r="D902" s="66">
        <v>46303</v>
      </c>
      <c r="E902" s="67">
        <v>2.06</v>
      </c>
      <c r="F902" s="65" t="s">
        <v>285</v>
      </c>
      <c r="G902" s="66">
        <v>46303</v>
      </c>
      <c r="H902" s="129">
        <v>40521129</v>
      </c>
      <c r="I902" s="129">
        <v>10</v>
      </c>
      <c r="J902" s="65" t="s">
        <v>1232</v>
      </c>
      <c r="K902" s="65" t="s">
        <v>1233</v>
      </c>
      <c r="L902" s="66">
        <v>46303</v>
      </c>
      <c r="M902" s="65" t="s">
        <v>315</v>
      </c>
      <c r="N902" s="129">
        <v>3004989</v>
      </c>
      <c r="O902" s="65" t="s">
        <v>289</v>
      </c>
      <c r="P902" s="66">
        <v>46303</v>
      </c>
      <c r="Q902" s="31">
        <f t="shared" si="28"/>
        <v>966</v>
      </c>
      <c r="R902" s="31">
        <f t="shared" si="29"/>
        <v>1090</v>
      </c>
      <c r="S902" s="29">
        <f>IF($Q902&lt;Parâmetros!$E$19,$G902-1,$G902)</f>
        <v>46303</v>
      </c>
    </row>
    <row r="903" spans="1:19" ht="15" customHeight="1" x14ac:dyDescent="0.25">
      <c r="A903" s="128">
        <v>51428</v>
      </c>
      <c r="B903" s="65" t="s">
        <v>45</v>
      </c>
      <c r="C903" s="65" t="s">
        <v>70</v>
      </c>
      <c r="D903" s="66">
        <v>46303</v>
      </c>
      <c r="E903" s="67">
        <v>5.49</v>
      </c>
      <c r="F903" s="65" t="s">
        <v>285</v>
      </c>
      <c r="G903" s="66">
        <v>46303</v>
      </c>
      <c r="H903" s="129">
        <v>40521129</v>
      </c>
      <c r="I903" s="129">
        <v>10</v>
      </c>
      <c r="J903" s="65" t="s">
        <v>1234</v>
      </c>
      <c r="K903" s="65" t="s">
        <v>1235</v>
      </c>
      <c r="L903" s="66">
        <v>46303</v>
      </c>
      <c r="M903" s="65" t="s">
        <v>315</v>
      </c>
      <c r="N903" s="129">
        <v>3004989</v>
      </c>
      <c r="O903" s="65" t="s">
        <v>289</v>
      </c>
      <c r="P903" s="66">
        <v>46303</v>
      </c>
      <c r="Q903" s="31">
        <f t="shared" si="28"/>
        <v>966</v>
      </c>
      <c r="R903" s="31">
        <f t="shared" si="29"/>
        <v>1295</v>
      </c>
      <c r="S903" s="29">
        <f>IF($Q903&lt;Parâmetros!$E$19,$G903-1,$G903)</f>
        <v>46303</v>
      </c>
    </row>
    <row r="904" spans="1:19" ht="15" customHeight="1" x14ac:dyDescent="0.25">
      <c r="A904" s="128">
        <v>51428</v>
      </c>
      <c r="B904" s="65" t="s">
        <v>45</v>
      </c>
      <c r="C904" s="65" t="s">
        <v>70</v>
      </c>
      <c r="D904" s="66">
        <v>46303</v>
      </c>
      <c r="E904" s="67">
        <v>-5.49</v>
      </c>
      <c r="F904" s="65" t="s">
        <v>285</v>
      </c>
      <c r="G904" s="66">
        <v>46303</v>
      </c>
      <c r="H904" s="129">
        <v>40521129</v>
      </c>
      <c r="I904" s="129">
        <v>10</v>
      </c>
      <c r="J904" s="65" t="s">
        <v>1234</v>
      </c>
      <c r="K904" s="65" t="s">
        <v>1235</v>
      </c>
      <c r="L904" s="66">
        <v>46303</v>
      </c>
      <c r="M904" s="65" t="s">
        <v>315</v>
      </c>
      <c r="N904" s="129">
        <v>3004989</v>
      </c>
      <c r="O904" s="65" t="s">
        <v>289</v>
      </c>
      <c r="P904" s="66">
        <v>46303</v>
      </c>
      <c r="Q904" s="31">
        <f t="shared" si="28"/>
        <v>966</v>
      </c>
      <c r="R904" s="31">
        <f t="shared" si="29"/>
        <v>1295</v>
      </c>
      <c r="S904" s="29">
        <f>IF($Q904&lt;Parâmetros!$E$19,$G904-1,$G904)</f>
        <v>46303</v>
      </c>
    </row>
    <row r="905" spans="1:19" ht="15" customHeight="1" x14ac:dyDescent="0.25">
      <c r="A905" s="128">
        <v>51428</v>
      </c>
      <c r="B905" s="65" t="s">
        <v>45</v>
      </c>
      <c r="C905" s="65" t="s">
        <v>70</v>
      </c>
      <c r="D905" s="66">
        <v>46303</v>
      </c>
      <c r="E905" s="67">
        <v>3.74</v>
      </c>
      <c r="F905" s="65" t="s">
        <v>285</v>
      </c>
      <c r="G905" s="66">
        <v>46303</v>
      </c>
      <c r="H905" s="129">
        <v>40521130</v>
      </c>
      <c r="I905" s="129">
        <v>10</v>
      </c>
      <c r="J905" s="65" t="s">
        <v>1236</v>
      </c>
      <c r="K905" s="65" t="s">
        <v>1237</v>
      </c>
      <c r="L905" s="66">
        <v>46303</v>
      </c>
      <c r="M905" s="65" t="s">
        <v>315</v>
      </c>
      <c r="N905" s="129">
        <v>3010550</v>
      </c>
      <c r="O905" s="65" t="s">
        <v>289</v>
      </c>
      <c r="P905" s="66">
        <v>46303</v>
      </c>
      <c r="Q905" s="31">
        <f t="shared" si="28"/>
        <v>1090</v>
      </c>
      <c r="R905" s="31">
        <f t="shared" si="29"/>
        <v>1314</v>
      </c>
      <c r="S905" s="29">
        <f>IF($Q905&lt;Parâmetros!$E$19,$G905-1,$G905)</f>
        <v>46303</v>
      </c>
    </row>
    <row r="906" spans="1:19" ht="15" customHeight="1" x14ac:dyDescent="0.25">
      <c r="A906" s="128">
        <v>51428</v>
      </c>
      <c r="B906" s="65" t="s">
        <v>45</v>
      </c>
      <c r="C906" s="65" t="s">
        <v>70</v>
      </c>
      <c r="D906" s="66">
        <v>46303</v>
      </c>
      <c r="E906" s="67">
        <v>1.07</v>
      </c>
      <c r="F906" s="65" t="s">
        <v>285</v>
      </c>
      <c r="G906" s="66">
        <v>46303</v>
      </c>
      <c r="H906" s="129">
        <v>40521155</v>
      </c>
      <c r="I906" s="129">
        <v>10</v>
      </c>
      <c r="J906" s="65" t="s">
        <v>1238</v>
      </c>
      <c r="K906" s="65" t="s">
        <v>1239</v>
      </c>
      <c r="L906" s="66">
        <v>46303</v>
      </c>
      <c r="M906" s="65" t="s">
        <v>315</v>
      </c>
      <c r="N906" s="65" t="s">
        <v>793</v>
      </c>
      <c r="O906" s="65" t="s">
        <v>289</v>
      </c>
      <c r="P906" s="66">
        <v>46303</v>
      </c>
      <c r="Q906" s="31">
        <f t="shared" si="28"/>
        <v>1316</v>
      </c>
      <c r="R906" s="31">
        <f t="shared" si="29"/>
        <v>1380</v>
      </c>
      <c r="S906" s="29">
        <f>IF($Q906&lt;Parâmetros!$E$19,$G906-1,$G906)</f>
        <v>46303</v>
      </c>
    </row>
    <row r="907" spans="1:19" ht="15" customHeight="1" x14ac:dyDescent="0.25">
      <c r="A907" s="128">
        <v>51428</v>
      </c>
      <c r="B907" s="65" t="s">
        <v>45</v>
      </c>
      <c r="C907" s="65" t="s">
        <v>70</v>
      </c>
      <c r="D907" s="66">
        <v>46305</v>
      </c>
      <c r="E907" s="67">
        <v>1.02</v>
      </c>
      <c r="F907" s="65" t="s">
        <v>285</v>
      </c>
      <c r="G907" s="66">
        <v>46305</v>
      </c>
      <c r="H907" s="129">
        <v>40521156</v>
      </c>
      <c r="I907" s="129">
        <v>10</v>
      </c>
      <c r="J907" s="65" t="s">
        <v>1776</v>
      </c>
      <c r="K907" s="65" t="s">
        <v>1777</v>
      </c>
      <c r="L907" s="66">
        <v>46305</v>
      </c>
      <c r="M907" s="65" t="s">
        <v>315</v>
      </c>
      <c r="N907" s="65" t="s">
        <v>793</v>
      </c>
      <c r="O907" s="65" t="s">
        <v>289</v>
      </c>
      <c r="P907" s="66">
        <v>46305</v>
      </c>
      <c r="Q907" s="31">
        <f t="shared" si="28"/>
        <v>909</v>
      </c>
      <c r="R907" s="31">
        <f t="shared" si="29"/>
        <v>970</v>
      </c>
      <c r="S907" s="29">
        <f>IF($Q907&lt;Parâmetros!$E$19,$G907-1,$G907)</f>
        <v>46305</v>
      </c>
    </row>
    <row r="908" spans="1:19" ht="15" customHeight="1" x14ac:dyDescent="0.25">
      <c r="A908" s="128">
        <v>51428</v>
      </c>
      <c r="B908" s="65" t="s">
        <v>45</v>
      </c>
      <c r="C908" s="65" t="s">
        <v>70</v>
      </c>
      <c r="D908" s="66">
        <v>46305</v>
      </c>
      <c r="E908" s="67">
        <v>1.1000000000000001</v>
      </c>
      <c r="F908" s="65" t="s">
        <v>285</v>
      </c>
      <c r="G908" s="66">
        <v>46305</v>
      </c>
      <c r="H908" s="129">
        <v>40521157</v>
      </c>
      <c r="I908" s="129">
        <v>10</v>
      </c>
      <c r="J908" s="65" t="s">
        <v>1778</v>
      </c>
      <c r="K908" s="65" t="s">
        <v>1779</v>
      </c>
      <c r="L908" s="66">
        <v>46305</v>
      </c>
      <c r="M908" s="65" t="s">
        <v>315</v>
      </c>
      <c r="N908" s="65" t="s">
        <v>793</v>
      </c>
      <c r="O908" s="65" t="s">
        <v>289</v>
      </c>
      <c r="P908" s="66">
        <v>46305</v>
      </c>
      <c r="Q908" s="31">
        <f t="shared" si="28"/>
        <v>971</v>
      </c>
      <c r="R908" s="31">
        <f t="shared" si="29"/>
        <v>1037</v>
      </c>
      <c r="S908" s="29">
        <f>IF($Q908&lt;Parâmetros!$E$19,$G908-1,$G908)</f>
        <v>46305</v>
      </c>
    </row>
    <row r="909" spans="1:19" ht="15" customHeight="1" x14ac:dyDescent="0.25">
      <c r="A909" s="128">
        <v>51428</v>
      </c>
      <c r="B909" s="65" t="s">
        <v>45</v>
      </c>
      <c r="C909" s="65" t="s">
        <v>70</v>
      </c>
      <c r="D909" s="66">
        <v>46305</v>
      </c>
      <c r="E909" s="67">
        <v>1.1200000000000001</v>
      </c>
      <c r="F909" s="65" t="s">
        <v>285</v>
      </c>
      <c r="G909" s="66">
        <v>46305</v>
      </c>
      <c r="H909" s="129">
        <v>40521163</v>
      </c>
      <c r="I909" s="129">
        <v>10</v>
      </c>
      <c r="J909" s="65" t="s">
        <v>1780</v>
      </c>
      <c r="K909" s="65" t="s">
        <v>1781</v>
      </c>
      <c r="L909" s="66">
        <v>46305</v>
      </c>
      <c r="M909" s="65" t="s">
        <v>315</v>
      </c>
      <c r="N909" s="129">
        <v>4000223</v>
      </c>
      <c r="O909" s="65" t="s">
        <v>289</v>
      </c>
      <c r="P909" s="66">
        <v>46305</v>
      </c>
      <c r="Q909" s="31">
        <f t="shared" si="28"/>
        <v>1037</v>
      </c>
      <c r="R909" s="31">
        <f t="shared" si="29"/>
        <v>1104</v>
      </c>
      <c r="S909" s="29">
        <f>IF($Q909&lt;Parâmetros!$E$19,$G909-1,$G909)</f>
        <v>46305</v>
      </c>
    </row>
    <row r="910" spans="1:19" ht="15" customHeight="1" x14ac:dyDescent="0.25">
      <c r="A910" s="128">
        <v>51428</v>
      </c>
      <c r="B910" s="65" t="s">
        <v>45</v>
      </c>
      <c r="C910" s="65" t="s">
        <v>70</v>
      </c>
      <c r="D910" s="66">
        <v>46305</v>
      </c>
      <c r="E910" s="67">
        <v>1.28</v>
      </c>
      <c r="F910" s="65" t="s">
        <v>285</v>
      </c>
      <c r="G910" s="66">
        <v>46305</v>
      </c>
      <c r="H910" s="129">
        <v>40521164</v>
      </c>
      <c r="I910" s="129">
        <v>10</v>
      </c>
      <c r="J910" s="65" t="s">
        <v>1782</v>
      </c>
      <c r="K910" s="65" t="s">
        <v>1783</v>
      </c>
      <c r="L910" s="66">
        <v>46305</v>
      </c>
      <c r="M910" s="65" t="s">
        <v>315</v>
      </c>
      <c r="N910" s="129">
        <v>3012620</v>
      </c>
      <c r="O910" s="65" t="s">
        <v>289</v>
      </c>
      <c r="P910" s="66">
        <v>46305</v>
      </c>
      <c r="Q910" s="31">
        <f t="shared" si="28"/>
        <v>1105</v>
      </c>
      <c r="R910" s="31">
        <f t="shared" si="29"/>
        <v>1181</v>
      </c>
      <c r="S910" s="29">
        <f>IF($Q910&lt;Parâmetros!$E$19,$G910-1,$G910)</f>
        <v>46305</v>
      </c>
    </row>
    <row r="911" spans="1:19" ht="15" customHeight="1" x14ac:dyDescent="0.25">
      <c r="A911" s="128">
        <v>51428</v>
      </c>
      <c r="B911" s="65" t="s">
        <v>45</v>
      </c>
      <c r="C911" s="65" t="s">
        <v>70</v>
      </c>
      <c r="D911" s="66">
        <v>46305</v>
      </c>
      <c r="E911" s="67">
        <v>1.1100000000000001</v>
      </c>
      <c r="F911" s="65" t="s">
        <v>285</v>
      </c>
      <c r="G911" s="66">
        <v>46305</v>
      </c>
      <c r="H911" s="129">
        <v>40521165</v>
      </c>
      <c r="I911" s="129">
        <v>10</v>
      </c>
      <c r="J911" s="65" t="s">
        <v>1784</v>
      </c>
      <c r="K911" s="65" t="s">
        <v>1785</v>
      </c>
      <c r="L911" s="66">
        <v>46305</v>
      </c>
      <c r="M911" s="65" t="s">
        <v>315</v>
      </c>
      <c r="N911" s="129">
        <v>3012621</v>
      </c>
      <c r="O911" s="65" t="s">
        <v>289</v>
      </c>
      <c r="P911" s="66">
        <v>46305</v>
      </c>
      <c r="Q911" s="31">
        <f t="shared" si="28"/>
        <v>1183</v>
      </c>
      <c r="R911" s="31">
        <f t="shared" si="29"/>
        <v>1250</v>
      </c>
      <c r="S911" s="29">
        <f>IF($Q911&lt;Parâmetros!$E$19,$G911-1,$G911)</f>
        <v>46305</v>
      </c>
    </row>
    <row r="912" spans="1:19" ht="15" customHeight="1" x14ac:dyDescent="0.25">
      <c r="A912" s="128">
        <v>51428</v>
      </c>
      <c r="B912" s="65" t="s">
        <v>45</v>
      </c>
      <c r="C912" s="65" t="s">
        <v>70</v>
      </c>
      <c r="D912" s="66">
        <v>46305</v>
      </c>
      <c r="E912" s="67">
        <v>2</v>
      </c>
      <c r="F912" s="65" t="s">
        <v>285</v>
      </c>
      <c r="G912" s="66">
        <v>46305</v>
      </c>
      <c r="H912" s="129">
        <v>40521195</v>
      </c>
      <c r="I912" s="129">
        <v>10</v>
      </c>
      <c r="J912" s="65" t="s">
        <v>1786</v>
      </c>
      <c r="K912" s="65" t="s">
        <v>1787</v>
      </c>
      <c r="L912" s="66">
        <v>46305</v>
      </c>
      <c r="M912" s="65" t="s">
        <v>315</v>
      </c>
      <c r="N912" s="65" t="s">
        <v>793</v>
      </c>
      <c r="O912" s="65" t="s">
        <v>289</v>
      </c>
      <c r="P912" s="66">
        <v>46305</v>
      </c>
      <c r="Q912" s="31">
        <f t="shared" si="28"/>
        <v>1250</v>
      </c>
      <c r="R912" s="31">
        <f t="shared" si="29"/>
        <v>1371</v>
      </c>
      <c r="S912" s="29">
        <f>IF($Q912&lt;Parâmetros!$E$19,$G912-1,$G912)</f>
        <v>46305</v>
      </c>
    </row>
    <row r="913" spans="1:19" ht="15" customHeight="1" x14ac:dyDescent="0.25">
      <c r="A913" s="128">
        <v>51428</v>
      </c>
      <c r="B913" s="65" t="s">
        <v>45</v>
      </c>
      <c r="C913" s="65" t="s">
        <v>70</v>
      </c>
      <c r="D913" s="66">
        <v>46305</v>
      </c>
      <c r="E913" s="67">
        <v>0.24</v>
      </c>
      <c r="F913" s="65" t="s">
        <v>285</v>
      </c>
      <c r="G913" s="66">
        <v>46305</v>
      </c>
      <c r="H913" s="129">
        <v>40524616</v>
      </c>
      <c r="I913" s="129">
        <v>10</v>
      </c>
      <c r="J913" s="65" t="s">
        <v>1788</v>
      </c>
      <c r="K913" s="65" t="s">
        <v>1789</v>
      </c>
      <c r="L913" s="66">
        <v>46305</v>
      </c>
      <c r="M913" s="65" t="s">
        <v>287</v>
      </c>
      <c r="N913" s="129">
        <v>3007196</v>
      </c>
      <c r="O913" s="65" t="s">
        <v>289</v>
      </c>
      <c r="P913" s="66">
        <v>46305</v>
      </c>
      <c r="Q913" s="31">
        <f t="shared" si="28"/>
        <v>1371</v>
      </c>
      <c r="R913" s="31">
        <f t="shared" si="29"/>
        <v>1385</v>
      </c>
      <c r="S913" s="29">
        <f>IF($Q913&lt;Parâmetros!$E$19,$G913-1,$G913)</f>
        <v>46305</v>
      </c>
    </row>
    <row r="914" spans="1:19" ht="15" customHeight="1" x14ac:dyDescent="0.25">
      <c r="A914" s="128">
        <v>51428</v>
      </c>
      <c r="B914" s="65" t="s">
        <v>45</v>
      </c>
      <c r="C914" s="65" t="s">
        <v>70</v>
      </c>
      <c r="D914" s="66">
        <v>46306</v>
      </c>
      <c r="E914" s="67">
        <v>1.0900000000000001</v>
      </c>
      <c r="F914" s="65" t="s">
        <v>285</v>
      </c>
      <c r="G914" s="66">
        <v>46306</v>
      </c>
      <c r="H914" s="129">
        <v>40521390</v>
      </c>
      <c r="I914" s="129">
        <v>20</v>
      </c>
      <c r="J914" s="65" t="s">
        <v>1790</v>
      </c>
      <c r="K914" s="65" t="s">
        <v>458</v>
      </c>
      <c r="L914" s="66">
        <v>46306</v>
      </c>
      <c r="M914" s="65" t="s">
        <v>287</v>
      </c>
      <c r="N914" s="65" t="s">
        <v>793</v>
      </c>
      <c r="O914" s="65" t="s">
        <v>289</v>
      </c>
      <c r="P914" s="66">
        <v>46306</v>
      </c>
      <c r="Q914" s="31">
        <f t="shared" si="28"/>
        <v>930</v>
      </c>
      <c r="R914" s="31">
        <f t="shared" si="29"/>
        <v>995</v>
      </c>
      <c r="S914" s="29">
        <f>IF($Q914&lt;Parâmetros!$E$19,$G914-1,$G914)</f>
        <v>46306</v>
      </c>
    </row>
    <row r="915" spans="1:19" ht="15" customHeight="1" x14ac:dyDescent="0.25">
      <c r="A915" s="128">
        <v>51428</v>
      </c>
      <c r="B915" s="65" t="s">
        <v>45</v>
      </c>
      <c r="C915" s="65" t="s">
        <v>70</v>
      </c>
      <c r="D915" s="66">
        <v>46306</v>
      </c>
      <c r="E915" s="67">
        <v>1.46</v>
      </c>
      <c r="F915" s="65" t="s">
        <v>285</v>
      </c>
      <c r="G915" s="66">
        <v>46306</v>
      </c>
      <c r="H915" s="129">
        <v>40524848</v>
      </c>
      <c r="I915" s="129">
        <v>10</v>
      </c>
      <c r="J915" s="65" t="s">
        <v>1791</v>
      </c>
      <c r="K915" s="65" t="s">
        <v>1792</v>
      </c>
      <c r="L915" s="66">
        <v>46306</v>
      </c>
      <c r="M915" s="65" t="s">
        <v>287</v>
      </c>
      <c r="N915" s="65" t="s">
        <v>793</v>
      </c>
      <c r="O915" s="65" t="s">
        <v>289</v>
      </c>
      <c r="P915" s="66">
        <v>46306</v>
      </c>
      <c r="Q915" s="31">
        <f t="shared" si="28"/>
        <v>995</v>
      </c>
      <c r="R915" s="31">
        <f t="shared" si="29"/>
        <v>1083</v>
      </c>
      <c r="S915" s="29">
        <f>IF($Q915&lt;Parâmetros!$E$19,$G915-1,$G915)</f>
        <v>46306</v>
      </c>
    </row>
    <row r="916" spans="1:19" ht="15" customHeight="1" x14ac:dyDescent="0.25">
      <c r="A916" s="128">
        <v>51428</v>
      </c>
      <c r="B916" s="65" t="s">
        <v>45</v>
      </c>
      <c r="C916" s="65" t="s">
        <v>70</v>
      </c>
      <c r="D916" s="66">
        <v>46306</v>
      </c>
      <c r="E916" s="67">
        <v>1.19</v>
      </c>
      <c r="F916" s="65" t="s">
        <v>285</v>
      </c>
      <c r="G916" s="66">
        <v>46306</v>
      </c>
      <c r="H916" s="129">
        <v>40521421</v>
      </c>
      <c r="I916" s="129">
        <v>10</v>
      </c>
      <c r="J916" s="65" t="s">
        <v>1793</v>
      </c>
      <c r="K916" s="65" t="s">
        <v>1794</v>
      </c>
      <c r="L916" s="66">
        <v>46306</v>
      </c>
      <c r="M916" s="65" t="s">
        <v>315</v>
      </c>
      <c r="N916" s="129">
        <v>3005233</v>
      </c>
      <c r="O916" s="65" t="s">
        <v>289</v>
      </c>
      <c r="P916" s="66">
        <v>46306</v>
      </c>
      <c r="Q916" s="31">
        <f t="shared" si="28"/>
        <v>1084</v>
      </c>
      <c r="R916" s="31">
        <f t="shared" si="29"/>
        <v>1155</v>
      </c>
      <c r="S916" s="29">
        <f>IF($Q916&lt;Parâmetros!$E$19,$G916-1,$G916)</f>
        <v>46306</v>
      </c>
    </row>
    <row r="917" spans="1:19" ht="15" customHeight="1" x14ac:dyDescent="0.25">
      <c r="A917" s="128">
        <v>51428</v>
      </c>
      <c r="B917" s="65" t="s">
        <v>45</v>
      </c>
      <c r="C917" s="65" t="s">
        <v>70</v>
      </c>
      <c r="D917" s="66">
        <v>46306</v>
      </c>
      <c r="E917" s="67">
        <v>3.56</v>
      </c>
      <c r="F917" s="65" t="s">
        <v>285</v>
      </c>
      <c r="G917" s="66">
        <v>46306</v>
      </c>
      <c r="H917" s="129">
        <v>40521421</v>
      </c>
      <c r="I917" s="129">
        <v>10</v>
      </c>
      <c r="J917" s="65" t="s">
        <v>1795</v>
      </c>
      <c r="K917" s="65" t="s">
        <v>1796</v>
      </c>
      <c r="L917" s="66">
        <v>46306</v>
      </c>
      <c r="M917" s="65" t="s">
        <v>315</v>
      </c>
      <c r="N917" s="129">
        <v>3005233</v>
      </c>
      <c r="O917" s="65" t="s">
        <v>289</v>
      </c>
      <c r="P917" s="66">
        <v>46306</v>
      </c>
      <c r="Q917" s="31">
        <f t="shared" si="28"/>
        <v>1084</v>
      </c>
      <c r="R917" s="31">
        <f t="shared" si="29"/>
        <v>1297</v>
      </c>
      <c r="S917" s="29">
        <f>IF($Q917&lt;Parâmetros!$E$19,$G917-1,$G917)</f>
        <v>46306</v>
      </c>
    </row>
    <row r="918" spans="1:19" ht="15" customHeight="1" x14ac:dyDescent="0.25">
      <c r="A918" s="128">
        <v>51428</v>
      </c>
      <c r="B918" s="65" t="s">
        <v>45</v>
      </c>
      <c r="C918" s="65" t="s">
        <v>70</v>
      </c>
      <c r="D918" s="66">
        <v>46306</v>
      </c>
      <c r="E918" s="67">
        <v>-3.56</v>
      </c>
      <c r="F918" s="65" t="s">
        <v>285</v>
      </c>
      <c r="G918" s="66">
        <v>46306</v>
      </c>
      <c r="H918" s="129">
        <v>40521421</v>
      </c>
      <c r="I918" s="129">
        <v>10</v>
      </c>
      <c r="J918" s="65" t="s">
        <v>1795</v>
      </c>
      <c r="K918" s="65" t="s">
        <v>1796</v>
      </c>
      <c r="L918" s="66">
        <v>46306</v>
      </c>
      <c r="M918" s="65" t="s">
        <v>315</v>
      </c>
      <c r="N918" s="129">
        <v>3005233</v>
      </c>
      <c r="O918" s="65" t="s">
        <v>289</v>
      </c>
      <c r="P918" s="66">
        <v>46306</v>
      </c>
      <c r="Q918" s="31">
        <f t="shared" si="28"/>
        <v>1084</v>
      </c>
      <c r="R918" s="31">
        <f t="shared" si="29"/>
        <v>1297</v>
      </c>
      <c r="S918" s="29">
        <f>IF($Q918&lt;Parâmetros!$E$19,$G918-1,$G918)</f>
        <v>46306</v>
      </c>
    </row>
    <row r="919" spans="1:19" ht="15" customHeight="1" x14ac:dyDescent="0.25">
      <c r="A919" s="128">
        <v>51428</v>
      </c>
      <c r="B919" s="65" t="s">
        <v>45</v>
      </c>
      <c r="C919" s="65" t="s">
        <v>70</v>
      </c>
      <c r="D919" s="66">
        <v>46306</v>
      </c>
      <c r="E919" s="67">
        <v>1.22</v>
      </c>
      <c r="F919" s="65" t="s">
        <v>285</v>
      </c>
      <c r="G919" s="66">
        <v>46306</v>
      </c>
      <c r="H919" s="129">
        <v>40521836</v>
      </c>
      <c r="I919" s="129">
        <v>10</v>
      </c>
      <c r="J919" s="65" t="s">
        <v>1797</v>
      </c>
      <c r="K919" s="65" t="s">
        <v>1798</v>
      </c>
      <c r="L919" s="66">
        <v>46306</v>
      </c>
      <c r="M919" s="65" t="s">
        <v>287</v>
      </c>
      <c r="N919" s="65" t="s">
        <v>793</v>
      </c>
      <c r="O919" s="65" t="s">
        <v>289</v>
      </c>
      <c r="P919" s="66">
        <v>46306</v>
      </c>
      <c r="Q919" s="31">
        <f t="shared" si="28"/>
        <v>1156</v>
      </c>
      <c r="R919" s="31">
        <f t="shared" si="29"/>
        <v>1229</v>
      </c>
      <c r="S919" s="29">
        <f>IF($Q919&lt;Parâmetros!$E$19,$G919-1,$G919)</f>
        <v>46306</v>
      </c>
    </row>
    <row r="920" spans="1:19" ht="15" customHeight="1" x14ac:dyDescent="0.25">
      <c r="A920" s="128">
        <v>51428</v>
      </c>
      <c r="B920" s="65" t="s">
        <v>45</v>
      </c>
      <c r="C920" s="65" t="s">
        <v>70</v>
      </c>
      <c r="D920" s="66">
        <v>46306</v>
      </c>
      <c r="E920" s="67">
        <v>1.24</v>
      </c>
      <c r="F920" s="65" t="s">
        <v>285</v>
      </c>
      <c r="G920" s="66">
        <v>46306</v>
      </c>
      <c r="H920" s="129">
        <v>40521838</v>
      </c>
      <c r="I920" s="129">
        <v>10</v>
      </c>
      <c r="J920" s="65" t="s">
        <v>1799</v>
      </c>
      <c r="K920" s="65" t="s">
        <v>1800</v>
      </c>
      <c r="L920" s="66">
        <v>46306</v>
      </c>
      <c r="M920" s="65" t="s">
        <v>287</v>
      </c>
      <c r="N920" s="65" t="s">
        <v>793</v>
      </c>
      <c r="O920" s="65" t="s">
        <v>289</v>
      </c>
      <c r="P920" s="66">
        <v>46306</v>
      </c>
      <c r="Q920" s="31">
        <f t="shared" si="28"/>
        <v>1230</v>
      </c>
      <c r="R920" s="31">
        <f t="shared" si="29"/>
        <v>1304</v>
      </c>
      <c r="S920" s="29">
        <f>IF($Q920&lt;Parâmetros!$E$19,$G920-1,$G920)</f>
        <v>46306</v>
      </c>
    </row>
    <row r="921" spans="1:19" ht="15" customHeight="1" x14ac:dyDescent="0.25">
      <c r="A921" s="128">
        <v>51428</v>
      </c>
      <c r="B921" s="65" t="s">
        <v>45</v>
      </c>
      <c r="C921" s="65" t="s">
        <v>70</v>
      </c>
      <c r="D921" s="66">
        <v>46306</v>
      </c>
      <c r="E921" s="67">
        <v>1.1000000000000001</v>
      </c>
      <c r="F921" s="65" t="s">
        <v>285</v>
      </c>
      <c r="G921" s="66">
        <v>46306</v>
      </c>
      <c r="H921" s="129">
        <v>40524848</v>
      </c>
      <c r="I921" s="129">
        <v>10</v>
      </c>
      <c r="J921" s="65" t="s">
        <v>1801</v>
      </c>
      <c r="K921" s="65" t="s">
        <v>1802</v>
      </c>
      <c r="L921" s="66">
        <v>46306</v>
      </c>
      <c r="M921" s="65" t="s">
        <v>287</v>
      </c>
      <c r="N921" s="65" t="s">
        <v>793</v>
      </c>
      <c r="O921" s="65" t="s">
        <v>289</v>
      </c>
      <c r="P921" s="66">
        <v>46306</v>
      </c>
      <c r="Q921" s="31">
        <f t="shared" si="28"/>
        <v>1305</v>
      </c>
      <c r="R921" s="31">
        <f t="shared" si="29"/>
        <v>1371</v>
      </c>
      <c r="S921" s="29">
        <f>IF($Q921&lt;Parâmetros!$E$19,$G921-1,$G921)</f>
        <v>46306</v>
      </c>
    </row>
    <row r="922" spans="1:19" ht="15" customHeight="1" x14ac:dyDescent="0.25">
      <c r="A922" s="128">
        <v>51428</v>
      </c>
      <c r="B922" s="65" t="s">
        <v>45</v>
      </c>
      <c r="C922" s="65" t="s">
        <v>70</v>
      </c>
      <c r="D922" s="66">
        <v>46307</v>
      </c>
      <c r="E922" s="67">
        <v>1.6</v>
      </c>
      <c r="F922" s="65" t="s">
        <v>285</v>
      </c>
      <c r="G922" s="66">
        <v>46307</v>
      </c>
      <c r="H922" s="129">
        <v>40522638</v>
      </c>
      <c r="I922" s="129">
        <v>10</v>
      </c>
      <c r="J922" s="65" t="s">
        <v>2344</v>
      </c>
      <c r="K922" s="65" t="s">
        <v>2345</v>
      </c>
      <c r="L922" s="66">
        <v>46307</v>
      </c>
      <c r="M922" s="65" t="s">
        <v>287</v>
      </c>
      <c r="N922" s="65" t="s">
        <v>793</v>
      </c>
      <c r="O922" s="65" t="s">
        <v>289</v>
      </c>
      <c r="P922" s="66">
        <v>46307</v>
      </c>
      <c r="Q922" s="31">
        <f t="shared" si="28"/>
        <v>928</v>
      </c>
      <c r="R922" s="31">
        <f t="shared" si="29"/>
        <v>1024</v>
      </c>
      <c r="S922" s="29">
        <f>IF($Q922&lt;Parâmetros!$E$19,$G922-1,$G922)</f>
        <v>46307</v>
      </c>
    </row>
    <row r="923" spans="1:19" ht="15" customHeight="1" x14ac:dyDescent="0.25">
      <c r="A923" s="128">
        <v>51428</v>
      </c>
      <c r="B923" s="65" t="s">
        <v>45</v>
      </c>
      <c r="C923" s="65" t="s">
        <v>70</v>
      </c>
      <c r="D923" s="66">
        <v>46307</v>
      </c>
      <c r="E923" s="67">
        <v>1.84</v>
      </c>
      <c r="F923" s="65" t="s">
        <v>285</v>
      </c>
      <c r="G923" s="66">
        <v>46307</v>
      </c>
      <c r="H923" s="129">
        <v>40523290</v>
      </c>
      <c r="I923" s="129">
        <v>10</v>
      </c>
      <c r="J923" s="65" t="s">
        <v>2346</v>
      </c>
      <c r="K923" s="65" t="s">
        <v>2347</v>
      </c>
      <c r="L923" s="66">
        <v>46307</v>
      </c>
      <c r="M923" s="65" t="s">
        <v>315</v>
      </c>
      <c r="N923" s="129">
        <v>3008996</v>
      </c>
      <c r="O923" s="65" t="s">
        <v>289</v>
      </c>
      <c r="P923" s="66">
        <v>46307</v>
      </c>
      <c r="Q923" s="31">
        <f t="shared" si="28"/>
        <v>1025</v>
      </c>
      <c r="R923" s="31">
        <f t="shared" si="29"/>
        <v>1135</v>
      </c>
      <c r="S923" s="29">
        <f>IF($Q923&lt;Parâmetros!$E$19,$G923-1,$G923)</f>
        <v>46307</v>
      </c>
    </row>
    <row r="924" spans="1:19" ht="15" customHeight="1" x14ac:dyDescent="0.25">
      <c r="A924" s="128">
        <v>51428</v>
      </c>
      <c r="B924" s="65" t="s">
        <v>45</v>
      </c>
      <c r="C924" s="65" t="s">
        <v>70</v>
      </c>
      <c r="D924" s="66">
        <v>46307</v>
      </c>
      <c r="E924" s="67">
        <v>2.06</v>
      </c>
      <c r="F924" s="65" t="s">
        <v>285</v>
      </c>
      <c r="G924" s="66">
        <v>46307</v>
      </c>
      <c r="H924" s="129">
        <v>40523299</v>
      </c>
      <c r="I924" s="129">
        <v>10</v>
      </c>
      <c r="J924" s="65" t="s">
        <v>2348</v>
      </c>
      <c r="K924" s="65" t="s">
        <v>2349</v>
      </c>
      <c r="L924" s="66">
        <v>46307</v>
      </c>
      <c r="M924" s="65" t="s">
        <v>315</v>
      </c>
      <c r="N924" s="129">
        <v>3006716</v>
      </c>
      <c r="O924" s="65" t="s">
        <v>289</v>
      </c>
      <c r="P924" s="66">
        <v>46307</v>
      </c>
      <c r="Q924" s="31">
        <f t="shared" si="28"/>
        <v>1136</v>
      </c>
      <c r="R924" s="31">
        <f t="shared" si="29"/>
        <v>1259</v>
      </c>
      <c r="S924" s="29">
        <f>IF($Q924&lt;Parâmetros!$E$19,$G924-1,$G924)</f>
        <v>46307</v>
      </c>
    </row>
    <row r="925" spans="1:19" ht="15" customHeight="1" x14ac:dyDescent="0.25">
      <c r="A925" s="128">
        <v>51428</v>
      </c>
      <c r="B925" s="65" t="s">
        <v>45</v>
      </c>
      <c r="C925" s="65" t="s">
        <v>70</v>
      </c>
      <c r="D925" s="66">
        <v>46307</v>
      </c>
      <c r="E925" s="67">
        <v>1.69</v>
      </c>
      <c r="F925" s="65" t="s">
        <v>285</v>
      </c>
      <c r="G925" s="66">
        <v>46307</v>
      </c>
      <c r="H925" s="129">
        <v>40522907</v>
      </c>
      <c r="I925" s="129">
        <v>10</v>
      </c>
      <c r="J925" s="65" t="s">
        <v>2350</v>
      </c>
      <c r="K925" s="65" t="s">
        <v>2351</v>
      </c>
      <c r="L925" s="66">
        <v>46307</v>
      </c>
      <c r="M925" s="65" t="s">
        <v>287</v>
      </c>
      <c r="N925" s="65" t="s">
        <v>793</v>
      </c>
      <c r="O925" s="65" t="s">
        <v>289</v>
      </c>
      <c r="P925" s="66">
        <v>46307</v>
      </c>
      <c r="Q925" s="31">
        <f t="shared" si="28"/>
        <v>1263</v>
      </c>
      <c r="R925" s="31">
        <f t="shared" si="29"/>
        <v>1364</v>
      </c>
      <c r="S925" s="29">
        <f>IF($Q925&lt;Parâmetros!$E$19,$G925-1,$G925)</f>
        <v>46307</v>
      </c>
    </row>
    <row r="926" spans="1:19" ht="15" customHeight="1" x14ac:dyDescent="0.25">
      <c r="A926" s="128">
        <v>51428</v>
      </c>
      <c r="B926" s="65" t="s">
        <v>45</v>
      </c>
      <c r="C926" s="65" t="s">
        <v>70</v>
      </c>
      <c r="D926" s="66">
        <v>46308</v>
      </c>
      <c r="E926" s="67">
        <v>2.02</v>
      </c>
      <c r="F926" s="65" t="s">
        <v>285</v>
      </c>
      <c r="G926" s="66">
        <v>46308</v>
      </c>
      <c r="H926" s="129">
        <v>40525476</v>
      </c>
      <c r="I926" s="129">
        <v>10</v>
      </c>
      <c r="J926" s="65" t="s">
        <v>2567</v>
      </c>
      <c r="K926" s="65" t="s">
        <v>2568</v>
      </c>
      <c r="L926" s="66">
        <v>46308</v>
      </c>
      <c r="M926" s="65" t="s">
        <v>287</v>
      </c>
      <c r="N926" s="65" t="s">
        <v>793</v>
      </c>
      <c r="O926" s="65" t="s">
        <v>289</v>
      </c>
      <c r="P926" s="66">
        <v>46308</v>
      </c>
      <c r="Q926" s="31">
        <f t="shared" si="28"/>
        <v>1145</v>
      </c>
      <c r="R926" s="31">
        <f t="shared" si="29"/>
        <v>1266</v>
      </c>
      <c r="S926" s="29">
        <f>IF($Q926&lt;Parâmetros!$E$19,$G926-1,$G926)</f>
        <v>46308</v>
      </c>
    </row>
    <row r="927" spans="1:19" ht="15" customHeight="1" x14ac:dyDescent="0.25">
      <c r="A927" s="128">
        <v>51428</v>
      </c>
      <c r="B927" s="65" t="s">
        <v>45</v>
      </c>
      <c r="C927" s="65" t="s">
        <v>70</v>
      </c>
      <c r="D927" s="66">
        <v>46308</v>
      </c>
      <c r="E927" s="67">
        <v>1.67</v>
      </c>
      <c r="F927" s="65" t="s">
        <v>285</v>
      </c>
      <c r="G927" s="66">
        <v>46308</v>
      </c>
      <c r="H927" s="129">
        <v>40525477</v>
      </c>
      <c r="I927" s="129">
        <v>10</v>
      </c>
      <c r="J927" s="65" t="s">
        <v>2569</v>
      </c>
      <c r="K927" s="65" t="s">
        <v>2570</v>
      </c>
      <c r="L927" s="66">
        <v>46308</v>
      </c>
      <c r="M927" s="65" t="s">
        <v>287</v>
      </c>
      <c r="N927" s="65" t="s">
        <v>793</v>
      </c>
      <c r="O927" s="65" t="s">
        <v>289</v>
      </c>
      <c r="P927" s="66">
        <v>46308</v>
      </c>
      <c r="Q927" s="31">
        <f t="shared" si="28"/>
        <v>1266</v>
      </c>
      <c r="R927" s="31">
        <f t="shared" si="29"/>
        <v>1366</v>
      </c>
      <c r="S927" s="29">
        <f>IF($Q927&lt;Parâmetros!$E$19,$G927-1,$G927)</f>
        <v>46308</v>
      </c>
    </row>
    <row r="928" spans="1:19" ht="15" customHeight="1" x14ac:dyDescent="0.25">
      <c r="A928" s="128">
        <v>51428</v>
      </c>
      <c r="B928" s="65" t="s">
        <v>45</v>
      </c>
      <c r="C928" s="65" t="s">
        <v>70</v>
      </c>
      <c r="D928" s="66">
        <v>46309</v>
      </c>
      <c r="E928" s="67">
        <v>1.5</v>
      </c>
      <c r="F928" s="65" t="s">
        <v>285</v>
      </c>
      <c r="G928" s="66">
        <v>46309</v>
      </c>
      <c r="H928" s="129">
        <v>40523306</v>
      </c>
      <c r="I928" s="129">
        <v>10</v>
      </c>
      <c r="J928" s="65" t="s">
        <v>2760</v>
      </c>
      <c r="K928" s="65" t="s">
        <v>2761</v>
      </c>
      <c r="L928" s="66">
        <v>46309</v>
      </c>
      <c r="M928" s="65" t="s">
        <v>315</v>
      </c>
      <c r="N928" s="65" t="s">
        <v>793</v>
      </c>
      <c r="O928" s="65" t="s">
        <v>289</v>
      </c>
      <c r="P928" s="66">
        <v>46309</v>
      </c>
      <c r="Q928" s="31">
        <f t="shared" si="28"/>
        <v>930</v>
      </c>
      <c r="R928" s="31">
        <f t="shared" si="29"/>
        <v>1021</v>
      </c>
      <c r="S928" s="29">
        <f>IF($Q928&lt;Parâmetros!$E$19,$G928-1,$G928)</f>
        <v>46309</v>
      </c>
    </row>
    <row r="929" spans="1:19" ht="15" customHeight="1" x14ac:dyDescent="0.25">
      <c r="A929" s="128">
        <v>51428</v>
      </c>
      <c r="B929" s="65" t="s">
        <v>45</v>
      </c>
      <c r="C929" s="65" t="s">
        <v>70</v>
      </c>
      <c r="D929" s="66">
        <v>46309</v>
      </c>
      <c r="E929" s="67">
        <v>1.67</v>
      </c>
      <c r="F929" s="65" t="s">
        <v>285</v>
      </c>
      <c r="G929" s="66">
        <v>46309</v>
      </c>
      <c r="H929" s="129">
        <v>40523307</v>
      </c>
      <c r="I929" s="129">
        <v>10</v>
      </c>
      <c r="J929" s="65" t="s">
        <v>2762</v>
      </c>
      <c r="K929" s="65" t="s">
        <v>2763</v>
      </c>
      <c r="L929" s="66">
        <v>46309</v>
      </c>
      <c r="M929" s="65" t="s">
        <v>315</v>
      </c>
      <c r="N929" s="65" t="s">
        <v>793</v>
      </c>
      <c r="O929" s="65" t="s">
        <v>289</v>
      </c>
      <c r="P929" s="66">
        <v>46309</v>
      </c>
      <c r="Q929" s="31">
        <f t="shared" si="28"/>
        <v>1025</v>
      </c>
      <c r="R929" s="31">
        <f t="shared" si="29"/>
        <v>1125</v>
      </c>
      <c r="S929" s="29">
        <f>IF($Q929&lt;Parâmetros!$E$19,$G929-1,$G929)</f>
        <v>46309</v>
      </c>
    </row>
    <row r="930" spans="1:19" ht="15" customHeight="1" x14ac:dyDescent="0.25">
      <c r="A930" s="128">
        <v>51428</v>
      </c>
      <c r="B930" s="65" t="s">
        <v>45</v>
      </c>
      <c r="C930" s="65" t="s">
        <v>70</v>
      </c>
      <c r="D930" s="66">
        <v>46309</v>
      </c>
      <c r="E930" s="67">
        <v>2.75</v>
      </c>
      <c r="F930" s="65" t="s">
        <v>285</v>
      </c>
      <c r="G930" s="66">
        <v>46309</v>
      </c>
      <c r="H930" s="129">
        <v>40523308</v>
      </c>
      <c r="I930" s="129">
        <v>10</v>
      </c>
      <c r="J930" s="65" t="s">
        <v>2764</v>
      </c>
      <c r="K930" s="65" t="s">
        <v>2765</v>
      </c>
      <c r="L930" s="66">
        <v>46309</v>
      </c>
      <c r="M930" s="65" t="s">
        <v>315</v>
      </c>
      <c r="N930" s="65" t="s">
        <v>793</v>
      </c>
      <c r="O930" s="65" t="s">
        <v>289</v>
      </c>
      <c r="P930" s="66">
        <v>46309</v>
      </c>
      <c r="Q930" s="31">
        <f t="shared" si="28"/>
        <v>1130</v>
      </c>
      <c r="R930" s="31">
        <f t="shared" si="29"/>
        <v>1295</v>
      </c>
      <c r="S930" s="29">
        <f>IF($Q930&lt;Parâmetros!$E$19,$G930-1,$G930)</f>
        <v>46309</v>
      </c>
    </row>
    <row r="931" spans="1:19" ht="15" customHeight="1" x14ac:dyDescent="0.25">
      <c r="A931" s="128">
        <v>51428</v>
      </c>
      <c r="B931" s="65" t="s">
        <v>45</v>
      </c>
      <c r="C931" s="65" t="s">
        <v>70</v>
      </c>
      <c r="D931" s="66">
        <v>46309</v>
      </c>
      <c r="E931" s="67">
        <v>1.19</v>
      </c>
      <c r="F931" s="65" t="s">
        <v>285</v>
      </c>
      <c r="G931" s="66">
        <v>46309</v>
      </c>
      <c r="H931" s="129">
        <v>40523309</v>
      </c>
      <c r="I931" s="129">
        <v>10</v>
      </c>
      <c r="J931" s="65" t="s">
        <v>2766</v>
      </c>
      <c r="K931" s="65" t="s">
        <v>2767</v>
      </c>
      <c r="L931" s="66">
        <v>46309</v>
      </c>
      <c r="M931" s="65" t="s">
        <v>315</v>
      </c>
      <c r="N931" s="65" t="s">
        <v>793</v>
      </c>
      <c r="O931" s="65" t="s">
        <v>289</v>
      </c>
      <c r="P931" s="66">
        <v>46309</v>
      </c>
      <c r="Q931" s="31">
        <f t="shared" si="28"/>
        <v>1301</v>
      </c>
      <c r="R931" s="31">
        <f t="shared" si="29"/>
        <v>1372</v>
      </c>
      <c r="S931" s="29">
        <f>IF($Q931&lt;Parâmetros!$E$19,$G931-1,$G931)</f>
        <v>46309</v>
      </c>
    </row>
    <row r="932" spans="1:19" ht="15" customHeight="1" x14ac:dyDescent="0.25">
      <c r="A932" s="128">
        <v>51428</v>
      </c>
      <c r="B932" s="65" t="s">
        <v>45</v>
      </c>
      <c r="C932" s="65" t="s">
        <v>70</v>
      </c>
      <c r="D932" s="66">
        <v>46311</v>
      </c>
      <c r="E932" s="67">
        <v>1</v>
      </c>
      <c r="F932" s="65" t="s">
        <v>285</v>
      </c>
      <c r="G932" s="66">
        <v>46311</v>
      </c>
      <c r="H932" s="129">
        <v>40526868</v>
      </c>
      <c r="I932" s="129">
        <v>10</v>
      </c>
      <c r="J932" s="65" t="s">
        <v>3262</v>
      </c>
      <c r="K932" s="65" t="s">
        <v>3016</v>
      </c>
      <c r="L932" s="66">
        <v>46311</v>
      </c>
      <c r="M932" s="65" t="s">
        <v>287</v>
      </c>
      <c r="N932" s="65" t="s">
        <v>793</v>
      </c>
      <c r="O932" s="65" t="s">
        <v>289</v>
      </c>
      <c r="P932" s="66">
        <v>46311</v>
      </c>
      <c r="Q932" s="31">
        <f t="shared" si="28"/>
        <v>930</v>
      </c>
      <c r="R932" s="31">
        <f t="shared" si="29"/>
        <v>990</v>
      </c>
      <c r="S932" s="29">
        <f>IF($Q932&lt;Parâmetros!$E$19,$G932-1,$G932)</f>
        <v>46311</v>
      </c>
    </row>
    <row r="933" spans="1:19" ht="15" customHeight="1" x14ac:dyDescent="0.25">
      <c r="A933" s="128">
        <v>51428</v>
      </c>
      <c r="B933" s="65" t="s">
        <v>45</v>
      </c>
      <c r="C933" s="65" t="s">
        <v>70</v>
      </c>
      <c r="D933" s="66">
        <v>46311</v>
      </c>
      <c r="E933" s="67">
        <v>1.0900000000000001</v>
      </c>
      <c r="F933" s="65" t="s">
        <v>285</v>
      </c>
      <c r="G933" s="66">
        <v>46311</v>
      </c>
      <c r="H933" s="129">
        <v>40526870</v>
      </c>
      <c r="I933" s="129">
        <v>10</v>
      </c>
      <c r="J933" s="65" t="s">
        <v>3263</v>
      </c>
      <c r="K933" s="65" t="s">
        <v>3264</v>
      </c>
      <c r="L933" s="66">
        <v>46311</v>
      </c>
      <c r="M933" s="65" t="s">
        <v>287</v>
      </c>
      <c r="N933" s="65" t="s">
        <v>793</v>
      </c>
      <c r="O933" s="65" t="s">
        <v>289</v>
      </c>
      <c r="P933" s="66">
        <v>46311</v>
      </c>
      <c r="Q933" s="31">
        <f t="shared" si="28"/>
        <v>991</v>
      </c>
      <c r="R933" s="31">
        <f t="shared" si="29"/>
        <v>1056</v>
      </c>
      <c r="S933" s="29">
        <f>IF($Q933&lt;Parâmetros!$E$19,$G933-1,$G933)</f>
        <v>46311</v>
      </c>
    </row>
    <row r="934" spans="1:19" ht="15" customHeight="1" x14ac:dyDescent="0.25">
      <c r="A934" s="128">
        <v>51428</v>
      </c>
      <c r="B934" s="65" t="s">
        <v>45</v>
      </c>
      <c r="C934" s="65" t="s">
        <v>70</v>
      </c>
      <c r="D934" s="66">
        <v>46311</v>
      </c>
      <c r="E934" s="67">
        <v>1.32</v>
      </c>
      <c r="F934" s="65" t="s">
        <v>285</v>
      </c>
      <c r="G934" s="66">
        <v>46311</v>
      </c>
      <c r="H934" s="129">
        <v>40526871</v>
      </c>
      <c r="I934" s="129">
        <v>10</v>
      </c>
      <c r="J934" s="65" t="s">
        <v>3265</v>
      </c>
      <c r="K934" s="65" t="s">
        <v>3266</v>
      </c>
      <c r="L934" s="66">
        <v>46311</v>
      </c>
      <c r="M934" s="65" t="s">
        <v>287</v>
      </c>
      <c r="N934" s="65" t="s">
        <v>793</v>
      </c>
      <c r="O934" s="65" t="s">
        <v>289</v>
      </c>
      <c r="P934" s="66">
        <v>46311</v>
      </c>
      <c r="Q934" s="31">
        <f t="shared" si="28"/>
        <v>1061</v>
      </c>
      <c r="R934" s="31">
        <f t="shared" si="29"/>
        <v>1140</v>
      </c>
      <c r="S934" s="29">
        <f>IF($Q934&lt;Parâmetros!$E$19,$G934-1,$G934)</f>
        <v>46311</v>
      </c>
    </row>
    <row r="935" spans="1:19" ht="15" customHeight="1" x14ac:dyDescent="0.25">
      <c r="A935" s="128">
        <v>51428</v>
      </c>
      <c r="B935" s="65" t="s">
        <v>45</v>
      </c>
      <c r="C935" s="65" t="s">
        <v>70</v>
      </c>
      <c r="D935" s="66">
        <v>46311</v>
      </c>
      <c r="E935" s="67">
        <v>0.95</v>
      </c>
      <c r="F935" s="65" t="s">
        <v>285</v>
      </c>
      <c r="G935" s="66">
        <v>46311</v>
      </c>
      <c r="H935" s="129">
        <v>40523341</v>
      </c>
      <c r="I935" s="129">
        <v>10</v>
      </c>
      <c r="J935" s="65" t="s">
        <v>3267</v>
      </c>
      <c r="K935" s="65" t="s">
        <v>3268</v>
      </c>
      <c r="L935" s="66">
        <v>46311</v>
      </c>
      <c r="M935" s="65" t="s">
        <v>315</v>
      </c>
      <c r="N935" s="129">
        <v>3010914</v>
      </c>
      <c r="O935" s="65" t="s">
        <v>289</v>
      </c>
      <c r="P935" s="66">
        <v>46311</v>
      </c>
      <c r="Q935" s="31">
        <f t="shared" si="28"/>
        <v>1143</v>
      </c>
      <c r="R935" s="31">
        <f t="shared" si="29"/>
        <v>1200</v>
      </c>
      <c r="S935" s="29">
        <f>IF($Q935&lt;Parâmetros!$E$19,$G935-1,$G935)</f>
        <v>46311</v>
      </c>
    </row>
    <row r="936" spans="1:19" ht="15" customHeight="1" x14ac:dyDescent="0.25">
      <c r="A936" s="128">
        <v>51428</v>
      </c>
      <c r="B936" s="65" t="s">
        <v>45</v>
      </c>
      <c r="C936" s="65" t="s">
        <v>70</v>
      </c>
      <c r="D936" s="66">
        <v>46311</v>
      </c>
      <c r="E936" s="67">
        <v>1.24</v>
      </c>
      <c r="F936" s="65" t="s">
        <v>285</v>
      </c>
      <c r="G936" s="66">
        <v>46311</v>
      </c>
      <c r="H936" s="129">
        <v>40523310</v>
      </c>
      <c r="I936" s="129">
        <v>10</v>
      </c>
      <c r="J936" s="65" t="s">
        <v>3269</v>
      </c>
      <c r="K936" s="65" t="s">
        <v>3270</v>
      </c>
      <c r="L936" s="66">
        <v>46311</v>
      </c>
      <c r="M936" s="65" t="s">
        <v>315</v>
      </c>
      <c r="N936" s="65" t="s">
        <v>793</v>
      </c>
      <c r="O936" s="65" t="s">
        <v>289</v>
      </c>
      <c r="P936" s="66">
        <v>46311</v>
      </c>
      <c r="Q936" s="31">
        <f t="shared" si="28"/>
        <v>1201</v>
      </c>
      <c r="R936" s="31">
        <f t="shared" si="29"/>
        <v>1275</v>
      </c>
      <c r="S936" s="29">
        <f>IF($Q936&lt;Parâmetros!$E$19,$G936-1,$G936)</f>
        <v>46311</v>
      </c>
    </row>
    <row r="937" spans="1:19" ht="15" customHeight="1" x14ac:dyDescent="0.25">
      <c r="A937" s="128">
        <v>51428</v>
      </c>
      <c r="B937" s="65" t="s">
        <v>45</v>
      </c>
      <c r="C937" s="65" t="s">
        <v>70</v>
      </c>
      <c r="D937" s="66">
        <v>46311</v>
      </c>
      <c r="E937" s="67">
        <v>1.48</v>
      </c>
      <c r="F937" s="65" t="s">
        <v>285</v>
      </c>
      <c r="G937" s="66">
        <v>46311</v>
      </c>
      <c r="H937" s="129">
        <v>40526872</v>
      </c>
      <c r="I937" s="129">
        <v>10</v>
      </c>
      <c r="J937" s="65" t="s">
        <v>3271</v>
      </c>
      <c r="K937" s="65" t="s">
        <v>3272</v>
      </c>
      <c r="L937" s="66">
        <v>46311</v>
      </c>
      <c r="M937" s="65" t="s">
        <v>287</v>
      </c>
      <c r="N937" s="129">
        <v>4000684</v>
      </c>
      <c r="O937" s="65" t="s">
        <v>289</v>
      </c>
      <c r="P937" s="66">
        <v>46311</v>
      </c>
      <c r="Q937" s="31">
        <f t="shared" si="28"/>
        <v>1277</v>
      </c>
      <c r="R937" s="31">
        <f t="shared" si="29"/>
        <v>1366</v>
      </c>
      <c r="S937" s="29">
        <f>IF($Q937&lt;Parâmetros!$E$19,$G937-1,$G937)</f>
        <v>46311</v>
      </c>
    </row>
    <row r="938" spans="1:19" ht="15" customHeight="1" x14ac:dyDescent="0.25">
      <c r="A938" s="128">
        <v>51428</v>
      </c>
      <c r="B938" s="65" t="s">
        <v>45</v>
      </c>
      <c r="C938" s="65" t="s">
        <v>70</v>
      </c>
      <c r="D938" s="66">
        <v>46312</v>
      </c>
      <c r="E938" s="67">
        <v>1.05</v>
      </c>
      <c r="F938" s="65" t="s">
        <v>285</v>
      </c>
      <c r="G938" s="66">
        <v>46312</v>
      </c>
      <c r="H938" s="129">
        <v>40527132</v>
      </c>
      <c r="I938" s="129">
        <v>10</v>
      </c>
      <c r="J938" s="65" t="s">
        <v>3584</v>
      </c>
      <c r="K938" s="65" t="s">
        <v>3585</v>
      </c>
      <c r="L938" s="66">
        <v>46312</v>
      </c>
      <c r="M938" s="65" t="s">
        <v>287</v>
      </c>
      <c r="N938" s="65" t="s">
        <v>793</v>
      </c>
      <c r="O938" s="65" t="s">
        <v>289</v>
      </c>
      <c r="P938" s="66">
        <v>46312</v>
      </c>
      <c r="Q938" s="31">
        <f t="shared" si="28"/>
        <v>930</v>
      </c>
      <c r="R938" s="31">
        <f t="shared" si="29"/>
        <v>993</v>
      </c>
      <c r="S938" s="29">
        <f>IF($Q938&lt;Parâmetros!$E$19,$G938-1,$G938)</f>
        <v>46312</v>
      </c>
    </row>
    <row r="939" spans="1:19" ht="15" customHeight="1" x14ac:dyDescent="0.25">
      <c r="A939" s="128">
        <v>51428</v>
      </c>
      <c r="B939" s="65" t="s">
        <v>45</v>
      </c>
      <c r="C939" s="65" t="s">
        <v>70</v>
      </c>
      <c r="D939" s="66">
        <v>46312</v>
      </c>
      <c r="E939" s="67">
        <v>1.44</v>
      </c>
      <c r="F939" s="65" t="s">
        <v>285</v>
      </c>
      <c r="G939" s="66">
        <v>46312</v>
      </c>
      <c r="H939" s="129">
        <v>40527133</v>
      </c>
      <c r="I939" s="129">
        <v>10</v>
      </c>
      <c r="J939" s="65" t="s">
        <v>3586</v>
      </c>
      <c r="K939" s="65" t="s">
        <v>3587</v>
      </c>
      <c r="L939" s="66">
        <v>46312</v>
      </c>
      <c r="M939" s="65" t="s">
        <v>287</v>
      </c>
      <c r="N939" s="65" t="s">
        <v>793</v>
      </c>
      <c r="O939" s="65" t="s">
        <v>289</v>
      </c>
      <c r="P939" s="66">
        <v>46312</v>
      </c>
      <c r="Q939" s="31">
        <f t="shared" si="28"/>
        <v>995</v>
      </c>
      <c r="R939" s="31">
        <f t="shared" si="29"/>
        <v>1081</v>
      </c>
      <c r="S939" s="29">
        <f>IF($Q939&lt;Parâmetros!$E$19,$G939-1,$G939)</f>
        <v>46312</v>
      </c>
    </row>
    <row r="940" spans="1:19" ht="15" customHeight="1" x14ac:dyDescent="0.25">
      <c r="A940" s="128">
        <v>51428</v>
      </c>
      <c r="B940" s="65" t="s">
        <v>45</v>
      </c>
      <c r="C940" s="65" t="s">
        <v>70</v>
      </c>
      <c r="D940" s="66">
        <v>46312</v>
      </c>
      <c r="E940" s="67">
        <v>1.1200000000000001</v>
      </c>
      <c r="F940" s="65" t="s">
        <v>285</v>
      </c>
      <c r="G940" s="66">
        <v>46312</v>
      </c>
      <c r="H940" s="129">
        <v>40523342</v>
      </c>
      <c r="I940" s="129">
        <v>10</v>
      </c>
      <c r="J940" s="65" t="s">
        <v>3588</v>
      </c>
      <c r="K940" s="65" t="s">
        <v>3589</v>
      </c>
      <c r="L940" s="66">
        <v>46312</v>
      </c>
      <c r="M940" s="65" t="s">
        <v>315</v>
      </c>
      <c r="N940" s="129">
        <v>3010914</v>
      </c>
      <c r="O940" s="65" t="s">
        <v>289</v>
      </c>
      <c r="P940" s="66">
        <v>46312</v>
      </c>
      <c r="Q940" s="31">
        <f t="shared" si="28"/>
        <v>1084</v>
      </c>
      <c r="R940" s="31">
        <f t="shared" si="29"/>
        <v>1151</v>
      </c>
      <c r="S940" s="29">
        <f>IF($Q940&lt;Parâmetros!$E$19,$G940-1,$G940)</f>
        <v>46312</v>
      </c>
    </row>
    <row r="941" spans="1:19" ht="15" customHeight="1" x14ac:dyDescent="0.25">
      <c r="A941" s="128">
        <v>51428</v>
      </c>
      <c r="B941" s="65" t="s">
        <v>45</v>
      </c>
      <c r="C941" s="65" t="s">
        <v>70</v>
      </c>
      <c r="D941" s="66">
        <v>46312</v>
      </c>
      <c r="E941" s="67">
        <v>1.44</v>
      </c>
      <c r="F941" s="65" t="s">
        <v>285</v>
      </c>
      <c r="G941" s="66">
        <v>46312</v>
      </c>
      <c r="H941" s="129">
        <v>40523311</v>
      </c>
      <c r="I941" s="129">
        <v>10</v>
      </c>
      <c r="J941" s="65" t="s">
        <v>3590</v>
      </c>
      <c r="K941" s="65" t="s">
        <v>3591</v>
      </c>
      <c r="L941" s="66">
        <v>46312</v>
      </c>
      <c r="M941" s="65" t="s">
        <v>315</v>
      </c>
      <c r="N941" s="65" t="s">
        <v>793</v>
      </c>
      <c r="O941" s="65" t="s">
        <v>289</v>
      </c>
      <c r="P941" s="66">
        <v>46312</v>
      </c>
      <c r="Q941" s="31">
        <f t="shared" si="28"/>
        <v>1152</v>
      </c>
      <c r="R941" s="31">
        <f t="shared" si="29"/>
        <v>1238</v>
      </c>
      <c r="S941" s="29">
        <f>IF($Q941&lt;Parâmetros!$E$19,$G941-1,$G941)</f>
        <v>46312</v>
      </c>
    </row>
    <row r="942" spans="1:19" ht="15" customHeight="1" x14ac:dyDescent="0.25">
      <c r="A942" s="128">
        <v>51428</v>
      </c>
      <c r="B942" s="65" t="s">
        <v>45</v>
      </c>
      <c r="C942" s="65" t="s">
        <v>70</v>
      </c>
      <c r="D942" s="66">
        <v>46312</v>
      </c>
      <c r="E942" s="67">
        <v>1.39</v>
      </c>
      <c r="F942" s="65" t="s">
        <v>285</v>
      </c>
      <c r="G942" s="66">
        <v>46312</v>
      </c>
      <c r="H942" s="129">
        <v>40523346</v>
      </c>
      <c r="I942" s="129">
        <v>10</v>
      </c>
      <c r="J942" s="65" t="s">
        <v>3592</v>
      </c>
      <c r="K942" s="65" t="s">
        <v>3593</v>
      </c>
      <c r="L942" s="66">
        <v>46312</v>
      </c>
      <c r="M942" s="65" t="s">
        <v>315</v>
      </c>
      <c r="N942" s="129">
        <v>3005233</v>
      </c>
      <c r="O942" s="65" t="s">
        <v>289</v>
      </c>
      <c r="P942" s="66">
        <v>46312</v>
      </c>
      <c r="Q942" s="31">
        <f t="shared" si="28"/>
        <v>1241</v>
      </c>
      <c r="R942" s="31">
        <f t="shared" si="29"/>
        <v>1324</v>
      </c>
      <c r="S942" s="29">
        <f>IF($Q942&lt;Parâmetros!$E$19,$G942-1,$G942)</f>
        <v>46312</v>
      </c>
    </row>
    <row r="943" spans="1:19" ht="15" customHeight="1" x14ac:dyDescent="0.25">
      <c r="A943" s="128">
        <v>51428</v>
      </c>
      <c r="B943" s="65" t="s">
        <v>45</v>
      </c>
      <c r="C943" s="65" t="s">
        <v>70</v>
      </c>
      <c r="D943" s="66">
        <v>46312</v>
      </c>
      <c r="E943" s="67">
        <v>0.67</v>
      </c>
      <c r="F943" s="65" t="s">
        <v>285</v>
      </c>
      <c r="G943" s="66">
        <v>46312</v>
      </c>
      <c r="H943" s="129">
        <v>40527142</v>
      </c>
      <c r="I943" s="129">
        <v>10</v>
      </c>
      <c r="J943" s="65" t="s">
        <v>3594</v>
      </c>
      <c r="K943" s="65" t="s">
        <v>3595</v>
      </c>
      <c r="L943" s="66">
        <v>46312</v>
      </c>
      <c r="M943" s="65" t="s">
        <v>287</v>
      </c>
      <c r="N943" s="65" t="s">
        <v>793</v>
      </c>
      <c r="O943" s="65" t="s">
        <v>289</v>
      </c>
      <c r="P943" s="66">
        <v>46312</v>
      </c>
      <c r="Q943" s="31">
        <f t="shared" si="28"/>
        <v>1327</v>
      </c>
      <c r="R943" s="31">
        <f t="shared" si="29"/>
        <v>1367</v>
      </c>
      <c r="S943" s="29">
        <f>IF($Q943&lt;Parâmetros!$E$19,$G943-1,$G943)</f>
        <v>46312</v>
      </c>
    </row>
    <row r="944" spans="1:19" ht="15" customHeight="1" x14ac:dyDescent="0.25">
      <c r="A944" s="128">
        <v>51428</v>
      </c>
      <c r="B944" s="65" t="s">
        <v>45</v>
      </c>
      <c r="C944" s="65" t="s">
        <v>70</v>
      </c>
      <c r="D944" s="66">
        <v>46313</v>
      </c>
      <c r="E944" s="67">
        <v>1.05</v>
      </c>
      <c r="F944" s="65" t="s">
        <v>285</v>
      </c>
      <c r="G944" s="66">
        <v>46313</v>
      </c>
      <c r="H944" s="129">
        <v>40523344</v>
      </c>
      <c r="I944" s="129">
        <v>10</v>
      </c>
      <c r="J944" s="65" t="s">
        <v>3596</v>
      </c>
      <c r="K944" s="65" t="s">
        <v>3597</v>
      </c>
      <c r="L944" s="66">
        <v>46313</v>
      </c>
      <c r="M944" s="65" t="s">
        <v>315</v>
      </c>
      <c r="N944" s="129">
        <v>3010914</v>
      </c>
      <c r="O944" s="65" t="s">
        <v>289</v>
      </c>
      <c r="P944" s="66">
        <v>46313</v>
      </c>
      <c r="Q944" s="31">
        <f t="shared" si="28"/>
        <v>930</v>
      </c>
      <c r="R944" s="31">
        <f t="shared" si="29"/>
        <v>993</v>
      </c>
      <c r="S944" s="29">
        <f>IF($Q944&lt;Parâmetros!$E$19,$G944-1,$G944)</f>
        <v>46313</v>
      </c>
    </row>
    <row r="945" spans="1:19" ht="15" customHeight="1" x14ac:dyDescent="0.25">
      <c r="A945" s="128">
        <v>51428</v>
      </c>
      <c r="B945" s="65" t="s">
        <v>45</v>
      </c>
      <c r="C945" s="65" t="s">
        <v>70</v>
      </c>
      <c r="D945" s="66">
        <v>46313</v>
      </c>
      <c r="E945" s="67">
        <v>0.46</v>
      </c>
      <c r="F945" s="65" t="s">
        <v>285</v>
      </c>
      <c r="G945" s="66">
        <v>46313</v>
      </c>
      <c r="H945" s="129">
        <v>40525149</v>
      </c>
      <c r="I945" s="129">
        <v>10</v>
      </c>
      <c r="J945" s="65" t="s">
        <v>3598</v>
      </c>
      <c r="K945" s="65" t="s">
        <v>3599</v>
      </c>
      <c r="L945" s="66">
        <v>46313</v>
      </c>
      <c r="M945" s="65" t="s">
        <v>315</v>
      </c>
      <c r="N945" s="129">
        <v>4000223</v>
      </c>
      <c r="O945" s="65" t="s">
        <v>289</v>
      </c>
      <c r="P945" s="66">
        <v>46313</v>
      </c>
      <c r="Q945" s="31">
        <f t="shared" si="28"/>
        <v>995</v>
      </c>
      <c r="R945" s="31">
        <f t="shared" si="29"/>
        <v>1023</v>
      </c>
      <c r="S945" s="29">
        <f>IF($Q945&lt;Parâmetros!$E$19,$G945-1,$G945)</f>
        <v>46313</v>
      </c>
    </row>
    <row r="946" spans="1:19" ht="15" customHeight="1" x14ac:dyDescent="0.25">
      <c r="A946" s="128">
        <v>51428</v>
      </c>
      <c r="B946" s="65" t="s">
        <v>45</v>
      </c>
      <c r="C946" s="65" t="s">
        <v>70</v>
      </c>
      <c r="D946" s="66">
        <v>46313</v>
      </c>
      <c r="E946" s="67">
        <v>2.0499999999999998</v>
      </c>
      <c r="F946" s="65" t="s">
        <v>285</v>
      </c>
      <c r="G946" s="66">
        <v>46313</v>
      </c>
      <c r="H946" s="129">
        <v>40527402</v>
      </c>
      <c r="I946" s="129">
        <v>10</v>
      </c>
      <c r="J946" s="65" t="s">
        <v>3600</v>
      </c>
      <c r="K946" s="65" t="s">
        <v>3601</v>
      </c>
      <c r="L946" s="66">
        <v>46313</v>
      </c>
      <c r="M946" s="65" t="s">
        <v>287</v>
      </c>
      <c r="N946" s="65" t="s">
        <v>793</v>
      </c>
      <c r="O946" s="65" t="s">
        <v>289</v>
      </c>
      <c r="P946" s="66">
        <v>46313</v>
      </c>
      <c r="Q946" s="31">
        <f t="shared" si="28"/>
        <v>1026</v>
      </c>
      <c r="R946" s="31">
        <f t="shared" si="29"/>
        <v>1149</v>
      </c>
      <c r="S946" s="29">
        <f>IF($Q946&lt;Parâmetros!$E$19,$G946-1,$G946)</f>
        <v>46313</v>
      </c>
    </row>
    <row r="947" spans="1:19" ht="15" customHeight="1" x14ac:dyDescent="0.25">
      <c r="A947" s="128">
        <v>51428</v>
      </c>
      <c r="B947" s="65" t="s">
        <v>45</v>
      </c>
      <c r="C947" s="65" t="s">
        <v>70</v>
      </c>
      <c r="D947" s="66">
        <v>46313</v>
      </c>
      <c r="E947" s="67">
        <v>1.02</v>
      </c>
      <c r="F947" s="65" t="s">
        <v>285</v>
      </c>
      <c r="G947" s="66">
        <v>46313</v>
      </c>
      <c r="H947" s="129">
        <v>40527403</v>
      </c>
      <c r="I947" s="129">
        <v>10</v>
      </c>
      <c r="J947" s="65" t="s">
        <v>3602</v>
      </c>
      <c r="K947" s="65" t="s">
        <v>3603</v>
      </c>
      <c r="L947" s="66">
        <v>46313</v>
      </c>
      <c r="M947" s="65" t="s">
        <v>287</v>
      </c>
      <c r="N947" s="65" t="s">
        <v>793</v>
      </c>
      <c r="O947" s="65" t="s">
        <v>289</v>
      </c>
      <c r="P947" s="66">
        <v>46313</v>
      </c>
      <c r="Q947" s="31">
        <f t="shared" si="28"/>
        <v>1150</v>
      </c>
      <c r="R947" s="31">
        <f t="shared" si="29"/>
        <v>1211</v>
      </c>
      <c r="S947" s="29">
        <f>IF($Q947&lt;Parâmetros!$E$19,$G947-1,$G947)</f>
        <v>46313</v>
      </c>
    </row>
    <row r="948" spans="1:19" ht="15" customHeight="1" x14ac:dyDescent="0.25">
      <c r="A948" s="128">
        <v>51428</v>
      </c>
      <c r="B948" s="65" t="s">
        <v>45</v>
      </c>
      <c r="C948" s="65" t="s">
        <v>70</v>
      </c>
      <c r="D948" s="66">
        <v>46313</v>
      </c>
      <c r="E948" s="67">
        <v>1.0900000000000001</v>
      </c>
      <c r="F948" s="65" t="s">
        <v>285</v>
      </c>
      <c r="G948" s="66">
        <v>46313</v>
      </c>
      <c r="H948" s="129">
        <v>40523345</v>
      </c>
      <c r="I948" s="129">
        <v>10</v>
      </c>
      <c r="J948" s="65" t="s">
        <v>3604</v>
      </c>
      <c r="K948" s="65" t="s">
        <v>3605</v>
      </c>
      <c r="L948" s="66">
        <v>46313</v>
      </c>
      <c r="M948" s="65" t="s">
        <v>315</v>
      </c>
      <c r="N948" s="129">
        <v>3010914</v>
      </c>
      <c r="O948" s="65" t="s">
        <v>289</v>
      </c>
      <c r="P948" s="66">
        <v>46313</v>
      </c>
      <c r="Q948" s="31">
        <f t="shared" si="28"/>
        <v>1211</v>
      </c>
      <c r="R948" s="31">
        <f t="shared" si="29"/>
        <v>1277</v>
      </c>
      <c r="S948" s="29">
        <f>IF($Q948&lt;Parâmetros!$E$19,$G948-1,$G948)</f>
        <v>46313</v>
      </c>
    </row>
    <row r="949" spans="1:19" ht="15" customHeight="1" x14ac:dyDescent="0.25">
      <c r="A949" s="128">
        <v>51428</v>
      </c>
      <c r="B949" s="65" t="s">
        <v>45</v>
      </c>
      <c r="C949" s="65" t="s">
        <v>70</v>
      </c>
      <c r="D949" s="66">
        <v>46313</v>
      </c>
      <c r="E949" s="67">
        <v>1.59</v>
      </c>
      <c r="F949" s="65" t="s">
        <v>285</v>
      </c>
      <c r="G949" s="66">
        <v>46313</v>
      </c>
      <c r="H949" s="129">
        <v>40527404</v>
      </c>
      <c r="I949" s="129">
        <v>10</v>
      </c>
      <c r="J949" s="65" t="s">
        <v>3606</v>
      </c>
      <c r="K949" s="65" t="s">
        <v>3607</v>
      </c>
      <c r="L949" s="66">
        <v>46313</v>
      </c>
      <c r="M949" s="65" t="s">
        <v>287</v>
      </c>
      <c r="N949" s="65" t="s">
        <v>793</v>
      </c>
      <c r="O949" s="65" t="s">
        <v>289</v>
      </c>
      <c r="P949" s="66">
        <v>46313</v>
      </c>
      <c r="Q949" s="31">
        <f t="shared" si="28"/>
        <v>1279</v>
      </c>
      <c r="R949" s="31">
        <f t="shared" si="29"/>
        <v>1374</v>
      </c>
      <c r="S949" s="29">
        <f>IF($Q949&lt;Parâmetros!$E$19,$G949-1,$G949)</f>
        <v>46313</v>
      </c>
    </row>
    <row r="950" spans="1:19" ht="15" customHeight="1" x14ac:dyDescent="0.25">
      <c r="A950" s="128">
        <v>51428</v>
      </c>
      <c r="B950" s="65" t="s">
        <v>45</v>
      </c>
      <c r="C950" s="65" t="s">
        <v>70</v>
      </c>
      <c r="D950" s="66">
        <v>46314</v>
      </c>
      <c r="E950" s="67">
        <v>1.53</v>
      </c>
      <c r="F950" s="65" t="s">
        <v>285</v>
      </c>
      <c r="G950" s="66">
        <v>46314</v>
      </c>
      <c r="H950" s="129">
        <v>40522386</v>
      </c>
      <c r="I950" s="129">
        <v>40</v>
      </c>
      <c r="J950" s="65" t="s">
        <v>4108</v>
      </c>
      <c r="K950" s="65" t="s">
        <v>4109</v>
      </c>
      <c r="L950" s="66">
        <v>46314</v>
      </c>
      <c r="M950" s="65" t="s">
        <v>287</v>
      </c>
      <c r="N950" s="65" t="s">
        <v>793</v>
      </c>
      <c r="O950" s="65" t="s">
        <v>289</v>
      </c>
      <c r="P950" s="66">
        <v>46314</v>
      </c>
      <c r="Q950" s="31">
        <f t="shared" si="28"/>
        <v>932</v>
      </c>
      <c r="R950" s="31">
        <f t="shared" si="29"/>
        <v>1023</v>
      </c>
      <c r="S950" s="29">
        <f>IF($Q950&lt;Parâmetros!$E$19,$G950-1,$G950)</f>
        <v>46314</v>
      </c>
    </row>
    <row r="951" spans="1:19" ht="15" customHeight="1" x14ac:dyDescent="0.25">
      <c r="A951" s="128">
        <v>51428</v>
      </c>
      <c r="B951" s="65" t="s">
        <v>45</v>
      </c>
      <c r="C951" s="65" t="s">
        <v>70</v>
      </c>
      <c r="D951" s="66">
        <v>46314</v>
      </c>
      <c r="E951" s="67">
        <v>1.6</v>
      </c>
      <c r="F951" s="65" t="s">
        <v>285</v>
      </c>
      <c r="G951" s="66">
        <v>46314</v>
      </c>
      <c r="H951" s="129">
        <v>40527670</v>
      </c>
      <c r="I951" s="129">
        <v>10</v>
      </c>
      <c r="J951" s="65" t="s">
        <v>4110</v>
      </c>
      <c r="K951" s="65" t="s">
        <v>4111</v>
      </c>
      <c r="L951" s="66">
        <v>46314</v>
      </c>
      <c r="M951" s="65" t="s">
        <v>287</v>
      </c>
      <c r="N951" s="65" t="s">
        <v>793</v>
      </c>
      <c r="O951" s="65" t="s">
        <v>289</v>
      </c>
      <c r="P951" s="66">
        <v>46314</v>
      </c>
      <c r="Q951" s="31">
        <f t="shared" si="28"/>
        <v>1029</v>
      </c>
      <c r="R951" s="31">
        <f t="shared" si="29"/>
        <v>1125</v>
      </c>
      <c r="S951" s="29">
        <f>IF($Q951&lt;Parâmetros!$E$19,$G951-1,$G951)</f>
        <v>46314</v>
      </c>
    </row>
    <row r="952" spans="1:19" ht="15" customHeight="1" x14ac:dyDescent="0.25">
      <c r="A952" s="128">
        <v>51428</v>
      </c>
      <c r="B952" s="65" t="s">
        <v>45</v>
      </c>
      <c r="C952" s="65" t="s">
        <v>70</v>
      </c>
      <c r="D952" s="66">
        <v>46314</v>
      </c>
      <c r="E952" s="67">
        <v>1.1599999999999999</v>
      </c>
      <c r="F952" s="65" t="s">
        <v>285</v>
      </c>
      <c r="G952" s="66">
        <v>46314</v>
      </c>
      <c r="H952" s="129">
        <v>40527113</v>
      </c>
      <c r="I952" s="129">
        <v>10</v>
      </c>
      <c r="J952" s="65" t="s">
        <v>3745</v>
      </c>
      <c r="K952" s="65" t="s">
        <v>2007</v>
      </c>
      <c r="L952" s="66">
        <v>46314</v>
      </c>
      <c r="M952" s="65" t="s">
        <v>287</v>
      </c>
      <c r="N952" s="65" t="s">
        <v>793</v>
      </c>
      <c r="O952" s="65" t="s">
        <v>4512</v>
      </c>
      <c r="P952" s="66">
        <v>46317</v>
      </c>
      <c r="Q952" s="31">
        <f t="shared" si="28"/>
        <v>1130</v>
      </c>
      <c r="R952" s="31">
        <f t="shared" si="29"/>
        <v>1200</v>
      </c>
      <c r="S952" s="29">
        <f>IF($Q952&lt;Parâmetros!$E$19,$G952-1,$G952)</f>
        <v>46314</v>
      </c>
    </row>
    <row r="953" spans="1:19" ht="15" customHeight="1" x14ac:dyDescent="0.25">
      <c r="A953" s="128">
        <v>51428</v>
      </c>
      <c r="B953" s="65" t="s">
        <v>45</v>
      </c>
      <c r="C953" s="65" t="s">
        <v>70</v>
      </c>
      <c r="D953" s="66">
        <v>46314</v>
      </c>
      <c r="E953" s="67">
        <v>1.5</v>
      </c>
      <c r="F953" s="65" t="s">
        <v>285</v>
      </c>
      <c r="G953" s="66">
        <v>46314</v>
      </c>
      <c r="H953" s="129">
        <v>40525722</v>
      </c>
      <c r="I953" s="129">
        <v>10</v>
      </c>
      <c r="J953" s="65" t="s">
        <v>1178</v>
      </c>
      <c r="K953" s="65" t="s">
        <v>598</v>
      </c>
      <c r="L953" s="66">
        <v>46314</v>
      </c>
      <c r="M953" s="65" t="s">
        <v>287</v>
      </c>
      <c r="N953" s="65" t="s">
        <v>793</v>
      </c>
      <c r="O953" s="65" t="s">
        <v>4512</v>
      </c>
      <c r="P953" s="66">
        <v>46317</v>
      </c>
      <c r="Q953" s="31">
        <f t="shared" si="28"/>
        <v>1260</v>
      </c>
      <c r="R953" s="31">
        <f t="shared" si="29"/>
        <v>1350</v>
      </c>
      <c r="S953" s="29">
        <f>IF($Q953&lt;Parâmetros!$E$19,$G953-1,$G953)</f>
        <v>46314</v>
      </c>
    </row>
    <row r="954" spans="1:19" ht="15" customHeight="1" x14ac:dyDescent="0.25">
      <c r="A954" s="128">
        <v>51428</v>
      </c>
      <c r="B954" s="65" t="s">
        <v>45</v>
      </c>
      <c r="C954" s="65" t="s">
        <v>70</v>
      </c>
      <c r="D954" s="66">
        <v>46314</v>
      </c>
      <c r="E954" s="67">
        <v>0.66</v>
      </c>
      <c r="F954" s="65" t="s">
        <v>285</v>
      </c>
      <c r="G954" s="66">
        <v>46314</v>
      </c>
      <c r="H954" s="129">
        <v>40522386</v>
      </c>
      <c r="I954" s="129">
        <v>10</v>
      </c>
      <c r="J954" s="65" t="s">
        <v>4394</v>
      </c>
      <c r="K954" s="65" t="s">
        <v>4513</v>
      </c>
      <c r="L954" s="66">
        <v>46314</v>
      </c>
      <c r="M954" s="65" t="s">
        <v>287</v>
      </c>
      <c r="N954" s="65" t="s">
        <v>793</v>
      </c>
      <c r="O954" s="65" t="s">
        <v>4512</v>
      </c>
      <c r="P954" s="66">
        <v>46317</v>
      </c>
      <c r="Q954" s="31">
        <f t="shared" si="28"/>
        <v>1360</v>
      </c>
      <c r="R954" s="31">
        <f t="shared" si="29"/>
        <v>1400</v>
      </c>
      <c r="S954" s="29">
        <f>IF($Q954&lt;Parâmetros!$E$19,$G954-1,$G954)</f>
        <v>46314</v>
      </c>
    </row>
    <row r="955" spans="1:19" ht="15" customHeight="1" x14ac:dyDescent="0.25">
      <c r="A955" s="128">
        <v>51428</v>
      </c>
      <c r="B955" s="65" t="s">
        <v>45</v>
      </c>
      <c r="C955" s="65" t="s">
        <v>70</v>
      </c>
      <c r="D955" s="66">
        <v>46315</v>
      </c>
      <c r="E955" s="67">
        <v>6.24</v>
      </c>
      <c r="F955" s="65" t="s">
        <v>285</v>
      </c>
      <c r="G955" s="66">
        <v>46315</v>
      </c>
      <c r="H955" s="129">
        <v>40523782</v>
      </c>
      <c r="I955" s="129">
        <v>110</v>
      </c>
      <c r="J955" s="65" t="s">
        <v>4112</v>
      </c>
      <c r="K955" s="65" t="s">
        <v>375</v>
      </c>
      <c r="L955" s="66">
        <v>46315</v>
      </c>
      <c r="M955" s="65" t="s">
        <v>287</v>
      </c>
      <c r="N955" s="65" t="s">
        <v>793</v>
      </c>
      <c r="O955" s="65" t="s">
        <v>289</v>
      </c>
      <c r="P955" s="66">
        <v>46315</v>
      </c>
      <c r="Q955" s="31">
        <f t="shared" si="28"/>
        <v>885</v>
      </c>
      <c r="R955" s="31">
        <f t="shared" si="29"/>
        <v>1260</v>
      </c>
      <c r="S955" s="29">
        <f>IF($Q955&lt;Parâmetros!$E$19,$G955-1,$G955)</f>
        <v>46315</v>
      </c>
    </row>
    <row r="956" spans="1:19" ht="15" customHeight="1" x14ac:dyDescent="0.25">
      <c r="A956" s="128">
        <v>51428</v>
      </c>
      <c r="B956" s="65" t="s">
        <v>45</v>
      </c>
      <c r="C956" s="65" t="s">
        <v>70</v>
      </c>
      <c r="D956" s="66">
        <v>46315</v>
      </c>
      <c r="E956" s="67">
        <v>1.55</v>
      </c>
      <c r="F956" s="65" t="s">
        <v>285</v>
      </c>
      <c r="G956" s="66">
        <v>46315</v>
      </c>
      <c r="H956" s="129">
        <v>40527947</v>
      </c>
      <c r="I956" s="129">
        <v>10</v>
      </c>
      <c r="J956" s="65" t="s">
        <v>4113</v>
      </c>
      <c r="K956" s="65" t="s">
        <v>4114</v>
      </c>
      <c r="L956" s="66">
        <v>46315</v>
      </c>
      <c r="M956" s="65" t="s">
        <v>287</v>
      </c>
      <c r="N956" s="129">
        <v>3010280</v>
      </c>
      <c r="O956" s="65" t="s">
        <v>289</v>
      </c>
      <c r="P956" s="66">
        <v>46315</v>
      </c>
      <c r="Q956" s="31">
        <f t="shared" si="28"/>
        <v>1261</v>
      </c>
      <c r="R956" s="31">
        <f t="shared" si="29"/>
        <v>1354</v>
      </c>
      <c r="S956" s="29">
        <f>IF($Q956&lt;Parâmetros!$E$19,$G956-1,$G956)</f>
        <v>46315</v>
      </c>
    </row>
    <row r="957" spans="1:19" ht="15" customHeight="1" x14ac:dyDescent="0.25">
      <c r="A957" s="128">
        <v>51428</v>
      </c>
      <c r="B957" s="65" t="s">
        <v>45</v>
      </c>
      <c r="C957" s="65" t="s">
        <v>70</v>
      </c>
      <c r="D957" s="66">
        <v>46317</v>
      </c>
      <c r="E957" s="67">
        <v>1.33</v>
      </c>
      <c r="F957" s="65" t="s">
        <v>285</v>
      </c>
      <c r="G957" s="66">
        <v>46317</v>
      </c>
      <c r="H957" s="129">
        <v>40528805</v>
      </c>
      <c r="I957" s="129">
        <v>10</v>
      </c>
      <c r="J957" s="65" t="s">
        <v>4695</v>
      </c>
      <c r="K957" s="65" t="s">
        <v>861</v>
      </c>
      <c r="L957" s="66">
        <v>46317</v>
      </c>
      <c r="M957" s="65" t="s">
        <v>287</v>
      </c>
      <c r="N957" s="65" t="s">
        <v>793</v>
      </c>
      <c r="O957" s="65" t="s">
        <v>289</v>
      </c>
      <c r="P957" s="66">
        <v>46317</v>
      </c>
      <c r="Q957" s="31">
        <f t="shared" si="28"/>
        <v>908</v>
      </c>
      <c r="R957" s="31">
        <f t="shared" si="29"/>
        <v>988</v>
      </c>
      <c r="S957" s="29">
        <f>IF($Q957&lt;Parâmetros!$E$19,$G957-1,$G957)</f>
        <v>46317</v>
      </c>
    </row>
    <row r="958" spans="1:19" ht="15" customHeight="1" x14ac:dyDescent="0.25">
      <c r="A958" s="128">
        <v>51428</v>
      </c>
      <c r="B958" s="65" t="s">
        <v>45</v>
      </c>
      <c r="C958" s="65" t="s">
        <v>70</v>
      </c>
      <c r="D958" s="66">
        <v>46317</v>
      </c>
      <c r="E958" s="67">
        <v>0.82</v>
      </c>
      <c r="F958" s="65" t="s">
        <v>285</v>
      </c>
      <c r="G958" s="66">
        <v>46317</v>
      </c>
      <c r="H958" s="129">
        <v>40528808</v>
      </c>
      <c r="I958" s="129">
        <v>10</v>
      </c>
      <c r="J958" s="65" t="s">
        <v>4696</v>
      </c>
      <c r="K958" s="65" t="s">
        <v>4697</v>
      </c>
      <c r="L958" s="66">
        <v>46317</v>
      </c>
      <c r="M958" s="65" t="s">
        <v>287</v>
      </c>
      <c r="N958" s="65" t="s">
        <v>793</v>
      </c>
      <c r="O958" s="65" t="s">
        <v>289</v>
      </c>
      <c r="P958" s="66">
        <v>46317</v>
      </c>
      <c r="Q958" s="31">
        <f t="shared" ref="Q958:Q1021" si="30">IFERROR(VALUE(LEFT($J958,2))*60+VALUE(MID($J958,4,2)),9999)</f>
        <v>988</v>
      </c>
      <c r="R958" s="31">
        <f t="shared" ref="R958:R1021" si="31">IFERROR(VALUE(LEFT($K958,2))*60+VALUE(MID($K958,4,2)),"")</f>
        <v>1037</v>
      </c>
      <c r="S958" s="29">
        <f>IF($Q958&lt;Parâmetros!$E$19,$G958-1,$G958)</f>
        <v>46317</v>
      </c>
    </row>
    <row r="959" spans="1:19" ht="15" customHeight="1" x14ac:dyDescent="0.25">
      <c r="A959" s="128">
        <v>51428</v>
      </c>
      <c r="B959" s="65" t="s">
        <v>45</v>
      </c>
      <c r="C959" s="65" t="s">
        <v>70</v>
      </c>
      <c r="D959" s="66">
        <v>46317</v>
      </c>
      <c r="E959" s="67">
        <v>2.21</v>
      </c>
      <c r="F959" s="65" t="s">
        <v>285</v>
      </c>
      <c r="G959" s="66">
        <v>46317</v>
      </c>
      <c r="H959" s="129">
        <v>40528815</v>
      </c>
      <c r="I959" s="129">
        <v>10</v>
      </c>
      <c r="J959" s="65" t="s">
        <v>4698</v>
      </c>
      <c r="K959" s="65" t="s">
        <v>4699</v>
      </c>
      <c r="L959" s="66">
        <v>46317</v>
      </c>
      <c r="M959" s="65" t="s">
        <v>287</v>
      </c>
      <c r="N959" s="129">
        <v>3004221</v>
      </c>
      <c r="O959" s="65" t="s">
        <v>289</v>
      </c>
      <c r="P959" s="66">
        <v>46317</v>
      </c>
      <c r="Q959" s="31">
        <f t="shared" si="30"/>
        <v>1040</v>
      </c>
      <c r="R959" s="31">
        <f t="shared" si="31"/>
        <v>1173</v>
      </c>
      <c r="S959" s="29">
        <f>IF($Q959&lt;Parâmetros!$E$19,$G959-1,$G959)</f>
        <v>46317</v>
      </c>
    </row>
    <row r="960" spans="1:19" ht="15" customHeight="1" x14ac:dyDescent="0.25">
      <c r="A960" s="128">
        <v>51428</v>
      </c>
      <c r="B960" s="65" t="s">
        <v>45</v>
      </c>
      <c r="C960" s="65" t="s">
        <v>70</v>
      </c>
      <c r="D960" s="66">
        <v>46317</v>
      </c>
      <c r="E960" s="67">
        <v>1.48</v>
      </c>
      <c r="F960" s="65" t="s">
        <v>285</v>
      </c>
      <c r="G960" s="66">
        <v>46317</v>
      </c>
      <c r="H960" s="129">
        <v>40528805</v>
      </c>
      <c r="I960" s="129">
        <v>10</v>
      </c>
      <c r="J960" s="65" t="s">
        <v>4700</v>
      </c>
      <c r="K960" s="65" t="s">
        <v>4701</v>
      </c>
      <c r="L960" s="66">
        <v>46317</v>
      </c>
      <c r="M960" s="65" t="s">
        <v>287</v>
      </c>
      <c r="N960" s="65" t="s">
        <v>793</v>
      </c>
      <c r="O960" s="65" t="s">
        <v>289</v>
      </c>
      <c r="P960" s="66">
        <v>46317</v>
      </c>
      <c r="Q960" s="31">
        <f t="shared" si="30"/>
        <v>1173</v>
      </c>
      <c r="R960" s="31">
        <f t="shared" si="31"/>
        <v>1262</v>
      </c>
      <c r="S960" s="29">
        <f>IF($Q960&lt;Parâmetros!$E$19,$G960-1,$G960)</f>
        <v>46317</v>
      </c>
    </row>
    <row r="961" spans="1:19" ht="15" customHeight="1" x14ac:dyDescent="0.25">
      <c r="A961" s="128">
        <v>51428</v>
      </c>
      <c r="B961" s="65" t="s">
        <v>45</v>
      </c>
      <c r="C961" s="65" t="s">
        <v>70</v>
      </c>
      <c r="D961" s="66">
        <v>46317</v>
      </c>
      <c r="E961" s="67">
        <v>0.93</v>
      </c>
      <c r="F961" s="65" t="s">
        <v>285</v>
      </c>
      <c r="G961" s="66">
        <v>46317</v>
      </c>
      <c r="H961" s="129">
        <v>40527113</v>
      </c>
      <c r="I961" s="129">
        <v>10</v>
      </c>
      <c r="J961" s="65" t="s">
        <v>4702</v>
      </c>
      <c r="K961" s="65" t="s">
        <v>4703</v>
      </c>
      <c r="L961" s="66">
        <v>46317</v>
      </c>
      <c r="M961" s="65" t="s">
        <v>287</v>
      </c>
      <c r="N961" s="65" t="s">
        <v>793</v>
      </c>
      <c r="O961" s="65" t="s">
        <v>289</v>
      </c>
      <c r="P961" s="66">
        <v>46317</v>
      </c>
      <c r="Q961" s="31">
        <f t="shared" si="30"/>
        <v>1265</v>
      </c>
      <c r="R961" s="31">
        <f t="shared" si="31"/>
        <v>1321</v>
      </c>
      <c r="S961" s="29">
        <f>IF($Q961&lt;Parâmetros!$E$19,$G961-1,$G961)</f>
        <v>46317</v>
      </c>
    </row>
    <row r="962" spans="1:19" ht="15" customHeight="1" x14ac:dyDescent="0.25">
      <c r="A962" s="128">
        <v>51428</v>
      </c>
      <c r="B962" s="65" t="s">
        <v>45</v>
      </c>
      <c r="C962" s="65" t="s">
        <v>70</v>
      </c>
      <c r="D962" s="66">
        <v>46317</v>
      </c>
      <c r="E962" s="67">
        <v>0.73</v>
      </c>
      <c r="F962" s="65" t="s">
        <v>285</v>
      </c>
      <c r="G962" s="66">
        <v>46317</v>
      </c>
      <c r="H962" s="129">
        <v>40525722</v>
      </c>
      <c r="I962" s="129">
        <v>20</v>
      </c>
      <c r="J962" s="65" t="s">
        <v>4704</v>
      </c>
      <c r="K962" s="65" t="s">
        <v>4705</v>
      </c>
      <c r="L962" s="66">
        <v>46317</v>
      </c>
      <c r="M962" s="65" t="s">
        <v>287</v>
      </c>
      <c r="N962" s="65" t="s">
        <v>793</v>
      </c>
      <c r="O962" s="65" t="s">
        <v>289</v>
      </c>
      <c r="P962" s="66">
        <v>46317</v>
      </c>
      <c r="Q962" s="31">
        <f t="shared" si="30"/>
        <v>1321</v>
      </c>
      <c r="R962" s="31">
        <f t="shared" si="31"/>
        <v>1365</v>
      </c>
      <c r="S962" s="29">
        <f>IF($Q962&lt;Parâmetros!$E$19,$G962-1,$G962)</f>
        <v>46317</v>
      </c>
    </row>
    <row r="963" spans="1:19" ht="15" customHeight="1" x14ac:dyDescent="0.25">
      <c r="A963" s="128">
        <v>51428</v>
      </c>
      <c r="B963" s="65" t="s">
        <v>45</v>
      </c>
      <c r="C963" s="65" t="s">
        <v>70</v>
      </c>
      <c r="D963" s="66">
        <v>46318</v>
      </c>
      <c r="E963" s="67">
        <v>2.38</v>
      </c>
      <c r="F963" s="65" t="s">
        <v>285</v>
      </c>
      <c r="G963" s="66">
        <v>46318</v>
      </c>
      <c r="H963" s="129">
        <v>40529309</v>
      </c>
      <c r="I963" s="129">
        <v>10</v>
      </c>
      <c r="J963" s="65" t="s">
        <v>4885</v>
      </c>
      <c r="K963" s="65" t="s">
        <v>4886</v>
      </c>
      <c r="L963" s="66">
        <v>46318</v>
      </c>
      <c r="M963" s="65" t="s">
        <v>287</v>
      </c>
      <c r="N963" s="65" t="s">
        <v>793</v>
      </c>
      <c r="O963" s="65" t="s">
        <v>289</v>
      </c>
      <c r="P963" s="66">
        <v>46318</v>
      </c>
      <c r="Q963" s="31">
        <f t="shared" si="30"/>
        <v>931</v>
      </c>
      <c r="R963" s="31">
        <f t="shared" si="31"/>
        <v>1074</v>
      </c>
      <c r="S963" s="29">
        <f>IF($Q963&lt;Parâmetros!$E$19,$G963-1,$G963)</f>
        <v>46318</v>
      </c>
    </row>
    <row r="964" spans="1:19" ht="15" customHeight="1" x14ac:dyDescent="0.25">
      <c r="A964" s="128">
        <v>51428</v>
      </c>
      <c r="B964" s="65" t="s">
        <v>45</v>
      </c>
      <c r="C964" s="65" t="s">
        <v>70</v>
      </c>
      <c r="D964" s="66">
        <v>46318</v>
      </c>
      <c r="E964" s="67">
        <v>0.91</v>
      </c>
      <c r="F964" s="65" t="s">
        <v>285</v>
      </c>
      <c r="G964" s="66">
        <v>46318</v>
      </c>
      <c r="H964" s="129">
        <v>40529360</v>
      </c>
      <c r="I964" s="129">
        <v>10</v>
      </c>
      <c r="J964" s="65" t="s">
        <v>4887</v>
      </c>
      <c r="K964" s="65" t="s">
        <v>4888</v>
      </c>
      <c r="L964" s="66">
        <v>46318</v>
      </c>
      <c r="M964" s="65" t="s">
        <v>287</v>
      </c>
      <c r="N964" s="65" t="s">
        <v>793</v>
      </c>
      <c r="O964" s="65" t="s">
        <v>289</v>
      </c>
      <c r="P964" s="66">
        <v>46318</v>
      </c>
      <c r="Q964" s="31">
        <f t="shared" si="30"/>
        <v>1076</v>
      </c>
      <c r="R964" s="31">
        <f t="shared" si="31"/>
        <v>1130</v>
      </c>
      <c r="S964" s="29">
        <f>IF($Q964&lt;Parâmetros!$E$19,$G964-1,$G964)</f>
        <v>46318</v>
      </c>
    </row>
    <row r="965" spans="1:19" ht="15" customHeight="1" x14ac:dyDescent="0.25">
      <c r="A965" s="128">
        <v>51428</v>
      </c>
      <c r="B965" s="65" t="s">
        <v>45</v>
      </c>
      <c r="C965" s="65" t="s">
        <v>70</v>
      </c>
      <c r="D965" s="66">
        <v>46318</v>
      </c>
      <c r="E965" s="67">
        <v>0.93</v>
      </c>
      <c r="F965" s="65" t="s">
        <v>285</v>
      </c>
      <c r="G965" s="66">
        <v>46318</v>
      </c>
      <c r="H965" s="129">
        <v>40529363</v>
      </c>
      <c r="I965" s="129">
        <v>10</v>
      </c>
      <c r="J965" s="65" t="s">
        <v>4889</v>
      </c>
      <c r="K965" s="65" t="s">
        <v>4890</v>
      </c>
      <c r="L965" s="66">
        <v>46318</v>
      </c>
      <c r="M965" s="65" t="s">
        <v>287</v>
      </c>
      <c r="N965" s="65" t="s">
        <v>793</v>
      </c>
      <c r="O965" s="65" t="s">
        <v>289</v>
      </c>
      <c r="P965" s="66">
        <v>46318</v>
      </c>
      <c r="Q965" s="31">
        <f t="shared" si="30"/>
        <v>1134</v>
      </c>
      <c r="R965" s="31">
        <f t="shared" si="31"/>
        <v>1190</v>
      </c>
      <c r="S965" s="29">
        <f>IF($Q965&lt;Parâmetros!$E$19,$G965-1,$G965)</f>
        <v>46318</v>
      </c>
    </row>
    <row r="966" spans="1:19" ht="15" customHeight="1" x14ac:dyDescent="0.25">
      <c r="A966" s="128">
        <v>51428</v>
      </c>
      <c r="B966" s="65" t="s">
        <v>45</v>
      </c>
      <c r="C966" s="65" t="s">
        <v>70</v>
      </c>
      <c r="D966" s="66">
        <v>46318</v>
      </c>
      <c r="E966" s="67">
        <v>0.68</v>
      </c>
      <c r="F966" s="65" t="s">
        <v>285</v>
      </c>
      <c r="G966" s="66">
        <v>46318</v>
      </c>
      <c r="H966" s="129">
        <v>40529360</v>
      </c>
      <c r="I966" s="129">
        <v>10</v>
      </c>
      <c r="J966" s="65" t="s">
        <v>4891</v>
      </c>
      <c r="K966" s="65" t="s">
        <v>4892</v>
      </c>
      <c r="L966" s="66">
        <v>46318</v>
      </c>
      <c r="M966" s="65" t="s">
        <v>287</v>
      </c>
      <c r="N966" s="65" t="s">
        <v>793</v>
      </c>
      <c r="O966" s="65" t="s">
        <v>289</v>
      </c>
      <c r="P966" s="66">
        <v>46318</v>
      </c>
      <c r="Q966" s="31">
        <f t="shared" si="30"/>
        <v>1190</v>
      </c>
      <c r="R966" s="31">
        <f t="shared" si="31"/>
        <v>1231</v>
      </c>
      <c r="S966" s="29">
        <f>IF($Q966&lt;Parâmetros!$E$19,$G966-1,$G966)</f>
        <v>46318</v>
      </c>
    </row>
    <row r="967" spans="1:19" ht="15" customHeight="1" x14ac:dyDescent="0.25">
      <c r="A967" s="128">
        <v>51428</v>
      </c>
      <c r="B967" s="65" t="s">
        <v>45</v>
      </c>
      <c r="C967" s="65" t="s">
        <v>70</v>
      </c>
      <c r="D967" s="66">
        <v>46318</v>
      </c>
      <c r="E967" s="67">
        <v>2.3199999999999998</v>
      </c>
      <c r="F967" s="65" t="s">
        <v>285</v>
      </c>
      <c r="G967" s="66">
        <v>46318</v>
      </c>
      <c r="H967" s="129">
        <v>40529365</v>
      </c>
      <c r="I967" s="129">
        <v>10</v>
      </c>
      <c r="J967" s="65" t="s">
        <v>4893</v>
      </c>
      <c r="K967" s="65" t="s">
        <v>4894</v>
      </c>
      <c r="L967" s="66">
        <v>46318</v>
      </c>
      <c r="M967" s="65" t="s">
        <v>287</v>
      </c>
      <c r="N967" s="65" t="s">
        <v>793</v>
      </c>
      <c r="O967" s="65" t="s">
        <v>289</v>
      </c>
      <c r="P967" s="66">
        <v>46318</v>
      </c>
      <c r="Q967" s="31">
        <f t="shared" si="30"/>
        <v>1234</v>
      </c>
      <c r="R967" s="31">
        <f t="shared" si="31"/>
        <v>1374</v>
      </c>
      <c r="S967" s="29">
        <f>IF($Q967&lt;Parâmetros!$E$19,$G967-1,$G967)</f>
        <v>46318</v>
      </c>
    </row>
    <row r="968" spans="1:19" ht="15" customHeight="1" x14ac:dyDescent="0.25">
      <c r="A968" s="128">
        <v>52351</v>
      </c>
      <c r="B968" s="65" t="s">
        <v>451</v>
      </c>
      <c r="C968" s="65" t="s">
        <v>75</v>
      </c>
      <c r="D968" s="66">
        <v>46301</v>
      </c>
      <c r="E968" s="67">
        <v>1.17</v>
      </c>
      <c r="F968" s="65" t="s">
        <v>285</v>
      </c>
      <c r="G968" s="66">
        <v>46300</v>
      </c>
      <c r="H968" s="129">
        <v>40521753</v>
      </c>
      <c r="I968" s="129">
        <v>10</v>
      </c>
      <c r="J968" s="65" t="s">
        <v>309</v>
      </c>
      <c r="K968" s="65" t="s">
        <v>837</v>
      </c>
      <c r="L968" s="66">
        <v>46300</v>
      </c>
      <c r="M968" s="65" t="s">
        <v>315</v>
      </c>
      <c r="N968" s="65" t="s">
        <v>793</v>
      </c>
      <c r="O968" s="65" t="s">
        <v>289</v>
      </c>
      <c r="P968" s="66">
        <v>46301</v>
      </c>
      <c r="Q968" s="31">
        <f t="shared" si="30"/>
        <v>440</v>
      </c>
      <c r="R968" s="31">
        <f t="shared" si="31"/>
        <v>510</v>
      </c>
      <c r="S968" s="29">
        <f>IF($Q968&lt;Parâmetros!$E$19,$G968-1,$G968)</f>
        <v>46300</v>
      </c>
    </row>
    <row r="969" spans="1:19" ht="15" customHeight="1" x14ac:dyDescent="0.25">
      <c r="A969" s="128">
        <v>52351</v>
      </c>
      <c r="B969" s="65" t="s">
        <v>451</v>
      </c>
      <c r="C969" s="65" t="s">
        <v>75</v>
      </c>
      <c r="D969" s="66">
        <v>46301</v>
      </c>
      <c r="E969" s="67">
        <v>2.99</v>
      </c>
      <c r="F969" s="65" t="s">
        <v>285</v>
      </c>
      <c r="G969" s="66">
        <v>46300</v>
      </c>
      <c r="H969" s="129">
        <v>40521762</v>
      </c>
      <c r="I969" s="129">
        <v>10</v>
      </c>
      <c r="J969" s="65" t="s">
        <v>838</v>
      </c>
      <c r="K969" s="65" t="s">
        <v>390</v>
      </c>
      <c r="L969" s="66">
        <v>46300</v>
      </c>
      <c r="M969" s="65" t="s">
        <v>315</v>
      </c>
      <c r="N969" s="65" t="s">
        <v>793</v>
      </c>
      <c r="O969" s="65" t="s">
        <v>289</v>
      </c>
      <c r="P969" s="66">
        <v>46301</v>
      </c>
      <c r="Q969" s="31">
        <f t="shared" si="30"/>
        <v>511</v>
      </c>
      <c r="R969" s="31">
        <f t="shared" si="31"/>
        <v>690</v>
      </c>
      <c r="S969" s="29">
        <f>IF($Q969&lt;Parâmetros!$E$19,$G969-1,$G969)</f>
        <v>46300</v>
      </c>
    </row>
    <row r="970" spans="1:19" ht="15" customHeight="1" x14ac:dyDescent="0.25">
      <c r="A970" s="128">
        <v>52351</v>
      </c>
      <c r="B970" s="65" t="s">
        <v>451</v>
      </c>
      <c r="C970" s="65" t="s">
        <v>75</v>
      </c>
      <c r="D970" s="66">
        <v>46301</v>
      </c>
      <c r="E970" s="67">
        <v>0.5</v>
      </c>
      <c r="F970" s="65" t="s">
        <v>285</v>
      </c>
      <c r="G970" s="66">
        <v>46300</v>
      </c>
      <c r="H970" s="129">
        <v>40521764</v>
      </c>
      <c r="I970" s="129">
        <v>10</v>
      </c>
      <c r="J970" s="65" t="s">
        <v>839</v>
      </c>
      <c r="K970" s="65" t="s">
        <v>296</v>
      </c>
      <c r="L970" s="66">
        <v>46300</v>
      </c>
      <c r="M970" s="65" t="s">
        <v>315</v>
      </c>
      <c r="N970" s="65" t="s">
        <v>793</v>
      </c>
      <c r="O970" s="65" t="s">
        <v>289</v>
      </c>
      <c r="P970" s="66">
        <v>46301</v>
      </c>
      <c r="Q970" s="31">
        <f t="shared" si="30"/>
        <v>750</v>
      </c>
      <c r="R970" s="31">
        <f t="shared" si="31"/>
        <v>780</v>
      </c>
      <c r="S970" s="29">
        <f>IF($Q970&lt;Parâmetros!$E$19,$G970-1,$G970)</f>
        <v>46300</v>
      </c>
    </row>
    <row r="971" spans="1:19" ht="15" customHeight="1" x14ac:dyDescent="0.25">
      <c r="A971" s="128">
        <v>52351</v>
      </c>
      <c r="B971" s="65" t="s">
        <v>451</v>
      </c>
      <c r="C971" s="65" t="s">
        <v>75</v>
      </c>
      <c r="D971" s="66">
        <v>46301</v>
      </c>
      <c r="E971" s="67">
        <v>0.49</v>
      </c>
      <c r="F971" s="65" t="s">
        <v>285</v>
      </c>
      <c r="G971" s="66">
        <v>46300</v>
      </c>
      <c r="H971" s="129">
        <v>40521765</v>
      </c>
      <c r="I971" s="129">
        <v>10</v>
      </c>
      <c r="J971" s="65" t="s">
        <v>840</v>
      </c>
      <c r="K971" s="65" t="s">
        <v>841</v>
      </c>
      <c r="L971" s="66">
        <v>46300</v>
      </c>
      <c r="M971" s="65" t="s">
        <v>315</v>
      </c>
      <c r="N971" s="65" t="s">
        <v>793</v>
      </c>
      <c r="O971" s="65" t="s">
        <v>289</v>
      </c>
      <c r="P971" s="66">
        <v>46301</v>
      </c>
      <c r="Q971" s="31">
        <f t="shared" si="30"/>
        <v>781</v>
      </c>
      <c r="R971" s="31">
        <f t="shared" si="31"/>
        <v>810</v>
      </c>
      <c r="S971" s="29">
        <f>IF($Q971&lt;Parâmetros!$E$19,$G971-1,$G971)</f>
        <v>46300</v>
      </c>
    </row>
    <row r="972" spans="1:19" ht="15" customHeight="1" x14ac:dyDescent="0.25">
      <c r="A972" s="128">
        <v>52351</v>
      </c>
      <c r="B972" s="65" t="s">
        <v>451</v>
      </c>
      <c r="C972" s="65" t="s">
        <v>75</v>
      </c>
      <c r="D972" s="66">
        <v>46301</v>
      </c>
      <c r="E972" s="67">
        <v>0.49</v>
      </c>
      <c r="F972" s="65" t="s">
        <v>285</v>
      </c>
      <c r="G972" s="66">
        <v>46300</v>
      </c>
      <c r="H972" s="129">
        <v>40521766</v>
      </c>
      <c r="I972" s="129">
        <v>10</v>
      </c>
      <c r="J972" s="65" t="s">
        <v>542</v>
      </c>
      <c r="K972" s="65" t="s">
        <v>456</v>
      </c>
      <c r="L972" s="66">
        <v>46300</v>
      </c>
      <c r="M972" s="65" t="s">
        <v>315</v>
      </c>
      <c r="N972" s="65" t="s">
        <v>793</v>
      </c>
      <c r="O972" s="65" t="s">
        <v>289</v>
      </c>
      <c r="P972" s="66">
        <v>46301</v>
      </c>
      <c r="Q972" s="31">
        <f t="shared" si="30"/>
        <v>811</v>
      </c>
      <c r="R972" s="31">
        <f t="shared" si="31"/>
        <v>840</v>
      </c>
      <c r="S972" s="29">
        <f>IF($Q972&lt;Parâmetros!$E$19,$G972-1,$G972)</f>
        <v>46300</v>
      </c>
    </row>
    <row r="973" spans="1:19" ht="15" customHeight="1" x14ac:dyDescent="0.25">
      <c r="A973" s="128">
        <v>52351</v>
      </c>
      <c r="B973" s="65" t="s">
        <v>451</v>
      </c>
      <c r="C973" s="65" t="s">
        <v>75</v>
      </c>
      <c r="D973" s="66">
        <v>46301</v>
      </c>
      <c r="E973" s="67">
        <v>0.49</v>
      </c>
      <c r="F973" s="65" t="s">
        <v>285</v>
      </c>
      <c r="G973" s="66">
        <v>46300</v>
      </c>
      <c r="H973" s="129">
        <v>40521767</v>
      </c>
      <c r="I973" s="129">
        <v>10</v>
      </c>
      <c r="J973" s="65" t="s">
        <v>454</v>
      </c>
      <c r="K973" s="65" t="s">
        <v>842</v>
      </c>
      <c r="L973" s="66">
        <v>46300</v>
      </c>
      <c r="M973" s="65" t="s">
        <v>315</v>
      </c>
      <c r="N973" s="65" t="s">
        <v>793</v>
      </c>
      <c r="O973" s="65" t="s">
        <v>289</v>
      </c>
      <c r="P973" s="66">
        <v>46301</v>
      </c>
      <c r="Q973" s="31">
        <f t="shared" si="30"/>
        <v>841</v>
      </c>
      <c r="R973" s="31">
        <f t="shared" si="31"/>
        <v>870</v>
      </c>
      <c r="S973" s="29">
        <f>IF($Q973&lt;Parâmetros!$E$19,$G973-1,$G973)</f>
        <v>46300</v>
      </c>
    </row>
    <row r="974" spans="1:19" ht="15" customHeight="1" x14ac:dyDescent="0.25">
      <c r="A974" s="128">
        <v>52351</v>
      </c>
      <c r="B974" s="65" t="s">
        <v>451</v>
      </c>
      <c r="C974" s="65" t="s">
        <v>75</v>
      </c>
      <c r="D974" s="66">
        <v>46301</v>
      </c>
      <c r="E974" s="67">
        <v>0.47</v>
      </c>
      <c r="F974" s="65" t="s">
        <v>285</v>
      </c>
      <c r="G974" s="66">
        <v>46300</v>
      </c>
      <c r="H974" s="129">
        <v>40521768</v>
      </c>
      <c r="I974" s="129">
        <v>10</v>
      </c>
      <c r="J974" s="65" t="s">
        <v>843</v>
      </c>
      <c r="K974" s="65" t="s">
        <v>332</v>
      </c>
      <c r="L974" s="66">
        <v>46300</v>
      </c>
      <c r="M974" s="65" t="s">
        <v>315</v>
      </c>
      <c r="N974" s="65" t="s">
        <v>793</v>
      </c>
      <c r="O974" s="65" t="s">
        <v>289</v>
      </c>
      <c r="P974" s="66">
        <v>46301</v>
      </c>
      <c r="Q974" s="31">
        <f t="shared" si="30"/>
        <v>871</v>
      </c>
      <c r="R974" s="31">
        <f t="shared" si="31"/>
        <v>900</v>
      </c>
      <c r="S974" s="29">
        <f>IF($Q974&lt;Parâmetros!$E$19,$G974-1,$G974)</f>
        <v>46300</v>
      </c>
    </row>
    <row r="975" spans="1:19" ht="15" customHeight="1" x14ac:dyDescent="0.25">
      <c r="A975" s="128">
        <v>52351</v>
      </c>
      <c r="B975" s="65" t="s">
        <v>451</v>
      </c>
      <c r="C975" s="65" t="s">
        <v>75</v>
      </c>
      <c r="D975" s="66">
        <v>46301</v>
      </c>
      <c r="E975" s="67">
        <v>1.32</v>
      </c>
      <c r="F975" s="65" t="s">
        <v>285</v>
      </c>
      <c r="G975" s="66">
        <v>46300</v>
      </c>
      <c r="H975" s="129">
        <v>40521779</v>
      </c>
      <c r="I975" s="129">
        <v>10</v>
      </c>
      <c r="J975" s="65" t="s">
        <v>844</v>
      </c>
      <c r="K975" s="65" t="s">
        <v>845</v>
      </c>
      <c r="L975" s="66">
        <v>46300</v>
      </c>
      <c r="M975" s="65" t="s">
        <v>315</v>
      </c>
      <c r="N975" s="65" t="s">
        <v>793</v>
      </c>
      <c r="O975" s="65" t="s">
        <v>289</v>
      </c>
      <c r="P975" s="66">
        <v>46301</v>
      </c>
      <c r="Q975" s="31">
        <f t="shared" si="30"/>
        <v>901</v>
      </c>
      <c r="R975" s="31">
        <f t="shared" si="31"/>
        <v>980</v>
      </c>
      <c r="S975" s="29">
        <f>IF($Q975&lt;Parâmetros!$E$19,$G975-1,$G975)</f>
        <v>46300</v>
      </c>
    </row>
    <row r="976" spans="1:19" ht="15" customHeight="1" x14ac:dyDescent="0.25">
      <c r="A976" s="128">
        <v>52351</v>
      </c>
      <c r="B976" s="65" t="s">
        <v>451</v>
      </c>
      <c r="C976" s="65" t="s">
        <v>75</v>
      </c>
      <c r="D976" s="66">
        <v>46301</v>
      </c>
      <c r="E976" s="67">
        <v>4</v>
      </c>
      <c r="F976" s="65" t="s">
        <v>285</v>
      </c>
      <c r="G976" s="66">
        <v>46301</v>
      </c>
      <c r="H976" s="129">
        <v>40522881</v>
      </c>
      <c r="I976" s="129">
        <v>20</v>
      </c>
      <c r="J976" s="65" t="s">
        <v>676</v>
      </c>
      <c r="K976" s="65" t="s">
        <v>385</v>
      </c>
      <c r="L976" s="66">
        <v>46301</v>
      </c>
      <c r="M976" s="65" t="s">
        <v>287</v>
      </c>
      <c r="N976" s="65" t="s">
        <v>793</v>
      </c>
      <c r="O976" s="65" t="s">
        <v>289</v>
      </c>
      <c r="P976" s="66">
        <v>46301</v>
      </c>
      <c r="Q976" s="31">
        <f t="shared" si="30"/>
        <v>450</v>
      </c>
      <c r="R976" s="31">
        <f t="shared" si="31"/>
        <v>690</v>
      </c>
      <c r="S976" s="29">
        <f>IF($Q976&lt;Parâmetros!$E$19,$G976-1,$G976)</f>
        <v>46301</v>
      </c>
    </row>
    <row r="977" spans="1:19" ht="15" customHeight="1" x14ac:dyDescent="0.25">
      <c r="A977" s="128">
        <v>52351</v>
      </c>
      <c r="B977" s="65" t="s">
        <v>451</v>
      </c>
      <c r="C977" s="65" t="s">
        <v>75</v>
      </c>
      <c r="D977" s="66">
        <v>46301</v>
      </c>
      <c r="E977" s="67">
        <v>1.5</v>
      </c>
      <c r="F977" s="65" t="s">
        <v>285</v>
      </c>
      <c r="G977" s="66">
        <v>46301</v>
      </c>
      <c r="H977" s="129">
        <v>40521677</v>
      </c>
      <c r="I977" s="129">
        <v>10</v>
      </c>
      <c r="J977" s="65" t="s">
        <v>622</v>
      </c>
      <c r="K977" s="65" t="s">
        <v>330</v>
      </c>
      <c r="L977" s="66">
        <v>46301</v>
      </c>
      <c r="M977" s="65" t="s">
        <v>315</v>
      </c>
      <c r="N977" s="65" t="s">
        <v>793</v>
      </c>
      <c r="O977" s="65" t="s">
        <v>289</v>
      </c>
      <c r="P977" s="66">
        <v>46301</v>
      </c>
      <c r="Q977" s="31">
        <f t="shared" si="30"/>
        <v>750</v>
      </c>
      <c r="R977" s="31">
        <f t="shared" si="31"/>
        <v>840</v>
      </c>
      <c r="S977" s="29">
        <f>IF($Q977&lt;Parâmetros!$E$19,$G977-1,$G977)</f>
        <v>46301</v>
      </c>
    </row>
    <row r="978" spans="1:19" ht="15" customHeight="1" x14ac:dyDescent="0.25">
      <c r="A978" s="128">
        <v>52351</v>
      </c>
      <c r="B978" s="65" t="s">
        <v>451</v>
      </c>
      <c r="C978" s="65" t="s">
        <v>75</v>
      </c>
      <c r="D978" s="66">
        <v>46301</v>
      </c>
      <c r="E978" s="67">
        <v>2.31</v>
      </c>
      <c r="F978" s="65" t="s">
        <v>285</v>
      </c>
      <c r="G978" s="66">
        <v>46301</v>
      </c>
      <c r="H978" s="129">
        <v>40521678</v>
      </c>
      <c r="I978" s="129">
        <v>10</v>
      </c>
      <c r="J978" s="65" t="s">
        <v>714</v>
      </c>
      <c r="K978" s="65" t="s">
        <v>362</v>
      </c>
      <c r="L978" s="66">
        <v>46301</v>
      </c>
      <c r="M978" s="65" t="s">
        <v>315</v>
      </c>
      <c r="N978" s="65" t="s">
        <v>793</v>
      </c>
      <c r="O978" s="65" t="s">
        <v>289</v>
      </c>
      <c r="P978" s="66">
        <v>46301</v>
      </c>
      <c r="Q978" s="31">
        <f t="shared" si="30"/>
        <v>841</v>
      </c>
      <c r="R978" s="31">
        <f t="shared" si="31"/>
        <v>980</v>
      </c>
      <c r="S978" s="29">
        <f>IF($Q978&lt;Parâmetros!$E$19,$G978-1,$G978)</f>
        <v>46301</v>
      </c>
    </row>
    <row r="979" spans="1:19" ht="15" customHeight="1" x14ac:dyDescent="0.25">
      <c r="A979" s="128">
        <v>52351</v>
      </c>
      <c r="B979" s="65" t="s">
        <v>451</v>
      </c>
      <c r="C979" s="65" t="s">
        <v>75</v>
      </c>
      <c r="D979" s="66">
        <v>46302</v>
      </c>
      <c r="E979" s="67">
        <v>1.67</v>
      </c>
      <c r="F979" s="65" t="s">
        <v>285</v>
      </c>
      <c r="G979" s="66">
        <v>46302</v>
      </c>
      <c r="H979" s="129">
        <v>40521668</v>
      </c>
      <c r="I979" s="129">
        <v>10</v>
      </c>
      <c r="J979" s="65" t="s">
        <v>991</v>
      </c>
      <c r="K979" s="65" t="s">
        <v>386</v>
      </c>
      <c r="L979" s="66">
        <v>46302</v>
      </c>
      <c r="M979" s="65" t="s">
        <v>357</v>
      </c>
      <c r="N979" s="65" t="s">
        <v>793</v>
      </c>
      <c r="O979" s="65" t="s">
        <v>289</v>
      </c>
      <c r="P979" s="66">
        <v>46302</v>
      </c>
      <c r="Q979" s="31">
        <f t="shared" si="30"/>
        <v>440</v>
      </c>
      <c r="R979" s="31">
        <f t="shared" si="31"/>
        <v>540</v>
      </c>
      <c r="S979" s="29">
        <f>IF($Q979&lt;Parâmetros!$E$19,$G979-1,$G979)</f>
        <v>46302</v>
      </c>
    </row>
    <row r="980" spans="1:19" ht="15" customHeight="1" x14ac:dyDescent="0.25">
      <c r="A980" s="128">
        <v>52351</v>
      </c>
      <c r="B980" s="65" t="s">
        <v>451</v>
      </c>
      <c r="C980" s="65" t="s">
        <v>75</v>
      </c>
      <c r="D980" s="66">
        <v>46302</v>
      </c>
      <c r="E980" s="67">
        <v>0.97</v>
      </c>
      <c r="F980" s="65" t="s">
        <v>285</v>
      </c>
      <c r="G980" s="66">
        <v>46302</v>
      </c>
      <c r="H980" s="129">
        <v>40521776</v>
      </c>
      <c r="I980" s="129">
        <v>10</v>
      </c>
      <c r="J980" s="65" t="s">
        <v>992</v>
      </c>
      <c r="K980" s="65" t="s">
        <v>341</v>
      </c>
      <c r="L980" s="66">
        <v>46302</v>
      </c>
      <c r="M980" s="65" t="s">
        <v>357</v>
      </c>
      <c r="N980" s="65" t="s">
        <v>793</v>
      </c>
      <c r="O980" s="65" t="s">
        <v>289</v>
      </c>
      <c r="P980" s="66">
        <v>46302</v>
      </c>
      <c r="Q980" s="31">
        <f t="shared" si="30"/>
        <v>541</v>
      </c>
      <c r="R980" s="31">
        <f t="shared" si="31"/>
        <v>600</v>
      </c>
      <c r="S980" s="29">
        <f>IF($Q980&lt;Parâmetros!$E$19,$G980-1,$G980)</f>
        <v>46302</v>
      </c>
    </row>
    <row r="981" spans="1:19" ht="15" customHeight="1" x14ac:dyDescent="0.25">
      <c r="A981" s="128">
        <v>52351</v>
      </c>
      <c r="B981" s="65" t="s">
        <v>451</v>
      </c>
      <c r="C981" s="65" t="s">
        <v>75</v>
      </c>
      <c r="D981" s="66">
        <v>46302</v>
      </c>
      <c r="E981" s="67">
        <v>0.82</v>
      </c>
      <c r="F981" s="65" t="s">
        <v>285</v>
      </c>
      <c r="G981" s="66">
        <v>46302</v>
      </c>
      <c r="H981" s="129">
        <v>40521745</v>
      </c>
      <c r="I981" s="129">
        <v>10</v>
      </c>
      <c r="J981" s="65" t="s">
        <v>993</v>
      </c>
      <c r="K981" s="65" t="s">
        <v>994</v>
      </c>
      <c r="L981" s="66">
        <v>46302</v>
      </c>
      <c r="M981" s="65" t="s">
        <v>315</v>
      </c>
      <c r="N981" s="65" t="s">
        <v>793</v>
      </c>
      <c r="O981" s="65" t="s">
        <v>289</v>
      </c>
      <c r="P981" s="66">
        <v>46302</v>
      </c>
      <c r="Q981" s="31">
        <f t="shared" si="30"/>
        <v>601</v>
      </c>
      <c r="R981" s="31">
        <f t="shared" si="31"/>
        <v>650</v>
      </c>
      <c r="S981" s="29">
        <f>IF($Q981&lt;Parâmetros!$E$19,$G981-1,$G981)</f>
        <v>46302</v>
      </c>
    </row>
    <row r="982" spans="1:19" ht="15" customHeight="1" x14ac:dyDescent="0.25">
      <c r="A982" s="128">
        <v>52351</v>
      </c>
      <c r="B982" s="65" t="s">
        <v>451</v>
      </c>
      <c r="C982" s="65" t="s">
        <v>75</v>
      </c>
      <c r="D982" s="66">
        <v>46302</v>
      </c>
      <c r="E982" s="67">
        <v>0.66</v>
      </c>
      <c r="F982" s="65" t="s">
        <v>285</v>
      </c>
      <c r="G982" s="66">
        <v>46302</v>
      </c>
      <c r="H982" s="129">
        <v>40521746</v>
      </c>
      <c r="I982" s="129">
        <v>10</v>
      </c>
      <c r="J982" s="65" t="s">
        <v>995</v>
      </c>
      <c r="K982" s="65" t="s">
        <v>494</v>
      </c>
      <c r="L982" s="66">
        <v>46302</v>
      </c>
      <c r="M982" s="65" t="s">
        <v>315</v>
      </c>
      <c r="N982" s="65" t="s">
        <v>793</v>
      </c>
      <c r="O982" s="65" t="s">
        <v>289</v>
      </c>
      <c r="P982" s="66">
        <v>46302</v>
      </c>
      <c r="Q982" s="31">
        <f t="shared" si="30"/>
        <v>651</v>
      </c>
      <c r="R982" s="31">
        <f t="shared" si="31"/>
        <v>690</v>
      </c>
      <c r="S982" s="29">
        <f>IF($Q982&lt;Parâmetros!$E$19,$G982-1,$G982)</f>
        <v>46302</v>
      </c>
    </row>
    <row r="983" spans="1:19" ht="15" customHeight="1" x14ac:dyDescent="0.25">
      <c r="A983" s="128">
        <v>52351</v>
      </c>
      <c r="B983" s="65" t="s">
        <v>451</v>
      </c>
      <c r="C983" s="65" t="s">
        <v>75</v>
      </c>
      <c r="D983" s="66">
        <v>46302</v>
      </c>
      <c r="E983" s="67">
        <v>0.5</v>
      </c>
      <c r="F983" s="65" t="s">
        <v>285</v>
      </c>
      <c r="G983" s="66">
        <v>46302</v>
      </c>
      <c r="H983" s="129">
        <v>40521747</v>
      </c>
      <c r="I983" s="129">
        <v>10</v>
      </c>
      <c r="J983" s="65" t="s">
        <v>673</v>
      </c>
      <c r="K983" s="65" t="s">
        <v>727</v>
      </c>
      <c r="L983" s="66">
        <v>46302</v>
      </c>
      <c r="M983" s="65" t="s">
        <v>315</v>
      </c>
      <c r="N983" s="65" t="s">
        <v>793</v>
      </c>
      <c r="O983" s="65" t="s">
        <v>289</v>
      </c>
      <c r="P983" s="66">
        <v>46302</v>
      </c>
      <c r="Q983" s="31">
        <f t="shared" si="30"/>
        <v>750</v>
      </c>
      <c r="R983" s="31">
        <f t="shared" si="31"/>
        <v>780</v>
      </c>
      <c r="S983" s="29">
        <f>IF($Q983&lt;Parâmetros!$E$19,$G983-1,$G983)</f>
        <v>46302</v>
      </c>
    </row>
    <row r="984" spans="1:19" ht="15" customHeight="1" x14ac:dyDescent="0.25">
      <c r="A984" s="128">
        <v>52351</v>
      </c>
      <c r="B984" s="65" t="s">
        <v>451</v>
      </c>
      <c r="C984" s="65" t="s">
        <v>75</v>
      </c>
      <c r="D984" s="66">
        <v>46302</v>
      </c>
      <c r="E984" s="67">
        <v>0.97</v>
      </c>
      <c r="F984" s="65" t="s">
        <v>285</v>
      </c>
      <c r="G984" s="66">
        <v>46302</v>
      </c>
      <c r="H984" s="129">
        <v>40521748</v>
      </c>
      <c r="I984" s="129">
        <v>10</v>
      </c>
      <c r="J984" s="65" t="s">
        <v>996</v>
      </c>
      <c r="K984" s="65" t="s">
        <v>997</v>
      </c>
      <c r="L984" s="66">
        <v>46302</v>
      </c>
      <c r="M984" s="65" t="s">
        <v>315</v>
      </c>
      <c r="N984" s="65" t="s">
        <v>793</v>
      </c>
      <c r="O984" s="65" t="s">
        <v>289</v>
      </c>
      <c r="P984" s="66">
        <v>46302</v>
      </c>
      <c r="Q984" s="31">
        <f t="shared" si="30"/>
        <v>781</v>
      </c>
      <c r="R984" s="31">
        <f t="shared" si="31"/>
        <v>840</v>
      </c>
      <c r="S984" s="29">
        <f>IF($Q984&lt;Parâmetros!$E$19,$G984-1,$G984)</f>
        <v>46302</v>
      </c>
    </row>
    <row r="985" spans="1:19" ht="15" customHeight="1" x14ac:dyDescent="0.25">
      <c r="A985" s="128">
        <v>52351</v>
      </c>
      <c r="B985" s="65" t="s">
        <v>451</v>
      </c>
      <c r="C985" s="65" t="s">
        <v>75</v>
      </c>
      <c r="D985" s="66">
        <v>46302</v>
      </c>
      <c r="E985" s="67">
        <v>0.97</v>
      </c>
      <c r="F985" s="65" t="s">
        <v>285</v>
      </c>
      <c r="G985" s="66">
        <v>46302</v>
      </c>
      <c r="H985" s="129">
        <v>40521749</v>
      </c>
      <c r="I985" s="129">
        <v>10</v>
      </c>
      <c r="J985" s="65" t="s">
        <v>998</v>
      </c>
      <c r="K985" s="65" t="s">
        <v>999</v>
      </c>
      <c r="L985" s="66">
        <v>46302</v>
      </c>
      <c r="M985" s="65" t="s">
        <v>315</v>
      </c>
      <c r="N985" s="65" t="s">
        <v>793</v>
      </c>
      <c r="O985" s="65" t="s">
        <v>289</v>
      </c>
      <c r="P985" s="66">
        <v>46302</v>
      </c>
      <c r="Q985" s="31">
        <f t="shared" si="30"/>
        <v>842</v>
      </c>
      <c r="R985" s="31">
        <f t="shared" si="31"/>
        <v>900</v>
      </c>
      <c r="S985" s="29">
        <f>IF($Q985&lt;Parâmetros!$E$19,$G985-1,$G985)</f>
        <v>46302</v>
      </c>
    </row>
    <row r="986" spans="1:19" ht="15" customHeight="1" x14ac:dyDescent="0.25">
      <c r="A986" s="128">
        <v>52351</v>
      </c>
      <c r="B986" s="65" t="s">
        <v>451</v>
      </c>
      <c r="C986" s="65" t="s">
        <v>75</v>
      </c>
      <c r="D986" s="66">
        <v>46302</v>
      </c>
      <c r="E986" s="67">
        <v>0.8</v>
      </c>
      <c r="F986" s="65" t="s">
        <v>285</v>
      </c>
      <c r="G986" s="66">
        <v>46302</v>
      </c>
      <c r="H986" s="129">
        <v>40521750</v>
      </c>
      <c r="I986" s="129">
        <v>10</v>
      </c>
      <c r="J986" s="65" t="s">
        <v>1000</v>
      </c>
      <c r="K986" s="65" t="s">
        <v>1001</v>
      </c>
      <c r="L986" s="66">
        <v>46302</v>
      </c>
      <c r="M986" s="65" t="s">
        <v>315</v>
      </c>
      <c r="N986" s="65" t="s">
        <v>793</v>
      </c>
      <c r="O986" s="65" t="s">
        <v>289</v>
      </c>
      <c r="P986" s="66">
        <v>46302</v>
      </c>
      <c r="Q986" s="31">
        <f t="shared" si="30"/>
        <v>901</v>
      </c>
      <c r="R986" s="31">
        <f t="shared" si="31"/>
        <v>950</v>
      </c>
      <c r="S986" s="29">
        <f>IF($Q986&lt;Parâmetros!$E$19,$G986-1,$G986)</f>
        <v>46302</v>
      </c>
    </row>
    <row r="987" spans="1:19" ht="15" customHeight="1" x14ac:dyDescent="0.25">
      <c r="A987" s="128">
        <v>52351</v>
      </c>
      <c r="B987" s="65" t="s">
        <v>451</v>
      </c>
      <c r="C987" s="65" t="s">
        <v>75</v>
      </c>
      <c r="D987" s="66">
        <v>46302</v>
      </c>
      <c r="E987" s="67">
        <v>0.49</v>
      </c>
      <c r="F987" s="65" t="s">
        <v>285</v>
      </c>
      <c r="G987" s="66">
        <v>46302</v>
      </c>
      <c r="H987" s="129">
        <v>40521751</v>
      </c>
      <c r="I987" s="129">
        <v>10</v>
      </c>
      <c r="J987" s="65" t="s">
        <v>1002</v>
      </c>
      <c r="K987" s="65" t="s">
        <v>706</v>
      </c>
      <c r="L987" s="66">
        <v>46302</v>
      </c>
      <c r="M987" s="65" t="s">
        <v>315</v>
      </c>
      <c r="N987" s="65" t="s">
        <v>793</v>
      </c>
      <c r="O987" s="65" t="s">
        <v>289</v>
      </c>
      <c r="P987" s="66">
        <v>46302</v>
      </c>
      <c r="Q987" s="31">
        <f t="shared" si="30"/>
        <v>951</v>
      </c>
      <c r="R987" s="31">
        <f t="shared" si="31"/>
        <v>980</v>
      </c>
      <c r="S987" s="29">
        <f>IF($Q987&lt;Parâmetros!$E$19,$G987-1,$G987)</f>
        <v>46302</v>
      </c>
    </row>
    <row r="988" spans="1:19" ht="15" customHeight="1" x14ac:dyDescent="0.25">
      <c r="A988" s="128">
        <v>52351</v>
      </c>
      <c r="B988" s="65" t="s">
        <v>451</v>
      </c>
      <c r="C988" s="65" t="s">
        <v>75</v>
      </c>
      <c r="D988" s="66">
        <v>46304</v>
      </c>
      <c r="E988" s="67">
        <v>0.65</v>
      </c>
      <c r="F988" s="65" t="s">
        <v>285</v>
      </c>
      <c r="G988" s="66">
        <v>46303</v>
      </c>
      <c r="H988" s="129">
        <v>40521685</v>
      </c>
      <c r="I988" s="129">
        <v>10</v>
      </c>
      <c r="J988" s="65" t="s">
        <v>1525</v>
      </c>
      <c r="K988" s="65" t="s">
        <v>1526</v>
      </c>
      <c r="L988" s="66">
        <v>46303</v>
      </c>
      <c r="M988" s="65" t="s">
        <v>315</v>
      </c>
      <c r="N988" s="65" t="s">
        <v>793</v>
      </c>
      <c r="O988" s="65" t="s">
        <v>289</v>
      </c>
      <c r="P988" s="66">
        <v>46304</v>
      </c>
      <c r="Q988" s="31">
        <f t="shared" si="30"/>
        <v>440</v>
      </c>
      <c r="R988" s="31">
        <f t="shared" si="31"/>
        <v>480</v>
      </c>
      <c r="S988" s="29">
        <f>IF($Q988&lt;Parâmetros!$E$19,$G988-1,$G988)</f>
        <v>46303</v>
      </c>
    </row>
    <row r="989" spans="1:19" ht="15" customHeight="1" x14ac:dyDescent="0.25">
      <c r="A989" s="128">
        <v>52351</v>
      </c>
      <c r="B989" s="65" t="s">
        <v>451</v>
      </c>
      <c r="C989" s="65" t="s">
        <v>75</v>
      </c>
      <c r="D989" s="66">
        <v>46304</v>
      </c>
      <c r="E989" s="67">
        <v>0.3</v>
      </c>
      <c r="F989" s="65" t="s">
        <v>285</v>
      </c>
      <c r="G989" s="66">
        <v>46303</v>
      </c>
      <c r="H989" s="129">
        <v>40521686</v>
      </c>
      <c r="I989" s="129">
        <v>10</v>
      </c>
      <c r="J989" s="65" t="s">
        <v>1527</v>
      </c>
      <c r="K989" s="65" t="s">
        <v>1528</v>
      </c>
      <c r="L989" s="66">
        <v>46303</v>
      </c>
      <c r="M989" s="65" t="s">
        <v>315</v>
      </c>
      <c r="N989" s="65" t="s">
        <v>793</v>
      </c>
      <c r="O989" s="65" t="s">
        <v>289</v>
      </c>
      <c r="P989" s="66">
        <v>46304</v>
      </c>
      <c r="Q989" s="31">
        <f t="shared" si="30"/>
        <v>481</v>
      </c>
      <c r="R989" s="31">
        <f t="shared" si="31"/>
        <v>500</v>
      </c>
      <c r="S989" s="29">
        <f>IF($Q989&lt;Parâmetros!$E$19,$G989-1,$G989)</f>
        <v>46303</v>
      </c>
    </row>
    <row r="990" spans="1:19" ht="15" customHeight="1" x14ac:dyDescent="0.25">
      <c r="A990" s="128">
        <v>52351</v>
      </c>
      <c r="B990" s="65" t="s">
        <v>451</v>
      </c>
      <c r="C990" s="65" t="s">
        <v>75</v>
      </c>
      <c r="D990" s="66">
        <v>46304</v>
      </c>
      <c r="E990" s="67">
        <v>0.32</v>
      </c>
      <c r="F990" s="65" t="s">
        <v>285</v>
      </c>
      <c r="G990" s="66">
        <v>46303</v>
      </c>
      <c r="H990" s="129">
        <v>40521687</v>
      </c>
      <c r="I990" s="129">
        <v>10</v>
      </c>
      <c r="J990" s="65" t="s">
        <v>1529</v>
      </c>
      <c r="K990" s="65" t="s">
        <v>1530</v>
      </c>
      <c r="L990" s="66">
        <v>46303</v>
      </c>
      <c r="M990" s="65" t="s">
        <v>315</v>
      </c>
      <c r="N990" s="65" t="s">
        <v>793</v>
      </c>
      <c r="O990" s="65" t="s">
        <v>289</v>
      </c>
      <c r="P990" s="66">
        <v>46304</v>
      </c>
      <c r="Q990" s="31">
        <f t="shared" si="30"/>
        <v>501</v>
      </c>
      <c r="R990" s="31">
        <f t="shared" si="31"/>
        <v>520</v>
      </c>
      <c r="S990" s="29">
        <f>IF($Q990&lt;Parâmetros!$E$19,$G990-1,$G990)</f>
        <v>46303</v>
      </c>
    </row>
    <row r="991" spans="1:19" ht="15" customHeight="1" x14ac:dyDescent="0.25">
      <c r="A991" s="128">
        <v>52351</v>
      </c>
      <c r="B991" s="65" t="s">
        <v>451</v>
      </c>
      <c r="C991" s="65" t="s">
        <v>75</v>
      </c>
      <c r="D991" s="66">
        <v>46304</v>
      </c>
      <c r="E991" s="67">
        <v>0.32</v>
      </c>
      <c r="F991" s="65" t="s">
        <v>285</v>
      </c>
      <c r="G991" s="66">
        <v>46303</v>
      </c>
      <c r="H991" s="129">
        <v>40521688</v>
      </c>
      <c r="I991" s="129">
        <v>10</v>
      </c>
      <c r="J991" s="65" t="s">
        <v>1531</v>
      </c>
      <c r="K991" s="65" t="s">
        <v>334</v>
      </c>
      <c r="L991" s="66">
        <v>46303</v>
      </c>
      <c r="M991" s="65" t="s">
        <v>315</v>
      </c>
      <c r="N991" s="65" t="s">
        <v>793</v>
      </c>
      <c r="O991" s="65" t="s">
        <v>289</v>
      </c>
      <c r="P991" s="66">
        <v>46304</v>
      </c>
      <c r="Q991" s="31">
        <f t="shared" si="30"/>
        <v>521</v>
      </c>
      <c r="R991" s="31">
        <f t="shared" si="31"/>
        <v>540</v>
      </c>
      <c r="S991" s="29">
        <f>IF($Q991&lt;Parâmetros!$E$19,$G991-1,$G991)</f>
        <v>46303</v>
      </c>
    </row>
    <row r="992" spans="1:19" ht="15" customHeight="1" x14ac:dyDescent="0.25">
      <c r="A992" s="128">
        <v>52351</v>
      </c>
      <c r="B992" s="65" t="s">
        <v>451</v>
      </c>
      <c r="C992" s="65" t="s">
        <v>75</v>
      </c>
      <c r="D992" s="66">
        <v>46304</v>
      </c>
      <c r="E992" s="67">
        <v>0.32</v>
      </c>
      <c r="F992" s="65" t="s">
        <v>285</v>
      </c>
      <c r="G992" s="66">
        <v>46303</v>
      </c>
      <c r="H992" s="129">
        <v>40521689</v>
      </c>
      <c r="I992" s="129">
        <v>10</v>
      </c>
      <c r="J992" s="65" t="s">
        <v>1532</v>
      </c>
      <c r="K992" s="65" t="s">
        <v>1533</v>
      </c>
      <c r="L992" s="66">
        <v>46303</v>
      </c>
      <c r="M992" s="65" t="s">
        <v>315</v>
      </c>
      <c r="N992" s="65" t="s">
        <v>793</v>
      </c>
      <c r="O992" s="65" t="s">
        <v>289</v>
      </c>
      <c r="P992" s="66">
        <v>46304</v>
      </c>
      <c r="Q992" s="31">
        <f t="shared" si="30"/>
        <v>541</v>
      </c>
      <c r="R992" s="31">
        <f t="shared" si="31"/>
        <v>560</v>
      </c>
      <c r="S992" s="29">
        <f>IF($Q992&lt;Parâmetros!$E$19,$G992-1,$G992)</f>
        <v>46303</v>
      </c>
    </row>
    <row r="993" spans="1:19" ht="15" customHeight="1" x14ac:dyDescent="0.25">
      <c r="A993" s="128">
        <v>52351</v>
      </c>
      <c r="B993" s="65" t="s">
        <v>451</v>
      </c>
      <c r="C993" s="65" t="s">
        <v>75</v>
      </c>
      <c r="D993" s="66">
        <v>46304</v>
      </c>
      <c r="E993" s="67">
        <v>2.14</v>
      </c>
      <c r="F993" s="65" t="s">
        <v>285</v>
      </c>
      <c r="G993" s="66">
        <v>46303</v>
      </c>
      <c r="H993" s="129">
        <v>40520766</v>
      </c>
      <c r="I993" s="129">
        <v>10</v>
      </c>
      <c r="J993" s="65" t="s">
        <v>1534</v>
      </c>
      <c r="K993" s="65" t="s">
        <v>1535</v>
      </c>
      <c r="L993" s="66">
        <v>46303</v>
      </c>
      <c r="M993" s="65" t="s">
        <v>287</v>
      </c>
      <c r="N993" s="65" t="s">
        <v>793</v>
      </c>
      <c r="O993" s="65" t="s">
        <v>289</v>
      </c>
      <c r="P993" s="66">
        <v>46304</v>
      </c>
      <c r="Q993" s="31">
        <f t="shared" si="30"/>
        <v>561</v>
      </c>
      <c r="R993" s="31">
        <f t="shared" si="31"/>
        <v>690</v>
      </c>
      <c r="S993" s="29">
        <f>IF($Q993&lt;Parâmetros!$E$19,$G993-1,$G993)</f>
        <v>46303</v>
      </c>
    </row>
    <row r="994" spans="1:19" ht="15" customHeight="1" x14ac:dyDescent="0.25">
      <c r="A994" s="128">
        <v>52351</v>
      </c>
      <c r="B994" s="65" t="s">
        <v>451</v>
      </c>
      <c r="C994" s="65" t="s">
        <v>75</v>
      </c>
      <c r="D994" s="66">
        <v>46304</v>
      </c>
      <c r="E994" s="67">
        <v>2.4900000000000002</v>
      </c>
      <c r="F994" s="65" t="s">
        <v>285</v>
      </c>
      <c r="G994" s="66">
        <v>46303</v>
      </c>
      <c r="H994" s="129">
        <v>40523778</v>
      </c>
      <c r="I994" s="129">
        <v>10</v>
      </c>
      <c r="J994" s="65" t="s">
        <v>1536</v>
      </c>
      <c r="K994" s="65" t="s">
        <v>1537</v>
      </c>
      <c r="L994" s="66">
        <v>46303</v>
      </c>
      <c r="M994" s="65" t="s">
        <v>287</v>
      </c>
      <c r="N994" s="65" t="s">
        <v>793</v>
      </c>
      <c r="O994" s="65" t="s">
        <v>289</v>
      </c>
      <c r="P994" s="66">
        <v>46304</v>
      </c>
      <c r="Q994" s="31">
        <f t="shared" si="30"/>
        <v>750</v>
      </c>
      <c r="R994" s="31">
        <f t="shared" si="31"/>
        <v>900</v>
      </c>
      <c r="S994" s="29">
        <f>IF($Q994&lt;Parâmetros!$E$19,$G994-1,$G994)</f>
        <v>46303</v>
      </c>
    </row>
    <row r="995" spans="1:19" ht="15" customHeight="1" x14ac:dyDescent="0.25">
      <c r="A995" s="128">
        <v>52351</v>
      </c>
      <c r="B995" s="65" t="s">
        <v>451</v>
      </c>
      <c r="C995" s="65" t="s">
        <v>75</v>
      </c>
      <c r="D995" s="66">
        <v>46304</v>
      </c>
      <c r="E995" s="67">
        <v>0.47</v>
      </c>
      <c r="F995" s="65" t="s">
        <v>285</v>
      </c>
      <c r="G995" s="66">
        <v>46303</v>
      </c>
      <c r="H995" s="129">
        <v>40524054</v>
      </c>
      <c r="I995" s="129">
        <v>10</v>
      </c>
      <c r="J995" s="65" t="s">
        <v>1538</v>
      </c>
      <c r="K995" s="65" t="s">
        <v>1539</v>
      </c>
      <c r="L995" s="66">
        <v>46303</v>
      </c>
      <c r="M995" s="65" t="s">
        <v>287</v>
      </c>
      <c r="N995" s="65" t="s">
        <v>793</v>
      </c>
      <c r="O995" s="65" t="s">
        <v>289</v>
      </c>
      <c r="P995" s="66">
        <v>46304</v>
      </c>
      <c r="Q995" s="31">
        <f t="shared" si="30"/>
        <v>901</v>
      </c>
      <c r="R995" s="31">
        <f t="shared" si="31"/>
        <v>930</v>
      </c>
      <c r="S995" s="29">
        <f>IF($Q995&lt;Parâmetros!$E$19,$G995-1,$G995)</f>
        <v>46303</v>
      </c>
    </row>
    <row r="996" spans="1:19" ht="15" customHeight="1" x14ac:dyDescent="0.25">
      <c r="A996" s="128">
        <v>52351</v>
      </c>
      <c r="B996" s="65" t="s">
        <v>451</v>
      </c>
      <c r="C996" s="65" t="s">
        <v>75</v>
      </c>
      <c r="D996" s="66">
        <v>46304</v>
      </c>
      <c r="E996" s="67">
        <v>0.8</v>
      </c>
      <c r="F996" s="65" t="s">
        <v>285</v>
      </c>
      <c r="G996" s="66">
        <v>46303</v>
      </c>
      <c r="H996" s="129">
        <v>40521701</v>
      </c>
      <c r="I996" s="129">
        <v>10</v>
      </c>
      <c r="J996" s="65" t="s">
        <v>1540</v>
      </c>
      <c r="K996" s="65" t="s">
        <v>362</v>
      </c>
      <c r="L996" s="66">
        <v>46303</v>
      </c>
      <c r="M996" s="65" t="s">
        <v>315</v>
      </c>
      <c r="N996" s="129">
        <v>3007819</v>
      </c>
      <c r="O996" s="65" t="s">
        <v>289</v>
      </c>
      <c r="P996" s="66">
        <v>46304</v>
      </c>
      <c r="Q996" s="31">
        <f t="shared" si="30"/>
        <v>931</v>
      </c>
      <c r="R996" s="31">
        <f t="shared" si="31"/>
        <v>980</v>
      </c>
      <c r="S996" s="29">
        <f>IF($Q996&lt;Parâmetros!$E$19,$G996-1,$G996)</f>
        <v>46303</v>
      </c>
    </row>
    <row r="997" spans="1:19" ht="15" customHeight="1" x14ac:dyDescent="0.25">
      <c r="A997" s="128">
        <v>52351</v>
      </c>
      <c r="B997" s="65" t="s">
        <v>451</v>
      </c>
      <c r="C997" s="65" t="s">
        <v>75</v>
      </c>
      <c r="D997" s="66">
        <v>46304</v>
      </c>
      <c r="E997" s="67">
        <v>0.67</v>
      </c>
      <c r="F997" s="65" t="s">
        <v>285</v>
      </c>
      <c r="G997" s="66">
        <v>46304</v>
      </c>
      <c r="H997" s="129">
        <v>40523753</v>
      </c>
      <c r="I997" s="129">
        <v>10</v>
      </c>
      <c r="J997" s="65" t="s">
        <v>1541</v>
      </c>
      <c r="K997" s="65" t="s">
        <v>1456</v>
      </c>
      <c r="L997" s="66">
        <v>46304</v>
      </c>
      <c r="M997" s="65" t="s">
        <v>287</v>
      </c>
      <c r="N997" s="129">
        <v>3010186</v>
      </c>
      <c r="O997" s="65" t="s">
        <v>289</v>
      </c>
      <c r="P997" s="66">
        <v>46304</v>
      </c>
      <c r="Q997" s="31">
        <f t="shared" si="30"/>
        <v>440</v>
      </c>
      <c r="R997" s="31">
        <f t="shared" si="31"/>
        <v>480</v>
      </c>
      <c r="S997" s="29">
        <f>IF($Q997&lt;Parâmetros!$E$19,$G997-1,$G997)</f>
        <v>46304</v>
      </c>
    </row>
    <row r="998" spans="1:19" ht="15" customHeight="1" x14ac:dyDescent="0.25">
      <c r="A998" s="128">
        <v>52351</v>
      </c>
      <c r="B998" s="65" t="s">
        <v>451</v>
      </c>
      <c r="C998" s="65" t="s">
        <v>75</v>
      </c>
      <c r="D998" s="66">
        <v>46304</v>
      </c>
      <c r="E998" s="67">
        <v>0.99</v>
      </c>
      <c r="F998" s="65" t="s">
        <v>285</v>
      </c>
      <c r="G998" s="66">
        <v>46304</v>
      </c>
      <c r="H998" s="129">
        <v>40521741</v>
      </c>
      <c r="I998" s="129">
        <v>10</v>
      </c>
      <c r="J998" s="65" t="s">
        <v>1542</v>
      </c>
      <c r="K998" s="65" t="s">
        <v>1543</v>
      </c>
      <c r="L998" s="66">
        <v>46304</v>
      </c>
      <c r="M998" s="65" t="s">
        <v>315</v>
      </c>
      <c r="N998" s="65" t="s">
        <v>793</v>
      </c>
      <c r="O998" s="65" t="s">
        <v>289</v>
      </c>
      <c r="P998" s="66">
        <v>46304</v>
      </c>
      <c r="Q998" s="31">
        <f t="shared" si="30"/>
        <v>481</v>
      </c>
      <c r="R998" s="31">
        <f t="shared" si="31"/>
        <v>540</v>
      </c>
      <c r="S998" s="29">
        <f>IF($Q998&lt;Parâmetros!$E$19,$G998-1,$G998)</f>
        <v>46304</v>
      </c>
    </row>
    <row r="999" spans="1:19" ht="15" customHeight="1" x14ac:dyDescent="0.25">
      <c r="A999" s="128">
        <v>52351</v>
      </c>
      <c r="B999" s="65" t="s">
        <v>451</v>
      </c>
      <c r="C999" s="65" t="s">
        <v>75</v>
      </c>
      <c r="D999" s="66">
        <v>46304</v>
      </c>
      <c r="E999" s="67">
        <v>0.47</v>
      </c>
      <c r="F999" s="65" t="s">
        <v>285</v>
      </c>
      <c r="G999" s="66">
        <v>46304</v>
      </c>
      <c r="H999" s="129">
        <v>40521742</v>
      </c>
      <c r="I999" s="129">
        <v>10</v>
      </c>
      <c r="J999" s="65" t="s">
        <v>1544</v>
      </c>
      <c r="K999" s="65" t="s">
        <v>1545</v>
      </c>
      <c r="L999" s="66">
        <v>46304</v>
      </c>
      <c r="M999" s="65" t="s">
        <v>315</v>
      </c>
      <c r="N999" s="65" t="s">
        <v>793</v>
      </c>
      <c r="O999" s="65" t="s">
        <v>289</v>
      </c>
      <c r="P999" s="66">
        <v>46304</v>
      </c>
      <c r="Q999" s="31">
        <f t="shared" si="30"/>
        <v>541</v>
      </c>
      <c r="R999" s="31">
        <f t="shared" si="31"/>
        <v>570</v>
      </c>
      <c r="S999" s="29">
        <f>IF($Q999&lt;Parâmetros!$E$19,$G999-1,$G999)</f>
        <v>46304</v>
      </c>
    </row>
    <row r="1000" spans="1:19" ht="15" customHeight="1" x14ac:dyDescent="0.25">
      <c r="A1000" s="128">
        <v>52351</v>
      </c>
      <c r="B1000" s="65" t="s">
        <v>451</v>
      </c>
      <c r="C1000" s="65" t="s">
        <v>75</v>
      </c>
      <c r="D1000" s="66">
        <v>46304</v>
      </c>
      <c r="E1000" s="67">
        <v>0.49</v>
      </c>
      <c r="F1000" s="65" t="s">
        <v>285</v>
      </c>
      <c r="G1000" s="66">
        <v>46304</v>
      </c>
      <c r="H1000" s="129">
        <v>40521743</v>
      </c>
      <c r="I1000" s="129">
        <v>10</v>
      </c>
      <c r="J1000" s="65" t="s">
        <v>1546</v>
      </c>
      <c r="K1000" s="65" t="s">
        <v>1547</v>
      </c>
      <c r="L1000" s="66">
        <v>46304</v>
      </c>
      <c r="M1000" s="65" t="s">
        <v>315</v>
      </c>
      <c r="N1000" s="65" t="s">
        <v>793</v>
      </c>
      <c r="O1000" s="65" t="s">
        <v>289</v>
      </c>
      <c r="P1000" s="66">
        <v>46304</v>
      </c>
      <c r="Q1000" s="31">
        <f t="shared" si="30"/>
        <v>571</v>
      </c>
      <c r="R1000" s="31">
        <f t="shared" si="31"/>
        <v>600</v>
      </c>
      <c r="S1000" s="29">
        <f>IF($Q1000&lt;Parâmetros!$E$19,$G1000-1,$G1000)</f>
        <v>46304</v>
      </c>
    </row>
    <row r="1001" spans="1:19" ht="15" customHeight="1" x14ac:dyDescent="0.25">
      <c r="A1001" s="128">
        <v>52351</v>
      </c>
      <c r="B1001" s="65" t="s">
        <v>451</v>
      </c>
      <c r="C1001" s="65" t="s">
        <v>75</v>
      </c>
      <c r="D1001" s="66">
        <v>46304</v>
      </c>
      <c r="E1001" s="67">
        <v>0.47</v>
      </c>
      <c r="F1001" s="65" t="s">
        <v>285</v>
      </c>
      <c r="G1001" s="66">
        <v>46304</v>
      </c>
      <c r="H1001" s="129">
        <v>40521744</v>
      </c>
      <c r="I1001" s="129">
        <v>10</v>
      </c>
      <c r="J1001" s="65" t="s">
        <v>1548</v>
      </c>
      <c r="K1001" s="65" t="s">
        <v>1549</v>
      </c>
      <c r="L1001" s="66">
        <v>46304</v>
      </c>
      <c r="M1001" s="65" t="s">
        <v>315</v>
      </c>
      <c r="N1001" s="65" t="s">
        <v>793</v>
      </c>
      <c r="O1001" s="65" t="s">
        <v>289</v>
      </c>
      <c r="P1001" s="66">
        <v>46304</v>
      </c>
      <c r="Q1001" s="31">
        <f t="shared" si="30"/>
        <v>601</v>
      </c>
      <c r="R1001" s="31">
        <f t="shared" si="31"/>
        <v>630</v>
      </c>
      <c r="S1001" s="29">
        <f>IF($Q1001&lt;Parâmetros!$E$19,$G1001-1,$G1001)</f>
        <v>46304</v>
      </c>
    </row>
    <row r="1002" spans="1:19" ht="15" customHeight="1" x14ac:dyDescent="0.25">
      <c r="A1002" s="128">
        <v>52351</v>
      </c>
      <c r="B1002" s="65" t="s">
        <v>451</v>
      </c>
      <c r="C1002" s="65" t="s">
        <v>75</v>
      </c>
      <c r="D1002" s="66">
        <v>46304</v>
      </c>
      <c r="E1002" s="67">
        <v>0.49</v>
      </c>
      <c r="F1002" s="65" t="s">
        <v>285</v>
      </c>
      <c r="G1002" s="66">
        <v>46304</v>
      </c>
      <c r="H1002" s="129">
        <v>40521752</v>
      </c>
      <c r="I1002" s="129">
        <v>10</v>
      </c>
      <c r="J1002" s="65" t="s">
        <v>1550</v>
      </c>
      <c r="K1002" s="65" t="s">
        <v>1551</v>
      </c>
      <c r="L1002" s="66">
        <v>46304</v>
      </c>
      <c r="M1002" s="65" t="s">
        <v>315</v>
      </c>
      <c r="N1002" s="65" t="s">
        <v>793</v>
      </c>
      <c r="O1002" s="65" t="s">
        <v>289</v>
      </c>
      <c r="P1002" s="66">
        <v>46304</v>
      </c>
      <c r="Q1002" s="31">
        <f t="shared" si="30"/>
        <v>631</v>
      </c>
      <c r="R1002" s="31">
        <f t="shared" si="31"/>
        <v>660</v>
      </c>
      <c r="S1002" s="29">
        <f>IF($Q1002&lt;Parâmetros!$E$19,$G1002-1,$G1002)</f>
        <v>46304</v>
      </c>
    </row>
    <row r="1003" spans="1:19" ht="15" customHeight="1" x14ac:dyDescent="0.25">
      <c r="A1003" s="128">
        <v>52351</v>
      </c>
      <c r="B1003" s="65" t="s">
        <v>451</v>
      </c>
      <c r="C1003" s="65" t="s">
        <v>75</v>
      </c>
      <c r="D1003" s="66">
        <v>46304</v>
      </c>
      <c r="E1003" s="67">
        <v>0.49</v>
      </c>
      <c r="F1003" s="65" t="s">
        <v>285</v>
      </c>
      <c r="G1003" s="66">
        <v>46304</v>
      </c>
      <c r="H1003" s="129">
        <v>40521759</v>
      </c>
      <c r="I1003" s="129">
        <v>10</v>
      </c>
      <c r="J1003" s="65" t="s">
        <v>1552</v>
      </c>
      <c r="K1003" s="65" t="s">
        <v>1553</v>
      </c>
      <c r="L1003" s="66">
        <v>46304</v>
      </c>
      <c r="M1003" s="65" t="s">
        <v>315</v>
      </c>
      <c r="N1003" s="129">
        <v>3010871</v>
      </c>
      <c r="O1003" s="65" t="s">
        <v>289</v>
      </c>
      <c r="P1003" s="66">
        <v>46304</v>
      </c>
      <c r="Q1003" s="31">
        <f t="shared" si="30"/>
        <v>661</v>
      </c>
      <c r="R1003" s="31">
        <f t="shared" si="31"/>
        <v>690</v>
      </c>
      <c r="S1003" s="29">
        <f>IF($Q1003&lt;Parâmetros!$E$19,$G1003-1,$G1003)</f>
        <v>46304</v>
      </c>
    </row>
    <row r="1004" spans="1:19" ht="15" customHeight="1" x14ac:dyDescent="0.25">
      <c r="A1004" s="128">
        <v>52351</v>
      </c>
      <c r="B1004" s="65" t="s">
        <v>451</v>
      </c>
      <c r="C1004" s="65" t="s">
        <v>75</v>
      </c>
      <c r="D1004" s="66">
        <v>46304</v>
      </c>
      <c r="E1004" s="67">
        <v>0.51</v>
      </c>
      <c r="F1004" s="65" t="s">
        <v>285</v>
      </c>
      <c r="G1004" s="66">
        <v>46304</v>
      </c>
      <c r="H1004" s="129">
        <v>40521763</v>
      </c>
      <c r="I1004" s="129">
        <v>10</v>
      </c>
      <c r="J1004" s="65" t="s">
        <v>1554</v>
      </c>
      <c r="K1004" s="65" t="s">
        <v>1555</v>
      </c>
      <c r="L1004" s="66">
        <v>46304</v>
      </c>
      <c r="M1004" s="65" t="s">
        <v>315</v>
      </c>
      <c r="N1004" s="65" t="s">
        <v>793</v>
      </c>
      <c r="O1004" s="65" t="s">
        <v>289</v>
      </c>
      <c r="P1004" s="66">
        <v>46304</v>
      </c>
      <c r="Q1004" s="31">
        <f t="shared" si="30"/>
        <v>750</v>
      </c>
      <c r="R1004" s="31">
        <f t="shared" si="31"/>
        <v>780</v>
      </c>
      <c r="S1004" s="29">
        <f>IF($Q1004&lt;Parâmetros!$E$19,$G1004-1,$G1004)</f>
        <v>46304</v>
      </c>
    </row>
    <row r="1005" spans="1:19" ht="15" customHeight="1" x14ac:dyDescent="0.25">
      <c r="A1005" s="128">
        <v>52351</v>
      </c>
      <c r="B1005" s="65" t="s">
        <v>451</v>
      </c>
      <c r="C1005" s="65" t="s">
        <v>75</v>
      </c>
      <c r="D1005" s="66">
        <v>46304</v>
      </c>
      <c r="E1005" s="67">
        <v>1.49</v>
      </c>
      <c r="F1005" s="65" t="s">
        <v>285</v>
      </c>
      <c r="G1005" s="66">
        <v>46304</v>
      </c>
      <c r="H1005" s="129">
        <v>40521761</v>
      </c>
      <c r="I1005" s="129">
        <v>10</v>
      </c>
      <c r="J1005" s="65" t="s">
        <v>1556</v>
      </c>
      <c r="K1005" s="65" t="s">
        <v>1557</v>
      </c>
      <c r="L1005" s="66">
        <v>46304</v>
      </c>
      <c r="M1005" s="65" t="s">
        <v>315</v>
      </c>
      <c r="N1005" s="129">
        <v>3006826</v>
      </c>
      <c r="O1005" s="65" t="s">
        <v>289</v>
      </c>
      <c r="P1005" s="66">
        <v>46304</v>
      </c>
      <c r="Q1005" s="31">
        <f t="shared" si="30"/>
        <v>781</v>
      </c>
      <c r="R1005" s="31">
        <f t="shared" si="31"/>
        <v>870</v>
      </c>
      <c r="S1005" s="29">
        <f>IF($Q1005&lt;Parâmetros!$E$19,$G1005-1,$G1005)</f>
        <v>46304</v>
      </c>
    </row>
    <row r="1006" spans="1:19" ht="15" customHeight="1" x14ac:dyDescent="0.25">
      <c r="A1006" s="128">
        <v>52351</v>
      </c>
      <c r="B1006" s="65" t="s">
        <v>451</v>
      </c>
      <c r="C1006" s="65" t="s">
        <v>75</v>
      </c>
      <c r="D1006" s="66">
        <v>46304</v>
      </c>
      <c r="E1006" s="67">
        <v>0.49</v>
      </c>
      <c r="F1006" s="65" t="s">
        <v>285</v>
      </c>
      <c r="G1006" s="66">
        <v>46304</v>
      </c>
      <c r="H1006" s="129">
        <v>40521769</v>
      </c>
      <c r="I1006" s="129">
        <v>10</v>
      </c>
      <c r="J1006" s="65" t="s">
        <v>1558</v>
      </c>
      <c r="K1006" s="65" t="s">
        <v>1559</v>
      </c>
      <c r="L1006" s="66">
        <v>46304</v>
      </c>
      <c r="M1006" s="65" t="s">
        <v>315</v>
      </c>
      <c r="N1006" s="65" t="s">
        <v>793</v>
      </c>
      <c r="O1006" s="65" t="s">
        <v>289</v>
      </c>
      <c r="P1006" s="66">
        <v>46304</v>
      </c>
      <c r="Q1006" s="31">
        <f t="shared" si="30"/>
        <v>871</v>
      </c>
      <c r="R1006" s="31">
        <f t="shared" si="31"/>
        <v>900</v>
      </c>
      <c r="S1006" s="29">
        <f>IF($Q1006&lt;Parâmetros!$E$19,$G1006-1,$G1006)</f>
        <v>46304</v>
      </c>
    </row>
    <row r="1007" spans="1:19" ht="15" customHeight="1" x14ac:dyDescent="0.25">
      <c r="A1007" s="128">
        <v>52351</v>
      </c>
      <c r="B1007" s="65" t="s">
        <v>451</v>
      </c>
      <c r="C1007" s="65" t="s">
        <v>75</v>
      </c>
      <c r="D1007" s="66">
        <v>46304</v>
      </c>
      <c r="E1007" s="67">
        <v>0.49</v>
      </c>
      <c r="F1007" s="65" t="s">
        <v>285</v>
      </c>
      <c r="G1007" s="66">
        <v>46304</v>
      </c>
      <c r="H1007" s="129">
        <v>40521702</v>
      </c>
      <c r="I1007" s="129">
        <v>10</v>
      </c>
      <c r="J1007" s="65" t="s">
        <v>1560</v>
      </c>
      <c r="K1007" s="65" t="s">
        <v>1561</v>
      </c>
      <c r="L1007" s="66">
        <v>46304</v>
      </c>
      <c r="M1007" s="65" t="s">
        <v>315</v>
      </c>
      <c r="N1007" s="129">
        <v>3004655</v>
      </c>
      <c r="O1007" s="65" t="s">
        <v>289</v>
      </c>
      <c r="P1007" s="66">
        <v>46304</v>
      </c>
      <c r="Q1007" s="31">
        <f t="shared" si="30"/>
        <v>901</v>
      </c>
      <c r="R1007" s="31">
        <f t="shared" si="31"/>
        <v>930</v>
      </c>
      <c r="S1007" s="29">
        <f>IF($Q1007&lt;Parâmetros!$E$19,$G1007-1,$G1007)</f>
        <v>46304</v>
      </c>
    </row>
    <row r="1008" spans="1:19" ht="15" customHeight="1" x14ac:dyDescent="0.25">
      <c r="A1008" s="128">
        <v>52351</v>
      </c>
      <c r="B1008" s="65" t="s">
        <v>451</v>
      </c>
      <c r="C1008" s="65" t="s">
        <v>75</v>
      </c>
      <c r="D1008" s="66">
        <v>46304</v>
      </c>
      <c r="E1008" s="67">
        <v>0.24</v>
      </c>
      <c r="F1008" s="65" t="s">
        <v>285</v>
      </c>
      <c r="G1008" s="66">
        <v>46304</v>
      </c>
      <c r="H1008" s="129">
        <v>40523778</v>
      </c>
      <c r="I1008" s="129">
        <v>20</v>
      </c>
      <c r="J1008" s="65" t="s">
        <v>1562</v>
      </c>
      <c r="K1008" s="65" t="s">
        <v>1563</v>
      </c>
      <c r="L1008" s="66">
        <v>46304</v>
      </c>
      <c r="M1008" s="65" t="s">
        <v>287</v>
      </c>
      <c r="N1008" s="65" t="s">
        <v>793</v>
      </c>
      <c r="O1008" s="65" t="s">
        <v>289</v>
      </c>
      <c r="P1008" s="66">
        <v>46304</v>
      </c>
      <c r="Q1008" s="31">
        <f t="shared" si="30"/>
        <v>938</v>
      </c>
      <c r="R1008" s="31">
        <f t="shared" si="31"/>
        <v>953</v>
      </c>
      <c r="S1008" s="29">
        <f>IF($Q1008&lt;Parâmetros!$E$19,$G1008-1,$G1008)</f>
        <v>46304</v>
      </c>
    </row>
    <row r="1009" spans="1:19" ht="15" customHeight="1" x14ac:dyDescent="0.25">
      <c r="A1009" s="128">
        <v>52351</v>
      </c>
      <c r="B1009" s="65" t="s">
        <v>451</v>
      </c>
      <c r="C1009" s="65" t="s">
        <v>75</v>
      </c>
      <c r="D1009" s="66">
        <v>46304</v>
      </c>
      <c r="E1009" s="67">
        <v>0.14000000000000001</v>
      </c>
      <c r="F1009" s="65" t="s">
        <v>285</v>
      </c>
      <c r="G1009" s="66">
        <v>46304</v>
      </c>
      <c r="H1009" s="129">
        <v>40523778</v>
      </c>
      <c r="I1009" s="129">
        <v>30</v>
      </c>
      <c r="J1009" s="65" t="s">
        <v>1564</v>
      </c>
      <c r="K1009" s="65" t="s">
        <v>1565</v>
      </c>
      <c r="L1009" s="66">
        <v>46304</v>
      </c>
      <c r="M1009" s="65" t="s">
        <v>287</v>
      </c>
      <c r="N1009" s="65" t="s">
        <v>793</v>
      </c>
      <c r="O1009" s="65" t="s">
        <v>289</v>
      </c>
      <c r="P1009" s="66">
        <v>46304</v>
      </c>
      <c r="Q1009" s="31">
        <f t="shared" si="30"/>
        <v>953</v>
      </c>
      <c r="R1009" s="31">
        <f t="shared" si="31"/>
        <v>961</v>
      </c>
      <c r="S1009" s="29">
        <f>IF($Q1009&lt;Parâmetros!$E$19,$G1009-1,$G1009)</f>
        <v>46304</v>
      </c>
    </row>
    <row r="1010" spans="1:19" ht="15" customHeight="1" x14ac:dyDescent="0.25">
      <c r="A1010" s="128">
        <v>52351</v>
      </c>
      <c r="B1010" s="65" t="s">
        <v>451</v>
      </c>
      <c r="C1010" s="65" t="s">
        <v>75</v>
      </c>
      <c r="D1010" s="66">
        <v>46304</v>
      </c>
      <c r="E1010" s="67">
        <v>0.32</v>
      </c>
      <c r="F1010" s="65" t="s">
        <v>285</v>
      </c>
      <c r="G1010" s="66">
        <v>46304</v>
      </c>
      <c r="H1010" s="129">
        <v>40523778</v>
      </c>
      <c r="I1010" s="129">
        <v>40</v>
      </c>
      <c r="J1010" s="65" t="s">
        <v>1566</v>
      </c>
      <c r="K1010" s="65" t="s">
        <v>1567</v>
      </c>
      <c r="L1010" s="66">
        <v>46304</v>
      </c>
      <c r="M1010" s="65" t="s">
        <v>287</v>
      </c>
      <c r="N1010" s="65" t="s">
        <v>793</v>
      </c>
      <c r="O1010" s="65" t="s">
        <v>289</v>
      </c>
      <c r="P1010" s="66">
        <v>46304</v>
      </c>
      <c r="Q1010" s="31">
        <f t="shared" si="30"/>
        <v>961</v>
      </c>
      <c r="R1010" s="31">
        <f t="shared" si="31"/>
        <v>980</v>
      </c>
      <c r="S1010" s="29">
        <f>IF($Q1010&lt;Parâmetros!$E$19,$G1010-1,$G1010)</f>
        <v>46304</v>
      </c>
    </row>
    <row r="1011" spans="1:19" ht="15" customHeight="1" x14ac:dyDescent="0.25">
      <c r="A1011" s="128">
        <v>52351</v>
      </c>
      <c r="B1011" s="65" t="s">
        <v>451</v>
      </c>
      <c r="C1011" s="65" t="s">
        <v>75</v>
      </c>
      <c r="D1011" s="66">
        <v>46305</v>
      </c>
      <c r="E1011" s="67">
        <v>4.34</v>
      </c>
      <c r="F1011" s="65" t="s">
        <v>285</v>
      </c>
      <c r="G1011" s="66">
        <v>46305</v>
      </c>
      <c r="H1011" s="129">
        <v>40523778</v>
      </c>
      <c r="I1011" s="129">
        <v>10</v>
      </c>
      <c r="J1011" s="65" t="s">
        <v>1803</v>
      </c>
      <c r="K1011" s="65" t="s">
        <v>1804</v>
      </c>
      <c r="L1011" s="66">
        <v>46305</v>
      </c>
      <c r="M1011" s="65" t="s">
        <v>287</v>
      </c>
      <c r="N1011" s="65" t="s">
        <v>793</v>
      </c>
      <c r="O1011" s="65" t="s">
        <v>289</v>
      </c>
      <c r="P1011" s="66">
        <v>46305</v>
      </c>
      <c r="Q1011" s="31">
        <f t="shared" si="30"/>
        <v>430</v>
      </c>
      <c r="R1011" s="31">
        <f t="shared" si="31"/>
        <v>690</v>
      </c>
      <c r="S1011" s="29">
        <f>IF($Q1011&lt;Parâmetros!$E$19,$G1011-1,$G1011)</f>
        <v>46305</v>
      </c>
    </row>
    <row r="1012" spans="1:19" ht="15" customHeight="1" x14ac:dyDescent="0.25">
      <c r="A1012" s="128">
        <v>52351</v>
      </c>
      <c r="B1012" s="65" t="s">
        <v>451</v>
      </c>
      <c r="C1012" s="65" t="s">
        <v>75</v>
      </c>
      <c r="D1012" s="66">
        <v>46305</v>
      </c>
      <c r="E1012" s="67">
        <v>1.01</v>
      </c>
      <c r="F1012" s="65" t="s">
        <v>285</v>
      </c>
      <c r="G1012" s="66">
        <v>46305</v>
      </c>
      <c r="H1012" s="129">
        <v>40524566</v>
      </c>
      <c r="I1012" s="129">
        <v>10</v>
      </c>
      <c r="J1012" s="65" t="s">
        <v>1805</v>
      </c>
      <c r="K1012" s="65" t="s">
        <v>1806</v>
      </c>
      <c r="L1012" s="66">
        <v>46305</v>
      </c>
      <c r="M1012" s="65" t="s">
        <v>287</v>
      </c>
      <c r="N1012" s="129">
        <v>3006612</v>
      </c>
      <c r="O1012" s="65" t="s">
        <v>289</v>
      </c>
      <c r="P1012" s="66">
        <v>46305</v>
      </c>
      <c r="Q1012" s="31">
        <f t="shared" si="30"/>
        <v>750</v>
      </c>
      <c r="R1012" s="31">
        <f t="shared" si="31"/>
        <v>810</v>
      </c>
      <c r="S1012" s="29">
        <f>IF($Q1012&lt;Parâmetros!$E$19,$G1012-1,$G1012)</f>
        <v>46305</v>
      </c>
    </row>
    <row r="1013" spans="1:19" ht="15" customHeight="1" x14ac:dyDescent="0.25">
      <c r="A1013" s="128">
        <v>52351</v>
      </c>
      <c r="B1013" s="65" t="s">
        <v>451</v>
      </c>
      <c r="C1013" s="65" t="s">
        <v>75</v>
      </c>
      <c r="D1013" s="66">
        <v>46305</v>
      </c>
      <c r="E1013" s="67">
        <v>0.47</v>
      </c>
      <c r="F1013" s="65" t="s">
        <v>285</v>
      </c>
      <c r="G1013" s="66">
        <v>46305</v>
      </c>
      <c r="H1013" s="129">
        <v>40521779</v>
      </c>
      <c r="I1013" s="129">
        <v>10</v>
      </c>
      <c r="J1013" s="65" t="s">
        <v>1807</v>
      </c>
      <c r="K1013" s="65" t="s">
        <v>1808</v>
      </c>
      <c r="L1013" s="66">
        <v>46305</v>
      </c>
      <c r="M1013" s="65" t="s">
        <v>315</v>
      </c>
      <c r="N1013" s="65" t="s">
        <v>793</v>
      </c>
      <c r="O1013" s="65" t="s">
        <v>289</v>
      </c>
      <c r="P1013" s="66">
        <v>46305</v>
      </c>
      <c r="Q1013" s="31">
        <f t="shared" si="30"/>
        <v>811</v>
      </c>
      <c r="R1013" s="31">
        <f t="shared" si="31"/>
        <v>840</v>
      </c>
      <c r="S1013" s="29">
        <f>IF($Q1013&lt;Parâmetros!$E$19,$G1013-1,$G1013)</f>
        <v>46305</v>
      </c>
    </row>
    <row r="1014" spans="1:19" ht="15" customHeight="1" x14ac:dyDescent="0.25">
      <c r="A1014" s="128">
        <v>52351</v>
      </c>
      <c r="B1014" s="65" t="s">
        <v>451</v>
      </c>
      <c r="C1014" s="65" t="s">
        <v>75</v>
      </c>
      <c r="D1014" s="66">
        <v>46305</v>
      </c>
      <c r="E1014" s="67">
        <v>0.98</v>
      </c>
      <c r="F1014" s="65" t="s">
        <v>285</v>
      </c>
      <c r="G1014" s="66">
        <v>46305</v>
      </c>
      <c r="H1014" s="129">
        <v>40521668</v>
      </c>
      <c r="I1014" s="129">
        <v>10</v>
      </c>
      <c r="J1014" s="65" t="s">
        <v>1809</v>
      </c>
      <c r="K1014" s="65" t="s">
        <v>1810</v>
      </c>
      <c r="L1014" s="66">
        <v>46305</v>
      </c>
      <c r="M1014" s="65" t="s">
        <v>357</v>
      </c>
      <c r="N1014" s="65" t="s">
        <v>793</v>
      </c>
      <c r="O1014" s="65" t="s">
        <v>289</v>
      </c>
      <c r="P1014" s="66">
        <v>46305</v>
      </c>
      <c r="Q1014" s="31">
        <f t="shared" si="30"/>
        <v>841</v>
      </c>
      <c r="R1014" s="31">
        <f t="shared" si="31"/>
        <v>900</v>
      </c>
      <c r="S1014" s="29">
        <f>IF($Q1014&lt;Parâmetros!$E$19,$G1014-1,$G1014)</f>
        <v>46305</v>
      </c>
    </row>
    <row r="1015" spans="1:19" ht="15" customHeight="1" x14ac:dyDescent="0.25">
      <c r="A1015" s="128">
        <v>52351</v>
      </c>
      <c r="B1015" s="65" t="s">
        <v>451</v>
      </c>
      <c r="C1015" s="65" t="s">
        <v>75</v>
      </c>
      <c r="D1015" s="66">
        <v>46307</v>
      </c>
      <c r="E1015" s="67">
        <v>1.84</v>
      </c>
      <c r="F1015" s="65" t="s">
        <v>285</v>
      </c>
      <c r="G1015" s="66">
        <v>46307</v>
      </c>
      <c r="H1015" s="129">
        <v>40525200</v>
      </c>
      <c r="I1015" s="129">
        <v>10</v>
      </c>
      <c r="J1015" s="65" t="s">
        <v>2352</v>
      </c>
      <c r="K1015" s="65" t="s">
        <v>2353</v>
      </c>
      <c r="L1015" s="66">
        <v>46307</v>
      </c>
      <c r="M1015" s="65" t="s">
        <v>287</v>
      </c>
      <c r="N1015" s="65" t="s">
        <v>793</v>
      </c>
      <c r="O1015" s="65" t="s">
        <v>289</v>
      </c>
      <c r="P1015" s="66">
        <v>46307</v>
      </c>
      <c r="Q1015" s="31">
        <f t="shared" si="30"/>
        <v>430</v>
      </c>
      <c r="R1015" s="31">
        <f t="shared" si="31"/>
        <v>540</v>
      </c>
      <c r="S1015" s="29">
        <f>IF($Q1015&lt;Parâmetros!$E$19,$G1015-1,$G1015)</f>
        <v>46307</v>
      </c>
    </row>
    <row r="1016" spans="1:19" ht="15" customHeight="1" x14ac:dyDescent="0.25">
      <c r="A1016" s="128">
        <v>52351</v>
      </c>
      <c r="B1016" s="65" t="s">
        <v>451</v>
      </c>
      <c r="C1016" s="65" t="s">
        <v>75</v>
      </c>
      <c r="D1016" s="66">
        <v>46307</v>
      </c>
      <c r="E1016" s="67">
        <v>2.4900000000000002</v>
      </c>
      <c r="F1016" s="65" t="s">
        <v>285</v>
      </c>
      <c r="G1016" s="66">
        <v>46307</v>
      </c>
      <c r="H1016" s="129">
        <v>40524373</v>
      </c>
      <c r="I1016" s="129">
        <v>10</v>
      </c>
      <c r="J1016" s="65" t="s">
        <v>992</v>
      </c>
      <c r="K1016" s="65" t="s">
        <v>384</v>
      </c>
      <c r="L1016" s="66">
        <v>46307</v>
      </c>
      <c r="M1016" s="65" t="s">
        <v>315</v>
      </c>
      <c r="N1016" s="65" t="s">
        <v>793</v>
      </c>
      <c r="O1016" s="65" t="s">
        <v>289</v>
      </c>
      <c r="P1016" s="66">
        <v>46307</v>
      </c>
      <c r="Q1016" s="31">
        <f t="shared" si="30"/>
        <v>541</v>
      </c>
      <c r="R1016" s="31">
        <f t="shared" si="31"/>
        <v>690</v>
      </c>
      <c r="S1016" s="29">
        <f>IF($Q1016&lt;Parâmetros!$E$19,$G1016-1,$G1016)</f>
        <v>46307</v>
      </c>
    </row>
    <row r="1017" spans="1:19" ht="15" customHeight="1" x14ac:dyDescent="0.25">
      <c r="A1017" s="128">
        <v>52351</v>
      </c>
      <c r="B1017" s="65" t="s">
        <v>451</v>
      </c>
      <c r="C1017" s="65" t="s">
        <v>75</v>
      </c>
      <c r="D1017" s="66">
        <v>46307</v>
      </c>
      <c r="E1017" s="67">
        <v>1.01</v>
      </c>
      <c r="F1017" s="65" t="s">
        <v>285</v>
      </c>
      <c r="G1017" s="66">
        <v>46307</v>
      </c>
      <c r="H1017" s="129">
        <v>40524534</v>
      </c>
      <c r="I1017" s="129">
        <v>10</v>
      </c>
      <c r="J1017" s="65" t="s">
        <v>2354</v>
      </c>
      <c r="K1017" s="65" t="s">
        <v>841</v>
      </c>
      <c r="L1017" s="66">
        <v>46307</v>
      </c>
      <c r="M1017" s="65" t="s">
        <v>357</v>
      </c>
      <c r="N1017" s="65" t="s">
        <v>793</v>
      </c>
      <c r="O1017" s="65" t="s">
        <v>289</v>
      </c>
      <c r="P1017" s="66">
        <v>46307</v>
      </c>
      <c r="Q1017" s="31">
        <f t="shared" si="30"/>
        <v>750</v>
      </c>
      <c r="R1017" s="31">
        <f t="shared" si="31"/>
        <v>810</v>
      </c>
      <c r="S1017" s="29">
        <f>IF($Q1017&lt;Parâmetros!$E$19,$G1017-1,$G1017)</f>
        <v>46307</v>
      </c>
    </row>
    <row r="1018" spans="1:19" ht="15" customHeight="1" x14ac:dyDescent="0.25">
      <c r="A1018" s="128">
        <v>52351</v>
      </c>
      <c r="B1018" s="65" t="s">
        <v>451</v>
      </c>
      <c r="C1018" s="65" t="s">
        <v>75</v>
      </c>
      <c r="D1018" s="66">
        <v>46308</v>
      </c>
      <c r="E1018" s="67">
        <v>0.67</v>
      </c>
      <c r="F1018" s="65" t="s">
        <v>285</v>
      </c>
      <c r="G1018" s="66">
        <v>46308</v>
      </c>
      <c r="H1018" s="129">
        <v>40524368</v>
      </c>
      <c r="I1018" s="129">
        <v>10</v>
      </c>
      <c r="J1018" s="65" t="s">
        <v>1115</v>
      </c>
      <c r="K1018" s="65" t="s">
        <v>2571</v>
      </c>
      <c r="L1018" s="66">
        <v>46308</v>
      </c>
      <c r="M1018" s="65" t="s">
        <v>315</v>
      </c>
      <c r="N1018" s="65" t="s">
        <v>793</v>
      </c>
      <c r="O1018" s="65" t="s">
        <v>289</v>
      </c>
      <c r="P1018" s="66">
        <v>46308</v>
      </c>
      <c r="Q1018" s="31">
        <f t="shared" si="30"/>
        <v>440</v>
      </c>
      <c r="R1018" s="31">
        <f t="shared" si="31"/>
        <v>480</v>
      </c>
      <c r="S1018" s="29">
        <f>IF($Q1018&lt;Parâmetros!$E$19,$G1018-1,$G1018)</f>
        <v>46308</v>
      </c>
    </row>
    <row r="1019" spans="1:19" ht="15" customHeight="1" x14ac:dyDescent="0.25">
      <c r="A1019" s="128">
        <v>52351</v>
      </c>
      <c r="B1019" s="65" t="s">
        <v>451</v>
      </c>
      <c r="C1019" s="65" t="s">
        <v>75</v>
      </c>
      <c r="D1019" s="66">
        <v>46308</v>
      </c>
      <c r="E1019" s="67">
        <v>0.49</v>
      </c>
      <c r="F1019" s="65" t="s">
        <v>285</v>
      </c>
      <c r="G1019" s="66">
        <v>46308</v>
      </c>
      <c r="H1019" s="129">
        <v>40524369</v>
      </c>
      <c r="I1019" s="129">
        <v>10</v>
      </c>
      <c r="J1019" s="65" t="s">
        <v>2572</v>
      </c>
      <c r="K1019" s="65" t="s">
        <v>2329</v>
      </c>
      <c r="L1019" s="66">
        <v>46308</v>
      </c>
      <c r="M1019" s="65" t="s">
        <v>315</v>
      </c>
      <c r="N1019" s="65" t="s">
        <v>793</v>
      </c>
      <c r="O1019" s="65" t="s">
        <v>289</v>
      </c>
      <c r="P1019" s="66">
        <v>46308</v>
      </c>
      <c r="Q1019" s="31">
        <f t="shared" si="30"/>
        <v>481</v>
      </c>
      <c r="R1019" s="31">
        <f t="shared" si="31"/>
        <v>510</v>
      </c>
      <c r="S1019" s="29">
        <f>IF($Q1019&lt;Parâmetros!$E$19,$G1019-1,$G1019)</f>
        <v>46308</v>
      </c>
    </row>
    <row r="1020" spans="1:19" ht="15" customHeight="1" x14ac:dyDescent="0.25">
      <c r="A1020" s="128">
        <v>52351</v>
      </c>
      <c r="B1020" s="65" t="s">
        <v>451</v>
      </c>
      <c r="C1020" s="65" t="s">
        <v>75</v>
      </c>
      <c r="D1020" s="66">
        <v>46308</v>
      </c>
      <c r="E1020" s="67">
        <v>0.49</v>
      </c>
      <c r="F1020" s="65" t="s">
        <v>285</v>
      </c>
      <c r="G1020" s="66">
        <v>46308</v>
      </c>
      <c r="H1020" s="129">
        <v>40524370</v>
      </c>
      <c r="I1020" s="129">
        <v>10</v>
      </c>
      <c r="J1020" s="65" t="s">
        <v>2573</v>
      </c>
      <c r="K1020" s="65" t="s">
        <v>2574</v>
      </c>
      <c r="L1020" s="66">
        <v>46308</v>
      </c>
      <c r="M1020" s="65" t="s">
        <v>315</v>
      </c>
      <c r="N1020" s="65" t="s">
        <v>793</v>
      </c>
      <c r="O1020" s="65" t="s">
        <v>289</v>
      </c>
      <c r="P1020" s="66">
        <v>46308</v>
      </c>
      <c r="Q1020" s="31">
        <f t="shared" si="30"/>
        <v>511</v>
      </c>
      <c r="R1020" s="31">
        <f t="shared" si="31"/>
        <v>540</v>
      </c>
      <c r="S1020" s="29">
        <f>IF($Q1020&lt;Parâmetros!$E$19,$G1020-1,$G1020)</f>
        <v>46308</v>
      </c>
    </row>
    <row r="1021" spans="1:19" ht="15" customHeight="1" x14ac:dyDescent="0.25">
      <c r="A1021" s="128">
        <v>52351</v>
      </c>
      <c r="B1021" s="65" t="s">
        <v>451</v>
      </c>
      <c r="C1021" s="65" t="s">
        <v>75</v>
      </c>
      <c r="D1021" s="66">
        <v>46308</v>
      </c>
      <c r="E1021" s="67">
        <v>0.47</v>
      </c>
      <c r="F1021" s="65" t="s">
        <v>285</v>
      </c>
      <c r="G1021" s="66">
        <v>46308</v>
      </c>
      <c r="H1021" s="129">
        <v>40524371</v>
      </c>
      <c r="I1021" s="129">
        <v>10</v>
      </c>
      <c r="J1021" s="65" t="s">
        <v>2575</v>
      </c>
      <c r="K1021" s="65" t="s">
        <v>2576</v>
      </c>
      <c r="L1021" s="66">
        <v>46308</v>
      </c>
      <c r="M1021" s="65" t="s">
        <v>315</v>
      </c>
      <c r="N1021" s="65" t="s">
        <v>793</v>
      </c>
      <c r="O1021" s="65" t="s">
        <v>289</v>
      </c>
      <c r="P1021" s="66">
        <v>46308</v>
      </c>
      <c r="Q1021" s="31">
        <f t="shared" si="30"/>
        <v>541</v>
      </c>
      <c r="R1021" s="31">
        <f t="shared" si="31"/>
        <v>570</v>
      </c>
      <c r="S1021" s="29">
        <f>IF($Q1021&lt;Parâmetros!$E$19,$G1021-1,$G1021)</f>
        <v>46308</v>
      </c>
    </row>
    <row r="1022" spans="1:19" ht="15" customHeight="1" x14ac:dyDescent="0.25">
      <c r="A1022" s="128">
        <v>52351</v>
      </c>
      <c r="B1022" s="65" t="s">
        <v>451</v>
      </c>
      <c r="C1022" s="65" t="s">
        <v>75</v>
      </c>
      <c r="D1022" s="66">
        <v>46308</v>
      </c>
      <c r="E1022" s="67">
        <v>1.99</v>
      </c>
      <c r="F1022" s="65" t="s">
        <v>285</v>
      </c>
      <c r="G1022" s="66">
        <v>46308</v>
      </c>
      <c r="H1022" s="129">
        <v>40524372</v>
      </c>
      <c r="I1022" s="129">
        <v>10</v>
      </c>
      <c r="J1022" s="65" t="s">
        <v>2577</v>
      </c>
      <c r="K1022" s="65" t="s">
        <v>2578</v>
      </c>
      <c r="L1022" s="66">
        <v>46308</v>
      </c>
      <c r="M1022" s="65" t="s">
        <v>315</v>
      </c>
      <c r="N1022" s="65" t="s">
        <v>793</v>
      </c>
      <c r="O1022" s="65" t="s">
        <v>289</v>
      </c>
      <c r="P1022" s="66">
        <v>46308</v>
      </c>
      <c r="Q1022" s="31">
        <f t="shared" ref="Q1022:Q1085" si="32">IFERROR(VALUE(LEFT($J1022,2))*60+VALUE(MID($J1022,4,2)),9999)</f>
        <v>571</v>
      </c>
      <c r="R1022" s="31">
        <f t="shared" ref="R1022:R1085" si="33">IFERROR(VALUE(LEFT($K1022,2))*60+VALUE(MID($K1022,4,2)),"")</f>
        <v>690</v>
      </c>
      <c r="S1022" s="29">
        <f>IF($Q1022&lt;Parâmetros!$E$19,$G1022-1,$G1022)</f>
        <v>46308</v>
      </c>
    </row>
    <row r="1023" spans="1:19" ht="15" customHeight="1" x14ac:dyDescent="0.25">
      <c r="A1023" s="128">
        <v>52351</v>
      </c>
      <c r="B1023" s="65" t="s">
        <v>451</v>
      </c>
      <c r="C1023" s="65" t="s">
        <v>75</v>
      </c>
      <c r="D1023" s="66">
        <v>46308</v>
      </c>
      <c r="E1023" s="67">
        <v>0.5</v>
      </c>
      <c r="F1023" s="65" t="s">
        <v>285</v>
      </c>
      <c r="G1023" s="66">
        <v>46308</v>
      </c>
      <c r="H1023" s="129">
        <v>40524498</v>
      </c>
      <c r="I1023" s="129">
        <v>10</v>
      </c>
      <c r="J1023" s="65" t="s">
        <v>1401</v>
      </c>
      <c r="K1023" s="65" t="s">
        <v>2579</v>
      </c>
      <c r="L1023" s="66">
        <v>46308</v>
      </c>
      <c r="M1023" s="65" t="s">
        <v>315</v>
      </c>
      <c r="N1023" s="65" t="s">
        <v>793</v>
      </c>
      <c r="O1023" s="65" t="s">
        <v>289</v>
      </c>
      <c r="P1023" s="66">
        <v>46308</v>
      </c>
      <c r="Q1023" s="31">
        <f t="shared" si="32"/>
        <v>750</v>
      </c>
      <c r="R1023" s="31">
        <f t="shared" si="33"/>
        <v>780</v>
      </c>
      <c r="S1023" s="29">
        <f>IF($Q1023&lt;Parâmetros!$E$19,$G1023-1,$G1023)</f>
        <v>46308</v>
      </c>
    </row>
    <row r="1024" spans="1:19" ht="15" customHeight="1" x14ac:dyDescent="0.25">
      <c r="A1024" s="128">
        <v>52351</v>
      </c>
      <c r="B1024" s="65" t="s">
        <v>451</v>
      </c>
      <c r="C1024" s="65" t="s">
        <v>75</v>
      </c>
      <c r="D1024" s="66">
        <v>46308</v>
      </c>
      <c r="E1024" s="67">
        <v>0.64</v>
      </c>
      <c r="F1024" s="65" t="s">
        <v>285</v>
      </c>
      <c r="G1024" s="66">
        <v>46308</v>
      </c>
      <c r="H1024" s="129">
        <v>40524480</v>
      </c>
      <c r="I1024" s="129">
        <v>10</v>
      </c>
      <c r="J1024" s="65" t="s">
        <v>2580</v>
      </c>
      <c r="K1024" s="65" t="s">
        <v>2581</v>
      </c>
      <c r="L1024" s="66">
        <v>46308</v>
      </c>
      <c r="M1024" s="65" t="s">
        <v>315</v>
      </c>
      <c r="N1024" s="65" t="s">
        <v>793</v>
      </c>
      <c r="O1024" s="65" t="s">
        <v>289</v>
      </c>
      <c r="P1024" s="66">
        <v>46308</v>
      </c>
      <c r="Q1024" s="31">
        <f t="shared" si="32"/>
        <v>781</v>
      </c>
      <c r="R1024" s="31">
        <f t="shared" si="33"/>
        <v>820</v>
      </c>
      <c r="S1024" s="29">
        <f>IF($Q1024&lt;Parâmetros!$E$19,$G1024-1,$G1024)</f>
        <v>46308</v>
      </c>
    </row>
    <row r="1025" spans="1:19" ht="15" customHeight="1" x14ac:dyDescent="0.25">
      <c r="A1025" s="128">
        <v>52351</v>
      </c>
      <c r="B1025" s="65" t="s">
        <v>451</v>
      </c>
      <c r="C1025" s="65" t="s">
        <v>75</v>
      </c>
      <c r="D1025" s="66">
        <v>46308</v>
      </c>
      <c r="E1025" s="67">
        <v>0.65</v>
      </c>
      <c r="F1025" s="65" t="s">
        <v>285</v>
      </c>
      <c r="G1025" s="66">
        <v>46308</v>
      </c>
      <c r="H1025" s="129">
        <v>40524518</v>
      </c>
      <c r="I1025" s="129">
        <v>10</v>
      </c>
      <c r="J1025" s="65" t="s">
        <v>2528</v>
      </c>
      <c r="K1025" s="65" t="s">
        <v>2582</v>
      </c>
      <c r="L1025" s="66">
        <v>46308</v>
      </c>
      <c r="M1025" s="65" t="s">
        <v>315</v>
      </c>
      <c r="N1025" s="65" t="s">
        <v>793</v>
      </c>
      <c r="O1025" s="65" t="s">
        <v>289</v>
      </c>
      <c r="P1025" s="66">
        <v>46308</v>
      </c>
      <c r="Q1025" s="31">
        <f t="shared" si="32"/>
        <v>821</v>
      </c>
      <c r="R1025" s="31">
        <f t="shared" si="33"/>
        <v>860</v>
      </c>
      <c r="S1025" s="29">
        <f>IF($Q1025&lt;Parâmetros!$E$19,$G1025-1,$G1025)</f>
        <v>46308</v>
      </c>
    </row>
    <row r="1026" spans="1:19" ht="15" customHeight="1" x14ac:dyDescent="0.25">
      <c r="A1026" s="128">
        <v>52351</v>
      </c>
      <c r="B1026" s="65" t="s">
        <v>451</v>
      </c>
      <c r="C1026" s="65" t="s">
        <v>75</v>
      </c>
      <c r="D1026" s="66">
        <v>46309</v>
      </c>
      <c r="E1026" s="67">
        <v>0.66</v>
      </c>
      <c r="F1026" s="65" t="s">
        <v>285</v>
      </c>
      <c r="G1026" s="66">
        <v>46308</v>
      </c>
      <c r="H1026" s="129">
        <v>40524520</v>
      </c>
      <c r="I1026" s="129">
        <v>10</v>
      </c>
      <c r="J1026" s="65" t="s">
        <v>2768</v>
      </c>
      <c r="K1026" s="65" t="s">
        <v>2769</v>
      </c>
      <c r="L1026" s="66">
        <v>46308</v>
      </c>
      <c r="M1026" s="65" t="s">
        <v>315</v>
      </c>
      <c r="N1026" s="65" t="s">
        <v>793</v>
      </c>
      <c r="O1026" s="65" t="s">
        <v>289</v>
      </c>
      <c r="P1026" s="66">
        <v>46309</v>
      </c>
      <c r="Q1026" s="31">
        <f t="shared" si="32"/>
        <v>861</v>
      </c>
      <c r="R1026" s="31">
        <f t="shared" si="33"/>
        <v>900</v>
      </c>
      <c r="S1026" s="29">
        <f>IF($Q1026&lt;Parâmetros!$E$19,$G1026-1,$G1026)</f>
        <v>46308</v>
      </c>
    </row>
    <row r="1027" spans="1:19" ht="15" customHeight="1" x14ac:dyDescent="0.25">
      <c r="A1027" s="128">
        <v>52351</v>
      </c>
      <c r="B1027" s="65" t="s">
        <v>451</v>
      </c>
      <c r="C1027" s="65" t="s">
        <v>75</v>
      </c>
      <c r="D1027" s="66">
        <v>46309</v>
      </c>
      <c r="E1027" s="67">
        <v>0.32</v>
      </c>
      <c r="F1027" s="65" t="s">
        <v>285</v>
      </c>
      <c r="G1027" s="66">
        <v>46308</v>
      </c>
      <c r="H1027" s="129">
        <v>40524521</v>
      </c>
      <c r="I1027" s="129">
        <v>10</v>
      </c>
      <c r="J1027" s="65" t="s">
        <v>2770</v>
      </c>
      <c r="K1027" s="65" t="s">
        <v>2771</v>
      </c>
      <c r="L1027" s="66">
        <v>46308</v>
      </c>
      <c r="M1027" s="65" t="s">
        <v>315</v>
      </c>
      <c r="N1027" s="65" t="s">
        <v>793</v>
      </c>
      <c r="O1027" s="65" t="s">
        <v>289</v>
      </c>
      <c r="P1027" s="66">
        <v>46309</v>
      </c>
      <c r="Q1027" s="31">
        <f t="shared" si="32"/>
        <v>901</v>
      </c>
      <c r="R1027" s="31">
        <f t="shared" si="33"/>
        <v>920</v>
      </c>
      <c r="S1027" s="29">
        <f>IF($Q1027&lt;Parâmetros!$E$19,$G1027-1,$G1027)</f>
        <v>46308</v>
      </c>
    </row>
    <row r="1028" spans="1:19" ht="15" customHeight="1" x14ac:dyDescent="0.25">
      <c r="A1028" s="128">
        <v>52351</v>
      </c>
      <c r="B1028" s="65" t="s">
        <v>451</v>
      </c>
      <c r="C1028" s="65" t="s">
        <v>75</v>
      </c>
      <c r="D1028" s="66">
        <v>46309</v>
      </c>
      <c r="E1028" s="67">
        <v>0.3</v>
      </c>
      <c r="F1028" s="65" t="s">
        <v>285</v>
      </c>
      <c r="G1028" s="66">
        <v>46308</v>
      </c>
      <c r="H1028" s="129">
        <v>40524525</v>
      </c>
      <c r="I1028" s="129">
        <v>10</v>
      </c>
      <c r="J1028" s="65" t="s">
        <v>2772</v>
      </c>
      <c r="K1028" s="65" t="s">
        <v>2773</v>
      </c>
      <c r="L1028" s="66">
        <v>46308</v>
      </c>
      <c r="M1028" s="65" t="s">
        <v>315</v>
      </c>
      <c r="N1028" s="65" t="s">
        <v>793</v>
      </c>
      <c r="O1028" s="65" t="s">
        <v>289</v>
      </c>
      <c r="P1028" s="66">
        <v>46309</v>
      </c>
      <c r="Q1028" s="31">
        <f t="shared" si="32"/>
        <v>921</v>
      </c>
      <c r="R1028" s="31">
        <f t="shared" si="33"/>
        <v>940</v>
      </c>
      <c r="S1028" s="29">
        <f>IF($Q1028&lt;Parâmetros!$E$19,$G1028-1,$G1028)</f>
        <v>46308</v>
      </c>
    </row>
    <row r="1029" spans="1:19" ht="15" customHeight="1" x14ac:dyDescent="0.25">
      <c r="A1029" s="128">
        <v>52351</v>
      </c>
      <c r="B1029" s="65" t="s">
        <v>451</v>
      </c>
      <c r="C1029" s="65" t="s">
        <v>75</v>
      </c>
      <c r="D1029" s="66">
        <v>46309</v>
      </c>
      <c r="E1029" s="67">
        <v>0.3</v>
      </c>
      <c r="F1029" s="65" t="s">
        <v>285</v>
      </c>
      <c r="G1029" s="66">
        <v>46308</v>
      </c>
      <c r="H1029" s="129">
        <v>40524542</v>
      </c>
      <c r="I1029" s="129">
        <v>10</v>
      </c>
      <c r="J1029" s="65" t="s">
        <v>2774</v>
      </c>
      <c r="K1029" s="65" t="s">
        <v>2775</v>
      </c>
      <c r="L1029" s="66">
        <v>46308</v>
      </c>
      <c r="M1029" s="65" t="s">
        <v>315</v>
      </c>
      <c r="N1029" s="65" t="s">
        <v>793</v>
      </c>
      <c r="O1029" s="65" t="s">
        <v>289</v>
      </c>
      <c r="P1029" s="66">
        <v>46309</v>
      </c>
      <c r="Q1029" s="31">
        <f t="shared" si="32"/>
        <v>942</v>
      </c>
      <c r="R1029" s="31">
        <f t="shared" si="33"/>
        <v>960</v>
      </c>
      <c r="S1029" s="29">
        <f>IF($Q1029&lt;Parâmetros!$E$19,$G1029-1,$G1029)</f>
        <v>46308</v>
      </c>
    </row>
    <row r="1030" spans="1:19" ht="15" customHeight="1" x14ac:dyDescent="0.25">
      <c r="A1030" s="128">
        <v>52351</v>
      </c>
      <c r="B1030" s="65" t="s">
        <v>451</v>
      </c>
      <c r="C1030" s="65" t="s">
        <v>75</v>
      </c>
      <c r="D1030" s="66">
        <v>46309</v>
      </c>
      <c r="E1030" s="67">
        <v>0.32</v>
      </c>
      <c r="F1030" s="65" t="s">
        <v>285</v>
      </c>
      <c r="G1030" s="66">
        <v>46308</v>
      </c>
      <c r="H1030" s="129">
        <v>40524448</v>
      </c>
      <c r="I1030" s="129">
        <v>10</v>
      </c>
      <c r="J1030" s="65" t="s">
        <v>2776</v>
      </c>
      <c r="K1030" s="65" t="s">
        <v>2777</v>
      </c>
      <c r="L1030" s="66">
        <v>46308</v>
      </c>
      <c r="M1030" s="65" t="s">
        <v>315</v>
      </c>
      <c r="N1030" s="65" t="s">
        <v>793</v>
      </c>
      <c r="O1030" s="65" t="s">
        <v>289</v>
      </c>
      <c r="P1030" s="66">
        <v>46309</v>
      </c>
      <c r="Q1030" s="31">
        <f t="shared" si="32"/>
        <v>961</v>
      </c>
      <c r="R1030" s="31">
        <f t="shared" si="33"/>
        <v>980</v>
      </c>
      <c r="S1030" s="29">
        <f>IF($Q1030&lt;Parâmetros!$E$19,$G1030-1,$G1030)</f>
        <v>46308</v>
      </c>
    </row>
    <row r="1031" spans="1:19" ht="15" customHeight="1" x14ac:dyDescent="0.25">
      <c r="A1031" s="128">
        <v>52351</v>
      </c>
      <c r="B1031" s="65" t="s">
        <v>451</v>
      </c>
      <c r="C1031" s="65" t="s">
        <v>75</v>
      </c>
      <c r="D1031" s="66">
        <v>46311</v>
      </c>
      <c r="E1031" s="67">
        <v>1.66</v>
      </c>
      <c r="F1031" s="65" t="s">
        <v>285</v>
      </c>
      <c r="G1031" s="66">
        <v>46309</v>
      </c>
      <c r="H1031" s="129">
        <v>40521694</v>
      </c>
      <c r="I1031" s="129">
        <v>10</v>
      </c>
      <c r="J1031" s="65" t="s">
        <v>1347</v>
      </c>
      <c r="K1031" s="65" t="s">
        <v>334</v>
      </c>
      <c r="L1031" s="66">
        <v>46309</v>
      </c>
      <c r="M1031" s="65" t="s">
        <v>315</v>
      </c>
      <c r="N1031" s="65" t="s">
        <v>793</v>
      </c>
      <c r="O1031" s="65" t="s">
        <v>289</v>
      </c>
      <c r="P1031" s="66">
        <v>46311</v>
      </c>
      <c r="Q1031" s="31">
        <f t="shared" si="32"/>
        <v>440</v>
      </c>
      <c r="R1031" s="31">
        <f t="shared" si="33"/>
        <v>540</v>
      </c>
      <c r="S1031" s="29">
        <f>IF($Q1031&lt;Parâmetros!$E$19,$G1031-1,$G1031)</f>
        <v>46309</v>
      </c>
    </row>
    <row r="1032" spans="1:19" ht="15" customHeight="1" x14ac:dyDescent="0.25">
      <c r="A1032" s="128">
        <v>52351</v>
      </c>
      <c r="B1032" s="65" t="s">
        <v>451</v>
      </c>
      <c r="C1032" s="65" t="s">
        <v>75</v>
      </c>
      <c r="D1032" s="66">
        <v>46311</v>
      </c>
      <c r="E1032" s="67">
        <v>0.49</v>
      </c>
      <c r="F1032" s="65" t="s">
        <v>285</v>
      </c>
      <c r="G1032" s="66">
        <v>46309</v>
      </c>
      <c r="H1032" s="129">
        <v>40524526</v>
      </c>
      <c r="I1032" s="129">
        <v>10</v>
      </c>
      <c r="J1032" s="65" t="s">
        <v>3273</v>
      </c>
      <c r="K1032" s="65" t="s">
        <v>3274</v>
      </c>
      <c r="L1032" s="66">
        <v>46309</v>
      </c>
      <c r="M1032" s="65" t="s">
        <v>315</v>
      </c>
      <c r="N1032" s="65" t="s">
        <v>793</v>
      </c>
      <c r="O1032" s="65" t="s">
        <v>289</v>
      </c>
      <c r="P1032" s="66">
        <v>46311</v>
      </c>
      <c r="Q1032" s="31">
        <f t="shared" si="32"/>
        <v>541</v>
      </c>
      <c r="R1032" s="31">
        <f t="shared" si="33"/>
        <v>570</v>
      </c>
      <c r="S1032" s="29">
        <f>IF($Q1032&lt;Parâmetros!$E$19,$G1032-1,$G1032)</f>
        <v>46309</v>
      </c>
    </row>
    <row r="1033" spans="1:19" ht="15" customHeight="1" x14ac:dyDescent="0.25">
      <c r="A1033" s="128">
        <v>52351</v>
      </c>
      <c r="B1033" s="65" t="s">
        <v>451</v>
      </c>
      <c r="C1033" s="65" t="s">
        <v>75</v>
      </c>
      <c r="D1033" s="66">
        <v>46311</v>
      </c>
      <c r="E1033" s="67">
        <v>0.49</v>
      </c>
      <c r="F1033" s="65" t="s">
        <v>285</v>
      </c>
      <c r="G1033" s="66">
        <v>46309</v>
      </c>
      <c r="H1033" s="129">
        <v>40524365</v>
      </c>
      <c r="I1033" s="129">
        <v>10</v>
      </c>
      <c r="J1033" s="65" t="s">
        <v>3275</v>
      </c>
      <c r="K1033" s="65" t="s">
        <v>3276</v>
      </c>
      <c r="L1033" s="66">
        <v>46309</v>
      </c>
      <c r="M1033" s="65" t="s">
        <v>315</v>
      </c>
      <c r="N1033" s="65" t="s">
        <v>793</v>
      </c>
      <c r="O1033" s="65" t="s">
        <v>289</v>
      </c>
      <c r="P1033" s="66">
        <v>46311</v>
      </c>
      <c r="Q1033" s="31">
        <f t="shared" si="32"/>
        <v>571</v>
      </c>
      <c r="R1033" s="31">
        <f t="shared" si="33"/>
        <v>600</v>
      </c>
      <c r="S1033" s="29">
        <f>IF($Q1033&lt;Parâmetros!$E$19,$G1033-1,$G1033)</f>
        <v>46309</v>
      </c>
    </row>
    <row r="1034" spans="1:19" ht="15" customHeight="1" x14ac:dyDescent="0.25">
      <c r="A1034" s="128">
        <v>52351</v>
      </c>
      <c r="B1034" s="65" t="s">
        <v>451</v>
      </c>
      <c r="C1034" s="65" t="s">
        <v>75</v>
      </c>
      <c r="D1034" s="66">
        <v>46311</v>
      </c>
      <c r="E1034" s="67">
        <v>0.49</v>
      </c>
      <c r="F1034" s="65" t="s">
        <v>285</v>
      </c>
      <c r="G1034" s="66">
        <v>46309</v>
      </c>
      <c r="H1034" s="129">
        <v>40524527</v>
      </c>
      <c r="I1034" s="129">
        <v>10</v>
      </c>
      <c r="J1034" s="65" t="s">
        <v>3075</v>
      </c>
      <c r="K1034" s="65" t="s">
        <v>3277</v>
      </c>
      <c r="L1034" s="66">
        <v>46309</v>
      </c>
      <c r="M1034" s="65" t="s">
        <v>315</v>
      </c>
      <c r="N1034" s="65" t="s">
        <v>793</v>
      </c>
      <c r="O1034" s="65" t="s">
        <v>289</v>
      </c>
      <c r="P1034" s="66">
        <v>46311</v>
      </c>
      <c r="Q1034" s="31">
        <f t="shared" si="32"/>
        <v>601</v>
      </c>
      <c r="R1034" s="31">
        <f t="shared" si="33"/>
        <v>630</v>
      </c>
      <c r="S1034" s="29">
        <f>IF($Q1034&lt;Parâmetros!$E$19,$G1034-1,$G1034)</f>
        <v>46309</v>
      </c>
    </row>
    <row r="1035" spans="1:19" ht="15" customHeight="1" x14ac:dyDescent="0.25">
      <c r="A1035" s="128">
        <v>52351</v>
      </c>
      <c r="B1035" s="65" t="s">
        <v>451</v>
      </c>
      <c r="C1035" s="65" t="s">
        <v>75</v>
      </c>
      <c r="D1035" s="66">
        <v>46311</v>
      </c>
      <c r="E1035" s="67">
        <v>0.97</v>
      </c>
      <c r="F1035" s="65" t="s">
        <v>285</v>
      </c>
      <c r="G1035" s="66">
        <v>46309</v>
      </c>
      <c r="H1035" s="129">
        <v>40524529</v>
      </c>
      <c r="I1035" s="129">
        <v>10</v>
      </c>
      <c r="J1035" s="65" t="s">
        <v>3278</v>
      </c>
      <c r="K1035" s="65" t="s">
        <v>388</v>
      </c>
      <c r="L1035" s="66">
        <v>46309</v>
      </c>
      <c r="M1035" s="65" t="s">
        <v>315</v>
      </c>
      <c r="N1035" s="65" t="s">
        <v>793</v>
      </c>
      <c r="O1035" s="65" t="s">
        <v>289</v>
      </c>
      <c r="P1035" s="66">
        <v>46311</v>
      </c>
      <c r="Q1035" s="31">
        <f t="shared" si="32"/>
        <v>631</v>
      </c>
      <c r="R1035" s="31">
        <f t="shared" si="33"/>
        <v>690</v>
      </c>
      <c r="S1035" s="29">
        <f>IF($Q1035&lt;Parâmetros!$E$19,$G1035-1,$G1035)</f>
        <v>46309</v>
      </c>
    </row>
    <row r="1036" spans="1:19" ht="15" customHeight="1" x14ac:dyDescent="0.25">
      <c r="A1036" s="128">
        <v>52351</v>
      </c>
      <c r="B1036" s="65" t="s">
        <v>451</v>
      </c>
      <c r="C1036" s="65" t="s">
        <v>75</v>
      </c>
      <c r="D1036" s="66">
        <v>46311</v>
      </c>
      <c r="E1036" s="67">
        <v>0.99</v>
      </c>
      <c r="F1036" s="65" t="s">
        <v>285</v>
      </c>
      <c r="G1036" s="66">
        <v>46309</v>
      </c>
      <c r="H1036" s="129">
        <v>40524530</v>
      </c>
      <c r="I1036" s="129">
        <v>10</v>
      </c>
      <c r="J1036" s="65" t="s">
        <v>3279</v>
      </c>
      <c r="K1036" s="65" t="s">
        <v>1405</v>
      </c>
      <c r="L1036" s="66">
        <v>46309</v>
      </c>
      <c r="M1036" s="65" t="s">
        <v>315</v>
      </c>
      <c r="N1036" s="65" t="s">
        <v>793</v>
      </c>
      <c r="O1036" s="65" t="s">
        <v>289</v>
      </c>
      <c r="P1036" s="66">
        <v>46311</v>
      </c>
      <c r="Q1036" s="31">
        <f t="shared" si="32"/>
        <v>750</v>
      </c>
      <c r="R1036" s="31">
        <f t="shared" si="33"/>
        <v>810</v>
      </c>
      <c r="S1036" s="29">
        <f>IF($Q1036&lt;Parâmetros!$E$19,$G1036-1,$G1036)</f>
        <v>46309</v>
      </c>
    </row>
    <row r="1037" spans="1:19" ht="15" customHeight="1" x14ac:dyDescent="0.25">
      <c r="A1037" s="128">
        <v>52351</v>
      </c>
      <c r="B1037" s="65" t="s">
        <v>451</v>
      </c>
      <c r="C1037" s="65" t="s">
        <v>75</v>
      </c>
      <c r="D1037" s="66">
        <v>46311</v>
      </c>
      <c r="E1037" s="67">
        <v>0.97</v>
      </c>
      <c r="F1037" s="65" t="s">
        <v>285</v>
      </c>
      <c r="G1037" s="66">
        <v>46309</v>
      </c>
      <c r="H1037" s="129">
        <v>40524531</v>
      </c>
      <c r="I1037" s="129">
        <v>10</v>
      </c>
      <c r="J1037" s="65" t="s">
        <v>3280</v>
      </c>
      <c r="K1037" s="65" t="s">
        <v>3281</v>
      </c>
      <c r="L1037" s="66">
        <v>46309</v>
      </c>
      <c r="M1037" s="65" t="s">
        <v>315</v>
      </c>
      <c r="N1037" s="65" t="s">
        <v>793</v>
      </c>
      <c r="O1037" s="65" t="s">
        <v>289</v>
      </c>
      <c r="P1037" s="66">
        <v>46311</v>
      </c>
      <c r="Q1037" s="31">
        <f t="shared" si="32"/>
        <v>811</v>
      </c>
      <c r="R1037" s="31">
        <f t="shared" si="33"/>
        <v>870</v>
      </c>
      <c r="S1037" s="29">
        <f>IF($Q1037&lt;Parâmetros!$E$19,$G1037-1,$G1037)</f>
        <v>46309</v>
      </c>
    </row>
    <row r="1038" spans="1:19" ht="15" customHeight="1" x14ac:dyDescent="0.25">
      <c r="A1038" s="128">
        <v>52351</v>
      </c>
      <c r="B1038" s="65" t="s">
        <v>451</v>
      </c>
      <c r="C1038" s="65" t="s">
        <v>75</v>
      </c>
      <c r="D1038" s="66">
        <v>46311</v>
      </c>
      <c r="E1038" s="67">
        <v>0.99</v>
      </c>
      <c r="F1038" s="65" t="s">
        <v>285</v>
      </c>
      <c r="G1038" s="66">
        <v>46309</v>
      </c>
      <c r="H1038" s="129">
        <v>40524536</v>
      </c>
      <c r="I1038" s="129">
        <v>10</v>
      </c>
      <c r="J1038" s="65" t="s">
        <v>3282</v>
      </c>
      <c r="K1038" s="65" t="s">
        <v>2469</v>
      </c>
      <c r="L1038" s="66">
        <v>46309</v>
      </c>
      <c r="M1038" s="65" t="s">
        <v>315</v>
      </c>
      <c r="N1038" s="65" t="s">
        <v>793</v>
      </c>
      <c r="O1038" s="65" t="s">
        <v>289</v>
      </c>
      <c r="P1038" s="66">
        <v>46311</v>
      </c>
      <c r="Q1038" s="31">
        <f t="shared" si="32"/>
        <v>871</v>
      </c>
      <c r="R1038" s="31">
        <f t="shared" si="33"/>
        <v>930</v>
      </c>
      <c r="S1038" s="29">
        <f>IF($Q1038&lt;Parâmetros!$E$19,$G1038-1,$G1038)</f>
        <v>46309</v>
      </c>
    </row>
    <row r="1039" spans="1:19" ht="15" customHeight="1" x14ac:dyDescent="0.25">
      <c r="A1039" s="128">
        <v>52351</v>
      </c>
      <c r="B1039" s="65" t="s">
        <v>451</v>
      </c>
      <c r="C1039" s="65" t="s">
        <v>75</v>
      </c>
      <c r="D1039" s="66">
        <v>46311</v>
      </c>
      <c r="E1039" s="67">
        <v>0.49</v>
      </c>
      <c r="F1039" s="65" t="s">
        <v>285</v>
      </c>
      <c r="G1039" s="66">
        <v>46309</v>
      </c>
      <c r="H1039" s="129">
        <v>40524384</v>
      </c>
      <c r="I1039" s="129">
        <v>10</v>
      </c>
      <c r="J1039" s="65" t="s">
        <v>3283</v>
      </c>
      <c r="K1039" s="65" t="s">
        <v>3284</v>
      </c>
      <c r="L1039" s="66">
        <v>46309</v>
      </c>
      <c r="M1039" s="65" t="s">
        <v>315</v>
      </c>
      <c r="N1039" s="65" t="s">
        <v>793</v>
      </c>
      <c r="O1039" s="65" t="s">
        <v>289</v>
      </c>
      <c r="P1039" s="66">
        <v>46311</v>
      </c>
      <c r="Q1039" s="31">
        <f t="shared" si="32"/>
        <v>931</v>
      </c>
      <c r="R1039" s="31">
        <f t="shared" si="33"/>
        <v>960</v>
      </c>
      <c r="S1039" s="29">
        <f>IF($Q1039&lt;Parâmetros!$E$19,$G1039-1,$G1039)</f>
        <v>46309</v>
      </c>
    </row>
    <row r="1040" spans="1:19" ht="15" customHeight="1" x14ac:dyDescent="0.25">
      <c r="A1040" s="128">
        <v>52351</v>
      </c>
      <c r="B1040" s="65" t="s">
        <v>451</v>
      </c>
      <c r="C1040" s="65" t="s">
        <v>75</v>
      </c>
      <c r="D1040" s="66">
        <v>46311</v>
      </c>
      <c r="E1040" s="67">
        <v>0.32</v>
      </c>
      <c r="F1040" s="65" t="s">
        <v>285</v>
      </c>
      <c r="G1040" s="66">
        <v>46309</v>
      </c>
      <c r="H1040" s="129">
        <v>40524398</v>
      </c>
      <c r="I1040" s="129">
        <v>10</v>
      </c>
      <c r="J1040" s="65" t="s">
        <v>3285</v>
      </c>
      <c r="K1040" s="65" t="s">
        <v>2881</v>
      </c>
      <c r="L1040" s="66">
        <v>46309</v>
      </c>
      <c r="M1040" s="65" t="s">
        <v>315</v>
      </c>
      <c r="N1040" s="65" t="s">
        <v>793</v>
      </c>
      <c r="O1040" s="65" t="s">
        <v>289</v>
      </c>
      <c r="P1040" s="66">
        <v>46311</v>
      </c>
      <c r="Q1040" s="31">
        <f t="shared" si="32"/>
        <v>961</v>
      </c>
      <c r="R1040" s="31">
        <f t="shared" si="33"/>
        <v>980</v>
      </c>
      <c r="S1040" s="29">
        <f>IF($Q1040&lt;Parâmetros!$E$19,$G1040-1,$G1040)</f>
        <v>46309</v>
      </c>
    </row>
    <row r="1041" spans="1:19" ht="15" customHeight="1" x14ac:dyDescent="0.25">
      <c r="A1041" s="128">
        <v>52351</v>
      </c>
      <c r="B1041" s="65" t="s">
        <v>451</v>
      </c>
      <c r="C1041" s="65" t="s">
        <v>75</v>
      </c>
      <c r="D1041" s="66">
        <v>46311</v>
      </c>
      <c r="E1041" s="67">
        <v>0.65</v>
      </c>
      <c r="F1041" s="65" t="s">
        <v>285</v>
      </c>
      <c r="G1041" s="66">
        <v>46310</v>
      </c>
      <c r="H1041" s="129">
        <v>40524381</v>
      </c>
      <c r="I1041" s="129">
        <v>10</v>
      </c>
      <c r="J1041" s="65" t="s">
        <v>3286</v>
      </c>
      <c r="K1041" s="65" t="s">
        <v>3287</v>
      </c>
      <c r="L1041" s="66">
        <v>46310</v>
      </c>
      <c r="M1041" s="65" t="s">
        <v>315</v>
      </c>
      <c r="N1041" s="65" t="s">
        <v>793</v>
      </c>
      <c r="O1041" s="65" t="s">
        <v>289</v>
      </c>
      <c r="P1041" s="66">
        <v>46311</v>
      </c>
      <c r="Q1041" s="31">
        <f t="shared" si="32"/>
        <v>440</v>
      </c>
      <c r="R1041" s="31">
        <f t="shared" si="33"/>
        <v>480</v>
      </c>
      <c r="S1041" s="29">
        <f>IF($Q1041&lt;Parâmetros!$E$19,$G1041-1,$G1041)</f>
        <v>46310</v>
      </c>
    </row>
    <row r="1042" spans="1:19" ht="15" customHeight="1" x14ac:dyDescent="0.25">
      <c r="A1042" s="128">
        <v>52351</v>
      </c>
      <c r="B1042" s="65" t="s">
        <v>451</v>
      </c>
      <c r="C1042" s="65" t="s">
        <v>75</v>
      </c>
      <c r="D1042" s="66">
        <v>46311</v>
      </c>
      <c r="E1042" s="67">
        <v>0.47</v>
      </c>
      <c r="F1042" s="65" t="s">
        <v>285</v>
      </c>
      <c r="G1042" s="66">
        <v>46310</v>
      </c>
      <c r="H1042" s="129">
        <v>40524382</v>
      </c>
      <c r="I1042" s="129">
        <v>10</v>
      </c>
      <c r="J1042" s="65" t="s">
        <v>3288</v>
      </c>
      <c r="K1042" s="65" t="s">
        <v>2517</v>
      </c>
      <c r="L1042" s="66">
        <v>46310</v>
      </c>
      <c r="M1042" s="65" t="s">
        <v>315</v>
      </c>
      <c r="N1042" s="65" t="s">
        <v>793</v>
      </c>
      <c r="O1042" s="65" t="s">
        <v>289</v>
      </c>
      <c r="P1042" s="66">
        <v>46311</v>
      </c>
      <c r="Q1042" s="31">
        <f t="shared" si="32"/>
        <v>481</v>
      </c>
      <c r="R1042" s="31">
        <f t="shared" si="33"/>
        <v>510</v>
      </c>
      <c r="S1042" s="29">
        <f>IF($Q1042&lt;Parâmetros!$E$19,$G1042-1,$G1042)</f>
        <v>46310</v>
      </c>
    </row>
    <row r="1043" spans="1:19" ht="15" customHeight="1" x14ac:dyDescent="0.25">
      <c r="A1043" s="128">
        <v>52351</v>
      </c>
      <c r="B1043" s="65" t="s">
        <v>451</v>
      </c>
      <c r="C1043" s="65" t="s">
        <v>75</v>
      </c>
      <c r="D1043" s="66">
        <v>46311</v>
      </c>
      <c r="E1043" s="67">
        <v>0.47</v>
      </c>
      <c r="F1043" s="65" t="s">
        <v>285</v>
      </c>
      <c r="G1043" s="66">
        <v>46310</v>
      </c>
      <c r="H1043" s="129">
        <v>40524391</v>
      </c>
      <c r="I1043" s="129">
        <v>10</v>
      </c>
      <c r="J1043" s="65" t="s">
        <v>3289</v>
      </c>
      <c r="K1043" s="65" t="s">
        <v>717</v>
      </c>
      <c r="L1043" s="66">
        <v>46310</v>
      </c>
      <c r="M1043" s="65" t="s">
        <v>315</v>
      </c>
      <c r="N1043" s="65" t="s">
        <v>793</v>
      </c>
      <c r="O1043" s="65" t="s">
        <v>289</v>
      </c>
      <c r="P1043" s="66">
        <v>46311</v>
      </c>
      <c r="Q1043" s="31">
        <f t="shared" si="32"/>
        <v>511</v>
      </c>
      <c r="R1043" s="31">
        <f t="shared" si="33"/>
        <v>540</v>
      </c>
      <c r="S1043" s="29">
        <f>IF($Q1043&lt;Parâmetros!$E$19,$G1043-1,$G1043)</f>
        <v>46310</v>
      </c>
    </row>
    <row r="1044" spans="1:19" ht="15" customHeight="1" x14ac:dyDescent="0.25">
      <c r="A1044" s="128">
        <v>52351</v>
      </c>
      <c r="B1044" s="65" t="s">
        <v>451</v>
      </c>
      <c r="C1044" s="65" t="s">
        <v>75</v>
      </c>
      <c r="D1044" s="66">
        <v>46311</v>
      </c>
      <c r="E1044" s="67">
        <v>0.49</v>
      </c>
      <c r="F1044" s="65" t="s">
        <v>285</v>
      </c>
      <c r="G1044" s="66">
        <v>46310</v>
      </c>
      <c r="H1044" s="129">
        <v>40524392</v>
      </c>
      <c r="I1044" s="129">
        <v>10</v>
      </c>
      <c r="J1044" s="65" t="s">
        <v>3290</v>
      </c>
      <c r="K1044" s="65" t="s">
        <v>3291</v>
      </c>
      <c r="L1044" s="66">
        <v>46310</v>
      </c>
      <c r="M1044" s="65" t="s">
        <v>315</v>
      </c>
      <c r="N1044" s="65" t="s">
        <v>793</v>
      </c>
      <c r="O1044" s="65" t="s">
        <v>289</v>
      </c>
      <c r="P1044" s="66">
        <v>46311</v>
      </c>
      <c r="Q1044" s="31">
        <f t="shared" si="32"/>
        <v>541</v>
      </c>
      <c r="R1044" s="31">
        <f t="shared" si="33"/>
        <v>570</v>
      </c>
      <c r="S1044" s="29">
        <f>IF($Q1044&lt;Parâmetros!$E$19,$G1044-1,$G1044)</f>
        <v>46310</v>
      </c>
    </row>
    <row r="1045" spans="1:19" ht="15" customHeight="1" x14ac:dyDescent="0.25">
      <c r="A1045" s="128">
        <v>52351</v>
      </c>
      <c r="B1045" s="65" t="s">
        <v>451</v>
      </c>
      <c r="C1045" s="65" t="s">
        <v>75</v>
      </c>
      <c r="D1045" s="66">
        <v>46311</v>
      </c>
      <c r="E1045" s="67">
        <v>0.48</v>
      </c>
      <c r="F1045" s="65" t="s">
        <v>285</v>
      </c>
      <c r="G1045" s="66">
        <v>46310</v>
      </c>
      <c r="H1045" s="129">
        <v>40524393</v>
      </c>
      <c r="I1045" s="129">
        <v>10</v>
      </c>
      <c r="J1045" s="65" t="s">
        <v>3292</v>
      </c>
      <c r="K1045" s="65" t="s">
        <v>1672</v>
      </c>
      <c r="L1045" s="66">
        <v>46310</v>
      </c>
      <c r="M1045" s="65" t="s">
        <v>315</v>
      </c>
      <c r="N1045" s="65" t="s">
        <v>793</v>
      </c>
      <c r="O1045" s="65" t="s">
        <v>289</v>
      </c>
      <c r="P1045" s="66">
        <v>46311</v>
      </c>
      <c r="Q1045" s="31">
        <f t="shared" si="32"/>
        <v>571</v>
      </c>
      <c r="R1045" s="31">
        <f t="shared" si="33"/>
        <v>600</v>
      </c>
      <c r="S1045" s="29">
        <f>IF($Q1045&lt;Parâmetros!$E$19,$G1045-1,$G1045)</f>
        <v>46310</v>
      </c>
    </row>
    <row r="1046" spans="1:19" ht="15" customHeight="1" x14ac:dyDescent="0.25">
      <c r="A1046" s="128">
        <v>52351</v>
      </c>
      <c r="B1046" s="65" t="s">
        <v>451</v>
      </c>
      <c r="C1046" s="65" t="s">
        <v>75</v>
      </c>
      <c r="D1046" s="66">
        <v>46311</v>
      </c>
      <c r="E1046" s="67">
        <v>0.47</v>
      </c>
      <c r="F1046" s="65" t="s">
        <v>285</v>
      </c>
      <c r="G1046" s="66">
        <v>46310</v>
      </c>
      <c r="H1046" s="129">
        <v>40524394</v>
      </c>
      <c r="I1046" s="129">
        <v>10</v>
      </c>
      <c r="J1046" s="65" t="s">
        <v>954</v>
      </c>
      <c r="K1046" s="65" t="s">
        <v>3293</v>
      </c>
      <c r="L1046" s="66">
        <v>46310</v>
      </c>
      <c r="M1046" s="65" t="s">
        <v>315</v>
      </c>
      <c r="N1046" s="65" t="s">
        <v>793</v>
      </c>
      <c r="O1046" s="65" t="s">
        <v>289</v>
      </c>
      <c r="P1046" s="66">
        <v>46311</v>
      </c>
      <c r="Q1046" s="31">
        <f t="shared" si="32"/>
        <v>601</v>
      </c>
      <c r="R1046" s="31">
        <f t="shared" si="33"/>
        <v>630</v>
      </c>
      <c r="S1046" s="29">
        <f>IF($Q1046&lt;Parâmetros!$E$19,$G1046-1,$G1046)</f>
        <v>46310</v>
      </c>
    </row>
    <row r="1047" spans="1:19" ht="15" customHeight="1" x14ac:dyDescent="0.25">
      <c r="A1047" s="128">
        <v>52351</v>
      </c>
      <c r="B1047" s="65" t="s">
        <v>451</v>
      </c>
      <c r="C1047" s="65" t="s">
        <v>75</v>
      </c>
      <c r="D1047" s="66">
        <v>46311</v>
      </c>
      <c r="E1047" s="67">
        <v>0.49</v>
      </c>
      <c r="F1047" s="65" t="s">
        <v>285</v>
      </c>
      <c r="G1047" s="66">
        <v>46310</v>
      </c>
      <c r="H1047" s="129">
        <v>40524395</v>
      </c>
      <c r="I1047" s="129">
        <v>10</v>
      </c>
      <c r="J1047" s="65" t="s">
        <v>3294</v>
      </c>
      <c r="K1047" s="65" t="s">
        <v>3295</v>
      </c>
      <c r="L1047" s="66">
        <v>46310</v>
      </c>
      <c r="M1047" s="65" t="s">
        <v>315</v>
      </c>
      <c r="N1047" s="65" t="s">
        <v>793</v>
      </c>
      <c r="O1047" s="65" t="s">
        <v>289</v>
      </c>
      <c r="P1047" s="66">
        <v>46311</v>
      </c>
      <c r="Q1047" s="31">
        <f t="shared" si="32"/>
        <v>631</v>
      </c>
      <c r="R1047" s="31">
        <f t="shared" si="33"/>
        <v>660</v>
      </c>
      <c r="S1047" s="29">
        <f>IF($Q1047&lt;Parâmetros!$E$19,$G1047-1,$G1047)</f>
        <v>46310</v>
      </c>
    </row>
    <row r="1048" spans="1:19" ht="15" customHeight="1" x14ac:dyDescent="0.25">
      <c r="A1048" s="128">
        <v>52351</v>
      </c>
      <c r="B1048" s="65" t="s">
        <v>451</v>
      </c>
      <c r="C1048" s="65" t="s">
        <v>75</v>
      </c>
      <c r="D1048" s="66">
        <v>46311</v>
      </c>
      <c r="E1048" s="67">
        <v>0.47</v>
      </c>
      <c r="F1048" s="65" t="s">
        <v>285</v>
      </c>
      <c r="G1048" s="66">
        <v>46310</v>
      </c>
      <c r="H1048" s="129">
        <v>40524396</v>
      </c>
      <c r="I1048" s="129">
        <v>10</v>
      </c>
      <c r="J1048" s="65" t="s">
        <v>3296</v>
      </c>
      <c r="K1048" s="65" t="s">
        <v>1273</v>
      </c>
      <c r="L1048" s="66">
        <v>46310</v>
      </c>
      <c r="M1048" s="65" t="s">
        <v>315</v>
      </c>
      <c r="N1048" s="65" t="s">
        <v>793</v>
      </c>
      <c r="O1048" s="65" t="s">
        <v>289</v>
      </c>
      <c r="P1048" s="66">
        <v>46311</v>
      </c>
      <c r="Q1048" s="31">
        <f t="shared" si="32"/>
        <v>661</v>
      </c>
      <c r="R1048" s="31">
        <f t="shared" si="33"/>
        <v>690</v>
      </c>
      <c r="S1048" s="29">
        <f>IF($Q1048&lt;Parâmetros!$E$19,$G1048-1,$G1048)</f>
        <v>46310</v>
      </c>
    </row>
    <row r="1049" spans="1:19" ht="15" customHeight="1" x14ac:dyDescent="0.25">
      <c r="A1049" s="128">
        <v>52351</v>
      </c>
      <c r="B1049" s="65" t="s">
        <v>451</v>
      </c>
      <c r="C1049" s="65" t="s">
        <v>75</v>
      </c>
      <c r="D1049" s="66">
        <v>46311</v>
      </c>
      <c r="E1049" s="67">
        <v>0.51</v>
      </c>
      <c r="F1049" s="65" t="s">
        <v>285</v>
      </c>
      <c r="G1049" s="66">
        <v>46310</v>
      </c>
      <c r="H1049" s="129">
        <v>40524397</v>
      </c>
      <c r="I1049" s="129">
        <v>10</v>
      </c>
      <c r="J1049" s="65" t="s">
        <v>673</v>
      </c>
      <c r="K1049" s="65" t="s">
        <v>2680</v>
      </c>
      <c r="L1049" s="66">
        <v>46310</v>
      </c>
      <c r="M1049" s="65" t="s">
        <v>315</v>
      </c>
      <c r="N1049" s="65" t="s">
        <v>793</v>
      </c>
      <c r="O1049" s="65" t="s">
        <v>289</v>
      </c>
      <c r="P1049" s="66">
        <v>46311</v>
      </c>
      <c r="Q1049" s="31">
        <f t="shared" si="32"/>
        <v>750</v>
      </c>
      <c r="R1049" s="31">
        <f t="shared" si="33"/>
        <v>780</v>
      </c>
      <c r="S1049" s="29">
        <f>IF($Q1049&lt;Parâmetros!$E$19,$G1049-1,$G1049)</f>
        <v>46310</v>
      </c>
    </row>
    <row r="1050" spans="1:19" ht="15" customHeight="1" x14ac:dyDescent="0.25">
      <c r="A1050" s="128">
        <v>52351</v>
      </c>
      <c r="B1050" s="65" t="s">
        <v>451</v>
      </c>
      <c r="C1050" s="65" t="s">
        <v>75</v>
      </c>
      <c r="D1050" s="66">
        <v>46311</v>
      </c>
      <c r="E1050" s="67">
        <v>0.49</v>
      </c>
      <c r="F1050" s="65" t="s">
        <v>285</v>
      </c>
      <c r="G1050" s="66">
        <v>46310</v>
      </c>
      <c r="H1050" s="129">
        <v>40524401</v>
      </c>
      <c r="I1050" s="129">
        <v>10</v>
      </c>
      <c r="J1050" s="65" t="s">
        <v>3141</v>
      </c>
      <c r="K1050" s="65" t="s">
        <v>3297</v>
      </c>
      <c r="L1050" s="66">
        <v>46310</v>
      </c>
      <c r="M1050" s="65" t="s">
        <v>315</v>
      </c>
      <c r="N1050" s="65" t="s">
        <v>793</v>
      </c>
      <c r="O1050" s="65" t="s">
        <v>289</v>
      </c>
      <c r="P1050" s="66">
        <v>46311</v>
      </c>
      <c r="Q1050" s="31">
        <f t="shared" si="32"/>
        <v>781</v>
      </c>
      <c r="R1050" s="31">
        <f t="shared" si="33"/>
        <v>810</v>
      </c>
      <c r="S1050" s="29">
        <f>IF($Q1050&lt;Parâmetros!$E$19,$G1050-1,$G1050)</f>
        <v>46310</v>
      </c>
    </row>
    <row r="1051" spans="1:19" ht="15" customHeight="1" x14ac:dyDescent="0.25">
      <c r="A1051" s="128">
        <v>52351</v>
      </c>
      <c r="B1051" s="65" t="s">
        <v>451</v>
      </c>
      <c r="C1051" s="65" t="s">
        <v>75</v>
      </c>
      <c r="D1051" s="66">
        <v>46311</v>
      </c>
      <c r="E1051" s="67">
        <v>0.49</v>
      </c>
      <c r="F1051" s="65" t="s">
        <v>285</v>
      </c>
      <c r="G1051" s="66">
        <v>46310</v>
      </c>
      <c r="H1051" s="129">
        <v>40524407</v>
      </c>
      <c r="I1051" s="129">
        <v>10</v>
      </c>
      <c r="J1051" s="65" t="s">
        <v>3298</v>
      </c>
      <c r="K1051" s="65" t="s">
        <v>3299</v>
      </c>
      <c r="L1051" s="66">
        <v>46310</v>
      </c>
      <c r="M1051" s="65" t="s">
        <v>315</v>
      </c>
      <c r="N1051" s="65" t="s">
        <v>793</v>
      </c>
      <c r="O1051" s="65" t="s">
        <v>289</v>
      </c>
      <c r="P1051" s="66">
        <v>46311</v>
      </c>
      <c r="Q1051" s="31">
        <f t="shared" si="32"/>
        <v>811</v>
      </c>
      <c r="R1051" s="31">
        <f t="shared" si="33"/>
        <v>840</v>
      </c>
      <c r="S1051" s="29">
        <f>IF($Q1051&lt;Parâmetros!$E$19,$G1051-1,$G1051)</f>
        <v>46310</v>
      </c>
    </row>
    <row r="1052" spans="1:19" ht="15" customHeight="1" x14ac:dyDescent="0.25">
      <c r="A1052" s="128">
        <v>52351</v>
      </c>
      <c r="B1052" s="65" t="s">
        <v>451</v>
      </c>
      <c r="C1052" s="65" t="s">
        <v>75</v>
      </c>
      <c r="D1052" s="66">
        <v>46311</v>
      </c>
      <c r="E1052" s="67">
        <v>0.49</v>
      </c>
      <c r="F1052" s="65" t="s">
        <v>285</v>
      </c>
      <c r="G1052" s="66">
        <v>46310</v>
      </c>
      <c r="H1052" s="129">
        <v>40524409</v>
      </c>
      <c r="I1052" s="129">
        <v>10</v>
      </c>
      <c r="J1052" s="65" t="s">
        <v>3300</v>
      </c>
      <c r="K1052" s="65" t="s">
        <v>2901</v>
      </c>
      <c r="L1052" s="66">
        <v>46310</v>
      </c>
      <c r="M1052" s="65" t="s">
        <v>315</v>
      </c>
      <c r="N1052" s="65" t="s">
        <v>793</v>
      </c>
      <c r="O1052" s="65" t="s">
        <v>289</v>
      </c>
      <c r="P1052" s="66">
        <v>46311</v>
      </c>
      <c r="Q1052" s="31">
        <f t="shared" si="32"/>
        <v>841</v>
      </c>
      <c r="R1052" s="31">
        <f t="shared" si="33"/>
        <v>870</v>
      </c>
      <c r="S1052" s="29">
        <f>IF($Q1052&lt;Parâmetros!$E$19,$G1052-1,$G1052)</f>
        <v>46310</v>
      </c>
    </row>
    <row r="1053" spans="1:19" ht="15" customHeight="1" x14ac:dyDescent="0.25">
      <c r="A1053" s="128">
        <v>52351</v>
      </c>
      <c r="B1053" s="65" t="s">
        <v>451</v>
      </c>
      <c r="C1053" s="65" t="s">
        <v>75</v>
      </c>
      <c r="D1053" s="66">
        <v>46311</v>
      </c>
      <c r="E1053" s="67">
        <v>0.47</v>
      </c>
      <c r="F1053" s="65" t="s">
        <v>285</v>
      </c>
      <c r="G1053" s="66">
        <v>46310</v>
      </c>
      <c r="H1053" s="129">
        <v>40524410</v>
      </c>
      <c r="I1053" s="129">
        <v>10</v>
      </c>
      <c r="J1053" s="65" t="s">
        <v>3301</v>
      </c>
      <c r="K1053" s="65" t="s">
        <v>3302</v>
      </c>
      <c r="L1053" s="66">
        <v>46310</v>
      </c>
      <c r="M1053" s="65" t="s">
        <v>315</v>
      </c>
      <c r="N1053" s="65" t="s">
        <v>793</v>
      </c>
      <c r="O1053" s="65" t="s">
        <v>289</v>
      </c>
      <c r="P1053" s="66">
        <v>46311</v>
      </c>
      <c r="Q1053" s="31">
        <f t="shared" si="32"/>
        <v>871</v>
      </c>
      <c r="R1053" s="31">
        <f t="shared" si="33"/>
        <v>900</v>
      </c>
      <c r="S1053" s="29">
        <f>IF($Q1053&lt;Parâmetros!$E$19,$G1053-1,$G1053)</f>
        <v>46310</v>
      </c>
    </row>
    <row r="1054" spans="1:19" ht="15" customHeight="1" x14ac:dyDescent="0.25">
      <c r="A1054" s="128">
        <v>52351</v>
      </c>
      <c r="B1054" s="65" t="s">
        <v>451</v>
      </c>
      <c r="C1054" s="65" t="s">
        <v>75</v>
      </c>
      <c r="D1054" s="66">
        <v>46311</v>
      </c>
      <c r="E1054" s="67">
        <v>0.47</v>
      </c>
      <c r="F1054" s="65" t="s">
        <v>285</v>
      </c>
      <c r="G1054" s="66">
        <v>46310</v>
      </c>
      <c r="H1054" s="129">
        <v>40524411</v>
      </c>
      <c r="I1054" s="129">
        <v>10</v>
      </c>
      <c r="J1054" s="65" t="s">
        <v>3303</v>
      </c>
      <c r="K1054" s="65" t="s">
        <v>3304</v>
      </c>
      <c r="L1054" s="66">
        <v>46310</v>
      </c>
      <c r="M1054" s="65" t="s">
        <v>315</v>
      </c>
      <c r="N1054" s="65" t="s">
        <v>793</v>
      </c>
      <c r="O1054" s="65" t="s">
        <v>289</v>
      </c>
      <c r="P1054" s="66">
        <v>46311</v>
      </c>
      <c r="Q1054" s="31">
        <f t="shared" si="32"/>
        <v>901</v>
      </c>
      <c r="R1054" s="31">
        <f t="shared" si="33"/>
        <v>930</v>
      </c>
      <c r="S1054" s="29">
        <f>IF($Q1054&lt;Parâmetros!$E$19,$G1054-1,$G1054)</f>
        <v>46310</v>
      </c>
    </row>
    <row r="1055" spans="1:19" ht="15" customHeight="1" x14ac:dyDescent="0.25">
      <c r="A1055" s="128">
        <v>52351</v>
      </c>
      <c r="B1055" s="65" t="s">
        <v>451</v>
      </c>
      <c r="C1055" s="65" t="s">
        <v>75</v>
      </c>
      <c r="D1055" s="66">
        <v>46311</v>
      </c>
      <c r="E1055" s="67">
        <v>0.49</v>
      </c>
      <c r="F1055" s="65" t="s">
        <v>285</v>
      </c>
      <c r="G1055" s="66">
        <v>46310</v>
      </c>
      <c r="H1055" s="129">
        <v>40524456</v>
      </c>
      <c r="I1055" s="129">
        <v>10</v>
      </c>
      <c r="J1055" s="65" t="s">
        <v>3305</v>
      </c>
      <c r="K1055" s="65" t="s">
        <v>3306</v>
      </c>
      <c r="L1055" s="66">
        <v>46310</v>
      </c>
      <c r="M1055" s="65" t="s">
        <v>315</v>
      </c>
      <c r="N1055" s="65" t="s">
        <v>793</v>
      </c>
      <c r="O1055" s="65" t="s">
        <v>289</v>
      </c>
      <c r="P1055" s="66">
        <v>46311</v>
      </c>
      <c r="Q1055" s="31">
        <f t="shared" si="32"/>
        <v>931</v>
      </c>
      <c r="R1055" s="31">
        <f t="shared" si="33"/>
        <v>960</v>
      </c>
      <c r="S1055" s="29">
        <f>IF($Q1055&lt;Parâmetros!$E$19,$G1055-1,$G1055)</f>
        <v>46310</v>
      </c>
    </row>
    <row r="1056" spans="1:19" ht="15" customHeight="1" x14ac:dyDescent="0.25">
      <c r="A1056" s="128">
        <v>52351</v>
      </c>
      <c r="B1056" s="65" t="s">
        <v>451</v>
      </c>
      <c r="C1056" s="65" t="s">
        <v>75</v>
      </c>
      <c r="D1056" s="66">
        <v>46311</v>
      </c>
      <c r="E1056" s="67">
        <v>0.32</v>
      </c>
      <c r="F1056" s="65" t="s">
        <v>285</v>
      </c>
      <c r="G1056" s="66">
        <v>46310</v>
      </c>
      <c r="H1056" s="129">
        <v>40524482</v>
      </c>
      <c r="I1056" s="129">
        <v>10</v>
      </c>
      <c r="J1056" s="65" t="s">
        <v>2740</v>
      </c>
      <c r="K1056" s="65" t="s">
        <v>3307</v>
      </c>
      <c r="L1056" s="66">
        <v>46310</v>
      </c>
      <c r="M1056" s="65" t="s">
        <v>315</v>
      </c>
      <c r="N1056" s="65" t="s">
        <v>793</v>
      </c>
      <c r="O1056" s="65" t="s">
        <v>289</v>
      </c>
      <c r="P1056" s="66">
        <v>46311</v>
      </c>
      <c r="Q1056" s="31">
        <f t="shared" si="32"/>
        <v>961</v>
      </c>
      <c r="R1056" s="31">
        <f t="shared" si="33"/>
        <v>980</v>
      </c>
      <c r="S1056" s="29">
        <f>IF($Q1056&lt;Parâmetros!$E$19,$G1056-1,$G1056)</f>
        <v>46310</v>
      </c>
    </row>
    <row r="1057" spans="1:19" ht="15" customHeight="1" x14ac:dyDescent="0.25">
      <c r="A1057" s="128">
        <v>52351</v>
      </c>
      <c r="B1057" s="65" t="s">
        <v>451</v>
      </c>
      <c r="C1057" s="65" t="s">
        <v>75</v>
      </c>
      <c r="D1057" s="66">
        <v>46311</v>
      </c>
      <c r="E1057" s="67">
        <v>0.5</v>
      </c>
      <c r="F1057" s="65" t="s">
        <v>285</v>
      </c>
      <c r="G1057" s="66">
        <v>46311</v>
      </c>
      <c r="H1057" s="129">
        <v>40524383</v>
      </c>
      <c r="I1057" s="129">
        <v>10</v>
      </c>
      <c r="J1057" s="65" t="s">
        <v>2863</v>
      </c>
      <c r="K1057" s="65" t="s">
        <v>1183</v>
      </c>
      <c r="L1057" s="66">
        <v>46311</v>
      </c>
      <c r="M1057" s="65" t="s">
        <v>315</v>
      </c>
      <c r="N1057" s="65" t="s">
        <v>793</v>
      </c>
      <c r="O1057" s="65" t="s">
        <v>289</v>
      </c>
      <c r="P1057" s="66">
        <v>46311</v>
      </c>
      <c r="Q1057" s="31">
        <f t="shared" si="32"/>
        <v>450</v>
      </c>
      <c r="R1057" s="31">
        <f t="shared" si="33"/>
        <v>480</v>
      </c>
      <c r="S1057" s="29">
        <f>IF($Q1057&lt;Parâmetros!$E$19,$G1057-1,$G1057)</f>
        <v>46311</v>
      </c>
    </row>
    <row r="1058" spans="1:19" ht="15" customHeight="1" x14ac:dyDescent="0.25">
      <c r="A1058" s="128">
        <v>52351</v>
      </c>
      <c r="B1058" s="65" t="s">
        <v>451</v>
      </c>
      <c r="C1058" s="65" t="s">
        <v>75</v>
      </c>
      <c r="D1058" s="66">
        <v>46311</v>
      </c>
      <c r="E1058" s="67">
        <v>0.49</v>
      </c>
      <c r="F1058" s="65" t="s">
        <v>285</v>
      </c>
      <c r="G1058" s="66">
        <v>46311</v>
      </c>
      <c r="H1058" s="129">
        <v>40524409</v>
      </c>
      <c r="I1058" s="129">
        <v>10</v>
      </c>
      <c r="J1058" s="65" t="s">
        <v>3308</v>
      </c>
      <c r="K1058" s="65" t="s">
        <v>2216</v>
      </c>
      <c r="L1058" s="66">
        <v>46311</v>
      </c>
      <c r="M1058" s="65" t="s">
        <v>315</v>
      </c>
      <c r="N1058" s="65" t="s">
        <v>793</v>
      </c>
      <c r="O1058" s="65" t="s">
        <v>289</v>
      </c>
      <c r="P1058" s="66">
        <v>46311</v>
      </c>
      <c r="Q1058" s="31">
        <f t="shared" si="32"/>
        <v>511</v>
      </c>
      <c r="R1058" s="31">
        <f t="shared" si="33"/>
        <v>540</v>
      </c>
      <c r="S1058" s="29">
        <f>IF($Q1058&lt;Parâmetros!$E$19,$G1058-1,$G1058)</f>
        <v>46311</v>
      </c>
    </row>
    <row r="1059" spans="1:19" ht="15" customHeight="1" x14ac:dyDescent="0.25">
      <c r="A1059" s="128">
        <v>52351</v>
      </c>
      <c r="B1059" s="65" t="s">
        <v>451</v>
      </c>
      <c r="C1059" s="65" t="s">
        <v>75</v>
      </c>
      <c r="D1059" s="66">
        <v>46311</v>
      </c>
      <c r="E1059" s="67">
        <v>0.49</v>
      </c>
      <c r="F1059" s="65" t="s">
        <v>285</v>
      </c>
      <c r="G1059" s="66">
        <v>46311</v>
      </c>
      <c r="H1059" s="129">
        <v>40524413</v>
      </c>
      <c r="I1059" s="129">
        <v>10</v>
      </c>
      <c r="J1059" s="65" t="s">
        <v>3309</v>
      </c>
      <c r="K1059" s="65" t="s">
        <v>3310</v>
      </c>
      <c r="L1059" s="66">
        <v>46311</v>
      </c>
      <c r="M1059" s="65" t="s">
        <v>315</v>
      </c>
      <c r="N1059" s="65" t="s">
        <v>793</v>
      </c>
      <c r="O1059" s="65" t="s">
        <v>289</v>
      </c>
      <c r="P1059" s="66">
        <v>46311</v>
      </c>
      <c r="Q1059" s="31">
        <f t="shared" si="32"/>
        <v>541</v>
      </c>
      <c r="R1059" s="31">
        <f t="shared" si="33"/>
        <v>570</v>
      </c>
      <c r="S1059" s="29">
        <f>IF($Q1059&lt;Parâmetros!$E$19,$G1059-1,$G1059)</f>
        <v>46311</v>
      </c>
    </row>
    <row r="1060" spans="1:19" ht="15" customHeight="1" x14ac:dyDescent="0.25">
      <c r="A1060" s="128">
        <v>52351</v>
      </c>
      <c r="B1060" s="65" t="s">
        <v>451</v>
      </c>
      <c r="C1060" s="65" t="s">
        <v>75</v>
      </c>
      <c r="D1060" s="66">
        <v>46311</v>
      </c>
      <c r="E1060" s="67">
        <v>0.48</v>
      </c>
      <c r="F1060" s="65" t="s">
        <v>285</v>
      </c>
      <c r="G1060" s="66">
        <v>46311</v>
      </c>
      <c r="H1060" s="129">
        <v>40524483</v>
      </c>
      <c r="I1060" s="129">
        <v>10</v>
      </c>
      <c r="J1060" s="65" t="s">
        <v>3311</v>
      </c>
      <c r="K1060" s="65" t="s">
        <v>3312</v>
      </c>
      <c r="L1060" s="66">
        <v>46311</v>
      </c>
      <c r="M1060" s="65" t="s">
        <v>315</v>
      </c>
      <c r="N1060" s="65" t="s">
        <v>793</v>
      </c>
      <c r="O1060" s="65" t="s">
        <v>289</v>
      </c>
      <c r="P1060" s="66">
        <v>46311</v>
      </c>
      <c r="Q1060" s="31">
        <f t="shared" si="32"/>
        <v>571</v>
      </c>
      <c r="R1060" s="31">
        <f t="shared" si="33"/>
        <v>600</v>
      </c>
      <c r="S1060" s="29">
        <f>IF($Q1060&lt;Parâmetros!$E$19,$G1060-1,$G1060)</f>
        <v>46311</v>
      </c>
    </row>
    <row r="1061" spans="1:19" ht="15" customHeight="1" x14ac:dyDescent="0.25">
      <c r="A1061" s="128">
        <v>52351</v>
      </c>
      <c r="B1061" s="65" t="s">
        <v>451</v>
      </c>
      <c r="C1061" s="65" t="s">
        <v>75</v>
      </c>
      <c r="D1061" s="66">
        <v>46311</v>
      </c>
      <c r="E1061" s="67">
        <v>0.49</v>
      </c>
      <c r="F1061" s="65" t="s">
        <v>285</v>
      </c>
      <c r="G1061" s="66">
        <v>46311</v>
      </c>
      <c r="H1061" s="129">
        <v>40524485</v>
      </c>
      <c r="I1061" s="129">
        <v>10</v>
      </c>
      <c r="J1061" s="65" t="s">
        <v>993</v>
      </c>
      <c r="K1061" s="65" t="s">
        <v>3313</v>
      </c>
      <c r="L1061" s="66">
        <v>46311</v>
      </c>
      <c r="M1061" s="65" t="s">
        <v>315</v>
      </c>
      <c r="N1061" s="65" t="s">
        <v>793</v>
      </c>
      <c r="O1061" s="65" t="s">
        <v>289</v>
      </c>
      <c r="P1061" s="66">
        <v>46311</v>
      </c>
      <c r="Q1061" s="31">
        <f t="shared" si="32"/>
        <v>601</v>
      </c>
      <c r="R1061" s="31">
        <f t="shared" si="33"/>
        <v>630</v>
      </c>
      <c r="S1061" s="29">
        <f>IF($Q1061&lt;Parâmetros!$E$19,$G1061-1,$G1061)</f>
        <v>46311</v>
      </c>
    </row>
    <row r="1062" spans="1:19" ht="15" customHeight="1" x14ac:dyDescent="0.25">
      <c r="A1062" s="128">
        <v>52351</v>
      </c>
      <c r="B1062" s="65" t="s">
        <v>451</v>
      </c>
      <c r="C1062" s="65" t="s">
        <v>75</v>
      </c>
      <c r="D1062" s="66">
        <v>46311</v>
      </c>
      <c r="E1062" s="67">
        <v>0.49</v>
      </c>
      <c r="F1062" s="65" t="s">
        <v>285</v>
      </c>
      <c r="G1062" s="66">
        <v>46311</v>
      </c>
      <c r="H1062" s="129">
        <v>40524484</v>
      </c>
      <c r="I1062" s="129">
        <v>10</v>
      </c>
      <c r="J1062" s="65" t="s">
        <v>3314</v>
      </c>
      <c r="K1062" s="65" t="s">
        <v>3315</v>
      </c>
      <c r="L1062" s="66">
        <v>46311</v>
      </c>
      <c r="M1062" s="65" t="s">
        <v>315</v>
      </c>
      <c r="N1062" s="65" t="s">
        <v>793</v>
      </c>
      <c r="O1062" s="65" t="s">
        <v>289</v>
      </c>
      <c r="P1062" s="66">
        <v>46311</v>
      </c>
      <c r="Q1062" s="31">
        <f t="shared" si="32"/>
        <v>631</v>
      </c>
      <c r="R1062" s="31">
        <f t="shared" si="33"/>
        <v>660</v>
      </c>
      <c r="S1062" s="29">
        <f>IF($Q1062&lt;Parâmetros!$E$19,$G1062-1,$G1062)</f>
        <v>46311</v>
      </c>
    </row>
    <row r="1063" spans="1:19" ht="15" customHeight="1" x14ac:dyDescent="0.25">
      <c r="A1063" s="128">
        <v>52351</v>
      </c>
      <c r="B1063" s="65" t="s">
        <v>451</v>
      </c>
      <c r="C1063" s="65" t="s">
        <v>75</v>
      </c>
      <c r="D1063" s="66">
        <v>46311</v>
      </c>
      <c r="E1063" s="67">
        <v>0.47</v>
      </c>
      <c r="F1063" s="65" t="s">
        <v>285</v>
      </c>
      <c r="G1063" s="66">
        <v>46311</v>
      </c>
      <c r="H1063" s="129">
        <v>40524508</v>
      </c>
      <c r="I1063" s="129">
        <v>10</v>
      </c>
      <c r="J1063" s="65" t="s">
        <v>2140</v>
      </c>
      <c r="K1063" s="65" t="s">
        <v>3316</v>
      </c>
      <c r="L1063" s="66">
        <v>46311</v>
      </c>
      <c r="M1063" s="65" t="s">
        <v>315</v>
      </c>
      <c r="N1063" s="65" t="s">
        <v>793</v>
      </c>
      <c r="O1063" s="65" t="s">
        <v>289</v>
      </c>
      <c r="P1063" s="66">
        <v>46311</v>
      </c>
      <c r="Q1063" s="31">
        <f t="shared" si="32"/>
        <v>661</v>
      </c>
      <c r="R1063" s="31">
        <f t="shared" si="33"/>
        <v>690</v>
      </c>
      <c r="S1063" s="29">
        <f>IF($Q1063&lt;Parâmetros!$E$19,$G1063-1,$G1063)</f>
        <v>46311</v>
      </c>
    </row>
    <row r="1064" spans="1:19" ht="15" customHeight="1" x14ac:dyDescent="0.25">
      <c r="A1064" s="128">
        <v>52351</v>
      </c>
      <c r="B1064" s="65" t="s">
        <v>451</v>
      </c>
      <c r="C1064" s="65" t="s">
        <v>75</v>
      </c>
      <c r="D1064" s="66">
        <v>46311</v>
      </c>
      <c r="E1064" s="67">
        <v>0.5</v>
      </c>
      <c r="F1064" s="65" t="s">
        <v>285</v>
      </c>
      <c r="G1064" s="66">
        <v>46311</v>
      </c>
      <c r="H1064" s="129">
        <v>40524509</v>
      </c>
      <c r="I1064" s="129">
        <v>10</v>
      </c>
      <c r="J1064" s="65" t="s">
        <v>3058</v>
      </c>
      <c r="K1064" s="65" t="s">
        <v>3317</v>
      </c>
      <c r="L1064" s="66">
        <v>46311</v>
      </c>
      <c r="M1064" s="65" t="s">
        <v>315</v>
      </c>
      <c r="N1064" s="65" t="s">
        <v>793</v>
      </c>
      <c r="O1064" s="65" t="s">
        <v>289</v>
      </c>
      <c r="P1064" s="66">
        <v>46311</v>
      </c>
      <c r="Q1064" s="31">
        <f t="shared" si="32"/>
        <v>750</v>
      </c>
      <c r="R1064" s="31">
        <f t="shared" si="33"/>
        <v>780</v>
      </c>
      <c r="S1064" s="29">
        <f>IF($Q1064&lt;Parâmetros!$E$19,$G1064-1,$G1064)</f>
        <v>46311</v>
      </c>
    </row>
    <row r="1065" spans="1:19" ht="15" customHeight="1" x14ac:dyDescent="0.25">
      <c r="A1065" s="128">
        <v>52351</v>
      </c>
      <c r="B1065" s="65" t="s">
        <v>451</v>
      </c>
      <c r="C1065" s="65" t="s">
        <v>75</v>
      </c>
      <c r="D1065" s="66">
        <v>46311</v>
      </c>
      <c r="E1065" s="67">
        <v>0.49</v>
      </c>
      <c r="F1065" s="65" t="s">
        <v>285</v>
      </c>
      <c r="G1065" s="66">
        <v>46311</v>
      </c>
      <c r="H1065" s="129">
        <v>40524510</v>
      </c>
      <c r="I1065" s="129">
        <v>10</v>
      </c>
      <c r="J1065" s="65" t="s">
        <v>3318</v>
      </c>
      <c r="K1065" s="65" t="s">
        <v>3209</v>
      </c>
      <c r="L1065" s="66">
        <v>46311</v>
      </c>
      <c r="M1065" s="65" t="s">
        <v>315</v>
      </c>
      <c r="N1065" s="65" t="s">
        <v>793</v>
      </c>
      <c r="O1065" s="65" t="s">
        <v>289</v>
      </c>
      <c r="P1065" s="66">
        <v>46311</v>
      </c>
      <c r="Q1065" s="31">
        <f t="shared" si="32"/>
        <v>781</v>
      </c>
      <c r="R1065" s="31">
        <f t="shared" si="33"/>
        <v>810</v>
      </c>
      <c r="S1065" s="29">
        <f>IF($Q1065&lt;Parâmetros!$E$19,$G1065-1,$G1065)</f>
        <v>46311</v>
      </c>
    </row>
    <row r="1066" spans="1:19" ht="15" customHeight="1" x14ac:dyDescent="0.25">
      <c r="A1066" s="128">
        <v>52351</v>
      </c>
      <c r="B1066" s="65" t="s">
        <v>451</v>
      </c>
      <c r="C1066" s="65" t="s">
        <v>75</v>
      </c>
      <c r="D1066" s="66">
        <v>46311</v>
      </c>
      <c r="E1066" s="67">
        <v>0.49</v>
      </c>
      <c r="F1066" s="65" t="s">
        <v>285</v>
      </c>
      <c r="G1066" s="66">
        <v>46311</v>
      </c>
      <c r="H1066" s="129">
        <v>40524515</v>
      </c>
      <c r="I1066" s="129">
        <v>10</v>
      </c>
      <c r="J1066" s="65" t="s">
        <v>3319</v>
      </c>
      <c r="K1066" s="65" t="s">
        <v>3320</v>
      </c>
      <c r="L1066" s="66">
        <v>46311</v>
      </c>
      <c r="M1066" s="65" t="s">
        <v>315</v>
      </c>
      <c r="N1066" s="65" t="s">
        <v>793</v>
      </c>
      <c r="O1066" s="65" t="s">
        <v>289</v>
      </c>
      <c r="P1066" s="66">
        <v>46311</v>
      </c>
      <c r="Q1066" s="31">
        <f t="shared" si="32"/>
        <v>811</v>
      </c>
      <c r="R1066" s="31">
        <f t="shared" si="33"/>
        <v>840</v>
      </c>
      <c r="S1066" s="29">
        <f>IF($Q1066&lt;Parâmetros!$E$19,$G1066-1,$G1066)</f>
        <v>46311</v>
      </c>
    </row>
    <row r="1067" spans="1:19" ht="15" customHeight="1" x14ac:dyDescent="0.25">
      <c r="A1067" s="128">
        <v>52351</v>
      </c>
      <c r="B1067" s="65" t="s">
        <v>451</v>
      </c>
      <c r="C1067" s="65" t="s">
        <v>75</v>
      </c>
      <c r="D1067" s="66">
        <v>46311</v>
      </c>
      <c r="E1067" s="67">
        <v>1.42</v>
      </c>
      <c r="F1067" s="65" t="s">
        <v>285</v>
      </c>
      <c r="G1067" s="66">
        <v>46311</v>
      </c>
      <c r="H1067" s="129">
        <v>40525201</v>
      </c>
      <c r="I1067" s="129">
        <v>10</v>
      </c>
      <c r="J1067" s="65" t="s">
        <v>3321</v>
      </c>
      <c r="K1067" s="65" t="s">
        <v>3322</v>
      </c>
      <c r="L1067" s="66">
        <v>46311</v>
      </c>
      <c r="M1067" s="65" t="s">
        <v>287</v>
      </c>
      <c r="N1067" s="65" t="s">
        <v>793</v>
      </c>
      <c r="O1067" s="65" t="s">
        <v>289</v>
      </c>
      <c r="P1067" s="66">
        <v>46311</v>
      </c>
      <c r="Q1067" s="31">
        <f t="shared" si="32"/>
        <v>845</v>
      </c>
      <c r="R1067" s="31">
        <f t="shared" si="33"/>
        <v>930</v>
      </c>
      <c r="S1067" s="29">
        <f>IF($Q1067&lt;Parâmetros!$E$19,$G1067-1,$G1067)</f>
        <v>46311</v>
      </c>
    </row>
    <row r="1068" spans="1:19" ht="15" customHeight="1" x14ac:dyDescent="0.25">
      <c r="A1068" s="128">
        <v>52351</v>
      </c>
      <c r="B1068" s="65" t="s">
        <v>451</v>
      </c>
      <c r="C1068" s="65" t="s">
        <v>75</v>
      </c>
      <c r="D1068" s="66">
        <v>46311</v>
      </c>
      <c r="E1068" s="67">
        <v>0.32</v>
      </c>
      <c r="F1068" s="65" t="s">
        <v>285</v>
      </c>
      <c r="G1068" s="66">
        <v>46311</v>
      </c>
      <c r="H1068" s="129">
        <v>40525201</v>
      </c>
      <c r="I1068" s="129">
        <v>10</v>
      </c>
      <c r="J1068" s="65" t="s">
        <v>3323</v>
      </c>
      <c r="K1068" s="65" t="s">
        <v>3324</v>
      </c>
      <c r="L1068" s="66">
        <v>46311</v>
      </c>
      <c r="M1068" s="65" t="s">
        <v>287</v>
      </c>
      <c r="N1068" s="65" t="s">
        <v>793</v>
      </c>
      <c r="O1068" s="65" t="s">
        <v>289</v>
      </c>
      <c r="P1068" s="66">
        <v>46311</v>
      </c>
      <c r="Q1068" s="31">
        <f t="shared" si="32"/>
        <v>961</v>
      </c>
      <c r="R1068" s="31">
        <f t="shared" si="33"/>
        <v>980</v>
      </c>
      <c r="S1068" s="29">
        <f>IF($Q1068&lt;Parâmetros!$E$19,$G1068-1,$G1068)</f>
        <v>46311</v>
      </c>
    </row>
    <row r="1069" spans="1:19" ht="15" customHeight="1" x14ac:dyDescent="0.25">
      <c r="A1069" s="128">
        <v>52351</v>
      </c>
      <c r="B1069" s="65" t="s">
        <v>451</v>
      </c>
      <c r="C1069" s="65" t="s">
        <v>75</v>
      </c>
      <c r="D1069" s="66">
        <v>46312</v>
      </c>
      <c r="E1069" s="67">
        <v>0.84</v>
      </c>
      <c r="F1069" s="65" t="s">
        <v>285</v>
      </c>
      <c r="G1069" s="66">
        <v>46312</v>
      </c>
      <c r="H1069" s="129">
        <v>40527106</v>
      </c>
      <c r="I1069" s="129">
        <v>10</v>
      </c>
      <c r="J1069" s="65" t="s">
        <v>1368</v>
      </c>
      <c r="K1069" s="65" t="s">
        <v>3608</v>
      </c>
      <c r="L1069" s="66">
        <v>46312</v>
      </c>
      <c r="M1069" s="65" t="s">
        <v>287</v>
      </c>
      <c r="N1069" s="65" t="s">
        <v>793</v>
      </c>
      <c r="O1069" s="65" t="s">
        <v>289</v>
      </c>
      <c r="P1069" s="66">
        <v>46312</v>
      </c>
      <c r="Q1069" s="31">
        <f t="shared" si="32"/>
        <v>430</v>
      </c>
      <c r="R1069" s="31">
        <f t="shared" si="33"/>
        <v>480</v>
      </c>
      <c r="S1069" s="29">
        <f>IF($Q1069&lt;Parâmetros!$E$19,$G1069-1,$G1069)</f>
        <v>46312</v>
      </c>
    </row>
    <row r="1070" spans="1:19" ht="15" customHeight="1" x14ac:dyDescent="0.25">
      <c r="A1070" s="128">
        <v>52351</v>
      </c>
      <c r="B1070" s="65" t="s">
        <v>451</v>
      </c>
      <c r="C1070" s="65" t="s">
        <v>75</v>
      </c>
      <c r="D1070" s="66">
        <v>46312</v>
      </c>
      <c r="E1070" s="67">
        <v>0.99</v>
      </c>
      <c r="F1070" s="65" t="s">
        <v>285</v>
      </c>
      <c r="G1070" s="66">
        <v>46312</v>
      </c>
      <c r="H1070" s="129">
        <v>40527107</v>
      </c>
      <c r="I1070" s="129">
        <v>10</v>
      </c>
      <c r="J1070" s="65" t="s">
        <v>3609</v>
      </c>
      <c r="K1070" s="65" t="s">
        <v>1543</v>
      </c>
      <c r="L1070" s="66">
        <v>46312</v>
      </c>
      <c r="M1070" s="65" t="s">
        <v>287</v>
      </c>
      <c r="N1070" s="129">
        <v>3002630</v>
      </c>
      <c r="O1070" s="65" t="s">
        <v>289</v>
      </c>
      <c r="P1070" s="66">
        <v>46312</v>
      </c>
      <c r="Q1070" s="31">
        <f t="shared" si="32"/>
        <v>481</v>
      </c>
      <c r="R1070" s="31">
        <f t="shared" si="33"/>
        <v>540</v>
      </c>
      <c r="S1070" s="29">
        <f>IF($Q1070&lt;Parâmetros!$E$19,$G1070-1,$G1070)</f>
        <v>46312</v>
      </c>
    </row>
    <row r="1071" spans="1:19" ht="15" customHeight="1" x14ac:dyDescent="0.25">
      <c r="A1071" s="128">
        <v>52351</v>
      </c>
      <c r="B1071" s="65" t="s">
        <v>451</v>
      </c>
      <c r="C1071" s="65" t="s">
        <v>75</v>
      </c>
      <c r="D1071" s="66">
        <v>46312</v>
      </c>
      <c r="E1071" s="67">
        <v>0.97</v>
      </c>
      <c r="F1071" s="65" t="s">
        <v>285</v>
      </c>
      <c r="G1071" s="66">
        <v>46312</v>
      </c>
      <c r="H1071" s="129">
        <v>40527108</v>
      </c>
      <c r="I1071" s="129">
        <v>10</v>
      </c>
      <c r="J1071" s="65" t="s">
        <v>3610</v>
      </c>
      <c r="K1071" s="65" t="s">
        <v>3611</v>
      </c>
      <c r="L1071" s="66">
        <v>46312</v>
      </c>
      <c r="M1071" s="65" t="s">
        <v>287</v>
      </c>
      <c r="N1071" s="65" t="s">
        <v>793</v>
      </c>
      <c r="O1071" s="65" t="s">
        <v>289</v>
      </c>
      <c r="P1071" s="66">
        <v>46312</v>
      </c>
      <c r="Q1071" s="31">
        <f t="shared" si="32"/>
        <v>541</v>
      </c>
      <c r="R1071" s="31">
        <f t="shared" si="33"/>
        <v>600</v>
      </c>
      <c r="S1071" s="29">
        <f>IF($Q1071&lt;Parâmetros!$E$19,$G1071-1,$G1071)</f>
        <v>46312</v>
      </c>
    </row>
    <row r="1072" spans="1:19" ht="15" customHeight="1" x14ac:dyDescent="0.25">
      <c r="A1072" s="128">
        <v>52351</v>
      </c>
      <c r="B1072" s="65" t="s">
        <v>451</v>
      </c>
      <c r="C1072" s="65" t="s">
        <v>75</v>
      </c>
      <c r="D1072" s="66">
        <v>46312</v>
      </c>
      <c r="E1072" s="67">
        <v>0.8</v>
      </c>
      <c r="F1072" s="65" t="s">
        <v>285</v>
      </c>
      <c r="G1072" s="66">
        <v>46312</v>
      </c>
      <c r="H1072" s="129">
        <v>40527109</v>
      </c>
      <c r="I1072" s="129">
        <v>10</v>
      </c>
      <c r="J1072" s="65" t="s">
        <v>3612</v>
      </c>
      <c r="K1072" s="65" t="s">
        <v>3613</v>
      </c>
      <c r="L1072" s="66">
        <v>46312</v>
      </c>
      <c r="M1072" s="65" t="s">
        <v>287</v>
      </c>
      <c r="N1072" s="65" t="s">
        <v>793</v>
      </c>
      <c r="O1072" s="65" t="s">
        <v>289</v>
      </c>
      <c r="P1072" s="66">
        <v>46312</v>
      </c>
      <c r="Q1072" s="31">
        <f t="shared" si="32"/>
        <v>601</v>
      </c>
      <c r="R1072" s="31">
        <f t="shared" si="33"/>
        <v>650</v>
      </c>
      <c r="S1072" s="29">
        <f>IF($Q1072&lt;Parâmetros!$E$19,$G1072-1,$G1072)</f>
        <v>46312</v>
      </c>
    </row>
    <row r="1073" spans="1:19" ht="15" customHeight="1" x14ac:dyDescent="0.25">
      <c r="A1073" s="128">
        <v>52351</v>
      </c>
      <c r="B1073" s="65" t="s">
        <v>451</v>
      </c>
      <c r="C1073" s="65" t="s">
        <v>75</v>
      </c>
      <c r="D1073" s="66">
        <v>46312</v>
      </c>
      <c r="E1073" s="67">
        <v>0.67</v>
      </c>
      <c r="F1073" s="65" t="s">
        <v>285</v>
      </c>
      <c r="G1073" s="66">
        <v>46312</v>
      </c>
      <c r="H1073" s="129">
        <v>40524414</v>
      </c>
      <c r="I1073" s="129">
        <v>10</v>
      </c>
      <c r="J1073" s="65" t="s">
        <v>3614</v>
      </c>
      <c r="K1073" s="65" t="s">
        <v>3615</v>
      </c>
      <c r="L1073" s="66">
        <v>46312</v>
      </c>
      <c r="M1073" s="65" t="s">
        <v>315</v>
      </c>
      <c r="N1073" s="65" t="s">
        <v>793</v>
      </c>
      <c r="O1073" s="65" t="s">
        <v>289</v>
      </c>
      <c r="P1073" s="66">
        <v>46312</v>
      </c>
      <c r="Q1073" s="31">
        <f t="shared" si="32"/>
        <v>660</v>
      </c>
      <c r="R1073" s="31">
        <f t="shared" si="33"/>
        <v>700</v>
      </c>
      <c r="S1073" s="29">
        <f>IF($Q1073&lt;Parâmetros!$E$19,$G1073-1,$G1073)</f>
        <v>46312</v>
      </c>
    </row>
    <row r="1074" spans="1:19" ht="15" customHeight="1" x14ac:dyDescent="0.25">
      <c r="A1074" s="128">
        <v>52351</v>
      </c>
      <c r="B1074" s="65" t="s">
        <v>451</v>
      </c>
      <c r="C1074" s="65" t="s">
        <v>75</v>
      </c>
      <c r="D1074" s="66">
        <v>46312</v>
      </c>
      <c r="E1074" s="67">
        <v>0.49</v>
      </c>
      <c r="F1074" s="65" t="s">
        <v>285</v>
      </c>
      <c r="G1074" s="66">
        <v>46312</v>
      </c>
      <c r="H1074" s="129">
        <v>40524537</v>
      </c>
      <c r="I1074" s="129">
        <v>10</v>
      </c>
      <c r="J1074" s="65" t="s">
        <v>3616</v>
      </c>
      <c r="K1074" s="65" t="s">
        <v>3617</v>
      </c>
      <c r="L1074" s="66">
        <v>46312</v>
      </c>
      <c r="M1074" s="65" t="s">
        <v>315</v>
      </c>
      <c r="N1074" s="65" t="s">
        <v>793</v>
      </c>
      <c r="O1074" s="65" t="s">
        <v>289</v>
      </c>
      <c r="P1074" s="66">
        <v>46312</v>
      </c>
      <c r="Q1074" s="31">
        <f t="shared" si="32"/>
        <v>780</v>
      </c>
      <c r="R1074" s="31">
        <f t="shared" si="33"/>
        <v>809</v>
      </c>
      <c r="S1074" s="29">
        <f>IF($Q1074&lt;Parâmetros!$E$19,$G1074-1,$G1074)</f>
        <v>46312</v>
      </c>
    </row>
    <row r="1075" spans="1:19" ht="15" customHeight="1" x14ac:dyDescent="0.25">
      <c r="A1075" s="128">
        <v>52351</v>
      </c>
      <c r="B1075" s="65" t="s">
        <v>451</v>
      </c>
      <c r="C1075" s="65" t="s">
        <v>75</v>
      </c>
      <c r="D1075" s="66">
        <v>46312</v>
      </c>
      <c r="E1075" s="67">
        <v>1.49</v>
      </c>
      <c r="F1075" s="65" t="s">
        <v>285</v>
      </c>
      <c r="G1075" s="66">
        <v>46312</v>
      </c>
      <c r="H1075" s="129">
        <v>40524364</v>
      </c>
      <c r="I1075" s="129">
        <v>10</v>
      </c>
      <c r="J1075" s="65" t="s">
        <v>3618</v>
      </c>
      <c r="K1075" s="65" t="s">
        <v>3619</v>
      </c>
      <c r="L1075" s="66">
        <v>46312</v>
      </c>
      <c r="M1075" s="65" t="s">
        <v>357</v>
      </c>
      <c r="N1075" s="65" t="s">
        <v>793</v>
      </c>
      <c r="O1075" s="65" t="s">
        <v>289</v>
      </c>
      <c r="P1075" s="66">
        <v>46312</v>
      </c>
      <c r="Q1075" s="31">
        <f t="shared" si="32"/>
        <v>811</v>
      </c>
      <c r="R1075" s="31">
        <f t="shared" si="33"/>
        <v>901</v>
      </c>
      <c r="S1075" s="29">
        <f>IF($Q1075&lt;Parâmetros!$E$19,$G1075-1,$G1075)</f>
        <v>46312</v>
      </c>
    </row>
    <row r="1076" spans="1:19" ht="15" customHeight="1" x14ac:dyDescent="0.25">
      <c r="A1076" s="128">
        <v>52351</v>
      </c>
      <c r="B1076" s="65" t="s">
        <v>451</v>
      </c>
      <c r="C1076" s="65" t="s">
        <v>75</v>
      </c>
      <c r="D1076" s="66">
        <v>46314</v>
      </c>
      <c r="E1076" s="67">
        <v>2.17</v>
      </c>
      <c r="F1076" s="65" t="s">
        <v>285</v>
      </c>
      <c r="G1076" s="66">
        <v>46314</v>
      </c>
      <c r="H1076" s="129">
        <v>40526754</v>
      </c>
      <c r="I1076" s="129">
        <v>10</v>
      </c>
      <c r="J1076" s="65" t="s">
        <v>4115</v>
      </c>
      <c r="K1076" s="65" t="s">
        <v>4116</v>
      </c>
      <c r="L1076" s="66">
        <v>46314</v>
      </c>
      <c r="M1076" s="65" t="s">
        <v>315</v>
      </c>
      <c r="N1076" s="65" t="s">
        <v>793</v>
      </c>
      <c r="O1076" s="65" t="s">
        <v>289</v>
      </c>
      <c r="P1076" s="66">
        <v>46314</v>
      </c>
      <c r="Q1076" s="31">
        <f t="shared" si="32"/>
        <v>440</v>
      </c>
      <c r="R1076" s="31">
        <f t="shared" si="33"/>
        <v>570</v>
      </c>
      <c r="S1076" s="29">
        <f>IF($Q1076&lt;Parâmetros!$E$19,$G1076-1,$G1076)</f>
        <v>46314</v>
      </c>
    </row>
    <row r="1077" spans="1:19" ht="15" customHeight="1" x14ac:dyDescent="0.25">
      <c r="A1077" s="128">
        <v>52351</v>
      </c>
      <c r="B1077" s="65" t="s">
        <v>451</v>
      </c>
      <c r="C1077" s="65" t="s">
        <v>75</v>
      </c>
      <c r="D1077" s="66">
        <v>46314</v>
      </c>
      <c r="E1077" s="67">
        <v>1.99</v>
      </c>
      <c r="F1077" s="65" t="s">
        <v>285</v>
      </c>
      <c r="G1077" s="66">
        <v>46314</v>
      </c>
      <c r="H1077" s="129">
        <v>40526758</v>
      </c>
      <c r="I1077" s="129">
        <v>10</v>
      </c>
      <c r="J1077" s="65" t="s">
        <v>3420</v>
      </c>
      <c r="K1077" s="65" t="s">
        <v>4117</v>
      </c>
      <c r="L1077" s="66">
        <v>46314</v>
      </c>
      <c r="M1077" s="65" t="s">
        <v>315</v>
      </c>
      <c r="N1077" s="65" t="s">
        <v>793</v>
      </c>
      <c r="O1077" s="65" t="s">
        <v>289</v>
      </c>
      <c r="P1077" s="66">
        <v>46314</v>
      </c>
      <c r="Q1077" s="31">
        <f t="shared" si="32"/>
        <v>571</v>
      </c>
      <c r="R1077" s="31">
        <f t="shared" si="33"/>
        <v>690</v>
      </c>
      <c r="S1077" s="29">
        <f>IF($Q1077&lt;Parâmetros!$E$19,$G1077-1,$G1077)</f>
        <v>46314</v>
      </c>
    </row>
    <row r="1078" spans="1:19" ht="15" customHeight="1" x14ac:dyDescent="0.25">
      <c r="A1078" s="128">
        <v>52351</v>
      </c>
      <c r="B1078" s="65" t="s">
        <v>451</v>
      </c>
      <c r="C1078" s="65" t="s">
        <v>75</v>
      </c>
      <c r="D1078" s="66">
        <v>46314</v>
      </c>
      <c r="E1078" s="67">
        <v>2.0099999999999998</v>
      </c>
      <c r="F1078" s="65" t="s">
        <v>285</v>
      </c>
      <c r="G1078" s="66">
        <v>46314</v>
      </c>
      <c r="H1078" s="129">
        <v>40526735</v>
      </c>
      <c r="I1078" s="129">
        <v>10</v>
      </c>
      <c r="J1078" s="65" t="s">
        <v>1805</v>
      </c>
      <c r="K1078" s="65" t="s">
        <v>4118</v>
      </c>
      <c r="L1078" s="66">
        <v>46314</v>
      </c>
      <c r="M1078" s="65" t="s">
        <v>315</v>
      </c>
      <c r="N1078" s="65" t="s">
        <v>793</v>
      </c>
      <c r="O1078" s="65" t="s">
        <v>289</v>
      </c>
      <c r="P1078" s="66">
        <v>46314</v>
      </c>
      <c r="Q1078" s="31">
        <f t="shared" si="32"/>
        <v>750</v>
      </c>
      <c r="R1078" s="31">
        <f t="shared" si="33"/>
        <v>870</v>
      </c>
      <c r="S1078" s="29">
        <f>IF($Q1078&lt;Parâmetros!$E$19,$G1078-1,$G1078)</f>
        <v>46314</v>
      </c>
    </row>
    <row r="1079" spans="1:19" ht="15" customHeight="1" x14ac:dyDescent="0.25">
      <c r="A1079" s="128">
        <v>52351</v>
      </c>
      <c r="B1079" s="65" t="s">
        <v>451</v>
      </c>
      <c r="C1079" s="65" t="s">
        <v>75</v>
      </c>
      <c r="D1079" s="66">
        <v>46314</v>
      </c>
      <c r="E1079" s="67">
        <v>1.81</v>
      </c>
      <c r="F1079" s="65" t="s">
        <v>285</v>
      </c>
      <c r="G1079" s="66">
        <v>46314</v>
      </c>
      <c r="H1079" s="129">
        <v>40526736</v>
      </c>
      <c r="I1079" s="129">
        <v>10</v>
      </c>
      <c r="J1079" s="65" t="s">
        <v>1266</v>
      </c>
      <c r="K1079" s="65" t="s">
        <v>4119</v>
      </c>
      <c r="L1079" s="66">
        <v>46314</v>
      </c>
      <c r="M1079" s="65" t="s">
        <v>315</v>
      </c>
      <c r="N1079" s="65" t="s">
        <v>793</v>
      </c>
      <c r="O1079" s="65" t="s">
        <v>289</v>
      </c>
      <c r="P1079" s="66">
        <v>46314</v>
      </c>
      <c r="Q1079" s="31">
        <f t="shared" si="32"/>
        <v>871</v>
      </c>
      <c r="R1079" s="31">
        <f t="shared" si="33"/>
        <v>980</v>
      </c>
      <c r="S1079" s="29">
        <f>IF($Q1079&lt;Parâmetros!$E$19,$G1079-1,$G1079)</f>
        <v>46314</v>
      </c>
    </row>
    <row r="1080" spans="1:19" ht="15" customHeight="1" x14ac:dyDescent="0.25">
      <c r="A1080" s="128">
        <v>52351</v>
      </c>
      <c r="B1080" s="65" t="s">
        <v>451</v>
      </c>
      <c r="C1080" s="65" t="s">
        <v>75</v>
      </c>
      <c r="D1080" s="66">
        <v>46316</v>
      </c>
      <c r="E1080" s="67">
        <v>1.65</v>
      </c>
      <c r="F1080" s="65" t="s">
        <v>285</v>
      </c>
      <c r="G1080" s="66">
        <v>46315</v>
      </c>
      <c r="H1080" s="129">
        <v>40526747</v>
      </c>
      <c r="I1080" s="129">
        <v>10</v>
      </c>
      <c r="J1080" s="65" t="s">
        <v>3858</v>
      </c>
      <c r="K1080" s="65" t="s">
        <v>717</v>
      </c>
      <c r="L1080" s="66">
        <v>46315</v>
      </c>
      <c r="M1080" s="65" t="s">
        <v>315</v>
      </c>
      <c r="N1080" s="129">
        <v>3011103</v>
      </c>
      <c r="O1080" s="65" t="s">
        <v>289</v>
      </c>
      <c r="P1080" s="66">
        <v>46316</v>
      </c>
      <c r="Q1080" s="31">
        <f t="shared" si="32"/>
        <v>440</v>
      </c>
      <c r="R1080" s="31">
        <f t="shared" si="33"/>
        <v>540</v>
      </c>
      <c r="S1080" s="29">
        <f>IF($Q1080&lt;Parâmetros!$E$19,$G1080-1,$G1080)</f>
        <v>46315</v>
      </c>
    </row>
    <row r="1081" spans="1:19" ht="15" customHeight="1" x14ac:dyDescent="0.25">
      <c r="A1081" s="128">
        <v>52351</v>
      </c>
      <c r="B1081" s="65" t="s">
        <v>451</v>
      </c>
      <c r="C1081" s="65" t="s">
        <v>75</v>
      </c>
      <c r="D1081" s="66">
        <v>46316</v>
      </c>
      <c r="E1081" s="67">
        <v>0.51</v>
      </c>
      <c r="F1081" s="65" t="s">
        <v>285</v>
      </c>
      <c r="G1081" s="66">
        <v>46315</v>
      </c>
      <c r="H1081" s="129">
        <v>40526734</v>
      </c>
      <c r="I1081" s="129">
        <v>10</v>
      </c>
      <c r="J1081" s="65" t="s">
        <v>3419</v>
      </c>
      <c r="K1081" s="65" t="s">
        <v>4120</v>
      </c>
      <c r="L1081" s="66">
        <v>46315</v>
      </c>
      <c r="M1081" s="65" t="s">
        <v>315</v>
      </c>
      <c r="N1081" s="65" t="s">
        <v>793</v>
      </c>
      <c r="O1081" s="65" t="s">
        <v>289</v>
      </c>
      <c r="P1081" s="66">
        <v>46316</v>
      </c>
      <c r="Q1081" s="31">
        <f t="shared" si="32"/>
        <v>570</v>
      </c>
      <c r="R1081" s="31">
        <f t="shared" si="33"/>
        <v>600</v>
      </c>
      <c r="S1081" s="29">
        <f>IF($Q1081&lt;Parâmetros!$E$19,$G1081-1,$G1081)</f>
        <v>46315</v>
      </c>
    </row>
    <row r="1082" spans="1:19" ht="15" customHeight="1" x14ac:dyDescent="0.25">
      <c r="A1082" s="128">
        <v>52351</v>
      </c>
      <c r="B1082" s="65" t="s">
        <v>451</v>
      </c>
      <c r="C1082" s="65" t="s">
        <v>75</v>
      </c>
      <c r="D1082" s="66">
        <v>46316</v>
      </c>
      <c r="E1082" s="67">
        <v>0.49</v>
      </c>
      <c r="F1082" s="65" t="s">
        <v>285</v>
      </c>
      <c r="G1082" s="66">
        <v>46315</v>
      </c>
      <c r="H1082" s="129">
        <v>40526792</v>
      </c>
      <c r="I1082" s="129">
        <v>10</v>
      </c>
      <c r="J1082" s="65" t="s">
        <v>4121</v>
      </c>
      <c r="K1082" s="65" t="s">
        <v>4122</v>
      </c>
      <c r="L1082" s="66">
        <v>46315</v>
      </c>
      <c r="M1082" s="65" t="s">
        <v>315</v>
      </c>
      <c r="N1082" s="65" t="s">
        <v>793</v>
      </c>
      <c r="O1082" s="65" t="s">
        <v>289</v>
      </c>
      <c r="P1082" s="66">
        <v>46316</v>
      </c>
      <c r="Q1082" s="31">
        <f t="shared" si="32"/>
        <v>601</v>
      </c>
      <c r="R1082" s="31">
        <f t="shared" si="33"/>
        <v>630</v>
      </c>
      <c r="S1082" s="29">
        <f>IF($Q1082&lt;Parâmetros!$E$19,$G1082-1,$G1082)</f>
        <v>46315</v>
      </c>
    </row>
    <row r="1083" spans="1:19" ht="15" customHeight="1" x14ac:dyDescent="0.25">
      <c r="A1083" s="128">
        <v>52351</v>
      </c>
      <c r="B1083" s="65" t="s">
        <v>451</v>
      </c>
      <c r="C1083" s="65" t="s">
        <v>75</v>
      </c>
      <c r="D1083" s="66">
        <v>46316</v>
      </c>
      <c r="E1083" s="67">
        <v>0.99</v>
      </c>
      <c r="F1083" s="65" t="s">
        <v>285</v>
      </c>
      <c r="G1083" s="66">
        <v>46315</v>
      </c>
      <c r="H1083" s="129">
        <v>40526814</v>
      </c>
      <c r="I1083" s="129">
        <v>10</v>
      </c>
      <c r="J1083" s="65" t="s">
        <v>4123</v>
      </c>
      <c r="K1083" s="65" t="s">
        <v>2423</v>
      </c>
      <c r="L1083" s="66">
        <v>46315</v>
      </c>
      <c r="M1083" s="65" t="s">
        <v>357</v>
      </c>
      <c r="N1083" s="65" t="s">
        <v>793</v>
      </c>
      <c r="O1083" s="65" t="s">
        <v>289</v>
      </c>
      <c r="P1083" s="66">
        <v>46316</v>
      </c>
      <c r="Q1083" s="31">
        <f t="shared" si="32"/>
        <v>631</v>
      </c>
      <c r="R1083" s="31">
        <f t="shared" si="33"/>
        <v>690</v>
      </c>
      <c r="S1083" s="29">
        <f>IF($Q1083&lt;Parâmetros!$E$19,$G1083-1,$G1083)</f>
        <v>46315</v>
      </c>
    </row>
    <row r="1084" spans="1:19" ht="15" customHeight="1" x14ac:dyDescent="0.25">
      <c r="A1084" s="128">
        <v>52351</v>
      </c>
      <c r="B1084" s="65" t="s">
        <v>451</v>
      </c>
      <c r="C1084" s="65" t="s">
        <v>75</v>
      </c>
      <c r="D1084" s="66">
        <v>46316</v>
      </c>
      <c r="E1084" s="67">
        <v>1.49</v>
      </c>
      <c r="F1084" s="65" t="s">
        <v>285</v>
      </c>
      <c r="G1084" s="66">
        <v>46315</v>
      </c>
      <c r="H1084" s="129">
        <v>40526735</v>
      </c>
      <c r="I1084" s="129">
        <v>10</v>
      </c>
      <c r="J1084" s="65" t="s">
        <v>301</v>
      </c>
      <c r="K1084" s="65" t="s">
        <v>4124</v>
      </c>
      <c r="L1084" s="66">
        <v>46315</v>
      </c>
      <c r="M1084" s="65" t="s">
        <v>315</v>
      </c>
      <c r="N1084" s="65" t="s">
        <v>793</v>
      </c>
      <c r="O1084" s="65" t="s">
        <v>289</v>
      </c>
      <c r="P1084" s="66">
        <v>46316</v>
      </c>
      <c r="Q1084" s="31">
        <f t="shared" si="32"/>
        <v>750</v>
      </c>
      <c r="R1084" s="31">
        <f t="shared" si="33"/>
        <v>840</v>
      </c>
      <c r="S1084" s="29">
        <f>IF($Q1084&lt;Parâmetros!$E$19,$G1084-1,$G1084)</f>
        <v>46315</v>
      </c>
    </row>
    <row r="1085" spans="1:19" ht="15" customHeight="1" x14ac:dyDescent="0.25">
      <c r="A1085" s="128">
        <v>52351</v>
      </c>
      <c r="B1085" s="65" t="s">
        <v>451</v>
      </c>
      <c r="C1085" s="65" t="s">
        <v>75</v>
      </c>
      <c r="D1085" s="66">
        <v>46316</v>
      </c>
      <c r="E1085" s="67">
        <v>2.3199999999999998</v>
      </c>
      <c r="F1085" s="65" t="s">
        <v>285</v>
      </c>
      <c r="G1085" s="66">
        <v>46315</v>
      </c>
      <c r="H1085" s="129">
        <v>40526736</v>
      </c>
      <c r="I1085" s="129">
        <v>10</v>
      </c>
      <c r="J1085" s="65" t="s">
        <v>4125</v>
      </c>
      <c r="K1085" s="65" t="s">
        <v>845</v>
      </c>
      <c r="L1085" s="66">
        <v>46315</v>
      </c>
      <c r="M1085" s="65" t="s">
        <v>315</v>
      </c>
      <c r="N1085" s="65" t="s">
        <v>793</v>
      </c>
      <c r="O1085" s="65" t="s">
        <v>289</v>
      </c>
      <c r="P1085" s="66">
        <v>46316</v>
      </c>
      <c r="Q1085" s="31">
        <f t="shared" si="32"/>
        <v>841</v>
      </c>
      <c r="R1085" s="31">
        <f t="shared" si="33"/>
        <v>980</v>
      </c>
      <c r="S1085" s="29">
        <f>IF($Q1085&lt;Parâmetros!$E$19,$G1085-1,$G1085)</f>
        <v>46315</v>
      </c>
    </row>
    <row r="1086" spans="1:19" ht="15" customHeight="1" x14ac:dyDescent="0.25">
      <c r="A1086" s="128">
        <v>52351</v>
      </c>
      <c r="B1086" s="65" t="s">
        <v>451</v>
      </c>
      <c r="C1086" s="65" t="s">
        <v>75</v>
      </c>
      <c r="D1086" s="66">
        <v>46317</v>
      </c>
      <c r="E1086" s="67">
        <v>0.49</v>
      </c>
      <c r="F1086" s="65" t="s">
        <v>285</v>
      </c>
      <c r="G1086" s="66">
        <v>46316</v>
      </c>
      <c r="H1086" s="129">
        <v>40526727</v>
      </c>
      <c r="I1086" s="129">
        <v>10</v>
      </c>
      <c r="J1086" s="65" t="s">
        <v>4514</v>
      </c>
      <c r="K1086" s="65" t="s">
        <v>4515</v>
      </c>
      <c r="L1086" s="66">
        <v>46316</v>
      </c>
      <c r="M1086" s="65" t="s">
        <v>315</v>
      </c>
      <c r="N1086" s="65" t="s">
        <v>793</v>
      </c>
      <c r="O1086" s="65" t="s">
        <v>289</v>
      </c>
      <c r="P1086" s="66">
        <v>46317</v>
      </c>
      <c r="Q1086" s="31">
        <f t="shared" ref="Q1086:Q1149" si="34">IFERROR(VALUE(LEFT($J1086,2))*60+VALUE(MID($J1086,4,2)),9999)</f>
        <v>450</v>
      </c>
      <c r="R1086" s="31">
        <f t="shared" ref="R1086:R1149" si="35">IFERROR(VALUE(LEFT($K1086,2))*60+VALUE(MID($K1086,4,2)),"")</f>
        <v>480</v>
      </c>
      <c r="S1086" s="29">
        <f>IF($Q1086&lt;Parâmetros!$E$19,$G1086-1,$G1086)</f>
        <v>46316</v>
      </c>
    </row>
    <row r="1087" spans="1:19" ht="15" customHeight="1" x14ac:dyDescent="0.25">
      <c r="A1087" s="128">
        <v>52351</v>
      </c>
      <c r="B1087" s="65" t="s">
        <v>451</v>
      </c>
      <c r="C1087" s="65" t="s">
        <v>75</v>
      </c>
      <c r="D1087" s="66">
        <v>46317</v>
      </c>
      <c r="E1087" s="67">
        <v>2.4700000000000002</v>
      </c>
      <c r="F1087" s="65" t="s">
        <v>285</v>
      </c>
      <c r="G1087" s="66">
        <v>46316</v>
      </c>
      <c r="H1087" s="129">
        <v>40526753</v>
      </c>
      <c r="I1087" s="129">
        <v>10</v>
      </c>
      <c r="J1087" s="65" t="s">
        <v>4516</v>
      </c>
      <c r="K1087" s="65" t="s">
        <v>4517</v>
      </c>
      <c r="L1087" s="66">
        <v>46316</v>
      </c>
      <c r="M1087" s="65" t="s">
        <v>315</v>
      </c>
      <c r="N1087" s="65" t="s">
        <v>793</v>
      </c>
      <c r="O1087" s="65" t="s">
        <v>289</v>
      </c>
      <c r="P1087" s="66">
        <v>46317</v>
      </c>
      <c r="Q1087" s="31">
        <f t="shared" si="34"/>
        <v>481</v>
      </c>
      <c r="R1087" s="31">
        <f t="shared" si="35"/>
        <v>630</v>
      </c>
      <c r="S1087" s="29">
        <f>IF($Q1087&lt;Parâmetros!$E$19,$G1087-1,$G1087)</f>
        <v>46316</v>
      </c>
    </row>
    <row r="1088" spans="1:19" ht="15" customHeight="1" x14ac:dyDescent="0.25">
      <c r="A1088" s="128">
        <v>52351</v>
      </c>
      <c r="B1088" s="65" t="s">
        <v>451</v>
      </c>
      <c r="C1088" s="65" t="s">
        <v>75</v>
      </c>
      <c r="D1088" s="66">
        <v>46317</v>
      </c>
      <c r="E1088" s="67">
        <v>0.99</v>
      </c>
      <c r="F1088" s="65" t="s">
        <v>285</v>
      </c>
      <c r="G1088" s="66">
        <v>46316</v>
      </c>
      <c r="H1088" s="129">
        <v>40528178</v>
      </c>
      <c r="I1088" s="129">
        <v>10</v>
      </c>
      <c r="J1088" s="65" t="s">
        <v>3116</v>
      </c>
      <c r="K1088" s="65" t="s">
        <v>380</v>
      </c>
      <c r="L1088" s="66">
        <v>46316</v>
      </c>
      <c r="M1088" s="65" t="s">
        <v>287</v>
      </c>
      <c r="N1088" s="65" t="s">
        <v>793</v>
      </c>
      <c r="O1088" s="65" t="s">
        <v>289</v>
      </c>
      <c r="P1088" s="66">
        <v>46317</v>
      </c>
      <c r="Q1088" s="31">
        <f t="shared" si="34"/>
        <v>631</v>
      </c>
      <c r="R1088" s="31">
        <f t="shared" si="35"/>
        <v>690</v>
      </c>
      <c r="S1088" s="29">
        <f>IF($Q1088&lt;Parâmetros!$E$19,$G1088-1,$G1088)</f>
        <v>46316</v>
      </c>
    </row>
    <row r="1089" spans="1:19" ht="15" customHeight="1" x14ac:dyDescent="0.25">
      <c r="A1089" s="128">
        <v>52351</v>
      </c>
      <c r="B1089" s="65" t="s">
        <v>451</v>
      </c>
      <c r="C1089" s="65" t="s">
        <v>75</v>
      </c>
      <c r="D1089" s="66">
        <v>46317</v>
      </c>
      <c r="E1089" s="67">
        <v>0.99</v>
      </c>
      <c r="F1089" s="65" t="s">
        <v>285</v>
      </c>
      <c r="G1089" s="66">
        <v>46316</v>
      </c>
      <c r="H1089" s="129">
        <v>40526787</v>
      </c>
      <c r="I1089" s="129">
        <v>10</v>
      </c>
      <c r="J1089" s="65" t="s">
        <v>346</v>
      </c>
      <c r="K1089" s="65" t="s">
        <v>1405</v>
      </c>
      <c r="L1089" s="66">
        <v>46316</v>
      </c>
      <c r="M1089" s="65" t="s">
        <v>315</v>
      </c>
      <c r="N1089" s="65" t="s">
        <v>793</v>
      </c>
      <c r="O1089" s="65" t="s">
        <v>289</v>
      </c>
      <c r="P1089" s="66">
        <v>46317</v>
      </c>
      <c r="Q1089" s="31">
        <f t="shared" si="34"/>
        <v>750</v>
      </c>
      <c r="R1089" s="31">
        <f t="shared" si="35"/>
        <v>810</v>
      </c>
      <c r="S1089" s="29">
        <f>IF($Q1089&lt;Parâmetros!$E$19,$G1089-1,$G1089)</f>
        <v>46316</v>
      </c>
    </row>
    <row r="1090" spans="1:19" ht="15" customHeight="1" x14ac:dyDescent="0.25">
      <c r="A1090" s="128">
        <v>52351</v>
      </c>
      <c r="B1090" s="65" t="s">
        <v>451</v>
      </c>
      <c r="C1090" s="65" t="s">
        <v>75</v>
      </c>
      <c r="D1090" s="66">
        <v>46317</v>
      </c>
      <c r="E1090" s="67">
        <v>1.47</v>
      </c>
      <c r="F1090" s="65" t="s">
        <v>285</v>
      </c>
      <c r="G1090" s="66">
        <v>46316</v>
      </c>
      <c r="H1090" s="129">
        <v>40526755</v>
      </c>
      <c r="I1090" s="129">
        <v>10</v>
      </c>
      <c r="J1090" s="65" t="s">
        <v>4518</v>
      </c>
      <c r="K1090" s="65" t="s">
        <v>4519</v>
      </c>
      <c r="L1090" s="66">
        <v>46316</v>
      </c>
      <c r="M1090" s="65" t="s">
        <v>315</v>
      </c>
      <c r="N1090" s="65" t="s">
        <v>793</v>
      </c>
      <c r="O1090" s="65" t="s">
        <v>289</v>
      </c>
      <c r="P1090" s="66">
        <v>46317</v>
      </c>
      <c r="Q1090" s="31">
        <f t="shared" si="34"/>
        <v>811</v>
      </c>
      <c r="R1090" s="31">
        <f t="shared" si="35"/>
        <v>900</v>
      </c>
      <c r="S1090" s="29">
        <f>IF($Q1090&lt;Parâmetros!$E$19,$G1090-1,$G1090)</f>
        <v>46316</v>
      </c>
    </row>
    <row r="1091" spans="1:19" ht="15" customHeight="1" x14ac:dyDescent="0.25">
      <c r="A1091" s="128">
        <v>52351</v>
      </c>
      <c r="B1091" s="65" t="s">
        <v>451</v>
      </c>
      <c r="C1091" s="65" t="s">
        <v>75</v>
      </c>
      <c r="D1091" s="66">
        <v>46317</v>
      </c>
      <c r="E1091" s="67">
        <v>0.97</v>
      </c>
      <c r="F1091" s="65" t="s">
        <v>285</v>
      </c>
      <c r="G1091" s="66">
        <v>46316</v>
      </c>
      <c r="H1091" s="129">
        <v>40526780</v>
      </c>
      <c r="I1091" s="129">
        <v>10</v>
      </c>
      <c r="J1091" s="65" t="s">
        <v>4520</v>
      </c>
      <c r="K1091" s="65" t="s">
        <v>4521</v>
      </c>
      <c r="L1091" s="66">
        <v>46316</v>
      </c>
      <c r="M1091" s="65" t="s">
        <v>315</v>
      </c>
      <c r="N1091" s="129">
        <v>3008586</v>
      </c>
      <c r="O1091" s="65" t="s">
        <v>289</v>
      </c>
      <c r="P1091" s="66">
        <v>46317</v>
      </c>
      <c r="Q1091" s="31">
        <f t="shared" si="34"/>
        <v>901</v>
      </c>
      <c r="R1091" s="31">
        <f t="shared" si="35"/>
        <v>960</v>
      </c>
      <c r="S1091" s="29">
        <f>IF($Q1091&lt;Parâmetros!$E$19,$G1091-1,$G1091)</f>
        <v>46316</v>
      </c>
    </row>
    <row r="1092" spans="1:19" ht="15" customHeight="1" x14ac:dyDescent="0.25">
      <c r="A1092" s="128">
        <v>52351</v>
      </c>
      <c r="B1092" s="65" t="s">
        <v>451</v>
      </c>
      <c r="C1092" s="65" t="s">
        <v>75</v>
      </c>
      <c r="D1092" s="66">
        <v>46317</v>
      </c>
      <c r="E1092" s="67">
        <v>0.32</v>
      </c>
      <c r="F1092" s="65" t="s">
        <v>285</v>
      </c>
      <c r="G1092" s="66">
        <v>46316</v>
      </c>
      <c r="H1092" s="129">
        <v>40526743</v>
      </c>
      <c r="I1092" s="129">
        <v>10</v>
      </c>
      <c r="J1092" s="65" t="s">
        <v>4522</v>
      </c>
      <c r="K1092" s="65" t="s">
        <v>2881</v>
      </c>
      <c r="L1092" s="66">
        <v>46316</v>
      </c>
      <c r="M1092" s="65" t="s">
        <v>315</v>
      </c>
      <c r="N1092" s="65" t="s">
        <v>793</v>
      </c>
      <c r="O1092" s="65" t="s">
        <v>289</v>
      </c>
      <c r="P1092" s="66">
        <v>46317</v>
      </c>
      <c r="Q1092" s="31">
        <f t="shared" si="34"/>
        <v>961</v>
      </c>
      <c r="R1092" s="31">
        <f t="shared" si="35"/>
        <v>980</v>
      </c>
      <c r="S1092" s="29">
        <f>IF($Q1092&lt;Parâmetros!$E$19,$G1092-1,$G1092)</f>
        <v>46316</v>
      </c>
    </row>
    <row r="1093" spans="1:19" ht="15" customHeight="1" x14ac:dyDescent="0.25">
      <c r="A1093" s="128">
        <v>52351</v>
      </c>
      <c r="B1093" s="65" t="s">
        <v>451</v>
      </c>
      <c r="C1093" s="65" t="s">
        <v>75</v>
      </c>
      <c r="D1093" s="66">
        <v>46318</v>
      </c>
      <c r="E1093" s="67">
        <v>0.84</v>
      </c>
      <c r="F1093" s="65" t="s">
        <v>285</v>
      </c>
      <c r="G1093" s="66">
        <v>46317</v>
      </c>
      <c r="H1093" s="129">
        <v>40526806</v>
      </c>
      <c r="I1093" s="129">
        <v>10</v>
      </c>
      <c r="J1093" s="65" t="s">
        <v>4057</v>
      </c>
      <c r="K1093" s="65" t="s">
        <v>4706</v>
      </c>
      <c r="L1093" s="66">
        <v>46317</v>
      </c>
      <c r="M1093" s="65" t="s">
        <v>315</v>
      </c>
      <c r="N1093" s="65" t="s">
        <v>793</v>
      </c>
      <c r="O1093" s="65" t="s">
        <v>289</v>
      </c>
      <c r="P1093" s="66">
        <v>46318</v>
      </c>
      <c r="Q1093" s="31">
        <f t="shared" si="34"/>
        <v>440</v>
      </c>
      <c r="R1093" s="31">
        <f t="shared" si="35"/>
        <v>490</v>
      </c>
      <c r="S1093" s="29">
        <f>IF($Q1093&lt;Parâmetros!$E$19,$G1093-1,$G1093)</f>
        <v>46317</v>
      </c>
    </row>
    <row r="1094" spans="1:19" ht="15" customHeight="1" x14ac:dyDescent="0.25">
      <c r="A1094" s="128">
        <v>52351</v>
      </c>
      <c r="B1094" s="65" t="s">
        <v>451</v>
      </c>
      <c r="C1094" s="65" t="s">
        <v>75</v>
      </c>
      <c r="D1094" s="66">
        <v>46318</v>
      </c>
      <c r="E1094" s="67">
        <v>0.82</v>
      </c>
      <c r="F1094" s="65" t="s">
        <v>285</v>
      </c>
      <c r="G1094" s="66">
        <v>46317</v>
      </c>
      <c r="H1094" s="129">
        <v>40526807</v>
      </c>
      <c r="I1094" s="129">
        <v>10</v>
      </c>
      <c r="J1094" s="65" t="s">
        <v>4707</v>
      </c>
      <c r="K1094" s="65" t="s">
        <v>4708</v>
      </c>
      <c r="L1094" s="66">
        <v>46317</v>
      </c>
      <c r="M1094" s="65" t="s">
        <v>315</v>
      </c>
      <c r="N1094" s="65" t="s">
        <v>793</v>
      </c>
      <c r="O1094" s="65" t="s">
        <v>289</v>
      </c>
      <c r="P1094" s="66">
        <v>46318</v>
      </c>
      <c r="Q1094" s="31">
        <f t="shared" si="34"/>
        <v>491</v>
      </c>
      <c r="R1094" s="31">
        <f t="shared" si="35"/>
        <v>540</v>
      </c>
      <c r="S1094" s="29">
        <f>IF($Q1094&lt;Parâmetros!$E$19,$G1094-1,$G1094)</f>
        <v>46317</v>
      </c>
    </row>
    <row r="1095" spans="1:19" ht="15" customHeight="1" x14ac:dyDescent="0.25">
      <c r="A1095" s="128">
        <v>52351</v>
      </c>
      <c r="B1095" s="65" t="s">
        <v>451</v>
      </c>
      <c r="C1095" s="65" t="s">
        <v>75</v>
      </c>
      <c r="D1095" s="66">
        <v>46318</v>
      </c>
      <c r="E1095" s="67">
        <v>0.99</v>
      </c>
      <c r="F1095" s="65" t="s">
        <v>285</v>
      </c>
      <c r="G1095" s="66">
        <v>46317</v>
      </c>
      <c r="H1095" s="129">
        <v>40526808</v>
      </c>
      <c r="I1095" s="129">
        <v>10</v>
      </c>
      <c r="J1095" s="65" t="s">
        <v>2128</v>
      </c>
      <c r="K1095" s="65" t="s">
        <v>3421</v>
      </c>
      <c r="L1095" s="66">
        <v>46317</v>
      </c>
      <c r="M1095" s="65" t="s">
        <v>315</v>
      </c>
      <c r="N1095" s="65" t="s">
        <v>793</v>
      </c>
      <c r="O1095" s="65" t="s">
        <v>289</v>
      </c>
      <c r="P1095" s="66">
        <v>46318</v>
      </c>
      <c r="Q1095" s="31">
        <f t="shared" si="34"/>
        <v>541</v>
      </c>
      <c r="R1095" s="31">
        <f t="shared" si="35"/>
        <v>600</v>
      </c>
      <c r="S1095" s="29">
        <f>IF($Q1095&lt;Parâmetros!$E$19,$G1095-1,$G1095)</f>
        <v>46317</v>
      </c>
    </row>
    <row r="1096" spans="1:19" ht="15" customHeight="1" x14ac:dyDescent="0.25">
      <c r="A1096" s="128">
        <v>52351</v>
      </c>
      <c r="B1096" s="65" t="s">
        <v>451</v>
      </c>
      <c r="C1096" s="65" t="s">
        <v>75</v>
      </c>
      <c r="D1096" s="66">
        <v>46318</v>
      </c>
      <c r="E1096" s="67">
        <v>1.45</v>
      </c>
      <c r="F1096" s="65" t="s">
        <v>285</v>
      </c>
      <c r="G1096" s="66">
        <v>46317</v>
      </c>
      <c r="H1096" s="129">
        <v>40526809</v>
      </c>
      <c r="I1096" s="129">
        <v>10</v>
      </c>
      <c r="J1096" s="65" t="s">
        <v>3422</v>
      </c>
      <c r="K1096" s="65" t="s">
        <v>389</v>
      </c>
      <c r="L1096" s="66">
        <v>46317</v>
      </c>
      <c r="M1096" s="65" t="s">
        <v>315</v>
      </c>
      <c r="N1096" s="65" t="s">
        <v>793</v>
      </c>
      <c r="O1096" s="65" t="s">
        <v>289</v>
      </c>
      <c r="P1096" s="66">
        <v>46318</v>
      </c>
      <c r="Q1096" s="31">
        <f t="shared" si="34"/>
        <v>602</v>
      </c>
      <c r="R1096" s="31">
        <f t="shared" si="35"/>
        <v>690</v>
      </c>
      <c r="S1096" s="29">
        <f>IF($Q1096&lt;Parâmetros!$E$19,$G1096-1,$G1096)</f>
        <v>46317</v>
      </c>
    </row>
    <row r="1097" spans="1:19" ht="15" customHeight="1" x14ac:dyDescent="0.25">
      <c r="A1097" s="128">
        <v>52351</v>
      </c>
      <c r="B1097" s="65" t="s">
        <v>451</v>
      </c>
      <c r="C1097" s="65" t="s">
        <v>75</v>
      </c>
      <c r="D1097" s="66">
        <v>46318</v>
      </c>
      <c r="E1097" s="67">
        <v>1.49</v>
      </c>
      <c r="F1097" s="65" t="s">
        <v>285</v>
      </c>
      <c r="G1097" s="66">
        <v>46317</v>
      </c>
      <c r="H1097" s="129">
        <v>40526818</v>
      </c>
      <c r="I1097" s="129">
        <v>10</v>
      </c>
      <c r="J1097" s="65" t="s">
        <v>4709</v>
      </c>
      <c r="K1097" s="65" t="s">
        <v>4124</v>
      </c>
      <c r="L1097" s="66">
        <v>46317</v>
      </c>
      <c r="M1097" s="65" t="s">
        <v>315</v>
      </c>
      <c r="N1097" s="65" t="s">
        <v>793</v>
      </c>
      <c r="O1097" s="65" t="s">
        <v>289</v>
      </c>
      <c r="P1097" s="66">
        <v>46318</v>
      </c>
      <c r="Q1097" s="31">
        <f t="shared" si="34"/>
        <v>750</v>
      </c>
      <c r="R1097" s="31">
        <f t="shared" si="35"/>
        <v>840</v>
      </c>
      <c r="S1097" s="29">
        <f>IF($Q1097&lt;Parâmetros!$E$19,$G1097-1,$G1097)</f>
        <v>46317</v>
      </c>
    </row>
    <row r="1098" spans="1:19" ht="15" customHeight="1" x14ac:dyDescent="0.25">
      <c r="A1098" s="128">
        <v>52351</v>
      </c>
      <c r="B1098" s="65" t="s">
        <v>451</v>
      </c>
      <c r="C1098" s="65" t="s">
        <v>75</v>
      </c>
      <c r="D1098" s="66">
        <v>46318</v>
      </c>
      <c r="E1098" s="67">
        <v>1.47</v>
      </c>
      <c r="F1098" s="65" t="s">
        <v>285</v>
      </c>
      <c r="G1098" s="66">
        <v>46317</v>
      </c>
      <c r="H1098" s="129">
        <v>40526741</v>
      </c>
      <c r="I1098" s="129">
        <v>10</v>
      </c>
      <c r="J1098" s="65" t="s">
        <v>4710</v>
      </c>
      <c r="K1098" s="65" t="s">
        <v>3459</v>
      </c>
      <c r="L1098" s="66">
        <v>46317</v>
      </c>
      <c r="M1098" s="65" t="s">
        <v>315</v>
      </c>
      <c r="N1098" s="65" t="s">
        <v>793</v>
      </c>
      <c r="O1098" s="65" t="s">
        <v>289</v>
      </c>
      <c r="P1098" s="66">
        <v>46318</v>
      </c>
      <c r="Q1098" s="31">
        <f t="shared" si="34"/>
        <v>842</v>
      </c>
      <c r="R1098" s="31">
        <f t="shared" si="35"/>
        <v>930</v>
      </c>
      <c r="S1098" s="29">
        <f>IF($Q1098&lt;Parâmetros!$E$19,$G1098-1,$G1098)</f>
        <v>46317</v>
      </c>
    </row>
    <row r="1099" spans="1:19" ht="15" customHeight="1" x14ac:dyDescent="0.25">
      <c r="A1099" s="128">
        <v>52397</v>
      </c>
      <c r="B1099" s="65" t="s">
        <v>457</v>
      </c>
      <c r="C1099" s="65" t="s">
        <v>71</v>
      </c>
      <c r="D1099" s="66">
        <v>46300</v>
      </c>
      <c r="E1099" s="67">
        <v>3</v>
      </c>
      <c r="F1099" s="65" t="s">
        <v>285</v>
      </c>
      <c r="G1099" s="66">
        <v>46300</v>
      </c>
      <c r="H1099" s="129">
        <v>40516841</v>
      </c>
      <c r="I1099" s="129">
        <v>40</v>
      </c>
      <c r="J1099" s="65" t="s">
        <v>398</v>
      </c>
      <c r="K1099" s="65" t="s">
        <v>399</v>
      </c>
      <c r="L1099" s="66">
        <v>46300</v>
      </c>
      <c r="M1099" s="65" t="s">
        <v>287</v>
      </c>
      <c r="N1099" s="65" t="s">
        <v>793</v>
      </c>
      <c r="O1099" s="65" t="s">
        <v>289</v>
      </c>
      <c r="P1099" s="66">
        <v>46300</v>
      </c>
      <c r="Q1099" s="31">
        <f t="shared" si="34"/>
        <v>441</v>
      </c>
      <c r="R1099" s="31">
        <f t="shared" si="35"/>
        <v>621</v>
      </c>
      <c r="S1099" s="29">
        <f>IF($Q1099&lt;Parâmetros!$E$19,$G1099-1,$G1099)</f>
        <v>46300</v>
      </c>
    </row>
    <row r="1100" spans="1:19" ht="15" customHeight="1" x14ac:dyDescent="0.25">
      <c r="A1100" s="128">
        <v>52397</v>
      </c>
      <c r="B1100" s="65" t="s">
        <v>457</v>
      </c>
      <c r="C1100" s="65" t="s">
        <v>71</v>
      </c>
      <c r="D1100" s="66">
        <v>46300</v>
      </c>
      <c r="E1100" s="67">
        <v>0.9</v>
      </c>
      <c r="F1100" s="65" t="s">
        <v>285</v>
      </c>
      <c r="G1100" s="66">
        <v>46300</v>
      </c>
      <c r="H1100" s="129">
        <v>40522632</v>
      </c>
      <c r="I1100" s="129">
        <v>20</v>
      </c>
      <c r="J1100" s="65" t="s">
        <v>400</v>
      </c>
      <c r="K1100" s="65" t="s">
        <v>401</v>
      </c>
      <c r="L1100" s="66">
        <v>46300</v>
      </c>
      <c r="M1100" s="65" t="s">
        <v>287</v>
      </c>
      <c r="N1100" s="65" t="s">
        <v>793</v>
      </c>
      <c r="O1100" s="65" t="s">
        <v>289</v>
      </c>
      <c r="P1100" s="66">
        <v>46300</v>
      </c>
      <c r="Q1100" s="31">
        <f t="shared" si="34"/>
        <v>635</v>
      </c>
      <c r="R1100" s="31">
        <f t="shared" si="35"/>
        <v>689</v>
      </c>
      <c r="S1100" s="29">
        <f>IF($Q1100&lt;Parâmetros!$E$19,$G1100-1,$G1100)</f>
        <v>46300</v>
      </c>
    </row>
    <row r="1101" spans="1:19" ht="15" customHeight="1" x14ac:dyDescent="0.25">
      <c r="A1101" s="128">
        <v>52397</v>
      </c>
      <c r="B1101" s="65" t="s">
        <v>457</v>
      </c>
      <c r="C1101" s="65" t="s">
        <v>71</v>
      </c>
      <c r="D1101" s="66">
        <v>46300</v>
      </c>
      <c r="E1101" s="67">
        <v>3.92</v>
      </c>
      <c r="F1101" s="65" t="s">
        <v>285</v>
      </c>
      <c r="G1101" s="66">
        <v>46300</v>
      </c>
      <c r="H1101" s="129">
        <v>40522632</v>
      </c>
      <c r="I1101" s="129">
        <v>20</v>
      </c>
      <c r="J1101" s="65" t="s">
        <v>402</v>
      </c>
      <c r="K1101" s="65" t="s">
        <v>403</v>
      </c>
      <c r="L1101" s="66">
        <v>46300</v>
      </c>
      <c r="M1101" s="65" t="s">
        <v>287</v>
      </c>
      <c r="N1101" s="65" t="s">
        <v>793</v>
      </c>
      <c r="O1101" s="65" t="s">
        <v>289</v>
      </c>
      <c r="P1101" s="66">
        <v>46300</v>
      </c>
      <c r="Q1101" s="31">
        <f t="shared" si="34"/>
        <v>756</v>
      </c>
      <c r="R1101" s="31">
        <f t="shared" si="35"/>
        <v>991</v>
      </c>
      <c r="S1101" s="29">
        <f>IF($Q1101&lt;Parâmetros!$E$19,$G1101-1,$G1101)</f>
        <v>46300</v>
      </c>
    </row>
    <row r="1102" spans="1:19" ht="15" customHeight="1" x14ac:dyDescent="0.25">
      <c r="A1102" s="128">
        <v>52397</v>
      </c>
      <c r="B1102" s="65" t="s">
        <v>457</v>
      </c>
      <c r="C1102" s="65" t="s">
        <v>71</v>
      </c>
      <c r="D1102" s="66">
        <v>46301</v>
      </c>
      <c r="E1102" s="67">
        <v>3.9</v>
      </c>
      <c r="F1102" s="65" t="s">
        <v>285</v>
      </c>
      <c r="G1102" s="66">
        <v>46301</v>
      </c>
      <c r="H1102" s="129">
        <v>40522901</v>
      </c>
      <c r="I1102" s="129">
        <v>10</v>
      </c>
      <c r="J1102" s="65" t="s">
        <v>827</v>
      </c>
      <c r="K1102" s="65" t="s">
        <v>828</v>
      </c>
      <c r="L1102" s="66">
        <v>46301</v>
      </c>
      <c r="M1102" s="65" t="s">
        <v>287</v>
      </c>
      <c r="N1102" s="65" t="s">
        <v>793</v>
      </c>
      <c r="O1102" s="65" t="s">
        <v>289</v>
      </c>
      <c r="P1102" s="66">
        <v>46301</v>
      </c>
      <c r="Q1102" s="31">
        <f t="shared" si="34"/>
        <v>447</v>
      </c>
      <c r="R1102" s="31">
        <f t="shared" si="35"/>
        <v>681</v>
      </c>
      <c r="S1102" s="29">
        <f>IF($Q1102&lt;Parâmetros!$E$19,$G1102-1,$G1102)</f>
        <v>46301</v>
      </c>
    </row>
    <row r="1103" spans="1:19" ht="15" customHeight="1" x14ac:dyDescent="0.25">
      <c r="A1103" s="128">
        <v>52397</v>
      </c>
      <c r="B1103" s="65" t="s">
        <v>457</v>
      </c>
      <c r="C1103" s="65" t="s">
        <v>71</v>
      </c>
      <c r="D1103" s="66">
        <v>46301</v>
      </c>
      <c r="E1103" s="67">
        <v>3.82</v>
      </c>
      <c r="F1103" s="65" t="s">
        <v>285</v>
      </c>
      <c r="G1103" s="66">
        <v>46301</v>
      </c>
      <c r="H1103" s="129">
        <v>40522901</v>
      </c>
      <c r="I1103" s="129">
        <v>10</v>
      </c>
      <c r="J1103" s="65" t="s">
        <v>700</v>
      </c>
      <c r="K1103" s="65" t="s">
        <v>441</v>
      </c>
      <c r="L1103" s="66">
        <v>46301</v>
      </c>
      <c r="M1103" s="65" t="s">
        <v>287</v>
      </c>
      <c r="N1103" s="65" t="s">
        <v>793</v>
      </c>
      <c r="O1103" s="65" t="s">
        <v>289</v>
      </c>
      <c r="P1103" s="66">
        <v>46301</v>
      </c>
      <c r="Q1103" s="31">
        <f t="shared" si="34"/>
        <v>762</v>
      </c>
      <c r="R1103" s="31">
        <f t="shared" si="35"/>
        <v>991</v>
      </c>
      <c r="S1103" s="29">
        <f>IF($Q1103&lt;Parâmetros!$E$19,$G1103-1,$G1103)</f>
        <v>46301</v>
      </c>
    </row>
    <row r="1104" spans="1:19" ht="15" customHeight="1" x14ac:dyDescent="0.25">
      <c r="A1104" s="128">
        <v>52397</v>
      </c>
      <c r="B1104" s="65" t="s">
        <v>457</v>
      </c>
      <c r="C1104" s="65" t="s">
        <v>71</v>
      </c>
      <c r="D1104" s="66">
        <v>46303</v>
      </c>
      <c r="E1104" s="67">
        <v>2.1</v>
      </c>
      <c r="F1104" s="65" t="s">
        <v>285</v>
      </c>
      <c r="G1104" s="66">
        <v>46302</v>
      </c>
      <c r="H1104" s="129">
        <v>40515467</v>
      </c>
      <c r="I1104" s="129">
        <v>30</v>
      </c>
      <c r="J1104" s="65" t="s">
        <v>1187</v>
      </c>
      <c r="K1104" s="65" t="s">
        <v>1188</v>
      </c>
      <c r="L1104" s="66">
        <v>46302</v>
      </c>
      <c r="M1104" s="65" t="s">
        <v>287</v>
      </c>
      <c r="N1104" s="65" t="s">
        <v>793</v>
      </c>
      <c r="O1104" s="65" t="s">
        <v>289</v>
      </c>
      <c r="P1104" s="66">
        <v>46303</v>
      </c>
      <c r="Q1104" s="31">
        <f t="shared" si="34"/>
        <v>443</v>
      </c>
      <c r="R1104" s="31">
        <f t="shared" si="35"/>
        <v>570</v>
      </c>
      <c r="S1104" s="29">
        <f>IF($Q1104&lt;Parâmetros!$E$19,$G1104-1,$G1104)</f>
        <v>46302</v>
      </c>
    </row>
    <row r="1105" spans="1:19" ht="15" customHeight="1" x14ac:dyDescent="0.25">
      <c r="A1105" s="128">
        <v>52397</v>
      </c>
      <c r="B1105" s="65" t="s">
        <v>457</v>
      </c>
      <c r="C1105" s="65" t="s">
        <v>71</v>
      </c>
      <c r="D1105" s="66">
        <v>46302</v>
      </c>
      <c r="E1105" s="67">
        <v>1.85</v>
      </c>
      <c r="F1105" s="65" t="s">
        <v>285</v>
      </c>
      <c r="G1105" s="66">
        <v>46302</v>
      </c>
      <c r="H1105" s="129">
        <v>40489305</v>
      </c>
      <c r="I1105" s="129">
        <v>50</v>
      </c>
      <c r="J1105" s="65" t="s">
        <v>960</v>
      </c>
      <c r="K1105" s="65" t="s">
        <v>359</v>
      </c>
      <c r="L1105" s="66">
        <v>46302</v>
      </c>
      <c r="M1105" s="65" t="s">
        <v>287</v>
      </c>
      <c r="N1105" s="65" t="s">
        <v>793</v>
      </c>
      <c r="O1105" s="65" t="s">
        <v>289</v>
      </c>
      <c r="P1105" s="66">
        <v>46302</v>
      </c>
      <c r="Q1105" s="31">
        <f t="shared" si="34"/>
        <v>574</v>
      </c>
      <c r="R1105" s="31">
        <f t="shared" si="35"/>
        <v>685</v>
      </c>
      <c r="S1105" s="29">
        <f>IF($Q1105&lt;Parâmetros!$E$19,$G1105-1,$G1105)</f>
        <v>46302</v>
      </c>
    </row>
    <row r="1106" spans="1:19" ht="15" customHeight="1" x14ac:dyDescent="0.25">
      <c r="A1106" s="128">
        <v>52397</v>
      </c>
      <c r="B1106" s="65" t="s">
        <v>457</v>
      </c>
      <c r="C1106" s="65" t="s">
        <v>71</v>
      </c>
      <c r="D1106" s="66">
        <v>46302</v>
      </c>
      <c r="E1106" s="67">
        <v>3.99</v>
      </c>
      <c r="F1106" s="65" t="s">
        <v>285</v>
      </c>
      <c r="G1106" s="66">
        <v>46302</v>
      </c>
      <c r="H1106" s="129">
        <v>40489305</v>
      </c>
      <c r="I1106" s="129">
        <v>50</v>
      </c>
      <c r="J1106" s="65" t="s">
        <v>961</v>
      </c>
      <c r="K1106" s="65" t="s">
        <v>493</v>
      </c>
      <c r="L1106" s="66">
        <v>46302</v>
      </c>
      <c r="M1106" s="65" t="s">
        <v>287</v>
      </c>
      <c r="N1106" s="65" t="s">
        <v>793</v>
      </c>
      <c r="O1106" s="65" t="s">
        <v>289</v>
      </c>
      <c r="P1106" s="66">
        <v>46302</v>
      </c>
      <c r="Q1106" s="31">
        <f t="shared" si="34"/>
        <v>756</v>
      </c>
      <c r="R1106" s="31">
        <f t="shared" si="35"/>
        <v>995</v>
      </c>
      <c r="S1106" s="29">
        <f>IF($Q1106&lt;Parâmetros!$E$19,$G1106-1,$G1106)</f>
        <v>46302</v>
      </c>
    </row>
    <row r="1107" spans="1:19" ht="15" customHeight="1" x14ac:dyDescent="0.25">
      <c r="A1107" s="128">
        <v>52397</v>
      </c>
      <c r="B1107" s="65" t="s">
        <v>457</v>
      </c>
      <c r="C1107" s="65" t="s">
        <v>71</v>
      </c>
      <c r="D1107" s="66">
        <v>46303</v>
      </c>
      <c r="E1107" s="67">
        <v>5.29</v>
      </c>
      <c r="F1107" s="65" t="s">
        <v>285</v>
      </c>
      <c r="G1107" s="66">
        <v>46303</v>
      </c>
      <c r="H1107" s="129">
        <v>40489305</v>
      </c>
      <c r="I1107" s="129">
        <v>50</v>
      </c>
      <c r="J1107" s="65" t="s">
        <v>1189</v>
      </c>
      <c r="K1107" s="65" t="s">
        <v>1190</v>
      </c>
      <c r="L1107" s="66">
        <v>46303</v>
      </c>
      <c r="M1107" s="65" t="s">
        <v>287</v>
      </c>
      <c r="N1107" s="65" t="s">
        <v>793</v>
      </c>
      <c r="O1107" s="65" t="s">
        <v>289</v>
      </c>
      <c r="P1107" s="66">
        <v>46303</v>
      </c>
      <c r="Q1107" s="31">
        <f t="shared" si="34"/>
        <v>448</v>
      </c>
      <c r="R1107" s="31">
        <f t="shared" si="35"/>
        <v>766</v>
      </c>
      <c r="S1107" s="29">
        <f>IF($Q1107&lt;Parâmetros!$E$19,$G1107-1,$G1107)</f>
        <v>46303</v>
      </c>
    </row>
    <row r="1108" spans="1:19" ht="15" customHeight="1" x14ac:dyDescent="0.25">
      <c r="A1108" s="128">
        <v>52397</v>
      </c>
      <c r="B1108" s="65" t="s">
        <v>457</v>
      </c>
      <c r="C1108" s="65" t="s">
        <v>71</v>
      </c>
      <c r="D1108" s="66">
        <v>46303</v>
      </c>
      <c r="E1108" s="67">
        <v>1.49</v>
      </c>
      <c r="F1108" s="65" t="s">
        <v>285</v>
      </c>
      <c r="G1108" s="66">
        <v>46303</v>
      </c>
      <c r="H1108" s="129">
        <v>40515467</v>
      </c>
      <c r="I1108" s="129">
        <v>30</v>
      </c>
      <c r="J1108" s="65" t="s">
        <v>1191</v>
      </c>
      <c r="K1108" s="65" t="s">
        <v>1192</v>
      </c>
      <c r="L1108" s="66">
        <v>46303</v>
      </c>
      <c r="M1108" s="65" t="s">
        <v>287</v>
      </c>
      <c r="N1108" s="65" t="s">
        <v>793</v>
      </c>
      <c r="O1108" s="65" t="s">
        <v>289</v>
      </c>
      <c r="P1108" s="66">
        <v>46303</v>
      </c>
      <c r="Q1108" s="31">
        <f t="shared" si="34"/>
        <v>830</v>
      </c>
      <c r="R1108" s="31">
        <f t="shared" si="35"/>
        <v>920</v>
      </c>
      <c r="S1108" s="29">
        <f>IF($Q1108&lt;Parâmetros!$E$19,$G1108-1,$G1108)</f>
        <v>46303</v>
      </c>
    </row>
    <row r="1109" spans="1:19" ht="15" customHeight="1" x14ac:dyDescent="0.25">
      <c r="A1109" s="128">
        <v>52397</v>
      </c>
      <c r="B1109" s="65" t="s">
        <v>457</v>
      </c>
      <c r="C1109" s="65" t="s">
        <v>71</v>
      </c>
      <c r="D1109" s="66">
        <v>46303</v>
      </c>
      <c r="E1109" s="67">
        <v>1.1499999999999999</v>
      </c>
      <c r="F1109" s="65" t="s">
        <v>285</v>
      </c>
      <c r="G1109" s="66">
        <v>46303</v>
      </c>
      <c r="H1109" s="129">
        <v>40489305</v>
      </c>
      <c r="I1109" s="129">
        <v>50</v>
      </c>
      <c r="J1109" s="65" t="s">
        <v>1193</v>
      </c>
      <c r="K1109" s="65" t="s">
        <v>1194</v>
      </c>
      <c r="L1109" s="66">
        <v>46303</v>
      </c>
      <c r="M1109" s="65" t="s">
        <v>287</v>
      </c>
      <c r="N1109" s="65" t="s">
        <v>793</v>
      </c>
      <c r="O1109" s="65" t="s">
        <v>289</v>
      </c>
      <c r="P1109" s="66">
        <v>46303</v>
      </c>
      <c r="Q1109" s="31">
        <f t="shared" si="34"/>
        <v>931</v>
      </c>
      <c r="R1109" s="31">
        <f t="shared" si="35"/>
        <v>1000</v>
      </c>
      <c r="S1109" s="29">
        <f>IF($Q1109&lt;Parâmetros!$E$19,$G1109-1,$G1109)</f>
        <v>46303</v>
      </c>
    </row>
    <row r="1110" spans="1:19" ht="15" customHeight="1" x14ac:dyDescent="0.25">
      <c r="A1110" s="128">
        <v>52397</v>
      </c>
      <c r="B1110" s="65" t="s">
        <v>457</v>
      </c>
      <c r="C1110" s="65" t="s">
        <v>71</v>
      </c>
      <c r="D1110" s="66">
        <v>46304</v>
      </c>
      <c r="E1110" s="67">
        <v>3.9</v>
      </c>
      <c r="F1110" s="65" t="s">
        <v>285</v>
      </c>
      <c r="G1110" s="66">
        <v>46304</v>
      </c>
      <c r="H1110" s="129">
        <v>40489305</v>
      </c>
      <c r="I1110" s="129">
        <v>50</v>
      </c>
      <c r="J1110" s="65" t="s">
        <v>1568</v>
      </c>
      <c r="K1110" s="65" t="s">
        <v>1569</v>
      </c>
      <c r="L1110" s="66">
        <v>46304</v>
      </c>
      <c r="M1110" s="65" t="s">
        <v>287</v>
      </c>
      <c r="N1110" s="65" t="s">
        <v>793</v>
      </c>
      <c r="O1110" s="65" t="s">
        <v>289</v>
      </c>
      <c r="P1110" s="66">
        <v>46304</v>
      </c>
      <c r="Q1110" s="31">
        <f t="shared" si="34"/>
        <v>449</v>
      </c>
      <c r="R1110" s="31">
        <f t="shared" si="35"/>
        <v>684</v>
      </c>
      <c r="S1110" s="29">
        <f>IF($Q1110&lt;Parâmetros!$E$19,$G1110-1,$G1110)</f>
        <v>46304</v>
      </c>
    </row>
    <row r="1111" spans="1:19" ht="15" customHeight="1" x14ac:dyDescent="0.25">
      <c r="A1111" s="128">
        <v>52397</v>
      </c>
      <c r="B1111" s="65" t="s">
        <v>457</v>
      </c>
      <c r="C1111" s="65" t="s">
        <v>71</v>
      </c>
      <c r="D1111" s="66">
        <v>46304</v>
      </c>
      <c r="E1111" s="67">
        <v>3.95</v>
      </c>
      <c r="F1111" s="65" t="s">
        <v>285</v>
      </c>
      <c r="G1111" s="66">
        <v>46304</v>
      </c>
      <c r="H1111" s="129">
        <v>40489305</v>
      </c>
      <c r="I1111" s="129">
        <v>50</v>
      </c>
      <c r="J1111" s="65" t="s">
        <v>1570</v>
      </c>
      <c r="K1111" s="65" t="s">
        <v>1571</v>
      </c>
      <c r="L1111" s="66">
        <v>46304</v>
      </c>
      <c r="M1111" s="65" t="s">
        <v>287</v>
      </c>
      <c r="N1111" s="65" t="s">
        <v>793</v>
      </c>
      <c r="O1111" s="65" t="s">
        <v>289</v>
      </c>
      <c r="P1111" s="66">
        <v>46304</v>
      </c>
      <c r="Q1111" s="31">
        <f t="shared" si="34"/>
        <v>755</v>
      </c>
      <c r="R1111" s="31">
        <f t="shared" si="35"/>
        <v>992</v>
      </c>
      <c r="S1111" s="29">
        <f>IF($Q1111&lt;Parâmetros!$E$19,$G1111-1,$G1111)</f>
        <v>46304</v>
      </c>
    </row>
    <row r="1112" spans="1:19" ht="15" customHeight="1" x14ac:dyDescent="0.25">
      <c r="A1112" s="128">
        <v>52397</v>
      </c>
      <c r="B1112" s="65" t="s">
        <v>457</v>
      </c>
      <c r="C1112" s="65" t="s">
        <v>71</v>
      </c>
      <c r="D1112" s="66">
        <v>46305</v>
      </c>
      <c r="E1112" s="67">
        <v>2.2000000000000002</v>
      </c>
      <c r="F1112" s="65" t="s">
        <v>285</v>
      </c>
      <c r="G1112" s="66">
        <v>46305</v>
      </c>
      <c r="H1112" s="129">
        <v>40522900</v>
      </c>
      <c r="I1112" s="129">
        <v>30</v>
      </c>
      <c r="J1112" s="65" t="s">
        <v>1704</v>
      </c>
      <c r="K1112" s="65" t="s">
        <v>1705</v>
      </c>
      <c r="L1112" s="66">
        <v>46305</v>
      </c>
      <c r="M1112" s="65" t="s">
        <v>287</v>
      </c>
      <c r="N1112" s="65" t="s">
        <v>793</v>
      </c>
      <c r="O1112" s="65" t="s">
        <v>289</v>
      </c>
      <c r="P1112" s="66">
        <v>46305</v>
      </c>
      <c r="Q1112" s="31">
        <f t="shared" si="34"/>
        <v>448</v>
      </c>
      <c r="R1112" s="31">
        <f t="shared" si="35"/>
        <v>580</v>
      </c>
      <c r="S1112" s="29">
        <f>IF($Q1112&lt;Parâmetros!$E$19,$G1112-1,$G1112)</f>
        <v>46305</v>
      </c>
    </row>
    <row r="1113" spans="1:19" ht="15" customHeight="1" x14ac:dyDescent="0.25">
      <c r="A1113" s="128">
        <v>52397</v>
      </c>
      <c r="B1113" s="65" t="s">
        <v>457</v>
      </c>
      <c r="C1113" s="65" t="s">
        <v>71</v>
      </c>
      <c r="D1113" s="66">
        <v>46305</v>
      </c>
      <c r="E1113" s="67">
        <v>3.05</v>
      </c>
      <c r="F1113" s="65" t="s">
        <v>285</v>
      </c>
      <c r="G1113" s="66">
        <v>46305</v>
      </c>
      <c r="H1113" s="129">
        <v>40489305</v>
      </c>
      <c r="I1113" s="129">
        <v>50</v>
      </c>
      <c r="J1113" s="65" t="s">
        <v>1706</v>
      </c>
      <c r="K1113" s="65" t="s">
        <v>961</v>
      </c>
      <c r="L1113" s="66">
        <v>46305</v>
      </c>
      <c r="M1113" s="65" t="s">
        <v>287</v>
      </c>
      <c r="N1113" s="65" t="s">
        <v>793</v>
      </c>
      <c r="O1113" s="65" t="s">
        <v>289</v>
      </c>
      <c r="P1113" s="66">
        <v>46305</v>
      </c>
      <c r="Q1113" s="31">
        <f t="shared" si="34"/>
        <v>573</v>
      </c>
      <c r="R1113" s="31">
        <f t="shared" si="35"/>
        <v>756</v>
      </c>
      <c r="S1113" s="29">
        <f>IF($Q1113&lt;Parâmetros!$E$19,$G1113-1,$G1113)</f>
        <v>46305</v>
      </c>
    </row>
    <row r="1114" spans="1:19" ht="15" customHeight="1" x14ac:dyDescent="0.25">
      <c r="A1114" s="128">
        <v>52397</v>
      </c>
      <c r="B1114" s="65" t="s">
        <v>457</v>
      </c>
      <c r="C1114" s="65" t="s">
        <v>71</v>
      </c>
      <c r="D1114" s="66">
        <v>46305</v>
      </c>
      <c r="E1114" s="67">
        <v>2.89</v>
      </c>
      <c r="F1114" s="65" t="s">
        <v>285</v>
      </c>
      <c r="G1114" s="66">
        <v>46305</v>
      </c>
      <c r="H1114" s="129">
        <v>40489305</v>
      </c>
      <c r="I1114" s="129">
        <v>50</v>
      </c>
      <c r="J1114" s="65" t="s">
        <v>1707</v>
      </c>
      <c r="K1114" s="65" t="s">
        <v>1708</v>
      </c>
      <c r="L1114" s="66">
        <v>46305</v>
      </c>
      <c r="M1114" s="65" t="s">
        <v>287</v>
      </c>
      <c r="N1114" s="65" t="s">
        <v>793</v>
      </c>
      <c r="O1114" s="65" t="s">
        <v>289</v>
      </c>
      <c r="P1114" s="66">
        <v>46305</v>
      </c>
      <c r="Q1114" s="31">
        <f t="shared" si="34"/>
        <v>759</v>
      </c>
      <c r="R1114" s="31">
        <f t="shared" si="35"/>
        <v>932</v>
      </c>
      <c r="S1114" s="29">
        <f>IF($Q1114&lt;Parâmetros!$E$19,$G1114-1,$G1114)</f>
        <v>46305</v>
      </c>
    </row>
    <row r="1115" spans="1:19" ht="15" customHeight="1" x14ac:dyDescent="0.25">
      <c r="A1115" s="128">
        <v>52397</v>
      </c>
      <c r="B1115" s="65" t="s">
        <v>457</v>
      </c>
      <c r="C1115" s="65" t="s">
        <v>71</v>
      </c>
      <c r="D1115" s="66">
        <v>46307</v>
      </c>
      <c r="E1115" s="67">
        <v>1.8</v>
      </c>
      <c r="F1115" s="65" t="s">
        <v>285</v>
      </c>
      <c r="G1115" s="66">
        <v>46307</v>
      </c>
      <c r="H1115" s="129">
        <v>40520169</v>
      </c>
      <c r="I1115" s="129">
        <v>20</v>
      </c>
      <c r="J1115" s="65" t="s">
        <v>1709</v>
      </c>
      <c r="K1115" s="65" t="s">
        <v>1710</v>
      </c>
      <c r="L1115" s="66">
        <v>46307</v>
      </c>
      <c r="M1115" s="65" t="s">
        <v>287</v>
      </c>
      <c r="N1115" s="65" t="s">
        <v>793</v>
      </c>
      <c r="O1115" s="65" t="s">
        <v>289</v>
      </c>
      <c r="P1115" s="66">
        <v>46307</v>
      </c>
      <c r="Q1115" s="31">
        <f t="shared" si="34"/>
        <v>441</v>
      </c>
      <c r="R1115" s="31">
        <f t="shared" si="35"/>
        <v>549</v>
      </c>
      <c r="S1115" s="29">
        <f>IF($Q1115&lt;Parâmetros!$E$19,$G1115-1,$G1115)</f>
        <v>46307</v>
      </c>
    </row>
    <row r="1116" spans="1:19" ht="15" customHeight="1" x14ac:dyDescent="0.25">
      <c r="A1116" s="128">
        <v>52397</v>
      </c>
      <c r="B1116" s="65" t="s">
        <v>457</v>
      </c>
      <c r="C1116" s="65" t="s">
        <v>71</v>
      </c>
      <c r="D1116" s="66">
        <v>46307</v>
      </c>
      <c r="E1116" s="67">
        <v>1.85</v>
      </c>
      <c r="F1116" s="65" t="s">
        <v>285</v>
      </c>
      <c r="G1116" s="66">
        <v>46307</v>
      </c>
      <c r="H1116" s="129">
        <v>40503390</v>
      </c>
      <c r="I1116" s="129">
        <v>10</v>
      </c>
      <c r="J1116" s="65" t="s">
        <v>2335</v>
      </c>
      <c r="K1116" s="65" t="s">
        <v>2336</v>
      </c>
      <c r="L1116" s="66">
        <v>46307</v>
      </c>
      <c r="M1116" s="65" t="s">
        <v>287</v>
      </c>
      <c r="N1116" s="65" t="s">
        <v>793</v>
      </c>
      <c r="O1116" s="65" t="s">
        <v>289</v>
      </c>
      <c r="P1116" s="66">
        <v>46307</v>
      </c>
      <c r="Q1116" s="31">
        <f t="shared" si="34"/>
        <v>575</v>
      </c>
      <c r="R1116" s="31">
        <f t="shared" si="35"/>
        <v>686</v>
      </c>
      <c r="S1116" s="29">
        <f>IF($Q1116&lt;Parâmetros!$E$19,$G1116-1,$G1116)</f>
        <v>46307</v>
      </c>
    </row>
    <row r="1117" spans="1:19" ht="15" customHeight="1" x14ac:dyDescent="0.25">
      <c r="A1117" s="128">
        <v>52397</v>
      </c>
      <c r="B1117" s="65" t="s">
        <v>457</v>
      </c>
      <c r="C1117" s="65" t="s">
        <v>71</v>
      </c>
      <c r="D1117" s="66">
        <v>46307</v>
      </c>
      <c r="E1117" s="67">
        <v>2.85</v>
      </c>
      <c r="F1117" s="65" t="s">
        <v>285</v>
      </c>
      <c r="G1117" s="66">
        <v>46307</v>
      </c>
      <c r="H1117" s="129">
        <v>40503390</v>
      </c>
      <c r="I1117" s="129">
        <v>10</v>
      </c>
      <c r="J1117" s="65" t="s">
        <v>2355</v>
      </c>
      <c r="K1117" s="65" t="s">
        <v>2356</v>
      </c>
      <c r="L1117" s="66">
        <v>46307</v>
      </c>
      <c r="M1117" s="65" t="s">
        <v>287</v>
      </c>
      <c r="N1117" s="65" t="s">
        <v>793</v>
      </c>
      <c r="O1117" s="65" t="s">
        <v>289</v>
      </c>
      <c r="P1117" s="66">
        <v>46307</v>
      </c>
      <c r="Q1117" s="31">
        <f t="shared" si="34"/>
        <v>758</v>
      </c>
      <c r="R1117" s="31">
        <f t="shared" si="35"/>
        <v>929</v>
      </c>
      <c r="S1117" s="29">
        <f>IF($Q1117&lt;Parâmetros!$E$19,$G1117-1,$G1117)</f>
        <v>46307</v>
      </c>
    </row>
    <row r="1118" spans="1:19" ht="15" customHeight="1" x14ac:dyDescent="0.25">
      <c r="A1118" s="128">
        <v>52397</v>
      </c>
      <c r="B1118" s="65" t="s">
        <v>457</v>
      </c>
      <c r="C1118" s="65" t="s">
        <v>71</v>
      </c>
      <c r="D1118" s="66">
        <v>46308</v>
      </c>
      <c r="E1118" s="67">
        <v>5.45</v>
      </c>
      <c r="F1118" s="65" t="s">
        <v>285</v>
      </c>
      <c r="G1118" s="66">
        <v>46308</v>
      </c>
      <c r="H1118" s="129">
        <v>40503390</v>
      </c>
      <c r="I1118" s="129">
        <v>10</v>
      </c>
      <c r="J1118" s="65" t="s">
        <v>2465</v>
      </c>
      <c r="K1118" s="65" t="s">
        <v>2466</v>
      </c>
      <c r="L1118" s="66">
        <v>46308</v>
      </c>
      <c r="M1118" s="65" t="s">
        <v>287</v>
      </c>
      <c r="N1118" s="65" t="s">
        <v>793</v>
      </c>
      <c r="O1118" s="65" t="s">
        <v>289</v>
      </c>
      <c r="P1118" s="66">
        <v>46308</v>
      </c>
      <c r="Q1118" s="31">
        <f t="shared" si="34"/>
        <v>442</v>
      </c>
      <c r="R1118" s="31">
        <f t="shared" si="35"/>
        <v>769</v>
      </c>
      <c r="S1118" s="29">
        <f>IF($Q1118&lt;Parâmetros!$E$19,$G1118-1,$G1118)</f>
        <v>46308</v>
      </c>
    </row>
    <row r="1119" spans="1:19" ht="15" customHeight="1" x14ac:dyDescent="0.25">
      <c r="A1119" s="128">
        <v>52397</v>
      </c>
      <c r="B1119" s="65" t="s">
        <v>457</v>
      </c>
      <c r="C1119" s="65" t="s">
        <v>71</v>
      </c>
      <c r="D1119" s="66">
        <v>46309</v>
      </c>
      <c r="E1119" s="67">
        <v>2.72</v>
      </c>
      <c r="F1119" s="65" t="s">
        <v>285</v>
      </c>
      <c r="G1119" s="66">
        <v>46308</v>
      </c>
      <c r="H1119" s="129">
        <v>40525460</v>
      </c>
      <c r="I1119" s="129">
        <v>10</v>
      </c>
      <c r="J1119" s="65" t="s">
        <v>2537</v>
      </c>
      <c r="K1119" s="65" t="s">
        <v>2538</v>
      </c>
      <c r="L1119" s="66">
        <v>46308</v>
      </c>
      <c r="M1119" s="65" t="s">
        <v>287</v>
      </c>
      <c r="N1119" s="129">
        <v>3004533</v>
      </c>
      <c r="O1119" s="65" t="s">
        <v>289</v>
      </c>
      <c r="P1119" s="66">
        <v>46309</v>
      </c>
      <c r="Q1119" s="31">
        <f t="shared" si="34"/>
        <v>830</v>
      </c>
      <c r="R1119" s="31">
        <f t="shared" si="35"/>
        <v>993</v>
      </c>
      <c r="S1119" s="29">
        <f>IF($Q1119&lt;Parâmetros!$E$19,$G1119-1,$G1119)</f>
        <v>46308</v>
      </c>
    </row>
    <row r="1120" spans="1:19" ht="15" customHeight="1" x14ac:dyDescent="0.25">
      <c r="A1120" s="128">
        <v>52397</v>
      </c>
      <c r="B1120" s="65" t="s">
        <v>457</v>
      </c>
      <c r="C1120" s="65" t="s">
        <v>71</v>
      </c>
      <c r="D1120" s="66">
        <v>46309</v>
      </c>
      <c r="E1120" s="67">
        <v>1.02</v>
      </c>
      <c r="F1120" s="65" t="s">
        <v>285</v>
      </c>
      <c r="G1120" s="66">
        <v>46309</v>
      </c>
      <c r="H1120" s="129">
        <v>40506444</v>
      </c>
      <c r="I1120" s="129">
        <v>40</v>
      </c>
      <c r="J1120" s="65" t="s">
        <v>2752</v>
      </c>
      <c r="K1120" s="65" t="s">
        <v>2753</v>
      </c>
      <c r="L1120" s="66">
        <v>46309</v>
      </c>
      <c r="M1120" s="65" t="s">
        <v>315</v>
      </c>
      <c r="N1120" s="65" t="s">
        <v>793</v>
      </c>
      <c r="O1120" s="65" t="s">
        <v>289</v>
      </c>
      <c r="P1120" s="66">
        <v>46309</v>
      </c>
      <c r="Q1120" s="31">
        <f t="shared" si="34"/>
        <v>444</v>
      </c>
      <c r="R1120" s="31">
        <f t="shared" si="35"/>
        <v>505</v>
      </c>
      <c r="S1120" s="29">
        <f>IF($Q1120&lt;Parâmetros!$E$19,$G1120-1,$G1120)</f>
        <v>46309</v>
      </c>
    </row>
    <row r="1121" spans="1:19" ht="15" customHeight="1" x14ac:dyDescent="0.25">
      <c r="A1121" s="128">
        <v>52397</v>
      </c>
      <c r="B1121" s="65" t="s">
        <v>457</v>
      </c>
      <c r="C1121" s="65" t="s">
        <v>71</v>
      </c>
      <c r="D1121" s="66">
        <v>46309</v>
      </c>
      <c r="E1121" s="67">
        <v>2.93</v>
      </c>
      <c r="F1121" s="65" t="s">
        <v>285</v>
      </c>
      <c r="G1121" s="66">
        <v>46309</v>
      </c>
      <c r="H1121" s="129">
        <v>40523802</v>
      </c>
      <c r="I1121" s="129">
        <v>10</v>
      </c>
      <c r="J1121" s="65" t="s">
        <v>2754</v>
      </c>
      <c r="K1121" s="65" t="s">
        <v>2755</v>
      </c>
      <c r="L1121" s="66">
        <v>46309</v>
      </c>
      <c r="M1121" s="65" t="s">
        <v>287</v>
      </c>
      <c r="N1121" s="65" t="s">
        <v>793</v>
      </c>
      <c r="O1121" s="65" t="s">
        <v>289</v>
      </c>
      <c r="P1121" s="66">
        <v>46309</v>
      </c>
      <c r="Q1121" s="31">
        <f t="shared" si="34"/>
        <v>510</v>
      </c>
      <c r="R1121" s="31">
        <f t="shared" si="35"/>
        <v>685</v>
      </c>
      <c r="S1121" s="29">
        <f>IF($Q1121&lt;Parâmetros!$E$19,$G1121-1,$G1121)</f>
        <v>46309</v>
      </c>
    </row>
    <row r="1122" spans="1:19" ht="15" customHeight="1" x14ac:dyDescent="0.25">
      <c r="A1122" s="128">
        <v>52397</v>
      </c>
      <c r="B1122" s="65" t="s">
        <v>457</v>
      </c>
      <c r="C1122" s="65" t="s">
        <v>71</v>
      </c>
      <c r="D1122" s="66">
        <v>46309</v>
      </c>
      <c r="E1122" s="67">
        <v>3.99</v>
      </c>
      <c r="F1122" s="65" t="s">
        <v>285</v>
      </c>
      <c r="G1122" s="66">
        <v>46309</v>
      </c>
      <c r="H1122" s="129">
        <v>40523802</v>
      </c>
      <c r="I1122" s="129">
        <v>10</v>
      </c>
      <c r="J1122" s="65" t="s">
        <v>2756</v>
      </c>
      <c r="K1122" s="65" t="s">
        <v>2757</v>
      </c>
      <c r="L1122" s="66">
        <v>46309</v>
      </c>
      <c r="M1122" s="65" t="s">
        <v>287</v>
      </c>
      <c r="N1122" s="65" t="s">
        <v>793</v>
      </c>
      <c r="O1122" s="65" t="s">
        <v>289</v>
      </c>
      <c r="P1122" s="66">
        <v>46309</v>
      </c>
      <c r="Q1122" s="31">
        <f t="shared" si="34"/>
        <v>758</v>
      </c>
      <c r="R1122" s="31">
        <f t="shared" si="35"/>
        <v>997</v>
      </c>
      <c r="S1122" s="29">
        <f>IF($Q1122&lt;Parâmetros!$E$19,$G1122-1,$G1122)</f>
        <v>46309</v>
      </c>
    </row>
    <row r="1123" spans="1:19" ht="15" customHeight="1" x14ac:dyDescent="0.25">
      <c r="A1123" s="128">
        <v>52397</v>
      </c>
      <c r="B1123" s="65" t="s">
        <v>457</v>
      </c>
      <c r="C1123" s="65" t="s">
        <v>71</v>
      </c>
      <c r="D1123" s="66">
        <v>46311</v>
      </c>
      <c r="E1123" s="67">
        <v>1.69</v>
      </c>
      <c r="F1123" s="65" t="s">
        <v>285</v>
      </c>
      <c r="G1123" s="66">
        <v>46311</v>
      </c>
      <c r="H1123" s="129">
        <v>40523354</v>
      </c>
      <c r="I1123" s="129">
        <v>20</v>
      </c>
      <c r="J1123" s="65" t="s">
        <v>3220</v>
      </c>
      <c r="K1123" s="65" t="s">
        <v>3221</v>
      </c>
      <c r="L1123" s="66">
        <v>46311</v>
      </c>
      <c r="M1123" s="65" t="s">
        <v>287</v>
      </c>
      <c r="N1123" s="65" t="s">
        <v>793</v>
      </c>
      <c r="O1123" s="65" t="s">
        <v>289</v>
      </c>
      <c r="P1123" s="66">
        <v>46311</v>
      </c>
      <c r="Q1123" s="31">
        <f t="shared" si="34"/>
        <v>439</v>
      </c>
      <c r="R1123" s="31">
        <f t="shared" si="35"/>
        <v>540</v>
      </c>
      <c r="S1123" s="29">
        <f>IF($Q1123&lt;Parâmetros!$E$19,$G1123-1,$G1123)</f>
        <v>46311</v>
      </c>
    </row>
    <row r="1124" spans="1:19" ht="15" customHeight="1" x14ac:dyDescent="0.25">
      <c r="A1124" s="128">
        <v>52397</v>
      </c>
      <c r="B1124" s="65" t="s">
        <v>457</v>
      </c>
      <c r="C1124" s="65" t="s">
        <v>71</v>
      </c>
      <c r="D1124" s="66">
        <v>46311</v>
      </c>
      <c r="E1124" s="67">
        <v>2.39</v>
      </c>
      <c r="F1124" s="65" t="s">
        <v>285</v>
      </c>
      <c r="G1124" s="66">
        <v>46311</v>
      </c>
      <c r="H1124" s="129">
        <v>40523802</v>
      </c>
      <c r="I1124" s="129">
        <v>10</v>
      </c>
      <c r="J1124" s="65" t="s">
        <v>3222</v>
      </c>
      <c r="K1124" s="65" t="s">
        <v>520</v>
      </c>
      <c r="L1124" s="66">
        <v>46311</v>
      </c>
      <c r="M1124" s="65" t="s">
        <v>287</v>
      </c>
      <c r="N1124" s="65" t="s">
        <v>793</v>
      </c>
      <c r="O1124" s="65" t="s">
        <v>289</v>
      </c>
      <c r="P1124" s="66">
        <v>46311</v>
      </c>
      <c r="Q1124" s="31">
        <f t="shared" si="34"/>
        <v>542</v>
      </c>
      <c r="R1124" s="31">
        <f t="shared" si="35"/>
        <v>685</v>
      </c>
      <c r="S1124" s="29">
        <f>IF($Q1124&lt;Parâmetros!$E$19,$G1124-1,$G1124)</f>
        <v>46311</v>
      </c>
    </row>
    <row r="1125" spans="1:19" ht="15" customHeight="1" x14ac:dyDescent="0.25">
      <c r="A1125" s="128">
        <v>52397</v>
      </c>
      <c r="B1125" s="65" t="s">
        <v>457</v>
      </c>
      <c r="C1125" s="65" t="s">
        <v>71</v>
      </c>
      <c r="D1125" s="66">
        <v>46311</v>
      </c>
      <c r="E1125" s="67">
        <v>4.09</v>
      </c>
      <c r="F1125" s="65" t="s">
        <v>285</v>
      </c>
      <c r="G1125" s="66">
        <v>46311</v>
      </c>
      <c r="H1125" s="129">
        <v>40523802</v>
      </c>
      <c r="I1125" s="129">
        <v>10</v>
      </c>
      <c r="J1125" s="65" t="s">
        <v>3223</v>
      </c>
      <c r="K1125" s="65" t="s">
        <v>3224</v>
      </c>
      <c r="L1125" s="66">
        <v>46311</v>
      </c>
      <c r="M1125" s="65" t="s">
        <v>287</v>
      </c>
      <c r="N1125" s="65" t="s">
        <v>793</v>
      </c>
      <c r="O1125" s="65" t="s">
        <v>289</v>
      </c>
      <c r="P1125" s="66">
        <v>46311</v>
      </c>
      <c r="Q1125" s="31">
        <f t="shared" si="34"/>
        <v>758</v>
      </c>
      <c r="R1125" s="31">
        <f t="shared" si="35"/>
        <v>1003</v>
      </c>
      <c r="S1125" s="29">
        <f>IF($Q1125&lt;Parâmetros!$E$19,$G1125-1,$G1125)</f>
        <v>46311</v>
      </c>
    </row>
    <row r="1126" spans="1:19" ht="15" customHeight="1" x14ac:dyDescent="0.25">
      <c r="A1126" s="128">
        <v>52397</v>
      </c>
      <c r="B1126" s="65" t="s">
        <v>457</v>
      </c>
      <c r="C1126" s="65" t="s">
        <v>71</v>
      </c>
      <c r="D1126" s="66">
        <v>46312</v>
      </c>
      <c r="E1126" s="67">
        <v>4</v>
      </c>
      <c r="F1126" s="65" t="s">
        <v>285</v>
      </c>
      <c r="G1126" s="66">
        <v>46312</v>
      </c>
      <c r="H1126" s="129">
        <v>40503390</v>
      </c>
      <c r="I1126" s="129">
        <v>10</v>
      </c>
      <c r="J1126" s="65" t="s">
        <v>3553</v>
      </c>
      <c r="K1126" s="65" t="s">
        <v>3554</v>
      </c>
      <c r="L1126" s="66">
        <v>46312</v>
      </c>
      <c r="M1126" s="65" t="s">
        <v>287</v>
      </c>
      <c r="N1126" s="65" t="s">
        <v>793</v>
      </c>
      <c r="O1126" s="65" t="s">
        <v>289</v>
      </c>
      <c r="P1126" s="66">
        <v>46312</v>
      </c>
      <c r="Q1126" s="31">
        <f t="shared" si="34"/>
        <v>435</v>
      </c>
      <c r="R1126" s="31">
        <f t="shared" si="35"/>
        <v>676</v>
      </c>
      <c r="S1126" s="29">
        <f>IF($Q1126&lt;Parâmetros!$E$19,$G1126-1,$G1126)</f>
        <v>46312</v>
      </c>
    </row>
    <row r="1127" spans="1:19" ht="15" customHeight="1" x14ac:dyDescent="0.25">
      <c r="A1127" s="128">
        <v>52397</v>
      </c>
      <c r="B1127" s="65" t="s">
        <v>457</v>
      </c>
      <c r="C1127" s="65" t="s">
        <v>71</v>
      </c>
      <c r="D1127" s="66">
        <v>46312</v>
      </c>
      <c r="E1127" s="67">
        <v>2.82</v>
      </c>
      <c r="F1127" s="65" t="s">
        <v>285</v>
      </c>
      <c r="G1127" s="66">
        <v>46312</v>
      </c>
      <c r="H1127" s="129">
        <v>40503390</v>
      </c>
      <c r="I1127" s="129">
        <v>10</v>
      </c>
      <c r="J1127" s="65" t="s">
        <v>3555</v>
      </c>
      <c r="K1127" s="65" t="s">
        <v>3556</v>
      </c>
      <c r="L1127" s="66">
        <v>46312</v>
      </c>
      <c r="M1127" s="65" t="s">
        <v>287</v>
      </c>
      <c r="N1127" s="65" t="s">
        <v>793</v>
      </c>
      <c r="O1127" s="65" t="s">
        <v>289</v>
      </c>
      <c r="P1127" s="66">
        <v>46312</v>
      </c>
      <c r="Q1127" s="31">
        <f t="shared" si="34"/>
        <v>757</v>
      </c>
      <c r="R1127" s="31">
        <f t="shared" si="35"/>
        <v>926</v>
      </c>
      <c r="S1127" s="29">
        <f>IF($Q1127&lt;Parâmetros!$E$19,$G1127-1,$G1127)</f>
        <v>46312</v>
      </c>
    </row>
    <row r="1128" spans="1:19" ht="15" customHeight="1" x14ac:dyDescent="0.25">
      <c r="A1128" s="128">
        <v>52397</v>
      </c>
      <c r="B1128" s="65" t="s">
        <v>457</v>
      </c>
      <c r="C1128" s="65" t="s">
        <v>71</v>
      </c>
      <c r="D1128" s="66">
        <v>46315</v>
      </c>
      <c r="E1128" s="67">
        <v>1.0900000000000001</v>
      </c>
      <c r="F1128" s="65" t="s">
        <v>285</v>
      </c>
      <c r="G1128" s="66">
        <v>46314</v>
      </c>
      <c r="H1128" s="129">
        <v>40526722</v>
      </c>
      <c r="I1128" s="129">
        <v>10</v>
      </c>
      <c r="J1128" s="65" t="s">
        <v>2703</v>
      </c>
      <c r="K1128" s="65" t="s">
        <v>4070</v>
      </c>
      <c r="L1128" s="66">
        <v>46314</v>
      </c>
      <c r="M1128" s="65" t="s">
        <v>287</v>
      </c>
      <c r="N1128" s="65" t="s">
        <v>793</v>
      </c>
      <c r="O1128" s="65" t="s">
        <v>289</v>
      </c>
      <c r="P1128" s="66">
        <v>46315</v>
      </c>
      <c r="Q1128" s="31">
        <f t="shared" si="34"/>
        <v>436</v>
      </c>
      <c r="R1128" s="31">
        <f t="shared" si="35"/>
        <v>501</v>
      </c>
      <c r="S1128" s="29">
        <f>IF($Q1128&lt;Parâmetros!$E$19,$G1128-1,$G1128)</f>
        <v>46314</v>
      </c>
    </row>
    <row r="1129" spans="1:19" ht="15" customHeight="1" x14ac:dyDescent="0.25">
      <c r="A1129" s="128">
        <v>52397</v>
      </c>
      <c r="B1129" s="65" t="s">
        <v>457</v>
      </c>
      <c r="C1129" s="65" t="s">
        <v>71</v>
      </c>
      <c r="D1129" s="66">
        <v>46315</v>
      </c>
      <c r="E1129" s="67">
        <v>1</v>
      </c>
      <c r="F1129" s="65" t="s">
        <v>285</v>
      </c>
      <c r="G1129" s="66">
        <v>46314</v>
      </c>
      <c r="H1129" s="129">
        <v>40520176</v>
      </c>
      <c r="I1129" s="129">
        <v>10</v>
      </c>
      <c r="J1129" s="65" t="s">
        <v>2754</v>
      </c>
      <c r="K1129" s="65" t="s">
        <v>4071</v>
      </c>
      <c r="L1129" s="66">
        <v>46314</v>
      </c>
      <c r="M1129" s="65" t="s">
        <v>287</v>
      </c>
      <c r="N1129" s="65" t="s">
        <v>793</v>
      </c>
      <c r="O1129" s="65" t="s">
        <v>289</v>
      </c>
      <c r="P1129" s="66">
        <v>46315</v>
      </c>
      <c r="Q1129" s="31">
        <f t="shared" si="34"/>
        <v>510</v>
      </c>
      <c r="R1129" s="31">
        <f t="shared" si="35"/>
        <v>570</v>
      </c>
      <c r="S1129" s="29">
        <f>IF($Q1129&lt;Parâmetros!$E$19,$G1129-1,$G1129)</f>
        <v>46314</v>
      </c>
    </row>
    <row r="1130" spans="1:19" ht="15" customHeight="1" x14ac:dyDescent="0.25">
      <c r="A1130" s="128">
        <v>52397</v>
      </c>
      <c r="B1130" s="65" t="s">
        <v>457</v>
      </c>
      <c r="C1130" s="65" t="s">
        <v>71</v>
      </c>
      <c r="D1130" s="66">
        <v>46315</v>
      </c>
      <c r="E1130" s="67">
        <v>1.87</v>
      </c>
      <c r="F1130" s="65" t="s">
        <v>285</v>
      </c>
      <c r="G1130" s="66">
        <v>46314</v>
      </c>
      <c r="H1130" s="129">
        <v>40525179</v>
      </c>
      <c r="I1130" s="129">
        <v>10</v>
      </c>
      <c r="J1130" s="65" t="s">
        <v>4072</v>
      </c>
      <c r="K1130" s="65" t="s">
        <v>4073</v>
      </c>
      <c r="L1130" s="66">
        <v>46314</v>
      </c>
      <c r="M1130" s="65" t="s">
        <v>287</v>
      </c>
      <c r="N1130" s="65" t="s">
        <v>793</v>
      </c>
      <c r="O1130" s="65" t="s">
        <v>289</v>
      </c>
      <c r="P1130" s="66">
        <v>46315</v>
      </c>
      <c r="Q1130" s="31">
        <f t="shared" si="34"/>
        <v>572</v>
      </c>
      <c r="R1130" s="31">
        <f t="shared" si="35"/>
        <v>684</v>
      </c>
      <c r="S1130" s="29">
        <f>IF($Q1130&lt;Parâmetros!$E$19,$G1130-1,$G1130)</f>
        <v>46314</v>
      </c>
    </row>
    <row r="1131" spans="1:19" ht="15" customHeight="1" x14ac:dyDescent="0.25">
      <c r="A1131" s="128">
        <v>52397</v>
      </c>
      <c r="B1131" s="65" t="s">
        <v>457</v>
      </c>
      <c r="C1131" s="65" t="s">
        <v>71</v>
      </c>
      <c r="D1131" s="66">
        <v>46315</v>
      </c>
      <c r="E1131" s="67">
        <v>3.84</v>
      </c>
      <c r="F1131" s="65" t="s">
        <v>285</v>
      </c>
      <c r="G1131" s="66">
        <v>46314</v>
      </c>
      <c r="H1131" s="129">
        <v>40525179</v>
      </c>
      <c r="I1131" s="129">
        <v>10</v>
      </c>
      <c r="J1131" s="65" t="s">
        <v>4074</v>
      </c>
      <c r="K1131" s="65" t="s">
        <v>4075</v>
      </c>
      <c r="L1131" s="66">
        <v>46314</v>
      </c>
      <c r="M1131" s="65" t="s">
        <v>287</v>
      </c>
      <c r="N1131" s="65" t="s">
        <v>793</v>
      </c>
      <c r="O1131" s="65" t="s">
        <v>289</v>
      </c>
      <c r="P1131" s="66">
        <v>46315</v>
      </c>
      <c r="Q1131" s="31">
        <f t="shared" si="34"/>
        <v>764</v>
      </c>
      <c r="R1131" s="31">
        <f t="shared" si="35"/>
        <v>994</v>
      </c>
      <c r="S1131" s="29">
        <f>IF($Q1131&lt;Parâmetros!$E$19,$G1131-1,$G1131)</f>
        <v>46314</v>
      </c>
    </row>
    <row r="1132" spans="1:19" ht="15" customHeight="1" x14ac:dyDescent="0.25">
      <c r="A1132" s="128">
        <v>52397</v>
      </c>
      <c r="B1132" s="65" t="s">
        <v>457</v>
      </c>
      <c r="C1132" s="65" t="s">
        <v>71</v>
      </c>
      <c r="D1132" s="66">
        <v>46315</v>
      </c>
      <c r="E1132" s="67">
        <v>1.07</v>
      </c>
      <c r="F1132" s="65" t="s">
        <v>285</v>
      </c>
      <c r="G1132" s="66">
        <v>46315</v>
      </c>
      <c r="H1132" s="129">
        <v>40525180</v>
      </c>
      <c r="I1132" s="129">
        <v>10</v>
      </c>
      <c r="J1132" s="65" t="s">
        <v>4076</v>
      </c>
      <c r="K1132" s="65" t="s">
        <v>4077</v>
      </c>
      <c r="L1132" s="66">
        <v>46315</v>
      </c>
      <c r="M1132" s="65" t="s">
        <v>287</v>
      </c>
      <c r="N1132" s="65" t="s">
        <v>793</v>
      </c>
      <c r="O1132" s="65" t="s">
        <v>289</v>
      </c>
      <c r="P1132" s="66">
        <v>46315</v>
      </c>
      <c r="Q1132" s="31">
        <f t="shared" si="34"/>
        <v>436</v>
      </c>
      <c r="R1132" s="31">
        <f t="shared" si="35"/>
        <v>500</v>
      </c>
      <c r="S1132" s="29">
        <f>IF($Q1132&lt;Parâmetros!$E$19,$G1132-1,$G1132)</f>
        <v>46315</v>
      </c>
    </row>
    <row r="1133" spans="1:19" ht="15" customHeight="1" x14ac:dyDescent="0.25">
      <c r="A1133" s="128">
        <v>52397</v>
      </c>
      <c r="B1133" s="65" t="s">
        <v>457</v>
      </c>
      <c r="C1133" s="65" t="s">
        <v>71</v>
      </c>
      <c r="D1133" s="66">
        <v>46315</v>
      </c>
      <c r="E1133" s="67">
        <v>1.02</v>
      </c>
      <c r="F1133" s="65" t="s">
        <v>285</v>
      </c>
      <c r="G1133" s="66">
        <v>46315</v>
      </c>
      <c r="H1133" s="129">
        <v>40494739</v>
      </c>
      <c r="I1133" s="129">
        <v>30</v>
      </c>
      <c r="J1133" s="65" t="s">
        <v>4078</v>
      </c>
      <c r="K1133" s="65" t="s">
        <v>4079</v>
      </c>
      <c r="L1133" s="66">
        <v>46315</v>
      </c>
      <c r="M1133" s="65" t="s">
        <v>287</v>
      </c>
      <c r="N1133" s="65" t="s">
        <v>793</v>
      </c>
      <c r="O1133" s="65" t="s">
        <v>289</v>
      </c>
      <c r="P1133" s="66">
        <v>46315</v>
      </c>
      <c r="Q1133" s="31">
        <f t="shared" si="34"/>
        <v>438</v>
      </c>
      <c r="R1133" s="31">
        <f t="shared" si="35"/>
        <v>499</v>
      </c>
      <c r="S1133" s="29">
        <f>IF($Q1133&lt;Parâmetros!$E$19,$G1133-1,$G1133)</f>
        <v>46315</v>
      </c>
    </row>
    <row r="1134" spans="1:19" ht="15" customHeight="1" x14ac:dyDescent="0.25">
      <c r="A1134" s="128">
        <v>52397</v>
      </c>
      <c r="B1134" s="65" t="s">
        <v>457</v>
      </c>
      <c r="C1134" s="65" t="s">
        <v>71</v>
      </c>
      <c r="D1134" s="66">
        <v>46315</v>
      </c>
      <c r="E1134" s="67">
        <v>3.67</v>
      </c>
      <c r="F1134" s="65" t="s">
        <v>285</v>
      </c>
      <c r="G1134" s="66">
        <v>46315</v>
      </c>
      <c r="H1134" s="129">
        <v>40527916</v>
      </c>
      <c r="I1134" s="129">
        <v>10</v>
      </c>
      <c r="J1134" s="65" t="s">
        <v>4080</v>
      </c>
      <c r="K1134" s="65" t="s">
        <v>4081</v>
      </c>
      <c r="L1134" s="66">
        <v>46315</v>
      </c>
      <c r="M1134" s="65" t="s">
        <v>287</v>
      </c>
      <c r="N1134" s="65" t="s">
        <v>793</v>
      </c>
      <c r="O1134" s="65" t="s">
        <v>289</v>
      </c>
      <c r="P1134" s="66">
        <v>46315</v>
      </c>
      <c r="Q1134" s="31">
        <f t="shared" si="34"/>
        <v>503</v>
      </c>
      <c r="R1134" s="31">
        <f t="shared" si="35"/>
        <v>723</v>
      </c>
      <c r="S1134" s="29">
        <f>IF($Q1134&lt;Parâmetros!$E$19,$G1134-1,$G1134)</f>
        <v>46315</v>
      </c>
    </row>
    <row r="1135" spans="1:19" ht="15" customHeight="1" x14ac:dyDescent="0.25">
      <c r="A1135" s="128">
        <v>52397</v>
      </c>
      <c r="B1135" s="65" t="s">
        <v>457</v>
      </c>
      <c r="C1135" s="65" t="s">
        <v>71</v>
      </c>
      <c r="D1135" s="66">
        <v>46315</v>
      </c>
      <c r="E1135" s="67">
        <v>3.24</v>
      </c>
      <c r="F1135" s="65" t="s">
        <v>285</v>
      </c>
      <c r="G1135" s="66">
        <v>46315</v>
      </c>
      <c r="H1135" s="129">
        <v>40525180</v>
      </c>
      <c r="I1135" s="129">
        <v>10</v>
      </c>
      <c r="J1135" s="65" t="s">
        <v>4082</v>
      </c>
      <c r="K1135" s="65" t="s">
        <v>4083</v>
      </c>
      <c r="L1135" s="66">
        <v>46315</v>
      </c>
      <c r="M1135" s="65" t="s">
        <v>287</v>
      </c>
      <c r="N1135" s="65" t="s">
        <v>793</v>
      </c>
      <c r="O1135" s="65" t="s">
        <v>289</v>
      </c>
      <c r="P1135" s="66">
        <v>46315</v>
      </c>
      <c r="Q1135" s="31">
        <f t="shared" si="34"/>
        <v>783</v>
      </c>
      <c r="R1135" s="31">
        <f t="shared" si="35"/>
        <v>977</v>
      </c>
      <c r="S1135" s="29">
        <f>IF($Q1135&lt;Parâmetros!$E$19,$G1135-1,$G1135)</f>
        <v>46315</v>
      </c>
    </row>
    <row r="1136" spans="1:19" ht="15" customHeight="1" x14ac:dyDescent="0.25">
      <c r="A1136" s="128">
        <v>52397</v>
      </c>
      <c r="B1136" s="65" t="s">
        <v>457</v>
      </c>
      <c r="C1136" s="65" t="s">
        <v>71</v>
      </c>
      <c r="D1136" s="66">
        <v>46316</v>
      </c>
      <c r="E1136" s="67">
        <v>0.67</v>
      </c>
      <c r="F1136" s="65" t="s">
        <v>285</v>
      </c>
      <c r="G1136" s="66">
        <v>46316</v>
      </c>
      <c r="H1136" s="129">
        <v>40525176</v>
      </c>
      <c r="I1136" s="129">
        <v>10</v>
      </c>
      <c r="J1136" s="65" t="s">
        <v>4411</v>
      </c>
      <c r="K1136" s="65" t="s">
        <v>4412</v>
      </c>
      <c r="L1136" s="66">
        <v>46316</v>
      </c>
      <c r="M1136" s="65" t="s">
        <v>287</v>
      </c>
      <c r="N1136" s="65" t="s">
        <v>793</v>
      </c>
      <c r="O1136" s="65" t="s">
        <v>289</v>
      </c>
      <c r="P1136" s="66">
        <v>46316</v>
      </c>
      <c r="Q1136" s="31">
        <f t="shared" si="34"/>
        <v>441</v>
      </c>
      <c r="R1136" s="31">
        <f t="shared" si="35"/>
        <v>481</v>
      </c>
      <c r="S1136" s="29">
        <f>IF($Q1136&lt;Parâmetros!$E$19,$G1136-1,$G1136)</f>
        <v>46316</v>
      </c>
    </row>
    <row r="1137" spans="1:19" ht="15" customHeight="1" x14ac:dyDescent="0.25">
      <c r="A1137" s="128">
        <v>52397</v>
      </c>
      <c r="B1137" s="65" t="s">
        <v>457</v>
      </c>
      <c r="C1137" s="65" t="s">
        <v>71</v>
      </c>
      <c r="D1137" s="66">
        <v>46316</v>
      </c>
      <c r="E1137" s="67">
        <v>0.55000000000000004</v>
      </c>
      <c r="F1137" s="65" t="s">
        <v>285</v>
      </c>
      <c r="G1137" s="66">
        <v>46316</v>
      </c>
      <c r="H1137" s="129">
        <v>40525178</v>
      </c>
      <c r="I1137" s="129">
        <v>10</v>
      </c>
      <c r="J1137" s="65" t="s">
        <v>4413</v>
      </c>
      <c r="K1137" s="65" t="s">
        <v>4414</v>
      </c>
      <c r="L1137" s="66">
        <v>46316</v>
      </c>
      <c r="M1137" s="65" t="s">
        <v>287</v>
      </c>
      <c r="N1137" s="65" t="s">
        <v>793</v>
      </c>
      <c r="O1137" s="65" t="s">
        <v>289</v>
      </c>
      <c r="P1137" s="66">
        <v>46316</v>
      </c>
      <c r="Q1137" s="31">
        <f t="shared" si="34"/>
        <v>485</v>
      </c>
      <c r="R1137" s="31">
        <f t="shared" si="35"/>
        <v>519</v>
      </c>
      <c r="S1137" s="29">
        <f>IF($Q1137&lt;Parâmetros!$E$19,$G1137-1,$G1137)</f>
        <v>46316</v>
      </c>
    </row>
    <row r="1138" spans="1:19" ht="15" customHeight="1" x14ac:dyDescent="0.25">
      <c r="A1138" s="128">
        <v>52397</v>
      </c>
      <c r="B1138" s="65" t="s">
        <v>457</v>
      </c>
      <c r="C1138" s="65" t="s">
        <v>71</v>
      </c>
      <c r="D1138" s="66">
        <v>46316</v>
      </c>
      <c r="E1138" s="67">
        <v>0.52</v>
      </c>
      <c r="F1138" s="65" t="s">
        <v>285</v>
      </c>
      <c r="G1138" s="66">
        <v>46316</v>
      </c>
      <c r="H1138" s="129">
        <v>40525177</v>
      </c>
      <c r="I1138" s="129">
        <v>10</v>
      </c>
      <c r="J1138" s="65" t="s">
        <v>4415</v>
      </c>
      <c r="K1138" s="65" t="s">
        <v>4416</v>
      </c>
      <c r="L1138" s="66">
        <v>46316</v>
      </c>
      <c r="M1138" s="65" t="s">
        <v>287</v>
      </c>
      <c r="N1138" s="65" t="s">
        <v>793</v>
      </c>
      <c r="O1138" s="65" t="s">
        <v>289</v>
      </c>
      <c r="P1138" s="66">
        <v>46316</v>
      </c>
      <c r="Q1138" s="31">
        <f t="shared" si="34"/>
        <v>524</v>
      </c>
      <c r="R1138" s="31">
        <f t="shared" si="35"/>
        <v>555</v>
      </c>
      <c r="S1138" s="29">
        <f>IF($Q1138&lt;Parâmetros!$E$19,$G1138-1,$G1138)</f>
        <v>46316</v>
      </c>
    </row>
    <row r="1139" spans="1:19" ht="15" customHeight="1" x14ac:dyDescent="0.25">
      <c r="A1139" s="128">
        <v>52397</v>
      </c>
      <c r="B1139" s="65" t="s">
        <v>457</v>
      </c>
      <c r="C1139" s="65" t="s">
        <v>71</v>
      </c>
      <c r="D1139" s="66">
        <v>46316</v>
      </c>
      <c r="E1139" s="67">
        <v>0.75</v>
      </c>
      <c r="F1139" s="65" t="s">
        <v>285</v>
      </c>
      <c r="G1139" s="66">
        <v>46316</v>
      </c>
      <c r="H1139" s="129">
        <v>40525717</v>
      </c>
      <c r="I1139" s="129">
        <v>10</v>
      </c>
      <c r="J1139" s="65" t="s">
        <v>4417</v>
      </c>
      <c r="K1139" s="65" t="s">
        <v>4418</v>
      </c>
      <c r="L1139" s="66">
        <v>46316</v>
      </c>
      <c r="M1139" s="65" t="s">
        <v>287</v>
      </c>
      <c r="N1139" s="65" t="s">
        <v>793</v>
      </c>
      <c r="O1139" s="65" t="s">
        <v>289</v>
      </c>
      <c r="P1139" s="66">
        <v>46316</v>
      </c>
      <c r="Q1139" s="31">
        <f t="shared" si="34"/>
        <v>560</v>
      </c>
      <c r="R1139" s="31">
        <f t="shared" si="35"/>
        <v>606</v>
      </c>
      <c r="S1139" s="29">
        <f>IF($Q1139&lt;Parâmetros!$E$19,$G1139-1,$G1139)</f>
        <v>46316</v>
      </c>
    </row>
    <row r="1140" spans="1:19" ht="15" customHeight="1" x14ac:dyDescent="0.25">
      <c r="A1140" s="128">
        <v>52397</v>
      </c>
      <c r="B1140" s="65" t="s">
        <v>457</v>
      </c>
      <c r="C1140" s="65" t="s">
        <v>71</v>
      </c>
      <c r="D1140" s="66">
        <v>46317</v>
      </c>
      <c r="E1140" s="67">
        <v>1.29</v>
      </c>
      <c r="F1140" s="65" t="s">
        <v>285</v>
      </c>
      <c r="G1140" s="66">
        <v>46316</v>
      </c>
      <c r="H1140" s="129">
        <v>40489305</v>
      </c>
      <c r="I1140" s="129">
        <v>50</v>
      </c>
      <c r="J1140" s="65" t="s">
        <v>4661</v>
      </c>
      <c r="K1140" s="65" t="s">
        <v>4662</v>
      </c>
      <c r="L1140" s="66">
        <v>46316</v>
      </c>
      <c r="M1140" s="65" t="s">
        <v>287</v>
      </c>
      <c r="N1140" s="65" t="s">
        <v>793</v>
      </c>
      <c r="O1140" s="65" t="s">
        <v>289</v>
      </c>
      <c r="P1140" s="66">
        <v>46317</v>
      </c>
      <c r="Q1140" s="31">
        <f t="shared" si="34"/>
        <v>610</v>
      </c>
      <c r="R1140" s="31">
        <f t="shared" si="35"/>
        <v>687</v>
      </c>
      <c r="S1140" s="29">
        <f>IF($Q1140&lt;Parâmetros!$E$19,$G1140-1,$G1140)</f>
        <v>46316</v>
      </c>
    </row>
    <row r="1141" spans="1:19" ht="15" customHeight="1" x14ac:dyDescent="0.25">
      <c r="A1141" s="128">
        <v>52397</v>
      </c>
      <c r="B1141" s="65" t="s">
        <v>457</v>
      </c>
      <c r="C1141" s="65" t="s">
        <v>71</v>
      </c>
      <c r="D1141" s="66">
        <v>46316</v>
      </c>
      <c r="E1141" s="67">
        <v>2.8</v>
      </c>
      <c r="F1141" s="65" t="s">
        <v>285</v>
      </c>
      <c r="G1141" s="66">
        <v>46316</v>
      </c>
      <c r="H1141" s="129">
        <v>40521832</v>
      </c>
      <c r="I1141" s="129">
        <v>10</v>
      </c>
      <c r="J1141" s="65" t="s">
        <v>4419</v>
      </c>
      <c r="K1141" s="65" t="s">
        <v>2312</v>
      </c>
      <c r="L1141" s="66">
        <v>46316</v>
      </c>
      <c r="M1141" s="65" t="s">
        <v>287</v>
      </c>
      <c r="N1141" s="65" t="s">
        <v>793</v>
      </c>
      <c r="O1141" s="65" t="s">
        <v>289</v>
      </c>
      <c r="P1141" s="66">
        <v>46316</v>
      </c>
      <c r="Q1141" s="31">
        <f t="shared" si="34"/>
        <v>762</v>
      </c>
      <c r="R1141" s="31">
        <f t="shared" si="35"/>
        <v>930</v>
      </c>
      <c r="S1141" s="29">
        <f>IF($Q1141&lt;Parâmetros!$E$19,$G1141-1,$G1141)</f>
        <v>46316</v>
      </c>
    </row>
    <row r="1142" spans="1:19" ht="15" customHeight="1" x14ac:dyDescent="0.25">
      <c r="A1142" s="128">
        <v>52397</v>
      </c>
      <c r="B1142" s="65" t="s">
        <v>457</v>
      </c>
      <c r="C1142" s="65" t="s">
        <v>71</v>
      </c>
      <c r="D1142" s="66">
        <v>46317</v>
      </c>
      <c r="E1142" s="67">
        <v>1.01</v>
      </c>
      <c r="F1142" s="65" t="s">
        <v>285</v>
      </c>
      <c r="G1142" s="66">
        <v>46316</v>
      </c>
      <c r="H1142" s="129">
        <v>40489305</v>
      </c>
      <c r="I1142" s="129">
        <v>50</v>
      </c>
      <c r="J1142" s="65" t="s">
        <v>4663</v>
      </c>
      <c r="K1142" s="65" t="s">
        <v>4664</v>
      </c>
      <c r="L1142" s="66">
        <v>46316</v>
      </c>
      <c r="M1142" s="65" t="s">
        <v>287</v>
      </c>
      <c r="N1142" s="65" t="s">
        <v>793</v>
      </c>
      <c r="O1142" s="65" t="s">
        <v>289</v>
      </c>
      <c r="P1142" s="66">
        <v>46317</v>
      </c>
      <c r="Q1142" s="31">
        <f t="shared" si="34"/>
        <v>933</v>
      </c>
      <c r="R1142" s="31">
        <f t="shared" si="35"/>
        <v>993</v>
      </c>
      <c r="S1142" s="29">
        <f>IF($Q1142&lt;Parâmetros!$E$19,$G1142-1,$G1142)</f>
        <v>46316</v>
      </c>
    </row>
    <row r="1143" spans="1:19" ht="15" customHeight="1" x14ac:dyDescent="0.25">
      <c r="A1143" s="128">
        <v>52397</v>
      </c>
      <c r="B1143" s="65" t="s">
        <v>457</v>
      </c>
      <c r="C1143" s="65" t="s">
        <v>71</v>
      </c>
      <c r="D1143" s="66">
        <v>46317</v>
      </c>
      <c r="E1143" s="67">
        <v>4.0199999999999996</v>
      </c>
      <c r="F1143" s="65" t="s">
        <v>285</v>
      </c>
      <c r="G1143" s="66">
        <v>46317</v>
      </c>
      <c r="H1143" s="129">
        <v>40489305</v>
      </c>
      <c r="I1143" s="129">
        <v>50</v>
      </c>
      <c r="J1143" s="65" t="s">
        <v>4665</v>
      </c>
      <c r="K1143" s="65" t="s">
        <v>4666</v>
      </c>
      <c r="L1143" s="66">
        <v>46317</v>
      </c>
      <c r="M1143" s="65" t="s">
        <v>287</v>
      </c>
      <c r="N1143" s="65" t="s">
        <v>793</v>
      </c>
      <c r="O1143" s="65" t="s">
        <v>289</v>
      </c>
      <c r="P1143" s="66">
        <v>46317</v>
      </c>
      <c r="Q1143" s="31">
        <f t="shared" si="34"/>
        <v>443</v>
      </c>
      <c r="R1143" s="31">
        <f t="shared" si="35"/>
        <v>684</v>
      </c>
      <c r="S1143" s="29">
        <f>IF($Q1143&lt;Parâmetros!$E$19,$G1143-1,$G1143)</f>
        <v>46317</v>
      </c>
    </row>
    <row r="1144" spans="1:19" ht="15" customHeight="1" x14ac:dyDescent="0.25">
      <c r="A1144" s="128">
        <v>52397</v>
      </c>
      <c r="B1144" s="65" t="s">
        <v>457</v>
      </c>
      <c r="C1144" s="65" t="s">
        <v>71</v>
      </c>
      <c r="D1144" s="66">
        <v>46317</v>
      </c>
      <c r="E1144" s="67">
        <v>4</v>
      </c>
      <c r="F1144" s="65" t="s">
        <v>285</v>
      </c>
      <c r="G1144" s="66">
        <v>46317</v>
      </c>
      <c r="H1144" s="129">
        <v>40489305</v>
      </c>
      <c r="I1144" s="129">
        <v>50</v>
      </c>
      <c r="J1144" s="65" t="s">
        <v>4667</v>
      </c>
      <c r="K1144" s="65" t="s">
        <v>3070</v>
      </c>
      <c r="L1144" s="66">
        <v>46317</v>
      </c>
      <c r="M1144" s="65" t="s">
        <v>287</v>
      </c>
      <c r="N1144" s="65" t="s">
        <v>793</v>
      </c>
      <c r="O1144" s="65" t="s">
        <v>289</v>
      </c>
      <c r="P1144" s="66">
        <v>46317</v>
      </c>
      <c r="Q1144" s="31">
        <f t="shared" si="34"/>
        <v>755</v>
      </c>
      <c r="R1144" s="31">
        <f t="shared" si="35"/>
        <v>995</v>
      </c>
      <c r="S1144" s="29">
        <f>IF($Q1144&lt;Parâmetros!$E$19,$G1144-1,$G1144)</f>
        <v>46317</v>
      </c>
    </row>
    <row r="1145" spans="1:19" ht="15" customHeight="1" x14ac:dyDescent="0.25">
      <c r="A1145" s="128">
        <v>52398</v>
      </c>
      <c r="B1145" s="65" t="s">
        <v>459</v>
      </c>
      <c r="C1145" s="65" t="s">
        <v>70</v>
      </c>
      <c r="D1145" s="66">
        <v>46300</v>
      </c>
      <c r="E1145" s="67">
        <v>1.36</v>
      </c>
      <c r="F1145" s="65" t="s">
        <v>285</v>
      </c>
      <c r="G1145" s="66">
        <v>46299</v>
      </c>
      <c r="H1145" s="129">
        <v>40516130</v>
      </c>
      <c r="I1145" s="129">
        <v>10</v>
      </c>
      <c r="J1145" s="65" t="s">
        <v>461</v>
      </c>
      <c r="K1145" s="65" t="s">
        <v>462</v>
      </c>
      <c r="L1145" s="66">
        <v>46300</v>
      </c>
      <c r="M1145" s="65" t="s">
        <v>315</v>
      </c>
      <c r="N1145" s="129">
        <v>3010577</v>
      </c>
      <c r="O1145" s="65" t="s">
        <v>289</v>
      </c>
      <c r="P1145" s="66">
        <v>46300</v>
      </c>
      <c r="Q1145" s="31">
        <f t="shared" si="34"/>
        <v>1376</v>
      </c>
      <c r="R1145" s="31">
        <f t="shared" si="35"/>
        <v>17</v>
      </c>
      <c r="S1145" s="29">
        <f>IF($Q1145&lt;Parâmetros!$E$19,$G1145-1,$G1145)</f>
        <v>46299</v>
      </c>
    </row>
    <row r="1146" spans="1:19" ht="15" customHeight="1" x14ac:dyDescent="0.25">
      <c r="A1146" s="128">
        <v>52398</v>
      </c>
      <c r="B1146" s="65" t="s">
        <v>459</v>
      </c>
      <c r="C1146" s="65" t="s">
        <v>70</v>
      </c>
      <c r="D1146" s="66">
        <v>46300</v>
      </c>
      <c r="E1146" s="67">
        <v>2.46</v>
      </c>
      <c r="F1146" s="65" t="s">
        <v>285</v>
      </c>
      <c r="G1146" s="66">
        <v>46300</v>
      </c>
      <c r="H1146" s="129">
        <v>40522392</v>
      </c>
      <c r="I1146" s="129">
        <v>10</v>
      </c>
      <c r="J1146" s="65" t="s">
        <v>463</v>
      </c>
      <c r="K1146" s="65" t="s">
        <v>464</v>
      </c>
      <c r="L1146" s="66">
        <v>46300</v>
      </c>
      <c r="M1146" s="65" t="s">
        <v>287</v>
      </c>
      <c r="N1146" s="65" t="s">
        <v>793</v>
      </c>
      <c r="O1146" s="65" t="s">
        <v>289</v>
      </c>
      <c r="P1146" s="66">
        <v>46300</v>
      </c>
      <c r="Q1146" s="31">
        <f t="shared" si="34"/>
        <v>20</v>
      </c>
      <c r="R1146" s="31">
        <f t="shared" si="35"/>
        <v>168</v>
      </c>
      <c r="S1146" s="29">
        <f>IF($Q1146&lt;Parâmetros!$E$19,$G1146-1,$G1146)</f>
        <v>46299</v>
      </c>
    </row>
    <row r="1147" spans="1:19" ht="15" customHeight="1" x14ac:dyDescent="0.25">
      <c r="A1147" s="128">
        <v>52398</v>
      </c>
      <c r="B1147" s="65" t="s">
        <v>459</v>
      </c>
      <c r="C1147" s="65" t="s">
        <v>70</v>
      </c>
      <c r="D1147" s="66">
        <v>46300</v>
      </c>
      <c r="E1147" s="67">
        <v>1.84</v>
      </c>
      <c r="F1147" s="65" t="s">
        <v>285</v>
      </c>
      <c r="G1147" s="66">
        <v>46300</v>
      </c>
      <c r="H1147" s="129">
        <v>40522620</v>
      </c>
      <c r="I1147" s="129">
        <v>10</v>
      </c>
      <c r="J1147" s="65" t="s">
        <v>465</v>
      </c>
      <c r="K1147" s="65" t="s">
        <v>466</v>
      </c>
      <c r="L1147" s="66">
        <v>46300</v>
      </c>
      <c r="M1147" s="65" t="s">
        <v>287</v>
      </c>
      <c r="N1147" s="65" t="s">
        <v>793</v>
      </c>
      <c r="O1147" s="65" t="s">
        <v>289</v>
      </c>
      <c r="P1147" s="66">
        <v>46300</v>
      </c>
      <c r="Q1147" s="31">
        <f t="shared" si="34"/>
        <v>173</v>
      </c>
      <c r="R1147" s="31">
        <f t="shared" si="35"/>
        <v>283</v>
      </c>
      <c r="S1147" s="29">
        <f>IF($Q1147&lt;Parâmetros!$E$19,$G1147-1,$G1147)</f>
        <v>46299</v>
      </c>
    </row>
    <row r="1148" spans="1:19" ht="15" customHeight="1" x14ac:dyDescent="0.25">
      <c r="A1148" s="128">
        <v>52398</v>
      </c>
      <c r="B1148" s="65" t="s">
        <v>459</v>
      </c>
      <c r="C1148" s="65" t="s">
        <v>70</v>
      </c>
      <c r="D1148" s="66">
        <v>46300</v>
      </c>
      <c r="E1148" s="67">
        <v>1.94</v>
      </c>
      <c r="F1148" s="65" t="s">
        <v>285</v>
      </c>
      <c r="G1148" s="66">
        <v>46300</v>
      </c>
      <c r="H1148" s="129">
        <v>40522621</v>
      </c>
      <c r="I1148" s="129">
        <v>10</v>
      </c>
      <c r="J1148" s="65" t="s">
        <v>467</v>
      </c>
      <c r="K1148" s="65" t="s">
        <v>468</v>
      </c>
      <c r="L1148" s="66">
        <v>46300</v>
      </c>
      <c r="M1148" s="65" t="s">
        <v>287</v>
      </c>
      <c r="N1148" s="65" t="s">
        <v>793</v>
      </c>
      <c r="O1148" s="65" t="s">
        <v>289</v>
      </c>
      <c r="P1148" s="66">
        <v>46300</v>
      </c>
      <c r="Q1148" s="31">
        <f t="shared" si="34"/>
        <v>292</v>
      </c>
      <c r="R1148" s="31">
        <f t="shared" si="35"/>
        <v>408</v>
      </c>
      <c r="S1148" s="29">
        <f>IF($Q1148&lt;Parâmetros!$E$19,$G1148-1,$G1148)</f>
        <v>46299</v>
      </c>
    </row>
    <row r="1149" spans="1:19" ht="15" customHeight="1" x14ac:dyDescent="0.25">
      <c r="A1149" s="128">
        <v>52398</v>
      </c>
      <c r="B1149" s="65" t="s">
        <v>459</v>
      </c>
      <c r="C1149" s="65" t="s">
        <v>72</v>
      </c>
      <c r="D1149" s="66">
        <v>46301</v>
      </c>
      <c r="E1149" s="67">
        <v>3.36</v>
      </c>
      <c r="F1149" s="65" t="s">
        <v>285</v>
      </c>
      <c r="G1149" s="66">
        <v>46300</v>
      </c>
      <c r="H1149" s="129">
        <v>40522873</v>
      </c>
      <c r="I1149" s="129">
        <v>10</v>
      </c>
      <c r="J1149" s="65" t="s">
        <v>469</v>
      </c>
      <c r="K1149" s="65" t="s">
        <v>470</v>
      </c>
      <c r="L1149" s="66">
        <v>46301</v>
      </c>
      <c r="M1149" s="65" t="s">
        <v>287</v>
      </c>
      <c r="N1149" s="65" t="s">
        <v>793</v>
      </c>
      <c r="O1149" s="65" t="s">
        <v>289</v>
      </c>
      <c r="P1149" s="66">
        <v>46301</v>
      </c>
      <c r="Q1149" s="31">
        <f t="shared" si="34"/>
        <v>1415</v>
      </c>
      <c r="R1149" s="31">
        <f t="shared" si="35"/>
        <v>177</v>
      </c>
      <c r="S1149" s="29">
        <f>IF($Q1149&lt;Parâmetros!$E$19,$G1149-1,$G1149)</f>
        <v>46300</v>
      </c>
    </row>
    <row r="1150" spans="1:19" ht="15" customHeight="1" x14ac:dyDescent="0.25">
      <c r="A1150" s="128">
        <v>52398</v>
      </c>
      <c r="B1150" s="65" t="s">
        <v>459</v>
      </c>
      <c r="C1150" s="65" t="s">
        <v>70</v>
      </c>
      <c r="D1150" s="66">
        <v>46301</v>
      </c>
      <c r="E1150" s="67">
        <v>2.16</v>
      </c>
      <c r="F1150" s="65" t="s">
        <v>285</v>
      </c>
      <c r="G1150" s="66">
        <v>46301</v>
      </c>
      <c r="H1150" s="129">
        <v>40522874</v>
      </c>
      <c r="I1150" s="129">
        <v>10</v>
      </c>
      <c r="J1150" s="65" t="s">
        <v>471</v>
      </c>
      <c r="K1150" s="65" t="s">
        <v>472</v>
      </c>
      <c r="L1150" s="66">
        <v>46301</v>
      </c>
      <c r="M1150" s="65" t="s">
        <v>287</v>
      </c>
      <c r="N1150" s="65" t="s">
        <v>793</v>
      </c>
      <c r="O1150" s="65" t="s">
        <v>289</v>
      </c>
      <c r="P1150" s="66">
        <v>46301</v>
      </c>
      <c r="Q1150" s="31">
        <f t="shared" ref="Q1150:Q1213" si="36">IFERROR(VALUE(LEFT($J1150,2))*60+VALUE(MID($J1150,4,2)),9999)</f>
        <v>183</v>
      </c>
      <c r="R1150" s="31">
        <f t="shared" ref="R1150:R1213" si="37">IFERROR(VALUE(LEFT($K1150,2))*60+VALUE(MID($K1150,4,2)),"")</f>
        <v>312</v>
      </c>
      <c r="S1150" s="29">
        <f>IF($Q1150&lt;Parâmetros!$E$19,$G1150-1,$G1150)</f>
        <v>46300</v>
      </c>
    </row>
    <row r="1151" spans="1:19" ht="15" customHeight="1" x14ac:dyDescent="0.25">
      <c r="A1151" s="128">
        <v>52398</v>
      </c>
      <c r="B1151" s="65" t="s">
        <v>459</v>
      </c>
      <c r="C1151" s="65" t="s">
        <v>70</v>
      </c>
      <c r="D1151" s="66">
        <v>46301</v>
      </c>
      <c r="E1151" s="67">
        <v>1</v>
      </c>
      <c r="F1151" s="65" t="s">
        <v>285</v>
      </c>
      <c r="G1151" s="66">
        <v>46301</v>
      </c>
      <c r="H1151" s="129">
        <v>40521159</v>
      </c>
      <c r="I1151" s="129">
        <v>10</v>
      </c>
      <c r="J1151" s="65" t="s">
        <v>473</v>
      </c>
      <c r="K1151" s="65" t="s">
        <v>474</v>
      </c>
      <c r="L1151" s="66">
        <v>46301</v>
      </c>
      <c r="M1151" s="65" t="s">
        <v>315</v>
      </c>
      <c r="N1151" s="129">
        <v>3011638</v>
      </c>
      <c r="O1151" s="65" t="s">
        <v>289</v>
      </c>
      <c r="P1151" s="66">
        <v>46301</v>
      </c>
      <c r="Q1151" s="31">
        <f t="shared" si="36"/>
        <v>313</v>
      </c>
      <c r="R1151" s="31">
        <f t="shared" si="37"/>
        <v>374</v>
      </c>
      <c r="S1151" s="29">
        <f>IF($Q1151&lt;Parâmetros!$E$19,$G1151-1,$G1151)</f>
        <v>46300</v>
      </c>
    </row>
    <row r="1152" spans="1:19" ht="15" customHeight="1" x14ac:dyDescent="0.25">
      <c r="A1152" s="128">
        <v>52398</v>
      </c>
      <c r="B1152" s="65" t="s">
        <v>459</v>
      </c>
      <c r="C1152" s="65" t="s">
        <v>70</v>
      </c>
      <c r="D1152" s="66">
        <v>46301</v>
      </c>
      <c r="E1152" s="67">
        <v>0.56000000000000005</v>
      </c>
      <c r="F1152" s="65" t="s">
        <v>285</v>
      </c>
      <c r="G1152" s="66">
        <v>46301</v>
      </c>
      <c r="H1152" s="129">
        <v>40521160</v>
      </c>
      <c r="I1152" s="129">
        <v>10</v>
      </c>
      <c r="J1152" s="65" t="s">
        <v>475</v>
      </c>
      <c r="K1152" s="65" t="s">
        <v>476</v>
      </c>
      <c r="L1152" s="66">
        <v>46301</v>
      </c>
      <c r="M1152" s="65" t="s">
        <v>315</v>
      </c>
      <c r="N1152" s="129">
        <v>3011634</v>
      </c>
      <c r="O1152" s="65" t="s">
        <v>289</v>
      </c>
      <c r="P1152" s="66">
        <v>46301</v>
      </c>
      <c r="Q1152" s="31">
        <f t="shared" si="36"/>
        <v>376</v>
      </c>
      <c r="R1152" s="31">
        <f t="shared" si="37"/>
        <v>410</v>
      </c>
      <c r="S1152" s="29">
        <f>IF($Q1152&lt;Parâmetros!$E$19,$G1152-1,$G1152)</f>
        <v>46300</v>
      </c>
    </row>
    <row r="1153" spans="1:19" ht="15" customHeight="1" x14ac:dyDescent="0.25">
      <c r="A1153" s="128">
        <v>52398</v>
      </c>
      <c r="B1153" s="65" t="s">
        <v>459</v>
      </c>
      <c r="C1153" s="65" t="s">
        <v>70</v>
      </c>
      <c r="D1153" s="66">
        <v>46303</v>
      </c>
      <c r="E1153" s="67">
        <v>3.39</v>
      </c>
      <c r="F1153" s="65" t="s">
        <v>285</v>
      </c>
      <c r="G1153" s="66">
        <v>46303</v>
      </c>
      <c r="H1153" s="129">
        <v>40521161</v>
      </c>
      <c r="I1153" s="129">
        <v>10</v>
      </c>
      <c r="J1153" s="65" t="s">
        <v>1240</v>
      </c>
      <c r="K1153" s="65" t="s">
        <v>1241</v>
      </c>
      <c r="L1153" s="66">
        <v>46303</v>
      </c>
      <c r="M1153" s="65" t="s">
        <v>315</v>
      </c>
      <c r="N1153" s="129">
        <v>4000248</v>
      </c>
      <c r="O1153" s="65" t="s">
        <v>289</v>
      </c>
      <c r="P1153" s="66">
        <v>46303</v>
      </c>
      <c r="Q1153" s="31">
        <f t="shared" si="36"/>
        <v>964</v>
      </c>
      <c r="R1153" s="31">
        <f t="shared" si="37"/>
        <v>1167</v>
      </c>
      <c r="S1153" s="29">
        <f>IF($Q1153&lt;Parâmetros!$E$19,$G1153-1,$G1153)</f>
        <v>46303</v>
      </c>
    </row>
    <row r="1154" spans="1:19" ht="15" customHeight="1" x14ac:dyDescent="0.25">
      <c r="A1154" s="128">
        <v>52398</v>
      </c>
      <c r="B1154" s="65" t="s">
        <v>459</v>
      </c>
      <c r="C1154" s="65" t="s">
        <v>70</v>
      </c>
      <c r="D1154" s="66">
        <v>46303</v>
      </c>
      <c r="E1154" s="67">
        <v>0.76</v>
      </c>
      <c r="F1154" s="65" t="s">
        <v>285</v>
      </c>
      <c r="G1154" s="66">
        <v>46303</v>
      </c>
      <c r="H1154" s="129">
        <v>40521162</v>
      </c>
      <c r="I1154" s="129">
        <v>10</v>
      </c>
      <c r="J1154" s="65" t="s">
        <v>1242</v>
      </c>
      <c r="K1154" s="65" t="s">
        <v>1243</v>
      </c>
      <c r="L1154" s="66">
        <v>46303</v>
      </c>
      <c r="M1154" s="65" t="s">
        <v>315</v>
      </c>
      <c r="N1154" s="129">
        <v>3011630</v>
      </c>
      <c r="O1154" s="65" t="s">
        <v>289</v>
      </c>
      <c r="P1154" s="66">
        <v>46303</v>
      </c>
      <c r="Q1154" s="31">
        <f t="shared" si="36"/>
        <v>1173</v>
      </c>
      <c r="R1154" s="31">
        <f t="shared" si="37"/>
        <v>1219</v>
      </c>
      <c r="S1154" s="29">
        <f>IF($Q1154&lt;Parâmetros!$E$19,$G1154-1,$G1154)</f>
        <v>46303</v>
      </c>
    </row>
    <row r="1155" spans="1:19" ht="15" customHeight="1" x14ac:dyDescent="0.25">
      <c r="A1155" s="128">
        <v>52398</v>
      </c>
      <c r="B1155" s="65" t="s">
        <v>459</v>
      </c>
      <c r="C1155" s="65" t="s">
        <v>70</v>
      </c>
      <c r="D1155" s="66">
        <v>46303</v>
      </c>
      <c r="E1155" s="67">
        <v>1.83</v>
      </c>
      <c r="F1155" s="65" t="s">
        <v>285</v>
      </c>
      <c r="G1155" s="66">
        <v>46303</v>
      </c>
      <c r="H1155" s="129">
        <v>40521179</v>
      </c>
      <c r="I1155" s="129">
        <v>10</v>
      </c>
      <c r="J1155" s="65" t="s">
        <v>1244</v>
      </c>
      <c r="K1155" s="65" t="s">
        <v>1245</v>
      </c>
      <c r="L1155" s="66">
        <v>46303</v>
      </c>
      <c r="M1155" s="65" t="s">
        <v>315</v>
      </c>
      <c r="N1155" s="65" t="s">
        <v>793</v>
      </c>
      <c r="O1155" s="65" t="s">
        <v>289</v>
      </c>
      <c r="P1155" s="66">
        <v>46303</v>
      </c>
      <c r="Q1155" s="31">
        <f t="shared" si="36"/>
        <v>1239</v>
      </c>
      <c r="R1155" s="31">
        <f t="shared" si="37"/>
        <v>1349</v>
      </c>
      <c r="S1155" s="29">
        <f>IF($Q1155&lt;Parâmetros!$E$19,$G1155-1,$G1155)</f>
        <v>46303</v>
      </c>
    </row>
    <row r="1156" spans="1:19" ht="15" customHeight="1" x14ac:dyDescent="0.25">
      <c r="A1156" s="128">
        <v>52398</v>
      </c>
      <c r="B1156" s="65" t="s">
        <v>459</v>
      </c>
      <c r="C1156" s="65" t="s">
        <v>70</v>
      </c>
      <c r="D1156" s="66">
        <v>46303</v>
      </c>
      <c r="E1156" s="67">
        <v>0.45</v>
      </c>
      <c r="F1156" s="65" t="s">
        <v>285</v>
      </c>
      <c r="G1156" s="66">
        <v>46303</v>
      </c>
      <c r="H1156" s="129">
        <v>40521181</v>
      </c>
      <c r="I1156" s="129">
        <v>10</v>
      </c>
      <c r="J1156" s="65" t="s">
        <v>1246</v>
      </c>
      <c r="K1156" s="65" t="s">
        <v>1247</v>
      </c>
      <c r="L1156" s="66">
        <v>46303</v>
      </c>
      <c r="M1156" s="65" t="s">
        <v>315</v>
      </c>
      <c r="N1156" s="65" t="s">
        <v>793</v>
      </c>
      <c r="O1156" s="65" t="s">
        <v>289</v>
      </c>
      <c r="P1156" s="66">
        <v>46303</v>
      </c>
      <c r="Q1156" s="31">
        <f t="shared" si="36"/>
        <v>1364</v>
      </c>
      <c r="R1156" s="31">
        <f t="shared" si="37"/>
        <v>1391</v>
      </c>
      <c r="S1156" s="29">
        <f>IF($Q1156&lt;Parâmetros!$E$19,$G1156-1,$G1156)</f>
        <v>46303</v>
      </c>
    </row>
    <row r="1157" spans="1:19" ht="15" customHeight="1" x14ac:dyDescent="0.25">
      <c r="A1157" s="128">
        <v>52398</v>
      </c>
      <c r="B1157" s="65" t="s">
        <v>459</v>
      </c>
      <c r="C1157" s="65" t="s">
        <v>70</v>
      </c>
      <c r="D1157" s="66">
        <v>46304</v>
      </c>
      <c r="E1157" s="67">
        <v>1.46</v>
      </c>
      <c r="F1157" s="65" t="s">
        <v>285</v>
      </c>
      <c r="G1157" s="66">
        <v>46304</v>
      </c>
      <c r="H1157" s="129">
        <v>40521182</v>
      </c>
      <c r="I1157" s="129">
        <v>10</v>
      </c>
      <c r="J1157" s="65" t="s">
        <v>1572</v>
      </c>
      <c r="K1157" s="65" t="s">
        <v>1573</v>
      </c>
      <c r="L1157" s="66">
        <v>46304</v>
      </c>
      <c r="M1157" s="65" t="s">
        <v>315</v>
      </c>
      <c r="N1157" s="65" t="s">
        <v>793</v>
      </c>
      <c r="O1157" s="65" t="s">
        <v>289</v>
      </c>
      <c r="P1157" s="66">
        <v>46304</v>
      </c>
      <c r="Q1157" s="31">
        <f t="shared" si="36"/>
        <v>930</v>
      </c>
      <c r="R1157" s="31">
        <f t="shared" si="37"/>
        <v>1018</v>
      </c>
      <c r="S1157" s="29">
        <f>IF($Q1157&lt;Parâmetros!$E$19,$G1157-1,$G1157)</f>
        <v>46304</v>
      </c>
    </row>
    <row r="1158" spans="1:19" ht="15" customHeight="1" x14ac:dyDescent="0.25">
      <c r="A1158" s="128">
        <v>52398</v>
      </c>
      <c r="B1158" s="65" t="s">
        <v>459</v>
      </c>
      <c r="C1158" s="65" t="s">
        <v>70</v>
      </c>
      <c r="D1158" s="66">
        <v>46304</v>
      </c>
      <c r="E1158" s="67">
        <v>2.23</v>
      </c>
      <c r="F1158" s="65" t="s">
        <v>285</v>
      </c>
      <c r="G1158" s="66">
        <v>46304</v>
      </c>
      <c r="H1158" s="129">
        <v>40524074</v>
      </c>
      <c r="I1158" s="129">
        <v>10</v>
      </c>
      <c r="J1158" s="65" t="s">
        <v>1574</v>
      </c>
      <c r="K1158" s="65" t="s">
        <v>1575</v>
      </c>
      <c r="L1158" s="66">
        <v>46304</v>
      </c>
      <c r="M1158" s="65" t="s">
        <v>287</v>
      </c>
      <c r="N1158" s="129">
        <v>3003553</v>
      </c>
      <c r="O1158" s="65" t="s">
        <v>289</v>
      </c>
      <c r="P1158" s="66">
        <v>46304</v>
      </c>
      <c r="Q1158" s="31">
        <f t="shared" si="36"/>
        <v>1020</v>
      </c>
      <c r="R1158" s="31">
        <f t="shared" si="37"/>
        <v>1154</v>
      </c>
      <c r="S1158" s="29">
        <f>IF($Q1158&lt;Parâmetros!$E$19,$G1158-1,$G1158)</f>
        <v>46304</v>
      </c>
    </row>
    <row r="1159" spans="1:19" ht="15" customHeight="1" x14ac:dyDescent="0.25">
      <c r="A1159" s="128">
        <v>52398</v>
      </c>
      <c r="B1159" s="65" t="s">
        <v>459</v>
      </c>
      <c r="C1159" s="65" t="s">
        <v>70</v>
      </c>
      <c r="D1159" s="66">
        <v>46304</v>
      </c>
      <c r="E1159" s="67">
        <v>2.2400000000000002</v>
      </c>
      <c r="F1159" s="65" t="s">
        <v>285</v>
      </c>
      <c r="G1159" s="66">
        <v>46304</v>
      </c>
      <c r="H1159" s="129">
        <v>40524118</v>
      </c>
      <c r="I1159" s="129">
        <v>10</v>
      </c>
      <c r="J1159" s="65" t="s">
        <v>1576</v>
      </c>
      <c r="K1159" s="65" t="s">
        <v>1577</v>
      </c>
      <c r="L1159" s="66">
        <v>46304</v>
      </c>
      <c r="M1159" s="65" t="s">
        <v>287</v>
      </c>
      <c r="N1159" s="65" t="s">
        <v>793</v>
      </c>
      <c r="O1159" s="65" t="s">
        <v>289</v>
      </c>
      <c r="P1159" s="66">
        <v>46304</v>
      </c>
      <c r="Q1159" s="31">
        <f t="shared" si="36"/>
        <v>1156</v>
      </c>
      <c r="R1159" s="31">
        <f t="shared" si="37"/>
        <v>1290</v>
      </c>
      <c r="S1159" s="29">
        <f>IF($Q1159&lt;Parâmetros!$E$19,$G1159-1,$G1159)</f>
        <v>46304</v>
      </c>
    </row>
    <row r="1160" spans="1:19" ht="15" customHeight="1" x14ac:dyDescent="0.25">
      <c r="A1160" s="128">
        <v>52398</v>
      </c>
      <c r="B1160" s="65" t="s">
        <v>459</v>
      </c>
      <c r="C1160" s="65" t="s">
        <v>70</v>
      </c>
      <c r="D1160" s="66">
        <v>46304</v>
      </c>
      <c r="E1160" s="67">
        <v>0.7</v>
      </c>
      <c r="F1160" s="65" t="s">
        <v>285</v>
      </c>
      <c r="G1160" s="66">
        <v>46304</v>
      </c>
      <c r="H1160" s="129">
        <v>40524119</v>
      </c>
      <c r="I1160" s="129">
        <v>10</v>
      </c>
      <c r="J1160" s="65" t="s">
        <v>1578</v>
      </c>
      <c r="K1160" s="65" t="s">
        <v>1579</v>
      </c>
      <c r="L1160" s="66">
        <v>46304</v>
      </c>
      <c r="M1160" s="65" t="s">
        <v>287</v>
      </c>
      <c r="N1160" s="65" t="s">
        <v>793</v>
      </c>
      <c r="O1160" s="65" t="s">
        <v>289</v>
      </c>
      <c r="P1160" s="66">
        <v>46304</v>
      </c>
      <c r="Q1160" s="31">
        <f t="shared" si="36"/>
        <v>1293</v>
      </c>
      <c r="R1160" s="31">
        <f t="shared" si="37"/>
        <v>1335</v>
      </c>
      <c r="S1160" s="29">
        <f>IF($Q1160&lt;Parâmetros!$E$19,$G1160-1,$G1160)</f>
        <v>46304</v>
      </c>
    </row>
    <row r="1161" spans="1:19" ht="15" customHeight="1" x14ac:dyDescent="0.25">
      <c r="A1161" s="128">
        <v>52398</v>
      </c>
      <c r="B1161" s="65" t="s">
        <v>459</v>
      </c>
      <c r="C1161" s="65" t="s">
        <v>70</v>
      </c>
      <c r="D1161" s="66">
        <v>46304</v>
      </c>
      <c r="E1161" s="67">
        <v>0.56000000000000005</v>
      </c>
      <c r="F1161" s="65" t="s">
        <v>285</v>
      </c>
      <c r="G1161" s="66">
        <v>46304</v>
      </c>
      <c r="H1161" s="129">
        <v>40521183</v>
      </c>
      <c r="I1161" s="129">
        <v>10</v>
      </c>
      <c r="J1161" s="65" t="s">
        <v>1580</v>
      </c>
      <c r="K1161" s="65" t="s">
        <v>1581</v>
      </c>
      <c r="L1161" s="66">
        <v>46304</v>
      </c>
      <c r="M1161" s="65" t="s">
        <v>315</v>
      </c>
      <c r="N1161" s="65" t="s">
        <v>793</v>
      </c>
      <c r="O1161" s="65" t="s">
        <v>289</v>
      </c>
      <c r="P1161" s="66">
        <v>46304</v>
      </c>
      <c r="Q1161" s="31">
        <f t="shared" si="36"/>
        <v>1340</v>
      </c>
      <c r="R1161" s="31">
        <f t="shared" si="37"/>
        <v>1374</v>
      </c>
      <c r="S1161" s="29">
        <f>IF($Q1161&lt;Parâmetros!$E$19,$G1161-1,$G1161)</f>
        <v>46304</v>
      </c>
    </row>
    <row r="1162" spans="1:19" ht="15" customHeight="1" x14ac:dyDescent="0.25">
      <c r="A1162" s="128">
        <v>52398</v>
      </c>
      <c r="B1162" s="65" t="s">
        <v>459</v>
      </c>
      <c r="C1162" s="65" t="s">
        <v>70</v>
      </c>
      <c r="D1162" s="66">
        <v>46306</v>
      </c>
      <c r="E1162" s="67">
        <v>1.42</v>
      </c>
      <c r="F1162" s="65" t="s">
        <v>285</v>
      </c>
      <c r="G1162" s="66">
        <v>46305</v>
      </c>
      <c r="H1162" s="129">
        <v>40521184</v>
      </c>
      <c r="I1162" s="129">
        <v>10</v>
      </c>
      <c r="J1162" s="65" t="s">
        <v>1811</v>
      </c>
      <c r="K1162" s="65" t="s">
        <v>1812</v>
      </c>
      <c r="L1162" s="66">
        <v>46306</v>
      </c>
      <c r="M1162" s="65" t="s">
        <v>315</v>
      </c>
      <c r="N1162" s="129">
        <v>3002699</v>
      </c>
      <c r="O1162" s="65" t="s">
        <v>289</v>
      </c>
      <c r="P1162" s="66">
        <v>46306</v>
      </c>
      <c r="Q1162" s="31">
        <f t="shared" si="36"/>
        <v>1401</v>
      </c>
      <c r="R1162" s="31">
        <f t="shared" si="37"/>
        <v>46</v>
      </c>
      <c r="S1162" s="29">
        <f>IF($Q1162&lt;Parâmetros!$E$19,$G1162-1,$G1162)</f>
        <v>46305</v>
      </c>
    </row>
    <row r="1163" spans="1:19" ht="15" customHeight="1" x14ac:dyDescent="0.25">
      <c r="A1163" s="128">
        <v>52398</v>
      </c>
      <c r="B1163" s="65" t="s">
        <v>459</v>
      </c>
      <c r="C1163" s="65" t="s">
        <v>70</v>
      </c>
      <c r="D1163" s="66">
        <v>46306</v>
      </c>
      <c r="E1163" s="67">
        <v>0.67</v>
      </c>
      <c r="F1163" s="65" t="s">
        <v>285</v>
      </c>
      <c r="G1163" s="66">
        <v>46306</v>
      </c>
      <c r="H1163" s="129">
        <v>40521185</v>
      </c>
      <c r="I1163" s="129">
        <v>10</v>
      </c>
      <c r="J1163" s="65" t="s">
        <v>1813</v>
      </c>
      <c r="K1163" s="65" t="s">
        <v>1814</v>
      </c>
      <c r="L1163" s="66">
        <v>46306</v>
      </c>
      <c r="M1163" s="65" t="s">
        <v>315</v>
      </c>
      <c r="N1163" s="129">
        <v>3010186</v>
      </c>
      <c r="O1163" s="65" t="s">
        <v>289</v>
      </c>
      <c r="P1163" s="66">
        <v>46306</v>
      </c>
      <c r="Q1163" s="31">
        <f t="shared" si="36"/>
        <v>121</v>
      </c>
      <c r="R1163" s="31">
        <f t="shared" si="37"/>
        <v>162</v>
      </c>
      <c r="S1163" s="29">
        <f>IF($Q1163&lt;Parâmetros!$E$19,$G1163-1,$G1163)</f>
        <v>46305</v>
      </c>
    </row>
    <row r="1164" spans="1:19" ht="15" customHeight="1" x14ac:dyDescent="0.25">
      <c r="A1164" s="128">
        <v>52398</v>
      </c>
      <c r="B1164" s="65" t="s">
        <v>459</v>
      </c>
      <c r="C1164" s="65" t="s">
        <v>70</v>
      </c>
      <c r="D1164" s="66">
        <v>46306</v>
      </c>
      <c r="E1164" s="67">
        <v>1.24</v>
      </c>
      <c r="F1164" s="65" t="s">
        <v>285</v>
      </c>
      <c r="G1164" s="66">
        <v>46306</v>
      </c>
      <c r="H1164" s="129">
        <v>40524073</v>
      </c>
      <c r="I1164" s="129">
        <v>10</v>
      </c>
      <c r="J1164" s="65" t="s">
        <v>1815</v>
      </c>
      <c r="K1164" s="65" t="s">
        <v>1816</v>
      </c>
      <c r="L1164" s="66">
        <v>46306</v>
      </c>
      <c r="M1164" s="65" t="s">
        <v>287</v>
      </c>
      <c r="N1164" s="65" t="s">
        <v>793</v>
      </c>
      <c r="O1164" s="65" t="s">
        <v>289</v>
      </c>
      <c r="P1164" s="66">
        <v>46306</v>
      </c>
      <c r="Q1164" s="31">
        <f t="shared" si="36"/>
        <v>163</v>
      </c>
      <c r="R1164" s="31">
        <f t="shared" si="37"/>
        <v>237</v>
      </c>
      <c r="S1164" s="29">
        <f>IF($Q1164&lt;Parâmetros!$E$19,$G1164-1,$G1164)</f>
        <v>46305</v>
      </c>
    </row>
    <row r="1165" spans="1:19" ht="15" customHeight="1" x14ac:dyDescent="0.25">
      <c r="A1165" s="128">
        <v>52398</v>
      </c>
      <c r="B1165" s="65" t="s">
        <v>459</v>
      </c>
      <c r="C1165" s="65" t="s">
        <v>70</v>
      </c>
      <c r="D1165" s="66">
        <v>46307</v>
      </c>
      <c r="E1165" s="67">
        <v>1.94</v>
      </c>
      <c r="F1165" s="65" t="s">
        <v>285</v>
      </c>
      <c r="G1165" s="66">
        <v>46306</v>
      </c>
      <c r="H1165" s="129">
        <v>40524858</v>
      </c>
      <c r="I1165" s="129">
        <v>10</v>
      </c>
      <c r="J1165" s="65" t="s">
        <v>1817</v>
      </c>
      <c r="K1165" s="65" t="s">
        <v>1818</v>
      </c>
      <c r="L1165" s="66">
        <v>46307</v>
      </c>
      <c r="M1165" s="65" t="s">
        <v>287</v>
      </c>
      <c r="N1165" s="65" t="s">
        <v>793</v>
      </c>
      <c r="O1165" s="65" t="s">
        <v>289</v>
      </c>
      <c r="P1165" s="66">
        <v>46307</v>
      </c>
      <c r="Q1165" s="31">
        <f t="shared" si="36"/>
        <v>1430</v>
      </c>
      <c r="R1165" s="31">
        <f t="shared" si="37"/>
        <v>107</v>
      </c>
      <c r="S1165" s="29">
        <f>IF($Q1165&lt;Parâmetros!$E$19,$G1165-1,$G1165)</f>
        <v>46306</v>
      </c>
    </row>
    <row r="1166" spans="1:19" ht="15" customHeight="1" x14ac:dyDescent="0.25">
      <c r="A1166" s="128">
        <v>52398</v>
      </c>
      <c r="B1166" s="65" t="s">
        <v>459</v>
      </c>
      <c r="C1166" s="65" t="s">
        <v>70</v>
      </c>
      <c r="D1166" s="66">
        <v>46307</v>
      </c>
      <c r="E1166" s="67">
        <v>0.7</v>
      </c>
      <c r="F1166" s="65" t="s">
        <v>285</v>
      </c>
      <c r="G1166" s="66">
        <v>46307</v>
      </c>
      <c r="H1166" s="129">
        <v>40521837</v>
      </c>
      <c r="I1166" s="129">
        <v>10</v>
      </c>
      <c r="J1166" s="65" t="s">
        <v>1819</v>
      </c>
      <c r="K1166" s="65" t="s">
        <v>1820</v>
      </c>
      <c r="L1166" s="66">
        <v>46307</v>
      </c>
      <c r="M1166" s="65" t="s">
        <v>287</v>
      </c>
      <c r="N1166" s="65" t="s">
        <v>793</v>
      </c>
      <c r="O1166" s="65" t="s">
        <v>289</v>
      </c>
      <c r="P1166" s="66">
        <v>46307</v>
      </c>
      <c r="Q1166" s="31">
        <f t="shared" si="36"/>
        <v>112</v>
      </c>
      <c r="R1166" s="31">
        <f t="shared" si="37"/>
        <v>154</v>
      </c>
      <c r="S1166" s="29">
        <f>IF($Q1166&lt;Parâmetros!$E$19,$G1166-1,$G1166)</f>
        <v>46306</v>
      </c>
    </row>
    <row r="1167" spans="1:19" ht="15" customHeight="1" x14ac:dyDescent="0.25">
      <c r="A1167" s="128">
        <v>52398</v>
      </c>
      <c r="B1167" s="65" t="s">
        <v>459</v>
      </c>
      <c r="C1167" s="65" t="s">
        <v>70</v>
      </c>
      <c r="D1167" s="66">
        <v>46307</v>
      </c>
      <c r="E1167" s="67">
        <v>2.9</v>
      </c>
      <c r="F1167" s="65" t="s">
        <v>285</v>
      </c>
      <c r="G1167" s="66">
        <v>46307</v>
      </c>
      <c r="H1167" s="129">
        <v>40521186</v>
      </c>
      <c r="I1167" s="129">
        <v>10</v>
      </c>
      <c r="J1167" s="65" t="s">
        <v>1821</v>
      </c>
      <c r="K1167" s="65" t="s">
        <v>1822</v>
      </c>
      <c r="L1167" s="66">
        <v>46307</v>
      </c>
      <c r="M1167" s="65" t="s">
        <v>315</v>
      </c>
      <c r="N1167" s="129">
        <v>3010577</v>
      </c>
      <c r="O1167" s="65" t="s">
        <v>289</v>
      </c>
      <c r="P1167" s="66">
        <v>46307</v>
      </c>
      <c r="Q1167" s="31">
        <f t="shared" si="36"/>
        <v>159</v>
      </c>
      <c r="R1167" s="31">
        <f t="shared" si="37"/>
        <v>333</v>
      </c>
      <c r="S1167" s="29">
        <f>IF($Q1167&lt;Parâmetros!$E$19,$G1167-1,$G1167)</f>
        <v>46306</v>
      </c>
    </row>
    <row r="1168" spans="1:19" ht="15" customHeight="1" x14ac:dyDescent="0.25">
      <c r="A1168" s="128">
        <v>52398</v>
      </c>
      <c r="B1168" s="65" t="s">
        <v>459</v>
      </c>
      <c r="C1168" s="65" t="s">
        <v>70</v>
      </c>
      <c r="D1168" s="66">
        <v>46307</v>
      </c>
      <c r="E1168" s="67">
        <v>1.1399999999999999</v>
      </c>
      <c r="F1168" s="65" t="s">
        <v>285</v>
      </c>
      <c r="G1168" s="66">
        <v>46307</v>
      </c>
      <c r="H1168" s="129">
        <v>40525087</v>
      </c>
      <c r="I1168" s="129">
        <v>10</v>
      </c>
      <c r="J1168" s="65" t="s">
        <v>1823</v>
      </c>
      <c r="K1168" s="65" t="s">
        <v>1824</v>
      </c>
      <c r="L1168" s="66">
        <v>46307</v>
      </c>
      <c r="M1168" s="65" t="s">
        <v>287</v>
      </c>
      <c r="N1168" s="65" t="s">
        <v>793</v>
      </c>
      <c r="O1168" s="65" t="s">
        <v>289</v>
      </c>
      <c r="P1168" s="66">
        <v>46307</v>
      </c>
      <c r="Q1168" s="31">
        <f t="shared" si="36"/>
        <v>337</v>
      </c>
      <c r="R1168" s="31">
        <f t="shared" si="37"/>
        <v>405</v>
      </c>
      <c r="S1168" s="29">
        <f>IF($Q1168&lt;Parâmetros!$E$19,$G1168-1,$G1168)</f>
        <v>46306</v>
      </c>
    </row>
    <row r="1169" spans="1:19" ht="15" customHeight="1" x14ac:dyDescent="0.25">
      <c r="A1169" s="128">
        <v>52398</v>
      </c>
      <c r="B1169" s="65" t="s">
        <v>459</v>
      </c>
      <c r="C1169" s="65" t="s">
        <v>70</v>
      </c>
      <c r="D1169" s="66">
        <v>46309</v>
      </c>
      <c r="E1169" s="67">
        <v>0.7</v>
      </c>
      <c r="F1169" s="65" t="s">
        <v>285</v>
      </c>
      <c r="G1169" s="66">
        <v>46309</v>
      </c>
      <c r="H1169" s="129">
        <v>40521180</v>
      </c>
      <c r="I1169" s="129">
        <v>10</v>
      </c>
      <c r="J1169" s="65" t="s">
        <v>2778</v>
      </c>
      <c r="K1169" s="65" t="s">
        <v>2779</v>
      </c>
      <c r="L1169" s="66">
        <v>46309</v>
      </c>
      <c r="M1169" s="65" t="s">
        <v>315</v>
      </c>
      <c r="N1169" s="65" t="s">
        <v>793</v>
      </c>
      <c r="O1169" s="65" t="s">
        <v>289</v>
      </c>
      <c r="P1169" s="66">
        <v>46309</v>
      </c>
      <c r="Q1169" s="31">
        <f t="shared" si="36"/>
        <v>938</v>
      </c>
      <c r="R1169" s="31">
        <f t="shared" si="37"/>
        <v>980</v>
      </c>
      <c r="S1169" s="29">
        <f>IF($Q1169&lt;Parâmetros!$E$19,$G1169-1,$G1169)</f>
        <v>46309</v>
      </c>
    </row>
    <row r="1170" spans="1:19" ht="15" customHeight="1" x14ac:dyDescent="0.25">
      <c r="A1170" s="128">
        <v>52398</v>
      </c>
      <c r="B1170" s="65" t="s">
        <v>459</v>
      </c>
      <c r="C1170" s="65" t="s">
        <v>70</v>
      </c>
      <c r="D1170" s="66">
        <v>46309</v>
      </c>
      <c r="E1170" s="67">
        <v>2.4900000000000002</v>
      </c>
      <c r="F1170" s="65" t="s">
        <v>285</v>
      </c>
      <c r="G1170" s="66">
        <v>46309</v>
      </c>
      <c r="H1170" s="129">
        <v>40521423</v>
      </c>
      <c r="I1170" s="129">
        <v>10</v>
      </c>
      <c r="J1170" s="65" t="s">
        <v>2780</v>
      </c>
      <c r="K1170" s="65" t="s">
        <v>2781</v>
      </c>
      <c r="L1170" s="66">
        <v>46309</v>
      </c>
      <c r="M1170" s="65" t="s">
        <v>315</v>
      </c>
      <c r="N1170" s="129">
        <v>3004320</v>
      </c>
      <c r="O1170" s="65" t="s">
        <v>289</v>
      </c>
      <c r="P1170" s="66">
        <v>46309</v>
      </c>
      <c r="Q1170" s="31">
        <f t="shared" si="36"/>
        <v>986</v>
      </c>
      <c r="R1170" s="31">
        <f t="shared" si="37"/>
        <v>1135</v>
      </c>
      <c r="S1170" s="29">
        <f>IF($Q1170&lt;Parâmetros!$E$19,$G1170-1,$G1170)</f>
        <v>46309</v>
      </c>
    </row>
    <row r="1171" spans="1:19" ht="15" customHeight="1" x14ac:dyDescent="0.25">
      <c r="A1171" s="128">
        <v>52398</v>
      </c>
      <c r="B1171" s="65" t="s">
        <v>459</v>
      </c>
      <c r="C1171" s="65" t="s">
        <v>70</v>
      </c>
      <c r="D1171" s="66">
        <v>46309</v>
      </c>
      <c r="E1171" s="67">
        <v>3</v>
      </c>
      <c r="F1171" s="65" t="s">
        <v>285</v>
      </c>
      <c r="G1171" s="66">
        <v>46309</v>
      </c>
      <c r="H1171" s="129">
        <v>40523312</v>
      </c>
      <c r="I1171" s="129">
        <v>10</v>
      </c>
      <c r="J1171" s="65" t="s">
        <v>2782</v>
      </c>
      <c r="K1171" s="65" t="s">
        <v>2783</v>
      </c>
      <c r="L1171" s="66">
        <v>46309</v>
      </c>
      <c r="M1171" s="65" t="s">
        <v>315</v>
      </c>
      <c r="N1171" s="65" t="s">
        <v>793</v>
      </c>
      <c r="O1171" s="65" t="s">
        <v>289</v>
      </c>
      <c r="P1171" s="66">
        <v>46309</v>
      </c>
      <c r="Q1171" s="31">
        <f t="shared" si="36"/>
        <v>1138</v>
      </c>
      <c r="R1171" s="31">
        <f t="shared" si="37"/>
        <v>1318</v>
      </c>
      <c r="S1171" s="29">
        <f>IF($Q1171&lt;Parâmetros!$E$19,$G1171-1,$G1171)</f>
        <v>46309</v>
      </c>
    </row>
    <row r="1172" spans="1:19" ht="15" customHeight="1" x14ac:dyDescent="0.25">
      <c r="A1172" s="128">
        <v>52398</v>
      </c>
      <c r="B1172" s="65" t="s">
        <v>459</v>
      </c>
      <c r="C1172" s="65" t="s">
        <v>70</v>
      </c>
      <c r="D1172" s="66">
        <v>46309</v>
      </c>
      <c r="E1172" s="67">
        <v>1.02</v>
      </c>
      <c r="F1172" s="65" t="s">
        <v>285</v>
      </c>
      <c r="G1172" s="66">
        <v>46309</v>
      </c>
      <c r="H1172" s="129">
        <v>40525722</v>
      </c>
      <c r="I1172" s="129">
        <v>10</v>
      </c>
      <c r="J1172" s="65" t="s">
        <v>2784</v>
      </c>
      <c r="K1172" s="65" t="s">
        <v>2785</v>
      </c>
      <c r="L1172" s="66">
        <v>46309</v>
      </c>
      <c r="M1172" s="65" t="s">
        <v>287</v>
      </c>
      <c r="N1172" s="65" t="s">
        <v>793</v>
      </c>
      <c r="O1172" s="65" t="s">
        <v>289</v>
      </c>
      <c r="P1172" s="66">
        <v>46309</v>
      </c>
      <c r="Q1172" s="31">
        <f t="shared" si="36"/>
        <v>1333</v>
      </c>
      <c r="R1172" s="31">
        <f t="shared" si="37"/>
        <v>1394</v>
      </c>
      <c r="S1172" s="29">
        <f>IF($Q1172&lt;Parâmetros!$E$19,$G1172-1,$G1172)</f>
        <v>46309</v>
      </c>
    </row>
    <row r="1173" spans="1:19" ht="15" customHeight="1" x14ac:dyDescent="0.25">
      <c r="A1173" s="128">
        <v>52398</v>
      </c>
      <c r="B1173" s="65" t="s">
        <v>459</v>
      </c>
      <c r="C1173" s="65" t="s">
        <v>70</v>
      </c>
      <c r="D1173" s="66">
        <v>46310</v>
      </c>
      <c r="E1173" s="67">
        <v>1.22</v>
      </c>
      <c r="F1173" s="65" t="s">
        <v>285</v>
      </c>
      <c r="G1173" s="66">
        <v>46310</v>
      </c>
      <c r="H1173" s="129">
        <v>40523314</v>
      </c>
      <c r="I1173" s="129">
        <v>10</v>
      </c>
      <c r="J1173" s="65" t="s">
        <v>3033</v>
      </c>
      <c r="K1173" s="65" t="s">
        <v>3034</v>
      </c>
      <c r="L1173" s="66">
        <v>46310</v>
      </c>
      <c r="M1173" s="65" t="s">
        <v>315</v>
      </c>
      <c r="N1173" s="65" t="s">
        <v>793</v>
      </c>
      <c r="O1173" s="65" t="s">
        <v>289</v>
      </c>
      <c r="P1173" s="66">
        <v>46310</v>
      </c>
      <c r="Q1173" s="31">
        <f t="shared" si="36"/>
        <v>946</v>
      </c>
      <c r="R1173" s="31">
        <f t="shared" si="37"/>
        <v>1019</v>
      </c>
      <c r="S1173" s="29">
        <f>IF($Q1173&lt;Parâmetros!$E$19,$G1173-1,$G1173)</f>
        <v>46310</v>
      </c>
    </row>
    <row r="1174" spans="1:19" ht="15" customHeight="1" x14ac:dyDescent="0.25">
      <c r="A1174" s="128">
        <v>52398</v>
      </c>
      <c r="B1174" s="65" t="s">
        <v>459</v>
      </c>
      <c r="C1174" s="65" t="s">
        <v>70</v>
      </c>
      <c r="D1174" s="66">
        <v>46310</v>
      </c>
      <c r="E1174" s="67">
        <v>2.1800000000000002</v>
      </c>
      <c r="F1174" s="65" t="s">
        <v>285</v>
      </c>
      <c r="G1174" s="66">
        <v>46310</v>
      </c>
      <c r="H1174" s="129">
        <v>40525708</v>
      </c>
      <c r="I1174" s="129">
        <v>10</v>
      </c>
      <c r="J1174" s="65" t="s">
        <v>2345</v>
      </c>
      <c r="K1174" s="65" t="s">
        <v>3035</v>
      </c>
      <c r="L1174" s="66">
        <v>46310</v>
      </c>
      <c r="M1174" s="65" t="s">
        <v>287</v>
      </c>
      <c r="N1174" s="65" t="s">
        <v>793</v>
      </c>
      <c r="O1174" s="65" t="s">
        <v>289</v>
      </c>
      <c r="P1174" s="66">
        <v>46310</v>
      </c>
      <c r="Q1174" s="31">
        <f t="shared" si="36"/>
        <v>1024</v>
      </c>
      <c r="R1174" s="31">
        <f t="shared" si="37"/>
        <v>1155</v>
      </c>
      <c r="S1174" s="29">
        <f>IF($Q1174&lt;Parâmetros!$E$19,$G1174-1,$G1174)</f>
        <v>46310</v>
      </c>
    </row>
    <row r="1175" spans="1:19" ht="15" customHeight="1" x14ac:dyDescent="0.25">
      <c r="A1175" s="128">
        <v>52398</v>
      </c>
      <c r="B1175" s="65" t="s">
        <v>459</v>
      </c>
      <c r="C1175" s="65" t="s">
        <v>70</v>
      </c>
      <c r="D1175" s="66">
        <v>46310</v>
      </c>
      <c r="E1175" s="67">
        <v>0.41</v>
      </c>
      <c r="F1175" s="65" t="s">
        <v>285</v>
      </c>
      <c r="G1175" s="66">
        <v>46310</v>
      </c>
      <c r="H1175" s="129">
        <v>40523315</v>
      </c>
      <c r="I1175" s="129">
        <v>10</v>
      </c>
      <c r="J1175" s="65" t="s">
        <v>3036</v>
      </c>
      <c r="K1175" s="65" t="s">
        <v>3037</v>
      </c>
      <c r="L1175" s="66">
        <v>46310</v>
      </c>
      <c r="M1175" s="65" t="s">
        <v>315</v>
      </c>
      <c r="N1175" s="65" t="s">
        <v>793</v>
      </c>
      <c r="O1175" s="65" t="s">
        <v>289</v>
      </c>
      <c r="P1175" s="66">
        <v>46310</v>
      </c>
      <c r="Q1175" s="31">
        <f t="shared" si="36"/>
        <v>1203</v>
      </c>
      <c r="R1175" s="31">
        <f t="shared" si="37"/>
        <v>1228</v>
      </c>
      <c r="S1175" s="29">
        <f>IF($Q1175&lt;Parâmetros!$E$19,$G1175-1,$G1175)</f>
        <v>46310</v>
      </c>
    </row>
    <row r="1176" spans="1:19" ht="15" customHeight="1" x14ac:dyDescent="0.25">
      <c r="A1176" s="128">
        <v>52398</v>
      </c>
      <c r="B1176" s="65" t="s">
        <v>459</v>
      </c>
      <c r="C1176" s="65" t="s">
        <v>70</v>
      </c>
      <c r="D1176" s="66">
        <v>46310</v>
      </c>
      <c r="E1176" s="67">
        <v>1.75</v>
      </c>
      <c r="F1176" s="65" t="s">
        <v>285</v>
      </c>
      <c r="G1176" s="66">
        <v>46310</v>
      </c>
      <c r="H1176" s="129">
        <v>40526426</v>
      </c>
      <c r="I1176" s="129">
        <v>10</v>
      </c>
      <c r="J1176" s="65" t="s">
        <v>3038</v>
      </c>
      <c r="K1176" s="65" t="s">
        <v>3039</v>
      </c>
      <c r="L1176" s="66">
        <v>46310</v>
      </c>
      <c r="M1176" s="65" t="s">
        <v>287</v>
      </c>
      <c r="N1176" s="65" t="s">
        <v>793</v>
      </c>
      <c r="O1176" s="65" t="s">
        <v>289</v>
      </c>
      <c r="P1176" s="66">
        <v>46310</v>
      </c>
      <c r="Q1176" s="31">
        <f t="shared" si="36"/>
        <v>1241</v>
      </c>
      <c r="R1176" s="31">
        <f t="shared" si="37"/>
        <v>1346</v>
      </c>
      <c r="S1176" s="29">
        <f>IF($Q1176&lt;Parâmetros!$E$19,$G1176-1,$G1176)</f>
        <v>46310</v>
      </c>
    </row>
    <row r="1177" spans="1:19" ht="15" customHeight="1" x14ac:dyDescent="0.25">
      <c r="A1177" s="128">
        <v>52398</v>
      </c>
      <c r="B1177" s="65" t="s">
        <v>459</v>
      </c>
      <c r="C1177" s="65" t="s">
        <v>70</v>
      </c>
      <c r="D1177" s="66">
        <v>46310</v>
      </c>
      <c r="E1177" s="67">
        <v>0.14000000000000001</v>
      </c>
      <c r="F1177" s="65" t="s">
        <v>285</v>
      </c>
      <c r="G1177" s="66">
        <v>46310</v>
      </c>
      <c r="H1177" s="129">
        <v>40526430</v>
      </c>
      <c r="I1177" s="129">
        <v>10</v>
      </c>
      <c r="J1177" s="65" t="s">
        <v>3040</v>
      </c>
      <c r="K1177" s="65" t="s">
        <v>3041</v>
      </c>
      <c r="L1177" s="66">
        <v>46310</v>
      </c>
      <c r="M1177" s="65" t="s">
        <v>287</v>
      </c>
      <c r="N1177" s="65" t="s">
        <v>793</v>
      </c>
      <c r="O1177" s="65" t="s">
        <v>289</v>
      </c>
      <c r="P1177" s="66">
        <v>46310</v>
      </c>
      <c r="Q1177" s="31">
        <f t="shared" si="36"/>
        <v>1350</v>
      </c>
      <c r="R1177" s="31">
        <f t="shared" si="37"/>
        <v>1358</v>
      </c>
      <c r="S1177" s="29">
        <f>IF($Q1177&lt;Parâmetros!$E$19,$G1177-1,$G1177)</f>
        <v>46310</v>
      </c>
    </row>
    <row r="1178" spans="1:19" ht="15" customHeight="1" x14ac:dyDescent="0.25">
      <c r="A1178" s="128">
        <v>52398</v>
      </c>
      <c r="B1178" s="65" t="s">
        <v>459</v>
      </c>
      <c r="C1178" s="65" t="s">
        <v>70</v>
      </c>
      <c r="D1178" s="66">
        <v>46310</v>
      </c>
      <c r="E1178" s="67">
        <v>0.38</v>
      </c>
      <c r="F1178" s="65" t="s">
        <v>285</v>
      </c>
      <c r="G1178" s="66">
        <v>46310</v>
      </c>
      <c r="H1178" s="129">
        <v>40526431</v>
      </c>
      <c r="I1178" s="129">
        <v>10</v>
      </c>
      <c r="J1178" s="65" t="s">
        <v>3042</v>
      </c>
      <c r="K1178" s="65" t="s">
        <v>3043</v>
      </c>
      <c r="L1178" s="66">
        <v>46310</v>
      </c>
      <c r="M1178" s="65" t="s">
        <v>287</v>
      </c>
      <c r="N1178" s="65" t="s">
        <v>793</v>
      </c>
      <c r="O1178" s="65" t="s">
        <v>289</v>
      </c>
      <c r="P1178" s="66">
        <v>46310</v>
      </c>
      <c r="Q1178" s="31">
        <f t="shared" si="36"/>
        <v>1360</v>
      </c>
      <c r="R1178" s="31">
        <f t="shared" si="37"/>
        <v>1383</v>
      </c>
      <c r="S1178" s="29">
        <f>IF($Q1178&lt;Parâmetros!$E$19,$G1178-1,$G1178)</f>
        <v>46310</v>
      </c>
    </row>
    <row r="1179" spans="1:19" ht="15" customHeight="1" x14ac:dyDescent="0.25">
      <c r="A1179" s="128">
        <v>52398</v>
      </c>
      <c r="B1179" s="65" t="s">
        <v>459</v>
      </c>
      <c r="C1179" s="65" t="s">
        <v>70</v>
      </c>
      <c r="D1179" s="66">
        <v>46312</v>
      </c>
      <c r="E1179" s="67">
        <v>2.31</v>
      </c>
      <c r="F1179" s="65" t="s">
        <v>285</v>
      </c>
      <c r="G1179" s="66">
        <v>46311</v>
      </c>
      <c r="H1179" s="129">
        <v>40526874</v>
      </c>
      <c r="I1179" s="129">
        <v>10</v>
      </c>
      <c r="J1179" s="65" t="s">
        <v>3325</v>
      </c>
      <c r="K1179" s="65" t="s">
        <v>3326</v>
      </c>
      <c r="L1179" s="66">
        <v>46312</v>
      </c>
      <c r="M1179" s="65" t="s">
        <v>287</v>
      </c>
      <c r="N1179" s="65" t="s">
        <v>793</v>
      </c>
      <c r="O1179" s="65" t="s">
        <v>289</v>
      </c>
      <c r="P1179" s="66">
        <v>46312</v>
      </c>
      <c r="Q1179" s="31">
        <f t="shared" si="36"/>
        <v>1420</v>
      </c>
      <c r="R1179" s="31">
        <f t="shared" si="37"/>
        <v>119</v>
      </c>
      <c r="S1179" s="29">
        <f>IF($Q1179&lt;Parâmetros!$E$19,$G1179-1,$G1179)</f>
        <v>46311</v>
      </c>
    </row>
    <row r="1180" spans="1:19" ht="15" customHeight="1" x14ac:dyDescent="0.25">
      <c r="A1180" s="128">
        <v>52398</v>
      </c>
      <c r="B1180" s="65" t="s">
        <v>459</v>
      </c>
      <c r="C1180" s="65" t="s">
        <v>70</v>
      </c>
      <c r="D1180" s="66">
        <v>46312</v>
      </c>
      <c r="E1180" s="67">
        <v>3.47</v>
      </c>
      <c r="F1180" s="65" t="s">
        <v>285</v>
      </c>
      <c r="G1180" s="66">
        <v>46312</v>
      </c>
      <c r="H1180" s="129">
        <v>40526875</v>
      </c>
      <c r="I1180" s="129">
        <v>10</v>
      </c>
      <c r="J1180" s="65" t="s">
        <v>1060</v>
      </c>
      <c r="K1180" s="65" t="s">
        <v>3327</v>
      </c>
      <c r="L1180" s="66">
        <v>46312</v>
      </c>
      <c r="M1180" s="65" t="s">
        <v>287</v>
      </c>
      <c r="N1180" s="65" t="s">
        <v>793</v>
      </c>
      <c r="O1180" s="65" t="s">
        <v>289</v>
      </c>
      <c r="P1180" s="66">
        <v>46312</v>
      </c>
      <c r="Q1180" s="31">
        <f t="shared" si="36"/>
        <v>122</v>
      </c>
      <c r="R1180" s="31">
        <f t="shared" si="37"/>
        <v>330</v>
      </c>
      <c r="S1180" s="29">
        <f>IF($Q1180&lt;Parâmetros!$E$19,$G1180-1,$G1180)</f>
        <v>46311</v>
      </c>
    </row>
    <row r="1181" spans="1:19" ht="15" customHeight="1" x14ac:dyDescent="0.25">
      <c r="A1181" s="128">
        <v>52398</v>
      </c>
      <c r="B1181" s="65" t="s">
        <v>459</v>
      </c>
      <c r="C1181" s="65" t="s">
        <v>70</v>
      </c>
      <c r="D1181" s="66">
        <v>46312</v>
      </c>
      <c r="E1181" s="67">
        <v>0.71</v>
      </c>
      <c r="F1181" s="65" t="s">
        <v>285</v>
      </c>
      <c r="G1181" s="66">
        <v>46312</v>
      </c>
      <c r="H1181" s="129">
        <v>40523316</v>
      </c>
      <c r="I1181" s="129">
        <v>10</v>
      </c>
      <c r="J1181" s="65" t="s">
        <v>3328</v>
      </c>
      <c r="K1181" s="65" t="s">
        <v>3329</v>
      </c>
      <c r="L1181" s="66">
        <v>46312</v>
      </c>
      <c r="M1181" s="65" t="s">
        <v>315</v>
      </c>
      <c r="N1181" s="65" t="s">
        <v>793</v>
      </c>
      <c r="O1181" s="65" t="s">
        <v>289</v>
      </c>
      <c r="P1181" s="66">
        <v>46312</v>
      </c>
      <c r="Q1181" s="31">
        <f t="shared" si="36"/>
        <v>332</v>
      </c>
      <c r="R1181" s="31">
        <f t="shared" si="37"/>
        <v>374</v>
      </c>
      <c r="S1181" s="29">
        <f>IF($Q1181&lt;Parâmetros!$E$19,$G1181-1,$G1181)</f>
        <v>46311</v>
      </c>
    </row>
    <row r="1182" spans="1:19" ht="15" customHeight="1" x14ac:dyDescent="0.25">
      <c r="A1182" s="128">
        <v>52398</v>
      </c>
      <c r="B1182" s="65" t="s">
        <v>459</v>
      </c>
      <c r="C1182" s="65" t="s">
        <v>70</v>
      </c>
      <c r="D1182" s="66">
        <v>46312</v>
      </c>
      <c r="E1182" s="67">
        <v>0.94</v>
      </c>
      <c r="F1182" s="65" t="s">
        <v>285</v>
      </c>
      <c r="G1182" s="66">
        <v>46312</v>
      </c>
      <c r="H1182" s="129">
        <v>40523347</v>
      </c>
      <c r="I1182" s="129">
        <v>10</v>
      </c>
      <c r="J1182" s="65" t="s">
        <v>3330</v>
      </c>
      <c r="K1182" s="65" t="s">
        <v>3331</v>
      </c>
      <c r="L1182" s="66">
        <v>46312</v>
      </c>
      <c r="M1182" s="65" t="s">
        <v>315</v>
      </c>
      <c r="N1182" s="129">
        <v>3005234</v>
      </c>
      <c r="O1182" s="65" t="s">
        <v>289</v>
      </c>
      <c r="P1182" s="66">
        <v>46312</v>
      </c>
      <c r="Q1182" s="31">
        <f t="shared" si="36"/>
        <v>376</v>
      </c>
      <c r="R1182" s="31">
        <f t="shared" si="37"/>
        <v>432</v>
      </c>
      <c r="S1182" s="29">
        <f>IF($Q1182&lt;Parâmetros!$E$19,$G1182-1,$G1182)</f>
        <v>46311</v>
      </c>
    </row>
    <row r="1183" spans="1:19" ht="15" customHeight="1" x14ac:dyDescent="0.25">
      <c r="A1183" s="128">
        <v>52398</v>
      </c>
      <c r="B1183" s="65" t="s">
        <v>459</v>
      </c>
      <c r="C1183" s="65" t="s">
        <v>70</v>
      </c>
      <c r="D1183" s="66">
        <v>46313</v>
      </c>
      <c r="E1183" s="67">
        <v>0.95</v>
      </c>
      <c r="F1183" s="65" t="s">
        <v>285</v>
      </c>
      <c r="G1183" s="66">
        <v>46312</v>
      </c>
      <c r="H1183" s="129">
        <v>40523350</v>
      </c>
      <c r="I1183" s="129">
        <v>10</v>
      </c>
      <c r="J1183" s="65" t="s">
        <v>3620</v>
      </c>
      <c r="K1183" s="65" t="s">
        <v>3621</v>
      </c>
      <c r="L1183" s="66">
        <v>46313</v>
      </c>
      <c r="M1183" s="65" t="s">
        <v>315</v>
      </c>
      <c r="N1183" s="129">
        <v>3012972</v>
      </c>
      <c r="O1183" s="65" t="s">
        <v>289</v>
      </c>
      <c r="P1183" s="66">
        <v>46313</v>
      </c>
      <c r="Q1183" s="31">
        <f t="shared" si="36"/>
        <v>1421</v>
      </c>
      <c r="R1183" s="31">
        <f t="shared" si="37"/>
        <v>38</v>
      </c>
      <c r="S1183" s="29">
        <f>IF($Q1183&lt;Parâmetros!$E$19,$G1183-1,$G1183)</f>
        <v>46312</v>
      </c>
    </row>
    <row r="1184" spans="1:19" ht="15" customHeight="1" x14ac:dyDescent="0.25">
      <c r="A1184" s="128">
        <v>52398</v>
      </c>
      <c r="B1184" s="65" t="s">
        <v>459</v>
      </c>
      <c r="C1184" s="65" t="s">
        <v>70</v>
      </c>
      <c r="D1184" s="66">
        <v>46313</v>
      </c>
      <c r="E1184" s="67">
        <v>0.6</v>
      </c>
      <c r="F1184" s="65" t="s">
        <v>285</v>
      </c>
      <c r="G1184" s="66">
        <v>46313</v>
      </c>
      <c r="H1184" s="129">
        <v>40524546</v>
      </c>
      <c r="I1184" s="129">
        <v>10</v>
      </c>
      <c r="J1184" s="65" t="s">
        <v>3622</v>
      </c>
      <c r="K1184" s="65" t="s">
        <v>3623</v>
      </c>
      <c r="L1184" s="66">
        <v>46313</v>
      </c>
      <c r="M1184" s="65" t="s">
        <v>287</v>
      </c>
      <c r="N1184" s="65" t="s">
        <v>793</v>
      </c>
      <c r="O1184" s="65" t="s">
        <v>289</v>
      </c>
      <c r="P1184" s="66">
        <v>46313</v>
      </c>
      <c r="Q1184" s="31">
        <f t="shared" si="36"/>
        <v>41</v>
      </c>
      <c r="R1184" s="31">
        <f t="shared" si="37"/>
        <v>77</v>
      </c>
      <c r="S1184" s="29">
        <f>IF($Q1184&lt;Parâmetros!$E$19,$G1184-1,$G1184)</f>
        <v>46312</v>
      </c>
    </row>
    <row r="1185" spans="1:19" ht="15" customHeight="1" x14ac:dyDescent="0.25">
      <c r="A1185" s="128">
        <v>52398</v>
      </c>
      <c r="B1185" s="65" t="s">
        <v>459</v>
      </c>
      <c r="C1185" s="65" t="s">
        <v>70</v>
      </c>
      <c r="D1185" s="66">
        <v>46313</v>
      </c>
      <c r="E1185" s="67">
        <v>0.22</v>
      </c>
      <c r="F1185" s="65" t="s">
        <v>285</v>
      </c>
      <c r="G1185" s="66">
        <v>46313</v>
      </c>
      <c r="H1185" s="129">
        <v>40524547</v>
      </c>
      <c r="I1185" s="129">
        <v>10</v>
      </c>
      <c r="J1185" s="65" t="s">
        <v>3624</v>
      </c>
      <c r="K1185" s="65" t="s">
        <v>3625</v>
      </c>
      <c r="L1185" s="66">
        <v>46313</v>
      </c>
      <c r="M1185" s="65" t="s">
        <v>287</v>
      </c>
      <c r="N1185" s="65" t="s">
        <v>793</v>
      </c>
      <c r="O1185" s="65" t="s">
        <v>289</v>
      </c>
      <c r="P1185" s="66">
        <v>46313</v>
      </c>
      <c r="Q1185" s="31">
        <f t="shared" si="36"/>
        <v>80</v>
      </c>
      <c r="R1185" s="31">
        <f t="shared" si="37"/>
        <v>93</v>
      </c>
      <c r="S1185" s="29">
        <f>IF($Q1185&lt;Parâmetros!$E$19,$G1185-1,$G1185)</f>
        <v>46312</v>
      </c>
    </row>
    <row r="1186" spans="1:19" ht="15" customHeight="1" x14ac:dyDescent="0.25">
      <c r="A1186" s="128">
        <v>52398</v>
      </c>
      <c r="B1186" s="65" t="s">
        <v>459</v>
      </c>
      <c r="C1186" s="65" t="s">
        <v>70</v>
      </c>
      <c r="D1186" s="66">
        <v>46313</v>
      </c>
      <c r="E1186" s="67">
        <v>2.2200000000000002</v>
      </c>
      <c r="F1186" s="65" t="s">
        <v>285</v>
      </c>
      <c r="G1186" s="66">
        <v>46313</v>
      </c>
      <c r="H1186" s="129">
        <v>40527152</v>
      </c>
      <c r="I1186" s="129">
        <v>10</v>
      </c>
      <c r="J1186" s="65" t="s">
        <v>3626</v>
      </c>
      <c r="K1186" s="65" t="s">
        <v>3627</v>
      </c>
      <c r="L1186" s="66">
        <v>46313</v>
      </c>
      <c r="M1186" s="65" t="s">
        <v>287</v>
      </c>
      <c r="N1186" s="65" t="s">
        <v>793</v>
      </c>
      <c r="O1186" s="65" t="s">
        <v>289</v>
      </c>
      <c r="P1186" s="66">
        <v>46313</v>
      </c>
      <c r="Q1186" s="31">
        <f t="shared" si="36"/>
        <v>95</v>
      </c>
      <c r="R1186" s="31">
        <f t="shared" si="37"/>
        <v>228</v>
      </c>
      <c r="S1186" s="29">
        <f>IF($Q1186&lt;Parâmetros!$E$19,$G1186-1,$G1186)</f>
        <v>46312</v>
      </c>
    </row>
    <row r="1187" spans="1:19" ht="15" customHeight="1" x14ac:dyDescent="0.25">
      <c r="A1187" s="128">
        <v>52398</v>
      </c>
      <c r="B1187" s="65" t="s">
        <v>459</v>
      </c>
      <c r="C1187" s="65" t="s">
        <v>70</v>
      </c>
      <c r="D1187" s="66">
        <v>46313</v>
      </c>
      <c r="E1187" s="67">
        <v>1.84</v>
      </c>
      <c r="F1187" s="65" t="s">
        <v>285</v>
      </c>
      <c r="G1187" s="66">
        <v>46313</v>
      </c>
      <c r="H1187" s="129">
        <v>40527156</v>
      </c>
      <c r="I1187" s="129">
        <v>10</v>
      </c>
      <c r="J1187" s="65" t="s">
        <v>3628</v>
      </c>
      <c r="K1187" s="65" t="s">
        <v>3629</v>
      </c>
      <c r="L1187" s="66">
        <v>46313</v>
      </c>
      <c r="M1187" s="65" t="s">
        <v>287</v>
      </c>
      <c r="N1187" s="65" t="s">
        <v>793</v>
      </c>
      <c r="O1187" s="65" t="s">
        <v>289</v>
      </c>
      <c r="P1187" s="66">
        <v>46313</v>
      </c>
      <c r="Q1187" s="31">
        <f t="shared" si="36"/>
        <v>231</v>
      </c>
      <c r="R1187" s="31">
        <f t="shared" si="37"/>
        <v>341</v>
      </c>
      <c r="S1187" s="29">
        <f>IF($Q1187&lt;Parâmetros!$E$19,$G1187-1,$G1187)</f>
        <v>46312</v>
      </c>
    </row>
    <row r="1188" spans="1:19" ht="15" customHeight="1" x14ac:dyDescent="0.25">
      <c r="A1188" s="128">
        <v>52398</v>
      </c>
      <c r="B1188" s="65" t="s">
        <v>459</v>
      </c>
      <c r="C1188" s="65" t="s">
        <v>70</v>
      </c>
      <c r="D1188" s="66">
        <v>46313</v>
      </c>
      <c r="E1188" s="67">
        <v>1.49</v>
      </c>
      <c r="F1188" s="65" t="s">
        <v>285</v>
      </c>
      <c r="G1188" s="66">
        <v>46313</v>
      </c>
      <c r="H1188" s="129">
        <v>40527384</v>
      </c>
      <c r="I1188" s="129">
        <v>10</v>
      </c>
      <c r="J1188" s="65" t="s">
        <v>3630</v>
      </c>
      <c r="K1188" s="65" t="s">
        <v>3631</v>
      </c>
      <c r="L1188" s="66">
        <v>46313</v>
      </c>
      <c r="M1188" s="65" t="s">
        <v>287</v>
      </c>
      <c r="N1188" s="129">
        <v>3003566</v>
      </c>
      <c r="O1188" s="65" t="s">
        <v>289</v>
      </c>
      <c r="P1188" s="66">
        <v>46313</v>
      </c>
      <c r="Q1188" s="31">
        <f t="shared" si="36"/>
        <v>344</v>
      </c>
      <c r="R1188" s="31">
        <f t="shared" si="37"/>
        <v>433</v>
      </c>
      <c r="S1188" s="29">
        <f>IF($Q1188&lt;Parâmetros!$E$19,$G1188-1,$G1188)</f>
        <v>46312</v>
      </c>
    </row>
    <row r="1189" spans="1:19" ht="15" customHeight="1" x14ac:dyDescent="0.25">
      <c r="A1189" s="128">
        <v>52398</v>
      </c>
      <c r="B1189" s="65" t="s">
        <v>459</v>
      </c>
      <c r="C1189" s="65" t="s">
        <v>70</v>
      </c>
      <c r="D1189" s="66">
        <v>46315</v>
      </c>
      <c r="E1189" s="67">
        <v>6.24</v>
      </c>
      <c r="F1189" s="65" t="s">
        <v>285</v>
      </c>
      <c r="G1189" s="66">
        <v>46315</v>
      </c>
      <c r="H1189" s="129">
        <v>40523782</v>
      </c>
      <c r="I1189" s="129">
        <v>110</v>
      </c>
      <c r="J1189" s="65" t="s">
        <v>4112</v>
      </c>
      <c r="K1189" s="65" t="s">
        <v>375</v>
      </c>
      <c r="L1189" s="66">
        <v>46315</v>
      </c>
      <c r="M1189" s="65" t="s">
        <v>287</v>
      </c>
      <c r="N1189" s="65" t="s">
        <v>793</v>
      </c>
      <c r="O1189" s="65" t="s">
        <v>289</v>
      </c>
      <c r="P1189" s="66">
        <v>46315</v>
      </c>
      <c r="Q1189" s="31">
        <f t="shared" si="36"/>
        <v>885</v>
      </c>
      <c r="R1189" s="31">
        <f t="shared" si="37"/>
        <v>1260</v>
      </c>
      <c r="S1189" s="29">
        <f>IF($Q1189&lt;Parâmetros!$E$19,$G1189-1,$G1189)</f>
        <v>46315</v>
      </c>
    </row>
    <row r="1190" spans="1:19" ht="15" customHeight="1" x14ac:dyDescent="0.25">
      <c r="A1190" s="128">
        <v>52398</v>
      </c>
      <c r="B1190" s="65" t="s">
        <v>459</v>
      </c>
      <c r="C1190" s="65" t="s">
        <v>70</v>
      </c>
      <c r="D1190" s="66">
        <v>46315</v>
      </c>
      <c r="E1190" s="67">
        <v>1.47</v>
      </c>
      <c r="F1190" s="65" t="s">
        <v>285</v>
      </c>
      <c r="G1190" s="66">
        <v>46315</v>
      </c>
      <c r="H1190" s="129">
        <v>40527946</v>
      </c>
      <c r="I1190" s="129">
        <v>10</v>
      </c>
      <c r="J1190" s="65" t="s">
        <v>4126</v>
      </c>
      <c r="K1190" s="65" t="s">
        <v>4127</v>
      </c>
      <c r="L1190" s="66">
        <v>46315</v>
      </c>
      <c r="M1190" s="65" t="s">
        <v>287</v>
      </c>
      <c r="N1190" s="65" t="s">
        <v>793</v>
      </c>
      <c r="O1190" s="65" t="s">
        <v>289</v>
      </c>
      <c r="P1190" s="66">
        <v>46315</v>
      </c>
      <c r="Q1190" s="31">
        <f t="shared" si="36"/>
        <v>1262</v>
      </c>
      <c r="R1190" s="31">
        <f t="shared" si="37"/>
        <v>1350</v>
      </c>
      <c r="S1190" s="29">
        <f>IF($Q1190&lt;Parâmetros!$E$19,$G1190-1,$G1190)</f>
        <v>46315</v>
      </c>
    </row>
    <row r="1191" spans="1:19" ht="15" customHeight="1" x14ac:dyDescent="0.25">
      <c r="A1191" s="128">
        <v>52398</v>
      </c>
      <c r="B1191" s="65" t="s">
        <v>459</v>
      </c>
      <c r="C1191" s="65" t="s">
        <v>70</v>
      </c>
      <c r="D1191" s="66">
        <v>46315</v>
      </c>
      <c r="E1191" s="67">
        <v>0.26</v>
      </c>
      <c r="F1191" s="65" t="s">
        <v>285</v>
      </c>
      <c r="G1191" s="66">
        <v>46315</v>
      </c>
      <c r="H1191" s="129">
        <v>40501577</v>
      </c>
      <c r="I1191" s="129">
        <v>60</v>
      </c>
      <c r="J1191" s="65" t="s">
        <v>4128</v>
      </c>
      <c r="K1191" s="65" t="s">
        <v>4129</v>
      </c>
      <c r="L1191" s="66">
        <v>46315</v>
      </c>
      <c r="M1191" s="65" t="s">
        <v>287</v>
      </c>
      <c r="N1191" s="65" t="s">
        <v>793</v>
      </c>
      <c r="O1191" s="65" t="s">
        <v>289</v>
      </c>
      <c r="P1191" s="66">
        <v>46315</v>
      </c>
      <c r="Q1191" s="31">
        <f t="shared" si="36"/>
        <v>1360</v>
      </c>
      <c r="R1191" s="31">
        <f t="shared" si="37"/>
        <v>1376</v>
      </c>
      <c r="S1191" s="29">
        <f>IF($Q1191&lt;Parâmetros!$E$19,$G1191-1,$G1191)</f>
        <v>46315</v>
      </c>
    </row>
    <row r="1192" spans="1:19" ht="15" customHeight="1" x14ac:dyDescent="0.25">
      <c r="A1192" s="128">
        <v>52398</v>
      </c>
      <c r="B1192" s="65" t="s">
        <v>459</v>
      </c>
      <c r="C1192" s="65" t="s">
        <v>70</v>
      </c>
      <c r="D1192" s="66">
        <v>46316</v>
      </c>
      <c r="E1192" s="67">
        <v>1.33</v>
      </c>
      <c r="F1192" s="65" t="s">
        <v>285</v>
      </c>
      <c r="G1192" s="66">
        <v>46316</v>
      </c>
      <c r="H1192" s="129">
        <v>40525980</v>
      </c>
      <c r="I1192" s="129">
        <v>10</v>
      </c>
      <c r="J1192" s="65" t="s">
        <v>333</v>
      </c>
      <c r="K1192" s="65" t="s">
        <v>2940</v>
      </c>
      <c r="L1192" s="66">
        <v>46316</v>
      </c>
      <c r="M1192" s="65" t="s">
        <v>315</v>
      </c>
      <c r="N1192" s="65" t="s">
        <v>793</v>
      </c>
      <c r="O1192" s="65" t="s">
        <v>4512</v>
      </c>
      <c r="P1192" s="66">
        <v>46316</v>
      </c>
      <c r="Q1192" s="31">
        <f t="shared" si="36"/>
        <v>930</v>
      </c>
      <c r="R1192" s="31">
        <f t="shared" si="37"/>
        <v>1010</v>
      </c>
      <c r="S1192" s="29">
        <f>IF($Q1192&lt;Parâmetros!$E$19,$G1192-1,$G1192)</f>
        <v>46316</v>
      </c>
    </row>
    <row r="1193" spans="1:19" ht="15" customHeight="1" x14ac:dyDescent="0.25">
      <c r="A1193" s="128">
        <v>52398</v>
      </c>
      <c r="B1193" s="65" t="s">
        <v>459</v>
      </c>
      <c r="C1193" s="65" t="s">
        <v>70</v>
      </c>
      <c r="D1193" s="66">
        <v>46316</v>
      </c>
      <c r="E1193" s="67">
        <v>3.18</v>
      </c>
      <c r="F1193" s="65" t="s">
        <v>285</v>
      </c>
      <c r="G1193" s="66">
        <v>46316</v>
      </c>
      <c r="H1193" s="129">
        <v>40528196</v>
      </c>
      <c r="I1193" s="129">
        <v>10</v>
      </c>
      <c r="J1193" s="65" t="s">
        <v>4523</v>
      </c>
      <c r="K1193" s="65" t="s">
        <v>4524</v>
      </c>
      <c r="L1193" s="66">
        <v>46316</v>
      </c>
      <c r="M1193" s="65" t="s">
        <v>287</v>
      </c>
      <c r="N1193" s="65" t="s">
        <v>793</v>
      </c>
      <c r="O1193" s="65" t="s">
        <v>289</v>
      </c>
      <c r="P1193" s="66">
        <v>46316</v>
      </c>
      <c r="Q1193" s="31">
        <f t="shared" si="36"/>
        <v>1016</v>
      </c>
      <c r="R1193" s="31">
        <f t="shared" si="37"/>
        <v>1206</v>
      </c>
      <c r="S1193" s="29">
        <f>IF($Q1193&lt;Parâmetros!$E$19,$G1193-1,$G1193)</f>
        <v>46316</v>
      </c>
    </row>
    <row r="1194" spans="1:19" ht="15" customHeight="1" x14ac:dyDescent="0.25">
      <c r="A1194" s="128">
        <v>52398</v>
      </c>
      <c r="B1194" s="65" t="s">
        <v>459</v>
      </c>
      <c r="C1194" s="65" t="s">
        <v>70</v>
      </c>
      <c r="D1194" s="66">
        <v>46316</v>
      </c>
      <c r="E1194" s="67">
        <v>3.1</v>
      </c>
      <c r="F1194" s="65" t="s">
        <v>285</v>
      </c>
      <c r="G1194" s="66">
        <v>46316</v>
      </c>
      <c r="H1194" s="129">
        <v>40528198</v>
      </c>
      <c r="I1194" s="129">
        <v>10</v>
      </c>
      <c r="J1194" s="65" t="s">
        <v>4525</v>
      </c>
      <c r="K1194" s="65" t="s">
        <v>4526</v>
      </c>
      <c r="L1194" s="66">
        <v>46316</v>
      </c>
      <c r="M1194" s="65" t="s">
        <v>287</v>
      </c>
      <c r="N1194" s="65" t="s">
        <v>793</v>
      </c>
      <c r="O1194" s="65" t="s">
        <v>289</v>
      </c>
      <c r="P1194" s="66">
        <v>46316</v>
      </c>
      <c r="Q1194" s="31">
        <f t="shared" si="36"/>
        <v>1208</v>
      </c>
      <c r="R1194" s="31">
        <f t="shared" si="37"/>
        <v>1394</v>
      </c>
      <c r="S1194" s="29">
        <f>IF($Q1194&lt;Parâmetros!$E$19,$G1194-1,$G1194)</f>
        <v>46316</v>
      </c>
    </row>
    <row r="1195" spans="1:19" ht="15" customHeight="1" x14ac:dyDescent="0.25">
      <c r="A1195" s="128">
        <v>52398</v>
      </c>
      <c r="B1195" s="65" t="s">
        <v>459</v>
      </c>
      <c r="C1195" s="65" t="s">
        <v>70</v>
      </c>
      <c r="D1195" s="66">
        <v>46318</v>
      </c>
      <c r="E1195" s="67">
        <v>0.83</v>
      </c>
      <c r="F1195" s="65" t="s">
        <v>285</v>
      </c>
      <c r="G1195" s="66">
        <v>46318</v>
      </c>
      <c r="H1195" s="129">
        <v>40525981</v>
      </c>
      <c r="I1195" s="129">
        <v>10</v>
      </c>
      <c r="J1195" s="65" t="s">
        <v>477</v>
      </c>
      <c r="K1195" s="65" t="s">
        <v>4711</v>
      </c>
      <c r="L1195" s="66">
        <v>46318</v>
      </c>
      <c r="M1195" s="65" t="s">
        <v>315</v>
      </c>
      <c r="N1195" s="65" t="s">
        <v>793</v>
      </c>
      <c r="O1195" s="65" t="s">
        <v>4512</v>
      </c>
      <c r="P1195" s="66">
        <v>46318</v>
      </c>
      <c r="Q1195" s="31">
        <f t="shared" si="36"/>
        <v>0</v>
      </c>
      <c r="R1195" s="31">
        <f t="shared" si="37"/>
        <v>50</v>
      </c>
      <c r="S1195" s="29">
        <f>IF($Q1195&lt;Parâmetros!$E$19,$G1195-1,$G1195)</f>
        <v>46317</v>
      </c>
    </row>
    <row r="1196" spans="1:19" ht="15" customHeight="1" x14ac:dyDescent="0.25">
      <c r="A1196" s="128">
        <v>52398</v>
      </c>
      <c r="B1196" s="65" t="s">
        <v>459</v>
      </c>
      <c r="C1196" s="65" t="s">
        <v>70</v>
      </c>
      <c r="D1196" s="66">
        <v>46318</v>
      </c>
      <c r="E1196" s="67">
        <v>0.83</v>
      </c>
      <c r="F1196" s="65" t="s">
        <v>285</v>
      </c>
      <c r="G1196" s="66">
        <v>46318</v>
      </c>
      <c r="H1196" s="129">
        <v>40525982</v>
      </c>
      <c r="I1196" s="129">
        <v>10</v>
      </c>
      <c r="J1196" s="65" t="s">
        <v>4712</v>
      </c>
      <c r="K1196" s="65" t="s">
        <v>4713</v>
      </c>
      <c r="L1196" s="66">
        <v>46318</v>
      </c>
      <c r="M1196" s="65" t="s">
        <v>315</v>
      </c>
      <c r="N1196" s="65" t="s">
        <v>793</v>
      </c>
      <c r="O1196" s="65" t="s">
        <v>4512</v>
      </c>
      <c r="P1196" s="66">
        <v>46318</v>
      </c>
      <c r="Q1196" s="31">
        <f t="shared" si="36"/>
        <v>55</v>
      </c>
      <c r="R1196" s="31">
        <f t="shared" si="37"/>
        <v>105</v>
      </c>
      <c r="S1196" s="29">
        <f>IF($Q1196&lt;Parâmetros!$E$19,$G1196-1,$G1196)</f>
        <v>46317</v>
      </c>
    </row>
    <row r="1197" spans="1:19" ht="15" customHeight="1" x14ac:dyDescent="0.25">
      <c r="A1197" s="128">
        <v>52398</v>
      </c>
      <c r="B1197" s="65" t="s">
        <v>459</v>
      </c>
      <c r="C1197" s="65" t="s">
        <v>70</v>
      </c>
      <c r="D1197" s="66">
        <v>46318</v>
      </c>
      <c r="E1197" s="67">
        <v>0.92</v>
      </c>
      <c r="F1197" s="65" t="s">
        <v>285</v>
      </c>
      <c r="G1197" s="66">
        <v>46318</v>
      </c>
      <c r="H1197" s="129">
        <v>40529045</v>
      </c>
      <c r="I1197" s="129">
        <v>10</v>
      </c>
      <c r="J1197" s="65" t="s">
        <v>4714</v>
      </c>
      <c r="K1197" s="65" t="s">
        <v>4715</v>
      </c>
      <c r="L1197" s="66">
        <v>46318</v>
      </c>
      <c r="M1197" s="65" t="s">
        <v>287</v>
      </c>
      <c r="N1197" s="129">
        <v>3007932</v>
      </c>
      <c r="O1197" s="65" t="s">
        <v>289</v>
      </c>
      <c r="P1197" s="66">
        <v>46318</v>
      </c>
      <c r="Q1197" s="31">
        <f t="shared" si="36"/>
        <v>105</v>
      </c>
      <c r="R1197" s="31">
        <f t="shared" si="37"/>
        <v>160</v>
      </c>
      <c r="S1197" s="29">
        <f>IF($Q1197&lt;Parâmetros!$E$19,$G1197-1,$G1197)</f>
        <v>46317</v>
      </c>
    </row>
    <row r="1198" spans="1:19" ht="15" customHeight="1" x14ac:dyDescent="0.25">
      <c r="A1198" s="128">
        <v>52398</v>
      </c>
      <c r="B1198" s="65" t="s">
        <v>459</v>
      </c>
      <c r="C1198" s="65" t="s">
        <v>70</v>
      </c>
      <c r="D1198" s="66">
        <v>46318</v>
      </c>
      <c r="E1198" s="67">
        <v>1.17</v>
      </c>
      <c r="F1198" s="65" t="s">
        <v>285</v>
      </c>
      <c r="G1198" s="66">
        <v>46318</v>
      </c>
      <c r="H1198" s="129">
        <v>40529046</v>
      </c>
      <c r="I1198" s="129">
        <v>10</v>
      </c>
      <c r="J1198" s="65" t="s">
        <v>4716</v>
      </c>
      <c r="K1198" s="65" t="s">
        <v>4717</v>
      </c>
      <c r="L1198" s="66">
        <v>46318</v>
      </c>
      <c r="M1198" s="65" t="s">
        <v>287</v>
      </c>
      <c r="N1198" s="65" t="s">
        <v>793</v>
      </c>
      <c r="O1198" s="65" t="s">
        <v>289</v>
      </c>
      <c r="P1198" s="66">
        <v>46318</v>
      </c>
      <c r="Q1198" s="31">
        <f t="shared" si="36"/>
        <v>165</v>
      </c>
      <c r="R1198" s="31">
        <f t="shared" si="37"/>
        <v>235</v>
      </c>
      <c r="S1198" s="29">
        <f>IF($Q1198&lt;Parâmetros!$E$19,$G1198-1,$G1198)</f>
        <v>46317</v>
      </c>
    </row>
    <row r="1199" spans="1:19" ht="15" customHeight="1" x14ac:dyDescent="0.25">
      <c r="A1199" s="128">
        <v>52398</v>
      </c>
      <c r="B1199" s="65" t="s">
        <v>459</v>
      </c>
      <c r="C1199" s="65" t="s">
        <v>70</v>
      </c>
      <c r="D1199" s="66">
        <v>46318</v>
      </c>
      <c r="E1199" s="67">
        <v>1.1599999999999999</v>
      </c>
      <c r="F1199" s="65" t="s">
        <v>285</v>
      </c>
      <c r="G1199" s="66">
        <v>46318</v>
      </c>
      <c r="H1199" s="129">
        <v>40525984</v>
      </c>
      <c r="I1199" s="129">
        <v>10</v>
      </c>
      <c r="J1199" s="65" t="s">
        <v>479</v>
      </c>
      <c r="K1199" s="65" t="s">
        <v>3345</v>
      </c>
      <c r="L1199" s="66">
        <v>46318</v>
      </c>
      <c r="M1199" s="65" t="s">
        <v>315</v>
      </c>
      <c r="N1199" s="65" t="s">
        <v>793</v>
      </c>
      <c r="O1199" s="65" t="s">
        <v>4512</v>
      </c>
      <c r="P1199" s="66">
        <v>46318</v>
      </c>
      <c r="Q1199" s="31">
        <f t="shared" si="36"/>
        <v>180</v>
      </c>
      <c r="R1199" s="31">
        <f t="shared" si="37"/>
        <v>250</v>
      </c>
      <c r="S1199" s="29">
        <f>IF($Q1199&lt;Parâmetros!$E$19,$G1199-1,$G1199)</f>
        <v>46317</v>
      </c>
    </row>
    <row r="1200" spans="1:19" ht="15" customHeight="1" x14ac:dyDescent="0.25">
      <c r="A1200" s="128">
        <v>52398</v>
      </c>
      <c r="B1200" s="65" t="s">
        <v>459</v>
      </c>
      <c r="C1200" s="65" t="s">
        <v>70</v>
      </c>
      <c r="D1200" s="66">
        <v>46318</v>
      </c>
      <c r="E1200" s="67">
        <v>0.94</v>
      </c>
      <c r="F1200" s="65" t="s">
        <v>285</v>
      </c>
      <c r="G1200" s="66">
        <v>46318</v>
      </c>
      <c r="H1200" s="129">
        <v>40529050</v>
      </c>
      <c r="I1200" s="129">
        <v>10</v>
      </c>
      <c r="J1200" s="65" t="s">
        <v>4718</v>
      </c>
      <c r="K1200" s="65" t="s">
        <v>4719</v>
      </c>
      <c r="L1200" s="66">
        <v>46318</v>
      </c>
      <c r="M1200" s="65" t="s">
        <v>287</v>
      </c>
      <c r="N1200" s="129">
        <v>3006639</v>
      </c>
      <c r="O1200" s="65" t="s">
        <v>289</v>
      </c>
      <c r="P1200" s="66">
        <v>46318</v>
      </c>
      <c r="Q1200" s="31">
        <f t="shared" si="36"/>
        <v>290</v>
      </c>
      <c r="R1200" s="31">
        <f t="shared" si="37"/>
        <v>346</v>
      </c>
      <c r="S1200" s="29">
        <f>IF($Q1200&lt;Parâmetros!$E$19,$G1200-1,$G1200)</f>
        <v>46317</v>
      </c>
    </row>
    <row r="1201" spans="1:19" ht="15" customHeight="1" x14ac:dyDescent="0.25">
      <c r="A1201" s="128">
        <v>52398</v>
      </c>
      <c r="B1201" s="65" t="s">
        <v>459</v>
      </c>
      <c r="C1201" s="65" t="s">
        <v>70</v>
      </c>
      <c r="D1201" s="66">
        <v>46318</v>
      </c>
      <c r="E1201" s="67">
        <v>0.95</v>
      </c>
      <c r="F1201" s="65" t="s">
        <v>285</v>
      </c>
      <c r="G1201" s="66">
        <v>46318</v>
      </c>
      <c r="H1201" s="129">
        <v>40529055</v>
      </c>
      <c r="I1201" s="129">
        <v>10</v>
      </c>
      <c r="J1201" s="65" t="s">
        <v>4720</v>
      </c>
      <c r="K1201" s="65" t="s">
        <v>4721</v>
      </c>
      <c r="L1201" s="66">
        <v>46318</v>
      </c>
      <c r="M1201" s="65" t="s">
        <v>287</v>
      </c>
      <c r="N1201" s="65" t="s">
        <v>793</v>
      </c>
      <c r="O1201" s="65" t="s">
        <v>289</v>
      </c>
      <c r="P1201" s="66">
        <v>46318</v>
      </c>
      <c r="Q1201" s="31">
        <f t="shared" si="36"/>
        <v>350</v>
      </c>
      <c r="R1201" s="31">
        <f t="shared" si="37"/>
        <v>407</v>
      </c>
      <c r="S1201" s="29">
        <f>IF($Q1201&lt;Parâmetros!$E$19,$G1201-1,$G1201)</f>
        <v>46317</v>
      </c>
    </row>
    <row r="1202" spans="1:19" ht="15" customHeight="1" x14ac:dyDescent="0.25">
      <c r="A1202" s="128">
        <v>52398</v>
      </c>
      <c r="B1202" s="65" t="s">
        <v>459</v>
      </c>
      <c r="C1202" s="65" t="s">
        <v>70</v>
      </c>
      <c r="D1202" s="66">
        <v>46319</v>
      </c>
      <c r="E1202" s="67">
        <v>1.08</v>
      </c>
      <c r="F1202" s="65" t="s">
        <v>285</v>
      </c>
      <c r="G1202" s="66">
        <v>46319</v>
      </c>
      <c r="H1202" s="129">
        <v>40525983</v>
      </c>
      <c r="I1202" s="129">
        <v>10</v>
      </c>
      <c r="J1202" s="65" t="s">
        <v>4895</v>
      </c>
      <c r="K1202" s="65" t="s">
        <v>4896</v>
      </c>
      <c r="L1202" s="66">
        <v>46319</v>
      </c>
      <c r="M1202" s="65" t="s">
        <v>315</v>
      </c>
      <c r="N1202" s="129">
        <v>3009096</v>
      </c>
      <c r="O1202" s="65" t="s">
        <v>4512</v>
      </c>
      <c r="P1202" s="66">
        <v>46319</v>
      </c>
      <c r="Q1202" s="31">
        <f t="shared" si="36"/>
        <v>5</v>
      </c>
      <c r="R1202" s="31">
        <f t="shared" si="37"/>
        <v>70</v>
      </c>
      <c r="S1202" s="29">
        <f>IF($Q1202&lt;Parâmetros!$E$19,$G1202-1,$G1202)</f>
        <v>46318</v>
      </c>
    </row>
    <row r="1203" spans="1:19" ht="15" customHeight="1" x14ac:dyDescent="0.25">
      <c r="A1203" s="128">
        <v>52398</v>
      </c>
      <c r="B1203" s="65" t="s">
        <v>459</v>
      </c>
      <c r="C1203" s="65" t="s">
        <v>70</v>
      </c>
      <c r="D1203" s="66">
        <v>46319</v>
      </c>
      <c r="E1203" s="67">
        <v>1.1599999999999999</v>
      </c>
      <c r="F1203" s="65" t="s">
        <v>285</v>
      </c>
      <c r="G1203" s="66">
        <v>46319</v>
      </c>
      <c r="H1203" s="129">
        <v>40525986</v>
      </c>
      <c r="I1203" s="129">
        <v>10</v>
      </c>
      <c r="J1203" s="65" t="s">
        <v>4754</v>
      </c>
      <c r="K1203" s="65" t="s">
        <v>4897</v>
      </c>
      <c r="L1203" s="66">
        <v>46319</v>
      </c>
      <c r="M1203" s="65" t="s">
        <v>315</v>
      </c>
      <c r="N1203" s="65" t="s">
        <v>793</v>
      </c>
      <c r="O1203" s="65" t="s">
        <v>4512</v>
      </c>
      <c r="P1203" s="66">
        <v>46319</v>
      </c>
      <c r="Q1203" s="31">
        <f t="shared" si="36"/>
        <v>75</v>
      </c>
      <c r="R1203" s="31">
        <f t="shared" si="37"/>
        <v>145</v>
      </c>
      <c r="S1203" s="29">
        <f>IF($Q1203&lt;Parâmetros!$E$19,$G1203-1,$G1203)</f>
        <v>46318</v>
      </c>
    </row>
    <row r="1204" spans="1:19" ht="15" customHeight="1" x14ac:dyDescent="0.25">
      <c r="A1204" s="128">
        <v>52398</v>
      </c>
      <c r="B1204" s="65" t="s">
        <v>459</v>
      </c>
      <c r="C1204" s="65" t="s">
        <v>70</v>
      </c>
      <c r="D1204" s="66">
        <v>46319</v>
      </c>
      <c r="E1204" s="67">
        <v>1.82</v>
      </c>
      <c r="F1204" s="65" t="s">
        <v>285</v>
      </c>
      <c r="G1204" s="66">
        <v>46319</v>
      </c>
      <c r="H1204" s="129">
        <v>40529380</v>
      </c>
      <c r="I1204" s="129">
        <v>10</v>
      </c>
      <c r="J1204" s="65" t="s">
        <v>4898</v>
      </c>
      <c r="K1204" s="65" t="s">
        <v>4899</v>
      </c>
      <c r="L1204" s="66">
        <v>46319</v>
      </c>
      <c r="M1204" s="65" t="s">
        <v>287</v>
      </c>
      <c r="N1204" s="65" t="s">
        <v>793</v>
      </c>
      <c r="O1204" s="65" t="s">
        <v>289</v>
      </c>
      <c r="P1204" s="66">
        <v>46319</v>
      </c>
      <c r="Q1204" s="31">
        <f t="shared" si="36"/>
        <v>150</v>
      </c>
      <c r="R1204" s="31">
        <f t="shared" si="37"/>
        <v>259</v>
      </c>
      <c r="S1204" s="29">
        <f>IF($Q1204&lt;Parâmetros!$E$19,$G1204-1,$G1204)</f>
        <v>46318</v>
      </c>
    </row>
    <row r="1205" spans="1:19" ht="15" customHeight="1" x14ac:dyDescent="0.25">
      <c r="A1205" s="128">
        <v>52398</v>
      </c>
      <c r="B1205" s="65" t="s">
        <v>459</v>
      </c>
      <c r="C1205" s="65" t="s">
        <v>70</v>
      </c>
      <c r="D1205" s="66">
        <v>46319</v>
      </c>
      <c r="E1205" s="67">
        <v>1.1299999999999999</v>
      </c>
      <c r="F1205" s="65" t="s">
        <v>285</v>
      </c>
      <c r="G1205" s="66">
        <v>46319</v>
      </c>
      <c r="H1205" s="129">
        <v>40529382</v>
      </c>
      <c r="I1205" s="129">
        <v>10</v>
      </c>
      <c r="J1205" s="65" t="s">
        <v>4900</v>
      </c>
      <c r="K1205" s="65" t="s">
        <v>4901</v>
      </c>
      <c r="L1205" s="66">
        <v>46319</v>
      </c>
      <c r="M1205" s="65" t="s">
        <v>287</v>
      </c>
      <c r="N1205" s="129">
        <v>3006639</v>
      </c>
      <c r="O1205" s="65" t="s">
        <v>289</v>
      </c>
      <c r="P1205" s="66">
        <v>46319</v>
      </c>
      <c r="Q1205" s="31">
        <f t="shared" si="36"/>
        <v>262</v>
      </c>
      <c r="R1205" s="31">
        <f t="shared" si="37"/>
        <v>330</v>
      </c>
      <c r="S1205" s="29">
        <f>IF($Q1205&lt;Parâmetros!$E$19,$G1205-1,$G1205)</f>
        <v>46318</v>
      </c>
    </row>
    <row r="1206" spans="1:19" ht="15" customHeight="1" x14ac:dyDescent="0.25">
      <c r="A1206" s="128">
        <v>52398</v>
      </c>
      <c r="B1206" s="65" t="s">
        <v>459</v>
      </c>
      <c r="C1206" s="65" t="s">
        <v>70</v>
      </c>
      <c r="D1206" s="66">
        <v>46319</v>
      </c>
      <c r="E1206" s="67">
        <v>1.56</v>
      </c>
      <c r="F1206" s="65" t="s">
        <v>285</v>
      </c>
      <c r="G1206" s="66">
        <v>46319</v>
      </c>
      <c r="H1206" s="129">
        <v>40529602</v>
      </c>
      <c r="I1206" s="129">
        <v>10</v>
      </c>
      <c r="J1206" s="65" t="s">
        <v>4902</v>
      </c>
      <c r="K1206" s="65" t="s">
        <v>4903</v>
      </c>
      <c r="L1206" s="66">
        <v>46319</v>
      </c>
      <c r="M1206" s="65" t="s">
        <v>287</v>
      </c>
      <c r="N1206" s="65" t="s">
        <v>793</v>
      </c>
      <c r="O1206" s="65" t="s">
        <v>289</v>
      </c>
      <c r="P1206" s="66">
        <v>46319</v>
      </c>
      <c r="Q1206" s="31">
        <f t="shared" si="36"/>
        <v>335</v>
      </c>
      <c r="R1206" s="31">
        <f t="shared" si="37"/>
        <v>428</v>
      </c>
      <c r="S1206" s="29">
        <f>IF($Q1206&lt;Parâmetros!$E$19,$G1206-1,$G1206)</f>
        <v>46318</v>
      </c>
    </row>
    <row r="1207" spans="1:19" ht="15" customHeight="1" x14ac:dyDescent="0.25">
      <c r="A1207" s="128">
        <v>52403</v>
      </c>
      <c r="B1207" s="65" t="s">
        <v>28</v>
      </c>
      <c r="C1207" s="65" t="s">
        <v>74</v>
      </c>
      <c r="D1207" s="66">
        <v>46318</v>
      </c>
      <c r="E1207" s="67">
        <v>1</v>
      </c>
      <c r="F1207" s="65" t="s">
        <v>285</v>
      </c>
      <c r="G1207" s="66">
        <v>46318</v>
      </c>
      <c r="H1207" s="129">
        <v>40523258</v>
      </c>
      <c r="I1207" s="129">
        <v>10</v>
      </c>
      <c r="J1207" s="65" t="s">
        <v>478</v>
      </c>
      <c r="K1207" s="65" t="s">
        <v>485</v>
      </c>
      <c r="L1207" s="66">
        <v>46318</v>
      </c>
      <c r="M1207" s="65" t="s">
        <v>315</v>
      </c>
      <c r="N1207" s="65" t="s">
        <v>793</v>
      </c>
      <c r="O1207" s="65" t="s">
        <v>289</v>
      </c>
      <c r="P1207" s="66">
        <v>46318</v>
      </c>
      <c r="Q1207" s="31">
        <f t="shared" si="36"/>
        <v>60</v>
      </c>
      <c r="R1207" s="31">
        <f t="shared" si="37"/>
        <v>120</v>
      </c>
      <c r="S1207" s="29">
        <f>IF($Q1207&lt;Parâmetros!$E$19,$G1207-1,$G1207)</f>
        <v>46317</v>
      </c>
    </row>
    <row r="1208" spans="1:19" ht="15" customHeight="1" x14ac:dyDescent="0.25">
      <c r="A1208" s="128">
        <v>52403</v>
      </c>
      <c r="B1208" s="65" t="s">
        <v>28</v>
      </c>
      <c r="C1208" s="65" t="s">
        <v>74</v>
      </c>
      <c r="D1208" s="66">
        <v>46318</v>
      </c>
      <c r="E1208" s="67">
        <v>2.98</v>
      </c>
      <c r="F1208" s="65" t="s">
        <v>285</v>
      </c>
      <c r="G1208" s="66">
        <v>46318</v>
      </c>
      <c r="H1208" s="129">
        <v>40529053</v>
      </c>
      <c r="I1208" s="129">
        <v>10</v>
      </c>
      <c r="J1208" s="65" t="s">
        <v>4904</v>
      </c>
      <c r="K1208" s="65" t="s">
        <v>482</v>
      </c>
      <c r="L1208" s="66">
        <v>46318</v>
      </c>
      <c r="M1208" s="65" t="s">
        <v>287</v>
      </c>
      <c r="N1208" s="65" t="s">
        <v>793</v>
      </c>
      <c r="O1208" s="65" t="s">
        <v>289</v>
      </c>
      <c r="P1208" s="66">
        <v>46318</v>
      </c>
      <c r="Q1208" s="31">
        <f t="shared" si="36"/>
        <v>121</v>
      </c>
      <c r="R1208" s="31">
        <f t="shared" si="37"/>
        <v>300</v>
      </c>
      <c r="S1208" s="29">
        <f>IF($Q1208&lt;Parâmetros!$E$19,$G1208-1,$G1208)</f>
        <v>46317</v>
      </c>
    </row>
    <row r="1209" spans="1:19" ht="15" customHeight="1" x14ac:dyDescent="0.25">
      <c r="A1209" s="128">
        <v>52403</v>
      </c>
      <c r="B1209" s="65" t="s">
        <v>28</v>
      </c>
      <c r="C1209" s="65" t="s">
        <v>74</v>
      </c>
      <c r="D1209" s="66">
        <v>46318</v>
      </c>
      <c r="E1209" s="67">
        <v>0.67</v>
      </c>
      <c r="F1209" s="65" t="s">
        <v>285</v>
      </c>
      <c r="G1209" s="66">
        <v>46318</v>
      </c>
      <c r="H1209" s="129">
        <v>40529377</v>
      </c>
      <c r="I1209" s="129">
        <v>10</v>
      </c>
      <c r="J1209" s="65" t="s">
        <v>4905</v>
      </c>
      <c r="K1209" s="65" t="s">
        <v>4906</v>
      </c>
      <c r="L1209" s="66">
        <v>46318</v>
      </c>
      <c r="M1209" s="65" t="s">
        <v>287</v>
      </c>
      <c r="N1209" s="65" t="s">
        <v>793</v>
      </c>
      <c r="O1209" s="65" t="s">
        <v>289</v>
      </c>
      <c r="P1209" s="66">
        <v>46318</v>
      </c>
      <c r="Q1209" s="31">
        <f t="shared" si="36"/>
        <v>310</v>
      </c>
      <c r="R1209" s="31">
        <f t="shared" si="37"/>
        <v>350</v>
      </c>
      <c r="S1209" s="29">
        <f>IF($Q1209&lt;Parâmetros!$E$19,$G1209-1,$G1209)</f>
        <v>46317</v>
      </c>
    </row>
    <row r="1210" spans="1:19" ht="15" customHeight="1" x14ac:dyDescent="0.25">
      <c r="A1210" s="128">
        <v>52403</v>
      </c>
      <c r="B1210" s="65" t="s">
        <v>28</v>
      </c>
      <c r="C1210" s="65" t="s">
        <v>74</v>
      </c>
      <c r="D1210" s="66">
        <v>46318</v>
      </c>
      <c r="E1210" s="67">
        <v>0.83</v>
      </c>
      <c r="F1210" s="65" t="s">
        <v>285</v>
      </c>
      <c r="G1210" s="66">
        <v>46318</v>
      </c>
      <c r="H1210" s="129">
        <v>40529378</v>
      </c>
      <c r="I1210" s="129">
        <v>10</v>
      </c>
      <c r="J1210" s="65" t="s">
        <v>481</v>
      </c>
      <c r="K1210" s="65" t="s">
        <v>4907</v>
      </c>
      <c r="L1210" s="66">
        <v>46318</v>
      </c>
      <c r="M1210" s="65" t="s">
        <v>287</v>
      </c>
      <c r="N1210" s="65" t="s">
        <v>793</v>
      </c>
      <c r="O1210" s="65" t="s">
        <v>289</v>
      </c>
      <c r="P1210" s="66">
        <v>46318</v>
      </c>
      <c r="Q1210" s="31">
        <f t="shared" si="36"/>
        <v>360</v>
      </c>
      <c r="R1210" s="31">
        <f t="shared" si="37"/>
        <v>410</v>
      </c>
      <c r="S1210" s="29">
        <f>IF($Q1210&lt;Parâmetros!$E$19,$G1210-1,$G1210)</f>
        <v>46317</v>
      </c>
    </row>
    <row r="1211" spans="1:19" ht="15" customHeight="1" x14ac:dyDescent="0.25">
      <c r="A1211" s="128">
        <v>52403</v>
      </c>
      <c r="B1211" s="65" t="s">
        <v>28</v>
      </c>
      <c r="C1211" s="65" t="s">
        <v>74</v>
      </c>
      <c r="D1211" s="66">
        <v>46319</v>
      </c>
      <c r="E1211" s="67">
        <v>0.98</v>
      </c>
      <c r="F1211" s="65" t="s">
        <v>285</v>
      </c>
      <c r="G1211" s="66">
        <v>46319</v>
      </c>
      <c r="H1211" s="129">
        <v>40523261</v>
      </c>
      <c r="I1211" s="129">
        <v>10</v>
      </c>
      <c r="J1211" s="65" t="s">
        <v>4904</v>
      </c>
      <c r="K1211" s="65" t="s">
        <v>479</v>
      </c>
      <c r="L1211" s="66">
        <v>46319</v>
      </c>
      <c r="M1211" s="65" t="s">
        <v>315</v>
      </c>
      <c r="N1211" s="65" t="s">
        <v>793</v>
      </c>
      <c r="O1211" s="65" t="s">
        <v>289</v>
      </c>
      <c r="P1211" s="66">
        <v>46319</v>
      </c>
      <c r="Q1211" s="31">
        <f t="shared" si="36"/>
        <v>121</v>
      </c>
      <c r="R1211" s="31">
        <f t="shared" si="37"/>
        <v>180</v>
      </c>
      <c r="S1211" s="29">
        <f>IF($Q1211&lt;Parâmetros!$E$19,$G1211-1,$G1211)</f>
        <v>46318</v>
      </c>
    </row>
    <row r="1212" spans="1:19" ht="15" customHeight="1" x14ac:dyDescent="0.25">
      <c r="A1212" s="128">
        <v>52403</v>
      </c>
      <c r="B1212" s="65" t="s">
        <v>28</v>
      </c>
      <c r="C1212" s="65" t="s">
        <v>74</v>
      </c>
      <c r="D1212" s="66">
        <v>46319</v>
      </c>
      <c r="E1212" s="67">
        <v>2.48</v>
      </c>
      <c r="F1212" s="65" t="s">
        <v>285</v>
      </c>
      <c r="G1212" s="66">
        <v>46319</v>
      </c>
      <c r="H1212" s="129">
        <v>40529372</v>
      </c>
      <c r="I1212" s="129">
        <v>10</v>
      </c>
      <c r="J1212" s="65" t="s">
        <v>4908</v>
      </c>
      <c r="K1212" s="65" t="s">
        <v>1867</v>
      </c>
      <c r="L1212" s="66">
        <v>46319</v>
      </c>
      <c r="M1212" s="65" t="s">
        <v>287</v>
      </c>
      <c r="N1212" s="65" t="s">
        <v>793</v>
      </c>
      <c r="O1212" s="65" t="s">
        <v>289</v>
      </c>
      <c r="P1212" s="66">
        <v>46319</v>
      </c>
      <c r="Q1212" s="31">
        <f t="shared" si="36"/>
        <v>181</v>
      </c>
      <c r="R1212" s="31">
        <f t="shared" si="37"/>
        <v>330</v>
      </c>
      <c r="S1212" s="29">
        <f>IF($Q1212&lt;Parâmetros!$E$19,$G1212-1,$G1212)</f>
        <v>46318</v>
      </c>
    </row>
    <row r="1213" spans="1:19" ht="15" customHeight="1" x14ac:dyDescent="0.25">
      <c r="A1213" s="128">
        <v>52403</v>
      </c>
      <c r="B1213" s="65" t="s">
        <v>28</v>
      </c>
      <c r="C1213" s="65" t="s">
        <v>74</v>
      </c>
      <c r="D1213" s="66">
        <v>46319</v>
      </c>
      <c r="E1213" s="67">
        <v>0.65</v>
      </c>
      <c r="F1213" s="65" t="s">
        <v>285</v>
      </c>
      <c r="G1213" s="66">
        <v>46319</v>
      </c>
      <c r="H1213" s="129">
        <v>40529604</v>
      </c>
      <c r="I1213" s="129">
        <v>10</v>
      </c>
      <c r="J1213" s="65" t="s">
        <v>486</v>
      </c>
      <c r="K1213" s="65" t="s">
        <v>4909</v>
      </c>
      <c r="L1213" s="66">
        <v>46319</v>
      </c>
      <c r="M1213" s="65" t="s">
        <v>287</v>
      </c>
      <c r="N1213" s="65" t="s">
        <v>793</v>
      </c>
      <c r="O1213" s="65" t="s">
        <v>289</v>
      </c>
      <c r="P1213" s="66">
        <v>46319</v>
      </c>
      <c r="Q1213" s="31">
        <f t="shared" si="36"/>
        <v>331</v>
      </c>
      <c r="R1213" s="31">
        <f t="shared" si="37"/>
        <v>370</v>
      </c>
      <c r="S1213" s="29">
        <f>IF($Q1213&lt;Parâmetros!$E$19,$G1213-1,$G1213)</f>
        <v>46318</v>
      </c>
    </row>
    <row r="1214" spans="1:19" ht="15" customHeight="1" x14ac:dyDescent="0.25">
      <c r="A1214" s="128">
        <v>52403</v>
      </c>
      <c r="B1214" s="65" t="s">
        <v>28</v>
      </c>
      <c r="C1214" s="65" t="s">
        <v>74</v>
      </c>
      <c r="D1214" s="66">
        <v>46319</v>
      </c>
      <c r="E1214" s="67">
        <v>0.65</v>
      </c>
      <c r="F1214" s="65" t="s">
        <v>285</v>
      </c>
      <c r="G1214" s="66">
        <v>46319</v>
      </c>
      <c r="H1214" s="129">
        <v>40529605</v>
      </c>
      <c r="I1214" s="129">
        <v>10</v>
      </c>
      <c r="J1214" s="65" t="s">
        <v>4910</v>
      </c>
      <c r="K1214" s="65" t="s">
        <v>4907</v>
      </c>
      <c r="L1214" s="66">
        <v>46319</v>
      </c>
      <c r="M1214" s="65" t="s">
        <v>287</v>
      </c>
      <c r="N1214" s="65" t="s">
        <v>793</v>
      </c>
      <c r="O1214" s="65" t="s">
        <v>289</v>
      </c>
      <c r="P1214" s="66">
        <v>46319</v>
      </c>
      <c r="Q1214" s="31">
        <f t="shared" ref="Q1214:Q1277" si="38">IFERROR(VALUE(LEFT($J1214,2))*60+VALUE(MID($J1214,4,2)),9999)</f>
        <v>371</v>
      </c>
      <c r="R1214" s="31">
        <f t="shared" ref="R1214:R1277" si="39">IFERROR(VALUE(LEFT($K1214,2))*60+VALUE(MID($K1214,4,2)),"")</f>
        <v>410</v>
      </c>
      <c r="S1214" s="29">
        <f>IF($Q1214&lt;Parâmetros!$E$19,$G1214-1,$G1214)</f>
        <v>46318</v>
      </c>
    </row>
    <row r="1215" spans="1:19" ht="15" customHeight="1" x14ac:dyDescent="0.25">
      <c r="A1215" s="128">
        <v>52484</v>
      </c>
      <c r="B1215" s="65" t="s">
        <v>487</v>
      </c>
      <c r="C1215" s="65" t="s">
        <v>76</v>
      </c>
      <c r="D1215" s="66">
        <v>46301</v>
      </c>
      <c r="E1215" s="67">
        <v>1.54</v>
      </c>
      <c r="F1215" s="65" t="s">
        <v>285</v>
      </c>
      <c r="G1215" s="66">
        <v>46300</v>
      </c>
      <c r="H1215" s="129">
        <v>40520170</v>
      </c>
      <c r="I1215" s="129">
        <v>10</v>
      </c>
      <c r="J1215" s="65" t="s">
        <v>846</v>
      </c>
      <c r="K1215" s="65" t="s">
        <v>717</v>
      </c>
      <c r="L1215" s="66">
        <v>46300</v>
      </c>
      <c r="M1215" s="65" t="s">
        <v>287</v>
      </c>
      <c r="N1215" s="65" t="s">
        <v>793</v>
      </c>
      <c r="O1215" s="65" t="s">
        <v>289</v>
      </c>
      <c r="P1215" s="66">
        <v>46301</v>
      </c>
      <c r="Q1215" s="31">
        <f t="shared" si="38"/>
        <v>448</v>
      </c>
      <c r="R1215" s="31">
        <f t="shared" si="39"/>
        <v>540</v>
      </c>
      <c r="S1215" s="29">
        <f>IF($Q1215&lt;Parâmetros!$E$19,$G1215-1,$G1215)</f>
        <v>46300</v>
      </c>
    </row>
    <row r="1216" spans="1:19" ht="15" customHeight="1" x14ac:dyDescent="0.25">
      <c r="A1216" s="128">
        <v>52484</v>
      </c>
      <c r="B1216" s="65" t="s">
        <v>487</v>
      </c>
      <c r="C1216" s="65" t="s">
        <v>76</v>
      </c>
      <c r="D1216" s="66">
        <v>46301</v>
      </c>
      <c r="E1216" s="67">
        <v>2.04</v>
      </c>
      <c r="F1216" s="65" t="s">
        <v>285</v>
      </c>
      <c r="G1216" s="66">
        <v>46300</v>
      </c>
      <c r="H1216" s="129">
        <v>40518050</v>
      </c>
      <c r="I1216" s="129">
        <v>20</v>
      </c>
      <c r="J1216" s="65" t="s">
        <v>847</v>
      </c>
      <c r="K1216" s="65" t="s">
        <v>389</v>
      </c>
      <c r="L1216" s="66">
        <v>46300</v>
      </c>
      <c r="M1216" s="65" t="s">
        <v>287</v>
      </c>
      <c r="N1216" s="65" t="s">
        <v>793</v>
      </c>
      <c r="O1216" s="65" t="s">
        <v>289</v>
      </c>
      <c r="P1216" s="66">
        <v>46301</v>
      </c>
      <c r="Q1216" s="31">
        <f t="shared" si="38"/>
        <v>567</v>
      </c>
      <c r="R1216" s="31">
        <f t="shared" si="39"/>
        <v>690</v>
      </c>
      <c r="S1216" s="29">
        <f>IF($Q1216&lt;Parâmetros!$E$19,$G1216-1,$G1216)</f>
        <v>46300</v>
      </c>
    </row>
    <row r="1217" spans="1:19" ht="15" customHeight="1" x14ac:dyDescent="0.25">
      <c r="A1217" s="128">
        <v>52484</v>
      </c>
      <c r="B1217" s="65" t="s">
        <v>487</v>
      </c>
      <c r="C1217" s="65" t="s">
        <v>76</v>
      </c>
      <c r="D1217" s="66">
        <v>46301</v>
      </c>
      <c r="E1217" s="67">
        <v>1</v>
      </c>
      <c r="F1217" s="65" t="s">
        <v>285</v>
      </c>
      <c r="G1217" s="66">
        <v>46300</v>
      </c>
      <c r="H1217" s="129">
        <v>40520475</v>
      </c>
      <c r="I1217" s="129">
        <v>10</v>
      </c>
      <c r="J1217" s="65" t="s">
        <v>848</v>
      </c>
      <c r="K1217" s="65" t="s">
        <v>849</v>
      </c>
      <c r="L1217" s="66">
        <v>46300</v>
      </c>
      <c r="M1217" s="65" t="s">
        <v>287</v>
      </c>
      <c r="N1217" s="65" t="s">
        <v>793</v>
      </c>
      <c r="O1217" s="65" t="s">
        <v>289</v>
      </c>
      <c r="P1217" s="66">
        <v>46301</v>
      </c>
      <c r="Q1217" s="31">
        <f t="shared" si="38"/>
        <v>759</v>
      </c>
      <c r="R1217" s="31">
        <f t="shared" si="39"/>
        <v>819</v>
      </c>
      <c r="S1217" s="29">
        <f>IF($Q1217&lt;Parâmetros!$E$19,$G1217-1,$G1217)</f>
        <v>46300</v>
      </c>
    </row>
    <row r="1218" spans="1:19" ht="15" customHeight="1" x14ac:dyDescent="0.25">
      <c r="A1218" s="128">
        <v>52484</v>
      </c>
      <c r="B1218" s="65" t="s">
        <v>487</v>
      </c>
      <c r="C1218" s="65" t="s">
        <v>76</v>
      </c>
      <c r="D1218" s="66">
        <v>46301</v>
      </c>
      <c r="E1218" s="67">
        <v>1.92</v>
      </c>
      <c r="F1218" s="65" t="s">
        <v>285</v>
      </c>
      <c r="G1218" s="66">
        <v>46300</v>
      </c>
      <c r="H1218" s="129">
        <v>40520765</v>
      </c>
      <c r="I1218" s="129">
        <v>10</v>
      </c>
      <c r="J1218" s="65" t="s">
        <v>850</v>
      </c>
      <c r="K1218" s="65" t="s">
        <v>851</v>
      </c>
      <c r="L1218" s="66">
        <v>46300</v>
      </c>
      <c r="M1218" s="65" t="s">
        <v>287</v>
      </c>
      <c r="N1218" s="65" t="s">
        <v>793</v>
      </c>
      <c r="O1218" s="65" t="s">
        <v>289</v>
      </c>
      <c r="P1218" s="66">
        <v>46301</v>
      </c>
      <c r="Q1218" s="31">
        <f t="shared" si="38"/>
        <v>836</v>
      </c>
      <c r="R1218" s="31">
        <f t="shared" si="39"/>
        <v>952</v>
      </c>
      <c r="S1218" s="29">
        <f>IF($Q1218&lt;Parâmetros!$E$19,$G1218-1,$G1218)</f>
        <v>46300</v>
      </c>
    </row>
    <row r="1219" spans="1:19" ht="15" customHeight="1" x14ac:dyDescent="0.25">
      <c r="A1219" s="128">
        <v>52484</v>
      </c>
      <c r="B1219" s="65" t="s">
        <v>487</v>
      </c>
      <c r="C1219" s="65" t="s">
        <v>76</v>
      </c>
      <c r="D1219" s="66">
        <v>46303</v>
      </c>
      <c r="E1219" s="67">
        <v>3.97</v>
      </c>
      <c r="F1219" s="65" t="s">
        <v>285</v>
      </c>
      <c r="G1219" s="66">
        <v>46301</v>
      </c>
      <c r="H1219" s="129">
        <v>40518326</v>
      </c>
      <c r="I1219" s="129">
        <v>20</v>
      </c>
      <c r="J1219" s="65" t="s">
        <v>1248</v>
      </c>
      <c r="K1219" s="65" t="s">
        <v>1249</v>
      </c>
      <c r="L1219" s="66">
        <v>46301</v>
      </c>
      <c r="M1219" s="65" t="s">
        <v>287</v>
      </c>
      <c r="N1219" s="65" t="s">
        <v>793</v>
      </c>
      <c r="O1219" s="65" t="s">
        <v>289</v>
      </c>
      <c r="P1219" s="66">
        <v>46303</v>
      </c>
      <c r="Q1219" s="31">
        <f t="shared" si="38"/>
        <v>451</v>
      </c>
      <c r="R1219" s="31">
        <f t="shared" si="39"/>
        <v>690</v>
      </c>
      <c r="S1219" s="29">
        <f>IF($Q1219&lt;Parâmetros!$E$19,$G1219-1,$G1219)</f>
        <v>46301</v>
      </c>
    </row>
    <row r="1220" spans="1:19" ht="15" customHeight="1" x14ac:dyDescent="0.25">
      <c r="A1220" s="128">
        <v>52484</v>
      </c>
      <c r="B1220" s="65" t="s">
        <v>487</v>
      </c>
      <c r="C1220" s="65" t="s">
        <v>76</v>
      </c>
      <c r="D1220" s="66">
        <v>46303</v>
      </c>
      <c r="E1220" s="67">
        <v>1.6</v>
      </c>
      <c r="F1220" s="65" t="s">
        <v>285</v>
      </c>
      <c r="G1220" s="66">
        <v>46301</v>
      </c>
      <c r="H1220" s="129">
        <v>40516526</v>
      </c>
      <c r="I1220" s="129">
        <v>20</v>
      </c>
      <c r="J1220" s="65" t="s">
        <v>1250</v>
      </c>
      <c r="K1220" s="65" t="s">
        <v>1251</v>
      </c>
      <c r="L1220" s="66">
        <v>46301</v>
      </c>
      <c r="M1220" s="65" t="s">
        <v>287</v>
      </c>
      <c r="N1220" s="65" t="s">
        <v>793</v>
      </c>
      <c r="O1220" s="65" t="s">
        <v>289</v>
      </c>
      <c r="P1220" s="66">
        <v>46303</v>
      </c>
      <c r="Q1220" s="31">
        <f t="shared" si="38"/>
        <v>760</v>
      </c>
      <c r="R1220" s="31">
        <f t="shared" si="39"/>
        <v>856</v>
      </c>
      <c r="S1220" s="29">
        <f>IF($Q1220&lt;Parâmetros!$E$19,$G1220-1,$G1220)</f>
        <v>46301</v>
      </c>
    </row>
    <row r="1221" spans="1:19" ht="15" customHeight="1" x14ac:dyDescent="0.25">
      <c r="A1221" s="128">
        <v>52484</v>
      </c>
      <c r="B1221" s="65" t="s">
        <v>487</v>
      </c>
      <c r="C1221" s="65" t="s">
        <v>76</v>
      </c>
      <c r="D1221" s="66">
        <v>46303</v>
      </c>
      <c r="E1221" s="67">
        <v>2.02</v>
      </c>
      <c r="F1221" s="65" t="s">
        <v>285</v>
      </c>
      <c r="G1221" s="66">
        <v>46301</v>
      </c>
      <c r="H1221" s="129">
        <v>40516799</v>
      </c>
      <c r="I1221" s="129">
        <v>20</v>
      </c>
      <c r="J1221" s="65" t="s">
        <v>1252</v>
      </c>
      <c r="K1221" s="65" t="s">
        <v>1253</v>
      </c>
      <c r="L1221" s="66">
        <v>46301</v>
      </c>
      <c r="M1221" s="65" t="s">
        <v>287</v>
      </c>
      <c r="N1221" s="65" t="s">
        <v>793</v>
      </c>
      <c r="O1221" s="65" t="s">
        <v>289</v>
      </c>
      <c r="P1221" s="66">
        <v>46303</v>
      </c>
      <c r="Q1221" s="31">
        <f t="shared" si="38"/>
        <v>873</v>
      </c>
      <c r="R1221" s="31">
        <f t="shared" si="39"/>
        <v>995</v>
      </c>
      <c r="S1221" s="29">
        <f>IF($Q1221&lt;Parâmetros!$E$19,$G1221-1,$G1221)</f>
        <v>46301</v>
      </c>
    </row>
    <row r="1222" spans="1:19" ht="15" customHeight="1" x14ac:dyDescent="0.25">
      <c r="A1222" s="128">
        <v>52484</v>
      </c>
      <c r="B1222" s="65" t="s">
        <v>487</v>
      </c>
      <c r="C1222" s="65" t="s">
        <v>76</v>
      </c>
      <c r="D1222" s="66">
        <v>46303</v>
      </c>
      <c r="E1222" s="67">
        <v>4.03</v>
      </c>
      <c r="F1222" s="65" t="s">
        <v>285</v>
      </c>
      <c r="G1222" s="66">
        <v>46302</v>
      </c>
      <c r="H1222" s="129">
        <v>40488314</v>
      </c>
      <c r="I1222" s="129">
        <v>40</v>
      </c>
      <c r="J1222" s="65" t="s">
        <v>1254</v>
      </c>
      <c r="K1222" s="65" t="s">
        <v>1255</v>
      </c>
      <c r="L1222" s="66">
        <v>46302</v>
      </c>
      <c r="M1222" s="65" t="s">
        <v>287</v>
      </c>
      <c r="N1222" s="65" t="s">
        <v>793</v>
      </c>
      <c r="O1222" s="65" t="s">
        <v>289</v>
      </c>
      <c r="P1222" s="66">
        <v>46303</v>
      </c>
      <c r="Q1222" s="31">
        <f t="shared" si="38"/>
        <v>448</v>
      </c>
      <c r="R1222" s="31">
        <f t="shared" si="39"/>
        <v>690</v>
      </c>
      <c r="S1222" s="29">
        <f>IF($Q1222&lt;Parâmetros!$E$19,$G1222-1,$G1222)</f>
        <v>46302</v>
      </c>
    </row>
    <row r="1223" spans="1:19" ht="15" customHeight="1" x14ac:dyDescent="0.25">
      <c r="A1223" s="128">
        <v>52484</v>
      </c>
      <c r="B1223" s="65" t="s">
        <v>487</v>
      </c>
      <c r="C1223" s="65" t="s">
        <v>76</v>
      </c>
      <c r="D1223" s="66">
        <v>46303</v>
      </c>
      <c r="E1223" s="67">
        <v>3.97</v>
      </c>
      <c r="F1223" s="65" t="s">
        <v>285</v>
      </c>
      <c r="G1223" s="66">
        <v>46302</v>
      </c>
      <c r="H1223" s="129">
        <v>40488314</v>
      </c>
      <c r="I1223" s="129">
        <v>40</v>
      </c>
      <c r="J1223" s="65" t="s">
        <v>1256</v>
      </c>
      <c r="K1223" s="65" t="s">
        <v>1257</v>
      </c>
      <c r="L1223" s="66">
        <v>46302</v>
      </c>
      <c r="M1223" s="65" t="s">
        <v>287</v>
      </c>
      <c r="N1223" s="65" t="s">
        <v>793</v>
      </c>
      <c r="O1223" s="65" t="s">
        <v>289</v>
      </c>
      <c r="P1223" s="66">
        <v>46303</v>
      </c>
      <c r="Q1223" s="31">
        <f t="shared" si="38"/>
        <v>760</v>
      </c>
      <c r="R1223" s="31">
        <f t="shared" si="39"/>
        <v>998</v>
      </c>
      <c r="S1223" s="29">
        <f>IF($Q1223&lt;Parâmetros!$E$19,$G1223-1,$G1223)</f>
        <v>46302</v>
      </c>
    </row>
    <row r="1224" spans="1:19" ht="15" customHeight="1" x14ac:dyDescent="0.25">
      <c r="A1224" s="128">
        <v>52484</v>
      </c>
      <c r="B1224" s="65" t="s">
        <v>487</v>
      </c>
      <c r="C1224" s="65" t="s">
        <v>76</v>
      </c>
      <c r="D1224" s="66">
        <v>46308</v>
      </c>
      <c r="E1224" s="67">
        <v>4.0599999999999996</v>
      </c>
      <c r="F1224" s="65" t="s">
        <v>285</v>
      </c>
      <c r="G1224" s="66">
        <v>46308</v>
      </c>
      <c r="H1224" s="129">
        <v>40523808</v>
      </c>
      <c r="I1224" s="129">
        <v>10</v>
      </c>
      <c r="J1224" s="65" t="s">
        <v>2583</v>
      </c>
      <c r="K1224" s="65" t="s">
        <v>1249</v>
      </c>
      <c r="L1224" s="66">
        <v>46308</v>
      </c>
      <c r="M1224" s="65" t="s">
        <v>287</v>
      </c>
      <c r="N1224" s="65" t="s">
        <v>793</v>
      </c>
      <c r="O1224" s="65" t="s">
        <v>289</v>
      </c>
      <c r="P1224" s="66">
        <v>46308</v>
      </c>
      <c r="Q1224" s="31">
        <f t="shared" si="38"/>
        <v>447</v>
      </c>
      <c r="R1224" s="31">
        <f t="shared" si="39"/>
        <v>690</v>
      </c>
      <c r="S1224" s="29">
        <f>IF($Q1224&lt;Parâmetros!$E$19,$G1224-1,$G1224)</f>
        <v>46308</v>
      </c>
    </row>
    <row r="1225" spans="1:19" ht="15" customHeight="1" x14ac:dyDescent="0.25">
      <c r="A1225" s="128">
        <v>52484</v>
      </c>
      <c r="B1225" s="65" t="s">
        <v>487</v>
      </c>
      <c r="C1225" s="65" t="s">
        <v>76</v>
      </c>
      <c r="D1225" s="66">
        <v>46308</v>
      </c>
      <c r="E1225" s="67">
        <v>3.77</v>
      </c>
      <c r="F1225" s="65" t="s">
        <v>285</v>
      </c>
      <c r="G1225" s="66">
        <v>46308</v>
      </c>
      <c r="H1225" s="129">
        <v>40523809</v>
      </c>
      <c r="I1225" s="129">
        <v>10</v>
      </c>
      <c r="J1225" s="65" t="s">
        <v>2584</v>
      </c>
      <c r="K1225" s="65" t="s">
        <v>2585</v>
      </c>
      <c r="L1225" s="66">
        <v>46308</v>
      </c>
      <c r="M1225" s="65" t="s">
        <v>287</v>
      </c>
      <c r="N1225" s="65" t="s">
        <v>793</v>
      </c>
      <c r="O1225" s="65" t="s">
        <v>289</v>
      </c>
      <c r="P1225" s="66">
        <v>46308</v>
      </c>
      <c r="Q1225" s="31">
        <f t="shared" si="38"/>
        <v>761</v>
      </c>
      <c r="R1225" s="31">
        <f t="shared" si="39"/>
        <v>987</v>
      </c>
      <c r="S1225" s="29">
        <f>IF($Q1225&lt;Parâmetros!$E$19,$G1225-1,$G1225)</f>
        <v>46308</v>
      </c>
    </row>
    <row r="1226" spans="1:19" ht="15" customHeight="1" x14ac:dyDescent="0.25">
      <c r="A1226" s="128">
        <v>52484</v>
      </c>
      <c r="B1226" s="65" t="s">
        <v>487</v>
      </c>
      <c r="C1226" s="65" t="s">
        <v>76</v>
      </c>
      <c r="D1226" s="66">
        <v>46310</v>
      </c>
      <c r="E1226" s="67">
        <v>4.07</v>
      </c>
      <c r="F1226" s="65" t="s">
        <v>285</v>
      </c>
      <c r="G1226" s="66">
        <v>46309</v>
      </c>
      <c r="H1226" s="129">
        <v>40523809</v>
      </c>
      <c r="I1226" s="129">
        <v>10</v>
      </c>
      <c r="J1226" s="65" t="s">
        <v>3044</v>
      </c>
      <c r="K1226" s="65" t="s">
        <v>1343</v>
      </c>
      <c r="L1226" s="66">
        <v>46309</v>
      </c>
      <c r="M1226" s="65" t="s">
        <v>287</v>
      </c>
      <c r="N1226" s="65" t="s">
        <v>793</v>
      </c>
      <c r="O1226" s="65" t="s">
        <v>289</v>
      </c>
      <c r="P1226" s="66">
        <v>46310</v>
      </c>
      <c r="Q1226" s="31">
        <f t="shared" si="38"/>
        <v>445</v>
      </c>
      <c r="R1226" s="31">
        <f t="shared" si="39"/>
        <v>690</v>
      </c>
      <c r="S1226" s="29">
        <f>IF($Q1226&lt;Parâmetros!$E$19,$G1226-1,$G1226)</f>
        <v>46309</v>
      </c>
    </row>
    <row r="1227" spans="1:19" ht="15" customHeight="1" x14ac:dyDescent="0.25">
      <c r="A1227" s="128">
        <v>52484</v>
      </c>
      <c r="B1227" s="65" t="s">
        <v>487</v>
      </c>
      <c r="C1227" s="65" t="s">
        <v>76</v>
      </c>
      <c r="D1227" s="66">
        <v>46310</v>
      </c>
      <c r="E1227" s="67">
        <v>3.94</v>
      </c>
      <c r="F1227" s="65" t="s">
        <v>285</v>
      </c>
      <c r="G1227" s="66">
        <v>46309</v>
      </c>
      <c r="H1227" s="129">
        <v>40523809</v>
      </c>
      <c r="I1227" s="129">
        <v>10</v>
      </c>
      <c r="J1227" s="65" t="s">
        <v>3045</v>
      </c>
      <c r="K1227" s="65" t="s">
        <v>3046</v>
      </c>
      <c r="L1227" s="66">
        <v>46309</v>
      </c>
      <c r="M1227" s="65" t="s">
        <v>287</v>
      </c>
      <c r="N1227" s="65" t="s">
        <v>793</v>
      </c>
      <c r="O1227" s="65" t="s">
        <v>289</v>
      </c>
      <c r="P1227" s="66">
        <v>46310</v>
      </c>
      <c r="Q1227" s="31">
        <f t="shared" si="38"/>
        <v>760</v>
      </c>
      <c r="R1227" s="31">
        <f t="shared" si="39"/>
        <v>996</v>
      </c>
      <c r="S1227" s="29">
        <f>IF($Q1227&lt;Parâmetros!$E$19,$G1227-1,$G1227)</f>
        <v>46309</v>
      </c>
    </row>
    <row r="1228" spans="1:19" ht="15" customHeight="1" x14ac:dyDescent="0.25">
      <c r="A1228" s="128">
        <v>52484</v>
      </c>
      <c r="B1228" s="65" t="s">
        <v>487</v>
      </c>
      <c r="C1228" s="65" t="s">
        <v>76</v>
      </c>
      <c r="D1228" s="66">
        <v>46310</v>
      </c>
      <c r="E1228" s="67">
        <v>4.09</v>
      </c>
      <c r="F1228" s="65" t="s">
        <v>285</v>
      </c>
      <c r="G1228" s="66">
        <v>46310</v>
      </c>
      <c r="H1228" s="129">
        <v>40523809</v>
      </c>
      <c r="I1228" s="129">
        <v>10</v>
      </c>
      <c r="J1228" s="65" t="s">
        <v>3047</v>
      </c>
      <c r="K1228" s="65" t="s">
        <v>3048</v>
      </c>
      <c r="L1228" s="66">
        <v>46310</v>
      </c>
      <c r="M1228" s="65" t="s">
        <v>287</v>
      </c>
      <c r="N1228" s="65" t="s">
        <v>793</v>
      </c>
      <c r="O1228" s="65" t="s">
        <v>289</v>
      </c>
      <c r="P1228" s="66">
        <v>46310</v>
      </c>
      <c r="Q1228" s="31">
        <f t="shared" si="38"/>
        <v>445</v>
      </c>
      <c r="R1228" s="31">
        <f t="shared" si="39"/>
        <v>690</v>
      </c>
      <c r="S1228" s="29">
        <f>IF($Q1228&lt;Parâmetros!$E$19,$G1228-1,$G1228)</f>
        <v>46310</v>
      </c>
    </row>
    <row r="1229" spans="1:19" ht="15" customHeight="1" x14ac:dyDescent="0.25">
      <c r="A1229" s="128">
        <v>52484</v>
      </c>
      <c r="B1229" s="65" t="s">
        <v>487</v>
      </c>
      <c r="C1229" s="65" t="s">
        <v>76</v>
      </c>
      <c r="D1229" s="66">
        <v>46310</v>
      </c>
      <c r="E1229" s="67">
        <v>2</v>
      </c>
      <c r="F1229" s="65" t="s">
        <v>285</v>
      </c>
      <c r="G1229" s="66">
        <v>46310</v>
      </c>
      <c r="H1229" s="129">
        <v>40523809</v>
      </c>
      <c r="I1229" s="129">
        <v>10</v>
      </c>
      <c r="J1229" s="65" t="s">
        <v>1123</v>
      </c>
      <c r="K1229" s="65" t="s">
        <v>3049</v>
      </c>
      <c r="L1229" s="66">
        <v>46310</v>
      </c>
      <c r="M1229" s="65" t="s">
        <v>287</v>
      </c>
      <c r="N1229" s="65" t="s">
        <v>793</v>
      </c>
      <c r="O1229" s="65" t="s">
        <v>289</v>
      </c>
      <c r="P1229" s="66">
        <v>46310</v>
      </c>
      <c r="Q1229" s="31">
        <f t="shared" si="38"/>
        <v>760</v>
      </c>
      <c r="R1229" s="31">
        <f t="shared" si="39"/>
        <v>880</v>
      </c>
      <c r="S1229" s="29">
        <f>IF($Q1229&lt;Parâmetros!$E$19,$G1229-1,$G1229)</f>
        <v>46310</v>
      </c>
    </row>
    <row r="1230" spans="1:19" ht="15" customHeight="1" x14ac:dyDescent="0.25">
      <c r="A1230" s="128">
        <v>52484</v>
      </c>
      <c r="B1230" s="65" t="s">
        <v>487</v>
      </c>
      <c r="C1230" s="65" t="s">
        <v>76</v>
      </c>
      <c r="D1230" s="66">
        <v>46310</v>
      </c>
      <c r="E1230" s="67">
        <v>1.55</v>
      </c>
      <c r="F1230" s="65" t="s">
        <v>285</v>
      </c>
      <c r="G1230" s="66">
        <v>46310</v>
      </c>
      <c r="H1230" s="129">
        <v>40523810</v>
      </c>
      <c r="I1230" s="129">
        <v>10</v>
      </c>
      <c r="J1230" s="65" t="s">
        <v>3050</v>
      </c>
      <c r="K1230" s="65" t="s">
        <v>3051</v>
      </c>
      <c r="L1230" s="66">
        <v>46310</v>
      </c>
      <c r="M1230" s="65" t="s">
        <v>287</v>
      </c>
      <c r="N1230" s="65" t="s">
        <v>793</v>
      </c>
      <c r="O1230" s="65" t="s">
        <v>289</v>
      </c>
      <c r="P1230" s="66">
        <v>46310</v>
      </c>
      <c r="Q1230" s="31">
        <f t="shared" si="38"/>
        <v>895</v>
      </c>
      <c r="R1230" s="31">
        <f t="shared" si="39"/>
        <v>988</v>
      </c>
      <c r="S1230" s="29">
        <f>IF($Q1230&lt;Parâmetros!$E$19,$G1230-1,$G1230)</f>
        <v>46310</v>
      </c>
    </row>
    <row r="1231" spans="1:19" ht="15" customHeight="1" x14ac:dyDescent="0.25">
      <c r="A1231" s="128">
        <v>52484</v>
      </c>
      <c r="B1231" s="65" t="s">
        <v>487</v>
      </c>
      <c r="C1231" s="65" t="s">
        <v>76</v>
      </c>
      <c r="D1231" s="66">
        <v>46311</v>
      </c>
      <c r="E1231" s="67">
        <v>1.52</v>
      </c>
      <c r="F1231" s="65" t="s">
        <v>285</v>
      </c>
      <c r="G1231" s="66">
        <v>46311</v>
      </c>
      <c r="H1231" s="129">
        <v>40523809</v>
      </c>
      <c r="I1231" s="129">
        <v>10</v>
      </c>
      <c r="J1231" s="65" t="s">
        <v>3332</v>
      </c>
      <c r="K1231" s="65" t="s">
        <v>3333</v>
      </c>
      <c r="L1231" s="66">
        <v>46311</v>
      </c>
      <c r="M1231" s="65" t="s">
        <v>287</v>
      </c>
      <c r="N1231" s="65" t="s">
        <v>793</v>
      </c>
      <c r="O1231" s="65" t="s">
        <v>289</v>
      </c>
      <c r="P1231" s="66">
        <v>46311</v>
      </c>
      <c r="Q1231" s="31">
        <f t="shared" si="38"/>
        <v>449</v>
      </c>
      <c r="R1231" s="31">
        <f t="shared" si="39"/>
        <v>540</v>
      </c>
      <c r="S1231" s="29">
        <f>IF($Q1231&lt;Parâmetros!$E$19,$G1231-1,$G1231)</f>
        <v>46311</v>
      </c>
    </row>
    <row r="1232" spans="1:19" ht="15" customHeight="1" x14ac:dyDescent="0.25">
      <c r="A1232" s="128">
        <v>52484</v>
      </c>
      <c r="B1232" s="65" t="s">
        <v>487</v>
      </c>
      <c r="C1232" s="65" t="s">
        <v>76</v>
      </c>
      <c r="D1232" s="66">
        <v>46311</v>
      </c>
      <c r="E1232" s="67">
        <v>2.15</v>
      </c>
      <c r="F1232" s="65" t="s">
        <v>285</v>
      </c>
      <c r="G1232" s="66">
        <v>46311</v>
      </c>
      <c r="H1232" s="129">
        <v>40523810</v>
      </c>
      <c r="I1232" s="129">
        <v>10</v>
      </c>
      <c r="J1232" s="65" t="s">
        <v>3334</v>
      </c>
      <c r="K1232" s="65" t="s">
        <v>3335</v>
      </c>
      <c r="L1232" s="66">
        <v>46311</v>
      </c>
      <c r="M1232" s="65" t="s">
        <v>287</v>
      </c>
      <c r="N1232" s="65" t="s">
        <v>793</v>
      </c>
      <c r="O1232" s="65" t="s">
        <v>289</v>
      </c>
      <c r="P1232" s="66">
        <v>46311</v>
      </c>
      <c r="Q1232" s="31">
        <f t="shared" si="38"/>
        <v>559</v>
      </c>
      <c r="R1232" s="31">
        <f t="shared" si="39"/>
        <v>688</v>
      </c>
      <c r="S1232" s="29">
        <f>IF($Q1232&lt;Parâmetros!$E$19,$G1232-1,$G1232)</f>
        <v>46311</v>
      </c>
    </row>
    <row r="1233" spans="1:19" ht="15" customHeight="1" x14ac:dyDescent="0.25">
      <c r="A1233" s="128">
        <v>52484</v>
      </c>
      <c r="B1233" s="65" t="s">
        <v>487</v>
      </c>
      <c r="C1233" s="65" t="s">
        <v>76</v>
      </c>
      <c r="D1233" s="66">
        <v>46311</v>
      </c>
      <c r="E1233" s="67">
        <v>3.84</v>
      </c>
      <c r="F1233" s="65" t="s">
        <v>285</v>
      </c>
      <c r="G1233" s="66">
        <v>46311</v>
      </c>
      <c r="H1233" s="129">
        <v>40518341</v>
      </c>
      <c r="I1233" s="129">
        <v>10</v>
      </c>
      <c r="J1233" s="65" t="s">
        <v>3336</v>
      </c>
      <c r="K1233" s="65" t="s">
        <v>3337</v>
      </c>
      <c r="L1233" s="66">
        <v>46311</v>
      </c>
      <c r="M1233" s="65" t="s">
        <v>287</v>
      </c>
      <c r="N1233" s="65" t="s">
        <v>793</v>
      </c>
      <c r="O1233" s="65" t="s">
        <v>289</v>
      </c>
      <c r="P1233" s="66">
        <v>46311</v>
      </c>
      <c r="Q1233" s="31">
        <f t="shared" si="38"/>
        <v>761</v>
      </c>
      <c r="R1233" s="31">
        <f t="shared" si="39"/>
        <v>991</v>
      </c>
      <c r="S1233" s="29">
        <f>IF($Q1233&lt;Parâmetros!$E$19,$G1233-1,$G1233)</f>
        <v>46311</v>
      </c>
    </row>
    <row r="1234" spans="1:19" ht="15" customHeight="1" x14ac:dyDescent="0.25">
      <c r="A1234" s="128">
        <v>52484</v>
      </c>
      <c r="B1234" s="65" t="s">
        <v>487</v>
      </c>
      <c r="C1234" s="65" t="s">
        <v>76</v>
      </c>
      <c r="D1234" s="66">
        <v>46312</v>
      </c>
      <c r="E1234" s="67">
        <v>4.05</v>
      </c>
      <c r="F1234" s="65" t="s">
        <v>285</v>
      </c>
      <c r="G1234" s="66">
        <v>46312</v>
      </c>
      <c r="H1234" s="129">
        <v>40518341</v>
      </c>
      <c r="I1234" s="129">
        <v>10</v>
      </c>
      <c r="J1234" s="65" t="s">
        <v>1888</v>
      </c>
      <c r="K1234" s="65" t="s">
        <v>1489</v>
      </c>
      <c r="L1234" s="66">
        <v>46312</v>
      </c>
      <c r="M1234" s="65" t="s">
        <v>287</v>
      </c>
      <c r="N1234" s="65" t="s">
        <v>793</v>
      </c>
      <c r="O1234" s="65" t="s">
        <v>289</v>
      </c>
      <c r="P1234" s="66">
        <v>46312</v>
      </c>
      <c r="Q1234" s="31">
        <f t="shared" si="38"/>
        <v>446</v>
      </c>
      <c r="R1234" s="31">
        <f t="shared" si="39"/>
        <v>689</v>
      </c>
      <c r="S1234" s="29">
        <f>IF($Q1234&lt;Parâmetros!$E$19,$G1234-1,$G1234)</f>
        <v>46312</v>
      </c>
    </row>
    <row r="1235" spans="1:19" ht="15" customHeight="1" x14ac:dyDescent="0.25">
      <c r="A1235" s="128">
        <v>52484</v>
      </c>
      <c r="B1235" s="65" t="s">
        <v>487</v>
      </c>
      <c r="C1235" s="65" t="s">
        <v>76</v>
      </c>
      <c r="D1235" s="66">
        <v>46312</v>
      </c>
      <c r="E1235" s="67">
        <v>2.4700000000000002</v>
      </c>
      <c r="F1235" s="65" t="s">
        <v>285</v>
      </c>
      <c r="G1235" s="66">
        <v>46312</v>
      </c>
      <c r="H1235" s="129">
        <v>40518341</v>
      </c>
      <c r="I1235" s="129">
        <v>10</v>
      </c>
      <c r="J1235" s="65" t="s">
        <v>1250</v>
      </c>
      <c r="K1235" s="65" t="s">
        <v>3632</v>
      </c>
      <c r="L1235" s="66">
        <v>46312</v>
      </c>
      <c r="M1235" s="65" t="s">
        <v>287</v>
      </c>
      <c r="N1235" s="65" t="s">
        <v>793</v>
      </c>
      <c r="O1235" s="65" t="s">
        <v>289</v>
      </c>
      <c r="P1235" s="66">
        <v>46312</v>
      </c>
      <c r="Q1235" s="31">
        <f t="shared" si="38"/>
        <v>760</v>
      </c>
      <c r="R1235" s="31">
        <f t="shared" si="39"/>
        <v>909</v>
      </c>
      <c r="S1235" s="29">
        <f>IF($Q1235&lt;Parâmetros!$E$19,$G1235-1,$G1235)</f>
        <v>46312</v>
      </c>
    </row>
    <row r="1236" spans="1:19" ht="15" customHeight="1" x14ac:dyDescent="0.25">
      <c r="A1236" s="128">
        <v>52484</v>
      </c>
      <c r="B1236" s="65" t="s">
        <v>487</v>
      </c>
      <c r="C1236" s="65" t="s">
        <v>76</v>
      </c>
      <c r="D1236" s="66">
        <v>46315</v>
      </c>
      <c r="E1236" s="67">
        <v>3.82</v>
      </c>
      <c r="F1236" s="65" t="s">
        <v>285</v>
      </c>
      <c r="G1236" s="66">
        <v>46314</v>
      </c>
      <c r="H1236" s="129">
        <v>40510401</v>
      </c>
      <c r="I1236" s="129">
        <v>50</v>
      </c>
      <c r="J1236" s="65" t="s">
        <v>4130</v>
      </c>
      <c r="K1236" s="65" t="s">
        <v>2845</v>
      </c>
      <c r="L1236" s="66">
        <v>46314</v>
      </c>
      <c r="M1236" s="65" t="s">
        <v>287</v>
      </c>
      <c r="N1236" s="65" t="s">
        <v>793</v>
      </c>
      <c r="O1236" s="65" t="s">
        <v>289</v>
      </c>
      <c r="P1236" s="66">
        <v>46315</v>
      </c>
      <c r="Q1236" s="31">
        <f t="shared" si="38"/>
        <v>760</v>
      </c>
      <c r="R1236" s="31">
        <f t="shared" si="39"/>
        <v>990</v>
      </c>
      <c r="S1236" s="29">
        <f>IF($Q1236&lt;Parâmetros!$E$19,$G1236-1,$G1236)</f>
        <v>46314</v>
      </c>
    </row>
    <row r="1237" spans="1:19" ht="15" customHeight="1" x14ac:dyDescent="0.25">
      <c r="A1237" s="128">
        <v>52484</v>
      </c>
      <c r="B1237" s="65" t="s">
        <v>487</v>
      </c>
      <c r="C1237" s="65" t="s">
        <v>76</v>
      </c>
      <c r="D1237" s="66">
        <v>46315</v>
      </c>
      <c r="E1237" s="67">
        <v>4.07</v>
      </c>
      <c r="F1237" s="65" t="s">
        <v>285</v>
      </c>
      <c r="G1237" s="66">
        <v>46315</v>
      </c>
      <c r="H1237" s="129">
        <v>40510401</v>
      </c>
      <c r="I1237" s="129">
        <v>50</v>
      </c>
      <c r="J1237" s="65" t="s">
        <v>4131</v>
      </c>
      <c r="K1237" s="65" t="s">
        <v>1553</v>
      </c>
      <c r="L1237" s="66">
        <v>46315</v>
      </c>
      <c r="M1237" s="65" t="s">
        <v>287</v>
      </c>
      <c r="N1237" s="65" t="s">
        <v>793</v>
      </c>
      <c r="O1237" s="65" t="s">
        <v>289</v>
      </c>
      <c r="P1237" s="66">
        <v>46315</v>
      </c>
      <c r="Q1237" s="31">
        <f t="shared" si="38"/>
        <v>446</v>
      </c>
      <c r="R1237" s="31">
        <f t="shared" si="39"/>
        <v>690</v>
      </c>
      <c r="S1237" s="29">
        <f>IF($Q1237&lt;Parâmetros!$E$19,$G1237-1,$G1237)</f>
        <v>46315</v>
      </c>
    </row>
    <row r="1238" spans="1:19" ht="15" customHeight="1" x14ac:dyDescent="0.25">
      <c r="A1238" s="128">
        <v>52484</v>
      </c>
      <c r="B1238" s="65" t="s">
        <v>487</v>
      </c>
      <c r="C1238" s="65" t="s">
        <v>76</v>
      </c>
      <c r="D1238" s="66">
        <v>46315</v>
      </c>
      <c r="E1238" s="67">
        <v>3.7</v>
      </c>
      <c r="F1238" s="65" t="s">
        <v>285</v>
      </c>
      <c r="G1238" s="66">
        <v>46315</v>
      </c>
      <c r="H1238" s="129">
        <v>40510401</v>
      </c>
      <c r="I1238" s="129">
        <v>50</v>
      </c>
      <c r="J1238" s="65" t="s">
        <v>4132</v>
      </c>
      <c r="K1238" s="65" t="s">
        <v>4133</v>
      </c>
      <c r="L1238" s="66">
        <v>46315</v>
      </c>
      <c r="M1238" s="65" t="s">
        <v>287</v>
      </c>
      <c r="N1238" s="65" t="s">
        <v>793</v>
      </c>
      <c r="O1238" s="65" t="s">
        <v>289</v>
      </c>
      <c r="P1238" s="66">
        <v>46315</v>
      </c>
      <c r="Q1238" s="31">
        <f t="shared" si="38"/>
        <v>761</v>
      </c>
      <c r="R1238" s="31">
        <f t="shared" si="39"/>
        <v>983</v>
      </c>
      <c r="S1238" s="29">
        <f>IF($Q1238&lt;Parâmetros!$E$19,$G1238-1,$G1238)</f>
        <v>46315</v>
      </c>
    </row>
    <row r="1239" spans="1:19" ht="15" customHeight="1" x14ac:dyDescent="0.25">
      <c r="A1239" s="128">
        <v>52484</v>
      </c>
      <c r="B1239" s="65" t="s">
        <v>487</v>
      </c>
      <c r="C1239" s="65" t="s">
        <v>76</v>
      </c>
      <c r="D1239" s="66">
        <v>46317</v>
      </c>
      <c r="E1239" s="67">
        <v>3.95</v>
      </c>
      <c r="F1239" s="65" t="s">
        <v>285</v>
      </c>
      <c r="G1239" s="66">
        <v>46316</v>
      </c>
      <c r="H1239" s="129">
        <v>40521851</v>
      </c>
      <c r="I1239" s="129">
        <v>10</v>
      </c>
      <c r="J1239" s="65" t="s">
        <v>4527</v>
      </c>
      <c r="K1239" s="65" t="s">
        <v>1249</v>
      </c>
      <c r="L1239" s="66">
        <v>46316</v>
      </c>
      <c r="M1239" s="65" t="s">
        <v>287</v>
      </c>
      <c r="N1239" s="65" t="s">
        <v>793</v>
      </c>
      <c r="O1239" s="65" t="s">
        <v>289</v>
      </c>
      <c r="P1239" s="66">
        <v>46317</v>
      </c>
      <c r="Q1239" s="31">
        <f t="shared" si="38"/>
        <v>453</v>
      </c>
      <c r="R1239" s="31">
        <f t="shared" si="39"/>
        <v>690</v>
      </c>
      <c r="S1239" s="29">
        <f>IF($Q1239&lt;Parâmetros!$E$19,$G1239-1,$G1239)</f>
        <v>46316</v>
      </c>
    </row>
    <row r="1240" spans="1:19" ht="15" customHeight="1" x14ac:dyDescent="0.25">
      <c r="A1240" s="128">
        <v>52484</v>
      </c>
      <c r="B1240" s="65" t="s">
        <v>487</v>
      </c>
      <c r="C1240" s="65" t="s">
        <v>76</v>
      </c>
      <c r="D1240" s="66">
        <v>46317</v>
      </c>
      <c r="E1240" s="67">
        <v>2.92</v>
      </c>
      <c r="F1240" s="65" t="s">
        <v>285</v>
      </c>
      <c r="G1240" s="66">
        <v>46316</v>
      </c>
      <c r="H1240" s="129">
        <v>40521851</v>
      </c>
      <c r="I1240" s="129">
        <v>10</v>
      </c>
      <c r="J1240" s="65" t="s">
        <v>4141</v>
      </c>
      <c r="K1240" s="65" t="s">
        <v>4528</v>
      </c>
      <c r="L1240" s="66">
        <v>46316</v>
      </c>
      <c r="M1240" s="65" t="s">
        <v>287</v>
      </c>
      <c r="N1240" s="65" t="s">
        <v>793</v>
      </c>
      <c r="O1240" s="65" t="s">
        <v>289</v>
      </c>
      <c r="P1240" s="66">
        <v>46317</v>
      </c>
      <c r="Q1240" s="31">
        <f t="shared" si="38"/>
        <v>760</v>
      </c>
      <c r="R1240" s="31">
        <f t="shared" si="39"/>
        <v>935</v>
      </c>
      <c r="S1240" s="29">
        <f>IF($Q1240&lt;Parâmetros!$E$19,$G1240-1,$G1240)</f>
        <v>46316</v>
      </c>
    </row>
    <row r="1241" spans="1:19" ht="15" customHeight="1" x14ac:dyDescent="0.25">
      <c r="A1241" s="128">
        <v>52484</v>
      </c>
      <c r="B1241" s="65" t="s">
        <v>487</v>
      </c>
      <c r="C1241" s="65" t="s">
        <v>76</v>
      </c>
      <c r="D1241" s="66">
        <v>46319</v>
      </c>
      <c r="E1241" s="67">
        <v>3.92</v>
      </c>
      <c r="F1241" s="65" t="s">
        <v>285</v>
      </c>
      <c r="G1241" s="66">
        <v>46317</v>
      </c>
      <c r="H1241" s="129">
        <v>40521851</v>
      </c>
      <c r="I1241" s="129">
        <v>10</v>
      </c>
      <c r="J1241" s="65" t="s">
        <v>5019</v>
      </c>
      <c r="K1241" s="65" t="s">
        <v>5020</v>
      </c>
      <c r="L1241" s="66">
        <v>46317</v>
      </c>
      <c r="M1241" s="65" t="s">
        <v>287</v>
      </c>
      <c r="N1241" s="65" t="s">
        <v>793</v>
      </c>
      <c r="O1241" s="65" t="s">
        <v>289</v>
      </c>
      <c r="P1241" s="66">
        <v>46319</v>
      </c>
      <c r="Q1241" s="31">
        <f t="shared" si="38"/>
        <v>455</v>
      </c>
      <c r="R1241" s="31">
        <f t="shared" si="39"/>
        <v>690</v>
      </c>
      <c r="S1241" s="29">
        <f>IF($Q1241&lt;Parâmetros!$E$19,$G1241-1,$G1241)</f>
        <v>46317</v>
      </c>
    </row>
    <row r="1242" spans="1:19" ht="15" customHeight="1" x14ac:dyDescent="0.25">
      <c r="A1242" s="128">
        <v>52484</v>
      </c>
      <c r="B1242" s="65" t="s">
        <v>487</v>
      </c>
      <c r="C1242" s="65" t="s">
        <v>76</v>
      </c>
      <c r="D1242" s="66">
        <v>46319</v>
      </c>
      <c r="E1242" s="67">
        <v>3.89</v>
      </c>
      <c r="F1242" s="65" t="s">
        <v>285</v>
      </c>
      <c r="G1242" s="66">
        <v>46317</v>
      </c>
      <c r="H1242" s="129">
        <v>40524068</v>
      </c>
      <c r="I1242" s="129">
        <v>10</v>
      </c>
      <c r="J1242" s="65" t="s">
        <v>5021</v>
      </c>
      <c r="K1242" s="65" t="s">
        <v>3070</v>
      </c>
      <c r="L1242" s="66">
        <v>46317</v>
      </c>
      <c r="M1242" s="65" t="s">
        <v>287</v>
      </c>
      <c r="N1242" s="65" t="s">
        <v>793</v>
      </c>
      <c r="O1242" s="65" t="s">
        <v>289</v>
      </c>
      <c r="P1242" s="66">
        <v>46319</v>
      </c>
      <c r="Q1242" s="31">
        <f t="shared" si="38"/>
        <v>761</v>
      </c>
      <c r="R1242" s="31">
        <f t="shared" si="39"/>
        <v>995</v>
      </c>
      <c r="S1242" s="29">
        <f>IF($Q1242&lt;Parâmetros!$E$19,$G1242-1,$G1242)</f>
        <v>46317</v>
      </c>
    </row>
    <row r="1243" spans="1:19" ht="15" customHeight="1" x14ac:dyDescent="0.25">
      <c r="A1243" s="128">
        <v>52484</v>
      </c>
      <c r="B1243" s="65" t="s">
        <v>487</v>
      </c>
      <c r="C1243" s="65" t="s">
        <v>76</v>
      </c>
      <c r="D1243" s="66">
        <v>46319</v>
      </c>
      <c r="E1243" s="67">
        <v>4</v>
      </c>
      <c r="F1243" s="65" t="s">
        <v>285</v>
      </c>
      <c r="G1243" s="66">
        <v>46318</v>
      </c>
      <c r="H1243" s="129">
        <v>40524068</v>
      </c>
      <c r="I1243" s="129">
        <v>10</v>
      </c>
      <c r="J1243" s="65" t="s">
        <v>5022</v>
      </c>
      <c r="K1243" s="65" t="s">
        <v>2709</v>
      </c>
      <c r="L1243" s="66">
        <v>46318</v>
      </c>
      <c r="M1243" s="65" t="s">
        <v>287</v>
      </c>
      <c r="N1243" s="65" t="s">
        <v>793</v>
      </c>
      <c r="O1243" s="65" t="s">
        <v>289</v>
      </c>
      <c r="P1243" s="66">
        <v>46319</v>
      </c>
      <c r="Q1243" s="31">
        <f t="shared" si="38"/>
        <v>450</v>
      </c>
      <c r="R1243" s="31">
        <f t="shared" si="39"/>
        <v>690</v>
      </c>
      <c r="S1243" s="29">
        <f>IF($Q1243&lt;Parâmetros!$E$19,$G1243-1,$G1243)</f>
        <v>46318</v>
      </c>
    </row>
    <row r="1244" spans="1:19" ht="15" customHeight="1" x14ac:dyDescent="0.25">
      <c r="A1244" s="128">
        <v>52484</v>
      </c>
      <c r="B1244" s="65" t="s">
        <v>487</v>
      </c>
      <c r="C1244" s="65" t="s">
        <v>76</v>
      </c>
      <c r="D1244" s="66">
        <v>46319</v>
      </c>
      <c r="E1244" s="67">
        <v>4.07</v>
      </c>
      <c r="F1244" s="65" t="s">
        <v>285</v>
      </c>
      <c r="G1244" s="66">
        <v>46318</v>
      </c>
      <c r="H1244" s="129">
        <v>40524068</v>
      </c>
      <c r="I1244" s="129">
        <v>10</v>
      </c>
      <c r="J1244" s="65" t="s">
        <v>5023</v>
      </c>
      <c r="K1244" s="65" t="s">
        <v>5024</v>
      </c>
      <c r="L1244" s="66">
        <v>46318</v>
      </c>
      <c r="M1244" s="65" t="s">
        <v>287</v>
      </c>
      <c r="N1244" s="65" t="s">
        <v>793</v>
      </c>
      <c r="O1244" s="65" t="s">
        <v>289</v>
      </c>
      <c r="P1244" s="66">
        <v>46319</v>
      </c>
      <c r="Q1244" s="31">
        <f t="shared" si="38"/>
        <v>761</v>
      </c>
      <c r="R1244" s="31">
        <f t="shared" si="39"/>
        <v>1006</v>
      </c>
      <c r="S1244" s="29">
        <f>IF($Q1244&lt;Parâmetros!$E$19,$G1244-1,$G1244)</f>
        <v>46318</v>
      </c>
    </row>
    <row r="1245" spans="1:19" ht="15" customHeight="1" x14ac:dyDescent="0.25">
      <c r="A1245" s="128">
        <v>52498</v>
      </c>
      <c r="B1245" s="65" t="s">
        <v>59</v>
      </c>
      <c r="C1245" s="65" t="s">
        <v>72</v>
      </c>
      <c r="D1245" s="66">
        <v>46300</v>
      </c>
      <c r="E1245" s="67">
        <v>0.59</v>
      </c>
      <c r="F1245" s="65" t="s">
        <v>285</v>
      </c>
      <c r="G1245" s="66">
        <v>46296</v>
      </c>
      <c r="H1245" s="129">
        <v>40520754</v>
      </c>
      <c r="I1245" s="129">
        <v>10</v>
      </c>
      <c r="J1245" s="65" t="s">
        <v>496</v>
      </c>
      <c r="K1245" s="65" t="s">
        <v>497</v>
      </c>
      <c r="L1245" s="66">
        <v>46296</v>
      </c>
      <c r="M1245" s="65" t="s">
        <v>287</v>
      </c>
      <c r="N1245" s="65" t="s">
        <v>793</v>
      </c>
      <c r="O1245" s="65" t="s">
        <v>289</v>
      </c>
      <c r="P1245" s="66">
        <v>46300</v>
      </c>
      <c r="Q1245" s="31">
        <f t="shared" si="38"/>
        <v>1355</v>
      </c>
      <c r="R1245" s="31">
        <f t="shared" si="39"/>
        <v>1390</v>
      </c>
      <c r="S1245" s="29">
        <f>IF($Q1245&lt;Parâmetros!$E$19,$G1245-1,$G1245)</f>
        <v>46296</v>
      </c>
    </row>
    <row r="1246" spans="1:19" ht="15" customHeight="1" x14ac:dyDescent="0.25">
      <c r="A1246" s="128">
        <v>52498</v>
      </c>
      <c r="B1246" s="65" t="s">
        <v>59</v>
      </c>
      <c r="C1246" s="65" t="s">
        <v>72</v>
      </c>
      <c r="D1246" s="66">
        <v>46300</v>
      </c>
      <c r="E1246" s="67">
        <v>7.31</v>
      </c>
      <c r="F1246" s="65" t="s">
        <v>285</v>
      </c>
      <c r="G1246" s="66">
        <v>46297</v>
      </c>
      <c r="H1246" s="129">
        <v>40522370</v>
      </c>
      <c r="I1246" s="129">
        <v>10</v>
      </c>
      <c r="J1246" s="65" t="s">
        <v>498</v>
      </c>
      <c r="K1246" s="65" t="s">
        <v>499</v>
      </c>
      <c r="L1246" s="66">
        <v>46297</v>
      </c>
      <c r="M1246" s="65" t="s">
        <v>287</v>
      </c>
      <c r="N1246" s="65" t="s">
        <v>793</v>
      </c>
      <c r="O1246" s="65" t="s">
        <v>289</v>
      </c>
      <c r="P1246" s="66">
        <v>46300</v>
      </c>
      <c r="Q1246" s="31">
        <f t="shared" si="38"/>
        <v>941</v>
      </c>
      <c r="R1246" s="31">
        <f t="shared" si="39"/>
        <v>1380</v>
      </c>
      <c r="S1246" s="29">
        <f>IF($Q1246&lt;Parâmetros!$E$19,$G1246-1,$G1246)</f>
        <v>46297</v>
      </c>
    </row>
    <row r="1247" spans="1:19" ht="15" customHeight="1" x14ac:dyDescent="0.25">
      <c r="A1247" s="128">
        <v>52498</v>
      </c>
      <c r="B1247" s="65" t="s">
        <v>59</v>
      </c>
      <c r="C1247" s="65" t="s">
        <v>72</v>
      </c>
      <c r="D1247" s="66">
        <v>46300</v>
      </c>
      <c r="E1247" s="67">
        <v>7.05</v>
      </c>
      <c r="F1247" s="65" t="s">
        <v>285</v>
      </c>
      <c r="G1247" s="66">
        <v>46300</v>
      </c>
      <c r="H1247" s="129">
        <v>40521389</v>
      </c>
      <c r="I1247" s="129">
        <v>10</v>
      </c>
      <c r="J1247" s="65" t="s">
        <v>500</v>
      </c>
      <c r="K1247" s="65" t="s">
        <v>501</v>
      </c>
      <c r="L1247" s="66">
        <v>46300</v>
      </c>
      <c r="M1247" s="65" t="s">
        <v>287</v>
      </c>
      <c r="N1247" s="65" t="s">
        <v>793</v>
      </c>
      <c r="O1247" s="65" t="s">
        <v>289</v>
      </c>
      <c r="P1247" s="66">
        <v>46300</v>
      </c>
      <c r="Q1247" s="31">
        <f t="shared" si="38"/>
        <v>935</v>
      </c>
      <c r="R1247" s="31">
        <f t="shared" si="39"/>
        <v>1358</v>
      </c>
      <c r="S1247" s="29">
        <f>IF($Q1247&lt;Parâmetros!$E$19,$G1247-1,$G1247)</f>
        <v>46300</v>
      </c>
    </row>
    <row r="1248" spans="1:19" ht="15" customHeight="1" x14ac:dyDescent="0.25">
      <c r="A1248" s="128">
        <v>52498</v>
      </c>
      <c r="B1248" s="65" t="s">
        <v>59</v>
      </c>
      <c r="C1248" s="65" t="s">
        <v>72</v>
      </c>
      <c r="D1248" s="66">
        <v>46300</v>
      </c>
      <c r="E1248" s="67">
        <v>0.26</v>
      </c>
      <c r="F1248" s="65" t="s">
        <v>285</v>
      </c>
      <c r="G1248" s="66">
        <v>46300</v>
      </c>
      <c r="H1248" s="129">
        <v>40521389</v>
      </c>
      <c r="I1248" s="129">
        <v>10</v>
      </c>
      <c r="J1248" s="65" t="s">
        <v>502</v>
      </c>
      <c r="K1248" s="65" t="s">
        <v>503</v>
      </c>
      <c r="L1248" s="66">
        <v>46300</v>
      </c>
      <c r="M1248" s="65" t="s">
        <v>287</v>
      </c>
      <c r="N1248" s="65" t="s">
        <v>793</v>
      </c>
      <c r="O1248" s="65" t="s">
        <v>289</v>
      </c>
      <c r="P1248" s="66">
        <v>46300</v>
      </c>
      <c r="Q1248" s="31">
        <f t="shared" si="38"/>
        <v>1360</v>
      </c>
      <c r="R1248" s="31">
        <f t="shared" si="39"/>
        <v>1376</v>
      </c>
      <c r="S1248" s="29">
        <f>IF($Q1248&lt;Parâmetros!$E$19,$G1248-1,$G1248)</f>
        <v>46300</v>
      </c>
    </row>
    <row r="1249" spans="1:19" ht="15" customHeight="1" x14ac:dyDescent="0.25">
      <c r="A1249" s="128">
        <v>52498</v>
      </c>
      <c r="B1249" s="65" t="s">
        <v>59</v>
      </c>
      <c r="C1249" s="65" t="s">
        <v>72</v>
      </c>
      <c r="D1249" s="66">
        <v>46301</v>
      </c>
      <c r="E1249" s="67">
        <v>7.45</v>
      </c>
      <c r="F1249" s="65" t="s">
        <v>285</v>
      </c>
      <c r="G1249" s="66">
        <v>46301</v>
      </c>
      <c r="H1249" s="129">
        <v>40515467</v>
      </c>
      <c r="I1249" s="129">
        <v>10</v>
      </c>
      <c r="J1249" s="65" t="s">
        <v>373</v>
      </c>
      <c r="K1249" s="65" t="s">
        <v>852</v>
      </c>
      <c r="L1249" s="66">
        <v>46301</v>
      </c>
      <c r="M1249" s="65" t="s">
        <v>287</v>
      </c>
      <c r="N1249" s="65" t="s">
        <v>793</v>
      </c>
      <c r="O1249" s="65" t="s">
        <v>289</v>
      </c>
      <c r="P1249" s="66">
        <v>46301</v>
      </c>
      <c r="Q1249" s="31">
        <f t="shared" si="38"/>
        <v>935</v>
      </c>
      <c r="R1249" s="31">
        <f t="shared" si="39"/>
        <v>1382</v>
      </c>
      <c r="S1249" s="29">
        <f>IF($Q1249&lt;Parâmetros!$E$19,$G1249-1,$G1249)</f>
        <v>46301</v>
      </c>
    </row>
    <row r="1250" spans="1:19" ht="15" customHeight="1" x14ac:dyDescent="0.25">
      <c r="A1250" s="128">
        <v>52498</v>
      </c>
      <c r="B1250" s="65" t="s">
        <v>59</v>
      </c>
      <c r="C1250" s="65" t="s">
        <v>72</v>
      </c>
      <c r="D1250" s="66">
        <v>46302</v>
      </c>
      <c r="E1250" s="67">
        <v>0.27</v>
      </c>
      <c r="F1250" s="65" t="s">
        <v>285</v>
      </c>
      <c r="G1250" s="66">
        <v>46302</v>
      </c>
      <c r="H1250" s="129">
        <v>40516037</v>
      </c>
      <c r="I1250" s="129">
        <v>10</v>
      </c>
      <c r="J1250" s="65" t="s">
        <v>1003</v>
      </c>
      <c r="K1250" s="65" t="s">
        <v>1004</v>
      </c>
      <c r="L1250" s="66">
        <v>46302</v>
      </c>
      <c r="M1250" s="65" t="s">
        <v>315</v>
      </c>
      <c r="N1250" s="129">
        <v>3003887</v>
      </c>
      <c r="O1250" s="65" t="s">
        <v>289</v>
      </c>
      <c r="P1250" s="66">
        <v>46302</v>
      </c>
      <c r="Q1250" s="31">
        <f t="shared" si="38"/>
        <v>946</v>
      </c>
      <c r="R1250" s="31">
        <f t="shared" si="39"/>
        <v>962</v>
      </c>
      <c r="S1250" s="29">
        <f>IF($Q1250&lt;Parâmetros!$E$19,$G1250-1,$G1250)</f>
        <v>46302</v>
      </c>
    </row>
    <row r="1251" spans="1:19" ht="15" customHeight="1" x14ac:dyDescent="0.25">
      <c r="A1251" s="128">
        <v>52498</v>
      </c>
      <c r="B1251" s="65" t="s">
        <v>59</v>
      </c>
      <c r="C1251" s="65" t="s">
        <v>72</v>
      </c>
      <c r="D1251" s="66">
        <v>46302</v>
      </c>
      <c r="E1251" s="67">
        <v>0.38</v>
      </c>
      <c r="F1251" s="65" t="s">
        <v>285</v>
      </c>
      <c r="G1251" s="66">
        <v>46302</v>
      </c>
      <c r="H1251" s="129">
        <v>40516039</v>
      </c>
      <c r="I1251" s="129">
        <v>10</v>
      </c>
      <c r="J1251" s="65" t="s">
        <v>1005</v>
      </c>
      <c r="K1251" s="65" t="s">
        <v>1006</v>
      </c>
      <c r="L1251" s="66">
        <v>46302</v>
      </c>
      <c r="M1251" s="65" t="s">
        <v>315</v>
      </c>
      <c r="N1251" s="129">
        <v>3003231</v>
      </c>
      <c r="O1251" s="65" t="s">
        <v>289</v>
      </c>
      <c r="P1251" s="66">
        <v>46302</v>
      </c>
      <c r="Q1251" s="31">
        <f t="shared" si="38"/>
        <v>963</v>
      </c>
      <c r="R1251" s="31">
        <f t="shared" si="39"/>
        <v>985</v>
      </c>
      <c r="S1251" s="29">
        <f>IF($Q1251&lt;Parâmetros!$E$19,$G1251-1,$G1251)</f>
        <v>46302</v>
      </c>
    </row>
    <row r="1252" spans="1:19" ht="15" customHeight="1" x14ac:dyDescent="0.25">
      <c r="A1252" s="128">
        <v>52498</v>
      </c>
      <c r="B1252" s="65" t="s">
        <v>59</v>
      </c>
      <c r="C1252" s="65" t="s">
        <v>72</v>
      </c>
      <c r="D1252" s="66">
        <v>46302</v>
      </c>
      <c r="E1252" s="67">
        <v>0.11</v>
      </c>
      <c r="F1252" s="65" t="s">
        <v>285</v>
      </c>
      <c r="G1252" s="66">
        <v>46302</v>
      </c>
      <c r="H1252" s="129">
        <v>40516041</v>
      </c>
      <c r="I1252" s="129">
        <v>10</v>
      </c>
      <c r="J1252" s="65" t="s">
        <v>1007</v>
      </c>
      <c r="K1252" s="65" t="s">
        <v>1008</v>
      </c>
      <c r="L1252" s="66">
        <v>46302</v>
      </c>
      <c r="M1252" s="65" t="s">
        <v>315</v>
      </c>
      <c r="N1252" s="129">
        <v>3002761</v>
      </c>
      <c r="O1252" s="65" t="s">
        <v>289</v>
      </c>
      <c r="P1252" s="66">
        <v>46302</v>
      </c>
      <c r="Q1252" s="31">
        <f t="shared" si="38"/>
        <v>986</v>
      </c>
      <c r="R1252" s="31">
        <f t="shared" si="39"/>
        <v>993</v>
      </c>
      <c r="S1252" s="29">
        <f>IF($Q1252&lt;Parâmetros!$E$19,$G1252-1,$G1252)</f>
        <v>46302</v>
      </c>
    </row>
    <row r="1253" spans="1:19" ht="15" customHeight="1" x14ac:dyDescent="0.25">
      <c r="A1253" s="128">
        <v>52498</v>
      </c>
      <c r="B1253" s="65" t="s">
        <v>59</v>
      </c>
      <c r="C1253" s="65" t="s">
        <v>72</v>
      </c>
      <c r="D1253" s="66">
        <v>46302</v>
      </c>
      <c r="E1253" s="67">
        <v>0.1</v>
      </c>
      <c r="F1253" s="65" t="s">
        <v>285</v>
      </c>
      <c r="G1253" s="66">
        <v>46302</v>
      </c>
      <c r="H1253" s="129">
        <v>40516044</v>
      </c>
      <c r="I1253" s="129">
        <v>10</v>
      </c>
      <c r="J1253" s="65" t="s">
        <v>1009</v>
      </c>
      <c r="K1253" s="65" t="s">
        <v>1010</v>
      </c>
      <c r="L1253" s="66">
        <v>46302</v>
      </c>
      <c r="M1253" s="65" t="s">
        <v>315</v>
      </c>
      <c r="N1253" s="129">
        <v>3002763</v>
      </c>
      <c r="O1253" s="65" t="s">
        <v>289</v>
      </c>
      <c r="P1253" s="66">
        <v>46302</v>
      </c>
      <c r="Q1253" s="31">
        <f t="shared" si="38"/>
        <v>993</v>
      </c>
      <c r="R1253" s="31">
        <f t="shared" si="39"/>
        <v>999</v>
      </c>
      <c r="S1253" s="29">
        <f>IF($Q1253&lt;Parâmetros!$E$19,$G1253-1,$G1253)</f>
        <v>46302</v>
      </c>
    </row>
    <row r="1254" spans="1:19" ht="15" customHeight="1" x14ac:dyDescent="0.25">
      <c r="A1254" s="128">
        <v>52498</v>
      </c>
      <c r="B1254" s="65" t="s">
        <v>59</v>
      </c>
      <c r="C1254" s="65" t="s">
        <v>72</v>
      </c>
      <c r="D1254" s="66">
        <v>46302</v>
      </c>
      <c r="E1254" s="67">
        <v>0.13</v>
      </c>
      <c r="F1254" s="65" t="s">
        <v>285</v>
      </c>
      <c r="G1254" s="66">
        <v>46302</v>
      </c>
      <c r="H1254" s="129">
        <v>40516045</v>
      </c>
      <c r="I1254" s="129">
        <v>10</v>
      </c>
      <c r="J1254" s="65" t="s">
        <v>1011</v>
      </c>
      <c r="K1254" s="65" t="s">
        <v>1012</v>
      </c>
      <c r="L1254" s="66">
        <v>46302</v>
      </c>
      <c r="M1254" s="65" t="s">
        <v>315</v>
      </c>
      <c r="N1254" s="129">
        <v>3006423</v>
      </c>
      <c r="O1254" s="65" t="s">
        <v>289</v>
      </c>
      <c r="P1254" s="66">
        <v>46302</v>
      </c>
      <c r="Q1254" s="31">
        <f t="shared" si="38"/>
        <v>999</v>
      </c>
      <c r="R1254" s="31">
        <f t="shared" si="39"/>
        <v>1007</v>
      </c>
      <c r="S1254" s="29">
        <f>IF($Q1254&lt;Parâmetros!$E$19,$G1254-1,$G1254)</f>
        <v>46302</v>
      </c>
    </row>
    <row r="1255" spans="1:19" ht="15" customHeight="1" x14ac:dyDescent="0.25">
      <c r="A1255" s="128">
        <v>52498</v>
      </c>
      <c r="B1255" s="65" t="s">
        <v>59</v>
      </c>
      <c r="C1255" s="65" t="s">
        <v>72</v>
      </c>
      <c r="D1255" s="66">
        <v>46302</v>
      </c>
      <c r="E1255" s="67">
        <v>0.13</v>
      </c>
      <c r="F1255" s="65" t="s">
        <v>285</v>
      </c>
      <c r="G1255" s="66">
        <v>46302</v>
      </c>
      <c r="H1255" s="129">
        <v>40516047</v>
      </c>
      <c r="I1255" s="129">
        <v>10</v>
      </c>
      <c r="J1255" s="65" t="s">
        <v>1013</v>
      </c>
      <c r="K1255" s="65" t="s">
        <v>1014</v>
      </c>
      <c r="L1255" s="66">
        <v>46302</v>
      </c>
      <c r="M1255" s="65" t="s">
        <v>315</v>
      </c>
      <c r="N1255" s="129">
        <v>3002683</v>
      </c>
      <c r="O1255" s="65" t="s">
        <v>289</v>
      </c>
      <c r="P1255" s="66">
        <v>46302</v>
      </c>
      <c r="Q1255" s="31">
        <f t="shared" si="38"/>
        <v>1008</v>
      </c>
      <c r="R1255" s="31">
        <f t="shared" si="39"/>
        <v>1016</v>
      </c>
      <c r="S1255" s="29">
        <f>IF($Q1255&lt;Parâmetros!$E$19,$G1255-1,$G1255)</f>
        <v>46302</v>
      </c>
    </row>
    <row r="1256" spans="1:19" ht="15" customHeight="1" x14ac:dyDescent="0.25">
      <c r="A1256" s="128">
        <v>52498</v>
      </c>
      <c r="B1256" s="65" t="s">
        <v>59</v>
      </c>
      <c r="C1256" s="65" t="s">
        <v>72</v>
      </c>
      <c r="D1256" s="66">
        <v>46302</v>
      </c>
      <c r="E1256" s="67">
        <v>0.45</v>
      </c>
      <c r="F1256" s="65" t="s">
        <v>285</v>
      </c>
      <c r="G1256" s="66">
        <v>46302</v>
      </c>
      <c r="H1256" s="129">
        <v>40516050</v>
      </c>
      <c r="I1256" s="129">
        <v>10</v>
      </c>
      <c r="J1256" s="65" t="s">
        <v>1015</v>
      </c>
      <c r="K1256" s="65" t="s">
        <v>1016</v>
      </c>
      <c r="L1256" s="66">
        <v>46302</v>
      </c>
      <c r="M1256" s="65" t="s">
        <v>315</v>
      </c>
      <c r="N1256" s="129">
        <v>3003097</v>
      </c>
      <c r="O1256" s="65" t="s">
        <v>289</v>
      </c>
      <c r="P1256" s="66">
        <v>46302</v>
      </c>
      <c r="Q1256" s="31">
        <f t="shared" si="38"/>
        <v>1016</v>
      </c>
      <c r="R1256" s="31">
        <f t="shared" si="39"/>
        <v>1044</v>
      </c>
      <c r="S1256" s="29">
        <f>IF($Q1256&lt;Parâmetros!$E$19,$G1256-1,$G1256)</f>
        <v>46302</v>
      </c>
    </row>
    <row r="1257" spans="1:19" ht="15" customHeight="1" x14ac:dyDescent="0.25">
      <c r="A1257" s="128">
        <v>52498</v>
      </c>
      <c r="B1257" s="65" t="s">
        <v>59</v>
      </c>
      <c r="C1257" s="65" t="s">
        <v>72</v>
      </c>
      <c r="D1257" s="66">
        <v>46302</v>
      </c>
      <c r="E1257" s="67">
        <v>5.92</v>
      </c>
      <c r="F1257" s="65" t="s">
        <v>285</v>
      </c>
      <c r="G1257" s="66">
        <v>46302</v>
      </c>
      <c r="H1257" s="129">
        <v>40523370</v>
      </c>
      <c r="I1257" s="129">
        <v>10</v>
      </c>
      <c r="J1257" s="65" t="s">
        <v>1017</v>
      </c>
      <c r="K1257" s="65" t="s">
        <v>1018</v>
      </c>
      <c r="L1257" s="66">
        <v>46302</v>
      </c>
      <c r="M1257" s="65" t="s">
        <v>287</v>
      </c>
      <c r="N1257" s="65" t="s">
        <v>793</v>
      </c>
      <c r="O1257" s="65" t="s">
        <v>289</v>
      </c>
      <c r="P1257" s="66">
        <v>46302</v>
      </c>
      <c r="Q1257" s="31">
        <f t="shared" si="38"/>
        <v>1047</v>
      </c>
      <c r="R1257" s="31">
        <f t="shared" si="39"/>
        <v>1402</v>
      </c>
      <c r="S1257" s="29">
        <f>IF($Q1257&lt;Parâmetros!$E$19,$G1257-1,$G1257)</f>
        <v>46302</v>
      </c>
    </row>
    <row r="1258" spans="1:19" ht="15" customHeight="1" x14ac:dyDescent="0.25">
      <c r="A1258" s="128">
        <v>52498</v>
      </c>
      <c r="B1258" s="65" t="s">
        <v>59</v>
      </c>
      <c r="C1258" s="65" t="s">
        <v>72</v>
      </c>
      <c r="D1258" s="66">
        <v>46303</v>
      </c>
      <c r="E1258" s="67">
        <v>7.62</v>
      </c>
      <c r="F1258" s="65" t="s">
        <v>285</v>
      </c>
      <c r="G1258" s="66">
        <v>46303</v>
      </c>
      <c r="H1258" s="129">
        <v>40523820</v>
      </c>
      <c r="I1258" s="129">
        <v>10</v>
      </c>
      <c r="J1258" s="65" t="s">
        <v>1258</v>
      </c>
      <c r="K1258" s="65" t="s">
        <v>1259</v>
      </c>
      <c r="L1258" s="66">
        <v>46303</v>
      </c>
      <c r="M1258" s="65" t="s">
        <v>287</v>
      </c>
      <c r="N1258" s="65" t="s">
        <v>793</v>
      </c>
      <c r="O1258" s="65" t="s">
        <v>289</v>
      </c>
      <c r="P1258" s="66">
        <v>46303</v>
      </c>
      <c r="Q1258" s="31">
        <f t="shared" si="38"/>
        <v>924</v>
      </c>
      <c r="R1258" s="31">
        <f t="shared" si="39"/>
        <v>1381</v>
      </c>
      <c r="S1258" s="29">
        <f>IF($Q1258&lt;Parâmetros!$E$19,$G1258-1,$G1258)</f>
        <v>46303</v>
      </c>
    </row>
    <row r="1259" spans="1:19" ht="15" customHeight="1" x14ac:dyDescent="0.25">
      <c r="A1259" s="128">
        <v>52498</v>
      </c>
      <c r="B1259" s="65" t="s">
        <v>59</v>
      </c>
      <c r="C1259" s="65" t="s">
        <v>72</v>
      </c>
      <c r="D1259" s="66">
        <v>46305</v>
      </c>
      <c r="E1259" s="67">
        <v>5.4</v>
      </c>
      <c r="F1259" s="65" t="s">
        <v>285</v>
      </c>
      <c r="G1259" s="66">
        <v>46305</v>
      </c>
      <c r="H1259" s="129">
        <v>40522900</v>
      </c>
      <c r="I1259" s="129">
        <v>10</v>
      </c>
      <c r="J1259" s="65" t="s">
        <v>1825</v>
      </c>
      <c r="K1259" s="65" t="s">
        <v>1826</v>
      </c>
      <c r="L1259" s="66">
        <v>46305</v>
      </c>
      <c r="M1259" s="65" t="s">
        <v>287</v>
      </c>
      <c r="N1259" s="65" t="s">
        <v>793</v>
      </c>
      <c r="O1259" s="65" t="s">
        <v>289</v>
      </c>
      <c r="P1259" s="66">
        <v>46305</v>
      </c>
      <c r="Q1259" s="31">
        <f t="shared" si="38"/>
        <v>936</v>
      </c>
      <c r="R1259" s="31">
        <f t="shared" si="39"/>
        <v>1260</v>
      </c>
      <c r="S1259" s="29">
        <f>IF($Q1259&lt;Parâmetros!$E$19,$G1259-1,$G1259)</f>
        <v>46305</v>
      </c>
    </row>
    <row r="1260" spans="1:19" ht="15" customHeight="1" x14ac:dyDescent="0.25">
      <c r="A1260" s="128">
        <v>52498</v>
      </c>
      <c r="B1260" s="65" t="s">
        <v>59</v>
      </c>
      <c r="C1260" s="65" t="s">
        <v>72</v>
      </c>
      <c r="D1260" s="66">
        <v>46305</v>
      </c>
      <c r="E1260" s="67">
        <v>1.79</v>
      </c>
      <c r="F1260" s="65" t="s">
        <v>285</v>
      </c>
      <c r="G1260" s="66">
        <v>46305</v>
      </c>
      <c r="H1260" s="129">
        <v>40523820</v>
      </c>
      <c r="I1260" s="129">
        <v>10</v>
      </c>
      <c r="J1260" s="65" t="s">
        <v>1827</v>
      </c>
      <c r="K1260" s="65" t="s">
        <v>1828</v>
      </c>
      <c r="L1260" s="66">
        <v>46305</v>
      </c>
      <c r="M1260" s="65" t="s">
        <v>287</v>
      </c>
      <c r="N1260" s="65" t="s">
        <v>793</v>
      </c>
      <c r="O1260" s="65" t="s">
        <v>289</v>
      </c>
      <c r="P1260" s="66">
        <v>46305</v>
      </c>
      <c r="Q1260" s="31">
        <f t="shared" si="38"/>
        <v>1271</v>
      </c>
      <c r="R1260" s="31">
        <f t="shared" si="39"/>
        <v>1378</v>
      </c>
      <c r="S1260" s="29">
        <f>IF($Q1260&lt;Parâmetros!$E$19,$G1260-1,$G1260)</f>
        <v>46305</v>
      </c>
    </row>
    <row r="1261" spans="1:19" ht="15" customHeight="1" x14ac:dyDescent="0.25">
      <c r="A1261" s="128">
        <v>52498</v>
      </c>
      <c r="B1261" s="65" t="s">
        <v>59</v>
      </c>
      <c r="C1261" s="65" t="s">
        <v>72</v>
      </c>
      <c r="D1261" s="66">
        <v>46306</v>
      </c>
      <c r="E1261" s="67">
        <v>0.16</v>
      </c>
      <c r="F1261" s="65" t="s">
        <v>285</v>
      </c>
      <c r="G1261" s="66">
        <v>46306</v>
      </c>
      <c r="H1261" s="129">
        <v>40516050</v>
      </c>
      <c r="I1261" s="129">
        <v>10</v>
      </c>
      <c r="J1261" s="65" t="s">
        <v>1829</v>
      </c>
      <c r="K1261" s="65" t="s">
        <v>1830</v>
      </c>
      <c r="L1261" s="66">
        <v>46306</v>
      </c>
      <c r="M1261" s="65" t="s">
        <v>315</v>
      </c>
      <c r="N1261" s="129">
        <v>3003097</v>
      </c>
      <c r="O1261" s="65" t="s">
        <v>289</v>
      </c>
      <c r="P1261" s="66">
        <v>46306</v>
      </c>
      <c r="Q1261" s="31">
        <f t="shared" si="38"/>
        <v>958</v>
      </c>
      <c r="R1261" s="31">
        <f t="shared" si="39"/>
        <v>968</v>
      </c>
      <c r="S1261" s="29">
        <f>IF($Q1261&lt;Parâmetros!$E$19,$G1261-1,$G1261)</f>
        <v>46306</v>
      </c>
    </row>
    <row r="1262" spans="1:19" ht="15" customHeight="1" x14ac:dyDescent="0.25">
      <c r="A1262" s="128">
        <v>52498</v>
      </c>
      <c r="B1262" s="65" t="s">
        <v>59</v>
      </c>
      <c r="C1262" s="65" t="s">
        <v>72</v>
      </c>
      <c r="D1262" s="66">
        <v>46306</v>
      </c>
      <c r="E1262" s="67">
        <v>0.22</v>
      </c>
      <c r="F1262" s="65" t="s">
        <v>285</v>
      </c>
      <c r="G1262" s="66">
        <v>46306</v>
      </c>
      <c r="H1262" s="129">
        <v>40516051</v>
      </c>
      <c r="I1262" s="129">
        <v>10</v>
      </c>
      <c r="J1262" s="65" t="s">
        <v>1831</v>
      </c>
      <c r="K1262" s="65" t="s">
        <v>1832</v>
      </c>
      <c r="L1262" s="66">
        <v>46306</v>
      </c>
      <c r="M1262" s="65" t="s">
        <v>315</v>
      </c>
      <c r="N1262" s="129">
        <v>3003098</v>
      </c>
      <c r="O1262" s="65" t="s">
        <v>289</v>
      </c>
      <c r="P1262" s="66">
        <v>46306</v>
      </c>
      <c r="Q1262" s="31">
        <f t="shared" si="38"/>
        <v>969</v>
      </c>
      <c r="R1262" s="31">
        <f t="shared" si="39"/>
        <v>982</v>
      </c>
      <c r="S1262" s="29">
        <f>IF($Q1262&lt;Parâmetros!$E$19,$G1262-1,$G1262)</f>
        <v>46306</v>
      </c>
    </row>
    <row r="1263" spans="1:19" ht="15" customHeight="1" x14ac:dyDescent="0.25">
      <c r="A1263" s="128">
        <v>52498</v>
      </c>
      <c r="B1263" s="65" t="s">
        <v>59</v>
      </c>
      <c r="C1263" s="65" t="s">
        <v>72</v>
      </c>
      <c r="D1263" s="66">
        <v>46306</v>
      </c>
      <c r="E1263" s="67">
        <v>0.3</v>
      </c>
      <c r="F1263" s="65" t="s">
        <v>285</v>
      </c>
      <c r="G1263" s="66">
        <v>46306</v>
      </c>
      <c r="H1263" s="129">
        <v>40516287</v>
      </c>
      <c r="I1263" s="129">
        <v>10</v>
      </c>
      <c r="J1263" s="65" t="s">
        <v>1833</v>
      </c>
      <c r="K1263" s="65" t="s">
        <v>1834</v>
      </c>
      <c r="L1263" s="66">
        <v>46306</v>
      </c>
      <c r="M1263" s="65" t="s">
        <v>315</v>
      </c>
      <c r="N1263" s="129">
        <v>3007152</v>
      </c>
      <c r="O1263" s="65" t="s">
        <v>289</v>
      </c>
      <c r="P1263" s="66">
        <v>46306</v>
      </c>
      <c r="Q1263" s="31">
        <f t="shared" si="38"/>
        <v>983</v>
      </c>
      <c r="R1263" s="31">
        <f t="shared" si="39"/>
        <v>1000</v>
      </c>
      <c r="S1263" s="29">
        <f>IF($Q1263&lt;Parâmetros!$E$19,$G1263-1,$G1263)</f>
        <v>46306</v>
      </c>
    </row>
    <row r="1264" spans="1:19" ht="15" customHeight="1" x14ac:dyDescent="0.25">
      <c r="A1264" s="128">
        <v>52498</v>
      </c>
      <c r="B1264" s="65" t="s">
        <v>59</v>
      </c>
      <c r="C1264" s="65" t="s">
        <v>72</v>
      </c>
      <c r="D1264" s="66">
        <v>46306</v>
      </c>
      <c r="E1264" s="67">
        <v>0.75</v>
      </c>
      <c r="F1264" s="65" t="s">
        <v>285</v>
      </c>
      <c r="G1264" s="66">
        <v>46306</v>
      </c>
      <c r="H1264" s="129">
        <v>40516301</v>
      </c>
      <c r="I1264" s="129">
        <v>10</v>
      </c>
      <c r="J1264" s="65" t="s">
        <v>1835</v>
      </c>
      <c r="K1264" s="65" t="s">
        <v>1836</v>
      </c>
      <c r="L1264" s="66">
        <v>46306</v>
      </c>
      <c r="M1264" s="65" t="s">
        <v>315</v>
      </c>
      <c r="N1264" s="129">
        <v>3010327</v>
      </c>
      <c r="O1264" s="65" t="s">
        <v>289</v>
      </c>
      <c r="P1264" s="66">
        <v>46306</v>
      </c>
      <c r="Q1264" s="31">
        <f t="shared" si="38"/>
        <v>1001</v>
      </c>
      <c r="R1264" s="31">
        <f t="shared" si="39"/>
        <v>1046</v>
      </c>
      <c r="S1264" s="29">
        <f>IF($Q1264&lt;Parâmetros!$E$19,$G1264-1,$G1264)</f>
        <v>46306</v>
      </c>
    </row>
    <row r="1265" spans="1:19" ht="15" customHeight="1" x14ac:dyDescent="0.25">
      <c r="A1265" s="128">
        <v>52498</v>
      </c>
      <c r="B1265" s="65" t="s">
        <v>59</v>
      </c>
      <c r="C1265" s="65" t="s">
        <v>72</v>
      </c>
      <c r="D1265" s="66">
        <v>46306</v>
      </c>
      <c r="E1265" s="67">
        <v>0.41</v>
      </c>
      <c r="F1265" s="65" t="s">
        <v>285</v>
      </c>
      <c r="G1265" s="66">
        <v>46306</v>
      </c>
      <c r="H1265" s="129">
        <v>40516307</v>
      </c>
      <c r="I1265" s="129">
        <v>10</v>
      </c>
      <c r="J1265" s="65" t="s">
        <v>1837</v>
      </c>
      <c r="K1265" s="65" t="s">
        <v>1838</v>
      </c>
      <c r="L1265" s="66">
        <v>46306</v>
      </c>
      <c r="M1265" s="65" t="s">
        <v>315</v>
      </c>
      <c r="N1265" s="129">
        <v>3007059</v>
      </c>
      <c r="O1265" s="65" t="s">
        <v>289</v>
      </c>
      <c r="P1265" s="66">
        <v>46306</v>
      </c>
      <c r="Q1265" s="31">
        <f t="shared" si="38"/>
        <v>1047</v>
      </c>
      <c r="R1265" s="31">
        <f t="shared" si="39"/>
        <v>1071</v>
      </c>
      <c r="S1265" s="29">
        <f>IF($Q1265&lt;Parâmetros!$E$19,$G1265-1,$G1265)</f>
        <v>46306</v>
      </c>
    </row>
    <row r="1266" spans="1:19" ht="15" customHeight="1" x14ac:dyDescent="0.25">
      <c r="A1266" s="128">
        <v>52498</v>
      </c>
      <c r="B1266" s="65" t="s">
        <v>59</v>
      </c>
      <c r="C1266" s="65" t="s">
        <v>72</v>
      </c>
      <c r="D1266" s="66">
        <v>46306</v>
      </c>
      <c r="E1266" s="67">
        <v>0.45</v>
      </c>
      <c r="F1266" s="65" t="s">
        <v>285</v>
      </c>
      <c r="G1266" s="66">
        <v>46306</v>
      </c>
      <c r="H1266" s="129">
        <v>40516308</v>
      </c>
      <c r="I1266" s="129">
        <v>10</v>
      </c>
      <c r="J1266" s="65" t="s">
        <v>1839</v>
      </c>
      <c r="K1266" s="65" t="s">
        <v>1840</v>
      </c>
      <c r="L1266" s="66">
        <v>46306</v>
      </c>
      <c r="M1266" s="65" t="s">
        <v>315</v>
      </c>
      <c r="N1266" s="129">
        <v>3002820</v>
      </c>
      <c r="O1266" s="65" t="s">
        <v>289</v>
      </c>
      <c r="P1266" s="66">
        <v>46306</v>
      </c>
      <c r="Q1266" s="31">
        <f t="shared" si="38"/>
        <v>1073</v>
      </c>
      <c r="R1266" s="31">
        <f t="shared" si="39"/>
        <v>1100</v>
      </c>
      <c r="S1266" s="29">
        <f>IF($Q1266&lt;Parâmetros!$E$19,$G1266-1,$G1266)</f>
        <v>46306</v>
      </c>
    </row>
    <row r="1267" spans="1:19" ht="15" customHeight="1" x14ac:dyDescent="0.25">
      <c r="A1267" s="128">
        <v>52498</v>
      </c>
      <c r="B1267" s="65" t="s">
        <v>59</v>
      </c>
      <c r="C1267" s="65" t="s">
        <v>72</v>
      </c>
      <c r="D1267" s="66">
        <v>46306</v>
      </c>
      <c r="E1267" s="67">
        <v>0.28000000000000003</v>
      </c>
      <c r="F1267" s="65" t="s">
        <v>285</v>
      </c>
      <c r="G1267" s="66">
        <v>46306</v>
      </c>
      <c r="H1267" s="129">
        <v>40516309</v>
      </c>
      <c r="I1267" s="129">
        <v>10</v>
      </c>
      <c r="J1267" s="65" t="s">
        <v>1841</v>
      </c>
      <c r="K1267" s="65" t="s">
        <v>1842</v>
      </c>
      <c r="L1267" s="66">
        <v>46306</v>
      </c>
      <c r="M1267" s="65" t="s">
        <v>315</v>
      </c>
      <c r="N1267" s="65" t="s">
        <v>793</v>
      </c>
      <c r="O1267" s="65" t="s">
        <v>289</v>
      </c>
      <c r="P1267" s="66">
        <v>46306</v>
      </c>
      <c r="Q1267" s="31">
        <f t="shared" si="38"/>
        <v>1100</v>
      </c>
      <c r="R1267" s="31">
        <f t="shared" si="39"/>
        <v>1117</v>
      </c>
      <c r="S1267" s="29">
        <f>IF($Q1267&lt;Parâmetros!$E$19,$G1267-1,$G1267)</f>
        <v>46306</v>
      </c>
    </row>
    <row r="1268" spans="1:19" ht="15" customHeight="1" x14ac:dyDescent="0.25">
      <c r="A1268" s="128">
        <v>52498</v>
      </c>
      <c r="B1268" s="65" t="s">
        <v>59</v>
      </c>
      <c r="C1268" s="65" t="s">
        <v>72</v>
      </c>
      <c r="D1268" s="66">
        <v>46306</v>
      </c>
      <c r="E1268" s="67">
        <v>0.23</v>
      </c>
      <c r="F1268" s="65" t="s">
        <v>285</v>
      </c>
      <c r="G1268" s="66">
        <v>46306</v>
      </c>
      <c r="H1268" s="129">
        <v>40516310</v>
      </c>
      <c r="I1268" s="129">
        <v>10</v>
      </c>
      <c r="J1268" s="65" t="s">
        <v>1843</v>
      </c>
      <c r="K1268" s="65" t="s">
        <v>1844</v>
      </c>
      <c r="L1268" s="66">
        <v>46306</v>
      </c>
      <c r="M1268" s="65" t="s">
        <v>315</v>
      </c>
      <c r="N1268" s="129">
        <v>3010380</v>
      </c>
      <c r="O1268" s="65" t="s">
        <v>289</v>
      </c>
      <c r="P1268" s="66">
        <v>46306</v>
      </c>
      <c r="Q1268" s="31">
        <f t="shared" si="38"/>
        <v>1117</v>
      </c>
      <c r="R1268" s="31">
        <f t="shared" si="39"/>
        <v>1131</v>
      </c>
      <c r="S1268" s="29">
        <f>IF($Q1268&lt;Parâmetros!$E$19,$G1268-1,$G1268)</f>
        <v>46306</v>
      </c>
    </row>
    <row r="1269" spans="1:19" ht="15" customHeight="1" x14ac:dyDescent="0.25">
      <c r="A1269" s="128">
        <v>52498</v>
      </c>
      <c r="B1269" s="65" t="s">
        <v>59</v>
      </c>
      <c r="C1269" s="65" t="s">
        <v>72</v>
      </c>
      <c r="D1269" s="66">
        <v>46306</v>
      </c>
      <c r="E1269" s="67">
        <v>0.63</v>
      </c>
      <c r="F1269" s="65" t="s">
        <v>285</v>
      </c>
      <c r="G1269" s="66">
        <v>46306</v>
      </c>
      <c r="H1269" s="129">
        <v>40516311</v>
      </c>
      <c r="I1269" s="129">
        <v>10</v>
      </c>
      <c r="J1269" s="65" t="s">
        <v>1845</v>
      </c>
      <c r="K1269" s="65" t="s">
        <v>1846</v>
      </c>
      <c r="L1269" s="66">
        <v>46306</v>
      </c>
      <c r="M1269" s="65" t="s">
        <v>315</v>
      </c>
      <c r="N1269" s="129">
        <v>3010378</v>
      </c>
      <c r="O1269" s="65" t="s">
        <v>289</v>
      </c>
      <c r="P1269" s="66">
        <v>46306</v>
      </c>
      <c r="Q1269" s="31">
        <f t="shared" si="38"/>
        <v>1174</v>
      </c>
      <c r="R1269" s="31">
        <f t="shared" si="39"/>
        <v>1212</v>
      </c>
      <c r="S1269" s="29">
        <f>IF($Q1269&lt;Parâmetros!$E$19,$G1269-1,$G1269)</f>
        <v>46306</v>
      </c>
    </row>
    <row r="1270" spans="1:19" ht="15" customHeight="1" x14ac:dyDescent="0.25">
      <c r="A1270" s="128">
        <v>52498</v>
      </c>
      <c r="B1270" s="65" t="s">
        <v>59</v>
      </c>
      <c r="C1270" s="65" t="s">
        <v>72</v>
      </c>
      <c r="D1270" s="66">
        <v>46306</v>
      </c>
      <c r="E1270" s="67">
        <v>0.28999999999999998</v>
      </c>
      <c r="F1270" s="65" t="s">
        <v>285</v>
      </c>
      <c r="G1270" s="66">
        <v>46306</v>
      </c>
      <c r="H1270" s="129">
        <v>40516329</v>
      </c>
      <c r="I1270" s="129">
        <v>10</v>
      </c>
      <c r="J1270" s="65" t="s">
        <v>1847</v>
      </c>
      <c r="K1270" s="65" t="s">
        <v>1848</v>
      </c>
      <c r="L1270" s="66">
        <v>46306</v>
      </c>
      <c r="M1270" s="65" t="s">
        <v>315</v>
      </c>
      <c r="N1270" s="129">
        <v>3003274</v>
      </c>
      <c r="O1270" s="65" t="s">
        <v>289</v>
      </c>
      <c r="P1270" s="66">
        <v>46306</v>
      </c>
      <c r="Q1270" s="31">
        <f t="shared" si="38"/>
        <v>1212</v>
      </c>
      <c r="R1270" s="31">
        <f t="shared" si="39"/>
        <v>1230</v>
      </c>
      <c r="S1270" s="29">
        <f>IF($Q1270&lt;Parâmetros!$E$19,$G1270-1,$G1270)</f>
        <v>46306</v>
      </c>
    </row>
    <row r="1271" spans="1:19" ht="15" customHeight="1" x14ac:dyDescent="0.25">
      <c r="A1271" s="128">
        <v>52498</v>
      </c>
      <c r="B1271" s="65" t="s">
        <v>59</v>
      </c>
      <c r="C1271" s="65" t="s">
        <v>72</v>
      </c>
      <c r="D1271" s="66">
        <v>46306</v>
      </c>
      <c r="E1271" s="67">
        <v>0.52</v>
      </c>
      <c r="F1271" s="65" t="s">
        <v>285</v>
      </c>
      <c r="G1271" s="66">
        <v>46306</v>
      </c>
      <c r="H1271" s="129">
        <v>40516354</v>
      </c>
      <c r="I1271" s="129">
        <v>10</v>
      </c>
      <c r="J1271" s="65" t="s">
        <v>1849</v>
      </c>
      <c r="K1271" s="65" t="s">
        <v>1850</v>
      </c>
      <c r="L1271" s="66">
        <v>46306</v>
      </c>
      <c r="M1271" s="65" t="s">
        <v>315</v>
      </c>
      <c r="N1271" s="129">
        <v>3010803</v>
      </c>
      <c r="O1271" s="65" t="s">
        <v>289</v>
      </c>
      <c r="P1271" s="66">
        <v>46306</v>
      </c>
      <c r="Q1271" s="31">
        <f t="shared" si="38"/>
        <v>1230</v>
      </c>
      <c r="R1271" s="31">
        <f t="shared" si="39"/>
        <v>1262</v>
      </c>
      <c r="S1271" s="29">
        <f>IF($Q1271&lt;Parâmetros!$E$19,$G1271-1,$G1271)</f>
        <v>46306</v>
      </c>
    </row>
    <row r="1272" spans="1:19" ht="15" customHeight="1" x14ac:dyDescent="0.25">
      <c r="A1272" s="128">
        <v>52498</v>
      </c>
      <c r="B1272" s="65" t="s">
        <v>59</v>
      </c>
      <c r="C1272" s="65" t="s">
        <v>72</v>
      </c>
      <c r="D1272" s="66">
        <v>46306</v>
      </c>
      <c r="E1272" s="67">
        <v>0.49</v>
      </c>
      <c r="F1272" s="65" t="s">
        <v>285</v>
      </c>
      <c r="G1272" s="66">
        <v>46306</v>
      </c>
      <c r="H1272" s="129">
        <v>40516363</v>
      </c>
      <c r="I1272" s="129">
        <v>10</v>
      </c>
      <c r="J1272" s="65" t="s">
        <v>1851</v>
      </c>
      <c r="K1272" s="65" t="s">
        <v>1852</v>
      </c>
      <c r="L1272" s="66">
        <v>46306</v>
      </c>
      <c r="M1272" s="65" t="s">
        <v>315</v>
      </c>
      <c r="N1272" s="129">
        <v>3010783</v>
      </c>
      <c r="O1272" s="65" t="s">
        <v>289</v>
      </c>
      <c r="P1272" s="66">
        <v>46306</v>
      </c>
      <c r="Q1272" s="31">
        <f t="shared" si="38"/>
        <v>1262</v>
      </c>
      <c r="R1272" s="31">
        <f t="shared" si="39"/>
        <v>1292</v>
      </c>
      <c r="S1272" s="29">
        <f>IF($Q1272&lt;Parâmetros!$E$19,$G1272-1,$G1272)</f>
        <v>46306</v>
      </c>
    </row>
    <row r="1273" spans="1:19" ht="15" customHeight="1" x14ac:dyDescent="0.25">
      <c r="A1273" s="128">
        <v>52498</v>
      </c>
      <c r="B1273" s="65" t="s">
        <v>59</v>
      </c>
      <c r="C1273" s="65" t="s">
        <v>72</v>
      </c>
      <c r="D1273" s="66">
        <v>46306</v>
      </c>
      <c r="E1273" s="67">
        <v>0.3</v>
      </c>
      <c r="F1273" s="65" t="s">
        <v>285</v>
      </c>
      <c r="G1273" s="66">
        <v>46306</v>
      </c>
      <c r="H1273" s="129">
        <v>40516511</v>
      </c>
      <c r="I1273" s="129">
        <v>10</v>
      </c>
      <c r="J1273" s="65" t="s">
        <v>1853</v>
      </c>
      <c r="K1273" s="65" t="s">
        <v>1854</v>
      </c>
      <c r="L1273" s="66">
        <v>46306</v>
      </c>
      <c r="M1273" s="65" t="s">
        <v>315</v>
      </c>
      <c r="N1273" s="129">
        <v>3010859</v>
      </c>
      <c r="O1273" s="65" t="s">
        <v>289</v>
      </c>
      <c r="P1273" s="66">
        <v>46306</v>
      </c>
      <c r="Q1273" s="31">
        <f t="shared" si="38"/>
        <v>1293</v>
      </c>
      <c r="R1273" s="31">
        <f t="shared" si="39"/>
        <v>1311</v>
      </c>
      <c r="S1273" s="29">
        <f>IF($Q1273&lt;Parâmetros!$E$19,$G1273-1,$G1273)</f>
        <v>46306</v>
      </c>
    </row>
    <row r="1274" spans="1:19" ht="15" customHeight="1" x14ac:dyDescent="0.25">
      <c r="A1274" s="128">
        <v>52498</v>
      </c>
      <c r="B1274" s="65" t="s">
        <v>59</v>
      </c>
      <c r="C1274" s="65" t="s">
        <v>72</v>
      </c>
      <c r="D1274" s="66">
        <v>46306</v>
      </c>
      <c r="E1274" s="67">
        <v>0.01</v>
      </c>
      <c r="F1274" s="65" t="s">
        <v>285</v>
      </c>
      <c r="G1274" s="66">
        <v>46306</v>
      </c>
      <c r="H1274" s="129">
        <v>40516517</v>
      </c>
      <c r="I1274" s="129">
        <v>20</v>
      </c>
      <c r="J1274" s="65" t="s">
        <v>1855</v>
      </c>
      <c r="K1274" s="65" t="s">
        <v>1856</v>
      </c>
      <c r="L1274" s="66">
        <v>46306</v>
      </c>
      <c r="M1274" s="65" t="s">
        <v>315</v>
      </c>
      <c r="N1274" s="65" t="s">
        <v>793</v>
      </c>
      <c r="O1274" s="65" t="s">
        <v>289</v>
      </c>
      <c r="P1274" s="66">
        <v>46306</v>
      </c>
      <c r="Q1274" s="31">
        <f t="shared" si="38"/>
        <v>1312</v>
      </c>
      <c r="R1274" s="31">
        <f t="shared" si="39"/>
        <v>1312</v>
      </c>
      <c r="S1274" s="29">
        <f>IF($Q1274&lt;Parâmetros!$E$19,$G1274-1,$G1274)</f>
        <v>46306</v>
      </c>
    </row>
    <row r="1275" spans="1:19" ht="15" customHeight="1" x14ac:dyDescent="0.25">
      <c r="A1275" s="128">
        <v>52498</v>
      </c>
      <c r="B1275" s="65" t="s">
        <v>59</v>
      </c>
      <c r="C1275" s="65" t="s">
        <v>72</v>
      </c>
      <c r="D1275" s="66">
        <v>46306</v>
      </c>
      <c r="E1275" s="67">
        <v>0.46</v>
      </c>
      <c r="F1275" s="65" t="s">
        <v>285</v>
      </c>
      <c r="G1275" s="66">
        <v>46306</v>
      </c>
      <c r="H1275" s="129">
        <v>40516517</v>
      </c>
      <c r="I1275" s="129">
        <v>20</v>
      </c>
      <c r="J1275" s="65" t="s">
        <v>1857</v>
      </c>
      <c r="K1275" s="65" t="s">
        <v>1858</v>
      </c>
      <c r="L1275" s="66">
        <v>46306</v>
      </c>
      <c r="M1275" s="65" t="s">
        <v>315</v>
      </c>
      <c r="N1275" s="65" t="s">
        <v>793</v>
      </c>
      <c r="O1275" s="65" t="s">
        <v>289</v>
      </c>
      <c r="P1275" s="66">
        <v>46306</v>
      </c>
      <c r="Q1275" s="31">
        <f t="shared" si="38"/>
        <v>1312</v>
      </c>
      <c r="R1275" s="31">
        <f t="shared" si="39"/>
        <v>1340</v>
      </c>
      <c r="S1275" s="29">
        <f>IF($Q1275&lt;Parâmetros!$E$19,$G1275-1,$G1275)</f>
        <v>46306</v>
      </c>
    </row>
    <row r="1276" spans="1:19" ht="15" customHeight="1" x14ac:dyDescent="0.25">
      <c r="A1276" s="128">
        <v>52498</v>
      </c>
      <c r="B1276" s="65" t="s">
        <v>59</v>
      </c>
      <c r="C1276" s="65" t="s">
        <v>72</v>
      </c>
      <c r="D1276" s="66">
        <v>46306</v>
      </c>
      <c r="E1276" s="67">
        <v>0.18</v>
      </c>
      <c r="F1276" s="65" t="s">
        <v>285</v>
      </c>
      <c r="G1276" s="66">
        <v>46306</v>
      </c>
      <c r="H1276" s="129">
        <v>40521209</v>
      </c>
      <c r="I1276" s="129">
        <v>10</v>
      </c>
      <c r="J1276" s="65" t="s">
        <v>1859</v>
      </c>
      <c r="K1276" s="65" t="s">
        <v>1860</v>
      </c>
      <c r="L1276" s="66">
        <v>46306</v>
      </c>
      <c r="M1276" s="65" t="s">
        <v>315</v>
      </c>
      <c r="N1276" s="129">
        <v>3002879</v>
      </c>
      <c r="O1276" s="65" t="s">
        <v>289</v>
      </c>
      <c r="P1276" s="66">
        <v>46306</v>
      </c>
      <c r="Q1276" s="31">
        <f t="shared" si="38"/>
        <v>1341</v>
      </c>
      <c r="R1276" s="31">
        <f t="shared" si="39"/>
        <v>1352</v>
      </c>
      <c r="S1276" s="29">
        <f>IF($Q1276&lt;Parâmetros!$E$19,$G1276-1,$G1276)</f>
        <v>46306</v>
      </c>
    </row>
    <row r="1277" spans="1:19" ht="15" customHeight="1" x14ac:dyDescent="0.25">
      <c r="A1277" s="128">
        <v>52498</v>
      </c>
      <c r="B1277" s="65" t="s">
        <v>59</v>
      </c>
      <c r="C1277" s="65" t="s">
        <v>72</v>
      </c>
      <c r="D1277" s="66">
        <v>46306</v>
      </c>
      <c r="E1277" s="67">
        <v>0.31</v>
      </c>
      <c r="F1277" s="65" t="s">
        <v>285</v>
      </c>
      <c r="G1277" s="66">
        <v>46306</v>
      </c>
      <c r="H1277" s="129">
        <v>40521212</v>
      </c>
      <c r="I1277" s="129">
        <v>10</v>
      </c>
      <c r="J1277" s="65" t="s">
        <v>1861</v>
      </c>
      <c r="K1277" s="65" t="s">
        <v>1862</v>
      </c>
      <c r="L1277" s="66">
        <v>46306</v>
      </c>
      <c r="M1277" s="65" t="s">
        <v>315</v>
      </c>
      <c r="N1277" s="129">
        <v>3005006</v>
      </c>
      <c r="O1277" s="65" t="s">
        <v>289</v>
      </c>
      <c r="P1277" s="66">
        <v>46306</v>
      </c>
      <c r="Q1277" s="31">
        <f t="shared" si="38"/>
        <v>1352</v>
      </c>
      <c r="R1277" s="31">
        <f t="shared" si="39"/>
        <v>1371</v>
      </c>
      <c r="S1277" s="29">
        <f>IF($Q1277&lt;Parâmetros!$E$19,$G1277-1,$G1277)</f>
        <v>46306</v>
      </c>
    </row>
    <row r="1278" spans="1:19" ht="15" customHeight="1" x14ac:dyDescent="0.25">
      <c r="A1278" s="128">
        <v>52498</v>
      </c>
      <c r="B1278" s="65" t="s">
        <v>59</v>
      </c>
      <c r="C1278" s="65" t="s">
        <v>72</v>
      </c>
      <c r="D1278" s="66">
        <v>46306</v>
      </c>
      <c r="E1278" s="67">
        <v>0.28000000000000003</v>
      </c>
      <c r="F1278" s="65" t="s">
        <v>285</v>
      </c>
      <c r="G1278" s="66">
        <v>46306</v>
      </c>
      <c r="H1278" s="129">
        <v>40521218</v>
      </c>
      <c r="I1278" s="129">
        <v>10</v>
      </c>
      <c r="J1278" s="65" t="s">
        <v>1863</v>
      </c>
      <c r="K1278" s="65" t="s">
        <v>1864</v>
      </c>
      <c r="L1278" s="66">
        <v>46306</v>
      </c>
      <c r="M1278" s="65" t="s">
        <v>315</v>
      </c>
      <c r="N1278" s="129">
        <v>3005119</v>
      </c>
      <c r="O1278" s="65" t="s">
        <v>289</v>
      </c>
      <c r="P1278" s="66">
        <v>46306</v>
      </c>
      <c r="Q1278" s="31">
        <f t="shared" ref="Q1278:Q1341" si="40">IFERROR(VALUE(LEFT($J1278,2))*60+VALUE(MID($J1278,4,2)),9999)</f>
        <v>1372</v>
      </c>
      <c r="R1278" s="31">
        <f t="shared" ref="R1278:R1341" si="41">IFERROR(VALUE(LEFT($K1278,2))*60+VALUE(MID($K1278,4,2)),"")</f>
        <v>1388</v>
      </c>
      <c r="S1278" s="29">
        <f>IF($Q1278&lt;Parâmetros!$E$19,$G1278-1,$G1278)</f>
        <v>46306</v>
      </c>
    </row>
    <row r="1279" spans="1:19" ht="15" customHeight="1" x14ac:dyDescent="0.25">
      <c r="A1279" s="128">
        <v>52498</v>
      </c>
      <c r="B1279" s="65" t="s">
        <v>59</v>
      </c>
      <c r="C1279" s="65" t="s">
        <v>72</v>
      </c>
      <c r="D1279" s="66">
        <v>46307</v>
      </c>
      <c r="E1279" s="67">
        <v>3.76</v>
      </c>
      <c r="F1279" s="65" t="s">
        <v>285</v>
      </c>
      <c r="G1279" s="66">
        <v>46307</v>
      </c>
      <c r="H1279" s="129">
        <v>40520153</v>
      </c>
      <c r="I1279" s="129">
        <v>10</v>
      </c>
      <c r="J1279" s="65" t="s">
        <v>2357</v>
      </c>
      <c r="K1279" s="65" t="s">
        <v>2358</v>
      </c>
      <c r="L1279" s="66">
        <v>46307</v>
      </c>
      <c r="M1279" s="65" t="s">
        <v>287</v>
      </c>
      <c r="N1279" s="65" t="s">
        <v>793</v>
      </c>
      <c r="O1279" s="65" t="s">
        <v>289</v>
      </c>
      <c r="P1279" s="66">
        <v>46307</v>
      </c>
      <c r="Q1279" s="31">
        <f t="shared" si="40"/>
        <v>1010</v>
      </c>
      <c r="R1279" s="31">
        <f t="shared" si="41"/>
        <v>1236</v>
      </c>
      <c r="S1279" s="29">
        <f>IF($Q1279&lt;Parâmetros!$E$19,$G1279-1,$G1279)</f>
        <v>46307</v>
      </c>
    </row>
    <row r="1280" spans="1:19" ht="15" customHeight="1" x14ac:dyDescent="0.25">
      <c r="A1280" s="128">
        <v>52498</v>
      </c>
      <c r="B1280" s="65" t="s">
        <v>59</v>
      </c>
      <c r="C1280" s="65" t="s">
        <v>72</v>
      </c>
      <c r="D1280" s="66">
        <v>46307</v>
      </c>
      <c r="E1280" s="67">
        <v>2.5299999999999998</v>
      </c>
      <c r="F1280" s="65" t="s">
        <v>285</v>
      </c>
      <c r="G1280" s="66">
        <v>46307</v>
      </c>
      <c r="H1280" s="129">
        <v>40523352</v>
      </c>
      <c r="I1280" s="129">
        <v>10</v>
      </c>
      <c r="J1280" s="65" t="s">
        <v>2359</v>
      </c>
      <c r="K1280" s="65" t="s">
        <v>2360</v>
      </c>
      <c r="L1280" s="66">
        <v>46307</v>
      </c>
      <c r="M1280" s="65" t="s">
        <v>287</v>
      </c>
      <c r="N1280" s="65" t="s">
        <v>793</v>
      </c>
      <c r="O1280" s="65" t="s">
        <v>289</v>
      </c>
      <c r="P1280" s="66">
        <v>46307</v>
      </c>
      <c r="Q1280" s="31">
        <f t="shared" si="40"/>
        <v>1237</v>
      </c>
      <c r="R1280" s="31">
        <f t="shared" si="41"/>
        <v>1388</v>
      </c>
      <c r="S1280" s="29">
        <f>IF($Q1280&lt;Parâmetros!$E$19,$G1280-1,$G1280)</f>
        <v>46307</v>
      </c>
    </row>
    <row r="1281" spans="1:19" ht="15" customHeight="1" x14ac:dyDescent="0.25">
      <c r="A1281" s="128">
        <v>52498</v>
      </c>
      <c r="B1281" s="65" t="s">
        <v>59</v>
      </c>
      <c r="C1281" s="65" t="s">
        <v>72</v>
      </c>
      <c r="D1281" s="66">
        <v>46308</v>
      </c>
      <c r="E1281" s="67">
        <v>2.4</v>
      </c>
      <c r="F1281" s="65" t="s">
        <v>285</v>
      </c>
      <c r="G1281" s="66">
        <v>46308</v>
      </c>
      <c r="H1281" s="129">
        <v>40525471</v>
      </c>
      <c r="I1281" s="129">
        <v>10</v>
      </c>
      <c r="J1281" s="65" t="s">
        <v>2586</v>
      </c>
      <c r="K1281" s="65" t="s">
        <v>2587</v>
      </c>
      <c r="L1281" s="66">
        <v>46308</v>
      </c>
      <c r="M1281" s="65" t="s">
        <v>287</v>
      </c>
      <c r="N1281" s="65" t="s">
        <v>793</v>
      </c>
      <c r="O1281" s="65" t="s">
        <v>289</v>
      </c>
      <c r="P1281" s="66">
        <v>46308</v>
      </c>
      <c r="Q1281" s="31">
        <f t="shared" si="40"/>
        <v>936</v>
      </c>
      <c r="R1281" s="31">
        <f t="shared" si="41"/>
        <v>1080</v>
      </c>
      <c r="S1281" s="29">
        <f>IF($Q1281&lt;Parâmetros!$E$19,$G1281-1,$G1281)</f>
        <v>46308</v>
      </c>
    </row>
    <row r="1282" spans="1:19" ht="15" customHeight="1" x14ac:dyDescent="0.25">
      <c r="A1282" s="128">
        <v>52498</v>
      </c>
      <c r="B1282" s="65" t="s">
        <v>59</v>
      </c>
      <c r="C1282" s="65" t="s">
        <v>72</v>
      </c>
      <c r="D1282" s="66">
        <v>46308</v>
      </c>
      <c r="E1282" s="67">
        <v>2.77</v>
      </c>
      <c r="F1282" s="65" t="s">
        <v>285</v>
      </c>
      <c r="G1282" s="66">
        <v>46308</v>
      </c>
      <c r="H1282" s="129">
        <v>40525470</v>
      </c>
      <c r="I1282" s="129">
        <v>10</v>
      </c>
      <c r="J1282" s="65" t="s">
        <v>2588</v>
      </c>
      <c r="K1282" s="65" t="s">
        <v>2589</v>
      </c>
      <c r="L1282" s="66">
        <v>46308</v>
      </c>
      <c r="M1282" s="65" t="s">
        <v>287</v>
      </c>
      <c r="N1282" s="65" t="s">
        <v>793</v>
      </c>
      <c r="O1282" s="65" t="s">
        <v>289</v>
      </c>
      <c r="P1282" s="66">
        <v>46308</v>
      </c>
      <c r="Q1282" s="31">
        <f t="shared" si="40"/>
        <v>1084</v>
      </c>
      <c r="R1282" s="31">
        <f t="shared" si="41"/>
        <v>1250</v>
      </c>
      <c r="S1282" s="29">
        <f>IF($Q1282&lt;Parâmetros!$E$19,$G1282-1,$G1282)</f>
        <v>46308</v>
      </c>
    </row>
    <row r="1283" spans="1:19" ht="15" customHeight="1" x14ac:dyDescent="0.25">
      <c r="A1283" s="128">
        <v>52498</v>
      </c>
      <c r="B1283" s="65" t="s">
        <v>59</v>
      </c>
      <c r="C1283" s="65" t="s">
        <v>72</v>
      </c>
      <c r="D1283" s="66">
        <v>46308</v>
      </c>
      <c r="E1283" s="67">
        <v>1.85</v>
      </c>
      <c r="F1283" s="65" t="s">
        <v>285</v>
      </c>
      <c r="G1283" s="66">
        <v>46308</v>
      </c>
      <c r="H1283" s="129">
        <v>40525482</v>
      </c>
      <c r="I1283" s="129">
        <v>20</v>
      </c>
      <c r="J1283" s="65" t="s">
        <v>2590</v>
      </c>
      <c r="K1283" s="65" t="s">
        <v>2591</v>
      </c>
      <c r="L1283" s="66">
        <v>46308</v>
      </c>
      <c r="M1283" s="65" t="s">
        <v>287</v>
      </c>
      <c r="N1283" s="65" t="s">
        <v>793</v>
      </c>
      <c r="O1283" s="65" t="s">
        <v>289</v>
      </c>
      <c r="P1283" s="66">
        <v>46308</v>
      </c>
      <c r="Q1283" s="31">
        <f t="shared" si="40"/>
        <v>1262</v>
      </c>
      <c r="R1283" s="31">
        <f t="shared" si="41"/>
        <v>1373</v>
      </c>
      <c r="S1283" s="29">
        <f>IF($Q1283&lt;Parâmetros!$E$19,$G1283-1,$G1283)</f>
        <v>46308</v>
      </c>
    </row>
    <row r="1284" spans="1:19" ht="15" customHeight="1" x14ac:dyDescent="0.25">
      <c r="A1284" s="128">
        <v>52498</v>
      </c>
      <c r="B1284" s="65" t="s">
        <v>59</v>
      </c>
      <c r="C1284" s="65" t="s">
        <v>72</v>
      </c>
      <c r="D1284" s="66">
        <v>46309</v>
      </c>
      <c r="E1284" s="67">
        <v>3.4</v>
      </c>
      <c r="F1284" s="65" t="s">
        <v>285</v>
      </c>
      <c r="G1284" s="66">
        <v>46309</v>
      </c>
      <c r="H1284" s="129">
        <v>40525720</v>
      </c>
      <c r="I1284" s="129">
        <v>10</v>
      </c>
      <c r="J1284" s="65" t="s">
        <v>2786</v>
      </c>
      <c r="K1284" s="65" t="s">
        <v>2787</v>
      </c>
      <c r="L1284" s="66">
        <v>46309</v>
      </c>
      <c r="M1284" s="65" t="s">
        <v>287</v>
      </c>
      <c r="N1284" s="65" t="s">
        <v>793</v>
      </c>
      <c r="O1284" s="65" t="s">
        <v>289</v>
      </c>
      <c r="P1284" s="66">
        <v>46309</v>
      </c>
      <c r="Q1284" s="31">
        <f t="shared" si="40"/>
        <v>936</v>
      </c>
      <c r="R1284" s="31">
        <f t="shared" si="41"/>
        <v>1140</v>
      </c>
      <c r="S1284" s="29">
        <f>IF($Q1284&lt;Parâmetros!$E$19,$G1284-1,$G1284)</f>
        <v>46309</v>
      </c>
    </row>
    <row r="1285" spans="1:19" ht="15" customHeight="1" x14ac:dyDescent="0.25">
      <c r="A1285" s="128">
        <v>52498</v>
      </c>
      <c r="B1285" s="65" t="s">
        <v>59</v>
      </c>
      <c r="C1285" s="65" t="s">
        <v>72</v>
      </c>
      <c r="D1285" s="66">
        <v>46311</v>
      </c>
      <c r="E1285" s="67">
        <v>5.4</v>
      </c>
      <c r="F1285" s="65" t="s">
        <v>285</v>
      </c>
      <c r="G1285" s="66">
        <v>46311</v>
      </c>
      <c r="H1285" s="129">
        <v>40526869</v>
      </c>
      <c r="I1285" s="129">
        <v>10</v>
      </c>
      <c r="J1285" s="65" t="s">
        <v>3338</v>
      </c>
      <c r="K1285" s="65" t="s">
        <v>3339</v>
      </c>
      <c r="L1285" s="66">
        <v>46311</v>
      </c>
      <c r="M1285" s="65" t="s">
        <v>287</v>
      </c>
      <c r="N1285" s="129">
        <v>3011740</v>
      </c>
      <c r="O1285" s="65" t="s">
        <v>289</v>
      </c>
      <c r="P1285" s="66">
        <v>46311</v>
      </c>
      <c r="Q1285" s="31">
        <f t="shared" si="40"/>
        <v>936</v>
      </c>
      <c r="R1285" s="31">
        <f t="shared" si="41"/>
        <v>1260</v>
      </c>
      <c r="S1285" s="29">
        <f>IF($Q1285&lt;Parâmetros!$E$19,$G1285-1,$G1285)</f>
        <v>46311</v>
      </c>
    </row>
    <row r="1286" spans="1:19" ht="15" customHeight="1" x14ac:dyDescent="0.25">
      <c r="A1286" s="128">
        <v>52498</v>
      </c>
      <c r="B1286" s="65" t="s">
        <v>59</v>
      </c>
      <c r="C1286" s="65" t="s">
        <v>72</v>
      </c>
      <c r="D1286" s="66">
        <v>46311</v>
      </c>
      <c r="E1286" s="67">
        <v>1.8</v>
      </c>
      <c r="F1286" s="65" t="s">
        <v>285</v>
      </c>
      <c r="G1286" s="66">
        <v>46311</v>
      </c>
      <c r="H1286" s="129">
        <v>40526873</v>
      </c>
      <c r="I1286" s="129">
        <v>10</v>
      </c>
      <c r="J1286" s="65" t="s">
        <v>3340</v>
      </c>
      <c r="K1286" s="65" t="s">
        <v>3341</v>
      </c>
      <c r="L1286" s="66">
        <v>46311</v>
      </c>
      <c r="M1286" s="65" t="s">
        <v>287</v>
      </c>
      <c r="N1286" s="65" t="s">
        <v>793</v>
      </c>
      <c r="O1286" s="65" t="s">
        <v>289</v>
      </c>
      <c r="P1286" s="66">
        <v>46311</v>
      </c>
      <c r="Q1286" s="31">
        <f t="shared" si="40"/>
        <v>1281</v>
      </c>
      <c r="R1286" s="31">
        <f t="shared" si="41"/>
        <v>1389</v>
      </c>
      <c r="S1286" s="29">
        <f>IF($Q1286&lt;Parâmetros!$E$19,$G1286-1,$G1286)</f>
        <v>46311</v>
      </c>
    </row>
    <row r="1287" spans="1:19" ht="15" customHeight="1" x14ac:dyDescent="0.25">
      <c r="A1287" s="128">
        <v>52498</v>
      </c>
      <c r="B1287" s="65" t="s">
        <v>59</v>
      </c>
      <c r="C1287" s="65" t="s">
        <v>72</v>
      </c>
      <c r="D1287" s="66">
        <v>46312</v>
      </c>
      <c r="E1287" s="67">
        <v>2.42</v>
      </c>
      <c r="F1287" s="65" t="s">
        <v>285</v>
      </c>
      <c r="G1287" s="66">
        <v>46312</v>
      </c>
      <c r="H1287" s="129">
        <v>40526873</v>
      </c>
      <c r="I1287" s="129">
        <v>10</v>
      </c>
      <c r="J1287" s="65" t="s">
        <v>3633</v>
      </c>
      <c r="K1287" s="65" t="s">
        <v>3634</v>
      </c>
      <c r="L1287" s="66">
        <v>46312</v>
      </c>
      <c r="M1287" s="65" t="s">
        <v>287</v>
      </c>
      <c r="N1287" s="65" t="s">
        <v>793</v>
      </c>
      <c r="O1287" s="65" t="s">
        <v>289</v>
      </c>
      <c r="P1287" s="66">
        <v>46312</v>
      </c>
      <c r="Q1287" s="31">
        <f t="shared" si="40"/>
        <v>935</v>
      </c>
      <c r="R1287" s="31">
        <f t="shared" si="41"/>
        <v>1080</v>
      </c>
      <c r="S1287" s="29">
        <f>IF($Q1287&lt;Parâmetros!$E$19,$G1287-1,$G1287)</f>
        <v>46312</v>
      </c>
    </row>
    <row r="1288" spans="1:19" ht="15" customHeight="1" x14ac:dyDescent="0.25">
      <c r="A1288" s="128">
        <v>52498</v>
      </c>
      <c r="B1288" s="65" t="s">
        <v>59</v>
      </c>
      <c r="C1288" s="65" t="s">
        <v>72</v>
      </c>
      <c r="D1288" s="66">
        <v>46312</v>
      </c>
      <c r="E1288" s="67">
        <v>4.84</v>
      </c>
      <c r="F1288" s="65" t="s">
        <v>285</v>
      </c>
      <c r="G1288" s="66">
        <v>46312</v>
      </c>
      <c r="H1288" s="129">
        <v>40527131</v>
      </c>
      <c r="I1288" s="129">
        <v>10</v>
      </c>
      <c r="J1288" s="65" t="s">
        <v>1236</v>
      </c>
      <c r="K1288" s="65" t="s">
        <v>3635</v>
      </c>
      <c r="L1288" s="66">
        <v>46312</v>
      </c>
      <c r="M1288" s="65" t="s">
        <v>287</v>
      </c>
      <c r="N1288" s="129">
        <v>3004285</v>
      </c>
      <c r="O1288" s="65" t="s">
        <v>289</v>
      </c>
      <c r="P1288" s="66">
        <v>46312</v>
      </c>
      <c r="Q1288" s="31">
        <f t="shared" si="40"/>
        <v>1090</v>
      </c>
      <c r="R1288" s="31">
        <f t="shared" si="41"/>
        <v>1380</v>
      </c>
      <c r="S1288" s="29">
        <f>IF($Q1288&lt;Parâmetros!$E$19,$G1288-1,$G1288)</f>
        <v>46312</v>
      </c>
    </row>
    <row r="1289" spans="1:19" ht="15" customHeight="1" x14ac:dyDescent="0.25">
      <c r="A1289" s="128">
        <v>52498</v>
      </c>
      <c r="B1289" s="65" t="s">
        <v>59</v>
      </c>
      <c r="C1289" s="65" t="s">
        <v>72</v>
      </c>
      <c r="D1289" s="66">
        <v>46313</v>
      </c>
      <c r="E1289" s="67">
        <v>7.35</v>
      </c>
      <c r="F1289" s="65" t="s">
        <v>285</v>
      </c>
      <c r="G1289" s="66">
        <v>46313</v>
      </c>
      <c r="H1289" s="129">
        <v>40527395</v>
      </c>
      <c r="I1289" s="129">
        <v>10</v>
      </c>
      <c r="J1289" s="65" t="s">
        <v>3636</v>
      </c>
      <c r="K1289" s="65" t="s">
        <v>3637</v>
      </c>
      <c r="L1289" s="66">
        <v>46313</v>
      </c>
      <c r="M1289" s="65" t="s">
        <v>287</v>
      </c>
      <c r="N1289" s="65" t="s">
        <v>793</v>
      </c>
      <c r="O1289" s="65" t="s">
        <v>289</v>
      </c>
      <c r="P1289" s="66">
        <v>46313</v>
      </c>
      <c r="Q1289" s="31">
        <f t="shared" si="40"/>
        <v>939</v>
      </c>
      <c r="R1289" s="31">
        <f t="shared" si="41"/>
        <v>1380</v>
      </c>
      <c r="S1289" s="29">
        <f>IF($Q1289&lt;Parâmetros!$E$19,$G1289-1,$G1289)</f>
        <v>46313</v>
      </c>
    </row>
    <row r="1290" spans="1:19" ht="15" customHeight="1" x14ac:dyDescent="0.25">
      <c r="A1290" s="128">
        <v>52498</v>
      </c>
      <c r="B1290" s="65" t="s">
        <v>59</v>
      </c>
      <c r="C1290" s="65" t="s">
        <v>72</v>
      </c>
      <c r="D1290" s="66">
        <v>46315</v>
      </c>
      <c r="E1290" s="67">
        <v>4.99</v>
      </c>
      <c r="F1290" s="65" t="s">
        <v>285</v>
      </c>
      <c r="G1290" s="66">
        <v>46315</v>
      </c>
      <c r="H1290" s="129">
        <v>40527691</v>
      </c>
      <c r="I1290" s="129">
        <v>10</v>
      </c>
      <c r="J1290" s="65" t="s">
        <v>4134</v>
      </c>
      <c r="K1290" s="65" t="s">
        <v>4135</v>
      </c>
      <c r="L1290" s="66">
        <v>46315</v>
      </c>
      <c r="M1290" s="65" t="s">
        <v>287</v>
      </c>
      <c r="N1290" s="65" t="s">
        <v>793</v>
      </c>
      <c r="O1290" s="65" t="s">
        <v>289</v>
      </c>
      <c r="P1290" s="66">
        <v>46315</v>
      </c>
      <c r="Q1290" s="31">
        <f t="shared" si="40"/>
        <v>935</v>
      </c>
      <c r="R1290" s="31">
        <f t="shared" si="41"/>
        <v>1235</v>
      </c>
      <c r="S1290" s="29">
        <f>IF($Q1290&lt;Parâmetros!$E$19,$G1290-1,$G1290)</f>
        <v>46315</v>
      </c>
    </row>
    <row r="1291" spans="1:19" ht="15" customHeight="1" x14ac:dyDescent="0.25">
      <c r="A1291" s="128">
        <v>52498</v>
      </c>
      <c r="B1291" s="65" t="s">
        <v>59</v>
      </c>
      <c r="C1291" s="65" t="s">
        <v>72</v>
      </c>
      <c r="D1291" s="66">
        <v>46315</v>
      </c>
      <c r="E1291" s="67">
        <v>2.2999999999999998</v>
      </c>
      <c r="F1291" s="65" t="s">
        <v>285</v>
      </c>
      <c r="G1291" s="66">
        <v>46315</v>
      </c>
      <c r="H1291" s="129">
        <v>40480869</v>
      </c>
      <c r="I1291" s="129">
        <v>20</v>
      </c>
      <c r="J1291" s="65" t="s">
        <v>4136</v>
      </c>
      <c r="K1291" s="65" t="s">
        <v>4137</v>
      </c>
      <c r="L1291" s="66">
        <v>46315</v>
      </c>
      <c r="M1291" s="65" t="s">
        <v>287</v>
      </c>
      <c r="N1291" s="65" t="s">
        <v>793</v>
      </c>
      <c r="O1291" s="65" t="s">
        <v>289</v>
      </c>
      <c r="P1291" s="66">
        <v>46315</v>
      </c>
      <c r="Q1291" s="31">
        <f t="shared" si="40"/>
        <v>1246</v>
      </c>
      <c r="R1291" s="31">
        <f t="shared" si="41"/>
        <v>1384</v>
      </c>
      <c r="S1291" s="29">
        <f>IF($Q1291&lt;Parâmetros!$E$19,$G1291-1,$G1291)</f>
        <v>46315</v>
      </c>
    </row>
    <row r="1292" spans="1:19" ht="15" customHeight="1" x14ac:dyDescent="0.25">
      <c r="A1292" s="128">
        <v>52498</v>
      </c>
      <c r="B1292" s="65" t="s">
        <v>59</v>
      </c>
      <c r="C1292" s="65" t="s">
        <v>72</v>
      </c>
      <c r="D1292" s="66">
        <v>46317</v>
      </c>
      <c r="E1292" s="67">
        <v>7.41</v>
      </c>
      <c r="F1292" s="65" t="s">
        <v>285</v>
      </c>
      <c r="G1292" s="66">
        <v>46317</v>
      </c>
      <c r="H1292" s="129">
        <v>40528819</v>
      </c>
      <c r="I1292" s="129">
        <v>10</v>
      </c>
      <c r="J1292" s="65" t="s">
        <v>373</v>
      </c>
      <c r="K1292" s="65" t="s">
        <v>2019</v>
      </c>
      <c r="L1292" s="66">
        <v>46317</v>
      </c>
      <c r="M1292" s="65" t="s">
        <v>287</v>
      </c>
      <c r="N1292" s="129">
        <v>3009462</v>
      </c>
      <c r="O1292" s="65" t="s">
        <v>629</v>
      </c>
      <c r="P1292" s="66">
        <v>46318</v>
      </c>
      <c r="Q1292" s="31">
        <f t="shared" si="40"/>
        <v>935</v>
      </c>
      <c r="R1292" s="31">
        <f t="shared" si="41"/>
        <v>1380</v>
      </c>
      <c r="S1292" s="29">
        <f>IF($Q1292&lt;Parâmetros!$E$19,$G1292-1,$G1292)</f>
        <v>46317</v>
      </c>
    </row>
    <row r="1293" spans="1:19" ht="15" customHeight="1" x14ac:dyDescent="0.25">
      <c r="A1293" s="128">
        <v>52498</v>
      </c>
      <c r="B1293" s="65" t="s">
        <v>59</v>
      </c>
      <c r="C1293" s="65" t="s">
        <v>72</v>
      </c>
      <c r="D1293" s="66">
        <v>46317</v>
      </c>
      <c r="E1293" s="67">
        <v>0.16</v>
      </c>
      <c r="F1293" s="65" t="s">
        <v>285</v>
      </c>
      <c r="G1293" s="66">
        <v>46317</v>
      </c>
      <c r="H1293" s="129">
        <v>40480869</v>
      </c>
      <c r="I1293" s="129">
        <v>30</v>
      </c>
      <c r="J1293" s="65" t="s">
        <v>4513</v>
      </c>
      <c r="K1293" s="65" t="s">
        <v>371</v>
      </c>
      <c r="L1293" s="66">
        <v>46317</v>
      </c>
      <c r="M1293" s="65" t="s">
        <v>287</v>
      </c>
      <c r="N1293" s="65" t="s">
        <v>793</v>
      </c>
      <c r="O1293" s="65" t="s">
        <v>629</v>
      </c>
      <c r="P1293" s="66">
        <v>46318</v>
      </c>
      <c r="Q1293" s="31">
        <f t="shared" si="40"/>
        <v>1400</v>
      </c>
      <c r="R1293" s="31">
        <f t="shared" si="41"/>
        <v>1410</v>
      </c>
      <c r="S1293" s="29">
        <f>IF($Q1293&lt;Parâmetros!$E$19,$G1293-1,$G1293)</f>
        <v>46317</v>
      </c>
    </row>
    <row r="1294" spans="1:19" ht="15" customHeight="1" x14ac:dyDescent="0.25">
      <c r="A1294" s="128">
        <v>52498</v>
      </c>
      <c r="B1294" s="65" t="s">
        <v>59</v>
      </c>
      <c r="C1294" s="65" t="s">
        <v>72</v>
      </c>
      <c r="D1294" s="66">
        <v>46318</v>
      </c>
      <c r="E1294" s="67">
        <v>4.46</v>
      </c>
      <c r="F1294" s="65" t="s">
        <v>285</v>
      </c>
      <c r="G1294" s="66">
        <v>46318</v>
      </c>
      <c r="H1294" s="129">
        <v>40529374</v>
      </c>
      <c r="I1294" s="129">
        <v>10</v>
      </c>
      <c r="J1294" s="65" t="s">
        <v>4911</v>
      </c>
      <c r="K1294" s="65" t="s">
        <v>2007</v>
      </c>
      <c r="L1294" s="66">
        <v>46318</v>
      </c>
      <c r="M1294" s="65" t="s">
        <v>287</v>
      </c>
      <c r="N1294" s="65" t="s">
        <v>793</v>
      </c>
      <c r="O1294" s="65" t="s">
        <v>289</v>
      </c>
      <c r="P1294" s="66">
        <v>46318</v>
      </c>
      <c r="Q1294" s="31">
        <f t="shared" si="40"/>
        <v>932</v>
      </c>
      <c r="R1294" s="31">
        <f t="shared" si="41"/>
        <v>1200</v>
      </c>
      <c r="S1294" s="29">
        <f>IF($Q1294&lt;Parâmetros!$E$19,$G1294-1,$G1294)</f>
        <v>46318</v>
      </c>
    </row>
    <row r="1295" spans="1:19" ht="15" customHeight="1" x14ac:dyDescent="0.25">
      <c r="A1295" s="128">
        <v>52498</v>
      </c>
      <c r="B1295" s="65" t="s">
        <v>59</v>
      </c>
      <c r="C1295" s="65" t="s">
        <v>72</v>
      </c>
      <c r="D1295" s="66">
        <v>46318</v>
      </c>
      <c r="E1295" s="67">
        <v>3.12</v>
      </c>
      <c r="F1295" s="65" t="s">
        <v>285</v>
      </c>
      <c r="G1295" s="66">
        <v>46318</v>
      </c>
      <c r="H1295" s="129">
        <v>40529372</v>
      </c>
      <c r="I1295" s="129">
        <v>20</v>
      </c>
      <c r="J1295" s="65" t="s">
        <v>4632</v>
      </c>
      <c r="K1295" s="65" t="s">
        <v>4912</v>
      </c>
      <c r="L1295" s="66">
        <v>46318</v>
      </c>
      <c r="M1295" s="65" t="s">
        <v>287</v>
      </c>
      <c r="N1295" s="65" t="s">
        <v>793</v>
      </c>
      <c r="O1295" s="65" t="s">
        <v>289</v>
      </c>
      <c r="P1295" s="66">
        <v>46318</v>
      </c>
      <c r="Q1295" s="31">
        <f t="shared" si="40"/>
        <v>1200</v>
      </c>
      <c r="R1295" s="31">
        <f t="shared" si="41"/>
        <v>1387</v>
      </c>
      <c r="S1295" s="29">
        <f>IF($Q1295&lt;Parâmetros!$E$19,$G1295-1,$G1295)</f>
        <v>46318</v>
      </c>
    </row>
    <row r="1296" spans="1:19" ht="15" customHeight="1" x14ac:dyDescent="0.25">
      <c r="A1296" s="128">
        <v>53173</v>
      </c>
      <c r="B1296" s="65" t="s">
        <v>504</v>
      </c>
      <c r="C1296" s="65" t="s">
        <v>74</v>
      </c>
      <c r="D1296" s="66">
        <v>46300</v>
      </c>
      <c r="E1296" s="67">
        <v>1.57</v>
      </c>
      <c r="F1296" s="65" t="s">
        <v>285</v>
      </c>
      <c r="G1296" s="66">
        <v>46299</v>
      </c>
      <c r="H1296" s="129">
        <v>40516261</v>
      </c>
      <c r="I1296" s="129">
        <v>10</v>
      </c>
      <c r="J1296" s="65" t="s">
        <v>512</v>
      </c>
      <c r="K1296" s="65" t="s">
        <v>513</v>
      </c>
      <c r="L1296" s="66">
        <v>46300</v>
      </c>
      <c r="M1296" s="65" t="s">
        <v>315</v>
      </c>
      <c r="N1296" s="65" t="s">
        <v>793</v>
      </c>
      <c r="O1296" s="65" t="s">
        <v>289</v>
      </c>
      <c r="P1296" s="66">
        <v>46300</v>
      </c>
      <c r="Q1296" s="31">
        <f t="shared" si="40"/>
        <v>1426</v>
      </c>
      <c r="R1296" s="31">
        <f t="shared" si="41"/>
        <v>80</v>
      </c>
      <c r="S1296" s="29">
        <f>IF($Q1296&lt;Parâmetros!$E$19,$G1296-1,$G1296)</f>
        <v>46299</v>
      </c>
    </row>
    <row r="1297" spans="1:19" ht="15" customHeight="1" x14ac:dyDescent="0.25">
      <c r="A1297" s="128">
        <v>53173</v>
      </c>
      <c r="B1297" s="65" t="s">
        <v>504</v>
      </c>
      <c r="C1297" s="65" t="s">
        <v>74</v>
      </c>
      <c r="D1297" s="66">
        <v>46300</v>
      </c>
      <c r="E1297" s="67">
        <v>1.87</v>
      </c>
      <c r="F1297" s="65" t="s">
        <v>285</v>
      </c>
      <c r="G1297" s="66">
        <v>46300</v>
      </c>
      <c r="H1297" s="129">
        <v>40494760</v>
      </c>
      <c r="I1297" s="129">
        <v>20</v>
      </c>
      <c r="J1297" s="65" t="s">
        <v>514</v>
      </c>
      <c r="K1297" s="65" t="s">
        <v>515</v>
      </c>
      <c r="L1297" s="66">
        <v>46300</v>
      </c>
      <c r="M1297" s="65" t="s">
        <v>287</v>
      </c>
      <c r="N1297" s="65" t="s">
        <v>793</v>
      </c>
      <c r="O1297" s="65" t="s">
        <v>289</v>
      </c>
      <c r="P1297" s="66">
        <v>46300</v>
      </c>
      <c r="Q1297" s="31">
        <f t="shared" si="40"/>
        <v>82</v>
      </c>
      <c r="R1297" s="31">
        <f t="shared" si="41"/>
        <v>194</v>
      </c>
      <c r="S1297" s="29">
        <f>IF($Q1297&lt;Parâmetros!$E$19,$G1297-1,$G1297)</f>
        <v>46299</v>
      </c>
    </row>
    <row r="1298" spans="1:19" ht="15" customHeight="1" x14ac:dyDescent="0.25">
      <c r="A1298" s="128">
        <v>53173</v>
      </c>
      <c r="B1298" s="65" t="s">
        <v>504</v>
      </c>
      <c r="C1298" s="65" t="s">
        <v>74</v>
      </c>
      <c r="D1298" s="66">
        <v>46300</v>
      </c>
      <c r="E1298" s="67">
        <v>1</v>
      </c>
      <c r="F1298" s="65" t="s">
        <v>285</v>
      </c>
      <c r="G1298" s="66">
        <v>46300</v>
      </c>
      <c r="H1298" s="129">
        <v>40518598</v>
      </c>
      <c r="I1298" s="129">
        <v>10</v>
      </c>
      <c r="J1298" s="65" t="s">
        <v>480</v>
      </c>
      <c r="K1298" s="65" t="s">
        <v>482</v>
      </c>
      <c r="L1298" s="66">
        <v>46300</v>
      </c>
      <c r="M1298" s="65" t="s">
        <v>315</v>
      </c>
      <c r="N1298" s="129">
        <v>3002380</v>
      </c>
      <c r="O1298" s="65" t="s">
        <v>289</v>
      </c>
      <c r="P1298" s="66">
        <v>46300</v>
      </c>
      <c r="Q1298" s="31">
        <f t="shared" si="40"/>
        <v>240</v>
      </c>
      <c r="R1298" s="31">
        <f t="shared" si="41"/>
        <v>300</v>
      </c>
      <c r="S1298" s="29">
        <f>IF($Q1298&lt;Parâmetros!$E$19,$G1298-1,$G1298)</f>
        <v>46299</v>
      </c>
    </row>
    <row r="1299" spans="1:19" ht="15" customHeight="1" x14ac:dyDescent="0.25">
      <c r="A1299" s="128">
        <v>53173</v>
      </c>
      <c r="B1299" s="65" t="s">
        <v>504</v>
      </c>
      <c r="C1299" s="65" t="s">
        <v>74</v>
      </c>
      <c r="D1299" s="66">
        <v>46300</v>
      </c>
      <c r="E1299" s="67">
        <v>1.42</v>
      </c>
      <c r="F1299" s="65" t="s">
        <v>285</v>
      </c>
      <c r="G1299" s="66">
        <v>46300</v>
      </c>
      <c r="H1299" s="129">
        <v>40522619</v>
      </c>
      <c r="I1299" s="129">
        <v>10</v>
      </c>
      <c r="J1299" s="65" t="s">
        <v>483</v>
      </c>
      <c r="K1299" s="65" t="s">
        <v>516</v>
      </c>
      <c r="L1299" s="66">
        <v>46300</v>
      </c>
      <c r="M1299" s="65" t="s">
        <v>287</v>
      </c>
      <c r="N1299" s="65" t="s">
        <v>793</v>
      </c>
      <c r="O1299" s="65" t="s">
        <v>289</v>
      </c>
      <c r="P1299" s="66">
        <v>46300</v>
      </c>
      <c r="Q1299" s="31">
        <f t="shared" si="40"/>
        <v>301</v>
      </c>
      <c r="R1299" s="31">
        <f t="shared" si="41"/>
        <v>386</v>
      </c>
      <c r="S1299" s="29">
        <f>IF($Q1299&lt;Parâmetros!$E$19,$G1299-1,$G1299)</f>
        <v>46299</v>
      </c>
    </row>
    <row r="1300" spans="1:19" ht="15" customHeight="1" x14ac:dyDescent="0.25">
      <c r="A1300" s="128">
        <v>53173</v>
      </c>
      <c r="B1300" s="65" t="s">
        <v>504</v>
      </c>
      <c r="C1300" s="65" t="s">
        <v>74</v>
      </c>
      <c r="D1300" s="66">
        <v>46301</v>
      </c>
      <c r="E1300" s="67">
        <v>1</v>
      </c>
      <c r="F1300" s="65" t="s">
        <v>285</v>
      </c>
      <c r="G1300" s="66">
        <v>46301</v>
      </c>
      <c r="H1300" s="129">
        <v>40521112</v>
      </c>
      <c r="I1300" s="129">
        <v>10</v>
      </c>
      <c r="J1300" s="65" t="s">
        <v>477</v>
      </c>
      <c r="K1300" s="65" t="s">
        <v>478</v>
      </c>
      <c r="L1300" s="66">
        <v>46301</v>
      </c>
      <c r="M1300" s="65" t="s">
        <v>315</v>
      </c>
      <c r="N1300" s="65" t="s">
        <v>793</v>
      </c>
      <c r="O1300" s="65" t="s">
        <v>289</v>
      </c>
      <c r="P1300" s="66">
        <v>46301</v>
      </c>
      <c r="Q1300" s="31">
        <f t="shared" si="40"/>
        <v>0</v>
      </c>
      <c r="R1300" s="31">
        <f t="shared" si="41"/>
        <v>60</v>
      </c>
      <c r="S1300" s="29">
        <f>IF($Q1300&lt;Parâmetros!$E$19,$G1300-1,$G1300)</f>
        <v>46300</v>
      </c>
    </row>
    <row r="1301" spans="1:19" ht="15" customHeight="1" x14ac:dyDescent="0.25">
      <c r="A1301" s="128">
        <v>53173</v>
      </c>
      <c r="B1301" s="65" t="s">
        <v>504</v>
      </c>
      <c r="C1301" s="65" t="s">
        <v>74</v>
      </c>
      <c r="D1301" s="66">
        <v>46301</v>
      </c>
      <c r="E1301" s="67">
        <v>0.97</v>
      </c>
      <c r="F1301" s="65" t="s">
        <v>285</v>
      </c>
      <c r="G1301" s="66">
        <v>46301</v>
      </c>
      <c r="H1301" s="129">
        <v>40522877</v>
      </c>
      <c r="I1301" s="129">
        <v>10</v>
      </c>
      <c r="J1301" s="65" t="s">
        <v>511</v>
      </c>
      <c r="K1301" s="65" t="s">
        <v>485</v>
      </c>
      <c r="L1301" s="66">
        <v>46301</v>
      </c>
      <c r="M1301" s="65" t="s">
        <v>287</v>
      </c>
      <c r="N1301" s="65" t="s">
        <v>793</v>
      </c>
      <c r="O1301" s="65" t="s">
        <v>289</v>
      </c>
      <c r="P1301" s="66">
        <v>46301</v>
      </c>
      <c r="Q1301" s="31">
        <f t="shared" si="40"/>
        <v>62</v>
      </c>
      <c r="R1301" s="31">
        <f t="shared" si="41"/>
        <v>120</v>
      </c>
      <c r="S1301" s="29">
        <f>IF($Q1301&lt;Parâmetros!$E$19,$G1301-1,$G1301)</f>
        <v>46300</v>
      </c>
    </row>
    <row r="1302" spans="1:19" ht="15" customHeight="1" x14ac:dyDescent="0.25">
      <c r="A1302" s="128">
        <v>53173</v>
      </c>
      <c r="B1302" s="65" t="s">
        <v>504</v>
      </c>
      <c r="C1302" s="65" t="s">
        <v>74</v>
      </c>
      <c r="D1302" s="66">
        <v>46301</v>
      </c>
      <c r="E1302" s="67">
        <v>0.97</v>
      </c>
      <c r="F1302" s="65" t="s">
        <v>285</v>
      </c>
      <c r="G1302" s="66">
        <v>46301</v>
      </c>
      <c r="H1302" s="129">
        <v>40522876</v>
      </c>
      <c r="I1302" s="129">
        <v>10</v>
      </c>
      <c r="J1302" s="65" t="s">
        <v>506</v>
      </c>
      <c r="K1302" s="65" t="s">
        <v>479</v>
      </c>
      <c r="L1302" s="66">
        <v>46301</v>
      </c>
      <c r="M1302" s="65" t="s">
        <v>287</v>
      </c>
      <c r="N1302" s="65" t="s">
        <v>793</v>
      </c>
      <c r="O1302" s="65" t="s">
        <v>289</v>
      </c>
      <c r="P1302" s="66">
        <v>46301</v>
      </c>
      <c r="Q1302" s="31">
        <f t="shared" si="40"/>
        <v>122</v>
      </c>
      <c r="R1302" s="31">
        <f t="shared" si="41"/>
        <v>180</v>
      </c>
      <c r="S1302" s="29">
        <f>IF($Q1302&lt;Parâmetros!$E$19,$G1302-1,$G1302)</f>
        <v>46300</v>
      </c>
    </row>
    <row r="1303" spans="1:19" ht="15" customHeight="1" x14ac:dyDescent="0.25">
      <c r="A1303" s="128">
        <v>53173</v>
      </c>
      <c r="B1303" s="65" t="s">
        <v>504</v>
      </c>
      <c r="C1303" s="65" t="s">
        <v>74</v>
      </c>
      <c r="D1303" s="66">
        <v>46301</v>
      </c>
      <c r="E1303" s="67">
        <v>0.97</v>
      </c>
      <c r="F1303" s="65" t="s">
        <v>285</v>
      </c>
      <c r="G1303" s="66">
        <v>46301</v>
      </c>
      <c r="H1303" s="129">
        <v>40521398</v>
      </c>
      <c r="I1303" s="129">
        <v>10</v>
      </c>
      <c r="J1303" s="65" t="s">
        <v>508</v>
      </c>
      <c r="K1303" s="65" t="s">
        <v>480</v>
      </c>
      <c r="L1303" s="66">
        <v>46301</v>
      </c>
      <c r="M1303" s="65" t="s">
        <v>315</v>
      </c>
      <c r="N1303" s="65" t="s">
        <v>793</v>
      </c>
      <c r="O1303" s="65" t="s">
        <v>289</v>
      </c>
      <c r="P1303" s="66">
        <v>46301</v>
      </c>
      <c r="Q1303" s="31">
        <f t="shared" si="40"/>
        <v>182</v>
      </c>
      <c r="R1303" s="31">
        <f t="shared" si="41"/>
        <v>240</v>
      </c>
      <c r="S1303" s="29">
        <f>IF($Q1303&lt;Parâmetros!$E$19,$G1303-1,$G1303)</f>
        <v>46300</v>
      </c>
    </row>
    <row r="1304" spans="1:19" ht="15" customHeight="1" x14ac:dyDescent="0.25">
      <c r="A1304" s="128">
        <v>53173</v>
      </c>
      <c r="B1304" s="65" t="s">
        <v>504</v>
      </c>
      <c r="C1304" s="65" t="s">
        <v>74</v>
      </c>
      <c r="D1304" s="66">
        <v>46301</v>
      </c>
      <c r="E1304" s="67">
        <v>1</v>
      </c>
      <c r="F1304" s="65" t="s">
        <v>285</v>
      </c>
      <c r="G1304" s="66">
        <v>46301</v>
      </c>
      <c r="H1304" s="129">
        <v>40522878</v>
      </c>
      <c r="I1304" s="129">
        <v>10</v>
      </c>
      <c r="J1304" s="65" t="s">
        <v>482</v>
      </c>
      <c r="K1304" s="65" t="s">
        <v>481</v>
      </c>
      <c r="L1304" s="66">
        <v>46301</v>
      </c>
      <c r="M1304" s="65" t="s">
        <v>287</v>
      </c>
      <c r="N1304" s="65" t="s">
        <v>793</v>
      </c>
      <c r="O1304" s="65" t="s">
        <v>289</v>
      </c>
      <c r="P1304" s="66">
        <v>46301</v>
      </c>
      <c r="Q1304" s="31">
        <f t="shared" si="40"/>
        <v>300</v>
      </c>
      <c r="R1304" s="31">
        <f t="shared" si="41"/>
        <v>360</v>
      </c>
      <c r="S1304" s="29">
        <f>IF($Q1304&lt;Parâmetros!$E$19,$G1304-1,$G1304)</f>
        <v>46300</v>
      </c>
    </row>
    <row r="1305" spans="1:19" ht="15" customHeight="1" x14ac:dyDescent="0.25">
      <c r="A1305" s="128">
        <v>53173</v>
      </c>
      <c r="B1305" s="65" t="s">
        <v>504</v>
      </c>
      <c r="C1305" s="65" t="s">
        <v>74</v>
      </c>
      <c r="D1305" s="66">
        <v>46301</v>
      </c>
      <c r="E1305" s="67">
        <v>0.83</v>
      </c>
      <c r="F1305" s="65" t="s">
        <v>285</v>
      </c>
      <c r="G1305" s="66">
        <v>46301</v>
      </c>
      <c r="H1305" s="129">
        <v>40522619</v>
      </c>
      <c r="I1305" s="129">
        <v>10</v>
      </c>
      <c r="J1305" s="65" t="s">
        <v>517</v>
      </c>
      <c r="K1305" s="65" t="s">
        <v>518</v>
      </c>
      <c r="L1305" s="66">
        <v>46301</v>
      </c>
      <c r="M1305" s="65" t="s">
        <v>287</v>
      </c>
      <c r="N1305" s="65" t="s">
        <v>793</v>
      </c>
      <c r="O1305" s="65" t="s">
        <v>289</v>
      </c>
      <c r="P1305" s="66">
        <v>46301</v>
      </c>
      <c r="Q1305" s="31">
        <f t="shared" si="40"/>
        <v>362</v>
      </c>
      <c r="R1305" s="31">
        <f t="shared" si="41"/>
        <v>411</v>
      </c>
      <c r="S1305" s="29">
        <f>IF($Q1305&lt;Parâmetros!$E$19,$G1305-1,$G1305)</f>
        <v>46300</v>
      </c>
    </row>
    <row r="1306" spans="1:19" ht="15" customHeight="1" x14ac:dyDescent="0.25">
      <c r="A1306" s="128">
        <v>53173</v>
      </c>
      <c r="B1306" s="65" t="s">
        <v>504</v>
      </c>
      <c r="C1306" s="65" t="s">
        <v>74</v>
      </c>
      <c r="D1306" s="66">
        <v>46303</v>
      </c>
      <c r="E1306" s="67">
        <v>1</v>
      </c>
      <c r="F1306" s="65" t="s">
        <v>285</v>
      </c>
      <c r="G1306" s="66">
        <v>46303</v>
      </c>
      <c r="H1306" s="129">
        <v>40521121</v>
      </c>
      <c r="I1306" s="129">
        <v>10</v>
      </c>
      <c r="J1306" s="65" t="s">
        <v>477</v>
      </c>
      <c r="K1306" s="65" t="s">
        <v>478</v>
      </c>
      <c r="L1306" s="66">
        <v>46303</v>
      </c>
      <c r="M1306" s="65" t="s">
        <v>315</v>
      </c>
      <c r="N1306" s="65" t="s">
        <v>793</v>
      </c>
      <c r="O1306" s="65" t="s">
        <v>289</v>
      </c>
      <c r="P1306" s="66">
        <v>46303</v>
      </c>
      <c r="Q1306" s="31">
        <f t="shared" si="40"/>
        <v>0</v>
      </c>
      <c r="R1306" s="31">
        <f t="shared" si="41"/>
        <v>60</v>
      </c>
      <c r="S1306" s="29">
        <f>IF($Q1306&lt;Parâmetros!$E$19,$G1306-1,$G1306)</f>
        <v>46302</v>
      </c>
    </row>
    <row r="1307" spans="1:19" ht="15" customHeight="1" x14ac:dyDescent="0.25">
      <c r="A1307" s="128">
        <v>53173</v>
      </c>
      <c r="B1307" s="65" t="s">
        <v>504</v>
      </c>
      <c r="C1307" s="65" t="s">
        <v>74</v>
      </c>
      <c r="D1307" s="66">
        <v>46303</v>
      </c>
      <c r="E1307" s="67">
        <v>0.52</v>
      </c>
      <c r="F1307" s="65" t="s">
        <v>285</v>
      </c>
      <c r="G1307" s="66">
        <v>46303</v>
      </c>
      <c r="H1307" s="129">
        <v>40522878</v>
      </c>
      <c r="I1307" s="129">
        <v>10</v>
      </c>
      <c r="J1307" s="65" t="s">
        <v>1019</v>
      </c>
      <c r="K1307" s="65" t="s">
        <v>1020</v>
      </c>
      <c r="L1307" s="66">
        <v>46303</v>
      </c>
      <c r="M1307" s="65" t="s">
        <v>287</v>
      </c>
      <c r="N1307" s="65" t="s">
        <v>793</v>
      </c>
      <c r="O1307" s="65" t="s">
        <v>289</v>
      </c>
      <c r="P1307" s="66">
        <v>46303</v>
      </c>
      <c r="Q1307" s="31">
        <f t="shared" si="40"/>
        <v>64</v>
      </c>
      <c r="R1307" s="31">
        <f t="shared" si="41"/>
        <v>95</v>
      </c>
      <c r="S1307" s="29">
        <f>IF($Q1307&lt;Parâmetros!$E$19,$G1307-1,$G1307)</f>
        <v>46302</v>
      </c>
    </row>
    <row r="1308" spans="1:19" ht="15" customHeight="1" x14ac:dyDescent="0.25">
      <c r="A1308" s="128">
        <v>53173</v>
      </c>
      <c r="B1308" s="65" t="s">
        <v>504</v>
      </c>
      <c r="C1308" s="65" t="s">
        <v>74</v>
      </c>
      <c r="D1308" s="66">
        <v>46303</v>
      </c>
      <c r="E1308" s="67">
        <v>0.4</v>
      </c>
      <c r="F1308" s="65" t="s">
        <v>285</v>
      </c>
      <c r="G1308" s="66">
        <v>46303</v>
      </c>
      <c r="H1308" s="129">
        <v>40522877</v>
      </c>
      <c r="I1308" s="129">
        <v>10</v>
      </c>
      <c r="J1308" s="65" t="s">
        <v>1021</v>
      </c>
      <c r="K1308" s="65" t="s">
        <v>485</v>
      </c>
      <c r="L1308" s="66">
        <v>46303</v>
      </c>
      <c r="M1308" s="65" t="s">
        <v>287</v>
      </c>
      <c r="N1308" s="65" t="s">
        <v>793</v>
      </c>
      <c r="O1308" s="65" t="s">
        <v>289</v>
      </c>
      <c r="P1308" s="66">
        <v>46303</v>
      </c>
      <c r="Q1308" s="31">
        <f t="shared" si="40"/>
        <v>96</v>
      </c>
      <c r="R1308" s="31">
        <f t="shared" si="41"/>
        <v>120</v>
      </c>
      <c r="S1308" s="29">
        <f>IF($Q1308&lt;Parâmetros!$E$19,$G1308-1,$G1308)</f>
        <v>46302</v>
      </c>
    </row>
    <row r="1309" spans="1:19" ht="15" customHeight="1" x14ac:dyDescent="0.25">
      <c r="A1309" s="128">
        <v>53173</v>
      </c>
      <c r="B1309" s="65" t="s">
        <v>504</v>
      </c>
      <c r="C1309" s="65" t="s">
        <v>74</v>
      </c>
      <c r="D1309" s="66">
        <v>46303</v>
      </c>
      <c r="E1309" s="67">
        <v>0.93</v>
      </c>
      <c r="F1309" s="65" t="s">
        <v>285</v>
      </c>
      <c r="G1309" s="66">
        <v>46303</v>
      </c>
      <c r="H1309" s="129">
        <v>40523618</v>
      </c>
      <c r="I1309" s="129">
        <v>10</v>
      </c>
      <c r="J1309" s="65" t="s">
        <v>1022</v>
      </c>
      <c r="K1309" s="65" t="s">
        <v>479</v>
      </c>
      <c r="L1309" s="66">
        <v>46303</v>
      </c>
      <c r="M1309" s="65" t="s">
        <v>287</v>
      </c>
      <c r="N1309" s="65" t="s">
        <v>793</v>
      </c>
      <c r="O1309" s="65" t="s">
        <v>289</v>
      </c>
      <c r="P1309" s="66">
        <v>46303</v>
      </c>
      <c r="Q1309" s="31">
        <f t="shared" si="40"/>
        <v>124</v>
      </c>
      <c r="R1309" s="31">
        <f t="shared" si="41"/>
        <v>180</v>
      </c>
      <c r="S1309" s="29">
        <f>IF($Q1309&lt;Parâmetros!$E$19,$G1309-1,$G1309)</f>
        <v>46302</v>
      </c>
    </row>
    <row r="1310" spans="1:19" ht="15" customHeight="1" x14ac:dyDescent="0.25">
      <c r="A1310" s="128">
        <v>53173</v>
      </c>
      <c r="B1310" s="65" t="s">
        <v>504</v>
      </c>
      <c r="C1310" s="65" t="s">
        <v>74</v>
      </c>
      <c r="D1310" s="66">
        <v>46303</v>
      </c>
      <c r="E1310" s="67">
        <v>0.92</v>
      </c>
      <c r="F1310" s="65" t="s">
        <v>285</v>
      </c>
      <c r="G1310" s="66">
        <v>46303</v>
      </c>
      <c r="H1310" s="129">
        <v>40521404</v>
      </c>
      <c r="I1310" s="129">
        <v>10</v>
      </c>
      <c r="J1310" s="65" t="s">
        <v>509</v>
      </c>
      <c r="K1310" s="65" t="s">
        <v>480</v>
      </c>
      <c r="L1310" s="66">
        <v>46303</v>
      </c>
      <c r="M1310" s="65" t="s">
        <v>315</v>
      </c>
      <c r="N1310" s="65" t="s">
        <v>793</v>
      </c>
      <c r="O1310" s="65" t="s">
        <v>289</v>
      </c>
      <c r="P1310" s="66">
        <v>46303</v>
      </c>
      <c r="Q1310" s="31">
        <f t="shared" si="40"/>
        <v>185</v>
      </c>
      <c r="R1310" s="31">
        <f t="shared" si="41"/>
        <v>240</v>
      </c>
      <c r="S1310" s="29">
        <f>IF($Q1310&lt;Parâmetros!$E$19,$G1310-1,$G1310)</f>
        <v>46302</v>
      </c>
    </row>
    <row r="1311" spans="1:19" ht="15" customHeight="1" x14ac:dyDescent="0.25">
      <c r="A1311" s="128">
        <v>53173</v>
      </c>
      <c r="B1311" s="65" t="s">
        <v>504</v>
      </c>
      <c r="C1311" s="65" t="s">
        <v>74</v>
      </c>
      <c r="D1311" s="66">
        <v>46303</v>
      </c>
      <c r="E1311" s="67">
        <v>0.92</v>
      </c>
      <c r="F1311" s="65" t="s">
        <v>285</v>
      </c>
      <c r="G1311" s="66">
        <v>46303</v>
      </c>
      <c r="H1311" s="129">
        <v>40521096</v>
      </c>
      <c r="I1311" s="129">
        <v>10</v>
      </c>
      <c r="J1311" s="65" t="s">
        <v>507</v>
      </c>
      <c r="K1311" s="65" t="s">
        <v>482</v>
      </c>
      <c r="L1311" s="66">
        <v>46303</v>
      </c>
      <c r="M1311" s="65" t="s">
        <v>315</v>
      </c>
      <c r="N1311" s="129">
        <v>3011791</v>
      </c>
      <c r="O1311" s="65" t="s">
        <v>289</v>
      </c>
      <c r="P1311" s="66">
        <v>46303</v>
      </c>
      <c r="Q1311" s="31">
        <f t="shared" si="40"/>
        <v>245</v>
      </c>
      <c r="R1311" s="31">
        <f t="shared" si="41"/>
        <v>300</v>
      </c>
      <c r="S1311" s="29">
        <f>IF($Q1311&lt;Parâmetros!$E$19,$G1311-1,$G1311)</f>
        <v>46302</v>
      </c>
    </row>
    <row r="1312" spans="1:19" ht="15" customHeight="1" x14ac:dyDescent="0.25">
      <c r="A1312" s="128">
        <v>53173</v>
      </c>
      <c r="B1312" s="65" t="s">
        <v>504</v>
      </c>
      <c r="C1312" s="65" t="s">
        <v>74</v>
      </c>
      <c r="D1312" s="66">
        <v>46303</v>
      </c>
      <c r="E1312" s="67">
        <v>1.02</v>
      </c>
      <c r="F1312" s="65" t="s">
        <v>285</v>
      </c>
      <c r="G1312" s="66">
        <v>46303</v>
      </c>
      <c r="H1312" s="129">
        <v>40521097</v>
      </c>
      <c r="I1312" s="129">
        <v>10</v>
      </c>
      <c r="J1312" s="65" t="s">
        <v>505</v>
      </c>
      <c r="K1312" s="65" t="s">
        <v>1023</v>
      </c>
      <c r="L1312" s="66">
        <v>46303</v>
      </c>
      <c r="M1312" s="65" t="s">
        <v>315</v>
      </c>
      <c r="N1312" s="129">
        <v>3011792</v>
      </c>
      <c r="O1312" s="65" t="s">
        <v>289</v>
      </c>
      <c r="P1312" s="66">
        <v>46303</v>
      </c>
      <c r="Q1312" s="31">
        <f t="shared" si="40"/>
        <v>305</v>
      </c>
      <c r="R1312" s="31">
        <f t="shared" si="41"/>
        <v>366</v>
      </c>
      <c r="S1312" s="29">
        <f>IF($Q1312&lt;Parâmetros!$E$19,$G1312-1,$G1312)</f>
        <v>46302</v>
      </c>
    </row>
    <row r="1313" spans="1:19" ht="15" customHeight="1" x14ac:dyDescent="0.25">
      <c r="A1313" s="128">
        <v>53173</v>
      </c>
      <c r="B1313" s="65" t="s">
        <v>504</v>
      </c>
      <c r="C1313" s="65" t="s">
        <v>74</v>
      </c>
      <c r="D1313" s="66">
        <v>46304</v>
      </c>
      <c r="E1313" s="67">
        <v>1</v>
      </c>
      <c r="F1313" s="65" t="s">
        <v>285</v>
      </c>
      <c r="G1313" s="66">
        <v>46304</v>
      </c>
      <c r="H1313" s="129">
        <v>40521127</v>
      </c>
      <c r="I1313" s="129">
        <v>10</v>
      </c>
      <c r="J1313" s="65" t="s">
        <v>477</v>
      </c>
      <c r="K1313" s="65" t="s">
        <v>478</v>
      </c>
      <c r="L1313" s="66">
        <v>46304</v>
      </c>
      <c r="M1313" s="65" t="s">
        <v>315</v>
      </c>
      <c r="N1313" s="65" t="s">
        <v>793</v>
      </c>
      <c r="O1313" s="65" t="s">
        <v>289</v>
      </c>
      <c r="P1313" s="66">
        <v>46304</v>
      </c>
      <c r="Q1313" s="31">
        <f t="shared" si="40"/>
        <v>0</v>
      </c>
      <c r="R1313" s="31">
        <f t="shared" si="41"/>
        <v>60</v>
      </c>
      <c r="S1313" s="29">
        <f>IF($Q1313&lt;Parâmetros!$E$19,$G1313-1,$G1313)</f>
        <v>46303</v>
      </c>
    </row>
    <row r="1314" spans="1:19" ht="15" customHeight="1" x14ac:dyDescent="0.25">
      <c r="A1314" s="128">
        <v>53173</v>
      </c>
      <c r="B1314" s="65" t="s">
        <v>504</v>
      </c>
      <c r="C1314" s="65" t="s">
        <v>74</v>
      </c>
      <c r="D1314" s="66">
        <v>46304</v>
      </c>
      <c r="E1314" s="67">
        <v>1.92</v>
      </c>
      <c r="F1314" s="65" t="s">
        <v>285</v>
      </c>
      <c r="G1314" s="66">
        <v>46304</v>
      </c>
      <c r="H1314" s="129">
        <v>40521410</v>
      </c>
      <c r="I1314" s="129">
        <v>10</v>
      </c>
      <c r="J1314" s="65" t="s">
        <v>1260</v>
      </c>
      <c r="K1314" s="65" t="s">
        <v>479</v>
      </c>
      <c r="L1314" s="66">
        <v>46304</v>
      </c>
      <c r="M1314" s="65" t="s">
        <v>315</v>
      </c>
      <c r="N1314" s="65" t="s">
        <v>793</v>
      </c>
      <c r="O1314" s="65" t="s">
        <v>289</v>
      </c>
      <c r="P1314" s="66">
        <v>46304</v>
      </c>
      <c r="Q1314" s="31">
        <f t="shared" si="40"/>
        <v>65</v>
      </c>
      <c r="R1314" s="31">
        <f t="shared" si="41"/>
        <v>180</v>
      </c>
      <c r="S1314" s="29">
        <f>IF($Q1314&lt;Parâmetros!$E$19,$G1314-1,$G1314)</f>
        <v>46303</v>
      </c>
    </row>
    <row r="1315" spans="1:19" ht="15" customHeight="1" x14ac:dyDescent="0.25">
      <c r="A1315" s="128">
        <v>53173</v>
      </c>
      <c r="B1315" s="65" t="s">
        <v>504</v>
      </c>
      <c r="C1315" s="65" t="s">
        <v>74</v>
      </c>
      <c r="D1315" s="66">
        <v>46304</v>
      </c>
      <c r="E1315" s="67">
        <v>0.92</v>
      </c>
      <c r="F1315" s="65" t="s">
        <v>285</v>
      </c>
      <c r="G1315" s="66">
        <v>46304</v>
      </c>
      <c r="H1315" s="129">
        <v>40521069</v>
      </c>
      <c r="I1315" s="129">
        <v>10</v>
      </c>
      <c r="J1315" s="65" t="s">
        <v>509</v>
      </c>
      <c r="K1315" s="65" t="s">
        <v>480</v>
      </c>
      <c r="L1315" s="66">
        <v>46304</v>
      </c>
      <c r="M1315" s="65" t="s">
        <v>315</v>
      </c>
      <c r="N1315" s="129">
        <v>3002444</v>
      </c>
      <c r="O1315" s="65" t="s">
        <v>289</v>
      </c>
      <c r="P1315" s="66">
        <v>46304</v>
      </c>
      <c r="Q1315" s="31">
        <f t="shared" si="40"/>
        <v>185</v>
      </c>
      <c r="R1315" s="31">
        <f t="shared" si="41"/>
        <v>240</v>
      </c>
      <c r="S1315" s="29">
        <f>IF($Q1315&lt;Parâmetros!$E$19,$G1315-1,$G1315)</f>
        <v>46303</v>
      </c>
    </row>
    <row r="1316" spans="1:19" ht="15" customHeight="1" x14ac:dyDescent="0.25">
      <c r="A1316" s="128">
        <v>53173</v>
      </c>
      <c r="B1316" s="65" t="s">
        <v>504</v>
      </c>
      <c r="C1316" s="65" t="s">
        <v>74</v>
      </c>
      <c r="D1316" s="66">
        <v>46304</v>
      </c>
      <c r="E1316" s="67">
        <v>0.92</v>
      </c>
      <c r="F1316" s="65" t="s">
        <v>285</v>
      </c>
      <c r="G1316" s="66">
        <v>46304</v>
      </c>
      <c r="H1316" s="129">
        <v>40521070</v>
      </c>
      <c r="I1316" s="129">
        <v>10</v>
      </c>
      <c r="J1316" s="65" t="s">
        <v>507</v>
      </c>
      <c r="K1316" s="65" t="s">
        <v>482</v>
      </c>
      <c r="L1316" s="66">
        <v>46304</v>
      </c>
      <c r="M1316" s="65" t="s">
        <v>315</v>
      </c>
      <c r="N1316" s="129">
        <v>3002482</v>
      </c>
      <c r="O1316" s="65" t="s">
        <v>289</v>
      </c>
      <c r="P1316" s="66">
        <v>46304</v>
      </c>
      <c r="Q1316" s="31">
        <f t="shared" si="40"/>
        <v>245</v>
      </c>
      <c r="R1316" s="31">
        <f t="shared" si="41"/>
        <v>300</v>
      </c>
      <c r="S1316" s="29">
        <f>IF($Q1316&lt;Parâmetros!$E$19,$G1316-1,$G1316)</f>
        <v>46303</v>
      </c>
    </row>
    <row r="1317" spans="1:19" ht="15" customHeight="1" x14ac:dyDescent="0.25">
      <c r="A1317" s="128">
        <v>53173</v>
      </c>
      <c r="B1317" s="65" t="s">
        <v>504</v>
      </c>
      <c r="C1317" s="65" t="s">
        <v>74</v>
      </c>
      <c r="D1317" s="66">
        <v>46304</v>
      </c>
      <c r="E1317" s="67">
        <v>0.52</v>
      </c>
      <c r="F1317" s="65" t="s">
        <v>285</v>
      </c>
      <c r="G1317" s="66">
        <v>46304</v>
      </c>
      <c r="H1317" s="129">
        <v>40524053</v>
      </c>
      <c r="I1317" s="129">
        <v>10</v>
      </c>
      <c r="J1317" s="65" t="s">
        <v>505</v>
      </c>
      <c r="K1317" s="65" t="s">
        <v>1261</v>
      </c>
      <c r="L1317" s="66">
        <v>46304</v>
      </c>
      <c r="M1317" s="65" t="s">
        <v>287</v>
      </c>
      <c r="N1317" s="65" t="s">
        <v>793</v>
      </c>
      <c r="O1317" s="65" t="s">
        <v>289</v>
      </c>
      <c r="P1317" s="66">
        <v>46304</v>
      </c>
      <c r="Q1317" s="31">
        <f t="shared" si="40"/>
        <v>305</v>
      </c>
      <c r="R1317" s="31">
        <f t="shared" si="41"/>
        <v>336</v>
      </c>
      <c r="S1317" s="29">
        <f>IF($Q1317&lt;Parâmetros!$E$19,$G1317-1,$G1317)</f>
        <v>46303</v>
      </c>
    </row>
    <row r="1318" spans="1:19" ht="15" customHeight="1" x14ac:dyDescent="0.25">
      <c r="A1318" s="128">
        <v>53173</v>
      </c>
      <c r="B1318" s="65" t="s">
        <v>504</v>
      </c>
      <c r="C1318" s="65" t="s">
        <v>74</v>
      </c>
      <c r="D1318" s="66">
        <v>46305</v>
      </c>
      <c r="E1318" s="67">
        <v>1.1100000000000001</v>
      </c>
      <c r="F1318" s="65" t="s">
        <v>285</v>
      </c>
      <c r="G1318" s="66">
        <v>46304</v>
      </c>
      <c r="H1318" s="129">
        <v>40523827</v>
      </c>
      <c r="I1318" s="129">
        <v>20</v>
      </c>
      <c r="J1318" s="65" t="s">
        <v>1582</v>
      </c>
      <c r="K1318" s="65" t="s">
        <v>1583</v>
      </c>
      <c r="L1318" s="66">
        <v>46304</v>
      </c>
      <c r="M1318" s="65" t="s">
        <v>287</v>
      </c>
      <c r="N1318" s="65" t="s">
        <v>793</v>
      </c>
      <c r="O1318" s="65" t="s">
        <v>289</v>
      </c>
      <c r="P1318" s="66">
        <v>46305</v>
      </c>
      <c r="Q1318" s="31">
        <f t="shared" si="40"/>
        <v>345</v>
      </c>
      <c r="R1318" s="31">
        <f t="shared" si="41"/>
        <v>411</v>
      </c>
      <c r="S1318" s="29">
        <f>IF($Q1318&lt;Parâmetros!$E$19,$G1318-1,$G1318)</f>
        <v>46303</v>
      </c>
    </row>
    <row r="1319" spans="1:19" ht="15" customHeight="1" x14ac:dyDescent="0.25">
      <c r="A1319" s="128">
        <v>53173</v>
      </c>
      <c r="B1319" s="65" t="s">
        <v>504</v>
      </c>
      <c r="C1319" s="65" t="s">
        <v>74</v>
      </c>
      <c r="D1319" s="66">
        <v>46305</v>
      </c>
      <c r="E1319" s="67">
        <v>2</v>
      </c>
      <c r="F1319" s="65" t="s">
        <v>285</v>
      </c>
      <c r="G1319" s="66">
        <v>46305</v>
      </c>
      <c r="H1319" s="129">
        <v>40524617</v>
      </c>
      <c r="I1319" s="129">
        <v>10</v>
      </c>
      <c r="J1319" s="65" t="s">
        <v>477</v>
      </c>
      <c r="K1319" s="65" t="s">
        <v>485</v>
      </c>
      <c r="L1319" s="66">
        <v>46305</v>
      </c>
      <c r="M1319" s="65" t="s">
        <v>287</v>
      </c>
      <c r="N1319" s="65" t="s">
        <v>793</v>
      </c>
      <c r="O1319" s="65" t="s">
        <v>289</v>
      </c>
      <c r="P1319" s="66">
        <v>46305</v>
      </c>
      <c r="Q1319" s="31">
        <f t="shared" si="40"/>
        <v>0</v>
      </c>
      <c r="R1319" s="31">
        <f t="shared" si="41"/>
        <v>120</v>
      </c>
      <c r="S1319" s="29">
        <f>IF($Q1319&lt;Parâmetros!$E$19,$G1319-1,$G1319)</f>
        <v>46304</v>
      </c>
    </row>
    <row r="1320" spans="1:19" ht="15" customHeight="1" x14ac:dyDescent="0.25">
      <c r="A1320" s="128">
        <v>53173</v>
      </c>
      <c r="B1320" s="65" t="s">
        <v>504</v>
      </c>
      <c r="C1320" s="65" t="s">
        <v>74</v>
      </c>
      <c r="D1320" s="66">
        <v>46305</v>
      </c>
      <c r="E1320" s="67">
        <v>1.92</v>
      </c>
      <c r="F1320" s="65" t="s">
        <v>285</v>
      </c>
      <c r="G1320" s="66">
        <v>46305</v>
      </c>
      <c r="H1320" s="129">
        <v>40522112</v>
      </c>
      <c r="I1320" s="129">
        <v>10</v>
      </c>
      <c r="J1320" s="65" t="s">
        <v>1865</v>
      </c>
      <c r="K1320" s="65" t="s">
        <v>480</v>
      </c>
      <c r="L1320" s="66">
        <v>46305</v>
      </c>
      <c r="M1320" s="65" t="s">
        <v>287</v>
      </c>
      <c r="N1320" s="65" t="s">
        <v>793</v>
      </c>
      <c r="O1320" s="65" t="s">
        <v>289</v>
      </c>
      <c r="P1320" s="66">
        <v>46305</v>
      </c>
      <c r="Q1320" s="31">
        <f t="shared" si="40"/>
        <v>125</v>
      </c>
      <c r="R1320" s="31">
        <f t="shared" si="41"/>
        <v>240</v>
      </c>
      <c r="S1320" s="29">
        <f>IF($Q1320&lt;Parâmetros!$E$19,$G1320-1,$G1320)</f>
        <v>46304</v>
      </c>
    </row>
    <row r="1321" spans="1:19" ht="15" customHeight="1" x14ac:dyDescent="0.25">
      <c r="A1321" s="128">
        <v>53173</v>
      </c>
      <c r="B1321" s="65" t="s">
        <v>504</v>
      </c>
      <c r="C1321" s="65" t="s">
        <v>74</v>
      </c>
      <c r="D1321" s="66">
        <v>46305</v>
      </c>
      <c r="E1321" s="67">
        <v>1</v>
      </c>
      <c r="F1321" s="65" t="s">
        <v>285</v>
      </c>
      <c r="G1321" s="66">
        <v>46305</v>
      </c>
      <c r="H1321" s="129">
        <v>40524560</v>
      </c>
      <c r="I1321" s="129">
        <v>10</v>
      </c>
      <c r="J1321" s="65" t="s">
        <v>1866</v>
      </c>
      <c r="K1321" s="65" t="s">
        <v>1867</v>
      </c>
      <c r="L1321" s="66">
        <v>46305</v>
      </c>
      <c r="M1321" s="65" t="s">
        <v>287</v>
      </c>
      <c r="N1321" s="65" t="s">
        <v>793</v>
      </c>
      <c r="O1321" s="65" t="s">
        <v>289</v>
      </c>
      <c r="P1321" s="66">
        <v>46305</v>
      </c>
      <c r="Q1321" s="31">
        <f t="shared" si="40"/>
        <v>270</v>
      </c>
      <c r="R1321" s="31">
        <f t="shared" si="41"/>
        <v>330</v>
      </c>
      <c r="S1321" s="29">
        <f>IF($Q1321&lt;Parâmetros!$E$19,$G1321-1,$G1321)</f>
        <v>46304</v>
      </c>
    </row>
    <row r="1322" spans="1:19" ht="15" customHeight="1" x14ac:dyDescent="0.25">
      <c r="A1322" s="128">
        <v>53173</v>
      </c>
      <c r="B1322" s="65" t="s">
        <v>504</v>
      </c>
      <c r="C1322" s="65" t="s">
        <v>74</v>
      </c>
      <c r="D1322" s="66">
        <v>46305</v>
      </c>
      <c r="E1322" s="67">
        <v>1.17</v>
      </c>
      <c r="F1322" s="65" t="s">
        <v>285</v>
      </c>
      <c r="G1322" s="66">
        <v>46305</v>
      </c>
      <c r="H1322" s="129">
        <v>40521068</v>
      </c>
      <c r="I1322" s="129">
        <v>10</v>
      </c>
      <c r="J1322" s="65" t="s">
        <v>1868</v>
      </c>
      <c r="K1322" s="65" t="s">
        <v>1869</v>
      </c>
      <c r="L1322" s="66">
        <v>46305</v>
      </c>
      <c r="M1322" s="65" t="s">
        <v>315</v>
      </c>
      <c r="N1322" s="129">
        <v>3004490</v>
      </c>
      <c r="O1322" s="65" t="s">
        <v>289</v>
      </c>
      <c r="P1322" s="66">
        <v>46305</v>
      </c>
      <c r="Q1322" s="31">
        <f t="shared" si="40"/>
        <v>335</v>
      </c>
      <c r="R1322" s="31">
        <f t="shared" si="41"/>
        <v>405</v>
      </c>
      <c r="S1322" s="29">
        <f>IF($Q1322&lt;Parâmetros!$E$19,$G1322-1,$G1322)</f>
        <v>46304</v>
      </c>
    </row>
    <row r="1323" spans="1:19" ht="15" customHeight="1" x14ac:dyDescent="0.25">
      <c r="A1323" s="128">
        <v>53173</v>
      </c>
      <c r="B1323" s="65" t="s">
        <v>504</v>
      </c>
      <c r="C1323" s="65" t="s">
        <v>74</v>
      </c>
      <c r="D1323" s="66">
        <v>46306</v>
      </c>
      <c r="E1323" s="67">
        <v>1</v>
      </c>
      <c r="F1323" s="65" t="s">
        <v>285</v>
      </c>
      <c r="G1323" s="66">
        <v>46306</v>
      </c>
      <c r="H1323" s="129">
        <v>40521084</v>
      </c>
      <c r="I1323" s="129">
        <v>10</v>
      </c>
      <c r="J1323" s="65" t="s">
        <v>477</v>
      </c>
      <c r="K1323" s="65" t="s">
        <v>478</v>
      </c>
      <c r="L1323" s="66">
        <v>46306</v>
      </c>
      <c r="M1323" s="65" t="s">
        <v>315</v>
      </c>
      <c r="N1323" s="65" t="s">
        <v>793</v>
      </c>
      <c r="O1323" s="65" t="s">
        <v>289</v>
      </c>
      <c r="P1323" s="66">
        <v>46306</v>
      </c>
      <c r="Q1323" s="31">
        <f t="shared" si="40"/>
        <v>0</v>
      </c>
      <c r="R1323" s="31">
        <f t="shared" si="41"/>
        <v>60</v>
      </c>
      <c r="S1323" s="29">
        <f>IF($Q1323&lt;Parâmetros!$E$19,$G1323-1,$G1323)</f>
        <v>46305</v>
      </c>
    </row>
    <row r="1324" spans="1:19" ht="15" customHeight="1" x14ac:dyDescent="0.25">
      <c r="A1324" s="128">
        <v>53173</v>
      </c>
      <c r="B1324" s="65" t="s">
        <v>504</v>
      </c>
      <c r="C1324" s="65" t="s">
        <v>74</v>
      </c>
      <c r="D1324" s="66">
        <v>46306</v>
      </c>
      <c r="E1324" s="67">
        <v>0.97</v>
      </c>
      <c r="F1324" s="65" t="s">
        <v>285</v>
      </c>
      <c r="G1324" s="66">
        <v>46306</v>
      </c>
      <c r="H1324" s="129">
        <v>40521086</v>
      </c>
      <c r="I1324" s="129">
        <v>10</v>
      </c>
      <c r="J1324" s="65" t="s">
        <v>511</v>
      </c>
      <c r="K1324" s="65" t="s">
        <v>485</v>
      </c>
      <c r="L1324" s="66">
        <v>46306</v>
      </c>
      <c r="M1324" s="65" t="s">
        <v>315</v>
      </c>
      <c r="N1324" s="65" t="s">
        <v>793</v>
      </c>
      <c r="O1324" s="65" t="s">
        <v>289</v>
      </c>
      <c r="P1324" s="66">
        <v>46306</v>
      </c>
      <c r="Q1324" s="31">
        <f t="shared" si="40"/>
        <v>62</v>
      </c>
      <c r="R1324" s="31">
        <f t="shared" si="41"/>
        <v>120</v>
      </c>
      <c r="S1324" s="29">
        <f>IF($Q1324&lt;Parâmetros!$E$19,$G1324-1,$G1324)</f>
        <v>46305</v>
      </c>
    </row>
    <row r="1325" spans="1:19" ht="15" customHeight="1" x14ac:dyDescent="0.25">
      <c r="A1325" s="128">
        <v>53173</v>
      </c>
      <c r="B1325" s="65" t="s">
        <v>504</v>
      </c>
      <c r="C1325" s="65" t="s">
        <v>74</v>
      </c>
      <c r="D1325" s="66">
        <v>46306</v>
      </c>
      <c r="E1325" s="67">
        <v>0.97</v>
      </c>
      <c r="F1325" s="65" t="s">
        <v>285</v>
      </c>
      <c r="G1325" s="66">
        <v>46306</v>
      </c>
      <c r="H1325" s="129">
        <v>40521085</v>
      </c>
      <c r="I1325" s="129">
        <v>10</v>
      </c>
      <c r="J1325" s="65" t="s">
        <v>506</v>
      </c>
      <c r="K1325" s="65" t="s">
        <v>479</v>
      </c>
      <c r="L1325" s="66">
        <v>46306</v>
      </c>
      <c r="M1325" s="65" t="s">
        <v>315</v>
      </c>
      <c r="N1325" s="129">
        <v>3010798</v>
      </c>
      <c r="O1325" s="65" t="s">
        <v>289</v>
      </c>
      <c r="P1325" s="66">
        <v>46306</v>
      </c>
      <c r="Q1325" s="31">
        <f t="shared" si="40"/>
        <v>122</v>
      </c>
      <c r="R1325" s="31">
        <f t="shared" si="41"/>
        <v>180</v>
      </c>
      <c r="S1325" s="29">
        <f>IF($Q1325&lt;Parâmetros!$E$19,$G1325-1,$G1325)</f>
        <v>46305</v>
      </c>
    </row>
    <row r="1326" spans="1:19" ht="15" customHeight="1" x14ac:dyDescent="0.25">
      <c r="A1326" s="128">
        <v>53173</v>
      </c>
      <c r="B1326" s="65" t="s">
        <v>504</v>
      </c>
      <c r="C1326" s="65" t="s">
        <v>74</v>
      </c>
      <c r="D1326" s="66">
        <v>46306</v>
      </c>
      <c r="E1326" s="67">
        <v>0.57999999999999996</v>
      </c>
      <c r="F1326" s="65" t="s">
        <v>285</v>
      </c>
      <c r="G1326" s="66">
        <v>46306</v>
      </c>
      <c r="H1326" s="129">
        <v>40524560</v>
      </c>
      <c r="I1326" s="129">
        <v>10</v>
      </c>
      <c r="J1326" s="65" t="s">
        <v>480</v>
      </c>
      <c r="K1326" s="65" t="s">
        <v>1870</v>
      </c>
      <c r="L1326" s="66">
        <v>46306</v>
      </c>
      <c r="M1326" s="65" t="s">
        <v>287</v>
      </c>
      <c r="N1326" s="65" t="s">
        <v>793</v>
      </c>
      <c r="O1326" s="65" t="s">
        <v>289</v>
      </c>
      <c r="P1326" s="66">
        <v>46306</v>
      </c>
      <c r="Q1326" s="31">
        <f t="shared" si="40"/>
        <v>240</v>
      </c>
      <c r="R1326" s="31">
        <f t="shared" si="41"/>
        <v>275</v>
      </c>
      <c r="S1326" s="29">
        <f>IF($Q1326&lt;Parâmetros!$E$19,$G1326-1,$G1326)</f>
        <v>46305</v>
      </c>
    </row>
    <row r="1327" spans="1:19" ht="15" customHeight="1" x14ac:dyDescent="0.25">
      <c r="A1327" s="128">
        <v>53173</v>
      </c>
      <c r="B1327" s="65" t="s">
        <v>504</v>
      </c>
      <c r="C1327" s="65" t="s">
        <v>74</v>
      </c>
      <c r="D1327" s="66">
        <v>46306</v>
      </c>
      <c r="E1327" s="67">
        <v>0.83</v>
      </c>
      <c r="F1327" s="65" t="s">
        <v>285</v>
      </c>
      <c r="G1327" s="66">
        <v>46306</v>
      </c>
      <c r="H1327" s="129">
        <v>40522112</v>
      </c>
      <c r="I1327" s="129">
        <v>10</v>
      </c>
      <c r="J1327" s="65" t="s">
        <v>1871</v>
      </c>
      <c r="K1327" s="65" t="s">
        <v>1867</v>
      </c>
      <c r="L1327" s="66">
        <v>46306</v>
      </c>
      <c r="M1327" s="65" t="s">
        <v>287</v>
      </c>
      <c r="N1327" s="65" t="s">
        <v>793</v>
      </c>
      <c r="O1327" s="65" t="s">
        <v>289</v>
      </c>
      <c r="P1327" s="66">
        <v>46306</v>
      </c>
      <c r="Q1327" s="31">
        <f t="shared" si="40"/>
        <v>280</v>
      </c>
      <c r="R1327" s="31">
        <f t="shared" si="41"/>
        <v>330</v>
      </c>
      <c r="S1327" s="29">
        <f>IF($Q1327&lt;Parâmetros!$E$19,$G1327-1,$G1327)</f>
        <v>46305</v>
      </c>
    </row>
    <row r="1328" spans="1:19" ht="15" customHeight="1" x14ac:dyDescent="0.25">
      <c r="A1328" s="128">
        <v>53173</v>
      </c>
      <c r="B1328" s="65" t="s">
        <v>504</v>
      </c>
      <c r="C1328" s="65" t="s">
        <v>74</v>
      </c>
      <c r="D1328" s="66">
        <v>46307</v>
      </c>
      <c r="E1328" s="67">
        <v>1</v>
      </c>
      <c r="F1328" s="65" t="s">
        <v>285</v>
      </c>
      <c r="G1328" s="66">
        <v>46307</v>
      </c>
      <c r="H1328" s="129">
        <v>40525085</v>
      </c>
      <c r="I1328" s="129">
        <v>10</v>
      </c>
      <c r="J1328" s="65" t="s">
        <v>477</v>
      </c>
      <c r="K1328" s="65" t="s">
        <v>478</v>
      </c>
      <c r="L1328" s="66">
        <v>46307</v>
      </c>
      <c r="M1328" s="65" t="s">
        <v>287</v>
      </c>
      <c r="N1328" s="65" t="s">
        <v>793</v>
      </c>
      <c r="O1328" s="65" t="s">
        <v>289</v>
      </c>
      <c r="P1328" s="66">
        <v>46307</v>
      </c>
      <c r="Q1328" s="31">
        <f t="shared" si="40"/>
        <v>0</v>
      </c>
      <c r="R1328" s="31">
        <f t="shared" si="41"/>
        <v>60</v>
      </c>
      <c r="S1328" s="29">
        <f>IF($Q1328&lt;Parâmetros!$E$19,$G1328-1,$G1328)</f>
        <v>46306</v>
      </c>
    </row>
    <row r="1329" spans="1:19" ht="15" customHeight="1" x14ac:dyDescent="0.25">
      <c r="A1329" s="128">
        <v>53173</v>
      </c>
      <c r="B1329" s="65" t="s">
        <v>504</v>
      </c>
      <c r="C1329" s="65" t="s">
        <v>74</v>
      </c>
      <c r="D1329" s="66">
        <v>46307</v>
      </c>
      <c r="E1329" s="67">
        <v>0.97</v>
      </c>
      <c r="F1329" s="65" t="s">
        <v>285</v>
      </c>
      <c r="G1329" s="66">
        <v>46307</v>
      </c>
      <c r="H1329" s="129">
        <v>40525086</v>
      </c>
      <c r="I1329" s="129">
        <v>10</v>
      </c>
      <c r="J1329" s="65" t="s">
        <v>511</v>
      </c>
      <c r="K1329" s="65" t="s">
        <v>485</v>
      </c>
      <c r="L1329" s="66">
        <v>46307</v>
      </c>
      <c r="M1329" s="65" t="s">
        <v>287</v>
      </c>
      <c r="N1329" s="65" t="s">
        <v>793</v>
      </c>
      <c r="O1329" s="65" t="s">
        <v>289</v>
      </c>
      <c r="P1329" s="66">
        <v>46307</v>
      </c>
      <c r="Q1329" s="31">
        <f t="shared" si="40"/>
        <v>62</v>
      </c>
      <c r="R1329" s="31">
        <f t="shared" si="41"/>
        <v>120</v>
      </c>
      <c r="S1329" s="29">
        <f>IF($Q1329&lt;Parâmetros!$E$19,$G1329-1,$G1329)</f>
        <v>46306</v>
      </c>
    </row>
    <row r="1330" spans="1:19" ht="15" customHeight="1" x14ac:dyDescent="0.25">
      <c r="A1330" s="128">
        <v>53173</v>
      </c>
      <c r="B1330" s="65" t="s">
        <v>504</v>
      </c>
      <c r="C1330" s="65" t="s">
        <v>74</v>
      </c>
      <c r="D1330" s="66">
        <v>46307</v>
      </c>
      <c r="E1330" s="67">
        <v>0.97</v>
      </c>
      <c r="F1330" s="65" t="s">
        <v>285</v>
      </c>
      <c r="G1330" s="66">
        <v>46307</v>
      </c>
      <c r="H1330" s="129">
        <v>40525084</v>
      </c>
      <c r="I1330" s="129">
        <v>10</v>
      </c>
      <c r="J1330" s="65" t="s">
        <v>506</v>
      </c>
      <c r="K1330" s="65" t="s">
        <v>479</v>
      </c>
      <c r="L1330" s="66">
        <v>46307</v>
      </c>
      <c r="M1330" s="65" t="s">
        <v>287</v>
      </c>
      <c r="N1330" s="129">
        <v>3003928</v>
      </c>
      <c r="O1330" s="65" t="s">
        <v>289</v>
      </c>
      <c r="P1330" s="66">
        <v>46307</v>
      </c>
      <c r="Q1330" s="31">
        <f t="shared" si="40"/>
        <v>122</v>
      </c>
      <c r="R1330" s="31">
        <f t="shared" si="41"/>
        <v>180</v>
      </c>
      <c r="S1330" s="29">
        <f>IF($Q1330&lt;Parâmetros!$E$19,$G1330-1,$G1330)</f>
        <v>46306</v>
      </c>
    </row>
    <row r="1331" spans="1:19" ht="15" customHeight="1" x14ac:dyDescent="0.25">
      <c r="A1331" s="128">
        <v>53173</v>
      </c>
      <c r="B1331" s="65" t="s">
        <v>504</v>
      </c>
      <c r="C1331" s="65" t="s">
        <v>74</v>
      </c>
      <c r="D1331" s="66">
        <v>46307</v>
      </c>
      <c r="E1331" s="67">
        <v>0.52</v>
      </c>
      <c r="F1331" s="65" t="s">
        <v>285</v>
      </c>
      <c r="G1331" s="66">
        <v>46307</v>
      </c>
      <c r="H1331" s="129">
        <v>40521098</v>
      </c>
      <c r="I1331" s="129">
        <v>10</v>
      </c>
      <c r="J1331" s="65" t="s">
        <v>505</v>
      </c>
      <c r="K1331" s="65" t="s">
        <v>1261</v>
      </c>
      <c r="L1331" s="66">
        <v>46307</v>
      </c>
      <c r="M1331" s="65" t="s">
        <v>315</v>
      </c>
      <c r="N1331" s="129">
        <v>3011793</v>
      </c>
      <c r="O1331" s="65" t="s">
        <v>289</v>
      </c>
      <c r="P1331" s="66">
        <v>46307</v>
      </c>
      <c r="Q1331" s="31">
        <f t="shared" si="40"/>
        <v>305</v>
      </c>
      <c r="R1331" s="31">
        <f t="shared" si="41"/>
        <v>336</v>
      </c>
      <c r="S1331" s="29">
        <f>IF($Q1331&lt;Parâmetros!$E$19,$G1331-1,$G1331)</f>
        <v>46306</v>
      </c>
    </row>
    <row r="1332" spans="1:19" ht="15" customHeight="1" x14ac:dyDescent="0.25">
      <c r="A1332" s="128">
        <v>53173</v>
      </c>
      <c r="B1332" s="65" t="s">
        <v>504</v>
      </c>
      <c r="C1332" s="65" t="s">
        <v>74</v>
      </c>
      <c r="D1332" s="66">
        <v>46307</v>
      </c>
      <c r="E1332" s="67">
        <v>0.75</v>
      </c>
      <c r="F1332" s="65" t="s">
        <v>285</v>
      </c>
      <c r="G1332" s="66">
        <v>46307</v>
      </c>
      <c r="H1332" s="129">
        <v>40521107</v>
      </c>
      <c r="I1332" s="129">
        <v>10</v>
      </c>
      <c r="J1332" s="65" t="s">
        <v>1582</v>
      </c>
      <c r="K1332" s="65" t="s">
        <v>1872</v>
      </c>
      <c r="L1332" s="66">
        <v>46307</v>
      </c>
      <c r="M1332" s="65" t="s">
        <v>315</v>
      </c>
      <c r="N1332" s="129">
        <v>3002380</v>
      </c>
      <c r="O1332" s="65" t="s">
        <v>289</v>
      </c>
      <c r="P1332" s="66">
        <v>46307</v>
      </c>
      <c r="Q1332" s="31">
        <f t="shared" si="40"/>
        <v>345</v>
      </c>
      <c r="R1332" s="31">
        <f t="shared" si="41"/>
        <v>390</v>
      </c>
      <c r="S1332" s="29">
        <f>IF($Q1332&lt;Parâmetros!$E$19,$G1332-1,$G1332)</f>
        <v>46306</v>
      </c>
    </row>
    <row r="1333" spans="1:19" ht="15" customHeight="1" x14ac:dyDescent="0.25">
      <c r="A1333" s="128">
        <v>53173</v>
      </c>
      <c r="B1333" s="65" t="s">
        <v>504</v>
      </c>
      <c r="C1333" s="65" t="s">
        <v>74</v>
      </c>
      <c r="D1333" s="66">
        <v>46310</v>
      </c>
      <c r="E1333" s="67">
        <v>3</v>
      </c>
      <c r="F1333" s="65" t="s">
        <v>285</v>
      </c>
      <c r="G1333" s="66">
        <v>46309</v>
      </c>
      <c r="H1333" s="129">
        <v>40517355</v>
      </c>
      <c r="I1333" s="129">
        <v>10</v>
      </c>
      <c r="J1333" s="65" t="s">
        <v>477</v>
      </c>
      <c r="K1333" s="65" t="s">
        <v>479</v>
      </c>
      <c r="L1333" s="66">
        <v>46309</v>
      </c>
      <c r="M1333" s="65" t="s">
        <v>287</v>
      </c>
      <c r="N1333" s="65" t="s">
        <v>793</v>
      </c>
      <c r="O1333" s="65" t="s">
        <v>2788</v>
      </c>
      <c r="P1333" s="66">
        <v>46310</v>
      </c>
      <c r="Q1333" s="31">
        <f t="shared" si="40"/>
        <v>0</v>
      </c>
      <c r="R1333" s="31">
        <f t="shared" si="41"/>
        <v>180</v>
      </c>
      <c r="S1333" s="29">
        <f>IF($Q1333&lt;Parâmetros!$E$19,$G1333-1,$G1333)</f>
        <v>46308</v>
      </c>
    </row>
    <row r="1334" spans="1:19" ht="15" customHeight="1" x14ac:dyDescent="0.25">
      <c r="A1334" s="128">
        <v>53173</v>
      </c>
      <c r="B1334" s="65" t="s">
        <v>504</v>
      </c>
      <c r="C1334" s="65" t="s">
        <v>74</v>
      </c>
      <c r="D1334" s="66">
        <v>46309</v>
      </c>
      <c r="E1334" s="67">
        <v>1</v>
      </c>
      <c r="F1334" s="65" t="s">
        <v>285</v>
      </c>
      <c r="G1334" s="66">
        <v>46309</v>
      </c>
      <c r="H1334" s="129">
        <v>40523186</v>
      </c>
      <c r="I1334" s="129">
        <v>10</v>
      </c>
      <c r="J1334" s="65" t="s">
        <v>480</v>
      </c>
      <c r="K1334" s="65" t="s">
        <v>482</v>
      </c>
      <c r="L1334" s="66">
        <v>46309</v>
      </c>
      <c r="M1334" s="65" t="s">
        <v>315</v>
      </c>
      <c r="N1334" s="129">
        <v>3004490</v>
      </c>
      <c r="O1334" s="65" t="s">
        <v>289</v>
      </c>
      <c r="P1334" s="66">
        <v>46309</v>
      </c>
      <c r="Q1334" s="31">
        <f t="shared" si="40"/>
        <v>240</v>
      </c>
      <c r="R1334" s="31">
        <f t="shared" si="41"/>
        <v>300</v>
      </c>
      <c r="S1334" s="29">
        <f>IF($Q1334&lt;Parâmetros!$E$19,$G1334-1,$G1334)</f>
        <v>46308</v>
      </c>
    </row>
    <row r="1335" spans="1:19" ht="15" customHeight="1" x14ac:dyDescent="0.25">
      <c r="A1335" s="128">
        <v>53173</v>
      </c>
      <c r="B1335" s="65" t="s">
        <v>504</v>
      </c>
      <c r="C1335" s="65" t="s">
        <v>74</v>
      </c>
      <c r="D1335" s="66">
        <v>46309</v>
      </c>
      <c r="E1335" s="67">
        <v>0.97</v>
      </c>
      <c r="F1335" s="65" t="s">
        <v>285</v>
      </c>
      <c r="G1335" s="66">
        <v>46309</v>
      </c>
      <c r="H1335" s="129">
        <v>40523187</v>
      </c>
      <c r="I1335" s="129">
        <v>10</v>
      </c>
      <c r="J1335" s="65" t="s">
        <v>2789</v>
      </c>
      <c r="K1335" s="65" t="s">
        <v>481</v>
      </c>
      <c r="L1335" s="66">
        <v>46309</v>
      </c>
      <c r="M1335" s="65" t="s">
        <v>315</v>
      </c>
      <c r="N1335" s="129">
        <v>3002444</v>
      </c>
      <c r="O1335" s="65" t="s">
        <v>289</v>
      </c>
      <c r="P1335" s="66">
        <v>46309</v>
      </c>
      <c r="Q1335" s="31">
        <f t="shared" si="40"/>
        <v>302</v>
      </c>
      <c r="R1335" s="31">
        <f t="shared" si="41"/>
        <v>360</v>
      </c>
      <c r="S1335" s="29">
        <f>IF($Q1335&lt;Parâmetros!$E$19,$G1335-1,$G1335)</f>
        <v>46308</v>
      </c>
    </row>
    <row r="1336" spans="1:19" ht="15" customHeight="1" x14ac:dyDescent="0.25">
      <c r="A1336" s="128">
        <v>53173</v>
      </c>
      <c r="B1336" s="65" t="s">
        <v>504</v>
      </c>
      <c r="C1336" s="65" t="s">
        <v>74</v>
      </c>
      <c r="D1336" s="66">
        <v>46309</v>
      </c>
      <c r="E1336" s="67">
        <v>1.05</v>
      </c>
      <c r="F1336" s="65" t="s">
        <v>285</v>
      </c>
      <c r="G1336" s="66">
        <v>46309</v>
      </c>
      <c r="H1336" s="129">
        <v>40523188</v>
      </c>
      <c r="I1336" s="129">
        <v>10</v>
      </c>
      <c r="J1336" s="65" t="s">
        <v>517</v>
      </c>
      <c r="K1336" s="65" t="s">
        <v>2790</v>
      </c>
      <c r="L1336" s="66">
        <v>46309</v>
      </c>
      <c r="M1336" s="65" t="s">
        <v>315</v>
      </c>
      <c r="N1336" s="129">
        <v>3002482</v>
      </c>
      <c r="O1336" s="65" t="s">
        <v>289</v>
      </c>
      <c r="P1336" s="66">
        <v>46309</v>
      </c>
      <c r="Q1336" s="31">
        <f t="shared" si="40"/>
        <v>362</v>
      </c>
      <c r="R1336" s="31">
        <f t="shared" si="41"/>
        <v>425</v>
      </c>
      <c r="S1336" s="29">
        <f>IF($Q1336&lt;Parâmetros!$E$19,$G1336-1,$G1336)</f>
        <v>46308</v>
      </c>
    </row>
    <row r="1337" spans="1:19" ht="15" customHeight="1" x14ac:dyDescent="0.25">
      <c r="A1337" s="128">
        <v>53173</v>
      </c>
      <c r="B1337" s="65" t="s">
        <v>504</v>
      </c>
      <c r="C1337" s="65" t="s">
        <v>74</v>
      </c>
      <c r="D1337" s="66">
        <v>46310</v>
      </c>
      <c r="E1337" s="67">
        <v>1</v>
      </c>
      <c r="F1337" s="65" t="s">
        <v>285</v>
      </c>
      <c r="G1337" s="66">
        <v>46310</v>
      </c>
      <c r="H1337" s="129">
        <v>40523230</v>
      </c>
      <c r="I1337" s="129">
        <v>10</v>
      </c>
      <c r="J1337" s="65" t="s">
        <v>477</v>
      </c>
      <c r="K1337" s="65" t="s">
        <v>478</v>
      </c>
      <c r="L1337" s="66">
        <v>46310</v>
      </c>
      <c r="M1337" s="65" t="s">
        <v>315</v>
      </c>
      <c r="N1337" s="65" t="s">
        <v>793</v>
      </c>
      <c r="O1337" s="65" t="s">
        <v>289</v>
      </c>
      <c r="P1337" s="66">
        <v>46310</v>
      </c>
      <c r="Q1337" s="31">
        <f t="shared" si="40"/>
        <v>0</v>
      </c>
      <c r="R1337" s="31">
        <f t="shared" si="41"/>
        <v>60</v>
      </c>
      <c r="S1337" s="29">
        <f>IF($Q1337&lt;Parâmetros!$E$19,$G1337-1,$G1337)</f>
        <v>46309</v>
      </c>
    </row>
    <row r="1338" spans="1:19" ht="15" customHeight="1" x14ac:dyDescent="0.25">
      <c r="A1338" s="128">
        <v>53173</v>
      </c>
      <c r="B1338" s="65" t="s">
        <v>504</v>
      </c>
      <c r="C1338" s="65" t="s">
        <v>74</v>
      </c>
      <c r="D1338" s="66">
        <v>46310</v>
      </c>
      <c r="E1338" s="67">
        <v>0.92</v>
      </c>
      <c r="F1338" s="65" t="s">
        <v>285</v>
      </c>
      <c r="G1338" s="66">
        <v>46310</v>
      </c>
      <c r="H1338" s="129">
        <v>40523233</v>
      </c>
      <c r="I1338" s="129">
        <v>10</v>
      </c>
      <c r="J1338" s="65" t="s">
        <v>1260</v>
      </c>
      <c r="K1338" s="65" t="s">
        <v>485</v>
      </c>
      <c r="L1338" s="66">
        <v>46310</v>
      </c>
      <c r="M1338" s="65" t="s">
        <v>315</v>
      </c>
      <c r="N1338" s="65" t="s">
        <v>793</v>
      </c>
      <c r="O1338" s="65" t="s">
        <v>289</v>
      </c>
      <c r="P1338" s="66">
        <v>46310</v>
      </c>
      <c r="Q1338" s="31">
        <f t="shared" si="40"/>
        <v>65</v>
      </c>
      <c r="R1338" s="31">
        <f t="shared" si="41"/>
        <v>120</v>
      </c>
      <c r="S1338" s="29">
        <f>IF($Q1338&lt;Parâmetros!$E$19,$G1338-1,$G1338)</f>
        <v>46309</v>
      </c>
    </row>
    <row r="1339" spans="1:19" ht="15" customHeight="1" x14ac:dyDescent="0.25">
      <c r="A1339" s="128">
        <v>53173</v>
      </c>
      <c r="B1339" s="65" t="s">
        <v>504</v>
      </c>
      <c r="C1339" s="65" t="s">
        <v>74</v>
      </c>
      <c r="D1339" s="66">
        <v>46310</v>
      </c>
      <c r="E1339" s="67">
        <v>0.52</v>
      </c>
      <c r="F1339" s="65" t="s">
        <v>285</v>
      </c>
      <c r="G1339" s="66">
        <v>46310</v>
      </c>
      <c r="H1339" s="129">
        <v>40525952</v>
      </c>
      <c r="I1339" s="129">
        <v>10</v>
      </c>
      <c r="J1339" s="65" t="s">
        <v>1022</v>
      </c>
      <c r="K1339" s="65" t="s">
        <v>2791</v>
      </c>
      <c r="L1339" s="66">
        <v>46310</v>
      </c>
      <c r="M1339" s="65" t="s">
        <v>287</v>
      </c>
      <c r="N1339" s="65" t="s">
        <v>793</v>
      </c>
      <c r="O1339" s="65" t="s">
        <v>289</v>
      </c>
      <c r="P1339" s="66">
        <v>46310</v>
      </c>
      <c r="Q1339" s="31">
        <f t="shared" si="40"/>
        <v>124</v>
      </c>
      <c r="R1339" s="31">
        <f t="shared" si="41"/>
        <v>155</v>
      </c>
      <c r="S1339" s="29">
        <f>IF($Q1339&lt;Parâmetros!$E$19,$G1339-1,$G1339)</f>
        <v>46309</v>
      </c>
    </row>
    <row r="1340" spans="1:19" ht="15" customHeight="1" x14ac:dyDescent="0.25">
      <c r="A1340" s="128">
        <v>53173</v>
      </c>
      <c r="B1340" s="65" t="s">
        <v>504</v>
      </c>
      <c r="C1340" s="65" t="s">
        <v>74</v>
      </c>
      <c r="D1340" s="66">
        <v>46310</v>
      </c>
      <c r="E1340" s="67">
        <v>0.52</v>
      </c>
      <c r="F1340" s="65" t="s">
        <v>285</v>
      </c>
      <c r="G1340" s="66">
        <v>46310</v>
      </c>
      <c r="H1340" s="129">
        <v>40525953</v>
      </c>
      <c r="I1340" s="129">
        <v>10</v>
      </c>
      <c r="J1340" s="65" t="s">
        <v>2792</v>
      </c>
      <c r="K1340" s="65" t="s">
        <v>2793</v>
      </c>
      <c r="L1340" s="66">
        <v>46310</v>
      </c>
      <c r="M1340" s="65" t="s">
        <v>287</v>
      </c>
      <c r="N1340" s="65" t="s">
        <v>793</v>
      </c>
      <c r="O1340" s="65" t="s">
        <v>289</v>
      </c>
      <c r="P1340" s="66">
        <v>46310</v>
      </c>
      <c r="Q1340" s="31">
        <f t="shared" si="40"/>
        <v>156</v>
      </c>
      <c r="R1340" s="31">
        <f t="shared" si="41"/>
        <v>187</v>
      </c>
      <c r="S1340" s="29">
        <f>IF($Q1340&lt;Parâmetros!$E$19,$G1340-1,$G1340)</f>
        <v>46309</v>
      </c>
    </row>
    <row r="1341" spans="1:19" ht="15" customHeight="1" x14ac:dyDescent="0.25">
      <c r="A1341" s="128">
        <v>53173</v>
      </c>
      <c r="B1341" s="65" t="s">
        <v>504</v>
      </c>
      <c r="C1341" s="65" t="s">
        <v>74</v>
      </c>
      <c r="D1341" s="66">
        <v>46310</v>
      </c>
      <c r="E1341" s="67">
        <v>0.83</v>
      </c>
      <c r="F1341" s="65" t="s">
        <v>285</v>
      </c>
      <c r="G1341" s="66">
        <v>46310</v>
      </c>
      <c r="H1341" s="129">
        <v>40525954</v>
      </c>
      <c r="I1341" s="129">
        <v>10</v>
      </c>
      <c r="J1341" s="65" t="s">
        <v>2794</v>
      </c>
      <c r="K1341" s="65" t="s">
        <v>480</v>
      </c>
      <c r="L1341" s="66">
        <v>46310</v>
      </c>
      <c r="M1341" s="65" t="s">
        <v>287</v>
      </c>
      <c r="N1341" s="65" t="s">
        <v>793</v>
      </c>
      <c r="O1341" s="65" t="s">
        <v>289</v>
      </c>
      <c r="P1341" s="66">
        <v>46310</v>
      </c>
      <c r="Q1341" s="31">
        <f t="shared" si="40"/>
        <v>190</v>
      </c>
      <c r="R1341" s="31">
        <f t="shared" si="41"/>
        <v>240</v>
      </c>
      <c r="S1341" s="29">
        <f>IF($Q1341&lt;Parâmetros!$E$19,$G1341-1,$G1341)</f>
        <v>46309</v>
      </c>
    </row>
    <row r="1342" spans="1:19" ht="15" customHeight="1" x14ac:dyDescent="0.25">
      <c r="A1342" s="128">
        <v>53173</v>
      </c>
      <c r="B1342" s="65" t="s">
        <v>504</v>
      </c>
      <c r="C1342" s="65" t="s">
        <v>74</v>
      </c>
      <c r="D1342" s="66">
        <v>46312</v>
      </c>
      <c r="E1342" s="67">
        <v>2.16</v>
      </c>
      <c r="F1342" s="65" t="s">
        <v>285</v>
      </c>
      <c r="G1342" s="66">
        <v>46310</v>
      </c>
      <c r="H1342" s="129">
        <v>40523255</v>
      </c>
      <c r="I1342" s="129">
        <v>10</v>
      </c>
      <c r="J1342" s="65" t="s">
        <v>507</v>
      </c>
      <c r="K1342" s="65" t="s">
        <v>3342</v>
      </c>
      <c r="L1342" s="66">
        <v>46310</v>
      </c>
      <c r="M1342" s="65" t="s">
        <v>315</v>
      </c>
      <c r="N1342" s="65" t="s">
        <v>793</v>
      </c>
      <c r="O1342" s="65" t="s">
        <v>289</v>
      </c>
      <c r="P1342" s="66">
        <v>46312</v>
      </c>
      <c r="Q1342" s="31">
        <f t="shared" ref="Q1342:Q1405" si="42">IFERROR(VALUE(LEFT($J1342,2))*60+VALUE(MID($J1342,4,2)),9999)</f>
        <v>245</v>
      </c>
      <c r="R1342" s="31">
        <f t="shared" ref="R1342:R1405" si="43">IFERROR(VALUE(LEFT($K1342,2))*60+VALUE(MID($K1342,4,2)),"")</f>
        <v>374</v>
      </c>
      <c r="S1342" s="29">
        <f>IF($Q1342&lt;Parâmetros!$E$19,$G1342-1,$G1342)</f>
        <v>46309</v>
      </c>
    </row>
    <row r="1343" spans="1:19" ht="15" customHeight="1" x14ac:dyDescent="0.25">
      <c r="A1343" s="128">
        <v>53173</v>
      </c>
      <c r="B1343" s="65" t="s">
        <v>504</v>
      </c>
      <c r="C1343" s="65" t="s">
        <v>74</v>
      </c>
      <c r="D1343" s="66">
        <v>46311</v>
      </c>
      <c r="E1343" s="67">
        <v>1</v>
      </c>
      <c r="F1343" s="65" t="s">
        <v>285</v>
      </c>
      <c r="G1343" s="66">
        <v>46311</v>
      </c>
      <c r="H1343" s="129">
        <v>40523236</v>
      </c>
      <c r="I1343" s="129">
        <v>10</v>
      </c>
      <c r="J1343" s="65" t="s">
        <v>477</v>
      </c>
      <c r="K1343" s="65" t="s">
        <v>478</v>
      </c>
      <c r="L1343" s="66">
        <v>46311</v>
      </c>
      <c r="M1343" s="65" t="s">
        <v>315</v>
      </c>
      <c r="N1343" s="65" t="s">
        <v>793</v>
      </c>
      <c r="O1343" s="65" t="s">
        <v>289</v>
      </c>
      <c r="P1343" s="66">
        <v>46311</v>
      </c>
      <c r="Q1343" s="31">
        <f t="shared" si="42"/>
        <v>0</v>
      </c>
      <c r="R1343" s="31">
        <f t="shared" si="43"/>
        <v>60</v>
      </c>
      <c r="S1343" s="29">
        <f>IF($Q1343&lt;Parâmetros!$E$19,$G1343-1,$G1343)</f>
        <v>46310</v>
      </c>
    </row>
    <row r="1344" spans="1:19" ht="15" customHeight="1" x14ac:dyDescent="0.25">
      <c r="A1344" s="128">
        <v>53173</v>
      </c>
      <c r="B1344" s="65" t="s">
        <v>504</v>
      </c>
      <c r="C1344" s="65" t="s">
        <v>74</v>
      </c>
      <c r="D1344" s="66">
        <v>46311</v>
      </c>
      <c r="E1344" s="67">
        <v>0.52</v>
      </c>
      <c r="F1344" s="65" t="s">
        <v>285</v>
      </c>
      <c r="G1344" s="66">
        <v>46311</v>
      </c>
      <c r="H1344" s="129">
        <v>40526677</v>
      </c>
      <c r="I1344" s="129">
        <v>10</v>
      </c>
      <c r="J1344" s="65" t="s">
        <v>511</v>
      </c>
      <c r="K1344" s="65" t="s">
        <v>3052</v>
      </c>
      <c r="L1344" s="66">
        <v>46311</v>
      </c>
      <c r="M1344" s="65" t="s">
        <v>287</v>
      </c>
      <c r="N1344" s="129">
        <v>3012905</v>
      </c>
      <c r="O1344" s="65" t="s">
        <v>289</v>
      </c>
      <c r="P1344" s="66">
        <v>46311</v>
      </c>
      <c r="Q1344" s="31">
        <f t="shared" si="42"/>
        <v>62</v>
      </c>
      <c r="R1344" s="31">
        <f t="shared" si="43"/>
        <v>93</v>
      </c>
      <c r="S1344" s="29">
        <f>IF($Q1344&lt;Parâmetros!$E$19,$G1344-1,$G1344)</f>
        <v>46310</v>
      </c>
    </row>
    <row r="1345" spans="1:19" ht="15" customHeight="1" x14ac:dyDescent="0.25">
      <c r="A1345" s="128">
        <v>53173</v>
      </c>
      <c r="B1345" s="65" t="s">
        <v>504</v>
      </c>
      <c r="C1345" s="65" t="s">
        <v>74</v>
      </c>
      <c r="D1345" s="66">
        <v>46311</v>
      </c>
      <c r="E1345" s="67">
        <v>0.55000000000000004</v>
      </c>
      <c r="F1345" s="65" t="s">
        <v>285</v>
      </c>
      <c r="G1345" s="66">
        <v>46311</v>
      </c>
      <c r="H1345" s="129">
        <v>40526678</v>
      </c>
      <c r="I1345" s="129">
        <v>10</v>
      </c>
      <c r="J1345" s="65" t="s">
        <v>1020</v>
      </c>
      <c r="K1345" s="65" t="s">
        <v>3053</v>
      </c>
      <c r="L1345" s="66">
        <v>46311</v>
      </c>
      <c r="M1345" s="65" t="s">
        <v>287</v>
      </c>
      <c r="N1345" s="129">
        <v>3009457</v>
      </c>
      <c r="O1345" s="65" t="s">
        <v>289</v>
      </c>
      <c r="P1345" s="66">
        <v>46311</v>
      </c>
      <c r="Q1345" s="31">
        <f t="shared" si="42"/>
        <v>95</v>
      </c>
      <c r="R1345" s="31">
        <f t="shared" si="43"/>
        <v>128</v>
      </c>
      <c r="S1345" s="29">
        <f>IF($Q1345&lt;Parâmetros!$E$19,$G1345-1,$G1345)</f>
        <v>46310</v>
      </c>
    </row>
    <row r="1346" spans="1:19" ht="15" customHeight="1" x14ac:dyDescent="0.25">
      <c r="A1346" s="128">
        <v>53173</v>
      </c>
      <c r="B1346" s="65" t="s">
        <v>504</v>
      </c>
      <c r="C1346" s="65" t="s">
        <v>74</v>
      </c>
      <c r="D1346" s="66">
        <v>46311</v>
      </c>
      <c r="E1346" s="67">
        <v>0.52</v>
      </c>
      <c r="F1346" s="65" t="s">
        <v>285</v>
      </c>
      <c r="G1346" s="66">
        <v>46311</v>
      </c>
      <c r="H1346" s="129">
        <v>40526679</v>
      </c>
      <c r="I1346" s="129">
        <v>10</v>
      </c>
      <c r="J1346" s="65" t="s">
        <v>3054</v>
      </c>
      <c r="K1346" s="65" t="s">
        <v>479</v>
      </c>
      <c r="L1346" s="66">
        <v>46311</v>
      </c>
      <c r="M1346" s="65" t="s">
        <v>287</v>
      </c>
      <c r="N1346" s="65" t="s">
        <v>793</v>
      </c>
      <c r="O1346" s="65" t="s">
        <v>289</v>
      </c>
      <c r="P1346" s="66">
        <v>46311</v>
      </c>
      <c r="Q1346" s="31">
        <f t="shared" si="42"/>
        <v>149</v>
      </c>
      <c r="R1346" s="31">
        <f t="shared" si="43"/>
        <v>180</v>
      </c>
      <c r="S1346" s="29">
        <f>IF($Q1346&lt;Parâmetros!$E$19,$G1346-1,$G1346)</f>
        <v>46310</v>
      </c>
    </row>
    <row r="1347" spans="1:19" ht="15" customHeight="1" x14ac:dyDescent="0.25">
      <c r="A1347" s="128">
        <v>53173</v>
      </c>
      <c r="B1347" s="65" t="s">
        <v>504</v>
      </c>
      <c r="C1347" s="65" t="s">
        <v>74</v>
      </c>
      <c r="D1347" s="66">
        <v>46311</v>
      </c>
      <c r="E1347" s="67">
        <v>1.02</v>
      </c>
      <c r="F1347" s="65" t="s">
        <v>285</v>
      </c>
      <c r="G1347" s="66">
        <v>46311</v>
      </c>
      <c r="H1347" s="129">
        <v>40526680</v>
      </c>
      <c r="I1347" s="129">
        <v>10</v>
      </c>
      <c r="J1347" s="65" t="s">
        <v>3055</v>
      </c>
      <c r="K1347" s="65" t="s">
        <v>3056</v>
      </c>
      <c r="L1347" s="66">
        <v>46311</v>
      </c>
      <c r="M1347" s="65" t="s">
        <v>287</v>
      </c>
      <c r="N1347" s="65" t="s">
        <v>793</v>
      </c>
      <c r="O1347" s="65" t="s">
        <v>289</v>
      </c>
      <c r="P1347" s="66">
        <v>46311</v>
      </c>
      <c r="Q1347" s="31">
        <f t="shared" si="42"/>
        <v>210</v>
      </c>
      <c r="R1347" s="31">
        <f t="shared" si="43"/>
        <v>271</v>
      </c>
      <c r="S1347" s="29">
        <f>IF($Q1347&lt;Parâmetros!$E$19,$G1347-1,$G1347)</f>
        <v>46310</v>
      </c>
    </row>
    <row r="1348" spans="1:19" ht="15" customHeight="1" x14ac:dyDescent="0.25">
      <c r="A1348" s="128">
        <v>53173</v>
      </c>
      <c r="B1348" s="65" t="s">
        <v>504</v>
      </c>
      <c r="C1348" s="65" t="s">
        <v>74</v>
      </c>
      <c r="D1348" s="66">
        <v>46311</v>
      </c>
      <c r="E1348" s="67">
        <v>1.02</v>
      </c>
      <c r="F1348" s="65" t="s">
        <v>285</v>
      </c>
      <c r="G1348" s="66">
        <v>46311</v>
      </c>
      <c r="H1348" s="129">
        <v>40526681</v>
      </c>
      <c r="I1348" s="129">
        <v>10</v>
      </c>
      <c r="J1348" s="65" t="s">
        <v>1870</v>
      </c>
      <c r="K1348" s="65" t="s">
        <v>1261</v>
      </c>
      <c r="L1348" s="66">
        <v>46311</v>
      </c>
      <c r="M1348" s="65" t="s">
        <v>287</v>
      </c>
      <c r="N1348" s="65" t="s">
        <v>793</v>
      </c>
      <c r="O1348" s="65" t="s">
        <v>289</v>
      </c>
      <c r="P1348" s="66">
        <v>46311</v>
      </c>
      <c r="Q1348" s="31">
        <f t="shared" si="42"/>
        <v>275</v>
      </c>
      <c r="R1348" s="31">
        <f t="shared" si="43"/>
        <v>336</v>
      </c>
      <c r="S1348" s="29">
        <f>IF($Q1348&lt;Parâmetros!$E$19,$G1348-1,$G1348)</f>
        <v>46310</v>
      </c>
    </row>
    <row r="1349" spans="1:19" ht="15" customHeight="1" x14ac:dyDescent="0.25">
      <c r="A1349" s="128">
        <v>53173</v>
      </c>
      <c r="B1349" s="65" t="s">
        <v>504</v>
      </c>
      <c r="C1349" s="65" t="s">
        <v>74</v>
      </c>
      <c r="D1349" s="66">
        <v>46312</v>
      </c>
      <c r="E1349" s="67">
        <v>1</v>
      </c>
      <c r="F1349" s="65" t="s">
        <v>285</v>
      </c>
      <c r="G1349" s="66">
        <v>46312</v>
      </c>
      <c r="H1349" s="129">
        <v>40523239</v>
      </c>
      <c r="I1349" s="129">
        <v>10</v>
      </c>
      <c r="J1349" s="65" t="s">
        <v>477</v>
      </c>
      <c r="K1349" s="65" t="s">
        <v>478</v>
      </c>
      <c r="L1349" s="66">
        <v>46312</v>
      </c>
      <c r="M1349" s="65" t="s">
        <v>315</v>
      </c>
      <c r="N1349" s="65" t="s">
        <v>793</v>
      </c>
      <c r="O1349" s="65" t="s">
        <v>289</v>
      </c>
      <c r="P1349" s="66">
        <v>46312</v>
      </c>
      <c r="Q1349" s="31">
        <f t="shared" si="42"/>
        <v>0</v>
      </c>
      <c r="R1349" s="31">
        <f t="shared" si="43"/>
        <v>60</v>
      </c>
      <c r="S1349" s="29">
        <f>IF($Q1349&lt;Parâmetros!$E$19,$G1349-1,$G1349)</f>
        <v>46311</v>
      </c>
    </row>
    <row r="1350" spans="1:19" ht="15" customHeight="1" x14ac:dyDescent="0.25">
      <c r="A1350" s="128">
        <v>53173</v>
      </c>
      <c r="B1350" s="65" t="s">
        <v>504</v>
      </c>
      <c r="C1350" s="65" t="s">
        <v>74</v>
      </c>
      <c r="D1350" s="66">
        <v>46312</v>
      </c>
      <c r="E1350" s="67">
        <v>0.97</v>
      </c>
      <c r="F1350" s="65" t="s">
        <v>285</v>
      </c>
      <c r="G1350" s="66">
        <v>46312</v>
      </c>
      <c r="H1350" s="129">
        <v>40523242</v>
      </c>
      <c r="I1350" s="129">
        <v>10</v>
      </c>
      <c r="J1350" s="65" t="s">
        <v>511</v>
      </c>
      <c r="K1350" s="65" t="s">
        <v>485</v>
      </c>
      <c r="L1350" s="66">
        <v>46312</v>
      </c>
      <c r="M1350" s="65" t="s">
        <v>315</v>
      </c>
      <c r="N1350" s="65" t="s">
        <v>793</v>
      </c>
      <c r="O1350" s="65" t="s">
        <v>289</v>
      </c>
      <c r="P1350" s="66">
        <v>46312</v>
      </c>
      <c r="Q1350" s="31">
        <f t="shared" si="42"/>
        <v>62</v>
      </c>
      <c r="R1350" s="31">
        <f t="shared" si="43"/>
        <v>120</v>
      </c>
      <c r="S1350" s="29">
        <f>IF($Q1350&lt;Parâmetros!$E$19,$G1350-1,$G1350)</f>
        <v>46311</v>
      </c>
    </row>
    <row r="1351" spans="1:19" ht="15" customHeight="1" x14ac:dyDescent="0.25">
      <c r="A1351" s="128">
        <v>53173</v>
      </c>
      <c r="B1351" s="65" t="s">
        <v>504</v>
      </c>
      <c r="C1351" s="65" t="s">
        <v>74</v>
      </c>
      <c r="D1351" s="66">
        <v>46312</v>
      </c>
      <c r="E1351" s="67">
        <v>0.97</v>
      </c>
      <c r="F1351" s="65" t="s">
        <v>285</v>
      </c>
      <c r="G1351" s="66">
        <v>46312</v>
      </c>
      <c r="H1351" s="129">
        <v>40527097</v>
      </c>
      <c r="I1351" s="129">
        <v>10</v>
      </c>
      <c r="J1351" s="65" t="s">
        <v>506</v>
      </c>
      <c r="K1351" s="65" t="s">
        <v>479</v>
      </c>
      <c r="L1351" s="66">
        <v>46312</v>
      </c>
      <c r="M1351" s="65" t="s">
        <v>287</v>
      </c>
      <c r="N1351" s="65" t="s">
        <v>793</v>
      </c>
      <c r="O1351" s="65" t="s">
        <v>289</v>
      </c>
      <c r="P1351" s="66">
        <v>46312</v>
      </c>
      <c r="Q1351" s="31">
        <f t="shared" si="42"/>
        <v>122</v>
      </c>
      <c r="R1351" s="31">
        <f t="shared" si="43"/>
        <v>180</v>
      </c>
      <c r="S1351" s="29">
        <f>IF($Q1351&lt;Parâmetros!$E$19,$G1351-1,$G1351)</f>
        <v>46311</v>
      </c>
    </row>
    <row r="1352" spans="1:19" ht="15" customHeight="1" x14ac:dyDescent="0.25">
      <c r="A1352" s="128">
        <v>53173</v>
      </c>
      <c r="B1352" s="65" t="s">
        <v>504</v>
      </c>
      <c r="C1352" s="65" t="s">
        <v>74</v>
      </c>
      <c r="D1352" s="66">
        <v>46312</v>
      </c>
      <c r="E1352" s="67">
        <v>0.55000000000000004</v>
      </c>
      <c r="F1352" s="65" t="s">
        <v>285</v>
      </c>
      <c r="G1352" s="66">
        <v>46312</v>
      </c>
      <c r="H1352" s="129">
        <v>40527098</v>
      </c>
      <c r="I1352" s="129">
        <v>10</v>
      </c>
      <c r="J1352" s="65" t="s">
        <v>508</v>
      </c>
      <c r="K1352" s="65" t="s">
        <v>3343</v>
      </c>
      <c r="L1352" s="66">
        <v>46312</v>
      </c>
      <c r="M1352" s="65" t="s">
        <v>287</v>
      </c>
      <c r="N1352" s="65" t="s">
        <v>793</v>
      </c>
      <c r="O1352" s="65" t="s">
        <v>289</v>
      </c>
      <c r="P1352" s="66">
        <v>46312</v>
      </c>
      <c r="Q1352" s="31">
        <f t="shared" si="42"/>
        <v>182</v>
      </c>
      <c r="R1352" s="31">
        <f t="shared" si="43"/>
        <v>215</v>
      </c>
      <c r="S1352" s="29">
        <f>IF($Q1352&lt;Parâmetros!$E$19,$G1352-1,$G1352)</f>
        <v>46311</v>
      </c>
    </row>
    <row r="1353" spans="1:19" ht="15" customHeight="1" x14ac:dyDescent="0.25">
      <c r="A1353" s="128">
        <v>53173</v>
      </c>
      <c r="B1353" s="65" t="s">
        <v>504</v>
      </c>
      <c r="C1353" s="65" t="s">
        <v>74</v>
      </c>
      <c r="D1353" s="66">
        <v>46312</v>
      </c>
      <c r="E1353" s="67">
        <v>0.55000000000000004</v>
      </c>
      <c r="F1353" s="65" t="s">
        <v>285</v>
      </c>
      <c r="G1353" s="66">
        <v>46312</v>
      </c>
      <c r="H1353" s="129">
        <v>40527099</v>
      </c>
      <c r="I1353" s="129">
        <v>10</v>
      </c>
      <c r="J1353" s="65" t="s">
        <v>3344</v>
      </c>
      <c r="K1353" s="65" t="s">
        <v>3345</v>
      </c>
      <c r="L1353" s="66">
        <v>46312</v>
      </c>
      <c r="M1353" s="65" t="s">
        <v>287</v>
      </c>
      <c r="N1353" s="65" t="s">
        <v>793</v>
      </c>
      <c r="O1353" s="65" t="s">
        <v>289</v>
      </c>
      <c r="P1353" s="66">
        <v>46312</v>
      </c>
      <c r="Q1353" s="31">
        <f t="shared" si="42"/>
        <v>217</v>
      </c>
      <c r="R1353" s="31">
        <f t="shared" si="43"/>
        <v>250</v>
      </c>
      <c r="S1353" s="29">
        <f>IF($Q1353&lt;Parâmetros!$E$19,$G1353-1,$G1353)</f>
        <v>46311</v>
      </c>
    </row>
    <row r="1354" spans="1:19" ht="15" customHeight="1" x14ac:dyDescent="0.25">
      <c r="A1354" s="128">
        <v>53173</v>
      </c>
      <c r="B1354" s="65" t="s">
        <v>504</v>
      </c>
      <c r="C1354" s="65" t="s">
        <v>74</v>
      </c>
      <c r="D1354" s="66">
        <v>46312</v>
      </c>
      <c r="E1354" s="67">
        <v>1.5</v>
      </c>
      <c r="F1354" s="65" t="s">
        <v>285</v>
      </c>
      <c r="G1354" s="66">
        <v>46312</v>
      </c>
      <c r="H1354" s="129">
        <v>40527100</v>
      </c>
      <c r="I1354" s="129">
        <v>10</v>
      </c>
      <c r="J1354" s="65" t="s">
        <v>1866</v>
      </c>
      <c r="K1354" s="65" t="s">
        <v>481</v>
      </c>
      <c r="L1354" s="66">
        <v>46312</v>
      </c>
      <c r="M1354" s="65" t="s">
        <v>287</v>
      </c>
      <c r="N1354" s="65" t="s">
        <v>793</v>
      </c>
      <c r="O1354" s="65" t="s">
        <v>289</v>
      </c>
      <c r="P1354" s="66">
        <v>46312</v>
      </c>
      <c r="Q1354" s="31">
        <f t="shared" si="42"/>
        <v>270</v>
      </c>
      <c r="R1354" s="31">
        <f t="shared" si="43"/>
        <v>360</v>
      </c>
      <c r="S1354" s="29">
        <f>IF($Q1354&lt;Parâmetros!$E$19,$G1354-1,$G1354)</f>
        <v>46311</v>
      </c>
    </row>
    <row r="1355" spans="1:19" ht="15" customHeight="1" x14ac:dyDescent="0.25">
      <c r="A1355" s="128">
        <v>53173</v>
      </c>
      <c r="B1355" s="65" t="s">
        <v>504</v>
      </c>
      <c r="C1355" s="65" t="s">
        <v>74</v>
      </c>
      <c r="D1355" s="66">
        <v>46312</v>
      </c>
      <c r="E1355" s="67">
        <v>0.52</v>
      </c>
      <c r="F1355" s="65" t="s">
        <v>285</v>
      </c>
      <c r="G1355" s="66">
        <v>46312</v>
      </c>
      <c r="H1355" s="129">
        <v>40527098</v>
      </c>
      <c r="I1355" s="129">
        <v>10</v>
      </c>
      <c r="J1355" s="65" t="s">
        <v>517</v>
      </c>
      <c r="K1355" s="65" t="s">
        <v>3346</v>
      </c>
      <c r="L1355" s="66">
        <v>46312</v>
      </c>
      <c r="M1355" s="65" t="s">
        <v>287</v>
      </c>
      <c r="N1355" s="65" t="s">
        <v>793</v>
      </c>
      <c r="O1355" s="65" t="s">
        <v>289</v>
      </c>
      <c r="P1355" s="66">
        <v>46312</v>
      </c>
      <c r="Q1355" s="31">
        <f t="shared" si="42"/>
        <v>362</v>
      </c>
      <c r="R1355" s="31">
        <f t="shared" si="43"/>
        <v>393</v>
      </c>
      <c r="S1355" s="29">
        <f>IF($Q1355&lt;Parâmetros!$E$19,$G1355-1,$G1355)</f>
        <v>46311</v>
      </c>
    </row>
    <row r="1356" spans="1:19" ht="15" customHeight="1" x14ac:dyDescent="0.25">
      <c r="A1356" s="128">
        <v>53173</v>
      </c>
      <c r="B1356" s="65" t="s">
        <v>504</v>
      </c>
      <c r="C1356" s="65" t="s">
        <v>74</v>
      </c>
      <c r="D1356" s="66">
        <v>46313</v>
      </c>
      <c r="E1356" s="67">
        <v>1</v>
      </c>
      <c r="F1356" s="65" t="s">
        <v>285</v>
      </c>
      <c r="G1356" s="66">
        <v>46313</v>
      </c>
      <c r="H1356" s="129">
        <v>40523245</v>
      </c>
      <c r="I1356" s="129">
        <v>10</v>
      </c>
      <c r="J1356" s="65" t="s">
        <v>3638</v>
      </c>
      <c r="K1356" s="65" t="s">
        <v>3639</v>
      </c>
      <c r="L1356" s="66">
        <v>46313</v>
      </c>
      <c r="M1356" s="65" t="s">
        <v>315</v>
      </c>
      <c r="N1356" s="65" t="s">
        <v>793</v>
      </c>
      <c r="O1356" s="65" t="s">
        <v>289</v>
      </c>
      <c r="P1356" s="66">
        <v>46313</v>
      </c>
      <c r="Q1356" s="31">
        <f t="shared" si="42"/>
        <v>2</v>
      </c>
      <c r="R1356" s="31">
        <f t="shared" si="43"/>
        <v>62</v>
      </c>
      <c r="S1356" s="29">
        <f>IF($Q1356&lt;Parâmetros!$E$19,$G1356-1,$G1356)</f>
        <v>46312</v>
      </c>
    </row>
    <row r="1357" spans="1:19" ht="15" customHeight="1" x14ac:dyDescent="0.25">
      <c r="A1357" s="128">
        <v>53173</v>
      </c>
      <c r="B1357" s="65" t="s">
        <v>504</v>
      </c>
      <c r="C1357" s="65" t="s">
        <v>74</v>
      </c>
      <c r="D1357" s="66">
        <v>46313</v>
      </c>
      <c r="E1357" s="67">
        <v>0.9</v>
      </c>
      <c r="F1357" s="65" t="s">
        <v>285</v>
      </c>
      <c r="G1357" s="66">
        <v>46313</v>
      </c>
      <c r="H1357" s="129">
        <v>40527151</v>
      </c>
      <c r="I1357" s="129">
        <v>10</v>
      </c>
      <c r="J1357" s="65" t="s">
        <v>3640</v>
      </c>
      <c r="K1357" s="65" t="s">
        <v>3641</v>
      </c>
      <c r="L1357" s="66">
        <v>46313</v>
      </c>
      <c r="M1357" s="65" t="s">
        <v>287</v>
      </c>
      <c r="N1357" s="65" t="s">
        <v>793</v>
      </c>
      <c r="O1357" s="65" t="s">
        <v>289</v>
      </c>
      <c r="P1357" s="66">
        <v>46313</v>
      </c>
      <c r="Q1357" s="31">
        <f t="shared" si="42"/>
        <v>65</v>
      </c>
      <c r="R1357" s="31">
        <f t="shared" si="43"/>
        <v>119</v>
      </c>
      <c r="S1357" s="29">
        <f>IF($Q1357&lt;Parâmetros!$E$19,$G1357-1,$G1357)</f>
        <v>46312</v>
      </c>
    </row>
    <row r="1358" spans="1:19" ht="15" customHeight="1" x14ac:dyDescent="0.25">
      <c r="A1358" s="128">
        <v>53173</v>
      </c>
      <c r="B1358" s="65" t="s">
        <v>504</v>
      </c>
      <c r="C1358" s="65" t="s">
        <v>74</v>
      </c>
      <c r="D1358" s="66">
        <v>46313</v>
      </c>
      <c r="E1358" s="67">
        <v>0.92</v>
      </c>
      <c r="F1358" s="65" t="s">
        <v>285</v>
      </c>
      <c r="G1358" s="66">
        <v>46313</v>
      </c>
      <c r="H1358" s="129">
        <v>40527153</v>
      </c>
      <c r="I1358" s="129">
        <v>10</v>
      </c>
      <c r="J1358" s="65" t="s">
        <v>3642</v>
      </c>
      <c r="K1358" s="65" t="s">
        <v>3643</v>
      </c>
      <c r="L1358" s="66">
        <v>46313</v>
      </c>
      <c r="M1358" s="65" t="s">
        <v>287</v>
      </c>
      <c r="N1358" s="65" t="s">
        <v>793</v>
      </c>
      <c r="O1358" s="65" t="s">
        <v>289</v>
      </c>
      <c r="P1358" s="66">
        <v>46313</v>
      </c>
      <c r="Q1358" s="31">
        <f t="shared" si="42"/>
        <v>123</v>
      </c>
      <c r="R1358" s="31">
        <f t="shared" si="43"/>
        <v>178</v>
      </c>
      <c r="S1358" s="29">
        <f>IF($Q1358&lt;Parâmetros!$E$19,$G1358-1,$G1358)</f>
        <v>46312</v>
      </c>
    </row>
    <row r="1359" spans="1:19" ht="15" customHeight="1" x14ac:dyDescent="0.25">
      <c r="A1359" s="128">
        <v>53173</v>
      </c>
      <c r="B1359" s="65" t="s">
        <v>504</v>
      </c>
      <c r="C1359" s="65" t="s">
        <v>74</v>
      </c>
      <c r="D1359" s="66">
        <v>46313</v>
      </c>
      <c r="E1359" s="67">
        <v>0.56999999999999995</v>
      </c>
      <c r="F1359" s="65" t="s">
        <v>285</v>
      </c>
      <c r="G1359" s="66">
        <v>46313</v>
      </c>
      <c r="H1359" s="129">
        <v>40527154</v>
      </c>
      <c r="I1359" s="129">
        <v>10</v>
      </c>
      <c r="J1359" s="65" t="s">
        <v>3644</v>
      </c>
      <c r="K1359" s="65" t="s">
        <v>3645</v>
      </c>
      <c r="L1359" s="66">
        <v>46313</v>
      </c>
      <c r="M1359" s="65" t="s">
        <v>287</v>
      </c>
      <c r="N1359" s="65" t="s">
        <v>793</v>
      </c>
      <c r="O1359" s="65" t="s">
        <v>289</v>
      </c>
      <c r="P1359" s="66">
        <v>46313</v>
      </c>
      <c r="Q1359" s="31">
        <f t="shared" si="42"/>
        <v>180</v>
      </c>
      <c r="R1359" s="31">
        <f t="shared" si="43"/>
        <v>214</v>
      </c>
      <c r="S1359" s="29">
        <f>IF($Q1359&lt;Parâmetros!$E$19,$G1359-1,$G1359)</f>
        <v>46312</v>
      </c>
    </row>
    <row r="1360" spans="1:19" ht="15" customHeight="1" x14ac:dyDescent="0.25">
      <c r="A1360" s="128">
        <v>53173</v>
      </c>
      <c r="B1360" s="65" t="s">
        <v>504</v>
      </c>
      <c r="C1360" s="65" t="s">
        <v>74</v>
      </c>
      <c r="D1360" s="66">
        <v>46313</v>
      </c>
      <c r="E1360" s="67">
        <v>0.88</v>
      </c>
      <c r="F1360" s="65" t="s">
        <v>285</v>
      </c>
      <c r="G1360" s="66">
        <v>46313</v>
      </c>
      <c r="H1360" s="129">
        <v>40527155</v>
      </c>
      <c r="I1360" s="129">
        <v>10</v>
      </c>
      <c r="J1360" s="65" t="s">
        <v>3646</v>
      </c>
      <c r="K1360" s="65" t="s">
        <v>3647</v>
      </c>
      <c r="L1360" s="66">
        <v>46313</v>
      </c>
      <c r="M1360" s="65" t="s">
        <v>287</v>
      </c>
      <c r="N1360" s="65" t="s">
        <v>793</v>
      </c>
      <c r="O1360" s="65" t="s">
        <v>289</v>
      </c>
      <c r="P1360" s="66">
        <v>46313</v>
      </c>
      <c r="Q1360" s="31">
        <f t="shared" si="42"/>
        <v>216</v>
      </c>
      <c r="R1360" s="31">
        <f t="shared" si="43"/>
        <v>269</v>
      </c>
      <c r="S1360" s="29">
        <f>IF($Q1360&lt;Parâmetros!$E$19,$G1360-1,$G1360)</f>
        <v>46312</v>
      </c>
    </row>
    <row r="1361" spans="1:19" ht="15" customHeight="1" x14ac:dyDescent="0.25">
      <c r="A1361" s="128">
        <v>53173</v>
      </c>
      <c r="B1361" s="65" t="s">
        <v>504</v>
      </c>
      <c r="C1361" s="65" t="s">
        <v>74</v>
      </c>
      <c r="D1361" s="66">
        <v>46313</v>
      </c>
      <c r="E1361" s="67">
        <v>0.7</v>
      </c>
      <c r="F1361" s="65" t="s">
        <v>285</v>
      </c>
      <c r="G1361" s="66">
        <v>46313</v>
      </c>
      <c r="H1361" s="129">
        <v>40527157</v>
      </c>
      <c r="I1361" s="129">
        <v>10</v>
      </c>
      <c r="J1361" s="65" t="s">
        <v>3648</v>
      </c>
      <c r="K1361" s="65" t="s">
        <v>3649</v>
      </c>
      <c r="L1361" s="66">
        <v>46313</v>
      </c>
      <c r="M1361" s="65" t="s">
        <v>287</v>
      </c>
      <c r="N1361" s="65" t="s">
        <v>793</v>
      </c>
      <c r="O1361" s="65" t="s">
        <v>289</v>
      </c>
      <c r="P1361" s="66">
        <v>46313</v>
      </c>
      <c r="Q1361" s="31">
        <f t="shared" si="42"/>
        <v>280</v>
      </c>
      <c r="R1361" s="31">
        <f t="shared" si="43"/>
        <v>322</v>
      </c>
      <c r="S1361" s="29">
        <f>IF($Q1361&lt;Parâmetros!$E$19,$G1361-1,$G1361)</f>
        <v>46312</v>
      </c>
    </row>
    <row r="1362" spans="1:19" ht="15" customHeight="1" x14ac:dyDescent="0.25">
      <c r="A1362" s="128">
        <v>53173</v>
      </c>
      <c r="B1362" s="65" t="s">
        <v>504</v>
      </c>
      <c r="C1362" s="65" t="s">
        <v>74</v>
      </c>
      <c r="D1362" s="66">
        <v>46313</v>
      </c>
      <c r="E1362" s="67">
        <v>0.52</v>
      </c>
      <c r="F1362" s="65" t="s">
        <v>285</v>
      </c>
      <c r="G1362" s="66">
        <v>46313</v>
      </c>
      <c r="H1362" s="129">
        <v>40527386</v>
      </c>
      <c r="I1362" s="129">
        <v>10</v>
      </c>
      <c r="J1362" s="65" t="s">
        <v>3650</v>
      </c>
      <c r="K1362" s="65" t="s">
        <v>481</v>
      </c>
      <c r="L1362" s="66">
        <v>46313</v>
      </c>
      <c r="M1362" s="65" t="s">
        <v>287</v>
      </c>
      <c r="N1362" s="65" t="s">
        <v>793</v>
      </c>
      <c r="O1362" s="65" t="s">
        <v>289</v>
      </c>
      <c r="P1362" s="66">
        <v>46313</v>
      </c>
      <c r="Q1362" s="31">
        <f t="shared" si="42"/>
        <v>329</v>
      </c>
      <c r="R1362" s="31">
        <f t="shared" si="43"/>
        <v>360</v>
      </c>
      <c r="S1362" s="29">
        <f>IF($Q1362&lt;Parâmetros!$E$19,$G1362-1,$G1362)</f>
        <v>46312</v>
      </c>
    </row>
    <row r="1363" spans="1:19" ht="15" customHeight="1" x14ac:dyDescent="0.25">
      <c r="A1363" s="128">
        <v>53173</v>
      </c>
      <c r="B1363" s="65" t="s">
        <v>504</v>
      </c>
      <c r="C1363" s="65" t="s">
        <v>74</v>
      </c>
      <c r="D1363" s="66">
        <v>46313</v>
      </c>
      <c r="E1363" s="67">
        <v>0.65</v>
      </c>
      <c r="F1363" s="65" t="s">
        <v>285</v>
      </c>
      <c r="G1363" s="66">
        <v>46313</v>
      </c>
      <c r="H1363" s="129">
        <v>40523203</v>
      </c>
      <c r="I1363" s="129">
        <v>10</v>
      </c>
      <c r="J1363" s="65" t="s">
        <v>3651</v>
      </c>
      <c r="K1363" s="65" t="s">
        <v>3652</v>
      </c>
      <c r="L1363" s="66">
        <v>46313</v>
      </c>
      <c r="M1363" s="65" t="s">
        <v>315</v>
      </c>
      <c r="N1363" s="129">
        <v>3010798</v>
      </c>
      <c r="O1363" s="65" t="s">
        <v>289</v>
      </c>
      <c r="P1363" s="66">
        <v>46313</v>
      </c>
      <c r="Q1363" s="31">
        <f t="shared" si="42"/>
        <v>361</v>
      </c>
      <c r="R1363" s="31">
        <f t="shared" si="43"/>
        <v>400</v>
      </c>
      <c r="S1363" s="29">
        <f>IF($Q1363&lt;Parâmetros!$E$19,$G1363-1,$G1363)</f>
        <v>46312</v>
      </c>
    </row>
    <row r="1364" spans="1:19" ht="15" customHeight="1" x14ac:dyDescent="0.25">
      <c r="A1364" s="128">
        <v>53173</v>
      </c>
      <c r="B1364" s="65" t="s">
        <v>504</v>
      </c>
      <c r="C1364" s="65" t="s">
        <v>74</v>
      </c>
      <c r="D1364" s="66">
        <v>46316</v>
      </c>
      <c r="E1364" s="67">
        <v>3</v>
      </c>
      <c r="F1364" s="65" t="s">
        <v>285</v>
      </c>
      <c r="G1364" s="66">
        <v>46316</v>
      </c>
      <c r="H1364" s="129">
        <v>40481251</v>
      </c>
      <c r="I1364" s="129">
        <v>10</v>
      </c>
      <c r="J1364" s="65" t="s">
        <v>477</v>
      </c>
      <c r="K1364" s="65" t="s">
        <v>479</v>
      </c>
      <c r="L1364" s="66">
        <v>46316</v>
      </c>
      <c r="M1364" s="65" t="s">
        <v>287</v>
      </c>
      <c r="N1364" s="65" t="s">
        <v>793</v>
      </c>
      <c r="O1364" s="65" t="s">
        <v>289</v>
      </c>
      <c r="P1364" s="66">
        <v>46316</v>
      </c>
      <c r="Q1364" s="31">
        <f t="shared" si="42"/>
        <v>0</v>
      </c>
      <c r="R1364" s="31">
        <f t="shared" si="43"/>
        <v>180</v>
      </c>
      <c r="S1364" s="29">
        <f>IF($Q1364&lt;Parâmetros!$E$19,$G1364-1,$G1364)</f>
        <v>46315</v>
      </c>
    </row>
    <row r="1365" spans="1:19" ht="15" customHeight="1" x14ac:dyDescent="0.25">
      <c r="A1365" s="128">
        <v>53173</v>
      </c>
      <c r="B1365" s="65" t="s">
        <v>504</v>
      </c>
      <c r="C1365" s="65" t="s">
        <v>74</v>
      </c>
      <c r="D1365" s="66">
        <v>46316</v>
      </c>
      <c r="E1365" s="67">
        <v>1</v>
      </c>
      <c r="F1365" s="65" t="s">
        <v>285</v>
      </c>
      <c r="G1365" s="66">
        <v>46316</v>
      </c>
      <c r="H1365" s="129">
        <v>40526100</v>
      </c>
      <c r="I1365" s="129">
        <v>10</v>
      </c>
      <c r="J1365" s="65" t="s">
        <v>480</v>
      </c>
      <c r="K1365" s="65" t="s">
        <v>482</v>
      </c>
      <c r="L1365" s="66">
        <v>46316</v>
      </c>
      <c r="M1365" s="65" t="s">
        <v>315</v>
      </c>
      <c r="N1365" s="65" t="s">
        <v>793</v>
      </c>
      <c r="O1365" s="65" t="s">
        <v>289</v>
      </c>
      <c r="P1365" s="66">
        <v>46316</v>
      </c>
      <c r="Q1365" s="31">
        <f t="shared" si="42"/>
        <v>240</v>
      </c>
      <c r="R1365" s="31">
        <f t="shared" si="43"/>
        <v>300</v>
      </c>
      <c r="S1365" s="29">
        <f>IF($Q1365&lt;Parâmetros!$E$19,$G1365-1,$G1365)</f>
        <v>46315</v>
      </c>
    </row>
    <row r="1366" spans="1:19" ht="15" customHeight="1" x14ac:dyDescent="0.25">
      <c r="A1366" s="128">
        <v>53173</v>
      </c>
      <c r="B1366" s="65" t="s">
        <v>504</v>
      </c>
      <c r="C1366" s="65" t="s">
        <v>74</v>
      </c>
      <c r="D1366" s="66">
        <v>46316</v>
      </c>
      <c r="E1366" s="67">
        <v>1.01</v>
      </c>
      <c r="F1366" s="65" t="s">
        <v>285</v>
      </c>
      <c r="G1366" s="66">
        <v>46316</v>
      </c>
      <c r="H1366" s="129">
        <v>40526100</v>
      </c>
      <c r="I1366" s="129">
        <v>10</v>
      </c>
      <c r="J1366" s="65" t="s">
        <v>483</v>
      </c>
      <c r="K1366" s="65" t="s">
        <v>4138</v>
      </c>
      <c r="L1366" s="66">
        <v>46316</v>
      </c>
      <c r="M1366" s="65" t="s">
        <v>315</v>
      </c>
      <c r="N1366" s="65" t="s">
        <v>793</v>
      </c>
      <c r="O1366" s="65" t="s">
        <v>289</v>
      </c>
      <c r="P1366" s="66">
        <v>46316</v>
      </c>
      <c r="Q1366" s="31">
        <f t="shared" si="42"/>
        <v>301</v>
      </c>
      <c r="R1366" s="31">
        <f t="shared" si="43"/>
        <v>361</v>
      </c>
      <c r="S1366" s="29">
        <f>IF($Q1366&lt;Parâmetros!$E$19,$G1366-1,$G1366)</f>
        <v>46315</v>
      </c>
    </row>
    <row r="1367" spans="1:19" ht="15" customHeight="1" x14ac:dyDescent="0.25">
      <c r="A1367" s="128">
        <v>53173</v>
      </c>
      <c r="B1367" s="65" t="s">
        <v>504</v>
      </c>
      <c r="C1367" s="65" t="s">
        <v>74</v>
      </c>
      <c r="D1367" s="66">
        <v>46316</v>
      </c>
      <c r="E1367" s="67">
        <v>1.24</v>
      </c>
      <c r="F1367" s="65" t="s">
        <v>285</v>
      </c>
      <c r="G1367" s="66">
        <v>46316</v>
      </c>
      <c r="H1367" s="129">
        <v>40523258</v>
      </c>
      <c r="I1367" s="129">
        <v>10</v>
      </c>
      <c r="J1367" s="65" t="s">
        <v>4139</v>
      </c>
      <c r="K1367" s="65" t="s">
        <v>308</v>
      </c>
      <c r="L1367" s="66">
        <v>46316</v>
      </c>
      <c r="M1367" s="65" t="s">
        <v>315</v>
      </c>
      <c r="N1367" s="65" t="s">
        <v>793</v>
      </c>
      <c r="O1367" s="65" t="s">
        <v>289</v>
      </c>
      <c r="P1367" s="66">
        <v>46316</v>
      </c>
      <c r="Q1367" s="31">
        <f t="shared" si="42"/>
        <v>365</v>
      </c>
      <c r="R1367" s="31">
        <f t="shared" si="43"/>
        <v>440</v>
      </c>
      <c r="S1367" s="29">
        <f>IF($Q1367&lt;Parâmetros!$E$19,$G1367-1,$G1367)</f>
        <v>46315</v>
      </c>
    </row>
    <row r="1368" spans="1:19" ht="15" customHeight="1" x14ac:dyDescent="0.25">
      <c r="A1368" s="128">
        <v>53173</v>
      </c>
      <c r="B1368" s="65" t="s">
        <v>504</v>
      </c>
      <c r="C1368" s="65" t="s">
        <v>74</v>
      </c>
      <c r="D1368" s="66">
        <v>46317</v>
      </c>
      <c r="E1368" s="67">
        <v>1.5</v>
      </c>
      <c r="F1368" s="65" t="s">
        <v>285</v>
      </c>
      <c r="G1368" s="66">
        <v>46317</v>
      </c>
      <c r="H1368" s="129">
        <v>40526064</v>
      </c>
      <c r="I1368" s="129">
        <v>10</v>
      </c>
      <c r="J1368" s="65" t="s">
        <v>477</v>
      </c>
      <c r="K1368" s="65" t="s">
        <v>484</v>
      </c>
      <c r="L1368" s="66">
        <v>46317</v>
      </c>
      <c r="M1368" s="65" t="s">
        <v>315</v>
      </c>
      <c r="N1368" s="65" t="s">
        <v>793</v>
      </c>
      <c r="O1368" s="65" t="s">
        <v>289</v>
      </c>
      <c r="P1368" s="66">
        <v>46317</v>
      </c>
      <c r="Q1368" s="31">
        <f t="shared" si="42"/>
        <v>0</v>
      </c>
      <c r="R1368" s="31">
        <f t="shared" si="43"/>
        <v>90</v>
      </c>
      <c r="S1368" s="29">
        <f>IF($Q1368&lt;Parâmetros!$E$19,$G1368-1,$G1368)</f>
        <v>46316</v>
      </c>
    </row>
    <row r="1369" spans="1:19" ht="15" customHeight="1" x14ac:dyDescent="0.25">
      <c r="A1369" s="128">
        <v>53173</v>
      </c>
      <c r="B1369" s="65" t="s">
        <v>504</v>
      </c>
      <c r="C1369" s="65" t="s">
        <v>74</v>
      </c>
      <c r="D1369" s="66">
        <v>46317</v>
      </c>
      <c r="E1369" s="67">
        <v>1.42</v>
      </c>
      <c r="F1369" s="65" t="s">
        <v>285</v>
      </c>
      <c r="G1369" s="66">
        <v>46317</v>
      </c>
      <c r="H1369" s="129">
        <v>40526065</v>
      </c>
      <c r="I1369" s="129">
        <v>10</v>
      </c>
      <c r="J1369" s="65" t="s">
        <v>1020</v>
      </c>
      <c r="K1369" s="65" t="s">
        <v>479</v>
      </c>
      <c r="L1369" s="66">
        <v>46317</v>
      </c>
      <c r="M1369" s="65" t="s">
        <v>315</v>
      </c>
      <c r="N1369" s="129">
        <v>3010798</v>
      </c>
      <c r="O1369" s="65" t="s">
        <v>289</v>
      </c>
      <c r="P1369" s="66">
        <v>46317</v>
      </c>
      <c r="Q1369" s="31">
        <f t="shared" si="42"/>
        <v>95</v>
      </c>
      <c r="R1369" s="31">
        <f t="shared" si="43"/>
        <v>180</v>
      </c>
      <c r="S1369" s="29">
        <f>IF($Q1369&lt;Parâmetros!$E$19,$G1369-1,$G1369)</f>
        <v>46316</v>
      </c>
    </row>
    <row r="1370" spans="1:19" ht="15" customHeight="1" x14ac:dyDescent="0.25">
      <c r="A1370" s="128">
        <v>53173</v>
      </c>
      <c r="B1370" s="65" t="s">
        <v>504</v>
      </c>
      <c r="C1370" s="65" t="s">
        <v>74</v>
      </c>
      <c r="D1370" s="66">
        <v>46317</v>
      </c>
      <c r="E1370" s="67">
        <v>1.5</v>
      </c>
      <c r="F1370" s="65" t="s">
        <v>285</v>
      </c>
      <c r="G1370" s="66">
        <v>46317</v>
      </c>
      <c r="H1370" s="129">
        <v>40526066</v>
      </c>
      <c r="I1370" s="129">
        <v>10</v>
      </c>
      <c r="J1370" s="65" t="s">
        <v>480</v>
      </c>
      <c r="K1370" s="65" t="s">
        <v>1867</v>
      </c>
      <c r="L1370" s="66">
        <v>46317</v>
      </c>
      <c r="M1370" s="65" t="s">
        <v>315</v>
      </c>
      <c r="N1370" s="65" t="s">
        <v>793</v>
      </c>
      <c r="O1370" s="65" t="s">
        <v>289</v>
      </c>
      <c r="P1370" s="66">
        <v>46317</v>
      </c>
      <c r="Q1370" s="31">
        <f t="shared" si="42"/>
        <v>240</v>
      </c>
      <c r="R1370" s="31">
        <f t="shared" si="43"/>
        <v>330</v>
      </c>
      <c r="S1370" s="29">
        <f>IF($Q1370&lt;Parâmetros!$E$19,$G1370-1,$G1370)</f>
        <v>46316</v>
      </c>
    </row>
    <row r="1371" spans="1:19" ht="15" customHeight="1" x14ac:dyDescent="0.25">
      <c r="A1371" s="128">
        <v>53173</v>
      </c>
      <c r="B1371" s="65" t="s">
        <v>504</v>
      </c>
      <c r="C1371" s="65" t="s">
        <v>74</v>
      </c>
      <c r="D1371" s="66">
        <v>46317</v>
      </c>
      <c r="E1371" s="67">
        <v>0.67</v>
      </c>
      <c r="F1371" s="65" t="s">
        <v>285</v>
      </c>
      <c r="G1371" s="66">
        <v>46317</v>
      </c>
      <c r="H1371" s="129">
        <v>40526100</v>
      </c>
      <c r="I1371" s="129">
        <v>10</v>
      </c>
      <c r="J1371" s="65" t="s">
        <v>1868</v>
      </c>
      <c r="K1371" s="65" t="s">
        <v>4529</v>
      </c>
      <c r="L1371" s="66">
        <v>46317</v>
      </c>
      <c r="M1371" s="65" t="s">
        <v>315</v>
      </c>
      <c r="N1371" s="65" t="s">
        <v>793</v>
      </c>
      <c r="O1371" s="65" t="s">
        <v>289</v>
      </c>
      <c r="P1371" s="66">
        <v>46317</v>
      </c>
      <c r="Q1371" s="31">
        <f t="shared" si="42"/>
        <v>335</v>
      </c>
      <c r="R1371" s="31">
        <f t="shared" si="43"/>
        <v>375</v>
      </c>
      <c r="S1371" s="29">
        <f>IF($Q1371&lt;Parâmetros!$E$19,$G1371-1,$G1371)</f>
        <v>46316</v>
      </c>
    </row>
    <row r="1372" spans="1:19" ht="15" customHeight="1" x14ac:dyDescent="0.25">
      <c r="A1372" s="128">
        <v>53173</v>
      </c>
      <c r="B1372" s="65" t="s">
        <v>504</v>
      </c>
      <c r="C1372" s="65" t="s">
        <v>74</v>
      </c>
      <c r="D1372" s="66">
        <v>46317</v>
      </c>
      <c r="E1372" s="67">
        <v>0.82</v>
      </c>
      <c r="F1372" s="65" t="s">
        <v>285</v>
      </c>
      <c r="G1372" s="66">
        <v>46317</v>
      </c>
      <c r="H1372" s="129">
        <v>40523261</v>
      </c>
      <c r="I1372" s="129">
        <v>10</v>
      </c>
      <c r="J1372" s="65" t="s">
        <v>4530</v>
      </c>
      <c r="K1372" s="65" t="s">
        <v>4531</v>
      </c>
      <c r="L1372" s="66">
        <v>46317</v>
      </c>
      <c r="M1372" s="65" t="s">
        <v>315</v>
      </c>
      <c r="N1372" s="65" t="s">
        <v>793</v>
      </c>
      <c r="O1372" s="65" t="s">
        <v>289</v>
      </c>
      <c r="P1372" s="66">
        <v>46317</v>
      </c>
      <c r="Q1372" s="31">
        <f t="shared" si="42"/>
        <v>377</v>
      </c>
      <c r="R1372" s="31">
        <f t="shared" si="43"/>
        <v>426</v>
      </c>
      <c r="S1372" s="29">
        <f>IF($Q1372&lt;Parâmetros!$E$19,$G1372-1,$G1372)</f>
        <v>46316</v>
      </c>
    </row>
    <row r="1373" spans="1:19" ht="15" customHeight="1" x14ac:dyDescent="0.25">
      <c r="A1373" s="128">
        <v>53173</v>
      </c>
      <c r="B1373" s="65" t="s">
        <v>504</v>
      </c>
      <c r="C1373" s="65" t="s">
        <v>74</v>
      </c>
      <c r="D1373" s="66">
        <v>46318</v>
      </c>
      <c r="E1373" s="67">
        <v>1.42</v>
      </c>
      <c r="F1373" s="65" t="s">
        <v>285</v>
      </c>
      <c r="G1373" s="66">
        <v>46318</v>
      </c>
      <c r="H1373" s="129">
        <v>40529366</v>
      </c>
      <c r="I1373" s="129">
        <v>10</v>
      </c>
      <c r="J1373" s="65" t="s">
        <v>373</v>
      </c>
      <c r="K1373" s="65" t="s">
        <v>4211</v>
      </c>
      <c r="L1373" s="66">
        <v>46318</v>
      </c>
      <c r="M1373" s="65" t="s">
        <v>287</v>
      </c>
      <c r="N1373" s="129">
        <v>3008728</v>
      </c>
      <c r="O1373" s="65" t="s">
        <v>289</v>
      </c>
      <c r="P1373" s="66">
        <v>46318</v>
      </c>
      <c r="Q1373" s="31">
        <f t="shared" si="42"/>
        <v>935</v>
      </c>
      <c r="R1373" s="31">
        <f t="shared" si="43"/>
        <v>1020</v>
      </c>
      <c r="S1373" s="29">
        <f>IF($Q1373&lt;Parâmetros!$E$19,$G1373-1,$G1373)</f>
        <v>46318</v>
      </c>
    </row>
    <row r="1374" spans="1:19" ht="15" customHeight="1" x14ac:dyDescent="0.25">
      <c r="A1374" s="128">
        <v>53173</v>
      </c>
      <c r="B1374" s="65" t="s">
        <v>504</v>
      </c>
      <c r="C1374" s="65" t="s">
        <v>74</v>
      </c>
      <c r="D1374" s="66">
        <v>46318</v>
      </c>
      <c r="E1374" s="67">
        <v>0.56999999999999995</v>
      </c>
      <c r="F1374" s="65" t="s">
        <v>285</v>
      </c>
      <c r="G1374" s="66">
        <v>46318</v>
      </c>
      <c r="H1374" s="129">
        <v>40529367</v>
      </c>
      <c r="I1374" s="129">
        <v>10</v>
      </c>
      <c r="J1374" s="65" t="s">
        <v>4212</v>
      </c>
      <c r="K1374" s="65" t="s">
        <v>610</v>
      </c>
      <c r="L1374" s="66">
        <v>46318</v>
      </c>
      <c r="M1374" s="65" t="s">
        <v>287</v>
      </c>
      <c r="N1374" s="65" t="s">
        <v>793</v>
      </c>
      <c r="O1374" s="65" t="s">
        <v>289</v>
      </c>
      <c r="P1374" s="66">
        <v>46318</v>
      </c>
      <c r="Q1374" s="31">
        <f t="shared" si="42"/>
        <v>1021</v>
      </c>
      <c r="R1374" s="31">
        <f t="shared" si="43"/>
        <v>1055</v>
      </c>
      <c r="S1374" s="29">
        <f>IF($Q1374&lt;Parâmetros!$E$19,$G1374-1,$G1374)</f>
        <v>46318</v>
      </c>
    </row>
    <row r="1375" spans="1:19" ht="15" customHeight="1" x14ac:dyDescent="0.25">
      <c r="A1375" s="128">
        <v>53173</v>
      </c>
      <c r="B1375" s="65" t="s">
        <v>504</v>
      </c>
      <c r="C1375" s="65" t="s">
        <v>74</v>
      </c>
      <c r="D1375" s="66">
        <v>46318</v>
      </c>
      <c r="E1375" s="67">
        <v>1.33</v>
      </c>
      <c r="F1375" s="65" t="s">
        <v>285</v>
      </c>
      <c r="G1375" s="66">
        <v>46318</v>
      </c>
      <c r="H1375" s="129">
        <v>40529368</v>
      </c>
      <c r="I1375" s="129">
        <v>10</v>
      </c>
      <c r="J1375" s="65" t="s">
        <v>4913</v>
      </c>
      <c r="K1375" s="65" t="s">
        <v>2015</v>
      </c>
      <c r="L1375" s="66">
        <v>46318</v>
      </c>
      <c r="M1375" s="65" t="s">
        <v>287</v>
      </c>
      <c r="N1375" s="65" t="s">
        <v>793</v>
      </c>
      <c r="O1375" s="65" t="s">
        <v>289</v>
      </c>
      <c r="P1375" s="66">
        <v>46318</v>
      </c>
      <c r="Q1375" s="31">
        <f t="shared" si="42"/>
        <v>1060</v>
      </c>
      <c r="R1375" s="31">
        <f t="shared" si="43"/>
        <v>1140</v>
      </c>
      <c r="S1375" s="29">
        <f>IF($Q1375&lt;Parâmetros!$E$19,$G1375-1,$G1375)</f>
        <v>46318</v>
      </c>
    </row>
    <row r="1376" spans="1:19" ht="15" customHeight="1" x14ac:dyDescent="0.25">
      <c r="A1376" s="128">
        <v>53173</v>
      </c>
      <c r="B1376" s="65" t="s">
        <v>504</v>
      </c>
      <c r="C1376" s="65" t="s">
        <v>74</v>
      </c>
      <c r="D1376" s="66">
        <v>46318</v>
      </c>
      <c r="E1376" s="67">
        <v>0.57999999999999996</v>
      </c>
      <c r="F1376" s="65" t="s">
        <v>285</v>
      </c>
      <c r="G1376" s="66">
        <v>46318</v>
      </c>
      <c r="H1376" s="129">
        <v>40529369</v>
      </c>
      <c r="I1376" s="129">
        <v>10</v>
      </c>
      <c r="J1376" s="65" t="s">
        <v>2007</v>
      </c>
      <c r="K1376" s="65" t="s">
        <v>3748</v>
      </c>
      <c r="L1376" s="66">
        <v>46318</v>
      </c>
      <c r="M1376" s="65" t="s">
        <v>287</v>
      </c>
      <c r="N1376" s="65" t="s">
        <v>793</v>
      </c>
      <c r="O1376" s="65" t="s">
        <v>289</v>
      </c>
      <c r="P1376" s="66">
        <v>46318</v>
      </c>
      <c r="Q1376" s="31">
        <f t="shared" si="42"/>
        <v>1200</v>
      </c>
      <c r="R1376" s="31">
        <f t="shared" si="43"/>
        <v>1235</v>
      </c>
      <c r="S1376" s="29">
        <f>IF($Q1376&lt;Parâmetros!$E$19,$G1376-1,$G1376)</f>
        <v>46318</v>
      </c>
    </row>
    <row r="1377" spans="1:19" ht="15" customHeight="1" x14ac:dyDescent="0.25">
      <c r="A1377" s="128">
        <v>53173</v>
      </c>
      <c r="B1377" s="65" t="s">
        <v>504</v>
      </c>
      <c r="C1377" s="65" t="s">
        <v>74</v>
      </c>
      <c r="D1377" s="66">
        <v>46318</v>
      </c>
      <c r="E1377" s="67">
        <v>0.83</v>
      </c>
      <c r="F1377" s="65" t="s">
        <v>285</v>
      </c>
      <c r="G1377" s="66">
        <v>46318</v>
      </c>
      <c r="H1377" s="129">
        <v>40529370</v>
      </c>
      <c r="I1377" s="129">
        <v>10</v>
      </c>
      <c r="J1377" s="65" t="s">
        <v>591</v>
      </c>
      <c r="K1377" s="65" t="s">
        <v>2016</v>
      </c>
      <c r="L1377" s="66">
        <v>46318</v>
      </c>
      <c r="M1377" s="65" t="s">
        <v>287</v>
      </c>
      <c r="N1377" s="129">
        <v>3004068</v>
      </c>
      <c r="O1377" s="65" t="s">
        <v>289</v>
      </c>
      <c r="P1377" s="66">
        <v>46318</v>
      </c>
      <c r="Q1377" s="31">
        <f t="shared" si="42"/>
        <v>1240</v>
      </c>
      <c r="R1377" s="31">
        <f t="shared" si="43"/>
        <v>1290</v>
      </c>
      <c r="S1377" s="29">
        <f>IF($Q1377&lt;Parâmetros!$E$19,$G1377-1,$G1377)</f>
        <v>46318</v>
      </c>
    </row>
    <row r="1378" spans="1:19" ht="15" customHeight="1" x14ac:dyDescent="0.25">
      <c r="A1378" s="128">
        <v>53173</v>
      </c>
      <c r="B1378" s="65" t="s">
        <v>504</v>
      </c>
      <c r="C1378" s="65" t="s">
        <v>74</v>
      </c>
      <c r="D1378" s="66">
        <v>46318</v>
      </c>
      <c r="E1378" s="67">
        <v>0.92</v>
      </c>
      <c r="F1378" s="65" t="s">
        <v>285</v>
      </c>
      <c r="G1378" s="66">
        <v>46318</v>
      </c>
      <c r="H1378" s="129">
        <v>40529371</v>
      </c>
      <c r="I1378" s="129">
        <v>10</v>
      </c>
      <c r="J1378" s="65" t="s">
        <v>4914</v>
      </c>
      <c r="K1378" s="65" t="s">
        <v>598</v>
      </c>
      <c r="L1378" s="66">
        <v>46318</v>
      </c>
      <c r="M1378" s="65" t="s">
        <v>287</v>
      </c>
      <c r="N1378" s="65" t="s">
        <v>793</v>
      </c>
      <c r="O1378" s="65" t="s">
        <v>289</v>
      </c>
      <c r="P1378" s="66">
        <v>46318</v>
      </c>
      <c r="Q1378" s="31">
        <f t="shared" si="42"/>
        <v>1295</v>
      </c>
      <c r="R1378" s="31">
        <f t="shared" si="43"/>
        <v>1350</v>
      </c>
      <c r="S1378" s="29">
        <f>IF($Q1378&lt;Parâmetros!$E$19,$G1378-1,$G1378)</f>
        <v>46318</v>
      </c>
    </row>
    <row r="1379" spans="1:19" ht="15" customHeight="1" x14ac:dyDescent="0.25">
      <c r="A1379" s="128">
        <v>53173</v>
      </c>
      <c r="B1379" s="65" t="s">
        <v>504</v>
      </c>
      <c r="C1379" s="65" t="s">
        <v>74</v>
      </c>
      <c r="D1379" s="66">
        <v>46318</v>
      </c>
      <c r="E1379" s="67">
        <v>0.87</v>
      </c>
      <c r="F1379" s="65" t="s">
        <v>285</v>
      </c>
      <c r="G1379" s="66">
        <v>46318</v>
      </c>
      <c r="H1379" s="129">
        <v>40526709</v>
      </c>
      <c r="I1379" s="129">
        <v>10</v>
      </c>
      <c r="J1379" s="65" t="s">
        <v>2012</v>
      </c>
      <c r="K1379" s="65" t="s">
        <v>4915</v>
      </c>
      <c r="L1379" s="66">
        <v>46318</v>
      </c>
      <c r="M1379" s="65" t="s">
        <v>287</v>
      </c>
      <c r="N1379" s="65" t="s">
        <v>793</v>
      </c>
      <c r="O1379" s="65" t="s">
        <v>289</v>
      </c>
      <c r="P1379" s="66">
        <v>46318</v>
      </c>
      <c r="Q1379" s="31">
        <f t="shared" si="42"/>
        <v>1355</v>
      </c>
      <c r="R1379" s="31">
        <f t="shared" si="43"/>
        <v>1407</v>
      </c>
      <c r="S1379" s="29">
        <f>IF($Q1379&lt;Parâmetros!$E$19,$G1379-1,$G1379)</f>
        <v>46318</v>
      </c>
    </row>
    <row r="1380" spans="1:19" ht="15" customHeight="1" x14ac:dyDescent="0.25">
      <c r="A1380" s="128">
        <v>53291</v>
      </c>
      <c r="B1380" s="65" t="s">
        <v>21</v>
      </c>
      <c r="C1380" s="65" t="s">
        <v>71</v>
      </c>
      <c r="D1380" s="66">
        <v>46300</v>
      </c>
      <c r="E1380" s="67">
        <v>4.0199999999999996</v>
      </c>
      <c r="F1380" s="65" t="s">
        <v>285</v>
      </c>
      <c r="G1380" s="66">
        <v>46300</v>
      </c>
      <c r="H1380" s="129">
        <v>40521832</v>
      </c>
      <c r="I1380" s="129">
        <v>10</v>
      </c>
      <c r="J1380" s="65" t="s">
        <v>528</v>
      </c>
      <c r="K1380" s="65" t="s">
        <v>529</v>
      </c>
      <c r="L1380" s="66">
        <v>46300</v>
      </c>
      <c r="M1380" s="65" t="s">
        <v>287</v>
      </c>
      <c r="N1380" s="65" t="s">
        <v>793</v>
      </c>
      <c r="O1380" s="65" t="s">
        <v>289</v>
      </c>
      <c r="P1380" s="66">
        <v>46300</v>
      </c>
      <c r="Q1380" s="31">
        <f t="shared" si="42"/>
        <v>440</v>
      </c>
      <c r="R1380" s="31">
        <f t="shared" si="43"/>
        <v>681</v>
      </c>
      <c r="S1380" s="29">
        <f>IF($Q1380&lt;Parâmetros!$E$19,$G1380-1,$G1380)</f>
        <v>46300</v>
      </c>
    </row>
    <row r="1381" spans="1:19" ht="15" customHeight="1" x14ac:dyDescent="0.25">
      <c r="A1381" s="128">
        <v>53291</v>
      </c>
      <c r="B1381" s="65" t="s">
        <v>21</v>
      </c>
      <c r="C1381" s="65" t="s">
        <v>71</v>
      </c>
      <c r="D1381" s="66">
        <v>46300</v>
      </c>
      <c r="E1381" s="67">
        <v>4</v>
      </c>
      <c r="F1381" s="65" t="s">
        <v>285</v>
      </c>
      <c r="G1381" s="66">
        <v>46300</v>
      </c>
      <c r="H1381" s="129">
        <v>40521832</v>
      </c>
      <c r="I1381" s="129">
        <v>10</v>
      </c>
      <c r="J1381" s="65" t="s">
        <v>363</v>
      </c>
      <c r="K1381" s="65" t="s">
        <v>530</v>
      </c>
      <c r="L1381" s="66">
        <v>46300</v>
      </c>
      <c r="M1381" s="65" t="s">
        <v>287</v>
      </c>
      <c r="N1381" s="65" t="s">
        <v>793</v>
      </c>
      <c r="O1381" s="65" t="s">
        <v>289</v>
      </c>
      <c r="P1381" s="66">
        <v>46300</v>
      </c>
      <c r="Q1381" s="31">
        <f t="shared" si="42"/>
        <v>750</v>
      </c>
      <c r="R1381" s="31">
        <f t="shared" si="43"/>
        <v>990</v>
      </c>
      <c r="S1381" s="29">
        <f>IF($Q1381&lt;Parâmetros!$E$19,$G1381-1,$G1381)</f>
        <v>46300</v>
      </c>
    </row>
    <row r="1382" spans="1:19" ht="15" customHeight="1" x14ac:dyDescent="0.25">
      <c r="A1382" s="128">
        <v>53291</v>
      </c>
      <c r="B1382" s="65" t="s">
        <v>21</v>
      </c>
      <c r="C1382" s="65" t="s">
        <v>71</v>
      </c>
      <c r="D1382" s="66">
        <v>46301</v>
      </c>
      <c r="E1382" s="67">
        <v>2</v>
      </c>
      <c r="F1382" s="65" t="s">
        <v>285</v>
      </c>
      <c r="G1382" s="66">
        <v>46301</v>
      </c>
      <c r="H1382" s="129">
        <v>40520767</v>
      </c>
      <c r="I1382" s="129">
        <v>10</v>
      </c>
      <c r="J1382" s="65" t="s">
        <v>345</v>
      </c>
      <c r="K1382" s="65" t="s">
        <v>364</v>
      </c>
      <c r="L1382" s="66">
        <v>46301</v>
      </c>
      <c r="M1382" s="65" t="s">
        <v>287</v>
      </c>
      <c r="N1382" s="65" t="s">
        <v>793</v>
      </c>
      <c r="O1382" s="65" t="s">
        <v>289</v>
      </c>
      <c r="P1382" s="66">
        <v>46301</v>
      </c>
      <c r="Q1382" s="31">
        <f t="shared" si="42"/>
        <v>440</v>
      </c>
      <c r="R1382" s="31">
        <f t="shared" si="43"/>
        <v>560</v>
      </c>
      <c r="S1382" s="29">
        <f>IF($Q1382&lt;Parâmetros!$E$19,$G1382-1,$G1382)</f>
        <v>46301</v>
      </c>
    </row>
    <row r="1383" spans="1:19" ht="15" customHeight="1" x14ac:dyDescent="0.25">
      <c r="A1383" s="128">
        <v>53291</v>
      </c>
      <c r="B1383" s="65" t="s">
        <v>21</v>
      </c>
      <c r="C1383" s="65" t="s">
        <v>71</v>
      </c>
      <c r="D1383" s="66">
        <v>46301</v>
      </c>
      <c r="E1383" s="67">
        <v>1.99</v>
      </c>
      <c r="F1383" s="65" t="s">
        <v>285</v>
      </c>
      <c r="G1383" s="66">
        <v>46301</v>
      </c>
      <c r="H1383" s="129">
        <v>40522642</v>
      </c>
      <c r="I1383" s="129">
        <v>20</v>
      </c>
      <c r="J1383" s="65" t="s">
        <v>853</v>
      </c>
      <c r="K1383" s="65" t="s">
        <v>557</v>
      </c>
      <c r="L1383" s="66">
        <v>46301</v>
      </c>
      <c r="M1383" s="65" t="s">
        <v>287</v>
      </c>
      <c r="N1383" s="65" t="s">
        <v>793</v>
      </c>
      <c r="O1383" s="65" t="s">
        <v>289</v>
      </c>
      <c r="P1383" s="66">
        <v>46301</v>
      </c>
      <c r="Q1383" s="31">
        <f t="shared" si="42"/>
        <v>561</v>
      </c>
      <c r="R1383" s="31">
        <f t="shared" si="43"/>
        <v>680</v>
      </c>
      <c r="S1383" s="29">
        <f>IF($Q1383&lt;Parâmetros!$E$19,$G1383-1,$G1383)</f>
        <v>46301</v>
      </c>
    </row>
    <row r="1384" spans="1:19" ht="15" customHeight="1" x14ac:dyDescent="0.25">
      <c r="A1384" s="128">
        <v>53291</v>
      </c>
      <c r="B1384" s="65" t="s">
        <v>21</v>
      </c>
      <c r="C1384" s="65" t="s">
        <v>71</v>
      </c>
      <c r="D1384" s="66">
        <v>46301</v>
      </c>
      <c r="E1384" s="67">
        <v>1.85</v>
      </c>
      <c r="F1384" s="65" t="s">
        <v>285</v>
      </c>
      <c r="G1384" s="66">
        <v>46301</v>
      </c>
      <c r="H1384" s="129">
        <v>40522643</v>
      </c>
      <c r="I1384" s="129">
        <v>20</v>
      </c>
      <c r="J1384" s="65" t="s">
        <v>854</v>
      </c>
      <c r="K1384" s="65" t="s">
        <v>855</v>
      </c>
      <c r="L1384" s="66">
        <v>46301</v>
      </c>
      <c r="M1384" s="65" t="s">
        <v>287</v>
      </c>
      <c r="N1384" s="65" t="s">
        <v>793</v>
      </c>
      <c r="O1384" s="65" t="s">
        <v>289</v>
      </c>
      <c r="P1384" s="66">
        <v>46301</v>
      </c>
      <c r="Q1384" s="31">
        <f t="shared" si="42"/>
        <v>749</v>
      </c>
      <c r="R1384" s="31">
        <f t="shared" si="43"/>
        <v>860</v>
      </c>
      <c r="S1384" s="29">
        <f>IF($Q1384&lt;Parâmetros!$E$19,$G1384-1,$G1384)</f>
        <v>46301</v>
      </c>
    </row>
    <row r="1385" spans="1:19" ht="15" customHeight="1" x14ac:dyDescent="0.25">
      <c r="A1385" s="128">
        <v>53291</v>
      </c>
      <c r="B1385" s="65" t="s">
        <v>21</v>
      </c>
      <c r="C1385" s="65" t="s">
        <v>71</v>
      </c>
      <c r="D1385" s="66">
        <v>46301</v>
      </c>
      <c r="E1385" s="67">
        <v>2.1800000000000002</v>
      </c>
      <c r="F1385" s="65" t="s">
        <v>285</v>
      </c>
      <c r="G1385" s="66">
        <v>46301</v>
      </c>
      <c r="H1385" s="129">
        <v>40522894</v>
      </c>
      <c r="I1385" s="129">
        <v>10</v>
      </c>
      <c r="J1385" s="65" t="s">
        <v>712</v>
      </c>
      <c r="K1385" s="65" t="s">
        <v>527</v>
      </c>
      <c r="L1385" s="66">
        <v>46301</v>
      </c>
      <c r="M1385" s="65" t="s">
        <v>287</v>
      </c>
      <c r="N1385" s="65" t="s">
        <v>793</v>
      </c>
      <c r="O1385" s="65" t="s">
        <v>289</v>
      </c>
      <c r="P1385" s="66">
        <v>46301</v>
      </c>
      <c r="Q1385" s="31">
        <f t="shared" si="42"/>
        <v>861</v>
      </c>
      <c r="R1385" s="31">
        <f t="shared" si="43"/>
        <v>992</v>
      </c>
      <c r="S1385" s="29">
        <f>IF($Q1385&lt;Parâmetros!$E$19,$G1385-1,$G1385)</f>
        <v>46301</v>
      </c>
    </row>
    <row r="1386" spans="1:19" ht="15" customHeight="1" x14ac:dyDescent="0.25">
      <c r="A1386" s="128">
        <v>53291</v>
      </c>
      <c r="B1386" s="65" t="s">
        <v>21</v>
      </c>
      <c r="C1386" s="65" t="s">
        <v>71</v>
      </c>
      <c r="D1386" s="66">
        <v>46302</v>
      </c>
      <c r="E1386" s="67">
        <v>4</v>
      </c>
      <c r="F1386" s="65" t="s">
        <v>285</v>
      </c>
      <c r="G1386" s="66">
        <v>46302</v>
      </c>
      <c r="H1386" s="129">
        <v>40521832</v>
      </c>
      <c r="I1386" s="129">
        <v>10</v>
      </c>
      <c r="J1386" s="65" t="s">
        <v>695</v>
      </c>
      <c r="K1386" s="65" t="s">
        <v>1024</v>
      </c>
      <c r="L1386" s="66">
        <v>46302</v>
      </c>
      <c r="M1386" s="65" t="s">
        <v>287</v>
      </c>
      <c r="N1386" s="65" t="s">
        <v>793</v>
      </c>
      <c r="O1386" s="65" t="s">
        <v>289</v>
      </c>
      <c r="P1386" s="66">
        <v>46302</v>
      </c>
      <c r="Q1386" s="31">
        <f t="shared" si="42"/>
        <v>440</v>
      </c>
      <c r="R1386" s="31">
        <f t="shared" si="43"/>
        <v>681</v>
      </c>
      <c r="S1386" s="29">
        <f>IF($Q1386&lt;Parâmetros!$E$19,$G1386-1,$G1386)</f>
        <v>46302</v>
      </c>
    </row>
    <row r="1387" spans="1:19" ht="15" customHeight="1" x14ac:dyDescent="0.25">
      <c r="A1387" s="128">
        <v>53291</v>
      </c>
      <c r="B1387" s="65" t="s">
        <v>21</v>
      </c>
      <c r="C1387" s="65" t="s">
        <v>71</v>
      </c>
      <c r="D1387" s="66">
        <v>46302</v>
      </c>
      <c r="E1387" s="67">
        <v>2</v>
      </c>
      <c r="F1387" s="65" t="s">
        <v>285</v>
      </c>
      <c r="G1387" s="66">
        <v>46302</v>
      </c>
      <c r="H1387" s="129">
        <v>40523168</v>
      </c>
      <c r="I1387" s="129">
        <v>10</v>
      </c>
      <c r="J1387" s="65" t="s">
        <v>347</v>
      </c>
      <c r="K1387" s="65" t="s">
        <v>1025</v>
      </c>
      <c r="L1387" s="66">
        <v>46302</v>
      </c>
      <c r="M1387" s="65" t="s">
        <v>287</v>
      </c>
      <c r="N1387" s="65" t="s">
        <v>793</v>
      </c>
      <c r="O1387" s="65" t="s">
        <v>289</v>
      </c>
      <c r="P1387" s="66">
        <v>46302</v>
      </c>
      <c r="Q1387" s="31">
        <f t="shared" si="42"/>
        <v>750</v>
      </c>
      <c r="R1387" s="31">
        <f t="shared" si="43"/>
        <v>870</v>
      </c>
      <c r="S1387" s="29">
        <f>IF($Q1387&lt;Parâmetros!$E$19,$G1387-1,$G1387)</f>
        <v>46302</v>
      </c>
    </row>
    <row r="1388" spans="1:19" ht="15" customHeight="1" x14ac:dyDescent="0.25">
      <c r="A1388" s="128">
        <v>53291</v>
      </c>
      <c r="B1388" s="65" t="s">
        <v>21</v>
      </c>
      <c r="C1388" s="65" t="s">
        <v>71</v>
      </c>
      <c r="D1388" s="66">
        <v>46302</v>
      </c>
      <c r="E1388" s="67">
        <v>1.99</v>
      </c>
      <c r="F1388" s="65" t="s">
        <v>285</v>
      </c>
      <c r="G1388" s="66">
        <v>46302</v>
      </c>
      <c r="H1388" s="129">
        <v>40521832</v>
      </c>
      <c r="I1388" s="129">
        <v>10</v>
      </c>
      <c r="J1388" s="65" t="s">
        <v>1026</v>
      </c>
      <c r="K1388" s="65" t="s">
        <v>524</v>
      </c>
      <c r="L1388" s="66">
        <v>46302</v>
      </c>
      <c r="M1388" s="65" t="s">
        <v>287</v>
      </c>
      <c r="N1388" s="65" t="s">
        <v>793</v>
      </c>
      <c r="O1388" s="65" t="s">
        <v>289</v>
      </c>
      <c r="P1388" s="66">
        <v>46302</v>
      </c>
      <c r="Q1388" s="31">
        <f t="shared" si="42"/>
        <v>871</v>
      </c>
      <c r="R1388" s="31">
        <f t="shared" si="43"/>
        <v>991</v>
      </c>
      <c r="S1388" s="29">
        <f>IF($Q1388&lt;Parâmetros!$E$19,$G1388-1,$G1388)</f>
        <v>46302</v>
      </c>
    </row>
    <row r="1389" spans="1:19" ht="15" customHeight="1" x14ac:dyDescent="0.25">
      <c r="A1389" s="128">
        <v>53291</v>
      </c>
      <c r="B1389" s="65" t="s">
        <v>21</v>
      </c>
      <c r="C1389" s="65" t="s">
        <v>71</v>
      </c>
      <c r="D1389" s="66">
        <v>46303</v>
      </c>
      <c r="E1389" s="67">
        <v>4</v>
      </c>
      <c r="F1389" s="65" t="s">
        <v>285</v>
      </c>
      <c r="G1389" s="66">
        <v>46303</v>
      </c>
      <c r="H1389" s="129">
        <v>40521832</v>
      </c>
      <c r="I1389" s="129">
        <v>10</v>
      </c>
      <c r="J1389" s="65" t="s">
        <v>1262</v>
      </c>
      <c r="K1389" s="65" t="s">
        <v>1263</v>
      </c>
      <c r="L1389" s="66">
        <v>46303</v>
      </c>
      <c r="M1389" s="65" t="s">
        <v>287</v>
      </c>
      <c r="N1389" s="65" t="s">
        <v>793</v>
      </c>
      <c r="O1389" s="65" t="s">
        <v>289</v>
      </c>
      <c r="P1389" s="66">
        <v>46303</v>
      </c>
      <c r="Q1389" s="31">
        <f t="shared" si="42"/>
        <v>440</v>
      </c>
      <c r="R1389" s="31">
        <f t="shared" si="43"/>
        <v>680</v>
      </c>
      <c r="S1389" s="29">
        <f>IF($Q1389&lt;Parâmetros!$E$19,$G1389-1,$G1389)</f>
        <v>46303</v>
      </c>
    </row>
    <row r="1390" spans="1:19" ht="15" customHeight="1" x14ac:dyDescent="0.25">
      <c r="A1390" s="128">
        <v>53291</v>
      </c>
      <c r="B1390" s="65" t="s">
        <v>21</v>
      </c>
      <c r="C1390" s="65" t="s">
        <v>71</v>
      </c>
      <c r="D1390" s="66">
        <v>46303</v>
      </c>
      <c r="E1390" s="67">
        <v>2.02</v>
      </c>
      <c r="F1390" s="65" t="s">
        <v>285</v>
      </c>
      <c r="G1390" s="66">
        <v>46303</v>
      </c>
      <c r="H1390" s="129">
        <v>40523776</v>
      </c>
      <c r="I1390" s="129">
        <v>10</v>
      </c>
      <c r="J1390" s="65" t="s">
        <v>1264</v>
      </c>
      <c r="K1390" s="65" t="s">
        <v>1265</v>
      </c>
      <c r="L1390" s="66">
        <v>46303</v>
      </c>
      <c r="M1390" s="65" t="s">
        <v>287</v>
      </c>
      <c r="N1390" s="65" t="s">
        <v>793</v>
      </c>
      <c r="O1390" s="65" t="s">
        <v>289</v>
      </c>
      <c r="P1390" s="66">
        <v>46303</v>
      </c>
      <c r="Q1390" s="31">
        <f t="shared" si="42"/>
        <v>749</v>
      </c>
      <c r="R1390" s="31">
        <f t="shared" si="43"/>
        <v>870</v>
      </c>
      <c r="S1390" s="29">
        <f>IF($Q1390&lt;Parâmetros!$E$19,$G1390-1,$G1390)</f>
        <v>46303</v>
      </c>
    </row>
    <row r="1391" spans="1:19" ht="15" customHeight="1" x14ac:dyDescent="0.25">
      <c r="A1391" s="128">
        <v>53291</v>
      </c>
      <c r="B1391" s="65" t="s">
        <v>21</v>
      </c>
      <c r="C1391" s="65" t="s">
        <v>71</v>
      </c>
      <c r="D1391" s="66">
        <v>46303</v>
      </c>
      <c r="E1391" s="67">
        <v>2.0499999999999998</v>
      </c>
      <c r="F1391" s="65" t="s">
        <v>285</v>
      </c>
      <c r="G1391" s="66">
        <v>46303</v>
      </c>
      <c r="H1391" s="129">
        <v>40518679</v>
      </c>
      <c r="I1391" s="129">
        <v>20</v>
      </c>
      <c r="J1391" s="65" t="s">
        <v>1266</v>
      </c>
      <c r="K1391" s="65" t="s">
        <v>1267</v>
      </c>
      <c r="L1391" s="66">
        <v>46303</v>
      </c>
      <c r="M1391" s="65" t="s">
        <v>287</v>
      </c>
      <c r="N1391" s="65" t="s">
        <v>793</v>
      </c>
      <c r="O1391" s="65" t="s">
        <v>289</v>
      </c>
      <c r="P1391" s="66">
        <v>46303</v>
      </c>
      <c r="Q1391" s="31">
        <f t="shared" si="42"/>
        <v>871</v>
      </c>
      <c r="R1391" s="31">
        <f t="shared" si="43"/>
        <v>995</v>
      </c>
      <c r="S1391" s="29">
        <f>IF($Q1391&lt;Parâmetros!$E$19,$G1391-1,$G1391)</f>
        <v>46303</v>
      </c>
    </row>
    <row r="1392" spans="1:19" ht="15" customHeight="1" x14ac:dyDescent="0.25">
      <c r="A1392" s="128">
        <v>53291</v>
      </c>
      <c r="B1392" s="65" t="s">
        <v>21</v>
      </c>
      <c r="C1392" s="65" t="s">
        <v>71</v>
      </c>
      <c r="D1392" s="66">
        <v>46304</v>
      </c>
      <c r="E1392" s="67">
        <v>4</v>
      </c>
      <c r="F1392" s="65" t="s">
        <v>285</v>
      </c>
      <c r="G1392" s="66">
        <v>46304</v>
      </c>
      <c r="H1392" s="129">
        <v>40521832</v>
      </c>
      <c r="I1392" s="129">
        <v>10</v>
      </c>
      <c r="J1392" s="65" t="s">
        <v>1584</v>
      </c>
      <c r="K1392" s="65" t="s">
        <v>1585</v>
      </c>
      <c r="L1392" s="66">
        <v>46304</v>
      </c>
      <c r="M1392" s="65" t="s">
        <v>287</v>
      </c>
      <c r="N1392" s="65" t="s">
        <v>793</v>
      </c>
      <c r="O1392" s="65" t="s">
        <v>289</v>
      </c>
      <c r="P1392" s="66">
        <v>46304</v>
      </c>
      <c r="Q1392" s="31">
        <f t="shared" si="42"/>
        <v>440</v>
      </c>
      <c r="R1392" s="31">
        <f t="shared" si="43"/>
        <v>680</v>
      </c>
      <c r="S1392" s="29">
        <f>IF($Q1392&lt;Parâmetros!$E$19,$G1392-1,$G1392)</f>
        <v>46304</v>
      </c>
    </row>
    <row r="1393" spans="1:19" ht="15" customHeight="1" x14ac:dyDescent="0.25">
      <c r="A1393" s="128">
        <v>53291</v>
      </c>
      <c r="B1393" s="65" t="s">
        <v>21</v>
      </c>
      <c r="C1393" s="65" t="s">
        <v>71</v>
      </c>
      <c r="D1393" s="66">
        <v>46304</v>
      </c>
      <c r="E1393" s="67">
        <v>4</v>
      </c>
      <c r="F1393" s="65" t="s">
        <v>285</v>
      </c>
      <c r="G1393" s="66">
        <v>46304</v>
      </c>
      <c r="H1393" s="129">
        <v>40521832</v>
      </c>
      <c r="I1393" s="129">
        <v>10</v>
      </c>
      <c r="J1393" s="65" t="s">
        <v>1586</v>
      </c>
      <c r="K1393" s="65" t="s">
        <v>1587</v>
      </c>
      <c r="L1393" s="66">
        <v>46304</v>
      </c>
      <c r="M1393" s="65" t="s">
        <v>287</v>
      </c>
      <c r="N1393" s="65" t="s">
        <v>793</v>
      </c>
      <c r="O1393" s="65" t="s">
        <v>289</v>
      </c>
      <c r="P1393" s="66">
        <v>46304</v>
      </c>
      <c r="Q1393" s="31">
        <f t="shared" si="42"/>
        <v>750</v>
      </c>
      <c r="R1393" s="31">
        <f t="shared" si="43"/>
        <v>991</v>
      </c>
      <c r="S1393" s="29">
        <f>IF($Q1393&lt;Parâmetros!$E$19,$G1393-1,$G1393)</f>
        <v>46304</v>
      </c>
    </row>
    <row r="1394" spans="1:19" ht="15" customHeight="1" x14ac:dyDescent="0.25">
      <c r="A1394" s="128">
        <v>53291</v>
      </c>
      <c r="B1394" s="65" t="s">
        <v>21</v>
      </c>
      <c r="C1394" s="65" t="s">
        <v>71</v>
      </c>
      <c r="D1394" s="66">
        <v>46307</v>
      </c>
      <c r="E1394" s="67">
        <v>4</v>
      </c>
      <c r="F1394" s="65" t="s">
        <v>285</v>
      </c>
      <c r="G1394" s="66">
        <v>46307</v>
      </c>
      <c r="H1394" s="129">
        <v>40500199</v>
      </c>
      <c r="I1394" s="129">
        <v>20</v>
      </c>
      <c r="J1394" s="65" t="s">
        <v>2361</v>
      </c>
      <c r="K1394" s="65" t="s">
        <v>2362</v>
      </c>
      <c r="L1394" s="66">
        <v>46307</v>
      </c>
      <c r="M1394" s="65" t="s">
        <v>287</v>
      </c>
      <c r="N1394" s="65" t="s">
        <v>793</v>
      </c>
      <c r="O1394" s="65" t="s">
        <v>289</v>
      </c>
      <c r="P1394" s="66">
        <v>46307</v>
      </c>
      <c r="Q1394" s="31">
        <f t="shared" si="42"/>
        <v>440</v>
      </c>
      <c r="R1394" s="31">
        <f t="shared" si="43"/>
        <v>680</v>
      </c>
      <c r="S1394" s="29">
        <f>IF($Q1394&lt;Parâmetros!$E$19,$G1394-1,$G1394)</f>
        <v>46307</v>
      </c>
    </row>
    <row r="1395" spans="1:19" ht="15" customHeight="1" x14ac:dyDescent="0.25">
      <c r="A1395" s="128">
        <v>53291</v>
      </c>
      <c r="B1395" s="65" t="s">
        <v>21</v>
      </c>
      <c r="C1395" s="65" t="s">
        <v>71</v>
      </c>
      <c r="D1395" s="66">
        <v>46308</v>
      </c>
      <c r="E1395" s="67">
        <v>3</v>
      </c>
      <c r="F1395" s="65" t="s">
        <v>285</v>
      </c>
      <c r="G1395" s="66">
        <v>46307</v>
      </c>
      <c r="H1395" s="129">
        <v>40500199</v>
      </c>
      <c r="I1395" s="129">
        <v>20</v>
      </c>
      <c r="J1395" s="65" t="s">
        <v>1401</v>
      </c>
      <c r="K1395" s="65" t="s">
        <v>2469</v>
      </c>
      <c r="L1395" s="66">
        <v>46307</v>
      </c>
      <c r="M1395" s="65" t="s">
        <v>287</v>
      </c>
      <c r="N1395" s="65" t="s">
        <v>793</v>
      </c>
      <c r="O1395" s="65" t="s">
        <v>289</v>
      </c>
      <c r="P1395" s="66">
        <v>46308</v>
      </c>
      <c r="Q1395" s="31">
        <f t="shared" si="42"/>
        <v>750</v>
      </c>
      <c r="R1395" s="31">
        <f t="shared" si="43"/>
        <v>930</v>
      </c>
      <c r="S1395" s="29">
        <f>IF($Q1395&lt;Parâmetros!$E$19,$G1395-1,$G1395)</f>
        <v>46307</v>
      </c>
    </row>
    <row r="1396" spans="1:19" ht="15" customHeight="1" x14ac:dyDescent="0.25">
      <c r="A1396" s="128">
        <v>53291</v>
      </c>
      <c r="B1396" s="65" t="s">
        <v>21</v>
      </c>
      <c r="C1396" s="65" t="s">
        <v>71</v>
      </c>
      <c r="D1396" s="66">
        <v>46308</v>
      </c>
      <c r="E1396" s="67">
        <v>3.99</v>
      </c>
      <c r="F1396" s="65" t="s">
        <v>285</v>
      </c>
      <c r="G1396" s="66">
        <v>46308</v>
      </c>
      <c r="H1396" s="129">
        <v>40500199</v>
      </c>
      <c r="I1396" s="129">
        <v>20</v>
      </c>
      <c r="J1396" s="65" t="s">
        <v>1623</v>
      </c>
      <c r="K1396" s="65" t="s">
        <v>2470</v>
      </c>
      <c r="L1396" s="66">
        <v>46308</v>
      </c>
      <c r="M1396" s="65" t="s">
        <v>287</v>
      </c>
      <c r="N1396" s="65" t="s">
        <v>793</v>
      </c>
      <c r="O1396" s="65" t="s">
        <v>289</v>
      </c>
      <c r="P1396" s="66">
        <v>46308</v>
      </c>
      <c r="Q1396" s="31">
        <f t="shared" si="42"/>
        <v>440</v>
      </c>
      <c r="R1396" s="31">
        <f t="shared" si="43"/>
        <v>680</v>
      </c>
      <c r="S1396" s="29">
        <f>IF($Q1396&lt;Parâmetros!$E$19,$G1396-1,$G1396)</f>
        <v>46308</v>
      </c>
    </row>
    <row r="1397" spans="1:19" ht="15" customHeight="1" x14ac:dyDescent="0.25">
      <c r="A1397" s="128">
        <v>53291</v>
      </c>
      <c r="B1397" s="65" t="s">
        <v>21</v>
      </c>
      <c r="C1397" s="65" t="s">
        <v>71</v>
      </c>
      <c r="D1397" s="66">
        <v>46308</v>
      </c>
      <c r="E1397" s="67">
        <v>4</v>
      </c>
      <c r="F1397" s="65" t="s">
        <v>285</v>
      </c>
      <c r="G1397" s="66">
        <v>46308</v>
      </c>
      <c r="H1397" s="129">
        <v>40500199</v>
      </c>
      <c r="I1397" s="129">
        <v>20</v>
      </c>
      <c r="J1397" s="65" t="s">
        <v>2592</v>
      </c>
      <c r="K1397" s="65" t="s">
        <v>2593</v>
      </c>
      <c r="L1397" s="66">
        <v>46308</v>
      </c>
      <c r="M1397" s="65" t="s">
        <v>287</v>
      </c>
      <c r="N1397" s="65" t="s">
        <v>793</v>
      </c>
      <c r="O1397" s="65" t="s">
        <v>289</v>
      </c>
      <c r="P1397" s="66">
        <v>46308</v>
      </c>
      <c r="Q1397" s="31">
        <f t="shared" si="42"/>
        <v>750</v>
      </c>
      <c r="R1397" s="31">
        <f t="shared" si="43"/>
        <v>991</v>
      </c>
      <c r="S1397" s="29">
        <f>IF($Q1397&lt;Parâmetros!$E$19,$G1397-1,$G1397)</f>
        <v>46308</v>
      </c>
    </row>
    <row r="1398" spans="1:19" ht="15" customHeight="1" x14ac:dyDescent="0.25">
      <c r="A1398" s="128">
        <v>53291</v>
      </c>
      <c r="B1398" s="65" t="s">
        <v>21</v>
      </c>
      <c r="C1398" s="65" t="s">
        <v>71</v>
      </c>
      <c r="D1398" s="66">
        <v>46309</v>
      </c>
      <c r="E1398" s="67">
        <v>4</v>
      </c>
      <c r="F1398" s="65" t="s">
        <v>285</v>
      </c>
      <c r="G1398" s="66">
        <v>46309</v>
      </c>
      <c r="H1398" s="129">
        <v>40525713</v>
      </c>
      <c r="I1398" s="129">
        <v>10</v>
      </c>
      <c r="J1398" s="65" t="s">
        <v>345</v>
      </c>
      <c r="K1398" s="65" t="s">
        <v>2795</v>
      </c>
      <c r="L1398" s="66">
        <v>46309</v>
      </c>
      <c r="M1398" s="65" t="s">
        <v>287</v>
      </c>
      <c r="N1398" s="65" t="s">
        <v>793</v>
      </c>
      <c r="O1398" s="65" t="s">
        <v>289</v>
      </c>
      <c r="P1398" s="66">
        <v>46309</v>
      </c>
      <c r="Q1398" s="31">
        <f t="shared" si="42"/>
        <v>440</v>
      </c>
      <c r="R1398" s="31">
        <f t="shared" si="43"/>
        <v>680</v>
      </c>
      <c r="S1398" s="29">
        <f>IF($Q1398&lt;Parâmetros!$E$19,$G1398-1,$G1398)</f>
        <v>46309</v>
      </c>
    </row>
    <row r="1399" spans="1:19" ht="15" customHeight="1" x14ac:dyDescent="0.25">
      <c r="A1399" s="128">
        <v>53291</v>
      </c>
      <c r="B1399" s="65" t="s">
        <v>21</v>
      </c>
      <c r="C1399" s="65" t="s">
        <v>71</v>
      </c>
      <c r="D1399" s="66">
        <v>46309</v>
      </c>
      <c r="E1399" s="67">
        <v>4</v>
      </c>
      <c r="F1399" s="65" t="s">
        <v>285</v>
      </c>
      <c r="G1399" s="66">
        <v>46309</v>
      </c>
      <c r="H1399" s="129">
        <v>40525713</v>
      </c>
      <c r="I1399" s="129">
        <v>10</v>
      </c>
      <c r="J1399" s="65" t="s">
        <v>2796</v>
      </c>
      <c r="K1399" s="65" t="s">
        <v>2797</v>
      </c>
      <c r="L1399" s="66">
        <v>46309</v>
      </c>
      <c r="M1399" s="65" t="s">
        <v>287</v>
      </c>
      <c r="N1399" s="65" t="s">
        <v>793</v>
      </c>
      <c r="O1399" s="65" t="s">
        <v>289</v>
      </c>
      <c r="P1399" s="66">
        <v>46309</v>
      </c>
      <c r="Q1399" s="31">
        <f t="shared" si="42"/>
        <v>750</v>
      </c>
      <c r="R1399" s="31">
        <f t="shared" si="43"/>
        <v>990</v>
      </c>
      <c r="S1399" s="29">
        <f>IF($Q1399&lt;Parâmetros!$E$19,$G1399-1,$G1399)</f>
        <v>46309</v>
      </c>
    </row>
    <row r="1400" spans="1:19" ht="15" customHeight="1" x14ac:dyDescent="0.25">
      <c r="A1400" s="128">
        <v>53291</v>
      </c>
      <c r="B1400" s="65" t="s">
        <v>21</v>
      </c>
      <c r="C1400" s="65" t="s">
        <v>71</v>
      </c>
      <c r="D1400" s="66">
        <v>46310</v>
      </c>
      <c r="E1400" s="67">
        <v>4</v>
      </c>
      <c r="F1400" s="65" t="s">
        <v>285</v>
      </c>
      <c r="G1400" s="66">
        <v>46310</v>
      </c>
      <c r="H1400" s="129">
        <v>40526119</v>
      </c>
      <c r="I1400" s="129">
        <v>10</v>
      </c>
      <c r="J1400" s="65" t="s">
        <v>523</v>
      </c>
      <c r="K1400" s="65" t="s">
        <v>3057</v>
      </c>
      <c r="L1400" s="66">
        <v>46310</v>
      </c>
      <c r="M1400" s="65" t="s">
        <v>287</v>
      </c>
      <c r="N1400" s="65" t="s">
        <v>793</v>
      </c>
      <c r="O1400" s="65" t="s">
        <v>289</v>
      </c>
      <c r="P1400" s="66">
        <v>46310</v>
      </c>
      <c r="Q1400" s="31">
        <f t="shared" si="42"/>
        <v>440</v>
      </c>
      <c r="R1400" s="31">
        <f t="shared" si="43"/>
        <v>680</v>
      </c>
      <c r="S1400" s="29">
        <f>IF($Q1400&lt;Parâmetros!$E$19,$G1400-1,$G1400)</f>
        <v>46310</v>
      </c>
    </row>
    <row r="1401" spans="1:19" ht="15" customHeight="1" x14ac:dyDescent="0.25">
      <c r="A1401" s="128">
        <v>53291</v>
      </c>
      <c r="B1401" s="65" t="s">
        <v>21</v>
      </c>
      <c r="C1401" s="65" t="s">
        <v>71</v>
      </c>
      <c r="D1401" s="66">
        <v>46310</v>
      </c>
      <c r="E1401" s="67">
        <v>4</v>
      </c>
      <c r="F1401" s="65" t="s">
        <v>285</v>
      </c>
      <c r="G1401" s="66">
        <v>46310</v>
      </c>
      <c r="H1401" s="129">
        <v>40526119</v>
      </c>
      <c r="I1401" s="129">
        <v>10</v>
      </c>
      <c r="J1401" s="65" t="s">
        <v>3058</v>
      </c>
      <c r="K1401" s="65" t="s">
        <v>3059</v>
      </c>
      <c r="L1401" s="66">
        <v>46310</v>
      </c>
      <c r="M1401" s="65" t="s">
        <v>287</v>
      </c>
      <c r="N1401" s="65" t="s">
        <v>793</v>
      </c>
      <c r="O1401" s="65" t="s">
        <v>289</v>
      </c>
      <c r="P1401" s="66">
        <v>46310</v>
      </c>
      <c r="Q1401" s="31">
        <f t="shared" si="42"/>
        <v>750</v>
      </c>
      <c r="R1401" s="31">
        <f t="shared" si="43"/>
        <v>990</v>
      </c>
      <c r="S1401" s="29">
        <f>IF($Q1401&lt;Parâmetros!$E$19,$G1401-1,$G1401)</f>
        <v>46310</v>
      </c>
    </row>
    <row r="1402" spans="1:19" ht="15" customHeight="1" x14ac:dyDescent="0.25">
      <c r="A1402" s="128">
        <v>53291</v>
      </c>
      <c r="B1402" s="65" t="s">
        <v>21</v>
      </c>
      <c r="C1402" s="65" t="s">
        <v>71</v>
      </c>
      <c r="D1402" s="66">
        <v>46311</v>
      </c>
      <c r="E1402" s="67">
        <v>1.99</v>
      </c>
      <c r="F1402" s="65" t="s">
        <v>285</v>
      </c>
      <c r="G1402" s="66">
        <v>46311</v>
      </c>
      <c r="H1402" s="129">
        <v>40523800</v>
      </c>
      <c r="I1402" s="129">
        <v>20</v>
      </c>
      <c r="J1402" s="65" t="s">
        <v>1525</v>
      </c>
      <c r="K1402" s="65" t="s">
        <v>3347</v>
      </c>
      <c r="L1402" s="66">
        <v>46311</v>
      </c>
      <c r="M1402" s="65" t="s">
        <v>287</v>
      </c>
      <c r="N1402" s="65" t="s">
        <v>793</v>
      </c>
      <c r="O1402" s="65" t="s">
        <v>289</v>
      </c>
      <c r="P1402" s="66">
        <v>46311</v>
      </c>
      <c r="Q1402" s="31">
        <f t="shared" si="42"/>
        <v>440</v>
      </c>
      <c r="R1402" s="31">
        <f t="shared" si="43"/>
        <v>560</v>
      </c>
      <c r="S1402" s="29">
        <f>IF($Q1402&lt;Parâmetros!$E$19,$G1402-1,$G1402)</f>
        <v>46311</v>
      </c>
    </row>
    <row r="1403" spans="1:19" ht="15" customHeight="1" x14ac:dyDescent="0.25">
      <c r="A1403" s="128">
        <v>53291</v>
      </c>
      <c r="B1403" s="65" t="s">
        <v>21</v>
      </c>
      <c r="C1403" s="65" t="s">
        <v>71</v>
      </c>
      <c r="D1403" s="66">
        <v>46311</v>
      </c>
      <c r="E1403" s="67">
        <v>2</v>
      </c>
      <c r="F1403" s="65" t="s">
        <v>285</v>
      </c>
      <c r="G1403" s="66">
        <v>46311</v>
      </c>
      <c r="H1403" s="129">
        <v>40524070</v>
      </c>
      <c r="I1403" s="129">
        <v>20</v>
      </c>
      <c r="J1403" s="65" t="s">
        <v>3348</v>
      </c>
      <c r="K1403" s="65" t="s">
        <v>3349</v>
      </c>
      <c r="L1403" s="66">
        <v>46311</v>
      </c>
      <c r="M1403" s="65" t="s">
        <v>287</v>
      </c>
      <c r="N1403" s="65" t="s">
        <v>793</v>
      </c>
      <c r="O1403" s="65" t="s">
        <v>289</v>
      </c>
      <c r="P1403" s="66">
        <v>46311</v>
      </c>
      <c r="Q1403" s="31">
        <f t="shared" si="42"/>
        <v>561</v>
      </c>
      <c r="R1403" s="31">
        <f t="shared" si="43"/>
        <v>681</v>
      </c>
      <c r="S1403" s="29">
        <f>IF($Q1403&lt;Parâmetros!$E$19,$G1403-1,$G1403)</f>
        <v>46311</v>
      </c>
    </row>
    <row r="1404" spans="1:19" ht="15" customHeight="1" x14ac:dyDescent="0.25">
      <c r="A1404" s="128">
        <v>53291</v>
      </c>
      <c r="B1404" s="65" t="s">
        <v>21</v>
      </c>
      <c r="C1404" s="65" t="s">
        <v>71</v>
      </c>
      <c r="D1404" s="66">
        <v>46312</v>
      </c>
      <c r="E1404" s="67">
        <v>4</v>
      </c>
      <c r="F1404" s="65" t="s">
        <v>285</v>
      </c>
      <c r="G1404" s="66">
        <v>46311</v>
      </c>
      <c r="H1404" s="129">
        <v>40523794</v>
      </c>
      <c r="I1404" s="129">
        <v>10</v>
      </c>
      <c r="J1404" s="65" t="s">
        <v>322</v>
      </c>
      <c r="K1404" s="65" t="s">
        <v>3350</v>
      </c>
      <c r="L1404" s="66">
        <v>46311</v>
      </c>
      <c r="M1404" s="65" t="s">
        <v>287</v>
      </c>
      <c r="N1404" s="65" t="s">
        <v>793</v>
      </c>
      <c r="O1404" s="65" t="s">
        <v>289</v>
      </c>
      <c r="P1404" s="66">
        <v>46312</v>
      </c>
      <c r="Q1404" s="31">
        <f t="shared" si="42"/>
        <v>750</v>
      </c>
      <c r="R1404" s="31">
        <f t="shared" si="43"/>
        <v>990</v>
      </c>
      <c r="S1404" s="29">
        <f>IF($Q1404&lt;Parâmetros!$E$19,$G1404-1,$G1404)</f>
        <v>46311</v>
      </c>
    </row>
    <row r="1405" spans="1:19" ht="15" customHeight="1" x14ac:dyDescent="0.25">
      <c r="A1405" s="128">
        <v>53291</v>
      </c>
      <c r="B1405" s="65" t="s">
        <v>21</v>
      </c>
      <c r="C1405" s="65" t="s">
        <v>71</v>
      </c>
      <c r="D1405" s="66">
        <v>46312</v>
      </c>
      <c r="E1405" s="67">
        <v>2.67</v>
      </c>
      <c r="F1405" s="65" t="s">
        <v>285</v>
      </c>
      <c r="G1405" s="66">
        <v>46312</v>
      </c>
      <c r="H1405" s="129">
        <v>40527102</v>
      </c>
      <c r="I1405" s="129">
        <v>10</v>
      </c>
      <c r="J1405" s="65" t="s">
        <v>2361</v>
      </c>
      <c r="K1405" s="65" t="s">
        <v>3653</v>
      </c>
      <c r="L1405" s="66">
        <v>46312</v>
      </c>
      <c r="M1405" s="65" t="s">
        <v>287</v>
      </c>
      <c r="N1405" s="65" t="s">
        <v>793</v>
      </c>
      <c r="O1405" s="65" t="s">
        <v>289</v>
      </c>
      <c r="P1405" s="66">
        <v>46312</v>
      </c>
      <c r="Q1405" s="31">
        <f t="shared" si="42"/>
        <v>440</v>
      </c>
      <c r="R1405" s="31">
        <f t="shared" si="43"/>
        <v>600</v>
      </c>
      <c r="S1405" s="29">
        <f>IF($Q1405&lt;Parâmetros!$E$19,$G1405-1,$G1405)</f>
        <v>46312</v>
      </c>
    </row>
    <row r="1406" spans="1:19" ht="15" customHeight="1" x14ac:dyDescent="0.25">
      <c r="A1406" s="128">
        <v>53291</v>
      </c>
      <c r="B1406" s="65" t="s">
        <v>21</v>
      </c>
      <c r="C1406" s="65" t="s">
        <v>71</v>
      </c>
      <c r="D1406" s="66">
        <v>46312</v>
      </c>
      <c r="E1406" s="67">
        <v>2.67</v>
      </c>
      <c r="F1406" s="65" t="s">
        <v>285</v>
      </c>
      <c r="G1406" s="66">
        <v>46312</v>
      </c>
      <c r="H1406" s="129">
        <v>40527102</v>
      </c>
      <c r="I1406" s="129">
        <v>10</v>
      </c>
      <c r="J1406" s="65" t="s">
        <v>3654</v>
      </c>
      <c r="K1406" s="65" t="s">
        <v>3655</v>
      </c>
      <c r="L1406" s="66">
        <v>46312</v>
      </c>
      <c r="M1406" s="65" t="s">
        <v>287</v>
      </c>
      <c r="N1406" s="65" t="s">
        <v>793</v>
      </c>
      <c r="O1406" s="65" t="s">
        <v>289</v>
      </c>
      <c r="P1406" s="66">
        <v>46312</v>
      </c>
      <c r="Q1406" s="31">
        <f t="shared" ref="Q1406:Q1469" si="44">IFERROR(VALUE(LEFT($J1406,2))*60+VALUE(MID($J1406,4,2)),9999)</f>
        <v>440</v>
      </c>
      <c r="R1406" s="31">
        <f t="shared" ref="R1406:R1469" si="45">IFERROR(VALUE(LEFT($K1406,2))*60+VALUE(MID($K1406,4,2)),"")</f>
        <v>600</v>
      </c>
      <c r="S1406" s="29">
        <f>IF($Q1406&lt;Parâmetros!$E$19,$G1406-1,$G1406)</f>
        <v>46312</v>
      </c>
    </row>
    <row r="1407" spans="1:19" ht="15" customHeight="1" x14ac:dyDescent="0.25">
      <c r="A1407" s="128">
        <v>53291</v>
      </c>
      <c r="B1407" s="65" t="s">
        <v>21</v>
      </c>
      <c r="C1407" s="65" t="s">
        <v>71</v>
      </c>
      <c r="D1407" s="66">
        <v>46312</v>
      </c>
      <c r="E1407" s="67">
        <v>1.34</v>
      </c>
      <c r="F1407" s="65" t="s">
        <v>285</v>
      </c>
      <c r="G1407" s="66">
        <v>46312</v>
      </c>
      <c r="H1407" s="129">
        <v>40523794</v>
      </c>
      <c r="I1407" s="129">
        <v>10</v>
      </c>
      <c r="J1407" s="65" t="s">
        <v>3656</v>
      </c>
      <c r="K1407" s="65" t="s">
        <v>3657</v>
      </c>
      <c r="L1407" s="66">
        <v>46312</v>
      </c>
      <c r="M1407" s="65" t="s">
        <v>287</v>
      </c>
      <c r="N1407" s="65" t="s">
        <v>793</v>
      </c>
      <c r="O1407" s="65" t="s">
        <v>289</v>
      </c>
      <c r="P1407" s="66">
        <v>46312</v>
      </c>
      <c r="Q1407" s="31">
        <f t="shared" si="44"/>
        <v>601</v>
      </c>
      <c r="R1407" s="31">
        <f t="shared" si="45"/>
        <v>681</v>
      </c>
      <c r="S1407" s="29">
        <f>IF($Q1407&lt;Parâmetros!$E$19,$G1407-1,$G1407)</f>
        <v>46312</v>
      </c>
    </row>
    <row r="1408" spans="1:19" ht="15" customHeight="1" x14ac:dyDescent="0.25">
      <c r="A1408" s="128">
        <v>53291</v>
      </c>
      <c r="B1408" s="65" t="s">
        <v>21</v>
      </c>
      <c r="C1408" s="65" t="s">
        <v>71</v>
      </c>
      <c r="D1408" s="66">
        <v>46312</v>
      </c>
      <c r="E1408" s="67">
        <v>3.02</v>
      </c>
      <c r="F1408" s="65" t="s">
        <v>285</v>
      </c>
      <c r="G1408" s="66">
        <v>46312</v>
      </c>
      <c r="H1408" s="129">
        <v>40527118</v>
      </c>
      <c r="I1408" s="129">
        <v>10</v>
      </c>
      <c r="J1408" s="65" t="s">
        <v>3658</v>
      </c>
      <c r="K1408" s="65" t="s">
        <v>3659</v>
      </c>
      <c r="L1408" s="66">
        <v>46312</v>
      </c>
      <c r="M1408" s="65" t="s">
        <v>287</v>
      </c>
      <c r="N1408" s="65" t="s">
        <v>793</v>
      </c>
      <c r="O1408" s="65" t="s">
        <v>289</v>
      </c>
      <c r="P1408" s="66">
        <v>46312</v>
      </c>
      <c r="Q1408" s="31">
        <f t="shared" si="44"/>
        <v>748</v>
      </c>
      <c r="R1408" s="31">
        <f t="shared" si="45"/>
        <v>929</v>
      </c>
      <c r="S1408" s="29">
        <f>IF($Q1408&lt;Parâmetros!$E$19,$G1408-1,$G1408)</f>
        <v>46312</v>
      </c>
    </row>
    <row r="1409" spans="1:19" ht="15" customHeight="1" x14ac:dyDescent="0.25">
      <c r="A1409" s="128">
        <v>53291</v>
      </c>
      <c r="B1409" s="65" t="s">
        <v>21</v>
      </c>
      <c r="C1409" s="65" t="s">
        <v>71</v>
      </c>
      <c r="D1409" s="66">
        <v>46314</v>
      </c>
      <c r="E1409" s="67">
        <v>2.2200000000000002</v>
      </c>
      <c r="F1409" s="65" t="s">
        <v>285</v>
      </c>
      <c r="G1409" s="66">
        <v>46314</v>
      </c>
      <c r="H1409" s="129">
        <v>40513564</v>
      </c>
      <c r="I1409" s="129">
        <v>10</v>
      </c>
      <c r="J1409" s="65" t="s">
        <v>3670</v>
      </c>
      <c r="K1409" s="65" t="s">
        <v>4040</v>
      </c>
      <c r="L1409" s="66">
        <v>46314</v>
      </c>
      <c r="M1409" s="65" t="s">
        <v>287</v>
      </c>
      <c r="N1409" s="65" t="s">
        <v>793</v>
      </c>
      <c r="O1409" s="65" t="s">
        <v>289</v>
      </c>
      <c r="P1409" s="66">
        <v>46314</v>
      </c>
      <c r="Q1409" s="31">
        <f t="shared" si="44"/>
        <v>439</v>
      </c>
      <c r="R1409" s="31">
        <f t="shared" si="45"/>
        <v>572</v>
      </c>
      <c r="S1409" s="29">
        <f>IF($Q1409&lt;Parâmetros!$E$19,$G1409-1,$G1409)</f>
        <v>46314</v>
      </c>
    </row>
    <row r="1410" spans="1:19" ht="15" customHeight="1" x14ac:dyDescent="0.25">
      <c r="A1410" s="128">
        <v>53291</v>
      </c>
      <c r="B1410" s="65" t="s">
        <v>21</v>
      </c>
      <c r="C1410" s="65" t="s">
        <v>71</v>
      </c>
      <c r="D1410" s="66">
        <v>46314</v>
      </c>
      <c r="E1410" s="67">
        <v>2.14</v>
      </c>
      <c r="F1410" s="65" t="s">
        <v>285</v>
      </c>
      <c r="G1410" s="66">
        <v>46314</v>
      </c>
      <c r="H1410" s="129">
        <v>40516812</v>
      </c>
      <c r="I1410" s="129">
        <v>30</v>
      </c>
      <c r="J1410" s="65" t="s">
        <v>4041</v>
      </c>
      <c r="K1410" s="65" t="s">
        <v>4042</v>
      </c>
      <c r="L1410" s="66">
        <v>46314</v>
      </c>
      <c r="M1410" s="65" t="s">
        <v>287</v>
      </c>
      <c r="N1410" s="65" t="s">
        <v>793</v>
      </c>
      <c r="O1410" s="65" t="s">
        <v>289</v>
      </c>
      <c r="P1410" s="66">
        <v>46314</v>
      </c>
      <c r="Q1410" s="31">
        <f t="shared" si="44"/>
        <v>563</v>
      </c>
      <c r="R1410" s="31">
        <f t="shared" si="45"/>
        <v>691</v>
      </c>
      <c r="S1410" s="29">
        <f>IF($Q1410&lt;Parâmetros!$E$19,$G1410-1,$G1410)</f>
        <v>46314</v>
      </c>
    </row>
    <row r="1411" spans="1:19" ht="15" customHeight="1" x14ac:dyDescent="0.25">
      <c r="A1411" s="128">
        <v>53291</v>
      </c>
      <c r="B1411" s="65" t="s">
        <v>21</v>
      </c>
      <c r="C1411" s="65" t="s">
        <v>71</v>
      </c>
      <c r="D1411" s="66">
        <v>46314</v>
      </c>
      <c r="E1411" s="67">
        <v>3.26</v>
      </c>
      <c r="F1411" s="65" t="s">
        <v>285</v>
      </c>
      <c r="G1411" s="66">
        <v>46314</v>
      </c>
      <c r="H1411" s="129">
        <v>40524100</v>
      </c>
      <c r="I1411" s="129">
        <v>10</v>
      </c>
      <c r="J1411" s="65" t="s">
        <v>2895</v>
      </c>
      <c r="K1411" s="65" t="s">
        <v>4043</v>
      </c>
      <c r="L1411" s="66">
        <v>46314</v>
      </c>
      <c r="M1411" s="65" t="s">
        <v>287</v>
      </c>
      <c r="N1411" s="129">
        <v>3012264</v>
      </c>
      <c r="O1411" s="65" t="s">
        <v>289</v>
      </c>
      <c r="P1411" s="66">
        <v>46314</v>
      </c>
      <c r="Q1411" s="31">
        <f t="shared" si="44"/>
        <v>751</v>
      </c>
      <c r="R1411" s="31">
        <f t="shared" si="45"/>
        <v>946</v>
      </c>
      <c r="S1411" s="29">
        <f>IF($Q1411&lt;Parâmetros!$E$19,$G1411-1,$G1411)</f>
        <v>46314</v>
      </c>
    </row>
    <row r="1412" spans="1:19" ht="15" customHeight="1" x14ac:dyDescent="0.25">
      <c r="A1412" s="128">
        <v>53291</v>
      </c>
      <c r="B1412" s="65" t="s">
        <v>21</v>
      </c>
      <c r="C1412" s="65" t="s">
        <v>71</v>
      </c>
      <c r="D1412" s="66">
        <v>46314</v>
      </c>
      <c r="E1412" s="67">
        <v>0.72</v>
      </c>
      <c r="F1412" s="65" t="s">
        <v>285</v>
      </c>
      <c r="G1412" s="66">
        <v>46314</v>
      </c>
      <c r="H1412" s="129">
        <v>40517779</v>
      </c>
      <c r="I1412" s="129">
        <v>10</v>
      </c>
      <c r="J1412" s="65" t="s">
        <v>4044</v>
      </c>
      <c r="K1412" s="65" t="s">
        <v>4045</v>
      </c>
      <c r="L1412" s="66">
        <v>46314</v>
      </c>
      <c r="M1412" s="65" t="s">
        <v>287</v>
      </c>
      <c r="N1412" s="65" t="s">
        <v>793</v>
      </c>
      <c r="O1412" s="65" t="s">
        <v>289</v>
      </c>
      <c r="P1412" s="66">
        <v>46314</v>
      </c>
      <c r="Q1412" s="31">
        <f t="shared" si="44"/>
        <v>951</v>
      </c>
      <c r="R1412" s="31">
        <f t="shared" si="45"/>
        <v>994</v>
      </c>
      <c r="S1412" s="29">
        <f>IF($Q1412&lt;Parâmetros!$E$19,$G1412-1,$G1412)</f>
        <v>46314</v>
      </c>
    </row>
    <row r="1413" spans="1:19" ht="15" customHeight="1" x14ac:dyDescent="0.25">
      <c r="A1413" s="128">
        <v>53291</v>
      </c>
      <c r="B1413" s="65" t="s">
        <v>21</v>
      </c>
      <c r="C1413" s="65" t="s">
        <v>71</v>
      </c>
      <c r="D1413" s="66">
        <v>46315</v>
      </c>
      <c r="E1413" s="67">
        <v>5.3</v>
      </c>
      <c r="F1413" s="65" t="s">
        <v>285</v>
      </c>
      <c r="G1413" s="66">
        <v>46315</v>
      </c>
      <c r="H1413" s="129">
        <v>40526714</v>
      </c>
      <c r="I1413" s="129">
        <v>10</v>
      </c>
      <c r="J1413" s="65" t="s">
        <v>2703</v>
      </c>
      <c r="K1413" s="65" t="s">
        <v>4046</v>
      </c>
      <c r="L1413" s="66">
        <v>46315</v>
      </c>
      <c r="M1413" s="65" t="s">
        <v>287</v>
      </c>
      <c r="N1413" s="65" t="s">
        <v>793</v>
      </c>
      <c r="O1413" s="65" t="s">
        <v>289</v>
      </c>
      <c r="P1413" s="66">
        <v>46315</v>
      </c>
      <c r="Q1413" s="31">
        <f t="shared" si="44"/>
        <v>436</v>
      </c>
      <c r="R1413" s="31">
        <f t="shared" si="45"/>
        <v>754</v>
      </c>
      <c r="S1413" s="29">
        <f>IF($Q1413&lt;Parâmetros!$E$19,$G1413-1,$G1413)</f>
        <v>46315</v>
      </c>
    </row>
    <row r="1414" spans="1:19" ht="15" customHeight="1" x14ac:dyDescent="0.25">
      <c r="A1414" s="128">
        <v>53291</v>
      </c>
      <c r="B1414" s="65" t="s">
        <v>21</v>
      </c>
      <c r="C1414" s="65" t="s">
        <v>71</v>
      </c>
      <c r="D1414" s="66">
        <v>46315</v>
      </c>
      <c r="E1414" s="67">
        <v>1.77</v>
      </c>
      <c r="F1414" s="65" t="s">
        <v>285</v>
      </c>
      <c r="G1414" s="66">
        <v>46315</v>
      </c>
      <c r="H1414" s="129">
        <v>40526714</v>
      </c>
      <c r="I1414" s="129">
        <v>10</v>
      </c>
      <c r="J1414" s="65" t="s">
        <v>2189</v>
      </c>
      <c r="K1414" s="65" t="s">
        <v>4047</v>
      </c>
      <c r="L1414" s="66">
        <v>46315</v>
      </c>
      <c r="M1414" s="65" t="s">
        <v>287</v>
      </c>
      <c r="N1414" s="65" t="s">
        <v>793</v>
      </c>
      <c r="O1414" s="65" t="s">
        <v>289</v>
      </c>
      <c r="P1414" s="66">
        <v>46315</v>
      </c>
      <c r="Q1414" s="31">
        <f t="shared" si="44"/>
        <v>815</v>
      </c>
      <c r="R1414" s="31">
        <f t="shared" si="45"/>
        <v>921</v>
      </c>
      <c r="S1414" s="29">
        <f>IF($Q1414&lt;Parâmetros!$E$19,$G1414-1,$G1414)</f>
        <v>46315</v>
      </c>
    </row>
    <row r="1415" spans="1:19" ht="15" customHeight="1" x14ac:dyDescent="0.25">
      <c r="A1415" s="128">
        <v>53291</v>
      </c>
      <c r="B1415" s="65" t="s">
        <v>21</v>
      </c>
      <c r="C1415" s="65" t="s">
        <v>71</v>
      </c>
      <c r="D1415" s="66">
        <v>46316</v>
      </c>
      <c r="E1415" s="67">
        <v>1.3</v>
      </c>
      <c r="F1415" s="65" t="s">
        <v>285</v>
      </c>
      <c r="G1415" s="66">
        <v>46315</v>
      </c>
      <c r="H1415" s="129">
        <v>40494736</v>
      </c>
      <c r="I1415" s="129">
        <v>20</v>
      </c>
      <c r="J1415" s="65" t="s">
        <v>4048</v>
      </c>
      <c r="K1415" s="65" t="s">
        <v>4049</v>
      </c>
      <c r="L1415" s="66">
        <v>46315</v>
      </c>
      <c r="M1415" s="65" t="s">
        <v>287</v>
      </c>
      <c r="N1415" s="65" t="s">
        <v>793</v>
      </c>
      <c r="O1415" s="65" t="s">
        <v>289</v>
      </c>
      <c r="P1415" s="66">
        <v>46316</v>
      </c>
      <c r="Q1415" s="31">
        <f t="shared" si="44"/>
        <v>922</v>
      </c>
      <c r="R1415" s="31">
        <f t="shared" si="45"/>
        <v>1000</v>
      </c>
      <c r="S1415" s="29">
        <f>IF($Q1415&lt;Parâmetros!$E$19,$G1415-1,$G1415)</f>
        <v>46315</v>
      </c>
    </row>
    <row r="1416" spans="1:19" ht="15" customHeight="1" x14ac:dyDescent="0.25">
      <c r="A1416" s="128">
        <v>53291</v>
      </c>
      <c r="B1416" s="65" t="s">
        <v>21</v>
      </c>
      <c r="C1416" s="65" t="s">
        <v>71</v>
      </c>
      <c r="D1416" s="66">
        <v>46316</v>
      </c>
      <c r="E1416" s="67">
        <v>4.2699999999999996</v>
      </c>
      <c r="F1416" s="65" t="s">
        <v>285</v>
      </c>
      <c r="G1416" s="66">
        <v>46316</v>
      </c>
      <c r="H1416" s="129">
        <v>40517779</v>
      </c>
      <c r="I1416" s="129">
        <v>10</v>
      </c>
      <c r="J1416" s="65" t="s">
        <v>4395</v>
      </c>
      <c r="K1416" s="65" t="s">
        <v>4396</v>
      </c>
      <c r="L1416" s="66">
        <v>46316</v>
      </c>
      <c r="M1416" s="65" t="s">
        <v>287</v>
      </c>
      <c r="N1416" s="65" t="s">
        <v>793</v>
      </c>
      <c r="O1416" s="65" t="s">
        <v>289</v>
      </c>
      <c r="P1416" s="66">
        <v>46316</v>
      </c>
      <c r="Q1416" s="31">
        <f t="shared" si="44"/>
        <v>434</v>
      </c>
      <c r="R1416" s="31">
        <f t="shared" si="45"/>
        <v>690</v>
      </c>
      <c r="S1416" s="29">
        <f>IF($Q1416&lt;Parâmetros!$E$19,$G1416-1,$G1416)</f>
        <v>46316</v>
      </c>
    </row>
    <row r="1417" spans="1:19" ht="15" customHeight="1" x14ac:dyDescent="0.25">
      <c r="A1417" s="128">
        <v>53291</v>
      </c>
      <c r="B1417" s="65" t="s">
        <v>21</v>
      </c>
      <c r="C1417" s="65" t="s">
        <v>71</v>
      </c>
      <c r="D1417" s="66">
        <v>46316</v>
      </c>
      <c r="E1417" s="67">
        <v>4</v>
      </c>
      <c r="F1417" s="65" t="s">
        <v>285</v>
      </c>
      <c r="G1417" s="66">
        <v>46316</v>
      </c>
      <c r="H1417" s="129">
        <v>40517779</v>
      </c>
      <c r="I1417" s="129">
        <v>10</v>
      </c>
      <c r="J1417" s="65" t="s">
        <v>4397</v>
      </c>
      <c r="K1417" s="65" t="s">
        <v>4398</v>
      </c>
      <c r="L1417" s="66">
        <v>46316</v>
      </c>
      <c r="M1417" s="65" t="s">
        <v>287</v>
      </c>
      <c r="N1417" s="65" t="s">
        <v>793</v>
      </c>
      <c r="O1417" s="65" t="s">
        <v>289</v>
      </c>
      <c r="P1417" s="66">
        <v>46316</v>
      </c>
      <c r="Q1417" s="31">
        <f t="shared" si="44"/>
        <v>747</v>
      </c>
      <c r="R1417" s="31">
        <f t="shared" si="45"/>
        <v>987</v>
      </c>
      <c r="S1417" s="29">
        <f>IF($Q1417&lt;Parâmetros!$E$19,$G1417-1,$G1417)</f>
        <v>46316</v>
      </c>
    </row>
    <row r="1418" spans="1:19" ht="15" customHeight="1" x14ac:dyDescent="0.25">
      <c r="A1418" s="128">
        <v>53291</v>
      </c>
      <c r="B1418" s="65" t="s">
        <v>21</v>
      </c>
      <c r="C1418" s="65" t="s">
        <v>71</v>
      </c>
      <c r="D1418" s="66">
        <v>46317</v>
      </c>
      <c r="E1418" s="67">
        <v>4.22</v>
      </c>
      <c r="F1418" s="65" t="s">
        <v>285</v>
      </c>
      <c r="G1418" s="66">
        <v>46317</v>
      </c>
      <c r="H1418" s="129">
        <v>40517779</v>
      </c>
      <c r="I1418" s="129">
        <v>10</v>
      </c>
      <c r="J1418" s="65" t="s">
        <v>2508</v>
      </c>
      <c r="K1418" s="65" t="s">
        <v>4652</v>
      </c>
      <c r="L1418" s="66">
        <v>46317</v>
      </c>
      <c r="M1418" s="65" t="s">
        <v>287</v>
      </c>
      <c r="N1418" s="65" t="s">
        <v>793</v>
      </c>
      <c r="O1418" s="65" t="s">
        <v>289</v>
      </c>
      <c r="P1418" s="66">
        <v>46317</v>
      </c>
      <c r="Q1418" s="31">
        <f t="shared" si="44"/>
        <v>435</v>
      </c>
      <c r="R1418" s="31">
        <f t="shared" si="45"/>
        <v>689</v>
      </c>
      <c r="S1418" s="29">
        <f>IF($Q1418&lt;Parâmetros!$E$19,$G1418-1,$G1418)</f>
        <v>46317</v>
      </c>
    </row>
    <row r="1419" spans="1:19" ht="15" customHeight="1" x14ac:dyDescent="0.25">
      <c r="A1419" s="128">
        <v>53291</v>
      </c>
      <c r="B1419" s="65" t="s">
        <v>21</v>
      </c>
      <c r="C1419" s="65" t="s">
        <v>71</v>
      </c>
      <c r="D1419" s="66">
        <v>46317</v>
      </c>
      <c r="E1419" s="67">
        <v>4</v>
      </c>
      <c r="F1419" s="65" t="s">
        <v>285</v>
      </c>
      <c r="G1419" s="66">
        <v>46317</v>
      </c>
      <c r="H1419" s="129">
        <v>40528807</v>
      </c>
      <c r="I1419" s="129">
        <v>10</v>
      </c>
      <c r="J1419" s="65" t="s">
        <v>1586</v>
      </c>
      <c r="K1419" s="65" t="s">
        <v>1587</v>
      </c>
      <c r="L1419" s="66">
        <v>46317</v>
      </c>
      <c r="M1419" s="65" t="s">
        <v>287</v>
      </c>
      <c r="N1419" s="65" t="s">
        <v>793</v>
      </c>
      <c r="O1419" s="65" t="s">
        <v>289</v>
      </c>
      <c r="P1419" s="66">
        <v>46317</v>
      </c>
      <c r="Q1419" s="31">
        <f t="shared" si="44"/>
        <v>750</v>
      </c>
      <c r="R1419" s="31">
        <f t="shared" si="45"/>
        <v>991</v>
      </c>
      <c r="S1419" s="29">
        <f>IF($Q1419&lt;Parâmetros!$E$19,$G1419-1,$G1419)</f>
        <v>46317</v>
      </c>
    </row>
    <row r="1420" spans="1:19" ht="15" customHeight="1" x14ac:dyDescent="0.25">
      <c r="A1420" s="128">
        <v>53291</v>
      </c>
      <c r="B1420" s="65" t="s">
        <v>21</v>
      </c>
      <c r="C1420" s="65" t="s">
        <v>71</v>
      </c>
      <c r="D1420" s="66">
        <v>46319</v>
      </c>
      <c r="E1420" s="67">
        <v>4.26</v>
      </c>
      <c r="F1420" s="65" t="s">
        <v>285</v>
      </c>
      <c r="G1420" s="66">
        <v>46318</v>
      </c>
      <c r="H1420" s="129">
        <v>40494736</v>
      </c>
      <c r="I1420" s="129">
        <v>10</v>
      </c>
      <c r="J1420" s="65" t="s">
        <v>906</v>
      </c>
      <c r="K1420" s="65" t="s">
        <v>5002</v>
      </c>
      <c r="L1420" s="66">
        <v>46318</v>
      </c>
      <c r="M1420" s="65" t="s">
        <v>287</v>
      </c>
      <c r="N1420" s="65" t="s">
        <v>793</v>
      </c>
      <c r="O1420" s="65" t="s">
        <v>289</v>
      </c>
      <c r="P1420" s="66">
        <v>46319</v>
      </c>
      <c r="Q1420" s="31">
        <f t="shared" si="44"/>
        <v>433</v>
      </c>
      <c r="R1420" s="31">
        <f t="shared" si="45"/>
        <v>688</v>
      </c>
      <c r="S1420" s="29">
        <f>IF($Q1420&lt;Parâmetros!$E$19,$G1420-1,$G1420)</f>
        <v>46318</v>
      </c>
    </row>
    <row r="1421" spans="1:19" ht="15" customHeight="1" x14ac:dyDescent="0.25">
      <c r="A1421" s="128">
        <v>53291</v>
      </c>
      <c r="B1421" s="65" t="s">
        <v>21</v>
      </c>
      <c r="C1421" s="65" t="s">
        <v>71</v>
      </c>
      <c r="D1421" s="66">
        <v>46319</v>
      </c>
      <c r="E1421" s="67">
        <v>5.14</v>
      </c>
      <c r="F1421" s="65" t="s">
        <v>285</v>
      </c>
      <c r="G1421" s="66">
        <v>46318</v>
      </c>
      <c r="H1421" s="129">
        <v>40494736</v>
      </c>
      <c r="I1421" s="129">
        <v>10</v>
      </c>
      <c r="J1421" s="65" t="s">
        <v>5025</v>
      </c>
      <c r="K1421" s="65" t="s">
        <v>5026</v>
      </c>
      <c r="L1421" s="66">
        <v>46318</v>
      </c>
      <c r="M1421" s="65" t="s">
        <v>287</v>
      </c>
      <c r="N1421" s="65" t="s">
        <v>793</v>
      </c>
      <c r="O1421" s="65" t="s">
        <v>289</v>
      </c>
      <c r="P1421" s="66">
        <v>46319</v>
      </c>
      <c r="Q1421" s="31">
        <f t="shared" si="44"/>
        <v>693</v>
      </c>
      <c r="R1421" s="31">
        <f t="shared" si="45"/>
        <v>1001</v>
      </c>
      <c r="S1421" s="29">
        <f>IF($Q1421&lt;Parâmetros!$E$19,$G1421-1,$G1421)</f>
        <v>46318</v>
      </c>
    </row>
    <row r="1422" spans="1:19" ht="15" customHeight="1" x14ac:dyDescent="0.25">
      <c r="A1422" s="128">
        <v>53346</v>
      </c>
      <c r="B1422" s="65" t="s">
        <v>39</v>
      </c>
      <c r="C1422" s="65" t="s">
        <v>78</v>
      </c>
      <c r="D1422" s="66">
        <v>46300</v>
      </c>
      <c r="E1422" s="67">
        <v>4</v>
      </c>
      <c r="F1422" s="65" t="s">
        <v>285</v>
      </c>
      <c r="G1422" s="66">
        <v>46297</v>
      </c>
      <c r="H1422" s="129">
        <v>40521857</v>
      </c>
      <c r="I1422" s="129">
        <v>10</v>
      </c>
      <c r="J1422" s="65" t="s">
        <v>298</v>
      </c>
      <c r="K1422" s="65" t="s">
        <v>294</v>
      </c>
      <c r="L1422" s="66">
        <v>46297</v>
      </c>
      <c r="M1422" s="65" t="s">
        <v>291</v>
      </c>
      <c r="N1422" s="129">
        <v>3004235</v>
      </c>
      <c r="O1422" s="65" t="s">
        <v>289</v>
      </c>
      <c r="P1422" s="66">
        <v>46300</v>
      </c>
      <c r="Q1422" s="31">
        <f t="shared" si="44"/>
        <v>480</v>
      </c>
      <c r="R1422" s="31">
        <f t="shared" si="45"/>
        <v>720</v>
      </c>
      <c r="S1422" s="29">
        <f>IF($Q1422&lt;Parâmetros!$E$19,$G1422-1,$G1422)</f>
        <v>46297</v>
      </c>
    </row>
    <row r="1423" spans="1:19" ht="15" customHeight="1" x14ac:dyDescent="0.25">
      <c r="A1423" s="128">
        <v>53346</v>
      </c>
      <c r="B1423" s="65" t="s">
        <v>39</v>
      </c>
      <c r="C1423" s="65" t="s">
        <v>78</v>
      </c>
      <c r="D1423" s="66">
        <v>46300</v>
      </c>
      <c r="E1423" s="67">
        <v>3.17</v>
      </c>
      <c r="F1423" s="65" t="s">
        <v>285</v>
      </c>
      <c r="G1423" s="66">
        <v>46297</v>
      </c>
      <c r="H1423" s="129">
        <v>40521857</v>
      </c>
      <c r="I1423" s="129">
        <v>10</v>
      </c>
      <c r="J1423" s="65" t="s">
        <v>533</v>
      </c>
      <c r="K1423" s="65" t="s">
        <v>535</v>
      </c>
      <c r="L1423" s="66">
        <v>46297</v>
      </c>
      <c r="M1423" s="65" t="s">
        <v>291</v>
      </c>
      <c r="N1423" s="129">
        <v>3004235</v>
      </c>
      <c r="O1423" s="65" t="s">
        <v>289</v>
      </c>
      <c r="P1423" s="66">
        <v>46300</v>
      </c>
      <c r="Q1423" s="31">
        <f t="shared" si="44"/>
        <v>785</v>
      </c>
      <c r="R1423" s="31">
        <f t="shared" si="45"/>
        <v>975</v>
      </c>
      <c r="S1423" s="29">
        <f>IF($Q1423&lt;Parâmetros!$E$19,$G1423-1,$G1423)</f>
        <v>46297</v>
      </c>
    </row>
    <row r="1424" spans="1:19" ht="15" customHeight="1" x14ac:dyDescent="0.25">
      <c r="A1424" s="128">
        <v>53346</v>
      </c>
      <c r="B1424" s="65" t="s">
        <v>39</v>
      </c>
      <c r="C1424" s="65" t="s">
        <v>78</v>
      </c>
      <c r="D1424" s="66">
        <v>46300</v>
      </c>
      <c r="E1424" s="67">
        <v>4</v>
      </c>
      <c r="F1424" s="65" t="s">
        <v>285</v>
      </c>
      <c r="G1424" s="66">
        <v>46298</v>
      </c>
      <c r="H1424" s="129">
        <v>40521858</v>
      </c>
      <c r="I1424" s="129">
        <v>10</v>
      </c>
      <c r="J1424" s="65" t="s">
        <v>536</v>
      </c>
      <c r="K1424" s="65" t="s">
        <v>325</v>
      </c>
      <c r="L1424" s="66">
        <v>46298</v>
      </c>
      <c r="M1424" s="65" t="s">
        <v>291</v>
      </c>
      <c r="N1424" s="129">
        <v>3005018</v>
      </c>
      <c r="O1424" s="65" t="s">
        <v>289</v>
      </c>
      <c r="P1424" s="66">
        <v>46300</v>
      </c>
      <c r="Q1424" s="31">
        <f t="shared" si="44"/>
        <v>480</v>
      </c>
      <c r="R1424" s="31">
        <f t="shared" si="45"/>
        <v>720</v>
      </c>
      <c r="S1424" s="29">
        <f>IF($Q1424&lt;Parâmetros!$E$19,$G1424-1,$G1424)</f>
        <v>46298</v>
      </c>
    </row>
    <row r="1425" spans="1:19" ht="15" customHeight="1" x14ac:dyDescent="0.25">
      <c r="A1425" s="128">
        <v>53346</v>
      </c>
      <c r="B1425" s="65" t="s">
        <v>39</v>
      </c>
      <c r="C1425" s="65" t="s">
        <v>78</v>
      </c>
      <c r="D1425" s="66">
        <v>46300</v>
      </c>
      <c r="E1425" s="67">
        <v>2.2999999999999998</v>
      </c>
      <c r="F1425" s="65" t="s">
        <v>285</v>
      </c>
      <c r="G1425" s="66">
        <v>46298</v>
      </c>
      <c r="H1425" s="129">
        <v>40520736</v>
      </c>
      <c r="I1425" s="129">
        <v>10</v>
      </c>
      <c r="J1425" s="65" t="s">
        <v>537</v>
      </c>
      <c r="K1425" s="65" t="s">
        <v>338</v>
      </c>
      <c r="L1425" s="66">
        <v>46298</v>
      </c>
      <c r="M1425" s="65" t="s">
        <v>357</v>
      </c>
      <c r="N1425" s="65" t="s">
        <v>793</v>
      </c>
      <c r="O1425" s="65" t="s">
        <v>289</v>
      </c>
      <c r="P1425" s="66">
        <v>46300</v>
      </c>
      <c r="Q1425" s="31">
        <f t="shared" si="44"/>
        <v>782</v>
      </c>
      <c r="R1425" s="31">
        <f t="shared" si="45"/>
        <v>920</v>
      </c>
      <c r="S1425" s="29">
        <f>IF($Q1425&lt;Parâmetros!$E$19,$G1425-1,$G1425)</f>
        <v>46298</v>
      </c>
    </row>
    <row r="1426" spans="1:19" ht="15" customHeight="1" x14ac:dyDescent="0.25">
      <c r="A1426" s="128">
        <v>53346</v>
      </c>
      <c r="B1426" s="65" t="s">
        <v>39</v>
      </c>
      <c r="C1426" s="65" t="s">
        <v>78</v>
      </c>
      <c r="D1426" s="66">
        <v>46304</v>
      </c>
      <c r="E1426" s="67">
        <v>3.99</v>
      </c>
      <c r="F1426" s="65" t="s">
        <v>285</v>
      </c>
      <c r="G1426" s="66">
        <v>46300</v>
      </c>
      <c r="H1426" s="129">
        <v>40497632</v>
      </c>
      <c r="I1426" s="129">
        <v>10</v>
      </c>
      <c r="J1426" s="65" t="s">
        <v>1588</v>
      </c>
      <c r="K1426" s="65" t="s">
        <v>1589</v>
      </c>
      <c r="L1426" s="66">
        <v>46300</v>
      </c>
      <c r="M1426" s="65" t="s">
        <v>291</v>
      </c>
      <c r="N1426" s="129">
        <v>3007200</v>
      </c>
      <c r="O1426" s="65" t="s">
        <v>289</v>
      </c>
      <c r="P1426" s="66">
        <v>46304</v>
      </c>
      <c r="Q1426" s="31">
        <f t="shared" si="44"/>
        <v>480</v>
      </c>
      <c r="R1426" s="31">
        <f t="shared" si="45"/>
        <v>720</v>
      </c>
      <c r="S1426" s="29">
        <f>IF($Q1426&lt;Parâmetros!$E$19,$G1426-1,$G1426)</f>
        <v>46300</v>
      </c>
    </row>
    <row r="1427" spans="1:19" ht="15" customHeight="1" x14ac:dyDescent="0.25">
      <c r="A1427" s="128">
        <v>53346</v>
      </c>
      <c r="B1427" s="65" t="s">
        <v>39</v>
      </c>
      <c r="C1427" s="65" t="s">
        <v>78</v>
      </c>
      <c r="D1427" s="66">
        <v>46304</v>
      </c>
      <c r="E1427" s="67">
        <v>3.25</v>
      </c>
      <c r="F1427" s="65" t="s">
        <v>285</v>
      </c>
      <c r="G1427" s="66">
        <v>46300</v>
      </c>
      <c r="H1427" s="129">
        <v>40497632</v>
      </c>
      <c r="I1427" s="129">
        <v>10</v>
      </c>
      <c r="J1427" s="65" t="s">
        <v>1590</v>
      </c>
      <c r="K1427" s="65" t="s">
        <v>1591</v>
      </c>
      <c r="L1427" s="66">
        <v>46300</v>
      </c>
      <c r="M1427" s="65" t="s">
        <v>291</v>
      </c>
      <c r="N1427" s="129">
        <v>3007200</v>
      </c>
      <c r="O1427" s="65" t="s">
        <v>289</v>
      </c>
      <c r="P1427" s="66">
        <v>46304</v>
      </c>
      <c r="Q1427" s="31">
        <f t="shared" si="44"/>
        <v>785</v>
      </c>
      <c r="R1427" s="31">
        <f t="shared" si="45"/>
        <v>980</v>
      </c>
      <c r="S1427" s="29">
        <f>IF($Q1427&lt;Parâmetros!$E$19,$G1427-1,$G1427)</f>
        <v>46300</v>
      </c>
    </row>
    <row r="1428" spans="1:19" ht="15" customHeight="1" x14ac:dyDescent="0.25">
      <c r="A1428" s="128">
        <v>53346</v>
      </c>
      <c r="B1428" s="65" t="s">
        <v>39</v>
      </c>
      <c r="C1428" s="65" t="s">
        <v>78</v>
      </c>
      <c r="D1428" s="66">
        <v>46305</v>
      </c>
      <c r="E1428" s="67">
        <v>3.99</v>
      </c>
      <c r="F1428" s="65" t="s">
        <v>285</v>
      </c>
      <c r="G1428" s="66">
        <v>46303</v>
      </c>
      <c r="H1428" s="129">
        <v>40523169</v>
      </c>
      <c r="I1428" s="129">
        <v>10</v>
      </c>
      <c r="J1428" s="65" t="s">
        <v>1873</v>
      </c>
      <c r="K1428" s="65" t="s">
        <v>1874</v>
      </c>
      <c r="L1428" s="66">
        <v>46303</v>
      </c>
      <c r="M1428" s="65" t="s">
        <v>291</v>
      </c>
      <c r="N1428" s="65" t="s">
        <v>793</v>
      </c>
      <c r="O1428" s="65" t="s">
        <v>289</v>
      </c>
      <c r="P1428" s="66">
        <v>46305</v>
      </c>
      <c r="Q1428" s="31">
        <f t="shared" si="44"/>
        <v>480</v>
      </c>
      <c r="R1428" s="31">
        <f t="shared" si="45"/>
        <v>720</v>
      </c>
      <c r="S1428" s="29">
        <f>IF($Q1428&lt;Parâmetros!$E$19,$G1428-1,$G1428)</f>
        <v>46303</v>
      </c>
    </row>
    <row r="1429" spans="1:19" ht="15" customHeight="1" x14ac:dyDescent="0.25">
      <c r="A1429" s="128">
        <v>53346</v>
      </c>
      <c r="B1429" s="65" t="s">
        <v>39</v>
      </c>
      <c r="C1429" s="65" t="s">
        <v>78</v>
      </c>
      <c r="D1429" s="66">
        <v>46305</v>
      </c>
      <c r="E1429" s="67">
        <v>3.22</v>
      </c>
      <c r="F1429" s="65" t="s">
        <v>285</v>
      </c>
      <c r="G1429" s="66">
        <v>46303</v>
      </c>
      <c r="H1429" s="129">
        <v>40523169</v>
      </c>
      <c r="I1429" s="129">
        <v>10</v>
      </c>
      <c r="J1429" s="65" t="s">
        <v>1875</v>
      </c>
      <c r="K1429" s="65" t="s">
        <v>1876</v>
      </c>
      <c r="L1429" s="66">
        <v>46303</v>
      </c>
      <c r="M1429" s="65" t="s">
        <v>291</v>
      </c>
      <c r="N1429" s="65" t="s">
        <v>793</v>
      </c>
      <c r="O1429" s="65" t="s">
        <v>289</v>
      </c>
      <c r="P1429" s="66">
        <v>46305</v>
      </c>
      <c r="Q1429" s="31">
        <f t="shared" si="44"/>
        <v>789</v>
      </c>
      <c r="R1429" s="31">
        <f t="shared" si="45"/>
        <v>982</v>
      </c>
      <c r="S1429" s="29">
        <f>IF($Q1429&lt;Parâmetros!$E$19,$G1429-1,$G1429)</f>
        <v>46303</v>
      </c>
    </row>
    <row r="1430" spans="1:19" ht="15" customHeight="1" x14ac:dyDescent="0.25">
      <c r="A1430" s="128">
        <v>53346</v>
      </c>
      <c r="B1430" s="65" t="s">
        <v>39</v>
      </c>
      <c r="C1430" s="65" t="s">
        <v>78</v>
      </c>
      <c r="D1430" s="66">
        <v>46305</v>
      </c>
      <c r="E1430" s="67">
        <v>3.99</v>
      </c>
      <c r="F1430" s="65" t="s">
        <v>285</v>
      </c>
      <c r="G1430" s="66">
        <v>46304</v>
      </c>
      <c r="H1430" s="129">
        <v>40523170</v>
      </c>
      <c r="I1430" s="129">
        <v>10</v>
      </c>
      <c r="J1430" s="65" t="s">
        <v>1877</v>
      </c>
      <c r="K1430" s="65" t="s">
        <v>1878</v>
      </c>
      <c r="L1430" s="66">
        <v>46304</v>
      </c>
      <c r="M1430" s="65" t="s">
        <v>291</v>
      </c>
      <c r="N1430" s="65" t="s">
        <v>793</v>
      </c>
      <c r="O1430" s="65" t="s">
        <v>289</v>
      </c>
      <c r="P1430" s="66">
        <v>46305</v>
      </c>
      <c r="Q1430" s="31">
        <f t="shared" si="44"/>
        <v>480</v>
      </c>
      <c r="R1430" s="31">
        <f t="shared" si="45"/>
        <v>720</v>
      </c>
      <c r="S1430" s="29">
        <f>IF($Q1430&lt;Parâmetros!$E$19,$G1430-1,$G1430)</f>
        <v>46304</v>
      </c>
    </row>
    <row r="1431" spans="1:19" ht="15" customHeight="1" x14ac:dyDescent="0.25">
      <c r="A1431" s="128">
        <v>53346</v>
      </c>
      <c r="B1431" s="65" t="s">
        <v>39</v>
      </c>
      <c r="C1431" s="65" t="s">
        <v>78</v>
      </c>
      <c r="D1431" s="66">
        <v>46308</v>
      </c>
      <c r="E1431" s="67">
        <v>3.3</v>
      </c>
      <c r="F1431" s="65" t="s">
        <v>285</v>
      </c>
      <c r="G1431" s="66">
        <v>46304</v>
      </c>
      <c r="H1431" s="129">
        <v>40523170</v>
      </c>
      <c r="I1431" s="129">
        <v>10</v>
      </c>
      <c r="J1431" s="65" t="s">
        <v>2471</v>
      </c>
      <c r="K1431" s="65" t="s">
        <v>2472</v>
      </c>
      <c r="L1431" s="66">
        <v>46304</v>
      </c>
      <c r="M1431" s="65" t="s">
        <v>291</v>
      </c>
      <c r="N1431" s="65" t="s">
        <v>793</v>
      </c>
      <c r="O1431" s="65" t="s">
        <v>289</v>
      </c>
      <c r="P1431" s="66">
        <v>46308</v>
      </c>
      <c r="Q1431" s="31">
        <f t="shared" si="44"/>
        <v>788</v>
      </c>
      <c r="R1431" s="31">
        <f t="shared" si="45"/>
        <v>986</v>
      </c>
      <c r="S1431" s="29">
        <f>IF($Q1431&lt;Parâmetros!$E$19,$G1431-1,$G1431)</f>
        <v>46304</v>
      </c>
    </row>
    <row r="1432" spans="1:19" ht="15" customHeight="1" x14ac:dyDescent="0.25">
      <c r="A1432" s="128">
        <v>53346</v>
      </c>
      <c r="B1432" s="65" t="s">
        <v>39</v>
      </c>
      <c r="C1432" s="65" t="s">
        <v>78</v>
      </c>
      <c r="D1432" s="66">
        <v>46305</v>
      </c>
      <c r="E1432" s="67">
        <v>4.49</v>
      </c>
      <c r="F1432" s="65" t="s">
        <v>285</v>
      </c>
      <c r="G1432" s="66">
        <v>46305</v>
      </c>
      <c r="H1432" s="129">
        <v>40524565</v>
      </c>
      <c r="I1432" s="129">
        <v>10</v>
      </c>
      <c r="J1432" s="65" t="s">
        <v>1879</v>
      </c>
      <c r="K1432" s="65" t="s">
        <v>534</v>
      </c>
      <c r="L1432" s="66">
        <v>46305</v>
      </c>
      <c r="M1432" s="65" t="s">
        <v>357</v>
      </c>
      <c r="N1432" s="65" t="s">
        <v>793</v>
      </c>
      <c r="O1432" s="65" t="s">
        <v>289</v>
      </c>
      <c r="P1432" s="66">
        <v>46305</v>
      </c>
      <c r="Q1432" s="31">
        <f t="shared" si="44"/>
        <v>450</v>
      </c>
      <c r="R1432" s="31">
        <f t="shared" si="45"/>
        <v>720</v>
      </c>
      <c r="S1432" s="29">
        <f>IF($Q1432&lt;Parâmetros!$E$19,$G1432-1,$G1432)</f>
        <v>46305</v>
      </c>
    </row>
    <row r="1433" spans="1:19" ht="15" customHeight="1" x14ac:dyDescent="0.25">
      <c r="A1433" s="128">
        <v>53346</v>
      </c>
      <c r="B1433" s="65" t="s">
        <v>39</v>
      </c>
      <c r="C1433" s="65" t="s">
        <v>78</v>
      </c>
      <c r="D1433" s="66">
        <v>46305</v>
      </c>
      <c r="E1433" s="67">
        <v>1.99</v>
      </c>
      <c r="F1433" s="65" t="s">
        <v>285</v>
      </c>
      <c r="G1433" s="66">
        <v>46305</v>
      </c>
      <c r="H1433" s="129">
        <v>40524565</v>
      </c>
      <c r="I1433" s="129">
        <v>10</v>
      </c>
      <c r="J1433" s="65" t="s">
        <v>1880</v>
      </c>
      <c r="K1433" s="65" t="s">
        <v>1881</v>
      </c>
      <c r="L1433" s="66">
        <v>46305</v>
      </c>
      <c r="M1433" s="65" t="s">
        <v>357</v>
      </c>
      <c r="N1433" s="65" t="s">
        <v>793</v>
      </c>
      <c r="O1433" s="65" t="s">
        <v>289</v>
      </c>
      <c r="P1433" s="66">
        <v>46305</v>
      </c>
      <c r="Q1433" s="31">
        <f t="shared" si="44"/>
        <v>781</v>
      </c>
      <c r="R1433" s="31">
        <f t="shared" si="45"/>
        <v>900</v>
      </c>
      <c r="S1433" s="29">
        <f>IF($Q1433&lt;Parâmetros!$E$19,$G1433-1,$G1433)</f>
        <v>46305</v>
      </c>
    </row>
    <row r="1434" spans="1:19" ht="15" customHeight="1" x14ac:dyDescent="0.25">
      <c r="A1434" s="128">
        <v>53346</v>
      </c>
      <c r="B1434" s="65" t="s">
        <v>39</v>
      </c>
      <c r="C1434" s="65" t="s">
        <v>78</v>
      </c>
      <c r="D1434" s="66">
        <v>46309</v>
      </c>
      <c r="E1434" s="67">
        <v>3.99</v>
      </c>
      <c r="F1434" s="65" t="s">
        <v>285</v>
      </c>
      <c r="G1434" s="66">
        <v>46307</v>
      </c>
      <c r="H1434" s="129">
        <v>40525199</v>
      </c>
      <c r="I1434" s="129">
        <v>10</v>
      </c>
      <c r="J1434" s="65" t="s">
        <v>1338</v>
      </c>
      <c r="K1434" s="65" t="s">
        <v>1339</v>
      </c>
      <c r="L1434" s="66">
        <v>46307</v>
      </c>
      <c r="M1434" s="65" t="s">
        <v>291</v>
      </c>
      <c r="N1434" s="65" t="s">
        <v>793</v>
      </c>
      <c r="O1434" s="65" t="s">
        <v>289</v>
      </c>
      <c r="P1434" s="66">
        <v>46309</v>
      </c>
      <c r="Q1434" s="31">
        <f t="shared" si="44"/>
        <v>450</v>
      </c>
      <c r="R1434" s="31">
        <f t="shared" si="45"/>
        <v>690</v>
      </c>
      <c r="S1434" s="29">
        <f>IF($Q1434&lt;Parâmetros!$E$19,$G1434-1,$G1434)</f>
        <v>46307</v>
      </c>
    </row>
    <row r="1435" spans="1:19" ht="15" customHeight="1" x14ac:dyDescent="0.25">
      <c r="A1435" s="128">
        <v>53346</v>
      </c>
      <c r="B1435" s="65" t="s">
        <v>39</v>
      </c>
      <c r="C1435" s="65" t="s">
        <v>78</v>
      </c>
      <c r="D1435" s="66">
        <v>46309</v>
      </c>
      <c r="E1435" s="67">
        <v>2.71</v>
      </c>
      <c r="F1435" s="65" t="s">
        <v>285</v>
      </c>
      <c r="G1435" s="66">
        <v>46307</v>
      </c>
      <c r="H1435" s="129">
        <v>40525198</v>
      </c>
      <c r="I1435" s="129">
        <v>10</v>
      </c>
      <c r="J1435" s="65" t="s">
        <v>2798</v>
      </c>
      <c r="K1435" s="65" t="s">
        <v>2799</v>
      </c>
      <c r="L1435" s="66">
        <v>46307</v>
      </c>
      <c r="M1435" s="65" t="s">
        <v>291</v>
      </c>
      <c r="N1435" s="65" t="s">
        <v>793</v>
      </c>
      <c r="O1435" s="65" t="s">
        <v>289</v>
      </c>
      <c r="P1435" s="66">
        <v>46309</v>
      </c>
      <c r="Q1435" s="31">
        <f t="shared" si="44"/>
        <v>755</v>
      </c>
      <c r="R1435" s="31">
        <f t="shared" si="45"/>
        <v>917</v>
      </c>
      <c r="S1435" s="29">
        <f>IF($Q1435&lt;Parâmetros!$E$19,$G1435-1,$G1435)</f>
        <v>46307</v>
      </c>
    </row>
    <row r="1436" spans="1:19" ht="15" customHeight="1" x14ac:dyDescent="0.25">
      <c r="A1436" s="128">
        <v>53346</v>
      </c>
      <c r="B1436" s="65" t="s">
        <v>39</v>
      </c>
      <c r="C1436" s="65" t="s">
        <v>78</v>
      </c>
      <c r="D1436" s="66">
        <v>46309</v>
      </c>
      <c r="E1436" s="67">
        <v>3.5</v>
      </c>
      <c r="F1436" s="65" t="s">
        <v>285</v>
      </c>
      <c r="G1436" s="66">
        <v>46308</v>
      </c>
      <c r="H1436" s="129">
        <v>40525467</v>
      </c>
      <c r="I1436" s="129">
        <v>10</v>
      </c>
      <c r="J1436" s="65" t="s">
        <v>2800</v>
      </c>
      <c r="K1436" s="65" t="s">
        <v>325</v>
      </c>
      <c r="L1436" s="66">
        <v>46308</v>
      </c>
      <c r="M1436" s="65" t="s">
        <v>291</v>
      </c>
      <c r="N1436" s="129">
        <v>3002985</v>
      </c>
      <c r="O1436" s="65" t="s">
        <v>289</v>
      </c>
      <c r="P1436" s="66">
        <v>46309</v>
      </c>
      <c r="Q1436" s="31">
        <f t="shared" si="44"/>
        <v>510</v>
      </c>
      <c r="R1436" s="31">
        <f t="shared" si="45"/>
        <v>720</v>
      </c>
      <c r="S1436" s="29">
        <f>IF($Q1436&lt;Parâmetros!$E$19,$G1436-1,$G1436)</f>
        <v>46308</v>
      </c>
    </row>
    <row r="1437" spans="1:19" ht="15" customHeight="1" x14ac:dyDescent="0.25">
      <c r="A1437" s="128">
        <v>53346</v>
      </c>
      <c r="B1437" s="65" t="s">
        <v>39</v>
      </c>
      <c r="C1437" s="65" t="s">
        <v>78</v>
      </c>
      <c r="D1437" s="66">
        <v>46309</v>
      </c>
      <c r="E1437" s="67">
        <v>3.12</v>
      </c>
      <c r="F1437" s="65" t="s">
        <v>285</v>
      </c>
      <c r="G1437" s="66">
        <v>46308</v>
      </c>
      <c r="H1437" s="129">
        <v>40525467</v>
      </c>
      <c r="I1437" s="129">
        <v>10</v>
      </c>
      <c r="J1437" s="65" t="s">
        <v>2801</v>
      </c>
      <c r="K1437" s="65" t="s">
        <v>2802</v>
      </c>
      <c r="L1437" s="66">
        <v>46308</v>
      </c>
      <c r="M1437" s="65" t="s">
        <v>291</v>
      </c>
      <c r="N1437" s="129">
        <v>3002985</v>
      </c>
      <c r="O1437" s="65" t="s">
        <v>289</v>
      </c>
      <c r="P1437" s="66">
        <v>46309</v>
      </c>
      <c r="Q1437" s="31">
        <f t="shared" si="44"/>
        <v>794</v>
      </c>
      <c r="R1437" s="31">
        <f t="shared" si="45"/>
        <v>981</v>
      </c>
      <c r="S1437" s="29">
        <f>IF($Q1437&lt;Parâmetros!$E$19,$G1437-1,$G1437)</f>
        <v>46308</v>
      </c>
    </row>
    <row r="1438" spans="1:19" ht="15" customHeight="1" x14ac:dyDescent="0.25">
      <c r="A1438" s="128">
        <v>53346</v>
      </c>
      <c r="B1438" s="65" t="s">
        <v>39</v>
      </c>
      <c r="C1438" s="65" t="s">
        <v>78</v>
      </c>
      <c r="D1438" s="66">
        <v>46312</v>
      </c>
      <c r="E1438" s="67">
        <v>4</v>
      </c>
      <c r="F1438" s="65" t="s">
        <v>285</v>
      </c>
      <c r="G1438" s="66">
        <v>46309</v>
      </c>
      <c r="H1438" s="129">
        <v>40525707</v>
      </c>
      <c r="I1438" s="129">
        <v>10</v>
      </c>
      <c r="J1438" s="65" t="s">
        <v>2571</v>
      </c>
      <c r="K1438" s="65" t="s">
        <v>1150</v>
      </c>
      <c r="L1438" s="66">
        <v>46309</v>
      </c>
      <c r="M1438" s="65" t="s">
        <v>291</v>
      </c>
      <c r="N1438" s="129">
        <v>4000583</v>
      </c>
      <c r="O1438" s="65" t="s">
        <v>289</v>
      </c>
      <c r="P1438" s="66">
        <v>46312</v>
      </c>
      <c r="Q1438" s="31">
        <f t="shared" si="44"/>
        <v>480</v>
      </c>
      <c r="R1438" s="31">
        <f t="shared" si="45"/>
        <v>720</v>
      </c>
      <c r="S1438" s="29">
        <f>IF($Q1438&lt;Parâmetros!$E$19,$G1438-1,$G1438)</f>
        <v>46309</v>
      </c>
    </row>
    <row r="1439" spans="1:19" ht="15" customHeight="1" x14ac:dyDescent="0.25">
      <c r="A1439" s="128">
        <v>53346</v>
      </c>
      <c r="B1439" s="65" t="s">
        <v>39</v>
      </c>
      <c r="C1439" s="65" t="s">
        <v>78</v>
      </c>
      <c r="D1439" s="66">
        <v>46312</v>
      </c>
      <c r="E1439" s="67">
        <v>3.14</v>
      </c>
      <c r="F1439" s="65" t="s">
        <v>285</v>
      </c>
      <c r="G1439" s="66">
        <v>46309</v>
      </c>
      <c r="H1439" s="129">
        <v>40525707</v>
      </c>
      <c r="I1439" s="129">
        <v>10</v>
      </c>
      <c r="J1439" s="65" t="s">
        <v>3660</v>
      </c>
      <c r="K1439" s="65" t="s">
        <v>3661</v>
      </c>
      <c r="L1439" s="66">
        <v>46309</v>
      </c>
      <c r="M1439" s="65" t="s">
        <v>291</v>
      </c>
      <c r="N1439" s="129">
        <v>4000583</v>
      </c>
      <c r="O1439" s="65" t="s">
        <v>289</v>
      </c>
      <c r="P1439" s="66">
        <v>46312</v>
      </c>
      <c r="Q1439" s="31">
        <f t="shared" si="44"/>
        <v>792</v>
      </c>
      <c r="R1439" s="31">
        <f t="shared" si="45"/>
        <v>981</v>
      </c>
      <c r="S1439" s="29">
        <f>IF($Q1439&lt;Parâmetros!$E$19,$G1439-1,$G1439)</f>
        <v>46309</v>
      </c>
    </row>
    <row r="1440" spans="1:19" ht="15" customHeight="1" x14ac:dyDescent="0.25">
      <c r="A1440" s="128">
        <v>53346</v>
      </c>
      <c r="B1440" s="65" t="s">
        <v>39</v>
      </c>
      <c r="C1440" s="65" t="s">
        <v>78</v>
      </c>
      <c r="D1440" s="66">
        <v>46312</v>
      </c>
      <c r="E1440" s="67">
        <v>4</v>
      </c>
      <c r="F1440" s="65" t="s">
        <v>285</v>
      </c>
      <c r="G1440" s="66">
        <v>46310</v>
      </c>
      <c r="H1440" s="129">
        <v>40525707</v>
      </c>
      <c r="I1440" s="129">
        <v>10</v>
      </c>
      <c r="J1440" s="65" t="s">
        <v>2571</v>
      </c>
      <c r="K1440" s="65" t="s">
        <v>3662</v>
      </c>
      <c r="L1440" s="66">
        <v>46310</v>
      </c>
      <c r="M1440" s="65" t="s">
        <v>291</v>
      </c>
      <c r="N1440" s="129">
        <v>4000583</v>
      </c>
      <c r="O1440" s="65" t="s">
        <v>289</v>
      </c>
      <c r="P1440" s="66">
        <v>46312</v>
      </c>
      <c r="Q1440" s="31">
        <f t="shared" si="44"/>
        <v>480</v>
      </c>
      <c r="R1440" s="31">
        <f t="shared" si="45"/>
        <v>720</v>
      </c>
      <c r="S1440" s="29">
        <f>IF($Q1440&lt;Parâmetros!$E$19,$G1440-1,$G1440)</f>
        <v>46310</v>
      </c>
    </row>
    <row r="1441" spans="1:19" ht="15" customHeight="1" x14ac:dyDescent="0.25">
      <c r="A1441" s="128">
        <v>53346</v>
      </c>
      <c r="B1441" s="65" t="s">
        <v>39</v>
      </c>
      <c r="C1441" s="65" t="s">
        <v>78</v>
      </c>
      <c r="D1441" s="66">
        <v>46312</v>
      </c>
      <c r="E1441" s="67">
        <v>3.25</v>
      </c>
      <c r="F1441" s="65" t="s">
        <v>285</v>
      </c>
      <c r="G1441" s="66">
        <v>46310</v>
      </c>
      <c r="H1441" s="129">
        <v>40525707</v>
      </c>
      <c r="I1441" s="129">
        <v>10</v>
      </c>
      <c r="J1441" s="65" t="s">
        <v>3492</v>
      </c>
      <c r="K1441" s="65" t="s">
        <v>3663</v>
      </c>
      <c r="L1441" s="66">
        <v>46310</v>
      </c>
      <c r="M1441" s="65" t="s">
        <v>291</v>
      </c>
      <c r="N1441" s="129">
        <v>4000583</v>
      </c>
      <c r="O1441" s="65" t="s">
        <v>289</v>
      </c>
      <c r="P1441" s="66">
        <v>46312</v>
      </c>
      <c r="Q1441" s="31">
        <f t="shared" si="44"/>
        <v>787</v>
      </c>
      <c r="R1441" s="31">
        <f t="shared" si="45"/>
        <v>982</v>
      </c>
      <c r="S1441" s="29">
        <f>IF($Q1441&lt;Parâmetros!$E$19,$G1441-1,$G1441)</f>
        <v>46310</v>
      </c>
    </row>
    <row r="1442" spans="1:19" ht="15" customHeight="1" x14ac:dyDescent="0.25">
      <c r="A1442" s="128">
        <v>53346</v>
      </c>
      <c r="B1442" s="65" t="s">
        <v>39</v>
      </c>
      <c r="C1442" s="65" t="s">
        <v>78</v>
      </c>
      <c r="D1442" s="66">
        <v>46312</v>
      </c>
      <c r="E1442" s="67">
        <v>3.92</v>
      </c>
      <c r="F1442" s="65" t="s">
        <v>285</v>
      </c>
      <c r="G1442" s="66">
        <v>46311</v>
      </c>
      <c r="H1442" s="129">
        <v>40525707</v>
      </c>
      <c r="I1442" s="129">
        <v>10</v>
      </c>
      <c r="J1442" s="65" t="s">
        <v>3664</v>
      </c>
      <c r="K1442" s="65" t="s">
        <v>3665</v>
      </c>
      <c r="L1442" s="66">
        <v>46311</v>
      </c>
      <c r="M1442" s="65" t="s">
        <v>291</v>
      </c>
      <c r="N1442" s="129">
        <v>4000583</v>
      </c>
      <c r="O1442" s="65" t="s">
        <v>289</v>
      </c>
      <c r="P1442" s="66">
        <v>46312</v>
      </c>
      <c r="Q1442" s="31">
        <f t="shared" si="44"/>
        <v>485</v>
      </c>
      <c r="R1442" s="31">
        <f t="shared" si="45"/>
        <v>720</v>
      </c>
      <c r="S1442" s="29">
        <f>IF($Q1442&lt;Parâmetros!$E$19,$G1442-1,$G1442)</f>
        <v>46311</v>
      </c>
    </row>
    <row r="1443" spans="1:19" ht="15" customHeight="1" x14ac:dyDescent="0.25">
      <c r="A1443" s="128">
        <v>53346</v>
      </c>
      <c r="B1443" s="65" t="s">
        <v>39</v>
      </c>
      <c r="C1443" s="65" t="s">
        <v>78</v>
      </c>
      <c r="D1443" s="66">
        <v>46312</v>
      </c>
      <c r="E1443" s="67">
        <v>3.14</v>
      </c>
      <c r="F1443" s="65" t="s">
        <v>285</v>
      </c>
      <c r="G1443" s="66">
        <v>46311</v>
      </c>
      <c r="H1443" s="129">
        <v>40525707</v>
      </c>
      <c r="I1443" s="129">
        <v>10</v>
      </c>
      <c r="J1443" s="65" t="s">
        <v>3666</v>
      </c>
      <c r="K1443" s="65" t="s">
        <v>3667</v>
      </c>
      <c r="L1443" s="66">
        <v>46311</v>
      </c>
      <c r="M1443" s="65" t="s">
        <v>291</v>
      </c>
      <c r="N1443" s="129">
        <v>4000583</v>
      </c>
      <c r="O1443" s="65" t="s">
        <v>289</v>
      </c>
      <c r="P1443" s="66">
        <v>46312</v>
      </c>
      <c r="Q1443" s="31">
        <f t="shared" si="44"/>
        <v>798</v>
      </c>
      <c r="R1443" s="31">
        <f t="shared" si="45"/>
        <v>986</v>
      </c>
      <c r="S1443" s="29">
        <f>IF($Q1443&lt;Parâmetros!$E$19,$G1443-1,$G1443)</f>
        <v>46311</v>
      </c>
    </row>
    <row r="1444" spans="1:19" ht="15" customHeight="1" x14ac:dyDescent="0.25">
      <c r="A1444" s="128">
        <v>53346</v>
      </c>
      <c r="B1444" s="65" t="s">
        <v>39</v>
      </c>
      <c r="C1444" s="65" t="s">
        <v>78</v>
      </c>
      <c r="D1444" s="66">
        <v>46315</v>
      </c>
      <c r="E1444" s="67">
        <v>3.99</v>
      </c>
      <c r="F1444" s="65" t="s">
        <v>285</v>
      </c>
      <c r="G1444" s="66">
        <v>46312</v>
      </c>
      <c r="H1444" s="129">
        <v>40527919</v>
      </c>
      <c r="I1444" s="129">
        <v>10</v>
      </c>
      <c r="J1444" s="65" t="s">
        <v>4140</v>
      </c>
      <c r="K1444" s="65" t="s">
        <v>1249</v>
      </c>
      <c r="L1444" s="66">
        <v>46312</v>
      </c>
      <c r="M1444" s="65" t="s">
        <v>315</v>
      </c>
      <c r="N1444" s="65" t="s">
        <v>793</v>
      </c>
      <c r="O1444" s="65" t="s">
        <v>289</v>
      </c>
      <c r="P1444" s="66">
        <v>46315</v>
      </c>
      <c r="Q1444" s="31">
        <f t="shared" si="44"/>
        <v>451</v>
      </c>
      <c r="R1444" s="31">
        <f t="shared" si="45"/>
        <v>690</v>
      </c>
      <c r="S1444" s="29">
        <f>IF($Q1444&lt;Parâmetros!$E$19,$G1444-1,$G1444)</f>
        <v>46312</v>
      </c>
    </row>
    <row r="1445" spans="1:19" ht="15" customHeight="1" x14ac:dyDescent="0.25">
      <c r="A1445" s="128">
        <v>53346</v>
      </c>
      <c r="B1445" s="65" t="s">
        <v>39</v>
      </c>
      <c r="C1445" s="65" t="s">
        <v>78</v>
      </c>
      <c r="D1445" s="66">
        <v>46315</v>
      </c>
      <c r="E1445" s="67">
        <v>2.6</v>
      </c>
      <c r="F1445" s="65" t="s">
        <v>285</v>
      </c>
      <c r="G1445" s="66">
        <v>46312</v>
      </c>
      <c r="H1445" s="129">
        <v>40524608</v>
      </c>
      <c r="I1445" s="129">
        <v>10</v>
      </c>
      <c r="J1445" s="65" t="s">
        <v>4141</v>
      </c>
      <c r="K1445" s="65" t="s">
        <v>989</v>
      </c>
      <c r="L1445" s="66">
        <v>46312</v>
      </c>
      <c r="M1445" s="65" t="s">
        <v>357</v>
      </c>
      <c r="N1445" s="65" t="s">
        <v>793</v>
      </c>
      <c r="O1445" s="65" t="s">
        <v>289</v>
      </c>
      <c r="P1445" s="66">
        <v>46315</v>
      </c>
      <c r="Q1445" s="31">
        <f t="shared" si="44"/>
        <v>760</v>
      </c>
      <c r="R1445" s="31">
        <f t="shared" si="45"/>
        <v>916</v>
      </c>
      <c r="S1445" s="29">
        <f>IF($Q1445&lt;Parâmetros!$E$19,$G1445-1,$G1445)</f>
        <v>46312</v>
      </c>
    </row>
    <row r="1446" spans="1:19" ht="15" customHeight="1" x14ac:dyDescent="0.25">
      <c r="A1446" s="128">
        <v>53346</v>
      </c>
      <c r="B1446" s="65" t="s">
        <v>39</v>
      </c>
      <c r="C1446" s="65" t="s">
        <v>77</v>
      </c>
      <c r="D1446" s="66">
        <v>46315</v>
      </c>
      <c r="E1446" s="67">
        <v>1.99</v>
      </c>
      <c r="F1446" s="65" t="s">
        <v>285</v>
      </c>
      <c r="G1446" s="66">
        <v>46314</v>
      </c>
      <c r="H1446" s="129">
        <v>40496270</v>
      </c>
      <c r="I1446" s="129">
        <v>30</v>
      </c>
      <c r="J1446" s="65" t="s">
        <v>4142</v>
      </c>
      <c r="K1446" s="65" t="s">
        <v>1396</v>
      </c>
      <c r="L1446" s="66">
        <v>46314</v>
      </c>
      <c r="M1446" s="65" t="s">
        <v>291</v>
      </c>
      <c r="N1446" s="129">
        <v>4000528</v>
      </c>
      <c r="O1446" s="65" t="s">
        <v>289</v>
      </c>
      <c r="P1446" s="66">
        <v>46315</v>
      </c>
      <c r="Q1446" s="31">
        <f t="shared" si="44"/>
        <v>480</v>
      </c>
      <c r="R1446" s="31">
        <f t="shared" si="45"/>
        <v>600</v>
      </c>
      <c r="S1446" s="29">
        <f>IF($Q1446&lt;Parâmetros!$E$19,$G1446-1,$G1446)</f>
        <v>46314</v>
      </c>
    </row>
    <row r="1447" spans="1:19" ht="15" customHeight="1" x14ac:dyDescent="0.25">
      <c r="A1447" s="128">
        <v>53346</v>
      </c>
      <c r="B1447" s="65" t="s">
        <v>39</v>
      </c>
      <c r="C1447" s="65" t="s">
        <v>78</v>
      </c>
      <c r="D1447" s="66">
        <v>46315</v>
      </c>
      <c r="E1447" s="67">
        <v>2.98</v>
      </c>
      <c r="F1447" s="65" t="s">
        <v>285</v>
      </c>
      <c r="G1447" s="66">
        <v>46314</v>
      </c>
      <c r="H1447" s="129">
        <v>40521852</v>
      </c>
      <c r="I1447" s="129">
        <v>40</v>
      </c>
      <c r="J1447" s="65" t="s">
        <v>4143</v>
      </c>
      <c r="K1447" s="65" t="s">
        <v>4144</v>
      </c>
      <c r="L1447" s="66">
        <v>46314</v>
      </c>
      <c r="M1447" s="65" t="s">
        <v>291</v>
      </c>
      <c r="N1447" s="129">
        <v>4000789</v>
      </c>
      <c r="O1447" s="65" t="s">
        <v>289</v>
      </c>
      <c r="P1447" s="66">
        <v>46315</v>
      </c>
      <c r="Q1447" s="31">
        <f t="shared" si="44"/>
        <v>601</v>
      </c>
      <c r="R1447" s="31">
        <f t="shared" si="45"/>
        <v>780</v>
      </c>
      <c r="S1447" s="29">
        <f>IF($Q1447&lt;Parâmetros!$E$19,$G1447-1,$G1447)</f>
        <v>46314</v>
      </c>
    </row>
    <row r="1448" spans="1:19" ht="15" customHeight="1" x14ac:dyDescent="0.25">
      <c r="A1448" s="128">
        <v>53346</v>
      </c>
      <c r="B1448" s="65" t="s">
        <v>39</v>
      </c>
      <c r="C1448" s="65" t="s">
        <v>78</v>
      </c>
      <c r="D1448" s="66">
        <v>46315</v>
      </c>
      <c r="E1448" s="67">
        <v>2.2400000000000002</v>
      </c>
      <c r="F1448" s="65" t="s">
        <v>285</v>
      </c>
      <c r="G1448" s="66">
        <v>46314</v>
      </c>
      <c r="H1448" s="129">
        <v>40521853</v>
      </c>
      <c r="I1448" s="129">
        <v>10</v>
      </c>
      <c r="J1448" s="65" t="s">
        <v>4145</v>
      </c>
      <c r="K1448" s="65" t="s">
        <v>4146</v>
      </c>
      <c r="L1448" s="66">
        <v>46314</v>
      </c>
      <c r="M1448" s="65" t="s">
        <v>291</v>
      </c>
      <c r="N1448" s="129">
        <v>4000790</v>
      </c>
      <c r="O1448" s="65" t="s">
        <v>289</v>
      </c>
      <c r="P1448" s="66">
        <v>46315</v>
      </c>
      <c r="Q1448" s="31">
        <f t="shared" si="44"/>
        <v>841</v>
      </c>
      <c r="R1448" s="31">
        <f t="shared" si="45"/>
        <v>975</v>
      </c>
      <c r="S1448" s="29">
        <f>IF($Q1448&lt;Parâmetros!$E$19,$G1448-1,$G1448)</f>
        <v>46314</v>
      </c>
    </row>
    <row r="1449" spans="1:19" ht="15" customHeight="1" x14ac:dyDescent="0.25">
      <c r="A1449" s="128">
        <v>53346</v>
      </c>
      <c r="B1449" s="65" t="s">
        <v>39</v>
      </c>
      <c r="C1449" s="65" t="s">
        <v>78</v>
      </c>
      <c r="D1449" s="66">
        <v>46317</v>
      </c>
      <c r="E1449" s="67">
        <v>4</v>
      </c>
      <c r="F1449" s="65" t="s">
        <v>285</v>
      </c>
      <c r="G1449" s="66">
        <v>46315</v>
      </c>
      <c r="H1449" s="129">
        <v>40521855</v>
      </c>
      <c r="I1449" s="129">
        <v>10</v>
      </c>
      <c r="J1449" s="65" t="s">
        <v>4722</v>
      </c>
      <c r="K1449" s="65" t="s">
        <v>4723</v>
      </c>
      <c r="L1449" s="66">
        <v>46315</v>
      </c>
      <c r="M1449" s="65" t="s">
        <v>291</v>
      </c>
      <c r="N1449" s="129">
        <v>4000792</v>
      </c>
      <c r="O1449" s="65" t="s">
        <v>289</v>
      </c>
      <c r="P1449" s="66">
        <v>46317</v>
      </c>
      <c r="Q1449" s="31">
        <f t="shared" si="44"/>
        <v>480</v>
      </c>
      <c r="R1449" s="31">
        <f t="shared" si="45"/>
        <v>720</v>
      </c>
      <c r="S1449" s="29">
        <f>IF($Q1449&lt;Parâmetros!$E$19,$G1449-1,$G1449)</f>
        <v>46315</v>
      </c>
    </row>
    <row r="1450" spans="1:19" ht="15" customHeight="1" x14ac:dyDescent="0.25">
      <c r="A1450" s="128">
        <v>53346</v>
      </c>
      <c r="B1450" s="65" t="s">
        <v>39</v>
      </c>
      <c r="C1450" s="65" t="s">
        <v>78</v>
      </c>
      <c r="D1450" s="66">
        <v>46317</v>
      </c>
      <c r="E1450" s="67">
        <v>3.17</v>
      </c>
      <c r="F1450" s="65" t="s">
        <v>285</v>
      </c>
      <c r="G1450" s="66">
        <v>46315</v>
      </c>
      <c r="H1450" s="129">
        <v>40521855</v>
      </c>
      <c r="I1450" s="129">
        <v>10</v>
      </c>
      <c r="J1450" s="65" t="s">
        <v>4724</v>
      </c>
      <c r="K1450" s="65" t="s">
        <v>4725</v>
      </c>
      <c r="L1450" s="66">
        <v>46315</v>
      </c>
      <c r="M1450" s="65" t="s">
        <v>291</v>
      </c>
      <c r="N1450" s="129">
        <v>4000792</v>
      </c>
      <c r="O1450" s="65" t="s">
        <v>289</v>
      </c>
      <c r="P1450" s="66">
        <v>46317</v>
      </c>
      <c r="Q1450" s="31">
        <f t="shared" si="44"/>
        <v>785</v>
      </c>
      <c r="R1450" s="31">
        <f t="shared" si="45"/>
        <v>975</v>
      </c>
      <c r="S1450" s="29">
        <f>IF($Q1450&lt;Parâmetros!$E$19,$G1450-1,$G1450)</f>
        <v>46315</v>
      </c>
    </row>
    <row r="1451" spans="1:19" ht="15" customHeight="1" x14ac:dyDescent="0.25">
      <c r="A1451" s="128">
        <v>53346</v>
      </c>
      <c r="B1451" s="65" t="s">
        <v>39</v>
      </c>
      <c r="C1451" s="65" t="s">
        <v>78</v>
      </c>
      <c r="D1451" s="66">
        <v>46317</v>
      </c>
      <c r="E1451" s="67">
        <v>4</v>
      </c>
      <c r="F1451" s="65" t="s">
        <v>285</v>
      </c>
      <c r="G1451" s="66">
        <v>46316</v>
      </c>
      <c r="H1451" s="129">
        <v>40528454</v>
      </c>
      <c r="I1451" s="129">
        <v>10</v>
      </c>
      <c r="J1451" s="65" t="s">
        <v>3874</v>
      </c>
      <c r="K1451" s="65" t="s">
        <v>4726</v>
      </c>
      <c r="L1451" s="66">
        <v>46316</v>
      </c>
      <c r="M1451" s="65" t="s">
        <v>291</v>
      </c>
      <c r="N1451" s="129">
        <v>3004920</v>
      </c>
      <c r="O1451" s="65" t="s">
        <v>289</v>
      </c>
      <c r="P1451" s="66">
        <v>46317</v>
      </c>
      <c r="Q1451" s="31">
        <f t="shared" si="44"/>
        <v>480</v>
      </c>
      <c r="R1451" s="31">
        <f t="shared" si="45"/>
        <v>720</v>
      </c>
      <c r="S1451" s="29">
        <f>IF($Q1451&lt;Parâmetros!$E$19,$G1451-1,$G1451)</f>
        <v>46316</v>
      </c>
    </row>
    <row r="1452" spans="1:19" ht="15" customHeight="1" x14ac:dyDescent="0.25">
      <c r="A1452" s="128">
        <v>53403</v>
      </c>
      <c r="B1452" s="65" t="s">
        <v>61</v>
      </c>
      <c r="C1452" s="65" t="s">
        <v>72</v>
      </c>
      <c r="D1452" s="66">
        <v>46312</v>
      </c>
      <c r="E1452" s="67">
        <v>1.05</v>
      </c>
      <c r="F1452" s="65" t="s">
        <v>285</v>
      </c>
      <c r="G1452" s="66">
        <v>46277</v>
      </c>
      <c r="H1452" s="129">
        <v>40507011</v>
      </c>
      <c r="I1452" s="129">
        <v>10</v>
      </c>
      <c r="J1452" s="65" t="s">
        <v>3351</v>
      </c>
      <c r="K1452" s="65" t="s">
        <v>3352</v>
      </c>
      <c r="L1452" s="66">
        <v>46277</v>
      </c>
      <c r="M1452" s="65" t="s">
        <v>287</v>
      </c>
      <c r="N1452" s="65" t="s">
        <v>793</v>
      </c>
      <c r="O1452" s="65" t="s">
        <v>289</v>
      </c>
      <c r="P1452" s="66">
        <v>46312</v>
      </c>
      <c r="Q1452" s="31">
        <f t="shared" si="44"/>
        <v>605</v>
      </c>
      <c r="R1452" s="31">
        <f t="shared" si="45"/>
        <v>668</v>
      </c>
      <c r="S1452" s="29">
        <f>IF($Q1452&lt;Parâmetros!$E$19,$G1452-1,$G1452)</f>
        <v>46277</v>
      </c>
    </row>
    <row r="1453" spans="1:19" ht="15" customHeight="1" x14ac:dyDescent="0.25">
      <c r="A1453" s="128">
        <v>53403</v>
      </c>
      <c r="B1453" s="65" t="s">
        <v>61</v>
      </c>
      <c r="C1453" s="65" t="s">
        <v>72</v>
      </c>
      <c r="D1453" s="66">
        <v>46312</v>
      </c>
      <c r="E1453" s="67">
        <v>1.47</v>
      </c>
      <c r="F1453" s="65" t="s">
        <v>285</v>
      </c>
      <c r="G1453" s="66">
        <v>46277</v>
      </c>
      <c r="H1453" s="129">
        <v>40509359</v>
      </c>
      <c r="I1453" s="129">
        <v>20</v>
      </c>
      <c r="J1453" s="65" t="s">
        <v>2856</v>
      </c>
      <c r="K1453" s="65" t="s">
        <v>2203</v>
      </c>
      <c r="L1453" s="66">
        <v>46277</v>
      </c>
      <c r="M1453" s="65" t="s">
        <v>287</v>
      </c>
      <c r="N1453" s="65" t="s">
        <v>793</v>
      </c>
      <c r="O1453" s="65" t="s">
        <v>289</v>
      </c>
      <c r="P1453" s="66">
        <v>46312</v>
      </c>
      <c r="Q1453" s="31">
        <f t="shared" si="44"/>
        <v>721</v>
      </c>
      <c r="R1453" s="31">
        <f t="shared" si="45"/>
        <v>810</v>
      </c>
      <c r="S1453" s="29">
        <f>IF($Q1453&lt;Parâmetros!$E$19,$G1453-1,$G1453)</f>
        <v>46277</v>
      </c>
    </row>
    <row r="1454" spans="1:19" ht="15" customHeight="1" x14ac:dyDescent="0.25">
      <c r="A1454" s="128">
        <v>53403</v>
      </c>
      <c r="B1454" s="65" t="s">
        <v>61</v>
      </c>
      <c r="C1454" s="65" t="s">
        <v>72</v>
      </c>
      <c r="D1454" s="66">
        <v>46312</v>
      </c>
      <c r="E1454" s="67">
        <v>1.62</v>
      </c>
      <c r="F1454" s="65" t="s">
        <v>285</v>
      </c>
      <c r="G1454" s="66">
        <v>46277</v>
      </c>
      <c r="H1454" s="129">
        <v>40510979</v>
      </c>
      <c r="I1454" s="129">
        <v>10</v>
      </c>
      <c r="J1454" s="65" t="s">
        <v>3353</v>
      </c>
      <c r="K1454" s="65" t="s">
        <v>3354</v>
      </c>
      <c r="L1454" s="66">
        <v>46277</v>
      </c>
      <c r="M1454" s="65" t="s">
        <v>287</v>
      </c>
      <c r="N1454" s="129">
        <v>3007177</v>
      </c>
      <c r="O1454" s="65" t="s">
        <v>289</v>
      </c>
      <c r="P1454" s="66">
        <v>46312</v>
      </c>
      <c r="Q1454" s="31">
        <f t="shared" si="44"/>
        <v>816</v>
      </c>
      <c r="R1454" s="31">
        <f t="shared" si="45"/>
        <v>914</v>
      </c>
      <c r="S1454" s="29">
        <f>IF($Q1454&lt;Parâmetros!$E$19,$G1454-1,$G1454)</f>
        <v>46277</v>
      </c>
    </row>
    <row r="1455" spans="1:19" ht="15" customHeight="1" x14ac:dyDescent="0.25">
      <c r="A1455" s="128">
        <v>53403</v>
      </c>
      <c r="B1455" s="65" t="s">
        <v>61</v>
      </c>
      <c r="C1455" s="65" t="s">
        <v>72</v>
      </c>
      <c r="D1455" s="66">
        <v>46312</v>
      </c>
      <c r="E1455" s="67">
        <v>2</v>
      </c>
      <c r="F1455" s="65" t="s">
        <v>285</v>
      </c>
      <c r="G1455" s="66">
        <v>46278</v>
      </c>
      <c r="H1455" s="129">
        <v>40511288</v>
      </c>
      <c r="I1455" s="129">
        <v>20</v>
      </c>
      <c r="J1455" s="65" t="s">
        <v>3355</v>
      </c>
      <c r="K1455" s="65" t="s">
        <v>3356</v>
      </c>
      <c r="L1455" s="66">
        <v>46278</v>
      </c>
      <c r="M1455" s="65" t="s">
        <v>315</v>
      </c>
      <c r="N1455" s="129">
        <v>3005825</v>
      </c>
      <c r="O1455" s="65" t="s">
        <v>289</v>
      </c>
      <c r="P1455" s="66">
        <v>46312</v>
      </c>
      <c r="Q1455" s="31">
        <f t="shared" si="44"/>
        <v>423</v>
      </c>
      <c r="R1455" s="31">
        <f t="shared" si="45"/>
        <v>543</v>
      </c>
      <c r="S1455" s="29">
        <f>IF($Q1455&lt;Parâmetros!$E$19,$G1455-1,$G1455)</f>
        <v>46278</v>
      </c>
    </row>
    <row r="1456" spans="1:19" ht="15" customHeight="1" x14ac:dyDescent="0.25">
      <c r="A1456" s="128">
        <v>53403</v>
      </c>
      <c r="B1456" s="65" t="s">
        <v>61</v>
      </c>
      <c r="C1456" s="65" t="s">
        <v>72</v>
      </c>
      <c r="D1456" s="66">
        <v>46312</v>
      </c>
      <c r="E1456" s="67">
        <v>1</v>
      </c>
      <c r="F1456" s="65" t="s">
        <v>285</v>
      </c>
      <c r="G1456" s="66">
        <v>46278</v>
      </c>
      <c r="H1456" s="129">
        <v>40511289</v>
      </c>
      <c r="I1456" s="129">
        <v>20</v>
      </c>
      <c r="J1456" s="65" t="s">
        <v>3357</v>
      </c>
      <c r="K1456" s="65" t="s">
        <v>3358</v>
      </c>
      <c r="L1456" s="66">
        <v>46278</v>
      </c>
      <c r="M1456" s="65" t="s">
        <v>315</v>
      </c>
      <c r="N1456" s="129">
        <v>3002594</v>
      </c>
      <c r="O1456" s="65" t="s">
        <v>289</v>
      </c>
      <c r="P1456" s="66">
        <v>46312</v>
      </c>
      <c r="Q1456" s="31">
        <f t="shared" si="44"/>
        <v>545</v>
      </c>
      <c r="R1456" s="31">
        <f t="shared" si="45"/>
        <v>605</v>
      </c>
      <c r="S1456" s="29">
        <f>IF($Q1456&lt;Parâmetros!$E$19,$G1456-1,$G1456)</f>
        <v>46278</v>
      </c>
    </row>
    <row r="1457" spans="1:19" ht="15" customHeight="1" x14ac:dyDescent="0.25">
      <c r="A1457" s="128">
        <v>53403</v>
      </c>
      <c r="B1457" s="65" t="s">
        <v>61</v>
      </c>
      <c r="C1457" s="65" t="s">
        <v>72</v>
      </c>
      <c r="D1457" s="66">
        <v>46312</v>
      </c>
      <c r="E1457" s="67">
        <v>1.92</v>
      </c>
      <c r="F1457" s="65" t="s">
        <v>285</v>
      </c>
      <c r="G1457" s="66">
        <v>46278</v>
      </c>
      <c r="H1457" s="129">
        <v>40512108</v>
      </c>
      <c r="I1457" s="129">
        <v>10</v>
      </c>
      <c r="J1457" s="65" t="s">
        <v>3359</v>
      </c>
      <c r="K1457" s="65" t="s">
        <v>3360</v>
      </c>
      <c r="L1457" s="66">
        <v>46278</v>
      </c>
      <c r="M1457" s="65" t="s">
        <v>287</v>
      </c>
      <c r="N1457" s="65" t="s">
        <v>793</v>
      </c>
      <c r="O1457" s="65" t="s">
        <v>289</v>
      </c>
      <c r="P1457" s="66">
        <v>46312</v>
      </c>
      <c r="Q1457" s="31">
        <f t="shared" si="44"/>
        <v>612</v>
      </c>
      <c r="R1457" s="31">
        <f t="shared" si="45"/>
        <v>727</v>
      </c>
      <c r="S1457" s="29">
        <f>IF($Q1457&lt;Parâmetros!$E$19,$G1457-1,$G1457)</f>
        <v>46278</v>
      </c>
    </row>
    <row r="1458" spans="1:19" ht="15" customHeight="1" x14ac:dyDescent="0.25">
      <c r="A1458" s="128">
        <v>53403</v>
      </c>
      <c r="B1458" s="65" t="s">
        <v>61</v>
      </c>
      <c r="C1458" s="65" t="s">
        <v>72</v>
      </c>
      <c r="D1458" s="66">
        <v>46312</v>
      </c>
      <c r="E1458" s="67">
        <v>4.67</v>
      </c>
      <c r="F1458" s="65" t="s">
        <v>285</v>
      </c>
      <c r="G1458" s="66">
        <v>46309</v>
      </c>
      <c r="H1458" s="129">
        <v>40525096</v>
      </c>
      <c r="I1458" s="129">
        <v>10</v>
      </c>
      <c r="J1458" s="65" t="s">
        <v>1584</v>
      </c>
      <c r="K1458" s="65" t="s">
        <v>3668</v>
      </c>
      <c r="L1458" s="66">
        <v>46309</v>
      </c>
      <c r="M1458" s="65" t="s">
        <v>287</v>
      </c>
      <c r="N1458" s="129">
        <v>3007191</v>
      </c>
      <c r="O1458" s="65" t="s">
        <v>289</v>
      </c>
      <c r="P1458" s="66">
        <v>46312</v>
      </c>
      <c r="Q1458" s="31">
        <f t="shared" si="44"/>
        <v>440</v>
      </c>
      <c r="R1458" s="31">
        <f t="shared" si="45"/>
        <v>720</v>
      </c>
      <c r="S1458" s="29">
        <f>IF($Q1458&lt;Parâmetros!$E$19,$G1458-1,$G1458)</f>
        <v>46309</v>
      </c>
    </row>
    <row r="1459" spans="1:19" ht="15" customHeight="1" x14ac:dyDescent="0.25">
      <c r="A1459" s="128">
        <v>53403</v>
      </c>
      <c r="B1459" s="65" t="s">
        <v>61</v>
      </c>
      <c r="C1459" s="65" t="s">
        <v>72</v>
      </c>
      <c r="D1459" s="66">
        <v>46312</v>
      </c>
      <c r="E1459" s="67">
        <v>2.3199999999999998</v>
      </c>
      <c r="F1459" s="65" t="s">
        <v>285</v>
      </c>
      <c r="G1459" s="66">
        <v>46309</v>
      </c>
      <c r="H1459" s="129">
        <v>40525096</v>
      </c>
      <c r="I1459" s="129">
        <v>10</v>
      </c>
      <c r="J1459" s="65" t="s">
        <v>2579</v>
      </c>
      <c r="K1459" s="65" t="s">
        <v>3669</v>
      </c>
      <c r="L1459" s="66">
        <v>46309</v>
      </c>
      <c r="M1459" s="65" t="s">
        <v>287</v>
      </c>
      <c r="N1459" s="129">
        <v>3007191</v>
      </c>
      <c r="O1459" s="65" t="s">
        <v>289</v>
      </c>
      <c r="P1459" s="66">
        <v>46312</v>
      </c>
      <c r="Q1459" s="31">
        <f t="shared" si="44"/>
        <v>780</v>
      </c>
      <c r="R1459" s="31">
        <f t="shared" si="45"/>
        <v>919</v>
      </c>
      <c r="S1459" s="29">
        <f>IF($Q1459&lt;Parâmetros!$E$19,$G1459-1,$G1459)</f>
        <v>46309</v>
      </c>
    </row>
    <row r="1460" spans="1:19" ht="15" customHeight="1" x14ac:dyDescent="0.25">
      <c r="A1460" s="128">
        <v>53403</v>
      </c>
      <c r="B1460" s="65" t="s">
        <v>61</v>
      </c>
      <c r="C1460" s="65" t="s">
        <v>72</v>
      </c>
      <c r="D1460" s="66">
        <v>46312</v>
      </c>
      <c r="E1460" s="67">
        <v>4.67</v>
      </c>
      <c r="F1460" s="65" t="s">
        <v>285</v>
      </c>
      <c r="G1460" s="66">
        <v>46310</v>
      </c>
      <c r="H1460" s="129">
        <v>40526407</v>
      </c>
      <c r="I1460" s="129">
        <v>10</v>
      </c>
      <c r="J1460" s="65" t="s">
        <v>3670</v>
      </c>
      <c r="K1460" s="65" t="s">
        <v>2099</v>
      </c>
      <c r="L1460" s="66">
        <v>46310</v>
      </c>
      <c r="M1460" s="65" t="s">
        <v>287</v>
      </c>
      <c r="N1460" s="65" t="s">
        <v>793</v>
      </c>
      <c r="O1460" s="65" t="s">
        <v>289</v>
      </c>
      <c r="P1460" s="66">
        <v>46312</v>
      </c>
      <c r="Q1460" s="31">
        <f t="shared" si="44"/>
        <v>439</v>
      </c>
      <c r="R1460" s="31">
        <f t="shared" si="45"/>
        <v>720</v>
      </c>
      <c r="S1460" s="29">
        <f>IF($Q1460&lt;Parâmetros!$E$19,$G1460-1,$G1460)</f>
        <v>46310</v>
      </c>
    </row>
    <row r="1461" spans="1:19" ht="15" customHeight="1" x14ac:dyDescent="0.25">
      <c r="A1461" s="128">
        <v>53403</v>
      </c>
      <c r="B1461" s="65" t="s">
        <v>61</v>
      </c>
      <c r="C1461" s="65" t="s">
        <v>72</v>
      </c>
      <c r="D1461" s="66">
        <v>46312</v>
      </c>
      <c r="E1461" s="67">
        <v>2.2000000000000002</v>
      </c>
      <c r="F1461" s="65" t="s">
        <v>285</v>
      </c>
      <c r="G1461" s="66">
        <v>46310</v>
      </c>
      <c r="H1461" s="129">
        <v>40526407</v>
      </c>
      <c r="I1461" s="129">
        <v>20</v>
      </c>
      <c r="J1461" s="65" t="s">
        <v>327</v>
      </c>
      <c r="K1461" s="65" t="s">
        <v>3671</v>
      </c>
      <c r="L1461" s="66">
        <v>46310</v>
      </c>
      <c r="M1461" s="65" t="s">
        <v>287</v>
      </c>
      <c r="N1461" s="65" t="s">
        <v>793</v>
      </c>
      <c r="O1461" s="65" t="s">
        <v>289</v>
      </c>
      <c r="P1461" s="66">
        <v>46312</v>
      </c>
      <c r="Q1461" s="31">
        <f t="shared" si="44"/>
        <v>780</v>
      </c>
      <c r="R1461" s="31">
        <f t="shared" si="45"/>
        <v>912</v>
      </c>
      <c r="S1461" s="29">
        <f>IF($Q1461&lt;Parâmetros!$E$19,$G1461-1,$G1461)</f>
        <v>46310</v>
      </c>
    </row>
    <row r="1462" spans="1:19" ht="15" customHeight="1" x14ac:dyDescent="0.25">
      <c r="A1462" s="128">
        <v>53403</v>
      </c>
      <c r="B1462" s="65" t="s">
        <v>61</v>
      </c>
      <c r="C1462" s="65" t="s">
        <v>72</v>
      </c>
      <c r="D1462" s="66">
        <v>46312</v>
      </c>
      <c r="E1462" s="67">
        <v>2.2799999999999998</v>
      </c>
      <c r="F1462" s="65" t="s">
        <v>285</v>
      </c>
      <c r="G1462" s="66">
        <v>46312</v>
      </c>
      <c r="H1462" s="129">
        <v>40520174</v>
      </c>
      <c r="I1462" s="129">
        <v>10</v>
      </c>
      <c r="J1462" s="65" t="s">
        <v>3672</v>
      </c>
      <c r="K1462" s="65" t="s">
        <v>317</v>
      </c>
      <c r="L1462" s="66">
        <v>46312</v>
      </c>
      <c r="M1462" s="65" t="s">
        <v>287</v>
      </c>
      <c r="N1462" s="65" t="s">
        <v>793</v>
      </c>
      <c r="O1462" s="65" t="s">
        <v>289</v>
      </c>
      <c r="P1462" s="66">
        <v>46312</v>
      </c>
      <c r="Q1462" s="31">
        <f t="shared" si="44"/>
        <v>433</v>
      </c>
      <c r="R1462" s="31">
        <f t="shared" si="45"/>
        <v>570</v>
      </c>
      <c r="S1462" s="29">
        <f>IF($Q1462&lt;Parâmetros!$E$19,$G1462-1,$G1462)</f>
        <v>46312</v>
      </c>
    </row>
    <row r="1463" spans="1:19" ht="15" customHeight="1" x14ac:dyDescent="0.25">
      <c r="A1463" s="128">
        <v>53403</v>
      </c>
      <c r="B1463" s="65" t="s">
        <v>61</v>
      </c>
      <c r="C1463" s="65" t="s">
        <v>72</v>
      </c>
      <c r="D1463" s="66">
        <v>46312</v>
      </c>
      <c r="E1463" s="67">
        <v>1.45</v>
      </c>
      <c r="F1463" s="65" t="s">
        <v>285</v>
      </c>
      <c r="G1463" s="66">
        <v>46312</v>
      </c>
      <c r="H1463" s="129">
        <v>40523361</v>
      </c>
      <c r="I1463" s="129">
        <v>10</v>
      </c>
      <c r="J1463" s="65" t="s">
        <v>3673</v>
      </c>
      <c r="K1463" s="65" t="s">
        <v>3674</v>
      </c>
      <c r="L1463" s="66">
        <v>46312</v>
      </c>
      <c r="M1463" s="65" t="s">
        <v>287</v>
      </c>
      <c r="N1463" s="65" t="s">
        <v>793</v>
      </c>
      <c r="O1463" s="65" t="s">
        <v>289</v>
      </c>
      <c r="P1463" s="66">
        <v>46312</v>
      </c>
      <c r="Q1463" s="31">
        <f t="shared" si="44"/>
        <v>573</v>
      </c>
      <c r="R1463" s="31">
        <f t="shared" si="45"/>
        <v>660</v>
      </c>
      <c r="S1463" s="29">
        <f>IF($Q1463&lt;Parâmetros!$E$19,$G1463-1,$G1463)</f>
        <v>46312</v>
      </c>
    </row>
    <row r="1464" spans="1:19" ht="15" customHeight="1" x14ac:dyDescent="0.25">
      <c r="A1464" s="128">
        <v>53403</v>
      </c>
      <c r="B1464" s="65" t="s">
        <v>61</v>
      </c>
      <c r="C1464" s="65" t="s">
        <v>72</v>
      </c>
      <c r="D1464" s="66">
        <v>46312</v>
      </c>
      <c r="E1464" s="67">
        <v>1.59</v>
      </c>
      <c r="F1464" s="65" t="s">
        <v>285</v>
      </c>
      <c r="G1464" s="66">
        <v>46312</v>
      </c>
      <c r="H1464" s="129">
        <v>40523363</v>
      </c>
      <c r="I1464" s="129">
        <v>10</v>
      </c>
      <c r="J1464" s="65" t="s">
        <v>3665</v>
      </c>
      <c r="K1464" s="65" t="s">
        <v>3675</v>
      </c>
      <c r="L1464" s="66">
        <v>46312</v>
      </c>
      <c r="M1464" s="65" t="s">
        <v>287</v>
      </c>
      <c r="N1464" s="65" t="s">
        <v>793</v>
      </c>
      <c r="O1464" s="65" t="s">
        <v>289</v>
      </c>
      <c r="P1464" s="66">
        <v>46312</v>
      </c>
      <c r="Q1464" s="31">
        <f t="shared" si="44"/>
        <v>720</v>
      </c>
      <c r="R1464" s="31">
        <f t="shared" si="45"/>
        <v>816</v>
      </c>
      <c r="S1464" s="29">
        <f>IF($Q1464&lt;Parâmetros!$E$19,$G1464-1,$G1464)</f>
        <v>46312</v>
      </c>
    </row>
    <row r="1465" spans="1:19" ht="15" customHeight="1" x14ac:dyDescent="0.25">
      <c r="A1465" s="128">
        <v>53403</v>
      </c>
      <c r="B1465" s="65" t="s">
        <v>61</v>
      </c>
      <c r="C1465" s="65" t="s">
        <v>72</v>
      </c>
      <c r="D1465" s="66">
        <v>46312</v>
      </c>
      <c r="E1465" s="67">
        <v>1.33</v>
      </c>
      <c r="F1465" s="65" t="s">
        <v>285</v>
      </c>
      <c r="G1465" s="66">
        <v>46312</v>
      </c>
      <c r="H1465" s="129">
        <v>40527120</v>
      </c>
      <c r="I1465" s="129">
        <v>10</v>
      </c>
      <c r="J1465" s="65" t="s">
        <v>2204</v>
      </c>
      <c r="K1465" s="65" t="s">
        <v>3676</v>
      </c>
      <c r="L1465" s="66">
        <v>46312</v>
      </c>
      <c r="M1465" s="65" t="s">
        <v>287</v>
      </c>
      <c r="N1465" s="129">
        <v>3006220</v>
      </c>
      <c r="O1465" s="65" t="s">
        <v>289</v>
      </c>
      <c r="P1465" s="66">
        <v>46312</v>
      </c>
      <c r="Q1465" s="31">
        <f t="shared" si="44"/>
        <v>820</v>
      </c>
      <c r="R1465" s="31">
        <f t="shared" si="45"/>
        <v>900</v>
      </c>
      <c r="S1465" s="29">
        <f>IF($Q1465&lt;Parâmetros!$E$19,$G1465-1,$G1465)</f>
        <v>46312</v>
      </c>
    </row>
    <row r="1466" spans="1:19" ht="15" customHeight="1" x14ac:dyDescent="0.25">
      <c r="A1466" s="128">
        <v>53403</v>
      </c>
      <c r="B1466" s="65" t="s">
        <v>61</v>
      </c>
      <c r="C1466" s="65" t="s">
        <v>72</v>
      </c>
      <c r="D1466" s="66">
        <v>46314</v>
      </c>
      <c r="E1466" s="67">
        <v>5.75</v>
      </c>
      <c r="F1466" s="65" t="s">
        <v>285</v>
      </c>
      <c r="G1466" s="66">
        <v>46313</v>
      </c>
      <c r="H1466" s="129">
        <v>40527395</v>
      </c>
      <c r="I1466" s="129">
        <v>10</v>
      </c>
      <c r="J1466" s="65" t="s">
        <v>4147</v>
      </c>
      <c r="K1466" s="65" t="s">
        <v>4148</v>
      </c>
      <c r="L1466" s="66">
        <v>46313</v>
      </c>
      <c r="M1466" s="65" t="s">
        <v>287</v>
      </c>
      <c r="N1466" s="65" t="s">
        <v>793</v>
      </c>
      <c r="O1466" s="65" t="s">
        <v>289</v>
      </c>
      <c r="P1466" s="66">
        <v>46314</v>
      </c>
      <c r="Q1466" s="31">
        <f t="shared" si="44"/>
        <v>435</v>
      </c>
      <c r="R1466" s="31">
        <f t="shared" si="45"/>
        <v>780</v>
      </c>
      <c r="S1466" s="29">
        <f>IF($Q1466&lt;Parâmetros!$E$19,$G1466-1,$G1466)</f>
        <v>46313</v>
      </c>
    </row>
    <row r="1467" spans="1:19" ht="15" customHeight="1" x14ac:dyDescent="0.25">
      <c r="A1467" s="128">
        <v>53403</v>
      </c>
      <c r="B1467" s="65" t="s">
        <v>61</v>
      </c>
      <c r="C1467" s="65" t="s">
        <v>72</v>
      </c>
      <c r="D1467" s="66">
        <v>46314</v>
      </c>
      <c r="E1467" s="67">
        <v>28.7</v>
      </c>
      <c r="F1467" s="65" t="s">
        <v>285</v>
      </c>
      <c r="G1467" s="66">
        <v>46313</v>
      </c>
      <c r="H1467" s="129">
        <v>40527395</v>
      </c>
      <c r="I1467" s="129">
        <v>10</v>
      </c>
      <c r="J1467" s="65" t="s">
        <v>3067</v>
      </c>
      <c r="K1467" s="65" t="s">
        <v>325</v>
      </c>
      <c r="L1467" s="66">
        <v>46314</v>
      </c>
      <c r="M1467" s="65" t="s">
        <v>287</v>
      </c>
      <c r="N1467" s="65" t="s">
        <v>793</v>
      </c>
      <c r="O1467" s="65" t="s">
        <v>289</v>
      </c>
      <c r="P1467" s="66">
        <v>46314</v>
      </c>
      <c r="Q1467" s="31">
        <f t="shared" si="44"/>
        <v>438</v>
      </c>
      <c r="R1467" s="31">
        <f t="shared" si="45"/>
        <v>720</v>
      </c>
      <c r="S1467" s="29">
        <f>IF($Q1467&lt;Parâmetros!$E$19,$G1467-1,$G1467)</f>
        <v>46313</v>
      </c>
    </row>
    <row r="1468" spans="1:19" ht="15" customHeight="1" x14ac:dyDescent="0.25">
      <c r="A1468" s="128">
        <v>53403</v>
      </c>
      <c r="B1468" s="65" t="s">
        <v>61</v>
      </c>
      <c r="C1468" s="65" t="s">
        <v>72</v>
      </c>
      <c r="D1468" s="66">
        <v>46314</v>
      </c>
      <c r="E1468" s="67">
        <v>-28.7</v>
      </c>
      <c r="F1468" s="65" t="s">
        <v>285</v>
      </c>
      <c r="G1468" s="66">
        <v>46313</v>
      </c>
      <c r="H1468" s="129">
        <v>40527395</v>
      </c>
      <c r="I1468" s="129">
        <v>10</v>
      </c>
      <c r="J1468" s="65" t="s">
        <v>3067</v>
      </c>
      <c r="K1468" s="65" t="s">
        <v>325</v>
      </c>
      <c r="L1468" s="66">
        <v>46314</v>
      </c>
      <c r="M1468" s="65" t="s">
        <v>287</v>
      </c>
      <c r="N1468" s="65" t="s">
        <v>793</v>
      </c>
      <c r="O1468" s="65" t="s">
        <v>629</v>
      </c>
      <c r="P1468" s="66">
        <v>46314</v>
      </c>
      <c r="Q1468" s="31">
        <f t="shared" si="44"/>
        <v>438</v>
      </c>
      <c r="R1468" s="31">
        <f t="shared" si="45"/>
        <v>720</v>
      </c>
      <c r="S1468" s="29">
        <f>IF($Q1468&lt;Parâmetros!$E$19,$G1468-1,$G1468)</f>
        <v>46313</v>
      </c>
    </row>
    <row r="1469" spans="1:19" ht="15" customHeight="1" x14ac:dyDescent="0.25">
      <c r="A1469" s="128">
        <v>53403</v>
      </c>
      <c r="B1469" s="65" t="s">
        <v>61</v>
      </c>
      <c r="C1469" s="65" t="s">
        <v>72</v>
      </c>
      <c r="D1469" s="66">
        <v>46314</v>
      </c>
      <c r="E1469" s="67">
        <v>1.25</v>
      </c>
      <c r="F1469" s="65" t="s">
        <v>285</v>
      </c>
      <c r="G1469" s="66">
        <v>46313</v>
      </c>
      <c r="H1469" s="129">
        <v>40527395</v>
      </c>
      <c r="I1469" s="129">
        <v>10</v>
      </c>
      <c r="J1469" s="65" t="s">
        <v>4149</v>
      </c>
      <c r="K1469" s="65" t="s">
        <v>4150</v>
      </c>
      <c r="L1469" s="66">
        <v>46313</v>
      </c>
      <c r="M1469" s="65" t="s">
        <v>287</v>
      </c>
      <c r="N1469" s="65" t="s">
        <v>793</v>
      </c>
      <c r="O1469" s="65" t="s">
        <v>289</v>
      </c>
      <c r="P1469" s="66">
        <v>46314</v>
      </c>
      <c r="Q1469" s="31">
        <f t="shared" si="44"/>
        <v>845</v>
      </c>
      <c r="R1469" s="31">
        <f t="shared" si="45"/>
        <v>920</v>
      </c>
      <c r="S1469" s="29">
        <f>IF($Q1469&lt;Parâmetros!$E$19,$G1469-1,$G1469)</f>
        <v>46313</v>
      </c>
    </row>
    <row r="1470" spans="1:19" ht="15" customHeight="1" x14ac:dyDescent="0.25">
      <c r="A1470" s="128">
        <v>53403</v>
      </c>
      <c r="B1470" s="65" t="s">
        <v>61</v>
      </c>
      <c r="C1470" s="65" t="s">
        <v>72</v>
      </c>
      <c r="D1470" s="66">
        <v>46314</v>
      </c>
      <c r="E1470" s="67">
        <v>2.97</v>
      </c>
      <c r="F1470" s="65" t="s">
        <v>285</v>
      </c>
      <c r="G1470" s="66">
        <v>46314</v>
      </c>
      <c r="H1470" s="129">
        <v>40527672</v>
      </c>
      <c r="I1470" s="129">
        <v>10</v>
      </c>
      <c r="J1470" s="65" t="s">
        <v>3864</v>
      </c>
      <c r="K1470" s="65" t="s">
        <v>4151</v>
      </c>
      <c r="L1470" s="66">
        <v>46314</v>
      </c>
      <c r="M1470" s="65" t="s">
        <v>287</v>
      </c>
      <c r="N1470" s="65" t="s">
        <v>793</v>
      </c>
      <c r="O1470" s="65" t="s">
        <v>289</v>
      </c>
      <c r="P1470" s="66">
        <v>46314</v>
      </c>
      <c r="Q1470" s="31">
        <f t="shared" ref="Q1470:Q1533" si="46">IFERROR(VALUE(LEFT($J1470,2))*60+VALUE(MID($J1470,4,2)),9999)</f>
        <v>720</v>
      </c>
      <c r="R1470" s="31">
        <f t="shared" ref="R1470:R1533" si="47">IFERROR(VALUE(LEFT($K1470,2))*60+VALUE(MID($K1470,4,2)),"")</f>
        <v>898</v>
      </c>
      <c r="S1470" s="29">
        <f>IF($Q1470&lt;Parâmetros!$E$19,$G1470-1,$G1470)</f>
        <v>46314</v>
      </c>
    </row>
    <row r="1471" spans="1:19" ht="15" customHeight="1" x14ac:dyDescent="0.25">
      <c r="A1471" s="128">
        <v>53403</v>
      </c>
      <c r="B1471" s="65" t="s">
        <v>61</v>
      </c>
      <c r="C1471" s="65" t="s">
        <v>72</v>
      </c>
      <c r="D1471" s="66">
        <v>46316</v>
      </c>
      <c r="E1471" s="67">
        <v>2.52</v>
      </c>
      <c r="F1471" s="65" t="s">
        <v>285</v>
      </c>
      <c r="G1471" s="66">
        <v>46315</v>
      </c>
      <c r="H1471" s="129">
        <v>40519590</v>
      </c>
      <c r="I1471" s="129">
        <v>20</v>
      </c>
      <c r="J1471" s="65" t="s">
        <v>4152</v>
      </c>
      <c r="K1471" s="65" t="s">
        <v>4153</v>
      </c>
      <c r="L1471" s="66">
        <v>46315</v>
      </c>
      <c r="M1471" s="65" t="s">
        <v>287</v>
      </c>
      <c r="N1471" s="65" t="s">
        <v>793</v>
      </c>
      <c r="O1471" s="65" t="s">
        <v>289</v>
      </c>
      <c r="P1471" s="66">
        <v>46316</v>
      </c>
      <c r="Q1471" s="31">
        <f t="shared" si="46"/>
        <v>448</v>
      </c>
      <c r="R1471" s="31">
        <f t="shared" si="47"/>
        <v>600</v>
      </c>
      <c r="S1471" s="29">
        <f>IF($Q1471&lt;Parâmetros!$E$19,$G1471-1,$G1471)</f>
        <v>46315</v>
      </c>
    </row>
    <row r="1472" spans="1:19" ht="15" customHeight="1" x14ac:dyDescent="0.25">
      <c r="A1472" s="128">
        <v>53403</v>
      </c>
      <c r="B1472" s="65" t="s">
        <v>61</v>
      </c>
      <c r="C1472" s="65" t="s">
        <v>72</v>
      </c>
      <c r="D1472" s="66">
        <v>46316</v>
      </c>
      <c r="E1472" s="67">
        <v>1.82</v>
      </c>
      <c r="F1472" s="65" t="s">
        <v>285</v>
      </c>
      <c r="G1472" s="66">
        <v>46315</v>
      </c>
      <c r="H1472" s="129">
        <v>40519592</v>
      </c>
      <c r="I1472" s="129">
        <v>20</v>
      </c>
      <c r="J1472" s="65" t="s">
        <v>4154</v>
      </c>
      <c r="K1472" s="65" t="s">
        <v>4155</v>
      </c>
      <c r="L1472" s="66">
        <v>46315</v>
      </c>
      <c r="M1472" s="65" t="s">
        <v>287</v>
      </c>
      <c r="N1472" s="65" t="s">
        <v>793</v>
      </c>
      <c r="O1472" s="65" t="s">
        <v>289</v>
      </c>
      <c r="P1472" s="66">
        <v>46316</v>
      </c>
      <c r="Q1472" s="31">
        <f t="shared" si="46"/>
        <v>611</v>
      </c>
      <c r="R1472" s="31">
        <f t="shared" si="47"/>
        <v>720</v>
      </c>
      <c r="S1472" s="29">
        <f>IF($Q1472&lt;Parâmetros!$E$19,$G1472-1,$G1472)</f>
        <v>46315</v>
      </c>
    </row>
    <row r="1473" spans="1:19" ht="15" customHeight="1" x14ac:dyDescent="0.25">
      <c r="A1473" s="128">
        <v>53403</v>
      </c>
      <c r="B1473" s="65" t="s">
        <v>61</v>
      </c>
      <c r="C1473" s="65" t="s">
        <v>72</v>
      </c>
      <c r="D1473" s="66">
        <v>46316</v>
      </c>
      <c r="E1473" s="67">
        <v>1.94</v>
      </c>
      <c r="F1473" s="65" t="s">
        <v>285</v>
      </c>
      <c r="G1473" s="66">
        <v>46315</v>
      </c>
      <c r="H1473" s="129">
        <v>40527691</v>
      </c>
      <c r="I1473" s="129">
        <v>10</v>
      </c>
      <c r="J1473" s="65" t="s">
        <v>4156</v>
      </c>
      <c r="K1473" s="65" t="s">
        <v>3354</v>
      </c>
      <c r="L1473" s="66">
        <v>46315</v>
      </c>
      <c r="M1473" s="65" t="s">
        <v>287</v>
      </c>
      <c r="N1473" s="65" t="s">
        <v>793</v>
      </c>
      <c r="O1473" s="65" t="s">
        <v>289</v>
      </c>
      <c r="P1473" s="66">
        <v>46316</v>
      </c>
      <c r="Q1473" s="31">
        <f t="shared" si="46"/>
        <v>797</v>
      </c>
      <c r="R1473" s="31">
        <f t="shared" si="47"/>
        <v>914</v>
      </c>
      <c r="S1473" s="29">
        <f>IF($Q1473&lt;Parâmetros!$E$19,$G1473-1,$G1473)</f>
        <v>46315</v>
      </c>
    </row>
    <row r="1474" spans="1:19" ht="15" customHeight="1" x14ac:dyDescent="0.25">
      <c r="A1474" s="128">
        <v>53403</v>
      </c>
      <c r="B1474" s="65" t="s">
        <v>61</v>
      </c>
      <c r="C1474" s="65" t="s">
        <v>72</v>
      </c>
      <c r="D1474" s="66">
        <v>46316</v>
      </c>
      <c r="E1474" s="67">
        <v>1</v>
      </c>
      <c r="F1474" s="65" t="s">
        <v>285</v>
      </c>
      <c r="G1474" s="66">
        <v>46316</v>
      </c>
      <c r="H1474" s="129">
        <v>40526376</v>
      </c>
      <c r="I1474" s="129">
        <v>10</v>
      </c>
      <c r="J1474" s="65" t="s">
        <v>523</v>
      </c>
      <c r="K1474" s="65" t="s">
        <v>320</v>
      </c>
      <c r="L1474" s="66">
        <v>46316</v>
      </c>
      <c r="M1474" s="65" t="s">
        <v>315</v>
      </c>
      <c r="N1474" s="129">
        <v>3002737</v>
      </c>
      <c r="O1474" s="65" t="s">
        <v>629</v>
      </c>
      <c r="P1474" s="66">
        <v>46318</v>
      </c>
      <c r="Q1474" s="31">
        <f t="shared" si="46"/>
        <v>440</v>
      </c>
      <c r="R1474" s="31">
        <f t="shared" si="47"/>
        <v>500</v>
      </c>
      <c r="S1474" s="29">
        <f>IF($Q1474&lt;Parâmetros!$E$19,$G1474-1,$G1474)</f>
        <v>46316</v>
      </c>
    </row>
    <row r="1475" spans="1:19" ht="15" customHeight="1" x14ac:dyDescent="0.25">
      <c r="A1475" s="128">
        <v>53403</v>
      </c>
      <c r="B1475" s="65" t="s">
        <v>61</v>
      </c>
      <c r="C1475" s="65" t="s">
        <v>72</v>
      </c>
      <c r="D1475" s="66">
        <v>46316</v>
      </c>
      <c r="E1475" s="67">
        <v>1</v>
      </c>
      <c r="F1475" s="65" t="s">
        <v>285</v>
      </c>
      <c r="G1475" s="66">
        <v>46316</v>
      </c>
      <c r="H1475" s="129">
        <v>40526380</v>
      </c>
      <c r="I1475" s="129">
        <v>10</v>
      </c>
      <c r="J1475" s="65" t="s">
        <v>4916</v>
      </c>
      <c r="K1475" s="65" t="s">
        <v>625</v>
      </c>
      <c r="L1475" s="66">
        <v>46316</v>
      </c>
      <c r="M1475" s="65" t="s">
        <v>315</v>
      </c>
      <c r="N1475" s="129">
        <v>3004493</v>
      </c>
      <c r="O1475" s="65" t="s">
        <v>629</v>
      </c>
      <c r="P1475" s="66">
        <v>46318</v>
      </c>
      <c r="Q1475" s="31">
        <f t="shared" si="46"/>
        <v>501</v>
      </c>
      <c r="R1475" s="31">
        <f t="shared" si="47"/>
        <v>560</v>
      </c>
      <c r="S1475" s="29">
        <f>IF($Q1475&lt;Parâmetros!$E$19,$G1475-1,$G1475)</f>
        <v>46316</v>
      </c>
    </row>
    <row r="1476" spans="1:19" ht="15" customHeight="1" x14ac:dyDescent="0.25">
      <c r="A1476" s="128">
        <v>53403</v>
      </c>
      <c r="B1476" s="65" t="s">
        <v>61</v>
      </c>
      <c r="C1476" s="65" t="s">
        <v>72</v>
      </c>
      <c r="D1476" s="66">
        <v>46316</v>
      </c>
      <c r="E1476" s="67">
        <v>1</v>
      </c>
      <c r="F1476" s="65" t="s">
        <v>285</v>
      </c>
      <c r="G1476" s="66">
        <v>46316</v>
      </c>
      <c r="H1476" s="129">
        <v>40526385</v>
      </c>
      <c r="I1476" s="129">
        <v>10</v>
      </c>
      <c r="J1476" s="65" t="s">
        <v>4917</v>
      </c>
      <c r="K1476" s="65" t="s">
        <v>4918</v>
      </c>
      <c r="L1476" s="66">
        <v>46316</v>
      </c>
      <c r="M1476" s="65" t="s">
        <v>315</v>
      </c>
      <c r="N1476" s="129">
        <v>3010319</v>
      </c>
      <c r="O1476" s="65" t="s">
        <v>629</v>
      </c>
      <c r="P1476" s="66">
        <v>46318</v>
      </c>
      <c r="Q1476" s="31">
        <f t="shared" si="46"/>
        <v>561</v>
      </c>
      <c r="R1476" s="31">
        <f t="shared" si="47"/>
        <v>622</v>
      </c>
      <c r="S1476" s="29">
        <f>IF($Q1476&lt;Parâmetros!$E$19,$G1476-1,$G1476)</f>
        <v>46316</v>
      </c>
    </row>
    <row r="1477" spans="1:19" ht="15" customHeight="1" x14ac:dyDescent="0.25">
      <c r="A1477" s="128">
        <v>53403</v>
      </c>
      <c r="B1477" s="65" t="s">
        <v>61</v>
      </c>
      <c r="C1477" s="65" t="s">
        <v>72</v>
      </c>
      <c r="D1477" s="66">
        <v>46316</v>
      </c>
      <c r="E1477" s="67">
        <v>1</v>
      </c>
      <c r="F1477" s="65" t="s">
        <v>285</v>
      </c>
      <c r="G1477" s="66">
        <v>46316</v>
      </c>
      <c r="H1477" s="129">
        <v>40526390</v>
      </c>
      <c r="I1477" s="129">
        <v>10</v>
      </c>
      <c r="J1477" s="65" t="s">
        <v>4919</v>
      </c>
      <c r="K1477" s="65" t="s">
        <v>2082</v>
      </c>
      <c r="L1477" s="66">
        <v>46316</v>
      </c>
      <c r="M1477" s="65" t="s">
        <v>315</v>
      </c>
      <c r="N1477" s="129">
        <v>3010320</v>
      </c>
      <c r="O1477" s="65" t="s">
        <v>629</v>
      </c>
      <c r="P1477" s="66">
        <v>46318</v>
      </c>
      <c r="Q1477" s="31">
        <f t="shared" si="46"/>
        <v>623</v>
      </c>
      <c r="R1477" s="31">
        <f t="shared" si="47"/>
        <v>680</v>
      </c>
      <c r="S1477" s="29">
        <f>IF($Q1477&lt;Parâmetros!$E$19,$G1477-1,$G1477)</f>
        <v>46316</v>
      </c>
    </row>
    <row r="1478" spans="1:19" ht="15" customHeight="1" x14ac:dyDescent="0.25">
      <c r="A1478" s="128">
        <v>53459</v>
      </c>
      <c r="B1478" s="65" t="s">
        <v>55</v>
      </c>
      <c r="C1478" s="65" t="s">
        <v>72</v>
      </c>
      <c r="D1478" s="66">
        <v>46306</v>
      </c>
      <c r="E1478" s="67">
        <v>2.62</v>
      </c>
      <c r="F1478" s="65" t="s">
        <v>285</v>
      </c>
      <c r="G1478" s="66">
        <v>46300</v>
      </c>
      <c r="H1478" s="129">
        <v>40521205</v>
      </c>
      <c r="I1478" s="129">
        <v>20</v>
      </c>
      <c r="J1478" s="65" t="s">
        <v>1882</v>
      </c>
      <c r="K1478" s="65" t="s">
        <v>1883</v>
      </c>
      <c r="L1478" s="66">
        <v>46300</v>
      </c>
      <c r="M1478" s="65" t="s">
        <v>315</v>
      </c>
      <c r="N1478" s="129">
        <v>3005825</v>
      </c>
      <c r="O1478" s="65" t="s">
        <v>289</v>
      </c>
      <c r="P1478" s="66">
        <v>46306</v>
      </c>
      <c r="Q1478" s="31">
        <f t="shared" si="46"/>
        <v>443</v>
      </c>
      <c r="R1478" s="31">
        <f t="shared" si="47"/>
        <v>600</v>
      </c>
      <c r="S1478" s="29">
        <f>IF($Q1478&lt;Parâmetros!$E$19,$G1478-1,$G1478)</f>
        <v>46300</v>
      </c>
    </row>
    <row r="1479" spans="1:19" ht="15" customHeight="1" x14ac:dyDescent="0.25">
      <c r="A1479" s="128">
        <v>53459</v>
      </c>
      <c r="B1479" s="65" t="s">
        <v>55</v>
      </c>
      <c r="C1479" s="65" t="s">
        <v>72</v>
      </c>
      <c r="D1479" s="66">
        <v>46306</v>
      </c>
      <c r="E1479" s="67">
        <v>3</v>
      </c>
      <c r="F1479" s="65" t="s">
        <v>285</v>
      </c>
      <c r="G1479" s="66">
        <v>46300</v>
      </c>
      <c r="H1479" s="129">
        <v>40518043</v>
      </c>
      <c r="I1479" s="129">
        <v>30</v>
      </c>
      <c r="J1479" s="65" t="s">
        <v>1884</v>
      </c>
      <c r="K1479" s="65" t="s">
        <v>1885</v>
      </c>
      <c r="L1479" s="66">
        <v>46300</v>
      </c>
      <c r="M1479" s="65" t="s">
        <v>287</v>
      </c>
      <c r="N1479" s="65" t="s">
        <v>793</v>
      </c>
      <c r="O1479" s="65" t="s">
        <v>289</v>
      </c>
      <c r="P1479" s="66">
        <v>46306</v>
      </c>
      <c r="Q1479" s="31">
        <f t="shared" si="46"/>
        <v>600</v>
      </c>
      <c r="R1479" s="31">
        <f t="shared" si="47"/>
        <v>780</v>
      </c>
      <c r="S1479" s="29">
        <f>IF($Q1479&lt;Parâmetros!$E$19,$G1479-1,$G1479)</f>
        <v>46300</v>
      </c>
    </row>
    <row r="1480" spans="1:19" ht="15" customHeight="1" x14ac:dyDescent="0.25">
      <c r="A1480" s="128">
        <v>53459</v>
      </c>
      <c r="B1480" s="65" t="s">
        <v>55</v>
      </c>
      <c r="C1480" s="65" t="s">
        <v>72</v>
      </c>
      <c r="D1480" s="66">
        <v>46306</v>
      </c>
      <c r="E1480" s="67">
        <v>1.34</v>
      </c>
      <c r="F1480" s="65" t="s">
        <v>285</v>
      </c>
      <c r="G1480" s="66">
        <v>46300</v>
      </c>
      <c r="H1480" s="129">
        <v>40521206</v>
      </c>
      <c r="I1480" s="129">
        <v>20</v>
      </c>
      <c r="J1480" s="65" t="s">
        <v>1886</v>
      </c>
      <c r="K1480" s="65" t="s">
        <v>1887</v>
      </c>
      <c r="L1480" s="66">
        <v>46300</v>
      </c>
      <c r="M1480" s="65" t="s">
        <v>315</v>
      </c>
      <c r="N1480" s="129">
        <v>3002594</v>
      </c>
      <c r="O1480" s="65" t="s">
        <v>289</v>
      </c>
      <c r="P1480" s="66">
        <v>46306</v>
      </c>
      <c r="Q1480" s="31">
        <f t="shared" si="46"/>
        <v>840</v>
      </c>
      <c r="R1480" s="31">
        <f t="shared" si="47"/>
        <v>920</v>
      </c>
      <c r="S1480" s="29">
        <f>IF($Q1480&lt;Parâmetros!$E$19,$G1480-1,$G1480)</f>
        <v>46300</v>
      </c>
    </row>
    <row r="1481" spans="1:19" ht="15" customHeight="1" x14ac:dyDescent="0.25">
      <c r="A1481" s="128">
        <v>53459</v>
      </c>
      <c r="B1481" s="65" t="s">
        <v>55</v>
      </c>
      <c r="C1481" s="65" t="s">
        <v>72</v>
      </c>
      <c r="D1481" s="66">
        <v>46306</v>
      </c>
      <c r="E1481" s="67">
        <v>5.57</v>
      </c>
      <c r="F1481" s="65" t="s">
        <v>285</v>
      </c>
      <c r="G1481" s="66">
        <v>46303</v>
      </c>
      <c r="H1481" s="129">
        <v>40523379</v>
      </c>
      <c r="I1481" s="129">
        <v>20</v>
      </c>
      <c r="J1481" s="65" t="s">
        <v>1888</v>
      </c>
      <c r="K1481" s="65" t="s">
        <v>1889</v>
      </c>
      <c r="L1481" s="66">
        <v>46303</v>
      </c>
      <c r="M1481" s="65" t="s">
        <v>287</v>
      </c>
      <c r="N1481" s="65" t="s">
        <v>793</v>
      </c>
      <c r="O1481" s="65" t="s">
        <v>289</v>
      </c>
      <c r="P1481" s="66">
        <v>46306</v>
      </c>
      <c r="Q1481" s="31">
        <f t="shared" si="46"/>
        <v>446</v>
      </c>
      <c r="R1481" s="31">
        <f t="shared" si="47"/>
        <v>780</v>
      </c>
      <c r="S1481" s="29">
        <f>IF($Q1481&lt;Parâmetros!$E$19,$G1481-1,$G1481)</f>
        <v>46303</v>
      </c>
    </row>
    <row r="1482" spans="1:19" ht="15" customHeight="1" x14ac:dyDescent="0.25">
      <c r="A1482" s="128">
        <v>53459</v>
      </c>
      <c r="B1482" s="65" t="s">
        <v>55</v>
      </c>
      <c r="C1482" s="65" t="s">
        <v>72</v>
      </c>
      <c r="D1482" s="66">
        <v>46306</v>
      </c>
      <c r="E1482" s="67">
        <v>1.39</v>
      </c>
      <c r="F1482" s="65" t="s">
        <v>285</v>
      </c>
      <c r="G1482" s="66">
        <v>46303</v>
      </c>
      <c r="H1482" s="129">
        <v>40523379</v>
      </c>
      <c r="I1482" s="129">
        <v>20</v>
      </c>
      <c r="J1482" s="65" t="s">
        <v>1890</v>
      </c>
      <c r="K1482" s="65" t="s">
        <v>1891</v>
      </c>
      <c r="L1482" s="66">
        <v>46303</v>
      </c>
      <c r="M1482" s="65" t="s">
        <v>287</v>
      </c>
      <c r="N1482" s="65" t="s">
        <v>793</v>
      </c>
      <c r="O1482" s="65" t="s">
        <v>289</v>
      </c>
      <c r="P1482" s="66">
        <v>46306</v>
      </c>
      <c r="Q1482" s="31">
        <f t="shared" si="46"/>
        <v>840</v>
      </c>
      <c r="R1482" s="31">
        <f t="shared" si="47"/>
        <v>923</v>
      </c>
      <c r="S1482" s="29">
        <f>IF($Q1482&lt;Parâmetros!$E$19,$G1482-1,$G1482)</f>
        <v>46303</v>
      </c>
    </row>
    <row r="1483" spans="1:19" ht="15" customHeight="1" x14ac:dyDescent="0.25">
      <c r="A1483" s="128">
        <v>53459</v>
      </c>
      <c r="B1483" s="65" t="s">
        <v>55</v>
      </c>
      <c r="C1483" s="65" t="s">
        <v>72</v>
      </c>
      <c r="D1483" s="66">
        <v>46306</v>
      </c>
      <c r="E1483" s="67">
        <v>3.17</v>
      </c>
      <c r="F1483" s="65" t="s">
        <v>285</v>
      </c>
      <c r="G1483" s="66">
        <v>46305</v>
      </c>
      <c r="H1483" s="129">
        <v>40510408</v>
      </c>
      <c r="I1483" s="129">
        <v>20</v>
      </c>
      <c r="J1483" s="65" t="s">
        <v>825</v>
      </c>
      <c r="K1483" s="65" t="s">
        <v>1892</v>
      </c>
      <c r="L1483" s="66">
        <v>46305</v>
      </c>
      <c r="M1483" s="65" t="s">
        <v>287</v>
      </c>
      <c r="N1483" s="65" t="s">
        <v>793</v>
      </c>
      <c r="O1483" s="65" t="s">
        <v>289</v>
      </c>
      <c r="P1483" s="66">
        <v>46306</v>
      </c>
      <c r="Q1483" s="31">
        <f t="shared" si="46"/>
        <v>440</v>
      </c>
      <c r="R1483" s="31">
        <f t="shared" si="47"/>
        <v>630</v>
      </c>
      <c r="S1483" s="29">
        <f>IF($Q1483&lt;Parâmetros!$E$19,$G1483-1,$G1483)</f>
        <v>46305</v>
      </c>
    </row>
    <row r="1484" spans="1:19" ht="15" customHeight="1" x14ac:dyDescent="0.25">
      <c r="A1484" s="128">
        <v>53459</v>
      </c>
      <c r="B1484" s="65" t="s">
        <v>55</v>
      </c>
      <c r="C1484" s="65" t="s">
        <v>72</v>
      </c>
      <c r="D1484" s="66">
        <v>46305</v>
      </c>
      <c r="E1484" s="67">
        <v>0.17</v>
      </c>
      <c r="F1484" s="65" t="s">
        <v>285</v>
      </c>
      <c r="G1484" s="66">
        <v>46305</v>
      </c>
      <c r="H1484" s="129">
        <v>40521221</v>
      </c>
      <c r="I1484" s="129">
        <v>10</v>
      </c>
      <c r="J1484" s="65" t="s">
        <v>1893</v>
      </c>
      <c r="K1484" s="65" t="s">
        <v>1894</v>
      </c>
      <c r="L1484" s="66">
        <v>46305</v>
      </c>
      <c r="M1484" s="65" t="s">
        <v>315</v>
      </c>
      <c r="N1484" s="129">
        <v>3002873</v>
      </c>
      <c r="O1484" s="65" t="s">
        <v>289</v>
      </c>
      <c r="P1484" s="66">
        <v>46305</v>
      </c>
      <c r="Q1484" s="31">
        <f t="shared" si="46"/>
        <v>639</v>
      </c>
      <c r="R1484" s="31">
        <f t="shared" si="47"/>
        <v>650</v>
      </c>
      <c r="S1484" s="29">
        <f>IF($Q1484&lt;Parâmetros!$E$19,$G1484-1,$G1484)</f>
        <v>46305</v>
      </c>
    </row>
    <row r="1485" spans="1:19" ht="15" customHeight="1" x14ac:dyDescent="0.25">
      <c r="A1485" s="128">
        <v>53459</v>
      </c>
      <c r="B1485" s="65" t="s">
        <v>55</v>
      </c>
      <c r="C1485" s="65" t="s">
        <v>72</v>
      </c>
      <c r="D1485" s="66">
        <v>46305</v>
      </c>
      <c r="E1485" s="67">
        <v>0.09</v>
      </c>
      <c r="F1485" s="65" t="s">
        <v>285</v>
      </c>
      <c r="G1485" s="66">
        <v>46305</v>
      </c>
      <c r="H1485" s="129">
        <v>40521222</v>
      </c>
      <c r="I1485" s="129">
        <v>10</v>
      </c>
      <c r="J1485" s="65" t="s">
        <v>1895</v>
      </c>
      <c r="K1485" s="65" t="s">
        <v>1896</v>
      </c>
      <c r="L1485" s="66">
        <v>46305</v>
      </c>
      <c r="M1485" s="65" t="s">
        <v>315</v>
      </c>
      <c r="N1485" s="129">
        <v>3004617</v>
      </c>
      <c r="O1485" s="65" t="s">
        <v>289</v>
      </c>
      <c r="P1485" s="66">
        <v>46305</v>
      </c>
      <c r="Q1485" s="31">
        <f t="shared" si="46"/>
        <v>650</v>
      </c>
      <c r="R1485" s="31">
        <f t="shared" si="47"/>
        <v>655</v>
      </c>
      <c r="S1485" s="29">
        <f>IF($Q1485&lt;Parâmetros!$E$19,$G1485-1,$G1485)</f>
        <v>46305</v>
      </c>
    </row>
    <row r="1486" spans="1:19" ht="15" customHeight="1" x14ac:dyDescent="0.25">
      <c r="A1486" s="128">
        <v>53459</v>
      </c>
      <c r="B1486" s="65" t="s">
        <v>55</v>
      </c>
      <c r="C1486" s="65" t="s">
        <v>72</v>
      </c>
      <c r="D1486" s="66">
        <v>46305</v>
      </c>
      <c r="E1486" s="67">
        <v>0.35</v>
      </c>
      <c r="F1486" s="65" t="s">
        <v>285</v>
      </c>
      <c r="G1486" s="66">
        <v>46305</v>
      </c>
      <c r="H1486" s="129">
        <v>40521223</v>
      </c>
      <c r="I1486" s="129">
        <v>10</v>
      </c>
      <c r="J1486" s="65" t="s">
        <v>1897</v>
      </c>
      <c r="K1486" s="65" t="s">
        <v>1898</v>
      </c>
      <c r="L1486" s="66">
        <v>46305</v>
      </c>
      <c r="M1486" s="65" t="s">
        <v>315</v>
      </c>
      <c r="N1486" s="129">
        <v>3004484</v>
      </c>
      <c r="O1486" s="65" t="s">
        <v>289</v>
      </c>
      <c r="P1486" s="66">
        <v>46305</v>
      </c>
      <c r="Q1486" s="31">
        <f t="shared" si="46"/>
        <v>655</v>
      </c>
      <c r="R1486" s="31">
        <f t="shared" si="47"/>
        <v>676</v>
      </c>
      <c r="S1486" s="29">
        <f>IF($Q1486&lt;Parâmetros!$E$19,$G1486-1,$G1486)</f>
        <v>46305</v>
      </c>
    </row>
    <row r="1487" spans="1:19" ht="15" customHeight="1" x14ac:dyDescent="0.25">
      <c r="A1487" s="128">
        <v>53459</v>
      </c>
      <c r="B1487" s="65" t="s">
        <v>55</v>
      </c>
      <c r="C1487" s="65" t="s">
        <v>72</v>
      </c>
      <c r="D1487" s="66">
        <v>46305</v>
      </c>
      <c r="E1487" s="67">
        <v>0.28000000000000003</v>
      </c>
      <c r="F1487" s="65" t="s">
        <v>285</v>
      </c>
      <c r="G1487" s="66">
        <v>46305</v>
      </c>
      <c r="H1487" s="129">
        <v>40521230</v>
      </c>
      <c r="I1487" s="129">
        <v>10</v>
      </c>
      <c r="J1487" s="65" t="s">
        <v>1899</v>
      </c>
      <c r="K1487" s="65" t="s">
        <v>1900</v>
      </c>
      <c r="L1487" s="66">
        <v>46305</v>
      </c>
      <c r="M1487" s="65" t="s">
        <v>315</v>
      </c>
      <c r="N1487" s="129">
        <v>3002792</v>
      </c>
      <c r="O1487" s="65" t="s">
        <v>289</v>
      </c>
      <c r="P1487" s="66">
        <v>46305</v>
      </c>
      <c r="Q1487" s="31">
        <f t="shared" si="46"/>
        <v>676</v>
      </c>
      <c r="R1487" s="31">
        <f t="shared" si="47"/>
        <v>693</v>
      </c>
      <c r="S1487" s="29">
        <f>IF($Q1487&lt;Parâmetros!$E$19,$G1487-1,$G1487)</f>
        <v>46305</v>
      </c>
    </row>
    <row r="1488" spans="1:19" ht="15" customHeight="1" x14ac:dyDescent="0.25">
      <c r="A1488" s="128">
        <v>53459</v>
      </c>
      <c r="B1488" s="65" t="s">
        <v>55</v>
      </c>
      <c r="C1488" s="65" t="s">
        <v>72</v>
      </c>
      <c r="D1488" s="66">
        <v>46305</v>
      </c>
      <c r="E1488" s="67">
        <v>1.59</v>
      </c>
      <c r="F1488" s="65" t="s">
        <v>285</v>
      </c>
      <c r="G1488" s="66">
        <v>46305</v>
      </c>
      <c r="H1488" s="129">
        <v>40521231</v>
      </c>
      <c r="I1488" s="129">
        <v>10</v>
      </c>
      <c r="J1488" s="65" t="s">
        <v>1901</v>
      </c>
      <c r="K1488" s="65" t="s">
        <v>1902</v>
      </c>
      <c r="L1488" s="66">
        <v>46305</v>
      </c>
      <c r="M1488" s="65" t="s">
        <v>315</v>
      </c>
      <c r="N1488" s="129">
        <v>3004436</v>
      </c>
      <c r="O1488" s="65" t="s">
        <v>289</v>
      </c>
      <c r="P1488" s="66">
        <v>46305</v>
      </c>
      <c r="Q1488" s="31">
        <f t="shared" si="46"/>
        <v>694</v>
      </c>
      <c r="R1488" s="31">
        <f t="shared" si="47"/>
        <v>789</v>
      </c>
      <c r="S1488" s="29">
        <f>IF($Q1488&lt;Parâmetros!$E$19,$G1488-1,$G1488)</f>
        <v>46305</v>
      </c>
    </row>
    <row r="1489" spans="1:19" ht="15" customHeight="1" x14ac:dyDescent="0.25">
      <c r="A1489" s="128">
        <v>53459</v>
      </c>
      <c r="B1489" s="65" t="s">
        <v>55</v>
      </c>
      <c r="C1489" s="65" t="s">
        <v>72</v>
      </c>
      <c r="D1489" s="66">
        <v>46305</v>
      </c>
      <c r="E1489" s="67">
        <v>-1.59</v>
      </c>
      <c r="F1489" s="65" t="s">
        <v>285</v>
      </c>
      <c r="G1489" s="66">
        <v>46305</v>
      </c>
      <c r="H1489" s="129">
        <v>40521231</v>
      </c>
      <c r="I1489" s="129">
        <v>10</v>
      </c>
      <c r="J1489" s="65" t="s">
        <v>1901</v>
      </c>
      <c r="K1489" s="65" t="s">
        <v>1902</v>
      </c>
      <c r="L1489" s="66">
        <v>46305</v>
      </c>
      <c r="M1489" s="65" t="s">
        <v>315</v>
      </c>
      <c r="N1489" s="129">
        <v>3004436</v>
      </c>
      <c r="O1489" s="65" t="s">
        <v>289</v>
      </c>
      <c r="P1489" s="66">
        <v>46305</v>
      </c>
      <c r="Q1489" s="31">
        <f t="shared" si="46"/>
        <v>694</v>
      </c>
      <c r="R1489" s="31">
        <f t="shared" si="47"/>
        <v>789</v>
      </c>
      <c r="S1489" s="29">
        <f>IF($Q1489&lt;Parâmetros!$E$19,$G1489-1,$G1489)</f>
        <v>46305</v>
      </c>
    </row>
    <row r="1490" spans="1:19" ht="15" customHeight="1" x14ac:dyDescent="0.25">
      <c r="A1490" s="128">
        <v>53459</v>
      </c>
      <c r="B1490" s="65" t="s">
        <v>55</v>
      </c>
      <c r="C1490" s="65" t="s">
        <v>72</v>
      </c>
      <c r="D1490" s="66">
        <v>46305</v>
      </c>
      <c r="E1490" s="67">
        <v>0.27</v>
      </c>
      <c r="F1490" s="65" t="s">
        <v>285</v>
      </c>
      <c r="G1490" s="66">
        <v>46305</v>
      </c>
      <c r="H1490" s="129">
        <v>40521231</v>
      </c>
      <c r="I1490" s="129">
        <v>10</v>
      </c>
      <c r="J1490" s="65" t="s">
        <v>1903</v>
      </c>
      <c r="K1490" s="65" t="s">
        <v>1904</v>
      </c>
      <c r="L1490" s="66">
        <v>46305</v>
      </c>
      <c r="M1490" s="65" t="s">
        <v>315</v>
      </c>
      <c r="N1490" s="129">
        <v>3004436</v>
      </c>
      <c r="O1490" s="65" t="s">
        <v>289</v>
      </c>
      <c r="P1490" s="66">
        <v>46305</v>
      </c>
      <c r="Q1490" s="31">
        <f t="shared" si="46"/>
        <v>694</v>
      </c>
      <c r="R1490" s="31">
        <f t="shared" si="47"/>
        <v>710</v>
      </c>
      <c r="S1490" s="29">
        <f>IF($Q1490&lt;Parâmetros!$E$19,$G1490-1,$G1490)</f>
        <v>46305</v>
      </c>
    </row>
    <row r="1491" spans="1:19" ht="15" customHeight="1" x14ac:dyDescent="0.25">
      <c r="A1491" s="128">
        <v>53459</v>
      </c>
      <c r="B1491" s="65" t="s">
        <v>55</v>
      </c>
      <c r="C1491" s="65" t="s">
        <v>72</v>
      </c>
      <c r="D1491" s="66">
        <v>46305</v>
      </c>
      <c r="E1491" s="67">
        <v>0.24</v>
      </c>
      <c r="F1491" s="65" t="s">
        <v>285</v>
      </c>
      <c r="G1491" s="66">
        <v>46305</v>
      </c>
      <c r="H1491" s="129">
        <v>40521232</v>
      </c>
      <c r="I1491" s="129">
        <v>10</v>
      </c>
      <c r="J1491" s="65" t="s">
        <v>1905</v>
      </c>
      <c r="K1491" s="65" t="s">
        <v>1906</v>
      </c>
      <c r="L1491" s="66">
        <v>46305</v>
      </c>
      <c r="M1491" s="65" t="s">
        <v>315</v>
      </c>
      <c r="N1491" s="129">
        <v>3003115</v>
      </c>
      <c r="O1491" s="65" t="s">
        <v>289</v>
      </c>
      <c r="P1491" s="66">
        <v>46305</v>
      </c>
      <c r="Q1491" s="31">
        <f t="shared" si="46"/>
        <v>791</v>
      </c>
      <c r="R1491" s="31">
        <f t="shared" si="47"/>
        <v>805</v>
      </c>
      <c r="S1491" s="29">
        <f>IF($Q1491&lt;Parâmetros!$E$19,$G1491-1,$G1491)</f>
        <v>46305</v>
      </c>
    </row>
    <row r="1492" spans="1:19" ht="15" customHeight="1" x14ac:dyDescent="0.25">
      <c r="A1492" s="128">
        <v>53459</v>
      </c>
      <c r="B1492" s="65" t="s">
        <v>55</v>
      </c>
      <c r="C1492" s="65" t="s">
        <v>72</v>
      </c>
      <c r="D1492" s="66">
        <v>46305</v>
      </c>
      <c r="E1492" s="67">
        <v>0.14000000000000001</v>
      </c>
      <c r="F1492" s="65" t="s">
        <v>285</v>
      </c>
      <c r="G1492" s="66">
        <v>46305</v>
      </c>
      <c r="H1492" s="129">
        <v>40521233</v>
      </c>
      <c r="I1492" s="129">
        <v>10</v>
      </c>
      <c r="J1492" s="65" t="s">
        <v>1907</v>
      </c>
      <c r="K1492" s="65" t="s">
        <v>1908</v>
      </c>
      <c r="L1492" s="66">
        <v>46305</v>
      </c>
      <c r="M1492" s="65" t="s">
        <v>315</v>
      </c>
      <c r="N1492" s="129">
        <v>3003065</v>
      </c>
      <c r="O1492" s="65" t="s">
        <v>289</v>
      </c>
      <c r="P1492" s="66">
        <v>46305</v>
      </c>
      <c r="Q1492" s="31">
        <f t="shared" si="46"/>
        <v>805</v>
      </c>
      <c r="R1492" s="31">
        <f t="shared" si="47"/>
        <v>814</v>
      </c>
      <c r="S1492" s="29">
        <f>IF($Q1492&lt;Parâmetros!$E$19,$G1492-1,$G1492)</f>
        <v>46305</v>
      </c>
    </row>
    <row r="1493" spans="1:19" ht="15" customHeight="1" x14ac:dyDescent="0.25">
      <c r="A1493" s="128">
        <v>53459</v>
      </c>
      <c r="B1493" s="65" t="s">
        <v>55</v>
      </c>
      <c r="C1493" s="65" t="s">
        <v>72</v>
      </c>
      <c r="D1493" s="66">
        <v>46305</v>
      </c>
      <c r="E1493" s="67">
        <v>0.09</v>
      </c>
      <c r="F1493" s="65" t="s">
        <v>285</v>
      </c>
      <c r="G1493" s="66">
        <v>46305</v>
      </c>
      <c r="H1493" s="129">
        <v>40521234</v>
      </c>
      <c r="I1493" s="129">
        <v>10</v>
      </c>
      <c r="J1493" s="65" t="s">
        <v>1909</v>
      </c>
      <c r="K1493" s="65" t="s">
        <v>1910</v>
      </c>
      <c r="L1493" s="66">
        <v>46305</v>
      </c>
      <c r="M1493" s="65" t="s">
        <v>315</v>
      </c>
      <c r="N1493" s="129">
        <v>3003275</v>
      </c>
      <c r="O1493" s="65" t="s">
        <v>289</v>
      </c>
      <c r="P1493" s="66">
        <v>46305</v>
      </c>
      <c r="Q1493" s="31">
        <f t="shared" si="46"/>
        <v>814</v>
      </c>
      <c r="R1493" s="31">
        <f t="shared" si="47"/>
        <v>820</v>
      </c>
      <c r="S1493" s="29">
        <f>IF($Q1493&lt;Parâmetros!$E$19,$G1493-1,$G1493)</f>
        <v>46305</v>
      </c>
    </row>
    <row r="1494" spans="1:19" ht="15" customHeight="1" x14ac:dyDescent="0.25">
      <c r="A1494" s="128">
        <v>53459</v>
      </c>
      <c r="B1494" s="65" t="s">
        <v>55</v>
      </c>
      <c r="C1494" s="65" t="s">
        <v>72</v>
      </c>
      <c r="D1494" s="66">
        <v>46305</v>
      </c>
      <c r="E1494" s="67">
        <v>0.19</v>
      </c>
      <c r="F1494" s="65" t="s">
        <v>285</v>
      </c>
      <c r="G1494" s="66">
        <v>46305</v>
      </c>
      <c r="H1494" s="129">
        <v>40521235</v>
      </c>
      <c r="I1494" s="129">
        <v>10</v>
      </c>
      <c r="J1494" s="65" t="s">
        <v>1911</v>
      </c>
      <c r="K1494" s="65" t="s">
        <v>1912</v>
      </c>
      <c r="L1494" s="66">
        <v>46305</v>
      </c>
      <c r="M1494" s="65" t="s">
        <v>315</v>
      </c>
      <c r="N1494" s="129">
        <v>3003221</v>
      </c>
      <c r="O1494" s="65" t="s">
        <v>289</v>
      </c>
      <c r="P1494" s="66">
        <v>46305</v>
      </c>
      <c r="Q1494" s="31">
        <f t="shared" si="46"/>
        <v>820</v>
      </c>
      <c r="R1494" s="31">
        <f t="shared" si="47"/>
        <v>831</v>
      </c>
      <c r="S1494" s="29">
        <f>IF($Q1494&lt;Parâmetros!$E$19,$G1494-1,$G1494)</f>
        <v>46305</v>
      </c>
    </row>
    <row r="1495" spans="1:19" ht="15" customHeight="1" x14ac:dyDescent="0.25">
      <c r="A1495" s="128">
        <v>53459</v>
      </c>
      <c r="B1495" s="65" t="s">
        <v>55</v>
      </c>
      <c r="C1495" s="65" t="s">
        <v>72</v>
      </c>
      <c r="D1495" s="66">
        <v>46305</v>
      </c>
      <c r="E1495" s="67">
        <v>0.14000000000000001</v>
      </c>
      <c r="F1495" s="65" t="s">
        <v>285</v>
      </c>
      <c r="G1495" s="66">
        <v>46305</v>
      </c>
      <c r="H1495" s="129">
        <v>40521236</v>
      </c>
      <c r="I1495" s="129">
        <v>10</v>
      </c>
      <c r="J1495" s="65" t="s">
        <v>1913</v>
      </c>
      <c r="K1495" s="65" t="s">
        <v>997</v>
      </c>
      <c r="L1495" s="66">
        <v>46305</v>
      </c>
      <c r="M1495" s="65" t="s">
        <v>315</v>
      </c>
      <c r="N1495" s="129">
        <v>3003826</v>
      </c>
      <c r="O1495" s="65" t="s">
        <v>289</v>
      </c>
      <c r="P1495" s="66">
        <v>46305</v>
      </c>
      <c r="Q1495" s="31">
        <f t="shared" si="46"/>
        <v>831</v>
      </c>
      <c r="R1495" s="31">
        <f t="shared" si="47"/>
        <v>840</v>
      </c>
      <c r="S1495" s="29">
        <f>IF($Q1495&lt;Parâmetros!$E$19,$G1495-1,$G1495)</f>
        <v>46305</v>
      </c>
    </row>
    <row r="1496" spans="1:19" ht="15" customHeight="1" x14ac:dyDescent="0.25">
      <c r="A1496" s="128">
        <v>53459</v>
      </c>
      <c r="B1496" s="65" t="s">
        <v>55</v>
      </c>
      <c r="C1496" s="65" t="s">
        <v>72</v>
      </c>
      <c r="D1496" s="66">
        <v>46305</v>
      </c>
      <c r="E1496" s="67">
        <v>0.2</v>
      </c>
      <c r="F1496" s="65" t="s">
        <v>285</v>
      </c>
      <c r="G1496" s="66">
        <v>46305</v>
      </c>
      <c r="H1496" s="129">
        <v>40521237</v>
      </c>
      <c r="I1496" s="129">
        <v>10</v>
      </c>
      <c r="J1496" s="65" t="s">
        <v>1914</v>
      </c>
      <c r="K1496" s="65" t="s">
        <v>1915</v>
      </c>
      <c r="L1496" s="66">
        <v>46305</v>
      </c>
      <c r="M1496" s="65" t="s">
        <v>315</v>
      </c>
      <c r="N1496" s="129">
        <v>3003233</v>
      </c>
      <c r="O1496" s="65" t="s">
        <v>289</v>
      </c>
      <c r="P1496" s="66">
        <v>46305</v>
      </c>
      <c r="Q1496" s="31">
        <f t="shared" si="46"/>
        <v>840</v>
      </c>
      <c r="R1496" s="31">
        <f t="shared" si="47"/>
        <v>852</v>
      </c>
      <c r="S1496" s="29">
        <f>IF($Q1496&lt;Parâmetros!$E$19,$G1496-1,$G1496)</f>
        <v>46305</v>
      </c>
    </row>
    <row r="1497" spans="1:19" ht="15" customHeight="1" x14ac:dyDescent="0.25">
      <c r="A1497" s="128">
        <v>53459</v>
      </c>
      <c r="B1497" s="65" t="s">
        <v>55</v>
      </c>
      <c r="C1497" s="65" t="s">
        <v>72</v>
      </c>
      <c r="D1497" s="66">
        <v>46305</v>
      </c>
      <c r="E1497" s="67">
        <v>0.3</v>
      </c>
      <c r="F1497" s="65" t="s">
        <v>285</v>
      </c>
      <c r="G1497" s="66">
        <v>46305</v>
      </c>
      <c r="H1497" s="129">
        <v>40521238</v>
      </c>
      <c r="I1497" s="129">
        <v>10</v>
      </c>
      <c r="J1497" s="65" t="s">
        <v>1916</v>
      </c>
      <c r="K1497" s="65" t="s">
        <v>1917</v>
      </c>
      <c r="L1497" s="66">
        <v>46305</v>
      </c>
      <c r="M1497" s="65" t="s">
        <v>315</v>
      </c>
      <c r="N1497" s="129">
        <v>3003234</v>
      </c>
      <c r="O1497" s="65" t="s">
        <v>289</v>
      </c>
      <c r="P1497" s="66">
        <v>46305</v>
      </c>
      <c r="Q1497" s="31">
        <f t="shared" si="46"/>
        <v>852</v>
      </c>
      <c r="R1497" s="31">
        <f t="shared" si="47"/>
        <v>871</v>
      </c>
      <c r="S1497" s="29">
        <f>IF($Q1497&lt;Parâmetros!$E$19,$G1497-1,$G1497)</f>
        <v>46305</v>
      </c>
    </row>
    <row r="1498" spans="1:19" ht="15" customHeight="1" x14ac:dyDescent="0.25">
      <c r="A1498" s="128">
        <v>53459</v>
      </c>
      <c r="B1498" s="65" t="s">
        <v>55</v>
      </c>
      <c r="C1498" s="65" t="s">
        <v>72</v>
      </c>
      <c r="D1498" s="66">
        <v>46305</v>
      </c>
      <c r="E1498" s="67">
        <v>0.22</v>
      </c>
      <c r="F1498" s="65" t="s">
        <v>285</v>
      </c>
      <c r="G1498" s="66">
        <v>46305</v>
      </c>
      <c r="H1498" s="129">
        <v>40521239</v>
      </c>
      <c r="I1498" s="129">
        <v>10</v>
      </c>
      <c r="J1498" s="65" t="s">
        <v>1918</v>
      </c>
      <c r="K1498" s="65" t="s">
        <v>1919</v>
      </c>
      <c r="L1498" s="66">
        <v>46305</v>
      </c>
      <c r="M1498" s="65" t="s">
        <v>315</v>
      </c>
      <c r="N1498" s="129">
        <v>3003114</v>
      </c>
      <c r="O1498" s="65" t="s">
        <v>289</v>
      </c>
      <c r="P1498" s="66">
        <v>46305</v>
      </c>
      <c r="Q1498" s="31">
        <f t="shared" si="46"/>
        <v>871</v>
      </c>
      <c r="R1498" s="31">
        <f t="shared" si="47"/>
        <v>884</v>
      </c>
      <c r="S1498" s="29">
        <f>IF($Q1498&lt;Parâmetros!$E$19,$G1498-1,$G1498)</f>
        <v>46305</v>
      </c>
    </row>
    <row r="1499" spans="1:19" ht="15" customHeight="1" x14ac:dyDescent="0.25">
      <c r="A1499" s="128">
        <v>53459</v>
      </c>
      <c r="B1499" s="65" t="s">
        <v>55</v>
      </c>
      <c r="C1499" s="65" t="s">
        <v>72</v>
      </c>
      <c r="D1499" s="66">
        <v>46305</v>
      </c>
      <c r="E1499" s="67">
        <v>0.22</v>
      </c>
      <c r="F1499" s="65" t="s">
        <v>285</v>
      </c>
      <c r="G1499" s="66">
        <v>46305</v>
      </c>
      <c r="H1499" s="129">
        <v>40521240</v>
      </c>
      <c r="I1499" s="129">
        <v>10</v>
      </c>
      <c r="J1499" s="65" t="s">
        <v>1920</v>
      </c>
      <c r="K1499" s="65" t="s">
        <v>1921</v>
      </c>
      <c r="L1499" s="66">
        <v>46305</v>
      </c>
      <c r="M1499" s="65" t="s">
        <v>315</v>
      </c>
      <c r="N1499" s="129">
        <v>3003960</v>
      </c>
      <c r="O1499" s="65" t="s">
        <v>289</v>
      </c>
      <c r="P1499" s="66">
        <v>46305</v>
      </c>
      <c r="Q1499" s="31">
        <f t="shared" si="46"/>
        <v>884</v>
      </c>
      <c r="R1499" s="31">
        <f t="shared" si="47"/>
        <v>897</v>
      </c>
      <c r="S1499" s="29">
        <f>IF($Q1499&lt;Parâmetros!$E$19,$G1499-1,$G1499)</f>
        <v>46305</v>
      </c>
    </row>
    <row r="1500" spans="1:19" ht="15" customHeight="1" x14ac:dyDescent="0.25">
      <c r="A1500" s="128">
        <v>53459</v>
      </c>
      <c r="B1500" s="65" t="s">
        <v>55</v>
      </c>
      <c r="C1500" s="65" t="s">
        <v>72</v>
      </c>
      <c r="D1500" s="66">
        <v>46305</v>
      </c>
      <c r="E1500" s="67">
        <v>0.17</v>
      </c>
      <c r="F1500" s="65" t="s">
        <v>285</v>
      </c>
      <c r="G1500" s="66">
        <v>46305</v>
      </c>
      <c r="H1500" s="129">
        <v>40521241</v>
      </c>
      <c r="I1500" s="129">
        <v>10</v>
      </c>
      <c r="J1500" s="65" t="s">
        <v>1922</v>
      </c>
      <c r="K1500" s="65" t="s">
        <v>1923</v>
      </c>
      <c r="L1500" s="66">
        <v>46305</v>
      </c>
      <c r="M1500" s="65" t="s">
        <v>315</v>
      </c>
      <c r="N1500" s="129">
        <v>3003090</v>
      </c>
      <c r="O1500" s="65" t="s">
        <v>289</v>
      </c>
      <c r="P1500" s="66">
        <v>46305</v>
      </c>
      <c r="Q1500" s="31">
        <f t="shared" si="46"/>
        <v>897</v>
      </c>
      <c r="R1500" s="31">
        <f t="shared" si="47"/>
        <v>908</v>
      </c>
      <c r="S1500" s="29">
        <f>IF($Q1500&lt;Parâmetros!$E$19,$G1500-1,$G1500)</f>
        <v>46305</v>
      </c>
    </row>
    <row r="1501" spans="1:19" ht="15" customHeight="1" x14ac:dyDescent="0.25">
      <c r="A1501" s="128">
        <v>53459</v>
      </c>
      <c r="B1501" s="65" t="s">
        <v>55</v>
      </c>
      <c r="C1501" s="65" t="s">
        <v>72</v>
      </c>
      <c r="D1501" s="66">
        <v>46305</v>
      </c>
      <c r="E1501" s="67">
        <v>0.19</v>
      </c>
      <c r="F1501" s="65" t="s">
        <v>285</v>
      </c>
      <c r="G1501" s="66">
        <v>46305</v>
      </c>
      <c r="H1501" s="129">
        <v>40521255</v>
      </c>
      <c r="I1501" s="129">
        <v>10</v>
      </c>
      <c r="J1501" s="65" t="s">
        <v>1924</v>
      </c>
      <c r="K1501" s="65" t="s">
        <v>1925</v>
      </c>
      <c r="L1501" s="66">
        <v>46305</v>
      </c>
      <c r="M1501" s="65" t="s">
        <v>315</v>
      </c>
      <c r="N1501" s="129">
        <v>3005178</v>
      </c>
      <c r="O1501" s="65" t="s">
        <v>289</v>
      </c>
      <c r="P1501" s="66">
        <v>46305</v>
      </c>
      <c r="Q1501" s="31">
        <f t="shared" si="46"/>
        <v>908</v>
      </c>
      <c r="R1501" s="31">
        <f t="shared" si="47"/>
        <v>919</v>
      </c>
      <c r="S1501" s="29">
        <f>IF($Q1501&lt;Parâmetros!$E$19,$G1501-1,$G1501)</f>
        <v>46305</v>
      </c>
    </row>
    <row r="1502" spans="1:19" ht="15" customHeight="1" x14ac:dyDescent="0.25">
      <c r="A1502" s="128">
        <v>53459</v>
      </c>
      <c r="B1502" s="65" t="s">
        <v>55</v>
      </c>
      <c r="C1502" s="65" t="s">
        <v>72</v>
      </c>
      <c r="D1502" s="66">
        <v>46306</v>
      </c>
      <c r="E1502" s="67">
        <v>0.26</v>
      </c>
      <c r="F1502" s="65" t="s">
        <v>285</v>
      </c>
      <c r="G1502" s="66">
        <v>46306</v>
      </c>
      <c r="H1502" s="129">
        <v>40521257</v>
      </c>
      <c r="I1502" s="129">
        <v>10</v>
      </c>
      <c r="J1502" s="65" t="s">
        <v>308</v>
      </c>
      <c r="K1502" s="65" t="s">
        <v>1926</v>
      </c>
      <c r="L1502" s="66">
        <v>46306</v>
      </c>
      <c r="M1502" s="65" t="s">
        <v>315</v>
      </c>
      <c r="N1502" s="129">
        <v>3002772</v>
      </c>
      <c r="O1502" s="65" t="s">
        <v>289</v>
      </c>
      <c r="P1502" s="66">
        <v>46306</v>
      </c>
      <c r="Q1502" s="31">
        <f t="shared" si="46"/>
        <v>440</v>
      </c>
      <c r="R1502" s="31">
        <f t="shared" si="47"/>
        <v>455</v>
      </c>
      <c r="S1502" s="29">
        <f>IF($Q1502&lt;Parâmetros!$E$19,$G1502-1,$G1502)</f>
        <v>46306</v>
      </c>
    </row>
    <row r="1503" spans="1:19" ht="15" customHeight="1" x14ac:dyDescent="0.25">
      <c r="A1503" s="128">
        <v>53459</v>
      </c>
      <c r="B1503" s="65" t="s">
        <v>55</v>
      </c>
      <c r="C1503" s="65" t="s">
        <v>72</v>
      </c>
      <c r="D1503" s="66">
        <v>46306</v>
      </c>
      <c r="E1503" s="67">
        <v>0.27</v>
      </c>
      <c r="F1503" s="65" t="s">
        <v>285</v>
      </c>
      <c r="G1503" s="66">
        <v>46306</v>
      </c>
      <c r="H1503" s="129">
        <v>40521258</v>
      </c>
      <c r="I1503" s="129">
        <v>10</v>
      </c>
      <c r="J1503" s="65" t="s">
        <v>1927</v>
      </c>
      <c r="K1503" s="65" t="s">
        <v>1928</v>
      </c>
      <c r="L1503" s="66">
        <v>46306</v>
      </c>
      <c r="M1503" s="65" t="s">
        <v>315</v>
      </c>
      <c r="N1503" s="129">
        <v>3002773</v>
      </c>
      <c r="O1503" s="65" t="s">
        <v>289</v>
      </c>
      <c r="P1503" s="66">
        <v>46306</v>
      </c>
      <c r="Q1503" s="31">
        <f t="shared" si="46"/>
        <v>456</v>
      </c>
      <c r="R1503" s="31">
        <f t="shared" si="47"/>
        <v>472</v>
      </c>
      <c r="S1503" s="29">
        <f>IF($Q1503&lt;Parâmetros!$E$19,$G1503-1,$G1503)</f>
        <v>46306</v>
      </c>
    </row>
    <row r="1504" spans="1:19" ht="15" customHeight="1" x14ac:dyDescent="0.25">
      <c r="A1504" s="128">
        <v>53459</v>
      </c>
      <c r="B1504" s="65" t="s">
        <v>55</v>
      </c>
      <c r="C1504" s="65" t="s">
        <v>72</v>
      </c>
      <c r="D1504" s="66">
        <v>46306</v>
      </c>
      <c r="E1504" s="67">
        <v>0.55000000000000004</v>
      </c>
      <c r="F1504" s="65" t="s">
        <v>285</v>
      </c>
      <c r="G1504" s="66">
        <v>46306</v>
      </c>
      <c r="H1504" s="129">
        <v>40521259</v>
      </c>
      <c r="I1504" s="129">
        <v>10</v>
      </c>
      <c r="J1504" s="65" t="s">
        <v>1929</v>
      </c>
      <c r="K1504" s="65" t="s">
        <v>1930</v>
      </c>
      <c r="L1504" s="66">
        <v>46306</v>
      </c>
      <c r="M1504" s="65" t="s">
        <v>315</v>
      </c>
      <c r="N1504" s="129">
        <v>3002779</v>
      </c>
      <c r="O1504" s="65" t="s">
        <v>289</v>
      </c>
      <c r="P1504" s="66">
        <v>46306</v>
      </c>
      <c r="Q1504" s="31">
        <f t="shared" si="46"/>
        <v>472</v>
      </c>
      <c r="R1504" s="31">
        <f t="shared" si="47"/>
        <v>505</v>
      </c>
      <c r="S1504" s="29">
        <f>IF($Q1504&lt;Parâmetros!$E$19,$G1504-1,$G1504)</f>
        <v>46306</v>
      </c>
    </row>
    <row r="1505" spans="1:19" ht="15" customHeight="1" x14ac:dyDescent="0.25">
      <c r="A1505" s="128">
        <v>53459</v>
      </c>
      <c r="B1505" s="65" t="s">
        <v>55</v>
      </c>
      <c r="C1505" s="65" t="s">
        <v>72</v>
      </c>
      <c r="D1505" s="66">
        <v>46306</v>
      </c>
      <c r="E1505" s="67">
        <v>0.56999999999999995</v>
      </c>
      <c r="F1505" s="65" t="s">
        <v>285</v>
      </c>
      <c r="G1505" s="66">
        <v>46306</v>
      </c>
      <c r="H1505" s="129">
        <v>40521260</v>
      </c>
      <c r="I1505" s="129">
        <v>10</v>
      </c>
      <c r="J1505" s="65" t="s">
        <v>1931</v>
      </c>
      <c r="K1505" s="65" t="s">
        <v>1932</v>
      </c>
      <c r="L1505" s="66">
        <v>46306</v>
      </c>
      <c r="M1505" s="65" t="s">
        <v>315</v>
      </c>
      <c r="N1505" s="129">
        <v>3002876</v>
      </c>
      <c r="O1505" s="65" t="s">
        <v>289</v>
      </c>
      <c r="P1505" s="66">
        <v>46306</v>
      </c>
      <c r="Q1505" s="31">
        <f t="shared" si="46"/>
        <v>506</v>
      </c>
      <c r="R1505" s="31">
        <f t="shared" si="47"/>
        <v>540</v>
      </c>
      <c r="S1505" s="29">
        <f>IF($Q1505&lt;Parâmetros!$E$19,$G1505-1,$G1505)</f>
        <v>46306</v>
      </c>
    </row>
    <row r="1506" spans="1:19" ht="15" customHeight="1" x14ac:dyDescent="0.25">
      <c r="A1506" s="128">
        <v>53459</v>
      </c>
      <c r="B1506" s="65" t="s">
        <v>55</v>
      </c>
      <c r="C1506" s="65" t="s">
        <v>72</v>
      </c>
      <c r="D1506" s="66">
        <v>46306</v>
      </c>
      <c r="E1506" s="67">
        <v>0.21</v>
      </c>
      <c r="F1506" s="65" t="s">
        <v>285</v>
      </c>
      <c r="G1506" s="66">
        <v>46306</v>
      </c>
      <c r="H1506" s="129">
        <v>40521261</v>
      </c>
      <c r="I1506" s="129">
        <v>10</v>
      </c>
      <c r="J1506" s="65" t="s">
        <v>1933</v>
      </c>
      <c r="K1506" s="65" t="s">
        <v>1934</v>
      </c>
      <c r="L1506" s="66">
        <v>46306</v>
      </c>
      <c r="M1506" s="65" t="s">
        <v>315</v>
      </c>
      <c r="N1506" s="129">
        <v>3004445</v>
      </c>
      <c r="O1506" s="65" t="s">
        <v>289</v>
      </c>
      <c r="P1506" s="66">
        <v>46306</v>
      </c>
      <c r="Q1506" s="31">
        <f t="shared" si="46"/>
        <v>540</v>
      </c>
      <c r="R1506" s="31">
        <f t="shared" si="47"/>
        <v>553</v>
      </c>
      <c r="S1506" s="29">
        <f>IF($Q1506&lt;Parâmetros!$E$19,$G1506-1,$G1506)</f>
        <v>46306</v>
      </c>
    </row>
    <row r="1507" spans="1:19" ht="15" customHeight="1" x14ac:dyDescent="0.25">
      <c r="A1507" s="128">
        <v>53459</v>
      </c>
      <c r="B1507" s="65" t="s">
        <v>55</v>
      </c>
      <c r="C1507" s="65" t="s">
        <v>72</v>
      </c>
      <c r="D1507" s="66">
        <v>46306</v>
      </c>
      <c r="E1507" s="67">
        <v>0.47</v>
      </c>
      <c r="F1507" s="65" t="s">
        <v>285</v>
      </c>
      <c r="G1507" s="66">
        <v>46306</v>
      </c>
      <c r="H1507" s="129">
        <v>40521262</v>
      </c>
      <c r="I1507" s="129">
        <v>10</v>
      </c>
      <c r="J1507" s="65" t="s">
        <v>1935</v>
      </c>
      <c r="K1507" s="65" t="s">
        <v>1936</v>
      </c>
      <c r="L1507" s="66">
        <v>46306</v>
      </c>
      <c r="M1507" s="65" t="s">
        <v>315</v>
      </c>
      <c r="N1507" s="129">
        <v>3002810</v>
      </c>
      <c r="O1507" s="65" t="s">
        <v>289</v>
      </c>
      <c r="P1507" s="66">
        <v>46306</v>
      </c>
      <c r="Q1507" s="31">
        <f t="shared" si="46"/>
        <v>553</v>
      </c>
      <c r="R1507" s="31">
        <f t="shared" si="47"/>
        <v>581</v>
      </c>
      <c r="S1507" s="29">
        <f>IF($Q1507&lt;Parâmetros!$E$19,$G1507-1,$G1507)</f>
        <v>46306</v>
      </c>
    </row>
    <row r="1508" spans="1:19" ht="15" customHeight="1" x14ac:dyDescent="0.25">
      <c r="A1508" s="128">
        <v>53459</v>
      </c>
      <c r="B1508" s="65" t="s">
        <v>55</v>
      </c>
      <c r="C1508" s="65" t="s">
        <v>72</v>
      </c>
      <c r="D1508" s="66">
        <v>46306</v>
      </c>
      <c r="E1508" s="67">
        <v>0.3</v>
      </c>
      <c r="F1508" s="65" t="s">
        <v>285</v>
      </c>
      <c r="G1508" s="66">
        <v>46306</v>
      </c>
      <c r="H1508" s="129">
        <v>40521263</v>
      </c>
      <c r="I1508" s="129">
        <v>10</v>
      </c>
      <c r="J1508" s="65" t="s">
        <v>1937</v>
      </c>
      <c r="K1508" s="65" t="s">
        <v>1938</v>
      </c>
      <c r="L1508" s="66">
        <v>46306</v>
      </c>
      <c r="M1508" s="65" t="s">
        <v>315</v>
      </c>
      <c r="N1508" s="129">
        <v>3006141</v>
      </c>
      <c r="O1508" s="65" t="s">
        <v>289</v>
      </c>
      <c r="P1508" s="66">
        <v>46306</v>
      </c>
      <c r="Q1508" s="31">
        <f t="shared" si="46"/>
        <v>582</v>
      </c>
      <c r="R1508" s="31">
        <f t="shared" si="47"/>
        <v>600</v>
      </c>
      <c r="S1508" s="29">
        <f>IF($Q1508&lt;Parâmetros!$E$19,$G1508-1,$G1508)</f>
        <v>46306</v>
      </c>
    </row>
    <row r="1509" spans="1:19" ht="15" customHeight="1" x14ac:dyDescent="0.25">
      <c r="A1509" s="128">
        <v>53459</v>
      </c>
      <c r="B1509" s="65" t="s">
        <v>55</v>
      </c>
      <c r="C1509" s="65" t="s">
        <v>72</v>
      </c>
      <c r="D1509" s="66">
        <v>46306</v>
      </c>
      <c r="E1509" s="67">
        <v>0.57999999999999996</v>
      </c>
      <c r="F1509" s="65" t="s">
        <v>285</v>
      </c>
      <c r="G1509" s="66">
        <v>46306</v>
      </c>
      <c r="H1509" s="129">
        <v>40521264</v>
      </c>
      <c r="I1509" s="129">
        <v>10</v>
      </c>
      <c r="J1509" s="65" t="s">
        <v>1939</v>
      </c>
      <c r="K1509" s="65" t="s">
        <v>1940</v>
      </c>
      <c r="L1509" s="66">
        <v>46306</v>
      </c>
      <c r="M1509" s="65" t="s">
        <v>315</v>
      </c>
      <c r="N1509" s="129">
        <v>3002744</v>
      </c>
      <c r="O1509" s="65" t="s">
        <v>289</v>
      </c>
      <c r="P1509" s="66">
        <v>46306</v>
      </c>
      <c r="Q1509" s="31">
        <f t="shared" si="46"/>
        <v>600</v>
      </c>
      <c r="R1509" s="31">
        <f t="shared" si="47"/>
        <v>634</v>
      </c>
      <c r="S1509" s="29">
        <f>IF($Q1509&lt;Parâmetros!$E$19,$G1509-1,$G1509)</f>
        <v>46306</v>
      </c>
    </row>
    <row r="1510" spans="1:19" ht="15" customHeight="1" x14ac:dyDescent="0.25">
      <c r="A1510" s="128">
        <v>53459</v>
      </c>
      <c r="B1510" s="65" t="s">
        <v>55</v>
      </c>
      <c r="C1510" s="65" t="s">
        <v>72</v>
      </c>
      <c r="D1510" s="66">
        <v>46306</v>
      </c>
      <c r="E1510" s="67">
        <v>0.32</v>
      </c>
      <c r="F1510" s="65" t="s">
        <v>285</v>
      </c>
      <c r="G1510" s="66">
        <v>46306</v>
      </c>
      <c r="H1510" s="129">
        <v>40521283</v>
      </c>
      <c r="I1510" s="129">
        <v>10</v>
      </c>
      <c r="J1510" s="65" t="s">
        <v>1941</v>
      </c>
      <c r="K1510" s="65" t="s">
        <v>1942</v>
      </c>
      <c r="L1510" s="66">
        <v>46306</v>
      </c>
      <c r="M1510" s="65" t="s">
        <v>315</v>
      </c>
      <c r="N1510" s="129">
        <v>3005530</v>
      </c>
      <c r="O1510" s="65" t="s">
        <v>289</v>
      </c>
      <c r="P1510" s="66">
        <v>46306</v>
      </c>
      <c r="Q1510" s="31">
        <f t="shared" si="46"/>
        <v>635</v>
      </c>
      <c r="R1510" s="31">
        <f t="shared" si="47"/>
        <v>654</v>
      </c>
      <c r="S1510" s="29">
        <f>IF($Q1510&lt;Parâmetros!$E$19,$G1510-1,$G1510)</f>
        <v>46306</v>
      </c>
    </row>
    <row r="1511" spans="1:19" ht="15" customHeight="1" x14ac:dyDescent="0.25">
      <c r="A1511" s="128">
        <v>53459</v>
      </c>
      <c r="B1511" s="65" t="s">
        <v>55</v>
      </c>
      <c r="C1511" s="65" t="s">
        <v>72</v>
      </c>
      <c r="D1511" s="66">
        <v>46306</v>
      </c>
      <c r="E1511" s="67">
        <v>0.13</v>
      </c>
      <c r="F1511" s="65" t="s">
        <v>285</v>
      </c>
      <c r="G1511" s="66">
        <v>46306</v>
      </c>
      <c r="H1511" s="129">
        <v>40521285</v>
      </c>
      <c r="I1511" s="129">
        <v>10</v>
      </c>
      <c r="J1511" s="65" t="s">
        <v>1943</v>
      </c>
      <c r="K1511" s="65" t="s">
        <v>1944</v>
      </c>
      <c r="L1511" s="66">
        <v>46306</v>
      </c>
      <c r="M1511" s="65" t="s">
        <v>315</v>
      </c>
      <c r="N1511" s="65" t="s">
        <v>793</v>
      </c>
      <c r="O1511" s="65" t="s">
        <v>289</v>
      </c>
      <c r="P1511" s="66">
        <v>46306</v>
      </c>
      <c r="Q1511" s="31">
        <f t="shared" si="46"/>
        <v>655</v>
      </c>
      <c r="R1511" s="31">
        <f t="shared" si="47"/>
        <v>663</v>
      </c>
      <c r="S1511" s="29">
        <f>IF($Q1511&lt;Parâmetros!$E$19,$G1511-1,$G1511)</f>
        <v>46306</v>
      </c>
    </row>
    <row r="1512" spans="1:19" ht="15" customHeight="1" x14ac:dyDescent="0.25">
      <c r="A1512" s="128">
        <v>53459</v>
      </c>
      <c r="B1512" s="65" t="s">
        <v>55</v>
      </c>
      <c r="C1512" s="65" t="s">
        <v>72</v>
      </c>
      <c r="D1512" s="66">
        <v>46306</v>
      </c>
      <c r="E1512" s="67">
        <v>0.16</v>
      </c>
      <c r="F1512" s="65" t="s">
        <v>285</v>
      </c>
      <c r="G1512" s="66">
        <v>46306</v>
      </c>
      <c r="H1512" s="129">
        <v>40521286</v>
      </c>
      <c r="I1512" s="129">
        <v>10</v>
      </c>
      <c r="J1512" s="65" t="s">
        <v>1945</v>
      </c>
      <c r="K1512" s="65" t="s">
        <v>1946</v>
      </c>
      <c r="L1512" s="66">
        <v>46306</v>
      </c>
      <c r="M1512" s="65" t="s">
        <v>315</v>
      </c>
      <c r="N1512" s="129">
        <v>3002688</v>
      </c>
      <c r="O1512" s="65" t="s">
        <v>289</v>
      </c>
      <c r="P1512" s="66">
        <v>46306</v>
      </c>
      <c r="Q1512" s="31">
        <f t="shared" si="46"/>
        <v>663</v>
      </c>
      <c r="R1512" s="31">
        <f t="shared" si="47"/>
        <v>672</v>
      </c>
      <c r="S1512" s="29">
        <f>IF($Q1512&lt;Parâmetros!$E$19,$G1512-1,$G1512)</f>
        <v>46306</v>
      </c>
    </row>
    <row r="1513" spans="1:19" ht="15" customHeight="1" x14ac:dyDescent="0.25">
      <c r="A1513" s="128">
        <v>53459</v>
      </c>
      <c r="B1513" s="65" t="s">
        <v>55</v>
      </c>
      <c r="C1513" s="65" t="s">
        <v>72</v>
      </c>
      <c r="D1513" s="66">
        <v>46306</v>
      </c>
      <c r="E1513" s="67">
        <v>0.16</v>
      </c>
      <c r="F1513" s="65" t="s">
        <v>285</v>
      </c>
      <c r="G1513" s="66">
        <v>46306</v>
      </c>
      <c r="H1513" s="129">
        <v>40521287</v>
      </c>
      <c r="I1513" s="129">
        <v>10</v>
      </c>
      <c r="J1513" s="65" t="s">
        <v>1947</v>
      </c>
      <c r="K1513" s="65" t="s">
        <v>1948</v>
      </c>
      <c r="L1513" s="66">
        <v>46306</v>
      </c>
      <c r="M1513" s="65" t="s">
        <v>315</v>
      </c>
      <c r="N1513" s="129">
        <v>3004776</v>
      </c>
      <c r="O1513" s="65" t="s">
        <v>289</v>
      </c>
      <c r="P1513" s="66">
        <v>46306</v>
      </c>
      <c r="Q1513" s="31">
        <f t="shared" si="46"/>
        <v>673</v>
      </c>
      <c r="R1513" s="31">
        <f t="shared" si="47"/>
        <v>683</v>
      </c>
      <c r="S1513" s="29">
        <f>IF($Q1513&lt;Parâmetros!$E$19,$G1513-1,$G1513)</f>
        <v>46306</v>
      </c>
    </row>
    <row r="1514" spans="1:19" ht="15" customHeight="1" x14ac:dyDescent="0.25">
      <c r="A1514" s="128">
        <v>53459</v>
      </c>
      <c r="B1514" s="65" t="s">
        <v>55</v>
      </c>
      <c r="C1514" s="65" t="s">
        <v>72</v>
      </c>
      <c r="D1514" s="66">
        <v>46306</v>
      </c>
      <c r="E1514" s="67">
        <v>0.2</v>
      </c>
      <c r="F1514" s="65" t="s">
        <v>285</v>
      </c>
      <c r="G1514" s="66">
        <v>46306</v>
      </c>
      <c r="H1514" s="129">
        <v>40521288</v>
      </c>
      <c r="I1514" s="129">
        <v>10</v>
      </c>
      <c r="J1514" s="65" t="s">
        <v>1949</v>
      </c>
      <c r="K1514" s="65" t="s">
        <v>1950</v>
      </c>
      <c r="L1514" s="66">
        <v>46306</v>
      </c>
      <c r="M1514" s="65" t="s">
        <v>315</v>
      </c>
      <c r="N1514" s="129">
        <v>3002849</v>
      </c>
      <c r="O1514" s="65" t="s">
        <v>289</v>
      </c>
      <c r="P1514" s="66">
        <v>46306</v>
      </c>
      <c r="Q1514" s="31">
        <f t="shared" si="46"/>
        <v>683</v>
      </c>
      <c r="R1514" s="31">
        <f t="shared" si="47"/>
        <v>695</v>
      </c>
      <c r="S1514" s="29">
        <f>IF($Q1514&lt;Parâmetros!$E$19,$G1514-1,$G1514)</f>
        <v>46306</v>
      </c>
    </row>
    <row r="1515" spans="1:19" ht="15" customHeight="1" x14ac:dyDescent="0.25">
      <c r="A1515" s="128">
        <v>53459</v>
      </c>
      <c r="B1515" s="65" t="s">
        <v>55</v>
      </c>
      <c r="C1515" s="65" t="s">
        <v>72</v>
      </c>
      <c r="D1515" s="66">
        <v>46306</v>
      </c>
      <c r="E1515" s="67">
        <v>0.22</v>
      </c>
      <c r="F1515" s="65" t="s">
        <v>285</v>
      </c>
      <c r="G1515" s="66">
        <v>46306</v>
      </c>
      <c r="H1515" s="129">
        <v>40521289</v>
      </c>
      <c r="I1515" s="129">
        <v>10</v>
      </c>
      <c r="J1515" s="65" t="s">
        <v>1951</v>
      </c>
      <c r="K1515" s="65" t="s">
        <v>1952</v>
      </c>
      <c r="L1515" s="66">
        <v>46306</v>
      </c>
      <c r="M1515" s="65" t="s">
        <v>315</v>
      </c>
      <c r="N1515" s="129">
        <v>3006424</v>
      </c>
      <c r="O1515" s="65" t="s">
        <v>289</v>
      </c>
      <c r="P1515" s="66">
        <v>46306</v>
      </c>
      <c r="Q1515" s="31">
        <f t="shared" si="46"/>
        <v>766</v>
      </c>
      <c r="R1515" s="31">
        <f t="shared" si="47"/>
        <v>779</v>
      </c>
      <c r="S1515" s="29">
        <f>IF($Q1515&lt;Parâmetros!$E$19,$G1515-1,$G1515)</f>
        <v>46306</v>
      </c>
    </row>
    <row r="1516" spans="1:19" ht="15" customHeight="1" x14ac:dyDescent="0.25">
      <c r="A1516" s="128">
        <v>53459</v>
      </c>
      <c r="B1516" s="65" t="s">
        <v>55</v>
      </c>
      <c r="C1516" s="65" t="s">
        <v>72</v>
      </c>
      <c r="D1516" s="66">
        <v>46306</v>
      </c>
      <c r="E1516" s="67">
        <v>0.35</v>
      </c>
      <c r="F1516" s="65" t="s">
        <v>285</v>
      </c>
      <c r="G1516" s="66">
        <v>46306</v>
      </c>
      <c r="H1516" s="129">
        <v>40521290</v>
      </c>
      <c r="I1516" s="129">
        <v>10</v>
      </c>
      <c r="J1516" s="65" t="s">
        <v>1953</v>
      </c>
      <c r="K1516" s="65" t="s">
        <v>1954</v>
      </c>
      <c r="L1516" s="66">
        <v>46306</v>
      </c>
      <c r="M1516" s="65" t="s">
        <v>315</v>
      </c>
      <c r="N1516" s="129">
        <v>3002682</v>
      </c>
      <c r="O1516" s="65" t="s">
        <v>289</v>
      </c>
      <c r="P1516" s="66">
        <v>46306</v>
      </c>
      <c r="Q1516" s="31">
        <f t="shared" si="46"/>
        <v>780</v>
      </c>
      <c r="R1516" s="31">
        <f t="shared" si="47"/>
        <v>801</v>
      </c>
      <c r="S1516" s="29">
        <f>IF($Q1516&lt;Parâmetros!$E$19,$G1516-1,$G1516)</f>
        <v>46306</v>
      </c>
    </row>
    <row r="1517" spans="1:19" ht="15" customHeight="1" x14ac:dyDescent="0.25">
      <c r="A1517" s="128">
        <v>53459</v>
      </c>
      <c r="B1517" s="65" t="s">
        <v>55</v>
      </c>
      <c r="C1517" s="65" t="s">
        <v>72</v>
      </c>
      <c r="D1517" s="66">
        <v>46306</v>
      </c>
      <c r="E1517" s="67">
        <v>0.55000000000000004</v>
      </c>
      <c r="F1517" s="65" t="s">
        <v>285</v>
      </c>
      <c r="G1517" s="66">
        <v>46306</v>
      </c>
      <c r="H1517" s="129">
        <v>40521850</v>
      </c>
      <c r="I1517" s="129">
        <v>10</v>
      </c>
      <c r="J1517" s="65" t="s">
        <v>1955</v>
      </c>
      <c r="K1517" s="65" t="s">
        <v>1956</v>
      </c>
      <c r="L1517" s="66">
        <v>46306</v>
      </c>
      <c r="M1517" s="65" t="s">
        <v>287</v>
      </c>
      <c r="N1517" s="65" t="s">
        <v>793</v>
      </c>
      <c r="O1517" s="65" t="s">
        <v>289</v>
      </c>
      <c r="P1517" s="66">
        <v>46306</v>
      </c>
      <c r="Q1517" s="31">
        <f t="shared" si="46"/>
        <v>801</v>
      </c>
      <c r="R1517" s="31">
        <f t="shared" si="47"/>
        <v>834</v>
      </c>
      <c r="S1517" s="29">
        <f>IF($Q1517&lt;Parâmetros!$E$19,$G1517-1,$G1517)</f>
        <v>46306</v>
      </c>
    </row>
    <row r="1518" spans="1:19" ht="15" customHeight="1" x14ac:dyDescent="0.25">
      <c r="A1518" s="128">
        <v>53459</v>
      </c>
      <c r="B1518" s="65" t="s">
        <v>55</v>
      </c>
      <c r="C1518" s="65" t="s">
        <v>72</v>
      </c>
      <c r="D1518" s="66">
        <v>46306</v>
      </c>
      <c r="E1518" s="67">
        <v>1.32</v>
      </c>
      <c r="F1518" s="65" t="s">
        <v>285</v>
      </c>
      <c r="G1518" s="66">
        <v>46306</v>
      </c>
      <c r="H1518" s="129">
        <v>40512782</v>
      </c>
      <c r="I1518" s="129">
        <v>30</v>
      </c>
      <c r="J1518" s="65" t="s">
        <v>1957</v>
      </c>
      <c r="K1518" s="65" t="s">
        <v>1958</v>
      </c>
      <c r="L1518" s="66">
        <v>46306</v>
      </c>
      <c r="M1518" s="65" t="s">
        <v>287</v>
      </c>
      <c r="N1518" s="65" t="s">
        <v>793</v>
      </c>
      <c r="O1518" s="65" t="s">
        <v>289</v>
      </c>
      <c r="P1518" s="66">
        <v>46306</v>
      </c>
      <c r="Q1518" s="31">
        <f t="shared" si="46"/>
        <v>835</v>
      </c>
      <c r="R1518" s="31">
        <f t="shared" si="47"/>
        <v>914</v>
      </c>
      <c r="S1518" s="29">
        <f>IF($Q1518&lt;Parâmetros!$E$19,$G1518-1,$G1518)</f>
        <v>46306</v>
      </c>
    </row>
    <row r="1519" spans="1:19" ht="15" customHeight="1" x14ac:dyDescent="0.25">
      <c r="A1519" s="128">
        <v>53459</v>
      </c>
      <c r="B1519" s="65" t="s">
        <v>55</v>
      </c>
      <c r="C1519" s="65" t="s">
        <v>72</v>
      </c>
      <c r="D1519" s="66">
        <v>46308</v>
      </c>
      <c r="E1519" s="67">
        <v>2.38</v>
      </c>
      <c r="F1519" s="65" t="s">
        <v>285</v>
      </c>
      <c r="G1519" s="66">
        <v>46308</v>
      </c>
      <c r="H1519" s="129">
        <v>40523357</v>
      </c>
      <c r="I1519" s="129">
        <v>10</v>
      </c>
      <c r="J1519" s="65" t="s">
        <v>2473</v>
      </c>
      <c r="K1519" s="65" t="s">
        <v>2474</v>
      </c>
      <c r="L1519" s="66">
        <v>46308</v>
      </c>
      <c r="M1519" s="65" t="s">
        <v>287</v>
      </c>
      <c r="N1519" s="65" t="s">
        <v>793</v>
      </c>
      <c r="O1519" s="65" t="s">
        <v>289</v>
      </c>
      <c r="P1519" s="66">
        <v>46308</v>
      </c>
      <c r="Q1519" s="31">
        <f t="shared" si="46"/>
        <v>463</v>
      </c>
      <c r="R1519" s="31">
        <f t="shared" si="47"/>
        <v>606</v>
      </c>
      <c r="S1519" s="29">
        <f>IF($Q1519&lt;Parâmetros!$E$19,$G1519-1,$G1519)</f>
        <v>46308</v>
      </c>
    </row>
    <row r="1520" spans="1:19" ht="15" customHeight="1" x14ac:dyDescent="0.25">
      <c r="A1520" s="128">
        <v>53459</v>
      </c>
      <c r="B1520" s="65" t="s">
        <v>55</v>
      </c>
      <c r="C1520" s="65" t="s">
        <v>72</v>
      </c>
      <c r="D1520" s="66">
        <v>46308</v>
      </c>
      <c r="E1520" s="67">
        <v>2.16</v>
      </c>
      <c r="F1520" s="65" t="s">
        <v>285</v>
      </c>
      <c r="G1520" s="66">
        <v>46308</v>
      </c>
      <c r="H1520" s="129">
        <v>40519065</v>
      </c>
      <c r="I1520" s="129">
        <v>20</v>
      </c>
      <c r="J1520" s="65" t="s">
        <v>2475</v>
      </c>
      <c r="K1520" s="65" t="s">
        <v>2476</v>
      </c>
      <c r="L1520" s="66">
        <v>46308</v>
      </c>
      <c r="M1520" s="65" t="s">
        <v>287</v>
      </c>
      <c r="N1520" s="65" t="s">
        <v>793</v>
      </c>
      <c r="O1520" s="65" t="s">
        <v>289</v>
      </c>
      <c r="P1520" s="66">
        <v>46308</v>
      </c>
      <c r="Q1520" s="31">
        <f t="shared" si="46"/>
        <v>606</v>
      </c>
      <c r="R1520" s="31">
        <f t="shared" si="47"/>
        <v>736</v>
      </c>
      <c r="S1520" s="29">
        <f>IF($Q1520&lt;Parâmetros!$E$19,$G1520-1,$G1520)</f>
        <v>46308</v>
      </c>
    </row>
    <row r="1521" spans="1:19" ht="15" customHeight="1" x14ac:dyDescent="0.25">
      <c r="A1521" s="128">
        <v>53459</v>
      </c>
      <c r="B1521" s="65" t="s">
        <v>55</v>
      </c>
      <c r="C1521" s="65" t="s">
        <v>72</v>
      </c>
      <c r="D1521" s="66">
        <v>46308</v>
      </c>
      <c r="E1521" s="67">
        <v>1.06</v>
      </c>
      <c r="F1521" s="65" t="s">
        <v>285</v>
      </c>
      <c r="G1521" s="66">
        <v>46308</v>
      </c>
      <c r="H1521" s="129">
        <v>40525459</v>
      </c>
      <c r="I1521" s="129">
        <v>10</v>
      </c>
      <c r="J1521" s="65" t="s">
        <v>2594</v>
      </c>
      <c r="K1521" s="65" t="s">
        <v>2595</v>
      </c>
      <c r="L1521" s="66">
        <v>46308</v>
      </c>
      <c r="M1521" s="65" t="s">
        <v>287</v>
      </c>
      <c r="N1521" s="129">
        <v>3009462</v>
      </c>
      <c r="O1521" s="65" t="s">
        <v>289</v>
      </c>
      <c r="P1521" s="66">
        <v>46308</v>
      </c>
      <c r="Q1521" s="31">
        <f t="shared" si="46"/>
        <v>797</v>
      </c>
      <c r="R1521" s="31">
        <f t="shared" si="47"/>
        <v>860</v>
      </c>
      <c r="S1521" s="29">
        <f>IF($Q1521&lt;Parâmetros!$E$19,$G1521-1,$G1521)</f>
        <v>46308</v>
      </c>
    </row>
    <row r="1522" spans="1:19" ht="15" customHeight="1" x14ac:dyDescent="0.25">
      <c r="A1522" s="128">
        <v>53459</v>
      </c>
      <c r="B1522" s="65" t="s">
        <v>55</v>
      </c>
      <c r="C1522" s="65" t="s">
        <v>72</v>
      </c>
      <c r="D1522" s="66">
        <v>46308</v>
      </c>
      <c r="E1522" s="67">
        <v>0.87</v>
      </c>
      <c r="F1522" s="65" t="s">
        <v>285</v>
      </c>
      <c r="G1522" s="66">
        <v>46308</v>
      </c>
      <c r="H1522" s="129">
        <v>40523367</v>
      </c>
      <c r="I1522" s="129">
        <v>10</v>
      </c>
      <c r="J1522" s="65" t="s">
        <v>2596</v>
      </c>
      <c r="K1522" s="65" t="s">
        <v>2597</v>
      </c>
      <c r="L1522" s="66">
        <v>46308</v>
      </c>
      <c r="M1522" s="65" t="s">
        <v>287</v>
      </c>
      <c r="N1522" s="65" t="s">
        <v>793</v>
      </c>
      <c r="O1522" s="65" t="s">
        <v>289</v>
      </c>
      <c r="P1522" s="66">
        <v>46308</v>
      </c>
      <c r="Q1522" s="31">
        <f t="shared" si="46"/>
        <v>861</v>
      </c>
      <c r="R1522" s="31">
        <f t="shared" si="47"/>
        <v>913</v>
      </c>
      <c r="S1522" s="29">
        <f>IF($Q1522&lt;Parâmetros!$E$19,$G1522-1,$G1522)</f>
        <v>46308</v>
      </c>
    </row>
    <row r="1523" spans="1:19" ht="15" customHeight="1" x14ac:dyDescent="0.25">
      <c r="A1523" s="128">
        <v>53459</v>
      </c>
      <c r="B1523" s="65" t="s">
        <v>55</v>
      </c>
      <c r="C1523" s="65" t="s">
        <v>72</v>
      </c>
      <c r="D1523" s="66">
        <v>46312</v>
      </c>
      <c r="E1523" s="67">
        <v>4.67</v>
      </c>
      <c r="F1523" s="65" t="s">
        <v>285</v>
      </c>
      <c r="G1523" s="66">
        <v>46309</v>
      </c>
      <c r="H1523" s="129">
        <v>40525096</v>
      </c>
      <c r="I1523" s="129">
        <v>10</v>
      </c>
      <c r="J1523" s="65" t="s">
        <v>1584</v>
      </c>
      <c r="K1523" s="65" t="s">
        <v>3668</v>
      </c>
      <c r="L1523" s="66">
        <v>46309</v>
      </c>
      <c r="M1523" s="65" t="s">
        <v>287</v>
      </c>
      <c r="N1523" s="129">
        <v>3007191</v>
      </c>
      <c r="O1523" s="65" t="s">
        <v>289</v>
      </c>
      <c r="P1523" s="66">
        <v>46312</v>
      </c>
      <c r="Q1523" s="31">
        <f t="shared" si="46"/>
        <v>440</v>
      </c>
      <c r="R1523" s="31">
        <f t="shared" si="47"/>
        <v>720</v>
      </c>
      <c r="S1523" s="29">
        <f>IF($Q1523&lt;Parâmetros!$E$19,$G1523-1,$G1523)</f>
        <v>46309</v>
      </c>
    </row>
    <row r="1524" spans="1:19" ht="15" customHeight="1" x14ac:dyDescent="0.25">
      <c r="A1524" s="128">
        <v>53459</v>
      </c>
      <c r="B1524" s="65" t="s">
        <v>55</v>
      </c>
      <c r="C1524" s="65" t="s">
        <v>72</v>
      </c>
      <c r="D1524" s="66">
        <v>46312</v>
      </c>
      <c r="E1524" s="67">
        <v>2.3199999999999998</v>
      </c>
      <c r="F1524" s="65" t="s">
        <v>285</v>
      </c>
      <c r="G1524" s="66">
        <v>46309</v>
      </c>
      <c r="H1524" s="129">
        <v>40525096</v>
      </c>
      <c r="I1524" s="129">
        <v>10</v>
      </c>
      <c r="J1524" s="65" t="s">
        <v>2579</v>
      </c>
      <c r="K1524" s="65" t="s">
        <v>3669</v>
      </c>
      <c r="L1524" s="66">
        <v>46309</v>
      </c>
      <c r="M1524" s="65" t="s">
        <v>287</v>
      </c>
      <c r="N1524" s="129">
        <v>3007191</v>
      </c>
      <c r="O1524" s="65" t="s">
        <v>289</v>
      </c>
      <c r="P1524" s="66">
        <v>46312</v>
      </c>
      <c r="Q1524" s="31">
        <f t="shared" si="46"/>
        <v>780</v>
      </c>
      <c r="R1524" s="31">
        <f t="shared" si="47"/>
        <v>919</v>
      </c>
      <c r="S1524" s="29">
        <f>IF($Q1524&lt;Parâmetros!$E$19,$G1524-1,$G1524)</f>
        <v>46309</v>
      </c>
    </row>
    <row r="1525" spans="1:19" ht="15" customHeight="1" x14ac:dyDescent="0.25">
      <c r="A1525" s="128">
        <v>53459</v>
      </c>
      <c r="B1525" s="65" t="s">
        <v>55</v>
      </c>
      <c r="C1525" s="65" t="s">
        <v>72</v>
      </c>
      <c r="D1525" s="66">
        <v>46311</v>
      </c>
      <c r="E1525" s="67">
        <v>5.57</v>
      </c>
      <c r="F1525" s="65" t="s">
        <v>285</v>
      </c>
      <c r="G1525" s="66">
        <v>46311</v>
      </c>
      <c r="H1525" s="129">
        <v>40523669</v>
      </c>
      <c r="I1525" s="129">
        <v>10</v>
      </c>
      <c r="J1525" s="65" t="s">
        <v>3361</v>
      </c>
      <c r="K1525" s="65" t="s">
        <v>2579</v>
      </c>
      <c r="L1525" s="66">
        <v>46311</v>
      </c>
      <c r="M1525" s="65" t="s">
        <v>315</v>
      </c>
      <c r="N1525" s="65" t="s">
        <v>793</v>
      </c>
      <c r="O1525" s="65" t="s">
        <v>289</v>
      </c>
      <c r="P1525" s="66">
        <v>46311</v>
      </c>
      <c r="Q1525" s="31">
        <f t="shared" si="46"/>
        <v>446</v>
      </c>
      <c r="R1525" s="31">
        <f t="shared" si="47"/>
        <v>780</v>
      </c>
      <c r="S1525" s="29">
        <f>IF($Q1525&lt;Parâmetros!$E$19,$G1525-1,$G1525)</f>
        <v>46311</v>
      </c>
    </row>
    <row r="1526" spans="1:19" ht="15" customHeight="1" x14ac:dyDescent="0.25">
      <c r="A1526" s="128">
        <v>53459</v>
      </c>
      <c r="B1526" s="65" t="s">
        <v>55</v>
      </c>
      <c r="C1526" s="65" t="s">
        <v>72</v>
      </c>
      <c r="D1526" s="66">
        <v>46312</v>
      </c>
      <c r="E1526" s="67">
        <v>1.24</v>
      </c>
      <c r="F1526" s="65" t="s">
        <v>285</v>
      </c>
      <c r="G1526" s="66">
        <v>46311</v>
      </c>
      <c r="H1526" s="129">
        <v>40525095</v>
      </c>
      <c r="I1526" s="129">
        <v>10</v>
      </c>
      <c r="J1526" s="65" t="s">
        <v>3677</v>
      </c>
      <c r="K1526" s="65" t="s">
        <v>3678</v>
      </c>
      <c r="L1526" s="66">
        <v>46311</v>
      </c>
      <c r="M1526" s="65" t="s">
        <v>287</v>
      </c>
      <c r="N1526" s="65" t="s">
        <v>793</v>
      </c>
      <c r="O1526" s="65" t="s">
        <v>289</v>
      </c>
      <c r="P1526" s="66">
        <v>46312</v>
      </c>
      <c r="Q1526" s="31">
        <f t="shared" si="46"/>
        <v>842</v>
      </c>
      <c r="R1526" s="31">
        <f t="shared" si="47"/>
        <v>916</v>
      </c>
      <c r="S1526" s="29">
        <f>IF($Q1526&lt;Parâmetros!$E$19,$G1526-1,$G1526)</f>
        <v>46311</v>
      </c>
    </row>
    <row r="1527" spans="1:19" ht="15" customHeight="1" x14ac:dyDescent="0.25">
      <c r="A1527" s="128">
        <v>53459</v>
      </c>
      <c r="B1527" s="65" t="s">
        <v>55</v>
      </c>
      <c r="C1527" s="65" t="s">
        <v>72</v>
      </c>
      <c r="D1527" s="66">
        <v>46312</v>
      </c>
      <c r="E1527" s="67">
        <v>1.95</v>
      </c>
      <c r="F1527" s="65" t="s">
        <v>285</v>
      </c>
      <c r="G1527" s="66">
        <v>46312</v>
      </c>
      <c r="H1527" s="129">
        <v>40515190</v>
      </c>
      <c r="I1527" s="129">
        <v>10</v>
      </c>
      <c r="J1527" s="65" t="s">
        <v>3679</v>
      </c>
      <c r="K1527" s="65" t="s">
        <v>3680</v>
      </c>
      <c r="L1527" s="66">
        <v>46312</v>
      </c>
      <c r="M1527" s="65" t="s">
        <v>287</v>
      </c>
      <c r="N1527" s="65" t="s">
        <v>793</v>
      </c>
      <c r="O1527" s="65" t="s">
        <v>289</v>
      </c>
      <c r="P1527" s="66">
        <v>46312</v>
      </c>
      <c r="Q1527" s="31">
        <f t="shared" si="46"/>
        <v>441</v>
      </c>
      <c r="R1527" s="31">
        <f t="shared" si="47"/>
        <v>558</v>
      </c>
      <c r="S1527" s="29">
        <f>IF($Q1527&lt;Parâmetros!$E$19,$G1527-1,$G1527)</f>
        <v>46312</v>
      </c>
    </row>
    <row r="1528" spans="1:19" ht="15" customHeight="1" x14ac:dyDescent="0.25">
      <c r="A1528" s="128">
        <v>53459</v>
      </c>
      <c r="B1528" s="65" t="s">
        <v>55</v>
      </c>
      <c r="C1528" s="65" t="s">
        <v>72</v>
      </c>
      <c r="D1528" s="66">
        <v>46312</v>
      </c>
      <c r="E1528" s="67">
        <v>1.68</v>
      </c>
      <c r="F1528" s="65" t="s">
        <v>285</v>
      </c>
      <c r="G1528" s="66">
        <v>46312</v>
      </c>
      <c r="H1528" s="129">
        <v>40523359</v>
      </c>
      <c r="I1528" s="129">
        <v>10</v>
      </c>
      <c r="J1528" s="65" t="s">
        <v>3681</v>
      </c>
      <c r="K1528" s="65" t="s">
        <v>3682</v>
      </c>
      <c r="L1528" s="66">
        <v>46312</v>
      </c>
      <c r="M1528" s="65" t="s">
        <v>287</v>
      </c>
      <c r="N1528" s="65" t="s">
        <v>793</v>
      </c>
      <c r="O1528" s="65" t="s">
        <v>289</v>
      </c>
      <c r="P1528" s="66">
        <v>46312</v>
      </c>
      <c r="Q1528" s="31">
        <f t="shared" si="46"/>
        <v>559</v>
      </c>
      <c r="R1528" s="31">
        <f t="shared" si="47"/>
        <v>660</v>
      </c>
      <c r="S1528" s="29">
        <f>IF($Q1528&lt;Parâmetros!$E$19,$G1528-1,$G1528)</f>
        <v>46312</v>
      </c>
    </row>
    <row r="1529" spans="1:19" ht="15" customHeight="1" x14ac:dyDescent="0.25">
      <c r="A1529" s="128">
        <v>53459</v>
      </c>
      <c r="B1529" s="65" t="s">
        <v>55</v>
      </c>
      <c r="C1529" s="65" t="s">
        <v>72</v>
      </c>
      <c r="D1529" s="66">
        <v>46312</v>
      </c>
      <c r="E1529" s="67">
        <v>1</v>
      </c>
      <c r="F1529" s="65" t="s">
        <v>285</v>
      </c>
      <c r="G1529" s="66">
        <v>46312</v>
      </c>
      <c r="H1529" s="129">
        <v>40525091</v>
      </c>
      <c r="I1529" s="129">
        <v>10</v>
      </c>
      <c r="J1529" s="65" t="s">
        <v>3683</v>
      </c>
      <c r="K1529" s="65" t="s">
        <v>3684</v>
      </c>
      <c r="L1529" s="66">
        <v>46312</v>
      </c>
      <c r="M1529" s="65" t="s">
        <v>287</v>
      </c>
      <c r="N1529" s="65" t="s">
        <v>793</v>
      </c>
      <c r="O1529" s="65" t="s">
        <v>289</v>
      </c>
      <c r="P1529" s="66">
        <v>46312</v>
      </c>
      <c r="Q1529" s="31">
        <f t="shared" si="46"/>
        <v>660</v>
      </c>
      <c r="R1529" s="31">
        <f t="shared" si="47"/>
        <v>720</v>
      </c>
      <c r="S1529" s="29">
        <f>IF($Q1529&lt;Parâmetros!$E$19,$G1529-1,$G1529)</f>
        <v>46312</v>
      </c>
    </row>
    <row r="1530" spans="1:19" ht="15" customHeight="1" x14ac:dyDescent="0.25">
      <c r="A1530" s="128">
        <v>53459</v>
      </c>
      <c r="B1530" s="65" t="s">
        <v>55</v>
      </c>
      <c r="C1530" s="65" t="s">
        <v>72</v>
      </c>
      <c r="D1530" s="66">
        <v>46312</v>
      </c>
      <c r="E1530" s="67">
        <v>1.1000000000000001</v>
      </c>
      <c r="F1530" s="65" t="s">
        <v>285</v>
      </c>
      <c r="G1530" s="66">
        <v>46312</v>
      </c>
      <c r="H1530" s="129">
        <v>40525093</v>
      </c>
      <c r="I1530" s="129">
        <v>10</v>
      </c>
      <c r="J1530" s="65" t="s">
        <v>3685</v>
      </c>
      <c r="K1530" s="65" t="s">
        <v>3686</v>
      </c>
      <c r="L1530" s="66">
        <v>46312</v>
      </c>
      <c r="M1530" s="65" t="s">
        <v>287</v>
      </c>
      <c r="N1530" s="65" t="s">
        <v>793</v>
      </c>
      <c r="O1530" s="65" t="s">
        <v>289</v>
      </c>
      <c r="P1530" s="66">
        <v>46312</v>
      </c>
      <c r="Q1530" s="31">
        <f t="shared" si="46"/>
        <v>784</v>
      </c>
      <c r="R1530" s="31">
        <f t="shared" si="47"/>
        <v>850</v>
      </c>
      <c r="S1530" s="29">
        <f>IF($Q1530&lt;Parâmetros!$E$19,$G1530-1,$G1530)</f>
        <v>46312</v>
      </c>
    </row>
    <row r="1531" spans="1:19" ht="15" customHeight="1" x14ac:dyDescent="0.25">
      <c r="A1531" s="128">
        <v>53459</v>
      </c>
      <c r="B1531" s="65" t="s">
        <v>55</v>
      </c>
      <c r="C1531" s="65" t="s">
        <v>72</v>
      </c>
      <c r="D1531" s="66">
        <v>46312</v>
      </c>
      <c r="E1531" s="67">
        <v>1</v>
      </c>
      <c r="F1531" s="65" t="s">
        <v>285</v>
      </c>
      <c r="G1531" s="66">
        <v>46312</v>
      </c>
      <c r="H1531" s="129">
        <v>40523354</v>
      </c>
      <c r="I1531" s="129">
        <v>10</v>
      </c>
      <c r="J1531" s="65" t="s">
        <v>3687</v>
      </c>
      <c r="K1531" s="65" t="s">
        <v>3688</v>
      </c>
      <c r="L1531" s="66">
        <v>46312</v>
      </c>
      <c r="M1531" s="65" t="s">
        <v>287</v>
      </c>
      <c r="N1531" s="65" t="s">
        <v>793</v>
      </c>
      <c r="O1531" s="65" t="s">
        <v>289</v>
      </c>
      <c r="P1531" s="66">
        <v>46312</v>
      </c>
      <c r="Q1531" s="31">
        <f t="shared" si="46"/>
        <v>852</v>
      </c>
      <c r="R1531" s="31">
        <f t="shared" si="47"/>
        <v>912</v>
      </c>
      <c r="S1531" s="29">
        <f>IF($Q1531&lt;Parâmetros!$E$19,$G1531-1,$G1531)</f>
        <v>46312</v>
      </c>
    </row>
    <row r="1532" spans="1:19" ht="15" customHeight="1" x14ac:dyDescent="0.25">
      <c r="A1532" s="128">
        <v>53459</v>
      </c>
      <c r="B1532" s="65" t="s">
        <v>55</v>
      </c>
      <c r="C1532" s="65" t="s">
        <v>72</v>
      </c>
      <c r="D1532" s="66">
        <v>46313</v>
      </c>
      <c r="E1532" s="67">
        <v>1</v>
      </c>
      <c r="F1532" s="65" t="s">
        <v>285</v>
      </c>
      <c r="G1532" s="66">
        <v>46313</v>
      </c>
      <c r="H1532" s="129">
        <v>40523629</v>
      </c>
      <c r="I1532" s="129">
        <v>10</v>
      </c>
      <c r="J1532" s="65" t="s">
        <v>3689</v>
      </c>
      <c r="K1532" s="65" t="s">
        <v>3690</v>
      </c>
      <c r="L1532" s="66">
        <v>46313</v>
      </c>
      <c r="M1532" s="65" t="s">
        <v>315</v>
      </c>
      <c r="N1532" s="129">
        <v>3007126</v>
      </c>
      <c r="O1532" s="65" t="s">
        <v>289</v>
      </c>
      <c r="P1532" s="66">
        <v>46313</v>
      </c>
      <c r="Q1532" s="31">
        <f t="shared" si="46"/>
        <v>441</v>
      </c>
      <c r="R1532" s="31">
        <f t="shared" si="47"/>
        <v>501</v>
      </c>
      <c r="S1532" s="29">
        <f>IF($Q1532&lt;Parâmetros!$E$19,$G1532-1,$G1532)</f>
        <v>46313</v>
      </c>
    </row>
    <row r="1533" spans="1:19" ht="15" customHeight="1" x14ac:dyDescent="0.25">
      <c r="A1533" s="128">
        <v>53459</v>
      </c>
      <c r="B1533" s="65" t="s">
        <v>55</v>
      </c>
      <c r="C1533" s="65" t="s">
        <v>72</v>
      </c>
      <c r="D1533" s="66">
        <v>46313</v>
      </c>
      <c r="E1533" s="67">
        <v>0.98</v>
      </c>
      <c r="F1533" s="65" t="s">
        <v>285</v>
      </c>
      <c r="G1533" s="66">
        <v>46313</v>
      </c>
      <c r="H1533" s="129">
        <v>40523629</v>
      </c>
      <c r="I1533" s="129">
        <v>20</v>
      </c>
      <c r="J1533" s="65" t="s">
        <v>3691</v>
      </c>
      <c r="K1533" s="65" t="s">
        <v>3692</v>
      </c>
      <c r="L1533" s="66">
        <v>46313</v>
      </c>
      <c r="M1533" s="65" t="s">
        <v>315</v>
      </c>
      <c r="N1533" s="129">
        <v>3007126</v>
      </c>
      <c r="O1533" s="65" t="s">
        <v>289</v>
      </c>
      <c r="P1533" s="66">
        <v>46313</v>
      </c>
      <c r="Q1533" s="31">
        <f t="shared" si="46"/>
        <v>501</v>
      </c>
      <c r="R1533" s="31">
        <f t="shared" si="47"/>
        <v>560</v>
      </c>
      <c r="S1533" s="29">
        <f>IF($Q1533&lt;Parâmetros!$E$19,$G1533-1,$G1533)</f>
        <v>46313</v>
      </c>
    </row>
    <row r="1534" spans="1:19" ht="15" customHeight="1" x14ac:dyDescent="0.25">
      <c r="A1534" s="128">
        <v>53459</v>
      </c>
      <c r="B1534" s="65" t="s">
        <v>55</v>
      </c>
      <c r="C1534" s="65" t="s">
        <v>72</v>
      </c>
      <c r="D1534" s="66">
        <v>46313</v>
      </c>
      <c r="E1534" s="67">
        <v>0.99</v>
      </c>
      <c r="F1534" s="65" t="s">
        <v>285</v>
      </c>
      <c r="G1534" s="66">
        <v>46313</v>
      </c>
      <c r="H1534" s="129">
        <v>40523630</v>
      </c>
      <c r="I1534" s="129">
        <v>10</v>
      </c>
      <c r="J1534" s="65" t="s">
        <v>3693</v>
      </c>
      <c r="K1534" s="65" t="s">
        <v>3694</v>
      </c>
      <c r="L1534" s="66">
        <v>46313</v>
      </c>
      <c r="M1534" s="65" t="s">
        <v>315</v>
      </c>
      <c r="N1534" s="129">
        <v>3007127</v>
      </c>
      <c r="O1534" s="65" t="s">
        <v>289</v>
      </c>
      <c r="P1534" s="66">
        <v>46313</v>
      </c>
      <c r="Q1534" s="31">
        <f t="shared" ref="Q1534:Q1597" si="48">IFERROR(VALUE(LEFT($J1534,2))*60+VALUE(MID($J1534,4,2)),9999)</f>
        <v>561</v>
      </c>
      <c r="R1534" s="31">
        <f t="shared" ref="R1534:R1597" si="49">IFERROR(VALUE(LEFT($K1534,2))*60+VALUE(MID($K1534,4,2)),"")</f>
        <v>620</v>
      </c>
      <c r="S1534" s="29">
        <f>IF($Q1534&lt;Parâmetros!$E$19,$G1534-1,$G1534)</f>
        <v>46313</v>
      </c>
    </row>
    <row r="1535" spans="1:19" ht="15" customHeight="1" x14ac:dyDescent="0.25">
      <c r="A1535" s="128">
        <v>53459</v>
      </c>
      <c r="B1535" s="65" t="s">
        <v>55</v>
      </c>
      <c r="C1535" s="65" t="s">
        <v>72</v>
      </c>
      <c r="D1535" s="66">
        <v>46313</v>
      </c>
      <c r="E1535" s="67">
        <v>1.05</v>
      </c>
      <c r="F1535" s="65" t="s">
        <v>285</v>
      </c>
      <c r="G1535" s="66">
        <v>46313</v>
      </c>
      <c r="H1535" s="129">
        <v>40523630</v>
      </c>
      <c r="I1535" s="129">
        <v>20</v>
      </c>
      <c r="J1535" s="65" t="s">
        <v>3695</v>
      </c>
      <c r="K1535" s="65" t="s">
        <v>3696</v>
      </c>
      <c r="L1535" s="66">
        <v>46313</v>
      </c>
      <c r="M1535" s="65" t="s">
        <v>315</v>
      </c>
      <c r="N1535" s="129">
        <v>3007127</v>
      </c>
      <c r="O1535" s="65" t="s">
        <v>289</v>
      </c>
      <c r="P1535" s="66">
        <v>46313</v>
      </c>
      <c r="Q1535" s="31">
        <f t="shared" si="48"/>
        <v>621</v>
      </c>
      <c r="R1535" s="31">
        <f t="shared" si="49"/>
        <v>685</v>
      </c>
      <c r="S1535" s="29">
        <f>IF($Q1535&lt;Parâmetros!$E$19,$G1535-1,$G1535)</f>
        <v>46313</v>
      </c>
    </row>
    <row r="1536" spans="1:19" ht="15" customHeight="1" x14ac:dyDescent="0.25">
      <c r="A1536" s="128">
        <v>53459</v>
      </c>
      <c r="B1536" s="65" t="s">
        <v>55</v>
      </c>
      <c r="C1536" s="65" t="s">
        <v>72</v>
      </c>
      <c r="D1536" s="66">
        <v>46313</v>
      </c>
      <c r="E1536" s="67">
        <v>2.92</v>
      </c>
      <c r="F1536" s="65" t="s">
        <v>285</v>
      </c>
      <c r="G1536" s="66">
        <v>46313</v>
      </c>
      <c r="H1536" s="129">
        <v>40527395</v>
      </c>
      <c r="I1536" s="129">
        <v>10</v>
      </c>
      <c r="J1536" s="65" t="s">
        <v>3697</v>
      </c>
      <c r="K1536" s="65" t="s">
        <v>3698</v>
      </c>
      <c r="L1536" s="66">
        <v>46313</v>
      </c>
      <c r="M1536" s="65" t="s">
        <v>287</v>
      </c>
      <c r="N1536" s="65" t="s">
        <v>793</v>
      </c>
      <c r="O1536" s="65" t="s">
        <v>289</v>
      </c>
      <c r="P1536" s="66">
        <v>46313</v>
      </c>
      <c r="Q1536" s="31">
        <f t="shared" si="48"/>
        <v>740</v>
      </c>
      <c r="R1536" s="31">
        <f t="shared" si="49"/>
        <v>915</v>
      </c>
      <c r="S1536" s="29">
        <f>IF($Q1536&lt;Parâmetros!$E$19,$G1536-1,$G1536)</f>
        <v>46313</v>
      </c>
    </row>
    <row r="1537" spans="1:19" ht="15" customHeight="1" x14ac:dyDescent="0.25">
      <c r="A1537" s="128">
        <v>53459</v>
      </c>
      <c r="B1537" s="65" t="s">
        <v>55</v>
      </c>
      <c r="C1537" s="65" t="s">
        <v>72</v>
      </c>
      <c r="D1537" s="66">
        <v>46314</v>
      </c>
      <c r="E1537" s="67">
        <v>2.5</v>
      </c>
      <c r="F1537" s="65" t="s">
        <v>285</v>
      </c>
      <c r="G1537" s="66">
        <v>46314</v>
      </c>
      <c r="H1537" s="129">
        <v>40527673</v>
      </c>
      <c r="I1537" s="129">
        <v>10</v>
      </c>
      <c r="J1537" s="65" t="s">
        <v>4157</v>
      </c>
      <c r="K1537" s="65" t="s">
        <v>4158</v>
      </c>
      <c r="L1537" s="66">
        <v>46314</v>
      </c>
      <c r="M1537" s="65" t="s">
        <v>287</v>
      </c>
      <c r="N1537" s="65" t="s">
        <v>793</v>
      </c>
      <c r="O1537" s="65" t="s">
        <v>289</v>
      </c>
      <c r="P1537" s="66">
        <v>46314</v>
      </c>
      <c r="Q1537" s="31">
        <f t="shared" si="48"/>
        <v>660</v>
      </c>
      <c r="R1537" s="31">
        <f t="shared" si="49"/>
        <v>810</v>
      </c>
      <c r="S1537" s="29">
        <f>IF($Q1537&lt;Parâmetros!$E$19,$G1537-1,$G1537)</f>
        <v>46314</v>
      </c>
    </row>
    <row r="1538" spans="1:19" ht="15" customHeight="1" x14ac:dyDescent="0.25">
      <c r="A1538" s="128">
        <v>53512</v>
      </c>
      <c r="B1538" s="65" t="s">
        <v>544</v>
      </c>
      <c r="C1538" s="65" t="s">
        <v>73</v>
      </c>
      <c r="D1538" s="66">
        <v>46300</v>
      </c>
      <c r="E1538" s="67">
        <v>4.99</v>
      </c>
      <c r="F1538" s="65" t="s">
        <v>285</v>
      </c>
      <c r="G1538" s="66">
        <v>46300</v>
      </c>
      <c r="H1538" s="129">
        <v>40521392</v>
      </c>
      <c r="I1538" s="129">
        <v>10</v>
      </c>
      <c r="J1538" s="65" t="s">
        <v>546</v>
      </c>
      <c r="K1538" s="65" t="s">
        <v>550</v>
      </c>
      <c r="L1538" s="66">
        <v>46300</v>
      </c>
      <c r="M1538" s="65" t="s">
        <v>287</v>
      </c>
      <c r="N1538" s="65" t="s">
        <v>793</v>
      </c>
      <c r="O1538" s="65" t="s">
        <v>289</v>
      </c>
      <c r="P1538" s="66">
        <v>46300</v>
      </c>
      <c r="Q1538" s="31">
        <f t="shared" si="48"/>
        <v>421</v>
      </c>
      <c r="R1538" s="31">
        <f t="shared" si="49"/>
        <v>721</v>
      </c>
      <c r="S1538" s="29">
        <f>IF($Q1538&lt;Parâmetros!$E$19,$G1538-1,$G1538)</f>
        <v>46300</v>
      </c>
    </row>
    <row r="1539" spans="1:19" ht="15" customHeight="1" x14ac:dyDescent="0.25">
      <c r="A1539" s="128">
        <v>53512</v>
      </c>
      <c r="B1539" s="65" t="s">
        <v>544</v>
      </c>
      <c r="C1539" s="65" t="s">
        <v>73</v>
      </c>
      <c r="D1539" s="66">
        <v>46300</v>
      </c>
      <c r="E1539" s="67">
        <v>3.69</v>
      </c>
      <c r="F1539" s="65" t="s">
        <v>285</v>
      </c>
      <c r="G1539" s="66">
        <v>46300</v>
      </c>
      <c r="H1539" s="129">
        <v>40521392</v>
      </c>
      <c r="I1539" s="129">
        <v>10</v>
      </c>
      <c r="J1539" s="65" t="s">
        <v>488</v>
      </c>
      <c r="K1539" s="65" t="s">
        <v>551</v>
      </c>
      <c r="L1539" s="66">
        <v>46300</v>
      </c>
      <c r="M1539" s="65" t="s">
        <v>287</v>
      </c>
      <c r="N1539" s="65" t="s">
        <v>793</v>
      </c>
      <c r="O1539" s="65" t="s">
        <v>289</v>
      </c>
      <c r="P1539" s="66">
        <v>46300</v>
      </c>
      <c r="Q1539" s="31">
        <f t="shared" si="48"/>
        <v>785</v>
      </c>
      <c r="R1539" s="31">
        <f t="shared" si="49"/>
        <v>1007</v>
      </c>
      <c r="S1539" s="29">
        <f>IF($Q1539&lt;Parâmetros!$E$19,$G1539-1,$G1539)</f>
        <v>46300</v>
      </c>
    </row>
    <row r="1540" spans="1:19" ht="15" customHeight="1" x14ac:dyDescent="0.25">
      <c r="A1540" s="128">
        <v>53512</v>
      </c>
      <c r="B1540" s="65" t="s">
        <v>544</v>
      </c>
      <c r="C1540" s="65" t="s">
        <v>73</v>
      </c>
      <c r="D1540" s="66">
        <v>46301</v>
      </c>
      <c r="E1540" s="67">
        <v>5</v>
      </c>
      <c r="F1540" s="65" t="s">
        <v>285</v>
      </c>
      <c r="G1540" s="66">
        <v>46301</v>
      </c>
      <c r="H1540" s="129">
        <v>40521392</v>
      </c>
      <c r="I1540" s="129">
        <v>10</v>
      </c>
      <c r="J1540" s="65" t="s">
        <v>546</v>
      </c>
      <c r="K1540" s="65" t="s">
        <v>548</v>
      </c>
      <c r="L1540" s="66">
        <v>46301</v>
      </c>
      <c r="M1540" s="65" t="s">
        <v>287</v>
      </c>
      <c r="N1540" s="65" t="s">
        <v>793</v>
      </c>
      <c r="O1540" s="65" t="s">
        <v>289</v>
      </c>
      <c r="P1540" s="66">
        <v>46301</v>
      </c>
      <c r="Q1540" s="31">
        <f t="shared" si="48"/>
        <v>421</v>
      </c>
      <c r="R1540" s="31">
        <f t="shared" si="49"/>
        <v>721</v>
      </c>
      <c r="S1540" s="29">
        <f>IF($Q1540&lt;Parâmetros!$E$19,$G1540-1,$G1540)</f>
        <v>46301</v>
      </c>
    </row>
    <row r="1541" spans="1:19" ht="15" customHeight="1" x14ac:dyDescent="0.25">
      <c r="A1541" s="128">
        <v>53512</v>
      </c>
      <c r="B1541" s="65" t="s">
        <v>544</v>
      </c>
      <c r="C1541" s="65" t="s">
        <v>73</v>
      </c>
      <c r="D1541" s="66">
        <v>46302</v>
      </c>
      <c r="E1541" s="67">
        <v>3.73</v>
      </c>
      <c r="F1541" s="65" t="s">
        <v>285</v>
      </c>
      <c r="G1541" s="66">
        <v>46301</v>
      </c>
      <c r="H1541" s="129">
        <v>40521392</v>
      </c>
      <c r="I1541" s="129">
        <v>10</v>
      </c>
      <c r="J1541" s="65" t="s">
        <v>549</v>
      </c>
      <c r="K1541" s="65" t="s">
        <v>1027</v>
      </c>
      <c r="L1541" s="66">
        <v>46301</v>
      </c>
      <c r="M1541" s="65" t="s">
        <v>287</v>
      </c>
      <c r="N1541" s="65" t="s">
        <v>793</v>
      </c>
      <c r="O1541" s="65" t="s">
        <v>289</v>
      </c>
      <c r="P1541" s="66">
        <v>46302</v>
      </c>
      <c r="Q1541" s="31">
        <f t="shared" si="48"/>
        <v>784</v>
      </c>
      <c r="R1541" s="31">
        <f t="shared" si="49"/>
        <v>1008</v>
      </c>
      <c r="S1541" s="29">
        <f>IF($Q1541&lt;Parâmetros!$E$19,$G1541-1,$G1541)</f>
        <v>46301</v>
      </c>
    </row>
    <row r="1542" spans="1:19" ht="15" customHeight="1" x14ac:dyDescent="0.25">
      <c r="A1542" s="128">
        <v>53512</v>
      </c>
      <c r="B1542" s="65" t="s">
        <v>544</v>
      </c>
      <c r="C1542" s="65" t="s">
        <v>73</v>
      </c>
      <c r="D1542" s="66">
        <v>46303</v>
      </c>
      <c r="E1542" s="67">
        <v>5</v>
      </c>
      <c r="F1542" s="65" t="s">
        <v>285</v>
      </c>
      <c r="G1542" s="66">
        <v>46302</v>
      </c>
      <c r="H1542" s="129">
        <v>40521392</v>
      </c>
      <c r="I1542" s="129">
        <v>10</v>
      </c>
      <c r="J1542" s="65" t="s">
        <v>1028</v>
      </c>
      <c r="K1542" s="65" t="s">
        <v>1029</v>
      </c>
      <c r="L1542" s="66">
        <v>46302</v>
      </c>
      <c r="M1542" s="65" t="s">
        <v>287</v>
      </c>
      <c r="N1542" s="65" t="s">
        <v>793</v>
      </c>
      <c r="O1542" s="65" t="s">
        <v>289</v>
      </c>
      <c r="P1542" s="66">
        <v>46303</v>
      </c>
      <c r="Q1542" s="31">
        <f t="shared" si="48"/>
        <v>421</v>
      </c>
      <c r="R1542" s="31">
        <f t="shared" si="49"/>
        <v>721</v>
      </c>
      <c r="S1542" s="29">
        <f>IF($Q1542&lt;Parâmetros!$E$19,$G1542-1,$G1542)</f>
        <v>46302</v>
      </c>
    </row>
    <row r="1543" spans="1:19" ht="15" customHeight="1" x14ac:dyDescent="0.25">
      <c r="A1543" s="128">
        <v>53512</v>
      </c>
      <c r="B1543" s="65" t="s">
        <v>544</v>
      </c>
      <c r="C1543" s="65" t="s">
        <v>73</v>
      </c>
      <c r="D1543" s="66">
        <v>46303</v>
      </c>
      <c r="E1543" s="67">
        <v>3.73</v>
      </c>
      <c r="F1543" s="65" t="s">
        <v>285</v>
      </c>
      <c r="G1543" s="66">
        <v>46302</v>
      </c>
      <c r="H1543" s="129">
        <v>40521392</v>
      </c>
      <c r="I1543" s="129">
        <v>10</v>
      </c>
      <c r="J1543" s="65" t="s">
        <v>1030</v>
      </c>
      <c r="K1543" s="65" t="s">
        <v>1031</v>
      </c>
      <c r="L1543" s="66">
        <v>46302</v>
      </c>
      <c r="M1543" s="65" t="s">
        <v>287</v>
      </c>
      <c r="N1543" s="65" t="s">
        <v>793</v>
      </c>
      <c r="O1543" s="65" t="s">
        <v>289</v>
      </c>
      <c r="P1543" s="66">
        <v>46303</v>
      </c>
      <c r="Q1543" s="31">
        <f t="shared" si="48"/>
        <v>784</v>
      </c>
      <c r="R1543" s="31">
        <f t="shared" si="49"/>
        <v>1008</v>
      </c>
      <c r="S1543" s="29">
        <f>IF($Q1543&lt;Parâmetros!$E$19,$G1543-1,$G1543)</f>
        <v>46302</v>
      </c>
    </row>
    <row r="1544" spans="1:19" ht="15" customHeight="1" x14ac:dyDescent="0.25">
      <c r="A1544" s="128">
        <v>53512</v>
      </c>
      <c r="B1544" s="65" t="s">
        <v>544</v>
      </c>
      <c r="C1544" s="65" t="s">
        <v>73</v>
      </c>
      <c r="D1544" s="66">
        <v>46303</v>
      </c>
      <c r="E1544" s="67">
        <v>4.99</v>
      </c>
      <c r="F1544" s="65" t="s">
        <v>285</v>
      </c>
      <c r="G1544" s="66">
        <v>46303</v>
      </c>
      <c r="H1544" s="129">
        <v>40521392</v>
      </c>
      <c r="I1544" s="129">
        <v>10</v>
      </c>
      <c r="J1544" s="65" t="s">
        <v>1268</v>
      </c>
      <c r="K1544" s="65" t="s">
        <v>1269</v>
      </c>
      <c r="L1544" s="66">
        <v>46303</v>
      </c>
      <c r="M1544" s="65" t="s">
        <v>287</v>
      </c>
      <c r="N1544" s="65" t="s">
        <v>793</v>
      </c>
      <c r="O1544" s="65" t="s">
        <v>289</v>
      </c>
      <c r="P1544" s="66">
        <v>46303</v>
      </c>
      <c r="Q1544" s="31">
        <f t="shared" si="48"/>
        <v>422</v>
      </c>
      <c r="R1544" s="31">
        <f t="shared" si="49"/>
        <v>721</v>
      </c>
      <c r="S1544" s="29">
        <f>IF($Q1544&lt;Parâmetros!$E$19,$G1544-1,$G1544)</f>
        <v>46303</v>
      </c>
    </row>
    <row r="1545" spans="1:19" ht="15" customHeight="1" x14ac:dyDescent="0.25">
      <c r="A1545" s="128">
        <v>53512</v>
      </c>
      <c r="B1545" s="65" t="s">
        <v>544</v>
      </c>
      <c r="C1545" s="65" t="s">
        <v>73</v>
      </c>
      <c r="D1545" s="66">
        <v>46303</v>
      </c>
      <c r="E1545" s="67">
        <v>3.51</v>
      </c>
      <c r="F1545" s="65" t="s">
        <v>285</v>
      </c>
      <c r="G1545" s="66">
        <v>46303</v>
      </c>
      <c r="H1545" s="129">
        <v>40521392</v>
      </c>
      <c r="I1545" s="129">
        <v>10</v>
      </c>
      <c r="J1545" s="65" t="s">
        <v>1270</v>
      </c>
      <c r="K1545" s="65" t="s">
        <v>1271</v>
      </c>
      <c r="L1545" s="66">
        <v>46303</v>
      </c>
      <c r="M1545" s="65" t="s">
        <v>287</v>
      </c>
      <c r="N1545" s="65" t="s">
        <v>793</v>
      </c>
      <c r="O1545" s="65" t="s">
        <v>289</v>
      </c>
      <c r="P1545" s="66">
        <v>46303</v>
      </c>
      <c r="Q1545" s="31">
        <f t="shared" si="48"/>
        <v>782</v>
      </c>
      <c r="R1545" s="31">
        <f t="shared" si="49"/>
        <v>993</v>
      </c>
      <c r="S1545" s="29">
        <f>IF($Q1545&lt;Parâmetros!$E$19,$G1545-1,$G1545)</f>
        <v>46303</v>
      </c>
    </row>
    <row r="1546" spans="1:19" ht="15" customHeight="1" x14ac:dyDescent="0.25">
      <c r="A1546" s="128">
        <v>53512</v>
      </c>
      <c r="B1546" s="65" t="s">
        <v>544</v>
      </c>
      <c r="C1546" s="65" t="s">
        <v>73</v>
      </c>
      <c r="D1546" s="66">
        <v>46305</v>
      </c>
      <c r="E1546" s="67">
        <v>5</v>
      </c>
      <c r="F1546" s="65" t="s">
        <v>285</v>
      </c>
      <c r="G1546" s="66">
        <v>46304</v>
      </c>
      <c r="H1546" s="129">
        <v>40521392</v>
      </c>
      <c r="I1546" s="129">
        <v>10</v>
      </c>
      <c r="J1546" s="65" t="s">
        <v>546</v>
      </c>
      <c r="K1546" s="65" t="s">
        <v>1959</v>
      </c>
      <c r="L1546" s="66">
        <v>46304</v>
      </c>
      <c r="M1546" s="65" t="s">
        <v>287</v>
      </c>
      <c r="N1546" s="65" t="s">
        <v>793</v>
      </c>
      <c r="O1546" s="65" t="s">
        <v>289</v>
      </c>
      <c r="P1546" s="66">
        <v>46305</v>
      </c>
      <c r="Q1546" s="31">
        <f t="shared" si="48"/>
        <v>421</v>
      </c>
      <c r="R1546" s="31">
        <f t="shared" si="49"/>
        <v>721</v>
      </c>
      <c r="S1546" s="29">
        <f>IF($Q1546&lt;Parâmetros!$E$19,$G1546-1,$G1546)</f>
        <v>46304</v>
      </c>
    </row>
    <row r="1547" spans="1:19" ht="15" customHeight="1" x14ac:dyDescent="0.25">
      <c r="A1547" s="128">
        <v>53512</v>
      </c>
      <c r="B1547" s="65" t="s">
        <v>544</v>
      </c>
      <c r="C1547" s="65" t="s">
        <v>73</v>
      </c>
      <c r="D1547" s="66">
        <v>46305</v>
      </c>
      <c r="E1547" s="67">
        <v>3.73</v>
      </c>
      <c r="F1547" s="65" t="s">
        <v>285</v>
      </c>
      <c r="G1547" s="66">
        <v>46304</v>
      </c>
      <c r="H1547" s="129">
        <v>40521392</v>
      </c>
      <c r="I1547" s="129">
        <v>10</v>
      </c>
      <c r="J1547" s="65" t="s">
        <v>549</v>
      </c>
      <c r="K1547" s="65" t="s">
        <v>1960</v>
      </c>
      <c r="L1547" s="66">
        <v>46304</v>
      </c>
      <c r="M1547" s="65" t="s">
        <v>287</v>
      </c>
      <c r="N1547" s="65" t="s">
        <v>793</v>
      </c>
      <c r="O1547" s="65" t="s">
        <v>289</v>
      </c>
      <c r="P1547" s="66">
        <v>46305</v>
      </c>
      <c r="Q1547" s="31">
        <f t="shared" si="48"/>
        <v>784</v>
      </c>
      <c r="R1547" s="31">
        <f t="shared" si="49"/>
        <v>1008</v>
      </c>
      <c r="S1547" s="29">
        <f>IF($Q1547&lt;Parâmetros!$E$19,$G1547-1,$G1547)</f>
        <v>46304</v>
      </c>
    </row>
    <row r="1548" spans="1:19" ht="15" customHeight="1" x14ac:dyDescent="0.25">
      <c r="A1548" s="128">
        <v>53512</v>
      </c>
      <c r="B1548" s="65" t="s">
        <v>544</v>
      </c>
      <c r="C1548" s="65" t="s">
        <v>73</v>
      </c>
      <c r="D1548" s="66">
        <v>46305</v>
      </c>
      <c r="E1548" s="67">
        <v>5.03</v>
      </c>
      <c r="F1548" s="65" t="s">
        <v>285</v>
      </c>
      <c r="G1548" s="66">
        <v>46305</v>
      </c>
      <c r="H1548" s="129">
        <v>40521392</v>
      </c>
      <c r="I1548" s="129">
        <v>10</v>
      </c>
      <c r="J1548" s="65" t="s">
        <v>1028</v>
      </c>
      <c r="K1548" s="65" t="s">
        <v>1961</v>
      </c>
      <c r="L1548" s="66">
        <v>46305</v>
      </c>
      <c r="M1548" s="65" t="s">
        <v>287</v>
      </c>
      <c r="N1548" s="65" t="s">
        <v>793</v>
      </c>
      <c r="O1548" s="65" t="s">
        <v>289</v>
      </c>
      <c r="P1548" s="66">
        <v>46305</v>
      </c>
      <c r="Q1548" s="31">
        <f t="shared" si="48"/>
        <v>421</v>
      </c>
      <c r="R1548" s="31">
        <f t="shared" si="49"/>
        <v>723</v>
      </c>
      <c r="S1548" s="29">
        <f>IF($Q1548&lt;Parâmetros!$E$19,$G1548-1,$G1548)</f>
        <v>46305</v>
      </c>
    </row>
    <row r="1549" spans="1:19" ht="15" customHeight="1" x14ac:dyDescent="0.25">
      <c r="A1549" s="128">
        <v>53512</v>
      </c>
      <c r="B1549" s="65" t="s">
        <v>544</v>
      </c>
      <c r="C1549" s="65" t="s">
        <v>73</v>
      </c>
      <c r="D1549" s="66">
        <v>46305</v>
      </c>
      <c r="E1549" s="67">
        <v>2.38</v>
      </c>
      <c r="F1549" s="65" t="s">
        <v>285</v>
      </c>
      <c r="G1549" s="66">
        <v>46305</v>
      </c>
      <c r="H1549" s="129">
        <v>40521392</v>
      </c>
      <c r="I1549" s="129">
        <v>10</v>
      </c>
      <c r="J1549" s="65" t="s">
        <v>1962</v>
      </c>
      <c r="K1549" s="65" t="s">
        <v>1963</v>
      </c>
      <c r="L1549" s="66">
        <v>46305</v>
      </c>
      <c r="M1549" s="65" t="s">
        <v>287</v>
      </c>
      <c r="N1549" s="65" t="s">
        <v>793</v>
      </c>
      <c r="O1549" s="65" t="s">
        <v>289</v>
      </c>
      <c r="P1549" s="66">
        <v>46305</v>
      </c>
      <c r="Q1549" s="31">
        <f t="shared" si="48"/>
        <v>785</v>
      </c>
      <c r="R1549" s="31">
        <f t="shared" si="49"/>
        <v>928</v>
      </c>
      <c r="S1549" s="29">
        <f>IF($Q1549&lt;Parâmetros!$E$19,$G1549-1,$G1549)</f>
        <v>46305</v>
      </c>
    </row>
    <row r="1550" spans="1:19" ht="15" customHeight="1" x14ac:dyDescent="0.25">
      <c r="A1550" s="128">
        <v>53512</v>
      </c>
      <c r="B1550" s="65" t="s">
        <v>544</v>
      </c>
      <c r="C1550" s="65" t="s">
        <v>73</v>
      </c>
      <c r="D1550" s="66">
        <v>46308</v>
      </c>
      <c r="E1550" s="67">
        <v>5.03</v>
      </c>
      <c r="F1550" s="65" t="s">
        <v>285</v>
      </c>
      <c r="G1550" s="66">
        <v>46307</v>
      </c>
      <c r="H1550" s="129">
        <v>40523819</v>
      </c>
      <c r="I1550" s="129">
        <v>10</v>
      </c>
      <c r="J1550" s="65" t="s">
        <v>546</v>
      </c>
      <c r="K1550" s="65" t="s">
        <v>2363</v>
      </c>
      <c r="L1550" s="66">
        <v>46307</v>
      </c>
      <c r="M1550" s="65" t="s">
        <v>287</v>
      </c>
      <c r="N1550" s="65" t="s">
        <v>793</v>
      </c>
      <c r="O1550" s="65" t="s">
        <v>289</v>
      </c>
      <c r="P1550" s="66">
        <v>46308</v>
      </c>
      <c r="Q1550" s="31">
        <f t="shared" si="48"/>
        <v>421</v>
      </c>
      <c r="R1550" s="31">
        <f t="shared" si="49"/>
        <v>723</v>
      </c>
      <c r="S1550" s="29">
        <f>IF($Q1550&lt;Parâmetros!$E$19,$G1550-1,$G1550)</f>
        <v>46307</v>
      </c>
    </row>
    <row r="1551" spans="1:19" ht="15" customHeight="1" x14ac:dyDescent="0.25">
      <c r="A1551" s="128">
        <v>53512</v>
      </c>
      <c r="B1551" s="65" t="s">
        <v>544</v>
      </c>
      <c r="C1551" s="65" t="s">
        <v>73</v>
      </c>
      <c r="D1551" s="66">
        <v>46308</v>
      </c>
      <c r="E1551" s="67">
        <v>2.5099999999999998</v>
      </c>
      <c r="F1551" s="65" t="s">
        <v>285</v>
      </c>
      <c r="G1551" s="66">
        <v>46307</v>
      </c>
      <c r="H1551" s="129">
        <v>40523819</v>
      </c>
      <c r="I1551" s="129">
        <v>10</v>
      </c>
      <c r="J1551" s="65" t="s">
        <v>2364</v>
      </c>
      <c r="K1551" s="65" t="s">
        <v>2365</v>
      </c>
      <c r="L1551" s="66">
        <v>46307</v>
      </c>
      <c r="M1551" s="65" t="s">
        <v>287</v>
      </c>
      <c r="N1551" s="65" t="s">
        <v>793</v>
      </c>
      <c r="O1551" s="65" t="s">
        <v>289</v>
      </c>
      <c r="P1551" s="66">
        <v>46308</v>
      </c>
      <c r="Q1551" s="31">
        <f t="shared" si="48"/>
        <v>786</v>
      </c>
      <c r="R1551" s="31">
        <f t="shared" si="49"/>
        <v>937</v>
      </c>
      <c r="S1551" s="29">
        <f>IF($Q1551&lt;Parâmetros!$E$19,$G1551-1,$G1551)</f>
        <v>46307</v>
      </c>
    </row>
    <row r="1552" spans="1:19" ht="15" customHeight="1" x14ac:dyDescent="0.25">
      <c r="A1552" s="128">
        <v>53512</v>
      </c>
      <c r="B1552" s="65" t="s">
        <v>544</v>
      </c>
      <c r="C1552" s="65" t="s">
        <v>73</v>
      </c>
      <c r="D1552" s="66">
        <v>46309</v>
      </c>
      <c r="E1552" s="67">
        <v>5.05</v>
      </c>
      <c r="F1552" s="65" t="s">
        <v>285</v>
      </c>
      <c r="G1552" s="66">
        <v>46308</v>
      </c>
      <c r="H1552" s="129">
        <v>40523819</v>
      </c>
      <c r="I1552" s="129">
        <v>10</v>
      </c>
      <c r="J1552" s="65" t="s">
        <v>2803</v>
      </c>
      <c r="K1552" s="65" t="s">
        <v>2804</v>
      </c>
      <c r="L1552" s="66">
        <v>46308</v>
      </c>
      <c r="M1552" s="65" t="s">
        <v>287</v>
      </c>
      <c r="N1552" s="65" t="s">
        <v>793</v>
      </c>
      <c r="O1552" s="65" t="s">
        <v>289</v>
      </c>
      <c r="P1552" s="66">
        <v>46309</v>
      </c>
      <c r="Q1552" s="31">
        <f t="shared" si="48"/>
        <v>421</v>
      </c>
      <c r="R1552" s="31">
        <f t="shared" si="49"/>
        <v>724</v>
      </c>
      <c r="S1552" s="29">
        <f>IF($Q1552&lt;Parâmetros!$E$19,$G1552-1,$G1552)</f>
        <v>46308</v>
      </c>
    </row>
    <row r="1553" spans="1:19" ht="15" customHeight="1" x14ac:dyDescent="0.25">
      <c r="A1553" s="128">
        <v>53512</v>
      </c>
      <c r="B1553" s="65" t="s">
        <v>544</v>
      </c>
      <c r="C1553" s="65" t="s">
        <v>73</v>
      </c>
      <c r="D1553" s="66">
        <v>46309</v>
      </c>
      <c r="E1553" s="67">
        <v>3.68</v>
      </c>
      <c r="F1553" s="65" t="s">
        <v>285</v>
      </c>
      <c r="G1553" s="66">
        <v>46308</v>
      </c>
      <c r="H1553" s="129">
        <v>40523819</v>
      </c>
      <c r="I1553" s="129">
        <v>10</v>
      </c>
      <c r="J1553" s="65" t="s">
        <v>2805</v>
      </c>
      <c r="K1553" s="65" t="s">
        <v>2806</v>
      </c>
      <c r="L1553" s="66">
        <v>46308</v>
      </c>
      <c r="M1553" s="65" t="s">
        <v>287</v>
      </c>
      <c r="N1553" s="65" t="s">
        <v>793</v>
      </c>
      <c r="O1553" s="65" t="s">
        <v>289</v>
      </c>
      <c r="P1553" s="66">
        <v>46309</v>
      </c>
      <c r="Q1553" s="31">
        <f t="shared" si="48"/>
        <v>786</v>
      </c>
      <c r="R1553" s="31">
        <f t="shared" si="49"/>
        <v>1007</v>
      </c>
      <c r="S1553" s="29">
        <f>IF($Q1553&lt;Parâmetros!$E$19,$G1553-1,$G1553)</f>
        <v>46308</v>
      </c>
    </row>
    <row r="1554" spans="1:19" ht="15" customHeight="1" x14ac:dyDescent="0.25">
      <c r="A1554" s="128">
        <v>53512</v>
      </c>
      <c r="B1554" s="65" t="s">
        <v>544</v>
      </c>
      <c r="C1554" s="65" t="s">
        <v>73</v>
      </c>
      <c r="D1554" s="66">
        <v>46309</v>
      </c>
      <c r="E1554" s="67">
        <v>4.99</v>
      </c>
      <c r="F1554" s="65" t="s">
        <v>285</v>
      </c>
      <c r="G1554" s="66">
        <v>46309</v>
      </c>
      <c r="H1554" s="129">
        <v>40523819</v>
      </c>
      <c r="I1554" s="129">
        <v>10</v>
      </c>
      <c r="J1554" s="65" t="s">
        <v>546</v>
      </c>
      <c r="K1554" s="65" t="s">
        <v>2807</v>
      </c>
      <c r="L1554" s="66">
        <v>46309</v>
      </c>
      <c r="M1554" s="65" t="s">
        <v>287</v>
      </c>
      <c r="N1554" s="65" t="s">
        <v>793</v>
      </c>
      <c r="O1554" s="65" t="s">
        <v>289</v>
      </c>
      <c r="P1554" s="66">
        <v>46309</v>
      </c>
      <c r="Q1554" s="31">
        <f t="shared" si="48"/>
        <v>421</v>
      </c>
      <c r="R1554" s="31">
        <f t="shared" si="49"/>
        <v>720</v>
      </c>
      <c r="S1554" s="29">
        <f>IF($Q1554&lt;Parâmetros!$E$19,$G1554-1,$G1554)</f>
        <v>46309</v>
      </c>
    </row>
    <row r="1555" spans="1:19" ht="15" customHeight="1" x14ac:dyDescent="0.25">
      <c r="A1555" s="128">
        <v>53512</v>
      </c>
      <c r="B1555" s="65" t="s">
        <v>544</v>
      </c>
      <c r="C1555" s="65" t="s">
        <v>73</v>
      </c>
      <c r="D1555" s="66">
        <v>46309</v>
      </c>
      <c r="E1555" s="67">
        <v>3.74</v>
      </c>
      <c r="F1555" s="65" t="s">
        <v>285</v>
      </c>
      <c r="G1555" s="66">
        <v>46309</v>
      </c>
      <c r="H1555" s="129">
        <v>40523819</v>
      </c>
      <c r="I1555" s="129">
        <v>10</v>
      </c>
      <c r="J1555" s="65" t="s">
        <v>2808</v>
      </c>
      <c r="K1555" s="65" t="s">
        <v>2809</v>
      </c>
      <c r="L1555" s="66">
        <v>46309</v>
      </c>
      <c r="M1555" s="65" t="s">
        <v>287</v>
      </c>
      <c r="N1555" s="65" t="s">
        <v>793</v>
      </c>
      <c r="O1555" s="65" t="s">
        <v>289</v>
      </c>
      <c r="P1555" s="66">
        <v>46309</v>
      </c>
      <c r="Q1555" s="31">
        <f t="shared" si="48"/>
        <v>782</v>
      </c>
      <c r="R1555" s="31">
        <f t="shared" si="49"/>
        <v>1007</v>
      </c>
      <c r="S1555" s="29">
        <f>IF($Q1555&lt;Parâmetros!$E$19,$G1555-1,$G1555)</f>
        <v>46309</v>
      </c>
    </row>
    <row r="1556" spans="1:19" ht="15" customHeight="1" x14ac:dyDescent="0.25">
      <c r="A1556" s="128">
        <v>53512</v>
      </c>
      <c r="B1556" s="65" t="s">
        <v>544</v>
      </c>
      <c r="C1556" s="65" t="s">
        <v>73</v>
      </c>
      <c r="D1556" s="66">
        <v>46311</v>
      </c>
      <c r="E1556" s="67">
        <v>5.0199999999999996</v>
      </c>
      <c r="F1556" s="65" t="s">
        <v>285</v>
      </c>
      <c r="G1556" s="66">
        <v>46310</v>
      </c>
      <c r="H1556" s="129">
        <v>40523819</v>
      </c>
      <c r="I1556" s="129">
        <v>10</v>
      </c>
      <c r="J1556" s="65" t="s">
        <v>3362</v>
      </c>
      <c r="K1556" s="65" t="s">
        <v>3363</v>
      </c>
      <c r="L1556" s="66">
        <v>46310</v>
      </c>
      <c r="M1556" s="65" t="s">
        <v>287</v>
      </c>
      <c r="N1556" s="65" t="s">
        <v>793</v>
      </c>
      <c r="O1556" s="65" t="s">
        <v>289</v>
      </c>
      <c r="P1556" s="66">
        <v>46311</v>
      </c>
      <c r="Q1556" s="31">
        <f t="shared" si="48"/>
        <v>421</v>
      </c>
      <c r="R1556" s="31">
        <f t="shared" si="49"/>
        <v>722</v>
      </c>
      <c r="S1556" s="29">
        <f>IF($Q1556&lt;Parâmetros!$E$19,$G1556-1,$G1556)</f>
        <v>46310</v>
      </c>
    </row>
    <row r="1557" spans="1:19" ht="15" customHeight="1" x14ac:dyDescent="0.25">
      <c r="A1557" s="128">
        <v>53512</v>
      </c>
      <c r="B1557" s="65" t="s">
        <v>544</v>
      </c>
      <c r="C1557" s="65" t="s">
        <v>73</v>
      </c>
      <c r="D1557" s="66">
        <v>46311</v>
      </c>
      <c r="E1557" s="67">
        <v>3.72</v>
      </c>
      <c r="F1557" s="65" t="s">
        <v>285</v>
      </c>
      <c r="G1557" s="66">
        <v>46310</v>
      </c>
      <c r="H1557" s="129">
        <v>40523819</v>
      </c>
      <c r="I1557" s="129">
        <v>10</v>
      </c>
      <c r="J1557" s="65" t="s">
        <v>3364</v>
      </c>
      <c r="K1557" s="65" t="s">
        <v>3365</v>
      </c>
      <c r="L1557" s="66">
        <v>46310</v>
      </c>
      <c r="M1557" s="65" t="s">
        <v>287</v>
      </c>
      <c r="N1557" s="65" t="s">
        <v>793</v>
      </c>
      <c r="O1557" s="65" t="s">
        <v>289</v>
      </c>
      <c r="P1557" s="66">
        <v>46311</v>
      </c>
      <c r="Q1557" s="31">
        <f t="shared" si="48"/>
        <v>785</v>
      </c>
      <c r="R1557" s="31">
        <f t="shared" si="49"/>
        <v>1008</v>
      </c>
      <c r="S1557" s="29">
        <f>IF($Q1557&lt;Parâmetros!$E$19,$G1557-1,$G1557)</f>
        <v>46310</v>
      </c>
    </row>
    <row r="1558" spans="1:19" ht="15" customHeight="1" x14ac:dyDescent="0.25">
      <c r="A1558" s="128">
        <v>53512</v>
      </c>
      <c r="B1558" s="65" t="s">
        <v>544</v>
      </c>
      <c r="C1558" s="65" t="s">
        <v>73</v>
      </c>
      <c r="D1558" s="66">
        <v>46312</v>
      </c>
      <c r="E1558" s="67">
        <v>5</v>
      </c>
      <c r="F1558" s="65" t="s">
        <v>285</v>
      </c>
      <c r="G1558" s="66">
        <v>46311</v>
      </c>
      <c r="H1558" s="129">
        <v>40523819</v>
      </c>
      <c r="I1558" s="129">
        <v>10</v>
      </c>
      <c r="J1558" s="65" t="s">
        <v>1028</v>
      </c>
      <c r="K1558" s="65" t="s">
        <v>2856</v>
      </c>
      <c r="L1558" s="66">
        <v>46311</v>
      </c>
      <c r="M1558" s="65" t="s">
        <v>287</v>
      </c>
      <c r="N1558" s="65" t="s">
        <v>793</v>
      </c>
      <c r="O1558" s="65" t="s">
        <v>289</v>
      </c>
      <c r="P1558" s="66">
        <v>46312</v>
      </c>
      <c r="Q1558" s="31">
        <f t="shared" si="48"/>
        <v>421</v>
      </c>
      <c r="R1558" s="31">
        <f t="shared" si="49"/>
        <v>721</v>
      </c>
      <c r="S1558" s="29">
        <f>IF($Q1558&lt;Parâmetros!$E$19,$G1558-1,$G1558)</f>
        <v>46311</v>
      </c>
    </row>
    <row r="1559" spans="1:19" ht="15" customHeight="1" x14ac:dyDescent="0.25">
      <c r="A1559" s="128">
        <v>53512</v>
      </c>
      <c r="B1559" s="65" t="s">
        <v>544</v>
      </c>
      <c r="C1559" s="65" t="s">
        <v>73</v>
      </c>
      <c r="D1559" s="66">
        <v>46312</v>
      </c>
      <c r="E1559" s="67">
        <v>3.73</v>
      </c>
      <c r="F1559" s="65" t="s">
        <v>285</v>
      </c>
      <c r="G1559" s="66">
        <v>46311</v>
      </c>
      <c r="H1559" s="129">
        <v>40523819</v>
      </c>
      <c r="I1559" s="129">
        <v>10</v>
      </c>
      <c r="J1559" s="65" t="s">
        <v>3699</v>
      </c>
      <c r="K1559" s="65" t="s">
        <v>3700</v>
      </c>
      <c r="L1559" s="66">
        <v>46311</v>
      </c>
      <c r="M1559" s="65" t="s">
        <v>287</v>
      </c>
      <c r="N1559" s="65" t="s">
        <v>793</v>
      </c>
      <c r="O1559" s="65" t="s">
        <v>289</v>
      </c>
      <c r="P1559" s="66">
        <v>46312</v>
      </c>
      <c r="Q1559" s="31">
        <f t="shared" si="48"/>
        <v>782</v>
      </c>
      <c r="R1559" s="31">
        <f t="shared" si="49"/>
        <v>1006</v>
      </c>
      <c r="S1559" s="29">
        <f>IF($Q1559&lt;Parâmetros!$E$19,$G1559-1,$G1559)</f>
        <v>46311</v>
      </c>
    </row>
    <row r="1560" spans="1:19" ht="15" customHeight="1" x14ac:dyDescent="0.25">
      <c r="A1560" s="128">
        <v>53512</v>
      </c>
      <c r="B1560" s="65" t="s">
        <v>544</v>
      </c>
      <c r="C1560" s="65" t="s">
        <v>73</v>
      </c>
      <c r="D1560" s="66">
        <v>46312</v>
      </c>
      <c r="E1560" s="67">
        <v>5</v>
      </c>
      <c r="F1560" s="65" t="s">
        <v>285</v>
      </c>
      <c r="G1560" s="66">
        <v>46312</v>
      </c>
      <c r="H1560" s="129">
        <v>40523819</v>
      </c>
      <c r="I1560" s="129">
        <v>10</v>
      </c>
      <c r="J1560" s="65" t="s">
        <v>546</v>
      </c>
      <c r="K1560" s="65" t="s">
        <v>3701</v>
      </c>
      <c r="L1560" s="66">
        <v>46312</v>
      </c>
      <c r="M1560" s="65" t="s">
        <v>287</v>
      </c>
      <c r="N1560" s="65" t="s">
        <v>793</v>
      </c>
      <c r="O1560" s="65" t="s">
        <v>289</v>
      </c>
      <c r="P1560" s="66">
        <v>46312</v>
      </c>
      <c r="Q1560" s="31">
        <f t="shared" si="48"/>
        <v>421</v>
      </c>
      <c r="R1560" s="31">
        <f t="shared" si="49"/>
        <v>721</v>
      </c>
      <c r="S1560" s="29">
        <f>IF($Q1560&lt;Parâmetros!$E$19,$G1560-1,$G1560)</f>
        <v>46312</v>
      </c>
    </row>
    <row r="1561" spans="1:19" ht="15" customHeight="1" x14ac:dyDescent="0.25">
      <c r="A1561" s="128">
        <v>53512</v>
      </c>
      <c r="B1561" s="65" t="s">
        <v>544</v>
      </c>
      <c r="C1561" s="65" t="s">
        <v>73</v>
      </c>
      <c r="D1561" s="66">
        <v>46312</v>
      </c>
      <c r="E1561" s="67">
        <v>2.2599999999999998</v>
      </c>
      <c r="F1561" s="65" t="s">
        <v>285</v>
      </c>
      <c r="G1561" s="66">
        <v>46312</v>
      </c>
      <c r="H1561" s="129">
        <v>40523819</v>
      </c>
      <c r="I1561" s="129">
        <v>10</v>
      </c>
      <c r="J1561" s="65" t="s">
        <v>3702</v>
      </c>
      <c r="K1561" s="65" t="s">
        <v>3703</v>
      </c>
      <c r="L1561" s="66">
        <v>46312</v>
      </c>
      <c r="M1561" s="65" t="s">
        <v>287</v>
      </c>
      <c r="N1561" s="65" t="s">
        <v>793</v>
      </c>
      <c r="O1561" s="65" t="s">
        <v>289</v>
      </c>
      <c r="P1561" s="66">
        <v>46312</v>
      </c>
      <c r="Q1561" s="31">
        <f t="shared" si="48"/>
        <v>782</v>
      </c>
      <c r="R1561" s="31">
        <f t="shared" si="49"/>
        <v>918</v>
      </c>
      <c r="S1561" s="29">
        <f>IF($Q1561&lt;Parâmetros!$E$19,$G1561-1,$G1561)</f>
        <v>46312</v>
      </c>
    </row>
    <row r="1562" spans="1:19" ht="15" customHeight="1" x14ac:dyDescent="0.25">
      <c r="A1562" s="128">
        <v>53512</v>
      </c>
      <c r="B1562" s="65" t="s">
        <v>544</v>
      </c>
      <c r="C1562" s="65" t="s">
        <v>73</v>
      </c>
      <c r="D1562" s="66">
        <v>46314</v>
      </c>
      <c r="E1562" s="67">
        <v>5</v>
      </c>
      <c r="F1562" s="65" t="s">
        <v>285</v>
      </c>
      <c r="G1562" s="66">
        <v>46314</v>
      </c>
      <c r="H1562" s="129">
        <v>40526403</v>
      </c>
      <c r="I1562" s="129">
        <v>10</v>
      </c>
      <c r="J1562" s="65" t="s">
        <v>546</v>
      </c>
      <c r="K1562" s="65" t="s">
        <v>4159</v>
      </c>
      <c r="L1562" s="66">
        <v>46314</v>
      </c>
      <c r="M1562" s="65" t="s">
        <v>287</v>
      </c>
      <c r="N1562" s="65" t="s">
        <v>793</v>
      </c>
      <c r="O1562" s="65" t="s">
        <v>289</v>
      </c>
      <c r="P1562" s="66">
        <v>46314</v>
      </c>
      <c r="Q1562" s="31">
        <f t="shared" si="48"/>
        <v>421</v>
      </c>
      <c r="R1562" s="31">
        <f t="shared" si="49"/>
        <v>721</v>
      </c>
      <c r="S1562" s="29">
        <f>IF($Q1562&lt;Parâmetros!$E$19,$G1562-1,$G1562)</f>
        <v>46314</v>
      </c>
    </row>
    <row r="1563" spans="1:19" ht="15" customHeight="1" x14ac:dyDescent="0.25">
      <c r="A1563" s="128">
        <v>53512</v>
      </c>
      <c r="B1563" s="65" t="s">
        <v>544</v>
      </c>
      <c r="C1563" s="65" t="s">
        <v>73</v>
      </c>
      <c r="D1563" s="66">
        <v>46314</v>
      </c>
      <c r="E1563" s="67">
        <v>3.67</v>
      </c>
      <c r="F1563" s="65" t="s">
        <v>285</v>
      </c>
      <c r="G1563" s="66">
        <v>46314</v>
      </c>
      <c r="H1563" s="129">
        <v>40526403</v>
      </c>
      <c r="I1563" s="129">
        <v>10</v>
      </c>
      <c r="J1563" s="65" t="s">
        <v>4160</v>
      </c>
      <c r="K1563" s="65" t="s">
        <v>2809</v>
      </c>
      <c r="L1563" s="66">
        <v>46314</v>
      </c>
      <c r="M1563" s="65" t="s">
        <v>287</v>
      </c>
      <c r="N1563" s="65" t="s">
        <v>793</v>
      </c>
      <c r="O1563" s="65" t="s">
        <v>289</v>
      </c>
      <c r="P1563" s="66">
        <v>46314</v>
      </c>
      <c r="Q1563" s="31">
        <f t="shared" si="48"/>
        <v>786</v>
      </c>
      <c r="R1563" s="31">
        <f t="shared" si="49"/>
        <v>1007</v>
      </c>
      <c r="S1563" s="29">
        <f>IF($Q1563&lt;Parâmetros!$E$19,$G1563-1,$G1563)</f>
        <v>46314</v>
      </c>
    </row>
    <row r="1564" spans="1:19" ht="15" customHeight="1" x14ac:dyDescent="0.25">
      <c r="A1564" s="128">
        <v>53512</v>
      </c>
      <c r="B1564" s="65" t="s">
        <v>544</v>
      </c>
      <c r="C1564" s="65" t="s">
        <v>73</v>
      </c>
      <c r="D1564" s="66">
        <v>46316</v>
      </c>
      <c r="E1564" s="67">
        <v>5.05</v>
      </c>
      <c r="F1564" s="65" t="s">
        <v>285</v>
      </c>
      <c r="G1564" s="66">
        <v>46315</v>
      </c>
      <c r="H1564" s="129">
        <v>40526403</v>
      </c>
      <c r="I1564" s="129">
        <v>10</v>
      </c>
      <c r="J1564" s="65" t="s">
        <v>1028</v>
      </c>
      <c r="K1564" s="65" t="s">
        <v>4161</v>
      </c>
      <c r="L1564" s="66">
        <v>46315</v>
      </c>
      <c r="M1564" s="65" t="s">
        <v>287</v>
      </c>
      <c r="N1564" s="65" t="s">
        <v>793</v>
      </c>
      <c r="O1564" s="65" t="s">
        <v>289</v>
      </c>
      <c r="P1564" s="66">
        <v>46316</v>
      </c>
      <c r="Q1564" s="31">
        <f t="shared" si="48"/>
        <v>421</v>
      </c>
      <c r="R1564" s="31">
        <f t="shared" si="49"/>
        <v>724</v>
      </c>
      <c r="S1564" s="29">
        <f>IF($Q1564&lt;Parâmetros!$E$19,$G1564-1,$G1564)</f>
        <v>46315</v>
      </c>
    </row>
    <row r="1565" spans="1:19" ht="15" customHeight="1" x14ac:dyDescent="0.25">
      <c r="A1565" s="128">
        <v>53512</v>
      </c>
      <c r="B1565" s="65" t="s">
        <v>544</v>
      </c>
      <c r="C1565" s="65" t="s">
        <v>73</v>
      </c>
      <c r="D1565" s="66">
        <v>46316</v>
      </c>
      <c r="E1565" s="67">
        <v>3.7</v>
      </c>
      <c r="F1565" s="65" t="s">
        <v>285</v>
      </c>
      <c r="G1565" s="66">
        <v>46315</v>
      </c>
      <c r="H1565" s="129">
        <v>40526403</v>
      </c>
      <c r="I1565" s="129">
        <v>10</v>
      </c>
      <c r="J1565" s="65" t="s">
        <v>4162</v>
      </c>
      <c r="K1565" s="65" t="s">
        <v>4163</v>
      </c>
      <c r="L1565" s="66">
        <v>46315</v>
      </c>
      <c r="M1565" s="65" t="s">
        <v>287</v>
      </c>
      <c r="N1565" s="65" t="s">
        <v>793</v>
      </c>
      <c r="O1565" s="65" t="s">
        <v>289</v>
      </c>
      <c r="P1565" s="66">
        <v>46316</v>
      </c>
      <c r="Q1565" s="31">
        <f t="shared" si="48"/>
        <v>784</v>
      </c>
      <c r="R1565" s="31">
        <f t="shared" si="49"/>
        <v>1007</v>
      </c>
      <c r="S1565" s="29">
        <f>IF($Q1565&lt;Parâmetros!$E$19,$G1565-1,$G1565)</f>
        <v>46315</v>
      </c>
    </row>
    <row r="1566" spans="1:19" ht="15" customHeight="1" x14ac:dyDescent="0.25">
      <c r="A1566" s="128">
        <v>53512</v>
      </c>
      <c r="B1566" s="65" t="s">
        <v>544</v>
      </c>
      <c r="C1566" s="65" t="s">
        <v>73</v>
      </c>
      <c r="D1566" s="66">
        <v>46317</v>
      </c>
      <c r="E1566" s="67">
        <v>5.01</v>
      </c>
      <c r="F1566" s="65" t="s">
        <v>285</v>
      </c>
      <c r="G1566" s="66">
        <v>46316</v>
      </c>
      <c r="H1566" s="129">
        <v>40526403</v>
      </c>
      <c r="I1566" s="129">
        <v>10</v>
      </c>
      <c r="J1566" s="65" t="s">
        <v>2803</v>
      </c>
      <c r="K1566" s="65" t="s">
        <v>4532</v>
      </c>
      <c r="L1566" s="66">
        <v>46316</v>
      </c>
      <c r="M1566" s="65" t="s">
        <v>287</v>
      </c>
      <c r="N1566" s="65" t="s">
        <v>793</v>
      </c>
      <c r="O1566" s="65" t="s">
        <v>289</v>
      </c>
      <c r="P1566" s="66">
        <v>46317</v>
      </c>
      <c r="Q1566" s="31">
        <f t="shared" si="48"/>
        <v>421</v>
      </c>
      <c r="R1566" s="31">
        <f t="shared" si="49"/>
        <v>721</v>
      </c>
      <c r="S1566" s="29">
        <f>IF($Q1566&lt;Parâmetros!$E$19,$G1566-1,$G1566)</f>
        <v>46316</v>
      </c>
    </row>
    <row r="1567" spans="1:19" ht="15" customHeight="1" x14ac:dyDescent="0.25">
      <c r="A1567" s="128">
        <v>53512</v>
      </c>
      <c r="B1567" s="65" t="s">
        <v>544</v>
      </c>
      <c r="C1567" s="65" t="s">
        <v>73</v>
      </c>
      <c r="D1567" s="66">
        <v>46317</v>
      </c>
      <c r="E1567" s="67">
        <v>3.73</v>
      </c>
      <c r="F1567" s="65" t="s">
        <v>285</v>
      </c>
      <c r="G1567" s="66">
        <v>46316</v>
      </c>
      <c r="H1567" s="129">
        <v>40526403</v>
      </c>
      <c r="I1567" s="129">
        <v>10</v>
      </c>
      <c r="J1567" s="65" t="s">
        <v>4727</v>
      </c>
      <c r="K1567" s="65" t="s">
        <v>4728</v>
      </c>
      <c r="L1567" s="66">
        <v>46316</v>
      </c>
      <c r="M1567" s="65" t="s">
        <v>287</v>
      </c>
      <c r="N1567" s="65" t="s">
        <v>793</v>
      </c>
      <c r="O1567" s="65" t="s">
        <v>289</v>
      </c>
      <c r="P1567" s="66">
        <v>46317</v>
      </c>
      <c r="Q1567" s="31">
        <f t="shared" si="48"/>
        <v>785</v>
      </c>
      <c r="R1567" s="31">
        <f t="shared" si="49"/>
        <v>1009</v>
      </c>
      <c r="S1567" s="29">
        <f>IF($Q1567&lt;Parâmetros!$E$19,$G1567-1,$G1567)</f>
        <v>46316</v>
      </c>
    </row>
    <row r="1568" spans="1:19" ht="15" customHeight="1" x14ac:dyDescent="0.25">
      <c r="A1568" s="128">
        <v>53512</v>
      </c>
      <c r="B1568" s="65" t="s">
        <v>544</v>
      </c>
      <c r="C1568" s="65" t="s">
        <v>73</v>
      </c>
      <c r="D1568" s="66">
        <v>46317</v>
      </c>
      <c r="E1568" s="67">
        <v>5.03</v>
      </c>
      <c r="F1568" s="65" t="s">
        <v>285</v>
      </c>
      <c r="G1568" s="66">
        <v>46317</v>
      </c>
      <c r="H1568" s="129">
        <v>40526403</v>
      </c>
      <c r="I1568" s="129">
        <v>10</v>
      </c>
      <c r="J1568" s="65" t="s">
        <v>4729</v>
      </c>
      <c r="K1568" s="65" t="s">
        <v>4730</v>
      </c>
      <c r="L1568" s="66">
        <v>46317</v>
      </c>
      <c r="M1568" s="65" t="s">
        <v>287</v>
      </c>
      <c r="N1568" s="65" t="s">
        <v>793</v>
      </c>
      <c r="O1568" s="65" t="s">
        <v>289</v>
      </c>
      <c r="P1568" s="66">
        <v>46317</v>
      </c>
      <c r="Q1568" s="31">
        <f t="shared" si="48"/>
        <v>422</v>
      </c>
      <c r="R1568" s="31">
        <f t="shared" si="49"/>
        <v>724</v>
      </c>
      <c r="S1568" s="29">
        <f>IF($Q1568&lt;Parâmetros!$E$19,$G1568-1,$G1568)</f>
        <v>46317</v>
      </c>
    </row>
    <row r="1569" spans="1:19" ht="15" customHeight="1" x14ac:dyDescent="0.25">
      <c r="A1569" s="128">
        <v>53512</v>
      </c>
      <c r="B1569" s="65" t="s">
        <v>544</v>
      </c>
      <c r="C1569" s="65" t="s">
        <v>73</v>
      </c>
      <c r="D1569" s="66">
        <v>46317</v>
      </c>
      <c r="E1569" s="67">
        <v>3.65</v>
      </c>
      <c r="F1569" s="65" t="s">
        <v>285</v>
      </c>
      <c r="G1569" s="66">
        <v>46317</v>
      </c>
      <c r="H1569" s="129">
        <v>40526403</v>
      </c>
      <c r="I1569" s="129">
        <v>10</v>
      </c>
      <c r="J1569" s="65" t="s">
        <v>4731</v>
      </c>
      <c r="K1569" s="65" t="s">
        <v>4732</v>
      </c>
      <c r="L1569" s="66">
        <v>46317</v>
      </c>
      <c r="M1569" s="65" t="s">
        <v>287</v>
      </c>
      <c r="N1569" s="65" t="s">
        <v>793</v>
      </c>
      <c r="O1569" s="65" t="s">
        <v>289</v>
      </c>
      <c r="P1569" s="66">
        <v>46317</v>
      </c>
      <c r="Q1569" s="31">
        <f t="shared" si="48"/>
        <v>786</v>
      </c>
      <c r="R1569" s="31">
        <f t="shared" si="49"/>
        <v>1005</v>
      </c>
      <c r="S1569" s="29">
        <f>IF($Q1569&lt;Parâmetros!$E$19,$G1569-1,$G1569)</f>
        <v>46317</v>
      </c>
    </row>
    <row r="1570" spans="1:19" ht="15" customHeight="1" x14ac:dyDescent="0.25">
      <c r="A1570" s="128">
        <v>53512</v>
      </c>
      <c r="B1570" s="65" t="s">
        <v>544</v>
      </c>
      <c r="C1570" s="65" t="s">
        <v>73</v>
      </c>
      <c r="D1570" s="66">
        <v>46318</v>
      </c>
      <c r="E1570" s="67">
        <v>4.9800000000000004</v>
      </c>
      <c r="F1570" s="65" t="s">
        <v>285</v>
      </c>
      <c r="G1570" s="66">
        <v>46318</v>
      </c>
      <c r="H1570" s="129">
        <v>40526403</v>
      </c>
      <c r="I1570" s="129">
        <v>10</v>
      </c>
      <c r="J1570" s="65" t="s">
        <v>4566</v>
      </c>
      <c r="K1570" s="65" t="s">
        <v>550</v>
      </c>
      <c r="L1570" s="66">
        <v>46318</v>
      </c>
      <c r="M1570" s="65" t="s">
        <v>287</v>
      </c>
      <c r="N1570" s="65" t="s">
        <v>793</v>
      </c>
      <c r="O1570" s="65" t="s">
        <v>289</v>
      </c>
      <c r="P1570" s="66">
        <v>46318</v>
      </c>
      <c r="Q1570" s="31">
        <f t="shared" si="48"/>
        <v>422</v>
      </c>
      <c r="R1570" s="31">
        <f t="shared" si="49"/>
        <v>721</v>
      </c>
      <c r="S1570" s="29">
        <f>IF($Q1570&lt;Parâmetros!$E$19,$G1570-1,$G1570)</f>
        <v>46318</v>
      </c>
    </row>
    <row r="1571" spans="1:19" ht="15" customHeight="1" x14ac:dyDescent="0.25">
      <c r="A1571" s="128">
        <v>53512</v>
      </c>
      <c r="B1571" s="65" t="s">
        <v>544</v>
      </c>
      <c r="C1571" s="65" t="s">
        <v>73</v>
      </c>
      <c r="D1571" s="66">
        <v>46319</v>
      </c>
      <c r="E1571" s="67">
        <v>5.0199999999999996</v>
      </c>
      <c r="F1571" s="65" t="s">
        <v>285</v>
      </c>
      <c r="G1571" s="66">
        <v>46319</v>
      </c>
      <c r="H1571" s="129">
        <v>40526403</v>
      </c>
      <c r="I1571" s="129">
        <v>10</v>
      </c>
      <c r="J1571" s="65" t="s">
        <v>5027</v>
      </c>
      <c r="K1571" s="65" t="s">
        <v>5028</v>
      </c>
      <c r="L1571" s="66">
        <v>46319</v>
      </c>
      <c r="M1571" s="65" t="s">
        <v>287</v>
      </c>
      <c r="N1571" s="65" t="s">
        <v>793</v>
      </c>
      <c r="O1571" s="65" t="s">
        <v>289</v>
      </c>
      <c r="P1571" s="66">
        <v>46319</v>
      </c>
      <c r="Q1571" s="31">
        <f t="shared" si="48"/>
        <v>420</v>
      </c>
      <c r="R1571" s="31">
        <f t="shared" si="49"/>
        <v>721</v>
      </c>
      <c r="S1571" s="29">
        <f>IF($Q1571&lt;Parâmetros!$E$19,$G1571-1,$G1571)</f>
        <v>46319</v>
      </c>
    </row>
    <row r="1572" spans="1:19" ht="15" customHeight="1" x14ac:dyDescent="0.25">
      <c r="A1572" s="128">
        <v>53613</v>
      </c>
      <c r="B1572" s="65" t="s">
        <v>20</v>
      </c>
      <c r="C1572" s="65" t="s">
        <v>71</v>
      </c>
      <c r="D1572" s="66">
        <v>46300</v>
      </c>
      <c r="E1572" s="67">
        <v>4.0199999999999996</v>
      </c>
      <c r="F1572" s="65" t="s">
        <v>285</v>
      </c>
      <c r="G1572" s="66">
        <v>46300</v>
      </c>
      <c r="H1572" s="129">
        <v>40521832</v>
      </c>
      <c r="I1572" s="129">
        <v>10</v>
      </c>
      <c r="J1572" s="65" t="s">
        <v>528</v>
      </c>
      <c r="K1572" s="65" t="s">
        <v>529</v>
      </c>
      <c r="L1572" s="66">
        <v>46300</v>
      </c>
      <c r="M1572" s="65" t="s">
        <v>287</v>
      </c>
      <c r="N1572" s="65" t="s">
        <v>793</v>
      </c>
      <c r="O1572" s="65" t="s">
        <v>289</v>
      </c>
      <c r="P1572" s="66">
        <v>46300</v>
      </c>
      <c r="Q1572" s="31">
        <f t="shared" si="48"/>
        <v>440</v>
      </c>
      <c r="R1572" s="31">
        <f t="shared" si="49"/>
        <v>681</v>
      </c>
      <c r="S1572" s="29">
        <f>IF($Q1572&lt;Parâmetros!$E$19,$G1572-1,$G1572)</f>
        <v>46300</v>
      </c>
    </row>
    <row r="1573" spans="1:19" ht="15" customHeight="1" x14ac:dyDescent="0.25">
      <c r="A1573" s="128">
        <v>53613</v>
      </c>
      <c r="B1573" s="65" t="s">
        <v>20</v>
      </c>
      <c r="C1573" s="65" t="s">
        <v>71</v>
      </c>
      <c r="D1573" s="66">
        <v>46300</v>
      </c>
      <c r="E1573" s="67">
        <v>4</v>
      </c>
      <c r="F1573" s="65" t="s">
        <v>285</v>
      </c>
      <c r="G1573" s="66">
        <v>46300</v>
      </c>
      <c r="H1573" s="129">
        <v>40521832</v>
      </c>
      <c r="I1573" s="129">
        <v>10</v>
      </c>
      <c r="J1573" s="65" t="s">
        <v>363</v>
      </c>
      <c r="K1573" s="65" t="s">
        <v>530</v>
      </c>
      <c r="L1573" s="66">
        <v>46300</v>
      </c>
      <c r="M1573" s="65" t="s">
        <v>287</v>
      </c>
      <c r="N1573" s="65" t="s">
        <v>793</v>
      </c>
      <c r="O1573" s="65" t="s">
        <v>289</v>
      </c>
      <c r="P1573" s="66">
        <v>46300</v>
      </c>
      <c r="Q1573" s="31">
        <f t="shared" si="48"/>
        <v>750</v>
      </c>
      <c r="R1573" s="31">
        <f t="shared" si="49"/>
        <v>990</v>
      </c>
      <c r="S1573" s="29">
        <f>IF($Q1573&lt;Parâmetros!$E$19,$G1573-1,$G1573)</f>
        <v>46300</v>
      </c>
    </row>
    <row r="1574" spans="1:19" ht="15" customHeight="1" x14ac:dyDescent="0.25">
      <c r="A1574" s="128">
        <v>53613</v>
      </c>
      <c r="B1574" s="65" t="s">
        <v>20</v>
      </c>
      <c r="C1574" s="65" t="s">
        <v>71</v>
      </c>
      <c r="D1574" s="66">
        <v>46301</v>
      </c>
      <c r="E1574" s="67">
        <v>2</v>
      </c>
      <c r="F1574" s="65" t="s">
        <v>285</v>
      </c>
      <c r="G1574" s="66">
        <v>46301</v>
      </c>
      <c r="H1574" s="129">
        <v>40520767</v>
      </c>
      <c r="I1574" s="129">
        <v>10</v>
      </c>
      <c r="J1574" s="65" t="s">
        <v>345</v>
      </c>
      <c r="K1574" s="65" t="s">
        <v>364</v>
      </c>
      <c r="L1574" s="66">
        <v>46301</v>
      </c>
      <c r="M1574" s="65" t="s">
        <v>287</v>
      </c>
      <c r="N1574" s="65" t="s">
        <v>793</v>
      </c>
      <c r="O1574" s="65" t="s">
        <v>289</v>
      </c>
      <c r="P1574" s="66">
        <v>46301</v>
      </c>
      <c r="Q1574" s="31">
        <f t="shared" si="48"/>
        <v>440</v>
      </c>
      <c r="R1574" s="31">
        <f t="shared" si="49"/>
        <v>560</v>
      </c>
      <c r="S1574" s="29">
        <f>IF($Q1574&lt;Parâmetros!$E$19,$G1574-1,$G1574)</f>
        <v>46301</v>
      </c>
    </row>
    <row r="1575" spans="1:19" ht="15" customHeight="1" x14ac:dyDescent="0.25">
      <c r="A1575" s="128">
        <v>53613</v>
      </c>
      <c r="B1575" s="65" t="s">
        <v>20</v>
      </c>
      <c r="C1575" s="65" t="s">
        <v>71</v>
      </c>
      <c r="D1575" s="66">
        <v>46301</v>
      </c>
      <c r="E1575" s="67">
        <v>1.99</v>
      </c>
      <c r="F1575" s="65" t="s">
        <v>285</v>
      </c>
      <c r="G1575" s="66">
        <v>46301</v>
      </c>
      <c r="H1575" s="129">
        <v>40522642</v>
      </c>
      <c r="I1575" s="129">
        <v>20</v>
      </c>
      <c r="J1575" s="65" t="s">
        <v>853</v>
      </c>
      <c r="K1575" s="65" t="s">
        <v>557</v>
      </c>
      <c r="L1575" s="66">
        <v>46301</v>
      </c>
      <c r="M1575" s="65" t="s">
        <v>287</v>
      </c>
      <c r="N1575" s="65" t="s">
        <v>793</v>
      </c>
      <c r="O1575" s="65" t="s">
        <v>289</v>
      </c>
      <c r="P1575" s="66">
        <v>46301</v>
      </c>
      <c r="Q1575" s="31">
        <f t="shared" si="48"/>
        <v>561</v>
      </c>
      <c r="R1575" s="31">
        <f t="shared" si="49"/>
        <v>680</v>
      </c>
      <c r="S1575" s="29">
        <f>IF($Q1575&lt;Parâmetros!$E$19,$G1575-1,$G1575)</f>
        <v>46301</v>
      </c>
    </row>
    <row r="1576" spans="1:19" ht="15" customHeight="1" x14ac:dyDescent="0.25">
      <c r="A1576" s="128">
        <v>53613</v>
      </c>
      <c r="B1576" s="65" t="s">
        <v>20</v>
      </c>
      <c r="C1576" s="65" t="s">
        <v>71</v>
      </c>
      <c r="D1576" s="66">
        <v>46301</v>
      </c>
      <c r="E1576" s="67">
        <v>1.85</v>
      </c>
      <c r="F1576" s="65" t="s">
        <v>285</v>
      </c>
      <c r="G1576" s="66">
        <v>46301</v>
      </c>
      <c r="H1576" s="129">
        <v>40522643</v>
      </c>
      <c r="I1576" s="129">
        <v>20</v>
      </c>
      <c r="J1576" s="65" t="s">
        <v>854</v>
      </c>
      <c r="K1576" s="65" t="s">
        <v>855</v>
      </c>
      <c r="L1576" s="66">
        <v>46301</v>
      </c>
      <c r="M1576" s="65" t="s">
        <v>287</v>
      </c>
      <c r="N1576" s="65" t="s">
        <v>793</v>
      </c>
      <c r="O1576" s="65" t="s">
        <v>289</v>
      </c>
      <c r="P1576" s="66">
        <v>46301</v>
      </c>
      <c r="Q1576" s="31">
        <f t="shared" si="48"/>
        <v>749</v>
      </c>
      <c r="R1576" s="31">
        <f t="shared" si="49"/>
        <v>860</v>
      </c>
      <c r="S1576" s="29">
        <f>IF($Q1576&lt;Parâmetros!$E$19,$G1576-1,$G1576)</f>
        <v>46301</v>
      </c>
    </row>
    <row r="1577" spans="1:19" ht="15" customHeight="1" x14ac:dyDescent="0.25">
      <c r="A1577" s="128">
        <v>53613</v>
      </c>
      <c r="B1577" s="65" t="s">
        <v>20</v>
      </c>
      <c r="C1577" s="65" t="s">
        <v>71</v>
      </c>
      <c r="D1577" s="66">
        <v>46301</v>
      </c>
      <c r="E1577" s="67">
        <v>2.1800000000000002</v>
      </c>
      <c r="F1577" s="65" t="s">
        <v>285</v>
      </c>
      <c r="G1577" s="66">
        <v>46301</v>
      </c>
      <c r="H1577" s="129">
        <v>40522894</v>
      </c>
      <c r="I1577" s="129">
        <v>10</v>
      </c>
      <c r="J1577" s="65" t="s">
        <v>712</v>
      </c>
      <c r="K1577" s="65" t="s">
        <v>527</v>
      </c>
      <c r="L1577" s="66">
        <v>46301</v>
      </c>
      <c r="M1577" s="65" t="s">
        <v>287</v>
      </c>
      <c r="N1577" s="65" t="s">
        <v>793</v>
      </c>
      <c r="O1577" s="65" t="s">
        <v>289</v>
      </c>
      <c r="P1577" s="66">
        <v>46301</v>
      </c>
      <c r="Q1577" s="31">
        <f t="shared" si="48"/>
        <v>861</v>
      </c>
      <c r="R1577" s="31">
        <f t="shared" si="49"/>
        <v>992</v>
      </c>
      <c r="S1577" s="29">
        <f>IF($Q1577&lt;Parâmetros!$E$19,$G1577-1,$G1577)</f>
        <v>46301</v>
      </c>
    </row>
    <row r="1578" spans="1:19" ht="15" customHeight="1" x14ac:dyDescent="0.25">
      <c r="A1578" s="128">
        <v>53613</v>
      </c>
      <c r="B1578" s="65" t="s">
        <v>20</v>
      </c>
      <c r="C1578" s="65" t="s">
        <v>71</v>
      </c>
      <c r="D1578" s="66">
        <v>46302</v>
      </c>
      <c r="E1578" s="67">
        <v>4</v>
      </c>
      <c r="F1578" s="65" t="s">
        <v>285</v>
      </c>
      <c r="G1578" s="66">
        <v>46302</v>
      </c>
      <c r="H1578" s="129">
        <v>40521832</v>
      </c>
      <c r="I1578" s="129">
        <v>10</v>
      </c>
      <c r="J1578" s="65" t="s">
        <v>695</v>
      </c>
      <c r="K1578" s="65" t="s">
        <v>1024</v>
      </c>
      <c r="L1578" s="66">
        <v>46302</v>
      </c>
      <c r="M1578" s="65" t="s">
        <v>287</v>
      </c>
      <c r="N1578" s="65" t="s">
        <v>793</v>
      </c>
      <c r="O1578" s="65" t="s">
        <v>289</v>
      </c>
      <c r="P1578" s="66">
        <v>46302</v>
      </c>
      <c r="Q1578" s="31">
        <f t="shared" si="48"/>
        <v>440</v>
      </c>
      <c r="R1578" s="31">
        <f t="shared" si="49"/>
        <v>681</v>
      </c>
      <c r="S1578" s="29">
        <f>IF($Q1578&lt;Parâmetros!$E$19,$G1578-1,$G1578)</f>
        <v>46302</v>
      </c>
    </row>
    <row r="1579" spans="1:19" ht="15" customHeight="1" x14ac:dyDescent="0.25">
      <c r="A1579" s="128">
        <v>53613</v>
      </c>
      <c r="B1579" s="65" t="s">
        <v>20</v>
      </c>
      <c r="C1579" s="65" t="s">
        <v>71</v>
      </c>
      <c r="D1579" s="66">
        <v>46302</v>
      </c>
      <c r="E1579" s="67">
        <v>2</v>
      </c>
      <c r="F1579" s="65" t="s">
        <v>285</v>
      </c>
      <c r="G1579" s="66">
        <v>46302</v>
      </c>
      <c r="H1579" s="129">
        <v>40523168</v>
      </c>
      <c r="I1579" s="129">
        <v>10</v>
      </c>
      <c r="J1579" s="65" t="s">
        <v>347</v>
      </c>
      <c r="K1579" s="65" t="s">
        <v>1025</v>
      </c>
      <c r="L1579" s="66">
        <v>46302</v>
      </c>
      <c r="M1579" s="65" t="s">
        <v>287</v>
      </c>
      <c r="N1579" s="65" t="s">
        <v>793</v>
      </c>
      <c r="O1579" s="65" t="s">
        <v>289</v>
      </c>
      <c r="P1579" s="66">
        <v>46302</v>
      </c>
      <c r="Q1579" s="31">
        <f t="shared" si="48"/>
        <v>750</v>
      </c>
      <c r="R1579" s="31">
        <f t="shared" si="49"/>
        <v>870</v>
      </c>
      <c r="S1579" s="29">
        <f>IF($Q1579&lt;Parâmetros!$E$19,$G1579-1,$G1579)</f>
        <v>46302</v>
      </c>
    </row>
    <row r="1580" spans="1:19" ht="15" customHeight="1" x14ac:dyDescent="0.25">
      <c r="A1580" s="128">
        <v>53613</v>
      </c>
      <c r="B1580" s="65" t="s">
        <v>20</v>
      </c>
      <c r="C1580" s="65" t="s">
        <v>71</v>
      </c>
      <c r="D1580" s="66">
        <v>46302</v>
      </c>
      <c r="E1580" s="67">
        <v>1.99</v>
      </c>
      <c r="F1580" s="65" t="s">
        <v>285</v>
      </c>
      <c r="G1580" s="66">
        <v>46302</v>
      </c>
      <c r="H1580" s="129">
        <v>40521832</v>
      </c>
      <c r="I1580" s="129">
        <v>10</v>
      </c>
      <c r="J1580" s="65" t="s">
        <v>1026</v>
      </c>
      <c r="K1580" s="65" t="s">
        <v>524</v>
      </c>
      <c r="L1580" s="66">
        <v>46302</v>
      </c>
      <c r="M1580" s="65" t="s">
        <v>287</v>
      </c>
      <c r="N1580" s="65" t="s">
        <v>793</v>
      </c>
      <c r="O1580" s="65" t="s">
        <v>289</v>
      </c>
      <c r="P1580" s="66">
        <v>46302</v>
      </c>
      <c r="Q1580" s="31">
        <f t="shared" si="48"/>
        <v>871</v>
      </c>
      <c r="R1580" s="31">
        <f t="shared" si="49"/>
        <v>991</v>
      </c>
      <c r="S1580" s="29">
        <f>IF($Q1580&lt;Parâmetros!$E$19,$G1580-1,$G1580)</f>
        <v>46302</v>
      </c>
    </row>
    <row r="1581" spans="1:19" ht="15" customHeight="1" x14ac:dyDescent="0.25">
      <c r="A1581" s="128">
        <v>53613</v>
      </c>
      <c r="B1581" s="65" t="s">
        <v>20</v>
      </c>
      <c r="C1581" s="65" t="s">
        <v>71</v>
      </c>
      <c r="D1581" s="66">
        <v>46303</v>
      </c>
      <c r="E1581" s="67">
        <v>4</v>
      </c>
      <c r="F1581" s="65" t="s">
        <v>285</v>
      </c>
      <c r="G1581" s="66">
        <v>46303</v>
      </c>
      <c r="H1581" s="129">
        <v>40521832</v>
      </c>
      <c r="I1581" s="129">
        <v>10</v>
      </c>
      <c r="J1581" s="65" t="s">
        <v>1262</v>
      </c>
      <c r="K1581" s="65" t="s">
        <v>1263</v>
      </c>
      <c r="L1581" s="66">
        <v>46303</v>
      </c>
      <c r="M1581" s="65" t="s">
        <v>287</v>
      </c>
      <c r="N1581" s="65" t="s">
        <v>793</v>
      </c>
      <c r="O1581" s="65" t="s">
        <v>289</v>
      </c>
      <c r="P1581" s="66">
        <v>46303</v>
      </c>
      <c r="Q1581" s="31">
        <f t="shared" si="48"/>
        <v>440</v>
      </c>
      <c r="R1581" s="31">
        <f t="shared" si="49"/>
        <v>680</v>
      </c>
      <c r="S1581" s="29">
        <f>IF($Q1581&lt;Parâmetros!$E$19,$G1581-1,$G1581)</f>
        <v>46303</v>
      </c>
    </row>
    <row r="1582" spans="1:19" ht="15" customHeight="1" x14ac:dyDescent="0.25">
      <c r="A1582" s="128">
        <v>53613</v>
      </c>
      <c r="B1582" s="65" t="s">
        <v>20</v>
      </c>
      <c r="C1582" s="65" t="s">
        <v>71</v>
      </c>
      <c r="D1582" s="66">
        <v>46303</v>
      </c>
      <c r="E1582" s="67">
        <v>2.02</v>
      </c>
      <c r="F1582" s="65" t="s">
        <v>285</v>
      </c>
      <c r="G1582" s="66">
        <v>46303</v>
      </c>
      <c r="H1582" s="129">
        <v>40523776</v>
      </c>
      <c r="I1582" s="129">
        <v>10</v>
      </c>
      <c r="J1582" s="65" t="s">
        <v>1264</v>
      </c>
      <c r="K1582" s="65" t="s">
        <v>1265</v>
      </c>
      <c r="L1582" s="66">
        <v>46303</v>
      </c>
      <c r="M1582" s="65" t="s">
        <v>287</v>
      </c>
      <c r="N1582" s="65" t="s">
        <v>793</v>
      </c>
      <c r="O1582" s="65" t="s">
        <v>289</v>
      </c>
      <c r="P1582" s="66">
        <v>46303</v>
      </c>
      <c r="Q1582" s="31">
        <f t="shared" si="48"/>
        <v>749</v>
      </c>
      <c r="R1582" s="31">
        <f t="shared" si="49"/>
        <v>870</v>
      </c>
      <c r="S1582" s="29">
        <f>IF($Q1582&lt;Parâmetros!$E$19,$G1582-1,$G1582)</f>
        <v>46303</v>
      </c>
    </row>
    <row r="1583" spans="1:19" ht="15" customHeight="1" x14ac:dyDescent="0.25">
      <c r="A1583" s="128">
        <v>53613</v>
      </c>
      <c r="B1583" s="65" t="s">
        <v>20</v>
      </c>
      <c r="C1583" s="65" t="s">
        <v>71</v>
      </c>
      <c r="D1583" s="66">
        <v>46303</v>
      </c>
      <c r="E1583" s="67">
        <v>2.0499999999999998</v>
      </c>
      <c r="F1583" s="65" t="s">
        <v>285</v>
      </c>
      <c r="G1583" s="66">
        <v>46303</v>
      </c>
      <c r="H1583" s="129">
        <v>40518679</v>
      </c>
      <c r="I1583" s="129">
        <v>20</v>
      </c>
      <c r="J1583" s="65" t="s">
        <v>1266</v>
      </c>
      <c r="K1583" s="65" t="s">
        <v>1267</v>
      </c>
      <c r="L1583" s="66">
        <v>46303</v>
      </c>
      <c r="M1583" s="65" t="s">
        <v>287</v>
      </c>
      <c r="N1583" s="65" t="s">
        <v>793</v>
      </c>
      <c r="O1583" s="65" t="s">
        <v>289</v>
      </c>
      <c r="P1583" s="66">
        <v>46303</v>
      </c>
      <c r="Q1583" s="31">
        <f t="shared" si="48"/>
        <v>871</v>
      </c>
      <c r="R1583" s="31">
        <f t="shared" si="49"/>
        <v>995</v>
      </c>
      <c r="S1583" s="29">
        <f>IF($Q1583&lt;Parâmetros!$E$19,$G1583-1,$G1583)</f>
        <v>46303</v>
      </c>
    </row>
    <row r="1584" spans="1:19" ht="15" customHeight="1" x14ac:dyDescent="0.25">
      <c r="A1584" s="128">
        <v>53613</v>
      </c>
      <c r="B1584" s="65" t="s">
        <v>20</v>
      </c>
      <c r="C1584" s="65" t="s">
        <v>71</v>
      </c>
      <c r="D1584" s="66">
        <v>46304</v>
      </c>
      <c r="E1584" s="67">
        <v>4</v>
      </c>
      <c r="F1584" s="65" t="s">
        <v>285</v>
      </c>
      <c r="G1584" s="66">
        <v>46304</v>
      </c>
      <c r="H1584" s="129">
        <v>40521832</v>
      </c>
      <c r="I1584" s="129">
        <v>10</v>
      </c>
      <c r="J1584" s="65" t="s">
        <v>1584</v>
      </c>
      <c r="K1584" s="65" t="s">
        <v>1585</v>
      </c>
      <c r="L1584" s="66">
        <v>46304</v>
      </c>
      <c r="M1584" s="65" t="s">
        <v>287</v>
      </c>
      <c r="N1584" s="65" t="s">
        <v>793</v>
      </c>
      <c r="O1584" s="65" t="s">
        <v>289</v>
      </c>
      <c r="P1584" s="66">
        <v>46304</v>
      </c>
      <c r="Q1584" s="31">
        <f t="shared" si="48"/>
        <v>440</v>
      </c>
      <c r="R1584" s="31">
        <f t="shared" si="49"/>
        <v>680</v>
      </c>
      <c r="S1584" s="29">
        <f>IF($Q1584&lt;Parâmetros!$E$19,$G1584-1,$G1584)</f>
        <v>46304</v>
      </c>
    </row>
    <row r="1585" spans="1:19" ht="15" customHeight="1" x14ac:dyDescent="0.25">
      <c r="A1585" s="128">
        <v>53613</v>
      </c>
      <c r="B1585" s="65" t="s">
        <v>20</v>
      </c>
      <c r="C1585" s="65" t="s">
        <v>71</v>
      </c>
      <c r="D1585" s="66">
        <v>46304</v>
      </c>
      <c r="E1585" s="67">
        <v>4</v>
      </c>
      <c r="F1585" s="65" t="s">
        <v>285</v>
      </c>
      <c r="G1585" s="66">
        <v>46304</v>
      </c>
      <c r="H1585" s="129">
        <v>40521832</v>
      </c>
      <c r="I1585" s="129">
        <v>10</v>
      </c>
      <c r="J1585" s="65" t="s">
        <v>1586</v>
      </c>
      <c r="K1585" s="65" t="s">
        <v>1587</v>
      </c>
      <c r="L1585" s="66">
        <v>46304</v>
      </c>
      <c r="M1585" s="65" t="s">
        <v>287</v>
      </c>
      <c r="N1585" s="65" t="s">
        <v>793</v>
      </c>
      <c r="O1585" s="65" t="s">
        <v>289</v>
      </c>
      <c r="P1585" s="66">
        <v>46304</v>
      </c>
      <c r="Q1585" s="31">
        <f t="shared" si="48"/>
        <v>750</v>
      </c>
      <c r="R1585" s="31">
        <f t="shared" si="49"/>
        <v>991</v>
      </c>
      <c r="S1585" s="29">
        <f>IF($Q1585&lt;Parâmetros!$E$19,$G1585-1,$G1585)</f>
        <v>46304</v>
      </c>
    </row>
    <row r="1586" spans="1:19" ht="15" customHeight="1" x14ac:dyDescent="0.25">
      <c r="A1586" s="128">
        <v>53613</v>
      </c>
      <c r="B1586" s="65" t="s">
        <v>20</v>
      </c>
      <c r="C1586" s="65" t="s">
        <v>71</v>
      </c>
      <c r="D1586" s="66">
        <v>46307</v>
      </c>
      <c r="E1586" s="67">
        <v>4</v>
      </c>
      <c r="F1586" s="65" t="s">
        <v>285</v>
      </c>
      <c r="G1586" s="66">
        <v>46307</v>
      </c>
      <c r="H1586" s="129">
        <v>40500199</v>
      </c>
      <c r="I1586" s="129">
        <v>20</v>
      </c>
      <c r="J1586" s="65" t="s">
        <v>2361</v>
      </c>
      <c r="K1586" s="65" t="s">
        <v>2362</v>
      </c>
      <c r="L1586" s="66">
        <v>46307</v>
      </c>
      <c r="M1586" s="65" t="s">
        <v>287</v>
      </c>
      <c r="N1586" s="65" t="s">
        <v>793</v>
      </c>
      <c r="O1586" s="65" t="s">
        <v>289</v>
      </c>
      <c r="P1586" s="66">
        <v>46307</v>
      </c>
      <c r="Q1586" s="31">
        <f t="shared" si="48"/>
        <v>440</v>
      </c>
      <c r="R1586" s="31">
        <f t="shared" si="49"/>
        <v>680</v>
      </c>
      <c r="S1586" s="29">
        <f>IF($Q1586&lt;Parâmetros!$E$19,$G1586-1,$G1586)</f>
        <v>46307</v>
      </c>
    </row>
    <row r="1587" spans="1:19" ht="15" customHeight="1" x14ac:dyDescent="0.25">
      <c r="A1587" s="128">
        <v>53613</v>
      </c>
      <c r="B1587" s="65" t="s">
        <v>20</v>
      </c>
      <c r="C1587" s="65" t="s">
        <v>71</v>
      </c>
      <c r="D1587" s="66">
        <v>46308</v>
      </c>
      <c r="E1587" s="67">
        <v>3</v>
      </c>
      <c r="F1587" s="65" t="s">
        <v>285</v>
      </c>
      <c r="G1587" s="66">
        <v>46307</v>
      </c>
      <c r="H1587" s="129">
        <v>40500199</v>
      </c>
      <c r="I1587" s="129">
        <v>20</v>
      </c>
      <c r="J1587" s="65" t="s">
        <v>1401</v>
      </c>
      <c r="K1587" s="65" t="s">
        <v>2469</v>
      </c>
      <c r="L1587" s="66">
        <v>46307</v>
      </c>
      <c r="M1587" s="65" t="s">
        <v>287</v>
      </c>
      <c r="N1587" s="65" t="s">
        <v>793</v>
      </c>
      <c r="O1587" s="65" t="s">
        <v>289</v>
      </c>
      <c r="P1587" s="66">
        <v>46308</v>
      </c>
      <c r="Q1587" s="31">
        <f t="shared" si="48"/>
        <v>750</v>
      </c>
      <c r="R1587" s="31">
        <f t="shared" si="49"/>
        <v>930</v>
      </c>
      <c r="S1587" s="29">
        <f>IF($Q1587&lt;Parâmetros!$E$19,$G1587-1,$G1587)</f>
        <v>46307</v>
      </c>
    </row>
    <row r="1588" spans="1:19" ht="15" customHeight="1" x14ac:dyDescent="0.25">
      <c r="A1588" s="128">
        <v>53613</v>
      </c>
      <c r="B1588" s="65" t="s">
        <v>20</v>
      </c>
      <c r="C1588" s="65" t="s">
        <v>71</v>
      </c>
      <c r="D1588" s="66">
        <v>46308</v>
      </c>
      <c r="E1588" s="67">
        <v>3.99</v>
      </c>
      <c r="F1588" s="65" t="s">
        <v>285</v>
      </c>
      <c r="G1588" s="66">
        <v>46308</v>
      </c>
      <c r="H1588" s="129">
        <v>40500199</v>
      </c>
      <c r="I1588" s="129">
        <v>20</v>
      </c>
      <c r="J1588" s="65" t="s">
        <v>1623</v>
      </c>
      <c r="K1588" s="65" t="s">
        <v>2470</v>
      </c>
      <c r="L1588" s="66">
        <v>46308</v>
      </c>
      <c r="M1588" s="65" t="s">
        <v>287</v>
      </c>
      <c r="N1588" s="65" t="s">
        <v>793</v>
      </c>
      <c r="O1588" s="65" t="s">
        <v>289</v>
      </c>
      <c r="P1588" s="66">
        <v>46308</v>
      </c>
      <c r="Q1588" s="31">
        <f t="shared" si="48"/>
        <v>440</v>
      </c>
      <c r="R1588" s="31">
        <f t="shared" si="49"/>
        <v>680</v>
      </c>
      <c r="S1588" s="29">
        <f>IF($Q1588&lt;Parâmetros!$E$19,$G1588-1,$G1588)</f>
        <v>46308</v>
      </c>
    </row>
    <row r="1589" spans="1:19" ht="15" customHeight="1" x14ac:dyDescent="0.25">
      <c r="A1589" s="128">
        <v>53613</v>
      </c>
      <c r="B1589" s="65" t="s">
        <v>20</v>
      </c>
      <c r="C1589" s="65" t="s">
        <v>71</v>
      </c>
      <c r="D1589" s="66">
        <v>46308</v>
      </c>
      <c r="E1589" s="67">
        <v>4</v>
      </c>
      <c r="F1589" s="65" t="s">
        <v>285</v>
      </c>
      <c r="G1589" s="66">
        <v>46308</v>
      </c>
      <c r="H1589" s="129">
        <v>40500199</v>
      </c>
      <c r="I1589" s="129">
        <v>20</v>
      </c>
      <c r="J1589" s="65" t="s">
        <v>2592</v>
      </c>
      <c r="K1589" s="65" t="s">
        <v>2593</v>
      </c>
      <c r="L1589" s="66">
        <v>46308</v>
      </c>
      <c r="M1589" s="65" t="s">
        <v>287</v>
      </c>
      <c r="N1589" s="65" t="s">
        <v>793</v>
      </c>
      <c r="O1589" s="65" t="s">
        <v>289</v>
      </c>
      <c r="P1589" s="66">
        <v>46308</v>
      </c>
      <c r="Q1589" s="31">
        <f t="shared" si="48"/>
        <v>750</v>
      </c>
      <c r="R1589" s="31">
        <f t="shared" si="49"/>
        <v>991</v>
      </c>
      <c r="S1589" s="29">
        <f>IF($Q1589&lt;Parâmetros!$E$19,$G1589-1,$G1589)</f>
        <v>46308</v>
      </c>
    </row>
    <row r="1590" spans="1:19" ht="15" customHeight="1" x14ac:dyDescent="0.25">
      <c r="A1590" s="128">
        <v>53613</v>
      </c>
      <c r="B1590" s="65" t="s">
        <v>20</v>
      </c>
      <c r="C1590" s="65" t="s">
        <v>71</v>
      </c>
      <c r="D1590" s="66">
        <v>46309</v>
      </c>
      <c r="E1590" s="67">
        <v>4</v>
      </c>
      <c r="F1590" s="65" t="s">
        <v>285</v>
      </c>
      <c r="G1590" s="66">
        <v>46309</v>
      </c>
      <c r="H1590" s="129">
        <v>40525713</v>
      </c>
      <c r="I1590" s="129">
        <v>10</v>
      </c>
      <c r="J1590" s="65" t="s">
        <v>345</v>
      </c>
      <c r="K1590" s="65" t="s">
        <v>2795</v>
      </c>
      <c r="L1590" s="66">
        <v>46309</v>
      </c>
      <c r="M1590" s="65" t="s">
        <v>287</v>
      </c>
      <c r="N1590" s="65" t="s">
        <v>793</v>
      </c>
      <c r="O1590" s="65" t="s">
        <v>289</v>
      </c>
      <c r="P1590" s="66">
        <v>46309</v>
      </c>
      <c r="Q1590" s="31">
        <f t="shared" si="48"/>
        <v>440</v>
      </c>
      <c r="R1590" s="31">
        <f t="shared" si="49"/>
        <v>680</v>
      </c>
      <c r="S1590" s="29">
        <f>IF($Q1590&lt;Parâmetros!$E$19,$G1590-1,$G1590)</f>
        <v>46309</v>
      </c>
    </row>
    <row r="1591" spans="1:19" ht="15" customHeight="1" x14ac:dyDescent="0.25">
      <c r="A1591" s="128">
        <v>53613</v>
      </c>
      <c r="B1591" s="65" t="s">
        <v>20</v>
      </c>
      <c r="C1591" s="65" t="s">
        <v>71</v>
      </c>
      <c r="D1591" s="66">
        <v>46309</v>
      </c>
      <c r="E1591" s="67">
        <v>4</v>
      </c>
      <c r="F1591" s="65" t="s">
        <v>285</v>
      </c>
      <c r="G1591" s="66">
        <v>46309</v>
      </c>
      <c r="H1591" s="129">
        <v>40525713</v>
      </c>
      <c r="I1591" s="129">
        <v>10</v>
      </c>
      <c r="J1591" s="65" t="s">
        <v>2796</v>
      </c>
      <c r="K1591" s="65" t="s">
        <v>2797</v>
      </c>
      <c r="L1591" s="66">
        <v>46309</v>
      </c>
      <c r="M1591" s="65" t="s">
        <v>287</v>
      </c>
      <c r="N1591" s="65" t="s">
        <v>793</v>
      </c>
      <c r="O1591" s="65" t="s">
        <v>289</v>
      </c>
      <c r="P1591" s="66">
        <v>46309</v>
      </c>
      <c r="Q1591" s="31">
        <f t="shared" si="48"/>
        <v>750</v>
      </c>
      <c r="R1591" s="31">
        <f t="shared" si="49"/>
        <v>990</v>
      </c>
      <c r="S1591" s="29">
        <f>IF($Q1591&lt;Parâmetros!$E$19,$G1591-1,$G1591)</f>
        <v>46309</v>
      </c>
    </row>
    <row r="1592" spans="1:19" ht="15" customHeight="1" x14ac:dyDescent="0.25">
      <c r="A1592" s="128">
        <v>53613</v>
      </c>
      <c r="B1592" s="65" t="s">
        <v>20</v>
      </c>
      <c r="C1592" s="65" t="s">
        <v>71</v>
      </c>
      <c r="D1592" s="66">
        <v>46310</v>
      </c>
      <c r="E1592" s="67">
        <v>4</v>
      </c>
      <c r="F1592" s="65" t="s">
        <v>285</v>
      </c>
      <c r="G1592" s="66">
        <v>46310</v>
      </c>
      <c r="H1592" s="129">
        <v>40526119</v>
      </c>
      <c r="I1592" s="129">
        <v>10</v>
      </c>
      <c r="J1592" s="65" t="s">
        <v>523</v>
      </c>
      <c r="K1592" s="65" t="s">
        <v>3057</v>
      </c>
      <c r="L1592" s="66">
        <v>46310</v>
      </c>
      <c r="M1592" s="65" t="s">
        <v>287</v>
      </c>
      <c r="N1592" s="65" t="s">
        <v>793</v>
      </c>
      <c r="O1592" s="65" t="s">
        <v>289</v>
      </c>
      <c r="P1592" s="66">
        <v>46310</v>
      </c>
      <c r="Q1592" s="31">
        <f t="shared" si="48"/>
        <v>440</v>
      </c>
      <c r="R1592" s="31">
        <f t="shared" si="49"/>
        <v>680</v>
      </c>
      <c r="S1592" s="29">
        <f>IF($Q1592&lt;Parâmetros!$E$19,$G1592-1,$G1592)</f>
        <v>46310</v>
      </c>
    </row>
    <row r="1593" spans="1:19" ht="15" customHeight="1" x14ac:dyDescent="0.25">
      <c r="A1593" s="128">
        <v>53613</v>
      </c>
      <c r="B1593" s="65" t="s">
        <v>20</v>
      </c>
      <c r="C1593" s="65" t="s">
        <v>71</v>
      </c>
      <c r="D1593" s="66">
        <v>46310</v>
      </c>
      <c r="E1593" s="67">
        <v>4</v>
      </c>
      <c r="F1593" s="65" t="s">
        <v>285</v>
      </c>
      <c r="G1593" s="66">
        <v>46310</v>
      </c>
      <c r="H1593" s="129">
        <v>40526119</v>
      </c>
      <c r="I1593" s="129">
        <v>10</v>
      </c>
      <c r="J1593" s="65" t="s">
        <v>3058</v>
      </c>
      <c r="K1593" s="65" t="s">
        <v>3059</v>
      </c>
      <c r="L1593" s="66">
        <v>46310</v>
      </c>
      <c r="M1593" s="65" t="s">
        <v>287</v>
      </c>
      <c r="N1593" s="65" t="s">
        <v>793</v>
      </c>
      <c r="O1593" s="65" t="s">
        <v>289</v>
      </c>
      <c r="P1593" s="66">
        <v>46310</v>
      </c>
      <c r="Q1593" s="31">
        <f t="shared" si="48"/>
        <v>750</v>
      </c>
      <c r="R1593" s="31">
        <f t="shared" si="49"/>
        <v>990</v>
      </c>
      <c r="S1593" s="29">
        <f>IF($Q1593&lt;Parâmetros!$E$19,$G1593-1,$G1593)</f>
        <v>46310</v>
      </c>
    </row>
    <row r="1594" spans="1:19" ht="15" customHeight="1" x14ac:dyDescent="0.25">
      <c r="A1594" s="128">
        <v>53613</v>
      </c>
      <c r="B1594" s="65" t="s">
        <v>20</v>
      </c>
      <c r="C1594" s="65" t="s">
        <v>71</v>
      </c>
      <c r="D1594" s="66">
        <v>46311</v>
      </c>
      <c r="E1594" s="67">
        <v>1.99</v>
      </c>
      <c r="F1594" s="65" t="s">
        <v>285</v>
      </c>
      <c r="G1594" s="66">
        <v>46311</v>
      </c>
      <c r="H1594" s="129">
        <v>40523800</v>
      </c>
      <c r="I1594" s="129">
        <v>20</v>
      </c>
      <c r="J1594" s="65" t="s">
        <v>1525</v>
      </c>
      <c r="K1594" s="65" t="s">
        <v>3347</v>
      </c>
      <c r="L1594" s="66">
        <v>46311</v>
      </c>
      <c r="M1594" s="65" t="s">
        <v>287</v>
      </c>
      <c r="N1594" s="65" t="s">
        <v>793</v>
      </c>
      <c r="O1594" s="65" t="s">
        <v>289</v>
      </c>
      <c r="P1594" s="66">
        <v>46311</v>
      </c>
      <c r="Q1594" s="31">
        <f t="shared" si="48"/>
        <v>440</v>
      </c>
      <c r="R1594" s="31">
        <f t="shared" si="49"/>
        <v>560</v>
      </c>
      <c r="S1594" s="29">
        <f>IF($Q1594&lt;Parâmetros!$E$19,$G1594-1,$G1594)</f>
        <v>46311</v>
      </c>
    </row>
    <row r="1595" spans="1:19" ht="15" customHeight="1" x14ac:dyDescent="0.25">
      <c r="A1595" s="128">
        <v>53613</v>
      </c>
      <c r="B1595" s="65" t="s">
        <v>20</v>
      </c>
      <c r="C1595" s="65" t="s">
        <v>71</v>
      </c>
      <c r="D1595" s="66">
        <v>46311</v>
      </c>
      <c r="E1595" s="67">
        <v>2</v>
      </c>
      <c r="F1595" s="65" t="s">
        <v>285</v>
      </c>
      <c r="G1595" s="66">
        <v>46311</v>
      </c>
      <c r="H1595" s="129">
        <v>40524070</v>
      </c>
      <c r="I1595" s="129">
        <v>20</v>
      </c>
      <c r="J1595" s="65" t="s">
        <v>3348</v>
      </c>
      <c r="K1595" s="65" t="s">
        <v>3349</v>
      </c>
      <c r="L1595" s="66">
        <v>46311</v>
      </c>
      <c r="M1595" s="65" t="s">
        <v>287</v>
      </c>
      <c r="N1595" s="65" t="s">
        <v>793</v>
      </c>
      <c r="O1595" s="65" t="s">
        <v>289</v>
      </c>
      <c r="P1595" s="66">
        <v>46311</v>
      </c>
      <c r="Q1595" s="31">
        <f t="shared" si="48"/>
        <v>561</v>
      </c>
      <c r="R1595" s="31">
        <f t="shared" si="49"/>
        <v>681</v>
      </c>
      <c r="S1595" s="29">
        <f>IF($Q1595&lt;Parâmetros!$E$19,$G1595-1,$G1595)</f>
        <v>46311</v>
      </c>
    </row>
    <row r="1596" spans="1:19" ht="15" customHeight="1" x14ac:dyDescent="0.25">
      <c r="A1596" s="128">
        <v>53613</v>
      </c>
      <c r="B1596" s="65" t="s">
        <v>20</v>
      </c>
      <c r="C1596" s="65" t="s">
        <v>71</v>
      </c>
      <c r="D1596" s="66">
        <v>46312</v>
      </c>
      <c r="E1596" s="67">
        <v>4</v>
      </c>
      <c r="F1596" s="65" t="s">
        <v>285</v>
      </c>
      <c r="G1596" s="66">
        <v>46311</v>
      </c>
      <c r="H1596" s="129">
        <v>40523794</v>
      </c>
      <c r="I1596" s="129">
        <v>10</v>
      </c>
      <c r="J1596" s="65" t="s">
        <v>322</v>
      </c>
      <c r="K1596" s="65" t="s">
        <v>3350</v>
      </c>
      <c r="L1596" s="66">
        <v>46311</v>
      </c>
      <c r="M1596" s="65" t="s">
        <v>287</v>
      </c>
      <c r="N1596" s="65" t="s">
        <v>793</v>
      </c>
      <c r="O1596" s="65" t="s">
        <v>289</v>
      </c>
      <c r="P1596" s="66">
        <v>46312</v>
      </c>
      <c r="Q1596" s="31">
        <f t="shared" si="48"/>
        <v>750</v>
      </c>
      <c r="R1596" s="31">
        <f t="shared" si="49"/>
        <v>990</v>
      </c>
      <c r="S1596" s="29">
        <f>IF($Q1596&lt;Parâmetros!$E$19,$G1596-1,$G1596)</f>
        <v>46311</v>
      </c>
    </row>
    <row r="1597" spans="1:19" ht="15" customHeight="1" x14ac:dyDescent="0.25">
      <c r="A1597" s="128">
        <v>53613</v>
      </c>
      <c r="B1597" s="65" t="s">
        <v>20</v>
      </c>
      <c r="C1597" s="65" t="s">
        <v>71</v>
      </c>
      <c r="D1597" s="66">
        <v>46312</v>
      </c>
      <c r="E1597" s="67">
        <v>2.67</v>
      </c>
      <c r="F1597" s="65" t="s">
        <v>285</v>
      </c>
      <c r="G1597" s="66">
        <v>46312</v>
      </c>
      <c r="H1597" s="129">
        <v>40527102</v>
      </c>
      <c r="I1597" s="129">
        <v>10</v>
      </c>
      <c r="J1597" s="65" t="s">
        <v>3654</v>
      </c>
      <c r="K1597" s="65" t="s">
        <v>3655</v>
      </c>
      <c r="L1597" s="66">
        <v>46312</v>
      </c>
      <c r="M1597" s="65" t="s">
        <v>287</v>
      </c>
      <c r="N1597" s="65" t="s">
        <v>793</v>
      </c>
      <c r="O1597" s="65" t="s">
        <v>289</v>
      </c>
      <c r="P1597" s="66">
        <v>46312</v>
      </c>
      <c r="Q1597" s="31">
        <f t="shared" si="48"/>
        <v>440</v>
      </c>
      <c r="R1597" s="31">
        <f t="shared" si="49"/>
        <v>600</v>
      </c>
      <c r="S1597" s="29">
        <f>IF($Q1597&lt;Parâmetros!$E$19,$G1597-1,$G1597)</f>
        <v>46312</v>
      </c>
    </row>
    <row r="1598" spans="1:19" ht="15" customHeight="1" x14ac:dyDescent="0.25">
      <c r="A1598" s="128">
        <v>53613</v>
      </c>
      <c r="B1598" s="65" t="s">
        <v>20</v>
      </c>
      <c r="C1598" s="65" t="s">
        <v>71</v>
      </c>
      <c r="D1598" s="66">
        <v>46312</v>
      </c>
      <c r="E1598" s="67">
        <v>1.34</v>
      </c>
      <c r="F1598" s="65" t="s">
        <v>285</v>
      </c>
      <c r="G1598" s="66">
        <v>46312</v>
      </c>
      <c r="H1598" s="129">
        <v>40523794</v>
      </c>
      <c r="I1598" s="129">
        <v>10</v>
      </c>
      <c r="J1598" s="65" t="s">
        <v>3656</v>
      </c>
      <c r="K1598" s="65" t="s">
        <v>3657</v>
      </c>
      <c r="L1598" s="66">
        <v>46312</v>
      </c>
      <c r="M1598" s="65" t="s">
        <v>287</v>
      </c>
      <c r="N1598" s="65" t="s">
        <v>793</v>
      </c>
      <c r="O1598" s="65" t="s">
        <v>289</v>
      </c>
      <c r="P1598" s="66">
        <v>46312</v>
      </c>
      <c r="Q1598" s="31">
        <f t="shared" ref="Q1598:Q1661" si="50">IFERROR(VALUE(LEFT($J1598,2))*60+VALUE(MID($J1598,4,2)),9999)</f>
        <v>601</v>
      </c>
      <c r="R1598" s="31">
        <f t="shared" ref="R1598:R1661" si="51">IFERROR(VALUE(LEFT($K1598,2))*60+VALUE(MID($K1598,4,2)),"")</f>
        <v>681</v>
      </c>
      <c r="S1598" s="29">
        <f>IF($Q1598&lt;Parâmetros!$E$19,$G1598-1,$G1598)</f>
        <v>46312</v>
      </c>
    </row>
    <row r="1599" spans="1:19" ht="15" customHeight="1" x14ac:dyDescent="0.25">
      <c r="A1599" s="128">
        <v>53613</v>
      </c>
      <c r="B1599" s="65" t="s">
        <v>20</v>
      </c>
      <c r="C1599" s="65" t="s">
        <v>71</v>
      </c>
      <c r="D1599" s="66">
        <v>46312</v>
      </c>
      <c r="E1599" s="67">
        <v>3.02</v>
      </c>
      <c r="F1599" s="65" t="s">
        <v>285</v>
      </c>
      <c r="G1599" s="66">
        <v>46312</v>
      </c>
      <c r="H1599" s="129">
        <v>40527118</v>
      </c>
      <c r="I1599" s="129">
        <v>10</v>
      </c>
      <c r="J1599" s="65" t="s">
        <v>3658</v>
      </c>
      <c r="K1599" s="65" t="s">
        <v>3659</v>
      </c>
      <c r="L1599" s="66">
        <v>46312</v>
      </c>
      <c r="M1599" s="65" t="s">
        <v>287</v>
      </c>
      <c r="N1599" s="65" t="s">
        <v>793</v>
      </c>
      <c r="O1599" s="65" t="s">
        <v>289</v>
      </c>
      <c r="P1599" s="66">
        <v>46312</v>
      </c>
      <c r="Q1599" s="31">
        <f t="shared" si="50"/>
        <v>748</v>
      </c>
      <c r="R1599" s="31">
        <f t="shared" si="51"/>
        <v>929</v>
      </c>
      <c r="S1599" s="29">
        <f>IF($Q1599&lt;Parâmetros!$E$19,$G1599-1,$G1599)</f>
        <v>46312</v>
      </c>
    </row>
    <row r="1600" spans="1:19" ht="15" customHeight="1" x14ac:dyDescent="0.25">
      <c r="A1600" s="128">
        <v>53613</v>
      </c>
      <c r="B1600" s="65" t="s">
        <v>20</v>
      </c>
      <c r="C1600" s="65" t="s">
        <v>71</v>
      </c>
      <c r="D1600" s="66">
        <v>46314</v>
      </c>
      <c r="E1600" s="67">
        <v>3.34</v>
      </c>
      <c r="F1600" s="65" t="s">
        <v>285</v>
      </c>
      <c r="G1600" s="66">
        <v>46314</v>
      </c>
      <c r="H1600" s="129">
        <v>40524102</v>
      </c>
      <c r="I1600" s="129">
        <v>10</v>
      </c>
      <c r="J1600" s="65" t="s">
        <v>4164</v>
      </c>
      <c r="K1600" s="65" t="s">
        <v>4165</v>
      </c>
      <c r="L1600" s="66">
        <v>46314</v>
      </c>
      <c r="M1600" s="65" t="s">
        <v>287</v>
      </c>
      <c r="N1600" s="65" t="s">
        <v>793</v>
      </c>
      <c r="O1600" s="65" t="s">
        <v>289</v>
      </c>
      <c r="P1600" s="66">
        <v>46314</v>
      </c>
      <c r="Q1600" s="31">
        <f t="shared" si="50"/>
        <v>940</v>
      </c>
      <c r="R1600" s="31">
        <f t="shared" si="51"/>
        <v>1140</v>
      </c>
      <c r="S1600" s="29">
        <f>IF($Q1600&lt;Parâmetros!$E$19,$G1600-1,$G1600)</f>
        <v>46314</v>
      </c>
    </row>
    <row r="1601" spans="1:19" ht="15" customHeight="1" x14ac:dyDescent="0.25">
      <c r="A1601" s="128">
        <v>53613</v>
      </c>
      <c r="B1601" s="65" t="s">
        <v>20</v>
      </c>
      <c r="C1601" s="65" t="s">
        <v>71</v>
      </c>
      <c r="D1601" s="66">
        <v>46314</v>
      </c>
      <c r="E1601" s="67">
        <v>3.54</v>
      </c>
      <c r="F1601" s="65" t="s">
        <v>285</v>
      </c>
      <c r="G1601" s="66">
        <v>46314</v>
      </c>
      <c r="H1601" s="129">
        <v>40526829</v>
      </c>
      <c r="I1601" s="129">
        <v>10</v>
      </c>
      <c r="J1601" s="65" t="s">
        <v>4166</v>
      </c>
      <c r="K1601" s="65" t="s">
        <v>4167</v>
      </c>
      <c r="L1601" s="66">
        <v>46314</v>
      </c>
      <c r="M1601" s="65" t="s">
        <v>287</v>
      </c>
      <c r="N1601" s="65" t="s">
        <v>793</v>
      </c>
      <c r="O1601" s="65" t="s">
        <v>289</v>
      </c>
      <c r="P1601" s="66">
        <v>46314</v>
      </c>
      <c r="Q1601" s="31">
        <f t="shared" si="50"/>
        <v>1200</v>
      </c>
      <c r="R1601" s="31">
        <f t="shared" si="51"/>
        <v>1412</v>
      </c>
      <c r="S1601" s="29">
        <f>IF($Q1601&lt;Parâmetros!$E$19,$G1601-1,$G1601)</f>
        <v>46314</v>
      </c>
    </row>
    <row r="1602" spans="1:19" ht="15" customHeight="1" x14ac:dyDescent="0.25">
      <c r="A1602" s="128">
        <v>53613</v>
      </c>
      <c r="B1602" s="65" t="s">
        <v>20</v>
      </c>
      <c r="C1602" s="65" t="s">
        <v>71</v>
      </c>
      <c r="D1602" s="66">
        <v>46315</v>
      </c>
      <c r="E1602" s="67">
        <v>1.84</v>
      </c>
      <c r="F1602" s="65" t="s">
        <v>285</v>
      </c>
      <c r="G1602" s="66">
        <v>46315</v>
      </c>
      <c r="H1602" s="129">
        <v>40524083</v>
      </c>
      <c r="I1602" s="129">
        <v>10</v>
      </c>
      <c r="J1602" s="65" t="s">
        <v>4168</v>
      </c>
      <c r="K1602" s="65" t="s">
        <v>4169</v>
      </c>
      <c r="L1602" s="66">
        <v>46315</v>
      </c>
      <c r="M1602" s="65" t="s">
        <v>287</v>
      </c>
      <c r="N1602" s="65" t="s">
        <v>793</v>
      </c>
      <c r="O1602" s="65" t="s">
        <v>289</v>
      </c>
      <c r="P1602" s="66">
        <v>46315</v>
      </c>
      <c r="Q1602" s="31">
        <f t="shared" si="50"/>
        <v>940</v>
      </c>
      <c r="R1602" s="31">
        <f t="shared" si="51"/>
        <v>1050</v>
      </c>
      <c r="S1602" s="29">
        <f>IF($Q1602&lt;Parâmetros!$E$19,$G1602-1,$G1602)</f>
        <v>46315</v>
      </c>
    </row>
    <row r="1603" spans="1:19" ht="15" customHeight="1" x14ac:dyDescent="0.25">
      <c r="A1603" s="128">
        <v>53613</v>
      </c>
      <c r="B1603" s="65" t="s">
        <v>20</v>
      </c>
      <c r="C1603" s="65" t="s">
        <v>71</v>
      </c>
      <c r="D1603" s="66">
        <v>46315</v>
      </c>
      <c r="E1603" s="67">
        <v>1.99</v>
      </c>
      <c r="F1603" s="65" t="s">
        <v>285</v>
      </c>
      <c r="G1603" s="66">
        <v>46315</v>
      </c>
      <c r="H1603" s="129">
        <v>40505590</v>
      </c>
      <c r="I1603" s="129">
        <v>10</v>
      </c>
      <c r="J1603" s="65" t="s">
        <v>4170</v>
      </c>
      <c r="K1603" s="65" t="s">
        <v>4171</v>
      </c>
      <c r="L1603" s="66">
        <v>46315</v>
      </c>
      <c r="M1603" s="65" t="s">
        <v>287</v>
      </c>
      <c r="N1603" s="65" t="s">
        <v>793</v>
      </c>
      <c r="O1603" s="65" t="s">
        <v>289</v>
      </c>
      <c r="P1603" s="66">
        <v>46315</v>
      </c>
      <c r="Q1603" s="31">
        <f t="shared" si="50"/>
        <v>1051</v>
      </c>
      <c r="R1603" s="31">
        <f t="shared" si="51"/>
        <v>1170</v>
      </c>
      <c r="S1603" s="29">
        <f>IF($Q1603&lt;Parâmetros!$E$19,$G1603-1,$G1603)</f>
        <v>46315</v>
      </c>
    </row>
    <row r="1604" spans="1:19" ht="15" customHeight="1" x14ac:dyDescent="0.25">
      <c r="A1604" s="128">
        <v>53613</v>
      </c>
      <c r="B1604" s="65" t="s">
        <v>20</v>
      </c>
      <c r="C1604" s="65" t="s">
        <v>71</v>
      </c>
      <c r="D1604" s="66">
        <v>46316</v>
      </c>
      <c r="E1604" s="67">
        <v>3.84</v>
      </c>
      <c r="F1604" s="65" t="s">
        <v>285</v>
      </c>
      <c r="G1604" s="66">
        <v>46316</v>
      </c>
      <c r="H1604" s="129">
        <v>40527945</v>
      </c>
      <c r="I1604" s="129">
        <v>10</v>
      </c>
      <c r="J1604" s="65" t="s">
        <v>4164</v>
      </c>
      <c r="K1604" s="65" t="s">
        <v>4533</v>
      </c>
      <c r="L1604" s="66">
        <v>46316</v>
      </c>
      <c r="M1604" s="65" t="s">
        <v>287</v>
      </c>
      <c r="N1604" s="65" t="s">
        <v>793</v>
      </c>
      <c r="O1604" s="65" t="s">
        <v>289</v>
      </c>
      <c r="P1604" s="66">
        <v>46316</v>
      </c>
      <c r="Q1604" s="31">
        <f t="shared" si="50"/>
        <v>940</v>
      </c>
      <c r="R1604" s="31">
        <f t="shared" si="51"/>
        <v>1170</v>
      </c>
      <c r="S1604" s="29">
        <f>IF($Q1604&lt;Parâmetros!$E$19,$G1604-1,$G1604)</f>
        <v>46316</v>
      </c>
    </row>
    <row r="1605" spans="1:19" ht="15" customHeight="1" x14ac:dyDescent="0.25">
      <c r="A1605" s="128">
        <v>53613</v>
      </c>
      <c r="B1605" s="65" t="s">
        <v>20</v>
      </c>
      <c r="C1605" s="65" t="s">
        <v>71</v>
      </c>
      <c r="D1605" s="66">
        <v>46316</v>
      </c>
      <c r="E1605" s="67">
        <v>2.99</v>
      </c>
      <c r="F1605" s="65" t="s">
        <v>285</v>
      </c>
      <c r="G1605" s="66">
        <v>46316</v>
      </c>
      <c r="H1605" s="129">
        <v>40521047</v>
      </c>
      <c r="I1605" s="129">
        <v>10</v>
      </c>
      <c r="J1605" s="65" t="s">
        <v>4534</v>
      </c>
      <c r="K1605" s="65" t="s">
        <v>4535</v>
      </c>
      <c r="L1605" s="66">
        <v>46316</v>
      </c>
      <c r="M1605" s="65" t="s">
        <v>287</v>
      </c>
      <c r="N1605" s="129">
        <v>3012245</v>
      </c>
      <c r="O1605" s="65" t="s">
        <v>289</v>
      </c>
      <c r="P1605" s="66">
        <v>46316</v>
      </c>
      <c r="Q1605" s="31">
        <f t="shared" si="50"/>
        <v>1230</v>
      </c>
      <c r="R1605" s="31">
        <f t="shared" si="51"/>
        <v>1409</v>
      </c>
      <c r="S1605" s="29">
        <f>IF($Q1605&lt;Parâmetros!$E$19,$G1605-1,$G1605)</f>
        <v>46316</v>
      </c>
    </row>
    <row r="1606" spans="1:19" ht="15" customHeight="1" x14ac:dyDescent="0.25">
      <c r="A1606" s="128">
        <v>53613</v>
      </c>
      <c r="B1606" s="65" t="s">
        <v>20</v>
      </c>
      <c r="C1606" s="65" t="s">
        <v>71</v>
      </c>
      <c r="D1606" s="66">
        <v>46318</v>
      </c>
      <c r="E1606" s="67">
        <v>3.84</v>
      </c>
      <c r="F1606" s="65" t="s">
        <v>285</v>
      </c>
      <c r="G1606" s="66">
        <v>46318</v>
      </c>
      <c r="H1606" s="129">
        <v>40529361</v>
      </c>
      <c r="I1606" s="129">
        <v>10</v>
      </c>
      <c r="J1606" s="65" t="s">
        <v>4920</v>
      </c>
      <c r="K1606" s="65" t="s">
        <v>4921</v>
      </c>
      <c r="L1606" s="66">
        <v>46318</v>
      </c>
      <c r="M1606" s="65" t="s">
        <v>287</v>
      </c>
      <c r="N1606" s="129">
        <v>3004266</v>
      </c>
      <c r="O1606" s="65" t="s">
        <v>289</v>
      </c>
      <c r="P1606" s="66">
        <v>46318</v>
      </c>
      <c r="Q1606" s="31">
        <f t="shared" si="50"/>
        <v>940</v>
      </c>
      <c r="R1606" s="31">
        <f t="shared" si="51"/>
        <v>1170</v>
      </c>
      <c r="S1606" s="29">
        <f>IF($Q1606&lt;Parâmetros!$E$19,$G1606-1,$G1606)</f>
        <v>46318</v>
      </c>
    </row>
    <row r="1607" spans="1:19" ht="15" customHeight="1" x14ac:dyDescent="0.25">
      <c r="A1607" s="128">
        <v>53613</v>
      </c>
      <c r="B1607" s="65" t="s">
        <v>20</v>
      </c>
      <c r="C1607" s="65" t="s">
        <v>71</v>
      </c>
      <c r="D1607" s="66">
        <v>46318</v>
      </c>
      <c r="E1607" s="67">
        <v>3.01</v>
      </c>
      <c r="F1607" s="65" t="s">
        <v>285</v>
      </c>
      <c r="G1607" s="66">
        <v>46318</v>
      </c>
      <c r="H1607" s="129">
        <v>40529362</v>
      </c>
      <c r="I1607" s="129">
        <v>10</v>
      </c>
      <c r="J1607" s="65" t="s">
        <v>4922</v>
      </c>
      <c r="K1607" s="65" t="s">
        <v>4923</v>
      </c>
      <c r="L1607" s="66">
        <v>46318</v>
      </c>
      <c r="M1607" s="65" t="s">
        <v>287</v>
      </c>
      <c r="N1607" s="65" t="s">
        <v>793</v>
      </c>
      <c r="O1607" s="65" t="s">
        <v>289</v>
      </c>
      <c r="P1607" s="66">
        <v>46318</v>
      </c>
      <c r="Q1607" s="31">
        <f t="shared" si="50"/>
        <v>1230</v>
      </c>
      <c r="R1607" s="31">
        <f t="shared" si="51"/>
        <v>1410</v>
      </c>
      <c r="S1607" s="29">
        <f>IF($Q1607&lt;Parâmetros!$E$19,$G1607-1,$G1607)</f>
        <v>46318</v>
      </c>
    </row>
    <row r="1608" spans="1:19" ht="15" customHeight="1" x14ac:dyDescent="0.25">
      <c r="A1608" s="128">
        <v>53665</v>
      </c>
      <c r="B1608" s="65" t="s">
        <v>25</v>
      </c>
      <c r="C1608" s="65" t="s">
        <v>71</v>
      </c>
      <c r="D1608" s="66">
        <v>46317</v>
      </c>
      <c r="E1608" s="67">
        <v>4</v>
      </c>
      <c r="F1608" s="65" t="s">
        <v>285</v>
      </c>
      <c r="G1608" s="66">
        <v>46316</v>
      </c>
      <c r="H1608" s="129">
        <v>40528450</v>
      </c>
      <c r="I1608" s="129">
        <v>10</v>
      </c>
      <c r="J1608" s="65" t="s">
        <v>523</v>
      </c>
      <c r="K1608" s="65" t="s">
        <v>2082</v>
      </c>
      <c r="L1608" s="66">
        <v>46316</v>
      </c>
      <c r="M1608" s="65" t="s">
        <v>287</v>
      </c>
      <c r="N1608" s="65" t="s">
        <v>793</v>
      </c>
      <c r="O1608" s="65" t="s">
        <v>289</v>
      </c>
      <c r="P1608" s="66">
        <v>46317</v>
      </c>
      <c r="Q1608" s="31">
        <f t="shared" si="50"/>
        <v>440</v>
      </c>
      <c r="R1608" s="31">
        <f t="shared" si="51"/>
        <v>680</v>
      </c>
      <c r="S1608" s="29">
        <f>IF($Q1608&lt;Parâmetros!$E$19,$G1608-1,$G1608)</f>
        <v>46316</v>
      </c>
    </row>
    <row r="1609" spans="1:19" ht="15" customHeight="1" x14ac:dyDescent="0.25">
      <c r="A1609" s="128">
        <v>53665</v>
      </c>
      <c r="B1609" s="65" t="s">
        <v>25</v>
      </c>
      <c r="C1609" s="65" t="s">
        <v>71</v>
      </c>
      <c r="D1609" s="66">
        <v>46318</v>
      </c>
      <c r="E1609" s="67">
        <v>4</v>
      </c>
      <c r="F1609" s="65" t="s">
        <v>285</v>
      </c>
      <c r="G1609" s="66">
        <v>46316</v>
      </c>
      <c r="H1609" s="129">
        <v>40528450</v>
      </c>
      <c r="I1609" s="129">
        <v>10</v>
      </c>
      <c r="J1609" s="65" t="s">
        <v>523</v>
      </c>
      <c r="K1609" s="65" t="s">
        <v>2082</v>
      </c>
      <c r="L1609" s="66">
        <v>46316</v>
      </c>
      <c r="M1609" s="65" t="s">
        <v>287</v>
      </c>
      <c r="N1609" s="65" t="s">
        <v>793</v>
      </c>
      <c r="O1609" s="65" t="s">
        <v>289</v>
      </c>
      <c r="P1609" s="66">
        <v>46318</v>
      </c>
      <c r="Q1609" s="31">
        <f t="shared" si="50"/>
        <v>440</v>
      </c>
      <c r="R1609" s="31">
        <f t="shared" si="51"/>
        <v>680</v>
      </c>
      <c r="S1609" s="29">
        <f>IF($Q1609&lt;Parâmetros!$E$19,$G1609-1,$G1609)</f>
        <v>46316</v>
      </c>
    </row>
    <row r="1610" spans="1:19" ht="15" customHeight="1" x14ac:dyDescent="0.25">
      <c r="A1610" s="128">
        <v>53665</v>
      </c>
      <c r="B1610" s="65" t="s">
        <v>25</v>
      </c>
      <c r="C1610" s="65" t="s">
        <v>71</v>
      </c>
      <c r="D1610" s="66">
        <v>46317</v>
      </c>
      <c r="E1610" s="67">
        <v>3.92</v>
      </c>
      <c r="F1610" s="65" t="s">
        <v>285</v>
      </c>
      <c r="G1610" s="66">
        <v>46316</v>
      </c>
      <c r="H1610" s="129">
        <v>40528450</v>
      </c>
      <c r="I1610" s="129">
        <v>10</v>
      </c>
      <c r="J1610" s="65" t="s">
        <v>1159</v>
      </c>
      <c r="K1610" s="65" t="s">
        <v>552</v>
      </c>
      <c r="L1610" s="66">
        <v>46316</v>
      </c>
      <c r="M1610" s="65" t="s">
        <v>287</v>
      </c>
      <c r="N1610" s="65" t="s">
        <v>793</v>
      </c>
      <c r="O1610" s="65" t="s">
        <v>289</v>
      </c>
      <c r="P1610" s="66">
        <v>46317</v>
      </c>
      <c r="Q1610" s="31">
        <f t="shared" si="50"/>
        <v>760</v>
      </c>
      <c r="R1610" s="31">
        <f t="shared" si="51"/>
        <v>995</v>
      </c>
      <c r="S1610" s="29">
        <f>IF($Q1610&lt;Parâmetros!$E$19,$G1610-1,$G1610)</f>
        <v>46316</v>
      </c>
    </row>
    <row r="1611" spans="1:19" ht="15" customHeight="1" x14ac:dyDescent="0.25">
      <c r="A1611" s="128">
        <v>53665</v>
      </c>
      <c r="B1611" s="65" t="s">
        <v>25</v>
      </c>
      <c r="C1611" s="65" t="s">
        <v>71</v>
      </c>
      <c r="D1611" s="66">
        <v>46318</v>
      </c>
      <c r="E1611" s="67">
        <v>2.92</v>
      </c>
      <c r="F1611" s="65" t="s">
        <v>285</v>
      </c>
      <c r="G1611" s="66">
        <v>46316</v>
      </c>
      <c r="H1611" s="129">
        <v>40528450</v>
      </c>
      <c r="I1611" s="129">
        <v>10</v>
      </c>
      <c r="J1611" s="65" t="s">
        <v>1159</v>
      </c>
      <c r="K1611" s="65" t="s">
        <v>373</v>
      </c>
      <c r="L1611" s="66">
        <v>46316</v>
      </c>
      <c r="M1611" s="65" t="s">
        <v>287</v>
      </c>
      <c r="N1611" s="65" t="s">
        <v>793</v>
      </c>
      <c r="O1611" s="65" t="s">
        <v>289</v>
      </c>
      <c r="P1611" s="66">
        <v>46318</v>
      </c>
      <c r="Q1611" s="31">
        <f t="shared" si="50"/>
        <v>760</v>
      </c>
      <c r="R1611" s="31">
        <f t="shared" si="51"/>
        <v>935</v>
      </c>
      <c r="S1611" s="29">
        <f>IF($Q1611&lt;Parâmetros!$E$19,$G1611-1,$G1611)</f>
        <v>46316</v>
      </c>
    </row>
    <row r="1612" spans="1:19" ht="15" customHeight="1" x14ac:dyDescent="0.25">
      <c r="A1612" s="128">
        <v>53665</v>
      </c>
      <c r="B1612" s="65" t="s">
        <v>25</v>
      </c>
      <c r="C1612" s="65" t="s">
        <v>71</v>
      </c>
      <c r="D1612" s="66">
        <v>46318</v>
      </c>
      <c r="E1612" s="67">
        <v>1.67</v>
      </c>
      <c r="F1612" s="65" t="s">
        <v>285</v>
      </c>
      <c r="G1612" s="66">
        <v>46317</v>
      </c>
      <c r="H1612" s="129">
        <v>40528810</v>
      </c>
      <c r="I1612" s="129">
        <v>10</v>
      </c>
      <c r="J1612" s="65" t="s">
        <v>523</v>
      </c>
      <c r="K1612" s="65" t="s">
        <v>324</v>
      </c>
      <c r="L1612" s="66">
        <v>46317</v>
      </c>
      <c r="M1612" s="65" t="s">
        <v>287</v>
      </c>
      <c r="N1612" s="65" t="s">
        <v>793</v>
      </c>
      <c r="O1612" s="65" t="s">
        <v>289</v>
      </c>
      <c r="P1612" s="66">
        <v>46318</v>
      </c>
      <c r="Q1612" s="31">
        <f t="shared" si="50"/>
        <v>440</v>
      </c>
      <c r="R1612" s="31">
        <f t="shared" si="51"/>
        <v>540</v>
      </c>
      <c r="S1612" s="29">
        <f>IF($Q1612&lt;Parâmetros!$E$19,$G1612-1,$G1612)</f>
        <v>46317</v>
      </c>
    </row>
    <row r="1613" spans="1:19" ht="15" customHeight="1" x14ac:dyDescent="0.25">
      <c r="A1613" s="128">
        <v>53665</v>
      </c>
      <c r="B1613" s="65" t="s">
        <v>25</v>
      </c>
      <c r="C1613" s="65" t="s">
        <v>71</v>
      </c>
      <c r="D1613" s="66">
        <v>46318</v>
      </c>
      <c r="E1613" s="67">
        <v>1.33</v>
      </c>
      <c r="F1613" s="65" t="s">
        <v>285</v>
      </c>
      <c r="G1613" s="66">
        <v>46317</v>
      </c>
      <c r="H1613" s="129">
        <v>40528811</v>
      </c>
      <c r="I1613" s="129">
        <v>10</v>
      </c>
      <c r="J1613" s="65" t="s">
        <v>2721</v>
      </c>
      <c r="K1613" s="65" t="s">
        <v>2231</v>
      </c>
      <c r="L1613" s="66">
        <v>46317</v>
      </c>
      <c r="M1613" s="65" t="s">
        <v>287</v>
      </c>
      <c r="N1613" s="65" t="s">
        <v>793</v>
      </c>
      <c r="O1613" s="65" t="s">
        <v>289</v>
      </c>
      <c r="P1613" s="66">
        <v>46318</v>
      </c>
      <c r="Q1613" s="31">
        <f t="shared" si="50"/>
        <v>550</v>
      </c>
      <c r="R1613" s="31">
        <f t="shared" si="51"/>
        <v>630</v>
      </c>
      <c r="S1613" s="29">
        <f>IF($Q1613&lt;Parâmetros!$E$19,$G1613-1,$G1613)</f>
        <v>46317</v>
      </c>
    </row>
    <row r="1614" spans="1:19" ht="15" customHeight="1" x14ac:dyDescent="0.25">
      <c r="A1614" s="128">
        <v>53665</v>
      </c>
      <c r="B1614" s="65" t="s">
        <v>25</v>
      </c>
      <c r="C1614" s="65" t="s">
        <v>71</v>
      </c>
      <c r="D1614" s="66">
        <v>46318</v>
      </c>
      <c r="E1614" s="67">
        <v>0.67</v>
      </c>
      <c r="F1614" s="65" t="s">
        <v>285</v>
      </c>
      <c r="G1614" s="66">
        <v>46317</v>
      </c>
      <c r="H1614" s="129">
        <v>40528814</v>
      </c>
      <c r="I1614" s="129">
        <v>10</v>
      </c>
      <c r="J1614" s="65" t="s">
        <v>4733</v>
      </c>
      <c r="K1614" s="65" t="s">
        <v>2082</v>
      </c>
      <c r="L1614" s="66">
        <v>46317</v>
      </c>
      <c r="M1614" s="65" t="s">
        <v>287</v>
      </c>
      <c r="N1614" s="65" t="s">
        <v>793</v>
      </c>
      <c r="O1614" s="65" t="s">
        <v>289</v>
      </c>
      <c r="P1614" s="66">
        <v>46318</v>
      </c>
      <c r="Q1614" s="31">
        <f t="shared" si="50"/>
        <v>640</v>
      </c>
      <c r="R1614" s="31">
        <f t="shared" si="51"/>
        <v>680</v>
      </c>
      <c r="S1614" s="29">
        <f>IF($Q1614&lt;Parâmetros!$E$19,$G1614-1,$G1614)</f>
        <v>46317</v>
      </c>
    </row>
    <row r="1615" spans="1:19" ht="15" customHeight="1" x14ac:dyDescent="0.25">
      <c r="A1615" s="128">
        <v>53665</v>
      </c>
      <c r="B1615" s="65" t="s">
        <v>25</v>
      </c>
      <c r="C1615" s="65" t="s">
        <v>71</v>
      </c>
      <c r="D1615" s="66">
        <v>46318</v>
      </c>
      <c r="E1615" s="67">
        <v>3.92</v>
      </c>
      <c r="F1615" s="65" t="s">
        <v>285</v>
      </c>
      <c r="G1615" s="66">
        <v>46317</v>
      </c>
      <c r="H1615" s="129">
        <v>40528450</v>
      </c>
      <c r="I1615" s="129">
        <v>10</v>
      </c>
      <c r="J1615" s="65" t="s">
        <v>1159</v>
      </c>
      <c r="K1615" s="65" t="s">
        <v>552</v>
      </c>
      <c r="L1615" s="66">
        <v>46317</v>
      </c>
      <c r="M1615" s="65" t="s">
        <v>287</v>
      </c>
      <c r="N1615" s="65" t="s">
        <v>793</v>
      </c>
      <c r="O1615" s="65" t="s">
        <v>289</v>
      </c>
      <c r="P1615" s="66">
        <v>46318</v>
      </c>
      <c r="Q1615" s="31">
        <f t="shared" si="50"/>
        <v>760</v>
      </c>
      <c r="R1615" s="31">
        <f t="shared" si="51"/>
        <v>995</v>
      </c>
      <c r="S1615" s="29">
        <f>IF($Q1615&lt;Parâmetros!$E$19,$G1615-1,$G1615)</f>
        <v>46317</v>
      </c>
    </row>
    <row r="1616" spans="1:19" ht="15" customHeight="1" x14ac:dyDescent="0.25">
      <c r="A1616" s="128">
        <v>53665</v>
      </c>
      <c r="B1616" s="65" t="s">
        <v>25</v>
      </c>
      <c r="C1616" s="65" t="s">
        <v>71</v>
      </c>
      <c r="D1616" s="66">
        <v>46318</v>
      </c>
      <c r="E1616" s="67">
        <v>4</v>
      </c>
      <c r="F1616" s="65" t="s">
        <v>285</v>
      </c>
      <c r="G1616" s="66">
        <v>46318</v>
      </c>
      <c r="H1616" s="129">
        <v>40528450</v>
      </c>
      <c r="I1616" s="129">
        <v>10</v>
      </c>
      <c r="J1616" s="65" t="s">
        <v>523</v>
      </c>
      <c r="K1616" s="65" t="s">
        <v>2082</v>
      </c>
      <c r="L1616" s="66">
        <v>46318</v>
      </c>
      <c r="M1616" s="65" t="s">
        <v>287</v>
      </c>
      <c r="N1616" s="65" t="s">
        <v>793</v>
      </c>
      <c r="O1616" s="65" t="s">
        <v>289</v>
      </c>
      <c r="P1616" s="66">
        <v>46318</v>
      </c>
      <c r="Q1616" s="31">
        <f t="shared" si="50"/>
        <v>440</v>
      </c>
      <c r="R1616" s="31">
        <f t="shared" si="51"/>
        <v>680</v>
      </c>
      <c r="S1616" s="29">
        <f>IF($Q1616&lt;Parâmetros!$E$19,$G1616-1,$G1616)</f>
        <v>46318</v>
      </c>
    </row>
    <row r="1617" spans="1:19" ht="15" customHeight="1" x14ac:dyDescent="0.25">
      <c r="A1617" s="128">
        <v>53665</v>
      </c>
      <c r="B1617" s="65" t="s">
        <v>25</v>
      </c>
      <c r="C1617" s="65" t="s">
        <v>71</v>
      </c>
      <c r="D1617" s="66">
        <v>46319</v>
      </c>
      <c r="E1617" s="67">
        <v>3.92</v>
      </c>
      <c r="F1617" s="65" t="s">
        <v>285</v>
      </c>
      <c r="G1617" s="66">
        <v>46318</v>
      </c>
      <c r="H1617" s="129">
        <v>40529358</v>
      </c>
      <c r="I1617" s="129">
        <v>10</v>
      </c>
      <c r="J1617" s="65" t="s">
        <v>1159</v>
      </c>
      <c r="K1617" s="65" t="s">
        <v>552</v>
      </c>
      <c r="L1617" s="66">
        <v>46318</v>
      </c>
      <c r="M1617" s="65" t="s">
        <v>287</v>
      </c>
      <c r="N1617" s="65" t="s">
        <v>793</v>
      </c>
      <c r="O1617" s="65" t="s">
        <v>289</v>
      </c>
      <c r="P1617" s="66">
        <v>46319</v>
      </c>
      <c r="Q1617" s="31">
        <f t="shared" si="50"/>
        <v>760</v>
      </c>
      <c r="R1617" s="31">
        <f t="shared" si="51"/>
        <v>995</v>
      </c>
      <c r="S1617" s="29">
        <f>IF($Q1617&lt;Parâmetros!$E$19,$G1617-1,$G1617)</f>
        <v>46318</v>
      </c>
    </row>
    <row r="1618" spans="1:19" ht="15" customHeight="1" x14ac:dyDescent="0.25">
      <c r="A1618" s="128">
        <v>53726</v>
      </c>
      <c r="B1618" s="65" t="s">
        <v>62</v>
      </c>
      <c r="C1618" s="65" t="s">
        <v>76</v>
      </c>
      <c r="D1618" s="66">
        <v>46302</v>
      </c>
      <c r="E1618" s="67">
        <v>4.1500000000000004</v>
      </c>
      <c r="F1618" s="65" t="s">
        <v>285</v>
      </c>
      <c r="G1618" s="66">
        <v>46300</v>
      </c>
      <c r="H1618" s="129">
        <v>40504290</v>
      </c>
      <c r="I1618" s="129">
        <v>60</v>
      </c>
      <c r="J1618" s="65" t="s">
        <v>856</v>
      </c>
      <c r="K1618" s="65" t="s">
        <v>857</v>
      </c>
      <c r="L1618" s="66">
        <v>46300</v>
      </c>
      <c r="M1618" s="65" t="s">
        <v>287</v>
      </c>
      <c r="N1618" s="65" t="s">
        <v>793</v>
      </c>
      <c r="O1618" s="65" t="s">
        <v>289</v>
      </c>
      <c r="P1618" s="66">
        <v>46302</v>
      </c>
      <c r="Q1618" s="31">
        <f t="shared" si="50"/>
        <v>442</v>
      </c>
      <c r="R1618" s="31">
        <f t="shared" si="51"/>
        <v>691</v>
      </c>
      <c r="S1618" s="29">
        <f>IF($Q1618&lt;Parâmetros!$E$19,$G1618-1,$G1618)</f>
        <v>46300</v>
      </c>
    </row>
    <row r="1619" spans="1:19" ht="15" customHeight="1" x14ac:dyDescent="0.25">
      <c r="A1619" s="128">
        <v>53726</v>
      </c>
      <c r="B1619" s="65" t="s">
        <v>62</v>
      </c>
      <c r="C1619" s="65" t="s">
        <v>76</v>
      </c>
      <c r="D1619" s="66">
        <v>46302</v>
      </c>
      <c r="E1619" s="67">
        <v>3.91</v>
      </c>
      <c r="F1619" s="65" t="s">
        <v>285</v>
      </c>
      <c r="G1619" s="66">
        <v>46300</v>
      </c>
      <c r="H1619" s="129">
        <v>40504290</v>
      </c>
      <c r="I1619" s="129">
        <v>60</v>
      </c>
      <c r="J1619" s="65" t="s">
        <v>858</v>
      </c>
      <c r="K1619" s="65" t="s">
        <v>859</v>
      </c>
      <c r="L1619" s="66">
        <v>46300</v>
      </c>
      <c r="M1619" s="65" t="s">
        <v>287</v>
      </c>
      <c r="N1619" s="65" t="s">
        <v>793</v>
      </c>
      <c r="O1619" s="65" t="s">
        <v>289</v>
      </c>
      <c r="P1619" s="66">
        <v>46302</v>
      </c>
      <c r="Q1619" s="31">
        <f t="shared" si="50"/>
        <v>759</v>
      </c>
      <c r="R1619" s="31">
        <f t="shared" si="51"/>
        <v>994</v>
      </c>
      <c r="S1619" s="29">
        <f>IF($Q1619&lt;Parâmetros!$E$19,$G1619-1,$G1619)</f>
        <v>46300</v>
      </c>
    </row>
    <row r="1620" spans="1:19" ht="15" customHeight="1" x14ac:dyDescent="0.25">
      <c r="A1620" s="128">
        <v>53726</v>
      </c>
      <c r="B1620" s="65" t="s">
        <v>62</v>
      </c>
      <c r="C1620" s="65" t="s">
        <v>76</v>
      </c>
      <c r="D1620" s="66">
        <v>46302</v>
      </c>
      <c r="E1620" s="67">
        <v>4.1900000000000004</v>
      </c>
      <c r="F1620" s="65" t="s">
        <v>285</v>
      </c>
      <c r="G1620" s="66">
        <v>46301</v>
      </c>
      <c r="H1620" s="129">
        <v>40504290</v>
      </c>
      <c r="I1620" s="129">
        <v>60</v>
      </c>
      <c r="J1620" s="65" t="s">
        <v>860</v>
      </c>
      <c r="K1620" s="65" t="s">
        <v>384</v>
      </c>
      <c r="L1620" s="66">
        <v>46301</v>
      </c>
      <c r="M1620" s="65" t="s">
        <v>287</v>
      </c>
      <c r="N1620" s="65" t="s">
        <v>793</v>
      </c>
      <c r="O1620" s="65" t="s">
        <v>289</v>
      </c>
      <c r="P1620" s="66">
        <v>46302</v>
      </c>
      <c r="Q1620" s="31">
        <f t="shared" si="50"/>
        <v>439</v>
      </c>
      <c r="R1620" s="31">
        <f t="shared" si="51"/>
        <v>690</v>
      </c>
      <c r="S1620" s="29">
        <f>IF($Q1620&lt;Parâmetros!$E$19,$G1620-1,$G1620)</f>
        <v>46301</v>
      </c>
    </row>
    <row r="1621" spans="1:19" ht="15" customHeight="1" x14ac:dyDescent="0.25">
      <c r="A1621" s="128">
        <v>53726</v>
      </c>
      <c r="B1621" s="65" t="s">
        <v>62</v>
      </c>
      <c r="C1621" s="65" t="s">
        <v>76</v>
      </c>
      <c r="D1621" s="66">
        <v>46302</v>
      </c>
      <c r="E1621" s="67">
        <v>3.87</v>
      </c>
      <c r="F1621" s="65" t="s">
        <v>285</v>
      </c>
      <c r="G1621" s="66">
        <v>46301</v>
      </c>
      <c r="H1621" s="129">
        <v>40504290</v>
      </c>
      <c r="I1621" s="129">
        <v>60</v>
      </c>
      <c r="J1621" s="65" t="s">
        <v>382</v>
      </c>
      <c r="K1621" s="65" t="s">
        <v>861</v>
      </c>
      <c r="L1621" s="66">
        <v>46301</v>
      </c>
      <c r="M1621" s="65" t="s">
        <v>287</v>
      </c>
      <c r="N1621" s="65" t="s">
        <v>793</v>
      </c>
      <c r="O1621" s="65" t="s">
        <v>289</v>
      </c>
      <c r="P1621" s="66">
        <v>46302</v>
      </c>
      <c r="Q1621" s="31">
        <f t="shared" si="50"/>
        <v>755</v>
      </c>
      <c r="R1621" s="31">
        <f t="shared" si="51"/>
        <v>988</v>
      </c>
      <c r="S1621" s="29">
        <f>IF($Q1621&lt;Parâmetros!$E$19,$G1621-1,$G1621)</f>
        <v>46301</v>
      </c>
    </row>
    <row r="1622" spans="1:19" ht="15" customHeight="1" x14ac:dyDescent="0.25">
      <c r="A1622" s="128">
        <v>53726</v>
      </c>
      <c r="B1622" s="65" t="s">
        <v>62</v>
      </c>
      <c r="C1622" s="65" t="s">
        <v>76</v>
      </c>
      <c r="D1622" s="66">
        <v>46303</v>
      </c>
      <c r="E1622" s="67">
        <v>4.09</v>
      </c>
      <c r="F1622" s="65" t="s">
        <v>285</v>
      </c>
      <c r="G1622" s="66">
        <v>46302</v>
      </c>
      <c r="H1622" s="129">
        <v>40504290</v>
      </c>
      <c r="I1622" s="129">
        <v>60</v>
      </c>
      <c r="J1622" s="65" t="s">
        <v>1272</v>
      </c>
      <c r="K1622" s="65" t="s">
        <v>1273</v>
      </c>
      <c r="L1622" s="66">
        <v>46302</v>
      </c>
      <c r="M1622" s="65" t="s">
        <v>287</v>
      </c>
      <c r="N1622" s="65" t="s">
        <v>793</v>
      </c>
      <c r="O1622" s="65" t="s">
        <v>289</v>
      </c>
      <c r="P1622" s="66">
        <v>46303</v>
      </c>
      <c r="Q1622" s="31">
        <f t="shared" si="50"/>
        <v>444</v>
      </c>
      <c r="R1622" s="31">
        <f t="shared" si="51"/>
        <v>690</v>
      </c>
      <c r="S1622" s="29">
        <f>IF($Q1622&lt;Parâmetros!$E$19,$G1622-1,$G1622)</f>
        <v>46302</v>
      </c>
    </row>
    <row r="1623" spans="1:19" ht="15" customHeight="1" x14ac:dyDescent="0.25">
      <c r="A1623" s="128">
        <v>53726</v>
      </c>
      <c r="B1623" s="65" t="s">
        <v>62</v>
      </c>
      <c r="C1623" s="65" t="s">
        <v>76</v>
      </c>
      <c r="D1623" s="66">
        <v>46303</v>
      </c>
      <c r="E1623" s="67">
        <v>3.79</v>
      </c>
      <c r="F1623" s="65" t="s">
        <v>285</v>
      </c>
      <c r="G1623" s="66">
        <v>46302</v>
      </c>
      <c r="H1623" s="129">
        <v>40504290</v>
      </c>
      <c r="I1623" s="129">
        <v>60</v>
      </c>
      <c r="J1623" s="65" t="s">
        <v>1274</v>
      </c>
      <c r="K1623" s="65" t="s">
        <v>1275</v>
      </c>
      <c r="L1623" s="66">
        <v>46302</v>
      </c>
      <c r="M1623" s="65" t="s">
        <v>287</v>
      </c>
      <c r="N1623" s="65" t="s">
        <v>793</v>
      </c>
      <c r="O1623" s="65" t="s">
        <v>289</v>
      </c>
      <c r="P1623" s="66">
        <v>46303</v>
      </c>
      <c r="Q1623" s="31">
        <f t="shared" si="50"/>
        <v>759</v>
      </c>
      <c r="R1623" s="31">
        <f t="shared" si="51"/>
        <v>987</v>
      </c>
      <c r="S1623" s="29">
        <f>IF($Q1623&lt;Parâmetros!$E$19,$G1623-1,$G1623)</f>
        <v>46302</v>
      </c>
    </row>
    <row r="1624" spans="1:19" ht="15" customHeight="1" x14ac:dyDescent="0.25">
      <c r="A1624" s="128">
        <v>53726</v>
      </c>
      <c r="B1624" s="65" t="s">
        <v>62</v>
      </c>
      <c r="C1624" s="65" t="s">
        <v>76</v>
      </c>
      <c r="D1624" s="66">
        <v>46303</v>
      </c>
      <c r="E1624" s="67">
        <v>4.07</v>
      </c>
      <c r="F1624" s="65" t="s">
        <v>285</v>
      </c>
      <c r="G1624" s="66">
        <v>46303</v>
      </c>
      <c r="H1624" s="129">
        <v>40503417</v>
      </c>
      <c r="I1624" s="129">
        <v>90</v>
      </c>
      <c r="J1624" s="65" t="s">
        <v>1276</v>
      </c>
      <c r="K1624" s="65" t="s">
        <v>1277</v>
      </c>
      <c r="L1624" s="66">
        <v>46303</v>
      </c>
      <c r="M1624" s="65" t="s">
        <v>287</v>
      </c>
      <c r="N1624" s="65" t="s">
        <v>793</v>
      </c>
      <c r="O1624" s="65" t="s">
        <v>289</v>
      </c>
      <c r="P1624" s="66">
        <v>46303</v>
      </c>
      <c r="Q1624" s="31">
        <f t="shared" si="50"/>
        <v>442</v>
      </c>
      <c r="R1624" s="31">
        <f t="shared" si="51"/>
        <v>687</v>
      </c>
      <c r="S1624" s="29">
        <f>IF($Q1624&lt;Parâmetros!$E$19,$G1624-1,$G1624)</f>
        <v>46303</v>
      </c>
    </row>
    <row r="1625" spans="1:19" ht="15" customHeight="1" x14ac:dyDescent="0.25">
      <c r="A1625" s="128">
        <v>53726</v>
      </c>
      <c r="B1625" s="65" t="s">
        <v>62</v>
      </c>
      <c r="C1625" s="65" t="s">
        <v>76</v>
      </c>
      <c r="D1625" s="66">
        <v>46303</v>
      </c>
      <c r="E1625" s="67">
        <v>3.78</v>
      </c>
      <c r="F1625" s="65" t="s">
        <v>285</v>
      </c>
      <c r="G1625" s="66">
        <v>46303</v>
      </c>
      <c r="H1625" s="129">
        <v>40503417</v>
      </c>
      <c r="I1625" s="129">
        <v>90</v>
      </c>
      <c r="J1625" s="65" t="s">
        <v>1278</v>
      </c>
      <c r="K1625" s="65" t="s">
        <v>1279</v>
      </c>
      <c r="L1625" s="66">
        <v>46303</v>
      </c>
      <c r="M1625" s="65" t="s">
        <v>287</v>
      </c>
      <c r="N1625" s="65" t="s">
        <v>793</v>
      </c>
      <c r="O1625" s="65" t="s">
        <v>289</v>
      </c>
      <c r="P1625" s="66">
        <v>46303</v>
      </c>
      <c r="Q1625" s="31">
        <f t="shared" si="50"/>
        <v>759</v>
      </c>
      <c r="R1625" s="31">
        <f t="shared" si="51"/>
        <v>986</v>
      </c>
      <c r="S1625" s="29">
        <f>IF($Q1625&lt;Parâmetros!$E$19,$G1625-1,$G1625)</f>
        <v>46303</v>
      </c>
    </row>
    <row r="1626" spans="1:19" ht="15" customHeight="1" x14ac:dyDescent="0.25">
      <c r="A1626" s="128">
        <v>53726</v>
      </c>
      <c r="B1626" s="65" t="s">
        <v>62</v>
      </c>
      <c r="C1626" s="65" t="s">
        <v>76</v>
      </c>
      <c r="D1626" s="66">
        <v>46305</v>
      </c>
      <c r="E1626" s="67">
        <v>4.18</v>
      </c>
      <c r="F1626" s="65" t="s">
        <v>285</v>
      </c>
      <c r="G1626" s="66">
        <v>46304</v>
      </c>
      <c r="H1626" s="129">
        <v>40503417</v>
      </c>
      <c r="I1626" s="129">
        <v>100</v>
      </c>
      <c r="J1626" s="65" t="s">
        <v>1964</v>
      </c>
      <c r="K1626" s="65" t="s">
        <v>1965</v>
      </c>
      <c r="L1626" s="66">
        <v>46304</v>
      </c>
      <c r="M1626" s="65" t="s">
        <v>287</v>
      </c>
      <c r="N1626" s="65" t="s">
        <v>793</v>
      </c>
      <c r="O1626" s="65" t="s">
        <v>289</v>
      </c>
      <c r="P1626" s="66">
        <v>46305</v>
      </c>
      <c r="Q1626" s="31">
        <f t="shared" si="50"/>
        <v>442</v>
      </c>
      <c r="R1626" s="31">
        <f t="shared" si="51"/>
        <v>693</v>
      </c>
      <c r="S1626" s="29">
        <f>IF($Q1626&lt;Parâmetros!$E$19,$G1626-1,$G1626)</f>
        <v>46304</v>
      </c>
    </row>
    <row r="1627" spans="1:19" ht="15" customHeight="1" x14ac:dyDescent="0.25">
      <c r="A1627" s="128">
        <v>53726</v>
      </c>
      <c r="B1627" s="65" t="s">
        <v>62</v>
      </c>
      <c r="C1627" s="65" t="s">
        <v>76</v>
      </c>
      <c r="D1627" s="66">
        <v>46305</v>
      </c>
      <c r="E1627" s="67">
        <v>3.9</v>
      </c>
      <c r="F1627" s="65" t="s">
        <v>285</v>
      </c>
      <c r="G1627" s="66">
        <v>46304</v>
      </c>
      <c r="H1627" s="129">
        <v>40503417</v>
      </c>
      <c r="I1627" s="129">
        <v>100</v>
      </c>
      <c r="J1627" s="65" t="s">
        <v>1966</v>
      </c>
      <c r="K1627" s="65" t="s">
        <v>1967</v>
      </c>
      <c r="L1627" s="66">
        <v>46304</v>
      </c>
      <c r="M1627" s="65" t="s">
        <v>287</v>
      </c>
      <c r="N1627" s="65" t="s">
        <v>793</v>
      </c>
      <c r="O1627" s="65" t="s">
        <v>289</v>
      </c>
      <c r="P1627" s="66">
        <v>46305</v>
      </c>
      <c r="Q1627" s="31">
        <f t="shared" si="50"/>
        <v>762</v>
      </c>
      <c r="R1627" s="31">
        <f t="shared" si="51"/>
        <v>996</v>
      </c>
      <c r="S1627" s="29">
        <f>IF($Q1627&lt;Parâmetros!$E$19,$G1627-1,$G1627)</f>
        <v>46304</v>
      </c>
    </row>
    <row r="1628" spans="1:19" ht="15" customHeight="1" x14ac:dyDescent="0.25">
      <c r="A1628" s="128">
        <v>53726</v>
      </c>
      <c r="B1628" s="65" t="s">
        <v>62</v>
      </c>
      <c r="C1628" s="65" t="s">
        <v>76</v>
      </c>
      <c r="D1628" s="66">
        <v>46305</v>
      </c>
      <c r="E1628" s="67">
        <v>4</v>
      </c>
      <c r="F1628" s="65" t="s">
        <v>285</v>
      </c>
      <c r="G1628" s="66">
        <v>46305</v>
      </c>
      <c r="H1628" s="129">
        <v>40524557</v>
      </c>
      <c r="I1628" s="129">
        <v>10</v>
      </c>
      <c r="J1628" s="65" t="s">
        <v>368</v>
      </c>
      <c r="K1628" s="65" t="s">
        <v>321</v>
      </c>
      <c r="L1628" s="66">
        <v>46305</v>
      </c>
      <c r="M1628" s="65" t="s">
        <v>287</v>
      </c>
      <c r="N1628" s="65" t="s">
        <v>793</v>
      </c>
      <c r="O1628" s="65" t="s">
        <v>306</v>
      </c>
      <c r="P1628" s="66">
        <v>46305</v>
      </c>
      <c r="Q1628" s="31">
        <f t="shared" si="50"/>
        <v>450</v>
      </c>
      <c r="R1628" s="31">
        <f t="shared" si="51"/>
        <v>690</v>
      </c>
      <c r="S1628" s="29">
        <f>IF($Q1628&lt;Parâmetros!$E$19,$G1628-1,$G1628)</f>
        <v>46305</v>
      </c>
    </row>
    <row r="1629" spans="1:19" ht="15" customHeight="1" x14ac:dyDescent="0.25">
      <c r="A1629" s="128">
        <v>53726</v>
      </c>
      <c r="B1629" s="65" t="s">
        <v>62</v>
      </c>
      <c r="C1629" s="65" t="s">
        <v>76</v>
      </c>
      <c r="D1629" s="66">
        <v>46305</v>
      </c>
      <c r="E1629" s="67">
        <v>2</v>
      </c>
      <c r="F1629" s="65" t="s">
        <v>285</v>
      </c>
      <c r="G1629" s="66">
        <v>46305</v>
      </c>
      <c r="H1629" s="129">
        <v>40524559</v>
      </c>
      <c r="I1629" s="129">
        <v>10</v>
      </c>
      <c r="J1629" s="65" t="s">
        <v>322</v>
      </c>
      <c r="K1629" s="65" t="s">
        <v>331</v>
      </c>
      <c r="L1629" s="66">
        <v>46305</v>
      </c>
      <c r="M1629" s="65" t="s">
        <v>287</v>
      </c>
      <c r="N1629" s="65" t="s">
        <v>793</v>
      </c>
      <c r="O1629" s="65" t="s">
        <v>306</v>
      </c>
      <c r="P1629" s="66">
        <v>46305</v>
      </c>
      <c r="Q1629" s="31">
        <f t="shared" si="50"/>
        <v>750</v>
      </c>
      <c r="R1629" s="31">
        <f t="shared" si="51"/>
        <v>870</v>
      </c>
      <c r="S1629" s="29">
        <f>IF($Q1629&lt;Parâmetros!$E$19,$G1629-1,$G1629)</f>
        <v>46305</v>
      </c>
    </row>
    <row r="1630" spans="1:19" ht="15" customHeight="1" x14ac:dyDescent="0.25">
      <c r="A1630" s="128">
        <v>53726</v>
      </c>
      <c r="B1630" s="65" t="s">
        <v>62</v>
      </c>
      <c r="C1630" s="65" t="s">
        <v>76</v>
      </c>
      <c r="D1630" s="66">
        <v>46309</v>
      </c>
      <c r="E1630" s="67">
        <v>4.21</v>
      </c>
      <c r="F1630" s="65" t="s">
        <v>285</v>
      </c>
      <c r="G1630" s="66">
        <v>46307</v>
      </c>
      <c r="H1630" s="129">
        <v>40525468</v>
      </c>
      <c r="I1630" s="129">
        <v>10</v>
      </c>
      <c r="J1630" s="65" t="s">
        <v>2598</v>
      </c>
      <c r="K1630" s="65" t="s">
        <v>2599</v>
      </c>
      <c r="L1630" s="66">
        <v>46307</v>
      </c>
      <c r="M1630" s="65" t="s">
        <v>287</v>
      </c>
      <c r="N1630" s="65" t="s">
        <v>793</v>
      </c>
      <c r="O1630" s="65" t="s">
        <v>289</v>
      </c>
      <c r="P1630" s="66">
        <v>46309</v>
      </c>
      <c r="Q1630" s="31">
        <f t="shared" si="50"/>
        <v>443</v>
      </c>
      <c r="R1630" s="31">
        <f t="shared" si="51"/>
        <v>696</v>
      </c>
      <c r="S1630" s="29">
        <f>IF($Q1630&lt;Parâmetros!$E$19,$G1630-1,$G1630)</f>
        <v>46307</v>
      </c>
    </row>
    <row r="1631" spans="1:19" ht="15" customHeight="1" x14ac:dyDescent="0.25">
      <c r="A1631" s="128">
        <v>53726</v>
      </c>
      <c r="B1631" s="65" t="s">
        <v>62</v>
      </c>
      <c r="C1631" s="65" t="s">
        <v>76</v>
      </c>
      <c r="D1631" s="66">
        <v>46309</v>
      </c>
      <c r="E1631" s="67">
        <v>2.37</v>
      </c>
      <c r="F1631" s="65" t="s">
        <v>285</v>
      </c>
      <c r="G1631" s="66">
        <v>46307</v>
      </c>
      <c r="H1631" s="129">
        <v>40525468</v>
      </c>
      <c r="I1631" s="129">
        <v>10</v>
      </c>
      <c r="J1631" s="65" t="s">
        <v>2600</v>
      </c>
      <c r="K1631" s="65" t="s">
        <v>2601</v>
      </c>
      <c r="L1631" s="66">
        <v>46307</v>
      </c>
      <c r="M1631" s="65" t="s">
        <v>287</v>
      </c>
      <c r="N1631" s="65" t="s">
        <v>793</v>
      </c>
      <c r="O1631" s="65" t="s">
        <v>289</v>
      </c>
      <c r="P1631" s="66">
        <v>46309</v>
      </c>
      <c r="Q1631" s="31">
        <f t="shared" si="50"/>
        <v>766</v>
      </c>
      <c r="R1631" s="31">
        <f t="shared" si="51"/>
        <v>909</v>
      </c>
      <c r="S1631" s="29">
        <f>IF($Q1631&lt;Parâmetros!$E$19,$G1631-1,$G1631)</f>
        <v>46307</v>
      </c>
    </row>
    <row r="1632" spans="1:19" ht="15" customHeight="1" x14ac:dyDescent="0.25">
      <c r="A1632" s="128">
        <v>53726</v>
      </c>
      <c r="B1632" s="65" t="s">
        <v>62</v>
      </c>
      <c r="C1632" s="65" t="s">
        <v>76</v>
      </c>
      <c r="D1632" s="66">
        <v>46309</v>
      </c>
      <c r="E1632" s="67">
        <v>0.25</v>
      </c>
      <c r="F1632" s="65" t="s">
        <v>285</v>
      </c>
      <c r="G1632" s="66">
        <v>46308</v>
      </c>
      <c r="H1632" s="129">
        <v>40523754</v>
      </c>
      <c r="I1632" s="129">
        <v>10</v>
      </c>
      <c r="J1632" s="65" t="s">
        <v>2602</v>
      </c>
      <c r="K1632" s="65" t="s">
        <v>2603</v>
      </c>
      <c r="L1632" s="66">
        <v>46308</v>
      </c>
      <c r="M1632" s="65" t="s">
        <v>315</v>
      </c>
      <c r="N1632" s="129">
        <v>3006411</v>
      </c>
      <c r="O1632" s="65" t="s">
        <v>289</v>
      </c>
      <c r="P1632" s="66">
        <v>46309</v>
      </c>
      <c r="Q1632" s="31">
        <f t="shared" si="50"/>
        <v>435</v>
      </c>
      <c r="R1632" s="31">
        <f t="shared" si="51"/>
        <v>450</v>
      </c>
      <c r="S1632" s="29">
        <f>IF($Q1632&lt;Parâmetros!$E$19,$G1632-1,$G1632)</f>
        <v>46308</v>
      </c>
    </row>
    <row r="1633" spans="1:19" ht="15" customHeight="1" x14ac:dyDescent="0.25">
      <c r="A1633" s="128">
        <v>53726</v>
      </c>
      <c r="B1633" s="65" t="s">
        <v>62</v>
      </c>
      <c r="C1633" s="65" t="s">
        <v>76</v>
      </c>
      <c r="D1633" s="66">
        <v>46311</v>
      </c>
      <c r="E1633" s="67">
        <v>4.1500000000000004</v>
      </c>
      <c r="F1633" s="65" t="s">
        <v>285</v>
      </c>
      <c r="G1633" s="66">
        <v>46308</v>
      </c>
      <c r="H1633" s="129">
        <v>40504290</v>
      </c>
      <c r="I1633" s="129">
        <v>80</v>
      </c>
      <c r="J1633" s="65" t="s">
        <v>3060</v>
      </c>
      <c r="K1633" s="65" t="s">
        <v>3061</v>
      </c>
      <c r="L1633" s="66">
        <v>46308</v>
      </c>
      <c r="M1633" s="65" t="s">
        <v>287</v>
      </c>
      <c r="N1633" s="65" t="s">
        <v>793</v>
      </c>
      <c r="O1633" s="65" t="s">
        <v>289</v>
      </c>
      <c r="P1633" s="66">
        <v>46311</v>
      </c>
      <c r="Q1633" s="31">
        <f t="shared" si="50"/>
        <v>442</v>
      </c>
      <c r="R1633" s="31">
        <f t="shared" si="51"/>
        <v>691</v>
      </c>
      <c r="S1633" s="29">
        <f>IF($Q1633&lt;Parâmetros!$E$19,$G1633-1,$G1633)</f>
        <v>46308</v>
      </c>
    </row>
    <row r="1634" spans="1:19" ht="15" customHeight="1" x14ac:dyDescent="0.25">
      <c r="A1634" s="128">
        <v>53726</v>
      </c>
      <c r="B1634" s="65" t="s">
        <v>62</v>
      </c>
      <c r="C1634" s="65" t="s">
        <v>76</v>
      </c>
      <c r="D1634" s="66">
        <v>46309</v>
      </c>
      <c r="E1634" s="67">
        <v>0.26</v>
      </c>
      <c r="F1634" s="65" t="s">
        <v>285</v>
      </c>
      <c r="G1634" s="66">
        <v>46308</v>
      </c>
      <c r="H1634" s="129">
        <v>40523755</v>
      </c>
      <c r="I1634" s="129">
        <v>10</v>
      </c>
      <c r="J1634" s="65" t="s">
        <v>2604</v>
      </c>
      <c r="K1634" s="65" t="s">
        <v>2605</v>
      </c>
      <c r="L1634" s="66">
        <v>46308</v>
      </c>
      <c r="M1634" s="65" t="s">
        <v>315</v>
      </c>
      <c r="N1634" s="129">
        <v>3001714</v>
      </c>
      <c r="O1634" s="65" t="s">
        <v>289</v>
      </c>
      <c r="P1634" s="66">
        <v>46309</v>
      </c>
      <c r="Q1634" s="31">
        <f t="shared" si="50"/>
        <v>469</v>
      </c>
      <c r="R1634" s="31">
        <f t="shared" si="51"/>
        <v>485</v>
      </c>
      <c r="S1634" s="29">
        <f>IF($Q1634&lt;Parâmetros!$E$19,$G1634-1,$G1634)</f>
        <v>46308</v>
      </c>
    </row>
    <row r="1635" spans="1:19" ht="15" customHeight="1" x14ac:dyDescent="0.25">
      <c r="A1635" s="128">
        <v>53726</v>
      </c>
      <c r="B1635" s="65" t="s">
        <v>62</v>
      </c>
      <c r="C1635" s="65" t="s">
        <v>76</v>
      </c>
      <c r="D1635" s="66">
        <v>46309</v>
      </c>
      <c r="E1635" s="67">
        <v>0.61</v>
      </c>
      <c r="F1635" s="65" t="s">
        <v>285</v>
      </c>
      <c r="G1635" s="66">
        <v>46308</v>
      </c>
      <c r="H1635" s="129">
        <v>40523756</v>
      </c>
      <c r="I1635" s="129">
        <v>10</v>
      </c>
      <c r="J1635" s="65" t="s">
        <v>2606</v>
      </c>
      <c r="K1635" s="65" t="s">
        <v>2607</v>
      </c>
      <c r="L1635" s="66">
        <v>46308</v>
      </c>
      <c r="M1635" s="65" t="s">
        <v>315</v>
      </c>
      <c r="N1635" s="129">
        <v>3012680</v>
      </c>
      <c r="O1635" s="65" t="s">
        <v>289</v>
      </c>
      <c r="P1635" s="66">
        <v>46309</v>
      </c>
      <c r="Q1635" s="31">
        <f t="shared" si="50"/>
        <v>504</v>
      </c>
      <c r="R1635" s="31">
        <f t="shared" si="51"/>
        <v>541</v>
      </c>
      <c r="S1635" s="29">
        <f>IF($Q1635&lt;Parâmetros!$E$19,$G1635-1,$G1635)</f>
        <v>46308</v>
      </c>
    </row>
    <row r="1636" spans="1:19" ht="15" customHeight="1" x14ac:dyDescent="0.25">
      <c r="A1636" s="128">
        <v>53726</v>
      </c>
      <c r="B1636" s="65" t="s">
        <v>62</v>
      </c>
      <c r="C1636" s="65" t="s">
        <v>76</v>
      </c>
      <c r="D1636" s="66">
        <v>46309</v>
      </c>
      <c r="E1636" s="67">
        <v>0.22</v>
      </c>
      <c r="F1636" s="65" t="s">
        <v>285</v>
      </c>
      <c r="G1636" s="66">
        <v>46308</v>
      </c>
      <c r="H1636" s="129">
        <v>40523757</v>
      </c>
      <c r="I1636" s="129">
        <v>10</v>
      </c>
      <c r="J1636" s="65" t="s">
        <v>2608</v>
      </c>
      <c r="K1636" s="65" t="s">
        <v>2609</v>
      </c>
      <c r="L1636" s="66">
        <v>46308</v>
      </c>
      <c r="M1636" s="65" t="s">
        <v>315</v>
      </c>
      <c r="N1636" s="129">
        <v>3012382</v>
      </c>
      <c r="O1636" s="65" t="s">
        <v>289</v>
      </c>
      <c r="P1636" s="66">
        <v>46309</v>
      </c>
      <c r="Q1636" s="31">
        <f t="shared" si="50"/>
        <v>559</v>
      </c>
      <c r="R1636" s="31">
        <f t="shared" si="51"/>
        <v>573</v>
      </c>
      <c r="S1636" s="29">
        <f>IF($Q1636&lt;Parâmetros!$E$19,$G1636-1,$G1636)</f>
        <v>46308</v>
      </c>
    </row>
    <row r="1637" spans="1:19" ht="15" customHeight="1" x14ac:dyDescent="0.25">
      <c r="A1637" s="128">
        <v>53726</v>
      </c>
      <c r="B1637" s="65" t="s">
        <v>62</v>
      </c>
      <c r="C1637" s="65" t="s">
        <v>76</v>
      </c>
      <c r="D1637" s="66">
        <v>46309</v>
      </c>
      <c r="E1637" s="67">
        <v>0.21</v>
      </c>
      <c r="F1637" s="65" t="s">
        <v>285</v>
      </c>
      <c r="G1637" s="66">
        <v>46308</v>
      </c>
      <c r="H1637" s="129">
        <v>40523758</v>
      </c>
      <c r="I1637" s="129">
        <v>10</v>
      </c>
      <c r="J1637" s="65" t="s">
        <v>2610</v>
      </c>
      <c r="K1637" s="65" t="s">
        <v>2611</v>
      </c>
      <c r="L1637" s="66">
        <v>46308</v>
      </c>
      <c r="M1637" s="65" t="s">
        <v>315</v>
      </c>
      <c r="N1637" s="129">
        <v>3010529</v>
      </c>
      <c r="O1637" s="65" t="s">
        <v>289</v>
      </c>
      <c r="P1637" s="66">
        <v>46309</v>
      </c>
      <c r="Q1637" s="31">
        <f t="shared" si="50"/>
        <v>596</v>
      </c>
      <c r="R1637" s="31">
        <f t="shared" si="51"/>
        <v>609</v>
      </c>
      <c r="S1637" s="29">
        <f>IF($Q1637&lt;Parâmetros!$E$19,$G1637-1,$G1637)</f>
        <v>46308</v>
      </c>
    </row>
    <row r="1638" spans="1:19" ht="15" customHeight="1" x14ac:dyDescent="0.25">
      <c r="A1638" s="128">
        <v>53726</v>
      </c>
      <c r="B1638" s="65" t="s">
        <v>62</v>
      </c>
      <c r="C1638" s="65" t="s">
        <v>76</v>
      </c>
      <c r="D1638" s="66">
        <v>46309</v>
      </c>
      <c r="E1638" s="67">
        <v>0.27</v>
      </c>
      <c r="F1638" s="65" t="s">
        <v>285</v>
      </c>
      <c r="G1638" s="66">
        <v>46308</v>
      </c>
      <c r="H1638" s="129">
        <v>40523759</v>
      </c>
      <c r="I1638" s="129">
        <v>10</v>
      </c>
      <c r="J1638" s="65" t="s">
        <v>2810</v>
      </c>
      <c r="K1638" s="65" t="s">
        <v>2811</v>
      </c>
      <c r="L1638" s="66">
        <v>46308</v>
      </c>
      <c r="M1638" s="65" t="s">
        <v>315</v>
      </c>
      <c r="N1638" s="129">
        <v>3010528</v>
      </c>
      <c r="O1638" s="65" t="s">
        <v>289</v>
      </c>
      <c r="P1638" s="66">
        <v>46309</v>
      </c>
      <c r="Q1638" s="31">
        <f t="shared" si="50"/>
        <v>629</v>
      </c>
      <c r="R1638" s="31">
        <f t="shared" si="51"/>
        <v>645</v>
      </c>
      <c r="S1638" s="29">
        <f>IF($Q1638&lt;Parâmetros!$E$19,$G1638-1,$G1638)</f>
        <v>46308</v>
      </c>
    </row>
    <row r="1639" spans="1:19" ht="15" customHeight="1" x14ac:dyDescent="0.25">
      <c r="A1639" s="128">
        <v>53726</v>
      </c>
      <c r="B1639" s="65" t="s">
        <v>62</v>
      </c>
      <c r="C1639" s="65" t="s">
        <v>76</v>
      </c>
      <c r="D1639" s="66">
        <v>46309</v>
      </c>
      <c r="E1639" s="67">
        <v>0.34</v>
      </c>
      <c r="F1639" s="65" t="s">
        <v>285</v>
      </c>
      <c r="G1639" s="66">
        <v>46308</v>
      </c>
      <c r="H1639" s="129">
        <v>40523760</v>
      </c>
      <c r="I1639" s="129">
        <v>10</v>
      </c>
      <c r="J1639" s="65" t="s">
        <v>2812</v>
      </c>
      <c r="K1639" s="65" t="s">
        <v>2813</v>
      </c>
      <c r="L1639" s="66">
        <v>46308</v>
      </c>
      <c r="M1639" s="65" t="s">
        <v>315</v>
      </c>
      <c r="N1639" s="129">
        <v>3011001</v>
      </c>
      <c r="O1639" s="65" t="s">
        <v>289</v>
      </c>
      <c r="P1639" s="66">
        <v>46309</v>
      </c>
      <c r="Q1639" s="31">
        <f t="shared" si="50"/>
        <v>664</v>
      </c>
      <c r="R1639" s="31">
        <f t="shared" si="51"/>
        <v>684</v>
      </c>
      <c r="S1639" s="29">
        <f>IF($Q1639&lt;Parâmetros!$E$19,$G1639-1,$G1639)</f>
        <v>46308</v>
      </c>
    </row>
    <row r="1640" spans="1:19" ht="15" customHeight="1" x14ac:dyDescent="0.25">
      <c r="A1640" s="128">
        <v>53726</v>
      </c>
      <c r="B1640" s="65" t="s">
        <v>62</v>
      </c>
      <c r="C1640" s="65" t="s">
        <v>76</v>
      </c>
      <c r="D1640" s="66">
        <v>46309</v>
      </c>
      <c r="E1640" s="67">
        <v>0.23</v>
      </c>
      <c r="F1640" s="65" t="s">
        <v>285</v>
      </c>
      <c r="G1640" s="66">
        <v>46308</v>
      </c>
      <c r="H1640" s="129">
        <v>40523761</v>
      </c>
      <c r="I1640" s="129">
        <v>10</v>
      </c>
      <c r="J1640" s="65" t="s">
        <v>2814</v>
      </c>
      <c r="K1640" s="65" t="s">
        <v>2815</v>
      </c>
      <c r="L1640" s="66">
        <v>46308</v>
      </c>
      <c r="M1640" s="65" t="s">
        <v>315</v>
      </c>
      <c r="N1640" s="129">
        <v>3011000</v>
      </c>
      <c r="O1640" s="65" t="s">
        <v>289</v>
      </c>
      <c r="P1640" s="66">
        <v>46309</v>
      </c>
      <c r="Q1640" s="31">
        <f t="shared" si="50"/>
        <v>750</v>
      </c>
      <c r="R1640" s="31">
        <f t="shared" si="51"/>
        <v>764</v>
      </c>
      <c r="S1640" s="29">
        <f>IF($Q1640&lt;Parâmetros!$E$19,$G1640-1,$G1640)</f>
        <v>46308</v>
      </c>
    </row>
    <row r="1641" spans="1:19" ht="15" customHeight="1" x14ac:dyDescent="0.25">
      <c r="A1641" s="128">
        <v>53726</v>
      </c>
      <c r="B1641" s="65" t="s">
        <v>62</v>
      </c>
      <c r="C1641" s="65" t="s">
        <v>76</v>
      </c>
      <c r="D1641" s="66">
        <v>46311</v>
      </c>
      <c r="E1641" s="67">
        <v>4.0199999999999996</v>
      </c>
      <c r="F1641" s="65" t="s">
        <v>285</v>
      </c>
      <c r="G1641" s="66">
        <v>46308</v>
      </c>
      <c r="H1641" s="129">
        <v>40504290</v>
      </c>
      <c r="I1641" s="129">
        <v>80</v>
      </c>
      <c r="J1641" s="65" t="s">
        <v>3062</v>
      </c>
      <c r="K1641" s="65" t="s">
        <v>3063</v>
      </c>
      <c r="L1641" s="66">
        <v>46308</v>
      </c>
      <c r="M1641" s="65" t="s">
        <v>287</v>
      </c>
      <c r="N1641" s="65" t="s">
        <v>793</v>
      </c>
      <c r="O1641" s="65" t="s">
        <v>289</v>
      </c>
      <c r="P1641" s="66">
        <v>46311</v>
      </c>
      <c r="Q1641" s="31">
        <f t="shared" si="50"/>
        <v>754</v>
      </c>
      <c r="R1641" s="31">
        <f t="shared" si="51"/>
        <v>995</v>
      </c>
      <c r="S1641" s="29">
        <f>IF($Q1641&lt;Parâmetros!$E$19,$G1641-1,$G1641)</f>
        <v>46308</v>
      </c>
    </row>
    <row r="1642" spans="1:19" ht="15" customHeight="1" x14ac:dyDescent="0.25">
      <c r="A1642" s="128">
        <v>53726</v>
      </c>
      <c r="B1642" s="65" t="s">
        <v>62</v>
      </c>
      <c r="C1642" s="65" t="s">
        <v>76</v>
      </c>
      <c r="D1642" s="66">
        <v>46309</v>
      </c>
      <c r="E1642" s="67">
        <v>0.2</v>
      </c>
      <c r="F1642" s="65" t="s">
        <v>285</v>
      </c>
      <c r="G1642" s="66">
        <v>46308</v>
      </c>
      <c r="H1642" s="129">
        <v>40523762</v>
      </c>
      <c r="I1642" s="129">
        <v>10</v>
      </c>
      <c r="J1642" s="65" t="s">
        <v>2816</v>
      </c>
      <c r="K1642" s="65" t="s">
        <v>2817</v>
      </c>
      <c r="L1642" s="66">
        <v>46308</v>
      </c>
      <c r="M1642" s="65" t="s">
        <v>315</v>
      </c>
      <c r="N1642" s="129">
        <v>3010999</v>
      </c>
      <c r="O1642" s="65" t="s">
        <v>289</v>
      </c>
      <c r="P1642" s="66">
        <v>46309</v>
      </c>
      <c r="Q1642" s="31">
        <f t="shared" si="50"/>
        <v>784</v>
      </c>
      <c r="R1642" s="31">
        <f t="shared" si="51"/>
        <v>796</v>
      </c>
      <c r="S1642" s="29">
        <f>IF($Q1642&lt;Parâmetros!$E$19,$G1642-1,$G1642)</f>
        <v>46308</v>
      </c>
    </row>
    <row r="1643" spans="1:19" ht="15" customHeight="1" x14ac:dyDescent="0.25">
      <c r="A1643" s="128">
        <v>53726</v>
      </c>
      <c r="B1643" s="65" t="s">
        <v>62</v>
      </c>
      <c r="C1643" s="65" t="s">
        <v>76</v>
      </c>
      <c r="D1643" s="66">
        <v>46309</v>
      </c>
      <c r="E1643" s="67">
        <v>0.26</v>
      </c>
      <c r="F1643" s="65" t="s">
        <v>285</v>
      </c>
      <c r="G1643" s="66">
        <v>46308</v>
      </c>
      <c r="H1643" s="129">
        <v>40523763</v>
      </c>
      <c r="I1643" s="129">
        <v>10</v>
      </c>
      <c r="J1643" s="65" t="s">
        <v>2818</v>
      </c>
      <c r="K1643" s="65" t="s">
        <v>2819</v>
      </c>
      <c r="L1643" s="66">
        <v>46308</v>
      </c>
      <c r="M1643" s="65" t="s">
        <v>315</v>
      </c>
      <c r="N1643" s="129">
        <v>3010998</v>
      </c>
      <c r="O1643" s="65" t="s">
        <v>289</v>
      </c>
      <c r="P1643" s="66">
        <v>46309</v>
      </c>
      <c r="Q1643" s="31">
        <f t="shared" si="50"/>
        <v>810</v>
      </c>
      <c r="R1643" s="31">
        <f t="shared" si="51"/>
        <v>825</v>
      </c>
      <c r="S1643" s="29">
        <f>IF($Q1643&lt;Parâmetros!$E$19,$G1643-1,$G1643)</f>
        <v>46308</v>
      </c>
    </row>
    <row r="1644" spans="1:19" ht="15" customHeight="1" x14ac:dyDescent="0.25">
      <c r="A1644" s="128">
        <v>53726</v>
      </c>
      <c r="B1644" s="65" t="s">
        <v>62</v>
      </c>
      <c r="C1644" s="65" t="s">
        <v>76</v>
      </c>
      <c r="D1644" s="66">
        <v>46309</v>
      </c>
      <c r="E1644" s="67">
        <v>0.34</v>
      </c>
      <c r="F1644" s="65" t="s">
        <v>285</v>
      </c>
      <c r="G1644" s="66">
        <v>46308</v>
      </c>
      <c r="H1644" s="129">
        <v>40523764</v>
      </c>
      <c r="I1644" s="129">
        <v>10</v>
      </c>
      <c r="J1644" s="65" t="s">
        <v>2820</v>
      </c>
      <c r="K1644" s="65" t="s">
        <v>2821</v>
      </c>
      <c r="L1644" s="66">
        <v>46308</v>
      </c>
      <c r="M1644" s="65" t="s">
        <v>315</v>
      </c>
      <c r="N1644" s="129">
        <v>3010989</v>
      </c>
      <c r="O1644" s="65" t="s">
        <v>289</v>
      </c>
      <c r="P1644" s="66">
        <v>46309</v>
      </c>
      <c r="Q1644" s="31">
        <f t="shared" si="50"/>
        <v>829</v>
      </c>
      <c r="R1644" s="31">
        <f t="shared" si="51"/>
        <v>849</v>
      </c>
      <c r="S1644" s="29">
        <f>IF($Q1644&lt;Parâmetros!$E$19,$G1644-1,$G1644)</f>
        <v>46308</v>
      </c>
    </row>
    <row r="1645" spans="1:19" ht="15" customHeight="1" x14ac:dyDescent="0.25">
      <c r="A1645" s="128">
        <v>53726</v>
      </c>
      <c r="B1645" s="65" t="s">
        <v>62</v>
      </c>
      <c r="C1645" s="65" t="s">
        <v>76</v>
      </c>
      <c r="D1645" s="66">
        <v>46309</v>
      </c>
      <c r="E1645" s="67">
        <v>0.27</v>
      </c>
      <c r="F1645" s="65" t="s">
        <v>285</v>
      </c>
      <c r="G1645" s="66">
        <v>46308</v>
      </c>
      <c r="H1645" s="129">
        <v>40523765</v>
      </c>
      <c r="I1645" s="129">
        <v>10</v>
      </c>
      <c r="J1645" s="65" t="s">
        <v>2822</v>
      </c>
      <c r="K1645" s="65" t="s">
        <v>2823</v>
      </c>
      <c r="L1645" s="66">
        <v>46308</v>
      </c>
      <c r="M1645" s="65" t="s">
        <v>315</v>
      </c>
      <c r="N1645" s="129">
        <v>3011498</v>
      </c>
      <c r="O1645" s="65" t="s">
        <v>289</v>
      </c>
      <c r="P1645" s="66">
        <v>46309</v>
      </c>
      <c r="Q1645" s="31">
        <f t="shared" si="50"/>
        <v>869</v>
      </c>
      <c r="R1645" s="31">
        <f t="shared" si="51"/>
        <v>885</v>
      </c>
      <c r="S1645" s="29">
        <f>IF($Q1645&lt;Parâmetros!$E$19,$G1645-1,$G1645)</f>
        <v>46308</v>
      </c>
    </row>
    <row r="1646" spans="1:19" ht="15" customHeight="1" x14ac:dyDescent="0.25">
      <c r="A1646" s="128">
        <v>53726</v>
      </c>
      <c r="B1646" s="65" t="s">
        <v>62</v>
      </c>
      <c r="C1646" s="65" t="s">
        <v>76</v>
      </c>
      <c r="D1646" s="66">
        <v>46309</v>
      </c>
      <c r="E1646" s="67">
        <v>0.44</v>
      </c>
      <c r="F1646" s="65" t="s">
        <v>285</v>
      </c>
      <c r="G1646" s="66">
        <v>46308</v>
      </c>
      <c r="H1646" s="129">
        <v>40523766</v>
      </c>
      <c r="I1646" s="129">
        <v>10</v>
      </c>
      <c r="J1646" s="65" t="s">
        <v>2824</v>
      </c>
      <c r="K1646" s="65" t="s">
        <v>2825</v>
      </c>
      <c r="L1646" s="66">
        <v>46308</v>
      </c>
      <c r="M1646" s="65" t="s">
        <v>315</v>
      </c>
      <c r="N1646" s="129">
        <v>3012131</v>
      </c>
      <c r="O1646" s="65" t="s">
        <v>289</v>
      </c>
      <c r="P1646" s="66">
        <v>46309</v>
      </c>
      <c r="Q1646" s="31">
        <f t="shared" si="50"/>
        <v>904</v>
      </c>
      <c r="R1646" s="31">
        <f t="shared" si="51"/>
        <v>930</v>
      </c>
      <c r="S1646" s="29">
        <f>IF($Q1646&lt;Parâmetros!$E$19,$G1646-1,$G1646)</f>
        <v>46308</v>
      </c>
    </row>
    <row r="1647" spans="1:19" ht="15" customHeight="1" x14ac:dyDescent="0.25">
      <c r="A1647" s="128">
        <v>53726</v>
      </c>
      <c r="B1647" s="65" t="s">
        <v>62</v>
      </c>
      <c r="C1647" s="65" t="s">
        <v>76</v>
      </c>
      <c r="D1647" s="66">
        <v>46309</v>
      </c>
      <c r="E1647" s="67">
        <v>0.26</v>
      </c>
      <c r="F1647" s="65" t="s">
        <v>285</v>
      </c>
      <c r="G1647" s="66">
        <v>46308</v>
      </c>
      <c r="H1647" s="129">
        <v>40523767</v>
      </c>
      <c r="I1647" s="129">
        <v>10</v>
      </c>
      <c r="J1647" s="65" t="s">
        <v>2826</v>
      </c>
      <c r="K1647" s="65" t="s">
        <v>2827</v>
      </c>
      <c r="L1647" s="66">
        <v>46308</v>
      </c>
      <c r="M1647" s="65" t="s">
        <v>315</v>
      </c>
      <c r="N1647" s="129">
        <v>3012284</v>
      </c>
      <c r="O1647" s="65" t="s">
        <v>289</v>
      </c>
      <c r="P1647" s="66">
        <v>46309</v>
      </c>
      <c r="Q1647" s="31">
        <f t="shared" si="50"/>
        <v>944</v>
      </c>
      <c r="R1647" s="31">
        <f t="shared" si="51"/>
        <v>960</v>
      </c>
      <c r="S1647" s="29">
        <f>IF($Q1647&lt;Parâmetros!$E$19,$G1647-1,$G1647)</f>
        <v>46308</v>
      </c>
    </row>
    <row r="1648" spans="1:19" ht="15" customHeight="1" x14ac:dyDescent="0.25">
      <c r="A1648" s="128">
        <v>53726</v>
      </c>
      <c r="B1648" s="65" t="s">
        <v>62</v>
      </c>
      <c r="C1648" s="65" t="s">
        <v>76</v>
      </c>
      <c r="D1648" s="66">
        <v>46309</v>
      </c>
      <c r="E1648" s="67">
        <v>0.16</v>
      </c>
      <c r="F1648" s="65" t="s">
        <v>285</v>
      </c>
      <c r="G1648" s="66">
        <v>46308</v>
      </c>
      <c r="H1648" s="129">
        <v>40523768</v>
      </c>
      <c r="I1648" s="129">
        <v>10</v>
      </c>
      <c r="J1648" s="65" t="s">
        <v>2828</v>
      </c>
      <c r="K1648" s="65" t="s">
        <v>2829</v>
      </c>
      <c r="L1648" s="66">
        <v>46308</v>
      </c>
      <c r="M1648" s="65" t="s">
        <v>315</v>
      </c>
      <c r="N1648" s="129">
        <v>3012347</v>
      </c>
      <c r="O1648" s="65" t="s">
        <v>289</v>
      </c>
      <c r="P1648" s="66">
        <v>46309</v>
      </c>
      <c r="Q1648" s="31">
        <f t="shared" si="50"/>
        <v>969</v>
      </c>
      <c r="R1648" s="31">
        <f t="shared" si="51"/>
        <v>978</v>
      </c>
      <c r="S1648" s="29">
        <f>IF($Q1648&lt;Parâmetros!$E$19,$G1648-1,$G1648)</f>
        <v>46308</v>
      </c>
    </row>
    <row r="1649" spans="1:19" ht="15" customHeight="1" x14ac:dyDescent="0.25">
      <c r="A1649" s="128">
        <v>53726</v>
      </c>
      <c r="B1649" s="65" t="s">
        <v>62</v>
      </c>
      <c r="C1649" s="65" t="s">
        <v>76</v>
      </c>
      <c r="D1649" s="66">
        <v>46309</v>
      </c>
      <c r="E1649" s="67">
        <v>0.22</v>
      </c>
      <c r="F1649" s="65" t="s">
        <v>285</v>
      </c>
      <c r="G1649" s="66">
        <v>46308</v>
      </c>
      <c r="H1649" s="129">
        <v>40523769</v>
      </c>
      <c r="I1649" s="129">
        <v>10</v>
      </c>
      <c r="J1649" s="65" t="s">
        <v>2830</v>
      </c>
      <c r="K1649" s="65" t="s">
        <v>2831</v>
      </c>
      <c r="L1649" s="66">
        <v>46308</v>
      </c>
      <c r="M1649" s="65" t="s">
        <v>315</v>
      </c>
      <c r="N1649" s="129">
        <v>3013432</v>
      </c>
      <c r="O1649" s="65" t="s">
        <v>289</v>
      </c>
      <c r="P1649" s="66">
        <v>46309</v>
      </c>
      <c r="Q1649" s="31">
        <f t="shared" si="50"/>
        <v>980</v>
      </c>
      <c r="R1649" s="31">
        <f t="shared" si="51"/>
        <v>994</v>
      </c>
      <c r="S1649" s="29">
        <f>IF($Q1649&lt;Parâmetros!$E$19,$G1649-1,$G1649)</f>
        <v>46308</v>
      </c>
    </row>
    <row r="1650" spans="1:19" ht="15" customHeight="1" x14ac:dyDescent="0.25">
      <c r="A1650" s="128">
        <v>53726</v>
      </c>
      <c r="B1650" s="65" t="s">
        <v>62</v>
      </c>
      <c r="C1650" s="65" t="s">
        <v>76</v>
      </c>
      <c r="D1650" s="66">
        <v>46311</v>
      </c>
      <c r="E1650" s="67">
        <v>4.04</v>
      </c>
      <c r="F1650" s="65" t="s">
        <v>285</v>
      </c>
      <c r="G1650" s="66">
        <v>46309</v>
      </c>
      <c r="H1650" s="129">
        <v>40520154</v>
      </c>
      <c r="I1650" s="129">
        <v>10</v>
      </c>
      <c r="J1650" s="65" t="s">
        <v>2867</v>
      </c>
      <c r="K1650" s="65" t="s">
        <v>3064</v>
      </c>
      <c r="L1650" s="66">
        <v>46309</v>
      </c>
      <c r="M1650" s="65" t="s">
        <v>287</v>
      </c>
      <c r="N1650" s="65" t="s">
        <v>793</v>
      </c>
      <c r="O1650" s="65" t="s">
        <v>289</v>
      </c>
      <c r="P1650" s="66">
        <v>46311</v>
      </c>
      <c r="Q1650" s="31">
        <f t="shared" si="50"/>
        <v>441</v>
      </c>
      <c r="R1650" s="31">
        <f t="shared" si="51"/>
        <v>683</v>
      </c>
      <c r="S1650" s="29">
        <f>IF($Q1650&lt;Parâmetros!$E$19,$G1650-1,$G1650)</f>
        <v>46309</v>
      </c>
    </row>
    <row r="1651" spans="1:19" ht="15" customHeight="1" x14ac:dyDescent="0.25">
      <c r="A1651" s="128">
        <v>53726</v>
      </c>
      <c r="B1651" s="65" t="s">
        <v>62</v>
      </c>
      <c r="C1651" s="65" t="s">
        <v>76</v>
      </c>
      <c r="D1651" s="66">
        <v>46311</v>
      </c>
      <c r="E1651" s="67">
        <v>3.94</v>
      </c>
      <c r="F1651" s="65" t="s">
        <v>285</v>
      </c>
      <c r="G1651" s="66">
        <v>46309</v>
      </c>
      <c r="H1651" s="129">
        <v>40520154</v>
      </c>
      <c r="I1651" s="129">
        <v>10</v>
      </c>
      <c r="J1651" s="65" t="s">
        <v>3065</v>
      </c>
      <c r="K1651" s="65" t="s">
        <v>3066</v>
      </c>
      <c r="L1651" s="66">
        <v>46309</v>
      </c>
      <c r="M1651" s="65" t="s">
        <v>287</v>
      </c>
      <c r="N1651" s="65" t="s">
        <v>793</v>
      </c>
      <c r="O1651" s="65" t="s">
        <v>289</v>
      </c>
      <c r="P1651" s="66">
        <v>46311</v>
      </c>
      <c r="Q1651" s="31">
        <f t="shared" si="50"/>
        <v>752</v>
      </c>
      <c r="R1651" s="31">
        <f t="shared" si="51"/>
        <v>988</v>
      </c>
      <c r="S1651" s="29">
        <f>IF($Q1651&lt;Parâmetros!$E$19,$G1651-1,$G1651)</f>
        <v>46309</v>
      </c>
    </row>
    <row r="1652" spans="1:19" ht="15" customHeight="1" x14ac:dyDescent="0.25">
      <c r="A1652" s="128">
        <v>53726</v>
      </c>
      <c r="B1652" s="65" t="s">
        <v>62</v>
      </c>
      <c r="C1652" s="65" t="s">
        <v>76</v>
      </c>
      <c r="D1652" s="66">
        <v>46311</v>
      </c>
      <c r="E1652" s="67">
        <v>4.2</v>
      </c>
      <c r="F1652" s="65" t="s">
        <v>285</v>
      </c>
      <c r="G1652" s="66">
        <v>46310</v>
      </c>
      <c r="H1652" s="129">
        <v>40519299</v>
      </c>
      <c r="I1652" s="129">
        <v>20</v>
      </c>
      <c r="J1652" s="65" t="s">
        <v>3067</v>
      </c>
      <c r="K1652" s="65" t="s">
        <v>3068</v>
      </c>
      <c r="L1652" s="66">
        <v>46310</v>
      </c>
      <c r="M1652" s="65" t="s">
        <v>287</v>
      </c>
      <c r="N1652" s="65" t="s">
        <v>793</v>
      </c>
      <c r="O1652" s="65" t="s">
        <v>289</v>
      </c>
      <c r="P1652" s="66">
        <v>46311</v>
      </c>
      <c r="Q1652" s="31">
        <f t="shared" si="50"/>
        <v>438</v>
      </c>
      <c r="R1652" s="31">
        <f t="shared" si="51"/>
        <v>690</v>
      </c>
      <c r="S1652" s="29">
        <f>IF($Q1652&lt;Parâmetros!$E$19,$G1652-1,$G1652)</f>
        <v>46310</v>
      </c>
    </row>
    <row r="1653" spans="1:19" ht="15" customHeight="1" x14ac:dyDescent="0.25">
      <c r="A1653" s="128">
        <v>53726</v>
      </c>
      <c r="B1653" s="65" t="s">
        <v>62</v>
      </c>
      <c r="C1653" s="65" t="s">
        <v>76</v>
      </c>
      <c r="D1653" s="66">
        <v>46311</v>
      </c>
      <c r="E1653" s="67">
        <v>3.94</v>
      </c>
      <c r="F1653" s="65" t="s">
        <v>285</v>
      </c>
      <c r="G1653" s="66">
        <v>46310</v>
      </c>
      <c r="H1653" s="129">
        <v>40519299</v>
      </c>
      <c r="I1653" s="129">
        <v>20</v>
      </c>
      <c r="J1653" s="65" t="s">
        <v>3069</v>
      </c>
      <c r="K1653" s="65" t="s">
        <v>3070</v>
      </c>
      <c r="L1653" s="66">
        <v>46310</v>
      </c>
      <c r="M1653" s="65" t="s">
        <v>287</v>
      </c>
      <c r="N1653" s="65" t="s">
        <v>793</v>
      </c>
      <c r="O1653" s="65" t="s">
        <v>289</v>
      </c>
      <c r="P1653" s="66">
        <v>46311</v>
      </c>
      <c r="Q1653" s="31">
        <f t="shared" si="50"/>
        <v>758</v>
      </c>
      <c r="R1653" s="31">
        <f t="shared" si="51"/>
        <v>995</v>
      </c>
      <c r="S1653" s="29">
        <f>IF($Q1653&lt;Parâmetros!$E$19,$G1653-1,$G1653)</f>
        <v>46310</v>
      </c>
    </row>
    <row r="1654" spans="1:19" ht="15" customHeight="1" x14ac:dyDescent="0.25">
      <c r="A1654" s="128">
        <v>53726</v>
      </c>
      <c r="B1654" s="65" t="s">
        <v>62</v>
      </c>
      <c r="C1654" s="65" t="s">
        <v>76</v>
      </c>
      <c r="D1654" s="66">
        <v>46311</v>
      </c>
      <c r="E1654" s="67">
        <v>1.1599999999999999</v>
      </c>
      <c r="F1654" s="65" t="s">
        <v>285</v>
      </c>
      <c r="G1654" s="66">
        <v>46311</v>
      </c>
      <c r="H1654" s="129">
        <v>40526422</v>
      </c>
      <c r="I1654" s="129">
        <v>10</v>
      </c>
      <c r="J1654" s="65" t="s">
        <v>3366</v>
      </c>
      <c r="K1654" s="65" t="s">
        <v>3367</v>
      </c>
      <c r="L1654" s="66">
        <v>46311</v>
      </c>
      <c r="M1654" s="65" t="s">
        <v>287</v>
      </c>
      <c r="N1654" s="65" t="s">
        <v>793</v>
      </c>
      <c r="O1654" s="65" t="s">
        <v>289</v>
      </c>
      <c r="P1654" s="66">
        <v>46311</v>
      </c>
      <c r="Q1654" s="31">
        <f t="shared" si="50"/>
        <v>440</v>
      </c>
      <c r="R1654" s="31">
        <f t="shared" si="51"/>
        <v>510</v>
      </c>
      <c r="S1654" s="29">
        <f>IF($Q1654&lt;Parâmetros!$E$19,$G1654-1,$G1654)</f>
        <v>46311</v>
      </c>
    </row>
    <row r="1655" spans="1:19" ht="15" customHeight="1" x14ac:dyDescent="0.25">
      <c r="A1655" s="128">
        <v>53726</v>
      </c>
      <c r="B1655" s="65" t="s">
        <v>62</v>
      </c>
      <c r="C1655" s="65" t="s">
        <v>76</v>
      </c>
      <c r="D1655" s="66">
        <v>46311</v>
      </c>
      <c r="E1655" s="67">
        <v>2.81</v>
      </c>
      <c r="F1655" s="65" t="s">
        <v>285</v>
      </c>
      <c r="G1655" s="66">
        <v>46311</v>
      </c>
      <c r="H1655" s="129">
        <v>40520170</v>
      </c>
      <c r="I1655" s="129">
        <v>20</v>
      </c>
      <c r="J1655" s="65" t="s">
        <v>3368</v>
      </c>
      <c r="K1655" s="65" t="s">
        <v>3369</v>
      </c>
      <c r="L1655" s="66">
        <v>46311</v>
      </c>
      <c r="M1655" s="65" t="s">
        <v>287</v>
      </c>
      <c r="N1655" s="65" t="s">
        <v>793</v>
      </c>
      <c r="O1655" s="65" t="s">
        <v>289</v>
      </c>
      <c r="P1655" s="66">
        <v>46311</v>
      </c>
      <c r="Q1655" s="31">
        <f t="shared" si="50"/>
        <v>519</v>
      </c>
      <c r="R1655" s="31">
        <f t="shared" si="51"/>
        <v>688</v>
      </c>
      <c r="S1655" s="29">
        <f>IF($Q1655&lt;Parâmetros!$E$19,$G1655-1,$G1655)</f>
        <v>46311</v>
      </c>
    </row>
    <row r="1656" spans="1:19" ht="15" customHeight="1" x14ac:dyDescent="0.25">
      <c r="A1656" s="128">
        <v>53726</v>
      </c>
      <c r="B1656" s="65" t="s">
        <v>62</v>
      </c>
      <c r="C1656" s="65" t="s">
        <v>76</v>
      </c>
      <c r="D1656" s="66">
        <v>46311</v>
      </c>
      <c r="E1656" s="67">
        <v>1.84</v>
      </c>
      <c r="F1656" s="65" t="s">
        <v>285</v>
      </c>
      <c r="G1656" s="66">
        <v>46311</v>
      </c>
      <c r="H1656" s="129">
        <v>40526839</v>
      </c>
      <c r="I1656" s="129">
        <v>10</v>
      </c>
      <c r="J1656" s="65" t="s">
        <v>3370</v>
      </c>
      <c r="K1656" s="65" t="s">
        <v>3371</v>
      </c>
      <c r="L1656" s="66">
        <v>46311</v>
      </c>
      <c r="M1656" s="65" t="s">
        <v>287</v>
      </c>
      <c r="N1656" s="65" t="s">
        <v>793</v>
      </c>
      <c r="O1656" s="65" t="s">
        <v>289</v>
      </c>
      <c r="P1656" s="66">
        <v>46311</v>
      </c>
      <c r="Q1656" s="31">
        <f t="shared" si="50"/>
        <v>760</v>
      </c>
      <c r="R1656" s="31">
        <f t="shared" si="51"/>
        <v>871</v>
      </c>
      <c r="S1656" s="29">
        <f>IF($Q1656&lt;Parâmetros!$E$19,$G1656-1,$G1656)</f>
        <v>46311</v>
      </c>
    </row>
    <row r="1657" spans="1:19" ht="15" customHeight="1" x14ac:dyDescent="0.25">
      <c r="A1657" s="128">
        <v>53726</v>
      </c>
      <c r="B1657" s="65" t="s">
        <v>62</v>
      </c>
      <c r="C1657" s="65" t="s">
        <v>76</v>
      </c>
      <c r="D1657" s="66">
        <v>46311</v>
      </c>
      <c r="E1657" s="67">
        <v>1.75</v>
      </c>
      <c r="F1657" s="65" t="s">
        <v>285</v>
      </c>
      <c r="G1657" s="66">
        <v>46311</v>
      </c>
      <c r="H1657" s="129">
        <v>40526835</v>
      </c>
      <c r="I1657" s="129">
        <v>10</v>
      </c>
      <c r="J1657" s="65" t="s">
        <v>3372</v>
      </c>
      <c r="K1657" s="65" t="s">
        <v>3373</v>
      </c>
      <c r="L1657" s="66">
        <v>46311</v>
      </c>
      <c r="M1657" s="65" t="s">
        <v>287</v>
      </c>
      <c r="N1657" s="65" t="s">
        <v>793</v>
      </c>
      <c r="O1657" s="65" t="s">
        <v>289</v>
      </c>
      <c r="P1657" s="66">
        <v>46311</v>
      </c>
      <c r="Q1657" s="31">
        <f t="shared" si="50"/>
        <v>880</v>
      </c>
      <c r="R1657" s="31">
        <f t="shared" si="51"/>
        <v>985</v>
      </c>
      <c r="S1657" s="29">
        <f>IF($Q1657&lt;Parâmetros!$E$19,$G1657-1,$G1657)</f>
        <v>46311</v>
      </c>
    </row>
    <row r="1658" spans="1:19" ht="15" customHeight="1" x14ac:dyDescent="0.25">
      <c r="A1658" s="128">
        <v>53726</v>
      </c>
      <c r="B1658" s="65" t="s">
        <v>62</v>
      </c>
      <c r="C1658" s="65" t="s">
        <v>76</v>
      </c>
      <c r="D1658" s="66">
        <v>46315</v>
      </c>
      <c r="E1658" s="67">
        <v>4.1399999999999997</v>
      </c>
      <c r="F1658" s="65" t="s">
        <v>285</v>
      </c>
      <c r="G1658" s="66">
        <v>46314</v>
      </c>
      <c r="H1658" s="129">
        <v>40524112</v>
      </c>
      <c r="I1658" s="129">
        <v>10</v>
      </c>
      <c r="J1658" s="65" t="s">
        <v>4172</v>
      </c>
      <c r="K1658" s="65" t="s">
        <v>4117</v>
      </c>
      <c r="L1658" s="66">
        <v>46314</v>
      </c>
      <c r="M1658" s="65" t="s">
        <v>287</v>
      </c>
      <c r="N1658" s="65" t="s">
        <v>793</v>
      </c>
      <c r="O1658" s="65" t="s">
        <v>289</v>
      </c>
      <c r="P1658" s="66">
        <v>46315</v>
      </c>
      <c r="Q1658" s="31">
        <f t="shared" si="50"/>
        <v>442</v>
      </c>
      <c r="R1658" s="31">
        <f t="shared" si="51"/>
        <v>690</v>
      </c>
      <c r="S1658" s="29">
        <f>IF($Q1658&lt;Parâmetros!$E$19,$G1658-1,$G1658)</f>
        <v>46314</v>
      </c>
    </row>
    <row r="1659" spans="1:19" ht="15" customHeight="1" x14ac:dyDescent="0.25">
      <c r="A1659" s="128">
        <v>53726</v>
      </c>
      <c r="B1659" s="65" t="s">
        <v>62</v>
      </c>
      <c r="C1659" s="65" t="s">
        <v>76</v>
      </c>
      <c r="D1659" s="66">
        <v>46315</v>
      </c>
      <c r="E1659" s="67">
        <v>3.84</v>
      </c>
      <c r="F1659" s="65" t="s">
        <v>285</v>
      </c>
      <c r="G1659" s="66">
        <v>46314</v>
      </c>
      <c r="H1659" s="129">
        <v>40524112</v>
      </c>
      <c r="I1659" s="129">
        <v>10</v>
      </c>
      <c r="J1659" s="65" t="s">
        <v>3069</v>
      </c>
      <c r="K1659" s="65" t="s">
        <v>4173</v>
      </c>
      <c r="L1659" s="66">
        <v>46314</v>
      </c>
      <c r="M1659" s="65" t="s">
        <v>287</v>
      </c>
      <c r="N1659" s="65" t="s">
        <v>793</v>
      </c>
      <c r="O1659" s="65" t="s">
        <v>289</v>
      </c>
      <c r="P1659" s="66">
        <v>46315</v>
      </c>
      <c r="Q1659" s="31">
        <f t="shared" si="50"/>
        <v>758</v>
      </c>
      <c r="R1659" s="31">
        <f t="shared" si="51"/>
        <v>989</v>
      </c>
      <c r="S1659" s="29">
        <f>IF($Q1659&lt;Parâmetros!$E$19,$G1659-1,$G1659)</f>
        <v>46314</v>
      </c>
    </row>
    <row r="1660" spans="1:19" ht="15" customHeight="1" x14ac:dyDescent="0.25">
      <c r="A1660" s="128">
        <v>53726</v>
      </c>
      <c r="B1660" s="65" t="s">
        <v>62</v>
      </c>
      <c r="C1660" s="65" t="s">
        <v>76</v>
      </c>
      <c r="D1660" s="66">
        <v>46316</v>
      </c>
      <c r="E1660" s="67">
        <v>4.07</v>
      </c>
      <c r="F1660" s="65" t="s">
        <v>285</v>
      </c>
      <c r="G1660" s="66">
        <v>46315</v>
      </c>
      <c r="H1660" s="129">
        <v>40524112</v>
      </c>
      <c r="I1660" s="129">
        <v>10</v>
      </c>
      <c r="J1660" s="65" t="s">
        <v>4174</v>
      </c>
      <c r="K1660" s="65" t="s">
        <v>4175</v>
      </c>
      <c r="L1660" s="66">
        <v>46315</v>
      </c>
      <c r="M1660" s="65" t="s">
        <v>287</v>
      </c>
      <c r="N1660" s="65" t="s">
        <v>793</v>
      </c>
      <c r="O1660" s="65" t="s">
        <v>289</v>
      </c>
      <c r="P1660" s="66">
        <v>46316</v>
      </c>
      <c r="Q1660" s="31">
        <f t="shared" si="50"/>
        <v>445</v>
      </c>
      <c r="R1660" s="31">
        <f t="shared" si="51"/>
        <v>689</v>
      </c>
      <c r="S1660" s="29">
        <f>IF($Q1660&lt;Parâmetros!$E$19,$G1660-1,$G1660)</f>
        <v>46315</v>
      </c>
    </row>
    <row r="1661" spans="1:19" ht="15" customHeight="1" x14ac:dyDescent="0.25">
      <c r="A1661" s="128">
        <v>53726</v>
      </c>
      <c r="B1661" s="65" t="s">
        <v>62</v>
      </c>
      <c r="C1661" s="65" t="s">
        <v>76</v>
      </c>
      <c r="D1661" s="66">
        <v>46316</v>
      </c>
      <c r="E1661" s="67">
        <v>3.85</v>
      </c>
      <c r="F1661" s="65" t="s">
        <v>285</v>
      </c>
      <c r="G1661" s="66">
        <v>46315</v>
      </c>
      <c r="H1661" s="129">
        <v>40524112</v>
      </c>
      <c r="I1661" s="129">
        <v>10</v>
      </c>
      <c r="J1661" s="65" t="s">
        <v>4176</v>
      </c>
      <c r="K1661" s="65" t="s">
        <v>4177</v>
      </c>
      <c r="L1661" s="66">
        <v>46315</v>
      </c>
      <c r="M1661" s="65" t="s">
        <v>287</v>
      </c>
      <c r="N1661" s="65" t="s">
        <v>793</v>
      </c>
      <c r="O1661" s="65" t="s">
        <v>289</v>
      </c>
      <c r="P1661" s="66">
        <v>46316</v>
      </c>
      <c r="Q1661" s="31">
        <f t="shared" si="50"/>
        <v>760</v>
      </c>
      <c r="R1661" s="31">
        <f t="shared" si="51"/>
        <v>991</v>
      </c>
      <c r="S1661" s="29">
        <f>IF($Q1661&lt;Parâmetros!$E$19,$G1661-1,$G1661)</f>
        <v>46315</v>
      </c>
    </row>
    <row r="1662" spans="1:19" ht="15" customHeight="1" x14ac:dyDescent="0.25">
      <c r="A1662" s="128">
        <v>53726</v>
      </c>
      <c r="B1662" s="65" t="s">
        <v>62</v>
      </c>
      <c r="C1662" s="65" t="s">
        <v>76</v>
      </c>
      <c r="D1662" s="66">
        <v>46317</v>
      </c>
      <c r="E1662" s="67">
        <v>4.07</v>
      </c>
      <c r="F1662" s="65" t="s">
        <v>285</v>
      </c>
      <c r="G1662" s="66">
        <v>46316</v>
      </c>
      <c r="H1662" s="129">
        <v>40524112</v>
      </c>
      <c r="I1662" s="129">
        <v>10</v>
      </c>
      <c r="J1662" s="65" t="s">
        <v>4536</v>
      </c>
      <c r="K1662" s="65" t="s">
        <v>312</v>
      </c>
      <c r="L1662" s="66">
        <v>46316</v>
      </c>
      <c r="M1662" s="65" t="s">
        <v>287</v>
      </c>
      <c r="N1662" s="65" t="s">
        <v>793</v>
      </c>
      <c r="O1662" s="65" t="s">
        <v>289</v>
      </c>
      <c r="P1662" s="66">
        <v>46317</v>
      </c>
      <c r="Q1662" s="31">
        <f t="shared" ref="Q1662:Q1725" si="52">IFERROR(VALUE(LEFT($J1662,2))*60+VALUE(MID($J1662,4,2)),9999)</f>
        <v>445</v>
      </c>
      <c r="R1662" s="31">
        <f t="shared" ref="R1662:R1725" si="53">IFERROR(VALUE(LEFT($K1662,2))*60+VALUE(MID($K1662,4,2)),"")</f>
        <v>689</v>
      </c>
      <c r="S1662" s="29">
        <f>IF($Q1662&lt;Parâmetros!$E$19,$G1662-1,$G1662)</f>
        <v>46316</v>
      </c>
    </row>
    <row r="1663" spans="1:19" ht="15" customHeight="1" x14ac:dyDescent="0.25">
      <c r="A1663" s="128">
        <v>53726</v>
      </c>
      <c r="B1663" s="65" t="s">
        <v>62</v>
      </c>
      <c r="C1663" s="65" t="s">
        <v>76</v>
      </c>
      <c r="D1663" s="66">
        <v>46317</v>
      </c>
      <c r="E1663" s="67">
        <v>3.94</v>
      </c>
      <c r="F1663" s="65" t="s">
        <v>285</v>
      </c>
      <c r="G1663" s="66">
        <v>46316</v>
      </c>
      <c r="H1663" s="129">
        <v>40524112</v>
      </c>
      <c r="I1663" s="129">
        <v>10</v>
      </c>
      <c r="J1663" s="65" t="s">
        <v>3515</v>
      </c>
      <c r="K1663" s="65" t="s">
        <v>4537</v>
      </c>
      <c r="L1663" s="66">
        <v>46316</v>
      </c>
      <c r="M1663" s="65" t="s">
        <v>287</v>
      </c>
      <c r="N1663" s="65" t="s">
        <v>793</v>
      </c>
      <c r="O1663" s="65" t="s">
        <v>289</v>
      </c>
      <c r="P1663" s="66">
        <v>46317</v>
      </c>
      <c r="Q1663" s="31">
        <f t="shared" si="52"/>
        <v>756</v>
      </c>
      <c r="R1663" s="31">
        <f t="shared" si="53"/>
        <v>992</v>
      </c>
      <c r="S1663" s="29">
        <f>IF($Q1663&lt;Parâmetros!$E$19,$G1663-1,$G1663)</f>
        <v>46316</v>
      </c>
    </row>
    <row r="1664" spans="1:19" ht="15" customHeight="1" x14ac:dyDescent="0.25">
      <c r="A1664" s="128">
        <v>53726</v>
      </c>
      <c r="B1664" s="65" t="s">
        <v>62</v>
      </c>
      <c r="C1664" s="65" t="s">
        <v>76</v>
      </c>
      <c r="D1664" s="66">
        <v>46318</v>
      </c>
      <c r="E1664" s="67">
        <v>4.2</v>
      </c>
      <c r="F1664" s="65" t="s">
        <v>285</v>
      </c>
      <c r="G1664" s="66">
        <v>46317</v>
      </c>
      <c r="H1664" s="129">
        <v>40521109</v>
      </c>
      <c r="I1664" s="129">
        <v>10</v>
      </c>
      <c r="J1664" s="65" t="s">
        <v>4734</v>
      </c>
      <c r="K1664" s="65" t="s">
        <v>4735</v>
      </c>
      <c r="L1664" s="66">
        <v>46317</v>
      </c>
      <c r="M1664" s="65" t="s">
        <v>287</v>
      </c>
      <c r="N1664" s="65" t="s">
        <v>793</v>
      </c>
      <c r="O1664" s="65" t="s">
        <v>289</v>
      </c>
      <c r="P1664" s="66">
        <v>46318</v>
      </c>
      <c r="Q1664" s="31">
        <f t="shared" si="52"/>
        <v>439</v>
      </c>
      <c r="R1664" s="31">
        <f t="shared" si="53"/>
        <v>691</v>
      </c>
      <c r="S1664" s="29">
        <f>IF($Q1664&lt;Parâmetros!$E$19,$G1664-1,$G1664)</f>
        <v>46317</v>
      </c>
    </row>
    <row r="1665" spans="1:19" ht="15" customHeight="1" x14ac:dyDescent="0.25">
      <c r="A1665" s="128">
        <v>53726</v>
      </c>
      <c r="B1665" s="65" t="s">
        <v>62</v>
      </c>
      <c r="C1665" s="65" t="s">
        <v>76</v>
      </c>
      <c r="D1665" s="66">
        <v>46318</v>
      </c>
      <c r="E1665" s="67">
        <v>2.72</v>
      </c>
      <c r="F1665" s="65" t="s">
        <v>285</v>
      </c>
      <c r="G1665" s="66">
        <v>46317</v>
      </c>
      <c r="H1665" s="129">
        <v>40510982</v>
      </c>
      <c r="I1665" s="129">
        <v>10</v>
      </c>
      <c r="J1665" s="65" t="s">
        <v>4736</v>
      </c>
      <c r="K1665" s="65" t="s">
        <v>4737</v>
      </c>
      <c r="L1665" s="66">
        <v>46317</v>
      </c>
      <c r="M1665" s="65" t="s">
        <v>287</v>
      </c>
      <c r="N1665" s="65" t="s">
        <v>793</v>
      </c>
      <c r="O1665" s="65" t="s">
        <v>289</v>
      </c>
      <c r="P1665" s="66">
        <v>46318</v>
      </c>
      <c r="Q1665" s="31">
        <f t="shared" si="52"/>
        <v>759</v>
      </c>
      <c r="R1665" s="31">
        <f t="shared" si="53"/>
        <v>922</v>
      </c>
      <c r="S1665" s="29">
        <f>IF($Q1665&lt;Parâmetros!$E$19,$G1665-1,$G1665)</f>
        <v>46317</v>
      </c>
    </row>
    <row r="1666" spans="1:19" ht="15" customHeight="1" x14ac:dyDescent="0.25">
      <c r="A1666" s="128">
        <v>53726</v>
      </c>
      <c r="B1666" s="65" t="s">
        <v>62</v>
      </c>
      <c r="C1666" s="65" t="s">
        <v>76</v>
      </c>
      <c r="D1666" s="66">
        <v>46318</v>
      </c>
      <c r="E1666" s="67">
        <v>1.02</v>
      </c>
      <c r="F1666" s="65" t="s">
        <v>285</v>
      </c>
      <c r="G1666" s="66">
        <v>46317</v>
      </c>
      <c r="H1666" s="129">
        <v>40527931</v>
      </c>
      <c r="I1666" s="129">
        <v>10</v>
      </c>
      <c r="J1666" s="65" t="s">
        <v>4738</v>
      </c>
      <c r="K1666" s="65" t="s">
        <v>3263</v>
      </c>
      <c r="L1666" s="66">
        <v>46317</v>
      </c>
      <c r="M1666" s="65" t="s">
        <v>287</v>
      </c>
      <c r="N1666" s="65" t="s">
        <v>793</v>
      </c>
      <c r="O1666" s="65" t="s">
        <v>289</v>
      </c>
      <c r="P1666" s="66">
        <v>46318</v>
      </c>
      <c r="Q1666" s="31">
        <f t="shared" si="52"/>
        <v>929</v>
      </c>
      <c r="R1666" s="31">
        <f t="shared" si="53"/>
        <v>991</v>
      </c>
      <c r="S1666" s="29">
        <f>IF($Q1666&lt;Parâmetros!$E$19,$G1666-1,$G1666)</f>
        <v>46317</v>
      </c>
    </row>
    <row r="1667" spans="1:19" ht="15" customHeight="1" x14ac:dyDescent="0.25">
      <c r="A1667" s="128">
        <v>53726</v>
      </c>
      <c r="B1667" s="65" t="s">
        <v>62</v>
      </c>
      <c r="C1667" s="65" t="s">
        <v>76</v>
      </c>
      <c r="D1667" s="66">
        <v>46319</v>
      </c>
      <c r="E1667" s="67">
        <v>4.05</v>
      </c>
      <c r="F1667" s="65" t="s">
        <v>285</v>
      </c>
      <c r="G1667" s="66">
        <v>46318</v>
      </c>
      <c r="H1667" s="129">
        <v>40521109</v>
      </c>
      <c r="I1667" s="129">
        <v>10</v>
      </c>
      <c r="J1667" s="65" t="s">
        <v>5029</v>
      </c>
      <c r="K1667" s="65" t="s">
        <v>5030</v>
      </c>
      <c r="L1667" s="66">
        <v>46318</v>
      </c>
      <c r="M1667" s="65" t="s">
        <v>287</v>
      </c>
      <c r="N1667" s="65" t="s">
        <v>793</v>
      </c>
      <c r="O1667" s="65" t="s">
        <v>289</v>
      </c>
      <c r="P1667" s="66">
        <v>46319</v>
      </c>
      <c r="Q1667" s="31">
        <f t="shared" si="52"/>
        <v>449</v>
      </c>
      <c r="R1667" s="31">
        <f t="shared" si="53"/>
        <v>692</v>
      </c>
      <c r="S1667" s="29">
        <f>IF($Q1667&lt;Parâmetros!$E$19,$G1667-1,$G1667)</f>
        <v>46318</v>
      </c>
    </row>
    <row r="1668" spans="1:19" ht="15" customHeight="1" x14ac:dyDescent="0.25">
      <c r="A1668" s="128">
        <v>53726</v>
      </c>
      <c r="B1668" s="65" t="s">
        <v>62</v>
      </c>
      <c r="C1668" s="65" t="s">
        <v>76</v>
      </c>
      <c r="D1668" s="66">
        <v>46319</v>
      </c>
      <c r="E1668" s="67">
        <v>4</v>
      </c>
      <c r="F1668" s="65" t="s">
        <v>285</v>
      </c>
      <c r="G1668" s="66">
        <v>46318</v>
      </c>
      <c r="H1668" s="129">
        <v>40521109</v>
      </c>
      <c r="I1668" s="129">
        <v>10</v>
      </c>
      <c r="J1668" s="65" t="s">
        <v>5031</v>
      </c>
      <c r="K1668" s="65" t="s">
        <v>5032</v>
      </c>
      <c r="L1668" s="66">
        <v>46318</v>
      </c>
      <c r="M1668" s="65" t="s">
        <v>287</v>
      </c>
      <c r="N1668" s="65" t="s">
        <v>793</v>
      </c>
      <c r="O1668" s="65" t="s">
        <v>289</v>
      </c>
      <c r="P1668" s="66">
        <v>46319</v>
      </c>
      <c r="Q1668" s="31">
        <f t="shared" si="52"/>
        <v>754</v>
      </c>
      <c r="R1668" s="31">
        <f t="shared" si="53"/>
        <v>994</v>
      </c>
      <c r="S1668" s="29">
        <f>IF($Q1668&lt;Parâmetros!$E$19,$G1668-1,$G1668)</f>
        <v>46318</v>
      </c>
    </row>
    <row r="1669" spans="1:19" ht="15" customHeight="1" x14ac:dyDescent="0.25">
      <c r="A1669" s="128">
        <v>54049</v>
      </c>
      <c r="B1669" s="65" t="s">
        <v>29</v>
      </c>
      <c r="C1669" s="65" t="s">
        <v>74</v>
      </c>
      <c r="D1669" s="66">
        <v>46300</v>
      </c>
      <c r="E1669" s="67">
        <v>0.94</v>
      </c>
      <c r="F1669" s="65" t="s">
        <v>285</v>
      </c>
      <c r="G1669" s="66">
        <v>46299</v>
      </c>
      <c r="H1669" s="129">
        <v>40519033</v>
      </c>
      <c r="I1669" s="129">
        <v>10</v>
      </c>
      <c r="J1669" s="65" t="s">
        <v>563</v>
      </c>
      <c r="K1669" s="65" t="s">
        <v>564</v>
      </c>
      <c r="L1669" s="66">
        <v>46299</v>
      </c>
      <c r="M1669" s="65" t="s">
        <v>315</v>
      </c>
      <c r="N1669" s="65" t="s">
        <v>793</v>
      </c>
      <c r="O1669" s="65" t="s">
        <v>289</v>
      </c>
      <c r="P1669" s="66">
        <v>46300</v>
      </c>
      <c r="Q1669" s="31">
        <f t="shared" si="52"/>
        <v>1354</v>
      </c>
      <c r="R1669" s="31">
        <f t="shared" si="53"/>
        <v>1410</v>
      </c>
      <c r="S1669" s="29">
        <f>IF($Q1669&lt;Parâmetros!$E$19,$G1669-1,$G1669)</f>
        <v>46299</v>
      </c>
    </row>
    <row r="1670" spans="1:19" ht="15" customHeight="1" x14ac:dyDescent="0.25">
      <c r="A1670" s="128">
        <v>54049</v>
      </c>
      <c r="B1670" s="65" t="s">
        <v>29</v>
      </c>
      <c r="C1670" s="65" t="s">
        <v>74</v>
      </c>
      <c r="D1670" s="66">
        <v>46300</v>
      </c>
      <c r="E1670" s="67">
        <v>1</v>
      </c>
      <c r="F1670" s="65" t="s">
        <v>285</v>
      </c>
      <c r="G1670" s="66">
        <v>46299</v>
      </c>
      <c r="H1670" s="129">
        <v>40516237</v>
      </c>
      <c r="I1670" s="129">
        <v>10</v>
      </c>
      <c r="J1670" s="65" t="s">
        <v>565</v>
      </c>
      <c r="K1670" s="65" t="s">
        <v>566</v>
      </c>
      <c r="L1670" s="66">
        <v>46300</v>
      </c>
      <c r="M1670" s="65" t="s">
        <v>315</v>
      </c>
      <c r="N1670" s="129">
        <v>3004491</v>
      </c>
      <c r="O1670" s="65" t="s">
        <v>289</v>
      </c>
      <c r="P1670" s="66">
        <v>46300</v>
      </c>
      <c r="Q1670" s="31">
        <f t="shared" si="52"/>
        <v>1410</v>
      </c>
      <c r="R1670" s="31">
        <f t="shared" si="53"/>
        <v>30</v>
      </c>
      <c r="S1670" s="29">
        <f>IF($Q1670&lt;Parâmetros!$E$19,$G1670-1,$G1670)</f>
        <v>46299</v>
      </c>
    </row>
    <row r="1671" spans="1:19" ht="15" customHeight="1" x14ac:dyDescent="0.25">
      <c r="A1671" s="128">
        <v>54049</v>
      </c>
      <c r="B1671" s="65" t="s">
        <v>29</v>
      </c>
      <c r="C1671" s="65" t="s">
        <v>74</v>
      </c>
      <c r="D1671" s="66">
        <v>46300</v>
      </c>
      <c r="E1671" s="67">
        <v>0.99</v>
      </c>
      <c r="F1671" s="65" t="s">
        <v>285</v>
      </c>
      <c r="G1671" s="66">
        <v>46300</v>
      </c>
      <c r="H1671" s="129">
        <v>40516266</v>
      </c>
      <c r="I1671" s="129">
        <v>10</v>
      </c>
      <c r="J1671" s="65" t="s">
        <v>567</v>
      </c>
      <c r="K1671" s="65" t="s">
        <v>568</v>
      </c>
      <c r="L1671" s="66">
        <v>46300</v>
      </c>
      <c r="M1671" s="65" t="s">
        <v>315</v>
      </c>
      <c r="N1671" s="129">
        <v>3006427</v>
      </c>
      <c r="O1671" s="65" t="s">
        <v>289</v>
      </c>
      <c r="P1671" s="66">
        <v>46300</v>
      </c>
      <c r="Q1671" s="31">
        <f t="shared" si="52"/>
        <v>30</v>
      </c>
      <c r="R1671" s="31">
        <f t="shared" si="53"/>
        <v>90</v>
      </c>
      <c r="S1671" s="29">
        <f>IF($Q1671&lt;Parâmetros!$E$19,$G1671-1,$G1671)</f>
        <v>46299</v>
      </c>
    </row>
    <row r="1672" spans="1:19" ht="15" customHeight="1" x14ac:dyDescent="0.25">
      <c r="A1672" s="128">
        <v>54049</v>
      </c>
      <c r="B1672" s="65" t="s">
        <v>29</v>
      </c>
      <c r="C1672" s="65" t="s">
        <v>74</v>
      </c>
      <c r="D1672" s="66">
        <v>46300</v>
      </c>
      <c r="E1672" s="67">
        <v>0.98</v>
      </c>
      <c r="F1672" s="65" t="s">
        <v>285</v>
      </c>
      <c r="G1672" s="66">
        <v>46300</v>
      </c>
      <c r="H1672" s="129">
        <v>40516236</v>
      </c>
      <c r="I1672" s="129">
        <v>10</v>
      </c>
      <c r="J1672" s="65" t="s">
        <v>569</v>
      </c>
      <c r="K1672" s="65" t="s">
        <v>570</v>
      </c>
      <c r="L1672" s="66">
        <v>46300</v>
      </c>
      <c r="M1672" s="65" t="s">
        <v>315</v>
      </c>
      <c r="N1672" s="129">
        <v>3004491</v>
      </c>
      <c r="O1672" s="65" t="s">
        <v>289</v>
      </c>
      <c r="P1672" s="66">
        <v>46300</v>
      </c>
      <c r="Q1672" s="31">
        <f t="shared" si="52"/>
        <v>91</v>
      </c>
      <c r="R1672" s="31">
        <f t="shared" si="53"/>
        <v>150</v>
      </c>
      <c r="S1672" s="29">
        <f>IF($Q1672&lt;Parâmetros!$E$19,$G1672-1,$G1672)</f>
        <v>46299</v>
      </c>
    </row>
    <row r="1673" spans="1:19" ht="15" customHeight="1" x14ac:dyDescent="0.25">
      <c r="A1673" s="128">
        <v>54049</v>
      </c>
      <c r="B1673" s="65" t="s">
        <v>29</v>
      </c>
      <c r="C1673" s="65" t="s">
        <v>74</v>
      </c>
      <c r="D1673" s="66">
        <v>46300</v>
      </c>
      <c r="E1673" s="67">
        <v>0.5</v>
      </c>
      <c r="F1673" s="65" t="s">
        <v>285</v>
      </c>
      <c r="G1673" s="66">
        <v>46300</v>
      </c>
      <c r="H1673" s="129">
        <v>40516236</v>
      </c>
      <c r="I1673" s="129">
        <v>10</v>
      </c>
      <c r="J1673" s="65" t="s">
        <v>562</v>
      </c>
      <c r="K1673" s="65" t="s">
        <v>571</v>
      </c>
      <c r="L1673" s="66">
        <v>46300</v>
      </c>
      <c r="M1673" s="65" t="s">
        <v>315</v>
      </c>
      <c r="N1673" s="129">
        <v>3004491</v>
      </c>
      <c r="O1673" s="65" t="s">
        <v>289</v>
      </c>
      <c r="P1673" s="66">
        <v>46300</v>
      </c>
      <c r="Q1673" s="31">
        <f t="shared" si="52"/>
        <v>210</v>
      </c>
      <c r="R1673" s="31">
        <f t="shared" si="53"/>
        <v>240</v>
      </c>
      <c r="S1673" s="29">
        <f>IF($Q1673&lt;Parâmetros!$E$19,$G1673-1,$G1673)</f>
        <v>46299</v>
      </c>
    </row>
    <row r="1674" spans="1:19" ht="15" customHeight="1" x14ac:dyDescent="0.25">
      <c r="A1674" s="128">
        <v>54049</v>
      </c>
      <c r="B1674" s="65" t="s">
        <v>29</v>
      </c>
      <c r="C1674" s="65" t="s">
        <v>74</v>
      </c>
      <c r="D1674" s="66">
        <v>46300</v>
      </c>
      <c r="E1674" s="67">
        <v>0.5</v>
      </c>
      <c r="F1674" s="65" t="s">
        <v>285</v>
      </c>
      <c r="G1674" s="66">
        <v>46300</v>
      </c>
      <c r="H1674" s="129">
        <v>40516236</v>
      </c>
      <c r="I1674" s="129">
        <v>10</v>
      </c>
      <c r="J1674" s="65" t="s">
        <v>572</v>
      </c>
      <c r="K1674" s="65" t="s">
        <v>573</v>
      </c>
      <c r="L1674" s="66">
        <v>46300</v>
      </c>
      <c r="M1674" s="65" t="s">
        <v>315</v>
      </c>
      <c r="N1674" s="129">
        <v>3004491</v>
      </c>
      <c r="O1674" s="65" t="s">
        <v>289</v>
      </c>
      <c r="P1674" s="66">
        <v>46300</v>
      </c>
      <c r="Q1674" s="31">
        <f t="shared" si="52"/>
        <v>240</v>
      </c>
      <c r="R1674" s="31">
        <f t="shared" si="53"/>
        <v>270</v>
      </c>
      <c r="S1674" s="29">
        <f>IF($Q1674&lt;Parâmetros!$E$19,$G1674-1,$G1674)</f>
        <v>46299</v>
      </c>
    </row>
    <row r="1675" spans="1:19" ht="15" customHeight="1" x14ac:dyDescent="0.25">
      <c r="A1675" s="128">
        <v>54049</v>
      </c>
      <c r="B1675" s="65" t="s">
        <v>29</v>
      </c>
      <c r="C1675" s="65" t="s">
        <v>74</v>
      </c>
      <c r="D1675" s="66">
        <v>46300</v>
      </c>
      <c r="E1675" s="67">
        <v>0.99</v>
      </c>
      <c r="F1675" s="65" t="s">
        <v>285</v>
      </c>
      <c r="G1675" s="66">
        <v>46300</v>
      </c>
      <c r="H1675" s="129">
        <v>40519006</v>
      </c>
      <c r="I1675" s="129">
        <v>10</v>
      </c>
      <c r="J1675" s="65" t="s">
        <v>574</v>
      </c>
      <c r="K1675" s="65" t="s">
        <v>575</v>
      </c>
      <c r="L1675" s="66">
        <v>46300</v>
      </c>
      <c r="M1675" s="65" t="s">
        <v>315</v>
      </c>
      <c r="N1675" s="65" t="s">
        <v>793</v>
      </c>
      <c r="O1675" s="65" t="s">
        <v>289</v>
      </c>
      <c r="P1675" s="66">
        <v>46300</v>
      </c>
      <c r="Q1675" s="31">
        <f t="shared" si="52"/>
        <v>270</v>
      </c>
      <c r="R1675" s="31">
        <f t="shared" si="53"/>
        <v>330</v>
      </c>
      <c r="S1675" s="29">
        <f>IF($Q1675&lt;Parâmetros!$E$19,$G1675-1,$G1675)</f>
        <v>46299</v>
      </c>
    </row>
    <row r="1676" spans="1:19" ht="15" customHeight="1" x14ac:dyDescent="0.25">
      <c r="A1676" s="128">
        <v>54049</v>
      </c>
      <c r="B1676" s="65" t="s">
        <v>29</v>
      </c>
      <c r="C1676" s="65" t="s">
        <v>74</v>
      </c>
      <c r="D1676" s="66">
        <v>46300</v>
      </c>
      <c r="E1676" s="67">
        <v>1.33</v>
      </c>
      <c r="F1676" s="65" t="s">
        <v>285</v>
      </c>
      <c r="G1676" s="66">
        <v>46300</v>
      </c>
      <c r="H1676" s="129">
        <v>40522618</v>
      </c>
      <c r="I1676" s="129">
        <v>10</v>
      </c>
      <c r="J1676" s="65" t="s">
        <v>486</v>
      </c>
      <c r="K1676" s="65" t="s">
        <v>576</v>
      </c>
      <c r="L1676" s="66">
        <v>46300</v>
      </c>
      <c r="M1676" s="65" t="s">
        <v>287</v>
      </c>
      <c r="N1676" s="65" t="s">
        <v>793</v>
      </c>
      <c r="O1676" s="65" t="s">
        <v>289</v>
      </c>
      <c r="P1676" s="66">
        <v>46300</v>
      </c>
      <c r="Q1676" s="31">
        <f t="shared" si="52"/>
        <v>331</v>
      </c>
      <c r="R1676" s="31">
        <f t="shared" si="53"/>
        <v>410</v>
      </c>
      <c r="S1676" s="29">
        <f>IF($Q1676&lt;Parâmetros!$E$19,$G1676-1,$G1676)</f>
        <v>46299</v>
      </c>
    </row>
    <row r="1677" spans="1:19" ht="15" customHeight="1" x14ac:dyDescent="0.25">
      <c r="A1677" s="128">
        <v>54049</v>
      </c>
      <c r="B1677" s="65" t="s">
        <v>29</v>
      </c>
      <c r="C1677" s="65" t="s">
        <v>74</v>
      </c>
      <c r="D1677" s="66">
        <v>46301</v>
      </c>
      <c r="E1677" s="67">
        <v>1</v>
      </c>
      <c r="F1677" s="65" t="s">
        <v>285</v>
      </c>
      <c r="G1677" s="66">
        <v>46300</v>
      </c>
      <c r="H1677" s="129">
        <v>40521106</v>
      </c>
      <c r="I1677" s="129">
        <v>10</v>
      </c>
      <c r="J1677" s="65" t="s">
        <v>577</v>
      </c>
      <c r="K1677" s="65" t="s">
        <v>578</v>
      </c>
      <c r="L1677" s="66">
        <v>46301</v>
      </c>
      <c r="M1677" s="65" t="s">
        <v>315</v>
      </c>
      <c r="N1677" s="65" t="s">
        <v>793</v>
      </c>
      <c r="O1677" s="65" t="s">
        <v>289</v>
      </c>
      <c r="P1677" s="66">
        <v>46301</v>
      </c>
      <c r="Q1677" s="31">
        <f t="shared" si="52"/>
        <v>1410</v>
      </c>
      <c r="R1677" s="31">
        <f t="shared" si="53"/>
        <v>30</v>
      </c>
      <c r="S1677" s="29">
        <f>IF($Q1677&lt;Parâmetros!$E$19,$G1677-1,$G1677)</f>
        <v>46300</v>
      </c>
    </row>
    <row r="1678" spans="1:19" ht="15" customHeight="1" x14ac:dyDescent="0.25">
      <c r="A1678" s="128">
        <v>54049</v>
      </c>
      <c r="B1678" s="65" t="s">
        <v>29</v>
      </c>
      <c r="C1678" s="65" t="s">
        <v>74</v>
      </c>
      <c r="D1678" s="66">
        <v>46301</v>
      </c>
      <c r="E1678" s="67">
        <v>0.98</v>
      </c>
      <c r="F1678" s="65" t="s">
        <v>285</v>
      </c>
      <c r="G1678" s="66">
        <v>46301</v>
      </c>
      <c r="H1678" s="129">
        <v>40520745</v>
      </c>
      <c r="I1678" s="129">
        <v>10</v>
      </c>
      <c r="J1678" s="65" t="s">
        <v>579</v>
      </c>
      <c r="K1678" s="65" t="s">
        <v>484</v>
      </c>
      <c r="L1678" s="66">
        <v>46301</v>
      </c>
      <c r="M1678" s="65" t="s">
        <v>287</v>
      </c>
      <c r="N1678" s="65" t="s">
        <v>793</v>
      </c>
      <c r="O1678" s="65" t="s">
        <v>289</v>
      </c>
      <c r="P1678" s="66">
        <v>46301</v>
      </c>
      <c r="Q1678" s="31">
        <f t="shared" si="52"/>
        <v>30</v>
      </c>
      <c r="R1678" s="31">
        <f t="shared" si="53"/>
        <v>90</v>
      </c>
      <c r="S1678" s="29">
        <f>IF($Q1678&lt;Parâmetros!$E$19,$G1678-1,$G1678)</f>
        <v>46300</v>
      </c>
    </row>
    <row r="1679" spans="1:19" ht="15" customHeight="1" x14ac:dyDescent="0.25">
      <c r="A1679" s="128">
        <v>54049</v>
      </c>
      <c r="B1679" s="65" t="s">
        <v>29</v>
      </c>
      <c r="C1679" s="65" t="s">
        <v>74</v>
      </c>
      <c r="D1679" s="66">
        <v>46301</v>
      </c>
      <c r="E1679" s="67">
        <v>0.5</v>
      </c>
      <c r="F1679" s="65" t="s">
        <v>285</v>
      </c>
      <c r="G1679" s="66">
        <v>46301</v>
      </c>
      <c r="H1679" s="129">
        <v>40522653</v>
      </c>
      <c r="I1679" s="129">
        <v>20</v>
      </c>
      <c r="J1679" s="65" t="s">
        <v>422</v>
      </c>
      <c r="K1679" s="65" t="s">
        <v>580</v>
      </c>
      <c r="L1679" s="66">
        <v>46301</v>
      </c>
      <c r="M1679" s="65" t="s">
        <v>287</v>
      </c>
      <c r="N1679" s="65" t="s">
        <v>793</v>
      </c>
      <c r="O1679" s="65" t="s">
        <v>289</v>
      </c>
      <c r="P1679" s="66">
        <v>46301</v>
      </c>
      <c r="Q1679" s="31">
        <f t="shared" si="52"/>
        <v>90</v>
      </c>
      <c r="R1679" s="31">
        <f t="shared" si="53"/>
        <v>120</v>
      </c>
      <c r="S1679" s="29">
        <f>IF($Q1679&lt;Parâmetros!$E$19,$G1679-1,$G1679)</f>
        <v>46300</v>
      </c>
    </row>
    <row r="1680" spans="1:19" ht="15" customHeight="1" x14ac:dyDescent="0.25">
      <c r="A1680" s="128">
        <v>54049</v>
      </c>
      <c r="B1680" s="65" t="s">
        <v>29</v>
      </c>
      <c r="C1680" s="65" t="s">
        <v>74</v>
      </c>
      <c r="D1680" s="66">
        <v>46301</v>
      </c>
      <c r="E1680" s="67">
        <v>1</v>
      </c>
      <c r="F1680" s="65" t="s">
        <v>285</v>
      </c>
      <c r="G1680" s="66">
        <v>46301</v>
      </c>
      <c r="H1680" s="129">
        <v>40521395</v>
      </c>
      <c r="I1680" s="129">
        <v>10</v>
      </c>
      <c r="J1680" s="65" t="s">
        <v>581</v>
      </c>
      <c r="K1680" s="65" t="s">
        <v>582</v>
      </c>
      <c r="L1680" s="66">
        <v>46301</v>
      </c>
      <c r="M1680" s="65" t="s">
        <v>315</v>
      </c>
      <c r="N1680" s="65" t="s">
        <v>793</v>
      </c>
      <c r="O1680" s="65" t="s">
        <v>289</v>
      </c>
      <c r="P1680" s="66">
        <v>46301</v>
      </c>
      <c r="Q1680" s="31">
        <f t="shared" si="52"/>
        <v>180</v>
      </c>
      <c r="R1680" s="31">
        <f t="shared" si="53"/>
        <v>240</v>
      </c>
      <c r="S1680" s="29">
        <f>IF($Q1680&lt;Parâmetros!$E$19,$G1680-1,$G1680)</f>
        <v>46300</v>
      </c>
    </row>
    <row r="1681" spans="1:19" ht="15" customHeight="1" x14ac:dyDescent="0.25">
      <c r="A1681" s="128">
        <v>54049</v>
      </c>
      <c r="B1681" s="65" t="s">
        <v>29</v>
      </c>
      <c r="C1681" s="65" t="s">
        <v>74</v>
      </c>
      <c r="D1681" s="66">
        <v>46301</v>
      </c>
      <c r="E1681" s="67">
        <v>0.5</v>
      </c>
      <c r="F1681" s="65" t="s">
        <v>285</v>
      </c>
      <c r="G1681" s="66">
        <v>46301</v>
      </c>
      <c r="H1681" s="129">
        <v>40522875</v>
      </c>
      <c r="I1681" s="129">
        <v>10</v>
      </c>
      <c r="J1681" s="65" t="s">
        <v>583</v>
      </c>
      <c r="K1681" s="65" t="s">
        <v>584</v>
      </c>
      <c r="L1681" s="66">
        <v>46301</v>
      </c>
      <c r="M1681" s="65" t="s">
        <v>287</v>
      </c>
      <c r="N1681" s="65" t="s">
        <v>793</v>
      </c>
      <c r="O1681" s="65" t="s">
        <v>289</v>
      </c>
      <c r="P1681" s="66">
        <v>46301</v>
      </c>
      <c r="Q1681" s="31">
        <f t="shared" si="52"/>
        <v>240</v>
      </c>
      <c r="R1681" s="31">
        <f t="shared" si="53"/>
        <v>270</v>
      </c>
      <c r="S1681" s="29">
        <f>IF($Q1681&lt;Parâmetros!$E$19,$G1681-1,$G1681)</f>
        <v>46300</v>
      </c>
    </row>
    <row r="1682" spans="1:19" ht="15" customHeight="1" x14ac:dyDescent="0.25">
      <c r="A1682" s="128">
        <v>54049</v>
      </c>
      <c r="B1682" s="65" t="s">
        <v>29</v>
      </c>
      <c r="C1682" s="65" t="s">
        <v>74</v>
      </c>
      <c r="D1682" s="66">
        <v>46301</v>
      </c>
      <c r="E1682" s="67">
        <v>1.49</v>
      </c>
      <c r="F1682" s="65" t="s">
        <v>285</v>
      </c>
      <c r="G1682" s="66">
        <v>46301</v>
      </c>
      <c r="H1682" s="129">
        <v>40520489</v>
      </c>
      <c r="I1682" s="129">
        <v>20</v>
      </c>
      <c r="J1682" s="65" t="s">
        <v>862</v>
      </c>
      <c r="K1682" s="65" t="s">
        <v>863</v>
      </c>
      <c r="L1682" s="66">
        <v>46301</v>
      </c>
      <c r="M1682" s="65" t="s">
        <v>287</v>
      </c>
      <c r="N1682" s="129">
        <v>3004208</v>
      </c>
      <c r="O1682" s="65" t="s">
        <v>289</v>
      </c>
      <c r="P1682" s="66">
        <v>46301</v>
      </c>
      <c r="Q1682" s="31">
        <f t="shared" si="52"/>
        <v>270</v>
      </c>
      <c r="R1682" s="31">
        <f t="shared" si="53"/>
        <v>360</v>
      </c>
      <c r="S1682" s="29">
        <f>IF($Q1682&lt;Parâmetros!$E$19,$G1682-1,$G1682)</f>
        <v>46300</v>
      </c>
    </row>
    <row r="1683" spans="1:19" ht="15" customHeight="1" x14ac:dyDescent="0.25">
      <c r="A1683" s="128">
        <v>54049</v>
      </c>
      <c r="B1683" s="65" t="s">
        <v>29</v>
      </c>
      <c r="C1683" s="65" t="s">
        <v>74</v>
      </c>
      <c r="D1683" s="66">
        <v>46302</v>
      </c>
      <c r="E1683" s="67">
        <v>1</v>
      </c>
      <c r="F1683" s="65" t="s">
        <v>285</v>
      </c>
      <c r="G1683" s="66">
        <v>46301</v>
      </c>
      <c r="H1683" s="129">
        <v>40521115</v>
      </c>
      <c r="I1683" s="129">
        <v>10</v>
      </c>
      <c r="J1683" s="65" t="s">
        <v>653</v>
      </c>
      <c r="K1683" s="65" t="s">
        <v>864</v>
      </c>
      <c r="L1683" s="66">
        <v>46302</v>
      </c>
      <c r="M1683" s="65" t="s">
        <v>315</v>
      </c>
      <c r="N1683" s="65" t="s">
        <v>793</v>
      </c>
      <c r="O1683" s="65" t="s">
        <v>289</v>
      </c>
      <c r="P1683" s="66">
        <v>46302</v>
      </c>
      <c r="Q1683" s="31">
        <f t="shared" si="52"/>
        <v>1410</v>
      </c>
      <c r="R1683" s="31">
        <f t="shared" si="53"/>
        <v>30</v>
      </c>
      <c r="S1683" s="29">
        <f>IF($Q1683&lt;Parâmetros!$E$19,$G1683-1,$G1683)</f>
        <v>46301</v>
      </c>
    </row>
    <row r="1684" spans="1:19" ht="15" customHeight="1" x14ac:dyDescent="0.25">
      <c r="A1684" s="128">
        <v>54049</v>
      </c>
      <c r="B1684" s="65" t="s">
        <v>29</v>
      </c>
      <c r="C1684" s="65" t="s">
        <v>74</v>
      </c>
      <c r="D1684" s="66">
        <v>46302</v>
      </c>
      <c r="E1684" s="67">
        <v>1</v>
      </c>
      <c r="F1684" s="65" t="s">
        <v>285</v>
      </c>
      <c r="G1684" s="66">
        <v>46302</v>
      </c>
      <c r="H1684" s="129">
        <v>40518697</v>
      </c>
      <c r="I1684" s="129">
        <v>20</v>
      </c>
      <c r="J1684" s="65" t="s">
        <v>865</v>
      </c>
      <c r="K1684" s="65" t="s">
        <v>866</v>
      </c>
      <c r="L1684" s="66">
        <v>46302</v>
      </c>
      <c r="M1684" s="65" t="s">
        <v>287</v>
      </c>
      <c r="N1684" s="65" t="s">
        <v>793</v>
      </c>
      <c r="O1684" s="65" t="s">
        <v>289</v>
      </c>
      <c r="P1684" s="66">
        <v>46302</v>
      </c>
      <c r="Q1684" s="31">
        <f t="shared" si="52"/>
        <v>30</v>
      </c>
      <c r="R1684" s="31">
        <f t="shared" si="53"/>
        <v>90</v>
      </c>
      <c r="S1684" s="29">
        <f>IF($Q1684&lt;Parâmetros!$E$19,$G1684-1,$G1684)</f>
        <v>46301</v>
      </c>
    </row>
    <row r="1685" spans="1:19" ht="15" customHeight="1" x14ac:dyDescent="0.25">
      <c r="A1685" s="128">
        <v>54049</v>
      </c>
      <c r="B1685" s="65" t="s">
        <v>29</v>
      </c>
      <c r="C1685" s="65" t="s">
        <v>74</v>
      </c>
      <c r="D1685" s="66">
        <v>46302</v>
      </c>
      <c r="E1685" s="67">
        <v>1.5</v>
      </c>
      <c r="F1685" s="65" t="s">
        <v>285</v>
      </c>
      <c r="G1685" s="66">
        <v>46302</v>
      </c>
      <c r="H1685" s="129">
        <v>40522912</v>
      </c>
      <c r="I1685" s="129">
        <v>10</v>
      </c>
      <c r="J1685" s="65" t="s">
        <v>867</v>
      </c>
      <c r="K1685" s="65" t="s">
        <v>868</v>
      </c>
      <c r="L1685" s="66">
        <v>46302</v>
      </c>
      <c r="M1685" s="65" t="s">
        <v>287</v>
      </c>
      <c r="N1685" s="65" t="s">
        <v>793</v>
      </c>
      <c r="O1685" s="65" t="s">
        <v>289</v>
      </c>
      <c r="P1685" s="66">
        <v>46302</v>
      </c>
      <c r="Q1685" s="31">
        <f t="shared" si="52"/>
        <v>90</v>
      </c>
      <c r="R1685" s="31">
        <f t="shared" si="53"/>
        <v>180</v>
      </c>
      <c r="S1685" s="29">
        <f>IF($Q1685&lt;Parâmetros!$E$19,$G1685-1,$G1685)</f>
        <v>46301</v>
      </c>
    </row>
    <row r="1686" spans="1:19" ht="15" customHeight="1" x14ac:dyDescent="0.25">
      <c r="A1686" s="128">
        <v>54049</v>
      </c>
      <c r="B1686" s="65" t="s">
        <v>29</v>
      </c>
      <c r="C1686" s="65" t="s">
        <v>74</v>
      </c>
      <c r="D1686" s="66">
        <v>46302</v>
      </c>
      <c r="E1686" s="67">
        <v>0.5</v>
      </c>
      <c r="F1686" s="65" t="s">
        <v>285</v>
      </c>
      <c r="G1686" s="66">
        <v>46302</v>
      </c>
      <c r="H1686" s="129">
        <v>40522913</v>
      </c>
      <c r="I1686" s="129">
        <v>20</v>
      </c>
      <c r="J1686" s="65" t="s">
        <v>559</v>
      </c>
      <c r="K1686" s="65" t="s">
        <v>869</v>
      </c>
      <c r="L1686" s="66">
        <v>46302</v>
      </c>
      <c r="M1686" s="65" t="s">
        <v>287</v>
      </c>
      <c r="N1686" s="65" t="s">
        <v>793</v>
      </c>
      <c r="O1686" s="65" t="s">
        <v>289</v>
      </c>
      <c r="P1686" s="66">
        <v>46302</v>
      </c>
      <c r="Q1686" s="31">
        <f t="shared" si="52"/>
        <v>180</v>
      </c>
      <c r="R1686" s="31">
        <f t="shared" si="53"/>
        <v>210</v>
      </c>
      <c r="S1686" s="29">
        <f>IF($Q1686&lt;Parâmetros!$E$19,$G1686-1,$G1686)</f>
        <v>46301</v>
      </c>
    </row>
    <row r="1687" spans="1:19" ht="15" customHeight="1" x14ac:dyDescent="0.25">
      <c r="A1687" s="128">
        <v>54049</v>
      </c>
      <c r="B1687" s="65" t="s">
        <v>29</v>
      </c>
      <c r="C1687" s="65" t="s">
        <v>74</v>
      </c>
      <c r="D1687" s="66">
        <v>46303</v>
      </c>
      <c r="E1687" s="67">
        <v>1.01</v>
      </c>
      <c r="F1687" s="65" t="s">
        <v>285</v>
      </c>
      <c r="G1687" s="66">
        <v>46302</v>
      </c>
      <c r="H1687" s="129">
        <v>40522914</v>
      </c>
      <c r="I1687" s="129">
        <v>10</v>
      </c>
      <c r="J1687" s="65" t="s">
        <v>1032</v>
      </c>
      <c r="K1687" s="65" t="s">
        <v>1033</v>
      </c>
      <c r="L1687" s="66">
        <v>46302</v>
      </c>
      <c r="M1687" s="65" t="s">
        <v>287</v>
      </c>
      <c r="N1687" s="65" t="s">
        <v>793</v>
      </c>
      <c r="O1687" s="65" t="s">
        <v>289</v>
      </c>
      <c r="P1687" s="66">
        <v>46303</v>
      </c>
      <c r="Q1687" s="31">
        <f t="shared" si="52"/>
        <v>240</v>
      </c>
      <c r="R1687" s="31">
        <f t="shared" si="53"/>
        <v>300</v>
      </c>
      <c r="S1687" s="29">
        <f>IF($Q1687&lt;Parâmetros!$E$19,$G1687-1,$G1687)</f>
        <v>46301</v>
      </c>
    </row>
    <row r="1688" spans="1:19" ht="15" customHeight="1" x14ac:dyDescent="0.25">
      <c r="A1688" s="128">
        <v>54049</v>
      </c>
      <c r="B1688" s="65" t="s">
        <v>29</v>
      </c>
      <c r="C1688" s="65" t="s">
        <v>74</v>
      </c>
      <c r="D1688" s="66">
        <v>46303</v>
      </c>
      <c r="E1688" s="67">
        <v>1.82</v>
      </c>
      <c r="F1688" s="65" t="s">
        <v>285</v>
      </c>
      <c r="G1688" s="66">
        <v>46302</v>
      </c>
      <c r="H1688" s="129">
        <v>40523156</v>
      </c>
      <c r="I1688" s="129">
        <v>20</v>
      </c>
      <c r="J1688" s="65" t="s">
        <v>1034</v>
      </c>
      <c r="K1688" s="65" t="s">
        <v>1035</v>
      </c>
      <c r="L1688" s="66">
        <v>46302</v>
      </c>
      <c r="M1688" s="65" t="s">
        <v>287</v>
      </c>
      <c r="N1688" s="65" t="s">
        <v>793</v>
      </c>
      <c r="O1688" s="65" t="s">
        <v>289</v>
      </c>
      <c r="P1688" s="66">
        <v>46303</v>
      </c>
      <c r="Q1688" s="31">
        <f t="shared" si="52"/>
        <v>301</v>
      </c>
      <c r="R1688" s="31">
        <f t="shared" si="53"/>
        <v>410</v>
      </c>
      <c r="S1688" s="29">
        <f>IF($Q1688&lt;Parâmetros!$E$19,$G1688-1,$G1688)</f>
        <v>46301</v>
      </c>
    </row>
    <row r="1689" spans="1:19" ht="15" customHeight="1" x14ac:dyDescent="0.25">
      <c r="A1689" s="128">
        <v>54049</v>
      </c>
      <c r="B1689" s="65" t="s">
        <v>29</v>
      </c>
      <c r="C1689" s="65" t="s">
        <v>74</v>
      </c>
      <c r="D1689" s="66">
        <v>46303</v>
      </c>
      <c r="E1689" s="67">
        <v>1</v>
      </c>
      <c r="F1689" s="65" t="s">
        <v>285</v>
      </c>
      <c r="G1689" s="66">
        <v>46302</v>
      </c>
      <c r="H1689" s="129">
        <v>40521118</v>
      </c>
      <c r="I1689" s="129">
        <v>10</v>
      </c>
      <c r="J1689" s="65" t="s">
        <v>1036</v>
      </c>
      <c r="K1689" s="65" t="s">
        <v>1037</v>
      </c>
      <c r="L1689" s="66">
        <v>46303</v>
      </c>
      <c r="M1689" s="65" t="s">
        <v>315</v>
      </c>
      <c r="N1689" s="65" t="s">
        <v>793</v>
      </c>
      <c r="O1689" s="65" t="s">
        <v>289</v>
      </c>
      <c r="P1689" s="66">
        <v>46303</v>
      </c>
      <c r="Q1689" s="31">
        <f t="shared" si="52"/>
        <v>1410</v>
      </c>
      <c r="R1689" s="31">
        <f t="shared" si="53"/>
        <v>30</v>
      </c>
      <c r="S1689" s="29">
        <f>IF($Q1689&lt;Parâmetros!$E$19,$G1689-1,$G1689)</f>
        <v>46302</v>
      </c>
    </row>
    <row r="1690" spans="1:19" ht="15" customHeight="1" x14ac:dyDescent="0.25">
      <c r="A1690" s="128">
        <v>54049</v>
      </c>
      <c r="B1690" s="65" t="s">
        <v>29</v>
      </c>
      <c r="C1690" s="65" t="s">
        <v>74</v>
      </c>
      <c r="D1690" s="66">
        <v>46306</v>
      </c>
      <c r="E1690" s="67">
        <v>0.5</v>
      </c>
      <c r="F1690" s="65" t="s">
        <v>285</v>
      </c>
      <c r="G1690" s="66">
        <v>46303</v>
      </c>
      <c r="H1690" s="129">
        <v>40522653</v>
      </c>
      <c r="I1690" s="129">
        <v>10</v>
      </c>
      <c r="J1690" s="65" t="s">
        <v>1281</v>
      </c>
      <c r="K1690" s="65" t="s">
        <v>1968</v>
      </c>
      <c r="L1690" s="66">
        <v>46303</v>
      </c>
      <c r="M1690" s="65" t="s">
        <v>287</v>
      </c>
      <c r="N1690" s="65" t="s">
        <v>793</v>
      </c>
      <c r="O1690" s="65" t="s">
        <v>289</v>
      </c>
      <c r="P1690" s="66">
        <v>46306</v>
      </c>
      <c r="Q1690" s="31">
        <f t="shared" si="52"/>
        <v>30</v>
      </c>
      <c r="R1690" s="31">
        <f t="shared" si="53"/>
        <v>60</v>
      </c>
      <c r="S1690" s="29">
        <f>IF($Q1690&lt;Parâmetros!$E$19,$G1690-1,$G1690)</f>
        <v>46302</v>
      </c>
    </row>
    <row r="1691" spans="1:19" ht="15" customHeight="1" x14ac:dyDescent="0.25">
      <c r="A1691" s="128">
        <v>54049</v>
      </c>
      <c r="B1691" s="65" t="s">
        <v>29</v>
      </c>
      <c r="C1691" s="65" t="s">
        <v>74</v>
      </c>
      <c r="D1691" s="66">
        <v>46303</v>
      </c>
      <c r="E1691" s="67">
        <v>0.49</v>
      </c>
      <c r="F1691" s="65" t="s">
        <v>285</v>
      </c>
      <c r="G1691" s="66">
        <v>46303</v>
      </c>
      <c r="H1691" s="129">
        <v>40497583</v>
      </c>
      <c r="I1691" s="129">
        <v>10</v>
      </c>
      <c r="J1691" s="65" t="s">
        <v>414</v>
      </c>
      <c r="K1691" s="65" t="s">
        <v>1038</v>
      </c>
      <c r="L1691" s="66">
        <v>46303</v>
      </c>
      <c r="M1691" s="65" t="s">
        <v>287</v>
      </c>
      <c r="N1691" s="65" t="s">
        <v>793</v>
      </c>
      <c r="O1691" s="65" t="s">
        <v>289</v>
      </c>
      <c r="P1691" s="66">
        <v>46303</v>
      </c>
      <c r="Q1691" s="31">
        <f t="shared" si="52"/>
        <v>60</v>
      </c>
      <c r="R1691" s="31">
        <f t="shared" si="53"/>
        <v>90</v>
      </c>
      <c r="S1691" s="29">
        <f>IF($Q1691&lt;Parâmetros!$E$19,$G1691-1,$G1691)</f>
        <v>46302</v>
      </c>
    </row>
    <row r="1692" spans="1:19" ht="15" customHeight="1" x14ac:dyDescent="0.25">
      <c r="A1692" s="128">
        <v>54049</v>
      </c>
      <c r="B1692" s="65" t="s">
        <v>29</v>
      </c>
      <c r="C1692" s="65" t="s">
        <v>74</v>
      </c>
      <c r="D1692" s="66">
        <v>46303</v>
      </c>
      <c r="E1692" s="67">
        <v>0.5</v>
      </c>
      <c r="F1692" s="65" t="s">
        <v>285</v>
      </c>
      <c r="G1692" s="66">
        <v>46303</v>
      </c>
      <c r="H1692" s="129">
        <v>40503658</v>
      </c>
      <c r="I1692" s="129">
        <v>20</v>
      </c>
      <c r="J1692" s="65" t="s">
        <v>1039</v>
      </c>
      <c r="K1692" s="65" t="s">
        <v>560</v>
      </c>
      <c r="L1692" s="66">
        <v>46303</v>
      </c>
      <c r="M1692" s="65" t="s">
        <v>287</v>
      </c>
      <c r="N1692" s="65" t="s">
        <v>793</v>
      </c>
      <c r="O1692" s="65" t="s">
        <v>289</v>
      </c>
      <c r="P1692" s="66">
        <v>46303</v>
      </c>
      <c r="Q1692" s="31">
        <f t="shared" si="52"/>
        <v>90</v>
      </c>
      <c r="R1692" s="31">
        <f t="shared" si="53"/>
        <v>120</v>
      </c>
      <c r="S1692" s="29">
        <f>IF($Q1692&lt;Parâmetros!$E$19,$G1692-1,$G1692)</f>
        <v>46302</v>
      </c>
    </row>
    <row r="1693" spans="1:19" ht="15" customHeight="1" x14ac:dyDescent="0.25">
      <c r="A1693" s="128">
        <v>54049</v>
      </c>
      <c r="B1693" s="65" t="s">
        <v>29</v>
      </c>
      <c r="C1693" s="65" t="s">
        <v>74</v>
      </c>
      <c r="D1693" s="66">
        <v>46303</v>
      </c>
      <c r="E1693" s="67">
        <v>1</v>
      </c>
      <c r="F1693" s="65" t="s">
        <v>285</v>
      </c>
      <c r="G1693" s="66">
        <v>46303</v>
      </c>
      <c r="H1693" s="129">
        <v>40521401</v>
      </c>
      <c r="I1693" s="129">
        <v>10</v>
      </c>
      <c r="J1693" s="65" t="s">
        <v>1040</v>
      </c>
      <c r="K1693" s="65" t="s">
        <v>1041</v>
      </c>
      <c r="L1693" s="66">
        <v>46303</v>
      </c>
      <c r="M1693" s="65" t="s">
        <v>315</v>
      </c>
      <c r="N1693" s="65" t="s">
        <v>793</v>
      </c>
      <c r="O1693" s="65" t="s">
        <v>289</v>
      </c>
      <c r="P1693" s="66">
        <v>46303</v>
      </c>
      <c r="Q1693" s="31">
        <f t="shared" si="52"/>
        <v>240</v>
      </c>
      <c r="R1693" s="31">
        <f t="shared" si="53"/>
        <v>300</v>
      </c>
      <c r="S1693" s="29">
        <f>IF($Q1693&lt;Parâmetros!$E$19,$G1693-1,$G1693)</f>
        <v>46302</v>
      </c>
    </row>
    <row r="1694" spans="1:19" ht="15" customHeight="1" x14ac:dyDescent="0.25">
      <c r="A1694" s="128">
        <v>54049</v>
      </c>
      <c r="B1694" s="65" t="s">
        <v>29</v>
      </c>
      <c r="C1694" s="65" t="s">
        <v>74</v>
      </c>
      <c r="D1694" s="66">
        <v>46303</v>
      </c>
      <c r="E1694" s="67">
        <v>1.87</v>
      </c>
      <c r="F1694" s="65" t="s">
        <v>285</v>
      </c>
      <c r="G1694" s="66">
        <v>46303</v>
      </c>
      <c r="H1694" s="129">
        <v>40518581</v>
      </c>
      <c r="I1694" s="129">
        <v>20</v>
      </c>
      <c r="J1694" s="65" t="s">
        <v>1042</v>
      </c>
      <c r="K1694" s="65" t="s">
        <v>1043</v>
      </c>
      <c r="L1694" s="66">
        <v>46303</v>
      </c>
      <c r="M1694" s="65" t="s">
        <v>287</v>
      </c>
      <c r="N1694" s="65" t="s">
        <v>793</v>
      </c>
      <c r="O1694" s="65" t="s">
        <v>289</v>
      </c>
      <c r="P1694" s="66">
        <v>46303</v>
      </c>
      <c r="Q1694" s="31">
        <f t="shared" si="52"/>
        <v>302</v>
      </c>
      <c r="R1694" s="31">
        <f t="shared" si="53"/>
        <v>414</v>
      </c>
      <c r="S1694" s="29">
        <f>IF($Q1694&lt;Parâmetros!$E$19,$G1694-1,$G1694)</f>
        <v>46302</v>
      </c>
    </row>
    <row r="1695" spans="1:19" ht="15" customHeight="1" x14ac:dyDescent="0.25">
      <c r="A1695" s="128">
        <v>54049</v>
      </c>
      <c r="B1695" s="65" t="s">
        <v>29</v>
      </c>
      <c r="C1695" s="65" t="s">
        <v>74</v>
      </c>
      <c r="D1695" s="66">
        <v>46304</v>
      </c>
      <c r="E1695" s="67">
        <v>0.98</v>
      </c>
      <c r="F1695" s="65" t="s">
        <v>285</v>
      </c>
      <c r="G1695" s="66">
        <v>46303</v>
      </c>
      <c r="H1695" s="129">
        <v>40521124</v>
      </c>
      <c r="I1695" s="129">
        <v>10</v>
      </c>
      <c r="J1695" s="65" t="s">
        <v>1280</v>
      </c>
      <c r="K1695" s="65" t="s">
        <v>1281</v>
      </c>
      <c r="L1695" s="66">
        <v>46304</v>
      </c>
      <c r="M1695" s="65" t="s">
        <v>315</v>
      </c>
      <c r="N1695" s="65" t="s">
        <v>793</v>
      </c>
      <c r="O1695" s="65" t="s">
        <v>289</v>
      </c>
      <c r="P1695" s="66">
        <v>46304</v>
      </c>
      <c r="Q1695" s="31">
        <f t="shared" si="52"/>
        <v>1411</v>
      </c>
      <c r="R1695" s="31">
        <f t="shared" si="53"/>
        <v>30</v>
      </c>
      <c r="S1695" s="29">
        <f>IF($Q1695&lt;Parâmetros!$E$19,$G1695-1,$G1695)</f>
        <v>46303</v>
      </c>
    </row>
    <row r="1696" spans="1:19" ht="15" customHeight="1" x14ac:dyDescent="0.25">
      <c r="A1696" s="128">
        <v>54049</v>
      </c>
      <c r="B1696" s="65" t="s">
        <v>29</v>
      </c>
      <c r="C1696" s="65" t="s">
        <v>74</v>
      </c>
      <c r="D1696" s="66">
        <v>46304</v>
      </c>
      <c r="E1696" s="67">
        <v>0.97</v>
      </c>
      <c r="F1696" s="65" t="s">
        <v>285</v>
      </c>
      <c r="G1696" s="66">
        <v>46304</v>
      </c>
      <c r="H1696" s="129">
        <v>40524052</v>
      </c>
      <c r="I1696" s="129">
        <v>10</v>
      </c>
      <c r="J1696" s="65" t="s">
        <v>1282</v>
      </c>
      <c r="K1696" s="65" t="s">
        <v>1283</v>
      </c>
      <c r="L1696" s="66">
        <v>46304</v>
      </c>
      <c r="M1696" s="65" t="s">
        <v>287</v>
      </c>
      <c r="N1696" s="65" t="s">
        <v>793</v>
      </c>
      <c r="O1696" s="65" t="s">
        <v>289</v>
      </c>
      <c r="P1696" s="66">
        <v>46304</v>
      </c>
      <c r="Q1696" s="31">
        <f t="shared" si="52"/>
        <v>31</v>
      </c>
      <c r="R1696" s="31">
        <f t="shared" si="53"/>
        <v>90</v>
      </c>
      <c r="S1696" s="29">
        <f>IF($Q1696&lt;Parâmetros!$E$19,$G1696-1,$G1696)</f>
        <v>46303</v>
      </c>
    </row>
    <row r="1697" spans="1:19" ht="15" customHeight="1" x14ac:dyDescent="0.25">
      <c r="A1697" s="128">
        <v>54049</v>
      </c>
      <c r="B1697" s="65" t="s">
        <v>29</v>
      </c>
      <c r="C1697" s="65" t="s">
        <v>74</v>
      </c>
      <c r="D1697" s="66">
        <v>46304</v>
      </c>
      <c r="E1697" s="67">
        <v>0.47</v>
      </c>
      <c r="F1697" s="65" t="s">
        <v>285</v>
      </c>
      <c r="G1697" s="66">
        <v>46304</v>
      </c>
      <c r="H1697" s="129">
        <v>40524053</v>
      </c>
      <c r="I1697" s="129">
        <v>10</v>
      </c>
      <c r="J1697" s="65" t="s">
        <v>1284</v>
      </c>
      <c r="K1697" s="65" t="s">
        <v>485</v>
      </c>
      <c r="L1697" s="66">
        <v>46304</v>
      </c>
      <c r="M1697" s="65" t="s">
        <v>287</v>
      </c>
      <c r="N1697" s="65" t="s">
        <v>793</v>
      </c>
      <c r="O1697" s="65" t="s">
        <v>289</v>
      </c>
      <c r="P1697" s="66">
        <v>46304</v>
      </c>
      <c r="Q1697" s="31">
        <f t="shared" si="52"/>
        <v>91</v>
      </c>
      <c r="R1697" s="31">
        <f t="shared" si="53"/>
        <v>120</v>
      </c>
      <c r="S1697" s="29">
        <f>IF($Q1697&lt;Parâmetros!$E$19,$G1697-1,$G1697)</f>
        <v>46303</v>
      </c>
    </row>
    <row r="1698" spans="1:19" ht="15" customHeight="1" x14ac:dyDescent="0.25">
      <c r="A1698" s="128">
        <v>54049</v>
      </c>
      <c r="B1698" s="65" t="s">
        <v>29</v>
      </c>
      <c r="C1698" s="65" t="s">
        <v>74</v>
      </c>
      <c r="D1698" s="66">
        <v>46304</v>
      </c>
      <c r="E1698" s="67">
        <v>2</v>
      </c>
      <c r="F1698" s="65" t="s">
        <v>285</v>
      </c>
      <c r="G1698" s="66">
        <v>46304</v>
      </c>
      <c r="H1698" s="129">
        <v>40521407</v>
      </c>
      <c r="I1698" s="129">
        <v>10</v>
      </c>
      <c r="J1698" s="65" t="s">
        <v>1285</v>
      </c>
      <c r="K1698" s="65" t="s">
        <v>1286</v>
      </c>
      <c r="L1698" s="66">
        <v>46304</v>
      </c>
      <c r="M1698" s="65" t="s">
        <v>315</v>
      </c>
      <c r="N1698" s="65" t="s">
        <v>793</v>
      </c>
      <c r="O1698" s="65" t="s">
        <v>289</v>
      </c>
      <c r="P1698" s="66">
        <v>46304</v>
      </c>
      <c r="Q1698" s="31">
        <f t="shared" si="52"/>
        <v>180</v>
      </c>
      <c r="R1698" s="31">
        <f t="shared" si="53"/>
        <v>300</v>
      </c>
      <c r="S1698" s="29">
        <f>IF($Q1698&lt;Parâmetros!$E$19,$G1698-1,$G1698)</f>
        <v>46303</v>
      </c>
    </row>
    <row r="1699" spans="1:19" ht="15" customHeight="1" x14ac:dyDescent="0.25">
      <c r="A1699" s="128">
        <v>54049</v>
      </c>
      <c r="B1699" s="65" t="s">
        <v>29</v>
      </c>
      <c r="C1699" s="65" t="s">
        <v>74</v>
      </c>
      <c r="D1699" s="66">
        <v>46304</v>
      </c>
      <c r="E1699" s="67">
        <v>0.98</v>
      </c>
      <c r="F1699" s="65" t="s">
        <v>285</v>
      </c>
      <c r="G1699" s="66">
        <v>46304</v>
      </c>
      <c r="H1699" s="129">
        <v>40521088</v>
      </c>
      <c r="I1699" s="129">
        <v>10</v>
      </c>
      <c r="J1699" s="65" t="s">
        <v>483</v>
      </c>
      <c r="K1699" s="65" t="s">
        <v>1287</v>
      </c>
      <c r="L1699" s="66">
        <v>46304</v>
      </c>
      <c r="M1699" s="65" t="s">
        <v>315</v>
      </c>
      <c r="N1699" s="129">
        <v>3006453</v>
      </c>
      <c r="O1699" s="65" t="s">
        <v>289</v>
      </c>
      <c r="P1699" s="66">
        <v>46304</v>
      </c>
      <c r="Q1699" s="31">
        <f t="shared" si="52"/>
        <v>301</v>
      </c>
      <c r="R1699" s="31">
        <f t="shared" si="53"/>
        <v>360</v>
      </c>
      <c r="S1699" s="29">
        <f>IF($Q1699&lt;Parâmetros!$E$19,$G1699-1,$G1699)</f>
        <v>46303</v>
      </c>
    </row>
    <row r="1700" spans="1:19" ht="15" customHeight="1" x14ac:dyDescent="0.25">
      <c r="A1700" s="128">
        <v>54049</v>
      </c>
      <c r="B1700" s="65" t="s">
        <v>29</v>
      </c>
      <c r="C1700" s="65" t="s">
        <v>74</v>
      </c>
      <c r="D1700" s="66">
        <v>46304</v>
      </c>
      <c r="E1700" s="67">
        <v>0.87</v>
      </c>
      <c r="F1700" s="65" t="s">
        <v>285</v>
      </c>
      <c r="G1700" s="66">
        <v>46304</v>
      </c>
      <c r="H1700" s="129">
        <v>40521087</v>
      </c>
      <c r="I1700" s="129">
        <v>10</v>
      </c>
      <c r="J1700" s="65" t="s">
        <v>1288</v>
      </c>
      <c r="K1700" s="65" t="s">
        <v>1289</v>
      </c>
      <c r="L1700" s="66">
        <v>46304</v>
      </c>
      <c r="M1700" s="65" t="s">
        <v>315</v>
      </c>
      <c r="N1700" s="129">
        <v>3006716</v>
      </c>
      <c r="O1700" s="65" t="s">
        <v>289</v>
      </c>
      <c r="P1700" s="66">
        <v>46304</v>
      </c>
      <c r="Q1700" s="31">
        <f t="shared" si="52"/>
        <v>360</v>
      </c>
      <c r="R1700" s="31">
        <f t="shared" si="53"/>
        <v>412</v>
      </c>
      <c r="S1700" s="29">
        <f>IF($Q1700&lt;Parâmetros!$E$19,$G1700-1,$G1700)</f>
        <v>46303</v>
      </c>
    </row>
    <row r="1701" spans="1:19" ht="15" customHeight="1" x14ac:dyDescent="0.25">
      <c r="A1701" s="128">
        <v>54049</v>
      </c>
      <c r="B1701" s="65" t="s">
        <v>29</v>
      </c>
      <c r="C1701" s="65" t="s">
        <v>74</v>
      </c>
      <c r="D1701" s="66">
        <v>46306</v>
      </c>
      <c r="E1701" s="67">
        <v>1</v>
      </c>
      <c r="F1701" s="65" t="s">
        <v>285</v>
      </c>
      <c r="G1701" s="66">
        <v>46305</v>
      </c>
      <c r="H1701" s="129">
        <v>40521124</v>
      </c>
      <c r="I1701" s="129">
        <v>10</v>
      </c>
      <c r="J1701" s="65" t="s">
        <v>1297</v>
      </c>
      <c r="K1701" s="65" t="s">
        <v>1969</v>
      </c>
      <c r="L1701" s="66">
        <v>46306</v>
      </c>
      <c r="M1701" s="65" t="s">
        <v>315</v>
      </c>
      <c r="N1701" s="65" t="s">
        <v>793</v>
      </c>
      <c r="O1701" s="65" t="s">
        <v>289</v>
      </c>
      <c r="P1701" s="66">
        <v>46306</v>
      </c>
      <c r="Q1701" s="31">
        <f t="shared" si="52"/>
        <v>1410</v>
      </c>
      <c r="R1701" s="31">
        <f t="shared" si="53"/>
        <v>30</v>
      </c>
      <c r="S1701" s="29">
        <f>IF($Q1701&lt;Parâmetros!$E$19,$G1701-1,$G1701)</f>
        <v>46305</v>
      </c>
    </row>
    <row r="1702" spans="1:19" ht="15" customHeight="1" x14ac:dyDescent="0.25">
      <c r="A1702" s="128">
        <v>54049</v>
      </c>
      <c r="B1702" s="65" t="s">
        <v>29</v>
      </c>
      <c r="C1702" s="65" t="s">
        <v>74</v>
      </c>
      <c r="D1702" s="66">
        <v>46306</v>
      </c>
      <c r="E1702" s="67">
        <v>1</v>
      </c>
      <c r="F1702" s="65" t="s">
        <v>285</v>
      </c>
      <c r="G1702" s="66">
        <v>46306</v>
      </c>
      <c r="H1702" s="129">
        <v>40521087</v>
      </c>
      <c r="I1702" s="129">
        <v>10</v>
      </c>
      <c r="J1702" s="65" t="s">
        <v>1970</v>
      </c>
      <c r="K1702" s="65" t="s">
        <v>866</v>
      </c>
      <c r="L1702" s="66">
        <v>46306</v>
      </c>
      <c r="M1702" s="65" t="s">
        <v>315</v>
      </c>
      <c r="N1702" s="129">
        <v>3006716</v>
      </c>
      <c r="O1702" s="65" t="s">
        <v>289</v>
      </c>
      <c r="P1702" s="66">
        <v>46306</v>
      </c>
      <c r="Q1702" s="31">
        <f t="shared" si="52"/>
        <v>30</v>
      </c>
      <c r="R1702" s="31">
        <f t="shared" si="53"/>
        <v>90</v>
      </c>
      <c r="S1702" s="29">
        <f>IF($Q1702&lt;Parâmetros!$E$19,$G1702-1,$G1702)</f>
        <v>46305</v>
      </c>
    </row>
    <row r="1703" spans="1:19" ht="15" customHeight="1" x14ac:dyDescent="0.25">
      <c r="A1703" s="128">
        <v>54049</v>
      </c>
      <c r="B1703" s="65" t="s">
        <v>29</v>
      </c>
      <c r="C1703" s="65" t="s">
        <v>74</v>
      </c>
      <c r="D1703" s="66">
        <v>46306</v>
      </c>
      <c r="E1703" s="67">
        <v>1.49</v>
      </c>
      <c r="F1703" s="65" t="s">
        <v>285</v>
      </c>
      <c r="G1703" s="66">
        <v>46306</v>
      </c>
      <c r="H1703" s="129">
        <v>40521087</v>
      </c>
      <c r="I1703" s="129">
        <v>10</v>
      </c>
      <c r="J1703" s="65" t="s">
        <v>1971</v>
      </c>
      <c r="K1703" s="65" t="s">
        <v>1972</v>
      </c>
      <c r="L1703" s="66">
        <v>46306</v>
      </c>
      <c r="M1703" s="65" t="s">
        <v>315</v>
      </c>
      <c r="N1703" s="129">
        <v>3006716</v>
      </c>
      <c r="O1703" s="65" t="s">
        <v>289</v>
      </c>
      <c r="P1703" s="66">
        <v>46306</v>
      </c>
      <c r="Q1703" s="31">
        <f t="shared" si="52"/>
        <v>91</v>
      </c>
      <c r="R1703" s="31">
        <f t="shared" si="53"/>
        <v>180</v>
      </c>
      <c r="S1703" s="29">
        <f>IF($Q1703&lt;Parâmetros!$E$19,$G1703-1,$G1703)</f>
        <v>46305</v>
      </c>
    </row>
    <row r="1704" spans="1:19" ht="15" customHeight="1" x14ac:dyDescent="0.25">
      <c r="A1704" s="128">
        <v>54049</v>
      </c>
      <c r="B1704" s="65" t="s">
        <v>29</v>
      </c>
      <c r="C1704" s="65" t="s">
        <v>74</v>
      </c>
      <c r="D1704" s="66">
        <v>46306</v>
      </c>
      <c r="E1704" s="67">
        <v>1.01</v>
      </c>
      <c r="F1704" s="65" t="s">
        <v>285</v>
      </c>
      <c r="G1704" s="66">
        <v>46306</v>
      </c>
      <c r="H1704" s="129">
        <v>40521407</v>
      </c>
      <c r="I1704" s="129">
        <v>10</v>
      </c>
      <c r="J1704" s="65" t="s">
        <v>480</v>
      </c>
      <c r="K1704" s="65" t="s">
        <v>1973</v>
      </c>
      <c r="L1704" s="66">
        <v>46306</v>
      </c>
      <c r="M1704" s="65" t="s">
        <v>315</v>
      </c>
      <c r="N1704" s="65" t="s">
        <v>793</v>
      </c>
      <c r="O1704" s="65" t="s">
        <v>289</v>
      </c>
      <c r="P1704" s="66">
        <v>46306</v>
      </c>
      <c r="Q1704" s="31">
        <f t="shared" si="52"/>
        <v>240</v>
      </c>
      <c r="R1704" s="31">
        <f t="shared" si="53"/>
        <v>300</v>
      </c>
      <c r="S1704" s="29">
        <f>IF($Q1704&lt;Parâmetros!$E$19,$G1704-1,$G1704)</f>
        <v>46305</v>
      </c>
    </row>
    <row r="1705" spans="1:19" ht="15" customHeight="1" x14ac:dyDescent="0.25">
      <c r="A1705" s="128">
        <v>54049</v>
      </c>
      <c r="B1705" s="65" t="s">
        <v>29</v>
      </c>
      <c r="C1705" s="65" t="s">
        <v>74</v>
      </c>
      <c r="D1705" s="66">
        <v>46306</v>
      </c>
      <c r="E1705" s="67">
        <v>0.99</v>
      </c>
      <c r="F1705" s="65" t="s">
        <v>285</v>
      </c>
      <c r="G1705" s="66">
        <v>46306</v>
      </c>
      <c r="H1705" s="129">
        <v>40521093</v>
      </c>
      <c r="I1705" s="129">
        <v>10</v>
      </c>
      <c r="J1705" s="65" t="s">
        <v>1974</v>
      </c>
      <c r="K1705" s="65" t="s">
        <v>1975</v>
      </c>
      <c r="L1705" s="66">
        <v>46306</v>
      </c>
      <c r="M1705" s="65" t="s">
        <v>315</v>
      </c>
      <c r="N1705" s="129">
        <v>3011788</v>
      </c>
      <c r="O1705" s="65" t="s">
        <v>289</v>
      </c>
      <c r="P1705" s="66">
        <v>46306</v>
      </c>
      <c r="Q1705" s="31">
        <f t="shared" si="52"/>
        <v>300</v>
      </c>
      <c r="R1705" s="31">
        <f t="shared" si="53"/>
        <v>360</v>
      </c>
      <c r="S1705" s="29">
        <f>IF($Q1705&lt;Parâmetros!$E$19,$G1705-1,$G1705)</f>
        <v>46305</v>
      </c>
    </row>
    <row r="1706" spans="1:19" ht="15" customHeight="1" x14ac:dyDescent="0.25">
      <c r="A1706" s="128">
        <v>54049</v>
      </c>
      <c r="B1706" s="65" t="s">
        <v>29</v>
      </c>
      <c r="C1706" s="65" t="s">
        <v>74</v>
      </c>
      <c r="D1706" s="66">
        <v>46307</v>
      </c>
      <c r="E1706" s="67">
        <v>0.97</v>
      </c>
      <c r="F1706" s="65" t="s">
        <v>285</v>
      </c>
      <c r="G1706" s="66">
        <v>46306</v>
      </c>
      <c r="H1706" s="129">
        <v>40521124</v>
      </c>
      <c r="I1706" s="129">
        <v>10</v>
      </c>
      <c r="J1706" s="65" t="s">
        <v>1976</v>
      </c>
      <c r="K1706" s="65" t="s">
        <v>1977</v>
      </c>
      <c r="L1706" s="66">
        <v>46307</v>
      </c>
      <c r="M1706" s="65" t="s">
        <v>315</v>
      </c>
      <c r="N1706" s="65" t="s">
        <v>793</v>
      </c>
      <c r="O1706" s="65" t="s">
        <v>289</v>
      </c>
      <c r="P1706" s="66">
        <v>46307</v>
      </c>
      <c r="Q1706" s="31">
        <f t="shared" si="52"/>
        <v>1411</v>
      </c>
      <c r="R1706" s="31">
        <f t="shared" si="53"/>
        <v>30</v>
      </c>
      <c r="S1706" s="29">
        <f>IF($Q1706&lt;Parâmetros!$E$19,$G1706-1,$G1706)</f>
        <v>46306</v>
      </c>
    </row>
    <row r="1707" spans="1:19" ht="15" customHeight="1" x14ac:dyDescent="0.25">
      <c r="A1707" s="128">
        <v>54049</v>
      </c>
      <c r="B1707" s="65" t="s">
        <v>29</v>
      </c>
      <c r="C1707" s="65" t="s">
        <v>74</v>
      </c>
      <c r="D1707" s="66">
        <v>46307</v>
      </c>
      <c r="E1707" s="67">
        <v>0.99</v>
      </c>
      <c r="F1707" s="65" t="s">
        <v>285</v>
      </c>
      <c r="G1707" s="66">
        <v>46307</v>
      </c>
      <c r="H1707" s="129">
        <v>40521094</v>
      </c>
      <c r="I1707" s="129">
        <v>10</v>
      </c>
      <c r="J1707" s="65" t="s">
        <v>1978</v>
      </c>
      <c r="K1707" s="65" t="s">
        <v>1979</v>
      </c>
      <c r="L1707" s="66">
        <v>46307</v>
      </c>
      <c r="M1707" s="65" t="s">
        <v>315</v>
      </c>
      <c r="N1707" s="129">
        <v>3011789</v>
      </c>
      <c r="O1707" s="65" t="s">
        <v>289</v>
      </c>
      <c r="P1707" s="66">
        <v>46307</v>
      </c>
      <c r="Q1707" s="31">
        <f t="shared" si="52"/>
        <v>30</v>
      </c>
      <c r="R1707" s="31">
        <f t="shared" si="53"/>
        <v>90</v>
      </c>
      <c r="S1707" s="29">
        <f>IF($Q1707&lt;Parâmetros!$E$19,$G1707-1,$G1707)</f>
        <v>46306</v>
      </c>
    </row>
    <row r="1708" spans="1:19" ht="15" customHeight="1" x14ac:dyDescent="0.25">
      <c r="A1708" s="128">
        <v>54049</v>
      </c>
      <c r="B1708" s="65" t="s">
        <v>29</v>
      </c>
      <c r="C1708" s="65" t="s">
        <v>74</v>
      </c>
      <c r="D1708" s="66">
        <v>46307</v>
      </c>
      <c r="E1708" s="67">
        <v>0.99</v>
      </c>
      <c r="F1708" s="65" t="s">
        <v>285</v>
      </c>
      <c r="G1708" s="66">
        <v>46307</v>
      </c>
      <c r="H1708" s="129">
        <v>40521095</v>
      </c>
      <c r="I1708" s="129">
        <v>10</v>
      </c>
      <c r="J1708" s="65" t="s">
        <v>1980</v>
      </c>
      <c r="K1708" s="65" t="s">
        <v>1981</v>
      </c>
      <c r="L1708" s="66">
        <v>46307</v>
      </c>
      <c r="M1708" s="65" t="s">
        <v>315</v>
      </c>
      <c r="N1708" s="129">
        <v>3011790</v>
      </c>
      <c r="O1708" s="65" t="s">
        <v>289</v>
      </c>
      <c r="P1708" s="66">
        <v>46307</v>
      </c>
      <c r="Q1708" s="31">
        <f t="shared" si="52"/>
        <v>90</v>
      </c>
      <c r="R1708" s="31">
        <f t="shared" si="53"/>
        <v>149</v>
      </c>
      <c r="S1708" s="29">
        <f>IF($Q1708&lt;Parâmetros!$E$19,$G1708-1,$G1708)</f>
        <v>46306</v>
      </c>
    </row>
    <row r="1709" spans="1:19" ht="15" customHeight="1" x14ac:dyDescent="0.25">
      <c r="A1709" s="128">
        <v>54049</v>
      </c>
      <c r="B1709" s="65" t="s">
        <v>29</v>
      </c>
      <c r="C1709" s="65" t="s">
        <v>74</v>
      </c>
      <c r="D1709" s="66">
        <v>46307</v>
      </c>
      <c r="E1709" s="67">
        <v>1</v>
      </c>
      <c r="F1709" s="65" t="s">
        <v>285</v>
      </c>
      <c r="G1709" s="66">
        <v>46307</v>
      </c>
      <c r="H1709" s="129">
        <v>40521413</v>
      </c>
      <c r="I1709" s="129">
        <v>10</v>
      </c>
      <c r="J1709" s="65" t="s">
        <v>1982</v>
      </c>
      <c r="K1709" s="65" t="s">
        <v>1983</v>
      </c>
      <c r="L1709" s="66">
        <v>46307</v>
      </c>
      <c r="M1709" s="65" t="s">
        <v>315</v>
      </c>
      <c r="N1709" s="65" t="s">
        <v>793</v>
      </c>
      <c r="O1709" s="65" t="s">
        <v>289</v>
      </c>
      <c r="P1709" s="66">
        <v>46307</v>
      </c>
      <c r="Q1709" s="31">
        <f t="shared" si="52"/>
        <v>210</v>
      </c>
      <c r="R1709" s="31">
        <f t="shared" si="53"/>
        <v>270</v>
      </c>
      <c r="S1709" s="29">
        <f>IF($Q1709&lt;Parâmetros!$E$19,$G1709-1,$G1709)</f>
        <v>46306</v>
      </c>
    </row>
    <row r="1710" spans="1:19" ht="15" customHeight="1" x14ac:dyDescent="0.25">
      <c r="A1710" s="128">
        <v>54049</v>
      </c>
      <c r="B1710" s="65" t="s">
        <v>29</v>
      </c>
      <c r="C1710" s="65" t="s">
        <v>74</v>
      </c>
      <c r="D1710" s="66">
        <v>46307</v>
      </c>
      <c r="E1710" s="67">
        <v>1</v>
      </c>
      <c r="F1710" s="65" t="s">
        <v>285</v>
      </c>
      <c r="G1710" s="66">
        <v>46307</v>
      </c>
      <c r="H1710" s="129">
        <v>40521089</v>
      </c>
      <c r="I1710" s="129">
        <v>10</v>
      </c>
      <c r="J1710" s="65" t="s">
        <v>1984</v>
      </c>
      <c r="K1710" s="65" t="s">
        <v>1985</v>
      </c>
      <c r="L1710" s="66">
        <v>46307</v>
      </c>
      <c r="M1710" s="65" t="s">
        <v>315</v>
      </c>
      <c r="N1710" s="129">
        <v>3006427</v>
      </c>
      <c r="O1710" s="65" t="s">
        <v>289</v>
      </c>
      <c r="P1710" s="66">
        <v>46307</v>
      </c>
      <c r="Q1710" s="31">
        <f t="shared" si="52"/>
        <v>270</v>
      </c>
      <c r="R1710" s="31">
        <f t="shared" si="53"/>
        <v>330</v>
      </c>
      <c r="S1710" s="29">
        <f>IF($Q1710&lt;Parâmetros!$E$19,$G1710-1,$G1710)</f>
        <v>46306</v>
      </c>
    </row>
    <row r="1711" spans="1:19" ht="15" customHeight="1" x14ac:dyDescent="0.25">
      <c r="A1711" s="128">
        <v>54049</v>
      </c>
      <c r="B1711" s="65" t="s">
        <v>29</v>
      </c>
      <c r="C1711" s="65" t="s">
        <v>74</v>
      </c>
      <c r="D1711" s="66">
        <v>46307</v>
      </c>
      <c r="E1711" s="67">
        <v>1.01</v>
      </c>
      <c r="F1711" s="65" t="s">
        <v>285</v>
      </c>
      <c r="G1711" s="66">
        <v>46307</v>
      </c>
      <c r="H1711" s="129">
        <v>40521088</v>
      </c>
      <c r="I1711" s="129">
        <v>10</v>
      </c>
      <c r="J1711" s="65" t="s">
        <v>1986</v>
      </c>
      <c r="K1711" s="65" t="s">
        <v>1987</v>
      </c>
      <c r="L1711" s="66">
        <v>46307</v>
      </c>
      <c r="M1711" s="65" t="s">
        <v>315</v>
      </c>
      <c r="N1711" s="129">
        <v>3006453</v>
      </c>
      <c r="O1711" s="65" t="s">
        <v>289</v>
      </c>
      <c r="P1711" s="66">
        <v>46307</v>
      </c>
      <c r="Q1711" s="31">
        <f t="shared" si="52"/>
        <v>330</v>
      </c>
      <c r="R1711" s="31">
        <f t="shared" si="53"/>
        <v>390</v>
      </c>
      <c r="S1711" s="29">
        <f>IF($Q1711&lt;Parâmetros!$E$19,$G1711-1,$G1711)</f>
        <v>46306</v>
      </c>
    </row>
    <row r="1712" spans="1:19" ht="15" customHeight="1" x14ac:dyDescent="0.25">
      <c r="A1712" s="128">
        <v>54049</v>
      </c>
      <c r="B1712" s="65" t="s">
        <v>29</v>
      </c>
      <c r="C1712" s="65" t="s">
        <v>74</v>
      </c>
      <c r="D1712" s="66">
        <v>46307</v>
      </c>
      <c r="E1712" s="67">
        <v>0.49</v>
      </c>
      <c r="F1712" s="65" t="s">
        <v>285</v>
      </c>
      <c r="G1712" s="66">
        <v>46307</v>
      </c>
      <c r="H1712" s="129">
        <v>40525088</v>
      </c>
      <c r="I1712" s="129">
        <v>20</v>
      </c>
      <c r="J1712" s="65" t="s">
        <v>1988</v>
      </c>
      <c r="K1712" s="65" t="s">
        <v>1989</v>
      </c>
      <c r="L1712" s="66">
        <v>46307</v>
      </c>
      <c r="M1712" s="65" t="s">
        <v>287</v>
      </c>
      <c r="N1712" s="65" t="s">
        <v>793</v>
      </c>
      <c r="O1712" s="65" t="s">
        <v>289</v>
      </c>
      <c r="P1712" s="66">
        <v>46307</v>
      </c>
      <c r="Q1712" s="31">
        <f t="shared" si="52"/>
        <v>390</v>
      </c>
      <c r="R1712" s="31">
        <f t="shared" si="53"/>
        <v>420</v>
      </c>
      <c r="S1712" s="29">
        <f>IF($Q1712&lt;Parâmetros!$E$19,$G1712-1,$G1712)</f>
        <v>46306</v>
      </c>
    </row>
    <row r="1713" spans="1:19" ht="15" customHeight="1" x14ac:dyDescent="0.25">
      <c r="A1713" s="128">
        <v>54049</v>
      </c>
      <c r="B1713" s="65" t="s">
        <v>29</v>
      </c>
      <c r="C1713" s="65" t="s">
        <v>74</v>
      </c>
      <c r="D1713" s="66">
        <v>46308</v>
      </c>
      <c r="E1713" s="67">
        <v>0.97</v>
      </c>
      <c r="F1713" s="65" t="s">
        <v>285</v>
      </c>
      <c r="G1713" s="66">
        <v>46307</v>
      </c>
      <c r="H1713" s="129">
        <v>40525452</v>
      </c>
      <c r="I1713" s="129">
        <v>10</v>
      </c>
      <c r="J1713" s="65" t="s">
        <v>2366</v>
      </c>
      <c r="K1713" s="65" t="s">
        <v>1281</v>
      </c>
      <c r="L1713" s="66">
        <v>46308</v>
      </c>
      <c r="M1713" s="65" t="s">
        <v>287</v>
      </c>
      <c r="N1713" s="129">
        <v>3003542</v>
      </c>
      <c r="O1713" s="65" t="s">
        <v>289</v>
      </c>
      <c r="P1713" s="66">
        <v>46308</v>
      </c>
      <c r="Q1713" s="31">
        <f t="shared" si="52"/>
        <v>1411</v>
      </c>
      <c r="R1713" s="31">
        <f t="shared" si="53"/>
        <v>30</v>
      </c>
      <c r="S1713" s="29">
        <f>IF($Q1713&lt;Parâmetros!$E$19,$G1713-1,$G1713)</f>
        <v>46307</v>
      </c>
    </row>
    <row r="1714" spans="1:19" ht="15" customHeight="1" x14ac:dyDescent="0.25">
      <c r="A1714" s="128">
        <v>54049</v>
      </c>
      <c r="B1714" s="65" t="s">
        <v>29</v>
      </c>
      <c r="C1714" s="65" t="s">
        <v>74</v>
      </c>
      <c r="D1714" s="66">
        <v>46308</v>
      </c>
      <c r="E1714" s="67">
        <v>0.99</v>
      </c>
      <c r="F1714" s="65" t="s">
        <v>285</v>
      </c>
      <c r="G1714" s="66">
        <v>46308</v>
      </c>
      <c r="H1714" s="129">
        <v>40523224</v>
      </c>
      <c r="I1714" s="129">
        <v>10</v>
      </c>
      <c r="J1714" s="65" t="s">
        <v>2367</v>
      </c>
      <c r="K1714" s="65" t="s">
        <v>1038</v>
      </c>
      <c r="L1714" s="66">
        <v>46308</v>
      </c>
      <c r="M1714" s="65" t="s">
        <v>315</v>
      </c>
      <c r="N1714" s="65" t="s">
        <v>793</v>
      </c>
      <c r="O1714" s="65" t="s">
        <v>289</v>
      </c>
      <c r="P1714" s="66">
        <v>46308</v>
      </c>
      <c r="Q1714" s="31">
        <f t="shared" si="52"/>
        <v>30</v>
      </c>
      <c r="R1714" s="31">
        <f t="shared" si="53"/>
        <v>90</v>
      </c>
      <c r="S1714" s="29">
        <f>IF($Q1714&lt;Parâmetros!$E$19,$G1714-1,$G1714)</f>
        <v>46307</v>
      </c>
    </row>
    <row r="1715" spans="1:19" ht="15" customHeight="1" x14ac:dyDescent="0.25">
      <c r="A1715" s="128">
        <v>54049</v>
      </c>
      <c r="B1715" s="65" t="s">
        <v>29</v>
      </c>
      <c r="C1715" s="65" t="s">
        <v>74</v>
      </c>
      <c r="D1715" s="66">
        <v>46308</v>
      </c>
      <c r="E1715" s="67">
        <v>1</v>
      </c>
      <c r="F1715" s="65" t="s">
        <v>285</v>
      </c>
      <c r="G1715" s="66">
        <v>46308</v>
      </c>
      <c r="H1715" s="129">
        <v>40525212</v>
      </c>
      <c r="I1715" s="129">
        <v>10</v>
      </c>
      <c r="J1715" s="65" t="s">
        <v>2368</v>
      </c>
      <c r="K1715" s="65" t="s">
        <v>2369</v>
      </c>
      <c r="L1715" s="66">
        <v>46308</v>
      </c>
      <c r="M1715" s="65" t="s">
        <v>287</v>
      </c>
      <c r="N1715" s="65" t="s">
        <v>793</v>
      </c>
      <c r="O1715" s="65" t="s">
        <v>289</v>
      </c>
      <c r="P1715" s="66">
        <v>46308</v>
      </c>
      <c r="Q1715" s="31">
        <f t="shared" si="52"/>
        <v>90</v>
      </c>
      <c r="R1715" s="31">
        <f t="shared" si="53"/>
        <v>150</v>
      </c>
      <c r="S1715" s="29">
        <f>IF($Q1715&lt;Parâmetros!$E$19,$G1715-1,$G1715)</f>
        <v>46307</v>
      </c>
    </row>
    <row r="1716" spans="1:19" ht="15" customHeight="1" x14ac:dyDescent="0.25">
      <c r="A1716" s="128">
        <v>54049</v>
      </c>
      <c r="B1716" s="65" t="s">
        <v>29</v>
      </c>
      <c r="C1716" s="65" t="s">
        <v>74</v>
      </c>
      <c r="D1716" s="66">
        <v>46314</v>
      </c>
      <c r="E1716" s="67">
        <v>0.99</v>
      </c>
      <c r="F1716" s="65" t="s">
        <v>285</v>
      </c>
      <c r="G1716" s="66">
        <v>46308</v>
      </c>
      <c r="H1716" s="129">
        <v>40523249</v>
      </c>
      <c r="I1716" s="129">
        <v>10</v>
      </c>
      <c r="J1716" s="65" t="s">
        <v>3704</v>
      </c>
      <c r="K1716" s="65" t="s">
        <v>480</v>
      </c>
      <c r="L1716" s="66">
        <v>46308</v>
      </c>
      <c r="M1716" s="65" t="s">
        <v>315</v>
      </c>
      <c r="N1716" s="65" t="s">
        <v>793</v>
      </c>
      <c r="O1716" s="65" t="s">
        <v>289</v>
      </c>
      <c r="P1716" s="66">
        <v>46314</v>
      </c>
      <c r="Q1716" s="31">
        <f t="shared" si="52"/>
        <v>180</v>
      </c>
      <c r="R1716" s="31">
        <f t="shared" si="53"/>
        <v>240</v>
      </c>
      <c r="S1716" s="29">
        <f>IF($Q1716&lt;Parâmetros!$E$19,$G1716-1,$G1716)</f>
        <v>46307</v>
      </c>
    </row>
    <row r="1717" spans="1:19" ht="15" customHeight="1" x14ac:dyDescent="0.25">
      <c r="A1717" s="128">
        <v>54049</v>
      </c>
      <c r="B1717" s="65" t="s">
        <v>29</v>
      </c>
      <c r="C1717" s="65" t="s">
        <v>74</v>
      </c>
      <c r="D1717" s="66">
        <v>46308</v>
      </c>
      <c r="E1717" s="67">
        <v>1</v>
      </c>
      <c r="F1717" s="65" t="s">
        <v>285</v>
      </c>
      <c r="G1717" s="66">
        <v>46308</v>
      </c>
      <c r="H1717" s="129">
        <v>40523221</v>
      </c>
      <c r="I1717" s="129">
        <v>10</v>
      </c>
      <c r="J1717" s="65" t="s">
        <v>2370</v>
      </c>
      <c r="K1717" s="65" t="s">
        <v>2371</v>
      </c>
      <c r="L1717" s="66">
        <v>46308</v>
      </c>
      <c r="M1717" s="65" t="s">
        <v>315</v>
      </c>
      <c r="N1717" s="65" t="s">
        <v>793</v>
      </c>
      <c r="O1717" s="65" t="s">
        <v>289</v>
      </c>
      <c r="P1717" s="66">
        <v>46308</v>
      </c>
      <c r="Q1717" s="31">
        <f t="shared" si="52"/>
        <v>240</v>
      </c>
      <c r="R1717" s="31">
        <f t="shared" si="53"/>
        <v>300</v>
      </c>
      <c r="S1717" s="29">
        <f>IF($Q1717&lt;Parâmetros!$E$19,$G1717-1,$G1717)</f>
        <v>46307</v>
      </c>
    </row>
    <row r="1718" spans="1:19" ht="15" customHeight="1" x14ac:dyDescent="0.25">
      <c r="A1718" s="128">
        <v>54049</v>
      </c>
      <c r="B1718" s="65" t="s">
        <v>29</v>
      </c>
      <c r="C1718" s="65" t="s">
        <v>74</v>
      </c>
      <c r="D1718" s="66">
        <v>46308</v>
      </c>
      <c r="E1718" s="67">
        <v>0.5</v>
      </c>
      <c r="F1718" s="65" t="s">
        <v>285</v>
      </c>
      <c r="G1718" s="66">
        <v>46308</v>
      </c>
      <c r="H1718" s="129">
        <v>40525451</v>
      </c>
      <c r="I1718" s="129">
        <v>10</v>
      </c>
      <c r="J1718" s="65" t="s">
        <v>2372</v>
      </c>
      <c r="K1718" s="65" t="s">
        <v>2373</v>
      </c>
      <c r="L1718" s="66">
        <v>46308</v>
      </c>
      <c r="M1718" s="65" t="s">
        <v>287</v>
      </c>
      <c r="N1718" s="65" t="s">
        <v>793</v>
      </c>
      <c r="O1718" s="65" t="s">
        <v>289</v>
      </c>
      <c r="P1718" s="66">
        <v>46308</v>
      </c>
      <c r="Q1718" s="31">
        <f t="shared" si="52"/>
        <v>300</v>
      </c>
      <c r="R1718" s="31">
        <f t="shared" si="53"/>
        <v>330</v>
      </c>
      <c r="S1718" s="29">
        <f>IF($Q1718&lt;Parâmetros!$E$19,$G1718-1,$G1718)</f>
        <v>46307</v>
      </c>
    </row>
    <row r="1719" spans="1:19" ht="15" customHeight="1" x14ac:dyDescent="0.25">
      <c r="A1719" s="128">
        <v>54049</v>
      </c>
      <c r="B1719" s="65" t="s">
        <v>29</v>
      </c>
      <c r="C1719" s="65" t="s">
        <v>74</v>
      </c>
      <c r="D1719" s="66">
        <v>46308</v>
      </c>
      <c r="E1719" s="67">
        <v>0.5</v>
      </c>
      <c r="F1719" s="65" t="s">
        <v>285</v>
      </c>
      <c r="G1719" s="66">
        <v>46308</v>
      </c>
      <c r="H1719" s="129">
        <v>40525453</v>
      </c>
      <c r="I1719" s="129">
        <v>10</v>
      </c>
      <c r="J1719" s="65" t="s">
        <v>2374</v>
      </c>
      <c r="K1719" s="65" t="s">
        <v>2375</v>
      </c>
      <c r="L1719" s="66">
        <v>46308</v>
      </c>
      <c r="M1719" s="65" t="s">
        <v>287</v>
      </c>
      <c r="N1719" s="129">
        <v>3003750</v>
      </c>
      <c r="O1719" s="65" t="s">
        <v>289</v>
      </c>
      <c r="P1719" s="66">
        <v>46308</v>
      </c>
      <c r="Q1719" s="31">
        <f t="shared" si="52"/>
        <v>330</v>
      </c>
      <c r="R1719" s="31">
        <f t="shared" si="53"/>
        <v>360</v>
      </c>
      <c r="S1719" s="29">
        <f>IF($Q1719&lt;Parâmetros!$E$19,$G1719-1,$G1719)</f>
        <v>46307</v>
      </c>
    </row>
    <row r="1720" spans="1:19" ht="15" customHeight="1" x14ac:dyDescent="0.25">
      <c r="A1720" s="128">
        <v>54049</v>
      </c>
      <c r="B1720" s="65" t="s">
        <v>29</v>
      </c>
      <c r="C1720" s="65" t="s">
        <v>74</v>
      </c>
      <c r="D1720" s="66">
        <v>46314</v>
      </c>
      <c r="E1720" s="67">
        <v>1</v>
      </c>
      <c r="F1720" s="65" t="s">
        <v>285</v>
      </c>
      <c r="G1720" s="66">
        <v>46308</v>
      </c>
      <c r="H1720" s="129">
        <v>40523221</v>
      </c>
      <c r="I1720" s="129">
        <v>10</v>
      </c>
      <c r="J1720" s="65" t="s">
        <v>3705</v>
      </c>
      <c r="K1720" s="65" t="s">
        <v>3706</v>
      </c>
      <c r="L1720" s="66">
        <v>46308</v>
      </c>
      <c r="M1720" s="65" t="s">
        <v>315</v>
      </c>
      <c r="N1720" s="65" t="s">
        <v>793</v>
      </c>
      <c r="O1720" s="65" t="s">
        <v>289</v>
      </c>
      <c r="P1720" s="66">
        <v>46314</v>
      </c>
      <c r="Q1720" s="31">
        <f t="shared" si="52"/>
        <v>360</v>
      </c>
      <c r="R1720" s="31">
        <f t="shared" si="53"/>
        <v>420</v>
      </c>
      <c r="S1720" s="29">
        <f>IF($Q1720&lt;Parâmetros!$E$19,$G1720-1,$G1720)</f>
        <v>46307</v>
      </c>
    </row>
    <row r="1721" spans="1:19" ht="15" customHeight="1" x14ac:dyDescent="0.25">
      <c r="A1721" s="128">
        <v>54049</v>
      </c>
      <c r="B1721" s="65" t="s">
        <v>29</v>
      </c>
      <c r="C1721" s="65" t="s">
        <v>74</v>
      </c>
      <c r="D1721" s="66">
        <v>46308</v>
      </c>
      <c r="E1721" s="67">
        <v>0.99</v>
      </c>
      <c r="F1721" s="65" t="s">
        <v>285</v>
      </c>
      <c r="G1721" s="66">
        <v>46308</v>
      </c>
      <c r="H1721" s="129">
        <v>40523206</v>
      </c>
      <c r="I1721" s="129">
        <v>10</v>
      </c>
      <c r="J1721" s="65" t="s">
        <v>2376</v>
      </c>
      <c r="K1721" s="65" t="s">
        <v>2377</v>
      </c>
      <c r="L1721" s="66">
        <v>46308</v>
      </c>
      <c r="M1721" s="65" t="s">
        <v>315</v>
      </c>
      <c r="N1721" s="129">
        <v>3006453</v>
      </c>
      <c r="O1721" s="65" t="s">
        <v>289</v>
      </c>
      <c r="P1721" s="66">
        <v>46308</v>
      </c>
      <c r="Q1721" s="31">
        <f t="shared" si="52"/>
        <v>361</v>
      </c>
      <c r="R1721" s="31">
        <f t="shared" si="53"/>
        <v>420</v>
      </c>
      <c r="S1721" s="29">
        <f>IF($Q1721&lt;Parâmetros!$E$19,$G1721-1,$G1721)</f>
        <v>46307</v>
      </c>
    </row>
    <row r="1722" spans="1:19" ht="15" customHeight="1" x14ac:dyDescent="0.25">
      <c r="A1722" s="128">
        <v>54049</v>
      </c>
      <c r="B1722" s="65" t="s">
        <v>29</v>
      </c>
      <c r="C1722" s="65" t="s">
        <v>74</v>
      </c>
      <c r="D1722" s="66">
        <v>46314</v>
      </c>
      <c r="E1722" s="67">
        <v>0.97</v>
      </c>
      <c r="F1722" s="65" t="s">
        <v>285</v>
      </c>
      <c r="G1722" s="66">
        <v>46309</v>
      </c>
      <c r="H1722" s="129">
        <v>40523179</v>
      </c>
      <c r="I1722" s="129">
        <v>10</v>
      </c>
      <c r="J1722" s="65" t="s">
        <v>3707</v>
      </c>
      <c r="K1722" s="65" t="s">
        <v>484</v>
      </c>
      <c r="L1722" s="66">
        <v>46309</v>
      </c>
      <c r="M1722" s="65" t="s">
        <v>315</v>
      </c>
      <c r="N1722" s="129">
        <v>3002622</v>
      </c>
      <c r="O1722" s="65" t="s">
        <v>289</v>
      </c>
      <c r="P1722" s="66">
        <v>46314</v>
      </c>
      <c r="Q1722" s="31">
        <f t="shared" si="52"/>
        <v>31</v>
      </c>
      <c r="R1722" s="31">
        <f t="shared" si="53"/>
        <v>90</v>
      </c>
      <c r="S1722" s="29">
        <f>IF($Q1722&lt;Parâmetros!$E$19,$G1722-1,$G1722)</f>
        <v>46308</v>
      </c>
    </row>
    <row r="1723" spans="1:19" ht="15" customHeight="1" x14ac:dyDescent="0.25">
      <c r="A1723" s="128">
        <v>54049</v>
      </c>
      <c r="B1723" s="65" t="s">
        <v>29</v>
      </c>
      <c r="C1723" s="65" t="s">
        <v>74</v>
      </c>
      <c r="D1723" s="66">
        <v>46314</v>
      </c>
      <c r="E1723" s="67">
        <v>1.49</v>
      </c>
      <c r="F1723" s="65" t="s">
        <v>285</v>
      </c>
      <c r="G1723" s="66">
        <v>46309</v>
      </c>
      <c r="H1723" s="129">
        <v>40525197</v>
      </c>
      <c r="I1723" s="129">
        <v>10</v>
      </c>
      <c r="J1723" s="65" t="s">
        <v>3708</v>
      </c>
      <c r="K1723" s="65" t="s">
        <v>3709</v>
      </c>
      <c r="L1723" s="66">
        <v>46309</v>
      </c>
      <c r="M1723" s="65" t="s">
        <v>287</v>
      </c>
      <c r="N1723" s="65" t="s">
        <v>793</v>
      </c>
      <c r="O1723" s="65" t="s">
        <v>289</v>
      </c>
      <c r="P1723" s="66">
        <v>46314</v>
      </c>
      <c r="Q1723" s="31">
        <f t="shared" si="52"/>
        <v>90</v>
      </c>
      <c r="R1723" s="31">
        <f t="shared" si="53"/>
        <v>180</v>
      </c>
      <c r="S1723" s="29">
        <f>IF($Q1723&lt;Parâmetros!$E$19,$G1723-1,$G1723)</f>
        <v>46308</v>
      </c>
    </row>
    <row r="1724" spans="1:19" ht="15" customHeight="1" x14ac:dyDescent="0.25">
      <c r="A1724" s="128">
        <v>54049</v>
      </c>
      <c r="B1724" s="65" t="s">
        <v>29</v>
      </c>
      <c r="C1724" s="65" t="s">
        <v>74</v>
      </c>
      <c r="D1724" s="66">
        <v>46314</v>
      </c>
      <c r="E1724" s="67">
        <v>3</v>
      </c>
      <c r="F1724" s="65" t="s">
        <v>285</v>
      </c>
      <c r="G1724" s="66">
        <v>46309</v>
      </c>
      <c r="H1724" s="129">
        <v>40525197</v>
      </c>
      <c r="I1724" s="129">
        <v>10</v>
      </c>
      <c r="J1724" s="65" t="s">
        <v>3710</v>
      </c>
      <c r="K1724" s="65" t="s">
        <v>3711</v>
      </c>
      <c r="L1724" s="66">
        <v>46309</v>
      </c>
      <c r="M1724" s="65" t="s">
        <v>287</v>
      </c>
      <c r="N1724" s="65" t="s">
        <v>793</v>
      </c>
      <c r="O1724" s="65" t="s">
        <v>289</v>
      </c>
      <c r="P1724" s="66">
        <v>46314</v>
      </c>
      <c r="Q1724" s="31">
        <f t="shared" si="52"/>
        <v>240</v>
      </c>
      <c r="R1724" s="31">
        <f t="shared" si="53"/>
        <v>420</v>
      </c>
      <c r="S1724" s="29">
        <f>IF($Q1724&lt;Parâmetros!$E$19,$G1724-1,$G1724)</f>
        <v>46308</v>
      </c>
    </row>
    <row r="1725" spans="1:19" ht="15" customHeight="1" x14ac:dyDescent="0.25">
      <c r="A1725" s="128">
        <v>54049</v>
      </c>
      <c r="B1725" s="65" t="s">
        <v>29</v>
      </c>
      <c r="C1725" s="65" t="s">
        <v>74</v>
      </c>
      <c r="D1725" s="66">
        <v>46310</v>
      </c>
      <c r="E1725" s="67">
        <v>1</v>
      </c>
      <c r="F1725" s="65" t="s">
        <v>285</v>
      </c>
      <c r="G1725" s="66">
        <v>46309</v>
      </c>
      <c r="H1725" s="129">
        <v>40523224</v>
      </c>
      <c r="I1725" s="129">
        <v>10</v>
      </c>
      <c r="J1725" s="65" t="s">
        <v>2832</v>
      </c>
      <c r="K1725" s="65" t="s">
        <v>2833</v>
      </c>
      <c r="L1725" s="66">
        <v>46310</v>
      </c>
      <c r="M1725" s="65" t="s">
        <v>315</v>
      </c>
      <c r="N1725" s="65" t="s">
        <v>793</v>
      </c>
      <c r="O1725" s="65" t="s">
        <v>289</v>
      </c>
      <c r="P1725" s="66">
        <v>46310</v>
      </c>
      <c r="Q1725" s="31">
        <f t="shared" si="52"/>
        <v>1410</v>
      </c>
      <c r="R1725" s="31">
        <f t="shared" si="53"/>
        <v>30</v>
      </c>
      <c r="S1725" s="29">
        <f>IF($Q1725&lt;Parâmetros!$E$19,$G1725-1,$G1725)</f>
        <v>46309</v>
      </c>
    </row>
    <row r="1726" spans="1:19" ht="15" customHeight="1" x14ac:dyDescent="0.25">
      <c r="A1726" s="128">
        <v>54049</v>
      </c>
      <c r="B1726" s="65" t="s">
        <v>29</v>
      </c>
      <c r="C1726" s="65" t="s">
        <v>74</v>
      </c>
      <c r="D1726" s="66">
        <v>46310</v>
      </c>
      <c r="E1726" s="67">
        <v>1.01</v>
      </c>
      <c r="F1726" s="65" t="s">
        <v>285</v>
      </c>
      <c r="G1726" s="66">
        <v>46310</v>
      </c>
      <c r="H1726" s="129">
        <v>40523177</v>
      </c>
      <c r="I1726" s="129">
        <v>10</v>
      </c>
      <c r="J1726" s="65" t="s">
        <v>2834</v>
      </c>
      <c r="K1726" s="65" t="s">
        <v>2835</v>
      </c>
      <c r="L1726" s="66">
        <v>46310</v>
      </c>
      <c r="M1726" s="65" t="s">
        <v>315</v>
      </c>
      <c r="N1726" s="129">
        <v>3004491</v>
      </c>
      <c r="O1726" s="65" t="s">
        <v>289</v>
      </c>
      <c r="P1726" s="66">
        <v>46310</v>
      </c>
      <c r="Q1726" s="31">
        <f t="shared" ref="Q1726:Q1789" si="54">IFERROR(VALUE(LEFT($J1726,2))*60+VALUE(MID($J1726,4,2)),9999)</f>
        <v>60</v>
      </c>
      <c r="R1726" s="31">
        <f t="shared" ref="R1726:R1789" si="55">IFERROR(VALUE(LEFT($K1726,2))*60+VALUE(MID($K1726,4,2)),"")</f>
        <v>120</v>
      </c>
      <c r="S1726" s="29">
        <f>IF($Q1726&lt;Parâmetros!$E$19,$G1726-1,$G1726)</f>
        <v>46309</v>
      </c>
    </row>
    <row r="1727" spans="1:19" ht="15" customHeight="1" x14ac:dyDescent="0.25">
      <c r="A1727" s="128">
        <v>54049</v>
      </c>
      <c r="B1727" s="65" t="s">
        <v>29</v>
      </c>
      <c r="C1727" s="65" t="s">
        <v>74</v>
      </c>
      <c r="D1727" s="66">
        <v>46310</v>
      </c>
      <c r="E1727" s="67">
        <v>1</v>
      </c>
      <c r="F1727" s="65" t="s">
        <v>285</v>
      </c>
      <c r="G1727" s="66">
        <v>46310</v>
      </c>
      <c r="H1727" s="129">
        <v>40523252</v>
      </c>
      <c r="I1727" s="129">
        <v>10</v>
      </c>
      <c r="J1727" s="65" t="s">
        <v>2836</v>
      </c>
      <c r="K1727" s="65" t="s">
        <v>2837</v>
      </c>
      <c r="L1727" s="66">
        <v>46310</v>
      </c>
      <c r="M1727" s="65" t="s">
        <v>315</v>
      </c>
      <c r="N1727" s="65" t="s">
        <v>793</v>
      </c>
      <c r="O1727" s="65" t="s">
        <v>289</v>
      </c>
      <c r="P1727" s="66">
        <v>46310</v>
      </c>
      <c r="Q1727" s="31">
        <f t="shared" si="54"/>
        <v>180</v>
      </c>
      <c r="R1727" s="31">
        <f t="shared" si="55"/>
        <v>240</v>
      </c>
      <c r="S1727" s="29">
        <f>IF($Q1727&lt;Parâmetros!$E$19,$G1727-1,$G1727)</f>
        <v>46309</v>
      </c>
    </row>
    <row r="1728" spans="1:19" ht="15" customHeight="1" x14ac:dyDescent="0.25">
      <c r="A1728" s="128">
        <v>54049</v>
      </c>
      <c r="B1728" s="65" t="s">
        <v>29</v>
      </c>
      <c r="C1728" s="65" t="s">
        <v>74</v>
      </c>
      <c r="D1728" s="66">
        <v>46310</v>
      </c>
      <c r="E1728" s="67">
        <v>0.99</v>
      </c>
      <c r="F1728" s="65" t="s">
        <v>285</v>
      </c>
      <c r="G1728" s="66">
        <v>46310</v>
      </c>
      <c r="H1728" s="129">
        <v>40523177</v>
      </c>
      <c r="I1728" s="129">
        <v>10</v>
      </c>
      <c r="J1728" s="65" t="s">
        <v>2838</v>
      </c>
      <c r="K1728" s="65" t="s">
        <v>2839</v>
      </c>
      <c r="L1728" s="66">
        <v>46310</v>
      </c>
      <c r="M1728" s="65" t="s">
        <v>315</v>
      </c>
      <c r="N1728" s="129">
        <v>3004491</v>
      </c>
      <c r="O1728" s="65" t="s">
        <v>289</v>
      </c>
      <c r="P1728" s="66">
        <v>46310</v>
      </c>
      <c r="Q1728" s="31">
        <f t="shared" si="54"/>
        <v>240</v>
      </c>
      <c r="R1728" s="31">
        <f t="shared" si="55"/>
        <v>300</v>
      </c>
      <c r="S1728" s="29">
        <f>IF($Q1728&lt;Parâmetros!$E$19,$G1728-1,$G1728)</f>
        <v>46309</v>
      </c>
    </row>
    <row r="1729" spans="1:19" ht="15" customHeight="1" x14ac:dyDescent="0.25">
      <c r="A1729" s="128">
        <v>54049</v>
      </c>
      <c r="B1729" s="65" t="s">
        <v>29</v>
      </c>
      <c r="C1729" s="65" t="s">
        <v>74</v>
      </c>
      <c r="D1729" s="66">
        <v>46310</v>
      </c>
      <c r="E1729" s="67">
        <v>0.49</v>
      </c>
      <c r="F1729" s="65" t="s">
        <v>285</v>
      </c>
      <c r="G1729" s="66">
        <v>46310</v>
      </c>
      <c r="H1729" s="129">
        <v>40523177</v>
      </c>
      <c r="I1729" s="129">
        <v>10</v>
      </c>
      <c r="J1729" s="65" t="s">
        <v>2840</v>
      </c>
      <c r="K1729" s="65" t="s">
        <v>2841</v>
      </c>
      <c r="L1729" s="66">
        <v>46310</v>
      </c>
      <c r="M1729" s="65" t="s">
        <v>315</v>
      </c>
      <c r="N1729" s="129">
        <v>3004491</v>
      </c>
      <c r="O1729" s="65" t="s">
        <v>289</v>
      </c>
      <c r="P1729" s="66">
        <v>46310</v>
      </c>
      <c r="Q1729" s="31">
        <f t="shared" si="54"/>
        <v>300</v>
      </c>
      <c r="R1729" s="31">
        <f t="shared" si="55"/>
        <v>330</v>
      </c>
      <c r="S1729" s="29">
        <f>IF($Q1729&lt;Parâmetros!$E$19,$G1729-1,$G1729)</f>
        <v>46309</v>
      </c>
    </row>
    <row r="1730" spans="1:19" ht="15" customHeight="1" x14ac:dyDescent="0.25">
      <c r="A1730" s="128">
        <v>54049</v>
      </c>
      <c r="B1730" s="65" t="s">
        <v>29</v>
      </c>
      <c r="C1730" s="65" t="s">
        <v>74</v>
      </c>
      <c r="D1730" s="66">
        <v>46310</v>
      </c>
      <c r="E1730" s="67">
        <v>1.4</v>
      </c>
      <c r="F1730" s="65" t="s">
        <v>285</v>
      </c>
      <c r="G1730" s="66">
        <v>46310</v>
      </c>
      <c r="H1730" s="129">
        <v>40523178</v>
      </c>
      <c r="I1730" s="129">
        <v>10</v>
      </c>
      <c r="J1730" s="65" t="s">
        <v>2842</v>
      </c>
      <c r="K1730" s="65" t="s">
        <v>2843</v>
      </c>
      <c r="L1730" s="66">
        <v>46310</v>
      </c>
      <c r="M1730" s="65" t="s">
        <v>315</v>
      </c>
      <c r="N1730" s="129">
        <v>3004491</v>
      </c>
      <c r="O1730" s="65" t="s">
        <v>289</v>
      </c>
      <c r="P1730" s="66">
        <v>46310</v>
      </c>
      <c r="Q1730" s="31">
        <f t="shared" si="54"/>
        <v>331</v>
      </c>
      <c r="R1730" s="31">
        <f t="shared" si="55"/>
        <v>415</v>
      </c>
      <c r="S1730" s="29">
        <f>IF($Q1730&lt;Parâmetros!$E$19,$G1730-1,$G1730)</f>
        <v>46309</v>
      </c>
    </row>
    <row r="1731" spans="1:19" ht="15" customHeight="1" x14ac:dyDescent="0.25">
      <c r="A1731" s="128">
        <v>54049</v>
      </c>
      <c r="B1731" s="65" t="s">
        <v>29</v>
      </c>
      <c r="C1731" s="65" t="s">
        <v>74</v>
      </c>
      <c r="D1731" s="66">
        <v>46314</v>
      </c>
      <c r="E1731" s="67">
        <v>1.01</v>
      </c>
      <c r="F1731" s="65" t="s">
        <v>285</v>
      </c>
      <c r="G1731" s="66">
        <v>46312</v>
      </c>
      <c r="H1731" s="129">
        <v>40523207</v>
      </c>
      <c r="I1731" s="129">
        <v>10</v>
      </c>
      <c r="J1731" s="65" t="s">
        <v>3712</v>
      </c>
      <c r="K1731" s="65" t="s">
        <v>3713</v>
      </c>
      <c r="L1731" s="66">
        <v>46312</v>
      </c>
      <c r="M1731" s="65" t="s">
        <v>315</v>
      </c>
      <c r="N1731" s="129">
        <v>3006427</v>
      </c>
      <c r="O1731" s="65" t="s">
        <v>289</v>
      </c>
      <c r="P1731" s="66">
        <v>46314</v>
      </c>
      <c r="Q1731" s="31">
        <f t="shared" si="54"/>
        <v>90</v>
      </c>
      <c r="R1731" s="31">
        <f t="shared" si="55"/>
        <v>150</v>
      </c>
      <c r="S1731" s="29">
        <f>IF($Q1731&lt;Parâmetros!$E$19,$G1731-1,$G1731)</f>
        <v>46311</v>
      </c>
    </row>
    <row r="1732" spans="1:19" ht="15" customHeight="1" x14ac:dyDescent="0.25">
      <c r="A1732" s="128">
        <v>54049</v>
      </c>
      <c r="B1732" s="65" t="s">
        <v>29</v>
      </c>
      <c r="C1732" s="65" t="s">
        <v>74</v>
      </c>
      <c r="D1732" s="66">
        <v>46314</v>
      </c>
      <c r="E1732" s="67">
        <v>0.49</v>
      </c>
      <c r="F1732" s="65" t="s">
        <v>285</v>
      </c>
      <c r="G1732" s="66">
        <v>46312</v>
      </c>
      <c r="H1732" s="129">
        <v>40523207</v>
      </c>
      <c r="I1732" s="129">
        <v>10</v>
      </c>
      <c r="J1732" s="65" t="s">
        <v>3714</v>
      </c>
      <c r="K1732" s="65" t="s">
        <v>3715</v>
      </c>
      <c r="L1732" s="66">
        <v>46312</v>
      </c>
      <c r="M1732" s="65" t="s">
        <v>315</v>
      </c>
      <c r="N1732" s="129">
        <v>3006427</v>
      </c>
      <c r="O1732" s="65" t="s">
        <v>289</v>
      </c>
      <c r="P1732" s="66">
        <v>46314</v>
      </c>
      <c r="Q1732" s="31">
        <f t="shared" si="54"/>
        <v>150</v>
      </c>
      <c r="R1732" s="31">
        <f t="shared" si="55"/>
        <v>180</v>
      </c>
      <c r="S1732" s="29">
        <f>IF($Q1732&lt;Parâmetros!$E$19,$G1732-1,$G1732)</f>
        <v>46311</v>
      </c>
    </row>
    <row r="1733" spans="1:19" ht="15" customHeight="1" x14ac:dyDescent="0.25">
      <c r="A1733" s="128">
        <v>54049</v>
      </c>
      <c r="B1733" s="65" t="s">
        <v>29</v>
      </c>
      <c r="C1733" s="65" t="s">
        <v>74</v>
      </c>
      <c r="D1733" s="66">
        <v>46314</v>
      </c>
      <c r="E1733" s="67">
        <v>0.99</v>
      </c>
      <c r="F1733" s="65" t="s">
        <v>285</v>
      </c>
      <c r="G1733" s="66">
        <v>46312</v>
      </c>
      <c r="H1733" s="129">
        <v>40523205</v>
      </c>
      <c r="I1733" s="129">
        <v>10</v>
      </c>
      <c r="J1733" s="65" t="s">
        <v>3716</v>
      </c>
      <c r="K1733" s="65" t="s">
        <v>3717</v>
      </c>
      <c r="L1733" s="66">
        <v>46312</v>
      </c>
      <c r="M1733" s="65" t="s">
        <v>315</v>
      </c>
      <c r="N1733" s="129">
        <v>3006716</v>
      </c>
      <c r="O1733" s="65" t="s">
        <v>289</v>
      </c>
      <c r="P1733" s="66">
        <v>46314</v>
      </c>
      <c r="Q1733" s="31">
        <f t="shared" si="54"/>
        <v>240</v>
      </c>
      <c r="R1733" s="31">
        <f t="shared" si="55"/>
        <v>300</v>
      </c>
      <c r="S1733" s="29">
        <f>IF($Q1733&lt;Parâmetros!$E$19,$G1733-1,$G1733)</f>
        <v>46311</v>
      </c>
    </row>
    <row r="1734" spans="1:19" ht="15" customHeight="1" x14ac:dyDescent="0.25">
      <c r="A1734" s="128">
        <v>54049</v>
      </c>
      <c r="B1734" s="65" t="s">
        <v>29</v>
      </c>
      <c r="C1734" s="65" t="s">
        <v>74</v>
      </c>
      <c r="D1734" s="66">
        <v>46314</v>
      </c>
      <c r="E1734" s="67">
        <v>1</v>
      </c>
      <c r="F1734" s="65" t="s">
        <v>285</v>
      </c>
      <c r="G1734" s="66">
        <v>46312</v>
      </c>
      <c r="H1734" s="129">
        <v>40523205</v>
      </c>
      <c r="I1734" s="129">
        <v>10</v>
      </c>
      <c r="J1734" s="65" t="s">
        <v>3718</v>
      </c>
      <c r="K1734" s="65" t="s">
        <v>3719</v>
      </c>
      <c r="L1734" s="66">
        <v>46312</v>
      </c>
      <c r="M1734" s="65" t="s">
        <v>315</v>
      </c>
      <c r="N1734" s="129">
        <v>3006716</v>
      </c>
      <c r="O1734" s="65" t="s">
        <v>289</v>
      </c>
      <c r="P1734" s="66">
        <v>46314</v>
      </c>
      <c r="Q1734" s="31">
        <f t="shared" si="54"/>
        <v>300</v>
      </c>
      <c r="R1734" s="31">
        <f t="shared" si="55"/>
        <v>360</v>
      </c>
      <c r="S1734" s="29">
        <f>IF($Q1734&lt;Parâmetros!$E$19,$G1734-1,$G1734)</f>
        <v>46311</v>
      </c>
    </row>
    <row r="1735" spans="1:19" ht="15" customHeight="1" x14ac:dyDescent="0.25">
      <c r="A1735" s="128">
        <v>54049</v>
      </c>
      <c r="B1735" s="65" t="s">
        <v>29</v>
      </c>
      <c r="C1735" s="65" t="s">
        <v>74</v>
      </c>
      <c r="D1735" s="66">
        <v>46314</v>
      </c>
      <c r="E1735" s="67">
        <v>0.97</v>
      </c>
      <c r="F1735" s="65" t="s">
        <v>285</v>
      </c>
      <c r="G1735" s="66">
        <v>46312</v>
      </c>
      <c r="H1735" s="129">
        <v>40523205</v>
      </c>
      <c r="I1735" s="129">
        <v>10</v>
      </c>
      <c r="J1735" s="65" t="s">
        <v>3720</v>
      </c>
      <c r="K1735" s="65" t="s">
        <v>3721</v>
      </c>
      <c r="L1735" s="66">
        <v>46312</v>
      </c>
      <c r="M1735" s="65" t="s">
        <v>315</v>
      </c>
      <c r="N1735" s="129">
        <v>3006716</v>
      </c>
      <c r="O1735" s="65" t="s">
        <v>289</v>
      </c>
      <c r="P1735" s="66">
        <v>46314</v>
      </c>
      <c r="Q1735" s="31">
        <f t="shared" si="54"/>
        <v>361</v>
      </c>
      <c r="R1735" s="31">
        <f t="shared" si="55"/>
        <v>420</v>
      </c>
      <c r="S1735" s="29">
        <f>IF($Q1735&lt;Parâmetros!$E$19,$G1735-1,$G1735)</f>
        <v>46311</v>
      </c>
    </row>
    <row r="1736" spans="1:19" ht="15" customHeight="1" x14ac:dyDescent="0.25">
      <c r="A1736" s="128">
        <v>54049</v>
      </c>
      <c r="B1736" s="65" t="s">
        <v>29</v>
      </c>
      <c r="C1736" s="65" t="s">
        <v>74</v>
      </c>
      <c r="D1736" s="66">
        <v>46314</v>
      </c>
      <c r="E1736" s="67">
        <v>0.99</v>
      </c>
      <c r="F1736" s="65" t="s">
        <v>285</v>
      </c>
      <c r="G1736" s="66">
        <v>46313</v>
      </c>
      <c r="H1736" s="129">
        <v>40523224</v>
      </c>
      <c r="I1736" s="129">
        <v>10</v>
      </c>
      <c r="J1736" s="65" t="s">
        <v>3722</v>
      </c>
      <c r="K1736" s="65" t="s">
        <v>3723</v>
      </c>
      <c r="L1736" s="66">
        <v>46314</v>
      </c>
      <c r="M1736" s="65" t="s">
        <v>315</v>
      </c>
      <c r="N1736" s="65" t="s">
        <v>793</v>
      </c>
      <c r="O1736" s="65" t="s">
        <v>289</v>
      </c>
      <c r="P1736" s="66">
        <v>46314</v>
      </c>
      <c r="Q1736" s="31">
        <f t="shared" si="54"/>
        <v>1411</v>
      </c>
      <c r="R1736" s="31">
        <f t="shared" si="55"/>
        <v>30</v>
      </c>
      <c r="S1736" s="29">
        <f>IF($Q1736&lt;Parâmetros!$E$19,$G1736-1,$G1736)</f>
        <v>46313</v>
      </c>
    </row>
    <row r="1737" spans="1:19" ht="15" customHeight="1" x14ac:dyDescent="0.25">
      <c r="A1737" s="128">
        <v>54049</v>
      </c>
      <c r="B1737" s="65" t="s">
        <v>29</v>
      </c>
      <c r="C1737" s="65" t="s">
        <v>74</v>
      </c>
      <c r="D1737" s="66">
        <v>46314</v>
      </c>
      <c r="E1737" s="67">
        <v>0.5</v>
      </c>
      <c r="F1737" s="65" t="s">
        <v>285</v>
      </c>
      <c r="G1737" s="66">
        <v>46314</v>
      </c>
      <c r="H1737" s="129">
        <v>40527413</v>
      </c>
      <c r="I1737" s="129">
        <v>10</v>
      </c>
      <c r="J1737" s="65" t="s">
        <v>3724</v>
      </c>
      <c r="K1737" s="65" t="s">
        <v>3725</v>
      </c>
      <c r="L1737" s="66">
        <v>46314</v>
      </c>
      <c r="M1737" s="65" t="s">
        <v>287</v>
      </c>
      <c r="N1737" s="65" t="s">
        <v>793</v>
      </c>
      <c r="O1737" s="65" t="s">
        <v>289</v>
      </c>
      <c r="P1737" s="66">
        <v>46314</v>
      </c>
      <c r="Q1737" s="31">
        <f t="shared" si="54"/>
        <v>30</v>
      </c>
      <c r="R1737" s="31">
        <f t="shared" si="55"/>
        <v>60</v>
      </c>
      <c r="S1737" s="29">
        <f>IF($Q1737&lt;Parâmetros!$E$19,$G1737-1,$G1737)</f>
        <v>46313</v>
      </c>
    </row>
    <row r="1738" spans="1:19" ht="15" customHeight="1" x14ac:dyDescent="0.25">
      <c r="A1738" s="128">
        <v>54049</v>
      </c>
      <c r="B1738" s="65" t="s">
        <v>29</v>
      </c>
      <c r="C1738" s="65" t="s">
        <v>74</v>
      </c>
      <c r="D1738" s="66">
        <v>46314</v>
      </c>
      <c r="E1738" s="67">
        <v>0.49</v>
      </c>
      <c r="F1738" s="65" t="s">
        <v>285</v>
      </c>
      <c r="G1738" s="66">
        <v>46314</v>
      </c>
      <c r="H1738" s="129">
        <v>40527410</v>
      </c>
      <c r="I1738" s="129">
        <v>20</v>
      </c>
      <c r="J1738" s="65" t="s">
        <v>3726</v>
      </c>
      <c r="K1738" s="65" t="s">
        <v>3727</v>
      </c>
      <c r="L1738" s="66">
        <v>46314</v>
      </c>
      <c r="M1738" s="65" t="s">
        <v>287</v>
      </c>
      <c r="N1738" s="65" t="s">
        <v>793</v>
      </c>
      <c r="O1738" s="65" t="s">
        <v>289</v>
      </c>
      <c r="P1738" s="66">
        <v>46314</v>
      </c>
      <c r="Q1738" s="31">
        <f t="shared" si="54"/>
        <v>60</v>
      </c>
      <c r="R1738" s="31">
        <f t="shared" si="55"/>
        <v>90</v>
      </c>
      <c r="S1738" s="29">
        <f>IF($Q1738&lt;Parâmetros!$E$19,$G1738-1,$G1738)</f>
        <v>46313</v>
      </c>
    </row>
    <row r="1739" spans="1:19" ht="15" customHeight="1" x14ac:dyDescent="0.25">
      <c r="A1739" s="128">
        <v>54049</v>
      </c>
      <c r="B1739" s="65" t="s">
        <v>29</v>
      </c>
      <c r="C1739" s="65" t="s">
        <v>74</v>
      </c>
      <c r="D1739" s="66">
        <v>46314</v>
      </c>
      <c r="E1739" s="67">
        <v>0.49</v>
      </c>
      <c r="F1739" s="65" t="s">
        <v>285</v>
      </c>
      <c r="G1739" s="66">
        <v>46314</v>
      </c>
      <c r="H1739" s="129">
        <v>40527659</v>
      </c>
      <c r="I1739" s="129">
        <v>10</v>
      </c>
      <c r="J1739" s="65" t="s">
        <v>3728</v>
      </c>
      <c r="K1739" s="65" t="s">
        <v>3729</v>
      </c>
      <c r="L1739" s="66">
        <v>46314</v>
      </c>
      <c r="M1739" s="65" t="s">
        <v>287</v>
      </c>
      <c r="N1739" s="65" t="s">
        <v>793</v>
      </c>
      <c r="O1739" s="65" t="s">
        <v>289</v>
      </c>
      <c r="P1739" s="66">
        <v>46314</v>
      </c>
      <c r="Q1739" s="31">
        <f t="shared" si="54"/>
        <v>90</v>
      </c>
      <c r="R1739" s="31">
        <f t="shared" si="55"/>
        <v>120</v>
      </c>
      <c r="S1739" s="29">
        <f>IF($Q1739&lt;Parâmetros!$E$19,$G1739-1,$G1739)</f>
        <v>46313</v>
      </c>
    </row>
    <row r="1740" spans="1:19" ht="15" customHeight="1" x14ac:dyDescent="0.25">
      <c r="A1740" s="128">
        <v>54049</v>
      </c>
      <c r="B1740" s="65" t="s">
        <v>29</v>
      </c>
      <c r="C1740" s="65" t="s">
        <v>74</v>
      </c>
      <c r="D1740" s="66">
        <v>46314</v>
      </c>
      <c r="E1740" s="67">
        <v>0.5</v>
      </c>
      <c r="F1740" s="65" t="s">
        <v>285</v>
      </c>
      <c r="G1740" s="66">
        <v>46314</v>
      </c>
      <c r="H1740" s="129">
        <v>40527660</v>
      </c>
      <c r="I1740" s="129">
        <v>10</v>
      </c>
      <c r="J1740" s="65" t="s">
        <v>3730</v>
      </c>
      <c r="K1740" s="65" t="s">
        <v>3731</v>
      </c>
      <c r="L1740" s="66">
        <v>46314</v>
      </c>
      <c r="M1740" s="65" t="s">
        <v>287</v>
      </c>
      <c r="N1740" s="65" t="s">
        <v>793</v>
      </c>
      <c r="O1740" s="65" t="s">
        <v>289</v>
      </c>
      <c r="P1740" s="66">
        <v>46314</v>
      </c>
      <c r="Q1740" s="31">
        <f t="shared" si="54"/>
        <v>180</v>
      </c>
      <c r="R1740" s="31">
        <f t="shared" si="55"/>
        <v>210</v>
      </c>
      <c r="S1740" s="29">
        <f>IF($Q1740&lt;Parâmetros!$E$19,$G1740-1,$G1740)</f>
        <v>46313</v>
      </c>
    </row>
    <row r="1741" spans="1:19" ht="15" customHeight="1" x14ac:dyDescent="0.25">
      <c r="A1741" s="128">
        <v>54049</v>
      </c>
      <c r="B1741" s="65" t="s">
        <v>29</v>
      </c>
      <c r="C1741" s="65" t="s">
        <v>74</v>
      </c>
      <c r="D1741" s="66">
        <v>46314</v>
      </c>
      <c r="E1741" s="67">
        <v>0.49</v>
      </c>
      <c r="F1741" s="65" t="s">
        <v>285</v>
      </c>
      <c r="G1741" s="66">
        <v>46314</v>
      </c>
      <c r="H1741" s="129">
        <v>40523264</v>
      </c>
      <c r="I1741" s="129">
        <v>10</v>
      </c>
      <c r="J1741" s="65" t="s">
        <v>3732</v>
      </c>
      <c r="K1741" s="65" t="s">
        <v>480</v>
      </c>
      <c r="L1741" s="66">
        <v>46314</v>
      </c>
      <c r="M1741" s="65" t="s">
        <v>315</v>
      </c>
      <c r="N1741" s="65" t="s">
        <v>793</v>
      </c>
      <c r="O1741" s="65" t="s">
        <v>289</v>
      </c>
      <c r="P1741" s="66">
        <v>46314</v>
      </c>
      <c r="Q1741" s="31">
        <f t="shared" si="54"/>
        <v>210</v>
      </c>
      <c r="R1741" s="31">
        <f t="shared" si="55"/>
        <v>240</v>
      </c>
      <c r="S1741" s="29">
        <f>IF($Q1741&lt;Parâmetros!$E$19,$G1741-1,$G1741)</f>
        <v>46313</v>
      </c>
    </row>
    <row r="1742" spans="1:19" ht="15" customHeight="1" x14ac:dyDescent="0.25">
      <c r="A1742" s="128">
        <v>54049</v>
      </c>
      <c r="B1742" s="65" t="s">
        <v>29</v>
      </c>
      <c r="C1742" s="65" t="s">
        <v>74</v>
      </c>
      <c r="D1742" s="66">
        <v>46314</v>
      </c>
      <c r="E1742" s="67">
        <v>2.5099999999999998</v>
      </c>
      <c r="F1742" s="65" t="s">
        <v>285</v>
      </c>
      <c r="G1742" s="66">
        <v>46314</v>
      </c>
      <c r="H1742" s="129">
        <v>40527661</v>
      </c>
      <c r="I1742" s="129">
        <v>10</v>
      </c>
      <c r="J1742" s="65" t="s">
        <v>3733</v>
      </c>
      <c r="K1742" s="65" t="s">
        <v>3734</v>
      </c>
      <c r="L1742" s="66">
        <v>46314</v>
      </c>
      <c r="M1742" s="65" t="s">
        <v>287</v>
      </c>
      <c r="N1742" s="65" t="s">
        <v>793</v>
      </c>
      <c r="O1742" s="65" t="s">
        <v>289</v>
      </c>
      <c r="P1742" s="66">
        <v>46314</v>
      </c>
      <c r="Q1742" s="31">
        <f t="shared" si="54"/>
        <v>270</v>
      </c>
      <c r="R1742" s="31">
        <f t="shared" si="55"/>
        <v>420</v>
      </c>
      <c r="S1742" s="29">
        <f>IF($Q1742&lt;Parâmetros!$E$19,$G1742-1,$G1742)</f>
        <v>46313</v>
      </c>
    </row>
    <row r="1743" spans="1:19" ht="15" customHeight="1" x14ac:dyDescent="0.25">
      <c r="A1743" s="128">
        <v>54049</v>
      </c>
      <c r="B1743" s="65" t="s">
        <v>29</v>
      </c>
      <c r="C1743" s="65" t="s">
        <v>74</v>
      </c>
      <c r="D1743" s="66">
        <v>46315</v>
      </c>
      <c r="E1743" s="67">
        <v>1</v>
      </c>
      <c r="F1743" s="65" t="s">
        <v>285</v>
      </c>
      <c r="G1743" s="66">
        <v>46314</v>
      </c>
      <c r="H1743" s="129">
        <v>40526078</v>
      </c>
      <c r="I1743" s="129">
        <v>10</v>
      </c>
      <c r="J1743" s="65" t="s">
        <v>4178</v>
      </c>
      <c r="K1743" s="65" t="s">
        <v>4179</v>
      </c>
      <c r="L1743" s="66">
        <v>46315</v>
      </c>
      <c r="M1743" s="65" t="s">
        <v>315</v>
      </c>
      <c r="N1743" s="65" t="s">
        <v>793</v>
      </c>
      <c r="O1743" s="65" t="s">
        <v>289</v>
      </c>
      <c r="P1743" s="66">
        <v>46315</v>
      </c>
      <c r="Q1743" s="31">
        <f t="shared" si="54"/>
        <v>1410</v>
      </c>
      <c r="R1743" s="31">
        <f t="shared" si="55"/>
        <v>30</v>
      </c>
      <c r="S1743" s="29">
        <f>IF($Q1743&lt;Parâmetros!$E$19,$G1743-1,$G1743)</f>
        <v>46314</v>
      </c>
    </row>
    <row r="1744" spans="1:19" ht="15" customHeight="1" x14ac:dyDescent="0.25">
      <c r="A1744" s="128">
        <v>54049</v>
      </c>
      <c r="B1744" s="65" t="s">
        <v>29</v>
      </c>
      <c r="C1744" s="65" t="s">
        <v>74</v>
      </c>
      <c r="D1744" s="66">
        <v>46315</v>
      </c>
      <c r="E1744" s="67">
        <v>0.81</v>
      </c>
      <c r="F1744" s="65" t="s">
        <v>285</v>
      </c>
      <c r="G1744" s="66">
        <v>46315</v>
      </c>
      <c r="H1744" s="129">
        <v>40526039</v>
      </c>
      <c r="I1744" s="129">
        <v>10</v>
      </c>
      <c r="J1744" s="65" t="s">
        <v>4180</v>
      </c>
      <c r="K1744" s="65" t="s">
        <v>4181</v>
      </c>
      <c r="L1744" s="66">
        <v>46315</v>
      </c>
      <c r="M1744" s="65" t="s">
        <v>315</v>
      </c>
      <c r="N1744" s="129">
        <v>3004491</v>
      </c>
      <c r="O1744" s="65" t="s">
        <v>289</v>
      </c>
      <c r="P1744" s="66">
        <v>46315</v>
      </c>
      <c r="Q1744" s="31">
        <f t="shared" si="54"/>
        <v>45</v>
      </c>
      <c r="R1744" s="31">
        <f t="shared" si="55"/>
        <v>93</v>
      </c>
      <c r="S1744" s="29">
        <f>IF($Q1744&lt;Parâmetros!$E$19,$G1744-1,$G1744)</f>
        <v>46314</v>
      </c>
    </row>
    <row r="1745" spans="1:19" ht="15" customHeight="1" x14ac:dyDescent="0.25">
      <c r="A1745" s="128">
        <v>54049</v>
      </c>
      <c r="B1745" s="65" t="s">
        <v>29</v>
      </c>
      <c r="C1745" s="65" t="s">
        <v>74</v>
      </c>
      <c r="D1745" s="66">
        <v>46315</v>
      </c>
      <c r="E1745" s="67">
        <v>0.41</v>
      </c>
      <c r="F1745" s="65" t="s">
        <v>285</v>
      </c>
      <c r="G1745" s="66">
        <v>46315</v>
      </c>
      <c r="H1745" s="129">
        <v>40527689</v>
      </c>
      <c r="I1745" s="129">
        <v>10</v>
      </c>
      <c r="J1745" s="65" t="s">
        <v>4182</v>
      </c>
      <c r="K1745" s="65" t="s">
        <v>4183</v>
      </c>
      <c r="L1745" s="66">
        <v>46315</v>
      </c>
      <c r="M1745" s="65" t="s">
        <v>287</v>
      </c>
      <c r="N1745" s="65" t="s">
        <v>793</v>
      </c>
      <c r="O1745" s="65" t="s">
        <v>289</v>
      </c>
      <c r="P1745" s="66">
        <v>46315</v>
      </c>
      <c r="Q1745" s="31">
        <f t="shared" si="54"/>
        <v>95</v>
      </c>
      <c r="R1745" s="31">
        <f t="shared" si="55"/>
        <v>120</v>
      </c>
      <c r="S1745" s="29">
        <f>IF($Q1745&lt;Parâmetros!$E$19,$G1745-1,$G1745)</f>
        <v>46314</v>
      </c>
    </row>
    <row r="1746" spans="1:19" ht="15" customHeight="1" x14ac:dyDescent="0.25">
      <c r="A1746" s="128">
        <v>54049</v>
      </c>
      <c r="B1746" s="65" t="s">
        <v>29</v>
      </c>
      <c r="C1746" s="65" t="s">
        <v>74</v>
      </c>
      <c r="D1746" s="66">
        <v>46315</v>
      </c>
      <c r="E1746" s="67">
        <v>0.49</v>
      </c>
      <c r="F1746" s="65" t="s">
        <v>285</v>
      </c>
      <c r="G1746" s="66">
        <v>46315</v>
      </c>
      <c r="H1746" s="129">
        <v>40527690</v>
      </c>
      <c r="I1746" s="129">
        <v>10</v>
      </c>
      <c r="J1746" s="65" t="s">
        <v>4184</v>
      </c>
      <c r="K1746" s="65" t="s">
        <v>4185</v>
      </c>
      <c r="L1746" s="66">
        <v>46315</v>
      </c>
      <c r="M1746" s="65" t="s">
        <v>287</v>
      </c>
      <c r="N1746" s="65" t="s">
        <v>793</v>
      </c>
      <c r="O1746" s="65" t="s">
        <v>289</v>
      </c>
      <c r="P1746" s="66">
        <v>46315</v>
      </c>
      <c r="Q1746" s="31">
        <f t="shared" si="54"/>
        <v>120</v>
      </c>
      <c r="R1746" s="31">
        <f t="shared" si="55"/>
        <v>150</v>
      </c>
      <c r="S1746" s="29">
        <f>IF($Q1746&lt;Parâmetros!$E$19,$G1746-1,$G1746)</f>
        <v>46314</v>
      </c>
    </row>
    <row r="1747" spans="1:19" ht="15" customHeight="1" x14ac:dyDescent="0.25">
      <c r="A1747" s="128">
        <v>54049</v>
      </c>
      <c r="B1747" s="65" t="s">
        <v>29</v>
      </c>
      <c r="C1747" s="65" t="s">
        <v>74</v>
      </c>
      <c r="D1747" s="66">
        <v>46315</v>
      </c>
      <c r="E1747" s="67">
        <v>1.5</v>
      </c>
      <c r="F1747" s="65" t="s">
        <v>285</v>
      </c>
      <c r="G1747" s="66">
        <v>46315</v>
      </c>
      <c r="H1747" s="129">
        <v>40527693</v>
      </c>
      <c r="I1747" s="129">
        <v>10</v>
      </c>
      <c r="J1747" s="65" t="s">
        <v>4186</v>
      </c>
      <c r="K1747" s="65" t="s">
        <v>4187</v>
      </c>
      <c r="L1747" s="66">
        <v>46315</v>
      </c>
      <c r="M1747" s="65" t="s">
        <v>287</v>
      </c>
      <c r="N1747" s="65" t="s">
        <v>793</v>
      </c>
      <c r="O1747" s="65" t="s">
        <v>289</v>
      </c>
      <c r="P1747" s="66">
        <v>46315</v>
      </c>
      <c r="Q1747" s="31">
        <f t="shared" si="54"/>
        <v>150</v>
      </c>
      <c r="R1747" s="31">
        <f t="shared" si="55"/>
        <v>240</v>
      </c>
      <c r="S1747" s="29">
        <f>IF($Q1747&lt;Parâmetros!$E$19,$G1747-1,$G1747)</f>
        <v>46314</v>
      </c>
    </row>
    <row r="1748" spans="1:19" ht="15" customHeight="1" x14ac:dyDescent="0.25">
      <c r="A1748" s="128">
        <v>54049</v>
      </c>
      <c r="B1748" s="65" t="s">
        <v>29</v>
      </c>
      <c r="C1748" s="65" t="s">
        <v>74</v>
      </c>
      <c r="D1748" s="66">
        <v>46315</v>
      </c>
      <c r="E1748" s="67">
        <v>0.98</v>
      </c>
      <c r="F1748" s="65" t="s">
        <v>285</v>
      </c>
      <c r="G1748" s="66">
        <v>46315</v>
      </c>
      <c r="H1748" s="129">
        <v>40526103</v>
      </c>
      <c r="I1748" s="129">
        <v>10</v>
      </c>
      <c r="J1748" s="65" t="s">
        <v>4188</v>
      </c>
      <c r="K1748" s="65" t="s">
        <v>2272</v>
      </c>
      <c r="L1748" s="66">
        <v>46315</v>
      </c>
      <c r="M1748" s="65" t="s">
        <v>315</v>
      </c>
      <c r="N1748" s="65" t="s">
        <v>793</v>
      </c>
      <c r="O1748" s="65" t="s">
        <v>289</v>
      </c>
      <c r="P1748" s="66">
        <v>46315</v>
      </c>
      <c r="Q1748" s="31">
        <f t="shared" si="54"/>
        <v>240</v>
      </c>
      <c r="R1748" s="31">
        <f t="shared" si="55"/>
        <v>300</v>
      </c>
      <c r="S1748" s="29">
        <f>IF($Q1748&lt;Parâmetros!$E$19,$G1748-1,$G1748)</f>
        <v>46314</v>
      </c>
    </row>
    <row r="1749" spans="1:19" ht="15" customHeight="1" x14ac:dyDescent="0.25">
      <c r="A1749" s="128">
        <v>54049</v>
      </c>
      <c r="B1749" s="65" t="s">
        <v>29</v>
      </c>
      <c r="C1749" s="65" t="s">
        <v>74</v>
      </c>
      <c r="D1749" s="66">
        <v>46315</v>
      </c>
      <c r="E1749" s="67">
        <v>0.5</v>
      </c>
      <c r="F1749" s="65" t="s">
        <v>285</v>
      </c>
      <c r="G1749" s="66">
        <v>46315</v>
      </c>
      <c r="H1749" s="129">
        <v>40527915</v>
      </c>
      <c r="I1749" s="129">
        <v>10</v>
      </c>
      <c r="J1749" s="65" t="s">
        <v>4189</v>
      </c>
      <c r="K1749" s="65" t="s">
        <v>4190</v>
      </c>
      <c r="L1749" s="66">
        <v>46315</v>
      </c>
      <c r="M1749" s="65" t="s">
        <v>287</v>
      </c>
      <c r="N1749" s="129">
        <v>3004255</v>
      </c>
      <c r="O1749" s="65" t="s">
        <v>289</v>
      </c>
      <c r="P1749" s="66">
        <v>46315</v>
      </c>
      <c r="Q1749" s="31">
        <f t="shared" si="54"/>
        <v>300</v>
      </c>
      <c r="R1749" s="31">
        <f t="shared" si="55"/>
        <v>330</v>
      </c>
      <c r="S1749" s="29">
        <f>IF($Q1749&lt;Parâmetros!$E$19,$G1749-1,$G1749)</f>
        <v>46314</v>
      </c>
    </row>
    <row r="1750" spans="1:19" ht="15" customHeight="1" x14ac:dyDescent="0.25">
      <c r="A1750" s="128">
        <v>54049</v>
      </c>
      <c r="B1750" s="65" t="s">
        <v>29</v>
      </c>
      <c r="C1750" s="65" t="s">
        <v>74</v>
      </c>
      <c r="D1750" s="66">
        <v>46315</v>
      </c>
      <c r="E1750" s="67">
        <v>0.33</v>
      </c>
      <c r="F1750" s="65" t="s">
        <v>285</v>
      </c>
      <c r="G1750" s="66">
        <v>46315</v>
      </c>
      <c r="H1750" s="129">
        <v>40526039</v>
      </c>
      <c r="I1750" s="129">
        <v>10</v>
      </c>
      <c r="J1750" s="65" t="s">
        <v>4191</v>
      </c>
      <c r="K1750" s="65" t="s">
        <v>4192</v>
      </c>
      <c r="L1750" s="66">
        <v>46315</v>
      </c>
      <c r="M1750" s="65" t="s">
        <v>315</v>
      </c>
      <c r="N1750" s="129">
        <v>3004491</v>
      </c>
      <c r="O1750" s="65" t="s">
        <v>289</v>
      </c>
      <c r="P1750" s="66">
        <v>46315</v>
      </c>
      <c r="Q1750" s="31">
        <f t="shared" si="54"/>
        <v>330</v>
      </c>
      <c r="R1750" s="31">
        <f t="shared" si="55"/>
        <v>350</v>
      </c>
      <c r="S1750" s="29">
        <f>IF($Q1750&lt;Parâmetros!$E$19,$G1750-1,$G1750)</f>
        <v>46314</v>
      </c>
    </row>
    <row r="1751" spans="1:19" ht="15" customHeight="1" x14ac:dyDescent="0.25">
      <c r="A1751" s="128">
        <v>54049</v>
      </c>
      <c r="B1751" s="65" t="s">
        <v>29</v>
      </c>
      <c r="C1751" s="65" t="s">
        <v>74</v>
      </c>
      <c r="D1751" s="66">
        <v>46315</v>
      </c>
      <c r="E1751" s="67">
        <v>0.49</v>
      </c>
      <c r="F1751" s="65" t="s">
        <v>285</v>
      </c>
      <c r="G1751" s="66">
        <v>46315</v>
      </c>
      <c r="H1751" s="129">
        <v>40526039</v>
      </c>
      <c r="I1751" s="129">
        <v>10</v>
      </c>
      <c r="J1751" s="65" t="s">
        <v>4193</v>
      </c>
      <c r="K1751" s="65" t="s">
        <v>4194</v>
      </c>
      <c r="L1751" s="66">
        <v>46315</v>
      </c>
      <c r="M1751" s="65" t="s">
        <v>315</v>
      </c>
      <c r="N1751" s="129">
        <v>3004491</v>
      </c>
      <c r="O1751" s="65" t="s">
        <v>289</v>
      </c>
      <c r="P1751" s="66">
        <v>46315</v>
      </c>
      <c r="Q1751" s="31">
        <f t="shared" si="54"/>
        <v>351</v>
      </c>
      <c r="R1751" s="31">
        <f t="shared" si="55"/>
        <v>380</v>
      </c>
      <c r="S1751" s="29">
        <f>IF($Q1751&lt;Parâmetros!$E$19,$G1751-1,$G1751)</f>
        <v>46314</v>
      </c>
    </row>
    <row r="1752" spans="1:19" ht="15" customHeight="1" x14ac:dyDescent="0.25">
      <c r="A1752" s="128">
        <v>54049</v>
      </c>
      <c r="B1752" s="65" t="s">
        <v>29</v>
      </c>
      <c r="C1752" s="65" t="s">
        <v>74</v>
      </c>
      <c r="D1752" s="66">
        <v>46315</v>
      </c>
      <c r="E1752" s="67">
        <v>0.4</v>
      </c>
      <c r="F1752" s="65" t="s">
        <v>285</v>
      </c>
      <c r="G1752" s="66">
        <v>46315</v>
      </c>
      <c r="H1752" s="129">
        <v>40527914</v>
      </c>
      <c r="I1752" s="129">
        <v>20</v>
      </c>
      <c r="J1752" s="65" t="s">
        <v>4195</v>
      </c>
      <c r="K1752" s="65" t="s">
        <v>4196</v>
      </c>
      <c r="L1752" s="66">
        <v>46315</v>
      </c>
      <c r="M1752" s="65" t="s">
        <v>287</v>
      </c>
      <c r="N1752" s="65" t="s">
        <v>793</v>
      </c>
      <c r="O1752" s="65" t="s">
        <v>289</v>
      </c>
      <c r="P1752" s="66">
        <v>46315</v>
      </c>
      <c r="Q1752" s="31">
        <f t="shared" si="54"/>
        <v>383</v>
      </c>
      <c r="R1752" s="31">
        <f t="shared" si="55"/>
        <v>408</v>
      </c>
      <c r="S1752" s="29">
        <f>IF($Q1752&lt;Parâmetros!$E$19,$G1752-1,$G1752)</f>
        <v>46314</v>
      </c>
    </row>
    <row r="1753" spans="1:19" ht="15" customHeight="1" x14ac:dyDescent="0.25">
      <c r="A1753" s="128">
        <v>54049</v>
      </c>
      <c r="B1753" s="65" t="s">
        <v>29</v>
      </c>
      <c r="C1753" s="65" t="s">
        <v>74</v>
      </c>
      <c r="D1753" s="66">
        <v>46316</v>
      </c>
      <c r="E1753" s="67">
        <v>1.01</v>
      </c>
      <c r="F1753" s="65" t="s">
        <v>285</v>
      </c>
      <c r="G1753" s="66">
        <v>46315</v>
      </c>
      <c r="H1753" s="129">
        <v>40526081</v>
      </c>
      <c r="I1753" s="129">
        <v>10</v>
      </c>
      <c r="J1753" s="65" t="s">
        <v>653</v>
      </c>
      <c r="K1753" s="65" t="s">
        <v>4197</v>
      </c>
      <c r="L1753" s="66">
        <v>46316</v>
      </c>
      <c r="M1753" s="65" t="s">
        <v>315</v>
      </c>
      <c r="N1753" s="65" t="s">
        <v>793</v>
      </c>
      <c r="O1753" s="65" t="s">
        <v>289</v>
      </c>
      <c r="P1753" s="66">
        <v>46316</v>
      </c>
      <c r="Q1753" s="31">
        <f t="shared" si="54"/>
        <v>1410</v>
      </c>
      <c r="R1753" s="31">
        <f t="shared" si="55"/>
        <v>30</v>
      </c>
      <c r="S1753" s="29">
        <f>IF($Q1753&lt;Parâmetros!$E$19,$G1753-1,$G1753)</f>
        <v>46315</v>
      </c>
    </row>
    <row r="1754" spans="1:19" ht="15" customHeight="1" x14ac:dyDescent="0.25">
      <c r="A1754" s="128">
        <v>54049</v>
      </c>
      <c r="B1754" s="65" t="s">
        <v>29</v>
      </c>
      <c r="C1754" s="65" t="s">
        <v>74</v>
      </c>
      <c r="D1754" s="66">
        <v>46316</v>
      </c>
      <c r="E1754" s="67">
        <v>0.5</v>
      </c>
      <c r="F1754" s="65" t="s">
        <v>285</v>
      </c>
      <c r="G1754" s="66">
        <v>46316</v>
      </c>
      <c r="H1754" s="129">
        <v>40527944</v>
      </c>
      <c r="I1754" s="129">
        <v>20</v>
      </c>
      <c r="J1754" s="65" t="s">
        <v>4198</v>
      </c>
      <c r="K1754" s="65" t="s">
        <v>4199</v>
      </c>
      <c r="L1754" s="66">
        <v>46316</v>
      </c>
      <c r="M1754" s="65" t="s">
        <v>287</v>
      </c>
      <c r="N1754" s="65" t="s">
        <v>793</v>
      </c>
      <c r="O1754" s="65" t="s">
        <v>289</v>
      </c>
      <c r="P1754" s="66">
        <v>46316</v>
      </c>
      <c r="Q1754" s="31">
        <f t="shared" si="54"/>
        <v>30</v>
      </c>
      <c r="R1754" s="31">
        <f t="shared" si="55"/>
        <v>60</v>
      </c>
      <c r="S1754" s="29">
        <f>IF($Q1754&lt;Parâmetros!$E$19,$G1754-1,$G1754)</f>
        <v>46315</v>
      </c>
    </row>
    <row r="1755" spans="1:19" ht="15" customHeight="1" x14ac:dyDescent="0.25">
      <c r="A1755" s="128">
        <v>54049</v>
      </c>
      <c r="B1755" s="65" t="s">
        <v>29</v>
      </c>
      <c r="C1755" s="65" t="s">
        <v>74</v>
      </c>
      <c r="D1755" s="66">
        <v>46316</v>
      </c>
      <c r="E1755" s="67">
        <v>0.49</v>
      </c>
      <c r="F1755" s="65" t="s">
        <v>285</v>
      </c>
      <c r="G1755" s="66">
        <v>46316</v>
      </c>
      <c r="H1755" s="129">
        <v>40527948</v>
      </c>
      <c r="I1755" s="129">
        <v>20</v>
      </c>
      <c r="J1755" s="65" t="s">
        <v>4200</v>
      </c>
      <c r="K1755" s="65" t="s">
        <v>4201</v>
      </c>
      <c r="L1755" s="66">
        <v>46316</v>
      </c>
      <c r="M1755" s="65" t="s">
        <v>287</v>
      </c>
      <c r="N1755" s="65" t="s">
        <v>793</v>
      </c>
      <c r="O1755" s="65" t="s">
        <v>289</v>
      </c>
      <c r="P1755" s="66">
        <v>46316</v>
      </c>
      <c r="Q1755" s="31">
        <f t="shared" si="54"/>
        <v>60</v>
      </c>
      <c r="R1755" s="31">
        <f t="shared" si="55"/>
        <v>90</v>
      </c>
      <c r="S1755" s="29">
        <f>IF($Q1755&lt;Parâmetros!$E$19,$G1755-1,$G1755)</f>
        <v>46315</v>
      </c>
    </row>
    <row r="1756" spans="1:19" ht="15" customHeight="1" x14ac:dyDescent="0.25">
      <c r="A1756" s="128">
        <v>54049</v>
      </c>
      <c r="B1756" s="65" t="s">
        <v>29</v>
      </c>
      <c r="C1756" s="65" t="s">
        <v>74</v>
      </c>
      <c r="D1756" s="66">
        <v>46316</v>
      </c>
      <c r="E1756" s="67">
        <v>0.99</v>
      </c>
      <c r="F1756" s="65" t="s">
        <v>285</v>
      </c>
      <c r="G1756" s="66">
        <v>46316</v>
      </c>
      <c r="H1756" s="129">
        <v>40526041</v>
      </c>
      <c r="I1756" s="129">
        <v>10</v>
      </c>
      <c r="J1756" s="65" t="s">
        <v>4202</v>
      </c>
      <c r="K1756" s="65" t="s">
        <v>4203</v>
      </c>
      <c r="L1756" s="66">
        <v>46316</v>
      </c>
      <c r="M1756" s="65" t="s">
        <v>315</v>
      </c>
      <c r="N1756" s="129">
        <v>3002622</v>
      </c>
      <c r="O1756" s="65" t="s">
        <v>289</v>
      </c>
      <c r="P1756" s="66">
        <v>46316</v>
      </c>
      <c r="Q1756" s="31">
        <f t="shared" si="54"/>
        <v>90</v>
      </c>
      <c r="R1756" s="31">
        <f t="shared" si="55"/>
        <v>150</v>
      </c>
      <c r="S1756" s="29">
        <f>IF($Q1756&lt;Parâmetros!$E$19,$G1756-1,$G1756)</f>
        <v>46315</v>
      </c>
    </row>
    <row r="1757" spans="1:19" ht="15" customHeight="1" x14ac:dyDescent="0.25">
      <c r="A1757" s="128">
        <v>54049</v>
      </c>
      <c r="B1757" s="65" t="s">
        <v>29</v>
      </c>
      <c r="C1757" s="65" t="s">
        <v>74</v>
      </c>
      <c r="D1757" s="66">
        <v>46316</v>
      </c>
      <c r="E1757" s="67">
        <v>0.52</v>
      </c>
      <c r="F1757" s="65" t="s">
        <v>285</v>
      </c>
      <c r="G1757" s="66">
        <v>46316</v>
      </c>
      <c r="H1757" s="129">
        <v>40527944</v>
      </c>
      <c r="I1757" s="129">
        <v>20</v>
      </c>
      <c r="J1757" s="65" t="s">
        <v>3055</v>
      </c>
      <c r="K1757" s="65" t="s">
        <v>4204</v>
      </c>
      <c r="L1757" s="66">
        <v>46316</v>
      </c>
      <c r="M1757" s="65" t="s">
        <v>287</v>
      </c>
      <c r="N1757" s="65" t="s">
        <v>793</v>
      </c>
      <c r="O1757" s="65" t="s">
        <v>289</v>
      </c>
      <c r="P1757" s="66">
        <v>46316</v>
      </c>
      <c r="Q1757" s="31">
        <f t="shared" si="54"/>
        <v>210</v>
      </c>
      <c r="R1757" s="31">
        <f t="shared" si="55"/>
        <v>240</v>
      </c>
      <c r="S1757" s="29">
        <f>IF($Q1757&lt;Parâmetros!$E$19,$G1757-1,$G1757)</f>
        <v>46315</v>
      </c>
    </row>
    <row r="1758" spans="1:19" ht="15" customHeight="1" x14ac:dyDescent="0.25">
      <c r="A1758" s="128">
        <v>54049</v>
      </c>
      <c r="B1758" s="65" t="s">
        <v>29</v>
      </c>
      <c r="C1758" s="65" t="s">
        <v>74</v>
      </c>
      <c r="D1758" s="66">
        <v>46316</v>
      </c>
      <c r="E1758" s="67">
        <v>0.99</v>
      </c>
      <c r="F1758" s="65" t="s">
        <v>285</v>
      </c>
      <c r="G1758" s="66">
        <v>46316</v>
      </c>
      <c r="H1758" s="129">
        <v>40526106</v>
      </c>
      <c r="I1758" s="129">
        <v>10</v>
      </c>
      <c r="J1758" s="65" t="s">
        <v>4205</v>
      </c>
      <c r="K1758" s="65" t="s">
        <v>4206</v>
      </c>
      <c r="L1758" s="66">
        <v>46316</v>
      </c>
      <c r="M1758" s="65" t="s">
        <v>315</v>
      </c>
      <c r="N1758" s="65" t="s">
        <v>793</v>
      </c>
      <c r="O1758" s="65" t="s">
        <v>289</v>
      </c>
      <c r="P1758" s="66">
        <v>46316</v>
      </c>
      <c r="Q1758" s="31">
        <f t="shared" si="54"/>
        <v>240</v>
      </c>
      <c r="R1758" s="31">
        <f t="shared" si="55"/>
        <v>300</v>
      </c>
      <c r="S1758" s="29">
        <f>IF($Q1758&lt;Parâmetros!$E$19,$G1758-1,$G1758)</f>
        <v>46315</v>
      </c>
    </row>
    <row r="1759" spans="1:19" ht="15" customHeight="1" x14ac:dyDescent="0.25">
      <c r="A1759" s="128">
        <v>54049</v>
      </c>
      <c r="B1759" s="65" t="s">
        <v>29</v>
      </c>
      <c r="C1759" s="65" t="s">
        <v>74</v>
      </c>
      <c r="D1759" s="66">
        <v>46316</v>
      </c>
      <c r="E1759" s="67">
        <v>1.43</v>
      </c>
      <c r="F1759" s="65" t="s">
        <v>285</v>
      </c>
      <c r="G1759" s="66">
        <v>46316</v>
      </c>
      <c r="H1759" s="129">
        <v>40524610</v>
      </c>
      <c r="I1759" s="129">
        <v>20</v>
      </c>
      <c r="J1759" s="65" t="s">
        <v>4207</v>
      </c>
      <c r="K1759" s="65" t="s">
        <v>4208</v>
      </c>
      <c r="L1759" s="66">
        <v>46316</v>
      </c>
      <c r="M1759" s="65" t="s">
        <v>287</v>
      </c>
      <c r="N1759" s="129">
        <v>4000241</v>
      </c>
      <c r="O1759" s="65" t="s">
        <v>289</v>
      </c>
      <c r="P1759" s="66">
        <v>46316</v>
      </c>
      <c r="Q1759" s="31">
        <f t="shared" si="54"/>
        <v>300</v>
      </c>
      <c r="R1759" s="31">
        <f t="shared" si="55"/>
        <v>386</v>
      </c>
      <c r="S1759" s="29">
        <f>IF($Q1759&lt;Parâmetros!$E$19,$G1759-1,$G1759)</f>
        <v>46315</v>
      </c>
    </row>
    <row r="1760" spans="1:19" ht="15" customHeight="1" x14ac:dyDescent="0.25">
      <c r="A1760" s="128">
        <v>54049</v>
      </c>
      <c r="B1760" s="65" t="s">
        <v>29</v>
      </c>
      <c r="C1760" s="65" t="s">
        <v>74</v>
      </c>
      <c r="D1760" s="66">
        <v>46316</v>
      </c>
      <c r="E1760" s="67">
        <v>0.57999999999999996</v>
      </c>
      <c r="F1760" s="65" t="s">
        <v>285</v>
      </c>
      <c r="G1760" s="66">
        <v>46316</v>
      </c>
      <c r="H1760" s="129">
        <v>40524610</v>
      </c>
      <c r="I1760" s="129">
        <v>20</v>
      </c>
      <c r="J1760" s="65" t="s">
        <v>4209</v>
      </c>
      <c r="K1760" s="65" t="s">
        <v>4210</v>
      </c>
      <c r="L1760" s="66">
        <v>46316</v>
      </c>
      <c r="M1760" s="65" t="s">
        <v>287</v>
      </c>
      <c r="N1760" s="129">
        <v>4000241</v>
      </c>
      <c r="O1760" s="65" t="s">
        <v>289</v>
      </c>
      <c r="P1760" s="66">
        <v>46316</v>
      </c>
      <c r="Q1760" s="31">
        <f t="shared" si="54"/>
        <v>387</v>
      </c>
      <c r="R1760" s="31">
        <f t="shared" si="55"/>
        <v>422</v>
      </c>
      <c r="S1760" s="29">
        <f>IF($Q1760&lt;Parâmetros!$E$19,$G1760-1,$G1760)</f>
        <v>46315</v>
      </c>
    </row>
    <row r="1761" spans="1:19" ht="15" customHeight="1" x14ac:dyDescent="0.25">
      <c r="A1761" s="128">
        <v>54049</v>
      </c>
      <c r="B1761" s="65" t="s">
        <v>29</v>
      </c>
      <c r="C1761" s="65" t="s">
        <v>74</v>
      </c>
      <c r="D1761" s="66">
        <v>46317</v>
      </c>
      <c r="E1761" s="67">
        <v>1</v>
      </c>
      <c r="F1761" s="65" t="s">
        <v>285</v>
      </c>
      <c r="G1761" s="66">
        <v>46316</v>
      </c>
      <c r="H1761" s="129">
        <v>40526084</v>
      </c>
      <c r="I1761" s="129">
        <v>10</v>
      </c>
      <c r="J1761" s="65" t="s">
        <v>4538</v>
      </c>
      <c r="K1761" s="65" t="s">
        <v>4539</v>
      </c>
      <c r="L1761" s="66">
        <v>46317</v>
      </c>
      <c r="M1761" s="65" t="s">
        <v>315</v>
      </c>
      <c r="N1761" s="65" t="s">
        <v>793</v>
      </c>
      <c r="O1761" s="65" t="s">
        <v>289</v>
      </c>
      <c r="P1761" s="66">
        <v>46317</v>
      </c>
      <c r="Q1761" s="31">
        <f t="shared" si="54"/>
        <v>1420</v>
      </c>
      <c r="R1761" s="31">
        <f t="shared" si="55"/>
        <v>40</v>
      </c>
      <c r="S1761" s="29">
        <f>IF($Q1761&lt;Parâmetros!$E$19,$G1761-1,$G1761)</f>
        <v>46316</v>
      </c>
    </row>
    <row r="1762" spans="1:19" ht="15" customHeight="1" x14ac:dyDescent="0.25">
      <c r="A1762" s="128">
        <v>54049</v>
      </c>
      <c r="B1762" s="65" t="s">
        <v>29</v>
      </c>
      <c r="C1762" s="65" t="s">
        <v>74</v>
      </c>
      <c r="D1762" s="66">
        <v>46317</v>
      </c>
      <c r="E1762" s="67">
        <v>1.07</v>
      </c>
      <c r="F1762" s="65" t="s">
        <v>285</v>
      </c>
      <c r="G1762" s="66">
        <v>46317</v>
      </c>
      <c r="H1762" s="129">
        <v>40526040</v>
      </c>
      <c r="I1762" s="129">
        <v>10</v>
      </c>
      <c r="J1762" s="65" t="s">
        <v>4540</v>
      </c>
      <c r="K1762" s="65" t="s">
        <v>4541</v>
      </c>
      <c r="L1762" s="66">
        <v>46317</v>
      </c>
      <c r="M1762" s="65" t="s">
        <v>315</v>
      </c>
      <c r="N1762" s="129">
        <v>3004491</v>
      </c>
      <c r="O1762" s="65" t="s">
        <v>289</v>
      </c>
      <c r="P1762" s="66">
        <v>46317</v>
      </c>
      <c r="Q1762" s="31">
        <f t="shared" si="54"/>
        <v>42</v>
      </c>
      <c r="R1762" s="31">
        <f t="shared" si="55"/>
        <v>107</v>
      </c>
      <c r="S1762" s="29">
        <f>IF($Q1762&lt;Parâmetros!$E$19,$G1762-1,$G1762)</f>
        <v>46316</v>
      </c>
    </row>
    <row r="1763" spans="1:19" ht="15" customHeight="1" x14ac:dyDescent="0.25">
      <c r="A1763" s="128">
        <v>54049</v>
      </c>
      <c r="B1763" s="65" t="s">
        <v>29</v>
      </c>
      <c r="C1763" s="65" t="s">
        <v>74</v>
      </c>
      <c r="D1763" s="66">
        <v>46317</v>
      </c>
      <c r="E1763" s="67">
        <v>0.22</v>
      </c>
      <c r="F1763" s="65" t="s">
        <v>285</v>
      </c>
      <c r="G1763" s="66">
        <v>46317</v>
      </c>
      <c r="H1763" s="129">
        <v>40526040</v>
      </c>
      <c r="I1763" s="129">
        <v>10</v>
      </c>
      <c r="J1763" s="65" t="s">
        <v>4542</v>
      </c>
      <c r="K1763" s="65" t="s">
        <v>4543</v>
      </c>
      <c r="L1763" s="66">
        <v>46317</v>
      </c>
      <c r="M1763" s="65" t="s">
        <v>315</v>
      </c>
      <c r="N1763" s="129">
        <v>3004491</v>
      </c>
      <c r="O1763" s="65" t="s">
        <v>289</v>
      </c>
      <c r="P1763" s="66">
        <v>46317</v>
      </c>
      <c r="Q1763" s="31">
        <f t="shared" si="54"/>
        <v>107</v>
      </c>
      <c r="R1763" s="31">
        <f t="shared" si="55"/>
        <v>120</v>
      </c>
      <c r="S1763" s="29">
        <f>IF($Q1763&lt;Parâmetros!$E$19,$G1763-1,$G1763)</f>
        <v>46316</v>
      </c>
    </row>
    <row r="1764" spans="1:19" ht="15" customHeight="1" x14ac:dyDescent="0.25">
      <c r="A1764" s="128">
        <v>54049</v>
      </c>
      <c r="B1764" s="65" t="s">
        <v>29</v>
      </c>
      <c r="C1764" s="65" t="s">
        <v>74</v>
      </c>
      <c r="D1764" s="66">
        <v>46317</v>
      </c>
      <c r="E1764" s="67">
        <v>0.32</v>
      </c>
      <c r="F1764" s="65" t="s">
        <v>285</v>
      </c>
      <c r="G1764" s="66">
        <v>46317</v>
      </c>
      <c r="H1764" s="129">
        <v>40528203</v>
      </c>
      <c r="I1764" s="129">
        <v>10</v>
      </c>
      <c r="J1764" s="65" t="s">
        <v>4544</v>
      </c>
      <c r="K1764" s="65" t="s">
        <v>4545</v>
      </c>
      <c r="L1764" s="66">
        <v>46317</v>
      </c>
      <c r="M1764" s="65" t="s">
        <v>287</v>
      </c>
      <c r="N1764" s="65" t="s">
        <v>793</v>
      </c>
      <c r="O1764" s="65" t="s">
        <v>289</v>
      </c>
      <c r="P1764" s="66">
        <v>46317</v>
      </c>
      <c r="Q1764" s="31">
        <f t="shared" si="54"/>
        <v>170</v>
      </c>
      <c r="R1764" s="31">
        <f t="shared" si="55"/>
        <v>190</v>
      </c>
      <c r="S1764" s="29">
        <f>IF($Q1764&lt;Parâmetros!$E$19,$G1764-1,$G1764)</f>
        <v>46316</v>
      </c>
    </row>
    <row r="1765" spans="1:19" ht="15" customHeight="1" x14ac:dyDescent="0.25">
      <c r="A1765" s="128">
        <v>54049</v>
      </c>
      <c r="B1765" s="65" t="s">
        <v>29</v>
      </c>
      <c r="C1765" s="65" t="s">
        <v>74</v>
      </c>
      <c r="D1765" s="66">
        <v>46317</v>
      </c>
      <c r="E1765" s="67">
        <v>1.01</v>
      </c>
      <c r="F1765" s="65" t="s">
        <v>285</v>
      </c>
      <c r="G1765" s="66">
        <v>46317</v>
      </c>
      <c r="H1765" s="129">
        <v>40526109</v>
      </c>
      <c r="I1765" s="129">
        <v>10</v>
      </c>
      <c r="J1765" s="65" t="s">
        <v>4546</v>
      </c>
      <c r="K1765" s="65" t="s">
        <v>4547</v>
      </c>
      <c r="L1765" s="66">
        <v>46317</v>
      </c>
      <c r="M1765" s="65" t="s">
        <v>315</v>
      </c>
      <c r="N1765" s="65" t="s">
        <v>793</v>
      </c>
      <c r="O1765" s="65" t="s">
        <v>289</v>
      </c>
      <c r="P1765" s="66">
        <v>46317</v>
      </c>
      <c r="Q1765" s="31">
        <f t="shared" si="54"/>
        <v>191</v>
      </c>
      <c r="R1765" s="31">
        <f t="shared" si="55"/>
        <v>251</v>
      </c>
      <c r="S1765" s="29">
        <f>IF($Q1765&lt;Parâmetros!$E$19,$G1765-1,$G1765)</f>
        <v>46316</v>
      </c>
    </row>
    <row r="1766" spans="1:19" ht="15" customHeight="1" x14ac:dyDescent="0.25">
      <c r="A1766" s="128">
        <v>54049</v>
      </c>
      <c r="B1766" s="65" t="s">
        <v>29</v>
      </c>
      <c r="C1766" s="65" t="s">
        <v>74</v>
      </c>
      <c r="D1766" s="66">
        <v>46317</v>
      </c>
      <c r="E1766" s="67">
        <v>0.47</v>
      </c>
      <c r="F1766" s="65" t="s">
        <v>285</v>
      </c>
      <c r="G1766" s="66">
        <v>46317</v>
      </c>
      <c r="H1766" s="129">
        <v>40528449</v>
      </c>
      <c r="I1766" s="129">
        <v>20</v>
      </c>
      <c r="J1766" s="65" t="s">
        <v>4548</v>
      </c>
      <c r="K1766" s="65" t="s">
        <v>4549</v>
      </c>
      <c r="L1766" s="66">
        <v>46317</v>
      </c>
      <c r="M1766" s="65" t="s">
        <v>287</v>
      </c>
      <c r="N1766" s="65" t="s">
        <v>793</v>
      </c>
      <c r="O1766" s="65" t="s">
        <v>289</v>
      </c>
      <c r="P1766" s="66">
        <v>46317</v>
      </c>
      <c r="Q1766" s="31">
        <f t="shared" si="54"/>
        <v>310</v>
      </c>
      <c r="R1766" s="31">
        <f t="shared" si="55"/>
        <v>338</v>
      </c>
      <c r="S1766" s="29">
        <f>IF($Q1766&lt;Parâmetros!$E$19,$G1766-1,$G1766)</f>
        <v>46316</v>
      </c>
    </row>
    <row r="1767" spans="1:19" ht="15" customHeight="1" x14ac:dyDescent="0.25">
      <c r="A1767" s="128">
        <v>54049</v>
      </c>
      <c r="B1767" s="65" t="s">
        <v>29</v>
      </c>
      <c r="C1767" s="65" t="s">
        <v>74</v>
      </c>
      <c r="D1767" s="66">
        <v>46317</v>
      </c>
      <c r="E1767" s="67">
        <v>0.35</v>
      </c>
      <c r="F1767" s="65" t="s">
        <v>285</v>
      </c>
      <c r="G1767" s="66">
        <v>46317</v>
      </c>
      <c r="H1767" s="129">
        <v>40524610</v>
      </c>
      <c r="I1767" s="129">
        <v>10</v>
      </c>
      <c r="J1767" s="65" t="s">
        <v>4550</v>
      </c>
      <c r="K1767" s="65" t="s">
        <v>4551</v>
      </c>
      <c r="L1767" s="66">
        <v>46317</v>
      </c>
      <c r="M1767" s="65" t="s">
        <v>287</v>
      </c>
      <c r="N1767" s="129">
        <v>4000241</v>
      </c>
      <c r="O1767" s="65" t="s">
        <v>289</v>
      </c>
      <c r="P1767" s="66">
        <v>46317</v>
      </c>
      <c r="Q1767" s="31">
        <f t="shared" si="54"/>
        <v>339</v>
      </c>
      <c r="R1767" s="31">
        <f t="shared" si="55"/>
        <v>360</v>
      </c>
      <c r="S1767" s="29">
        <f>IF($Q1767&lt;Parâmetros!$E$19,$G1767-1,$G1767)</f>
        <v>46316</v>
      </c>
    </row>
    <row r="1768" spans="1:19" ht="15" customHeight="1" x14ac:dyDescent="0.25">
      <c r="A1768" s="128">
        <v>54049</v>
      </c>
      <c r="B1768" s="65" t="s">
        <v>29</v>
      </c>
      <c r="C1768" s="65" t="s">
        <v>74</v>
      </c>
      <c r="D1768" s="66">
        <v>46317</v>
      </c>
      <c r="E1768" s="67">
        <v>0.93</v>
      </c>
      <c r="F1768" s="65" t="s">
        <v>285</v>
      </c>
      <c r="G1768" s="66">
        <v>46317</v>
      </c>
      <c r="H1768" s="129">
        <v>40526068</v>
      </c>
      <c r="I1768" s="129">
        <v>10</v>
      </c>
      <c r="J1768" s="65" t="s">
        <v>4552</v>
      </c>
      <c r="K1768" s="65" t="s">
        <v>4553</v>
      </c>
      <c r="L1768" s="66">
        <v>46317</v>
      </c>
      <c r="M1768" s="65" t="s">
        <v>315</v>
      </c>
      <c r="N1768" s="129">
        <v>3006453</v>
      </c>
      <c r="O1768" s="65" t="s">
        <v>289</v>
      </c>
      <c r="P1768" s="66">
        <v>46317</v>
      </c>
      <c r="Q1768" s="31">
        <f t="shared" si="54"/>
        <v>360</v>
      </c>
      <c r="R1768" s="31">
        <f t="shared" si="55"/>
        <v>415</v>
      </c>
      <c r="S1768" s="29">
        <f>IF($Q1768&lt;Parâmetros!$E$19,$G1768-1,$G1768)</f>
        <v>46316</v>
      </c>
    </row>
    <row r="1769" spans="1:19" ht="15" customHeight="1" x14ac:dyDescent="0.25">
      <c r="A1769" s="128">
        <v>54049</v>
      </c>
      <c r="B1769" s="65" t="s">
        <v>29</v>
      </c>
      <c r="C1769" s="65" t="s">
        <v>74</v>
      </c>
      <c r="D1769" s="66">
        <v>46318</v>
      </c>
      <c r="E1769" s="67">
        <v>1</v>
      </c>
      <c r="F1769" s="65" t="s">
        <v>285</v>
      </c>
      <c r="G1769" s="66">
        <v>46317</v>
      </c>
      <c r="H1769" s="129">
        <v>40526087</v>
      </c>
      <c r="I1769" s="129">
        <v>10</v>
      </c>
      <c r="J1769" s="65" t="s">
        <v>3758</v>
      </c>
      <c r="K1769" s="65" t="s">
        <v>1281</v>
      </c>
      <c r="L1769" s="66">
        <v>46318</v>
      </c>
      <c r="M1769" s="65" t="s">
        <v>315</v>
      </c>
      <c r="N1769" s="65" t="s">
        <v>793</v>
      </c>
      <c r="O1769" s="65" t="s">
        <v>289</v>
      </c>
      <c r="P1769" s="66">
        <v>46318</v>
      </c>
      <c r="Q1769" s="31">
        <f t="shared" si="54"/>
        <v>1410</v>
      </c>
      <c r="R1769" s="31">
        <f t="shared" si="55"/>
        <v>30</v>
      </c>
      <c r="S1769" s="29">
        <f>IF($Q1769&lt;Parâmetros!$E$19,$G1769-1,$G1769)</f>
        <v>46317</v>
      </c>
    </row>
    <row r="1770" spans="1:19" ht="15" customHeight="1" x14ac:dyDescent="0.25">
      <c r="A1770" s="128">
        <v>54049</v>
      </c>
      <c r="B1770" s="65" t="s">
        <v>29</v>
      </c>
      <c r="C1770" s="65" t="s">
        <v>74</v>
      </c>
      <c r="D1770" s="66">
        <v>46318</v>
      </c>
      <c r="E1770" s="67">
        <v>0.5</v>
      </c>
      <c r="F1770" s="65" t="s">
        <v>285</v>
      </c>
      <c r="G1770" s="66">
        <v>46318</v>
      </c>
      <c r="H1770" s="129">
        <v>40529047</v>
      </c>
      <c r="I1770" s="129">
        <v>10</v>
      </c>
      <c r="J1770" s="65" t="s">
        <v>567</v>
      </c>
      <c r="K1770" s="65" t="s">
        <v>4739</v>
      </c>
      <c r="L1770" s="66">
        <v>46318</v>
      </c>
      <c r="M1770" s="65" t="s">
        <v>287</v>
      </c>
      <c r="N1770" s="65" t="s">
        <v>793</v>
      </c>
      <c r="O1770" s="65" t="s">
        <v>289</v>
      </c>
      <c r="P1770" s="66">
        <v>46318</v>
      </c>
      <c r="Q1770" s="31">
        <f t="shared" si="54"/>
        <v>30</v>
      </c>
      <c r="R1770" s="31">
        <f t="shared" si="55"/>
        <v>60</v>
      </c>
      <c r="S1770" s="29">
        <f>IF($Q1770&lt;Parâmetros!$E$19,$G1770-1,$G1770)</f>
        <v>46317</v>
      </c>
    </row>
    <row r="1771" spans="1:19" ht="15" customHeight="1" x14ac:dyDescent="0.25">
      <c r="A1771" s="128">
        <v>54049</v>
      </c>
      <c r="B1771" s="65" t="s">
        <v>29</v>
      </c>
      <c r="C1771" s="65" t="s">
        <v>74</v>
      </c>
      <c r="D1771" s="66">
        <v>46318</v>
      </c>
      <c r="E1771" s="67">
        <v>0.5</v>
      </c>
      <c r="F1771" s="65" t="s">
        <v>285</v>
      </c>
      <c r="G1771" s="66">
        <v>46318</v>
      </c>
      <c r="H1771" s="129">
        <v>40529048</v>
      </c>
      <c r="I1771" s="129">
        <v>10</v>
      </c>
      <c r="J1771" s="65" t="s">
        <v>4740</v>
      </c>
      <c r="K1771" s="65" t="s">
        <v>4741</v>
      </c>
      <c r="L1771" s="66">
        <v>46318</v>
      </c>
      <c r="M1771" s="65" t="s">
        <v>287</v>
      </c>
      <c r="N1771" s="65" t="s">
        <v>793</v>
      </c>
      <c r="O1771" s="65" t="s">
        <v>289</v>
      </c>
      <c r="P1771" s="66">
        <v>46318</v>
      </c>
      <c r="Q1771" s="31">
        <f t="shared" si="54"/>
        <v>60</v>
      </c>
      <c r="R1771" s="31">
        <f t="shared" si="55"/>
        <v>90</v>
      </c>
      <c r="S1771" s="29">
        <f>IF($Q1771&lt;Parâmetros!$E$19,$G1771-1,$G1771)</f>
        <v>46317</v>
      </c>
    </row>
    <row r="1772" spans="1:19" ht="15" customHeight="1" x14ac:dyDescent="0.25">
      <c r="A1772" s="128">
        <v>54049</v>
      </c>
      <c r="B1772" s="65" t="s">
        <v>29</v>
      </c>
      <c r="C1772" s="65" t="s">
        <v>74</v>
      </c>
      <c r="D1772" s="66">
        <v>46318</v>
      </c>
      <c r="E1772" s="67">
        <v>0.5</v>
      </c>
      <c r="F1772" s="65" t="s">
        <v>285</v>
      </c>
      <c r="G1772" s="66">
        <v>46318</v>
      </c>
      <c r="H1772" s="129">
        <v>40529052</v>
      </c>
      <c r="I1772" s="129">
        <v>10</v>
      </c>
      <c r="J1772" s="65" t="s">
        <v>4475</v>
      </c>
      <c r="K1772" s="65" t="s">
        <v>1518</v>
      </c>
      <c r="L1772" s="66">
        <v>46318</v>
      </c>
      <c r="M1772" s="65" t="s">
        <v>287</v>
      </c>
      <c r="N1772" s="65" t="s">
        <v>793</v>
      </c>
      <c r="O1772" s="65" t="s">
        <v>289</v>
      </c>
      <c r="P1772" s="66">
        <v>46318</v>
      </c>
      <c r="Q1772" s="31">
        <f t="shared" si="54"/>
        <v>90</v>
      </c>
      <c r="R1772" s="31">
        <f t="shared" si="55"/>
        <v>120</v>
      </c>
      <c r="S1772" s="29">
        <f>IF($Q1772&lt;Parâmetros!$E$19,$G1772-1,$G1772)</f>
        <v>46317</v>
      </c>
    </row>
    <row r="1773" spans="1:19" ht="15" customHeight="1" x14ac:dyDescent="0.25">
      <c r="A1773" s="128">
        <v>54049</v>
      </c>
      <c r="B1773" s="65" t="s">
        <v>29</v>
      </c>
      <c r="C1773" s="65" t="s">
        <v>74</v>
      </c>
      <c r="D1773" s="66">
        <v>46318</v>
      </c>
      <c r="E1773" s="67">
        <v>1</v>
      </c>
      <c r="F1773" s="65" t="s">
        <v>285</v>
      </c>
      <c r="G1773" s="66">
        <v>46318</v>
      </c>
      <c r="H1773" s="129">
        <v>40526112</v>
      </c>
      <c r="I1773" s="129">
        <v>10</v>
      </c>
      <c r="J1773" s="65" t="s">
        <v>868</v>
      </c>
      <c r="K1773" s="65" t="s">
        <v>1040</v>
      </c>
      <c r="L1773" s="66">
        <v>46318</v>
      </c>
      <c r="M1773" s="65" t="s">
        <v>315</v>
      </c>
      <c r="N1773" s="65" t="s">
        <v>793</v>
      </c>
      <c r="O1773" s="65" t="s">
        <v>289</v>
      </c>
      <c r="P1773" s="66">
        <v>46318</v>
      </c>
      <c r="Q1773" s="31">
        <f t="shared" si="54"/>
        <v>180</v>
      </c>
      <c r="R1773" s="31">
        <f t="shared" si="55"/>
        <v>240</v>
      </c>
      <c r="S1773" s="29">
        <f>IF($Q1773&lt;Parâmetros!$E$19,$G1773-1,$G1773)</f>
        <v>46317</v>
      </c>
    </row>
    <row r="1774" spans="1:19" ht="15" customHeight="1" x14ac:dyDescent="0.25">
      <c r="A1774" s="128">
        <v>54049</v>
      </c>
      <c r="B1774" s="65" t="s">
        <v>29</v>
      </c>
      <c r="C1774" s="65" t="s">
        <v>74</v>
      </c>
      <c r="D1774" s="66">
        <v>46318</v>
      </c>
      <c r="E1774" s="67">
        <v>1.49</v>
      </c>
      <c r="F1774" s="65" t="s">
        <v>285</v>
      </c>
      <c r="G1774" s="66">
        <v>46318</v>
      </c>
      <c r="H1774" s="129">
        <v>40529053</v>
      </c>
      <c r="I1774" s="129">
        <v>10</v>
      </c>
      <c r="J1774" s="65" t="s">
        <v>4742</v>
      </c>
      <c r="K1774" s="65" t="s">
        <v>1867</v>
      </c>
      <c r="L1774" s="66">
        <v>46318</v>
      </c>
      <c r="M1774" s="65" t="s">
        <v>287</v>
      </c>
      <c r="N1774" s="65" t="s">
        <v>793</v>
      </c>
      <c r="O1774" s="65" t="s">
        <v>289</v>
      </c>
      <c r="P1774" s="66">
        <v>46318</v>
      </c>
      <c r="Q1774" s="31">
        <f t="shared" si="54"/>
        <v>240</v>
      </c>
      <c r="R1774" s="31">
        <f t="shared" si="55"/>
        <v>330</v>
      </c>
      <c r="S1774" s="29">
        <f>IF($Q1774&lt;Parâmetros!$E$19,$G1774-1,$G1774)</f>
        <v>46317</v>
      </c>
    </row>
    <row r="1775" spans="1:19" ht="15" customHeight="1" x14ac:dyDescent="0.25">
      <c r="A1775" s="128">
        <v>54049</v>
      </c>
      <c r="B1775" s="65" t="s">
        <v>29</v>
      </c>
      <c r="C1775" s="65" t="s">
        <v>74</v>
      </c>
      <c r="D1775" s="66">
        <v>46318</v>
      </c>
      <c r="E1775" s="67">
        <v>0.5</v>
      </c>
      <c r="F1775" s="65" t="s">
        <v>285</v>
      </c>
      <c r="G1775" s="66">
        <v>46318</v>
      </c>
      <c r="H1775" s="129">
        <v>40529051</v>
      </c>
      <c r="I1775" s="129">
        <v>10</v>
      </c>
      <c r="J1775" s="65" t="s">
        <v>4743</v>
      </c>
      <c r="K1775" s="65" t="s">
        <v>4744</v>
      </c>
      <c r="L1775" s="66">
        <v>46318</v>
      </c>
      <c r="M1775" s="65" t="s">
        <v>287</v>
      </c>
      <c r="N1775" s="65" t="s">
        <v>793</v>
      </c>
      <c r="O1775" s="65" t="s">
        <v>289</v>
      </c>
      <c r="P1775" s="66">
        <v>46318</v>
      </c>
      <c r="Q1775" s="31">
        <f t="shared" si="54"/>
        <v>330</v>
      </c>
      <c r="R1775" s="31">
        <f t="shared" si="55"/>
        <v>360</v>
      </c>
      <c r="S1775" s="29">
        <f>IF($Q1775&lt;Parâmetros!$E$19,$G1775-1,$G1775)</f>
        <v>46317</v>
      </c>
    </row>
    <row r="1776" spans="1:19" ht="15" customHeight="1" x14ac:dyDescent="0.25">
      <c r="A1776" s="128">
        <v>54049</v>
      </c>
      <c r="B1776" s="65" t="s">
        <v>29</v>
      </c>
      <c r="C1776" s="65" t="s">
        <v>74</v>
      </c>
      <c r="D1776" s="66">
        <v>46318</v>
      </c>
      <c r="E1776" s="67">
        <v>0.49</v>
      </c>
      <c r="F1776" s="65" t="s">
        <v>285</v>
      </c>
      <c r="G1776" s="66">
        <v>46318</v>
      </c>
      <c r="H1776" s="129">
        <v>40529054</v>
      </c>
      <c r="I1776" s="129">
        <v>10</v>
      </c>
      <c r="J1776" s="65" t="s">
        <v>4745</v>
      </c>
      <c r="K1776" s="65" t="s">
        <v>4746</v>
      </c>
      <c r="L1776" s="66">
        <v>46318</v>
      </c>
      <c r="M1776" s="65" t="s">
        <v>287</v>
      </c>
      <c r="N1776" s="65" t="s">
        <v>793</v>
      </c>
      <c r="O1776" s="65" t="s">
        <v>289</v>
      </c>
      <c r="P1776" s="66">
        <v>46318</v>
      </c>
      <c r="Q1776" s="31">
        <f t="shared" si="54"/>
        <v>360</v>
      </c>
      <c r="R1776" s="31">
        <f t="shared" si="55"/>
        <v>390</v>
      </c>
      <c r="S1776" s="29">
        <f>IF($Q1776&lt;Parâmetros!$E$19,$G1776-1,$G1776)</f>
        <v>46317</v>
      </c>
    </row>
    <row r="1777" spans="1:19" ht="15" customHeight="1" x14ac:dyDescent="0.25">
      <c r="A1777" s="128">
        <v>54161</v>
      </c>
      <c r="B1777" s="65" t="s">
        <v>26</v>
      </c>
      <c r="C1777" s="65" t="s">
        <v>74</v>
      </c>
      <c r="D1777" s="66">
        <v>46300</v>
      </c>
      <c r="E1777" s="67">
        <v>1.1299999999999999</v>
      </c>
      <c r="F1777" s="65" t="s">
        <v>285</v>
      </c>
      <c r="G1777" s="66">
        <v>46299</v>
      </c>
      <c r="H1777" s="129">
        <v>40521105</v>
      </c>
      <c r="I1777" s="129">
        <v>10</v>
      </c>
      <c r="J1777" s="65" t="s">
        <v>331</v>
      </c>
      <c r="K1777" s="65" t="s">
        <v>372</v>
      </c>
      <c r="L1777" s="66">
        <v>46299</v>
      </c>
      <c r="M1777" s="65" t="s">
        <v>315</v>
      </c>
      <c r="N1777" s="65" t="s">
        <v>793</v>
      </c>
      <c r="O1777" s="65" t="s">
        <v>289</v>
      </c>
      <c r="P1777" s="66">
        <v>46300</v>
      </c>
      <c r="Q1777" s="31">
        <f t="shared" si="54"/>
        <v>870</v>
      </c>
      <c r="R1777" s="31">
        <f t="shared" si="55"/>
        <v>938</v>
      </c>
      <c r="S1777" s="29">
        <f>IF($Q1777&lt;Parâmetros!$E$19,$G1777-1,$G1777)</f>
        <v>46299</v>
      </c>
    </row>
    <row r="1778" spans="1:19" ht="15" customHeight="1" x14ac:dyDescent="0.25">
      <c r="A1778" s="128">
        <v>54161</v>
      </c>
      <c r="B1778" s="65" t="s">
        <v>26</v>
      </c>
      <c r="C1778" s="65" t="s">
        <v>74</v>
      </c>
      <c r="D1778" s="66">
        <v>46300</v>
      </c>
      <c r="E1778" s="67">
        <v>1</v>
      </c>
      <c r="F1778" s="65" t="s">
        <v>285</v>
      </c>
      <c r="G1778" s="66">
        <v>46300</v>
      </c>
      <c r="H1778" s="129">
        <v>40521105</v>
      </c>
      <c r="I1778" s="129">
        <v>10</v>
      </c>
      <c r="J1778" s="65" t="s">
        <v>373</v>
      </c>
      <c r="K1778" s="65" t="s">
        <v>552</v>
      </c>
      <c r="L1778" s="66">
        <v>46300</v>
      </c>
      <c r="M1778" s="65" t="s">
        <v>315</v>
      </c>
      <c r="N1778" s="65" t="s">
        <v>793</v>
      </c>
      <c r="O1778" s="65" t="s">
        <v>289</v>
      </c>
      <c r="P1778" s="66">
        <v>46300</v>
      </c>
      <c r="Q1778" s="31">
        <f t="shared" si="54"/>
        <v>935</v>
      </c>
      <c r="R1778" s="31">
        <f t="shared" si="55"/>
        <v>995</v>
      </c>
      <c r="S1778" s="29">
        <f>IF($Q1778&lt;Parâmetros!$E$19,$G1778-1,$G1778)</f>
        <v>46300</v>
      </c>
    </row>
    <row r="1779" spans="1:19" ht="15" customHeight="1" x14ac:dyDescent="0.25">
      <c r="A1779" s="128">
        <v>54161</v>
      </c>
      <c r="B1779" s="65" t="s">
        <v>26</v>
      </c>
      <c r="C1779" s="65" t="s">
        <v>74</v>
      </c>
      <c r="D1779" s="66">
        <v>46300</v>
      </c>
      <c r="E1779" s="67">
        <v>0.56999999999999995</v>
      </c>
      <c r="F1779" s="65" t="s">
        <v>285</v>
      </c>
      <c r="G1779" s="66">
        <v>46300</v>
      </c>
      <c r="H1779" s="129">
        <v>40522647</v>
      </c>
      <c r="I1779" s="129">
        <v>10</v>
      </c>
      <c r="J1779" s="65" t="s">
        <v>344</v>
      </c>
      <c r="K1779" s="65" t="s">
        <v>602</v>
      </c>
      <c r="L1779" s="66">
        <v>46300</v>
      </c>
      <c r="M1779" s="65" t="s">
        <v>287</v>
      </c>
      <c r="N1779" s="65" t="s">
        <v>793</v>
      </c>
      <c r="O1779" s="65" t="s">
        <v>289</v>
      </c>
      <c r="P1779" s="66">
        <v>46300</v>
      </c>
      <c r="Q1779" s="31">
        <f t="shared" si="54"/>
        <v>996</v>
      </c>
      <c r="R1779" s="31">
        <f t="shared" si="55"/>
        <v>1030</v>
      </c>
      <c r="S1779" s="29">
        <f>IF($Q1779&lt;Parâmetros!$E$19,$G1779-1,$G1779)</f>
        <v>46300</v>
      </c>
    </row>
    <row r="1780" spans="1:19" ht="15" customHeight="1" x14ac:dyDescent="0.25">
      <c r="A1780" s="128">
        <v>54161</v>
      </c>
      <c r="B1780" s="65" t="s">
        <v>26</v>
      </c>
      <c r="C1780" s="65" t="s">
        <v>74</v>
      </c>
      <c r="D1780" s="66">
        <v>46300</v>
      </c>
      <c r="E1780" s="67">
        <v>0.56999999999999995</v>
      </c>
      <c r="F1780" s="65" t="s">
        <v>285</v>
      </c>
      <c r="G1780" s="66">
        <v>46300</v>
      </c>
      <c r="H1780" s="129">
        <v>40522649</v>
      </c>
      <c r="I1780" s="129">
        <v>10</v>
      </c>
      <c r="J1780" s="65" t="s">
        <v>460</v>
      </c>
      <c r="K1780" s="65" t="s">
        <v>600</v>
      </c>
      <c r="L1780" s="66">
        <v>46300</v>
      </c>
      <c r="M1780" s="65" t="s">
        <v>287</v>
      </c>
      <c r="N1780" s="65" t="s">
        <v>793</v>
      </c>
      <c r="O1780" s="65" t="s">
        <v>289</v>
      </c>
      <c r="P1780" s="66">
        <v>46300</v>
      </c>
      <c r="Q1780" s="31">
        <f t="shared" si="54"/>
        <v>1031</v>
      </c>
      <c r="R1780" s="31">
        <f t="shared" si="55"/>
        <v>1065</v>
      </c>
      <c r="S1780" s="29">
        <f>IF($Q1780&lt;Parâmetros!$E$19,$G1780-1,$G1780)</f>
        <v>46300</v>
      </c>
    </row>
    <row r="1781" spans="1:19" ht="15" customHeight="1" x14ac:dyDescent="0.25">
      <c r="A1781" s="128">
        <v>54161</v>
      </c>
      <c r="B1781" s="65" t="s">
        <v>26</v>
      </c>
      <c r="C1781" s="65" t="s">
        <v>74</v>
      </c>
      <c r="D1781" s="66">
        <v>46300</v>
      </c>
      <c r="E1781" s="67">
        <v>0.73</v>
      </c>
      <c r="F1781" s="65" t="s">
        <v>285</v>
      </c>
      <c r="G1781" s="66">
        <v>46300</v>
      </c>
      <c r="H1781" s="129">
        <v>40522650</v>
      </c>
      <c r="I1781" s="129">
        <v>10</v>
      </c>
      <c r="J1781" s="65" t="s">
        <v>601</v>
      </c>
      <c r="K1781" s="65" t="s">
        <v>589</v>
      </c>
      <c r="L1781" s="66">
        <v>46300</v>
      </c>
      <c r="M1781" s="65" t="s">
        <v>287</v>
      </c>
      <c r="N1781" s="65" t="s">
        <v>793</v>
      </c>
      <c r="O1781" s="65" t="s">
        <v>289</v>
      </c>
      <c r="P1781" s="66">
        <v>46300</v>
      </c>
      <c r="Q1781" s="31">
        <f t="shared" si="54"/>
        <v>1066</v>
      </c>
      <c r="R1781" s="31">
        <f t="shared" si="55"/>
        <v>1110</v>
      </c>
      <c r="S1781" s="29">
        <f>IF($Q1781&lt;Parâmetros!$E$19,$G1781-1,$G1781)</f>
        <v>46300</v>
      </c>
    </row>
    <row r="1782" spans="1:19" ht="15" customHeight="1" x14ac:dyDescent="0.25">
      <c r="A1782" s="128">
        <v>54161</v>
      </c>
      <c r="B1782" s="65" t="s">
        <v>26</v>
      </c>
      <c r="C1782" s="65" t="s">
        <v>74</v>
      </c>
      <c r="D1782" s="66">
        <v>46300</v>
      </c>
      <c r="E1782" s="67">
        <v>0.82</v>
      </c>
      <c r="F1782" s="65" t="s">
        <v>285</v>
      </c>
      <c r="G1782" s="66">
        <v>46300</v>
      </c>
      <c r="H1782" s="129">
        <v>40522649</v>
      </c>
      <c r="I1782" s="129">
        <v>10</v>
      </c>
      <c r="J1782" s="65" t="s">
        <v>590</v>
      </c>
      <c r="K1782" s="65" t="s">
        <v>594</v>
      </c>
      <c r="L1782" s="66">
        <v>46300</v>
      </c>
      <c r="M1782" s="65" t="s">
        <v>287</v>
      </c>
      <c r="N1782" s="65" t="s">
        <v>793</v>
      </c>
      <c r="O1782" s="65" t="s">
        <v>289</v>
      </c>
      <c r="P1782" s="66">
        <v>46300</v>
      </c>
      <c r="Q1782" s="31">
        <f t="shared" si="54"/>
        <v>1111</v>
      </c>
      <c r="R1782" s="31">
        <f t="shared" si="55"/>
        <v>1160</v>
      </c>
      <c r="S1782" s="29">
        <f>IF($Q1782&lt;Parâmetros!$E$19,$G1782-1,$G1782)</f>
        <v>46300</v>
      </c>
    </row>
    <row r="1783" spans="1:19" ht="15" customHeight="1" x14ac:dyDescent="0.25">
      <c r="A1783" s="128">
        <v>54161</v>
      </c>
      <c r="B1783" s="65" t="s">
        <v>26</v>
      </c>
      <c r="C1783" s="65" t="s">
        <v>74</v>
      </c>
      <c r="D1783" s="66">
        <v>46300</v>
      </c>
      <c r="E1783" s="67">
        <v>0.98</v>
      </c>
      <c r="F1783" s="65" t="s">
        <v>285</v>
      </c>
      <c r="G1783" s="66">
        <v>46300</v>
      </c>
      <c r="H1783" s="129">
        <v>40521397</v>
      </c>
      <c r="I1783" s="129">
        <v>10</v>
      </c>
      <c r="J1783" s="65" t="s">
        <v>595</v>
      </c>
      <c r="K1783" s="65" t="s">
        <v>611</v>
      </c>
      <c r="L1783" s="66">
        <v>46300</v>
      </c>
      <c r="M1783" s="65" t="s">
        <v>315</v>
      </c>
      <c r="N1783" s="65" t="s">
        <v>793</v>
      </c>
      <c r="O1783" s="65" t="s">
        <v>289</v>
      </c>
      <c r="P1783" s="66">
        <v>46300</v>
      </c>
      <c r="Q1783" s="31">
        <f t="shared" si="54"/>
        <v>1161</v>
      </c>
      <c r="R1783" s="31">
        <f t="shared" si="55"/>
        <v>1220</v>
      </c>
      <c r="S1783" s="29">
        <f>IF($Q1783&lt;Parâmetros!$E$19,$G1783-1,$G1783)</f>
        <v>46300</v>
      </c>
    </row>
    <row r="1784" spans="1:19" ht="15" customHeight="1" x14ac:dyDescent="0.25">
      <c r="A1784" s="128">
        <v>54161</v>
      </c>
      <c r="B1784" s="65" t="s">
        <v>26</v>
      </c>
      <c r="C1784" s="65" t="s">
        <v>74</v>
      </c>
      <c r="D1784" s="66">
        <v>46300</v>
      </c>
      <c r="E1784" s="67">
        <v>0.56999999999999995</v>
      </c>
      <c r="F1784" s="65" t="s">
        <v>285</v>
      </c>
      <c r="G1784" s="66">
        <v>46300</v>
      </c>
      <c r="H1784" s="129">
        <v>40520755</v>
      </c>
      <c r="I1784" s="129">
        <v>20</v>
      </c>
      <c r="J1784" s="65" t="s">
        <v>612</v>
      </c>
      <c r="K1784" s="65" t="s">
        <v>613</v>
      </c>
      <c r="L1784" s="66">
        <v>46300</v>
      </c>
      <c r="M1784" s="65" t="s">
        <v>287</v>
      </c>
      <c r="N1784" s="65" t="s">
        <v>793</v>
      </c>
      <c r="O1784" s="65" t="s">
        <v>289</v>
      </c>
      <c r="P1784" s="66">
        <v>46300</v>
      </c>
      <c r="Q1784" s="31">
        <f t="shared" si="54"/>
        <v>1221</v>
      </c>
      <c r="R1784" s="31">
        <f t="shared" si="55"/>
        <v>1255</v>
      </c>
      <c r="S1784" s="29">
        <f>IF($Q1784&lt;Parâmetros!$E$19,$G1784-1,$G1784)</f>
        <v>46300</v>
      </c>
    </row>
    <row r="1785" spans="1:19" ht="15" customHeight="1" x14ac:dyDescent="0.25">
      <c r="A1785" s="128">
        <v>54161</v>
      </c>
      <c r="B1785" s="65" t="s">
        <v>26</v>
      </c>
      <c r="C1785" s="65" t="s">
        <v>74</v>
      </c>
      <c r="D1785" s="66">
        <v>46300</v>
      </c>
      <c r="E1785" s="67">
        <v>0.98</v>
      </c>
      <c r="F1785" s="65" t="s">
        <v>285</v>
      </c>
      <c r="G1785" s="66">
        <v>46300</v>
      </c>
      <c r="H1785" s="129">
        <v>40522651</v>
      </c>
      <c r="I1785" s="129">
        <v>10</v>
      </c>
      <c r="J1785" s="65" t="s">
        <v>614</v>
      </c>
      <c r="K1785" s="65" t="s">
        <v>587</v>
      </c>
      <c r="L1785" s="66">
        <v>46300</v>
      </c>
      <c r="M1785" s="65" t="s">
        <v>287</v>
      </c>
      <c r="N1785" s="65" t="s">
        <v>793</v>
      </c>
      <c r="O1785" s="65" t="s">
        <v>289</v>
      </c>
      <c r="P1785" s="66">
        <v>46300</v>
      </c>
      <c r="Q1785" s="31">
        <f t="shared" si="54"/>
        <v>1316</v>
      </c>
      <c r="R1785" s="31">
        <f t="shared" si="55"/>
        <v>1375</v>
      </c>
      <c r="S1785" s="29">
        <f>IF($Q1785&lt;Parâmetros!$E$19,$G1785-1,$G1785)</f>
        <v>46300</v>
      </c>
    </row>
    <row r="1786" spans="1:19" ht="15" customHeight="1" x14ac:dyDescent="0.25">
      <c r="A1786" s="128">
        <v>54161</v>
      </c>
      <c r="B1786" s="65" t="s">
        <v>26</v>
      </c>
      <c r="C1786" s="65" t="s">
        <v>74</v>
      </c>
      <c r="D1786" s="66">
        <v>46300</v>
      </c>
      <c r="E1786" s="67">
        <v>0.56999999999999995</v>
      </c>
      <c r="F1786" s="65" t="s">
        <v>285</v>
      </c>
      <c r="G1786" s="66">
        <v>46300</v>
      </c>
      <c r="H1786" s="129">
        <v>40522652</v>
      </c>
      <c r="I1786" s="129">
        <v>10</v>
      </c>
      <c r="J1786" s="65" t="s">
        <v>588</v>
      </c>
      <c r="K1786" s="65" t="s">
        <v>371</v>
      </c>
      <c r="L1786" s="66">
        <v>46300</v>
      </c>
      <c r="M1786" s="65" t="s">
        <v>287</v>
      </c>
      <c r="N1786" s="65" t="s">
        <v>793</v>
      </c>
      <c r="O1786" s="65" t="s">
        <v>289</v>
      </c>
      <c r="P1786" s="66">
        <v>46300</v>
      </c>
      <c r="Q1786" s="31">
        <f t="shared" si="54"/>
        <v>1376</v>
      </c>
      <c r="R1786" s="31">
        <f t="shared" si="55"/>
        <v>1410</v>
      </c>
      <c r="S1786" s="29">
        <f>IF($Q1786&lt;Parâmetros!$E$19,$G1786-1,$G1786)</f>
        <v>46300</v>
      </c>
    </row>
    <row r="1787" spans="1:19" ht="15" customHeight="1" x14ac:dyDescent="0.25">
      <c r="A1787" s="128">
        <v>54161</v>
      </c>
      <c r="B1787" s="65" t="s">
        <v>26</v>
      </c>
      <c r="C1787" s="65" t="s">
        <v>74</v>
      </c>
      <c r="D1787" s="66">
        <v>46302</v>
      </c>
      <c r="E1787" s="67">
        <v>1</v>
      </c>
      <c r="F1787" s="65" t="s">
        <v>285</v>
      </c>
      <c r="G1787" s="66">
        <v>46301</v>
      </c>
      <c r="H1787" s="129">
        <v>40521114</v>
      </c>
      <c r="I1787" s="129">
        <v>10</v>
      </c>
      <c r="J1787" s="65" t="s">
        <v>373</v>
      </c>
      <c r="K1787" s="65" t="s">
        <v>552</v>
      </c>
      <c r="L1787" s="66">
        <v>46301</v>
      </c>
      <c r="M1787" s="65" t="s">
        <v>315</v>
      </c>
      <c r="N1787" s="65" t="s">
        <v>793</v>
      </c>
      <c r="O1787" s="65" t="s">
        <v>289</v>
      </c>
      <c r="P1787" s="66">
        <v>46302</v>
      </c>
      <c r="Q1787" s="31">
        <f t="shared" si="54"/>
        <v>935</v>
      </c>
      <c r="R1787" s="31">
        <f t="shared" si="55"/>
        <v>995</v>
      </c>
      <c r="S1787" s="29">
        <f>IF($Q1787&lt;Parâmetros!$E$19,$G1787-1,$G1787)</f>
        <v>46301</v>
      </c>
    </row>
    <row r="1788" spans="1:19" ht="15" customHeight="1" x14ac:dyDescent="0.25">
      <c r="A1788" s="128">
        <v>54161</v>
      </c>
      <c r="B1788" s="65" t="s">
        <v>26</v>
      </c>
      <c r="C1788" s="65" t="s">
        <v>74</v>
      </c>
      <c r="D1788" s="66">
        <v>46302</v>
      </c>
      <c r="E1788" s="67">
        <v>-1</v>
      </c>
      <c r="F1788" s="65" t="s">
        <v>285</v>
      </c>
      <c r="G1788" s="66">
        <v>46301</v>
      </c>
      <c r="H1788" s="129">
        <v>40521114</v>
      </c>
      <c r="I1788" s="129">
        <v>10</v>
      </c>
      <c r="J1788" s="65" t="s">
        <v>373</v>
      </c>
      <c r="K1788" s="65" t="s">
        <v>552</v>
      </c>
      <c r="L1788" s="66">
        <v>46301</v>
      </c>
      <c r="M1788" s="65" t="s">
        <v>315</v>
      </c>
      <c r="N1788" s="65" t="s">
        <v>793</v>
      </c>
      <c r="O1788" s="65" t="s">
        <v>289</v>
      </c>
      <c r="P1788" s="66">
        <v>46302</v>
      </c>
      <c r="Q1788" s="31">
        <f t="shared" si="54"/>
        <v>935</v>
      </c>
      <c r="R1788" s="31">
        <f t="shared" si="55"/>
        <v>995</v>
      </c>
      <c r="S1788" s="29">
        <f>IF($Q1788&lt;Parâmetros!$E$19,$G1788-1,$G1788)</f>
        <v>46301</v>
      </c>
    </row>
    <row r="1789" spans="1:19" ht="15" customHeight="1" x14ac:dyDescent="0.25">
      <c r="A1789" s="128">
        <v>54161</v>
      </c>
      <c r="B1789" s="65" t="s">
        <v>26</v>
      </c>
      <c r="C1789" s="65" t="s">
        <v>74</v>
      </c>
      <c r="D1789" s="66">
        <v>46302</v>
      </c>
      <c r="E1789" s="67">
        <v>2</v>
      </c>
      <c r="F1789" s="65" t="s">
        <v>285</v>
      </c>
      <c r="G1789" s="66">
        <v>46302</v>
      </c>
      <c r="H1789" s="129">
        <v>40521114</v>
      </c>
      <c r="I1789" s="129">
        <v>10</v>
      </c>
      <c r="J1789" s="65" t="s">
        <v>373</v>
      </c>
      <c r="K1789" s="65" t="s">
        <v>610</v>
      </c>
      <c r="L1789" s="66">
        <v>46302</v>
      </c>
      <c r="M1789" s="65" t="s">
        <v>315</v>
      </c>
      <c r="N1789" s="65" t="s">
        <v>793</v>
      </c>
      <c r="O1789" s="65" t="s">
        <v>289</v>
      </c>
      <c r="P1789" s="66">
        <v>46302</v>
      </c>
      <c r="Q1789" s="31">
        <f t="shared" si="54"/>
        <v>935</v>
      </c>
      <c r="R1789" s="31">
        <f t="shared" si="55"/>
        <v>1055</v>
      </c>
      <c r="S1789" s="29">
        <f>IF($Q1789&lt;Parâmetros!$E$19,$G1789-1,$G1789)</f>
        <v>46302</v>
      </c>
    </row>
    <row r="1790" spans="1:19" ht="15" customHeight="1" x14ac:dyDescent="0.25">
      <c r="A1790" s="128">
        <v>54161</v>
      </c>
      <c r="B1790" s="65" t="s">
        <v>26</v>
      </c>
      <c r="C1790" s="65" t="s">
        <v>74</v>
      </c>
      <c r="D1790" s="66">
        <v>46302</v>
      </c>
      <c r="E1790" s="67">
        <v>-2</v>
      </c>
      <c r="F1790" s="65" t="s">
        <v>285</v>
      </c>
      <c r="G1790" s="66">
        <v>46302</v>
      </c>
      <c r="H1790" s="129">
        <v>40521114</v>
      </c>
      <c r="I1790" s="129">
        <v>10</v>
      </c>
      <c r="J1790" s="65" t="s">
        <v>373</v>
      </c>
      <c r="K1790" s="65" t="s">
        <v>610</v>
      </c>
      <c r="L1790" s="66">
        <v>46302</v>
      </c>
      <c r="M1790" s="65" t="s">
        <v>315</v>
      </c>
      <c r="N1790" s="65" t="s">
        <v>793</v>
      </c>
      <c r="O1790" s="65" t="s">
        <v>289</v>
      </c>
      <c r="P1790" s="66">
        <v>46302</v>
      </c>
      <c r="Q1790" s="31">
        <f t="shared" ref="Q1790:Q1853" si="56">IFERROR(VALUE(LEFT($J1790,2))*60+VALUE(MID($J1790,4,2)),9999)</f>
        <v>935</v>
      </c>
      <c r="R1790" s="31">
        <f t="shared" ref="R1790:R1853" si="57">IFERROR(VALUE(LEFT($K1790,2))*60+VALUE(MID($K1790,4,2)),"")</f>
        <v>1055</v>
      </c>
      <c r="S1790" s="29">
        <f>IF($Q1790&lt;Parâmetros!$E$19,$G1790-1,$G1790)</f>
        <v>46302</v>
      </c>
    </row>
    <row r="1791" spans="1:19" ht="15" customHeight="1" x14ac:dyDescent="0.25">
      <c r="A1791" s="128">
        <v>54161</v>
      </c>
      <c r="B1791" s="65" t="s">
        <v>26</v>
      </c>
      <c r="C1791" s="65" t="s">
        <v>74</v>
      </c>
      <c r="D1791" s="66">
        <v>46302</v>
      </c>
      <c r="E1791" s="67">
        <v>1</v>
      </c>
      <c r="F1791" s="65" t="s">
        <v>285</v>
      </c>
      <c r="G1791" s="66">
        <v>46302</v>
      </c>
      <c r="H1791" s="129">
        <v>40521114</v>
      </c>
      <c r="I1791" s="129">
        <v>10</v>
      </c>
      <c r="J1791" s="65" t="s">
        <v>373</v>
      </c>
      <c r="K1791" s="65" t="s">
        <v>552</v>
      </c>
      <c r="L1791" s="66">
        <v>46302</v>
      </c>
      <c r="M1791" s="65" t="s">
        <v>315</v>
      </c>
      <c r="N1791" s="65" t="s">
        <v>793</v>
      </c>
      <c r="O1791" s="65" t="s">
        <v>289</v>
      </c>
      <c r="P1791" s="66">
        <v>46302</v>
      </c>
      <c r="Q1791" s="31">
        <f t="shared" si="56"/>
        <v>935</v>
      </c>
      <c r="R1791" s="31">
        <f t="shared" si="57"/>
        <v>995</v>
      </c>
      <c r="S1791" s="29">
        <f>IF($Q1791&lt;Parâmetros!$E$19,$G1791-1,$G1791)</f>
        <v>46302</v>
      </c>
    </row>
    <row r="1792" spans="1:19" ht="15" customHeight="1" x14ac:dyDescent="0.25">
      <c r="A1792" s="128">
        <v>54161</v>
      </c>
      <c r="B1792" s="65" t="s">
        <v>26</v>
      </c>
      <c r="C1792" s="65" t="s">
        <v>74</v>
      </c>
      <c r="D1792" s="66">
        <v>46302</v>
      </c>
      <c r="E1792" s="67">
        <v>0.56999999999999995</v>
      </c>
      <c r="F1792" s="65" t="s">
        <v>285</v>
      </c>
      <c r="G1792" s="66">
        <v>46302</v>
      </c>
      <c r="H1792" s="129">
        <v>40523372</v>
      </c>
      <c r="I1792" s="129">
        <v>10</v>
      </c>
      <c r="J1792" s="65" t="s">
        <v>344</v>
      </c>
      <c r="K1792" s="65" t="s">
        <v>602</v>
      </c>
      <c r="L1792" s="66">
        <v>46302</v>
      </c>
      <c r="M1792" s="65" t="s">
        <v>287</v>
      </c>
      <c r="N1792" s="65" t="s">
        <v>793</v>
      </c>
      <c r="O1792" s="65" t="s">
        <v>289</v>
      </c>
      <c r="P1792" s="66">
        <v>46302</v>
      </c>
      <c r="Q1792" s="31">
        <f t="shared" si="56"/>
        <v>996</v>
      </c>
      <c r="R1792" s="31">
        <f t="shared" si="57"/>
        <v>1030</v>
      </c>
      <c r="S1792" s="29">
        <f>IF($Q1792&lt;Parâmetros!$E$19,$G1792-1,$G1792)</f>
        <v>46302</v>
      </c>
    </row>
    <row r="1793" spans="1:19" ht="15" customHeight="1" x14ac:dyDescent="0.25">
      <c r="A1793" s="128">
        <v>54161</v>
      </c>
      <c r="B1793" s="65" t="s">
        <v>26</v>
      </c>
      <c r="C1793" s="65" t="s">
        <v>74</v>
      </c>
      <c r="D1793" s="66">
        <v>46302</v>
      </c>
      <c r="E1793" s="67">
        <v>0.56999999999999995</v>
      </c>
      <c r="F1793" s="65" t="s">
        <v>285</v>
      </c>
      <c r="G1793" s="66">
        <v>46302</v>
      </c>
      <c r="H1793" s="129">
        <v>40523163</v>
      </c>
      <c r="I1793" s="129">
        <v>10</v>
      </c>
      <c r="J1793" s="65" t="s">
        <v>460</v>
      </c>
      <c r="K1793" s="65" t="s">
        <v>600</v>
      </c>
      <c r="L1793" s="66">
        <v>46302</v>
      </c>
      <c r="M1793" s="65" t="s">
        <v>287</v>
      </c>
      <c r="N1793" s="65" t="s">
        <v>793</v>
      </c>
      <c r="O1793" s="65" t="s">
        <v>289</v>
      </c>
      <c r="P1793" s="66">
        <v>46302</v>
      </c>
      <c r="Q1793" s="31">
        <f t="shared" si="56"/>
        <v>1031</v>
      </c>
      <c r="R1793" s="31">
        <f t="shared" si="57"/>
        <v>1065</v>
      </c>
      <c r="S1793" s="29">
        <f>IF($Q1793&lt;Parâmetros!$E$19,$G1793-1,$G1793)</f>
        <v>46302</v>
      </c>
    </row>
    <row r="1794" spans="1:19" ht="15" customHeight="1" x14ac:dyDescent="0.25">
      <c r="A1794" s="128">
        <v>54161</v>
      </c>
      <c r="B1794" s="65" t="s">
        <v>26</v>
      </c>
      <c r="C1794" s="65" t="s">
        <v>74</v>
      </c>
      <c r="D1794" s="66">
        <v>46302</v>
      </c>
      <c r="E1794" s="67">
        <v>0.56999999999999995</v>
      </c>
      <c r="F1794" s="65" t="s">
        <v>285</v>
      </c>
      <c r="G1794" s="66">
        <v>46302</v>
      </c>
      <c r="H1794" s="129">
        <v>40523373</v>
      </c>
      <c r="I1794" s="129">
        <v>20</v>
      </c>
      <c r="J1794" s="65" t="s">
        <v>601</v>
      </c>
      <c r="K1794" s="65" t="s">
        <v>495</v>
      </c>
      <c r="L1794" s="66">
        <v>46302</v>
      </c>
      <c r="M1794" s="65" t="s">
        <v>287</v>
      </c>
      <c r="N1794" s="65" t="s">
        <v>793</v>
      </c>
      <c r="O1794" s="65" t="s">
        <v>289</v>
      </c>
      <c r="P1794" s="66">
        <v>46302</v>
      </c>
      <c r="Q1794" s="31">
        <f t="shared" si="56"/>
        <v>1066</v>
      </c>
      <c r="R1794" s="31">
        <f t="shared" si="57"/>
        <v>1100</v>
      </c>
      <c r="S1794" s="29">
        <f>IF($Q1794&lt;Parâmetros!$E$19,$G1794-1,$G1794)</f>
        <v>46302</v>
      </c>
    </row>
    <row r="1795" spans="1:19" ht="15" customHeight="1" x14ac:dyDescent="0.25">
      <c r="A1795" s="128">
        <v>54161</v>
      </c>
      <c r="B1795" s="65" t="s">
        <v>26</v>
      </c>
      <c r="C1795" s="65" t="s">
        <v>74</v>
      </c>
      <c r="D1795" s="66">
        <v>46302</v>
      </c>
      <c r="E1795" s="67">
        <v>0.56999999999999995</v>
      </c>
      <c r="F1795" s="65" t="s">
        <v>285</v>
      </c>
      <c r="G1795" s="66">
        <v>46302</v>
      </c>
      <c r="H1795" s="129">
        <v>40523374</v>
      </c>
      <c r="I1795" s="129">
        <v>10</v>
      </c>
      <c r="J1795" s="65" t="s">
        <v>599</v>
      </c>
      <c r="K1795" s="65" t="s">
        <v>607</v>
      </c>
      <c r="L1795" s="66">
        <v>46302</v>
      </c>
      <c r="M1795" s="65" t="s">
        <v>287</v>
      </c>
      <c r="N1795" s="65" t="s">
        <v>793</v>
      </c>
      <c r="O1795" s="65" t="s">
        <v>289</v>
      </c>
      <c r="P1795" s="66">
        <v>46302</v>
      </c>
      <c r="Q1795" s="31">
        <f t="shared" si="56"/>
        <v>1101</v>
      </c>
      <c r="R1795" s="31">
        <f t="shared" si="57"/>
        <v>1135</v>
      </c>
      <c r="S1795" s="29">
        <f>IF($Q1795&lt;Parâmetros!$E$19,$G1795-1,$G1795)</f>
        <v>46302</v>
      </c>
    </row>
    <row r="1796" spans="1:19" ht="15" customHeight="1" x14ac:dyDescent="0.25">
      <c r="A1796" s="128">
        <v>54161</v>
      </c>
      <c r="B1796" s="65" t="s">
        <v>26</v>
      </c>
      <c r="C1796" s="65" t="s">
        <v>74</v>
      </c>
      <c r="D1796" s="66">
        <v>46302</v>
      </c>
      <c r="E1796" s="67">
        <v>0.56999999999999995</v>
      </c>
      <c r="F1796" s="65" t="s">
        <v>285</v>
      </c>
      <c r="G1796" s="66">
        <v>46302</v>
      </c>
      <c r="H1796" s="129">
        <v>40523375</v>
      </c>
      <c r="I1796" s="129">
        <v>10</v>
      </c>
      <c r="J1796" s="65" t="s">
        <v>1044</v>
      </c>
      <c r="K1796" s="65" t="s">
        <v>585</v>
      </c>
      <c r="L1796" s="66">
        <v>46302</v>
      </c>
      <c r="M1796" s="65" t="s">
        <v>287</v>
      </c>
      <c r="N1796" s="65" t="s">
        <v>793</v>
      </c>
      <c r="O1796" s="65" t="s">
        <v>289</v>
      </c>
      <c r="P1796" s="66">
        <v>46302</v>
      </c>
      <c r="Q1796" s="31">
        <f t="shared" si="56"/>
        <v>1136</v>
      </c>
      <c r="R1796" s="31">
        <f t="shared" si="57"/>
        <v>1170</v>
      </c>
      <c r="S1796" s="29">
        <f>IF($Q1796&lt;Parâmetros!$E$19,$G1796-1,$G1796)</f>
        <v>46302</v>
      </c>
    </row>
    <row r="1797" spans="1:19" ht="15" customHeight="1" x14ac:dyDescent="0.25">
      <c r="A1797" s="128">
        <v>54161</v>
      </c>
      <c r="B1797" s="65" t="s">
        <v>26</v>
      </c>
      <c r="C1797" s="65" t="s">
        <v>74</v>
      </c>
      <c r="D1797" s="66">
        <v>46302</v>
      </c>
      <c r="E1797" s="67">
        <v>0.56999999999999995</v>
      </c>
      <c r="F1797" s="65" t="s">
        <v>285</v>
      </c>
      <c r="G1797" s="66">
        <v>46302</v>
      </c>
      <c r="H1797" s="129">
        <v>40523376</v>
      </c>
      <c r="I1797" s="129">
        <v>10</v>
      </c>
      <c r="J1797" s="65" t="s">
        <v>586</v>
      </c>
      <c r="K1797" s="65" t="s">
        <v>603</v>
      </c>
      <c r="L1797" s="66">
        <v>46302</v>
      </c>
      <c r="M1797" s="65" t="s">
        <v>287</v>
      </c>
      <c r="N1797" s="65" t="s">
        <v>793</v>
      </c>
      <c r="O1797" s="65" t="s">
        <v>289</v>
      </c>
      <c r="P1797" s="66">
        <v>46302</v>
      </c>
      <c r="Q1797" s="31">
        <f t="shared" si="56"/>
        <v>1171</v>
      </c>
      <c r="R1797" s="31">
        <f t="shared" si="57"/>
        <v>1205</v>
      </c>
      <c r="S1797" s="29">
        <f>IF($Q1797&lt;Parâmetros!$E$19,$G1797-1,$G1797)</f>
        <v>46302</v>
      </c>
    </row>
    <row r="1798" spans="1:19" ht="15" customHeight="1" x14ac:dyDescent="0.25">
      <c r="A1798" s="128">
        <v>54161</v>
      </c>
      <c r="B1798" s="65" t="s">
        <v>26</v>
      </c>
      <c r="C1798" s="65" t="s">
        <v>74</v>
      </c>
      <c r="D1798" s="66">
        <v>46302</v>
      </c>
      <c r="E1798" s="67">
        <v>0.98</v>
      </c>
      <c r="F1798" s="65" t="s">
        <v>285</v>
      </c>
      <c r="G1798" s="66">
        <v>46302</v>
      </c>
      <c r="H1798" s="129">
        <v>40521397</v>
      </c>
      <c r="I1798" s="129">
        <v>10</v>
      </c>
      <c r="J1798" s="65" t="s">
        <v>1045</v>
      </c>
      <c r="K1798" s="65" t="s">
        <v>656</v>
      </c>
      <c r="L1798" s="66">
        <v>46302</v>
      </c>
      <c r="M1798" s="65" t="s">
        <v>315</v>
      </c>
      <c r="N1798" s="65" t="s">
        <v>793</v>
      </c>
      <c r="O1798" s="65" t="s">
        <v>289</v>
      </c>
      <c r="P1798" s="66">
        <v>46302</v>
      </c>
      <c r="Q1798" s="31">
        <f t="shared" si="56"/>
        <v>1206</v>
      </c>
      <c r="R1798" s="31">
        <f t="shared" si="57"/>
        <v>1265</v>
      </c>
      <c r="S1798" s="29">
        <f>IF($Q1798&lt;Parâmetros!$E$19,$G1798-1,$G1798)</f>
        <v>46302</v>
      </c>
    </row>
    <row r="1799" spans="1:19" ht="15" customHeight="1" x14ac:dyDescent="0.25">
      <c r="A1799" s="128">
        <v>54161</v>
      </c>
      <c r="B1799" s="65" t="s">
        <v>26</v>
      </c>
      <c r="C1799" s="65" t="s">
        <v>74</v>
      </c>
      <c r="D1799" s="66">
        <v>46302</v>
      </c>
      <c r="E1799" s="67">
        <v>0.65</v>
      </c>
      <c r="F1799" s="65" t="s">
        <v>285</v>
      </c>
      <c r="G1799" s="66">
        <v>46302</v>
      </c>
      <c r="H1799" s="129">
        <v>40523380</v>
      </c>
      <c r="I1799" s="129">
        <v>10</v>
      </c>
      <c r="J1799" s="65" t="s">
        <v>596</v>
      </c>
      <c r="K1799" s="65" t="s">
        <v>604</v>
      </c>
      <c r="L1799" s="66">
        <v>46302</v>
      </c>
      <c r="M1799" s="65" t="s">
        <v>287</v>
      </c>
      <c r="N1799" s="65" t="s">
        <v>793</v>
      </c>
      <c r="O1799" s="65" t="s">
        <v>289</v>
      </c>
      <c r="P1799" s="66">
        <v>46302</v>
      </c>
      <c r="Q1799" s="31">
        <f t="shared" si="56"/>
        <v>1326</v>
      </c>
      <c r="R1799" s="31">
        <f t="shared" si="57"/>
        <v>1365</v>
      </c>
      <c r="S1799" s="29">
        <f>IF($Q1799&lt;Parâmetros!$E$19,$G1799-1,$G1799)</f>
        <v>46302</v>
      </c>
    </row>
    <row r="1800" spans="1:19" ht="15" customHeight="1" x14ac:dyDescent="0.25">
      <c r="A1800" s="128">
        <v>54161</v>
      </c>
      <c r="B1800" s="65" t="s">
        <v>26</v>
      </c>
      <c r="C1800" s="65" t="s">
        <v>74</v>
      </c>
      <c r="D1800" s="66">
        <v>46302</v>
      </c>
      <c r="E1800" s="67">
        <v>0.72</v>
      </c>
      <c r="F1800" s="65" t="s">
        <v>285</v>
      </c>
      <c r="G1800" s="66">
        <v>46302</v>
      </c>
      <c r="H1800" s="129">
        <v>40523340</v>
      </c>
      <c r="I1800" s="129">
        <v>20</v>
      </c>
      <c r="J1800" s="65" t="s">
        <v>654</v>
      </c>
      <c r="K1800" s="65" t="s">
        <v>371</v>
      </c>
      <c r="L1800" s="66">
        <v>46302</v>
      </c>
      <c r="M1800" s="65" t="s">
        <v>287</v>
      </c>
      <c r="N1800" s="65" t="s">
        <v>793</v>
      </c>
      <c r="O1800" s="65" t="s">
        <v>289</v>
      </c>
      <c r="P1800" s="66">
        <v>46302</v>
      </c>
      <c r="Q1800" s="31">
        <f t="shared" si="56"/>
        <v>1367</v>
      </c>
      <c r="R1800" s="31">
        <f t="shared" si="57"/>
        <v>1410</v>
      </c>
      <c r="S1800" s="29">
        <f>IF($Q1800&lt;Parâmetros!$E$19,$G1800-1,$G1800)</f>
        <v>46302</v>
      </c>
    </row>
    <row r="1801" spans="1:19" ht="15" customHeight="1" x14ac:dyDescent="0.25">
      <c r="A1801" s="128">
        <v>54161</v>
      </c>
      <c r="B1801" s="65" t="s">
        <v>26</v>
      </c>
      <c r="C1801" s="65" t="s">
        <v>74</v>
      </c>
      <c r="D1801" s="66">
        <v>46305</v>
      </c>
      <c r="E1801" s="67">
        <v>0.98</v>
      </c>
      <c r="F1801" s="65" t="s">
        <v>285</v>
      </c>
      <c r="G1801" s="66">
        <v>46303</v>
      </c>
      <c r="H1801" s="129">
        <v>40521120</v>
      </c>
      <c r="I1801" s="129">
        <v>10</v>
      </c>
      <c r="J1801" s="65" t="s">
        <v>373</v>
      </c>
      <c r="K1801" s="65" t="s">
        <v>658</v>
      </c>
      <c r="L1801" s="66">
        <v>46303</v>
      </c>
      <c r="M1801" s="65" t="s">
        <v>315</v>
      </c>
      <c r="N1801" s="65" t="s">
        <v>793</v>
      </c>
      <c r="O1801" s="65" t="s">
        <v>289</v>
      </c>
      <c r="P1801" s="66">
        <v>46305</v>
      </c>
      <c r="Q1801" s="31">
        <f t="shared" si="56"/>
        <v>935</v>
      </c>
      <c r="R1801" s="31">
        <f t="shared" si="57"/>
        <v>994</v>
      </c>
      <c r="S1801" s="29">
        <f>IF($Q1801&lt;Parâmetros!$E$19,$G1801-1,$G1801)</f>
        <v>46303</v>
      </c>
    </row>
    <row r="1802" spans="1:19" ht="15" customHeight="1" x14ac:dyDescent="0.25">
      <c r="A1802" s="128">
        <v>54161</v>
      </c>
      <c r="B1802" s="65" t="s">
        <v>26</v>
      </c>
      <c r="C1802" s="65" t="s">
        <v>74</v>
      </c>
      <c r="D1802" s="66">
        <v>46305</v>
      </c>
      <c r="E1802" s="67">
        <v>0.56999999999999995</v>
      </c>
      <c r="F1802" s="65" t="s">
        <v>285</v>
      </c>
      <c r="G1802" s="66">
        <v>46303</v>
      </c>
      <c r="H1802" s="129">
        <v>40523821</v>
      </c>
      <c r="I1802" s="129">
        <v>10</v>
      </c>
      <c r="J1802" s="65" t="s">
        <v>552</v>
      </c>
      <c r="K1802" s="65" t="s">
        <v>1990</v>
      </c>
      <c r="L1802" s="66">
        <v>46303</v>
      </c>
      <c r="M1802" s="65" t="s">
        <v>287</v>
      </c>
      <c r="N1802" s="65" t="s">
        <v>793</v>
      </c>
      <c r="O1802" s="65" t="s">
        <v>289</v>
      </c>
      <c r="P1802" s="66">
        <v>46305</v>
      </c>
      <c r="Q1802" s="31">
        <f t="shared" si="56"/>
        <v>995</v>
      </c>
      <c r="R1802" s="31">
        <f t="shared" si="57"/>
        <v>1029</v>
      </c>
      <c r="S1802" s="29">
        <f>IF($Q1802&lt;Parâmetros!$E$19,$G1802-1,$G1802)</f>
        <v>46303</v>
      </c>
    </row>
    <row r="1803" spans="1:19" ht="15" customHeight="1" x14ac:dyDescent="0.25">
      <c r="A1803" s="128">
        <v>54161</v>
      </c>
      <c r="B1803" s="65" t="s">
        <v>26</v>
      </c>
      <c r="C1803" s="65" t="s">
        <v>74</v>
      </c>
      <c r="D1803" s="66">
        <v>46305</v>
      </c>
      <c r="E1803" s="67">
        <v>0.56999999999999995</v>
      </c>
      <c r="F1803" s="65" t="s">
        <v>285</v>
      </c>
      <c r="G1803" s="66">
        <v>46303</v>
      </c>
      <c r="H1803" s="129">
        <v>40523822</v>
      </c>
      <c r="I1803" s="129">
        <v>20</v>
      </c>
      <c r="J1803" s="65" t="s">
        <v>602</v>
      </c>
      <c r="K1803" s="65" t="s">
        <v>1322</v>
      </c>
      <c r="L1803" s="66">
        <v>46303</v>
      </c>
      <c r="M1803" s="65" t="s">
        <v>287</v>
      </c>
      <c r="N1803" s="65" t="s">
        <v>793</v>
      </c>
      <c r="O1803" s="65" t="s">
        <v>289</v>
      </c>
      <c r="P1803" s="66">
        <v>46305</v>
      </c>
      <c r="Q1803" s="31">
        <f t="shared" si="56"/>
        <v>1030</v>
      </c>
      <c r="R1803" s="31">
        <f t="shared" si="57"/>
        <v>1064</v>
      </c>
      <c r="S1803" s="29">
        <f>IF($Q1803&lt;Parâmetros!$E$19,$G1803-1,$G1803)</f>
        <v>46303</v>
      </c>
    </row>
    <row r="1804" spans="1:19" ht="15" customHeight="1" x14ac:dyDescent="0.25">
      <c r="A1804" s="128">
        <v>54161</v>
      </c>
      <c r="B1804" s="65" t="s">
        <v>26</v>
      </c>
      <c r="C1804" s="65" t="s">
        <v>74</v>
      </c>
      <c r="D1804" s="66">
        <v>46305</v>
      </c>
      <c r="E1804" s="67">
        <v>0.56999999999999995</v>
      </c>
      <c r="F1804" s="65" t="s">
        <v>285</v>
      </c>
      <c r="G1804" s="66">
        <v>46303</v>
      </c>
      <c r="H1804" s="129">
        <v>40522899</v>
      </c>
      <c r="I1804" s="129">
        <v>30</v>
      </c>
      <c r="J1804" s="65" t="s">
        <v>600</v>
      </c>
      <c r="K1804" s="65" t="s">
        <v>1991</v>
      </c>
      <c r="L1804" s="66">
        <v>46303</v>
      </c>
      <c r="M1804" s="65" t="s">
        <v>287</v>
      </c>
      <c r="N1804" s="65" t="s">
        <v>793</v>
      </c>
      <c r="O1804" s="65" t="s">
        <v>289</v>
      </c>
      <c r="P1804" s="66">
        <v>46305</v>
      </c>
      <c r="Q1804" s="31">
        <f t="shared" si="56"/>
        <v>1065</v>
      </c>
      <c r="R1804" s="31">
        <f t="shared" si="57"/>
        <v>1099</v>
      </c>
      <c r="S1804" s="29">
        <f>IF($Q1804&lt;Parâmetros!$E$19,$G1804-1,$G1804)</f>
        <v>46303</v>
      </c>
    </row>
    <row r="1805" spans="1:19" ht="15" customHeight="1" x14ac:dyDescent="0.25">
      <c r="A1805" s="128">
        <v>54161</v>
      </c>
      <c r="B1805" s="65" t="s">
        <v>26</v>
      </c>
      <c r="C1805" s="65" t="s">
        <v>74</v>
      </c>
      <c r="D1805" s="66">
        <v>46305</v>
      </c>
      <c r="E1805" s="67">
        <v>1.32</v>
      </c>
      <c r="F1805" s="65" t="s">
        <v>285</v>
      </c>
      <c r="G1805" s="66">
        <v>46303</v>
      </c>
      <c r="H1805" s="129">
        <v>40523825</v>
      </c>
      <c r="I1805" s="129">
        <v>20</v>
      </c>
      <c r="J1805" s="65" t="s">
        <v>495</v>
      </c>
      <c r="K1805" s="65" t="s">
        <v>1992</v>
      </c>
      <c r="L1805" s="66">
        <v>46303</v>
      </c>
      <c r="M1805" s="65" t="s">
        <v>287</v>
      </c>
      <c r="N1805" s="65" t="s">
        <v>793</v>
      </c>
      <c r="O1805" s="65" t="s">
        <v>289</v>
      </c>
      <c r="P1805" s="66">
        <v>46305</v>
      </c>
      <c r="Q1805" s="31">
        <f t="shared" si="56"/>
        <v>1100</v>
      </c>
      <c r="R1805" s="31">
        <f t="shared" si="57"/>
        <v>1179</v>
      </c>
      <c r="S1805" s="29">
        <f>IF($Q1805&lt;Parâmetros!$E$19,$G1805-1,$G1805)</f>
        <v>46303</v>
      </c>
    </row>
    <row r="1806" spans="1:19" ht="15" customHeight="1" x14ac:dyDescent="0.25">
      <c r="A1806" s="128">
        <v>54161</v>
      </c>
      <c r="B1806" s="65" t="s">
        <v>26</v>
      </c>
      <c r="C1806" s="65" t="s">
        <v>74</v>
      </c>
      <c r="D1806" s="66">
        <v>46305</v>
      </c>
      <c r="E1806" s="67">
        <v>0.48</v>
      </c>
      <c r="F1806" s="65" t="s">
        <v>285</v>
      </c>
      <c r="G1806" s="66">
        <v>46303</v>
      </c>
      <c r="H1806" s="129">
        <v>40524612</v>
      </c>
      <c r="I1806" s="129">
        <v>10</v>
      </c>
      <c r="J1806" s="65" t="s">
        <v>609</v>
      </c>
      <c r="K1806" s="65" t="s">
        <v>1993</v>
      </c>
      <c r="L1806" s="66">
        <v>46303</v>
      </c>
      <c r="M1806" s="65" t="s">
        <v>287</v>
      </c>
      <c r="N1806" s="65" t="s">
        <v>793</v>
      </c>
      <c r="O1806" s="65" t="s">
        <v>289</v>
      </c>
      <c r="P1806" s="66">
        <v>46305</v>
      </c>
      <c r="Q1806" s="31">
        <f t="shared" si="56"/>
        <v>1180</v>
      </c>
      <c r="R1806" s="31">
        <f t="shared" si="57"/>
        <v>1209</v>
      </c>
      <c r="S1806" s="29">
        <f>IF($Q1806&lt;Parâmetros!$E$19,$G1806-1,$G1806)</f>
        <v>46303</v>
      </c>
    </row>
    <row r="1807" spans="1:19" ht="15" customHeight="1" x14ac:dyDescent="0.25">
      <c r="A1807" s="128">
        <v>54161</v>
      </c>
      <c r="B1807" s="65" t="s">
        <v>26</v>
      </c>
      <c r="C1807" s="65" t="s">
        <v>74</v>
      </c>
      <c r="D1807" s="66">
        <v>46305</v>
      </c>
      <c r="E1807" s="67">
        <v>0.48</v>
      </c>
      <c r="F1807" s="65" t="s">
        <v>285</v>
      </c>
      <c r="G1807" s="66">
        <v>46303</v>
      </c>
      <c r="H1807" s="129">
        <v>40523823</v>
      </c>
      <c r="I1807" s="129">
        <v>20</v>
      </c>
      <c r="J1807" s="65" t="s">
        <v>1994</v>
      </c>
      <c r="K1807" s="65" t="s">
        <v>1995</v>
      </c>
      <c r="L1807" s="66">
        <v>46303</v>
      </c>
      <c r="M1807" s="65" t="s">
        <v>287</v>
      </c>
      <c r="N1807" s="65" t="s">
        <v>793</v>
      </c>
      <c r="O1807" s="65" t="s">
        <v>289</v>
      </c>
      <c r="P1807" s="66">
        <v>46305</v>
      </c>
      <c r="Q1807" s="31">
        <f t="shared" si="56"/>
        <v>1210</v>
      </c>
      <c r="R1807" s="31">
        <f t="shared" si="57"/>
        <v>1239</v>
      </c>
      <c r="S1807" s="29">
        <f>IF($Q1807&lt;Parâmetros!$E$19,$G1807-1,$G1807)</f>
        <v>46303</v>
      </c>
    </row>
    <row r="1808" spans="1:19" ht="15" customHeight="1" x14ac:dyDescent="0.25">
      <c r="A1808" s="128">
        <v>54161</v>
      </c>
      <c r="B1808" s="65" t="s">
        <v>26</v>
      </c>
      <c r="C1808" s="65" t="s">
        <v>74</v>
      </c>
      <c r="D1808" s="66">
        <v>46305</v>
      </c>
      <c r="E1808" s="67">
        <v>0.32</v>
      </c>
      <c r="F1808" s="65" t="s">
        <v>285</v>
      </c>
      <c r="G1808" s="66">
        <v>46303</v>
      </c>
      <c r="H1808" s="129">
        <v>40523824</v>
      </c>
      <c r="I1808" s="129">
        <v>10</v>
      </c>
      <c r="J1808" s="65" t="s">
        <v>592</v>
      </c>
      <c r="K1808" s="65" t="s">
        <v>1996</v>
      </c>
      <c r="L1808" s="66">
        <v>46303</v>
      </c>
      <c r="M1808" s="65" t="s">
        <v>287</v>
      </c>
      <c r="N1808" s="65" t="s">
        <v>793</v>
      </c>
      <c r="O1808" s="65" t="s">
        <v>289</v>
      </c>
      <c r="P1808" s="66">
        <v>46305</v>
      </c>
      <c r="Q1808" s="31">
        <f t="shared" si="56"/>
        <v>1300</v>
      </c>
      <c r="R1808" s="31">
        <f t="shared" si="57"/>
        <v>1319</v>
      </c>
      <c r="S1808" s="29">
        <f>IF($Q1808&lt;Parâmetros!$E$19,$G1808-1,$G1808)</f>
        <v>46303</v>
      </c>
    </row>
    <row r="1809" spans="1:19" ht="15" customHeight="1" x14ac:dyDescent="0.25">
      <c r="A1809" s="128">
        <v>54161</v>
      </c>
      <c r="B1809" s="65" t="s">
        <v>26</v>
      </c>
      <c r="C1809" s="65" t="s">
        <v>74</v>
      </c>
      <c r="D1809" s="66">
        <v>46305</v>
      </c>
      <c r="E1809" s="67">
        <v>0.82</v>
      </c>
      <c r="F1809" s="65" t="s">
        <v>285</v>
      </c>
      <c r="G1809" s="66">
        <v>46303</v>
      </c>
      <c r="H1809" s="129">
        <v>40523825</v>
      </c>
      <c r="I1809" s="129">
        <v>20</v>
      </c>
      <c r="J1809" s="65" t="s">
        <v>1179</v>
      </c>
      <c r="K1809" s="65" t="s">
        <v>1997</v>
      </c>
      <c r="L1809" s="66">
        <v>46303</v>
      </c>
      <c r="M1809" s="65" t="s">
        <v>287</v>
      </c>
      <c r="N1809" s="65" t="s">
        <v>793</v>
      </c>
      <c r="O1809" s="65" t="s">
        <v>289</v>
      </c>
      <c r="P1809" s="66">
        <v>46305</v>
      </c>
      <c r="Q1809" s="31">
        <f t="shared" si="56"/>
        <v>1320</v>
      </c>
      <c r="R1809" s="31">
        <f t="shared" si="57"/>
        <v>1369</v>
      </c>
      <c r="S1809" s="29">
        <f>IF($Q1809&lt;Parâmetros!$E$19,$G1809-1,$G1809)</f>
        <v>46303</v>
      </c>
    </row>
    <row r="1810" spans="1:19" ht="15" customHeight="1" x14ac:dyDescent="0.25">
      <c r="A1810" s="128">
        <v>54161</v>
      </c>
      <c r="B1810" s="65" t="s">
        <v>26</v>
      </c>
      <c r="C1810" s="65" t="s">
        <v>74</v>
      </c>
      <c r="D1810" s="66">
        <v>46305</v>
      </c>
      <c r="E1810" s="67">
        <v>0.67</v>
      </c>
      <c r="F1810" s="65" t="s">
        <v>285</v>
      </c>
      <c r="G1810" s="66">
        <v>46303</v>
      </c>
      <c r="H1810" s="129">
        <v>40523816</v>
      </c>
      <c r="I1810" s="129">
        <v>10</v>
      </c>
      <c r="J1810" s="65" t="s">
        <v>1329</v>
      </c>
      <c r="K1810" s="65" t="s">
        <v>371</v>
      </c>
      <c r="L1810" s="66">
        <v>46303</v>
      </c>
      <c r="M1810" s="65" t="s">
        <v>287</v>
      </c>
      <c r="N1810" s="65" t="s">
        <v>793</v>
      </c>
      <c r="O1810" s="65" t="s">
        <v>289</v>
      </c>
      <c r="P1810" s="66">
        <v>46305</v>
      </c>
      <c r="Q1810" s="31">
        <f t="shared" si="56"/>
        <v>1370</v>
      </c>
      <c r="R1810" s="31">
        <f t="shared" si="57"/>
        <v>1410</v>
      </c>
      <c r="S1810" s="29">
        <f>IF($Q1810&lt;Parâmetros!$E$19,$G1810-1,$G1810)</f>
        <v>46303</v>
      </c>
    </row>
    <row r="1811" spans="1:19" ht="15" customHeight="1" x14ac:dyDescent="0.25">
      <c r="A1811" s="128">
        <v>54161</v>
      </c>
      <c r="B1811" s="65" t="s">
        <v>26</v>
      </c>
      <c r="C1811" s="65" t="s">
        <v>74</v>
      </c>
      <c r="D1811" s="66">
        <v>46305</v>
      </c>
      <c r="E1811" s="67">
        <v>0.56999999999999995</v>
      </c>
      <c r="F1811" s="65" t="s">
        <v>285</v>
      </c>
      <c r="G1811" s="66">
        <v>46305</v>
      </c>
      <c r="H1811" s="129">
        <v>40524615</v>
      </c>
      <c r="I1811" s="129">
        <v>10</v>
      </c>
      <c r="J1811" s="65" t="s">
        <v>373</v>
      </c>
      <c r="K1811" s="65" t="s">
        <v>1998</v>
      </c>
      <c r="L1811" s="66">
        <v>46305</v>
      </c>
      <c r="M1811" s="65" t="s">
        <v>287</v>
      </c>
      <c r="N1811" s="65" t="s">
        <v>793</v>
      </c>
      <c r="O1811" s="65" t="s">
        <v>289</v>
      </c>
      <c r="P1811" s="66">
        <v>46305</v>
      </c>
      <c r="Q1811" s="31">
        <f t="shared" si="56"/>
        <v>935</v>
      </c>
      <c r="R1811" s="31">
        <f t="shared" si="57"/>
        <v>969</v>
      </c>
      <c r="S1811" s="29">
        <f>IF($Q1811&lt;Parâmetros!$E$19,$G1811-1,$G1811)</f>
        <v>46305</v>
      </c>
    </row>
    <row r="1812" spans="1:19" ht="15" customHeight="1" x14ac:dyDescent="0.25">
      <c r="A1812" s="128">
        <v>54161</v>
      </c>
      <c r="B1812" s="65" t="s">
        <v>26</v>
      </c>
      <c r="C1812" s="65" t="s">
        <v>74</v>
      </c>
      <c r="D1812" s="66">
        <v>46305</v>
      </c>
      <c r="E1812" s="67">
        <v>0.56999999999999995</v>
      </c>
      <c r="F1812" s="65" t="s">
        <v>285</v>
      </c>
      <c r="G1812" s="66">
        <v>46305</v>
      </c>
      <c r="H1812" s="129">
        <v>40524613</v>
      </c>
      <c r="I1812" s="129">
        <v>10</v>
      </c>
      <c r="J1812" s="65" t="s">
        <v>1999</v>
      </c>
      <c r="K1812" s="65" t="s">
        <v>2000</v>
      </c>
      <c r="L1812" s="66">
        <v>46305</v>
      </c>
      <c r="M1812" s="65" t="s">
        <v>287</v>
      </c>
      <c r="N1812" s="65" t="s">
        <v>793</v>
      </c>
      <c r="O1812" s="65" t="s">
        <v>289</v>
      </c>
      <c r="P1812" s="66">
        <v>46305</v>
      </c>
      <c r="Q1812" s="31">
        <f t="shared" si="56"/>
        <v>970</v>
      </c>
      <c r="R1812" s="31">
        <f t="shared" si="57"/>
        <v>1004</v>
      </c>
      <c r="S1812" s="29">
        <f>IF($Q1812&lt;Parâmetros!$E$19,$G1812-1,$G1812)</f>
        <v>46305</v>
      </c>
    </row>
    <row r="1813" spans="1:19" ht="15" customHeight="1" x14ac:dyDescent="0.25">
      <c r="A1813" s="128">
        <v>54161</v>
      </c>
      <c r="B1813" s="65" t="s">
        <v>26</v>
      </c>
      <c r="C1813" s="65" t="s">
        <v>74</v>
      </c>
      <c r="D1813" s="66">
        <v>46305</v>
      </c>
      <c r="E1813" s="67">
        <v>0.56999999999999995</v>
      </c>
      <c r="F1813" s="65" t="s">
        <v>285</v>
      </c>
      <c r="G1813" s="66">
        <v>46305</v>
      </c>
      <c r="H1813" s="129">
        <v>40524615</v>
      </c>
      <c r="I1813" s="129">
        <v>10</v>
      </c>
      <c r="J1813" s="65" t="s">
        <v>2001</v>
      </c>
      <c r="K1813" s="65" t="s">
        <v>2002</v>
      </c>
      <c r="L1813" s="66">
        <v>46305</v>
      </c>
      <c r="M1813" s="65" t="s">
        <v>287</v>
      </c>
      <c r="N1813" s="65" t="s">
        <v>793</v>
      </c>
      <c r="O1813" s="65" t="s">
        <v>289</v>
      </c>
      <c r="P1813" s="66">
        <v>46305</v>
      </c>
      <c r="Q1813" s="31">
        <f t="shared" si="56"/>
        <v>1005</v>
      </c>
      <c r="R1813" s="31">
        <f t="shared" si="57"/>
        <v>1039</v>
      </c>
      <c r="S1813" s="29">
        <f>IF($Q1813&lt;Parâmetros!$E$19,$G1813-1,$G1813)</f>
        <v>46305</v>
      </c>
    </row>
    <row r="1814" spans="1:19" ht="15" customHeight="1" x14ac:dyDescent="0.25">
      <c r="A1814" s="128">
        <v>54161</v>
      </c>
      <c r="B1814" s="65" t="s">
        <v>26</v>
      </c>
      <c r="C1814" s="65" t="s">
        <v>74</v>
      </c>
      <c r="D1814" s="66">
        <v>46305</v>
      </c>
      <c r="E1814" s="67">
        <v>0.65</v>
      </c>
      <c r="F1814" s="65" t="s">
        <v>285</v>
      </c>
      <c r="G1814" s="66">
        <v>46305</v>
      </c>
      <c r="H1814" s="129">
        <v>40524613</v>
      </c>
      <c r="I1814" s="129">
        <v>10</v>
      </c>
      <c r="J1814" s="65" t="s">
        <v>2003</v>
      </c>
      <c r="K1814" s="65" t="s">
        <v>2004</v>
      </c>
      <c r="L1814" s="66">
        <v>46305</v>
      </c>
      <c r="M1814" s="65" t="s">
        <v>287</v>
      </c>
      <c r="N1814" s="65" t="s">
        <v>793</v>
      </c>
      <c r="O1814" s="65" t="s">
        <v>289</v>
      </c>
      <c r="P1814" s="66">
        <v>46305</v>
      </c>
      <c r="Q1814" s="31">
        <f t="shared" si="56"/>
        <v>1040</v>
      </c>
      <c r="R1814" s="31">
        <f t="shared" si="57"/>
        <v>1079</v>
      </c>
      <c r="S1814" s="29">
        <f>IF($Q1814&lt;Parâmetros!$E$19,$G1814-1,$G1814)</f>
        <v>46305</v>
      </c>
    </row>
    <row r="1815" spans="1:19" ht="15" customHeight="1" x14ac:dyDescent="0.25">
      <c r="A1815" s="128">
        <v>54161</v>
      </c>
      <c r="B1815" s="65" t="s">
        <v>26</v>
      </c>
      <c r="C1815" s="65" t="s">
        <v>74</v>
      </c>
      <c r="D1815" s="66">
        <v>46305</v>
      </c>
      <c r="E1815" s="67">
        <v>1.98</v>
      </c>
      <c r="F1815" s="65" t="s">
        <v>285</v>
      </c>
      <c r="G1815" s="66">
        <v>46305</v>
      </c>
      <c r="H1815" s="129">
        <v>40515179</v>
      </c>
      <c r="I1815" s="129">
        <v>20</v>
      </c>
      <c r="J1815" s="65" t="s">
        <v>2005</v>
      </c>
      <c r="K1815" s="65" t="s">
        <v>2006</v>
      </c>
      <c r="L1815" s="66">
        <v>46305</v>
      </c>
      <c r="M1815" s="65" t="s">
        <v>287</v>
      </c>
      <c r="N1815" s="65" t="s">
        <v>793</v>
      </c>
      <c r="O1815" s="65" t="s">
        <v>289</v>
      </c>
      <c r="P1815" s="66">
        <v>46305</v>
      </c>
      <c r="Q1815" s="31">
        <f t="shared" si="56"/>
        <v>1080</v>
      </c>
      <c r="R1815" s="31">
        <f t="shared" si="57"/>
        <v>1199</v>
      </c>
      <c r="S1815" s="29">
        <f>IF($Q1815&lt;Parâmetros!$E$19,$G1815-1,$G1815)</f>
        <v>46305</v>
      </c>
    </row>
    <row r="1816" spans="1:19" ht="15" customHeight="1" x14ac:dyDescent="0.25">
      <c r="A1816" s="128">
        <v>54161</v>
      </c>
      <c r="B1816" s="65" t="s">
        <v>26</v>
      </c>
      <c r="C1816" s="65" t="s">
        <v>74</v>
      </c>
      <c r="D1816" s="66">
        <v>46305</v>
      </c>
      <c r="E1816" s="67">
        <v>0.48</v>
      </c>
      <c r="F1816" s="65" t="s">
        <v>285</v>
      </c>
      <c r="G1816" s="66">
        <v>46305</v>
      </c>
      <c r="H1816" s="129">
        <v>40521403</v>
      </c>
      <c r="I1816" s="129">
        <v>10</v>
      </c>
      <c r="J1816" s="65" t="s">
        <v>2007</v>
      </c>
      <c r="K1816" s="65" t="s">
        <v>2008</v>
      </c>
      <c r="L1816" s="66">
        <v>46305</v>
      </c>
      <c r="M1816" s="65" t="s">
        <v>315</v>
      </c>
      <c r="N1816" s="65" t="s">
        <v>793</v>
      </c>
      <c r="O1816" s="65" t="s">
        <v>289</v>
      </c>
      <c r="P1816" s="66">
        <v>46305</v>
      </c>
      <c r="Q1816" s="31">
        <f t="shared" si="56"/>
        <v>1200</v>
      </c>
      <c r="R1816" s="31">
        <f t="shared" si="57"/>
        <v>1229</v>
      </c>
      <c r="S1816" s="29">
        <f>IF($Q1816&lt;Parâmetros!$E$19,$G1816-1,$G1816)</f>
        <v>46305</v>
      </c>
    </row>
    <row r="1817" spans="1:19" ht="15" customHeight="1" x14ac:dyDescent="0.25">
      <c r="A1817" s="128">
        <v>54161</v>
      </c>
      <c r="B1817" s="65" t="s">
        <v>26</v>
      </c>
      <c r="C1817" s="65" t="s">
        <v>74</v>
      </c>
      <c r="D1817" s="66">
        <v>46305</v>
      </c>
      <c r="E1817" s="67">
        <v>0.33</v>
      </c>
      <c r="F1817" s="65" t="s">
        <v>285</v>
      </c>
      <c r="G1817" s="66">
        <v>46305</v>
      </c>
      <c r="H1817" s="129">
        <v>40519600</v>
      </c>
      <c r="I1817" s="129">
        <v>20</v>
      </c>
      <c r="J1817" s="65" t="s">
        <v>2009</v>
      </c>
      <c r="K1817" s="65" t="s">
        <v>2010</v>
      </c>
      <c r="L1817" s="66">
        <v>46305</v>
      </c>
      <c r="M1817" s="65" t="s">
        <v>287</v>
      </c>
      <c r="N1817" s="65" t="s">
        <v>793</v>
      </c>
      <c r="O1817" s="65" t="s">
        <v>289</v>
      </c>
      <c r="P1817" s="66">
        <v>46305</v>
      </c>
      <c r="Q1817" s="31">
        <f t="shared" si="56"/>
        <v>1230</v>
      </c>
      <c r="R1817" s="31">
        <f t="shared" si="57"/>
        <v>1250</v>
      </c>
      <c r="S1817" s="29">
        <f>IF($Q1817&lt;Parâmetros!$E$19,$G1817-1,$G1817)</f>
        <v>46305</v>
      </c>
    </row>
    <row r="1818" spans="1:19" ht="15" customHeight="1" x14ac:dyDescent="0.25">
      <c r="A1818" s="128">
        <v>54161</v>
      </c>
      <c r="B1818" s="65" t="s">
        <v>26</v>
      </c>
      <c r="C1818" s="65" t="s">
        <v>74</v>
      </c>
      <c r="D1818" s="66">
        <v>46305</v>
      </c>
      <c r="E1818" s="67">
        <v>0.75</v>
      </c>
      <c r="F1818" s="65" t="s">
        <v>285</v>
      </c>
      <c r="G1818" s="66">
        <v>46305</v>
      </c>
      <c r="H1818" s="129">
        <v>40520726</v>
      </c>
      <c r="I1818" s="129">
        <v>20</v>
      </c>
      <c r="J1818" s="65" t="s">
        <v>2011</v>
      </c>
      <c r="K1818" s="65" t="s">
        <v>2012</v>
      </c>
      <c r="L1818" s="66">
        <v>46305</v>
      </c>
      <c r="M1818" s="65" t="s">
        <v>287</v>
      </c>
      <c r="N1818" s="65" t="s">
        <v>793</v>
      </c>
      <c r="O1818" s="65" t="s">
        <v>289</v>
      </c>
      <c r="P1818" s="66">
        <v>46305</v>
      </c>
      <c r="Q1818" s="31">
        <f t="shared" si="56"/>
        <v>1310</v>
      </c>
      <c r="R1818" s="31">
        <f t="shared" si="57"/>
        <v>1355</v>
      </c>
      <c r="S1818" s="29">
        <f>IF($Q1818&lt;Parâmetros!$E$19,$G1818-1,$G1818)</f>
        <v>46305</v>
      </c>
    </row>
    <row r="1819" spans="1:19" ht="15" customHeight="1" x14ac:dyDescent="0.25">
      <c r="A1819" s="128">
        <v>54161</v>
      </c>
      <c r="B1819" s="65" t="s">
        <v>26</v>
      </c>
      <c r="C1819" s="65" t="s">
        <v>74</v>
      </c>
      <c r="D1819" s="66">
        <v>46305</v>
      </c>
      <c r="E1819" s="67">
        <v>0.9</v>
      </c>
      <c r="F1819" s="65" t="s">
        <v>285</v>
      </c>
      <c r="G1819" s="66">
        <v>46305</v>
      </c>
      <c r="H1819" s="129">
        <v>40521092</v>
      </c>
      <c r="I1819" s="129">
        <v>10</v>
      </c>
      <c r="J1819" s="65" t="s">
        <v>2013</v>
      </c>
      <c r="K1819" s="65" t="s">
        <v>371</v>
      </c>
      <c r="L1819" s="66">
        <v>46305</v>
      </c>
      <c r="M1819" s="65" t="s">
        <v>315</v>
      </c>
      <c r="N1819" s="129">
        <v>3011615</v>
      </c>
      <c r="O1819" s="65" t="s">
        <v>289</v>
      </c>
      <c r="P1819" s="66">
        <v>46305</v>
      </c>
      <c r="Q1819" s="31">
        <f t="shared" si="56"/>
        <v>1356</v>
      </c>
      <c r="R1819" s="31">
        <f t="shared" si="57"/>
        <v>1410</v>
      </c>
      <c r="S1819" s="29">
        <f>IF($Q1819&lt;Parâmetros!$E$19,$G1819-1,$G1819)</f>
        <v>46305</v>
      </c>
    </row>
    <row r="1820" spans="1:19" ht="15" customHeight="1" x14ac:dyDescent="0.25">
      <c r="A1820" s="128">
        <v>54161</v>
      </c>
      <c r="B1820" s="65" t="s">
        <v>26</v>
      </c>
      <c r="C1820" s="65" t="s">
        <v>74</v>
      </c>
      <c r="D1820" s="66">
        <v>46306</v>
      </c>
      <c r="E1820" s="67">
        <v>0.98</v>
      </c>
      <c r="F1820" s="65" t="s">
        <v>285</v>
      </c>
      <c r="G1820" s="66">
        <v>46306</v>
      </c>
      <c r="H1820" s="129">
        <v>40521126</v>
      </c>
      <c r="I1820" s="129">
        <v>10</v>
      </c>
      <c r="J1820" s="65" t="s">
        <v>373</v>
      </c>
      <c r="K1820" s="65" t="s">
        <v>658</v>
      </c>
      <c r="L1820" s="66">
        <v>46306</v>
      </c>
      <c r="M1820" s="65" t="s">
        <v>315</v>
      </c>
      <c r="N1820" s="65" t="s">
        <v>793</v>
      </c>
      <c r="O1820" s="65" t="s">
        <v>289</v>
      </c>
      <c r="P1820" s="66">
        <v>46306</v>
      </c>
      <c r="Q1820" s="31">
        <f t="shared" si="56"/>
        <v>935</v>
      </c>
      <c r="R1820" s="31">
        <f t="shared" si="57"/>
        <v>994</v>
      </c>
      <c r="S1820" s="29">
        <f>IF($Q1820&lt;Parâmetros!$E$19,$G1820-1,$G1820)</f>
        <v>46306</v>
      </c>
    </row>
    <row r="1821" spans="1:19" ht="15" customHeight="1" x14ac:dyDescent="0.25">
      <c r="A1821" s="128">
        <v>54161</v>
      </c>
      <c r="B1821" s="65" t="s">
        <v>26</v>
      </c>
      <c r="C1821" s="65" t="s">
        <v>74</v>
      </c>
      <c r="D1821" s="66">
        <v>46306</v>
      </c>
      <c r="E1821" s="67">
        <v>0.56999999999999995</v>
      </c>
      <c r="F1821" s="65" t="s">
        <v>285</v>
      </c>
      <c r="G1821" s="66">
        <v>46306</v>
      </c>
      <c r="H1821" s="129">
        <v>40524856</v>
      </c>
      <c r="I1821" s="129">
        <v>10</v>
      </c>
      <c r="J1821" s="65" t="s">
        <v>2001</v>
      </c>
      <c r="K1821" s="65" t="s">
        <v>2002</v>
      </c>
      <c r="L1821" s="66">
        <v>46306</v>
      </c>
      <c r="M1821" s="65" t="s">
        <v>287</v>
      </c>
      <c r="N1821" s="65" t="s">
        <v>793</v>
      </c>
      <c r="O1821" s="65" t="s">
        <v>289</v>
      </c>
      <c r="P1821" s="66">
        <v>46306</v>
      </c>
      <c r="Q1821" s="31">
        <f t="shared" si="56"/>
        <v>1005</v>
      </c>
      <c r="R1821" s="31">
        <f t="shared" si="57"/>
        <v>1039</v>
      </c>
      <c r="S1821" s="29">
        <f>IF($Q1821&lt;Parâmetros!$E$19,$G1821-1,$G1821)</f>
        <v>46306</v>
      </c>
    </row>
    <row r="1822" spans="1:19" ht="15" customHeight="1" x14ac:dyDescent="0.25">
      <c r="A1822" s="128">
        <v>54161</v>
      </c>
      <c r="B1822" s="65" t="s">
        <v>26</v>
      </c>
      <c r="C1822" s="65" t="s">
        <v>74</v>
      </c>
      <c r="D1822" s="66">
        <v>46306</v>
      </c>
      <c r="E1822" s="67">
        <v>0.65</v>
      </c>
      <c r="F1822" s="65" t="s">
        <v>285</v>
      </c>
      <c r="G1822" s="66">
        <v>46306</v>
      </c>
      <c r="H1822" s="129">
        <v>40524610</v>
      </c>
      <c r="I1822" s="129">
        <v>10</v>
      </c>
      <c r="J1822" s="65" t="s">
        <v>2003</v>
      </c>
      <c r="K1822" s="65" t="s">
        <v>2004</v>
      </c>
      <c r="L1822" s="66">
        <v>46306</v>
      </c>
      <c r="M1822" s="65" t="s">
        <v>287</v>
      </c>
      <c r="N1822" s="129">
        <v>4000241</v>
      </c>
      <c r="O1822" s="65" t="s">
        <v>289</v>
      </c>
      <c r="P1822" s="66">
        <v>46306</v>
      </c>
      <c r="Q1822" s="31">
        <f t="shared" si="56"/>
        <v>1040</v>
      </c>
      <c r="R1822" s="31">
        <f t="shared" si="57"/>
        <v>1079</v>
      </c>
      <c r="S1822" s="29">
        <f>IF($Q1822&lt;Parâmetros!$E$19,$G1822-1,$G1822)</f>
        <v>46306</v>
      </c>
    </row>
    <row r="1823" spans="1:19" ht="15" customHeight="1" x14ac:dyDescent="0.25">
      <c r="A1823" s="128">
        <v>54161</v>
      </c>
      <c r="B1823" s="65" t="s">
        <v>26</v>
      </c>
      <c r="C1823" s="65" t="s">
        <v>74</v>
      </c>
      <c r="D1823" s="66">
        <v>46306</v>
      </c>
      <c r="E1823" s="67">
        <v>0.98</v>
      </c>
      <c r="F1823" s="65" t="s">
        <v>285</v>
      </c>
      <c r="G1823" s="66">
        <v>46306</v>
      </c>
      <c r="H1823" s="129">
        <v>40521409</v>
      </c>
      <c r="I1823" s="129">
        <v>10</v>
      </c>
      <c r="J1823" s="65" t="s">
        <v>2005</v>
      </c>
      <c r="K1823" s="65" t="s">
        <v>2014</v>
      </c>
      <c r="L1823" s="66">
        <v>46306</v>
      </c>
      <c r="M1823" s="65" t="s">
        <v>315</v>
      </c>
      <c r="N1823" s="65" t="s">
        <v>793</v>
      </c>
      <c r="O1823" s="65" t="s">
        <v>289</v>
      </c>
      <c r="P1823" s="66">
        <v>46306</v>
      </c>
      <c r="Q1823" s="31">
        <f t="shared" si="56"/>
        <v>1080</v>
      </c>
      <c r="R1823" s="31">
        <f t="shared" si="57"/>
        <v>1139</v>
      </c>
      <c r="S1823" s="29">
        <f>IF($Q1823&lt;Parâmetros!$E$19,$G1823-1,$G1823)</f>
        <v>46306</v>
      </c>
    </row>
    <row r="1824" spans="1:19" ht="15" customHeight="1" x14ac:dyDescent="0.25">
      <c r="A1824" s="128">
        <v>54161</v>
      </c>
      <c r="B1824" s="65" t="s">
        <v>26</v>
      </c>
      <c r="C1824" s="65" t="s">
        <v>74</v>
      </c>
      <c r="D1824" s="66">
        <v>46306</v>
      </c>
      <c r="E1824" s="67">
        <v>1.48</v>
      </c>
      <c r="F1824" s="65" t="s">
        <v>285</v>
      </c>
      <c r="G1824" s="66">
        <v>46306</v>
      </c>
      <c r="H1824" s="129">
        <v>40524855</v>
      </c>
      <c r="I1824" s="129">
        <v>10</v>
      </c>
      <c r="J1824" s="65" t="s">
        <v>2015</v>
      </c>
      <c r="K1824" s="65" t="s">
        <v>2008</v>
      </c>
      <c r="L1824" s="66">
        <v>46306</v>
      </c>
      <c r="M1824" s="65" t="s">
        <v>287</v>
      </c>
      <c r="N1824" s="65" t="s">
        <v>793</v>
      </c>
      <c r="O1824" s="65" t="s">
        <v>289</v>
      </c>
      <c r="P1824" s="66">
        <v>46306</v>
      </c>
      <c r="Q1824" s="31">
        <f t="shared" si="56"/>
        <v>1140</v>
      </c>
      <c r="R1824" s="31">
        <f t="shared" si="57"/>
        <v>1229</v>
      </c>
      <c r="S1824" s="29">
        <f>IF($Q1824&lt;Parâmetros!$E$19,$G1824-1,$G1824)</f>
        <v>46306</v>
      </c>
    </row>
    <row r="1825" spans="1:19" ht="15" customHeight="1" x14ac:dyDescent="0.25">
      <c r="A1825" s="128">
        <v>54161</v>
      </c>
      <c r="B1825" s="65" t="s">
        <v>26</v>
      </c>
      <c r="C1825" s="65" t="s">
        <v>74</v>
      </c>
      <c r="D1825" s="66">
        <v>46306</v>
      </c>
      <c r="E1825" s="67">
        <v>0.98</v>
      </c>
      <c r="F1825" s="65" t="s">
        <v>285</v>
      </c>
      <c r="G1825" s="66">
        <v>46306</v>
      </c>
      <c r="H1825" s="129">
        <v>40519600</v>
      </c>
      <c r="I1825" s="129">
        <v>20</v>
      </c>
      <c r="J1825" s="65" t="s">
        <v>2016</v>
      </c>
      <c r="K1825" s="65" t="s">
        <v>2017</v>
      </c>
      <c r="L1825" s="66">
        <v>46306</v>
      </c>
      <c r="M1825" s="65" t="s">
        <v>287</v>
      </c>
      <c r="N1825" s="65" t="s">
        <v>793</v>
      </c>
      <c r="O1825" s="65" t="s">
        <v>289</v>
      </c>
      <c r="P1825" s="66">
        <v>46306</v>
      </c>
      <c r="Q1825" s="31">
        <f t="shared" si="56"/>
        <v>1290</v>
      </c>
      <c r="R1825" s="31">
        <f t="shared" si="57"/>
        <v>1349</v>
      </c>
      <c r="S1825" s="29">
        <f>IF($Q1825&lt;Parâmetros!$E$19,$G1825-1,$G1825)</f>
        <v>46306</v>
      </c>
    </row>
    <row r="1826" spans="1:19" ht="15" customHeight="1" x14ac:dyDescent="0.25">
      <c r="A1826" s="128">
        <v>54161</v>
      </c>
      <c r="B1826" s="65" t="s">
        <v>26</v>
      </c>
      <c r="C1826" s="65" t="s">
        <v>74</v>
      </c>
      <c r="D1826" s="66">
        <v>46306</v>
      </c>
      <c r="E1826" s="67">
        <v>0.48</v>
      </c>
      <c r="F1826" s="65" t="s">
        <v>285</v>
      </c>
      <c r="G1826" s="66">
        <v>46306</v>
      </c>
      <c r="H1826" s="129">
        <v>40524856</v>
      </c>
      <c r="I1826" s="129">
        <v>10</v>
      </c>
      <c r="J1826" s="65" t="s">
        <v>598</v>
      </c>
      <c r="K1826" s="65" t="s">
        <v>2018</v>
      </c>
      <c r="L1826" s="66">
        <v>46306</v>
      </c>
      <c r="M1826" s="65" t="s">
        <v>287</v>
      </c>
      <c r="N1826" s="65" t="s">
        <v>793</v>
      </c>
      <c r="O1826" s="65" t="s">
        <v>289</v>
      </c>
      <c r="P1826" s="66">
        <v>46306</v>
      </c>
      <c r="Q1826" s="31">
        <f t="shared" si="56"/>
        <v>1350</v>
      </c>
      <c r="R1826" s="31">
        <f t="shared" si="57"/>
        <v>1379</v>
      </c>
      <c r="S1826" s="29">
        <f>IF($Q1826&lt;Parâmetros!$E$19,$G1826-1,$G1826)</f>
        <v>46306</v>
      </c>
    </row>
    <row r="1827" spans="1:19" ht="15" customHeight="1" x14ac:dyDescent="0.25">
      <c r="A1827" s="128">
        <v>54161</v>
      </c>
      <c r="B1827" s="65" t="s">
        <v>26</v>
      </c>
      <c r="C1827" s="65" t="s">
        <v>74</v>
      </c>
      <c r="D1827" s="66">
        <v>46306</v>
      </c>
      <c r="E1827" s="67">
        <v>0.5</v>
      </c>
      <c r="F1827" s="65" t="s">
        <v>285</v>
      </c>
      <c r="G1827" s="66">
        <v>46306</v>
      </c>
      <c r="H1827" s="129">
        <v>40524857</v>
      </c>
      <c r="I1827" s="129">
        <v>10</v>
      </c>
      <c r="J1827" s="65" t="s">
        <v>2019</v>
      </c>
      <c r="K1827" s="65" t="s">
        <v>371</v>
      </c>
      <c r="L1827" s="66">
        <v>46306</v>
      </c>
      <c r="M1827" s="65" t="s">
        <v>287</v>
      </c>
      <c r="N1827" s="129">
        <v>3007259</v>
      </c>
      <c r="O1827" s="65" t="s">
        <v>289</v>
      </c>
      <c r="P1827" s="66">
        <v>46306</v>
      </c>
      <c r="Q1827" s="31">
        <f t="shared" si="56"/>
        <v>1380</v>
      </c>
      <c r="R1827" s="31">
        <f t="shared" si="57"/>
        <v>1410</v>
      </c>
      <c r="S1827" s="29">
        <f>IF($Q1827&lt;Parâmetros!$E$19,$G1827-1,$G1827)</f>
        <v>46306</v>
      </c>
    </row>
    <row r="1828" spans="1:19" ht="15" customHeight="1" x14ac:dyDescent="0.25">
      <c r="A1828" s="128">
        <v>54161</v>
      </c>
      <c r="B1828" s="65" t="s">
        <v>26</v>
      </c>
      <c r="C1828" s="65" t="s">
        <v>74</v>
      </c>
      <c r="D1828" s="66">
        <v>46307</v>
      </c>
      <c r="E1828" s="67">
        <v>1</v>
      </c>
      <c r="F1828" s="65" t="s">
        <v>285</v>
      </c>
      <c r="G1828" s="66">
        <v>46307</v>
      </c>
      <c r="H1828" s="129">
        <v>40523223</v>
      </c>
      <c r="I1828" s="129">
        <v>10</v>
      </c>
      <c r="J1828" s="65" t="s">
        <v>373</v>
      </c>
      <c r="K1828" s="65" t="s">
        <v>552</v>
      </c>
      <c r="L1828" s="66">
        <v>46307</v>
      </c>
      <c r="M1828" s="65" t="s">
        <v>315</v>
      </c>
      <c r="N1828" s="65" t="s">
        <v>793</v>
      </c>
      <c r="O1828" s="65" t="s">
        <v>289</v>
      </c>
      <c r="P1828" s="66">
        <v>46307</v>
      </c>
      <c r="Q1828" s="31">
        <f t="shared" si="56"/>
        <v>935</v>
      </c>
      <c r="R1828" s="31">
        <f t="shared" si="57"/>
        <v>995</v>
      </c>
      <c r="S1828" s="29">
        <f>IF($Q1828&lt;Parâmetros!$E$19,$G1828-1,$G1828)</f>
        <v>46307</v>
      </c>
    </row>
    <row r="1829" spans="1:19" ht="15" customHeight="1" x14ac:dyDescent="0.25">
      <c r="A1829" s="128">
        <v>54161</v>
      </c>
      <c r="B1829" s="65" t="s">
        <v>26</v>
      </c>
      <c r="C1829" s="65" t="s">
        <v>74</v>
      </c>
      <c r="D1829" s="66">
        <v>46307</v>
      </c>
      <c r="E1829" s="67">
        <v>1.48</v>
      </c>
      <c r="F1829" s="65" t="s">
        <v>285</v>
      </c>
      <c r="G1829" s="66">
        <v>46307</v>
      </c>
      <c r="H1829" s="129">
        <v>40525210</v>
      </c>
      <c r="I1829" s="129">
        <v>10</v>
      </c>
      <c r="J1829" s="65" t="s">
        <v>344</v>
      </c>
      <c r="K1829" s="65" t="s">
        <v>2378</v>
      </c>
      <c r="L1829" s="66">
        <v>46307</v>
      </c>
      <c r="M1829" s="65" t="s">
        <v>287</v>
      </c>
      <c r="N1829" s="65" t="s">
        <v>793</v>
      </c>
      <c r="O1829" s="65" t="s">
        <v>289</v>
      </c>
      <c r="P1829" s="66">
        <v>46307</v>
      </c>
      <c r="Q1829" s="31">
        <f t="shared" si="56"/>
        <v>996</v>
      </c>
      <c r="R1829" s="31">
        <f t="shared" si="57"/>
        <v>1085</v>
      </c>
      <c r="S1829" s="29">
        <f>IF($Q1829&lt;Parâmetros!$E$19,$G1829-1,$G1829)</f>
        <v>46307</v>
      </c>
    </row>
    <row r="1830" spans="1:19" ht="15" customHeight="1" x14ac:dyDescent="0.25">
      <c r="A1830" s="128">
        <v>54161</v>
      </c>
      <c r="B1830" s="65" t="s">
        <v>26</v>
      </c>
      <c r="C1830" s="65" t="s">
        <v>74</v>
      </c>
      <c r="D1830" s="66">
        <v>46307</v>
      </c>
      <c r="E1830" s="67">
        <v>0.56999999999999995</v>
      </c>
      <c r="F1830" s="65" t="s">
        <v>285</v>
      </c>
      <c r="G1830" s="66">
        <v>46307</v>
      </c>
      <c r="H1830" s="129">
        <v>40525211</v>
      </c>
      <c r="I1830" s="129">
        <v>20</v>
      </c>
      <c r="J1830" s="65" t="s">
        <v>2379</v>
      </c>
      <c r="K1830" s="65" t="s">
        <v>597</v>
      </c>
      <c r="L1830" s="66">
        <v>46307</v>
      </c>
      <c r="M1830" s="65" t="s">
        <v>287</v>
      </c>
      <c r="N1830" s="65" t="s">
        <v>793</v>
      </c>
      <c r="O1830" s="65" t="s">
        <v>289</v>
      </c>
      <c r="P1830" s="66">
        <v>46307</v>
      </c>
      <c r="Q1830" s="31">
        <f t="shared" si="56"/>
        <v>1086</v>
      </c>
      <c r="R1830" s="31">
        <f t="shared" si="57"/>
        <v>1120</v>
      </c>
      <c r="S1830" s="29">
        <f>IF($Q1830&lt;Parâmetros!$E$19,$G1830-1,$G1830)</f>
        <v>46307</v>
      </c>
    </row>
    <row r="1831" spans="1:19" ht="15" customHeight="1" x14ac:dyDescent="0.25">
      <c r="A1831" s="128">
        <v>54161</v>
      </c>
      <c r="B1831" s="65" t="s">
        <v>26</v>
      </c>
      <c r="C1831" s="65" t="s">
        <v>74</v>
      </c>
      <c r="D1831" s="66">
        <v>46308</v>
      </c>
      <c r="E1831" s="67">
        <v>0.98</v>
      </c>
      <c r="F1831" s="65" t="s">
        <v>285</v>
      </c>
      <c r="G1831" s="66">
        <v>46307</v>
      </c>
      <c r="H1831" s="129">
        <v>40525212</v>
      </c>
      <c r="I1831" s="129">
        <v>10</v>
      </c>
      <c r="J1831" s="65" t="s">
        <v>2612</v>
      </c>
      <c r="K1831" s="65" t="s">
        <v>609</v>
      </c>
      <c r="L1831" s="66">
        <v>46307</v>
      </c>
      <c r="M1831" s="65" t="s">
        <v>287</v>
      </c>
      <c r="N1831" s="65" t="s">
        <v>793</v>
      </c>
      <c r="O1831" s="65" t="s">
        <v>289</v>
      </c>
      <c r="P1831" s="66">
        <v>46308</v>
      </c>
      <c r="Q1831" s="31">
        <f t="shared" si="56"/>
        <v>1121</v>
      </c>
      <c r="R1831" s="31">
        <f t="shared" si="57"/>
        <v>1180</v>
      </c>
      <c r="S1831" s="29">
        <f>IF($Q1831&lt;Parâmetros!$E$19,$G1831-1,$G1831)</f>
        <v>46307</v>
      </c>
    </row>
    <row r="1832" spans="1:19" ht="15" customHeight="1" x14ac:dyDescent="0.25">
      <c r="A1832" s="128">
        <v>54161</v>
      </c>
      <c r="B1832" s="65" t="s">
        <v>26</v>
      </c>
      <c r="C1832" s="65" t="s">
        <v>74</v>
      </c>
      <c r="D1832" s="66">
        <v>46308</v>
      </c>
      <c r="E1832" s="67">
        <v>0.98</v>
      </c>
      <c r="F1832" s="65" t="s">
        <v>285</v>
      </c>
      <c r="G1832" s="66">
        <v>46307</v>
      </c>
      <c r="H1832" s="129">
        <v>40523220</v>
      </c>
      <c r="I1832" s="129">
        <v>10</v>
      </c>
      <c r="J1832" s="65" t="s">
        <v>2062</v>
      </c>
      <c r="K1832" s="65" t="s">
        <v>591</v>
      </c>
      <c r="L1832" s="66">
        <v>46307</v>
      </c>
      <c r="M1832" s="65" t="s">
        <v>315</v>
      </c>
      <c r="N1832" s="65" t="s">
        <v>793</v>
      </c>
      <c r="O1832" s="65" t="s">
        <v>289</v>
      </c>
      <c r="P1832" s="66">
        <v>46308</v>
      </c>
      <c r="Q1832" s="31">
        <f t="shared" si="56"/>
        <v>1181</v>
      </c>
      <c r="R1832" s="31">
        <f t="shared" si="57"/>
        <v>1240</v>
      </c>
      <c r="S1832" s="29">
        <f>IF($Q1832&lt;Parâmetros!$E$19,$G1832-1,$G1832)</f>
        <v>46307</v>
      </c>
    </row>
    <row r="1833" spans="1:19" ht="15" customHeight="1" x14ac:dyDescent="0.25">
      <c r="A1833" s="128">
        <v>54161</v>
      </c>
      <c r="B1833" s="65" t="s">
        <v>26</v>
      </c>
      <c r="C1833" s="65" t="s">
        <v>74</v>
      </c>
      <c r="D1833" s="66">
        <v>46308</v>
      </c>
      <c r="E1833" s="67">
        <v>0.57999999999999996</v>
      </c>
      <c r="F1833" s="65" t="s">
        <v>285</v>
      </c>
      <c r="G1833" s="66">
        <v>46307</v>
      </c>
      <c r="H1833" s="129">
        <v>40525475</v>
      </c>
      <c r="I1833" s="129">
        <v>10</v>
      </c>
      <c r="J1833" s="65" t="s">
        <v>592</v>
      </c>
      <c r="K1833" s="65" t="s">
        <v>2613</v>
      </c>
      <c r="L1833" s="66">
        <v>46307</v>
      </c>
      <c r="M1833" s="65" t="s">
        <v>287</v>
      </c>
      <c r="N1833" s="65" t="s">
        <v>793</v>
      </c>
      <c r="O1833" s="65" t="s">
        <v>289</v>
      </c>
      <c r="P1833" s="66">
        <v>46308</v>
      </c>
      <c r="Q1833" s="31">
        <f t="shared" si="56"/>
        <v>1300</v>
      </c>
      <c r="R1833" s="31">
        <f t="shared" si="57"/>
        <v>1335</v>
      </c>
      <c r="S1833" s="29">
        <f>IF($Q1833&lt;Parâmetros!$E$19,$G1833-1,$G1833)</f>
        <v>46307</v>
      </c>
    </row>
    <row r="1834" spans="1:19" ht="15" customHeight="1" x14ac:dyDescent="0.25">
      <c r="A1834" s="128">
        <v>54161</v>
      </c>
      <c r="B1834" s="65" t="s">
        <v>26</v>
      </c>
      <c r="C1834" s="65" t="s">
        <v>74</v>
      </c>
      <c r="D1834" s="66">
        <v>46308</v>
      </c>
      <c r="E1834" s="67">
        <v>0.56999999999999995</v>
      </c>
      <c r="F1834" s="65" t="s">
        <v>285</v>
      </c>
      <c r="G1834" s="66">
        <v>46307</v>
      </c>
      <c r="H1834" s="129">
        <v>40525212</v>
      </c>
      <c r="I1834" s="129">
        <v>10</v>
      </c>
      <c r="J1834" s="65" t="s">
        <v>2614</v>
      </c>
      <c r="K1834" s="65" t="s">
        <v>1329</v>
      </c>
      <c r="L1834" s="66">
        <v>46307</v>
      </c>
      <c r="M1834" s="65" t="s">
        <v>287</v>
      </c>
      <c r="N1834" s="65" t="s">
        <v>793</v>
      </c>
      <c r="O1834" s="65" t="s">
        <v>289</v>
      </c>
      <c r="P1834" s="66">
        <v>46308</v>
      </c>
      <c r="Q1834" s="31">
        <f t="shared" si="56"/>
        <v>1336</v>
      </c>
      <c r="R1834" s="31">
        <f t="shared" si="57"/>
        <v>1370</v>
      </c>
      <c r="S1834" s="29">
        <f>IF($Q1834&lt;Parâmetros!$E$19,$G1834-1,$G1834)</f>
        <v>46307</v>
      </c>
    </row>
    <row r="1835" spans="1:19" ht="15" customHeight="1" x14ac:dyDescent="0.25">
      <c r="A1835" s="128">
        <v>54161</v>
      </c>
      <c r="B1835" s="65" t="s">
        <v>26</v>
      </c>
      <c r="C1835" s="65" t="s">
        <v>74</v>
      </c>
      <c r="D1835" s="66">
        <v>46308</v>
      </c>
      <c r="E1835" s="67">
        <v>0.68</v>
      </c>
      <c r="F1835" s="65" t="s">
        <v>285</v>
      </c>
      <c r="G1835" s="66">
        <v>46307</v>
      </c>
      <c r="H1835" s="129">
        <v>40525452</v>
      </c>
      <c r="I1835" s="129">
        <v>10</v>
      </c>
      <c r="J1835" s="65" t="s">
        <v>1610</v>
      </c>
      <c r="K1835" s="65" t="s">
        <v>2615</v>
      </c>
      <c r="L1835" s="66">
        <v>46307</v>
      </c>
      <c r="M1835" s="65" t="s">
        <v>287</v>
      </c>
      <c r="N1835" s="129">
        <v>3003542</v>
      </c>
      <c r="O1835" s="65" t="s">
        <v>289</v>
      </c>
      <c r="P1835" s="66">
        <v>46308</v>
      </c>
      <c r="Q1835" s="31">
        <f t="shared" si="56"/>
        <v>1371</v>
      </c>
      <c r="R1835" s="31">
        <f t="shared" si="57"/>
        <v>1412</v>
      </c>
      <c r="S1835" s="29">
        <f>IF($Q1835&lt;Parâmetros!$E$19,$G1835-1,$G1835)</f>
        <v>46307</v>
      </c>
    </row>
    <row r="1836" spans="1:19" ht="15" customHeight="1" x14ac:dyDescent="0.25">
      <c r="A1836" s="128">
        <v>54161</v>
      </c>
      <c r="B1836" s="65" t="s">
        <v>26</v>
      </c>
      <c r="C1836" s="65" t="s">
        <v>74</v>
      </c>
      <c r="D1836" s="66">
        <v>46308</v>
      </c>
      <c r="E1836" s="67">
        <v>0.57999999999999996</v>
      </c>
      <c r="F1836" s="65" t="s">
        <v>285</v>
      </c>
      <c r="G1836" s="66">
        <v>46308</v>
      </c>
      <c r="H1836" s="129">
        <v>40513583</v>
      </c>
      <c r="I1836" s="129">
        <v>20</v>
      </c>
      <c r="J1836" s="65" t="s">
        <v>373</v>
      </c>
      <c r="K1836" s="65" t="s">
        <v>1999</v>
      </c>
      <c r="L1836" s="66">
        <v>46308</v>
      </c>
      <c r="M1836" s="65" t="s">
        <v>287</v>
      </c>
      <c r="N1836" s="65" t="s">
        <v>793</v>
      </c>
      <c r="O1836" s="65" t="s">
        <v>289</v>
      </c>
      <c r="P1836" s="66">
        <v>46308</v>
      </c>
      <c r="Q1836" s="31">
        <f t="shared" si="56"/>
        <v>935</v>
      </c>
      <c r="R1836" s="31">
        <f t="shared" si="57"/>
        <v>970</v>
      </c>
      <c r="S1836" s="29">
        <f>IF($Q1836&lt;Parâmetros!$E$19,$G1836-1,$G1836)</f>
        <v>46308</v>
      </c>
    </row>
    <row r="1837" spans="1:19" ht="15" customHeight="1" x14ac:dyDescent="0.25">
      <c r="A1837" s="128">
        <v>54161</v>
      </c>
      <c r="B1837" s="65" t="s">
        <v>26</v>
      </c>
      <c r="C1837" s="65" t="s">
        <v>74</v>
      </c>
      <c r="D1837" s="66">
        <v>46308</v>
      </c>
      <c r="E1837" s="67">
        <v>0.98</v>
      </c>
      <c r="F1837" s="65" t="s">
        <v>285</v>
      </c>
      <c r="G1837" s="66">
        <v>46308</v>
      </c>
      <c r="H1837" s="129">
        <v>40523229</v>
      </c>
      <c r="I1837" s="129">
        <v>10</v>
      </c>
      <c r="J1837" s="65" t="s">
        <v>2616</v>
      </c>
      <c r="K1837" s="65" t="s">
        <v>602</v>
      </c>
      <c r="L1837" s="66">
        <v>46308</v>
      </c>
      <c r="M1837" s="65" t="s">
        <v>315</v>
      </c>
      <c r="N1837" s="65" t="s">
        <v>793</v>
      </c>
      <c r="O1837" s="65" t="s">
        <v>289</v>
      </c>
      <c r="P1837" s="66">
        <v>46308</v>
      </c>
      <c r="Q1837" s="31">
        <f t="shared" si="56"/>
        <v>971</v>
      </c>
      <c r="R1837" s="31">
        <f t="shared" si="57"/>
        <v>1030</v>
      </c>
      <c r="S1837" s="29">
        <f>IF($Q1837&lt;Parâmetros!$E$19,$G1837-1,$G1837)</f>
        <v>46308</v>
      </c>
    </row>
    <row r="1838" spans="1:19" ht="15" customHeight="1" x14ac:dyDescent="0.25">
      <c r="A1838" s="128">
        <v>54161</v>
      </c>
      <c r="B1838" s="65" t="s">
        <v>26</v>
      </c>
      <c r="C1838" s="65" t="s">
        <v>74</v>
      </c>
      <c r="D1838" s="66">
        <v>46308</v>
      </c>
      <c r="E1838" s="67">
        <v>0.56999999999999995</v>
      </c>
      <c r="F1838" s="65" t="s">
        <v>285</v>
      </c>
      <c r="G1838" s="66">
        <v>46308</v>
      </c>
      <c r="H1838" s="129">
        <v>40525471</v>
      </c>
      <c r="I1838" s="129">
        <v>20</v>
      </c>
      <c r="J1838" s="65" t="s">
        <v>460</v>
      </c>
      <c r="K1838" s="65" t="s">
        <v>600</v>
      </c>
      <c r="L1838" s="66">
        <v>46308</v>
      </c>
      <c r="M1838" s="65" t="s">
        <v>287</v>
      </c>
      <c r="N1838" s="65" t="s">
        <v>793</v>
      </c>
      <c r="O1838" s="65" t="s">
        <v>289</v>
      </c>
      <c r="P1838" s="66">
        <v>46308</v>
      </c>
      <c r="Q1838" s="31">
        <f t="shared" si="56"/>
        <v>1031</v>
      </c>
      <c r="R1838" s="31">
        <f t="shared" si="57"/>
        <v>1065</v>
      </c>
      <c r="S1838" s="29">
        <f>IF($Q1838&lt;Parâmetros!$E$19,$G1838-1,$G1838)</f>
        <v>46308</v>
      </c>
    </row>
    <row r="1839" spans="1:19" ht="15" customHeight="1" x14ac:dyDescent="0.25">
      <c r="A1839" s="128">
        <v>54161</v>
      </c>
      <c r="B1839" s="65" t="s">
        <v>26</v>
      </c>
      <c r="C1839" s="65" t="s">
        <v>74</v>
      </c>
      <c r="D1839" s="66">
        <v>46308</v>
      </c>
      <c r="E1839" s="67">
        <v>0.98</v>
      </c>
      <c r="F1839" s="65" t="s">
        <v>285</v>
      </c>
      <c r="G1839" s="66">
        <v>46308</v>
      </c>
      <c r="H1839" s="129">
        <v>40525478</v>
      </c>
      <c r="I1839" s="129">
        <v>10</v>
      </c>
      <c r="J1839" s="65" t="s">
        <v>601</v>
      </c>
      <c r="K1839" s="65" t="s">
        <v>2617</v>
      </c>
      <c r="L1839" s="66">
        <v>46308</v>
      </c>
      <c r="M1839" s="65" t="s">
        <v>287</v>
      </c>
      <c r="N1839" s="65" t="s">
        <v>793</v>
      </c>
      <c r="O1839" s="65" t="s">
        <v>289</v>
      </c>
      <c r="P1839" s="66">
        <v>46308</v>
      </c>
      <c r="Q1839" s="31">
        <f t="shared" si="56"/>
        <v>1066</v>
      </c>
      <c r="R1839" s="31">
        <f t="shared" si="57"/>
        <v>1125</v>
      </c>
      <c r="S1839" s="29">
        <f>IF($Q1839&lt;Parâmetros!$E$19,$G1839-1,$G1839)</f>
        <v>46308</v>
      </c>
    </row>
    <row r="1840" spans="1:19" ht="15" customHeight="1" x14ac:dyDescent="0.25">
      <c r="A1840" s="128">
        <v>54161</v>
      </c>
      <c r="B1840" s="65" t="s">
        <v>26</v>
      </c>
      <c r="C1840" s="65" t="s">
        <v>74</v>
      </c>
      <c r="D1840" s="66">
        <v>46308</v>
      </c>
      <c r="E1840" s="67">
        <v>0.56999999999999995</v>
      </c>
      <c r="F1840" s="65" t="s">
        <v>285</v>
      </c>
      <c r="G1840" s="66">
        <v>46308</v>
      </c>
      <c r="H1840" s="129">
        <v>40513583</v>
      </c>
      <c r="I1840" s="129">
        <v>20</v>
      </c>
      <c r="J1840" s="65" t="s">
        <v>1324</v>
      </c>
      <c r="K1840" s="65" t="s">
        <v>594</v>
      </c>
      <c r="L1840" s="66">
        <v>46308</v>
      </c>
      <c r="M1840" s="65" t="s">
        <v>287</v>
      </c>
      <c r="N1840" s="65" t="s">
        <v>793</v>
      </c>
      <c r="O1840" s="65" t="s">
        <v>289</v>
      </c>
      <c r="P1840" s="66">
        <v>46308</v>
      </c>
      <c r="Q1840" s="31">
        <f t="shared" si="56"/>
        <v>1126</v>
      </c>
      <c r="R1840" s="31">
        <f t="shared" si="57"/>
        <v>1160</v>
      </c>
      <c r="S1840" s="29">
        <f>IF($Q1840&lt;Parâmetros!$E$19,$G1840-1,$G1840)</f>
        <v>46308</v>
      </c>
    </row>
    <row r="1841" spans="1:19" ht="15" customHeight="1" x14ac:dyDescent="0.25">
      <c r="A1841" s="128">
        <v>54161</v>
      </c>
      <c r="B1841" s="65" t="s">
        <v>26</v>
      </c>
      <c r="C1841" s="65" t="s">
        <v>74</v>
      </c>
      <c r="D1841" s="66">
        <v>46308</v>
      </c>
      <c r="E1841" s="67">
        <v>0.56999999999999995</v>
      </c>
      <c r="F1841" s="65" t="s">
        <v>285</v>
      </c>
      <c r="G1841" s="66">
        <v>46308</v>
      </c>
      <c r="H1841" s="129">
        <v>40525479</v>
      </c>
      <c r="I1841" s="129">
        <v>10</v>
      </c>
      <c r="J1841" s="65" t="s">
        <v>595</v>
      </c>
      <c r="K1841" s="65" t="s">
        <v>2618</v>
      </c>
      <c r="L1841" s="66">
        <v>46308</v>
      </c>
      <c r="M1841" s="65" t="s">
        <v>287</v>
      </c>
      <c r="N1841" s="129">
        <v>3011424</v>
      </c>
      <c r="O1841" s="65" t="s">
        <v>289</v>
      </c>
      <c r="P1841" s="66">
        <v>46308</v>
      </c>
      <c r="Q1841" s="31">
        <f t="shared" si="56"/>
        <v>1161</v>
      </c>
      <c r="R1841" s="31">
        <f t="shared" si="57"/>
        <v>1195</v>
      </c>
      <c r="S1841" s="29">
        <f>IF($Q1841&lt;Parâmetros!$E$19,$G1841-1,$G1841)</f>
        <v>46308</v>
      </c>
    </row>
    <row r="1842" spans="1:19" ht="15" customHeight="1" x14ac:dyDescent="0.25">
      <c r="A1842" s="128">
        <v>54161</v>
      </c>
      <c r="B1842" s="65" t="s">
        <v>26</v>
      </c>
      <c r="C1842" s="65" t="s">
        <v>74</v>
      </c>
      <c r="D1842" s="66">
        <v>46308</v>
      </c>
      <c r="E1842" s="67">
        <v>0.56999999999999995</v>
      </c>
      <c r="F1842" s="65" t="s">
        <v>285</v>
      </c>
      <c r="G1842" s="66">
        <v>46308</v>
      </c>
      <c r="H1842" s="129">
        <v>40525473</v>
      </c>
      <c r="I1842" s="129">
        <v>10</v>
      </c>
      <c r="J1842" s="65" t="s">
        <v>2619</v>
      </c>
      <c r="K1842" s="65" t="s">
        <v>2009</v>
      </c>
      <c r="L1842" s="66">
        <v>46308</v>
      </c>
      <c r="M1842" s="65" t="s">
        <v>287</v>
      </c>
      <c r="N1842" s="65" t="s">
        <v>793</v>
      </c>
      <c r="O1842" s="65" t="s">
        <v>289</v>
      </c>
      <c r="P1842" s="66">
        <v>46308</v>
      </c>
      <c r="Q1842" s="31">
        <f t="shared" si="56"/>
        <v>1196</v>
      </c>
      <c r="R1842" s="31">
        <f t="shared" si="57"/>
        <v>1230</v>
      </c>
      <c r="S1842" s="29">
        <f>IF($Q1842&lt;Parâmetros!$E$19,$G1842-1,$G1842)</f>
        <v>46308</v>
      </c>
    </row>
    <row r="1843" spans="1:19" ht="15" customHeight="1" x14ac:dyDescent="0.25">
      <c r="A1843" s="128">
        <v>54161</v>
      </c>
      <c r="B1843" s="65" t="s">
        <v>26</v>
      </c>
      <c r="C1843" s="65" t="s">
        <v>74</v>
      </c>
      <c r="D1843" s="66">
        <v>46308</v>
      </c>
      <c r="E1843" s="67">
        <v>0.56999999999999995</v>
      </c>
      <c r="F1843" s="65" t="s">
        <v>285</v>
      </c>
      <c r="G1843" s="66">
        <v>46308</v>
      </c>
      <c r="H1843" s="129">
        <v>40525480</v>
      </c>
      <c r="I1843" s="129">
        <v>10</v>
      </c>
      <c r="J1843" s="65" t="s">
        <v>2620</v>
      </c>
      <c r="K1843" s="65" t="s">
        <v>2383</v>
      </c>
      <c r="L1843" s="66">
        <v>46308</v>
      </c>
      <c r="M1843" s="65" t="s">
        <v>287</v>
      </c>
      <c r="N1843" s="65" t="s">
        <v>793</v>
      </c>
      <c r="O1843" s="65" t="s">
        <v>289</v>
      </c>
      <c r="P1843" s="66">
        <v>46308</v>
      </c>
      <c r="Q1843" s="31">
        <f t="shared" si="56"/>
        <v>1291</v>
      </c>
      <c r="R1843" s="31">
        <f t="shared" si="57"/>
        <v>1325</v>
      </c>
      <c r="S1843" s="29">
        <f>IF($Q1843&lt;Parâmetros!$E$19,$G1843-1,$G1843)</f>
        <v>46308</v>
      </c>
    </row>
    <row r="1844" spans="1:19" ht="15" customHeight="1" x14ac:dyDescent="0.25">
      <c r="A1844" s="128">
        <v>54161</v>
      </c>
      <c r="B1844" s="65" t="s">
        <v>26</v>
      </c>
      <c r="C1844" s="65" t="s">
        <v>74</v>
      </c>
      <c r="D1844" s="66">
        <v>46308</v>
      </c>
      <c r="E1844" s="67">
        <v>0.65</v>
      </c>
      <c r="F1844" s="65" t="s">
        <v>285</v>
      </c>
      <c r="G1844" s="66">
        <v>46308</v>
      </c>
      <c r="H1844" s="129">
        <v>40525481</v>
      </c>
      <c r="I1844" s="129">
        <v>10</v>
      </c>
      <c r="J1844" s="65" t="s">
        <v>596</v>
      </c>
      <c r="K1844" s="65" t="s">
        <v>604</v>
      </c>
      <c r="L1844" s="66">
        <v>46308</v>
      </c>
      <c r="M1844" s="65" t="s">
        <v>287</v>
      </c>
      <c r="N1844" s="65" t="s">
        <v>793</v>
      </c>
      <c r="O1844" s="65" t="s">
        <v>289</v>
      </c>
      <c r="P1844" s="66">
        <v>46308</v>
      </c>
      <c r="Q1844" s="31">
        <f t="shared" si="56"/>
        <v>1326</v>
      </c>
      <c r="R1844" s="31">
        <f t="shared" si="57"/>
        <v>1365</v>
      </c>
      <c r="S1844" s="29">
        <f>IF($Q1844&lt;Parâmetros!$E$19,$G1844-1,$G1844)</f>
        <v>46308</v>
      </c>
    </row>
    <row r="1845" spans="1:19" ht="15" customHeight="1" x14ac:dyDescent="0.25">
      <c r="A1845" s="128">
        <v>54161</v>
      </c>
      <c r="B1845" s="65" t="s">
        <v>26</v>
      </c>
      <c r="C1845" s="65" t="s">
        <v>74</v>
      </c>
      <c r="D1845" s="66">
        <v>46308</v>
      </c>
      <c r="E1845" s="67">
        <v>0.7</v>
      </c>
      <c r="F1845" s="65" t="s">
        <v>285</v>
      </c>
      <c r="G1845" s="66">
        <v>46308</v>
      </c>
      <c r="H1845" s="129">
        <v>40513583</v>
      </c>
      <c r="I1845" s="129">
        <v>20</v>
      </c>
      <c r="J1845" s="65" t="s">
        <v>654</v>
      </c>
      <c r="K1845" s="65" t="s">
        <v>2621</v>
      </c>
      <c r="L1845" s="66">
        <v>46308</v>
      </c>
      <c r="M1845" s="65" t="s">
        <v>287</v>
      </c>
      <c r="N1845" s="65" t="s">
        <v>793</v>
      </c>
      <c r="O1845" s="65" t="s">
        <v>289</v>
      </c>
      <c r="P1845" s="66">
        <v>46308</v>
      </c>
      <c r="Q1845" s="31">
        <f t="shared" si="56"/>
        <v>1367</v>
      </c>
      <c r="R1845" s="31">
        <f t="shared" si="57"/>
        <v>1409</v>
      </c>
      <c r="S1845" s="29">
        <f>IF($Q1845&lt;Parâmetros!$E$19,$G1845-1,$G1845)</f>
        <v>46308</v>
      </c>
    </row>
    <row r="1846" spans="1:19" ht="15" customHeight="1" x14ac:dyDescent="0.25">
      <c r="A1846" s="128">
        <v>54161</v>
      </c>
      <c r="B1846" s="65" t="s">
        <v>26</v>
      </c>
      <c r="C1846" s="65" t="s">
        <v>74</v>
      </c>
      <c r="D1846" s="66">
        <v>46312</v>
      </c>
      <c r="E1846" s="67">
        <v>1</v>
      </c>
      <c r="F1846" s="65" t="s">
        <v>285</v>
      </c>
      <c r="G1846" s="66">
        <v>46309</v>
      </c>
      <c r="H1846" s="129">
        <v>40523229</v>
      </c>
      <c r="I1846" s="129">
        <v>10</v>
      </c>
      <c r="J1846" s="65" t="s">
        <v>373</v>
      </c>
      <c r="K1846" s="65" t="s">
        <v>552</v>
      </c>
      <c r="L1846" s="66">
        <v>46309</v>
      </c>
      <c r="M1846" s="65" t="s">
        <v>315</v>
      </c>
      <c r="N1846" s="65" t="s">
        <v>793</v>
      </c>
      <c r="O1846" s="65" t="s">
        <v>289</v>
      </c>
      <c r="P1846" s="66">
        <v>46312</v>
      </c>
      <c r="Q1846" s="31">
        <f t="shared" si="56"/>
        <v>935</v>
      </c>
      <c r="R1846" s="31">
        <f t="shared" si="57"/>
        <v>995</v>
      </c>
      <c r="S1846" s="29">
        <f>IF($Q1846&lt;Parâmetros!$E$19,$G1846-1,$G1846)</f>
        <v>46309</v>
      </c>
    </row>
    <row r="1847" spans="1:19" ht="15" customHeight="1" x14ac:dyDescent="0.25">
      <c r="A1847" s="128">
        <v>54161</v>
      </c>
      <c r="B1847" s="65" t="s">
        <v>26</v>
      </c>
      <c r="C1847" s="65" t="s">
        <v>74</v>
      </c>
      <c r="D1847" s="66">
        <v>46312</v>
      </c>
      <c r="E1847" s="67">
        <v>0.73</v>
      </c>
      <c r="F1847" s="65" t="s">
        <v>285</v>
      </c>
      <c r="G1847" s="66">
        <v>46309</v>
      </c>
      <c r="H1847" s="129">
        <v>40527130</v>
      </c>
      <c r="I1847" s="129">
        <v>10</v>
      </c>
      <c r="J1847" s="65" t="s">
        <v>344</v>
      </c>
      <c r="K1847" s="65" t="s">
        <v>2003</v>
      </c>
      <c r="L1847" s="66">
        <v>46309</v>
      </c>
      <c r="M1847" s="65" t="s">
        <v>287</v>
      </c>
      <c r="N1847" s="65" t="s">
        <v>793</v>
      </c>
      <c r="O1847" s="65" t="s">
        <v>289</v>
      </c>
      <c r="P1847" s="66">
        <v>46312</v>
      </c>
      <c r="Q1847" s="31">
        <f t="shared" si="56"/>
        <v>996</v>
      </c>
      <c r="R1847" s="31">
        <f t="shared" si="57"/>
        <v>1040</v>
      </c>
      <c r="S1847" s="29">
        <f>IF($Q1847&lt;Parâmetros!$E$19,$G1847-1,$G1847)</f>
        <v>46309</v>
      </c>
    </row>
    <row r="1848" spans="1:19" ht="15" customHeight="1" x14ac:dyDescent="0.25">
      <c r="A1848" s="128">
        <v>54161</v>
      </c>
      <c r="B1848" s="65" t="s">
        <v>26</v>
      </c>
      <c r="C1848" s="65" t="s">
        <v>74</v>
      </c>
      <c r="D1848" s="66">
        <v>46312</v>
      </c>
      <c r="E1848" s="67">
        <v>0.52</v>
      </c>
      <c r="F1848" s="65" t="s">
        <v>285</v>
      </c>
      <c r="G1848" s="66">
        <v>46309</v>
      </c>
      <c r="H1848" s="129">
        <v>40525484</v>
      </c>
      <c r="I1848" s="129">
        <v>10</v>
      </c>
      <c r="J1848" s="65" t="s">
        <v>3735</v>
      </c>
      <c r="K1848" s="65" t="s">
        <v>3736</v>
      </c>
      <c r="L1848" s="66">
        <v>46309</v>
      </c>
      <c r="M1848" s="65" t="s">
        <v>287</v>
      </c>
      <c r="N1848" s="65" t="s">
        <v>793</v>
      </c>
      <c r="O1848" s="65" t="s">
        <v>289</v>
      </c>
      <c r="P1848" s="66">
        <v>46312</v>
      </c>
      <c r="Q1848" s="31">
        <f t="shared" si="56"/>
        <v>1041</v>
      </c>
      <c r="R1848" s="31">
        <f t="shared" si="57"/>
        <v>1072</v>
      </c>
      <c r="S1848" s="29">
        <f>IF($Q1848&lt;Parâmetros!$E$19,$G1848-1,$G1848)</f>
        <v>46309</v>
      </c>
    </row>
    <row r="1849" spans="1:19" ht="15" customHeight="1" x14ac:dyDescent="0.25">
      <c r="A1849" s="128">
        <v>54161</v>
      </c>
      <c r="B1849" s="65" t="s">
        <v>26</v>
      </c>
      <c r="C1849" s="65" t="s">
        <v>74</v>
      </c>
      <c r="D1849" s="66">
        <v>46312</v>
      </c>
      <c r="E1849" s="67">
        <v>0.62</v>
      </c>
      <c r="F1849" s="65" t="s">
        <v>285</v>
      </c>
      <c r="G1849" s="66">
        <v>46309</v>
      </c>
      <c r="H1849" s="129">
        <v>40519844</v>
      </c>
      <c r="I1849" s="129">
        <v>20</v>
      </c>
      <c r="J1849" s="65" t="s">
        <v>3737</v>
      </c>
      <c r="K1849" s="65" t="s">
        <v>589</v>
      </c>
      <c r="L1849" s="66">
        <v>46309</v>
      </c>
      <c r="M1849" s="65" t="s">
        <v>287</v>
      </c>
      <c r="N1849" s="65" t="s">
        <v>793</v>
      </c>
      <c r="O1849" s="65" t="s">
        <v>289</v>
      </c>
      <c r="P1849" s="66">
        <v>46312</v>
      </c>
      <c r="Q1849" s="31">
        <f t="shared" si="56"/>
        <v>1073</v>
      </c>
      <c r="R1849" s="31">
        <f t="shared" si="57"/>
        <v>1110</v>
      </c>
      <c r="S1849" s="29">
        <f>IF($Q1849&lt;Parâmetros!$E$19,$G1849-1,$G1849)</f>
        <v>46309</v>
      </c>
    </row>
    <row r="1850" spans="1:19" ht="15" customHeight="1" x14ac:dyDescent="0.25">
      <c r="A1850" s="128">
        <v>54161</v>
      </c>
      <c r="B1850" s="65" t="s">
        <v>26</v>
      </c>
      <c r="C1850" s="65" t="s">
        <v>74</v>
      </c>
      <c r="D1850" s="66">
        <v>46312</v>
      </c>
      <c r="E1850" s="67">
        <v>0.56999999999999995</v>
      </c>
      <c r="F1850" s="65" t="s">
        <v>285</v>
      </c>
      <c r="G1850" s="66">
        <v>46309</v>
      </c>
      <c r="H1850" s="129">
        <v>40527134</v>
      </c>
      <c r="I1850" s="129">
        <v>10</v>
      </c>
      <c r="J1850" s="65" t="s">
        <v>590</v>
      </c>
      <c r="K1850" s="65" t="s">
        <v>3551</v>
      </c>
      <c r="L1850" s="66">
        <v>46309</v>
      </c>
      <c r="M1850" s="65" t="s">
        <v>287</v>
      </c>
      <c r="N1850" s="65" t="s">
        <v>793</v>
      </c>
      <c r="O1850" s="65" t="s">
        <v>289</v>
      </c>
      <c r="P1850" s="66">
        <v>46312</v>
      </c>
      <c r="Q1850" s="31">
        <f t="shared" si="56"/>
        <v>1111</v>
      </c>
      <c r="R1850" s="31">
        <f t="shared" si="57"/>
        <v>1145</v>
      </c>
      <c r="S1850" s="29">
        <f>IF($Q1850&lt;Parâmetros!$E$19,$G1850-1,$G1850)</f>
        <v>46309</v>
      </c>
    </row>
    <row r="1851" spans="1:19" ht="15" customHeight="1" x14ac:dyDescent="0.25">
      <c r="A1851" s="128">
        <v>54161</v>
      </c>
      <c r="B1851" s="65" t="s">
        <v>26</v>
      </c>
      <c r="C1851" s="65" t="s">
        <v>74</v>
      </c>
      <c r="D1851" s="66">
        <v>46312</v>
      </c>
      <c r="E1851" s="67">
        <v>3.38</v>
      </c>
      <c r="F1851" s="65" t="s">
        <v>285</v>
      </c>
      <c r="G1851" s="66">
        <v>46309</v>
      </c>
      <c r="H1851" s="129">
        <v>40527135</v>
      </c>
      <c r="I1851" s="129">
        <v>10</v>
      </c>
      <c r="J1851" s="65" t="s">
        <v>3738</v>
      </c>
      <c r="K1851" s="65" t="s">
        <v>598</v>
      </c>
      <c r="L1851" s="66">
        <v>46309</v>
      </c>
      <c r="M1851" s="65" t="s">
        <v>287</v>
      </c>
      <c r="N1851" s="65" t="s">
        <v>793</v>
      </c>
      <c r="O1851" s="65" t="s">
        <v>289</v>
      </c>
      <c r="P1851" s="66">
        <v>46312</v>
      </c>
      <c r="Q1851" s="31">
        <f t="shared" si="56"/>
        <v>1147</v>
      </c>
      <c r="R1851" s="31">
        <f t="shared" si="57"/>
        <v>1350</v>
      </c>
      <c r="S1851" s="29">
        <f>IF($Q1851&lt;Parâmetros!$E$19,$G1851-1,$G1851)</f>
        <v>46309</v>
      </c>
    </row>
    <row r="1852" spans="1:19" ht="15" customHeight="1" x14ac:dyDescent="0.25">
      <c r="A1852" s="128">
        <v>54161</v>
      </c>
      <c r="B1852" s="65" t="s">
        <v>26</v>
      </c>
      <c r="C1852" s="65" t="s">
        <v>74</v>
      </c>
      <c r="D1852" s="66">
        <v>46312</v>
      </c>
      <c r="E1852" s="67">
        <v>0.5</v>
      </c>
      <c r="F1852" s="65" t="s">
        <v>285</v>
      </c>
      <c r="G1852" s="66">
        <v>46311</v>
      </c>
      <c r="H1852" s="129">
        <v>40527136</v>
      </c>
      <c r="I1852" s="129">
        <v>10</v>
      </c>
      <c r="J1852" s="65" t="s">
        <v>373</v>
      </c>
      <c r="K1852" s="65" t="s">
        <v>3739</v>
      </c>
      <c r="L1852" s="66">
        <v>46311</v>
      </c>
      <c r="M1852" s="65" t="s">
        <v>287</v>
      </c>
      <c r="N1852" s="65" t="s">
        <v>793</v>
      </c>
      <c r="O1852" s="65" t="s">
        <v>289</v>
      </c>
      <c r="P1852" s="66">
        <v>46312</v>
      </c>
      <c r="Q1852" s="31">
        <f t="shared" si="56"/>
        <v>935</v>
      </c>
      <c r="R1852" s="31">
        <f t="shared" si="57"/>
        <v>965</v>
      </c>
      <c r="S1852" s="29">
        <f>IF($Q1852&lt;Parâmetros!$E$19,$G1852-1,$G1852)</f>
        <v>46311</v>
      </c>
    </row>
    <row r="1853" spans="1:19" ht="15" customHeight="1" x14ac:dyDescent="0.25">
      <c r="A1853" s="128">
        <v>54161</v>
      </c>
      <c r="B1853" s="65" t="s">
        <v>26</v>
      </c>
      <c r="C1853" s="65" t="s">
        <v>74</v>
      </c>
      <c r="D1853" s="66">
        <v>46312</v>
      </c>
      <c r="E1853" s="67">
        <v>0.48</v>
      </c>
      <c r="F1853" s="65" t="s">
        <v>285</v>
      </c>
      <c r="G1853" s="66">
        <v>46311</v>
      </c>
      <c r="H1853" s="129">
        <v>40527137</v>
      </c>
      <c r="I1853" s="129">
        <v>10</v>
      </c>
      <c r="J1853" s="65" t="s">
        <v>3740</v>
      </c>
      <c r="K1853" s="65" t="s">
        <v>552</v>
      </c>
      <c r="L1853" s="66">
        <v>46311</v>
      </c>
      <c r="M1853" s="65" t="s">
        <v>287</v>
      </c>
      <c r="N1853" s="65" t="s">
        <v>793</v>
      </c>
      <c r="O1853" s="65" t="s">
        <v>289</v>
      </c>
      <c r="P1853" s="66">
        <v>46312</v>
      </c>
      <c r="Q1853" s="31">
        <f t="shared" si="56"/>
        <v>966</v>
      </c>
      <c r="R1853" s="31">
        <f t="shared" si="57"/>
        <v>995</v>
      </c>
      <c r="S1853" s="29">
        <f>IF($Q1853&lt;Parâmetros!$E$19,$G1853-1,$G1853)</f>
        <v>46311</v>
      </c>
    </row>
    <row r="1854" spans="1:19" ht="15" customHeight="1" x14ac:dyDescent="0.25">
      <c r="A1854" s="128">
        <v>54161</v>
      </c>
      <c r="B1854" s="65" t="s">
        <v>26</v>
      </c>
      <c r="C1854" s="65" t="s">
        <v>74</v>
      </c>
      <c r="D1854" s="66">
        <v>46312</v>
      </c>
      <c r="E1854" s="67">
        <v>0.48</v>
      </c>
      <c r="F1854" s="65" t="s">
        <v>285</v>
      </c>
      <c r="G1854" s="66">
        <v>46311</v>
      </c>
      <c r="H1854" s="129">
        <v>40527138</v>
      </c>
      <c r="I1854" s="129">
        <v>10</v>
      </c>
      <c r="J1854" s="65" t="s">
        <v>344</v>
      </c>
      <c r="K1854" s="65" t="s">
        <v>3741</v>
      </c>
      <c r="L1854" s="66">
        <v>46311</v>
      </c>
      <c r="M1854" s="65" t="s">
        <v>287</v>
      </c>
      <c r="N1854" s="65" t="s">
        <v>793</v>
      </c>
      <c r="O1854" s="65" t="s">
        <v>289</v>
      </c>
      <c r="P1854" s="66">
        <v>46312</v>
      </c>
      <c r="Q1854" s="31">
        <f t="shared" ref="Q1854:Q1917" si="58">IFERROR(VALUE(LEFT($J1854,2))*60+VALUE(MID($J1854,4,2)),9999)</f>
        <v>996</v>
      </c>
      <c r="R1854" s="31">
        <f t="shared" ref="R1854:R1917" si="59">IFERROR(VALUE(LEFT($K1854,2))*60+VALUE(MID($K1854,4,2)),"")</f>
        <v>1025</v>
      </c>
      <c r="S1854" s="29">
        <f>IF($Q1854&lt;Parâmetros!$E$19,$G1854-1,$G1854)</f>
        <v>46311</v>
      </c>
    </row>
    <row r="1855" spans="1:19" ht="15" customHeight="1" x14ac:dyDescent="0.25">
      <c r="A1855" s="128">
        <v>54161</v>
      </c>
      <c r="B1855" s="65" t="s">
        <v>26</v>
      </c>
      <c r="C1855" s="65" t="s">
        <v>74</v>
      </c>
      <c r="D1855" s="66">
        <v>46312</v>
      </c>
      <c r="E1855" s="67">
        <v>0.48</v>
      </c>
      <c r="F1855" s="65" t="s">
        <v>285</v>
      </c>
      <c r="G1855" s="66">
        <v>46311</v>
      </c>
      <c r="H1855" s="129">
        <v>40527124</v>
      </c>
      <c r="I1855" s="129">
        <v>10</v>
      </c>
      <c r="J1855" s="65" t="s">
        <v>3742</v>
      </c>
      <c r="K1855" s="65" t="s">
        <v>610</v>
      </c>
      <c r="L1855" s="66">
        <v>46311</v>
      </c>
      <c r="M1855" s="65" t="s">
        <v>287</v>
      </c>
      <c r="N1855" s="129">
        <v>3013089</v>
      </c>
      <c r="O1855" s="65" t="s">
        <v>289</v>
      </c>
      <c r="P1855" s="66">
        <v>46312</v>
      </c>
      <c r="Q1855" s="31">
        <f t="shared" si="58"/>
        <v>1026</v>
      </c>
      <c r="R1855" s="31">
        <f t="shared" si="59"/>
        <v>1055</v>
      </c>
      <c r="S1855" s="29">
        <f>IF($Q1855&lt;Parâmetros!$E$19,$G1855-1,$G1855)</f>
        <v>46311</v>
      </c>
    </row>
    <row r="1856" spans="1:19" ht="15" customHeight="1" x14ac:dyDescent="0.25">
      <c r="A1856" s="128">
        <v>54161</v>
      </c>
      <c r="B1856" s="65" t="s">
        <v>26</v>
      </c>
      <c r="C1856" s="65" t="s">
        <v>74</v>
      </c>
      <c r="D1856" s="66">
        <v>46312</v>
      </c>
      <c r="E1856" s="67">
        <v>0.4</v>
      </c>
      <c r="F1856" s="65" t="s">
        <v>285</v>
      </c>
      <c r="G1856" s="66">
        <v>46311</v>
      </c>
      <c r="H1856" s="129">
        <v>40527124</v>
      </c>
      <c r="I1856" s="129">
        <v>10</v>
      </c>
      <c r="J1856" s="65" t="s">
        <v>605</v>
      </c>
      <c r="K1856" s="65" t="s">
        <v>2005</v>
      </c>
      <c r="L1856" s="66">
        <v>46311</v>
      </c>
      <c r="M1856" s="65" t="s">
        <v>287</v>
      </c>
      <c r="N1856" s="129">
        <v>3013089</v>
      </c>
      <c r="O1856" s="65" t="s">
        <v>289</v>
      </c>
      <c r="P1856" s="66">
        <v>46312</v>
      </c>
      <c r="Q1856" s="31">
        <f t="shared" si="58"/>
        <v>1056</v>
      </c>
      <c r="R1856" s="31">
        <f t="shared" si="59"/>
        <v>1080</v>
      </c>
      <c r="S1856" s="29">
        <f>IF($Q1856&lt;Parâmetros!$E$19,$G1856-1,$G1856)</f>
        <v>46311</v>
      </c>
    </row>
    <row r="1857" spans="1:19" ht="15" customHeight="1" x14ac:dyDescent="0.25">
      <c r="A1857" s="128">
        <v>54161</v>
      </c>
      <c r="B1857" s="65" t="s">
        <v>26</v>
      </c>
      <c r="C1857" s="65" t="s">
        <v>74</v>
      </c>
      <c r="D1857" s="66">
        <v>46312</v>
      </c>
      <c r="E1857" s="67">
        <v>0.4</v>
      </c>
      <c r="F1857" s="65" t="s">
        <v>285</v>
      </c>
      <c r="G1857" s="66">
        <v>46311</v>
      </c>
      <c r="H1857" s="129">
        <v>40527139</v>
      </c>
      <c r="I1857" s="129">
        <v>10</v>
      </c>
      <c r="J1857" s="65" t="s">
        <v>2388</v>
      </c>
      <c r="K1857" s="65" t="s">
        <v>3743</v>
      </c>
      <c r="L1857" s="66">
        <v>46311</v>
      </c>
      <c r="M1857" s="65" t="s">
        <v>287</v>
      </c>
      <c r="N1857" s="65" t="s">
        <v>793</v>
      </c>
      <c r="O1857" s="65" t="s">
        <v>289</v>
      </c>
      <c r="P1857" s="66">
        <v>46312</v>
      </c>
      <c r="Q1857" s="31">
        <f t="shared" si="58"/>
        <v>1081</v>
      </c>
      <c r="R1857" s="31">
        <f t="shared" si="59"/>
        <v>1105</v>
      </c>
      <c r="S1857" s="29">
        <f>IF($Q1857&lt;Parâmetros!$E$19,$G1857-1,$G1857)</f>
        <v>46311</v>
      </c>
    </row>
    <row r="1858" spans="1:19" ht="15" customHeight="1" x14ac:dyDescent="0.25">
      <c r="A1858" s="128">
        <v>54161</v>
      </c>
      <c r="B1858" s="65" t="s">
        <v>26</v>
      </c>
      <c r="C1858" s="65" t="s">
        <v>74</v>
      </c>
      <c r="D1858" s="66">
        <v>46312</v>
      </c>
      <c r="E1858" s="67">
        <v>0.4</v>
      </c>
      <c r="F1858" s="65" t="s">
        <v>285</v>
      </c>
      <c r="G1858" s="66">
        <v>46311</v>
      </c>
      <c r="H1858" s="129">
        <v>40527124</v>
      </c>
      <c r="I1858" s="129">
        <v>10</v>
      </c>
      <c r="J1858" s="65" t="s">
        <v>3744</v>
      </c>
      <c r="K1858" s="65" t="s">
        <v>3745</v>
      </c>
      <c r="L1858" s="66">
        <v>46311</v>
      </c>
      <c r="M1858" s="65" t="s">
        <v>287</v>
      </c>
      <c r="N1858" s="129">
        <v>3013089</v>
      </c>
      <c r="O1858" s="65" t="s">
        <v>289</v>
      </c>
      <c r="P1858" s="66">
        <v>46312</v>
      </c>
      <c r="Q1858" s="31">
        <f t="shared" si="58"/>
        <v>1106</v>
      </c>
      <c r="R1858" s="31">
        <f t="shared" si="59"/>
        <v>1130</v>
      </c>
      <c r="S1858" s="29">
        <f>IF($Q1858&lt;Parâmetros!$E$19,$G1858-1,$G1858)</f>
        <v>46311</v>
      </c>
    </row>
    <row r="1859" spans="1:19" ht="15" customHeight="1" x14ac:dyDescent="0.25">
      <c r="A1859" s="128">
        <v>54161</v>
      </c>
      <c r="B1859" s="65" t="s">
        <v>26</v>
      </c>
      <c r="C1859" s="65" t="s">
        <v>74</v>
      </c>
      <c r="D1859" s="66">
        <v>46312</v>
      </c>
      <c r="E1859" s="67">
        <v>0.4</v>
      </c>
      <c r="F1859" s="65" t="s">
        <v>285</v>
      </c>
      <c r="G1859" s="66">
        <v>46311</v>
      </c>
      <c r="H1859" s="129">
        <v>40527128</v>
      </c>
      <c r="I1859" s="129">
        <v>10</v>
      </c>
      <c r="J1859" s="65" t="s">
        <v>3746</v>
      </c>
      <c r="K1859" s="65" t="s">
        <v>609</v>
      </c>
      <c r="L1859" s="66">
        <v>46311</v>
      </c>
      <c r="M1859" s="65" t="s">
        <v>287</v>
      </c>
      <c r="N1859" s="65" t="s">
        <v>793</v>
      </c>
      <c r="O1859" s="65" t="s">
        <v>289</v>
      </c>
      <c r="P1859" s="66">
        <v>46312</v>
      </c>
      <c r="Q1859" s="31">
        <f t="shared" si="58"/>
        <v>1156</v>
      </c>
      <c r="R1859" s="31">
        <f t="shared" si="59"/>
        <v>1180</v>
      </c>
      <c r="S1859" s="29">
        <f>IF($Q1859&lt;Parâmetros!$E$19,$G1859-1,$G1859)</f>
        <v>46311</v>
      </c>
    </row>
    <row r="1860" spans="1:19" ht="15" customHeight="1" x14ac:dyDescent="0.25">
      <c r="A1860" s="128">
        <v>54161</v>
      </c>
      <c r="B1860" s="65" t="s">
        <v>26</v>
      </c>
      <c r="C1860" s="65" t="s">
        <v>74</v>
      </c>
      <c r="D1860" s="66">
        <v>46312</v>
      </c>
      <c r="E1860" s="67">
        <v>0.32</v>
      </c>
      <c r="F1860" s="65" t="s">
        <v>285</v>
      </c>
      <c r="G1860" s="66">
        <v>46311</v>
      </c>
      <c r="H1860" s="129">
        <v>40527128</v>
      </c>
      <c r="I1860" s="129">
        <v>10</v>
      </c>
      <c r="J1860" s="65" t="s">
        <v>2062</v>
      </c>
      <c r="K1860" s="65" t="s">
        <v>2007</v>
      </c>
      <c r="L1860" s="66">
        <v>46311</v>
      </c>
      <c r="M1860" s="65" t="s">
        <v>287</v>
      </c>
      <c r="N1860" s="65" t="s">
        <v>793</v>
      </c>
      <c r="O1860" s="65" t="s">
        <v>289</v>
      </c>
      <c r="P1860" s="66">
        <v>46312</v>
      </c>
      <c r="Q1860" s="31">
        <f t="shared" si="58"/>
        <v>1181</v>
      </c>
      <c r="R1860" s="31">
        <f t="shared" si="59"/>
        <v>1200</v>
      </c>
      <c r="S1860" s="29">
        <f>IF($Q1860&lt;Parâmetros!$E$19,$G1860-1,$G1860)</f>
        <v>46311</v>
      </c>
    </row>
    <row r="1861" spans="1:19" ht="15" customHeight="1" x14ac:dyDescent="0.25">
      <c r="A1861" s="128">
        <v>54161</v>
      </c>
      <c r="B1861" s="65" t="s">
        <v>26</v>
      </c>
      <c r="C1861" s="65" t="s">
        <v>74</v>
      </c>
      <c r="D1861" s="66">
        <v>46312</v>
      </c>
      <c r="E1861" s="67">
        <v>0.56999999999999995</v>
      </c>
      <c r="F1861" s="65" t="s">
        <v>285</v>
      </c>
      <c r="G1861" s="66">
        <v>46311</v>
      </c>
      <c r="H1861" s="129">
        <v>40527140</v>
      </c>
      <c r="I1861" s="129">
        <v>10</v>
      </c>
      <c r="J1861" s="65" t="s">
        <v>3747</v>
      </c>
      <c r="K1861" s="65" t="s">
        <v>3748</v>
      </c>
      <c r="L1861" s="66">
        <v>46311</v>
      </c>
      <c r="M1861" s="65" t="s">
        <v>287</v>
      </c>
      <c r="N1861" s="65" t="s">
        <v>793</v>
      </c>
      <c r="O1861" s="65" t="s">
        <v>289</v>
      </c>
      <c r="P1861" s="66">
        <v>46312</v>
      </c>
      <c r="Q1861" s="31">
        <f t="shared" si="58"/>
        <v>1201</v>
      </c>
      <c r="R1861" s="31">
        <f t="shared" si="59"/>
        <v>1235</v>
      </c>
      <c r="S1861" s="29">
        <f>IF($Q1861&lt;Parâmetros!$E$19,$G1861-1,$G1861)</f>
        <v>46311</v>
      </c>
    </row>
    <row r="1862" spans="1:19" ht="15" customHeight="1" x14ac:dyDescent="0.25">
      <c r="A1862" s="128">
        <v>54161</v>
      </c>
      <c r="B1862" s="65" t="s">
        <v>26</v>
      </c>
      <c r="C1862" s="65" t="s">
        <v>74</v>
      </c>
      <c r="D1862" s="66">
        <v>46312</v>
      </c>
      <c r="E1862" s="67">
        <v>0.56999999999999995</v>
      </c>
      <c r="F1862" s="65" t="s">
        <v>285</v>
      </c>
      <c r="G1862" s="66">
        <v>46311</v>
      </c>
      <c r="H1862" s="129">
        <v>40527141</v>
      </c>
      <c r="I1862" s="129">
        <v>10</v>
      </c>
      <c r="J1862" s="65" t="s">
        <v>3749</v>
      </c>
      <c r="K1862" s="65" t="s">
        <v>3750</v>
      </c>
      <c r="L1862" s="66">
        <v>46311</v>
      </c>
      <c r="M1862" s="65" t="s">
        <v>287</v>
      </c>
      <c r="N1862" s="65" t="s">
        <v>793</v>
      </c>
      <c r="O1862" s="65" t="s">
        <v>289</v>
      </c>
      <c r="P1862" s="66">
        <v>46312</v>
      </c>
      <c r="Q1862" s="31">
        <f t="shared" si="58"/>
        <v>1236</v>
      </c>
      <c r="R1862" s="31">
        <f t="shared" si="59"/>
        <v>1270</v>
      </c>
      <c r="S1862" s="29">
        <f>IF($Q1862&lt;Parâmetros!$E$19,$G1862-1,$G1862)</f>
        <v>46311</v>
      </c>
    </row>
    <row r="1863" spans="1:19" ht="15" customHeight="1" x14ac:dyDescent="0.25">
      <c r="A1863" s="128">
        <v>54161</v>
      </c>
      <c r="B1863" s="65" t="s">
        <v>26</v>
      </c>
      <c r="C1863" s="65" t="s">
        <v>74</v>
      </c>
      <c r="D1863" s="66">
        <v>46312</v>
      </c>
      <c r="E1863" s="67">
        <v>1.4</v>
      </c>
      <c r="F1863" s="65" t="s">
        <v>285</v>
      </c>
      <c r="G1863" s="66">
        <v>46311</v>
      </c>
      <c r="H1863" s="129">
        <v>40527125</v>
      </c>
      <c r="I1863" s="129">
        <v>10</v>
      </c>
      <c r="J1863" s="65" t="s">
        <v>3751</v>
      </c>
      <c r="K1863" s="65" t="s">
        <v>2013</v>
      </c>
      <c r="L1863" s="66">
        <v>46311</v>
      </c>
      <c r="M1863" s="65" t="s">
        <v>287</v>
      </c>
      <c r="N1863" s="65" t="s">
        <v>793</v>
      </c>
      <c r="O1863" s="65" t="s">
        <v>289</v>
      </c>
      <c r="P1863" s="66">
        <v>46312</v>
      </c>
      <c r="Q1863" s="31">
        <f t="shared" si="58"/>
        <v>1272</v>
      </c>
      <c r="R1863" s="31">
        <f t="shared" si="59"/>
        <v>1356</v>
      </c>
      <c r="S1863" s="29">
        <f>IF($Q1863&lt;Parâmetros!$E$19,$G1863-1,$G1863)</f>
        <v>46311</v>
      </c>
    </row>
    <row r="1864" spans="1:19" ht="15" customHeight="1" x14ac:dyDescent="0.25">
      <c r="A1864" s="128">
        <v>54161</v>
      </c>
      <c r="B1864" s="65" t="s">
        <v>26</v>
      </c>
      <c r="C1864" s="65" t="s">
        <v>74</v>
      </c>
      <c r="D1864" s="66">
        <v>46312</v>
      </c>
      <c r="E1864" s="67">
        <v>0.57999999999999996</v>
      </c>
      <c r="F1864" s="65" t="s">
        <v>285</v>
      </c>
      <c r="G1864" s="66">
        <v>46312</v>
      </c>
      <c r="H1864" s="129">
        <v>40527143</v>
      </c>
      <c r="I1864" s="129">
        <v>10</v>
      </c>
      <c r="J1864" s="65" t="s">
        <v>373</v>
      </c>
      <c r="K1864" s="65" t="s">
        <v>1999</v>
      </c>
      <c r="L1864" s="66">
        <v>46312</v>
      </c>
      <c r="M1864" s="65" t="s">
        <v>287</v>
      </c>
      <c r="N1864" s="65" t="s">
        <v>793</v>
      </c>
      <c r="O1864" s="65" t="s">
        <v>289</v>
      </c>
      <c r="P1864" s="66">
        <v>46312</v>
      </c>
      <c r="Q1864" s="31">
        <f t="shared" si="58"/>
        <v>935</v>
      </c>
      <c r="R1864" s="31">
        <f t="shared" si="59"/>
        <v>970</v>
      </c>
      <c r="S1864" s="29">
        <f>IF($Q1864&lt;Parâmetros!$E$19,$G1864-1,$G1864)</f>
        <v>46312</v>
      </c>
    </row>
    <row r="1865" spans="1:19" ht="15" customHeight="1" x14ac:dyDescent="0.25">
      <c r="A1865" s="128">
        <v>54161</v>
      </c>
      <c r="B1865" s="65" t="s">
        <v>26</v>
      </c>
      <c r="C1865" s="65" t="s">
        <v>74</v>
      </c>
      <c r="D1865" s="66">
        <v>46312</v>
      </c>
      <c r="E1865" s="67">
        <v>0.32</v>
      </c>
      <c r="F1865" s="65" t="s">
        <v>285</v>
      </c>
      <c r="G1865" s="66">
        <v>46312</v>
      </c>
      <c r="H1865" s="129">
        <v>40523232</v>
      </c>
      <c r="I1865" s="129">
        <v>10</v>
      </c>
      <c r="J1865" s="65" t="s">
        <v>2616</v>
      </c>
      <c r="K1865" s="65" t="s">
        <v>2741</v>
      </c>
      <c r="L1865" s="66">
        <v>46312</v>
      </c>
      <c r="M1865" s="65" t="s">
        <v>315</v>
      </c>
      <c r="N1865" s="65" t="s">
        <v>793</v>
      </c>
      <c r="O1865" s="65" t="s">
        <v>289</v>
      </c>
      <c r="P1865" s="66">
        <v>46312</v>
      </c>
      <c r="Q1865" s="31">
        <f t="shared" si="58"/>
        <v>971</v>
      </c>
      <c r="R1865" s="31">
        <f t="shared" si="59"/>
        <v>990</v>
      </c>
      <c r="S1865" s="29">
        <f>IF($Q1865&lt;Parâmetros!$E$19,$G1865-1,$G1865)</f>
        <v>46312</v>
      </c>
    </row>
    <row r="1866" spans="1:19" ht="15" customHeight="1" x14ac:dyDescent="0.25">
      <c r="A1866" s="128">
        <v>54161</v>
      </c>
      <c r="B1866" s="65" t="s">
        <v>26</v>
      </c>
      <c r="C1866" s="65" t="s">
        <v>74</v>
      </c>
      <c r="D1866" s="66">
        <v>46312</v>
      </c>
      <c r="E1866" s="67">
        <v>0.33</v>
      </c>
      <c r="F1866" s="65" t="s">
        <v>285</v>
      </c>
      <c r="G1866" s="66">
        <v>46312</v>
      </c>
      <c r="H1866" s="129">
        <v>40523235</v>
      </c>
      <c r="I1866" s="129">
        <v>10</v>
      </c>
      <c r="J1866" s="65" t="s">
        <v>3752</v>
      </c>
      <c r="K1866" s="65" t="s">
        <v>2940</v>
      </c>
      <c r="L1866" s="66">
        <v>46312</v>
      </c>
      <c r="M1866" s="65" t="s">
        <v>315</v>
      </c>
      <c r="N1866" s="65" t="s">
        <v>793</v>
      </c>
      <c r="O1866" s="65" t="s">
        <v>289</v>
      </c>
      <c r="P1866" s="66">
        <v>46312</v>
      </c>
      <c r="Q1866" s="31">
        <f t="shared" si="58"/>
        <v>990</v>
      </c>
      <c r="R1866" s="31">
        <f t="shared" si="59"/>
        <v>1010</v>
      </c>
      <c r="S1866" s="29">
        <f>IF($Q1866&lt;Parâmetros!$E$19,$G1866-1,$G1866)</f>
        <v>46312</v>
      </c>
    </row>
    <row r="1867" spans="1:19" ht="15" customHeight="1" x14ac:dyDescent="0.25">
      <c r="A1867" s="128">
        <v>54161</v>
      </c>
      <c r="B1867" s="65" t="s">
        <v>26</v>
      </c>
      <c r="C1867" s="65" t="s">
        <v>74</v>
      </c>
      <c r="D1867" s="66">
        <v>46312</v>
      </c>
      <c r="E1867" s="67">
        <v>0.33</v>
      </c>
      <c r="F1867" s="65" t="s">
        <v>285</v>
      </c>
      <c r="G1867" s="66">
        <v>46312</v>
      </c>
      <c r="H1867" s="129">
        <v>40523238</v>
      </c>
      <c r="I1867" s="129">
        <v>10</v>
      </c>
      <c r="J1867" s="65" t="s">
        <v>3753</v>
      </c>
      <c r="K1867" s="65" t="s">
        <v>602</v>
      </c>
      <c r="L1867" s="66">
        <v>46312</v>
      </c>
      <c r="M1867" s="65" t="s">
        <v>315</v>
      </c>
      <c r="N1867" s="65" t="s">
        <v>793</v>
      </c>
      <c r="O1867" s="65" t="s">
        <v>289</v>
      </c>
      <c r="P1867" s="66">
        <v>46312</v>
      </c>
      <c r="Q1867" s="31">
        <f t="shared" si="58"/>
        <v>1010</v>
      </c>
      <c r="R1867" s="31">
        <f t="shared" si="59"/>
        <v>1030</v>
      </c>
      <c r="S1867" s="29">
        <f>IF($Q1867&lt;Parâmetros!$E$19,$G1867-1,$G1867)</f>
        <v>46312</v>
      </c>
    </row>
    <row r="1868" spans="1:19" ht="15" customHeight="1" x14ac:dyDescent="0.25">
      <c r="A1868" s="128">
        <v>54161</v>
      </c>
      <c r="B1868" s="65" t="s">
        <v>26</v>
      </c>
      <c r="C1868" s="65" t="s">
        <v>74</v>
      </c>
      <c r="D1868" s="66">
        <v>46312</v>
      </c>
      <c r="E1868" s="67">
        <v>0.56999999999999995</v>
      </c>
      <c r="F1868" s="65" t="s">
        <v>285</v>
      </c>
      <c r="G1868" s="66">
        <v>46312</v>
      </c>
      <c r="H1868" s="129">
        <v>40527144</v>
      </c>
      <c r="I1868" s="129">
        <v>10</v>
      </c>
      <c r="J1868" s="65" t="s">
        <v>460</v>
      </c>
      <c r="K1868" s="65" t="s">
        <v>600</v>
      </c>
      <c r="L1868" s="66">
        <v>46312</v>
      </c>
      <c r="M1868" s="65" t="s">
        <v>287</v>
      </c>
      <c r="N1868" s="65" t="s">
        <v>793</v>
      </c>
      <c r="O1868" s="65" t="s">
        <v>289</v>
      </c>
      <c r="P1868" s="66">
        <v>46312</v>
      </c>
      <c r="Q1868" s="31">
        <f t="shared" si="58"/>
        <v>1031</v>
      </c>
      <c r="R1868" s="31">
        <f t="shared" si="59"/>
        <v>1065</v>
      </c>
      <c r="S1868" s="29">
        <f>IF($Q1868&lt;Parâmetros!$E$19,$G1868-1,$G1868)</f>
        <v>46312</v>
      </c>
    </row>
    <row r="1869" spans="1:19" ht="15" customHeight="1" x14ac:dyDescent="0.25">
      <c r="A1869" s="128">
        <v>54161</v>
      </c>
      <c r="B1869" s="65" t="s">
        <v>26</v>
      </c>
      <c r="C1869" s="65" t="s">
        <v>74</v>
      </c>
      <c r="D1869" s="66">
        <v>46312</v>
      </c>
      <c r="E1869" s="67">
        <v>0.56999999999999995</v>
      </c>
      <c r="F1869" s="65" t="s">
        <v>285</v>
      </c>
      <c r="G1869" s="66">
        <v>46312</v>
      </c>
      <c r="H1869" s="129">
        <v>40527145</v>
      </c>
      <c r="I1869" s="129">
        <v>10</v>
      </c>
      <c r="J1869" s="65" t="s">
        <v>601</v>
      </c>
      <c r="K1869" s="65" t="s">
        <v>495</v>
      </c>
      <c r="L1869" s="66">
        <v>46312</v>
      </c>
      <c r="M1869" s="65" t="s">
        <v>287</v>
      </c>
      <c r="N1869" s="129">
        <v>3013233</v>
      </c>
      <c r="O1869" s="65" t="s">
        <v>289</v>
      </c>
      <c r="P1869" s="66">
        <v>46312</v>
      </c>
      <c r="Q1869" s="31">
        <f t="shared" si="58"/>
        <v>1066</v>
      </c>
      <c r="R1869" s="31">
        <f t="shared" si="59"/>
        <v>1100</v>
      </c>
      <c r="S1869" s="29">
        <f>IF($Q1869&lt;Parâmetros!$E$19,$G1869-1,$G1869)</f>
        <v>46312</v>
      </c>
    </row>
    <row r="1870" spans="1:19" ht="15" customHeight="1" x14ac:dyDescent="0.25">
      <c r="A1870" s="128">
        <v>54161</v>
      </c>
      <c r="B1870" s="65" t="s">
        <v>26</v>
      </c>
      <c r="C1870" s="65" t="s">
        <v>74</v>
      </c>
      <c r="D1870" s="66">
        <v>46312</v>
      </c>
      <c r="E1870" s="67">
        <v>0.73</v>
      </c>
      <c r="F1870" s="65" t="s">
        <v>285</v>
      </c>
      <c r="G1870" s="66">
        <v>46312</v>
      </c>
      <c r="H1870" s="129">
        <v>40527147</v>
      </c>
      <c r="I1870" s="129">
        <v>10</v>
      </c>
      <c r="J1870" s="65" t="s">
        <v>599</v>
      </c>
      <c r="K1870" s="65" t="s">
        <v>3551</v>
      </c>
      <c r="L1870" s="66">
        <v>46312</v>
      </c>
      <c r="M1870" s="65" t="s">
        <v>287</v>
      </c>
      <c r="N1870" s="65" t="s">
        <v>793</v>
      </c>
      <c r="O1870" s="65" t="s">
        <v>289</v>
      </c>
      <c r="P1870" s="66">
        <v>46312</v>
      </c>
      <c r="Q1870" s="31">
        <f t="shared" si="58"/>
        <v>1101</v>
      </c>
      <c r="R1870" s="31">
        <f t="shared" si="59"/>
        <v>1145</v>
      </c>
      <c r="S1870" s="29">
        <f>IF($Q1870&lt;Parâmetros!$E$19,$G1870-1,$G1870)</f>
        <v>46312</v>
      </c>
    </row>
    <row r="1871" spans="1:19" ht="15" customHeight="1" x14ac:dyDescent="0.25">
      <c r="A1871" s="128">
        <v>54161</v>
      </c>
      <c r="B1871" s="65" t="s">
        <v>26</v>
      </c>
      <c r="C1871" s="65" t="s">
        <v>74</v>
      </c>
      <c r="D1871" s="66">
        <v>46312</v>
      </c>
      <c r="E1871" s="67">
        <v>1</v>
      </c>
      <c r="F1871" s="65" t="s">
        <v>285</v>
      </c>
      <c r="G1871" s="66">
        <v>46312</v>
      </c>
      <c r="H1871" s="129">
        <v>40523260</v>
      </c>
      <c r="I1871" s="129">
        <v>10</v>
      </c>
      <c r="J1871" s="65" t="s">
        <v>3754</v>
      </c>
      <c r="K1871" s="65" t="s">
        <v>1045</v>
      </c>
      <c r="L1871" s="66">
        <v>46312</v>
      </c>
      <c r="M1871" s="65" t="s">
        <v>315</v>
      </c>
      <c r="N1871" s="65" t="s">
        <v>793</v>
      </c>
      <c r="O1871" s="65" t="s">
        <v>289</v>
      </c>
      <c r="P1871" s="66">
        <v>46312</v>
      </c>
      <c r="Q1871" s="31">
        <f t="shared" si="58"/>
        <v>1146</v>
      </c>
      <c r="R1871" s="31">
        <f t="shared" si="59"/>
        <v>1206</v>
      </c>
      <c r="S1871" s="29">
        <f>IF($Q1871&lt;Parâmetros!$E$19,$G1871-1,$G1871)</f>
        <v>46312</v>
      </c>
    </row>
    <row r="1872" spans="1:19" ht="15" customHeight="1" x14ac:dyDescent="0.25">
      <c r="A1872" s="128">
        <v>54161</v>
      </c>
      <c r="B1872" s="65" t="s">
        <v>26</v>
      </c>
      <c r="C1872" s="65" t="s">
        <v>74</v>
      </c>
      <c r="D1872" s="66">
        <v>46312</v>
      </c>
      <c r="E1872" s="67">
        <v>0.56999999999999995</v>
      </c>
      <c r="F1872" s="65" t="s">
        <v>285</v>
      </c>
      <c r="G1872" s="66">
        <v>46312</v>
      </c>
      <c r="H1872" s="129">
        <v>40527134</v>
      </c>
      <c r="I1872" s="129">
        <v>10</v>
      </c>
      <c r="J1872" s="65" t="s">
        <v>1045</v>
      </c>
      <c r="K1872" s="65" t="s">
        <v>591</v>
      </c>
      <c r="L1872" s="66">
        <v>46312</v>
      </c>
      <c r="M1872" s="65" t="s">
        <v>287</v>
      </c>
      <c r="N1872" s="65" t="s">
        <v>793</v>
      </c>
      <c r="O1872" s="65" t="s">
        <v>289</v>
      </c>
      <c r="P1872" s="66">
        <v>46312</v>
      </c>
      <c r="Q1872" s="31">
        <f t="shared" si="58"/>
        <v>1206</v>
      </c>
      <c r="R1872" s="31">
        <f t="shared" si="59"/>
        <v>1240</v>
      </c>
      <c r="S1872" s="29">
        <f>IF($Q1872&lt;Parâmetros!$E$19,$G1872-1,$G1872)</f>
        <v>46312</v>
      </c>
    </row>
    <row r="1873" spans="1:19" ht="15" customHeight="1" x14ac:dyDescent="0.25">
      <c r="A1873" s="128">
        <v>54161</v>
      </c>
      <c r="B1873" s="65" t="s">
        <v>26</v>
      </c>
      <c r="C1873" s="65" t="s">
        <v>74</v>
      </c>
      <c r="D1873" s="66">
        <v>46312</v>
      </c>
      <c r="E1873" s="67">
        <v>0.5</v>
      </c>
      <c r="F1873" s="65" t="s">
        <v>285</v>
      </c>
      <c r="G1873" s="66">
        <v>46312</v>
      </c>
      <c r="H1873" s="129">
        <v>40527148</v>
      </c>
      <c r="I1873" s="129">
        <v>10</v>
      </c>
      <c r="J1873" s="65" t="s">
        <v>592</v>
      </c>
      <c r="K1873" s="65" t="s">
        <v>3755</v>
      </c>
      <c r="L1873" s="66">
        <v>46312</v>
      </c>
      <c r="M1873" s="65" t="s">
        <v>287</v>
      </c>
      <c r="N1873" s="129">
        <v>3004162</v>
      </c>
      <c r="O1873" s="65" t="s">
        <v>289</v>
      </c>
      <c r="P1873" s="66">
        <v>46312</v>
      </c>
      <c r="Q1873" s="31">
        <f t="shared" si="58"/>
        <v>1300</v>
      </c>
      <c r="R1873" s="31">
        <f t="shared" si="59"/>
        <v>1330</v>
      </c>
      <c r="S1873" s="29">
        <f>IF($Q1873&lt;Parâmetros!$E$19,$G1873-1,$G1873)</f>
        <v>46312</v>
      </c>
    </row>
    <row r="1874" spans="1:19" ht="15" customHeight="1" x14ac:dyDescent="0.25">
      <c r="A1874" s="128">
        <v>54161</v>
      </c>
      <c r="B1874" s="65" t="s">
        <v>26</v>
      </c>
      <c r="C1874" s="65" t="s">
        <v>74</v>
      </c>
      <c r="D1874" s="66">
        <v>46312</v>
      </c>
      <c r="E1874" s="67">
        <v>0.32</v>
      </c>
      <c r="F1874" s="65" t="s">
        <v>285</v>
      </c>
      <c r="G1874" s="66">
        <v>46312</v>
      </c>
      <c r="H1874" s="129">
        <v>40527149</v>
      </c>
      <c r="I1874" s="129">
        <v>10</v>
      </c>
      <c r="J1874" s="65" t="s">
        <v>3756</v>
      </c>
      <c r="K1874" s="65" t="s">
        <v>598</v>
      </c>
      <c r="L1874" s="66">
        <v>46312</v>
      </c>
      <c r="M1874" s="65" t="s">
        <v>287</v>
      </c>
      <c r="N1874" s="65" t="s">
        <v>793</v>
      </c>
      <c r="O1874" s="65" t="s">
        <v>289</v>
      </c>
      <c r="P1874" s="66">
        <v>46312</v>
      </c>
      <c r="Q1874" s="31">
        <f t="shared" si="58"/>
        <v>1331</v>
      </c>
      <c r="R1874" s="31">
        <f t="shared" si="59"/>
        <v>1350</v>
      </c>
      <c r="S1874" s="29">
        <f>IF($Q1874&lt;Parâmetros!$E$19,$G1874-1,$G1874)</f>
        <v>46312</v>
      </c>
    </row>
    <row r="1875" spans="1:19" ht="15" customHeight="1" x14ac:dyDescent="0.25">
      <c r="A1875" s="128">
        <v>54161</v>
      </c>
      <c r="B1875" s="65" t="s">
        <v>26</v>
      </c>
      <c r="C1875" s="65" t="s">
        <v>74</v>
      </c>
      <c r="D1875" s="66">
        <v>46312</v>
      </c>
      <c r="E1875" s="67">
        <v>0.99</v>
      </c>
      <c r="F1875" s="65" t="s">
        <v>285</v>
      </c>
      <c r="G1875" s="66">
        <v>46312</v>
      </c>
      <c r="H1875" s="129">
        <v>40523216</v>
      </c>
      <c r="I1875" s="129">
        <v>10</v>
      </c>
      <c r="J1875" s="65" t="s">
        <v>3757</v>
      </c>
      <c r="K1875" s="65" t="s">
        <v>3758</v>
      </c>
      <c r="L1875" s="66">
        <v>46312</v>
      </c>
      <c r="M1875" s="65" t="s">
        <v>315</v>
      </c>
      <c r="N1875" s="129">
        <v>3011615</v>
      </c>
      <c r="O1875" s="65" t="s">
        <v>289</v>
      </c>
      <c r="P1875" s="66">
        <v>46312</v>
      </c>
      <c r="Q1875" s="31">
        <f t="shared" si="58"/>
        <v>1351</v>
      </c>
      <c r="R1875" s="31">
        <f t="shared" si="59"/>
        <v>1410</v>
      </c>
      <c r="S1875" s="29">
        <f>IF($Q1875&lt;Parâmetros!$E$19,$G1875-1,$G1875)</f>
        <v>46312</v>
      </c>
    </row>
    <row r="1876" spans="1:19" ht="15" customHeight="1" x14ac:dyDescent="0.25">
      <c r="A1876" s="128">
        <v>54161</v>
      </c>
      <c r="B1876" s="65" t="s">
        <v>26</v>
      </c>
      <c r="C1876" s="65" t="s">
        <v>74</v>
      </c>
      <c r="D1876" s="66">
        <v>46313</v>
      </c>
      <c r="E1876" s="67">
        <v>1</v>
      </c>
      <c r="F1876" s="65" t="s">
        <v>285</v>
      </c>
      <c r="G1876" s="66">
        <v>46313</v>
      </c>
      <c r="H1876" s="129">
        <v>40523241</v>
      </c>
      <c r="I1876" s="129">
        <v>10</v>
      </c>
      <c r="J1876" s="65" t="s">
        <v>373</v>
      </c>
      <c r="K1876" s="65" t="s">
        <v>552</v>
      </c>
      <c r="L1876" s="66">
        <v>46313</v>
      </c>
      <c r="M1876" s="65" t="s">
        <v>315</v>
      </c>
      <c r="N1876" s="65" t="s">
        <v>793</v>
      </c>
      <c r="O1876" s="65" t="s">
        <v>289</v>
      </c>
      <c r="P1876" s="66">
        <v>46313</v>
      </c>
      <c r="Q1876" s="31">
        <f t="shared" si="58"/>
        <v>935</v>
      </c>
      <c r="R1876" s="31">
        <f t="shared" si="59"/>
        <v>995</v>
      </c>
      <c r="S1876" s="29">
        <f>IF($Q1876&lt;Parâmetros!$E$19,$G1876-1,$G1876)</f>
        <v>46313</v>
      </c>
    </row>
    <row r="1877" spans="1:19" ht="15" customHeight="1" x14ac:dyDescent="0.25">
      <c r="A1877" s="128">
        <v>54161</v>
      </c>
      <c r="B1877" s="65" t="s">
        <v>26</v>
      </c>
      <c r="C1877" s="65" t="s">
        <v>74</v>
      </c>
      <c r="D1877" s="66">
        <v>46313</v>
      </c>
      <c r="E1877" s="67">
        <v>-1</v>
      </c>
      <c r="F1877" s="65" t="s">
        <v>285</v>
      </c>
      <c r="G1877" s="66">
        <v>46313</v>
      </c>
      <c r="H1877" s="129">
        <v>40523241</v>
      </c>
      <c r="I1877" s="129">
        <v>10</v>
      </c>
      <c r="J1877" s="65" t="s">
        <v>373</v>
      </c>
      <c r="K1877" s="65" t="s">
        <v>552</v>
      </c>
      <c r="L1877" s="66">
        <v>46313</v>
      </c>
      <c r="M1877" s="65" t="s">
        <v>315</v>
      </c>
      <c r="N1877" s="65" t="s">
        <v>793</v>
      </c>
      <c r="O1877" s="65" t="s">
        <v>289</v>
      </c>
      <c r="P1877" s="66">
        <v>46313</v>
      </c>
      <c r="Q1877" s="31">
        <f t="shared" si="58"/>
        <v>935</v>
      </c>
      <c r="R1877" s="31">
        <f t="shared" si="59"/>
        <v>995</v>
      </c>
      <c r="S1877" s="29">
        <f>IF($Q1877&lt;Parâmetros!$E$19,$G1877-1,$G1877)</f>
        <v>46313</v>
      </c>
    </row>
    <row r="1878" spans="1:19" ht="15" customHeight="1" x14ac:dyDescent="0.25">
      <c r="A1878" s="128">
        <v>54161</v>
      </c>
      <c r="B1878" s="65" t="s">
        <v>26</v>
      </c>
      <c r="C1878" s="65" t="s">
        <v>74</v>
      </c>
      <c r="D1878" s="66">
        <v>46313</v>
      </c>
      <c r="E1878" s="67">
        <v>0.5</v>
      </c>
      <c r="F1878" s="65" t="s">
        <v>285</v>
      </c>
      <c r="G1878" s="66">
        <v>46313</v>
      </c>
      <c r="H1878" s="129">
        <v>40523241</v>
      </c>
      <c r="I1878" s="129">
        <v>10</v>
      </c>
      <c r="J1878" s="65" t="s">
        <v>373</v>
      </c>
      <c r="K1878" s="65" t="s">
        <v>3739</v>
      </c>
      <c r="L1878" s="66">
        <v>46313</v>
      </c>
      <c r="M1878" s="65" t="s">
        <v>315</v>
      </c>
      <c r="N1878" s="65" t="s">
        <v>793</v>
      </c>
      <c r="O1878" s="65" t="s">
        <v>289</v>
      </c>
      <c r="P1878" s="66">
        <v>46313</v>
      </c>
      <c r="Q1878" s="31">
        <f t="shared" si="58"/>
        <v>935</v>
      </c>
      <c r="R1878" s="31">
        <f t="shared" si="59"/>
        <v>965</v>
      </c>
      <c r="S1878" s="29">
        <f>IF($Q1878&lt;Parâmetros!$E$19,$G1878-1,$G1878)</f>
        <v>46313</v>
      </c>
    </row>
    <row r="1879" spans="1:19" ht="15" customHeight="1" x14ac:dyDescent="0.25">
      <c r="A1879" s="128">
        <v>54161</v>
      </c>
      <c r="B1879" s="65" t="s">
        <v>26</v>
      </c>
      <c r="C1879" s="65" t="s">
        <v>74</v>
      </c>
      <c r="D1879" s="66">
        <v>46313</v>
      </c>
      <c r="E1879" s="67">
        <v>0.5</v>
      </c>
      <c r="F1879" s="65" t="s">
        <v>285</v>
      </c>
      <c r="G1879" s="66">
        <v>46313</v>
      </c>
      <c r="H1879" s="129">
        <v>40523244</v>
      </c>
      <c r="I1879" s="129">
        <v>10</v>
      </c>
      <c r="J1879" s="65" t="s">
        <v>3759</v>
      </c>
      <c r="K1879" s="65" t="s">
        <v>552</v>
      </c>
      <c r="L1879" s="66">
        <v>46313</v>
      </c>
      <c r="M1879" s="65" t="s">
        <v>315</v>
      </c>
      <c r="N1879" s="65" t="s">
        <v>793</v>
      </c>
      <c r="O1879" s="65" t="s">
        <v>289</v>
      </c>
      <c r="P1879" s="66">
        <v>46313</v>
      </c>
      <c r="Q1879" s="31">
        <f t="shared" si="58"/>
        <v>965</v>
      </c>
      <c r="R1879" s="31">
        <f t="shared" si="59"/>
        <v>995</v>
      </c>
      <c r="S1879" s="29">
        <f>IF($Q1879&lt;Parâmetros!$E$19,$G1879-1,$G1879)</f>
        <v>46313</v>
      </c>
    </row>
    <row r="1880" spans="1:19" ht="15" customHeight="1" x14ac:dyDescent="0.25">
      <c r="A1880" s="128">
        <v>54161</v>
      </c>
      <c r="B1880" s="65" t="s">
        <v>26</v>
      </c>
      <c r="C1880" s="65" t="s">
        <v>74</v>
      </c>
      <c r="D1880" s="66">
        <v>46313</v>
      </c>
      <c r="E1880" s="67">
        <v>1.4</v>
      </c>
      <c r="F1880" s="65" t="s">
        <v>285</v>
      </c>
      <c r="G1880" s="66">
        <v>46313</v>
      </c>
      <c r="H1880" s="129">
        <v>40527386</v>
      </c>
      <c r="I1880" s="129">
        <v>10</v>
      </c>
      <c r="J1880" s="65" t="s">
        <v>344</v>
      </c>
      <c r="K1880" s="65" t="s">
        <v>2005</v>
      </c>
      <c r="L1880" s="66">
        <v>46313</v>
      </c>
      <c r="M1880" s="65" t="s">
        <v>287</v>
      </c>
      <c r="N1880" s="65" t="s">
        <v>793</v>
      </c>
      <c r="O1880" s="65" t="s">
        <v>289</v>
      </c>
      <c r="P1880" s="66">
        <v>46313</v>
      </c>
      <c r="Q1880" s="31">
        <f t="shared" si="58"/>
        <v>996</v>
      </c>
      <c r="R1880" s="31">
        <f t="shared" si="59"/>
        <v>1080</v>
      </c>
      <c r="S1880" s="29">
        <f>IF($Q1880&lt;Parâmetros!$E$19,$G1880-1,$G1880)</f>
        <v>46313</v>
      </c>
    </row>
    <row r="1881" spans="1:19" ht="15" customHeight="1" x14ac:dyDescent="0.25">
      <c r="A1881" s="128">
        <v>54161</v>
      </c>
      <c r="B1881" s="65" t="s">
        <v>26</v>
      </c>
      <c r="C1881" s="65" t="s">
        <v>74</v>
      </c>
      <c r="D1881" s="66">
        <v>46313</v>
      </c>
      <c r="E1881" s="67">
        <v>0.56999999999999995</v>
      </c>
      <c r="F1881" s="65" t="s">
        <v>285</v>
      </c>
      <c r="G1881" s="66">
        <v>46313</v>
      </c>
      <c r="H1881" s="129">
        <v>40527395</v>
      </c>
      <c r="I1881" s="129">
        <v>30</v>
      </c>
      <c r="J1881" s="65" t="s">
        <v>2388</v>
      </c>
      <c r="K1881" s="65" t="s">
        <v>1177</v>
      </c>
      <c r="L1881" s="66">
        <v>46313</v>
      </c>
      <c r="M1881" s="65" t="s">
        <v>287</v>
      </c>
      <c r="N1881" s="65" t="s">
        <v>793</v>
      </c>
      <c r="O1881" s="65" t="s">
        <v>289</v>
      </c>
      <c r="P1881" s="66">
        <v>46313</v>
      </c>
      <c r="Q1881" s="31">
        <f t="shared" si="58"/>
        <v>1081</v>
      </c>
      <c r="R1881" s="31">
        <f t="shared" si="59"/>
        <v>1115</v>
      </c>
      <c r="S1881" s="29">
        <f>IF($Q1881&lt;Parâmetros!$E$19,$G1881-1,$G1881)</f>
        <v>46313</v>
      </c>
    </row>
    <row r="1882" spans="1:19" ht="15" customHeight="1" x14ac:dyDescent="0.25">
      <c r="A1882" s="128">
        <v>54161</v>
      </c>
      <c r="B1882" s="65" t="s">
        <v>26</v>
      </c>
      <c r="C1882" s="65" t="s">
        <v>74</v>
      </c>
      <c r="D1882" s="66">
        <v>46313</v>
      </c>
      <c r="E1882" s="67">
        <v>0.65</v>
      </c>
      <c r="F1882" s="65" t="s">
        <v>285</v>
      </c>
      <c r="G1882" s="66">
        <v>46313</v>
      </c>
      <c r="H1882" s="129">
        <v>40527406</v>
      </c>
      <c r="I1882" s="129">
        <v>10</v>
      </c>
      <c r="J1882" s="65" t="s">
        <v>593</v>
      </c>
      <c r="K1882" s="65" t="s">
        <v>3760</v>
      </c>
      <c r="L1882" s="66">
        <v>46313</v>
      </c>
      <c r="M1882" s="65" t="s">
        <v>287</v>
      </c>
      <c r="N1882" s="65" t="s">
        <v>793</v>
      </c>
      <c r="O1882" s="65" t="s">
        <v>289</v>
      </c>
      <c r="P1882" s="66">
        <v>46313</v>
      </c>
      <c r="Q1882" s="31">
        <f t="shared" si="58"/>
        <v>1116</v>
      </c>
      <c r="R1882" s="31">
        <f t="shared" si="59"/>
        <v>1155</v>
      </c>
      <c r="S1882" s="29">
        <f>IF($Q1882&lt;Parâmetros!$E$19,$G1882-1,$G1882)</f>
        <v>46313</v>
      </c>
    </row>
    <row r="1883" spans="1:19" ht="15" customHeight="1" x14ac:dyDescent="0.25">
      <c r="A1883" s="128">
        <v>54161</v>
      </c>
      <c r="B1883" s="65" t="s">
        <v>26</v>
      </c>
      <c r="C1883" s="65" t="s">
        <v>74</v>
      </c>
      <c r="D1883" s="66">
        <v>46313</v>
      </c>
      <c r="E1883" s="67">
        <v>0.98</v>
      </c>
      <c r="F1883" s="65" t="s">
        <v>285</v>
      </c>
      <c r="G1883" s="66">
        <v>46313</v>
      </c>
      <c r="H1883" s="129">
        <v>40523260</v>
      </c>
      <c r="I1883" s="129">
        <v>10</v>
      </c>
      <c r="J1883" s="65" t="s">
        <v>3746</v>
      </c>
      <c r="K1883" s="65" t="s">
        <v>3761</v>
      </c>
      <c r="L1883" s="66">
        <v>46313</v>
      </c>
      <c r="M1883" s="65" t="s">
        <v>315</v>
      </c>
      <c r="N1883" s="65" t="s">
        <v>793</v>
      </c>
      <c r="O1883" s="65" t="s">
        <v>289</v>
      </c>
      <c r="P1883" s="66">
        <v>46313</v>
      </c>
      <c r="Q1883" s="31">
        <f t="shared" si="58"/>
        <v>1156</v>
      </c>
      <c r="R1883" s="31">
        <f t="shared" si="59"/>
        <v>1215</v>
      </c>
      <c r="S1883" s="29">
        <f>IF($Q1883&lt;Parâmetros!$E$19,$G1883-1,$G1883)</f>
        <v>46313</v>
      </c>
    </row>
    <row r="1884" spans="1:19" ht="15" customHeight="1" x14ac:dyDescent="0.25">
      <c r="A1884" s="128">
        <v>54161</v>
      </c>
      <c r="B1884" s="65" t="s">
        <v>26</v>
      </c>
      <c r="C1884" s="65" t="s">
        <v>74</v>
      </c>
      <c r="D1884" s="66">
        <v>46313</v>
      </c>
      <c r="E1884" s="67">
        <v>0.56999999999999995</v>
      </c>
      <c r="F1884" s="65" t="s">
        <v>285</v>
      </c>
      <c r="G1884" s="66">
        <v>46313</v>
      </c>
      <c r="H1884" s="129">
        <v>40527407</v>
      </c>
      <c r="I1884" s="129">
        <v>10</v>
      </c>
      <c r="J1884" s="65" t="s">
        <v>3762</v>
      </c>
      <c r="K1884" s="65" t="s">
        <v>1328</v>
      </c>
      <c r="L1884" s="66">
        <v>46313</v>
      </c>
      <c r="M1884" s="65" t="s">
        <v>287</v>
      </c>
      <c r="N1884" s="65" t="s">
        <v>793</v>
      </c>
      <c r="O1884" s="65" t="s">
        <v>289</v>
      </c>
      <c r="P1884" s="66">
        <v>46313</v>
      </c>
      <c r="Q1884" s="31">
        <f t="shared" si="58"/>
        <v>1276</v>
      </c>
      <c r="R1884" s="31">
        <f t="shared" si="59"/>
        <v>1310</v>
      </c>
      <c r="S1884" s="29">
        <f>IF($Q1884&lt;Parâmetros!$E$19,$G1884-1,$G1884)</f>
        <v>46313</v>
      </c>
    </row>
    <row r="1885" spans="1:19" ht="15" customHeight="1" x14ac:dyDescent="0.25">
      <c r="A1885" s="128">
        <v>54161</v>
      </c>
      <c r="B1885" s="65" t="s">
        <v>26</v>
      </c>
      <c r="C1885" s="65" t="s">
        <v>74</v>
      </c>
      <c r="D1885" s="66">
        <v>46313</v>
      </c>
      <c r="E1885" s="67">
        <v>0.57999999999999996</v>
      </c>
      <c r="F1885" s="65" t="s">
        <v>285</v>
      </c>
      <c r="G1885" s="66">
        <v>46313</v>
      </c>
      <c r="H1885" s="129">
        <v>40527408</v>
      </c>
      <c r="I1885" s="129">
        <v>10</v>
      </c>
      <c r="J1885" s="65" t="s">
        <v>3763</v>
      </c>
      <c r="K1885" s="65" t="s">
        <v>3764</v>
      </c>
      <c r="L1885" s="66">
        <v>46313</v>
      </c>
      <c r="M1885" s="65" t="s">
        <v>287</v>
      </c>
      <c r="N1885" s="65" t="s">
        <v>793</v>
      </c>
      <c r="O1885" s="65" t="s">
        <v>289</v>
      </c>
      <c r="P1885" s="66">
        <v>46313</v>
      </c>
      <c r="Q1885" s="31">
        <f t="shared" si="58"/>
        <v>1311</v>
      </c>
      <c r="R1885" s="31">
        <f t="shared" si="59"/>
        <v>1346</v>
      </c>
      <c r="S1885" s="29">
        <f>IF($Q1885&lt;Parâmetros!$E$19,$G1885-1,$G1885)</f>
        <v>46313</v>
      </c>
    </row>
    <row r="1886" spans="1:19" ht="15" customHeight="1" x14ac:dyDescent="0.25">
      <c r="A1886" s="128">
        <v>54161</v>
      </c>
      <c r="B1886" s="65" t="s">
        <v>26</v>
      </c>
      <c r="C1886" s="65" t="s">
        <v>74</v>
      </c>
      <c r="D1886" s="66">
        <v>46313</v>
      </c>
      <c r="E1886" s="67">
        <v>0.52</v>
      </c>
      <c r="F1886" s="65" t="s">
        <v>285</v>
      </c>
      <c r="G1886" s="66">
        <v>46313</v>
      </c>
      <c r="H1886" s="129">
        <v>40523214</v>
      </c>
      <c r="I1886" s="129">
        <v>10</v>
      </c>
      <c r="J1886" s="65" t="s">
        <v>2017</v>
      </c>
      <c r="K1886" s="65" t="s">
        <v>2019</v>
      </c>
      <c r="L1886" s="66">
        <v>46313</v>
      </c>
      <c r="M1886" s="65" t="s">
        <v>315</v>
      </c>
      <c r="N1886" s="65" t="s">
        <v>793</v>
      </c>
      <c r="O1886" s="65" t="s">
        <v>289</v>
      </c>
      <c r="P1886" s="66">
        <v>46313</v>
      </c>
      <c r="Q1886" s="31">
        <f t="shared" si="58"/>
        <v>1349</v>
      </c>
      <c r="R1886" s="31">
        <f t="shared" si="59"/>
        <v>1380</v>
      </c>
      <c r="S1886" s="29">
        <f>IF($Q1886&lt;Parâmetros!$E$19,$G1886-1,$G1886)</f>
        <v>46313</v>
      </c>
    </row>
    <row r="1887" spans="1:19" ht="15" customHeight="1" x14ac:dyDescent="0.25">
      <c r="A1887" s="128">
        <v>54161</v>
      </c>
      <c r="B1887" s="65" t="s">
        <v>26</v>
      </c>
      <c r="C1887" s="65" t="s">
        <v>74</v>
      </c>
      <c r="D1887" s="66">
        <v>46313</v>
      </c>
      <c r="E1887" s="67">
        <v>0.4</v>
      </c>
      <c r="F1887" s="65" t="s">
        <v>285</v>
      </c>
      <c r="G1887" s="66">
        <v>46313</v>
      </c>
      <c r="H1887" s="129">
        <v>40523214</v>
      </c>
      <c r="I1887" s="129">
        <v>10</v>
      </c>
      <c r="J1887" s="65" t="s">
        <v>3765</v>
      </c>
      <c r="K1887" s="65" t="s">
        <v>371</v>
      </c>
      <c r="L1887" s="66">
        <v>46313</v>
      </c>
      <c r="M1887" s="65" t="s">
        <v>315</v>
      </c>
      <c r="N1887" s="65" t="s">
        <v>793</v>
      </c>
      <c r="O1887" s="65" t="s">
        <v>289</v>
      </c>
      <c r="P1887" s="66">
        <v>46313</v>
      </c>
      <c r="Q1887" s="31">
        <f t="shared" si="58"/>
        <v>1386</v>
      </c>
      <c r="R1887" s="31">
        <f t="shared" si="59"/>
        <v>1410</v>
      </c>
      <c r="S1887" s="29">
        <f>IF($Q1887&lt;Parâmetros!$E$19,$G1887-1,$G1887)</f>
        <v>46313</v>
      </c>
    </row>
    <row r="1888" spans="1:19" ht="15" customHeight="1" x14ac:dyDescent="0.25">
      <c r="A1888" s="128">
        <v>54161</v>
      </c>
      <c r="B1888" s="65" t="s">
        <v>26</v>
      </c>
      <c r="C1888" s="65" t="s">
        <v>74</v>
      </c>
      <c r="D1888" s="66">
        <v>46314</v>
      </c>
      <c r="E1888" s="67">
        <v>1</v>
      </c>
      <c r="F1888" s="65" t="s">
        <v>285</v>
      </c>
      <c r="G1888" s="66">
        <v>46314</v>
      </c>
      <c r="H1888" s="129">
        <v>40526077</v>
      </c>
      <c r="I1888" s="129">
        <v>10</v>
      </c>
      <c r="J1888" s="65" t="s">
        <v>373</v>
      </c>
      <c r="K1888" s="65" t="s">
        <v>552</v>
      </c>
      <c r="L1888" s="66">
        <v>46314</v>
      </c>
      <c r="M1888" s="65" t="s">
        <v>315</v>
      </c>
      <c r="N1888" s="65" t="s">
        <v>793</v>
      </c>
      <c r="O1888" s="65" t="s">
        <v>289</v>
      </c>
      <c r="P1888" s="66">
        <v>46314</v>
      </c>
      <c r="Q1888" s="31">
        <f t="shared" si="58"/>
        <v>935</v>
      </c>
      <c r="R1888" s="31">
        <f t="shared" si="59"/>
        <v>995</v>
      </c>
      <c r="S1888" s="29">
        <f>IF($Q1888&lt;Parâmetros!$E$19,$G1888-1,$G1888)</f>
        <v>46314</v>
      </c>
    </row>
    <row r="1889" spans="1:19" ht="15" customHeight="1" x14ac:dyDescent="0.25">
      <c r="A1889" s="128">
        <v>54161</v>
      </c>
      <c r="B1889" s="65" t="s">
        <v>26</v>
      </c>
      <c r="C1889" s="65" t="s">
        <v>74</v>
      </c>
      <c r="D1889" s="66">
        <v>46314</v>
      </c>
      <c r="E1889" s="67">
        <v>0.4</v>
      </c>
      <c r="F1889" s="65" t="s">
        <v>285</v>
      </c>
      <c r="G1889" s="66">
        <v>46314</v>
      </c>
      <c r="H1889" s="129">
        <v>40527683</v>
      </c>
      <c r="I1889" s="129">
        <v>10</v>
      </c>
      <c r="J1889" s="65" t="s">
        <v>344</v>
      </c>
      <c r="K1889" s="65" t="s">
        <v>4211</v>
      </c>
      <c r="L1889" s="66">
        <v>46314</v>
      </c>
      <c r="M1889" s="65" t="s">
        <v>287</v>
      </c>
      <c r="N1889" s="65" t="s">
        <v>793</v>
      </c>
      <c r="O1889" s="65" t="s">
        <v>289</v>
      </c>
      <c r="P1889" s="66">
        <v>46314</v>
      </c>
      <c r="Q1889" s="31">
        <f t="shared" si="58"/>
        <v>996</v>
      </c>
      <c r="R1889" s="31">
        <f t="shared" si="59"/>
        <v>1020</v>
      </c>
      <c r="S1889" s="29">
        <f>IF($Q1889&lt;Parâmetros!$E$19,$G1889-1,$G1889)</f>
        <v>46314</v>
      </c>
    </row>
    <row r="1890" spans="1:19" ht="15" customHeight="1" x14ac:dyDescent="0.25">
      <c r="A1890" s="128">
        <v>54161</v>
      </c>
      <c r="B1890" s="65" t="s">
        <v>26</v>
      </c>
      <c r="C1890" s="65" t="s">
        <v>74</v>
      </c>
      <c r="D1890" s="66">
        <v>46314</v>
      </c>
      <c r="E1890" s="67">
        <v>0.48</v>
      </c>
      <c r="F1890" s="65" t="s">
        <v>285</v>
      </c>
      <c r="G1890" s="66">
        <v>46314</v>
      </c>
      <c r="H1890" s="129">
        <v>40527683</v>
      </c>
      <c r="I1890" s="129">
        <v>10</v>
      </c>
      <c r="J1890" s="65" t="s">
        <v>4212</v>
      </c>
      <c r="K1890" s="65" t="s">
        <v>2077</v>
      </c>
      <c r="L1890" s="66">
        <v>46314</v>
      </c>
      <c r="M1890" s="65" t="s">
        <v>287</v>
      </c>
      <c r="N1890" s="65" t="s">
        <v>793</v>
      </c>
      <c r="O1890" s="65" t="s">
        <v>289</v>
      </c>
      <c r="P1890" s="66">
        <v>46314</v>
      </c>
      <c r="Q1890" s="31">
        <f t="shared" si="58"/>
        <v>1021</v>
      </c>
      <c r="R1890" s="31">
        <f t="shared" si="59"/>
        <v>1050</v>
      </c>
      <c r="S1890" s="29">
        <f>IF($Q1890&lt;Parâmetros!$E$19,$G1890-1,$G1890)</f>
        <v>46314</v>
      </c>
    </row>
    <row r="1891" spans="1:19" ht="15" customHeight="1" x14ac:dyDescent="0.25">
      <c r="A1891" s="128">
        <v>54161</v>
      </c>
      <c r="B1891" s="65" t="s">
        <v>26</v>
      </c>
      <c r="C1891" s="65" t="s">
        <v>74</v>
      </c>
      <c r="D1891" s="66">
        <v>46314</v>
      </c>
      <c r="E1891" s="67">
        <v>0.48</v>
      </c>
      <c r="F1891" s="65" t="s">
        <v>285</v>
      </c>
      <c r="G1891" s="66">
        <v>46314</v>
      </c>
      <c r="H1891" s="129">
        <v>40527684</v>
      </c>
      <c r="I1891" s="129">
        <v>10</v>
      </c>
      <c r="J1891" s="65" t="s">
        <v>4213</v>
      </c>
      <c r="K1891" s="65" t="s">
        <v>2005</v>
      </c>
      <c r="L1891" s="66">
        <v>46314</v>
      </c>
      <c r="M1891" s="65" t="s">
        <v>287</v>
      </c>
      <c r="N1891" s="129">
        <v>3007686</v>
      </c>
      <c r="O1891" s="65" t="s">
        <v>289</v>
      </c>
      <c r="P1891" s="66">
        <v>46314</v>
      </c>
      <c r="Q1891" s="31">
        <f t="shared" si="58"/>
        <v>1051</v>
      </c>
      <c r="R1891" s="31">
        <f t="shared" si="59"/>
        <v>1080</v>
      </c>
      <c r="S1891" s="29">
        <f>IF($Q1891&lt;Parâmetros!$E$19,$G1891-1,$G1891)</f>
        <v>46314</v>
      </c>
    </row>
    <row r="1892" spans="1:19" ht="15" customHeight="1" x14ac:dyDescent="0.25">
      <c r="A1892" s="128">
        <v>54161</v>
      </c>
      <c r="B1892" s="65" t="s">
        <v>26</v>
      </c>
      <c r="C1892" s="65" t="s">
        <v>74</v>
      </c>
      <c r="D1892" s="66">
        <v>46314</v>
      </c>
      <c r="E1892" s="67">
        <v>0.65</v>
      </c>
      <c r="F1892" s="65" t="s">
        <v>285</v>
      </c>
      <c r="G1892" s="66">
        <v>46314</v>
      </c>
      <c r="H1892" s="129">
        <v>40527685</v>
      </c>
      <c r="I1892" s="129">
        <v>10</v>
      </c>
      <c r="J1892" s="65" t="s">
        <v>2388</v>
      </c>
      <c r="K1892" s="65" t="s">
        <v>597</v>
      </c>
      <c r="L1892" s="66">
        <v>46314</v>
      </c>
      <c r="M1892" s="65" t="s">
        <v>287</v>
      </c>
      <c r="N1892" s="129">
        <v>3012266</v>
      </c>
      <c r="O1892" s="65" t="s">
        <v>289</v>
      </c>
      <c r="P1892" s="66">
        <v>46314</v>
      </c>
      <c r="Q1892" s="31">
        <f t="shared" si="58"/>
        <v>1081</v>
      </c>
      <c r="R1892" s="31">
        <f t="shared" si="59"/>
        <v>1120</v>
      </c>
      <c r="S1892" s="29">
        <f>IF($Q1892&lt;Parâmetros!$E$19,$G1892-1,$G1892)</f>
        <v>46314</v>
      </c>
    </row>
    <row r="1893" spans="1:19" ht="15" customHeight="1" x14ac:dyDescent="0.25">
      <c r="A1893" s="128">
        <v>54161</v>
      </c>
      <c r="B1893" s="65" t="s">
        <v>26</v>
      </c>
      <c r="C1893" s="65" t="s">
        <v>74</v>
      </c>
      <c r="D1893" s="66">
        <v>46314</v>
      </c>
      <c r="E1893" s="67">
        <v>0.98</v>
      </c>
      <c r="F1893" s="65" t="s">
        <v>285</v>
      </c>
      <c r="G1893" s="66">
        <v>46314</v>
      </c>
      <c r="H1893" s="129">
        <v>40527686</v>
      </c>
      <c r="I1893" s="129">
        <v>10</v>
      </c>
      <c r="J1893" s="65" t="s">
        <v>2612</v>
      </c>
      <c r="K1893" s="65" t="s">
        <v>609</v>
      </c>
      <c r="L1893" s="66">
        <v>46314</v>
      </c>
      <c r="M1893" s="65" t="s">
        <v>287</v>
      </c>
      <c r="N1893" s="129">
        <v>3005602</v>
      </c>
      <c r="O1893" s="65" t="s">
        <v>289</v>
      </c>
      <c r="P1893" s="66">
        <v>46314</v>
      </c>
      <c r="Q1893" s="31">
        <f t="shared" si="58"/>
        <v>1121</v>
      </c>
      <c r="R1893" s="31">
        <f t="shared" si="59"/>
        <v>1180</v>
      </c>
      <c r="S1893" s="29">
        <f>IF($Q1893&lt;Parâmetros!$E$19,$G1893-1,$G1893)</f>
        <v>46314</v>
      </c>
    </row>
    <row r="1894" spans="1:19" ht="15" customHeight="1" x14ac:dyDescent="0.25">
      <c r="A1894" s="128">
        <v>54161</v>
      </c>
      <c r="B1894" s="65" t="s">
        <v>26</v>
      </c>
      <c r="C1894" s="65" t="s">
        <v>74</v>
      </c>
      <c r="D1894" s="66">
        <v>46314</v>
      </c>
      <c r="E1894" s="67">
        <v>1</v>
      </c>
      <c r="F1894" s="65" t="s">
        <v>285</v>
      </c>
      <c r="G1894" s="66">
        <v>46314</v>
      </c>
      <c r="H1894" s="129">
        <v>40526102</v>
      </c>
      <c r="I1894" s="129">
        <v>10</v>
      </c>
      <c r="J1894" s="65" t="s">
        <v>2009</v>
      </c>
      <c r="K1894" s="65" t="s">
        <v>2016</v>
      </c>
      <c r="L1894" s="66">
        <v>46314</v>
      </c>
      <c r="M1894" s="65" t="s">
        <v>315</v>
      </c>
      <c r="N1894" s="65" t="s">
        <v>793</v>
      </c>
      <c r="O1894" s="65" t="s">
        <v>289</v>
      </c>
      <c r="P1894" s="66">
        <v>46314</v>
      </c>
      <c r="Q1894" s="31">
        <f t="shared" si="58"/>
        <v>1230</v>
      </c>
      <c r="R1894" s="31">
        <f t="shared" si="59"/>
        <v>1290</v>
      </c>
      <c r="S1894" s="29">
        <f>IF($Q1894&lt;Parâmetros!$E$19,$G1894-1,$G1894)</f>
        <v>46314</v>
      </c>
    </row>
    <row r="1895" spans="1:19" ht="15" customHeight="1" x14ac:dyDescent="0.25">
      <c r="A1895" s="128">
        <v>54161</v>
      </c>
      <c r="B1895" s="65" t="s">
        <v>26</v>
      </c>
      <c r="C1895" s="65" t="s">
        <v>74</v>
      </c>
      <c r="D1895" s="66">
        <v>46314</v>
      </c>
      <c r="E1895" s="67">
        <v>0.48</v>
      </c>
      <c r="F1895" s="65" t="s">
        <v>285</v>
      </c>
      <c r="G1895" s="66">
        <v>46314</v>
      </c>
      <c r="H1895" s="129">
        <v>40527687</v>
      </c>
      <c r="I1895" s="129">
        <v>10</v>
      </c>
      <c r="J1895" s="65" t="s">
        <v>2620</v>
      </c>
      <c r="K1895" s="65" t="s">
        <v>1179</v>
      </c>
      <c r="L1895" s="66">
        <v>46314</v>
      </c>
      <c r="M1895" s="65" t="s">
        <v>287</v>
      </c>
      <c r="N1895" s="65" t="s">
        <v>793</v>
      </c>
      <c r="O1895" s="65" t="s">
        <v>289</v>
      </c>
      <c r="P1895" s="66">
        <v>46314</v>
      </c>
      <c r="Q1895" s="31">
        <f t="shared" si="58"/>
        <v>1291</v>
      </c>
      <c r="R1895" s="31">
        <f t="shared" si="59"/>
        <v>1320</v>
      </c>
      <c r="S1895" s="29">
        <f>IF($Q1895&lt;Parâmetros!$E$19,$G1895-1,$G1895)</f>
        <v>46314</v>
      </c>
    </row>
    <row r="1896" spans="1:19" ht="15" customHeight="1" x14ac:dyDescent="0.25">
      <c r="A1896" s="128">
        <v>54161</v>
      </c>
      <c r="B1896" s="65" t="s">
        <v>26</v>
      </c>
      <c r="C1896" s="65" t="s">
        <v>74</v>
      </c>
      <c r="D1896" s="66">
        <v>46314</v>
      </c>
      <c r="E1896" s="67">
        <v>0.48</v>
      </c>
      <c r="F1896" s="65" t="s">
        <v>285</v>
      </c>
      <c r="G1896" s="66">
        <v>46314</v>
      </c>
      <c r="H1896" s="129">
        <v>40527688</v>
      </c>
      <c r="I1896" s="129">
        <v>10</v>
      </c>
      <c r="J1896" s="65" t="s">
        <v>2060</v>
      </c>
      <c r="K1896" s="65" t="s">
        <v>598</v>
      </c>
      <c r="L1896" s="66">
        <v>46314</v>
      </c>
      <c r="M1896" s="65" t="s">
        <v>287</v>
      </c>
      <c r="N1896" s="65" t="s">
        <v>793</v>
      </c>
      <c r="O1896" s="65" t="s">
        <v>289</v>
      </c>
      <c r="P1896" s="66">
        <v>46314</v>
      </c>
      <c r="Q1896" s="31">
        <f t="shared" si="58"/>
        <v>1321</v>
      </c>
      <c r="R1896" s="31">
        <f t="shared" si="59"/>
        <v>1350</v>
      </c>
      <c r="S1896" s="29">
        <f>IF($Q1896&lt;Parâmetros!$E$19,$G1896-1,$G1896)</f>
        <v>46314</v>
      </c>
    </row>
    <row r="1897" spans="1:19" ht="15" customHeight="1" x14ac:dyDescent="0.25">
      <c r="A1897" s="128">
        <v>54161</v>
      </c>
      <c r="B1897" s="65" t="s">
        <v>26</v>
      </c>
      <c r="C1897" s="65" t="s">
        <v>74</v>
      </c>
      <c r="D1897" s="66">
        <v>46314</v>
      </c>
      <c r="E1897" s="67">
        <v>0.48</v>
      </c>
      <c r="F1897" s="65" t="s">
        <v>285</v>
      </c>
      <c r="G1897" s="66">
        <v>46314</v>
      </c>
      <c r="H1897" s="129">
        <v>40527688</v>
      </c>
      <c r="I1897" s="129">
        <v>10</v>
      </c>
      <c r="J1897" s="65" t="s">
        <v>3757</v>
      </c>
      <c r="K1897" s="65" t="s">
        <v>2019</v>
      </c>
      <c r="L1897" s="66">
        <v>46314</v>
      </c>
      <c r="M1897" s="65" t="s">
        <v>287</v>
      </c>
      <c r="N1897" s="65" t="s">
        <v>793</v>
      </c>
      <c r="O1897" s="65" t="s">
        <v>289</v>
      </c>
      <c r="P1897" s="66">
        <v>46314</v>
      </c>
      <c r="Q1897" s="31">
        <f t="shared" si="58"/>
        <v>1351</v>
      </c>
      <c r="R1897" s="31">
        <f t="shared" si="59"/>
        <v>1380</v>
      </c>
      <c r="S1897" s="29">
        <f>IF($Q1897&lt;Parâmetros!$E$19,$G1897-1,$G1897)</f>
        <v>46314</v>
      </c>
    </row>
    <row r="1898" spans="1:19" ht="15" customHeight="1" x14ac:dyDescent="0.25">
      <c r="A1898" s="128">
        <v>54161</v>
      </c>
      <c r="B1898" s="65" t="s">
        <v>26</v>
      </c>
      <c r="C1898" s="65" t="s">
        <v>74</v>
      </c>
      <c r="D1898" s="66">
        <v>46314</v>
      </c>
      <c r="E1898" s="67">
        <v>0.48</v>
      </c>
      <c r="F1898" s="65" t="s">
        <v>285</v>
      </c>
      <c r="G1898" s="66">
        <v>46314</v>
      </c>
      <c r="H1898" s="129">
        <v>40526707</v>
      </c>
      <c r="I1898" s="129">
        <v>10</v>
      </c>
      <c r="J1898" s="65" t="s">
        <v>4214</v>
      </c>
      <c r="K1898" s="65" t="s">
        <v>371</v>
      </c>
      <c r="L1898" s="66">
        <v>46314</v>
      </c>
      <c r="M1898" s="65" t="s">
        <v>287</v>
      </c>
      <c r="N1898" s="65" t="s">
        <v>793</v>
      </c>
      <c r="O1898" s="65" t="s">
        <v>289</v>
      </c>
      <c r="P1898" s="66">
        <v>46314</v>
      </c>
      <c r="Q1898" s="31">
        <f t="shared" si="58"/>
        <v>1381</v>
      </c>
      <c r="R1898" s="31">
        <f t="shared" si="59"/>
        <v>1410</v>
      </c>
      <c r="S1898" s="29">
        <f>IF($Q1898&lt;Parâmetros!$E$19,$G1898-1,$G1898)</f>
        <v>46314</v>
      </c>
    </row>
    <row r="1899" spans="1:19" ht="15" customHeight="1" x14ac:dyDescent="0.25">
      <c r="A1899" s="128">
        <v>54161</v>
      </c>
      <c r="B1899" s="65" t="s">
        <v>26</v>
      </c>
      <c r="C1899" s="65" t="s">
        <v>74</v>
      </c>
      <c r="D1899" s="66">
        <v>46315</v>
      </c>
      <c r="E1899" s="67">
        <v>2.92</v>
      </c>
      <c r="F1899" s="65" t="s">
        <v>285</v>
      </c>
      <c r="G1899" s="66">
        <v>46315</v>
      </c>
      <c r="H1899" s="129">
        <v>40527937</v>
      </c>
      <c r="I1899" s="129">
        <v>10</v>
      </c>
      <c r="J1899" s="65" t="s">
        <v>373</v>
      </c>
      <c r="K1899" s="65" t="s">
        <v>589</v>
      </c>
      <c r="L1899" s="66">
        <v>46315</v>
      </c>
      <c r="M1899" s="65" t="s">
        <v>287</v>
      </c>
      <c r="N1899" s="129">
        <v>3006185</v>
      </c>
      <c r="O1899" s="65" t="s">
        <v>289</v>
      </c>
      <c r="P1899" s="66">
        <v>46315</v>
      </c>
      <c r="Q1899" s="31">
        <f t="shared" si="58"/>
        <v>935</v>
      </c>
      <c r="R1899" s="31">
        <f t="shared" si="59"/>
        <v>1110</v>
      </c>
      <c r="S1899" s="29">
        <f>IF($Q1899&lt;Parâmetros!$E$19,$G1899-1,$G1899)</f>
        <v>46315</v>
      </c>
    </row>
    <row r="1900" spans="1:19" ht="15" customHeight="1" x14ac:dyDescent="0.25">
      <c r="A1900" s="128">
        <v>54161</v>
      </c>
      <c r="B1900" s="65" t="s">
        <v>26</v>
      </c>
      <c r="C1900" s="65" t="s">
        <v>74</v>
      </c>
      <c r="D1900" s="66">
        <v>46315</v>
      </c>
      <c r="E1900" s="67">
        <v>0.56999999999999995</v>
      </c>
      <c r="F1900" s="65" t="s">
        <v>285</v>
      </c>
      <c r="G1900" s="66">
        <v>46315</v>
      </c>
      <c r="H1900" s="129">
        <v>40527940</v>
      </c>
      <c r="I1900" s="129">
        <v>10</v>
      </c>
      <c r="J1900" s="65" t="s">
        <v>590</v>
      </c>
      <c r="K1900" s="65" t="s">
        <v>3551</v>
      </c>
      <c r="L1900" s="66">
        <v>46315</v>
      </c>
      <c r="M1900" s="65" t="s">
        <v>287</v>
      </c>
      <c r="N1900" s="65" t="s">
        <v>793</v>
      </c>
      <c r="O1900" s="65" t="s">
        <v>289</v>
      </c>
      <c r="P1900" s="66">
        <v>46315</v>
      </c>
      <c r="Q1900" s="31">
        <f t="shared" si="58"/>
        <v>1111</v>
      </c>
      <c r="R1900" s="31">
        <f t="shared" si="59"/>
        <v>1145</v>
      </c>
      <c r="S1900" s="29">
        <f>IF($Q1900&lt;Parâmetros!$E$19,$G1900-1,$G1900)</f>
        <v>46315</v>
      </c>
    </row>
    <row r="1901" spans="1:19" ht="15" customHeight="1" x14ac:dyDescent="0.25">
      <c r="A1901" s="128">
        <v>54161</v>
      </c>
      <c r="B1901" s="65" t="s">
        <v>26</v>
      </c>
      <c r="C1901" s="65" t="s">
        <v>74</v>
      </c>
      <c r="D1901" s="66">
        <v>46315</v>
      </c>
      <c r="E1901" s="67">
        <v>0.73</v>
      </c>
      <c r="F1901" s="65" t="s">
        <v>285</v>
      </c>
      <c r="G1901" s="66">
        <v>46315</v>
      </c>
      <c r="H1901" s="129">
        <v>40527939</v>
      </c>
      <c r="I1901" s="129">
        <v>10</v>
      </c>
      <c r="J1901" s="65" t="s">
        <v>3754</v>
      </c>
      <c r="K1901" s="65" t="s">
        <v>4215</v>
      </c>
      <c r="L1901" s="66">
        <v>46315</v>
      </c>
      <c r="M1901" s="65" t="s">
        <v>287</v>
      </c>
      <c r="N1901" s="65" t="s">
        <v>793</v>
      </c>
      <c r="O1901" s="65" t="s">
        <v>289</v>
      </c>
      <c r="P1901" s="66">
        <v>46315</v>
      </c>
      <c r="Q1901" s="31">
        <f t="shared" si="58"/>
        <v>1146</v>
      </c>
      <c r="R1901" s="31">
        <f t="shared" si="59"/>
        <v>1190</v>
      </c>
      <c r="S1901" s="29">
        <f>IF($Q1901&lt;Parâmetros!$E$19,$G1901-1,$G1901)</f>
        <v>46315</v>
      </c>
    </row>
    <row r="1902" spans="1:19" ht="15" customHeight="1" x14ac:dyDescent="0.25">
      <c r="A1902" s="128">
        <v>54161</v>
      </c>
      <c r="B1902" s="65" t="s">
        <v>26</v>
      </c>
      <c r="C1902" s="65" t="s">
        <v>74</v>
      </c>
      <c r="D1902" s="66">
        <v>46315</v>
      </c>
      <c r="E1902" s="67">
        <v>0.57999999999999996</v>
      </c>
      <c r="F1902" s="65" t="s">
        <v>285</v>
      </c>
      <c r="G1902" s="66">
        <v>46315</v>
      </c>
      <c r="H1902" s="129">
        <v>40527941</v>
      </c>
      <c r="I1902" s="129">
        <v>10</v>
      </c>
      <c r="J1902" s="65" t="s">
        <v>2010</v>
      </c>
      <c r="K1902" s="65" t="s">
        <v>4216</v>
      </c>
      <c r="L1902" s="66">
        <v>46315</v>
      </c>
      <c r="M1902" s="65" t="s">
        <v>287</v>
      </c>
      <c r="N1902" s="65" t="s">
        <v>793</v>
      </c>
      <c r="O1902" s="65" t="s">
        <v>289</v>
      </c>
      <c r="P1902" s="66">
        <v>46315</v>
      </c>
      <c r="Q1902" s="31">
        <f t="shared" si="58"/>
        <v>1250</v>
      </c>
      <c r="R1902" s="31">
        <f t="shared" si="59"/>
        <v>1285</v>
      </c>
      <c r="S1902" s="29">
        <f>IF($Q1902&lt;Parâmetros!$E$19,$G1902-1,$G1902)</f>
        <v>46315</v>
      </c>
    </row>
    <row r="1903" spans="1:19" ht="15" customHeight="1" x14ac:dyDescent="0.25">
      <c r="A1903" s="128">
        <v>54161</v>
      </c>
      <c r="B1903" s="65" t="s">
        <v>26</v>
      </c>
      <c r="C1903" s="65" t="s">
        <v>74</v>
      </c>
      <c r="D1903" s="66">
        <v>46315</v>
      </c>
      <c r="E1903" s="67">
        <v>0.56999999999999995</v>
      </c>
      <c r="F1903" s="65" t="s">
        <v>285</v>
      </c>
      <c r="G1903" s="66">
        <v>46315</v>
      </c>
      <c r="H1903" s="129">
        <v>40527942</v>
      </c>
      <c r="I1903" s="129">
        <v>10</v>
      </c>
      <c r="J1903" s="65" t="s">
        <v>4217</v>
      </c>
      <c r="K1903" s="65" t="s">
        <v>1179</v>
      </c>
      <c r="L1903" s="66">
        <v>46315</v>
      </c>
      <c r="M1903" s="65" t="s">
        <v>287</v>
      </c>
      <c r="N1903" s="65" t="s">
        <v>793</v>
      </c>
      <c r="O1903" s="65" t="s">
        <v>289</v>
      </c>
      <c r="P1903" s="66">
        <v>46315</v>
      </c>
      <c r="Q1903" s="31">
        <f t="shared" si="58"/>
        <v>1286</v>
      </c>
      <c r="R1903" s="31">
        <f t="shared" si="59"/>
        <v>1320</v>
      </c>
      <c r="S1903" s="29">
        <f>IF($Q1903&lt;Parâmetros!$E$19,$G1903-1,$G1903)</f>
        <v>46315</v>
      </c>
    </row>
    <row r="1904" spans="1:19" ht="15" customHeight="1" x14ac:dyDescent="0.25">
      <c r="A1904" s="128">
        <v>54161</v>
      </c>
      <c r="B1904" s="65" t="s">
        <v>26</v>
      </c>
      <c r="C1904" s="65" t="s">
        <v>74</v>
      </c>
      <c r="D1904" s="66">
        <v>46315</v>
      </c>
      <c r="E1904" s="67">
        <v>0.56999999999999995</v>
      </c>
      <c r="F1904" s="65" t="s">
        <v>285</v>
      </c>
      <c r="G1904" s="66">
        <v>46315</v>
      </c>
      <c r="H1904" s="129">
        <v>40527943</v>
      </c>
      <c r="I1904" s="129">
        <v>10</v>
      </c>
      <c r="J1904" s="65" t="s">
        <v>2060</v>
      </c>
      <c r="K1904" s="65" t="s">
        <v>2012</v>
      </c>
      <c r="L1904" s="66">
        <v>46315</v>
      </c>
      <c r="M1904" s="65" t="s">
        <v>287</v>
      </c>
      <c r="N1904" s="65" t="s">
        <v>793</v>
      </c>
      <c r="O1904" s="65" t="s">
        <v>289</v>
      </c>
      <c r="P1904" s="66">
        <v>46315</v>
      </c>
      <c r="Q1904" s="31">
        <f t="shared" si="58"/>
        <v>1321</v>
      </c>
      <c r="R1904" s="31">
        <f t="shared" si="59"/>
        <v>1355</v>
      </c>
      <c r="S1904" s="29">
        <f>IF($Q1904&lt;Parâmetros!$E$19,$G1904-1,$G1904)</f>
        <v>46315</v>
      </c>
    </row>
    <row r="1905" spans="1:19" ht="15" customHeight="1" x14ac:dyDescent="0.25">
      <c r="A1905" s="128">
        <v>54161</v>
      </c>
      <c r="B1905" s="65" t="s">
        <v>26</v>
      </c>
      <c r="C1905" s="65" t="s">
        <v>74</v>
      </c>
      <c r="D1905" s="66">
        <v>46315</v>
      </c>
      <c r="E1905" s="67">
        <v>0.48</v>
      </c>
      <c r="F1905" s="65" t="s">
        <v>285</v>
      </c>
      <c r="G1905" s="66">
        <v>46315</v>
      </c>
      <c r="H1905" s="129">
        <v>40527941</v>
      </c>
      <c r="I1905" s="129">
        <v>10</v>
      </c>
      <c r="J1905" s="65" t="s">
        <v>2013</v>
      </c>
      <c r="K1905" s="65" t="s">
        <v>4218</v>
      </c>
      <c r="L1905" s="66">
        <v>46315</v>
      </c>
      <c r="M1905" s="65" t="s">
        <v>287</v>
      </c>
      <c r="N1905" s="65" t="s">
        <v>793</v>
      </c>
      <c r="O1905" s="65" t="s">
        <v>289</v>
      </c>
      <c r="P1905" s="66">
        <v>46315</v>
      </c>
      <c r="Q1905" s="31">
        <f t="shared" si="58"/>
        <v>1356</v>
      </c>
      <c r="R1905" s="31">
        <f t="shared" si="59"/>
        <v>1385</v>
      </c>
      <c r="S1905" s="29">
        <f>IF($Q1905&lt;Parâmetros!$E$19,$G1905-1,$G1905)</f>
        <v>46315</v>
      </c>
    </row>
    <row r="1906" spans="1:19" ht="15" customHeight="1" x14ac:dyDescent="0.25">
      <c r="A1906" s="128">
        <v>54161</v>
      </c>
      <c r="B1906" s="65" t="s">
        <v>26</v>
      </c>
      <c r="C1906" s="65" t="s">
        <v>74</v>
      </c>
      <c r="D1906" s="66">
        <v>46315</v>
      </c>
      <c r="E1906" s="67">
        <v>0.4</v>
      </c>
      <c r="F1906" s="65" t="s">
        <v>285</v>
      </c>
      <c r="G1906" s="66">
        <v>46315</v>
      </c>
      <c r="H1906" s="129">
        <v>40526707</v>
      </c>
      <c r="I1906" s="129">
        <v>10</v>
      </c>
      <c r="J1906" s="65" t="s">
        <v>3765</v>
      </c>
      <c r="K1906" s="65" t="s">
        <v>371</v>
      </c>
      <c r="L1906" s="66">
        <v>46315</v>
      </c>
      <c r="M1906" s="65" t="s">
        <v>287</v>
      </c>
      <c r="N1906" s="65" t="s">
        <v>793</v>
      </c>
      <c r="O1906" s="65" t="s">
        <v>289</v>
      </c>
      <c r="P1906" s="66">
        <v>46315</v>
      </c>
      <c r="Q1906" s="31">
        <f t="shared" si="58"/>
        <v>1386</v>
      </c>
      <c r="R1906" s="31">
        <f t="shared" si="59"/>
        <v>1410</v>
      </c>
      <c r="S1906" s="29">
        <f>IF($Q1906&lt;Parâmetros!$E$19,$G1906-1,$G1906)</f>
        <v>46315</v>
      </c>
    </row>
    <row r="1907" spans="1:19" ht="15" customHeight="1" x14ac:dyDescent="0.25">
      <c r="A1907" s="128">
        <v>54161</v>
      </c>
      <c r="B1907" s="65" t="s">
        <v>26</v>
      </c>
      <c r="C1907" s="65" t="s">
        <v>74</v>
      </c>
      <c r="D1907" s="66">
        <v>46317</v>
      </c>
      <c r="E1907" s="67">
        <v>0.98</v>
      </c>
      <c r="F1907" s="65" t="s">
        <v>285</v>
      </c>
      <c r="G1907" s="66">
        <v>46317</v>
      </c>
      <c r="H1907" s="129">
        <v>40526086</v>
      </c>
      <c r="I1907" s="129">
        <v>10</v>
      </c>
      <c r="J1907" s="65" t="s">
        <v>373</v>
      </c>
      <c r="K1907" s="65" t="s">
        <v>658</v>
      </c>
      <c r="L1907" s="66">
        <v>46317</v>
      </c>
      <c r="M1907" s="65" t="s">
        <v>315</v>
      </c>
      <c r="N1907" s="65" t="s">
        <v>793</v>
      </c>
      <c r="O1907" s="65" t="s">
        <v>289</v>
      </c>
      <c r="P1907" s="66">
        <v>46317</v>
      </c>
      <c r="Q1907" s="31">
        <f t="shared" si="58"/>
        <v>935</v>
      </c>
      <c r="R1907" s="31">
        <f t="shared" si="59"/>
        <v>994</v>
      </c>
      <c r="S1907" s="29">
        <f>IF($Q1907&lt;Parâmetros!$E$19,$G1907-1,$G1907)</f>
        <v>46317</v>
      </c>
    </row>
    <row r="1908" spans="1:19" ht="15" customHeight="1" x14ac:dyDescent="0.25">
      <c r="A1908" s="128">
        <v>54161</v>
      </c>
      <c r="B1908" s="65" t="s">
        <v>26</v>
      </c>
      <c r="C1908" s="65" t="s">
        <v>74</v>
      </c>
      <c r="D1908" s="66">
        <v>46317</v>
      </c>
      <c r="E1908" s="67">
        <v>1.42</v>
      </c>
      <c r="F1908" s="65" t="s">
        <v>285</v>
      </c>
      <c r="G1908" s="66">
        <v>46317</v>
      </c>
      <c r="H1908" s="129">
        <v>40528816</v>
      </c>
      <c r="I1908" s="129">
        <v>10</v>
      </c>
      <c r="J1908" s="65" t="s">
        <v>552</v>
      </c>
      <c r="K1908" s="65" t="s">
        <v>2005</v>
      </c>
      <c r="L1908" s="66">
        <v>46317</v>
      </c>
      <c r="M1908" s="65" t="s">
        <v>287</v>
      </c>
      <c r="N1908" s="65" t="s">
        <v>793</v>
      </c>
      <c r="O1908" s="65" t="s">
        <v>289</v>
      </c>
      <c r="P1908" s="66">
        <v>46317</v>
      </c>
      <c r="Q1908" s="31">
        <f t="shared" si="58"/>
        <v>995</v>
      </c>
      <c r="R1908" s="31">
        <f t="shared" si="59"/>
        <v>1080</v>
      </c>
      <c r="S1908" s="29">
        <f>IF($Q1908&lt;Parâmetros!$E$19,$G1908-1,$G1908)</f>
        <v>46317</v>
      </c>
    </row>
    <row r="1909" spans="1:19" ht="15" customHeight="1" x14ac:dyDescent="0.25">
      <c r="A1909" s="128">
        <v>54161</v>
      </c>
      <c r="B1909" s="65" t="s">
        <v>26</v>
      </c>
      <c r="C1909" s="65" t="s">
        <v>74</v>
      </c>
      <c r="D1909" s="66">
        <v>46317</v>
      </c>
      <c r="E1909" s="67">
        <v>0.73</v>
      </c>
      <c r="F1909" s="65" t="s">
        <v>285</v>
      </c>
      <c r="G1909" s="66">
        <v>46317</v>
      </c>
      <c r="H1909" s="129">
        <v>40528817</v>
      </c>
      <c r="I1909" s="129">
        <v>10</v>
      </c>
      <c r="J1909" s="65" t="s">
        <v>2388</v>
      </c>
      <c r="K1909" s="65" t="s">
        <v>2617</v>
      </c>
      <c r="L1909" s="66">
        <v>46317</v>
      </c>
      <c r="M1909" s="65" t="s">
        <v>287</v>
      </c>
      <c r="N1909" s="65" t="s">
        <v>793</v>
      </c>
      <c r="O1909" s="65" t="s">
        <v>289</v>
      </c>
      <c r="P1909" s="66">
        <v>46317</v>
      </c>
      <c r="Q1909" s="31">
        <f t="shared" si="58"/>
        <v>1081</v>
      </c>
      <c r="R1909" s="31">
        <f t="shared" si="59"/>
        <v>1125</v>
      </c>
      <c r="S1909" s="29">
        <f>IF($Q1909&lt;Parâmetros!$E$19,$G1909-1,$G1909)</f>
        <v>46317</v>
      </c>
    </row>
    <row r="1910" spans="1:19" ht="15" customHeight="1" x14ac:dyDescent="0.25">
      <c r="A1910" s="128">
        <v>54161</v>
      </c>
      <c r="B1910" s="65" t="s">
        <v>26</v>
      </c>
      <c r="C1910" s="65" t="s">
        <v>74</v>
      </c>
      <c r="D1910" s="66">
        <v>46317</v>
      </c>
      <c r="E1910" s="67">
        <v>0.56999999999999995</v>
      </c>
      <c r="F1910" s="65" t="s">
        <v>285</v>
      </c>
      <c r="G1910" s="66">
        <v>46317</v>
      </c>
      <c r="H1910" s="129">
        <v>40528820</v>
      </c>
      <c r="I1910" s="129">
        <v>10</v>
      </c>
      <c r="J1910" s="65" t="s">
        <v>1324</v>
      </c>
      <c r="K1910" s="65" t="s">
        <v>594</v>
      </c>
      <c r="L1910" s="66">
        <v>46317</v>
      </c>
      <c r="M1910" s="65" t="s">
        <v>287</v>
      </c>
      <c r="N1910" s="65" t="s">
        <v>793</v>
      </c>
      <c r="O1910" s="65" t="s">
        <v>289</v>
      </c>
      <c r="P1910" s="66">
        <v>46317</v>
      </c>
      <c r="Q1910" s="31">
        <f t="shared" si="58"/>
        <v>1126</v>
      </c>
      <c r="R1910" s="31">
        <f t="shared" si="59"/>
        <v>1160</v>
      </c>
      <c r="S1910" s="29">
        <f>IF($Q1910&lt;Parâmetros!$E$19,$G1910-1,$G1910)</f>
        <v>46317</v>
      </c>
    </row>
    <row r="1911" spans="1:19" ht="15" customHeight="1" x14ac:dyDescent="0.25">
      <c r="A1911" s="128">
        <v>54161</v>
      </c>
      <c r="B1911" s="65" t="s">
        <v>26</v>
      </c>
      <c r="C1911" s="65" t="s">
        <v>74</v>
      </c>
      <c r="D1911" s="66">
        <v>46317</v>
      </c>
      <c r="E1911" s="67">
        <v>0.56999999999999995</v>
      </c>
      <c r="F1911" s="65" t="s">
        <v>285</v>
      </c>
      <c r="G1911" s="66">
        <v>46317</v>
      </c>
      <c r="H1911" s="129">
        <v>40528818</v>
      </c>
      <c r="I1911" s="129">
        <v>10</v>
      </c>
      <c r="J1911" s="65" t="s">
        <v>595</v>
      </c>
      <c r="K1911" s="65" t="s">
        <v>2618</v>
      </c>
      <c r="L1911" s="66">
        <v>46317</v>
      </c>
      <c r="M1911" s="65" t="s">
        <v>287</v>
      </c>
      <c r="N1911" s="65" t="s">
        <v>793</v>
      </c>
      <c r="O1911" s="65" t="s">
        <v>289</v>
      </c>
      <c r="P1911" s="66">
        <v>46317</v>
      </c>
      <c r="Q1911" s="31">
        <f t="shared" si="58"/>
        <v>1161</v>
      </c>
      <c r="R1911" s="31">
        <f t="shared" si="59"/>
        <v>1195</v>
      </c>
      <c r="S1911" s="29">
        <f>IF($Q1911&lt;Parâmetros!$E$19,$G1911-1,$G1911)</f>
        <v>46317</v>
      </c>
    </row>
    <row r="1912" spans="1:19" ht="15" customHeight="1" x14ac:dyDescent="0.25">
      <c r="A1912" s="128">
        <v>54161</v>
      </c>
      <c r="B1912" s="65" t="s">
        <v>26</v>
      </c>
      <c r="C1912" s="65" t="s">
        <v>74</v>
      </c>
      <c r="D1912" s="66">
        <v>46317</v>
      </c>
      <c r="E1912" s="67">
        <v>-0.56999999999999995</v>
      </c>
      <c r="F1912" s="65" t="s">
        <v>285</v>
      </c>
      <c r="G1912" s="66">
        <v>46317</v>
      </c>
      <c r="H1912" s="129">
        <v>40528818</v>
      </c>
      <c r="I1912" s="129">
        <v>10</v>
      </c>
      <c r="J1912" s="65" t="s">
        <v>595</v>
      </c>
      <c r="K1912" s="65" t="s">
        <v>2618</v>
      </c>
      <c r="L1912" s="66">
        <v>46317</v>
      </c>
      <c r="M1912" s="65" t="s">
        <v>287</v>
      </c>
      <c r="N1912" s="65" t="s">
        <v>793</v>
      </c>
      <c r="O1912" s="65" t="s">
        <v>289</v>
      </c>
      <c r="P1912" s="66">
        <v>46317</v>
      </c>
      <c r="Q1912" s="31">
        <f t="shared" si="58"/>
        <v>1161</v>
      </c>
      <c r="R1912" s="31">
        <f t="shared" si="59"/>
        <v>1195</v>
      </c>
      <c r="S1912" s="29">
        <f>IF($Q1912&lt;Parâmetros!$E$19,$G1912-1,$G1912)</f>
        <v>46317</v>
      </c>
    </row>
    <row r="1913" spans="1:19" ht="15" customHeight="1" x14ac:dyDescent="0.25">
      <c r="A1913" s="128">
        <v>54161</v>
      </c>
      <c r="B1913" s="65" t="s">
        <v>26</v>
      </c>
      <c r="C1913" s="65" t="s">
        <v>74</v>
      </c>
      <c r="D1913" s="66">
        <v>46317</v>
      </c>
      <c r="E1913" s="67">
        <v>0.57999999999999996</v>
      </c>
      <c r="F1913" s="65" t="s">
        <v>285</v>
      </c>
      <c r="G1913" s="66">
        <v>46317</v>
      </c>
      <c r="H1913" s="129">
        <v>40528818</v>
      </c>
      <c r="I1913" s="129">
        <v>10</v>
      </c>
      <c r="J1913" s="65" t="s">
        <v>611</v>
      </c>
      <c r="K1913" s="65" t="s">
        <v>613</v>
      </c>
      <c r="L1913" s="66">
        <v>46317</v>
      </c>
      <c r="M1913" s="65" t="s">
        <v>287</v>
      </c>
      <c r="N1913" s="65" t="s">
        <v>793</v>
      </c>
      <c r="O1913" s="65" t="s">
        <v>289</v>
      </c>
      <c r="P1913" s="66">
        <v>46317</v>
      </c>
      <c r="Q1913" s="31">
        <f t="shared" si="58"/>
        <v>1220</v>
      </c>
      <c r="R1913" s="31">
        <f t="shared" si="59"/>
        <v>1255</v>
      </c>
      <c r="S1913" s="29">
        <f>IF($Q1913&lt;Parâmetros!$E$19,$G1913-1,$G1913)</f>
        <v>46317</v>
      </c>
    </row>
    <row r="1914" spans="1:19" ht="15" customHeight="1" x14ac:dyDescent="0.25">
      <c r="A1914" s="128">
        <v>54161</v>
      </c>
      <c r="B1914" s="65" t="s">
        <v>26</v>
      </c>
      <c r="C1914" s="65" t="s">
        <v>74</v>
      </c>
      <c r="D1914" s="66">
        <v>46317</v>
      </c>
      <c r="E1914" s="67">
        <v>0.56999999999999995</v>
      </c>
      <c r="F1914" s="65" t="s">
        <v>285</v>
      </c>
      <c r="G1914" s="66">
        <v>46317</v>
      </c>
      <c r="H1914" s="129">
        <v>40528819</v>
      </c>
      <c r="I1914" s="129">
        <v>20</v>
      </c>
      <c r="J1914" s="65" t="s">
        <v>4747</v>
      </c>
      <c r="K1914" s="65" t="s">
        <v>2016</v>
      </c>
      <c r="L1914" s="66">
        <v>46317</v>
      </c>
      <c r="M1914" s="65" t="s">
        <v>287</v>
      </c>
      <c r="N1914" s="129">
        <v>3009462</v>
      </c>
      <c r="O1914" s="65" t="s">
        <v>289</v>
      </c>
      <c r="P1914" s="66">
        <v>46317</v>
      </c>
      <c r="Q1914" s="31">
        <f t="shared" si="58"/>
        <v>1256</v>
      </c>
      <c r="R1914" s="31">
        <f t="shared" si="59"/>
        <v>1290</v>
      </c>
      <c r="S1914" s="29">
        <f>IF($Q1914&lt;Parâmetros!$E$19,$G1914-1,$G1914)</f>
        <v>46317</v>
      </c>
    </row>
    <row r="1915" spans="1:19" ht="15" customHeight="1" x14ac:dyDescent="0.25">
      <c r="A1915" s="128">
        <v>54161</v>
      </c>
      <c r="B1915" s="65" t="s">
        <v>26</v>
      </c>
      <c r="C1915" s="65" t="s">
        <v>74</v>
      </c>
      <c r="D1915" s="66">
        <v>46317</v>
      </c>
      <c r="E1915" s="67">
        <v>0.56999999999999995</v>
      </c>
      <c r="F1915" s="65" t="s">
        <v>285</v>
      </c>
      <c r="G1915" s="66">
        <v>46317</v>
      </c>
      <c r="H1915" s="129">
        <v>40528793</v>
      </c>
      <c r="I1915" s="129">
        <v>20</v>
      </c>
      <c r="J1915" s="65" t="s">
        <v>2620</v>
      </c>
      <c r="K1915" s="65" t="s">
        <v>2383</v>
      </c>
      <c r="L1915" s="66">
        <v>46317</v>
      </c>
      <c r="M1915" s="65" t="s">
        <v>287</v>
      </c>
      <c r="N1915" s="129">
        <v>3011809</v>
      </c>
      <c r="O1915" s="65" t="s">
        <v>289</v>
      </c>
      <c r="P1915" s="66">
        <v>46317</v>
      </c>
      <c r="Q1915" s="31">
        <f t="shared" si="58"/>
        <v>1291</v>
      </c>
      <c r="R1915" s="31">
        <f t="shared" si="59"/>
        <v>1325</v>
      </c>
      <c r="S1915" s="29">
        <f>IF($Q1915&lt;Parâmetros!$E$19,$G1915-1,$G1915)</f>
        <v>46317</v>
      </c>
    </row>
    <row r="1916" spans="1:19" ht="15" customHeight="1" x14ac:dyDescent="0.25">
      <c r="A1916" s="128">
        <v>54161</v>
      </c>
      <c r="B1916" s="65" t="s">
        <v>26</v>
      </c>
      <c r="C1916" s="65" t="s">
        <v>74</v>
      </c>
      <c r="D1916" s="66">
        <v>46317</v>
      </c>
      <c r="E1916" s="67">
        <v>0.56999999999999995</v>
      </c>
      <c r="F1916" s="65" t="s">
        <v>285</v>
      </c>
      <c r="G1916" s="66">
        <v>46317</v>
      </c>
      <c r="H1916" s="129">
        <v>40528817</v>
      </c>
      <c r="I1916" s="129">
        <v>10</v>
      </c>
      <c r="J1916" s="65" t="s">
        <v>596</v>
      </c>
      <c r="K1916" s="65" t="s">
        <v>4394</v>
      </c>
      <c r="L1916" s="66">
        <v>46317</v>
      </c>
      <c r="M1916" s="65" t="s">
        <v>287</v>
      </c>
      <c r="N1916" s="65" t="s">
        <v>793</v>
      </c>
      <c r="O1916" s="65" t="s">
        <v>289</v>
      </c>
      <c r="P1916" s="66">
        <v>46317</v>
      </c>
      <c r="Q1916" s="31">
        <f t="shared" si="58"/>
        <v>1326</v>
      </c>
      <c r="R1916" s="31">
        <f t="shared" si="59"/>
        <v>1360</v>
      </c>
      <c r="S1916" s="29">
        <f>IF($Q1916&lt;Parâmetros!$E$19,$G1916-1,$G1916)</f>
        <v>46317</v>
      </c>
    </row>
    <row r="1917" spans="1:19" ht="15" customHeight="1" x14ac:dyDescent="0.25">
      <c r="A1917" s="128">
        <v>54161</v>
      </c>
      <c r="B1917" s="65" t="s">
        <v>26</v>
      </c>
      <c r="C1917" s="65" t="s">
        <v>74</v>
      </c>
      <c r="D1917" s="66">
        <v>46317</v>
      </c>
      <c r="E1917" s="67">
        <v>0.87</v>
      </c>
      <c r="F1917" s="65" t="s">
        <v>285</v>
      </c>
      <c r="G1917" s="66">
        <v>46317</v>
      </c>
      <c r="H1917" s="129">
        <v>40526072</v>
      </c>
      <c r="I1917" s="129">
        <v>10</v>
      </c>
      <c r="J1917" s="65" t="s">
        <v>4748</v>
      </c>
      <c r="K1917" s="65" t="s">
        <v>4749</v>
      </c>
      <c r="L1917" s="66">
        <v>46317</v>
      </c>
      <c r="M1917" s="65" t="s">
        <v>315</v>
      </c>
      <c r="N1917" s="129">
        <v>3011615</v>
      </c>
      <c r="O1917" s="65" t="s">
        <v>289</v>
      </c>
      <c r="P1917" s="66">
        <v>46317</v>
      </c>
      <c r="Q1917" s="31">
        <f t="shared" si="58"/>
        <v>1361</v>
      </c>
      <c r="R1917" s="31">
        <f t="shared" si="59"/>
        <v>1413</v>
      </c>
      <c r="S1917" s="29">
        <f>IF($Q1917&lt;Parâmetros!$E$19,$G1917-1,$G1917)</f>
        <v>46317</v>
      </c>
    </row>
    <row r="1918" spans="1:19" ht="15" customHeight="1" x14ac:dyDescent="0.25">
      <c r="A1918" s="128">
        <v>54161</v>
      </c>
      <c r="B1918" s="65" t="s">
        <v>26</v>
      </c>
      <c r="C1918" s="65" t="s">
        <v>74</v>
      </c>
      <c r="D1918" s="66">
        <v>46318</v>
      </c>
      <c r="E1918" s="67">
        <v>1.42</v>
      </c>
      <c r="F1918" s="65" t="s">
        <v>285</v>
      </c>
      <c r="G1918" s="66">
        <v>46318</v>
      </c>
      <c r="H1918" s="129">
        <v>40529366</v>
      </c>
      <c r="I1918" s="129">
        <v>10</v>
      </c>
      <c r="J1918" s="65" t="s">
        <v>373</v>
      </c>
      <c r="K1918" s="65" t="s">
        <v>4211</v>
      </c>
      <c r="L1918" s="66">
        <v>46318</v>
      </c>
      <c r="M1918" s="65" t="s">
        <v>287</v>
      </c>
      <c r="N1918" s="129">
        <v>3008728</v>
      </c>
      <c r="O1918" s="65" t="s">
        <v>289</v>
      </c>
      <c r="P1918" s="66">
        <v>46318</v>
      </c>
      <c r="Q1918" s="31">
        <f t="shared" ref="Q1918:Q1981" si="60">IFERROR(VALUE(LEFT($J1918,2))*60+VALUE(MID($J1918,4,2)),9999)</f>
        <v>935</v>
      </c>
      <c r="R1918" s="31">
        <f t="shared" ref="R1918:R1981" si="61">IFERROR(VALUE(LEFT($K1918,2))*60+VALUE(MID($K1918,4,2)),"")</f>
        <v>1020</v>
      </c>
      <c r="S1918" s="29">
        <f>IF($Q1918&lt;Parâmetros!$E$19,$G1918-1,$G1918)</f>
        <v>46318</v>
      </c>
    </row>
    <row r="1919" spans="1:19" ht="15" customHeight="1" x14ac:dyDescent="0.25">
      <c r="A1919" s="128">
        <v>54161</v>
      </c>
      <c r="B1919" s="65" t="s">
        <v>26</v>
      </c>
      <c r="C1919" s="65" t="s">
        <v>74</v>
      </c>
      <c r="D1919" s="66">
        <v>46318</v>
      </c>
      <c r="E1919" s="67">
        <v>0.48</v>
      </c>
      <c r="F1919" s="65" t="s">
        <v>285</v>
      </c>
      <c r="G1919" s="66">
        <v>46318</v>
      </c>
      <c r="H1919" s="129">
        <v>40529367</v>
      </c>
      <c r="I1919" s="129">
        <v>10</v>
      </c>
      <c r="J1919" s="65" t="s">
        <v>4212</v>
      </c>
      <c r="K1919" s="65" t="s">
        <v>2077</v>
      </c>
      <c r="L1919" s="66">
        <v>46318</v>
      </c>
      <c r="M1919" s="65" t="s">
        <v>287</v>
      </c>
      <c r="N1919" s="65" t="s">
        <v>793</v>
      </c>
      <c r="O1919" s="65" t="s">
        <v>289</v>
      </c>
      <c r="P1919" s="66">
        <v>46318</v>
      </c>
      <c r="Q1919" s="31">
        <f t="shared" si="60"/>
        <v>1021</v>
      </c>
      <c r="R1919" s="31">
        <f t="shared" si="61"/>
        <v>1050</v>
      </c>
      <c r="S1919" s="29">
        <f>IF($Q1919&lt;Parâmetros!$E$19,$G1919-1,$G1919)</f>
        <v>46318</v>
      </c>
    </row>
    <row r="1920" spans="1:19" ht="15" customHeight="1" x14ac:dyDescent="0.25">
      <c r="A1920" s="128">
        <v>54161</v>
      </c>
      <c r="B1920" s="65" t="s">
        <v>26</v>
      </c>
      <c r="C1920" s="65" t="s">
        <v>74</v>
      </c>
      <c r="D1920" s="66">
        <v>46318</v>
      </c>
      <c r="E1920" s="67">
        <v>0.98</v>
      </c>
      <c r="F1920" s="65" t="s">
        <v>285</v>
      </c>
      <c r="G1920" s="66">
        <v>46318</v>
      </c>
      <c r="H1920" s="129">
        <v>40529359</v>
      </c>
      <c r="I1920" s="129">
        <v>10</v>
      </c>
      <c r="J1920" s="65" t="s">
        <v>4213</v>
      </c>
      <c r="K1920" s="65" t="s">
        <v>589</v>
      </c>
      <c r="L1920" s="66">
        <v>46318</v>
      </c>
      <c r="M1920" s="65" t="s">
        <v>287</v>
      </c>
      <c r="N1920" s="65" t="s">
        <v>793</v>
      </c>
      <c r="O1920" s="65" t="s">
        <v>289</v>
      </c>
      <c r="P1920" s="66">
        <v>46318</v>
      </c>
      <c r="Q1920" s="31">
        <f t="shared" si="60"/>
        <v>1051</v>
      </c>
      <c r="R1920" s="31">
        <f t="shared" si="61"/>
        <v>1110</v>
      </c>
      <c r="S1920" s="29">
        <f>IF($Q1920&lt;Parâmetros!$E$19,$G1920-1,$G1920)</f>
        <v>46318</v>
      </c>
    </row>
    <row r="1921" spans="1:19" ht="15" customHeight="1" x14ac:dyDescent="0.25">
      <c r="A1921" s="128">
        <v>54161</v>
      </c>
      <c r="B1921" s="65" t="s">
        <v>26</v>
      </c>
      <c r="C1921" s="65" t="s">
        <v>74</v>
      </c>
      <c r="D1921" s="66">
        <v>46318</v>
      </c>
      <c r="E1921" s="67">
        <v>0.48</v>
      </c>
      <c r="F1921" s="65" t="s">
        <v>285</v>
      </c>
      <c r="G1921" s="66">
        <v>46318</v>
      </c>
      <c r="H1921" s="129">
        <v>40529369</v>
      </c>
      <c r="I1921" s="129">
        <v>10</v>
      </c>
      <c r="J1921" s="65" t="s">
        <v>590</v>
      </c>
      <c r="K1921" s="65" t="s">
        <v>2015</v>
      </c>
      <c r="L1921" s="66">
        <v>46318</v>
      </c>
      <c r="M1921" s="65" t="s">
        <v>287</v>
      </c>
      <c r="N1921" s="65" t="s">
        <v>793</v>
      </c>
      <c r="O1921" s="65" t="s">
        <v>289</v>
      </c>
      <c r="P1921" s="66">
        <v>46318</v>
      </c>
      <c r="Q1921" s="31">
        <f t="shared" si="60"/>
        <v>1111</v>
      </c>
      <c r="R1921" s="31">
        <f t="shared" si="61"/>
        <v>1140</v>
      </c>
      <c r="S1921" s="29">
        <f>IF($Q1921&lt;Parâmetros!$E$19,$G1921-1,$G1921)</f>
        <v>46318</v>
      </c>
    </row>
    <row r="1922" spans="1:19" ht="15" customHeight="1" x14ac:dyDescent="0.25">
      <c r="A1922" s="128">
        <v>54161</v>
      </c>
      <c r="B1922" s="65" t="s">
        <v>26</v>
      </c>
      <c r="C1922" s="65" t="s">
        <v>74</v>
      </c>
      <c r="D1922" s="66">
        <v>46318</v>
      </c>
      <c r="E1922" s="67">
        <v>0.56999999999999995</v>
      </c>
      <c r="F1922" s="65" t="s">
        <v>285</v>
      </c>
      <c r="G1922" s="66">
        <v>46318</v>
      </c>
      <c r="H1922" s="129">
        <v>40527130</v>
      </c>
      <c r="I1922" s="129">
        <v>10</v>
      </c>
      <c r="J1922" s="65" t="s">
        <v>2389</v>
      </c>
      <c r="K1922" s="65" t="s">
        <v>4924</v>
      </c>
      <c r="L1922" s="66">
        <v>46318</v>
      </c>
      <c r="M1922" s="65" t="s">
        <v>287</v>
      </c>
      <c r="N1922" s="65" t="s">
        <v>793</v>
      </c>
      <c r="O1922" s="65" t="s">
        <v>289</v>
      </c>
      <c r="P1922" s="66">
        <v>46318</v>
      </c>
      <c r="Q1922" s="31">
        <f t="shared" si="60"/>
        <v>1141</v>
      </c>
      <c r="R1922" s="31">
        <f t="shared" si="61"/>
        <v>1175</v>
      </c>
      <c r="S1922" s="29">
        <f>IF($Q1922&lt;Parâmetros!$E$19,$G1922-1,$G1922)</f>
        <v>46318</v>
      </c>
    </row>
    <row r="1923" spans="1:19" ht="15" customHeight="1" x14ac:dyDescent="0.25">
      <c r="A1923" s="128">
        <v>54161</v>
      </c>
      <c r="B1923" s="65" t="s">
        <v>26</v>
      </c>
      <c r="C1923" s="65" t="s">
        <v>74</v>
      </c>
      <c r="D1923" s="66">
        <v>46318</v>
      </c>
      <c r="E1923" s="67">
        <v>0.48</v>
      </c>
      <c r="F1923" s="65" t="s">
        <v>285</v>
      </c>
      <c r="G1923" s="66">
        <v>46318</v>
      </c>
      <c r="H1923" s="129">
        <v>40529359</v>
      </c>
      <c r="I1923" s="129">
        <v>10</v>
      </c>
      <c r="J1923" s="65" t="s">
        <v>3823</v>
      </c>
      <c r="K1923" s="65" t="s">
        <v>603</v>
      </c>
      <c r="L1923" s="66">
        <v>46318</v>
      </c>
      <c r="M1923" s="65" t="s">
        <v>287</v>
      </c>
      <c r="N1923" s="65" t="s">
        <v>793</v>
      </c>
      <c r="O1923" s="65" t="s">
        <v>289</v>
      </c>
      <c r="P1923" s="66">
        <v>46318</v>
      </c>
      <c r="Q1923" s="31">
        <f t="shared" si="60"/>
        <v>1176</v>
      </c>
      <c r="R1923" s="31">
        <f t="shared" si="61"/>
        <v>1205</v>
      </c>
      <c r="S1923" s="29">
        <f>IF($Q1923&lt;Parâmetros!$E$19,$G1923-1,$G1923)</f>
        <v>46318</v>
      </c>
    </row>
    <row r="1924" spans="1:19" ht="15" customHeight="1" x14ac:dyDescent="0.25">
      <c r="A1924" s="128">
        <v>54179</v>
      </c>
      <c r="B1924" s="65" t="s">
        <v>615</v>
      </c>
      <c r="C1924" s="65" t="s">
        <v>74</v>
      </c>
      <c r="D1924" s="66">
        <v>46300</v>
      </c>
      <c r="E1924" s="67">
        <v>4.75</v>
      </c>
      <c r="F1924" s="65" t="s">
        <v>285</v>
      </c>
      <c r="G1924" s="66">
        <v>46300</v>
      </c>
      <c r="H1924" s="129">
        <v>40521414</v>
      </c>
      <c r="I1924" s="129">
        <v>10</v>
      </c>
      <c r="J1924" s="65" t="s">
        <v>617</v>
      </c>
      <c r="K1924" s="65" t="s">
        <v>618</v>
      </c>
      <c r="L1924" s="66">
        <v>46300</v>
      </c>
      <c r="M1924" s="65" t="s">
        <v>287</v>
      </c>
      <c r="N1924" s="65" t="s">
        <v>793</v>
      </c>
      <c r="O1924" s="65" t="s">
        <v>289</v>
      </c>
      <c r="P1924" s="66">
        <v>46300</v>
      </c>
      <c r="Q1924" s="31">
        <f t="shared" si="60"/>
        <v>435</v>
      </c>
      <c r="R1924" s="31">
        <f t="shared" si="61"/>
        <v>720</v>
      </c>
      <c r="S1924" s="29">
        <f>IF($Q1924&lt;Parâmetros!$E$19,$G1924-1,$G1924)</f>
        <v>46300</v>
      </c>
    </row>
    <row r="1925" spans="1:19" ht="15" customHeight="1" x14ac:dyDescent="0.25">
      <c r="A1925" s="128">
        <v>54179</v>
      </c>
      <c r="B1925" s="65" t="s">
        <v>615</v>
      </c>
      <c r="C1925" s="65" t="s">
        <v>74</v>
      </c>
      <c r="D1925" s="66">
        <v>46300</v>
      </c>
      <c r="E1925" s="67">
        <v>3.49</v>
      </c>
      <c r="F1925" s="65" t="s">
        <v>285</v>
      </c>
      <c r="G1925" s="66">
        <v>46300</v>
      </c>
      <c r="H1925" s="129">
        <v>40521414</v>
      </c>
      <c r="I1925" s="129">
        <v>10</v>
      </c>
      <c r="J1925" s="65" t="s">
        <v>543</v>
      </c>
      <c r="K1925" s="65" t="s">
        <v>619</v>
      </c>
      <c r="L1925" s="66">
        <v>46300</v>
      </c>
      <c r="M1925" s="65" t="s">
        <v>287</v>
      </c>
      <c r="N1925" s="65" t="s">
        <v>793</v>
      </c>
      <c r="O1925" s="65" t="s">
        <v>289</v>
      </c>
      <c r="P1925" s="66">
        <v>46300</v>
      </c>
      <c r="Q1925" s="31">
        <f t="shared" si="60"/>
        <v>780</v>
      </c>
      <c r="R1925" s="31">
        <f t="shared" si="61"/>
        <v>990</v>
      </c>
      <c r="S1925" s="29">
        <f>IF($Q1925&lt;Parâmetros!$E$19,$G1925-1,$G1925)</f>
        <v>46300</v>
      </c>
    </row>
    <row r="1926" spans="1:19" ht="15" customHeight="1" x14ac:dyDescent="0.25">
      <c r="A1926" s="128">
        <v>54179</v>
      </c>
      <c r="B1926" s="65" t="s">
        <v>615</v>
      </c>
      <c r="C1926" s="65" t="s">
        <v>74</v>
      </c>
      <c r="D1926" s="66">
        <v>46301</v>
      </c>
      <c r="E1926" s="67">
        <v>6.24</v>
      </c>
      <c r="F1926" s="65" t="s">
        <v>285</v>
      </c>
      <c r="G1926" s="66">
        <v>46301</v>
      </c>
      <c r="H1926" s="129">
        <v>40521414</v>
      </c>
      <c r="I1926" s="129">
        <v>10</v>
      </c>
      <c r="J1926" s="65" t="s">
        <v>701</v>
      </c>
      <c r="K1926" s="65" t="s">
        <v>452</v>
      </c>
      <c r="L1926" s="66">
        <v>46301</v>
      </c>
      <c r="M1926" s="65" t="s">
        <v>287</v>
      </c>
      <c r="N1926" s="65" t="s">
        <v>793</v>
      </c>
      <c r="O1926" s="65" t="s">
        <v>289</v>
      </c>
      <c r="P1926" s="66">
        <v>46301</v>
      </c>
      <c r="Q1926" s="31">
        <f t="shared" si="60"/>
        <v>435</v>
      </c>
      <c r="R1926" s="31">
        <f t="shared" si="61"/>
        <v>810</v>
      </c>
      <c r="S1926" s="29">
        <f>IF($Q1926&lt;Parâmetros!$E$19,$G1926-1,$G1926)</f>
        <v>46301</v>
      </c>
    </row>
    <row r="1927" spans="1:19" ht="15" customHeight="1" x14ac:dyDescent="0.25">
      <c r="A1927" s="128">
        <v>54179</v>
      </c>
      <c r="B1927" s="65" t="s">
        <v>615</v>
      </c>
      <c r="C1927" s="65" t="s">
        <v>74</v>
      </c>
      <c r="D1927" s="66">
        <v>46301</v>
      </c>
      <c r="E1927" s="67">
        <v>1.92</v>
      </c>
      <c r="F1927" s="65" t="s">
        <v>285</v>
      </c>
      <c r="G1927" s="66">
        <v>46301</v>
      </c>
      <c r="H1927" s="129">
        <v>40521414</v>
      </c>
      <c r="I1927" s="129">
        <v>10</v>
      </c>
      <c r="J1927" s="65" t="s">
        <v>870</v>
      </c>
      <c r="K1927" s="65" t="s">
        <v>871</v>
      </c>
      <c r="L1927" s="66">
        <v>46301</v>
      </c>
      <c r="M1927" s="65" t="s">
        <v>287</v>
      </c>
      <c r="N1927" s="65" t="s">
        <v>793</v>
      </c>
      <c r="O1927" s="65" t="s">
        <v>289</v>
      </c>
      <c r="P1927" s="66">
        <v>46301</v>
      </c>
      <c r="Q1927" s="31">
        <f t="shared" si="60"/>
        <v>870</v>
      </c>
      <c r="R1927" s="31">
        <f t="shared" si="61"/>
        <v>985</v>
      </c>
      <c r="S1927" s="29">
        <f>IF($Q1927&lt;Parâmetros!$E$19,$G1927-1,$G1927)</f>
        <v>46301</v>
      </c>
    </row>
    <row r="1928" spans="1:19" ht="15" customHeight="1" x14ac:dyDescent="0.25">
      <c r="A1928" s="128">
        <v>54179</v>
      </c>
      <c r="B1928" s="65" t="s">
        <v>615</v>
      </c>
      <c r="C1928" s="65" t="s">
        <v>74</v>
      </c>
      <c r="D1928" s="66">
        <v>46302</v>
      </c>
      <c r="E1928" s="67">
        <v>4.75</v>
      </c>
      <c r="F1928" s="65" t="s">
        <v>285</v>
      </c>
      <c r="G1928" s="66">
        <v>46302</v>
      </c>
      <c r="H1928" s="129">
        <v>40521414</v>
      </c>
      <c r="I1928" s="129">
        <v>10</v>
      </c>
      <c r="J1928" s="65" t="s">
        <v>1046</v>
      </c>
      <c r="K1928" s="65" t="s">
        <v>677</v>
      </c>
      <c r="L1928" s="66">
        <v>46302</v>
      </c>
      <c r="M1928" s="65" t="s">
        <v>287</v>
      </c>
      <c r="N1928" s="65" t="s">
        <v>793</v>
      </c>
      <c r="O1928" s="65" t="s">
        <v>289</v>
      </c>
      <c r="P1928" s="66">
        <v>46302</v>
      </c>
      <c r="Q1928" s="31">
        <f t="shared" si="60"/>
        <v>435</v>
      </c>
      <c r="R1928" s="31">
        <f t="shared" si="61"/>
        <v>720</v>
      </c>
      <c r="S1928" s="29">
        <f>IF($Q1928&lt;Parâmetros!$E$19,$G1928-1,$G1928)</f>
        <v>46302</v>
      </c>
    </row>
    <row r="1929" spans="1:19" ht="15" customHeight="1" x14ac:dyDescent="0.25">
      <c r="A1929" s="128">
        <v>54179</v>
      </c>
      <c r="B1929" s="65" t="s">
        <v>615</v>
      </c>
      <c r="C1929" s="65" t="s">
        <v>74</v>
      </c>
      <c r="D1929" s="66">
        <v>46303</v>
      </c>
      <c r="E1929" s="67">
        <v>3.5</v>
      </c>
      <c r="F1929" s="65" t="s">
        <v>285</v>
      </c>
      <c r="G1929" s="66">
        <v>46302</v>
      </c>
      <c r="H1929" s="129">
        <v>40521414</v>
      </c>
      <c r="I1929" s="129">
        <v>10</v>
      </c>
      <c r="J1929" s="65" t="s">
        <v>1290</v>
      </c>
      <c r="K1929" s="65" t="s">
        <v>1291</v>
      </c>
      <c r="L1929" s="66">
        <v>46302</v>
      </c>
      <c r="M1929" s="65" t="s">
        <v>287</v>
      </c>
      <c r="N1929" s="65" t="s">
        <v>793</v>
      </c>
      <c r="O1929" s="65" t="s">
        <v>289</v>
      </c>
      <c r="P1929" s="66">
        <v>46303</v>
      </c>
      <c r="Q1929" s="31">
        <f t="shared" si="60"/>
        <v>780</v>
      </c>
      <c r="R1929" s="31">
        <f t="shared" si="61"/>
        <v>990</v>
      </c>
      <c r="S1929" s="29">
        <f>IF($Q1929&lt;Parâmetros!$E$19,$G1929-1,$G1929)</f>
        <v>46302</v>
      </c>
    </row>
    <row r="1930" spans="1:19" ht="15" customHeight="1" x14ac:dyDescent="0.25">
      <c r="A1930" s="128">
        <v>54179</v>
      </c>
      <c r="B1930" s="65" t="s">
        <v>615</v>
      </c>
      <c r="C1930" s="65" t="s">
        <v>74</v>
      </c>
      <c r="D1930" s="66">
        <v>46303</v>
      </c>
      <c r="E1930" s="67">
        <v>5.24</v>
      </c>
      <c r="F1930" s="65" t="s">
        <v>285</v>
      </c>
      <c r="G1930" s="66">
        <v>46303</v>
      </c>
      <c r="H1930" s="129">
        <v>40521414</v>
      </c>
      <c r="I1930" s="129">
        <v>10</v>
      </c>
      <c r="J1930" s="65" t="s">
        <v>1292</v>
      </c>
      <c r="K1930" s="65" t="s">
        <v>1293</v>
      </c>
      <c r="L1930" s="66">
        <v>46303</v>
      </c>
      <c r="M1930" s="65" t="s">
        <v>287</v>
      </c>
      <c r="N1930" s="65" t="s">
        <v>793</v>
      </c>
      <c r="O1930" s="65" t="s">
        <v>289</v>
      </c>
      <c r="P1930" s="66">
        <v>46303</v>
      </c>
      <c r="Q1930" s="31">
        <f t="shared" si="60"/>
        <v>435</v>
      </c>
      <c r="R1930" s="31">
        <f t="shared" si="61"/>
        <v>750</v>
      </c>
      <c r="S1930" s="29">
        <f>IF($Q1930&lt;Parâmetros!$E$19,$G1930-1,$G1930)</f>
        <v>46303</v>
      </c>
    </row>
    <row r="1931" spans="1:19" ht="15" customHeight="1" x14ac:dyDescent="0.25">
      <c r="A1931" s="128">
        <v>54179</v>
      </c>
      <c r="B1931" s="65" t="s">
        <v>615</v>
      </c>
      <c r="C1931" s="65" t="s">
        <v>74</v>
      </c>
      <c r="D1931" s="66">
        <v>46303</v>
      </c>
      <c r="E1931" s="67">
        <v>3</v>
      </c>
      <c r="F1931" s="65" t="s">
        <v>285</v>
      </c>
      <c r="G1931" s="66">
        <v>46303</v>
      </c>
      <c r="H1931" s="129">
        <v>40521414</v>
      </c>
      <c r="I1931" s="129">
        <v>10</v>
      </c>
      <c r="J1931" s="65" t="s">
        <v>1294</v>
      </c>
      <c r="K1931" s="65" t="s">
        <v>1295</v>
      </c>
      <c r="L1931" s="66">
        <v>46303</v>
      </c>
      <c r="M1931" s="65" t="s">
        <v>287</v>
      </c>
      <c r="N1931" s="65" t="s">
        <v>793</v>
      </c>
      <c r="O1931" s="65" t="s">
        <v>289</v>
      </c>
      <c r="P1931" s="66">
        <v>46303</v>
      </c>
      <c r="Q1931" s="31">
        <f t="shared" si="60"/>
        <v>810</v>
      </c>
      <c r="R1931" s="31">
        <f t="shared" si="61"/>
        <v>990</v>
      </c>
      <c r="S1931" s="29">
        <f>IF($Q1931&lt;Parâmetros!$E$19,$G1931-1,$G1931)</f>
        <v>46303</v>
      </c>
    </row>
    <row r="1932" spans="1:19" ht="15" customHeight="1" x14ac:dyDescent="0.25">
      <c r="A1932" s="128">
        <v>54179</v>
      </c>
      <c r="B1932" s="65" t="s">
        <v>615</v>
      </c>
      <c r="C1932" s="65" t="s">
        <v>74</v>
      </c>
      <c r="D1932" s="66">
        <v>46304</v>
      </c>
      <c r="E1932" s="67">
        <v>5.75</v>
      </c>
      <c r="F1932" s="65" t="s">
        <v>285</v>
      </c>
      <c r="G1932" s="66">
        <v>46304</v>
      </c>
      <c r="H1932" s="129">
        <v>40521414</v>
      </c>
      <c r="I1932" s="129">
        <v>10</v>
      </c>
      <c r="J1932" s="65" t="s">
        <v>709</v>
      </c>
      <c r="K1932" s="65" t="s">
        <v>1592</v>
      </c>
      <c r="L1932" s="66">
        <v>46304</v>
      </c>
      <c r="M1932" s="65" t="s">
        <v>287</v>
      </c>
      <c r="N1932" s="65" t="s">
        <v>793</v>
      </c>
      <c r="O1932" s="65" t="s">
        <v>289</v>
      </c>
      <c r="P1932" s="66">
        <v>46304</v>
      </c>
      <c r="Q1932" s="31">
        <f t="shared" si="60"/>
        <v>435</v>
      </c>
      <c r="R1932" s="31">
        <f t="shared" si="61"/>
        <v>780</v>
      </c>
      <c r="S1932" s="29">
        <f>IF($Q1932&lt;Parâmetros!$E$19,$G1932-1,$G1932)</f>
        <v>46304</v>
      </c>
    </row>
    <row r="1933" spans="1:19" ht="15" customHeight="1" x14ac:dyDescent="0.25">
      <c r="A1933" s="128">
        <v>54179</v>
      </c>
      <c r="B1933" s="65" t="s">
        <v>615</v>
      </c>
      <c r="C1933" s="65" t="s">
        <v>74</v>
      </c>
      <c r="D1933" s="66">
        <v>46304</v>
      </c>
      <c r="E1933" s="67">
        <v>2.58</v>
      </c>
      <c r="F1933" s="65" t="s">
        <v>285</v>
      </c>
      <c r="G1933" s="66">
        <v>46304</v>
      </c>
      <c r="H1933" s="129">
        <v>40521414</v>
      </c>
      <c r="I1933" s="129">
        <v>10</v>
      </c>
      <c r="J1933" s="65" t="s">
        <v>1593</v>
      </c>
      <c r="K1933" s="65" t="s">
        <v>1594</v>
      </c>
      <c r="L1933" s="66">
        <v>46304</v>
      </c>
      <c r="M1933" s="65" t="s">
        <v>287</v>
      </c>
      <c r="N1933" s="65" t="s">
        <v>793</v>
      </c>
      <c r="O1933" s="65" t="s">
        <v>289</v>
      </c>
      <c r="P1933" s="66">
        <v>46304</v>
      </c>
      <c r="Q1933" s="31">
        <f t="shared" si="60"/>
        <v>840</v>
      </c>
      <c r="R1933" s="31">
        <f t="shared" si="61"/>
        <v>995</v>
      </c>
      <c r="S1933" s="29">
        <f>IF($Q1933&lt;Parâmetros!$E$19,$G1933-1,$G1933)</f>
        <v>46304</v>
      </c>
    </row>
    <row r="1934" spans="1:19" ht="15" customHeight="1" x14ac:dyDescent="0.25">
      <c r="A1934" s="128">
        <v>54179</v>
      </c>
      <c r="B1934" s="65" t="s">
        <v>615</v>
      </c>
      <c r="C1934" s="65" t="s">
        <v>74</v>
      </c>
      <c r="D1934" s="66">
        <v>46305</v>
      </c>
      <c r="E1934" s="67">
        <v>4.75</v>
      </c>
      <c r="F1934" s="65" t="s">
        <v>285</v>
      </c>
      <c r="G1934" s="66">
        <v>46305</v>
      </c>
      <c r="H1934" s="129">
        <v>40521414</v>
      </c>
      <c r="I1934" s="129">
        <v>10</v>
      </c>
      <c r="J1934" s="65" t="s">
        <v>2020</v>
      </c>
      <c r="K1934" s="65" t="s">
        <v>2021</v>
      </c>
      <c r="L1934" s="66">
        <v>46305</v>
      </c>
      <c r="M1934" s="65" t="s">
        <v>287</v>
      </c>
      <c r="N1934" s="65" t="s">
        <v>793</v>
      </c>
      <c r="O1934" s="65" t="s">
        <v>289</v>
      </c>
      <c r="P1934" s="66">
        <v>46305</v>
      </c>
      <c r="Q1934" s="31">
        <f t="shared" si="60"/>
        <v>435</v>
      </c>
      <c r="R1934" s="31">
        <f t="shared" si="61"/>
        <v>720</v>
      </c>
      <c r="S1934" s="29">
        <f>IF($Q1934&lt;Parâmetros!$E$19,$G1934-1,$G1934)</f>
        <v>46305</v>
      </c>
    </row>
    <row r="1935" spans="1:19" ht="15" customHeight="1" x14ac:dyDescent="0.25">
      <c r="A1935" s="128">
        <v>54179</v>
      </c>
      <c r="B1935" s="65" t="s">
        <v>615</v>
      </c>
      <c r="C1935" s="65" t="s">
        <v>74</v>
      </c>
      <c r="D1935" s="66">
        <v>46305</v>
      </c>
      <c r="E1935" s="67">
        <v>1</v>
      </c>
      <c r="F1935" s="65" t="s">
        <v>285</v>
      </c>
      <c r="G1935" s="66">
        <v>46305</v>
      </c>
      <c r="H1935" s="129">
        <v>40521405</v>
      </c>
      <c r="I1935" s="129">
        <v>10</v>
      </c>
      <c r="J1935" s="65" t="s">
        <v>1592</v>
      </c>
      <c r="K1935" s="65" t="s">
        <v>2022</v>
      </c>
      <c r="L1935" s="66">
        <v>46305</v>
      </c>
      <c r="M1935" s="65" t="s">
        <v>315</v>
      </c>
      <c r="N1935" s="65" t="s">
        <v>793</v>
      </c>
      <c r="O1935" s="65" t="s">
        <v>289</v>
      </c>
      <c r="P1935" s="66">
        <v>46305</v>
      </c>
      <c r="Q1935" s="31">
        <f t="shared" si="60"/>
        <v>780</v>
      </c>
      <c r="R1935" s="31">
        <f t="shared" si="61"/>
        <v>840</v>
      </c>
      <c r="S1935" s="29">
        <f>IF($Q1935&lt;Parâmetros!$E$19,$G1935-1,$G1935)</f>
        <v>46305</v>
      </c>
    </row>
    <row r="1936" spans="1:19" ht="15" customHeight="1" x14ac:dyDescent="0.25">
      <c r="A1936" s="128">
        <v>54179</v>
      </c>
      <c r="B1936" s="65" t="s">
        <v>615</v>
      </c>
      <c r="C1936" s="65" t="s">
        <v>74</v>
      </c>
      <c r="D1936" s="66">
        <v>46308</v>
      </c>
      <c r="E1936" s="67">
        <v>1.27</v>
      </c>
      <c r="F1936" s="65" t="s">
        <v>285</v>
      </c>
      <c r="G1936" s="66">
        <v>46305</v>
      </c>
      <c r="H1936" s="129">
        <v>40524560</v>
      </c>
      <c r="I1936" s="129">
        <v>20</v>
      </c>
      <c r="J1936" s="65" t="s">
        <v>540</v>
      </c>
      <c r="K1936" s="65" t="s">
        <v>2477</v>
      </c>
      <c r="L1936" s="66">
        <v>46305</v>
      </c>
      <c r="M1936" s="65" t="s">
        <v>287</v>
      </c>
      <c r="N1936" s="65" t="s">
        <v>793</v>
      </c>
      <c r="O1936" s="65" t="s">
        <v>289</v>
      </c>
      <c r="P1936" s="66">
        <v>46308</v>
      </c>
      <c r="Q1936" s="31">
        <f t="shared" si="60"/>
        <v>841</v>
      </c>
      <c r="R1936" s="31">
        <f t="shared" si="61"/>
        <v>917</v>
      </c>
      <c r="S1936" s="29">
        <f>IF($Q1936&lt;Parâmetros!$E$19,$G1936-1,$G1936)</f>
        <v>46305</v>
      </c>
    </row>
    <row r="1937" spans="1:19" ht="15" customHeight="1" x14ac:dyDescent="0.25">
      <c r="A1937" s="128">
        <v>54179</v>
      </c>
      <c r="B1937" s="65" t="s">
        <v>615</v>
      </c>
      <c r="C1937" s="65" t="s">
        <v>74</v>
      </c>
      <c r="D1937" s="66">
        <v>46308</v>
      </c>
      <c r="E1937" s="67">
        <v>1</v>
      </c>
      <c r="F1937" s="65" t="s">
        <v>285</v>
      </c>
      <c r="G1937" s="66">
        <v>46308</v>
      </c>
      <c r="H1937" s="129">
        <v>40525193</v>
      </c>
      <c r="I1937" s="129">
        <v>10</v>
      </c>
      <c r="J1937" s="65" t="s">
        <v>2622</v>
      </c>
      <c r="K1937" s="65" t="s">
        <v>2623</v>
      </c>
      <c r="L1937" s="66">
        <v>46308</v>
      </c>
      <c r="M1937" s="65" t="s">
        <v>287</v>
      </c>
      <c r="N1937" s="129">
        <v>3012354</v>
      </c>
      <c r="O1937" s="65" t="s">
        <v>289</v>
      </c>
      <c r="P1937" s="66">
        <v>46308</v>
      </c>
      <c r="Q1937" s="31">
        <f t="shared" si="60"/>
        <v>435</v>
      </c>
      <c r="R1937" s="31">
        <f t="shared" si="61"/>
        <v>495</v>
      </c>
      <c r="S1937" s="29">
        <f>IF($Q1937&lt;Parâmetros!$E$19,$G1937-1,$G1937)</f>
        <v>46308</v>
      </c>
    </row>
    <row r="1938" spans="1:19" ht="15" customHeight="1" x14ac:dyDescent="0.25">
      <c r="A1938" s="128">
        <v>54179</v>
      </c>
      <c r="B1938" s="65" t="s">
        <v>615</v>
      </c>
      <c r="C1938" s="65" t="s">
        <v>74</v>
      </c>
      <c r="D1938" s="66">
        <v>46308</v>
      </c>
      <c r="E1938" s="67">
        <v>3.74</v>
      </c>
      <c r="F1938" s="65" t="s">
        <v>285</v>
      </c>
      <c r="G1938" s="66">
        <v>46308</v>
      </c>
      <c r="H1938" s="129">
        <v>40512076</v>
      </c>
      <c r="I1938" s="129">
        <v>20</v>
      </c>
      <c r="J1938" s="65" t="s">
        <v>2624</v>
      </c>
      <c r="K1938" s="65" t="s">
        <v>2625</v>
      </c>
      <c r="L1938" s="66">
        <v>46308</v>
      </c>
      <c r="M1938" s="65" t="s">
        <v>287</v>
      </c>
      <c r="N1938" s="65" t="s">
        <v>793</v>
      </c>
      <c r="O1938" s="65" t="s">
        <v>289</v>
      </c>
      <c r="P1938" s="66">
        <v>46308</v>
      </c>
      <c r="Q1938" s="31">
        <f t="shared" si="60"/>
        <v>496</v>
      </c>
      <c r="R1938" s="31">
        <f t="shared" si="61"/>
        <v>720</v>
      </c>
      <c r="S1938" s="29">
        <f>IF($Q1938&lt;Parâmetros!$E$19,$G1938-1,$G1938)</f>
        <v>46308</v>
      </c>
    </row>
    <row r="1939" spans="1:19" ht="15" customHeight="1" x14ac:dyDescent="0.25">
      <c r="A1939" s="128">
        <v>54179</v>
      </c>
      <c r="B1939" s="65" t="s">
        <v>615</v>
      </c>
      <c r="C1939" s="65" t="s">
        <v>74</v>
      </c>
      <c r="D1939" s="66">
        <v>46308</v>
      </c>
      <c r="E1939" s="67">
        <v>2</v>
      </c>
      <c r="F1939" s="65" t="s">
        <v>285</v>
      </c>
      <c r="G1939" s="66">
        <v>46308</v>
      </c>
      <c r="H1939" s="129">
        <v>40525460</v>
      </c>
      <c r="I1939" s="129">
        <v>30</v>
      </c>
      <c r="J1939" s="65" t="s">
        <v>2626</v>
      </c>
      <c r="K1939" s="65" t="s">
        <v>1881</v>
      </c>
      <c r="L1939" s="66">
        <v>46308</v>
      </c>
      <c r="M1939" s="65" t="s">
        <v>287</v>
      </c>
      <c r="N1939" s="129">
        <v>3004533</v>
      </c>
      <c r="O1939" s="65" t="s">
        <v>289</v>
      </c>
      <c r="P1939" s="66">
        <v>46308</v>
      </c>
      <c r="Q1939" s="31">
        <f t="shared" si="60"/>
        <v>780</v>
      </c>
      <c r="R1939" s="31">
        <f t="shared" si="61"/>
        <v>900</v>
      </c>
      <c r="S1939" s="29">
        <f>IF($Q1939&lt;Parâmetros!$E$19,$G1939-1,$G1939)</f>
        <v>46308</v>
      </c>
    </row>
    <row r="1940" spans="1:19" ht="15" customHeight="1" x14ac:dyDescent="0.25">
      <c r="A1940" s="128">
        <v>54179</v>
      </c>
      <c r="B1940" s="65" t="s">
        <v>615</v>
      </c>
      <c r="C1940" s="65" t="s">
        <v>74</v>
      </c>
      <c r="D1940" s="66">
        <v>46309</v>
      </c>
      <c r="E1940" s="67">
        <v>1.47</v>
      </c>
      <c r="F1940" s="65" t="s">
        <v>285</v>
      </c>
      <c r="G1940" s="66">
        <v>46308</v>
      </c>
      <c r="H1940" s="129">
        <v>40523818</v>
      </c>
      <c r="I1940" s="129">
        <v>10</v>
      </c>
      <c r="J1940" s="65" t="s">
        <v>2844</v>
      </c>
      <c r="K1940" s="65" t="s">
        <v>2845</v>
      </c>
      <c r="L1940" s="66">
        <v>46308</v>
      </c>
      <c r="M1940" s="65" t="s">
        <v>287</v>
      </c>
      <c r="N1940" s="65" t="s">
        <v>793</v>
      </c>
      <c r="O1940" s="65" t="s">
        <v>289</v>
      </c>
      <c r="P1940" s="66">
        <v>46309</v>
      </c>
      <c r="Q1940" s="31">
        <f t="shared" si="60"/>
        <v>901</v>
      </c>
      <c r="R1940" s="31">
        <f t="shared" si="61"/>
        <v>990</v>
      </c>
      <c r="S1940" s="29">
        <f>IF($Q1940&lt;Parâmetros!$E$19,$G1940-1,$G1940)</f>
        <v>46308</v>
      </c>
    </row>
    <row r="1941" spans="1:19" ht="15" customHeight="1" x14ac:dyDescent="0.25">
      <c r="A1941" s="128">
        <v>54179</v>
      </c>
      <c r="B1941" s="65" t="s">
        <v>615</v>
      </c>
      <c r="C1941" s="65" t="s">
        <v>74</v>
      </c>
      <c r="D1941" s="66">
        <v>46309</v>
      </c>
      <c r="E1941" s="67">
        <v>5.75</v>
      </c>
      <c r="F1941" s="65" t="s">
        <v>285</v>
      </c>
      <c r="G1941" s="66">
        <v>46309</v>
      </c>
      <c r="H1941" s="129">
        <v>40523818</v>
      </c>
      <c r="I1941" s="129">
        <v>10</v>
      </c>
      <c r="J1941" s="65" t="s">
        <v>2846</v>
      </c>
      <c r="K1941" s="65" t="s">
        <v>2847</v>
      </c>
      <c r="L1941" s="66">
        <v>46309</v>
      </c>
      <c r="M1941" s="65" t="s">
        <v>287</v>
      </c>
      <c r="N1941" s="65" t="s">
        <v>793</v>
      </c>
      <c r="O1941" s="65" t="s">
        <v>289</v>
      </c>
      <c r="P1941" s="66">
        <v>46309</v>
      </c>
      <c r="Q1941" s="31">
        <f t="shared" si="60"/>
        <v>435</v>
      </c>
      <c r="R1941" s="31">
        <f t="shared" si="61"/>
        <v>780</v>
      </c>
      <c r="S1941" s="29">
        <f>IF($Q1941&lt;Parâmetros!$E$19,$G1941-1,$G1941)</f>
        <v>46309</v>
      </c>
    </row>
    <row r="1942" spans="1:19" ht="15" customHeight="1" x14ac:dyDescent="0.25">
      <c r="A1942" s="128">
        <v>54179</v>
      </c>
      <c r="B1942" s="65" t="s">
        <v>615</v>
      </c>
      <c r="C1942" s="65" t="s">
        <v>74</v>
      </c>
      <c r="D1942" s="66">
        <v>46309</v>
      </c>
      <c r="E1942" s="67">
        <v>2.54</v>
      </c>
      <c r="F1942" s="65" t="s">
        <v>285</v>
      </c>
      <c r="G1942" s="66">
        <v>46309</v>
      </c>
      <c r="H1942" s="129">
        <v>40523818</v>
      </c>
      <c r="I1942" s="129">
        <v>10</v>
      </c>
      <c r="J1942" s="65" t="s">
        <v>1890</v>
      </c>
      <c r="K1942" s="65" t="s">
        <v>2848</v>
      </c>
      <c r="L1942" s="66">
        <v>46309</v>
      </c>
      <c r="M1942" s="65" t="s">
        <v>287</v>
      </c>
      <c r="N1942" s="65" t="s">
        <v>793</v>
      </c>
      <c r="O1942" s="65" t="s">
        <v>289</v>
      </c>
      <c r="P1942" s="66">
        <v>46309</v>
      </c>
      <c r="Q1942" s="31">
        <f t="shared" si="60"/>
        <v>840</v>
      </c>
      <c r="R1942" s="31">
        <f t="shared" si="61"/>
        <v>992</v>
      </c>
      <c r="S1942" s="29">
        <f>IF($Q1942&lt;Parâmetros!$E$19,$G1942-1,$G1942)</f>
        <v>46309</v>
      </c>
    </row>
    <row r="1943" spans="1:19" ht="15" customHeight="1" x14ac:dyDescent="0.25">
      <c r="A1943" s="128">
        <v>54179</v>
      </c>
      <c r="B1943" s="65" t="s">
        <v>615</v>
      </c>
      <c r="C1943" s="65" t="s">
        <v>74</v>
      </c>
      <c r="D1943" s="66">
        <v>46310</v>
      </c>
      <c r="E1943" s="67">
        <v>5.75</v>
      </c>
      <c r="F1943" s="65" t="s">
        <v>285</v>
      </c>
      <c r="G1943" s="66">
        <v>46310</v>
      </c>
      <c r="H1943" s="129">
        <v>40523818</v>
      </c>
      <c r="I1943" s="129">
        <v>10</v>
      </c>
      <c r="J1943" s="65" t="s">
        <v>3071</v>
      </c>
      <c r="K1943" s="65" t="s">
        <v>3072</v>
      </c>
      <c r="L1943" s="66">
        <v>46310</v>
      </c>
      <c r="M1943" s="65" t="s">
        <v>287</v>
      </c>
      <c r="N1943" s="65" t="s">
        <v>793</v>
      </c>
      <c r="O1943" s="65" t="s">
        <v>289</v>
      </c>
      <c r="P1943" s="66">
        <v>46310</v>
      </c>
      <c r="Q1943" s="31">
        <f t="shared" si="60"/>
        <v>435</v>
      </c>
      <c r="R1943" s="31">
        <f t="shared" si="61"/>
        <v>780</v>
      </c>
      <c r="S1943" s="29">
        <f>IF($Q1943&lt;Parâmetros!$E$19,$G1943-1,$G1943)</f>
        <v>46310</v>
      </c>
    </row>
    <row r="1944" spans="1:19" ht="15" customHeight="1" x14ac:dyDescent="0.25">
      <c r="A1944" s="128">
        <v>54179</v>
      </c>
      <c r="B1944" s="65" t="s">
        <v>615</v>
      </c>
      <c r="C1944" s="65" t="s">
        <v>74</v>
      </c>
      <c r="D1944" s="66">
        <v>46311</v>
      </c>
      <c r="E1944" s="67">
        <v>0.99</v>
      </c>
      <c r="F1944" s="65" t="s">
        <v>285</v>
      </c>
      <c r="G1944" s="66">
        <v>46310</v>
      </c>
      <c r="H1944" s="129">
        <v>40523818</v>
      </c>
      <c r="I1944" s="129">
        <v>10</v>
      </c>
      <c r="J1944" s="65" t="s">
        <v>3374</v>
      </c>
      <c r="K1944" s="65" t="s">
        <v>332</v>
      </c>
      <c r="L1944" s="66">
        <v>46310</v>
      </c>
      <c r="M1944" s="65" t="s">
        <v>287</v>
      </c>
      <c r="N1944" s="65" t="s">
        <v>793</v>
      </c>
      <c r="O1944" s="65" t="s">
        <v>289</v>
      </c>
      <c r="P1944" s="66">
        <v>46311</v>
      </c>
      <c r="Q1944" s="31">
        <f t="shared" si="60"/>
        <v>840</v>
      </c>
      <c r="R1944" s="31">
        <f t="shared" si="61"/>
        <v>900</v>
      </c>
      <c r="S1944" s="29">
        <f>IF($Q1944&lt;Parâmetros!$E$19,$G1944-1,$G1944)</f>
        <v>46310</v>
      </c>
    </row>
    <row r="1945" spans="1:19" ht="15" customHeight="1" x14ac:dyDescent="0.25">
      <c r="A1945" s="128">
        <v>54179</v>
      </c>
      <c r="B1945" s="65" t="s">
        <v>615</v>
      </c>
      <c r="C1945" s="65" t="s">
        <v>74</v>
      </c>
      <c r="D1945" s="66">
        <v>46310</v>
      </c>
      <c r="E1945" s="67">
        <v>1.57</v>
      </c>
      <c r="F1945" s="65" t="s">
        <v>285</v>
      </c>
      <c r="G1945" s="66">
        <v>46310</v>
      </c>
      <c r="H1945" s="129">
        <v>40526421</v>
      </c>
      <c r="I1945" s="129">
        <v>10</v>
      </c>
      <c r="J1945" s="65" t="s">
        <v>1463</v>
      </c>
      <c r="K1945" s="65" t="s">
        <v>1267</v>
      </c>
      <c r="L1945" s="66">
        <v>46310</v>
      </c>
      <c r="M1945" s="65" t="s">
        <v>287</v>
      </c>
      <c r="N1945" s="129">
        <v>3004866</v>
      </c>
      <c r="O1945" s="65" t="s">
        <v>289</v>
      </c>
      <c r="P1945" s="66">
        <v>46310</v>
      </c>
      <c r="Q1945" s="31">
        <f t="shared" si="60"/>
        <v>900</v>
      </c>
      <c r="R1945" s="31">
        <f t="shared" si="61"/>
        <v>995</v>
      </c>
      <c r="S1945" s="29">
        <f>IF($Q1945&lt;Parâmetros!$E$19,$G1945-1,$G1945)</f>
        <v>46310</v>
      </c>
    </row>
    <row r="1946" spans="1:19" ht="15" customHeight="1" x14ac:dyDescent="0.25">
      <c r="A1946" s="128">
        <v>54179</v>
      </c>
      <c r="B1946" s="65" t="s">
        <v>615</v>
      </c>
      <c r="C1946" s="65" t="s">
        <v>74</v>
      </c>
      <c r="D1946" s="66">
        <v>46311</v>
      </c>
      <c r="E1946" s="67">
        <v>4.75</v>
      </c>
      <c r="F1946" s="65" t="s">
        <v>285</v>
      </c>
      <c r="G1946" s="66">
        <v>46311</v>
      </c>
      <c r="H1946" s="129">
        <v>40523818</v>
      </c>
      <c r="I1946" s="129">
        <v>10</v>
      </c>
      <c r="J1946" s="65" t="s">
        <v>1444</v>
      </c>
      <c r="K1946" s="65" t="s">
        <v>3375</v>
      </c>
      <c r="L1946" s="66">
        <v>46311</v>
      </c>
      <c r="M1946" s="65" t="s">
        <v>287</v>
      </c>
      <c r="N1946" s="65" t="s">
        <v>793</v>
      </c>
      <c r="O1946" s="65" t="s">
        <v>289</v>
      </c>
      <c r="P1946" s="66">
        <v>46311</v>
      </c>
      <c r="Q1946" s="31">
        <f t="shared" si="60"/>
        <v>435</v>
      </c>
      <c r="R1946" s="31">
        <f t="shared" si="61"/>
        <v>720</v>
      </c>
      <c r="S1946" s="29">
        <f>IF($Q1946&lt;Parâmetros!$E$19,$G1946-1,$G1946)</f>
        <v>46311</v>
      </c>
    </row>
    <row r="1947" spans="1:19" ht="15" customHeight="1" x14ac:dyDescent="0.25">
      <c r="A1947" s="128">
        <v>54179</v>
      </c>
      <c r="B1947" s="65" t="s">
        <v>615</v>
      </c>
      <c r="C1947" s="65" t="s">
        <v>74</v>
      </c>
      <c r="D1947" s="66">
        <v>46312</v>
      </c>
      <c r="E1947" s="67">
        <v>3.49</v>
      </c>
      <c r="F1947" s="65" t="s">
        <v>285</v>
      </c>
      <c r="G1947" s="66">
        <v>46311</v>
      </c>
      <c r="H1947" s="129">
        <v>40523818</v>
      </c>
      <c r="I1947" s="129">
        <v>10</v>
      </c>
      <c r="J1947" s="65" t="s">
        <v>3376</v>
      </c>
      <c r="K1947" s="65" t="s">
        <v>3377</v>
      </c>
      <c r="L1947" s="66">
        <v>46311</v>
      </c>
      <c r="M1947" s="65" t="s">
        <v>287</v>
      </c>
      <c r="N1947" s="65" t="s">
        <v>793</v>
      </c>
      <c r="O1947" s="65" t="s">
        <v>289</v>
      </c>
      <c r="P1947" s="66">
        <v>46312</v>
      </c>
      <c r="Q1947" s="31">
        <f t="shared" si="60"/>
        <v>780</v>
      </c>
      <c r="R1947" s="31">
        <f t="shared" si="61"/>
        <v>990</v>
      </c>
      <c r="S1947" s="29">
        <f>IF($Q1947&lt;Parâmetros!$E$19,$G1947-1,$G1947)</f>
        <v>46311</v>
      </c>
    </row>
    <row r="1948" spans="1:19" ht="15" customHeight="1" x14ac:dyDescent="0.25">
      <c r="A1948" s="128">
        <v>54179</v>
      </c>
      <c r="B1948" s="65" t="s">
        <v>615</v>
      </c>
      <c r="C1948" s="65" t="s">
        <v>74</v>
      </c>
      <c r="D1948" s="66">
        <v>46312</v>
      </c>
      <c r="E1948" s="67">
        <v>0.49</v>
      </c>
      <c r="F1948" s="65" t="s">
        <v>285</v>
      </c>
      <c r="G1948" s="66">
        <v>46312</v>
      </c>
      <c r="H1948" s="129">
        <v>40497598</v>
      </c>
      <c r="I1948" s="129">
        <v>20</v>
      </c>
      <c r="J1948" s="65" t="s">
        <v>701</v>
      </c>
      <c r="K1948" s="65" t="s">
        <v>3766</v>
      </c>
      <c r="L1948" s="66">
        <v>46312</v>
      </c>
      <c r="M1948" s="65" t="s">
        <v>287</v>
      </c>
      <c r="N1948" s="65" t="s">
        <v>793</v>
      </c>
      <c r="O1948" s="65" t="s">
        <v>289</v>
      </c>
      <c r="P1948" s="66">
        <v>46312</v>
      </c>
      <c r="Q1948" s="31">
        <f t="shared" si="60"/>
        <v>435</v>
      </c>
      <c r="R1948" s="31">
        <f t="shared" si="61"/>
        <v>465</v>
      </c>
      <c r="S1948" s="29">
        <f>IF($Q1948&lt;Parâmetros!$E$19,$G1948-1,$G1948)</f>
        <v>46312</v>
      </c>
    </row>
    <row r="1949" spans="1:19" ht="15" customHeight="1" x14ac:dyDescent="0.25">
      <c r="A1949" s="128">
        <v>54179</v>
      </c>
      <c r="B1949" s="65" t="s">
        <v>615</v>
      </c>
      <c r="C1949" s="65" t="s">
        <v>74</v>
      </c>
      <c r="D1949" s="66">
        <v>46312</v>
      </c>
      <c r="E1949" s="67">
        <v>2.2400000000000002</v>
      </c>
      <c r="F1949" s="65" t="s">
        <v>285</v>
      </c>
      <c r="G1949" s="66">
        <v>46312</v>
      </c>
      <c r="H1949" s="129">
        <v>40527124</v>
      </c>
      <c r="I1949" s="129">
        <v>20</v>
      </c>
      <c r="J1949" s="65" t="s">
        <v>3767</v>
      </c>
      <c r="K1949" s="65" t="s">
        <v>295</v>
      </c>
      <c r="L1949" s="66">
        <v>46312</v>
      </c>
      <c r="M1949" s="65" t="s">
        <v>287</v>
      </c>
      <c r="N1949" s="129">
        <v>3013089</v>
      </c>
      <c r="O1949" s="65" t="s">
        <v>289</v>
      </c>
      <c r="P1949" s="66">
        <v>46312</v>
      </c>
      <c r="Q1949" s="31">
        <f t="shared" si="60"/>
        <v>466</v>
      </c>
      <c r="R1949" s="31">
        <f t="shared" si="61"/>
        <v>600</v>
      </c>
      <c r="S1949" s="29">
        <f>IF($Q1949&lt;Parâmetros!$E$19,$G1949-1,$G1949)</f>
        <v>46312</v>
      </c>
    </row>
    <row r="1950" spans="1:19" ht="15" customHeight="1" x14ac:dyDescent="0.25">
      <c r="A1950" s="128">
        <v>54179</v>
      </c>
      <c r="B1950" s="65" t="s">
        <v>615</v>
      </c>
      <c r="C1950" s="65" t="s">
        <v>74</v>
      </c>
      <c r="D1950" s="66">
        <v>46312</v>
      </c>
      <c r="E1950" s="67">
        <v>2</v>
      </c>
      <c r="F1950" s="65" t="s">
        <v>285</v>
      </c>
      <c r="G1950" s="66">
        <v>46312</v>
      </c>
      <c r="H1950" s="129">
        <v>40527125</v>
      </c>
      <c r="I1950" s="129">
        <v>20</v>
      </c>
      <c r="J1950" s="65" t="s">
        <v>3768</v>
      </c>
      <c r="K1950" s="65" t="s">
        <v>3769</v>
      </c>
      <c r="L1950" s="66">
        <v>46312</v>
      </c>
      <c r="M1950" s="65" t="s">
        <v>287</v>
      </c>
      <c r="N1950" s="65" t="s">
        <v>793</v>
      </c>
      <c r="O1950" s="65" t="s">
        <v>289</v>
      </c>
      <c r="P1950" s="66">
        <v>46312</v>
      </c>
      <c r="Q1950" s="31">
        <f t="shared" si="60"/>
        <v>601</v>
      </c>
      <c r="R1950" s="31">
        <f t="shared" si="61"/>
        <v>721</v>
      </c>
      <c r="S1950" s="29">
        <f>IF($Q1950&lt;Parâmetros!$E$19,$G1950-1,$G1950)</f>
        <v>46312</v>
      </c>
    </row>
    <row r="1951" spans="1:19" ht="15" customHeight="1" x14ac:dyDescent="0.25">
      <c r="A1951" s="128">
        <v>54179</v>
      </c>
      <c r="B1951" s="65" t="s">
        <v>615</v>
      </c>
      <c r="C1951" s="65" t="s">
        <v>74</v>
      </c>
      <c r="D1951" s="66">
        <v>46312</v>
      </c>
      <c r="E1951" s="67">
        <v>3</v>
      </c>
      <c r="F1951" s="65" t="s">
        <v>285</v>
      </c>
      <c r="G1951" s="66">
        <v>46312</v>
      </c>
      <c r="H1951" s="129">
        <v>40523818</v>
      </c>
      <c r="I1951" s="129">
        <v>10</v>
      </c>
      <c r="J1951" s="65" t="s">
        <v>3770</v>
      </c>
      <c r="K1951" s="65" t="s">
        <v>3771</v>
      </c>
      <c r="L1951" s="66">
        <v>46312</v>
      </c>
      <c r="M1951" s="65" t="s">
        <v>287</v>
      </c>
      <c r="N1951" s="65" t="s">
        <v>793</v>
      </c>
      <c r="O1951" s="65" t="s">
        <v>289</v>
      </c>
      <c r="P1951" s="66">
        <v>46312</v>
      </c>
      <c r="Q1951" s="31">
        <f t="shared" si="60"/>
        <v>721</v>
      </c>
      <c r="R1951" s="31">
        <f t="shared" si="61"/>
        <v>901</v>
      </c>
      <c r="S1951" s="29">
        <f>IF($Q1951&lt;Parâmetros!$E$19,$G1951-1,$G1951)</f>
        <v>46312</v>
      </c>
    </row>
    <row r="1952" spans="1:19" ht="15" customHeight="1" x14ac:dyDescent="0.25">
      <c r="A1952" s="128">
        <v>54179</v>
      </c>
      <c r="B1952" s="65" t="s">
        <v>615</v>
      </c>
      <c r="C1952" s="65" t="s">
        <v>74</v>
      </c>
      <c r="D1952" s="66">
        <v>46315</v>
      </c>
      <c r="E1952" s="67">
        <v>4.75</v>
      </c>
      <c r="F1952" s="65" t="s">
        <v>285</v>
      </c>
      <c r="G1952" s="66">
        <v>46314</v>
      </c>
      <c r="H1952" s="129">
        <v>40526405</v>
      </c>
      <c r="I1952" s="129">
        <v>10</v>
      </c>
      <c r="J1952" s="65" t="s">
        <v>4219</v>
      </c>
      <c r="K1952" s="65" t="s">
        <v>2021</v>
      </c>
      <c r="L1952" s="66">
        <v>46314</v>
      </c>
      <c r="M1952" s="65" t="s">
        <v>287</v>
      </c>
      <c r="N1952" s="65" t="s">
        <v>793</v>
      </c>
      <c r="O1952" s="65" t="s">
        <v>289</v>
      </c>
      <c r="P1952" s="66">
        <v>46315</v>
      </c>
      <c r="Q1952" s="31">
        <f t="shared" si="60"/>
        <v>435</v>
      </c>
      <c r="R1952" s="31">
        <f t="shared" si="61"/>
        <v>720</v>
      </c>
      <c r="S1952" s="29">
        <f>IF($Q1952&lt;Parâmetros!$E$19,$G1952-1,$G1952)</f>
        <v>46314</v>
      </c>
    </row>
    <row r="1953" spans="1:19" ht="15" customHeight="1" x14ac:dyDescent="0.25">
      <c r="A1953" s="128">
        <v>54179</v>
      </c>
      <c r="B1953" s="65" t="s">
        <v>615</v>
      </c>
      <c r="C1953" s="65" t="s">
        <v>74</v>
      </c>
      <c r="D1953" s="66">
        <v>46315</v>
      </c>
      <c r="E1953" s="67">
        <v>3.5</v>
      </c>
      <c r="F1953" s="65" t="s">
        <v>285</v>
      </c>
      <c r="G1953" s="66">
        <v>46314</v>
      </c>
      <c r="H1953" s="129">
        <v>40526405</v>
      </c>
      <c r="I1953" s="129">
        <v>10</v>
      </c>
      <c r="J1953" s="65" t="s">
        <v>3396</v>
      </c>
      <c r="K1953" s="65" t="s">
        <v>4220</v>
      </c>
      <c r="L1953" s="66">
        <v>46314</v>
      </c>
      <c r="M1953" s="65" t="s">
        <v>287</v>
      </c>
      <c r="N1953" s="65" t="s">
        <v>793</v>
      </c>
      <c r="O1953" s="65" t="s">
        <v>289</v>
      </c>
      <c r="P1953" s="66">
        <v>46315</v>
      </c>
      <c r="Q1953" s="31">
        <f t="shared" si="60"/>
        <v>780</v>
      </c>
      <c r="R1953" s="31">
        <f t="shared" si="61"/>
        <v>991</v>
      </c>
      <c r="S1953" s="29">
        <f>IF($Q1953&lt;Parâmetros!$E$19,$G1953-1,$G1953)</f>
        <v>46314</v>
      </c>
    </row>
    <row r="1954" spans="1:19" ht="15" customHeight="1" x14ac:dyDescent="0.25">
      <c r="A1954" s="128">
        <v>54179</v>
      </c>
      <c r="B1954" s="65" t="s">
        <v>615</v>
      </c>
      <c r="C1954" s="65" t="s">
        <v>74</v>
      </c>
      <c r="D1954" s="66">
        <v>46316</v>
      </c>
      <c r="E1954" s="67">
        <v>3.74</v>
      </c>
      <c r="F1954" s="65" t="s">
        <v>285</v>
      </c>
      <c r="G1954" s="66">
        <v>46315</v>
      </c>
      <c r="H1954" s="129">
        <v>40526405</v>
      </c>
      <c r="I1954" s="129">
        <v>10</v>
      </c>
      <c r="J1954" s="65" t="s">
        <v>4554</v>
      </c>
      <c r="K1954" s="65" t="s">
        <v>1474</v>
      </c>
      <c r="L1954" s="66">
        <v>46315</v>
      </c>
      <c r="M1954" s="65" t="s">
        <v>287</v>
      </c>
      <c r="N1954" s="65" t="s">
        <v>793</v>
      </c>
      <c r="O1954" s="65" t="s">
        <v>289</v>
      </c>
      <c r="P1954" s="66">
        <v>46316</v>
      </c>
      <c r="Q1954" s="31">
        <f t="shared" si="60"/>
        <v>435</v>
      </c>
      <c r="R1954" s="31">
        <f t="shared" si="61"/>
        <v>660</v>
      </c>
      <c r="S1954" s="29">
        <f>IF($Q1954&lt;Parâmetros!$E$19,$G1954-1,$G1954)</f>
        <v>46315</v>
      </c>
    </row>
    <row r="1955" spans="1:19" ht="15" customHeight="1" x14ac:dyDescent="0.25">
      <c r="A1955" s="128">
        <v>54179</v>
      </c>
      <c r="B1955" s="65" t="s">
        <v>615</v>
      </c>
      <c r="C1955" s="65" t="s">
        <v>74</v>
      </c>
      <c r="D1955" s="66">
        <v>46316</v>
      </c>
      <c r="E1955" s="67">
        <v>4.68</v>
      </c>
      <c r="F1955" s="65" t="s">
        <v>285</v>
      </c>
      <c r="G1955" s="66">
        <v>46315</v>
      </c>
      <c r="H1955" s="129">
        <v>40523782</v>
      </c>
      <c r="I1955" s="129">
        <v>140</v>
      </c>
      <c r="J1955" s="65" t="s">
        <v>534</v>
      </c>
      <c r="K1955" s="65" t="s">
        <v>440</v>
      </c>
      <c r="L1955" s="66">
        <v>46315</v>
      </c>
      <c r="M1955" s="65" t="s">
        <v>287</v>
      </c>
      <c r="N1955" s="65" t="s">
        <v>793</v>
      </c>
      <c r="O1955" s="65" t="s">
        <v>289</v>
      </c>
      <c r="P1955" s="66">
        <v>46316</v>
      </c>
      <c r="Q1955" s="31">
        <f t="shared" si="60"/>
        <v>720</v>
      </c>
      <c r="R1955" s="31">
        <f t="shared" si="61"/>
        <v>1000</v>
      </c>
      <c r="S1955" s="29">
        <f>IF($Q1955&lt;Parâmetros!$E$19,$G1955-1,$G1955)</f>
        <v>46315</v>
      </c>
    </row>
    <row r="1956" spans="1:19" ht="15" customHeight="1" x14ac:dyDescent="0.25">
      <c r="A1956" s="128">
        <v>54179</v>
      </c>
      <c r="B1956" s="65" t="s">
        <v>615</v>
      </c>
      <c r="C1956" s="65" t="s">
        <v>74</v>
      </c>
      <c r="D1956" s="66">
        <v>46316</v>
      </c>
      <c r="E1956" s="67">
        <v>3.75</v>
      </c>
      <c r="F1956" s="65" t="s">
        <v>285</v>
      </c>
      <c r="G1956" s="66">
        <v>46316</v>
      </c>
      <c r="H1956" s="129">
        <v>40526405</v>
      </c>
      <c r="I1956" s="129">
        <v>10</v>
      </c>
      <c r="J1956" s="65" t="s">
        <v>4555</v>
      </c>
      <c r="K1956" s="65" t="s">
        <v>4556</v>
      </c>
      <c r="L1956" s="66">
        <v>46316</v>
      </c>
      <c r="M1956" s="65" t="s">
        <v>287</v>
      </c>
      <c r="N1956" s="65" t="s">
        <v>793</v>
      </c>
      <c r="O1956" s="65" t="s">
        <v>289</v>
      </c>
      <c r="P1956" s="66">
        <v>46316</v>
      </c>
      <c r="Q1956" s="31">
        <f t="shared" si="60"/>
        <v>435</v>
      </c>
      <c r="R1956" s="31">
        <f t="shared" si="61"/>
        <v>660</v>
      </c>
      <c r="S1956" s="29">
        <f>IF($Q1956&lt;Parâmetros!$E$19,$G1956-1,$G1956)</f>
        <v>46316</v>
      </c>
    </row>
    <row r="1957" spans="1:19" ht="15" customHeight="1" x14ac:dyDescent="0.25">
      <c r="A1957" s="128">
        <v>54179</v>
      </c>
      <c r="B1957" s="65" t="s">
        <v>615</v>
      </c>
      <c r="C1957" s="65" t="s">
        <v>74</v>
      </c>
      <c r="D1957" s="66">
        <v>46316</v>
      </c>
      <c r="E1957" s="67">
        <v>1.99</v>
      </c>
      <c r="F1957" s="65" t="s">
        <v>285</v>
      </c>
      <c r="G1957" s="66">
        <v>46316</v>
      </c>
      <c r="H1957" s="129">
        <v>40523782</v>
      </c>
      <c r="I1957" s="129">
        <v>140</v>
      </c>
      <c r="J1957" s="65" t="s">
        <v>3426</v>
      </c>
      <c r="K1957" s="65" t="s">
        <v>2626</v>
      </c>
      <c r="L1957" s="66">
        <v>46316</v>
      </c>
      <c r="M1957" s="65" t="s">
        <v>287</v>
      </c>
      <c r="N1957" s="65" t="s">
        <v>793</v>
      </c>
      <c r="O1957" s="65" t="s">
        <v>289</v>
      </c>
      <c r="P1957" s="66">
        <v>46316</v>
      </c>
      <c r="Q1957" s="31">
        <f t="shared" si="60"/>
        <v>661</v>
      </c>
      <c r="R1957" s="31">
        <f t="shared" si="61"/>
        <v>780</v>
      </c>
      <c r="S1957" s="29">
        <f>IF($Q1957&lt;Parâmetros!$E$19,$G1957-1,$G1957)</f>
        <v>46316</v>
      </c>
    </row>
    <row r="1958" spans="1:19" ht="15" customHeight="1" x14ac:dyDescent="0.25">
      <c r="A1958" s="128">
        <v>54179</v>
      </c>
      <c r="B1958" s="65" t="s">
        <v>615</v>
      </c>
      <c r="C1958" s="65" t="s">
        <v>74</v>
      </c>
      <c r="D1958" s="66">
        <v>46318</v>
      </c>
      <c r="E1958" s="67">
        <v>3.65</v>
      </c>
      <c r="F1958" s="65" t="s">
        <v>285</v>
      </c>
      <c r="G1958" s="66">
        <v>46316</v>
      </c>
      <c r="H1958" s="129">
        <v>40523782</v>
      </c>
      <c r="I1958" s="129">
        <v>140</v>
      </c>
      <c r="J1958" s="65" t="s">
        <v>4925</v>
      </c>
      <c r="K1958" s="65" t="s">
        <v>440</v>
      </c>
      <c r="L1958" s="66">
        <v>46316</v>
      </c>
      <c r="M1958" s="65" t="s">
        <v>287</v>
      </c>
      <c r="N1958" s="65" t="s">
        <v>793</v>
      </c>
      <c r="O1958" s="65" t="s">
        <v>289</v>
      </c>
      <c r="P1958" s="66">
        <v>46318</v>
      </c>
      <c r="Q1958" s="31">
        <f t="shared" si="60"/>
        <v>781</v>
      </c>
      <c r="R1958" s="31">
        <f t="shared" si="61"/>
        <v>1000</v>
      </c>
      <c r="S1958" s="29">
        <f>IF($Q1958&lt;Parâmetros!$E$19,$G1958-1,$G1958)</f>
        <v>46316</v>
      </c>
    </row>
    <row r="1959" spans="1:19" ht="15" customHeight="1" x14ac:dyDescent="0.25">
      <c r="A1959" s="128">
        <v>54179</v>
      </c>
      <c r="B1959" s="65" t="s">
        <v>615</v>
      </c>
      <c r="C1959" s="65" t="s">
        <v>74</v>
      </c>
      <c r="D1959" s="66">
        <v>46318</v>
      </c>
      <c r="E1959" s="67">
        <v>0.75</v>
      </c>
      <c r="F1959" s="65" t="s">
        <v>285</v>
      </c>
      <c r="G1959" s="66">
        <v>46317</v>
      </c>
      <c r="H1959" s="129">
        <v>40529311</v>
      </c>
      <c r="I1959" s="129">
        <v>10</v>
      </c>
      <c r="J1959" s="65" t="s">
        <v>1444</v>
      </c>
      <c r="K1959" s="65" t="s">
        <v>3874</v>
      </c>
      <c r="L1959" s="66">
        <v>46317</v>
      </c>
      <c r="M1959" s="65" t="s">
        <v>287</v>
      </c>
      <c r="N1959" s="65" t="s">
        <v>793</v>
      </c>
      <c r="O1959" s="65" t="s">
        <v>289</v>
      </c>
      <c r="P1959" s="66">
        <v>46318</v>
      </c>
      <c r="Q1959" s="31">
        <f t="shared" si="60"/>
        <v>435</v>
      </c>
      <c r="R1959" s="31">
        <f t="shared" si="61"/>
        <v>480</v>
      </c>
      <c r="S1959" s="29">
        <f>IF($Q1959&lt;Parâmetros!$E$19,$G1959-1,$G1959)</f>
        <v>46317</v>
      </c>
    </row>
    <row r="1960" spans="1:19" ht="15" customHeight="1" x14ac:dyDescent="0.25">
      <c r="A1960" s="128">
        <v>54179</v>
      </c>
      <c r="B1960" s="65" t="s">
        <v>615</v>
      </c>
      <c r="C1960" s="65" t="s">
        <v>74</v>
      </c>
      <c r="D1960" s="66">
        <v>46318</v>
      </c>
      <c r="E1960" s="67">
        <v>1.99</v>
      </c>
      <c r="F1960" s="65" t="s">
        <v>285</v>
      </c>
      <c r="G1960" s="66">
        <v>46317</v>
      </c>
      <c r="H1960" s="129">
        <v>40529312</v>
      </c>
      <c r="I1960" s="129">
        <v>10</v>
      </c>
      <c r="J1960" s="65" t="s">
        <v>4926</v>
      </c>
      <c r="K1960" s="65" t="s">
        <v>3653</v>
      </c>
      <c r="L1960" s="66">
        <v>46317</v>
      </c>
      <c r="M1960" s="65" t="s">
        <v>287</v>
      </c>
      <c r="N1960" s="65" t="s">
        <v>793</v>
      </c>
      <c r="O1960" s="65" t="s">
        <v>289</v>
      </c>
      <c r="P1960" s="66">
        <v>46318</v>
      </c>
      <c r="Q1960" s="31">
        <f t="shared" si="60"/>
        <v>481</v>
      </c>
      <c r="R1960" s="31">
        <f t="shared" si="61"/>
        <v>600</v>
      </c>
      <c r="S1960" s="29">
        <f>IF($Q1960&lt;Parâmetros!$E$19,$G1960-1,$G1960)</f>
        <v>46317</v>
      </c>
    </row>
    <row r="1961" spans="1:19" ht="15" customHeight="1" x14ac:dyDescent="0.25">
      <c r="A1961" s="128">
        <v>54179</v>
      </c>
      <c r="B1961" s="65" t="s">
        <v>615</v>
      </c>
      <c r="C1961" s="65" t="s">
        <v>74</v>
      </c>
      <c r="D1961" s="66">
        <v>46318</v>
      </c>
      <c r="E1961" s="67">
        <v>3</v>
      </c>
      <c r="F1961" s="65" t="s">
        <v>285</v>
      </c>
      <c r="G1961" s="66">
        <v>46317</v>
      </c>
      <c r="H1961" s="129">
        <v>40526405</v>
      </c>
      <c r="I1961" s="129">
        <v>10</v>
      </c>
      <c r="J1961" s="65" t="s">
        <v>4927</v>
      </c>
      <c r="K1961" s="65" t="s">
        <v>4928</v>
      </c>
      <c r="L1961" s="66">
        <v>46317</v>
      </c>
      <c r="M1961" s="65" t="s">
        <v>287</v>
      </c>
      <c r="N1961" s="65" t="s">
        <v>793</v>
      </c>
      <c r="O1961" s="65" t="s">
        <v>289</v>
      </c>
      <c r="P1961" s="66">
        <v>46318</v>
      </c>
      <c r="Q1961" s="31">
        <f t="shared" si="60"/>
        <v>601</v>
      </c>
      <c r="R1961" s="31">
        <f t="shared" si="61"/>
        <v>781</v>
      </c>
      <c r="S1961" s="29">
        <f>IF($Q1961&lt;Parâmetros!$E$19,$G1961-1,$G1961)</f>
        <v>46317</v>
      </c>
    </row>
    <row r="1962" spans="1:19" ht="15" customHeight="1" x14ac:dyDescent="0.25">
      <c r="A1962" s="128">
        <v>54179</v>
      </c>
      <c r="B1962" s="65" t="s">
        <v>615</v>
      </c>
      <c r="C1962" s="65" t="s">
        <v>74</v>
      </c>
      <c r="D1962" s="66">
        <v>46318</v>
      </c>
      <c r="E1962" s="67">
        <v>2.67</v>
      </c>
      <c r="F1962" s="65" t="s">
        <v>285</v>
      </c>
      <c r="G1962" s="66">
        <v>46317</v>
      </c>
      <c r="H1962" s="129">
        <v>40526405</v>
      </c>
      <c r="I1962" s="129">
        <v>10</v>
      </c>
      <c r="J1962" s="65" t="s">
        <v>4825</v>
      </c>
      <c r="K1962" s="65" t="s">
        <v>4929</v>
      </c>
      <c r="L1962" s="66">
        <v>46317</v>
      </c>
      <c r="M1962" s="65" t="s">
        <v>287</v>
      </c>
      <c r="N1962" s="65" t="s">
        <v>793</v>
      </c>
      <c r="O1962" s="65" t="s">
        <v>289</v>
      </c>
      <c r="P1962" s="66">
        <v>46318</v>
      </c>
      <c r="Q1962" s="31">
        <f t="shared" si="60"/>
        <v>840</v>
      </c>
      <c r="R1962" s="31">
        <f t="shared" si="61"/>
        <v>1000</v>
      </c>
      <c r="S1962" s="29">
        <f>IF($Q1962&lt;Parâmetros!$E$19,$G1962-1,$G1962)</f>
        <v>46317</v>
      </c>
    </row>
    <row r="1963" spans="1:19" ht="15" customHeight="1" x14ac:dyDescent="0.25">
      <c r="A1963" s="128">
        <v>54179</v>
      </c>
      <c r="B1963" s="65" t="s">
        <v>615</v>
      </c>
      <c r="C1963" s="65" t="s">
        <v>74</v>
      </c>
      <c r="D1963" s="66">
        <v>46318</v>
      </c>
      <c r="E1963" s="67">
        <v>1.75</v>
      </c>
      <c r="F1963" s="65" t="s">
        <v>285</v>
      </c>
      <c r="G1963" s="66">
        <v>46318</v>
      </c>
      <c r="H1963" s="129">
        <v>40497598</v>
      </c>
      <c r="I1963" s="129">
        <v>30</v>
      </c>
      <c r="J1963" s="65" t="s">
        <v>4930</v>
      </c>
      <c r="K1963" s="65" t="s">
        <v>3333</v>
      </c>
      <c r="L1963" s="66">
        <v>46318</v>
      </c>
      <c r="M1963" s="65" t="s">
        <v>287</v>
      </c>
      <c r="N1963" s="65" t="s">
        <v>793</v>
      </c>
      <c r="O1963" s="65" t="s">
        <v>289</v>
      </c>
      <c r="P1963" s="66">
        <v>46318</v>
      </c>
      <c r="Q1963" s="31">
        <f t="shared" si="60"/>
        <v>435</v>
      </c>
      <c r="R1963" s="31">
        <f t="shared" si="61"/>
        <v>540</v>
      </c>
      <c r="S1963" s="29">
        <f>IF($Q1963&lt;Parâmetros!$E$19,$G1963-1,$G1963)</f>
        <v>46318</v>
      </c>
    </row>
    <row r="1964" spans="1:19" ht="15" customHeight="1" x14ac:dyDescent="0.25">
      <c r="A1964" s="128">
        <v>54179</v>
      </c>
      <c r="B1964" s="65" t="s">
        <v>615</v>
      </c>
      <c r="C1964" s="65" t="s">
        <v>74</v>
      </c>
      <c r="D1964" s="66">
        <v>46318</v>
      </c>
      <c r="E1964" s="67">
        <v>2.97</v>
      </c>
      <c r="F1964" s="65" t="s">
        <v>285</v>
      </c>
      <c r="G1964" s="66">
        <v>46318</v>
      </c>
      <c r="H1964" s="129">
        <v>40528816</v>
      </c>
      <c r="I1964" s="129">
        <v>10</v>
      </c>
      <c r="J1964" s="65" t="s">
        <v>4931</v>
      </c>
      <c r="K1964" s="65" t="s">
        <v>3428</v>
      </c>
      <c r="L1964" s="66">
        <v>46318</v>
      </c>
      <c r="M1964" s="65" t="s">
        <v>287</v>
      </c>
      <c r="N1964" s="65" t="s">
        <v>793</v>
      </c>
      <c r="O1964" s="65" t="s">
        <v>289</v>
      </c>
      <c r="P1964" s="66">
        <v>46318</v>
      </c>
      <c r="Q1964" s="31">
        <f t="shared" si="60"/>
        <v>601</v>
      </c>
      <c r="R1964" s="31">
        <f t="shared" si="61"/>
        <v>780</v>
      </c>
      <c r="S1964" s="29">
        <f>IF($Q1964&lt;Parâmetros!$E$19,$G1964-1,$G1964)</f>
        <v>46318</v>
      </c>
    </row>
    <row r="1965" spans="1:19" ht="15" customHeight="1" x14ac:dyDescent="0.25">
      <c r="A1965" s="128">
        <v>54179</v>
      </c>
      <c r="B1965" s="65" t="s">
        <v>615</v>
      </c>
      <c r="C1965" s="65" t="s">
        <v>74</v>
      </c>
      <c r="D1965" s="66">
        <v>46318</v>
      </c>
      <c r="E1965" s="67">
        <v>1.49</v>
      </c>
      <c r="F1965" s="65" t="s">
        <v>285</v>
      </c>
      <c r="G1965" s="66">
        <v>46318</v>
      </c>
      <c r="H1965" s="129">
        <v>40529356</v>
      </c>
      <c r="I1965" s="129">
        <v>10</v>
      </c>
      <c r="J1965" s="65" t="s">
        <v>4932</v>
      </c>
      <c r="K1965" s="65" t="s">
        <v>3099</v>
      </c>
      <c r="L1965" s="66">
        <v>46318</v>
      </c>
      <c r="M1965" s="65" t="s">
        <v>287</v>
      </c>
      <c r="N1965" s="129">
        <v>3008715</v>
      </c>
      <c r="O1965" s="65" t="s">
        <v>289</v>
      </c>
      <c r="P1965" s="66">
        <v>46318</v>
      </c>
      <c r="Q1965" s="31">
        <f t="shared" si="60"/>
        <v>840</v>
      </c>
      <c r="R1965" s="31">
        <f t="shared" si="61"/>
        <v>930</v>
      </c>
      <c r="S1965" s="29">
        <f>IF($Q1965&lt;Parâmetros!$E$19,$G1965-1,$G1965)</f>
        <v>46318</v>
      </c>
    </row>
    <row r="1966" spans="1:19" ht="15" customHeight="1" x14ac:dyDescent="0.25">
      <c r="A1966" s="128">
        <v>54179</v>
      </c>
      <c r="B1966" s="65" t="s">
        <v>615</v>
      </c>
      <c r="C1966" s="65" t="s">
        <v>74</v>
      </c>
      <c r="D1966" s="66">
        <v>46319</v>
      </c>
      <c r="E1966" s="67">
        <v>3.75</v>
      </c>
      <c r="F1966" s="65" t="s">
        <v>285</v>
      </c>
      <c r="G1966" s="66">
        <v>46319</v>
      </c>
      <c r="H1966" s="129">
        <v>40526405</v>
      </c>
      <c r="I1966" s="129">
        <v>10</v>
      </c>
      <c r="J1966" s="65" t="s">
        <v>5033</v>
      </c>
      <c r="K1966" s="65" t="s">
        <v>4306</v>
      </c>
      <c r="L1966" s="66">
        <v>46319</v>
      </c>
      <c r="M1966" s="65" t="s">
        <v>287</v>
      </c>
      <c r="N1966" s="65" t="s">
        <v>793</v>
      </c>
      <c r="O1966" s="65" t="s">
        <v>289</v>
      </c>
      <c r="P1966" s="66">
        <v>46319</v>
      </c>
      <c r="Q1966" s="31">
        <f t="shared" si="60"/>
        <v>435</v>
      </c>
      <c r="R1966" s="31">
        <f t="shared" si="61"/>
        <v>660</v>
      </c>
      <c r="S1966" s="29">
        <f>IF($Q1966&lt;Parâmetros!$E$19,$G1966-1,$G1966)</f>
        <v>46319</v>
      </c>
    </row>
    <row r="1967" spans="1:19" ht="15" customHeight="1" x14ac:dyDescent="0.25">
      <c r="A1967" s="128">
        <v>54179</v>
      </c>
      <c r="B1967" s="65" t="s">
        <v>615</v>
      </c>
      <c r="C1967" s="65" t="s">
        <v>74</v>
      </c>
      <c r="D1967" s="66">
        <v>46319</v>
      </c>
      <c r="E1967" s="67">
        <v>0.5</v>
      </c>
      <c r="F1967" s="65" t="s">
        <v>285</v>
      </c>
      <c r="G1967" s="66">
        <v>46319</v>
      </c>
      <c r="H1967" s="129">
        <v>40529627</v>
      </c>
      <c r="I1967" s="129">
        <v>10</v>
      </c>
      <c r="J1967" s="65" t="s">
        <v>2233</v>
      </c>
      <c r="K1967" s="65" t="s">
        <v>4065</v>
      </c>
      <c r="L1967" s="66">
        <v>46319</v>
      </c>
      <c r="M1967" s="65" t="s">
        <v>287</v>
      </c>
      <c r="N1967" s="65" t="s">
        <v>793</v>
      </c>
      <c r="O1967" s="65" t="s">
        <v>289</v>
      </c>
      <c r="P1967" s="66">
        <v>46319</v>
      </c>
      <c r="Q1967" s="31">
        <f t="shared" si="60"/>
        <v>660</v>
      </c>
      <c r="R1967" s="31">
        <f t="shared" si="61"/>
        <v>690</v>
      </c>
      <c r="S1967" s="29">
        <f>IF($Q1967&lt;Parâmetros!$E$19,$G1967-1,$G1967)</f>
        <v>46319</v>
      </c>
    </row>
    <row r="1968" spans="1:19" ht="15" customHeight="1" x14ac:dyDescent="0.25">
      <c r="A1968" s="128">
        <v>54179</v>
      </c>
      <c r="B1968" s="65" t="s">
        <v>615</v>
      </c>
      <c r="C1968" s="65" t="s">
        <v>74</v>
      </c>
      <c r="D1968" s="66">
        <v>46319</v>
      </c>
      <c r="E1968" s="67">
        <v>2</v>
      </c>
      <c r="F1968" s="65" t="s">
        <v>285</v>
      </c>
      <c r="G1968" s="66">
        <v>46319</v>
      </c>
      <c r="H1968" s="129">
        <v>40523782</v>
      </c>
      <c r="I1968" s="129">
        <v>140</v>
      </c>
      <c r="J1968" s="65" t="s">
        <v>5034</v>
      </c>
      <c r="K1968" s="65" t="s">
        <v>5035</v>
      </c>
      <c r="L1968" s="66">
        <v>46319</v>
      </c>
      <c r="M1968" s="65" t="s">
        <v>287</v>
      </c>
      <c r="N1968" s="65" t="s">
        <v>793</v>
      </c>
      <c r="O1968" s="65" t="s">
        <v>289</v>
      </c>
      <c r="P1968" s="66">
        <v>46319</v>
      </c>
      <c r="Q1968" s="31">
        <f t="shared" si="60"/>
        <v>693</v>
      </c>
      <c r="R1968" s="31">
        <f t="shared" si="61"/>
        <v>813</v>
      </c>
      <c r="S1968" s="29">
        <f>IF($Q1968&lt;Parâmetros!$E$19,$G1968-1,$G1968)</f>
        <v>46319</v>
      </c>
    </row>
    <row r="1969" spans="1:19" ht="15" customHeight="1" x14ac:dyDescent="0.25">
      <c r="A1969" s="128">
        <v>54179</v>
      </c>
      <c r="B1969" s="65" t="s">
        <v>615</v>
      </c>
      <c r="C1969" s="65" t="s">
        <v>74</v>
      </c>
      <c r="D1969" s="66">
        <v>46319</v>
      </c>
      <c r="E1969" s="67">
        <v>0.99</v>
      </c>
      <c r="F1969" s="65" t="s">
        <v>285</v>
      </c>
      <c r="G1969" s="66">
        <v>46319</v>
      </c>
      <c r="H1969" s="129">
        <v>40526405</v>
      </c>
      <c r="I1969" s="129">
        <v>10</v>
      </c>
      <c r="J1969" s="65" t="s">
        <v>3374</v>
      </c>
      <c r="K1969" s="65" t="s">
        <v>3676</v>
      </c>
      <c r="L1969" s="66">
        <v>46319</v>
      </c>
      <c r="M1969" s="65" t="s">
        <v>287</v>
      </c>
      <c r="N1969" s="65" t="s">
        <v>793</v>
      </c>
      <c r="O1969" s="65" t="s">
        <v>289</v>
      </c>
      <c r="P1969" s="66">
        <v>46319</v>
      </c>
      <c r="Q1969" s="31">
        <f t="shared" si="60"/>
        <v>840</v>
      </c>
      <c r="R1969" s="31">
        <f t="shared" si="61"/>
        <v>900</v>
      </c>
      <c r="S1969" s="29">
        <f>IF($Q1969&lt;Parâmetros!$E$19,$G1969-1,$G1969)</f>
        <v>46319</v>
      </c>
    </row>
    <row r="1970" spans="1:19" ht="15" customHeight="1" x14ac:dyDescent="0.25">
      <c r="A1970" s="128">
        <v>54611</v>
      </c>
      <c r="B1970" s="65" t="s">
        <v>16</v>
      </c>
      <c r="C1970" s="65" t="s">
        <v>71</v>
      </c>
      <c r="D1970" s="66">
        <v>46300</v>
      </c>
      <c r="E1970" s="67">
        <v>5.32</v>
      </c>
      <c r="F1970" s="65" t="s">
        <v>285</v>
      </c>
      <c r="G1970" s="66">
        <v>46300</v>
      </c>
      <c r="H1970" s="129">
        <v>40491633</v>
      </c>
      <c r="I1970" s="129">
        <v>30</v>
      </c>
      <c r="J1970" s="65" t="s">
        <v>374</v>
      </c>
      <c r="K1970" s="65" t="s">
        <v>375</v>
      </c>
      <c r="L1970" s="66">
        <v>46300</v>
      </c>
      <c r="M1970" s="65" t="s">
        <v>287</v>
      </c>
      <c r="N1970" s="65" t="s">
        <v>793</v>
      </c>
      <c r="O1970" s="65" t="s">
        <v>289</v>
      </c>
      <c r="P1970" s="66">
        <v>46300</v>
      </c>
      <c r="Q1970" s="31">
        <f t="shared" si="60"/>
        <v>940</v>
      </c>
      <c r="R1970" s="31">
        <f t="shared" si="61"/>
        <v>1260</v>
      </c>
      <c r="S1970" s="29">
        <f>IF($Q1970&lt;Parâmetros!$E$19,$G1970-1,$G1970)</f>
        <v>46300</v>
      </c>
    </row>
    <row r="1971" spans="1:19" ht="15" customHeight="1" x14ac:dyDescent="0.25">
      <c r="A1971" s="128">
        <v>54611</v>
      </c>
      <c r="B1971" s="65" t="s">
        <v>16</v>
      </c>
      <c r="C1971" s="65" t="s">
        <v>71</v>
      </c>
      <c r="D1971" s="66">
        <v>46300</v>
      </c>
      <c r="E1971" s="67">
        <v>1.3</v>
      </c>
      <c r="F1971" s="65" t="s">
        <v>285</v>
      </c>
      <c r="G1971" s="66">
        <v>46300</v>
      </c>
      <c r="H1971" s="129">
        <v>40470802</v>
      </c>
      <c r="I1971" s="129">
        <v>20</v>
      </c>
      <c r="J1971" s="65" t="s">
        <v>376</v>
      </c>
      <c r="K1971" s="65" t="s">
        <v>377</v>
      </c>
      <c r="L1971" s="66">
        <v>46300</v>
      </c>
      <c r="M1971" s="65" t="s">
        <v>287</v>
      </c>
      <c r="N1971" s="129">
        <v>3003564</v>
      </c>
      <c r="O1971" s="65" t="s">
        <v>289</v>
      </c>
      <c r="P1971" s="66">
        <v>46300</v>
      </c>
      <c r="Q1971" s="31">
        <f t="shared" si="60"/>
        <v>1320</v>
      </c>
      <c r="R1971" s="31">
        <f t="shared" si="61"/>
        <v>1398</v>
      </c>
      <c r="S1971" s="29">
        <f>IF($Q1971&lt;Parâmetros!$E$19,$G1971-1,$G1971)</f>
        <v>46300</v>
      </c>
    </row>
    <row r="1972" spans="1:19" ht="15" customHeight="1" x14ac:dyDescent="0.25">
      <c r="A1972" s="128">
        <v>54611</v>
      </c>
      <c r="B1972" s="65" t="s">
        <v>16</v>
      </c>
      <c r="C1972" s="65" t="s">
        <v>71</v>
      </c>
      <c r="D1972" s="66">
        <v>46302</v>
      </c>
      <c r="E1972" s="67">
        <v>1.64</v>
      </c>
      <c r="F1972" s="65" t="s">
        <v>285</v>
      </c>
      <c r="G1972" s="66">
        <v>46301</v>
      </c>
      <c r="H1972" s="129">
        <v>40515467</v>
      </c>
      <c r="I1972" s="129">
        <v>30</v>
      </c>
      <c r="J1972" s="65" t="s">
        <v>952</v>
      </c>
      <c r="K1972" s="65" t="s">
        <v>953</v>
      </c>
      <c r="L1972" s="66">
        <v>46301</v>
      </c>
      <c r="M1972" s="65" t="s">
        <v>287</v>
      </c>
      <c r="N1972" s="65" t="s">
        <v>793</v>
      </c>
      <c r="O1972" s="65" t="s">
        <v>289</v>
      </c>
      <c r="P1972" s="66">
        <v>46302</v>
      </c>
      <c r="Q1972" s="31">
        <f t="shared" si="60"/>
        <v>1320</v>
      </c>
      <c r="R1972" s="31">
        <f t="shared" si="61"/>
        <v>1418</v>
      </c>
      <c r="S1972" s="29">
        <f>IF($Q1972&lt;Parâmetros!$E$19,$G1972-1,$G1972)</f>
        <v>46301</v>
      </c>
    </row>
    <row r="1973" spans="1:19" ht="15" customHeight="1" x14ac:dyDescent="0.25">
      <c r="A1973" s="128">
        <v>54611</v>
      </c>
      <c r="B1973" s="65" t="s">
        <v>16</v>
      </c>
      <c r="C1973" s="65" t="s">
        <v>71</v>
      </c>
      <c r="D1973" s="66">
        <v>46303</v>
      </c>
      <c r="E1973" s="67">
        <v>2.92</v>
      </c>
      <c r="F1973" s="65" t="s">
        <v>285</v>
      </c>
      <c r="G1973" s="66">
        <v>46302</v>
      </c>
      <c r="H1973" s="129">
        <v>40523812</v>
      </c>
      <c r="I1973" s="129">
        <v>10</v>
      </c>
      <c r="J1973" s="65" t="s">
        <v>1175</v>
      </c>
      <c r="K1973" s="65" t="s">
        <v>1176</v>
      </c>
      <c r="L1973" s="66">
        <v>46302</v>
      </c>
      <c r="M1973" s="65" t="s">
        <v>287</v>
      </c>
      <c r="N1973" s="129">
        <v>3004269</v>
      </c>
      <c r="O1973" s="65" t="s">
        <v>289</v>
      </c>
      <c r="P1973" s="66">
        <v>46303</v>
      </c>
      <c r="Q1973" s="31">
        <f t="shared" si="60"/>
        <v>935</v>
      </c>
      <c r="R1973" s="31">
        <f t="shared" si="61"/>
        <v>1111</v>
      </c>
      <c r="S1973" s="29">
        <f>IF($Q1973&lt;Parâmetros!$E$19,$G1973-1,$G1973)</f>
        <v>46302</v>
      </c>
    </row>
    <row r="1974" spans="1:19" ht="15" customHeight="1" x14ac:dyDescent="0.25">
      <c r="A1974" s="128">
        <v>54611</v>
      </c>
      <c r="B1974" s="65" t="s">
        <v>16</v>
      </c>
      <c r="C1974" s="65" t="s">
        <v>71</v>
      </c>
      <c r="D1974" s="66">
        <v>46303</v>
      </c>
      <c r="E1974" s="67">
        <v>2.42</v>
      </c>
      <c r="F1974" s="65" t="s">
        <v>285</v>
      </c>
      <c r="G1974" s="66">
        <v>46302</v>
      </c>
      <c r="H1974" s="129">
        <v>40470802</v>
      </c>
      <c r="I1974" s="129">
        <v>20</v>
      </c>
      <c r="J1974" s="65" t="s">
        <v>1177</v>
      </c>
      <c r="K1974" s="65" t="s">
        <v>1178</v>
      </c>
      <c r="L1974" s="66">
        <v>46302</v>
      </c>
      <c r="M1974" s="65" t="s">
        <v>287</v>
      </c>
      <c r="N1974" s="129">
        <v>3003564</v>
      </c>
      <c r="O1974" s="65" t="s">
        <v>289</v>
      </c>
      <c r="P1974" s="66">
        <v>46303</v>
      </c>
      <c r="Q1974" s="31">
        <f t="shared" si="60"/>
        <v>1115</v>
      </c>
      <c r="R1974" s="31">
        <f t="shared" si="61"/>
        <v>1260</v>
      </c>
      <c r="S1974" s="29">
        <f>IF($Q1974&lt;Parâmetros!$E$19,$G1974-1,$G1974)</f>
        <v>46302</v>
      </c>
    </row>
    <row r="1975" spans="1:19" ht="15" customHeight="1" x14ac:dyDescent="0.25">
      <c r="A1975" s="128">
        <v>54611</v>
      </c>
      <c r="B1975" s="65" t="s">
        <v>16</v>
      </c>
      <c r="C1975" s="65" t="s">
        <v>71</v>
      </c>
      <c r="D1975" s="66">
        <v>46303</v>
      </c>
      <c r="E1975" s="67">
        <v>1.52</v>
      </c>
      <c r="F1975" s="65" t="s">
        <v>285</v>
      </c>
      <c r="G1975" s="66">
        <v>46302</v>
      </c>
      <c r="H1975" s="129">
        <v>40470802</v>
      </c>
      <c r="I1975" s="129">
        <v>20</v>
      </c>
      <c r="J1975" s="65" t="s">
        <v>1179</v>
      </c>
      <c r="K1975" s="65" t="s">
        <v>1180</v>
      </c>
      <c r="L1975" s="66">
        <v>46302</v>
      </c>
      <c r="M1975" s="65" t="s">
        <v>287</v>
      </c>
      <c r="N1975" s="129">
        <v>3003564</v>
      </c>
      <c r="O1975" s="65" t="s">
        <v>289</v>
      </c>
      <c r="P1975" s="66">
        <v>46303</v>
      </c>
      <c r="Q1975" s="31">
        <f t="shared" si="60"/>
        <v>1320</v>
      </c>
      <c r="R1975" s="31">
        <f t="shared" si="61"/>
        <v>1411</v>
      </c>
      <c r="S1975" s="29">
        <f>IF($Q1975&lt;Parâmetros!$E$19,$G1975-1,$G1975)</f>
        <v>46302</v>
      </c>
    </row>
    <row r="1976" spans="1:19" ht="15" customHeight="1" x14ac:dyDescent="0.25">
      <c r="A1976" s="128">
        <v>54611</v>
      </c>
      <c r="B1976" s="65" t="s">
        <v>16</v>
      </c>
      <c r="C1976" s="65" t="s">
        <v>71</v>
      </c>
      <c r="D1976" s="66">
        <v>46303</v>
      </c>
      <c r="E1976" s="67">
        <v>5.38</v>
      </c>
      <c r="F1976" s="65" t="s">
        <v>285</v>
      </c>
      <c r="G1976" s="66">
        <v>46303</v>
      </c>
      <c r="H1976" s="129">
        <v>40523246</v>
      </c>
      <c r="I1976" s="129">
        <v>10</v>
      </c>
      <c r="J1976" s="65" t="s">
        <v>1296</v>
      </c>
      <c r="K1976" s="65" t="s">
        <v>1178</v>
      </c>
      <c r="L1976" s="66">
        <v>46303</v>
      </c>
      <c r="M1976" s="65" t="s">
        <v>287</v>
      </c>
      <c r="N1976" s="65" t="s">
        <v>793</v>
      </c>
      <c r="O1976" s="65" t="s">
        <v>289</v>
      </c>
      <c r="P1976" s="66">
        <v>46303</v>
      </c>
      <c r="Q1976" s="31">
        <f t="shared" si="60"/>
        <v>937</v>
      </c>
      <c r="R1976" s="31">
        <f t="shared" si="61"/>
        <v>1260</v>
      </c>
      <c r="S1976" s="29">
        <f>IF($Q1976&lt;Parâmetros!$E$19,$G1976-1,$G1976)</f>
        <v>46303</v>
      </c>
    </row>
    <row r="1977" spans="1:19" ht="15" customHeight="1" x14ac:dyDescent="0.25">
      <c r="A1977" s="128">
        <v>54611</v>
      </c>
      <c r="B1977" s="65" t="s">
        <v>16</v>
      </c>
      <c r="C1977" s="65" t="s">
        <v>71</v>
      </c>
      <c r="D1977" s="66">
        <v>46303</v>
      </c>
      <c r="E1977" s="67">
        <v>1.5</v>
      </c>
      <c r="F1977" s="65" t="s">
        <v>285</v>
      </c>
      <c r="G1977" s="66">
        <v>46303</v>
      </c>
      <c r="H1977" s="129">
        <v>40523246</v>
      </c>
      <c r="I1977" s="129">
        <v>10</v>
      </c>
      <c r="J1977" s="65" t="s">
        <v>1179</v>
      </c>
      <c r="K1977" s="65" t="s">
        <v>1297</v>
      </c>
      <c r="L1977" s="66">
        <v>46303</v>
      </c>
      <c r="M1977" s="65" t="s">
        <v>287</v>
      </c>
      <c r="N1977" s="65" t="s">
        <v>793</v>
      </c>
      <c r="O1977" s="65" t="s">
        <v>289</v>
      </c>
      <c r="P1977" s="66">
        <v>46303</v>
      </c>
      <c r="Q1977" s="31">
        <f t="shared" si="60"/>
        <v>1320</v>
      </c>
      <c r="R1977" s="31">
        <f t="shared" si="61"/>
        <v>1410</v>
      </c>
      <c r="S1977" s="29">
        <f>IF($Q1977&lt;Parâmetros!$E$19,$G1977-1,$G1977)</f>
        <v>46303</v>
      </c>
    </row>
    <row r="1978" spans="1:19" ht="15" customHeight="1" x14ac:dyDescent="0.25">
      <c r="A1978" s="128">
        <v>54611</v>
      </c>
      <c r="B1978" s="65" t="s">
        <v>16</v>
      </c>
      <c r="C1978" s="65" t="s">
        <v>71</v>
      </c>
      <c r="D1978" s="66">
        <v>46304</v>
      </c>
      <c r="E1978" s="67">
        <v>3.75</v>
      </c>
      <c r="F1978" s="65" t="s">
        <v>285</v>
      </c>
      <c r="G1978" s="66">
        <v>46304</v>
      </c>
      <c r="H1978" s="129">
        <v>40505594</v>
      </c>
      <c r="I1978" s="129">
        <v>10</v>
      </c>
      <c r="J1978" s="65" t="s">
        <v>1595</v>
      </c>
      <c r="K1978" s="65" t="s">
        <v>1596</v>
      </c>
      <c r="L1978" s="66">
        <v>46304</v>
      </c>
      <c r="M1978" s="65" t="s">
        <v>287</v>
      </c>
      <c r="N1978" s="65" t="s">
        <v>793</v>
      </c>
      <c r="O1978" s="65" t="s">
        <v>289</v>
      </c>
      <c r="P1978" s="66">
        <v>46304</v>
      </c>
      <c r="Q1978" s="31">
        <f t="shared" si="60"/>
        <v>940</v>
      </c>
      <c r="R1978" s="31">
        <f t="shared" si="61"/>
        <v>1165</v>
      </c>
      <c r="S1978" s="29">
        <f>IF($Q1978&lt;Parâmetros!$E$19,$G1978-1,$G1978)</f>
        <v>46304</v>
      </c>
    </row>
    <row r="1979" spans="1:19" ht="15" customHeight="1" x14ac:dyDescent="0.25">
      <c r="A1979" s="128">
        <v>54611</v>
      </c>
      <c r="B1979" s="65" t="s">
        <v>16</v>
      </c>
      <c r="C1979" s="65" t="s">
        <v>71</v>
      </c>
      <c r="D1979" s="66">
        <v>46304</v>
      </c>
      <c r="E1979" s="67">
        <v>1.5</v>
      </c>
      <c r="F1979" s="65" t="s">
        <v>285</v>
      </c>
      <c r="G1979" s="66">
        <v>46304</v>
      </c>
      <c r="H1979" s="129">
        <v>40524113</v>
      </c>
      <c r="I1979" s="129">
        <v>10</v>
      </c>
      <c r="J1979" s="65" t="s">
        <v>1597</v>
      </c>
      <c r="K1979" s="65" t="s">
        <v>1178</v>
      </c>
      <c r="L1979" s="66">
        <v>46304</v>
      </c>
      <c r="M1979" s="65" t="s">
        <v>287</v>
      </c>
      <c r="N1979" s="65" t="s">
        <v>793</v>
      </c>
      <c r="O1979" s="65" t="s">
        <v>289</v>
      </c>
      <c r="P1979" s="66">
        <v>46304</v>
      </c>
      <c r="Q1979" s="31">
        <f t="shared" si="60"/>
        <v>1170</v>
      </c>
      <c r="R1979" s="31">
        <f t="shared" si="61"/>
        <v>1260</v>
      </c>
      <c r="S1979" s="29">
        <f>IF($Q1979&lt;Parâmetros!$E$19,$G1979-1,$G1979)</f>
        <v>46304</v>
      </c>
    </row>
    <row r="1980" spans="1:19" ht="15" customHeight="1" x14ac:dyDescent="0.25">
      <c r="A1980" s="128">
        <v>54611</v>
      </c>
      <c r="B1980" s="65" t="s">
        <v>16</v>
      </c>
      <c r="C1980" s="65" t="s">
        <v>71</v>
      </c>
      <c r="D1980" s="66">
        <v>46304</v>
      </c>
      <c r="E1980" s="67">
        <v>1.5</v>
      </c>
      <c r="F1980" s="65" t="s">
        <v>285</v>
      </c>
      <c r="G1980" s="66">
        <v>46304</v>
      </c>
      <c r="H1980" s="129">
        <v>40524113</v>
      </c>
      <c r="I1980" s="129">
        <v>10</v>
      </c>
      <c r="J1980" s="65" t="s">
        <v>1179</v>
      </c>
      <c r="K1980" s="65" t="s">
        <v>1297</v>
      </c>
      <c r="L1980" s="66">
        <v>46304</v>
      </c>
      <c r="M1980" s="65" t="s">
        <v>287</v>
      </c>
      <c r="N1980" s="65" t="s">
        <v>793</v>
      </c>
      <c r="O1980" s="65" t="s">
        <v>289</v>
      </c>
      <c r="P1980" s="66">
        <v>46304</v>
      </c>
      <c r="Q1980" s="31">
        <f t="shared" si="60"/>
        <v>1320</v>
      </c>
      <c r="R1980" s="31">
        <f t="shared" si="61"/>
        <v>1410</v>
      </c>
      <c r="S1980" s="29">
        <f>IF($Q1980&lt;Parâmetros!$E$19,$G1980-1,$G1980)</f>
        <v>46304</v>
      </c>
    </row>
    <row r="1981" spans="1:19" ht="15" customHeight="1" x14ac:dyDescent="0.25">
      <c r="A1981" s="128">
        <v>54611</v>
      </c>
      <c r="B1981" s="65" t="s">
        <v>16</v>
      </c>
      <c r="C1981" s="65" t="s">
        <v>71</v>
      </c>
      <c r="D1981" s="66">
        <v>46306</v>
      </c>
      <c r="E1981" s="67">
        <v>3.83</v>
      </c>
      <c r="F1981" s="65" t="s">
        <v>285</v>
      </c>
      <c r="G1981" s="66">
        <v>46306</v>
      </c>
      <c r="H1981" s="129">
        <v>40470802</v>
      </c>
      <c r="I1981" s="129">
        <v>20</v>
      </c>
      <c r="J1981" s="65" t="s">
        <v>1318</v>
      </c>
      <c r="K1981" s="65" t="s">
        <v>585</v>
      </c>
      <c r="L1981" s="66">
        <v>46306</v>
      </c>
      <c r="M1981" s="65" t="s">
        <v>287</v>
      </c>
      <c r="N1981" s="129">
        <v>3003564</v>
      </c>
      <c r="O1981" s="65" t="s">
        <v>289</v>
      </c>
      <c r="P1981" s="66">
        <v>46306</v>
      </c>
      <c r="Q1981" s="31">
        <f t="shared" si="60"/>
        <v>940</v>
      </c>
      <c r="R1981" s="31">
        <f t="shared" si="61"/>
        <v>1170</v>
      </c>
      <c r="S1981" s="29">
        <f>IF($Q1981&lt;Parâmetros!$E$19,$G1981-1,$G1981)</f>
        <v>46306</v>
      </c>
    </row>
    <row r="1982" spans="1:19" ht="15" customHeight="1" x14ac:dyDescent="0.25">
      <c r="A1982" s="128">
        <v>54611</v>
      </c>
      <c r="B1982" s="65" t="s">
        <v>16</v>
      </c>
      <c r="C1982" s="65" t="s">
        <v>71</v>
      </c>
      <c r="D1982" s="66">
        <v>46306</v>
      </c>
      <c r="E1982" s="67">
        <v>2.8</v>
      </c>
      <c r="F1982" s="65" t="s">
        <v>285</v>
      </c>
      <c r="G1982" s="66">
        <v>46306</v>
      </c>
      <c r="H1982" s="129">
        <v>40524117</v>
      </c>
      <c r="I1982" s="129">
        <v>10</v>
      </c>
      <c r="J1982" s="65" t="s">
        <v>591</v>
      </c>
      <c r="K1982" s="65" t="s">
        <v>2023</v>
      </c>
      <c r="L1982" s="66">
        <v>46306</v>
      </c>
      <c r="M1982" s="65" t="s">
        <v>287</v>
      </c>
      <c r="N1982" s="65" t="s">
        <v>793</v>
      </c>
      <c r="O1982" s="65" t="s">
        <v>289</v>
      </c>
      <c r="P1982" s="66">
        <v>46306</v>
      </c>
      <c r="Q1982" s="31">
        <f t="shared" ref="Q1982:Q2045" si="62">IFERROR(VALUE(LEFT($J1982,2))*60+VALUE(MID($J1982,4,2)),9999)</f>
        <v>1240</v>
      </c>
      <c r="R1982" s="31">
        <f t="shared" ref="R1982:R2045" si="63">IFERROR(VALUE(LEFT($K1982,2))*60+VALUE(MID($K1982,4,2)),"")</f>
        <v>1408</v>
      </c>
      <c r="S1982" s="29">
        <f>IF($Q1982&lt;Parâmetros!$E$19,$G1982-1,$G1982)</f>
        <v>46306</v>
      </c>
    </row>
    <row r="1983" spans="1:19" ht="15" customHeight="1" x14ac:dyDescent="0.25">
      <c r="A1983" s="128">
        <v>54611</v>
      </c>
      <c r="B1983" s="65" t="s">
        <v>16</v>
      </c>
      <c r="C1983" s="65" t="s">
        <v>71</v>
      </c>
      <c r="D1983" s="66">
        <v>46307</v>
      </c>
      <c r="E1983" s="67">
        <v>2.4700000000000002</v>
      </c>
      <c r="F1983" s="65" t="s">
        <v>285</v>
      </c>
      <c r="G1983" s="66">
        <v>46307</v>
      </c>
      <c r="H1983" s="129">
        <v>40520181</v>
      </c>
      <c r="I1983" s="129">
        <v>20</v>
      </c>
      <c r="J1983" s="65" t="s">
        <v>2380</v>
      </c>
      <c r="K1983" s="65" t="s">
        <v>2381</v>
      </c>
      <c r="L1983" s="66">
        <v>46307</v>
      </c>
      <c r="M1983" s="65" t="s">
        <v>287</v>
      </c>
      <c r="N1983" s="65" t="s">
        <v>793</v>
      </c>
      <c r="O1983" s="65" t="s">
        <v>289</v>
      </c>
      <c r="P1983" s="66">
        <v>46307</v>
      </c>
      <c r="Q1983" s="31">
        <f t="shared" si="62"/>
        <v>940</v>
      </c>
      <c r="R1983" s="31">
        <f t="shared" si="63"/>
        <v>1088</v>
      </c>
      <c r="S1983" s="29">
        <f>IF($Q1983&lt;Parâmetros!$E$19,$G1983-1,$G1983)</f>
        <v>46307</v>
      </c>
    </row>
    <row r="1984" spans="1:19" ht="15" customHeight="1" x14ac:dyDescent="0.25">
      <c r="A1984" s="128">
        <v>54611</v>
      </c>
      <c r="B1984" s="65" t="s">
        <v>16</v>
      </c>
      <c r="C1984" s="65" t="s">
        <v>71</v>
      </c>
      <c r="D1984" s="66">
        <v>46307</v>
      </c>
      <c r="E1984" s="67">
        <v>2.75</v>
      </c>
      <c r="F1984" s="65" t="s">
        <v>285</v>
      </c>
      <c r="G1984" s="66">
        <v>46307</v>
      </c>
      <c r="H1984" s="129">
        <v>40523783</v>
      </c>
      <c r="I1984" s="129">
        <v>10</v>
      </c>
      <c r="J1984" s="65" t="s">
        <v>2382</v>
      </c>
      <c r="K1984" s="65" t="s">
        <v>1178</v>
      </c>
      <c r="L1984" s="66">
        <v>46307</v>
      </c>
      <c r="M1984" s="65" t="s">
        <v>287</v>
      </c>
      <c r="N1984" s="65" t="s">
        <v>793</v>
      </c>
      <c r="O1984" s="65" t="s">
        <v>289</v>
      </c>
      <c r="P1984" s="66">
        <v>46307</v>
      </c>
      <c r="Q1984" s="31">
        <f t="shared" si="62"/>
        <v>1095</v>
      </c>
      <c r="R1984" s="31">
        <f t="shared" si="63"/>
        <v>1260</v>
      </c>
      <c r="S1984" s="29">
        <f>IF($Q1984&lt;Parâmetros!$E$19,$G1984-1,$G1984)</f>
        <v>46307</v>
      </c>
    </row>
    <row r="1985" spans="1:19" ht="15" customHeight="1" x14ac:dyDescent="0.25">
      <c r="A1985" s="128">
        <v>54611</v>
      </c>
      <c r="B1985" s="65" t="s">
        <v>16</v>
      </c>
      <c r="C1985" s="65" t="s">
        <v>71</v>
      </c>
      <c r="D1985" s="66">
        <v>46307</v>
      </c>
      <c r="E1985" s="67">
        <v>1.34</v>
      </c>
      <c r="F1985" s="65" t="s">
        <v>285</v>
      </c>
      <c r="G1985" s="66">
        <v>46307</v>
      </c>
      <c r="H1985" s="129">
        <v>40525088</v>
      </c>
      <c r="I1985" s="129">
        <v>40</v>
      </c>
      <c r="J1985" s="65" t="s">
        <v>2383</v>
      </c>
      <c r="K1985" s="65" t="s">
        <v>2384</v>
      </c>
      <c r="L1985" s="66">
        <v>46307</v>
      </c>
      <c r="M1985" s="65" t="s">
        <v>287</v>
      </c>
      <c r="N1985" s="65" t="s">
        <v>793</v>
      </c>
      <c r="O1985" s="65" t="s">
        <v>289</v>
      </c>
      <c r="P1985" s="66">
        <v>46307</v>
      </c>
      <c r="Q1985" s="31">
        <f t="shared" si="62"/>
        <v>1325</v>
      </c>
      <c r="R1985" s="31">
        <f t="shared" si="63"/>
        <v>1405</v>
      </c>
      <c r="S1985" s="29">
        <f>IF($Q1985&lt;Parâmetros!$E$19,$G1985-1,$G1985)</f>
        <v>46307</v>
      </c>
    </row>
    <row r="1986" spans="1:19" ht="15" customHeight="1" x14ac:dyDescent="0.25">
      <c r="A1986" s="128">
        <v>54611</v>
      </c>
      <c r="B1986" s="65" t="s">
        <v>16</v>
      </c>
      <c r="C1986" s="65" t="s">
        <v>71</v>
      </c>
      <c r="D1986" s="66">
        <v>46309</v>
      </c>
      <c r="E1986" s="67">
        <v>5.25</v>
      </c>
      <c r="F1986" s="65" t="s">
        <v>285</v>
      </c>
      <c r="G1986" s="66">
        <v>46308</v>
      </c>
      <c r="H1986" s="129">
        <v>40470802</v>
      </c>
      <c r="I1986" s="129">
        <v>20</v>
      </c>
      <c r="J1986" s="65" t="s">
        <v>2747</v>
      </c>
      <c r="K1986" s="65" t="s">
        <v>2748</v>
      </c>
      <c r="L1986" s="66">
        <v>46308</v>
      </c>
      <c r="M1986" s="65" t="s">
        <v>287</v>
      </c>
      <c r="N1986" s="129">
        <v>3003564</v>
      </c>
      <c r="O1986" s="65" t="s">
        <v>289</v>
      </c>
      <c r="P1986" s="66">
        <v>46309</v>
      </c>
      <c r="Q1986" s="31">
        <f t="shared" si="62"/>
        <v>945</v>
      </c>
      <c r="R1986" s="31">
        <f t="shared" si="63"/>
        <v>1260</v>
      </c>
      <c r="S1986" s="29">
        <f>IF($Q1986&lt;Parâmetros!$E$19,$G1986-1,$G1986)</f>
        <v>46308</v>
      </c>
    </row>
    <row r="1987" spans="1:19" ht="15" customHeight="1" x14ac:dyDescent="0.25">
      <c r="A1987" s="128">
        <v>54611</v>
      </c>
      <c r="B1987" s="65" t="s">
        <v>16</v>
      </c>
      <c r="C1987" s="65" t="s">
        <v>71</v>
      </c>
      <c r="D1987" s="66">
        <v>46309</v>
      </c>
      <c r="E1987" s="67">
        <v>0.67</v>
      </c>
      <c r="F1987" s="65" t="s">
        <v>285</v>
      </c>
      <c r="G1987" s="66">
        <v>46308</v>
      </c>
      <c r="H1987" s="129">
        <v>40470802</v>
      </c>
      <c r="I1987" s="129">
        <v>20</v>
      </c>
      <c r="J1987" s="65" t="s">
        <v>1228</v>
      </c>
      <c r="K1987" s="65" t="s">
        <v>2749</v>
      </c>
      <c r="L1987" s="66">
        <v>46308</v>
      </c>
      <c r="M1987" s="65" t="s">
        <v>287</v>
      </c>
      <c r="N1987" s="129">
        <v>3003564</v>
      </c>
      <c r="O1987" s="65" t="s">
        <v>289</v>
      </c>
      <c r="P1987" s="66">
        <v>46309</v>
      </c>
      <c r="Q1987" s="31">
        <f t="shared" si="62"/>
        <v>1320</v>
      </c>
      <c r="R1987" s="31">
        <f t="shared" si="63"/>
        <v>1360</v>
      </c>
      <c r="S1987" s="29">
        <f>IF($Q1987&lt;Parâmetros!$E$19,$G1987-1,$G1987)</f>
        <v>46308</v>
      </c>
    </row>
    <row r="1988" spans="1:19" ht="15" customHeight="1" x14ac:dyDescent="0.25">
      <c r="A1988" s="128">
        <v>54611</v>
      </c>
      <c r="B1988" s="65" t="s">
        <v>16</v>
      </c>
      <c r="C1988" s="65" t="s">
        <v>71</v>
      </c>
      <c r="D1988" s="66">
        <v>46309</v>
      </c>
      <c r="E1988" s="67">
        <v>5.29</v>
      </c>
      <c r="F1988" s="65" t="s">
        <v>285</v>
      </c>
      <c r="G1988" s="66">
        <v>46309</v>
      </c>
      <c r="H1988" s="129">
        <v>40522899</v>
      </c>
      <c r="I1988" s="129">
        <v>20</v>
      </c>
      <c r="J1988" s="65" t="s">
        <v>2750</v>
      </c>
      <c r="K1988" s="65" t="s">
        <v>1178</v>
      </c>
      <c r="L1988" s="66">
        <v>46309</v>
      </c>
      <c r="M1988" s="65" t="s">
        <v>287</v>
      </c>
      <c r="N1988" s="65" t="s">
        <v>793</v>
      </c>
      <c r="O1988" s="65" t="s">
        <v>289</v>
      </c>
      <c r="P1988" s="66">
        <v>46309</v>
      </c>
      <c r="Q1988" s="31">
        <f t="shared" si="62"/>
        <v>942</v>
      </c>
      <c r="R1988" s="31">
        <f t="shared" si="63"/>
        <v>1260</v>
      </c>
      <c r="S1988" s="29">
        <f>IF($Q1988&lt;Parâmetros!$E$19,$G1988-1,$G1988)</f>
        <v>46309</v>
      </c>
    </row>
    <row r="1989" spans="1:19" ht="15" customHeight="1" x14ac:dyDescent="0.25">
      <c r="A1989" s="128">
        <v>54611</v>
      </c>
      <c r="B1989" s="65" t="s">
        <v>16</v>
      </c>
      <c r="C1989" s="65" t="s">
        <v>71</v>
      </c>
      <c r="D1989" s="66">
        <v>46309</v>
      </c>
      <c r="E1989" s="67">
        <v>1.35</v>
      </c>
      <c r="F1989" s="65" t="s">
        <v>285</v>
      </c>
      <c r="G1989" s="66">
        <v>46309</v>
      </c>
      <c r="H1989" s="129">
        <v>40520161</v>
      </c>
      <c r="I1989" s="129">
        <v>10</v>
      </c>
      <c r="J1989" s="65" t="s">
        <v>1179</v>
      </c>
      <c r="K1989" s="65" t="s">
        <v>2751</v>
      </c>
      <c r="L1989" s="66">
        <v>46309</v>
      </c>
      <c r="M1989" s="65" t="s">
        <v>287</v>
      </c>
      <c r="N1989" s="65" t="s">
        <v>793</v>
      </c>
      <c r="O1989" s="65" t="s">
        <v>289</v>
      </c>
      <c r="P1989" s="66">
        <v>46309</v>
      </c>
      <c r="Q1989" s="31">
        <f t="shared" si="62"/>
        <v>1320</v>
      </c>
      <c r="R1989" s="31">
        <f t="shared" si="63"/>
        <v>1401</v>
      </c>
      <c r="S1989" s="29">
        <f>IF($Q1989&lt;Parâmetros!$E$19,$G1989-1,$G1989)</f>
        <v>46309</v>
      </c>
    </row>
    <row r="1990" spans="1:19" ht="15" customHeight="1" x14ac:dyDescent="0.25">
      <c r="A1990" s="128">
        <v>54611</v>
      </c>
      <c r="B1990" s="65" t="s">
        <v>16</v>
      </c>
      <c r="C1990" s="65" t="s">
        <v>71</v>
      </c>
      <c r="D1990" s="66">
        <v>46312</v>
      </c>
      <c r="E1990" s="67">
        <v>5.32</v>
      </c>
      <c r="F1990" s="65" t="s">
        <v>285</v>
      </c>
      <c r="G1990" s="66">
        <v>46310</v>
      </c>
      <c r="H1990" s="129">
        <v>40524095</v>
      </c>
      <c r="I1990" s="129">
        <v>10</v>
      </c>
      <c r="J1990" s="65" t="s">
        <v>3545</v>
      </c>
      <c r="K1990" s="65" t="s">
        <v>1178</v>
      </c>
      <c r="L1990" s="66">
        <v>46310</v>
      </c>
      <c r="M1990" s="65" t="s">
        <v>287</v>
      </c>
      <c r="N1990" s="65" t="s">
        <v>793</v>
      </c>
      <c r="O1990" s="65" t="s">
        <v>289</v>
      </c>
      <c r="P1990" s="66">
        <v>46312</v>
      </c>
      <c r="Q1990" s="31">
        <f t="shared" si="62"/>
        <v>941</v>
      </c>
      <c r="R1990" s="31">
        <f t="shared" si="63"/>
        <v>1260</v>
      </c>
      <c r="S1990" s="29">
        <f>IF($Q1990&lt;Parâmetros!$E$19,$G1990-1,$G1990)</f>
        <v>46310</v>
      </c>
    </row>
    <row r="1991" spans="1:19" ht="15" customHeight="1" x14ac:dyDescent="0.25">
      <c r="A1991" s="128">
        <v>54611</v>
      </c>
      <c r="B1991" s="65" t="s">
        <v>16</v>
      </c>
      <c r="C1991" s="65" t="s">
        <v>71</v>
      </c>
      <c r="D1991" s="66">
        <v>46312</v>
      </c>
      <c r="E1991" s="67">
        <v>1.34</v>
      </c>
      <c r="F1991" s="65" t="s">
        <v>285</v>
      </c>
      <c r="G1991" s="66">
        <v>46310</v>
      </c>
      <c r="H1991" s="129">
        <v>40524095</v>
      </c>
      <c r="I1991" s="129">
        <v>10</v>
      </c>
      <c r="J1991" s="65" t="s">
        <v>3546</v>
      </c>
      <c r="K1991" s="65" t="s">
        <v>3547</v>
      </c>
      <c r="L1991" s="66">
        <v>46310</v>
      </c>
      <c r="M1991" s="65" t="s">
        <v>287</v>
      </c>
      <c r="N1991" s="65" t="s">
        <v>793</v>
      </c>
      <c r="O1991" s="65" t="s">
        <v>289</v>
      </c>
      <c r="P1991" s="66">
        <v>46312</v>
      </c>
      <c r="Q1991" s="31">
        <f t="shared" si="62"/>
        <v>1322</v>
      </c>
      <c r="R1991" s="31">
        <f t="shared" si="63"/>
        <v>1402</v>
      </c>
      <c r="S1991" s="29">
        <f>IF($Q1991&lt;Parâmetros!$E$19,$G1991-1,$G1991)</f>
        <v>46310</v>
      </c>
    </row>
    <row r="1992" spans="1:19" ht="15" customHeight="1" x14ac:dyDescent="0.25">
      <c r="A1992" s="128">
        <v>54611</v>
      </c>
      <c r="B1992" s="65" t="s">
        <v>16</v>
      </c>
      <c r="C1992" s="65" t="s">
        <v>71</v>
      </c>
      <c r="D1992" s="66">
        <v>46312</v>
      </c>
      <c r="E1992" s="67">
        <v>2.33</v>
      </c>
      <c r="F1992" s="65" t="s">
        <v>285</v>
      </c>
      <c r="G1992" s="66">
        <v>46312</v>
      </c>
      <c r="H1992" s="129">
        <v>40527129</v>
      </c>
      <c r="I1992" s="129">
        <v>20</v>
      </c>
      <c r="J1992" s="65" t="s">
        <v>1318</v>
      </c>
      <c r="K1992" s="65" t="s">
        <v>2005</v>
      </c>
      <c r="L1992" s="66">
        <v>46312</v>
      </c>
      <c r="M1992" s="65" t="s">
        <v>287</v>
      </c>
      <c r="N1992" s="65" t="s">
        <v>793</v>
      </c>
      <c r="O1992" s="65" t="s">
        <v>289</v>
      </c>
      <c r="P1992" s="66">
        <v>46312</v>
      </c>
      <c r="Q1992" s="31">
        <f t="shared" si="62"/>
        <v>940</v>
      </c>
      <c r="R1992" s="31">
        <f t="shared" si="63"/>
        <v>1080</v>
      </c>
      <c r="S1992" s="29">
        <f>IF($Q1992&lt;Parâmetros!$E$19,$G1992-1,$G1992)</f>
        <v>46312</v>
      </c>
    </row>
    <row r="1993" spans="1:19" ht="15" customHeight="1" x14ac:dyDescent="0.25">
      <c r="A1993" s="128">
        <v>54611</v>
      </c>
      <c r="B1993" s="65" t="s">
        <v>16</v>
      </c>
      <c r="C1993" s="65" t="s">
        <v>71</v>
      </c>
      <c r="D1993" s="66">
        <v>46312</v>
      </c>
      <c r="E1993" s="67">
        <v>1.42</v>
      </c>
      <c r="F1993" s="65" t="s">
        <v>285</v>
      </c>
      <c r="G1993" s="66">
        <v>46312</v>
      </c>
      <c r="H1993" s="129">
        <v>40526826</v>
      </c>
      <c r="I1993" s="129">
        <v>10</v>
      </c>
      <c r="J1993" s="65" t="s">
        <v>1179</v>
      </c>
      <c r="K1993" s="65" t="s">
        <v>3548</v>
      </c>
      <c r="L1993" s="66">
        <v>46312</v>
      </c>
      <c r="M1993" s="65" t="s">
        <v>287</v>
      </c>
      <c r="N1993" s="65" t="s">
        <v>793</v>
      </c>
      <c r="O1993" s="65" t="s">
        <v>289</v>
      </c>
      <c r="P1993" s="66">
        <v>46312</v>
      </c>
      <c r="Q1993" s="31">
        <f t="shared" si="62"/>
        <v>1320</v>
      </c>
      <c r="R1993" s="31">
        <f t="shared" si="63"/>
        <v>1405</v>
      </c>
      <c r="S1993" s="29">
        <f>IF($Q1993&lt;Parâmetros!$E$19,$G1993-1,$G1993)</f>
        <v>46312</v>
      </c>
    </row>
    <row r="1994" spans="1:19" ht="15" customHeight="1" x14ac:dyDescent="0.25">
      <c r="A1994" s="128">
        <v>54611</v>
      </c>
      <c r="B1994" s="65" t="s">
        <v>16</v>
      </c>
      <c r="C1994" s="65" t="s">
        <v>71</v>
      </c>
      <c r="D1994" s="66">
        <v>46313</v>
      </c>
      <c r="E1994" s="67">
        <v>1.69</v>
      </c>
      <c r="F1994" s="65" t="s">
        <v>285</v>
      </c>
      <c r="G1994" s="66">
        <v>46313</v>
      </c>
      <c r="H1994" s="129">
        <v>40527146</v>
      </c>
      <c r="I1994" s="129">
        <v>10</v>
      </c>
      <c r="J1994" s="65" t="s">
        <v>3549</v>
      </c>
      <c r="K1994" s="65" t="s">
        <v>2003</v>
      </c>
      <c r="L1994" s="66">
        <v>46313</v>
      </c>
      <c r="M1994" s="65" t="s">
        <v>287</v>
      </c>
      <c r="N1994" s="65" t="s">
        <v>793</v>
      </c>
      <c r="O1994" s="65" t="s">
        <v>289</v>
      </c>
      <c r="P1994" s="66">
        <v>46313</v>
      </c>
      <c r="Q1994" s="31">
        <f t="shared" si="62"/>
        <v>938</v>
      </c>
      <c r="R1994" s="31">
        <f t="shared" si="63"/>
        <v>1040</v>
      </c>
      <c r="S1994" s="29">
        <f>IF($Q1994&lt;Parâmetros!$E$19,$G1994-1,$G1994)</f>
        <v>46313</v>
      </c>
    </row>
    <row r="1995" spans="1:19" ht="15" customHeight="1" x14ac:dyDescent="0.25">
      <c r="A1995" s="128">
        <v>54611</v>
      </c>
      <c r="B1995" s="65" t="s">
        <v>16</v>
      </c>
      <c r="C1995" s="65" t="s">
        <v>71</v>
      </c>
      <c r="D1995" s="66">
        <v>46313</v>
      </c>
      <c r="E1995" s="67">
        <v>1.58</v>
      </c>
      <c r="F1995" s="65" t="s">
        <v>285</v>
      </c>
      <c r="G1995" s="66">
        <v>46313</v>
      </c>
      <c r="H1995" s="129">
        <v>40527395</v>
      </c>
      <c r="I1995" s="129">
        <v>20</v>
      </c>
      <c r="J1995" s="65" t="s">
        <v>3550</v>
      </c>
      <c r="K1995" s="65" t="s">
        <v>2015</v>
      </c>
      <c r="L1995" s="66">
        <v>46313</v>
      </c>
      <c r="M1995" s="65" t="s">
        <v>287</v>
      </c>
      <c r="N1995" s="65" t="s">
        <v>793</v>
      </c>
      <c r="O1995" s="65" t="s">
        <v>289</v>
      </c>
      <c r="P1995" s="66">
        <v>46313</v>
      </c>
      <c r="Q1995" s="31">
        <f t="shared" si="62"/>
        <v>1045</v>
      </c>
      <c r="R1995" s="31">
        <f t="shared" si="63"/>
        <v>1140</v>
      </c>
      <c r="S1995" s="29">
        <f>IF($Q1995&lt;Parâmetros!$E$19,$G1995-1,$G1995)</f>
        <v>46313</v>
      </c>
    </row>
    <row r="1996" spans="1:19" ht="15" customHeight="1" x14ac:dyDescent="0.25">
      <c r="A1996" s="128">
        <v>54611</v>
      </c>
      <c r="B1996" s="65" t="s">
        <v>16</v>
      </c>
      <c r="C1996" s="65" t="s">
        <v>71</v>
      </c>
      <c r="D1996" s="66">
        <v>46313</v>
      </c>
      <c r="E1996" s="67">
        <v>1.92</v>
      </c>
      <c r="F1996" s="65" t="s">
        <v>285</v>
      </c>
      <c r="G1996" s="66">
        <v>46313</v>
      </c>
      <c r="H1996" s="129">
        <v>40527395</v>
      </c>
      <c r="I1996" s="129">
        <v>20</v>
      </c>
      <c r="J1996" s="65" t="s">
        <v>3551</v>
      </c>
      <c r="K1996" s="65" t="s">
        <v>1178</v>
      </c>
      <c r="L1996" s="66">
        <v>46313</v>
      </c>
      <c r="M1996" s="65" t="s">
        <v>287</v>
      </c>
      <c r="N1996" s="65" t="s">
        <v>793</v>
      </c>
      <c r="O1996" s="65" t="s">
        <v>289</v>
      </c>
      <c r="P1996" s="66">
        <v>46313</v>
      </c>
      <c r="Q1996" s="31">
        <f t="shared" si="62"/>
        <v>1145</v>
      </c>
      <c r="R1996" s="31">
        <f t="shared" si="63"/>
        <v>1260</v>
      </c>
      <c r="S1996" s="29">
        <f>IF($Q1996&lt;Parâmetros!$E$19,$G1996-1,$G1996)</f>
        <v>46313</v>
      </c>
    </row>
    <row r="1997" spans="1:19" ht="15" customHeight="1" x14ac:dyDescent="0.25">
      <c r="A1997" s="128">
        <v>54611</v>
      </c>
      <c r="B1997" s="65" t="s">
        <v>16</v>
      </c>
      <c r="C1997" s="65" t="s">
        <v>71</v>
      </c>
      <c r="D1997" s="66">
        <v>46313</v>
      </c>
      <c r="E1997" s="67">
        <v>1.5</v>
      </c>
      <c r="F1997" s="65" t="s">
        <v>285</v>
      </c>
      <c r="G1997" s="66">
        <v>46313</v>
      </c>
      <c r="H1997" s="129">
        <v>40527405</v>
      </c>
      <c r="I1997" s="129">
        <v>10</v>
      </c>
      <c r="J1997" s="65" t="s">
        <v>1179</v>
      </c>
      <c r="K1997" s="65" t="s">
        <v>3552</v>
      </c>
      <c r="L1997" s="66">
        <v>46313</v>
      </c>
      <c r="M1997" s="65" t="s">
        <v>287</v>
      </c>
      <c r="N1997" s="129">
        <v>3012974</v>
      </c>
      <c r="O1997" s="65" t="s">
        <v>289</v>
      </c>
      <c r="P1997" s="66">
        <v>46313</v>
      </c>
      <c r="Q1997" s="31">
        <f t="shared" si="62"/>
        <v>1320</v>
      </c>
      <c r="R1997" s="31">
        <f t="shared" si="63"/>
        <v>1410</v>
      </c>
      <c r="S1997" s="29">
        <f>IF($Q1997&lt;Parâmetros!$E$19,$G1997-1,$G1997)</f>
        <v>46313</v>
      </c>
    </row>
    <row r="1998" spans="1:19" ht="15" customHeight="1" x14ac:dyDescent="0.25">
      <c r="A1998" s="128">
        <v>54611</v>
      </c>
      <c r="B1998" s="65" t="s">
        <v>16</v>
      </c>
      <c r="C1998" s="65" t="s">
        <v>71</v>
      </c>
      <c r="D1998" s="66">
        <v>46314</v>
      </c>
      <c r="E1998" s="67">
        <v>3.34</v>
      </c>
      <c r="F1998" s="65" t="s">
        <v>285</v>
      </c>
      <c r="G1998" s="66">
        <v>46314</v>
      </c>
      <c r="H1998" s="129">
        <v>40526829</v>
      </c>
      <c r="I1998" s="129">
        <v>10</v>
      </c>
      <c r="J1998" s="65" t="s">
        <v>4221</v>
      </c>
      <c r="K1998" s="65" t="s">
        <v>4222</v>
      </c>
      <c r="L1998" s="66">
        <v>46314</v>
      </c>
      <c r="M1998" s="65" t="s">
        <v>287</v>
      </c>
      <c r="N1998" s="65" t="s">
        <v>793</v>
      </c>
      <c r="O1998" s="65" t="s">
        <v>289</v>
      </c>
      <c r="P1998" s="66">
        <v>46314</v>
      </c>
      <c r="Q1998" s="31">
        <f t="shared" si="62"/>
        <v>940</v>
      </c>
      <c r="R1998" s="31">
        <f t="shared" si="63"/>
        <v>1140</v>
      </c>
      <c r="S1998" s="29">
        <f>IF($Q1998&lt;Parâmetros!$E$19,$G1998-1,$G1998)</f>
        <v>46314</v>
      </c>
    </row>
    <row r="1999" spans="1:19" ht="15" customHeight="1" x14ac:dyDescent="0.25">
      <c r="A1999" s="128">
        <v>54611</v>
      </c>
      <c r="B1999" s="65" t="s">
        <v>16</v>
      </c>
      <c r="C1999" s="65" t="s">
        <v>71</v>
      </c>
      <c r="D1999" s="66">
        <v>46314</v>
      </c>
      <c r="E1999" s="67">
        <v>3.54</v>
      </c>
      <c r="F1999" s="65" t="s">
        <v>285</v>
      </c>
      <c r="G1999" s="66">
        <v>46314</v>
      </c>
      <c r="H1999" s="129">
        <v>40526829</v>
      </c>
      <c r="I1999" s="129">
        <v>10</v>
      </c>
      <c r="J1999" s="65" t="s">
        <v>4166</v>
      </c>
      <c r="K1999" s="65" t="s">
        <v>4167</v>
      </c>
      <c r="L1999" s="66">
        <v>46314</v>
      </c>
      <c r="M1999" s="65" t="s">
        <v>287</v>
      </c>
      <c r="N1999" s="65" t="s">
        <v>793</v>
      </c>
      <c r="O1999" s="65" t="s">
        <v>289</v>
      </c>
      <c r="P1999" s="66">
        <v>46314</v>
      </c>
      <c r="Q1999" s="31">
        <f t="shared" si="62"/>
        <v>1200</v>
      </c>
      <c r="R1999" s="31">
        <f t="shared" si="63"/>
        <v>1412</v>
      </c>
      <c r="S1999" s="29">
        <f>IF($Q1999&lt;Parâmetros!$E$19,$G1999-1,$G1999)</f>
        <v>46314</v>
      </c>
    </row>
    <row r="2000" spans="1:19" ht="15" customHeight="1" x14ac:dyDescent="0.25">
      <c r="A2000" s="128">
        <v>54747</v>
      </c>
      <c r="B2000" s="65" t="s">
        <v>51</v>
      </c>
      <c r="C2000" s="65" t="s">
        <v>75</v>
      </c>
      <c r="D2000" s="66">
        <v>46317</v>
      </c>
      <c r="E2000" s="67">
        <v>1.32</v>
      </c>
      <c r="F2000" s="65" t="s">
        <v>285</v>
      </c>
      <c r="G2000" s="66">
        <v>46316</v>
      </c>
      <c r="H2000" s="129">
        <v>40528188</v>
      </c>
      <c r="I2000" s="129">
        <v>10</v>
      </c>
      <c r="J2000" s="65" t="s">
        <v>368</v>
      </c>
      <c r="K2000" s="65" t="s">
        <v>4557</v>
      </c>
      <c r="L2000" s="66">
        <v>46316</v>
      </c>
      <c r="M2000" s="65" t="s">
        <v>287</v>
      </c>
      <c r="N2000" s="65" t="s">
        <v>793</v>
      </c>
      <c r="O2000" s="65" t="s">
        <v>289</v>
      </c>
      <c r="P2000" s="66">
        <v>46317</v>
      </c>
      <c r="Q2000" s="31">
        <f t="shared" si="62"/>
        <v>450</v>
      </c>
      <c r="R2000" s="31">
        <f t="shared" si="63"/>
        <v>529</v>
      </c>
      <c r="S2000" s="29">
        <f>IF($Q2000&lt;Parâmetros!$E$19,$G2000-1,$G2000)</f>
        <v>46316</v>
      </c>
    </row>
    <row r="2001" spans="1:19" ht="15" customHeight="1" x14ac:dyDescent="0.25">
      <c r="A2001" s="128">
        <v>54747</v>
      </c>
      <c r="B2001" s="65" t="s">
        <v>51</v>
      </c>
      <c r="C2001" s="65" t="s">
        <v>75</v>
      </c>
      <c r="D2001" s="66">
        <v>46317</v>
      </c>
      <c r="E2001" s="67">
        <v>2.5</v>
      </c>
      <c r="F2001" s="65" t="s">
        <v>285</v>
      </c>
      <c r="G2001" s="66">
        <v>46316</v>
      </c>
      <c r="H2001" s="129">
        <v>40526762</v>
      </c>
      <c r="I2001" s="129">
        <v>10</v>
      </c>
      <c r="J2001" s="65" t="s">
        <v>324</v>
      </c>
      <c r="K2001" s="65" t="s">
        <v>321</v>
      </c>
      <c r="L2001" s="66">
        <v>46316</v>
      </c>
      <c r="M2001" s="65" t="s">
        <v>315</v>
      </c>
      <c r="N2001" s="65" t="s">
        <v>793</v>
      </c>
      <c r="O2001" s="65" t="s">
        <v>289</v>
      </c>
      <c r="P2001" s="66">
        <v>46317</v>
      </c>
      <c r="Q2001" s="31">
        <f t="shared" si="62"/>
        <v>540</v>
      </c>
      <c r="R2001" s="31">
        <f t="shared" si="63"/>
        <v>690</v>
      </c>
      <c r="S2001" s="29">
        <f>IF($Q2001&lt;Parâmetros!$E$19,$G2001-1,$G2001)</f>
        <v>46316</v>
      </c>
    </row>
    <row r="2002" spans="1:19" ht="15" customHeight="1" x14ac:dyDescent="0.25">
      <c r="A2002" s="128">
        <v>54747</v>
      </c>
      <c r="B2002" s="65" t="s">
        <v>51</v>
      </c>
      <c r="C2002" s="65" t="s">
        <v>75</v>
      </c>
      <c r="D2002" s="66">
        <v>46317</v>
      </c>
      <c r="E2002" s="67">
        <v>4</v>
      </c>
      <c r="F2002" s="65" t="s">
        <v>285</v>
      </c>
      <c r="G2002" s="66">
        <v>46316</v>
      </c>
      <c r="H2002" s="129">
        <v>40528193</v>
      </c>
      <c r="I2002" s="129">
        <v>10</v>
      </c>
      <c r="J2002" s="65" t="s">
        <v>322</v>
      </c>
      <c r="K2002" s="65" t="s">
        <v>2741</v>
      </c>
      <c r="L2002" s="66">
        <v>46316</v>
      </c>
      <c r="M2002" s="65" t="s">
        <v>287</v>
      </c>
      <c r="N2002" s="129">
        <v>3003736</v>
      </c>
      <c r="O2002" s="65" t="s">
        <v>289</v>
      </c>
      <c r="P2002" s="66">
        <v>46317</v>
      </c>
      <c r="Q2002" s="31">
        <f t="shared" si="62"/>
        <v>750</v>
      </c>
      <c r="R2002" s="31">
        <f t="shared" si="63"/>
        <v>990</v>
      </c>
      <c r="S2002" s="29">
        <f>IF($Q2002&lt;Parâmetros!$E$19,$G2002-1,$G2002)</f>
        <v>46316</v>
      </c>
    </row>
    <row r="2003" spans="1:19" ht="15" customHeight="1" x14ac:dyDescent="0.25">
      <c r="A2003" s="128">
        <v>54846</v>
      </c>
      <c r="B2003" s="65" t="s">
        <v>67</v>
      </c>
      <c r="C2003" s="65" t="s">
        <v>79</v>
      </c>
      <c r="D2003" s="66">
        <v>46301</v>
      </c>
      <c r="E2003" s="67">
        <v>7.33</v>
      </c>
      <c r="F2003" s="65" t="s">
        <v>285</v>
      </c>
      <c r="G2003" s="66">
        <v>46301</v>
      </c>
      <c r="H2003" s="129">
        <v>40515467</v>
      </c>
      <c r="I2003" s="129">
        <v>20</v>
      </c>
      <c r="J2003" s="65" t="s">
        <v>872</v>
      </c>
      <c r="K2003" s="65" t="s">
        <v>873</v>
      </c>
      <c r="L2003" s="66">
        <v>46301</v>
      </c>
      <c r="M2003" s="65" t="s">
        <v>287</v>
      </c>
      <c r="N2003" s="65" t="s">
        <v>793</v>
      </c>
      <c r="O2003" s="65" t="s">
        <v>289</v>
      </c>
      <c r="P2003" s="66">
        <v>46301</v>
      </c>
      <c r="Q2003" s="31">
        <f>IFERROR(VALUE(LEFT($J2425,2))*60+VALUE(MID($J2425,4,2)),9999)</f>
        <v>840</v>
      </c>
      <c r="R2003" s="31">
        <f>IFERROR(VALUE(LEFT($K2425,2))*60+VALUE(MID($K2425,4,2)),"")</f>
        <v>930</v>
      </c>
      <c r="S2003" s="29">
        <f>IF($Q2003&lt;Parâmetros!$E$19,$G2425-1,$G2425)</f>
        <v>46307</v>
      </c>
    </row>
    <row r="2004" spans="1:19" ht="15" customHeight="1" x14ac:dyDescent="0.25">
      <c r="A2004" s="128">
        <v>54846</v>
      </c>
      <c r="B2004" s="65" t="s">
        <v>67</v>
      </c>
      <c r="C2004" s="65" t="s">
        <v>79</v>
      </c>
      <c r="D2004" s="66">
        <v>46302</v>
      </c>
      <c r="E2004" s="67">
        <v>2.81</v>
      </c>
      <c r="F2004" s="65" t="s">
        <v>285</v>
      </c>
      <c r="G2004" s="66">
        <v>46302</v>
      </c>
      <c r="H2004" s="129">
        <v>40523355</v>
      </c>
      <c r="I2004" s="129">
        <v>10</v>
      </c>
      <c r="J2004" s="65" t="s">
        <v>1047</v>
      </c>
      <c r="K2004" s="65" t="s">
        <v>1048</v>
      </c>
      <c r="L2004" s="66">
        <v>46302</v>
      </c>
      <c r="M2004" s="65" t="s">
        <v>287</v>
      </c>
      <c r="N2004" s="65" t="s">
        <v>793</v>
      </c>
      <c r="O2004" s="65" t="s">
        <v>289</v>
      </c>
      <c r="P2004" s="66">
        <v>46302</v>
      </c>
      <c r="Q2004" s="31">
        <f>IFERROR(VALUE(LEFT($J2426,2))*60+VALUE(MID($J2426,4,2)),9999)</f>
        <v>440</v>
      </c>
      <c r="R2004" s="31">
        <f>IFERROR(VALUE(LEFT($K2426,2))*60+VALUE(MID($K2426,4,2)),"")</f>
        <v>560</v>
      </c>
      <c r="S2004" s="29">
        <f>IF($Q2004&lt;Parâmetros!$E$19,$G2426-1,$G2426)</f>
        <v>46308</v>
      </c>
    </row>
    <row r="2005" spans="1:19" ht="15" customHeight="1" x14ac:dyDescent="0.25">
      <c r="A2005" s="128">
        <v>54846</v>
      </c>
      <c r="B2005" s="65" t="s">
        <v>67</v>
      </c>
      <c r="C2005" s="65" t="s">
        <v>79</v>
      </c>
      <c r="D2005" s="66">
        <v>46302</v>
      </c>
      <c r="E2005" s="67">
        <v>2.84</v>
      </c>
      <c r="F2005" s="65" t="s">
        <v>285</v>
      </c>
      <c r="G2005" s="66">
        <v>46302</v>
      </c>
      <c r="H2005" s="129">
        <v>40523355</v>
      </c>
      <c r="I2005" s="129">
        <v>10</v>
      </c>
      <c r="J2005" s="65" t="s">
        <v>1049</v>
      </c>
      <c r="K2005" s="65" t="s">
        <v>1050</v>
      </c>
      <c r="L2005" s="66">
        <v>46302</v>
      </c>
      <c r="M2005" s="65" t="s">
        <v>287</v>
      </c>
      <c r="N2005" s="65" t="s">
        <v>793</v>
      </c>
      <c r="O2005" s="65" t="s">
        <v>289</v>
      </c>
      <c r="P2005" s="66">
        <v>46302</v>
      </c>
      <c r="Q2005" s="31">
        <f t="shared" si="62"/>
        <v>1119</v>
      </c>
      <c r="R2005" s="31">
        <f t="shared" si="63"/>
        <v>1289</v>
      </c>
      <c r="S2005" s="29">
        <f>IF($Q2005&lt;Parâmetros!$E$19,$G2005-1,$G2005)</f>
        <v>46302</v>
      </c>
    </row>
    <row r="2006" spans="1:19" ht="15" customHeight="1" x14ac:dyDescent="0.25">
      <c r="A2006" s="128">
        <v>54846</v>
      </c>
      <c r="B2006" s="65" t="s">
        <v>67</v>
      </c>
      <c r="C2006" s="65" t="s">
        <v>79</v>
      </c>
      <c r="D2006" s="66">
        <v>46302</v>
      </c>
      <c r="E2006" s="67">
        <v>1.62</v>
      </c>
      <c r="F2006" s="65" t="s">
        <v>285</v>
      </c>
      <c r="G2006" s="66">
        <v>46302</v>
      </c>
      <c r="H2006" s="129">
        <v>40523246</v>
      </c>
      <c r="I2006" s="129">
        <v>20</v>
      </c>
      <c r="J2006" s="65" t="s">
        <v>1051</v>
      </c>
      <c r="K2006" s="65" t="s">
        <v>1052</v>
      </c>
      <c r="L2006" s="66">
        <v>46302</v>
      </c>
      <c r="M2006" s="65" t="s">
        <v>287</v>
      </c>
      <c r="N2006" s="65" t="s">
        <v>793</v>
      </c>
      <c r="O2006" s="65" t="s">
        <v>289</v>
      </c>
      <c r="P2006" s="66">
        <v>46302</v>
      </c>
      <c r="Q2006" s="31">
        <f t="shared" si="62"/>
        <v>1291</v>
      </c>
      <c r="R2006" s="31">
        <f t="shared" si="63"/>
        <v>1388</v>
      </c>
      <c r="S2006" s="29">
        <f>IF($Q2006&lt;Parâmetros!$E$19,$G2006-1,$G2006)</f>
        <v>46302</v>
      </c>
    </row>
    <row r="2007" spans="1:19" ht="15" customHeight="1" x14ac:dyDescent="0.25">
      <c r="A2007" s="128">
        <v>54846</v>
      </c>
      <c r="B2007" s="65" t="s">
        <v>67</v>
      </c>
      <c r="C2007" s="65" t="s">
        <v>79</v>
      </c>
      <c r="D2007" s="66">
        <v>46303</v>
      </c>
      <c r="E2007" s="67">
        <v>7.18</v>
      </c>
      <c r="F2007" s="65" t="s">
        <v>285</v>
      </c>
      <c r="G2007" s="66">
        <v>46303</v>
      </c>
      <c r="H2007" s="129">
        <v>40523798</v>
      </c>
      <c r="I2007" s="129">
        <v>10</v>
      </c>
      <c r="J2007" s="65" t="s">
        <v>1298</v>
      </c>
      <c r="K2007" s="65" t="s">
        <v>1299</v>
      </c>
      <c r="L2007" s="66">
        <v>46303</v>
      </c>
      <c r="M2007" s="65" t="s">
        <v>287</v>
      </c>
      <c r="N2007" s="65" t="s">
        <v>793</v>
      </c>
      <c r="O2007" s="65" t="s">
        <v>289</v>
      </c>
      <c r="P2007" s="66">
        <v>46303</v>
      </c>
      <c r="Q2007" s="31">
        <f t="shared" si="62"/>
        <v>954</v>
      </c>
      <c r="R2007" s="31">
        <f t="shared" si="63"/>
        <v>1385</v>
      </c>
      <c r="S2007" s="29">
        <f>IF($Q2007&lt;Parâmetros!$E$19,$G2007-1,$G2007)</f>
        <v>46303</v>
      </c>
    </row>
    <row r="2008" spans="1:19" ht="15" customHeight="1" x14ac:dyDescent="0.25">
      <c r="A2008" s="128">
        <v>54846</v>
      </c>
      <c r="B2008" s="65" t="s">
        <v>67</v>
      </c>
      <c r="C2008" s="65" t="s">
        <v>79</v>
      </c>
      <c r="D2008" s="66">
        <v>46304</v>
      </c>
      <c r="E2008" s="67">
        <v>1.68</v>
      </c>
      <c r="F2008" s="65" t="s">
        <v>285</v>
      </c>
      <c r="G2008" s="66">
        <v>46304</v>
      </c>
      <c r="H2008" s="129">
        <v>40522896</v>
      </c>
      <c r="I2008" s="129">
        <v>20</v>
      </c>
      <c r="J2008" s="65" t="s">
        <v>1598</v>
      </c>
      <c r="K2008" s="65" t="s">
        <v>1599</v>
      </c>
      <c r="L2008" s="66">
        <v>46304</v>
      </c>
      <c r="M2008" s="65" t="s">
        <v>287</v>
      </c>
      <c r="N2008" s="65" t="s">
        <v>793</v>
      </c>
      <c r="O2008" s="65" t="s">
        <v>289</v>
      </c>
      <c r="P2008" s="66">
        <v>46304</v>
      </c>
      <c r="Q2008" s="31">
        <f t="shared" si="62"/>
        <v>945</v>
      </c>
      <c r="R2008" s="31">
        <f t="shared" si="63"/>
        <v>1046</v>
      </c>
      <c r="S2008" s="29">
        <f>IF($Q2008&lt;Parâmetros!$E$19,$G2008-1,$G2008)</f>
        <v>46304</v>
      </c>
    </row>
    <row r="2009" spans="1:19" ht="15" customHeight="1" x14ac:dyDescent="0.25">
      <c r="A2009" s="128">
        <v>54846</v>
      </c>
      <c r="B2009" s="65" t="s">
        <v>67</v>
      </c>
      <c r="C2009" s="65" t="s">
        <v>79</v>
      </c>
      <c r="D2009" s="66">
        <v>46304</v>
      </c>
      <c r="E2009" s="67">
        <v>5.44</v>
      </c>
      <c r="F2009" s="65" t="s">
        <v>285</v>
      </c>
      <c r="G2009" s="66">
        <v>46304</v>
      </c>
      <c r="H2009" s="129">
        <v>40524115</v>
      </c>
      <c r="I2009" s="129">
        <v>20</v>
      </c>
      <c r="J2009" s="65" t="s">
        <v>1600</v>
      </c>
      <c r="K2009" s="65" t="s">
        <v>1601</v>
      </c>
      <c r="L2009" s="66">
        <v>46304</v>
      </c>
      <c r="M2009" s="65" t="s">
        <v>287</v>
      </c>
      <c r="N2009" s="65" t="s">
        <v>793</v>
      </c>
      <c r="O2009" s="65" t="s">
        <v>289</v>
      </c>
      <c r="P2009" s="66">
        <v>46304</v>
      </c>
      <c r="Q2009" s="31">
        <f t="shared" si="62"/>
        <v>1049</v>
      </c>
      <c r="R2009" s="31">
        <f t="shared" si="63"/>
        <v>1375</v>
      </c>
      <c r="S2009" s="29">
        <f>IF($Q2009&lt;Parâmetros!$E$19,$G2009-1,$G2009)</f>
        <v>46304</v>
      </c>
    </row>
    <row r="2010" spans="1:19" ht="15" customHeight="1" x14ac:dyDescent="0.25">
      <c r="A2010" s="128">
        <v>54846</v>
      </c>
      <c r="B2010" s="65" t="s">
        <v>67</v>
      </c>
      <c r="C2010" s="65" t="s">
        <v>79</v>
      </c>
      <c r="D2010" s="66">
        <v>46307</v>
      </c>
      <c r="E2010" s="67">
        <v>4</v>
      </c>
      <c r="F2010" s="65" t="s">
        <v>285</v>
      </c>
      <c r="G2010" s="66">
        <v>46307</v>
      </c>
      <c r="H2010" s="129">
        <v>40525088</v>
      </c>
      <c r="I2010" s="129">
        <v>30</v>
      </c>
      <c r="J2010" s="65" t="s">
        <v>2385</v>
      </c>
      <c r="K2010" s="65" t="s">
        <v>2386</v>
      </c>
      <c r="L2010" s="66">
        <v>46307</v>
      </c>
      <c r="M2010" s="65" t="s">
        <v>287</v>
      </c>
      <c r="N2010" s="65" t="s">
        <v>793</v>
      </c>
      <c r="O2010" s="65" t="s">
        <v>289</v>
      </c>
      <c r="P2010" s="66">
        <v>46307</v>
      </c>
      <c r="Q2010" s="31">
        <f t="shared" si="62"/>
        <v>420</v>
      </c>
      <c r="R2010" s="31">
        <f t="shared" si="63"/>
        <v>660</v>
      </c>
      <c r="S2010" s="29">
        <f>IF($Q2010&lt;Parâmetros!$E$19,$G2010-1,$G2010)</f>
        <v>46307</v>
      </c>
    </row>
    <row r="2011" spans="1:19" ht="15" customHeight="1" x14ac:dyDescent="0.25">
      <c r="A2011" s="128">
        <v>54846</v>
      </c>
      <c r="B2011" s="65" t="s">
        <v>67</v>
      </c>
      <c r="C2011" s="65" t="s">
        <v>79</v>
      </c>
      <c r="D2011" s="66">
        <v>46307</v>
      </c>
      <c r="E2011" s="67">
        <v>2.2400000000000002</v>
      </c>
      <c r="F2011" s="65" t="s">
        <v>285</v>
      </c>
      <c r="G2011" s="66">
        <v>46307</v>
      </c>
      <c r="H2011" s="129">
        <v>40517360</v>
      </c>
      <c r="I2011" s="129">
        <v>40</v>
      </c>
      <c r="J2011" s="65" t="s">
        <v>361</v>
      </c>
      <c r="K2011" s="65" t="s">
        <v>2387</v>
      </c>
      <c r="L2011" s="66">
        <v>46307</v>
      </c>
      <c r="M2011" s="65" t="s">
        <v>287</v>
      </c>
      <c r="N2011" s="129">
        <v>3005825</v>
      </c>
      <c r="O2011" s="65" t="s">
        <v>289</v>
      </c>
      <c r="P2011" s="66">
        <v>46307</v>
      </c>
      <c r="Q2011" s="31">
        <f t="shared" si="62"/>
        <v>720</v>
      </c>
      <c r="R2011" s="31">
        <f t="shared" si="63"/>
        <v>854</v>
      </c>
      <c r="S2011" s="29">
        <f>IF($Q2011&lt;Parâmetros!$E$19,$G2011-1,$G2011)</f>
        <v>46307</v>
      </c>
    </row>
    <row r="2012" spans="1:19" ht="15" customHeight="1" x14ac:dyDescent="0.25">
      <c r="A2012" s="128">
        <v>54846</v>
      </c>
      <c r="B2012" s="65" t="s">
        <v>67</v>
      </c>
      <c r="C2012" s="65" t="s">
        <v>79</v>
      </c>
      <c r="D2012" s="66">
        <v>46308</v>
      </c>
      <c r="E2012" s="67">
        <v>3.65</v>
      </c>
      <c r="F2012" s="65" t="s">
        <v>285</v>
      </c>
      <c r="G2012" s="66">
        <v>46308</v>
      </c>
      <c r="H2012" s="129">
        <v>40523771</v>
      </c>
      <c r="I2012" s="129">
        <v>10</v>
      </c>
      <c r="J2012" s="65" t="s">
        <v>2478</v>
      </c>
      <c r="K2012" s="65" t="s">
        <v>2479</v>
      </c>
      <c r="L2012" s="66">
        <v>46308</v>
      </c>
      <c r="M2012" s="65" t="s">
        <v>287</v>
      </c>
      <c r="N2012" s="65" t="s">
        <v>793</v>
      </c>
      <c r="O2012" s="65" t="s">
        <v>289</v>
      </c>
      <c r="P2012" s="66">
        <v>46308</v>
      </c>
      <c r="Q2012" s="31">
        <f t="shared" si="62"/>
        <v>428</v>
      </c>
      <c r="R2012" s="31">
        <f t="shared" si="63"/>
        <v>647</v>
      </c>
      <c r="S2012" s="29">
        <f>IF($Q2012&lt;Parâmetros!$E$19,$G2012-1,$G2012)</f>
        <v>46308</v>
      </c>
    </row>
    <row r="2013" spans="1:19" ht="15" customHeight="1" x14ac:dyDescent="0.25">
      <c r="A2013" s="128">
        <v>54846</v>
      </c>
      <c r="B2013" s="65" t="s">
        <v>67</v>
      </c>
      <c r="C2013" s="65" t="s">
        <v>79</v>
      </c>
      <c r="D2013" s="66">
        <v>46308</v>
      </c>
      <c r="E2013" s="67">
        <v>3.49</v>
      </c>
      <c r="F2013" s="65" t="s">
        <v>285</v>
      </c>
      <c r="G2013" s="66">
        <v>46308</v>
      </c>
      <c r="H2013" s="129">
        <v>40525460</v>
      </c>
      <c r="I2013" s="129">
        <v>20</v>
      </c>
      <c r="J2013" s="65" t="s">
        <v>813</v>
      </c>
      <c r="K2013" s="65" t="s">
        <v>2627</v>
      </c>
      <c r="L2013" s="66">
        <v>46308</v>
      </c>
      <c r="M2013" s="65" t="s">
        <v>287</v>
      </c>
      <c r="N2013" s="129">
        <v>3004533</v>
      </c>
      <c r="O2013" s="65" t="s">
        <v>289</v>
      </c>
      <c r="P2013" s="66">
        <v>46308</v>
      </c>
      <c r="Q2013" s="31">
        <f t="shared" si="62"/>
        <v>660</v>
      </c>
      <c r="R2013" s="31">
        <f t="shared" si="63"/>
        <v>869</v>
      </c>
      <c r="S2013" s="29">
        <f>IF($Q2013&lt;Parâmetros!$E$19,$G2013-1,$G2013)</f>
        <v>46308</v>
      </c>
    </row>
    <row r="2014" spans="1:19" ht="15" customHeight="1" x14ac:dyDescent="0.25">
      <c r="A2014" s="128">
        <v>54846</v>
      </c>
      <c r="B2014" s="65" t="s">
        <v>67</v>
      </c>
      <c r="C2014" s="65" t="s">
        <v>79</v>
      </c>
      <c r="D2014" s="66">
        <v>46309</v>
      </c>
      <c r="E2014" s="67">
        <v>3.75</v>
      </c>
      <c r="F2014" s="65" t="s">
        <v>285</v>
      </c>
      <c r="G2014" s="66">
        <v>46309</v>
      </c>
      <c r="H2014" s="129">
        <v>40511266</v>
      </c>
      <c r="I2014" s="129">
        <v>40</v>
      </c>
      <c r="J2014" s="65" t="s">
        <v>2849</v>
      </c>
      <c r="K2014" s="65" t="s">
        <v>2850</v>
      </c>
      <c r="L2014" s="66">
        <v>46309</v>
      </c>
      <c r="M2014" s="65" t="s">
        <v>287</v>
      </c>
      <c r="N2014" s="65" t="s">
        <v>793</v>
      </c>
      <c r="O2014" s="65" t="s">
        <v>289</v>
      </c>
      <c r="P2014" s="66">
        <v>46309</v>
      </c>
      <c r="Q2014" s="31">
        <f t="shared" si="62"/>
        <v>428</v>
      </c>
      <c r="R2014" s="31">
        <f t="shared" si="63"/>
        <v>654</v>
      </c>
      <c r="S2014" s="29">
        <f>IF($Q2014&lt;Parâmetros!$E$19,$G2014-1,$G2014)</f>
        <v>46309</v>
      </c>
    </row>
    <row r="2015" spans="1:19" ht="15" customHeight="1" x14ac:dyDescent="0.25">
      <c r="A2015" s="128">
        <v>54846</v>
      </c>
      <c r="B2015" s="65" t="s">
        <v>67</v>
      </c>
      <c r="C2015" s="65" t="s">
        <v>79</v>
      </c>
      <c r="D2015" s="66">
        <v>46309</v>
      </c>
      <c r="E2015" s="67">
        <v>3.91</v>
      </c>
      <c r="F2015" s="65" t="s">
        <v>285</v>
      </c>
      <c r="G2015" s="66">
        <v>46309</v>
      </c>
      <c r="H2015" s="129">
        <v>40525709</v>
      </c>
      <c r="I2015" s="129">
        <v>10</v>
      </c>
      <c r="J2015" s="65" t="s">
        <v>2851</v>
      </c>
      <c r="K2015" s="65" t="s">
        <v>2852</v>
      </c>
      <c r="L2015" s="66">
        <v>46309</v>
      </c>
      <c r="M2015" s="65" t="s">
        <v>287</v>
      </c>
      <c r="N2015" s="65" t="s">
        <v>793</v>
      </c>
      <c r="O2015" s="65" t="s">
        <v>289</v>
      </c>
      <c r="P2015" s="66">
        <v>46309</v>
      </c>
      <c r="Q2015" s="31">
        <f t="shared" si="62"/>
        <v>659</v>
      </c>
      <c r="R2015" s="31">
        <f t="shared" si="63"/>
        <v>893</v>
      </c>
      <c r="S2015" s="29">
        <f>IF($Q2015&lt;Parâmetros!$E$19,$G2015-1,$G2015)</f>
        <v>46309</v>
      </c>
    </row>
    <row r="2016" spans="1:19" ht="15" customHeight="1" x14ac:dyDescent="0.25">
      <c r="A2016" s="128">
        <v>54846</v>
      </c>
      <c r="B2016" s="65" t="s">
        <v>67</v>
      </c>
      <c r="C2016" s="65" t="s">
        <v>79</v>
      </c>
      <c r="D2016" s="66">
        <v>46310</v>
      </c>
      <c r="E2016" s="67">
        <v>2.5499999999999998</v>
      </c>
      <c r="F2016" s="65" t="s">
        <v>285</v>
      </c>
      <c r="G2016" s="66">
        <v>46310</v>
      </c>
      <c r="H2016" s="129">
        <v>40525956</v>
      </c>
      <c r="I2016" s="129">
        <v>10</v>
      </c>
      <c r="J2016" s="65" t="s">
        <v>3073</v>
      </c>
      <c r="K2016" s="65" t="s">
        <v>3074</v>
      </c>
      <c r="L2016" s="66">
        <v>46310</v>
      </c>
      <c r="M2016" s="65" t="s">
        <v>287</v>
      </c>
      <c r="N2016" s="65" t="s">
        <v>793</v>
      </c>
      <c r="O2016" s="65" t="s">
        <v>289</v>
      </c>
      <c r="P2016" s="66">
        <v>46310</v>
      </c>
      <c r="Q2016" s="31">
        <f t="shared" si="62"/>
        <v>447</v>
      </c>
      <c r="R2016" s="31">
        <f t="shared" si="63"/>
        <v>601</v>
      </c>
      <c r="S2016" s="29">
        <f>IF($Q2016&lt;Parâmetros!$E$19,$G2016-1,$G2016)</f>
        <v>46310</v>
      </c>
    </row>
    <row r="2017" spans="1:19" ht="15" customHeight="1" x14ac:dyDescent="0.25">
      <c r="A2017" s="128">
        <v>54846</v>
      </c>
      <c r="B2017" s="65" t="s">
        <v>67</v>
      </c>
      <c r="C2017" s="65" t="s">
        <v>79</v>
      </c>
      <c r="D2017" s="66">
        <v>46310</v>
      </c>
      <c r="E2017" s="67">
        <v>4.99</v>
      </c>
      <c r="F2017" s="65" t="s">
        <v>285</v>
      </c>
      <c r="G2017" s="66">
        <v>46310</v>
      </c>
      <c r="H2017" s="129">
        <v>40526032</v>
      </c>
      <c r="I2017" s="129">
        <v>10</v>
      </c>
      <c r="J2017" s="65" t="s">
        <v>3075</v>
      </c>
      <c r="K2017" s="65" t="s">
        <v>3076</v>
      </c>
      <c r="L2017" s="66">
        <v>46310</v>
      </c>
      <c r="M2017" s="65" t="s">
        <v>287</v>
      </c>
      <c r="N2017" s="129">
        <v>3011182</v>
      </c>
      <c r="O2017" s="65" t="s">
        <v>289</v>
      </c>
      <c r="P2017" s="66">
        <v>46310</v>
      </c>
      <c r="Q2017" s="31">
        <f t="shared" si="62"/>
        <v>601</v>
      </c>
      <c r="R2017" s="31">
        <f t="shared" si="63"/>
        <v>900</v>
      </c>
      <c r="S2017" s="29">
        <f>IF($Q2017&lt;Parâmetros!$E$19,$G2017-1,$G2017)</f>
        <v>46310</v>
      </c>
    </row>
    <row r="2018" spans="1:19" ht="15" customHeight="1" x14ac:dyDescent="0.25">
      <c r="A2018" s="128">
        <v>54846</v>
      </c>
      <c r="B2018" s="65" t="s">
        <v>67</v>
      </c>
      <c r="C2018" s="65" t="s">
        <v>79</v>
      </c>
      <c r="D2018" s="66">
        <v>46313</v>
      </c>
      <c r="E2018" s="67">
        <v>7.64</v>
      </c>
      <c r="F2018" s="65" t="s">
        <v>285</v>
      </c>
      <c r="G2018" s="66">
        <v>46311</v>
      </c>
      <c r="H2018" s="129">
        <v>40525959</v>
      </c>
      <c r="I2018" s="129">
        <v>20</v>
      </c>
      <c r="J2018" s="65" t="s">
        <v>3772</v>
      </c>
      <c r="K2018" s="65" t="s">
        <v>3773</v>
      </c>
      <c r="L2018" s="66">
        <v>46311</v>
      </c>
      <c r="M2018" s="65" t="s">
        <v>287</v>
      </c>
      <c r="N2018" s="65" t="s">
        <v>793</v>
      </c>
      <c r="O2018" s="65" t="s">
        <v>289</v>
      </c>
      <c r="P2018" s="66">
        <v>46313</v>
      </c>
      <c r="Q2018" s="31">
        <f t="shared" si="62"/>
        <v>421</v>
      </c>
      <c r="R2018" s="31">
        <f t="shared" si="63"/>
        <v>879</v>
      </c>
      <c r="S2018" s="29">
        <f>IF($Q2018&lt;Parâmetros!$E$19,$G2018-1,$G2018)</f>
        <v>46311</v>
      </c>
    </row>
    <row r="2019" spans="1:19" ht="15" customHeight="1" x14ac:dyDescent="0.25">
      <c r="A2019" s="128">
        <v>54846</v>
      </c>
      <c r="B2019" s="65" t="s">
        <v>67</v>
      </c>
      <c r="C2019" s="65" t="s">
        <v>79</v>
      </c>
      <c r="D2019" s="66">
        <v>46313</v>
      </c>
      <c r="E2019" s="67">
        <v>7.4</v>
      </c>
      <c r="F2019" s="65" t="s">
        <v>285</v>
      </c>
      <c r="G2019" s="66">
        <v>46313</v>
      </c>
      <c r="H2019" s="129">
        <v>40527385</v>
      </c>
      <c r="I2019" s="129">
        <v>20</v>
      </c>
      <c r="J2019" s="65" t="s">
        <v>3774</v>
      </c>
      <c r="K2019" s="65" t="s">
        <v>3775</v>
      </c>
      <c r="L2019" s="66">
        <v>46313</v>
      </c>
      <c r="M2019" s="65" t="s">
        <v>287</v>
      </c>
      <c r="N2019" s="65" t="s">
        <v>793</v>
      </c>
      <c r="O2019" s="65" t="s">
        <v>289</v>
      </c>
      <c r="P2019" s="66">
        <v>46313</v>
      </c>
      <c r="Q2019" s="31">
        <f t="shared" si="62"/>
        <v>459</v>
      </c>
      <c r="R2019" s="31">
        <f t="shared" si="63"/>
        <v>903</v>
      </c>
      <c r="S2019" s="29">
        <f>IF($Q2019&lt;Parâmetros!$E$19,$G2019-1,$G2019)</f>
        <v>46313</v>
      </c>
    </row>
    <row r="2020" spans="1:19" ht="15" customHeight="1" x14ac:dyDescent="0.25">
      <c r="A2020" s="128">
        <v>54846</v>
      </c>
      <c r="B2020" s="65" t="s">
        <v>67</v>
      </c>
      <c r="C2020" s="65" t="s">
        <v>79</v>
      </c>
      <c r="D2020" s="66">
        <v>46314</v>
      </c>
      <c r="E2020" s="67">
        <v>7.33</v>
      </c>
      <c r="F2020" s="65" t="s">
        <v>285</v>
      </c>
      <c r="G2020" s="66">
        <v>46314</v>
      </c>
      <c r="H2020" s="129">
        <v>40526873</v>
      </c>
      <c r="I2020" s="129">
        <v>20</v>
      </c>
      <c r="J2020" s="65" t="s">
        <v>4223</v>
      </c>
      <c r="K2020" s="65" t="s">
        <v>4224</v>
      </c>
      <c r="L2020" s="66">
        <v>46314</v>
      </c>
      <c r="M2020" s="65" t="s">
        <v>287</v>
      </c>
      <c r="N2020" s="65" t="s">
        <v>793</v>
      </c>
      <c r="O2020" s="65" t="s">
        <v>289</v>
      </c>
      <c r="P2020" s="66">
        <v>46314</v>
      </c>
      <c r="Q2020" s="31">
        <f t="shared" si="62"/>
        <v>466</v>
      </c>
      <c r="R2020" s="31">
        <f t="shared" si="63"/>
        <v>906</v>
      </c>
      <c r="S2020" s="29">
        <f>IF($Q2020&lt;Parâmetros!$E$19,$G2020-1,$G2020)</f>
        <v>46314</v>
      </c>
    </row>
    <row r="2021" spans="1:19" ht="15" customHeight="1" x14ac:dyDescent="0.25">
      <c r="A2021" s="128">
        <v>54846</v>
      </c>
      <c r="B2021" s="65" t="s">
        <v>67</v>
      </c>
      <c r="C2021" s="65" t="s">
        <v>79</v>
      </c>
      <c r="D2021" s="66">
        <v>46315</v>
      </c>
      <c r="E2021" s="67">
        <v>5.38</v>
      </c>
      <c r="F2021" s="65" t="s">
        <v>285</v>
      </c>
      <c r="G2021" s="66">
        <v>46315</v>
      </c>
      <c r="H2021" s="129">
        <v>40506756</v>
      </c>
      <c r="I2021" s="129">
        <v>30</v>
      </c>
      <c r="J2021" s="65" t="s">
        <v>4225</v>
      </c>
      <c r="K2021" s="65" t="s">
        <v>4226</v>
      </c>
      <c r="L2021" s="66">
        <v>46315</v>
      </c>
      <c r="M2021" s="65" t="s">
        <v>287</v>
      </c>
      <c r="N2021" s="65" t="s">
        <v>793</v>
      </c>
      <c r="O2021" s="65" t="s">
        <v>289</v>
      </c>
      <c r="P2021" s="66">
        <v>46315</v>
      </c>
      <c r="Q2021" s="31">
        <f t="shared" si="62"/>
        <v>423</v>
      </c>
      <c r="R2021" s="31">
        <f t="shared" si="63"/>
        <v>746</v>
      </c>
      <c r="S2021" s="29">
        <f>IF($Q2021&lt;Parâmetros!$E$19,$G2021-1,$G2021)</f>
        <v>46315</v>
      </c>
    </row>
    <row r="2022" spans="1:19" ht="15" customHeight="1" x14ac:dyDescent="0.25">
      <c r="A2022" s="128">
        <v>54846</v>
      </c>
      <c r="B2022" s="65" t="s">
        <v>67</v>
      </c>
      <c r="C2022" s="65" t="s">
        <v>79</v>
      </c>
      <c r="D2022" s="66">
        <v>46315</v>
      </c>
      <c r="E2022" s="67">
        <v>2.5299999999999998</v>
      </c>
      <c r="F2022" s="65" t="s">
        <v>285</v>
      </c>
      <c r="G2022" s="66">
        <v>46315</v>
      </c>
      <c r="H2022" s="129">
        <v>40511266</v>
      </c>
      <c r="I2022" s="129">
        <v>40</v>
      </c>
      <c r="J2022" s="65" t="s">
        <v>4227</v>
      </c>
      <c r="K2022" s="65" t="s">
        <v>4228</v>
      </c>
      <c r="L2022" s="66">
        <v>46315</v>
      </c>
      <c r="M2022" s="65" t="s">
        <v>287</v>
      </c>
      <c r="N2022" s="65" t="s">
        <v>793</v>
      </c>
      <c r="O2022" s="65" t="s">
        <v>289</v>
      </c>
      <c r="P2022" s="66">
        <v>46315</v>
      </c>
      <c r="Q2022" s="31">
        <f t="shared" si="62"/>
        <v>746</v>
      </c>
      <c r="R2022" s="31">
        <f t="shared" si="63"/>
        <v>898</v>
      </c>
      <c r="S2022" s="29">
        <f>IF($Q2022&lt;Parâmetros!$E$19,$G2022-1,$G2022)</f>
        <v>46315</v>
      </c>
    </row>
    <row r="2023" spans="1:19" ht="15" customHeight="1" x14ac:dyDescent="0.25">
      <c r="A2023" s="128">
        <v>54846</v>
      </c>
      <c r="B2023" s="65" t="s">
        <v>67</v>
      </c>
      <c r="C2023" s="65" t="s">
        <v>79</v>
      </c>
      <c r="D2023" s="66">
        <v>46316</v>
      </c>
      <c r="E2023" s="67">
        <v>5.5</v>
      </c>
      <c r="F2023" s="65" t="s">
        <v>285</v>
      </c>
      <c r="G2023" s="66">
        <v>46316</v>
      </c>
      <c r="H2023" s="129">
        <v>40507813</v>
      </c>
      <c r="I2023" s="129">
        <v>60</v>
      </c>
      <c r="J2023" s="65" t="s">
        <v>4558</v>
      </c>
      <c r="K2023" s="65" t="s">
        <v>4559</v>
      </c>
      <c r="L2023" s="66">
        <v>46316</v>
      </c>
      <c r="M2023" s="65" t="s">
        <v>1696</v>
      </c>
      <c r="N2023" s="65" t="s">
        <v>793</v>
      </c>
      <c r="O2023" s="65" t="s">
        <v>289</v>
      </c>
      <c r="P2023" s="66">
        <v>46316</v>
      </c>
      <c r="Q2023" s="31">
        <f t="shared" si="62"/>
        <v>444</v>
      </c>
      <c r="R2023" s="31">
        <f t="shared" si="63"/>
        <v>774</v>
      </c>
      <c r="S2023" s="29">
        <f>IF($Q2023&lt;Parâmetros!$E$19,$G2023-1,$G2023)</f>
        <v>46316</v>
      </c>
    </row>
    <row r="2024" spans="1:19" ht="15" customHeight="1" x14ac:dyDescent="0.25">
      <c r="A2024" s="128">
        <v>54846</v>
      </c>
      <c r="B2024" s="65" t="s">
        <v>67</v>
      </c>
      <c r="C2024" s="65" t="s">
        <v>79</v>
      </c>
      <c r="D2024" s="66">
        <v>46316</v>
      </c>
      <c r="E2024" s="67">
        <v>0.83</v>
      </c>
      <c r="F2024" s="65" t="s">
        <v>285</v>
      </c>
      <c r="G2024" s="66">
        <v>46316</v>
      </c>
      <c r="H2024" s="129">
        <v>40528186</v>
      </c>
      <c r="I2024" s="129">
        <v>10</v>
      </c>
      <c r="J2024" s="65" t="s">
        <v>4560</v>
      </c>
      <c r="K2024" s="65" t="s">
        <v>4561</v>
      </c>
      <c r="L2024" s="66">
        <v>46316</v>
      </c>
      <c r="M2024" s="65" t="s">
        <v>287</v>
      </c>
      <c r="N2024" s="65" t="s">
        <v>793</v>
      </c>
      <c r="O2024" s="65" t="s">
        <v>289</v>
      </c>
      <c r="P2024" s="66">
        <v>46316</v>
      </c>
      <c r="Q2024" s="31">
        <f t="shared" si="62"/>
        <v>774</v>
      </c>
      <c r="R2024" s="31">
        <f t="shared" si="63"/>
        <v>824</v>
      </c>
      <c r="S2024" s="29">
        <f>IF($Q2024&lt;Parâmetros!$E$19,$G2024-1,$G2024)</f>
        <v>46316</v>
      </c>
    </row>
    <row r="2025" spans="1:19" ht="15" customHeight="1" x14ac:dyDescent="0.25">
      <c r="A2025" s="128">
        <v>54846</v>
      </c>
      <c r="B2025" s="65" t="s">
        <v>67</v>
      </c>
      <c r="C2025" s="65" t="s">
        <v>79</v>
      </c>
      <c r="D2025" s="66">
        <v>46316</v>
      </c>
      <c r="E2025" s="67">
        <v>1.1399999999999999</v>
      </c>
      <c r="F2025" s="65" t="s">
        <v>285</v>
      </c>
      <c r="G2025" s="66">
        <v>46316</v>
      </c>
      <c r="H2025" s="129">
        <v>40528188</v>
      </c>
      <c r="I2025" s="129">
        <v>20</v>
      </c>
      <c r="J2025" s="65" t="s">
        <v>4562</v>
      </c>
      <c r="K2025" s="65" t="s">
        <v>4563</v>
      </c>
      <c r="L2025" s="66">
        <v>46316</v>
      </c>
      <c r="M2025" s="65" t="s">
        <v>287</v>
      </c>
      <c r="N2025" s="65" t="s">
        <v>793</v>
      </c>
      <c r="O2025" s="65" t="s">
        <v>289</v>
      </c>
      <c r="P2025" s="66">
        <v>46316</v>
      </c>
      <c r="Q2025" s="31">
        <f t="shared" si="62"/>
        <v>828</v>
      </c>
      <c r="R2025" s="31">
        <f t="shared" si="63"/>
        <v>897</v>
      </c>
      <c r="S2025" s="29">
        <f>IF($Q2025&lt;Parâmetros!$E$19,$G2025-1,$G2025)</f>
        <v>46316</v>
      </c>
    </row>
    <row r="2026" spans="1:19" ht="15" customHeight="1" x14ac:dyDescent="0.25">
      <c r="A2026" s="128">
        <v>54846</v>
      </c>
      <c r="B2026" s="65" t="s">
        <v>67</v>
      </c>
      <c r="C2026" s="65" t="s">
        <v>79</v>
      </c>
      <c r="D2026" s="66">
        <v>46317</v>
      </c>
      <c r="E2026" s="67">
        <v>1.38</v>
      </c>
      <c r="F2026" s="65" t="s">
        <v>285</v>
      </c>
      <c r="G2026" s="66">
        <v>46317</v>
      </c>
      <c r="H2026" s="129">
        <v>40517779</v>
      </c>
      <c r="I2026" s="129">
        <v>20</v>
      </c>
      <c r="J2026" s="65" t="s">
        <v>4564</v>
      </c>
      <c r="K2026" s="65" t="s">
        <v>4565</v>
      </c>
      <c r="L2026" s="66">
        <v>46317</v>
      </c>
      <c r="M2026" s="65" t="s">
        <v>287</v>
      </c>
      <c r="N2026" s="65" t="s">
        <v>793</v>
      </c>
      <c r="O2026" s="65" t="s">
        <v>289</v>
      </c>
      <c r="P2026" s="66">
        <v>46317</v>
      </c>
      <c r="Q2026" s="31">
        <f t="shared" si="62"/>
        <v>425</v>
      </c>
      <c r="R2026" s="31">
        <f t="shared" si="63"/>
        <v>508</v>
      </c>
      <c r="S2026" s="29">
        <f>IF($Q2026&lt;Parâmetros!$E$19,$G2026-1,$G2026)</f>
        <v>46317</v>
      </c>
    </row>
    <row r="2027" spans="1:19" ht="15" customHeight="1" x14ac:dyDescent="0.25">
      <c r="A2027" s="128">
        <v>54846</v>
      </c>
      <c r="B2027" s="65" t="s">
        <v>67</v>
      </c>
      <c r="C2027" s="65" t="s">
        <v>79</v>
      </c>
      <c r="D2027" s="66">
        <v>46317</v>
      </c>
      <c r="E2027" s="67">
        <v>6.6</v>
      </c>
      <c r="F2027" s="65" t="s">
        <v>285</v>
      </c>
      <c r="G2027" s="66">
        <v>46317</v>
      </c>
      <c r="H2027" s="129">
        <v>40507813</v>
      </c>
      <c r="I2027" s="129">
        <v>60</v>
      </c>
      <c r="J2027" s="65" t="s">
        <v>1416</v>
      </c>
      <c r="K2027" s="65" t="s">
        <v>1464</v>
      </c>
      <c r="L2027" s="66">
        <v>46317</v>
      </c>
      <c r="M2027" s="65" t="s">
        <v>1696</v>
      </c>
      <c r="N2027" s="65" t="s">
        <v>793</v>
      </c>
      <c r="O2027" s="65" t="s">
        <v>289</v>
      </c>
      <c r="P2027" s="66">
        <v>46317</v>
      </c>
      <c r="Q2027" s="31">
        <f t="shared" si="62"/>
        <v>514</v>
      </c>
      <c r="R2027" s="31">
        <f t="shared" si="63"/>
        <v>910</v>
      </c>
      <c r="S2027" s="29">
        <f>IF($Q2027&lt;Parâmetros!$E$19,$G2027-1,$G2027)</f>
        <v>46317</v>
      </c>
    </row>
    <row r="2028" spans="1:19" ht="15" customHeight="1" x14ac:dyDescent="0.25">
      <c r="A2028" s="128">
        <v>55138</v>
      </c>
      <c r="B2028" s="65" t="s">
        <v>630</v>
      </c>
      <c r="C2028" s="65" t="s">
        <v>72</v>
      </c>
      <c r="D2028" s="66">
        <v>46300</v>
      </c>
      <c r="E2028" s="67">
        <v>0.53</v>
      </c>
      <c r="F2028" s="65" t="s">
        <v>285</v>
      </c>
      <c r="G2028" s="66">
        <v>46299</v>
      </c>
      <c r="H2028" s="129">
        <v>40516439</v>
      </c>
      <c r="I2028" s="129">
        <v>10</v>
      </c>
      <c r="J2028" s="65" t="s">
        <v>632</v>
      </c>
      <c r="K2028" s="65" t="s">
        <v>633</v>
      </c>
      <c r="L2028" s="66">
        <v>46300</v>
      </c>
      <c r="M2028" s="65" t="s">
        <v>315</v>
      </c>
      <c r="N2028" s="129">
        <v>3010860</v>
      </c>
      <c r="O2028" s="65" t="s">
        <v>289</v>
      </c>
      <c r="P2028" s="66">
        <v>46300</v>
      </c>
      <c r="Q2028" s="31">
        <f t="shared" si="62"/>
        <v>1416</v>
      </c>
      <c r="R2028" s="31">
        <f t="shared" si="63"/>
        <v>8</v>
      </c>
      <c r="S2028" s="29">
        <f>IF($Q2028&lt;Parâmetros!$E$19,$G2028-1,$G2028)</f>
        <v>46299</v>
      </c>
    </row>
    <row r="2029" spans="1:19" ht="15" customHeight="1" x14ac:dyDescent="0.25">
      <c r="A2029" s="128">
        <v>55138</v>
      </c>
      <c r="B2029" s="65" t="s">
        <v>630</v>
      </c>
      <c r="C2029" s="65" t="s">
        <v>72</v>
      </c>
      <c r="D2029" s="66">
        <v>46300</v>
      </c>
      <c r="E2029" s="67">
        <v>0.44</v>
      </c>
      <c r="F2029" s="65" t="s">
        <v>285</v>
      </c>
      <c r="G2029" s="66">
        <v>46300</v>
      </c>
      <c r="H2029" s="129">
        <v>40516435</v>
      </c>
      <c r="I2029" s="129">
        <v>10</v>
      </c>
      <c r="J2029" s="65" t="s">
        <v>417</v>
      </c>
      <c r="K2029" s="65" t="s">
        <v>634</v>
      </c>
      <c r="L2029" s="66">
        <v>46300</v>
      </c>
      <c r="M2029" s="65" t="s">
        <v>315</v>
      </c>
      <c r="N2029" s="129">
        <v>3010954</v>
      </c>
      <c r="O2029" s="65" t="s">
        <v>289</v>
      </c>
      <c r="P2029" s="66">
        <v>46300</v>
      </c>
      <c r="Q2029" s="31">
        <f t="shared" si="62"/>
        <v>9</v>
      </c>
      <c r="R2029" s="31">
        <f t="shared" si="63"/>
        <v>36</v>
      </c>
      <c r="S2029" s="29">
        <f>IF($Q2029&lt;Parâmetros!$E$19,$G2029-1,$G2029)</f>
        <v>46299</v>
      </c>
    </row>
    <row r="2030" spans="1:19" ht="15" customHeight="1" x14ac:dyDescent="0.25">
      <c r="A2030" s="128">
        <v>55138</v>
      </c>
      <c r="B2030" s="65" t="s">
        <v>630</v>
      </c>
      <c r="C2030" s="65" t="s">
        <v>72</v>
      </c>
      <c r="D2030" s="66">
        <v>46300</v>
      </c>
      <c r="E2030" s="67">
        <v>0.51</v>
      </c>
      <c r="F2030" s="65" t="s">
        <v>285</v>
      </c>
      <c r="G2030" s="66">
        <v>46300</v>
      </c>
      <c r="H2030" s="129">
        <v>40516440</v>
      </c>
      <c r="I2030" s="129">
        <v>10</v>
      </c>
      <c r="J2030" s="65" t="s">
        <v>635</v>
      </c>
      <c r="K2030" s="65" t="s">
        <v>636</v>
      </c>
      <c r="L2030" s="66">
        <v>46300</v>
      </c>
      <c r="M2030" s="65" t="s">
        <v>315</v>
      </c>
      <c r="N2030" s="129">
        <v>3010889</v>
      </c>
      <c r="O2030" s="65" t="s">
        <v>289</v>
      </c>
      <c r="P2030" s="66">
        <v>46300</v>
      </c>
      <c r="Q2030" s="31">
        <f t="shared" si="62"/>
        <v>36</v>
      </c>
      <c r="R2030" s="31">
        <f t="shared" si="63"/>
        <v>67</v>
      </c>
      <c r="S2030" s="29">
        <f>IF($Q2030&lt;Parâmetros!$E$19,$G2030-1,$G2030)</f>
        <v>46299</v>
      </c>
    </row>
    <row r="2031" spans="1:19" ht="15" customHeight="1" x14ac:dyDescent="0.25">
      <c r="A2031" s="128">
        <v>55138</v>
      </c>
      <c r="B2031" s="65" t="s">
        <v>630</v>
      </c>
      <c r="C2031" s="65" t="s">
        <v>72</v>
      </c>
      <c r="D2031" s="66">
        <v>46300</v>
      </c>
      <c r="E2031" s="67">
        <v>0.49</v>
      </c>
      <c r="F2031" s="65" t="s">
        <v>285</v>
      </c>
      <c r="G2031" s="66">
        <v>46300</v>
      </c>
      <c r="H2031" s="129">
        <v>40516442</v>
      </c>
      <c r="I2031" s="129">
        <v>10</v>
      </c>
      <c r="J2031" s="65" t="s">
        <v>637</v>
      </c>
      <c r="K2031" s="65" t="s">
        <v>631</v>
      </c>
      <c r="L2031" s="66">
        <v>46300</v>
      </c>
      <c r="M2031" s="65" t="s">
        <v>315</v>
      </c>
      <c r="N2031" s="129">
        <v>3010887</v>
      </c>
      <c r="O2031" s="65" t="s">
        <v>289</v>
      </c>
      <c r="P2031" s="66">
        <v>46300</v>
      </c>
      <c r="Q2031" s="31">
        <f t="shared" si="62"/>
        <v>76</v>
      </c>
      <c r="R2031" s="31">
        <f t="shared" si="63"/>
        <v>105</v>
      </c>
      <c r="S2031" s="29">
        <f>IF($Q2031&lt;Parâmetros!$E$19,$G2031-1,$G2031)</f>
        <v>46299</v>
      </c>
    </row>
    <row r="2032" spans="1:19" ht="15" customHeight="1" x14ac:dyDescent="0.25">
      <c r="A2032" s="128">
        <v>55138</v>
      </c>
      <c r="B2032" s="65" t="s">
        <v>630</v>
      </c>
      <c r="C2032" s="65" t="s">
        <v>72</v>
      </c>
      <c r="D2032" s="66">
        <v>46300</v>
      </c>
      <c r="E2032" s="67">
        <v>0.52</v>
      </c>
      <c r="F2032" s="65" t="s">
        <v>285</v>
      </c>
      <c r="G2032" s="66">
        <v>46300</v>
      </c>
      <c r="H2032" s="129">
        <v>40516492</v>
      </c>
      <c r="I2032" s="129">
        <v>10</v>
      </c>
      <c r="J2032" s="65" t="s">
        <v>638</v>
      </c>
      <c r="K2032" s="65" t="s">
        <v>639</v>
      </c>
      <c r="L2032" s="66">
        <v>46300</v>
      </c>
      <c r="M2032" s="65" t="s">
        <v>315</v>
      </c>
      <c r="N2032" s="129">
        <v>3011518</v>
      </c>
      <c r="O2032" s="65" t="s">
        <v>289</v>
      </c>
      <c r="P2032" s="66">
        <v>46300</v>
      </c>
      <c r="Q2032" s="31">
        <f t="shared" si="62"/>
        <v>106</v>
      </c>
      <c r="R2032" s="31">
        <f t="shared" si="63"/>
        <v>137</v>
      </c>
      <c r="S2032" s="29">
        <f>IF($Q2032&lt;Parâmetros!$E$19,$G2032-1,$G2032)</f>
        <v>46299</v>
      </c>
    </row>
    <row r="2033" spans="1:19" ht="15" customHeight="1" x14ac:dyDescent="0.25">
      <c r="A2033" s="128">
        <v>55138</v>
      </c>
      <c r="B2033" s="65" t="s">
        <v>630</v>
      </c>
      <c r="C2033" s="65" t="s">
        <v>72</v>
      </c>
      <c r="D2033" s="66">
        <v>46300</v>
      </c>
      <c r="E2033" s="67">
        <v>0.44</v>
      </c>
      <c r="F2033" s="65" t="s">
        <v>285</v>
      </c>
      <c r="G2033" s="66">
        <v>46300</v>
      </c>
      <c r="H2033" s="129">
        <v>40516493</v>
      </c>
      <c r="I2033" s="129">
        <v>10</v>
      </c>
      <c r="J2033" s="65" t="s">
        <v>640</v>
      </c>
      <c r="K2033" s="65" t="s">
        <v>641</v>
      </c>
      <c r="L2033" s="66">
        <v>46300</v>
      </c>
      <c r="M2033" s="65" t="s">
        <v>315</v>
      </c>
      <c r="N2033" s="129">
        <v>3011522</v>
      </c>
      <c r="O2033" s="65" t="s">
        <v>289</v>
      </c>
      <c r="P2033" s="66">
        <v>46300</v>
      </c>
      <c r="Q2033" s="31">
        <f t="shared" si="62"/>
        <v>138</v>
      </c>
      <c r="R2033" s="31">
        <f t="shared" si="63"/>
        <v>164</v>
      </c>
      <c r="S2033" s="29">
        <f>IF($Q2033&lt;Parâmetros!$E$19,$G2033-1,$G2033)</f>
        <v>46299</v>
      </c>
    </row>
    <row r="2034" spans="1:19" ht="15" customHeight="1" x14ac:dyDescent="0.25">
      <c r="A2034" s="128">
        <v>55138</v>
      </c>
      <c r="B2034" s="65" t="s">
        <v>630</v>
      </c>
      <c r="C2034" s="65" t="s">
        <v>72</v>
      </c>
      <c r="D2034" s="66">
        <v>46300</v>
      </c>
      <c r="E2034" s="67">
        <v>0.55000000000000004</v>
      </c>
      <c r="F2034" s="65" t="s">
        <v>285</v>
      </c>
      <c r="G2034" s="66">
        <v>46300</v>
      </c>
      <c r="H2034" s="129">
        <v>40516500</v>
      </c>
      <c r="I2034" s="129">
        <v>10</v>
      </c>
      <c r="J2034" s="65" t="s">
        <v>642</v>
      </c>
      <c r="K2034" s="65" t="s">
        <v>643</v>
      </c>
      <c r="L2034" s="66">
        <v>46300</v>
      </c>
      <c r="M2034" s="65" t="s">
        <v>315</v>
      </c>
      <c r="N2034" s="129">
        <v>3011610</v>
      </c>
      <c r="O2034" s="65" t="s">
        <v>289</v>
      </c>
      <c r="P2034" s="66">
        <v>46300</v>
      </c>
      <c r="Q2034" s="31">
        <f t="shared" si="62"/>
        <v>164</v>
      </c>
      <c r="R2034" s="31">
        <f t="shared" si="63"/>
        <v>197</v>
      </c>
      <c r="S2034" s="29">
        <f>IF($Q2034&lt;Parâmetros!$E$19,$G2034-1,$G2034)</f>
        <v>46299</v>
      </c>
    </row>
    <row r="2035" spans="1:19" ht="15" customHeight="1" x14ac:dyDescent="0.25">
      <c r="A2035" s="128">
        <v>55138</v>
      </c>
      <c r="B2035" s="65" t="s">
        <v>630</v>
      </c>
      <c r="C2035" s="65" t="s">
        <v>72</v>
      </c>
      <c r="D2035" s="66">
        <v>46300</v>
      </c>
      <c r="E2035" s="67">
        <v>0.49</v>
      </c>
      <c r="F2035" s="65" t="s">
        <v>285</v>
      </c>
      <c r="G2035" s="66">
        <v>46300</v>
      </c>
      <c r="H2035" s="129">
        <v>40516502</v>
      </c>
      <c r="I2035" s="129">
        <v>10</v>
      </c>
      <c r="J2035" s="65" t="s">
        <v>644</v>
      </c>
      <c r="K2035" s="65" t="s">
        <v>645</v>
      </c>
      <c r="L2035" s="66">
        <v>46300</v>
      </c>
      <c r="M2035" s="65" t="s">
        <v>315</v>
      </c>
      <c r="N2035" s="129">
        <v>3011798</v>
      </c>
      <c r="O2035" s="65" t="s">
        <v>289</v>
      </c>
      <c r="P2035" s="66">
        <v>46300</v>
      </c>
      <c r="Q2035" s="31">
        <f t="shared" si="62"/>
        <v>260</v>
      </c>
      <c r="R2035" s="31">
        <f t="shared" si="63"/>
        <v>289</v>
      </c>
      <c r="S2035" s="29">
        <f>IF($Q2035&lt;Parâmetros!$E$19,$G2035-1,$G2035)</f>
        <v>46299</v>
      </c>
    </row>
    <row r="2036" spans="1:19" ht="15" customHeight="1" x14ac:dyDescent="0.25">
      <c r="A2036" s="128">
        <v>55138</v>
      </c>
      <c r="B2036" s="65" t="s">
        <v>630</v>
      </c>
      <c r="C2036" s="65" t="s">
        <v>72</v>
      </c>
      <c r="D2036" s="66">
        <v>46300</v>
      </c>
      <c r="E2036" s="67">
        <v>0.47</v>
      </c>
      <c r="F2036" s="65" t="s">
        <v>285</v>
      </c>
      <c r="G2036" s="66">
        <v>46300</v>
      </c>
      <c r="H2036" s="129">
        <v>40516505</v>
      </c>
      <c r="I2036" s="129">
        <v>10</v>
      </c>
      <c r="J2036" s="65" t="s">
        <v>646</v>
      </c>
      <c r="K2036" s="65" t="s">
        <v>647</v>
      </c>
      <c r="L2036" s="66">
        <v>46300</v>
      </c>
      <c r="M2036" s="65" t="s">
        <v>315</v>
      </c>
      <c r="N2036" s="129">
        <v>3011418</v>
      </c>
      <c r="O2036" s="65" t="s">
        <v>289</v>
      </c>
      <c r="P2036" s="66">
        <v>46300</v>
      </c>
      <c r="Q2036" s="31">
        <f t="shared" si="62"/>
        <v>291</v>
      </c>
      <c r="R2036" s="31">
        <f t="shared" si="63"/>
        <v>320</v>
      </c>
      <c r="S2036" s="29">
        <f>IF($Q2036&lt;Parâmetros!$E$19,$G2036-1,$G2036)</f>
        <v>46299</v>
      </c>
    </row>
    <row r="2037" spans="1:19" ht="15" customHeight="1" x14ac:dyDescent="0.25">
      <c r="A2037" s="128">
        <v>55138</v>
      </c>
      <c r="B2037" s="65" t="s">
        <v>630</v>
      </c>
      <c r="C2037" s="65" t="s">
        <v>72</v>
      </c>
      <c r="D2037" s="66">
        <v>46300</v>
      </c>
      <c r="E2037" s="67">
        <v>1.51</v>
      </c>
      <c r="F2037" s="65" t="s">
        <v>285</v>
      </c>
      <c r="G2037" s="66">
        <v>46300</v>
      </c>
      <c r="H2037" s="129">
        <v>40521389</v>
      </c>
      <c r="I2037" s="129">
        <v>10</v>
      </c>
      <c r="J2037" s="65" t="s">
        <v>648</v>
      </c>
      <c r="K2037" s="65" t="s">
        <v>649</v>
      </c>
      <c r="L2037" s="66">
        <v>46300</v>
      </c>
      <c r="M2037" s="65" t="s">
        <v>287</v>
      </c>
      <c r="N2037" s="65" t="s">
        <v>793</v>
      </c>
      <c r="O2037" s="65" t="s">
        <v>289</v>
      </c>
      <c r="P2037" s="66">
        <v>46300</v>
      </c>
      <c r="Q2037" s="31">
        <f t="shared" si="62"/>
        <v>336</v>
      </c>
      <c r="R2037" s="31">
        <f t="shared" si="63"/>
        <v>427</v>
      </c>
      <c r="S2037" s="29">
        <f>IF($Q2037&lt;Parâmetros!$E$19,$G2037-1,$G2037)</f>
        <v>46299</v>
      </c>
    </row>
    <row r="2038" spans="1:19" ht="15" customHeight="1" x14ac:dyDescent="0.25">
      <c r="A2038" s="128">
        <v>55138</v>
      </c>
      <c r="B2038" s="65" t="s">
        <v>630</v>
      </c>
      <c r="C2038" s="65" t="s">
        <v>72</v>
      </c>
      <c r="D2038" s="66">
        <v>46303</v>
      </c>
      <c r="E2038" s="67">
        <v>3</v>
      </c>
      <c r="F2038" s="65" t="s">
        <v>285</v>
      </c>
      <c r="G2038" s="66">
        <v>46302</v>
      </c>
      <c r="H2038" s="129">
        <v>40515467</v>
      </c>
      <c r="I2038" s="129">
        <v>40</v>
      </c>
      <c r="J2038" s="65" t="s">
        <v>480</v>
      </c>
      <c r="K2038" s="65" t="s">
        <v>342</v>
      </c>
      <c r="L2038" s="66">
        <v>46302</v>
      </c>
      <c r="M2038" s="65" t="s">
        <v>287</v>
      </c>
      <c r="N2038" s="65" t="s">
        <v>793</v>
      </c>
      <c r="O2038" s="65" t="s">
        <v>629</v>
      </c>
      <c r="P2038" s="66">
        <v>46303</v>
      </c>
      <c r="Q2038" s="31">
        <f t="shared" si="62"/>
        <v>240</v>
      </c>
      <c r="R2038" s="31">
        <f t="shared" si="63"/>
        <v>420</v>
      </c>
      <c r="S2038" s="29">
        <f>IF($Q2038&lt;Parâmetros!$E$19,$G2038-1,$G2038)</f>
        <v>46301</v>
      </c>
    </row>
    <row r="2039" spans="1:19" ht="15" customHeight="1" x14ac:dyDescent="0.25">
      <c r="A2039" s="128">
        <v>55138</v>
      </c>
      <c r="B2039" s="65" t="s">
        <v>630</v>
      </c>
      <c r="C2039" s="65" t="s">
        <v>72</v>
      </c>
      <c r="D2039" s="66">
        <v>46303</v>
      </c>
      <c r="E2039" s="67">
        <v>0.65</v>
      </c>
      <c r="F2039" s="65" t="s">
        <v>285</v>
      </c>
      <c r="G2039" s="66">
        <v>46302</v>
      </c>
      <c r="H2039" s="129">
        <v>40511357</v>
      </c>
      <c r="I2039" s="129">
        <v>10</v>
      </c>
      <c r="J2039" s="65" t="s">
        <v>1053</v>
      </c>
      <c r="K2039" s="65" t="s">
        <v>1054</v>
      </c>
      <c r="L2039" s="66">
        <v>46303</v>
      </c>
      <c r="M2039" s="65" t="s">
        <v>315</v>
      </c>
      <c r="N2039" s="129">
        <v>3006258</v>
      </c>
      <c r="O2039" s="65" t="s">
        <v>289</v>
      </c>
      <c r="P2039" s="66">
        <v>46303</v>
      </c>
      <c r="Q2039" s="31">
        <f t="shared" si="62"/>
        <v>1430</v>
      </c>
      <c r="R2039" s="31">
        <f t="shared" si="63"/>
        <v>29</v>
      </c>
      <c r="S2039" s="29">
        <f>IF($Q2039&lt;Parâmetros!$E$19,$G2039-1,$G2039)</f>
        <v>46302</v>
      </c>
    </row>
    <row r="2040" spans="1:19" ht="15" customHeight="1" x14ac:dyDescent="0.25">
      <c r="A2040" s="128">
        <v>55138</v>
      </c>
      <c r="B2040" s="65" t="s">
        <v>630</v>
      </c>
      <c r="C2040" s="65" t="s">
        <v>72</v>
      </c>
      <c r="D2040" s="66">
        <v>46303</v>
      </c>
      <c r="E2040" s="67">
        <v>0.81</v>
      </c>
      <c r="F2040" s="65" t="s">
        <v>285</v>
      </c>
      <c r="G2040" s="66">
        <v>46303</v>
      </c>
      <c r="H2040" s="129">
        <v>40511372</v>
      </c>
      <c r="I2040" s="129">
        <v>10</v>
      </c>
      <c r="J2040" s="65" t="s">
        <v>1055</v>
      </c>
      <c r="K2040" s="65" t="s">
        <v>1056</v>
      </c>
      <c r="L2040" s="66">
        <v>46303</v>
      </c>
      <c r="M2040" s="65" t="s">
        <v>315</v>
      </c>
      <c r="N2040" s="129">
        <v>3002762</v>
      </c>
      <c r="O2040" s="65" t="s">
        <v>289</v>
      </c>
      <c r="P2040" s="66">
        <v>46303</v>
      </c>
      <c r="Q2040" s="31">
        <f t="shared" si="62"/>
        <v>30</v>
      </c>
      <c r="R2040" s="31">
        <f t="shared" si="63"/>
        <v>79</v>
      </c>
      <c r="S2040" s="29">
        <f>IF($Q2040&lt;Parâmetros!$E$19,$G2040-1,$G2040)</f>
        <v>46302</v>
      </c>
    </row>
    <row r="2041" spans="1:19" ht="15" customHeight="1" x14ac:dyDescent="0.25">
      <c r="A2041" s="128">
        <v>55138</v>
      </c>
      <c r="B2041" s="65" t="s">
        <v>630</v>
      </c>
      <c r="C2041" s="65" t="s">
        <v>72</v>
      </c>
      <c r="D2041" s="66">
        <v>46303</v>
      </c>
      <c r="E2041" s="67">
        <v>0.36</v>
      </c>
      <c r="F2041" s="65" t="s">
        <v>285</v>
      </c>
      <c r="G2041" s="66">
        <v>46303</v>
      </c>
      <c r="H2041" s="129">
        <v>40513812</v>
      </c>
      <c r="I2041" s="129">
        <v>10</v>
      </c>
      <c r="J2041" s="65" t="s">
        <v>1057</v>
      </c>
      <c r="K2041" s="65" t="s">
        <v>510</v>
      </c>
      <c r="L2041" s="66">
        <v>46303</v>
      </c>
      <c r="M2041" s="65" t="s">
        <v>315</v>
      </c>
      <c r="N2041" s="129">
        <v>3002774</v>
      </c>
      <c r="O2041" s="65" t="s">
        <v>289</v>
      </c>
      <c r="P2041" s="66">
        <v>46303</v>
      </c>
      <c r="Q2041" s="31">
        <f t="shared" si="62"/>
        <v>81</v>
      </c>
      <c r="R2041" s="31">
        <f t="shared" si="63"/>
        <v>102</v>
      </c>
      <c r="S2041" s="29">
        <f>IF($Q2041&lt;Parâmetros!$E$19,$G2041-1,$G2041)</f>
        <v>46302</v>
      </c>
    </row>
    <row r="2042" spans="1:19" ht="15" customHeight="1" x14ac:dyDescent="0.25">
      <c r="A2042" s="128">
        <v>55138</v>
      </c>
      <c r="B2042" s="65" t="s">
        <v>630</v>
      </c>
      <c r="C2042" s="65" t="s">
        <v>72</v>
      </c>
      <c r="D2042" s="66">
        <v>46303</v>
      </c>
      <c r="E2042" s="67">
        <v>0.3</v>
      </c>
      <c r="F2042" s="65" t="s">
        <v>285</v>
      </c>
      <c r="G2042" s="66">
        <v>46303</v>
      </c>
      <c r="H2042" s="129">
        <v>40513813</v>
      </c>
      <c r="I2042" s="129">
        <v>10</v>
      </c>
      <c r="J2042" s="65" t="s">
        <v>1058</v>
      </c>
      <c r="K2042" s="65" t="s">
        <v>1059</v>
      </c>
      <c r="L2042" s="66">
        <v>46303</v>
      </c>
      <c r="M2042" s="65" t="s">
        <v>315</v>
      </c>
      <c r="N2042" s="129">
        <v>3002776</v>
      </c>
      <c r="O2042" s="65" t="s">
        <v>289</v>
      </c>
      <c r="P2042" s="66">
        <v>46303</v>
      </c>
      <c r="Q2042" s="31">
        <f t="shared" si="62"/>
        <v>104</v>
      </c>
      <c r="R2042" s="31">
        <f t="shared" si="63"/>
        <v>122</v>
      </c>
      <c r="S2042" s="29">
        <f>IF($Q2042&lt;Parâmetros!$E$19,$G2042-1,$G2042)</f>
        <v>46302</v>
      </c>
    </row>
    <row r="2043" spans="1:19" ht="15" customHeight="1" x14ac:dyDescent="0.25">
      <c r="A2043" s="128">
        <v>55138</v>
      </c>
      <c r="B2043" s="65" t="s">
        <v>630</v>
      </c>
      <c r="C2043" s="65" t="s">
        <v>72</v>
      </c>
      <c r="D2043" s="66">
        <v>46303</v>
      </c>
      <c r="E2043" s="67">
        <v>0.3</v>
      </c>
      <c r="F2043" s="65" t="s">
        <v>285</v>
      </c>
      <c r="G2043" s="66">
        <v>46303</v>
      </c>
      <c r="H2043" s="129">
        <v>40513815</v>
      </c>
      <c r="I2043" s="129">
        <v>10</v>
      </c>
      <c r="J2043" s="65" t="s">
        <v>1060</v>
      </c>
      <c r="K2043" s="65" t="s">
        <v>1061</v>
      </c>
      <c r="L2043" s="66">
        <v>46303</v>
      </c>
      <c r="M2043" s="65" t="s">
        <v>315</v>
      </c>
      <c r="N2043" s="129">
        <v>3002807</v>
      </c>
      <c r="O2043" s="65" t="s">
        <v>289</v>
      </c>
      <c r="P2043" s="66">
        <v>46303</v>
      </c>
      <c r="Q2043" s="31">
        <f t="shared" si="62"/>
        <v>122</v>
      </c>
      <c r="R2043" s="31">
        <f t="shared" si="63"/>
        <v>140</v>
      </c>
      <c r="S2043" s="29">
        <f>IF($Q2043&lt;Parâmetros!$E$19,$G2043-1,$G2043)</f>
        <v>46302</v>
      </c>
    </row>
    <row r="2044" spans="1:19" ht="15" customHeight="1" x14ac:dyDescent="0.25">
      <c r="A2044" s="128">
        <v>55138</v>
      </c>
      <c r="B2044" s="65" t="s">
        <v>630</v>
      </c>
      <c r="C2044" s="65" t="s">
        <v>72</v>
      </c>
      <c r="D2044" s="66">
        <v>46303</v>
      </c>
      <c r="E2044" s="67">
        <v>0.52</v>
      </c>
      <c r="F2044" s="65" t="s">
        <v>285</v>
      </c>
      <c r="G2044" s="66">
        <v>46303</v>
      </c>
      <c r="H2044" s="129">
        <v>40513816</v>
      </c>
      <c r="I2044" s="129">
        <v>10</v>
      </c>
      <c r="J2044" s="65" t="s">
        <v>1062</v>
      </c>
      <c r="K2044" s="65" t="s">
        <v>1063</v>
      </c>
      <c r="L2044" s="66">
        <v>46303</v>
      </c>
      <c r="M2044" s="65" t="s">
        <v>315</v>
      </c>
      <c r="N2044" s="129">
        <v>3002808</v>
      </c>
      <c r="O2044" s="65" t="s">
        <v>289</v>
      </c>
      <c r="P2044" s="66">
        <v>46303</v>
      </c>
      <c r="Q2044" s="31">
        <f t="shared" si="62"/>
        <v>141</v>
      </c>
      <c r="R2044" s="31">
        <f t="shared" si="63"/>
        <v>172</v>
      </c>
      <c r="S2044" s="29">
        <f>IF($Q2044&lt;Parâmetros!$E$19,$G2044-1,$G2044)</f>
        <v>46302</v>
      </c>
    </row>
    <row r="2045" spans="1:19" ht="15" customHeight="1" x14ac:dyDescent="0.25">
      <c r="A2045" s="128">
        <v>55138</v>
      </c>
      <c r="B2045" s="65" t="s">
        <v>630</v>
      </c>
      <c r="C2045" s="65" t="s">
        <v>72</v>
      </c>
      <c r="D2045" s="66">
        <v>46303</v>
      </c>
      <c r="E2045" s="67">
        <v>0.54</v>
      </c>
      <c r="F2045" s="65" t="s">
        <v>285</v>
      </c>
      <c r="G2045" s="66">
        <v>46303</v>
      </c>
      <c r="H2045" s="129">
        <v>40513828</v>
      </c>
      <c r="I2045" s="129">
        <v>10</v>
      </c>
      <c r="J2045" s="65" t="s">
        <v>1064</v>
      </c>
      <c r="K2045" s="65" t="s">
        <v>1065</v>
      </c>
      <c r="L2045" s="66">
        <v>46303</v>
      </c>
      <c r="M2045" s="65" t="s">
        <v>315</v>
      </c>
      <c r="N2045" s="129">
        <v>3002739</v>
      </c>
      <c r="O2045" s="65" t="s">
        <v>289</v>
      </c>
      <c r="P2045" s="66">
        <v>46303</v>
      </c>
      <c r="Q2045" s="31">
        <f t="shared" si="62"/>
        <v>172</v>
      </c>
      <c r="R2045" s="31">
        <f t="shared" si="63"/>
        <v>205</v>
      </c>
      <c r="S2045" s="29">
        <f>IF($Q2045&lt;Parâmetros!$E$19,$G2045-1,$G2045)</f>
        <v>46302</v>
      </c>
    </row>
    <row r="2046" spans="1:19" ht="15" customHeight="1" x14ac:dyDescent="0.25">
      <c r="A2046" s="128">
        <v>55138</v>
      </c>
      <c r="B2046" s="65" t="s">
        <v>630</v>
      </c>
      <c r="C2046" s="65" t="s">
        <v>72</v>
      </c>
      <c r="D2046" s="66">
        <v>46303</v>
      </c>
      <c r="E2046" s="67">
        <v>2.2799999999999998</v>
      </c>
      <c r="F2046" s="65" t="s">
        <v>285</v>
      </c>
      <c r="G2046" s="66">
        <v>46303</v>
      </c>
      <c r="H2046" s="129">
        <v>40523386</v>
      </c>
      <c r="I2046" s="129">
        <v>10</v>
      </c>
      <c r="J2046" s="65" t="s">
        <v>1066</v>
      </c>
      <c r="K2046" s="65" t="s">
        <v>1067</v>
      </c>
      <c r="L2046" s="66">
        <v>46303</v>
      </c>
      <c r="M2046" s="65" t="s">
        <v>287</v>
      </c>
      <c r="N2046" s="65" t="s">
        <v>793</v>
      </c>
      <c r="O2046" s="65" t="s">
        <v>289</v>
      </c>
      <c r="P2046" s="66">
        <v>46303</v>
      </c>
      <c r="Q2046" s="31">
        <f t="shared" ref="Q2046:Q2109" si="64">IFERROR(VALUE(LEFT($J2046,2))*60+VALUE(MID($J2046,4,2)),9999)</f>
        <v>205</v>
      </c>
      <c r="R2046" s="31">
        <f t="shared" ref="R2046:R2109" si="65">IFERROR(VALUE(LEFT($K2046,2))*60+VALUE(MID($K2046,4,2)),"")</f>
        <v>342</v>
      </c>
      <c r="S2046" s="29">
        <f>IF($Q2046&lt;Parâmetros!$E$19,$G2046-1,$G2046)</f>
        <v>46302</v>
      </c>
    </row>
    <row r="2047" spans="1:19" ht="15" customHeight="1" x14ac:dyDescent="0.25">
      <c r="A2047" s="128">
        <v>55138</v>
      </c>
      <c r="B2047" s="65" t="s">
        <v>630</v>
      </c>
      <c r="C2047" s="65" t="s">
        <v>72</v>
      </c>
      <c r="D2047" s="66">
        <v>46303</v>
      </c>
      <c r="E2047" s="67">
        <v>0.27</v>
      </c>
      <c r="F2047" s="65" t="s">
        <v>285</v>
      </c>
      <c r="G2047" s="66">
        <v>46303</v>
      </c>
      <c r="H2047" s="129">
        <v>40513820</v>
      </c>
      <c r="I2047" s="129">
        <v>10</v>
      </c>
      <c r="J2047" s="65" t="s">
        <v>1300</v>
      </c>
      <c r="K2047" s="65" t="s">
        <v>1301</v>
      </c>
      <c r="L2047" s="66">
        <v>46303</v>
      </c>
      <c r="M2047" s="65" t="s">
        <v>315</v>
      </c>
      <c r="N2047" s="129">
        <v>3007057</v>
      </c>
      <c r="O2047" s="65" t="s">
        <v>289</v>
      </c>
      <c r="P2047" s="66">
        <v>46303</v>
      </c>
      <c r="Q2047" s="31">
        <f t="shared" si="64"/>
        <v>1423</v>
      </c>
      <c r="R2047" s="31">
        <f t="shared" si="65"/>
        <v>1439</v>
      </c>
      <c r="S2047" s="29">
        <f>IF($Q2047&lt;Parâmetros!$E$19,$G2047-1,$G2047)</f>
        <v>46303</v>
      </c>
    </row>
    <row r="2048" spans="1:19" ht="15" customHeight="1" x14ac:dyDescent="0.25">
      <c r="A2048" s="128">
        <v>55138</v>
      </c>
      <c r="B2048" s="65" t="s">
        <v>630</v>
      </c>
      <c r="C2048" s="65" t="s">
        <v>72</v>
      </c>
      <c r="D2048" s="66">
        <v>46304</v>
      </c>
      <c r="E2048" s="67">
        <v>0.24</v>
      </c>
      <c r="F2048" s="65" t="s">
        <v>285</v>
      </c>
      <c r="G2048" s="66">
        <v>46304</v>
      </c>
      <c r="H2048" s="129">
        <v>40513759</v>
      </c>
      <c r="I2048" s="129">
        <v>10</v>
      </c>
      <c r="J2048" s="65" t="s">
        <v>1302</v>
      </c>
      <c r="K2048" s="65" t="s">
        <v>1303</v>
      </c>
      <c r="L2048" s="66">
        <v>46304</v>
      </c>
      <c r="M2048" s="65" t="s">
        <v>315</v>
      </c>
      <c r="N2048" s="65" t="s">
        <v>793</v>
      </c>
      <c r="O2048" s="65" t="s">
        <v>289</v>
      </c>
      <c r="P2048" s="66">
        <v>46304</v>
      </c>
      <c r="Q2048" s="31">
        <f t="shared" si="64"/>
        <v>5</v>
      </c>
      <c r="R2048" s="31">
        <f t="shared" si="65"/>
        <v>19</v>
      </c>
      <c r="S2048" s="29">
        <f>IF($Q2048&lt;Parâmetros!$E$19,$G2048-1,$G2048)</f>
        <v>46303</v>
      </c>
    </row>
    <row r="2049" spans="1:19" ht="15" customHeight="1" x14ac:dyDescent="0.25">
      <c r="A2049" s="128">
        <v>55138</v>
      </c>
      <c r="B2049" s="65" t="s">
        <v>630</v>
      </c>
      <c r="C2049" s="65" t="s">
        <v>72</v>
      </c>
      <c r="D2049" s="66">
        <v>46304</v>
      </c>
      <c r="E2049" s="67">
        <v>0.59</v>
      </c>
      <c r="F2049" s="65" t="s">
        <v>285</v>
      </c>
      <c r="G2049" s="66">
        <v>46304</v>
      </c>
      <c r="H2049" s="129">
        <v>40511755</v>
      </c>
      <c r="I2049" s="129">
        <v>10</v>
      </c>
      <c r="J2049" s="65" t="s">
        <v>1304</v>
      </c>
      <c r="K2049" s="65" t="s">
        <v>1305</v>
      </c>
      <c r="L2049" s="66">
        <v>46304</v>
      </c>
      <c r="M2049" s="65" t="s">
        <v>315</v>
      </c>
      <c r="N2049" s="129">
        <v>3002990</v>
      </c>
      <c r="O2049" s="65" t="s">
        <v>289</v>
      </c>
      <c r="P2049" s="66">
        <v>46304</v>
      </c>
      <c r="Q2049" s="31">
        <f t="shared" si="64"/>
        <v>23</v>
      </c>
      <c r="R2049" s="31">
        <f t="shared" si="65"/>
        <v>58</v>
      </c>
      <c r="S2049" s="29">
        <f>IF($Q2049&lt;Parâmetros!$E$19,$G2049-1,$G2049)</f>
        <v>46303</v>
      </c>
    </row>
    <row r="2050" spans="1:19" ht="15" customHeight="1" x14ac:dyDescent="0.25">
      <c r="A2050" s="128">
        <v>55138</v>
      </c>
      <c r="B2050" s="65" t="s">
        <v>630</v>
      </c>
      <c r="C2050" s="65" t="s">
        <v>72</v>
      </c>
      <c r="D2050" s="66">
        <v>46304</v>
      </c>
      <c r="E2050" s="67">
        <v>0.43</v>
      </c>
      <c r="F2050" s="65" t="s">
        <v>285</v>
      </c>
      <c r="G2050" s="66">
        <v>46304</v>
      </c>
      <c r="H2050" s="129">
        <v>40513799</v>
      </c>
      <c r="I2050" s="129">
        <v>10</v>
      </c>
      <c r="J2050" s="65" t="s">
        <v>1306</v>
      </c>
      <c r="K2050" s="65" t="s">
        <v>1307</v>
      </c>
      <c r="L2050" s="66">
        <v>46304</v>
      </c>
      <c r="M2050" s="65" t="s">
        <v>315</v>
      </c>
      <c r="N2050" s="129">
        <v>3002881</v>
      </c>
      <c r="O2050" s="65" t="s">
        <v>289</v>
      </c>
      <c r="P2050" s="66">
        <v>46304</v>
      </c>
      <c r="Q2050" s="31">
        <f t="shared" si="64"/>
        <v>59</v>
      </c>
      <c r="R2050" s="31">
        <f t="shared" si="65"/>
        <v>85</v>
      </c>
      <c r="S2050" s="29">
        <f>IF($Q2050&lt;Parâmetros!$E$19,$G2050-1,$G2050)</f>
        <v>46303</v>
      </c>
    </row>
    <row r="2051" spans="1:19" ht="15" customHeight="1" x14ac:dyDescent="0.25">
      <c r="A2051" s="128">
        <v>55138</v>
      </c>
      <c r="B2051" s="65" t="s">
        <v>630</v>
      </c>
      <c r="C2051" s="65" t="s">
        <v>72</v>
      </c>
      <c r="D2051" s="66">
        <v>46304</v>
      </c>
      <c r="E2051" s="67">
        <v>0.35</v>
      </c>
      <c r="F2051" s="65" t="s">
        <v>285</v>
      </c>
      <c r="G2051" s="66">
        <v>46304</v>
      </c>
      <c r="H2051" s="129">
        <v>40513800</v>
      </c>
      <c r="I2051" s="129">
        <v>10</v>
      </c>
      <c r="J2051" s="65" t="s">
        <v>1308</v>
      </c>
      <c r="K2051" s="65" t="s">
        <v>1309</v>
      </c>
      <c r="L2051" s="66">
        <v>46304</v>
      </c>
      <c r="M2051" s="65" t="s">
        <v>315</v>
      </c>
      <c r="N2051" s="129">
        <v>3002877</v>
      </c>
      <c r="O2051" s="65" t="s">
        <v>289</v>
      </c>
      <c r="P2051" s="66">
        <v>46304</v>
      </c>
      <c r="Q2051" s="31">
        <f t="shared" si="64"/>
        <v>86</v>
      </c>
      <c r="R2051" s="31">
        <f t="shared" si="65"/>
        <v>107</v>
      </c>
      <c r="S2051" s="29">
        <f>IF($Q2051&lt;Parâmetros!$E$19,$G2051-1,$G2051)</f>
        <v>46303</v>
      </c>
    </row>
    <row r="2052" spans="1:19" ht="15" customHeight="1" x14ac:dyDescent="0.25">
      <c r="A2052" s="128">
        <v>55138</v>
      </c>
      <c r="B2052" s="65" t="s">
        <v>630</v>
      </c>
      <c r="C2052" s="65" t="s">
        <v>72</v>
      </c>
      <c r="D2052" s="66">
        <v>46304</v>
      </c>
      <c r="E2052" s="67">
        <v>0.55000000000000004</v>
      </c>
      <c r="F2052" s="65" t="s">
        <v>285</v>
      </c>
      <c r="G2052" s="66">
        <v>46304</v>
      </c>
      <c r="H2052" s="129">
        <v>40513802</v>
      </c>
      <c r="I2052" s="129">
        <v>10</v>
      </c>
      <c r="J2052" s="65" t="s">
        <v>1310</v>
      </c>
      <c r="K2052" s="65" t="s">
        <v>1311</v>
      </c>
      <c r="L2052" s="66">
        <v>46304</v>
      </c>
      <c r="M2052" s="65" t="s">
        <v>315</v>
      </c>
      <c r="N2052" s="129">
        <v>3002778</v>
      </c>
      <c r="O2052" s="65" t="s">
        <v>289</v>
      </c>
      <c r="P2052" s="66">
        <v>46304</v>
      </c>
      <c r="Q2052" s="31">
        <f t="shared" si="64"/>
        <v>108</v>
      </c>
      <c r="R2052" s="31">
        <f t="shared" si="65"/>
        <v>141</v>
      </c>
      <c r="S2052" s="29">
        <f>IF($Q2052&lt;Parâmetros!$E$19,$G2052-1,$G2052)</f>
        <v>46303</v>
      </c>
    </row>
    <row r="2053" spans="1:19" ht="15" customHeight="1" x14ac:dyDescent="0.25">
      <c r="A2053" s="128">
        <v>55138</v>
      </c>
      <c r="B2053" s="65" t="s">
        <v>630</v>
      </c>
      <c r="C2053" s="65" t="s">
        <v>72</v>
      </c>
      <c r="D2053" s="66">
        <v>46304</v>
      </c>
      <c r="E2053" s="67">
        <v>0.73</v>
      </c>
      <c r="F2053" s="65" t="s">
        <v>285</v>
      </c>
      <c r="G2053" s="66">
        <v>46304</v>
      </c>
      <c r="H2053" s="129">
        <v>40513806</v>
      </c>
      <c r="I2053" s="129">
        <v>10</v>
      </c>
      <c r="J2053" s="65" t="s">
        <v>1312</v>
      </c>
      <c r="K2053" s="65" t="s">
        <v>1313</v>
      </c>
      <c r="L2053" s="66">
        <v>46304</v>
      </c>
      <c r="M2053" s="65" t="s">
        <v>315</v>
      </c>
      <c r="N2053" s="129">
        <v>3004984</v>
      </c>
      <c r="O2053" s="65" t="s">
        <v>289</v>
      </c>
      <c r="P2053" s="66">
        <v>46304</v>
      </c>
      <c r="Q2053" s="31">
        <f t="shared" si="64"/>
        <v>141</v>
      </c>
      <c r="R2053" s="31">
        <f t="shared" si="65"/>
        <v>185</v>
      </c>
      <c r="S2053" s="29">
        <f>IF($Q2053&lt;Parâmetros!$E$19,$G2053-1,$G2053)</f>
        <v>46303</v>
      </c>
    </row>
    <row r="2054" spans="1:19" ht="15" customHeight="1" x14ac:dyDescent="0.25">
      <c r="A2054" s="128">
        <v>55138</v>
      </c>
      <c r="B2054" s="65" t="s">
        <v>630</v>
      </c>
      <c r="C2054" s="65" t="s">
        <v>72</v>
      </c>
      <c r="D2054" s="66">
        <v>46304</v>
      </c>
      <c r="E2054" s="67">
        <v>1.74</v>
      </c>
      <c r="F2054" s="65" t="s">
        <v>285</v>
      </c>
      <c r="G2054" s="66">
        <v>46304</v>
      </c>
      <c r="H2054" s="129">
        <v>40523356</v>
      </c>
      <c r="I2054" s="129">
        <v>10</v>
      </c>
      <c r="J2054" s="65" t="s">
        <v>1314</v>
      </c>
      <c r="K2054" s="65" t="s">
        <v>1315</v>
      </c>
      <c r="L2054" s="66">
        <v>46304</v>
      </c>
      <c r="M2054" s="65" t="s">
        <v>287</v>
      </c>
      <c r="N2054" s="65" t="s">
        <v>793</v>
      </c>
      <c r="O2054" s="65" t="s">
        <v>289</v>
      </c>
      <c r="P2054" s="66">
        <v>46304</v>
      </c>
      <c r="Q2054" s="31">
        <f t="shared" si="64"/>
        <v>186</v>
      </c>
      <c r="R2054" s="31">
        <f t="shared" si="65"/>
        <v>290</v>
      </c>
      <c r="S2054" s="29">
        <f>IF($Q2054&lt;Parâmetros!$E$19,$G2054-1,$G2054)</f>
        <v>46303</v>
      </c>
    </row>
    <row r="2055" spans="1:19" ht="15" customHeight="1" x14ac:dyDescent="0.25">
      <c r="A2055" s="128">
        <v>55138</v>
      </c>
      <c r="B2055" s="65" t="s">
        <v>630</v>
      </c>
      <c r="C2055" s="65" t="s">
        <v>72</v>
      </c>
      <c r="D2055" s="66">
        <v>46305</v>
      </c>
      <c r="E2055" s="67">
        <v>1.35</v>
      </c>
      <c r="F2055" s="65" t="s">
        <v>285</v>
      </c>
      <c r="G2055" s="66">
        <v>46304</v>
      </c>
      <c r="H2055" s="129">
        <v>40523827</v>
      </c>
      <c r="I2055" s="129">
        <v>10</v>
      </c>
      <c r="J2055" s="65" t="s">
        <v>1502</v>
      </c>
      <c r="K2055" s="65" t="s">
        <v>1503</v>
      </c>
      <c r="L2055" s="66">
        <v>46304</v>
      </c>
      <c r="M2055" s="65" t="s">
        <v>287</v>
      </c>
      <c r="N2055" s="65" t="s">
        <v>793</v>
      </c>
      <c r="O2055" s="65" t="s">
        <v>289</v>
      </c>
      <c r="P2055" s="66">
        <v>46305</v>
      </c>
      <c r="Q2055" s="31">
        <f t="shared" si="64"/>
        <v>309</v>
      </c>
      <c r="R2055" s="31">
        <f t="shared" si="65"/>
        <v>390</v>
      </c>
      <c r="S2055" s="29">
        <f>IF($Q2055&lt;Parâmetros!$E$19,$G2055-1,$G2055)</f>
        <v>46303</v>
      </c>
    </row>
    <row r="2056" spans="1:19" ht="15" customHeight="1" x14ac:dyDescent="0.25">
      <c r="A2056" s="128">
        <v>55138</v>
      </c>
      <c r="B2056" s="65" t="s">
        <v>630</v>
      </c>
      <c r="C2056" s="65" t="s">
        <v>72</v>
      </c>
      <c r="D2056" s="66">
        <v>46305</v>
      </c>
      <c r="E2056" s="67">
        <v>0.7</v>
      </c>
      <c r="F2056" s="65" t="s">
        <v>285</v>
      </c>
      <c r="G2056" s="66">
        <v>46305</v>
      </c>
      <c r="H2056" s="129">
        <v>40511756</v>
      </c>
      <c r="I2056" s="129">
        <v>10</v>
      </c>
      <c r="J2056" s="65" t="s">
        <v>1602</v>
      </c>
      <c r="K2056" s="65" t="s">
        <v>1603</v>
      </c>
      <c r="L2056" s="66">
        <v>46305</v>
      </c>
      <c r="M2056" s="65" t="s">
        <v>315</v>
      </c>
      <c r="N2056" s="129">
        <v>3005650</v>
      </c>
      <c r="O2056" s="65" t="s">
        <v>289</v>
      </c>
      <c r="P2056" s="66">
        <v>46305</v>
      </c>
      <c r="Q2056" s="31">
        <f t="shared" si="64"/>
        <v>22</v>
      </c>
      <c r="R2056" s="31">
        <f t="shared" si="65"/>
        <v>64</v>
      </c>
      <c r="S2056" s="29">
        <f>IF($Q2056&lt;Parâmetros!$E$19,$G2056-1,$G2056)</f>
        <v>46304</v>
      </c>
    </row>
    <row r="2057" spans="1:19" ht="15" customHeight="1" x14ac:dyDescent="0.25">
      <c r="A2057" s="128">
        <v>55138</v>
      </c>
      <c r="B2057" s="65" t="s">
        <v>630</v>
      </c>
      <c r="C2057" s="65" t="s">
        <v>72</v>
      </c>
      <c r="D2057" s="66">
        <v>46305</v>
      </c>
      <c r="E2057" s="67">
        <v>0.55000000000000004</v>
      </c>
      <c r="F2057" s="65" t="s">
        <v>285</v>
      </c>
      <c r="G2057" s="66">
        <v>46305</v>
      </c>
      <c r="H2057" s="129">
        <v>40513795</v>
      </c>
      <c r="I2057" s="129">
        <v>10</v>
      </c>
      <c r="J2057" s="65" t="s">
        <v>1604</v>
      </c>
      <c r="K2057" s="65" t="s">
        <v>1605</v>
      </c>
      <c r="L2057" s="66">
        <v>46305</v>
      </c>
      <c r="M2057" s="65" t="s">
        <v>315</v>
      </c>
      <c r="N2057" s="129">
        <v>3003109</v>
      </c>
      <c r="O2057" s="65" t="s">
        <v>289</v>
      </c>
      <c r="P2057" s="66">
        <v>46305</v>
      </c>
      <c r="Q2057" s="31">
        <f t="shared" si="64"/>
        <v>65</v>
      </c>
      <c r="R2057" s="31">
        <f t="shared" si="65"/>
        <v>98</v>
      </c>
      <c r="S2057" s="29">
        <f>IF($Q2057&lt;Parâmetros!$E$19,$G2057-1,$G2057)</f>
        <v>46304</v>
      </c>
    </row>
    <row r="2058" spans="1:19" ht="15" customHeight="1" x14ac:dyDescent="0.25">
      <c r="A2058" s="128">
        <v>55138</v>
      </c>
      <c r="B2058" s="65" t="s">
        <v>630</v>
      </c>
      <c r="C2058" s="65" t="s">
        <v>72</v>
      </c>
      <c r="D2058" s="66">
        <v>46305</v>
      </c>
      <c r="E2058" s="67">
        <v>0.3</v>
      </c>
      <c r="F2058" s="65" t="s">
        <v>285</v>
      </c>
      <c r="G2058" s="66">
        <v>46305</v>
      </c>
      <c r="H2058" s="129">
        <v>40513808</v>
      </c>
      <c r="I2058" s="129">
        <v>10</v>
      </c>
      <c r="J2058" s="65" t="s">
        <v>1606</v>
      </c>
      <c r="K2058" s="65" t="s">
        <v>1607</v>
      </c>
      <c r="L2058" s="66">
        <v>46305</v>
      </c>
      <c r="M2058" s="65" t="s">
        <v>315</v>
      </c>
      <c r="N2058" s="129">
        <v>3003236</v>
      </c>
      <c r="O2058" s="65" t="s">
        <v>289</v>
      </c>
      <c r="P2058" s="66">
        <v>46305</v>
      </c>
      <c r="Q2058" s="31">
        <f t="shared" si="64"/>
        <v>99</v>
      </c>
      <c r="R2058" s="31">
        <f t="shared" si="65"/>
        <v>116</v>
      </c>
      <c r="S2058" s="29">
        <f>IF($Q2058&lt;Parâmetros!$E$19,$G2058-1,$G2058)</f>
        <v>46304</v>
      </c>
    </row>
    <row r="2059" spans="1:19" ht="15" customHeight="1" x14ac:dyDescent="0.25">
      <c r="A2059" s="128">
        <v>55138</v>
      </c>
      <c r="B2059" s="65" t="s">
        <v>630</v>
      </c>
      <c r="C2059" s="65" t="s">
        <v>72</v>
      </c>
      <c r="D2059" s="66">
        <v>46305</v>
      </c>
      <c r="E2059" s="67">
        <v>0.49</v>
      </c>
      <c r="F2059" s="65" t="s">
        <v>285</v>
      </c>
      <c r="G2059" s="66">
        <v>46305</v>
      </c>
      <c r="H2059" s="129">
        <v>40513811</v>
      </c>
      <c r="I2059" s="129">
        <v>10</v>
      </c>
      <c r="J2059" s="65" t="s">
        <v>1608</v>
      </c>
      <c r="K2059" s="65" t="s">
        <v>1609</v>
      </c>
      <c r="L2059" s="66">
        <v>46305</v>
      </c>
      <c r="M2059" s="65" t="s">
        <v>315</v>
      </c>
      <c r="N2059" s="129">
        <v>3004437</v>
      </c>
      <c r="O2059" s="65" t="s">
        <v>289</v>
      </c>
      <c r="P2059" s="66">
        <v>46305</v>
      </c>
      <c r="Q2059" s="31">
        <f t="shared" si="64"/>
        <v>117</v>
      </c>
      <c r="R2059" s="31">
        <f t="shared" si="65"/>
        <v>146</v>
      </c>
      <c r="S2059" s="29">
        <f>IF($Q2059&lt;Parâmetros!$E$19,$G2059-1,$G2059)</f>
        <v>46304</v>
      </c>
    </row>
    <row r="2060" spans="1:19" ht="15" customHeight="1" x14ac:dyDescent="0.25">
      <c r="A2060" s="128">
        <v>55138</v>
      </c>
      <c r="B2060" s="65" t="s">
        <v>630</v>
      </c>
      <c r="C2060" s="65" t="s">
        <v>72</v>
      </c>
      <c r="D2060" s="66">
        <v>46305</v>
      </c>
      <c r="E2060" s="67">
        <v>3.79</v>
      </c>
      <c r="F2060" s="65" t="s">
        <v>285</v>
      </c>
      <c r="G2060" s="66">
        <v>46305</v>
      </c>
      <c r="H2060" s="129">
        <v>40522900</v>
      </c>
      <c r="I2060" s="129">
        <v>10</v>
      </c>
      <c r="J2060" s="65" t="s">
        <v>1523</v>
      </c>
      <c r="K2060" s="65" t="s">
        <v>1524</v>
      </c>
      <c r="L2060" s="66">
        <v>46305</v>
      </c>
      <c r="M2060" s="65" t="s">
        <v>287</v>
      </c>
      <c r="N2060" s="65" t="s">
        <v>793</v>
      </c>
      <c r="O2060" s="65" t="s">
        <v>289</v>
      </c>
      <c r="P2060" s="66">
        <v>46305</v>
      </c>
      <c r="Q2060" s="31">
        <f t="shared" si="64"/>
        <v>148</v>
      </c>
      <c r="R2060" s="31">
        <f t="shared" si="65"/>
        <v>375</v>
      </c>
      <c r="S2060" s="29">
        <f>IF($Q2060&lt;Parâmetros!$E$19,$G2060-1,$G2060)</f>
        <v>46304</v>
      </c>
    </row>
    <row r="2061" spans="1:19" ht="15" customHeight="1" x14ac:dyDescent="0.25">
      <c r="A2061" s="128">
        <v>55138</v>
      </c>
      <c r="B2061" s="65" t="s">
        <v>630</v>
      </c>
      <c r="C2061" s="65" t="s">
        <v>72</v>
      </c>
      <c r="D2061" s="66">
        <v>46306</v>
      </c>
      <c r="E2061" s="67">
        <v>0.51</v>
      </c>
      <c r="F2061" s="65" t="s">
        <v>285</v>
      </c>
      <c r="G2061" s="66">
        <v>46305</v>
      </c>
      <c r="H2061" s="129">
        <v>40516010</v>
      </c>
      <c r="I2061" s="129">
        <v>10</v>
      </c>
      <c r="J2061" s="65" t="s">
        <v>2024</v>
      </c>
      <c r="K2061" s="65" t="s">
        <v>2025</v>
      </c>
      <c r="L2061" s="66">
        <v>46306</v>
      </c>
      <c r="M2061" s="65" t="s">
        <v>315</v>
      </c>
      <c r="N2061" s="129">
        <v>3003273</v>
      </c>
      <c r="O2061" s="65" t="s">
        <v>289</v>
      </c>
      <c r="P2061" s="66">
        <v>46306</v>
      </c>
      <c r="Q2061" s="31">
        <f t="shared" si="64"/>
        <v>1420</v>
      </c>
      <c r="R2061" s="31">
        <f t="shared" si="65"/>
        <v>11</v>
      </c>
      <c r="S2061" s="29">
        <f>IF($Q2061&lt;Parâmetros!$E$19,$G2061-1,$G2061)</f>
        <v>46305</v>
      </c>
    </row>
    <row r="2062" spans="1:19" ht="15" customHeight="1" x14ac:dyDescent="0.25">
      <c r="A2062" s="128">
        <v>55138</v>
      </c>
      <c r="B2062" s="65" t="s">
        <v>630</v>
      </c>
      <c r="C2062" s="65" t="s">
        <v>72</v>
      </c>
      <c r="D2062" s="66">
        <v>46306</v>
      </c>
      <c r="E2062" s="67">
        <v>0.3</v>
      </c>
      <c r="F2062" s="65" t="s">
        <v>285</v>
      </c>
      <c r="G2062" s="66">
        <v>46306</v>
      </c>
      <c r="H2062" s="129">
        <v>40516004</v>
      </c>
      <c r="I2062" s="129">
        <v>10</v>
      </c>
      <c r="J2062" s="65" t="s">
        <v>2026</v>
      </c>
      <c r="K2062" s="65" t="s">
        <v>2027</v>
      </c>
      <c r="L2062" s="66">
        <v>46306</v>
      </c>
      <c r="M2062" s="65" t="s">
        <v>315</v>
      </c>
      <c r="N2062" s="129">
        <v>3005527</v>
      </c>
      <c r="O2062" s="65" t="s">
        <v>289</v>
      </c>
      <c r="P2062" s="66">
        <v>46306</v>
      </c>
      <c r="Q2062" s="31">
        <f t="shared" si="64"/>
        <v>13</v>
      </c>
      <c r="R2062" s="31">
        <f t="shared" si="65"/>
        <v>31</v>
      </c>
      <c r="S2062" s="29">
        <f>IF($Q2062&lt;Parâmetros!$E$19,$G2062-1,$G2062)</f>
        <v>46305</v>
      </c>
    </row>
    <row r="2063" spans="1:19" ht="15" customHeight="1" x14ac:dyDescent="0.25">
      <c r="A2063" s="128">
        <v>55138</v>
      </c>
      <c r="B2063" s="65" t="s">
        <v>630</v>
      </c>
      <c r="C2063" s="65" t="s">
        <v>72</v>
      </c>
      <c r="D2063" s="66">
        <v>46306</v>
      </c>
      <c r="E2063" s="67">
        <v>0.27</v>
      </c>
      <c r="F2063" s="65" t="s">
        <v>285</v>
      </c>
      <c r="G2063" s="66">
        <v>46306</v>
      </c>
      <c r="H2063" s="129">
        <v>40513797</v>
      </c>
      <c r="I2063" s="129">
        <v>10</v>
      </c>
      <c r="J2063" s="65" t="s">
        <v>2028</v>
      </c>
      <c r="K2063" s="65" t="s">
        <v>2029</v>
      </c>
      <c r="L2063" s="66">
        <v>46306</v>
      </c>
      <c r="M2063" s="65" t="s">
        <v>315</v>
      </c>
      <c r="N2063" s="129">
        <v>3003064</v>
      </c>
      <c r="O2063" s="65" t="s">
        <v>289</v>
      </c>
      <c r="P2063" s="66">
        <v>46306</v>
      </c>
      <c r="Q2063" s="31">
        <f t="shared" si="64"/>
        <v>32</v>
      </c>
      <c r="R2063" s="31">
        <f t="shared" si="65"/>
        <v>47</v>
      </c>
      <c r="S2063" s="29">
        <f>IF($Q2063&lt;Parâmetros!$E$19,$G2063-1,$G2063)</f>
        <v>46305</v>
      </c>
    </row>
    <row r="2064" spans="1:19" ht="15" customHeight="1" x14ac:dyDescent="0.25">
      <c r="A2064" s="128">
        <v>55138</v>
      </c>
      <c r="B2064" s="65" t="s">
        <v>630</v>
      </c>
      <c r="C2064" s="65" t="s">
        <v>72</v>
      </c>
      <c r="D2064" s="66">
        <v>46306</v>
      </c>
      <c r="E2064" s="67">
        <v>0.34</v>
      </c>
      <c r="F2064" s="65" t="s">
        <v>285</v>
      </c>
      <c r="G2064" s="66">
        <v>46306</v>
      </c>
      <c r="H2064" s="129">
        <v>40513818</v>
      </c>
      <c r="I2064" s="129">
        <v>10</v>
      </c>
      <c r="J2064" s="65" t="s">
        <v>2030</v>
      </c>
      <c r="K2064" s="65" t="s">
        <v>2031</v>
      </c>
      <c r="L2064" s="66">
        <v>46306</v>
      </c>
      <c r="M2064" s="65" t="s">
        <v>315</v>
      </c>
      <c r="N2064" s="129">
        <v>3002995</v>
      </c>
      <c r="O2064" s="65" t="s">
        <v>289</v>
      </c>
      <c r="P2064" s="66">
        <v>46306</v>
      </c>
      <c r="Q2064" s="31">
        <f t="shared" si="64"/>
        <v>48</v>
      </c>
      <c r="R2064" s="31">
        <f t="shared" si="65"/>
        <v>68</v>
      </c>
      <c r="S2064" s="29">
        <f>IF($Q2064&lt;Parâmetros!$E$19,$G2064-1,$G2064)</f>
        <v>46305</v>
      </c>
    </row>
    <row r="2065" spans="1:19" ht="15" customHeight="1" x14ac:dyDescent="0.25">
      <c r="A2065" s="128">
        <v>55138</v>
      </c>
      <c r="B2065" s="65" t="s">
        <v>630</v>
      </c>
      <c r="C2065" s="65" t="s">
        <v>72</v>
      </c>
      <c r="D2065" s="66">
        <v>46306</v>
      </c>
      <c r="E2065" s="67">
        <v>0.32</v>
      </c>
      <c r="F2065" s="65" t="s">
        <v>285</v>
      </c>
      <c r="G2065" s="66">
        <v>46306</v>
      </c>
      <c r="H2065" s="129">
        <v>40513819</v>
      </c>
      <c r="I2065" s="129">
        <v>10</v>
      </c>
      <c r="J2065" s="65" t="s">
        <v>2032</v>
      </c>
      <c r="K2065" s="65" t="s">
        <v>2033</v>
      </c>
      <c r="L2065" s="66">
        <v>46306</v>
      </c>
      <c r="M2065" s="65" t="s">
        <v>315</v>
      </c>
      <c r="N2065" s="129">
        <v>3004434</v>
      </c>
      <c r="O2065" s="65" t="s">
        <v>289</v>
      </c>
      <c r="P2065" s="66">
        <v>46306</v>
      </c>
      <c r="Q2065" s="31">
        <f t="shared" si="64"/>
        <v>69</v>
      </c>
      <c r="R2065" s="31">
        <f t="shared" si="65"/>
        <v>88</v>
      </c>
      <c r="S2065" s="29">
        <f>IF($Q2065&lt;Parâmetros!$E$19,$G2065-1,$G2065)</f>
        <v>46305</v>
      </c>
    </row>
    <row r="2066" spans="1:19" ht="15" customHeight="1" x14ac:dyDescent="0.25">
      <c r="A2066" s="128">
        <v>55138</v>
      </c>
      <c r="B2066" s="65" t="s">
        <v>630</v>
      </c>
      <c r="C2066" s="65" t="s">
        <v>72</v>
      </c>
      <c r="D2066" s="66">
        <v>46306</v>
      </c>
      <c r="E2066" s="67">
        <v>0.45</v>
      </c>
      <c r="F2066" s="65" t="s">
        <v>285</v>
      </c>
      <c r="G2066" s="66">
        <v>46306</v>
      </c>
      <c r="H2066" s="129">
        <v>40513821</v>
      </c>
      <c r="I2066" s="129">
        <v>10</v>
      </c>
      <c r="J2066" s="65" t="s">
        <v>2034</v>
      </c>
      <c r="K2066" s="65" t="s">
        <v>2035</v>
      </c>
      <c r="L2066" s="66">
        <v>46306</v>
      </c>
      <c r="M2066" s="65" t="s">
        <v>315</v>
      </c>
      <c r="N2066" s="129">
        <v>3003003</v>
      </c>
      <c r="O2066" s="65" t="s">
        <v>289</v>
      </c>
      <c r="P2066" s="66">
        <v>46306</v>
      </c>
      <c r="Q2066" s="31">
        <f t="shared" si="64"/>
        <v>89</v>
      </c>
      <c r="R2066" s="31">
        <f t="shared" si="65"/>
        <v>116</v>
      </c>
      <c r="S2066" s="29">
        <f>IF($Q2066&lt;Parâmetros!$E$19,$G2066-1,$G2066)</f>
        <v>46305</v>
      </c>
    </row>
    <row r="2067" spans="1:19" ht="15" customHeight="1" x14ac:dyDescent="0.25">
      <c r="A2067" s="128">
        <v>55138</v>
      </c>
      <c r="B2067" s="65" t="s">
        <v>630</v>
      </c>
      <c r="C2067" s="65" t="s">
        <v>72</v>
      </c>
      <c r="D2067" s="66">
        <v>46306</v>
      </c>
      <c r="E2067" s="67">
        <v>0.35</v>
      </c>
      <c r="F2067" s="65" t="s">
        <v>285</v>
      </c>
      <c r="G2067" s="66">
        <v>46306</v>
      </c>
      <c r="H2067" s="129">
        <v>40513822</v>
      </c>
      <c r="I2067" s="129">
        <v>10</v>
      </c>
      <c r="J2067" s="65" t="s">
        <v>2036</v>
      </c>
      <c r="K2067" s="65" t="s">
        <v>2037</v>
      </c>
      <c r="L2067" s="66">
        <v>46306</v>
      </c>
      <c r="M2067" s="65" t="s">
        <v>315</v>
      </c>
      <c r="N2067" s="129">
        <v>3002998</v>
      </c>
      <c r="O2067" s="65" t="s">
        <v>289</v>
      </c>
      <c r="P2067" s="66">
        <v>46306</v>
      </c>
      <c r="Q2067" s="31">
        <f t="shared" si="64"/>
        <v>116</v>
      </c>
      <c r="R2067" s="31">
        <f t="shared" si="65"/>
        <v>137</v>
      </c>
      <c r="S2067" s="29">
        <f>IF($Q2067&lt;Parâmetros!$E$19,$G2067-1,$G2067)</f>
        <v>46305</v>
      </c>
    </row>
    <row r="2068" spans="1:19" ht="15" customHeight="1" x14ac:dyDescent="0.25">
      <c r="A2068" s="128">
        <v>55138</v>
      </c>
      <c r="B2068" s="65" t="s">
        <v>630</v>
      </c>
      <c r="C2068" s="65" t="s">
        <v>72</v>
      </c>
      <c r="D2068" s="66">
        <v>46306</v>
      </c>
      <c r="E2068" s="67">
        <v>0.34</v>
      </c>
      <c r="F2068" s="65" t="s">
        <v>285</v>
      </c>
      <c r="G2068" s="66">
        <v>46306</v>
      </c>
      <c r="H2068" s="129">
        <v>40513824</v>
      </c>
      <c r="I2068" s="129">
        <v>10</v>
      </c>
      <c r="J2068" s="65" t="s">
        <v>2038</v>
      </c>
      <c r="K2068" s="65" t="s">
        <v>915</v>
      </c>
      <c r="L2068" s="66">
        <v>46306</v>
      </c>
      <c r="M2068" s="65" t="s">
        <v>315</v>
      </c>
      <c r="N2068" s="129">
        <v>3003005</v>
      </c>
      <c r="O2068" s="65" t="s">
        <v>289</v>
      </c>
      <c r="P2068" s="66">
        <v>46306</v>
      </c>
      <c r="Q2068" s="31">
        <f t="shared" si="64"/>
        <v>138</v>
      </c>
      <c r="R2068" s="31">
        <f t="shared" si="65"/>
        <v>158</v>
      </c>
      <c r="S2068" s="29">
        <f>IF($Q2068&lt;Parâmetros!$E$19,$G2068-1,$G2068)</f>
        <v>46305</v>
      </c>
    </row>
    <row r="2069" spans="1:19" ht="15" customHeight="1" x14ac:dyDescent="0.25">
      <c r="A2069" s="128">
        <v>55138</v>
      </c>
      <c r="B2069" s="65" t="s">
        <v>630</v>
      </c>
      <c r="C2069" s="65" t="s">
        <v>72</v>
      </c>
      <c r="D2069" s="66">
        <v>46306</v>
      </c>
      <c r="E2069" s="67">
        <v>0.47</v>
      </c>
      <c r="F2069" s="65" t="s">
        <v>285</v>
      </c>
      <c r="G2069" s="66">
        <v>46306</v>
      </c>
      <c r="H2069" s="129">
        <v>40513825</v>
      </c>
      <c r="I2069" s="129">
        <v>10</v>
      </c>
      <c r="J2069" s="65" t="s">
        <v>2039</v>
      </c>
      <c r="K2069" s="65" t="s">
        <v>2040</v>
      </c>
      <c r="L2069" s="66">
        <v>46306</v>
      </c>
      <c r="M2069" s="65" t="s">
        <v>315</v>
      </c>
      <c r="N2069" s="129">
        <v>3003008</v>
      </c>
      <c r="O2069" s="65" t="s">
        <v>289</v>
      </c>
      <c r="P2069" s="66">
        <v>46306</v>
      </c>
      <c r="Q2069" s="31">
        <f t="shared" si="64"/>
        <v>159</v>
      </c>
      <c r="R2069" s="31">
        <f t="shared" si="65"/>
        <v>187</v>
      </c>
      <c r="S2069" s="29">
        <f>IF($Q2069&lt;Parâmetros!$E$19,$G2069-1,$G2069)</f>
        <v>46305</v>
      </c>
    </row>
    <row r="2070" spans="1:19" ht="15" customHeight="1" x14ac:dyDescent="0.25">
      <c r="A2070" s="128">
        <v>55138</v>
      </c>
      <c r="B2070" s="65" t="s">
        <v>630</v>
      </c>
      <c r="C2070" s="65" t="s">
        <v>72</v>
      </c>
      <c r="D2070" s="66">
        <v>46306</v>
      </c>
      <c r="E2070" s="67">
        <v>0.3</v>
      </c>
      <c r="F2070" s="65" t="s">
        <v>285</v>
      </c>
      <c r="G2070" s="66">
        <v>46306</v>
      </c>
      <c r="H2070" s="129">
        <v>40513826</v>
      </c>
      <c r="I2070" s="129">
        <v>10</v>
      </c>
      <c r="J2070" s="65" t="s">
        <v>2041</v>
      </c>
      <c r="K2070" s="65" t="s">
        <v>2042</v>
      </c>
      <c r="L2070" s="66">
        <v>46306</v>
      </c>
      <c r="M2070" s="65" t="s">
        <v>315</v>
      </c>
      <c r="N2070" s="129">
        <v>3003006</v>
      </c>
      <c r="O2070" s="65" t="s">
        <v>289</v>
      </c>
      <c r="P2070" s="66">
        <v>46306</v>
      </c>
      <c r="Q2070" s="31">
        <f t="shared" si="64"/>
        <v>240</v>
      </c>
      <c r="R2070" s="31">
        <f t="shared" si="65"/>
        <v>259</v>
      </c>
      <c r="S2070" s="29">
        <f>IF($Q2070&lt;Parâmetros!$E$19,$G2070-1,$G2070)</f>
        <v>46305</v>
      </c>
    </row>
    <row r="2071" spans="1:19" ht="15" customHeight="1" x14ac:dyDescent="0.25">
      <c r="A2071" s="128">
        <v>55138</v>
      </c>
      <c r="B2071" s="65" t="s">
        <v>630</v>
      </c>
      <c r="C2071" s="65" t="s">
        <v>72</v>
      </c>
      <c r="D2071" s="66">
        <v>46306</v>
      </c>
      <c r="E2071" s="67">
        <v>0.3</v>
      </c>
      <c r="F2071" s="65" t="s">
        <v>285</v>
      </c>
      <c r="G2071" s="66">
        <v>46306</v>
      </c>
      <c r="H2071" s="129">
        <v>40513827</v>
      </c>
      <c r="I2071" s="129">
        <v>10</v>
      </c>
      <c r="J2071" s="65" t="s">
        <v>2043</v>
      </c>
      <c r="K2071" s="65" t="s">
        <v>2044</v>
      </c>
      <c r="L2071" s="66">
        <v>46306</v>
      </c>
      <c r="M2071" s="65" t="s">
        <v>315</v>
      </c>
      <c r="N2071" s="129">
        <v>3002996</v>
      </c>
      <c r="O2071" s="65" t="s">
        <v>289</v>
      </c>
      <c r="P2071" s="66">
        <v>46306</v>
      </c>
      <c r="Q2071" s="31">
        <f t="shared" si="64"/>
        <v>260</v>
      </c>
      <c r="R2071" s="31">
        <f t="shared" si="65"/>
        <v>278</v>
      </c>
      <c r="S2071" s="29">
        <f>IF($Q2071&lt;Parâmetros!$E$19,$G2071-1,$G2071)</f>
        <v>46305</v>
      </c>
    </row>
    <row r="2072" spans="1:19" ht="15" customHeight="1" x14ac:dyDescent="0.25">
      <c r="A2072" s="128">
        <v>55138</v>
      </c>
      <c r="B2072" s="65" t="s">
        <v>630</v>
      </c>
      <c r="C2072" s="65" t="s">
        <v>72</v>
      </c>
      <c r="D2072" s="66">
        <v>46306</v>
      </c>
      <c r="E2072" s="67">
        <v>0.28999999999999998</v>
      </c>
      <c r="F2072" s="65" t="s">
        <v>285</v>
      </c>
      <c r="G2072" s="66">
        <v>46306</v>
      </c>
      <c r="H2072" s="129">
        <v>40521385</v>
      </c>
      <c r="I2072" s="129">
        <v>10</v>
      </c>
      <c r="J2072" s="65" t="s">
        <v>2045</v>
      </c>
      <c r="K2072" s="65" t="s">
        <v>2046</v>
      </c>
      <c r="L2072" s="66">
        <v>46306</v>
      </c>
      <c r="M2072" s="65" t="s">
        <v>315</v>
      </c>
      <c r="N2072" s="129">
        <v>3002235</v>
      </c>
      <c r="O2072" s="65" t="s">
        <v>289</v>
      </c>
      <c r="P2072" s="66">
        <v>46306</v>
      </c>
      <c r="Q2072" s="31">
        <f t="shared" si="64"/>
        <v>280</v>
      </c>
      <c r="R2072" s="31">
        <f t="shared" si="65"/>
        <v>297</v>
      </c>
      <c r="S2072" s="29">
        <f>IF($Q2072&lt;Parâmetros!$E$19,$G2072-1,$G2072)</f>
        <v>46305</v>
      </c>
    </row>
    <row r="2073" spans="1:19" ht="15" customHeight="1" x14ac:dyDescent="0.25">
      <c r="A2073" s="128">
        <v>55138</v>
      </c>
      <c r="B2073" s="65" t="s">
        <v>630</v>
      </c>
      <c r="C2073" s="65" t="s">
        <v>72</v>
      </c>
      <c r="D2073" s="66">
        <v>46306</v>
      </c>
      <c r="E2073" s="67">
        <v>0.27</v>
      </c>
      <c r="F2073" s="65" t="s">
        <v>285</v>
      </c>
      <c r="G2073" s="66">
        <v>46306</v>
      </c>
      <c r="H2073" s="129">
        <v>40521384</v>
      </c>
      <c r="I2073" s="129">
        <v>10</v>
      </c>
      <c r="J2073" s="65" t="s">
        <v>1033</v>
      </c>
      <c r="K2073" s="65" t="s">
        <v>2047</v>
      </c>
      <c r="L2073" s="66">
        <v>46306</v>
      </c>
      <c r="M2073" s="65" t="s">
        <v>315</v>
      </c>
      <c r="N2073" s="129">
        <v>3000817</v>
      </c>
      <c r="O2073" s="65" t="s">
        <v>289</v>
      </c>
      <c r="P2073" s="66">
        <v>46306</v>
      </c>
      <c r="Q2073" s="31">
        <f t="shared" si="64"/>
        <v>300</v>
      </c>
      <c r="R2073" s="31">
        <f t="shared" si="65"/>
        <v>317</v>
      </c>
      <c r="S2073" s="29">
        <f>IF($Q2073&lt;Parâmetros!$E$19,$G2073-1,$G2073)</f>
        <v>46305</v>
      </c>
    </row>
    <row r="2074" spans="1:19" ht="15" customHeight="1" x14ac:dyDescent="0.25">
      <c r="A2074" s="128">
        <v>55138</v>
      </c>
      <c r="B2074" s="65" t="s">
        <v>630</v>
      </c>
      <c r="C2074" s="65" t="s">
        <v>72</v>
      </c>
      <c r="D2074" s="66">
        <v>46306</v>
      </c>
      <c r="E2074" s="67">
        <v>0.37</v>
      </c>
      <c r="F2074" s="65" t="s">
        <v>285</v>
      </c>
      <c r="G2074" s="66">
        <v>46306</v>
      </c>
      <c r="H2074" s="129">
        <v>40521383</v>
      </c>
      <c r="I2074" s="129">
        <v>10</v>
      </c>
      <c r="J2074" s="65" t="s">
        <v>2048</v>
      </c>
      <c r="K2074" s="65" t="s">
        <v>2049</v>
      </c>
      <c r="L2074" s="66">
        <v>46306</v>
      </c>
      <c r="M2074" s="65" t="s">
        <v>315</v>
      </c>
      <c r="N2074" s="129">
        <v>3000775</v>
      </c>
      <c r="O2074" s="65" t="s">
        <v>289</v>
      </c>
      <c r="P2074" s="66">
        <v>46306</v>
      </c>
      <c r="Q2074" s="31">
        <f t="shared" si="64"/>
        <v>318</v>
      </c>
      <c r="R2074" s="31">
        <f t="shared" si="65"/>
        <v>340</v>
      </c>
      <c r="S2074" s="29">
        <f>IF($Q2074&lt;Parâmetros!$E$19,$G2074-1,$G2074)</f>
        <v>46305</v>
      </c>
    </row>
    <row r="2075" spans="1:19" ht="15" customHeight="1" x14ac:dyDescent="0.25">
      <c r="A2075" s="128">
        <v>55138</v>
      </c>
      <c r="B2075" s="65" t="s">
        <v>630</v>
      </c>
      <c r="C2075" s="65" t="s">
        <v>72</v>
      </c>
      <c r="D2075" s="66">
        <v>46306</v>
      </c>
      <c r="E2075" s="67">
        <v>0.22</v>
      </c>
      <c r="F2075" s="65" t="s">
        <v>285</v>
      </c>
      <c r="G2075" s="66">
        <v>46306</v>
      </c>
      <c r="H2075" s="129">
        <v>40521382</v>
      </c>
      <c r="I2075" s="129">
        <v>10</v>
      </c>
      <c r="J2075" s="65" t="s">
        <v>2050</v>
      </c>
      <c r="K2075" s="65" t="s">
        <v>2051</v>
      </c>
      <c r="L2075" s="66">
        <v>46306</v>
      </c>
      <c r="M2075" s="65" t="s">
        <v>315</v>
      </c>
      <c r="N2075" s="129">
        <v>3000774</v>
      </c>
      <c r="O2075" s="65" t="s">
        <v>289</v>
      </c>
      <c r="P2075" s="66">
        <v>46306</v>
      </c>
      <c r="Q2075" s="31">
        <f t="shared" si="64"/>
        <v>341</v>
      </c>
      <c r="R2075" s="31">
        <f t="shared" si="65"/>
        <v>355</v>
      </c>
      <c r="S2075" s="29">
        <f>IF($Q2075&lt;Parâmetros!$E$19,$G2075-1,$G2075)</f>
        <v>46305</v>
      </c>
    </row>
    <row r="2076" spans="1:19" ht="15" customHeight="1" x14ac:dyDescent="0.25">
      <c r="A2076" s="128">
        <v>55138</v>
      </c>
      <c r="B2076" s="65" t="s">
        <v>630</v>
      </c>
      <c r="C2076" s="65" t="s">
        <v>72</v>
      </c>
      <c r="D2076" s="66">
        <v>46306</v>
      </c>
      <c r="E2076" s="67">
        <v>0.23</v>
      </c>
      <c r="F2076" s="65" t="s">
        <v>285</v>
      </c>
      <c r="G2076" s="66">
        <v>46306</v>
      </c>
      <c r="H2076" s="129">
        <v>40521381</v>
      </c>
      <c r="I2076" s="129">
        <v>10</v>
      </c>
      <c r="J2076" s="65" t="s">
        <v>2052</v>
      </c>
      <c r="K2076" s="65" t="s">
        <v>2053</v>
      </c>
      <c r="L2076" s="66">
        <v>46306</v>
      </c>
      <c r="M2076" s="65" t="s">
        <v>315</v>
      </c>
      <c r="N2076" s="129">
        <v>3000773</v>
      </c>
      <c r="O2076" s="65" t="s">
        <v>289</v>
      </c>
      <c r="P2076" s="66">
        <v>46306</v>
      </c>
      <c r="Q2076" s="31">
        <f t="shared" si="64"/>
        <v>356</v>
      </c>
      <c r="R2076" s="31">
        <f t="shared" si="65"/>
        <v>370</v>
      </c>
      <c r="S2076" s="29">
        <f>IF($Q2076&lt;Parâmetros!$E$19,$G2076-1,$G2076)</f>
        <v>46305</v>
      </c>
    </row>
    <row r="2077" spans="1:19" ht="15" customHeight="1" x14ac:dyDescent="0.25">
      <c r="A2077" s="128">
        <v>55138</v>
      </c>
      <c r="B2077" s="65" t="s">
        <v>630</v>
      </c>
      <c r="C2077" s="65" t="s">
        <v>72</v>
      </c>
      <c r="D2077" s="66">
        <v>46306</v>
      </c>
      <c r="E2077" s="67">
        <v>0.27</v>
      </c>
      <c r="F2077" s="65" t="s">
        <v>285</v>
      </c>
      <c r="G2077" s="66">
        <v>46306</v>
      </c>
      <c r="H2077" s="129">
        <v>40521380</v>
      </c>
      <c r="I2077" s="129">
        <v>10</v>
      </c>
      <c r="J2077" s="65" t="s">
        <v>2054</v>
      </c>
      <c r="K2077" s="65" t="s">
        <v>2055</v>
      </c>
      <c r="L2077" s="66">
        <v>46306</v>
      </c>
      <c r="M2077" s="65" t="s">
        <v>315</v>
      </c>
      <c r="N2077" s="129">
        <v>3000771</v>
      </c>
      <c r="O2077" s="65" t="s">
        <v>289</v>
      </c>
      <c r="P2077" s="66">
        <v>46306</v>
      </c>
      <c r="Q2077" s="31">
        <f t="shared" si="64"/>
        <v>371</v>
      </c>
      <c r="R2077" s="31">
        <f t="shared" si="65"/>
        <v>387</v>
      </c>
      <c r="S2077" s="29">
        <f>IF($Q2077&lt;Parâmetros!$E$19,$G2077-1,$G2077)</f>
        <v>46305</v>
      </c>
    </row>
    <row r="2078" spans="1:19" ht="15" customHeight="1" x14ac:dyDescent="0.25">
      <c r="A2078" s="128">
        <v>55138</v>
      </c>
      <c r="B2078" s="65" t="s">
        <v>630</v>
      </c>
      <c r="C2078" s="65" t="s">
        <v>72</v>
      </c>
      <c r="D2078" s="66">
        <v>46306</v>
      </c>
      <c r="E2078" s="67">
        <v>0.17</v>
      </c>
      <c r="F2078" s="65" t="s">
        <v>285</v>
      </c>
      <c r="G2078" s="66">
        <v>46306</v>
      </c>
      <c r="H2078" s="129">
        <v>40521379</v>
      </c>
      <c r="I2078" s="129">
        <v>10</v>
      </c>
      <c r="J2078" s="65" t="s">
        <v>2056</v>
      </c>
      <c r="K2078" s="65" t="s">
        <v>2057</v>
      </c>
      <c r="L2078" s="66">
        <v>46306</v>
      </c>
      <c r="M2078" s="65" t="s">
        <v>315</v>
      </c>
      <c r="N2078" s="129">
        <v>3000770</v>
      </c>
      <c r="O2078" s="65" t="s">
        <v>289</v>
      </c>
      <c r="P2078" s="66">
        <v>46306</v>
      </c>
      <c r="Q2078" s="31">
        <f t="shared" si="64"/>
        <v>388</v>
      </c>
      <c r="R2078" s="31">
        <f t="shared" si="65"/>
        <v>398</v>
      </c>
      <c r="S2078" s="29">
        <f>IF($Q2078&lt;Parâmetros!$E$19,$G2078-1,$G2078)</f>
        <v>46305</v>
      </c>
    </row>
    <row r="2079" spans="1:19" ht="15" customHeight="1" x14ac:dyDescent="0.25">
      <c r="A2079" s="128">
        <v>55138</v>
      </c>
      <c r="B2079" s="65" t="s">
        <v>630</v>
      </c>
      <c r="C2079" s="65" t="s">
        <v>72</v>
      </c>
      <c r="D2079" s="66">
        <v>46306</v>
      </c>
      <c r="E2079" s="67">
        <v>0.2</v>
      </c>
      <c r="F2079" s="65" t="s">
        <v>285</v>
      </c>
      <c r="G2079" s="66">
        <v>46306</v>
      </c>
      <c r="H2079" s="129">
        <v>40521377</v>
      </c>
      <c r="I2079" s="129">
        <v>10</v>
      </c>
      <c r="J2079" s="65" t="s">
        <v>2058</v>
      </c>
      <c r="K2079" s="65" t="s">
        <v>2059</v>
      </c>
      <c r="L2079" s="66">
        <v>46306</v>
      </c>
      <c r="M2079" s="65" t="s">
        <v>315</v>
      </c>
      <c r="N2079" s="129">
        <v>3000759</v>
      </c>
      <c r="O2079" s="65" t="s">
        <v>289</v>
      </c>
      <c r="P2079" s="66">
        <v>46306</v>
      </c>
      <c r="Q2079" s="31">
        <f t="shared" si="64"/>
        <v>400</v>
      </c>
      <c r="R2079" s="31">
        <f t="shared" si="65"/>
        <v>412</v>
      </c>
      <c r="S2079" s="29">
        <f>IF($Q2079&lt;Parâmetros!$E$19,$G2079-1,$G2079)</f>
        <v>46305</v>
      </c>
    </row>
    <row r="2080" spans="1:19" ht="15" customHeight="1" x14ac:dyDescent="0.25">
      <c r="A2080" s="128">
        <v>55138</v>
      </c>
      <c r="B2080" s="65" t="s">
        <v>630</v>
      </c>
      <c r="C2080" s="65" t="s">
        <v>72</v>
      </c>
      <c r="D2080" s="66">
        <v>46313</v>
      </c>
      <c r="E2080" s="67">
        <v>1.02</v>
      </c>
      <c r="F2080" s="65" t="s">
        <v>285</v>
      </c>
      <c r="G2080" s="66">
        <v>46307</v>
      </c>
      <c r="H2080" s="129">
        <v>40523636</v>
      </c>
      <c r="I2080" s="129">
        <v>10</v>
      </c>
      <c r="J2080" s="65" t="s">
        <v>3776</v>
      </c>
      <c r="K2080" s="65" t="s">
        <v>3777</v>
      </c>
      <c r="L2080" s="66">
        <v>46308</v>
      </c>
      <c r="M2080" s="65" t="s">
        <v>315</v>
      </c>
      <c r="N2080" s="129">
        <v>3003564</v>
      </c>
      <c r="O2080" s="65" t="s">
        <v>289</v>
      </c>
      <c r="P2080" s="66">
        <v>46313</v>
      </c>
      <c r="Q2080" s="31">
        <f t="shared" si="64"/>
        <v>1429</v>
      </c>
      <c r="R2080" s="31">
        <f t="shared" si="65"/>
        <v>50</v>
      </c>
      <c r="S2080" s="29">
        <f>IF($Q2080&lt;Parâmetros!$E$19,$G2080-1,$G2080)</f>
        <v>46307</v>
      </c>
    </row>
    <row r="2081" spans="1:19" ht="15" customHeight="1" x14ac:dyDescent="0.25">
      <c r="A2081" s="128">
        <v>55138</v>
      </c>
      <c r="B2081" s="65" t="s">
        <v>630</v>
      </c>
      <c r="C2081" s="65" t="s">
        <v>72</v>
      </c>
      <c r="D2081" s="66">
        <v>46314</v>
      </c>
      <c r="E2081" s="67">
        <v>0.5</v>
      </c>
      <c r="F2081" s="65" t="s">
        <v>285</v>
      </c>
      <c r="G2081" s="66">
        <v>46308</v>
      </c>
      <c r="H2081" s="129">
        <v>40523637</v>
      </c>
      <c r="I2081" s="129">
        <v>10</v>
      </c>
      <c r="J2081" s="65" t="s">
        <v>3778</v>
      </c>
      <c r="K2081" s="65" t="s">
        <v>3779</v>
      </c>
      <c r="L2081" s="66">
        <v>46308</v>
      </c>
      <c r="M2081" s="65" t="s">
        <v>315</v>
      </c>
      <c r="N2081" s="129">
        <v>3002655</v>
      </c>
      <c r="O2081" s="65" t="s">
        <v>289</v>
      </c>
      <c r="P2081" s="66">
        <v>46314</v>
      </c>
      <c r="Q2081" s="31">
        <f t="shared" si="64"/>
        <v>55</v>
      </c>
      <c r="R2081" s="31">
        <f t="shared" si="65"/>
        <v>85</v>
      </c>
      <c r="S2081" s="29">
        <f>IF($Q2081&lt;Parâmetros!$E$19,$G2081-1,$G2081)</f>
        <v>46307</v>
      </c>
    </row>
    <row r="2082" spans="1:19" ht="15" customHeight="1" x14ac:dyDescent="0.25">
      <c r="A2082" s="128">
        <v>55138</v>
      </c>
      <c r="B2082" s="65" t="s">
        <v>630</v>
      </c>
      <c r="C2082" s="65" t="s">
        <v>72</v>
      </c>
      <c r="D2082" s="66">
        <v>46314</v>
      </c>
      <c r="E2082" s="67">
        <v>0.41</v>
      </c>
      <c r="F2082" s="65" t="s">
        <v>285</v>
      </c>
      <c r="G2082" s="66">
        <v>46308</v>
      </c>
      <c r="H2082" s="129">
        <v>40523641</v>
      </c>
      <c r="I2082" s="129">
        <v>10</v>
      </c>
      <c r="J2082" s="65" t="s">
        <v>3780</v>
      </c>
      <c r="K2082" s="65" t="s">
        <v>3781</v>
      </c>
      <c r="L2082" s="66">
        <v>46308</v>
      </c>
      <c r="M2082" s="65" t="s">
        <v>315</v>
      </c>
      <c r="N2082" s="129">
        <v>3006425</v>
      </c>
      <c r="O2082" s="65" t="s">
        <v>289</v>
      </c>
      <c r="P2082" s="66">
        <v>46314</v>
      </c>
      <c r="Q2082" s="31">
        <f t="shared" si="64"/>
        <v>91</v>
      </c>
      <c r="R2082" s="31">
        <f t="shared" si="65"/>
        <v>115</v>
      </c>
      <c r="S2082" s="29">
        <f>IF($Q2082&lt;Parâmetros!$E$19,$G2082-1,$G2082)</f>
        <v>46307</v>
      </c>
    </row>
    <row r="2083" spans="1:19" ht="15" customHeight="1" x14ac:dyDescent="0.25">
      <c r="A2083" s="128">
        <v>55138</v>
      </c>
      <c r="B2083" s="65" t="s">
        <v>630</v>
      </c>
      <c r="C2083" s="65" t="s">
        <v>72</v>
      </c>
      <c r="D2083" s="66">
        <v>46314</v>
      </c>
      <c r="E2083" s="67">
        <v>0.47</v>
      </c>
      <c r="F2083" s="65" t="s">
        <v>285</v>
      </c>
      <c r="G2083" s="66">
        <v>46308</v>
      </c>
      <c r="H2083" s="129">
        <v>40523642</v>
      </c>
      <c r="I2083" s="129">
        <v>10</v>
      </c>
      <c r="J2083" s="65" t="s">
        <v>3782</v>
      </c>
      <c r="K2083" s="65" t="s">
        <v>3783</v>
      </c>
      <c r="L2083" s="66">
        <v>46308</v>
      </c>
      <c r="M2083" s="65" t="s">
        <v>315</v>
      </c>
      <c r="N2083" s="129">
        <v>3002656</v>
      </c>
      <c r="O2083" s="65" t="s">
        <v>289</v>
      </c>
      <c r="P2083" s="66">
        <v>46314</v>
      </c>
      <c r="Q2083" s="31">
        <f t="shared" si="64"/>
        <v>120</v>
      </c>
      <c r="R2083" s="31">
        <f t="shared" si="65"/>
        <v>149</v>
      </c>
      <c r="S2083" s="29">
        <f>IF($Q2083&lt;Parâmetros!$E$19,$G2083-1,$G2083)</f>
        <v>46307</v>
      </c>
    </row>
    <row r="2084" spans="1:19" ht="15" customHeight="1" x14ac:dyDescent="0.25">
      <c r="A2084" s="128">
        <v>55138</v>
      </c>
      <c r="B2084" s="65" t="s">
        <v>630</v>
      </c>
      <c r="C2084" s="65" t="s">
        <v>72</v>
      </c>
      <c r="D2084" s="66">
        <v>46314</v>
      </c>
      <c r="E2084" s="67">
        <v>0.49</v>
      </c>
      <c r="F2084" s="65" t="s">
        <v>285</v>
      </c>
      <c r="G2084" s="66">
        <v>46308</v>
      </c>
      <c r="H2084" s="129">
        <v>40523643</v>
      </c>
      <c r="I2084" s="129">
        <v>10</v>
      </c>
      <c r="J2084" s="65" t="s">
        <v>3784</v>
      </c>
      <c r="K2084" s="65" t="s">
        <v>3785</v>
      </c>
      <c r="L2084" s="66">
        <v>46308</v>
      </c>
      <c r="M2084" s="65" t="s">
        <v>315</v>
      </c>
      <c r="N2084" s="129">
        <v>3002657</v>
      </c>
      <c r="O2084" s="65" t="s">
        <v>289</v>
      </c>
      <c r="P2084" s="66">
        <v>46314</v>
      </c>
      <c r="Q2084" s="31">
        <f t="shared" si="64"/>
        <v>151</v>
      </c>
      <c r="R2084" s="31">
        <f t="shared" si="65"/>
        <v>180</v>
      </c>
      <c r="S2084" s="29">
        <f>IF($Q2084&lt;Parâmetros!$E$19,$G2084-1,$G2084)</f>
        <v>46307</v>
      </c>
    </row>
    <row r="2085" spans="1:19" ht="15" customHeight="1" x14ac:dyDescent="0.25">
      <c r="A2085" s="128">
        <v>55138</v>
      </c>
      <c r="B2085" s="65" t="s">
        <v>630</v>
      </c>
      <c r="C2085" s="65" t="s">
        <v>72</v>
      </c>
      <c r="D2085" s="66">
        <v>46314</v>
      </c>
      <c r="E2085" s="67">
        <v>0.5</v>
      </c>
      <c r="F2085" s="65" t="s">
        <v>285</v>
      </c>
      <c r="G2085" s="66">
        <v>46308</v>
      </c>
      <c r="H2085" s="129">
        <v>40523644</v>
      </c>
      <c r="I2085" s="129">
        <v>10</v>
      </c>
      <c r="J2085" s="65" t="s">
        <v>3786</v>
      </c>
      <c r="K2085" s="65" t="s">
        <v>3787</v>
      </c>
      <c r="L2085" s="66">
        <v>46308</v>
      </c>
      <c r="M2085" s="65" t="s">
        <v>315</v>
      </c>
      <c r="N2085" s="129">
        <v>3002658</v>
      </c>
      <c r="O2085" s="65" t="s">
        <v>289</v>
      </c>
      <c r="P2085" s="66">
        <v>46314</v>
      </c>
      <c r="Q2085" s="31">
        <f t="shared" si="64"/>
        <v>181</v>
      </c>
      <c r="R2085" s="31">
        <f t="shared" si="65"/>
        <v>210</v>
      </c>
      <c r="S2085" s="29">
        <f>IF($Q2085&lt;Parâmetros!$E$19,$G2085-1,$G2085)</f>
        <v>46307</v>
      </c>
    </row>
    <row r="2086" spans="1:19" ht="15" customHeight="1" x14ac:dyDescent="0.25">
      <c r="A2086" s="128">
        <v>55138</v>
      </c>
      <c r="B2086" s="65" t="s">
        <v>630</v>
      </c>
      <c r="C2086" s="65" t="s">
        <v>72</v>
      </c>
      <c r="D2086" s="66">
        <v>46314</v>
      </c>
      <c r="E2086" s="67">
        <v>0.47</v>
      </c>
      <c r="F2086" s="65" t="s">
        <v>285</v>
      </c>
      <c r="G2086" s="66">
        <v>46308</v>
      </c>
      <c r="H2086" s="129">
        <v>40523645</v>
      </c>
      <c r="I2086" s="129">
        <v>10</v>
      </c>
      <c r="J2086" s="65" t="s">
        <v>3788</v>
      </c>
      <c r="K2086" s="65" t="s">
        <v>3789</v>
      </c>
      <c r="L2086" s="66">
        <v>46308</v>
      </c>
      <c r="M2086" s="65" t="s">
        <v>315</v>
      </c>
      <c r="N2086" s="129">
        <v>3002659</v>
      </c>
      <c r="O2086" s="65" t="s">
        <v>289</v>
      </c>
      <c r="P2086" s="66">
        <v>46314</v>
      </c>
      <c r="Q2086" s="31">
        <f t="shared" si="64"/>
        <v>212</v>
      </c>
      <c r="R2086" s="31">
        <f t="shared" si="65"/>
        <v>240</v>
      </c>
      <c r="S2086" s="29">
        <f>IF($Q2086&lt;Parâmetros!$E$19,$G2086-1,$G2086)</f>
        <v>46307</v>
      </c>
    </row>
    <row r="2087" spans="1:19" ht="15" customHeight="1" x14ac:dyDescent="0.25">
      <c r="A2087" s="128">
        <v>55138</v>
      </c>
      <c r="B2087" s="65" t="s">
        <v>630</v>
      </c>
      <c r="C2087" s="65" t="s">
        <v>72</v>
      </c>
      <c r="D2087" s="66">
        <v>46314</v>
      </c>
      <c r="E2087" s="67">
        <v>0.45</v>
      </c>
      <c r="F2087" s="65" t="s">
        <v>285</v>
      </c>
      <c r="G2087" s="66">
        <v>46308</v>
      </c>
      <c r="H2087" s="129">
        <v>40523646</v>
      </c>
      <c r="I2087" s="129">
        <v>10</v>
      </c>
      <c r="J2087" s="65" t="s">
        <v>3790</v>
      </c>
      <c r="K2087" s="65" t="s">
        <v>3791</v>
      </c>
      <c r="L2087" s="66">
        <v>46308</v>
      </c>
      <c r="M2087" s="65" t="s">
        <v>315</v>
      </c>
      <c r="N2087" s="129">
        <v>3002677</v>
      </c>
      <c r="O2087" s="65" t="s">
        <v>289</v>
      </c>
      <c r="P2087" s="66">
        <v>46314</v>
      </c>
      <c r="Q2087" s="31">
        <f t="shared" si="64"/>
        <v>245</v>
      </c>
      <c r="R2087" s="31">
        <f t="shared" si="65"/>
        <v>272</v>
      </c>
      <c r="S2087" s="29">
        <f>IF($Q2087&lt;Parâmetros!$E$19,$G2087-1,$G2087)</f>
        <v>46307</v>
      </c>
    </row>
    <row r="2088" spans="1:19" ht="15" customHeight="1" x14ac:dyDescent="0.25">
      <c r="A2088" s="128">
        <v>55138</v>
      </c>
      <c r="B2088" s="65" t="s">
        <v>630</v>
      </c>
      <c r="C2088" s="65" t="s">
        <v>72</v>
      </c>
      <c r="D2088" s="66">
        <v>46314</v>
      </c>
      <c r="E2088" s="67">
        <v>0.4</v>
      </c>
      <c r="F2088" s="65" t="s">
        <v>285</v>
      </c>
      <c r="G2088" s="66">
        <v>46308</v>
      </c>
      <c r="H2088" s="129">
        <v>40523647</v>
      </c>
      <c r="I2088" s="129">
        <v>10</v>
      </c>
      <c r="J2088" s="65" t="s">
        <v>3792</v>
      </c>
      <c r="K2088" s="65" t="s">
        <v>3718</v>
      </c>
      <c r="L2088" s="66">
        <v>46308</v>
      </c>
      <c r="M2088" s="65" t="s">
        <v>315</v>
      </c>
      <c r="N2088" s="129">
        <v>3007083</v>
      </c>
      <c r="O2088" s="65" t="s">
        <v>289</v>
      </c>
      <c r="P2088" s="66">
        <v>46314</v>
      </c>
      <c r="Q2088" s="31">
        <f t="shared" si="64"/>
        <v>276</v>
      </c>
      <c r="R2088" s="31">
        <f t="shared" si="65"/>
        <v>300</v>
      </c>
      <c r="S2088" s="29">
        <f>IF($Q2088&lt;Parâmetros!$E$19,$G2088-1,$G2088)</f>
        <v>46307</v>
      </c>
    </row>
    <row r="2089" spans="1:19" ht="15" customHeight="1" x14ac:dyDescent="0.25">
      <c r="A2089" s="128">
        <v>55138</v>
      </c>
      <c r="B2089" s="65" t="s">
        <v>630</v>
      </c>
      <c r="C2089" s="65" t="s">
        <v>72</v>
      </c>
      <c r="D2089" s="66">
        <v>46314</v>
      </c>
      <c r="E2089" s="67">
        <v>0.42</v>
      </c>
      <c r="F2089" s="65" t="s">
        <v>285</v>
      </c>
      <c r="G2089" s="66">
        <v>46308</v>
      </c>
      <c r="H2089" s="129">
        <v>40523648</v>
      </c>
      <c r="I2089" s="129">
        <v>10</v>
      </c>
      <c r="J2089" s="65" t="s">
        <v>3793</v>
      </c>
      <c r="K2089" s="65" t="s">
        <v>3794</v>
      </c>
      <c r="L2089" s="66">
        <v>46308</v>
      </c>
      <c r="M2089" s="65" t="s">
        <v>315</v>
      </c>
      <c r="N2089" s="129">
        <v>3010055</v>
      </c>
      <c r="O2089" s="65" t="s">
        <v>289</v>
      </c>
      <c r="P2089" s="66">
        <v>46314</v>
      </c>
      <c r="Q2089" s="31">
        <f t="shared" si="64"/>
        <v>303</v>
      </c>
      <c r="R2089" s="31">
        <f t="shared" si="65"/>
        <v>328</v>
      </c>
      <c r="S2089" s="29">
        <f>IF($Q2089&lt;Parâmetros!$E$19,$G2089-1,$G2089)</f>
        <v>46307</v>
      </c>
    </row>
    <row r="2090" spans="1:19" ht="15" customHeight="1" x14ac:dyDescent="0.25">
      <c r="A2090" s="128">
        <v>55138</v>
      </c>
      <c r="B2090" s="65" t="s">
        <v>630</v>
      </c>
      <c r="C2090" s="65" t="s">
        <v>72</v>
      </c>
      <c r="D2090" s="66">
        <v>46314</v>
      </c>
      <c r="E2090" s="67">
        <v>0.41</v>
      </c>
      <c r="F2090" s="65" t="s">
        <v>285</v>
      </c>
      <c r="G2090" s="66">
        <v>46308</v>
      </c>
      <c r="H2090" s="129">
        <v>40523649</v>
      </c>
      <c r="I2090" s="129">
        <v>10</v>
      </c>
      <c r="J2090" s="65" t="s">
        <v>3795</v>
      </c>
      <c r="K2090" s="65" t="s">
        <v>3796</v>
      </c>
      <c r="L2090" s="66">
        <v>46308</v>
      </c>
      <c r="M2090" s="65" t="s">
        <v>315</v>
      </c>
      <c r="N2090" s="129">
        <v>3010497</v>
      </c>
      <c r="O2090" s="65" t="s">
        <v>289</v>
      </c>
      <c r="P2090" s="66">
        <v>46314</v>
      </c>
      <c r="Q2090" s="31">
        <f t="shared" si="64"/>
        <v>330</v>
      </c>
      <c r="R2090" s="31">
        <f t="shared" si="65"/>
        <v>354</v>
      </c>
      <c r="S2090" s="29">
        <f>IF($Q2090&lt;Parâmetros!$E$19,$G2090-1,$G2090)</f>
        <v>46307</v>
      </c>
    </row>
    <row r="2091" spans="1:19" ht="15" customHeight="1" x14ac:dyDescent="0.25">
      <c r="A2091" s="128">
        <v>55138</v>
      </c>
      <c r="B2091" s="65" t="s">
        <v>630</v>
      </c>
      <c r="C2091" s="65" t="s">
        <v>72</v>
      </c>
      <c r="D2091" s="66">
        <v>46314</v>
      </c>
      <c r="E2091" s="67">
        <v>0.44</v>
      </c>
      <c r="F2091" s="65" t="s">
        <v>285</v>
      </c>
      <c r="G2091" s="66">
        <v>46308</v>
      </c>
      <c r="H2091" s="129">
        <v>40523650</v>
      </c>
      <c r="I2091" s="129">
        <v>10</v>
      </c>
      <c r="J2091" s="65" t="s">
        <v>3797</v>
      </c>
      <c r="K2091" s="65" t="s">
        <v>3798</v>
      </c>
      <c r="L2091" s="66">
        <v>46308</v>
      </c>
      <c r="M2091" s="65" t="s">
        <v>315</v>
      </c>
      <c r="N2091" s="129">
        <v>3010498</v>
      </c>
      <c r="O2091" s="65" t="s">
        <v>289</v>
      </c>
      <c r="P2091" s="66">
        <v>46314</v>
      </c>
      <c r="Q2091" s="31">
        <f t="shared" si="64"/>
        <v>359</v>
      </c>
      <c r="R2091" s="31">
        <f t="shared" si="65"/>
        <v>385</v>
      </c>
      <c r="S2091" s="29">
        <f>IF($Q2091&lt;Parâmetros!$E$19,$G2091-1,$G2091)</f>
        <v>46307</v>
      </c>
    </row>
    <row r="2092" spans="1:19" ht="15" customHeight="1" x14ac:dyDescent="0.25">
      <c r="A2092" s="128">
        <v>55138</v>
      </c>
      <c r="B2092" s="65" t="s">
        <v>630</v>
      </c>
      <c r="C2092" s="65" t="s">
        <v>72</v>
      </c>
      <c r="D2092" s="66">
        <v>46309</v>
      </c>
      <c r="E2092" s="67">
        <v>2.4900000000000002</v>
      </c>
      <c r="F2092" s="65" t="s">
        <v>285</v>
      </c>
      <c r="G2092" s="66">
        <v>46309</v>
      </c>
      <c r="H2092" s="129">
        <v>40525483</v>
      </c>
      <c r="I2092" s="129">
        <v>10</v>
      </c>
      <c r="J2092" s="65" t="s">
        <v>2545</v>
      </c>
      <c r="K2092" s="65" t="s">
        <v>2546</v>
      </c>
      <c r="L2092" s="66">
        <v>46309</v>
      </c>
      <c r="M2092" s="65" t="s">
        <v>287</v>
      </c>
      <c r="N2092" s="65" t="s">
        <v>793</v>
      </c>
      <c r="O2092" s="65" t="s">
        <v>289</v>
      </c>
      <c r="P2092" s="66">
        <v>46309</v>
      </c>
      <c r="Q2092" s="31">
        <f t="shared" si="64"/>
        <v>0</v>
      </c>
      <c r="R2092" s="31">
        <f t="shared" si="65"/>
        <v>149</v>
      </c>
      <c r="S2092" s="29">
        <f>IF($Q2092&lt;Parâmetros!$E$19,$G2092-1,$G2092)</f>
        <v>46308</v>
      </c>
    </row>
    <row r="2093" spans="1:19" ht="15" customHeight="1" x14ac:dyDescent="0.25">
      <c r="A2093" s="128">
        <v>55138</v>
      </c>
      <c r="B2093" s="65" t="s">
        <v>630</v>
      </c>
      <c r="C2093" s="65" t="s">
        <v>72</v>
      </c>
      <c r="D2093" s="66">
        <v>46309</v>
      </c>
      <c r="E2093" s="67">
        <v>3.44</v>
      </c>
      <c r="F2093" s="65" t="s">
        <v>285</v>
      </c>
      <c r="G2093" s="66">
        <v>46309</v>
      </c>
      <c r="H2093" s="129">
        <v>40525483</v>
      </c>
      <c r="I2093" s="129">
        <v>10</v>
      </c>
      <c r="J2093" s="65" t="s">
        <v>2547</v>
      </c>
      <c r="K2093" s="65" t="s">
        <v>2548</v>
      </c>
      <c r="L2093" s="66">
        <v>46309</v>
      </c>
      <c r="M2093" s="65" t="s">
        <v>287</v>
      </c>
      <c r="N2093" s="65" t="s">
        <v>793</v>
      </c>
      <c r="O2093" s="65" t="s">
        <v>289</v>
      </c>
      <c r="P2093" s="66">
        <v>46309</v>
      </c>
      <c r="Q2093" s="31">
        <f t="shared" si="64"/>
        <v>152</v>
      </c>
      <c r="R2093" s="31">
        <f t="shared" si="65"/>
        <v>358</v>
      </c>
      <c r="S2093" s="29">
        <f>IF($Q2093&lt;Parâmetros!$E$19,$G2093-1,$G2093)</f>
        <v>46308</v>
      </c>
    </row>
    <row r="2094" spans="1:19" ht="15" customHeight="1" x14ac:dyDescent="0.25">
      <c r="A2094" s="128">
        <v>55138</v>
      </c>
      <c r="B2094" s="65" t="s">
        <v>630</v>
      </c>
      <c r="C2094" s="65" t="s">
        <v>72</v>
      </c>
      <c r="D2094" s="66">
        <v>46310</v>
      </c>
      <c r="E2094" s="67">
        <v>7</v>
      </c>
      <c r="F2094" s="65" t="s">
        <v>285</v>
      </c>
      <c r="G2094" s="66">
        <v>46309</v>
      </c>
      <c r="H2094" s="129">
        <v>40525096</v>
      </c>
      <c r="I2094" s="129">
        <v>10</v>
      </c>
      <c r="J2094" s="65" t="s">
        <v>2758</v>
      </c>
      <c r="K2094" s="65" t="s">
        <v>2759</v>
      </c>
      <c r="L2094" s="66">
        <v>46310</v>
      </c>
      <c r="M2094" s="65" t="s">
        <v>287</v>
      </c>
      <c r="N2094" s="129">
        <v>3007191</v>
      </c>
      <c r="O2094" s="65" t="s">
        <v>289</v>
      </c>
      <c r="P2094" s="66">
        <v>46310</v>
      </c>
      <c r="Q2094" s="31">
        <f t="shared" si="64"/>
        <v>1423</v>
      </c>
      <c r="R2094" s="31">
        <f t="shared" si="65"/>
        <v>402</v>
      </c>
      <c r="S2094" s="29">
        <f>IF($Q2094&lt;Parâmetros!$E$19,$G2094-1,$G2094)</f>
        <v>46309</v>
      </c>
    </row>
    <row r="2095" spans="1:19" ht="15" customHeight="1" x14ac:dyDescent="0.25">
      <c r="A2095" s="128">
        <v>55138</v>
      </c>
      <c r="B2095" s="65" t="s">
        <v>630</v>
      </c>
      <c r="C2095" s="65" t="s">
        <v>72</v>
      </c>
      <c r="D2095" s="66">
        <v>46312</v>
      </c>
      <c r="E2095" s="67">
        <v>1.25</v>
      </c>
      <c r="F2095" s="65" t="s">
        <v>285</v>
      </c>
      <c r="G2095" s="66">
        <v>46311</v>
      </c>
      <c r="H2095" s="129">
        <v>40526869</v>
      </c>
      <c r="I2095" s="129">
        <v>10</v>
      </c>
      <c r="J2095" s="65" t="s">
        <v>1582</v>
      </c>
      <c r="K2095" s="65" t="s">
        <v>3225</v>
      </c>
      <c r="L2095" s="66">
        <v>46311</v>
      </c>
      <c r="M2095" s="65" t="s">
        <v>287</v>
      </c>
      <c r="N2095" s="129">
        <v>3011740</v>
      </c>
      <c r="O2095" s="65" t="s">
        <v>289</v>
      </c>
      <c r="P2095" s="66">
        <v>46312</v>
      </c>
      <c r="Q2095" s="31">
        <f t="shared" si="64"/>
        <v>345</v>
      </c>
      <c r="R2095" s="31">
        <f t="shared" si="65"/>
        <v>420</v>
      </c>
      <c r="S2095" s="29">
        <f>IF($Q2095&lt;Parâmetros!$E$19,$G2095-1,$G2095)</f>
        <v>46310</v>
      </c>
    </row>
    <row r="2096" spans="1:19" ht="15" customHeight="1" x14ac:dyDescent="0.25">
      <c r="A2096" s="128">
        <v>55138</v>
      </c>
      <c r="B2096" s="65" t="s">
        <v>630</v>
      </c>
      <c r="C2096" s="65" t="s">
        <v>72</v>
      </c>
      <c r="D2096" s="66">
        <v>46312</v>
      </c>
      <c r="E2096" s="67">
        <v>0.34</v>
      </c>
      <c r="F2096" s="65" t="s">
        <v>285</v>
      </c>
      <c r="G2096" s="66">
        <v>46312</v>
      </c>
      <c r="H2096" s="129">
        <v>40516337</v>
      </c>
      <c r="I2096" s="129">
        <v>10</v>
      </c>
      <c r="J2096" s="65" t="s">
        <v>3378</v>
      </c>
      <c r="K2096" s="65" t="s">
        <v>3379</v>
      </c>
      <c r="L2096" s="66">
        <v>46312</v>
      </c>
      <c r="M2096" s="65" t="s">
        <v>315</v>
      </c>
      <c r="N2096" s="129">
        <v>3007056</v>
      </c>
      <c r="O2096" s="65" t="s">
        <v>289</v>
      </c>
      <c r="P2096" s="66">
        <v>46312</v>
      </c>
      <c r="Q2096" s="31">
        <f t="shared" si="64"/>
        <v>14</v>
      </c>
      <c r="R2096" s="31">
        <f t="shared" si="65"/>
        <v>34</v>
      </c>
      <c r="S2096" s="29">
        <f>IF($Q2096&lt;Parâmetros!$E$19,$G2096-1,$G2096)</f>
        <v>46311</v>
      </c>
    </row>
    <row r="2097" spans="1:19" ht="15" customHeight="1" x14ac:dyDescent="0.25">
      <c r="A2097" s="128">
        <v>55138</v>
      </c>
      <c r="B2097" s="65" t="s">
        <v>630</v>
      </c>
      <c r="C2097" s="65" t="s">
        <v>72</v>
      </c>
      <c r="D2097" s="66">
        <v>46312</v>
      </c>
      <c r="E2097" s="67">
        <v>0.37</v>
      </c>
      <c r="F2097" s="65" t="s">
        <v>285</v>
      </c>
      <c r="G2097" s="66">
        <v>46312</v>
      </c>
      <c r="H2097" s="129">
        <v>40523634</v>
      </c>
      <c r="I2097" s="129">
        <v>10</v>
      </c>
      <c r="J2097" s="65" t="s">
        <v>3380</v>
      </c>
      <c r="K2097" s="65" t="s">
        <v>3381</v>
      </c>
      <c r="L2097" s="66">
        <v>46312</v>
      </c>
      <c r="M2097" s="65" t="s">
        <v>315</v>
      </c>
      <c r="N2097" s="65" t="s">
        <v>793</v>
      </c>
      <c r="O2097" s="65" t="s">
        <v>289</v>
      </c>
      <c r="P2097" s="66">
        <v>46312</v>
      </c>
      <c r="Q2097" s="31">
        <f t="shared" si="64"/>
        <v>35</v>
      </c>
      <c r="R2097" s="31">
        <f t="shared" si="65"/>
        <v>57</v>
      </c>
      <c r="S2097" s="29">
        <f>IF($Q2097&lt;Parâmetros!$E$19,$G2097-1,$G2097)</f>
        <v>46311</v>
      </c>
    </row>
    <row r="2098" spans="1:19" ht="15" customHeight="1" x14ac:dyDescent="0.25">
      <c r="A2098" s="128">
        <v>55138</v>
      </c>
      <c r="B2098" s="65" t="s">
        <v>630</v>
      </c>
      <c r="C2098" s="65" t="s">
        <v>72</v>
      </c>
      <c r="D2098" s="66">
        <v>46312</v>
      </c>
      <c r="E2098" s="67">
        <v>0.44</v>
      </c>
      <c r="F2098" s="65" t="s">
        <v>285</v>
      </c>
      <c r="G2098" s="66">
        <v>46312</v>
      </c>
      <c r="H2098" s="129">
        <v>40523634</v>
      </c>
      <c r="I2098" s="129">
        <v>20</v>
      </c>
      <c r="J2098" s="65" t="s">
        <v>3382</v>
      </c>
      <c r="K2098" s="65" t="s">
        <v>3383</v>
      </c>
      <c r="L2098" s="66">
        <v>46312</v>
      </c>
      <c r="M2098" s="65" t="s">
        <v>315</v>
      </c>
      <c r="N2098" s="65" t="s">
        <v>793</v>
      </c>
      <c r="O2098" s="65" t="s">
        <v>289</v>
      </c>
      <c r="P2098" s="66">
        <v>46312</v>
      </c>
      <c r="Q2098" s="31">
        <f t="shared" si="64"/>
        <v>57</v>
      </c>
      <c r="R2098" s="31">
        <f t="shared" si="65"/>
        <v>83</v>
      </c>
      <c r="S2098" s="29">
        <f>IF($Q2098&lt;Parâmetros!$E$19,$G2098-1,$G2098)</f>
        <v>46311</v>
      </c>
    </row>
    <row r="2099" spans="1:19" ht="15" customHeight="1" x14ac:dyDescent="0.25">
      <c r="A2099" s="128">
        <v>55138</v>
      </c>
      <c r="B2099" s="65" t="s">
        <v>630</v>
      </c>
      <c r="C2099" s="65" t="s">
        <v>72</v>
      </c>
      <c r="D2099" s="66">
        <v>46312</v>
      </c>
      <c r="E2099" s="67">
        <v>0.23</v>
      </c>
      <c r="F2099" s="65" t="s">
        <v>285</v>
      </c>
      <c r="G2099" s="66">
        <v>46312</v>
      </c>
      <c r="H2099" s="129">
        <v>40523668</v>
      </c>
      <c r="I2099" s="129">
        <v>10</v>
      </c>
      <c r="J2099" s="65" t="s">
        <v>3384</v>
      </c>
      <c r="K2099" s="65" t="s">
        <v>3385</v>
      </c>
      <c r="L2099" s="66">
        <v>46312</v>
      </c>
      <c r="M2099" s="65" t="s">
        <v>315</v>
      </c>
      <c r="N2099" s="65" t="s">
        <v>793</v>
      </c>
      <c r="O2099" s="65" t="s">
        <v>289</v>
      </c>
      <c r="P2099" s="66">
        <v>46312</v>
      </c>
      <c r="Q2099" s="31">
        <f t="shared" si="64"/>
        <v>84</v>
      </c>
      <c r="R2099" s="31">
        <f t="shared" si="65"/>
        <v>98</v>
      </c>
      <c r="S2099" s="29">
        <f>IF($Q2099&lt;Parâmetros!$E$19,$G2099-1,$G2099)</f>
        <v>46311</v>
      </c>
    </row>
    <row r="2100" spans="1:19" ht="15" customHeight="1" x14ac:dyDescent="0.25">
      <c r="A2100" s="128">
        <v>55138</v>
      </c>
      <c r="B2100" s="65" t="s">
        <v>630</v>
      </c>
      <c r="C2100" s="65" t="s">
        <v>72</v>
      </c>
      <c r="D2100" s="66">
        <v>46312</v>
      </c>
      <c r="E2100" s="67">
        <v>0.42</v>
      </c>
      <c r="F2100" s="65" t="s">
        <v>285</v>
      </c>
      <c r="G2100" s="66">
        <v>46312</v>
      </c>
      <c r="H2100" s="129">
        <v>40523668</v>
      </c>
      <c r="I2100" s="129">
        <v>20</v>
      </c>
      <c r="J2100" s="65" t="s">
        <v>3386</v>
      </c>
      <c r="K2100" s="65" t="s">
        <v>3252</v>
      </c>
      <c r="L2100" s="66">
        <v>46312</v>
      </c>
      <c r="M2100" s="65" t="s">
        <v>315</v>
      </c>
      <c r="N2100" s="65" t="s">
        <v>793</v>
      </c>
      <c r="O2100" s="65" t="s">
        <v>289</v>
      </c>
      <c r="P2100" s="66">
        <v>46312</v>
      </c>
      <c r="Q2100" s="31">
        <f t="shared" si="64"/>
        <v>98</v>
      </c>
      <c r="R2100" s="31">
        <f t="shared" si="65"/>
        <v>123</v>
      </c>
      <c r="S2100" s="29">
        <f>IF($Q2100&lt;Parâmetros!$E$19,$G2100-1,$G2100)</f>
        <v>46311</v>
      </c>
    </row>
    <row r="2101" spans="1:19" ht="15" customHeight="1" x14ac:dyDescent="0.25">
      <c r="A2101" s="128">
        <v>55138</v>
      </c>
      <c r="B2101" s="65" t="s">
        <v>630</v>
      </c>
      <c r="C2101" s="65" t="s">
        <v>72</v>
      </c>
      <c r="D2101" s="66">
        <v>46312</v>
      </c>
      <c r="E2101" s="67">
        <v>0.68</v>
      </c>
      <c r="F2101" s="65" t="s">
        <v>285</v>
      </c>
      <c r="G2101" s="66">
        <v>46312</v>
      </c>
      <c r="H2101" s="129">
        <v>40523622</v>
      </c>
      <c r="I2101" s="129">
        <v>10</v>
      </c>
      <c r="J2101" s="65" t="s">
        <v>3387</v>
      </c>
      <c r="K2101" s="65" t="s">
        <v>3388</v>
      </c>
      <c r="L2101" s="66">
        <v>46312</v>
      </c>
      <c r="M2101" s="65" t="s">
        <v>315</v>
      </c>
      <c r="N2101" s="65" t="s">
        <v>793</v>
      </c>
      <c r="O2101" s="65" t="s">
        <v>289</v>
      </c>
      <c r="P2101" s="66">
        <v>46312</v>
      </c>
      <c r="Q2101" s="31">
        <f t="shared" si="64"/>
        <v>125</v>
      </c>
      <c r="R2101" s="31">
        <f t="shared" si="65"/>
        <v>166</v>
      </c>
      <c r="S2101" s="29">
        <f>IF($Q2101&lt;Parâmetros!$E$19,$G2101-1,$G2101)</f>
        <v>46311</v>
      </c>
    </row>
    <row r="2102" spans="1:19" ht="15" customHeight="1" x14ac:dyDescent="0.25">
      <c r="A2102" s="128">
        <v>55138</v>
      </c>
      <c r="B2102" s="65" t="s">
        <v>630</v>
      </c>
      <c r="C2102" s="65" t="s">
        <v>72</v>
      </c>
      <c r="D2102" s="66">
        <v>46312</v>
      </c>
      <c r="E2102" s="67">
        <v>3.26</v>
      </c>
      <c r="F2102" s="65" t="s">
        <v>285</v>
      </c>
      <c r="G2102" s="66">
        <v>46312</v>
      </c>
      <c r="H2102" s="129">
        <v>40526873</v>
      </c>
      <c r="I2102" s="129">
        <v>10</v>
      </c>
      <c r="J2102" s="65" t="s">
        <v>3260</v>
      </c>
      <c r="K2102" s="65" t="s">
        <v>3261</v>
      </c>
      <c r="L2102" s="66">
        <v>46312</v>
      </c>
      <c r="M2102" s="65" t="s">
        <v>287</v>
      </c>
      <c r="N2102" s="65" t="s">
        <v>793</v>
      </c>
      <c r="O2102" s="65" t="s">
        <v>289</v>
      </c>
      <c r="P2102" s="66">
        <v>46312</v>
      </c>
      <c r="Q2102" s="31">
        <f t="shared" si="64"/>
        <v>169</v>
      </c>
      <c r="R2102" s="31">
        <f t="shared" si="65"/>
        <v>364</v>
      </c>
      <c r="S2102" s="29">
        <f>IF($Q2102&lt;Parâmetros!$E$19,$G2102-1,$G2102)</f>
        <v>46311</v>
      </c>
    </row>
    <row r="2103" spans="1:19" ht="15" customHeight="1" x14ac:dyDescent="0.25">
      <c r="A2103" s="128">
        <v>55138</v>
      </c>
      <c r="B2103" s="65" t="s">
        <v>630</v>
      </c>
      <c r="C2103" s="65" t="s">
        <v>72</v>
      </c>
      <c r="D2103" s="66">
        <v>46314</v>
      </c>
      <c r="E2103" s="67">
        <v>0.44</v>
      </c>
      <c r="F2103" s="65" t="s">
        <v>285</v>
      </c>
      <c r="G2103" s="66">
        <v>46314</v>
      </c>
      <c r="H2103" s="129">
        <v>40523635</v>
      </c>
      <c r="I2103" s="129">
        <v>10</v>
      </c>
      <c r="J2103" s="65" t="s">
        <v>729</v>
      </c>
      <c r="K2103" s="65" t="s">
        <v>3799</v>
      </c>
      <c r="L2103" s="66">
        <v>46314</v>
      </c>
      <c r="M2103" s="65" t="s">
        <v>315</v>
      </c>
      <c r="N2103" s="129">
        <v>3007360</v>
      </c>
      <c r="O2103" s="65" t="s">
        <v>289</v>
      </c>
      <c r="P2103" s="66">
        <v>46314</v>
      </c>
      <c r="Q2103" s="31">
        <f t="shared" si="64"/>
        <v>0</v>
      </c>
      <c r="R2103" s="31">
        <f t="shared" si="65"/>
        <v>26</v>
      </c>
      <c r="S2103" s="29">
        <f>IF($Q2103&lt;Parâmetros!$E$19,$G2103-1,$G2103)</f>
        <v>46313</v>
      </c>
    </row>
    <row r="2104" spans="1:19" ht="15" customHeight="1" x14ac:dyDescent="0.25">
      <c r="A2104" s="128">
        <v>55138</v>
      </c>
      <c r="B2104" s="65" t="s">
        <v>630</v>
      </c>
      <c r="C2104" s="65" t="s">
        <v>72</v>
      </c>
      <c r="D2104" s="66">
        <v>46314</v>
      </c>
      <c r="E2104" s="67">
        <v>0.28999999999999998</v>
      </c>
      <c r="F2104" s="65" t="s">
        <v>285</v>
      </c>
      <c r="G2104" s="66">
        <v>46314</v>
      </c>
      <c r="H2104" s="129">
        <v>40523674</v>
      </c>
      <c r="I2104" s="129">
        <v>10</v>
      </c>
      <c r="J2104" s="65" t="s">
        <v>3800</v>
      </c>
      <c r="K2104" s="65" t="s">
        <v>3801</v>
      </c>
      <c r="L2104" s="66">
        <v>46314</v>
      </c>
      <c r="M2104" s="65" t="s">
        <v>315</v>
      </c>
      <c r="N2104" s="129">
        <v>3007291</v>
      </c>
      <c r="O2104" s="65" t="s">
        <v>289</v>
      </c>
      <c r="P2104" s="66">
        <v>46314</v>
      </c>
      <c r="Q2104" s="31">
        <f t="shared" si="64"/>
        <v>30</v>
      </c>
      <c r="R2104" s="31">
        <f t="shared" si="65"/>
        <v>47</v>
      </c>
      <c r="S2104" s="29">
        <f>IF($Q2104&lt;Parâmetros!$E$19,$G2104-1,$G2104)</f>
        <v>46313</v>
      </c>
    </row>
    <row r="2105" spans="1:19" ht="15" customHeight="1" x14ac:dyDescent="0.25">
      <c r="A2105" s="128">
        <v>55138</v>
      </c>
      <c r="B2105" s="65" t="s">
        <v>630</v>
      </c>
      <c r="C2105" s="65" t="s">
        <v>72</v>
      </c>
      <c r="D2105" s="66">
        <v>46314</v>
      </c>
      <c r="E2105" s="67">
        <v>0.27</v>
      </c>
      <c r="F2105" s="65" t="s">
        <v>285</v>
      </c>
      <c r="G2105" s="66">
        <v>46314</v>
      </c>
      <c r="H2105" s="129">
        <v>40523685</v>
      </c>
      <c r="I2105" s="129">
        <v>10</v>
      </c>
      <c r="J2105" s="65" t="s">
        <v>3802</v>
      </c>
      <c r="K2105" s="65" t="s">
        <v>3803</v>
      </c>
      <c r="L2105" s="66">
        <v>46314</v>
      </c>
      <c r="M2105" s="65" t="s">
        <v>315</v>
      </c>
      <c r="N2105" s="129">
        <v>3002833</v>
      </c>
      <c r="O2105" s="65" t="s">
        <v>289</v>
      </c>
      <c r="P2105" s="66">
        <v>46314</v>
      </c>
      <c r="Q2105" s="31">
        <f t="shared" si="64"/>
        <v>49</v>
      </c>
      <c r="R2105" s="31">
        <f t="shared" si="65"/>
        <v>65</v>
      </c>
      <c r="S2105" s="29">
        <f>IF($Q2105&lt;Parâmetros!$E$19,$G2105-1,$G2105)</f>
        <v>46313</v>
      </c>
    </row>
    <row r="2106" spans="1:19" ht="15" customHeight="1" x14ac:dyDescent="0.25">
      <c r="A2106" s="128">
        <v>55138</v>
      </c>
      <c r="B2106" s="65" t="s">
        <v>630</v>
      </c>
      <c r="C2106" s="65" t="s">
        <v>72</v>
      </c>
      <c r="D2106" s="66">
        <v>46314</v>
      </c>
      <c r="E2106" s="67">
        <v>0.49</v>
      </c>
      <c r="F2106" s="65" t="s">
        <v>285</v>
      </c>
      <c r="G2106" s="66">
        <v>46314</v>
      </c>
      <c r="H2106" s="129">
        <v>40523687</v>
      </c>
      <c r="I2106" s="129">
        <v>10</v>
      </c>
      <c r="J2106" s="65" t="s">
        <v>3804</v>
      </c>
      <c r="K2106" s="65" t="s">
        <v>3805</v>
      </c>
      <c r="L2106" s="66">
        <v>46314</v>
      </c>
      <c r="M2106" s="65" t="s">
        <v>315</v>
      </c>
      <c r="N2106" s="129">
        <v>3003096</v>
      </c>
      <c r="O2106" s="65" t="s">
        <v>289</v>
      </c>
      <c r="P2106" s="66">
        <v>46314</v>
      </c>
      <c r="Q2106" s="31">
        <f t="shared" si="64"/>
        <v>68</v>
      </c>
      <c r="R2106" s="31">
        <f t="shared" si="65"/>
        <v>97</v>
      </c>
      <c r="S2106" s="29">
        <f>IF($Q2106&lt;Parâmetros!$E$19,$G2106-1,$G2106)</f>
        <v>46313</v>
      </c>
    </row>
    <row r="2107" spans="1:19" ht="15" customHeight="1" x14ac:dyDescent="0.25">
      <c r="A2107" s="128">
        <v>55138</v>
      </c>
      <c r="B2107" s="65" t="s">
        <v>630</v>
      </c>
      <c r="C2107" s="65" t="s">
        <v>72</v>
      </c>
      <c r="D2107" s="66">
        <v>46314</v>
      </c>
      <c r="E2107" s="67">
        <v>0.27</v>
      </c>
      <c r="F2107" s="65" t="s">
        <v>285</v>
      </c>
      <c r="G2107" s="66">
        <v>46314</v>
      </c>
      <c r="H2107" s="129">
        <v>40523691</v>
      </c>
      <c r="I2107" s="129">
        <v>10</v>
      </c>
      <c r="J2107" s="65" t="s">
        <v>3806</v>
      </c>
      <c r="K2107" s="65" t="s">
        <v>3807</v>
      </c>
      <c r="L2107" s="66">
        <v>46314</v>
      </c>
      <c r="M2107" s="65" t="s">
        <v>315</v>
      </c>
      <c r="N2107" s="129">
        <v>3003119</v>
      </c>
      <c r="O2107" s="65" t="s">
        <v>289</v>
      </c>
      <c r="P2107" s="66">
        <v>46314</v>
      </c>
      <c r="Q2107" s="31">
        <f t="shared" si="64"/>
        <v>98</v>
      </c>
      <c r="R2107" s="31">
        <f t="shared" si="65"/>
        <v>115</v>
      </c>
      <c r="S2107" s="29">
        <f>IF($Q2107&lt;Parâmetros!$E$19,$G2107-1,$G2107)</f>
        <v>46313</v>
      </c>
    </row>
    <row r="2108" spans="1:19" ht="15" customHeight="1" x14ac:dyDescent="0.25">
      <c r="A2108" s="128">
        <v>55138</v>
      </c>
      <c r="B2108" s="65" t="s">
        <v>630</v>
      </c>
      <c r="C2108" s="65" t="s">
        <v>72</v>
      </c>
      <c r="D2108" s="66">
        <v>46314</v>
      </c>
      <c r="E2108" s="67">
        <v>0.49</v>
      </c>
      <c r="F2108" s="65" t="s">
        <v>285</v>
      </c>
      <c r="G2108" s="66">
        <v>46314</v>
      </c>
      <c r="H2108" s="129">
        <v>40523690</v>
      </c>
      <c r="I2108" s="129">
        <v>10</v>
      </c>
      <c r="J2108" s="65" t="s">
        <v>3808</v>
      </c>
      <c r="K2108" s="65" t="s">
        <v>3809</v>
      </c>
      <c r="L2108" s="66">
        <v>46314</v>
      </c>
      <c r="M2108" s="65" t="s">
        <v>315</v>
      </c>
      <c r="N2108" s="129">
        <v>3003118</v>
      </c>
      <c r="O2108" s="65" t="s">
        <v>289</v>
      </c>
      <c r="P2108" s="66">
        <v>46314</v>
      </c>
      <c r="Q2108" s="31">
        <f t="shared" si="64"/>
        <v>116</v>
      </c>
      <c r="R2108" s="31">
        <f t="shared" si="65"/>
        <v>145</v>
      </c>
      <c r="S2108" s="29">
        <f>IF($Q2108&lt;Parâmetros!$E$19,$G2108-1,$G2108)</f>
        <v>46313</v>
      </c>
    </row>
    <row r="2109" spans="1:19" ht="15" customHeight="1" x14ac:dyDescent="0.25">
      <c r="A2109" s="128">
        <v>55138</v>
      </c>
      <c r="B2109" s="65" t="s">
        <v>630</v>
      </c>
      <c r="C2109" s="65" t="s">
        <v>72</v>
      </c>
      <c r="D2109" s="66">
        <v>46314</v>
      </c>
      <c r="E2109" s="67">
        <v>1.41</v>
      </c>
      <c r="F2109" s="65" t="s">
        <v>285</v>
      </c>
      <c r="G2109" s="66">
        <v>46314</v>
      </c>
      <c r="H2109" s="129">
        <v>40527410</v>
      </c>
      <c r="I2109" s="129">
        <v>10</v>
      </c>
      <c r="J2109" s="65" t="s">
        <v>3810</v>
      </c>
      <c r="K2109" s="65" t="s">
        <v>3811</v>
      </c>
      <c r="L2109" s="66">
        <v>46314</v>
      </c>
      <c r="M2109" s="65" t="s">
        <v>287</v>
      </c>
      <c r="N2109" s="65" t="s">
        <v>793</v>
      </c>
      <c r="O2109" s="65" t="s">
        <v>289</v>
      </c>
      <c r="P2109" s="66">
        <v>46314</v>
      </c>
      <c r="Q2109" s="31">
        <f t="shared" si="64"/>
        <v>146</v>
      </c>
      <c r="R2109" s="31">
        <f t="shared" si="65"/>
        <v>231</v>
      </c>
      <c r="S2109" s="29">
        <f>IF($Q2109&lt;Parâmetros!$E$19,$G2109-1,$G2109)</f>
        <v>46313</v>
      </c>
    </row>
    <row r="2110" spans="1:19" ht="15" customHeight="1" x14ac:dyDescent="0.25">
      <c r="A2110" s="128">
        <v>55138</v>
      </c>
      <c r="B2110" s="65" t="s">
        <v>630</v>
      </c>
      <c r="C2110" s="65" t="s">
        <v>72</v>
      </c>
      <c r="D2110" s="66">
        <v>46314</v>
      </c>
      <c r="E2110" s="67">
        <v>1.2</v>
      </c>
      <c r="F2110" s="65" t="s">
        <v>285</v>
      </c>
      <c r="G2110" s="66">
        <v>46314</v>
      </c>
      <c r="H2110" s="129">
        <v>40527410</v>
      </c>
      <c r="I2110" s="129">
        <v>10</v>
      </c>
      <c r="J2110" s="65" t="s">
        <v>3812</v>
      </c>
      <c r="K2110" s="65" t="s">
        <v>3813</v>
      </c>
      <c r="L2110" s="66">
        <v>46314</v>
      </c>
      <c r="M2110" s="65" t="s">
        <v>287</v>
      </c>
      <c r="N2110" s="65" t="s">
        <v>793</v>
      </c>
      <c r="O2110" s="65" t="s">
        <v>289</v>
      </c>
      <c r="P2110" s="66">
        <v>46314</v>
      </c>
      <c r="Q2110" s="31">
        <f t="shared" ref="Q2110:Q2173" si="66">IFERROR(VALUE(LEFT($J2110,2))*60+VALUE(MID($J2110,4,2)),9999)</f>
        <v>231</v>
      </c>
      <c r="R2110" s="31">
        <f t="shared" ref="R2110:R2173" si="67">IFERROR(VALUE(LEFT($K2110,2))*60+VALUE(MID($K2110,4,2)),"")</f>
        <v>303</v>
      </c>
      <c r="S2110" s="29">
        <f>IF($Q2110&lt;Parâmetros!$E$19,$G2110-1,$G2110)</f>
        <v>46313</v>
      </c>
    </row>
    <row r="2111" spans="1:19" ht="15" customHeight="1" x14ac:dyDescent="0.25">
      <c r="A2111" s="128">
        <v>55138</v>
      </c>
      <c r="B2111" s="65" t="s">
        <v>630</v>
      </c>
      <c r="C2111" s="65" t="s">
        <v>72</v>
      </c>
      <c r="D2111" s="66">
        <v>46314</v>
      </c>
      <c r="E2111" s="67">
        <v>0.47</v>
      </c>
      <c r="F2111" s="65" t="s">
        <v>285</v>
      </c>
      <c r="G2111" s="66">
        <v>46314</v>
      </c>
      <c r="H2111" s="129">
        <v>40523661</v>
      </c>
      <c r="I2111" s="129">
        <v>10</v>
      </c>
      <c r="J2111" s="65" t="s">
        <v>3814</v>
      </c>
      <c r="K2111" s="65" t="s">
        <v>3815</v>
      </c>
      <c r="L2111" s="66">
        <v>46314</v>
      </c>
      <c r="M2111" s="65" t="s">
        <v>315</v>
      </c>
      <c r="N2111" s="129">
        <v>3002799</v>
      </c>
      <c r="O2111" s="65" t="s">
        <v>289</v>
      </c>
      <c r="P2111" s="66">
        <v>46314</v>
      </c>
      <c r="Q2111" s="31">
        <f t="shared" si="66"/>
        <v>304</v>
      </c>
      <c r="R2111" s="31">
        <f t="shared" si="67"/>
        <v>332</v>
      </c>
      <c r="S2111" s="29">
        <f>IF($Q2111&lt;Parâmetros!$E$19,$G2111-1,$G2111)</f>
        <v>46313</v>
      </c>
    </row>
    <row r="2112" spans="1:19" ht="15" customHeight="1" x14ac:dyDescent="0.25">
      <c r="A2112" s="128">
        <v>55138</v>
      </c>
      <c r="B2112" s="65" t="s">
        <v>630</v>
      </c>
      <c r="C2112" s="65" t="s">
        <v>72</v>
      </c>
      <c r="D2112" s="66">
        <v>46314</v>
      </c>
      <c r="E2112" s="67">
        <v>0.36</v>
      </c>
      <c r="F2112" s="65" t="s">
        <v>285</v>
      </c>
      <c r="G2112" s="66">
        <v>46314</v>
      </c>
      <c r="H2112" s="129">
        <v>40523662</v>
      </c>
      <c r="I2112" s="129">
        <v>10</v>
      </c>
      <c r="J2112" s="65" t="s">
        <v>3816</v>
      </c>
      <c r="K2112" s="65" t="s">
        <v>3817</v>
      </c>
      <c r="L2112" s="66">
        <v>46314</v>
      </c>
      <c r="M2112" s="65" t="s">
        <v>315</v>
      </c>
      <c r="N2112" s="129">
        <v>3002800</v>
      </c>
      <c r="O2112" s="65" t="s">
        <v>289</v>
      </c>
      <c r="P2112" s="66">
        <v>46314</v>
      </c>
      <c r="Q2112" s="31">
        <f t="shared" si="66"/>
        <v>333</v>
      </c>
      <c r="R2112" s="31">
        <f t="shared" si="67"/>
        <v>354</v>
      </c>
      <c r="S2112" s="29">
        <f>IF($Q2112&lt;Parâmetros!$E$19,$G2112-1,$G2112)</f>
        <v>46313</v>
      </c>
    </row>
    <row r="2113" spans="1:19" ht="15" customHeight="1" x14ac:dyDescent="0.25">
      <c r="A2113" s="128">
        <v>55138</v>
      </c>
      <c r="B2113" s="65" t="s">
        <v>630</v>
      </c>
      <c r="C2113" s="65" t="s">
        <v>72</v>
      </c>
      <c r="D2113" s="66">
        <v>46314</v>
      </c>
      <c r="E2113" s="67">
        <v>0.51</v>
      </c>
      <c r="F2113" s="65" t="s">
        <v>285</v>
      </c>
      <c r="G2113" s="66">
        <v>46314</v>
      </c>
      <c r="H2113" s="129">
        <v>40523663</v>
      </c>
      <c r="I2113" s="129">
        <v>10</v>
      </c>
      <c r="J2113" s="65" t="s">
        <v>3818</v>
      </c>
      <c r="K2113" s="65" t="s">
        <v>3819</v>
      </c>
      <c r="L2113" s="66">
        <v>46314</v>
      </c>
      <c r="M2113" s="65" t="s">
        <v>315</v>
      </c>
      <c r="N2113" s="129">
        <v>3002801</v>
      </c>
      <c r="O2113" s="65" t="s">
        <v>289</v>
      </c>
      <c r="P2113" s="66">
        <v>46314</v>
      </c>
      <c r="Q2113" s="31">
        <f t="shared" si="66"/>
        <v>355</v>
      </c>
      <c r="R2113" s="31">
        <f t="shared" si="67"/>
        <v>385</v>
      </c>
      <c r="S2113" s="29">
        <f>IF($Q2113&lt;Parâmetros!$E$19,$G2113-1,$G2113)</f>
        <v>46313</v>
      </c>
    </row>
    <row r="2114" spans="1:19" ht="15" customHeight="1" x14ac:dyDescent="0.25">
      <c r="A2114" s="128">
        <v>55138</v>
      </c>
      <c r="B2114" s="65" t="s">
        <v>630</v>
      </c>
      <c r="C2114" s="65" t="s">
        <v>72</v>
      </c>
      <c r="D2114" s="66">
        <v>46314</v>
      </c>
      <c r="E2114" s="67">
        <v>0.32</v>
      </c>
      <c r="F2114" s="65" t="s">
        <v>285</v>
      </c>
      <c r="G2114" s="66">
        <v>46314</v>
      </c>
      <c r="H2114" s="129">
        <v>40523664</v>
      </c>
      <c r="I2114" s="129">
        <v>10</v>
      </c>
      <c r="J2114" s="65" t="s">
        <v>3820</v>
      </c>
      <c r="K2114" s="65" t="s">
        <v>3821</v>
      </c>
      <c r="L2114" s="66">
        <v>46314</v>
      </c>
      <c r="M2114" s="65" t="s">
        <v>315</v>
      </c>
      <c r="N2114" s="129">
        <v>3004995</v>
      </c>
      <c r="O2114" s="65" t="s">
        <v>289</v>
      </c>
      <c r="P2114" s="66">
        <v>46314</v>
      </c>
      <c r="Q2114" s="31">
        <f t="shared" si="66"/>
        <v>386</v>
      </c>
      <c r="R2114" s="31">
        <f t="shared" si="67"/>
        <v>405</v>
      </c>
      <c r="S2114" s="29">
        <f>IF($Q2114&lt;Parâmetros!$E$19,$G2114-1,$G2114)</f>
        <v>46313</v>
      </c>
    </row>
    <row r="2115" spans="1:19" ht="15" customHeight="1" x14ac:dyDescent="0.25">
      <c r="A2115" s="128">
        <v>55138</v>
      </c>
      <c r="B2115" s="65" t="s">
        <v>630</v>
      </c>
      <c r="C2115" s="65" t="s">
        <v>72</v>
      </c>
      <c r="D2115" s="66">
        <v>46314</v>
      </c>
      <c r="E2115" s="67">
        <v>0.42</v>
      </c>
      <c r="F2115" s="65" t="s">
        <v>285</v>
      </c>
      <c r="G2115" s="66">
        <v>46314</v>
      </c>
      <c r="H2115" s="129">
        <v>40523665</v>
      </c>
      <c r="I2115" s="129">
        <v>10</v>
      </c>
      <c r="J2115" s="65" t="s">
        <v>3822</v>
      </c>
      <c r="K2115" s="65" t="s">
        <v>2436</v>
      </c>
      <c r="L2115" s="66">
        <v>46314</v>
      </c>
      <c r="M2115" s="65" t="s">
        <v>315</v>
      </c>
      <c r="N2115" s="129">
        <v>3010324</v>
      </c>
      <c r="O2115" s="65" t="s">
        <v>289</v>
      </c>
      <c r="P2115" s="66">
        <v>46314</v>
      </c>
      <c r="Q2115" s="31">
        <f t="shared" si="66"/>
        <v>405</v>
      </c>
      <c r="R2115" s="31">
        <f t="shared" si="67"/>
        <v>431</v>
      </c>
      <c r="S2115" s="29">
        <f>IF($Q2115&lt;Parâmetros!$E$19,$G2115-1,$G2115)</f>
        <v>46313</v>
      </c>
    </row>
    <row r="2116" spans="1:19" ht="15" customHeight="1" x14ac:dyDescent="0.25">
      <c r="A2116" s="128">
        <v>55138</v>
      </c>
      <c r="B2116" s="65" t="s">
        <v>630</v>
      </c>
      <c r="C2116" s="65" t="s">
        <v>72</v>
      </c>
      <c r="D2116" s="66">
        <v>46315</v>
      </c>
      <c r="E2116" s="67">
        <v>0.28000000000000003</v>
      </c>
      <c r="F2116" s="65" t="s">
        <v>285</v>
      </c>
      <c r="G2116" s="66">
        <v>46315</v>
      </c>
      <c r="H2116" s="129">
        <v>40526130</v>
      </c>
      <c r="I2116" s="129">
        <v>10</v>
      </c>
      <c r="J2116" s="65" t="s">
        <v>4229</v>
      </c>
      <c r="K2116" s="65" t="s">
        <v>4230</v>
      </c>
      <c r="L2116" s="66">
        <v>46315</v>
      </c>
      <c r="M2116" s="65" t="s">
        <v>315</v>
      </c>
      <c r="N2116" s="129">
        <v>3002473</v>
      </c>
      <c r="O2116" s="65" t="s">
        <v>289</v>
      </c>
      <c r="P2116" s="66">
        <v>46315</v>
      </c>
      <c r="Q2116" s="31">
        <f t="shared" si="66"/>
        <v>16</v>
      </c>
      <c r="R2116" s="31">
        <f t="shared" si="67"/>
        <v>33</v>
      </c>
      <c r="S2116" s="29">
        <f>IF($Q2116&lt;Parâmetros!$E$19,$G2116-1,$G2116)</f>
        <v>46314</v>
      </c>
    </row>
    <row r="2117" spans="1:19" ht="15" customHeight="1" x14ac:dyDescent="0.25">
      <c r="A2117" s="128">
        <v>55138</v>
      </c>
      <c r="B2117" s="65" t="s">
        <v>630</v>
      </c>
      <c r="C2117" s="65" t="s">
        <v>72</v>
      </c>
      <c r="D2117" s="66">
        <v>46315</v>
      </c>
      <c r="E2117" s="67">
        <v>0.33</v>
      </c>
      <c r="F2117" s="65" t="s">
        <v>285</v>
      </c>
      <c r="G2117" s="66">
        <v>46315</v>
      </c>
      <c r="H2117" s="129">
        <v>40526140</v>
      </c>
      <c r="I2117" s="129">
        <v>10</v>
      </c>
      <c r="J2117" s="65" t="s">
        <v>4231</v>
      </c>
      <c r="K2117" s="65" t="s">
        <v>4232</v>
      </c>
      <c r="L2117" s="66">
        <v>46315</v>
      </c>
      <c r="M2117" s="65" t="s">
        <v>315</v>
      </c>
      <c r="N2117" s="129">
        <v>3003109</v>
      </c>
      <c r="O2117" s="65" t="s">
        <v>289</v>
      </c>
      <c r="P2117" s="66">
        <v>46315</v>
      </c>
      <c r="Q2117" s="31">
        <f t="shared" si="66"/>
        <v>35</v>
      </c>
      <c r="R2117" s="31">
        <f t="shared" si="67"/>
        <v>54</v>
      </c>
      <c r="S2117" s="29">
        <f>IF($Q2117&lt;Parâmetros!$E$19,$G2117-1,$G2117)</f>
        <v>46314</v>
      </c>
    </row>
    <row r="2118" spans="1:19" ht="15" customHeight="1" x14ac:dyDescent="0.25">
      <c r="A2118" s="128">
        <v>55138</v>
      </c>
      <c r="B2118" s="65" t="s">
        <v>630</v>
      </c>
      <c r="C2118" s="65" t="s">
        <v>72</v>
      </c>
      <c r="D2118" s="66">
        <v>46315</v>
      </c>
      <c r="E2118" s="67">
        <v>3.19</v>
      </c>
      <c r="F2118" s="65" t="s">
        <v>285</v>
      </c>
      <c r="G2118" s="66">
        <v>46315</v>
      </c>
      <c r="H2118" s="129">
        <v>40527691</v>
      </c>
      <c r="I2118" s="129">
        <v>10</v>
      </c>
      <c r="J2118" s="65" t="s">
        <v>4233</v>
      </c>
      <c r="K2118" s="65" t="s">
        <v>4234</v>
      </c>
      <c r="L2118" s="66">
        <v>46315</v>
      </c>
      <c r="M2118" s="65" t="s">
        <v>287</v>
      </c>
      <c r="N2118" s="65" t="s">
        <v>793</v>
      </c>
      <c r="O2118" s="65" t="s">
        <v>289</v>
      </c>
      <c r="P2118" s="66">
        <v>46315</v>
      </c>
      <c r="Q2118" s="31">
        <f t="shared" si="66"/>
        <v>60</v>
      </c>
      <c r="R2118" s="31">
        <f t="shared" si="67"/>
        <v>252</v>
      </c>
      <c r="S2118" s="29">
        <f>IF($Q2118&lt;Parâmetros!$E$19,$G2118-1,$G2118)</f>
        <v>46314</v>
      </c>
    </row>
    <row r="2119" spans="1:19" ht="15" customHeight="1" x14ac:dyDescent="0.25">
      <c r="A2119" s="128">
        <v>55138</v>
      </c>
      <c r="B2119" s="65" t="s">
        <v>630</v>
      </c>
      <c r="C2119" s="65" t="s">
        <v>72</v>
      </c>
      <c r="D2119" s="66">
        <v>46315</v>
      </c>
      <c r="E2119" s="67">
        <v>1.46</v>
      </c>
      <c r="F2119" s="65" t="s">
        <v>285</v>
      </c>
      <c r="G2119" s="66">
        <v>46315</v>
      </c>
      <c r="H2119" s="129">
        <v>40527691</v>
      </c>
      <c r="I2119" s="129">
        <v>10</v>
      </c>
      <c r="J2119" s="65" t="s">
        <v>4104</v>
      </c>
      <c r="K2119" s="65" t="s">
        <v>4105</v>
      </c>
      <c r="L2119" s="66">
        <v>46315</v>
      </c>
      <c r="M2119" s="65" t="s">
        <v>287</v>
      </c>
      <c r="N2119" s="65" t="s">
        <v>793</v>
      </c>
      <c r="O2119" s="65" t="s">
        <v>289</v>
      </c>
      <c r="P2119" s="66">
        <v>46315</v>
      </c>
      <c r="Q2119" s="31">
        <f t="shared" si="66"/>
        <v>253</v>
      </c>
      <c r="R2119" s="31">
        <f t="shared" si="67"/>
        <v>341</v>
      </c>
      <c r="S2119" s="29">
        <f>IF($Q2119&lt;Parâmetros!$E$19,$G2119-1,$G2119)</f>
        <v>46314</v>
      </c>
    </row>
    <row r="2120" spans="1:19" ht="15" customHeight="1" x14ac:dyDescent="0.25">
      <c r="A2120" s="128">
        <v>55138</v>
      </c>
      <c r="B2120" s="65" t="s">
        <v>630</v>
      </c>
      <c r="C2120" s="65" t="s">
        <v>72</v>
      </c>
      <c r="D2120" s="66">
        <v>46315</v>
      </c>
      <c r="E2120" s="67">
        <v>1.33</v>
      </c>
      <c r="F2120" s="65" t="s">
        <v>285</v>
      </c>
      <c r="G2120" s="66">
        <v>46315</v>
      </c>
      <c r="H2120" s="129">
        <v>40527914</v>
      </c>
      <c r="I2120" s="129">
        <v>10</v>
      </c>
      <c r="J2120" s="65" t="s">
        <v>4235</v>
      </c>
      <c r="K2120" s="65" t="s">
        <v>4236</v>
      </c>
      <c r="L2120" s="66">
        <v>46315</v>
      </c>
      <c r="M2120" s="65" t="s">
        <v>287</v>
      </c>
      <c r="N2120" s="65" t="s">
        <v>793</v>
      </c>
      <c r="O2120" s="65" t="s">
        <v>289</v>
      </c>
      <c r="P2120" s="66">
        <v>46315</v>
      </c>
      <c r="Q2120" s="31">
        <f t="shared" si="66"/>
        <v>341</v>
      </c>
      <c r="R2120" s="31">
        <f t="shared" si="67"/>
        <v>421</v>
      </c>
      <c r="S2120" s="29">
        <f>IF($Q2120&lt;Parâmetros!$E$19,$G2120-1,$G2120)</f>
        <v>46314</v>
      </c>
    </row>
    <row r="2121" spans="1:19" ht="15" customHeight="1" x14ac:dyDescent="0.25">
      <c r="A2121" s="128">
        <v>55138</v>
      </c>
      <c r="B2121" s="65" t="s">
        <v>630</v>
      </c>
      <c r="C2121" s="65" t="s">
        <v>72</v>
      </c>
      <c r="D2121" s="66">
        <v>46316</v>
      </c>
      <c r="E2121" s="67">
        <v>4.49</v>
      </c>
      <c r="F2121" s="65" t="s">
        <v>285</v>
      </c>
      <c r="G2121" s="66">
        <v>46316</v>
      </c>
      <c r="H2121" s="129">
        <v>40527944</v>
      </c>
      <c r="I2121" s="129">
        <v>10</v>
      </c>
      <c r="J2121" s="65" t="s">
        <v>4237</v>
      </c>
      <c r="K2121" s="65" t="s">
        <v>4238</v>
      </c>
      <c r="L2121" s="66">
        <v>46316</v>
      </c>
      <c r="M2121" s="65" t="s">
        <v>287</v>
      </c>
      <c r="N2121" s="65" t="s">
        <v>793</v>
      </c>
      <c r="O2121" s="65" t="s">
        <v>289</v>
      </c>
      <c r="P2121" s="66">
        <v>46316</v>
      </c>
      <c r="Q2121" s="31">
        <f t="shared" si="66"/>
        <v>0</v>
      </c>
      <c r="R2121" s="31">
        <f t="shared" si="67"/>
        <v>269</v>
      </c>
      <c r="S2121" s="29">
        <f>IF($Q2121&lt;Parâmetros!$E$19,$G2121-1,$G2121)</f>
        <v>46315</v>
      </c>
    </row>
    <row r="2122" spans="1:19" ht="15" customHeight="1" x14ac:dyDescent="0.25">
      <c r="A2122" s="128">
        <v>55138</v>
      </c>
      <c r="B2122" s="65" t="s">
        <v>630</v>
      </c>
      <c r="C2122" s="65" t="s">
        <v>72</v>
      </c>
      <c r="D2122" s="66">
        <v>46316</v>
      </c>
      <c r="E2122" s="67">
        <v>1.25</v>
      </c>
      <c r="F2122" s="65" t="s">
        <v>285</v>
      </c>
      <c r="G2122" s="66">
        <v>46316</v>
      </c>
      <c r="H2122" s="129">
        <v>40527948</v>
      </c>
      <c r="I2122" s="129">
        <v>10</v>
      </c>
      <c r="J2122" s="65" t="s">
        <v>4239</v>
      </c>
      <c r="K2122" s="65" t="s">
        <v>4240</v>
      </c>
      <c r="L2122" s="66">
        <v>46316</v>
      </c>
      <c r="M2122" s="65" t="s">
        <v>287</v>
      </c>
      <c r="N2122" s="65" t="s">
        <v>793</v>
      </c>
      <c r="O2122" s="65" t="s">
        <v>289</v>
      </c>
      <c r="P2122" s="66">
        <v>46316</v>
      </c>
      <c r="Q2122" s="31">
        <f t="shared" si="66"/>
        <v>332</v>
      </c>
      <c r="R2122" s="31">
        <f t="shared" si="67"/>
        <v>408</v>
      </c>
      <c r="S2122" s="29">
        <f>IF($Q2122&lt;Parâmetros!$E$19,$G2122-1,$G2122)</f>
        <v>46315</v>
      </c>
    </row>
    <row r="2123" spans="1:19" ht="15" customHeight="1" x14ac:dyDescent="0.25">
      <c r="A2123" s="128">
        <v>55138</v>
      </c>
      <c r="B2123" s="65" t="s">
        <v>630</v>
      </c>
      <c r="C2123" s="65" t="s">
        <v>72</v>
      </c>
      <c r="D2123" s="66">
        <v>46317</v>
      </c>
      <c r="E2123" s="67">
        <v>0.33</v>
      </c>
      <c r="F2123" s="65" t="s">
        <v>285</v>
      </c>
      <c r="G2123" s="66">
        <v>46317</v>
      </c>
      <c r="H2123" s="129">
        <v>40526130</v>
      </c>
      <c r="I2123" s="129">
        <v>10</v>
      </c>
      <c r="J2123" s="65" t="s">
        <v>477</v>
      </c>
      <c r="K2123" s="65" t="s">
        <v>4750</v>
      </c>
      <c r="L2123" s="66">
        <v>46317</v>
      </c>
      <c r="M2123" s="65" t="s">
        <v>315</v>
      </c>
      <c r="N2123" s="129">
        <v>3002473</v>
      </c>
      <c r="O2123" s="65" t="s">
        <v>629</v>
      </c>
      <c r="P2123" s="66">
        <v>46318</v>
      </c>
      <c r="Q2123" s="31">
        <f t="shared" si="66"/>
        <v>0</v>
      </c>
      <c r="R2123" s="31">
        <f t="shared" si="67"/>
        <v>20</v>
      </c>
      <c r="S2123" s="29">
        <f>IF($Q2123&lt;Parâmetros!$E$19,$G2123-1,$G2123)</f>
        <v>46316</v>
      </c>
    </row>
    <row r="2124" spans="1:19" ht="15" customHeight="1" x14ac:dyDescent="0.25">
      <c r="A2124" s="128">
        <v>55138</v>
      </c>
      <c r="B2124" s="65" t="s">
        <v>630</v>
      </c>
      <c r="C2124" s="65" t="s">
        <v>72</v>
      </c>
      <c r="D2124" s="66">
        <v>46317</v>
      </c>
      <c r="E2124" s="67">
        <v>0.23</v>
      </c>
      <c r="F2124" s="65" t="s">
        <v>285</v>
      </c>
      <c r="G2124" s="66">
        <v>46317</v>
      </c>
      <c r="H2124" s="129">
        <v>40526131</v>
      </c>
      <c r="I2124" s="129">
        <v>10</v>
      </c>
      <c r="J2124" s="65" t="s">
        <v>4751</v>
      </c>
      <c r="K2124" s="65" t="s">
        <v>4752</v>
      </c>
      <c r="L2124" s="66">
        <v>46317</v>
      </c>
      <c r="M2124" s="65" t="s">
        <v>315</v>
      </c>
      <c r="N2124" s="129">
        <v>3002777</v>
      </c>
      <c r="O2124" s="65" t="s">
        <v>629</v>
      </c>
      <c r="P2124" s="66">
        <v>46318</v>
      </c>
      <c r="Q2124" s="31">
        <f t="shared" si="66"/>
        <v>22</v>
      </c>
      <c r="R2124" s="31">
        <f t="shared" si="67"/>
        <v>36</v>
      </c>
      <c r="S2124" s="29">
        <f>IF($Q2124&lt;Parâmetros!$E$19,$G2124-1,$G2124)</f>
        <v>46316</v>
      </c>
    </row>
    <row r="2125" spans="1:19" ht="15" customHeight="1" x14ac:dyDescent="0.25">
      <c r="A2125" s="128">
        <v>55138</v>
      </c>
      <c r="B2125" s="65" t="s">
        <v>630</v>
      </c>
      <c r="C2125" s="65" t="s">
        <v>72</v>
      </c>
      <c r="D2125" s="66">
        <v>46317</v>
      </c>
      <c r="E2125" s="67">
        <v>0.63</v>
      </c>
      <c r="F2125" s="65" t="s">
        <v>285</v>
      </c>
      <c r="G2125" s="66">
        <v>46317</v>
      </c>
      <c r="H2125" s="129">
        <v>40526151</v>
      </c>
      <c r="I2125" s="129">
        <v>10</v>
      </c>
      <c r="J2125" s="65" t="s">
        <v>4753</v>
      </c>
      <c r="K2125" s="65" t="s">
        <v>4754</v>
      </c>
      <c r="L2125" s="66">
        <v>46317</v>
      </c>
      <c r="M2125" s="65" t="s">
        <v>315</v>
      </c>
      <c r="N2125" s="129">
        <v>3004617</v>
      </c>
      <c r="O2125" s="65" t="s">
        <v>629</v>
      </c>
      <c r="P2125" s="66">
        <v>46318</v>
      </c>
      <c r="Q2125" s="31">
        <f t="shared" si="66"/>
        <v>37</v>
      </c>
      <c r="R2125" s="31">
        <f t="shared" si="67"/>
        <v>75</v>
      </c>
      <c r="S2125" s="29">
        <f>IF($Q2125&lt;Parâmetros!$E$19,$G2125-1,$G2125)</f>
        <v>46316</v>
      </c>
    </row>
    <row r="2126" spans="1:19" ht="15" customHeight="1" x14ac:dyDescent="0.25">
      <c r="A2126" s="128">
        <v>55138</v>
      </c>
      <c r="B2126" s="65" t="s">
        <v>630</v>
      </c>
      <c r="C2126" s="65" t="s">
        <v>72</v>
      </c>
      <c r="D2126" s="66">
        <v>46317</v>
      </c>
      <c r="E2126" s="67">
        <v>0.3</v>
      </c>
      <c r="F2126" s="65" t="s">
        <v>285</v>
      </c>
      <c r="G2126" s="66">
        <v>46317</v>
      </c>
      <c r="H2126" s="129">
        <v>40526152</v>
      </c>
      <c r="I2126" s="129">
        <v>10</v>
      </c>
      <c r="J2126" s="65" t="s">
        <v>4755</v>
      </c>
      <c r="K2126" s="65" t="s">
        <v>4756</v>
      </c>
      <c r="L2126" s="66">
        <v>46317</v>
      </c>
      <c r="M2126" s="65" t="s">
        <v>315</v>
      </c>
      <c r="N2126" s="129">
        <v>3004484</v>
      </c>
      <c r="O2126" s="65" t="s">
        <v>629</v>
      </c>
      <c r="P2126" s="66">
        <v>46318</v>
      </c>
      <c r="Q2126" s="31">
        <f t="shared" si="66"/>
        <v>76</v>
      </c>
      <c r="R2126" s="31">
        <f t="shared" si="67"/>
        <v>94</v>
      </c>
      <c r="S2126" s="29">
        <f>IF($Q2126&lt;Parâmetros!$E$19,$G2126-1,$G2126)</f>
        <v>46316</v>
      </c>
    </row>
    <row r="2127" spans="1:19" ht="15" customHeight="1" x14ac:dyDescent="0.25">
      <c r="A2127" s="128">
        <v>55138</v>
      </c>
      <c r="B2127" s="65" t="s">
        <v>630</v>
      </c>
      <c r="C2127" s="65" t="s">
        <v>72</v>
      </c>
      <c r="D2127" s="66">
        <v>46317</v>
      </c>
      <c r="E2127" s="67">
        <v>0.33</v>
      </c>
      <c r="F2127" s="65" t="s">
        <v>285</v>
      </c>
      <c r="G2127" s="66">
        <v>46317</v>
      </c>
      <c r="H2127" s="129">
        <v>40526168</v>
      </c>
      <c r="I2127" s="129">
        <v>10</v>
      </c>
      <c r="J2127" s="65" t="s">
        <v>1020</v>
      </c>
      <c r="K2127" s="65" t="s">
        <v>4757</v>
      </c>
      <c r="L2127" s="66">
        <v>46317</v>
      </c>
      <c r="M2127" s="65" t="s">
        <v>315</v>
      </c>
      <c r="N2127" s="129">
        <v>3004868</v>
      </c>
      <c r="O2127" s="65" t="s">
        <v>629</v>
      </c>
      <c r="P2127" s="66">
        <v>46318</v>
      </c>
      <c r="Q2127" s="31">
        <f t="shared" si="66"/>
        <v>95</v>
      </c>
      <c r="R2127" s="31">
        <f t="shared" si="67"/>
        <v>115</v>
      </c>
      <c r="S2127" s="29">
        <f>IF($Q2127&lt;Parâmetros!$E$19,$G2127-1,$G2127)</f>
        <v>46316</v>
      </c>
    </row>
    <row r="2128" spans="1:19" ht="15" customHeight="1" x14ac:dyDescent="0.25">
      <c r="A2128" s="128">
        <v>55138</v>
      </c>
      <c r="B2128" s="65" t="s">
        <v>630</v>
      </c>
      <c r="C2128" s="65" t="s">
        <v>72</v>
      </c>
      <c r="D2128" s="66">
        <v>46317</v>
      </c>
      <c r="E2128" s="67">
        <v>0.31</v>
      </c>
      <c r="F2128" s="65" t="s">
        <v>285</v>
      </c>
      <c r="G2128" s="66">
        <v>46317</v>
      </c>
      <c r="H2128" s="129">
        <v>40526171</v>
      </c>
      <c r="I2128" s="129">
        <v>10</v>
      </c>
      <c r="J2128" s="65" t="s">
        <v>2035</v>
      </c>
      <c r="K2128" s="65" t="s">
        <v>4758</v>
      </c>
      <c r="L2128" s="66">
        <v>46317</v>
      </c>
      <c r="M2128" s="65" t="s">
        <v>315</v>
      </c>
      <c r="N2128" s="129">
        <v>3003335</v>
      </c>
      <c r="O2128" s="65" t="s">
        <v>629</v>
      </c>
      <c r="P2128" s="66">
        <v>46318</v>
      </c>
      <c r="Q2128" s="31">
        <f t="shared" si="66"/>
        <v>116</v>
      </c>
      <c r="R2128" s="31">
        <f t="shared" si="67"/>
        <v>135</v>
      </c>
      <c r="S2128" s="29">
        <f>IF($Q2128&lt;Parâmetros!$E$19,$G2128-1,$G2128)</f>
        <v>46316</v>
      </c>
    </row>
    <row r="2129" spans="1:19" ht="15" customHeight="1" x14ac:dyDescent="0.25">
      <c r="A2129" s="128">
        <v>55138</v>
      </c>
      <c r="B2129" s="65" t="s">
        <v>630</v>
      </c>
      <c r="C2129" s="65" t="s">
        <v>72</v>
      </c>
      <c r="D2129" s="66">
        <v>46317</v>
      </c>
      <c r="E2129" s="67">
        <v>0.33</v>
      </c>
      <c r="F2129" s="65" t="s">
        <v>285</v>
      </c>
      <c r="G2129" s="66">
        <v>46317</v>
      </c>
      <c r="H2129" s="129">
        <v>40526174</v>
      </c>
      <c r="I2129" s="129">
        <v>10</v>
      </c>
      <c r="J2129" s="65" t="s">
        <v>4759</v>
      </c>
      <c r="K2129" s="65" t="s">
        <v>4760</v>
      </c>
      <c r="L2129" s="66">
        <v>46317</v>
      </c>
      <c r="M2129" s="65" t="s">
        <v>315</v>
      </c>
      <c r="N2129" s="129">
        <v>3003859</v>
      </c>
      <c r="O2129" s="65" t="s">
        <v>629</v>
      </c>
      <c r="P2129" s="66">
        <v>46318</v>
      </c>
      <c r="Q2129" s="31">
        <f t="shared" si="66"/>
        <v>140</v>
      </c>
      <c r="R2129" s="31">
        <f t="shared" si="67"/>
        <v>160</v>
      </c>
      <c r="S2129" s="29">
        <f>IF($Q2129&lt;Parâmetros!$E$19,$G2129-1,$G2129)</f>
        <v>46316</v>
      </c>
    </row>
    <row r="2130" spans="1:19" ht="15" customHeight="1" x14ac:dyDescent="0.25">
      <c r="A2130" s="128">
        <v>55138</v>
      </c>
      <c r="B2130" s="65" t="s">
        <v>630</v>
      </c>
      <c r="C2130" s="65" t="s">
        <v>72</v>
      </c>
      <c r="D2130" s="66">
        <v>46317</v>
      </c>
      <c r="E2130" s="67">
        <v>0.33</v>
      </c>
      <c r="F2130" s="65" t="s">
        <v>285</v>
      </c>
      <c r="G2130" s="66">
        <v>46317</v>
      </c>
      <c r="H2130" s="129">
        <v>40526175</v>
      </c>
      <c r="I2130" s="129">
        <v>10</v>
      </c>
      <c r="J2130" s="65" t="s">
        <v>479</v>
      </c>
      <c r="K2130" s="65" t="s">
        <v>4761</v>
      </c>
      <c r="L2130" s="66">
        <v>46317</v>
      </c>
      <c r="M2130" s="65" t="s">
        <v>315</v>
      </c>
      <c r="N2130" s="129">
        <v>3003113</v>
      </c>
      <c r="O2130" s="65" t="s">
        <v>629</v>
      </c>
      <c r="P2130" s="66">
        <v>46318</v>
      </c>
      <c r="Q2130" s="31">
        <f t="shared" si="66"/>
        <v>180</v>
      </c>
      <c r="R2130" s="31">
        <f t="shared" si="67"/>
        <v>200</v>
      </c>
      <c r="S2130" s="29">
        <f>IF($Q2130&lt;Parâmetros!$E$19,$G2130-1,$G2130)</f>
        <v>46316</v>
      </c>
    </row>
    <row r="2131" spans="1:19" ht="15" customHeight="1" x14ac:dyDescent="0.25">
      <c r="A2131" s="128">
        <v>55138</v>
      </c>
      <c r="B2131" s="65" t="s">
        <v>630</v>
      </c>
      <c r="C2131" s="65" t="s">
        <v>72</v>
      </c>
      <c r="D2131" s="66">
        <v>46317</v>
      </c>
      <c r="E2131" s="67">
        <v>0.33</v>
      </c>
      <c r="F2131" s="65" t="s">
        <v>285</v>
      </c>
      <c r="G2131" s="66">
        <v>46317</v>
      </c>
      <c r="H2131" s="129">
        <v>40526206</v>
      </c>
      <c r="I2131" s="129">
        <v>10</v>
      </c>
      <c r="J2131" s="65" t="s">
        <v>4762</v>
      </c>
      <c r="K2131" s="65" t="s">
        <v>4763</v>
      </c>
      <c r="L2131" s="66">
        <v>46317</v>
      </c>
      <c r="M2131" s="65" t="s">
        <v>315</v>
      </c>
      <c r="N2131" s="129">
        <v>3004615</v>
      </c>
      <c r="O2131" s="65" t="s">
        <v>629</v>
      </c>
      <c r="P2131" s="66">
        <v>46318</v>
      </c>
      <c r="Q2131" s="31">
        <f t="shared" si="66"/>
        <v>202</v>
      </c>
      <c r="R2131" s="31">
        <f t="shared" si="67"/>
        <v>222</v>
      </c>
      <c r="S2131" s="29">
        <f>IF($Q2131&lt;Parâmetros!$E$19,$G2131-1,$G2131)</f>
        <v>46316</v>
      </c>
    </row>
    <row r="2132" spans="1:19" ht="15" customHeight="1" x14ac:dyDescent="0.25">
      <c r="A2132" s="128">
        <v>55138</v>
      </c>
      <c r="B2132" s="65" t="s">
        <v>630</v>
      </c>
      <c r="C2132" s="65" t="s">
        <v>72</v>
      </c>
      <c r="D2132" s="66">
        <v>46317</v>
      </c>
      <c r="E2132" s="67">
        <v>0.33</v>
      </c>
      <c r="F2132" s="65" t="s">
        <v>285</v>
      </c>
      <c r="G2132" s="66">
        <v>46317</v>
      </c>
      <c r="H2132" s="129">
        <v>40522622</v>
      </c>
      <c r="I2132" s="129">
        <v>20</v>
      </c>
      <c r="J2132" s="65" t="s">
        <v>4764</v>
      </c>
      <c r="K2132" s="65" t="s">
        <v>507</v>
      </c>
      <c r="L2132" s="66">
        <v>46317</v>
      </c>
      <c r="M2132" s="65" t="s">
        <v>287</v>
      </c>
      <c r="N2132" s="129">
        <v>4000576</v>
      </c>
      <c r="O2132" s="65" t="s">
        <v>629</v>
      </c>
      <c r="P2132" s="66">
        <v>46318</v>
      </c>
      <c r="Q2132" s="31">
        <f t="shared" si="66"/>
        <v>225</v>
      </c>
      <c r="R2132" s="31">
        <f t="shared" si="67"/>
        <v>245</v>
      </c>
      <c r="S2132" s="29">
        <f>IF($Q2132&lt;Parâmetros!$E$19,$G2132-1,$G2132)</f>
        <v>46316</v>
      </c>
    </row>
    <row r="2133" spans="1:19" ht="15" customHeight="1" x14ac:dyDescent="0.25">
      <c r="A2133" s="128">
        <v>55138</v>
      </c>
      <c r="B2133" s="65" t="s">
        <v>630</v>
      </c>
      <c r="C2133" s="65" t="s">
        <v>72</v>
      </c>
      <c r="D2133" s="66">
        <v>46317</v>
      </c>
      <c r="E2133" s="67">
        <v>0.33</v>
      </c>
      <c r="F2133" s="65" t="s">
        <v>285</v>
      </c>
      <c r="G2133" s="66">
        <v>46317</v>
      </c>
      <c r="H2133" s="129">
        <v>40526222</v>
      </c>
      <c r="I2133" s="129">
        <v>10</v>
      </c>
      <c r="J2133" s="65" t="s">
        <v>3345</v>
      </c>
      <c r="K2133" s="65" t="s">
        <v>1866</v>
      </c>
      <c r="L2133" s="66">
        <v>46317</v>
      </c>
      <c r="M2133" s="65" t="s">
        <v>315</v>
      </c>
      <c r="N2133" s="129">
        <v>3004316</v>
      </c>
      <c r="O2133" s="65" t="s">
        <v>629</v>
      </c>
      <c r="P2133" s="66">
        <v>46318</v>
      </c>
      <c r="Q2133" s="31">
        <f t="shared" si="66"/>
        <v>250</v>
      </c>
      <c r="R2133" s="31">
        <f t="shared" si="67"/>
        <v>270</v>
      </c>
      <c r="S2133" s="29">
        <f>IF($Q2133&lt;Parâmetros!$E$19,$G2133-1,$G2133)</f>
        <v>46316</v>
      </c>
    </row>
    <row r="2134" spans="1:19" ht="15" customHeight="1" x14ac:dyDescent="0.25">
      <c r="A2134" s="128">
        <v>55138</v>
      </c>
      <c r="B2134" s="65" t="s">
        <v>630</v>
      </c>
      <c r="C2134" s="65" t="s">
        <v>72</v>
      </c>
      <c r="D2134" s="66">
        <v>46317</v>
      </c>
      <c r="E2134" s="67">
        <v>0.33</v>
      </c>
      <c r="F2134" s="65" t="s">
        <v>285</v>
      </c>
      <c r="G2134" s="66">
        <v>46317</v>
      </c>
      <c r="H2134" s="129">
        <v>40526141</v>
      </c>
      <c r="I2134" s="129">
        <v>10</v>
      </c>
      <c r="J2134" s="65" t="s">
        <v>1870</v>
      </c>
      <c r="K2134" s="65" t="s">
        <v>4765</v>
      </c>
      <c r="L2134" s="66">
        <v>46317</v>
      </c>
      <c r="M2134" s="65" t="s">
        <v>315</v>
      </c>
      <c r="N2134" s="129">
        <v>3003442</v>
      </c>
      <c r="O2134" s="65" t="s">
        <v>629</v>
      </c>
      <c r="P2134" s="66">
        <v>46318</v>
      </c>
      <c r="Q2134" s="31">
        <f t="shared" si="66"/>
        <v>275</v>
      </c>
      <c r="R2134" s="31">
        <f t="shared" si="67"/>
        <v>295</v>
      </c>
      <c r="S2134" s="29">
        <f>IF($Q2134&lt;Parâmetros!$E$19,$G2134-1,$G2134)</f>
        <v>46316</v>
      </c>
    </row>
    <row r="2135" spans="1:19" ht="15" customHeight="1" x14ac:dyDescent="0.25">
      <c r="A2135" s="128">
        <v>55138</v>
      </c>
      <c r="B2135" s="65" t="s">
        <v>630</v>
      </c>
      <c r="C2135" s="65" t="s">
        <v>72</v>
      </c>
      <c r="D2135" s="66">
        <v>46317</v>
      </c>
      <c r="E2135" s="67">
        <v>0.31</v>
      </c>
      <c r="F2135" s="65" t="s">
        <v>285</v>
      </c>
      <c r="G2135" s="66">
        <v>46317</v>
      </c>
      <c r="H2135" s="129">
        <v>40526172</v>
      </c>
      <c r="I2135" s="129">
        <v>10</v>
      </c>
      <c r="J2135" s="65" t="s">
        <v>4766</v>
      </c>
      <c r="K2135" s="65" t="s">
        <v>4767</v>
      </c>
      <c r="L2135" s="66">
        <v>46317</v>
      </c>
      <c r="M2135" s="65" t="s">
        <v>315</v>
      </c>
      <c r="N2135" s="129">
        <v>3003336</v>
      </c>
      <c r="O2135" s="65" t="s">
        <v>629</v>
      </c>
      <c r="P2135" s="66">
        <v>46318</v>
      </c>
      <c r="Q2135" s="31">
        <f t="shared" si="66"/>
        <v>296</v>
      </c>
      <c r="R2135" s="31">
        <f t="shared" si="67"/>
        <v>315</v>
      </c>
      <c r="S2135" s="29">
        <f>IF($Q2135&lt;Parâmetros!$E$19,$G2135-1,$G2135)</f>
        <v>46316</v>
      </c>
    </row>
    <row r="2136" spans="1:19" ht="15" customHeight="1" x14ac:dyDescent="0.25">
      <c r="A2136" s="128">
        <v>55138</v>
      </c>
      <c r="B2136" s="65" t="s">
        <v>630</v>
      </c>
      <c r="C2136" s="65" t="s">
        <v>72</v>
      </c>
      <c r="D2136" s="66">
        <v>46317</v>
      </c>
      <c r="E2136" s="67">
        <v>0.31</v>
      </c>
      <c r="F2136" s="65" t="s">
        <v>285</v>
      </c>
      <c r="G2136" s="66">
        <v>46317</v>
      </c>
      <c r="H2136" s="129">
        <v>40526226</v>
      </c>
      <c r="I2136" s="129">
        <v>10</v>
      </c>
      <c r="J2136" s="65" t="s">
        <v>4768</v>
      </c>
      <c r="K2136" s="65" t="s">
        <v>1868</v>
      </c>
      <c r="L2136" s="66">
        <v>46317</v>
      </c>
      <c r="M2136" s="65" t="s">
        <v>315</v>
      </c>
      <c r="N2136" s="129">
        <v>3003111</v>
      </c>
      <c r="O2136" s="65" t="s">
        <v>629</v>
      </c>
      <c r="P2136" s="66">
        <v>46318</v>
      </c>
      <c r="Q2136" s="31">
        <f t="shared" si="66"/>
        <v>316</v>
      </c>
      <c r="R2136" s="31">
        <f t="shared" si="67"/>
        <v>335</v>
      </c>
      <c r="S2136" s="29">
        <f>IF($Q2136&lt;Parâmetros!$E$19,$G2136-1,$G2136)</f>
        <v>46316</v>
      </c>
    </row>
    <row r="2137" spans="1:19" ht="15" customHeight="1" x14ac:dyDescent="0.25">
      <c r="A2137" s="128">
        <v>55138</v>
      </c>
      <c r="B2137" s="65" t="s">
        <v>630</v>
      </c>
      <c r="C2137" s="65" t="s">
        <v>72</v>
      </c>
      <c r="D2137" s="66">
        <v>46317</v>
      </c>
      <c r="E2137" s="67">
        <v>0.46</v>
      </c>
      <c r="F2137" s="65" t="s">
        <v>285</v>
      </c>
      <c r="G2137" s="66">
        <v>46317</v>
      </c>
      <c r="H2137" s="129">
        <v>40526232</v>
      </c>
      <c r="I2137" s="129">
        <v>10</v>
      </c>
      <c r="J2137" s="65" t="s">
        <v>1261</v>
      </c>
      <c r="K2137" s="65" t="s">
        <v>4769</v>
      </c>
      <c r="L2137" s="66">
        <v>46317</v>
      </c>
      <c r="M2137" s="65" t="s">
        <v>315</v>
      </c>
      <c r="N2137" s="129">
        <v>3003539</v>
      </c>
      <c r="O2137" s="65" t="s">
        <v>629</v>
      </c>
      <c r="P2137" s="66">
        <v>46318</v>
      </c>
      <c r="Q2137" s="31">
        <f t="shared" si="66"/>
        <v>336</v>
      </c>
      <c r="R2137" s="31">
        <f t="shared" si="67"/>
        <v>364</v>
      </c>
      <c r="S2137" s="29">
        <f>IF($Q2137&lt;Parâmetros!$E$19,$G2137-1,$G2137)</f>
        <v>46316</v>
      </c>
    </row>
    <row r="2138" spans="1:19" ht="15" customHeight="1" x14ac:dyDescent="0.25">
      <c r="A2138" s="128">
        <v>55138</v>
      </c>
      <c r="B2138" s="65" t="s">
        <v>630</v>
      </c>
      <c r="C2138" s="65" t="s">
        <v>72</v>
      </c>
      <c r="D2138" s="66">
        <v>46317</v>
      </c>
      <c r="E2138" s="67">
        <v>0.33</v>
      </c>
      <c r="F2138" s="65" t="s">
        <v>285</v>
      </c>
      <c r="G2138" s="66">
        <v>46317</v>
      </c>
      <c r="H2138" s="129">
        <v>40526169</v>
      </c>
      <c r="I2138" s="129">
        <v>10</v>
      </c>
      <c r="J2138" s="65" t="s">
        <v>4503</v>
      </c>
      <c r="K2138" s="65" t="s">
        <v>4770</v>
      </c>
      <c r="L2138" s="66">
        <v>46317</v>
      </c>
      <c r="M2138" s="65" t="s">
        <v>315</v>
      </c>
      <c r="N2138" s="129">
        <v>3003236</v>
      </c>
      <c r="O2138" s="65" t="s">
        <v>629</v>
      </c>
      <c r="P2138" s="66">
        <v>46318</v>
      </c>
      <c r="Q2138" s="31">
        <f t="shared" si="66"/>
        <v>365</v>
      </c>
      <c r="R2138" s="31">
        <f t="shared" si="67"/>
        <v>385</v>
      </c>
      <c r="S2138" s="29">
        <f>IF($Q2138&lt;Parâmetros!$E$19,$G2138-1,$G2138)</f>
        <v>46316</v>
      </c>
    </row>
    <row r="2139" spans="1:19" ht="15" customHeight="1" x14ac:dyDescent="0.25">
      <c r="A2139" s="128">
        <v>55138</v>
      </c>
      <c r="B2139" s="65" t="s">
        <v>630</v>
      </c>
      <c r="C2139" s="65" t="s">
        <v>72</v>
      </c>
      <c r="D2139" s="66">
        <v>46317</v>
      </c>
      <c r="E2139" s="67">
        <v>0.33</v>
      </c>
      <c r="F2139" s="65" t="s">
        <v>285</v>
      </c>
      <c r="G2139" s="66">
        <v>46317</v>
      </c>
      <c r="H2139" s="129">
        <v>40526208</v>
      </c>
      <c r="I2139" s="129">
        <v>10</v>
      </c>
      <c r="J2139" s="65" t="s">
        <v>4771</v>
      </c>
      <c r="K2139" s="65" t="s">
        <v>4772</v>
      </c>
      <c r="L2139" s="66">
        <v>46317</v>
      </c>
      <c r="M2139" s="65" t="s">
        <v>315</v>
      </c>
      <c r="N2139" s="129">
        <v>3003074</v>
      </c>
      <c r="O2139" s="65" t="s">
        <v>629</v>
      </c>
      <c r="P2139" s="66">
        <v>46318</v>
      </c>
      <c r="Q2139" s="31">
        <f t="shared" si="66"/>
        <v>386</v>
      </c>
      <c r="R2139" s="31">
        <f t="shared" si="67"/>
        <v>406</v>
      </c>
      <c r="S2139" s="29">
        <f>IF($Q2139&lt;Parâmetros!$E$19,$G2139-1,$G2139)</f>
        <v>46316</v>
      </c>
    </row>
    <row r="2140" spans="1:19" ht="15" customHeight="1" x14ac:dyDescent="0.25">
      <c r="A2140" s="128">
        <v>55138</v>
      </c>
      <c r="B2140" s="65" t="s">
        <v>630</v>
      </c>
      <c r="C2140" s="65" t="s">
        <v>72</v>
      </c>
      <c r="D2140" s="66">
        <v>46317</v>
      </c>
      <c r="E2140" s="67">
        <v>0.21</v>
      </c>
      <c r="F2140" s="65" t="s">
        <v>285</v>
      </c>
      <c r="G2140" s="66">
        <v>46317</v>
      </c>
      <c r="H2140" s="129">
        <v>40526210</v>
      </c>
      <c r="I2140" s="129">
        <v>10</v>
      </c>
      <c r="J2140" s="65" t="s">
        <v>4773</v>
      </c>
      <c r="K2140" s="65" t="s">
        <v>342</v>
      </c>
      <c r="L2140" s="66">
        <v>46317</v>
      </c>
      <c r="M2140" s="65" t="s">
        <v>315</v>
      </c>
      <c r="N2140" s="129">
        <v>3003438</v>
      </c>
      <c r="O2140" s="65" t="s">
        <v>629</v>
      </c>
      <c r="P2140" s="66">
        <v>46318</v>
      </c>
      <c r="Q2140" s="31">
        <f t="shared" si="66"/>
        <v>407</v>
      </c>
      <c r="R2140" s="31">
        <f t="shared" si="67"/>
        <v>420</v>
      </c>
      <c r="S2140" s="29">
        <f>IF($Q2140&lt;Parâmetros!$E$19,$G2140-1,$G2140)</f>
        <v>46316</v>
      </c>
    </row>
    <row r="2141" spans="1:19" ht="15" customHeight="1" x14ac:dyDescent="0.25">
      <c r="A2141" s="128">
        <v>55138</v>
      </c>
      <c r="B2141" s="65" t="s">
        <v>630</v>
      </c>
      <c r="C2141" s="65" t="s">
        <v>72</v>
      </c>
      <c r="D2141" s="66">
        <v>46318</v>
      </c>
      <c r="E2141" s="67">
        <v>3.51</v>
      </c>
      <c r="F2141" s="65" t="s">
        <v>285</v>
      </c>
      <c r="G2141" s="66">
        <v>46318</v>
      </c>
      <c r="H2141" s="129">
        <v>40528793</v>
      </c>
      <c r="I2141" s="129">
        <v>10</v>
      </c>
      <c r="J2141" s="65" t="s">
        <v>4186</v>
      </c>
      <c r="K2141" s="65" t="s">
        <v>4685</v>
      </c>
      <c r="L2141" s="66">
        <v>46318</v>
      </c>
      <c r="M2141" s="65" t="s">
        <v>287</v>
      </c>
      <c r="N2141" s="129">
        <v>3011809</v>
      </c>
      <c r="O2141" s="65" t="s">
        <v>289</v>
      </c>
      <c r="P2141" s="66">
        <v>46318</v>
      </c>
      <c r="Q2141" s="31">
        <f t="shared" si="66"/>
        <v>150</v>
      </c>
      <c r="R2141" s="31">
        <f t="shared" si="67"/>
        <v>361</v>
      </c>
      <c r="S2141" s="29">
        <f>IF($Q2141&lt;Parâmetros!$E$19,$G2141-1,$G2141)</f>
        <v>46317</v>
      </c>
    </row>
    <row r="2142" spans="1:19" ht="15" customHeight="1" x14ac:dyDescent="0.25">
      <c r="A2142" s="128">
        <v>55179</v>
      </c>
      <c r="B2142" s="65" t="s">
        <v>650</v>
      </c>
      <c r="C2142" s="65" t="s">
        <v>74</v>
      </c>
      <c r="D2142" s="66">
        <v>46301</v>
      </c>
      <c r="E2142" s="67">
        <v>0.98</v>
      </c>
      <c r="F2142" s="65" t="s">
        <v>285</v>
      </c>
      <c r="G2142" s="66">
        <v>46301</v>
      </c>
      <c r="H2142" s="129">
        <v>40521111</v>
      </c>
      <c r="I2142" s="129">
        <v>10</v>
      </c>
      <c r="J2142" s="65" t="s">
        <v>373</v>
      </c>
      <c r="K2142" s="65" t="s">
        <v>658</v>
      </c>
      <c r="L2142" s="66">
        <v>46301</v>
      </c>
      <c r="M2142" s="65" t="s">
        <v>315</v>
      </c>
      <c r="N2142" s="65" t="s">
        <v>793</v>
      </c>
      <c r="O2142" s="65" t="s">
        <v>289</v>
      </c>
      <c r="P2142" s="66">
        <v>46301</v>
      </c>
      <c r="Q2142" s="31">
        <f t="shared" si="66"/>
        <v>935</v>
      </c>
      <c r="R2142" s="31">
        <f t="shared" si="67"/>
        <v>994</v>
      </c>
      <c r="S2142" s="29">
        <f>IF($Q2142&lt;Parâmetros!$E$19,$G2142-1,$G2142)</f>
        <v>46301</v>
      </c>
    </row>
    <row r="2143" spans="1:19" ht="15" customHeight="1" x14ac:dyDescent="0.25">
      <c r="A2143" s="128">
        <v>55179</v>
      </c>
      <c r="B2143" s="65" t="s">
        <v>650</v>
      </c>
      <c r="C2143" s="65" t="s">
        <v>74</v>
      </c>
      <c r="D2143" s="66">
        <v>46301</v>
      </c>
      <c r="E2143" s="67">
        <v>1</v>
      </c>
      <c r="F2143" s="65" t="s">
        <v>285</v>
      </c>
      <c r="G2143" s="66">
        <v>46301</v>
      </c>
      <c r="H2143" s="129">
        <v>40521078</v>
      </c>
      <c r="I2143" s="129">
        <v>10</v>
      </c>
      <c r="J2143" s="65" t="s">
        <v>552</v>
      </c>
      <c r="K2143" s="65" t="s">
        <v>610</v>
      </c>
      <c r="L2143" s="66">
        <v>46301</v>
      </c>
      <c r="M2143" s="65" t="s">
        <v>315</v>
      </c>
      <c r="N2143" s="129">
        <v>3007941</v>
      </c>
      <c r="O2143" s="65" t="s">
        <v>289</v>
      </c>
      <c r="P2143" s="66">
        <v>46301</v>
      </c>
      <c r="Q2143" s="31">
        <f t="shared" si="66"/>
        <v>995</v>
      </c>
      <c r="R2143" s="31">
        <f t="shared" si="67"/>
        <v>1055</v>
      </c>
      <c r="S2143" s="29">
        <f>IF($Q2143&lt;Parâmetros!$E$19,$G2143-1,$G2143)</f>
        <v>46301</v>
      </c>
    </row>
    <row r="2144" spans="1:19" ht="15" customHeight="1" x14ac:dyDescent="0.25">
      <c r="A2144" s="128">
        <v>55179</v>
      </c>
      <c r="B2144" s="65" t="s">
        <v>650</v>
      </c>
      <c r="C2144" s="65" t="s">
        <v>74</v>
      </c>
      <c r="D2144" s="66">
        <v>46301</v>
      </c>
      <c r="E2144" s="67">
        <v>1</v>
      </c>
      <c r="F2144" s="65" t="s">
        <v>285</v>
      </c>
      <c r="G2144" s="66">
        <v>46301</v>
      </c>
      <c r="H2144" s="129">
        <v>40521076</v>
      </c>
      <c r="I2144" s="129">
        <v>10</v>
      </c>
      <c r="J2144" s="65" t="s">
        <v>605</v>
      </c>
      <c r="K2144" s="65" t="s">
        <v>593</v>
      </c>
      <c r="L2144" s="66">
        <v>46301</v>
      </c>
      <c r="M2144" s="65" t="s">
        <v>315</v>
      </c>
      <c r="N2144" s="129">
        <v>3007941</v>
      </c>
      <c r="O2144" s="65" t="s">
        <v>289</v>
      </c>
      <c r="P2144" s="66">
        <v>46301</v>
      </c>
      <c r="Q2144" s="31">
        <f t="shared" si="66"/>
        <v>1056</v>
      </c>
      <c r="R2144" s="31">
        <f t="shared" si="67"/>
        <v>1116</v>
      </c>
      <c r="S2144" s="29">
        <f>IF($Q2144&lt;Parâmetros!$E$19,$G2144-1,$G2144)</f>
        <v>46301</v>
      </c>
    </row>
    <row r="2145" spans="1:19" ht="15" customHeight="1" x14ac:dyDescent="0.25">
      <c r="A2145" s="128">
        <v>55179</v>
      </c>
      <c r="B2145" s="65" t="s">
        <v>650</v>
      </c>
      <c r="C2145" s="65" t="s">
        <v>74</v>
      </c>
      <c r="D2145" s="66">
        <v>46301</v>
      </c>
      <c r="E2145" s="67">
        <v>1</v>
      </c>
      <c r="F2145" s="65" t="s">
        <v>285</v>
      </c>
      <c r="G2145" s="66">
        <v>46301</v>
      </c>
      <c r="H2145" s="129">
        <v>40521394</v>
      </c>
      <c r="I2145" s="129">
        <v>10</v>
      </c>
      <c r="J2145" s="65" t="s">
        <v>597</v>
      </c>
      <c r="K2145" s="65" t="s">
        <v>609</v>
      </c>
      <c r="L2145" s="66">
        <v>46301</v>
      </c>
      <c r="M2145" s="65" t="s">
        <v>315</v>
      </c>
      <c r="N2145" s="65" t="s">
        <v>793</v>
      </c>
      <c r="O2145" s="65" t="s">
        <v>289</v>
      </c>
      <c r="P2145" s="66">
        <v>46301</v>
      </c>
      <c r="Q2145" s="31">
        <f t="shared" si="66"/>
        <v>1120</v>
      </c>
      <c r="R2145" s="31">
        <f t="shared" si="67"/>
        <v>1180</v>
      </c>
      <c r="S2145" s="29">
        <f>IF($Q2145&lt;Parâmetros!$E$19,$G2145-1,$G2145)</f>
        <v>46301</v>
      </c>
    </row>
    <row r="2146" spans="1:19" ht="15" customHeight="1" x14ac:dyDescent="0.25">
      <c r="A2146" s="128">
        <v>55179</v>
      </c>
      <c r="B2146" s="65" t="s">
        <v>650</v>
      </c>
      <c r="C2146" s="65" t="s">
        <v>74</v>
      </c>
      <c r="D2146" s="66">
        <v>46301</v>
      </c>
      <c r="E2146" s="67">
        <v>1</v>
      </c>
      <c r="F2146" s="65" t="s">
        <v>285</v>
      </c>
      <c r="G2146" s="66">
        <v>46301</v>
      </c>
      <c r="H2146" s="129">
        <v>40522909</v>
      </c>
      <c r="I2146" s="129">
        <v>10</v>
      </c>
      <c r="J2146" s="65" t="s">
        <v>591</v>
      </c>
      <c r="K2146" s="65" t="s">
        <v>592</v>
      </c>
      <c r="L2146" s="66">
        <v>46301</v>
      </c>
      <c r="M2146" s="65" t="s">
        <v>287</v>
      </c>
      <c r="N2146" s="65" t="s">
        <v>793</v>
      </c>
      <c r="O2146" s="65" t="s">
        <v>289</v>
      </c>
      <c r="P2146" s="66">
        <v>46301</v>
      </c>
      <c r="Q2146" s="31">
        <f t="shared" si="66"/>
        <v>1240</v>
      </c>
      <c r="R2146" s="31">
        <f t="shared" si="67"/>
        <v>1300</v>
      </c>
      <c r="S2146" s="29">
        <f>IF($Q2146&lt;Parâmetros!$E$19,$G2146-1,$G2146)</f>
        <v>46301</v>
      </c>
    </row>
    <row r="2147" spans="1:19" ht="15" customHeight="1" x14ac:dyDescent="0.25">
      <c r="A2147" s="128">
        <v>55179</v>
      </c>
      <c r="B2147" s="65" t="s">
        <v>650</v>
      </c>
      <c r="C2147" s="65" t="s">
        <v>74</v>
      </c>
      <c r="D2147" s="66">
        <v>46301</v>
      </c>
      <c r="E2147" s="67">
        <v>1</v>
      </c>
      <c r="F2147" s="65" t="s">
        <v>285</v>
      </c>
      <c r="G2147" s="66">
        <v>46301</v>
      </c>
      <c r="H2147" s="129">
        <v>40522910</v>
      </c>
      <c r="I2147" s="129">
        <v>10</v>
      </c>
      <c r="J2147" s="65" t="s">
        <v>652</v>
      </c>
      <c r="K2147" s="65" t="s">
        <v>655</v>
      </c>
      <c r="L2147" s="66">
        <v>46301</v>
      </c>
      <c r="M2147" s="65" t="s">
        <v>287</v>
      </c>
      <c r="N2147" s="65" t="s">
        <v>793</v>
      </c>
      <c r="O2147" s="65" t="s">
        <v>289</v>
      </c>
      <c r="P2147" s="66">
        <v>46301</v>
      </c>
      <c r="Q2147" s="31">
        <f t="shared" si="66"/>
        <v>1302</v>
      </c>
      <c r="R2147" s="31">
        <f t="shared" si="67"/>
        <v>1362</v>
      </c>
      <c r="S2147" s="29">
        <f>IF($Q2147&lt;Parâmetros!$E$19,$G2147-1,$G2147)</f>
        <v>46301</v>
      </c>
    </row>
    <row r="2148" spans="1:19" ht="15" customHeight="1" x14ac:dyDescent="0.25">
      <c r="A2148" s="128">
        <v>55179</v>
      </c>
      <c r="B2148" s="65" t="s">
        <v>650</v>
      </c>
      <c r="C2148" s="65" t="s">
        <v>74</v>
      </c>
      <c r="D2148" s="66">
        <v>46301</v>
      </c>
      <c r="E2148" s="67">
        <v>0.1</v>
      </c>
      <c r="F2148" s="65" t="s">
        <v>285</v>
      </c>
      <c r="G2148" s="66">
        <v>46301</v>
      </c>
      <c r="H2148" s="129">
        <v>40522911</v>
      </c>
      <c r="I2148" s="129">
        <v>10</v>
      </c>
      <c r="J2148" s="65" t="s">
        <v>874</v>
      </c>
      <c r="K2148" s="65" t="s">
        <v>875</v>
      </c>
      <c r="L2148" s="66">
        <v>46301</v>
      </c>
      <c r="M2148" s="65" t="s">
        <v>287</v>
      </c>
      <c r="N2148" s="65" t="s">
        <v>793</v>
      </c>
      <c r="O2148" s="65" t="s">
        <v>289</v>
      </c>
      <c r="P2148" s="66">
        <v>46301</v>
      </c>
      <c r="Q2148" s="31">
        <f t="shared" si="66"/>
        <v>1367</v>
      </c>
      <c r="R2148" s="31">
        <f t="shared" si="67"/>
        <v>1373</v>
      </c>
      <c r="S2148" s="29">
        <f>IF($Q2148&lt;Parâmetros!$E$19,$G2148-1,$G2148)</f>
        <v>46301</v>
      </c>
    </row>
    <row r="2149" spans="1:19" ht="15" customHeight="1" x14ac:dyDescent="0.25">
      <c r="A2149" s="128">
        <v>55179</v>
      </c>
      <c r="B2149" s="65" t="s">
        <v>650</v>
      </c>
      <c r="C2149" s="65" t="s">
        <v>74</v>
      </c>
      <c r="D2149" s="66">
        <v>46301</v>
      </c>
      <c r="E2149" s="67">
        <v>0.61</v>
      </c>
      <c r="F2149" s="65" t="s">
        <v>285</v>
      </c>
      <c r="G2149" s="66">
        <v>46301</v>
      </c>
      <c r="H2149" s="129">
        <v>40522911</v>
      </c>
      <c r="I2149" s="129">
        <v>10</v>
      </c>
      <c r="J2149" s="65" t="s">
        <v>876</v>
      </c>
      <c r="K2149" s="65" t="s">
        <v>877</v>
      </c>
      <c r="L2149" s="66">
        <v>46301</v>
      </c>
      <c r="M2149" s="65" t="s">
        <v>287</v>
      </c>
      <c r="N2149" s="65" t="s">
        <v>793</v>
      </c>
      <c r="O2149" s="65" t="s">
        <v>289</v>
      </c>
      <c r="P2149" s="66">
        <v>46301</v>
      </c>
      <c r="Q2149" s="31">
        <f t="shared" si="66"/>
        <v>1375</v>
      </c>
      <c r="R2149" s="31">
        <f t="shared" si="67"/>
        <v>1411</v>
      </c>
      <c r="S2149" s="29">
        <f>IF($Q2149&lt;Parâmetros!$E$19,$G2149-1,$G2149)</f>
        <v>46301</v>
      </c>
    </row>
    <row r="2150" spans="1:19" ht="15" customHeight="1" x14ac:dyDescent="0.25">
      <c r="A2150" s="128">
        <v>55179</v>
      </c>
      <c r="B2150" s="65" t="s">
        <v>650</v>
      </c>
      <c r="C2150" s="65" t="s">
        <v>74</v>
      </c>
      <c r="D2150" s="66">
        <v>46302</v>
      </c>
      <c r="E2150" s="67">
        <v>1</v>
      </c>
      <c r="F2150" s="65" t="s">
        <v>285</v>
      </c>
      <c r="G2150" s="66">
        <v>46302</v>
      </c>
      <c r="H2150" s="129">
        <v>40521117</v>
      </c>
      <c r="I2150" s="129">
        <v>10</v>
      </c>
      <c r="J2150" s="65" t="s">
        <v>373</v>
      </c>
      <c r="K2150" s="65" t="s">
        <v>552</v>
      </c>
      <c r="L2150" s="66">
        <v>46302</v>
      </c>
      <c r="M2150" s="65" t="s">
        <v>315</v>
      </c>
      <c r="N2150" s="65" t="s">
        <v>793</v>
      </c>
      <c r="O2150" s="65" t="s">
        <v>289</v>
      </c>
      <c r="P2150" s="66">
        <v>46302</v>
      </c>
      <c r="Q2150" s="31">
        <f t="shared" si="66"/>
        <v>935</v>
      </c>
      <c r="R2150" s="31">
        <f t="shared" si="67"/>
        <v>995</v>
      </c>
      <c r="S2150" s="29">
        <f>IF($Q2150&lt;Parâmetros!$E$19,$G2150-1,$G2150)</f>
        <v>46302</v>
      </c>
    </row>
    <row r="2151" spans="1:19" ht="15" customHeight="1" x14ac:dyDescent="0.25">
      <c r="A2151" s="128">
        <v>55179</v>
      </c>
      <c r="B2151" s="65" t="s">
        <v>650</v>
      </c>
      <c r="C2151" s="65" t="s">
        <v>74</v>
      </c>
      <c r="D2151" s="66">
        <v>46302</v>
      </c>
      <c r="E2151" s="67">
        <v>1</v>
      </c>
      <c r="F2151" s="65" t="s">
        <v>285</v>
      </c>
      <c r="G2151" s="66">
        <v>46302</v>
      </c>
      <c r="H2151" s="129">
        <v>40523163</v>
      </c>
      <c r="I2151" s="129">
        <v>10</v>
      </c>
      <c r="J2151" s="65" t="s">
        <v>344</v>
      </c>
      <c r="K2151" s="65" t="s">
        <v>605</v>
      </c>
      <c r="L2151" s="66">
        <v>46302</v>
      </c>
      <c r="M2151" s="65" t="s">
        <v>287</v>
      </c>
      <c r="N2151" s="65" t="s">
        <v>793</v>
      </c>
      <c r="O2151" s="65" t="s">
        <v>289</v>
      </c>
      <c r="P2151" s="66">
        <v>46302</v>
      </c>
      <c r="Q2151" s="31">
        <f t="shared" si="66"/>
        <v>996</v>
      </c>
      <c r="R2151" s="31">
        <f t="shared" si="67"/>
        <v>1056</v>
      </c>
      <c r="S2151" s="29">
        <f>IF($Q2151&lt;Parâmetros!$E$19,$G2151-1,$G2151)</f>
        <v>46302</v>
      </c>
    </row>
    <row r="2152" spans="1:19" ht="15" customHeight="1" x14ac:dyDescent="0.25">
      <c r="A2152" s="128">
        <v>55179</v>
      </c>
      <c r="B2152" s="65" t="s">
        <v>650</v>
      </c>
      <c r="C2152" s="65" t="s">
        <v>74</v>
      </c>
      <c r="D2152" s="66">
        <v>46302</v>
      </c>
      <c r="E2152" s="67">
        <v>1</v>
      </c>
      <c r="F2152" s="65" t="s">
        <v>285</v>
      </c>
      <c r="G2152" s="66">
        <v>46302</v>
      </c>
      <c r="H2152" s="129">
        <v>40523377</v>
      </c>
      <c r="I2152" s="129">
        <v>10</v>
      </c>
      <c r="J2152" s="65" t="s">
        <v>651</v>
      </c>
      <c r="K2152" s="65" t="s">
        <v>606</v>
      </c>
      <c r="L2152" s="66">
        <v>46302</v>
      </c>
      <c r="M2152" s="65" t="s">
        <v>287</v>
      </c>
      <c r="N2152" s="65" t="s">
        <v>793</v>
      </c>
      <c r="O2152" s="65" t="s">
        <v>289</v>
      </c>
      <c r="P2152" s="66">
        <v>46302</v>
      </c>
      <c r="Q2152" s="31">
        <f t="shared" si="66"/>
        <v>1058</v>
      </c>
      <c r="R2152" s="31">
        <f t="shared" si="67"/>
        <v>1118</v>
      </c>
      <c r="S2152" s="29">
        <f>IF($Q2152&lt;Parâmetros!$E$19,$G2152-1,$G2152)</f>
        <v>46302</v>
      </c>
    </row>
    <row r="2153" spans="1:19" ht="15" customHeight="1" x14ac:dyDescent="0.25">
      <c r="A2153" s="128">
        <v>55179</v>
      </c>
      <c r="B2153" s="65" t="s">
        <v>650</v>
      </c>
      <c r="C2153" s="65" t="s">
        <v>74</v>
      </c>
      <c r="D2153" s="66">
        <v>46302</v>
      </c>
      <c r="E2153" s="67">
        <v>1</v>
      </c>
      <c r="F2153" s="65" t="s">
        <v>285</v>
      </c>
      <c r="G2153" s="66">
        <v>46302</v>
      </c>
      <c r="H2153" s="129">
        <v>40521400</v>
      </c>
      <c r="I2153" s="129">
        <v>10</v>
      </c>
      <c r="J2153" s="65" t="s">
        <v>597</v>
      </c>
      <c r="K2153" s="65" t="s">
        <v>609</v>
      </c>
      <c r="L2153" s="66">
        <v>46302</v>
      </c>
      <c r="M2153" s="65" t="s">
        <v>315</v>
      </c>
      <c r="N2153" s="65" t="s">
        <v>793</v>
      </c>
      <c r="O2153" s="65" t="s">
        <v>289</v>
      </c>
      <c r="P2153" s="66">
        <v>46302</v>
      </c>
      <c r="Q2153" s="31">
        <f t="shared" si="66"/>
        <v>1120</v>
      </c>
      <c r="R2153" s="31">
        <f t="shared" si="67"/>
        <v>1180</v>
      </c>
      <c r="S2153" s="29">
        <f>IF($Q2153&lt;Parâmetros!$E$19,$G2153-1,$G2153)</f>
        <v>46302</v>
      </c>
    </row>
    <row r="2154" spans="1:19" ht="15" customHeight="1" x14ac:dyDescent="0.25">
      <c r="A2154" s="128">
        <v>55179</v>
      </c>
      <c r="B2154" s="65" t="s">
        <v>650</v>
      </c>
      <c r="C2154" s="65" t="s">
        <v>74</v>
      </c>
      <c r="D2154" s="66">
        <v>46302</v>
      </c>
      <c r="E2154" s="67">
        <v>1</v>
      </c>
      <c r="F2154" s="65" t="s">
        <v>285</v>
      </c>
      <c r="G2154" s="66">
        <v>46302</v>
      </c>
      <c r="H2154" s="129">
        <v>40523378</v>
      </c>
      <c r="I2154" s="129">
        <v>10</v>
      </c>
      <c r="J2154" s="65" t="s">
        <v>591</v>
      </c>
      <c r="K2154" s="65" t="s">
        <v>592</v>
      </c>
      <c r="L2154" s="66">
        <v>46302</v>
      </c>
      <c r="M2154" s="65" t="s">
        <v>287</v>
      </c>
      <c r="N2154" s="65" t="s">
        <v>793</v>
      </c>
      <c r="O2154" s="65" t="s">
        <v>289</v>
      </c>
      <c r="P2154" s="66">
        <v>46302</v>
      </c>
      <c r="Q2154" s="31">
        <f t="shared" si="66"/>
        <v>1240</v>
      </c>
      <c r="R2154" s="31">
        <f t="shared" si="67"/>
        <v>1300</v>
      </c>
      <c r="S2154" s="29">
        <f>IF($Q2154&lt;Parâmetros!$E$19,$G2154-1,$G2154)</f>
        <v>46302</v>
      </c>
    </row>
    <row r="2155" spans="1:19" ht="15" customHeight="1" x14ac:dyDescent="0.25">
      <c r="A2155" s="128">
        <v>55179</v>
      </c>
      <c r="B2155" s="65" t="s">
        <v>650</v>
      </c>
      <c r="C2155" s="65" t="s">
        <v>74</v>
      </c>
      <c r="D2155" s="66">
        <v>46302</v>
      </c>
      <c r="E2155" s="67">
        <v>0.77</v>
      </c>
      <c r="F2155" s="65" t="s">
        <v>285</v>
      </c>
      <c r="G2155" s="66">
        <v>46302</v>
      </c>
      <c r="H2155" s="129">
        <v>40523379</v>
      </c>
      <c r="I2155" s="129">
        <v>10</v>
      </c>
      <c r="J2155" s="65" t="s">
        <v>657</v>
      </c>
      <c r="K2155" s="65" t="s">
        <v>598</v>
      </c>
      <c r="L2155" s="66">
        <v>46302</v>
      </c>
      <c r="M2155" s="65" t="s">
        <v>287</v>
      </c>
      <c r="N2155" s="65" t="s">
        <v>793</v>
      </c>
      <c r="O2155" s="65" t="s">
        <v>289</v>
      </c>
      <c r="P2155" s="66">
        <v>46302</v>
      </c>
      <c r="Q2155" s="31">
        <f t="shared" si="66"/>
        <v>1304</v>
      </c>
      <c r="R2155" s="31">
        <f t="shared" si="67"/>
        <v>1350</v>
      </c>
      <c r="S2155" s="29">
        <f>IF($Q2155&lt;Parâmetros!$E$19,$G2155-1,$G2155)</f>
        <v>46302</v>
      </c>
    </row>
    <row r="2156" spans="1:19" ht="15" customHeight="1" x14ac:dyDescent="0.25">
      <c r="A2156" s="128">
        <v>55179</v>
      </c>
      <c r="B2156" s="65" t="s">
        <v>650</v>
      </c>
      <c r="C2156" s="65" t="s">
        <v>74</v>
      </c>
      <c r="D2156" s="66">
        <v>46303</v>
      </c>
      <c r="E2156" s="67">
        <v>0.73</v>
      </c>
      <c r="F2156" s="65" t="s">
        <v>285</v>
      </c>
      <c r="G2156" s="66">
        <v>46302</v>
      </c>
      <c r="H2156" s="129">
        <v>40521054</v>
      </c>
      <c r="I2156" s="129">
        <v>10</v>
      </c>
      <c r="J2156" s="65" t="s">
        <v>1316</v>
      </c>
      <c r="K2156" s="65" t="s">
        <v>1317</v>
      </c>
      <c r="L2156" s="66">
        <v>46302</v>
      </c>
      <c r="M2156" s="65" t="s">
        <v>315</v>
      </c>
      <c r="N2156" s="129">
        <v>3007940</v>
      </c>
      <c r="O2156" s="65" t="s">
        <v>289</v>
      </c>
      <c r="P2156" s="66">
        <v>46303</v>
      </c>
      <c r="Q2156" s="31">
        <f t="shared" si="66"/>
        <v>1352</v>
      </c>
      <c r="R2156" s="31">
        <f t="shared" si="67"/>
        <v>1396</v>
      </c>
      <c r="S2156" s="29">
        <f>IF($Q2156&lt;Parâmetros!$E$19,$G2156-1,$G2156)</f>
        <v>46302</v>
      </c>
    </row>
    <row r="2157" spans="1:19" ht="15" customHeight="1" x14ac:dyDescent="0.25">
      <c r="A2157" s="128">
        <v>55179</v>
      </c>
      <c r="B2157" s="65" t="s">
        <v>650</v>
      </c>
      <c r="C2157" s="65" t="s">
        <v>74</v>
      </c>
      <c r="D2157" s="66">
        <v>46303</v>
      </c>
      <c r="E2157" s="67">
        <v>1</v>
      </c>
      <c r="F2157" s="65" t="s">
        <v>285</v>
      </c>
      <c r="G2157" s="66">
        <v>46303</v>
      </c>
      <c r="H2157" s="129">
        <v>40521055</v>
      </c>
      <c r="I2157" s="129">
        <v>10</v>
      </c>
      <c r="J2157" s="65" t="s">
        <v>1318</v>
      </c>
      <c r="K2157" s="65" t="s">
        <v>1319</v>
      </c>
      <c r="L2157" s="66">
        <v>46303</v>
      </c>
      <c r="M2157" s="65" t="s">
        <v>315</v>
      </c>
      <c r="N2157" s="129">
        <v>3007940</v>
      </c>
      <c r="O2157" s="65" t="s">
        <v>289</v>
      </c>
      <c r="P2157" s="66">
        <v>46303</v>
      </c>
      <c r="Q2157" s="31">
        <f t="shared" si="66"/>
        <v>940</v>
      </c>
      <c r="R2157" s="31">
        <f t="shared" si="67"/>
        <v>1000</v>
      </c>
      <c r="S2157" s="29">
        <f>IF($Q2157&lt;Parâmetros!$E$19,$G2157-1,$G2157)</f>
        <v>46303</v>
      </c>
    </row>
    <row r="2158" spans="1:19" ht="15" customHeight="1" x14ac:dyDescent="0.25">
      <c r="A2158" s="128">
        <v>55179</v>
      </c>
      <c r="B2158" s="65" t="s">
        <v>650</v>
      </c>
      <c r="C2158" s="65" t="s">
        <v>74</v>
      </c>
      <c r="D2158" s="66">
        <v>46303</v>
      </c>
      <c r="E2158" s="67">
        <v>1</v>
      </c>
      <c r="F2158" s="65" t="s">
        <v>285</v>
      </c>
      <c r="G2158" s="66">
        <v>46303</v>
      </c>
      <c r="H2158" s="129">
        <v>40521056</v>
      </c>
      <c r="I2158" s="129">
        <v>10</v>
      </c>
      <c r="J2158" s="65" t="s">
        <v>1320</v>
      </c>
      <c r="K2158" s="65" t="s">
        <v>1321</v>
      </c>
      <c r="L2158" s="66">
        <v>46303</v>
      </c>
      <c r="M2158" s="65" t="s">
        <v>315</v>
      </c>
      <c r="N2158" s="129">
        <v>3007940</v>
      </c>
      <c r="O2158" s="65" t="s">
        <v>289</v>
      </c>
      <c r="P2158" s="66">
        <v>46303</v>
      </c>
      <c r="Q2158" s="31">
        <f t="shared" si="66"/>
        <v>1002</v>
      </c>
      <c r="R2158" s="31">
        <f t="shared" si="67"/>
        <v>1062</v>
      </c>
      <c r="S2158" s="29">
        <f>IF($Q2158&lt;Parâmetros!$E$19,$G2158-1,$G2158)</f>
        <v>46303</v>
      </c>
    </row>
    <row r="2159" spans="1:19" ht="15" customHeight="1" x14ac:dyDescent="0.25">
      <c r="A2159" s="128">
        <v>55179</v>
      </c>
      <c r="B2159" s="65" t="s">
        <v>650</v>
      </c>
      <c r="C2159" s="65" t="s">
        <v>74</v>
      </c>
      <c r="D2159" s="66">
        <v>46303</v>
      </c>
      <c r="E2159" s="67">
        <v>1</v>
      </c>
      <c r="F2159" s="65" t="s">
        <v>285</v>
      </c>
      <c r="G2159" s="66">
        <v>46303</v>
      </c>
      <c r="H2159" s="129">
        <v>40523814</v>
      </c>
      <c r="I2159" s="129">
        <v>20</v>
      </c>
      <c r="J2159" s="65" t="s">
        <v>1322</v>
      </c>
      <c r="K2159" s="65" t="s">
        <v>1323</v>
      </c>
      <c r="L2159" s="66">
        <v>46303</v>
      </c>
      <c r="M2159" s="65" t="s">
        <v>287</v>
      </c>
      <c r="N2159" s="65" t="s">
        <v>793</v>
      </c>
      <c r="O2159" s="65" t="s">
        <v>289</v>
      </c>
      <c r="P2159" s="66">
        <v>46303</v>
      </c>
      <c r="Q2159" s="31">
        <f t="shared" si="66"/>
        <v>1064</v>
      </c>
      <c r="R2159" s="31">
        <f t="shared" si="67"/>
        <v>1124</v>
      </c>
      <c r="S2159" s="29">
        <f>IF($Q2159&lt;Parâmetros!$E$19,$G2159-1,$G2159)</f>
        <v>46303</v>
      </c>
    </row>
    <row r="2160" spans="1:19" ht="15" customHeight="1" x14ac:dyDescent="0.25">
      <c r="A2160" s="128">
        <v>55179</v>
      </c>
      <c r="B2160" s="65" t="s">
        <v>650</v>
      </c>
      <c r="C2160" s="65" t="s">
        <v>74</v>
      </c>
      <c r="D2160" s="66">
        <v>46303</v>
      </c>
      <c r="E2160" s="67">
        <v>1</v>
      </c>
      <c r="F2160" s="65" t="s">
        <v>285</v>
      </c>
      <c r="G2160" s="66">
        <v>46303</v>
      </c>
      <c r="H2160" s="129">
        <v>40521406</v>
      </c>
      <c r="I2160" s="129">
        <v>10</v>
      </c>
      <c r="J2160" s="65" t="s">
        <v>1324</v>
      </c>
      <c r="K2160" s="65" t="s">
        <v>1325</v>
      </c>
      <c r="L2160" s="66">
        <v>46303</v>
      </c>
      <c r="M2160" s="65" t="s">
        <v>315</v>
      </c>
      <c r="N2160" s="65" t="s">
        <v>793</v>
      </c>
      <c r="O2160" s="65" t="s">
        <v>289</v>
      </c>
      <c r="P2160" s="66">
        <v>46303</v>
      </c>
      <c r="Q2160" s="31">
        <f t="shared" si="66"/>
        <v>1126</v>
      </c>
      <c r="R2160" s="31">
        <f t="shared" si="67"/>
        <v>1186</v>
      </c>
      <c r="S2160" s="29">
        <f>IF($Q2160&lt;Parâmetros!$E$19,$G2160-1,$G2160)</f>
        <v>46303</v>
      </c>
    </row>
    <row r="2161" spans="1:19" ht="15" customHeight="1" x14ac:dyDescent="0.25">
      <c r="A2161" s="128">
        <v>55179</v>
      </c>
      <c r="B2161" s="65" t="s">
        <v>650</v>
      </c>
      <c r="C2161" s="65" t="s">
        <v>74</v>
      </c>
      <c r="D2161" s="66">
        <v>46303</v>
      </c>
      <c r="E2161" s="67">
        <v>1</v>
      </c>
      <c r="F2161" s="65" t="s">
        <v>285</v>
      </c>
      <c r="G2161" s="66">
        <v>46303</v>
      </c>
      <c r="H2161" s="129">
        <v>40521123</v>
      </c>
      <c r="I2161" s="129">
        <v>10</v>
      </c>
      <c r="J2161" s="65" t="s">
        <v>1326</v>
      </c>
      <c r="K2161" s="65" t="s">
        <v>1327</v>
      </c>
      <c r="L2161" s="66">
        <v>46303</v>
      </c>
      <c r="M2161" s="65" t="s">
        <v>315</v>
      </c>
      <c r="N2161" s="65" t="s">
        <v>793</v>
      </c>
      <c r="O2161" s="65" t="s">
        <v>289</v>
      </c>
      <c r="P2161" s="66">
        <v>46303</v>
      </c>
      <c r="Q2161" s="31">
        <f t="shared" si="66"/>
        <v>1246</v>
      </c>
      <c r="R2161" s="31">
        <f t="shared" si="67"/>
        <v>1306</v>
      </c>
      <c r="S2161" s="29">
        <f>IF($Q2161&lt;Parâmetros!$E$19,$G2161-1,$G2161)</f>
        <v>46303</v>
      </c>
    </row>
    <row r="2162" spans="1:19" ht="15" customHeight="1" x14ac:dyDescent="0.25">
      <c r="A2162" s="128">
        <v>55179</v>
      </c>
      <c r="B2162" s="65" t="s">
        <v>650</v>
      </c>
      <c r="C2162" s="65" t="s">
        <v>74</v>
      </c>
      <c r="D2162" s="66">
        <v>46303</v>
      </c>
      <c r="E2162" s="67">
        <v>1</v>
      </c>
      <c r="F2162" s="65" t="s">
        <v>285</v>
      </c>
      <c r="G2162" s="66">
        <v>46303</v>
      </c>
      <c r="H2162" s="129">
        <v>40523815</v>
      </c>
      <c r="I2162" s="129">
        <v>10</v>
      </c>
      <c r="J2162" s="65" t="s">
        <v>1328</v>
      </c>
      <c r="K2162" s="65" t="s">
        <v>1329</v>
      </c>
      <c r="L2162" s="66">
        <v>46303</v>
      </c>
      <c r="M2162" s="65" t="s">
        <v>287</v>
      </c>
      <c r="N2162" s="65" t="s">
        <v>793</v>
      </c>
      <c r="O2162" s="65" t="s">
        <v>289</v>
      </c>
      <c r="P2162" s="66">
        <v>46303</v>
      </c>
      <c r="Q2162" s="31">
        <f t="shared" si="66"/>
        <v>1310</v>
      </c>
      <c r="R2162" s="31">
        <f t="shared" si="67"/>
        <v>1370</v>
      </c>
      <c r="S2162" s="29">
        <f>IF($Q2162&lt;Parâmetros!$E$19,$G2162-1,$G2162)</f>
        <v>46303</v>
      </c>
    </row>
    <row r="2163" spans="1:19" ht="15" customHeight="1" x14ac:dyDescent="0.25">
      <c r="A2163" s="128">
        <v>55179</v>
      </c>
      <c r="B2163" s="65" t="s">
        <v>650</v>
      </c>
      <c r="C2163" s="65" t="s">
        <v>74</v>
      </c>
      <c r="D2163" s="66">
        <v>46304</v>
      </c>
      <c r="E2163" s="67">
        <v>0.49</v>
      </c>
      <c r="F2163" s="65" t="s">
        <v>285</v>
      </c>
      <c r="G2163" s="66">
        <v>46303</v>
      </c>
      <c r="H2163" s="129">
        <v>40523816</v>
      </c>
      <c r="I2163" s="129">
        <v>10</v>
      </c>
      <c r="J2163" s="65" t="s">
        <v>1610</v>
      </c>
      <c r="K2163" s="65" t="s">
        <v>1611</v>
      </c>
      <c r="L2163" s="66">
        <v>46303</v>
      </c>
      <c r="M2163" s="65" t="s">
        <v>287</v>
      </c>
      <c r="N2163" s="65" t="s">
        <v>793</v>
      </c>
      <c r="O2163" s="65" t="s">
        <v>289</v>
      </c>
      <c r="P2163" s="66">
        <v>46304</v>
      </c>
      <c r="Q2163" s="31">
        <f t="shared" si="66"/>
        <v>1371</v>
      </c>
      <c r="R2163" s="31">
        <f t="shared" si="67"/>
        <v>1400</v>
      </c>
      <c r="S2163" s="29">
        <f>IF($Q2163&lt;Parâmetros!$E$19,$G2163-1,$G2163)</f>
        <v>46303</v>
      </c>
    </row>
    <row r="2164" spans="1:19" ht="15" customHeight="1" x14ac:dyDescent="0.25">
      <c r="A2164" s="128">
        <v>55179</v>
      </c>
      <c r="B2164" s="65" t="s">
        <v>650</v>
      </c>
      <c r="C2164" s="65" t="s">
        <v>74</v>
      </c>
      <c r="D2164" s="66">
        <v>46304</v>
      </c>
      <c r="E2164" s="67">
        <v>0.39</v>
      </c>
      <c r="F2164" s="65" t="s">
        <v>285</v>
      </c>
      <c r="G2164" s="66">
        <v>46303</v>
      </c>
      <c r="H2164" s="129">
        <v>40524116</v>
      </c>
      <c r="I2164" s="129">
        <v>10</v>
      </c>
      <c r="J2164" s="65" t="s">
        <v>1612</v>
      </c>
      <c r="K2164" s="65" t="s">
        <v>1613</v>
      </c>
      <c r="L2164" s="66">
        <v>46303</v>
      </c>
      <c r="M2164" s="65" t="s">
        <v>287</v>
      </c>
      <c r="N2164" s="65" t="s">
        <v>793</v>
      </c>
      <c r="O2164" s="65" t="s">
        <v>289</v>
      </c>
      <c r="P2164" s="66">
        <v>46304</v>
      </c>
      <c r="Q2164" s="31">
        <f t="shared" si="66"/>
        <v>1371</v>
      </c>
      <c r="R2164" s="31">
        <f t="shared" si="67"/>
        <v>1395</v>
      </c>
      <c r="S2164" s="29">
        <f>IF($Q2164&lt;Parâmetros!$E$19,$G2164-1,$G2164)</f>
        <v>46303</v>
      </c>
    </row>
    <row r="2165" spans="1:19" ht="15" customHeight="1" x14ac:dyDescent="0.25">
      <c r="A2165" s="128">
        <v>55179</v>
      </c>
      <c r="B2165" s="65" t="s">
        <v>650</v>
      </c>
      <c r="C2165" s="65" t="s">
        <v>74</v>
      </c>
      <c r="D2165" s="66">
        <v>46304</v>
      </c>
      <c r="E2165" s="67">
        <v>0.25</v>
      </c>
      <c r="F2165" s="65" t="s">
        <v>285</v>
      </c>
      <c r="G2165" s="66">
        <v>46303</v>
      </c>
      <c r="H2165" s="129">
        <v>40524116</v>
      </c>
      <c r="I2165" s="129">
        <v>10</v>
      </c>
      <c r="J2165" s="65" t="s">
        <v>1614</v>
      </c>
      <c r="K2165" s="65" t="s">
        <v>1615</v>
      </c>
      <c r="L2165" s="66">
        <v>46303</v>
      </c>
      <c r="M2165" s="65" t="s">
        <v>287</v>
      </c>
      <c r="N2165" s="65" t="s">
        <v>793</v>
      </c>
      <c r="O2165" s="65" t="s">
        <v>289</v>
      </c>
      <c r="P2165" s="66">
        <v>46304</v>
      </c>
      <c r="Q2165" s="31">
        <f t="shared" si="66"/>
        <v>1401</v>
      </c>
      <c r="R2165" s="31">
        <f t="shared" si="67"/>
        <v>1416</v>
      </c>
      <c r="S2165" s="29">
        <f>IF($Q2165&lt;Parâmetros!$E$19,$G2165-1,$G2165)</f>
        <v>46303</v>
      </c>
    </row>
    <row r="2166" spans="1:19" ht="15" customHeight="1" x14ac:dyDescent="0.25">
      <c r="A2166" s="128">
        <v>55179</v>
      </c>
      <c r="B2166" s="65" t="s">
        <v>650</v>
      </c>
      <c r="C2166" s="65" t="s">
        <v>74</v>
      </c>
      <c r="D2166" s="66">
        <v>46304</v>
      </c>
      <c r="E2166" s="67">
        <v>1</v>
      </c>
      <c r="F2166" s="65" t="s">
        <v>285</v>
      </c>
      <c r="G2166" s="66">
        <v>46304</v>
      </c>
      <c r="H2166" s="129">
        <v>40521060</v>
      </c>
      <c r="I2166" s="129">
        <v>10</v>
      </c>
      <c r="J2166" s="65" t="s">
        <v>373</v>
      </c>
      <c r="K2166" s="65" t="s">
        <v>552</v>
      </c>
      <c r="L2166" s="66">
        <v>46304</v>
      </c>
      <c r="M2166" s="65" t="s">
        <v>315</v>
      </c>
      <c r="N2166" s="129">
        <v>3008232</v>
      </c>
      <c r="O2166" s="65" t="s">
        <v>289</v>
      </c>
      <c r="P2166" s="66">
        <v>46304</v>
      </c>
      <c r="Q2166" s="31">
        <f t="shared" si="66"/>
        <v>935</v>
      </c>
      <c r="R2166" s="31">
        <f t="shared" si="67"/>
        <v>995</v>
      </c>
      <c r="S2166" s="29">
        <f>IF($Q2166&lt;Parâmetros!$E$19,$G2166-1,$G2166)</f>
        <v>46304</v>
      </c>
    </row>
    <row r="2167" spans="1:19" ht="15" customHeight="1" x14ac:dyDescent="0.25">
      <c r="A2167" s="128">
        <v>55179</v>
      </c>
      <c r="B2167" s="65" t="s">
        <v>650</v>
      </c>
      <c r="C2167" s="65" t="s">
        <v>74</v>
      </c>
      <c r="D2167" s="66">
        <v>46304</v>
      </c>
      <c r="E2167" s="67">
        <v>1</v>
      </c>
      <c r="F2167" s="65" t="s">
        <v>285</v>
      </c>
      <c r="G2167" s="66">
        <v>46304</v>
      </c>
      <c r="H2167" s="129">
        <v>40521061</v>
      </c>
      <c r="I2167" s="129">
        <v>10</v>
      </c>
      <c r="J2167" s="65" t="s">
        <v>344</v>
      </c>
      <c r="K2167" s="65" t="s">
        <v>605</v>
      </c>
      <c r="L2167" s="66">
        <v>46304</v>
      </c>
      <c r="M2167" s="65" t="s">
        <v>315</v>
      </c>
      <c r="N2167" s="129">
        <v>3008233</v>
      </c>
      <c r="O2167" s="65" t="s">
        <v>289</v>
      </c>
      <c r="P2167" s="66">
        <v>46304</v>
      </c>
      <c r="Q2167" s="31">
        <f t="shared" si="66"/>
        <v>996</v>
      </c>
      <c r="R2167" s="31">
        <f t="shared" si="67"/>
        <v>1056</v>
      </c>
      <c r="S2167" s="29">
        <f>IF($Q2167&lt;Parâmetros!$E$19,$G2167-1,$G2167)</f>
        <v>46304</v>
      </c>
    </row>
    <row r="2168" spans="1:19" ht="15" customHeight="1" x14ac:dyDescent="0.25">
      <c r="A2168" s="128">
        <v>55179</v>
      </c>
      <c r="B2168" s="65" t="s">
        <v>650</v>
      </c>
      <c r="C2168" s="65" t="s">
        <v>74</v>
      </c>
      <c r="D2168" s="66">
        <v>46304</v>
      </c>
      <c r="E2168" s="67">
        <v>1</v>
      </c>
      <c r="F2168" s="65" t="s">
        <v>285</v>
      </c>
      <c r="G2168" s="66">
        <v>46304</v>
      </c>
      <c r="H2168" s="129">
        <v>40524121</v>
      </c>
      <c r="I2168" s="129">
        <v>10</v>
      </c>
      <c r="J2168" s="65" t="s">
        <v>651</v>
      </c>
      <c r="K2168" s="65" t="s">
        <v>606</v>
      </c>
      <c r="L2168" s="66">
        <v>46304</v>
      </c>
      <c r="M2168" s="65" t="s">
        <v>287</v>
      </c>
      <c r="N2168" s="65" t="s">
        <v>793</v>
      </c>
      <c r="O2168" s="65" t="s">
        <v>289</v>
      </c>
      <c r="P2168" s="66">
        <v>46304</v>
      </c>
      <c r="Q2168" s="31">
        <f t="shared" si="66"/>
        <v>1058</v>
      </c>
      <c r="R2168" s="31">
        <f t="shared" si="67"/>
        <v>1118</v>
      </c>
      <c r="S2168" s="29">
        <f>IF($Q2168&lt;Parâmetros!$E$19,$G2168-1,$G2168)</f>
        <v>46304</v>
      </c>
    </row>
    <row r="2169" spans="1:19" ht="15" customHeight="1" x14ac:dyDescent="0.25">
      <c r="A2169" s="128">
        <v>55179</v>
      </c>
      <c r="B2169" s="65" t="s">
        <v>650</v>
      </c>
      <c r="C2169" s="65" t="s">
        <v>74</v>
      </c>
      <c r="D2169" s="66">
        <v>46304</v>
      </c>
      <c r="E2169" s="67">
        <v>1</v>
      </c>
      <c r="F2169" s="65" t="s">
        <v>285</v>
      </c>
      <c r="G2169" s="66">
        <v>46304</v>
      </c>
      <c r="H2169" s="129">
        <v>40521412</v>
      </c>
      <c r="I2169" s="129">
        <v>10</v>
      </c>
      <c r="J2169" s="65" t="s">
        <v>597</v>
      </c>
      <c r="K2169" s="65" t="s">
        <v>609</v>
      </c>
      <c r="L2169" s="66">
        <v>46304</v>
      </c>
      <c r="M2169" s="65" t="s">
        <v>315</v>
      </c>
      <c r="N2169" s="65" t="s">
        <v>793</v>
      </c>
      <c r="O2169" s="65" t="s">
        <v>289</v>
      </c>
      <c r="P2169" s="66">
        <v>46304</v>
      </c>
      <c r="Q2169" s="31">
        <f t="shared" si="66"/>
        <v>1120</v>
      </c>
      <c r="R2169" s="31">
        <f t="shared" si="67"/>
        <v>1180</v>
      </c>
      <c r="S2169" s="29">
        <f>IF($Q2169&lt;Parâmetros!$E$19,$G2169-1,$G2169)</f>
        <v>46304</v>
      </c>
    </row>
    <row r="2170" spans="1:19" ht="15" customHeight="1" x14ac:dyDescent="0.25">
      <c r="A2170" s="128">
        <v>55179</v>
      </c>
      <c r="B2170" s="65" t="s">
        <v>650</v>
      </c>
      <c r="C2170" s="65" t="s">
        <v>74</v>
      </c>
      <c r="D2170" s="66">
        <v>46305</v>
      </c>
      <c r="E2170" s="67">
        <v>1.33</v>
      </c>
      <c r="F2170" s="65" t="s">
        <v>285</v>
      </c>
      <c r="G2170" s="66">
        <v>46304</v>
      </c>
      <c r="H2170" s="129">
        <v>40524610</v>
      </c>
      <c r="I2170" s="129">
        <v>10</v>
      </c>
      <c r="J2170" s="65" t="s">
        <v>591</v>
      </c>
      <c r="K2170" s="65" t="s">
        <v>1179</v>
      </c>
      <c r="L2170" s="66">
        <v>46304</v>
      </c>
      <c r="M2170" s="65" t="s">
        <v>287</v>
      </c>
      <c r="N2170" s="129">
        <v>4000241</v>
      </c>
      <c r="O2170" s="65" t="s">
        <v>289</v>
      </c>
      <c r="P2170" s="66">
        <v>46305</v>
      </c>
      <c r="Q2170" s="31">
        <f t="shared" si="66"/>
        <v>1240</v>
      </c>
      <c r="R2170" s="31">
        <f t="shared" si="67"/>
        <v>1320</v>
      </c>
      <c r="S2170" s="29">
        <f>IF($Q2170&lt;Parâmetros!$E$19,$G2170-1,$G2170)</f>
        <v>46304</v>
      </c>
    </row>
    <row r="2171" spans="1:19" ht="15" customHeight="1" x14ac:dyDescent="0.25">
      <c r="A2171" s="128">
        <v>55179</v>
      </c>
      <c r="B2171" s="65" t="s">
        <v>650</v>
      </c>
      <c r="C2171" s="65" t="s">
        <v>74</v>
      </c>
      <c r="D2171" s="66">
        <v>46305</v>
      </c>
      <c r="E2171" s="67">
        <v>1.57</v>
      </c>
      <c r="F2171" s="65" t="s">
        <v>285</v>
      </c>
      <c r="G2171" s="66">
        <v>46304</v>
      </c>
      <c r="H2171" s="129">
        <v>40524611</v>
      </c>
      <c r="I2171" s="129">
        <v>20</v>
      </c>
      <c r="J2171" s="65" t="s">
        <v>2060</v>
      </c>
      <c r="K2171" s="65" t="s">
        <v>2061</v>
      </c>
      <c r="L2171" s="66">
        <v>46304</v>
      </c>
      <c r="M2171" s="65" t="s">
        <v>287</v>
      </c>
      <c r="N2171" s="65" t="s">
        <v>793</v>
      </c>
      <c r="O2171" s="65" t="s">
        <v>289</v>
      </c>
      <c r="P2171" s="66">
        <v>46305</v>
      </c>
      <c r="Q2171" s="31">
        <f t="shared" si="66"/>
        <v>1321</v>
      </c>
      <c r="R2171" s="31">
        <f t="shared" si="67"/>
        <v>1415</v>
      </c>
      <c r="S2171" s="29">
        <f>IF($Q2171&lt;Parâmetros!$E$19,$G2171-1,$G2171)</f>
        <v>46304</v>
      </c>
    </row>
    <row r="2172" spans="1:19" ht="15" customHeight="1" x14ac:dyDescent="0.25">
      <c r="A2172" s="128">
        <v>55179</v>
      </c>
      <c r="B2172" s="65" t="s">
        <v>650</v>
      </c>
      <c r="C2172" s="65" t="s">
        <v>74</v>
      </c>
      <c r="D2172" s="66">
        <v>46305</v>
      </c>
      <c r="E2172" s="67">
        <v>1.1100000000000001</v>
      </c>
      <c r="F2172" s="65" t="s">
        <v>285</v>
      </c>
      <c r="G2172" s="66">
        <v>46305</v>
      </c>
      <c r="H2172" s="129">
        <v>40521077</v>
      </c>
      <c r="I2172" s="129">
        <v>10</v>
      </c>
      <c r="J2172" s="65" t="s">
        <v>373</v>
      </c>
      <c r="K2172" s="65" t="s">
        <v>373</v>
      </c>
      <c r="L2172" s="66">
        <v>46305</v>
      </c>
      <c r="M2172" s="65" t="s">
        <v>315</v>
      </c>
      <c r="N2172" s="129">
        <v>3007941</v>
      </c>
      <c r="O2172" s="65" t="s">
        <v>289</v>
      </c>
      <c r="P2172" s="66">
        <v>46305</v>
      </c>
      <c r="Q2172" s="31">
        <f t="shared" si="66"/>
        <v>935</v>
      </c>
      <c r="R2172" s="31">
        <f t="shared" si="67"/>
        <v>935</v>
      </c>
      <c r="S2172" s="29">
        <f>IF($Q2172&lt;Parâmetros!$E$19,$G2172-1,$G2172)</f>
        <v>46305</v>
      </c>
    </row>
    <row r="2173" spans="1:19" ht="15" customHeight="1" x14ac:dyDescent="0.25">
      <c r="A2173" s="128">
        <v>55179</v>
      </c>
      <c r="B2173" s="65" t="s">
        <v>650</v>
      </c>
      <c r="C2173" s="65" t="s">
        <v>74</v>
      </c>
      <c r="D2173" s="66">
        <v>46305</v>
      </c>
      <c r="E2173" s="67">
        <v>1</v>
      </c>
      <c r="F2173" s="65" t="s">
        <v>285</v>
      </c>
      <c r="G2173" s="66">
        <v>46305</v>
      </c>
      <c r="H2173" s="129">
        <v>40521099</v>
      </c>
      <c r="I2173" s="129">
        <v>10</v>
      </c>
      <c r="J2173" s="65" t="s">
        <v>552</v>
      </c>
      <c r="K2173" s="65" t="s">
        <v>610</v>
      </c>
      <c r="L2173" s="66">
        <v>46305</v>
      </c>
      <c r="M2173" s="65" t="s">
        <v>315</v>
      </c>
      <c r="N2173" s="129">
        <v>3011794</v>
      </c>
      <c r="O2173" s="65" t="s">
        <v>289</v>
      </c>
      <c r="P2173" s="66">
        <v>46305</v>
      </c>
      <c r="Q2173" s="31">
        <f t="shared" si="66"/>
        <v>995</v>
      </c>
      <c r="R2173" s="31">
        <f t="shared" si="67"/>
        <v>1055</v>
      </c>
      <c r="S2173" s="29">
        <f>IF($Q2173&lt;Parâmetros!$E$19,$G2173-1,$G2173)</f>
        <v>46305</v>
      </c>
    </row>
    <row r="2174" spans="1:19" ht="15" customHeight="1" x14ac:dyDescent="0.25">
      <c r="A2174" s="128">
        <v>55179</v>
      </c>
      <c r="B2174" s="65" t="s">
        <v>650</v>
      </c>
      <c r="C2174" s="65" t="s">
        <v>74</v>
      </c>
      <c r="D2174" s="66">
        <v>46305</v>
      </c>
      <c r="E2174" s="67">
        <v>1</v>
      </c>
      <c r="F2174" s="65" t="s">
        <v>285</v>
      </c>
      <c r="G2174" s="66">
        <v>46305</v>
      </c>
      <c r="H2174" s="129">
        <v>40521100</v>
      </c>
      <c r="I2174" s="129">
        <v>10</v>
      </c>
      <c r="J2174" s="65" t="s">
        <v>605</v>
      </c>
      <c r="K2174" s="65" t="s">
        <v>593</v>
      </c>
      <c r="L2174" s="66">
        <v>46305</v>
      </c>
      <c r="M2174" s="65" t="s">
        <v>315</v>
      </c>
      <c r="N2174" s="129">
        <v>3011795</v>
      </c>
      <c r="O2174" s="65" t="s">
        <v>289</v>
      </c>
      <c r="P2174" s="66">
        <v>46305</v>
      </c>
      <c r="Q2174" s="31">
        <f t="shared" ref="Q2174:Q2237" si="68">IFERROR(VALUE(LEFT($J2174,2))*60+VALUE(MID($J2174,4,2)),9999)</f>
        <v>1056</v>
      </c>
      <c r="R2174" s="31">
        <f t="shared" ref="R2174:R2237" si="69">IFERROR(VALUE(LEFT($K2174,2))*60+VALUE(MID($K2174,4,2)),"")</f>
        <v>1116</v>
      </c>
      <c r="S2174" s="29">
        <f>IF($Q2174&lt;Parâmetros!$E$19,$G2174-1,$G2174)</f>
        <v>46305</v>
      </c>
    </row>
    <row r="2175" spans="1:19" ht="15" customHeight="1" x14ac:dyDescent="0.25">
      <c r="A2175" s="128">
        <v>55179</v>
      </c>
      <c r="B2175" s="65" t="s">
        <v>650</v>
      </c>
      <c r="C2175" s="65" t="s">
        <v>74</v>
      </c>
      <c r="D2175" s="66">
        <v>46305</v>
      </c>
      <c r="E2175" s="67">
        <v>1</v>
      </c>
      <c r="F2175" s="65" t="s">
        <v>285</v>
      </c>
      <c r="G2175" s="66">
        <v>46305</v>
      </c>
      <c r="H2175" s="129">
        <v>40522111</v>
      </c>
      <c r="I2175" s="129">
        <v>10</v>
      </c>
      <c r="J2175" s="65" t="s">
        <v>597</v>
      </c>
      <c r="K2175" s="65" t="s">
        <v>609</v>
      </c>
      <c r="L2175" s="66">
        <v>46305</v>
      </c>
      <c r="M2175" s="65" t="s">
        <v>287</v>
      </c>
      <c r="N2175" s="65" t="s">
        <v>793</v>
      </c>
      <c r="O2175" s="65" t="s">
        <v>289</v>
      </c>
      <c r="P2175" s="66">
        <v>46305</v>
      </c>
      <c r="Q2175" s="31">
        <f t="shared" si="68"/>
        <v>1120</v>
      </c>
      <c r="R2175" s="31">
        <f t="shared" si="69"/>
        <v>1180</v>
      </c>
      <c r="S2175" s="29">
        <f>IF($Q2175&lt;Parâmetros!$E$19,$G2175-1,$G2175)</f>
        <v>46305</v>
      </c>
    </row>
    <row r="2176" spans="1:19" ht="15" customHeight="1" x14ac:dyDescent="0.25">
      <c r="A2176" s="128">
        <v>55179</v>
      </c>
      <c r="B2176" s="65" t="s">
        <v>650</v>
      </c>
      <c r="C2176" s="65" t="s">
        <v>74</v>
      </c>
      <c r="D2176" s="66">
        <v>46305</v>
      </c>
      <c r="E2176" s="67">
        <v>1</v>
      </c>
      <c r="F2176" s="65" t="s">
        <v>285</v>
      </c>
      <c r="G2176" s="66">
        <v>46305</v>
      </c>
      <c r="H2176" s="129">
        <v>40521101</v>
      </c>
      <c r="I2176" s="129">
        <v>10</v>
      </c>
      <c r="J2176" s="65" t="s">
        <v>2062</v>
      </c>
      <c r="K2176" s="65" t="s">
        <v>2063</v>
      </c>
      <c r="L2176" s="66">
        <v>46305</v>
      </c>
      <c r="M2176" s="65" t="s">
        <v>315</v>
      </c>
      <c r="N2176" s="65" t="s">
        <v>793</v>
      </c>
      <c r="O2176" s="65" t="s">
        <v>289</v>
      </c>
      <c r="P2176" s="66">
        <v>46305</v>
      </c>
      <c r="Q2176" s="31">
        <f t="shared" si="68"/>
        <v>1181</v>
      </c>
      <c r="R2176" s="31">
        <f t="shared" si="69"/>
        <v>1241</v>
      </c>
      <c r="S2176" s="29">
        <f>IF($Q2176&lt;Parâmetros!$E$19,$G2176-1,$G2176)</f>
        <v>46305</v>
      </c>
    </row>
    <row r="2177" spans="1:19" ht="15" customHeight="1" x14ac:dyDescent="0.25">
      <c r="A2177" s="128">
        <v>55179</v>
      </c>
      <c r="B2177" s="65" t="s">
        <v>650</v>
      </c>
      <c r="C2177" s="65" t="s">
        <v>74</v>
      </c>
      <c r="D2177" s="66">
        <v>46305</v>
      </c>
      <c r="E2177" s="67">
        <v>0.78</v>
      </c>
      <c r="F2177" s="65" t="s">
        <v>285</v>
      </c>
      <c r="G2177" s="66">
        <v>46305</v>
      </c>
      <c r="H2177" s="129">
        <v>40524613</v>
      </c>
      <c r="I2177" s="129">
        <v>10</v>
      </c>
      <c r="J2177" s="65" t="s">
        <v>2064</v>
      </c>
      <c r="K2177" s="65" t="s">
        <v>2065</v>
      </c>
      <c r="L2177" s="66">
        <v>46305</v>
      </c>
      <c r="M2177" s="65" t="s">
        <v>287</v>
      </c>
      <c r="N2177" s="65" t="s">
        <v>793</v>
      </c>
      <c r="O2177" s="65" t="s">
        <v>289</v>
      </c>
      <c r="P2177" s="66">
        <v>46305</v>
      </c>
      <c r="Q2177" s="31">
        <f t="shared" si="68"/>
        <v>1242</v>
      </c>
      <c r="R2177" s="31">
        <f t="shared" si="69"/>
        <v>1288</v>
      </c>
      <c r="S2177" s="29">
        <f>IF($Q2177&lt;Parâmetros!$E$19,$G2177-1,$G2177)</f>
        <v>46305</v>
      </c>
    </row>
    <row r="2178" spans="1:19" ht="15" customHeight="1" x14ac:dyDescent="0.25">
      <c r="A2178" s="128">
        <v>55179</v>
      </c>
      <c r="B2178" s="65" t="s">
        <v>650</v>
      </c>
      <c r="C2178" s="65" t="s">
        <v>74</v>
      </c>
      <c r="D2178" s="66">
        <v>46305</v>
      </c>
      <c r="E2178" s="67">
        <v>1.07</v>
      </c>
      <c r="F2178" s="65" t="s">
        <v>285</v>
      </c>
      <c r="G2178" s="66">
        <v>46305</v>
      </c>
      <c r="H2178" s="129">
        <v>40524614</v>
      </c>
      <c r="I2178" s="129">
        <v>10</v>
      </c>
      <c r="J2178" s="65" t="s">
        <v>2066</v>
      </c>
      <c r="K2178" s="65" t="s">
        <v>2067</v>
      </c>
      <c r="L2178" s="66">
        <v>46305</v>
      </c>
      <c r="M2178" s="65" t="s">
        <v>287</v>
      </c>
      <c r="N2178" s="65" t="s">
        <v>793</v>
      </c>
      <c r="O2178" s="65" t="s">
        <v>289</v>
      </c>
      <c r="P2178" s="66">
        <v>46305</v>
      </c>
      <c r="Q2178" s="31">
        <f t="shared" si="68"/>
        <v>1301</v>
      </c>
      <c r="R2178" s="31">
        <f t="shared" si="69"/>
        <v>1365</v>
      </c>
      <c r="S2178" s="29">
        <f>IF($Q2178&lt;Parâmetros!$E$19,$G2178-1,$G2178)</f>
        <v>46305</v>
      </c>
    </row>
    <row r="2179" spans="1:19" ht="15" customHeight="1" x14ac:dyDescent="0.25">
      <c r="A2179" s="128">
        <v>55179</v>
      </c>
      <c r="B2179" s="65" t="s">
        <v>650</v>
      </c>
      <c r="C2179" s="65" t="s">
        <v>74</v>
      </c>
      <c r="D2179" s="66">
        <v>46307</v>
      </c>
      <c r="E2179" s="67">
        <v>1</v>
      </c>
      <c r="F2179" s="65" t="s">
        <v>285</v>
      </c>
      <c r="G2179" s="66">
        <v>46307</v>
      </c>
      <c r="H2179" s="129">
        <v>40523174</v>
      </c>
      <c r="I2179" s="129">
        <v>10</v>
      </c>
      <c r="J2179" s="65" t="s">
        <v>373</v>
      </c>
      <c r="K2179" s="65" t="s">
        <v>552</v>
      </c>
      <c r="L2179" s="66">
        <v>46307</v>
      </c>
      <c r="M2179" s="65" t="s">
        <v>315</v>
      </c>
      <c r="N2179" s="129">
        <v>3007940</v>
      </c>
      <c r="O2179" s="65" t="s">
        <v>289</v>
      </c>
      <c r="P2179" s="66">
        <v>46307</v>
      </c>
      <c r="Q2179" s="31">
        <f t="shared" si="68"/>
        <v>935</v>
      </c>
      <c r="R2179" s="31">
        <f t="shared" si="69"/>
        <v>995</v>
      </c>
      <c r="S2179" s="29">
        <f>IF($Q2179&lt;Parâmetros!$E$19,$G2179-1,$G2179)</f>
        <v>46307</v>
      </c>
    </row>
    <row r="2180" spans="1:19" ht="15" customHeight="1" x14ac:dyDescent="0.25">
      <c r="A2180" s="128">
        <v>55179</v>
      </c>
      <c r="B2180" s="65" t="s">
        <v>650</v>
      </c>
      <c r="C2180" s="65" t="s">
        <v>74</v>
      </c>
      <c r="D2180" s="66">
        <v>46307</v>
      </c>
      <c r="E2180" s="67">
        <v>1.4</v>
      </c>
      <c r="F2180" s="65" t="s">
        <v>285</v>
      </c>
      <c r="G2180" s="66">
        <v>46307</v>
      </c>
      <c r="H2180" s="129">
        <v>40525210</v>
      </c>
      <c r="I2180" s="129">
        <v>10</v>
      </c>
      <c r="J2180" s="65" t="s">
        <v>344</v>
      </c>
      <c r="K2180" s="65" t="s">
        <v>2005</v>
      </c>
      <c r="L2180" s="66">
        <v>46307</v>
      </c>
      <c r="M2180" s="65" t="s">
        <v>287</v>
      </c>
      <c r="N2180" s="65" t="s">
        <v>793</v>
      </c>
      <c r="O2180" s="65" t="s">
        <v>289</v>
      </c>
      <c r="P2180" s="66">
        <v>46307</v>
      </c>
      <c r="Q2180" s="31">
        <f t="shared" si="68"/>
        <v>996</v>
      </c>
      <c r="R2180" s="31">
        <f t="shared" si="69"/>
        <v>1080</v>
      </c>
      <c r="S2180" s="29">
        <f>IF($Q2180&lt;Parâmetros!$E$19,$G2180-1,$G2180)</f>
        <v>46307</v>
      </c>
    </row>
    <row r="2181" spans="1:19" ht="15" customHeight="1" x14ac:dyDescent="0.25">
      <c r="A2181" s="128">
        <v>55179</v>
      </c>
      <c r="B2181" s="65" t="s">
        <v>650</v>
      </c>
      <c r="C2181" s="65" t="s">
        <v>74</v>
      </c>
      <c r="D2181" s="66">
        <v>46307</v>
      </c>
      <c r="E2181" s="67">
        <v>1</v>
      </c>
      <c r="F2181" s="65" t="s">
        <v>285</v>
      </c>
      <c r="G2181" s="66">
        <v>46307</v>
      </c>
      <c r="H2181" s="129">
        <v>40523248</v>
      </c>
      <c r="I2181" s="129">
        <v>10</v>
      </c>
      <c r="J2181" s="65" t="s">
        <v>2388</v>
      </c>
      <c r="K2181" s="65" t="s">
        <v>2389</v>
      </c>
      <c r="L2181" s="66">
        <v>46307</v>
      </c>
      <c r="M2181" s="65" t="s">
        <v>315</v>
      </c>
      <c r="N2181" s="65" t="s">
        <v>793</v>
      </c>
      <c r="O2181" s="65" t="s">
        <v>289</v>
      </c>
      <c r="P2181" s="66">
        <v>46307</v>
      </c>
      <c r="Q2181" s="31">
        <f t="shared" si="68"/>
        <v>1081</v>
      </c>
      <c r="R2181" s="31">
        <f t="shared" si="69"/>
        <v>1141</v>
      </c>
      <c r="S2181" s="29">
        <f>IF($Q2181&lt;Parâmetros!$E$19,$G2181-1,$G2181)</f>
        <v>46307</v>
      </c>
    </row>
    <row r="2182" spans="1:19" ht="15" customHeight="1" x14ac:dyDescent="0.25">
      <c r="A2182" s="128">
        <v>55179</v>
      </c>
      <c r="B2182" s="65" t="s">
        <v>650</v>
      </c>
      <c r="C2182" s="65" t="s">
        <v>74</v>
      </c>
      <c r="D2182" s="66">
        <v>46307</v>
      </c>
      <c r="E2182" s="67">
        <v>1</v>
      </c>
      <c r="F2182" s="65" t="s">
        <v>285</v>
      </c>
      <c r="G2182" s="66">
        <v>46307</v>
      </c>
      <c r="H2182" s="129">
        <v>40522374</v>
      </c>
      <c r="I2182" s="129">
        <v>20</v>
      </c>
      <c r="J2182" s="65" t="s">
        <v>2390</v>
      </c>
      <c r="K2182" s="65" t="s">
        <v>2391</v>
      </c>
      <c r="L2182" s="66">
        <v>46307</v>
      </c>
      <c r="M2182" s="65" t="s">
        <v>287</v>
      </c>
      <c r="N2182" s="65" t="s">
        <v>793</v>
      </c>
      <c r="O2182" s="65" t="s">
        <v>289</v>
      </c>
      <c r="P2182" s="66">
        <v>46307</v>
      </c>
      <c r="Q2182" s="31">
        <f t="shared" si="68"/>
        <v>1142</v>
      </c>
      <c r="R2182" s="31">
        <f t="shared" si="69"/>
        <v>1202</v>
      </c>
      <c r="S2182" s="29">
        <f>IF($Q2182&lt;Parâmetros!$E$19,$G2182-1,$G2182)</f>
        <v>46307</v>
      </c>
    </row>
    <row r="2183" spans="1:19" ht="15" customHeight="1" x14ac:dyDescent="0.25">
      <c r="A2183" s="128">
        <v>55179</v>
      </c>
      <c r="B2183" s="65" t="s">
        <v>650</v>
      </c>
      <c r="C2183" s="65" t="s">
        <v>74</v>
      </c>
      <c r="D2183" s="66">
        <v>46307</v>
      </c>
      <c r="E2183" s="67">
        <v>1</v>
      </c>
      <c r="F2183" s="65" t="s">
        <v>285</v>
      </c>
      <c r="G2183" s="66">
        <v>46307</v>
      </c>
      <c r="H2183" s="129">
        <v>40523176</v>
      </c>
      <c r="I2183" s="129">
        <v>10</v>
      </c>
      <c r="J2183" s="65" t="s">
        <v>2392</v>
      </c>
      <c r="K2183" s="65" t="s">
        <v>2393</v>
      </c>
      <c r="L2183" s="66">
        <v>46307</v>
      </c>
      <c r="M2183" s="65" t="s">
        <v>315</v>
      </c>
      <c r="N2183" s="129">
        <v>3007940</v>
      </c>
      <c r="O2183" s="65" t="s">
        <v>289</v>
      </c>
      <c r="P2183" s="66">
        <v>46307</v>
      </c>
      <c r="Q2183" s="31">
        <f t="shared" si="68"/>
        <v>1203</v>
      </c>
      <c r="R2183" s="31">
        <f t="shared" si="69"/>
        <v>1263</v>
      </c>
      <c r="S2183" s="29">
        <f>IF($Q2183&lt;Parâmetros!$E$19,$G2183-1,$G2183)</f>
        <v>46307</v>
      </c>
    </row>
    <row r="2184" spans="1:19" ht="15" customHeight="1" x14ac:dyDescent="0.25">
      <c r="A2184" s="128">
        <v>55179</v>
      </c>
      <c r="B2184" s="65" t="s">
        <v>650</v>
      </c>
      <c r="C2184" s="65" t="s">
        <v>74</v>
      </c>
      <c r="D2184" s="66">
        <v>46308</v>
      </c>
      <c r="E2184" s="67">
        <v>1.52</v>
      </c>
      <c r="F2184" s="65" t="s">
        <v>285</v>
      </c>
      <c r="G2184" s="66">
        <v>46307</v>
      </c>
      <c r="H2184" s="129">
        <v>40525452</v>
      </c>
      <c r="I2184" s="129">
        <v>10</v>
      </c>
      <c r="J2184" s="65" t="s">
        <v>2628</v>
      </c>
      <c r="K2184" s="65" t="s">
        <v>2629</v>
      </c>
      <c r="L2184" s="66">
        <v>46307</v>
      </c>
      <c r="M2184" s="65" t="s">
        <v>287</v>
      </c>
      <c r="N2184" s="129">
        <v>3003542</v>
      </c>
      <c r="O2184" s="65" t="s">
        <v>289</v>
      </c>
      <c r="P2184" s="66">
        <v>46308</v>
      </c>
      <c r="Q2184" s="31">
        <f t="shared" si="68"/>
        <v>1324</v>
      </c>
      <c r="R2184" s="31">
        <f t="shared" si="69"/>
        <v>1415</v>
      </c>
      <c r="S2184" s="29">
        <f>IF($Q2184&lt;Parâmetros!$E$19,$G2184-1,$G2184)</f>
        <v>46307</v>
      </c>
    </row>
    <row r="2185" spans="1:19" ht="15" customHeight="1" x14ac:dyDescent="0.25">
      <c r="A2185" s="128">
        <v>55179</v>
      </c>
      <c r="B2185" s="65" t="s">
        <v>650</v>
      </c>
      <c r="C2185" s="65" t="s">
        <v>74</v>
      </c>
      <c r="D2185" s="66">
        <v>46308</v>
      </c>
      <c r="E2185" s="67">
        <v>1</v>
      </c>
      <c r="F2185" s="65" t="s">
        <v>285</v>
      </c>
      <c r="G2185" s="66">
        <v>46308</v>
      </c>
      <c r="H2185" s="129">
        <v>40523194</v>
      </c>
      <c r="I2185" s="129">
        <v>10</v>
      </c>
      <c r="J2185" s="65" t="s">
        <v>373</v>
      </c>
      <c r="K2185" s="65" t="s">
        <v>552</v>
      </c>
      <c r="L2185" s="66">
        <v>46308</v>
      </c>
      <c r="M2185" s="65" t="s">
        <v>315</v>
      </c>
      <c r="N2185" s="129">
        <v>3007941</v>
      </c>
      <c r="O2185" s="65" t="s">
        <v>289</v>
      </c>
      <c r="P2185" s="66">
        <v>46308</v>
      </c>
      <c r="Q2185" s="31">
        <f t="shared" si="68"/>
        <v>935</v>
      </c>
      <c r="R2185" s="31">
        <f t="shared" si="69"/>
        <v>995</v>
      </c>
      <c r="S2185" s="29">
        <f>IF($Q2185&lt;Parâmetros!$E$19,$G2185-1,$G2185)</f>
        <v>46308</v>
      </c>
    </row>
    <row r="2186" spans="1:19" ht="15" customHeight="1" x14ac:dyDescent="0.25">
      <c r="A2186" s="128">
        <v>55179</v>
      </c>
      <c r="B2186" s="65" t="s">
        <v>650</v>
      </c>
      <c r="C2186" s="65" t="s">
        <v>74</v>
      </c>
      <c r="D2186" s="66">
        <v>46308</v>
      </c>
      <c r="E2186" s="67">
        <v>1</v>
      </c>
      <c r="F2186" s="65" t="s">
        <v>285</v>
      </c>
      <c r="G2186" s="66">
        <v>46308</v>
      </c>
      <c r="H2186" s="129">
        <v>40523195</v>
      </c>
      <c r="I2186" s="129">
        <v>10</v>
      </c>
      <c r="J2186" s="65" t="s">
        <v>2630</v>
      </c>
      <c r="K2186" s="65" t="s">
        <v>2631</v>
      </c>
      <c r="L2186" s="66">
        <v>46308</v>
      </c>
      <c r="M2186" s="65" t="s">
        <v>315</v>
      </c>
      <c r="N2186" s="129">
        <v>3007941</v>
      </c>
      <c r="O2186" s="65" t="s">
        <v>289</v>
      </c>
      <c r="P2186" s="66">
        <v>46308</v>
      </c>
      <c r="Q2186" s="31">
        <f t="shared" si="68"/>
        <v>997</v>
      </c>
      <c r="R2186" s="31">
        <f t="shared" si="69"/>
        <v>1057</v>
      </c>
      <c r="S2186" s="29">
        <f>IF($Q2186&lt;Parâmetros!$E$19,$G2186-1,$G2186)</f>
        <v>46308</v>
      </c>
    </row>
    <row r="2187" spans="1:19" ht="15" customHeight="1" x14ac:dyDescent="0.25">
      <c r="A2187" s="128">
        <v>55179</v>
      </c>
      <c r="B2187" s="65" t="s">
        <v>650</v>
      </c>
      <c r="C2187" s="65" t="s">
        <v>74</v>
      </c>
      <c r="D2187" s="66">
        <v>46308</v>
      </c>
      <c r="E2187" s="67">
        <v>1</v>
      </c>
      <c r="F2187" s="65" t="s">
        <v>285</v>
      </c>
      <c r="G2187" s="66">
        <v>46308</v>
      </c>
      <c r="H2187" s="129">
        <v>40523196</v>
      </c>
      <c r="I2187" s="129">
        <v>10</v>
      </c>
      <c r="J2187" s="65" t="s">
        <v>2632</v>
      </c>
      <c r="K2187" s="65" t="s">
        <v>2633</v>
      </c>
      <c r="L2187" s="66">
        <v>46308</v>
      </c>
      <c r="M2187" s="65" t="s">
        <v>315</v>
      </c>
      <c r="N2187" s="129">
        <v>3007941</v>
      </c>
      <c r="O2187" s="65" t="s">
        <v>289</v>
      </c>
      <c r="P2187" s="66">
        <v>46308</v>
      </c>
      <c r="Q2187" s="31">
        <f t="shared" si="68"/>
        <v>1059</v>
      </c>
      <c r="R2187" s="31">
        <f t="shared" si="69"/>
        <v>1119</v>
      </c>
      <c r="S2187" s="29">
        <f>IF($Q2187&lt;Parâmetros!$E$19,$G2187-1,$G2187)</f>
        <v>46308</v>
      </c>
    </row>
    <row r="2188" spans="1:19" ht="15" customHeight="1" x14ac:dyDescent="0.25">
      <c r="A2188" s="128">
        <v>55179</v>
      </c>
      <c r="B2188" s="65" t="s">
        <v>650</v>
      </c>
      <c r="C2188" s="65" t="s">
        <v>74</v>
      </c>
      <c r="D2188" s="66">
        <v>46308</v>
      </c>
      <c r="E2188" s="67">
        <v>1</v>
      </c>
      <c r="F2188" s="65" t="s">
        <v>285</v>
      </c>
      <c r="G2188" s="66">
        <v>46308</v>
      </c>
      <c r="H2188" s="129">
        <v>40523251</v>
      </c>
      <c r="I2188" s="129">
        <v>10</v>
      </c>
      <c r="J2188" s="65" t="s">
        <v>597</v>
      </c>
      <c r="K2188" s="65" t="s">
        <v>609</v>
      </c>
      <c r="L2188" s="66">
        <v>46308</v>
      </c>
      <c r="M2188" s="65" t="s">
        <v>315</v>
      </c>
      <c r="N2188" s="65" t="s">
        <v>793</v>
      </c>
      <c r="O2188" s="65" t="s">
        <v>289</v>
      </c>
      <c r="P2188" s="66">
        <v>46308</v>
      </c>
      <c r="Q2188" s="31">
        <f t="shared" si="68"/>
        <v>1120</v>
      </c>
      <c r="R2188" s="31">
        <f t="shared" si="69"/>
        <v>1180</v>
      </c>
      <c r="S2188" s="29">
        <f>IF($Q2188&lt;Parâmetros!$E$19,$G2188-1,$G2188)</f>
        <v>46308</v>
      </c>
    </row>
    <row r="2189" spans="1:19" ht="15" customHeight="1" x14ac:dyDescent="0.25">
      <c r="A2189" s="128">
        <v>55179</v>
      </c>
      <c r="B2189" s="65" t="s">
        <v>650</v>
      </c>
      <c r="C2189" s="65" t="s">
        <v>74</v>
      </c>
      <c r="D2189" s="66">
        <v>46308</v>
      </c>
      <c r="E2189" s="67">
        <v>1</v>
      </c>
      <c r="F2189" s="65" t="s">
        <v>285</v>
      </c>
      <c r="G2189" s="66">
        <v>46308</v>
      </c>
      <c r="H2189" s="129">
        <v>40525474</v>
      </c>
      <c r="I2189" s="129">
        <v>10</v>
      </c>
      <c r="J2189" s="65" t="s">
        <v>591</v>
      </c>
      <c r="K2189" s="65" t="s">
        <v>592</v>
      </c>
      <c r="L2189" s="66">
        <v>46308</v>
      </c>
      <c r="M2189" s="65" t="s">
        <v>287</v>
      </c>
      <c r="N2189" s="65" t="s">
        <v>793</v>
      </c>
      <c r="O2189" s="65" t="s">
        <v>289</v>
      </c>
      <c r="P2189" s="66">
        <v>46308</v>
      </c>
      <c r="Q2189" s="31">
        <f t="shared" si="68"/>
        <v>1240</v>
      </c>
      <c r="R2189" s="31">
        <f t="shared" si="69"/>
        <v>1300</v>
      </c>
      <c r="S2189" s="29">
        <f>IF($Q2189&lt;Parâmetros!$E$19,$G2189-1,$G2189)</f>
        <v>46308</v>
      </c>
    </row>
    <row r="2190" spans="1:19" ht="15" customHeight="1" x14ac:dyDescent="0.25">
      <c r="A2190" s="128">
        <v>55179</v>
      </c>
      <c r="B2190" s="65" t="s">
        <v>650</v>
      </c>
      <c r="C2190" s="65" t="s">
        <v>74</v>
      </c>
      <c r="D2190" s="66">
        <v>46308</v>
      </c>
      <c r="E2190" s="67">
        <v>1</v>
      </c>
      <c r="F2190" s="65" t="s">
        <v>285</v>
      </c>
      <c r="G2190" s="66">
        <v>46308</v>
      </c>
      <c r="H2190" s="129">
        <v>40525473</v>
      </c>
      <c r="I2190" s="129">
        <v>10</v>
      </c>
      <c r="J2190" s="65" t="s">
        <v>652</v>
      </c>
      <c r="K2190" s="65" t="s">
        <v>655</v>
      </c>
      <c r="L2190" s="66">
        <v>46308</v>
      </c>
      <c r="M2190" s="65" t="s">
        <v>287</v>
      </c>
      <c r="N2190" s="65" t="s">
        <v>793</v>
      </c>
      <c r="O2190" s="65" t="s">
        <v>289</v>
      </c>
      <c r="P2190" s="66">
        <v>46308</v>
      </c>
      <c r="Q2190" s="31">
        <f t="shared" si="68"/>
        <v>1302</v>
      </c>
      <c r="R2190" s="31">
        <f t="shared" si="69"/>
        <v>1362</v>
      </c>
      <c r="S2190" s="29">
        <f>IF($Q2190&lt;Parâmetros!$E$19,$G2190-1,$G2190)</f>
        <v>46308</v>
      </c>
    </row>
    <row r="2191" spans="1:19" ht="15" customHeight="1" x14ac:dyDescent="0.25">
      <c r="A2191" s="128">
        <v>55179</v>
      </c>
      <c r="B2191" s="65" t="s">
        <v>650</v>
      </c>
      <c r="C2191" s="65" t="s">
        <v>74</v>
      </c>
      <c r="D2191" s="66">
        <v>46308</v>
      </c>
      <c r="E2191" s="67">
        <v>0.72</v>
      </c>
      <c r="F2191" s="65" t="s">
        <v>285</v>
      </c>
      <c r="G2191" s="66">
        <v>46308</v>
      </c>
      <c r="H2191" s="129">
        <v>40525472</v>
      </c>
      <c r="I2191" s="129">
        <v>10</v>
      </c>
      <c r="J2191" s="65" t="s">
        <v>2634</v>
      </c>
      <c r="K2191" s="65" t="s">
        <v>2635</v>
      </c>
      <c r="L2191" s="66">
        <v>46308</v>
      </c>
      <c r="M2191" s="65" t="s">
        <v>287</v>
      </c>
      <c r="N2191" s="129">
        <v>3011212</v>
      </c>
      <c r="O2191" s="65" t="s">
        <v>289</v>
      </c>
      <c r="P2191" s="66">
        <v>46308</v>
      </c>
      <c r="Q2191" s="31">
        <f t="shared" si="68"/>
        <v>1364</v>
      </c>
      <c r="R2191" s="31">
        <f t="shared" si="69"/>
        <v>1407</v>
      </c>
      <c r="S2191" s="29">
        <f>IF($Q2191&lt;Parâmetros!$E$19,$G2191-1,$G2191)</f>
        <v>46308</v>
      </c>
    </row>
    <row r="2192" spans="1:19" ht="15" customHeight="1" x14ac:dyDescent="0.25">
      <c r="A2192" s="128">
        <v>55179</v>
      </c>
      <c r="B2192" s="65" t="s">
        <v>650</v>
      </c>
      <c r="C2192" s="65" t="s">
        <v>74</v>
      </c>
      <c r="D2192" s="66">
        <v>46310</v>
      </c>
      <c r="E2192" s="67">
        <v>1</v>
      </c>
      <c r="F2192" s="65" t="s">
        <v>285</v>
      </c>
      <c r="G2192" s="66">
        <v>46310</v>
      </c>
      <c r="H2192" s="129">
        <v>40526427</v>
      </c>
      <c r="I2192" s="129">
        <v>10</v>
      </c>
      <c r="J2192" s="65" t="s">
        <v>373</v>
      </c>
      <c r="K2192" s="65" t="s">
        <v>552</v>
      </c>
      <c r="L2192" s="66">
        <v>46310</v>
      </c>
      <c r="M2192" s="65" t="s">
        <v>287</v>
      </c>
      <c r="N2192" s="129">
        <v>3007038</v>
      </c>
      <c r="O2192" s="65" t="s">
        <v>289</v>
      </c>
      <c r="P2192" s="66">
        <v>46310</v>
      </c>
      <c r="Q2192" s="31">
        <f t="shared" si="68"/>
        <v>935</v>
      </c>
      <c r="R2192" s="31">
        <f t="shared" si="69"/>
        <v>995</v>
      </c>
      <c r="S2192" s="29">
        <f>IF($Q2192&lt;Parâmetros!$E$19,$G2192-1,$G2192)</f>
        <v>46310</v>
      </c>
    </row>
    <row r="2193" spans="1:19" ht="15" customHeight="1" x14ac:dyDescent="0.25">
      <c r="A2193" s="128">
        <v>55179</v>
      </c>
      <c r="B2193" s="65" t="s">
        <v>650</v>
      </c>
      <c r="C2193" s="65" t="s">
        <v>74</v>
      </c>
      <c r="D2193" s="66">
        <v>46310</v>
      </c>
      <c r="E2193" s="67">
        <v>1</v>
      </c>
      <c r="F2193" s="65" t="s">
        <v>285</v>
      </c>
      <c r="G2193" s="66">
        <v>46310</v>
      </c>
      <c r="H2193" s="129">
        <v>40526428</v>
      </c>
      <c r="I2193" s="129">
        <v>10</v>
      </c>
      <c r="J2193" s="65" t="s">
        <v>344</v>
      </c>
      <c r="K2193" s="65" t="s">
        <v>605</v>
      </c>
      <c r="L2193" s="66">
        <v>46310</v>
      </c>
      <c r="M2193" s="65" t="s">
        <v>287</v>
      </c>
      <c r="N2193" s="129">
        <v>3013282</v>
      </c>
      <c r="O2193" s="65" t="s">
        <v>289</v>
      </c>
      <c r="P2193" s="66">
        <v>46310</v>
      </c>
      <c r="Q2193" s="31">
        <f t="shared" si="68"/>
        <v>996</v>
      </c>
      <c r="R2193" s="31">
        <f t="shared" si="69"/>
        <v>1056</v>
      </c>
      <c r="S2193" s="29">
        <f>IF($Q2193&lt;Parâmetros!$E$19,$G2193-1,$G2193)</f>
        <v>46310</v>
      </c>
    </row>
    <row r="2194" spans="1:19" ht="15" customHeight="1" x14ac:dyDescent="0.25">
      <c r="A2194" s="128">
        <v>55179</v>
      </c>
      <c r="B2194" s="65" t="s">
        <v>650</v>
      </c>
      <c r="C2194" s="65" t="s">
        <v>74</v>
      </c>
      <c r="D2194" s="66">
        <v>46310</v>
      </c>
      <c r="E2194" s="67">
        <v>1</v>
      </c>
      <c r="F2194" s="65" t="s">
        <v>285</v>
      </c>
      <c r="G2194" s="66">
        <v>46310</v>
      </c>
      <c r="H2194" s="129">
        <v>40526429</v>
      </c>
      <c r="I2194" s="129">
        <v>10</v>
      </c>
      <c r="J2194" s="65" t="s">
        <v>651</v>
      </c>
      <c r="K2194" s="65" t="s">
        <v>606</v>
      </c>
      <c r="L2194" s="66">
        <v>46310</v>
      </c>
      <c r="M2194" s="65" t="s">
        <v>287</v>
      </c>
      <c r="N2194" s="65" t="s">
        <v>793</v>
      </c>
      <c r="O2194" s="65" t="s">
        <v>289</v>
      </c>
      <c r="P2194" s="66">
        <v>46310</v>
      </c>
      <c r="Q2194" s="31">
        <f t="shared" si="68"/>
        <v>1058</v>
      </c>
      <c r="R2194" s="31">
        <f t="shared" si="69"/>
        <v>1118</v>
      </c>
      <c r="S2194" s="29">
        <f>IF($Q2194&lt;Parâmetros!$E$19,$G2194-1,$G2194)</f>
        <v>46310</v>
      </c>
    </row>
    <row r="2195" spans="1:19" ht="15" customHeight="1" x14ac:dyDescent="0.25">
      <c r="A2195" s="128">
        <v>55179</v>
      </c>
      <c r="B2195" s="65" t="s">
        <v>650</v>
      </c>
      <c r="C2195" s="65" t="s">
        <v>74</v>
      </c>
      <c r="D2195" s="66">
        <v>46310</v>
      </c>
      <c r="E2195" s="67">
        <v>3</v>
      </c>
      <c r="F2195" s="65" t="s">
        <v>285</v>
      </c>
      <c r="G2195" s="66">
        <v>46310</v>
      </c>
      <c r="H2195" s="129">
        <v>40523254</v>
      </c>
      <c r="I2195" s="129">
        <v>10</v>
      </c>
      <c r="J2195" s="65" t="s">
        <v>597</v>
      </c>
      <c r="K2195" s="65" t="s">
        <v>592</v>
      </c>
      <c r="L2195" s="66">
        <v>46310</v>
      </c>
      <c r="M2195" s="65" t="s">
        <v>315</v>
      </c>
      <c r="N2195" s="65" t="s">
        <v>793</v>
      </c>
      <c r="O2195" s="65" t="s">
        <v>289</v>
      </c>
      <c r="P2195" s="66">
        <v>46310</v>
      </c>
      <c r="Q2195" s="31">
        <f t="shared" si="68"/>
        <v>1120</v>
      </c>
      <c r="R2195" s="31">
        <f t="shared" si="69"/>
        <v>1300</v>
      </c>
      <c r="S2195" s="29">
        <f>IF($Q2195&lt;Parâmetros!$E$19,$G2195-1,$G2195)</f>
        <v>46310</v>
      </c>
    </row>
    <row r="2196" spans="1:19" ht="15" customHeight="1" x14ac:dyDescent="0.25">
      <c r="A2196" s="128">
        <v>55179</v>
      </c>
      <c r="B2196" s="65" t="s">
        <v>650</v>
      </c>
      <c r="C2196" s="65" t="s">
        <v>74</v>
      </c>
      <c r="D2196" s="66">
        <v>46310</v>
      </c>
      <c r="E2196" s="67">
        <v>1</v>
      </c>
      <c r="F2196" s="65" t="s">
        <v>285</v>
      </c>
      <c r="G2196" s="66">
        <v>46310</v>
      </c>
      <c r="H2196" s="129">
        <v>40526432</v>
      </c>
      <c r="I2196" s="129">
        <v>10</v>
      </c>
      <c r="J2196" s="65" t="s">
        <v>652</v>
      </c>
      <c r="K2196" s="65" t="s">
        <v>655</v>
      </c>
      <c r="L2196" s="66">
        <v>46310</v>
      </c>
      <c r="M2196" s="65" t="s">
        <v>287</v>
      </c>
      <c r="N2196" s="65" t="s">
        <v>793</v>
      </c>
      <c r="O2196" s="65" t="s">
        <v>289</v>
      </c>
      <c r="P2196" s="66">
        <v>46310</v>
      </c>
      <c r="Q2196" s="31">
        <f t="shared" si="68"/>
        <v>1302</v>
      </c>
      <c r="R2196" s="31">
        <f t="shared" si="69"/>
        <v>1362</v>
      </c>
      <c r="S2196" s="29">
        <f>IF($Q2196&lt;Parâmetros!$E$19,$G2196-1,$G2196)</f>
        <v>46310</v>
      </c>
    </row>
    <row r="2197" spans="1:19" ht="15" customHeight="1" x14ac:dyDescent="0.25">
      <c r="A2197" s="128">
        <v>55179</v>
      </c>
      <c r="B2197" s="65" t="s">
        <v>650</v>
      </c>
      <c r="C2197" s="65" t="s">
        <v>74</v>
      </c>
      <c r="D2197" s="66">
        <v>46312</v>
      </c>
      <c r="E2197" s="67">
        <v>2</v>
      </c>
      <c r="F2197" s="65" t="s">
        <v>285</v>
      </c>
      <c r="G2197" s="66">
        <v>46312</v>
      </c>
      <c r="H2197" s="129">
        <v>40523257</v>
      </c>
      <c r="I2197" s="129">
        <v>10</v>
      </c>
      <c r="J2197" s="65" t="s">
        <v>373</v>
      </c>
      <c r="K2197" s="65" t="s">
        <v>610</v>
      </c>
      <c r="L2197" s="66">
        <v>46312</v>
      </c>
      <c r="M2197" s="65" t="s">
        <v>315</v>
      </c>
      <c r="N2197" s="65" t="s">
        <v>793</v>
      </c>
      <c r="O2197" s="65" t="s">
        <v>289</v>
      </c>
      <c r="P2197" s="66">
        <v>46312</v>
      </c>
      <c r="Q2197" s="31">
        <f t="shared" si="68"/>
        <v>935</v>
      </c>
      <c r="R2197" s="31">
        <f t="shared" si="69"/>
        <v>1055</v>
      </c>
      <c r="S2197" s="29">
        <f>IF($Q2197&lt;Parâmetros!$E$19,$G2197-1,$G2197)</f>
        <v>46312</v>
      </c>
    </row>
    <row r="2198" spans="1:19" ht="15" customHeight="1" x14ac:dyDescent="0.25">
      <c r="A2198" s="128">
        <v>55179</v>
      </c>
      <c r="B2198" s="65" t="s">
        <v>650</v>
      </c>
      <c r="C2198" s="65" t="s">
        <v>74</v>
      </c>
      <c r="D2198" s="66">
        <v>46312</v>
      </c>
      <c r="E2198" s="67">
        <v>2</v>
      </c>
      <c r="F2198" s="65" t="s">
        <v>285</v>
      </c>
      <c r="G2198" s="66">
        <v>46312</v>
      </c>
      <c r="H2198" s="129">
        <v>40523260</v>
      </c>
      <c r="I2198" s="129">
        <v>10</v>
      </c>
      <c r="J2198" s="65" t="s">
        <v>605</v>
      </c>
      <c r="K2198" s="65" t="s">
        <v>3823</v>
      </c>
      <c r="L2198" s="66">
        <v>46312</v>
      </c>
      <c r="M2198" s="65" t="s">
        <v>315</v>
      </c>
      <c r="N2198" s="65" t="s">
        <v>793</v>
      </c>
      <c r="O2198" s="65" t="s">
        <v>289</v>
      </c>
      <c r="P2198" s="66">
        <v>46312</v>
      </c>
      <c r="Q2198" s="31">
        <f t="shared" si="68"/>
        <v>1056</v>
      </c>
      <c r="R2198" s="31">
        <f t="shared" si="69"/>
        <v>1176</v>
      </c>
      <c r="S2198" s="29">
        <f>IF($Q2198&lt;Parâmetros!$E$19,$G2198-1,$G2198)</f>
        <v>46312</v>
      </c>
    </row>
    <row r="2199" spans="1:19" ht="15" customHeight="1" x14ac:dyDescent="0.25">
      <c r="A2199" s="128">
        <v>55179</v>
      </c>
      <c r="B2199" s="65" t="s">
        <v>650</v>
      </c>
      <c r="C2199" s="65" t="s">
        <v>74</v>
      </c>
      <c r="D2199" s="66">
        <v>46312</v>
      </c>
      <c r="E2199" s="67">
        <v>1.66</v>
      </c>
      <c r="F2199" s="65" t="s">
        <v>285</v>
      </c>
      <c r="G2199" s="66">
        <v>46312</v>
      </c>
      <c r="H2199" s="129">
        <v>40523263</v>
      </c>
      <c r="I2199" s="129">
        <v>10</v>
      </c>
      <c r="J2199" s="65" t="s">
        <v>3824</v>
      </c>
      <c r="K2199" s="65" t="s">
        <v>3825</v>
      </c>
      <c r="L2199" s="66">
        <v>46312</v>
      </c>
      <c r="M2199" s="65" t="s">
        <v>315</v>
      </c>
      <c r="N2199" s="65" t="s">
        <v>793</v>
      </c>
      <c r="O2199" s="65" t="s">
        <v>289</v>
      </c>
      <c r="P2199" s="66">
        <v>46312</v>
      </c>
      <c r="Q2199" s="31">
        <f t="shared" si="68"/>
        <v>1177</v>
      </c>
      <c r="R2199" s="31">
        <f t="shared" si="69"/>
        <v>1276</v>
      </c>
      <c r="S2199" s="29">
        <f>IF($Q2199&lt;Parâmetros!$E$19,$G2199-1,$G2199)</f>
        <v>46312</v>
      </c>
    </row>
    <row r="2200" spans="1:19" ht="15" customHeight="1" x14ac:dyDescent="0.25">
      <c r="A2200" s="128">
        <v>55387</v>
      </c>
      <c r="B2200" s="65" t="s">
        <v>30</v>
      </c>
      <c r="C2200" s="65" t="s">
        <v>74</v>
      </c>
      <c r="D2200" s="66">
        <v>46300</v>
      </c>
      <c r="E2200" s="67">
        <v>4</v>
      </c>
      <c r="F2200" s="65" t="s">
        <v>285</v>
      </c>
      <c r="G2200" s="66">
        <v>46300</v>
      </c>
      <c r="H2200" s="129">
        <v>40522623</v>
      </c>
      <c r="I2200" s="129">
        <v>10</v>
      </c>
      <c r="J2200" s="65" t="s">
        <v>368</v>
      </c>
      <c r="K2200" s="65" t="s">
        <v>292</v>
      </c>
      <c r="L2200" s="66">
        <v>46300</v>
      </c>
      <c r="M2200" s="65" t="s">
        <v>287</v>
      </c>
      <c r="N2200" s="65" t="s">
        <v>793</v>
      </c>
      <c r="O2200" s="65" t="s">
        <v>339</v>
      </c>
      <c r="P2200" s="66">
        <v>46300</v>
      </c>
      <c r="Q2200" s="31">
        <f t="shared" si="68"/>
        <v>450</v>
      </c>
      <c r="R2200" s="31">
        <f t="shared" si="69"/>
        <v>660</v>
      </c>
      <c r="S2200" s="29">
        <f>IF($Q2200&lt;Parâmetros!$E$19,$G2200-1,$G2200)</f>
        <v>46300</v>
      </c>
    </row>
    <row r="2201" spans="1:19" ht="15" customHeight="1" x14ac:dyDescent="0.25">
      <c r="A2201" s="128">
        <v>55387</v>
      </c>
      <c r="B2201" s="65" t="s">
        <v>30</v>
      </c>
      <c r="C2201" s="65" t="s">
        <v>74</v>
      </c>
      <c r="D2201" s="66">
        <v>46300</v>
      </c>
      <c r="E2201" s="67">
        <v>1</v>
      </c>
      <c r="F2201" s="65" t="s">
        <v>285</v>
      </c>
      <c r="G2201" s="66">
        <v>46300</v>
      </c>
      <c r="H2201" s="129">
        <v>40522640</v>
      </c>
      <c r="I2201" s="129">
        <v>10</v>
      </c>
      <c r="J2201" s="65" t="s">
        <v>325</v>
      </c>
      <c r="K2201" s="65" t="s">
        <v>327</v>
      </c>
      <c r="L2201" s="66">
        <v>46300</v>
      </c>
      <c r="M2201" s="65" t="s">
        <v>287</v>
      </c>
      <c r="N2201" s="129">
        <v>3007921</v>
      </c>
      <c r="O2201" s="65" t="s">
        <v>339</v>
      </c>
      <c r="P2201" s="66">
        <v>46300</v>
      </c>
      <c r="Q2201" s="31">
        <f t="shared" si="68"/>
        <v>720</v>
      </c>
      <c r="R2201" s="31">
        <f t="shared" si="69"/>
        <v>780</v>
      </c>
      <c r="S2201" s="29">
        <f>IF($Q2201&lt;Parâmetros!$E$19,$G2201-1,$G2201)</f>
        <v>46300</v>
      </c>
    </row>
    <row r="2202" spans="1:19" ht="15" customHeight="1" x14ac:dyDescent="0.25">
      <c r="A2202" s="128">
        <v>55387</v>
      </c>
      <c r="B2202" s="65" t="s">
        <v>30</v>
      </c>
      <c r="C2202" s="65" t="s">
        <v>74</v>
      </c>
      <c r="D2202" s="66">
        <v>46300</v>
      </c>
      <c r="E2202" s="67">
        <v>2</v>
      </c>
      <c r="F2202" s="65" t="s">
        <v>285</v>
      </c>
      <c r="G2202" s="66">
        <v>46300</v>
      </c>
      <c r="H2202" s="129">
        <v>40522623</v>
      </c>
      <c r="I2202" s="129">
        <v>10</v>
      </c>
      <c r="J2202" s="65" t="s">
        <v>337</v>
      </c>
      <c r="K2202" s="65" t="s">
        <v>332</v>
      </c>
      <c r="L2202" s="66">
        <v>46300</v>
      </c>
      <c r="M2202" s="65" t="s">
        <v>287</v>
      </c>
      <c r="N2202" s="65" t="s">
        <v>793</v>
      </c>
      <c r="O2202" s="65" t="s">
        <v>339</v>
      </c>
      <c r="P2202" s="66">
        <v>46300</v>
      </c>
      <c r="Q2202" s="31">
        <f t="shared" si="68"/>
        <v>781</v>
      </c>
      <c r="R2202" s="31">
        <f t="shared" si="69"/>
        <v>900</v>
      </c>
      <c r="S2202" s="29">
        <f>IF($Q2202&lt;Parâmetros!$E$19,$G2202-1,$G2202)</f>
        <v>46300</v>
      </c>
    </row>
    <row r="2203" spans="1:19" ht="15" customHeight="1" x14ac:dyDescent="0.25">
      <c r="A2203" s="128">
        <v>55387</v>
      </c>
      <c r="B2203" s="65" t="s">
        <v>30</v>
      </c>
      <c r="C2203" s="65" t="s">
        <v>74</v>
      </c>
      <c r="D2203" s="66">
        <v>46302</v>
      </c>
      <c r="E2203" s="67">
        <v>4</v>
      </c>
      <c r="F2203" s="65" t="s">
        <v>285</v>
      </c>
      <c r="G2203" s="66">
        <v>46302</v>
      </c>
      <c r="H2203" s="129">
        <v>40523167</v>
      </c>
      <c r="I2203" s="129">
        <v>10</v>
      </c>
      <c r="J2203" s="65" t="s">
        <v>368</v>
      </c>
      <c r="K2203" s="65" t="s">
        <v>292</v>
      </c>
      <c r="L2203" s="66">
        <v>46302</v>
      </c>
      <c r="M2203" s="65" t="s">
        <v>287</v>
      </c>
      <c r="N2203" s="65" t="s">
        <v>793</v>
      </c>
      <c r="O2203" s="65" t="s">
        <v>339</v>
      </c>
      <c r="P2203" s="66">
        <v>46302</v>
      </c>
      <c r="Q2203" s="31">
        <f t="shared" si="68"/>
        <v>450</v>
      </c>
      <c r="R2203" s="31">
        <f t="shared" si="69"/>
        <v>660</v>
      </c>
      <c r="S2203" s="29">
        <f>IF($Q2203&lt;Parâmetros!$E$19,$G2203-1,$G2203)</f>
        <v>46302</v>
      </c>
    </row>
    <row r="2204" spans="1:19" ht="15" customHeight="1" x14ac:dyDescent="0.25">
      <c r="A2204" s="128">
        <v>55387</v>
      </c>
      <c r="B2204" s="65" t="s">
        <v>30</v>
      </c>
      <c r="C2204" s="65" t="s">
        <v>74</v>
      </c>
      <c r="D2204" s="66">
        <v>46302</v>
      </c>
      <c r="E2204" s="67">
        <v>2</v>
      </c>
      <c r="F2204" s="65" t="s">
        <v>285</v>
      </c>
      <c r="G2204" s="66">
        <v>46302</v>
      </c>
      <c r="H2204" s="129">
        <v>40523343</v>
      </c>
      <c r="I2204" s="129">
        <v>10</v>
      </c>
      <c r="J2204" s="65" t="s">
        <v>325</v>
      </c>
      <c r="K2204" s="65" t="s">
        <v>329</v>
      </c>
      <c r="L2204" s="66">
        <v>46302</v>
      </c>
      <c r="M2204" s="65" t="s">
        <v>287</v>
      </c>
      <c r="N2204" s="65" t="s">
        <v>793</v>
      </c>
      <c r="O2204" s="65" t="s">
        <v>339</v>
      </c>
      <c r="P2204" s="66">
        <v>46302</v>
      </c>
      <c r="Q2204" s="31">
        <f t="shared" si="68"/>
        <v>720</v>
      </c>
      <c r="R2204" s="31">
        <f t="shared" si="69"/>
        <v>840</v>
      </c>
      <c r="S2204" s="29">
        <f>IF($Q2204&lt;Parâmetros!$E$19,$G2204-1,$G2204)</f>
        <v>46302</v>
      </c>
    </row>
    <row r="2205" spans="1:19" ht="15" customHeight="1" x14ac:dyDescent="0.25">
      <c r="A2205" s="128">
        <v>55387</v>
      </c>
      <c r="B2205" s="65" t="s">
        <v>30</v>
      </c>
      <c r="C2205" s="65" t="s">
        <v>74</v>
      </c>
      <c r="D2205" s="66">
        <v>46302</v>
      </c>
      <c r="E2205" s="67">
        <v>1</v>
      </c>
      <c r="F2205" s="65" t="s">
        <v>285</v>
      </c>
      <c r="G2205" s="66">
        <v>46302</v>
      </c>
      <c r="H2205" s="129">
        <v>40523340</v>
      </c>
      <c r="I2205" s="129">
        <v>10</v>
      </c>
      <c r="J2205" s="65" t="s">
        <v>540</v>
      </c>
      <c r="K2205" s="65" t="s">
        <v>659</v>
      </c>
      <c r="L2205" s="66">
        <v>46302</v>
      </c>
      <c r="M2205" s="65" t="s">
        <v>287</v>
      </c>
      <c r="N2205" s="65" t="s">
        <v>793</v>
      </c>
      <c r="O2205" s="65" t="s">
        <v>339</v>
      </c>
      <c r="P2205" s="66">
        <v>46302</v>
      </c>
      <c r="Q2205" s="31">
        <f t="shared" si="68"/>
        <v>841</v>
      </c>
      <c r="R2205" s="31">
        <f t="shared" si="69"/>
        <v>910</v>
      </c>
      <c r="S2205" s="29">
        <f>IF($Q2205&lt;Parâmetros!$E$19,$G2205-1,$G2205)</f>
        <v>46302</v>
      </c>
    </row>
    <row r="2206" spans="1:19" ht="15" customHeight="1" x14ac:dyDescent="0.25">
      <c r="A2206" s="128">
        <v>55387</v>
      </c>
      <c r="B2206" s="65" t="s">
        <v>30</v>
      </c>
      <c r="C2206" s="65" t="s">
        <v>74</v>
      </c>
      <c r="D2206" s="66">
        <v>46304</v>
      </c>
      <c r="E2206" s="67">
        <v>1</v>
      </c>
      <c r="F2206" s="65" t="s">
        <v>285</v>
      </c>
      <c r="G2206" s="66">
        <v>46303</v>
      </c>
      <c r="H2206" s="129">
        <v>40511065</v>
      </c>
      <c r="I2206" s="129">
        <v>10</v>
      </c>
      <c r="J2206" s="65" t="s">
        <v>368</v>
      </c>
      <c r="K2206" s="65" t="s">
        <v>323</v>
      </c>
      <c r="L2206" s="66">
        <v>46303</v>
      </c>
      <c r="M2206" s="65" t="s">
        <v>1616</v>
      </c>
      <c r="N2206" s="65" t="s">
        <v>793</v>
      </c>
      <c r="O2206" s="65" t="s">
        <v>339</v>
      </c>
      <c r="P2206" s="66">
        <v>46304</v>
      </c>
      <c r="Q2206" s="31">
        <f t="shared" si="68"/>
        <v>450</v>
      </c>
      <c r="R2206" s="31">
        <f t="shared" si="69"/>
        <v>510</v>
      </c>
      <c r="S2206" s="29">
        <f>IF($Q2206&lt;Parâmetros!$E$19,$G2206-1,$G2206)</f>
        <v>46303</v>
      </c>
    </row>
    <row r="2207" spans="1:19" ht="15" customHeight="1" x14ac:dyDescent="0.25">
      <c r="A2207" s="128">
        <v>55387</v>
      </c>
      <c r="B2207" s="65" t="s">
        <v>30</v>
      </c>
      <c r="C2207" s="65" t="s">
        <v>74</v>
      </c>
      <c r="D2207" s="66">
        <v>46304</v>
      </c>
      <c r="E2207" s="67">
        <v>1</v>
      </c>
      <c r="F2207" s="65" t="s">
        <v>285</v>
      </c>
      <c r="G2207" s="66">
        <v>46303</v>
      </c>
      <c r="H2207" s="129">
        <v>40521066</v>
      </c>
      <c r="I2207" s="129">
        <v>10</v>
      </c>
      <c r="J2207" s="65" t="s">
        <v>1617</v>
      </c>
      <c r="K2207" s="65" t="s">
        <v>317</v>
      </c>
      <c r="L2207" s="66">
        <v>46303</v>
      </c>
      <c r="M2207" s="65" t="s">
        <v>315</v>
      </c>
      <c r="N2207" s="129">
        <v>3002725</v>
      </c>
      <c r="O2207" s="65" t="s">
        <v>339</v>
      </c>
      <c r="P2207" s="66">
        <v>46304</v>
      </c>
      <c r="Q2207" s="31">
        <f t="shared" si="68"/>
        <v>510</v>
      </c>
      <c r="R2207" s="31">
        <f t="shared" si="69"/>
        <v>570</v>
      </c>
      <c r="S2207" s="29">
        <f>IF($Q2207&lt;Parâmetros!$E$19,$G2207-1,$G2207)</f>
        <v>46303</v>
      </c>
    </row>
    <row r="2208" spans="1:19" ht="15" customHeight="1" x14ac:dyDescent="0.25">
      <c r="A2208" s="128">
        <v>55387</v>
      </c>
      <c r="B2208" s="65" t="s">
        <v>30</v>
      </c>
      <c r="C2208" s="65" t="s">
        <v>74</v>
      </c>
      <c r="D2208" s="66">
        <v>46304</v>
      </c>
      <c r="E2208" s="67">
        <v>1</v>
      </c>
      <c r="F2208" s="65" t="s">
        <v>285</v>
      </c>
      <c r="G2208" s="66">
        <v>46303</v>
      </c>
      <c r="H2208" s="129">
        <v>40521067</v>
      </c>
      <c r="I2208" s="129">
        <v>10</v>
      </c>
      <c r="J2208" s="65" t="s">
        <v>1618</v>
      </c>
      <c r="K2208" s="65" t="s">
        <v>1619</v>
      </c>
      <c r="L2208" s="66">
        <v>46303</v>
      </c>
      <c r="M2208" s="65" t="s">
        <v>315</v>
      </c>
      <c r="N2208" s="65" t="s">
        <v>793</v>
      </c>
      <c r="O2208" s="65" t="s">
        <v>339</v>
      </c>
      <c r="P2208" s="66">
        <v>46304</v>
      </c>
      <c r="Q2208" s="31">
        <f t="shared" si="68"/>
        <v>571</v>
      </c>
      <c r="R2208" s="31">
        <f t="shared" si="69"/>
        <v>631</v>
      </c>
      <c r="S2208" s="29">
        <f>IF($Q2208&lt;Parâmetros!$E$19,$G2208-1,$G2208)</f>
        <v>46303</v>
      </c>
    </row>
    <row r="2209" spans="1:19" ht="15" customHeight="1" x14ac:dyDescent="0.25">
      <c r="A2209" s="128">
        <v>55387</v>
      </c>
      <c r="B2209" s="65" t="s">
        <v>30</v>
      </c>
      <c r="C2209" s="65" t="s">
        <v>74</v>
      </c>
      <c r="D2209" s="66">
        <v>46304</v>
      </c>
      <c r="E2209" s="67">
        <v>1</v>
      </c>
      <c r="F2209" s="65" t="s">
        <v>285</v>
      </c>
      <c r="G2209" s="66">
        <v>46303</v>
      </c>
      <c r="H2209" s="129">
        <v>40521082</v>
      </c>
      <c r="I2209" s="129">
        <v>10</v>
      </c>
      <c r="J2209" s="65" t="s">
        <v>1620</v>
      </c>
      <c r="K2209" s="65" t="s">
        <v>292</v>
      </c>
      <c r="L2209" s="66">
        <v>46303</v>
      </c>
      <c r="M2209" s="65" t="s">
        <v>315</v>
      </c>
      <c r="N2209" s="129">
        <v>3006458</v>
      </c>
      <c r="O2209" s="65" t="s">
        <v>339</v>
      </c>
      <c r="P2209" s="66">
        <v>46304</v>
      </c>
      <c r="Q2209" s="31">
        <f t="shared" si="68"/>
        <v>631</v>
      </c>
      <c r="R2209" s="31">
        <f t="shared" si="69"/>
        <v>660</v>
      </c>
      <c r="S2209" s="29">
        <f>IF($Q2209&lt;Parâmetros!$E$19,$G2209-1,$G2209)</f>
        <v>46303</v>
      </c>
    </row>
    <row r="2210" spans="1:19" ht="15" customHeight="1" x14ac:dyDescent="0.25">
      <c r="A2210" s="128">
        <v>55387</v>
      </c>
      <c r="B2210" s="65" t="s">
        <v>30</v>
      </c>
      <c r="C2210" s="65" t="s">
        <v>74</v>
      </c>
      <c r="D2210" s="66">
        <v>46304</v>
      </c>
      <c r="E2210" s="67">
        <v>1</v>
      </c>
      <c r="F2210" s="65" t="s">
        <v>285</v>
      </c>
      <c r="G2210" s="66">
        <v>46303</v>
      </c>
      <c r="H2210" s="129">
        <v>40521399</v>
      </c>
      <c r="I2210" s="129">
        <v>10</v>
      </c>
      <c r="J2210" s="65" t="s">
        <v>325</v>
      </c>
      <c r="K2210" s="65" t="s">
        <v>327</v>
      </c>
      <c r="L2210" s="66">
        <v>46303</v>
      </c>
      <c r="M2210" s="65" t="s">
        <v>315</v>
      </c>
      <c r="N2210" s="65" t="s">
        <v>793</v>
      </c>
      <c r="O2210" s="65" t="s">
        <v>339</v>
      </c>
      <c r="P2210" s="66">
        <v>46304</v>
      </c>
      <c r="Q2210" s="31">
        <f t="shared" si="68"/>
        <v>720</v>
      </c>
      <c r="R2210" s="31">
        <f t="shared" si="69"/>
        <v>780</v>
      </c>
      <c r="S2210" s="29">
        <f>IF($Q2210&lt;Parâmetros!$E$19,$G2210-1,$G2210)</f>
        <v>46303</v>
      </c>
    </row>
    <row r="2211" spans="1:19" ht="15" customHeight="1" x14ac:dyDescent="0.25">
      <c r="A2211" s="128">
        <v>55387</v>
      </c>
      <c r="B2211" s="65" t="s">
        <v>30</v>
      </c>
      <c r="C2211" s="65" t="s">
        <v>74</v>
      </c>
      <c r="D2211" s="66">
        <v>46304</v>
      </c>
      <c r="E2211" s="67">
        <v>1</v>
      </c>
      <c r="F2211" s="65" t="s">
        <v>285</v>
      </c>
      <c r="G2211" s="66">
        <v>46303</v>
      </c>
      <c r="H2211" s="129">
        <v>40521402</v>
      </c>
      <c r="I2211" s="129">
        <v>10</v>
      </c>
      <c r="J2211" s="65" t="s">
        <v>337</v>
      </c>
      <c r="K2211" s="65" t="s">
        <v>329</v>
      </c>
      <c r="L2211" s="66">
        <v>46303</v>
      </c>
      <c r="M2211" s="65" t="s">
        <v>315</v>
      </c>
      <c r="N2211" s="65" t="s">
        <v>793</v>
      </c>
      <c r="O2211" s="65" t="s">
        <v>339</v>
      </c>
      <c r="P2211" s="66">
        <v>46304</v>
      </c>
      <c r="Q2211" s="31">
        <f t="shared" si="68"/>
        <v>781</v>
      </c>
      <c r="R2211" s="31">
        <f t="shared" si="69"/>
        <v>840</v>
      </c>
      <c r="S2211" s="29">
        <f>IF($Q2211&lt;Parâmetros!$E$19,$G2211-1,$G2211)</f>
        <v>46303</v>
      </c>
    </row>
    <row r="2212" spans="1:19" ht="15" customHeight="1" x14ac:dyDescent="0.25">
      <c r="A2212" s="128">
        <v>55387</v>
      </c>
      <c r="B2212" s="65" t="s">
        <v>30</v>
      </c>
      <c r="C2212" s="65" t="s">
        <v>74</v>
      </c>
      <c r="D2212" s="66">
        <v>46304</v>
      </c>
      <c r="E2212" s="67">
        <v>1</v>
      </c>
      <c r="F2212" s="65" t="s">
        <v>285</v>
      </c>
      <c r="G2212" s="66">
        <v>46303</v>
      </c>
      <c r="H2212" s="129">
        <v>40502102</v>
      </c>
      <c r="I2212" s="129">
        <v>10</v>
      </c>
      <c r="J2212" s="65" t="s">
        <v>540</v>
      </c>
      <c r="K2212" s="65" t="s">
        <v>659</v>
      </c>
      <c r="L2212" s="66">
        <v>46303</v>
      </c>
      <c r="M2212" s="65" t="s">
        <v>287</v>
      </c>
      <c r="N2212" s="65" t="s">
        <v>793</v>
      </c>
      <c r="O2212" s="65" t="s">
        <v>339</v>
      </c>
      <c r="P2212" s="66">
        <v>46304</v>
      </c>
      <c r="Q2212" s="31">
        <f t="shared" si="68"/>
        <v>841</v>
      </c>
      <c r="R2212" s="31">
        <f t="shared" si="69"/>
        <v>910</v>
      </c>
      <c r="S2212" s="29">
        <f>IF($Q2212&lt;Parâmetros!$E$19,$G2212-1,$G2212)</f>
        <v>46303</v>
      </c>
    </row>
    <row r="2213" spans="1:19" ht="15" customHeight="1" x14ac:dyDescent="0.25">
      <c r="A2213" s="128">
        <v>55387</v>
      </c>
      <c r="B2213" s="65" t="s">
        <v>30</v>
      </c>
      <c r="C2213" s="65" t="s">
        <v>74</v>
      </c>
      <c r="D2213" s="66">
        <v>46305</v>
      </c>
      <c r="E2213" s="67">
        <v>1</v>
      </c>
      <c r="F2213" s="65" t="s">
        <v>285</v>
      </c>
      <c r="G2213" s="66">
        <v>46304</v>
      </c>
      <c r="H2213" s="129">
        <v>40521083</v>
      </c>
      <c r="I2213" s="129">
        <v>10</v>
      </c>
      <c r="J2213" s="65" t="s">
        <v>368</v>
      </c>
      <c r="K2213" s="65" t="s">
        <v>323</v>
      </c>
      <c r="L2213" s="66">
        <v>46304</v>
      </c>
      <c r="M2213" s="65" t="s">
        <v>315</v>
      </c>
      <c r="N2213" s="129">
        <v>3004919</v>
      </c>
      <c r="O2213" s="65" t="s">
        <v>339</v>
      </c>
      <c r="P2213" s="66">
        <v>46305</v>
      </c>
      <c r="Q2213" s="31">
        <f t="shared" si="68"/>
        <v>450</v>
      </c>
      <c r="R2213" s="31">
        <f t="shared" si="69"/>
        <v>510</v>
      </c>
      <c r="S2213" s="29">
        <f>IF($Q2213&lt;Parâmetros!$E$19,$G2213-1,$G2213)</f>
        <v>46304</v>
      </c>
    </row>
    <row r="2214" spans="1:19" ht="15" customHeight="1" x14ac:dyDescent="0.25">
      <c r="A2214" s="128">
        <v>55387</v>
      </c>
      <c r="B2214" s="65" t="s">
        <v>30</v>
      </c>
      <c r="C2214" s="65" t="s">
        <v>74</v>
      </c>
      <c r="D2214" s="66">
        <v>46305</v>
      </c>
      <c r="E2214" s="67">
        <v>1</v>
      </c>
      <c r="F2214" s="65" t="s">
        <v>285</v>
      </c>
      <c r="G2214" s="66">
        <v>46304</v>
      </c>
      <c r="H2214" s="129">
        <v>40521102</v>
      </c>
      <c r="I2214" s="129">
        <v>10</v>
      </c>
      <c r="J2214" s="65" t="s">
        <v>1617</v>
      </c>
      <c r="K2214" s="65" t="s">
        <v>317</v>
      </c>
      <c r="L2214" s="66">
        <v>46304</v>
      </c>
      <c r="M2214" s="65" t="s">
        <v>315</v>
      </c>
      <c r="N2214" s="65" t="s">
        <v>793</v>
      </c>
      <c r="O2214" s="65" t="s">
        <v>339</v>
      </c>
      <c r="P2214" s="66">
        <v>46305</v>
      </c>
      <c r="Q2214" s="31">
        <f t="shared" si="68"/>
        <v>510</v>
      </c>
      <c r="R2214" s="31">
        <f t="shared" si="69"/>
        <v>570</v>
      </c>
      <c r="S2214" s="29">
        <f>IF($Q2214&lt;Parâmetros!$E$19,$G2214-1,$G2214)</f>
        <v>46304</v>
      </c>
    </row>
    <row r="2215" spans="1:19" ht="15" customHeight="1" x14ac:dyDescent="0.25">
      <c r="A2215" s="128">
        <v>55387</v>
      </c>
      <c r="B2215" s="65" t="s">
        <v>30</v>
      </c>
      <c r="C2215" s="65" t="s">
        <v>74</v>
      </c>
      <c r="D2215" s="66">
        <v>46305</v>
      </c>
      <c r="E2215" s="67">
        <v>2</v>
      </c>
      <c r="F2215" s="65" t="s">
        <v>285</v>
      </c>
      <c r="G2215" s="66">
        <v>46304</v>
      </c>
      <c r="H2215" s="129">
        <v>40521103</v>
      </c>
      <c r="I2215" s="129">
        <v>10</v>
      </c>
      <c r="J2215" s="65" t="s">
        <v>1618</v>
      </c>
      <c r="K2215" s="65" t="s">
        <v>292</v>
      </c>
      <c r="L2215" s="66">
        <v>46304</v>
      </c>
      <c r="M2215" s="65" t="s">
        <v>315</v>
      </c>
      <c r="N2215" s="65" t="s">
        <v>793</v>
      </c>
      <c r="O2215" s="65" t="s">
        <v>339</v>
      </c>
      <c r="P2215" s="66">
        <v>46305</v>
      </c>
      <c r="Q2215" s="31">
        <f t="shared" si="68"/>
        <v>571</v>
      </c>
      <c r="R2215" s="31">
        <f t="shared" si="69"/>
        <v>660</v>
      </c>
      <c r="S2215" s="29">
        <f>IF($Q2215&lt;Parâmetros!$E$19,$G2215-1,$G2215)</f>
        <v>46304</v>
      </c>
    </row>
    <row r="2216" spans="1:19" ht="15" customHeight="1" x14ac:dyDescent="0.25">
      <c r="A2216" s="128">
        <v>55387</v>
      </c>
      <c r="B2216" s="65" t="s">
        <v>30</v>
      </c>
      <c r="C2216" s="65" t="s">
        <v>74</v>
      </c>
      <c r="D2216" s="66">
        <v>46305</v>
      </c>
      <c r="E2216" s="67">
        <v>1</v>
      </c>
      <c r="F2216" s="65" t="s">
        <v>285</v>
      </c>
      <c r="G2216" s="66">
        <v>46304</v>
      </c>
      <c r="H2216" s="129">
        <v>40521104</v>
      </c>
      <c r="I2216" s="129">
        <v>10</v>
      </c>
      <c r="J2216" s="65" t="s">
        <v>325</v>
      </c>
      <c r="K2216" s="65" t="s">
        <v>327</v>
      </c>
      <c r="L2216" s="66">
        <v>46304</v>
      </c>
      <c r="M2216" s="65" t="s">
        <v>315</v>
      </c>
      <c r="N2216" s="65" t="s">
        <v>793</v>
      </c>
      <c r="O2216" s="65" t="s">
        <v>339</v>
      </c>
      <c r="P2216" s="66">
        <v>46305</v>
      </c>
      <c r="Q2216" s="31">
        <f t="shared" si="68"/>
        <v>720</v>
      </c>
      <c r="R2216" s="31">
        <f t="shared" si="69"/>
        <v>780</v>
      </c>
      <c r="S2216" s="29">
        <f>IF($Q2216&lt;Parâmetros!$E$19,$G2216-1,$G2216)</f>
        <v>46304</v>
      </c>
    </row>
    <row r="2217" spans="1:19" ht="15" customHeight="1" x14ac:dyDescent="0.25">
      <c r="A2217" s="128">
        <v>55387</v>
      </c>
      <c r="B2217" s="65" t="s">
        <v>30</v>
      </c>
      <c r="C2217" s="65" t="s">
        <v>74</v>
      </c>
      <c r="D2217" s="66">
        <v>46305</v>
      </c>
      <c r="E2217" s="67">
        <v>1</v>
      </c>
      <c r="F2217" s="65" t="s">
        <v>285</v>
      </c>
      <c r="G2217" s="66">
        <v>46304</v>
      </c>
      <c r="H2217" s="129">
        <v>40521119</v>
      </c>
      <c r="I2217" s="129">
        <v>10</v>
      </c>
      <c r="J2217" s="65" t="s">
        <v>337</v>
      </c>
      <c r="K2217" s="65" t="s">
        <v>329</v>
      </c>
      <c r="L2217" s="66">
        <v>46304</v>
      </c>
      <c r="M2217" s="65" t="s">
        <v>315</v>
      </c>
      <c r="N2217" s="65" t="s">
        <v>793</v>
      </c>
      <c r="O2217" s="65" t="s">
        <v>339</v>
      </c>
      <c r="P2217" s="66">
        <v>46305</v>
      </c>
      <c r="Q2217" s="31">
        <f t="shared" si="68"/>
        <v>781</v>
      </c>
      <c r="R2217" s="31">
        <f t="shared" si="69"/>
        <v>840</v>
      </c>
      <c r="S2217" s="29">
        <f>IF($Q2217&lt;Parâmetros!$E$19,$G2217-1,$G2217)</f>
        <v>46304</v>
      </c>
    </row>
    <row r="2218" spans="1:19" ht="15" customHeight="1" x14ac:dyDescent="0.25">
      <c r="A2218" s="128">
        <v>55387</v>
      </c>
      <c r="B2218" s="65" t="s">
        <v>30</v>
      </c>
      <c r="C2218" s="65" t="s">
        <v>74</v>
      </c>
      <c r="D2218" s="66">
        <v>46305</v>
      </c>
      <c r="E2218" s="67">
        <v>1</v>
      </c>
      <c r="F2218" s="65" t="s">
        <v>285</v>
      </c>
      <c r="G2218" s="66">
        <v>46304</v>
      </c>
      <c r="H2218" s="129">
        <v>40521408</v>
      </c>
      <c r="I2218" s="129">
        <v>10</v>
      </c>
      <c r="J2218" s="65" t="s">
        <v>540</v>
      </c>
      <c r="K2218" s="65" t="s">
        <v>659</v>
      </c>
      <c r="L2218" s="66">
        <v>46304</v>
      </c>
      <c r="M2218" s="65" t="s">
        <v>315</v>
      </c>
      <c r="N2218" s="65" t="s">
        <v>793</v>
      </c>
      <c r="O2218" s="65" t="s">
        <v>339</v>
      </c>
      <c r="P2218" s="66">
        <v>46305</v>
      </c>
      <c r="Q2218" s="31">
        <f t="shared" si="68"/>
        <v>841</v>
      </c>
      <c r="R2218" s="31">
        <f t="shared" si="69"/>
        <v>910</v>
      </c>
      <c r="S2218" s="29">
        <f>IF($Q2218&lt;Parâmetros!$E$19,$G2218-1,$G2218)</f>
        <v>46304</v>
      </c>
    </row>
    <row r="2219" spans="1:19" ht="15" customHeight="1" x14ac:dyDescent="0.25">
      <c r="A2219" s="128">
        <v>55387</v>
      </c>
      <c r="B2219" s="65" t="s">
        <v>30</v>
      </c>
      <c r="C2219" s="65" t="s">
        <v>74</v>
      </c>
      <c r="D2219" s="66">
        <v>46305</v>
      </c>
      <c r="E2219" s="67">
        <v>1</v>
      </c>
      <c r="F2219" s="65" t="s">
        <v>285</v>
      </c>
      <c r="G2219" s="66">
        <v>46305</v>
      </c>
      <c r="H2219" s="129">
        <v>40521411</v>
      </c>
      <c r="I2219" s="129">
        <v>10</v>
      </c>
      <c r="J2219" s="65" t="s">
        <v>368</v>
      </c>
      <c r="K2219" s="65" t="s">
        <v>323</v>
      </c>
      <c r="L2219" s="66">
        <v>46305</v>
      </c>
      <c r="M2219" s="65" t="s">
        <v>315</v>
      </c>
      <c r="N2219" s="65" t="s">
        <v>793</v>
      </c>
      <c r="O2219" s="65" t="s">
        <v>339</v>
      </c>
      <c r="P2219" s="66">
        <v>46305</v>
      </c>
      <c r="Q2219" s="31">
        <f t="shared" si="68"/>
        <v>450</v>
      </c>
      <c r="R2219" s="31">
        <f t="shared" si="69"/>
        <v>510</v>
      </c>
      <c r="S2219" s="29">
        <f>IF($Q2219&lt;Parâmetros!$E$19,$G2219-1,$G2219)</f>
        <v>46305</v>
      </c>
    </row>
    <row r="2220" spans="1:19" ht="15" customHeight="1" x14ac:dyDescent="0.25">
      <c r="A2220" s="128">
        <v>55387</v>
      </c>
      <c r="B2220" s="65" t="s">
        <v>30</v>
      </c>
      <c r="C2220" s="65" t="s">
        <v>74</v>
      </c>
      <c r="D2220" s="66">
        <v>46305</v>
      </c>
      <c r="E2220" s="67">
        <v>2</v>
      </c>
      <c r="F2220" s="65" t="s">
        <v>285</v>
      </c>
      <c r="G2220" s="66">
        <v>46305</v>
      </c>
      <c r="H2220" s="129">
        <v>40522114</v>
      </c>
      <c r="I2220" s="129">
        <v>10</v>
      </c>
      <c r="J2220" s="65" t="s">
        <v>1617</v>
      </c>
      <c r="K2220" s="65" t="s">
        <v>1619</v>
      </c>
      <c r="L2220" s="66">
        <v>46305</v>
      </c>
      <c r="M2220" s="65" t="s">
        <v>287</v>
      </c>
      <c r="N2220" s="65" t="s">
        <v>793</v>
      </c>
      <c r="O2220" s="65" t="s">
        <v>339</v>
      </c>
      <c r="P2220" s="66">
        <v>46305</v>
      </c>
      <c r="Q2220" s="31">
        <f t="shared" si="68"/>
        <v>510</v>
      </c>
      <c r="R2220" s="31">
        <f t="shared" si="69"/>
        <v>631</v>
      </c>
      <c r="S2220" s="29">
        <f>IF($Q2220&lt;Parâmetros!$E$19,$G2220-1,$G2220)</f>
        <v>46305</v>
      </c>
    </row>
    <row r="2221" spans="1:19" ht="15" customHeight="1" x14ac:dyDescent="0.25">
      <c r="A2221" s="128">
        <v>55387</v>
      </c>
      <c r="B2221" s="65" t="s">
        <v>30</v>
      </c>
      <c r="C2221" s="65" t="s">
        <v>74</v>
      </c>
      <c r="D2221" s="66">
        <v>46305</v>
      </c>
      <c r="E2221" s="67">
        <v>1</v>
      </c>
      <c r="F2221" s="65" t="s">
        <v>285</v>
      </c>
      <c r="G2221" s="66">
        <v>46305</v>
      </c>
      <c r="H2221" s="129">
        <v>40470187</v>
      </c>
      <c r="I2221" s="129">
        <v>10</v>
      </c>
      <c r="J2221" s="65" t="s">
        <v>1620</v>
      </c>
      <c r="K2221" s="65" t="s">
        <v>292</v>
      </c>
      <c r="L2221" s="66">
        <v>46305</v>
      </c>
      <c r="M2221" s="65" t="s">
        <v>287</v>
      </c>
      <c r="N2221" s="65" t="s">
        <v>793</v>
      </c>
      <c r="O2221" s="65" t="s">
        <v>339</v>
      </c>
      <c r="P2221" s="66">
        <v>46305</v>
      </c>
      <c r="Q2221" s="31">
        <f t="shared" si="68"/>
        <v>631</v>
      </c>
      <c r="R2221" s="31">
        <f t="shared" si="69"/>
        <v>660</v>
      </c>
      <c r="S2221" s="29">
        <f>IF($Q2221&lt;Parâmetros!$E$19,$G2221-1,$G2221)</f>
        <v>46305</v>
      </c>
    </row>
    <row r="2222" spans="1:19" ht="15" customHeight="1" x14ac:dyDescent="0.25">
      <c r="A2222" s="128">
        <v>55387</v>
      </c>
      <c r="B2222" s="65" t="s">
        <v>30</v>
      </c>
      <c r="C2222" s="65" t="s">
        <v>74</v>
      </c>
      <c r="D2222" s="66">
        <v>46306</v>
      </c>
      <c r="E2222" s="67">
        <v>3</v>
      </c>
      <c r="F2222" s="65" t="s">
        <v>285</v>
      </c>
      <c r="G2222" s="66">
        <v>46305</v>
      </c>
      <c r="H2222" s="129">
        <v>40524851</v>
      </c>
      <c r="I2222" s="129">
        <v>10</v>
      </c>
      <c r="J2222" s="65" t="s">
        <v>325</v>
      </c>
      <c r="K2222" s="65" t="s">
        <v>333</v>
      </c>
      <c r="L2222" s="66">
        <v>46305</v>
      </c>
      <c r="M2222" s="65" t="s">
        <v>287</v>
      </c>
      <c r="N2222" s="65" t="s">
        <v>793</v>
      </c>
      <c r="O2222" s="65" t="s">
        <v>339</v>
      </c>
      <c r="P2222" s="66">
        <v>46306</v>
      </c>
      <c r="Q2222" s="31">
        <f t="shared" si="68"/>
        <v>720</v>
      </c>
      <c r="R2222" s="31">
        <f t="shared" si="69"/>
        <v>930</v>
      </c>
      <c r="S2222" s="29">
        <f>IF($Q2222&lt;Parâmetros!$E$19,$G2222-1,$G2222)</f>
        <v>46305</v>
      </c>
    </row>
    <row r="2223" spans="1:19" ht="15" customHeight="1" x14ac:dyDescent="0.25">
      <c r="A2223" s="128">
        <v>55387</v>
      </c>
      <c r="B2223" s="65" t="s">
        <v>30</v>
      </c>
      <c r="C2223" s="65" t="s">
        <v>74</v>
      </c>
      <c r="D2223" s="66">
        <v>46306</v>
      </c>
      <c r="E2223" s="67">
        <v>3</v>
      </c>
      <c r="F2223" s="65" t="s">
        <v>285</v>
      </c>
      <c r="G2223" s="66">
        <v>46306</v>
      </c>
      <c r="H2223" s="129">
        <v>40522118</v>
      </c>
      <c r="I2223" s="129">
        <v>10</v>
      </c>
      <c r="J2223" s="65" t="s">
        <v>368</v>
      </c>
      <c r="K2223" s="65" t="s">
        <v>2068</v>
      </c>
      <c r="L2223" s="66">
        <v>46306</v>
      </c>
      <c r="M2223" s="65" t="s">
        <v>287</v>
      </c>
      <c r="N2223" s="65" t="s">
        <v>793</v>
      </c>
      <c r="O2223" s="65" t="s">
        <v>339</v>
      </c>
      <c r="P2223" s="66">
        <v>46306</v>
      </c>
      <c r="Q2223" s="31">
        <f t="shared" si="68"/>
        <v>450</v>
      </c>
      <c r="R2223" s="31">
        <f t="shared" si="69"/>
        <v>602</v>
      </c>
      <c r="S2223" s="29">
        <f>IF($Q2223&lt;Parâmetros!$E$19,$G2223-1,$G2223)</f>
        <v>46306</v>
      </c>
    </row>
    <row r="2224" spans="1:19" ht="15" customHeight="1" x14ac:dyDescent="0.25">
      <c r="A2224" s="128">
        <v>55387</v>
      </c>
      <c r="B2224" s="65" t="s">
        <v>30</v>
      </c>
      <c r="C2224" s="65" t="s">
        <v>74</v>
      </c>
      <c r="D2224" s="66">
        <v>46306</v>
      </c>
      <c r="E2224" s="67">
        <v>1</v>
      </c>
      <c r="F2224" s="65" t="s">
        <v>285</v>
      </c>
      <c r="G2224" s="66">
        <v>46306</v>
      </c>
      <c r="H2224" s="129">
        <v>40521393</v>
      </c>
      <c r="I2224" s="129">
        <v>10</v>
      </c>
      <c r="J2224" s="65" t="s">
        <v>2069</v>
      </c>
      <c r="K2224" s="65" t="s">
        <v>292</v>
      </c>
      <c r="L2224" s="66">
        <v>46306</v>
      </c>
      <c r="M2224" s="65" t="s">
        <v>315</v>
      </c>
      <c r="N2224" s="65" t="s">
        <v>793</v>
      </c>
      <c r="O2224" s="65" t="s">
        <v>339</v>
      </c>
      <c r="P2224" s="66">
        <v>46306</v>
      </c>
      <c r="Q2224" s="31">
        <f t="shared" si="68"/>
        <v>605</v>
      </c>
      <c r="R2224" s="31">
        <f t="shared" si="69"/>
        <v>660</v>
      </c>
      <c r="S2224" s="29">
        <f>IF($Q2224&lt;Parâmetros!$E$19,$G2224-1,$G2224)</f>
        <v>46306</v>
      </c>
    </row>
    <row r="2225" spans="1:19" ht="15" customHeight="1" x14ac:dyDescent="0.25">
      <c r="A2225" s="128">
        <v>55387</v>
      </c>
      <c r="B2225" s="65" t="s">
        <v>30</v>
      </c>
      <c r="C2225" s="65" t="s">
        <v>74</v>
      </c>
      <c r="D2225" s="66">
        <v>46306</v>
      </c>
      <c r="E2225" s="67">
        <v>2</v>
      </c>
      <c r="F2225" s="65" t="s">
        <v>285</v>
      </c>
      <c r="G2225" s="66">
        <v>46306</v>
      </c>
      <c r="H2225" s="129">
        <v>40522117</v>
      </c>
      <c r="I2225" s="129">
        <v>10</v>
      </c>
      <c r="J2225" s="65" t="s">
        <v>325</v>
      </c>
      <c r="K2225" s="65" t="s">
        <v>329</v>
      </c>
      <c r="L2225" s="66">
        <v>46306</v>
      </c>
      <c r="M2225" s="65" t="s">
        <v>287</v>
      </c>
      <c r="N2225" s="65" t="s">
        <v>793</v>
      </c>
      <c r="O2225" s="65" t="s">
        <v>339</v>
      </c>
      <c r="P2225" s="66">
        <v>46306</v>
      </c>
      <c r="Q2225" s="31">
        <f t="shared" si="68"/>
        <v>720</v>
      </c>
      <c r="R2225" s="31">
        <f t="shared" si="69"/>
        <v>840</v>
      </c>
      <c r="S2225" s="29">
        <f>IF($Q2225&lt;Parâmetros!$E$19,$G2225-1,$G2225)</f>
        <v>46306</v>
      </c>
    </row>
    <row r="2226" spans="1:19" ht="15" customHeight="1" x14ac:dyDescent="0.25">
      <c r="A2226" s="128">
        <v>55387</v>
      </c>
      <c r="B2226" s="65" t="s">
        <v>30</v>
      </c>
      <c r="C2226" s="65" t="s">
        <v>74</v>
      </c>
      <c r="D2226" s="66">
        <v>46306</v>
      </c>
      <c r="E2226" s="67">
        <v>1</v>
      </c>
      <c r="F2226" s="65" t="s">
        <v>285</v>
      </c>
      <c r="G2226" s="66">
        <v>46306</v>
      </c>
      <c r="H2226" s="129">
        <v>40524851</v>
      </c>
      <c r="I2226" s="129">
        <v>10</v>
      </c>
      <c r="J2226" s="65" t="s">
        <v>540</v>
      </c>
      <c r="K2226" s="65" t="s">
        <v>338</v>
      </c>
      <c r="L2226" s="66">
        <v>46306</v>
      </c>
      <c r="M2226" s="65" t="s">
        <v>287</v>
      </c>
      <c r="N2226" s="65" t="s">
        <v>793</v>
      </c>
      <c r="O2226" s="65" t="s">
        <v>339</v>
      </c>
      <c r="P2226" s="66">
        <v>46306</v>
      </c>
      <c r="Q2226" s="31">
        <f t="shared" si="68"/>
        <v>841</v>
      </c>
      <c r="R2226" s="31">
        <f t="shared" si="69"/>
        <v>920</v>
      </c>
      <c r="S2226" s="29">
        <f>IF($Q2226&lt;Parâmetros!$E$19,$G2226-1,$G2226)</f>
        <v>46306</v>
      </c>
    </row>
    <row r="2227" spans="1:19" ht="15" customHeight="1" x14ac:dyDescent="0.25">
      <c r="A2227" s="128">
        <v>55387</v>
      </c>
      <c r="B2227" s="65" t="s">
        <v>30</v>
      </c>
      <c r="C2227" s="65" t="s">
        <v>74</v>
      </c>
      <c r="D2227" s="66">
        <v>46309</v>
      </c>
      <c r="E2227" s="67">
        <v>1</v>
      </c>
      <c r="F2227" s="65" t="s">
        <v>285</v>
      </c>
      <c r="G2227" s="66">
        <v>46308</v>
      </c>
      <c r="H2227" s="129">
        <v>40525712</v>
      </c>
      <c r="I2227" s="129">
        <v>10</v>
      </c>
      <c r="J2227" s="65" t="s">
        <v>2853</v>
      </c>
      <c r="K2227" s="65" t="s">
        <v>2203</v>
      </c>
      <c r="L2227" s="66">
        <v>46308</v>
      </c>
      <c r="M2227" s="65" t="s">
        <v>287</v>
      </c>
      <c r="N2227" s="65" t="s">
        <v>793</v>
      </c>
      <c r="O2227" s="65" t="s">
        <v>339</v>
      </c>
      <c r="P2227" s="66">
        <v>46309</v>
      </c>
      <c r="Q2227" s="31">
        <f t="shared" si="68"/>
        <v>751</v>
      </c>
      <c r="R2227" s="31">
        <f t="shared" si="69"/>
        <v>810</v>
      </c>
      <c r="S2227" s="29">
        <f>IF($Q2227&lt;Parâmetros!$E$19,$G2227-1,$G2227)</f>
        <v>46308</v>
      </c>
    </row>
    <row r="2228" spans="1:19" ht="15" customHeight="1" x14ac:dyDescent="0.25">
      <c r="A2228" s="128">
        <v>55387</v>
      </c>
      <c r="B2228" s="65" t="s">
        <v>30</v>
      </c>
      <c r="C2228" s="65" t="s">
        <v>74</v>
      </c>
      <c r="D2228" s="66">
        <v>46310</v>
      </c>
      <c r="E2228" s="67">
        <v>2</v>
      </c>
      <c r="F2228" s="65" t="s">
        <v>285</v>
      </c>
      <c r="G2228" s="66">
        <v>46308</v>
      </c>
      <c r="H2228" s="129">
        <v>40526127</v>
      </c>
      <c r="I2228" s="129">
        <v>10</v>
      </c>
      <c r="J2228" s="65" t="s">
        <v>2920</v>
      </c>
      <c r="K2228" s="65" t="s">
        <v>659</v>
      </c>
      <c r="L2228" s="66">
        <v>46308</v>
      </c>
      <c r="M2228" s="65" t="s">
        <v>287</v>
      </c>
      <c r="N2228" s="65" t="s">
        <v>793</v>
      </c>
      <c r="O2228" s="65" t="s">
        <v>339</v>
      </c>
      <c r="P2228" s="66">
        <v>46310</v>
      </c>
      <c r="Q2228" s="31">
        <f t="shared" si="68"/>
        <v>810</v>
      </c>
      <c r="R2228" s="31">
        <f t="shared" si="69"/>
        <v>910</v>
      </c>
      <c r="S2228" s="29">
        <f>IF($Q2228&lt;Parâmetros!$E$19,$G2228-1,$G2228)</f>
        <v>46308</v>
      </c>
    </row>
    <row r="2229" spans="1:19" ht="15" customHeight="1" x14ac:dyDescent="0.25">
      <c r="A2229" s="128">
        <v>55387</v>
      </c>
      <c r="B2229" s="65" t="s">
        <v>30</v>
      </c>
      <c r="C2229" s="65" t="s">
        <v>74</v>
      </c>
      <c r="D2229" s="66">
        <v>46310</v>
      </c>
      <c r="E2229" s="67">
        <v>4</v>
      </c>
      <c r="F2229" s="65" t="s">
        <v>285</v>
      </c>
      <c r="G2229" s="66">
        <v>46309</v>
      </c>
      <c r="H2229" s="129">
        <v>40508655</v>
      </c>
      <c r="I2229" s="129">
        <v>10</v>
      </c>
      <c r="J2229" s="65" t="s">
        <v>368</v>
      </c>
      <c r="K2229" s="65" t="s">
        <v>325</v>
      </c>
      <c r="L2229" s="66">
        <v>46309</v>
      </c>
      <c r="M2229" s="65" t="s">
        <v>287</v>
      </c>
      <c r="N2229" s="65" t="s">
        <v>793</v>
      </c>
      <c r="O2229" s="65" t="s">
        <v>339</v>
      </c>
      <c r="P2229" s="66">
        <v>46310</v>
      </c>
      <c r="Q2229" s="31">
        <f t="shared" si="68"/>
        <v>450</v>
      </c>
      <c r="R2229" s="31">
        <f t="shared" si="69"/>
        <v>720</v>
      </c>
      <c r="S2229" s="29">
        <f>IF($Q2229&lt;Parâmetros!$E$19,$G2229-1,$G2229)</f>
        <v>46309</v>
      </c>
    </row>
    <row r="2230" spans="1:19" ht="15" customHeight="1" x14ac:dyDescent="0.25">
      <c r="A2230" s="128">
        <v>55387</v>
      </c>
      <c r="B2230" s="65" t="s">
        <v>30</v>
      </c>
      <c r="C2230" s="65" t="s">
        <v>74</v>
      </c>
      <c r="D2230" s="66">
        <v>46310</v>
      </c>
      <c r="E2230" s="67">
        <v>1</v>
      </c>
      <c r="F2230" s="65" t="s">
        <v>285</v>
      </c>
      <c r="G2230" s="66">
        <v>46309</v>
      </c>
      <c r="H2230" s="129">
        <v>40523219</v>
      </c>
      <c r="I2230" s="129">
        <v>10</v>
      </c>
      <c r="J2230" s="65" t="s">
        <v>337</v>
      </c>
      <c r="K2230" s="65" t="s">
        <v>329</v>
      </c>
      <c r="L2230" s="66">
        <v>46309</v>
      </c>
      <c r="M2230" s="65" t="s">
        <v>315</v>
      </c>
      <c r="N2230" s="65" t="s">
        <v>793</v>
      </c>
      <c r="O2230" s="65" t="s">
        <v>339</v>
      </c>
      <c r="P2230" s="66">
        <v>46310</v>
      </c>
      <c r="Q2230" s="31">
        <f t="shared" si="68"/>
        <v>781</v>
      </c>
      <c r="R2230" s="31">
        <f t="shared" si="69"/>
        <v>840</v>
      </c>
      <c r="S2230" s="29">
        <f>IF($Q2230&lt;Parâmetros!$E$19,$G2230-1,$G2230)</f>
        <v>46309</v>
      </c>
    </row>
    <row r="2231" spans="1:19" ht="15" customHeight="1" x14ac:dyDescent="0.25">
      <c r="A2231" s="128">
        <v>55387</v>
      </c>
      <c r="B2231" s="65" t="s">
        <v>30</v>
      </c>
      <c r="C2231" s="65" t="s">
        <v>74</v>
      </c>
      <c r="D2231" s="66">
        <v>46310</v>
      </c>
      <c r="E2231" s="67">
        <v>1</v>
      </c>
      <c r="F2231" s="65" t="s">
        <v>285</v>
      </c>
      <c r="G2231" s="66">
        <v>46309</v>
      </c>
      <c r="H2231" s="129">
        <v>40523222</v>
      </c>
      <c r="I2231" s="129">
        <v>10</v>
      </c>
      <c r="J2231" s="65" t="s">
        <v>540</v>
      </c>
      <c r="K2231" s="65" t="s">
        <v>659</v>
      </c>
      <c r="L2231" s="66">
        <v>46309</v>
      </c>
      <c r="M2231" s="65" t="s">
        <v>315</v>
      </c>
      <c r="N2231" s="65" t="s">
        <v>793</v>
      </c>
      <c r="O2231" s="65" t="s">
        <v>339</v>
      </c>
      <c r="P2231" s="66">
        <v>46310</v>
      </c>
      <c r="Q2231" s="31">
        <f t="shared" si="68"/>
        <v>841</v>
      </c>
      <c r="R2231" s="31">
        <f t="shared" si="69"/>
        <v>910</v>
      </c>
      <c r="S2231" s="29">
        <f>IF($Q2231&lt;Parâmetros!$E$19,$G2231-1,$G2231)</f>
        <v>46309</v>
      </c>
    </row>
    <row r="2232" spans="1:19" ht="15" customHeight="1" x14ac:dyDescent="0.25">
      <c r="A2232" s="128">
        <v>55387</v>
      </c>
      <c r="B2232" s="65" t="s">
        <v>30</v>
      </c>
      <c r="C2232" s="65" t="s">
        <v>74</v>
      </c>
      <c r="D2232" s="66">
        <v>46310</v>
      </c>
      <c r="E2232" s="67">
        <v>1</v>
      </c>
      <c r="F2232" s="65" t="s">
        <v>285</v>
      </c>
      <c r="G2232" s="66">
        <v>46310</v>
      </c>
      <c r="H2232" s="129">
        <v>40526134</v>
      </c>
      <c r="I2232" s="129">
        <v>10</v>
      </c>
      <c r="J2232" s="65" t="s">
        <v>368</v>
      </c>
      <c r="K2232" s="65" t="s">
        <v>323</v>
      </c>
      <c r="L2232" s="66">
        <v>46310</v>
      </c>
      <c r="M2232" s="65" t="s">
        <v>287</v>
      </c>
      <c r="N2232" s="65" t="s">
        <v>793</v>
      </c>
      <c r="O2232" s="65" t="s">
        <v>339</v>
      </c>
      <c r="P2232" s="66">
        <v>46310</v>
      </c>
      <c r="Q2232" s="31">
        <f t="shared" si="68"/>
        <v>450</v>
      </c>
      <c r="R2232" s="31">
        <f t="shared" si="69"/>
        <v>510</v>
      </c>
      <c r="S2232" s="29">
        <f>IF($Q2232&lt;Parâmetros!$E$19,$G2232-1,$G2232)</f>
        <v>46310</v>
      </c>
    </row>
    <row r="2233" spans="1:19" ht="15" customHeight="1" x14ac:dyDescent="0.25">
      <c r="A2233" s="128">
        <v>55387</v>
      </c>
      <c r="B2233" s="65" t="s">
        <v>30</v>
      </c>
      <c r="C2233" s="65" t="s">
        <v>74</v>
      </c>
      <c r="D2233" s="66">
        <v>46310</v>
      </c>
      <c r="E2233" s="67">
        <v>1</v>
      </c>
      <c r="F2233" s="65" t="s">
        <v>285</v>
      </c>
      <c r="G2233" s="66">
        <v>46310</v>
      </c>
      <c r="H2233" s="129">
        <v>40523200</v>
      </c>
      <c r="I2233" s="129">
        <v>10</v>
      </c>
      <c r="J2233" s="65" t="s">
        <v>1617</v>
      </c>
      <c r="K2233" s="65" t="s">
        <v>317</v>
      </c>
      <c r="L2233" s="66">
        <v>46310</v>
      </c>
      <c r="M2233" s="65" t="s">
        <v>315</v>
      </c>
      <c r="N2233" s="129">
        <v>3006458</v>
      </c>
      <c r="O2233" s="65" t="s">
        <v>339</v>
      </c>
      <c r="P2233" s="66">
        <v>46310</v>
      </c>
      <c r="Q2233" s="31">
        <f t="shared" si="68"/>
        <v>510</v>
      </c>
      <c r="R2233" s="31">
        <f t="shared" si="69"/>
        <v>570</v>
      </c>
      <c r="S2233" s="29">
        <f>IF($Q2233&lt;Parâmetros!$E$19,$G2233-1,$G2233)</f>
        <v>46310</v>
      </c>
    </row>
    <row r="2234" spans="1:19" ht="15" customHeight="1" x14ac:dyDescent="0.25">
      <c r="A2234" s="128">
        <v>55387</v>
      </c>
      <c r="B2234" s="65" t="s">
        <v>30</v>
      </c>
      <c r="C2234" s="65" t="s">
        <v>74</v>
      </c>
      <c r="D2234" s="66">
        <v>46310</v>
      </c>
      <c r="E2234" s="67">
        <v>1</v>
      </c>
      <c r="F2234" s="65" t="s">
        <v>285</v>
      </c>
      <c r="G2234" s="66">
        <v>46310</v>
      </c>
      <c r="H2234" s="129">
        <v>40523201</v>
      </c>
      <c r="I2234" s="129">
        <v>10</v>
      </c>
      <c r="J2234" s="65" t="s">
        <v>1618</v>
      </c>
      <c r="K2234" s="65" t="s">
        <v>1619</v>
      </c>
      <c r="L2234" s="66">
        <v>46310</v>
      </c>
      <c r="M2234" s="65" t="s">
        <v>315</v>
      </c>
      <c r="N2234" s="129">
        <v>3004919</v>
      </c>
      <c r="O2234" s="65" t="s">
        <v>339</v>
      </c>
      <c r="P2234" s="66">
        <v>46310</v>
      </c>
      <c r="Q2234" s="31">
        <f t="shared" si="68"/>
        <v>571</v>
      </c>
      <c r="R2234" s="31">
        <f t="shared" si="69"/>
        <v>631</v>
      </c>
      <c r="S2234" s="29">
        <f>IF($Q2234&lt;Parâmetros!$E$19,$G2234-1,$G2234)</f>
        <v>46310</v>
      </c>
    </row>
    <row r="2235" spans="1:19" ht="15" customHeight="1" x14ac:dyDescent="0.25">
      <c r="A2235" s="128">
        <v>55387</v>
      </c>
      <c r="B2235" s="65" t="s">
        <v>30</v>
      </c>
      <c r="C2235" s="65" t="s">
        <v>74</v>
      </c>
      <c r="D2235" s="66">
        <v>46310</v>
      </c>
      <c r="E2235" s="67">
        <v>1</v>
      </c>
      <c r="F2235" s="65" t="s">
        <v>285</v>
      </c>
      <c r="G2235" s="66">
        <v>46310</v>
      </c>
      <c r="H2235" s="129">
        <v>40523228</v>
      </c>
      <c r="I2235" s="129">
        <v>10</v>
      </c>
      <c r="J2235" s="65" t="s">
        <v>1620</v>
      </c>
      <c r="K2235" s="65" t="s">
        <v>292</v>
      </c>
      <c r="L2235" s="66">
        <v>46310</v>
      </c>
      <c r="M2235" s="65" t="s">
        <v>315</v>
      </c>
      <c r="N2235" s="65" t="s">
        <v>793</v>
      </c>
      <c r="O2235" s="65" t="s">
        <v>339</v>
      </c>
      <c r="P2235" s="66">
        <v>46310</v>
      </c>
      <c r="Q2235" s="31">
        <f t="shared" si="68"/>
        <v>631</v>
      </c>
      <c r="R2235" s="31">
        <f t="shared" si="69"/>
        <v>660</v>
      </c>
      <c r="S2235" s="29">
        <f>IF($Q2235&lt;Parâmetros!$E$19,$G2235-1,$G2235)</f>
        <v>46310</v>
      </c>
    </row>
    <row r="2236" spans="1:19" ht="15" customHeight="1" x14ac:dyDescent="0.25">
      <c r="A2236" s="128">
        <v>55387</v>
      </c>
      <c r="B2236" s="65" t="s">
        <v>30</v>
      </c>
      <c r="C2236" s="65" t="s">
        <v>74</v>
      </c>
      <c r="D2236" s="66">
        <v>46312</v>
      </c>
      <c r="E2236" s="67">
        <v>1</v>
      </c>
      <c r="F2236" s="65" t="s">
        <v>285</v>
      </c>
      <c r="G2236" s="66">
        <v>46310</v>
      </c>
      <c r="H2236" s="129">
        <v>40523251</v>
      </c>
      <c r="I2236" s="129">
        <v>10</v>
      </c>
      <c r="J2236" s="65" t="s">
        <v>325</v>
      </c>
      <c r="K2236" s="65" t="s">
        <v>327</v>
      </c>
      <c r="L2236" s="66">
        <v>46310</v>
      </c>
      <c r="M2236" s="65" t="s">
        <v>315</v>
      </c>
      <c r="N2236" s="65" t="s">
        <v>793</v>
      </c>
      <c r="O2236" s="65" t="s">
        <v>339</v>
      </c>
      <c r="P2236" s="66">
        <v>46312</v>
      </c>
      <c r="Q2236" s="31">
        <f t="shared" si="68"/>
        <v>720</v>
      </c>
      <c r="R2236" s="31">
        <f t="shared" si="69"/>
        <v>780</v>
      </c>
      <c r="S2236" s="29">
        <f>IF($Q2236&lt;Parâmetros!$E$19,$G2236-1,$G2236)</f>
        <v>46310</v>
      </c>
    </row>
    <row r="2237" spans="1:19" ht="15" customHeight="1" x14ac:dyDescent="0.25">
      <c r="A2237" s="128">
        <v>55387</v>
      </c>
      <c r="B2237" s="65" t="s">
        <v>30</v>
      </c>
      <c r="C2237" s="65" t="s">
        <v>74</v>
      </c>
      <c r="D2237" s="66">
        <v>46312</v>
      </c>
      <c r="E2237" s="67">
        <v>1</v>
      </c>
      <c r="F2237" s="65" t="s">
        <v>285</v>
      </c>
      <c r="G2237" s="66">
        <v>46310</v>
      </c>
      <c r="H2237" s="129">
        <v>40525247</v>
      </c>
      <c r="I2237" s="129">
        <v>10</v>
      </c>
      <c r="J2237" s="65" t="s">
        <v>337</v>
      </c>
      <c r="K2237" s="65" t="s">
        <v>329</v>
      </c>
      <c r="L2237" s="66">
        <v>46310</v>
      </c>
      <c r="M2237" s="65" t="s">
        <v>1616</v>
      </c>
      <c r="N2237" s="65" t="s">
        <v>793</v>
      </c>
      <c r="O2237" s="65" t="s">
        <v>339</v>
      </c>
      <c r="P2237" s="66">
        <v>46312</v>
      </c>
      <c r="Q2237" s="31">
        <f t="shared" si="68"/>
        <v>781</v>
      </c>
      <c r="R2237" s="31">
        <f t="shared" si="69"/>
        <v>840</v>
      </c>
      <c r="S2237" s="29">
        <f>IF($Q2237&lt;Parâmetros!$E$19,$G2237-1,$G2237)</f>
        <v>46310</v>
      </c>
    </row>
    <row r="2238" spans="1:19" ht="15" customHeight="1" x14ac:dyDescent="0.25">
      <c r="A2238" s="128">
        <v>55387</v>
      </c>
      <c r="B2238" s="65" t="s">
        <v>30</v>
      </c>
      <c r="C2238" s="65" t="s">
        <v>74</v>
      </c>
      <c r="D2238" s="66">
        <v>46312</v>
      </c>
      <c r="E2238" s="67">
        <v>1</v>
      </c>
      <c r="F2238" s="65" t="s">
        <v>285</v>
      </c>
      <c r="G2238" s="66">
        <v>46310</v>
      </c>
      <c r="H2238" s="129">
        <v>40523183</v>
      </c>
      <c r="I2238" s="129">
        <v>10</v>
      </c>
      <c r="J2238" s="65" t="s">
        <v>540</v>
      </c>
      <c r="K2238" s="65" t="s">
        <v>659</v>
      </c>
      <c r="L2238" s="66">
        <v>46310</v>
      </c>
      <c r="M2238" s="65" t="s">
        <v>315</v>
      </c>
      <c r="N2238" s="129">
        <v>3004489</v>
      </c>
      <c r="O2238" s="65" t="s">
        <v>339</v>
      </c>
      <c r="P2238" s="66">
        <v>46312</v>
      </c>
      <c r="Q2238" s="31">
        <f t="shared" ref="Q2238:Q2301" si="70">IFERROR(VALUE(LEFT($J2238,2))*60+VALUE(MID($J2238,4,2)),9999)</f>
        <v>841</v>
      </c>
      <c r="R2238" s="31">
        <f t="shared" ref="R2238:R2301" si="71">IFERROR(VALUE(LEFT($K2238,2))*60+VALUE(MID($K2238,4,2)),"")</f>
        <v>910</v>
      </c>
      <c r="S2238" s="29">
        <f>IF($Q2238&lt;Parâmetros!$E$19,$G2238-1,$G2238)</f>
        <v>46310</v>
      </c>
    </row>
    <row r="2239" spans="1:19" ht="15" customHeight="1" x14ac:dyDescent="0.25">
      <c r="A2239" s="128">
        <v>55387</v>
      </c>
      <c r="B2239" s="65" t="s">
        <v>30</v>
      </c>
      <c r="C2239" s="65" t="s">
        <v>74</v>
      </c>
      <c r="D2239" s="66">
        <v>46312</v>
      </c>
      <c r="E2239" s="67">
        <v>1</v>
      </c>
      <c r="F2239" s="65" t="s">
        <v>285</v>
      </c>
      <c r="G2239" s="66">
        <v>46311</v>
      </c>
      <c r="H2239" s="129">
        <v>40523184</v>
      </c>
      <c r="I2239" s="129">
        <v>10</v>
      </c>
      <c r="J2239" s="65" t="s">
        <v>368</v>
      </c>
      <c r="K2239" s="65" t="s">
        <v>323</v>
      </c>
      <c r="L2239" s="66">
        <v>46311</v>
      </c>
      <c r="M2239" s="65" t="s">
        <v>315</v>
      </c>
      <c r="N2239" s="129">
        <v>3002725</v>
      </c>
      <c r="O2239" s="65" t="s">
        <v>339</v>
      </c>
      <c r="P2239" s="66">
        <v>46312</v>
      </c>
      <c r="Q2239" s="31">
        <f t="shared" si="70"/>
        <v>450</v>
      </c>
      <c r="R2239" s="31">
        <f t="shared" si="71"/>
        <v>510</v>
      </c>
      <c r="S2239" s="29">
        <f>IF($Q2239&lt;Parâmetros!$E$19,$G2239-1,$G2239)</f>
        <v>46311</v>
      </c>
    </row>
    <row r="2240" spans="1:19" ht="15" customHeight="1" x14ac:dyDescent="0.25">
      <c r="A2240" s="128">
        <v>55387</v>
      </c>
      <c r="B2240" s="65" t="s">
        <v>30</v>
      </c>
      <c r="C2240" s="65" t="s">
        <v>74</v>
      </c>
      <c r="D2240" s="66">
        <v>46312</v>
      </c>
      <c r="E2240" s="67">
        <v>1</v>
      </c>
      <c r="F2240" s="65" t="s">
        <v>285</v>
      </c>
      <c r="G2240" s="66">
        <v>46311</v>
      </c>
      <c r="H2240" s="129">
        <v>40523185</v>
      </c>
      <c r="I2240" s="129">
        <v>10</v>
      </c>
      <c r="J2240" s="65" t="s">
        <v>1617</v>
      </c>
      <c r="K2240" s="65" t="s">
        <v>317</v>
      </c>
      <c r="L2240" s="66">
        <v>46311</v>
      </c>
      <c r="M2240" s="65" t="s">
        <v>315</v>
      </c>
      <c r="N2240" s="65" t="s">
        <v>793</v>
      </c>
      <c r="O2240" s="65" t="s">
        <v>339</v>
      </c>
      <c r="P2240" s="66">
        <v>46312</v>
      </c>
      <c r="Q2240" s="31">
        <f t="shared" si="70"/>
        <v>510</v>
      </c>
      <c r="R2240" s="31">
        <f t="shared" si="71"/>
        <v>570</v>
      </c>
      <c r="S2240" s="29">
        <f>IF($Q2240&lt;Parâmetros!$E$19,$G2240-1,$G2240)</f>
        <v>46311</v>
      </c>
    </row>
    <row r="2241" spans="1:19" ht="15" customHeight="1" x14ac:dyDescent="0.25">
      <c r="A2241" s="128">
        <v>55387</v>
      </c>
      <c r="B2241" s="65" t="s">
        <v>30</v>
      </c>
      <c r="C2241" s="65" t="s">
        <v>74</v>
      </c>
      <c r="D2241" s="66">
        <v>46312</v>
      </c>
      <c r="E2241" s="67">
        <v>1</v>
      </c>
      <c r="F2241" s="65" t="s">
        <v>285</v>
      </c>
      <c r="G2241" s="66">
        <v>46311</v>
      </c>
      <c r="H2241" s="129">
        <v>40523217</v>
      </c>
      <c r="I2241" s="129">
        <v>10</v>
      </c>
      <c r="J2241" s="65" t="s">
        <v>1618</v>
      </c>
      <c r="K2241" s="65" t="s">
        <v>1619</v>
      </c>
      <c r="L2241" s="66">
        <v>46311</v>
      </c>
      <c r="M2241" s="65" t="s">
        <v>315</v>
      </c>
      <c r="N2241" s="65" t="s">
        <v>793</v>
      </c>
      <c r="O2241" s="65" t="s">
        <v>339</v>
      </c>
      <c r="P2241" s="66">
        <v>46312</v>
      </c>
      <c r="Q2241" s="31">
        <f t="shared" si="70"/>
        <v>571</v>
      </c>
      <c r="R2241" s="31">
        <f t="shared" si="71"/>
        <v>631</v>
      </c>
      <c r="S2241" s="29">
        <f>IF($Q2241&lt;Parâmetros!$E$19,$G2241-1,$G2241)</f>
        <v>46311</v>
      </c>
    </row>
    <row r="2242" spans="1:19" ht="15" customHeight="1" x14ac:dyDescent="0.25">
      <c r="A2242" s="128">
        <v>55387</v>
      </c>
      <c r="B2242" s="65" t="s">
        <v>30</v>
      </c>
      <c r="C2242" s="65" t="s">
        <v>74</v>
      </c>
      <c r="D2242" s="66">
        <v>46312</v>
      </c>
      <c r="E2242" s="67">
        <v>1</v>
      </c>
      <c r="F2242" s="65" t="s">
        <v>285</v>
      </c>
      <c r="G2242" s="66">
        <v>46311</v>
      </c>
      <c r="H2242" s="129">
        <v>40523118</v>
      </c>
      <c r="I2242" s="129">
        <v>10</v>
      </c>
      <c r="J2242" s="65" t="s">
        <v>1620</v>
      </c>
      <c r="K2242" s="65" t="s">
        <v>3389</v>
      </c>
      <c r="L2242" s="66">
        <v>46311</v>
      </c>
      <c r="M2242" s="65" t="s">
        <v>1616</v>
      </c>
      <c r="N2242" s="65" t="s">
        <v>793</v>
      </c>
      <c r="O2242" s="65" t="s">
        <v>339</v>
      </c>
      <c r="P2242" s="66">
        <v>46312</v>
      </c>
      <c r="Q2242" s="31">
        <f t="shared" si="70"/>
        <v>631</v>
      </c>
      <c r="R2242" s="31">
        <f t="shared" si="71"/>
        <v>691</v>
      </c>
      <c r="S2242" s="29">
        <f>IF($Q2242&lt;Parâmetros!$E$19,$G2242-1,$G2242)</f>
        <v>46311</v>
      </c>
    </row>
    <row r="2243" spans="1:19" ht="15" customHeight="1" x14ac:dyDescent="0.25">
      <c r="A2243" s="128">
        <v>55387</v>
      </c>
      <c r="B2243" s="65" t="s">
        <v>30</v>
      </c>
      <c r="C2243" s="65" t="s">
        <v>74</v>
      </c>
      <c r="D2243" s="66">
        <v>46312</v>
      </c>
      <c r="E2243" s="67">
        <v>1</v>
      </c>
      <c r="F2243" s="65" t="s">
        <v>285</v>
      </c>
      <c r="G2243" s="66">
        <v>46311</v>
      </c>
      <c r="H2243" s="129">
        <v>40523250</v>
      </c>
      <c r="I2243" s="129">
        <v>10</v>
      </c>
      <c r="J2243" s="65" t="s">
        <v>3389</v>
      </c>
      <c r="K2243" s="65" t="s">
        <v>322</v>
      </c>
      <c r="L2243" s="66">
        <v>46311</v>
      </c>
      <c r="M2243" s="65" t="s">
        <v>315</v>
      </c>
      <c r="N2243" s="65" t="s">
        <v>793</v>
      </c>
      <c r="O2243" s="65" t="s">
        <v>339</v>
      </c>
      <c r="P2243" s="66">
        <v>46312</v>
      </c>
      <c r="Q2243" s="31">
        <f t="shared" si="70"/>
        <v>691</v>
      </c>
      <c r="R2243" s="31">
        <f t="shared" si="71"/>
        <v>750</v>
      </c>
      <c r="S2243" s="29">
        <f>IF($Q2243&lt;Parâmetros!$E$19,$G2243-1,$G2243)</f>
        <v>46311</v>
      </c>
    </row>
    <row r="2244" spans="1:19" ht="15" customHeight="1" x14ac:dyDescent="0.25">
      <c r="A2244" s="128">
        <v>55387</v>
      </c>
      <c r="B2244" s="65" t="s">
        <v>30</v>
      </c>
      <c r="C2244" s="65" t="s">
        <v>74</v>
      </c>
      <c r="D2244" s="66">
        <v>46312</v>
      </c>
      <c r="E2244" s="67">
        <v>1</v>
      </c>
      <c r="F2244" s="65" t="s">
        <v>285</v>
      </c>
      <c r="G2244" s="66">
        <v>46311</v>
      </c>
      <c r="H2244" s="129">
        <v>40523256</v>
      </c>
      <c r="I2244" s="129">
        <v>10</v>
      </c>
      <c r="J2244" s="65" t="s">
        <v>2853</v>
      </c>
      <c r="K2244" s="65" t="s">
        <v>2203</v>
      </c>
      <c r="L2244" s="66">
        <v>46311</v>
      </c>
      <c r="M2244" s="65" t="s">
        <v>315</v>
      </c>
      <c r="N2244" s="65" t="s">
        <v>793</v>
      </c>
      <c r="O2244" s="65" t="s">
        <v>339</v>
      </c>
      <c r="P2244" s="66">
        <v>46312</v>
      </c>
      <c r="Q2244" s="31">
        <f t="shared" si="70"/>
        <v>751</v>
      </c>
      <c r="R2244" s="31">
        <f t="shared" si="71"/>
        <v>810</v>
      </c>
      <c r="S2244" s="29">
        <f>IF($Q2244&lt;Parâmetros!$E$19,$G2244-1,$G2244)</f>
        <v>46311</v>
      </c>
    </row>
    <row r="2245" spans="1:19" ht="15" customHeight="1" x14ac:dyDescent="0.25">
      <c r="A2245" s="128">
        <v>55387</v>
      </c>
      <c r="B2245" s="65" t="s">
        <v>30</v>
      </c>
      <c r="C2245" s="65" t="s">
        <v>74</v>
      </c>
      <c r="D2245" s="66">
        <v>46312</v>
      </c>
      <c r="E2245" s="67">
        <v>-1</v>
      </c>
      <c r="F2245" s="65" t="s">
        <v>285</v>
      </c>
      <c r="G2245" s="66">
        <v>46311</v>
      </c>
      <c r="H2245" s="129">
        <v>40523256</v>
      </c>
      <c r="I2245" s="129">
        <v>10</v>
      </c>
      <c r="J2245" s="65" t="s">
        <v>2853</v>
      </c>
      <c r="K2245" s="65" t="s">
        <v>2203</v>
      </c>
      <c r="L2245" s="66">
        <v>46311</v>
      </c>
      <c r="M2245" s="65" t="s">
        <v>315</v>
      </c>
      <c r="N2245" s="65" t="s">
        <v>793</v>
      </c>
      <c r="O2245" s="65" t="s">
        <v>306</v>
      </c>
      <c r="P2245" s="66">
        <v>46312</v>
      </c>
      <c r="Q2245" s="31">
        <f t="shared" si="70"/>
        <v>751</v>
      </c>
      <c r="R2245" s="31">
        <f t="shared" si="71"/>
        <v>810</v>
      </c>
      <c r="S2245" s="29">
        <f>IF($Q2245&lt;Parâmetros!$E$19,$G2245-1,$G2245)</f>
        <v>46311</v>
      </c>
    </row>
    <row r="2246" spans="1:19" ht="15" customHeight="1" x14ac:dyDescent="0.25">
      <c r="A2246" s="128">
        <v>55387</v>
      </c>
      <c r="B2246" s="65" t="s">
        <v>30</v>
      </c>
      <c r="C2246" s="65" t="s">
        <v>74</v>
      </c>
      <c r="D2246" s="66">
        <v>46312</v>
      </c>
      <c r="E2246" s="67">
        <v>1</v>
      </c>
      <c r="F2246" s="65" t="s">
        <v>285</v>
      </c>
      <c r="G2246" s="66">
        <v>46311</v>
      </c>
      <c r="H2246" s="129">
        <v>40523253</v>
      </c>
      <c r="I2246" s="129">
        <v>10</v>
      </c>
      <c r="J2246" s="65" t="s">
        <v>2920</v>
      </c>
      <c r="K2246" s="65" t="s">
        <v>331</v>
      </c>
      <c r="L2246" s="66">
        <v>46311</v>
      </c>
      <c r="M2246" s="65" t="s">
        <v>315</v>
      </c>
      <c r="N2246" s="65" t="s">
        <v>793</v>
      </c>
      <c r="O2246" s="65" t="s">
        <v>339</v>
      </c>
      <c r="P2246" s="66">
        <v>46312</v>
      </c>
      <c r="Q2246" s="31">
        <f t="shared" si="70"/>
        <v>810</v>
      </c>
      <c r="R2246" s="31">
        <f t="shared" si="71"/>
        <v>870</v>
      </c>
      <c r="S2246" s="29">
        <f>IF($Q2246&lt;Parâmetros!$E$19,$G2246-1,$G2246)</f>
        <v>46311</v>
      </c>
    </row>
    <row r="2247" spans="1:19" ht="15" customHeight="1" x14ac:dyDescent="0.25">
      <c r="A2247" s="128">
        <v>55387</v>
      </c>
      <c r="B2247" s="65" t="s">
        <v>30</v>
      </c>
      <c r="C2247" s="65" t="s">
        <v>74</v>
      </c>
      <c r="D2247" s="66">
        <v>46312</v>
      </c>
      <c r="E2247" s="67">
        <v>1</v>
      </c>
      <c r="F2247" s="65" t="s">
        <v>285</v>
      </c>
      <c r="G2247" s="66">
        <v>46311</v>
      </c>
      <c r="H2247" s="129">
        <v>40523237</v>
      </c>
      <c r="I2247" s="129">
        <v>10</v>
      </c>
      <c r="J2247" s="65" t="s">
        <v>1917</v>
      </c>
      <c r="K2247" s="65" t="s">
        <v>659</v>
      </c>
      <c r="L2247" s="66">
        <v>46311</v>
      </c>
      <c r="M2247" s="65" t="s">
        <v>315</v>
      </c>
      <c r="N2247" s="65" t="s">
        <v>793</v>
      </c>
      <c r="O2247" s="65" t="s">
        <v>339</v>
      </c>
      <c r="P2247" s="66">
        <v>46312</v>
      </c>
      <c r="Q2247" s="31">
        <f t="shared" si="70"/>
        <v>871</v>
      </c>
      <c r="R2247" s="31">
        <f t="shared" si="71"/>
        <v>910</v>
      </c>
      <c r="S2247" s="29">
        <f>IF($Q2247&lt;Parâmetros!$E$19,$G2247-1,$G2247)</f>
        <v>46311</v>
      </c>
    </row>
    <row r="2248" spans="1:19" ht="15" customHeight="1" x14ac:dyDescent="0.25">
      <c r="A2248" s="128">
        <v>55387</v>
      </c>
      <c r="B2248" s="65" t="s">
        <v>30</v>
      </c>
      <c r="C2248" s="65" t="s">
        <v>74</v>
      </c>
      <c r="D2248" s="66">
        <v>46312</v>
      </c>
      <c r="E2248" s="67">
        <v>1</v>
      </c>
      <c r="F2248" s="65" t="s">
        <v>285</v>
      </c>
      <c r="G2248" s="66">
        <v>46312</v>
      </c>
      <c r="H2248" s="129">
        <v>40523240</v>
      </c>
      <c r="I2248" s="129">
        <v>10</v>
      </c>
      <c r="J2248" s="65" t="s">
        <v>368</v>
      </c>
      <c r="K2248" s="65" t="s">
        <v>323</v>
      </c>
      <c r="L2248" s="66">
        <v>46312</v>
      </c>
      <c r="M2248" s="65" t="s">
        <v>315</v>
      </c>
      <c r="N2248" s="65" t="s">
        <v>793</v>
      </c>
      <c r="O2248" s="65" t="s">
        <v>339</v>
      </c>
      <c r="P2248" s="66">
        <v>46312</v>
      </c>
      <c r="Q2248" s="31">
        <f t="shared" si="70"/>
        <v>450</v>
      </c>
      <c r="R2248" s="31">
        <f t="shared" si="71"/>
        <v>510</v>
      </c>
      <c r="S2248" s="29">
        <f>IF($Q2248&lt;Parâmetros!$E$19,$G2248-1,$G2248)</f>
        <v>46312</v>
      </c>
    </row>
    <row r="2249" spans="1:19" ht="15" customHeight="1" x14ac:dyDescent="0.25">
      <c r="A2249" s="128">
        <v>55387</v>
      </c>
      <c r="B2249" s="65" t="s">
        <v>30</v>
      </c>
      <c r="C2249" s="65" t="s">
        <v>74</v>
      </c>
      <c r="D2249" s="66">
        <v>46312</v>
      </c>
      <c r="E2249" s="67">
        <v>1</v>
      </c>
      <c r="F2249" s="65" t="s">
        <v>285</v>
      </c>
      <c r="G2249" s="66">
        <v>46312</v>
      </c>
      <c r="H2249" s="129">
        <v>40523218</v>
      </c>
      <c r="I2249" s="129">
        <v>10</v>
      </c>
      <c r="J2249" s="65" t="s">
        <v>1617</v>
      </c>
      <c r="K2249" s="65" t="s">
        <v>317</v>
      </c>
      <c r="L2249" s="66">
        <v>46312</v>
      </c>
      <c r="M2249" s="65" t="s">
        <v>315</v>
      </c>
      <c r="N2249" s="65" t="s">
        <v>793</v>
      </c>
      <c r="O2249" s="65" t="s">
        <v>339</v>
      </c>
      <c r="P2249" s="66">
        <v>46312</v>
      </c>
      <c r="Q2249" s="31">
        <f t="shared" si="70"/>
        <v>510</v>
      </c>
      <c r="R2249" s="31">
        <f t="shared" si="71"/>
        <v>570</v>
      </c>
      <c r="S2249" s="29">
        <f>IF($Q2249&lt;Parâmetros!$E$19,$G2249-1,$G2249)</f>
        <v>46312</v>
      </c>
    </row>
    <row r="2250" spans="1:19" ht="15" customHeight="1" x14ac:dyDescent="0.25">
      <c r="A2250" s="128">
        <v>55387</v>
      </c>
      <c r="B2250" s="65" t="s">
        <v>30</v>
      </c>
      <c r="C2250" s="65" t="s">
        <v>74</v>
      </c>
      <c r="D2250" s="66">
        <v>46312</v>
      </c>
      <c r="E2250" s="67">
        <v>1</v>
      </c>
      <c r="F2250" s="65" t="s">
        <v>285</v>
      </c>
      <c r="G2250" s="66">
        <v>46312</v>
      </c>
      <c r="H2250" s="129">
        <v>40523243</v>
      </c>
      <c r="I2250" s="129">
        <v>10</v>
      </c>
      <c r="J2250" s="65" t="s">
        <v>1618</v>
      </c>
      <c r="K2250" s="65" t="s">
        <v>1619</v>
      </c>
      <c r="L2250" s="66">
        <v>46312</v>
      </c>
      <c r="M2250" s="65" t="s">
        <v>315</v>
      </c>
      <c r="N2250" s="65" t="s">
        <v>793</v>
      </c>
      <c r="O2250" s="65" t="s">
        <v>339</v>
      </c>
      <c r="P2250" s="66">
        <v>46312</v>
      </c>
      <c r="Q2250" s="31">
        <f t="shared" si="70"/>
        <v>571</v>
      </c>
      <c r="R2250" s="31">
        <f t="shared" si="71"/>
        <v>631</v>
      </c>
      <c r="S2250" s="29">
        <f>IF($Q2250&lt;Parâmetros!$E$19,$G2250-1,$G2250)</f>
        <v>46312</v>
      </c>
    </row>
    <row r="2251" spans="1:19" ht="15" customHeight="1" x14ac:dyDescent="0.25">
      <c r="A2251" s="128">
        <v>55387</v>
      </c>
      <c r="B2251" s="65" t="s">
        <v>30</v>
      </c>
      <c r="C2251" s="65" t="s">
        <v>74</v>
      </c>
      <c r="D2251" s="66">
        <v>46312</v>
      </c>
      <c r="E2251" s="67">
        <v>1</v>
      </c>
      <c r="F2251" s="65" t="s">
        <v>285</v>
      </c>
      <c r="G2251" s="66">
        <v>46312</v>
      </c>
      <c r="H2251" s="129">
        <v>40523259</v>
      </c>
      <c r="I2251" s="129">
        <v>10</v>
      </c>
      <c r="J2251" s="65" t="s">
        <v>1620</v>
      </c>
      <c r="K2251" s="65" t="s">
        <v>3389</v>
      </c>
      <c r="L2251" s="66">
        <v>46312</v>
      </c>
      <c r="M2251" s="65" t="s">
        <v>315</v>
      </c>
      <c r="N2251" s="65" t="s">
        <v>793</v>
      </c>
      <c r="O2251" s="65" t="s">
        <v>339</v>
      </c>
      <c r="P2251" s="66">
        <v>46312</v>
      </c>
      <c r="Q2251" s="31">
        <f t="shared" si="70"/>
        <v>631</v>
      </c>
      <c r="R2251" s="31">
        <f t="shared" si="71"/>
        <v>691</v>
      </c>
      <c r="S2251" s="29">
        <f>IF($Q2251&lt;Parâmetros!$E$19,$G2251-1,$G2251)</f>
        <v>46312</v>
      </c>
    </row>
    <row r="2252" spans="1:19" ht="15" customHeight="1" x14ac:dyDescent="0.25">
      <c r="A2252" s="128">
        <v>55387</v>
      </c>
      <c r="B2252" s="65" t="s">
        <v>30</v>
      </c>
      <c r="C2252" s="65" t="s">
        <v>74</v>
      </c>
      <c r="D2252" s="66">
        <v>46312</v>
      </c>
      <c r="E2252" s="67">
        <v>1</v>
      </c>
      <c r="F2252" s="65" t="s">
        <v>285</v>
      </c>
      <c r="G2252" s="66">
        <v>46312</v>
      </c>
      <c r="H2252" s="129">
        <v>40523262</v>
      </c>
      <c r="I2252" s="129">
        <v>10</v>
      </c>
      <c r="J2252" s="65" t="s">
        <v>3389</v>
      </c>
      <c r="K2252" s="65" t="s">
        <v>322</v>
      </c>
      <c r="L2252" s="66">
        <v>46312</v>
      </c>
      <c r="M2252" s="65" t="s">
        <v>315</v>
      </c>
      <c r="N2252" s="65" t="s">
        <v>793</v>
      </c>
      <c r="O2252" s="65" t="s">
        <v>339</v>
      </c>
      <c r="P2252" s="66">
        <v>46312</v>
      </c>
      <c r="Q2252" s="31">
        <f t="shared" si="70"/>
        <v>691</v>
      </c>
      <c r="R2252" s="31">
        <f t="shared" si="71"/>
        <v>750</v>
      </c>
      <c r="S2252" s="29">
        <f>IF($Q2252&lt;Parâmetros!$E$19,$G2252-1,$G2252)</f>
        <v>46312</v>
      </c>
    </row>
    <row r="2253" spans="1:19" ht="15" customHeight="1" x14ac:dyDescent="0.25">
      <c r="A2253" s="128">
        <v>55387</v>
      </c>
      <c r="B2253" s="65" t="s">
        <v>30</v>
      </c>
      <c r="C2253" s="65" t="s">
        <v>74</v>
      </c>
      <c r="D2253" s="66">
        <v>46312</v>
      </c>
      <c r="E2253" s="67">
        <v>1</v>
      </c>
      <c r="F2253" s="65" t="s">
        <v>285</v>
      </c>
      <c r="G2253" s="66">
        <v>46312</v>
      </c>
      <c r="H2253" s="129">
        <v>40523256</v>
      </c>
      <c r="I2253" s="129">
        <v>10</v>
      </c>
      <c r="J2253" s="65" t="s">
        <v>2920</v>
      </c>
      <c r="K2253" s="65" t="s">
        <v>331</v>
      </c>
      <c r="L2253" s="66">
        <v>46312</v>
      </c>
      <c r="M2253" s="65" t="s">
        <v>315</v>
      </c>
      <c r="N2253" s="65" t="s">
        <v>793</v>
      </c>
      <c r="O2253" s="65" t="s">
        <v>339</v>
      </c>
      <c r="P2253" s="66">
        <v>46312</v>
      </c>
      <c r="Q2253" s="31">
        <f t="shared" si="70"/>
        <v>810</v>
      </c>
      <c r="R2253" s="31">
        <f t="shared" si="71"/>
        <v>870</v>
      </c>
      <c r="S2253" s="29">
        <f>IF($Q2253&lt;Parâmetros!$E$19,$G2253-1,$G2253)</f>
        <v>46312</v>
      </c>
    </row>
    <row r="2254" spans="1:19" ht="15" customHeight="1" x14ac:dyDescent="0.25">
      <c r="A2254" s="128">
        <v>55387</v>
      </c>
      <c r="B2254" s="65" t="s">
        <v>30</v>
      </c>
      <c r="C2254" s="65" t="s">
        <v>72</v>
      </c>
      <c r="D2254" s="66">
        <v>46312</v>
      </c>
      <c r="E2254" s="67">
        <v>1</v>
      </c>
      <c r="F2254" s="65" t="s">
        <v>285</v>
      </c>
      <c r="G2254" s="66">
        <v>46312</v>
      </c>
      <c r="H2254" s="129">
        <v>40526869</v>
      </c>
      <c r="I2254" s="129">
        <v>10</v>
      </c>
      <c r="J2254" s="65" t="s">
        <v>1917</v>
      </c>
      <c r="K2254" s="65" t="s">
        <v>338</v>
      </c>
      <c r="L2254" s="66">
        <v>46312</v>
      </c>
      <c r="M2254" s="65" t="s">
        <v>287</v>
      </c>
      <c r="N2254" s="129">
        <v>3011740</v>
      </c>
      <c r="O2254" s="65" t="s">
        <v>339</v>
      </c>
      <c r="P2254" s="66">
        <v>46312</v>
      </c>
      <c r="Q2254" s="31">
        <f t="shared" si="70"/>
        <v>871</v>
      </c>
      <c r="R2254" s="31">
        <f t="shared" si="71"/>
        <v>920</v>
      </c>
      <c r="S2254" s="29">
        <f>IF($Q2254&lt;Parâmetros!$E$19,$G2254-1,$G2254)</f>
        <v>46312</v>
      </c>
    </row>
    <row r="2255" spans="1:19" ht="15" customHeight="1" x14ac:dyDescent="0.25">
      <c r="A2255" s="128">
        <v>55387</v>
      </c>
      <c r="B2255" s="65" t="s">
        <v>30</v>
      </c>
      <c r="C2255" s="65" t="s">
        <v>74</v>
      </c>
      <c r="D2255" s="66">
        <v>46315</v>
      </c>
      <c r="E2255" s="67">
        <v>1</v>
      </c>
      <c r="F2255" s="65" t="s">
        <v>285</v>
      </c>
      <c r="G2255" s="66">
        <v>46314</v>
      </c>
      <c r="H2255" s="129">
        <v>40527917</v>
      </c>
      <c r="I2255" s="129">
        <v>10</v>
      </c>
      <c r="J2255" s="65" t="s">
        <v>368</v>
      </c>
      <c r="K2255" s="65" t="s">
        <v>323</v>
      </c>
      <c r="L2255" s="66">
        <v>46314</v>
      </c>
      <c r="M2255" s="65" t="s">
        <v>287</v>
      </c>
      <c r="N2255" s="129">
        <v>3007371</v>
      </c>
      <c r="O2255" s="65" t="s">
        <v>339</v>
      </c>
      <c r="P2255" s="66">
        <v>46315</v>
      </c>
      <c r="Q2255" s="31">
        <f t="shared" si="70"/>
        <v>450</v>
      </c>
      <c r="R2255" s="31">
        <f t="shared" si="71"/>
        <v>510</v>
      </c>
      <c r="S2255" s="29">
        <f>IF($Q2255&lt;Parâmetros!$E$19,$G2255-1,$G2255)</f>
        <v>46314</v>
      </c>
    </row>
    <row r="2256" spans="1:19" ht="15" customHeight="1" x14ac:dyDescent="0.25">
      <c r="A2256" s="128">
        <v>55387</v>
      </c>
      <c r="B2256" s="65" t="s">
        <v>30</v>
      </c>
      <c r="C2256" s="65" t="s">
        <v>72</v>
      </c>
      <c r="D2256" s="66">
        <v>46315</v>
      </c>
      <c r="E2256" s="67">
        <v>1</v>
      </c>
      <c r="F2256" s="65" t="s">
        <v>285</v>
      </c>
      <c r="G2256" s="66">
        <v>46314</v>
      </c>
      <c r="H2256" s="129">
        <v>40527918</v>
      </c>
      <c r="I2256" s="129">
        <v>10</v>
      </c>
      <c r="J2256" s="65" t="s">
        <v>1617</v>
      </c>
      <c r="K2256" s="65" t="s">
        <v>317</v>
      </c>
      <c r="L2256" s="66">
        <v>46314</v>
      </c>
      <c r="M2256" s="65" t="s">
        <v>287</v>
      </c>
      <c r="N2256" s="129">
        <v>3006826</v>
      </c>
      <c r="O2256" s="65" t="s">
        <v>339</v>
      </c>
      <c r="P2256" s="66">
        <v>46315</v>
      </c>
      <c r="Q2256" s="31">
        <f t="shared" si="70"/>
        <v>510</v>
      </c>
      <c r="R2256" s="31">
        <f t="shared" si="71"/>
        <v>570</v>
      </c>
      <c r="S2256" s="29">
        <f>IF($Q2256&lt;Parâmetros!$E$19,$G2256-1,$G2256)</f>
        <v>46314</v>
      </c>
    </row>
    <row r="2257" spans="1:19" ht="15" customHeight="1" x14ac:dyDescent="0.25">
      <c r="A2257" s="128">
        <v>55387</v>
      </c>
      <c r="B2257" s="65" t="s">
        <v>30</v>
      </c>
      <c r="C2257" s="65" t="s">
        <v>74</v>
      </c>
      <c r="D2257" s="66">
        <v>46316</v>
      </c>
      <c r="E2257" s="67">
        <v>1</v>
      </c>
      <c r="F2257" s="65" t="s">
        <v>285</v>
      </c>
      <c r="G2257" s="66">
        <v>46314</v>
      </c>
      <c r="H2257" s="129">
        <v>40526076</v>
      </c>
      <c r="I2257" s="129">
        <v>10</v>
      </c>
      <c r="J2257" s="65" t="s">
        <v>317</v>
      </c>
      <c r="K2257" s="65" t="s">
        <v>2231</v>
      </c>
      <c r="L2257" s="66">
        <v>46314</v>
      </c>
      <c r="M2257" s="65" t="s">
        <v>315</v>
      </c>
      <c r="N2257" s="65" t="s">
        <v>793</v>
      </c>
      <c r="O2257" s="65" t="s">
        <v>339</v>
      </c>
      <c r="P2257" s="66">
        <v>46316</v>
      </c>
      <c r="Q2257" s="31">
        <f t="shared" si="70"/>
        <v>570</v>
      </c>
      <c r="R2257" s="31">
        <f t="shared" si="71"/>
        <v>630</v>
      </c>
      <c r="S2257" s="29">
        <f>IF($Q2257&lt;Parâmetros!$E$19,$G2257-1,$G2257)</f>
        <v>46314</v>
      </c>
    </row>
    <row r="2258" spans="1:19" ht="15" customHeight="1" x14ac:dyDescent="0.25">
      <c r="A2258" s="128">
        <v>55387</v>
      </c>
      <c r="B2258" s="65" t="s">
        <v>30</v>
      </c>
      <c r="C2258" s="65" t="s">
        <v>72</v>
      </c>
      <c r="D2258" s="66">
        <v>46316</v>
      </c>
      <c r="E2258" s="67">
        <v>1</v>
      </c>
      <c r="F2258" s="65" t="s">
        <v>285</v>
      </c>
      <c r="G2258" s="66">
        <v>46314</v>
      </c>
      <c r="H2258" s="129">
        <v>40527918</v>
      </c>
      <c r="I2258" s="129">
        <v>10</v>
      </c>
      <c r="J2258" s="65" t="s">
        <v>1619</v>
      </c>
      <c r="K2258" s="65" t="s">
        <v>292</v>
      </c>
      <c r="L2258" s="66">
        <v>46314</v>
      </c>
      <c r="M2258" s="65" t="s">
        <v>287</v>
      </c>
      <c r="N2258" s="129">
        <v>3006826</v>
      </c>
      <c r="O2258" s="65" t="s">
        <v>339</v>
      </c>
      <c r="P2258" s="66">
        <v>46316</v>
      </c>
      <c r="Q2258" s="31">
        <f t="shared" si="70"/>
        <v>631</v>
      </c>
      <c r="R2258" s="31">
        <f t="shared" si="71"/>
        <v>660</v>
      </c>
      <c r="S2258" s="29">
        <f>IF($Q2258&lt;Parâmetros!$E$19,$G2258-1,$G2258)</f>
        <v>46314</v>
      </c>
    </row>
    <row r="2259" spans="1:19" ht="15" customHeight="1" x14ac:dyDescent="0.25">
      <c r="A2259" s="128">
        <v>55387</v>
      </c>
      <c r="B2259" s="65" t="s">
        <v>30</v>
      </c>
      <c r="C2259" s="65" t="s">
        <v>74</v>
      </c>
      <c r="D2259" s="66">
        <v>46316</v>
      </c>
      <c r="E2259" s="67">
        <v>1</v>
      </c>
      <c r="F2259" s="65" t="s">
        <v>285</v>
      </c>
      <c r="G2259" s="66">
        <v>46314</v>
      </c>
      <c r="H2259" s="129">
        <v>40526098</v>
      </c>
      <c r="I2259" s="129">
        <v>10</v>
      </c>
      <c r="J2259" s="65" t="s">
        <v>325</v>
      </c>
      <c r="K2259" s="65" t="s">
        <v>327</v>
      </c>
      <c r="L2259" s="66">
        <v>46314</v>
      </c>
      <c r="M2259" s="65" t="s">
        <v>315</v>
      </c>
      <c r="N2259" s="65" t="s">
        <v>793</v>
      </c>
      <c r="O2259" s="65" t="s">
        <v>339</v>
      </c>
      <c r="P2259" s="66">
        <v>46316</v>
      </c>
      <c r="Q2259" s="31">
        <f t="shared" si="70"/>
        <v>720</v>
      </c>
      <c r="R2259" s="31">
        <f t="shared" si="71"/>
        <v>780</v>
      </c>
      <c r="S2259" s="29">
        <f>IF($Q2259&lt;Parâmetros!$E$19,$G2259-1,$G2259)</f>
        <v>46314</v>
      </c>
    </row>
    <row r="2260" spans="1:19" ht="15" customHeight="1" x14ac:dyDescent="0.25">
      <c r="A2260" s="128">
        <v>55387</v>
      </c>
      <c r="B2260" s="65" t="s">
        <v>30</v>
      </c>
      <c r="C2260" s="65" t="s">
        <v>74</v>
      </c>
      <c r="D2260" s="66">
        <v>46316</v>
      </c>
      <c r="E2260" s="67">
        <v>1</v>
      </c>
      <c r="F2260" s="65" t="s">
        <v>285</v>
      </c>
      <c r="G2260" s="66">
        <v>46314</v>
      </c>
      <c r="H2260" s="129">
        <v>40527917</v>
      </c>
      <c r="I2260" s="129">
        <v>10</v>
      </c>
      <c r="J2260" s="65" t="s">
        <v>337</v>
      </c>
      <c r="K2260" s="65" t="s">
        <v>659</v>
      </c>
      <c r="L2260" s="66">
        <v>46314</v>
      </c>
      <c r="M2260" s="65" t="s">
        <v>287</v>
      </c>
      <c r="N2260" s="129">
        <v>3007371</v>
      </c>
      <c r="O2260" s="65" t="s">
        <v>339</v>
      </c>
      <c r="P2260" s="66">
        <v>46316</v>
      </c>
      <c r="Q2260" s="31">
        <f t="shared" si="70"/>
        <v>781</v>
      </c>
      <c r="R2260" s="31">
        <f t="shared" si="71"/>
        <v>910</v>
      </c>
      <c r="S2260" s="29">
        <f>IF($Q2260&lt;Parâmetros!$E$19,$G2260-1,$G2260)</f>
        <v>46314</v>
      </c>
    </row>
    <row r="2261" spans="1:19" ht="15" customHeight="1" x14ac:dyDescent="0.25">
      <c r="A2261" s="128">
        <v>55387</v>
      </c>
      <c r="B2261" s="65" t="s">
        <v>30</v>
      </c>
      <c r="C2261" s="65" t="s">
        <v>74</v>
      </c>
      <c r="D2261" s="66">
        <v>46316</v>
      </c>
      <c r="E2261" s="67">
        <v>1</v>
      </c>
      <c r="F2261" s="65" t="s">
        <v>285</v>
      </c>
      <c r="G2261" s="66">
        <v>46315</v>
      </c>
      <c r="H2261" s="129">
        <v>40526079</v>
      </c>
      <c r="I2261" s="129">
        <v>10</v>
      </c>
      <c r="J2261" s="65" t="s">
        <v>368</v>
      </c>
      <c r="K2261" s="65" t="s">
        <v>323</v>
      </c>
      <c r="L2261" s="66">
        <v>46315</v>
      </c>
      <c r="M2261" s="65" t="s">
        <v>315</v>
      </c>
      <c r="N2261" s="65" t="s">
        <v>793</v>
      </c>
      <c r="O2261" s="65" t="s">
        <v>339</v>
      </c>
      <c r="P2261" s="66">
        <v>46316</v>
      </c>
      <c r="Q2261" s="31">
        <f t="shared" si="70"/>
        <v>450</v>
      </c>
      <c r="R2261" s="31">
        <f t="shared" si="71"/>
        <v>510</v>
      </c>
      <c r="S2261" s="29">
        <f>IF($Q2261&lt;Parâmetros!$E$19,$G2261-1,$G2261)</f>
        <v>46315</v>
      </c>
    </row>
    <row r="2262" spans="1:19" ht="15" customHeight="1" x14ac:dyDescent="0.25">
      <c r="A2262" s="128">
        <v>55387</v>
      </c>
      <c r="B2262" s="65" t="s">
        <v>30</v>
      </c>
      <c r="C2262" s="65" t="s">
        <v>74</v>
      </c>
      <c r="D2262" s="66">
        <v>46316</v>
      </c>
      <c r="E2262" s="67">
        <v>3</v>
      </c>
      <c r="F2262" s="65" t="s">
        <v>285</v>
      </c>
      <c r="G2262" s="66">
        <v>46315</v>
      </c>
      <c r="H2262" s="129">
        <v>40527920</v>
      </c>
      <c r="I2262" s="129">
        <v>10</v>
      </c>
      <c r="J2262" s="65" t="s">
        <v>323</v>
      </c>
      <c r="K2262" s="65" t="s">
        <v>292</v>
      </c>
      <c r="L2262" s="66">
        <v>46315</v>
      </c>
      <c r="M2262" s="65" t="s">
        <v>287</v>
      </c>
      <c r="N2262" s="65" t="s">
        <v>793</v>
      </c>
      <c r="O2262" s="65" t="s">
        <v>339</v>
      </c>
      <c r="P2262" s="66">
        <v>46316</v>
      </c>
      <c r="Q2262" s="31">
        <f t="shared" si="70"/>
        <v>510</v>
      </c>
      <c r="R2262" s="31">
        <f t="shared" si="71"/>
        <v>660</v>
      </c>
      <c r="S2262" s="29">
        <f>IF($Q2262&lt;Parâmetros!$E$19,$G2262-1,$G2262)</f>
        <v>46315</v>
      </c>
    </row>
    <row r="2263" spans="1:19" ht="15" customHeight="1" x14ac:dyDescent="0.25">
      <c r="A2263" s="128">
        <v>55387</v>
      </c>
      <c r="B2263" s="65" t="s">
        <v>30</v>
      </c>
      <c r="C2263" s="65" t="s">
        <v>74</v>
      </c>
      <c r="D2263" s="66">
        <v>46316</v>
      </c>
      <c r="E2263" s="67">
        <v>1</v>
      </c>
      <c r="F2263" s="65" t="s">
        <v>285</v>
      </c>
      <c r="G2263" s="66">
        <v>46315</v>
      </c>
      <c r="H2263" s="129">
        <v>40526101</v>
      </c>
      <c r="I2263" s="129">
        <v>10</v>
      </c>
      <c r="J2263" s="65" t="s">
        <v>325</v>
      </c>
      <c r="K2263" s="65" t="s">
        <v>327</v>
      </c>
      <c r="L2263" s="66">
        <v>46315</v>
      </c>
      <c r="M2263" s="65" t="s">
        <v>315</v>
      </c>
      <c r="N2263" s="65" t="s">
        <v>793</v>
      </c>
      <c r="O2263" s="65" t="s">
        <v>339</v>
      </c>
      <c r="P2263" s="66">
        <v>46316</v>
      </c>
      <c r="Q2263" s="31">
        <f t="shared" si="70"/>
        <v>720</v>
      </c>
      <c r="R2263" s="31">
        <f t="shared" si="71"/>
        <v>780</v>
      </c>
      <c r="S2263" s="29">
        <f>IF($Q2263&lt;Parâmetros!$E$19,$G2263-1,$G2263)</f>
        <v>46315</v>
      </c>
    </row>
    <row r="2264" spans="1:19" ht="15" customHeight="1" x14ac:dyDescent="0.25">
      <c r="A2264" s="128">
        <v>55387</v>
      </c>
      <c r="B2264" s="65" t="s">
        <v>30</v>
      </c>
      <c r="C2264" s="65" t="s">
        <v>74</v>
      </c>
      <c r="D2264" s="66">
        <v>46316</v>
      </c>
      <c r="E2264" s="67">
        <v>2</v>
      </c>
      <c r="F2264" s="65" t="s">
        <v>285</v>
      </c>
      <c r="G2264" s="66">
        <v>46315</v>
      </c>
      <c r="H2264" s="129">
        <v>40528183</v>
      </c>
      <c r="I2264" s="129">
        <v>10</v>
      </c>
      <c r="J2264" s="65" t="s">
        <v>337</v>
      </c>
      <c r="K2264" s="65" t="s">
        <v>659</v>
      </c>
      <c r="L2264" s="66">
        <v>46315</v>
      </c>
      <c r="M2264" s="65" t="s">
        <v>287</v>
      </c>
      <c r="N2264" s="65" t="s">
        <v>793</v>
      </c>
      <c r="O2264" s="65" t="s">
        <v>339</v>
      </c>
      <c r="P2264" s="66">
        <v>46316</v>
      </c>
      <c r="Q2264" s="31">
        <f t="shared" si="70"/>
        <v>781</v>
      </c>
      <c r="R2264" s="31">
        <f t="shared" si="71"/>
        <v>910</v>
      </c>
      <c r="S2264" s="29">
        <f>IF($Q2264&lt;Parâmetros!$E$19,$G2264-1,$G2264)</f>
        <v>46315</v>
      </c>
    </row>
    <row r="2265" spans="1:19" ht="15" customHeight="1" x14ac:dyDescent="0.25">
      <c r="A2265" s="128">
        <v>55387</v>
      </c>
      <c r="B2265" s="65" t="s">
        <v>30</v>
      </c>
      <c r="C2265" s="65" t="s">
        <v>74</v>
      </c>
      <c r="D2265" s="66">
        <v>46317</v>
      </c>
      <c r="E2265" s="67">
        <v>1</v>
      </c>
      <c r="F2265" s="65" t="s">
        <v>285</v>
      </c>
      <c r="G2265" s="66">
        <v>46316</v>
      </c>
      <c r="H2265" s="129">
        <v>40526062</v>
      </c>
      <c r="I2265" s="129">
        <v>10</v>
      </c>
      <c r="J2265" s="65" t="s">
        <v>368</v>
      </c>
      <c r="K2265" s="65" t="s">
        <v>323</v>
      </c>
      <c r="L2265" s="66">
        <v>46316</v>
      </c>
      <c r="M2265" s="65" t="s">
        <v>315</v>
      </c>
      <c r="N2265" s="129">
        <v>3006458</v>
      </c>
      <c r="O2265" s="65" t="s">
        <v>339</v>
      </c>
      <c r="P2265" s="66">
        <v>46317</v>
      </c>
      <c r="Q2265" s="31">
        <f t="shared" si="70"/>
        <v>450</v>
      </c>
      <c r="R2265" s="31">
        <f t="shared" si="71"/>
        <v>510</v>
      </c>
      <c r="S2265" s="29">
        <f>IF($Q2265&lt;Parâmetros!$E$19,$G2265-1,$G2265)</f>
        <v>46316</v>
      </c>
    </row>
    <row r="2266" spans="1:19" ht="15" customHeight="1" x14ac:dyDescent="0.25">
      <c r="A2266" s="128">
        <v>55387</v>
      </c>
      <c r="B2266" s="65" t="s">
        <v>30</v>
      </c>
      <c r="C2266" s="65" t="s">
        <v>74</v>
      </c>
      <c r="D2266" s="66">
        <v>46317</v>
      </c>
      <c r="E2266" s="67">
        <v>1</v>
      </c>
      <c r="F2266" s="65" t="s">
        <v>285</v>
      </c>
      <c r="G2266" s="66">
        <v>46316</v>
      </c>
      <c r="H2266" s="129">
        <v>40526063</v>
      </c>
      <c r="I2266" s="129">
        <v>10</v>
      </c>
      <c r="J2266" s="65" t="s">
        <v>1617</v>
      </c>
      <c r="K2266" s="65" t="s">
        <v>317</v>
      </c>
      <c r="L2266" s="66">
        <v>46316</v>
      </c>
      <c r="M2266" s="65" t="s">
        <v>315</v>
      </c>
      <c r="N2266" s="129">
        <v>3004919</v>
      </c>
      <c r="O2266" s="65" t="s">
        <v>339</v>
      </c>
      <c r="P2266" s="66">
        <v>46317</v>
      </c>
      <c r="Q2266" s="31">
        <f t="shared" si="70"/>
        <v>510</v>
      </c>
      <c r="R2266" s="31">
        <f t="shared" si="71"/>
        <v>570</v>
      </c>
      <c r="S2266" s="29">
        <f>IF($Q2266&lt;Parâmetros!$E$19,$G2266-1,$G2266)</f>
        <v>46316</v>
      </c>
    </row>
    <row r="2267" spans="1:19" ht="15" customHeight="1" x14ac:dyDescent="0.25">
      <c r="A2267" s="128">
        <v>55387</v>
      </c>
      <c r="B2267" s="65" t="s">
        <v>30</v>
      </c>
      <c r="C2267" s="65" t="s">
        <v>74</v>
      </c>
      <c r="D2267" s="66">
        <v>46317</v>
      </c>
      <c r="E2267" s="67">
        <v>1</v>
      </c>
      <c r="F2267" s="65" t="s">
        <v>285</v>
      </c>
      <c r="G2267" s="66">
        <v>46316</v>
      </c>
      <c r="H2267" s="129">
        <v>40526082</v>
      </c>
      <c r="I2267" s="129">
        <v>10</v>
      </c>
      <c r="J2267" s="65" t="s">
        <v>1618</v>
      </c>
      <c r="K2267" s="65" t="s">
        <v>1619</v>
      </c>
      <c r="L2267" s="66">
        <v>46316</v>
      </c>
      <c r="M2267" s="65" t="s">
        <v>315</v>
      </c>
      <c r="N2267" s="65" t="s">
        <v>793</v>
      </c>
      <c r="O2267" s="65" t="s">
        <v>339</v>
      </c>
      <c r="P2267" s="66">
        <v>46317</v>
      </c>
      <c r="Q2267" s="31">
        <f t="shared" si="70"/>
        <v>571</v>
      </c>
      <c r="R2267" s="31">
        <f t="shared" si="71"/>
        <v>631</v>
      </c>
      <c r="S2267" s="29">
        <f>IF($Q2267&lt;Parâmetros!$E$19,$G2267-1,$G2267)</f>
        <v>46316</v>
      </c>
    </row>
    <row r="2268" spans="1:19" ht="15" customHeight="1" x14ac:dyDescent="0.25">
      <c r="A2268" s="128">
        <v>55387</v>
      </c>
      <c r="B2268" s="65" t="s">
        <v>30</v>
      </c>
      <c r="C2268" s="65" t="s">
        <v>74</v>
      </c>
      <c r="D2268" s="66">
        <v>46317</v>
      </c>
      <c r="E2268" s="67">
        <v>1</v>
      </c>
      <c r="F2268" s="65" t="s">
        <v>285</v>
      </c>
      <c r="G2268" s="66">
        <v>46316</v>
      </c>
      <c r="H2268" s="129">
        <v>40526104</v>
      </c>
      <c r="I2268" s="129">
        <v>10</v>
      </c>
      <c r="J2268" s="65" t="s">
        <v>1620</v>
      </c>
      <c r="K2268" s="65" t="s">
        <v>292</v>
      </c>
      <c r="L2268" s="66">
        <v>46316</v>
      </c>
      <c r="M2268" s="65" t="s">
        <v>315</v>
      </c>
      <c r="N2268" s="65" t="s">
        <v>793</v>
      </c>
      <c r="O2268" s="65" t="s">
        <v>339</v>
      </c>
      <c r="P2268" s="66">
        <v>46317</v>
      </c>
      <c r="Q2268" s="31">
        <f t="shared" si="70"/>
        <v>631</v>
      </c>
      <c r="R2268" s="31">
        <f t="shared" si="71"/>
        <v>660</v>
      </c>
      <c r="S2268" s="29">
        <f>IF($Q2268&lt;Parâmetros!$E$19,$G2268-1,$G2268)</f>
        <v>46316</v>
      </c>
    </row>
    <row r="2269" spans="1:19" ht="15" customHeight="1" x14ac:dyDescent="0.25">
      <c r="A2269" s="128">
        <v>55387</v>
      </c>
      <c r="B2269" s="65" t="s">
        <v>30</v>
      </c>
      <c r="C2269" s="65" t="s">
        <v>74</v>
      </c>
      <c r="D2269" s="66">
        <v>46317</v>
      </c>
      <c r="E2269" s="67">
        <v>3</v>
      </c>
      <c r="F2269" s="65" t="s">
        <v>285</v>
      </c>
      <c r="G2269" s="66">
        <v>46316</v>
      </c>
      <c r="H2269" s="129">
        <v>40526104</v>
      </c>
      <c r="I2269" s="129">
        <v>10</v>
      </c>
      <c r="J2269" s="65" t="s">
        <v>325</v>
      </c>
      <c r="K2269" s="65" t="s">
        <v>659</v>
      </c>
      <c r="L2269" s="66">
        <v>46316</v>
      </c>
      <c r="M2269" s="65" t="s">
        <v>315</v>
      </c>
      <c r="N2269" s="65" t="s">
        <v>793</v>
      </c>
      <c r="O2269" s="65" t="s">
        <v>339</v>
      </c>
      <c r="P2269" s="66">
        <v>46317</v>
      </c>
      <c r="Q2269" s="31">
        <f t="shared" si="70"/>
        <v>720</v>
      </c>
      <c r="R2269" s="31">
        <f t="shared" si="71"/>
        <v>910</v>
      </c>
      <c r="S2269" s="29">
        <f>IF($Q2269&lt;Parâmetros!$E$19,$G2269-1,$G2269)</f>
        <v>46316</v>
      </c>
    </row>
    <row r="2270" spans="1:19" ht="15" customHeight="1" x14ac:dyDescent="0.25">
      <c r="A2270" s="128">
        <v>55387</v>
      </c>
      <c r="B2270" s="65" t="s">
        <v>30</v>
      </c>
      <c r="C2270" s="65" t="s">
        <v>74</v>
      </c>
      <c r="D2270" s="66">
        <v>46317</v>
      </c>
      <c r="E2270" s="67">
        <v>1</v>
      </c>
      <c r="F2270" s="65" t="s">
        <v>285</v>
      </c>
      <c r="G2270" s="66">
        <v>46317</v>
      </c>
      <c r="H2270" s="129">
        <v>40526085</v>
      </c>
      <c r="I2270" s="129">
        <v>10</v>
      </c>
      <c r="J2270" s="65" t="s">
        <v>368</v>
      </c>
      <c r="K2270" s="65" t="s">
        <v>323</v>
      </c>
      <c r="L2270" s="66">
        <v>46317</v>
      </c>
      <c r="M2270" s="65" t="s">
        <v>315</v>
      </c>
      <c r="N2270" s="65" t="s">
        <v>793</v>
      </c>
      <c r="O2270" s="65" t="s">
        <v>339</v>
      </c>
      <c r="P2270" s="66">
        <v>46317</v>
      </c>
      <c r="Q2270" s="31">
        <f t="shared" si="70"/>
        <v>450</v>
      </c>
      <c r="R2270" s="31">
        <f t="shared" si="71"/>
        <v>510</v>
      </c>
      <c r="S2270" s="29">
        <f>IF($Q2270&lt;Parâmetros!$E$19,$G2270-1,$G2270)</f>
        <v>46317</v>
      </c>
    </row>
    <row r="2271" spans="1:19" ht="15" customHeight="1" x14ac:dyDescent="0.25">
      <c r="A2271" s="128">
        <v>55419</v>
      </c>
      <c r="B2271" s="65" t="s">
        <v>38</v>
      </c>
      <c r="C2271" s="65" t="s">
        <v>77</v>
      </c>
      <c r="D2271" s="66">
        <v>46301</v>
      </c>
      <c r="E2271" s="67">
        <v>4.8899999999999997</v>
      </c>
      <c r="F2271" s="65" t="s">
        <v>285</v>
      </c>
      <c r="G2271" s="66">
        <v>46300</v>
      </c>
      <c r="H2271" s="129">
        <v>40521821</v>
      </c>
      <c r="I2271" s="129">
        <v>10</v>
      </c>
      <c r="J2271" s="65" t="s">
        <v>707</v>
      </c>
      <c r="K2271" s="65" t="s">
        <v>545</v>
      </c>
      <c r="L2271" s="66">
        <v>46300</v>
      </c>
      <c r="M2271" s="65" t="s">
        <v>291</v>
      </c>
      <c r="N2271" s="65" t="s">
        <v>793</v>
      </c>
      <c r="O2271" s="65" t="s">
        <v>289</v>
      </c>
      <c r="P2271" s="66">
        <v>46301</v>
      </c>
      <c r="Q2271" s="31">
        <f t="shared" si="70"/>
        <v>430</v>
      </c>
      <c r="R2271" s="31">
        <f t="shared" si="71"/>
        <v>723</v>
      </c>
      <c r="S2271" s="29">
        <f>IF($Q2271&lt;Parâmetros!$E$19,$G2271-1,$G2271)</f>
        <v>46300</v>
      </c>
    </row>
    <row r="2272" spans="1:19" ht="15" customHeight="1" x14ac:dyDescent="0.25">
      <c r="A2272" s="128">
        <v>55419</v>
      </c>
      <c r="B2272" s="65" t="s">
        <v>38</v>
      </c>
      <c r="C2272" s="65" t="s">
        <v>77</v>
      </c>
      <c r="D2272" s="66">
        <v>46301</v>
      </c>
      <c r="E2272" s="67">
        <v>3.27</v>
      </c>
      <c r="F2272" s="65" t="s">
        <v>285</v>
      </c>
      <c r="G2272" s="66">
        <v>46300</v>
      </c>
      <c r="H2272" s="129">
        <v>40521821</v>
      </c>
      <c r="I2272" s="129">
        <v>10</v>
      </c>
      <c r="J2272" s="65" t="s">
        <v>878</v>
      </c>
      <c r="K2272" s="65" t="s">
        <v>879</v>
      </c>
      <c r="L2272" s="66">
        <v>46300</v>
      </c>
      <c r="M2272" s="65" t="s">
        <v>291</v>
      </c>
      <c r="N2272" s="65" t="s">
        <v>793</v>
      </c>
      <c r="O2272" s="65" t="s">
        <v>289</v>
      </c>
      <c r="P2272" s="66">
        <v>46301</v>
      </c>
      <c r="Q2272" s="31">
        <f t="shared" si="70"/>
        <v>784</v>
      </c>
      <c r="R2272" s="31">
        <f t="shared" si="71"/>
        <v>980</v>
      </c>
      <c r="S2272" s="29">
        <f>IF($Q2272&lt;Parâmetros!$E$19,$G2272-1,$G2272)</f>
        <v>46300</v>
      </c>
    </row>
    <row r="2273" spans="1:19" ht="15" customHeight="1" x14ac:dyDescent="0.25">
      <c r="A2273" s="128">
        <v>55419</v>
      </c>
      <c r="B2273" s="65" t="s">
        <v>38</v>
      </c>
      <c r="C2273" s="65" t="s">
        <v>77</v>
      </c>
      <c r="D2273" s="66">
        <v>46302</v>
      </c>
      <c r="E2273" s="67">
        <v>4.95</v>
      </c>
      <c r="F2273" s="65" t="s">
        <v>285</v>
      </c>
      <c r="G2273" s="66">
        <v>46301</v>
      </c>
      <c r="H2273" s="129">
        <v>40521806</v>
      </c>
      <c r="I2273" s="129">
        <v>10</v>
      </c>
      <c r="J2273" s="65" t="s">
        <v>880</v>
      </c>
      <c r="K2273" s="65" t="s">
        <v>679</v>
      </c>
      <c r="L2273" s="66">
        <v>46301</v>
      </c>
      <c r="M2273" s="65" t="s">
        <v>315</v>
      </c>
      <c r="N2273" s="65" t="s">
        <v>793</v>
      </c>
      <c r="O2273" s="65" t="s">
        <v>289</v>
      </c>
      <c r="P2273" s="66">
        <v>46302</v>
      </c>
      <c r="Q2273" s="31">
        <f t="shared" si="70"/>
        <v>423</v>
      </c>
      <c r="R2273" s="31">
        <f t="shared" si="71"/>
        <v>720</v>
      </c>
      <c r="S2273" s="29">
        <f>IF($Q2273&lt;Parâmetros!$E$19,$G2273-1,$G2273)</f>
        <v>46301</v>
      </c>
    </row>
    <row r="2274" spans="1:19" ht="15" customHeight="1" x14ac:dyDescent="0.25">
      <c r="A2274" s="128">
        <v>55419</v>
      </c>
      <c r="B2274" s="65" t="s">
        <v>38</v>
      </c>
      <c r="C2274" s="65" t="s">
        <v>77</v>
      </c>
      <c r="D2274" s="66">
        <v>46302</v>
      </c>
      <c r="E2274" s="67">
        <v>3.22</v>
      </c>
      <c r="F2274" s="65" t="s">
        <v>285</v>
      </c>
      <c r="G2274" s="66">
        <v>46301</v>
      </c>
      <c r="H2274" s="129">
        <v>40521806</v>
      </c>
      <c r="I2274" s="129">
        <v>10</v>
      </c>
      <c r="J2274" s="65" t="s">
        <v>881</v>
      </c>
      <c r="K2274" s="65" t="s">
        <v>535</v>
      </c>
      <c r="L2274" s="66">
        <v>46301</v>
      </c>
      <c r="M2274" s="65" t="s">
        <v>315</v>
      </c>
      <c r="N2274" s="65" t="s">
        <v>793</v>
      </c>
      <c r="O2274" s="65" t="s">
        <v>289</v>
      </c>
      <c r="P2274" s="66">
        <v>46302</v>
      </c>
      <c r="Q2274" s="31">
        <f t="shared" si="70"/>
        <v>782</v>
      </c>
      <c r="R2274" s="31">
        <f t="shared" si="71"/>
        <v>975</v>
      </c>
      <c r="S2274" s="29">
        <f>IF($Q2274&lt;Parâmetros!$E$19,$G2274-1,$G2274)</f>
        <v>46301</v>
      </c>
    </row>
    <row r="2275" spans="1:19" ht="15" customHeight="1" x14ac:dyDescent="0.25">
      <c r="A2275" s="128">
        <v>55419</v>
      </c>
      <c r="B2275" s="65" t="s">
        <v>38</v>
      </c>
      <c r="C2275" s="65" t="s">
        <v>77</v>
      </c>
      <c r="D2275" s="66">
        <v>46302</v>
      </c>
      <c r="E2275" s="67">
        <v>4.97</v>
      </c>
      <c r="F2275" s="65" t="s">
        <v>285</v>
      </c>
      <c r="G2275" s="66">
        <v>46302</v>
      </c>
      <c r="H2275" s="129">
        <v>40521807</v>
      </c>
      <c r="I2275" s="129">
        <v>10</v>
      </c>
      <c r="J2275" s="65" t="s">
        <v>1068</v>
      </c>
      <c r="K2275" s="65" t="s">
        <v>1069</v>
      </c>
      <c r="L2275" s="66">
        <v>46302</v>
      </c>
      <c r="M2275" s="65" t="s">
        <v>315</v>
      </c>
      <c r="N2275" s="65" t="s">
        <v>793</v>
      </c>
      <c r="O2275" s="65" t="s">
        <v>289</v>
      </c>
      <c r="P2275" s="66">
        <v>46302</v>
      </c>
      <c r="Q2275" s="31">
        <f t="shared" si="70"/>
        <v>424</v>
      </c>
      <c r="R2275" s="31">
        <f t="shared" si="71"/>
        <v>722</v>
      </c>
      <c r="S2275" s="29">
        <f>IF($Q2275&lt;Parâmetros!$E$19,$G2275-1,$G2275)</f>
        <v>46302</v>
      </c>
    </row>
    <row r="2276" spans="1:19" ht="15" customHeight="1" x14ac:dyDescent="0.25">
      <c r="A2276" s="128">
        <v>55419</v>
      </c>
      <c r="B2276" s="65" t="s">
        <v>38</v>
      </c>
      <c r="C2276" s="65" t="s">
        <v>77</v>
      </c>
      <c r="D2276" s="66">
        <v>46302</v>
      </c>
      <c r="E2276" s="67">
        <v>3.64</v>
      </c>
      <c r="F2276" s="65" t="s">
        <v>285</v>
      </c>
      <c r="G2276" s="66">
        <v>46302</v>
      </c>
      <c r="H2276" s="129">
        <v>40521807</v>
      </c>
      <c r="I2276" s="129">
        <v>10</v>
      </c>
      <c r="J2276" s="65" t="s">
        <v>1070</v>
      </c>
      <c r="K2276" s="65" t="s">
        <v>440</v>
      </c>
      <c r="L2276" s="66">
        <v>46302</v>
      </c>
      <c r="M2276" s="65" t="s">
        <v>315</v>
      </c>
      <c r="N2276" s="65" t="s">
        <v>793</v>
      </c>
      <c r="O2276" s="65" t="s">
        <v>289</v>
      </c>
      <c r="P2276" s="66">
        <v>46302</v>
      </c>
      <c r="Q2276" s="31">
        <f t="shared" si="70"/>
        <v>782</v>
      </c>
      <c r="R2276" s="31">
        <f t="shared" si="71"/>
        <v>1000</v>
      </c>
      <c r="S2276" s="29">
        <f>IF($Q2276&lt;Parâmetros!$E$19,$G2276-1,$G2276)</f>
        <v>46302</v>
      </c>
    </row>
    <row r="2277" spans="1:19" ht="15" customHeight="1" x14ac:dyDescent="0.25">
      <c r="A2277" s="128">
        <v>55419</v>
      </c>
      <c r="B2277" s="65" t="s">
        <v>38</v>
      </c>
      <c r="C2277" s="65" t="s">
        <v>77</v>
      </c>
      <c r="D2277" s="66">
        <v>46303</v>
      </c>
      <c r="E2277" s="67">
        <v>4.95</v>
      </c>
      <c r="F2277" s="65" t="s">
        <v>285</v>
      </c>
      <c r="G2277" s="66">
        <v>46303</v>
      </c>
      <c r="H2277" s="129">
        <v>40521810</v>
      </c>
      <c r="I2277" s="129">
        <v>10</v>
      </c>
      <c r="J2277" s="65" t="s">
        <v>1330</v>
      </c>
      <c r="K2277" s="65" t="s">
        <v>1331</v>
      </c>
      <c r="L2277" s="66">
        <v>46303</v>
      </c>
      <c r="M2277" s="65" t="s">
        <v>291</v>
      </c>
      <c r="N2277" s="65" t="s">
        <v>793</v>
      </c>
      <c r="O2277" s="65" t="s">
        <v>289</v>
      </c>
      <c r="P2277" s="66">
        <v>46303</v>
      </c>
      <c r="Q2277" s="31">
        <f t="shared" si="70"/>
        <v>425</v>
      </c>
      <c r="R2277" s="31">
        <f t="shared" si="71"/>
        <v>722</v>
      </c>
      <c r="S2277" s="29">
        <f>IF($Q2277&lt;Parâmetros!$E$19,$G2277-1,$G2277)</f>
        <v>46303</v>
      </c>
    </row>
    <row r="2278" spans="1:19" ht="15" customHeight="1" x14ac:dyDescent="0.25">
      <c r="A2278" s="128">
        <v>55419</v>
      </c>
      <c r="B2278" s="65" t="s">
        <v>38</v>
      </c>
      <c r="C2278" s="65" t="s">
        <v>77</v>
      </c>
      <c r="D2278" s="66">
        <v>46303</v>
      </c>
      <c r="E2278" s="67">
        <v>3.19</v>
      </c>
      <c r="F2278" s="65" t="s">
        <v>285</v>
      </c>
      <c r="G2278" s="66">
        <v>46303</v>
      </c>
      <c r="H2278" s="129">
        <v>40521810</v>
      </c>
      <c r="I2278" s="129">
        <v>10</v>
      </c>
      <c r="J2278" s="65" t="s">
        <v>1332</v>
      </c>
      <c r="K2278" s="65" t="s">
        <v>1333</v>
      </c>
      <c r="L2278" s="66">
        <v>46303</v>
      </c>
      <c r="M2278" s="65" t="s">
        <v>291</v>
      </c>
      <c r="N2278" s="65" t="s">
        <v>793</v>
      </c>
      <c r="O2278" s="65" t="s">
        <v>289</v>
      </c>
      <c r="P2278" s="66">
        <v>46303</v>
      </c>
      <c r="Q2278" s="31">
        <f t="shared" si="70"/>
        <v>788</v>
      </c>
      <c r="R2278" s="31">
        <f t="shared" si="71"/>
        <v>980</v>
      </c>
      <c r="S2278" s="29">
        <f>IF($Q2278&lt;Parâmetros!$E$19,$G2278-1,$G2278)</f>
        <v>46303</v>
      </c>
    </row>
    <row r="2279" spans="1:19" ht="15" customHeight="1" x14ac:dyDescent="0.25">
      <c r="A2279" s="128">
        <v>55419</v>
      </c>
      <c r="B2279" s="65" t="s">
        <v>38</v>
      </c>
      <c r="C2279" s="65" t="s">
        <v>77</v>
      </c>
      <c r="D2279" s="66">
        <v>46305</v>
      </c>
      <c r="E2279" s="67">
        <v>4.84</v>
      </c>
      <c r="F2279" s="65" t="s">
        <v>285</v>
      </c>
      <c r="G2279" s="66">
        <v>46304</v>
      </c>
      <c r="H2279" s="129">
        <v>40521811</v>
      </c>
      <c r="I2279" s="129">
        <v>10</v>
      </c>
      <c r="J2279" s="65" t="s">
        <v>2070</v>
      </c>
      <c r="K2279" s="65" t="s">
        <v>2071</v>
      </c>
      <c r="L2279" s="66">
        <v>46304</v>
      </c>
      <c r="M2279" s="65" t="s">
        <v>291</v>
      </c>
      <c r="N2279" s="65" t="s">
        <v>793</v>
      </c>
      <c r="O2279" s="65" t="s">
        <v>289</v>
      </c>
      <c r="P2279" s="66">
        <v>46305</v>
      </c>
      <c r="Q2279" s="31">
        <f t="shared" si="70"/>
        <v>430</v>
      </c>
      <c r="R2279" s="31">
        <f t="shared" si="71"/>
        <v>720</v>
      </c>
      <c r="S2279" s="29">
        <f>IF($Q2279&lt;Parâmetros!$E$19,$G2279-1,$G2279)</f>
        <v>46304</v>
      </c>
    </row>
    <row r="2280" spans="1:19" ht="15" customHeight="1" x14ac:dyDescent="0.25">
      <c r="A2280" s="128">
        <v>55419</v>
      </c>
      <c r="B2280" s="65" t="s">
        <v>38</v>
      </c>
      <c r="C2280" s="65" t="s">
        <v>77</v>
      </c>
      <c r="D2280" s="66">
        <v>46305</v>
      </c>
      <c r="E2280" s="67">
        <v>3.29</v>
      </c>
      <c r="F2280" s="65" t="s">
        <v>285</v>
      </c>
      <c r="G2280" s="66">
        <v>46304</v>
      </c>
      <c r="H2280" s="129">
        <v>40521811</v>
      </c>
      <c r="I2280" s="129">
        <v>10</v>
      </c>
      <c r="J2280" s="65" t="s">
        <v>2072</v>
      </c>
      <c r="K2280" s="65" t="s">
        <v>2073</v>
      </c>
      <c r="L2280" s="66">
        <v>46304</v>
      </c>
      <c r="M2280" s="65" t="s">
        <v>291</v>
      </c>
      <c r="N2280" s="65" t="s">
        <v>793</v>
      </c>
      <c r="O2280" s="65" t="s">
        <v>289</v>
      </c>
      <c r="P2280" s="66">
        <v>46305</v>
      </c>
      <c r="Q2280" s="31">
        <f t="shared" si="70"/>
        <v>783</v>
      </c>
      <c r="R2280" s="31">
        <f t="shared" si="71"/>
        <v>980</v>
      </c>
      <c r="S2280" s="29">
        <f>IF($Q2280&lt;Parâmetros!$E$19,$G2280-1,$G2280)</f>
        <v>46304</v>
      </c>
    </row>
    <row r="2281" spans="1:19" ht="15" customHeight="1" x14ac:dyDescent="0.25">
      <c r="A2281" s="128">
        <v>55419</v>
      </c>
      <c r="B2281" s="65" t="s">
        <v>38</v>
      </c>
      <c r="C2281" s="65" t="s">
        <v>77</v>
      </c>
      <c r="D2281" s="66">
        <v>46305</v>
      </c>
      <c r="E2281" s="67">
        <v>4.87</v>
      </c>
      <c r="F2281" s="65" t="s">
        <v>285</v>
      </c>
      <c r="G2281" s="66">
        <v>46305</v>
      </c>
      <c r="H2281" s="129">
        <v>40521812</v>
      </c>
      <c r="I2281" s="129">
        <v>10</v>
      </c>
      <c r="J2281" s="65" t="s">
        <v>2074</v>
      </c>
      <c r="K2281" s="65" t="s">
        <v>2021</v>
      </c>
      <c r="L2281" s="66">
        <v>46305</v>
      </c>
      <c r="M2281" s="65" t="s">
        <v>291</v>
      </c>
      <c r="N2281" s="65" t="s">
        <v>793</v>
      </c>
      <c r="O2281" s="65" t="s">
        <v>289</v>
      </c>
      <c r="P2281" s="66">
        <v>46305</v>
      </c>
      <c r="Q2281" s="31">
        <f t="shared" si="70"/>
        <v>428</v>
      </c>
      <c r="R2281" s="31">
        <f t="shared" si="71"/>
        <v>720</v>
      </c>
      <c r="S2281" s="29">
        <f>IF($Q2281&lt;Parâmetros!$E$19,$G2281-1,$G2281)</f>
        <v>46305</v>
      </c>
    </row>
    <row r="2282" spans="1:19" ht="15" customHeight="1" x14ac:dyDescent="0.25">
      <c r="A2282" s="128">
        <v>55419</v>
      </c>
      <c r="B2282" s="65" t="s">
        <v>38</v>
      </c>
      <c r="C2282" s="65" t="s">
        <v>77</v>
      </c>
      <c r="D2282" s="66">
        <v>46305</v>
      </c>
      <c r="E2282" s="67">
        <v>2.1</v>
      </c>
      <c r="F2282" s="65" t="s">
        <v>285</v>
      </c>
      <c r="G2282" s="66">
        <v>46305</v>
      </c>
      <c r="H2282" s="129">
        <v>40521812</v>
      </c>
      <c r="I2282" s="129">
        <v>10</v>
      </c>
      <c r="J2282" s="65" t="s">
        <v>2075</v>
      </c>
      <c r="K2282" s="65" t="s">
        <v>2076</v>
      </c>
      <c r="L2282" s="66">
        <v>46305</v>
      </c>
      <c r="M2282" s="65" t="s">
        <v>291</v>
      </c>
      <c r="N2282" s="65" t="s">
        <v>793</v>
      </c>
      <c r="O2282" s="65" t="s">
        <v>289</v>
      </c>
      <c r="P2282" s="66">
        <v>46305</v>
      </c>
      <c r="Q2282" s="31">
        <f t="shared" si="70"/>
        <v>781</v>
      </c>
      <c r="R2282" s="31">
        <f t="shared" si="71"/>
        <v>908</v>
      </c>
      <c r="S2282" s="29">
        <f>IF($Q2282&lt;Parâmetros!$E$19,$G2282-1,$G2282)</f>
        <v>46305</v>
      </c>
    </row>
    <row r="2283" spans="1:19" ht="15" customHeight="1" x14ac:dyDescent="0.25">
      <c r="A2283" s="128">
        <v>55419</v>
      </c>
      <c r="B2283" s="65" t="s">
        <v>38</v>
      </c>
      <c r="C2283" s="65" t="s">
        <v>77</v>
      </c>
      <c r="D2283" s="66">
        <v>46308</v>
      </c>
      <c r="E2283" s="67">
        <v>4.97</v>
      </c>
      <c r="F2283" s="65" t="s">
        <v>285</v>
      </c>
      <c r="G2283" s="66">
        <v>46307</v>
      </c>
      <c r="H2283" s="129">
        <v>40524579</v>
      </c>
      <c r="I2283" s="129">
        <v>10</v>
      </c>
      <c r="J2283" s="65" t="s">
        <v>2394</v>
      </c>
      <c r="K2283" s="65" t="s">
        <v>2395</v>
      </c>
      <c r="L2283" s="66">
        <v>46307</v>
      </c>
      <c r="M2283" s="65" t="s">
        <v>315</v>
      </c>
      <c r="N2283" s="65" t="s">
        <v>793</v>
      </c>
      <c r="O2283" s="65" t="s">
        <v>289</v>
      </c>
      <c r="P2283" s="66">
        <v>46308</v>
      </c>
      <c r="Q2283" s="31">
        <f t="shared" si="70"/>
        <v>423</v>
      </c>
      <c r="R2283" s="31">
        <f t="shared" si="71"/>
        <v>721</v>
      </c>
      <c r="S2283" s="29">
        <f>IF($Q2283&lt;Parâmetros!$E$19,$G2283-1,$G2283)</f>
        <v>46307</v>
      </c>
    </row>
    <row r="2284" spans="1:19" ht="15" customHeight="1" x14ac:dyDescent="0.25">
      <c r="A2284" s="128">
        <v>55419</v>
      </c>
      <c r="B2284" s="65" t="s">
        <v>38</v>
      </c>
      <c r="C2284" s="65" t="s">
        <v>77</v>
      </c>
      <c r="D2284" s="66">
        <v>46308</v>
      </c>
      <c r="E2284" s="67">
        <v>3.3</v>
      </c>
      <c r="F2284" s="65" t="s">
        <v>285</v>
      </c>
      <c r="G2284" s="66">
        <v>46307</v>
      </c>
      <c r="H2284" s="129">
        <v>40524579</v>
      </c>
      <c r="I2284" s="129">
        <v>10</v>
      </c>
      <c r="J2284" s="65" t="s">
        <v>1270</v>
      </c>
      <c r="K2284" s="65" t="s">
        <v>2854</v>
      </c>
      <c r="L2284" s="66">
        <v>46307</v>
      </c>
      <c r="M2284" s="65" t="s">
        <v>315</v>
      </c>
      <c r="N2284" s="65" t="s">
        <v>793</v>
      </c>
      <c r="O2284" s="65" t="s">
        <v>289</v>
      </c>
      <c r="P2284" s="66">
        <v>46308</v>
      </c>
      <c r="Q2284" s="31">
        <f t="shared" si="70"/>
        <v>782</v>
      </c>
      <c r="R2284" s="31">
        <f t="shared" si="71"/>
        <v>980</v>
      </c>
      <c r="S2284" s="29">
        <f>IF($Q2284&lt;Parâmetros!$E$19,$G2284-1,$G2284)</f>
        <v>46307</v>
      </c>
    </row>
    <row r="2285" spans="1:19" ht="15" customHeight="1" x14ac:dyDescent="0.25">
      <c r="A2285" s="128">
        <v>55419</v>
      </c>
      <c r="B2285" s="65" t="s">
        <v>38</v>
      </c>
      <c r="C2285" s="65" t="s">
        <v>77</v>
      </c>
      <c r="D2285" s="66">
        <v>46309</v>
      </c>
      <c r="E2285" s="67">
        <v>3.3</v>
      </c>
      <c r="F2285" s="65" t="s">
        <v>285</v>
      </c>
      <c r="G2285" s="66">
        <v>46307</v>
      </c>
      <c r="H2285" s="129">
        <v>40524579</v>
      </c>
      <c r="I2285" s="129">
        <v>10</v>
      </c>
      <c r="J2285" s="65" t="s">
        <v>1270</v>
      </c>
      <c r="K2285" s="65" t="s">
        <v>338</v>
      </c>
      <c r="L2285" s="66">
        <v>46307</v>
      </c>
      <c r="M2285" s="65" t="s">
        <v>315</v>
      </c>
      <c r="N2285" s="65" t="s">
        <v>793</v>
      </c>
      <c r="O2285" s="65" t="s">
        <v>306</v>
      </c>
      <c r="P2285" s="66">
        <v>46309</v>
      </c>
      <c r="Q2285" s="31">
        <f t="shared" si="70"/>
        <v>782</v>
      </c>
      <c r="R2285" s="31">
        <f t="shared" si="71"/>
        <v>920</v>
      </c>
      <c r="S2285" s="29">
        <f>IF($Q2285&lt;Parâmetros!$E$19,$G2285-1,$G2285)</f>
        <v>46307</v>
      </c>
    </row>
    <row r="2286" spans="1:19" ht="15" customHeight="1" x14ac:dyDescent="0.25">
      <c r="A2286" s="128">
        <v>55419</v>
      </c>
      <c r="B2286" s="65" t="s">
        <v>38</v>
      </c>
      <c r="C2286" s="65" t="s">
        <v>77</v>
      </c>
      <c r="D2286" s="66">
        <v>46308</v>
      </c>
      <c r="E2286" s="67">
        <v>-3.3</v>
      </c>
      <c r="F2286" s="65" t="s">
        <v>285</v>
      </c>
      <c r="G2286" s="66">
        <v>46307</v>
      </c>
      <c r="H2286" s="129">
        <v>40524579</v>
      </c>
      <c r="I2286" s="129">
        <v>10</v>
      </c>
      <c r="J2286" s="65" t="s">
        <v>1270</v>
      </c>
      <c r="K2286" s="65" t="s">
        <v>2854</v>
      </c>
      <c r="L2286" s="66">
        <v>46307</v>
      </c>
      <c r="M2286" s="65" t="s">
        <v>315</v>
      </c>
      <c r="N2286" s="65" t="s">
        <v>793</v>
      </c>
      <c r="O2286" s="65" t="s">
        <v>306</v>
      </c>
      <c r="P2286" s="66">
        <v>46309</v>
      </c>
      <c r="Q2286" s="31">
        <f t="shared" si="70"/>
        <v>782</v>
      </c>
      <c r="R2286" s="31">
        <f t="shared" si="71"/>
        <v>980</v>
      </c>
      <c r="S2286" s="29">
        <f>IF($Q2286&lt;Parâmetros!$E$19,$G2286-1,$G2286)</f>
        <v>46307</v>
      </c>
    </row>
    <row r="2287" spans="1:19" ht="15" customHeight="1" x14ac:dyDescent="0.25">
      <c r="A2287" s="128">
        <v>55419</v>
      </c>
      <c r="B2287" s="65" t="s">
        <v>38</v>
      </c>
      <c r="C2287" s="65" t="s">
        <v>77</v>
      </c>
      <c r="D2287" s="66">
        <v>46309</v>
      </c>
      <c r="E2287" s="67">
        <v>-3.3</v>
      </c>
      <c r="F2287" s="65" t="s">
        <v>285</v>
      </c>
      <c r="G2287" s="66">
        <v>46307</v>
      </c>
      <c r="H2287" s="129">
        <v>40524579</v>
      </c>
      <c r="I2287" s="129">
        <v>10</v>
      </c>
      <c r="J2287" s="65" t="s">
        <v>1270</v>
      </c>
      <c r="K2287" s="65" t="s">
        <v>338</v>
      </c>
      <c r="L2287" s="66">
        <v>46307</v>
      </c>
      <c r="M2287" s="65" t="s">
        <v>315</v>
      </c>
      <c r="N2287" s="65" t="s">
        <v>793</v>
      </c>
      <c r="O2287" s="65" t="s">
        <v>306</v>
      </c>
      <c r="P2287" s="66">
        <v>46309</v>
      </c>
      <c r="Q2287" s="31">
        <f t="shared" si="70"/>
        <v>782</v>
      </c>
      <c r="R2287" s="31">
        <f t="shared" si="71"/>
        <v>920</v>
      </c>
      <c r="S2287" s="29">
        <f>IF($Q2287&lt;Parâmetros!$E$19,$G2287-1,$G2287)</f>
        <v>46307</v>
      </c>
    </row>
    <row r="2288" spans="1:19" ht="15" customHeight="1" x14ac:dyDescent="0.25">
      <c r="A2288" s="128">
        <v>55419</v>
      </c>
      <c r="B2288" s="65" t="s">
        <v>38</v>
      </c>
      <c r="C2288" s="65" t="s">
        <v>77</v>
      </c>
      <c r="D2288" s="66">
        <v>46309</v>
      </c>
      <c r="E2288" s="67">
        <v>2.2999999999999998</v>
      </c>
      <c r="F2288" s="65" t="s">
        <v>285</v>
      </c>
      <c r="G2288" s="66">
        <v>46307</v>
      </c>
      <c r="H2288" s="129">
        <v>40524579</v>
      </c>
      <c r="I2288" s="129">
        <v>10</v>
      </c>
      <c r="J2288" s="65" t="s">
        <v>1270</v>
      </c>
      <c r="K2288" s="65" t="s">
        <v>338</v>
      </c>
      <c r="L2288" s="66">
        <v>46307</v>
      </c>
      <c r="M2288" s="65" t="s">
        <v>315</v>
      </c>
      <c r="N2288" s="65" t="s">
        <v>793</v>
      </c>
      <c r="O2288" s="65" t="s">
        <v>306</v>
      </c>
      <c r="P2288" s="66">
        <v>46309</v>
      </c>
      <c r="Q2288" s="31">
        <f t="shared" si="70"/>
        <v>782</v>
      </c>
      <c r="R2288" s="31">
        <f t="shared" si="71"/>
        <v>920</v>
      </c>
      <c r="S2288" s="29">
        <f>IF($Q2288&lt;Parâmetros!$E$19,$G2288-1,$G2288)</f>
        <v>46307</v>
      </c>
    </row>
    <row r="2289" spans="1:19" ht="15" customHeight="1" x14ac:dyDescent="0.25">
      <c r="A2289" s="128">
        <v>55419</v>
      </c>
      <c r="B2289" s="65" t="s">
        <v>38</v>
      </c>
      <c r="C2289" s="65" t="s">
        <v>77</v>
      </c>
      <c r="D2289" s="66">
        <v>46309</v>
      </c>
      <c r="E2289" s="67">
        <v>4.82</v>
      </c>
      <c r="F2289" s="65" t="s">
        <v>285</v>
      </c>
      <c r="G2289" s="66">
        <v>46308</v>
      </c>
      <c r="H2289" s="129">
        <v>40524602</v>
      </c>
      <c r="I2289" s="129">
        <v>10</v>
      </c>
      <c r="J2289" s="65" t="s">
        <v>2636</v>
      </c>
      <c r="K2289" s="65" t="s">
        <v>534</v>
      </c>
      <c r="L2289" s="66">
        <v>46308</v>
      </c>
      <c r="M2289" s="65" t="s">
        <v>291</v>
      </c>
      <c r="N2289" s="65" t="s">
        <v>793</v>
      </c>
      <c r="O2289" s="65" t="s">
        <v>289</v>
      </c>
      <c r="P2289" s="66">
        <v>46309</v>
      </c>
      <c r="Q2289" s="31">
        <f t="shared" si="70"/>
        <v>430</v>
      </c>
      <c r="R2289" s="31">
        <f t="shared" si="71"/>
        <v>720</v>
      </c>
      <c r="S2289" s="29">
        <f>IF($Q2289&lt;Parâmetros!$E$19,$G2289-1,$G2289)</f>
        <v>46308</v>
      </c>
    </row>
    <row r="2290" spans="1:19" ht="15" customHeight="1" x14ac:dyDescent="0.25">
      <c r="A2290" s="128">
        <v>55419</v>
      </c>
      <c r="B2290" s="65" t="s">
        <v>38</v>
      </c>
      <c r="C2290" s="65" t="s">
        <v>77</v>
      </c>
      <c r="D2290" s="66">
        <v>46309</v>
      </c>
      <c r="E2290" s="67">
        <v>3.3</v>
      </c>
      <c r="F2290" s="65" t="s">
        <v>285</v>
      </c>
      <c r="G2290" s="66">
        <v>46308</v>
      </c>
      <c r="H2290" s="129">
        <v>40524602</v>
      </c>
      <c r="I2290" s="129">
        <v>10</v>
      </c>
      <c r="J2290" s="65" t="s">
        <v>2637</v>
      </c>
      <c r="K2290" s="65" t="s">
        <v>2638</v>
      </c>
      <c r="L2290" s="66">
        <v>46308</v>
      </c>
      <c r="M2290" s="65" t="s">
        <v>291</v>
      </c>
      <c r="N2290" s="65" t="s">
        <v>793</v>
      </c>
      <c r="O2290" s="65" t="s">
        <v>289</v>
      </c>
      <c r="P2290" s="66">
        <v>46309</v>
      </c>
      <c r="Q2290" s="31">
        <f t="shared" si="70"/>
        <v>783</v>
      </c>
      <c r="R2290" s="31">
        <f t="shared" si="71"/>
        <v>981</v>
      </c>
      <c r="S2290" s="29">
        <f>IF($Q2290&lt;Parâmetros!$E$19,$G2290-1,$G2290)</f>
        <v>46308</v>
      </c>
    </row>
    <row r="2291" spans="1:19" ht="15" customHeight="1" x14ac:dyDescent="0.25">
      <c r="A2291" s="128">
        <v>55419</v>
      </c>
      <c r="B2291" s="65" t="s">
        <v>38</v>
      </c>
      <c r="C2291" s="65" t="s">
        <v>77</v>
      </c>
      <c r="D2291" s="66">
        <v>46309</v>
      </c>
      <c r="E2291" s="67">
        <v>4.92</v>
      </c>
      <c r="F2291" s="65" t="s">
        <v>285</v>
      </c>
      <c r="G2291" s="66">
        <v>46309</v>
      </c>
      <c r="H2291" s="129">
        <v>40524578</v>
      </c>
      <c r="I2291" s="129">
        <v>10</v>
      </c>
      <c r="J2291" s="65" t="s">
        <v>2855</v>
      </c>
      <c r="K2291" s="65" t="s">
        <v>2856</v>
      </c>
      <c r="L2291" s="66">
        <v>46309</v>
      </c>
      <c r="M2291" s="65" t="s">
        <v>315</v>
      </c>
      <c r="N2291" s="65" t="s">
        <v>793</v>
      </c>
      <c r="O2291" s="65" t="s">
        <v>289</v>
      </c>
      <c r="P2291" s="66">
        <v>46309</v>
      </c>
      <c r="Q2291" s="31">
        <f t="shared" si="70"/>
        <v>426</v>
      </c>
      <c r="R2291" s="31">
        <f t="shared" si="71"/>
        <v>721</v>
      </c>
      <c r="S2291" s="29">
        <f>IF($Q2291&lt;Parâmetros!$E$19,$G2291-1,$G2291)</f>
        <v>46309</v>
      </c>
    </row>
    <row r="2292" spans="1:19" ht="15" customHeight="1" x14ac:dyDescent="0.25">
      <c r="A2292" s="128">
        <v>55419</v>
      </c>
      <c r="B2292" s="65" t="s">
        <v>38</v>
      </c>
      <c r="C2292" s="65" t="s">
        <v>77</v>
      </c>
      <c r="D2292" s="66">
        <v>46309</v>
      </c>
      <c r="E2292" s="67">
        <v>3.32</v>
      </c>
      <c r="F2292" s="65" t="s">
        <v>285</v>
      </c>
      <c r="G2292" s="66">
        <v>46309</v>
      </c>
      <c r="H2292" s="129">
        <v>40524578</v>
      </c>
      <c r="I2292" s="129">
        <v>10</v>
      </c>
      <c r="J2292" s="65" t="s">
        <v>840</v>
      </c>
      <c r="K2292" s="65" t="s">
        <v>2857</v>
      </c>
      <c r="L2292" s="66">
        <v>46309</v>
      </c>
      <c r="M2292" s="65" t="s">
        <v>315</v>
      </c>
      <c r="N2292" s="65" t="s">
        <v>793</v>
      </c>
      <c r="O2292" s="65" t="s">
        <v>289</v>
      </c>
      <c r="P2292" s="66">
        <v>46309</v>
      </c>
      <c r="Q2292" s="31">
        <f t="shared" si="70"/>
        <v>781</v>
      </c>
      <c r="R2292" s="31">
        <f t="shared" si="71"/>
        <v>980</v>
      </c>
      <c r="S2292" s="29">
        <f>IF($Q2292&lt;Parâmetros!$E$19,$G2292-1,$G2292)</f>
        <v>46309</v>
      </c>
    </row>
    <row r="2293" spans="1:19" ht="15" customHeight="1" x14ac:dyDescent="0.25">
      <c r="A2293" s="128">
        <v>55419</v>
      </c>
      <c r="B2293" s="65" t="s">
        <v>38</v>
      </c>
      <c r="C2293" s="65" t="s">
        <v>77</v>
      </c>
      <c r="D2293" s="66">
        <v>46310</v>
      </c>
      <c r="E2293" s="67">
        <v>4.9000000000000004</v>
      </c>
      <c r="F2293" s="65" t="s">
        <v>285</v>
      </c>
      <c r="G2293" s="66">
        <v>46310</v>
      </c>
      <c r="H2293" s="129">
        <v>40524583</v>
      </c>
      <c r="I2293" s="129">
        <v>10</v>
      </c>
      <c r="J2293" s="65" t="s">
        <v>3077</v>
      </c>
      <c r="K2293" s="65" t="s">
        <v>3078</v>
      </c>
      <c r="L2293" s="66">
        <v>46310</v>
      </c>
      <c r="M2293" s="65" t="s">
        <v>291</v>
      </c>
      <c r="N2293" s="65" t="s">
        <v>793</v>
      </c>
      <c r="O2293" s="65" t="s">
        <v>289</v>
      </c>
      <c r="P2293" s="66">
        <v>46310</v>
      </c>
      <c r="Q2293" s="31">
        <f t="shared" si="70"/>
        <v>429</v>
      </c>
      <c r="R2293" s="31">
        <f t="shared" si="71"/>
        <v>723</v>
      </c>
      <c r="S2293" s="29">
        <f>IF($Q2293&lt;Parâmetros!$E$19,$G2293-1,$G2293)</f>
        <v>46310</v>
      </c>
    </row>
    <row r="2294" spans="1:19" ht="15" customHeight="1" x14ac:dyDescent="0.25">
      <c r="A2294" s="128">
        <v>55419</v>
      </c>
      <c r="B2294" s="65" t="s">
        <v>38</v>
      </c>
      <c r="C2294" s="65" t="s">
        <v>77</v>
      </c>
      <c r="D2294" s="66">
        <v>46310</v>
      </c>
      <c r="E2294" s="67">
        <v>3.27</v>
      </c>
      <c r="F2294" s="65" t="s">
        <v>285</v>
      </c>
      <c r="G2294" s="66">
        <v>46310</v>
      </c>
      <c r="H2294" s="129">
        <v>40524583</v>
      </c>
      <c r="I2294" s="129">
        <v>10</v>
      </c>
      <c r="J2294" s="65" t="s">
        <v>3079</v>
      </c>
      <c r="K2294" s="65" t="s">
        <v>2777</v>
      </c>
      <c r="L2294" s="66">
        <v>46310</v>
      </c>
      <c r="M2294" s="65" t="s">
        <v>291</v>
      </c>
      <c r="N2294" s="65" t="s">
        <v>793</v>
      </c>
      <c r="O2294" s="65" t="s">
        <v>289</v>
      </c>
      <c r="P2294" s="66">
        <v>46310</v>
      </c>
      <c r="Q2294" s="31">
        <f t="shared" si="70"/>
        <v>784</v>
      </c>
      <c r="R2294" s="31">
        <f t="shared" si="71"/>
        <v>980</v>
      </c>
      <c r="S2294" s="29">
        <f>IF($Q2294&lt;Parâmetros!$E$19,$G2294-1,$G2294)</f>
        <v>46310</v>
      </c>
    </row>
    <row r="2295" spans="1:19" ht="15" customHeight="1" x14ac:dyDescent="0.25">
      <c r="A2295" s="128">
        <v>55419</v>
      </c>
      <c r="B2295" s="65" t="s">
        <v>38</v>
      </c>
      <c r="C2295" s="65" t="s">
        <v>77</v>
      </c>
      <c r="D2295" s="66">
        <v>46311</v>
      </c>
      <c r="E2295" s="67">
        <v>4.8499999999999996</v>
      </c>
      <c r="F2295" s="65" t="s">
        <v>285</v>
      </c>
      <c r="G2295" s="66">
        <v>46311</v>
      </c>
      <c r="H2295" s="129">
        <v>40524584</v>
      </c>
      <c r="I2295" s="129">
        <v>10</v>
      </c>
      <c r="J2295" s="65" t="s">
        <v>3390</v>
      </c>
      <c r="K2295" s="65" t="s">
        <v>3391</v>
      </c>
      <c r="L2295" s="66">
        <v>46311</v>
      </c>
      <c r="M2295" s="65" t="s">
        <v>291</v>
      </c>
      <c r="N2295" s="65" t="s">
        <v>793</v>
      </c>
      <c r="O2295" s="65" t="s">
        <v>289</v>
      </c>
      <c r="P2295" s="66">
        <v>46311</v>
      </c>
      <c r="Q2295" s="31">
        <f t="shared" si="70"/>
        <v>429</v>
      </c>
      <c r="R2295" s="31">
        <f t="shared" si="71"/>
        <v>720</v>
      </c>
      <c r="S2295" s="29">
        <f>IF($Q2295&lt;Parâmetros!$E$19,$G2295-1,$G2295)</f>
        <v>46311</v>
      </c>
    </row>
    <row r="2296" spans="1:19" ht="15" customHeight="1" x14ac:dyDescent="0.25">
      <c r="A2296" s="128">
        <v>55419</v>
      </c>
      <c r="B2296" s="65" t="s">
        <v>38</v>
      </c>
      <c r="C2296" s="65" t="s">
        <v>77</v>
      </c>
      <c r="D2296" s="66">
        <v>46311</v>
      </c>
      <c r="E2296" s="67">
        <v>3.27</v>
      </c>
      <c r="F2296" s="65" t="s">
        <v>285</v>
      </c>
      <c r="G2296" s="66">
        <v>46311</v>
      </c>
      <c r="H2296" s="129">
        <v>40524584</v>
      </c>
      <c r="I2296" s="129">
        <v>10</v>
      </c>
      <c r="J2296" s="65" t="s">
        <v>3392</v>
      </c>
      <c r="K2296" s="65" t="s">
        <v>3393</v>
      </c>
      <c r="L2296" s="66">
        <v>46311</v>
      </c>
      <c r="M2296" s="65" t="s">
        <v>291</v>
      </c>
      <c r="N2296" s="65" t="s">
        <v>793</v>
      </c>
      <c r="O2296" s="65" t="s">
        <v>289</v>
      </c>
      <c r="P2296" s="66">
        <v>46311</v>
      </c>
      <c r="Q2296" s="31">
        <f t="shared" si="70"/>
        <v>784</v>
      </c>
      <c r="R2296" s="31">
        <f t="shared" si="71"/>
        <v>980</v>
      </c>
      <c r="S2296" s="29">
        <f>IF($Q2296&lt;Parâmetros!$E$19,$G2296-1,$G2296)</f>
        <v>46311</v>
      </c>
    </row>
    <row r="2297" spans="1:19" ht="15" customHeight="1" x14ac:dyDescent="0.25">
      <c r="A2297" s="128">
        <v>55419</v>
      </c>
      <c r="B2297" s="65" t="s">
        <v>38</v>
      </c>
      <c r="C2297" s="65" t="s">
        <v>77</v>
      </c>
      <c r="D2297" s="66">
        <v>46312</v>
      </c>
      <c r="E2297" s="67">
        <v>4.92</v>
      </c>
      <c r="F2297" s="65" t="s">
        <v>285</v>
      </c>
      <c r="G2297" s="66">
        <v>46312</v>
      </c>
      <c r="H2297" s="129">
        <v>40524585</v>
      </c>
      <c r="I2297" s="129">
        <v>10</v>
      </c>
      <c r="J2297" s="65" t="s">
        <v>3826</v>
      </c>
      <c r="K2297" s="65" t="s">
        <v>3398</v>
      </c>
      <c r="L2297" s="66">
        <v>46312</v>
      </c>
      <c r="M2297" s="65" t="s">
        <v>291</v>
      </c>
      <c r="N2297" s="65" t="s">
        <v>793</v>
      </c>
      <c r="O2297" s="65" t="s">
        <v>289</v>
      </c>
      <c r="P2297" s="66">
        <v>46312</v>
      </c>
      <c r="Q2297" s="31">
        <f t="shared" si="70"/>
        <v>425</v>
      </c>
      <c r="R2297" s="31">
        <f t="shared" si="71"/>
        <v>720</v>
      </c>
      <c r="S2297" s="29">
        <f>IF($Q2297&lt;Parâmetros!$E$19,$G2297-1,$G2297)</f>
        <v>46312</v>
      </c>
    </row>
    <row r="2298" spans="1:19" ht="15" customHeight="1" x14ac:dyDescent="0.25">
      <c r="A2298" s="128">
        <v>55419</v>
      </c>
      <c r="B2298" s="65" t="s">
        <v>38</v>
      </c>
      <c r="C2298" s="65" t="s">
        <v>77</v>
      </c>
      <c r="D2298" s="66">
        <v>46312</v>
      </c>
      <c r="E2298" s="67">
        <v>1.99</v>
      </c>
      <c r="F2298" s="65" t="s">
        <v>285</v>
      </c>
      <c r="G2298" s="66">
        <v>46312</v>
      </c>
      <c r="H2298" s="129">
        <v>40524585</v>
      </c>
      <c r="I2298" s="129">
        <v>10</v>
      </c>
      <c r="J2298" s="65" t="s">
        <v>3827</v>
      </c>
      <c r="K2298" s="65" t="s">
        <v>3828</v>
      </c>
      <c r="L2298" s="66">
        <v>46312</v>
      </c>
      <c r="M2298" s="65" t="s">
        <v>291</v>
      </c>
      <c r="N2298" s="65" t="s">
        <v>793</v>
      </c>
      <c r="O2298" s="65" t="s">
        <v>289</v>
      </c>
      <c r="P2298" s="66">
        <v>46312</v>
      </c>
      <c r="Q2298" s="31">
        <f t="shared" si="70"/>
        <v>782</v>
      </c>
      <c r="R2298" s="31">
        <f t="shared" si="71"/>
        <v>901</v>
      </c>
      <c r="S2298" s="29">
        <f>IF($Q2298&lt;Parâmetros!$E$19,$G2298-1,$G2298)</f>
        <v>46312</v>
      </c>
    </row>
    <row r="2299" spans="1:19" ht="15" customHeight="1" x14ac:dyDescent="0.25">
      <c r="A2299" s="128">
        <v>55419</v>
      </c>
      <c r="B2299" s="65" t="s">
        <v>38</v>
      </c>
      <c r="C2299" s="65" t="s">
        <v>77</v>
      </c>
      <c r="D2299" s="66">
        <v>46314</v>
      </c>
      <c r="E2299" s="67">
        <v>4.97</v>
      </c>
      <c r="F2299" s="65" t="s">
        <v>285</v>
      </c>
      <c r="G2299" s="66">
        <v>46314</v>
      </c>
      <c r="H2299" s="129">
        <v>40526858</v>
      </c>
      <c r="I2299" s="129">
        <v>10</v>
      </c>
      <c r="J2299" s="65" t="s">
        <v>4241</v>
      </c>
      <c r="K2299" s="65" t="s">
        <v>548</v>
      </c>
      <c r="L2299" s="66">
        <v>46314</v>
      </c>
      <c r="M2299" s="65" t="s">
        <v>291</v>
      </c>
      <c r="N2299" s="65" t="s">
        <v>793</v>
      </c>
      <c r="O2299" s="65" t="s">
        <v>289</v>
      </c>
      <c r="P2299" s="66">
        <v>46314</v>
      </c>
      <c r="Q2299" s="31">
        <f t="shared" si="70"/>
        <v>423</v>
      </c>
      <c r="R2299" s="31">
        <f t="shared" si="71"/>
        <v>721</v>
      </c>
      <c r="S2299" s="29">
        <f>IF($Q2299&lt;Parâmetros!$E$19,$G2299-1,$G2299)</f>
        <v>46314</v>
      </c>
    </row>
    <row r="2300" spans="1:19" ht="15" customHeight="1" x14ac:dyDescent="0.25">
      <c r="A2300" s="128">
        <v>55419</v>
      </c>
      <c r="B2300" s="65" t="s">
        <v>38</v>
      </c>
      <c r="C2300" s="65" t="s">
        <v>77</v>
      </c>
      <c r="D2300" s="66">
        <v>46314</v>
      </c>
      <c r="E2300" s="67">
        <v>3.25</v>
      </c>
      <c r="F2300" s="65" t="s">
        <v>285</v>
      </c>
      <c r="G2300" s="66">
        <v>46314</v>
      </c>
      <c r="H2300" s="129">
        <v>40526858</v>
      </c>
      <c r="I2300" s="129">
        <v>10</v>
      </c>
      <c r="J2300" s="65" t="s">
        <v>4242</v>
      </c>
      <c r="K2300" s="65" t="s">
        <v>2881</v>
      </c>
      <c r="L2300" s="66">
        <v>46314</v>
      </c>
      <c r="M2300" s="65" t="s">
        <v>291</v>
      </c>
      <c r="N2300" s="65" t="s">
        <v>793</v>
      </c>
      <c r="O2300" s="65" t="s">
        <v>289</v>
      </c>
      <c r="P2300" s="66">
        <v>46314</v>
      </c>
      <c r="Q2300" s="31">
        <f t="shared" si="70"/>
        <v>785</v>
      </c>
      <c r="R2300" s="31">
        <f t="shared" si="71"/>
        <v>980</v>
      </c>
      <c r="S2300" s="29">
        <f>IF($Q2300&lt;Parâmetros!$E$19,$G2300-1,$G2300)</f>
        <v>46314</v>
      </c>
    </row>
    <row r="2301" spans="1:19" ht="15" customHeight="1" x14ac:dyDescent="0.25">
      <c r="A2301" s="128">
        <v>55419</v>
      </c>
      <c r="B2301" s="65" t="s">
        <v>38</v>
      </c>
      <c r="C2301" s="65" t="s">
        <v>77</v>
      </c>
      <c r="D2301" s="66">
        <v>46315</v>
      </c>
      <c r="E2301" s="67">
        <v>4.9400000000000004</v>
      </c>
      <c r="F2301" s="65" t="s">
        <v>285</v>
      </c>
      <c r="G2301" s="66">
        <v>46315</v>
      </c>
      <c r="H2301" s="129">
        <v>40526853</v>
      </c>
      <c r="I2301" s="129">
        <v>10</v>
      </c>
      <c r="J2301" s="65" t="s">
        <v>4243</v>
      </c>
      <c r="K2301" s="65" t="s">
        <v>4244</v>
      </c>
      <c r="L2301" s="66">
        <v>46315</v>
      </c>
      <c r="M2301" s="65" t="s">
        <v>291</v>
      </c>
      <c r="N2301" s="65" t="s">
        <v>793</v>
      </c>
      <c r="O2301" s="65" t="s">
        <v>289</v>
      </c>
      <c r="P2301" s="66">
        <v>46315</v>
      </c>
      <c r="Q2301" s="31">
        <f t="shared" si="70"/>
        <v>424</v>
      </c>
      <c r="R2301" s="31">
        <f t="shared" si="71"/>
        <v>721</v>
      </c>
      <c r="S2301" s="29">
        <f>IF($Q2301&lt;Parâmetros!$E$19,$G2301-1,$G2301)</f>
        <v>46315</v>
      </c>
    </row>
    <row r="2302" spans="1:19" ht="15" customHeight="1" x14ac:dyDescent="0.25">
      <c r="A2302" s="128">
        <v>55419</v>
      </c>
      <c r="B2302" s="65" t="s">
        <v>38</v>
      </c>
      <c r="C2302" s="65" t="s">
        <v>77</v>
      </c>
      <c r="D2302" s="66">
        <v>46315</v>
      </c>
      <c r="E2302" s="67">
        <v>3.3</v>
      </c>
      <c r="F2302" s="65" t="s">
        <v>285</v>
      </c>
      <c r="G2302" s="66">
        <v>46315</v>
      </c>
      <c r="H2302" s="129">
        <v>40526853</v>
      </c>
      <c r="I2302" s="129">
        <v>10</v>
      </c>
      <c r="J2302" s="65" t="s">
        <v>4245</v>
      </c>
      <c r="K2302" s="65" t="s">
        <v>4246</v>
      </c>
      <c r="L2302" s="66">
        <v>46315</v>
      </c>
      <c r="M2302" s="65" t="s">
        <v>291</v>
      </c>
      <c r="N2302" s="65" t="s">
        <v>793</v>
      </c>
      <c r="O2302" s="65" t="s">
        <v>289</v>
      </c>
      <c r="P2302" s="66">
        <v>46315</v>
      </c>
      <c r="Q2302" s="31">
        <f t="shared" ref="Q2302:Q2365" si="72">IFERROR(VALUE(LEFT($J2302,2))*60+VALUE(MID($J2302,4,2)),9999)</f>
        <v>783</v>
      </c>
      <c r="R2302" s="31">
        <f t="shared" ref="R2302:R2365" si="73">IFERROR(VALUE(LEFT($K2302,2))*60+VALUE(MID($K2302,4,2)),"")</f>
        <v>982</v>
      </c>
      <c r="S2302" s="29">
        <f>IF($Q2302&lt;Parâmetros!$E$19,$G2302-1,$G2302)</f>
        <v>46315</v>
      </c>
    </row>
    <row r="2303" spans="1:19" ht="15" customHeight="1" x14ac:dyDescent="0.25">
      <c r="A2303" s="128">
        <v>55419</v>
      </c>
      <c r="B2303" s="65" t="s">
        <v>38</v>
      </c>
      <c r="C2303" s="65" t="s">
        <v>77</v>
      </c>
      <c r="D2303" s="66">
        <v>46317</v>
      </c>
      <c r="E2303" s="67">
        <v>4.97</v>
      </c>
      <c r="F2303" s="65" t="s">
        <v>285</v>
      </c>
      <c r="G2303" s="66">
        <v>46316</v>
      </c>
      <c r="H2303" s="129">
        <v>40526851</v>
      </c>
      <c r="I2303" s="129">
        <v>10</v>
      </c>
      <c r="J2303" s="65" t="s">
        <v>4566</v>
      </c>
      <c r="K2303" s="65" t="s">
        <v>677</v>
      </c>
      <c r="L2303" s="66">
        <v>46316</v>
      </c>
      <c r="M2303" s="65" t="s">
        <v>315</v>
      </c>
      <c r="N2303" s="65" t="s">
        <v>793</v>
      </c>
      <c r="O2303" s="65" t="s">
        <v>289</v>
      </c>
      <c r="P2303" s="66">
        <v>46317</v>
      </c>
      <c r="Q2303" s="31">
        <f t="shared" si="72"/>
        <v>422</v>
      </c>
      <c r="R2303" s="31">
        <f t="shared" si="73"/>
        <v>720</v>
      </c>
      <c r="S2303" s="29">
        <f>IF($Q2303&lt;Parâmetros!$E$19,$G2303-1,$G2303)</f>
        <v>46316</v>
      </c>
    </row>
    <row r="2304" spans="1:19" ht="15" customHeight="1" x14ac:dyDescent="0.25">
      <c r="A2304" s="128">
        <v>55419</v>
      </c>
      <c r="B2304" s="65" t="s">
        <v>38</v>
      </c>
      <c r="C2304" s="65" t="s">
        <v>77</v>
      </c>
      <c r="D2304" s="66">
        <v>46317</v>
      </c>
      <c r="E2304" s="67">
        <v>3.29</v>
      </c>
      <c r="F2304" s="65" t="s">
        <v>285</v>
      </c>
      <c r="G2304" s="66">
        <v>46316</v>
      </c>
      <c r="H2304" s="129">
        <v>40526851</v>
      </c>
      <c r="I2304" s="129">
        <v>10</v>
      </c>
      <c r="J2304" s="65" t="s">
        <v>4567</v>
      </c>
      <c r="K2304" s="65" t="s">
        <v>2073</v>
      </c>
      <c r="L2304" s="66">
        <v>46316</v>
      </c>
      <c r="M2304" s="65" t="s">
        <v>315</v>
      </c>
      <c r="N2304" s="65" t="s">
        <v>793</v>
      </c>
      <c r="O2304" s="65" t="s">
        <v>289</v>
      </c>
      <c r="P2304" s="66">
        <v>46317</v>
      </c>
      <c r="Q2304" s="31">
        <f t="shared" si="72"/>
        <v>783</v>
      </c>
      <c r="R2304" s="31">
        <f t="shared" si="73"/>
        <v>980</v>
      </c>
      <c r="S2304" s="29">
        <f>IF($Q2304&lt;Parâmetros!$E$19,$G2304-1,$G2304)</f>
        <v>46316</v>
      </c>
    </row>
    <row r="2305" spans="1:19" ht="15" customHeight="1" x14ac:dyDescent="0.25">
      <c r="A2305" s="128">
        <v>55419</v>
      </c>
      <c r="B2305" s="65" t="s">
        <v>38</v>
      </c>
      <c r="C2305" s="65" t="s">
        <v>77</v>
      </c>
      <c r="D2305" s="66">
        <v>46318</v>
      </c>
      <c r="E2305" s="67">
        <v>4.9400000000000004</v>
      </c>
      <c r="F2305" s="65" t="s">
        <v>285</v>
      </c>
      <c r="G2305" s="66">
        <v>46317</v>
      </c>
      <c r="H2305" s="129">
        <v>40526855</v>
      </c>
      <c r="I2305" s="129">
        <v>10</v>
      </c>
      <c r="J2305" s="65" t="s">
        <v>4933</v>
      </c>
      <c r="K2305" s="65" t="s">
        <v>4532</v>
      </c>
      <c r="L2305" s="66">
        <v>46317</v>
      </c>
      <c r="M2305" s="65" t="s">
        <v>291</v>
      </c>
      <c r="N2305" s="65" t="s">
        <v>793</v>
      </c>
      <c r="O2305" s="65" t="s">
        <v>289</v>
      </c>
      <c r="P2305" s="66">
        <v>46318</v>
      </c>
      <c r="Q2305" s="31">
        <f t="shared" si="72"/>
        <v>425</v>
      </c>
      <c r="R2305" s="31">
        <f t="shared" si="73"/>
        <v>721</v>
      </c>
      <c r="S2305" s="29">
        <f>IF($Q2305&lt;Parâmetros!$E$19,$G2305-1,$G2305)</f>
        <v>46317</v>
      </c>
    </row>
    <row r="2306" spans="1:19" ht="15" customHeight="1" x14ac:dyDescent="0.25">
      <c r="A2306" s="128">
        <v>55419</v>
      </c>
      <c r="B2306" s="65" t="s">
        <v>38</v>
      </c>
      <c r="C2306" s="65" t="s">
        <v>77</v>
      </c>
      <c r="D2306" s="66">
        <v>46318</v>
      </c>
      <c r="E2306" s="67">
        <v>3.32</v>
      </c>
      <c r="F2306" s="65" t="s">
        <v>285</v>
      </c>
      <c r="G2306" s="66">
        <v>46317</v>
      </c>
      <c r="H2306" s="129">
        <v>40526855</v>
      </c>
      <c r="I2306" s="129">
        <v>10</v>
      </c>
      <c r="J2306" s="65" t="s">
        <v>1556</v>
      </c>
      <c r="K2306" s="65" t="s">
        <v>4934</v>
      </c>
      <c r="L2306" s="66">
        <v>46317</v>
      </c>
      <c r="M2306" s="65" t="s">
        <v>291</v>
      </c>
      <c r="N2306" s="65" t="s">
        <v>793</v>
      </c>
      <c r="O2306" s="65" t="s">
        <v>289</v>
      </c>
      <c r="P2306" s="66">
        <v>46318</v>
      </c>
      <c r="Q2306" s="31">
        <f t="shared" si="72"/>
        <v>781</v>
      </c>
      <c r="R2306" s="31">
        <f t="shared" si="73"/>
        <v>980</v>
      </c>
      <c r="S2306" s="29">
        <f>IF($Q2306&lt;Parâmetros!$E$19,$G2306-1,$G2306)</f>
        <v>46317</v>
      </c>
    </row>
    <row r="2307" spans="1:19" ht="15" customHeight="1" x14ac:dyDescent="0.25">
      <c r="A2307" s="128">
        <v>55419</v>
      </c>
      <c r="B2307" s="65" t="s">
        <v>38</v>
      </c>
      <c r="C2307" s="65" t="s">
        <v>77</v>
      </c>
      <c r="D2307" s="66">
        <v>46319</v>
      </c>
      <c r="E2307" s="67">
        <v>4.8499999999999996</v>
      </c>
      <c r="F2307" s="65" t="s">
        <v>285</v>
      </c>
      <c r="G2307" s="66">
        <v>46318</v>
      </c>
      <c r="H2307" s="129">
        <v>40526856</v>
      </c>
      <c r="I2307" s="129">
        <v>10</v>
      </c>
      <c r="J2307" s="65" t="s">
        <v>5036</v>
      </c>
      <c r="K2307" s="65" t="s">
        <v>4723</v>
      </c>
      <c r="L2307" s="66">
        <v>46318</v>
      </c>
      <c r="M2307" s="65" t="s">
        <v>291</v>
      </c>
      <c r="N2307" s="65" t="s">
        <v>793</v>
      </c>
      <c r="O2307" s="65" t="s">
        <v>289</v>
      </c>
      <c r="P2307" s="66">
        <v>46319</v>
      </c>
      <c r="Q2307" s="31">
        <f t="shared" si="72"/>
        <v>429</v>
      </c>
      <c r="R2307" s="31">
        <f t="shared" si="73"/>
        <v>720</v>
      </c>
      <c r="S2307" s="29">
        <f>IF($Q2307&lt;Parâmetros!$E$19,$G2307-1,$G2307)</f>
        <v>46318</v>
      </c>
    </row>
    <row r="2308" spans="1:19" ht="15" customHeight="1" x14ac:dyDescent="0.25">
      <c r="A2308" s="128">
        <v>55419</v>
      </c>
      <c r="B2308" s="65" t="s">
        <v>38</v>
      </c>
      <c r="C2308" s="65" t="s">
        <v>77</v>
      </c>
      <c r="D2308" s="66">
        <v>46319</v>
      </c>
      <c r="E2308" s="67">
        <v>3.32</v>
      </c>
      <c r="F2308" s="65" t="s">
        <v>285</v>
      </c>
      <c r="G2308" s="66">
        <v>46318</v>
      </c>
      <c r="H2308" s="129">
        <v>40526856</v>
      </c>
      <c r="I2308" s="129">
        <v>10</v>
      </c>
      <c r="J2308" s="65" t="s">
        <v>5037</v>
      </c>
      <c r="K2308" s="65" t="s">
        <v>5038</v>
      </c>
      <c r="L2308" s="66">
        <v>46318</v>
      </c>
      <c r="M2308" s="65" t="s">
        <v>291</v>
      </c>
      <c r="N2308" s="65" t="s">
        <v>793</v>
      </c>
      <c r="O2308" s="65" t="s">
        <v>289</v>
      </c>
      <c r="P2308" s="66">
        <v>46319</v>
      </c>
      <c r="Q2308" s="31">
        <f t="shared" si="72"/>
        <v>781</v>
      </c>
      <c r="R2308" s="31">
        <f t="shared" si="73"/>
        <v>980</v>
      </c>
      <c r="S2308" s="29">
        <f>IF($Q2308&lt;Parâmetros!$E$19,$G2308-1,$G2308)</f>
        <v>46318</v>
      </c>
    </row>
    <row r="2309" spans="1:19" ht="15" customHeight="1" x14ac:dyDescent="0.25">
      <c r="A2309" s="128">
        <v>55419</v>
      </c>
      <c r="B2309" s="65" t="s">
        <v>38</v>
      </c>
      <c r="C2309" s="65" t="s">
        <v>77</v>
      </c>
      <c r="D2309" s="66">
        <v>46319</v>
      </c>
      <c r="E2309" s="67">
        <v>4.97</v>
      </c>
      <c r="F2309" s="65" t="s">
        <v>285</v>
      </c>
      <c r="G2309" s="66">
        <v>46319</v>
      </c>
      <c r="H2309" s="129">
        <v>40526857</v>
      </c>
      <c r="I2309" s="129">
        <v>10</v>
      </c>
      <c r="J2309" s="65" t="s">
        <v>5039</v>
      </c>
      <c r="K2309" s="65" t="s">
        <v>3770</v>
      </c>
      <c r="L2309" s="66">
        <v>46319</v>
      </c>
      <c r="M2309" s="65" t="s">
        <v>291</v>
      </c>
      <c r="N2309" s="65" t="s">
        <v>793</v>
      </c>
      <c r="O2309" s="65" t="s">
        <v>289</v>
      </c>
      <c r="P2309" s="66">
        <v>46319</v>
      </c>
      <c r="Q2309" s="31">
        <f t="shared" si="72"/>
        <v>423</v>
      </c>
      <c r="R2309" s="31">
        <f t="shared" si="73"/>
        <v>721</v>
      </c>
      <c r="S2309" s="29">
        <f>IF($Q2309&lt;Parâmetros!$E$19,$G2309-1,$G2309)</f>
        <v>46319</v>
      </c>
    </row>
    <row r="2310" spans="1:19" ht="15" customHeight="1" x14ac:dyDescent="0.25">
      <c r="A2310" s="128">
        <v>55420</v>
      </c>
      <c r="B2310" s="65" t="s">
        <v>660</v>
      </c>
      <c r="C2310" s="65" t="s">
        <v>72</v>
      </c>
      <c r="D2310" s="66">
        <v>46300</v>
      </c>
      <c r="E2310" s="67">
        <v>0.91</v>
      </c>
      <c r="F2310" s="65" t="s">
        <v>285</v>
      </c>
      <c r="G2310" s="66">
        <v>46294</v>
      </c>
      <c r="H2310" s="129">
        <v>40520754</v>
      </c>
      <c r="I2310" s="129">
        <v>10</v>
      </c>
      <c r="J2310" s="65" t="s">
        <v>661</v>
      </c>
      <c r="K2310" s="65" t="s">
        <v>360</v>
      </c>
      <c r="L2310" s="66">
        <v>46294</v>
      </c>
      <c r="M2310" s="65" t="s">
        <v>287</v>
      </c>
      <c r="N2310" s="65" t="s">
        <v>793</v>
      </c>
      <c r="O2310" s="65" t="s">
        <v>289</v>
      </c>
      <c r="P2310" s="66">
        <v>46300</v>
      </c>
      <c r="Q2310" s="31">
        <f t="shared" si="72"/>
        <v>930</v>
      </c>
      <c r="R2310" s="31">
        <f t="shared" si="73"/>
        <v>984</v>
      </c>
      <c r="S2310" s="29">
        <f>IF($Q2310&lt;Parâmetros!$E$19,$G2310-1,$G2310)</f>
        <v>46294</v>
      </c>
    </row>
    <row r="2311" spans="1:19" ht="15" customHeight="1" x14ac:dyDescent="0.25">
      <c r="A2311" s="128">
        <v>55420</v>
      </c>
      <c r="B2311" s="65" t="s">
        <v>660</v>
      </c>
      <c r="C2311" s="65" t="s">
        <v>72</v>
      </c>
      <c r="D2311" s="66">
        <v>46300</v>
      </c>
      <c r="E2311" s="67">
        <v>1.61</v>
      </c>
      <c r="F2311" s="65" t="s">
        <v>285</v>
      </c>
      <c r="G2311" s="66">
        <v>46298</v>
      </c>
      <c r="H2311" s="129">
        <v>40519045</v>
      </c>
      <c r="I2311" s="129">
        <v>20</v>
      </c>
      <c r="J2311" s="65" t="s">
        <v>663</v>
      </c>
      <c r="K2311" s="65" t="s">
        <v>664</v>
      </c>
      <c r="L2311" s="66">
        <v>46298</v>
      </c>
      <c r="M2311" s="65" t="s">
        <v>287</v>
      </c>
      <c r="N2311" s="65" t="s">
        <v>793</v>
      </c>
      <c r="O2311" s="65" t="s">
        <v>289</v>
      </c>
      <c r="P2311" s="66">
        <v>46300</v>
      </c>
      <c r="Q2311" s="31">
        <f t="shared" si="72"/>
        <v>1263</v>
      </c>
      <c r="R2311" s="31">
        <f t="shared" si="73"/>
        <v>1359</v>
      </c>
      <c r="S2311" s="29">
        <f>IF($Q2311&lt;Parâmetros!$E$19,$G2311-1,$G2311)</f>
        <v>46298</v>
      </c>
    </row>
    <row r="2312" spans="1:19" ht="15" customHeight="1" x14ac:dyDescent="0.25">
      <c r="A2312" s="128">
        <v>55420</v>
      </c>
      <c r="B2312" s="65" t="s">
        <v>660</v>
      </c>
      <c r="C2312" s="65" t="s">
        <v>72</v>
      </c>
      <c r="D2312" s="66">
        <v>46300</v>
      </c>
      <c r="E2312" s="67">
        <v>2.0699999999999998</v>
      </c>
      <c r="F2312" s="65" t="s">
        <v>285</v>
      </c>
      <c r="G2312" s="66">
        <v>46298</v>
      </c>
      <c r="H2312" s="129">
        <v>40520433</v>
      </c>
      <c r="I2312" s="129">
        <v>10</v>
      </c>
      <c r="J2312" s="65" t="s">
        <v>665</v>
      </c>
      <c r="K2312" s="65" t="s">
        <v>666</v>
      </c>
      <c r="L2312" s="66">
        <v>46298</v>
      </c>
      <c r="M2312" s="65" t="s">
        <v>287</v>
      </c>
      <c r="N2312" s="65" t="s">
        <v>793</v>
      </c>
      <c r="O2312" s="65" t="s">
        <v>289</v>
      </c>
      <c r="P2312" s="66">
        <v>46300</v>
      </c>
      <c r="Q2312" s="31">
        <f t="shared" si="72"/>
        <v>1266</v>
      </c>
      <c r="R2312" s="31">
        <f t="shared" si="73"/>
        <v>1390</v>
      </c>
      <c r="S2312" s="29">
        <f>IF($Q2312&lt;Parâmetros!$E$19,$G2312-1,$G2312)</f>
        <v>46298</v>
      </c>
    </row>
    <row r="2313" spans="1:19" ht="15" customHeight="1" x14ac:dyDescent="0.25">
      <c r="A2313" s="128">
        <v>55420</v>
      </c>
      <c r="B2313" s="65" t="s">
        <v>660</v>
      </c>
      <c r="C2313" s="65" t="s">
        <v>72</v>
      </c>
      <c r="D2313" s="66">
        <v>46300</v>
      </c>
      <c r="E2313" s="67">
        <v>-2.0699999999999998</v>
      </c>
      <c r="F2313" s="65" t="s">
        <v>285</v>
      </c>
      <c r="G2313" s="66">
        <v>46298</v>
      </c>
      <c r="H2313" s="129">
        <v>40520433</v>
      </c>
      <c r="I2313" s="129">
        <v>10</v>
      </c>
      <c r="J2313" s="65" t="s">
        <v>665</v>
      </c>
      <c r="K2313" s="65" t="s">
        <v>666</v>
      </c>
      <c r="L2313" s="66">
        <v>46298</v>
      </c>
      <c r="M2313" s="65" t="s">
        <v>287</v>
      </c>
      <c r="N2313" s="65" t="s">
        <v>793</v>
      </c>
      <c r="O2313" s="65" t="s">
        <v>289</v>
      </c>
      <c r="P2313" s="66">
        <v>46300</v>
      </c>
      <c r="Q2313" s="31">
        <f t="shared" si="72"/>
        <v>1266</v>
      </c>
      <c r="R2313" s="31">
        <f t="shared" si="73"/>
        <v>1390</v>
      </c>
      <c r="S2313" s="29">
        <f>IF($Q2313&lt;Parâmetros!$E$19,$G2313-1,$G2313)</f>
        <v>46298</v>
      </c>
    </row>
    <row r="2314" spans="1:19" ht="15" customHeight="1" x14ac:dyDescent="0.25">
      <c r="A2314" s="128">
        <v>55420</v>
      </c>
      <c r="B2314" s="65" t="s">
        <v>660</v>
      </c>
      <c r="C2314" s="65" t="s">
        <v>72</v>
      </c>
      <c r="D2314" s="66">
        <v>46300</v>
      </c>
      <c r="E2314" s="67">
        <v>2.11</v>
      </c>
      <c r="F2314" s="65" t="s">
        <v>285</v>
      </c>
      <c r="G2314" s="66">
        <v>46298</v>
      </c>
      <c r="H2314" s="129">
        <v>40519045</v>
      </c>
      <c r="I2314" s="129">
        <v>10</v>
      </c>
      <c r="J2314" s="65" t="s">
        <v>667</v>
      </c>
      <c r="K2314" s="65" t="s">
        <v>668</v>
      </c>
      <c r="L2314" s="66">
        <v>46298</v>
      </c>
      <c r="M2314" s="65" t="s">
        <v>287</v>
      </c>
      <c r="N2314" s="65" t="s">
        <v>793</v>
      </c>
      <c r="O2314" s="65" t="s">
        <v>289</v>
      </c>
      <c r="P2314" s="66">
        <v>46300</v>
      </c>
      <c r="Q2314" s="31">
        <f t="shared" si="72"/>
        <v>1267</v>
      </c>
      <c r="R2314" s="31">
        <f t="shared" si="73"/>
        <v>1394</v>
      </c>
      <c r="S2314" s="29">
        <f>IF($Q2314&lt;Parâmetros!$E$19,$G2314-1,$G2314)</f>
        <v>46298</v>
      </c>
    </row>
    <row r="2315" spans="1:19" ht="15" customHeight="1" x14ac:dyDescent="0.25">
      <c r="A2315" s="128">
        <v>55420</v>
      </c>
      <c r="B2315" s="65" t="s">
        <v>660</v>
      </c>
      <c r="C2315" s="65" t="s">
        <v>72</v>
      </c>
      <c r="D2315" s="66">
        <v>46300</v>
      </c>
      <c r="E2315" s="67">
        <v>0.77</v>
      </c>
      <c r="F2315" s="65" t="s">
        <v>285</v>
      </c>
      <c r="G2315" s="66">
        <v>46300</v>
      </c>
      <c r="H2315" s="129">
        <v>40521845</v>
      </c>
      <c r="I2315" s="129">
        <v>20</v>
      </c>
      <c r="J2315" s="65" t="s">
        <v>319</v>
      </c>
      <c r="K2315" s="65" t="s">
        <v>669</v>
      </c>
      <c r="L2315" s="66">
        <v>46300</v>
      </c>
      <c r="M2315" s="65" t="s">
        <v>287</v>
      </c>
      <c r="N2315" s="65" t="s">
        <v>793</v>
      </c>
      <c r="O2315" s="65" t="s">
        <v>289</v>
      </c>
      <c r="P2315" s="66">
        <v>46300</v>
      </c>
      <c r="Q2315" s="31">
        <f t="shared" si="72"/>
        <v>929</v>
      </c>
      <c r="R2315" s="31">
        <f t="shared" si="73"/>
        <v>976</v>
      </c>
      <c r="S2315" s="29">
        <f>IF($Q2315&lt;Parâmetros!$E$19,$G2315-1,$G2315)</f>
        <v>46300</v>
      </c>
    </row>
    <row r="2316" spans="1:19" ht="15" customHeight="1" x14ac:dyDescent="0.25">
      <c r="A2316" s="128">
        <v>55420</v>
      </c>
      <c r="B2316" s="65" t="s">
        <v>660</v>
      </c>
      <c r="C2316" s="65" t="s">
        <v>72</v>
      </c>
      <c r="D2316" s="66">
        <v>46300</v>
      </c>
      <c r="E2316" s="67">
        <v>6.82</v>
      </c>
      <c r="F2316" s="65" t="s">
        <v>285</v>
      </c>
      <c r="G2316" s="66">
        <v>46300</v>
      </c>
      <c r="H2316" s="129">
        <v>40521845</v>
      </c>
      <c r="I2316" s="129">
        <v>20</v>
      </c>
      <c r="J2316" s="65" t="s">
        <v>553</v>
      </c>
      <c r="K2316" s="65" t="s">
        <v>670</v>
      </c>
      <c r="L2316" s="66">
        <v>46300</v>
      </c>
      <c r="M2316" s="65" t="s">
        <v>287</v>
      </c>
      <c r="N2316" s="65" t="s">
        <v>793</v>
      </c>
      <c r="O2316" s="65" t="s">
        <v>289</v>
      </c>
      <c r="P2316" s="66">
        <v>46300</v>
      </c>
      <c r="Q2316" s="31">
        <f t="shared" si="72"/>
        <v>976</v>
      </c>
      <c r="R2316" s="31">
        <f t="shared" si="73"/>
        <v>1385</v>
      </c>
      <c r="S2316" s="29">
        <f>IF($Q2316&lt;Parâmetros!$E$19,$G2316-1,$G2316)</f>
        <v>46300</v>
      </c>
    </row>
    <row r="2317" spans="1:19" ht="15" customHeight="1" x14ac:dyDescent="0.25">
      <c r="A2317" s="128">
        <v>55420</v>
      </c>
      <c r="B2317" s="65" t="s">
        <v>660</v>
      </c>
      <c r="C2317" s="65" t="s">
        <v>72</v>
      </c>
      <c r="D2317" s="66">
        <v>46301</v>
      </c>
      <c r="E2317" s="67">
        <v>7.56</v>
      </c>
      <c r="F2317" s="65" t="s">
        <v>285</v>
      </c>
      <c r="G2317" s="66">
        <v>46301</v>
      </c>
      <c r="H2317" s="129">
        <v>40521845</v>
      </c>
      <c r="I2317" s="129">
        <v>20</v>
      </c>
      <c r="J2317" s="65" t="s">
        <v>882</v>
      </c>
      <c r="K2317" s="65" t="s">
        <v>883</v>
      </c>
      <c r="L2317" s="66">
        <v>46301</v>
      </c>
      <c r="M2317" s="65" t="s">
        <v>287</v>
      </c>
      <c r="N2317" s="65" t="s">
        <v>793</v>
      </c>
      <c r="O2317" s="65" t="s">
        <v>289</v>
      </c>
      <c r="P2317" s="66">
        <v>46301</v>
      </c>
      <c r="Q2317" s="31">
        <f t="shared" si="72"/>
        <v>935</v>
      </c>
      <c r="R2317" s="31">
        <f t="shared" si="73"/>
        <v>1388</v>
      </c>
      <c r="S2317" s="29">
        <f>IF($Q2317&lt;Parâmetros!$E$19,$G2317-1,$G2317)</f>
        <v>46301</v>
      </c>
    </row>
    <row r="2318" spans="1:19" ht="15" customHeight="1" x14ac:dyDescent="0.25">
      <c r="A2318" s="128">
        <v>55420</v>
      </c>
      <c r="B2318" s="65" t="s">
        <v>660</v>
      </c>
      <c r="C2318" s="65" t="s">
        <v>72</v>
      </c>
      <c r="D2318" s="66">
        <v>46302</v>
      </c>
      <c r="E2318" s="67">
        <v>0.78</v>
      </c>
      <c r="F2318" s="65" t="s">
        <v>285</v>
      </c>
      <c r="G2318" s="66">
        <v>46302</v>
      </c>
      <c r="H2318" s="129">
        <v>40516013</v>
      </c>
      <c r="I2318" s="129">
        <v>10</v>
      </c>
      <c r="J2318" s="65" t="s">
        <v>1071</v>
      </c>
      <c r="K2318" s="65" t="s">
        <v>1072</v>
      </c>
      <c r="L2318" s="66">
        <v>46302</v>
      </c>
      <c r="M2318" s="65" t="s">
        <v>315</v>
      </c>
      <c r="N2318" s="129">
        <v>3004661</v>
      </c>
      <c r="O2318" s="65" t="s">
        <v>289</v>
      </c>
      <c r="P2318" s="66">
        <v>46302</v>
      </c>
      <c r="Q2318" s="31">
        <f t="shared" si="72"/>
        <v>941</v>
      </c>
      <c r="R2318" s="31">
        <f t="shared" si="73"/>
        <v>988</v>
      </c>
      <c r="S2318" s="29">
        <f>IF($Q2318&lt;Parâmetros!$E$19,$G2318-1,$G2318)</f>
        <v>46302</v>
      </c>
    </row>
    <row r="2319" spans="1:19" ht="15" customHeight="1" x14ac:dyDescent="0.25">
      <c r="A2319" s="128">
        <v>55420</v>
      </c>
      <c r="B2319" s="65" t="s">
        <v>660</v>
      </c>
      <c r="C2319" s="65" t="s">
        <v>72</v>
      </c>
      <c r="D2319" s="66">
        <v>46302</v>
      </c>
      <c r="E2319" s="67">
        <v>0.38</v>
      </c>
      <c r="F2319" s="65" t="s">
        <v>285</v>
      </c>
      <c r="G2319" s="66">
        <v>46302</v>
      </c>
      <c r="H2319" s="129">
        <v>40516014</v>
      </c>
      <c r="I2319" s="129">
        <v>10</v>
      </c>
      <c r="J2319" s="65" t="s">
        <v>1073</v>
      </c>
      <c r="K2319" s="65" t="s">
        <v>1074</v>
      </c>
      <c r="L2319" s="66">
        <v>46302</v>
      </c>
      <c r="M2319" s="65" t="s">
        <v>315</v>
      </c>
      <c r="N2319" s="129">
        <v>3006534</v>
      </c>
      <c r="O2319" s="65" t="s">
        <v>289</v>
      </c>
      <c r="P2319" s="66">
        <v>46302</v>
      </c>
      <c r="Q2319" s="31">
        <f t="shared" si="72"/>
        <v>989</v>
      </c>
      <c r="R2319" s="31">
        <f t="shared" si="73"/>
        <v>1012</v>
      </c>
      <c r="S2319" s="29">
        <f>IF($Q2319&lt;Parâmetros!$E$19,$G2319-1,$G2319)</f>
        <v>46302</v>
      </c>
    </row>
    <row r="2320" spans="1:19" ht="15" customHeight="1" x14ac:dyDescent="0.25">
      <c r="A2320" s="128">
        <v>55420</v>
      </c>
      <c r="B2320" s="65" t="s">
        <v>660</v>
      </c>
      <c r="C2320" s="65" t="s">
        <v>72</v>
      </c>
      <c r="D2320" s="66">
        <v>46302</v>
      </c>
      <c r="E2320" s="67">
        <v>0.31</v>
      </c>
      <c r="F2320" s="65" t="s">
        <v>285</v>
      </c>
      <c r="G2320" s="66">
        <v>46302</v>
      </c>
      <c r="H2320" s="129">
        <v>40516016</v>
      </c>
      <c r="I2320" s="129">
        <v>10</v>
      </c>
      <c r="J2320" s="65" t="s">
        <v>1075</v>
      </c>
      <c r="K2320" s="65" t="s">
        <v>1076</v>
      </c>
      <c r="L2320" s="66">
        <v>46302</v>
      </c>
      <c r="M2320" s="65" t="s">
        <v>315</v>
      </c>
      <c r="N2320" s="65" t="s">
        <v>793</v>
      </c>
      <c r="O2320" s="65" t="s">
        <v>289</v>
      </c>
      <c r="P2320" s="66">
        <v>46302</v>
      </c>
      <c r="Q2320" s="31">
        <f t="shared" si="72"/>
        <v>1013</v>
      </c>
      <c r="R2320" s="31">
        <f t="shared" si="73"/>
        <v>1031</v>
      </c>
      <c r="S2320" s="29">
        <f>IF($Q2320&lt;Parâmetros!$E$19,$G2320-1,$G2320)</f>
        <v>46302</v>
      </c>
    </row>
    <row r="2321" spans="1:19" ht="15" customHeight="1" x14ac:dyDescent="0.25">
      <c r="A2321" s="128">
        <v>55420</v>
      </c>
      <c r="B2321" s="65" t="s">
        <v>660</v>
      </c>
      <c r="C2321" s="65" t="s">
        <v>72</v>
      </c>
      <c r="D2321" s="66">
        <v>46302</v>
      </c>
      <c r="E2321" s="67">
        <v>0.28000000000000003</v>
      </c>
      <c r="F2321" s="65" t="s">
        <v>285</v>
      </c>
      <c r="G2321" s="66">
        <v>46302</v>
      </c>
      <c r="H2321" s="129">
        <v>40516019</v>
      </c>
      <c r="I2321" s="129">
        <v>10</v>
      </c>
      <c r="J2321" s="65" t="s">
        <v>1077</v>
      </c>
      <c r="K2321" s="65" t="s">
        <v>1078</v>
      </c>
      <c r="L2321" s="66">
        <v>46302</v>
      </c>
      <c r="M2321" s="65" t="s">
        <v>315</v>
      </c>
      <c r="N2321" s="129">
        <v>3002681</v>
      </c>
      <c r="O2321" s="65" t="s">
        <v>289</v>
      </c>
      <c r="P2321" s="66">
        <v>46302</v>
      </c>
      <c r="Q2321" s="31">
        <f t="shared" si="72"/>
        <v>1032</v>
      </c>
      <c r="R2321" s="31">
        <f t="shared" si="73"/>
        <v>1048</v>
      </c>
      <c r="S2321" s="29">
        <f>IF($Q2321&lt;Parâmetros!$E$19,$G2321-1,$G2321)</f>
        <v>46302</v>
      </c>
    </row>
    <row r="2322" spans="1:19" ht="15" customHeight="1" x14ac:dyDescent="0.25">
      <c r="A2322" s="128">
        <v>55420</v>
      </c>
      <c r="B2322" s="65" t="s">
        <v>660</v>
      </c>
      <c r="C2322" s="65" t="s">
        <v>72</v>
      </c>
      <c r="D2322" s="66">
        <v>46302</v>
      </c>
      <c r="E2322" s="67">
        <v>0.18</v>
      </c>
      <c r="F2322" s="65" t="s">
        <v>285</v>
      </c>
      <c r="G2322" s="66">
        <v>46302</v>
      </c>
      <c r="H2322" s="129">
        <v>40516020</v>
      </c>
      <c r="I2322" s="129">
        <v>10</v>
      </c>
      <c r="J2322" s="65" t="s">
        <v>1079</v>
      </c>
      <c r="K2322" s="65" t="s">
        <v>1080</v>
      </c>
      <c r="L2322" s="66">
        <v>46302</v>
      </c>
      <c r="M2322" s="65" t="s">
        <v>315</v>
      </c>
      <c r="N2322" s="129">
        <v>3002680</v>
      </c>
      <c r="O2322" s="65" t="s">
        <v>289</v>
      </c>
      <c r="P2322" s="66">
        <v>46302</v>
      </c>
      <c r="Q2322" s="31">
        <f t="shared" si="72"/>
        <v>1049</v>
      </c>
      <c r="R2322" s="31">
        <f t="shared" si="73"/>
        <v>1060</v>
      </c>
      <c r="S2322" s="29">
        <f>IF($Q2322&lt;Parâmetros!$E$19,$G2322-1,$G2322)</f>
        <v>46302</v>
      </c>
    </row>
    <row r="2323" spans="1:19" ht="15" customHeight="1" x14ac:dyDescent="0.25">
      <c r="A2323" s="128">
        <v>55420</v>
      </c>
      <c r="B2323" s="65" t="s">
        <v>660</v>
      </c>
      <c r="C2323" s="65" t="s">
        <v>72</v>
      </c>
      <c r="D2323" s="66">
        <v>46302</v>
      </c>
      <c r="E2323" s="67">
        <v>0.39</v>
      </c>
      <c r="F2323" s="65" t="s">
        <v>285</v>
      </c>
      <c r="G2323" s="66">
        <v>46302</v>
      </c>
      <c r="H2323" s="129">
        <v>40516021</v>
      </c>
      <c r="I2323" s="129">
        <v>10</v>
      </c>
      <c r="J2323" s="65" t="s">
        <v>1081</v>
      </c>
      <c r="K2323" s="65" t="s">
        <v>1082</v>
      </c>
      <c r="L2323" s="66">
        <v>46302</v>
      </c>
      <c r="M2323" s="65" t="s">
        <v>315</v>
      </c>
      <c r="N2323" s="129">
        <v>3004692</v>
      </c>
      <c r="O2323" s="65" t="s">
        <v>289</v>
      </c>
      <c r="P2323" s="66">
        <v>46302</v>
      </c>
      <c r="Q2323" s="31">
        <f t="shared" si="72"/>
        <v>1061</v>
      </c>
      <c r="R2323" s="31">
        <f t="shared" si="73"/>
        <v>1084</v>
      </c>
      <c r="S2323" s="29">
        <f>IF($Q2323&lt;Parâmetros!$E$19,$G2323-1,$G2323)</f>
        <v>46302</v>
      </c>
    </row>
    <row r="2324" spans="1:19" ht="15" customHeight="1" x14ac:dyDescent="0.25">
      <c r="A2324" s="128">
        <v>55420</v>
      </c>
      <c r="B2324" s="65" t="s">
        <v>660</v>
      </c>
      <c r="C2324" s="65" t="s">
        <v>72</v>
      </c>
      <c r="D2324" s="66">
        <v>46302</v>
      </c>
      <c r="E2324" s="67">
        <v>0.27</v>
      </c>
      <c r="F2324" s="65" t="s">
        <v>285</v>
      </c>
      <c r="G2324" s="66">
        <v>46302</v>
      </c>
      <c r="H2324" s="129">
        <v>40516023</v>
      </c>
      <c r="I2324" s="129">
        <v>10</v>
      </c>
      <c r="J2324" s="65" t="s">
        <v>1083</v>
      </c>
      <c r="K2324" s="65" t="s">
        <v>1084</v>
      </c>
      <c r="L2324" s="66">
        <v>46302</v>
      </c>
      <c r="M2324" s="65" t="s">
        <v>315</v>
      </c>
      <c r="N2324" s="129">
        <v>3002629</v>
      </c>
      <c r="O2324" s="65" t="s">
        <v>289</v>
      </c>
      <c r="P2324" s="66">
        <v>46302</v>
      </c>
      <c r="Q2324" s="31">
        <f t="shared" si="72"/>
        <v>1085</v>
      </c>
      <c r="R2324" s="31">
        <f t="shared" si="73"/>
        <v>1101</v>
      </c>
      <c r="S2324" s="29">
        <f>IF($Q2324&lt;Parâmetros!$E$19,$G2324-1,$G2324)</f>
        <v>46302</v>
      </c>
    </row>
    <row r="2325" spans="1:19" ht="15" customHeight="1" x14ac:dyDescent="0.25">
      <c r="A2325" s="128">
        <v>55420</v>
      </c>
      <c r="B2325" s="65" t="s">
        <v>660</v>
      </c>
      <c r="C2325" s="65" t="s">
        <v>72</v>
      </c>
      <c r="D2325" s="66">
        <v>46302</v>
      </c>
      <c r="E2325" s="67">
        <v>0.16</v>
      </c>
      <c r="F2325" s="65" t="s">
        <v>285</v>
      </c>
      <c r="G2325" s="66">
        <v>46302</v>
      </c>
      <c r="H2325" s="129">
        <v>40516024</v>
      </c>
      <c r="I2325" s="129">
        <v>10</v>
      </c>
      <c r="J2325" s="65" t="s">
        <v>1085</v>
      </c>
      <c r="K2325" s="65" t="s">
        <v>1086</v>
      </c>
      <c r="L2325" s="66">
        <v>46302</v>
      </c>
      <c r="M2325" s="65" t="s">
        <v>315</v>
      </c>
      <c r="N2325" s="129">
        <v>3002845</v>
      </c>
      <c r="O2325" s="65" t="s">
        <v>289</v>
      </c>
      <c r="P2325" s="66">
        <v>46302</v>
      </c>
      <c r="Q2325" s="31">
        <f t="shared" si="72"/>
        <v>1102</v>
      </c>
      <c r="R2325" s="31">
        <f t="shared" si="73"/>
        <v>1112</v>
      </c>
      <c r="S2325" s="29">
        <f>IF($Q2325&lt;Parâmetros!$E$19,$G2325-1,$G2325)</f>
        <v>46302</v>
      </c>
    </row>
    <row r="2326" spans="1:19" ht="15" customHeight="1" x14ac:dyDescent="0.25">
      <c r="A2326" s="128">
        <v>55420</v>
      </c>
      <c r="B2326" s="65" t="s">
        <v>660</v>
      </c>
      <c r="C2326" s="65" t="s">
        <v>72</v>
      </c>
      <c r="D2326" s="66">
        <v>46302</v>
      </c>
      <c r="E2326" s="67">
        <v>0.22</v>
      </c>
      <c r="F2326" s="65" t="s">
        <v>285</v>
      </c>
      <c r="G2326" s="66">
        <v>46302</v>
      </c>
      <c r="H2326" s="129">
        <v>40516025</v>
      </c>
      <c r="I2326" s="129">
        <v>10</v>
      </c>
      <c r="J2326" s="65" t="s">
        <v>1087</v>
      </c>
      <c r="K2326" s="65" t="s">
        <v>1088</v>
      </c>
      <c r="L2326" s="66">
        <v>46302</v>
      </c>
      <c r="M2326" s="65" t="s">
        <v>315</v>
      </c>
      <c r="N2326" s="129">
        <v>3002630</v>
      </c>
      <c r="O2326" s="65" t="s">
        <v>289</v>
      </c>
      <c r="P2326" s="66">
        <v>46302</v>
      </c>
      <c r="Q2326" s="31">
        <f t="shared" si="72"/>
        <v>1112</v>
      </c>
      <c r="R2326" s="31">
        <f t="shared" si="73"/>
        <v>1125</v>
      </c>
      <c r="S2326" s="29">
        <f>IF($Q2326&lt;Parâmetros!$E$19,$G2326-1,$G2326)</f>
        <v>46302</v>
      </c>
    </row>
    <row r="2327" spans="1:19" ht="15" customHeight="1" x14ac:dyDescent="0.25">
      <c r="A2327" s="128">
        <v>55420</v>
      </c>
      <c r="B2327" s="65" t="s">
        <v>660</v>
      </c>
      <c r="C2327" s="65" t="s">
        <v>72</v>
      </c>
      <c r="D2327" s="66">
        <v>46302</v>
      </c>
      <c r="E2327" s="67">
        <v>0.73</v>
      </c>
      <c r="F2327" s="65" t="s">
        <v>285</v>
      </c>
      <c r="G2327" s="66">
        <v>46302</v>
      </c>
      <c r="H2327" s="129">
        <v>40516026</v>
      </c>
      <c r="I2327" s="129">
        <v>10</v>
      </c>
      <c r="J2327" s="65" t="s">
        <v>1089</v>
      </c>
      <c r="K2327" s="65" t="s">
        <v>1090</v>
      </c>
      <c r="L2327" s="66">
        <v>46302</v>
      </c>
      <c r="M2327" s="65" t="s">
        <v>315</v>
      </c>
      <c r="N2327" s="129">
        <v>3002846</v>
      </c>
      <c r="O2327" s="65" t="s">
        <v>289</v>
      </c>
      <c r="P2327" s="66">
        <v>46302</v>
      </c>
      <c r="Q2327" s="31">
        <f t="shared" si="72"/>
        <v>1125</v>
      </c>
      <c r="R2327" s="31">
        <f t="shared" si="73"/>
        <v>1169</v>
      </c>
      <c r="S2327" s="29">
        <f>IF($Q2327&lt;Parâmetros!$E$19,$G2327-1,$G2327)</f>
        <v>46302</v>
      </c>
    </row>
    <row r="2328" spans="1:19" ht="15" customHeight="1" x14ac:dyDescent="0.25">
      <c r="A2328" s="128">
        <v>55420</v>
      </c>
      <c r="B2328" s="65" t="s">
        <v>660</v>
      </c>
      <c r="C2328" s="65" t="s">
        <v>72</v>
      </c>
      <c r="D2328" s="66">
        <v>46302</v>
      </c>
      <c r="E2328" s="67">
        <v>0.41</v>
      </c>
      <c r="F2328" s="65" t="s">
        <v>285</v>
      </c>
      <c r="G2328" s="66">
        <v>46302</v>
      </c>
      <c r="H2328" s="129">
        <v>40516027</v>
      </c>
      <c r="I2328" s="129">
        <v>10</v>
      </c>
      <c r="J2328" s="65" t="s">
        <v>1091</v>
      </c>
      <c r="K2328" s="65" t="s">
        <v>1092</v>
      </c>
      <c r="L2328" s="66">
        <v>46302</v>
      </c>
      <c r="M2328" s="65" t="s">
        <v>315</v>
      </c>
      <c r="N2328" s="129">
        <v>3002850</v>
      </c>
      <c r="O2328" s="65" t="s">
        <v>289</v>
      </c>
      <c r="P2328" s="66">
        <v>46302</v>
      </c>
      <c r="Q2328" s="31">
        <f t="shared" si="72"/>
        <v>1170</v>
      </c>
      <c r="R2328" s="31">
        <f t="shared" si="73"/>
        <v>1194</v>
      </c>
      <c r="S2328" s="29">
        <f>IF($Q2328&lt;Parâmetros!$E$19,$G2328-1,$G2328)</f>
        <v>46302</v>
      </c>
    </row>
    <row r="2329" spans="1:19" ht="15" customHeight="1" x14ac:dyDescent="0.25">
      <c r="A2329" s="128">
        <v>55420</v>
      </c>
      <c r="B2329" s="65" t="s">
        <v>660</v>
      </c>
      <c r="C2329" s="65" t="s">
        <v>72</v>
      </c>
      <c r="D2329" s="66">
        <v>46302</v>
      </c>
      <c r="E2329" s="67">
        <v>0.6</v>
      </c>
      <c r="F2329" s="65" t="s">
        <v>285</v>
      </c>
      <c r="G2329" s="66">
        <v>46302</v>
      </c>
      <c r="H2329" s="129">
        <v>40516028</v>
      </c>
      <c r="I2329" s="129">
        <v>10</v>
      </c>
      <c r="J2329" s="65" t="s">
        <v>1093</v>
      </c>
      <c r="K2329" s="65" t="s">
        <v>1094</v>
      </c>
      <c r="L2329" s="66">
        <v>46302</v>
      </c>
      <c r="M2329" s="65" t="s">
        <v>315</v>
      </c>
      <c r="N2329" s="129">
        <v>3002851</v>
      </c>
      <c r="O2329" s="65" t="s">
        <v>289</v>
      </c>
      <c r="P2329" s="66">
        <v>46302</v>
      </c>
      <c r="Q2329" s="31">
        <f t="shared" si="72"/>
        <v>1195</v>
      </c>
      <c r="R2329" s="31">
        <f t="shared" si="73"/>
        <v>1231</v>
      </c>
      <c r="S2329" s="29">
        <f>IF($Q2329&lt;Parâmetros!$E$19,$G2329-1,$G2329)</f>
        <v>46302</v>
      </c>
    </row>
    <row r="2330" spans="1:19" ht="15" customHeight="1" x14ac:dyDescent="0.25">
      <c r="A2330" s="128">
        <v>55420</v>
      </c>
      <c r="B2330" s="65" t="s">
        <v>660</v>
      </c>
      <c r="C2330" s="65" t="s">
        <v>72</v>
      </c>
      <c r="D2330" s="66">
        <v>46302</v>
      </c>
      <c r="E2330" s="67">
        <v>0.93</v>
      </c>
      <c r="F2330" s="65" t="s">
        <v>285</v>
      </c>
      <c r="G2330" s="66">
        <v>46302</v>
      </c>
      <c r="H2330" s="129">
        <v>40516029</v>
      </c>
      <c r="I2330" s="129">
        <v>10</v>
      </c>
      <c r="J2330" s="65" t="s">
        <v>1095</v>
      </c>
      <c r="K2330" s="65" t="s">
        <v>1096</v>
      </c>
      <c r="L2330" s="66">
        <v>46302</v>
      </c>
      <c r="M2330" s="65" t="s">
        <v>315</v>
      </c>
      <c r="N2330" s="129">
        <v>3002852</v>
      </c>
      <c r="O2330" s="65" t="s">
        <v>289</v>
      </c>
      <c r="P2330" s="66">
        <v>46302</v>
      </c>
      <c r="Q2330" s="31">
        <f t="shared" si="72"/>
        <v>1232</v>
      </c>
      <c r="R2330" s="31">
        <f t="shared" si="73"/>
        <v>1288</v>
      </c>
      <c r="S2330" s="29">
        <f>IF($Q2330&lt;Parâmetros!$E$19,$G2330-1,$G2330)</f>
        <v>46302</v>
      </c>
    </row>
    <row r="2331" spans="1:19" ht="15" customHeight="1" x14ac:dyDescent="0.25">
      <c r="A2331" s="128">
        <v>55420</v>
      </c>
      <c r="B2331" s="65" t="s">
        <v>660</v>
      </c>
      <c r="C2331" s="65" t="s">
        <v>72</v>
      </c>
      <c r="D2331" s="66">
        <v>46302</v>
      </c>
      <c r="E2331" s="67">
        <v>0.67</v>
      </c>
      <c r="F2331" s="65" t="s">
        <v>285</v>
      </c>
      <c r="G2331" s="66">
        <v>46302</v>
      </c>
      <c r="H2331" s="129">
        <v>40516030</v>
      </c>
      <c r="I2331" s="129">
        <v>10</v>
      </c>
      <c r="J2331" s="65" t="s">
        <v>1097</v>
      </c>
      <c r="K2331" s="65" t="s">
        <v>662</v>
      </c>
      <c r="L2331" s="66">
        <v>46302</v>
      </c>
      <c r="M2331" s="65" t="s">
        <v>315</v>
      </c>
      <c r="N2331" s="129">
        <v>3002853</v>
      </c>
      <c r="O2331" s="65" t="s">
        <v>289</v>
      </c>
      <c r="P2331" s="66">
        <v>46302</v>
      </c>
      <c r="Q2331" s="31">
        <f t="shared" si="72"/>
        <v>1289</v>
      </c>
      <c r="R2331" s="31">
        <f t="shared" si="73"/>
        <v>1329</v>
      </c>
      <c r="S2331" s="29">
        <f>IF($Q2331&lt;Parâmetros!$E$19,$G2331-1,$G2331)</f>
        <v>46302</v>
      </c>
    </row>
    <row r="2332" spans="1:19" ht="15" customHeight="1" x14ac:dyDescent="0.25">
      <c r="A2332" s="128">
        <v>55420</v>
      </c>
      <c r="B2332" s="65" t="s">
        <v>660</v>
      </c>
      <c r="C2332" s="65" t="s">
        <v>72</v>
      </c>
      <c r="D2332" s="66">
        <v>46302</v>
      </c>
      <c r="E2332" s="67">
        <v>0.88</v>
      </c>
      <c r="F2332" s="65" t="s">
        <v>285</v>
      </c>
      <c r="G2332" s="66">
        <v>46302</v>
      </c>
      <c r="H2332" s="129">
        <v>40516031</v>
      </c>
      <c r="I2332" s="129">
        <v>10</v>
      </c>
      <c r="J2332" s="65" t="s">
        <v>1098</v>
      </c>
      <c r="K2332" s="65" t="s">
        <v>1099</v>
      </c>
      <c r="L2332" s="66">
        <v>46302</v>
      </c>
      <c r="M2332" s="65" t="s">
        <v>315</v>
      </c>
      <c r="N2332" s="129">
        <v>3002854</v>
      </c>
      <c r="O2332" s="65" t="s">
        <v>289</v>
      </c>
      <c r="P2332" s="66">
        <v>46302</v>
      </c>
      <c r="Q2332" s="31">
        <f t="shared" si="72"/>
        <v>1329</v>
      </c>
      <c r="R2332" s="31">
        <f t="shared" si="73"/>
        <v>1382</v>
      </c>
      <c r="S2332" s="29">
        <f>IF($Q2332&lt;Parâmetros!$E$19,$G2332-1,$G2332)</f>
        <v>46302</v>
      </c>
    </row>
    <row r="2333" spans="1:19" ht="15" customHeight="1" x14ac:dyDescent="0.25">
      <c r="A2333" s="128">
        <v>55420</v>
      </c>
      <c r="B2333" s="65" t="s">
        <v>660</v>
      </c>
      <c r="C2333" s="65" t="s">
        <v>72</v>
      </c>
      <c r="D2333" s="66">
        <v>46302</v>
      </c>
      <c r="E2333" s="67">
        <v>0.28999999999999998</v>
      </c>
      <c r="F2333" s="65" t="s">
        <v>285</v>
      </c>
      <c r="G2333" s="66">
        <v>46302</v>
      </c>
      <c r="H2333" s="129">
        <v>40516032</v>
      </c>
      <c r="I2333" s="129">
        <v>10</v>
      </c>
      <c r="J2333" s="65" t="s">
        <v>1100</v>
      </c>
      <c r="K2333" s="65" t="s">
        <v>1101</v>
      </c>
      <c r="L2333" s="66">
        <v>46302</v>
      </c>
      <c r="M2333" s="65" t="s">
        <v>315</v>
      </c>
      <c r="N2333" s="129">
        <v>3002855</v>
      </c>
      <c r="O2333" s="65" t="s">
        <v>289</v>
      </c>
      <c r="P2333" s="66">
        <v>46302</v>
      </c>
      <c r="Q2333" s="31">
        <f t="shared" si="72"/>
        <v>1383</v>
      </c>
      <c r="R2333" s="31">
        <f t="shared" si="73"/>
        <v>1400</v>
      </c>
      <c r="S2333" s="29">
        <f>IF($Q2333&lt;Parâmetros!$E$19,$G2333-1,$G2333)</f>
        <v>46302</v>
      </c>
    </row>
    <row r="2334" spans="1:19" ht="15" customHeight="1" x14ac:dyDescent="0.25">
      <c r="A2334" s="128">
        <v>55420</v>
      </c>
      <c r="B2334" s="65" t="s">
        <v>660</v>
      </c>
      <c r="C2334" s="65" t="s">
        <v>72</v>
      </c>
      <c r="D2334" s="66">
        <v>46303</v>
      </c>
      <c r="E2334" s="67">
        <v>0.84</v>
      </c>
      <c r="F2334" s="65" t="s">
        <v>285</v>
      </c>
      <c r="G2334" s="66">
        <v>46303</v>
      </c>
      <c r="H2334" s="129">
        <v>40516033</v>
      </c>
      <c r="I2334" s="129">
        <v>10</v>
      </c>
      <c r="J2334" s="65" t="s">
        <v>1334</v>
      </c>
      <c r="K2334" s="65" t="s">
        <v>1335</v>
      </c>
      <c r="L2334" s="66">
        <v>46303</v>
      </c>
      <c r="M2334" s="65" t="s">
        <v>315</v>
      </c>
      <c r="N2334" s="129">
        <v>3003268</v>
      </c>
      <c r="O2334" s="65" t="s">
        <v>289</v>
      </c>
      <c r="P2334" s="66">
        <v>46303</v>
      </c>
      <c r="Q2334" s="31">
        <f t="shared" si="72"/>
        <v>948</v>
      </c>
      <c r="R2334" s="31">
        <f t="shared" si="73"/>
        <v>999</v>
      </c>
      <c r="S2334" s="29">
        <f>IF($Q2334&lt;Parâmetros!$E$19,$G2334-1,$G2334)</f>
        <v>46303</v>
      </c>
    </row>
    <row r="2335" spans="1:19" ht="15" customHeight="1" x14ac:dyDescent="0.25">
      <c r="A2335" s="128">
        <v>55420</v>
      </c>
      <c r="B2335" s="65" t="s">
        <v>660</v>
      </c>
      <c r="C2335" s="65" t="s">
        <v>72</v>
      </c>
      <c r="D2335" s="66">
        <v>46303</v>
      </c>
      <c r="E2335" s="67">
        <v>0.81</v>
      </c>
      <c r="F2335" s="65" t="s">
        <v>285</v>
      </c>
      <c r="G2335" s="66">
        <v>46303</v>
      </c>
      <c r="H2335" s="129">
        <v>40516034</v>
      </c>
      <c r="I2335" s="129">
        <v>10</v>
      </c>
      <c r="J2335" s="65" t="s">
        <v>1336</v>
      </c>
      <c r="K2335" s="65" t="s">
        <v>1337</v>
      </c>
      <c r="L2335" s="66">
        <v>46303</v>
      </c>
      <c r="M2335" s="65" t="s">
        <v>315</v>
      </c>
      <c r="N2335" s="129">
        <v>3002698</v>
      </c>
      <c r="O2335" s="65" t="s">
        <v>289</v>
      </c>
      <c r="P2335" s="66">
        <v>46303</v>
      </c>
      <c r="Q2335" s="31">
        <f t="shared" si="72"/>
        <v>999</v>
      </c>
      <c r="R2335" s="31">
        <f t="shared" si="73"/>
        <v>1048</v>
      </c>
      <c r="S2335" s="29">
        <f>IF($Q2335&lt;Parâmetros!$E$19,$G2335-1,$G2335)</f>
        <v>46303</v>
      </c>
    </row>
    <row r="2336" spans="1:19" ht="15" customHeight="1" x14ac:dyDescent="0.25">
      <c r="A2336" s="128">
        <v>55420</v>
      </c>
      <c r="B2336" s="65" t="s">
        <v>660</v>
      </c>
      <c r="C2336" s="65" t="s">
        <v>72</v>
      </c>
      <c r="D2336" s="66">
        <v>46305</v>
      </c>
      <c r="E2336" s="67">
        <v>3</v>
      </c>
      <c r="F2336" s="65" t="s">
        <v>285</v>
      </c>
      <c r="G2336" s="66">
        <v>46303</v>
      </c>
      <c r="H2336" s="129">
        <v>40521845</v>
      </c>
      <c r="I2336" s="129">
        <v>10</v>
      </c>
      <c r="J2336" s="65" t="s">
        <v>2077</v>
      </c>
      <c r="K2336" s="65" t="s">
        <v>2009</v>
      </c>
      <c r="L2336" s="66">
        <v>46303</v>
      </c>
      <c r="M2336" s="65" t="s">
        <v>287</v>
      </c>
      <c r="N2336" s="65" t="s">
        <v>793</v>
      </c>
      <c r="O2336" s="65" t="s">
        <v>306</v>
      </c>
      <c r="P2336" s="66">
        <v>46305</v>
      </c>
      <c r="Q2336" s="31">
        <f t="shared" si="72"/>
        <v>1050</v>
      </c>
      <c r="R2336" s="31">
        <f t="shared" si="73"/>
        <v>1230</v>
      </c>
      <c r="S2336" s="29">
        <f>IF($Q2336&lt;Parâmetros!$E$19,$G2336-1,$G2336)</f>
        <v>46303</v>
      </c>
    </row>
    <row r="2337" spans="1:19" ht="15" customHeight="1" x14ac:dyDescent="0.25">
      <c r="A2337" s="128">
        <v>55420</v>
      </c>
      <c r="B2337" s="65" t="s">
        <v>660</v>
      </c>
      <c r="C2337" s="65" t="s">
        <v>72</v>
      </c>
      <c r="D2337" s="66">
        <v>46305</v>
      </c>
      <c r="E2337" s="67">
        <v>2</v>
      </c>
      <c r="F2337" s="65" t="s">
        <v>285</v>
      </c>
      <c r="G2337" s="66">
        <v>46303</v>
      </c>
      <c r="H2337" s="129">
        <v>40521845</v>
      </c>
      <c r="I2337" s="129">
        <v>10</v>
      </c>
      <c r="J2337" s="65" t="s">
        <v>2016</v>
      </c>
      <c r="K2337" s="65" t="s">
        <v>371</v>
      </c>
      <c r="L2337" s="66">
        <v>46303</v>
      </c>
      <c r="M2337" s="65" t="s">
        <v>287</v>
      </c>
      <c r="N2337" s="65" t="s">
        <v>793</v>
      </c>
      <c r="O2337" s="65" t="s">
        <v>306</v>
      </c>
      <c r="P2337" s="66">
        <v>46305</v>
      </c>
      <c r="Q2337" s="31">
        <f t="shared" si="72"/>
        <v>1290</v>
      </c>
      <c r="R2337" s="31">
        <f t="shared" si="73"/>
        <v>1410</v>
      </c>
      <c r="S2337" s="29">
        <f>IF($Q2337&lt;Parâmetros!$E$19,$G2337-1,$G2337)</f>
        <v>46303</v>
      </c>
    </row>
    <row r="2338" spans="1:19" ht="15" customHeight="1" x14ac:dyDescent="0.25">
      <c r="A2338" s="128">
        <v>55420</v>
      </c>
      <c r="B2338" s="65" t="s">
        <v>660</v>
      </c>
      <c r="C2338" s="65" t="s">
        <v>72</v>
      </c>
      <c r="D2338" s="66">
        <v>46304</v>
      </c>
      <c r="E2338" s="67">
        <v>7.67</v>
      </c>
      <c r="F2338" s="65" t="s">
        <v>285</v>
      </c>
      <c r="G2338" s="66">
        <v>46304</v>
      </c>
      <c r="H2338" s="129">
        <v>40521845</v>
      </c>
      <c r="I2338" s="129">
        <v>20</v>
      </c>
      <c r="J2338" s="65" t="s">
        <v>1621</v>
      </c>
      <c r="K2338" s="65" t="s">
        <v>1622</v>
      </c>
      <c r="L2338" s="66">
        <v>46304</v>
      </c>
      <c r="M2338" s="65" t="s">
        <v>287</v>
      </c>
      <c r="N2338" s="65" t="s">
        <v>793</v>
      </c>
      <c r="O2338" s="65" t="s">
        <v>289</v>
      </c>
      <c r="P2338" s="66">
        <v>46304</v>
      </c>
      <c r="Q2338" s="31">
        <f t="shared" si="72"/>
        <v>927</v>
      </c>
      <c r="R2338" s="31">
        <f t="shared" si="73"/>
        <v>1387</v>
      </c>
      <c r="S2338" s="29">
        <f>IF($Q2338&lt;Parâmetros!$E$19,$G2338-1,$G2338)</f>
        <v>46304</v>
      </c>
    </row>
    <row r="2339" spans="1:19" ht="15" customHeight="1" x14ac:dyDescent="0.25">
      <c r="A2339" s="128">
        <v>55420</v>
      </c>
      <c r="B2339" s="65" t="s">
        <v>660</v>
      </c>
      <c r="C2339" s="65" t="s">
        <v>72</v>
      </c>
      <c r="D2339" s="66">
        <v>46306</v>
      </c>
      <c r="E2339" s="67">
        <v>6.99</v>
      </c>
      <c r="F2339" s="65" t="s">
        <v>285</v>
      </c>
      <c r="G2339" s="66">
        <v>46306</v>
      </c>
      <c r="H2339" s="129">
        <v>40521845</v>
      </c>
      <c r="I2339" s="129">
        <v>20</v>
      </c>
      <c r="J2339" s="65" t="s">
        <v>2078</v>
      </c>
      <c r="K2339" s="65" t="s">
        <v>2079</v>
      </c>
      <c r="L2339" s="66">
        <v>46306</v>
      </c>
      <c r="M2339" s="65" t="s">
        <v>287</v>
      </c>
      <c r="N2339" s="65" t="s">
        <v>793</v>
      </c>
      <c r="O2339" s="65" t="s">
        <v>289</v>
      </c>
      <c r="P2339" s="66">
        <v>46306</v>
      </c>
      <c r="Q2339" s="31">
        <f t="shared" si="72"/>
        <v>955</v>
      </c>
      <c r="R2339" s="31">
        <f t="shared" si="73"/>
        <v>1375</v>
      </c>
      <c r="S2339" s="29">
        <f>IF($Q2339&lt;Parâmetros!$E$19,$G2339-1,$G2339)</f>
        <v>46306</v>
      </c>
    </row>
    <row r="2340" spans="1:19" ht="15" customHeight="1" x14ac:dyDescent="0.25">
      <c r="A2340" s="128">
        <v>55420</v>
      </c>
      <c r="B2340" s="65" t="s">
        <v>660</v>
      </c>
      <c r="C2340" s="65" t="s">
        <v>72</v>
      </c>
      <c r="D2340" s="66">
        <v>46307</v>
      </c>
      <c r="E2340" s="67">
        <v>0.47</v>
      </c>
      <c r="F2340" s="65" t="s">
        <v>285</v>
      </c>
      <c r="G2340" s="66">
        <v>46307</v>
      </c>
      <c r="H2340" s="129">
        <v>40494418</v>
      </c>
      <c r="I2340" s="129">
        <v>10</v>
      </c>
      <c r="J2340" s="65" t="s">
        <v>2396</v>
      </c>
      <c r="K2340" s="65" t="s">
        <v>2397</v>
      </c>
      <c r="L2340" s="66">
        <v>46307</v>
      </c>
      <c r="M2340" s="65" t="s">
        <v>315</v>
      </c>
      <c r="N2340" s="129">
        <v>4000475</v>
      </c>
      <c r="O2340" s="65" t="s">
        <v>289</v>
      </c>
      <c r="P2340" s="66">
        <v>46307</v>
      </c>
      <c r="Q2340" s="31">
        <f t="shared" si="72"/>
        <v>932</v>
      </c>
      <c r="R2340" s="31">
        <f t="shared" si="73"/>
        <v>960</v>
      </c>
      <c r="S2340" s="29">
        <f>IF($Q2340&lt;Parâmetros!$E$19,$G2340-1,$G2340)</f>
        <v>46307</v>
      </c>
    </row>
    <row r="2341" spans="1:19" ht="15" customHeight="1" x14ac:dyDescent="0.25">
      <c r="A2341" s="128">
        <v>55420</v>
      </c>
      <c r="B2341" s="65" t="s">
        <v>660</v>
      </c>
      <c r="C2341" s="65" t="s">
        <v>72</v>
      </c>
      <c r="D2341" s="66">
        <v>46307</v>
      </c>
      <c r="E2341" s="67">
        <v>0.62</v>
      </c>
      <c r="F2341" s="65" t="s">
        <v>285</v>
      </c>
      <c r="G2341" s="66">
        <v>46307</v>
      </c>
      <c r="H2341" s="129">
        <v>40494418</v>
      </c>
      <c r="I2341" s="129">
        <v>10</v>
      </c>
      <c r="J2341" s="65" t="s">
        <v>2398</v>
      </c>
      <c r="K2341" s="65" t="s">
        <v>2399</v>
      </c>
      <c r="L2341" s="66">
        <v>46307</v>
      </c>
      <c r="M2341" s="65" t="s">
        <v>315</v>
      </c>
      <c r="N2341" s="129">
        <v>4000475</v>
      </c>
      <c r="O2341" s="65" t="s">
        <v>289</v>
      </c>
      <c r="P2341" s="66">
        <v>46307</v>
      </c>
      <c r="Q2341" s="31">
        <f t="shared" si="72"/>
        <v>944</v>
      </c>
      <c r="R2341" s="31">
        <f t="shared" si="73"/>
        <v>981</v>
      </c>
      <c r="S2341" s="29">
        <f>IF($Q2341&lt;Parâmetros!$E$19,$G2341-1,$G2341)</f>
        <v>46307</v>
      </c>
    </row>
    <row r="2342" spans="1:19" ht="15" customHeight="1" x14ac:dyDescent="0.25">
      <c r="A2342" s="128">
        <v>55420</v>
      </c>
      <c r="B2342" s="65" t="s">
        <v>660</v>
      </c>
      <c r="C2342" s="65" t="s">
        <v>72</v>
      </c>
      <c r="D2342" s="66">
        <v>46307</v>
      </c>
      <c r="E2342" s="67">
        <v>-0.62</v>
      </c>
      <c r="F2342" s="65" t="s">
        <v>285</v>
      </c>
      <c r="G2342" s="66">
        <v>46307</v>
      </c>
      <c r="H2342" s="129">
        <v>40494418</v>
      </c>
      <c r="I2342" s="129">
        <v>10</v>
      </c>
      <c r="J2342" s="65" t="s">
        <v>2398</v>
      </c>
      <c r="K2342" s="65" t="s">
        <v>2399</v>
      </c>
      <c r="L2342" s="66">
        <v>46307</v>
      </c>
      <c r="M2342" s="65" t="s">
        <v>315</v>
      </c>
      <c r="N2342" s="129">
        <v>4000475</v>
      </c>
      <c r="O2342" s="65" t="s">
        <v>289</v>
      </c>
      <c r="P2342" s="66">
        <v>46307</v>
      </c>
      <c r="Q2342" s="31">
        <f t="shared" si="72"/>
        <v>944</v>
      </c>
      <c r="R2342" s="31">
        <f t="shared" si="73"/>
        <v>981</v>
      </c>
      <c r="S2342" s="29">
        <f>IF($Q2342&lt;Parâmetros!$E$19,$G2342-1,$G2342)</f>
        <v>46307</v>
      </c>
    </row>
    <row r="2343" spans="1:19" ht="15" customHeight="1" x14ac:dyDescent="0.25">
      <c r="A2343" s="128">
        <v>55420</v>
      </c>
      <c r="B2343" s="65" t="s">
        <v>660</v>
      </c>
      <c r="C2343" s="65" t="s">
        <v>72</v>
      </c>
      <c r="D2343" s="66">
        <v>46307</v>
      </c>
      <c r="E2343" s="67">
        <v>3.5</v>
      </c>
      <c r="F2343" s="65" t="s">
        <v>285</v>
      </c>
      <c r="G2343" s="66">
        <v>46307</v>
      </c>
      <c r="H2343" s="129">
        <v>40494418</v>
      </c>
      <c r="I2343" s="129">
        <v>20</v>
      </c>
      <c r="J2343" s="65" t="s">
        <v>2400</v>
      </c>
      <c r="K2343" s="65" t="s">
        <v>2401</v>
      </c>
      <c r="L2343" s="66">
        <v>46307</v>
      </c>
      <c r="M2343" s="65" t="s">
        <v>315</v>
      </c>
      <c r="N2343" s="129">
        <v>4000475</v>
      </c>
      <c r="O2343" s="65" t="s">
        <v>289</v>
      </c>
      <c r="P2343" s="66">
        <v>46307</v>
      </c>
      <c r="Q2343" s="31">
        <f t="shared" si="72"/>
        <v>963</v>
      </c>
      <c r="R2343" s="31">
        <f t="shared" si="73"/>
        <v>1173</v>
      </c>
      <c r="S2343" s="29">
        <f>IF($Q2343&lt;Parâmetros!$E$19,$G2343-1,$G2343)</f>
        <v>46307</v>
      </c>
    </row>
    <row r="2344" spans="1:19" ht="15" customHeight="1" x14ac:dyDescent="0.25">
      <c r="A2344" s="128">
        <v>55420</v>
      </c>
      <c r="B2344" s="65" t="s">
        <v>660</v>
      </c>
      <c r="C2344" s="65" t="s">
        <v>72</v>
      </c>
      <c r="D2344" s="66">
        <v>46307</v>
      </c>
      <c r="E2344" s="67">
        <v>-3.5</v>
      </c>
      <c r="F2344" s="65" t="s">
        <v>285</v>
      </c>
      <c r="G2344" s="66">
        <v>46307</v>
      </c>
      <c r="H2344" s="129">
        <v>40494418</v>
      </c>
      <c r="I2344" s="129">
        <v>20</v>
      </c>
      <c r="J2344" s="65" t="s">
        <v>2400</v>
      </c>
      <c r="K2344" s="65" t="s">
        <v>2401</v>
      </c>
      <c r="L2344" s="66">
        <v>46307</v>
      </c>
      <c r="M2344" s="65" t="s">
        <v>315</v>
      </c>
      <c r="N2344" s="129">
        <v>4000475</v>
      </c>
      <c r="O2344" s="65" t="s">
        <v>289</v>
      </c>
      <c r="P2344" s="66">
        <v>46307</v>
      </c>
      <c r="Q2344" s="31">
        <f t="shared" si="72"/>
        <v>963</v>
      </c>
      <c r="R2344" s="31">
        <f t="shared" si="73"/>
        <v>1173</v>
      </c>
      <c r="S2344" s="29">
        <f>IF($Q2344&lt;Parâmetros!$E$19,$G2344-1,$G2344)</f>
        <v>46307</v>
      </c>
    </row>
    <row r="2345" spans="1:19" ht="15" customHeight="1" x14ac:dyDescent="0.25">
      <c r="A2345" s="128">
        <v>55420</v>
      </c>
      <c r="B2345" s="65" t="s">
        <v>660</v>
      </c>
      <c r="C2345" s="65" t="s">
        <v>72</v>
      </c>
      <c r="D2345" s="66">
        <v>46307</v>
      </c>
      <c r="E2345" s="67">
        <v>3.16</v>
      </c>
      <c r="F2345" s="65" t="s">
        <v>285</v>
      </c>
      <c r="G2345" s="66">
        <v>46307</v>
      </c>
      <c r="H2345" s="129">
        <v>40494418</v>
      </c>
      <c r="I2345" s="129">
        <v>20</v>
      </c>
      <c r="J2345" s="65" t="s">
        <v>1138</v>
      </c>
      <c r="K2345" s="65" t="s">
        <v>2402</v>
      </c>
      <c r="L2345" s="66">
        <v>46307</v>
      </c>
      <c r="M2345" s="65" t="s">
        <v>315</v>
      </c>
      <c r="N2345" s="129">
        <v>4000475</v>
      </c>
      <c r="O2345" s="65" t="s">
        <v>289</v>
      </c>
      <c r="P2345" s="66">
        <v>46307</v>
      </c>
      <c r="Q2345" s="31">
        <f t="shared" si="72"/>
        <v>981</v>
      </c>
      <c r="R2345" s="31">
        <f t="shared" si="73"/>
        <v>1171</v>
      </c>
      <c r="S2345" s="29">
        <f>IF($Q2345&lt;Parâmetros!$E$19,$G2345-1,$G2345)</f>
        <v>46307</v>
      </c>
    </row>
    <row r="2346" spans="1:19" ht="15" customHeight="1" x14ac:dyDescent="0.25">
      <c r="A2346" s="128">
        <v>55420</v>
      </c>
      <c r="B2346" s="65" t="s">
        <v>660</v>
      </c>
      <c r="C2346" s="65" t="s">
        <v>72</v>
      </c>
      <c r="D2346" s="66">
        <v>46307</v>
      </c>
      <c r="E2346" s="67">
        <v>-3.16</v>
      </c>
      <c r="F2346" s="65" t="s">
        <v>285</v>
      </c>
      <c r="G2346" s="66">
        <v>46307</v>
      </c>
      <c r="H2346" s="129">
        <v>40494418</v>
      </c>
      <c r="I2346" s="129">
        <v>20</v>
      </c>
      <c r="J2346" s="65" t="s">
        <v>1138</v>
      </c>
      <c r="K2346" s="65" t="s">
        <v>2402</v>
      </c>
      <c r="L2346" s="66">
        <v>46307</v>
      </c>
      <c r="M2346" s="65" t="s">
        <v>315</v>
      </c>
      <c r="N2346" s="129">
        <v>4000475</v>
      </c>
      <c r="O2346" s="65" t="s">
        <v>289</v>
      </c>
      <c r="P2346" s="66">
        <v>46307</v>
      </c>
      <c r="Q2346" s="31">
        <f t="shared" si="72"/>
        <v>981</v>
      </c>
      <c r="R2346" s="31">
        <f t="shared" si="73"/>
        <v>1171</v>
      </c>
      <c r="S2346" s="29">
        <f>IF($Q2346&lt;Parâmetros!$E$19,$G2346-1,$G2346)</f>
        <v>46307</v>
      </c>
    </row>
    <row r="2347" spans="1:19" ht="15" customHeight="1" x14ac:dyDescent="0.25">
      <c r="A2347" s="128">
        <v>55420</v>
      </c>
      <c r="B2347" s="65" t="s">
        <v>660</v>
      </c>
      <c r="C2347" s="65" t="s">
        <v>72</v>
      </c>
      <c r="D2347" s="66">
        <v>46307</v>
      </c>
      <c r="E2347" s="67">
        <v>0.47</v>
      </c>
      <c r="F2347" s="65" t="s">
        <v>285</v>
      </c>
      <c r="G2347" s="66">
        <v>46307</v>
      </c>
      <c r="H2347" s="129">
        <v>40494418</v>
      </c>
      <c r="I2347" s="129">
        <v>20</v>
      </c>
      <c r="J2347" s="65" t="s">
        <v>2403</v>
      </c>
      <c r="K2347" s="65" t="s">
        <v>2404</v>
      </c>
      <c r="L2347" s="66">
        <v>46307</v>
      </c>
      <c r="M2347" s="65" t="s">
        <v>315</v>
      </c>
      <c r="N2347" s="129">
        <v>4000475</v>
      </c>
      <c r="O2347" s="65" t="s">
        <v>289</v>
      </c>
      <c r="P2347" s="66">
        <v>46307</v>
      </c>
      <c r="Q2347" s="31">
        <f t="shared" si="72"/>
        <v>992</v>
      </c>
      <c r="R2347" s="31">
        <f t="shared" si="73"/>
        <v>1020</v>
      </c>
      <c r="S2347" s="29">
        <f>IF($Q2347&lt;Parâmetros!$E$19,$G2347-1,$G2347)</f>
        <v>46307</v>
      </c>
    </row>
    <row r="2348" spans="1:19" ht="15" customHeight="1" x14ac:dyDescent="0.25">
      <c r="A2348" s="128">
        <v>55420</v>
      </c>
      <c r="B2348" s="65" t="s">
        <v>660</v>
      </c>
      <c r="C2348" s="65" t="s">
        <v>72</v>
      </c>
      <c r="D2348" s="66">
        <v>46307</v>
      </c>
      <c r="E2348" s="67">
        <v>2.78</v>
      </c>
      <c r="F2348" s="65" t="s">
        <v>285</v>
      </c>
      <c r="G2348" s="66">
        <v>46307</v>
      </c>
      <c r="H2348" s="129">
        <v>40520166</v>
      </c>
      <c r="I2348" s="129">
        <v>10</v>
      </c>
      <c r="J2348" s="65" t="s">
        <v>2405</v>
      </c>
      <c r="K2348" s="65" t="s">
        <v>2406</v>
      </c>
      <c r="L2348" s="66">
        <v>46307</v>
      </c>
      <c r="M2348" s="65" t="s">
        <v>287</v>
      </c>
      <c r="N2348" s="129">
        <v>3010336</v>
      </c>
      <c r="O2348" s="65" t="s">
        <v>289</v>
      </c>
      <c r="P2348" s="66">
        <v>46307</v>
      </c>
      <c r="Q2348" s="31">
        <f t="shared" si="72"/>
        <v>1000</v>
      </c>
      <c r="R2348" s="31">
        <f t="shared" si="73"/>
        <v>1167</v>
      </c>
      <c r="S2348" s="29">
        <f>IF($Q2348&lt;Parâmetros!$E$19,$G2348-1,$G2348)</f>
        <v>46307</v>
      </c>
    </row>
    <row r="2349" spans="1:19" ht="15" customHeight="1" x14ac:dyDescent="0.25">
      <c r="A2349" s="128">
        <v>55420</v>
      </c>
      <c r="B2349" s="65" t="s">
        <v>660</v>
      </c>
      <c r="C2349" s="65" t="s">
        <v>72</v>
      </c>
      <c r="D2349" s="66">
        <v>46307</v>
      </c>
      <c r="E2349" s="67">
        <v>-2.78</v>
      </c>
      <c r="F2349" s="65" t="s">
        <v>285</v>
      </c>
      <c r="G2349" s="66">
        <v>46307</v>
      </c>
      <c r="H2349" s="129">
        <v>40520166</v>
      </c>
      <c r="I2349" s="129">
        <v>10</v>
      </c>
      <c r="J2349" s="65" t="s">
        <v>2405</v>
      </c>
      <c r="K2349" s="65" t="s">
        <v>2406</v>
      </c>
      <c r="L2349" s="66">
        <v>46307</v>
      </c>
      <c r="M2349" s="65" t="s">
        <v>287</v>
      </c>
      <c r="N2349" s="129">
        <v>3010336</v>
      </c>
      <c r="O2349" s="65" t="s">
        <v>289</v>
      </c>
      <c r="P2349" s="66">
        <v>46307</v>
      </c>
      <c r="Q2349" s="31">
        <f t="shared" si="72"/>
        <v>1000</v>
      </c>
      <c r="R2349" s="31">
        <f t="shared" si="73"/>
        <v>1167</v>
      </c>
      <c r="S2349" s="29">
        <f>IF($Q2349&lt;Parâmetros!$E$19,$G2349-1,$G2349)</f>
        <v>46307</v>
      </c>
    </row>
    <row r="2350" spans="1:19" ht="15" customHeight="1" x14ac:dyDescent="0.25">
      <c r="A2350" s="128">
        <v>55420</v>
      </c>
      <c r="B2350" s="65" t="s">
        <v>660</v>
      </c>
      <c r="C2350" s="65" t="s">
        <v>72</v>
      </c>
      <c r="D2350" s="66">
        <v>46307</v>
      </c>
      <c r="E2350" s="67">
        <v>2.59</v>
      </c>
      <c r="F2350" s="65" t="s">
        <v>285</v>
      </c>
      <c r="G2350" s="66">
        <v>46307</v>
      </c>
      <c r="H2350" s="129">
        <v>40520166</v>
      </c>
      <c r="I2350" s="129">
        <v>10</v>
      </c>
      <c r="J2350" s="65" t="s">
        <v>2407</v>
      </c>
      <c r="K2350" s="65" t="s">
        <v>2408</v>
      </c>
      <c r="L2350" s="66">
        <v>46307</v>
      </c>
      <c r="M2350" s="65" t="s">
        <v>287</v>
      </c>
      <c r="N2350" s="129">
        <v>3010336</v>
      </c>
      <c r="O2350" s="65" t="s">
        <v>289</v>
      </c>
      <c r="P2350" s="66">
        <v>46307</v>
      </c>
      <c r="Q2350" s="31">
        <f t="shared" si="72"/>
        <v>1023</v>
      </c>
      <c r="R2350" s="31">
        <f t="shared" si="73"/>
        <v>1178</v>
      </c>
      <c r="S2350" s="29">
        <f>IF($Q2350&lt;Parâmetros!$E$19,$G2350-1,$G2350)</f>
        <v>46307</v>
      </c>
    </row>
    <row r="2351" spans="1:19" ht="15" customHeight="1" x14ac:dyDescent="0.25">
      <c r="A2351" s="128">
        <v>55420</v>
      </c>
      <c r="B2351" s="65" t="s">
        <v>660</v>
      </c>
      <c r="C2351" s="65" t="s">
        <v>72</v>
      </c>
      <c r="D2351" s="66">
        <v>46307</v>
      </c>
      <c r="E2351" s="67">
        <v>0.5</v>
      </c>
      <c r="F2351" s="65" t="s">
        <v>285</v>
      </c>
      <c r="G2351" s="66">
        <v>46307</v>
      </c>
      <c r="H2351" s="129">
        <v>40523750</v>
      </c>
      <c r="I2351" s="129">
        <v>10</v>
      </c>
      <c r="J2351" s="65" t="s">
        <v>2409</v>
      </c>
      <c r="K2351" s="65" t="s">
        <v>2410</v>
      </c>
      <c r="L2351" s="66">
        <v>46307</v>
      </c>
      <c r="M2351" s="65" t="s">
        <v>315</v>
      </c>
      <c r="N2351" s="129">
        <v>3010390</v>
      </c>
      <c r="O2351" s="65" t="s">
        <v>289</v>
      </c>
      <c r="P2351" s="66">
        <v>46307</v>
      </c>
      <c r="Q2351" s="31">
        <f t="shared" si="72"/>
        <v>1178</v>
      </c>
      <c r="R2351" s="31">
        <f t="shared" si="73"/>
        <v>1208</v>
      </c>
      <c r="S2351" s="29">
        <f>IF($Q2351&lt;Parâmetros!$E$19,$G2351-1,$G2351)</f>
        <v>46307</v>
      </c>
    </row>
    <row r="2352" spans="1:19" ht="15" customHeight="1" x14ac:dyDescent="0.25">
      <c r="A2352" s="128">
        <v>55420</v>
      </c>
      <c r="B2352" s="65" t="s">
        <v>660</v>
      </c>
      <c r="C2352" s="65" t="s">
        <v>72</v>
      </c>
      <c r="D2352" s="66">
        <v>46307</v>
      </c>
      <c r="E2352" s="67">
        <v>0.47</v>
      </c>
      <c r="F2352" s="65" t="s">
        <v>285</v>
      </c>
      <c r="G2352" s="66">
        <v>46307</v>
      </c>
      <c r="H2352" s="129">
        <v>40525159</v>
      </c>
      <c r="I2352" s="129">
        <v>10</v>
      </c>
      <c r="J2352" s="65" t="s">
        <v>2411</v>
      </c>
      <c r="K2352" s="65" t="s">
        <v>2412</v>
      </c>
      <c r="L2352" s="66">
        <v>46307</v>
      </c>
      <c r="M2352" s="65" t="s">
        <v>315</v>
      </c>
      <c r="N2352" s="129">
        <v>3010404</v>
      </c>
      <c r="O2352" s="65" t="s">
        <v>289</v>
      </c>
      <c r="P2352" s="66">
        <v>46307</v>
      </c>
      <c r="Q2352" s="31">
        <f t="shared" si="72"/>
        <v>1209</v>
      </c>
      <c r="R2352" s="31">
        <f t="shared" si="73"/>
        <v>1237</v>
      </c>
      <c r="S2352" s="29">
        <f>IF($Q2352&lt;Parâmetros!$E$19,$G2352-1,$G2352)</f>
        <v>46307</v>
      </c>
    </row>
    <row r="2353" spans="1:19" ht="15" customHeight="1" x14ac:dyDescent="0.25">
      <c r="A2353" s="128">
        <v>55420</v>
      </c>
      <c r="B2353" s="65" t="s">
        <v>660</v>
      </c>
      <c r="C2353" s="65" t="s">
        <v>72</v>
      </c>
      <c r="D2353" s="66">
        <v>46307</v>
      </c>
      <c r="E2353" s="67">
        <v>0.57999999999999996</v>
      </c>
      <c r="F2353" s="65" t="s">
        <v>285</v>
      </c>
      <c r="G2353" s="66">
        <v>46307</v>
      </c>
      <c r="H2353" s="129">
        <v>40525161</v>
      </c>
      <c r="I2353" s="129">
        <v>10</v>
      </c>
      <c r="J2353" s="65" t="s">
        <v>2413</v>
      </c>
      <c r="K2353" s="65" t="s">
        <v>2414</v>
      </c>
      <c r="L2353" s="66">
        <v>46307</v>
      </c>
      <c r="M2353" s="65" t="s">
        <v>315</v>
      </c>
      <c r="N2353" s="129">
        <v>3003118</v>
      </c>
      <c r="O2353" s="65" t="s">
        <v>289</v>
      </c>
      <c r="P2353" s="66">
        <v>46307</v>
      </c>
      <c r="Q2353" s="31">
        <f t="shared" si="72"/>
        <v>1238</v>
      </c>
      <c r="R2353" s="31">
        <f t="shared" si="73"/>
        <v>1273</v>
      </c>
      <c r="S2353" s="29">
        <f>IF($Q2353&lt;Parâmetros!$E$19,$G2353-1,$G2353)</f>
        <v>46307</v>
      </c>
    </row>
    <row r="2354" spans="1:19" ht="15" customHeight="1" x14ac:dyDescent="0.25">
      <c r="A2354" s="128">
        <v>55420</v>
      </c>
      <c r="B2354" s="65" t="s">
        <v>660</v>
      </c>
      <c r="C2354" s="65" t="s">
        <v>72</v>
      </c>
      <c r="D2354" s="66">
        <v>46307</v>
      </c>
      <c r="E2354" s="67">
        <v>0.46</v>
      </c>
      <c r="F2354" s="65" t="s">
        <v>285</v>
      </c>
      <c r="G2354" s="66">
        <v>46307</v>
      </c>
      <c r="H2354" s="129">
        <v>40525162</v>
      </c>
      <c r="I2354" s="129">
        <v>10</v>
      </c>
      <c r="J2354" s="65" t="s">
        <v>2415</v>
      </c>
      <c r="K2354" s="65" t="s">
        <v>2416</v>
      </c>
      <c r="L2354" s="66">
        <v>46307</v>
      </c>
      <c r="M2354" s="65" t="s">
        <v>315</v>
      </c>
      <c r="N2354" s="129">
        <v>3010292</v>
      </c>
      <c r="O2354" s="65" t="s">
        <v>289</v>
      </c>
      <c r="P2354" s="66">
        <v>46307</v>
      </c>
      <c r="Q2354" s="31">
        <f t="shared" si="72"/>
        <v>1273</v>
      </c>
      <c r="R2354" s="31">
        <f t="shared" si="73"/>
        <v>1301</v>
      </c>
      <c r="S2354" s="29">
        <f>IF($Q2354&lt;Parâmetros!$E$19,$G2354-1,$G2354)</f>
        <v>46307</v>
      </c>
    </row>
    <row r="2355" spans="1:19" ht="15" customHeight="1" x14ac:dyDescent="0.25">
      <c r="A2355" s="128">
        <v>55420</v>
      </c>
      <c r="B2355" s="65" t="s">
        <v>660</v>
      </c>
      <c r="C2355" s="65" t="s">
        <v>72</v>
      </c>
      <c r="D2355" s="66">
        <v>46307</v>
      </c>
      <c r="E2355" s="67">
        <v>0.35</v>
      </c>
      <c r="F2355" s="65" t="s">
        <v>285</v>
      </c>
      <c r="G2355" s="66">
        <v>46307</v>
      </c>
      <c r="H2355" s="129">
        <v>40525163</v>
      </c>
      <c r="I2355" s="129">
        <v>10</v>
      </c>
      <c r="J2355" s="65" t="s">
        <v>2417</v>
      </c>
      <c r="K2355" s="65" t="s">
        <v>2418</v>
      </c>
      <c r="L2355" s="66">
        <v>46307</v>
      </c>
      <c r="M2355" s="65" t="s">
        <v>315</v>
      </c>
      <c r="N2355" s="129">
        <v>3010257</v>
      </c>
      <c r="O2355" s="65" t="s">
        <v>289</v>
      </c>
      <c r="P2355" s="66">
        <v>46307</v>
      </c>
      <c r="Q2355" s="31">
        <f t="shared" si="72"/>
        <v>1302</v>
      </c>
      <c r="R2355" s="31">
        <f t="shared" si="73"/>
        <v>1323</v>
      </c>
      <c r="S2355" s="29">
        <f>IF($Q2355&lt;Parâmetros!$E$19,$G2355-1,$G2355)</f>
        <v>46307</v>
      </c>
    </row>
    <row r="2356" spans="1:19" ht="15" customHeight="1" x14ac:dyDescent="0.25">
      <c r="A2356" s="128">
        <v>55420</v>
      </c>
      <c r="B2356" s="65" t="s">
        <v>660</v>
      </c>
      <c r="C2356" s="65" t="s">
        <v>72</v>
      </c>
      <c r="D2356" s="66">
        <v>46307</v>
      </c>
      <c r="E2356" s="67">
        <v>0.41</v>
      </c>
      <c r="F2356" s="65" t="s">
        <v>285</v>
      </c>
      <c r="G2356" s="66">
        <v>46307</v>
      </c>
      <c r="H2356" s="129">
        <v>40525164</v>
      </c>
      <c r="I2356" s="129">
        <v>10</v>
      </c>
      <c r="J2356" s="65" t="s">
        <v>2419</v>
      </c>
      <c r="K2356" s="65" t="s">
        <v>2420</v>
      </c>
      <c r="L2356" s="66">
        <v>46307</v>
      </c>
      <c r="M2356" s="65" t="s">
        <v>315</v>
      </c>
      <c r="N2356" s="129">
        <v>3010258</v>
      </c>
      <c r="O2356" s="65" t="s">
        <v>289</v>
      </c>
      <c r="P2356" s="66">
        <v>46307</v>
      </c>
      <c r="Q2356" s="31">
        <f t="shared" si="72"/>
        <v>1324</v>
      </c>
      <c r="R2356" s="31">
        <f t="shared" si="73"/>
        <v>1348</v>
      </c>
      <c r="S2356" s="29">
        <f>IF($Q2356&lt;Parâmetros!$E$19,$G2356-1,$G2356)</f>
        <v>46307</v>
      </c>
    </row>
    <row r="2357" spans="1:19" ht="15" customHeight="1" x14ac:dyDescent="0.25">
      <c r="A2357" s="128">
        <v>55420</v>
      </c>
      <c r="B2357" s="65" t="s">
        <v>660</v>
      </c>
      <c r="C2357" s="65" t="s">
        <v>72</v>
      </c>
      <c r="D2357" s="66">
        <v>46307</v>
      </c>
      <c r="E2357" s="67">
        <v>0.68</v>
      </c>
      <c r="F2357" s="65" t="s">
        <v>285</v>
      </c>
      <c r="G2357" s="66">
        <v>46307</v>
      </c>
      <c r="H2357" s="129">
        <v>40525165</v>
      </c>
      <c r="I2357" s="129">
        <v>10</v>
      </c>
      <c r="J2357" s="65" t="s">
        <v>2421</v>
      </c>
      <c r="K2357" s="65" t="s">
        <v>2422</v>
      </c>
      <c r="L2357" s="66">
        <v>46307</v>
      </c>
      <c r="M2357" s="65" t="s">
        <v>315</v>
      </c>
      <c r="N2357" s="129">
        <v>3010382</v>
      </c>
      <c r="O2357" s="65" t="s">
        <v>289</v>
      </c>
      <c r="P2357" s="66">
        <v>46307</v>
      </c>
      <c r="Q2357" s="31">
        <f t="shared" si="72"/>
        <v>1349</v>
      </c>
      <c r="R2357" s="31">
        <f t="shared" si="73"/>
        <v>1390</v>
      </c>
      <c r="S2357" s="29">
        <f>IF($Q2357&lt;Parâmetros!$E$19,$G2357-1,$G2357)</f>
        <v>46307</v>
      </c>
    </row>
    <row r="2358" spans="1:19" ht="15" customHeight="1" x14ac:dyDescent="0.25">
      <c r="A2358" s="128">
        <v>55420</v>
      </c>
      <c r="B2358" s="65" t="s">
        <v>660</v>
      </c>
      <c r="C2358" s="65" t="s">
        <v>72</v>
      </c>
      <c r="D2358" s="66">
        <v>46308</v>
      </c>
      <c r="E2358" s="67">
        <v>0.44</v>
      </c>
      <c r="F2358" s="65" t="s">
        <v>285</v>
      </c>
      <c r="G2358" s="66">
        <v>46308</v>
      </c>
      <c r="H2358" s="129">
        <v>40525167</v>
      </c>
      <c r="I2358" s="129">
        <v>10</v>
      </c>
      <c r="J2358" s="65" t="s">
        <v>2639</v>
      </c>
      <c r="K2358" s="65" t="s">
        <v>2640</v>
      </c>
      <c r="L2358" s="66">
        <v>46308</v>
      </c>
      <c r="M2358" s="65" t="s">
        <v>315</v>
      </c>
      <c r="N2358" s="129">
        <v>3010120</v>
      </c>
      <c r="O2358" s="65" t="s">
        <v>289</v>
      </c>
      <c r="P2358" s="66">
        <v>46308</v>
      </c>
      <c r="Q2358" s="31">
        <f t="shared" si="72"/>
        <v>936</v>
      </c>
      <c r="R2358" s="31">
        <f t="shared" si="73"/>
        <v>962</v>
      </c>
      <c r="S2358" s="29">
        <f>IF($Q2358&lt;Parâmetros!$E$19,$G2358-1,$G2358)</f>
        <v>46308</v>
      </c>
    </row>
    <row r="2359" spans="1:19" ht="15" customHeight="1" x14ac:dyDescent="0.25">
      <c r="A2359" s="128">
        <v>55420</v>
      </c>
      <c r="B2359" s="65" t="s">
        <v>660</v>
      </c>
      <c r="C2359" s="65" t="s">
        <v>72</v>
      </c>
      <c r="D2359" s="66">
        <v>46308</v>
      </c>
      <c r="E2359" s="67">
        <v>1.07</v>
      </c>
      <c r="F2359" s="65" t="s">
        <v>285</v>
      </c>
      <c r="G2359" s="66">
        <v>46308</v>
      </c>
      <c r="H2359" s="129">
        <v>40525168</v>
      </c>
      <c r="I2359" s="129">
        <v>10</v>
      </c>
      <c r="J2359" s="65" t="s">
        <v>2641</v>
      </c>
      <c r="K2359" s="65" t="s">
        <v>2642</v>
      </c>
      <c r="L2359" s="66">
        <v>46308</v>
      </c>
      <c r="M2359" s="65" t="s">
        <v>315</v>
      </c>
      <c r="N2359" s="129">
        <v>3003146</v>
      </c>
      <c r="O2359" s="65" t="s">
        <v>289</v>
      </c>
      <c r="P2359" s="66">
        <v>46308</v>
      </c>
      <c r="Q2359" s="31">
        <f t="shared" si="72"/>
        <v>963</v>
      </c>
      <c r="R2359" s="31">
        <f t="shared" si="73"/>
        <v>1027</v>
      </c>
      <c r="S2359" s="29">
        <f>IF($Q2359&lt;Parâmetros!$E$19,$G2359-1,$G2359)</f>
        <v>46308</v>
      </c>
    </row>
    <row r="2360" spans="1:19" ht="15" customHeight="1" x14ac:dyDescent="0.25">
      <c r="A2360" s="128">
        <v>55420</v>
      </c>
      <c r="B2360" s="65" t="s">
        <v>660</v>
      </c>
      <c r="C2360" s="65" t="s">
        <v>72</v>
      </c>
      <c r="D2360" s="66">
        <v>46308</v>
      </c>
      <c r="E2360" s="67">
        <v>0.8</v>
      </c>
      <c r="F2360" s="65" t="s">
        <v>285</v>
      </c>
      <c r="G2360" s="66">
        <v>46308</v>
      </c>
      <c r="H2360" s="129">
        <v>40525169</v>
      </c>
      <c r="I2360" s="129">
        <v>10</v>
      </c>
      <c r="J2360" s="65" t="s">
        <v>2643</v>
      </c>
      <c r="K2360" s="65" t="s">
        <v>2644</v>
      </c>
      <c r="L2360" s="66">
        <v>46308</v>
      </c>
      <c r="M2360" s="65" t="s">
        <v>315</v>
      </c>
      <c r="N2360" s="129">
        <v>3010660</v>
      </c>
      <c r="O2360" s="65" t="s">
        <v>289</v>
      </c>
      <c r="P2360" s="66">
        <v>46308</v>
      </c>
      <c r="Q2360" s="31">
        <f t="shared" si="72"/>
        <v>1028</v>
      </c>
      <c r="R2360" s="31">
        <f t="shared" si="73"/>
        <v>1076</v>
      </c>
      <c r="S2360" s="29">
        <f>IF($Q2360&lt;Parâmetros!$E$19,$G2360-1,$G2360)</f>
        <v>46308</v>
      </c>
    </row>
    <row r="2361" spans="1:19" ht="15" customHeight="1" x14ac:dyDescent="0.25">
      <c r="A2361" s="128">
        <v>55420</v>
      </c>
      <c r="B2361" s="65" t="s">
        <v>660</v>
      </c>
      <c r="C2361" s="65" t="s">
        <v>72</v>
      </c>
      <c r="D2361" s="66">
        <v>46308</v>
      </c>
      <c r="E2361" s="67">
        <v>0.65</v>
      </c>
      <c r="F2361" s="65" t="s">
        <v>285</v>
      </c>
      <c r="G2361" s="66">
        <v>46308</v>
      </c>
      <c r="H2361" s="129">
        <v>40525170</v>
      </c>
      <c r="I2361" s="129">
        <v>10</v>
      </c>
      <c r="J2361" s="65" t="s">
        <v>2645</v>
      </c>
      <c r="K2361" s="65" t="s">
        <v>2646</v>
      </c>
      <c r="L2361" s="66">
        <v>46308</v>
      </c>
      <c r="M2361" s="65" t="s">
        <v>315</v>
      </c>
      <c r="N2361" s="129">
        <v>3010775</v>
      </c>
      <c r="O2361" s="65" t="s">
        <v>289</v>
      </c>
      <c r="P2361" s="66">
        <v>46308</v>
      </c>
      <c r="Q2361" s="31">
        <f t="shared" si="72"/>
        <v>1076</v>
      </c>
      <c r="R2361" s="31">
        <f t="shared" si="73"/>
        <v>1115</v>
      </c>
      <c r="S2361" s="29">
        <f>IF($Q2361&lt;Parâmetros!$E$19,$G2361-1,$G2361)</f>
        <v>46308</v>
      </c>
    </row>
    <row r="2362" spans="1:19" ht="15" customHeight="1" x14ac:dyDescent="0.25">
      <c r="A2362" s="128">
        <v>55420</v>
      </c>
      <c r="B2362" s="65" t="s">
        <v>660</v>
      </c>
      <c r="C2362" s="65" t="s">
        <v>72</v>
      </c>
      <c r="D2362" s="66">
        <v>46308</v>
      </c>
      <c r="E2362" s="67">
        <v>1.23</v>
      </c>
      <c r="F2362" s="65" t="s">
        <v>285</v>
      </c>
      <c r="G2362" s="66">
        <v>46308</v>
      </c>
      <c r="H2362" s="129">
        <v>40525171</v>
      </c>
      <c r="I2362" s="129">
        <v>10</v>
      </c>
      <c r="J2362" s="65" t="s">
        <v>2647</v>
      </c>
      <c r="K2362" s="65" t="s">
        <v>2648</v>
      </c>
      <c r="L2362" s="66">
        <v>46308</v>
      </c>
      <c r="M2362" s="65" t="s">
        <v>315</v>
      </c>
      <c r="N2362" s="129">
        <v>3010883</v>
      </c>
      <c r="O2362" s="65" t="s">
        <v>289</v>
      </c>
      <c r="P2362" s="66">
        <v>46308</v>
      </c>
      <c r="Q2362" s="31">
        <f t="shared" si="72"/>
        <v>1116</v>
      </c>
      <c r="R2362" s="31">
        <f t="shared" si="73"/>
        <v>1189</v>
      </c>
      <c r="S2362" s="29">
        <f>IF($Q2362&lt;Parâmetros!$E$19,$G2362-1,$G2362)</f>
        <v>46308</v>
      </c>
    </row>
    <row r="2363" spans="1:19" ht="15" customHeight="1" x14ac:dyDescent="0.25">
      <c r="A2363" s="128">
        <v>55420</v>
      </c>
      <c r="B2363" s="65" t="s">
        <v>660</v>
      </c>
      <c r="C2363" s="65" t="s">
        <v>72</v>
      </c>
      <c r="D2363" s="66">
        <v>46308</v>
      </c>
      <c r="E2363" s="67">
        <v>1.28</v>
      </c>
      <c r="F2363" s="65" t="s">
        <v>285</v>
      </c>
      <c r="G2363" s="66">
        <v>46308</v>
      </c>
      <c r="H2363" s="129">
        <v>40525172</v>
      </c>
      <c r="I2363" s="129">
        <v>10</v>
      </c>
      <c r="J2363" s="65" t="s">
        <v>2649</v>
      </c>
      <c r="K2363" s="65" t="s">
        <v>2650</v>
      </c>
      <c r="L2363" s="66">
        <v>46308</v>
      </c>
      <c r="M2363" s="65" t="s">
        <v>315</v>
      </c>
      <c r="N2363" s="129">
        <v>3010857</v>
      </c>
      <c r="O2363" s="65" t="s">
        <v>289</v>
      </c>
      <c r="P2363" s="66">
        <v>46308</v>
      </c>
      <c r="Q2363" s="31">
        <f t="shared" si="72"/>
        <v>1190</v>
      </c>
      <c r="R2363" s="31">
        <f t="shared" si="73"/>
        <v>1267</v>
      </c>
      <c r="S2363" s="29">
        <f>IF($Q2363&lt;Parâmetros!$E$19,$G2363-1,$G2363)</f>
        <v>46308</v>
      </c>
    </row>
    <row r="2364" spans="1:19" ht="15" customHeight="1" x14ac:dyDescent="0.25">
      <c r="A2364" s="128">
        <v>55420</v>
      </c>
      <c r="B2364" s="65" t="s">
        <v>660</v>
      </c>
      <c r="C2364" s="65" t="s">
        <v>72</v>
      </c>
      <c r="D2364" s="66">
        <v>46308</v>
      </c>
      <c r="E2364" s="67">
        <v>0.45</v>
      </c>
      <c r="F2364" s="65" t="s">
        <v>285</v>
      </c>
      <c r="G2364" s="66">
        <v>46308</v>
      </c>
      <c r="H2364" s="129">
        <v>40525166</v>
      </c>
      <c r="I2364" s="129">
        <v>10</v>
      </c>
      <c r="J2364" s="65" t="s">
        <v>2651</v>
      </c>
      <c r="K2364" s="65" t="s">
        <v>2652</v>
      </c>
      <c r="L2364" s="66">
        <v>46308</v>
      </c>
      <c r="M2364" s="65" t="s">
        <v>315</v>
      </c>
      <c r="N2364" s="129">
        <v>3010118</v>
      </c>
      <c r="O2364" s="65" t="s">
        <v>289</v>
      </c>
      <c r="P2364" s="66">
        <v>46308</v>
      </c>
      <c r="Q2364" s="31">
        <f t="shared" si="72"/>
        <v>1268</v>
      </c>
      <c r="R2364" s="31">
        <f t="shared" si="73"/>
        <v>1295</v>
      </c>
      <c r="S2364" s="29">
        <f>IF($Q2364&lt;Parâmetros!$E$19,$G2364-1,$G2364)</f>
        <v>46308</v>
      </c>
    </row>
    <row r="2365" spans="1:19" ht="15" customHeight="1" x14ac:dyDescent="0.25">
      <c r="A2365" s="128">
        <v>55420</v>
      </c>
      <c r="B2365" s="65" t="s">
        <v>660</v>
      </c>
      <c r="C2365" s="65" t="s">
        <v>72</v>
      </c>
      <c r="D2365" s="66">
        <v>46308</v>
      </c>
      <c r="E2365" s="67">
        <v>0.62</v>
      </c>
      <c r="F2365" s="65" t="s">
        <v>285</v>
      </c>
      <c r="G2365" s="66">
        <v>46308</v>
      </c>
      <c r="H2365" s="129">
        <v>40525174</v>
      </c>
      <c r="I2365" s="129">
        <v>10</v>
      </c>
      <c r="J2365" s="65" t="s">
        <v>2653</v>
      </c>
      <c r="K2365" s="65" t="s">
        <v>2654</v>
      </c>
      <c r="L2365" s="66">
        <v>46308</v>
      </c>
      <c r="M2365" s="65" t="s">
        <v>315</v>
      </c>
      <c r="N2365" s="129">
        <v>3008321</v>
      </c>
      <c r="O2365" s="65" t="s">
        <v>289</v>
      </c>
      <c r="P2365" s="66">
        <v>46308</v>
      </c>
      <c r="Q2365" s="31">
        <f t="shared" si="72"/>
        <v>1296</v>
      </c>
      <c r="R2365" s="31">
        <f t="shared" si="73"/>
        <v>1333</v>
      </c>
      <c r="S2365" s="29">
        <f>IF($Q2365&lt;Parâmetros!$E$19,$G2365-1,$G2365)</f>
        <v>46308</v>
      </c>
    </row>
    <row r="2366" spans="1:19" ht="15" customHeight="1" x14ac:dyDescent="0.25">
      <c r="A2366" s="128">
        <v>55420</v>
      </c>
      <c r="B2366" s="65" t="s">
        <v>660</v>
      </c>
      <c r="C2366" s="65" t="s">
        <v>72</v>
      </c>
      <c r="D2366" s="66">
        <v>46308</v>
      </c>
      <c r="E2366" s="67">
        <v>0.68</v>
      </c>
      <c r="F2366" s="65" t="s">
        <v>285</v>
      </c>
      <c r="G2366" s="66">
        <v>46308</v>
      </c>
      <c r="H2366" s="129">
        <v>40525173</v>
      </c>
      <c r="I2366" s="129">
        <v>10</v>
      </c>
      <c r="J2366" s="65" t="s">
        <v>2655</v>
      </c>
      <c r="K2366" s="65" t="s">
        <v>2656</v>
      </c>
      <c r="L2366" s="66">
        <v>46308</v>
      </c>
      <c r="M2366" s="65" t="s">
        <v>315</v>
      </c>
      <c r="N2366" s="129">
        <v>3003751</v>
      </c>
      <c r="O2366" s="65" t="s">
        <v>289</v>
      </c>
      <c r="P2366" s="66">
        <v>46308</v>
      </c>
      <c r="Q2366" s="31">
        <f t="shared" ref="Q2366:Q2429" si="74">IFERROR(VALUE(LEFT($J2366,2))*60+VALUE(MID($J2366,4,2)),9999)</f>
        <v>1337</v>
      </c>
      <c r="R2366" s="31">
        <f t="shared" ref="R2366:R2429" si="75">IFERROR(VALUE(LEFT($K2366,2))*60+VALUE(MID($K2366,4,2)),"")</f>
        <v>1378</v>
      </c>
      <c r="S2366" s="29">
        <f>IF($Q2366&lt;Parâmetros!$E$19,$G2366-1,$G2366)</f>
        <v>46308</v>
      </c>
    </row>
    <row r="2367" spans="1:19" ht="15" customHeight="1" x14ac:dyDescent="0.25">
      <c r="A2367" s="128">
        <v>55420</v>
      </c>
      <c r="B2367" s="65" t="s">
        <v>660</v>
      </c>
      <c r="C2367" s="65" t="s">
        <v>72</v>
      </c>
      <c r="D2367" s="66">
        <v>46308</v>
      </c>
      <c r="E2367" s="67">
        <v>0.01</v>
      </c>
      <c r="F2367" s="65" t="s">
        <v>285</v>
      </c>
      <c r="G2367" s="66">
        <v>46308</v>
      </c>
      <c r="H2367" s="129">
        <v>40525173</v>
      </c>
      <c r="I2367" s="129">
        <v>10</v>
      </c>
      <c r="J2367" s="65" t="s">
        <v>2657</v>
      </c>
      <c r="K2367" s="65" t="s">
        <v>2658</v>
      </c>
      <c r="L2367" s="66">
        <v>46308</v>
      </c>
      <c r="M2367" s="65" t="s">
        <v>315</v>
      </c>
      <c r="N2367" s="129">
        <v>3003751</v>
      </c>
      <c r="O2367" s="65" t="s">
        <v>289</v>
      </c>
      <c r="P2367" s="66">
        <v>46308</v>
      </c>
      <c r="Q2367" s="31">
        <f t="shared" si="74"/>
        <v>1378</v>
      </c>
      <c r="R2367" s="31">
        <f t="shared" si="75"/>
        <v>1379</v>
      </c>
      <c r="S2367" s="29">
        <f>IF($Q2367&lt;Parâmetros!$E$19,$G2367-1,$G2367)</f>
        <v>46308</v>
      </c>
    </row>
    <row r="2368" spans="1:19" ht="15" customHeight="1" x14ac:dyDescent="0.25">
      <c r="A2368" s="128">
        <v>55420</v>
      </c>
      <c r="B2368" s="65" t="s">
        <v>660</v>
      </c>
      <c r="C2368" s="65" t="s">
        <v>72</v>
      </c>
      <c r="D2368" s="66">
        <v>46309</v>
      </c>
      <c r="E2368" s="67">
        <v>7.5</v>
      </c>
      <c r="F2368" s="65" t="s">
        <v>285</v>
      </c>
      <c r="G2368" s="66">
        <v>46309</v>
      </c>
      <c r="H2368" s="129">
        <v>40525096</v>
      </c>
      <c r="I2368" s="129">
        <v>10</v>
      </c>
      <c r="J2368" s="65" t="s">
        <v>2858</v>
      </c>
      <c r="K2368" s="65" t="s">
        <v>2859</v>
      </c>
      <c r="L2368" s="66">
        <v>46309</v>
      </c>
      <c r="M2368" s="65" t="s">
        <v>287</v>
      </c>
      <c r="N2368" s="129">
        <v>3007191</v>
      </c>
      <c r="O2368" s="65" t="s">
        <v>289</v>
      </c>
      <c r="P2368" s="66">
        <v>46309</v>
      </c>
      <c r="Q2368" s="31">
        <f t="shared" si="74"/>
        <v>935</v>
      </c>
      <c r="R2368" s="31">
        <f t="shared" si="75"/>
        <v>1384</v>
      </c>
      <c r="S2368" s="29">
        <f>IF($Q2368&lt;Parâmetros!$E$19,$G2368-1,$G2368)</f>
        <v>46309</v>
      </c>
    </row>
    <row r="2369" spans="1:19" ht="15" customHeight="1" x14ac:dyDescent="0.25">
      <c r="A2369" s="128">
        <v>55420</v>
      </c>
      <c r="B2369" s="65" t="s">
        <v>660</v>
      </c>
      <c r="C2369" s="65" t="s">
        <v>72</v>
      </c>
      <c r="D2369" s="66">
        <v>46310</v>
      </c>
      <c r="E2369" s="67">
        <v>7.51</v>
      </c>
      <c r="F2369" s="65" t="s">
        <v>285</v>
      </c>
      <c r="G2369" s="66">
        <v>46310</v>
      </c>
      <c r="H2369" s="129">
        <v>40524066</v>
      </c>
      <c r="I2369" s="129">
        <v>10</v>
      </c>
      <c r="J2369" s="65" t="s">
        <v>3080</v>
      </c>
      <c r="K2369" s="65" t="s">
        <v>3081</v>
      </c>
      <c r="L2369" s="66">
        <v>46310</v>
      </c>
      <c r="M2369" s="65" t="s">
        <v>287</v>
      </c>
      <c r="N2369" s="65" t="s">
        <v>793</v>
      </c>
      <c r="O2369" s="65" t="s">
        <v>289</v>
      </c>
      <c r="P2369" s="66">
        <v>46310</v>
      </c>
      <c r="Q2369" s="31">
        <f t="shared" si="74"/>
        <v>935</v>
      </c>
      <c r="R2369" s="31">
        <f t="shared" si="75"/>
        <v>1386</v>
      </c>
      <c r="S2369" s="29">
        <f>IF($Q2369&lt;Parâmetros!$E$19,$G2369-1,$G2369)</f>
        <v>46310</v>
      </c>
    </row>
    <row r="2370" spans="1:19" ht="15" customHeight="1" x14ac:dyDescent="0.25">
      <c r="A2370" s="128">
        <v>55420</v>
      </c>
      <c r="B2370" s="65" t="s">
        <v>660</v>
      </c>
      <c r="C2370" s="65" t="s">
        <v>72</v>
      </c>
      <c r="D2370" s="66">
        <v>46312</v>
      </c>
      <c r="E2370" s="67">
        <v>7.3</v>
      </c>
      <c r="F2370" s="65" t="s">
        <v>285</v>
      </c>
      <c r="G2370" s="66">
        <v>46312</v>
      </c>
      <c r="H2370" s="129">
        <v>40524066</v>
      </c>
      <c r="I2370" s="129">
        <v>10</v>
      </c>
      <c r="J2370" s="65" t="s">
        <v>3829</v>
      </c>
      <c r="K2370" s="65" t="s">
        <v>3830</v>
      </c>
      <c r="L2370" s="66">
        <v>46312</v>
      </c>
      <c r="M2370" s="65" t="s">
        <v>287</v>
      </c>
      <c r="N2370" s="65" t="s">
        <v>793</v>
      </c>
      <c r="O2370" s="65" t="s">
        <v>289</v>
      </c>
      <c r="P2370" s="66">
        <v>46312</v>
      </c>
      <c r="Q2370" s="31">
        <f t="shared" si="74"/>
        <v>951</v>
      </c>
      <c r="R2370" s="31">
        <f t="shared" si="75"/>
        <v>1389</v>
      </c>
      <c r="S2370" s="29">
        <f>IF($Q2370&lt;Parâmetros!$E$19,$G2370-1,$G2370)</f>
        <v>46312</v>
      </c>
    </row>
    <row r="2371" spans="1:19" ht="15" customHeight="1" x14ac:dyDescent="0.25">
      <c r="A2371" s="128">
        <v>55420</v>
      </c>
      <c r="B2371" s="65" t="s">
        <v>660</v>
      </c>
      <c r="C2371" s="65" t="s">
        <v>72</v>
      </c>
      <c r="D2371" s="66">
        <v>46313</v>
      </c>
      <c r="E2371" s="67">
        <v>0.67</v>
      </c>
      <c r="F2371" s="65" t="s">
        <v>285</v>
      </c>
      <c r="G2371" s="66">
        <v>46313</v>
      </c>
      <c r="H2371" s="129">
        <v>40494419</v>
      </c>
      <c r="I2371" s="129">
        <v>10</v>
      </c>
      <c r="J2371" s="65" t="s">
        <v>3831</v>
      </c>
      <c r="K2371" s="65" t="s">
        <v>3832</v>
      </c>
      <c r="L2371" s="66">
        <v>46313</v>
      </c>
      <c r="M2371" s="65" t="s">
        <v>315</v>
      </c>
      <c r="N2371" s="129">
        <v>4000476</v>
      </c>
      <c r="O2371" s="65" t="s">
        <v>289</v>
      </c>
      <c r="P2371" s="66">
        <v>46313</v>
      </c>
      <c r="Q2371" s="31">
        <f t="shared" si="74"/>
        <v>940</v>
      </c>
      <c r="R2371" s="31">
        <f t="shared" si="75"/>
        <v>980</v>
      </c>
      <c r="S2371" s="29">
        <f>IF($Q2371&lt;Parâmetros!$E$19,$G2371-1,$G2371)</f>
        <v>46313</v>
      </c>
    </row>
    <row r="2372" spans="1:19" ht="15" customHeight="1" x14ac:dyDescent="0.25">
      <c r="A2372" s="128">
        <v>55420</v>
      </c>
      <c r="B2372" s="65" t="s">
        <v>660</v>
      </c>
      <c r="C2372" s="65" t="s">
        <v>72</v>
      </c>
      <c r="D2372" s="66">
        <v>46313</v>
      </c>
      <c r="E2372" s="67">
        <v>0.63</v>
      </c>
      <c r="F2372" s="65" t="s">
        <v>285</v>
      </c>
      <c r="G2372" s="66">
        <v>46313</v>
      </c>
      <c r="H2372" s="129">
        <v>40494419</v>
      </c>
      <c r="I2372" s="129">
        <v>20</v>
      </c>
      <c r="J2372" s="65" t="s">
        <v>3833</v>
      </c>
      <c r="K2372" s="65" t="s">
        <v>3834</v>
      </c>
      <c r="L2372" s="66">
        <v>46313</v>
      </c>
      <c r="M2372" s="65" t="s">
        <v>315</v>
      </c>
      <c r="N2372" s="129">
        <v>4000476</v>
      </c>
      <c r="O2372" s="65" t="s">
        <v>289</v>
      </c>
      <c r="P2372" s="66">
        <v>46313</v>
      </c>
      <c r="Q2372" s="31">
        <f t="shared" si="74"/>
        <v>981</v>
      </c>
      <c r="R2372" s="31">
        <f t="shared" si="75"/>
        <v>1019</v>
      </c>
      <c r="S2372" s="29">
        <f>IF($Q2372&lt;Parâmetros!$E$19,$G2372-1,$G2372)</f>
        <v>46313</v>
      </c>
    </row>
    <row r="2373" spans="1:19" ht="15" customHeight="1" x14ac:dyDescent="0.25">
      <c r="A2373" s="128">
        <v>55420</v>
      </c>
      <c r="B2373" s="65" t="s">
        <v>660</v>
      </c>
      <c r="C2373" s="65" t="s">
        <v>72</v>
      </c>
      <c r="D2373" s="66">
        <v>46313</v>
      </c>
      <c r="E2373" s="67">
        <v>0.65</v>
      </c>
      <c r="F2373" s="65" t="s">
        <v>285</v>
      </c>
      <c r="G2373" s="66">
        <v>46313</v>
      </c>
      <c r="H2373" s="129">
        <v>40494420</v>
      </c>
      <c r="I2373" s="129">
        <v>10</v>
      </c>
      <c r="J2373" s="65" t="s">
        <v>3835</v>
      </c>
      <c r="K2373" s="65" t="s">
        <v>3836</v>
      </c>
      <c r="L2373" s="66">
        <v>46313</v>
      </c>
      <c r="M2373" s="65" t="s">
        <v>315</v>
      </c>
      <c r="N2373" s="129">
        <v>4000477</v>
      </c>
      <c r="O2373" s="65" t="s">
        <v>289</v>
      </c>
      <c r="P2373" s="66">
        <v>46313</v>
      </c>
      <c r="Q2373" s="31">
        <f t="shared" si="74"/>
        <v>1020</v>
      </c>
      <c r="R2373" s="31">
        <f t="shared" si="75"/>
        <v>1060</v>
      </c>
      <c r="S2373" s="29">
        <f>IF($Q2373&lt;Parâmetros!$E$19,$G2373-1,$G2373)</f>
        <v>46313</v>
      </c>
    </row>
    <row r="2374" spans="1:19" ht="15" customHeight="1" x14ac:dyDescent="0.25">
      <c r="A2374" s="128">
        <v>55420</v>
      </c>
      <c r="B2374" s="65" t="s">
        <v>660</v>
      </c>
      <c r="C2374" s="65" t="s">
        <v>72</v>
      </c>
      <c r="D2374" s="66">
        <v>46313</v>
      </c>
      <c r="E2374" s="67">
        <v>0.62</v>
      </c>
      <c r="F2374" s="65" t="s">
        <v>285</v>
      </c>
      <c r="G2374" s="66">
        <v>46313</v>
      </c>
      <c r="H2374" s="129">
        <v>40494420</v>
      </c>
      <c r="I2374" s="129">
        <v>20</v>
      </c>
      <c r="J2374" s="65" t="s">
        <v>3837</v>
      </c>
      <c r="K2374" s="65" t="s">
        <v>3838</v>
      </c>
      <c r="L2374" s="66">
        <v>46313</v>
      </c>
      <c r="M2374" s="65" t="s">
        <v>315</v>
      </c>
      <c r="N2374" s="129">
        <v>4000477</v>
      </c>
      <c r="O2374" s="65" t="s">
        <v>289</v>
      </c>
      <c r="P2374" s="66">
        <v>46313</v>
      </c>
      <c r="Q2374" s="31">
        <f t="shared" si="74"/>
        <v>1062</v>
      </c>
      <c r="R2374" s="31">
        <f t="shared" si="75"/>
        <v>1100</v>
      </c>
      <c r="S2374" s="29">
        <f>IF($Q2374&lt;Parâmetros!$E$19,$G2374-1,$G2374)</f>
        <v>46313</v>
      </c>
    </row>
    <row r="2375" spans="1:19" ht="15" customHeight="1" x14ac:dyDescent="0.25">
      <c r="A2375" s="128">
        <v>55420</v>
      </c>
      <c r="B2375" s="65" t="s">
        <v>660</v>
      </c>
      <c r="C2375" s="65" t="s">
        <v>72</v>
      </c>
      <c r="D2375" s="66">
        <v>46313</v>
      </c>
      <c r="E2375" s="67">
        <v>0.65</v>
      </c>
      <c r="F2375" s="65" t="s">
        <v>285</v>
      </c>
      <c r="G2375" s="66">
        <v>46313</v>
      </c>
      <c r="H2375" s="129">
        <v>40494421</v>
      </c>
      <c r="I2375" s="129">
        <v>10</v>
      </c>
      <c r="J2375" s="65" t="s">
        <v>3839</v>
      </c>
      <c r="K2375" s="65" t="s">
        <v>3840</v>
      </c>
      <c r="L2375" s="66">
        <v>46313</v>
      </c>
      <c r="M2375" s="65" t="s">
        <v>315</v>
      </c>
      <c r="N2375" s="129">
        <v>4000478</v>
      </c>
      <c r="O2375" s="65" t="s">
        <v>289</v>
      </c>
      <c r="P2375" s="66">
        <v>46313</v>
      </c>
      <c r="Q2375" s="31">
        <f t="shared" si="74"/>
        <v>1101</v>
      </c>
      <c r="R2375" s="31">
        <f t="shared" si="75"/>
        <v>1140</v>
      </c>
      <c r="S2375" s="29">
        <f>IF($Q2375&lt;Parâmetros!$E$19,$G2375-1,$G2375)</f>
        <v>46313</v>
      </c>
    </row>
    <row r="2376" spans="1:19" ht="15" customHeight="1" x14ac:dyDescent="0.25">
      <c r="A2376" s="128">
        <v>55420</v>
      </c>
      <c r="B2376" s="65" t="s">
        <v>660</v>
      </c>
      <c r="C2376" s="65" t="s">
        <v>72</v>
      </c>
      <c r="D2376" s="66">
        <v>46313</v>
      </c>
      <c r="E2376" s="67">
        <v>0.62</v>
      </c>
      <c r="F2376" s="65" t="s">
        <v>285</v>
      </c>
      <c r="G2376" s="66">
        <v>46313</v>
      </c>
      <c r="H2376" s="129">
        <v>40494422</v>
      </c>
      <c r="I2376" s="129">
        <v>10</v>
      </c>
      <c r="J2376" s="65" t="s">
        <v>3841</v>
      </c>
      <c r="K2376" s="65" t="s">
        <v>3842</v>
      </c>
      <c r="L2376" s="66">
        <v>46313</v>
      </c>
      <c r="M2376" s="65" t="s">
        <v>315</v>
      </c>
      <c r="N2376" s="129">
        <v>4000479</v>
      </c>
      <c r="O2376" s="65" t="s">
        <v>289</v>
      </c>
      <c r="P2376" s="66">
        <v>46313</v>
      </c>
      <c r="Q2376" s="31">
        <f t="shared" si="74"/>
        <v>1143</v>
      </c>
      <c r="R2376" s="31">
        <f t="shared" si="75"/>
        <v>1180</v>
      </c>
      <c r="S2376" s="29">
        <f>IF($Q2376&lt;Parâmetros!$E$19,$G2376-1,$G2376)</f>
        <v>46313</v>
      </c>
    </row>
    <row r="2377" spans="1:19" ht="15" customHeight="1" x14ac:dyDescent="0.25">
      <c r="A2377" s="128">
        <v>55420</v>
      </c>
      <c r="B2377" s="65" t="s">
        <v>660</v>
      </c>
      <c r="C2377" s="65" t="s">
        <v>72</v>
      </c>
      <c r="D2377" s="66">
        <v>46313</v>
      </c>
      <c r="E2377" s="67">
        <v>0.64</v>
      </c>
      <c r="F2377" s="65" t="s">
        <v>285</v>
      </c>
      <c r="G2377" s="66">
        <v>46313</v>
      </c>
      <c r="H2377" s="129">
        <v>40494423</v>
      </c>
      <c r="I2377" s="129">
        <v>10</v>
      </c>
      <c r="J2377" s="65" t="s">
        <v>3843</v>
      </c>
      <c r="K2377" s="65" t="s">
        <v>3844</v>
      </c>
      <c r="L2377" s="66">
        <v>46313</v>
      </c>
      <c r="M2377" s="65" t="s">
        <v>315</v>
      </c>
      <c r="N2377" s="129">
        <v>4000480</v>
      </c>
      <c r="O2377" s="65" t="s">
        <v>289</v>
      </c>
      <c r="P2377" s="66">
        <v>46313</v>
      </c>
      <c r="Q2377" s="31">
        <f t="shared" si="74"/>
        <v>1181</v>
      </c>
      <c r="R2377" s="31">
        <f t="shared" si="75"/>
        <v>1220</v>
      </c>
      <c r="S2377" s="29">
        <f>IF($Q2377&lt;Parâmetros!$E$19,$G2377-1,$G2377)</f>
        <v>46313</v>
      </c>
    </row>
    <row r="2378" spans="1:19" ht="15" customHeight="1" x14ac:dyDescent="0.25">
      <c r="A2378" s="128">
        <v>55420</v>
      </c>
      <c r="B2378" s="65" t="s">
        <v>660</v>
      </c>
      <c r="C2378" s="65" t="s">
        <v>72</v>
      </c>
      <c r="D2378" s="66">
        <v>46313</v>
      </c>
      <c r="E2378" s="67">
        <v>0.67</v>
      </c>
      <c r="F2378" s="65" t="s">
        <v>285</v>
      </c>
      <c r="G2378" s="66">
        <v>46313</v>
      </c>
      <c r="H2378" s="129">
        <v>40494424</v>
      </c>
      <c r="I2378" s="129">
        <v>10</v>
      </c>
      <c r="J2378" s="65" t="s">
        <v>3845</v>
      </c>
      <c r="K2378" s="65" t="s">
        <v>3846</v>
      </c>
      <c r="L2378" s="66">
        <v>46313</v>
      </c>
      <c r="M2378" s="65" t="s">
        <v>315</v>
      </c>
      <c r="N2378" s="129">
        <v>4000481</v>
      </c>
      <c r="O2378" s="65" t="s">
        <v>289</v>
      </c>
      <c r="P2378" s="66">
        <v>46313</v>
      </c>
      <c r="Q2378" s="31">
        <f t="shared" si="74"/>
        <v>1220</v>
      </c>
      <c r="R2378" s="31">
        <f t="shared" si="75"/>
        <v>1260</v>
      </c>
      <c r="S2378" s="29">
        <f>IF($Q2378&lt;Parâmetros!$E$19,$G2378-1,$G2378)</f>
        <v>46313</v>
      </c>
    </row>
    <row r="2379" spans="1:19" ht="15" customHeight="1" x14ac:dyDescent="0.25">
      <c r="A2379" s="128">
        <v>55420</v>
      </c>
      <c r="B2379" s="65" t="s">
        <v>660</v>
      </c>
      <c r="C2379" s="65" t="s">
        <v>72</v>
      </c>
      <c r="D2379" s="66">
        <v>46313</v>
      </c>
      <c r="E2379" s="67">
        <v>0.8</v>
      </c>
      <c r="F2379" s="65" t="s">
        <v>285</v>
      </c>
      <c r="G2379" s="66">
        <v>46313</v>
      </c>
      <c r="H2379" s="129">
        <v>40494424</v>
      </c>
      <c r="I2379" s="129">
        <v>20</v>
      </c>
      <c r="J2379" s="65" t="s">
        <v>3847</v>
      </c>
      <c r="K2379" s="65" t="s">
        <v>3848</v>
      </c>
      <c r="L2379" s="66">
        <v>46313</v>
      </c>
      <c r="M2379" s="65" t="s">
        <v>315</v>
      </c>
      <c r="N2379" s="129">
        <v>4000481</v>
      </c>
      <c r="O2379" s="65" t="s">
        <v>289</v>
      </c>
      <c r="P2379" s="66">
        <v>46313</v>
      </c>
      <c r="Q2379" s="31">
        <f t="shared" si="74"/>
        <v>1263</v>
      </c>
      <c r="R2379" s="31">
        <f t="shared" si="75"/>
        <v>1311</v>
      </c>
      <c r="S2379" s="29">
        <f>IF($Q2379&lt;Parâmetros!$E$19,$G2379-1,$G2379)</f>
        <v>46313</v>
      </c>
    </row>
    <row r="2380" spans="1:19" ht="15" customHeight="1" x14ac:dyDescent="0.25">
      <c r="A2380" s="128">
        <v>55420</v>
      </c>
      <c r="B2380" s="65" t="s">
        <v>660</v>
      </c>
      <c r="C2380" s="65" t="s">
        <v>72</v>
      </c>
      <c r="D2380" s="66">
        <v>46313</v>
      </c>
      <c r="E2380" s="67">
        <v>0.62</v>
      </c>
      <c r="F2380" s="65" t="s">
        <v>285</v>
      </c>
      <c r="G2380" s="66">
        <v>46313</v>
      </c>
      <c r="H2380" s="129">
        <v>40494425</v>
      </c>
      <c r="I2380" s="129">
        <v>10</v>
      </c>
      <c r="J2380" s="65" t="s">
        <v>3849</v>
      </c>
      <c r="K2380" s="65" t="s">
        <v>3040</v>
      </c>
      <c r="L2380" s="66">
        <v>46313</v>
      </c>
      <c r="M2380" s="65" t="s">
        <v>315</v>
      </c>
      <c r="N2380" s="129">
        <v>4000482</v>
      </c>
      <c r="O2380" s="65" t="s">
        <v>289</v>
      </c>
      <c r="P2380" s="66">
        <v>46313</v>
      </c>
      <c r="Q2380" s="31">
        <f t="shared" si="74"/>
        <v>1312</v>
      </c>
      <c r="R2380" s="31">
        <f t="shared" si="75"/>
        <v>1350</v>
      </c>
      <c r="S2380" s="29">
        <f>IF($Q2380&lt;Parâmetros!$E$19,$G2380-1,$G2380)</f>
        <v>46313</v>
      </c>
    </row>
    <row r="2381" spans="1:19" ht="15" customHeight="1" x14ac:dyDescent="0.25">
      <c r="A2381" s="128">
        <v>55420</v>
      </c>
      <c r="B2381" s="65" t="s">
        <v>660</v>
      </c>
      <c r="C2381" s="65" t="s">
        <v>72</v>
      </c>
      <c r="D2381" s="66">
        <v>46313</v>
      </c>
      <c r="E2381" s="67">
        <v>0.17</v>
      </c>
      <c r="F2381" s="65" t="s">
        <v>285</v>
      </c>
      <c r="G2381" s="66">
        <v>46313</v>
      </c>
      <c r="H2381" s="129">
        <v>40527401</v>
      </c>
      <c r="I2381" s="129">
        <v>10</v>
      </c>
      <c r="J2381" s="65" t="s">
        <v>3850</v>
      </c>
      <c r="K2381" s="65" t="s">
        <v>3851</v>
      </c>
      <c r="L2381" s="66">
        <v>46313</v>
      </c>
      <c r="M2381" s="65" t="s">
        <v>287</v>
      </c>
      <c r="N2381" s="65" t="s">
        <v>793</v>
      </c>
      <c r="O2381" s="65" t="s">
        <v>289</v>
      </c>
      <c r="P2381" s="66">
        <v>46313</v>
      </c>
      <c r="Q2381" s="31">
        <f t="shared" si="74"/>
        <v>1350</v>
      </c>
      <c r="R2381" s="31">
        <f t="shared" si="75"/>
        <v>1360</v>
      </c>
      <c r="S2381" s="29">
        <f>IF($Q2381&lt;Parâmetros!$E$19,$G2381-1,$G2381)</f>
        <v>46313</v>
      </c>
    </row>
    <row r="2382" spans="1:19" ht="15" customHeight="1" x14ac:dyDescent="0.25">
      <c r="A2382" s="128">
        <v>55420</v>
      </c>
      <c r="B2382" s="65" t="s">
        <v>660</v>
      </c>
      <c r="C2382" s="65" t="s">
        <v>72</v>
      </c>
      <c r="D2382" s="66">
        <v>46313</v>
      </c>
      <c r="E2382" s="67">
        <v>0.23</v>
      </c>
      <c r="F2382" s="65" t="s">
        <v>285</v>
      </c>
      <c r="G2382" s="66">
        <v>46313</v>
      </c>
      <c r="H2382" s="129">
        <v>40527401</v>
      </c>
      <c r="I2382" s="129">
        <v>10</v>
      </c>
      <c r="J2382" s="65" t="s">
        <v>3852</v>
      </c>
      <c r="K2382" s="65" t="s">
        <v>3853</v>
      </c>
      <c r="L2382" s="66">
        <v>46313</v>
      </c>
      <c r="M2382" s="65" t="s">
        <v>287</v>
      </c>
      <c r="N2382" s="65" t="s">
        <v>793</v>
      </c>
      <c r="O2382" s="65" t="s">
        <v>289</v>
      </c>
      <c r="P2382" s="66">
        <v>46313</v>
      </c>
      <c r="Q2382" s="31">
        <f t="shared" si="74"/>
        <v>1361</v>
      </c>
      <c r="R2382" s="31">
        <f t="shared" si="75"/>
        <v>1375</v>
      </c>
      <c r="S2382" s="29">
        <f>IF($Q2382&lt;Parâmetros!$E$19,$G2382-1,$G2382)</f>
        <v>46313</v>
      </c>
    </row>
    <row r="2383" spans="1:19" ht="15" customHeight="1" x14ac:dyDescent="0.25">
      <c r="A2383" s="128">
        <v>55420</v>
      </c>
      <c r="B2383" s="65" t="s">
        <v>660</v>
      </c>
      <c r="C2383" s="65" t="s">
        <v>72</v>
      </c>
      <c r="D2383" s="66">
        <v>46314</v>
      </c>
      <c r="E2383" s="67">
        <v>7.34</v>
      </c>
      <c r="F2383" s="65" t="s">
        <v>285</v>
      </c>
      <c r="G2383" s="66">
        <v>46314</v>
      </c>
      <c r="H2383" s="129">
        <v>40526692</v>
      </c>
      <c r="I2383" s="129">
        <v>20</v>
      </c>
      <c r="J2383" s="65" t="s">
        <v>4247</v>
      </c>
      <c r="K2383" s="65" t="s">
        <v>4248</v>
      </c>
      <c r="L2383" s="66">
        <v>46314</v>
      </c>
      <c r="M2383" s="65" t="s">
        <v>287</v>
      </c>
      <c r="N2383" s="65" t="s">
        <v>793</v>
      </c>
      <c r="O2383" s="65" t="s">
        <v>289</v>
      </c>
      <c r="P2383" s="66">
        <v>46314</v>
      </c>
      <c r="Q2383" s="31">
        <f t="shared" si="74"/>
        <v>941</v>
      </c>
      <c r="R2383" s="31">
        <f t="shared" si="75"/>
        <v>1381</v>
      </c>
      <c r="S2383" s="29">
        <f>IF($Q2383&lt;Parâmetros!$E$19,$G2383-1,$G2383)</f>
        <v>46314</v>
      </c>
    </row>
    <row r="2384" spans="1:19" ht="15" customHeight="1" x14ac:dyDescent="0.25">
      <c r="A2384" s="128">
        <v>55420</v>
      </c>
      <c r="B2384" s="65" t="s">
        <v>660</v>
      </c>
      <c r="C2384" s="65" t="s">
        <v>72</v>
      </c>
      <c r="D2384" s="66">
        <v>46315</v>
      </c>
      <c r="E2384" s="67">
        <v>4.99</v>
      </c>
      <c r="F2384" s="65" t="s">
        <v>285</v>
      </c>
      <c r="G2384" s="66">
        <v>46315</v>
      </c>
      <c r="H2384" s="129">
        <v>40527691</v>
      </c>
      <c r="I2384" s="129">
        <v>10</v>
      </c>
      <c r="J2384" s="65" t="s">
        <v>4134</v>
      </c>
      <c r="K2384" s="65" t="s">
        <v>4135</v>
      </c>
      <c r="L2384" s="66">
        <v>46315</v>
      </c>
      <c r="M2384" s="65" t="s">
        <v>287</v>
      </c>
      <c r="N2384" s="65" t="s">
        <v>793</v>
      </c>
      <c r="O2384" s="65" t="s">
        <v>289</v>
      </c>
      <c r="P2384" s="66">
        <v>46315</v>
      </c>
      <c r="Q2384" s="31">
        <f t="shared" si="74"/>
        <v>935</v>
      </c>
      <c r="R2384" s="31">
        <f t="shared" si="75"/>
        <v>1235</v>
      </c>
      <c r="S2384" s="29">
        <f>IF($Q2384&lt;Parâmetros!$E$19,$G2384-1,$G2384)</f>
        <v>46315</v>
      </c>
    </row>
    <row r="2385" spans="1:19" ht="15" customHeight="1" x14ac:dyDescent="0.25">
      <c r="A2385" s="128">
        <v>55420</v>
      </c>
      <c r="B2385" s="65" t="s">
        <v>660</v>
      </c>
      <c r="C2385" s="65" t="s">
        <v>72</v>
      </c>
      <c r="D2385" s="66">
        <v>46315</v>
      </c>
      <c r="E2385" s="67">
        <v>2.2999999999999998</v>
      </c>
      <c r="F2385" s="65" t="s">
        <v>285</v>
      </c>
      <c r="G2385" s="66">
        <v>46315</v>
      </c>
      <c r="H2385" s="129">
        <v>40480869</v>
      </c>
      <c r="I2385" s="129">
        <v>20</v>
      </c>
      <c r="J2385" s="65" t="s">
        <v>4136</v>
      </c>
      <c r="K2385" s="65" t="s">
        <v>4137</v>
      </c>
      <c r="L2385" s="66">
        <v>46315</v>
      </c>
      <c r="M2385" s="65" t="s">
        <v>287</v>
      </c>
      <c r="N2385" s="65" t="s">
        <v>793</v>
      </c>
      <c r="O2385" s="65" t="s">
        <v>289</v>
      </c>
      <c r="P2385" s="66">
        <v>46315</v>
      </c>
      <c r="Q2385" s="31">
        <f t="shared" si="74"/>
        <v>1246</v>
      </c>
      <c r="R2385" s="31">
        <f t="shared" si="75"/>
        <v>1384</v>
      </c>
      <c r="S2385" s="29">
        <f>IF($Q2385&lt;Parâmetros!$E$19,$G2385-1,$G2385)</f>
        <v>46315</v>
      </c>
    </row>
    <row r="2386" spans="1:19" ht="15" customHeight="1" x14ac:dyDescent="0.25">
      <c r="A2386" s="128">
        <v>55420</v>
      </c>
      <c r="B2386" s="65" t="s">
        <v>660</v>
      </c>
      <c r="C2386" s="65" t="s">
        <v>72</v>
      </c>
      <c r="D2386" s="66">
        <v>46316</v>
      </c>
      <c r="E2386" s="67">
        <v>4.4400000000000004</v>
      </c>
      <c r="F2386" s="65" t="s">
        <v>285</v>
      </c>
      <c r="G2386" s="66">
        <v>46316</v>
      </c>
      <c r="H2386" s="129">
        <v>40526692</v>
      </c>
      <c r="I2386" s="129">
        <v>20</v>
      </c>
      <c r="J2386" s="65" t="s">
        <v>4568</v>
      </c>
      <c r="K2386" s="65" t="s">
        <v>4569</v>
      </c>
      <c r="L2386" s="66">
        <v>46316</v>
      </c>
      <c r="M2386" s="65" t="s">
        <v>287</v>
      </c>
      <c r="N2386" s="65" t="s">
        <v>793</v>
      </c>
      <c r="O2386" s="65" t="s">
        <v>289</v>
      </c>
      <c r="P2386" s="66">
        <v>46316</v>
      </c>
      <c r="Q2386" s="31">
        <f t="shared" si="74"/>
        <v>940</v>
      </c>
      <c r="R2386" s="31">
        <f t="shared" si="75"/>
        <v>1207</v>
      </c>
      <c r="S2386" s="29">
        <f>IF($Q2386&lt;Parâmetros!$E$19,$G2386-1,$G2386)</f>
        <v>46316</v>
      </c>
    </row>
    <row r="2387" spans="1:19" ht="15" customHeight="1" x14ac:dyDescent="0.25">
      <c r="A2387" s="128">
        <v>55420</v>
      </c>
      <c r="B2387" s="65" t="s">
        <v>660</v>
      </c>
      <c r="C2387" s="65" t="s">
        <v>72</v>
      </c>
      <c r="D2387" s="66">
        <v>46316</v>
      </c>
      <c r="E2387" s="67">
        <v>2.82</v>
      </c>
      <c r="F2387" s="65" t="s">
        <v>285</v>
      </c>
      <c r="G2387" s="66">
        <v>46316</v>
      </c>
      <c r="H2387" s="129">
        <v>40528197</v>
      </c>
      <c r="I2387" s="129">
        <v>10</v>
      </c>
      <c r="J2387" s="65" t="s">
        <v>4570</v>
      </c>
      <c r="K2387" s="65" t="s">
        <v>4571</v>
      </c>
      <c r="L2387" s="66">
        <v>46316</v>
      </c>
      <c r="M2387" s="65" t="s">
        <v>287</v>
      </c>
      <c r="N2387" s="65" t="s">
        <v>793</v>
      </c>
      <c r="O2387" s="65" t="s">
        <v>289</v>
      </c>
      <c r="P2387" s="66">
        <v>46316</v>
      </c>
      <c r="Q2387" s="31">
        <f t="shared" si="74"/>
        <v>1208</v>
      </c>
      <c r="R2387" s="31">
        <f t="shared" si="75"/>
        <v>1377</v>
      </c>
      <c r="S2387" s="29">
        <f>IF($Q2387&lt;Parâmetros!$E$19,$G2387-1,$G2387)</f>
        <v>46316</v>
      </c>
    </row>
    <row r="2388" spans="1:19" ht="15" customHeight="1" x14ac:dyDescent="0.25">
      <c r="A2388" s="128">
        <v>55420</v>
      </c>
      <c r="B2388" s="65" t="s">
        <v>660</v>
      </c>
      <c r="C2388" s="65" t="s">
        <v>72</v>
      </c>
      <c r="D2388" s="66">
        <v>46318</v>
      </c>
      <c r="E2388" s="67">
        <v>0.59</v>
      </c>
      <c r="F2388" s="65" t="s">
        <v>285</v>
      </c>
      <c r="G2388" s="66">
        <v>46318</v>
      </c>
      <c r="H2388" s="129">
        <v>40526289</v>
      </c>
      <c r="I2388" s="129">
        <v>10</v>
      </c>
      <c r="J2388" s="65" t="s">
        <v>4935</v>
      </c>
      <c r="K2388" s="65" t="s">
        <v>4936</v>
      </c>
      <c r="L2388" s="66">
        <v>46318</v>
      </c>
      <c r="M2388" s="65" t="s">
        <v>315</v>
      </c>
      <c r="N2388" s="129">
        <v>3007773</v>
      </c>
      <c r="O2388" s="65" t="s">
        <v>289</v>
      </c>
      <c r="P2388" s="66">
        <v>46318</v>
      </c>
      <c r="Q2388" s="31">
        <f t="shared" si="74"/>
        <v>962</v>
      </c>
      <c r="R2388" s="31">
        <f t="shared" si="75"/>
        <v>997</v>
      </c>
      <c r="S2388" s="29">
        <f>IF($Q2388&lt;Parâmetros!$E$19,$G2388-1,$G2388)</f>
        <v>46318</v>
      </c>
    </row>
    <row r="2389" spans="1:19" ht="15" customHeight="1" x14ac:dyDescent="0.25">
      <c r="A2389" s="128">
        <v>55420</v>
      </c>
      <c r="B2389" s="65" t="s">
        <v>660</v>
      </c>
      <c r="C2389" s="65" t="s">
        <v>72</v>
      </c>
      <c r="D2389" s="66">
        <v>46318</v>
      </c>
      <c r="E2389" s="67">
        <v>3.32</v>
      </c>
      <c r="F2389" s="65" t="s">
        <v>285</v>
      </c>
      <c r="G2389" s="66">
        <v>46318</v>
      </c>
      <c r="H2389" s="129">
        <v>40529374</v>
      </c>
      <c r="I2389" s="129">
        <v>10</v>
      </c>
      <c r="J2389" s="65" t="s">
        <v>4937</v>
      </c>
      <c r="K2389" s="65" t="s">
        <v>2007</v>
      </c>
      <c r="L2389" s="66">
        <v>46318</v>
      </c>
      <c r="M2389" s="65" t="s">
        <v>287</v>
      </c>
      <c r="N2389" s="65" t="s">
        <v>793</v>
      </c>
      <c r="O2389" s="65" t="s">
        <v>289</v>
      </c>
      <c r="P2389" s="66">
        <v>46318</v>
      </c>
      <c r="Q2389" s="31">
        <f t="shared" si="74"/>
        <v>1000</v>
      </c>
      <c r="R2389" s="31">
        <f t="shared" si="75"/>
        <v>1200</v>
      </c>
      <c r="S2389" s="29">
        <f>IF($Q2389&lt;Parâmetros!$E$19,$G2389-1,$G2389)</f>
        <v>46318</v>
      </c>
    </row>
    <row r="2390" spans="1:19" ht="15" customHeight="1" x14ac:dyDescent="0.25">
      <c r="A2390" s="128">
        <v>55420</v>
      </c>
      <c r="B2390" s="65" t="s">
        <v>660</v>
      </c>
      <c r="C2390" s="65" t="s">
        <v>72</v>
      </c>
      <c r="D2390" s="66">
        <v>46318</v>
      </c>
      <c r="E2390" s="67">
        <v>3.1</v>
      </c>
      <c r="F2390" s="65" t="s">
        <v>285</v>
      </c>
      <c r="G2390" s="66">
        <v>46318</v>
      </c>
      <c r="H2390" s="129">
        <v>40529372</v>
      </c>
      <c r="I2390" s="129">
        <v>20</v>
      </c>
      <c r="J2390" s="65" t="s">
        <v>4938</v>
      </c>
      <c r="K2390" s="65" t="s">
        <v>4939</v>
      </c>
      <c r="L2390" s="66">
        <v>46318</v>
      </c>
      <c r="M2390" s="65" t="s">
        <v>287</v>
      </c>
      <c r="N2390" s="65" t="s">
        <v>793</v>
      </c>
      <c r="O2390" s="65" t="s">
        <v>289</v>
      </c>
      <c r="P2390" s="66">
        <v>46318</v>
      </c>
      <c r="Q2390" s="31">
        <f t="shared" si="74"/>
        <v>1200</v>
      </c>
      <c r="R2390" s="31">
        <f t="shared" si="75"/>
        <v>1387</v>
      </c>
      <c r="S2390" s="29">
        <f>IF($Q2390&lt;Parâmetros!$E$19,$G2390-1,$G2390)</f>
        <v>46318</v>
      </c>
    </row>
    <row r="2391" spans="1:19" ht="15" customHeight="1" x14ac:dyDescent="0.25">
      <c r="A2391" s="128">
        <v>55541</v>
      </c>
      <c r="B2391" s="65" t="s">
        <v>671</v>
      </c>
      <c r="C2391" s="65" t="s">
        <v>74</v>
      </c>
      <c r="D2391" s="66">
        <v>46302</v>
      </c>
      <c r="E2391" s="67">
        <v>1</v>
      </c>
      <c r="F2391" s="65" t="s">
        <v>285</v>
      </c>
      <c r="G2391" s="66">
        <v>46300</v>
      </c>
      <c r="H2391" s="129">
        <v>40521110</v>
      </c>
      <c r="I2391" s="129">
        <v>10</v>
      </c>
      <c r="J2391" s="65" t="s">
        <v>523</v>
      </c>
      <c r="K2391" s="65" t="s">
        <v>320</v>
      </c>
      <c r="L2391" s="66">
        <v>46300</v>
      </c>
      <c r="M2391" s="65" t="s">
        <v>315</v>
      </c>
      <c r="N2391" s="65" t="s">
        <v>793</v>
      </c>
      <c r="O2391" s="65" t="s">
        <v>289</v>
      </c>
      <c r="P2391" s="66">
        <v>46302</v>
      </c>
      <c r="Q2391" s="31">
        <f t="shared" si="74"/>
        <v>440</v>
      </c>
      <c r="R2391" s="31">
        <f t="shared" si="75"/>
        <v>500</v>
      </c>
      <c r="S2391" s="29">
        <f>IF($Q2391&lt;Parâmetros!$E$19,$G2391-1,$G2391)</f>
        <v>46300</v>
      </c>
    </row>
    <row r="2392" spans="1:19" ht="15" customHeight="1" x14ac:dyDescent="0.25">
      <c r="A2392" s="128">
        <v>55541</v>
      </c>
      <c r="B2392" s="65" t="s">
        <v>671</v>
      </c>
      <c r="C2392" s="65" t="s">
        <v>74</v>
      </c>
      <c r="D2392" s="66">
        <v>46302</v>
      </c>
      <c r="E2392" s="67">
        <v>1</v>
      </c>
      <c r="F2392" s="65" t="s">
        <v>285</v>
      </c>
      <c r="G2392" s="66">
        <v>46300</v>
      </c>
      <c r="H2392" s="129">
        <v>40523161</v>
      </c>
      <c r="I2392" s="129">
        <v>10</v>
      </c>
      <c r="J2392" s="65" t="s">
        <v>624</v>
      </c>
      <c r="K2392" s="65" t="s">
        <v>625</v>
      </c>
      <c r="L2392" s="66">
        <v>46300</v>
      </c>
      <c r="M2392" s="65" t="s">
        <v>287</v>
      </c>
      <c r="N2392" s="65" t="s">
        <v>793</v>
      </c>
      <c r="O2392" s="65" t="s">
        <v>289</v>
      </c>
      <c r="P2392" s="66">
        <v>46302</v>
      </c>
      <c r="Q2392" s="31">
        <f t="shared" si="74"/>
        <v>500</v>
      </c>
      <c r="R2392" s="31">
        <f t="shared" si="75"/>
        <v>560</v>
      </c>
      <c r="S2392" s="29">
        <f>IF($Q2392&lt;Parâmetros!$E$19,$G2392-1,$G2392)</f>
        <v>46300</v>
      </c>
    </row>
    <row r="2393" spans="1:19" ht="15" customHeight="1" x14ac:dyDescent="0.25">
      <c r="A2393" s="128">
        <v>55541</v>
      </c>
      <c r="B2393" s="65" t="s">
        <v>671</v>
      </c>
      <c r="C2393" s="65" t="s">
        <v>74</v>
      </c>
      <c r="D2393" s="66">
        <v>46302</v>
      </c>
      <c r="E2393" s="67">
        <v>1</v>
      </c>
      <c r="F2393" s="65" t="s">
        <v>285</v>
      </c>
      <c r="G2393" s="66">
        <v>46300</v>
      </c>
      <c r="H2393" s="129">
        <v>40523162</v>
      </c>
      <c r="I2393" s="129">
        <v>10</v>
      </c>
      <c r="J2393" s="65" t="s">
        <v>455</v>
      </c>
      <c r="K2393" s="65" t="s">
        <v>626</v>
      </c>
      <c r="L2393" s="66">
        <v>46300</v>
      </c>
      <c r="M2393" s="65" t="s">
        <v>287</v>
      </c>
      <c r="N2393" s="65" t="s">
        <v>793</v>
      </c>
      <c r="O2393" s="65" t="s">
        <v>289</v>
      </c>
      <c r="P2393" s="66">
        <v>46302</v>
      </c>
      <c r="Q2393" s="31">
        <f t="shared" si="74"/>
        <v>560</v>
      </c>
      <c r="R2393" s="31">
        <f t="shared" si="75"/>
        <v>620</v>
      </c>
      <c r="S2393" s="29">
        <f>IF($Q2393&lt;Parâmetros!$E$19,$G2393-1,$G2393)</f>
        <v>46300</v>
      </c>
    </row>
    <row r="2394" spans="1:19" ht="15" customHeight="1" x14ac:dyDescent="0.25">
      <c r="A2394" s="128">
        <v>55541</v>
      </c>
      <c r="B2394" s="65" t="s">
        <v>671</v>
      </c>
      <c r="C2394" s="65" t="s">
        <v>74</v>
      </c>
      <c r="D2394" s="66">
        <v>46302</v>
      </c>
      <c r="E2394" s="67">
        <v>0.67</v>
      </c>
      <c r="F2394" s="65" t="s">
        <v>285</v>
      </c>
      <c r="G2394" s="66">
        <v>46300</v>
      </c>
      <c r="H2394" s="129">
        <v>40523163</v>
      </c>
      <c r="I2394" s="129">
        <v>10</v>
      </c>
      <c r="J2394" s="65" t="s">
        <v>526</v>
      </c>
      <c r="K2394" s="65" t="s">
        <v>292</v>
      </c>
      <c r="L2394" s="66">
        <v>46300</v>
      </c>
      <c r="M2394" s="65" t="s">
        <v>287</v>
      </c>
      <c r="N2394" s="65" t="s">
        <v>793</v>
      </c>
      <c r="O2394" s="65" t="s">
        <v>289</v>
      </c>
      <c r="P2394" s="66">
        <v>46302</v>
      </c>
      <c r="Q2394" s="31">
        <f t="shared" si="74"/>
        <v>620</v>
      </c>
      <c r="R2394" s="31">
        <f t="shared" si="75"/>
        <v>660</v>
      </c>
      <c r="S2394" s="29">
        <f>IF($Q2394&lt;Parâmetros!$E$19,$G2394-1,$G2394)</f>
        <v>46300</v>
      </c>
    </row>
    <row r="2395" spans="1:19" ht="15" customHeight="1" x14ac:dyDescent="0.25">
      <c r="A2395" s="128">
        <v>55541</v>
      </c>
      <c r="B2395" s="65" t="s">
        <v>671</v>
      </c>
      <c r="C2395" s="65" t="s">
        <v>74</v>
      </c>
      <c r="D2395" s="66">
        <v>46302</v>
      </c>
      <c r="E2395" s="67">
        <v>2.5</v>
      </c>
      <c r="F2395" s="65" t="s">
        <v>285</v>
      </c>
      <c r="G2395" s="66">
        <v>46300</v>
      </c>
      <c r="H2395" s="129">
        <v>40523167</v>
      </c>
      <c r="I2395" s="129">
        <v>10</v>
      </c>
      <c r="J2395" s="65" t="s">
        <v>325</v>
      </c>
      <c r="K2395" s="65" t="s">
        <v>331</v>
      </c>
      <c r="L2395" s="66">
        <v>46300</v>
      </c>
      <c r="M2395" s="65" t="s">
        <v>287</v>
      </c>
      <c r="N2395" s="65" t="s">
        <v>793</v>
      </c>
      <c r="O2395" s="65" t="s">
        <v>289</v>
      </c>
      <c r="P2395" s="66">
        <v>46302</v>
      </c>
      <c r="Q2395" s="31">
        <f t="shared" si="74"/>
        <v>720</v>
      </c>
      <c r="R2395" s="31">
        <f t="shared" si="75"/>
        <v>870</v>
      </c>
      <c r="S2395" s="29">
        <f>IF($Q2395&lt;Parâmetros!$E$19,$G2395-1,$G2395)</f>
        <v>46300</v>
      </c>
    </row>
    <row r="2396" spans="1:19" ht="15" customHeight="1" x14ac:dyDescent="0.25">
      <c r="A2396" s="128">
        <v>55541</v>
      </c>
      <c r="B2396" s="65" t="s">
        <v>671</v>
      </c>
      <c r="C2396" s="65" t="s">
        <v>74</v>
      </c>
      <c r="D2396" s="66">
        <v>46302</v>
      </c>
      <c r="E2396" s="67">
        <v>1</v>
      </c>
      <c r="F2396" s="65" t="s">
        <v>285</v>
      </c>
      <c r="G2396" s="66">
        <v>46300</v>
      </c>
      <c r="H2396" s="129">
        <v>40521051</v>
      </c>
      <c r="I2396" s="129">
        <v>10</v>
      </c>
      <c r="J2396" s="65" t="s">
        <v>713</v>
      </c>
      <c r="K2396" s="65" t="s">
        <v>333</v>
      </c>
      <c r="L2396" s="66">
        <v>46300</v>
      </c>
      <c r="M2396" s="65" t="s">
        <v>315</v>
      </c>
      <c r="N2396" s="129">
        <v>3004492</v>
      </c>
      <c r="O2396" s="65" t="s">
        <v>289</v>
      </c>
      <c r="P2396" s="66">
        <v>46302</v>
      </c>
      <c r="Q2396" s="31">
        <f t="shared" si="74"/>
        <v>870</v>
      </c>
      <c r="R2396" s="31">
        <f t="shared" si="75"/>
        <v>930</v>
      </c>
      <c r="S2396" s="29">
        <f>IF($Q2396&lt;Parâmetros!$E$19,$G2396-1,$G2396)</f>
        <v>46300</v>
      </c>
    </row>
    <row r="2397" spans="1:19" ht="15" customHeight="1" x14ac:dyDescent="0.25">
      <c r="A2397" s="128">
        <v>55541</v>
      </c>
      <c r="B2397" s="65" t="s">
        <v>671</v>
      </c>
      <c r="C2397" s="65" t="s">
        <v>74</v>
      </c>
      <c r="D2397" s="66">
        <v>46302</v>
      </c>
      <c r="E2397" s="67">
        <v>1</v>
      </c>
      <c r="F2397" s="65" t="s">
        <v>285</v>
      </c>
      <c r="G2397" s="66">
        <v>46301</v>
      </c>
      <c r="H2397" s="129">
        <v>40521110</v>
      </c>
      <c r="I2397" s="129">
        <v>10</v>
      </c>
      <c r="J2397" s="65" t="s">
        <v>523</v>
      </c>
      <c r="K2397" s="65" t="s">
        <v>320</v>
      </c>
      <c r="L2397" s="66">
        <v>46301</v>
      </c>
      <c r="M2397" s="65" t="s">
        <v>315</v>
      </c>
      <c r="N2397" s="65" t="s">
        <v>793</v>
      </c>
      <c r="O2397" s="65" t="s">
        <v>289</v>
      </c>
      <c r="P2397" s="66">
        <v>46302</v>
      </c>
      <c r="Q2397" s="31">
        <f t="shared" si="74"/>
        <v>440</v>
      </c>
      <c r="R2397" s="31">
        <f t="shared" si="75"/>
        <v>500</v>
      </c>
      <c r="S2397" s="29">
        <f>IF($Q2397&lt;Parâmetros!$E$19,$G2397-1,$G2397)</f>
        <v>46301</v>
      </c>
    </row>
    <row r="2398" spans="1:19" ht="15" customHeight="1" x14ac:dyDescent="0.25">
      <c r="A2398" s="128">
        <v>55541</v>
      </c>
      <c r="B2398" s="65" t="s">
        <v>671</v>
      </c>
      <c r="C2398" s="65" t="s">
        <v>74</v>
      </c>
      <c r="D2398" s="66">
        <v>46302</v>
      </c>
      <c r="E2398" s="67">
        <v>1</v>
      </c>
      <c r="F2398" s="65" t="s">
        <v>285</v>
      </c>
      <c r="G2398" s="66">
        <v>46301</v>
      </c>
      <c r="H2398" s="129">
        <v>40523159</v>
      </c>
      <c r="I2398" s="129">
        <v>10</v>
      </c>
      <c r="J2398" s="65" t="s">
        <v>624</v>
      </c>
      <c r="K2398" s="65" t="s">
        <v>625</v>
      </c>
      <c r="L2398" s="66">
        <v>46301</v>
      </c>
      <c r="M2398" s="65" t="s">
        <v>287</v>
      </c>
      <c r="N2398" s="65" t="s">
        <v>793</v>
      </c>
      <c r="O2398" s="65" t="s">
        <v>289</v>
      </c>
      <c r="P2398" s="66">
        <v>46302</v>
      </c>
      <c r="Q2398" s="31">
        <f t="shared" si="74"/>
        <v>500</v>
      </c>
      <c r="R2398" s="31">
        <f t="shared" si="75"/>
        <v>560</v>
      </c>
      <c r="S2398" s="29">
        <f>IF($Q2398&lt;Parâmetros!$E$19,$G2398-1,$G2398)</f>
        <v>46301</v>
      </c>
    </row>
    <row r="2399" spans="1:19" ht="15" customHeight="1" x14ac:dyDescent="0.25">
      <c r="A2399" s="128">
        <v>55541</v>
      </c>
      <c r="B2399" s="65" t="s">
        <v>671</v>
      </c>
      <c r="C2399" s="65" t="s">
        <v>74</v>
      </c>
      <c r="D2399" s="66">
        <v>46302</v>
      </c>
      <c r="E2399" s="67">
        <v>1.67</v>
      </c>
      <c r="F2399" s="65" t="s">
        <v>285</v>
      </c>
      <c r="G2399" s="66">
        <v>46301</v>
      </c>
      <c r="H2399" s="129">
        <v>40523160</v>
      </c>
      <c r="I2399" s="129">
        <v>10</v>
      </c>
      <c r="J2399" s="65" t="s">
        <v>455</v>
      </c>
      <c r="K2399" s="65" t="s">
        <v>292</v>
      </c>
      <c r="L2399" s="66">
        <v>46301</v>
      </c>
      <c r="M2399" s="65" t="s">
        <v>287</v>
      </c>
      <c r="N2399" s="65" t="s">
        <v>793</v>
      </c>
      <c r="O2399" s="65" t="s">
        <v>289</v>
      </c>
      <c r="P2399" s="66">
        <v>46302</v>
      </c>
      <c r="Q2399" s="31">
        <f t="shared" si="74"/>
        <v>560</v>
      </c>
      <c r="R2399" s="31">
        <f t="shared" si="75"/>
        <v>660</v>
      </c>
      <c r="S2399" s="29">
        <f>IF($Q2399&lt;Parâmetros!$E$19,$G2399-1,$G2399)</f>
        <v>46301</v>
      </c>
    </row>
    <row r="2400" spans="1:19" ht="15" customHeight="1" x14ac:dyDescent="0.25">
      <c r="A2400" s="128">
        <v>55541</v>
      </c>
      <c r="B2400" s="65" t="s">
        <v>671</v>
      </c>
      <c r="C2400" s="65" t="s">
        <v>74</v>
      </c>
      <c r="D2400" s="66">
        <v>46302</v>
      </c>
      <c r="E2400" s="67">
        <v>1</v>
      </c>
      <c r="F2400" s="65" t="s">
        <v>285</v>
      </c>
      <c r="G2400" s="66">
        <v>46301</v>
      </c>
      <c r="H2400" s="129">
        <v>40523163</v>
      </c>
      <c r="I2400" s="129">
        <v>10</v>
      </c>
      <c r="J2400" s="65" t="s">
        <v>325</v>
      </c>
      <c r="K2400" s="65" t="s">
        <v>327</v>
      </c>
      <c r="L2400" s="66">
        <v>46301</v>
      </c>
      <c r="M2400" s="65" t="s">
        <v>287</v>
      </c>
      <c r="N2400" s="65" t="s">
        <v>793</v>
      </c>
      <c r="O2400" s="65" t="s">
        <v>289</v>
      </c>
      <c r="P2400" s="66">
        <v>46302</v>
      </c>
      <c r="Q2400" s="31">
        <f t="shared" si="74"/>
        <v>720</v>
      </c>
      <c r="R2400" s="31">
        <f t="shared" si="75"/>
        <v>780</v>
      </c>
      <c r="S2400" s="29">
        <f>IF($Q2400&lt;Parâmetros!$E$19,$G2400-1,$G2400)</f>
        <v>46301</v>
      </c>
    </row>
    <row r="2401" spans="1:19" ht="15" customHeight="1" x14ac:dyDescent="0.25">
      <c r="A2401" s="128">
        <v>55541</v>
      </c>
      <c r="B2401" s="65" t="s">
        <v>671</v>
      </c>
      <c r="C2401" s="65" t="s">
        <v>74</v>
      </c>
      <c r="D2401" s="66">
        <v>46302</v>
      </c>
      <c r="E2401" s="67">
        <v>2.5</v>
      </c>
      <c r="F2401" s="65" t="s">
        <v>285</v>
      </c>
      <c r="G2401" s="66">
        <v>46301</v>
      </c>
      <c r="H2401" s="129">
        <v>40523165</v>
      </c>
      <c r="I2401" s="129">
        <v>10</v>
      </c>
      <c r="J2401" s="65" t="s">
        <v>621</v>
      </c>
      <c r="K2401" s="65" t="s">
        <v>333</v>
      </c>
      <c r="L2401" s="66">
        <v>46301</v>
      </c>
      <c r="M2401" s="65" t="s">
        <v>287</v>
      </c>
      <c r="N2401" s="65" t="s">
        <v>793</v>
      </c>
      <c r="O2401" s="65" t="s">
        <v>289</v>
      </c>
      <c r="P2401" s="66">
        <v>46302</v>
      </c>
      <c r="Q2401" s="31">
        <f t="shared" si="74"/>
        <v>780</v>
      </c>
      <c r="R2401" s="31">
        <f t="shared" si="75"/>
        <v>930</v>
      </c>
      <c r="S2401" s="29">
        <f>IF($Q2401&lt;Parâmetros!$E$19,$G2401-1,$G2401)</f>
        <v>46301</v>
      </c>
    </row>
    <row r="2402" spans="1:19" ht="15" customHeight="1" x14ac:dyDescent="0.25">
      <c r="A2402" s="128">
        <v>55541</v>
      </c>
      <c r="B2402" s="65" t="s">
        <v>671</v>
      </c>
      <c r="C2402" s="65" t="s">
        <v>74</v>
      </c>
      <c r="D2402" s="66">
        <v>46302</v>
      </c>
      <c r="E2402" s="67">
        <v>1</v>
      </c>
      <c r="F2402" s="65" t="s">
        <v>285</v>
      </c>
      <c r="G2402" s="66">
        <v>46302</v>
      </c>
      <c r="H2402" s="129">
        <v>40521113</v>
      </c>
      <c r="I2402" s="129">
        <v>10</v>
      </c>
      <c r="J2402" s="65" t="s">
        <v>523</v>
      </c>
      <c r="K2402" s="65" t="s">
        <v>320</v>
      </c>
      <c r="L2402" s="66">
        <v>46302</v>
      </c>
      <c r="M2402" s="65" t="s">
        <v>315</v>
      </c>
      <c r="N2402" s="65" t="s">
        <v>793</v>
      </c>
      <c r="O2402" s="65" t="s">
        <v>289</v>
      </c>
      <c r="P2402" s="66">
        <v>46302</v>
      </c>
      <c r="Q2402" s="31">
        <f t="shared" si="74"/>
        <v>440</v>
      </c>
      <c r="R2402" s="31">
        <f t="shared" si="75"/>
        <v>500</v>
      </c>
      <c r="S2402" s="29">
        <f>IF($Q2402&lt;Parâmetros!$E$19,$G2402-1,$G2402)</f>
        <v>46302</v>
      </c>
    </row>
    <row r="2403" spans="1:19" ht="15" customHeight="1" x14ac:dyDescent="0.25">
      <c r="A2403" s="128">
        <v>55541</v>
      </c>
      <c r="B2403" s="65" t="s">
        <v>671</v>
      </c>
      <c r="C2403" s="65" t="s">
        <v>74</v>
      </c>
      <c r="D2403" s="66">
        <v>46302</v>
      </c>
      <c r="E2403" s="67">
        <v>1.67</v>
      </c>
      <c r="F2403" s="65" t="s">
        <v>285</v>
      </c>
      <c r="G2403" s="66">
        <v>46302</v>
      </c>
      <c r="H2403" s="129">
        <v>40523166</v>
      </c>
      <c r="I2403" s="129">
        <v>10</v>
      </c>
      <c r="J2403" s="65" t="s">
        <v>624</v>
      </c>
      <c r="K2403" s="65" t="s">
        <v>318</v>
      </c>
      <c r="L2403" s="66">
        <v>46302</v>
      </c>
      <c r="M2403" s="65" t="s">
        <v>287</v>
      </c>
      <c r="N2403" s="65" t="s">
        <v>793</v>
      </c>
      <c r="O2403" s="65" t="s">
        <v>289</v>
      </c>
      <c r="P2403" s="66">
        <v>46302</v>
      </c>
      <c r="Q2403" s="31">
        <f t="shared" si="74"/>
        <v>500</v>
      </c>
      <c r="R2403" s="31">
        <f t="shared" si="75"/>
        <v>600</v>
      </c>
      <c r="S2403" s="29">
        <f>IF($Q2403&lt;Parâmetros!$E$19,$G2403-1,$G2403)</f>
        <v>46302</v>
      </c>
    </row>
    <row r="2404" spans="1:19" ht="15" customHeight="1" x14ac:dyDescent="0.25">
      <c r="A2404" s="128">
        <v>55541</v>
      </c>
      <c r="B2404" s="65" t="s">
        <v>671</v>
      </c>
      <c r="C2404" s="65" t="s">
        <v>74</v>
      </c>
      <c r="D2404" s="66">
        <v>46302</v>
      </c>
      <c r="E2404" s="67">
        <v>1</v>
      </c>
      <c r="F2404" s="65" t="s">
        <v>285</v>
      </c>
      <c r="G2404" s="66">
        <v>46302</v>
      </c>
      <c r="H2404" s="129">
        <v>40523158</v>
      </c>
      <c r="I2404" s="129">
        <v>10</v>
      </c>
      <c r="J2404" s="65" t="s">
        <v>623</v>
      </c>
      <c r="K2404" s="65" t="s">
        <v>292</v>
      </c>
      <c r="L2404" s="66">
        <v>46302</v>
      </c>
      <c r="M2404" s="65" t="s">
        <v>287</v>
      </c>
      <c r="N2404" s="65" t="s">
        <v>793</v>
      </c>
      <c r="O2404" s="65" t="s">
        <v>289</v>
      </c>
      <c r="P2404" s="66">
        <v>46302</v>
      </c>
      <c r="Q2404" s="31">
        <f t="shared" si="74"/>
        <v>600</v>
      </c>
      <c r="R2404" s="31">
        <f t="shared" si="75"/>
        <v>660</v>
      </c>
      <c r="S2404" s="29">
        <f>IF($Q2404&lt;Parâmetros!$E$19,$G2404-1,$G2404)</f>
        <v>46302</v>
      </c>
    </row>
    <row r="2405" spans="1:19" ht="15" customHeight="1" x14ac:dyDescent="0.25">
      <c r="A2405" s="128">
        <v>55541</v>
      </c>
      <c r="B2405" s="65" t="s">
        <v>671</v>
      </c>
      <c r="C2405" s="65" t="s">
        <v>74</v>
      </c>
      <c r="D2405" s="66">
        <v>46302</v>
      </c>
      <c r="E2405" s="67">
        <v>1</v>
      </c>
      <c r="F2405" s="65" t="s">
        <v>285</v>
      </c>
      <c r="G2405" s="66">
        <v>46302</v>
      </c>
      <c r="H2405" s="129">
        <v>31543922</v>
      </c>
      <c r="I2405" s="129">
        <v>20</v>
      </c>
      <c r="J2405" s="65" t="s">
        <v>620</v>
      </c>
      <c r="K2405" s="65" t="s">
        <v>325</v>
      </c>
      <c r="L2405" s="66">
        <v>46302</v>
      </c>
      <c r="M2405" s="65" t="s">
        <v>381</v>
      </c>
      <c r="N2405" s="65" t="s">
        <v>793</v>
      </c>
      <c r="O2405" s="65" t="s">
        <v>289</v>
      </c>
      <c r="P2405" s="66">
        <v>46302</v>
      </c>
      <c r="Q2405" s="31">
        <f t="shared" si="74"/>
        <v>660</v>
      </c>
      <c r="R2405" s="31">
        <f t="shared" si="75"/>
        <v>720</v>
      </c>
      <c r="S2405" s="29">
        <f>IF($Q2405&lt;Parâmetros!$E$19,$G2405-1,$G2405)</f>
        <v>46302</v>
      </c>
    </row>
    <row r="2406" spans="1:19" ht="15" customHeight="1" x14ac:dyDescent="0.25">
      <c r="A2406" s="128">
        <v>55541</v>
      </c>
      <c r="B2406" s="65" t="s">
        <v>671</v>
      </c>
      <c r="C2406" s="65" t="s">
        <v>74</v>
      </c>
      <c r="D2406" s="66">
        <v>46305</v>
      </c>
      <c r="E2406" s="67">
        <v>1</v>
      </c>
      <c r="F2406" s="65" t="s">
        <v>285</v>
      </c>
      <c r="G2406" s="66">
        <v>46302</v>
      </c>
      <c r="H2406" s="129">
        <v>40522116</v>
      </c>
      <c r="I2406" s="129">
        <v>10</v>
      </c>
      <c r="J2406" s="65" t="s">
        <v>327</v>
      </c>
      <c r="K2406" s="65" t="s">
        <v>329</v>
      </c>
      <c r="L2406" s="66">
        <v>46302</v>
      </c>
      <c r="M2406" s="65" t="s">
        <v>287</v>
      </c>
      <c r="N2406" s="65" t="s">
        <v>793</v>
      </c>
      <c r="O2406" s="65" t="s">
        <v>289</v>
      </c>
      <c r="P2406" s="66">
        <v>46305</v>
      </c>
      <c r="Q2406" s="31">
        <f t="shared" si="74"/>
        <v>780</v>
      </c>
      <c r="R2406" s="31">
        <f t="shared" si="75"/>
        <v>840</v>
      </c>
      <c r="S2406" s="29">
        <f>IF($Q2406&lt;Parâmetros!$E$19,$G2406-1,$G2406)</f>
        <v>46302</v>
      </c>
    </row>
    <row r="2407" spans="1:19" ht="15" customHeight="1" x14ac:dyDescent="0.25">
      <c r="A2407" s="128">
        <v>55541</v>
      </c>
      <c r="B2407" s="65" t="s">
        <v>671</v>
      </c>
      <c r="C2407" s="65" t="s">
        <v>74</v>
      </c>
      <c r="D2407" s="66">
        <v>46305</v>
      </c>
      <c r="E2407" s="67">
        <v>1</v>
      </c>
      <c r="F2407" s="65" t="s">
        <v>285</v>
      </c>
      <c r="G2407" s="66">
        <v>46302</v>
      </c>
      <c r="H2407" s="129">
        <v>40522109</v>
      </c>
      <c r="I2407" s="129">
        <v>10</v>
      </c>
      <c r="J2407" s="65" t="s">
        <v>2080</v>
      </c>
      <c r="K2407" s="65" t="s">
        <v>332</v>
      </c>
      <c r="L2407" s="66">
        <v>46302</v>
      </c>
      <c r="M2407" s="65" t="s">
        <v>287</v>
      </c>
      <c r="N2407" s="65" t="s">
        <v>793</v>
      </c>
      <c r="O2407" s="65" t="s">
        <v>289</v>
      </c>
      <c r="P2407" s="66">
        <v>46305</v>
      </c>
      <c r="Q2407" s="31">
        <f t="shared" si="74"/>
        <v>840</v>
      </c>
      <c r="R2407" s="31">
        <f t="shared" si="75"/>
        <v>900</v>
      </c>
      <c r="S2407" s="29">
        <f>IF($Q2407&lt;Parâmetros!$E$19,$G2407-1,$G2407)</f>
        <v>46302</v>
      </c>
    </row>
    <row r="2408" spans="1:19" ht="15" customHeight="1" x14ac:dyDescent="0.25">
      <c r="A2408" s="128">
        <v>55541</v>
      </c>
      <c r="B2408" s="65" t="s">
        <v>671</v>
      </c>
      <c r="C2408" s="65" t="s">
        <v>74</v>
      </c>
      <c r="D2408" s="66">
        <v>46305</v>
      </c>
      <c r="E2408" s="67">
        <v>0.5</v>
      </c>
      <c r="F2408" s="65" t="s">
        <v>285</v>
      </c>
      <c r="G2408" s="66">
        <v>46302</v>
      </c>
      <c r="H2408" s="129">
        <v>40522108</v>
      </c>
      <c r="I2408" s="129">
        <v>10</v>
      </c>
      <c r="J2408" s="65" t="s">
        <v>2081</v>
      </c>
      <c r="K2408" s="65" t="s">
        <v>333</v>
      </c>
      <c r="L2408" s="66">
        <v>46302</v>
      </c>
      <c r="M2408" s="65" t="s">
        <v>287</v>
      </c>
      <c r="N2408" s="65" t="s">
        <v>793</v>
      </c>
      <c r="O2408" s="65" t="s">
        <v>289</v>
      </c>
      <c r="P2408" s="66">
        <v>46305</v>
      </c>
      <c r="Q2408" s="31">
        <f t="shared" si="74"/>
        <v>900</v>
      </c>
      <c r="R2408" s="31">
        <f t="shared" si="75"/>
        <v>930</v>
      </c>
      <c r="S2408" s="29">
        <f>IF($Q2408&lt;Parâmetros!$E$19,$G2408-1,$G2408)</f>
        <v>46302</v>
      </c>
    </row>
    <row r="2409" spans="1:19" ht="15" customHeight="1" x14ac:dyDescent="0.25">
      <c r="A2409" s="128">
        <v>55541</v>
      </c>
      <c r="B2409" s="65" t="s">
        <v>671</v>
      </c>
      <c r="C2409" s="65" t="s">
        <v>74</v>
      </c>
      <c r="D2409" s="66">
        <v>46305</v>
      </c>
      <c r="E2409" s="67">
        <v>5</v>
      </c>
      <c r="F2409" s="65" t="s">
        <v>285</v>
      </c>
      <c r="G2409" s="66">
        <v>46304</v>
      </c>
      <c r="H2409" s="129">
        <v>40521396</v>
      </c>
      <c r="I2409" s="129">
        <v>10</v>
      </c>
      <c r="J2409" s="65" t="s">
        <v>342</v>
      </c>
      <c r="K2409" s="65" t="s">
        <v>325</v>
      </c>
      <c r="L2409" s="66">
        <v>46304</v>
      </c>
      <c r="M2409" s="65" t="s">
        <v>315</v>
      </c>
      <c r="N2409" s="65" t="s">
        <v>793</v>
      </c>
      <c r="O2409" s="65" t="s">
        <v>289</v>
      </c>
      <c r="P2409" s="66">
        <v>46305</v>
      </c>
      <c r="Q2409" s="31">
        <f t="shared" si="74"/>
        <v>420</v>
      </c>
      <c r="R2409" s="31">
        <f t="shared" si="75"/>
        <v>720</v>
      </c>
      <c r="S2409" s="29">
        <f>IF($Q2409&lt;Parâmetros!$E$19,$G2409-1,$G2409)</f>
        <v>46304</v>
      </c>
    </row>
    <row r="2410" spans="1:19" ht="15" customHeight="1" x14ac:dyDescent="0.25">
      <c r="A2410" s="128">
        <v>55541</v>
      </c>
      <c r="B2410" s="65" t="s">
        <v>671</v>
      </c>
      <c r="C2410" s="65" t="s">
        <v>74</v>
      </c>
      <c r="D2410" s="66">
        <v>46305</v>
      </c>
      <c r="E2410" s="67">
        <v>2.5</v>
      </c>
      <c r="F2410" s="65" t="s">
        <v>285</v>
      </c>
      <c r="G2410" s="66">
        <v>46304</v>
      </c>
      <c r="H2410" s="129">
        <v>40521396</v>
      </c>
      <c r="I2410" s="129">
        <v>10</v>
      </c>
      <c r="J2410" s="65" t="s">
        <v>327</v>
      </c>
      <c r="K2410" s="65" t="s">
        <v>333</v>
      </c>
      <c r="L2410" s="66">
        <v>46304</v>
      </c>
      <c r="M2410" s="65" t="s">
        <v>315</v>
      </c>
      <c r="N2410" s="65" t="s">
        <v>793</v>
      </c>
      <c r="O2410" s="65" t="s">
        <v>289</v>
      </c>
      <c r="P2410" s="66">
        <v>46305</v>
      </c>
      <c r="Q2410" s="31">
        <f t="shared" si="74"/>
        <v>780</v>
      </c>
      <c r="R2410" s="31">
        <f t="shared" si="75"/>
        <v>930</v>
      </c>
      <c r="S2410" s="29">
        <f>IF($Q2410&lt;Parâmetros!$E$19,$G2410-1,$G2410)</f>
        <v>46304</v>
      </c>
    </row>
    <row r="2411" spans="1:19" ht="15" customHeight="1" x14ac:dyDescent="0.25">
      <c r="A2411" s="128">
        <v>55541</v>
      </c>
      <c r="B2411" s="65" t="s">
        <v>671</v>
      </c>
      <c r="C2411" s="65" t="s">
        <v>74</v>
      </c>
      <c r="D2411" s="66">
        <v>46305</v>
      </c>
      <c r="E2411" s="67">
        <v>1</v>
      </c>
      <c r="F2411" s="65" t="s">
        <v>285</v>
      </c>
      <c r="G2411" s="66">
        <v>46305</v>
      </c>
      <c r="H2411" s="129">
        <v>40521122</v>
      </c>
      <c r="I2411" s="129">
        <v>10</v>
      </c>
      <c r="J2411" s="65" t="s">
        <v>523</v>
      </c>
      <c r="K2411" s="65" t="s">
        <v>320</v>
      </c>
      <c r="L2411" s="66">
        <v>46305</v>
      </c>
      <c r="M2411" s="65" t="s">
        <v>315</v>
      </c>
      <c r="N2411" s="65" t="s">
        <v>793</v>
      </c>
      <c r="O2411" s="65" t="s">
        <v>289</v>
      </c>
      <c r="P2411" s="66">
        <v>46305</v>
      </c>
      <c r="Q2411" s="31">
        <f t="shared" si="74"/>
        <v>440</v>
      </c>
      <c r="R2411" s="31">
        <f t="shared" si="75"/>
        <v>500</v>
      </c>
      <c r="S2411" s="29">
        <f>IF($Q2411&lt;Parâmetros!$E$19,$G2411-1,$G2411)</f>
        <v>46305</v>
      </c>
    </row>
    <row r="2412" spans="1:19" ht="15" customHeight="1" x14ac:dyDescent="0.25">
      <c r="A2412" s="128">
        <v>55541</v>
      </c>
      <c r="B2412" s="65" t="s">
        <v>671</v>
      </c>
      <c r="C2412" s="65" t="s">
        <v>74</v>
      </c>
      <c r="D2412" s="66">
        <v>46305</v>
      </c>
      <c r="E2412" s="67">
        <v>2</v>
      </c>
      <c r="F2412" s="65" t="s">
        <v>285</v>
      </c>
      <c r="G2412" s="66">
        <v>46305</v>
      </c>
      <c r="H2412" s="129">
        <v>31547476</v>
      </c>
      <c r="I2412" s="129">
        <v>10</v>
      </c>
      <c r="J2412" s="65" t="s">
        <v>624</v>
      </c>
      <c r="K2412" s="65" t="s">
        <v>626</v>
      </c>
      <c r="L2412" s="66">
        <v>46305</v>
      </c>
      <c r="M2412" s="65" t="s">
        <v>381</v>
      </c>
      <c r="N2412" s="65" t="s">
        <v>793</v>
      </c>
      <c r="O2412" s="65" t="s">
        <v>289</v>
      </c>
      <c r="P2412" s="66">
        <v>46305</v>
      </c>
      <c r="Q2412" s="31">
        <f t="shared" si="74"/>
        <v>500</v>
      </c>
      <c r="R2412" s="31">
        <f t="shared" si="75"/>
        <v>620</v>
      </c>
      <c r="S2412" s="29">
        <f>IF($Q2412&lt;Parâmetros!$E$19,$G2412-1,$G2412)</f>
        <v>46305</v>
      </c>
    </row>
    <row r="2413" spans="1:19" ht="15" customHeight="1" x14ac:dyDescent="0.25">
      <c r="A2413" s="128">
        <v>55541</v>
      </c>
      <c r="B2413" s="65" t="s">
        <v>671</v>
      </c>
      <c r="C2413" s="65" t="s">
        <v>74</v>
      </c>
      <c r="D2413" s="66">
        <v>46305</v>
      </c>
      <c r="E2413" s="67">
        <v>1</v>
      </c>
      <c r="F2413" s="65" t="s">
        <v>285</v>
      </c>
      <c r="G2413" s="66">
        <v>46305</v>
      </c>
      <c r="H2413" s="129">
        <v>40524558</v>
      </c>
      <c r="I2413" s="129">
        <v>10</v>
      </c>
      <c r="J2413" s="65" t="s">
        <v>526</v>
      </c>
      <c r="K2413" s="65" t="s">
        <v>2082</v>
      </c>
      <c r="L2413" s="66">
        <v>46305</v>
      </c>
      <c r="M2413" s="65" t="s">
        <v>287</v>
      </c>
      <c r="N2413" s="65" t="s">
        <v>793</v>
      </c>
      <c r="O2413" s="65" t="s">
        <v>289</v>
      </c>
      <c r="P2413" s="66">
        <v>46305</v>
      </c>
      <c r="Q2413" s="31">
        <f t="shared" si="74"/>
        <v>620</v>
      </c>
      <c r="R2413" s="31">
        <f t="shared" si="75"/>
        <v>680</v>
      </c>
      <c r="S2413" s="29">
        <f>IF($Q2413&lt;Parâmetros!$E$19,$G2413-1,$G2413)</f>
        <v>46305</v>
      </c>
    </row>
    <row r="2414" spans="1:19" ht="15" customHeight="1" x14ac:dyDescent="0.25">
      <c r="A2414" s="128">
        <v>55541</v>
      </c>
      <c r="B2414" s="65" t="s">
        <v>671</v>
      </c>
      <c r="C2414" s="65" t="s">
        <v>74</v>
      </c>
      <c r="D2414" s="66">
        <v>46305</v>
      </c>
      <c r="E2414" s="67">
        <v>1</v>
      </c>
      <c r="F2414" s="65" t="s">
        <v>285</v>
      </c>
      <c r="G2414" s="66">
        <v>46305</v>
      </c>
      <c r="H2414" s="129">
        <v>40524605</v>
      </c>
      <c r="I2414" s="129">
        <v>10</v>
      </c>
      <c r="J2414" s="65" t="s">
        <v>2083</v>
      </c>
      <c r="K2414" s="65" t="s">
        <v>2084</v>
      </c>
      <c r="L2414" s="66">
        <v>46305</v>
      </c>
      <c r="M2414" s="65" t="s">
        <v>287</v>
      </c>
      <c r="N2414" s="65" t="s">
        <v>793</v>
      </c>
      <c r="O2414" s="65" t="s">
        <v>289</v>
      </c>
      <c r="P2414" s="66">
        <v>46305</v>
      </c>
      <c r="Q2414" s="31">
        <f t="shared" si="74"/>
        <v>680</v>
      </c>
      <c r="R2414" s="31">
        <f t="shared" si="75"/>
        <v>740</v>
      </c>
      <c r="S2414" s="29">
        <f>IF($Q2414&lt;Parâmetros!$E$19,$G2414-1,$G2414)</f>
        <v>46305</v>
      </c>
    </row>
    <row r="2415" spans="1:19" ht="15" customHeight="1" x14ac:dyDescent="0.25">
      <c r="A2415" s="128">
        <v>55541</v>
      </c>
      <c r="B2415" s="65" t="s">
        <v>671</v>
      </c>
      <c r="C2415" s="65" t="s">
        <v>74</v>
      </c>
      <c r="D2415" s="66">
        <v>46305</v>
      </c>
      <c r="E2415" s="67">
        <v>1.33</v>
      </c>
      <c r="F2415" s="65" t="s">
        <v>285</v>
      </c>
      <c r="G2415" s="66">
        <v>46305</v>
      </c>
      <c r="H2415" s="129">
        <v>40503926</v>
      </c>
      <c r="I2415" s="129">
        <v>70</v>
      </c>
      <c r="J2415" s="65" t="s">
        <v>2085</v>
      </c>
      <c r="K2415" s="65" t="s">
        <v>2086</v>
      </c>
      <c r="L2415" s="66">
        <v>46305</v>
      </c>
      <c r="M2415" s="65" t="s">
        <v>387</v>
      </c>
      <c r="N2415" s="65" t="s">
        <v>793</v>
      </c>
      <c r="O2415" s="65" t="s">
        <v>289</v>
      </c>
      <c r="P2415" s="66">
        <v>46305</v>
      </c>
      <c r="Q2415" s="31">
        <f t="shared" si="74"/>
        <v>800</v>
      </c>
      <c r="R2415" s="31">
        <f t="shared" si="75"/>
        <v>880</v>
      </c>
      <c r="S2415" s="29">
        <f>IF($Q2415&lt;Parâmetros!$E$19,$G2415-1,$G2415)</f>
        <v>46305</v>
      </c>
    </row>
    <row r="2416" spans="1:19" ht="15" customHeight="1" x14ac:dyDescent="0.25">
      <c r="A2416" s="128">
        <v>55541</v>
      </c>
      <c r="B2416" s="65" t="s">
        <v>671</v>
      </c>
      <c r="C2416" s="65" t="s">
        <v>74</v>
      </c>
      <c r="D2416" s="66">
        <v>46305</v>
      </c>
      <c r="E2416" s="67">
        <v>0.78</v>
      </c>
      <c r="F2416" s="65" t="s">
        <v>285</v>
      </c>
      <c r="G2416" s="66">
        <v>46305</v>
      </c>
      <c r="H2416" s="129">
        <v>40524609</v>
      </c>
      <c r="I2416" s="129">
        <v>10</v>
      </c>
      <c r="J2416" s="65" t="s">
        <v>2087</v>
      </c>
      <c r="K2416" s="65" t="s">
        <v>2088</v>
      </c>
      <c r="L2416" s="66">
        <v>46305</v>
      </c>
      <c r="M2416" s="65" t="s">
        <v>287</v>
      </c>
      <c r="N2416" s="65" t="s">
        <v>793</v>
      </c>
      <c r="O2416" s="65" t="s">
        <v>289</v>
      </c>
      <c r="P2416" s="66">
        <v>46305</v>
      </c>
      <c r="Q2416" s="31">
        <f t="shared" si="74"/>
        <v>880</v>
      </c>
      <c r="R2416" s="31">
        <f t="shared" si="75"/>
        <v>927</v>
      </c>
      <c r="S2416" s="29">
        <f>IF($Q2416&lt;Parâmetros!$E$19,$G2416-1,$G2416)</f>
        <v>46305</v>
      </c>
    </row>
    <row r="2417" spans="1:19" ht="15" customHeight="1" x14ac:dyDescent="0.25">
      <c r="A2417" s="128">
        <v>55541</v>
      </c>
      <c r="B2417" s="65" t="s">
        <v>671</v>
      </c>
      <c r="C2417" s="65" t="s">
        <v>74</v>
      </c>
      <c r="D2417" s="66">
        <v>46306</v>
      </c>
      <c r="E2417" s="67">
        <v>2</v>
      </c>
      <c r="F2417" s="65" t="s">
        <v>285</v>
      </c>
      <c r="G2417" s="66">
        <v>46306</v>
      </c>
      <c r="H2417" s="129">
        <v>40521052</v>
      </c>
      <c r="I2417" s="129">
        <v>10</v>
      </c>
      <c r="J2417" s="65" t="s">
        <v>523</v>
      </c>
      <c r="K2417" s="65" t="s">
        <v>625</v>
      </c>
      <c r="L2417" s="66">
        <v>46306</v>
      </c>
      <c r="M2417" s="65" t="s">
        <v>315</v>
      </c>
      <c r="N2417" s="129">
        <v>3002518</v>
      </c>
      <c r="O2417" s="65" t="s">
        <v>289</v>
      </c>
      <c r="P2417" s="66">
        <v>46306</v>
      </c>
      <c r="Q2417" s="31">
        <f t="shared" si="74"/>
        <v>440</v>
      </c>
      <c r="R2417" s="31">
        <f t="shared" si="75"/>
        <v>560</v>
      </c>
      <c r="S2417" s="29">
        <f>IF($Q2417&lt;Parâmetros!$E$19,$G2417-1,$G2417)</f>
        <v>46306</v>
      </c>
    </row>
    <row r="2418" spans="1:19" ht="15" customHeight="1" x14ac:dyDescent="0.25">
      <c r="A2418" s="128">
        <v>55541</v>
      </c>
      <c r="B2418" s="65" t="s">
        <v>671</v>
      </c>
      <c r="C2418" s="65" t="s">
        <v>74</v>
      </c>
      <c r="D2418" s="66">
        <v>46306</v>
      </c>
      <c r="E2418" s="67">
        <v>1</v>
      </c>
      <c r="F2418" s="65" t="s">
        <v>285</v>
      </c>
      <c r="G2418" s="66">
        <v>46306</v>
      </c>
      <c r="H2418" s="129">
        <v>40521053</v>
      </c>
      <c r="I2418" s="129">
        <v>10</v>
      </c>
      <c r="J2418" s="65" t="s">
        <v>455</v>
      </c>
      <c r="K2418" s="65" t="s">
        <v>626</v>
      </c>
      <c r="L2418" s="66">
        <v>46306</v>
      </c>
      <c r="M2418" s="65" t="s">
        <v>315</v>
      </c>
      <c r="N2418" s="129">
        <v>3002484</v>
      </c>
      <c r="O2418" s="65" t="s">
        <v>289</v>
      </c>
      <c r="P2418" s="66">
        <v>46306</v>
      </c>
      <c r="Q2418" s="31">
        <f t="shared" si="74"/>
        <v>560</v>
      </c>
      <c r="R2418" s="31">
        <f t="shared" si="75"/>
        <v>620</v>
      </c>
      <c r="S2418" s="29">
        <f>IF($Q2418&lt;Parâmetros!$E$19,$G2418-1,$G2418)</f>
        <v>46306</v>
      </c>
    </row>
    <row r="2419" spans="1:19" ht="15" customHeight="1" x14ac:dyDescent="0.25">
      <c r="A2419" s="128">
        <v>55541</v>
      </c>
      <c r="B2419" s="65" t="s">
        <v>671</v>
      </c>
      <c r="C2419" s="65" t="s">
        <v>74</v>
      </c>
      <c r="D2419" s="66">
        <v>46306</v>
      </c>
      <c r="E2419" s="67">
        <v>1</v>
      </c>
      <c r="F2419" s="65" t="s">
        <v>285</v>
      </c>
      <c r="G2419" s="66">
        <v>46306</v>
      </c>
      <c r="H2419" s="129">
        <v>40521057</v>
      </c>
      <c r="I2419" s="129">
        <v>10</v>
      </c>
      <c r="J2419" s="65" t="s">
        <v>526</v>
      </c>
      <c r="K2419" s="65" t="s">
        <v>2082</v>
      </c>
      <c r="L2419" s="66">
        <v>46306</v>
      </c>
      <c r="M2419" s="65" t="s">
        <v>315</v>
      </c>
      <c r="N2419" s="129">
        <v>3004491</v>
      </c>
      <c r="O2419" s="65" t="s">
        <v>289</v>
      </c>
      <c r="P2419" s="66">
        <v>46306</v>
      </c>
      <c r="Q2419" s="31">
        <f t="shared" si="74"/>
        <v>620</v>
      </c>
      <c r="R2419" s="31">
        <f t="shared" si="75"/>
        <v>680</v>
      </c>
      <c r="S2419" s="29">
        <f>IF($Q2419&lt;Parâmetros!$E$19,$G2419-1,$G2419)</f>
        <v>46306</v>
      </c>
    </row>
    <row r="2420" spans="1:19" ht="15" customHeight="1" x14ac:dyDescent="0.25">
      <c r="A2420" s="128">
        <v>55541</v>
      </c>
      <c r="B2420" s="65" t="s">
        <v>671</v>
      </c>
      <c r="C2420" s="65" t="s">
        <v>74</v>
      </c>
      <c r="D2420" s="66">
        <v>46306</v>
      </c>
      <c r="E2420" s="67">
        <v>1</v>
      </c>
      <c r="F2420" s="65" t="s">
        <v>285</v>
      </c>
      <c r="G2420" s="66">
        <v>46306</v>
      </c>
      <c r="H2420" s="129">
        <v>40521059</v>
      </c>
      <c r="I2420" s="129">
        <v>10</v>
      </c>
      <c r="J2420" s="65" t="s">
        <v>2084</v>
      </c>
      <c r="K2420" s="65" t="s">
        <v>2085</v>
      </c>
      <c r="L2420" s="66">
        <v>46306</v>
      </c>
      <c r="M2420" s="65" t="s">
        <v>315</v>
      </c>
      <c r="N2420" s="129">
        <v>3002622</v>
      </c>
      <c r="O2420" s="65" t="s">
        <v>289</v>
      </c>
      <c r="P2420" s="66">
        <v>46306</v>
      </c>
      <c r="Q2420" s="31">
        <f t="shared" si="74"/>
        <v>740</v>
      </c>
      <c r="R2420" s="31">
        <f t="shared" si="75"/>
        <v>800</v>
      </c>
      <c r="S2420" s="29">
        <f>IF($Q2420&lt;Parâmetros!$E$19,$G2420-1,$G2420)</f>
        <v>46306</v>
      </c>
    </row>
    <row r="2421" spans="1:19" ht="15" customHeight="1" x14ac:dyDescent="0.25">
      <c r="A2421" s="128">
        <v>55541</v>
      </c>
      <c r="B2421" s="65" t="s">
        <v>671</v>
      </c>
      <c r="C2421" s="65" t="s">
        <v>74</v>
      </c>
      <c r="D2421" s="66">
        <v>46306</v>
      </c>
      <c r="E2421" s="67">
        <v>2</v>
      </c>
      <c r="F2421" s="65" t="s">
        <v>285</v>
      </c>
      <c r="G2421" s="66">
        <v>46306</v>
      </c>
      <c r="H2421" s="129">
        <v>40521058</v>
      </c>
      <c r="I2421" s="129">
        <v>10</v>
      </c>
      <c r="J2421" s="65" t="s">
        <v>2089</v>
      </c>
      <c r="K2421" s="65" t="s">
        <v>338</v>
      </c>
      <c r="L2421" s="66">
        <v>46306</v>
      </c>
      <c r="M2421" s="65" t="s">
        <v>315</v>
      </c>
      <c r="N2421" s="129">
        <v>3004491</v>
      </c>
      <c r="O2421" s="65" t="s">
        <v>289</v>
      </c>
      <c r="P2421" s="66">
        <v>46306</v>
      </c>
      <c r="Q2421" s="31">
        <f t="shared" si="74"/>
        <v>800</v>
      </c>
      <c r="R2421" s="31">
        <f t="shared" si="75"/>
        <v>920</v>
      </c>
      <c r="S2421" s="29">
        <f>IF($Q2421&lt;Parâmetros!$E$19,$G2421-1,$G2421)</f>
        <v>46306</v>
      </c>
    </row>
    <row r="2422" spans="1:19" ht="15" customHeight="1" x14ac:dyDescent="0.25">
      <c r="A2422" s="128">
        <v>55541</v>
      </c>
      <c r="B2422" s="65" t="s">
        <v>671</v>
      </c>
      <c r="C2422" s="65" t="s">
        <v>74</v>
      </c>
      <c r="D2422" s="66">
        <v>46312</v>
      </c>
      <c r="E2422" s="67">
        <v>3</v>
      </c>
      <c r="F2422" s="65" t="s">
        <v>285</v>
      </c>
      <c r="G2422" s="66">
        <v>46307</v>
      </c>
      <c r="H2422" s="129">
        <v>40489316</v>
      </c>
      <c r="I2422" s="129">
        <v>40</v>
      </c>
      <c r="J2422" s="65" t="s">
        <v>523</v>
      </c>
      <c r="K2422" s="65" t="s">
        <v>626</v>
      </c>
      <c r="L2422" s="66">
        <v>46307</v>
      </c>
      <c r="M2422" s="65" t="s">
        <v>287</v>
      </c>
      <c r="N2422" s="65" t="s">
        <v>793</v>
      </c>
      <c r="O2422" s="65" t="s">
        <v>289</v>
      </c>
      <c r="P2422" s="66">
        <v>46312</v>
      </c>
      <c r="Q2422" s="31">
        <f t="shared" si="74"/>
        <v>440</v>
      </c>
      <c r="R2422" s="31">
        <f t="shared" si="75"/>
        <v>620</v>
      </c>
      <c r="S2422" s="29">
        <f>IF($Q2422&lt;Parâmetros!$E$19,$G2422-1,$G2422)</f>
        <v>46307</v>
      </c>
    </row>
    <row r="2423" spans="1:19" ht="15" customHeight="1" x14ac:dyDescent="0.25">
      <c r="A2423" s="128">
        <v>55541</v>
      </c>
      <c r="B2423" s="65" t="s">
        <v>671</v>
      </c>
      <c r="C2423" s="65" t="s">
        <v>74</v>
      </c>
      <c r="D2423" s="66">
        <v>46312</v>
      </c>
      <c r="E2423" s="67">
        <v>0.67</v>
      </c>
      <c r="F2423" s="65" t="s">
        <v>285</v>
      </c>
      <c r="G2423" s="66">
        <v>46307</v>
      </c>
      <c r="H2423" s="129">
        <v>40502108</v>
      </c>
      <c r="I2423" s="129">
        <v>30</v>
      </c>
      <c r="J2423" s="65" t="s">
        <v>526</v>
      </c>
      <c r="K2423" s="65" t="s">
        <v>292</v>
      </c>
      <c r="L2423" s="66">
        <v>46307</v>
      </c>
      <c r="M2423" s="65" t="s">
        <v>287</v>
      </c>
      <c r="N2423" s="129">
        <v>3002236</v>
      </c>
      <c r="O2423" s="65" t="s">
        <v>289</v>
      </c>
      <c r="P2423" s="66">
        <v>46312</v>
      </c>
      <c r="Q2423" s="31">
        <f t="shared" si="74"/>
        <v>620</v>
      </c>
      <c r="R2423" s="31">
        <f t="shared" si="75"/>
        <v>660</v>
      </c>
      <c r="S2423" s="29">
        <f>IF($Q2423&lt;Parâmetros!$E$19,$G2423-1,$G2423)</f>
        <v>46307</v>
      </c>
    </row>
    <row r="2424" spans="1:19" ht="15" customHeight="1" x14ac:dyDescent="0.25">
      <c r="A2424" s="128">
        <v>55541</v>
      </c>
      <c r="B2424" s="65" t="s">
        <v>671</v>
      </c>
      <c r="C2424" s="65" t="s">
        <v>74</v>
      </c>
      <c r="D2424" s="66">
        <v>46312</v>
      </c>
      <c r="E2424" s="67">
        <v>2</v>
      </c>
      <c r="F2424" s="65" t="s">
        <v>285</v>
      </c>
      <c r="G2424" s="66">
        <v>46307</v>
      </c>
      <c r="H2424" s="129">
        <v>40521866</v>
      </c>
      <c r="I2424" s="129">
        <v>30</v>
      </c>
      <c r="J2424" s="65" t="s">
        <v>325</v>
      </c>
      <c r="K2424" s="65" t="s">
        <v>329</v>
      </c>
      <c r="L2424" s="66">
        <v>46307</v>
      </c>
      <c r="M2424" s="65" t="s">
        <v>287</v>
      </c>
      <c r="N2424" s="65" t="s">
        <v>793</v>
      </c>
      <c r="O2424" s="65" t="s">
        <v>289</v>
      </c>
      <c r="P2424" s="66">
        <v>46312</v>
      </c>
      <c r="Q2424" s="31">
        <f t="shared" si="74"/>
        <v>720</v>
      </c>
      <c r="R2424" s="31">
        <f t="shared" si="75"/>
        <v>840</v>
      </c>
      <c r="S2424" s="29">
        <f>IF($Q2424&lt;Parâmetros!$E$19,$G2424-1,$G2424)</f>
        <v>46307</v>
      </c>
    </row>
    <row r="2425" spans="1:19" ht="15" customHeight="1" x14ac:dyDescent="0.25">
      <c r="A2425" s="128">
        <v>55541</v>
      </c>
      <c r="B2425" s="65" t="s">
        <v>671</v>
      </c>
      <c r="C2425" s="65" t="s">
        <v>74</v>
      </c>
      <c r="D2425" s="66">
        <v>46312</v>
      </c>
      <c r="E2425" s="67">
        <v>1.5</v>
      </c>
      <c r="F2425" s="65" t="s">
        <v>285</v>
      </c>
      <c r="G2425" s="66">
        <v>46307</v>
      </c>
      <c r="H2425" s="129">
        <v>40489316</v>
      </c>
      <c r="I2425" s="129">
        <v>40</v>
      </c>
      <c r="J2425" s="65" t="s">
        <v>2080</v>
      </c>
      <c r="K2425" s="65" t="s">
        <v>333</v>
      </c>
      <c r="L2425" s="66">
        <v>46307</v>
      </c>
      <c r="M2425" s="65" t="s">
        <v>287</v>
      </c>
      <c r="N2425" s="65" t="s">
        <v>793</v>
      </c>
      <c r="O2425" s="65" t="s">
        <v>289</v>
      </c>
      <c r="P2425" s="66">
        <v>46312</v>
      </c>
      <c r="Q2425" s="31">
        <f t="shared" si="74"/>
        <v>840</v>
      </c>
      <c r="R2425" s="31">
        <f t="shared" si="75"/>
        <v>930</v>
      </c>
      <c r="S2425" s="29">
        <f>IF($Q2425&lt;Parâmetros!$E$19,$G2425-1,$G2425)</f>
        <v>46307</v>
      </c>
    </row>
    <row r="2426" spans="1:19" ht="15" customHeight="1" x14ac:dyDescent="0.25">
      <c r="A2426" s="128">
        <v>55541</v>
      </c>
      <c r="B2426" s="65" t="s">
        <v>671</v>
      </c>
      <c r="C2426" s="65" t="s">
        <v>74</v>
      </c>
      <c r="D2426" s="66">
        <v>46312</v>
      </c>
      <c r="E2426" s="67">
        <v>2</v>
      </c>
      <c r="F2426" s="65" t="s">
        <v>285</v>
      </c>
      <c r="G2426" s="66">
        <v>46308</v>
      </c>
      <c r="H2426" s="129">
        <v>40525195</v>
      </c>
      <c r="I2426" s="129">
        <v>10</v>
      </c>
      <c r="J2426" s="65" t="s">
        <v>523</v>
      </c>
      <c r="K2426" s="65" t="s">
        <v>625</v>
      </c>
      <c r="L2426" s="66">
        <v>46308</v>
      </c>
      <c r="M2426" s="65" t="s">
        <v>287</v>
      </c>
      <c r="N2426" s="129">
        <v>3010280</v>
      </c>
      <c r="O2426" s="65" t="s">
        <v>289</v>
      </c>
      <c r="P2426" s="66">
        <v>46312</v>
      </c>
      <c r="Q2426" s="31">
        <f t="shared" si="74"/>
        <v>440</v>
      </c>
      <c r="R2426" s="31">
        <f t="shared" si="75"/>
        <v>560</v>
      </c>
      <c r="S2426" s="29">
        <f>IF($Q2426&lt;Parâmetros!$E$19,$G2426-1,$G2426)</f>
        <v>46308</v>
      </c>
    </row>
    <row r="2427" spans="1:19" ht="15" customHeight="1" x14ac:dyDescent="0.25">
      <c r="A2427" s="128">
        <v>55541</v>
      </c>
      <c r="B2427" s="65" t="s">
        <v>671</v>
      </c>
      <c r="C2427" s="65" t="s">
        <v>74</v>
      </c>
      <c r="D2427" s="66">
        <v>46312</v>
      </c>
      <c r="E2427" s="67">
        <v>2</v>
      </c>
      <c r="F2427" s="65" t="s">
        <v>285</v>
      </c>
      <c r="G2427" s="66">
        <v>46308</v>
      </c>
      <c r="H2427" s="129">
        <v>40527123</v>
      </c>
      <c r="I2427" s="129">
        <v>10</v>
      </c>
      <c r="J2427" s="65" t="s">
        <v>455</v>
      </c>
      <c r="K2427" s="65" t="s">
        <v>2082</v>
      </c>
      <c r="L2427" s="66">
        <v>46308</v>
      </c>
      <c r="M2427" s="65" t="s">
        <v>287</v>
      </c>
      <c r="N2427" s="65" t="s">
        <v>793</v>
      </c>
      <c r="O2427" s="65" t="s">
        <v>289</v>
      </c>
      <c r="P2427" s="66">
        <v>46312</v>
      </c>
      <c r="Q2427" s="31">
        <f t="shared" si="74"/>
        <v>560</v>
      </c>
      <c r="R2427" s="31">
        <f t="shared" si="75"/>
        <v>680</v>
      </c>
      <c r="S2427" s="29">
        <f>IF($Q2427&lt;Parâmetros!$E$19,$G2427-1,$G2427)</f>
        <v>46308</v>
      </c>
    </row>
    <row r="2428" spans="1:19" ht="15" customHeight="1" x14ac:dyDescent="0.25">
      <c r="A2428" s="128">
        <v>55541</v>
      </c>
      <c r="B2428" s="65" t="s">
        <v>671</v>
      </c>
      <c r="C2428" s="65" t="s">
        <v>74</v>
      </c>
      <c r="D2428" s="66">
        <v>46312</v>
      </c>
      <c r="E2428" s="67">
        <v>1</v>
      </c>
      <c r="F2428" s="65" t="s">
        <v>285</v>
      </c>
      <c r="G2428" s="66">
        <v>46308</v>
      </c>
      <c r="H2428" s="129">
        <v>40527126</v>
      </c>
      <c r="I2428" s="129">
        <v>10</v>
      </c>
      <c r="J2428" s="65" t="s">
        <v>2084</v>
      </c>
      <c r="K2428" s="65" t="s">
        <v>2085</v>
      </c>
      <c r="L2428" s="66">
        <v>46308</v>
      </c>
      <c r="M2428" s="65" t="s">
        <v>287</v>
      </c>
      <c r="N2428" s="65" t="s">
        <v>793</v>
      </c>
      <c r="O2428" s="65" t="s">
        <v>289</v>
      </c>
      <c r="P2428" s="66">
        <v>46312</v>
      </c>
      <c r="Q2428" s="31">
        <f t="shared" si="74"/>
        <v>740</v>
      </c>
      <c r="R2428" s="31">
        <f t="shared" si="75"/>
        <v>800</v>
      </c>
      <c r="S2428" s="29">
        <f>IF($Q2428&lt;Parâmetros!$E$19,$G2428-1,$G2428)</f>
        <v>46308</v>
      </c>
    </row>
    <row r="2429" spans="1:19" ht="15" customHeight="1" x14ac:dyDescent="0.25">
      <c r="A2429" s="128">
        <v>55541</v>
      </c>
      <c r="B2429" s="65" t="s">
        <v>671</v>
      </c>
      <c r="C2429" s="65" t="s">
        <v>74</v>
      </c>
      <c r="D2429" s="66">
        <v>46313</v>
      </c>
      <c r="E2429" s="67">
        <v>1</v>
      </c>
      <c r="F2429" s="65" t="s">
        <v>285</v>
      </c>
      <c r="G2429" s="66">
        <v>46308</v>
      </c>
      <c r="H2429" s="129">
        <v>40518065</v>
      </c>
      <c r="I2429" s="129">
        <v>10</v>
      </c>
      <c r="J2429" s="65" t="s">
        <v>2089</v>
      </c>
      <c r="K2429" s="65" t="s">
        <v>3854</v>
      </c>
      <c r="L2429" s="66">
        <v>46308</v>
      </c>
      <c r="M2429" s="65" t="s">
        <v>287</v>
      </c>
      <c r="N2429" s="65" t="s">
        <v>793</v>
      </c>
      <c r="O2429" s="65" t="s">
        <v>289</v>
      </c>
      <c r="P2429" s="66">
        <v>46313</v>
      </c>
      <c r="Q2429" s="31">
        <f t="shared" si="74"/>
        <v>800</v>
      </c>
      <c r="R2429" s="31">
        <f t="shared" si="75"/>
        <v>860</v>
      </c>
      <c r="S2429" s="29">
        <f>IF($Q2429&lt;Parâmetros!$E$19,$G2429-1,$G2429)</f>
        <v>46308</v>
      </c>
    </row>
    <row r="2430" spans="1:19" ht="15" customHeight="1" x14ac:dyDescent="0.25">
      <c r="A2430" s="128">
        <v>55541</v>
      </c>
      <c r="B2430" s="65" t="s">
        <v>671</v>
      </c>
      <c r="C2430" s="65" t="s">
        <v>74</v>
      </c>
      <c r="D2430" s="66">
        <v>46313</v>
      </c>
      <c r="E2430" s="67">
        <v>1.08</v>
      </c>
      <c r="F2430" s="65" t="s">
        <v>285</v>
      </c>
      <c r="G2430" s="66">
        <v>46308</v>
      </c>
      <c r="H2430" s="129">
        <v>40527125</v>
      </c>
      <c r="I2430" s="129">
        <v>10</v>
      </c>
      <c r="J2430" s="65" t="s">
        <v>3855</v>
      </c>
      <c r="K2430" s="65" t="s">
        <v>3856</v>
      </c>
      <c r="L2430" s="66">
        <v>46308</v>
      </c>
      <c r="M2430" s="65" t="s">
        <v>287</v>
      </c>
      <c r="N2430" s="65" t="s">
        <v>793</v>
      </c>
      <c r="O2430" s="65" t="s">
        <v>289</v>
      </c>
      <c r="P2430" s="66">
        <v>46313</v>
      </c>
      <c r="Q2430" s="31">
        <f t="shared" ref="Q2430:Q2493" si="76">IFERROR(VALUE(LEFT($J2430,2))*60+VALUE(MID($J2430,4,2)),9999)</f>
        <v>860</v>
      </c>
      <c r="R2430" s="31">
        <f t="shared" ref="R2430:R2493" si="77">IFERROR(VALUE(LEFT($K2430,2))*60+VALUE(MID($K2430,4,2)),"")</f>
        <v>925</v>
      </c>
      <c r="S2430" s="29">
        <f>IF($Q2430&lt;Parâmetros!$E$19,$G2430-1,$G2430)</f>
        <v>46308</v>
      </c>
    </row>
    <row r="2431" spans="1:19" ht="15" customHeight="1" x14ac:dyDescent="0.25">
      <c r="A2431" s="128">
        <v>55541</v>
      </c>
      <c r="B2431" s="65" t="s">
        <v>671</v>
      </c>
      <c r="C2431" s="65" t="s">
        <v>74</v>
      </c>
      <c r="D2431" s="66">
        <v>46312</v>
      </c>
      <c r="E2431" s="67">
        <v>1</v>
      </c>
      <c r="F2431" s="65" t="s">
        <v>285</v>
      </c>
      <c r="G2431" s="66">
        <v>46310</v>
      </c>
      <c r="H2431" s="129">
        <v>40527127</v>
      </c>
      <c r="I2431" s="129">
        <v>10</v>
      </c>
      <c r="J2431" s="65" t="s">
        <v>523</v>
      </c>
      <c r="K2431" s="65" t="s">
        <v>320</v>
      </c>
      <c r="L2431" s="66">
        <v>46310</v>
      </c>
      <c r="M2431" s="65" t="s">
        <v>287</v>
      </c>
      <c r="N2431" s="65" t="s">
        <v>793</v>
      </c>
      <c r="O2431" s="65" t="s">
        <v>289</v>
      </c>
      <c r="P2431" s="66">
        <v>46312</v>
      </c>
      <c r="Q2431" s="31">
        <f t="shared" si="76"/>
        <v>440</v>
      </c>
      <c r="R2431" s="31">
        <f t="shared" si="77"/>
        <v>500</v>
      </c>
      <c r="S2431" s="29">
        <f>IF($Q2431&lt;Parâmetros!$E$19,$G2431-1,$G2431)</f>
        <v>46310</v>
      </c>
    </row>
    <row r="2432" spans="1:19" ht="15" customHeight="1" x14ac:dyDescent="0.25">
      <c r="A2432" s="128">
        <v>55541</v>
      </c>
      <c r="B2432" s="65" t="s">
        <v>671</v>
      </c>
      <c r="C2432" s="65" t="s">
        <v>74</v>
      </c>
      <c r="D2432" s="66">
        <v>46313</v>
      </c>
      <c r="E2432" s="67">
        <v>2</v>
      </c>
      <c r="F2432" s="65" t="s">
        <v>285</v>
      </c>
      <c r="G2432" s="66">
        <v>46310</v>
      </c>
      <c r="H2432" s="129">
        <v>40506722</v>
      </c>
      <c r="I2432" s="129">
        <v>10</v>
      </c>
      <c r="J2432" s="65" t="s">
        <v>624</v>
      </c>
      <c r="K2432" s="65" t="s">
        <v>626</v>
      </c>
      <c r="L2432" s="66">
        <v>46310</v>
      </c>
      <c r="M2432" s="65" t="s">
        <v>287</v>
      </c>
      <c r="N2432" s="65" t="s">
        <v>793</v>
      </c>
      <c r="O2432" s="65" t="s">
        <v>289</v>
      </c>
      <c r="P2432" s="66">
        <v>46313</v>
      </c>
      <c r="Q2432" s="31">
        <f t="shared" si="76"/>
        <v>500</v>
      </c>
      <c r="R2432" s="31">
        <f t="shared" si="77"/>
        <v>620</v>
      </c>
      <c r="S2432" s="29">
        <f>IF($Q2432&lt;Parâmetros!$E$19,$G2432-1,$G2432)</f>
        <v>46310</v>
      </c>
    </row>
    <row r="2433" spans="1:19" ht="15" customHeight="1" x14ac:dyDescent="0.25">
      <c r="A2433" s="128">
        <v>55541</v>
      </c>
      <c r="B2433" s="65" t="s">
        <v>671</v>
      </c>
      <c r="C2433" s="65" t="s">
        <v>74</v>
      </c>
      <c r="D2433" s="66">
        <v>46313</v>
      </c>
      <c r="E2433" s="67">
        <v>0.67</v>
      </c>
      <c r="F2433" s="65" t="s">
        <v>285</v>
      </c>
      <c r="G2433" s="66">
        <v>46310</v>
      </c>
      <c r="H2433" s="129">
        <v>40527389</v>
      </c>
      <c r="I2433" s="129">
        <v>10</v>
      </c>
      <c r="J2433" s="65" t="s">
        <v>526</v>
      </c>
      <c r="K2433" s="65" t="s">
        <v>292</v>
      </c>
      <c r="L2433" s="66">
        <v>46310</v>
      </c>
      <c r="M2433" s="65" t="s">
        <v>287</v>
      </c>
      <c r="N2433" s="65" t="s">
        <v>793</v>
      </c>
      <c r="O2433" s="65" t="s">
        <v>289</v>
      </c>
      <c r="P2433" s="66">
        <v>46313</v>
      </c>
      <c r="Q2433" s="31">
        <f t="shared" si="76"/>
        <v>620</v>
      </c>
      <c r="R2433" s="31">
        <f t="shared" si="77"/>
        <v>660</v>
      </c>
      <c r="S2433" s="29">
        <f>IF($Q2433&lt;Parâmetros!$E$19,$G2433-1,$G2433)</f>
        <v>46310</v>
      </c>
    </row>
    <row r="2434" spans="1:19" ht="15" customHeight="1" x14ac:dyDescent="0.25">
      <c r="A2434" s="128">
        <v>55541</v>
      </c>
      <c r="B2434" s="65" t="s">
        <v>671</v>
      </c>
      <c r="C2434" s="65" t="s">
        <v>74</v>
      </c>
      <c r="D2434" s="66">
        <v>46313</v>
      </c>
      <c r="E2434" s="67">
        <v>1</v>
      </c>
      <c r="F2434" s="65" t="s">
        <v>285</v>
      </c>
      <c r="G2434" s="66">
        <v>46310</v>
      </c>
      <c r="H2434" s="129">
        <v>40527390</v>
      </c>
      <c r="I2434" s="129">
        <v>10</v>
      </c>
      <c r="J2434" s="65" t="s">
        <v>325</v>
      </c>
      <c r="K2434" s="65" t="s">
        <v>327</v>
      </c>
      <c r="L2434" s="66">
        <v>46310</v>
      </c>
      <c r="M2434" s="65" t="s">
        <v>287</v>
      </c>
      <c r="N2434" s="65" t="s">
        <v>793</v>
      </c>
      <c r="O2434" s="65" t="s">
        <v>289</v>
      </c>
      <c r="P2434" s="66">
        <v>46313</v>
      </c>
      <c r="Q2434" s="31">
        <f t="shared" si="76"/>
        <v>720</v>
      </c>
      <c r="R2434" s="31">
        <f t="shared" si="77"/>
        <v>780</v>
      </c>
      <c r="S2434" s="29">
        <f>IF($Q2434&lt;Parâmetros!$E$19,$G2434-1,$G2434)</f>
        <v>46310</v>
      </c>
    </row>
    <row r="2435" spans="1:19" ht="15" customHeight="1" x14ac:dyDescent="0.25">
      <c r="A2435" s="128">
        <v>55541</v>
      </c>
      <c r="B2435" s="65" t="s">
        <v>671</v>
      </c>
      <c r="C2435" s="65" t="s">
        <v>74</v>
      </c>
      <c r="D2435" s="66">
        <v>46313</v>
      </c>
      <c r="E2435" s="67">
        <v>1</v>
      </c>
      <c r="F2435" s="65" t="s">
        <v>285</v>
      </c>
      <c r="G2435" s="66">
        <v>46310</v>
      </c>
      <c r="H2435" s="129">
        <v>40527391</v>
      </c>
      <c r="I2435" s="129">
        <v>10</v>
      </c>
      <c r="J2435" s="65" t="s">
        <v>621</v>
      </c>
      <c r="K2435" s="65" t="s">
        <v>329</v>
      </c>
      <c r="L2435" s="66">
        <v>46310</v>
      </c>
      <c r="M2435" s="65" t="s">
        <v>287</v>
      </c>
      <c r="N2435" s="65" t="s">
        <v>793</v>
      </c>
      <c r="O2435" s="65" t="s">
        <v>289</v>
      </c>
      <c r="P2435" s="66">
        <v>46313</v>
      </c>
      <c r="Q2435" s="31">
        <f t="shared" si="76"/>
        <v>780</v>
      </c>
      <c r="R2435" s="31">
        <f t="shared" si="77"/>
        <v>840</v>
      </c>
      <c r="S2435" s="29">
        <f>IF($Q2435&lt;Parâmetros!$E$19,$G2435-1,$G2435)</f>
        <v>46310</v>
      </c>
    </row>
    <row r="2436" spans="1:19" ht="15" customHeight="1" x14ac:dyDescent="0.25">
      <c r="A2436" s="128">
        <v>55541</v>
      </c>
      <c r="B2436" s="65" t="s">
        <v>671</v>
      </c>
      <c r="C2436" s="65" t="s">
        <v>74</v>
      </c>
      <c r="D2436" s="66">
        <v>46313</v>
      </c>
      <c r="E2436" s="67">
        <v>0.5</v>
      </c>
      <c r="F2436" s="65" t="s">
        <v>285</v>
      </c>
      <c r="G2436" s="66">
        <v>46310</v>
      </c>
      <c r="H2436" s="129">
        <v>40527392</v>
      </c>
      <c r="I2436" s="129">
        <v>10</v>
      </c>
      <c r="J2436" s="65" t="s">
        <v>2080</v>
      </c>
      <c r="K2436" s="65" t="s">
        <v>331</v>
      </c>
      <c r="L2436" s="66">
        <v>46310</v>
      </c>
      <c r="M2436" s="65" t="s">
        <v>287</v>
      </c>
      <c r="N2436" s="65" t="s">
        <v>793</v>
      </c>
      <c r="O2436" s="65" t="s">
        <v>289</v>
      </c>
      <c r="P2436" s="66">
        <v>46313</v>
      </c>
      <c r="Q2436" s="31">
        <f t="shared" si="76"/>
        <v>840</v>
      </c>
      <c r="R2436" s="31">
        <f t="shared" si="77"/>
        <v>870</v>
      </c>
      <c r="S2436" s="29">
        <f>IF($Q2436&lt;Parâmetros!$E$19,$G2436-1,$G2436)</f>
        <v>46310</v>
      </c>
    </row>
    <row r="2437" spans="1:19" ht="15" customHeight="1" x14ac:dyDescent="0.25">
      <c r="A2437" s="128">
        <v>55541</v>
      </c>
      <c r="B2437" s="65" t="s">
        <v>671</v>
      </c>
      <c r="C2437" s="65" t="s">
        <v>74</v>
      </c>
      <c r="D2437" s="66">
        <v>46313</v>
      </c>
      <c r="E2437" s="67">
        <v>1</v>
      </c>
      <c r="F2437" s="65" t="s">
        <v>285</v>
      </c>
      <c r="G2437" s="66">
        <v>46310</v>
      </c>
      <c r="H2437" s="129">
        <v>40523171</v>
      </c>
      <c r="I2437" s="129">
        <v>10</v>
      </c>
      <c r="J2437" s="65" t="s">
        <v>713</v>
      </c>
      <c r="K2437" s="65" t="s">
        <v>333</v>
      </c>
      <c r="L2437" s="66">
        <v>46310</v>
      </c>
      <c r="M2437" s="65" t="s">
        <v>315</v>
      </c>
      <c r="N2437" s="129">
        <v>3004492</v>
      </c>
      <c r="O2437" s="65" t="s">
        <v>289</v>
      </c>
      <c r="P2437" s="66">
        <v>46313</v>
      </c>
      <c r="Q2437" s="31">
        <f t="shared" si="76"/>
        <v>870</v>
      </c>
      <c r="R2437" s="31">
        <f t="shared" si="77"/>
        <v>930</v>
      </c>
      <c r="S2437" s="29">
        <f>IF($Q2437&lt;Parâmetros!$E$19,$G2437-1,$G2437)</f>
        <v>46310</v>
      </c>
    </row>
    <row r="2438" spans="1:19" ht="15" customHeight="1" x14ac:dyDescent="0.25">
      <c r="A2438" s="128">
        <v>55541</v>
      </c>
      <c r="B2438" s="65" t="s">
        <v>671</v>
      </c>
      <c r="C2438" s="65" t="s">
        <v>74</v>
      </c>
      <c r="D2438" s="66">
        <v>46312</v>
      </c>
      <c r="E2438" s="67">
        <v>1</v>
      </c>
      <c r="F2438" s="65" t="s">
        <v>285</v>
      </c>
      <c r="G2438" s="66">
        <v>46311</v>
      </c>
      <c r="H2438" s="129">
        <v>40527128</v>
      </c>
      <c r="I2438" s="129">
        <v>10</v>
      </c>
      <c r="J2438" s="65" t="s">
        <v>523</v>
      </c>
      <c r="K2438" s="65" t="s">
        <v>320</v>
      </c>
      <c r="L2438" s="66">
        <v>46311</v>
      </c>
      <c r="M2438" s="65" t="s">
        <v>287</v>
      </c>
      <c r="N2438" s="65" t="s">
        <v>793</v>
      </c>
      <c r="O2438" s="65" t="s">
        <v>289</v>
      </c>
      <c r="P2438" s="66">
        <v>46312</v>
      </c>
      <c r="Q2438" s="31">
        <f t="shared" si="76"/>
        <v>440</v>
      </c>
      <c r="R2438" s="31">
        <f t="shared" si="77"/>
        <v>500</v>
      </c>
      <c r="S2438" s="29">
        <f>IF($Q2438&lt;Parâmetros!$E$19,$G2438-1,$G2438)</f>
        <v>46311</v>
      </c>
    </row>
    <row r="2439" spans="1:19" ht="15" customHeight="1" x14ac:dyDescent="0.25">
      <c r="A2439" s="128">
        <v>55541</v>
      </c>
      <c r="B2439" s="65" t="s">
        <v>671</v>
      </c>
      <c r="C2439" s="65" t="s">
        <v>74</v>
      </c>
      <c r="D2439" s="66">
        <v>46313</v>
      </c>
      <c r="E2439" s="67">
        <v>2.67</v>
      </c>
      <c r="F2439" s="65" t="s">
        <v>285</v>
      </c>
      <c r="G2439" s="66">
        <v>46311</v>
      </c>
      <c r="H2439" s="129">
        <v>40527393</v>
      </c>
      <c r="I2439" s="129">
        <v>10</v>
      </c>
      <c r="J2439" s="65" t="s">
        <v>624</v>
      </c>
      <c r="K2439" s="65" t="s">
        <v>292</v>
      </c>
      <c r="L2439" s="66">
        <v>46311</v>
      </c>
      <c r="M2439" s="65" t="s">
        <v>287</v>
      </c>
      <c r="N2439" s="65" t="s">
        <v>793</v>
      </c>
      <c r="O2439" s="65" t="s">
        <v>289</v>
      </c>
      <c r="P2439" s="66">
        <v>46313</v>
      </c>
      <c r="Q2439" s="31">
        <f t="shared" si="76"/>
        <v>500</v>
      </c>
      <c r="R2439" s="31">
        <f t="shared" si="77"/>
        <v>660</v>
      </c>
      <c r="S2439" s="29">
        <f>IF($Q2439&lt;Parâmetros!$E$19,$G2439-1,$G2439)</f>
        <v>46311</v>
      </c>
    </row>
    <row r="2440" spans="1:19" ht="15" customHeight="1" x14ac:dyDescent="0.25">
      <c r="A2440" s="128">
        <v>55541</v>
      </c>
      <c r="B2440" s="65" t="s">
        <v>671</v>
      </c>
      <c r="C2440" s="65" t="s">
        <v>74</v>
      </c>
      <c r="D2440" s="66">
        <v>46313</v>
      </c>
      <c r="E2440" s="67">
        <v>1</v>
      </c>
      <c r="F2440" s="65" t="s">
        <v>285</v>
      </c>
      <c r="G2440" s="66">
        <v>46311</v>
      </c>
      <c r="H2440" s="129">
        <v>40527396</v>
      </c>
      <c r="I2440" s="129">
        <v>10</v>
      </c>
      <c r="J2440" s="65" t="s">
        <v>325</v>
      </c>
      <c r="K2440" s="65" t="s">
        <v>327</v>
      </c>
      <c r="L2440" s="66">
        <v>46311</v>
      </c>
      <c r="M2440" s="65" t="s">
        <v>287</v>
      </c>
      <c r="N2440" s="65" t="s">
        <v>793</v>
      </c>
      <c r="O2440" s="65" t="s">
        <v>289</v>
      </c>
      <c r="P2440" s="66">
        <v>46313</v>
      </c>
      <c r="Q2440" s="31">
        <f t="shared" si="76"/>
        <v>720</v>
      </c>
      <c r="R2440" s="31">
        <f t="shared" si="77"/>
        <v>780</v>
      </c>
      <c r="S2440" s="29">
        <f>IF($Q2440&lt;Parâmetros!$E$19,$G2440-1,$G2440)</f>
        <v>46311</v>
      </c>
    </row>
    <row r="2441" spans="1:19" ht="15" customHeight="1" x14ac:dyDescent="0.25">
      <c r="A2441" s="128">
        <v>55541</v>
      </c>
      <c r="B2441" s="65" t="s">
        <v>671</v>
      </c>
      <c r="C2441" s="65" t="s">
        <v>74</v>
      </c>
      <c r="D2441" s="66">
        <v>46313</v>
      </c>
      <c r="E2441" s="67">
        <v>1</v>
      </c>
      <c r="F2441" s="65" t="s">
        <v>285</v>
      </c>
      <c r="G2441" s="66">
        <v>46311</v>
      </c>
      <c r="H2441" s="129">
        <v>40527394</v>
      </c>
      <c r="I2441" s="129">
        <v>10</v>
      </c>
      <c r="J2441" s="65" t="s">
        <v>621</v>
      </c>
      <c r="K2441" s="65" t="s">
        <v>329</v>
      </c>
      <c r="L2441" s="66">
        <v>46311</v>
      </c>
      <c r="M2441" s="65" t="s">
        <v>287</v>
      </c>
      <c r="N2441" s="65" t="s">
        <v>793</v>
      </c>
      <c r="O2441" s="65" t="s">
        <v>289</v>
      </c>
      <c r="P2441" s="66">
        <v>46313</v>
      </c>
      <c r="Q2441" s="31">
        <f t="shared" si="76"/>
        <v>780</v>
      </c>
      <c r="R2441" s="31">
        <f t="shared" si="77"/>
        <v>840</v>
      </c>
      <c r="S2441" s="29">
        <f>IF($Q2441&lt;Parâmetros!$E$19,$G2441-1,$G2441)</f>
        <v>46311</v>
      </c>
    </row>
    <row r="2442" spans="1:19" ht="15" customHeight="1" x14ac:dyDescent="0.25">
      <c r="A2442" s="128">
        <v>55541</v>
      </c>
      <c r="B2442" s="65" t="s">
        <v>671</v>
      </c>
      <c r="C2442" s="65" t="s">
        <v>74</v>
      </c>
      <c r="D2442" s="66">
        <v>46313</v>
      </c>
      <c r="E2442" s="67">
        <v>1.5</v>
      </c>
      <c r="F2442" s="65" t="s">
        <v>285</v>
      </c>
      <c r="G2442" s="66">
        <v>46311</v>
      </c>
      <c r="H2442" s="129">
        <v>40526698</v>
      </c>
      <c r="I2442" s="129">
        <v>10</v>
      </c>
      <c r="J2442" s="65" t="s">
        <v>2080</v>
      </c>
      <c r="K2442" s="65" t="s">
        <v>333</v>
      </c>
      <c r="L2442" s="66">
        <v>46311</v>
      </c>
      <c r="M2442" s="65" t="s">
        <v>287</v>
      </c>
      <c r="N2442" s="65" t="s">
        <v>793</v>
      </c>
      <c r="O2442" s="65" t="s">
        <v>289</v>
      </c>
      <c r="P2442" s="66">
        <v>46313</v>
      </c>
      <c r="Q2442" s="31">
        <f t="shared" si="76"/>
        <v>840</v>
      </c>
      <c r="R2442" s="31">
        <f t="shared" si="77"/>
        <v>930</v>
      </c>
      <c r="S2442" s="29">
        <f>IF($Q2442&lt;Parâmetros!$E$19,$G2442-1,$G2442)</f>
        <v>46311</v>
      </c>
    </row>
    <row r="2443" spans="1:19" ht="15" customHeight="1" x14ac:dyDescent="0.25">
      <c r="A2443" s="128">
        <v>55541</v>
      </c>
      <c r="B2443" s="65" t="s">
        <v>671</v>
      </c>
      <c r="C2443" s="65" t="s">
        <v>74</v>
      </c>
      <c r="D2443" s="66">
        <v>46313</v>
      </c>
      <c r="E2443" s="67">
        <v>0.67</v>
      </c>
      <c r="F2443" s="65" t="s">
        <v>285</v>
      </c>
      <c r="G2443" s="66">
        <v>46312</v>
      </c>
      <c r="H2443" s="129">
        <v>40527130</v>
      </c>
      <c r="I2443" s="129">
        <v>10</v>
      </c>
      <c r="J2443" s="65" t="s">
        <v>2790</v>
      </c>
      <c r="K2443" s="65" t="s">
        <v>3857</v>
      </c>
      <c r="L2443" s="66">
        <v>46312</v>
      </c>
      <c r="M2443" s="65" t="s">
        <v>287</v>
      </c>
      <c r="N2443" s="65" t="s">
        <v>793</v>
      </c>
      <c r="O2443" s="65" t="s">
        <v>289</v>
      </c>
      <c r="P2443" s="66">
        <v>46313</v>
      </c>
      <c r="Q2443" s="31">
        <f t="shared" si="76"/>
        <v>425</v>
      </c>
      <c r="R2443" s="31">
        <f t="shared" si="77"/>
        <v>465</v>
      </c>
      <c r="S2443" s="29">
        <f>IF($Q2443&lt;Parâmetros!$E$19,$G2443-1,$G2443)</f>
        <v>46312</v>
      </c>
    </row>
    <row r="2444" spans="1:19" ht="15" customHeight="1" x14ac:dyDescent="0.25">
      <c r="A2444" s="128">
        <v>55541</v>
      </c>
      <c r="B2444" s="65" t="s">
        <v>671</v>
      </c>
      <c r="C2444" s="65" t="s">
        <v>74</v>
      </c>
      <c r="D2444" s="66">
        <v>46312</v>
      </c>
      <c r="E2444" s="67">
        <v>2.2400000000000002</v>
      </c>
      <c r="F2444" s="65" t="s">
        <v>285</v>
      </c>
      <c r="G2444" s="66">
        <v>46312</v>
      </c>
      <c r="H2444" s="129">
        <v>40527124</v>
      </c>
      <c r="I2444" s="129">
        <v>20</v>
      </c>
      <c r="J2444" s="65" t="s">
        <v>3767</v>
      </c>
      <c r="K2444" s="65" t="s">
        <v>295</v>
      </c>
      <c r="L2444" s="66">
        <v>46312</v>
      </c>
      <c r="M2444" s="65" t="s">
        <v>287</v>
      </c>
      <c r="N2444" s="129">
        <v>3013089</v>
      </c>
      <c r="O2444" s="65" t="s">
        <v>289</v>
      </c>
      <c r="P2444" s="66">
        <v>46312</v>
      </c>
      <c r="Q2444" s="31">
        <f t="shared" si="76"/>
        <v>466</v>
      </c>
      <c r="R2444" s="31">
        <f t="shared" si="77"/>
        <v>600</v>
      </c>
      <c r="S2444" s="29">
        <f>IF($Q2444&lt;Parâmetros!$E$19,$G2444-1,$G2444)</f>
        <v>46312</v>
      </c>
    </row>
    <row r="2445" spans="1:19" ht="15" customHeight="1" x14ac:dyDescent="0.25">
      <c r="A2445" s="128">
        <v>55541</v>
      </c>
      <c r="B2445" s="65" t="s">
        <v>671</v>
      </c>
      <c r="C2445" s="65" t="s">
        <v>74</v>
      </c>
      <c r="D2445" s="66">
        <v>46313</v>
      </c>
      <c r="E2445" s="67">
        <v>0.98</v>
      </c>
      <c r="F2445" s="65" t="s">
        <v>285</v>
      </c>
      <c r="G2445" s="66">
        <v>46312</v>
      </c>
      <c r="H2445" s="129">
        <v>40527103</v>
      </c>
      <c r="I2445" s="129">
        <v>10</v>
      </c>
      <c r="J2445" s="65" t="s">
        <v>628</v>
      </c>
      <c r="K2445" s="65" t="s">
        <v>292</v>
      </c>
      <c r="L2445" s="66">
        <v>46312</v>
      </c>
      <c r="M2445" s="65" t="s">
        <v>287</v>
      </c>
      <c r="N2445" s="65" t="s">
        <v>793</v>
      </c>
      <c r="O2445" s="65" t="s">
        <v>289</v>
      </c>
      <c r="P2445" s="66">
        <v>46313</v>
      </c>
      <c r="Q2445" s="31">
        <f t="shared" si="76"/>
        <v>601</v>
      </c>
      <c r="R2445" s="31">
        <f t="shared" si="77"/>
        <v>660</v>
      </c>
      <c r="S2445" s="29">
        <f>IF($Q2445&lt;Parâmetros!$E$19,$G2445-1,$G2445)</f>
        <v>46312</v>
      </c>
    </row>
    <row r="2446" spans="1:19" ht="15" customHeight="1" x14ac:dyDescent="0.25">
      <c r="A2446" s="128">
        <v>55541</v>
      </c>
      <c r="B2446" s="65" t="s">
        <v>671</v>
      </c>
      <c r="C2446" s="65" t="s">
        <v>74</v>
      </c>
      <c r="D2446" s="66">
        <v>46313</v>
      </c>
      <c r="E2446" s="67">
        <v>1.5</v>
      </c>
      <c r="F2446" s="65" t="s">
        <v>285</v>
      </c>
      <c r="G2446" s="66">
        <v>46312</v>
      </c>
      <c r="H2446" s="129">
        <v>40527388</v>
      </c>
      <c r="I2446" s="129">
        <v>10</v>
      </c>
      <c r="J2446" s="65" t="s">
        <v>325</v>
      </c>
      <c r="K2446" s="65" t="s">
        <v>2203</v>
      </c>
      <c r="L2446" s="66">
        <v>46312</v>
      </c>
      <c r="M2446" s="65" t="s">
        <v>287</v>
      </c>
      <c r="N2446" s="65" t="s">
        <v>793</v>
      </c>
      <c r="O2446" s="65" t="s">
        <v>289</v>
      </c>
      <c r="P2446" s="66">
        <v>46313</v>
      </c>
      <c r="Q2446" s="31">
        <f t="shared" si="76"/>
        <v>720</v>
      </c>
      <c r="R2446" s="31">
        <f t="shared" si="77"/>
        <v>810</v>
      </c>
      <c r="S2446" s="29">
        <f>IF($Q2446&lt;Parâmetros!$E$19,$G2446-1,$G2446)</f>
        <v>46312</v>
      </c>
    </row>
    <row r="2447" spans="1:19" ht="15" customHeight="1" x14ac:dyDescent="0.25">
      <c r="A2447" s="128">
        <v>55541</v>
      </c>
      <c r="B2447" s="65" t="s">
        <v>671</v>
      </c>
      <c r="C2447" s="65" t="s">
        <v>74</v>
      </c>
      <c r="D2447" s="66">
        <v>46313</v>
      </c>
      <c r="E2447" s="67">
        <v>1.92</v>
      </c>
      <c r="F2447" s="65" t="s">
        <v>285</v>
      </c>
      <c r="G2447" s="66">
        <v>46312</v>
      </c>
      <c r="H2447" s="129">
        <v>40527130</v>
      </c>
      <c r="I2447" s="129">
        <v>10</v>
      </c>
      <c r="J2447" s="65" t="s">
        <v>2920</v>
      </c>
      <c r="K2447" s="65" t="s">
        <v>3856</v>
      </c>
      <c r="L2447" s="66">
        <v>46312</v>
      </c>
      <c r="M2447" s="65" t="s">
        <v>287</v>
      </c>
      <c r="N2447" s="65" t="s">
        <v>793</v>
      </c>
      <c r="O2447" s="65" t="s">
        <v>289</v>
      </c>
      <c r="P2447" s="66">
        <v>46313</v>
      </c>
      <c r="Q2447" s="31">
        <f t="shared" si="76"/>
        <v>810</v>
      </c>
      <c r="R2447" s="31">
        <f t="shared" si="77"/>
        <v>925</v>
      </c>
      <c r="S2447" s="29">
        <f>IF($Q2447&lt;Parâmetros!$E$19,$G2447-1,$G2447)</f>
        <v>46312</v>
      </c>
    </row>
    <row r="2448" spans="1:19" ht="15" customHeight="1" x14ac:dyDescent="0.25">
      <c r="A2448" s="128">
        <v>55541</v>
      </c>
      <c r="B2448" s="65" t="s">
        <v>671</v>
      </c>
      <c r="C2448" s="65" t="s">
        <v>74</v>
      </c>
      <c r="D2448" s="66">
        <v>46313</v>
      </c>
      <c r="E2448" s="67">
        <v>2.67</v>
      </c>
      <c r="F2448" s="65" t="s">
        <v>285</v>
      </c>
      <c r="G2448" s="66">
        <v>46313</v>
      </c>
      <c r="H2448" s="129">
        <v>40501586</v>
      </c>
      <c r="I2448" s="129">
        <v>50</v>
      </c>
      <c r="J2448" s="65" t="s">
        <v>523</v>
      </c>
      <c r="K2448" s="65" t="s">
        <v>318</v>
      </c>
      <c r="L2448" s="66">
        <v>46313</v>
      </c>
      <c r="M2448" s="65" t="s">
        <v>287</v>
      </c>
      <c r="N2448" s="65" t="s">
        <v>793</v>
      </c>
      <c r="O2448" s="65" t="s">
        <v>289</v>
      </c>
      <c r="P2448" s="66">
        <v>46313</v>
      </c>
      <c r="Q2448" s="31">
        <f t="shared" si="76"/>
        <v>440</v>
      </c>
      <c r="R2448" s="31">
        <f t="shared" si="77"/>
        <v>600</v>
      </c>
      <c r="S2448" s="29">
        <f>IF($Q2448&lt;Parâmetros!$E$19,$G2448-1,$G2448)</f>
        <v>46313</v>
      </c>
    </row>
    <row r="2449" spans="1:19" ht="15" customHeight="1" x14ac:dyDescent="0.25">
      <c r="A2449" s="128">
        <v>55541</v>
      </c>
      <c r="B2449" s="65" t="s">
        <v>671</v>
      </c>
      <c r="C2449" s="65" t="s">
        <v>74</v>
      </c>
      <c r="D2449" s="66">
        <v>46313</v>
      </c>
      <c r="E2449" s="67">
        <v>1</v>
      </c>
      <c r="F2449" s="65" t="s">
        <v>285</v>
      </c>
      <c r="G2449" s="66">
        <v>46313</v>
      </c>
      <c r="H2449" s="129">
        <v>31550451</v>
      </c>
      <c r="I2449" s="129">
        <v>20</v>
      </c>
      <c r="J2449" s="65" t="s">
        <v>623</v>
      </c>
      <c r="K2449" s="65" t="s">
        <v>292</v>
      </c>
      <c r="L2449" s="66">
        <v>46313</v>
      </c>
      <c r="M2449" s="65" t="s">
        <v>381</v>
      </c>
      <c r="N2449" s="65" t="s">
        <v>793</v>
      </c>
      <c r="O2449" s="65" t="s">
        <v>289</v>
      </c>
      <c r="P2449" s="66">
        <v>46313</v>
      </c>
      <c r="Q2449" s="31">
        <f t="shared" si="76"/>
        <v>600</v>
      </c>
      <c r="R2449" s="31">
        <f t="shared" si="77"/>
        <v>660</v>
      </c>
      <c r="S2449" s="29">
        <f>IF($Q2449&lt;Parâmetros!$E$19,$G2449-1,$G2449)</f>
        <v>46313</v>
      </c>
    </row>
    <row r="2450" spans="1:19" ht="15" customHeight="1" x14ac:dyDescent="0.25">
      <c r="A2450" s="128">
        <v>55541</v>
      </c>
      <c r="B2450" s="65" t="s">
        <v>671</v>
      </c>
      <c r="C2450" s="65" t="s">
        <v>74</v>
      </c>
      <c r="D2450" s="66">
        <v>46313</v>
      </c>
      <c r="E2450" s="67">
        <v>1</v>
      </c>
      <c r="F2450" s="65" t="s">
        <v>285</v>
      </c>
      <c r="G2450" s="66">
        <v>46313</v>
      </c>
      <c r="H2450" s="129">
        <v>40523173</v>
      </c>
      <c r="I2450" s="129">
        <v>10</v>
      </c>
      <c r="J2450" s="65" t="s">
        <v>325</v>
      </c>
      <c r="K2450" s="65" t="s">
        <v>327</v>
      </c>
      <c r="L2450" s="66">
        <v>46313</v>
      </c>
      <c r="M2450" s="65" t="s">
        <v>315</v>
      </c>
      <c r="N2450" s="129">
        <v>3002484</v>
      </c>
      <c r="O2450" s="65" t="s">
        <v>289</v>
      </c>
      <c r="P2450" s="66">
        <v>46313</v>
      </c>
      <c r="Q2450" s="31">
        <f t="shared" si="76"/>
        <v>720</v>
      </c>
      <c r="R2450" s="31">
        <f t="shared" si="77"/>
        <v>780</v>
      </c>
      <c r="S2450" s="29">
        <f>IF($Q2450&lt;Parâmetros!$E$19,$G2450-1,$G2450)</f>
        <v>46313</v>
      </c>
    </row>
    <row r="2451" spans="1:19" ht="15" customHeight="1" x14ac:dyDescent="0.25">
      <c r="A2451" s="128">
        <v>55541</v>
      </c>
      <c r="B2451" s="65" t="s">
        <v>671</v>
      </c>
      <c r="C2451" s="65" t="s">
        <v>74</v>
      </c>
      <c r="D2451" s="66">
        <v>46313</v>
      </c>
      <c r="E2451" s="67">
        <v>2</v>
      </c>
      <c r="F2451" s="65" t="s">
        <v>285</v>
      </c>
      <c r="G2451" s="66">
        <v>46313</v>
      </c>
      <c r="H2451" s="129">
        <v>40523172</v>
      </c>
      <c r="I2451" s="129">
        <v>10</v>
      </c>
      <c r="J2451" s="65" t="s">
        <v>621</v>
      </c>
      <c r="K2451" s="65" t="s">
        <v>332</v>
      </c>
      <c r="L2451" s="66">
        <v>46313</v>
      </c>
      <c r="M2451" s="65" t="s">
        <v>315</v>
      </c>
      <c r="N2451" s="129">
        <v>3002518</v>
      </c>
      <c r="O2451" s="65" t="s">
        <v>289</v>
      </c>
      <c r="P2451" s="66">
        <v>46313</v>
      </c>
      <c r="Q2451" s="31">
        <f t="shared" si="76"/>
        <v>780</v>
      </c>
      <c r="R2451" s="31">
        <f t="shared" si="77"/>
        <v>900</v>
      </c>
      <c r="S2451" s="29">
        <f>IF($Q2451&lt;Parâmetros!$E$19,$G2451-1,$G2451)</f>
        <v>46313</v>
      </c>
    </row>
    <row r="2452" spans="1:19" ht="15" customHeight="1" x14ac:dyDescent="0.25">
      <c r="A2452" s="128">
        <v>55541</v>
      </c>
      <c r="B2452" s="65" t="s">
        <v>671</v>
      </c>
      <c r="C2452" s="65" t="s">
        <v>74</v>
      </c>
      <c r="D2452" s="66">
        <v>46313</v>
      </c>
      <c r="E2452" s="67">
        <v>0.5</v>
      </c>
      <c r="F2452" s="65" t="s">
        <v>285</v>
      </c>
      <c r="G2452" s="66">
        <v>46313</v>
      </c>
      <c r="H2452" s="129">
        <v>40527398</v>
      </c>
      <c r="I2452" s="129">
        <v>10</v>
      </c>
      <c r="J2452" s="65" t="s">
        <v>2081</v>
      </c>
      <c r="K2452" s="65" t="s">
        <v>333</v>
      </c>
      <c r="L2452" s="66">
        <v>46313</v>
      </c>
      <c r="M2452" s="65" t="s">
        <v>287</v>
      </c>
      <c r="N2452" s="65" t="s">
        <v>793</v>
      </c>
      <c r="O2452" s="65" t="s">
        <v>289</v>
      </c>
      <c r="P2452" s="66">
        <v>46313</v>
      </c>
      <c r="Q2452" s="31">
        <f t="shared" si="76"/>
        <v>900</v>
      </c>
      <c r="R2452" s="31">
        <f t="shared" si="77"/>
        <v>930</v>
      </c>
      <c r="S2452" s="29">
        <f>IF($Q2452&lt;Parâmetros!$E$19,$G2452-1,$G2452)</f>
        <v>46313</v>
      </c>
    </row>
    <row r="2453" spans="1:19" ht="15" customHeight="1" x14ac:dyDescent="0.25">
      <c r="A2453" s="128">
        <v>55541</v>
      </c>
      <c r="B2453" s="65" t="s">
        <v>671</v>
      </c>
      <c r="C2453" s="65" t="s">
        <v>74</v>
      </c>
      <c r="D2453" s="66">
        <v>46317</v>
      </c>
      <c r="E2453" s="67">
        <v>3.67</v>
      </c>
      <c r="F2453" s="65" t="s">
        <v>285</v>
      </c>
      <c r="G2453" s="66">
        <v>46314</v>
      </c>
      <c r="H2453" s="129">
        <v>40527672</v>
      </c>
      <c r="I2453" s="129">
        <v>20</v>
      </c>
      <c r="J2453" s="65" t="s">
        <v>523</v>
      </c>
      <c r="K2453" s="65" t="s">
        <v>292</v>
      </c>
      <c r="L2453" s="66">
        <v>46314</v>
      </c>
      <c r="M2453" s="65" t="s">
        <v>287</v>
      </c>
      <c r="N2453" s="65" t="s">
        <v>793</v>
      </c>
      <c r="O2453" s="65" t="s">
        <v>289</v>
      </c>
      <c r="P2453" s="66">
        <v>46317</v>
      </c>
      <c r="Q2453" s="31">
        <f t="shared" si="76"/>
        <v>440</v>
      </c>
      <c r="R2453" s="31">
        <f t="shared" si="77"/>
        <v>660</v>
      </c>
      <c r="S2453" s="29">
        <f>IF($Q2453&lt;Parâmetros!$E$19,$G2453-1,$G2453)</f>
        <v>46314</v>
      </c>
    </row>
    <row r="2454" spans="1:19" ht="15" customHeight="1" x14ac:dyDescent="0.25">
      <c r="A2454" s="128">
        <v>55541</v>
      </c>
      <c r="B2454" s="65" t="s">
        <v>671</v>
      </c>
      <c r="C2454" s="65" t="s">
        <v>74</v>
      </c>
      <c r="D2454" s="66">
        <v>46317</v>
      </c>
      <c r="E2454" s="67">
        <v>3.5</v>
      </c>
      <c r="F2454" s="65" t="s">
        <v>285</v>
      </c>
      <c r="G2454" s="66">
        <v>46314</v>
      </c>
      <c r="H2454" s="129">
        <v>40527672</v>
      </c>
      <c r="I2454" s="129">
        <v>20</v>
      </c>
      <c r="J2454" s="65" t="s">
        <v>325</v>
      </c>
      <c r="K2454" s="65" t="s">
        <v>333</v>
      </c>
      <c r="L2454" s="66">
        <v>46314</v>
      </c>
      <c r="M2454" s="65" t="s">
        <v>287</v>
      </c>
      <c r="N2454" s="65" t="s">
        <v>793</v>
      </c>
      <c r="O2454" s="65" t="s">
        <v>289</v>
      </c>
      <c r="P2454" s="66">
        <v>46317</v>
      </c>
      <c r="Q2454" s="31">
        <f t="shared" si="76"/>
        <v>720</v>
      </c>
      <c r="R2454" s="31">
        <f t="shared" si="77"/>
        <v>930</v>
      </c>
      <c r="S2454" s="29">
        <f>IF($Q2454&lt;Parâmetros!$E$19,$G2454-1,$G2454)</f>
        <v>46314</v>
      </c>
    </row>
    <row r="2455" spans="1:19" ht="15" customHeight="1" x14ac:dyDescent="0.25">
      <c r="A2455" s="128">
        <v>55541</v>
      </c>
      <c r="B2455" s="65" t="s">
        <v>671</v>
      </c>
      <c r="C2455" s="65" t="s">
        <v>74</v>
      </c>
      <c r="D2455" s="66">
        <v>46319</v>
      </c>
      <c r="E2455" s="67">
        <v>3.67</v>
      </c>
      <c r="F2455" s="65" t="s">
        <v>285</v>
      </c>
      <c r="G2455" s="66">
        <v>46316</v>
      </c>
      <c r="H2455" s="129">
        <v>40526712</v>
      </c>
      <c r="I2455" s="129">
        <v>10</v>
      </c>
      <c r="J2455" s="65" t="s">
        <v>523</v>
      </c>
      <c r="K2455" s="65" t="s">
        <v>292</v>
      </c>
      <c r="L2455" s="66">
        <v>46316</v>
      </c>
      <c r="M2455" s="65" t="s">
        <v>287</v>
      </c>
      <c r="N2455" s="65" t="s">
        <v>793</v>
      </c>
      <c r="O2455" s="65" t="s">
        <v>289</v>
      </c>
      <c r="P2455" s="66">
        <v>46319</v>
      </c>
      <c r="Q2455" s="31">
        <f t="shared" si="76"/>
        <v>440</v>
      </c>
      <c r="R2455" s="31">
        <f t="shared" si="77"/>
        <v>660</v>
      </c>
      <c r="S2455" s="29">
        <f>IF($Q2455&lt;Parâmetros!$E$19,$G2455-1,$G2455)</f>
        <v>46316</v>
      </c>
    </row>
    <row r="2456" spans="1:19" ht="15" customHeight="1" x14ac:dyDescent="0.25">
      <c r="A2456" s="128">
        <v>55541</v>
      </c>
      <c r="B2456" s="65" t="s">
        <v>671</v>
      </c>
      <c r="C2456" s="65" t="s">
        <v>74</v>
      </c>
      <c r="D2456" s="66">
        <v>46319</v>
      </c>
      <c r="E2456" s="67">
        <v>1</v>
      </c>
      <c r="F2456" s="65" t="s">
        <v>285</v>
      </c>
      <c r="G2456" s="66">
        <v>46316</v>
      </c>
      <c r="H2456" s="129">
        <v>40526116</v>
      </c>
      <c r="I2456" s="129">
        <v>10</v>
      </c>
      <c r="J2456" s="65" t="s">
        <v>620</v>
      </c>
      <c r="K2456" s="65" t="s">
        <v>325</v>
      </c>
      <c r="L2456" s="66">
        <v>46316</v>
      </c>
      <c r="M2456" s="65" t="s">
        <v>315</v>
      </c>
      <c r="N2456" s="65" t="s">
        <v>793</v>
      </c>
      <c r="O2456" s="65" t="s">
        <v>289</v>
      </c>
      <c r="P2456" s="66">
        <v>46319</v>
      </c>
      <c r="Q2456" s="31">
        <f t="shared" si="76"/>
        <v>660</v>
      </c>
      <c r="R2456" s="31">
        <f t="shared" si="77"/>
        <v>720</v>
      </c>
      <c r="S2456" s="29">
        <f>IF($Q2456&lt;Parâmetros!$E$19,$G2456-1,$G2456)</f>
        <v>46316</v>
      </c>
    </row>
    <row r="2457" spans="1:19" ht="15" customHeight="1" x14ac:dyDescent="0.25">
      <c r="A2457" s="128">
        <v>55541</v>
      </c>
      <c r="B2457" s="65" t="s">
        <v>671</v>
      </c>
      <c r="C2457" s="65" t="s">
        <v>74</v>
      </c>
      <c r="D2457" s="66">
        <v>46319</v>
      </c>
      <c r="E2457" s="67">
        <v>1</v>
      </c>
      <c r="F2457" s="65" t="s">
        <v>285</v>
      </c>
      <c r="G2457" s="66">
        <v>46316</v>
      </c>
      <c r="H2457" s="129">
        <v>40526698</v>
      </c>
      <c r="I2457" s="129">
        <v>10</v>
      </c>
      <c r="J2457" s="65" t="s">
        <v>327</v>
      </c>
      <c r="K2457" s="65" t="s">
        <v>329</v>
      </c>
      <c r="L2457" s="66">
        <v>46316</v>
      </c>
      <c r="M2457" s="65" t="s">
        <v>287</v>
      </c>
      <c r="N2457" s="65" t="s">
        <v>793</v>
      </c>
      <c r="O2457" s="65" t="s">
        <v>289</v>
      </c>
      <c r="P2457" s="66">
        <v>46319</v>
      </c>
      <c r="Q2457" s="31">
        <f t="shared" si="76"/>
        <v>780</v>
      </c>
      <c r="R2457" s="31">
        <f t="shared" si="77"/>
        <v>840</v>
      </c>
      <c r="S2457" s="29">
        <f>IF($Q2457&lt;Parâmetros!$E$19,$G2457-1,$G2457)</f>
        <v>46316</v>
      </c>
    </row>
    <row r="2458" spans="1:19" ht="15" customHeight="1" x14ac:dyDescent="0.25">
      <c r="A2458" s="128">
        <v>55541</v>
      </c>
      <c r="B2458" s="65" t="s">
        <v>671</v>
      </c>
      <c r="C2458" s="65" t="s">
        <v>74</v>
      </c>
      <c r="D2458" s="66">
        <v>46319</v>
      </c>
      <c r="E2458" s="67">
        <v>1.5</v>
      </c>
      <c r="F2458" s="65" t="s">
        <v>285</v>
      </c>
      <c r="G2458" s="66">
        <v>46316</v>
      </c>
      <c r="H2458" s="129">
        <v>31553266</v>
      </c>
      <c r="I2458" s="129">
        <v>10</v>
      </c>
      <c r="J2458" s="65" t="s">
        <v>2080</v>
      </c>
      <c r="K2458" s="65" t="s">
        <v>333</v>
      </c>
      <c r="L2458" s="66">
        <v>46316</v>
      </c>
      <c r="M2458" s="65" t="s">
        <v>381</v>
      </c>
      <c r="N2458" s="65" t="s">
        <v>793</v>
      </c>
      <c r="O2458" s="65" t="s">
        <v>289</v>
      </c>
      <c r="P2458" s="66">
        <v>46319</v>
      </c>
      <c r="Q2458" s="31">
        <f t="shared" si="76"/>
        <v>840</v>
      </c>
      <c r="R2458" s="31">
        <f t="shared" si="77"/>
        <v>930</v>
      </c>
      <c r="S2458" s="29">
        <f>IF($Q2458&lt;Parâmetros!$E$19,$G2458-1,$G2458)</f>
        <v>46316</v>
      </c>
    </row>
    <row r="2459" spans="1:19" ht="15" customHeight="1" x14ac:dyDescent="0.25">
      <c r="A2459" s="128">
        <v>55541</v>
      </c>
      <c r="B2459" s="65" t="s">
        <v>671</v>
      </c>
      <c r="C2459" s="65" t="s">
        <v>74</v>
      </c>
      <c r="D2459" s="66">
        <v>46319</v>
      </c>
      <c r="E2459" s="67">
        <v>2</v>
      </c>
      <c r="F2459" s="65" t="s">
        <v>285</v>
      </c>
      <c r="G2459" s="66">
        <v>46317</v>
      </c>
      <c r="H2459" s="129">
        <v>40526699</v>
      </c>
      <c r="I2459" s="129">
        <v>10</v>
      </c>
      <c r="J2459" s="65" t="s">
        <v>523</v>
      </c>
      <c r="K2459" s="65" t="s">
        <v>625</v>
      </c>
      <c r="L2459" s="66">
        <v>46317</v>
      </c>
      <c r="M2459" s="65" t="s">
        <v>287</v>
      </c>
      <c r="N2459" s="65" t="s">
        <v>793</v>
      </c>
      <c r="O2459" s="65" t="s">
        <v>289</v>
      </c>
      <c r="P2459" s="66">
        <v>46319</v>
      </c>
      <c r="Q2459" s="31">
        <f t="shared" si="76"/>
        <v>440</v>
      </c>
      <c r="R2459" s="31">
        <f t="shared" si="77"/>
        <v>560</v>
      </c>
      <c r="S2459" s="29">
        <f>IF($Q2459&lt;Parâmetros!$E$19,$G2459-1,$G2459)</f>
        <v>46317</v>
      </c>
    </row>
    <row r="2460" spans="1:19" ht="15" customHeight="1" x14ac:dyDescent="0.25">
      <c r="A2460" s="128">
        <v>55541</v>
      </c>
      <c r="B2460" s="65" t="s">
        <v>671</v>
      </c>
      <c r="C2460" s="65" t="s">
        <v>74</v>
      </c>
      <c r="D2460" s="66">
        <v>46319</v>
      </c>
      <c r="E2460" s="67">
        <v>2</v>
      </c>
      <c r="F2460" s="65" t="s">
        <v>285</v>
      </c>
      <c r="G2460" s="66">
        <v>46317</v>
      </c>
      <c r="H2460" s="129">
        <v>40529624</v>
      </c>
      <c r="I2460" s="129">
        <v>10</v>
      </c>
      <c r="J2460" s="65" t="s">
        <v>455</v>
      </c>
      <c r="K2460" s="65" t="s">
        <v>2082</v>
      </c>
      <c r="L2460" s="66">
        <v>46317</v>
      </c>
      <c r="M2460" s="65" t="s">
        <v>287</v>
      </c>
      <c r="N2460" s="129">
        <v>3008820</v>
      </c>
      <c r="O2460" s="65" t="s">
        <v>289</v>
      </c>
      <c r="P2460" s="66">
        <v>46319</v>
      </c>
      <c r="Q2460" s="31">
        <f t="shared" si="76"/>
        <v>560</v>
      </c>
      <c r="R2460" s="31">
        <f t="shared" si="77"/>
        <v>680</v>
      </c>
      <c r="S2460" s="29">
        <f>IF($Q2460&lt;Parâmetros!$E$19,$G2460-1,$G2460)</f>
        <v>46317</v>
      </c>
    </row>
    <row r="2461" spans="1:19" ht="15" customHeight="1" x14ac:dyDescent="0.25">
      <c r="A2461" s="128">
        <v>55541</v>
      </c>
      <c r="B2461" s="65" t="s">
        <v>671</v>
      </c>
      <c r="C2461" s="65" t="s">
        <v>74</v>
      </c>
      <c r="D2461" s="66">
        <v>46319</v>
      </c>
      <c r="E2461" s="67">
        <v>3.17</v>
      </c>
      <c r="F2461" s="65" t="s">
        <v>285</v>
      </c>
      <c r="G2461" s="66">
        <v>46317</v>
      </c>
      <c r="H2461" s="129">
        <v>40518074</v>
      </c>
      <c r="I2461" s="129">
        <v>10</v>
      </c>
      <c r="J2461" s="65" t="s">
        <v>2084</v>
      </c>
      <c r="K2461" s="65" t="s">
        <v>333</v>
      </c>
      <c r="L2461" s="66">
        <v>46317</v>
      </c>
      <c r="M2461" s="65" t="s">
        <v>287</v>
      </c>
      <c r="N2461" s="65" t="s">
        <v>793</v>
      </c>
      <c r="O2461" s="65" t="s">
        <v>289</v>
      </c>
      <c r="P2461" s="66">
        <v>46319</v>
      </c>
      <c r="Q2461" s="31">
        <f t="shared" si="76"/>
        <v>740</v>
      </c>
      <c r="R2461" s="31">
        <f t="shared" si="77"/>
        <v>930</v>
      </c>
      <c r="S2461" s="29">
        <f>IF($Q2461&lt;Parâmetros!$E$19,$G2461-1,$G2461)</f>
        <v>46317</v>
      </c>
    </row>
    <row r="2462" spans="1:19" ht="15" customHeight="1" x14ac:dyDescent="0.25">
      <c r="A2462" s="128">
        <v>55541</v>
      </c>
      <c r="B2462" s="65" t="s">
        <v>671</v>
      </c>
      <c r="C2462" s="65" t="s">
        <v>74</v>
      </c>
      <c r="D2462" s="66">
        <v>46319</v>
      </c>
      <c r="E2462" s="67">
        <v>1</v>
      </c>
      <c r="F2462" s="65" t="s">
        <v>285</v>
      </c>
      <c r="G2462" s="66">
        <v>46318</v>
      </c>
      <c r="H2462" s="129">
        <v>40529623</v>
      </c>
      <c r="I2462" s="129">
        <v>10</v>
      </c>
      <c r="J2462" s="65" t="s">
        <v>523</v>
      </c>
      <c r="K2462" s="65" t="s">
        <v>320</v>
      </c>
      <c r="L2462" s="66">
        <v>46318</v>
      </c>
      <c r="M2462" s="65" t="s">
        <v>287</v>
      </c>
      <c r="N2462" s="65" t="s">
        <v>793</v>
      </c>
      <c r="O2462" s="65" t="s">
        <v>289</v>
      </c>
      <c r="P2462" s="66">
        <v>46319</v>
      </c>
      <c r="Q2462" s="31">
        <f t="shared" si="76"/>
        <v>440</v>
      </c>
      <c r="R2462" s="31">
        <f t="shared" si="77"/>
        <v>500</v>
      </c>
      <c r="S2462" s="29">
        <f>IF($Q2462&lt;Parâmetros!$E$19,$G2462-1,$G2462)</f>
        <v>46318</v>
      </c>
    </row>
    <row r="2463" spans="1:19" ht="15" customHeight="1" x14ac:dyDescent="0.25">
      <c r="A2463" s="128">
        <v>55541</v>
      </c>
      <c r="B2463" s="65" t="s">
        <v>671</v>
      </c>
      <c r="C2463" s="65" t="s">
        <v>74</v>
      </c>
      <c r="D2463" s="66">
        <v>46319</v>
      </c>
      <c r="E2463" s="67">
        <v>2</v>
      </c>
      <c r="F2463" s="65" t="s">
        <v>285</v>
      </c>
      <c r="G2463" s="66">
        <v>46318</v>
      </c>
      <c r="H2463" s="129">
        <v>40529625</v>
      </c>
      <c r="I2463" s="129">
        <v>10</v>
      </c>
      <c r="J2463" s="65" t="s">
        <v>624</v>
      </c>
      <c r="K2463" s="65" t="s">
        <v>626</v>
      </c>
      <c r="L2463" s="66">
        <v>46318</v>
      </c>
      <c r="M2463" s="65" t="s">
        <v>287</v>
      </c>
      <c r="N2463" s="65" t="s">
        <v>793</v>
      </c>
      <c r="O2463" s="65" t="s">
        <v>289</v>
      </c>
      <c r="P2463" s="66">
        <v>46319</v>
      </c>
      <c r="Q2463" s="31">
        <f t="shared" si="76"/>
        <v>500</v>
      </c>
      <c r="R2463" s="31">
        <f t="shared" si="77"/>
        <v>620</v>
      </c>
      <c r="S2463" s="29">
        <f>IF($Q2463&lt;Parâmetros!$E$19,$G2463-1,$G2463)</f>
        <v>46318</v>
      </c>
    </row>
    <row r="2464" spans="1:19" ht="15" customHeight="1" x14ac:dyDescent="0.25">
      <c r="A2464" s="128">
        <v>55541</v>
      </c>
      <c r="B2464" s="65" t="s">
        <v>671</v>
      </c>
      <c r="C2464" s="65" t="s">
        <v>74</v>
      </c>
      <c r="D2464" s="66">
        <v>46319</v>
      </c>
      <c r="E2464" s="67">
        <v>2.17</v>
      </c>
      <c r="F2464" s="65" t="s">
        <v>285</v>
      </c>
      <c r="G2464" s="66">
        <v>46318</v>
      </c>
      <c r="H2464" s="129">
        <v>40481252</v>
      </c>
      <c r="I2464" s="129">
        <v>50</v>
      </c>
      <c r="J2464" s="65" t="s">
        <v>526</v>
      </c>
      <c r="K2464" s="65" t="s">
        <v>322</v>
      </c>
      <c r="L2464" s="66">
        <v>46318</v>
      </c>
      <c r="M2464" s="65" t="s">
        <v>287</v>
      </c>
      <c r="N2464" s="129">
        <v>3010026</v>
      </c>
      <c r="O2464" s="65" t="s">
        <v>289</v>
      </c>
      <c r="P2464" s="66">
        <v>46319</v>
      </c>
      <c r="Q2464" s="31">
        <f t="shared" si="76"/>
        <v>620</v>
      </c>
      <c r="R2464" s="31">
        <f t="shared" si="77"/>
        <v>750</v>
      </c>
      <c r="S2464" s="29">
        <f>IF($Q2464&lt;Parâmetros!$E$19,$G2464-1,$G2464)</f>
        <v>46318</v>
      </c>
    </row>
    <row r="2465" spans="1:19" ht="15" customHeight="1" x14ac:dyDescent="0.25">
      <c r="A2465" s="128">
        <v>55541</v>
      </c>
      <c r="B2465" s="65" t="s">
        <v>671</v>
      </c>
      <c r="C2465" s="65" t="s">
        <v>74</v>
      </c>
      <c r="D2465" s="66">
        <v>46319</v>
      </c>
      <c r="E2465" s="67">
        <v>2</v>
      </c>
      <c r="F2465" s="65" t="s">
        <v>285</v>
      </c>
      <c r="G2465" s="66">
        <v>46318</v>
      </c>
      <c r="H2465" s="129">
        <v>40528450</v>
      </c>
      <c r="I2465" s="129">
        <v>20</v>
      </c>
      <c r="J2465" s="65" t="s">
        <v>2203</v>
      </c>
      <c r="K2465" s="65" t="s">
        <v>333</v>
      </c>
      <c r="L2465" s="66">
        <v>46318</v>
      </c>
      <c r="M2465" s="65" t="s">
        <v>287</v>
      </c>
      <c r="N2465" s="65" t="s">
        <v>793</v>
      </c>
      <c r="O2465" s="65" t="s">
        <v>289</v>
      </c>
      <c r="P2465" s="66">
        <v>46319</v>
      </c>
      <c r="Q2465" s="31">
        <f t="shared" si="76"/>
        <v>810</v>
      </c>
      <c r="R2465" s="31">
        <f t="shared" si="77"/>
        <v>930</v>
      </c>
      <c r="S2465" s="29">
        <f>IF($Q2465&lt;Parâmetros!$E$19,$G2465-1,$G2465)</f>
        <v>46318</v>
      </c>
    </row>
    <row r="2466" spans="1:19" ht="15" customHeight="1" x14ac:dyDescent="0.25">
      <c r="A2466" s="128">
        <v>55541</v>
      </c>
      <c r="B2466" s="65" t="s">
        <v>671</v>
      </c>
      <c r="C2466" s="65" t="s">
        <v>74</v>
      </c>
      <c r="D2466" s="66">
        <v>46319</v>
      </c>
      <c r="E2466" s="67">
        <v>1</v>
      </c>
      <c r="F2466" s="65" t="s">
        <v>285</v>
      </c>
      <c r="G2466" s="66">
        <v>46319</v>
      </c>
      <c r="H2466" s="129">
        <v>40526091</v>
      </c>
      <c r="I2466" s="129">
        <v>10</v>
      </c>
      <c r="J2466" s="65" t="s">
        <v>523</v>
      </c>
      <c r="K2466" s="65" t="s">
        <v>320</v>
      </c>
      <c r="L2466" s="66">
        <v>46319</v>
      </c>
      <c r="M2466" s="65" t="s">
        <v>315</v>
      </c>
      <c r="N2466" s="65" t="s">
        <v>793</v>
      </c>
      <c r="O2466" s="65" t="s">
        <v>289</v>
      </c>
      <c r="P2466" s="66">
        <v>46319</v>
      </c>
      <c r="Q2466" s="31">
        <f t="shared" si="76"/>
        <v>440</v>
      </c>
      <c r="R2466" s="31">
        <f t="shared" si="77"/>
        <v>500</v>
      </c>
      <c r="S2466" s="29">
        <f>IF($Q2466&lt;Parâmetros!$E$19,$G2466-1,$G2466)</f>
        <v>46319</v>
      </c>
    </row>
    <row r="2467" spans="1:19" ht="15" customHeight="1" x14ac:dyDescent="0.25">
      <c r="A2467" s="128">
        <v>55541</v>
      </c>
      <c r="B2467" s="65" t="s">
        <v>671</v>
      </c>
      <c r="C2467" s="65" t="s">
        <v>74</v>
      </c>
      <c r="D2467" s="66">
        <v>46319</v>
      </c>
      <c r="E2467" s="67">
        <v>1</v>
      </c>
      <c r="F2467" s="65" t="s">
        <v>285</v>
      </c>
      <c r="G2467" s="66">
        <v>46319</v>
      </c>
      <c r="H2467" s="129">
        <v>40529627</v>
      </c>
      <c r="I2467" s="129">
        <v>10</v>
      </c>
      <c r="J2467" s="65" t="s">
        <v>624</v>
      </c>
      <c r="K2467" s="65" t="s">
        <v>625</v>
      </c>
      <c r="L2467" s="66">
        <v>46319</v>
      </c>
      <c r="M2467" s="65" t="s">
        <v>287</v>
      </c>
      <c r="N2467" s="65" t="s">
        <v>793</v>
      </c>
      <c r="O2467" s="65" t="s">
        <v>289</v>
      </c>
      <c r="P2467" s="66">
        <v>46319</v>
      </c>
      <c r="Q2467" s="31">
        <f t="shared" si="76"/>
        <v>500</v>
      </c>
      <c r="R2467" s="31">
        <f t="shared" si="77"/>
        <v>560</v>
      </c>
      <c r="S2467" s="29">
        <f>IF($Q2467&lt;Parâmetros!$E$19,$G2467-1,$G2467)</f>
        <v>46319</v>
      </c>
    </row>
    <row r="2468" spans="1:19" ht="15" customHeight="1" x14ac:dyDescent="0.25">
      <c r="A2468" s="128">
        <v>55541</v>
      </c>
      <c r="B2468" s="65" t="s">
        <v>671</v>
      </c>
      <c r="C2468" s="65" t="s">
        <v>74</v>
      </c>
      <c r="D2468" s="66">
        <v>46319</v>
      </c>
      <c r="E2468" s="67">
        <v>1</v>
      </c>
      <c r="F2468" s="65" t="s">
        <v>285</v>
      </c>
      <c r="G2468" s="66">
        <v>46319</v>
      </c>
      <c r="H2468" s="129">
        <v>40529628</v>
      </c>
      <c r="I2468" s="129">
        <v>10</v>
      </c>
      <c r="J2468" s="65" t="s">
        <v>455</v>
      </c>
      <c r="K2468" s="65" t="s">
        <v>626</v>
      </c>
      <c r="L2468" s="66">
        <v>46319</v>
      </c>
      <c r="M2468" s="65" t="s">
        <v>287</v>
      </c>
      <c r="N2468" s="65" t="s">
        <v>793</v>
      </c>
      <c r="O2468" s="65" t="s">
        <v>289</v>
      </c>
      <c r="P2468" s="66">
        <v>46319</v>
      </c>
      <c r="Q2468" s="31">
        <f t="shared" si="76"/>
        <v>560</v>
      </c>
      <c r="R2468" s="31">
        <f t="shared" si="77"/>
        <v>620</v>
      </c>
      <c r="S2468" s="29">
        <f>IF($Q2468&lt;Parâmetros!$E$19,$G2468-1,$G2468)</f>
        <v>46319</v>
      </c>
    </row>
    <row r="2469" spans="1:19" ht="15" customHeight="1" x14ac:dyDescent="0.25">
      <c r="A2469" s="128">
        <v>55541</v>
      </c>
      <c r="B2469" s="65" t="s">
        <v>671</v>
      </c>
      <c r="C2469" s="65" t="s">
        <v>74</v>
      </c>
      <c r="D2469" s="66">
        <v>46319</v>
      </c>
      <c r="E2469" s="67">
        <v>0.67</v>
      </c>
      <c r="F2469" s="65" t="s">
        <v>285</v>
      </c>
      <c r="G2469" s="66">
        <v>46319</v>
      </c>
      <c r="H2469" s="129">
        <v>40526395</v>
      </c>
      <c r="I2469" s="129">
        <v>20</v>
      </c>
      <c r="J2469" s="65" t="s">
        <v>526</v>
      </c>
      <c r="K2469" s="65" t="s">
        <v>292</v>
      </c>
      <c r="L2469" s="66">
        <v>46319</v>
      </c>
      <c r="M2469" s="65" t="s">
        <v>287</v>
      </c>
      <c r="N2469" s="65" t="s">
        <v>793</v>
      </c>
      <c r="O2469" s="65" t="s">
        <v>289</v>
      </c>
      <c r="P2469" s="66">
        <v>46319</v>
      </c>
      <c r="Q2469" s="31">
        <f t="shared" si="76"/>
        <v>620</v>
      </c>
      <c r="R2469" s="31">
        <f t="shared" si="77"/>
        <v>660</v>
      </c>
      <c r="S2469" s="29">
        <f>IF($Q2469&lt;Parâmetros!$E$19,$G2469-1,$G2469)</f>
        <v>46319</v>
      </c>
    </row>
    <row r="2470" spans="1:19" ht="15" customHeight="1" x14ac:dyDescent="0.25">
      <c r="A2470" s="128">
        <v>55541</v>
      </c>
      <c r="B2470" s="65" t="s">
        <v>671</v>
      </c>
      <c r="C2470" s="65" t="s">
        <v>74</v>
      </c>
      <c r="D2470" s="66">
        <v>46319</v>
      </c>
      <c r="E2470" s="67">
        <v>1</v>
      </c>
      <c r="F2470" s="65" t="s">
        <v>285</v>
      </c>
      <c r="G2470" s="66">
        <v>46319</v>
      </c>
      <c r="H2470" s="129">
        <v>40526113</v>
      </c>
      <c r="I2470" s="129">
        <v>10</v>
      </c>
      <c r="J2470" s="65" t="s">
        <v>325</v>
      </c>
      <c r="K2470" s="65" t="s">
        <v>327</v>
      </c>
      <c r="L2470" s="66">
        <v>46319</v>
      </c>
      <c r="M2470" s="65" t="s">
        <v>315</v>
      </c>
      <c r="N2470" s="65" t="s">
        <v>793</v>
      </c>
      <c r="O2470" s="65" t="s">
        <v>289</v>
      </c>
      <c r="P2470" s="66">
        <v>46319</v>
      </c>
      <c r="Q2470" s="31">
        <f t="shared" si="76"/>
        <v>720</v>
      </c>
      <c r="R2470" s="31">
        <f t="shared" si="77"/>
        <v>780</v>
      </c>
      <c r="S2470" s="29">
        <f>IF($Q2470&lt;Parâmetros!$E$19,$G2470-1,$G2470)</f>
        <v>46319</v>
      </c>
    </row>
    <row r="2471" spans="1:19" ht="15" customHeight="1" x14ac:dyDescent="0.25">
      <c r="A2471" s="128">
        <v>55554</v>
      </c>
      <c r="B2471" s="65" t="s">
        <v>23</v>
      </c>
      <c r="C2471" s="65" t="s">
        <v>71</v>
      </c>
      <c r="D2471" s="66">
        <v>46317</v>
      </c>
      <c r="E2471" s="67">
        <v>4</v>
      </c>
      <c r="F2471" s="65" t="s">
        <v>285</v>
      </c>
      <c r="G2471" s="66">
        <v>46316</v>
      </c>
      <c r="H2471" s="129">
        <v>40528450</v>
      </c>
      <c r="I2471" s="129">
        <v>10</v>
      </c>
      <c r="J2471" s="65" t="s">
        <v>523</v>
      </c>
      <c r="K2471" s="65" t="s">
        <v>2082</v>
      </c>
      <c r="L2471" s="66">
        <v>46316</v>
      </c>
      <c r="M2471" s="65" t="s">
        <v>287</v>
      </c>
      <c r="N2471" s="65" t="s">
        <v>793</v>
      </c>
      <c r="O2471" s="65" t="s">
        <v>289</v>
      </c>
      <c r="P2471" s="66">
        <v>46317</v>
      </c>
      <c r="Q2471" s="31">
        <f t="shared" si="76"/>
        <v>440</v>
      </c>
      <c r="R2471" s="31">
        <f t="shared" si="77"/>
        <v>680</v>
      </c>
      <c r="S2471" s="29">
        <f>IF($Q2471&lt;Parâmetros!$E$19,$G2471-1,$G2471)</f>
        <v>46316</v>
      </c>
    </row>
    <row r="2472" spans="1:19" ht="15" customHeight="1" x14ac:dyDescent="0.25">
      <c r="A2472" s="128">
        <v>55554</v>
      </c>
      <c r="B2472" s="65" t="s">
        <v>23</v>
      </c>
      <c r="C2472" s="65" t="s">
        <v>71</v>
      </c>
      <c r="D2472" s="66">
        <v>46317</v>
      </c>
      <c r="E2472" s="67">
        <v>3.92</v>
      </c>
      <c r="F2472" s="65" t="s">
        <v>285</v>
      </c>
      <c r="G2472" s="66">
        <v>46316</v>
      </c>
      <c r="H2472" s="129">
        <v>40528450</v>
      </c>
      <c r="I2472" s="129">
        <v>10</v>
      </c>
      <c r="J2472" s="65" t="s">
        <v>1159</v>
      </c>
      <c r="K2472" s="65" t="s">
        <v>552</v>
      </c>
      <c r="L2472" s="66">
        <v>46316</v>
      </c>
      <c r="M2472" s="65" t="s">
        <v>287</v>
      </c>
      <c r="N2472" s="65" t="s">
        <v>793</v>
      </c>
      <c r="O2472" s="65" t="s">
        <v>289</v>
      </c>
      <c r="P2472" s="66">
        <v>46317</v>
      </c>
      <c r="Q2472" s="31">
        <f t="shared" si="76"/>
        <v>760</v>
      </c>
      <c r="R2472" s="31">
        <f t="shared" si="77"/>
        <v>995</v>
      </c>
      <c r="S2472" s="29">
        <f>IF($Q2472&lt;Parâmetros!$E$19,$G2472-1,$G2472)</f>
        <v>46316</v>
      </c>
    </row>
    <row r="2473" spans="1:19" ht="15" customHeight="1" x14ac:dyDescent="0.25">
      <c r="A2473" s="128">
        <v>55554</v>
      </c>
      <c r="B2473" s="65" t="s">
        <v>23</v>
      </c>
      <c r="C2473" s="65" t="s">
        <v>71</v>
      </c>
      <c r="D2473" s="66">
        <v>46318</v>
      </c>
      <c r="E2473" s="67">
        <v>1.67</v>
      </c>
      <c r="F2473" s="65" t="s">
        <v>285</v>
      </c>
      <c r="G2473" s="66">
        <v>46317</v>
      </c>
      <c r="H2473" s="129">
        <v>40528810</v>
      </c>
      <c r="I2473" s="129">
        <v>10</v>
      </c>
      <c r="J2473" s="65" t="s">
        <v>523</v>
      </c>
      <c r="K2473" s="65" t="s">
        <v>324</v>
      </c>
      <c r="L2473" s="66">
        <v>46317</v>
      </c>
      <c r="M2473" s="65" t="s">
        <v>287</v>
      </c>
      <c r="N2473" s="65" t="s">
        <v>793</v>
      </c>
      <c r="O2473" s="65" t="s">
        <v>289</v>
      </c>
      <c r="P2473" s="66">
        <v>46318</v>
      </c>
      <c r="Q2473" s="31">
        <f t="shared" si="76"/>
        <v>440</v>
      </c>
      <c r="R2473" s="31">
        <f t="shared" si="77"/>
        <v>540</v>
      </c>
      <c r="S2473" s="29">
        <f>IF($Q2473&lt;Parâmetros!$E$19,$G2473-1,$G2473)</f>
        <v>46317</v>
      </c>
    </row>
    <row r="2474" spans="1:19" ht="15" customHeight="1" x14ac:dyDescent="0.25">
      <c r="A2474" s="128">
        <v>55554</v>
      </c>
      <c r="B2474" s="65" t="s">
        <v>23</v>
      </c>
      <c r="C2474" s="65" t="s">
        <v>71</v>
      </c>
      <c r="D2474" s="66">
        <v>46318</v>
      </c>
      <c r="E2474" s="67">
        <v>1.33</v>
      </c>
      <c r="F2474" s="65" t="s">
        <v>285</v>
      </c>
      <c r="G2474" s="66">
        <v>46317</v>
      </c>
      <c r="H2474" s="129">
        <v>40528811</v>
      </c>
      <c r="I2474" s="129">
        <v>10</v>
      </c>
      <c r="J2474" s="65" t="s">
        <v>2721</v>
      </c>
      <c r="K2474" s="65" t="s">
        <v>2231</v>
      </c>
      <c r="L2474" s="66">
        <v>46317</v>
      </c>
      <c r="M2474" s="65" t="s">
        <v>287</v>
      </c>
      <c r="N2474" s="65" t="s">
        <v>793</v>
      </c>
      <c r="O2474" s="65" t="s">
        <v>289</v>
      </c>
      <c r="P2474" s="66">
        <v>46318</v>
      </c>
      <c r="Q2474" s="31">
        <f t="shared" si="76"/>
        <v>550</v>
      </c>
      <c r="R2474" s="31">
        <f t="shared" si="77"/>
        <v>630</v>
      </c>
      <c r="S2474" s="29">
        <f>IF($Q2474&lt;Parâmetros!$E$19,$G2474-1,$G2474)</f>
        <v>46317</v>
      </c>
    </row>
    <row r="2475" spans="1:19" ht="15" customHeight="1" x14ac:dyDescent="0.25">
      <c r="A2475" s="128">
        <v>55554</v>
      </c>
      <c r="B2475" s="65" t="s">
        <v>23</v>
      </c>
      <c r="C2475" s="65" t="s">
        <v>71</v>
      </c>
      <c r="D2475" s="66">
        <v>46318</v>
      </c>
      <c r="E2475" s="67">
        <v>0.67</v>
      </c>
      <c r="F2475" s="65" t="s">
        <v>285</v>
      </c>
      <c r="G2475" s="66">
        <v>46317</v>
      </c>
      <c r="H2475" s="129">
        <v>40528814</v>
      </c>
      <c r="I2475" s="129">
        <v>10</v>
      </c>
      <c r="J2475" s="65" t="s">
        <v>4733</v>
      </c>
      <c r="K2475" s="65" t="s">
        <v>2082</v>
      </c>
      <c r="L2475" s="66">
        <v>46317</v>
      </c>
      <c r="M2475" s="65" t="s">
        <v>287</v>
      </c>
      <c r="N2475" s="65" t="s">
        <v>793</v>
      </c>
      <c r="O2475" s="65" t="s">
        <v>289</v>
      </c>
      <c r="P2475" s="66">
        <v>46318</v>
      </c>
      <c r="Q2475" s="31">
        <f t="shared" si="76"/>
        <v>640</v>
      </c>
      <c r="R2475" s="31">
        <f t="shared" si="77"/>
        <v>680</v>
      </c>
      <c r="S2475" s="29">
        <f>IF($Q2475&lt;Parâmetros!$E$19,$G2475-1,$G2475)</f>
        <v>46317</v>
      </c>
    </row>
    <row r="2476" spans="1:19" ht="15" customHeight="1" x14ac:dyDescent="0.25">
      <c r="A2476" s="128">
        <v>55554</v>
      </c>
      <c r="B2476" s="65" t="s">
        <v>23</v>
      </c>
      <c r="C2476" s="65" t="s">
        <v>71</v>
      </c>
      <c r="D2476" s="66">
        <v>46318</v>
      </c>
      <c r="E2476" s="67">
        <v>3.92</v>
      </c>
      <c r="F2476" s="65" t="s">
        <v>285</v>
      </c>
      <c r="G2476" s="66">
        <v>46317</v>
      </c>
      <c r="H2476" s="129">
        <v>40528450</v>
      </c>
      <c r="I2476" s="129">
        <v>10</v>
      </c>
      <c r="J2476" s="65" t="s">
        <v>1159</v>
      </c>
      <c r="K2476" s="65" t="s">
        <v>552</v>
      </c>
      <c r="L2476" s="66">
        <v>46317</v>
      </c>
      <c r="M2476" s="65" t="s">
        <v>287</v>
      </c>
      <c r="N2476" s="65" t="s">
        <v>793</v>
      </c>
      <c r="O2476" s="65" t="s">
        <v>289</v>
      </c>
      <c r="P2476" s="66">
        <v>46318</v>
      </c>
      <c r="Q2476" s="31">
        <f t="shared" si="76"/>
        <v>760</v>
      </c>
      <c r="R2476" s="31">
        <f t="shared" si="77"/>
        <v>995</v>
      </c>
      <c r="S2476" s="29">
        <f>IF($Q2476&lt;Parâmetros!$E$19,$G2476-1,$G2476)</f>
        <v>46317</v>
      </c>
    </row>
    <row r="2477" spans="1:19" ht="15" customHeight="1" x14ac:dyDescent="0.25">
      <c r="A2477" s="128">
        <v>55554</v>
      </c>
      <c r="B2477" s="65" t="s">
        <v>23</v>
      </c>
      <c r="C2477" s="65" t="s">
        <v>71</v>
      </c>
      <c r="D2477" s="66">
        <v>46318</v>
      </c>
      <c r="E2477" s="67">
        <v>4</v>
      </c>
      <c r="F2477" s="65" t="s">
        <v>285</v>
      </c>
      <c r="G2477" s="66">
        <v>46318</v>
      </c>
      <c r="H2477" s="129">
        <v>40528450</v>
      </c>
      <c r="I2477" s="129">
        <v>10</v>
      </c>
      <c r="J2477" s="65" t="s">
        <v>523</v>
      </c>
      <c r="K2477" s="65" t="s">
        <v>2082</v>
      </c>
      <c r="L2477" s="66">
        <v>46318</v>
      </c>
      <c r="M2477" s="65" t="s">
        <v>287</v>
      </c>
      <c r="N2477" s="65" t="s">
        <v>793</v>
      </c>
      <c r="O2477" s="65" t="s">
        <v>289</v>
      </c>
      <c r="P2477" s="66">
        <v>46318</v>
      </c>
      <c r="Q2477" s="31">
        <f t="shared" si="76"/>
        <v>440</v>
      </c>
      <c r="R2477" s="31">
        <f t="shared" si="77"/>
        <v>680</v>
      </c>
      <c r="S2477" s="29">
        <f>IF($Q2477&lt;Parâmetros!$E$19,$G2477-1,$G2477)</f>
        <v>46318</v>
      </c>
    </row>
    <row r="2478" spans="1:19" ht="15" customHeight="1" x14ac:dyDescent="0.25">
      <c r="A2478" s="128">
        <v>55554</v>
      </c>
      <c r="B2478" s="65" t="s">
        <v>23</v>
      </c>
      <c r="C2478" s="65" t="s">
        <v>71</v>
      </c>
      <c r="D2478" s="66">
        <v>46319</v>
      </c>
      <c r="E2478" s="67">
        <v>3.92</v>
      </c>
      <c r="F2478" s="65" t="s">
        <v>285</v>
      </c>
      <c r="G2478" s="66">
        <v>46318</v>
      </c>
      <c r="H2478" s="129">
        <v>40529358</v>
      </c>
      <c r="I2478" s="129">
        <v>10</v>
      </c>
      <c r="J2478" s="65" t="s">
        <v>1159</v>
      </c>
      <c r="K2478" s="65" t="s">
        <v>552</v>
      </c>
      <c r="L2478" s="66">
        <v>46318</v>
      </c>
      <c r="M2478" s="65" t="s">
        <v>287</v>
      </c>
      <c r="N2478" s="65" t="s">
        <v>793</v>
      </c>
      <c r="O2478" s="65" t="s">
        <v>289</v>
      </c>
      <c r="P2478" s="66">
        <v>46319</v>
      </c>
      <c r="Q2478" s="31">
        <f t="shared" si="76"/>
        <v>760</v>
      </c>
      <c r="R2478" s="31">
        <f t="shared" si="77"/>
        <v>995</v>
      </c>
      <c r="S2478" s="29">
        <f>IF($Q2478&lt;Parâmetros!$E$19,$G2478-1,$G2478)</f>
        <v>46318</v>
      </c>
    </row>
    <row r="2479" spans="1:19" ht="15" customHeight="1" x14ac:dyDescent="0.25">
      <c r="A2479" s="128">
        <v>55564</v>
      </c>
      <c r="B2479" s="65" t="s">
        <v>672</v>
      </c>
      <c r="C2479" s="65" t="s">
        <v>71</v>
      </c>
      <c r="D2479" s="66">
        <v>46302</v>
      </c>
      <c r="E2479" s="67">
        <v>4.17</v>
      </c>
      <c r="F2479" s="65" t="s">
        <v>285</v>
      </c>
      <c r="G2479" s="66">
        <v>46300</v>
      </c>
      <c r="H2479" s="129">
        <v>40478306</v>
      </c>
      <c r="I2479" s="129">
        <v>70</v>
      </c>
      <c r="J2479" s="65" t="s">
        <v>715</v>
      </c>
      <c r="K2479" s="65" t="s">
        <v>380</v>
      </c>
      <c r="L2479" s="66">
        <v>46300</v>
      </c>
      <c r="M2479" s="65" t="s">
        <v>287</v>
      </c>
      <c r="N2479" s="65" t="s">
        <v>793</v>
      </c>
      <c r="O2479" s="65" t="s">
        <v>289</v>
      </c>
      <c r="P2479" s="66">
        <v>46302</v>
      </c>
      <c r="Q2479" s="31">
        <f t="shared" si="76"/>
        <v>440</v>
      </c>
      <c r="R2479" s="31">
        <f t="shared" si="77"/>
        <v>690</v>
      </c>
      <c r="S2479" s="29">
        <f>IF($Q2479&lt;Parâmetros!$E$19,$G2479-1,$G2479)</f>
        <v>46300</v>
      </c>
    </row>
    <row r="2480" spans="1:19" ht="15" customHeight="1" x14ac:dyDescent="0.25">
      <c r="A2480" s="128">
        <v>55564</v>
      </c>
      <c r="B2480" s="65" t="s">
        <v>672</v>
      </c>
      <c r="C2480" s="65" t="s">
        <v>71</v>
      </c>
      <c r="D2480" s="66">
        <v>46302</v>
      </c>
      <c r="E2480" s="67">
        <v>4.09</v>
      </c>
      <c r="F2480" s="65" t="s">
        <v>285</v>
      </c>
      <c r="G2480" s="66">
        <v>46300</v>
      </c>
      <c r="H2480" s="129">
        <v>40478306</v>
      </c>
      <c r="I2480" s="129">
        <v>70</v>
      </c>
      <c r="J2480" s="65" t="s">
        <v>322</v>
      </c>
      <c r="K2480" s="65" t="s">
        <v>458</v>
      </c>
      <c r="L2480" s="66">
        <v>46300</v>
      </c>
      <c r="M2480" s="65" t="s">
        <v>287</v>
      </c>
      <c r="N2480" s="65" t="s">
        <v>793</v>
      </c>
      <c r="O2480" s="65" t="s">
        <v>289</v>
      </c>
      <c r="P2480" s="66">
        <v>46302</v>
      </c>
      <c r="Q2480" s="31">
        <f t="shared" si="76"/>
        <v>750</v>
      </c>
      <c r="R2480" s="31">
        <f t="shared" si="77"/>
        <v>995</v>
      </c>
      <c r="S2480" s="29">
        <f>IF($Q2480&lt;Parâmetros!$E$19,$G2480-1,$G2480)</f>
        <v>46300</v>
      </c>
    </row>
    <row r="2481" spans="1:19" ht="15" customHeight="1" x14ac:dyDescent="0.25">
      <c r="A2481" s="128">
        <v>55564</v>
      </c>
      <c r="B2481" s="65" t="s">
        <v>672</v>
      </c>
      <c r="C2481" s="65" t="s">
        <v>71</v>
      </c>
      <c r="D2481" s="66">
        <v>46302</v>
      </c>
      <c r="E2481" s="67">
        <v>4.04</v>
      </c>
      <c r="F2481" s="65" t="s">
        <v>285</v>
      </c>
      <c r="G2481" s="66">
        <v>46301</v>
      </c>
      <c r="H2481" s="129">
        <v>40478306</v>
      </c>
      <c r="I2481" s="129">
        <v>70</v>
      </c>
      <c r="J2481" s="65" t="s">
        <v>1102</v>
      </c>
      <c r="K2481" s="65" t="s">
        <v>453</v>
      </c>
      <c r="L2481" s="66">
        <v>46301</v>
      </c>
      <c r="M2481" s="65" t="s">
        <v>287</v>
      </c>
      <c r="N2481" s="65" t="s">
        <v>793</v>
      </c>
      <c r="O2481" s="65" t="s">
        <v>289</v>
      </c>
      <c r="P2481" s="66">
        <v>46302</v>
      </c>
      <c r="Q2481" s="31">
        <f t="shared" si="76"/>
        <v>448</v>
      </c>
      <c r="R2481" s="31">
        <f t="shared" si="77"/>
        <v>690</v>
      </c>
      <c r="S2481" s="29">
        <f>IF($Q2481&lt;Parâmetros!$E$19,$G2481-1,$G2481)</f>
        <v>46301</v>
      </c>
    </row>
    <row r="2482" spans="1:19" ht="15" customHeight="1" x14ac:dyDescent="0.25">
      <c r="A2482" s="128">
        <v>55564</v>
      </c>
      <c r="B2482" s="65" t="s">
        <v>672</v>
      </c>
      <c r="C2482" s="65" t="s">
        <v>71</v>
      </c>
      <c r="D2482" s="66">
        <v>46302</v>
      </c>
      <c r="E2482" s="67">
        <v>2.99</v>
      </c>
      <c r="F2482" s="65" t="s">
        <v>285</v>
      </c>
      <c r="G2482" s="66">
        <v>46301</v>
      </c>
      <c r="H2482" s="129">
        <v>40515467</v>
      </c>
      <c r="I2482" s="129">
        <v>10</v>
      </c>
      <c r="J2482" s="65" t="s">
        <v>525</v>
      </c>
      <c r="K2482" s="65" t="s">
        <v>333</v>
      </c>
      <c r="L2482" s="66">
        <v>46301</v>
      </c>
      <c r="M2482" s="65" t="s">
        <v>287</v>
      </c>
      <c r="N2482" s="65" t="s">
        <v>793</v>
      </c>
      <c r="O2482" s="65" t="s">
        <v>289</v>
      </c>
      <c r="P2482" s="66">
        <v>46302</v>
      </c>
      <c r="Q2482" s="31">
        <f t="shared" si="76"/>
        <v>750</v>
      </c>
      <c r="R2482" s="31">
        <f t="shared" si="77"/>
        <v>930</v>
      </c>
      <c r="S2482" s="29">
        <f>IF($Q2482&lt;Parâmetros!$E$19,$G2482-1,$G2482)</f>
        <v>46301</v>
      </c>
    </row>
    <row r="2483" spans="1:19" ht="15" customHeight="1" x14ac:dyDescent="0.25">
      <c r="A2483" s="128">
        <v>55564</v>
      </c>
      <c r="B2483" s="65" t="s">
        <v>672</v>
      </c>
      <c r="C2483" s="65" t="s">
        <v>71</v>
      </c>
      <c r="D2483" s="66">
        <v>46303</v>
      </c>
      <c r="E2483" s="67">
        <v>3.99</v>
      </c>
      <c r="F2483" s="65" t="s">
        <v>285</v>
      </c>
      <c r="G2483" s="66">
        <v>46302</v>
      </c>
      <c r="H2483" s="129">
        <v>40515467</v>
      </c>
      <c r="I2483" s="129">
        <v>10</v>
      </c>
      <c r="J2483" s="65" t="s">
        <v>1338</v>
      </c>
      <c r="K2483" s="65" t="s">
        <v>1339</v>
      </c>
      <c r="L2483" s="66">
        <v>46302</v>
      </c>
      <c r="M2483" s="65" t="s">
        <v>287</v>
      </c>
      <c r="N2483" s="65" t="s">
        <v>793</v>
      </c>
      <c r="O2483" s="65" t="s">
        <v>289</v>
      </c>
      <c r="P2483" s="66">
        <v>46303</v>
      </c>
      <c r="Q2483" s="31">
        <f t="shared" si="76"/>
        <v>450</v>
      </c>
      <c r="R2483" s="31">
        <f t="shared" si="77"/>
        <v>690</v>
      </c>
      <c r="S2483" s="29">
        <f>IF($Q2483&lt;Parâmetros!$E$19,$G2483-1,$G2483)</f>
        <v>46302</v>
      </c>
    </row>
    <row r="2484" spans="1:19" ht="15" customHeight="1" x14ac:dyDescent="0.25">
      <c r="A2484" s="128">
        <v>55564</v>
      </c>
      <c r="B2484" s="65" t="s">
        <v>672</v>
      </c>
      <c r="C2484" s="65" t="s">
        <v>71</v>
      </c>
      <c r="D2484" s="66">
        <v>46303</v>
      </c>
      <c r="E2484" s="67">
        <v>4.07</v>
      </c>
      <c r="F2484" s="65" t="s">
        <v>285</v>
      </c>
      <c r="G2484" s="66">
        <v>46302</v>
      </c>
      <c r="H2484" s="129">
        <v>40515467</v>
      </c>
      <c r="I2484" s="129">
        <v>10</v>
      </c>
      <c r="J2484" s="65" t="s">
        <v>1340</v>
      </c>
      <c r="K2484" s="65" t="s">
        <v>1341</v>
      </c>
      <c r="L2484" s="66">
        <v>46302</v>
      </c>
      <c r="M2484" s="65" t="s">
        <v>287</v>
      </c>
      <c r="N2484" s="65" t="s">
        <v>793</v>
      </c>
      <c r="O2484" s="65" t="s">
        <v>289</v>
      </c>
      <c r="P2484" s="66">
        <v>46303</v>
      </c>
      <c r="Q2484" s="31">
        <f t="shared" si="76"/>
        <v>751</v>
      </c>
      <c r="R2484" s="31">
        <f t="shared" si="77"/>
        <v>995</v>
      </c>
      <c r="S2484" s="29">
        <f>IF($Q2484&lt;Parâmetros!$E$19,$G2484-1,$G2484)</f>
        <v>46302</v>
      </c>
    </row>
    <row r="2485" spans="1:19" ht="15" customHeight="1" x14ac:dyDescent="0.25">
      <c r="A2485" s="128">
        <v>55564</v>
      </c>
      <c r="B2485" s="65" t="s">
        <v>672</v>
      </c>
      <c r="C2485" s="65" t="s">
        <v>71</v>
      </c>
      <c r="D2485" s="66">
        <v>46303</v>
      </c>
      <c r="E2485" s="67">
        <v>4.0199999999999996</v>
      </c>
      <c r="F2485" s="65" t="s">
        <v>285</v>
      </c>
      <c r="G2485" s="66">
        <v>46303</v>
      </c>
      <c r="H2485" s="129">
        <v>40523358</v>
      </c>
      <c r="I2485" s="129">
        <v>10</v>
      </c>
      <c r="J2485" s="65" t="s">
        <v>1342</v>
      </c>
      <c r="K2485" s="65" t="s">
        <v>1343</v>
      </c>
      <c r="L2485" s="66">
        <v>46303</v>
      </c>
      <c r="M2485" s="65" t="s">
        <v>287</v>
      </c>
      <c r="N2485" s="65" t="s">
        <v>793</v>
      </c>
      <c r="O2485" s="65" t="s">
        <v>289</v>
      </c>
      <c r="P2485" s="66">
        <v>46303</v>
      </c>
      <c r="Q2485" s="31">
        <f t="shared" si="76"/>
        <v>449</v>
      </c>
      <c r="R2485" s="31">
        <f t="shared" si="77"/>
        <v>690</v>
      </c>
      <c r="S2485" s="29">
        <f>IF($Q2485&lt;Parâmetros!$E$19,$G2485-1,$G2485)</f>
        <v>46303</v>
      </c>
    </row>
    <row r="2486" spans="1:19" ht="15" customHeight="1" x14ac:dyDescent="0.25">
      <c r="A2486" s="128">
        <v>55564</v>
      </c>
      <c r="B2486" s="65" t="s">
        <v>672</v>
      </c>
      <c r="C2486" s="65" t="s">
        <v>71</v>
      </c>
      <c r="D2486" s="66">
        <v>46303</v>
      </c>
      <c r="E2486" s="67">
        <v>3.92</v>
      </c>
      <c r="F2486" s="65" t="s">
        <v>285</v>
      </c>
      <c r="G2486" s="66">
        <v>46303</v>
      </c>
      <c r="H2486" s="129">
        <v>40523358</v>
      </c>
      <c r="I2486" s="129">
        <v>10</v>
      </c>
      <c r="J2486" s="65" t="s">
        <v>1344</v>
      </c>
      <c r="K2486" s="65" t="s">
        <v>1345</v>
      </c>
      <c r="L2486" s="66">
        <v>46303</v>
      </c>
      <c r="M2486" s="65" t="s">
        <v>287</v>
      </c>
      <c r="N2486" s="65" t="s">
        <v>793</v>
      </c>
      <c r="O2486" s="65" t="s">
        <v>289</v>
      </c>
      <c r="P2486" s="66">
        <v>46303</v>
      </c>
      <c r="Q2486" s="31">
        <f t="shared" si="76"/>
        <v>750</v>
      </c>
      <c r="R2486" s="31">
        <f t="shared" si="77"/>
        <v>985</v>
      </c>
      <c r="S2486" s="29">
        <f>IF($Q2486&lt;Parâmetros!$E$19,$G2486-1,$G2486)</f>
        <v>46303</v>
      </c>
    </row>
    <row r="2487" spans="1:19" ht="15" customHeight="1" x14ac:dyDescent="0.25">
      <c r="A2487" s="128">
        <v>55564</v>
      </c>
      <c r="B2487" s="65" t="s">
        <v>672</v>
      </c>
      <c r="C2487" s="65" t="s">
        <v>71</v>
      </c>
      <c r="D2487" s="66">
        <v>46307</v>
      </c>
      <c r="E2487" s="67">
        <v>4.04</v>
      </c>
      <c r="F2487" s="65" t="s">
        <v>285</v>
      </c>
      <c r="G2487" s="66">
        <v>46304</v>
      </c>
      <c r="H2487" s="129">
        <v>40523782</v>
      </c>
      <c r="I2487" s="129">
        <v>60</v>
      </c>
      <c r="J2487" s="65" t="s">
        <v>2090</v>
      </c>
      <c r="K2487" s="65" t="s">
        <v>2091</v>
      </c>
      <c r="L2487" s="66">
        <v>46304</v>
      </c>
      <c r="M2487" s="65" t="s">
        <v>287</v>
      </c>
      <c r="N2487" s="65" t="s">
        <v>793</v>
      </c>
      <c r="O2487" s="65" t="s">
        <v>289</v>
      </c>
      <c r="P2487" s="66">
        <v>46307</v>
      </c>
      <c r="Q2487" s="31">
        <f t="shared" si="76"/>
        <v>450</v>
      </c>
      <c r="R2487" s="31">
        <f t="shared" si="77"/>
        <v>692</v>
      </c>
      <c r="S2487" s="29">
        <f>IF($Q2487&lt;Parâmetros!$E$19,$G2487-1,$G2487)</f>
        <v>46304</v>
      </c>
    </row>
    <row r="2488" spans="1:19" ht="15" customHeight="1" x14ac:dyDescent="0.25">
      <c r="A2488" s="128">
        <v>55564</v>
      </c>
      <c r="B2488" s="65" t="s">
        <v>672</v>
      </c>
      <c r="C2488" s="65" t="s">
        <v>71</v>
      </c>
      <c r="D2488" s="66">
        <v>46307</v>
      </c>
      <c r="E2488" s="67">
        <v>4</v>
      </c>
      <c r="F2488" s="65" t="s">
        <v>285</v>
      </c>
      <c r="G2488" s="66">
        <v>46304</v>
      </c>
      <c r="H2488" s="129">
        <v>40523782</v>
      </c>
      <c r="I2488" s="129">
        <v>60</v>
      </c>
      <c r="J2488" s="65" t="s">
        <v>2092</v>
      </c>
      <c r="K2488" s="65" t="s">
        <v>2093</v>
      </c>
      <c r="L2488" s="66">
        <v>46304</v>
      </c>
      <c r="M2488" s="65" t="s">
        <v>287</v>
      </c>
      <c r="N2488" s="65" t="s">
        <v>793</v>
      </c>
      <c r="O2488" s="65" t="s">
        <v>289</v>
      </c>
      <c r="P2488" s="66">
        <v>46307</v>
      </c>
      <c r="Q2488" s="31">
        <f t="shared" si="76"/>
        <v>752</v>
      </c>
      <c r="R2488" s="31">
        <f t="shared" si="77"/>
        <v>993</v>
      </c>
      <c r="S2488" s="29">
        <f>IF($Q2488&lt;Parâmetros!$E$19,$G2488-1,$G2488)</f>
        <v>46304</v>
      </c>
    </row>
    <row r="2489" spans="1:19" ht="15" customHeight="1" x14ac:dyDescent="0.25">
      <c r="A2489" s="128">
        <v>55564</v>
      </c>
      <c r="B2489" s="65" t="s">
        <v>672</v>
      </c>
      <c r="C2489" s="65" t="s">
        <v>71</v>
      </c>
      <c r="D2489" s="66">
        <v>46307</v>
      </c>
      <c r="E2489" s="67">
        <v>4</v>
      </c>
      <c r="F2489" s="65" t="s">
        <v>285</v>
      </c>
      <c r="G2489" s="66">
        <v>46305</v>
      </c>
      <c r="H2489" s="129">
        <v>40478306</v>
      </c>
      <c r="I2489" s="129">
        <v>70</v>
      </c>
      <c r="J2489" s="65" t="s">
        <v>2094</v>
      </c>
      <c r="K2489" s="65" t="s">
        <v>2095</v>
      </c>
      <c r="L2489" s="66">
        <v>46305</v>
      </c>
      <c r="M2489" s="65" t="s">
        <v>287</v>
      </c>
      <c r="N2489" s="65" t="s">
        <v>793</v>
      </c>
      <c r="O2489" s="65" t="s">
        <v>289</v>
      </c>
      <c r="P2489" s="66">
        <v>46307</v>
      </c>
      <c r="Q2489" s="31">
        <f t="shared" si="76"/>
        <v>450</v>
      </c>
      <c r="R2489" s="31">
        <f t="shared" si="77"/>
        <v>690</v>
      </c>
      <c r="S2489" s="29">
        <f>IF($Q2489&lt;Parâmetros!$E$19,$G2489-1,$G2489)</f>
        <v>46305</v>
      </c>
    </row>
    <row r="2490" spans="1:19" ht="15" customHeight="1" x14ac:dyDescent="0.25">
      <c r="A2490" s="128">
        <v>55564</v>
      </c>
      <c r="B2490" s="65" t="s">
        <v>672</v>
      </c>
      <c r="C2490" s="65" t="s">
        <v>71</v>
      </c>
      <c r="D2490" s="66">
        <v>46307</v>
      </c>
      <c r="E2490" s="67">
        <v>3.01</v>
      </c>
      <c r="F2490" s="65" t="s">
        <v>285</v>
      </c>
      <c r="G2490" s="66">
        <v>46305</v>
      </c>
      <c r="H2490" s="129">
        <v>40478306</v>
      </c>
      <c r="I2490" s="129">
        <v>70</v>
      </c>
      <c r="J2490" s="65" t="s">
        <v>2096</v>
      </c>
      <c r="K2490" s="65" t="s">
        <v>2097</v>
      </c>
      <c r="L2490" s="66">
        <v>46305</v>
      </c>
      <c r="M2490" s="65" t="s">
        <v>287</v>
      </c>
      <c r="N2490" s="65" t="s">
        <v>793</v>
      </c>
      <c r="O2490" s="65" t="s">
        <v>289</v>
      </c>
      <c r="P2490" s="66">
        <v>46307</v>
      </c>
      <c r="Q2490" s="31">
        <f t="shared" si="76"/>
        <v>750</v>
      </c>
      <c r="R2490" s="31">
        <f t="shared" si="77"/>
        <v>930</v>
      </c>
      <c r="S2490" s="29">
        <f>IF($Q2490&lt;Parâmetros!$E$19,$G2490-1,$G2490)</f>
        <v>46305</v>
      </c>
    </row>
    <row r="2491" spans="1:19" ht="15" customHeight="1" x14ac:dyDescent="0.25">
      <c r="A2491" s="128">
        <v>55564</v>
      </c>
      <c r="B2491" s="65" t="s">
        <v>672</v>
      </c>
      <c r="C2491" s="65" t="s">
        <v>71</v>
      </c>
      <c r="D2491" s="66">
        <v>46307</v>
      </c>
      <c r="E2491" s="67">
        <v>4</v>
      </c>
      <c r="F2491" s="65" t="s">
        <v>285</v>
      </c>
      <c r="G2491" s="66">
        <v>46307</v>
      </c>
      <c r="H2491" s="129">
        <v>40524850</v>
      </c>
      <c r="I2491" s="129">
        <v>20</v>
      </c>
      <c r="J2491" s="65" t="s">
        <v>885</v>
      </c>
      <c r="K2491" s="65" t="s">
        <v>2423</v>
      </c>
      <c r="L2491" s="66">
        <v>46307</v>
      </c>
      <c r="M2491" s="65" t="s">
        <v>287</v>
      </c>
      <c r="N2491" s="129">
        <v>3003736</v>
      </c>
      <c r="O2491" s="65" t="s">
        <v>289</v>
      </c>
      <c r="P2491" s="66">
        <v>46307</v>
      </c>
      <c r="Q2491" s="31">
        <f t="shared" si="76"/>
        <v>450</v>
      </c>
      <c r="R2491" s="31">
        <f t="shared" si="77"/>
        <v>690</v>
      </c>
      <c r="S2491" s="29">
        <f>IF($Q2491&lt;Parâmetros!$E$19,$G2491-1,$G2491)</f>
        <v>46307</v>
      </c>
    </row>
    <row r="2492" spans="1:19" ht="15" customHeight="1" x14ac:dyDescent="0.25">
      <c r="A2492" s="128">
        <v>55564</v>
      </c>
      <c r="B2492" s="65" t="s">
        <v>672</v>
      </c>
      <c r="C2492" s="65" t="s">
        <v>71</v>
      </c>
      <c r="D2492" s="66">
        <v>46307</v>
      </c>
      <c r="E2492" s="67">
        <v>2.81</v>
      </c>
      <c r="F2492" s="65" t="s">
        <v>285</v>
      </c>
      <c r="G2492" s="66">
        <v>46307</v>
      </c>
      <c r="H2492" s="129">
        <v>40524850</v>
      </c>
      <c r="I2492" s="129">
        <v>20</v>
      </c>
      <c r="J2492" s="65" t="s">
        <v>2337</v>
      </c>
      <c r="K2492" s="65" t="s">
        <v>2338</v>
      </c>
      <c r="L2492" s="66">
        <v>46307</v>
      </c>
      <c r="M2492" s="65" t="s">
        <v>287</v>
      </c>
      <c r="N2492" s="129">
        <v>3003736</v>
      </c>
      <c r="O2492" s="65" t="s">
        <v>289</v>
      </c>
      <c r="P2492" s="66">
        <v>46307</v>
      </c>
      <c r="Q2492" s="31">
        <f t="shared" si="76"/>
        <v>759</v>
      </c>
      <c r="R2492" s="31">
        <f t="shared" si="77"/>
        <v>927</v>
      </c>
      <c r="S2492" s="29">
        <f>IF($Q2492&lt;Parâmetros!$E$19,$G2492-1,$G2492)</f>
        <v>46307</v>
      </c>
    </row>
    <row r="2493" spans="1:19" ht="15" customHeight="1" x14ac:dyDescent="0.25">
      <c r="A2493" s="128">
        <v>55564</v>
      </c>
      <c r="B2493" s="65" t="s">
        <v>672</v>
      </c>
      <c r="C2493" s="65" t="s">
        <v>71</v>
      </c>
      <c r="D2493" s="66">
        <v>46309</v>
      </c>
      <c r="E2493" s="67">
        <v>3.99</v>
      </c>
      <c r="F2493" s="65" t="s">
        <v>285</v>
      </c>
      <c r="G2493" s="66">
        <v>46308</v>
      </c>
      <c r="H2493" s="129">
        <v>40520184</v>
      </c>
      <c r="I2493" s="129">
        <v>30</v>
      </c>
      <c r="J2493" s="65" t="s">
        <v>2860</v>
      </c>
      <c r="K2493" s="65" t="s">
        <v>2861</v>
      </c>
      <c r="L2493" s="66">
        <v>46308</v>
      </c>
      <c r="M2493" s="65" t="s">
        <v>287</v>
      </c>
      <c r="N2493" s="65" t="s">
        <v>793</v>
      </c>
      <c r="O2493" s="65" t="s">
        <v>289</v>
      </c>
      <c r="P2493" s="66">
        <v>46309</v>
      </c>
      <c r="Q2493" s="31">
        <f t="shared" si="76"/>
        <v>450</v>
      </c>
      <c r="R2493" s="31">
        <f t="shared" si="77"/>
        <v>690</v>
      </c>
      <c r="S2493" s="29">
        <f>IF($Q2493&lt;Parâmetros!$E$19,$G2493-1,$G2493)</f>
        <v>46308</v>
      </c>
    </row>
    <row r="2494" spans="1:19" ht="15" customHeight="1" x14ac:dyDescent="0.25">
      <c r="A2494" s="128">
        <v>55564</v>
      </c>
      <c r="B2494" s="65" t="s">
        <v>672</v>
      </c>
      <c r="C2494" s="65" t="s">
        <v>71</v>
      </c>
      <c r="D2494" s="66">
        <v>46309</v>
      </c>
      <c r="E2494" s="67">
        <v>3.99</v>
      </c>
      <c r="F2494" s="65" t="s">
        <v>285</v>
      </c>
      <c r="G2494" s="66">
        <v>46308</v>
      </c>
      <c r="H2494" s="129">
        <v>40520184</v>
      </c>
      <c r="I2494" s="129">
        <v>30</v>
      </c>
      <c r="J2494" s="65" t="s">
        <v>2862</v>
      </c>
      <c r="K2494" s="65" t="s">
        <v>367</v>
      </c>
      <c r="L2494" s="66">
        <v>46308</v>
      </c>
      <c r="M2494" s="65" t="s">
        <v>287</v>
      </c>
      <c r="N2494" s="65" t="s">
        <v>793</v>
      </c>
      <c r="O2494" s="65" t="s">
        <v>289</v>
      </c>
      <c r="P2494" s="66">
        <v>46309</v>
      </c>
      <c r="Q2494" s="31">
        <f t="shared" ref="Q2494:Q2557" si="78">IFERROR(VALUE(LEFT($J2494,2))*60+VALUE(MID($J2494,4,2)),9999)</f>
        <v>751</v>
      </c>
      <c r="R2494" s="31">
        <f t="shared" ref="R2494:R2557" si="79">IFERROR(VALUE(LEFT($K2494,2))*60+VALUE(MID($K2494,4,2)),"")</f>
        <v>990</v>
      </c>
      <c r="S2494" s="29">
        <f>IF($Q2494&lt;Parâmetros!$E$19,$G2494-1,$G2494)</f>
        <v>46308</v>
      </c>
    </row>
    <row r="2495" spans="1:19" ht="15" customHeight="1" x14ac:dyDescent="0.25">
      <c r="A2495" s="128">
        <v>55564</v>
      </c>
      <c r="B2495" s="65" t="s">
        <v>672</v>
      </c>
      <c r="C2495" s="65" t="s">
        <v>71</v>
      </c>
      <c r="D2495" s="66">
        <v>46310</v>
      </c>
      <c r="E2495" s="67">
        <v>3.99</v>
      </c>
      <c r="F2495" s="65" t="s">
        <v>285</v>
      </c>
      <c r="G2495" s="66">
        <v>46309</v>
      </c>
      <c r="H2495" s="129">
        <v>40523373</v>
      </c>
      <c r="I2495" s="129">
        <v>10</v>
      </c>
      <c r="J2495" s="65" t="s">
        <v>3082</v>
      </c>
      <c r="K2495" s="65" t="s">
        <v>1535</v>
      </c>
      <c r="L2495" s="66">
        <v>46309</v>
      </c>
      <c r="M2495" s="65" t="s">
        <v>287</v>
      </c>
      <c r="N2495" s="65" t="s">
        <v>793</v>
      </c>
      <c r="O2495" s="65" t="s">
        <v>289</v>
      </c>
      <c r="P2495" s="66">
        <v>46310</v>
      </c>
      <c r="Q2495" s="31">
        <f t="shared" si="78"/>
        <v>450</v>
      </c>
      <c r="R2495" s="31">
        <f t="shared" si="79"/>
        <v>690</v>
      </c>
      <c r="S2495" s="29">
        <f>IF($Q2495&lt;Parâmetros!$E$19,$G2495-1,$G2495)</f>
        <v>46309</v>
      </c>
    </row>
    <row r="2496" spans="1:19" ht="15" customHeight="1" x14ac:dyDescent="0.25">
      <c r="A2496" s="128">
        <v>55564</v>
      </c>
      <c r="B2496" s="65" t="s">
        <v>672</v>
      </c>
      <c r="C2496" s="65" t="s">
        <v>71</v>
      </c>
      <c r="D2496" s="66">
        <v>46309</v>
      </c>
      <c r="E2496" s="67">
        <v>4</v>
      </c>
      <c r="F2496" s="65" t="s">
        <v>285</v>
      </c>
      <c r="G2496" s="66">
        <v>46309</v>
      </c>
      <c r="H2496" s="129">
        <v>40520184</v>
      </c>
      <c r="I2496" s="129">
        <v>30</v>
      </c>
      <c r="J2496" s="65" t="s">
        <v>2863</v>
      </c>
      <c r="K2496" s="65" t="s">
        <v>2142</v>
      </c>
      <c r="L2496" s="66">
        <v>46309</v>
      </c>
      <c r="M2496" s="65" t="s">
        <v>287</v>
      </c>
      <c r="N2496" s="65" t="s">
        <v>793</v>
      </c>
      <c r="O2496" s="65" t="s">
        <v>289</v>
      </c>
      <c r="P2496" s="66">
        <v>46309</v>
      </c>
      <c r="Q2496" s="31">
        <f t="shared" si="78"/>
        <v>450</v>
      </c>
      <c r="R2496" s="31">
        <f t="shared" si="79"/>
        <v>690</v>
      </c>
      <c r="S2496" s="29">
        <f>IF($Q2496&lt;Parâmetros!$E$19,$G2496-1,$G2496)</f>
        <v>46309</v>
      </c>
    </row>
    <row r="2497" spans="1:19" ht="15" customHeight="1" x14ac:dyDescent="0.25">
      <c r="A2497" s="128">
        <v>55564</v>
      </c>
      <c r="B2497" s="65" t="s">
        <v>672</v>
      </c>
      <c r="C2497" s="65" t="s">
        <v>71</v>
      </c>
      <c r="D2497" s="66">
        <v>46310</v>
      </c>
      <c r="E2497" s="67">
        <v>4.05</v>
      </c>
      <c r="F2497" s="65" t="s">
        <v>285</v>
      </c>
      <c r="G2497" s="66">
        <v>46309</v>
      </c>
      <c r="H2497" s="129">
        <v>40523373</v>
      </c>
      <c r="I2497" s="129">
        <v>10</v>
      </c>
      <c r="J2497" s="65" t="s">
        <v>1401</v>
      </c>
      <c r="K2497" s="65" t="s">
        <v>3011</v>
      </c>
      <c r="L2497" s="66">
        <v>46309</v>
      </c>
      <c r="M2497" s="65" t="s">
        <v>287</v>
      </c>
      <c r="N2497" s="65" t="s">
        <v>793</v>
      </c>
      <c r="O2497" s="65" t="s">
        <v>289</v>
      </c>
      <c r="P2497" s="66">
        <v>46310</v>
      </c>
      <c r="Q2497" s="31">
        <f t="shared" si="78"/>
        <v>750</v>
      </c>
      <c r="R2497" s="31">
        <f t="shared" si="79"/>
        <v>993</v>
      </c>
      <c r="S2497" s="29">
        <f>IF($Q2497&lt;Parâmetros!$E$19,$G2497-1,$G2497)</f>
        <v>46309</v>
      </c>
    </row>
    <row r="2498" spans="1:19" ht="15" customHeight="1" x14ac:dyDescent="0.25">
      <c r="A2498" s="128">
        <v>55564</v>
      </c>
      <c r="B2498" s="65" t="s">
        <v>672</v>
      </c>
      <c r="C2498" s="65" t="s">
        <v>71</v>
      </c>
      <c r="D2498" s="66">
        <v>46310</v>
      </c>
      <c r="E2498" s="67">
        <v>-4.05</v>
      </c>
      <c r="F2498" s="65" t="s">
        <v>285</v>
      </c>
      <c r="G2498" s="66">
        <v>46309</v>
      </c>
      <c r="H2498" s="129">
        <v>40523373</v>
      </c>
      <c r="I2498" s="129">
        <v>10</v>
      </c>
      <c r="J2498" s="65" t="s">
        <v>1401</v>
      </c>
      <c r="K2498" s="65" t="s">
        <v>3011</v>
      </c>
      <c r="L2498" s="66">
        <v>46309</v>
      </c>
      <c r="M2498" s="65" t="s">
        <v>287</v>
      </c>
      <c r="N2498" s="65" t="s">
        <v>793</v>
      </c>
      <c r="O2498" s="65" t="s">
        <v>289</v>
      </c>
      <c r="P2498" s="66">
        <v>46310</v>
      </c>
      <c r="Q2498" s="31">
        <f t="shared" si="78"/>
        <v>750</v>
      </c>
      <c r="R2498" s="31">
        <f t="shared" si="79"/>
        <v>993</v>
      </c>
      <c r="S2498" s="29">
        <f>IF($Q2498&lt;Parâmetros!$E$19,$G2498-1,$G2498)</f>
        <v>46309</v>
      </c>
    </row>
    <row r="2499" spans="1:19" ht="15" customHeight="1" x14ac:dyDescent="0.25">
      <c r="A2499" s="128">
        <v>55564</v>
      </c>
      <c r="B2499" s="65" t="s">
        <v>672</v>
      </c>
      <c r="C2499" s="65" t="s">
        <v>71</v>
      </c>
      <c r="D2499" s="66">
        <v>46310</v>
      </c>
      <c r="E2499" s="67">
        <v>4.01</v>
      </c>
      <c r="F2499" s="65" t="s">
        <v>285</v>
      </c>
      <c r="G2499" s="66">
        <v>46310</v>
      </c>
      <c r="H2499" s="129">
        <v>40523373</v>
      </c>
      <c r="I2499" s="129">
        <v>10</v>
      </c>
      <c r="J2499" s="65" t="s">
        <v>3012</v>
      </c>
      <c r="K2499" s="65" t="s">
        <v>3013</v>
      </c>
      <c r="L2499" s="66">
        <v>46310</v>
      </c>
      <c r="M2499" s="65" t="s">
        <v>287</v>
      </c>
      <c r="N2499" s="65" t="s">
        <v>793</v>
      </c>
      <c r="O2499" s="65" t="s">
        <v>289</v>
      </c>
      <c r="P2499" s="66">
        <v>46310</v>
      </c>
      <c r="Q2499" s="31">
        <f t="shared" si="78"/>
        <v>440</v>
      </c>
      <c r="R2499" s="31">
        <f t="shared" si="79"/>
        <v>680</v>
      </c>
      <c r="S2499" s="29">
        <f>IF($Q2499&lt;Parâmetros!$E$19,$G2499-1,$G2499)</f>
        <v>46310</v>
      </c>
    </row>
    <row r="2500" spans="1:19" ht="15" customHeight="1" x14ac:dyDescent="0.25">
      <c r="A2500" s="128">
        <v>55564</v>
      </c>
      <c r="B2500" s="65" t="s">
        <v>672</v>
      </c>
      <c r="C2500" s="65" t="s">
        <v>71</v>
      </c>
      <c r="D2500" s="66">
        <v>46310</v>
      </c>
      <c r="E2500" s="67">
        <v>-4.01</v>
      </c>
      <c r="F2500" s="65" t="s">
        <v>285</v>
      </c>
      <c r="G2500" s="66">
        <v>46310</v>
      </c>
      <c r="H2500" s="129">
        <v>40523373</v>
      </c>
      <c r="I2500" s="129">
        <v>10</v>
      </c>
      <c r="J2500" s="65" t="s">
        <v>3012</v>
      </c>
      <c r="K2500" s="65" t="s">
        <v>3013</v>
      </c>
      <c r="L2500" s="66">
        <v>46310</v>
      </c>
      <c r="M2500" s="65" t="s">
        <v>287</v>
      </c>
      <c r="N2500" s="65" t="s">
        <v>793</v>
      </c>
      <c r="O2500" s="65" t="s">
        <v>289</v>
      </c>
      <c r="P2500" s="66">
        <v>46310</v>
      </c>
      <c r="Q2500" s="31">
        <f t="shared" si="78"/>
        <v>440</v>
      </c>
      <c r="R2500" s="31">
        <f t="shared" si="79"/>
        <v>680</v>
      </c>
      <c r="S2500" s="29">
        <f>IF($Q2500&lt;Parâmetros!$E$19,$G2500-1,$G2500)</f>
        <v>46310</v>
      </c>
    </row>
    <row r="2501" spans="1:19" ht="15" customHeight="1" x14ac:dyDescent="0.25">
      <c r="A2501" s="128">
        <v>55564</v>
      </c>
      <c r="B2501" s="65" t="s">
        <v>672</v>
      </c>
      <c r="C2501" s="65" t="s">
        <v>71</v>
      </c>
      <c r="D2501" s="66">
        <v>46310</v>
      </c>
      <c r="E2501" s="67">
        <v>2</v>
      </c>
      <c r="F2501" s="65" t="s">
        <v>285</v>
      </c>
      <c r="G2501" s="66">
        <v>46310</v>
      </c>
      <c r="H2501" s="129">
        <v>40526414</v>
      </c>
      <c r="I2501" s="129">
        <v>10</v>
      </c>
      <c r="J2501" s="65" t="s">
        <v>3014</v>
      </c>
      <c r="K2501" s="65" t="s">
        <v>1463</v>
      </c>
      <c r="L2501" s="66">
        <v>46310</v>
      </c>
      <c r="M2501" s="65" t="s">
        <v>287</v>
      </c>
      <c r="N2501" s="129">
        <v>4000877</v>
      </c>
      <c r="O2501" s="65" t="s">
        <v>289</v>
      </c>
      <c r="P2501" s="66">
        <v>46310</v>
      </c>
      <c r="Q2501" s="31">
        <f t="shared" si="78"/>
        <v>780</v>
      </c>
      <c r="R2501" s="31">
        <f t="shared" si="79"/>
        <v>900</v>
      </c>
      <c r="S2501" s="29">
        <f>IF($Q2501&lt;Parâmetros!$E$19,$G2501-1,$G2501)</f>
        <v>46310</v>
      </c>
    </row>
    <row r="2502" spans="1:19" ht="15" customHeight="1" x14ac:dyDescent="0.25">
      <c r="A2502" s="128">
        <v>55564</v>
      </c>
      <c r="B2502" s="65" t="s">
        <v>672</v>
      </c>
      <c r="C2502" s="65" t="s">
        <v>71</v>
      </c>
      <c r="D2502" s="66">
        <v>46310</v>
      </c>
      <c r="E2502" s="67">
        <v>1.24</v>
      </c>
      <c r="F2502" s="65" t="s">
        <v>285</v>
      </c>
      <c r="G2502" s="66">
        <v>46310</v>
      </c>
      <c r="H2502" s="129">
        <v>40523373</v>
      </c>
      <c r="I2502" s="129">
        <v>10</v>
      </c>
      <c r="J2502" s="65" t="s">
        <v>3015</v>
      </c>
      <c r="K2502" s="65" t="s">
        <v>3016</v>
      </c>
      <c r="L2502" s="66">
        <v>46310</v>
      </c>
      <c r="M2502" s="65" t="s">
        <v>287</v>
      </c>
      <c r="N2502" s="65" t="s">
        <v>793</v>
      </c>
      <c r="O2502" s="65" t="s">
        <v>289</v>
      </c>
      <c r="P2502" s="66">
        <v>46310</v>
      </c>
      <c r="Q2502" s="31">
        <f t="shared" si="78"/>
        <v>916</v>
      </c>
      <c r="R2502" s="31">
        <f t="shared" si="79"/>
        <v>990</v>
      </c>
      <c r="S2502" s="29">
        <f>IF($Q2502&lt;Parâmetros!$E$19,$G2502-1,$G2502)</f>
        <v>46310</v>
      </c>
    </row>
    <row r="2503" spans="1:19" ht="15" customHeight="1" x14ac:dyDescent="0.25">
      <c r="A2503" s="128">
        <v>55564</v>
      </c>
      <c r="B2503" s="65" t="s">
        <v>672</v>
      </c>
      <c r="C2503" s="65" t="s">
        <v>71</v>
      </c>
      <c r="D2503" s="66">
        <v>46310</v>
      </c>
      <c r="E2503" s="67">
        <v>-1.24</v>
      </c>
      <c r="F2503" s="65" t="s">
        <v>285</v>
      </c>
      <c r="G2503" s="66">
        <v>46310</v>
      </c>
      <c r="H2503" s="129">
        <v>40523373</v>
      </c>
      <c r="I2503" s="129">
        <v>10</v>
      </c>
      <c r="J2503" s="65" t="s">
        <v>3015</v>
      </c>
      <c r="K2503" s="65" t="s">
        <v>3016</v>
      </c>
      <c r="L2503" s="66">
        <v>46310</v>
      </c>
      <c r="M2503" s="65" t="s">
        <v>287</v>
      </c>
      <c r="N2503" s="65" t="s">
        <v>793</v>
      </c>
      <c r="O2503" s="65" t="s">
        <v>289</v>
      </c>
      <c r="P2503" s="66">
        <v>46310</v>
      </c>
      <c r="Q2503" s="31">
        <f t="shared" si="78"/>
        <v>916</v>
      </c>
      <c r="R2503" s="31">
        <f t="shared" si="79"/>
        <v>990</v>
      </c>
      <c r="S2503" s="29">
        <f>IF($Q2503&lt;Parâmetros!$E$19,$G2503-1,$G2503)</f>
        <v>46310</v>
      </c>
    </row>
    <row r="2504" spans="1:19" ht="15" customHeight="1" x14ac:dyDescent="0.25">
      <c r="A2504" s="128">
        <v>55564</v>
      </c>
      <c r="B2504" s="65" t="s">
        <v>672</v>
      </c>
      <c r="C2504" s="65" t="s">
        <v>71</v>
      </c>
      <c r="D2504" s="66">
        <v>46312</v>
      </c>
      <c r="E2504" s="67">
        <v>4.16</v>
      </c>
      <c r="F2504" s="65" t="s">
        <v>285</v>
      </c>
      <c r="G2504" s="66">
        <v>46311</v>
      </c>
      <c r="H2504" s="129">
        <v>40523373</v>
      </c>
      <c r="I2504" s="129">
        <v>10</v>
      </c>
      <c r="J2504" s="65" t="s">
        <v>3858</v>
      </c>
      <c r="K2504" s="65" t="s">
        <v>3859</v>
      </c>
      <c r="L2504" s="66">
        <v>46311</v>
      </c>
      <c r="M2504" s="65" t="s">
        <v>287</v>
      </c>
      <c r="N2504" s="65" t="s">
        <v>793</v>
      </c>
      <c r="O2504" s="65" t="s">
        <v>289</v>
      </c>
      <c r="P2504" s="66">
        <v>46312</v>
      </c>
      <c r="Q2504" s="31">
        <f t="shared" si="78"/>
        <v>440</v>
      </c>
      <c r="R2504" s="31">
        <f t="shared" si="79"/>
        <v>690</v>
      </c>
      <c r="S2504" s="29">
        <f>IF($Q2504&lt;Parâmetros!$E$19,$G2504-1,$G2504)</f>
        <v>46311</v>
      </c>
    </row>
    <row r="2505" spans="1:19" ht="15" customHeight="1" x14ac:dyDescent="0.25">
      <c r="A2505" s="128">
        <v>55564</v>
      </c>
      <c r="B2505" s="65" t="s">
        <v>672</v>
      </c>
      <c r="C2505" s="65" t="s">
        <v>71</v>
      </c>
      <c r="D2505" s="66">
        <v>46312</v>
      </c>
      <c r="E2505" s="67">
        <v>4</v>
      </c>
      <c r="F2505" s="65" t="s">
        <v>285</v>
      </c>
      <c r="G2505" s="66">
        <v>46311</v>
      </c>
      <c r="H2505" s="129">
        <v>40523373</v>
      </c>
      <c r="I2505" s="129">
        <v>10</v>
      </c>
      <c r="J2505" s="65" t="s">
        <v>1554</v>
      </c>
      <c r="K2505" s="65" t="s">
        <v>3860</v>
      </c>
      <c r="L2505" s="66">
        <v>46311</v>
      </c>
      <c r="M2505" s="65" t="s">
        <v>287</v>
      </c>
      <c r="N2505" s="65" t="s">
        <v>793</v>
      </c>
      <c r="O2505" s="65" t="s">
        <v>289</v>
      </c>
      <c r="P2505" s="66">
        <v>46312</v>
      </c>
      <c r="Q2505" s="31">
        <f t="shared" si="78"/>
        <v>750</v>
      </c>
      <c r="R2505" s="31">
        <f t="shared" si="79"/>
        <v>990</v>
      </c>
      <c r="S2505" s="29">
        <f>IF($Q2505&lt;Parâmetros!$E$19,$G2505-1,$G2505)</f>
        <v>46311</v>
      </c>
    </row>
    <row r="2506" spans="1:19" ht="15" customHeight="1" x14ac:dyDescent="0.25">
      <c r="A2506" s="128">
        <v>55564</v>
      </c>
      <c r="B2506" s="65" t="s">
        <v>672</v>
      </c>
      <c r="C2506" s="65" t="s">
        <v>71</v>
      </c>
      <c r="D2506" s="66">
        <v>46312</v>
      </c>
      <c r="E2506" s="67">
        <v>4.17</v>
      </c>
      <c r="F2506" s="65" t="s">
        <v>285</v>
      </c>
      <c r="G2506" s="66">
        <v>46312</v>
      </c>
      <c r="H2506" s="129">
        <v>40527115</v>
      </c>
      <c r="I2506" s="129">
        <v>10</v>
      </c>
      <c r="J2506" s="65" t="s">
        <v>3286</v>
      </c>
      <c r="K2506" s="65" t="s">
        <v>1700</v>
      </c>
      <c r="L2506" s="66">
        <v>46312</v>
      </c>
      <c r="M2506" s="65" t="s">
        <v>287</v>
      </c>
      <c r="N2506" s="65" t="s">
        <v>793</v>
      </c>
      <c r="O2506" s="65" t="s">
        <v>289</v>
      </c>
      <c r="P2506" s="66">
        <v>46312</v>
      </c>
      <c r="Q2506" s="31">
        <f t="shared" si="78"/>
        <v>440</v>
      </c>
      <c r="R2506" s="31">
        <f t="shared" si="79"/>
        <v>690</v>
      </c>
      <c r="S2506" s="29">
        <f>IF($Q2506&lt;Parâmetros!$E$19,$G2506-1,$G2506)</f>
        <v>46312</v>
      </c>
    </row>
    <row r="2507" spans="1:19" ht="15" customHeight="1" x14ac:dyDescent="0.25">
      <c r="A2507" s="128">
        <v>55564</v>
      </c>
      <c r="B2507" s="65" t="s">
        <v>672</v>
      </c>
      <c r="C2507" s="65" t="s">
        <v>71</v>
      </c>
      <c r="D2507" s="66">
        <v>46315</v>
      </c>
      <c r="E2507" s="67">
        <v>4.16</v>
      </c>
      <c r="F2507" s="65" t="s">
        <v>285</v>
      </c>
      <c r="G2507" s="66">
        <v>46312</v>
      </c>
      <c r="H2507" s="129">
        <v>40478306</v>
      </c>
      <c r="I2507" s="129">
        <v>80</v>
      </c>
      <c r="J2507" s="65" t="s">
        <v>4249</v>
      </c>
      <c r="K2507" s="65" t="s">
        <v>3068</v>
      </c>
      <c r="L2507" s="66">
        <v>46312</v>
      </c>
      <c r="M2507" s="65" t="s">
        <v>287</v>
      </c>
      <c r="N2507" s="65" t="s">
        <v>793</v>
      </c>
      <c r="O2507" s="65" t="s">
        <v>289</v>
      </c>
      <c r="P2507" s="66">
        <v>46315</v>
      </c>
      <c r="Q2507" s="31">
        <f t="shared" si="78"/>
        <v>440</v>
      </c>
      <c r="R2507" s="31">
        <f t="shared" si="79"/>
        <v>690</v>
      </c>
      <c r="S2507" s="29">
        <f>IF($Q2507&lt;Parâmetros!$E$19,$G2507-1,$G2507)</f>
        <v>46312</v>
      </c>
    </row>
    <row r="2508" spans="1:19" ht="15" customHeight="1" x14ac:dyDescent="0.25">
      <c r="A2508" s="128">
        <v>55564</v>
      </c>
      <c r="B2508" s="65" t="s">
        <v>672</v>
      </c>
      <c r="C2508" s="65" t="s">
        <v>71</v>
      </c>
      <c r="D2508" s="66">
        <v>46315</v>
      </c>
      <c r="E2508" s="67">
        <v>-4.16</v>
      </c>
      <c r="F2508" s="65" t="s">
        <v>285</v>
      </c>
      <c r="G2508" s="66">
        <v>46312</v>
      </c>
      <c r="H2508" s="129">
        <v>40478306</v>
      </c>
      <c r="I2508" s="129">
        <v>80</v>
      </c>
      <c r="J2508" s="65" t="s">
        <v>4249</v>
      </c>
      <c r="K2508" s="65" t="s">
        <v>3068</v>
      </c>
      <c r="L2508" s="66">
        <v>46312</v>
      </c>
      <c r="M2508" s="65" t="s">
        <v>287</v>
      </c>
      <c r="N2508" s="65" t="s">
        <v>793</v>
      </c>
      <c r="O2508" s="65" t="s">
        <v>306</v>
      </c>
      <c r="P2508" s="66">
        <v>46315</v>
      </c>
      <c r="Q2508" s="31">
        <f t="shared" si="78"/>
        <v>440</v>
      </c>
      <c r="R2508" s="31">
        <f t="shared" si="79"/>
        <v>690</v>
      </c>
      <c r="S2508" s="29">
        <f>IF($Q2508&lt;Parâmetros!$E$19,$G2508-1,$G2508)</f>
        <v>46312</v>
      </c>
    </row>
    <row r="2509" spans="1:19" ht="15" customHeight="1" x14ac:dyDescent="0.25">
      <c r="A2509" s="128">
        <v>55564</v>
      </c>
      <c r="B2509" s="65" t="s">
        <v>672</v>
      </c>
      <c r="C2509" s="65" t="s">
        <v>71</v>
      </c>
      <c r="D2509" s="66">
        <v>46315</v>
      </c>
      <c r="E2509" s="67">
        <v>2.82</v>
      </c>
      <c r="F2509" s="65" t="s">
        <v>285</v>
      </c>
      <c r="G2509" s="66">
        <v>46312</v>
      </c>
      <c r="H2509" s="129">
        <v>40478306</v>
      </c>
      <c r="I2509" s="129">
        <v>80</v>
      </c>
      <c r="J2509" s="65" t="s">
        <v>3407</v>
      </c>
      <c r="K2509" s="65" t="s">
        <v>4250</v>
      </c>
      <c r="L2509" s="66">
        <v>46312</v>
      </c>
      <c r="M2509" s="65" t="s">
        <v>287</v>
      </c>
      <c r="N2509" s="65" t="s">
        <v>793</v>
      </c>
      <c r="O2509" s="65" t="s">
        <v>289</v>
      </c>
      <c r="P2509" s="66">
        <v>46315</v>
      </c>
      <c r="Q2509" s="31">
        <f t="shared" si="78"/>
        <v>750</v>
      </c>
      <c r="R2509" s="31">
        <f t="shared" si="79"/>
        <v>920</v>
      </c>
      <c r="S2509" s="29">
        <f>IF($Q2509&lt;Parâmetros!$E$19,$G2509-1,$G2509)</f>
        <v>46312</v>
      </c>
    </row>
    <row r="2510" spans="1:19" ht="15" customHeight="1" x14ac:dyDescent="0.25">
      <c r="A2510" s="128">
        <v>55564</v>
      </c>
      <c r="B2510" s="65" t="s">
        <v>672</v>
      </c>
      <c r="C2510" s="65" t="s">
        <v>71</v>
      </c>
      <c r="D2510" s="66">
        <v>46315</v>
      </c>
      <c r="E2510" s="67">
        <v>-2.82</v>
      </c>
      <c r="F2510" s="65" t="s">
        <v>285</v>
      </c>
      <c r="G2510" s="66">
        <v>46312</v>
      </c>
      <c r="H2510" s="129">
        <v>40478306</v>
      </c>
      <c r="I2510" s="129">
        <v>80</v>
      </c>
      <c r="J2510" s="65" t="s">
        <v>3407</v>
      </c>
      <c r="K2510" s="65" t="s">
        <v>4250</v>
      </c>
      <c r="L2510" s="66">
        <v>46312</v>
      </c>
      <c r="M2510" s="65" t="s">
        <v>287</v>
      </c>
      <c r="N2510" s="65" t="s">
        <v>793</v>
      </c>
      <c r="O2510" s="65" t="s">
        <v>306</v>
      </c>
      <c r="P2510" s="66">
        <v>46315</v>
      </c>
      <c r="Q2510" s="31">
        <f t="shared" si="78"/>
        <v>750</v>
      </c>
      <c r="R2510" s="31">
        <f t="shared" si="79"/>
        <v>920</v>
      </c>
      <c r="S2510" s="29">
        <f>IF($Q2510&lt;Parâmetros!$E$19,$G2510-1,$G2510)</f>
        <v>46312</v>
      </c>
    </row>
    <row r="2511" spans="1:19" ht="15" customHeight="1" x14ac:dyDescent="0.25">
      <c r="A2511" s="128">
        <v>55564</v>
      </c>
      <c r="B2511" s="65" t="s">
        <v>672</v>
      </c>
      <c r="C2511" s="65" t="s">
        <v>71</v>
      </c>
      <c r="D2511" s="66">
        <v>46312</v>
      </c>
      <c r="E2511" s="67">
        <v>3</v>
      </c>
      <c r="F2511" s="65" t="s">
        <v>285</v>
      </c>
      <c r="G2511" s="66">
        <v>46312</v>
      </c>
      <c r="H2511" s="129">
        <v>40478306</v>
      </c>
      <c r="I2511" s="129">
        <v>80</v>
      </c>
      <c r="J2511" s="65" t="s">
        <v>3861</v>
      </c>
      <c r="K2511" s="65" t="s">
        <v>1540</v>
      </c>
      <c r="L2511" s="66">
        <v>46312</v>
      </c>
      <c r="M2511" s="65" t="s">
        <v>287</v>
      </c>
      <c r="N2511" s="65" t="s">
        <v>793</v>
      </c>
      <c r="O2511" s="65" t="s">
        <v>289</v>
      </c>
      <c r="P2511" s="66">
        <v>46312</v>
      </c>
      <c r="Q2511" s="31">
        <f t="shared" si="78"/>
        <v>751</v>
      </c>
      <c r="R2511" s="31">
        <f t="shared" si="79"/>
        <v>931</v>
      </c>
      <c r="S2511" s="29">
        <f>IF($Q2511&lt;Parâmetros!$E$19,$G2511-1,$G2511)</f>
        <v>46312</v>
      </c>
    </row>
    <row r="2512" spans="1:19" ht="15" customHeight="1" x14ac:dyDescent="0.25">
      <c r="A2512" s="128">
        <v>55564</v>
      </c>
      <c r="B2512" s="65" t="s">
        <v>672</v>
      </c>
      <c r="C2512" s="65" t="s">
        <v>71</v>
      </c>
      <c r="D2512" s="66">
        <v>46315</v>
      </c>
      <c r="E2512" s="67">
        <v>1</v>
      </c>
      <c r="F2512" s="65" t="s">
        <v>285</v>
      </c>
      <c r="G2512" s="66">
        <v>46314</v>
      </c>
      <c r="H2512" s="129">
        <v>40527936</v>
      </c>
      <c r="I2512" s="129">
        <v>10</v>
      </c>
      <c r="J2512" s="65" t="s">
        <v>4251</v>
      </c>
      <c r="K2512" s="65" t="s">
        <v>4252</v>
      </c>
      <c r="L2512" s="66">
        <v>46314</v>
      </c>
      <c r="M2512" s="65" t="s">
        <v>287</v>
      </c>
      <c r="N2512" s="65" t="s">
        <v>793</v>
      </c>
      <c r="O2512" s="65" t="s">
        <v>289</v>
      </c>
      <c r="P2512" s="66">
        <v>46315</v>
      </c>
      <c r="Q2512" s="31">
        <f t="shared" si="78"/>
        <v>440</v>
      </c>
      <c r="R2512" s="31">
        <f t="shared" si="79"/>
        <v>500</v>
      </c>
      <c r="S2512" s="29">
        <f>IF($Q2512&lt;Parâmetros!$E$19,$G2512-1,$G2512)</f>
        <v>46314</v>
      </c>
    </row>
    <row r="2513" spans="1:19" ht="15" customHeight="1" x14ac:dyDescent="0.25">
      <c r="A2513" s="128">
        <v>55564</v>
      </c>
      <c r="B2513" s="65" t="s">
        <v>672</v>
      </c>
      <c r="C2513" s="65" t="s">
        <v>71</v>
      </c>
      <c r="D2513" s="66">
        <v>46315</v>
      </c>
      <c r="E2513" s="67">
        <v>3.16</v>
      </c>
      <c r="F2513" s="65" t="s">
        <v>285</v>
      </c>
      <c r="G2513" s="66">
        <v>46314</v>
      </c>
      <c r="H2513" s="129">
        <v>40527927</v>
      </c>
      <c r="I2513" s="129">
        <v>20</v>
      </c>
      <c r="J2513" s="65" t="s">
        <v>4253</v>
      </c>
      <c r="K2513" s="65" t="s">
        <v>3316</v>
      </c>
      <c r="L2513" s="66">
        <v>46314</v>
      </c>
      <c r="M2513" s="65" t="s">
        <v>357</v>
      </c>
      <c r="N2513" s="129">
        <v>3011648</v>
      </c>
      <c r="O2513" s="65" t="s">
        <v>289</v>
      </c>
      <c r="P2513" s="66">
        <v>46315</v>
      </c>
      <c r="Q2513" s="31">
        <f t="shared" si="78"/>
        <v>500</v>
      </c>
      <c r="R2513" s="31">
        <f t="shared" si="79"/>
        <v>690</v>
      </c>
      <c r="S2513" s="29">
        <f>IF($Q2513&lt;Parâmetros!$E$19,$G2513-1,$G2513)</f>
        <v>46314</v>
      </c>
    </row>
    <row r="2514" spans="1:19" ht="15" customHeight="1" x14ac:dyDescent="0.25">
      <c r="A2514" s="128">
        <v>55564</v>
      </c>
      <c r="B2514" s="65" t="s">
        <v>672</v>
      </c>
      <c r="C2514" s="65" t="s">
        <v>71</v>
      </c>
      <c r="D2514" s="66">
        <v>46315</v>
      </c>
      <c r="E2514" s="67">
        <v>3.01</v>
      </c>
      <c r="F2514" s="65" t="s">
        <v>285</v>
      </c>
      <c r="G2514" s="66">
        <v>46314</v>
      </c>
      <c r="H2514" s="129">
        <v>40523373</v>
      </c>
      <c r="I2514" s="129">
        <v>10</v>
      </c>
      <c r="J2514" s="65" t="s">
        <v>4254</v>
      </c>
      <c r="K2514" s="65" t="s">
        <v>4255</v>
      </c>
      <c r="L2514" s="66">
        <v>46314</v>
      </c>
      <c r="M2514" s="65" t="s">
        <v>287</v>
      </c>
      <c r="N2514" s="65" t="s">
        <v>793</v>
      </c>
      <c r="O2514" s="65" t="s">
        <v>289</v>
      </c>
      <c r="P2514" s="66">
        <v>46315</v>
      </c>
      <c r="Q2514" s="31">
        <f t="shared" si="78"/>
        <v>510</v>
      </c>
      <c r="R2514" s="31">
        <f t="shared" si="79"/>
        <v>690</v>
      </c>
      <c r="S2514" s="29">
        <f>IF($Q2514&lt;Parâmetros!$E$19,$G2514-1,$G2514)</f>
        <v>46314</v>
      </c>
    </row>
    <row r="2515" spans="1:19" ht="15" customHeight="1" x14ac:dyDescent="0.25">
      <c r="A2515" s="128">
        <v>55564</v>
      </c>
      <c r="B2515" s="65" t="s">
        <v>672</v>
      </c>
      <c r="C2515" s="65" t="s">
        <v>71</v>
      </c>
      <c r="D2515" s="66">
        <v>46315</v>
      </c>
      <c r="E2515" s="67">
        <v>-3.01</v>
      </c>
      <c r="F2515" s="65" t="s">
        <v>285</v>
      </c>
      <c r="G2515" s="66">
        <v>46314</v>
      </c>
      <c r="H2515" s="129">
        <v>40523373</v>
      </c>
      <c r="I2515" s="129">
        <v>10</v>
      </c>
      <c r="J2515" s="65" t="s">
        <v>4254</v>
      </c>
      <c r="K2515" s="65" t="s">
        <v>4255</v>
      </c>
      <c r="L2515" s="66">
        <v>46314</v>
      </c>
      <c r="M2515" s="65" t="s">
        <v>287</v>
      </c>
      <c r="N2515" s="65" t="s">
        <v>793</v>
      </c>
      <c r="O2515" s="65" t="s">
        <v>306</v>
      </c>
      <c r="P2515" s="66">
        <v>46315</v>
      </c>
      <c r="Q2515" s="31">
        <f t="shared" si="78"/>
        <v>510</v>
      </c>
      <c r="R2515" s="31">
        <f t="shared" si="79"/>
        <v>690</v>
      </c>
      <c r="S2515" s="29">
        <f>IF($Q2515&lt;Parâmetros!$E$19,$G2515-1,$G2515)</f>
        <v>46314</v>
      </c>
    </row>
    <row r="2516" spans="1:19" ht="15" customHeight="1" x14ac:dyDescent="0.25">
      <c r="A2516" s="128">
        <v>55564</v>
      </c>
      <c r="B2516" s="65" t="s">
        <v>672</v>
      </c>
      <c r="C2516" s="65" t="s">
        <v>71</v>
      </c>
      <c r="D2516" s="66">
        <v>46315</v>
      </c>
      <c r="E2516" s="67">
        <v>4.07</v>
      </c>
      <c r="F2516" s="65" t="s">
        <v>285</v>
      </c>
      <c r="G2516" s="66">
        <v>46314</v>
      </c>
      <c r="H2516" s="129">
        <v>40523373</v>
      </c>
      <c r="I2516" s="129">
        <v>10</v>
      </c>
      <c r="J2516" s="65" t="s">
        <v>4256</v>
      </c>
      <c r="K2516" s="65" t="s">
        <v>4257</v>
      </c>
      <c r="L2516" s="66">
        <v>46314</v>
      </c>
      <c r="M2516" s="65" t="s">
        <v>287</v>
      </c>
      <c r="N2516" s="65" t="s">
        <v>793</v>
      </c>
      <c r="O2516" s="65" t="s">
        <v>289</v>
      </c>
      <c r="P2516" s="66">
        <v>46315</v>
      </c>
      <c r="Q2516" s="31">
        <f t="shared" si="78"/>
        <v>750</v>
      </c>
      <c r="R2516" s="31">
        <f t="shared" si="79"/>
        <v>994</v>
      </c>
      <c r="S2516" s="29">
        <f>IF($Q2516&lt;Parâmetros!$E$19,$G2516-1,$G2516)</f>
        <v>46314</v>
      </c>
    </row>
    <row r="2517" spans="1:19" ht="15" customHeight="1" x14ac:dyDescent="0.25">
      <c r="A2517" s="128">
        <v>55564</v>
      </c>
      <c r="B2517" s="65" t="s">
        <v>672</v>
      </c>
      <c r="C2517" s="65" t="s">
        <v>71</v>
      </c>
      <c r="D2517" s="66">
        <v>46315</v>
      </c>
      <c r="E2517" s="67">
        <v>4.16</v>
      </c>
      <c r="F2517" s="65" t="s">
        <v>285</v>
      </c>
      <c r="G2517" s="66">
        <v>46315</v>
      </c>
      <c r="H2517" s="129">
        <v>40523373</v>
      </c>
      <c r="I2517" s="129">
        <v>10</v>
      </c>
      <c r="J2517" s="65" t="s">
        <v>991</v>
      </c>
      <c r="K2517" s="65" t="s">
        <v>4258</v>
      </c>
      <c r="L2517" s="66">
        <v>46315</v>
      </c>
      <c r="M2517" s="65" t="s">
        <v>287</v>
      </c>
      <c r="N2517" s="65" t="s">
        <v>793</v>
      </c>
      <c r="O2517" s="65" t="s">
        <v>289</v>
      </c>
      <c r="P2517" s="66">
        <v>46315</v>
      </c>
      <c r="Q2517" s="31">
        <f t="shared" si="78"/>
        <v>440</v>
      </c>
      <c r="R2517" s="31">
        <f t="shared" si="79"/>
        <v>689</v>
      </c>
      <c r="S2517" s="29">
        <f>IF($Q2517&lt;Parâmetros!$E$19,$G2517-1,$G2517)</f>
        <v>46315</v>
      </c>
    </row>
    <row r="2518" spans="1:19" ht="15" customHeight="1" x14ac:dyDescent="0.25">
      <c r="A2518" s="128">
        <v>55564</v>
      </c>
      <c r="B2518" s="65" t="s">
        <v>672</v>
      </c>
      <c r="C2518" s="65" t="s">
        <v>71</v>
      </c>
      <c r="D2518" s="66">
        <v>46315</v>
      </c>
      <c r="E2518" s="67">
        <v>3</v>
      </c>
      <c r="F2518" s="65" t="s">
        <v>285</v>
      </c>
      <c r="G2518" s="66">
        <v>46315</v>
      </c>
      <c r="H2518" s="129">
        <v>40520191</v>
      </c>
      <c r="I2518" s="129">
        <v>10</v>
      </c>
      <c r="J2518" s="65" t="s">
        <v>4259</v>
      </c>
      <c r="K2518" s="65" t="s">
        <v>4260</v>
      </c>
      <c r="L2518" s="66">
        <v>46315</v>
      </c>
      <c r="M2518" s="65" t="s">
        <v>287</v>
      </c>
      <c r="N2518" s="65" t="s">
        <v>793</v>
      </c>
      <c r="O2518" s="65" t="s">
        <v>289</v>
      </c>
      <c r="P2518" s="66">
        <v>46315</v>
      </c>
      <c r="Q2518" s="31">
        <f t="shared" si="78"/>
        <v>1230</v>
      </c>
      <c r="R2518" s="31">
        <f t="shared" si="79"/>
        <v>1410</v>
      </c>
      <c r="S2518" s="29">
        <f>IF($Q2518&lt;Parâmetros!$E$19,$G2518-1,$G2518)</f>
        <v>46315</v>
      </c>
    </row>
    <row r="2519" spans="1:19" ht="15" customHeight="1" x14ac:dyDescent="0.25">
      <c r="A2519" s="128">
        <v>55564</v>
      </c>
      <c r="B2519" s="65" t="s">
        <v>672</v>
      </c>
      <c r="C2519" s="65" t="s">
        <v>71</v>
      </c>
      <c r="D2519" s="66">
        <v>46318</v>
      </c>
      <c r="E2519" s="67">
        <v>4.17</v>
      </c>
      <c r="F2519" s="65" t="s">
        <v>285</v>
      </c>
      <c r="G2519" s="66">
        <v>46317</v>
      </c>
      <c r="H2519" s="129">
        <v>40526692</v>
      </c>
      <c r="I2519" s="129">
        <v>30</v>
      </c>
      <c r="J2519" s="65" t="s">
        <v>4940</v>
      </c>
      <c r="K2519" s="65" t="s">
        <v>4941</v>
      </c>
      <c r="L2519" s="66">
        <v>46317</v>
      </c>
      <c r="M2519" s="65" t="s">
        <v>287</v>
      </c>
      <c r="N2519" s="65" t="s">
        <v>793</v>
      </c>
      <c r="O2519" s="65" t="s">
        <v>289</v>
      </c>
      <c r="P2519" s="66">
        <v>46318</v>
      </c>
      <c r="Q2519" s="31">
        <f t="shared" si="78"/>
        <v>440</v>
      </c>
      <c r="R2519" s="31">
        <f t="shared" si="79"/>
        <v>690</v>
      </c>
      <c r="S2519" s="29">
        <f>IF($Q2519&lt;Parâmetros!$E$19,$G2519-1,$G2519)</f>
        <v>46317</v>
      </c>
    </row>
    <row r="2520" spans="1:19" ht="15" customHeight="1" x14ac:dyDescent="0.25">
      <c r="A2520" s="128">
        <v>55564</v>
      </c>
      <c r="B2520" s="65" t="s">
        <v>672</v>
      </c>
      <c r="C2520" s="65" t="s">
        <v>71</v>
      </c>
      <c r="D2520" s="66">
        <v>46318</v>
      </c>
      <c r="E2520" s="67">
        <v>3.99</v>
      </c>
      <c r="F2520" s="65" t="s">
        <v>285</v>
      </c>
      <c r="G2520" s="66">
        <v>46317</v>
      </c>
      <c r="H2520" s="129">
        <v>40526830</v>
      </c>
      <c r="I2520" s="129">
        <v>10</v>
      </c>
      <c r="J2520" s="65" t="s">
        <v>2592</v>
      </c>
      <c r="K2520" s="65" t="s">
        <v>4865</v>
      </c>
      <c r="L2520" s="66">
        <v>46317</v>
      </c>
      <c r="M2520" s="65" t="s">
        <v>287</v>
      </c>
      <c r="N2520" s="65" t="s">
        <v>793</v>
      </c>
      <c r="O2520" s="65" t="s">
        <v>289</v>
      </c>
      <c r="P2520" s="66">
        <v>46318</v>
      </c>
      <c r="Q2520" s="31">
        <f t="shared" si="78"/>
        <v>750</v>
      </c>
      <c r="R2520" s="31">
        <f t="shared" si="79"/>
        <v>990</v>
      </c>
      <c r="S2520" s="29">
        <f>IF($Q2520&lt;Parâmetros!$E$19,$G2520-1,$G2520)</f>
        <v>46317</v>
      </c>
    </row>
    <row r="2521" spans="1:19" ht="15" customHeight="1" x14ac:dyDescent="0.25">
      <c r="A2521" s="128">
        <v>55564</v>
      </c>
      <c r="B2521" s="65" t="s">
        <v>672</v>
      </c>
      <c r="C2521" s="65" t="s">
        <v>71</v>
      </c>
      <c r="D2521" s="66">
        <v>46318</v>
      </c>
      <c r="E2521" s="67">
        <v>4.1500000000000004</v>
      </c>
      <c r="F2521" s="65" t="s">
        <v>285</v>
      </c>
      <c r="G2521" s="66">
        <v>46318</v>
      </c>
      <c r="H2521" s="129">
        <v>40526830</v>
      </c>
      <c r="I2521" s="129">
        <v>10</v>
      </c>
      <c r="J2521" s="65" t="s">
        <v>4942</v>
      </c>
      <c r="K2521" s="65" t="s">
        <v>1535</v>
      </c>
      <c r="L2521" s="66">
        <v>46318</v>
      </c>
      <c r="M2521" s="65" t="s">
        <v>287</v>
      </c>
      <c r="N2521" s="65" t="s">
        <v>793</v>
      </c>
      <c r="O2521" s="65" t="s">
        <v>289</v>
      </c>
      <c r="P2521" s="66">
        <v>46318</v>
      </c>
      <c r="Q2521" s="31">
        <f t="shared" si="78"/>
        <v>440</v>
      </c>
      <c r="R2521" s="31">
        <f t="shared" si="79"/>
        <v>690</v>
      </c>
      <c r="S2521" s="29">
        <f>IF($Q2521&lt;Parâmetros!$E$19,$G2521-1,$G2521)</f>
        <v>46318</v>
      </c>
    </row>
    <row r="2522" spans="1:19" ht="15" customHeight="1" x14ac:dyDescent="0.25">
      <c r="A2522" s="128">
        <v>55618</v>
      </c>
      <c r="B2522" s="65" t="s">
        <v>675</v>
      </c>
      <c r="C2522" s="65" t="s">
        <v>72</v>
      </c>
      <c r="D2522" s="66">
        <v>46300</v>
      </c>
      <c r="E2522" s="67">
        <v>4.6500000000000004</v>
      </c>
      <c r="F2522" s="65" t="s">
        <v>285</v>
      </c>
      <c r="G2522" s="66">
        <v>46300</v>
      </c>
      <c r="H2522" s="129">
        <v>40521046</v>
      </c>
      <c r="I2522" s="129">
        <v>30</v>
      </c>
      <c r="J2522" s="65" t="s">
        <v>680</v>
      </c>
      <c r="K2522" s="65" t="s">
        <v>534</v>
      </c>
      <c r="L2522" s="66">
        <v>46300</v>
      </c>
      <c r="M2522" s="65" t="s">
        <v>287</v>
      </c>
      <c r="N2522" s="65" t="s">
        <v>793</v>
      </c>
      <c r="O2522" s="65" t="s">
        <v>289</v>
      </c>
      <c r="P2522" s="66">
        <v>46300</v>
      </c>
      <c r="Q2522" s="31">
        <f t="shared" si="78"/>
        <v>440</v>
      </c>
      <c r="R2522" s="31">
        <f t="shared" si="79"/>
        <v>720</v>
      </c>
      <c r="S2522" s="29">
        <f>IF($Q2522&lt;Parâmetros!$E$19,$G2522-1,$G2522)</f>
        <v>46300</v>
      </c>
    </row>
    <row r="2523" spans="1:19" ht="15" customHeight="1" x14ac:dyDescent="0.25">
      <c r="A2523" s="128">
        <v>55618</v>
      </c>
      <c r="B2523" s="65" t="s">
        <v>675</v>
      </c>
      <c r="C2523" s="65" t="s">
        <v>72</v>
      </c>
      <c r="D2523" s="66">
        <v>46303</v>
      </c>
      <c r="E2523" s="67">
        <v>3.32</v>
      </c>
      <c r="F2523" s="65" t="s">
        <v>285</v>
      </c>
      <c r="G2523" s="66">
        <v>46300</v>
      </c>
      <c r="H2523" s="129">
        <v>40521046</v>
      </c>
      <c r="I2523" s="129">
        <v>30</v>
      </c>
      <c r="J2523" s="65" t="s">
        <v>294</v>
      </c>
      <c r="K2523" s="65" t="s">
        <v>1346</v>
      </c>
      <c r="L2523" s="66">
        <v>46300</v>
      </c>
      <c r="M2523" s="65" t="s">
        <v>287</v>
      </c>
      <c r="N2523" s="65" t="s">
        <v>793</v>
      </c>
      <c r="O2523" s="65" t="s">
        <v>289</v>
      </c>
      <c r="P2523" s="66">
        <v>46303</v>
      </c>
      <c r="Q2523" s="31">
        <f t="shared" si="78"/>
        <v>720</v>
      </c>
      <c r="R2523" s="31">
        <f t="shared" si="79"/>
        <v>919</v>
      </c>
      <c r="S2523" s="29">
        <f>IF($Q2523&lt;Parâmetros!$E$19,$G2523-1,$G2523)</f>
        <v>46300</v>
      </c>
    </row>
    <row r="2524" spans="1:19" ht="15" customHeight="1" x14ac:dyDescent="0.25">
      <c r="A2524" s="128">
        <v>55618</v>
      </c>
      <c r="B2524" s="65" t="s">
        <v>675</v>
      </c>
      <c r="C2524" s="65" t="s">
        <v>72</v>
      </c>
      <c r="D2524" s="66">
        <v>46303</v>
      </c>
      <c r="E2524" s="67">
        <v>4.6900000000000004</v>
      </c>
      <c r="F2524" s="65" t="s">
        <v>285</v>
      </c>
      <c r="G2524" s="66">
        <v>46302</v>
      </c>
      <c r="H2524" s="129">
        <v>40515467</v>
      </c>
      <c r="I2524" s="129">
        <v>10</v>
      </c>
      <c r="J2524" s="65" t="s">
        <v>1347</v>
      </c>
      <c r="K2524" s="65" t="s">
        <v>1348</v>
      </c>
      <c r="L2524" s="66">
        <v>46302</v>
      </c>
      <c r="M2524" s="65" t="s">
        <v>287</v>
      </c>
      <c r="N2524" s="65" t="s">
        <v>793</v>
      </c>
      <c r="O2524" s="65" t="s">
        <v>289</v>
      </c>
      <c r="P2524" s="66">
        <v>46303</v>
      </c>
      <c r="Q2524" s="31">
        <f t="shared" si="78"/>
        <v>440</v>
      </c>
      <c r="R2524" s="31">
        <f t="shared" si="79"/>
        <v>721</v>
      </c>
      <c r="S2524" s="29">
        <f>IF($Q2524&lt;Parâmetros!$E$19,$G2524-1,$G2524)</f>
        <v>46302</v>
      </c>
    </row>
    <row r="2525" spans="1:19" ht="15" customHeight="1" x14ac:dyDescent="0.25">
      <c r="A2525" s="128">
        <v>55618</v>
      </c>
      <c r="B2525" s="65" t="s">
        <v>675</v>
      </c>
      <c r="C2525" s="65" t="s">
        <v>72</v>
      </c>
      <c r="D2525" s="66">
        <v>46303</v>
      </c>
      <c r="E2525" s="67">
        <v>2.34</v>
      </c>
      <c r="F2525" s="65" t="s">
        <v>285</v>
      </c>
      <c r="G2525" s="66">
        <v>46302</v>
      </c>
      <c r="H2525" s="129">
        <v>40515467</v>
      </c>
      <c r="I2525" s="129">
        <v>10</v>
      </c>
      <c r="J2525" s="65" t="s">
        <v>1349</v>
      </c>
      <c r="K2525" s="65" t="s">
        <v>1350</v>
      </c>
      <c r="L2525" s="66">
        <v>46302</v>
      </c>
      <c r="M2525" s="65" t="s">
        <v>287</v>
      </c>
      <c r="N2525" s="65" t="s">
        <v>793</v>
      </c>
      <c r="O2525" s="65" t="s">
        <v>289</v>
      </c>
      <c r="P2525" s="66">
        <v>46303</v>
      </c>
      <c r="Q2525" s="31">
        <f t="shared" si="78"/>
        <v>780</v>
      </c>
      <c r="R2525" s="31">
        <f t="shared" si="79"/>
        <v>920</v>
      </c>
      <c r="S2525" s="29">
        <f>IF($Q2525&lt;Parâmetros!$E$19,$G2525-1,$G2525)</f>
        <v>46302</v>
      </c>
    </row>
    <row r="2526" spans="1:19" ht="15" customHeight="1" x14ac:dyDescent="0.25">
      <c r="A2526" s="128">
        <v>55618</v>
      </c>
      <c r="B2526" s="65" t="s">
        <v>675</v>
      </c>
      <c r="C2526" s="65" t="s">
        <v>72</v>
      </c>
      <c r="D2526" s="66">
        <v>46304</v>
      </c>
      <c r="E2526" s="67">
        <v>4.66</v>
      </c>
      <c r="F2526" s="65" t="s">
        <v>285</v>
      </c>
      <c r="G2526" s="66">
        <v>46303</v>
      </c>
      <c r="H2526" s="129">
        <v>40500737</v>
      </c>
      <c r="I2526" s="129">
        <v>40</v>
      </c>
      <c r="J2526" s="65" t="s">
        <v>1623</v>
      </c>
      <c r="K2526" s="65" t="s">
        <v>677</v>
      </c>
      <c r="L2526" s="66">
        <v>46303</v>
      </c>
      <c r="M2526" s="65" t="s">
        <v>287</v>
      </c>
      <c r="N2526" s="65" t="s">
        <v>793</v>
      </c>
      <c r="O2526" s="65" t="s">
        <v>289</v>
      </c>
      <c r="P2526" s="66">
        <v>46304</v>
      </c>
      <c r="Q2526" s="31">
        <f t="shared" si="78"/>
        <v>440</v>
      </c>
      <c r="R2526" s="31">
        <f t="shared" si="79"/>
        <v>720</v>
      </c>
      <c r="S2526" s="29">
        <f>IF($Q2526&lt;Parâmetros!$E$19,$G2526-1,$G2526)</f>
        <v>46303</v>
      </c>
    </row>
    <row r="2527" spans="1:19" ht="15" customHeight="1" x14ac:dyDescent="0.25">
      <c r="A2527" s="128">
        <v>55618</v>
      </c>
      <c r="B2527" s="65" t="s">
        <v>675</v>
      </c>
      <c r="C2527" s="65" t="s">
        <v>72</v>
      </c>
      <c r="D2527" s="66">
        <v>46304</v>
      </c>
      <c r="E2527" s="67">
        <v>2.34</v>
      </c>
      <c r="F2527" s="65" t="s">
        <v>285</v>
      </c>
      <c r="G2527" s="66">
        <v>46303</v>
      </c>
      <c r="H2527" s="129">
        <v>40500737</v>
      </c>
      <c r="I2527" s="129">
        <v>40</v>
      </c>
      <c r="J2527" s="65" t="s">
        <v>1624</v>
      </c>
      <c r="K2527" s="65" t="s">
        <v>1625</v>
      </c>
      <c r="L2527" s="66">
        <v>46303</v>
      </c>
      <c r="M2527" s="65" t="s">
        <v>287</v>
      </c>
      <c r="N2527" s="65" t="s">
        <v>793</v>
      </c>
      <c r="O2527" s="65" t="s">
        <v>289</v>
      </c>
      <c r="P2527" s="66">
        <v>46304</v>
      </c>
      <c r="Q2527" s="31">
        <f t="shared" si="78"/>
        <v>780</v>
      </c>
      <c r="R2527" s="31">
        <f t="shared" si="79"/>
        <v>920</v>
      </c>
      <c r="S2527" s="29">
        <f>IF($Q2527&lt;Parâmetros!$E$19,$G2527-1,$G2527)</f>
        <v>46303</v>
      </c>
    </row>
    <row r="2528" spans="1:19" ht="15" customHeight="1" x14ac:dyDescent="0.25">
      <c r="A2528" s="128">
        <v>55618</v>
      </c>
      <c r="B2528" s="65" t="s">
        <v>675</v>
      </c>
      <c r="C2528" s="65" t="s">
        <v>72</v>
      </c>
      <c r="D2528" s="66">
        <v>46306</v>
      </c>
      <c r="E2528" s="67">
        <v>4.6500000000000004</v>
      </c>
      <c r="F2528" s="65" t="s">
        <v>285</v>
      </c>
      <c r="G2528" s="66">
        <v>46304</v>
      </c>
      <c r="H2528" s="129">
        <v>40521848</v>
      </c>
      <c r="I2528" s="129">
        <v>10</v>
      </c>
      <c r="J2528" s="65" t="s">
        <v>2098</v>
      </c>
      <c r="K2528" s="65" t="s">
        <v>2099</v>
      </c>
      <c r="L2528" s="66">
        <v>46304</v>
      </c>
      <c r="M2528" s="65" t="s">
        <v>287</v>
      </c>
      <c r="N2528" s="65" t="s">
        <v>793</v>
      </c>
      <c r="O2528" s="65" t="s">
        <v>289</v>
      </c>
      <c r="P2528" s="66">
        <v>46306</v>
      </c>
      <c r="Q2528" s="31">
        <f t="shared" si="78"/>
        <v>440</v>
      </c>
      <c r="R2528" s="31">
        <f t="shared" si="79"/>
        <v>720</v>
      </c>
      <c r="S2528" s="29">
        <f>IF($Q2528&lt;Parâmetros!$E$19,$G2528-1,$G2528)</f>
        <v>46304</v>
      </c>
    </row>
    <row r="2529" spans="1:19" ht="15" customHeight="1" x14ac:dyDescent="0.25">
      <c r="A2529" s="128">
        <v>55618</v>
      </c>
      <c r="B2529" s="65" t="s">
        <v>675</v>
      </c>
      <c r="C2529" s="65" t="s">
        <v>72</v>
      </c>
      <c r="D2529" s="66">
        <v>46306</v>
      </c>
      <c r="E2529" s="67">
        <v>2.34</v>
      </c>
      <c r="F2529" s="65" t="s">
        <v>285</v>
      </c>
      <c r="G2529" s="66">
        <v>46304</v>
      </c>
      <c r="H2529" s="129">
        <v>40521848</v>
      </c>
      <c r="I2529" s="129">
        <v>10</v>
      </c>
      <c r="J2529" s="65" t="s">
        <v>1290</v>
      </c>
      <c r="K2529" s="65" t="s">
        <v>2100</v>
      </c>
      <c r="L2529" s="66">
        <v>46304</v>
      </c>
      <c r="M2529" s="65" t="s">
        <v>287</v>
      </c>
      <c r="N2529" s="65" t="s">
        <v>793</v>
      </c>
      <c r="O2529" s="65" t="s">
        <v>289</v>
      </c>
      <c r="P2529" s="66">
        <v>46306</v>
      </c>
      <c r="Q2529" s="31">
        <f t="shared" si="78"/>
        <v>780</v>
      </c>
      <c r="R2529" s="31">
        <f t="shared" si="79"/>
        <v>920</v>
      </c>
      <c r="S2529" s="29">
        <f>IF($Q2529&lt;Parâmetros!$E$19,$G2529-1,$G2529)</f>
        <v>46304</v>
      </c>
    </row>
    <row r="2530" spans="1:19" ht="15" customHeight="1" x14ac:dyDescent="0.25">
      <c r="A2530" s="128">
        <v>55618</v>
      </c>
      <c r="B2530" s="65" t="s">
        <v>675</v>
      </c>
      <c r="C2530" s="65" t="s">
        <v>72</v>
      </c>
      <c r="D2530" s="66">
        <v>46306</v>
      </c>
      <c r="E2530" s="67">
        <v>3</v>
      </c>
      <c r="F2530" s="65" t="s">
        <v>285</v>
      </c>
      <c r="G2530" s="66">
        <v>46305</v>
      </c>
      <c r="H2530" s="129">
        <v>40523379</v>
      </c>
      <c r="I2530" s="129">
        <v>20</v>
      </c>
      <c r="J2530" s="65" t="s">
        <v>825</v>
      </c>
      <c r="K2530" s="65" t="s">
        <v>2101</v>
      </c>
      <c r="L2530" s="66">
        <v>46305</v>
      </c>
      <c r="M2530" s="65" t="s">
        <v>287</v>
      </c>
      <c r="N2530" s="65" t="s">
        <v>793</v>
      </c>
      <c r="O2530" s="65" t="s">
        <v>289</v>
      </c>
      <c r="P2530" s="66">
        <v>46306</v>
      </c>
      <c r="Q2530" s="31">
        <f t="shared" si="78"/>
        <v>440</v>
      </c>
      <c r="R2530" s="31">
        <f t="shared" si="79"/>
        <v>620</v>
      </c>
      <c r="S2530" s="29">
        <f>IF($Q2530&lt;Parâmetros!$E$19,$G2530-1,$G2530)</f>
        <v>46305</v>
      </c>
    </row>
    <row r="2531" spans="1:19" ht="15" customHeight="1" x14ac:dyDescent="0.25">
      <c r="A2531" s="128">
        <v>55618</v>
      </c>
      <c r="B2531" s="65" t="s">
        <v>675</v>
      </c>
      <c r="C2531" s="65" t="s">
        <v>72</v>
      </c>
      <c r="D2531" s="66">
        <v>46305</v>
      </c>
      <c r="E2531" s="67">
        <v>0.7</v>
      </c>
      <c r="F2531" s="65" t="s">
        <v>285</v>
      </c>
      <c r="G2531" s="66">
        <v>46305</v>
      </c>
      <c r="H2531" s="129">
        <v>40521242</v>
      </c>
      <c r="I2531" s="129">
        <v>10</v>
      </c>
      <c r="J2531" s="65" t="s">
        <v>2102</v>
      </c>
      <c r="K2531" s="65" t="s">
        <v>2103</v>
      </c>
      <c r="L2531" s="66">
        <v>46305</v>
      </c>
      <c r="M2531" s="65" t="s">
        <v>315</v>
      </c>
      <c r="N2531" s="129">
        <v>3003091</v>
      </c>
      <c r="O2531" s="65" t="s">
        <v>289</v>
      </c>
      <c r="P2531" s="66">
        <v>46305</v>
      </c>
      <c r="Q2531" s="31">
        <f t="shared" si="78"/>
        <v>647</v>
      </c>
      <c r="R2531" s="31">
        <f t="shared" si="79"/>
        <v>689</v>
      </c>
      <c r="S2531" s="29">
        <f>IF($Q2531&lt;Parâmetros!$E$19,$G2531-1,$G2531)</f>
        <v>46305</v>
      </c>
    </row>
    <row r="2532" spans="1:19" ht="15" customHeight="1" x14ac:dyDescent="0.25">
      <c r="A2532" s="128">
        <v>55618</v>
      </c>
      <c r="B2532" s="65" t="s">
        <v>675</v>
      </c>
      <c r="C2532" s="65" t="s">
        <v>72</v>
      </c>
      <c r="D2532" s="66">
        <v>46305</v>
      </c>
      <c r="E2532" s="67">
        <v>0.47</v>
      </c>
      <c r="F2532" s="65" t="s">
        <v>285</v>
      </c>
      <c r="G2532" s="66">
        <v>46305</v>
      </c>
      <c r="H2532" s="129">
        <v>40521243</v>
      </c>
      <c r="I2532" s="129">
        <v>10</v>
      </c>
      <c r="J2532" s="65" t="s">
        <v>2104</v>
      </c>
      <c r="K2532" s="65" t="s">
        <v>2105</v>
      </c>
      <c r="L2532" s="66">
        <v>46305</v>
      </c>
      <c r="M2532" s="65" t="s">
        <v>315</v>
      </c>
      <c r="N2532" s="129">
        <v>3005502</v>
      </c>
      <c r="O2532" s="65" t="s">
        <v>289</v>
      </c>
      <c r="P2532" s="66">
        <v>46305</v>
      </c>
      <c r="Q2532" s="31">
        <f t="shared" si="78"/>
        <v>694</v>
      </c>
      <c r="R2532" s="31">
        <f t="shared" si="79"/>
        <v>722</v>
      </c>
      <c r="S2532" s="29">
        <f>IF($Q2532&lt;Parâmetros!$E$19,$G2532-1,$G2532)</f>
        <v>46305</v>
      </c>
    </row>
    <row r="2533" spans="1:19" ht="15" customHeight="1" x14ac:dyDescent="0.25">
      <c r="A2533" s="128">
        <v>55618</v>
      </c>
      <c r="B2533" s="65" t="s">
        <v>675</v>
      </c>
      <c r="C2533" s="65" t="s">
        <v>72</v>
      </c>
      <c r="D2533" s="66">
        <v>46305</v>
      </c>
      <c r="E2533" s="67">
        <v>0.23</v>
      </c>
      <c r="F2533" s="65" t="s">
        <v>285</v>
      </c>
      <c r="G2533" s="66">
        <v>46305</v>
      </c>
      <c r="H2533" s="129">
        <v>40521246</v>
      </c>
      <c r="I2533" s="129">
        <v>10</v>
      </c>
      <c r="J2533" s="65" t="s">
        <v>2106</v>
      </c>
      <c r="K2533" s="65" t="s">
        <v>2107</v>
      </c>
      <c r="L2533" s="66">
        <v>46305</v>
      </c>
      <c r="M2533" s="65" t="s">
        <v>315</v>
      </c>
      <c r="N2533" s="129">
        <v>3004868</v>
      </c>
      <c r="O2533" s="65" t="s">
        <v>289</v>
      </c>
      <c r="P2533" s="66">
        <v>46305</v>
      </c>
      <c r="Q2533" s="31">
        <f t="shared" si="78"/>
        <v>782</v>
      </c>
      <c r="R2533" s="31">
        <f t="shared" si="79"/>
        <v>796</v>
      </c>
      <c r="S2533" s="29">
        <f>IF($Q2533&lt;Parâmetros!$E$19,$G2533-1,$G2533)</f>
        <v>46305</v>
      </c>
    </row>
    <row r="2534" spans="1:19" ht="15" customHeight="1" x14ac:dyDescent="0.25">
      <c r="A2534" s="128">
        <v>55618</v>
      </c>
      <c r="B2534" s="65" t="s">
        <v>675</v>
      </c>
      <c r="C2534" s="65" t="s">
        <v>72</v>
      </c>
      <c r="D2534" s="66">
        <v>46305</v>
      </c>
      <c r="E2534" s="67">
        <v>0.18</v>
      </c>
      <c r="F2534" s="65" t="s">
        <v>285</v>
      </c>
      <c r="G2534" s="66">
        <v>46305</v>
      </c>
      <c r="H2534" s="129">
        <v>40521247</v>
      </c>
      <c r="I2534" s="129">
        <v>10</v>
      </c>
      <c r="J2534" s="65" t="s">
        <v>2108</v>
      </c>
      <c r="K2534" s="65" t="s">
        <v>2109</v>
      </c>
      <c r="L2534" s="66">
        <v>46305</v>
      </c>
      <c r="M2534" s="65" t="s">
        <v>315</v>
      </c>
      <c r="N2534" s="129">
        <v>3004101</v>
      </c>
      <c r="O2534" s="65" t="s">
        <v>289</v>
      </c>
      <c r="P2534" s="66">
        <v>46305</v>
      </c>
      <c r="Q2534" s="31">
        <f t="shared" si="78"/>
        <v>799</v>
      </c>
      <c r="R2534" s="31">
        <f t="shared" si="79"/>
        <v>809</v>
      </c>
      <c r="S2534" s="29">
        <f>IF($Q2534&lt;Parâmetros!$E$19,$G2534-1,$G2534)</f>
        <v>46305</v>
      </c>
    </row>
    <row r="2535" spans="1:19" ht="15" customHeight="1" x14ac:dyDescent="0.25">
      <c r="A2535" s="128">
        <v>55618</v>
      </c>
      <c r="B2535" s="65" t="s">
        <v>675</v>
      </c>
      <c r="C2535" s="65" t="s">
        <v>72</v>
      </c>
      <c r="D2535" s="66">
        <v>46305</v>
      </c>
      <c r="E2535" s="67">
        <v>0.56000000000000005</v>
      </c>
      <c r="F2535" s="65" t="s">
        <v>285</v>
      </c>
      <c r="G2535" s="66">
        <v>46305</v>
      </c>
      <c r="H2535" s="129">
        <v>40521248</v>
      </c>
      <c r="I2535" s="129">
        <v>10</v>
      </c>
      <c r="J2535" s="65" t="s">
        <v>2110</v>
      </c>
      <c r="K2535" s="65" t="s">
        <v>2111</v>
      </c>
      <c r="L2535" s="66">
        <v>46305</v>
      </c>
      <c r="M2535" s="65" t="s">
        <v>315</v>
      </c>
      <c r="N2535" s="129">
        <v>3003333</v>
      </c>
      <c r="O2535" s="65" t="s">
        <v>289</v>
      </c>
      <c r="P2535" s="66">
        <v>46305</v>
      </c>
      <c r="Q2535" s="31">
        <f t="shared" si="78"/>
        <v>810</v>
      </c>
      <c r="R2535" s="31">
        <f t="shared" si="79"/>
        <v>843</v>
      </c>
      <c r="S2535" s="29">
        <f>IF($Q2535&lt;Parâmetros!$E$19,$G2535-1,$G2535)</f>
        <v>46305</v>
      </c>
    </row>
    <row r="2536" spans="1:19" ht="15" customHeight="1" x14ac:dyDescent="0.25">
      <c r="A2536" s="128">
        <v>55618</v>
      </c>
      <c r="B2536" s="65" t="s">
        <v>675</v>
      </c>
      <c r="C2536" s="65" t="s">
        <v>72</v>
      </c>
      <c r="D2536" s="66">
        <v>46305</v>
      </c>
      <c r="E2536" s="67">
        <v>0.31</v>
      </c>
      <c r="F2536" s="65" t="s">
        <v>285</v>
      </c>
      <c r="G2536" s="66">
        <v>46305</v>
      </c>
      <c r="H2536" s="129">
        <v>40521249</v>
      </c>
      <c r="I2536" s="129">
        <v>10</v>
      </c>
      <c r="J2536" s="65" t="s">
        <v>2112</v>
      </c>
      <c r="K2536" s="65" t="s">
        <v>2113</v>
      </c>
      <c r="L2536" s="66">
        <v>46305</v>
      </c>
      <c r="M2536" s="65" t="s">
        <v>315</v>
      </c>
      <c r="N2536" s="129">
        <v>3003335</v>
      </c>
      <c r="O2536" s="65" t="s">
        <v>289</v>
      </c>
      <c r="P2536" s="66">
        <v>46305</v>
      </c>
      <c r="Q2536" s="31">
        <f t="shared" si="78"/>
        <v>845</v>
      </c>
      <c r="R2536" s="31">
        <f t="shared" si="79"/>
        <v>863</v>
      </c>
      <c r="S2536" s="29">
        <f>IF($Q2536&lt;Parâmetros!$E$19,$G2536-1,$G2536)</f>
        <v>46305</v>
      </c>
    </row>
    <row r="2537" spans="1:19" ht="15" customHeight="1" x14ac:dyDescent="0.25">
      <c r="A2537" s="128">
        <v>55618</v>
      </c>
      <c r="B2537" s="65" t="s">
        <v>675</v>
      </c>
      <c r="C2537" s="65" t="s">
        <v>72</v>
      </c>
      <c r="D2537" s="66">
        <v>46305</v>
      </c>
      <c r="E2537" s="67">
        <v>0.21</v>
      </c>
      <c r="F2537" s="65" t="s">
        <v>285</v>
      </c>
      <c r="G2537" s="66">
        <v>46305</v>
      </c>
      <c r="H2537" s="129">
        <v>40521250</v>
      </c>
      <c r="I2537" s="129">
        <v>10</v>
      </c>
      <c r="J2537" s="65" t="s">
        <v>2114</v>
      </c>
      <c r="K2537" s="65" t="s">
        <v>2115</v>
      </c>
      <c r="L2537" s="66">
        <v>46305</v>
      </c>
      <c r="M2537" s="65" t="s">
        <v>315</v>
      </c>
      <c r="N2537" s="129">
        <v>3003336</v>
      </c>
      <c r="O2537" s="65" t="s">
        <v>289</v>
      </c>
      <c r="P2537" s="66">
        <v>46305</v>
      </c>
      <c r="Q2537" s="31">
        <f t="shared" si="78"/>
        <v>863</v>
      </c>
      <c r="R2537" s="31">
        <f t="shared" si="79"/>
        <v>876</v>
      </c>
      <c r="S2537" s="29">
        <f>IF($Q2537&lt;Parâmetros!$E$19,$G2537-1,$G2537)</f>
        <v>46305</v>
      </c>
    </row>
    <row r="2538" spans="1:19" ht="15" customHeight="1" x14ac:dyDescent="0.25">
      <c r="A2538" s="128">
        <v>55618</v>
      </c>
      <c r="B2538" s="65" t="s">
        <v>675</v>
      </c>
      <c r="C2538" s="65" t="s">
        <v>72</v>
      </c>
      <c r="D2538" s="66">
        <v>46305</v>
      </c>
      <c r="E2538" s="67">
        <v>0.3</v>
      </c>
      <c r="F2538" s="65" t="s">
        <v>285</v>
      </c>
      <c r="G2538" s="66">
        <v>46305</v>
      </c>
      <c r="H2538" s="129">
        <v>40521251</v>
      </c>
      <c r="I2538" s="129">
        <v>10</v>
      </c>
      <c r="J2538" s="65" t="s">
        <v>2116</v>
      </c>
      <c r="K2538" s="65" t="s">
        <v>2117</v>
      </c>
      <c r="L2538" s="66">
        <v>46305</v>
      </c>
      <c r="M2538" s="65" t="s">
        <v>315</v>
      </c>
      <c r="N2538" s="129">
        <v>3002730</v>
      </c>
      <c r="O2538" s="65" t="s">
        <v>289</v>
      </c>
      <c r="P2538" s="66">
        <v>46305</v>
      </c>
      <c r="Q2538" s="31">
        <f t="shared" si="78"/>
        <v>876</v>
      </c>
      <c r="R2538" s="31">
        <f t="shared" si="79"/>
        <v>895</v>
      </c>
      <c r="S2538" s="29">
        <f>IF($Q2538&lt;Parâmetros!$E$19,$G2538-1,$G2538)</f>
        <v>46305</v>
      </c>
    </row>
    <row r="2539" spans="1:19" ht="15" customHeight="1" x14ac:dyDescent="0.25">
      <c r="A2539" s="128">
        <v>55618</v>
      </c>
      <c r="B2539" s="65" t="s">
        <v>675</v>
      </c>
      <c r="C2539" s="65" t="s">
        <v>72</v>
      </c>
      <c r="D2539" s="66">
        <v>46305</v>
      </c>
      <c r="E2539" s="67">
        <v>0.41</v>
      </c>
      <c r="F2539" s="65" t="s">
        <v>285</v>
      </c>
      <c r="G2539" s="66">
        <v>46305</v>
      </c>
      <c r="H2539" s="129">
        <v>40521252</v>
      </c>
      <c r="I2539" s="129">
        <v>10</v>
      </c>
      <c r="J2539" s="65" t="s">
        <v>2118</v>
      </c>
      <c r="K2539" s="65" t="s">
        <v>2119</v>
      </c>
      <c r="L2539" s="66">
        <v>46305</v>
      </c>
      <c r="M2539" s="65" t="s">
        <v>315</v>
      </c>
      <c r="N2539" s="129">
        <v>3003859</v>
      </c>
      <c r="O2539" s="65" t="s">
        <v>289</v>
      </c>
      <c r="P2539" s="66">
        <v>46305</v>
      </c>
      <c r="Q2539" s="31">
        <f t="shared" si="78"/>
        <v>895</v>
      </c>
      <c r="R2539" s="31">
        <f t="shared" si="79"/>
        <v>920</v>
      </c>
      <c r="S2539" s="29">
        <f>IF($Q2539&lt;Parâmetros!$E$19,$G2539-1,$G2539)</f>
        <v>46305</v>
      </c>
    </row>
    <row r="2540" spans="1:19" ht="15" customHeight="1" x14ac:dyDescent="0.25">
      <c r="A2540" s="128">
        <v>55618</v>
      </c>
      <c r="B2540" s="65" t="s">
        <v>675</v>
      </c>
      <c r="C2540" s="65" t="s">
        <v>72</v>
      </c>
      <c r="D2540" s="66">
        <v>46306</v>
      </c>
      <c r="E2540" s="67">
        <v>0.25</v>
      </c>
      <c r="F2540" s="65" t="s">
        <v>285</v>
      </c>
      <c r="G2540" s="66">
        <v>46306</v>
      </c>
      <c r="H2540" s="129">
        <v>40521253</v>
      </c>
      <c r="I2540" s="129">
        <v>10</v>
      </c>
      <c r="J2540" s="65" t="s">
        <v>2120</v>
      </c>
      <c r="K2540" s="65" t="s">
        <v>2121</v>
      </c>
      <c r="L2540" s="66">
        <v>46306</v>
      </c>
      <c r="M2540" s="65" t="s">
        <v>315</v>
      </c>
      <c r="N2540" s="129">
        <v>3003113</v>
      </c>
      <c r="O2540" s="65" t="s">
        <v>289</v>
      </c>
      <c r="P2540" s="66">
        <v>46306</v>
      </c>
      <c r="Q2540" s="31">
        <f t="shared" si="78"/>
        <v>449</v>
      </c>
      <c r="R2540" s="31">
        <f t="shared" si="79"/>
        <v>465</v>
      </c>
      <c r="S2540" s="29">
        <f>IF($Q2540&lt;Parâmetros!$E$19,$G2540-1,$G2540)</f>
        <v>46306</v>
      </c>
    </row>
    <row r="2541" spans="1:19" ht="15" customHeight="1" x14ac:dyDescent="0.25">
      <c r="A2541" s="128">
        <v>55618</v>
      </c>
      <c r="B2541" s="65" t="s">
        <v>675</v>
      </c>
      <c r="C2541" s="65" t="s">
        <v>72</v>
      </c>
      <c r="D2541" s="66">
        <v>46306</v>
      </c>
      <c r="E2541" s="67">
        <v>0.39</v>
      </c>
      <c r="F2541" s="65" t="s">
        <v>285</v>
      </c>
      <c r="G2541" s="66">
        <v>46306</v>
      </c>
      <c r="H2541" s="129">
        <v>40521265</v>
      </c>
      <c r="I2541" s="129">
        <v>10</v>
      </c>
      <c r="J2541" s="65" t="s">
        <v>2122</v>
      </c>
      <c r="K2541" s="65" t="s">
        <v>2123</v>
      </c>
      <c r="L2541" s="66">
        <v>46306</v>
      </c>
      <c r="M2541" s="65" t="s">
        <v>315</v>
      </c>
      <c r="N2541" s="129">
        <v>3005115</v>
      </c>
      <c r="O2541" s="65" t="s">
        <v>289</v>
      </c>
      <c r="P2541" s="66">
        <v>46306</v>
      </c>
      <c r="Q2541" s="31">
        <f t="shared" si="78"/>
        <v>471</v>
      </c>
      <c r="R2541" s="31">
        <f t="shared" si="79"/>
        <v>494</v>
      </c>
      <c r="S2541" s="29">
        <f>IF($Q2541&lt;Parâmetros!$E$19,$G2541-1,$G2541)</f>
        <v>46306</v>
      </c>
    </row>
    <row r="2542" spans="1:19" ht="15" customHeight="1" x14ac:dyDescent="0.25">
      <c r="A2542" s="128">
        <v>55618</v>
      </c>
      <c r="B2542" s="65" t="s">
        <v>675</v>
      </c>
      <c r="C2542" s="65" t="s">
        <v>72</v>
      </c>
      <c r="D2542" s="66">
        <v>46306</v>
      </c>
      <c r="E2542" s="67">
        <v>0.42</v>
      </c>
      <c r="F2542" s="65" t="s">
        <v>285</v>
      </c>
      <c r="G2542" s="66">
        <v>46306</v>
      </c>
      <c r="H2542" s="129">
        <v>40521266</v>
      </c>
      <c r="I2542" s="129">
        <v>10</v>
      </c>
      <c r="J2542" s="65" t="s">
        <v>2124</v>
      </c>
      <c r="K2542" s="65" t="s">
        <v>2125</v>
      </c>
      <c r="L2542" s="66">
        <v>46306</v>
      </c>
      <c r="M2542" s="65" t="s">
        <v>315</v>
      </c>
      <c r="N2542" s="129">
        <v>3005116</v>
      </c>
      <c r="O2542" s="65" t="s">
        <v>289</v>
      </c>
      <c r="P2542" s="66">
        <v>46306</v>
      </c>
      <c r="Q2542" s="31">
        <f t="shared" si="78"/>
        <v>495</v>
      </c>
      <c r="R2542" s="31">
        <f t="shared" si="79"/>
        <v>520</v>
      </c>
      <c r="S2542" s="29">
        <f>IF($Q2542&lt;Parâmetros!$E$19,$G2542-1,$G2542)</f>
        <v>46306</v>
      </c>
    </row>
    <row r="2543" spans="1:19" ht="15" customHeight="1" x14ac:dyDescent="0.25">
      <c r="A2543" s="128">
        <v>55618</v>
      </c>
      <c r="B2543" s="65" t="s">
        <v>675</v>
      </c>
      <c r="C2543" s="65" t="s">
        <v>72</v>
      </c>
      <c r="D2543" s="66">
        <v>46306</v>
      </c>
      <c r="E2543" s="67">
        <v>0.31</v>
      </c>
      <c r="F2543" s="65" t="s">
        <v>285</v>
      </c>
      <c r="G2543" s="66">
        <v>46306</v>
      </c>
      <c r="H2543" s="129">
        <v>40521267</v>
      </c>
      <c r="I2543" s="129">
        <v>10</v>
      </c>
      <c r="J2543" s="65" t="s">
        <v>2126</v>
      </c>
      <c r="K2543" s="65" t="s">
        <v>2127</v>
      </c>
      <c r="L2543" s="66">
        <v>46306</v>
      </c>
      <c r="M2543" s="65" t="s">
        <v>315</v>
      </c>
      <c r="N2543" s="129">
        <v>3005317</v>
      </c>
      <c r="O2543" s="65" t="s">
        <v>289</v>
      </c>
      <c r="P2543" s="66">
        <v>46306</v>
      </c>
      <c r="Q2543" s="31">
        <f t="shared" si="78"/>
        <v>522</v>
      </c>
      <c r="R2543" s="31">
        <f t="shared" si="79"/>
        <v>540</v>
      </c>
      <c r="S2543" s="29">
        <f>IF($Q2543&lt;Parâmetros!$E$19,$G2543-1,$G2543)</f>
        <v>46306</v>
      </c>
    </row>
    <row r="2544" spans="1:19" ht="15" customHeight="1" x14ac:dyDescent="0.25">
      <c r="A2544" s="128">
        <v>55618</v>
      </c>
      <c r="B2544" s="65" t="s">
        <v>675</v>
      </c>
      <c r="C2544" s="65" t="s">
        <v>72</v>
      </c>
      <c r="D2544" s="66">
        <v>46306</v>
      </c>
      <c r="E2544" s="67">
        <v>0.4</v>
      </c>
      <c r="F2544" s="65" t="s">
        <v>285</v>
      </c>
      <c r="G2544" s="66">
        <v>46306</v>
      </c>
      <c r="H2544" s="129">
        <v>40521268</v>
      </c>
      <c r="I2544" s="129">
        <v>10</v>
      </c>
      <c r="J2544" s="65" t="s">
        <v>2128</v>
      </c>
      <c r="K2544" s="65" t="s">
        <v>2129</v>
      </c>
      <c r="L2544" s="66">
        <v>46306</v>
      </c>
      <c r="M2544" s="65" t="s">
        <v>315</v>
      </c>
      <c r="N2544" s="129">
        <v>3003009</v>
      </c>
      <c r="O2544" s="65" t="s">
        <v>289</v>
      </c>
      <c r="P2544" s="66">
        <v>46306</v>
      </c>
      <c r="Q2544" s="31">
        <f t="shared" si="78"/>
        <v>541</v>
      </c>
      <c r="R2544" s="31">
        <f t="shared" si="79"/>
        <v>565</v>
      </c>
      <c r="S2544" s="29">
        <f>IF($Q2544&lt;Parâmetros!$E$19,$G2544-1,$G2544)</f>
        <v>46306</v>
      </c>
    </row>
    <row r="2545" spans="1:19" ht="15" customHeight="1" x14ac:dyDescent="0.25">
      <c r="A2545" s="128">
        <v>55618</v>
      </c>
      <c r="B2545" s="65" t="s">
        <v>675</v>
      </c>
      <c r="C2545" s="65" t="s">
        <v>72</v>
      </c>
      <c r="D2545" s="66">
        <v>46306</v>
      </c>
      <c r="E2545" s="67">
        <v>0.23</v>
      </c>
      <c r="F2545" s="65" t="s">
        <v>285</v>
      </c>
      <c r="G2545" s="66">
        <v>46306</v>
      </c>
      <c r="H2545" s="129">
        <v>40521269</v>
      </c>
      <c r="I2545" s="129">
        <v>10</v>
      </c>
      <c r="J2545" s="65" t="s">
        <v>2130</v>
      </c>
      <c r="K2545" s="65" t="s">
        <v>2131</v>
      </c>
      <c r="L2545" s="66">
        <v>46306</v>
      </c>
      <c r="M2545" s="65" t="s">
        <v>315</v>
      </c>
      <c r="N2545" s="129">
        <v>3003004</v>
      </c>
      <c r="O2545" s="65" t="s">
        <v>289</v>
      </c>
      <c r="P2545" s="66">
        <v>46306</v>
      </c>
      <c r="Q2545" s="31">
        <f t="shared" si="78"/>
        <v>565</v>
      </c>
      <c r="R2545" s="31">
        <f t="shared" si="79"/>
        <v>579</v>
      </c>
      <c r="S2545" s="29">
        <f>IF($Q2545&lt;Parâmetros!$E$19,$G2545-1,$G2545)</f>
        <v>46306</v>
      </c>
    </row>
    <row r="2546" spans="1:19" ht="15" customHeight="1" x14ac:dyDescent="0.25">
      <c r="A2546" s="128">
        <v>55618</v>
      </c>
      <c r="B2546" s="65" t="s">
        <v>675</v>
      </c>
      <c r="C2546" s="65" t="s">
        <v>72</v>
      </c>
      <c r="D2546" s="66">
        <v>46306</v>
      </c>
      <c r="E2546" s="67">
        <v>0.14000000000000001</v>
      </c>
      <c r="F2546" s="65" t="s">
        <v>285</v>
      </c>
      <c r="G2546" s="66">
        <v>46306</v>
      </c>
      <c r="H2546" s="129">
        <v>40521270</v>
      </c>
      <c r="I2546" s="129">
        <v>10</v>
      </c>
      <c r="J2546" s="65" t="s">
        <v>2132</v>
      </c>
      <c r="K2546" s="65" t="s">
        <v>2133</v>
      </c>
      <c r="L2546" s="66">
        <v>46306</v>
      </c>
      <c r="M2546" s="65" t="s">
        <v>315</v>
      </c>
      <c r="N2546" s="129">
        <v>3002997</v>
      </c>
      <c r="O2546" s="65" t="s">
        <v>289</v>
      </c>
      <c r="P2546" s="66">
        <v>46306</v>
      </c>
      <c r="Q2546" s="31">
        <f t="shared" si="78"/>
        <v>580</v>
      </c>
      <c r="R2546" s="31">
        <f t="shared" si="79"/>
        <v>588</v>
      </c>
      <c r="S2546" s="29">
        <f>IF($Q2546&lt;Parâmetros!$E$19,$G2546-1,$G2546)</f>
        <v>46306</v>
      </c>
    </row>
    <row r="2547" spans="1:19" ht="15" customHeight="1" x14ac:dyDescent="0.25">
      <c r="A2547" s="128">
        <v>55618</v>
      </c>
      <c r="B2547" s="65" t="s">
        <v>675</v>
      </c>
      <c r="C2547" s="65" t="s">
        <v>72</v>
      </c>
      <c r="D2547" s="66">
        <v>46306</v>
      </c>
      <c r="E2547" s="67">
        <v>0.32</v>
      </c>
      <c r="F2547" s="65" t="s">
        <v>285</v>
      </c>
      <c r="G2547" s="66">
        <v>46306</v>
      </c>
      <c r="H2547" s="129">
        <v>40521271</v>
      </c>
      <c r="I2547" s="129">
        <v>10</v>
      </c>
      <c r="J2547" s="65" t="s">
        <v>2134</v>
      </c>
      <c r="K2547" s="65" t="s">
        <v>2135</v>
      </c>
      <c r="L2547" s="66">
        <v>46306</v>
      </c>
      <c r="M2547" s="65" t="s">
        <v>315</v>
      </c>
      <c r="N2547" s="129">
        <v>3003072</v>
      </c>
      <c r="O2547" s="65" t="s">
        <v>289</v>
      </c>
      <c r="P2547" s="66">
        <v>46306</v>
      </c>
      <c r="Q2547" s="31">
        <f t="shared" si="78"/>
        <v>589</v>
      </c>
      <c r="R2547" s="31">
        <f t="shared" si="79"/>
        <v>608</v>
      </c>
      <c r="S2547" s="29">
        <f>IF($Q2547&lt;Parâmetros!$E$19,$G2547-1,$G2547)</f>
        <v>46306</v>
      </c>
    </row>
    <row r="2548" spans="1:19" ht="15" customHeight="1" x14ac:dyDescent="0.25">
      <c r="A2548" s="128">
        <v>55618</v>
      </c>
      <c r="B2548" s="65" t="s">
        <v>675</v>
      </c>
      <c r="C2548" s="65" t="s">
        <v>72</v>
      </c>
      <c r="D2548" s="66">
        <v>46306</v>
      </c>
      <c r="E2548" s="67">
        <v>0.44</v>
      </c>
      <c r="F2548" s="65" t="s">
        <v>285</v>
      </c>
      <c r="G2548" s="66">
        <v>46306</v>
      </c>
      <c r="H2548" s="129">
        <v>40521272</v>
      </c>
      <c r="I2548" s="129">
        <v>10</v>
      </c>
      <c r="J2548" s="65" t="s">
        <v>2136</v>
      </c>
      <c r="K2548" s="65" t="s">
        <v>2137</v>
      </c>
      <c r="L2548" s="66">
        <v>46306</v>
      </c>
      <c r="M2548" s="65" t="s">
        <v>315</v>
      </c>
      <c r="N2548" s="129">
        <v>3004324</v>
      </c>
      <c r="O2548" s="65" t="s">
        <v>289</v>
      </c>
      <c r="P2548" s="66">
        <v>46306</v>
      </c>
      <c r="Q2548" s="31">
        <f t="shared" si="78"/>
        <v>609</v>
      </c>
      <c r="R2548" s="31">
        <f t="shared" si="79"/>
        <v>635</v>
      </c>
      <c r="S2548" s="29">
        <f>IF($Q2548&lt;Parâmetros!$E$19,$G2548-1,$G2548)</f>
        <v>46306</v>
      </c>
    </row>
    <row r="2549" spans="1:19" ht="15" customHeight="1" x14ac:dyDescent="0.25">
      <c r="A2549" s="128">
        <v>55618</v>
      </c>
      <c r="B2549" s="65" t="s">
        <v>675</v>
      </c>
      <c r="C2549" s="65" t="s">
        <v>72</v>
      </c>
      <c r="D2549" s="66">
        <v>46306</v>
      </c>
      <c r="E2549" s="67">
        <v>0.43</v>
      </c>
      <c r="F2549" s="65" t="s">
        <v>285</v>
      </c>
      <c r="G2549" s="66">
        <v>46306</v>
      </c>
      <c r="H2549" s="129">
        <v>40521273</v>
      </c>
      <c r="I2549" s="129">
        <v>10</v>
      </c>
      <c r="J2549" s="65" t="s">
        <v>2138</v>
      </c>
      <c r="K2549" s="65" t="s">
        <v>2139</v>
      </c>
      <c r="L2549" s="66">
        <v>46306</v>
      </c>
      <c r="M2549" s="65" t="s">
        <v>315</v>
      </c>
      <c r="N2549" s="129">
        <v>3003438</v>
      </c>
      <c r="O2549" s="65" t="s">
        <v>289</v>
      </c>
      <c r="P2549" s="66">
        <v>46306</v>
      </c>
      <c r="Q2549" s="31">
        <f t="shared" si="78"/>
        <v>635</v>
      </c>
      <c r="R2549" s="31">
        <f t="shared" si="79"/>
        <v>661</v>
      </c>
      <c r="S2549" s="29">
        <f>IF($Q2549&lt;Parâmetros!$E$19,$G2549-1,$G2549)</f>
        <v>46306</v>
      </c>
    </row>
    <row r="2550" spans="1:19" ht="15" customHeight="1" x14ac:dyDescent="0.25">
      <c r="A2550" s="128">
        <v>55618</v>
      </c>
      <c r="B2550" s="65" t="s">
        <v>675</v>
      </c>
      <c r="C2550" s="65" t="s">
        <v>72</v>
      </c>
      <c r="D2550" s="66">
        <v>46306</v>
      </c>
      <c r="E2550" s="67">
        <v>0.47</v>
      </c>
      <c r="F2550" s="65" t="s">
        <v>285</v>
      </c>
      <c r="G2550" s="66">
        <v>46306</v>
      </c>
      <c r="H2550" s="129">
        <v>40521280</v>
      </c>
      <c r="I2550" s="129">
        <v>10</v>
      </c>
      <c r="J2550" s="65" t="s">
        <v>2140</v>
      </c>
      <c r="K2550" s="65" t="s">
        <v>2141</v>
      </c>
      <c r="L2550" s="66">
        <v>46306</v>
      </c>
      <c r="M2550" s="65" t="s">
        <v>315</v>
      </c>
      <c r="N2550" s="129">
        <v>3003118</v>
      </c>
      <c r="O2550" s="65" t="s">
        <v>289</v>
      </c>
      <c r="P2550" s="66">
        <v>46306</v>
      </c>
      <c r="Q2550" s="31">
        <f t="shared" si="78"/>
        <v>661</v>
      </c>
      <c r="R2550" s="31">
        <f t="shared" si="79"/>
        <v>690</v>
      </c>
      <c r="S2550" s="29">
        <f>IF($Q2550&lt;Parâmetros!$E$19,$G2550-1,$G2550)</f>
        <v>46306</v>
      </c>
    </row>
    <row r="2551" spans="1:19" ht="15" customHeight="1" x14ac:dyDescent="0.25">
      <c r="A2551" s="128">
        <v>55618</v>
      </c>
      <c r="B2551" s="65" t="s">
        <v>675</v>
      </c>
      <c r="C2551" s="65" t="s">
        <v>72</v>
      </c>
      <c r="D2551" s="66">
        <v>46306</v>
      </c>
      <c r="E2551" s="67">
        <v>0.11</v>
      </c>
      <c r="F2551" s="65" t="s">
        <v>285</v>
      </c>
      <c r="G2551" s="66">
        <v>46306</v>
      </c>
      <c r="H2551" s="129">
        <v>40521281</v>
      </c>
      <c r="I2551" s="129">
        <v>10</v>
      </c>
      <c r="J2551" s="65" t="s">
        <v>2142</v>
      </c>
      <c r="K2551" s="65" t="s">
        <v>2143</v>
      </c>
      <c r="L2551" s="66">
        <v>46306</v>
      </c>
      <c r="M2551" s="65" t="s">
        <v>315</v>
      </c>
      <c r="N2551" s="129">
        <v>3002999</v>
      </c>
      <c r="O2551" s="65" t="s">
        <v>289</v>
      </c>
      <c r="P2551" s="66">
        <v>46306</v>
      </c>
      <c r="Q2551" s="31">
        <f t="shared" si="78"/>
        <v>690</v>
      </c>
      <c r="R2551" s="31">
        <f t="shared" si="79"/>
        <v>697</v>
      </c>
      <c r="S2551" s="29">
        <f>IF($Q2551&lt;Parâmetros!$E$19,$G2551-1,$G2551)</f>
        <v>46306</v>
      </c>
    </row>
    <row r="2552" spans="1:19" ht="15" customHeight="1" x14ac:dyDescent="0.25">
      <c r="A2552" s="128">
        <v>55618</v>
      </c>
      <c r="B2552" s="65" t="s">
        <v>675</v>
      </c>
      <c r="C2552" s="65" t="s">
        <v>72</v>
      </c>
      <c r="D2552" s="66">
        <v>46306</v>
      </c>
      <c r="E2552" s="67">
        <v>0.59</v>
      </c>
      <c r="F2552" s="65" t="s">
        <v>285</v>
      </c>
      <c r="G2552" s="66">
        <v>46306</v>
      </c>
      <c r="H2552" s="129">
        <v>40521281</v>
      </c>
      <c r="I2552" s="129">
        <v>10</v>
      </c>
      <c r="J2552" s="65" t="s">
        <v>2144</v>
      </c>
      <c r="K2552" s="65" t="s">
        <v>2145</v>
      </c>
      <c r="L2552" s="66">
        <v>46306</v>
      </c>
      <c r="M2552" s="65" t="s">
        <v>315</v>
      </c>
      <c r="N2552" s="129">
        <v>3002999</v>
      </c>
      <c r="O2552" s="65" t="s">
        <v>289</v>
      </c>
      <c r="P2552" s="66">
        <v>46306</v>
      </c>
      <c r="Q2552" s="31">
        <f t="shared" si="78"/>
        <v>762</v>
      </c>
      <c r="R2552" s="31">
        <f t="shared" si="79"/>
        <v>798</v>
      </c>
      <c r="S2552" s="29">
        <f>IF($Q2552&lt;Parâmetros!$E$19,$G2552-1,$G2552)</f>
        <v>46306</v>
      </c>
    </row>
    <row r="2553" spans="1:19" ht="15" customHeight="1" x14ac:dyDescent="0.25">
      <c r="A2553" s="128">
        <v>55618</v>
      </c>
      <c r="B2553" s="65" t="s">
        <v>675</v>
      </c>
      <c r="C2553" s="65" t="s">
        <v>72</v>
      </c>
      <c r="D2553" s="66">
        <v>46306</v>
      </c>
      <c r="E2553" s="67">
        <v>0.19</v>
      </c>
      <c r="F2553" s="65" t="s">
        <v>285</v>
      </c>
      <c r="G2553" s="66">
        <v>46306</v>
      </c>
      <c r="H2553" s="129">
        <v>40521282</v>
      </c>
      <c r="I2553" s="129">
        <v>10</v>
      </c>
      <c r="J2553" s="65" t="s">
        <v>2146</v>
      </c>
      <c r="K2553" s="65" t="s">
        <v>2147</v>
      </c>
      <c r="L2553" s="66">
        <v>46306</v>
      </c>
      <c r="M2553" s="65" t="s">
        <v>315</v>
      </c>
      <c r="N2553" s="129">
        <v>3006504</v>
      </c>
      <c r="O2553" s="65" t="s">
        <v>289</v>
      </c>
      <c r="P2553" s="66">
        <v>46306</v>
      </c>
      <c r="Q2553" s="31">
        <f t="shared" si="78"/>
        <v>798</v>
      </c>
      <c r="R2553" s="31">
        <f t="shared" si="79"/>
        <v>810</v>
      </c>
      <c r="S2553" s="29">
        <f>IF($Q2553&lt;Parâmetros!$E$19,$G2553-1,$G2553)</f>
        <v>46306</v>
      </c>
    </row>
    <row r="2554" spans="1:19" ht="15" customHeight="1" x14ac:dyDescent="0.25">
      <c r="A2554" s="128">
        <v>55618</v>
      </c>
      <c r="B2554" s="65" t="s">
        <v>675</v>
      </c>
      <c r="C2554" s="65" t="s">
        <v>72</v>
      </c>
      <c r="D2554" s="66">
        <v>46306</v>
      </c>
      <c r="E2554" s="67">
        <v>0.17</v>
      </c>
      <c r="F2554" s="65" t="s">
        <v>285</v>
      </c>
      <c r="G2554" s="66">
        <v>46306</v>
      </c>
      <c r="H2554" s="129">
        <v>40521311</v>
      </c>
      <c r="I2554" s="129">
        <v>10</v>
      </c>
      <c r="J2554" s="65" t="s">
        <v>2148</v>
      </c>
      <c r="K2554" s="65" t="s">
        <v>2149</v>
      </c>
      <c r="L2554" s="66">
        <v>46306</v>
      </c>
      <c r="M2554" s="65" t="s">
        <v>315</v>
      </c>
      <c r="N2554" s="129">
        <v>3006504</v>
      </c>
      <c r="O2554" s="65" t="s">
        <v>289</v>
      </c>
      <c r="P2554" s="66">
        <v>46306</v>
      </c>
      <c r="Q2554" s="31">
        <f t="shared" si="78"/>
        <v>810</v>
      </c>
      <c r="R2554" s="31">
        <f t="shared" si="79"/>
        <v>820</v>
      </c>
      <c r="S2554" s="29">
        <f>IF($Q2554&lt;Parâmetros!$E$19,$G2554-1,$G2554)</f>
        <v>46306</v>
      </c>
    </row>
    <row r="2555" spans="1:19" ht="15" customHeight="1" x14ac:dyDescent="0.25">
      <c r="A2555" s="128">
        <v>55618</v>
      </c>
      <c r="B2555" s="65" t="s">
        <v>675</v>
      </c>
      <c r="C2555" s="65" t="s">
        <v>72</v>
      </c>
      <c r="D2555" s="66">
        <v>46306</v>
      </c>
      <c r="E2555" s="67">
        <v>0.36</v>
      </c>
      <c r="F2555" s="65" t="s">
        <v>285</v>
      </c>
      <c r="G2555" s="66">
        <v>46306</v>
      </c>
      <c r="H2555" s="129">
        <v>40521312</v>
      </c>
      <c r="I2555" s="129">
        <v>10</v>
      </c>
      <c r="J2555" s="65" t="s">
        <v>2150</v>
      </c>
      <c r="K2555" s="65" t="s">
        <v>2151</v>
      </c>
      <c r="L2555" s="66">
        <v>46306</v>
      </c>
      <c r="M2555" s="65" t="s">
        <v>315</v>
      </c>
      <c r="N2555" s="129">
        <v>3006537</v>
      </c>
      <c r="O2555" s="65" t="s">
        <v>289</v>
      </c>
      <c r="P2555" s="66">
        <v>46306</v>
      </c>
      <c r="Q2555" s="31">
        <f t="shared" si="78"/>
        <v>820</v>
      </c>
      <c r="R2555" s="31">
        <f t="shared" si="79"/>
        <v>842</v>
      </c>
      <c r="S2555" s="29">
        <f>IF($Q2555&lt;Parâmetros!$E$19,$G2555-1,$G2555)</f>
        <v>46306</v>
      </c>
    </row>
    <row r="2556" spans="1:19" ht="15" customHeight="1" x14ac:dyDescent="0.25">
      <c r="A2556" s="128">
        <v>55618</v>
      </c>
      <c r="B2556" s="65" t="s">
        <v>675</v>
      </c>
      <c r="C2556" s="65" t="s">
        <v>72</v>
      </c>
      <c r="D2556" s="66">
        <v>46306</v>
      </c>
      <c r="E2556" s="67">
        <v>0.16</v>
      </c>
      <c r="F2556" s="65" t="s">
        <v>285</v>
      </c>
      <c r="G2556" s="66">
        <v>46306</v>
      </c>
      <c r="H2556" s="129">
        <v>40521313</v>
      </c>
      <c r="I2556" s="129">
        <v>10</v>
      </c>
      <c r="J2556" s="65" t="s">
        <v>2152</v>
      </c>
      <c r="K2556" s="65" t="s">
        <v>2153</v>
      </c>
      <c r="L2556" s="66">
        <v>46306</v>
      </c>
      <c r="M2556" s="65" t="s">
        <v>315</v>
      </c>
      <c r="N2556" s="129">
        <v>3007067</v>
      </c>
      <c r="O2556" s="65" t="s">
        <v>289</v>
      </c>
      <c r="P2556" s="66">
        <v>46306</v>
      </c>
      <c r="Q2556" s="31">
        <f t="shared" si="78"/>
        <v>843</v>
      </c>
      <c r="R2556" s="31">
        <f t="shared" si="79"/>
        <v>852</v>
      </c>
      <c r="S2556" s="29">
        <f>IF($Q2556&lt;Parâmetros!$E$19,$G2556-1,$G2556)</f>
        <v>46306</v>
      </c>
    </row>
    <row r="2557" spans="1:19" ht="15" customHeight="1" x14ac:dyDescent="0.25">
      <c r="A2557" s="128">
        <v>55618</v>
      </c>
      <c r="B2557" s="65" t="s">
        <v>675</v>
      </c>
      <c r="C2557" s="65" t="s">
        <v>72</v>
      </c>
      <c r="D2557" s="66">
        <v>46306</v>
      </c>
      <c r="E2557" s="67">
        <v>0.24</v>
      </c>
      <c r="F2557" s="65" t="s">
        <v>285</v>
      </c>
      <c r="G2557" s="66">
        <v>46306</v>
      </c>
      <c r="H2557" s="129">
        <v>40521314</v>
      </c>
      <c r="I2557" s="129">
        <v>10</v>
      </c>
      <c r="J2557" s="65" t="s">
        <v>2154</v>
      </c>
      <c r="K2557" s="65" t="s">
        <v>2155</v>
      </c>
      <c r="L2557" s="66">
        <v>46306</v>
      </c>
      <c r="M2557" s="65" t="s">
        <v>315</v>
      </c>
      <c r="N2557" s="129">
        <v>3007786</v>
      </c>
      <c r="O2557" s="65" t="s">
        <v>289</v>
      </c>
      <c r="P2557" s="66">
        <v>46306</v>
      </c>
      <c r="Q2557" s="31">
        <f t="shared" si="78"/>
        <v>852</v>
      </c>
      <c r="R2557" s="31">
        <f t="shared" si="79"/>
        <v>866</v>
      </c>
      <c r="S2557" s="29">
        <f>IF($Q2557&lt;Parâmetros!$E$19,$G2557-1,$G2557)</f>
        <v>46306</v>
      </c>
    </row>
    <row r="2558" spans="1:19" ht="15" customHeight="1" x14ac:dyDescent="0.25">
      <c r="A2558" s="128">
        <v>55618</v>
      </c>
      <c r="B2558" s="65" t="s">
        <v>675</v>
      </c>
      <c r="C2558" s="65" t="s">
        <v>72</v>
      </c>
      <c r="D2558" s="66">
        <v>46306</v>
      </c>
      <c r="E2558" s="67">
        <v>0.21</v>
      </c>
      <c r="F2558" s="65" t="s">
        <v>285</v>
      </c>
      <c r="G2558" s="66">
        <v>46306</v>
      </c>
      <c r="H2558" s="129">
        <v>40521315</v>
      </c>
      <c r="I2558" s="129">
        <v>10</v>
      </c>
      <c r="J2558" s="65" t="s">
        <v>2156</v>
      </c>
      <c r="K2558" s="65" t="s">
        <v>2157</v>
      </c>
      <c r="L2558" s="66">
        <v>46306</v>
      </c>
      <c r="M2558" s="65" t="s">
        <v>315</v>
      </c>
      <c r="N2558" s="129">
        <v>3007767</v>
      </c>
      <c r="O2558" s="65" t="s">
        <v>289</v>
      </c>
      <c r="P2558" s="66">
        <v>46306</v>
      </c>
      <c r="Q2558" s="31">
        <f t="shared" ref="Q2558:Q2621" si="80">IFERROR(VALUE(LEFT($J2558,2))*60+VALUE(MID($J2558,4,2)),9999)</f>
        <v>867</v>
      </c>
      <c r="R2558" s="31">
        <f t="shared" ref="R2558:R2621" si="81">IFERROR(VALUE(LEFT($K2558,2))*60+VALUE(MID($K2558,4,2)),"")</f>
        <v>879</v>
      </c>
      <c r="S2558" s="29">
        <f>IF($Q2558&lt;Parâmetros!$E$19,$G2558-1,$G2558)</f>
        <v>46306</v>
      </c>
    </row>
    <row r="2559" spans="1:19" ht="15" customHeight="1" x14ac:dyDescent="0.25">
      <c r="A2559" s="128">
        <v>55618</v>
      </c>
      <c r="B2559" s="65" t="s">
        <v>675</v>
      </c>
      <c r="C2559" s="65" t="s">
        <v>72</v>
      </c>
      <c r="D2559" s="66">
        <v>46306</v>
      </c>
      <c r="E2559" s="67">
        <v>0.2</v>
      </c>
      <c r="F2559" s="65" t="s">
        <v>285</v>
      </c>
      <c r="G2559" s="66">
        <v>46306</v>
      </c>
      <c r="H2559" s="129">
        <v>40521316</v>
      </c>
      <c r="I2559" s="129">
        <v>10</v>
      </c>
      <c r="J2559" s="65" t="s">
        <v>2158</v>
      </c>
      <c r="K2559" s="65" t="s">
        <v>2159</v>
      </c>
      <c r="L2559" s="66">
        <v>46306</v>
      </c>
      <c r="M2559" s="65" t="s">
        <v>315</v>
      </c>
      <c r="N2559" s="129">
        <v>3007779</v>
      </c>
      <c r="O2559" s="65" t="s">
        <v>289</v>
      </c>
      <c r="P2559" s="66">
        <v>46306</v>
      </c>
      <c r="Q2559" s="31">
        <f t="shared" si="80"/>
        <v>881</v>
      </c>
      <c r="R2559" s="31">
        <f t="shared" si="81"/>
        <v>893</v>
      </c>
      <c r="S2559" s="29">
        <f>IF($Q2559&lt;Parâmetros!$E$19,$G2559-1,$G2559)</f>
        <v>46306</v>
      </c>
    </row>
    <row r="2560" spans="1:19" ht="15" customHeight="1" x14ac:dyDescent="0.25">
      <c r="A2560" s="128">
        <v>55618</v>
      </c>
      <c r="B2560" s="65" t="s">
        <v>675</v>
      </c>
      <c r="C2560" s="65" t="s">
        <v>72</v>
      </c>
      <c r="D2560" s="66">
        <v>46306</v>
      </c>
      <c r="E2560" s="67">
        <v>0.26</v>
      </c>
      <c r="F2560" s="65" t="s">
        <v>285</v>
      </c>
      <c r="G2560" s="66">
        <v>46306</v>
      </c>
      <c r="H2560" s="129">
        <v>40521317</v>
      </c>
      <c r="I2560" s="129">
        <v>10</v>
      </c>
      <c r="J2560" s="65" t="s">
        <v>2160</v>
      </c>
      <c r="K2560" s="65" t="s">
        <v>2161</v>
      </c>
      <c r="L2560" s="66">
        <v>46306</v>
      </c>
      <c r="M2560" s="65" t="s">
        <v>315</v>
      </c>
      <c r="N2560" s="129">
        <v>3007765</v>
      </c>
      <c r="O2560" s="65" t="s">
        <v>289</v>
      </c>
      <c r="P2560" s="66">
        <v>46306</v>
      </c>
      <c r="Q2560" s="31">
        <f t="shared" si="80"/>
        <v>893</v>
      </c>
      <c r="R2560" s="31">
        <f t="shared" si="81"/>
        <v>909</v>
      </c>
      <c r="S2560" s="29">
        <f>IF($Q2560&lt;Parâmetros!$E$19,$G2560-1,$G2560)</f>
        <v>46306</v>
      </c>
    </row>
    <row r="2561" spans="1:19" ht="15" customHeight="1" x14ac:dyDescent="0.25">
      <c r="A2561" s="128">
        <v>55618</v>
      </c>
      <c r="B2561" s="65" t="s">
        <v>675</v>
      </c>
      <c r="C2561" s="65" t="s">
        <v>72</v>
      </c>
      <c r="D2561" s="66">
        <v>46308</v>
      </c>
      <c r="E2561" s="67">
        <v>4.67</v>
      </c>
      <c r="F2561" s="65" t="s">
        <v>285</v>
      </c>
      <c r="G2561" s="66">
        <v>46308</v>
      </c>
      <c r="H2561" s="129">
        <v>40525211</v>
      </c>
      <c r="I2561" s="129">
        <v>10</v>
      </c>
      <c r="J2561" s="65" t="s">
        <v>2659</v>
      </c>
      <c r="K2561" s="65" t="s">
        <v>2660</v>
      </c>
      <c r="L2561" s="66">
        <v>46308</v>
      </c>
      <c r="M2561" s="65" t="s">
        <v>287</v>
      </c>
      <c r="N2561" s="65" t="s">
        <v>793</v>
      </c>
      <c r="O2561" s="65" t="s">
        <v>289</v>
      </c>
      <c r="P2561" s="66">
        <v>46308</v>
      </c>
      <c r="Q2561" s="31">
        <f t="shared" si="80"/>
        <v>440</v>
      </c>
      <c r="R2561" s="31">
        <f t="shared" si="81"/>
        <v>720</v>
      </c>
      <c r="S2561" s="29">
        <f>IF($Q2561&lt;Parâmetros!$E$19,$G2561-1,$G2561)</f>
        <v>46308</v>
      </c>
    </row>
    <row r="2562" spans="1:19" ht="15" customHeight="1" x14ac:dyDescent="0.25">
      <c r="A2562" s="128">
        <v>55618</v>
      </c>
      <c r="B2562" s="65" t="s">
        <v>675</v>
      </c>
      <c r="C2562" s="65" t="s">
        <v>72</v>
      </c>
      <c r="D2562" s="66">
        <v>46308</v>
      </c>
      <c r="E2562" s="67">
        <v>2.33</v>
      </c>
      <c r="F2562" s="65" t="s">
        <v>285</v>
      </c>
      <c r="G2562" s="66">
        <v>46308</v>
      </c>
      <c r="H2562" s="129">
        <v>40525211</v>
      </c>
      <c r="I2562" s="129">
        <v>10</v>
      </c>
      <c r="J2562" s="65" t="s">
        <v>2579</v>
      </c>
      <c r="K2562" s="65" t="s">
        <v>1350</v>
      </c>
      <c r="L2562" s="66">
        <v>46308</v>
      </c>
      <c r="M2562" s="65" t="s">
        <v>287</v>
      </c>
      <c r="N2562" s="65" t="s">
        <v>793</v>
      </c>
      <c r="O2562" s="65" t="s">
        <v>289</v>
      </c>
      <c r="P2562" s="66">
        <v>46308</v>
      </c>
      <c r="Q2562" s="31">
        <f t="shared" si="80"/>
        <v>780</v>
      </c>
      <c r="R2562" s="31">
        <f t="shared" si="81"/>
        <v>920</v>
      </c>
      <c r="S2562" s="29">
        <f>IF($Q2562&lt;Parâmetros!$E$19,$G2562-1,$G2562)</f>
        <v>46308</v>
      </c>
    </row>
    <row r="2563" spans="1:19" ht="15" customHeight="1" x14ac:dyDescent="0.25">
      <c r="A2563" s="128">
        <v>55618</v>
      </c>
      <c r="B2563" s="65" t="s">
        <v>675</v>
      </c>
      <c r="C2563" s="65" t="s">
        <v>72</v>
      </c>
      <c r="D2563" s="66">
        <v>46311</v>
      </c>
      <c r="E2563" s="67">
        <v>5</v>
      </c>
      <c r="F2563" s="65" t="s">
        <v>285</v>
      </c>
      <c r="G2563" s="66">
        <v>46309</v>
      </c>
      <c r="H2563" s="129">
        <v>40524556</v>
      </c>
      <c r="I2563" s="129">
        <v>10</v>
      </c>
      <c r="J2563" s="65" t="s">
        <v>3394</v>
      </c>
      <c r="K2563" s="65" t="s">
        <v>3395</v>
      </c>
      <c r="L2563" s="66">
        <v>46309</v>
      </c>
      <c r="M2563" s="65" t="s">
        <v>287</v>
      </c>
      <c r="N2563" s="65" t="s">
        <v>793</v>
      </c>
      <c r="O2563" s="65" t="s">
        <v>289</v>
      </c>
      <c r="P2563" s="66">
        <v>46311</v>
      </c>
      <c r="Q2563" s="31">
        <f t="shared" si="80"/>
        <v>420</v>
      </c>
      <c r="R2563" s="31">
        <f t="shared" si="81"/>
        <v>720</v>
      </c>
      <c r="S2563" s="29">
        <f>IF($Q2563&lt;Parâmetros!$E$19,$G2563-1,$G2563)</f>
        <v>46309</v>
      </c>
    </row>
    <row r="2564" spans="1:19" ht="15" customHeight="1" x14ac:dyDescent="0.25">
      <c r="A2564" s="128">
        <v>55618</v>
      </c>
      <c r="B2564" s="65" t="s">
        <v>675</v>
      </c>
      <c r="C2564" s="65" t="s">
        <v>72</v>
      </c>
      <c r="D2564" s="66">
        <v>46311</v>
      </c>
      <c r="E2564" s="67">
        <v>2.3199999999999998</v>
      </c>
      <c r="F2564" s="65" t="s">
        <v>285</v>
      </c>
      <c r="G2564" s="66">
        <v>46309</v>
      </c>
      <c r="H2564" s="129">
        <v>40524556</v>
      </c>
      <c r="I2564" s="129">
        <v>10</v>
      </c>
      <c r="J2564" s="65" t="s">
        <v>3396</v>
      </c>
      <c r="K2564" s="65" t="s">
        <v>1192</v>
      </c>
      <c r="L2564" s="66">
        <v>46309</v>
      </c>
      <c r="M2564" s="65" t="s">
        <v>287</v>
      </c>
      <c r="N2564" s="65" t="s">
        <v>793</v>
      </c>
      <c r="O2564" s="65" t="s">
        <v>289</v>
      </c>
      <c r="P2564" s="66">
        <v>46311</v>
      </c>
      <c r="Q2564" s="31">
        <f t="shared" si="80"/>
        <v>780</v>
      </c>
      <c r="R2564" s="31">
        <f t="shared" si="81"/>
        <v>920</v>
      </c>
      <c r="S2564" s="29">
        <f>IF($Q2564&lt;Parâmetros!$E$19,$G2564-1,$G2564)</f>
        <v>46309</v>
      </c>
    </row>
    <row r="2565" spans="1:19" ht="15" customHeight="1" x14ac:dyDescent="0.25">
      <c r="A2565" s="128">
        <v>55618</v>
      </c>
      <c r="B2565" s="65" t="s">
        <v>675</v>
      </c>
      <c r="C2565" s="65" t="s">
        <v>72</v>
      </c>
      <c r="D2565" s="66">
        <v>46311</v>
      </c>
      <c r="E2565" s="67">
        <v>5</v>
      </c>
      <c r="F2565" s="65" t="s">
        <v>285</v>
      </c>
      <c r="G2565" s="66">
        <v>46310</v>
      </c>
      <c r="H2565" s="129">
        <v>40523366</v>
      </c>
      <c r="I2565" s="129">
        <v>10</v>
      </c>
      <c r="J2565" s="65" t="s">
        <v>3397</v>
      </c>
      <c r="K2565" s="65" t="s">
        <v>3398</v>
      </c>
      <c r="L2565" s="66">
        <v>46310</v>
      </c>
      <c r="M2565" s="65" t="s">
        <v>287</v>
      </c>
      <c r="N2565" s="65" t="s">
        <v>793</v>
      </c>
      <c r="O2565" s="65" t="s">
        <v>289</v>
      </c>
      <c r="P2565" s="66">
        <v>46311</v>
      </c>
      <c r="Q2565" s="31">
        <f t="shared" si="80"/>
        <v>420</v>
      </c>
      <c r="R2565" s="31">
        <f t="shared" si="81"/>
        <v>720</v>
      </c>
      <c r="S2565" s="29">
        <f>IF($Q2565&lt;Parâmetros!$E$19,$G2565-1,$G2565)</f>
        <v>46310</v>
      </c>
    </row>
    <row r="2566" spans="1:19" ht="15" customHeight="1" x14ac:dyDescent="0.25">
      <c r="A2566" s="128">
        <v>55618</v>
      </c>
      <c r="B2566" s="65" t="s">
        <v>675</v>
      </c>
      <c r="C2566" s="65" t="s">
        <v>72</v>
      </c>
      <c r="D2566" s="66">
        <v>46311</v>
      </c>
      <c r="E2566" s="67">
        <v>2.37</v>
      </c>
      <c r="F2566" s="65" t="s">
        <v>285</v>
      </c>
      <c r="G2566" s="66">
        <v>46310</v>
      </c>
      <c r="H2566" s="129">
        <v>40523366</v>
      </c>
      <c r="I2566" s="129">
        <v>10</v>
      </c>
      <c r="J2566" s="65" t="s">
        <v>1624</v>
      </c>
      <c r="K2566" s="65" t="s">
        <v>3399</v>
      </c>
      <c r="L2566" s="66">
        <v>46310</v>
      </c>
      <c r="M2566" s="65" t="s">
        <v>287</v>
      </c>
      <c r="N2566" s="65" t="s">
        <v>793</v>
      </c>
      <c r="O2566" s="65" t="s">
        <v>289</v>
      </c>
      <c r="P2566" s="66">
        <v>46311</v>
      </c>
      <c r="Q2566" s="31">
        <f t="shared" si="80"/>
        <v>780</v>
      </c>
      <c r="R2566" s="31">
        <f t="shared" si="81"/>
        <v>922</v>
      </c>
      <c r="S2566" s="29">
        <f>IF($Q2566&lt;Parâmetros!$E$19,$G2566-1,$G2566)</f>
        <v>46310</v>
      </c>
    </row>
    <row r="2567" spans="1:19" ht="15" customHeight="1" x14ac:dyDescent="0.25">
      <c r="A2567" s="128">
        <v>55618</v>
      </c>
      <c r="B2567" s="65" t="s">
        <v>675</v>
      </c>
      <c r="C2567" s="65" t="s">
        <v>72</v>
      </c>
      <c r="D2567" s="66">
        <v>46312</v>
      </c>
      <c r="E2567" s="67">
        <v>2.2799999999999998</v>
      </c>
      <c r="F2567" s="65" t="s">
        <v>285</v>
      </c>
      <c r="G2567" s="66">
        <v>46312</v>
      </c>
      <c r="H2567" s="129">
        <v>40520174</v>
      </c>
      <c r="I2567" s="129">
        <v>10</v>
      </c>
      <c r="J2567" s="65" t="s">
        <v>3862</v>
      </c>
      <c r="K2567" s="65" t="s">
        <v>317</v>
      </c>
      <c r="L2567" s="66">
        <v>46312</v>
      </c>
      <c r="M2567" s="65" t="s">
        <v>287</v>
      </c>
      <c r="N2567" s="65" t="s">
        <v>793</v>
      </c>
      <c r="O2567" s="65" t="s">
        <v>289</v>
      </c>
      <c r="P2567" s="66">
        <v>46312</v>
      </c>
      <c r="Q2567" s="31">
        <f t="shared" si="80"/>
        <v>433</v>
      </c>
      <c r="R2567" s="31">
        <f t="shared" si="81"/>
        <v>570</v>
      </c>
      <c r="S2567" s="29">
        <f>IF($Q2567&lt;Parâmetros!$E$19,$G2567-1,$G2567)</f>
        <v>46312</v>
      </c>
    </row>
    <row r="2568" spans="1:19" ht="15" customHeight="1" x14ac:dyDescent="0.25">
      <c r="A2568" s="128">
        <v>55618</v>
      </c>
      <c r="B2568" s="65" t="s">
        <v>675</v>
      </c>
      <c r="C2568" s="65" t="s">
        <v>72</v>
      </c>
      <c r="D2568" s="66">
        <v>46312</v>
      </c>
      <c r="E2568" s="67">
        <v>1.45</v>
      </c>
      <c r="F2568" s="65" t="s">
        <v>285</v>
      </c>
      <c r="G2568" s="66">
        <v>46312</v>
      </c>
      <c r="H2568" s="129">
        <v>40523361</v>
      </c>
      <c r="I2568" s="129">
        <v>10</v>
      </c>
      <c r="J2568" s="65" t="s">
        <v>3863</v>
      </c>
      <c r="K2568" s="65" t="s">
        <v>1184</v>
      </c>
      <c r="L2568" s="66">
        <v>46312</v>
      </c>
      <c r="M2568" s="65" t="s">
        <v>287</v>
      </c>
      <c r="N2568" s="65" t="s">
        <v>793</v>
      </c>
      <c r="O2568" s="65" t="s">
        <v>289</v>
      </c>
      <c r="P2568" s="66">
        <v>46312</v>
      </c>
      <c r="Q2568" s="31">
        <f t="shared" si="80"/>
        <v>573</v>
      </c>
      <c r="R2568" s="31">
        <f t="shared" si="81"/>
        <v>660</v>
      </c>
      <c r="S2568" s="29">
        <f>IF($Q2568&lt;Parâmetros!$E$19,$G2568-1,$G2568)</f>
        <v>46312</v>
      </c>
    </row>
    <row r="2569" spans="1:19" ht="15" customHeight="1" x14ac:dyDescent="0.25">
      <c r="A2569" s="128">
        <v>55618</v>
      </c>
      <c r="B2569" s="65" t="s">
        <v>675</v>
      </c>
      <c r="C2569" s="65" t="s">
        <v>72</v>
      </c>
      <c r="D2569" s="66">
        <v>46312</v>
      </c>
      <c r="E2569" s="67">
        <v>1.62</v>
      </c>
      <c r="F2569" s="65" t="s">
        <v>285</v>
      </c>
      <c r="G2569" s="66">
        <v>46312</v>
      </c>
      <c r="H2569" s="129">
        <v>40523363</v>
      </c>
      <c r="I2569" s="129">
        <v>10</v>
      </c>
      <c r="J2569" s="65" t="s">
        <v>3864</v>
      </c>
      <c r="K2569" s="65" t="s">
        <v>3865</v>
      </c>
      <c r="L2569" s="66">
        <v>46312</v>
      </c>
      <c r="M2569" s="65" t="s">
        <v>287</v>
      </c>
      <c r="N2569" s="65" t="s">
        <v>793</v>
      </c>
      <c r="O2569" s="65" t="s">
        <v>289</v>
      </c>
      <c r="P2569" s="66">
        <v>46312</v>
      </c>
      <c r="Q2569" s="31">
        <f t="shared" si="80"/>
        <v>720</v>
      </c>
      <c r="R2569" s="31">
        <f t="shared" si="81"/>
        <v>817</v>
      </c>
      <c r="S2569" s="29">
        <f>IF($Q2569&lt;Parâmetros!$E$19,$G2569-1,$G2569)</f>
        <v>46312</v>
      </c>
    </row>
    <row r="2570" spans="1:19" ht="15" customHeight="1" x14ac:dyDescent="0.25">
      <c r="A2570" s="128">
        <v>55618</v>
      </c>
      <c r="B2570" s="65" t="s">
        <v>675</v>
      </c>
      <c r="C2570" s="65" t="s">
        <v>72</v>
      </c>
      <c r="D2570" s="66">
        <v>46312</v>
      </c>
      <c r="E2570" s="67">
        <v>0.89</v>
      </c>
      <c r="F2570" s="65" t="s">
        <v>285</v>
      </c>
      <c r="G2570" s="66">
        <v>46312</v>
      </c>
      <c r="H2570" s="129">
        <v>40523620</v>
      </c>
      <c r="I2570" s="129">
        <v>20</v>
      </c>
      <c r="J2570" s="65" t="s">
        <v>3866</v>
      </c>
      <c r="K2570" s="65" t="s">
        <v>3867</v>
      </c>
      <c r="L2570" s="66">
        <v>46312</v>
      </c>
      <c r="M2570" s="65" t="s">
        <v>315</v>
      </c>
      <c r="N2570" s="129">
        <v>3005825</v>
      </c>
      <c r="O2570" s="65" t="s">
        <v>289</v>
      </c>
      <c r="P2570" s="66">
        <v>46312</v>
      </c>
      <c r="Q2570" s="31">
        <f t="shared" si="80"/>
        <v>817</v>
      </c>
      <c r="R2570" s="31">
        <f t="shared" si="81"/>
        <v>870</v>
      </c>
      <c r="S2570" s="29">
        <f>IF($Q2570&lt;Parâmetros!$E$19,$G2570-1,$G2570)</f>
        <v>46312</v>
      </c>
    </row>
    <row r="2571" spans="1:19" ht="15" customHeight="1" x14ac:dyDescent="0.25">
      <c r="A2571" s="128">
        <v>55618</v>
      </c>
      <c r="B2571" s="65" t="s">
        <v>675</v>
      </c>
      <c r="C2571" s="65" t="s">
        <v>72</v>
      </c>
      <c r="D2571" s="66">
        <v>46312</v>
      </c>
      <c r="E2571" s="67">
        <v>0.72</v>
      </c>
      <c r="F2571" s="65" t="s">
        <v>285</v>
      </c>
      <c r="G2571" s="66">
        <v>46312</v>
      </c>
      <c r="H2571" s="129">
        <v>40525211</v>
      </c>
      <c r="I2571" s="129">
        <v>10</v>
      </c>
      <c r="J2571" s="65" t="s">
        <v>3371</v>
      </c>
      <c r="K2571" s="65" t="s">
        <v>3868</v>
      </c>
      <c r="L2571" s="66">
        <v>46312</v>
      </c>
      <c r="M2571" s="65" t="s">
        <v>287</v>
      </c>
      <c r="N2571" s="65" t="s">
        <v>793</v>
      </c>
      <c r="O2571" s="65" t="s">
        <v>289</v>
      </c>
      <c r="P2571" s="66">
        <v>46312</v>
      </c>
      <c r="Q2571" s="31">
        <f t="shared" si="80"/>
        <v>871</v>
      </c>
      <c r="R2571" s="31">
        <f t="shared" si="81"/>
        <v>914</v>
      </c>
      <c r="S2571" s="29">
        <f>IF($Q2571&lt;Parâmetros!$E$19,$G2571-1,$G2571)</f>
        <v>46312</v>
      </c>
    </row>
    <row r="2572" spans="1:19" ht="15" customHeight="1" x14ac:dyDescent="0.25">
      <c r="A2572" s="128">
        <v>55628</v>
      </c>
      <c r="B2572" s="65" t="s">
        <v>681</v>
      </c>
      <c r="C2572" s="65" t="s">
        <v>78</v>
      </c>
      <c r="D2572" s="66">
        <v>46300</v>
      </c>
      <c r="E2572" s="67">
        <v>4</v>
      </c>
      <c r="F2572" s="65" t="s">
        <v>285</v>
      </c>
      <c r="G2572" s="66">
        <v>46297</v>
      </c>
      <c r="H2572" s="129">
        <v>40521856</v>
      </c>
      <c r="I2572" s="129">
        <v>10</v>
      </c>
      <c r="J2572" s="65" t="s">
        <v>536</v>
      </c>
      <c r="K2572" s="65" t="s">
        <v>531</v>
      </c>
      <c r="L2572" s="66">
        <v>46297</v>
      </c>
      <c r="M2572" s="65" t="s">
        <v>291</v>
      </c>
      <c r="N2572" s="129">
        <v>3004234</v>
      </c>
      <c r="O2572" s="65" t="s">
        <v>289</v>
      </c>
      <c r="P2572" s="66">
        <v>46300</v>
      </c>
      <c r="Q2572" s="31">
        <f t="shared" si="80"/>
        <v>480</v>
      </c>
      <c r="R2572" s="31">
        <f t="shared" si="81"/>
        <v>720</v>
      </c>
      <c r="S2572" s="29">
        <f>IF($Q2572&lt;Parâmetros!$E$19,$G2572-1,$G2572)</f>
        <v>46297</v>
      </c>
    </row>
    <row r="2573" spans="1:19" ht="15" customHeight="1" x14ac:dyDescent="0.25">
      <c r="A2573" s="128">
        <v>55628</v>
      </c>
      <c r="B2573" s="65" t="s">
        <v>681</v>
      </c>
      <c r="C2573" s="65" t="s">
        <v>78</v>
      </c>
      <c r="D2573" s="66">
        <v>46300</v>
      </c>
      <c r="E2573" s="67">
        <v>3.18</v>
      </c>
      <c r="F2573" s="65" t="s">
        <v>285</v>
      </c>
      <c r="G2573" s="66">
        <v>46297</v>
      </c>
      <c r="H2573" s="129">
        <v>40521856</v>
      </c>
      <c r="I2573" s="129">
        <v>10</v>
      </c>
      <c r="J2573" s="65" t="s">
        <v>683</v>
      </c>
      <c r="K2573" s="65" t="s">
        <v>684</v>
      </c>
      <c r="L2573" s="66">
        <v>46297</v>
      </c>
      <c r="M2573" s="65" t="s">
        <v>291</v>
      </c>
      <c r="N2573" s="129">
        <v>3004234</v>
      </c>
      <c r="O2573" s="65" t="s">
        <v>289</v>
      </c>
      <c r="P2573" s="66">
        <v>46300</v>
      </c>
      <c r="Q2573" s="31">
        <f t="shared" si="80"/>
        <v>784</v>
      </c>
      <c r="R2573" s="31">
        <f t="shared" si="81"/>
        <v>975</v>
      </c>
      <c r="S2573" s="29">
        <f>IF($Q2573&lt;Parâmetros!$E$19,$G2573-1,$G2573)</f>
        <v>46297</v>
      </c>
    </row>
    <row r="2574" spans="1:19" ht="15" customHeight="1" x14ac:dyDescent="0.25">
      <c r="A2574" s="128">
        <v>55628</v>
      </c>
      <c r="B2574" s="65" t="s">
        <v>681</v>
      </c>
      <c r="C2574" s="65" t="s">
        <v>75</v>
      </c>
      <c r="D2574" s="66">
        <v>46300</v>
      </c>
      <c r="E2574" s="67">
        <v>52.5</v>
      </c>
      <c r="F2574" s="65" t="s">
        <v>285</v>
      </c>
      <c r="G2574" s="66">
        <v>46298</v>
      </c>
      <c r="H2574" s="129">
        <v>40522098</v>
      </c>
      <c r="I2574" s="129">
        <v>20</v>
      </c>
      <c r="J2574" s="65" t="s">
        <v>685</v>
      </c>
      <c r="K2574" s="65" t="s">
        <v>356</v>
      </c>
      <c r="L2574" s="66">
        <v>46300</v>
      </c>
      <c r="M2574" s="65" t="s">
        <v>287</v>
      </c>
      <c r="N2574" s="65" t="s">
        <v>793</v>
      </c>
      <c r="O2574" s="65" t="s">
        <v>289</v>
      </c>
      <c r="P2574" s="66">
        <v>46300</v>
      </c>
      <c r="Q2574" s="31">
        <f t="shared" si="80"/>
        <v>450</v>
      </c>
      <c r="R2574" s="31">
        <f t="shared" si="81"/>
        <v>720</v>
      </c>
      <c r="S2574" s="29">
        <f>IF($Q2574&lt;Parâmetros!$E$19,$G2574-1,$G2574)</f>
        <v>46298</v>
      </c>
    </row>
    <row r="2575" spans="1:19" ht="15" customHeight="1" x14ac:dyDescent="0.25">
      <c r="A2575" s="128">
        <v>55628</v>
      </c>
      <c r="B2575" s="65" t="s">
        <v>681</v>
      </c>
      <c r="C2575" s="65" t="s">
        <v>75</v>
      </c>
      <c r="D2575" s="66">
        <v>46300</v>
      </c>
      <c r="E2575" s="67">
        <v>-52.5</v>
      </c>
      <c r="F2575" s="65" t="s">
        <v>285</v>
      </c>
      <c r="G2575" s="66">
        <v>46298</v>
      </c>
      <c r="H2575" s="129">
        <v>40522098</v>
      </c>
      <c r="I2575" s="129">
        <v>20</v>
      </c>
      <c r="J2575" s="65" t="s">
        <v>685</v>
      </c>
      <c r="K2575" s="65" t="s">
        <v>356</v>
      </c>
      <c r="L2575" s="66">
        <v>46300</v>
      </c>
      <c r="M2575" s="65" t="s">
        <v>287</v>
      </c>
      <c r="N2575" s="65" t="s">
        <v>793</v>
      </c>
      <c r="O2575" s="65" t="s">
        <v>306</v>
      </c>
      <c r="P2575" s="66">
        <v>46301</v>
      </c>
      <c r="Q2575" s="31">
        <f t="shared" si="80"/>
        <v>450</v>
      </c>
      <c r="R2575" s="31">
        <f t="shared" si="81"/>
        <v>720</v>
      </c>
      <c r="S2575" s="29">
        <f>IF($Q2575&lt;Parâmetros!$E$19,$G2575-1,$G2575)</f>
        <v>46298</v>
      </c>
    </row>
    <row r="2576" spans="1:19" ht="15" customHeight="1" x14ac:dyDescent="0.25">
      <c r="A2576" s="128">
        <v>55628</v>
      </c>
      <c r="B2576" s="65" t="s">
        <v>681</v>
      </c>
      <c r="C2576" s="65" t="s">
        <v>75</v>
      </c>
      <c r="D2576" s="66">
        <v>46301</v>
      </c>
      <c r="E2576" s="67">
        <v>4</v>
      </c>
      <c r="F2576" s="65" t="s">
        <v>285</v>
      </c>
      <c r="G2576" s="66">
        <v>46298</v>
      </c>
      <c r="H2576" s="129">
        <v>40522098</v>
      </c>
      <c r="I2576" s="129">
        <v>20</v>
      </c>
      <c r="J2576" s="65" t="s">
        <v>884</v>
      </c>
      <c r="K2576" s="65" t="s">
        <v>397</v>
      </c>
      <c r="L2576" s="66">
        <v>46298</v>
      </c>
      <c r="M2576" s="65" t="s">
        <v>287</v>
      </c>
      <c r="N2576" s="65" t="s">
        <v>793</v>
      </c>
      <c r="O2576" s="65" t="s">
        <v>289</v>
      </c>
      <c r="P2576" s="66">
        <v>46301</v>
      </c>
      <c r="Q2576" s="31">
        <f t="shared" si="80"/>
        <v>450</v>
      </c>
      <c r="R2576" s="31">
        <f t="shared" si="81"/>
        <v>690</v>
      </c>
      <c r="S2576" s="29">
        <f>IF($Q2576&lt;Parâmetros!$E$19,$G2576-1,$G2576)</f>
        <v>46298</v>
      </c>
    </row>
    <row r="2577" spans="1:19" ht="15" customHeight="1" x14ac:dyDescent="0.25">
      <c r="A2577" s="128">
        <v>55628</v>
      </c>
      <c r="B2577" s="65" t="s">
        <v>681</v>
      </c>
      <c r="C2577" s="65" t="s">
        <v>75</v>
      </c>
      <c r="D2577" s="66">
        <v>46301</v>
      </c>
      <c r="E2577" s="67">
        <v>2.67</v>
      </c>
      <c r="F2577" s="65" t="s">
        <v>285</v>
      </c>
      <c r="G2577" s="66">
        <v>46298</v>
      </c>
      <c r="H2577" s="129">
        <v>40522098</v>
      </c>
      <c r="I2577" s="129">
        <v>20</v>
      </c>
      <c r="J2577" s="65" t="s">
        <v>686</v>
      </c>
      <c r="K2577" s="65" t="s">
        <v>682</v>
      </c>
      <c r="L2577" s="66">
        <v>46298</v>
      </c>
      <c r="M2577" s="65" t="s">
        <v>287</v>
      </c>
      <c r="N2577" s="65" t="s">
        <v>793</v>
      </c>
      <c r="O2577" s="65" t="s">
        <v>289</v>
      </c>
      <c r="P2577" s="66">
        <v>46301</v>
      </c>
      <c r="Q2577" s="31">
        <f t="shared" si="80"/>
        <v>755</v>
      </c>
      <c r="R2577" s="31">
        <f t="shared" si="81"/>
        <v>915</v>
      </c>
      <c r="S2577" s="29">
        <f>IF($Q2577&lt;Parâmetros!$E$19,$G2577-1,$G2577)</f>
        <v>46298</v>
      </c>
    </row>
    <row r="2578" spans="1:19" ht="15" customHeight="1" x14ac:dyDescent="0.25">
      <c r="A2578" s="128">
        <v>55628</v>
      </c>
      <c r="B2578" s="65" t="s">
        <v>681</v>
      </c>
      <c r="C2578" s="65" t="s">
        <v>78</v>
      </c>
      <c r="D2578" s="66">
        <v>46301</v>
      </c>
      <c r="E2578" s="67">
        <v>4.5</v>
      </c>
      <c r="F2578" s="65" t="s">
        <v>285</v>
      </c>
      <c r="G2578" s="66">
        <v>46300</v>
      </c>
      <c r="H2578" s="129">
        <v>40497631</v>
      </c>
      <c r="I2578" s="129">
        <v>10</v>
      </c>
      <c r="J2578" s="65" t="s">
        <v>885</v>
      </c>
      <c r="K2578" s="65" t="s">
        <v>361</v>
      </c>
      <c r="L2578" s="66">
        <v>46300</v>
      </c>
      <c r="M2578" s="65" t="s">
        <v>291</v>
      </c>
      <c r="N2578" s="129">
        <v>3007199</v>
      </c>
      <c r="O2578" s="65" t="s">
        <v>289</v>
      </c>
      <c r="P2578" s="66">
        <v>46301</v>
      </c>
      <c r="Q2578" s="31">
        <f t="shared" si="80"/>
        <v>450</v>
      </c>
      <c r="R2578" s="31">
        <f t="shared" si="81"/>
        <v>720</v>
      </c>
      <c r="S2578" s="29">
        <f>IF($Q2578&lt;Parâmetros!$E$19,$G2578-1,$G2578)</f>
        <v>46300</v>
      </c>
    </row>
    <row r="2579" spans="1:19" ht="15" customHeight="1" x14ac:dyDescent="0.25">
      <c r="A2579" s="128">
        <v>55628</v>
      </c>
      <c r="B2579" s="65" t="s">
        <v>681</v>
      </c>
      <c r="C2579" s="65" t="s">
        <v>78</v>
      </c>
      <c r="D2579" s="66">
        <v>46301</v>
      </c>
      <c r="E2579" s="67">
        <v>3.17</v>
      </c>
      <c r="F2579" s="65" t="s">
        <v>285</v>
      </c>
      <c r="G2579" s="66">
        <v>46300</v>
      </c>
      <c r="H2579" s="129">
        <v>40497631</v>
      </c>
      <c r="I2579" s="129">
        <v>10</v>
      </c>
      <c r="J2579" s="65" t="s">
        <v>886</v>
      </c>
      <c r="K2579" s="65" t="s">
        <v>887</v>
      </c>
      <c r="L2579" s="66">
        <v>46300</v>
      </c>
      <c r="M2579" s="65" t="s">
        <v>291</v>
      </c>
      <c r="N2579" s="129">
        <v>3007199</v>
      </c>
      <c r="O2579" s="65" t="s">
        <v>289</v>
      </c>
      <c r="P2579" s="66">
        <v>46301</v>
      </c>
      <c r="Q2579" s="31">
        <f t="shared" si="80"/>
        <v>785</v>
      </c>
      <c r="R2579" s="31">
        <f t="shared" si="81"/>
        <v>976</v>
      </c>
      <c r="S2579" s="29">
        <f>IF($Q2579&lt;Parâmetros!$E$19,$G2579-1,$G2579)</f>
        <v>46300</v>
      </c>
    </row>
    <row r="2580" spans="1:19" ht="15" customHeight="1" x14ac:dyDescent="0.25">
      <c r="A2580" s="128">
        <v>55628</v>
      </c>
      <c r="B2580" s="65" t="s">
        <v>681</v>
      </c>
      <c r="C2580" s="65" t="s">
        <v>78</v>
      </c>
      <c r="D2580" s="66">
        <v>46302</v>
      </c>
      <c r="E2580" s="67">
        <v>4</v>
      </c>
      <c r="F2580" s="65" t="s">
        <v>285</v>
      </c>
      <c r="G2580" s="66">
        <v>46301</v>
      </c>
      <c r="H2580" s="129">
        <v>40521858</v>
      </c>
      <c r="I2580" s="129">
        <v>10</v>
      </c>
      <c r="J2580" s="65" t="s">
        <v>554</v>
      </c>
      <c r="K2580" s="65" t="s">
        <v>618</v>
      </c>
      <c r="L2580" s="66">
        <v>46301</v>
      </c>
      <c r="M2580" s="65" t="s">
        <v>291</v>
      </c>
      <c r="N2580" s="129">
        <v>3005018</v>
      </c>
      <c r="O2580" s="65" t="s">
        <v>289</v>
      </c>
      <c r="P2580" s="66">
        <v>46302</v>
      </c>
      <c r="Q2580" s="31">
        <f t="shared" si="80"/>
        <v>480</v>
      </c>
      <c r="R2580" s="31">
        <f t="shared" si="81"/>
        <v>720</v>
      </c>
      <c r="S2580" s="29">
        <f>IF($Q2580&lt;Parâmetros!$E$19,$G2580-1,$G2580)</f>
        <v>46301</v>
      </c>
    </row>
    <row r="2581" spans="1:19" ht="15" customHeight="1" x14ac:dyDescent="0.25">
      <c r="A2581" s="128">
        <v>55628</v>
      </c>
      <c r="B2581" s="65" t="s">
        <v>681</v>
      </c>
      <c r="C2581" s="65" t="s">
        <v>78</v>
      </c>
      <c r="D2581" s="66">
        <v>46302</v>
      </c>
      <c r="E2581" s="67">
        <v>3.17</v>
      </c>
      <c r="F2581" s="65" t="s">
        <v>285</v>
      </c>
      <c r="G2581" s="66">
        <v>46301</v>
      </c>
      <c r="H2581" s="129">
        <v>40521858</v>
      </c>
      <c r="I2581" s="129">
        <v>10</v>
      </c>
      <c r="J2581" s="65" t="s">
        <v>1103</v>
      </c>
      <c r="K2581" s="65" t="s">
        <v>1104</v>
      </c>
      <c r="L2581" s="66">
        <v>46301</v>
      </c>
      <c r="M2581" s="65" t="s">
        <v>291</v>
      </c>
      <c r="N2581" s="129">
        <v>3005018</v>
      </c>
      <c r="O2581" s="65" t="s">
        <v>289</v>
      </c>
      <c r="P2581" s="66">
        <v>46302</v>
      </c>
      <c r="Q2581" s="31">
        <f t="shared" si="80"/>
        <v>785</v>
      </c>
      <c r="R2581" s="31">
        <f t="shared" si="81"/>
        <v>975</v>
      </c>
      <c r="S2581" s="29">
        <f>IF($Q2581&lt;Parâmetros!$E$19,$G2581-1,$G2581)</f>
        <v>46301</v>
      </c>
    </row>
    <row r="2582" spans="1:19" ht="15" customHeight="1" x14ac:dyDescent="0.25">
      <c r="A2582" s="128">
        <v>55628</v>
      </c>
      <c r="B2582" s="65" t="s">
        <v>681</v>
      </c>
      <c r="C2582" s="65" t="s">
        <v>77</v>
      </c>
      <c r="D2582" s="66">
        <v>46305</v>
      </c>
      <c r="E2582" s="67">
        <v>4</v>
      </c>
      <c r="F2582" s="65" t="s">
        <v>285</v>
      </c>
      <c r="G2582" s="66">
        <v>46302</v>
      </c>
      <c r="H2582" s="129">
        <v>40521852</v>
      </c>
      <c r="I2582" s="129">
        <v>20</v>
      </c>
      <c r="J2582" s="65" t="s">
        <v>2162</v>
      </c>
      <c r="K2582" s="65" t="s">
        <v>2163</v>
      </c>
      <c r="L2582" s="66">
        <v>46302</v>
      </c>
      <c r="M2582" s="65" t="s">
        <v>291</v>
      </c>
      <c r="N2582" s="129">
        <v>4000789</v>
      </c>
      <c r="O2582" s="65" t="s">
        <v>289</v>
      </c>
      <c r="P2582" s="66">
        <v>46305</v>
      </c>
      <c r="Q2582" s="31">
        <f t="shared" si="80"/>
        <v>480</v>
      </c>
      <c r="R2582" s="31">
        <f t="shared" si="81"/>
        <v>720</v>
      </c>
      <c r="S2582" s="29">
        <f>IF($Q2582&lt;Parâmetros!$E$19,$G2582-1,$G2582)</f>
        <v>46302</v>
      </c>
    </row>
    <row r="2583" spans="1:19" ht="15" customHeight="1" x14ac:dyDescent="0.25">
      <c r="A2583" s="128">
        <v>55628</v>
      </c>
      <c r="B2583" s="65" t="s">
        <v>681</v>
      </c>
      <c r="C2583" s="65" t="s">
        <v>78</v>
      </c>
      <c r="D2583" s="66">
        <v>46305</v>
      </c>
      <c r="E2583" s="67">
        <v>3.17</v>
      </c>
      <c r="F2583" s="65" t="s">
        <v>285</v>
      </c>
      <c r="G2583" s="66">
        <v>46302</v>
      </c>
      <c r="H2583" s="129">
        <v>40521853</v>
      </c>
      <c r="I2583" s="129">
        <v>10</v>
      </c>
      <c r="J2583" s="65" t="s">
        <v>2164</v>
      </c>
      <c r="K2583" s="65" t="s">
        <v>2165</v>
      </c>
      <c r="L2583" s="66">
        <v>46302</v>
      </c>
      <c r="M2583" s="65" t="s">
        <v>291</v>
      </c>
      <c r="N2583" s="129">
        <v>4000790</v>
      </c>
      <c r="O2583" s="65" t="s">
        <v>289</v>
      </c>
      <c r="P2583" s="66">
        <v>46305</v>
      </c>
      <c r="Q2583" s="31">
        <f t="shared" si="80"/>
        <v>785</v>
      </c>
      <c r="R2583" s="31">
        <f t="shared" si="81"/>
        <v>975</v>
      </c>
      <c r="S2583" s="29">
        <f>IF($Q2583&lt;Parâmetros!$E$19,$G2583-1,$G2583)</f>
        <v>46302</v>
      </c>
    </row>
    <row r="2584" spans="1:19" ht="15" customHeight="1" x14ac:dyDescent="0.25">
      <c r="A2584" s="128">
        <v>55628</v>
      </c>
      <c r="B2584" s="65" t="s">
        <v>681</v>
      </c>
      <c r="C2584" s="65" t="s">
        <v>78</v>
      </c>
      <c r="D2584" s="66">
        <v>46305</v>
      </c>
      <c r="E2584" s="67">
        <v>4</v>
      </c>
      <c r="F2584" s="65" t="s">
        <v>285</v>
      </c>
      <c r="G2584" s="66">
        <v>46303</v>
      </c>
      <c r="H2584" s="129">
        <v>40524606</v>
      </c>
      <c r="I2584" s="129">
        <v>10</v>
      </c>
      <c r="J2584" s="65" t="s">
        <v>2166</v>
      </c>
      <c r="K2584" s="65" t="s">
        <v>679</v>
      </c>
      <c r="L2584" s="66">
        <v>46303</v>
      </c>
      <c r="M2584" s="65" t="s">
        <v>315</v>
      </c>
      <c r="N2584" s="65" t="s">
        <v>793</v>
      </c>
      <c r="O2584" s="65" t="s">
        <v>289</v>
      </c>
      <c r="P2584" s="66">
        <v>46305</v>
      </c>
      <c r="Q2584" s="31">
        <f t="shared" si="80"/>
        <v>480</v>
      </c>
      <c r="R2584" s="31">
        <f t="shared" si="81"/>
        <v>720</v>
      </c>
      <c r="S2584" s="29">
        <f>IF($Q2584&lt;Parâmetros!$E$19,$G2584-1,$G2584)</f>
        <v>46303</v>
      </c>
    </row>
    <row r="2585" spans="1:19" ht="15" customHeight="1" x14ac:dyDescent="0.25">
      <c r="A2585" s="128">
        <v>55628</v>
      </c>
      <c r="B2585" s="65" t="s">
        <v>681</v>
      </c>
      <c r="C2585" s="65" t="s">
        <v>78</v>
      </c>
      <c r="D2585" s="66">
        <v>46305</v>
      </c>
      <c r="E2585" s="67">
        <v>3.17</v>
      </c>
      <c r="F2585" s="65" t="s">
        <v>285</v>
      </c>
      <c r="G2585" s="66">
        <v>46303</v>
      </c>
      <c r="H2585" s="129">
        <v>40524607</v>
      </c>
      <c r="I2585" s="129">
        <v>10</v>
      </c>
      <c r="J2585" s="65" t="s">
        <v>2167</v>
      </c>
      <c r="K2585" s="65" t="s">
        <v>2168</v>
      </c>
      <c r="L2585" s="66">
        <v>46303</v>
      </c>
      <c r="M2585" s="65" t="s">
        <v>315</v>
      </c>
      <c r="N2585" s="65" t="s">
        <v>793</v>
      </c>
      <c r="O2585" s="65" t="s">
        <v>289</v>
      </c>
      <c r="P2585" s="66">
        <v>46305</v>
      </c>
      <c r="Q2585" s="31">
        <f t="shared" si="80"/>
        <v>785</v>
      </c>
      <c r="R2585" s="31">
        <f t="shared" si="81"/>
        <v>975</v>
      </c>
      <c r="S2585" s="29">
        <f>IF($Q2585&lt;Parâmetros!$E$19,$G2585-1,$G2585)</f>
        <v>46303</v>
      </c>
    </row>
    <row r="2586" spans="1:19" ht="15" customHeight="1" x14ac:dyDescent="0.25">
      <c r="A2586" s="128">
        <v>55628</v>
      </c>
      <c r="B2586" s="65" t="s">
        <v>681</v>
      </c>
      <c r="C2586" s="65" t="s">
        <v>78</v>
      </c>
      <c r="D2586" s="66">
        <v>46305</v>
      </c>
      <c r="E2586" s="67">
        <v>4</v>
      </c>
      <c r="F2586" s="65" t="s">
        <v>285</v>
      </c>
      <c r="G2586" s="66">
        <v>46304</v>
      </c>
      <c r="H2586" s="129">
        <v>40524603</v>
      </c>
      <c r="I2586" s="129">
        <v>10</v>
      </c>
      <c r="J2586" s="65" t="s">
        <v>523</v>
      </c>
      <c r="K2586" s="65" t="s">
        <v>2082</v>
      </c>
      <c r="L2586" s="66">
        <v>46304</v>
      </c>
      <c r="M2586" s="65" t="s">
        <v>287</v>
      </c>
      <c r="N2586" s="65" t="s">
        <v>793</v>
      </c>
      <c r="O2586" s="65" t="s">
        <v>306</v>
      </c>
      <c r="P2586" s="66">
        <v>46305</v>
      </c>
      <c r="Q2586" s="31">
        <f t="shared" si="80"/>
        <v>440</v>
      </c>
      <c r="R2586" s="31">
        <f t="shared" si="81"/>
        <v>680</v>
      </c>
      <c r="S2586" s="29">
        <f>IF($Q2586&lt;Parâmetros!$E$19,$G2586-1,$G2586)</f>
        <v>46304</v>
      </c>
    </row>
    <row r="2587" spans="1:19" ht="15" customHeight="1" x14ac:dyDescent="0.25">
      <c r="A2587" s="128">
        <v>55628</v>
      </c>
      <c r="B2587" s="65" t="s">
        <v>681</v>
      </c>
      <c r="C2587" s="65" t="s">
        <v>78</v>
      </c>
      <c r="D2587" s="66">
        <v>46305</v>
      </c>
      <c r="E2587" s="67">
        <v>4</v>
      </c>
      <c r="F2587" s="65" t="s">
        <v>285</v>
      </c>
      <c r="G2587" s="66">
        <v>46304</v>
      </c>
      <c r="H2587" s="129">
        <v>40524603</v>
      </c>
      <c r="I2587" s="129">
        <v>10</v>
      </c>
      <c r="J2587" s="65" t="s">
        <v>2084</v>
      </c>
      <c r="K2587" s="65" t="s">
        <v>2169</v>
      </c>
      <c r="L2587" s="66">
        <v>46304</v>
      </c>
      <c r="M2587" s="65" t="s">
        <v>287</v>
      </c>
      <c r="N2587" s="65" t="s">
        <v>793</v>
      </c>
      <c r="O2587" s="65" t="s">
        <v>306</v>
      </c>
      <c r="P2587" s="66">
        <v>46305</v>
      </c>
      <c r="Q2587" s="31">
        <f t="shared" si="80"/>
        <v>740</v>
      </c>
      <c r="R2587" s="31">
        <f t="shared" si="81"/>
        <v>980</v>
      </c>
      <c r="S2587" s="29">
        <f>IF($Q2587&lt;Parâmetros!$E$19,$G2587-1,$G2587)</f>
        <v>46304</v>
      </c>
    </row>
    <row r="2588" spans="1:19" ht="15" customHeight="1" x14ac:dyDescent="0.25">
      <c r="A2588" s="128">
        <v>55628</v>
      </c>
      <c r="B2588" s="65" t="s">
        <v>681</v>
      </c>
      <c r="C2588" s="65" t="s">
        <v>78</v>
      </c>
      <c r="D2588" s="66">
        <v>46305</v>
      </c>
      <c r="E2588" s="67">
        <v>4.5</v>
      </c>
      <c r="F2588" s="65" t="s">
        <v>285</v>
      </c>
      <c r="G2588" s="66">
        <v>46305</v>
      </c>
      <c r="H2588" s="129">
        <v>40524608</v>
      </c>
      <c r="I2588" s="129">
        <v>10</v>
      </c>
      <c r="J2588" s="65" t="s">
        <v>2170</v>
      </c>
      <c r="K2588" s="65" t="s">
        <v>1150</v>
      </c>
      <c r="L2588" s="66">
        <v>46305</v>
      </c>
      <c r="M2588" s="65" t="s">
        <v>357</v>
      </c>
      <c r="N2588" s="65" t="s">
        <v>793</v>
      </c>
      <c r="O2588" s="65" t="s">
        <v>289</v>
      </c>
      <c r="P2588" s="66">
        <v>46305</v>
      </c>
      <c r="Q2588" s="31">
        <f t="shared" si="80"/>
        <v>450</v>
      </c>
      <c r="R2588" s="31">
        <f t="shared" si="81"/>
        <v>720</v>
      </c>
      <c r="S2588" s="29">
        <f>IF($Q2588&lt;Parâmetros!$E$19,$G2588-1,$G2588)</f>
        <v>46305</v>
      </c>
    </row>
    <row r="2589" spans="1:19" ht="15" customHeight="1" x14ac:dyDescent="0.25">
      <c r="A2589" s="128">
        <v>55628</v>
      </c>
      <c r="B2589" s="65" t="s">
        <v>681</v>
      </c>
      <c r="C2589" s="65" t="s">
        <v>78</v>
      </c>
      <c r="D2589" s="66">
        <v>46305</v>
      </c>
      <c r="E2589" s="67">
        <v>2.02</v>
      </c>
      <c r="F2589" s="65" t="s">
        <v>285</v>
      </c>
      <c r="G2589" s="66">
        <v>46305</v>
      </c>
      <c r="H2589" s="129">
        <v>40524608</v>
      </c>
      <c r="I2589" s="129">
        <v>10</v>
      </c>
      <c r="J2589" s="65" t="s">
        <v>2171</v>
      </c>
      <c r="K2589" s="65" t="s">
        <v>2172</v>
      </c>
      <c r="L2589" s="66">
        <v>46305</v>
      </c>
      <c r="M2589" s="65" t="s">
        <v>357</v>
      </c>
      <c r="N2589" s="65" t="s">
        <v>793</v>
      </c>
      <c r="O2589" s="65" t="s">
        <v>289</v>
      </c>
      <c r="P2589" s="66">
        <v>46305</v>
      </c>
      <c r="Q2589" s="31">
        <f t="shared" si="80"/>
        <v>783</v>
      </c>
      <c r="R2589" s="31">
        <f t="shared" si="81"/>
        <v>904</v>
      </c>
      <c r="S2589" s="29">
        <f>IF($Q2589&lt;Parâmetros!$E$19,$G2589-1,$G2589)</f>
        <v>46305</v>
      </c>
    </row>
    <row r="2590" spans="1:19" ht="15" customHeight="1" x14ac:dyDescent="0.25">
      <c r="A2590" s="128">
        <v>55628</v>
      </c>
      <c r="B2590" s="65" t="s">
        <v>681</v>
      </c>
      <c r="C2590" s="65" t="s">
        <v>78</v>
      </c>
      <c r="D2590" s="66">
        <v>46309</v>
      </c>
      <c r="E2590" s="67">
        <v>4.01</v>
      </c>
      <c r="F2590" s="65" t="s">
        <v>285</v>
      </c>
      <c r="G2590" s="66">
        <v>46307</v>
      </c>
      <c r="H2590" s="129">
        <v>40525199</v>
      </c>
      <c r="I2590" s="129">
        <v>10</v>
      </c>
      <c r="J2590" s="65" t="s">
        <v>2661</v>
      </c>
      <c r="K2590" s="65" t="s">
        <v>2662</v>
      </c>
      <c r="L2590" s="66">
        <v>46307</v>
      </c>
      <c r="M2590" s="65" t="s">
        <v>291</v>
      </c>
      <c r="N2590" s="65" t="s">
        <v>793</v>
      </c>
      <c r="O2590" s="65" t="s">
        <v>289</v>
      </c>
      <c r="P2590" s="66">
        <v>46309</v>
      </c>
      <c r="Q2590" s="31">
        <f t="shared" si="80"/>
        <v>450</v>
      </c>
      <c r="R2590" s="31">
        <f t="shared" si="81"/>
        <v>690</v>
      </c>
      <c r="S2590" s="29">
        <f>IF($Q2590&lt;Parâmetros!$E$19,$G2590-1,$G2590)</f>
        <v>46307</v>
      </c>
    </row>
    <row r="2591" spans="1:19" ht="15" customHeight="1" x14ac:dyDescent="0.25">
      <c r="A2591" s="128">
        <v>55628</v>
      </c>
      <c r="B2591" s="65" t="s">
        <v>681</v>
      </c>
      <c r="C2591" s="65" t="s">
        <v>78</v>
      </c>
      <c r="D2591" s="66">
        <v>46309</v>
      </c>
      <c r="E2591" s="67">
        <v>2.67</v>
      </c>
      <c r="F2591" s="65" t="s">
        <v>285</v>
      </c>
      <c r="G2591" s="66">
        <v>46307</v>
      </c>
      <c r="H2591" s="129">
        <v>40524608</v>
      </c>
      <c r="I2591" s="129">
        <v>10</v>
      </c>
      <c r="J2591" s="65" t="s">
        <v>2864</v>
      </c>
      <c r="K2591" s="65" t="s">
        <v>2865</v>
      </c>
      <c r="L2591" s="66">
        <v>46307</v>
      </c>
      <c r="M2591" s="65" t="s">
        <v>357</v>
      </c>
      <c r="N2591" s="65" t="s">
        <v>793</v>
      </c>
      <c r="O2591" s="65" t="s">
        <v>289</v>
      </c>
      <c r="P2591" s="66">
        <v>46309</v>
      </c>
      <c r="Q2591" s="31">
        <f t="shared" si="80"/>
        <v>755</v>
      </c>
      <c r="R2591" s="31">
        <f t="shared" si="81"/>
        <v>915</v>
      </c>
      <c r="S2591" s="29">
        <f>IF($Q2591&lt;Parâmetros!$E$19,$G2591-1,$G2591)</f>
        <v>46307</v>
      </c>
    </row>
    <row r="2592" spans="1:19" ht="15" customHeight="1" x14ac:dyDescent="0.25">
      <c r="A2592" s="128">
        <v>55628</v>
      </c>
      <c r="B2592" s="65" t="s">
        <v>681</v>
      </c>
      <c r="C2592" s="65" t="s">
        <v>78</v>
      </c>
      <c r="D2592" s="66">
        <v>46309</v>
      </c>
      <c r="E2592" s="67">
        <v>4.49</v>
      </c>
      <c r="F2592" s="65" t="s">
        <v>285</v>
      </c>
      <c r="G2592" s="66">
        <v>46308</v>
      </c>
      <c r="H2592" s="129">
        <v>40525466</v>
      </c>
      <c r="I2592" s="129">
        <v>10</v>
      </c>
      <c r="J2592" s="65" t="s">
        <v>2866</v>
      </c>
      <c r="K2592" s="65" t="s">
        <v>677</v>
      </c>
      <c r="L2592" s="66">
        <v>46308</v>
      </c>
      <c r="M2592" s="65" t="s">
        <v>291</v>
      </c>
      <c r="N2592" s="129">
        <v>3011612</v>
      </c>
      <c r="O2592" s="65" t="s">
        <v>289</v>
      </c>
      <c r="P2592" s="66">
        <v>46309</v>
      </c>
      <c r="Q2592" s="31">
        <f t="shared" si="80"/>
        <v>450</v>
      </c>
      <c r="R2592" s="31">
        <f t="shared" si="81"/>
        <v>720</v>
      </c>
      <c r="S2592" s="29">
        <f>IF($Q2592&lt;Parâmetros!$E$19,$G2592-1,$G2592)</f>
        <v>46308</v>
      </c>
    </row>
    <row r="2593" spans="1:19" ht="15" customHeight="1" x14ac:dyDescent="0.25">
      <c r="A2593" s="128">
        <v>55628</v>
      </c>
      <c r="B2593" s="65" t="s">
        <v>681</v>
      </c>
      <c r="C2593" s="65" t="s">
        <v>78</v>
      </c>
      <c r="D2593" s="66">
        <v>46309</v>
      </c>
      <c r="E2593" s="67">
        <v>3.17</v>
      </c>
      <c r="F2593" s="65" t="s">
        <v>285</v>
      </c>
      <c r="G2593" s="66">
        <v>46308</v>
      </c>
      <c r="H2593" s="129">
        <v>40525466</v>
      </c>
      <c r="I2593" s="129">
        <v>10</v>
      </c>
      <c r="J2593" s="65" t="s">
        <v>286</v>
      </c>
      <c r="K2593" s="65" t="s">
        <v>2165</v>
      </c>
      <c r="L2593" s="66">
        <v>46308</v>
      </c>
      <c r="M2593" s="65" t="s">
        <v>291</v>
      </c>
      <c r="N2593" s="129">
        <v>3011612</v>
      </c>
      <c r="O2593" s="65" t="s">
        <v>289</v>
      </c>
      <c r="P2593" s="66">
        <v>46309</v>
      </c>
      <c r="Q2593" s="31">
        <f t="shared" si="80"/>
        <v>785</v>
      </c>
      <c r="R2593" s="31">
        <f t="shared" si="81"/>
        <v>975</v>
      </c>
      <c r="S2593" s="29">
        <f>IF($Q2593&lt;Parâmetros!$E$19,$G2593-1,$G2593)</f>
        <v>46308</v>
      </c>
    </row>
    <row r="2594" spans="1:19" ht="15" customHeight="1" x14ac:dyDescent="0.25">
      <c r="A2594" s="128">
        <v>55628</v>
      </c>
      <c r="B2594" s="65" t="s">
        <v>681</v>
      </c>
      <c r="C2594" s="65" t="s">
        <v>78</v>
      </c>
      <c r="D2594" s="66">
        <v>46312</v>
      </c>
      <c r="E2594" s="67">
        <v>3.99</v>
      </c>
      <c r="F2594" s="65" t="s">
        <v>285</v>
      </c>
      <c r="G2594" s="66">
        <v>46309</v>
      </c>
      <c r="H2594" s="129">
        <v>40525707</v>
      </c>
      <c r="I2594" s="129">
        <v>10</v>
      </c>
      <c r="J2594" s="65" t="s">
        <v>2911</v>
      </c>
      <c r="K2594" s="65" t="s">
        <v>325</v>
      </c>
      <c r="L2594" s="66">
        <v>46309</v>
      </c>
      <c r="M2594" s="65" t="s">
        <v>291</v>
      </c>
      <c r="N2594" s="129">
        <v>4000583</v>
      </c>
      <c r="O2594" s="65" t="s">
        <v>289</v>
      </c>
      <c r="P2594" s="66">
        <v>46312</v>
      </c>
      <c r="Q2594" s="31">
        <f t="shared" si="80"/>
        <v>480</v>
      </c>
      <c r="R2594" s="31">
        <f t="shared" si="81"/>
        <v>720</v>
      </c>
      <c r="S2594" s="29">
        <f>IF($Q2594&lt;Parâmetros!$E$19,$G2594-1,$G2594)</f>
        <v>46309</v>
      </c>
    </row>
    <row r="2595" spans="1:19" ht="15" customHeight="1" x14ac:dyDescent="0.25">
      <c r="A2595" s="128">
        <v>55628</v>
      </c>
      <c r="B2595" s="65" t="s">
        <v>681</v>
      </c>
      <c r="C2595" s="65" t="s">
        <v>78</v>
      </c>
      <c r="D2595" s="66">
        <v>46312</v>
      </c>
      <c r="E2595" s="67">
        <v>3.2</v>
      </c>
      <c r="F2595" s="65" t="s">
        <v>285</v>
      </c>
      <c r="G2595" s="66">
        <v>46309</v>
      </c>
      <c r="H2595" s="129">
        <v>40525707</v>
      </c>
      <c r="I2595" s="129">
        <v>10</v>
      </c>
      <c r="J2595" s="65" t="s">
        <v>3869</v>
      </c>
      <c r="K2595" s="65" t="s">
        <v>3870</v>
      </c>
      <c r="L2595" s="66">
        <v>46309</v>
      </c>
      <c r="M2595" s="65" t="s">
        <v>291</v>
      </c>
      <c r="N2595" s="129">
        <v>4000583</v>
      </c>
      <c r="O2595" s="65" t="s">
        <v>289</v>
      </c>
      <c r="P2595" s="66">
        <v>46312</v>
      </c>
      <c r="Q2595" s="31">
        <f t="shared" si="80"/>
        <v>783</v>
      </c>
      <c r="R2595" s="31">
        <f t="shared" si="81"/>
        <v>975</v>
      </c>
      <c r="S2595" s="29">
        <f>IF($Q2595&lt;Parâmetros!$E$19,$G2595-1,$G2595)</f>
        <v>46309</v>
      </c>
    </row>
    <row r="2596" spans="1:19" ht="15" customHeight="1" x14ac:dyDescent="0.25">
      <c r="A2596" s="128">
        <v>55628</v>
      </c>
      <c r="B2596" s="65" t="s">
        <v>681</v>
      </c>
      <c r="C2596" s="65" t="s">
        <v>78</v>
      </c>
      <c r="D2596" s="66">
        <v>46312</v>
      </c>
      <c r="E2596" s="67">
        <v>3.99</v>
      </c>
      <c r="F2596" s="65" t="s">
        <v>285</v>
      </c>
      <c r="G2596" s="66">
        <v>46310</v>
      </c>
      <c r="H2596" s="129">
        <v>40525707</v>
      </c>
      <c r="I2596" s="129">
        <v>10</v>
      </c>
      <c r="J2596" s="65" t="s">
        <v>3871</v>
      </c>
      <c r="K2596" s="65" t="s">
        <v>3864</v>
      </c>
      <c r="L2596" s="66">
        <v>46310</v>
      </c>
      <c r="M2596" s="65" t="s">
        <v>291</v>
      </c>
      <c r="N2596" s="129">
        <v>4000583</v>
      </c>
      <c r="O2596" s="65" t="s">
        <v>289</v>
      </c>
      <c r="P2596" s="66">
        <v>46312</v>
      </c>
      <c r="Q2596" s="31">
        <f t="shared" si="80"/>
        <v>480</v>
      </c>
      <c r="R2596" s="31">
        <f t="shared" si="81"/>
        <v>720</v>
      </c>
      <c r="S2596" s="29">
        <f>IF($Q2596&lt;Parâmetros!$E$19,$G2596-1,$G2596)</f>
        <v>46310</v>
      </c>
    </row>
    <row r="2597" spans="1:19" ht="15" customHeight="1" x14ac:dyDescent="0.25">
      <c r="A2597" s="128">
        <v>55628</v>
      </c>
      <c r="B2597" s="65" t="s">
        <v>681</v>
      </c>
      <c r="C2597" s="65" t="s">
        <v>78</v>
      </c>
      <c r="D2597" s="66">
        <v>46312</v>
      </c>
      <c r="E2597" s="67">
        <v>3.17</v>
      </c>
      <c r="F2597" s="65" t="s">
        <v>285</v>
      </c>
      <c r="G2597" s="66">
        <v>46310</v>
      </c>
      <c r="H2597" s="129">
        <v>40525707</v>
      </c>
      <c r="I2597" s="129">
        <v>10</v>
      </c>
      <c r="J2597" s="65" t="s">
        <v>3872</v>
      </c>
      <c r="K2597" s="65" t="s">
        <v>3873</v>
      </c>
      <c r="L2597" s="66">
        <v>46310</v>
      </c>
      <c r="M2597" s="65" t="s">
        <v>291</v>
      </c>
      <c r="N2597" s="129">
        <v>4000583</v>
      </c>
      <c r="O2597" s="65" t="s">
        <v>289</v>
      </c>
      <c r="P2597" s="66">
        <v>46312</v>
      </c>
      <c r="Q2597" s="31">
        <f t="shared" si="80"/>
        <v>785</v>
      </c>
      <c r="R2597" s="31">
        <f t="shared" si="81"/>
        <v>975</v>
      </c>
      <c r="S2597" s="29">
        <f>IF($Q2597&lt;Parâmetros!$E$19,$G2597-1,$G2597)</f>
        <v>46310</v>
      </c>
    </row>
    <row r="2598" spans="1:19" ht="15" customHeight="1" x14ac:dyDescent="0.25">
      <c r="A2598" s="128">
        <v>55628</v>
      </c>
      <c r="B2598" s="65" t="s">
        <v>681</v>
      </c>
      <c r="C2598" s="65" t="s">
        <v>78</v>
      </c>
      <c r="D2598" s="66">
        <v>46312</v>
      </c>
      <c r="E2598" s="67">
        <v>3.99</v>
      </c>
      <c r="F2598" s="65" t="s">
        <v>285</v>
      </c>
      <c r="G2598" s="66">
        <v>46311</v>
      </c>
      <c r="H2598" s="129">
        <v>40525707</v>
      </c>
      <c r="I2598" s="129">
        <v>10</v>
      </c>
      <c r="J2598" s="65" t="s">
        <v>3874</v>
      </c>
      <c r="K2598" s="65" t="s">
        <v>3668</v>
      </c>
      <c r="L2598" s="66">
        <v>46311</v>
      </c>
      <c r="M2598" s="65" t="s">
        <v>291</v>
      </c>
      <c r="N2598" s="129">
        <v>4000583</v>
      </c>
      <c r="O2598" s="65" t="s">
        <v>289</v>
      </c>
      <c r="P2598" s="66">
        <v>46312</v>
      </c>
      <c r="Q2598" s="31">
        <f t="shared" si="80"/>
        <v>480</v>
      </c>
      <c r="R2598" s="31">
        <f t="shared" si="81"/>
        <v>720</v>
      </c>
      <c r="S2598" s="29">
        <f>IF($Q2598&lt;Parâmetros!$E$19,$G2598-1,$G2598)</f>
        <v>46311</v>
      </c>
    </row>
    <row r="2599" spans="1:19" ht="15" customHeight="1" x14ac:dyDescent="0.25">
      <c r="A2599" s="128">
        <v>55628</v>
      </c>
      <c r="B2599" s="65" t="s">
        <v>681</v>
      </c>
      <c r="C2599" s="65" t="s">
        <v>78</v>
      </c>
      <c r="D2599" s="66">
        <v>46312</v>
      </c>
      <c r="E2599" s="67">
        <v>3.17</v>
      </c>
      <c r="F2599" s="65" t="s">
        <v>285</v>
      </c>
      <c r="G2599" s="66">
        <v>46311</v>
      </c>
      <c r="H2599" s="129">
        <v>40525707</v>
      </c>
      <c r="I2599" s="129">
        <v>10</v>
      </c>
      <c r="J2599" s="65" t="s">
        <v>3875</v>
      </c>
      <c r="K2599" s="65" t="s">
        <v>3876</v>
      </c>
      <c r="L2599" s="66">
        <v>46311</v>
      </c>
      <c r="M2599" s="65" t="s">
        <v>291</v>
      </c>
      <c r="N2599" s="129">
        <v>4000583</v>
      </c>
      <c r="O2599" s="65" t="s">
        <v>289</v>
      </c>
      <c r="P2599" s="66">
        <v>46312</v>
      </c>
      <c r="Q2599" s="31">
        <f t="shared" si="80"/>
        <v>785</v>
      </c>
      <c r="R2599" s="31">
        <f t="shared" si="81"/>
        <v>975</v>
      </c>
      <c r="S2599" s="29">
        <f>IF($Q2599&lt;Parâmetros!$E$19,$G2599-1,$G2599)</f>
        <v>46311</v>
      </c>
    </row>
    <row r="2600" spans="1:19" ht="15" customHeight="1" x14ac:dyDescent="0.25">
      <c r="A2600" s="128">
        <v>55628</v>
      </c>
      <c r="B2600" s="65" t="s">
        <v>681</v>
      </c>
      <c r="C2600" s="65" t="s">
        <v>78</v>
      </c>
      <c r="D2600" s="66">
        <v>46315</v>
      </c>
      <c r="E2600" s="67">
        <v>4</v>
      </c>
      <c r="F2600" s="65" t="s">
        <v>285</v>
      </c>
      <c r="G2600" s="66">
        <v>46312</v>
      </c>
      <c r="H2600" s="129">
        <v>40527919</v>
      </c>
      <c r="I2600" s="129">
        <v>10</v>
      </c>
      <c r="J2600" s="65" t="s">
        <v>4261</v>
      </c>
      <c r="K2600" s="65" t="s">
        <v>2423</v>
      </c>
      <c r="L2600" s="66">
        <v>46312</v>
      </c>
      <c r="M2600" s="65" t="s">
        <v>315</v>
      </c>
      <c r="N2600" s="65" t="s">
        <v>793</v>
      </c>
      <c r="O2600" s="65" t="s">
        <v>289</v>
      </c>
      <c r="P2600" s="66">
        <v>46315</v>
      </c>
      <c r="Q2600" s="31">
        <f t="shared" si="80"/>
        <v>450</v>
      </c>
      <c r="R2600" s="31">
        <f t="shared" si="81"/>
        <v>690</v>
      </c>
      <c r="S2600" s="29">
        <f>IF($Q2600&lt;Parâmetros!$E$19,$G2600-1,$G2600)</f>
        <v>46312</v>
      </c>
    </row>
    <row r="2601" spans="1:19" ht="15" customHeight="1" x14ac:dyDescent="0.25">
      <c r="A2601" s="128">
        <v>55628</v>
      </c>
      <c r="B2601" s="65" t="s">
        <v>681</v>
      </c>
      <c r="C2601" s="65" t="s">
        <v>78</v>
      </c>
      <c r="D2601" s="66">
        <v>46315</v>
      </c>
      <c r="E2601" s="67">
        <v>2.58</v>
      </c>
      <c r="F2601" s="65" t="s">
        <v>285</v>
      </c>
      <c r="G2601" s="66">
        <v>46312</v>
      </c>
      <c r="H2601" s="129">
        <v>40524608</v>
      </c>
      <c r="I2601" s="129">
        <v>10</v>
      </c>
      <c r="J2601" s="65" t="s">
        <v>4262</v>
      </c>
      <c r="K2601" s="65" t="s">
        <v>1370</v>
      </c>
      <c r="L2601" s="66">
        <v>46312</v>
      </c>
      <c r="M2601" s="65" t="s">
        <v>357</v>
      </c>
      <c r="N2601" s="65" t="s">
        <v>793</v>
      </c>
      <c r="O2601" s="65" t="s">
        <v>289</v>
      </c>
      <c r="P2601" s="66">
        <v>46315</v>
      </c>
      <c r="Q2601" s="31">
        <f t="shared" si="80"/>
        <v>760</v>
      </c>
      <c r="R2601" s="31">
        <f t="shared" si="81"/>
        <v>915</v>
      </c>
      <c r="S2601" s="29">
        <f>IF($Q2601&lt;Parâmetros!$E$19,$G2601-1,$G2601)</f>
        <v>46312</v>
      </c>
    </row>
    <row r="2602" spans="1:19" ht="15" customHeight="1" x14ac:dyDescent="0.25">
      <c r="A2602" s="128">
        <v>55628</v>
      </c>
      <c r="B2602" s="65" t="s">
        <v>681</v>
      </c>
      <c r="C2602" s="65" t="s">
        <v>78</v>
      </c>
      <c r="D2602" s="66">
        <v>46315</v>
      </c>
      <c r="E2602" s="67">
        <v>1.99</v>
      </c>
      <c r="F2602" s="65" t="s">
        <v>285</v>
      </c>
      <c r="G2602" s="66">
        <v>46314</v>
      </c>
      <c r="H2602" s="129">
        <v>40496270</v>
      </c>
      <c r="I2602" s="129">
        <v>30</v>
      </c>
      <c r="J2602" s="65" t="s">
        <v>4142</v>
      </c>
      <c r="K2602" s="65" t="s">
        <v>1396</v>
      </c>
      <c r="L2602" s="66">
        <v>46314</v>
      </c>
      <c r="M2602" s="65" t="s">
        <v>291</v>
      </c>
      <c r="N2602" s="129">
        <v>4000528</v>
      </c>
      <c r="O2602" s="65" t="s">
        <v>289</v>
      </c>
      <c r="P2602" s="66">
        <v>46315</v>
      </c>
      <c r="Q2602" s="31">
        <f t="shared" si="80"/>
        <v>480</v>
      </c>
      <c r="R2602" s="31">
        <f t="shared" si="81"/>
        <v>600</v>
      </c>
      <c r="S2602" s="29">
        <f>IF($Q2602&lt;Parâmetros!$E$19,$G2602-1,$G2602)</f>
        <v>46314</v>
      </c>
    </row>
    <row r="2603" spans="1:19" ht="15" customHeight="1" x14ac:dyDescent="0.25">
      <c r="A2603" s="128">
        <v>55628</v>
      </c>
      <c r="B2603" s="65" t="s">
        <v>681</v>
      </c>
      <c r="C2603" s="65" t="s">
        <v>78</v>
      </c>
      <c r="D2603" s="66">
        <v>46315</v>
      </c>
      <c r="E2603" s="67">
        <v>2.98</v>
      </c>
      <c r="F2603" s="65" t="s">
        <v>285</v>
      </c>
      <c r="G2603" s="66">
        <v>46314</v>
      </c>
      <c r="H2603" s="129">
        <v>40521852</v>
      </c>
      <c r="I2603" s="129">
        <v>40</v>
      </c>
      <c r="J2603" s="65" t="s">
        <v>4143</v>
      </c>
      <c r="K2603" s="65" t="s">
        <v>4144</v>
      </c>
      <c r="L2603" s="66">
        <v>46314</v>
      </c>
      <c r="M2603" s="65" t="s">
        <v>291</v>
      </c>
      <c r="N2603" s="129">
        <v>4000789</v>
      </c>
      <c r="O2603" s="65" t="s">
        <v>289</v>
      </c>
      <c r="P2603" s="66">
        <v>46315</v>
      </c>
      <c r="Q2603" s="31">
        <f t="shared" si="80"/>
        <v>601</v>
      </c>
      <c r="R2603" s="31">
        <f t="shared" si="81"/>
        <v>780</v>
      </c>
      <c r="S2603" s="29">
        <f>IF($Q2603&lt;Parâmetros!$E$19,$G2603-1,$G2603)</f>
        <v>46314</v>
      </c>
    </row>
    <row r="2604" spans="1:19" ht="15" customHeight="1" x14ac:dyDescent="0.25">
      <c r="A2604" s="128">
        <v>55628</v>
      </c>
      <c r="B2604" s="65" t="s">
        <v>681</v>
      </c>
      <c r="C2604" s="65" t="s">
        <v>77</v>
      </c>
      <c r="D2604" s="66">
        <v>46315</v>
      </c>
      <c r="E2604" s="67">
        <v>2.2400000000000002</v>
      </c>
      <c r="F2604" s="65" t="s">
        <v>285</v>
      </c>
      <c r="G2604" s="66">
        <v>46314</v>
      </c>
      <c r="H2604" s="129">
        <v>40521853</v>
      </c>
      <c r="I2604" s="129">
        <v>10</v>
      </c>
      <c r="J2604" s="65" t="s">
        <v>4145</v>
      </c>
      <c r="K2604" s="65" t="s">
        <v>4146</v>
      </c>
      <c r="L2604" s="66">
        <v>46314</v>
      </c>
      <c r="M2604" s="65" t="s">
        <v>291</v>
      </c>
      <c r="N2604" s="129">
        <v>4000790</v>
      </c>
      <c r="O2604" s="65" t="s">
        <v>289</v>
      </c>
      <c r="P2604" s="66">
        <v>46315</v>
      </c>
      <c r="Q2604" s="31">
        <f t="shared" si="80"/>
        <v>841</v>
      </c>
      <c r="R2604" s="31">
        <f t="shared" si="81"/>
        <v>975</v>
      </c>
      <c r="S2604" s="29">
        <f>IF($Q2604&lt;Parâmetros!$E$19,$G2604-1,$G2604)</f>
        <v>46314</v>
      </c>
    </row>
    <row r="2605" spans="1:19" ht="15" customHeight="1" x14ac:dyDescent="0.25">
      <c r="A2605" s="128">
        <v>55628</v>
      </c>
      <c r="B2605" s="65" t="s">
        <v>681</v>
      </c>
      <c r="C2605" s="65" t="s">
        <v>78</v>
      </c>
      <c r="D2605" s="66">
        <v>46317</v>
      </c>
      <c r="E2605" s="67">
        <v>4</v>
      </c>
      <c r="F2605" s="65" t="s">
        <v>285</v>
      </c>
      <c r="G2605" s="66">
        <v>46315</v>
      </c>
      <c r="H2605" s="129">
        <v>40521854</v>
      </c>
      <c r="I2605" s="129">
        <v>10</v>
      </c>
      <c r="J2605" s="65" t="s">
        <v>4774</v>
      </c>
      <c r="K2605" s="65" t="s">
        <v>4775</v>
      </c>
      <c r="L2605" s="66">
        <v>46315</v>
      </c>
      <c r="M2605" s="65" t="s">
        <v>291</v>
      </c>
      <c r="N2605" s="129">
        <v>4000791</v>
      </c>
      <c r="O2605" s="65" t="s">
        <v>289</v>
      </c>
      <c r="P2605" s="66">
        <v>46317</v>
      </c>
      <c r="Q2605" s="31">
        <f t="shared" si="80"/>
        <v>480</v>
      </c>
      <c r="R2605" s="31">
        <f t="shared" si="81"/>
        <v>720</v>
      </c>
      <c r="S2605" s="29">
        <f>IF($Q2605&lt;Parâmetros!$E$19,$G2605-1,$G2605)</f>
        <v>46315</v>
      </c>
    </row>
    <row r="2606" spans="1:19" ht="15" customHeight="1" x14ac:dyDescent="0.25">
      <c r="A2606" s="128">
        <v>55628</v>
      </c>
      <c r="B2606" s="65" t="s">
        <v>681</v>
      </c>
      <c r="C2606" s="65" t="s">
        <v>78</v>
      </c>
      <c r="D2606" s="66">
        <v>46317</v>
      </c>
      <c r="E2606" s="67">
        <v>3.17</v>
      </c>
      <c r="F2606" s="65" t="s">
        <v>285</v>
      </c>
      <c r="G2606" s="66">
        <v>46315</v>
      </c>
      <c r="H2606" s="129">
        <v>40521854</v>
      </c>
      <c r="I2606" s="129">
        <v>10</v>
      </c>
      <c r="J2606" s="65" t="s">
        <v>4776</v>
      </c>
      <c r="K2606" s="65" t="s">
        <v>4777</v>
      </c>
      <c r="L2606" s="66">
        <v>46315</v>
      </c>
      <c r="M2606" s="65" t="s">
        <v>291</v>
      </c>
      <c r="N2606" s="129">
        <v>4000791</v>
      </c>
      <c r="O2606" s="65" t="s">
        <v>289</v>
      </c>
      <c r="P2606" s="66">
        <v>46317</v>
      </c>
      <c r="Q2606" s="31">
        <f t="shared" si="80"/>
        <v>785</v>
      </c>
      <c r="R2606" s="31">
        <f t="shared" si="81"/>
        <v>975</v>
      </c>
      <c r="S2606" s="29">
        <f>IF($Q2606&lt;Parâmetros!$E$19,$G2606-1,$G2606)</f>
        <v>46315</v>
      </c>
    </row>
    <row r="2607" spans="1:19" ht="15" customHeight="1" x14ac:dyDescent="0.25">
      <c r="A2607" s="128">
        <v>55628</v>
      </c>
      <c r="B2607" s="65" t="s">
        <v>681</v>
      </c>
      <c r="C2607" s="65" t="s">
        <v>78</v>
      </c>
      <c r="D2607" s="66">
        <v>46317</v>
      </c>
      <c r="E2607" s="67">
        <v>3.99</v>
      </c>
      <c r="F2607" s="65" t="s">
        <v>285</v>
      </c>
      <c r="G2607" s="66">
        <v>46316</v>
      </c>
      <c r="H2607" s="129">
        <v>40528454</v>
      </c>
      <c r="I2607" s="129">
        <v>10</v>
      </c>
      <c r="J2607" s="65" t="s">
        <v>4778</v>
      </c>
      <c r="K2607" s="65" t="s">
        <v>1874</v>
      </c>
      <c r="L2607" s="66">
        <v>46316</v>
      </c>
      <c r="M2607" s="65" t="s">
        <v>291</v>
      </c>
      <c r="N2607" s="129">
        <v>3004920</v>
      </c>
      <c r="O2607" s="65" t="s">
        <v>289</v>
      </c>
      <c r="P2607" s="66">
        <v>46317</v>
      </c>
      <c r="Q2607" s="31">
        <f t="shared" si="80"/>
        <v>480</v>
      </c>
      <c r="R2607" s="31">
        <f t="shared" si="81"/>
        <v>720</v>
      </c>
      <c r="S2607" s="29">
        <f>IF($Q2607&lt;Parâmetros!$E$19,$G2607-1,$G2607)</f>
        <v>46316</v>
      </c>
    </row>
    <row r="2608" spans="1:19" ht="15" customHeight="1" x14ac:dyDescent="0.25">
      <c r="A2608" s="128">
        <v>55628</v>
      </c>
      <c r="B2608" s="65" t="s">
        <v>681</v>
      </c>
      <c r="C2608" s="65" t="s">
        <v>78</v>
      </c>
      <c r="D2608" s="66">
        <v>46317</v>
      </c>
      <c r="E2608" s="67">
        <v>3.17</v>
      </c>
      <c r="F2608" s="65" t="s">
        <v>285</v>
      </c>
      <c r="G2608" s="66">
        <v>46316</v>
      </c>
      <c r="H2608" s="129">
        <v>40528454</v>
      </c>
      <c r="I2608" s="129">
        <v>10</v>
      </c>
      <c r="J2608" s="65" t="s">
        <v>2164</v>
      </c>
      <c r="K2608" s="65" t="s">
        <v>3873</v>
      </c>
      <c r="L2608" s="66">
        <v>46316</v>
      </c>
      <c r="M2608" s="65" t="s">
        <v>291</v>
      </c>
      <c r="N2608" s="129">
        <v>3004920</v>
      </c>
      <c r="O2608" s="65" t="s">
        <v>289</v>
      </c>
      <c r="P2608" s="66">
        <v>46317</v>
      </c>
      <c r="Q2608" s="31">
        <f t="shared" si="80"/>
        <v>785</v>
      </c>
      <c r="R2608" s="31">
        <f t="shared" si="81"/>
        <v>975</v>
      </c>
      <c r="S2608" s="29">
        <f>IF($Q2608&lt;Parâmetros!$E$19,$G2608-1,$G2608)</f>
        <v>46316</v>
      </c>
    </row>
    <row r="2609" spans="1:19" ht="15" customHeight="1" x14ac:dyDescent="0.25">
      <c r="A2609" s="128">
        <v>55628</v>
      </c>
      <c r="B2609" s="65" t="s">
        <v>681</v>
      </c>
      <c r="C2609" s="65" t="s">
        <v>78</v>
      </c>
      <c r="D2609" s="66">
        <v>46317</v>
      </c>
      <c r="E2609" s="67">
        <v>2.17</v>
      </c>
      <c r="F2609" s="65" t="s">
        <v>285</v>
      </c>
      <c r="G2609" s="66">
        <v>46316</v>
      </c>
      <c r="H2609" s="129">
        <v>40528454</v>
      </c>
      <c r="I2609" s="129">
        <v>10</v>
      </c>
      <c r="J2609" s="65" t="s">
        <v>4779</v>
      </c>
      <c r="K2609" s="65" t="s">
        <v>4780</v>
      </c>
      <c r="L2609" s="66">
        <v>46316</v>
      </c>
      <c r="M2609" s="65" t="s">
        <v>291</v>
      </c>
      <c r="N2609" s="129">
        <v>3004920</v>
      </c>
      <c r="O2609" s="65" t="s">
        <v>289</v>
      </c>
      <c r="P2609" s="66">
        <v>46317</v>
      </c>
      <c r="Q2609" s="31">
        <f t="shared" si="80"/>
        <v>845</v>
      </c>
      <c r="R2609" s="31">
        <f t="shared" si="81"/>
        <v>975</v>
      </c>
      <c r="S2609" s="29">
        <f>IF($Q2609&lt;Parâmetros!$E$19,$G2609-1,$G2609)</f>
        <v>46316</v>
      </c>
    </row>
    <row r="2610" spans="1:19" ht="15" customHeight="1" x14ac:dyDescent="0.25">
      <c r="A2610" s="128">
        <v>55637</v>
      </c>
      <c r="B2610" s="65" t="s">
        <v>43</v>
      </c>
      <c r="C2610" s="65" t="s">
        <v>70</v>
      </c>
      <c r="D2610" s="66">
        <v>46300</v>
      </c>
      <c r="E2610" s="67">
        <v>0.94</v>
      </c>
      <c r="F2610" s="65" t="s">
        <v>285</v>
      </c>
      <c r="G2610" s="66">
        <v>46298</v>
      </c>
      <c r="H2610" s="129">
        <v>40522106</v>
      </c>
      <c r="I2610" s="129">
        <v>10</v>
      </c>
      <c r="J2610" s="65" t="s">
        <v>689</v>
      </c>
      <c r="K2610" s="65" t="s">
        <v>690</v>
      </c>
      <c r="L2610" s="66">
        <v>46298</v>
      </c>
      <c r="M2610" s="65" t="s">
        <v>287</v>
      </c>
      <c r="N2610" s="65" t="s">
        <v>793</v>
      </c>
      <c r="O2610" s="65" t="s">
        <v>289</v>
      </c>
      <c r="P2610" s="66">
        <v>46300</v>
      </c>
      <c r="Q2610" s="31">
        <f t="shared" si="80"/>
        <v>689</v>
      </c>
      <c r="R2610" s="31">
        <f t="shared" si="81"/>
        <v>746</v>
      </c>
      <c r="S2610" s="29">
        <f>IF($Q2610&lt;Parâmetros!$E$19,$G2610-1,$G2610)</f>
        <v>46298</v>
      </c>
    </row>
    <row r="2611" spans="1:19" ht="15" customHeight="1" x14ac:dyDescent="0.25">
      <c r="A2611" s="128">
        <v>55637</v>
      </c>
      <c r="B2611" s="65" t="s">
        <v>43</v>
      </c>
      <c r="C2611" s="65" t="s">
        <v>70</v>
      </c>
      <c r="D2611" s="66">
        <v>46300</v>
      </c>
      <c r="E2611" s="67">
        <v>4.25</v>
      </c>
      <c r="F2611" s="65" t="s">
        <v>285</v>
      </c>
      <c r="G2611" s="66">
        <v>46300</v>
      </c>
      <c r="H2611" s="129">
        <v>40522631</v>
      </c>
      <c r="I2611" s="129">
        <v>10</v>
      </c>
      <c r="J2611" s="65" t="s">
        <v>691</v>
      </c>
      <c r="K2611" s="65" t="s">
        <v>365</v>
      </c>
      <c r="L2611" s="66">
        <v>46300</v>
      </c>
      <c r="M2611" s="65" t="s">
        <v>287</v>
      </c>
      <c r="N2611" s="65" t="s">
        <v>793</v>
      </c>
      <c r="O2611" s="65" t="s">
        <v>289</v>
      </c>
      <c r="P2611" s="66">
        <v>46300</v>
      </c>
      <c r="Q2611" s="31">
        <f t="shared" si="80"/>
        <v>441</v>
      </c>
      <c r="R2611" s="31">
        <f t="shared" si="81"/>
        <v>696</v>
      </c>
      <c r="S2611" s="29">
        <f>IF($Q2611&lt;Parâmetros!$E$19,$G2611-1,$G2611)</f>
        <v>46300</v>
      </c>
    </row>
    <row r="2612" spans="1:19" ht="15" customHeight="1" x14ac:dyDescent="0.25">
      <c r="A2612" s="128">
        <v>55637</v>
      </c>
      <c r="B2612" s="65" t="s">
        <v>43</v>
      </c>
      <c r="C2612" s="65" t="s">
        <v>70</v>
      </c>
      <c r="D2612" s="66">
        <v>46300</v>
      </c>
      <c r="E2612" s="67">
        <v>1.8</v>
      </c>
      <c r="F2612" s="65" t="s">
        <v>285</v>
      </c>
      <c r="G2612" s="66">
        <v>46300</v>
      </c>
      <c r="H2612" s="129">
        <v>40522631</v>
      </c>
      <c r="I2612" s="129">
        <v>10</v>
      </c>
      <c r="J2612" s="65" t="s">
        <v>490</v>
      </c>
      <c r="K2612" s="65" t="s">
        <v>692</v>
      </c>
      <c r="L2612" s="66">
        <v>46300</v>
      </c>
      <c r="M2612" s="65" t="s">
        <v>287</v>
      </c>
      <c r="N2612" s="65" t="s">
        <v>793</v>
      </c>
      <c r="O2612" s="65" t="s">
        <v>289</v>
      </c>
      <c r="P2612" s="66">
        <v>46300</v>
      </c>
      <c r="Q2612" s="31">
        <f t="shared" si="80"/>
        <v>761</v>
      </c>
      <c r="R2612" s="31">
        <f t="shared" si="81"/>
        <v>869</v>
      </c>
      <c r="S2612" s="29">
        <f>IF($Q2612&lt;Parâmetros!$E$19,$G2612-1,$G2612)</f>
        <v>46300</v>
      </c>
    </row>
    <row r="2613" spans="1:19" ht="15" customHeight="1" x14ac:dyDescent="0.25">
      <c r="A2613" s="128">
        <v>55637</v>
      </c>
      <c r="B2613" s="65" t="s">
        <v>43</v>
      </c>
      <c r="C2613" s="65" t="s">
        <v>70</v>
      </c>
      <c r="D2613" s="66">
        <v>46300</v>
      </c>
      <c r="E2613" s="67">
        <v>1.55</v>
      </c>
      <c r="F2613" s="65" t="s">
        <v>285</v>
      </c>
      <c r="G2613" s="66">
        <v>46300</v>
      </c>
      <c r="H2613" s="129">
        <v>40521158</v>
      </c>
      <c r="I2613" s="129">
        <v>10</v>
      </c>
      <c r="J2613" s="65" t="s">
        <v>693</v>
      </c>
      <c r="K2613" s="65" t="s">
        <v>688</v>
      </c>
      <c r="L2613" s="66">
        <v>46300</v>
      </c>
      <c r="M2613" s="65" t="s">
        <v>315</v>
      </c>
      <c r="N2613" s="129">
        <v>3008996</v>
      </c>
      <c r="O2613" s="65" t="s">
        <v>289</v>
      </c>
      <c r="P2613" s="66">
        <v>46300</v>
      </c>
      <c r="Q2613" s="31">
        <f t="shared" si="80"/>
        <v>894</v>
      </c>
      <c r="R2613" s="31">
        <f t="shared" si="81"/>
        <v>987</v>
      </c>
      <c r="S2613" s="29">
        <f>IF($Q2613&lt;Parâmetros!$E$19,$G2613-1,$G2613)</f>
        <v>46300</v>
      </c>
    </row>
    <row r="2614" spans="1:19" ht="15" customHeight="1" x14ac:dyDescent="0.25">
      <c r="A2614" s="128">
        <v>55637</v>
      </c>
      <c r="B2614" s="65" t="s">
        <v>43</v>
      </c>
      <c r="C2614" s="65" t="s">
        <v>70</v>
      </c>
      <c r="D2614" s="66">
        <v>46301</v>
      </c>
      <c r="E2614" s="67">
        <v>4.6100000000000003</v>
      </c>
      <c r="F2614" s="65" t="s">
        <v>285</v>
      </c>
      <c r="G2614" s="66">
        <v>46301</v>
      </c>
      <c r="H2614" s="129">
        <v>40521391</v>
      </c>
      <c r="I2614" s="129">
        <v>10</v>
      </c>
      <c r="J2614" s="65" t="s">
        <v>888</v>
      </c>
      <c r="K2614" s="65" t="s">
        <v>889</v>
      </c>
      <c r="L2614" s="66">
        <v>46301</v>
      </c>
      <c r="M2614" s="65" t="s">
        <v>287</v>
      </c>
      <c r="N2614" s="65" t="s">
        <v>793</v>
      </c>
      <c r="O2614" s="65" t="s">
        <v>289</v>
      </c>
      <c r="P2614" s="66">
        <v>46301</v>
      </c>
      <c r="Q2614" s="31">
        <f t="shared" si="80"/>
        <v>439</v>
      </c>
      <c r="R2614" s="31">
        <f t="shared" si="81"/>
        <v>716</v>
      </c>
      <c r="S2614" s="29">
        <f>IF($Q2614&lt;Parâmetros!$E$19,$G2614-1,$G2614)</f>
        <v>46301</v>
      </c>
    </row>
    <row r="2615" spans="1:19" ht="15" customHeight="1" x14ac:dyDescent="0.25">
      <c r="A2615" s="128">
        <v>55637</v>
      </c>
      <c r="B2615" s="65" t="s">
        <v>43</v>
      </c>
      <c r="C2615" s="65" t="s">
        <v>70</v>
      </c>
      <c r="D2615" s="66">
        <v>46301</v>
      </c>
      <c r="E2615" s="67">
        <v>1.42</v>
      </c>
      <c r="F2615" s="65" t="s">
        <v>285</v>
      </c>
      <c r="G2615" s="66">
        <v>46301</v>
      </c>
      <c r="H2615" s="129">
        <v>40521150</v>
      </c>
      <c r="I2615" s="129">
        <v>10</v>
      </c>
      <c r="J2615" s="65" t="s">
        <v>890</v>
      </c>
      <c r="K2615" s="65" t="s">
        <v>891</v>
      </c>
      <c r="L2615" s="66">
        <v>46301</v>
      </c>
      <c r="M2615" s="65" t="s">
        <v>315</v>
      </c>
      <c r="N2615" s="129">
        <v>3009581</v>
      </c>
      <c r="O2615" s="65" t="s">
        <v>289</v>
      </c>
      <c r="P2615" s="66">
        <v>46301</v>
      </c>
      <c r="Q2615" s="31">
        <f t="shared" si="80"/>
        <v>788</v>
      </c>
      <c r="R2615" s="31">
        <f t="shared" si="81"/>
        <v>873</v>
      </c>
      <c r="S2615" s="29">
        <f>IF($Q2615&lt;Parâmetros!$E$19,$G2615-1,$G2615)</f>
        <v>46301</v>
      </c>
    </row>
    <row r="2616" spans="1:19" ht="15" customHeight="1" x14ac:dyDescent="0.25">
      <c r="A2616" s="128">
        <v>55637</v>
      </c>
      <c r="B2616" s="65" t="s">
        <v>43</v>
      </c>
      <c r="C2616" s="65" t="s">
        <v>70</v>
      </c>
      <c r="D2616" s="66">
        <v>46301</v>
      </c>
      <c r="E2616" s="67">
        <v>1.2</v>
      </c>
      <c r="F2616" s="65" t="s">
        <v>285</v>
      </c>
      <c r="G2616" s="66">
        <v>46301</v>
      </c>
      <c r="H2616" s="129">
        <v>40503926</v>
      </c>
      <c r="I2616" s="129">
        <v>60</v>
      </c>
      <c r="J2616" s="65" t="s">
        <v>303</v>
      </c>
      <c r="K2616" s="65" t="s">
        <v>892</v>
      </c>
      <c r="L2616" s="66">
        <v>46301</v>
      </c>
      <c r="M2616" s="65" t="s">
        <v>387</v>
      </c>
      <c r="N2616" s="65" t="s">
        <v>793</v>
      </c>
      <c r="O2616" s="65" t="s">
        <v>289</v>
      </c>
      <c r="P2616" s="66">
        <v>46301</v>
      </c>
      <c r="Q2616" s="31">
        <f t="shared" si="80"/>
        <v>876</v>
      </c>
      <c r="R2616" s="31">
        <f t="shared" si="81"/>
        <v>948</v>
      </c>
      <c r="S2616" s="29">
        <f>IF($Q2616&lt;Parâmetros!$E$19,$G2616-1,$G2616)</f>
        <v>46301</v>
      </c>
    </row>
    <row r="2617" spans="1:19" ht="15" customHeight="1" x14ac:dyDescent="0.25">
      <c r="A2617" s="128">
        <v>55637</v>
      </c>
      <c r="B2617" s="65" t="s">
        <v>43</v>
      </c>
      <c r="C2617" s="65" t="s">
        <v>70</v>
      </c>
      <c r="D2617" s="66">
        <v>46301</v>
      </c>
      <c r="E2617" s="67">
        <v>0.56999999999999995</v>
      </c>
      <c r="F2617" s="65" t="s">
        <v>285</v>
      </c>
      <c r="G2617" s="66">
        <v>46301</v>
      </c>
      <c r="H2617" s="129">
        <v>40521391</v>
      </c>
      <c r="I2617" s="129">
        <v>10</v>
      </c>
      <c r="J2617" s="65" t="s">
        <v>893</v>
      </c>
      <c r="K2617" s="65" t="s">
        <v>894</v>
      </c>
      <c r="L2617" s="66">
        <v>46301</v>
      </c>
      <c r="M2617" s="65" t="s">
        <v>287</v>
      </c>
      <c r="N2617" s="65" t="s">
        <v>793</v>
      </c>
      <c r="O2617" s="65" t="s">
        <v>289</v>
      </c>
      <c r="P2617" s="66">
        <v>46301</v>
      </c>
      <c r="Q2617" s="31">
        <f t="shared" si="80"/>
        <v>953</v>
      </c>
      <c r="R2617" s="31">
        <f t="shared" si="81"/>
        <v>987</v>
      </c>
      <c r="S2617" s="29">
        <f>IF($Q2617&lt;Parâmetros!$E$19,$G2617-1,$G2617)</f>
        <v>46301</v>
      </c>
    </row>
    <row r="2618" spans="1:19" ht="15" customHeight="1" x14ac:dyDescent="0.25">
      <c r="A2618" s="128">
        <v>55637</v>
      </c>
      <c r="B2618" s="65" t="s">
        <v>43</v>
      </c>
      <c r="C2618" s="65" t="s">
        <v>70</v>
      </c>
      <c r="D2618" s="66">
        <v>46302</v>
      </c>
      <c r="E2618" s="67">
        <v>1.95</v>
      </c>
      <c r="F2618" s="65" t="s">
        <v>285</v>
      </c>
      <c r="G2618" s="66">
        <v>46302</v>
      </c>
      <c r="H2618" s="129">
        <v>40521391</v>
      </c>
      <c r="I2618" s="129">
        <v>10</v>
      </c>
      <c r="J2618" s="65" t="s">
        <v>1105</v>
      </c>
      <c r="K2618" s="65" t="s">
        <v>1106</v>
      </c>
      <c r="L2618" s="66">
        <v>46302</v>
      </c>
      <c r="M2618" s="65" t="s">
        <v>287</v>
      </c>
      <c r="N2618" s="65" t="s">
        <v>793</v>
      </c>
      <c r="O2618" s="65" t="s">
        <v>289</v>
      </c>
      <c r="P2618" s="66">
        <v>46302</v>
      </c>
      <c r="Q2618" s="31">
        <f t="shared" si="80"/>
        <v>421</v>
      </c>
      <c r="R2618" s="31">
        <f t="shared" si="81"/>
        <v>538</v>
      </c>
      <c r="S2618" s="29">
        <f>IF($Q2618&lt;Parâmetros!$E$19,$G2618-1,$G2618)</f>
        <v>46302</v>
      </c>
    </row>
    <row r="2619" spans="1:19" ht="15" customHeight="1" x14ac:dyDescent="0.25">
      <c r="A2619" s="128">
        <v>55637</v>
      </c>
      <c r="B2619" s="65" t="s">
        <v>43</v>
      </c>
      <c r="C2619" s="65" t="s">
        <v>70</v>
      </c>
      <c r="D2619" s="66">
        <v>46302</v>
      </c>
      <c r="E2619" s="67">
        <v>1.51</v>
      </c>
      <c r="F2619" s="65" t="s">
        <v>285</v>
      </c>
      <c r="G2619" s="66">
        <v>46302</v>
      </c>
      <c r="H2619" s="129">
        <v>40520172</v>
      </c>
      <c r="I2619" s="129">
        <v>10</v>
      </c>
      <c r="J2619" s="65" t="s">
        <v>1107</v>
      </c>
      <c r="K2619" s="65" t="s">
        <v>1108</v>
      </c>
      <c r="L2619" s="66">
        <v>46302</v>
      </c>
      <c r="M2619" s="65" t="s">
        <v>287</v>
      </c>
      <c r="N2619" s="65" t="s">
        <v>793</v>
      </c>
      <c r="O2619" s="65" t="s">
        <v>289</v>
      </c>
      <c r="P2619" s="66">
        <v>46302</v>
      </c>
      <c r="Q2619" s="31">
        <f t="shared" si="80"/>
        <v>547</v>
      </c>
      <c r="R2619" s="31">
        <f t="shared" si="81"/>
        <v>638</v>
      </c>
      <c r="S2619" s="29">
        <f>IF($Q2619&lt;Parâmetros!$E$19,$G2619-1,$G2619)</f>
        <v>46302</v>
      </c>
    </row>
    <row r="2620" spans="1:19" ht="15" customHeight="1" x14ac:dyDescent="0.25">
      <c r="A2620" s="128">
        <v>55637</v>
      </c>
      <c r="B2620" s="65" t="s">
        <v>43</v>
      </c>
      <c r="C2620" s="65" t="s">
        <v>70</v>
      </c>
      <c r="D2620" s="66">
        <v>46302</v>
      </c>
      <c r="E2620" s="67">
        <v>1.52</v>
      </c>
      <c r="F2620" s="65" t="s">
        <v>285</v>
      </c>
      <c r="G2620" s="66">
        <v>46302</v>
      </c>
      <c r="H2620" s="129">
        <v>40523339</v>
      </c>
      <c r="I2620" s="129">
        <v>10</v>
      </c>
      <c r="J2620" s="65" t="s">
        <v>1109</v>
      </c>
      <c r="K2620" s="65" t="s">
        <v>1110</v>
      </c>
      <c r="L2620" s="66">
        <v>46302</v>
      </c>
      <c r="M2620" s="65" t="s">
        <v>287</v>
      </c>
      <c r="N2620" s="65" t="s">
        <v>793</v>
      </c>
      <c r="O2620" s="65" t="s">
        <v>289</v>
      </c>
      <c r="P2620" s="66">
        <v>46302</v>
      </c>
      <c r="Q2620" s="31">
        <f t="shared" si="80"/>
        <v>649</v>
      </c>
      <c r="R2620" s="31">
        <f t="shared" si="81"/>
        <v>740</v>
      </c>
      <c r="S2620" s="29">
        <f>IF($Q2620&lt;Parâmetros!$E$19,$G2620-1,$G2620)</f>
        <v>46302</v>
      </c>
    </row>
    <row r="2621" spans="1:19" ht="15" customHeight="1" x14ac:dyDescent="0.25">
      <c r="A2621" s="128">
        <v>55637</v>
      </c>
      <c r="B2621" s="65" t="s">
        <v>43</v>
      </c>
      <c r="C2621" s="65" t="s">
        <v>70</v>
      </c>
      <c r="D2621" s="66">
        <v>46302</v>
      </c>
      <c r="E2621" s="67">
        <v>1.1200000000000001</v>
      </c>
      <c r="F2621" s="65" t="s">
        <v>285</v>
      </c>
      <c r="G2621" s="66">
        <v>46302</v>
      </c>
      <c r="H2621" s="129">
        <v>40523226</v>
      </c>
      <c r="I2621" s="129">
        <v>10</v>
      </c>
      <c r="J2621" s="65" t="s">
        <v>1111</v>
      </c>
      <c r="K2621" s="65" t="s">
        <v>1112</v>
      </c>
      <c r="L2621" s="66">
        <v>46302</v>
      </c>
      <c r="M2621" s="65" t="s">
        <v>287</v>
      </c>
      <c r="N2621" s="65" t="s">
        <v>793</v>
      </c>
      <c r="O2621" s="65" t="s">
        <v>289</v>
      </c>
      <c r="P2621" s="66">
        <v>46302</v>
      </c>
      <c r="Q2621" s="31">
        <f t="shared" si="80"/>
        <v>796</v>
      </c>
      <c r="R2621" s="31">
        <f t="shared" si="81"/>
        <v>863</v>
      </c>
      <c r="S2621" s="29">
        <f>IF($Q2621&lt;Parâmetros!$E$19,$G2621-1,$G2621)</f>
        <v>46302</v>
      </c>
    </row>
    <row r="2622" spans="1:19" ht="15" customHeight="1" x14ac:dyDescent="0.25">
      <c r="A2622" s="128">
        <v>55637</v>
      </c>
      <c r="B2622" s="65" t="s">
        <v>43</v>
      </c>
      <c r="C2622" s="65" t="s">
        <v>70</v>
      </c>
      <c r="D2622" s="66">
        <v>46302</v>
      </c>
      <c r="E2622" s="67">
        <v>1.84</v>
      </c>
      <c r="F2622" s="65" t="s">
        <v>285</v>
      </c>
      <c r="G2622" s="66">
        <v>46302</v>
      </c>
      <c r="H2622" s="129">
        <v>40521391</v>
      </c>
      <c r="I2622" s="129">
        <v>10</v>
      </c>
      <c r="J2622" s="65" t="s">
        <v>1113</v>
      </c>
      <c r="K2622" s="65" t="s">
        <v>1114</v>
      </c>
      <c r="L2622" s="66">
        <v>46302</v>
      </c>
      <c r="M2622" s="65" t="s">
        <v>287</v>
      </c>
      <c r="N2622" s="65" t="s">
        <v>793</v>
      </c>
      <c r="O2622" s="65" t="s">
        <v>289</v>
      </c>
      <c r="P2622" s="66">
        <v>46302</v>
      </c>
      <c r="Q2622" s="31">
        <f t="shared" ref="Q2622:Q2685" si="82">IFERROR(VALUE(LEFT($J2622,2))*60+VALUE(MID($J2622,4,2)),9999)</f>
        <v>871</v>
      </c>
      <c r="R2622" s="31">
        <f t="shared" ref="R2622:R2685" si="83">IFERROR(VALUE(LEFT($K2622,2))*60+VALUE(MID($K2622,4,2)),"")</f>
        <v>981</v>
      </c>
      <c r="S2622" s="29">
        <f>IF($Q2622&lt;Parâmetros!$E$19,$G2622-1,$G2622)</f>
        <v>46302</v>
      </c>
    </row>
    <row r="2623" spans="1:19" ht="15" customHeight="1" x14ac:dyDescent="0.25">
      <c r="A2623" s="128">
        <v>55637</v>
      </c>
      <c r="B2623" s="65" t="s">
        <v>43</v>
      </c>
      <c r="C2623" s="65" t="s">
        <v>70</v>
      </c>
      <c r="D2623" s="66">
        <v>46303</v>
      </c>
      <c r="E2623" s="67">
        <v>1.67</v>
      </c>
      <c r="F2623" s="65" t="s">
        <v>285</v>
      </c>
      <c r="G2623" s="66">
        <v>46303</v>
      </c>
      <c r="H2623" s="129">
        <v>40523619</v>
      </c>
      <c r="I2623" s="129">
        <v>10</v>
      </c>
      <c r="J2623" s="65" t="s">
        <v>1351</v>
      </c>
      <c r="K2623" s="65" t="s">
        <v>1352</v>
      </c>
      <c r="L2623" s="66">
        <v>46303</v>
      </c>
      <c r="M2623" s="65" t="s">
        <v>287</v>
      </c>
      <c r="N2623" s="65" t="s">
        <v>793</v>
      </c>
      <c r="O2623" s="65" t="s">
        <v>289</v>
      </c>
      <c r="P2623" s="66">
        <v>46303</v>
      </c>
      <c r="Q2623" s="31">
        <f t="shared" si="82"/>
        <v>427</v>
      </c>
      <c r="R2623" s="31">
        <f t="shared" si="83"/>
        <v>527</v>
      </c>
      <c r="S2623" s="29">
        <f>IF($Q2623&lt;Parâmetros!$E$19,$G2623-1,$G2623)</f>
        <v>46303</v>
      </c>
    </row>
    <row r="2624" spans="1:19" ht="15" customHeight="1" x14ac:dyDescent="0.25">
      <c r="A2624" s="128">
        <v>55637</v>
      </c>
      <c r="B2624" s="65" t="s">
        <v>43</v>
      </c>
      <c r="C2624" s="65" t="s">
        <v>70</v>
      </c>
      <c r="D2624" s="66">
        <v>46303</v>
      </c>
      <c r="E2624" s="67">
        <v>0.95</v>
      </c>
      <c r="F2624" s="65" t="s">
        <v>285</v>
      </c>
      <c r="G2624" s="66">
        <v>46303</v>
      </c>
      <c r="H2624" s="129">
        <v>40523389</v>
      </c>
      <c r="I2624" s="129">
        <v>20</v>
      </c>
      <c r="J2624" s="65" t="s">
        <v>1353</v>
      </c>
      <c r="K2624" s="65" t="s">
        <v>1354</v>
      </c>
      <c r="L2624" s="66">
        <v>46303</v>
      </c>
      <c r="M2624" s="65" t="s">
        <v>287</v>
      </c>
      <c r="N2624" s="65" t="s">
        <v>793</v>
      </c>
      <c r="O2624" s="65" t="s">
        <v>289</v>
      </c>
      <c r="P2624" s="66">
        <v>46303</v>
      </c>
      <c r="Q2624" s="31">
        <f t="shared" si="82"/>
        <v>531</v>
      </c>
      <c r="R2624" s="31">
        <f t="shared" si="83"/>
        <v>588</v>
      </c>
      <c r="S2624" s="29">
        <f>IF($Q2624&lt;Parâmetros!$E$19,$G2624-1,$G2624)</f>
        <v>46303</v>
      </c>
    </row>
    <row r="2625" spans="1:19" ht="15" customHeight="1" x14ac:dyDescent="0.25">
      <c r="A2625" s="128">
        <v>55637</v>
      </c>
      <c r="B2625" s="65" t="s">
        <v>43</v>
      </c>
      <c r="C2625" s="65" t="s">
        <v>70</v>
      </c>
      <c r="D2625" s="66">
        <v>46303</v>
      </c>
      <c r="E2625" s="67">
        <v>0.77</v>
      </c>
      <c r="F2625" s="65" t="s">
        <v>285</v>
      </c>
      <c r="G2625" s="66">
        <v>46303</v>
      </c>
      <c r="H2625" s="129">
        <v>40523774</v>
      </c>
      <c r="I2625" s="129">
        <v>10</v>
      </c>
      <c r="J2625" s="65" t="s">
        <v>1355</v>
      </c>
      <c r="K2625" s="65" t="s">
        <v>1356</v>
      </c>
      <c r="L2625" s="66">
        <v>46303</v>
      </c>
      <c r="M2625" s="65" t="s">
        <v>287</v>
      </c>
      <c r="N2625" s="65" t="s">
        <v>793</v>
      </c>
      <c r="O2625" s="65" t="s">
        <v>289</v>
      </c>
      <c r="P2625" s="66">
        <v>46303</v>
      </c>
      <c r="Q2625" s="31">
        <f t="shared" si="82"/>
        <v>591</v>
      </c>
      <c r="R2625" s="31">
        <f t="shared" si="83"/>
        <v>637</v>
      </c>
      <c r="S2625" s="29">
        <f>IF($Q2625&lt;Parâmetros!$E$19,$G2625-1,$G2625)</f>
        <v>46303</v>
      </c>
    </row>
    <row r="2626" spans="1:19" ht="15" customHeight="1" x14ac:dyDescent="0.25">
      <c r="A2626" s="128">
        <v>55637</v>
      </c>
      <c r="B2626" s="65" t="s">
        <v>43</v>
      </c>
      <c r="C2626" s="65" t="s">
        <v>70</v>
      </c>
      <c r="D2626" s="66">
        <v>46303</v>
      </c>
      <c r="E2626" s="67">
        <v>0.99</v>
      </c>
      <c r="F2626" s="65" t="s">
        <v>285</v>
      </c>
      <c r="G2626" s="66">
        <v>46303</v>
      </c>
      <c r="H2626" s="129">
        <v>40523619</v>
      </c>
      <c r="I2626" s="129">
        <v>10</v>
      </c>
      <c r="J2626" s="65" t="s">
        <v>1357</v>
      </c>
      <c r="K2626" s="65" t="s">
        <v>1358</v>
      </c>
      <c r="L2626" s="66">
        <v>46303</v>
      </c>
      <c r="M2626" s="65" t="s">
        <v>287</v>
      </c>
      <c r="N2626" s="65" t="s">
        <v>793</v>
      </c>
      <c r="O2626" s="65" t="s">
        <v>289</v>
      </c>
      <c r="P2626" s="66">
        <v>46303</v>
      </c>
      <c r="Q2626" s="31">
        <f t="shared" si="82"/>
        <v>651</v>
      </c>
      <c r="R2626" s="31">
        <f t="shared" si="83"/>
        <v>710</v>
      </c>
      <c r="S2626" s="29">
        <f>IF($Q2626&lt;Parâmetros!$E$19,$G2626-1,$G2626)</f>
        <v>46303</v>
      </c>
    </row>
    <row r="2627" spans="1:19" ht="15" customHeight="1" x14ac:dyDescent="0.25">
      <c r="A2627" s="128">
        <v>55637</v>
      </c>
      <c r="B2627" s="65" t="s">
        <v>43</v>
      </c>
      <c r="C2627" s="65" t="s">
        <v>70</v>
      </c>
      <c r="D2627" s="66">
        <v>46303</v>
      </c>
      <c r="E2627" s="67">
        <v>0.69</v>
      </c>
      <c r="F2627" s="65" t="s">
        <v>285</v>
      </c>
      <c r="G2627" s="66">
        <v>46303</v>
      </c>
      <c r="H2627" s="129">
        <v>40523774</v>
      </c>
      <c r="I2627" s="129">
        <v>10</v>
      </c>
      <c r="J2627" s="65" t="s">
        <v>1359</v>
      </c>
      <c r="K2627" s="65" t="s">
        <v>1360</v>
      </c>
      <c r="L2627" s="66">
        <v>46303</v>
      </c>
      <c r="M2627" s="65" t="s">
        <v>287</v>
      </c>
      <c r="N2627" s="65" t="s">
        <v>793</v>
      </c>
      <c r="O2627" s="65" t="s">
        <v>289</v>
      </c>
      <c r="P2627" s="66">
        <v>46303</v>
      </c>
      <c r="Q2627" s="31">
        <f t="shared" si="82"/>
        <v>768</v>
      </c>
      <c r="R2627" s="31">
        <f t="shared" si="83"/>
        <v>809</v>
      </c>
      <c r="S2627" s="29">
        <f>IF($Q2627&lt;Parâmetros!$E$19,$G2627-1,$G2627)</f>
        <v>46303</v>
      </c>
    </row>
    <row r="2628" spans="1:19" ht="15" customHeight="1" x14ac:dyDescent="0.25">
      <c r="A2628" s="128">
        <v>55637</v>
      </c>
      <c r="B2628" s="65" t="s">
        <v>43</v>
      </c>
      <c r="C2628" s="65" t="s">
        <v>70</v>
      </c>
      <c r="D2628" s="66">
        <v>46303</v>
      </c>
      <c r="E2628" s="67">
        <v>0.62</v>
      </c>
      <c r="F2628" s="65" t="s">
        <v>285</v>
      </c>
      <c r="G2628" s="66">
        <v>46303</v>
      </c>
      <c r="H2628" s="129">
        <v>40523779</v>
      </c>
      <c r="I2628" s="129">
        <v>10</v>
      </c>
      <c r="J2628" s="65" t="s">
        <v>1361</v>
      </c>
      <c r="K2628" s="65" t="s">
        <v>1362</v>
      </c>
      <c r="L2628" s="66">
        <v>46303</v>
      </c>
      <c r="M2628" s="65" t="s">
        <v>287</v>
      </c>
      <c r="N2628" s="129">
        <v>3003159</v>
      </c>
      <c r="O2628" s="65" t="s">
        <v>289</v>
      </c>
      <c r="P2628" s="66">
        <v>46303</v>
      </c>
      <c r="Q2628" s="31">
        <f t="shared" si="82"/>
        <v>812</v>
      </c>
      <c r="R2628" s="31">
        <f t="shared" si="83"/>
        <v>850</v>
      </c>
      <c r="S2628" s="29">
        <f>IF($Q2628&lt;Parâmetros!$E$19,$G2628-1,$G2628)</f>
        <v>46303</v>
      </c>
    </row>
    <row r="2629" spans="1:19" ht="15" customHeight="1" x14ac:dyDescent="0.25">
      <c r="A2629" s="128">
        <v>55637</v>
      </c>
      <c r="B2629" s="65" t="s">
        <v>43</v>
      </c>
      <c r="C2629" s="65" t="s">
        <v>70</v>
      </c>
      <c r="D2629" s="66">
        <v>46303</v>
      </c>
      <c r="E2629" s="67">
        <v>2.2400000000000002</v>
      </c>
      <c r="F2629" s="65" t="s">
        <v>285</v>
      </c>
      <c r="G2629" s="66">
        <v>46303</v>
      </c>
      <c r="H2629" s="129">
        <v>40503926</v>
      </c>
      <c r="I2629" s="129">
        <v>80</v>
      </c>
      <c r="J2629" s="65" t="s">
        <v>1363</v>
      </c>
      <c r="K2629" s="65" t="s">
        <v>1364</v>
      </c>
      <c r="L2629" s="66">
        <v>46303</v>
      </c>
      <c r="M2629" s="65" t="s">
        <v>387</v>
      </c>
      <c r="N2629" s="65" t="s">
        <v>793</v>
      </c>
      <c r="O2629" s="65" t="s">
        <v>289</v>
      </c>
      <c r="P2629" s="66">
        <v>46303</v>
      </c>
      <c r="Q2629" s="31">
        <f t="shared" si="82"/>
        <v>851</v>
      </c>
      <c r="R2629" s="31">
        <f t="shared" si="83"/>
        <v>985</v>
      </c>
      <c r="S2629" s="29">
        <f>IF($Q2629&lt;Parâmetros!$E$19,$G2629-1,$G2629)</f>
        <v>46303</v>
      </c>
    </row>
    <row r="2630" spans="1:19" ht="15" customHeight="1" x14ac:dyDescent="0.25">
      <c r="A2630" s="128">
        <v>55637</v>
      </c>
      <c r="B2630" s="65" t="s">
        <v>43</v>
      </c>
      <c r="C2630" s="65" t="s">
        <v>70</v>
      </c>
      <c r="D2630" s="66">
        <v>46304</v>
      </c>
      <c r="E2630" s="67">
        <v>1.1599999999999999</v>
      </c>
      <c r="F2630" s="65" t="s">
        <v>285</v>
      </c>
      <c r="G2630" s="66">
        <v>46304</v>
      </c>
      <c r="H2630" s="129">
        <v>40521426</v>
      </c>
      <c r="I2630" s="129">
        <v>10</v>
      </c>
      <c r="J2630" s="65" t="s">
        <v>1626</v>
      </c>
      <c r="K2630" s="65" t="s">
        <v>1627</v>
      </c>
      <c r="L2630" s="66">
        <v>46304</v>
      </c>
      <c r="M2630" s="65" t="s">
        <v>315</v>
      </c>
      <c r="N2630" s="65" t="s">
        <v>793</v>
      </c>
      <c r="O2630" s="65" t="s">
        <v>289</v>
      </c>
      <c r="P2630" s="66">
        <v>46304</v>
      </c>
      <c r="Q2630" s="31">
        <f t="shared" si="82"/>
        <v>427</v>
      </c>
      <c r="R2630" s="31">
        <f t="shared" si="83"/>
        <v>497</v>
      </c>
      <c r="S2630" s="29">
        <f>IF($Q2630&lt;Parâmetros!$E$19,$G2630-1,$G2630)</f>
        <v>46304</v>
      </c>
    </row>
    <row r="2631" spans="1:19" ht="15" customHeight="1" x14ac:dyDescent="0.25">
      <c r="A2631" s="128">
        <v>55637</v>
      </c>
      <c r="B2631" s="65" t="s">
        <v>43</v>
      </c>
      <c r="C2631" s="65" t="s">
        <v>70</v>
      </c>
      <c r="D2631" s="66">
        <v>46304</v>
      </c>
      <c r="E2631" s="67">
        <v>1.55</v>
      </c>
      <c r="F2631" s="65" t="s">
        <v>285</v>
      </c>
      <c r="G2631" s="66">
        <v>46304</v>
      </c>
      <c r="H2631" s="129">
        <v>40524076</v>
      </c>
      <c r="I2631" s="129">
        <v>10</v>
      </c>
      <c r="J2631" s="65" t="s">
        <v>1628</v>
      </c>
      <c r="K2631" s="65" t="s">
        <v>1629</v>
      </c>
      <c r="L2631" s="66">
        <v>46304</v>
      </c>
      <c r="M2631" s="65" t="s">
        <v>287</v>
      </c>
      <c r="N2631" s="65" t="s">
        <v>793</v>
      </c>
      <c r="O2631" s="65" t="s">
        <v>289</v>
      </c>
      <c r="P2631" s="66">
        <v>46304</v>
      </c>
      <c r="Q2631" s="31">
        <f t="shared" si="82"/>
        <v>500</v>
      </c>
      <c r="R2631" s="31">
        <f t="shared" si="83"/>
        <v>593</v>
      </c>
      <c r="S2631" s="29">
        <f>IF($Q2631&lt;Parâmetros!$E$19,$G2631-1,$G2631)</f>
        <v>46304</v>
      </c>
    </row>
    <row r="2632" spans="1:19" ht="15" customHeight="1" x14ac:dyDescent="0.25">
      <c r="A2632" s="128">
        <v>55637</v>
      </c>
      <c r="B2632" s="65" t="s">
        <v>43</v>
      </c>
      <c r="C2632" s="65" t="s">
        <v>70</v>
      </c>
      <c r="D2632" s="66">
        <v>46304</v>
      </c>
      <c r="E2632" s="67">
        <v>2.09</v>
      </c>
      <c r="F2632" s="65" t="s">
        <v>285</v>
      </c>
      <c r="G2632" s="66">
        <v>46304</v>
      </c>
      <c r="H2632" s="129">
        <v>40521187</v>
      </c>
      <c r="I2632" s="129">
        <v>10</v>
      </c>
      <c r="J2632" s="65" t="s">
        <v>1630</v>
      </c>
      <c r="K2632" s="65" t="s">
        <v>1631</v>
      </c>
      <c r="L2632" s="66">
        <v>46304</v>
      </c>
      <c r="M2632" s="65" t="s">
        <v>315</v>
      </c>
      <c r="N2632" s="129">
        <v>3012115</v>
      </c>
      <c r="O2632" s="65" t="s">
        <v>289</v>
      </c>
      <c r="P2632" s="66">
        <v>46304</v>
      </c>
      <c r="Q2632" s="31">
        <f t="shared" si="82"/>
        <v>608</v>
      </c>
      <c r="R2632" s="31">
        <f t="shared" si="83"/>
        <v>734</v>
      </c>
      <c r="S2632" s="29">
        <f>IF($Q2632&lt;Parâmetros!$E$19,$G2632-1,$G2632)</f>
        <v>46304</v>
      </c>
    </row>
    <row r="2633" spans="1:19" ht="15" customHeight="1" x14ac:dyDescent="0.25">
      <c r="A2633" s="128">
        <v>55637</v>
      </c>
      <c r="B2633" s="65" t="s">
        <v>43</v>
      </c>
      <c r="C2633" s="65" t="s">
        <v>70</v>
      </c>
      <c r="D2633" s="66">
        <v>46304</v>
      </c>
      <c r="E2633" s="67">
        <v>0.66</v>
      </c>
      <c r="F2633" s="65" t="s">
        <v>285</v>
      </c>
      <c r="G2633" s="66">
        <v>46304</v>
      </c>
      <c r="H2633" s="129">
        <v>40521187</v>
      </c>
      <c r="I2633" s="129">
        <v>10</v>
      </c>
      <c r="J2633" s="65" t="s">
        <v>1632</v>
      </c>
      <c r="K2633" s="65" t="s">
        <v>1633</v>
      </c>
      <c r="L2633" s="66">
        <v>46304</v>
      </c>
      <c r="M2633" s="65" t="s">
        <v>315</v>
      </c>
      <c r="N2633" s="129">
        <v>3012115</v>
      </c>
      <c r="O2633" s="65" t="s">
        <v>289</v>
      </c>
      <c r="P2633" s="66">
        <v>46304</v>
      </c>
      <c r="Q2633" s="31">
        <f t="shared" si="82"/>
        <v>798</v>
      </c>
      <c r="R2633" s="31">
        <f t="shared" si="83"/>
        <v>837</v>
      </c>
      <c r="S2633" s="29">
        <f>IF($Q2633&lt;Parâmetros!$E$19,$G2633-1,$G2633)</f>
        <v>46304</v>
      </c>
    </row>
    <row r="2634" spans="1:19" ht="15" customHeight="1" x14ac:dyDescent="0.25">
      <c r="A2634" s="128">
        <v>55637</v>
      </c>
      <c r="B2634" s="65" t="s">
        <v>43</v>
      </c>
      <c r="C2634" s="65" t="s">
        <v>70</v>
      </c>
      <c r="D2634" s="66">
        <v>46304</v>
      </c>
      <c r="E2634" s="67">
        <v>2</v>
      </c>
      <c r="F2634" s="65" t="s">
        <v>285</v>
      </c>
      <c r="G2634" s="66">
        <v>46304</v>
      </c>
      <c r="H2634" s="129">
        <v>40524109</v>
      </c>
      <c r="I2634" s="129">
        <v>10</v>
      </c>
      <c r="J2634" s="65" t="s">
        <v>1634</v>
      </c>
      <c r="K2634" s="65" t="s">
        <v>1635</v>
      </c>
      <c r="L2634" s="66">
        <v>46304</v>
      </c>
      <c r="M2634" s="65" t="s">
        <v>287</v>
      </c>
      <c r="N2634" s="65" t="s">
        <v>793</v>
      </c>
      <c r="O2634" s="65" t="s">
        <v>289</v>
      </c>
      <c r="P2634" s="66">
        <v>46304</v>
      </c>
      <c r="Q2634" s="31">
        <f t="shared" si="82"/>
        <v>844</v>
      </c>
      <c r="R2634" s="31">
        <f t="shared" si="83"/>
        <v>964</v>
      </c>
      <c r="S2634" s="29">
        <f>IF($Q2634&lt;Parâmetros!$E$19,$G2634-1,$G2634)</f>
        <v>46304</v>
      </c>
    </row>
    <row r="2635" spans="1:19" ht="15" customHeight="1" x14ac:dyDescent="0.25">
      <c r="A2635" s="128">
        <v>55637</v>
      </c>
      <c r="B2635" s="65" t="s">
        <v>43</v>
      </c>
      <c r="C2635" s="65" t="s">
        <v>70</v>
      </c>
      <c r="D2635" s="66">
        <v>46304</v>
      </c>
      <c r="E2635" s="67">
        <v>0.19</v>
      </c>
      <c r="F2635" s="65" t="s">
        <v>285</v>
      </c>
      <c r="G2635" s="66">
        <v>46304</v>
      </c>
      <c r="H2635" s="129">
        <v>40521391</v>
      </c>
      <c r="I2635" s="129">
        <v>10</v>
      </c>
      <c r="J2635" s="65" t="s">
        <v>1636</v>
      </c>
      <c r="K2635" s="65" t="s">
        <v>1637</v>
      </c>
      <c r="L2635" s="66">
        <v>46304</v>
      </c>
      <c r="M2635" s="65" t="s">
        <v>287</v>
      </c>
      <c r="N2635" s="65" t="s">
        <v>793</v>
      </c>
      <c r="O2635" s="65" t="s">
        <v>289</v>
      </c>
      <c r="P2635" s="66">
        <v>46304</v>
      </c>
      <c r="Q2635" s="31">
        <f t="shared" si="82"/>
        <v>965</v>
      </c>
      <c r="R2635" s="31">
        <f t="shared" si="83"/>
        <v>976</v>
      </c>
      <c r="S2635" s="29">
        <f>IF($Q2635&lt;Parâmetros!$E$19,$G2635-1,$G2635)</f>
        <v>46304</v>
      </c>
    </row>
    <row r="2636" spans="1:19" ht="15" customHeight="1" x14ac:dyDescent="0.25">
      <c r="A2636" s="128">
        <v>55637</v>
      </c>
      <c r="B2636" s="65" t="s">
        <v>43</v>
      </c>
      <c r="C2636" s="65" t="s">
        <v>70</v>
      </c>
      <c r="D2636" s="66">
        <v>46305</v>
      </c>
      <c r="E2636" s="67">
        <v>1.27</v>
      </c>
      <c r="F2636" s="65" t="s">
        <v>285</v>
      </c>
      <c r="G2636" s="66">
        <v>46305</v>
      </c>
      <c r="H2636" s="129">
        <v>40521422</v>
      </c>
      <c r="I2636" s="129">
        <v>10</v>
      </c>
      <c r="J2636" s="65" t="s">
        <v>2173</v>
      </c>
      <c r="K2636" s="65" t="s">
        <v>2174</v>
      </c>
      <c r="L2636" s="66">
        <v>46305</v>
      </c>
      <c r="M2636" s="65" t="s">
        <v>315</v>
      </c>
      <c r="N2636" s="129">
        <v>3005234</v>
      </c>
      <c r="O2636" s="65" t="s">
        <v>289</v>
      </c>
      <c r="P2636" s="66">
        <v>46305</v>
      </c>
      <c r="Q2636" s="31">
        <f t="shared" si="82"/>
        <v>422</v>
      </c>
      <c r="R2636" s="31">
        <f t="shared" si="83"/>
        <v>498</v>
      </c>
      <c r="S2636" s="29">
        <f>IF($Q2636&lt;Parâmetros!$E$19,$G2636-1,$G2636)</f>
        <v>46305</v>
      </c>
    </row>
    <row r="2637" spans="1:19" ht="15" customHeight="1" x14ac:dyDescent="0.25">
      <c r="A2637" s="128">
        <v>55637</v>
      </c>
      <c r="B2637" s="65" t="s">
        <v>43</v>
      </c>
      <c r="C2637" s="65" t="s">
        <v>70</v>
      </c>
      <c r="D2637" s="66">
        <v>46305</v>
      </c>
      <c r="E2637" s="67">
        <v>1.32</v>
      </c>
      <c r="F2637" s="65" t="s">
        <v>285</v>
      </c>
      <c r="G2637" s="66">
        <v>46305</v>
      </c>
      <c r="H2637" s="129">
        <v>40521425</v>
      </c>
      <c r="I2637" s="129">
        <v>10</v>
      </c>
      <c r="J2637" s="65" t="s">
        <v>2175</v>
      </c>
      <c r="K2637" s="65" t="s">
        <v>2176</v>
      </c>
      <c r="L2637" s="66">
        <v>46305</v>
      </c>
      <c r="M2637" s="65" t="s">
        <v>315</v>
      </c>
      <c r="N2637" s="129">
        <v>3012972</v>
      </c>
      <c r="O2637" s="65" t="s">
        <v>289</v>
      </c>
      <c r="P2637" s="66">
        <v>46305</v>
      </c>
      <c r="Q2637" s="31">
        <f t="shared" si="82"/>
        <v>498</v>
      </c>
      <c r="R2637" s="31">
        <f t="shared" si="83"/>
        <v>578</v>
      </c>
      <c r="S2637" s="29">
        <f>IF($Q2637&lt;Parâmetros!$E$19,$G2637-1,$G2637)</f>
        <v>46305</v>
      </c>
    </row>
    <row r="2638" spans="1:19" ht="15" customHeight="1" x14ac:dyDescent="0.25">
      <c r="A2638" s="128">
        <v>55637</v>
      </c>
      <c r="B2638" s="65" t="s">
        <v>43</v>
      </c>
      <c r="C2638" s="65" t="s">
        <v>70</v>
      </c>
      <c r="D2638" s="66">
        <v>46305</v>
      </c>
      <c r="E2638" s="67">
        <v>0.86</v>
      </c>
      <c r="F2638" s="65" t="s">
        <v>285</v>
      </c>
      <c r="G2638" s="66">
        <v>46305</v>
      </c>
      <c r="H2638" s="129">
        <v>40521149</v>
      </c>
      <c r="I2638" s="129">
        <v>10</v>
      </c>
      <c r="J2638" s="65" t="s">
        <v>2177</v>
      </c>
      <c r="K2638" s="65" t="s">
        <v>2178</v>
      </c>
      <c r="L2638" s="66">
        <v>46305</v>
      </c>
      <c r="M2638" s="65" t="s">
        <v>315</v>
      </c>
      <c r="N2638" s="65" t="s">
        <v>793</v>
      </c>
      <c r="O2638" s="65" t="s">
        <v>289</v>
      </c>
      <c r="P2638" s="66">
        <v>46305</v>
      </c>
      <c r="Q2638" s="31">
        <f t="shared" si="82"/>
        <v>578</v>
      </c>
      <c r="R2638" s="31">
        <f t="shared" si="83"/>
        <v>630</v>
      </c>
      <c r="S2638" s="29">
        <f>IF($Q2638&lt;Parâmetros!$E$19,$G2638-1,$G2638)</f>
        <v>46305</v>
      </c>
    </row>
    <row r="2639" spans="1:19" ht="15" customHeight="1" x14ac:dyDescent="0.25">
      <c r="A2639" s="128">
        <v>55637</v>
      </c>
      <c r="B2639" s="65" t="s">
        <v>43</v>
      </c>
      <c r="C2639" s="65" t="s">
        <v>70</v>
      </c>
      <c r="D2639" s="66">
        <v>46305</v>
      </c>
      <c r="E2639" s="67">
        <v>0.84</v>
      </c>
      <c r="F2639" s="65" t="s">
        <v>285</v>
      </c>
      <c r="G2639" s="66">
        <v>46305</v>
      </c>
      <c r="H2639" s="129">
        <v>40521147</v>
      </c>
      <c r="I2639" s="129">
        <v>10</v>
      </c>
      <c r="J2639" s="65" t="s">
        <v>2179</v>
      </c>
      <c r="K2639" s="65" t="s">
        <v>2180</v>
      </c>
      <c r="L2639" s="66">
        <v>46305</v>
      </c>
      <c r="M2639" s="65" t="s">
        <v>315</v>
      </c>
      <c r="N2639" s="65" t="s">
        <v>793</v>
      </c>
      <c r="O2639" s="65" t="s">
        <v>289</v>
      </c>
      <c r="P2639" s="66">
        <v>46305</v>
      </c>
      <c r="Q2639" s="31">
        <f t="shared" si="82"/>
        <v>579</v>
      </c>
      <c r="R2639" s="31">
        <f t="shared" si="83"/>
        <v>629</v>
      </c>
      <c r="S2639" s="29">
        <f>IF($Q2639&lt;Parâmetros!$E$19,$G2639-1,$G2639)</f>
        <v>46305</v>
      </c>
    </row>
    <row r="2640" spans="1:19" ht="15" customHeight="1" x14ac:dyDescent="0.25">
      <c r="A2640" s="128">
        <v>55637</v>
      </c>
      <c r="B2640" s="65" t="s">
        <v>43</v>
      </c>
      <c r="C2640" s="65" t="s">
        <v>70</v>
      </c>
      <c r="D2640" s="66">
        <v>46305</v>
      </c>
      <c r="E2640" s="67">
        <v>0.98</v>
      </c>
      <c r="F2640" s="65" t="s">
        <v>285</v>
      </c>
      <c r="G2640" s="66">
        <v>46305</v>
      </c>
      <c r="H2640" s="129">
        <v>40521148</v>
      </c>
      <c r="I2640" s="129">
        <v>10</v>
      </c>
      <c r="J2640" s="65" t="s">
        <v>2181</v>
      </c>
      <c r="K2640" s="65" t="s">
        <v>2182</v>
      </c>
      <c r="L2640" s="66">
        <v>46305</v>
      </c>
      <c r="M2640" s="65" t="s">
        <v>315</v>
      </c>
      <c r="N2640" s="65" t="s">
        <v>793</v>
      </c>
      <c r="O2640" s="65" t="s">
        <v>289</v>
      </c>
      <c r="P2640" s="66">
        <v>46305</v>
      </c>
      <c r="Q2640" s="31">
        <f t="shared" si="82"/>
        <v>636</v>
      </c>
      <c r="R2640" s="31">
        <f t="shared" si="83"/>
        <v>695</v>
      </c>
      <c r="S2640" s="29">
        <f>IF($Q2640&lt;Parâmetros!$E$19,$G2640-1,$G2640)</f>
        <v>46305</v>
      </c>
    </row>
    <row r="2641" spans="1:19" ht="15" customHeight="1" x14ac:dyDescent="0.25">
      <c r="A2641" s="128">
        <v>55637</v>
      </c>
      <c r="B2641" s="65" t="s">
        <v>43</v>
      </c>
      <c r="C2641" s="65" t="s">
        <v>70</v>
      </c>
      <c r="D2641" s="66">
        <v>46305</v>
      </c>
      <c r="E2641" s="67">
        <v>0.2</v>
      </c>
      <c r="F2641" s="65" t="s">
        <v>285</v>
      </c>
      <c r="G2641" s="66">
        <v>46305</v>
      </c>
      <c r="H2641" s="129">
        <v>40521131</v>
      </c>
      <c r="I2641" s="129">
        <v>10</v>
      </c>
      <c r="J2641" s="65" t="s">
        <v>2183</v>
      </c>
      <c r="K2641" s="65" t="s">
        <v>2184</v>
      </c>
      <c r="L2641" s="66">
        <v>46305</v>
      </c>
      <c r="M2641" s="65" t="s">
        <v>315</v>
      </c>
      <c r="N2641" s="129">
        <v>3004239</v>
      </c>
      <c r="O2641" s="65" t="s">
        <v>289</v>
      </c>
      <c r="P2641" s="66">
        <v>46305</v>
      </c>
      <c r="Q2641" s="31">
        <f t="shared" si="82"/>
        <v>696</v>
      </c>
      <c r="R2641" s="31">
        <f t="shared" si="83"/>
        <v>708</v>
      </c>
      <c r="S2641" s="29">
        <f>IF($Q2641&lt;Parâmetros!$E$19,$G2641-1,$G2641)</f>
        <v>46305</v>
      </c>
    </row>
    <row r="2642" spans="1:19" ht="15" customHeight="1" x14ac:dyDescent="0.25">
      <c r="A2642" s="128">
        <v>55637</v>
      </c>
      <c r="B2642" s="65" t="s">
        <v>43</v>
      </c>
      <c r="C2642" s="65" t="s">
        <v>70</v>
      </c>
      <c r="D2642" s="66">
        <v>46305</v>
      </c>
      <c r="E2642" s="67">
        <v>0.3</v>
      </c>
      <c r="F2642" s="65" t="s">
        <v>285</v>
      </c>
      <c r="G2642" s="66">
        <v>46305</v>
      </c>
      <c r="H2642" s="129">
        <v>40521132</v>
      </c>
      <c r="I2642" s="129">
        <v>10</v>
      </c>
      <c r="J2642" s="65" t="s">
        <v>2185</v>
      </c>
      <c r="K2642" s="65" t="s">
        <v>2186</v>
      </c>
      <c r="L2642" s="66">
        <v>46305</v>
      </c>
      <c r="M2642" s="65" t="s">
        <v>315</v>
      </c>
      <c r="N2642" s="129">
        <v>3004240</v>
      </c>
      <c r="O2642" s="65" t="s">
        <v>289</v>
      </c>
      <c r="P2642" s="66">
        <v>46305</v>
      </c>
      <c r="Q2642" s="31">
        <f t="shared" si="82"/>
        <v>783</v>
      </c>
      <c r="R2642" s="31">
        <f t="shared" si="83"/>
        <v>802</v>
      </c>
      <c r="S2642" s="29">
        <f>IF($Q2642&lt;Parâmetros!$E$19,$G2642-1,$G2642)</f>
        <v>46305</v>
      </c>
    </row>
    <row r="2643" spans="1:19" ht="15" customHeight="1" x14ac:dyDescent="0.25">
      <c r="A2643" s="128">
        <v>55637</v>
      </c>
      <c r="B2643" s="65" t="s">
        <v>43</v>
      </c>
      <c r="C2643" s="65" t="s">
        <v>70</v>
      </c>
      <c r="D2643" s="66">
        <v>46305</v>
      </c>
      <c r="E2643" s="67">
        <v>0.19</v>
      </c>
      <c r="F2643" s="65" t="s">
        <v>285</v>
      </c>
      <c r="G2643" s="66">
        <v>46305</v>
      </c>
      <c r="H2643" s="129">
        <v>40521133</v>
      </c>
      <c r="I2643" s="129">
        <v>10</v>
      </c>
      <c r="J2643" s="65" t="s">
        <v>2187</v>
      </c>
      <c r="K2643" s="65" t="s">
        <v>2188</v>
      </c>
      <c r="L2643" s="66">
        <v>46305</v>
      </c>
      <c r="M2643" s="65" t="s">
        <v>315</v>
      </c>
      <c r="N2643" s="129">
        <v>3004241</v>
      </c>
      <c r="O2643" s="65" t="s">
        <v>289</v>
      </c>
      <c r="P2643" s="66">
        <v>46305</v>
      </c>
      <c r="Q2643" s="31">
        <f t="shared" si="82"/>
        <v>803</v>
      </c>
      <c r="R2643" s="31">
        <f t="shared" si="83"/>
        <v>814</v>
      </c>
      <c r="S2643" s="29">
        <f>IF($Q2643&lt;Parâmetros!$E$19,$G2643-1,$G2643)</f>
        <v>46305</v>
      </c>
    </row>
    <row r="2644" spans="1:19" ht="15" customHeight="1" x14ac:dyDescent="0.25">
      <c r="A2644" s="128">
        <v>55637</v>
      </c>
      <c r="B2644" s="65" t="s">
        <v>43</v>
      </c>
      <c r="C2644" s="65" t="s">
        <v>70</v>
      </c>
      <c r="D2644" s="66">
        <v>46305</v>
      </c>
      <c r="E2644" s="67">
        <v>0.2</v>
      </c>
      <c r="F2644" s="65" t="s">
        <v>285</v>
      </c>
      <c r="G2644" s="66">
        <v>46305</v>
      </c>
      <c r="H2644" s="129">
        <v>40521134</v>
      </c>
      <c r="I2644" s="129">
        <v>10</v>
      </c>
      <c r="J2644" s="65" t="s">
        <v>2189</v>
      </c>
      <c r="K2644" s="65" t="s">
        <v>2190</v>
      </c>
      <c r="L2644" s="66">
        <v>46305</v>
      </c>
      <c r="M2644" s="65" t="s">
        <v>315</v>
      </c>
      <c r="N2644" s="129">
        <v>3004242</v>
      </c>
      <c r="O2644" s="65" t="s">
        <v>289</v>
      </c>
      <c r="P2644" s="66">
        <v>46305</v>
      </c>
      <c r="Q2644" s="31">
        <f t="shared" si="82"/>
        <v>815</v>
      </c>
      <c r="R2644" s="31">
        <f t="shared" si="83"/>
        <v>827</v>
      </c>
      <c r="S2644" s="29">
        <f>IF($Q2644&lt;Parâmetros!$E$19,$G2644-1,$G2644)</f>
        <v>46305</v>
      </c>
    </row>
    <row r="2645" spans="1:19" ht="15" customHeight="1" x14ac:dyDescent="0.25">
      <c r="A2645" s="128">
        <v>55637</v>
      </c>
      <c r="B2645" s="65" t="s">
        <v>43</v>
      </c>
      <c r="C2645" s="65" t="s">
        <v>70</v>
      </c>
      <c r="D2645" s="66">
        <v>46305</v>
      </c>
      <c r="E2645" s="67">
        <v>0.21</v>
      </c>
      <c r="F2645" s="65" t="s">
        <v>285</v>
      </c>
      <c r="G2645" s="66">
        <v>46305</v>
      </c>
      <c r="H2645" s="129">
        <v>40521135</v>
      </c>
      <c r="I2645" s="129">
        <v>10</v>
      </c>
      <c r="J2645" s="65" t="s">
        <v>2191</v>
      </c>
      <c r="K2645" s="65" t="s">
        <v>2192</v>
      </c>
      <c r="L2645" s="66">
        <v>46305</v>
      </c>
      <c r="M2645" s="65" t="s">
        <v>315</v>
      </c>
      <c r="N2645" s="129">
        <v>3004243</v>
      </c>
      <c r="O2645" s="65" t="s">
        <v>289</v>
      </c>
      <c r="P2645" s="66">
        <v>46305</v>
      </c>
      <c r="Q2645" s="31">
        <f t="shared" si="82"/>
        <v>828</v>
      </c>
      <c r="R2645" s="31">
        <f t="shared" si="83"/>
        <v>840</v>
      </c>
      <c r="S2645" s="29">
        <f>IF($Q2645&lt;Parâmetros!$E$19,$G2645-1,$G2645)</f>
        <v>46305</v>
      </c>
    </row>
    <row r="2646" spans="1:19" ht="15" customHeight="1" x14ac:dyDescent="0.25">
      <c r="A2646" s="128">
        <v>55637</v>
      </c>
      <c r="B2646" s="65" t="s">
        <v>43</v>
      </c>
      <c r="C2646" s="65" t="s">
        <v>70</v>
      </c>
      <c r="D2646" s="66">
        <v>46305</v>
      </c>
      <c r="E2646" s="67">
        <v>0.25</v>
      </c>
      <c r="F2646" s="65" t="s">
        <v>285</v>
      </c>
      <c r="G2646" s="66">
        <v>46305</v>
      </c>
      <c r="H2646" s="129">
        <v>40521136</v>
      </c>
      <c r="I2646" s="129">
        <v>10</v>
      </c>
      <c r="J2646" s="65" t="s">
        <v>2193</v>
      </c>
      <c r="K2646" s="65" t="s">
        <v>2194</v>
      </c>
      <c r="L2646" s="66">
        <v>46305</v>
      </c>
      <c r="M2646" s="65" t="s">
        <v>315</v>
      </c>
      <c r="N2646" s="129">
        <v>3004244</v>
      </c>
      <c r="O2646" s="65" t="s">
        <v>289</v>
      </c>
      <c r="P2646" s="66">
        <v>46305</v>
      </c>
      <c r="Q2646" s="31">
        <f t="shared" si="82"/>
        <v>841</v>
      </c>
      <c r="R2646" s="31">
        <f t="shared" si="83"/>
        <v>856</v>
      </c>
      <c r="S2646" s="29">
        <f>IF($Q2646&lt;Parâmetros!$E$19,$G2646-1,$G2646)</f>
        <v>46305</v>
      </c>
    </row>
    <row r="2647" spans="1:19" ht="15" customHeight="1" x14ac:dyDescent="0.25">
      <c r="A2647" s="128">
        <v>55637</v>
      </c>
      <c r="B2647" s="65" t="s">
        <v>43</v>
      </c>
      <c r="C2647" s="65" t="s">
        <v>70</v>
      </c>
      <c r="D2647" s="66">
        <v>46305</v>
      </c>
      <c r="E2647" s="67">
        <v>0.26</v>
      </c>
      <c r="F2647" s="65" t="s">
        <v>285</v>
      </c>
      <c r="G2647" s="66">
        <v>46305</v>
      </c>
      <c r="H2647" s="129">
        <v>40521137</v>
      </c>
      <c r="I2647" s="129">
        <v>10</v>
      </c>
      <c r="J2647" s="65" t="s">
        <v>2195</v>
      </c>
      <c r="K2647" s="65" t="s">
        <v>2196</v>
      </c>
      <c r="L2647" s="66">
        <v>46305</v>
      </c>
      <c r="M2647" s="65" t="s">
        <v>315</v>
      </c>
      <c r="N2647" s="129">
        <v>3010325</v>
      </c>
      <c r="O2647" s="65" t="s">
        <v>289</v>
      </c>
      <c r="P2647" s="66">
        <v>46305</v>
      </c>
      <c r="Q2647" s="31">
        <f t="shared" si="82"/>
        <v>857</v>
      </c>
      <c r="R2647" s="31">
        <f t="shared" si="83"/>
        <v>873</v>
      </c>
      <c r="S2647" s="29">
        <f>IF($Q2647&lt;Parâmetros!$E$19,$G2647-1,$G2647)</f>
        <v>46305</v>
      </c>
    </row>
    <row r="2648" spans="1:19" ht="15" customHeight="1" x14ac:dyDescent="0.25">
      <c r="A2648" s="128">
        <v>55637</v>
      </c>
      <c r="B2648" s="65" t="s">
        <v>43</v>
      </c>
      <c r="C2648" s="65" t="s">
        <v>70</v>
      </c>
      <c r="D2648" s="66">
        <v>46305</v>
      </c>
      <c r="E2648" s="67">
        <v>0.19</v>
      </c>
      <c r="F2648" s="65" t="s">
        <v>285</v>
      </c>
      <c r="G2648" s="66">
        <v>46305</v>
      </c>
      <c r="H2648" s="129">
        <v>40521138</v>
      </c>
      <c r="I2648" s="129">
        <v>10</v>
      </c>
      <c r="J2648" s="65" t="s">
        <v>2197</v>
      </c>
      <c r="K2648" s="65" t="s">
        <v>2198</v>
      </c>
      <c r="L2648" s="66">
        <v>46305</v>
      </c>
      <c r="M2648" s="65" t="s">
        <v>315</v>
      </c>
      <c r="N2648" s="129">
        <v>3010878</v>
      </c>
      <c r="O2648" s="65" t="s">
        <v>289</v>
      </c>
      <c r="P2648" s="66">
        <v>46305</v>
      </c>
      <c r="Q2648" s="31">
        <f t="shared" si="82"/>
        <v>875</v>
      </c>
      <c r="R2648" s="31">
        <f t="shared" si="83"/>
        <v>886</v>
      </c>
      <c r="S2648" s="29">
        <f>IF($Q2648&lt;Parâmetros!$E$19,$G2648-1,$G2648)</f>
        <v>46305</v>
      </c>
    </row>
    <row r="2649" spans="1:19" ht="15" customHeight="1" x14ac:dyDescent="0.25">
      <c r="A2649" s="128">
        <v>55637</v>
      </c>
      <c r="B2649" s="65" t="s">
        <v>43</v>
      </c>
      <c r="C2649" s="65" t="s">
        <v>70</v>
      </c>
      <c r="D2649" s="66">
        <v>46305</v>
      </c>
      <c r="E2649" s="67">
        <v>0.59</v>
      </c>
      <c r="F2649" s="65" t="s">
        <v>285</v>
      </c>
      <c r="G2649" s="66">
        <v>46305</v>
      </c>
      <c r="H2649" s="129">
        <v>40521391</v>
      </c>
      <c r="I2649" s="129">
        <v>10</v>
      </c>
      <c r="J2649" s="65" t="s">
        <v>2199</v>
      </c>
      <c r="K2649" s="65" t="s">
        <v>2200</v>
      </c>
      <c r="L2649" s="66">
        <v>46305</v>
      </c>
      <c r="M2649" s="65" t="s">
        <v>287</v>
      </c>
      <c r="N2649" s="65" t="s">
        <v>793</v>
      </c>
      <c r="O2649" s="65" t="s">
        <v>289</v>
      </c>
      <c r="P2649" s="66">
        <v>46305</v>
      </c>
      <c r="Q2649" s="31">
        <f t="shared" si="82"/>
        <v>887</v>
      </c>
      <c r="R2649" s="31">
        <f t="shared" si="83"/>
        <v>923</v>
      </c>
      <c r="S2649" s="29">
        <f>IF($Q2649&lt;Parâmetros!$E$19,$G2649-1,$G2649)</f>
        <v>46305</v>
      </c>
    </row>
    <row r="2650" spans="1:19" ht="15" customHeight="1" x14ac:dyDescent="0.25">
      <c r="A2650" s="128">
        <v>55637</v>
      </c>
      <c r="B2650" s="65" t="s">
        <v>43</v>
      </c>
      <c r="C2650" s="65" t="s">
        <v>70</v>
      </c>
      <c r="D2650" s="66">
        <v>46307</v>
      </c>
      <c r="E2650" s="67">
        <v>0.62</v>
      </c>
      <c r="F2650" s="65" t="s">
        <v>285</v>
      </c>
      <c r="G2650" s="66">
        <v>46307</v>
      </c>
      <c r="H2650" s="129">
        <v>40523817</v>
      </c>
      <c r="I2650" s="129">
        <v>10</v>
      </c>
      <c r="J2650" s="65" t="s">
        <v>2424</v>
      </c>
      <c r="K2650" s="65" t="s">
        <v>2425</v>
      </c>
      <c r="L2650" s="66">
        <v>46307</v>
      </c>
      <c r="M2650" s="65" t="s">
        <v>287</v>
      </c>
      <c r="N2650" s="65" t="s">
        <v>793</v>
      </c>
      <c r="O2650" s="65" t="s">
        <v>289</v>
      </c>
      <c r="P2650" s="66">
        <v>46307</v>
      </c>
      <c r="Q2650" s="31">
        <f t="shared" si="82"/>
        <v>426</v>
      </c>
      <c r="R2650" s="31">
        <f t="shared" si="83"/>
        <v>463</v>
      </c>
      <c r="S2650" s="29">
        <f>IF($Q2650&lt;Parâmetros!$E$19,$G2650-1,$G2650)</f>
        <v>46307</v>
      </c>
    </row>
    <row r="2651" spans="1:19" ht="15" customHeight="1" x14ac:dyDescent="0.25">
      <c r="A2651" s="128">
        <v>55637</v>
      </c>
      <c r="B2651" s="65" t="s">
        <v>43</v>
      </c>
      <c r="C2651" s="65" t="s">
        <v>70</v>
      </c>
      <c r="D2651" s="66">
        <v>46307</v>
      </c>
      <c r="E2651" s="67">
        <v>1.27</v>
      </c>
      <c r="F2651" s="65" t="s">
        <v>285</v>
      </c>
      <c r="G2651" s="66">
        <v>46307</v>
      </c>
      <c r="H2651" s="129">
        <v>40525120</v>
      </c>
      <c r="I2651" s="129">
        <v>10</v>
      </c>
      <c r="J2651" s="65" t="s">
        <v>2201</v>
      </c>
      <c r="K2651" s="65" t="s">
        <v>2202</v>
      </c>
      <c r="L2651" s="66">
        <v>46307</v>
      </c>
      <c r="M2651" s="65" t="s">
        <v>287</v>
      </c>
      <c r="N2651" s="65" t="s">
        <v>793</v>
      </c>
      <c r="O2651" s="65" t="s">
        <v>289</v>
      </c>
      <c r="P2651" s="66">
        <v>46307</v>
      </c>
      <c r="Q2651" s="31">
        <f t="shared" si="82"/>
        <v>465</v>
      </c>
      <c r="R2651" s="31">
        <f t="shared" si="83"/>
        <v>542</v>
      </c>
      <c r="S2651" s="29">
        <f>IF($Q2651&lt;Parâmetros!$E$19,$G2651-1,$G2651)</f>
        <v>46307</v>
      </c>
    </row>
    <row r="2652" spans="1:19" ht="15" customHeight="1" x14ac:dyDescent="0.25">
      <c r="A2652" s="128">
        <v>55637</v>
      </c>
      <c r="B2652" s="65" t="s">
        <v>43</v>
      </c>
      <c r="C2652" s="65" t="s">
        <v>70</v>
      </c>
      <c r="D2652" s="66">
        <v>46307</v>
      </c>
      <c r="E2652" s="67">
        <v>1.49</v>
      </c>
      <c r="F2652" s="65" t="s">
        <v>285</v>
      </c>
      <c r="G2652" s="66">
        <v>46307</v>
      </c>
      <c r="H2652" s="129">
        <v>40523817</v>
      </c>
      <c r="I2652" s="129">
        <v>10</v>
      </c>
      <c r="J2652" s="65" t="s">
        <v>2426</v>
      </c>
      <c r="K2652" s="65" t="s">
        <v>2427</v>
      </c>
      <c r="L2652" s="66">
        <v>46307</v>
      </c>
      <c r="M2652" s="65" t="s">
        <v>287</v>
      </c>
      <c r="N2652" s="65" t="s">
        <v>793</v>
      </c>
      <c r="O2652" s="65" t="s">
        <v>289</v>
      </c>
      <c r="P2652" s="66">
        <v>46307</v>
      </c>
      <c r="Q2652" s="31">
        <f t="shared" si="82"/>
        <v>557</v>
      </c>
      <c r="R2652" s="31">
        <f t="shared" si="83"/>
        <v>646</v>
      </c>
      <c r="S2652" s="29">
        <f>IF($Q2652&lt;Parâmetros!$E$19,$G2652-1,$G2652)</f>
        <v>46307</v>
      </c>
    </row>
    <row r="2653" spans="1:19" ht="15" customHeight="1" x14ac:dyDescent="0.25">
      <c r="A2653" s="128">
        <v>55637</v>
      </c>
      <c r="B2653" s="65" t="s">
        <v>43</v>
      </c>
      <c r="C2653" s="65" t="s">
        <v>70</v>
      </c>
      <c r="D2653" s="66">
        <v>46307</v>
      </c>
      <c r="E2653" s="67">
        <v>1.19</v>
      </c>
      <c r="F2653" s="65" t="s">
        <v>285</v>
      </c>
      <c r="G2653" s="66">
        <v>46307</v>
      </c>
      <c r="H2653" s="129">
        <v>40523337</v>
      </c>
      <c r="I2653" s="129">
        <v>10</v>
      </c>
      <c r="J2653" s="65" t="s">
        <v>2428</v>
      </c>
      <c r="K2653" s="65" t="s">
        <v>2429</v>
      </c>
      <c r="L2653" s="66">
        <v>46307</v>
      </c>
      <c r="M2653" s="65" t="s">
        <v>315</v>
      </c>
      <c r="N2653" s="129">
        <v>3010914</v>
      </c>
      <c r="O2653" s="65" t="s">
        <v>289</v>
      </c>
      <c r="P2653" s="66">
        <v>46307</v>
      </c>
      <c r="Q2653" s="31">
        <f t="shared" si="82"/>
        <v>648</v>
      </c>
      <c r="R2653" s="31">
        <f t="shared" si="83"/>
        <v>720</v>
      </c>
      <c r="S2653" s="29">
        <f>IF($Q2653&lt;Parâmetros!$E$19,$G2653-1,$G2653)</f>
        <v>46307</v>
      </c>
    </row>
    <row r="2654" spans="1:19" ht="15" customHeight="1" x14ac:dyDescent="0.25">
      <c r="A2654" s="128">
        <v>55637</v>
      </c>
      <c r="B2654" s="65" t="s">
        <v>43</v>
      </c>
      <c r="C2654" s="65" t="s">
        <v>70</v>
      </c>
      <c r="D2654" s="66">
        <v>46307</v>
      </c>
      <c r="E2654" s="67">
        <v>1.3</v>
      </c>
      <c r="F2654" s="65" t="s">
        <v>285</v>
      </c>
      <c r="G2654" s="66">
        <v>46307</v>
      </c>
      <c r="H2654" s="129">
        <v>40525120</v>
      </c>
      <c r="I2654" s="129">
        <v>10</v>
      </c>
      <c r="J2654" s="65" t="s">
        <v>1349</v>
      </c>
      <c r="K2654" s="65" t="s">
        <v>2430</v>
      </c>
      <c r="L2654" s="66">
        <v>46307</v>
      </c>
      <c r="M2654" s="65" t="s">
        <v>287</v>
      </c>
      <c r="N2654" s="65" t="s">
        <v>793</v>
      </c>
      <c r="O2654" s="65" t="s">
        <v>289</v>
      </c>
      <c r="P2654" s="66">
        <v>46307</v>
      </c>
      <c r="Q2654" s="31">
        <f t="shared" si="82"/>
        <v>780</v>
      </c>
      <c r="R2654" s="31">
        <f t="shared" si="83"/>
        <v>858</v>
      </c>
      <c r="S2654" s="29">
        <f>IF($Q2654&lt;Parâmetros!$E$19,$G2654-1,$G2654)</f>
        <v>46307</v>
      </c>
    </row>
    <row r="2655" spans="1:19" ht="15" customHeight="1" x14ac:dyDescent="0.25">
      <c r="A2655" s="128">
        <v>55637</v>
      </c>
      <c r="B2655" s="65" t="s">
        <v>43</v>
      </c>
      <c r="C2655" s="65" t="s">
        <v>70</v>
      </c>
      <c r="D2655" s="66">
        <v>46307</v>
      </c>
      <c r="E2655" s="67">
        <v>1.02</v>
      </c>
      <c r="F2655" s="65" t="s">
        <v>285</v>
      </c>
      <c r="G2655" s="66">
        <v>46307</v>
      </c>
      <c r="H2655" s="129">
        <v>40525209</v>
      </c>
      <c r="I2655" s="129">
        <v>10</v>
      </c>
      <c r="J2655" s="65" t="s">
        <v>2431</v>
      </c>
      <c r="K2655" s="65" t="s">
        <v>2432</v>
      </c>
      <c r="L2655" s="66">
        <v>46307</v>
      </c>
      <c r="M2655" s="65" t="s">
        <v>287</v>
      </c>
      <c r="N2655" s="65" t="s">
        <v>793</v>
      </c>
      <c r="O2655" s="65" t="s">
        <v>289</v>
      </c>
      <c r="P2655" s="66">
        <v>46307</v>
      </c>
      <c r="Q2655" s="31">
        <f t="shared" si="82"/>
        <v>860</v>
      </c>
      <c r="R2655" s="31">
        <f t="shared" si="83"/>
        <v>921</v>
      </c>
      <c r="S2655" s="29">
        <f>IF($Q2655&lt;Parâmetros!$E$19,$G2655-1,$G2655)</f>
        <v>46307</v>
      </c>
    </row>
    <row r="2656" spans="1:19" ht="15" customHeight="1" x14ac:dyDescent="0.25">
      <c r="A2656" s="128">
        <v>55637</v>
      </c>
      <c r="B2656" s="65" t="s">
        <v>43</v>
      </c>
      <c r="C2656" s="65" t="s">
        <v>70</v>
      </c>
      <c r="D2656" s="66">
        <v>46308</v>
      </c>
      <c r="E2656" s="67">
        <v>1.47</v>
      </c>
      <c r="F2656" s="65" t="s">
        <v>285</v>
      </c>
      <c r="G2656" s="66">
        <v>46308</v>
      </c>
      <c r="H2656" s="129">
        <v>40523817</v>
      </c>
      <c r="I2656" s="129">
        <v>10</v>
      </c>
      <c r="J2656" s="65" t="s">
        <v>2663</v>
      </c>
      <c r="K2656" s="65" t="s">
        <v>2664</v>
      </c>
      <c r="L2656" s="66">
        <v>46308</v>
      </c>
      <c r="M2656" s="65" t="s">
        <v>287</v>
      </c>
      <c r="N2656" s="65" t="s">
        <v>793</v>
      </c>
      <c r="O2656" s="65" t="s">
        <v>289</v>
      </c>
      <c r="P2656" s="66">
        <v>46308</v>
      </c>
      <c r="Q2656" s="31">
        <f t="shared" si="82"/>
        <v>429</v>
      </c>
      <c r="R2656" s="31">
        <f t="shared" si="83"/>
        <v>517</v>
      </c>
      <c r="S2656" s="29">
        <f>IF($Q2656&lt;Parâmetros!$E$19,$G2656-1,$G2656)</f>
        <v>46308</v>
      </c>
    </row>
    <row r="2657" spans="1:19" ht="15" customHeight="1" x14ac:dyDescent="0.25">
      <c r="A2657" s="128">
        <v>55637</v>
      </c>
      <c r="B2657" s="65" t="s">
        <v>43</v>
      </c>
      <c r="C2657" s="65" t="s">
        <v>70</v>
      </c>
      <c r="D2657" s="66">
        <v>46308</v>
      </c>
      <c r="E2657" s="67">
        <v>0.82</v>
      </c>
      <c r="F2657" s="65" t="s">
        <v>285</v>
      </c>
      <c r="G2657" s="66">
        <v>46308</v>
      </c>
      <c r="H2657" s="129">
        <v>40503926</v>
      </c>
      <c r="I2657" s="129">
        <v>80</v>
      </c>
      <c r="J2657" s="65" t="s">
        <v>2665</v>
      </c>
      <c r="K2657" s="65" t="s">
        <v>2666</v>
      </c>
      <c r="L2657" s="66">
        <v>46308</v>
      </c>
      <c r="M2657" s="65" t="s">
        <v>387</v>
      </c>
      <c r="N2657" s="65" t="s">
        <v>793</v>
      </c>
      <c r="O2657" s="65" t="s">
        <v>289</v>
      </c>
      <c r="P2657" s="66">
        <v>46308</v>
      </c>
      <c r="Q2657" s="31">
        <f t="shared" si="82"/>
        <v>519</v>
      </c>
      <c r="R2657" s="31">
        <f t="shared" si="83"/>
        <v>568</v>
      </c>
      <c r="S2657" s="29">
        <f>IF($Q2657&lt;Parâmetros!$E$19,$G2657-1,$G2657)</f>
        <v>46308</v>
      </c>
    </row>
    <row r="2658" spans="1:19" ht="15" customHeight="1" x14ac:dyDescent="0.25">
      <c r="A2658" s="128">
        <v>55637</v>
      </c>
      <c r="B2658" s="65" t="s">
        <v>43</v>
      </c>
      <c r="C2658" s="65" t="s">
        <v>70</v>
      </c>
      <c r="D2658" s="66">
        <v>46308</v>
      </c>
      <c r="E2658" s="67">
        <v>0.37</v>
      </c>
      <c r="F2658" s="65" t="s">
        <v>285</v>
      </c>
      <c r="G2658" s="66">
        <v>46308</v>
      </c>
      <c r="H2658" s="129">
        <v>40525463</v>
      </c>
      <c r="I2658" s="129">
        <v>10</v>
      </c>
      <c r="J2658" s="65" t="s">
        <v>2667</v>
      </c>
      <c r="K2658" s="65" t="s">
        <v>2668</v>
      </c>
      <c r="L2658" s="66">
        <v>46308</v>
      </c>
      <c r="M2658" s="65" t="s">
        <v>287</v>
      </c>
      <c r="N2658" s="65" t="s">
        <v>793</v>
      </c>
      <c r="O2658" s="65" t="s">
        <v>289</v>
      </c>
      <c r="P2658" s="66">
        <v>46308</v>
      </c>
      <c r="Q2658" s="31">
        <f t="shared" si="82"/>
        <v>569</v>
      </c>
      <c r="R2658" s="31">
        <f t="shared" si="83"/>
        <v>591</v>
      </c>
      <c r="S2658" s="29">
        <f>IF($Q2658&lt;Parâmetros!$E$19,$G2658-1,$G2658)</f>
        <v>46308</v>
      </c>
    </row>
    <row r="2659" spans="1:19" ht="15" customHeight="1" x14ac:dyDescent="0.25">
      <c r="A2659" s="128">
        <v>55637</v>
      </c>
      <c r="B2659" s="65" t="s">
        <v>43</v>
      </c>
      <c r="C2659" s="65" t="s">
        <v>70</v>
      </c>
      <c r="D2659" s="66">
        <v>46308</v>
      </c>
      <c r="E2659" s="67">
        <v>2.09</v>
      </c>
      <c r="F2659" s="65" t="s">
        <v>285</v>
      </c>
      <c r="G2659" s="66">
        <v>46308</v>
      </c>
      <c r="H2659" s="129">
        <v>40525464</v>
      </c>
      <c r="I2659" s="129">
        <v>10</v>
      </c>
      <c r="J2659" s="65" t="s">
        <v>2669</v>
      </c>
      <c r="K2659" s="65" t="s">
        <v>2670</v>
      </c>
      <c r="L2659" s="66">
        <v>46308</v>
      </c>
      <c r="M2659" s="65" t="s">
        <v>287</v>
      </c>
      <c r="N2659" s="65" t="s">
        <v>793</v>
      </c>
      <c r="O2659" s="65" t="s">
        <v>289</v>
      </c>
      <c r="P2659" s="66">
        <v>46308</v>
      </c>
      <c r="Q2659" s="31">
        <f t="shared" si="82"/>
        <v>592</v>
      </c>
      <c r="R2659" s="31">
        <f t="shared" si="83"/>
        <v>717</v>
      </c>
      <c r="S2659" s="29">
        <f>IF($Q2659&lt;Parâmetros!$E$19,$G2659-1,$G2659)</f>
        <v>46308</v>
      </c>
    </row>
    <row r="2660" spans="1:19" ht="15" customHeight="1" x14ac:dyDescent="0.25">
      <c r="A2660" s="128">
        <v>55637</v>
      </c>
      <c r="B2660" s="65" t="s">
        <v>43</v>
      </c>
      <c r="C2660" s="65" t="s">
        <v>70</v>
      </c>
      <c r="D2660" s="66">
        <v>46308</v>
      </c>
      <c r="E2660" s="67">
        <v>0.72</v>
      </c>
      <c r="F2660" s="65" t="s">
        <v>285</v>
      </c>
      <c r="G2660" s="66">
        <v>46308</v>
      </c>
      <c r="H2660" s="129">
        <v>40525465</v>
      </c>
      <c r="I2660" s="129">
        <v>10</v>
      </c>
      <c r="J2660" s="65" t="s">
        <v>2671</v>
      </c>
      <c r="K2660" s="65" t="s">
        <v>2672</v>
      </c>
      <c r="L2660" s="66">
        <v>46308</v>
      </c>
      <c r="M2660" s="65" t="s">
        <v>287</v>
      </c>
      <c r="N2660" s="129">
        <v>3011214</v>
      </c>
      <c r="O2660" s="65" t="s">
        <v>289</v>
      </c>
      <c r="P2660" s="66">
        <v>46308</v>
      </c>
      <c r="Q2660" s="31">
        <f t="shared" si="82"/>
        <v>763</v>
      </c>
      <c r="R2660" s="31">
        <f t="shared" si="83"/>
        <v>807</v>
      </c>
      <c r="S2660" s="29">
        <f>IF($Q2660&lt;Parâmetros!$E$19,$G2660-1,$G2660)</f>
        <v>46308</v>
      </c>
    </row>
    <row r="2661" spans="1:19" ht="15" customHeight="1" x14ac:dyDescent="0.25">
      <c r="A2661" s="128">
        <v>55637</v>
      </c>
      <c r="B2661" s="65" t="s">
        <v>43</v>
      </c>
      <c r="C2661" s="65" t="s">
        <v>70</v>
      </c>
      <c r="D2661" s="66">
        <v>46308</v>
      </c>
      <c r="E2661" s="67">
        <v>1.22</v>
      </c>
      <c r="F2661" s="65" t="s">
        <v>285</v>
      </c>
      <c r="G2661" s="66">
        <v>46308</v>
      </c>
      <c r="H2661" s="129">
        <v>40523817</v>
      </c>
      <c r="I2661" s="129">
        <v>10</v>
      </c>
      <c r="J2661" s="65" t="s">
        <v>2673</v>
      </c>
      <c r="K2661" s="65" t="s">
        <v>2674</v>
      </c>
      <c r="L2661" s="66">
        <v>46308</v>
      </c>
      <c r="M2661" s="65" t="s">
        <v>287</v>
      </c>
      <c r="N2661" s="65" t="s">
        <v>793</v>
      </c>
      <c r="O2661" s="65" t="s">
        <v>289</v>
      </c>
      <c r="P2661" s="66">
        <v>46308</v>
      </c>
      <c r="Q2661" s="31">
        <f t="shared" si="82"/>
        <v>809</v>
      </c>
      <c r="R2661" s="31">
        <f t="shared" si="83"/>
        <v>882</v>
      </c>
      <c r="S2661" s="29">
        <f>IF($Q2661&lt;Parâmetros!$E$19,$G2661-1,$G2661)</f>
        <v>46308</v>
      </c>
    </row>
    <row r="2662" spans="1:19" ht="15" customHeight="1" x14ac:dyDescent="0.25">
      <c r="A2662" s="128">
        <v>55637</v>
      </c>
      <c r="B2662" s="65" t="s">
        <v>43</v>
      </c>
      <c r="C2662" s="65" t="s">
        <v>70</v>
      </c>
      <c r="D2662" s="66">
        <v>46308</v>
      </c>
      <c r="E2662" s="67">
        <v>1.54</v>
      </c>
      <c r="F2662" s="65" t="s">
        <v>285</v>
      </c>
      <c r="G2662" s="66">
        <v>46308</v>
      </c>
      <c r="H2662" s="129">
        <v>40523817</v>
      </c>
      <c r="I2662" s="129">
        <v>10</v>
      </c>
      <c r="J2662" s="65" t="s">
        <v>2675</v>
      </c>
      <c r="K2662" s="65" t="s">
        <v>367</v>
      </c>
      <c r="L2662" s="66">
        <v>46308</v>
      </c>
      <c r="M2662" s="65" t="s">
        <v>287</v>
      </c>
      <c r="N2662" s="65" t="s">
        <v>793</v>
      </c>
      <c r="O2662" s="65" t="s">
        <v>289</v>
      </c>
      <c r="P2662" s="66">
        <v>46308</v>
      </c>
      <c r="Q2662" s="31">
        <f t="shared" si="82"/>
        <v>897</v>
      </c>
      <c r="R2662" s="31">
        <f t="shared" si="83"/>
        <v>990</v>
      </c>
      <c r="S2662" s="29">
        <f>IF($Q2662&lt;Parâmetros!$E$19,$G2662-1,$G2662)</f>
        <v>46308</v>
      </c>
    </row>
    <row r="2663" spans="1:19" ht="15" customHeight="1" x14ac:dyDescent="0.25">
      <c r="A2663" s="128">
        <v>55637</v>
      </c>
      <c r="B2663" s="65" t="s">
        <v>43</v>
      </c>
      <c r="C2663" s="65" t="s">
        <v>70</v>
      </c>
      <c r="D2663" s="66">
        <v>46309</v>
      </c>
      <c r="E2663" s="67">
        <v>1.24</v>
      </c>
      <c r="F2663" s="65" t="s">
        <v>285</v>
      </c>
      <c r="G2663" s="66">
        <v>46309</v>
      </c>
      <c r="H2663" s="129">
        <v>40525714</v>
      </c>
      <c r="I2663" s="129">
        <v>10</v>
      </c>
      <c r="J2663" s="65" t="s">
        <v>2867</v>
      </c>
      <c r="K2663" s="65" t="s">
        <v>2868</v>
      </c>
      <c r="L2663" s="66">
        <v>46309</v>
      </c>
      <c r="M2663" s="65" t="s">
        <v>287</v>
      </c>
      <c r="N2663" s="65" t="s">
        <v>793</v>
      </c>
      <c r="O2663" s="65" t="s">
        <v>289</v>
      </c>
      <c r="P2663" s="66">
        <v>46309</v>
      </c>
      <c r="Q2663" s="31">
        <f t="shared" si="82"/>
        <v>441</v>
      </c>
      <c r="R2663" s="31">
        <f t="shared" si="83"/>
        <v>515</v>
      </c>
      <c r="S2663" s="29">
        <f>IF($Q2663&lt;Parâmetros!$E$19,$G2663-1,$G2663)</f>
        <v>46309</v>
      </c>
    </row>
    <row r="2664" spans="1:19" ht="15" customHeight="1" x14ac:dyDescent="0.25">
      <c r="A2664" s="128">
        <v>55637</v>
      </c>
      <c r="B2664" s="65" t="s">
        <v>43</v>
      </c>
      <c r="C2664" s="65" t="s">
        <v>70</v>
      </c>
      <c r="D2664" s="66">
        <v>46309</v>
      </c>
      <c r="E2664" s="67">
        <v>3.9</v>
      </c>
      <c r="F2664" s="65" t="s">
        <v>285</v>
      </c>
      <c r="G2664" s="66">
        <v>46309</v>
      </c>
      <c r="H2664" s="129">
        <v>40525715</v>
      </c>
      <c r="I2664" s="129">
        <v>10</v>
      </c>
      <c r="J2664" s="65" t="s">
        <v>2869</v>
      </c>
      <c r="K2664" s="65" t="s">
        <v>2870</v>
      </c>
      <c r="L2664" s="66">
        <v>46309</v>
      </c>
      <c r="M2664" s="65" t="s">
        <v>287</v>
      </c>
      <c r="N2664" s="65" t="s">
        <v>793</v>
      </c>
      <c r="O2664" s="65" t="s">
        <v>289</v>
      </c>
      <c r="P2664" s="66">
        <v>46309</v>
      </c>
      <c r="Q2664" s="31">
        <f t="shared" si="82"/>
        <v>517</v>
      </c>
      <c r="R2664" s="31">
        <f t="shared" si="83"/>
        <v>751</v>
      </c>
      <c r="S2664" s="29">
        <f>IF($Q2664&lt;Parâmetros!$E$19,$G2664-1,$G2664)</f>
        <v>46309</v>
      </c>
    </row>
    <row r="2665" spans="1:19" ht="15" customHeight="1" x14ac:dyDescent="0.25">
      <c r="A2665" s="128">
        <v>55637</v>
      </c>
      <c r="B2665" s="65" t="s">
        <v>43</v>
      </c>
      <c r="C2665" s="65" t="s">
        <v>70</v>
      </c>
      <c r="D2665" s="66">
        <v>46309</v>
      </c>
      <c r="E2665" s="67">
        <v>0.65</v>
      </c>
      <c r="F2665" s="65" t="s">
        <v>285</v>
      </c>
      <c r="G2665" s="66">
        <v>46309</v>
      </c>
      <c r="H2665" s="129">
        <v>40524093</v>
      </c>
      <c r="I2665" s="129">
        <v>10</v>
      </c>
      <c r="J2665" s="65" t="s">
        <v>2871</v>
      </c>
      <c r="K2665" s="65" t="s">
        <v>899</v>
      </c>
      <c r="L2665" s="66">
        <v>46309</v>
      </c>
      <c r="M2665" s="65" t="s">
        <v>287</v>
      </c>
      <c r="N2665" s="129">
        <v>3007376</v>
      </c>
      <c r="O2665" s="65" t="s">
        <v>289</v>
      </c>
      <c r="P2665" s="66">
        <v>46309</v>
      </c>
      <c r="Q2665" s="31">
        <f t="shared" si="82"/>
        <v>812</v>
      </c>
      <c r="R2665" s="31">
        <f t="shared" si="83"/>
        <v>851</v>
      </c>
      <c r="S2665" s="29">
        <f>IF($Q2665&lt;Parâmetros!$E$19,$G2665-1,$G2665)</f>
        <v>46309</v>
      </c>
    </row>
    <row r="2666" spans="1:19" ht="15" customHeight="1" x14ac:dyDescent="0.25">
      <c r="A2666" s="128">
        <v>55637</v>
      </c>
      <c r="B2666" s="65" t="s">
        <v>43</v>
      </c>
      <c r="C2666" s="65" t="s">
        <v>70</v>
      </c>
      <c r="D2666" s="66">
        <v>46309</v>
      </c>
      <c r="E2666" s="67">
        <v>1.69</v>
      </c>
      <c r="F2666" s="65" t="s">
        <v>285</v>
      </c>
      <c r="G2666" s="66">
        <v>46309</v>
      </c>
      <c r="H2666" s="129">
        <v>40525719</v>
      </c>
      <c r="I2666" s="129">
        <v>10</v>
      </c>
      <c r="J2666" s="65" t="s">
        <v>2872</v>
      </c>
      <c r="K2666" s="65" t="s">
        <v>2873</v>
      </c>
      <c r="L2666" s="66">
        <v>46309</v>
      </c>
      <c r="M2666" s="65" t="s">
        <v>287</v>
      </c>
      <c r="N2666" s="65" t="s">
        <v>793</v>
      </c>
      <c r="O2666" s="65" t="s">
        <v>289</v>
      </c>
      <c r="P2666" s="66">
        <v>46309</v>
      </c>
      <c r="Q2666" s="31">
        <f t="shared" si="82"/>
        <v>862</v>
      </c>
      <c r="R2666" s="31">
        <f t="shared" si="83"/>
        <v>963</v>
      </c>
      <c r="S2666" s="29">
        <f>IF($Q2666&lt;Parâmetros!$E$19,$G2666-1,$G2666)</f>
        <v>46309</v>
      </c>
    </row>
    <row r="2667" spans="1:19" ht="15" customHeight="1" x14ac:dyDescent="0.25">
      <c r="A2667" s="128">
        <v>55637</v>
      </c>
      <c r="B2667" s="65" t="s">
        <v>43</v>
      </c>
      <c r="C2667" s="65" t="s">
        <v>70</v>
      </c>
      <c r="D2667" s="66">
        <v>46310</v>
      </c>
      <c r="E2667" s="67">
        <v>1</v>
      </c>
      <c r="F2667" s="65" t="s">
        <v>285</v>
      </c>
      <c r="G2667" s="66">
        <v>46310</v>
      </c>
      <c r="H2667" s="129">
        <v>40523817</v>
      </c>
      <c r="I2667" s="129">
        <v>10</v>
      </c>
      <c r="J2667" s="65" t="s">
        <v>3083</v>
      </c>
      <c r="K2667" s="65" t="s">
        <v>3084</v>
      </c>
      <c r="L2667" s="66">
        <v>46310</v>
      </c>
      <c r="M2667" s="65" t="s">
        <v>287</v>
      </c>
      <c r="N2667" s="65" t="s">
        <v>793</v>
      </c>
      <c r="O2667" s="65" t="s">
        <v>289</v>
      </c>
      <c r="P2667" s="66">
        <v>46310</v>
      </c>
      <c r="Q2667" s="31">
        <f t="shared" si="82"/>
        <v>434</v>
      </c>
      <c r="R2667" s="31">
        <f t="shared" si="83"/>
        <v>494</v>
      </c>
      <c r="S2667" s="29">
        <f>IF($Q2667&lt;Parâmetros!$E$19,$G2667-1,$G2667)</f>
        <v>46310</v>
      </c>
    </row>
    <row r="2668" spans="1:19" ht="15" customHeight="1" x14ac:dyDescent="0.25">
      <c r="A2668" s="128">
        <v>55637</v>
      </c>
      <c r="B2668" s="65" t="s">
        <v>43</v>
      </c>
      <c r="C2668" s="65" t="s">
        <v>74</v>
      </c>
      <c r="D2668" s="66">
        <v>46310</v>
      </c>
      <c r="E2668" s="67">
        <v>3.22</v>
      </c>
      <c r="F2668" s="65" t="s">
        <v>285</v>
      </c>
      <c r="G2668" s="66">
        <v>46310</v>
      </c>
      <c r="H2668" s="129">
        <v>40525959</v>
      </c>
      <c r="I2668" s="129">
        <v>10</v>
      </c>
      <c r="J2668" s="65" t="s">
        <v>3085</v>
      </c>
      <c r="K2668" s="65" t="s">
        <v>3086</v>
      </c>
      <c r="L2668" s="66">
        <v>46310</v>
      </c>
      <c r="M2668" s="65" t="s">
        <v>287</v>
      </c>
      <c r="N2668" s="65" t="s">
        <v>793</v>
      </c>
      <c r="O2668" s="65" t="s">
        <v>289</v>
      </c>
      <c r="P2668" s="66">
        <v>46310</v>
      </c>
      <c r="Q2668" s="31">
        <f t="shared" si="82"/>
        <v>498</v>
      </c>
      <c r="R2668" s="31">
        <f t="shared" si="83"/>
        <v>691</v>
      </c>
      <c r="S2668" s="29">
        <f>IF($Q2668&lt;Parâmetros!$E$19,$G2668-1,$G2668)</f>
        <v>46310</v>
      </c>
    </row>
    <row r="2669" spans="1:19" ht="15" customHeight="1" x14ac:dyDescent="0.25">
      <c r="A2669" s="128">
        <v>55637</v>
      </c>
      <c r="B2669" s="65" t="s">
        <v>43</v>
      </c>
      <c r="C2669" s="65" t="s">
        <v>74</v>
      </c>
      <c r="D2669" s="66">
        <v>46310</v>
      </c>
      <c r="E2669" s="67">
        <v>4.1500000000000004</v>
      </c>
      <c r="F2669" s="65" t="s">
        <v>285</v>
      </c>
      <c r="G2669" s="66">
        <v>46310</v>
      </c>
      <c r="H2669" s="129">
        <v>40525959</v>
      </c>
      <c r="I2669" s="129">
        <v>10</v>
      </c>
      <c r="J2669" s="65" t="s">
        <v>3087</v>
      </c>
      <c r="K2669" s="65" t="s">
        <v>3088</v>
      </c>
      <c r="L2669" s="66">
        <v>46310</v>
      </c>
      <c r="M2669" s="65" t="s">
        <v>287</v>
      </c>
      <c r="N2669" s="65" t="s">
        <v>793</v>
      </c>
      <c r="O2669" s="65" t="s">
        <v>289</v>
      </c>
      <c r="P2669" s="66">
        <v>46310</v>
      </c>
      <c r="Q2669" s="31">
        <f t="shared" si="82"/>
        <v>751</v>
      </c>
      <c r="R2669" s="31">
        <f t="shared" si="83"/>
        <v>1000</v>
      </c>
      <c r="S2669" s="29">
        <f>IF($Q2669&lt;Parâmetros!$E$19,$G2669-1,$G2669)</f>
        <v>46310</v>
      </c>
    </row>
    <row r="2670" spans="1:19" ht="15" customHeight="1" x14ac:dyDescent="0.25">
      <c r="A2670" s="128">
        <v>55637</v>
      </c>
      <c r="B2670" s="65" t="s">
        <v>43</v>
      </c>
      <c r="C2670" s="65" t="s">
        <v>70</v>
      </c>
      <c r="D2670" s="66">
        <v>46311</v>
      </c>
      <c r="E2670" s="67">
        <v>0.92</v>
      </c>
      <c r="F2670" s="65" t="s">
        <v>285</v>
      </c>
      <c r="G2670" s="66">
        <v>46311</v>
      </c>
      <c r="H2670" s="129">
        <v>40523817</v>
      </c>
      <c r="I2670" s="129">
        <v>10</v>
      </c>
      <c r="J2670" s="65" t="s">
        <v>3153</v>
      </c>
      <c r="K2670" s="65" t="s">
        <v>3400</v>
      </c>
      <c r="L2670" s="66">
        <v>46311</v>
      </c>
      <c r="M2670" s="65" t="s">
        <v>287</v>
      </c>
      <c r="N2670" s="65" t="s">
        <v>793</v>
      </c>
      <c r="O2670" s="65" t="s">
        <v>289</v>
      </c>
      <c r="P2670" s="66">
        <v>46311</v>
      </c>
      <c r="Q2670" s="31">
        <f t="shared" si="82"/>
        <v>432</v>
      </c>
      <c r="R2670" s="31">
        <f t="shared" si="83"/>
        <v>487</v>
      </c>
      <c r="S2670" s="29">
        <f>IF($Q2670&lt;Parâmetros!$E$19,$G2670-1,$G2670)</f>
        <v>46311</v>
      </c>
    </row>
    <row r="2671" spans="1:19" ht="15" customHeight="1" x14ac:dyDescent="0.25">
      <c r="A2671" s="128">
        <v>55637</v>
      </c>
      <c r="B2671" s="65" t="s">
        <v>43</v>
      </c>
      <c r="C2671" s="65" t="s">
        <v>74</v>
      </c>
      <c r="D2671" s="66">
        <v>46311</v>
      </c>
      <c r="E2671" s="67">
        <v>1.99</v>
      </c>
      <c r="F2671" s="65" t="s">
        <v>285</v>
      </c>
      <c r="G2671" s="66">
        <v>46311</v>
      </c>
      <c r="H2671" s="129">
        <v>40525959</v>
      </c>
      <c r="I2671" s="129">
        <v>10</v>
      </c>
      <c r="J2671" s="65" t="s">
        <v>3401</v>
      </c>
      <c r="K2671" s="65" t="s">
        <v>3402</v>
      </c>
      <c r="L2671" s="66">
        <v>46311</v>
      </c>
      <c r="M2671" s="65" t="s">
        <v>287</v>
      </c>
      <c r="N2671" s="65" t="s">
        <v>793</v>
      </c>
      <c r="O2671" s="65" t="s">
        <v>289</v>
      </c>
      <c r="P2671" s="66">
        <v>46311</v>
      </c>
      <c r="Q2671" s="31">
        <f t="shared" si="82"/>
        <v>492</v>
      </c>
      <c r="R2671" s="31">
        <f t="shared" si="83"/>
        <v>611</v>
      </c>
      <c r="S2671" s="29">
        <f>IF($Q2671&lt;Parâmetros!$E$19,$G2671-1,$G2671)</f>
        <v>46311</v>
      </c>
    </row>
    <row r="2672" spans="1:19" ht="15" customHeight="1" x14ac:dyDescent="0.25">
      <c r="A2672" s="128">
        <v>55637</v>
      </c>
      <c r="B2672" s="65" t="s">
        <v>43</v>
      </c>
      <c r="C2672" s="65" t="s">
        <v>70</v>
      </c>
      <c r="D2672" s="66">
        <v>46311</v>
      </c>
      <c r="E2672" s="67">
        <v>0.34</v>
      </c>
      <c r="F2672" s="65" t="s">
        <v>285</v>
      </c>
      <c r="G2672" s="66">
        <v>46311</v>
      </c>
      <c r="H2672" s="129">
        <v>40525209</v>
      </c>
      <c r="I2672" s="129">
        <v>10</v>
      </c>
      <c r="J2672" s="65" t="s">
        <v>3403</v>
      </c>
      <c r="K2672" s="65" t="s">
        <v>3404</v>
      </c>
      <c r="L2672" s="66">
        <v>46311</v>
      </c>
      <c r="M2672" s="65" t="s">
        <v>287</v>
      </c>
      <c r="N2672" s="65" t="s">
        <v>793</v>
      </c>
      <c r="O2672" s="65" t="s">
        <v>289</v>
      </c>
      <c r="P2672" s="66">
        <v>46311</v>
      </c>
      <c r="Q2672" s="31">
        <f t="shared" si="82"/>
        <v>614</v>
      </c>
      <c r="R2672" s="31">
        <f t="shared" si="83"/>
        <v>634</v>
      </c>
      <c r="S2672" s="29">
        <f>IF($Q2672&lt;Parâmetros!$E$19,$G2672-1,$G2672)</f>
        <v>46311</v>
      </c>
    </row>
    <row r="2673" spans="1:19" ht="15" customHeight="1" x14ac:dyDescent="0.25">
      <c r="A2673" s="128">
        <v>55637</v>
      </c>
      <c r="B2673" s="65" t="s">
        <v>43</v>
      </c>
      <c r="C2673" s="65" t="s">
        <v>70</v>
      </c>
      <c r="D2673" s="66">
        <v>46311</v>
      </c>
      <c r="E2673" s="67">
        <v>0.79</v>
      </c>
      <c r="F2673" s="65" t="s">
        <v>285</v>
      </c>
      <c r="G2673" s="66">
        <v>46311</v>
      </c>
      <c r="H2673" s="129">
        <v>40523817</v>
      </c>
      <c r="I2673" s="129">
        <v>10</v>
      </c>
      <c r="J2673" s="65" t="s">
        <v>3405</v>
      </c>
      <c r="K2673" s="65" t="s">
        <v>3406</v>
      </c>
      <c r="L2673" s="66">
        <v>46311</v>
      </c>
      <c r="M2673" s="65" t="s">
        <v>287</v>
      </c>
      <c r="N2673" s="65" t="s">
        <v>793</v>
      </c>
      <c r="O2673" s="65" t="s">
        <v>289</v>
      </c>
      <c r="P2673" s="66">
        <v>46311</v>
      </c>
      <c r="Q2673" s="31">
        <f t="shared" si="82"/>
        <v>641</v>
      </c>
      <c r="R2673" s="31">
        <f t="shared" si="83"/>
        <v>688</v>
      </c>
      <c r="S2673" s="29">
        <f>IF($Q2673&lt;Parâmetros!$E$19,$G2673-1,$G2673)</f>
        <v>46311</v>
      </c>
    </row>
    <row r="2674" spans="1:19" ht="15" customHeight="1" x14ac:dyDescent="0.25">
      <c r="A2674" s="128">
        <v>55637</v>
      </c>
      <c r="B2674" s="65" t="s">
        <v>43</v>
      </c>
      <c r="C2674" s="65" t="s">
        <v>70</v>
      </c>
      <c r="D2674" s="66">
        <v>46311</v>
      </c>
      <c r="E2674" s="67">
        <v>1.2</v>
      </c>
      <c r="F2674" s="65" t="s">
        <v>285</v>
      </c>
      <c r="G2674" s="66">
        <v>46311</v>
      </c>
      <c r="H2674" s="129">
        <v>40525715</v>
      </c>
      <c r="I2674" s="129">
        <v>10</v>
      </c>
      <c r="J2674" s="65" t="s">
        <v>3407</v>
      </c>
      <c r="K2674" s="65" t="s">
        <v>3408</v>
      </c>
      <c r="L2674" s="66">
        <v>46311</v>
      </c>
      <c r="M2674" s="65" t="s">
        <v>287</v>
      </c>
      <c r="N2674" s="65" t="s">
        <v>793</v>
      </c>
      <c r="O2674" s="65" t="s">
        <v>289</v>
      </c>
      <c r="P2674" s="66">
        <v>46311</v>
      </c>
      <c r="Q2674" s="31">
        <f t="shared" si="82"/>
        <v>750</v>
      </c>
      <c r="R2674" s="31">
        <f t="shared" si="83"/>
        <v>823</v>
      </c>
      <c r="S2674" s="29">
        <f>IF($Q2674&lt;Parâmetros!$E$19,$G2674-1,$G2674)</f>
        <v>46311</v>
      </c>
    </row>
    <row r="2675" spans="1:19" ht="15" customHeight="1" x14ac:dyDescent="0.25">
      <c r="A2675" s="128">
        <v>55637</v>
      </c>
      <c r="B2675" s="65" t="s">
        <v>43</v>
      </c>
      <c r="C2675" s="65" t="s">
        <v>70</v>
      </c>
      <c r="D2675" s="66">
        <v>46312</v>
      </c>
      <c r="E2675" s="67">
        <v>0.27</v>
      </c>
      <c r="F2675" s="65" t="s">
        <v>285</v>
      </c>
      <c r="G2675" s="66">
        <v>46311</v>
      </c>
      <c r="H2675" s="129">
        <v>40523334</v>
      </c>
      <c r="I2675" s="129">
        <v>10</v>
      </c>
      <c r="J2675" s="65" t="s">
        <v>3877</v>
      </c>
      <c r="K2675" s="65" t="s">
        <v>3878</v>
      </c>
      <c r="L2675" s="66">
        <v>46311</v>
      </c>
      <c r="M2675" s="65" t="s">
        <v>315</v>
      </c>
      <c r="N2675" s="65" t="s">
        <v>793</v>
      </c>
      <c r="O2675" s="65" t="s">
        <v>289</v>
      </c>
      <c r="P2675" s="66">
        <v>46312</v>
      </c>
      <c r="Q2675" s="31">
        <f t="shared" si="82"/>
        <v>824</v>
      </c>
      <c r="R2675" s="31">
        <f t="shared" si="83"/>
        <v>840</v>
      </c>
      <c r="S2675" s="29">
        <f>IF($Q2675&lt;Parâmetros!$E$19,$G2675-1,$G2675)</f>
        <v>46311</v>
      </c>
    </row>
    <row r="2676" spans="1:19" ht="15" customHeight="1" x14ac:dyDescent="0.25">
      <c r="A2676" s="128">
        <v>55637</v>
      </c>
      <c r="B2676" s="65" t="s">
        <v>43</v>
      </c>
      <c r="C2676" s="65" t="s">
        <v>70</v>
      </c>
      <c r="D2676" s="66">
        <v>46311</v>
      </c>
      <c r="E2676" s="67">
        <v>1.29</v>
      </c>
      <c r="F2676" s="65" t="s">
        <v>285</v>
      </c>
      <c r="G2676" s="66">
        <v>46311</v>
      </c>
      <c r="H2676" s="129">
        <v>40523335</v>
      </c>
      <c r="I2676" s="129">
        <v>10</v>
      </c>
      <c r="J2676" s="65" t="s">
        <v>3409</v>
      </c>
      <c r="K2676" s="65" t="s">
        <v>1346</v>
      </c>
      <c r="L2676" s="66">
        <v>46311</v>
      </c>
      <c r="M2676" s="65" t="s">
        <v>315</v>
      </c>
      <c r="N2676" s="129">
        <v>3012705</v>
      </c>
      <c r="O2676" s="65" t="s">
        <v>289</v>
      </c>
      <c r="P2676" s="66">
        <v>46311</v>
      </c>
      <c r="Q2676" s="31">
        <f t="shared" si="82"/>
        <v>842</v>
      </c>
      <c r="R2676" s="31">
        <f t="shared" si="83"/>
        <v>919</v>
      </c>
      <c r="S2676" s="29">
        <f>IF($Q2676&lt;Parâmetros!$E$19,$G2676-1,$G2676)</f>
        <v>46311</v>
      </c>
    </row>
    <row r="2677" spans="1:19" ht="15" customHeight="1" x14ac:dyDescent="0.25">
      <c r="A2677" s="128">
        <v>55637</v>
      </c>
      <c r="B2677" s="65" t="s">
        <v>43</v>
      </c>
      <c r="C2677" s="65" t="s">
        <v>70</v>
      </c>
      <c r="D2677" s="66">
        <v>46312</v>
      </c>
      <c r="E2677" s="67">
        <v>0.56999999999999995</v>
      </c>
      <c r="F2677" s="65" t="s">
        <v>285</v>
      </c>
      <c r="G2677" s="66">
        <v>46311</v>
      </c>
      <c r="H2677" s="129">
        <v>40461103</v>
      </c>
      <c r="I2677" s="129">
        <v>40</v>
      </c>
      <c r="J2677" s="65" t="s">
        <v>3879</v>
      </c>
      <c r="K2677" s="65" t="s">
        <v>3880</v>
      </c>
      <c r="L2677" s="66">
        <v>46311</v>
      </c>
      <c r="M2677" s="65" t="s">
        <v>287</v>
      </c>
      <c r="N2677" s="65" t="s">
        <v>793</v>
      </c>
      <c r="O2677" s="65" t="s">
        <v>289</v>
      </c>
      <c r="P2677" s="66">
        <v>46312</v>
      </c>
      <c r="Q2677" s="31">
        <f t="shared" si="82"/>
        <v>921</v>
      </c>
      <c r="R2677" s="31">
        <f t="shared" si="83"/>
        <v>955</v>
      </c>
      <c r="S2677" s="29">
        <f>IF($Q2677&lt;Parâmetros!$E$19,$G2677-1,$G2677)</f>
        <v>46311</v>
      </c>
    </row>
    <row r="2678" spans="1:19" ht="15" customHeight="1" x14ac:dyDescent="0.25">
      <c r="A2678" s="128">
        <v>55637</v>
      </c>
      <c r="B2678" s="65" t="s">
        <v>43</v>
      </c>
      <c r="C2678" s="65" t="s">
        <v>70</v>
      </c>
      <c r="D2678" s="66">
        <v>46312</v>
      </c>
      <c r="E2678" s="67">
        <v>0.99</v>
      </c>
      <c r="F2678" s="65" t="s">
        <v>285</v>
      </c>
      <c r="G2678" s="66">
        <v>46312</v>
      </c>
      <c r="H2678" s="129">
        <v>40523817</v>
      </c>
      <c r="I2678" s="129">
        <v>10</v>
      </c>
      <c r="J2678" s="65" t="s">
        <v>3881</v>
      </c>
      <c r="K2678" s="65" t="s">
        <v>3882</v>
      </c>
      <c r="L2678" s="66">
        <v>46312</v>
      </c>
      <c r="M2678" s="65" t="s">
        <v>287</v>
      </c>
      <c r="N2678" s="65" t="s">
        <v>793</v>
      </c>
      <c r="O2678" s="65" t="s">
        <v>289</v>
      </c>
      <c r="P2678" s="66">
        <v>46312</v>
      </c>
      <c r="Q2678" s="31">
        <f t="shared" si="82"/>
        <v>428</v>
      </c>
      <c r="R2678" s="31">
        <f t="shared" si="83"/>
        <v>487</v>
      </c>
      <c r="S2678" s="29">
        <f>IF($Q2678&lt;Parâmetros!$E$19,$G2678-1,$G2678)</f>
        <v>46312</v>
      </c>
    </row>
    <row r="2679" spans="1:19" ht="15" customHeight="1" x14ac:dyDescent="0.25">
      <c r="A2679" s="128">
        <v>55637</v>
      </c>
      <c r="B2679" s="65" t="s">
        <v>43</v>
      </c>
      <c r="C2679" s="65" t="s">
        <v>70</v>
      </c>
      <c r="D2679" s="66">
        <v>46312</v>
      </c>
      <c r="E2679" s="67">
        <v>0.83</v>
      </c>
      <c r="F2679" s="65" t="s">
        <v>285</v>
      </c>
      <c r="G2679" s="66">
        <v>46312</v>
      </c>
      <c r="H2679" s="129">
        <v>40523817</v>
      </c>
      <c r="I2679" s="129">
        <v>10</v>
      </c>
      <c r="J2679" s="65" t="s">
        <v>3883</v>
      </c>
      <c r="K2679" s="65" t="s">
        <v>3884</v>
      </c>
      <c r="L2679" s="66">
        <v>46312</v>
      </c>
      <c r="M2679" s="65" t="s">
        <v>287</v>
      </c>
      <c r="N2679" s="65" t="s">
        <v>793</v>
      </c>
      <c r="O2679" s="65" t="s">
        <v>289</v>
      </c>
      <c r="P2679" s="66">
        <v>46312</v>
      </c>
      <c r="Q2679" s="31">
        <f t="shared" si="82"/>
        <v>487</v>
      </c>
      <c r="R2679" s="31">
        <f t="shared" si="83"/>
        <v>537</v>
      </c>
      <c r="S2679" s="29">
        <f>IF($Q2679&lt;Parâmetros!$E$19,$G2679-1,$G2679)</f>
        <v>46312</v>
      </c>
    </row>
    <row r="2680" spans="1:19" ht="15" customHeight="1" x14ac:dyDescent="0.25">
      <c r="A2680" s="128">
        <v>55637</v>
      </c>
      <c r="B2680" s="65" t="s">
        <v>43</v>
      </c>
      <c r="C2680" s="65" t="s">
        <v>70</v>
      </c>
      <c r="D2680" s="66">
        <v>46312</v>
      </c>
      <c r="E2680" s="67">
        <v>-0.83</v>
      </c>
      <c r="F2680" s="65" t="s">
        <v>285</v>
      </c>
      <c r="G2680" s="66">
        <v>46312</v>
      </c>
      <c r="H2680" s="129">
        <v>40523817</v>
      </c>
      <c r="I2680" s="129">
        <v>10</v>
      </c>
      <c r="J2680" s="65" t="s">
        <v>3883</v>
      </c>
      <c r="K2680" s="65" t="s">
        <v>3884</v>
      </c>
      <c r="L2680" s="66">
        <v>46312</v>
      </c>
      <c r="M2680" s="65" t="s">
        <v>287</v>
      </c>
      <c r="N2680" s="65" t="s">
        <v>793</v>
      </c>
      <c r="O2680" s="65" t="s">
        <v>289</v>
      </c>
      <c r="P2680" s="66">
        <v>46312</v>
      </c>
      <c r="Q2680" s="31">
        <f t="shared" si="82"/>
        <v>487</v>
      </c>
      <c r="R2680" s="31">
        <f t="shared" si="83"/>
        <v>537</v>
      </c>
      <c r="S2680" s="29">
        <f>IF($Q2680&lt;Parâmetros!$E$19,$G2680-1,$G2680)</f>
        <v>46312</v>
      </c>
    </row>
    <row r="2681" spans="1:19" ht="15" customHeight="1" x14ac:dyDescent="0.25">
      <c r="A2681" s="128">
        <v>55637</v>
      </c>
      <c r="B2681" s="65" t="s">
        <v>43</v>
      </c>
      <c r="C2681" s="65" t="s">
        <v>70</v>
      </c>
      <c r="D2681" s="66">
        <v>46312</v>
      </c>
      <c r="E2681" s="67">
        <v>0.82</v>
      </c>
      <c r="F2681" s="65" t="s">
        <v>285</v>
      </c>
      <c r="G2681" s="66">
        <v>46312</v>
      </c>
      <c r="H2681" s="129">
        <v>40525714</v>
      </c>
      <c r="I2681" s="129">
        <v>10</v>
      </c>
      <c r="J2681" s="65" t="s">
        <v>3885</v>
      </c>
      <c r="K2681" s="65" t="s">
        <v>3886</v>
      </c>
      <c r="L2681" s="66">
        <v>46312</v>
      </c>
      <c r="M2681" s="65" t="s">
        <v>287</v>
      </c>
      <c r="N2681" s="65" t="s">
        <v>793</v>
      </c>
      <c r="O2681" s="65" t="s">
        <v>289</v>
      </c>
      <c r="P2681" s="66">
        <v>46312</v>
      </c>
      <c r="Q2681" s="31">
        <f t="shared" si="82"/>
        <v>488</v>
      </c>
      <c r="R2681" s="31">
        <f t="shared" si="83"/>
        <v>537</v>
      </c>
      <c r="S2681" s="29">
        <f>IF($Q2681&lt;Parâmetros!$E$19,$G2681-1,$G2681)</f>
        <v>46312</v>
      </c>
    </row>
    <row r="2682" spans="1:19" ht="15" customHeight="1" x14ac:dyDescent="0.25">
      <c r="A2682" s="128">
        <v>55637</v>
      </c>
      <c r="B2682" s="65" t="s">
        <v>43</v>
      </c>
      <c r="C2682" s="65" t="s">
        <v>70</v>
      </c>
      <c r="D2682" s="66">
        <v>46312</v>
      </c>
      <c r="E2682" s="67">
        <v>-0.82</v>
      </c>
      <c r="F2682" s="65" t="s">
        <v>285</v>
      </c>
      <c r="G2682" s="66">
        <v>46312</v>
      </c>
      <c r="H2682" s="129">
        <v>40525714</v>
      </c>
      <c r="I2682" s="129">
        <v>10</v>
      </c>
      <c r="J2682" s="65" t="s">
        <v>3885</v>
      </c>
      <c r="K2682" s="65" t="s">
        <v>3886</v>
      </c>
      <c r="L2682" s="66">
        <v>46312</v>
      </c>
      <c r="M2682" s="65" t="s">
        <v>287</v>
      </c>
      <c r="N2682" s="65" t="s">
        <v>793</v>
      </c>
      <c r="O2682" s="65" t="s">
        <v>289</v>
      </c>
      <c r="P2682" s="66">
        <v>46312</v>
      </c>
      <c r="Q2682" s="31">
        <f t="shared" si="82"/>
        <v>488</v>
      </c>
      <c r="R2682" s="31">
        <f t="shared" si="83"/>
        <v>537</v>
      </c>
      <c r="S2682" s="29">
        <f>IF($Q2682&lt;Parâmetros!$E$19,$G2682-1,$G2682)</f>
        <v>46312</v>
      </c>
    </row>
    <row r="2683" spans="1:19" ht="15" customHeight="1" x14ac:dyDescent="0.25">
      <c r="A2683" s="128">
        <v>55637</v>
      </c>
      <c r="B2683" s="65" t="s">
        <v>43</v>
      </c>
      <c r="C2683" s="65" t="s">
        <v>70</v>
      </c>
      <c r="D2683" s="66">
        <v>46312</v>
      </c>
      <c r="E2683" s="67">
        <v>0.82</v>
      </c>
      <c r="F2683" s="65" t="s">
        <v>285</v>
      </c>
      <c r="G2683" s="66">
        <v>46312</v>
      </c>
      <c r="H2683" s="129">
        <v>40525714</v>
      </c>
      <c r="I2683" s="129">
        <v>10</v>
      </c>
      <c r="J2683" s="65" t="s">
        <v>3887</v>
      </c>
      <c r="K2683" s="65" t="s">
        <v>3888</v>
      </c>
      <c r="L2683" s="66">
        <v>46312</v>
      </c>
      <c r="M2683" s="65" t="s">
        <v>287</v>
      </c>
      <c r="N2683" s="65" t="s">
        <v>793</v>
      </c>
      <c r="O2683" s="65" t="s">
        <v>289</v>
      </c>
      <c r="P2683" s="66">
        <v>46312</v>
      </c>
      <c r="Q2683" s="31">
        <f t="shared" si="82"/>
        <v>488</v>
      </c>
      <c r="R2683" s="31">
        <f t="shared" si="83"/>
        <v>537</v>
      </c>
      <c r="S2683" s="29">
        <f>IF($Q2683&lt;Parâmetros!$E$19,$G2683-1,$G2683)</f>
        <v>46312</v>
      </c>
    </row>
    <row r="2684" spans="1:19" ht="15" customHeight="1" x14ac:dyDescent="0.25">
      <c r="A2684" s="128">
        <v>55637</v>
      </c>
      <c r="B2684" s="65" t="s">
        <v>43</v>
      </c>
      <c r="C2684" s="65" t="s">
        <v>70</v>
      </c>
      <c r="D2684" s="66">
        <v>46312</v>
      </c>
      <c r="E2684" s="67">
        <v>0.7</v>
      </c>
      <c r="F2684" s="65" t="s">
        <v>285</v>
      </c>
      <c r="G2684" s="66">
        <v>46312</v>
      </c>
      <c r="H2684" s="129">
        <v>40524071</v>
      </c>
      <c r="I2684" s="129">
        <v>10</v>
      </c>
      <c r="J2684" s="65" t="s">
        <v>3889</v>
      </c>
      <c r="K2684" s="65" t="s">
        <v>3890</v>
      </c>
      <c r="L2684" s="66">
        <v>46312</v>
      </c>
      <c r="M2684" s="65" t="s">
        <v>287</v>
      </c>
      <c r="N2684" s="65" t="s">
        <v>793</v>
      </c>
      <c r="O2684" s="65" t="s">
        <v>289</v>
      </c>
      <c r="P2684" s="66">
        <v>46312</v>
      </c>
      <c r="Q2684" s="31">
        <f t="shared" si="82"/>
        <v>537</v>
      </c>
      <c r="R2684" s="31">
        <f t="shared" si="83"/>
        <v>580</v>
      </c>
      <c r="S2684" s="29">
        <f>IF($Q2684&lt;Parâmetros!$E$19,$G2684-1,$G2684)</f>
        <v>46312</v>
      </c>
    </row>
    <row r="2685" spans="1:19" ht="15" customHeight="1" x14ac:dyDescent="0.25">
      <c r="A2685" s="128">
        <v>55637</v>
      </c>
      <c r="B2685" s="65" t="s">
        <v>43</v>
      </c>
      <c r="C2685" s="65" t="s">
        <v>70</v>
      </c>
      <c r="D2685" s="66">
        <v>46312</v>
      </c>
      <c r="E2685" s="67">
        <v>0.92</v>
      </c>
      <c r="F2685" s="65" t="s">
        <v>285</v>
      </c>
      <c r="G2685" s="66">
        <v>46312</v>
      </c>
      <c r="H2685" s="129">
        <v>40523333</v>
      </c>
      <c r="I2685" s="129">
        <v>10</v>
      </c>
      <c r="J2685" s="65" t="s">
        <v>3891</v>
      </c>
      <c r="K2685" s="65" t="s">
        <v>3892</v>
      </c>
      <c r="L2685" s="66">
        <v>46312</v>
      </c>
      <c r="M2685" s="65" t="s">
        <v>315</v>
      </c>
      <c r="N2685" s="129">
        <v>3007176</v>
      </c>
      <c r="O2685" s="65" t="s">
        <v>289</v>
      </c>
      <c r="P2685" s="66">
        <v>46312</v>
      </c>
      <c r="Q2685" s="31">
        <f t="shared" si="82"/>
        <v>581</v>
      </c>
      <c r="R2685" s="31">
        <f t="shared" si="83"/>
        <v>636</v>
      </c>
      <c r="S2685" s="29">
        <f>IF($Q2685&lt;Parâmetros!$E$19,$G2685-1,$G2685)</f>
        <v>46312</v>
      </c>
    </row>
    <row r="2686" spans="1:19" ht="15" customHeight="1" x14ac:dyDescent="0.25">
      <c r="A2686" s="128">
        <v>55637</v>
      </c>
      <c r="B2686" s="65" t="s">
        <v>43</v>
      </c>
      <c r="C2686" s="65" t="s">
        <v>70</v>
      </c>
      <c r="D2686" s="66">
        <v>46312</v>
      </c>
      <c r="E2686" s="67">
        <v>0.96</v>
      </c>
      <c r="F2686" s="65" t="s">
        <v>285</v>
      </c>
      <c r="G2686" s="66">
        <v>46312</v>
      </c>
      <c r="H2686" s="129">
        <v>40525714</v>
      </c>
      <c r="I2686" s="129">
        <v>10</v>
      </c>
      <c r="J2686" s="65" t="s">
        <v>3893</v>
      </c>
      <c r="K2686" s="65" t="s">
        <v>2503</v>
      </c>
      <c r="L2686" s="66">
        <v>46312</v>
      </c>
      <c r="M2686" s="65" t="s">
        <v>287</v>
      </c>
      <c r="N2686" s="65" t="s">
        <v>793</v>
      </c>
      <c r="O2686" s="65" t="s">
        <v>289</v>
      </c>
      <c r="P2686" s="66">
        <v>46312</v>
      </c>
      <c r="Q2686" s="31">
        <f t="shared" ref="Q2686:Q2749" si="84">IFERROR(VALUE(LEFT($J2686,2))*60+VALUE(MID($J2686,4,2)),9999)</f>
        <v>637</v>
      </c>
      <c r="R2686" s="31">
        <f t="shared" ref="R2686:R2749" si="85">IFERROR(VALUE(LEFT($K2686,2))*60+VALUE(MID($K2686,4,2)),"")</f>
        <v>695</v>
      </c>
      <c r="S2686" s="29">
        <f>IF($Q2686&lt;Parâmetros!$E$19,$G2686-1,$G2686)</f>
        <v>46312</v>
      </c>
    </row>
    <row r="2687" spans="1:19" ht="15" customHeight="1" x14ac:dyDescent="0.25">
      <c r="A2687" s="128">
        <v>55637</v>
      </c>
      <c r="B2687" s="65" t="s">
        <v>43</v>
      </c>
      <c r="C2687" s="65" t="s">
        <v>70</v>
      </c>
      <c r="D2687" s="66">
        <v>46312</v>
      </c>
      <c r="E2687" s="67">
        <v>2.33</v>
      </c>
      <c r="F2687" s="65" t="s">
        <v>285</v>
      </c>
      <c r="G2687" s="66">
        <v>46312</v>
      </c>
      <c r="H2687" s="129">
        <v>40527122</v>
      </c>
      <c r="I2687" s="129">
        <v>10</v>
      </c>
      <c r="J2687" s="65" t="s">
        <v>3062</v>
      </c>
      <c r="K2687" s="65" t="s">
        <v>3894</v>
      </c>
      <c r="L2687" s="66">
        <v>46312</v>
      </c>
      <c r="M2687" s="65" t="s">
        <v>287</v>
      </c>
      <c r="N2687" s="65" t="s">
        <v>793</v>
      </c>
      <c r="O2687" s="65" t="s">
        <v>289</v>
      </c>
      <c r="P2687" s="66">
        <v>46312</v>
      </c>
      <c r="Q2687" s="31">
        <f t="shared" si="84"/>
        <v>754</v>
      </c>
      <c r="R2687" s="31">
        <f t="shared" si="85"/>
        <v>894</v>
      </c>
      <c r="S2687" s="29">
        <f>IF($Q2687&lt;Parâmetros!$E$19,$G2687-1,$G2687)</f>
        <v>46312</v>
      </c>
    </row>
    <row r="2688" spans="1:19" ht="15" customHeight="1" x14ac:dyDescent="0.25">
      <c r="A2688" s="128">
        <v>55637</v>
      </c>
      <c r="B2688" s="65" t="s">
        <v>43</v>
      </c>
      <c r="C2688" s="65" t="s">
        <v>70</v>
      </c>
      <c r="D2688" s="66">
        <v>46312</v>
      </c>
      <c r="E2688" s="67">
        <v>0.45</v>
      </c>
      <c r="F2688" s="65" t="s">
        <v>285</v>
      </c>
      <c r="G2688" s="66">
        <v>46312</v>
      </c>
      <c r="H2688" s="129">
        <v>40523336</v>
      </c>
      <c r="I2688" s="129">
        <v>10</v>
      </c>
      <c r="J2688" s="65" t="s">
        <v>3895</v>
      </c>
      <c r="K2688" s="65" t="s">
        <v>3896</v>
      </c>
      <c r="L2688" s="66">
        <v>46312</v>
      </c>
      <c r="M2688" s="65" t="s">
        <v>315</v>
      </c>
      <c r="N2688" s="65" t="s">
        <v>793</v>
      </c>
      <c r="O2688" s="65" t="s">
        <v>289</v>
      </c>
      <c r="P2688" s="66">
        <v>46312</v>
      </c>
      <c r="Q2688" s="31">
        <f t="shared" si="84"/>
        <v>896</v>
      </c>
      <c r="R2688" s="31">
        <f t="shared" si="85"/>
        <v>923</v>
      </c>
      <c r="S2688" s="29">
        <f>IF($Q2688&lt;Parâmetros!$E$19,$G2688-1,$G2688)</f>
        <v>46312</v>
      </c>
    </row>
    <row r="2689" spans="1:19" ht="15" customHeight="1" x14ac:dyDescent="0.25">
      <c r="A2689" s="128">
        <v>55637</v>
      </c>
      <c r="B2689" s="65" t="s">
        <v>43</v>
      </c>
      <c r="C2689" s="65" t="s">
        <v>70</v>
      </c>
      <c r="D2689" s="66">
        <v>46314</v>
      </c>
      <c r="E2689" s="67">
        <v>1.64</v>
      </c>
      <c r="F2689" s="65" t="s">
        <v>285</v>
      </c>
      <c r="G2689" s="66">
        <v>46314</v>
      </c>
      <c r="H2689" s="129">
        <v>40527666</v>
      </c>
      <c r="I2689" s="129">
        <v>10</v>
      </c>
      <c r="J2689" s="65" t="s">
        <v>4263</v>
      </c>
      <c r="K2689" s="65" t="s">
        <v>4264</v>
      </c>
      <c r="L2689" s="66">
        <v>46314</v>
      </c>
      <c r="M2689" s="65" t="s">
        <v>287</v>
      </c>
      <c r="N2689" s="129">
        <v>3004222</v>
      </c>
      <c r="O2689" s="65" t="s">
        <v>289</v>
      </c>
      <c r="P2689" s="66">
        <v>46314</v>
      </c>
      <c r="Q2689" s="31">
        <f t="shared" si="84"/>
        <v>423</v>
      </c>
      <c r="R2689" s="31">
        <f t="shared" si="85"/>
        <v>521</v>
      </c>
      <c r="S2689" s="29">
        <f>IF($Q2689&lt;Parâmetros!$E$19,$G2689-1,$G2689)</f>
        <v>46314</v>
      </c>
    </row>
    <row r="2690" spans="1:19" ht="15" customHeight="1" x14ac:dyDescent="0.25">
      <c r="A2690" s="128">
        <v>55637</v>
      </c>
      <c r="B2690" s="65" t="s">
        <v>43</v>
      </c>
      <c r="C2690" s="65" t="s">
        <v>70</v>
      </c>
      <c r="D2690" s="66">
        <v>46314</v>
      </c>
      <c r="E2690" s="67">
        <v>1.64</v>
      </c>
      <c r="F2690" s="65" t="s">
        <v>285</v>
      </c>
      <c r="G2690" s="66">
        <v>46314</v>
      </c>
      <c r="H2690" s="129">
        <v>40526401</v>
      </c>
      <c r="I2690" s="129">
        <v>20</v>
      </c>
      <c r="J2690" s="65" t="s">
        <v>4265</v>
      </c>
      <c r="K2690" s="65" t="s">
        <v>4266</v>
      </c>
      <c r="L2690" s="66">
        <v>46314</v>
      </c>
      <c r="M2690" s="65" t="s">
        <v>287</v>
      </c>
      <c r="N2690" s="65" t="s">
        <v>793</v>
      </c>
      <c r="O2690" s="65" t="s">
        <v>289</v>
      </c>
      <c r="P2690" s="66">
        <v>46314</v>
      </c>
      <c r="Q2690" s="31">
        <f t="shared" si="84"/>
        <v>424</v>
      </c>
      <c r="R2690" s="31">
        <f t="shared" si="85"/>
        <v>522</v>
      </c>
      <c r="S2690" s="29">
        <f>IF($Q2690&lt;Parâmetros!$E$19,$G2690-1,$G2690)</f>
        <v>46314</v>
      </c>
    </row>
    <row r="2691" spans="1:19" ht="15" customHeight="1" x14ac:dyDescent="0.25">
      <c r="A2691" s="128">
        <v>55637</v>
      </c>
      <c r="B2691" s="65" t="s">
        <v>43</v>
      </c>
      <c r="C2691" s="65" t="s">
        <v>70</v>
      </c>
      <c r="D2691" s="66">
        <v>46314</v>
      </c>
      <c r="E2691" s="67">
        <v>-1.64</v>
      </c>
      <c r="F2691" s="65" t="s">
        <v>285</v>
      </c>
      <c r="G2691" s="66">
        <v>46314</v>
      </c>
      <c r="H2691" s="129">
        <v>40526401</v>
      </c>
      <c r="I2691" s="129">
        <v>20</v>
      </c>
      <c r="J2691" s="65" t="s">
        <v>4265</v>
      </c>
      <c r="K2691" s="65" t="s">
        <v>4266</v>
      </c>
      <c r="L2691" s="66">
        <v>46314</v>
      </c>
      <c r="M2691" s="65" t="s">
        <v>287</v>
      </c>
      <c r="N2691" s="65" t="s">
        <v>793</v>
      </c>
      <c r="O2691" s="65" t="s">
        <v>289</v>
      </c>
      <c r="P2691" s="66">
        <v>46314</v>
      </c>
      <c r="Q2691" s="31">
        <f t="shared" si="84"/>
        <v>424</v>
      </c>
      <c r="R2691" s="31">
        <f t="shared" si="85"/>
        <v>522</v>
      </c>
      <c r="S2691" s="29">
        <f>IF($Q2691&lt;Parâmetros!$E$19,$G2691-1,$G2691)</f>
        <v>46314</v>
      </c>
    </row>
    <row r="2692" spans="1:19" ht="15" customHeight="1" x14ac:dyDescent="0.25">
      <c r="A2692" s="128">
        <v>55637</v>
      </c>
      <c r="B2692" s="65" t="s">
        <v>43</v>
      </c>
      <c r="C2692" s="65" t="s">
        <v>70</v>
      </c>
      <c r="D2692" s="66">
        <v>46314</v>
      </c>
      <c r="E2692" s="67">
        <v>2.3199999999999998</v>
      </c>
      <c r="F2692" s="65" t="s">
        <v>285</v>
      </c>
      <c r="G2692" s="66">
        <v>46314</v>
      </c>
      <c r="H2692" s="129">
        <v>40527667</v>
      </c>
      <c r="I2692" s="129">
        <v>10</v>
      </c>
      <c r="J2692" s="65" t="s">
        <v>4267</v>
      </c>
      <c r="K2692" s="65" t="s">
        <v>4268</v>
      </c>
      <c r="L2692" s="66">
        <v>46314</v>
      </c>
      <c r="M2692" s="65" t="s">
        <v>287</v>
      </c>
      <c r="N2692" s="65" t="s">
        <v>793</v>
      </c>
      <c r="O2692" s="65" t="s">
        <v>289</v>
      </c>
      <c r="P2692" s="66">
        <v>46314</v>
      </c>
      <c r="Q2692" s="31">
        <f t="shared" si="84"/>
        <v>523</v>
      </c>
      <c r="R2692" s="31">
        <f t="shared" si="85"/>
        <v>662</v>
      </c>
      <c r="S2692" s="29">
        <f>IF($Q2692&lt;Parâmetros!$E$19,$G2692-1,$G2692)</f>
        <v>46314</v>
      </c>
    </row>
    <row r="2693" spans="1:19" ht="15" customHeight="1" x14ac:dyDescent="0.25">
      <c r="A2693" s="128">
        <v>55637</v>
      </c>
      <c r="B2693" s="65" t="s">
        <v>43</v>
      </c>
      <c r="C2693" s="65" t="s">
        <v>70</v>
      </c>
      <c r="D2693" s="66">
        <v>46314</v>
      </c>
      <c r="E2693" s="67">
        <v>0.9</v>
      </c>
      <c r="F2693" s="65" t="s">
        <v>285</v>
      </c>
      <c r="G2693" s="66">
        <v>46314</v>
      </c>
      <c r="H2693" s="129">
        <v>40527665</v>
      </c>
      <c r="I2693" s="129">
        <v>10</v>
      </c>
      <c r="J2693" s="65" t="s">
        <v>2291</v>
      </c>
      <c r="K2693" s="65" t="s">
        <v>4269</v>
      </c>
      <c r="L2693" s="66">
        <v>46314</v>
      </c>
      <c r="M2693" s="65" t="s">
        <v>287</v>
      </c>
      <c r="N2693" s="129">
        <v>3013013</v>
      </c>
      <c r="O2693" s="65" t="s">
        <v>289</v>
      </c>
      <c r="P2693" s="66">
        <v>46314</v>
      </c>
      <c r="Q2693" s="31">
        <f t="shared" si="84"/>
        <v>663</v>
      </c>
      <c r="R2693" s="31">
        <f t="shared" si="85"/>
        <v>718</v>
      </c>
      <c r="S2693" s="29">
        <f>IF($Q2693&lt;Parâmetros!$E$19,$G2693-1,$G2693)</f>
        <v>46314</v>
      </c>
    </row>
    <row r="2694" spans="1:19" ht="15" customHeight="1" x14ac:dyDescent="0.25">
      <c r="A2694" s="128">
        <v>55637</v>
      </c>
      <c r="B2694" s="65" t="s">
        <v>43</v>
      </c>
      <c r="C2694" s="65" t="s">
        <v>70</v>
      </c>
      <c r="D2694" s="66">
        <v>46314</v>
      </c>
      <c r="E2694" s="67">
        <v>0.84</v>
      </c>
      <c r="F2694" s="65" t="s">
        <v>285</v>
      </c>
      <c r="G2694" s="66">
        <v>46314</v>
      </c>
      <c r="H2694" s="129">
        <v>40526401</v>
      </c>
      <c r="I2694" s="129">
        <v>20</v>
      </c>
      <c r="J2694" s="65" t="s">
        <v>4270</v>
      </c>
      <c r="K2694" s="65" t="s">
        <v>4271</v>
      </c>
      <c r="L2694" s="66">
        <v>46314</v>
      </c>
      <c r="M2694" s="65" t="s">
        <v>287</v>
      </c>
      <c r="N2694" s="65" t="s">
        <v>793</v>
      </c>
      <c r="O2694" s="65" t="s">
        <v>289</v>
      </c>
      <c r="P2694" s="66">
        <v>46314</v>
      </c>
      <c r="Q2694" s="31">
        <f t="shared" si="84"/>
        <v>781</v>
      </c>
      <c r="R2694" s="31">
        <f t="shared" si="85"/>
        <v>831</v>
      </c>
      <c r="S2694" s="29">
        <f>IF($Q2694&lt;Parâmetros!$E$19,$G2694-1,$G2694)</f>
        <v>46314</v>
      </c>
    </row>
    <row r="2695" spans="1:19" ht="15" customHeight="1" x14ac:dyDescent="0.25">
      <c r="A2695" s="128">
        <v>55637</v>
      </c>
      <c r="B2695" s="65" t="s">
        <v>43</v>
      </c>
      <c r="C2695" s="65" t="s">
        <v>70</v>
      </c>
      <c r="D2695" s="66">
        <v>46314</v>
      </c>
      <c r="E2695" s="67">
        <v>1.04</v>
      </c>
      <c r="F2695" s="65" t="s">
        <v>285</v>
      </c>
      <c r="G2695" s="66">
        <v>46314</v>
      </c>
      <c r="H2695" s="129">
        <v>40527671</v>
      </c>
      <c r="I2695" s="129">
        <v>10</v>
      </c>
      <c r="J2695" s="65" t="s">
        <v>4272</v>
      </c>
      <c r="K2695" s="65" t="s">
        <v>4273</v>
      </c>
      <c r="L2695" s="66">
        <v>46314</v>
      </c>
      <c r="M2695" s="65" t="s">
        <v>287</v>
      </c>
      <c r="N2695" s="65" t="s">
        <v>793</v>
      </c>
      <c r="O2695" s="65" t="s">
        <v>289</v>
      </c>
      <c r="P2695" s="66">
        <v>46314</v>
      </c>
      <c r="Q2695" s="31">
        <f t="shared" si="84"/>
        <v>833</v>
      </c>
      <c r="R2695" s="31">
        <f t="shared" si="85"/>
        <v>896</v>
      </c>
      <c r="S2695" s="29">
        <f>IF($Q2695&lt;Parâmetros!$E$19,$G2695-1,$G2695)</f>
        <v>46314</v>
      </c>
    </row>
    <row r="2696" spans="1:19" ht="15" customHeight="1" x14ac:dyDescent="0.25">
      <c r="A2696" s="128">
        <v>55637</v>
      </c>
      <c r="B2696" s="65" t="s">
        <v>43</v>
      </c>
      <c r="C2696" s="65" t="s">
        <v>70</v>
      </c>
      <c r="D2696" s="66">
        <v>46314</v>
      </c>
      <c r="E2696" s="67">
        <v>0.69</v>
      </c>
      <c r="F2696" s="65" t="s">
        <v>285</v>
      </c>
      <c r="G2696" s="66">
        <v>46314</v>
      </c>
      <c r="H2696" s="129">
        <v>40527667</v>
      </c>
      <c r="I2696" s="129">
        <v>10</v>
      </c>
      <c r="J2696" s="65" t="s">
        <v>4274</v>
      </c>
      <c r="K2696" s="65" t="s">
        <v>4275</v>
      </c>
      <c r="L2696" s="66">
        <v>46314</v>
      </c>
      <c r="M2696" s="65" t="s">
        <v>287</v>
      </c>
      <c r="N2696" s="65" t="s">
        <v>793</v>
      </c>
      <c r="O2696" s="65" t="s">
        <v>289</v>
      </c>
      <c r="P2696" s="66">
        <v>46314</v>
      </c>
      <c r="Q2696" s="31">
        <f t="shared" si="84"/>
        <v>897</v>
      </c>
      <c r="R2696" s="31">
        <f t="shared" si="85"/>
        <v>938</v>
      </c>
      <c r="S2696" s="29">
        <f>IF($Q2696&lt;Parâmetros!$E$19,$G2696-1,$G2696)</f>
        <v>46314</v>
      </c>
    </row>
    <row r="2697" spans="1:19" ht="15" customHeight="1" x14ac:dyDescent="0.25">
      <c r="A2697" s="128">
        <v>55637</v>
      </c>
      <c r="B2697" s="65" t="s">
        <v>43</v>
      </c>
      <c r="C2697" s="65" t="s">
        <v>70</v>
      </c>
      <c r="D2697" s="66">
        <v>46314</v>
      </c>
      <c r="E2697" s="67">
        <v>0.74</v>
      </c>
      <c r="F2697" s="65" t="s">
        <v>285</v>
      </c>
      <c r="G2697" s="66">
        <v>46314</v>
      </c>
      <c r="H2697" s="129">
        <v>40526401</v>
      </c>
      <c r="I2697" s="129">
        <v>20</v>
      </c>
      <c r="J2697" s="65" t="s">
        <v>4276</v>
      </c>
      <c r="K2697" s="65" t="s">
        <v>4277</v>
      </c>
      <c r="L2697" s="66">
        <v>46314</v>
      </c>
      <c r="M2697" s="65" t="s">
        <v>287</v>
      </c>
      <c r="N2697" s="65" t="s">
        <v>793</v>
      </c>
      <c r="O2697" s="65" t="s">
        <v>289</v>
      </c>
      <c r="P2697" s="66">
        <v>46314</v>
      </c>
      <c r="Q2697" s="31">
        <f t="shared" si="84"/>
        <v>944</v>
      </c>
      <c r="R2697" s="31">
        <f t="shared" si="85"/>
        <v>988</v>
      </c>
      <c r="S2697" s="29">
        <f>IF($Q2697&lt;Parâmetros!$E$19,$G2697-1,$G2697)</f>
        <v>46314</v>
      </c>
    </row>
    <row r="2698" spans="1:19" ht="15" customHeight="1" x14ac:dyDescent="0.25">
      <c r="A2698" s="128">
        <v>55637</v>
      </c>
      <c r="B2698" s="65" t="s">
        <v>43</v>
      </c>
      <c r="C2698" s="65" t="s">
        <v>70</v>
      </c>
      <c r="D2698" s="66">
        <v>46315</v>
      </c>
      <c r="E2698" s="67">
        <v>0.87</v>
      </c>
      <c r="F2698" s="65" t="s">
        <v>285</v>
      </c>
      <c r="G2698" s="66">
        <v>46315</v>
      </c>
      <c r="H2698" s="129">
        <v>40526012</v>
      </c>
      <c r="I2698" s="129">
        <v>10</v>
      </c>
      <c r="J2698" s="65" t="s">
        <v>4278</v>
      </c>
      <c r="K2698" s="65" t="s">
        <v>4279</v>
      </c>
      <c r="L2698" s="66">
        <v>46315</v>
      </c>
      <c r="M2698" s="65" t="s">
        <v>315</v>
      </c>
      <c r="N2698" s="129">
        <v>3007173</v>
      </c>
      <c r="O2698" s="65" t="s">
        <v>289</v>
      </c>
      <c r="P2698" s="66">
        <v>46315</v>
      </c>
      <c r="Q2698" s="31">
        <f t="shared" si="84"/>
        <v>436</v>
      </c>
      <c r="R2698" s="31">
        <f t="shared" si="85"/>
        <v>488</v>
      </c>
      <c r="S2698" s="29">
        <f>IF($Q2698&lt;Parâmetros!$E$19,$G2698-1,$G2698)</f>
        <v>46315</v>
      </c>
    </row>
    <row r="2699" spans="1:19" ht="15" customHeight="1" x14ac:dyDescent="0.25">
      <c r="A2699" s="128">
        <v>55637</v>
      </c>
      <c r="B2699" s="65" t="s">
        <v>43</v>
      </c>
      <c r="C2699" s="65" t="s">
        <v>70</v>
      </c>
      <c r="D2699" s="66">
        <v>46315</v>
      </c>
      <c r="E2699" s="67">
        <v>0.88</v>
      </c>
      <c r="F2699" s="65" t="s">
        <v>285</v>
      </c>
      <c r="G2699" s="66">
        <v>46315</v>
      </c>
      <c r="H2699" s="129">
        <v>40526013</v>
      </c>
      <c r="I2699" s="129">
        <v>10</v>
      </c>
      <c r="J2699" s="65" t="s">
        <v>4280</v>
      </c>
      <c r="K2699" s="65" t="s">
        <v>4281</v>
      </c>
      <c r="L2699" s="66">
        <v>46315</v>
      </c>
      <c r="M2699" s="65" t="s">
        <v>315</v>
      </c>
      <c r="N2699" s="129">
        <v>3007174</v>
      </c>
      <c r="O2699" s="65" t="s">
        <v>289</v>
      </c>
      <c r="P2699" s="66">
        <v>46315</v>
      </c>
      <c r="Q2699" s="31">
        <f t="shared" si="84"/>
        <v>489</v>
      </c>
      <c r="R2699" s="31">
        <f t="shared" si="85"/>
        <v>541</v>
      </c>
      <c r="S2699" s="29">
        <f>IF($Q2699&lt;Parâmetros!$E$19,$G2699-1,$G2699)</f>
        <v>46315</v>
      </c>
    </row>
    <row r="2700" spans="1:19" ht="15" customHeight="1" x14ac:dyDescent="0.25">
      <c r="A2700" s="128">
        <v>55637</v>
      </c>
      <c r="B2700" s="65" t="s">
        <v>43</v>
      </c>
      <c r="C2700" s="65" t="s">
        <v>70</v>
      </c>
      <c r="D2700" s="66">
        <v>46315</v>
      </c>
      <c r="E2700" s="67">
        <v>1.02</v>
      </c>
      <c r="F2700" s="65" t="s">
        <v>285</v>
      </c>
      <c r="G2700" s="66">
        <v>46315</v>
      </c>
      <c r="H2700" s="129">
        <v>40526014</v>
      </c>
      <c r="I2700" s="129">
        <v>10</v>
      </c>
      <c r="J2700" s="65" t="s">
        <v>4282</v>
      </c>
      <c r="K2700" s="65" t="s">
        <v>4283</v>
      </c>
      <c r="L2700" s="66">
        <v>46315</v>
      </c>
      <c r="M2700" s="65" t="s">
        <v>315</v>
      </c>
      <c r="N2700" s="129">
        <v>3007175</v>
      </c>
      <c r="O2700" s="65" t="s">
        <v>289</v>
      </c>
      <c r="P2700" s="66">
        <v>46315</v>
      </c>
      <c r="Q2700" s="31">
        <f t="shared" si="84"/>
        <v>542</v>
      </c>
      <c r="R2700" s="31">
        <f t="shared" si="85"/>
        <v>603</v>
      </c>
      <c r="S2700" s="29">
        <f>IF($Q2700&lt;Parâmetros!$E$19,$G2700-1,$G2700)</f>
        <v>46315</v>
      </c>
    </row>
    <row r="2701" spans="1:19" ht="15" customHeight="1" x14ac:dyDescent="0.25">
      <c r="A2701" s="128">
        <v>55637</v>
      </c>
      <c r="B2701" s="65" t="s">
        <v>43</v>
      </c>
      <c r="C2701" s="65" t="s">
        <v>70</v>
      </c>
      <c r="D2701" s="66">
        <v>46315</v>
      </c>
      <c r="E2701" s="67">
        <v>3.3</v>
      </c>
      <c r="F2701" s="65" t="s">
        <v>285</v>
      </c>
      <c r="G2701" s="66">
        <v>46315</v>
      </c>
      <c r="H2701" s="129">
        <v>40523782</v>
      </c>
      <c r="I2701" s="129">
        <v>110</v>
      </c>
      <c r="J2701" s="65" t="s">
        <v>4284</v>
      </c>
      <c r="K2701" s="65" t="s">
        <v>4285</v>
      </c>
      <c r="L2701" s="66">
        <v>46315</v>
      </c>
      <c r="M2701" s="65" t="s">
        <v>287</v>
      </c>
      <c r="N2701" s="65" t="s">
        <v>793</v>
      </c>
      <c r="O2701" s="65" t="s">
        <v>289</v>
      </c>
      <c r="P2701" s="66">
        <v>46315</v>
      </c>
      <c r="Q2701" s="31">
        <f t="shared" si="84"/>
        <v>608</v>
      </c>
      <c r="R2701" s="31">
        <f t="shared" si="85"/>
        <v>806</v>
      </c>
      <c r="S2701" s="29">
        <f>IF($Q2701&lt;Parâmetros!$E$19,$G2701-1,$G2701)</f>
        <v>46315</v>
      </c>
    </row>
    <row r="2702" spans="1:19" ht="15" customHeight="1" x14ac:dyDescent="0.25">
      <c r="A2702" s="128">
        <v>55637</v>
      </c>
      <c r="B2702" s="65" t="s">
        <v>43</v>
      </c>
      <c r="C2702" s="65" t="s">
        <v>70</v>
      </c>
      <c r="D2702" s="66">
        <v>46315</v>
      </c>
      <c r="E2702" s="67">
        <v>2</v>
      </c>
      <c r="F2702" s="65" t="s">
        <v>285</v>
      </c>
      <c r="G2702" s="66">
        <v>46315</v>
      </c>
      <c r="H2702" s="129">
        <v>40523782</v>
      </c>
      <c r="I2702" s="129">
        <v>110</v>
      </c>
      <c r="J2702" s="65" t="s">
        <v>4286</v>
      </c>
      <c r="K2702" s="65" t="s">
        <v>4287</v>
      </c>
      <c r="L2702" s="66">
        <v>46315</v>
      </c>
      <c r="M2702" s="65" t="s">
        <v>287</v>
      </c>
      <c r="N2702" s="65" t="s">
        <v>793</v>
      </c>
      <c r="O2702" s="65" t="s">
        <v>289</v>
      </c>
      <c r="P2702" s="66">
        <v>46315</v>
      </c>
      <c r="Q2702" s="31">
        <f t="shared" si="84"/>
        <v>867</v>
      </c>
      <c r="R2702" s="31">
        <f t="shared" si="85"/>
        <v>987</v>
      </c>
      <c r="S2702" s="29">
        <f>IF($Q2702&lt;Parâmetros!$E$19,$G2702-1,$G2702)</f>
        <v>46315</v>
      </c>
    </row>
    <row r="2703" spans="1:19" ht="15" customHeight="1" x14ac:dyDescent="0.25">
      <c r="A2703" s="128">
        <v>55637</v>
      </c>
      <c r="B2703" s="65" t="s">
        <v>43</v>
      </c>
      <c r="C2703" s="65" t="s">
        <v>70</v>
      </c>
      <c r="D2703" s="66">
        <v>46316</v>
      </c>
      <c r="E2703" s="67">
        <v>0.9</v>
      </c>
      <c r="F2703" s="65" t="s">
        <v>285</v>
      </c>
      <c r="G2703" s="66">
        <v>46316</v>
      </c>
      <c r="H2703" s="129">
        <v>40526401</v>
      </c>
      <c r="I2703" s="129">
        <v>20</v>
      </c>
      <c r="J2703" s="65" t="s">
        <v>4572</v>
      </c>
      <c r="K2703" s="65" t="s">
        <v>4573</v>
      </c>
      <c r="L2703" s="66">
        <v>46316</v>
      </c>
      <c r="M2703" s="65" t="s">
        <v>287</v>
      </c>
      <c r="N2703" s="65" t="s">
        <v>793</v>
      </c>
      <c r="O2703" s="65" t="s">
        <v>289</v>
      </c>
      <c r="P2703" s="66">
        <v>46316</v>
      </c>
      <c r="Q2703" s="31">
        <f t="shared" si="84"/>
        <v>437</v>
      </c>
      <c r="R2703" s="31">
        <f t="shared" si="85"/>
        <v>491</v>
      </c>
      <c r="S2703" s="29">
        <f>IF($Q2703&lt;Parâmetros!$E$19,$G2703-1,$G2703)</f>
        <v>46316</v>
      </c>
    </row>
    <row r="2704" spans="1:19" ht="15" customHeight="1" x14ac:dyDescent="0.25">
      <c r="A2704" s="128">
        <v>55637</v>
      </c>
      <c r="B2704" s="65" t="s">
        <v>43</v>
      </c>
      <c r="C2704" s="65" t="s">
        <v>70</v>
      </c>
      <c r="D2704" s="66">
        <v>46316</v>
      </c>
      <c r="E2704" s="67">
        <v>0.75</v>
      </c>
      <c r="F2704" s="65" t="s">
        <v>285</v>
      </c>
      <c r="G2704" s="66">
        <v>46316</v>
      </c>
      <c r="H2704" s="129">
        <v>40528174</v>
      </c>
      <c r="I2704" s="129">
        <v>10</v>
      </c>
      <c r="J2704" s="65" t="s">
        <v>4574</v>
      </c>
      <c r="K2704" s="65" t="s">
        <v>4575</v>
      </c>
      <c r="L2704" s="66">
        <v>46316</v>
      </c>
      <c r="M2704" s="65" t="s">
        <v>287</v>
      </c>
      <c r="N2704" s="65" t="s">
        <v>793</v>
      </c>
      <c r="O2704" s="65" t="s">
        <v>289</v>
      </c>
      <c r="P2704" s="66">
        <v>46316</v>
      </c>
      <c r="Q2704" s="31">
        <f t="shared" si="84"/>
        <v>497</v>
      </c>
      <c r="R2704" s="31">
        <f t="shared" si="85"/>
        <v>542</v>
      </c>
      <c r="S2704" s="29">
        <f>IF($Q2704&lt;Parâmetros!$E$19,$G2704-1,$G2704)</f>
        <v>46316</v>
      </c>
    </row>
    <row r="2705" spans="1:19" ht="15" customHeight="1" x14ac:dyDescent="0.25">
      <c r="A2705" s="128">
        <v>55637</v>
      </c>
      <c r="B2705" s="65" t="s">
        <v>43</v>
      </c>
      <c r="C2705" s="65" t="s">
        <v>70</v>
      </c>
      <c r="D2705" s="66">
        <v>46316</v>
      </c>
      <c r="E2705" s="67">
        <v>0.87</v>
      </c>
      <c r="F2705" s="65" t="s">
        <v>285</v>
      </c>
      <c r="G2705" s="66">
        <v>46316</v>
      </c>
      <c r="H2705" s="129">
        <v>40528191</v>
      </c>
      <c r="I2705" s="129">
        <v>10</v>
      </c>
      <c r="J2705" s="65" t="s">
        <v>4576</v>
      </c>
      <c r="K2705" s="65" t="s">
        <v>4577</v>
      </c>
      <c r="L2705" s="66">
        <v>46316</v>
      </c>
      <c r="M2705" s="65" t="s">
        <v>287</v>
      </c>
      <c r="N2705" s="65" t="s">
        <v>793</v>
      </c>
      <c r="O2705" s="65" t="s">
        <v>289</v>
      </c>
      <c r="P2705" s="66">
        <v>46316</v>
      </c>
      <c r="Q2705" s="31">
        <f t="shared" si="84"/>
        <v>554</v>
      </c>
      <c r="R2705" s="31">
        <f t="shared" si="85"/>
        <v>606</v>
      </c>
      <c r="S2705" s="29">
        <f>IF($Q2705&lt;Parâmetros!$E$19,$G2705-1,$G2705)</f>
        <v>46316</v>
      </c>
    </row>
    <row r="2706" spans="1:19" ht="15" customHeight="1" x14ac:dyDescent="0.25">
      <c r="A2706" s="128">
        <v>55637</v>
      </c>
      <c r="B2706" s="65" t="s">
        <v>43</v>
      </c>
      <c r="C2706" s="65" t="s">
        <v>70</v>
      </c>
      <c r="D2706" s="66">
        <v>46316</v>
      </c>
      <c r="E2706" s="67">
        <v>1.39</v>
      </c>
      <c r="F2706" s="65" t="s">
        <v>285</v>
      </c>
      <c r="G2706" s="66">
        <v>46316</v>
      </c>
      <c r="H2706" s="129">
        <v>40526401</v>
      </c>
      <c r="I2706" s="129">
        <v>20</v>
      </c>
      <c r="J2706" s="65" t="s">
        <v>4578</v>
      </c>
      <c r="K2706" s="65" t="s">
        <v>4579</v>
      </c>
      <c r="L2706" s="66">
        <v>46316</v>
      </c>
      <c r="M2706" s="65" t="s">
        <v>287</v>
      </c>
      <c r="N2706" s="65" t="s">
        <v>793</v>
      </c>
      <c r="O2706" s="65" t="s">
        <v>289</v>
      </c>
      <c r="P2706" s="66">
        <v>46316</v>
      </c>
      <c r="Q2706" s="31">
        <f t="shared" si="84"/>
        <v>608</v>
      </c>
      <c r="R2706" s="31">
        <f t="shared" si="85"/>
        <v>691</v>
      </c>
      <c r="S2706" s="29">
        <f>IF($Q2706&lt;Parâmetros!$E$19,$G2706-1,$G2706)</f>
        <v>46316</v>
      </c>
    </row>
    <row r="2707" spans="1:19" ht="15" customHeight="1" x14ac:dyDescent="0.25">
      <c r="A2707" s="128">
        <v>55637</v>
      </c>
      <c r="B2707" s="65" t="s">
        <v>43</v>
      </c>
      <c r="C2707" s="65" t="s">
        <v>70</v>
      </c>
      <c r="D2707" s="66">
        <v>46316</v>
      </c>
      <c r="E2707" s="67">
        <v>2.2999999999999998</v>
      </c>
      <c r="F2707" s="65" t="s">
        <v>285</v>
      </c>
      <c r="G2707" s="66">
        <v>46316</v>
      </c>
      <c r="H2707" s="129">
        <v>40528190</v>
      </c>
      <c r="I2707" s="129">
        <v>10</v>
      </c>
      <c r="J2707" s="65" t="s">
        <v>4580</v>
      </c>
      <c r="K2707" s="65" t="s">
        <v>4581</v>
      </c>
      <c r="L2707" s="66">
        <v>46316</v>
      </c>
      <c r="M2707" s="65" t="s">
        <v>287</v>
      </c>
      <c r="N2707" s="65" t="s">
        <v>793</v>
      </c>
      <c r="O2707" s="65" t="s">
        <v>289</v>
      </c>
      <c r="P2707" s="66">
        <v>46316</v>
      </c>
      <c r="Q2707" s="31">
        <f t="shared" si="84"/>
        <v>754</v>
      </c>
      <c r="R2707" s="31">
        <f t="shared" si="85"/>
        <v>893</v>
      </c>
      <c r="S2707" s="29">
        <f>IF($Q2707&lt;Parâmetros!$E$19,$G2707-1,$G2707)</f>
        <v>46316</v>
      </c>
    </row>
    <row r="2708" spans="1:19" ht="15" customHeight="1" x14ac:dyDescent="0.25">
      <c r="A2708" s="128">
        <v>55637</v>
      </c>
      <c r="B2708" s="65" t="s">
        <v>43</v>
      </c>
      <c r="C2708" s="65" t="s">
        <v>70</v>
      </c>
      <c r="D2708" s="66">
        <v>46316</v>
      </c>
      <c r="E2708" s="67">
        <v>0.59</v>
      </c>
      <c r="F2708" s="65" t="s">
        <v>285</v>
      </c>
      <c r="G2708" s="66">
        <v>46316</v>
      </c>
      <c r="H2708" s="129">
        <v>40528174</v>
      </c>
      <c r="I2708" s="129">
        <v>10</v>
      </c>
      <c r="J2708" s="65" t="s">
        <v>4582</v>
      </c>
      <c r="K2708" s="65" t="s">
        <v>2398</v>
      </c>
      <c r="L2708" s="66">
        <v>46316</v>
      </c>
      <c r="M2708" s="65" t="s">
        <v>287</v>
      </c>
      <c r="N2708" s="65" t="s">
        <v>793</v>
      </c>
      <c r="O2708" s="65" t="s">
        <v>289</v>
      </c>
      <c r="P2708" s="66">
        <v>46316</v>
      </c>
      <c r="Q2708" s="31">
        <f t="shared" si="84"/>
        <v>909</v>
      </c>
      <c r="R2708" s="31">
        <f t="shared" si="85"/>
        <v>944</v>
      </c>
      <c r="S2708" s="29">
        <f>IF($Q2708&lt;Parâmetros!$E$19,$G2708-1,$G2708)</f>
        <v>46316</v>
      </c>
    </row>
    <row r="2709" spans="1:19" ht="15" customHeight="1" x14ac:dyDescent="0.25">
      <c r="A2709" s="128">
        <v>55637</v>
      </c>
      <c r="B2709" s="65" t="s">
        <v>43</v>
      </c>
      <c r="C2709" s="65" t="s">
        <v>70</v>
      </c>
      <c r="D2709" s="66">
        <v>46316</v>
      </c>
      <c r="E2709" s="67">
        <v>0.62</v>
      </c>
      <c r="F2709" s="65" t="s">
        <v>285</v>
      </c>
      <c r="G2709" s="66">
        <v>46316</v>
      </c>
      <c r="H2709" s="129">
        <v>40526002</v>
      </c>
      <c r="I2709" s="129">
        <v>10</v>
      </c>
      <c r="J2709" s="65" t="s">
        <v>4583</v>
      </c>
      <c r="K2709" s="65" t="s">
        <v>4584</v>
      </c>
      <c r="L2709" s="66">
        <v>46316</v>
      </c>
      <c r="M2709" s="65" t="s">
        <v>315</v>
      </c>
      <c r="N2709" s="65" t="s">
        <v>793</v>
      </c>
      <c r="O2709" s="65" t="s">
        <v>289</v>
      </c>
      <c r="P2709" s="66">
        <v>46316</v>
      </c>
      <c r="Q2709" s="31">
        <f t="shared" si="84"/>
        <v>944</v>
      </c>
      <c r="R2709" s="31">
        <f t="shared" si="85"/>
        <v>981</v>
      </c>
      <c r="S2709" s="29">
        <f>IF($Q2709&lt;Parâmetros!$E$19,$G2709-1,$G2709)</f>
        <v>46316</v>
      </c>
    </row>
    <row r="2710" spans="1:19" ht="15" customHeight="1" x14ac:dyDescent="0.25">
      <c r="A2710" s="128">
        <v>55637</v>
      </c>
      <c r="B2710" s="65" t="s">
        <v>43</v>
      </c>
      <c r="C2710" s="65" t="s">
        <v>70</v>
      </c>
      <c r="D2710" s="66">
        <v>46317</v>
      </c>
      <c r="E2710" s="67">
        <v>1.28</v>
      </c>
      <c r="F2710" s="65" t="s">
        <v>285</v>
      </c>
      <c r="G2710" s="66">
        <v>46317</v>
      </c>
      <c r="H2710" s="129">
        <v>40526401</v>
      </c>
      <c r="I2710" s="129">
        <v>20</v>
      </c>
      <c r="J2710" s="65" t="s">
        <v>4585</v>
      </c>
      <c r="K2710" s="65" t="s">
        <v>963</v>
      </c>
      <c r="L2710" s="66">
        <v>46317</v>
      </c>
      <c r="M2710" s="65" t="s">
        <v>287</v>
      </c>
      <c r="N2710" s="65" t="s">
        <v>793</v>
      </c>
      <c r="O2710" s="65" t="s">
        <v>289</v>
      </c>
      <c r="P2710" s="66">
        <v>46317</v>
      </c>
      <c r="Q2710" s="31">
        <f t="shared" si="84"/>
        <v>427</v>
      </c>
      <c r="R2710" s="31">
        <f t="shared" si="85"/>
        <v>504</v>
      </c>
      <c r="S2710" s="29">
        <f>IF($Q2710&lt;Parâmetros!$E$19,$G2710-1,$G2710)</f>
        <v>46317</v>
      </c>
    </row>
    <row r="2711" spans="1:19" ht="15" customHeight="1" x14ac:dyDescent="0.25">
      <c r="A2711" s="128">
        <v>55637</v>
      </c>
      <c r="B2711" s="65" t="s">
        <v>43</v>
      </c>
      <c r="C2711" s="65" t="s">
        <v>70</v>
      </c>
      <c r="D2711" s="66">
        <v>46317</v>
      </c>
      <c r="E2711" s="67">
        <v>2.72</v>
      </c>
      <c r="F2711" s="65" t="s">
        <v>285</v>
      </c>
      <c r="G2711" s="66">
        <v>46317</v>
      </c>
      <c r="H2711" s="129">
        <v>40526016</v>
      </c>
      <c r="I2711" s="129">
        <v>10</v>
      </c>
      <c r="J2711" s="65" t="s">
        <v>4586</v>
      </c>
      <c r="K2711" s="65" t="s">
        <v>4587</v>
      </c>
      <c r="L2711" s="66">
        <v>46317</v>
      </c>
      <c r="M2711" s="65" t="s">
        <v>315</v>
      </c>
      <c r="N2711" s="129">
        <v>3007176</v>
      </c>
      <c r="O2711" s="65" t="s">
        <v>289</v>
      </c>
      <c r="P2711" s="66">
        <v>46317</v>
      </c>
      <c r="Q2711" s="31">
        <f t="shared" si="84"/>
        <v>481</v>
      </c>
      <c r="R2711" s="31">
        <f t="shared" si="85"/>
        <v>644</v>
      </c>
      <c r="S2711" s="29">
        <f>IF($Q2711&lt;Parâmetros!$E$19,$G2711-1,$G2711)</f>
        <v>46317</v>
      </c>
    </row>
    <row r="2712" spans="1:19" ht="15" customHeight="1" x14ac:dyDescent="0.25">
      <c r="A2712" s="128">
        <v>55637</v>
      </c>
      <c r="B2712" s="65" t="s">
        <v>43</v>
      </c>
      <c r="C2712" s="65" t="s">
        <v>70</v>
      </c>
      <c r="D2712" s="66">
        <v>46317</v>
      </c>
      <c r="E2712" s="67">
        <v>-2.72</v>
      </c>
      <c r="F2712" s="65" t="s">
        <v>285</v>
      </c>
      <c r="G2712" s="66">
        <v>46317</v>
      </c>
      <c r="H2712" s="129">
        <v>40526016</v>
      </c>
      <c r="I2712" s="129">
        <v>10</v>
      </c>
      <c r="J2712" s="65" t="s">
        <v>4586</v>
      </c>
      <c r="K2712" s="65" t="s">
        <v>4587</v>
      </c>
      <c r="L2712" s="66">
        <v>46317</v>
      </c>
      <c r="M2712" s="65" t="s">
        <v>315</v>
      </c>
      <c r="N2712" s="129">
        <v>3007176</v>
      </c>
      <c r="O2712" s="65" t="s">
        <v>289</v>
      </c>
      <c r="P2712" s="66">
        <v>46317</v>
      </c>
      <c r="Q2712" s="31">
        <f t="shared" si="84"/>
        <v>481</v>
      </c>
      <c r="R2712" s="31">
        <f t="shared" si="85"/>
        <v>644</v>
      </c>
      <c r="S2712" s="29">
        <f>IF($Q2712&lt;Parâmetros!$E$19,$G2712-1,$G2712)</f>
        <v>46317</v>
      </c>
    </row>
    <row r="2713" spans="1:19" ht="15" customHeight="1" x14ac:dyDescent="0.25">
      <c r="A2713" s="128">
        <v>55637</v>
      </c>
      <c r="B2713" s="65" t="s">
        <v>43</v>
      </c>
      <c r="C2713" s="65" t="s">
        <v>70</v>
      </c>
      <c r="D2713" s="66">
        <v>46318</v>
      </c>
      <c r="E2713" s="67">
        <v>0.95</v>
      </c>
      <c r="F2713" s="65" t="s">
        <v>285</v>
      </c>
      <c r="G2713" s="66">
        <v>46317</v>
      </c>
      <c r="H2713" s="129">
        <v>40525979</v>
      </c>
      <c r="I2713" s="129">
        <v>10</v>
      </c>
      <c r="J2713" s="65" t="s">
        <v>4943</v>
      </c>
      <c r="K2713" s="65" t="s">
        <v>4944</v>
      </c>
      <c r="L2713" s="66">
        <v>46317</v>
      </c>
      <c r="M2713" s="65" t="s">
        <v>315</v>
      </c>
      <c r="N2713" s="129">
        <v>3009581</v>
      </c>
      <c r="O2713" s="65" t="s">
        <v>289</v>
      </c>
      <c r="P2713" s="66">
        <v>46318</v>
      </c>
      <c r="Q2713" s="31">
        <f t="shared" si="84"/>
        <v>505</v>
      </c>
      <c r="R2713" s="31">
        <f t="shared" si="85"/>
        <v>562</v>
      </c>
      <c r="S2713" s="29">
        <f>IF($Q2713&lt;Parâmetros!$E$19,$G2713-1,$G2713)</f>
        <v>46317</v>
      </c>
    </row>
    <row r="2714" spans="1:19" ht="15" customHeight="1" x14ac:dyDescent="0.25">
      <c r="A2714" s="128">
        <v>55637</v>
      </c>
      <c r="B2714" s="65" t="s">
        <v>43</v>
      </c>
      <c r="C2714" s="65" t="s">
        <v>70</v>
      </c>
      <c r="D2714" s="66">
        <v>46318</v>
      </c>
      <c r="E2714" s="67">
        <v>1.07</v>
      </c>
      <c r="F2714" s="65" t="s">
        <v>285</v>
      </c>
      <c r="G2714" s="66">
        <v>46317</v>
      </c>
      <c r="H2714" s="129">
        <v>40525977</v>
      </c>
      <c r="I2714" s="129">
        <v>10</v>
      </c>
      <c r="J2714" s="65" t="s">
        <v>4945</v>
      </c>
      <c r="K2714" s="65" t="s">
        <v>4946</v>
      </c>
      <c r="L2714" s="66">
        <v>46317</v>
      </c>
      <c r="M2714" s="65" t="s">
        <v>315</v>
      </c>
      <c r="N2714" s="65" t="s">
        <v>793</v>
      </c>
      <c r="O2714" s="65" t="s">
        <v>289</v>
      </c>
      <c r="P2714" s="66">
        <v>46318</v>
      </c>
      <c r="Q2714" s="31">
        <f t="shared" si="84"/>
        <v>565</v>
      </c>
      <c r="R2714" s="31">
        <f t="shared" si="85"/>
        <v>629</v>
      </c>
      <c r="S2714" s="29">
        <f>IF($Q2714&lt;Parâmetros!$E$19,$G2714-1,$G2714)</f>
        <v>46317</v>
      </c>
    </row>
    <row r="2715" spans="1:19" ht="15" customHeight="1" x14ac:dyDescent="0.25">
      <c r="A2715" s="128">
        <v>55637</v>
      </c>
      <c r="B2715" s="65" t="s">
        <v>43</v>
      </c>
      <c r="C2715" s="65" t="s">
        <v>70</v>
      </c>
      <c r="D2715" s="66">
        <v>46318</v>
      </c>
      <c r="E2715" s="67">
        <v>1.17</v>
      </c>
      <c r="F2715" s="65" t="s">
        <v>285</v>
      </c>
      <c r="G2715" s="66">
        <v>46317</v>
      </c>
      <c r="H2715" s="129">
        <v>40525978</v>
      </c>
      <c r="I2715" s="129">
        <v>10</v>
      </c>
      <c r="J2715" s="65" t="s">
        <v>4947</v>
      </c>
      <c r="K2715" s="65" t="s">
        <v>4948</v>
      </c>
      <c r="L2715" s="66">
        <v>46317</v>
      </c>
      <c r="M2715" s="65" t="s">
        <v>315</v>
      </c>
      <c r="N2715" s="65" t="s">
        <v>793</v>
      </c>
      <c r="O2715" s="65" t="s">
        <v>289</v>
      </c>
      <c r="P2715" s="66">
        <v>46318</v>
      </c>
      <c r="Q2715" s="31">
        <f t="shared" si="84"/>
        <v>629</v>
      </c>
      <c r="R2715" s="31">
        <f t="shared" si="85"/>
        <v>700</v>
      </c>
      <c r="S2715" s="29">
        <f>IF($Q2715&lt;Parâmetros!$E$19,$G2715-1,$G2715)</f>
        <v>46317</v>
      </c>
    </row>
    <row r="2716" spans="1:19" ht="15" customHeight="1" x14ac:dyDescent="0.25">
      <c r="A2716" s="128">
        <v>55637</v>
      </c>
      <c r="B2716" s="65" t="s">
        <v>43</v>
      </c>
      <c r="C2716" s="65" t="s">
        <v>70</v>
      </c>
      <c r="D2716" s="66">
        <v>46318</v>
      </c>
      <c r="E2716" s="67">
        <v>4.09</v>
      </c>
      <c r="F2716" s="65" t="s">
        <v>285</v>
      </c>
      <c r="G2716" s="66">
        <v>46317</v>
      </c>
      <c r="H2716" s="129">
        <v>40526401</v>
      </c>
      <c r="I2716" s="129">
        <v>20</v>
      </c>
      <c r="J2716" s="65" t="s">
        <v>4949</v>
      </c>
      <c r="K2716" s="65" t="s">
        <v>4950</v>
      </c>
      <c r="L2716" s="66">
        <v>46317</v>
      </c>
      <c r="M2716" s="65" t="s">
        <v>287</v>
      </c>
      <c r="N2716" s="65" t="s">
        <v>793</v>
      </c>
      <c r="O2716" s="65" t="s">
        <v>289</v>
      </c>
      <c r="P2716" s="66">
        <v>46318</v>
      </c>
      <c r="Q2716" s="31">
        <f t="shared" si="84"/>
        <v>759</v>
      </c>
      <c r="R2716" s="31">
        <f t="shared" si="85"/>
        <v>1004</v>
      </c>
      <c r="S2716" s="29">
        <f>IF($Q2716&lt;Parâmetros!$E$19,$G2716-1,$G2716)</f>
        <v>46317</v>
      </c>
    </row>
    <row r="2717" spans="1:19" ht="15" customHeight="1" x14ac:dyDescent="0.25">
      <c r="A2717" s="128">
        <v>55637</v>
      </c>
      <c r="B2717" s="65" t="s">
        <v>43</v>
      </c>
      <c r="C2717" s="65" t="s">
        <v>70</v>
      </c>
      <c r="D2717" s="66">
        <v>46318</v>
      </c>
      <c r="E2717" s="67">
        <v>1.1499999999999999</v>
      </c>
      <c r="F2717" s="65" t="s">
        <v>285</v>
      </c>
      <c r="G2717" s="66">
        <v>46318</v>
      </c>
      <c r="H2717" s="129">
        <v>40528191</v>
      </c>
      <c r="I2717" s="129">
        <v>10</v>
      </c>
      <c r="J2717" s="65" t="s">
        <v>4951</v>
      </c>
      <c r="K2717" s="65" t="s">
        <v>4952</v>
      </c>
      <c r="L2717" s="66">
        <v>46318</v>
      </c>
      <c r="M2717" s="65" t="s">
        <v>287</v>
      </c>
      <c r="N2717" s="65" t="s">
        <v>793</v>
      </c>
      <c r="O2717" s="65" t="s">
        <v>289</v>
      </c>
      <c r="P2717" s="66">
        <v>46318</v>
      </c>
      <c r="Q2717" s="31">
        <f t="shared" si="84"/>
        <v>427</v>
      </c>
      <c r="R2717" s="31">
        <f t="shared" si="85"/>
        <v>496</v>
      </c>
      <c r="S2717" s="29">
        <f>IF($Q2717&lt;Parâmetros!$E$19,$G2717-1,$G2717)</f>
        <v>46318</v>
      </c>
    </row>
    <row r="2718" spans="1:19" ht="15" customHeight="1" x14ac:dyDescent="0.25">
      <c r="A2718" s="128">
        <v>55637</v>
      </c>
      <c r="B2718" s="65" t="s">
        <v>43</v>
      </c>
      <c r="C2718" s="65" t="s">
        <v>70</v>
      </c>
      <c r="D2718" s="66">
        <v>46318</v>
      </c>
      <c r="E2718" s="67">
        <v>2.54</v>
      </c>
      <c r="F2718" s="65" t="s">
        <v>285</v>
      </c>
      <c r="G2718" s="66">
        <v>46318</v>
      </c>
      <c r="H2718" s="129">
        <v>40526401</v>
      </c>
      <c r="I2718" s="129">
        <v>20</v>
      </c>
      <c r="J2718" s="65" t="s">
        <v>4953</v>
      </c>
      <c r="K2718" s="65" t="s">
        <v>4954</v>
      </c>
      <c r="L2718" s="66">
        <v>46318</v>
      </c>
      <c r="M2718" s="65" t="s">
        <v>287</v>
      </c>
      <c r="N2718" s="65" t="s">
        <v>793</v>
      </c>
      <c r="O2718" s="65" t="s">
        <v>289</v>
      </c>
      <c r="P2718" s="66">
        <v>46318</v>
      </c>
      <c r="Q2718" s="31">
        <f t="shared" si="84"/>
        <v>499</v>
      </c>
      <c r="R2718" s="31">
        <f t="shared" si="85"/>
        <v>651</v>
      </c>
      <c r="S2718" s="29">
        <f>IF($Q2718&lt;Parâmetros!$E$19,$G2718-1,$G2718)</f>
        <v>46318</v>
      </c>
    </row>
    <row r="2719" spans="1:19" ht="15" customHeight="1" x14ac:dyDescent="0.25">
      <c r="A2719" s="128">
        <v>55637</v>
      </c>
      <c r="B2719" s="65" t="s">
        <v>43</v>
      </c>
      <c r="C2719" s="65" t="s">
        <v>70</v>
      </c>
      <c r="D2719" s="66">
        <v>46318</v>
      </c>
      <c r="E2719" s="67">
        <v>1.78</v>
      </c>
      <c r="F2719" s="65" t="s">
        <v>285</v>
      </c>
      <c r="G2719" s="66">
        <v>46318</v>
      </c>
      <c r="H2719" s="129">
        <v>40526011</v>
      </c>
      <c r="I2719" s="129">
        <v>10</v>
      </c>
      <c r="J2719" s="65" t="s">
        <v>4955</v>
      </c>
      <c r="K2719" s="65" t="s">
        <v>4956</v>
      </c>
      <c r="L2719" s="66">
        <v>46318</v>
      </c>
      <c r="M2719" s="65" t="s">
        <v>315</v>
      </c>
      <c r="N2719" s="129">
        <v>3012115</v>
      </c>
      <c r="O2719" s="65" t="s">
        <v>289</v>
      </c>
      <c r="P2719" s="66">
        <v>46318</v>
      </c>
      <c r="Q2719" s="31">
        <f t="shared" si="84"/>
        <v>653</v>
      </c>
      <c r="R2719" s="31">
        <f t="shared" si="85"/>
        <v>761</v>
      </c>
      <c r="S2719" s="29">
        <f>IF($Q2719&lt;Parâmetros!$E$19,$G2719-1,$G2719)</f>
        <v>46318</v>
      </c>
    </row>
    <row r="2720" spans="1:19" ht="15" customHeight="1" x14ac:dyDescent="0.25">
      <c r="A2720" s="128">
        <v>55637</v>
      </c>
      <c r="B2720" s="65" t="s">
        <v>43</v>
      </c>
      <c r="C2720" s="65" t="s">
        <v>70</v>
      </c>
      <c r="D2720" s="66">
        <v>46318</v>
      </c>
      <c r="E2720" s="67">
        <v>1.37</v>
      </c>
      <c r="F2720" s="65" t="s">
        <v>285</v>
      </c>
      <c r="G2720" s="66">
        <v>46318</v>
      </c>
      <c r="H2720" s="129">
        <v>40524563</v>
      </c>
      <c r="I2720" s="129">
        <v>10</v>
      </c>
      <c r="J2720" s="65" t="s">
        <v>4957</v>
      </c>
      <c r="K2720" s="65" t="s">
        <v>4958</v>
      </c>
      <c r="L2720" s="66">
        <v>46318</v>
      </c>
      <c r="M2720" s="65" t="s">
        <v>315</v>
      </c>
      <c r="N2720" s="129">
        <v>3010550</v>
      </c>
      <c r="O2720" s="65" t="s">
        <v>289</v>
      </c>
      <c r="P2720" s="66">
        <v>46318</v>
      </c>
      <c r="Q2720" s="31">
        <f t="shared" si="84"/>
        <v>816</v>
      </c>
      <c r="R2720" s="31">
        <f t="shared" si="85"/>
        <v>899</v>
      </c>
      <c r="S2720" s="29">
        <f>IF($Q2720&lt;Parâmetros!$E$19,$G2720-1,$G2720)</f>
        <v>46318</v>
      </c>
    </row>
    <row r="2721" spans="1:19" ht="15" customHeight="1" x14ac:dyDescent="0.25">
      <c r="A2721" s="128">
        <v>55637</v>
      </c>
      <c r="B2721" s="65" t="s">
        <v>43</v>
      </c>
      <c r="C2721" s="65" t="s">
        <v>70</v>
      </c>
      <c r="D2721" s="66">
        <v>46318</v>
      </c>
      <c r="E2721" s="67">
        <v>1.3</v>
      </c>
      <c r="F2721" s="65" t="s">
        <v>285</v>
      </c>
      <c r="G2721" s="66">
        <v>46318</v>
      </c>
      <c r="H2721" s="129">
        <v>40526401</v>
      </c>
      <c r="I2721" s="129">
        <v>20</v>
      </c>
      <c r="J2721" s="65" t="s">
        <v>4959</v>
      </c>
      <c r="K2721" s="65" t="s">
        <v>4960</v>
      </c>
      <c r="L2721" s="66">
        <v>46318</v>
      </c>
      <c r="M2721" s="65" t="s">
        <v>287</v>
      </c>
      <c r="N2721" s="65" t="s">
        <v>793</v>
      </c>
      <c r="O2721" s="65" t="s">
        <v>289</v>
      </c>
      <c r="P2721" s="66">
        <v>46318</v>
      </c>
      <c r="Q2721" s="31">
        <f t="shared" si="84"/>
        <v>908</v>
      </c>
      <c r="R2721" s="31">
        <f t="shared" si="85"/>
        <v>986</v>
      </c>
      <c r="S2721" s="29">
        <f>IF($Q2721&lt;Parâmetros!$E$19,$G2721-1,$G2721)</f>
        <v>46318</v>
      </c>
    </row>
    <row r="2722" spans="1:19" ht="15" customHeight="1" x14ac:dyDescent="0.25">
      <c r="A2722" s="128">
        <v>55637</v>
      </c>
      <c r="B2722" s="65" t="s">
        <v>43</v>
      </c>
      <c r="C2722" s="65" t="s">
        <v>70</v>
      </c>
      <c r="D2722" s="66">
        <v>46319</v>
      </c>
      <c r="E2722" s="67">
        <v>1.48</v>
      </c>
      <c r="F2722" s="65" t="s">
        <v>285</v>
      </c>
      <c r="G2722" s="66">
        <v>46319</v>
      </c>
      <c r="H2722" s="129">
        <v>40526016</v>
      </c>
      <c r="I2722" s="129">
        <v>10</v>
      </c>
      <c r="J2722" s="65" t="s">
        <v>5040</v>
      </c>
      <c r="K2722" s="65" t="s">
        <v>4634</v>
      </c>
      <c r="L2722" s="66">
        <v>46319</v>
      </c>
      <c r="M2722" s="65" t="s">
        <v>315</v>
      </c>
      <c r="N2722" s="129">
        <v>3007176</v>
      </c>
      <c r="O2722" s="65" t="s">
        <v>289</v>
      </c>
      <c r="P2722" s="66">
        <v>46319</v>
      </c>
      <c r="Q2722" s="31">
        <f t="shared" si="84"/>
        <v>427</v>
      </c>
      <c r="R2722" s="31">
        <f t="shared" si="85"/>
        <v>515</v>
      </c>
      <c r="S2722" s="29">
        <f>IF($Q2722&lt;Parâmetros!$E$19,$G2722-1,$G2722)</f>
        <v>46319</v>
      </c>
    </row>
    <row r="2723" spans="1:19" ht="15" customHeight="1" x14ac:dyDescent="0.25">
      <c r="A2723" s="128">
        <v>55637</v>
      </c>
      <c r="B2723" s="65" t="s">
        <v>43</v>
      </c>
      <c r="C2723" s="65" t="s">
        <v>70</v>
      </c>
      <c r="D2723" s="66">
        <v>46319</v>
      </c>
      <c r="E2723" s="67">
        <v>0.4</v>
      </c>
      <c r="F2723" s="65" t="s">
        <v>285</v>
      </c>
      <c r="G2723" s="66">
        <v>46319</v>
      </c>
      <c r="H2723" s="129">
        <v>40524561</v>
      </c>
      <c r="I2723" s="129">
        <v>10</v>
      </c>
      <c r="J2723" s="65" t="s">
        <v>5041</v>
      </c>
      <c r="K2723" s="65" t="s">
        <v>5042</v>
      </c>
      <c r="L2723" s="66">
        <v>46319</v>
      </c>
      <c r="M2723" s="65" t="s">
        <v>315</v>
      </c>
      <c r="N2723" s="129">
        <v>3004988</v>
      </c>
      <c r="O2723" s="65" t="s">
        <v>289</v>
      </c>
      <c r="P2723" s="66">
        <v>46319</v>
      </c>
      <c r="Q2723" s="31">
        <f t="shared" si="84"/>
        <v>516</v>
      </c>
      <c r="R2723" s="31">
        <f t="shared" si="85"/>
        <v>541</v>
      </c>
      <c r="S2723" s="29">
        <f>IF($Q2723&lt;Parâmetros!$E$19,$G2723-1,$G2723)</f>
        <v>46319</v>
      </c>
    </row>
    <row r="2724" spans="1:19" ht="15" customHeight="1" x14ac:dyDescent="0.25">
      <c r="A2724" s="128">
        <v>55637</v>
      </c>
      <c r="B2724" s="65" t="s">
        <v>43</v>
      </c>
      <c r="C2724" s="65" t="s">
        <v>70</v>
      </c>
      <c r="D2724" s="66">
        <v>46319</v>
      </c>
      <c r="E2724" s="67">
        <v>0.49</v>
      </c>
      <c r="F2724" s="65" t="s">
        <v>285</v>
      </c>
      <c r="G2724" s="66">
        <v>46319</v>
      </c>
      <c r="H2724" s="129">
        <v>40524562</v>
      </c>
      <c r="I2724" s="129">
        <v>10</v>
      </c>
      <c r="J2724" s="65" t="s">
        <v>5043</v>
      </c>
      <c r="K2724" s="65" t="s">
        <v>5044</v>
      </c>
      <c r="L2724" s="66">
        <v>46319</v>
      </c>
      <c r="M2724" s="65" t="s">
        <v>315</v>
      </c>
      <c r="N2724" s="129">
        <v>3004989</v>
      </c>
      <c r="O2724" s="65" t="s">
        <v>289</v>
      </c>
      <c r="P2724" s="66">
        <v>46319</v>
      </c>
      <c r="Q2724" s="31">
        <f t="shared" si="84"/>
        <v>542</v>
      </c>
      <c r="R2724" s="31">
        <f t="shared" si="85"/>
        <v>571</v>
      </c>
      <c r="S2724" s="29">
        <f>IF($Q2724&lt;Parâmetros!$E$19,$G2724-1,$G2724)</f>
        <v>46319</v>
      </c>
    </row>
    <row r="2725" spans="1:19" ht="15" customHeight="1" x14ac:dyDescent="0.25">
      <c r="A2725" s="128">
        <v>55637</v>
      </c>
      <c r="B2725" s="65" t="s">
        <v>43</v>
      </c>
      <c r="C2725" s="65" t="s">
        <v>70</v>
      </c>
      <c r="D2725" s="66">
        <v>46319</v>
      </c>
      <c r="E2725" s="67">
        <v>0.39</v>
      </c>
      <c r="F2725" s="65" t="s">
        <v>285</v>
      </c>
      <c r="G2725" s="66">
        <v>46319</v>
      </c>
      <c r="H2725" s="129">
        <v>40525974</v>
      </c>
      <c r="I2725" s="129">
        <v>10</v>
      </c>
      <c r="J2725" s="65" t="s">
        <v>2609</v>
      </c>
      <c r="K2725" s="65" t="s">
        <v>5045</v>
      </c>
      <c r="L2725" s="66">
        <v>46319</v>
      </c>
      <c r="M2725" s="65" t="s">
        <v>315</v>
      </c>
      <c r="N2725" s="65" t="s">
        <v>793</v>
      </c>
      <c r="O2725" s="65" t="s">
        <v>289</v>
      </c>
      <c r="P2725" s="66">
        <v>46319</v>
      </c>
      <c r="Q2725" s="31">
        <f t="shared" si="84"/>
        <v>573</v>
      </c>
      <c r="R2725" s="31">
        <f t="shared" si="85"/>
        <v>596</v>
      </c>
      <c r="S2725" s="29">
        <f>IF($Q2725&lt;Parâmetros!$E$19,$G2725-1,$G2725)</f>
        <v>46319</v>
      </c>
    </row>
    <row r="2726" spans="1:19" ht="15" customHeight="1" x14ac:dyDescent="0.25">
      <c r="A2726" s="128">
        <v>55637</v>
      </c>
      <c r="B2726" s="65" t="s">
        <v>43</v>
      </c>
      <c r="C2726" s="65" t="s">
        <v>70</v>
      </c>
      <c r="D2726" s="66">
        <v>46319</v>
      </c>
      <c r="E2726" s="67">
        <v>0.34</v>
      </c>
      <c r="F2726" s="65" t="s">
        <v>285</v>
      </c>
      <c r="G2726" s="66">
        <v>46319</v>
      </c>
      <c r="H2726" s="129">
        <v>40525975</v>
      </c>
      <c r="I2726" s="129">
        <v>10</v>
      </c>
      <c r="J2726" s="65" t="s">
        <v>5046</v>
      </c>
      <c r="K2726" s="65" t="s">
        <v>5047</v>
      </c>
      <c r="L2726" s="66">
        <v>46319</v>
      </c>
      <c r="M2726" s="65" t="s">
        <v>315</v>
      </c>
      <c r="N2726" s="65" t="s">
        <v>793</v>
      </c>
      <c r="O2726" s="65" t="s">
        <v>289</v>
      </c>
      <c r="P2726" s="66">
        <v>46319</v>
      </c>
      <c r="Q2726" s="31">
        <f t="shared" si="84"/>
        <v>597</v>
      </c>
      <c r="R2726" s="31">
        <f t="shared" si="85"/>
        <v>618</v>
      </c>
      <c r="S2726" s="29">
        <f>IF($Q2726&lt;Parâmetros!$E$19,$G2726-1,$G2726)</f>
        <v>46319</v>
      </c>
    </row>
    <row r="2727" spans="1:19" ht="15" customHeight="1" x14ac:dyDescent="0.25">
      <c r="A2727" s="128">
        <v>55637</v>
      </c>
      <c r="B2727" s="65" t="s">
        <v>43</v>
      </c>
      <c r="C2727" s="65" t="s">
        <v>70</v>
      </c>
      <c r="D2727" s="66">
        <v>46319</v>
      </c>
      <c r="E2727" s="67">
        <v>0.35</v>
      </c>
      <c r="F2727" s="65" t="s">
        <v>285</v>
      </c>
      <c r="G2727" s="66">
        <v>46319</v>
      </c>
      <c r="H2727" s="129">
        <v>40525976</v>
      </c>
      <c r="I2727" s="129">
        <v>10</v>
      </c>
      <c r="J2727" s="65" t="s">
        <v>5048</v>
      </c>
      <c r="K2727" s="65" t="s">
        <v>5049</v>
      </c>
      <c r="L2727" s="66">
        <v>46319</v>
      </c>
      <c r="M2727" s="65" t="s">
        <v>315</v>
      </c>
      <c r="N2727" s="65" t="s">
        <v>793</v>
      </c>
      <c r="O2727" s="65" t="s">
        <v>289</v>
      </c>
      <c r="P2727" s="66">
        <v>46319</v>
      </c>
      <c r="Q2727" s="31">
        <f t="shared" si="84"/>
        <v>619</v>
      </c>
      <c r="R2727" s="31">
        <f t="shared" si="85"/>
        <v>640</v>
      </c>
      <c r="S2727" s="29">
        <f>IF($Q2727&lt;Parâmetros!$E$19,$G2727-1,$G2727)</f>
        <v>46319</v>
      </c>
    </row>
    <row r="2728" spans="1:19" ht="15" customHeight="1" x14ac:dyDescent="0.25">
      <c r="A2728" s="128">
        <v>55637</v>
      </c>
      <c r="B2728" s="65" t="s">
        <v>43</v>
      </c>
      <c r="C2728" s="65" t="s">
        <v>70</v>
      </c>
      <c r="D2728" s="66">
        <v>46319</v>
      </c>
      <c r="E2728" s="67">
        <v>1.27</v>
      </c>
      <c r="F2728" s="65" t="s">
        <v>285</v>
      </c>
      <c r="G2728" s="66">
        <v>46319</v>
      </c>
      <c r="H2728" s="129">
        <v>40528191</v>
      </c>
      <c r="I2728" s="129">
        <v>10</v>
      </c>
      <c r="J2728" s="65" t="s">
        <v>5050</v>
      </c>
      <c r="K2728" s="65" t="s">
        <v>5051</v>
      </c>
      <c r="L2728" s="66">
        <v>46319</v>
      </c>
      <c r="M2728" s="65" t="s">
        <v>287</v>
      </c>
      <c r="N2728" s="65" t="s">
        <v>793</v>
      </c>
      <c r="O2728" s="65" t="s">
        <v>289</v>
      </c>
      <c r="P2728" s="66">
        <v>46319</v>
      </c>
      <c r="Q2728" s="31">
        <f t="shared" si="84"/>
        <v>641</v>
      </c>
      <c r="R2728" s="31">
        <f t="shared" si="85"/>
        <v>717</v>
      </c>
      <c r="S2728" s="29">
        <f>IF($Q2728&lt;Parâmetros!$E$19,$G2728-1,$G2728)</f>
        <v>46319</v>
      </c>
    </row>
    <row r="2729" spans="1:19" ht="15" customHeight="1" x14ac:dyDescent="0.25">
      <c r="A2729" s="128">
        <v>55637</v>
      </c>
      <c r="B2729" s="65" t="s">
        <v>43</v>
      </c>
      <c r="C2729" s="65" t="s">
        <v>70</v>
      </c>
      <c r="D2729" s="66">
        <v>46319</v>
      </c>
      <c r="E2729" s="67">
        <v>0.75</v>
      </c>
      <c r="F2729" s="65" t="s">
        <v>285</v>
      </c>
      <c r="G2729" s="66">
        <v>46319</v>
      </c>
      <c r="H2729" s="129">
        <v>40526018</v>
      </c>
      <c r="I2729" s="129">
        <v>10</v>
      </c>
      <c r="J2729" s="65" t="s">
        <v>5052</v>
      </c>
      <c r="K2729" s="65" t="s">
        <v>5053</v>
      </c>
      <c r="L2729" s="66">
        <v>46319</v>
      </c>
      <c r="M2729" s="65" t="s">
        <v>315</v>
      </c>
      <c r="N2729" s="129">
        <v>3012705</v>
      </c>
      <c r="O2729" s="65" t="s">
        <v>289</v>
      </c>
      <c r="P2729" s="66">
        <v>46319</v>
      </c>
      <c r="Q2729" s="31">
        <f t="shared" si="84"/>
        <v>770</v>
      </c>
      <c r="R2729" s="31">
        <f t="shared" si="85"/>
        <v>815</v>
      </c>
      <c r="S2729" s="29">
        <f>IF($Q2729&lt;Parâmetros!$E$19,$G2729-1,$G2729)</f>
        <v>46319</v>
      </c>
    </row>
    <row r="2730" spans="1:19" ht="15" customHeight="1" x14ac:dyDescent="0.25">
      <c r="A2730" s="128">
        <v>55637</v>
      </c>
      <c r="B2730" s="65" t="s">
        <v>43</v>
      </c>
      <c r="C2730" s="65" t="s">
        <v>70</v>
      </c>
      <c r="D2730" s="66">
        <v>46319</v>
      </c>
      <c r="E2730" s="67">
        <v>1.2</v>
      </c>
      <c r="F2730" s="65" t="s">
        <v>285</v>
      </c>
      <c r="G2730" s="66">
        <v>46319</v>
      </c>
      <c r="H2730" s="129">
        <v>40529642</v>
      </c>
      <c r="I2730" s="129">
        <v>10</v>
      </c>
      <c r="J2730" s="65" t="s">
        <v>5054</v>
      </c>
      <c r="K2730" s="65" t="s">
        <v>5055</v>
      </c>
      <c r="L2730" s="66">
        <v>46319</v>
      </c>
      <c r="M2730" s="65" t="s">
        <v>287</v>
      </c>
      <c r="N2730" s="65" t="s">
        <v>793</v>
      </c>
      <c r="O2730" s="65" t="s">
        <v>289</v>
      </c>
      <c r="P2730" s="66">
        <v>46319</v>
      </c>
      <c r="Q2730" s="31">
        <f t="shared" si="84"/>
        <v>816</v>
      </c>
      <c r="R2730" s="31">
        <f t="shared" si="85"/>
        <v>888</v>
      </c>
      <c r="S2730" s="29">
        <f>IF($Q2730&lt;Parâmetros!$E$19,$G2730-1,$G2730)</f>
        <v>46319</v>
      </c>
    </row>
    <row r="2731" spans="1:19" ht="15" customHeight="1" x14ac:dyDescent="0.25">
      <c r="A2731" s="128">
        <v>56010</v>
      </c>
      <c r="B2731" s="65" t="s">
        <v>694</v>
      </c>
      <c r="C2731" s="65" t="s">
        <v>70</v>
      </c>
      <c r="D2731" s="66">
        <v>46292</v>
      </c>
      <c r="E2731" s="67">
        <v>-1</v>
      </c>
      <c r="F2731" s="65" t="s">
        <v>285</v>
      </c>
      <c r="G2731" s="66">
        <v>46292</v>
      </c>
      <c r="H2731" s="129">
        <v>40496009</v>
      </c>
      <c r="I2731" s="129">
        <v>10</v>
      </c>
      <c r="J2731" s="65" t="s">
        <v>523</v>
      </c>
      <c r="K2731" s="65" t="s">
        <v>316</v>
      </c>
      <c r="L2731" s="66">
        <v>46292</v>
      </c>
      <c r="M2731" s="65" t="s">
        <v>287</v>
      </c>
      <c r="N2731" s="65" t="s">
        <v>793</v>
      </c>
      <c r="O2731" s="65" t="s">
        <v>306</v>
      </c>
      <c r="P2731" s="66">
        <v>46300</v>
      </c>
      <c r="Q2731" s="31">
        <f t="shared" si="84"/>
        <v>440</v>
      </c>
      <c r="R2731" s="31">
        <f t="shared" si="85"/>
        <v>480</v>
      </c>
      <c r="S2731" s="29">
        <f>IF($Q2731&lt;Parâmetros!$E$19,$G2731-1,$G2731)</f>
        <v>46292</v>
      </c>
    </row>
    <row r="2732" spans="1:19" ht="15" customHeight="1" x14ac:dyDescent="0.25">
      <c r="A2732" s="128">
        <v>56010</v>
      </c>
      <c r="B2732" s="65" t="s">
        <v>694</v>
      </c>
      <c r="C2732" s="65" t="s">
        <v>70</v>
      </c>
      <c r="D2732" s="66">
        <v>46300</v>
      </c>
      <c r="E2732" s="67">
        <v>0.57999999999999996</v>
      </c>
      <c r="F2732" s="65" t="s">
        <v>285</v>
      </c>
      <c r="G2732" s="66">
        <v>46292</v>
      </c>
      <c r="H2732" s="129">
        <v>40496009</v>
      </c>
      <c r="I2732" s="129">
        <v>10</v>
      </c>
      <c r="J2732" s="65" t="s">
        <v>523</v>
      </c>
      <c r="K2732" s="65" t="s">
        <v>316</v>
      </c>
      <c r="L2732" s="66">
        <v>46292</v>
      </c>
      <c r="M2732" s="65" t="s">
        <v>287</v>
      </c>
      <c r="N2732" s="65" t="s">
        <v>793</v>
      </c>
      <c r="O2732" s="65" t="s">
        <v>306</v>
      </c>
      <c r="P2732" s="66">
        <v>46300</v>
      </c>
      <c r="Q2732" s="31">
        <f t="shared" si="84"/>
        <v>440</v>
      </c>
      <c r="R2732" s="31">
        <f t="shared" si="85"/>
        <v>480</v>
      </c>
      <c r="S2732" s="29">
        <f>IF($Q2732&lt;Parâmetros!$E$19,$G2732-1,$G2732)</f>
        <v>46292</v>
      </c>
    </row>
    <row r="2733" spans="1:19" ht="15" customHeight="1" x14ac:dyDescent="0.25">
      <c r="A2733" s="128">
        <v>56010</v>
      </c>
      <c r="B2733" s="65" t="s">
        <v>694</v>
      </c>
      <c r="C2733" s="65" t="s">
        <v>74</v>
      </c>
      <c r="D2733" s="66">
        <v>46292</v>
      </c>
      <c r="E2733" s="67">
        <v>-1</v>
      </c>
      <c r="F2733" s="65" t="s">
        <v>285</v>
      </c>
      <c r="G2733" s="66">
        <v>46292</v>
      </c>
      <c r="H2733" s="129">
        <v>40484674</v>
      </c>
      <c r="I2733" s="129">
        <v>10</v>
      </c>
      <c r="J2733" s="65" t="s">
        <v>302</v>
      </c>
      <c r="K2733" s="65" t="s">
        <v>323</v>
      </c>
      <c r="L2733" s="66">
        <v>46292</v>
      </c>
      <c r="M2733" s="65" t="s">
        <v>287</v>
      </c>
      <c r="N2733" s="65" t="s">
        <v>793</v>
      </c>
      <c r="O2733" s="65" t="s">
        <v>306</v>
      </c>
      <c r="P2733" s="66">
        <v>46300</v>
      </c>
      <c r="Q2733" s="31">
        <f t="shared" si="84"/>
        <v>481</v>
      </c>
      <c r="R2733" s="31">
        <f t="shared" si="85"/>
        <v>510</v>
      </c>
      <c r="S2733" s="29">
        <f>IF($Q2733&lt;Parâmetros!$E$19,$G2733-1,$G2733)</f>
        <v>46292</v>
      </c>
    </row>
    <row r="2734" spans="1:19" ht="15" customHeight="1" x14ac:dyDescent="0.25">
      <c r="A2734" s="128">
        <v>56010</v>
      </c>
      <c r="B2734" s="65" t="s">
        <v>694</v>
      </c>
      <c r="C2734" s="65" t="s">
        <v>74</v>
      </c>
      <c r="D2734" s="66">
        <v>46300</v>
      </c>
      <c r="E2734" s="67">
        <v>0.5</v>
      </c>
      <c r="F2734" s="65" t="s">
        <v>285</v>
      </c>
      <c r="G2734" s="66">
        <v>46292</v>
      </c>
      <c r="H2734" s="129">
        <v>40484674</v>
      </c>
      <c r="I2734" s="129">
        <v>10</v>
      </c>
      <c r="J2734" s="65" t="s">
        <v>302</v>
      </c>
      <c r="K2734" s="65" t="s">
        <v>323</v>
      </c>
      <c r="L2734" s="66">
        <v>46292</v>
      </c>
      <c r="M2734" s="65" t="s">
        <v>287</v>
      </c>
      <c r="N2734" s="65" t="s">
        <v>793</v>
      </c>
      <c r="O2734" s="65" t="s">
        <v>306</v>
      </c>
      <c r="P2734" s="66">
        <v>46300</v>
      </c>
      <c r="Q2734" s="31">
        <f t="shared" si="84"/>
        <v>481</v>
      </c>
      <c r="R2734" s="31">
        <f t="shared" si="85"/>
        <v>510</v>
      </c>
      <c r="S2734" s="29">
        <f>IF($Q2734&lt;Parâmetros!$E$19,$G2734-1,$G2734)</f>
        <v>46292</v>
      </c>
    </row>
    <row r="2735" spans="1:19" ht="15" customHeight="1" x14ac:dyDescent="0.25">
      <c r="A2735" s="128">
        <v>56010</v>
      </c>
      <c r="B2735" s="65" t="s">
        <v>694</v>
      </c>
      <c r="C2735" s="65" t="s">
        <v>74</v>
      </c>
      <c r="D2735" s="66">
        <v>46292</v>
      </c>
      <c r="E2735" s="67">
        <v>-1</v>
      </c>
      <c r="F2735" s="65" t="s">
        <v>285</v>
      </c>
      <c r="G2735" s="66">
        <v>46292</v>
      </c>
      <c r="H2735" s="129">
        <v>40517737</v>
      </c>
      <c r="I2735" s="129">
        <v>10</v>
      </c>
      <c r="J2735" s="65" t="s">
        <v>304</v>
      </c>
      <c r="K2735" s="65" t="s">
        <v>324</v>
      </c>
      <c r="L2735" s="66">
        <v>46292</v>
      </c>
      <c r="M2735" s="65" t="s">
        <v>287</v>
      </c>
      <c r="N2735" s="65" t="s">
        <v>793</v>
      </c>
      <c r="O2735" s="65" t="s">
        <v>306</v>
      </c>
      <c r="P2735" s="66">
        <v>46300</v>
      </c>
      <c r="Q2735" s="31">
        <f t="shared" si="84"/>
        <v>511</v>
      </c>
      <c r="R2735" s="31">
        <f t="shared" si="85"/>
        <v>540</v>
      </c>
      <c r="S2735" s="29">
        <f>IF($Q2735&lt;Parâmetros!$E$19,$G2735-1,$G2735)</f>
        <v>46292</v>
      </c>
    </row>
    <row r="2736" spans="1:19" ht="15" customHeight="1" x14ac:dyDescent="0.25">
      <c r="A2736" s="128">
        <v>56010</v>
      </c>
      <c r="B2736" s="65" t="s">
        <v>694</v>
      </c>
      <c r="C2736" s="65" t="s">
        <v>74</v>
      </c>
      <c r="D2736" s="66">
        <v>46300</v>
      </c>
      <c r="E2736" s="67">
        <v>0.5</v>
      </c>
      <c r="F2736" s="65" t="s">
        <v>285</v>
      </c>
      <c r="G2736" s="66">
        <v>46292</v>
      </c>
      <c r="H2736" s="129">
        <v>40517737</v>
      </c>
      <c r="I2736" s="129">
        <v>10</v>
      </c>
      <c r="J2736" s="65" t="s">
        <v>304</v>
      </c>
      <c r="K2736" s="65" t="s">
        <v>324</v>
      </c>
      <c r="L2736" s="66">
        <v>46292</v>
      </c>
      <c r="M2736" s="65" t="s">
        <v>287</v>
      </c>
      <c r="N2736" s="65" t="s">
        <v>793</v>
      </c>
      <c r="O2736" s="65" t="s">
        <v>306</v>
      </c>
      <c r="P2736" s="66">
        <v>46300</v>
      </c>
      <c r="Q2736" s="31">
        <f t="shared" si="84"/>
        <v>511</v>
      </c>
      <c r="R2736" s="31">
        <f t="shared" si="85"/>
        <v>540</v>
      </c>
      <c r="S2736" s="29">
        <f>IF($Q2736&lt;Parâmetros!$E$19,$G2736-1,$G2736)</f>
        <v>46292</v>
      </c>
    </row>
    <row r="2737" spans="1:19" ht="15" customHeight="1" x14ac:dyDescent="0.25">
      <c r="A2737" s="128">
        <v>56010</v>
      </c>
      <c r="B2737" s="65" t="s">
        <v>694</v>
      </c>
      <c r="C2737" s="65" t="s">
        <v>74</v>
      </c>
      <c r="D2737" s="66">
        <v>46292</v>
      </c>
      <c r="E2737" s="67">
        <v>-1</v>
      </c>
      <c r="F2737" s="65" t="s">
        <v>285</v>
      </c>
      <c r="G2737" s="66">
        <v>46292</v>
      </c>
      <c r="H2737" s="129">
        <v>40517738</v>
      </c>
      <c r="I2737" s="129">
        <v>10</v>
      </c>
      <c r="J2737" s="65" t="s">
        <v>627</v>
      </c>
      <c r="K2737" s="65" t="s">
        <v>317</v>
      </c>
      <c r="L2737" s="66">
        <v>46292</v>
      </c>
      <c r="M2737" s="65" t="s">
        <v>287</v>
      </c>
      <c r="N2737" s="65" t="s">
        <v>793</v>
      </c>
      <c r="O2737" s="65" t="s">
        <v>306</v>
      </c>
      <c r="P2737" s="66">
        <v>46300</v>
      </c>
      <c r="Q2737" s="31">
        <f t="shared" si="84"/>
        <v>541</v>
      </c>
      <c r="R2737" s="31">
        <f t="shared" si="85"/>
        <v>570</v>
      </c>
      <c r="S2737" s="29">
        <f>IF($Q2737&lt;Parâmetros!$E$19,$G2737-1,$G2737)</f>
        <v>46292</v>
      </c>
    </row>
    <row r="2738" spans="1:19" ht="15" customHeight="1" x14ac:dyDescent="0.25">
      <c r="A2738" s="128">
        <v>56010</v>
      </c>
      <c r="B2738" s="65" t="s">
        <v>694</v>
      </c>
      <c r="C2738" s="65" t="s">
        <v>74</v>
      </c>
      <c r="D2738" s="66">
        <v>46300</v>
      </c>
      <c r="E2738" s="67">
        <v>0.5</v>
      </c>
      <c r="F2738" s="65" t="s">
        <v>285</v>
      </c>
      <c r="G2738" s="66">
        <v>46292</v>
      </c>
      <c r="H2738" s="129">
        <v>40517738</v>
      </c>
      <c r="I2738" s="129">
        <v>10</v>
      </c>
      <c r="J2738" s="65" t="s">
        <v>627</v>
      </c>
      <c r="K2738" s="65" t="s">
        <v>317</v>
      </c>
      <c r="L2738" s="66">
        <v>46292</v>
      </c>
      <c r="M2738" s="65" t="s">
        <v>287</v>
      </c>
      <c r="N2738" s="65" t="s">
        <v>793</v>
      </c>
      <c r="O2738" s="65" t="s">
        <v>306</v>
      </c>
      <c r="P2738" s="66">
        <v>46300</v>
      </c>
      <c r="Q2738" s="31">
        <f t="shared" si="84"/>
        <v>541</v>
      </c>
      <c r="R2738" s="31">
        <f t="shared" si="85"/>
        <v>570</v>
      </c>
      <c r="S2738" s="29">
        <f>IF($Q2738&lt;Parâmetros!$E$19,$G2738-1,$G2738)</f>
        <v>46292</v>
      </c>
    </row>
    <row r="2739" spans="1:19" ht="15" customHeight="1" x14ac:dyDescent="0.25">
      <c r="A2739" s="128">
        <v>56010</v>
      </c>
      <c r="B2739" s="65" t="s">
        <v>694</v>
      </c>
      <c r="C2739" s="65" t="s">
        <v>74</v>
      </c>
      <c r="D2739" s="66">
        <v>46301</v>
      </c>
      <c r="E2739" s="67">
        <v>1.1599999999999999</v>
      </c>
      <c r="F2739" s="65" t="s">
        <v>285</v>
      </c>
      <c r="G2739" s="66">
        <v>46301</v>
      </c>
      <c r="H2739" s="129">
        <v>40509333</v>
      </c>
      <c r="I2739" s="129">
        <v>10</v>
      </c>
      <c r="J2739" s="65" t="s">
        <v>523</v>
      </c>
      <c r="K2739" s="65" t="s">
        <v>323</v>
      </c>
      <c r="L2739" s="66">
        <v>46301</v>
      </c>
      <c r="M2739" s="65" t="s">
        <v>287</v>
      </c>
      <c r="N2739" s="65" t="s">
        <v>793</v>
      </c>
      <c r="O2739" s="65" t="s">
        <v>339</v>
      </c>
      <c r="P2739" s="66">
        <v>46305</v>
      </c>
      <c r="Q2739" s="31">
        <f t="shared" si="84"/>
        <v>440</v>
      </c>
      <c r="R2739" s="31">
        <f t="shared" si="85"/>
        <v>510</v>
      </c>
      <c r="S2739" s="29">
        <f>IF($Q2739&lt;Parâmetros!$E$19,$G2739-1,$G2739)</f>
        <v>46301</v>
      </c>
    </row>
    <row r="2740" spans="1:19" ht="15" customHeight="1" x14ac:dyDescent="0.25">
      <c r="A2740" s="128">
        <v>56010</v>
      </c>
      <c r="B2740" s="65" t="s">
        <v>694</v>
      </c>
      <c r="C2740" s="65" t="s">
        <v>74</v>
      </c>
      <c r="D2740" s="66">
        <v>46301</v>
      </c>
      <c r="E2740" s="67">
        <v>0.48</v>
      </c>
      <c r="F2740" s="65" t="s">
        <v>285</v>
      </c>
      <c r="G2740" s="66">
        <v>46301</v>
      </c>
      <c r="H2740" s="129">
        <v>40520116</v>
      </c>
      <c r="I2740" s="129">
        <v>10</v>
      </c>
      <c r="J2740" s="65" t="s">
        <v>304</v>
      </c>
      <c r="K2740" s="65" t="s">
        <v>324</v>
      </c>
      <c r="L2740" s="66">
        <v>46301</v>
      </c>
      <c r="M2740" s="65" t="s">
        <v>287</v>
      </c>
      <c r="N2740" s="65" t="s">
        <v>793</v>
      </c>
      <c r="O2740" s="65" t="s">
        <v>339</v>
      </c>
      <c r="P2740" s="66">
        <v>46305</v>
      </c>
      <c r="Q2740" s="31">
        <f t="shared" si="84"/>
        <v>511</v>
      </c>
      <c r="R2740" s="31">
        <f t="shared" si="85"/>
        <v>540</v>
      </c>
      <c r="S2740" s="29">
        <f>IF($Q2740&lt;Parâmetros!$E$19,$G2740-1,$G2740)</f>
        <v>46301</v>
      </c>
    </row>
    <row r="2741" spans="1:19" ht="15" customHeight="1" x14ac:dyDescent="0.25">
      <c r="A2741" s="128">
        <v>56010</v>
      </c>
      <c r="B2741" s="65" t="s">
        <v>694</v>
      </c>
      <c r="C2741" s="65" t="s">
        <v>74</v>
      </c>
      <c r="D2741" s="66">
        <v>46301</v>
      </c>
      <c r="E2741" s="67">
        <v>0.98</v>
      </c>
      <c r="F2741" s="65" t="s">
        <v>285</v>
      </c>
      <c r="G2741" s="66">
        <v>46301</v>
      </c>
      <c r="H2741" s="129">
        <v>40520490</v>
      </c>
      <c r="I2741" s="129">
        <v>20</v>
      </c>
      <c r="J2741" s="65" t="s">
        <v>627</v>
      </c>
      <c r="K2741" s="65" t="s">
        <v>318</v>
      </c>
      <c r="L2741" s="66">
        <v>46301</v>
      </c>
      <c r="M2741" s="65" t="s">
        <v>287</v>
      </c>
      <c r="N2741" s="65" t="s">
        <v>793</v>
      </c>
      <c r="O2741" s="65" t="s">
        <v>339</v>
      </c>
      <c r="P2741" s="66">
        <v>46305</v>
      </c>
      <c r="Q2741" s="31">
        <f t="shared" si="84"/>
        <v>541</v>
      </c>
      <c r="R2741" s="31">
        <f t="shared" si="85"/>
        <v>600</v>
      </c>
      <c r="S2741" s="29">
        <f>IF($Q2741&lt;Parâmetros!$E$19,$G2741-1,$G2741)</f>
        <v>46301</v>
      </c>
    </row>
    <row r="2742" spans="1:19" ht="15" customHeight="1" x14ac:dyDescent="0.25">
      <c r="A2742" s="128">
        <v>56010</v>
      </c>
      <c r="B2742" s="65" t="s">
        <v>694</v>
      </c>
      <c r="C2742" s="65" t="s">
        <v>74</v>
      </c>
      <c r="D2742" s="66">
        <v>46301</v>
      </c>
      <c r="E2742" s="67">
        <v>0.98</v>
      </c>
      <c r="F2742" s="65" t="s">
        <v>285</v>
      </c>
      <c r="G2742" s="66">
        <v>46301</v>
      </c>
      <c r="H2742" s="129">
        <v>40521062</v>
      </c>
      <c r="I2742" s="129">
        <v>10</v>
      </c>
      <c r="J2742" s="65" t="s">
        <v>628</v>
      </c>
      <c r="K2742" s="65" t="s">
        <v>292</v>
      </c>
      <c r="L2742" s="66">
        <v>46301</v>
      </c>
      <c r="M2742" s="65" t="s">
        <v>315</v>
      </c>
      <c r="N2742" s="129">
        <v>3004490</v>
      </c>
      <c r="O2742" s="65" t="s">
        <v>339</v>
      </c>
      <c r="P2742" s="66">
        <v>46305</v>
      </c>
      <c r="Q2742" s="31">
        <f t="shared" si="84"/>
        <v>601</v>
      </c>
      <c r="R2742" s="31">
        <f t="shared" si="85"/>
        <v>660</v>
      </c>
      <c r="S2742" s="29">
        <f>IF($Q2742&lt;Parâmetros!$E$19,$G2742-1,$G2742)</f>
        <v>46301</v>
      </c>
    </row>
    <row r="2743" spans="1:19" ht="15" customHeight="1" x14ac:dyDescent="0.25">
      <c r="A2743" s="128">
        <v>56010</v>
      </c>
      <c r="B2743" s="65" t="s">
        <v>694</v>
      </c>
      <c r="C2743" s="65" t="s">
        <v>74</v>
      </c>
      <c r="D2743" s="66">
        <v>46301</v>
      </c>
      <c r="E2743" s="67">
        <v>1.5</v>
      </c>
      <c r="F2743" s="65" t="s">
        <v>285</v>
      </c>
      <c r="G2743" s="66">
        <v>46301</v>
      </c>
      <c r="H2743" s="129">
        <v>40521063</v>
      </c>
      <c r="I2743" s="129">
        <v>10</v>
      </c>
      <c r="J2743" s="65" t="s">
        <v>325</v>
      </c>
      <c r="K2743" s="65" t="s">
        <v>2203</v>
      </c>
      <c r="L2743" s="66">
        <v>46301</v>
      </c>
      <c r="M2743" s="65" t="s">
        <v>315</v>
      </c>
      <c r="N2743" s="129">
        <v>3002444</v>
      </c>
      <c r="O2743" s="65" t="s">
        <v>339</v>
      </c>
      <c r="P2743" s="66">
        <v>46305</v>
      </c>
      <c r="Q2743" s="31">
        <f t="shared" si="84"/>
        <v>720</v>
      </c>
      <c r="R2743" s="31">
        <f t="shared" si="85"/>
        <v>810</v>
      </c>
      <c r="S2743" s="29">
        <f>IF($Q2743&lt;Parâmetros!$E$19,$G2743-1,$G2743)</f>
        <v>46301</v>
      </c>
    </row>
    <row r="2744" spans="1:19" ht="15" customHeight="1" x14ac:dyDescent="0.25">
      <c r="A2744" s="128">
        <v>56010</v>
      </c>
      <c r="B2744" s="65" t="s">
        <v>694</v>
      </c>
      <c r="C2744" s="65" t="s">
        <v>74</v>
      </c>
      <c r="D2744" s="66">
        <v>46301</v>
      </c>
      <c r="E2744" s="67">
        <v>1.5</v>
      </c>
      <c r="F2744" s="65" t="s">
        <v>285</v>
      </c>
      <c r="G2744" s="66">
        <v>46301</v>
      </c>
      <c r="H2744" s="129">
        <v>40521071</v>
      </c>
      <c r="I2744" s="129">
        <v>10</v>
      </c>
      <c r="J2744" s="65" t="s">
        <v>2204</v>
      </c>
      <c r="K2744" s="65" t="s">
        <v>659</v>
      </c>
      <c r="L2744" s="66">
        <v>46301</v>
      </c>
      <c r="M2744" s="65" t="s">
        <v>315</v>
      </c>
      <c r="N2744" s="129">
        <v>3002622</v>
      </c>
      <c r="O2744" s="65" t="s">
        <v>339</v>
      </c>
      <c r="P2744" s="66">
        <v>46305</v>
      </c>
      <c r="Q2744" s="31">
        <f t="shared" si="84"/>
        <v>820</v>
      </c>
      <c r="R2744" s="31">
        <f t="shared" si="85"/>
        <v>910</v>
      </c>
      <c r="S2744" s="29">
        <f>IF($Q2744&lt;Parâmetros!$E$19,$G2744-1,$G2744)</f>
        <v>46301</v>
      </c>
    </row>
    <row r="2745" spans="1:19" ht="15" customHeight="1" x14ac:dyDescent="0.25">
      <c r="A2745" s="128">
        <v>56010</v>
      </c>
      <c r="B2745" s="65" t="s">
        <v>694</v>
      </c>
      <c r="C2745" s="65" t="s">
        <v>74</v>
      </c>
      <c r="D2745" s="66">
        <v>46302</v>
      </c>
      <c r="E2745" s="67">
        <v>1.1499999999999999</v>
      </c>
      <c r="F2745" s="65" t="s">
        <v>285</v>
      </c>
      <c r="G2745" s="66">
        <v>46302</v>
      </c>
      <c r="H2745" s="129">
        <v>40521125</v>
      </c>
      <c r="I2745" s="129">
        <v>10</v>
      </c>
      <c r="J2745" s="65" t="s">
        <v>523</v>
      </c>
      <c r="K2745" s="65" t="s">
        <v>2205</v>
      </c>
      <c r="L2745" s="66">
        <v>46302</v>
      </c>
      <c r="M2745" s="65" t="s">
        <v>315</v>
      </c>
      <c r="N2745" s="65" t="s">
        <v>793</v>
      </c>
      <c r="O2745" s="65" t="s">
        <v>339</v>
      </c>
      <c r="P2745" s="66">
        <v>46305</v>
      </c>
      <c r="Q2745" s="31">
        <f t="shared" si="84"/>
        <v>440</v>
      </c>
      <c r="R2745" s="31">
        <f t="shared" si="85"/>
        <v>509</v>
      </c>
      <c r="S2745" s="29">
        <f>IF($Q2745&lt;Parâmetros!$E$19,$G2745-1,$G2745)</f>
        <v>46302</v>
      </c>
    </row>
    <row r="2746" spans="1:19" ht="15" customHeight="1" x14ac:dyDescent="0.25">
      <c r="A2746" s="128">
        <v>56010</v>
      </c>
      <c r="B2746" s="65" t="s">
        <v>694</v>
      </c>
      <c r="C2746" s="65" t="s">
        <v>74</v>
      </c>
      <c r="D2746" s="66">
        <v>46302</v>
      </c>
      <c r="E2746" s="67">
        <v>1</v>
      </c>
      <c r="F2746" s="65" t="s">
        <v>285</v>
      </c>
      <c r="G2746" s="66">
        <v>46302</v>
      </c>
      <c r="H2746" s="129">
        <v>40521064</v>
      </c>
      <c r="I2746" s="129">
        <v>10</v>
      </c>
      <c r="J2746" s="65" t="s">
        <v>323</v>
      </c>
      <c r="K2746" s="65" t="s">
        <v>317</v>
      </c>
      <c r="L2746" s="66">
        <v>46302</v>
      </c>
      <c r="M2746" s="65" t="s">
        <v>315</v>
      </c>
      <c r="N2746" s="129">
        <v>3002482</v>
      </c>
      <c r="O2746" s="65" t="s">
        <v>339</v>
      </c>
      <c r="P2746" s="66">
        <v>46305</v>
      </c>
      <c r="Q2746" s="31">
        <f t="shared" si="84"/>
        <v>510</v>
      </c>
      <c r="R2746" s="31">
        <f t="shared" si="85"/>
        <v>570</v>
      </c>
      <c r="S2746" s="29">
        <f>IF($Q2746&lt;Parâmetros!$E$19,$G2746-1,$G2746)</f>
        <v>46302</v>
      </c>
    </row>
    <row r="2747" spans="1:19" ht="15" customHeight="1" x14ac:dyDescent="0.25">
      <c r="A2747" s="128">
        <v>56010</v>
      </c>
      <c r="B2747" s="65" t="s">
        <v>694</v>
      </c>
      <c r="C2747" s="65" t="s">
        <v>74</v>
      </c>
      <c r="D2747" s="66">
        <v>46302</v>
      </c>
      <c r="E2747" s="67">
        <v>1.48</v>
      </c>
      <c r="F2747" s="65" t="s">
        <v>285</v>
      </c>
      <c r="G2747" s="66">
        <v>46302</v>
      </c>
      <c r="H2747" s="129">
        <v>40521072</v>
      </c>
      <c r="I2747" s="129">
        <v>10</v>
      </c>
      <c r="J2747" s="65" t="s">
        <v>2206</v>
      </c>
      <c r="K2747" s="65" t="s">
        <v>292</v>
      </c>
      <c r="L2747" s="66">
        <v>46302</v>
      </c>
      <c r="M2747" s="65" t="s">
        <v>315</v>
      </c>
      <c r="N2747" s="129">
        <v>3006716</v>
      </c>
      <c r="O2747" s="65" t="s">
        <v>339</v>
      </c>
      <c r="P2747" s="66">
        <v>46305</v>
      </c>
      <c r="Q2747" s="31">
        <f t="shared" si="84"/>
        <v>571</v>
      </c>
      <c r="R2747" s="31">
        <f t="shared" si="85"/>
        <v>660</v>
      </c>
      <c r="S2747" s="29">
        <f>IF($Q2747&lt;Parâmetros!$E$19,$G2747-1,$G2747)</f>
        <v>46302</v>
      </c>
    </row>
    <row r="2748" spans="1:19" ht="15" customHeight="1" x14ac:dyDescent="0.25">
      <c r="A2748" s="128">
        <v>56010</v>
      </c>
      <c r="B2748" s="65" t="s">
        <v>694</v>
      </c>
      <c r="C2748" s="65" t="s">
        <v>74</v>
      </c>
      <c r="D2748" s="66">
        <v>46302</v>
      </c>
      <c r="E2748" s="67">
        <v>1.5</v>
      </c>
      <c r="F2748" s="65" t="s">
        <v>285</v>
      </c>
      <c r="G2748" s="66">
        <v>46302</v>
      </c>
      <c r="H2748" s="129">
        <v>40521072</v>
      </c>
      <c r="I2748" s="129">
        <v>10</v>
      </c>
      <c r="J2748" s="65" t="s">
        <v>325</v>
      </c>
      <c r="K2748" s="65" t="s">
        <v>2203</v>
      </c>
      <c r="L2748" s="66">
        <v>46302</v>
      </c>
      <c r="M2748" s="65" t="s">
        <v>315</v>
      </c>
      <c r="N2748" s="129">
        <v>3006716</v>
      </c>
      <c r="O2748" s="65" t="s">
        <v>339</v>
      </c>
      <c r="P2748" s="66">
        <v>46305</v>
      </c>
      <c r="Q2748" s="31">
        <f t="shared" si="84"/>
        <v>720</v>
      </c>
      <c r="R2748" s="31">
        <f t="shared" si="85"/>
        <v>810</v>
      </c>
      <c r="S2748" s="29">
        <f>IF($Q2748&lt;Parâmetros!$E$19,$G2748-1,$G2748)</f>
        <v>46302</v>
      </c>
    </row>
    <row r="2749" spans="1:19" ht="15" customHeight="1" x14ac:dyDescent="0.25">
      <c r="A2749" s="128">
        <v>56010</v>
      </c>
      <c r="B2749" s="65" t="s">
        <v>694</v>
      </c>
      <c r="C2749" s="65" t="s">
        <v>74</v>
      </c>
      <c r="D2749" s="66">
        <v>46302</v>
      </c>
      <c r="E2749" s="67">
        <v>1.81</v>
      </c>
      <c r="F2749" s="65" t="s">
        <v>285</v>
      </c>
      <c r="G2749" s="66">
        <v>46302</v>
      </c>
      <c r="H2749" s="129">
        <v>40522912</v>
      </c>
      <c r="I2749" s="129">
        <v>10</v>
      </c>
      <c r="J2749" s="65" t="s">
        <v>2207</v>
      </c>
      <c r="K2749" s="65" t="s">
        <v>338</v>
      </c>
      <c r="L2749" s="66">
        <v>46302</v>
      </c>
      <c r="M2749" s="65" t="s">
        <v>287</v>
      </c>
      <c r="N2749" s="65" t="s">
        <v>793</v>
      </c>
      <c r="O2749" s="65" t="s">
        <v>339</v>
      </c>
      <c r="P2749" s="66">
        <v>46305</v>
      </c>
      <c r="Q2749" s="31">
        <f t="shared" si="84"/>
        <v>811</v>
      </c>
      <c r="R2749" s="31">
        <f t="shared" si="85"/>
        <v>920</v>
      </c>
      <c r="S2749" s="29">
        <f>IF($Q2749&lt;Parâmetros!$E$19,$G2749-1,$G2749)</f>
        <v>46302</v>
      </c>
    </row>
    <row r="2750" spans="1:19" ht="15" customHeight="1" x14ac:dyDescent="0.25">
      <c r="A2750" s="128">
        <v>56010</v>
      </c>
      <c r="B2750" s="65" t="s">
        <v>694</v>
      </c>
      <c r="C2750" s="65" t="s">
        <v>74</v>
      </c>
      <c r="D2750" s="66">
        <v>46303</v>
      </c>
      <c r="E2750" s="67">
        <v>1.1499999999999999</v>
      </c>
      <c r="F2750" s="65" t="s">
        <v>285</v>
      </c>
      <c r="G2750" s="66">
        <v>46303</v>
      </c>
      <c r="H2750" s="129">
        <v>40521116</v>
      </c>
      <c r="I2750" s="129">
        <v>10</v>
      </c>
      <c r="J2750" s="65" t="s">
        <v>523</v>
      </c>
      <c r="K2750" s="65" t="s">
        <v>2205</v>
      </c>
      <c r="L2750" s="66">
        <v>46303</v>
      </c>
      <c r="M2750" s="65" t="s">
        <v>315</v>
      </c>
      <c r="N2750" s="65" t="s">
        <v>793</v>
      </c>
      <c r="O2750" s="65" t="s">
        <v>339</v>
      </c>
      <c r="P2750" s="66">
        <v>46305</v>
      </c>
      <c r="Q2750" s="31">
        <f t="shared" ref="Q2750:Q2810" si="86">IFERROR(VALUE(LEFT($J2750,2))*60+VALUE(MID($J2750,4,2)),9999)</f>
        <v>440</v>
      </c>
      <c r="R2750" s="31">
        <f t="shared" ref="R2750:R2810" si="87">IFERROR(VALUE(LEFT($K2750,2))*60+VALUE(MID($K2750,4,2)),"")</f>
        <v>509</v>
      </c>
      <c r="S2750" s="29">
        <f>IF($Q2750&lt;Parâmetros!$E$19,$G2750-1,$G2750)</f>
        <v>46303</v>
      </c>
    </row>
    <row r="2751" spans="1:19" ht="15" customHeight="1" x14ac:dyDescent="0.25">
      <c r="A2751" s="128">
        <v>56010</v>
      </c>
      <c r="B2751" s="65" t="s">
        <v>694</v>
      </c>
      <c r="C2751" s="65" t="s">
        <v>74</v>
      </c>
      <c r="D2751" s="66">
        <v>46303</v>
      </c>
      <c r="E2751" s="67">
        <v>1</v>
      </c>
      <c r="F2751" s="65" t="s">
        <v>285</v>
      </c>
      <c r="G2751" s="66">
        <v>46303</v>
      </c>
      <c r="H2751" s="129">
        <v>40524552</v>
      </c>
      <c r="I2751" s="129">
        <v>10</v>
      </c>
      <c r="J2751" s="65" t="s">
        <v>323</v>
      </c>
      <c r="K2751" s="65" t="s">
        <v>317</v>
      </c>
      <c r="L2751" s="66">
        <v>46303</v>
      </c>
      <c r="M2751" s="65" t="s">
        <v>287</v>
      </c>
      <c r="N2751" s="65" t="s">
        <v>793</v>
      </c>
      <c r="O2751" s="65" t="s">
        <v>339</v>
      </c>
      <c r="P2751" s="66">
        <v>46305</v>
      </c>
      <c r="Q2751" s="31">
        <f t="shared" si="86"/>
        <v>510</v>
      </c>
      <c r="R2751" s="31">
        <f t="shared" si="87"/>
        <v>570</v>
      </c>
      <c r="S2751" s="29">
        <f>IF($Q2751&lt;Parâmetros!$E$19,$G2751-1,$G2751)</f>
        <v>46303</v>
      </c>
    </row>
    <row r="2752" spans="1:19" ht="15" customHeight="1" x14ac:dyDescent="0.25">
      <c r="A2752" s="128">
        <v>56010</v>
      </c>
      <c r="B2752" s="65" t="s">
        <v>694</v>
      </c>
      <c r="C2752" s="65" t="s">
        <v>74</v>
      </c>
      <c r="D2752" s="66">
        <v>46303</v>
      </c>
      <c r="E2752" s="67">
        <v>1.48</v>
      </c>
      <c r="F2752" s="65" t="s">
        <v>285</v>
      </c>
      <c r="G2752" s="66">
        <v>46303</v>
      </c>
      <c r="H2752" s="129">
        <v>40524553</v>
      </c>
      <c r="I2752" s="129">
        <v>10</v>
      </c>
      <c r="J2752" s="65" t="s">
        <v>2206</v>
      </c>
      <c r="K2752" s="65" t="s">
        <v>292</v>
      </c>
      <c r="L2752" s="66">
        <v>46303</v>
      </c>
      <c r="M2752" s="65" t="s">
        <v>287</v>
      </c>
      <c r="N2752" s="129">
        <v>3007686</v>
      </c>
      <c r="O2752" s="65" t="s">
        <v>339</v>
      </c>
      <c r="P2752" s="66">
        <v>46305</v>
      </c>
      <c r="Q2752" s="31">
        <f t="shared" si="86"/>
        <v>571</v>
      </c>
      <c r="R2752" s="31">
        <f t="shared" si="87"/>
        <v>660</v>
      </c>
      <c r="S2752" s="29">
        <f>IF($Q2752&lt;Parâmetros!$E$19,$G2752-1,$G2752)</f>
        <v>46303</v>
      </c>
    </row>
    <row r="2753" spans="1:19" ht="15" customHeight="1" x14ac:dyDescent="0.25">
      <c r="A2753" s="128">
        <v>56010</v>
      </c>
      <c r="B2753" s="65" t="s">
        <v>694</v>
      </c>
      <c r="C2753" s="65" t="s">
        <v>74</v>
      </c>
      <c r="D2753" s="66">
        <v>46303</v>
      </c>
      <c r="E2753" s="67">
        <v>1</v>
      </c>
      <c r="F2753" s="65" t="s">
        <v>285</v>
      </c>
      <c r="G2753" s="66">
        <v>46303</v>
      </c>
      <c r="H2753" s="129">
        <v>40523825</v>
      </c>
      <c r="I2753" s="129">
        <v>10</v>
      </c>
      <c r="J2753" s="65" t="s">
        <v>325</v>
      </c>
      <c r="K2753" s="65" t="s">
        <v>327</v>
      </c>
      <c r="L2753" s="66">
        <v>46303</v>
      </c>
      <c r="M2753" s="65" t="s">
        <v>287</v>
      </c>
      <c r="N2753" s="65" t="s">
        <v>793</v>
      </c>
      <c r="O2753" s="65" t="s">
        <v>339</v>
      </c>
      <c r="P2753" s="66">
        <v>46305</v>
      </c>
      <c r="Q2753" s="31">
        <f t="shared" si="86"/>
        <v>720</v>
      </c>
      <c r="R2753" s="31">
        <f t="shared" si="87"/>
        <v>780</v>
      </c>
      <c r="S2753" s="29">
        <f>IF($Q2753&lt;Parâmetros!$E$19,$G2753-1,$G2753)</f>
        <v>46303</v>
      </c>
    </row>
    <row r="2754" spans="1:19" ht="15" customHeight="1" x14ac:dyDescent="0.25">
      <c r="A2754" s="128">
        <v>56010</v>
      </c>
      <c r="B2754" s="65" t="s">
        <v>694</v>
      </c>
      <c r="C2754" s="65" t="s">
        <v>74</v>
      </c>
      <c r="D2754" s="66">
        <v>46303</v>
      </c>
      <c r="E2754" s="67">
        <v>0.65</v>
      </c>
      <c r="F2754" s="65" t="s">
        <v>285</v>
      </c>
      <c r="G2754" s="66">
        <v>46303</v>
      </c>
      <c r="H2754" s="129">
        <v>40524553</v>
      </c>
      <c r="I2754" s="129">
        <v>10</v>
      </c>
      <c r="J2754" s="65" t="s">
        <v>337</v>
      </c>
      <c r="K2754" s="65" t="s">
        <v>2204</v>
      </c>
      <c r="L2754" s="66">
        <v>46303</v>
      </c>
      <c r="M2754" s="65" t="s">
        <v>287</v>
      </c>
      <c r="N2754" s="129">
        <v>3007686</v>
      </c>
      <c r="O2754" s="65" t="s">
        <v>339</v>
      </c>
      <c r="P2754" s="66">
        <v>46305</v>
      </c>
      <c r="Q2754" s="31">
        <f t="shared" si="86"/>
        <v>781</v>
      </c>
      <c r="R2754" s="31">
        <f t="shared" si="87"/>
        <v>820</v>
      </c>
      <c r="S2754" s="29">
        <f>IF($Q2754&lt;Parâmetros!$E$19,$G2754-1,$G2754)</f>
        <v>46303</v>
      </c>
    </row>
    <row r="2755" spans="1:19" ht="15" customHeight="1" x14ac:dyDescent="0.25">
      <c r="A2755" s="128">
        <v>56010</v>
      </c>
      <c r="B2755" s="65" t="s">
        <v>694</v>
      </c>
      <c r="C2755" s="65" t="s">
        <v>74</v>
      </c>
      <c r="D2755" s="66">
        <v>46303</v>
      </c>
      <c r="E2755" s="67">
        <v>1.31</v>
      </c>
      <c r="F2755" s="65" t="s">
        <v>285</v>
      </c>
      <c r="G2755" s="66">
        <v>46303</v>
      </c>
      <c r="H2755" s="129">
        <v>40505621</v>
      </c>
      <c r="I2755" s="129">
        <v>10</v>
      </c>
      <c r="J2755" s="65" t="s">
        <v>2208</v>
      </c>
      <c r="K2755" s="65" t="s">
        <v>332</v>
      </c>
      <c r="L2755" s="66">
        <v>46303</v>
      </c>
      <c r="M2755" s="65" t="s">
        <v>287</v>
      </c>
      <c r="N2755" s="65" t="s">
        <v>793</v>
      </c>
      <c r="O2755" s="65" t="s">
        <v>339</v>
      </c>
      <c r="P2755" s="66">
        <v>46305</v>
      </c>
      <c r="Q2755" s="31">
        <f t="shared" si="86"/>
        <v>821</v>
      </c>
      <c r="R2755" s="31">
        <f t="shared" si="87"/>
        <v>900</v>
      </c>
      <c r="S2755" s="29">
        <f>IF($Q2755&lt;Parâmetros!$E$19,$G2755-1,$G2755)</f>
        <v>46303</v>
      </c>
    </row>
    <row r="2756" spans="1:19" ht="15" customHeight="1" x14ac:dyDescent="0.25">
      <c r="A2756" s="128">
        <v>56010</v>
      </c>
      <c r="B2756" s="65" t="s">
        <v>694</v>
      </c>
      <c r="C2756" s="65" t="s">
        <v>74</v>
      </c>
      <c r="D2756" s="66">
        <v>46304</v>
      </c>
      <c r="E2756" s="67">
        <v>1.1599999999999999</v>
      </c>
      <c r="F2756" s="65" t="s">
        <v>285</v>
      </c>
      <c r="G2756" s="66">
        <v>46304</v>
      </c>
      <c r="H2756" s="129">
        <v>40521125</v>
      </c>
      <c r="I2756" s="129">
        <v>10</v>
      </c>
      <c r="J2756" s="65" t="s">
        <v>523</v>
      </c>
      <c r="K2756" s="65" t="s">
        <v>323</v>
      </c>
      <c r="L2756" s="66">
        <v>46304</v>
      </c>
      <c r="M2756" s="65" t="s">
        <v>315</v>
      </c>
      <c r="N2756" s="65" t="s">
        <v>793</v>
      </c>
      <c r="O2756" s="65" t="s">
        <v>339</v>
      </c>
      <c r="P2756" s="66">
        <v>46305</v>
      </c>
      <c r="Q2756" s="31">
        <f t="shared" si="86"/>
        <v>440</v>
      </c>
      <c r="R2756" s="31">
        <f t="shared" si="87"/>
        <v>510</v>
      </c>
      <c r="S2756" s="29">
        <f>IF($Q2756&lt;Parâmetros!$E$19,$G2756-1,$G2756)</f>
        <v>46304</v>
      </c>
    </row>
    <row r="2757" spans="1:19" ht="15" customHeight="1" x14ac:dyDescent="0.25">
      <c r="A2757" s="128">
        <v>56010</v>
      </c>
      <c r="B2757" s="65" t="s">
        <v>694</v>
      </c>
      <c r="C2757" s="65" t="s">
        <v>74</v>
      </c>
      <c r="D2757" s="66">
        <v>46304</v>
      </c>
      <c r="E2757" s="67">
        <v>0.98</v>
      </c>
      <c r="F2757" s="65" t="s">
        <v>285</v>
      </c>
      <c r="G2757" s="66">
        <v>46304</v>
      </c>
      <c r="H2757" s="129">
        <v>40521073</v>
      </c>
      <c r="I2757" s="129">
        <v>10</v>
      </c>
      <c r="J2757" s="65" t="s">
        <v>304</v>
      </c>
      <c r="K2757" s="65" t="s">
        <v>317</v>
      </c>
      <c r="L2757" s="66">
        <v>46304</v>
      </c>
      <c r="M2757" s="65" t="s">
        <v>315</v>
      </c>
      <c r="N2757" s="129">
        <v>3010797</v>
      </c>
      <c r="O2757" s="65" t="s">
        <v>339</v>
      </c>
      <c r="P2757" s="66">
        <v>46305</v>
      </c>
      <c r="Q2757" s="31">
        <f t="shared" si="86"/>
        <v>511</v>
      </c>
      <c r="R2757" s="31">
        <f t="shared" si="87"/>
        <v>570</v>
      </c>
      <c r="S2757" s="29">
        <f>IF($Q2757&lt;Parâmetros!$E$19,$G2757-1,$G2757)</f>
        <v>46304</v>
      </c>
    </row>
    <row r="2758" spans="1:19" ht="15" customHeight="1" x14ac:dyDescent="0.25">
      <c r="A2758" s="128">
        <v>56010</v>
      </c>
      <c r="B2758" s="65" t="s">
        <v>694</v>
      </c>
      <c r="C2758" s="65" t="s">
        <v>74</v>
      </c>
      <c r="D2758" s="66">
        <v>46304</v>
      </c>
      <c r="E2758" s="67">
        <v>1.48</v>
      </c>
      <c r="F2758" s="65" t="s">
        <v>285</v>
      </c>
      <c r="G2758" s="66">
        <v>46304</v>
      </c>
      <c r="H2758" s="129">
        <v>40521074</v>
      </c>
      <c r="I2758" s="129">
        <v>10</v>
      </c>
      <c r="J2758" s="65" t="s">
        <v>2206</v>
      </c>
      <c r="K2758" s="65" t="s">
        <v>292</v>
      </c>
      <c r="L2758" s="66">
        <v>46304</v>
      </c>
      <c r="M2758" s="65" t="s">
        <v>315</v>
      </c>
      <c r="N2758" s="129">
        <v>3010799</v>
      </c>
      <c r="O2758" s="65" t="s">
        <v>339</v>
      </c>
      <c r="P2758" s="66">
        <v>46305</v>
      </c>
      <c r="Q2758" s="31">
        <f t="shared" si="86"/>
        <v>571</v>
      </c>
      <c r="R2758" s="31">
        <f t="shared" si="87"/>
        <v>660</v>
      </c>
      <c r="S2758" s="29">
        <f>IF($Q2758&lt;Parâmetros!$E$19,$G2758-1,$G2758)</f>
        <v>46304</v>
      </c>
    </row>
    <row r="2759" spans="1:19" ht="15" customHeight="1" x14ac:dyDescent="0.25">
      <c r="A2759" s="128">
        <v>56010</v>
      </c>
      <c r="B2759" s="65" t="s">
        <v>694</v>
      </c>
      <c r="C2759" s="65" t="s">
        <v>74</v>
      </c>
      <c r="D2759" s="66">
        <v>46304</v>
      </c>
      <c r="E2759" s="67">
        <v>1.5</v>
      </c>
      <c r="F2759" s="65" t="s">
        <v>285</v>
      </c>
      <c r="G2759" s="66">
        <v>46304</v>
      </c>
      <c r="H2759" s="129">
        <v>40521075</v>
      </c>
      <c r="I2759" s="129">
        <v>10</v>
      </c>
      <c r="J2759" s="65" t="s">
        <v>325</v>
      </c>
      <c r="K2759" s="65" t="s">
        <v>2203</v>
      </c>
      <c r="L2759" s="66">
        <v>46304</v>
      </c>
      <c r="M2759" s="65" t="s">
        <v>315</v>
      </c>
      <c r="N2759" s="65" t="s">
        <v>793</v>
      </c>
      <c r="O2759" s="65" t="s">
        <v>339</v>
      </c>
      <c r="P2759" s="66">
        <v>46305</v>
      </c>
      <c r="Q2759" s="31">
        <f t="shared" si="86"/>
        <v>720</v>
      </c>
      <c r="R2759" s="31">
        <f t="shared" si="87"/>
        <v>810</v>
      </c>
      <c r="S2759" s="29">
        <f>IF($Q2759&lt;Parâmetros!$E$19,$G2759-1,$G2759)</f>
        <v>46304</v>
      </c>
    </row>
    <row r="2760" spans="1:19" ht="15" customHeight="1" x14ac:dyDescent="0.25">
      <c r="A2760" s="128">
        <v>56010</v>
      </c>
      <c r="B2760" s="65" t="s">
        <v>694</v>
      </c>
      <c r="C2760" s="65" t="s">
        <v>74</v>
      </c>
      <c r="D2760" s="66">
        <v>46304</v>
      </c>
      <c r="E2760" s="67">
        <v>1.81</v>
      </c>
      <c r="F2760" s="65" t="s">
        <v>285</v>
      </c>
      <c r="G2760" s="66">
        <v>46304</v>
      </c>
      <c r="H2760" s="129">
        <v>40524554</v>
      </c>
      <c r="I2760" s="129">
        <v>10</v>
      </c>
      <c r="J2760" s="65" t="s">
        <v>2207</v>
      </c>
      <c r="K2760" s="65" t="s">
        <v>338</v>
      </c>
      <c r="L2760" s="66">
        <v>46304</v>
      </c>
      <c r="M2760" s="65" t="s">
        <v>287</v>
      </c>
      <c r="N2760" s="65" t="s">
        <v>793</v>
      </c>
      <c r="O2760" s="65" t="s">
        <v>339</v>
      </c>
      <c r="P2760" s="66">
        <v>46305</v>
      </c>
      <c r="Q2760" s="31">
        <f t="shared" si="86"/>
        <v>811</v>
      </c>
      <c r="R2760" s="31">
        <f t="shared" si="87"/>
        <v>920</v>
      </c>
      <c r="S2760" s="29">
        <f>IF($Q2760&lt;Parâmetros!$E$19,$G2760-1,$G2760)</f>
        <v>46304</v>
      </c>
    </row>
    <row r="2761" spans="1:19" ht="15" customHeight="1" x14ac:dyDescent="0.25">
      <c r="A2761" s="128">
        <v>56010</v>
      </c>
      <c r="B2761" s="65" t="s">
        <v>694</v>
      </c>
      <c r="C2761" s="65" t="s">
        <v>74</v>
      </c>
      <c r="D2761" s="66">
        <v>46305</v>
      </c>
      <c r="E2761" s="67">
        <v>3.66</v>
      </c>
      <c r="F2761" s="65" t="s">
        <v>285</v>
      </c>
      <c r="G2761" s="66">
        <v>46305</v>
      </c>
      <c r="H2761" s="129">
        <v>40524560</v>
      </c>
      <c r="I2761" s="129">
        <v>20</v>
      </c>
      <c r="J2761" s="65" t="s">
        <v>523</v>
      </c>
      <c r="K2761" s="65" t="s">
        <v>292</v>
      </c>
      <c r="L2761" s="66">
        <v>46305</v>
      </c>
      <c r="M2761" s="65" t="s">
        <v>287</v>
      </c>
      <c r="N2761" s="65" t="s">
        <v>793</v>
      </c>
      <c r="O2761" s="65" t="s">
        <v>339</v>
      </c>
      <c r="P2761" s="66">
        <v>46305</v>
      </c>
      <c r="Q2761" s="31">
        <f t="shared" si="86"/>
        <v>440</v>
      </c>
      <c r="R2761" s="31">
        <f t="shared" si="87"/>
        <v>660</v>
      </c>
      <c r="S2761" s="29">
        <f>IF($Q2761&lt;Parâmetros!$E$19,$G2761-1,$G2761)</f>
        <v>46305</v>
      </c>
    </row>
    <row r="2762" spans="1:19" ht="15" customHeight="1" x14ac:dyDescent="0.25">
      <c r="A2762" s="128">
        <v>56010</v>
      </c>
      <c r="B2762" s="65" t="s">
        <v>694</v>
      </c>
      <c r="C2762" s="65" t="s">
        <v>74</v>
      </c>
      <c r="D2762" s="66">
        <v>46305</v>
      </c>
      <c r="E2762" s="67">
        <v>3.33</v>
      </c>
      <c r="F2762" s="65" t="s">
        <v>285</v>
      </c>
      <c r="G2762" s="66">
        <v>46305</v>
      </c>
      <c r="H2762" s="129">
        <v>40524560</v>
      </c>
      <c r="I2762" s="129">
        <v>20</v>
      </c>
      <c r="J2762" s="65" t="s">
        <v>325</v>
      </c>
      <c r="K2762" s="65" t="s">
        <v>338</v>
      </c>
      <c r="L2762" s="66">
        <v>46305</v>
      </c>
      <c r="M2762" s="65" t="s">
        <v>287</v>
      </c>
      <c r="N2762" s="65" t="s">
        <v>793</v>
      </c>
      <c r="O2762" s="65" t="s">
        <v>339</v>
      </c>
      <c r="P2762" s="66">
        <v>46305</v>
      </c>
      <c r="Q2762" s="31">
        <f t="shared" si="86"/>
        <v>720</v>
      </c>
      <c r="R2762" s="31">
        <f t="shared" si="87"/>
        <v>920</v>
      </c>
      <c r="S2762" s="29">
        <f>IF($Q2762&lt;Parâmetros!$E$19,$G2762-1,$G2762)</f>
        <v>46305</v>
      </c>
    </row>
    <row r="2763" spans="1:19" ht="15" customHeight="1" x14ac:dyDescent="0.25">
      <c r="A2763" s="128">
        <v>56010</v>
      </c>
      <c r="B2763" s="65" t="s">
        <v>694</v>
      </c>
      <c r="C2763" s="65" t="s">
        <v>74</v>
      </c>
      <c r="D2763" s="66">
        <v>46307</v>
      </c>
      <c r="E2763" s="67">
        <v>0.33</v>
      </c>
      <c r="F2763" s="65" t="s">
        <v>285</v>
      </c>
      <c r="G2763" s="66">
        <v>46307</v>
      </c>
      <c r="H2763" s="129">
        <v>40503046</v>
      </c>
      <c r="I2763" s="129">
        <v>10</v>
      </c>
      <c r="J2763" s="65" t="s">
        <v>523</v>
      </c>
      <c r="K2763" s="65" t="s">
        <v>3897</v>
      </c>
      <c r="L2763" s="66">
        <v>46307</v>
      </c>
      <c r="M2763" s="65" t="s">
        <v>287</v>
      </c>
      <c r="N2763" s="65" t="s">
        <v>793</v>
      </c>
      <c r="O2763" s="65" t="s">
        <v>339</v>
      </c>
      <c r="P2763" s="66">
        <v>46313</v>
      </c>
      <c r="Q2763" s="31">
        <f t="shared" si="86"/>
        <v>440</v>
      </c>
      <c r="R2763" s="31">
        <f t="shared" si="87"/>
        <v>460</v>
      </c>
      <c r="S2763" s="29">
        <f>IF($Q2763&lt;Parâmetros!$E$19,$G2763-1,$G2763)</f>
        <v>46307</v>
      </c>
    </row>
    <row r="2764" spans="1:19" ht="15" customHeight="1" x14ac:dyDescent="0.25">
      <c r="A2764" s="128">
        <v>56010</v>
      </c>
      <c r="B2764" s="65" t="s">
        <v>694</v>
      </c>
      <c r="C2764" s="65" t="s">
        <v>74</v>
      </c>
      <c r="D2764" s="66">
        <v>46307</v>
      </c>
      <c r="E2764" s="67">
        <v>0.33</v>
      </c>
      <c r="F2764" s="65" t="s">
        <v>285</v>
      </c>
      <c r="G2764" s="66">
        <v>46307</v>
      </c>
      <c r="H2764" s="129">
        <v>40503046</v>
      </c>
      <c r="I2764" s="129">
        <v>20</v>
      </c>
      <c r="J2764" s="65" t="s">
        <v>3897</v>
      </c>
      <c r="K2764" s="65" t="s">
        <v>316</v>
      </c>
      <c r="L2764" s="66">
        <v>46307</v>
      </c>
      <c r="M2764" s="65" t="s">
        <v>287</v>
      </c>
      <c r="N2764" s="65" t="s">
        <v>793</v>
      </c>
      <c r="O2764" s="65" t="s">
        <v>339</v>
      </c>
      <c r="P2764" s="66">
        <v>46313</v>
      </c>
      <c r="Q2764" s="31">
        <f t="shared" si="86"/>
        <v>460</v>
      </c>
      <c r="R2764" s="31">
        <f t="shared" si="87"/>
        <v>480</v>
      </c>
      <c r="S2764" s="29">
        <f>IF($Q2764&lt;Parâmetros!$E$19,$G2764-1,$G2764)</f>
        <v>46307</v>
      </c>
    </row>
    <row r="2765" spans="1:19" ht="15" customHeight="1" x14ac:dyDescent="0.25">
      <c r="A2765" s="128">
        <v>56010</v>
      </c>
      <c r="B2765" s="65" t="s">
        <v>694</v>
      </c>
      <c r="C2765" s="65" t="s">
        <v>74</v>
      </c>
      <c r="D2765" s="66">
        <v>46307</v>
      </c>
      <c r="E2765" s="67">
        <v>1.98</v>
      </c>
      <c r="F2765" s="65" t="s">
        <v>285</v>
      </c>
      <c r="G2765" s="66">
        <v>46307</v>
      </c>
      <c r="H2765" s="129">
        <v>40525210</v>
      </c>
      <c r="I2765" s="129">
        <v>10</v>
      </c>
      <c r="J2765" s="65" t="s">
        <v>302</v>
      </c>
      <c r="K2765" s="65" t="s">
        <v>318</v>
      </c>
      <c r="L2765" s="66">
        <v>46307</v>
      </c>
      <c r="M2765" s="65" t="s">
        <v>287</v>
      </c>
      <c r="N2765" s="65" t="s">
        <v>793</v>
      </c>
      <c r="O2765" s="65" t="s">
        <v>339</v>
      </c>
      <c r="P2765" s="66">
        <v>46313</v>
      </c>
      <c r="Q2765" s="31">
        <f t="shared" si="86"/>
        <v>481</v>
      </c>
      <c r="R2765" s="31">
        <f t="shared" si="87"/>
        <v>600</v>
      </c>
      <c r="S2765" s="29">
        <f>IF($Q2765&lt;Parâmetros!$E$19,$G2765-1,$G2765)</f>
        <v>46307</v>
      </c>
    </row>
    <row r="2766" spans="1:19" ht="15" customHeight="1" x14ac:dyDescent="0.25">
      <c r="A2766" s="128">
        <v>56010</v>
      </c>
      <c r="B2766" s="65" t="s">
        <v>694</v>
      </c>
      <c r="C2766" s="65" t="s">
        <v>74</v>
      </c>
      <c r="D2766" s="66">
        <v>46307</v>
      </c>
      <c r="E2766" s="67">
        <v>0.98</v>
      </c>
      <c r="F2766" s="65" t="s">
        <v>285</v>
      </c>
      <c r="G2766" s="66">
        <v>46307</v>
      </c>
      <c r="H2766" s="129">
        <v>40527387</v>
      </c>
      <c r="I2766" s="129">
        <v>10</v>
      </c>
      <c r="J2766" s="65" t="s">
        <v>628</v>
      </c>
      <c r="K2766" s="65" t="s">
        <v>292</v>
      </c>
      <c r="L2766" s="66">
        <v>46307</v>
      </c>
      <c r="M2766" s="65" t="s">
        <v>287</v>
      </c>
      <c r="N2766" s="65" t="s">
        <v>793</v>
      </c>
      <c r="O2766" s="65" t="s">
        <v>339</v>
      </c>
      <c r="P2766" s="66">
        <v>46313</v>
      </c>
      <c r="Q2766" s="31">
        <f t="shared" si="86"/>
        <v>601</v>
      </c>
      <c r="R2766" s="31">
        <f t="shared" si="87"/>
        <v>660</v>
      </c>
      <c r="S2766" s="29">
        <f>IF($Q2766&lt;Parâmetros!$E$19,$G2766-1,$G2766)</f>
        <v>46307</v>
      </c>
    </row>
    <row r="2767" spans="1:19" ht="15" customHeight="1" x14ac:dyDescent="0.25">
      <c r="A2767" s="128">
        <v>56010</v>
      </c>
      <c r="B2767" s="65" t="s">
        <v>694</v>
      </c>
      <c r="C2767" s="65" t="s">
        <v>74</v>
      </c>
      <c r="D2767" s="66">
        <v>46307</v>
      </c>
      <c r="E2767" s="67">
        <v>1</v>
      </c>
      <c r="F2767" s="65" t="s">
        <v>285</v>
      </c>
      <c r="G2767" s="66">
        <v>46307</v>
      </c>
      <c r="H2767" s="129">
        <v>40525210</v>
      </c>
      <c r="I2767" s="129">
        <v>10</v>
      </c>
      <c r="J2767" s="65" t="s">
        <v>325</v>
      </c>
      <c r="K2767" s="65" t="s">
        <v>327</v>
      </c>
      <c r="L2767" s="66">
        <v>46307</v>
      </c>
      <c r="M2767" s="65" t="s">
        <v>287</v>
      </c>
      <c r="N2767" s="65" t="s">
        <v>793</v>
      </c>
      <c r="O2767" s="65" t="s">
        <v>339</v>
      </c>
      <c r="P2767" s="66">
        <v>46313</v>
      </c>
      <c r="Q2767" s="31">
        <f t="shared" si="86"/>
        <v>720</v>
      </c>
      <c r="R2767" s="31">
        <f t="shared" si="87"/>
        <v>780</v>
      </c>
      <c r="S2767" s="29">
        <f>IF($Q2767&lt;Parâmetros!$E$19,$G2767-1,$G2767)</f>
        <v>46307</v>
      </c>
    </row>
    <row r="2768" spans="1:19" ht="15" customHeight="1" x14ac:dyDescent="0.25">
      <c r="A2768" s="128">
        <v>56010</v>
      </c>
      <c r="B2768" s="65" t="s">
        <v>694</v>
      </c>
      <c r="C2768" s="65" t="s">
        <v>74</v>
      </c>
      <c r="D2768" s="66">
        <v>46307</v>
      </c>
      <c r="E2768" s="67">
        <v>0.98</v>
      </c>
      <c r="F2768" s="65" t="s">
        <v>285</v>
      </c>
      <c r="G2768" s="66">
        <v>46307</v>
      </c>
      <c r="H2768" s="129">
        <v>40515477</v>
      </c>
      <c r="I2768" s="129">
        <v>10</v>
      </c>
      <c r="J2768" s="65" t="s">
        <v>337</v>
      </c>
      <c r="K2768" s="65" t="s">
        <v>329</v>
      </c>
      <c r="L2768" s="66">
        <v>46307</v>
      </c>
      <c r="M2768" s="65" t="s">
        <v>287</v>
      </c>
      <c r="N2768" s="65" t="s">
        <v>793</v>
      </c>
      <c r="O2768" s="65" t="s">
        <v>339</v>
      </c>
      <c r="P2768" s="66">
        <v>46313</v>
      </c>
      <c r="Q2768" s="31">
        <f t="shared" si="86"/>
        <v>781</v>
      </c>
      <c r="R2768" s="31">
        <f t="shared" si="87"/>
        <v>840</v>
      </c>
      <c r="S2768" s="29">
        <f>IF($Q2768&lt;Parâmetros!$E$19,$G2768-1,$G2768)</f>
        <v>46307</v>
      </c>
    </row>
    <row r="2769" spans="1:19" ht="15" customHeight="1" x14ac:dyDescent="0.25">
      <c r="A2769" s="128">
        <v>56010</v>
      </c>
      <c r="B2769" s="65" t="s">
        <v>694</v>
      </c>
      <c r="C2769" s="65" t="s">
        <v>74</v>
      </c>
      <c r="D2769" s="66">
        <v>46307</v>
      </c>
      <c r="E2769" s="67">
        <v>0.98</v>
      </c>
      <c r="F2769" s="65" t="s">
        <v>285</v>
      </c>
      <c r="G2769" s="66">
        <v>46307</v>
      </c>
      <c r="H2769" s="129">
        <v>40525086</v>
      </c>
      <c r="I2769" s="129">
        <v>10</v>
      </c>
      <c r="J2769" s="65" t="s">
        <v>540</v>
      </c>
      <c r="K2769" s="65" t="s">
        <v>332</v>
      </c>
      <c r="L2769" s="66">
        <v>46307</v>
      </c>
      <c r="M2769" s="65" t="s">
        <v>287</v>
      </c>
      <c r="N2769" s="65" t="s">
        <v>793</v>
      </c>
      <c r="O2769" s="65" t="s">
        <v>339</v>
      </c>
      <c r="P2769" s="66">
        <v>46313</v>
      </c>
      <c r="Q2769" s="31">
        <f t="shared" si="86"/>
        <v>841</v>
      </c>
      <c r="R2769" s="31">
        <f t="shared" si="87"/>
        <v>900</v>
      </c>
      <c r="S2769" s="29">
        <f>IF($Q2769&lt;Parâmetros!$E$19,$G2769-1,$G2769)</f>
        <v>46307</v>
      </c>
    </row>
    <row r="2770" spans="1:19" ht="15" customHeight="1" x14ac:dyDescent="0.25">
      <c r="A2770" s="128">
        <v>56010</v>
      </c>
      <c r="B2770" s="65" t="s">
        <v>694</v>
      </c>
      <c r="C2770" s="65" t="s">
        <v>74</v>
      </c>
      <c r="D2770" s="66">
        <v>46308</v>
      </c>
      <c r="E2770" s="67">
        <v>3.16</v>
      </c>
      <c r="F2770" s="65" t="s">
        <v>285</v>
      </c>
      <c r="G2770" s="66">
        <v>46308</v>
      </c>
      <c r="H2770" s="129">
        <v>40519590</v>
      </c>
      <c r="I2770" s="129">
        <v>10</v>
      </c>
      <c r="J2770" s="65" t="s">
        <v>523</v>
      </c>
      <c r="K2770" s="65" t="s">
        <v>2231</v>
      </c>
      <c r="L2770" s="66">
        <v>46308</v>
      </c>
      <c r="M2770" s="65" t="s">
        <v>287</v>
      </c>
      <c r="N2770" s="65" t="s">
        <v>793</v>
      </c>
      <c r="O2770" s="65" t="s">
        <v>339</v>
      </c>
      <c r="P2770" s="66">
        <v>46313</v>
      </c>
      <c r="Q2770" s="31">
        <f t="shared" si="86"/>
        <v>440</v>
      </c>
      <c r="R2770" s="31">
        <f t="shared" si="87"/>
        <v>630</v>
      </c>
      <c r="S2770" s="29">
        <f>IF($Q2770&lt;Parâmetros!$E$19,$G2770-1,$G2770)</f>
        <v>46308</v>
      </c>
    </row>
    <row r="2771" spans="1:19" ht="15" customHeight="1" x14ac:dyDescent="0.25">
      <c r="A2771" s="128">
        <v>56010</v>
      </c>
      <c r="B2771" s="65" t="s">
        <v>694</v>
      </c>
      <c r="C2771" s="65" t="s">
        <v>74</v>
      </c>
      <c r="D2771" s="66">
        <v>46308</v>
      </c>
      <c r="E2771" s="67">
        <v>0.98</v>
      </c>
      <c r="F2771" s="65" t="s">
        <v>285</v>
      </c>
      <c r="G2771" s="66">
        <v>46308</v>
      </c>
      <c r="H2771" s="129">
        <v>40523376</v>
      </c>
      <c r="I2771" s="129">
        <v>10</v>
      </c>
      <c r="J2771" s="65" t="s">
        <v>1619</v>
      </c>
      <c r="K2771" s="65" t="s">
        <v>321</v>
      </c>
      <c r="L2771" s="66">
        <v>46308</v>
      </c>
      <c r="M2771" s="65" t="s">
        <v>287</v>
      </c>
      <c r="N2771" s="65" t="s">
        <v>793</v>
      </c>
      <c r="O2771" s="65" t="s">
        <v>339</v>
      </c>
      <c r="P2771" s="66">
        <v>46313</v>
      </c>
      <c r="Q2771" s="31">
        <f t="shared" si="86"/>
        <v>631</v>
      </c>
      <c r="R2771" s="31">
        <f t="shared" si="87"/>
        <v>690</v>
      </c>
      <c r="S2771" s="29">
        <f>IF($Q2771&lt;Parâmetros!$E$19,$G2771-1,$G2771)</f>
        <v>46308</v>
      </c>
    </row>
    <row r="2772" spans="1:19" ht="15" customHeight="1" x14ac:dyDescent="0.25">
      <c r="A2772" s="128">
        <v>56010</v>
      </c>
      <c r="B2772" s="65" t="s">
        <v>694</v>
      </c>
      <c r="C2772" s="65" t="s">
        <v>74</v>
      </c>
      <c r="D2772" s="66">
        <v>46308</v>
      </c>
      <c r="E2772" s="67">
        <v>2.83</v>
      </c>
      <c r="F2772" s="65" t="s">
        <v>285</v>
      </c>
      <c r="G2772" s="66">
        <v>46308</v>
      </c>
      <c r="H2772" s="129">
        <v>40519592</v>
      </c>
      <c r="I2772" s="129">
        <v>10</v>
      </c>
      <c r="J2772" s="65" t="s">
        <v>322</v>
      </c>
      <c r="K2772" s="65" t="s">
        <v>338</v>
      </c>
      <c r="L2772" s="66">
        <v>46308</v>
      </c>
      <c r="M2772" s="65" t="s">
        <v>287</v>
      </c>
      <c r="N2772" s="65" t="s">
        <v>793</v>
      </c>
      <c r="O2772" s="65" t="s">
        <v>339</v>
      </c>
      <c r="P2772" s="66">
        <v>46313</v>
      </c>
      <c r="Q2772" s="31">
        <f t="shared" si="86"/>
        <v>750</v>
      </c>
      <c r="R2772" s="31">
        <f t="shared" si="87"/>
        <v>920</v>
      </c>
      <c r="S2772" s="29">
        <f>IF($Q2772&lt;Parâmetros!$E$19,$G2772-1,$G2772)</f>
        <v>46308</v>
      </c>
    </row>
    <row r="2773" spans="1:19" ht="15" customHeight="1" x14ac:dyDescent="0.25">
      <c r="A2773" s="128">
        <v>56010</v>
      </c>
      <c r="B2773" s="65" t="s">
        <v>694</v>
      </c>
      <c r="C2773" s="65" t="s">
        <v>74</v>
      </c>
      <c r="D2773" s="66">
        <v>46309</v>
      </c>
      <c r="E2773" s="67">
        <v>1.83</v>
      </c>
      <c r="F2773" s="65" t="s">
        <v>285</v>
      </c>
      <c r="G2773" s="66">
        <v>46309</v>
      </c>
      <c r="H2773" s="129">
        <v>40521867</v>
      </c>
      <c r="I2773" s="129">
        <v>10</v>
      </c>
      <c r="J2773" s="65" t="s">
        <v>523</v>
      </c>
      <c r="K2773" s="65" t="s">
        <v>2721</v>
      </c>
      <c r="L2773" s="66">
        <v>46309</v>
      </c>
      <c r="M2773" s="65" t="s">
        <v>287</v>
      </c>
      <c r="N2773" s="65" t="s">
        <v>793</v>
      </c>
      <c r="O2773" s="65" t="s">
        <v>339</v>
      </c>
      <c r="P2773" s="66">
        <v>46313</v>
      </c>
      <c r="Q2773" s="31">
        <f t="shared" si="86"/>
        <v>440</v>
      </c>
      <c r="R2773" s="31">
        <f t="shared" si="87"/>
        <v>550</v>
      </c>
      <c r="S2773" s="29">
        <f>IF($Q2773&lt;Parâmetros!$E$19,$G2773-1,$G2773)</f>
        <v>46309</v>
      </c>
    </row>
    <row r="2774" spans="1:19" ht="15" customHeight="1" x14ac:dyDescent="0.25">
      <c r="A2774" s="128">
        <v>56010</v>
      </c>
      <c r="B2774" s="65" t="s">
        <v>694</v>
      </c>
      <c r="C2774" s="65" t="s">
        <v>74</v>
      </c>
      <c r="D2774" s="66">
        <v>46309</v>
      </c>
      <c r="E2774" s="67">
        <v>1.83</v>
      </c>
      <c r="F2774" s="65" t="s">
        <v>285</v>
      </c>
      <c r="G2774" s="66">
        <v>46309</v>
      </c>
      <c r="H2774" s="129">
        <v>40521867</v>
      </c>
      <c r="I2774" s="129">
        <v>20</v>
      </c>
      <c r="J2774" s="65" t="s">
        <v>2721</v>
      </c>
      <c r="K2774" s="65" t="s">
        <v>292</v>
      </c>
      <c r="L2774" s="66">
        <v>46309</v>
      </c>
      <c r="M2774" s="65" t="s">
        <v>287</v>
      </c>
      <c r="N2774" s="65" t="s">
        <v>793</v>
      </c>
      <c r="O2774" s="65" t="s">
        <v>339</v>
      </c>
      <c r="P2774" s="66">
        <v>46313</v>
      </c>
      <c r="Q2774" s="31">
        <f t="shared" si="86"/>
        <v>550</v>
      </c>
      <c r="R2774" s="31">
        <f t="shared" si="87"/>
        <v>660</v>
      </c>
      <c r="S2774" s="29">
        <f>IF($Q2774&lt;Parâmetros!$E$19,$G2774-1,$G2774)</f>
        <v>46309</v>
      </c>
    </row>
    <row r="2775" spans="1:19" ht="15" customHeight="1" x14ac:dyDescent="0.25">
      <c r="A2775" s="128">
        <v>56010</v>
      </c>
      <c r="B2775" s="65" t="s">
        <v>694</v>
      </c>
      <c r="C2775" s="65" t="s">
        <v>74</v>
      </c>
      <c r="D2775" s="66">
        <v>46309</v>
      </c>
      <c r="E2775" s="67">
        <v>1</v>
      </c>
      <c r="F2775" s="65" t="s">
        <v>285</v>
      </c>
      <c r="G2775" s="66">
        <v>46309</v>
      </c>
      <c r="H2775" s="129">
        <v>40523180</v>
      </c>
      <c r="I2775" s="129">
        <v>10</v>
      </c>
      <c r="J2775" s="65" t="s">
        <v>325</v>
      </c>
      <c r="K2775" s="65" t="s">
        <v>327</v>
      </c>
      <c r="L2775" s="66">
        <v>46309</v>
      </c>
      <c r="M2775" s="65" t="s">
        <v>315</v>
      </c>
      <c r="N2775" s="129">
        <v>3004490</v>
      </c>
      <c r="O2775" s="65" t="s">
        <v>339</v>
      </c>
      <c r="P2775" s="66">
        <v>46313</v>
      </c>
      <c r="Q2775" s="31">
        <f t="shared" si="86"/>
        <v>720</v>
      </c>
      <c r="R2775" s="31">
        <f t="shared" si="87"/>
        <v>780</v>
      </c>
      <c r="S2775" s="29">
        <f>IF($Q2775&lt;Parâmetros!$E$19,$G2775-1,$G2775)</f>
        <v>46309</v>
      </c>
    </row>
    <row r="2776" spans="1:19" ht="15" customHeight="1" x14ac:dyDescent="0.25">
      <c r="A2776" s="128">
        <v>56010</v>
      </c>
      <c r="B2776" s="65" t="s">
        <v>694</v>
      </c>
      <c r="C2776" s="65" t="s">
        <v>74</v>
      </c>
      <c r="D2776" s="66">
        <v>46309</v>
      </c>
      <c r="E2776" s="67">
        <v>1.23</v>
      </c>
      <c r="F2776" s="65" t="s">
        <v>285</v>
      </c>
      <c r="G2776" s="66">
        <v>46309</v>
      </c>
      <c r="H2776" s="129">
        <v>40523181</v>
      </c>
      <c r="I2776" s="129">
        <v>10</v>
      </c>
      <c r="J2776" s="65" t="s">
        <v>337</v>
      </c>
      <c r="K2776" s="65" t="s">
        <v>3898</v>
      </c>
      <c r="L2776" s="66">
        <v>46309</v>
      </c>
      <c r="M2776" s="65" t="s">
        <v>315</v>
      </c>
      <c r="N2776" s="129">
        <v>3002444</v>
      </c>
      <c r="O2776" s="65" t="s">
        <v>339</v>
      </c>
      <c r="P2776" s="66">
        <v>46313</v>
      </c>
      <c r="Q2776" s="31">
        <f t="shared" si="86"/>
        <v>781</v>
      </c>
      <c r="R2776" s="31">
        <f t="shared" si="87"/>
        <v>855</v>
      </c>
      <c r="S2776" s="29">
        <f>IF($Q2776&lt;Parâmetros!$E$19,$G2776-1,$G2776)</f>
        <v>46309</v>
      </c>
    </row>
    <row r="2777" spans="1:19" ht="15" customHeight="1" x14ac:dyDescent="0.25">
      <c r="A2777" s="128">
        <v>56010</v>
      </c>
      <c r="B2777" s="65" t="s">
        <v>694</v>
      </c>
      <c r="C2777" s="65" t="s">
        <v>74</v>
      </c>
      <c r="D2777" s="66">
        <v>46309</v>
      </c>
      <c r="E2777" s="67">
        <v>1</v>
      </c>
      <c r="F2777" s="65" t="s">
        <v>285</v>
      </c>
      <c r="G2777" s="66">
        <v>46309</v>
      </c>
      <c r="H2777" s="129">
        <v>40523182</v>
      </c>
      <c r="I2777" s="129">
        <v>10</v>
      </c>
      <c r="J2777" s="65" t="s">
        <v>3854</v>
      </c>
      <c r="K2777" s="65" t="s">
        <v>338</v>
      </c>
      <c r="L2777" s="66">
        <v>46309</v>
      </c>
      <c r="M2777" s="65" t="s">
        <v>315</v>
      </c>
      <c r="N2777" s="129">
        <v>3002482</v>
      </c>
      <c r="O2777" s="65" t="s">
        <v>339</v>
      </c>
      <c r="P2777" s="66">
        <v>46313</v>
      </c>
      <c r="Q2777" s="31">
        <f t="shared" si="86"/>
        <v>860</v>
      </c>
      <c r="R2777" s="31">
        <f t="shared" si="87"/>
        <v>920</v>
      </c>
      <c r="S2777" s="29">
        <f>IF($Q2777&lt;Parâmetros!$E$19,$G2777-1,$G2777)</f>
        <v>46309</v>
      </c>
    </row>
    <row r="2778" spans="1:19" ht="15" customHeight="1" x14ac:dyDescent="0.25">
      <c r="A2778" s="128">
        <v>56010</v>
      </c>
      <c r="B2778" s="65" t="s">
        <v>694</v>
      </c>
      <c r="C2778" s="65" t="s">
        <v>74</v>
      </c>
      <c r="D2778" s="66">
        <v>46310</v>
      </c>
      <c r="E2778" s="67">
        <v>1.66</v>
      </c>
      <c r="F2778" s="65" t="s">
        <v>285</v>
      </c>
      <c r="G2778" s="66">
        <v>46310</v>
      </c>
      <c r="H2778" s="129">
        <v>40501586</v>
      </c>
      <c r="I2778" s="129">
        <v>50</v>
      </c>
      <c r="J2778" s="65" t="s">
        <v>523</v>
      </c>
      <c r="K2778" s="65" t="s">
        <v>324</v>
      </c>
      <c r="L2778" s="66">
        <v>46310</v>
      </c>
      <c r="M2778" s="65" t="s">
        <v>287</v>
      </c>
      <c r="N2778" s="65" t="s">
        <v>793</v>
      </c>
      <c r="O2778" s="65" t="s">
        <v>339</v>
      </c>
      <c r="P2778" s="66">
        <v>46313</v>
      </c>
      <c r="Q2778" s="31">
        <f t="shared" si="86"/>
        <v>440</v>
      </c>
      <c r="R2778" s="31">
        <f t="shared" si="87"/>
        <v>540</v>
      </c>
      <c r="S2778" s="29">
        <f>IF($Q2778&lt;Parâmetros!$E$19,$G2778-1,$G2778)</f>
        <v>46310</v>
      </c>
    </row>
    <row r="2779" spans="1:19" ht="15" customHeight="1" x14ac:dyDescent="0.25">
      <c r="A2779" s="128">
        <v>56010</v>
      </c>
      <c r="B2779" s="65" t="s">
        <v>694</v>
      </c>
      <c r="C2779" s="65" t="s">
        <v>74</v>
      </c>
      <c r="D2779" s="66">
        <v>46310</v>
      </c>
      <c r="E2779" s="67">
        <v>1.98</v>
      </c>
      <c r="F2779" s="65" t="s">
        <v>285</v>
      </c>
      <c r="G2779" s="66">
        <v>46310</v>
      </c>
      <c r="H2779" s="129">
        <v>40504764</v>
      </c>
      <c r="I2779" s="129">
        <v>30</v>
      </c>
      <c r="J2779" s="65" t="s">
        <v>627</v>
      </c>
      <c r="K2779" s="65" t="s">
        <v>292</v>
      </c>
      <c r="L2779" s="66">
        <v>46310</v>
      </c>
      <c r="M2779" s="65" t="s">
        <v>287</v>
      </c>
      <c r="N2779" s="65" t="s">
        <v>793</v>
      </c>
      <c r="O2779" s="65" t="s">
        <v>339</v>
      </c>
      <c r="P2779" s="66">
        <v>46313</v>
      </c>
      <c r="Q2779" s="31">
        <f t="shared" si="86"/>
        <v>541</v>
      </c>
      <c r="R2779" s="31">
        <f t="shared" si="87"/>
        <v>660</v>
      </c>
      <c r="S2779" s="29">
        <f>IF($Q2779&lt;Parâmetros!$E$19,$G2779-1,$G2779)</f>
        <v>46310</v>
      </c>
    </row>
    <row r="2780" spans="1:19" ht="15" customHeight="1" x14ac:dyDescent="0.25">
      <c r="A2780" s="128">
        <v>56010</v>
      </c>
      <c r="B2780" s="65" t="s">
        <v>694</v>
      </c>
      <c r="C2780" s="65" t="s">
        <v>74</v>
      </c>
      <c r="D2780" s="66">
        <v>46310</v>
      </c>
      <c r="E2780" s="67">
        <v>3.33</v>
      </c>
      <c r="F2780" s="65" t="s">
        <v>285</v>
      </c>
      <c r="G2780" s="66">
        <v>46310</v>
      </c>
      <c r="H2780" s="129">
        <v>40504764</v>
      </c>
      <c r="I2780" s="129">
        <v>30</v>
      </c>
      <c r="J2780" s="65" t="s">
        <v>325</v>
      </c>
      <c r="K2780" s="65" t="s">
        <v>338</v>
      </c>
      <c r="L2780" s="66">
        <v>46310</v>
      </c>
      <c r="M2780" s="65" t="s">
        <v>287</v>
      </c>
      <c r="N2780" s="65" t="s">
        <v>793</v>
      </c>
      <c r="O2780" s="65" t="s">
        <v>339</v>
      </c>
      <c r="P2780" s="66">
        <v>46313</v>
      </c>
      <c r="Q2780" s="31">
        <f t="shared" si="86"/>
        <v>720</v>
      </c>
      <c r="R2780" s="31">
        <f t="shared" si="87"/>
        <v>920</v>
      </c>
      <c r="S2780" s="29">
        <f>IF($Q2780&lt;Parâmetros!$E$19,$G2780-1,$G2780)</f>
        <v>46310</v>
      </c>
    </row>
    <row r="2781" spans="1:19" ht="15" customHeight="1" x14ac:dyDescent="0.25">
      <c r="A2781" s="128">
        <v>56010</v>
      </c>
      <c r="B2781" s="65" t="s">
        <v>694</v>
      </c>
      <c r="C2781" s="65" t="s">
        <v>74</v>
      </c>
      <c r="D2781" s="66">
        <v>46311</v>
      </c>
      <c r="E2781" s="67">
        <v>1.1599999999999999</v>
      </c>
      <c r="F2781" s="65" t="s">
        <v>285</v>
      </c>
      <c r="G2781" s="66">
        <v>46311</v>
      </c>
      <c r="H2781" s="129">
        <v>40523189</v>
      </c>
      <c r="I2781" s="129">
        <v>10</v>
      </c>
      <c r="J2781" s="65" t="s">
        <v>523</v>
      </c>
      <c r="K2781" s="65" t="s">
        <v>323</v>
      </c>
      <c r="L2781" s="66">
        <v>46311</v>
      </c>
      <c r="M2781" s="65" t="s">
        <v>315</v>
      </c>
      <c r="N2781" s="129">
        <v>3002622</v>
      </c>
      <c r="O2781" s="65" t="s">
        <v>339</v>
      </c>
      <c r="P2781" s="66">
        <v>46313</v>
      </c>
      <c r="Q2781" s="31">
        <f t="shared" si="86"/>
        <v>440</v>
      </c>
      <c r="R2781" s="31">
        <f t="shared" si="87"/>
        <v>510</v>
      </c>
      <c r="S2781" s="29">
        <f>IF($Q2781&lt;Parâmetros!$E$19,$G2781-1,$G2781)</f>
        <v>46311</v>
      </c>
    </row>
    <row r="2782" spans="1:19" ht="15" customHeight="1" x14ac:dyDescent="0.25">
      <c r="A2782" s="128">
        <v>56010</v>
      </c>
      <c r="B2782" s="65" t="s">
        <v>694</v>
      </c>
      <c r="C2782" s="65" t="s">
        <v>74</v>
      </c>
      <c r="D2782" s="66">
        <v>46311</v>
      </c>
      <c r="E2782" s="67">
        <v>0.98</v>
      </c>
      <c r="F2782" s="65" t="s">
        <v>285</v>
      </c>
      <c r="G2782" s="66">
        <v>46311</v>
      </c>
      <c r="H2782" s="129">
        <v>40523190</v>
      </c>
      <c r="I2782" s="129">
        <v>10</v>
      </c>
      <c r="J2782" s="65" t="s">
        <v>304</v>
      </c>
      <c r="K2782" s="65" t="s">
        <v>317</v>
      </c>
      <c r="L2782" s="66">
        <v>46311</v>
      </c>
      <c r="M2782" s="65" t="s">
        <v>315</v>
      </c>
      <c r="N2782" s="129">
        <v>3006716</v>
      </c>
      <c r="O2782" s="65" t="s">
        <v>339</v>
      </c>
      <c r="P2782" s="66">
        <v>46313</v>
      </c>
      <c r="Q2782" s="31">
        <f t="shared" si="86"/>
        <v>511</v>
      </c>
      <c r="R2782" s="31">
        <f t="shared" si="87"/>
        <v>570</v>
      </c>
      <c r="S2782" s="29">
        <f>IF($Q2782&lt;Parâmetros!$E$19,$G2782-1,$G2782)</f>
        <v>46311</v>
      </c>
    </row>
    <row r="2783" spans="1:19" ht="15" customHeight="1" x14ac:dyDescent="0.25">
      <c r="A2783" s="128">
        <v>56010</v>
      </c>
      <c r="B2783" s="65" t="s">
        <v>694</v>
      </c>
      <c r="C2783" s="65" t="s">
        <v>74</v>
      </c>
      <c r="D2783" s="66">
        <v>46311</v>
      </c>
      <c r="E2783" s="67">
        <v>1.48</v>
      </c>
      <c r="F2783" s="65" t="s">
        <v>285</v>
      </c>
      <c r="G2783" s="66">
        <v>46311</v>
      </c>
      <c r="H2783" s="129">
        <v>40523191</v>
      </c>
      <c r="I2783" s="129">
        <v>10</v>
      </c>
      <c r="J2783" s="65" t="s">
        <v>2206</v>
      </c>
      <c r="K2783" s="65" t="s">
        <v>292</v>
      </c>
      <c r="L2783" s="66">
        <v>46311</v>
      </c>
      <c r="M2783" s="65" t="s">
        <v>315</v>
      </c>
      <c r="N2783" s="129">
        <v>3010797</v>
      </c>
      <c r="O2783" s="65" t="s">
        <v>339</v>
      </c>
      <c r="P2783" s="66">
        <v>46313</v>
      </c>
      <c r="Q2783" s="31">
        <f t="shared" si="86"/>
        <v>571</v>
      </c>
      <c r="R2783" s="31">
        <f t="shared" si="87"/>
        <v>660</v>
      </c>
      <c r="S2783" s="29">
        <f>IF($Q2783&lt;Parâmetros!$E$19,$G2783-1,$G2783)</f>
        <v>46311</v>
      </c>
    </row>
    <row r="2784" spans="1:19" ht="15" customHeight="1" x14ac:dyDescent="0.25">
      <c r="A2784" s="128">
        <v>56010</v>
      </c>
      <c r="B2784" s="65" t="s">
        <v>694</v>
      </c>
      <c r="C2784" s="65" t="s">
        <v>74</v>
      </c>
      <c r="D2784" s="66">
        <v>46311</v>
      </c>
      <c r="E2784" s="67">
        <v>2</v>
      </c>
      <c r="F2784" s="65" t="s">
        <v>285</v>
      </c>
      <c r="G2784" s="66">
        <v>46311</v>
      </c>
      <c r="H2784" s="129">
        <v>40523192</v>
      </c>
      <c r="I2784" s="129">
        <v>10</v>
      </c>
      <c r="J2784" s="65" t="s">
        <v>325</v>
      </c>
      <c r="K2784" s="65" t="s">
        <v>329</v>
      </c>
      <c r="L2784" s="66">
        <v>46311</v>
      </c>
      <c r="M2784" s="65" t="s">
        <v>315</v>
      </c>
      <c r="N2784" s="129">
        <v>3010799</v>
      </c>
      <c r="O2784" s="65" t="s">
        <v>339</v>
      </c>
      <c r="P2784" s="66">
        <v>46313</v>
      </c>
      <c r="Q2784" s="31">
        <f t="shared" si="86"/>
        <v>720</v>
      </c>
      <c r="R2784" s="31">
        <f t="shared" si="87"/>
        <v>840</v>
      </c>
      <c r="S2784" s="29">
        <f>IF($Q2784&lt;Parâmetros!$E$19,$G2784-1,$G2784)</f>
        <v>46311</v>
      </c>
    </row>
    <row r="2785" spans="1:19" ht="15" customHeight="1" x14ac:dyDescent="0.25">
      <c r="A2785" s="128">
        <v>56010</v>
      </c>
      <c r="B2785" s="65" t="s">
        <v>694</v>
      </c>
      <c r="C2785" s="65" t="s">
        <v>74</v>
      </c>
      <c r="D2785" s="66">
        <v>46311</v>
      </c>
      <c r="E2785" s="67">
        <v>1.1599999999999999</v>
      </c>
      <c r="F2785" s="65" t="s">
        <v>285</v>
      </c>
      <c r="G2785" s="66">
        <v>46311</v>
      </c>
      <c r="H2785" s="129">
        <v>40523193</v>
      </c>
      <c r="I2785" s="129">
        <v>10</v>
      </c>
      <c r="J2785" s="65" t="s">
        <v>3899</v>
      </c>
      <c r="K2785" s="65" t="s">
        <v>338</v>
      </c>
      <c r="L2785" s="66">
        <v>46311</v>
      </c>
      <c r="M2785" s="65" t="s">
        <v>315</v>
      </c>
      <c r="N2785" s="65" t="s">
        <v>793</v>
      </c>
      <c r="O2785" s="65" t="s">
        <v>339</v>
      </c>
      <c r="P2785" s="66">
        <v>46313</v>
      </c>
      <c r="Q2785" s="31">
        <f t="shared" si="86"/>
        <v>850</v>
      </c>
      <c r="R2785" s="31">
        <f t="shared" si="87"/>
        <v>920</v>
      </c>
      <c r="S2785" s="29">
        <f>IF($Q2785&lt;Parâmetros!$E$19,$G2785-1,$G2785)</f>
        <v>46311</v>
      </c>
    </row>
    <row r="2786" spans="1:19" ht="15" customHeight="1" x14ac:dyDescent="0.25">
      <c r="A2786" s="128">
        <v>56010</v>
      </c>
      <c r="B2786" s="65" t="s">
        <v>694</v>
      </c>
      <c r="C2786" s="65" t="s">
        <v>74</v>
      </c>
      <c r="D2786" s="66">
        <v>46313</v>
      </c>
      <c r="E2786" s="67">
        <v>2.66</v>
      </c>
      <c r="F2786" s="65" t="s">
        <v>285</v>
      </c>
      <c r="G2786" s="66">
        <v>46313</v>
      </c>
      <c r="H2786" s="129">
        <v>40501586</v>
      </c>
      <c r="I2786" s="129">
        <v>50</v>
      </c>
      <c r="J2786" s="65" t="s">
        <v>523</v>
      </c>
      <c r="K2786" s="65" t="s">
        <v>318</v>
      </c>
      <c r="L2786" s="66">
        <v>46313</v>
      </c>
      <c r="M2786" s="65" t="s">
        <v>287</v>
      </c>
      <c r="N2786" s="65" t="s">
        <v>793</v>
      </c>
      <c r="O2786" s="65" t="s">
        <v>339</v>
      </c>
      <c r="P2786" s="66">
        <v>46313</v>
      </c>
      <c r="Q2786" s="31">
        <f t="shared" si="86"/>
        <v>440</v>
      </c>
      <c r="R2786" s="31">
        <f t="shared" si="87"/>
        <v>600</v>
      </c>
      <c r="S2786" s="29">
        <f>IF($Q2786&lt;Parâmetros!$E$19,$G2786-1,$G2786)</f>
        <v>46313</v>
      </c>
    </row>
    <row r="2787" spans="1:19" ht="15" customHeight="1" x14ac:dyDescent="0.25">
      <c r="A2787" s="128">
        <v>56010</v>
      </c>
      <c r="B2787" s="65" t="s">
        <v>694</v>
      </c>
      <c r="C2787" s="65" t="s">
        <v>74</v>
      </c>
      <c r="D2787" s="66">
        <v>46313</v>
      </c>
      <c r="E2787" s="67">
        <v>0.98</v>
      </c>
      <c r="F2787" s="65" t="s">
        <v>285</v>
      </c>
      <c r="G2787" s="66">
        <v>46313</v>
      </c>
      <c r="H2787" s="129">
        <v>31550451</v>
      </c>
      <c r="I2787" s="129">
        <v>30</v>
      </c>
      <c r="J2787" s="65" t="s">
        <v>628</v>
      </c>
      <c r="K2787" s="65" t="s">
        <v>292</v>
      </c>
      <c r="L2787" s="66">
        <v>46313</v>
      </c>
      <c r="M2787" s="65" t="s">
        <v>381</v>
      </c>
      <c r="N2787" s="65" t="s">
        <v>793</v>
      </c>
      <c r="O2787" s="65" t="s">
        <v>339</v>
      </c>
      <c r="P2787" s="66">
        <v>46313</v>
      </c>
      <c r="Q2787" s="31">
        <f t="shared" si="86"/>
        <v>601</v>
      </c>
      <c r="R2787" s="31">
        <f t="shared" si="87"/>
        <v>660</v>
      </c>
      <c r="S2787" s="29">
        <f>IF($Q2787&lt;Parâmetros!$E$19,$G2787-1,$G2787)</f>
        <v>46313</v>
      </c>
    </row>
    <row r="2788" spans="1:19" ht="15" customHeight="1" x14ac:dyDescent="0.25">
      <c r="A2788" s="128">
        <v>56010</v>
      </c>
      <c r="B2788" s="65" t="s">
        <v>694</v>
      </c>
      <c r="C2788" s="65" t="s">
        <v>74</v>
      </c>
      <c r="D2788" s="66">
        <v>46313</v>
      </c>
      <c r="E2788" s="67">
        <v>2</v>
      </c>
      <c r="F2788" s="65" t="s">
        <v>285</v>
      </c>
      <c r="G2788" s="66">
        <v>46313</v>
      </c>
      <c r="H2788" s="129">
        <v>40527386</v>
      </c>
      <c r="I2788" s="129">
        <v>10</v>
      </c>
      <c r="J2788" s="65" t="s">
        <v>325</v>
      </c>
      <c r="K2788" s="65" t="s">
        <v>329</v>
      </c>
      <c r="L2788" s="66">
        <v>46313</v>
      </c>
      <c r="M2788" s="65" t="s">
        <v>287</v>
      </c>
      <c r="N2788" s="65" t="s">
        <v>793</v>
      </c>
      <c r="O2788" s="65" t="s">
        <v>339</v>
      </c>
      <c r="P2788" s="66">
        <v>46313</v>
      </c>
      <c r="Q2788" s="31">
        <f t="shared" si="86"/>
        <v>720</v>
      </c>
      <c r="R2788" s="31">
        <f t="shared" si="87"/>
        <v>840</v>
      </c>
      <c r="S2788" s="29">
        <f>IF($Q2788&lt;Parâmetros!$E$19,$G2788-1,$G2788)</f>
        <v>46313</v>
      </c>
    </row>
    <row r="2789" spans="1:19" ht="15" customHeight="1" x14ac:dyDescent="0.25">
      <c r="A2789" s="128">
        <v>56010</v>
      </c>
      <c r="B2789" s="65" t="s">
        <v>694</v>
      </c>
      <c r="C2789" s="65" t="s">
        <v>74</v>
      </c>
      <c r="D2789" s="66">
        <v>46314</v>
      </c>
      <c r="E2789" s="67">
        <v>1.52</v>
      </c>
      <c r="F2789" s="65" t="s">
        <v>285</v>
      </c>
      <c r="G2789" s="66">
        <v>46313</v>
      </c>
      <c r="H2789" s="129">
        <v>31517342</v>
      </c>
      <c r="I2789" s="129">
        <v>40</v>
      </c>
      <c r="J2789" s="65" t="s">
        <v>2900</v>
      </c>
      <c r="K2789" s="65" t="s">
        <v>3900</v>
      </c>
      <c r="L2789" s="66">
        <v>46313</v>
      </c>
      <c r="M2789" s="65" t="s">
        <v>381</v>
      </c>
      <c r="N2789" s="65" t="s">
        <v>793</v>
      </c>
      <c r="O2789" s="65" t="s">
        <v>289</v>
      </c>
      <c r="P2789" s="66">
        <v>46314</v>
      </c>
      <c r="Q2789" s="31">
        <f t="shared" si="86"/>
        <v>841</v>
      </c>
      <c r="R2789" s="31">
        <f t="shared" si="87"/>
        <v>932</v>
      </c>
      <c r="S2789" s="29">
        <f>IF($Q2789&lt;Parâmetros!$E$19,$G2789-1,$G2789)</f>
        <v>46313</v>
      </c>
    </row>
    <row r="2790" spans="1:19" ht="15" customHeight="1" x14ac:dyDescent="0.25">
      <c r="A2790" s="128">
        <v>56010</v>
      </c>
      <c r="B2790" s="65" t="s">
        <v>694</v>
      </c>
      <c r="C2790" s="65" t="s">
        <v>74</v>
      </c>
      <c r="D2790" s="66">
        <v>46314</v>
      </c>
      <c r="E2790" s="67">
        <v>0.98</v>
      </c>
      <c r="F2790" s="65" t="s">
        <v>285</v>
      </c>
      <c r="G2790" s="66">
        <v>46314</v>
      </c>
      <c r="H2790" s="129">
        <v>40523672</v>
      </c>
      <c r="I2790" s="129">
        <v>30</v>
      </c>
      <c r="J2790" s="65" t="s">
        <v>627</v>
      </c>
      <c r="K2790" s="65" t="s">
        <v>318</v>
      </c>
      <c r="L2790" s="66">
        <v>46314</v>
      </c>
      <c r="M2790" s="65" t="s">
        <v>287</v>
      </c>
      <c r="N2790" s="65" t="s">
        <v>793</v>
      </c>
      <c r="O2790" s="65" t="s">
        <v>339</v>
      </c>
      <c r="P2790" s="66">
        <v>46319</v>
      </c>
      <c r="Q2790" s="31">
        <f t="shared" si="86"/>
        <v>541</v>
      </c>
      <c r="R2790" s="31">
        <f t="shared" si="87"/>
        <v>600</v>
      </c>
      <c r="S2790" s="29">
        <f>IF($Q2790&lt;Parâmetros!$E$19,$G2790-1,$G2790)</f>
        <v>46314</v>
      </c>
    </row>
    <row r="2791" spans="1:19" ht="15" customHeight="1" x14ac:dyDescent="0.25">
      <c r="A2791" s="128">
        <v>56010</v>
      </c>
      <c r="B2791" s="65" t="s">
        <v>694</v>
      </c>
      <c r="C2791" s="65" t="s">
        <v>74</v>
      </c>
      <c r="D2791" s="66">
        <v>46314</v>
      </c>
      <c r="E2791" s="67">
        <v>0.48</v>
      </c>
      <c r="F2791" s="65" t="s">
        <v>285</v>
      </c>
      <c r="G2791" s="66">
        <v>46314</v>
      </c>
      <c r="H2791" s="129">
        <v>40527917</v>
      </c>
      <c r="I2791" s="129">
        <v>10</v>
      </c>
      <c r="J2791" s="65" t="s">
        <v>628</v>
      </c>
      <c r="K2791" s="65" t="s">
        <v>2231</v>
      </c>
      <c r="L2791" s="66">
        <v>46314</v>
      </c>
      <c r="M2791" s="65" t="s">
        <v>287</v>
      </c>
      <c r="N2791" s="129">
        <v>3007371</v>
      </c>
      <c r="O2791" s="65" t="s">
        <v>339</v>
      </c>
      <c r="P2791" s="66">
        <v>46319</v>
      </c>
      <c r="Q2791" s="31">
        <f t="shared" si="86"/>
        <v>601</v>
      </c>
      <c r="R2791" s="31">
        <f t="shared" si="87"/>
        <v>630</v>
      </c>
      <c r="S2791" s="29">
        <f>IF($Q2791&lt;Parâmetros!$E$19,$G2791-1,$G2791)</f>
        <v>46314</v>
      </c>
    </row>
    <row r="2792" spans="1:19" ht="15" customHeight="1" x14ac:dyDescent="0.25">
      <c r="A2792" s="128">
        <v>56010</v>
      </c>
      <c r="B2792" s="65" t="s">
        <v>694</v>
      </c>
      <c r="C2792" s="65" t="s">
        <v>74</v>
      </c>
      <c r="D2792" s="66">
        <v>46314</v>
      </c>
      <c r="E2792" s="67">
        <v>0.48</v>
      </c>
      <c r="F2792" s="65" t="s">
        <v>285</v>
      </c>
      <c r="G2792" s="66">
        <v>46314</v>
      </c>
      <c r="H2792" s="129">
        <v>40529626</v>
      </c>
      <c r="I2792" s="129">
        <v>10</v>
      </c>
      <c r="J2792" s="65" t="s">
        <v>1619</v>
      </c>
      <c r="K2792" s="65" t="s">
        <v>292</v>
      </c>
      <c r="L2792" s="66">
        <v>46314</v>
      </c>
      <c r="M2792" s="65" t="s">
        <v>287</v>
      </c>
      <c r="N2792" s="65" t="s">
        <v>793</v>
      </c>
      <c r="O2792" s="65" t="s">
        <v>339</v>
      </c>
      <c r="P2792" s="66">
        <v>46319</v>
      </c>
      <c r="Q2792" s="31">
        <f t="shared" si="86"/>
        <v>631</v>
      </c>
      <c r="R2792" s="31">
        <f t="shared" si="87"/>
        <v>660</v>
      </c>
      <c r="S2792" s="29">
        <f>IF($Q2792&lt;Parâmetros!$E$19,$G2792-1,$G2792)</f>
        <v>46314</v>
      </c>
    </row>
    <row r="2793" spans="1:19" ht="15" customHeight="1" x14ac:dyDescent="0.25">
      <c r="A2793" s="128">
        <v>56010</v>
      </c>
      <c r="B2793" s="65" t="s">
        <v>694</v>
      </c>
      <c r="C2793" s="65" t="s">
        <v>74</v>
      </c>
      <c r="D2793" s="66">
        <v>46314</v>
      </c>
      <c r="E2793" s="67">
        <v>0.98</v>
      </c>
      <c r="F2793" s="65" t="s">
        <v>285</v>
      </c>
      <c r="G2793" s="66">
        <v>46314</v>
      </c>
      <c r="H2793" s="129">
        <v>40529295</v>
      </c>
      <c r="I2793" s="129">
        <v>20</v>
      </c>
      <c r="J2793" s="65" t="s">
        <v>5056</v>
      </c>
      <c r="K2793" s="65" t="s">
        <v>325</v>
      </c>
      <c r="L2793" s="66">
        <v>46314</v>
      </c>
      <c r="M2793" s="65" t="s">
        <v>287</v>
      </c>
      <c r="N2793" s="129">
        <v>3008286</v>
      </c>
      <c r="O2793" s="65" t="s">
        <v>339</v>
      </c>
      <c r="P2793" s="66">
        <v>46319</v>
      </c>
      <c r="Q2793" s="31">
        <f t="shared" si="86"/>
        <v>661</v>
      </c>
      <c r="R2793" s="31">
        <f t="shared" si="87"/>
        <v>720</v>
      </c>
      <c r="S2793" s="29">
        <f>IF($Q2793&lt;Parâmetros!$E$19,$G2793-1,$G2793)</f>
        <v>46314</v>
      </c>
    </row>
    <row r="2794" spans="1:19" ht="15" customHeight="1" x14ac:dyDescent="0.25">
      <c r="A2794" s="128">
        <v>56010</v>
      </c>
      <c r="B2794" s="65" t="s">
        <v>694</v>
      </c>
      <c r="C2794" s="65" t="s">
        <v>74</v>
      </c>
      <c r="D2794" s="66">
        <v>46315</v>
      </c>
      <c r="E2794" s="67">
        <v>2.16</v>
      </c>
      <c r="F2794" s="65" t="s">
        <v>285</v>
      </c>
      <c r="G2794" s="66">
        <v>46315</v>
      </c>
      <c r="H2794" s="129">
        <v>40519590</v>
      </c>
      <c r="I2794" s="129">
        <v>10</v>
      </c>
      <c r="J2794" s="65" t="s">
        <v>523</v>
      </c>
      <c r="K2794" s="65" t="s">
        <v>317</v>
      </c>
      <c r="L2794" s="66">
        <v>46315</v>
      </c>
      <c r="M2794" s="65" t="s">
        <v>287</v>
      </c>
      <c r="N2794" s="65" t="s">
        <v>793</v>
      </c>
      <c r="O2794" s="65" t="s">
        <v>339</v>
      </c>
      <c r="P2794" s="66">
        <v>46319</v>
      </c>
      <c r="Q2794" s="31">
        <f t="shared" si="86"/>
        <v>440</v>
      </c>
      <c r="R2794" s="31">
        <f t="shared" si="87"/>
        <v>570</v>
      </c>
      <c r="S2794" s="29">
        <f>IF($Q2794&lt;Parâmetros!$E$19,$G2794-1,$G2794)</f>
        <v>46315</v>
      </c>
    </row>
    <row r="2795" spans="1:19" ht="15" customHeight="1" x14ac:dyDescent="0.25">
      <c r="A2795" s="128">
        <v>56010</v>
      </c>
      <c r="B2795" s="65" t="s">
        <v>694</v>
      </c>
      <c r="C2795" s="65" t="s">
        <v>74</v>
      </c>
      <c r="D2795" s="66">
        <v>46315</v>
      </c>
      <c r="E2795" s="67">
        <v>1.48</v>
      </c>
      <c r="F2795" s="65" t="s">
        <v>285</v>
      </c>
      <c r="G2795" s="66">
        <v>46315</v>
      </c>
      <c r="H2795" s="129">
        <v>40519592</v>
      </c>
      <c r="I2795" s="129">
        <v>10</v>
      </c>
      <c r="J2795" s="65" t="s">
        <v>2206</v>
      </c>
      <c r="K2795" s="65" t="s">
        <v>292</v>
      </c>
      <c r="L2795" s="66">
        <v>46315</v>
      </c>
      <c r="M2795" s="65" t="s">
        <v>287</v>
      </c>
      <c r="N2795" s="65" t="s">
        <v>793</v>
      </c>
      <c r="O2795" s="65" t="s">
        <v>339</v>
      </c>
      <c r="P2795" s="66">
        <v>46319</v>
      </c>
      <c r="Q2795" s="31">
        <f t="shared" si="86"/>
        <v>571</v>
      </c>
      <c r="R2795" s="31">
        <f t="shared" si="87"/>
        <v>660</v>
      </c>
      <c r="S2795" s="29">
        <f>IF($Q2795&lt;Parâmetros!$E$19,$G2795-1,$G2795)</f>
        <v>46315</v>
      </c>
    </row>
    <row r="2796" spans="1:19" ht="15" customHeight="1" x14ac:dyDescent="0.25">
      <c r="A2796" s="128">
        <v>56010</v>
      </c>
      <c r="B2796" s="65" t="s">
        <v>694</v>
      </c>
      <c r="C2796" s="65" t="s">
        <v>74</v>
      </c>
      <c r="D2796" s="66">
        <v>46315</v>
      </c>
      <c r="E2796" s="67">
        <v>2</v>
      </c>
      <c r="F2796" s="65" t="s">
        <v>285</v>
      </c>
      <c r="G2796" s="66">
        <v>46315</v>
      </c>
      <c r="H2796" s="129">
        <v>40529632</v>
      </c>
      <c r="I2796" s="129">
        <v>10</v>
      </c>
      <c r="J2796" s="65" t="s">
        <v>325</v>
      </c>
      <c r="K2796" s="65" t="s">
        <v>329</v>
      </c>
      <c r="L2796" s="66">
        <v>46315</v>
      </c>
      <c r="M2796" s="65" t="s">
        <v>287</v>
      </c>
      <c r="N2796" s="65" t="s">
        <v>793</v>
      </c>
      <c r="O2796" s="65" t="s">
        <v>339</v>
      </c>
      <c r="P2796" s="66">
        <v>46319</v>
      </c>
      <c r="Q2796" s="31">
        <f t="shared" si="86"/>
        <v>720</v>
      </c>
      <c r="R2796" s="31">
        <f t="shared" si="87"/>
        <v>840</v>
      </c>
      <c r="S2796" s="29">
        <f>IF($Q2796&lt;Parâmetros!$E$19,$G2796-1,$G2796)</f>
        <v>46315</v>
      </c>
    </row>
    <row r="2797" spans="1:19" ht="15" customHeight="1" x14ac:dyDescent="0.25">
      <c r="A2797" s="128">
        <v>56010</v>
      </c>
      <c r="B2797" s="65" t="s">
        <v>694</v>
      </c>
      <c r="C2797" s="65" t="s">
        <v>74</v>
      </c>
      <c r="D2797" s="66">
        <v>46315</v>
      </c>
      <c r="E2797" s="67">
        <v>1.31</v>
      </c>
      <c r="F2797" s="65" t="s">
        <v>285</v>
      </c>
      <c r="G2797" s="66">
        <v>46315</v>
      </c>
      <c r="H2797" s="129">
        <v>31553266</v>
      </c>
      <c r="I2797" s="129">
        <v>20</v>
      </c>
      <c r="J2797" s="65" t="s">
        <v>540</v>
      </c>
      <c r="K2797" s="65" t="s">
        <v>338</v>
      </c>
      <c r="L2797" s="66">
        <v>46315</v>
      </c>
      <c r="M2797" s="65" t="s">
        <v>381</v>
      </c>
      <c r="N2797" s="65" t="s">
        <v>793</v>
      </c>
      <c r="O2797" s="65" t="s">
        <v>339</v>
      </c>
      <c r="P2797" s="66">
        <v>46319</v>
      </c>
      <c r="Q2797" s="31">
        <f t="shared" si="86"/>
        <v>841</v>
      </c>
      <c r="R2797" s="31">
        <f t="shared" si="87"/>
        <v>920</v>
      </c>
      <c r="S2797" s="29">
        <f>IF($Q2797&lt;Parâmetros!$E$19,$G2797-1,$G2797)</f>
        <v>46315</v>
      </c>
    </row>
    <row r="2798" spans="1:19" ht="15" customHeight="1" x14ac:dyDescent="0.25">
      <c r="A2798" s="128">
        <v>56010</v>
      </c>
      <c r="B2798" s="65" t="s">
        <v>694</v>
      </c>
      <c r="C2798" s="65" t="s">
        <v>74</v>
      </c>
      <c r="D2798" s="66">
        <v>46316</v>
      </c>
      <c r="E2798" s="67">
        <v>2.33</v>
      </c>
      <c r="F2798" s="65" t="s">
        <v>285</v>
      </c>
      <c r="G2798" s="66">
        <v>46316</v>
      </c>
      <c r="H2798" s="129">
        <v>40522110</v>
      </c>
      <c r="I2798" s="129">
        <v>10</v>
      </c>
      <c r="J2798" s="65" t="s">
        <v>327</v>
      </c>
      <c r="K2798" s="65" t="s">
        <v>338</v>
      </c>
      <c r="L2798" s="66">
        <v>46316</v>
      </c>
      <c r="M2798" s="65" t="s">
        <v>287</v>
      </c>
      <c r="N2798" s="65" t="s">
        <v>793</v>
      </c>
      <c r="O2798" s="65" t="s">
        <v>339</v>
      </c>
      <c r="P2798" s="66">
        <v>46319</v>
      </c>
      <c r="Q2798" s="31">
        <f t="shared" si="86"/>
        <v>780</v>
      </c>
      <c r="R2798" s="31">
        <f t="shared" si="87"/>
        <v>920</v>
      </c>
      <c r="S2798" s="29">
        <f>IF($Q2798&lt;Parâmetros!$E$19,$G2798-1,$G2798)</f>
        <v>46316</v>
      </c>
    </row>
    <row r="2799" spans="1:19" ht="15" customHeight="1" x14ac:dyDescent="0.25">
      <c r="A2799" s="128">
        <v>56012</v>
      </c>
      <c r="B2799" s="65" t="s">
        <v>58</v>
      </c>
      <c r="C2799" s="65" t="s">
        <v>72</v>
      </c>
      <c r="D2799" s="66">
        <v>46301</v>
      </c>
      <c r="E2799" s="67">
        <v>0.37</v>
      </c>
      <c r="F2799" s="65" t="s">
        <v>285</v>
      </c>
      <c r="G2799" s="66">
        <v>46296</v>
      </c>
      <c r="H2799" s="129">
        <v>40516325</v>
      </c>
      <c r="I2799" s="129">
        <v>10</v>
      </c>
      <c r="J2799" s="65" t="s">
        <v>895</v>
      </c>
      <c r="K2799" s="65" t="s">
        <v>896</v>
      </c>
      <c r="L2799" s="66">
        <v>46296</v>
      </c>
      <c r="M2799" s="65" t="s">
        <v>315</v>
      </c>
      <c r="N2799" s="129">
        <v>3002778</v>
      </c>
      <c r="O2799" s="65" t="s">
        <v>289</v>
      </c>
      <c r="P2799" s="66">
        <v>46301</v>
      </c>
      <c r="Q2799" s="31">
        <f t="shared" si="86"/>
        <v>551</v>
      </c>
      <c r="R2799" s="31">
        <f t="shared" si="87"/>
        <v>573</v>
      </c>
      <c r="S2799" s="29">
        <f>IF($Q2799&lt;Parâmetros!$E$19,$G2799-1,$G2799)</f>
        <v>46296</v>
      </c>
    </row>
    <row r="2800" spans="1:19" ht="15" customHeight="1" x14ac:dyDescent="0.25">
      <c r="A2800" s="128">
        <v>56012</v>
      </c>
      <c r="B2800" s="65" t="s">
        <v>58</v>
      </c>
      <c r="C2800" s="65" t="s">
        <v>72</v>
      </c>
      <c r="D2800" s="66">
        <v>46301</v>
      </c>
      <c r="E2800" s="67">
        <v>0.19</v>
      </c>
      <c r="F2800" s="65" t="s">
        <v>285</v>
      </c>
      <c r="G2800" s="66">
        <v>46296</v>
      </c>
      <c r="H2800" s="129">
        <v>40516323</v>
      </c>
      <c r="I2800" s="129">
        <v>10</v>
      </c>
      <c r="J2800" s="65" t="s">
        <v>897</v>
      </c>
      <c r="K2800" s="65" t="s">
        <v>898</v>
      </c>
      <c r="L2800" s="66">
        <v>46296</v>
      </c>
      <c r="M2800" s="65" t="s">
        <v>315</v>
      </c>
      <c r="N2800" s="129">
        <v>3009450</v>
      </c>
      <c r="O2800" s="65" t="s">
        <v>289</v>
      </c>
      <c r="P2800" s="66">
        <v>46301</v>
      </c>
      <c r="Q2800" s="31">
        <f t="shared" si="86"/>
        <v>632</v>
      </c>
      <c r="R2800" s="31">
        <f t="shared" si="87"/>
        <v>644</v>
      </c>
      <c r="S2800" s="29">
        <f>IF($Q2800&lt;Parâmetros!$E$19,$G2800-1,$G2800)</f>
        <v>46296</v>
      </c>
    </row>
    <row r="2801" spans="1:19" ht="15" customHeight="1" x14ac:dyDescent="0.25">
      <c r="A2801" s="128">
        <v>56012</v>
      </c>
      <c r="B2801" s="65" t="s">
        <v>58</v>
      </c>
      <c r="C2801" s="65" t="s">
        <v>72</v>
      </c>
      <c r="D2801" s="66">
        <v>46301</v>
      </c>
      <c r="E2801" s="67">
        <v>1.24</v>
      </c>
      <c r="F2801" s="65" t="s">
        <v>285</v>
      </c>
      <c r="G2801" s="66">
        <v>46299</v>
      </c>
      <c r="H2801" s="129">
        <v>40520184</v>
      </c>
      <c r="I2801" s="129">
        <v>10</v>
      </c>
      <c r="J2801" s="65" t="s">
        <v>899</v>
      </c>
      <c r="K2801" s="65" t="s">
        <v>900</v>
      </c>
      <c r="L2801" s="66">
        <v>46299</v>
      </c>
      <c r="M2801" s="65" t="s">
        <v>287</v>
      </c>
      <c r="N2801" s="65" t="s">
        <v>793</v>
      </c>
      <c r="O2801" s="65" t="s">
        <v>289</v>
      </c>
      <c r="P2801" s="66">
        <v>46301</v>
      </c>
      <c r="Q2801" s="31">
        <f t="shared" si="86"/>
        <v>851</v>
      </c>
      <c r="R2801" s="31">
        <f t="shared" si="87"/>
        <v>925</v>
      </c>
      <c r="S2801" s="29">
        <f>IF($Q2801&lt;Parâmetros!$E$19,$G2801-1,$G2801)</f>
        <v>46299</v>
      </c>
    </row>
    <row r="2802" spans="1:19" ht="15" customHeight="1" x14ac:dyDescent="0.25">
      <c r="A2802" s="128">
        <v>56012</v>
      </c>
      <c r="B2802" s="65" t="s">
        <v>58</v>
      </c>
      <c r="C2802" s="65" t="s">
        <v>72</v>
      </c>
      <c r="D2802" s="66">
        <v>46301</v>
      </c>
      <c r="E2802" s="67">
        <v>4.67</v>
      </c>
      <c r="F2802" s="65" t="s">
        <v>285</v>
      </c>
      <c r="G2802" s="66">
        <v>46300</v>
      </c>
      <c r="H2802" s="129">
        <v>40522632</v>
      </c>
      <c r="I2802" s="129">
        <v>10</v>
      </c>
      <c r="J2802" s="65" t="s">
        <v>523</v>
      </c>
      <c r="K2802" s="65" t="s">
        <v>325</v>
      </c>
      <c r="L2802" s="66">
        <v>46300</v>
      </c>
      <c r="M2802" s="65" t="s">
        <v>287</v>
      </c>
      <c r="N2802" s="65" t="s">
        <v>793</v>
      </c>
      <c r="O2802" s="65" t="s">
        <v>289</v>
      </c>
      <c r="P2802" s="66">
        <v>46301</v>
      </c>
      <c r="Q2802" s="31">
        <f t="shared" si="86"/>
        <v>440</v>
      </c>
      <c r="R2802" s="31">
        <f t="shared" si="87"/>
        <v>720</v>
      </c>
      <c r="S2802" s="29">
        <f>IF($Q2802&lt;Parâmetros!$E$19,$G2802-1,$G2802)</f>
        <v>46300</v>
      </c>
    </row>
    <row r="2803" spans="1:19" ht="15" customHeight="1" x14ac:dyDescent="0.25">
      <c r="A2803" s="128">
        <v>56012</v>
      </c>
      <c r="B2803" s="65" t="s">
        <v>58</v>
      </c>
      <c r="C2803" s="65" t="s">
        <v>72</v>
      </c>
      <c r="D2803" s="66">
        <v>46301</v>
      </c>
      <c r="E2803" s="67">
        <v>2</v>
      </c>
      <c r="F2803" s="65" t="s">
        <v>285</v>
      </c>
      <c r="G2803" s="66">
        <v>46300</v>
      </c>
      <c r="H2803" s="129">
        <v>40522632</v>
      </c>
      <c r="I2803" s="129">
        <v>10</v>
      </c>
      <c r="J2803" s="65" t="s">
        <v>349</v>
      </c>
      <c r="K2803" s="65" t="s">
        <v>901</v>
      </c>
      <c r="L2803" s="66">
        <v>46300</v>
      </c>
      <c r="M2803" s="65" t="s">
        <v>287</v>
      </c>
      <c r="N2803" s="65" t="s">
        <v>793</v>
      </c>
      <c r="O2803" s="65" t="s">
        <v>289</v>
      </c>
      <c r="P2803" s="66">
        <v>46301</v>
      </c>
      <c r="Q2803" s="31">
        <f t="shared" si="86"/>
        <v>795</v>
      </c>
      <c r="R2803" s="31">
        <f t="shared" si="87"/>
        <v>915</v>
      </c>
      <c r="S2803" s="29">
        <f>IF($Q2803&lt;Parâmetros!$E$19,$G2803-1,$G2803)</f>
        <v>46300</v>
      </c>
    </row>
    <row r="2804" spans="1:19" ht="15" customHeight="1" x14ac:dyDescent="0.25">
      <c r="A2804" s="128">
        <v>56012</v>
      </c>
      <c r="B2804" s="65" t="s">
        <v>58</v>
      </c>
      <c r="C2804" s="65" t="s">
        <v>72</v>
      </c>
      <c r="D2804" s="66">
        <v>46301</v>
      </c>
      <c r="E2804" s="67">
        <v>1</v>
      </c>
      <c r="F2804" s="65" t="s">
        <v>285</v>
      </c>
      <c r="G2804" s="66">
        <v>46301</v>
      </c>
      <c r="H2804" s="129">
        <v>40522900</v>
      </c>
      <c r="I2804" s="129">
        <v>10</v>
      </c>
      <c r="J2804" s="65" t="s">
        <v>522</v>
      </c>
      <c r="K2804" s="65" t="s">
        <v>815</v>
      </c>
      <c r="L2804" s="66">
        <v>46301</v>
      </c>
      <c r="M2804" s="65" t="s">
        <v>287</v>
      </c>
      <c r="N2804" s="65" t="s">
        <v>793</v>
      </c>
      <c r="O2804" s="65" t="s">
        <v>289</v>
      </c>
      <c r="P2804" s="66">
        <v>46301</v>
      </c>
      <c r="Q2804" s="31">
        <f t="shared" si="86"/>
        <v>440</v>
      </c>
      <c r="R2804" s="31">
        <f t="shared" si="87"/>
        <v>500</v>
      </c>
      <c r="S2804" s="29">
        <f>IF($Q2804&lt;Parâmetros!$E$19,$G2804-1,$G2804)</f>
        <v>46301</v>
      </c>
    </row>
    <row r="2805" spans="1:19" ht="15" customHeight="1" x14ac:dyDescent="0.25">
      <c r="A2805" s="128">
        <v>56012</v>
      </c>
      <c r="B2805" s="65" t="s">
        <v>58</v>
      </c>
      <c r="C2805" s="65" t="s">
        <v>72</v>
      </c>
      <c r="D2805" s="66">
        <v>46301</v>
      </c>
      <c r="E2805" s="67">
        <v>2.25</v>
      </c>
      <c r="F2805" s="65" t="s">
        <v>285</v>
      </c>
      <c r="G2805" s="66">
        <v>46301</v>
      </c>
      <c r="H2805" s="129">
        <v>40522881</v>
      </c>
      <c r="I2805" s="129">
        <v>10</v>
      </c>
      <c r="J2805" s="65" t="s">
        <v>902</v>
      </c>
      <c r="K2805" s="65" t="s">
        <v>903</v>
      </c>
      <c r="L2805" s="66">
        <v>46301</v>
      </c>
      <c r="M2805" s="65" t="s">
        <v>287</v>
      </c>
      <c r="N2805" s="65" t="s">
        <v>793</v>
      </c>
      <c r="O2805" s="65" t="s">
        <v>289</v>
      </c>
      <c r="P2805" s="66">
        <v>46301</v>
      </c>
      <c r="Q2805" s="31">
        <f t="shared" si="86"/>
        <v>510</v>
      </c>
      <c r="R2805" s="31">
        <f t="shared" si="87"/>
        <v>645</v>
      </c>
      <c r="S2805" s="29">
        <f>IF($Q2805&lt;Parâmetros!$E$19,$G2805-1,$G2805)</f>
        <v>46301</v>
      </c>
    </row>
    <row r="2806" spans="1:19" ht="15" customHeight="1" x14ac:dyDescent="0.25">
      <c r="A2806" s="128">
        <v>56012</v>
      </c>
      <c r="B2806" s="65" t="s">
        <v>58</v>
      </c>
      <c r="C2806" s="65" t="s">
        <v>72</v>
      </c>
      <c r="D2806" s="66">
        <v>46301</v>
      </c>
      <c r="E2806" s="67">
        <v>3.07</v>
      </c>
      <c r="F2806" s="65" t="s">
        <v>285</v>
      </c>
      <c r="G2806" s="66">
        <v>46301</v>
      </c>
      <c r="H2806" s="129">
        <v>40515467</v>
      </c>
      <c r="I2806" s="129">
        <v>10</v>
      </c>
      <c r="J2806" s="65" t="s">
        <v>904</v>
      </c>
      <c r="K2806" s="65" t="s">
        <v>905</v>
      </c>
      <c r="L2806" s="66">
        <v>46301</v>
      </c>
      <c r="M2806" s="65" t="s">
        <v>287</v>
      </c>
      <c r="N2806" s="65" t="s">
        <v>793</v>
      </c>
      <c r="O2806" s="65" t="s">
        <v>289</v>
      </c>
      <c r="P2806" s="66">
        <v>46301</v>
      </c>
      <c r="Q2806" s="31">
        <f t="shared" si="86"/>
        <v>730</v>
      </c>
      <c r="R2806" s="31">
        <f t="shared" si="87"/>
        <v>915</v>
      </c>
      <c r="S2806" s="29">
        <f>IF($Q2806&lt;Parâmetros!$E$19,$G2806-1,$G2806)</f>
        <v>46301</v>
      </c>
    </row>
    <row r="2807" spans="1:19" ht="15" customHeight="1" x14ac:dyDescent="0.25">
      <c r="A2807" s="128">
        <v>56012</v>
      </c>
      <c r="B2807" s="65" t="s">
        <v>58</v>
      </c>
      <c r="C2807" s="65" t="s">
        <v>72</v>
      </c>
      <c r="D2807" s="66">
        <v>46302</v>
      </c>
      <c r="E2807" s="67">
        <v>0.24</v>
      </c>
      <c r="F2807" s="65" t="s">
        <v>285</v>
      </c>
      <c r="G2807" s="66">
        <v>46302</v>
      </c>
      <c r="H2807" s="129">
        <v>40521274</v>
      </c>
      <c r="I2807" s="129">
        <v>10</v>
      </c>
      <c r="J2807" s="65" t="s">
        <v>1115</v>
      </c>
      <c r="K2807" s="65" t="s">
        <v>1116</v>
      </c>
      <c r="L2807" s="66">
        <v>46302</v>
      </c>
      <c r="M2807" s="65" t="s">
        <v>315</v>
      </c>
      <c r="N2807" s="129">
        <v>3005041</v>
      </c>
      <c r="O2807" s="65" t="s">
        <v>289</v>
      </c>
      <c r="P2807" s="66">
        <v>46302</v>
      </c>
      <c r="Q2807" s="31">
        <f t="shared" si="86"/>
        <v>440</v>
      </c>
      <c r="R2807" s="31">
        <f t="shared" si="87"/>
        <v>454</v>
      </c>
      <c r="S2807" s="29">
        <f>IF($Q2807&lt;Parâmetros!$E$19,$G2807-1,$G2807)</f>
        <v>46302</v>
      </c>
    </row>
    <row r="2808" spans="1:19" ht="15" customHeight="1" x14ac:dyDescent="0.25">
      <c r="A2808" s="128">
        <v>56012</v>
      </c>
      <c r="B2808" s="65" t="s">
        <v>58</v>
      </c>
      <c r="C2808" s="65" t="s">
        <v>72</v>
      </c>
      <c r="D2808" s="66">
        <v>46302</v>
      </c>
      <c r="E2808" s="67">
        <v>0.25</v>
      </c>
      <c r="F2808" s="65" t="s">
        <v>285</v>
      </c>
      <c r="G2808" s="66">
        <v>46302</v>
      </c>
      <c r="H2808" s="129">
        <v>40521276</v>
      </c>
      <c r="I2808" s="129">
        <v>10</v>
      </c>
      <c r="J2808" s="65" t="s">
        <v>1117</v>
      </c>
      <c r="K2808" s="65" t="s">
        <v>539</v>
      </c>
      <c r="L2808" s="66">
        <v>46302</v>
      </c>
      <c r="M2808" s="65" t="s">
        <v>315</v>
      </c>
      <c r="N2808" s="129">
        <v>3002827</v>
      </c>
      <c r="O2808" s="65" t="s">
        <v>289</v>
      </c>
      <c r="P2808" s="66">
        <v>46302</v>
      </c>
      <c r="Q2808" s="31">
        <f t="shared" si="86"/>
        <v>460</v>
      </c>
      <c r="R2808" s="31">
        <f t="shared" si="87"/>
        <v>475</v>
      </c>
      <c r="S2808" s="29">
        <f>IF($Q2808&lt;Parâmetros!$E$19,$G2808-1,$G2808)</f>
        <v>46302</v>
      </c>
    </row>
    <row r="2809" spans="1:19" ht="15" customHeight="1" x14ac:dyDescent="0.25">
      <c r="A2809" s="128">
        <v>56012</v>
      </c>
      <c r="B2809" s="65" t="s">
        <v>58</v>
      </c>
      <c r="C2809" s="65" t="s">
        <v>72</v>
      </c>
      <c r="D2809" s="66">
        <v>46302</v>
      </c>
      <c r="E2809" s="67">
        <v>0.34</v>
      </c>
      <c r="F2809" s="65" t="s">
        <v>285</v>
      </c>
      <c r="G2809" s="66">
        <v>46302</v>
      </c>
      <c r="H2809" s="129">
        <v>40521365</v>
      </c>
      <c r="I2809" s="129">
        <v>10</v>
      </c>
      <c r="J2809" s="65" t="s">
        <v>1118</v>
      </c>
      <c r="K2809" s="65" t="s">
        <v>735</v>
      </c>
      <c r="L2809" s="66">
        <v>46302</v>
      </c>
      <c r="M2809" s="65" t="s">
        <v>315</v>
      </c>
      <c r="N2809" s="129">
        <v>3003070</v>
      </c>
      <c r="O2809" s="65" t="s">
        <v>289</v>
      </c>
      <c r="P2809" s="66">
        <v>46302</v>
      </c>
      <c r="Q2809" s="31">
        <f t="shared" si="86"/>
        <v>480</v>
      </c>
      <c r="R2809" s="31">
        <f t="shared" si="87"/>
        <v>500</v>
      </c>
      <c r="S2809" s="29">
        <f>IF($Q2809&lt;Parâmetros!$E$19,$G2809-1,$G2809)</f>
        <v>46302</v>
      </c>
    </row>
    <row r="2810" spans="1:19" ht="15" customHeight="1" x14ac:dyDescent="0.25">
      <c r="A2810" s="128">
        <v>56012</v>
      </c>
      <c r="B2810" s="65" t="s">
        <v>58</v>
      </c>
      <c r="C2810" s="65" t="s">
        <v>72</v>
      </c>
      <c r="D2810" s="66">
        <v>46302</v>
      </c>
      <c r="E2810" s="67">
        <v>0.27</v>
      </c>
      <c r="F2810" s="65" t="s">
        <v>285</v>
      </c>
      <c r="G2810" s="66">
        <v>46302</v>
      </c>
      <c r="H2810" s="129">
        <v>40521366</v>
      </c>
      <c r="I2810" s="129">
        <v>10</v>
      </c>
      <c r="J2810" s="65" t="s">
        <v>1119</v>
      </c>
      <c r="K2810" s="65" t="s">
        <v>1120</v>
      </c>
      <c r="L2810" s="66">
        <v>46302</v>
      </c>
      <c r="M2810" s="65" t="s">
        <v>315</v>
      </c>
      <c r="N2810" s="129">
        <v>3003071</v>
      </c>
      <c r="O2810" s="65" t="s">
        <v>289</v>
      </c>
      <c r="P2810" s="66">
        <v>46302</v>
      </c>
      <c r="Q2810" s="31">
        <f t="shared" si="86"/>
        <v>505</v>
      </c>
      <c r="R2810" s="31">
        <f t="shared" si="87"/>
        <v>521</v>
      </c>
      <c r="S2810" s="29">
        <f>IF($Q2810&lt;Parâmetros!$E$19,$G2810-1,$G2810)</f>
        <v>46302</v>
      </c>
    </row>
    <row r="2811" spans="1:19" ht="15" customHeight="1" x14ac:dyDescent="0.25">
      <c r="A2811" s="128">
        <v>56012</v>
      </c>
      <c r="B2811" s="65" t="s">
        <v>58</v>
      </c>
      <c r="C2811" s="65" t="s">
        <v>72</v>
      </c>
      <c r="D2811" s="66">
        <v>46304</v>
      </c>
      <c r="E2811" s="67">
        <v>1.34</v>
      </c>
      <c r="F2811" s="65" t="s">
        <v>285</v>
      </c>
      <c r="G2811" s="66">
        <v>46302</v>
      </c>
      <c r="H2811" s="129">
        <v>40522119</v>
      </c>
      <c r="I2811" s="129">
        <v>10</v>
      </c>
      <c r="J2811" s="65" t="s">
        <v>1638</v>
      </c>
      <c r="K2811" s="65" t="s">
        <v>1639</v>
      </c>
      <c r="L2811" s="66">
        <v>46302</v>
      </c>
      <c r="M2811" s="65" t="s">
        <v>287</v>
      </c>
      <c r="N2811" s="65" t="s">
        <v>793</v>
      </c>
      <c r="O2811" s="65" t="s">
        <v>289</v>
      </c>
      <c r="P2811" s="66">
        <v>46304</v>
      </c>
      <c r="Q2811" s="31"/>
      <c r="R2811" s="31"/>
      <c r="S2811" s="29"/>
    </row>
    <row r="2812" spans="1:19" ht="15" customHeight="1" x14ac:dyDescent="0.25">
      <c r="A2812" s="128">
        <v>56012</v>
      </c>
      <c r="B2812" s="65" t="s">
        <v>58</v>
      </c>
      <c r="C2812" s="65" t="s">
        <v>79</v>
      </c>
      <c r="D2812" s="66">
        <v>46304</v>
      </c>
      <c r="E2812" s="67">
        <v>1.07</v>
      </c>
      <c r="F2812" s="65" t="s">
        <v>285</v>
      </c>
      <c r="G2812" s="66">
        <v>46302</v>
      </c>
      <c r="H2812" s="129">
        <v>40515467</v>
      </c>
      <c r="I2812" s="129">
        <v>20</v>
      </c>
      <c r="J2812" s="65" t="s">
        <v>1640</v>
      </c>
      <c r="K2812" s="65" t="s">
        <v>1641</v>
      </c>
      <c r="L2812" s="66">
        <v>46302</v>
      </c>
      <c r="M2812" s="65" t="s">
        <v>287</v>
      </c>
      <c r="N2812" s="65" t="s">
        <v>793</v>
      </c>
      <c r="O2812" s="65" t="s">
        <v>289</v>
      </c>
      <c r="P2812" s="66">
        <v>46304</v>
      </c>
      <c r="Q2812" s="31">
        <f t="shared" ref="Q2812:Q2875" si="88">IFERROR(VALUE(LEFT($J2812,2))*60+VALUE(MID($J2812,4,2)),9999)</f>
        <v>611</v>
      </c>
      <c r="R2812" s="31">
        <f t="shared" ref="R2812:R2875" si="89">IFERROR(VALUE(LEFT($K2812,2))*60+VALUE(MID($K2812,4,2)),"")</f>
        <v>675</v>
      </c>
      <c r="S2812" s="29">
        <f>IF($Q2812&lt;Parâmetros!$E$19,$G2812-1,$G2812)</f>
        <v>46302</v>
      </c>
    </row>
    <row r="2813" spans="1:19" ht="15" customHeight="1" x14ac:dyDescent="0.25">
      <c r="A2813" s="128">
        <v>56012</v>
      </c>
      <c r="B2813" s="65" t="s">
        <v>58</v>
      </c>
      <c r="C2813" s="65" t="s">
        <v>72</v>
      </c>
      <c r="D2813" s="66">
        <v>46304</v>
      </c>
      <c r="E2813" s="67">
        <v>2.97</v>
      </c>
      <c r="F2813" s="65" t="s">
        <v>285</v>
      </c>
      <c r="G2813" s="66">
        <v>46302</v>
      </c>
      <c r="H2813" s="129">
        <v>40515467</v>
      </c>
      <c r="I2813" s="129">
        <v>10</v>
      </c>
      <c r="J2813" s="65" t="s">
        <v>1642</v>
      </c>
      <c r="K2813" s="65" t="s">
        <v>1643</v>
      </c>
      <c r="L2813" s="66">
        <v>46302</v>
      </c>
      <c r="M2813" s="65" t="s">
        <v>287</v>
      </c>
      <c r="N2813" s="65" t="s">
        <v>793</v>
      </c>
      <c r="O2813" s="65" t="s">
        <v>289</v>
      </c>
      <c r="P2813" s="66">
        <v>46304</v>
      </c>
      <c r="Q2813" s="31">
        <f t="shared" si="88"/>
        <v>740</v>
      </c>
      <c r="R2813" s="31">
        <f t="shared" si="89"/>
        <v>919</v>
      </c>
      <c r="S2813" s="29">
        <f>IF($Q2813&lt;Parâmetros!$E$19,$G2813-1,$G2813)</f>
        <v>46302</v>
      </c>
    </row>
    <row r="2814" spans="1:19" ht="15" customHeight="1" x14ac:dyDescent="0.25">
      <c r="A2814" s="128">
        <v>56012</v>
      </c>
      <c r="B2814" s="65" t="s">
        <v>58</v>
      </c>
      <c r="C2814" s="65" t="s">
        <v>72</v>
      </c>
      <c r="D2814" s="66">
        <v>46304</v>
      </c>
      <c r="E2814" s="67">
        <v>0.34</v>
      </c>
      <c r="F2814" s="65" t="s">
        <v>285</v>
      </c>
      <c r="G2814" s="66">
        <v>46304</v>
      </c>
      <c r="H2814" s="129">
        <v>40521354</v>
      </c>
      <c r="I2814" s="129">
        <v>10</v>
      </c>
      <c r="J2814" s="65" t="s">
        <v>1644</v>
      </c>
      <c r="K2814" s="65" t="s">
        <v>1645</v>
      </c>
      <c r="L2814" s="66">
        <v>46304</v>
      </c>
      <c r="M2814" s="65" t="s">
        <v>315</v>
      </c>
      <c r="N2814" s="129">
        <v>3008570</v>
      </c>
      <c r="O2814" s="65" t="s">
        <v>289</v>
      </c>
      <c r="P2814" s="66">
        <v>46304</v>
      </c>
      <c r="Q2814" s="31">
        <f t="shared" si="88"/>
        <v>445</v>
      </c>
      <c r="R2814" s="31">
        <f t="shared" si="89"/>
        <v>465</v>
      </c>
      <c r="S2814" s="29">
        <f>IF($Q2814&lt;Parâmetros!$E$19,$G2814-1,$G2814)</f>
        <v>46304</v>
      </c>
    </row>
    <row r="2815" spans="1:19" ht="15" customHeight="1" x14ac:dyDescent="0.25">
      <c r="A2815" s="128">
        <v>56012</v>
      </c>
      <c r="B2815" s="65" t="s">
        <v>58</v>
      </c>
      <c r="C2815" s="65" t="s">
        <v>72</v>
      </c>
      <c r="D2815" s="66">
        <v>46304</v>
      </c>
      <c r="E2815" s="67">
        <v>0.32</v>
      </c>
      <c r="F2815" s="65" t="s">
        <v>285</v>
      </c>
      <c r="G2815" s="66">
        <v>46304</v>
      </c>
      <c r="H2815" s="129">
        <v>40521275</v>
      </c>
      <c r="I2815" s="129">
        <v>10</v>
      </c>
      <c r="J2815" s="65" t="s">
        <v>1646</v>
      </c>
      <c r="K2815" s="65" t="s">
        <v>1647</v>
      </c>
      <c r="L2815" s="66">
        <v>46304</v>
      </c>
      <c r="M2815" s="65" t="s">
        <v>315</v>
      </c>
      <c r="N2815" s="129">
        <v>3002875</v>
      </c>
      <c r="O2815" s="65" t="s">
        <v>289</v>
      </c>
      <c r="P2815" s="66">
        <v>46304</v>
      </c>
      <c r="Q2815" s="31">
        <f t="shared" si="88"/>
        <v>450</v>
      </c>
      <c r="R2815" s="31">
        <f t="shared" si="89"/>
        <v>469</v>
      </c>
      <c r="S2815" s="29">
        <f>IF($Q2815&lt;Parâmetros!$E$19,$G2815-1,$G2815)</f>
        <v>46304</v>
      </c>
    </row>
    <row r="2816" spans="1:19" ht="15" customHeight="1" x14ac:dyDescent="0.25">
      <c r="A2816" s="128">
        <v>56012</v>
      </c>
      <c r="B2816" s="65" t="s">
        <v>58</v>
      </c>
      <c r="C2816" s="65" t="s">
        <v>72</v>
      </c>
      <c r="D2816" s="66">
        <v>46304</v>
      </c>
      <c r="E2816" s="67">
        <v>0.34</v>
      </c>
      <c r="F2816" s="65" t="s">
        <v>285</v>
      </c>
      <c r="G2816" s="66">
        <v>46304</v>
      </c>
      <c r="H2816" s="129">
        <v>40521279</v>
      </c>
      <c r="I2816" s="129">
        <v>10</v>
      </c>
      <c r="J2816" s="65" t="s">
        <v>1648</v>
      </c>
      <c r="K2816" s="65" t="s">
        <v>1649</v>
      </c>
      <c r="L2816" s="66">
        <v>46304</v>
      </c>
      <c r="M2816" s="65" t="s">
        <v>315</v>
      </c>
      <c r="N2816" s="129">
        <v>3002745</v>
      </c>
      <c r="O2816" s="65" t="s">
        <v>289</v>
      </c>
      <c r="P2816" s="66">
        <v>46304</v>
      </c>
      <c r="Q2816" s="31">
        <f t="shared" si="88"/>
        <v>475</v>
      </c>
      <c r="R2816" s="31">
        <f t="shared" si="89"/>
        <v>495</v>
      </c>
      <c r="S2816" s="29">
        <f>IF($Q2816&lt;Parâmetros!$E$19,$G2816-1,$G2816)</f>
        <v>46304</v>
      </c>
    </row>
    <row r="2817" spans="1:19" ht="15" customHeight="1" x14ac:dyDescent="0.25">
      <c r="A2817" s="128">
        <v>56012</v>
      </c>
      <c r="B2817" s="65" t="s">
        <v>58</v>
      </c>
      <c r="C2817" s="65" t="s">
        <v>72</v>
      </c>
      <c r="D2817" s="66">
        <v>46305</v>
      </c>
      <c r="E2817" s="67">
        <v>2.2599999999999998</v>
      </c>
      <c r="F2817" s="65" t="s">
        <v>285</v>
      </c>
      <c r="G2817" s="66">
        <v>46304</v>
      </c>
      <c r="H2817" s="129">
        <v>40524062</v>
      </c>
      <c r="I2817" s="129">
        <v>10</v>
      </c>
      <c r="J2817" s="65" t="s">
        <v>2209</v>
      </c>
      <c r="K2817" s="65" t="s">
        <v>2210</v>
      </c>
      <c r="L2817" s="66">
        <v>46304</v>
      </c>
      <c r="M2817" s="65" t="s">
        <v>287</v>
      </c>
      <c r="N2817" s="65" t="s">
        <v>793</v>
      </c>
      <c r="O2817" s="65" t="s">
        <v>289</v>
      </c>
      <c r="P2817" s="66">
        <v>46305</v>
      </c>
      <c r="Q2817" s="31">
        <f t="shared" si="88"/>
        <v>510</v>
      </c>
      <c r="R2817" s="31">
        <f t="shared" si="89"/>
        <v>645</v>
      </c>
      <c r="S2817" s="29">
        <f>IF($Q2817&lt;Parâmetros!$E$19,$G2817-1,$G2817)</f>
        <v>46304</v>
      </c>
    </row>
    <row r="2818" spans="1:19" ht="15" customHeight="1" x14ac:dyDescent="0.25">
      <c r="A2818" s="128">
        <v>56012</v>
      </c>
      <c r="B2818" s="65" t="s">
        <v>58</v>
      </c>
      <c r="C2818" s="65" t="s">
        <v>72</v>
      </c>
      <c r="D2818" s="66">
        <v>46305</v>
      </c>
      <c r="E2818" s="67">
        <v>2.4900000000000002</v>
      </c>
      <c r="F2818" s="65" t="s">
        <v>285</v>
      </c>
      <c r="G2818" s="66">
        <v>46304</v>
      </c>
      <c r="H2818" s="129">
        <v>40522873</v>
      </c>
      <c r="I2818" s="129">
        <v>10</v>
      </c>
      <c r="J2818" s="65" t="s">
        <v>1184</v>
      </c>
      <c r="K2818" s="65" t="s">
        <v>2211</v>
      </c>
      <c r="L2818" s="66">
        <v>46304</v>
      </c>
      <c r="M2818" s="65" t="s">
        <v>287</v>
      </c>
      <c r="N2818" s="65" t="s">
        <v>793</v>
      </c>
      <c r="O2818" s="65" t="s">
        <v>289</v>
      </c>
      <c r="P2818" s="66">
        <v>46305</v>
      </c>
      <c r="Q2818" s="31">
        <f t="shared" si="88"/>
        <v>660</v>
      </c>
      <c r="R2818" s="31">
        <f t="shared" si="89"/>
        <v>810</v>
      </c>
      <c r="S2818" s="29">
        <f>IF($Q2818&lt;Parâmetros!$E$19,$G2818-1,$G2818)</f>
        <v>46304</v>
      </c>
    </row>
    <row r="2819" spans="1:19" ht="15" customHeight="1" x14ac:dyDescent="0.25">
      <c r="A2819" s="128">
        <v>56012</v>
      </c>
      <c r="B2819" s="65" t="s">
        <v>58</v>
      </c>
      <c r="C2819" s="65" t="s">
        <v>72</v>
      </c>
      <c r="D2819" s="66">
        <v>46305</v>
      </c>
      <c r="E2819" s="67">
        <v>0.34</v>
      </c>
      <c r="F2819" s="65" t="s">
        <v>285</v>
      </c>
      <c r="G2819" s="66">
        <v>46304</v>
      </c>
      <c r="H2819" s="129">
        <v>40521278</v>
      </c>
      <c r="I2819" s="129">
        <v>10</v>
      </c>
      <c r="J2819" s="65" t="s">
        <v>842</v>
      </c>
      <c r="K2819" s="65" t="s">
        <v>2212</v>
      </c>
      <c r="L2819" s="66">
        <v>46304</v>
      </c>
      <c r="M2819" s="65" t="s">
        <v>315</v>
      </c>
      <c r="N2819" s="129">
        <v>3003110</v>
      </c>
      <c r="O2819" s="65" t="s">
        <v>289</v>
      </c>
      <c r="P2819" s="66">
        <v>46305</v>
      </c>
      <c r="Q2819" s="31">
        <f t="shared" si="88"/>
        <v>870</v>
      </c>
      <c r="R2819" s="31">
        <f t="shared" si="89"/>
        <v>890</v>
      </c>
      <c r="S2819" s="29">
        <f>IF($Q2819&lt;Parâmetros!$E$19,$G2819-1,$G2819)</f>
        <v>46304</v>
      </c>
    </row>
    <row r="2820" spans="1:19" ht="15" customHeight="1" x14ac:dyDescent="0.25">
      <c r="A2820" s="128">
        <v>56012</v>
      </c>
      <c r="B2820" s="65" t="s">
        <v>58</v>
      </c>
      <c r="C2820" s="65" t="s">
        <v>72</v>
      </c>
      <c r="D2820" s="66">
        <v>46305</v>
      </c>
      <c r="E2820" s="67">
        <v>0.34</v>
      </c>
      <c r="F2820" s="65" t="s">
        <v>285</v>
      </c>
      <c r="G2820" s="66">
        <v>46304</v>
      </c>
      <c r="H2820" s="129">
        <v>40521277</v>
      </c>
      <c r="I2820" s="129">
        <v>10</v>
      </c>
      <c r="J2820" s="65" t="s">
        <v>2213</v>
      </c>
      <c r="K2820" s="65" t="s">
        <v>2214</v>
      </c>
      <c r="L2820" s="66">
        <v>46304</v>
      </c>
      <c r="M2820" s="65" t="s">
        <v>315</v>
      </c>
      <c r="N2820" s="129">
        <v>3003105</v>
      </c>
      <c r="O2820" s="65" t="s">
        <v>289</v>
      </c>
      <c r="P2820" s="66">
        <v>46305</v>
      </c>
      <c r="Q2820" s="31">
        <f t="shared" si="88"/>
        <v>895</v>
      </c>
      <c r="R2820" s="31">
        <f t="shared" si="89"/>
        <v>915</v>
      </c>
      <c r="S2820" s="29">
        <f>IF($Q2820&lt;Parâmetros!$E$19,$G2820-1,$G2820)</f>
        <v>46304</v>
      </c>
    </row>
    <row r="2821" spans="1:19" ht="15" customHeight="1" x14ac:dyDescent="0.25">
      <c r="A2821" s="128">
        <v>56012</v>
      </c>
      <c r="B2821" s="65" t="s">
        <v>58</v>
      </c>
      <c r="C2821" s="65" t="s">
        <v>72</v>
      </c>
      <c r="D2821" s="66">
        <v>46305</v>
      </c>
      <c r="E2821" s="67">
        <v>1.59</v>
      </c>
      <c r="F2821" s="65" t="s">
        <v>285</v>
      </c>
      <c r="G2821" s="66">
        <v>46305</v>
      </c>
      <c r="H2821" s="129">
        <v>40521847</v>
      </c>
      <c r="I2821" s="129">
        <v>10</v>
      </c>
      <c r="J2821" s="65" t="s">
        <v>2215</v>
      </c>
      <c r="K2821" s="65" t="s">
        <v>2216</v>
      </c>
      <c r="L2821" s="66">
        <v>46305</v>
      </c>
      <c r="M2821" s="65" t="s">
        <v>287</v>
      </c>
      <c r="N2821" s="65" t="s">
        <v>793</v>
      </c>
      <c r="O2821" s="65" t="s">
        <v>289</v>
      </c>
      <c r="P2821" s="66">
        <v>46305</v>
      </c>
      <c r="Q2821" s="31">
        <f t="shared" si="88"/>
        <v>445</v>
      </c>
      <c r="R2821" s="31">
        <f t="shared" si="89"/>
        <v>540</v>
      </c>
      <c r="S2821" s="29">
        <f>IF($Q2821&lt;Parâmetros!$E$19,$G2821-1,$G2821)</f>
        <v>46305</v>
      </c>
    </row>
    <row r="2822" spans="1:19" ht="15" customHeight="1" x14ac:dyDescent="0.25">
      <c r="A2822" s="128">
        <v>56012</v>
      </c>
      <c r="B2822" s="65" t="s">
        <v>58</v>
      </c>
      <c r="C2822" s="65" t="s">
        <v>72</v>
      </c>
      <c r="D2822" s="66">
        <v>46305</v>
      </c>
      <c r="E2822" s="67">
        <v>0.34</v>
      </c>
      <c r="F2822" s="65" t="s">
        <v>285</v>
      </c>
      <c r="G2822" s="66">
        <v>46305</v>
      </c>
      <c r="H2822" s="129">
        <v>40521364</v>
      </c>
      <c r="I2822" s="129">
        <v>10</v>
      </c>
      <c r="J2822" s="65" t="s">
        <v>2217</v>
      </c>
      <c r="K2822" s="65" t="s">
        <v>2218</v>
      </c>
      <c r="L2822" s="66">
        <v>46305</v>
      </c>
      <c r="M2822" s="65" t="s">
        <v>315</v>
      </c>
      <c r="N2822" s="129">
        <v>3000842</v>
      </c>
      <c r="O2822" s="65" t="s">
        <v>289</v>
      </c>
      <c r="P2822" s="66">
        <v>46305</v>
      </c>
      <c r="Q2822" s="31">
        <f t="shared" si="88"/>
        <v>550</v>
      </c>
      <c r="R2822" s="31">
        <f t="shared" si="89"/>
        <v>570</v>
      </c>
      <c r="S2822" s="29">
        <f>IF($Q2822&lt;Parâmetros!$E$19,$G2822-1,$G2822)</f>
        <v>46305</v>
      </c>
    </row>
    <row r="2823" spans="1:19" ht="15" customHeight="1" x14ac:dyDescent="0.25">
      <c r="A2823" s="128">
        <v>56012</v>
      </c>
      <c r="B2823" s="65" t="s">
        <v>58</v>
      </c>
      <c r="C2823" s="65" t="s">
        <v>72</v>
      </c>
      <c r="D2823" s="66">
        <v>46305</v>
      </c>
      <c r="E2823" s="67">
        <v>0.42</v>
      </c>
      <c r="F2823" s="65" t="s">
        <v>285</v>
      </c>
      <c r="G2823" s="66">
        <v>46305</v>
      </c>
      <c r="H2823" s="129">
        <v>40521353</v>
      </c>
      <c r="I2823" s="129">
        <v>10</v>
      </c>
      <c r="J2823" s="65" t="s">
        <v>2219</v>
      </c>
      <c r="K2823" s="65" t="s">
        <v>2220</v>
      </c>
      <c r="L2823" s="66">
        <v>46305</v>
      </c>
      <c r="M2823" s="65" t="s">
        <v>315</v>
      </c>
      <c r="N2823" s="129">
        <v>3008321</v>
      </c>
      <c r="O2823" s="65" t="s">
        <v>289</v>
      </c>
      <c r="P2823" s="66">
        <v>46305</v>
      </c>
      <c r="Q2823" s="31">
        <f t="shared" si="88"/>
        <v>575</v>
      </c>
      <c r="R2823" s="31">
        <f t="shared" si="89"/>
        <v>600</v>
      </c>
      <c r="S2823" s="29">
        <f>IF($Q2823&lt;Parâmetros!$E$19,$G2823-1,$G2823)</f>
        <v>46305</v>
      </c>
    </row>
    <row r="2824" spans="1:19" ht="15" customHeight="1" x14ac:dyDescent="0.25">
      <c r="A2824" s="128">
        <v>56012</v>
      </c>
      <c r="B2824" s="65" t="s">
        <v>58</v>
      </c>
      <c r="C2824" s="65" t="s">
        <v>72</v>
      </c>
      <c r="D2824" s="66">
        <v>46305</v>
      </c>
      <c r="E2824" s="67">
        <v>0.34</v>
      </c>
      <c r="F2824" s="65" t="s">
        <v>285</v>
      </c>
      <c r="G2824" s="66">
        <v>46305</v>
      </c>
      <c r="H2824" s="129">
        <v>40521358</v>
      </c>
      <c r="I2824" s="129">
        <v>10</v>
      </c>
      <c r="J2824" s="65" t="s">
        <v>2221</v>
      </c>
      <c r="K2824" s="65" t="s">
        <v>2222</v>
      </c>
      <c r="L2824" s="66">
        <v>46305</v>
      </c>
      <c r="M2824" s="65" t="s">
        <v>315</v>
      </c>
      <c r="N2824" s="65" t="s">
        <v>793</v>
      </c>
      <c r="O2824" s="65" t="s">
        <v>289</v>
      </c>
      <c r="P2824" s="66">
        <v>46305</v>
      </c>
      <c r="Q2824" s="31">
        <f t="shared" si="88"/>
        <v>610</v>
      </c>
      <c r="R2824" s="31">
        <f t="shared" si="89"/>
        <v>630</v>
      </c>
      <c r="S2824" s="29">
        <f>IF($Q2824&lt;Parâmetros!$E$19,$G2824-1,$G2824)</f>
        <v>46305</v>
      </c>
    </row>
    <row r="2825" spans="1:19" ht="15" customHeight="1" x14ac:dyDescent="0.25">
      <c r="A2825" s="128">
        <v>56012</v>
      </c>
      <c r="B2825" s="65" t="s">
        <v>58</v>
      </c>
      <c r="C2825" s="65" t="s">
        <v>72</v>
      </c>
      <c r="D2825" s="66">
        <v>46305</v>
      </c>
      <c r="E2825" s="67">
        <v>0.28999999999999998</v>
      </c>
      <c r="F2825" s="65" t="s">
        <v>285</v>
      </c>
      <c r="G2825" s="66">
        <v>46305</v>
      </c>
      <c r="H2825" s="129">
        <v>40521358</v>
      </c>
      <c r="I2825" s="129">
        <v>20</v>
      </c>
      <c r="J2825" s="65" t="s">
        <v>2223</v>
      </c>
      <c r="K2825" s="65" t="s">
        <v>2224</v>
      </c>
      <c r="L2825" s="66">
        <v>46305</v>
      </c>
      <c r="M2825" s="65" t="s">
        <v>315</v>
      </c>
      <c r="N2825" s="65" t="s">
        <v>793</v>
      </c>
      <c r="O2825" s="65" t="s">
        <v>289</v>
      </c>
      <c r="P2825" s="66">
        <v>46305</v>
      </c>
      <c r="Q2825" s="31">
        <f t="shared" si="88"/>
        <v>632</v>
      </c>
      <c r="R2825" s="31">
        <f t="shared" si="89"/>
        <v>650</v>
      </c>
      <c r="S2825" s="29">
        <f>IF($Q2825&lt;Parâmetros!$E$19,$G2825-1,$G2825)</f>
        <v>46305</v>
      </c>
    </row>
    <row r="2826" spans="1:19" ht="15" customHeight="1" x14ac:dyDescent="0.25">
      <c r="A2826" s="128">
        <v>56012</v>
      </c>
      <c r="B2826" s="65" t="s">
        <v>58</v>
      </c>
      <c r="C2826" s="65" t="s">
        <v>72</v>
      </c>
      <c r="D2826" s="66">
        <v>46305</v>
      </c>
      <c r="E2826" s="67">
        <v>3.25</v>
      </c>
      <c r="F2826" s="65" t="s">
        <v>285</v>
      </c>
      <c r="G2826" s="66">
        <v>46305</v>
      </c>
      <c r="H2826" s="129">
        <v>40520483</v>
      </c>
      <c r="I2826" s="129">
        <v>10</v>
      </c>
      <c r="J2826" s="65" t="s">
        <v>2225</v>
      </c>
      <c r="K2826" s="65" t="s">
        <v>2226</v>
      </c>
      <c r="L2826" s="66">
        <v>46305</v>
      </c>
      <c r="M2826" s="65" t="s">
        <v>287</v>
      </c>
      <c r="N2826" s="65" t="s">
        <v>793</v>
      </c>
      <c r="O2826" s="65" t="s">
        <v>289</v>
      </c>
      <c r="P2826" s="66">
        <v>46305</v>
      </c>
      <c r="Q2826" s="31">
        <f t="shared" si="88"/>
        <v>720</v>
      </c>
      <c r="R2826" s="31">
        <f t="shared" si="89"/>
        <v>915</v>
      </c>
      <c r="S2826" s="29">
        <f>IF($Q2826&lt;Parâmetros!$E$19,$G2826-1,$G2826)</f>
        <v>46305</v>
      </c>
    </row>
    <row r="2827" spans="1:19" ht="15" customHeight="1" x14ac:dyDescent="0.25">
      <c r="A2827" s="128">
        <v>56012</v>
      </c>
      <c r="B2827" s="65" t="s">
        <v>58</v>
      </c>
      <c r="C2827" s="65" t="s">
        <v>72</v>
      </c>
      <c r="D2827" s="66">
        <v>46306</v>
      </c>
      <c r="E2827" s="67">
        <v>2</v>
      </c>
      <c r="F2827" s="65" t="s">
        <v>285</v>
      </c>
      <c r="G2827" s="66">
        <v>46306</v>
      </c>
      <c r="H2827" s="129">
        <v>40520758</v>
      </c>
      <c r="I2827" s="129">
        <v>10</v>
      </c>
      <c r="J2827" s="65" t="s">
        <v>2227</v>
      </c>
      <c r="K2827" s="65" t="s">
        <v>1533</v>
      </c>
      <c r="L2827" s="66">
        <v>46306</v>
      </c>
      <c r="M2827" s="65" t="s">
        <v>287</v>
      </c>
      <c r="N2827" s="65" t="s">
        <v>793</v>
      </c>
      <c r="O2827" s="65" t="s">
        <v>289</v>
      </c>
      <c r="P2827" s="66">
        <v>46306</v>
      </c>
      <c r="Q2827" s="31">
        <f t="shared" si="88"/>
        <v>440</v>
      </c>
      <c r="R2827" s="31">
        <f t="shared" si="89"/>
        <v>560</v>
      </c>
      <c r="S2827" s="29">
        <f>IF($Q2827&lt;Parâmetros!$E$19,$G2827-1,$G2827)</f>
        <v>46306</v>
      </c>
    </row>
    <row r="2828" spans="1:19" ht="15" customHeight="1" x14ac:dyDescent="0.25">
      <c r="A2828" s="128">
        <v>56012</v>
      </c>
      <c r="B2828" s="65" t="s">
        <v>58</v>
      </c>
      <c r="C2828" s="65" t="s">
        <v>72</v>
      </c>
      <c r="D2828" s="66">
        <v>46306</v>
      </c>
      <c r="E2828" s="67">
        <v>0.32</v>
      </c>
      <c r="F2828" s="65" t="s">
        <v>285</v>
      </c>
      <c r="G2828" s="66">
        <v>46306</v>
      </c>
      <c r="H2828" s="129">
        <v>40521044</v>
      </c>
      <c r="I2828" s="129">
        <v>10</v>
      </c>
      <c r="J2828" s="65" t="s">
        <v>2228</v>
      </c>
      <c r="K2828" s="65" t="s">
        <v>2229</v>
      </c>
      <c r="L2828" s="66">
        <v>46306</v>
      </c>
      <c r="M2828" s="65" t="s">
        <v>287</v>
      </c>
      <c r="N2828" s="129">
        <v>3012780</v>
      </c>
      <c r="O2828" s="65" t="s">
        <v>289</v>
      </c>
      <c r="P2828" s="66">
        <v>46306</v>
      </c>
      <c r="Q2828" s="31">
        <f t="shared" si="88"/>
        <v>570</v>
      </c>
      <c r="R2828" s="31">
        <f t="shared" si="89"/>
        <v>590</v>
      </c>
      <c r="S2828" s="29">
        <f>IF($Q2828&lt;Parâmetros!$E$19,$G2828-1,$G2828)</f>
        <v>46306</v>
      </c>
    </row>
    <row r="2829" spans="1:19" ht="15" customHeight="1" x14ac:dyDescent="0.25">
      <c r="A2829" s="128">
        <v>56012</v>
      </c>
      <c r="B2829" s="65" t="s">
        <v>58</v>
      </c>
      <c r="C2829" s="65" t="s">
        <v>72</v>
      </c>
      <c r="D2829" s="66">
        <v>46306</v>
      </c>
      <c r="E2829" s="67">
        <v>0.49</v>
      </c>
      <c r="F2829" s="65" t="s">
        <v>285</v>
      </c>
      <c r="G2829" s="66">
        <v>46306</v>
      </c>
      <c r="H2829" s="129">
        <v>40503676</v>
      </c>
      <c r="I2829" s="129">
        <v>10</v>
      </c>
      <c r="J2829" s="65" t="s">
        <v>2230</v>
      </c>
      <c r="K2829" s="65" t="s">
        <v>2231</v>
      </c>
      <c r="L2829" s="66">
        <v>46306</v>
      </c>
      <c r="M2829" s="65" t="s">
        <v>287</v>
      </c>
      <c r="N2829" s="65" t="s">
        <v>793</v>
      </c>
      <c r="O2829" s="65" t="s">
        <v>289</v>
      </c>
      <c r="P2829" s="66">
        <v>46306</v>
      </c>
      <c r="Q2829" s="31">
        <f t="shared" si="88"/>
        <v>600</v>
      </c>
      <c r="R2829" s="31">
        <f t="shared" si="89"/>
        <v>630</v>
      </c>
      <c r="S2829" s="29">
        <f>IF($Q2829&lt;Parâmetros!$E$19,$G2829-1,$G2829)</f>
        <v>46306</v>
      </c>
    </row>
    <row r="2830" spans="1:19" ht="15" customHeight="1" x14ac:dyDescent="0.25">
      <c r="A2830" s="128">
        <v>56012</v>
      </c>
      <c r="B2830" s="65" t="s">
        <v>58</v>
      </c>
      <c r="C2830" s="65" t="s">
        <v>72</v>
      </c>
      <c r="D2830" s="66">
        <v>46306</v>
      </c>
      <c r="E2830" s="67">
        <v>0.34</v>
      </c>
      <c r="F2830" s="65" t="s">
        <v>285</v>
      </c>
      <c r="G2830" s="66">
        <v>46306</v>
      </c>
      <c r="H2830" s="129">
        <v>40520756</v>
      </c>
      <c r="I2830" s="129">
        <v>10</v>
      </c>
      <c r="J2830" s="65" t="s">
        <v>2232</v>
      </c>
      <c r="K2830" s="65" t="s">
        <v>2233</v>
      </c>
      <c r="L2830" s="66">
        <v>46306</v>
      </c>
      <c r="M2830" s="65" t="s">
        <v>287</v>
      </c>
      <c r="N2830" s="65" t="s">
        <v>793</v>
      </c>
      <c r="O2830" s="65" t="s">
        <v>289</v>
      </c>
      <c r="P2830" s="66">
        <v>46306</v>
      </c>
      <c r="Q2830" s="31">
        <f t="shared" si="88"/>
        <v>640</v>
      </c>
      <c r="R2830" s="31">
        <f t="shared" si="89"/>
        <v>660</v>
      </c>
      <c r="S2830" s="29">
        <f>IF($Q2830&lt;Parâmetros!$E$19,$G2830-1,$G2830)</f>
        <v>46306</v>
      </c>
    </row>
    <row r="2831" spans="1:19" ht="15" customHeight="1" x14ac:dyDescent="0.25">
      <c r="A2831" s="128">
        <v>56012</v>
      </c>
      <c r="B2831" s="65" t="s">
        <v>58</v>
      </c>
      <c r="C2831" s="65" t="s">
        <v>72</v>
      </c>
      <c r="D2831" s="66">
        <v>46306</v>
      </c>
      <c r="E2831" s="67">
        <v>0.34</v>
      </c>
      <c r="F2831" s="65" t="s">
        <v>285</v>
      </c>
      <c r="G2831" s="66">
        <v>46306</v>
      </c>
      <c r="H2831" s="129">
        <v>40520757</v>
      </c>
      <c r="I2831" s="129">
        <v>10</v>
      </c>
      <c r="J2831" s="65" t="s">
        <v>2234</v>
      </c>
      <c r="K2831" s="65" t="s">
        <v>2235</v>
      </c>
      <c r="L2831" s="66">
        <v>46306</v>
      </c>
      <c r="M2831" s="65" t="s">
        <v>287</v>
      </c>
      <c r="N2831" s="65" t="s">
        <v>793</v>
      </c>
      <c r="O2831" s="65" t="s">
        <v>289</v>
      </c>
      <c r="P2831" s="66">
        <v>46306</v>
      </c>
      <c r="Q2831" s="31">
        <f t="shared" si="88"/>
        <v>660</v>
      </c>
      <c r="R2831" s="31">
        <f t="shared" si="89"/>
        <v>680</v>
      </c>
      <c r="S2831" s="29">
        <f>IF($Q2831&lt;Parâmetros!$E$19,$G2831-1,$G2831)</f>
        <v>46306</v>
      </c>
    </row>
    <row r="2832" spans="1:19" ht="15" customHeight="1" x14ac:dyDescent="0.25">
      <c r="A2832" s="128">
        <v>56012</v>
      </c>
      <c r="B2832" s="65" t="s">
        <v>58</v>
      </c>
      <c r="C2832" s="65" t="s">
        <v>72</v>
      </c>
      <c r="D2832" s="66">
        <v>46306</v>
      </c>
      <c r="E2832" s="67">
        <v>1</v>
      </c>
      <c r="F2832" s="65" t="s">
        <v>285</v>
      </c>
      <c r="G2832" s="66">
        <v>46306</v>
      </c>
      <c r="H2832" s="129">
        <v>40524847</v>
      </c>
      <c r="I2832" s="129">
        <v>10</v>
      </c>
      <c r="J2832" s="65" t="s">
        <v>2236</v>
      </c>
      <c r="K2832" s="65" t="s">
        <v>2237</v>
      </c>
      <c r="L2832" s="66">
        <v>46306</v>
      </c>
      <c r="M2832" s="65" t="s">
        <v>287</v>
      </c>
      <c r="N2832" s="65" t="s">
        <v>793</v>
      </c>
      <c r="O2832" s="65" t="s">
        <v>289</v>
      </c>
      <c r="P2832" s="66">
        <v>46306</v>
      </c>
      <c r="Q2832" s="31">
        <f t="shared" si="88"/>
        <v>750</v>
      </c>
      <c r="R2832" s="31">
        <f t="shared" si="89"/>
        <v>810</v>
      </c>
      <c r="S2832" s="29">
        <f>IF($Q2832&lt;Parâmetros!$E$19,$G2832-1,$G2832)</f>
        <v>46306</v>
      </c>
    </row>
    <row r="2833" spans="1:19" ht="15" customHeight="1" x14ac:dyDescent="0.25">
      <c r="A2833" s="128">
        <v>56012</v>
      </c>
      <c r="B2833" s="65" t="s">
        <v>58</v>
      </c>
      <c r="C2833" s="65" t="s">
        <v>72</v>
      </c>
      <c r="D2833" s="66">
        <v>46306</v>
      </c>
      <c r="E2833" s="67">
        <v>1</v>
      </c>
      <c r="F2833" s="65" t="s">
        <v>285</v>
      </c>
      <c r="G2833" s="66">
        <v>46306</v>
      </c>
      <c r="H2833" s="129">
        <v>40524845</v>
      </c>
      <c r="I2833" s="129">
        <v>10</v>
      </c>
      <c r="J2833" s="65" t="s">
        <v>2238</v>
      </c>
      <c r="K2833" s="65" t="s">
        <v>2239</v>
      </c>
      <c r="L2833" s="66">
        <v>46306</v>
      </c>
      <c r="M2833" s="65" t="s">
        <v>287</v>
      </c>
      <c r="N2833" s="65" t="s">
        <v>793</v>
      </c>
      <c r="O2833" s="65" t="s">
        <v>289</v>
      </c>
      <c r="P2833" s="66">
        <v>46306</v>
      </c>
      <c r="Q2833" s="31">
        <f t="shared" si="88"/>
        <v>815</v>
      </c>
      <c r="R2833" s="31">
        <f t="shared" si="89"/>
        <v>875</v>
      </c>
      <c r="S2833" s="29">
        <f>IF($Q2833&lt;Parâmetros!$E$19,$G2833-1,$G2833)</f>
        <v>46306</v>
      </c>
    </row>
    <row r="2834" spans="1:19" ht="15" customHeight="1" x14ac:dyDescent="0.25">
      <c r="A2834" s="128">
        <v>56012</v>
      </c>
      <c r="B2834" s="65" t="s">
        <v>58</v>
      </c>
      <c r="C2834" s="65" t="s">
        <v>72</v>
      </c>
      <c r="D2834" s="66">
        <v>46306</v>
      </c>
      <c r="E2834" s="67">
        <v>0.66</v>
      </c>
      <c r="F2834" s="65" t="s">
        <v>285</v>
      </c>
      <c r="G2834" s="66">
        <v>46306</v>
      </c>
      <c r="H2834" s="129">
        <v>40522900</v>
      </c>
      <c r="I2834" s="129">
        <v>10</v>
      </c>
      <c r="J2834" s="65" t="s">
        <v>2240</v>
      </c>
      <c r="K2834" s="65" t="s">
        <v>338</v>
      </c>
      <c r="L2834" s="66">
        <v>46306</v>
      </c>
      <c r="M2834" s="65" t="s">
        <v>287</v>
      </c>
      <c r="N2834" s="65" t="s">
        <v>793</v>
      </c>
      <c r="O2834" s="65" t="s">
        <v>289</v>
      </c>
      <c r="P2834" s="66">
        <v>46306</v>
      </c>
      <c r="Q2834" s="31">
        <f t="shared" si="88"/>
        <v>880</v>
      </c>
      <c r="R2834" s="31">
        <f t="shared" si="89"/>
        <v>920</v>
      </c>
      <c r="S2834" s="29">
        <f>IF($Q2834&lt;Parâmetros!$E$19,$G2834-1,$G2834)</f>
        <v>46306</v>
      </c>
    </row>
    <row r="2835" spans="1:19" ht="15" customHeight="1" x14ac:dyDescent="0.25">
      <c r="A2835" s="128">
        <v>56012</v>
      </c>
      <c r="B2835" s="65" t="s">
        <v>58</v>
      </c>
      <c r="C2835" s="65" t="s">
        <v>72</v>
      </c>
      <c r="D2835" s="66">
        <v>46307</v>
      </c>
      <c r="E2835" s="67">
        <v>4.12</v>
      </c>
      <c r="F2835" s="65" t="s">
        <v>285</v>
      </c>
      <c r="G2835" s="66">
        <v>46307</v>
      </c>
      <c r="H2835" s="129">
        <v>40525088</v>
      </c>
      <c r="I2835" s="129">
        <v>10</v>
      </c>
      <c r="J2835" s="65" t="s">
        <v>2433</v>
      </c>
      <c r="K2835" s="65" t="s">
        <v>2095</v>
      </c>
      <c r="L2835" s="66">
        <v>46307</v>
      </c>
      <c r="M2835" s="65" t="s">
        <v>287</v>
      </c>
      <c r="N2835" s="65" t="s">
        <v>793</v>
      </c>
      <c r="O2835" s="65" t="s">
        <v>289</v>
      </c>
      <c r="P2835" s="66">
        <v>46307</v>
      </c>
      <c r="Q2835" s="31">
        <f t="shared" si="88"/>
        <v>443</v>
      </c>
      <c r="R2835" s="31">
        <f t="shared" si="89"/>
        <v>690</v>
      </c>
      <c r="S2835" s="29">
        <f>IF($Q2835&lt;Parâmetros!$E$19,$G2835-1,$G2835)</f>
        <v>46307</v>
      </c>
    </row>
    <row r="2836" spans="1:19" ht="15" customHeight="1" x14ac:dyDescent="0.25">
      <c r="A2836" s="128">
        <v>56012</v>
      </c>
      <c r="B2836" s="65" t="s">
        <v>58</v>
      </c>
      <c r="C2836" s="65" t="s">
        <v>72</v>
      </c>
      <c r="D2836" s="66">
        <v>46308</v>
      </c>
      <c r="E2836" s="67">
        <v>2.65</v>
      </c>
      <c r="F2836" s="65" t="s">
        <v>285</v>
      </c>
      <c r="G2836" s="66">
        <v>46307</v>
      </c>
      <c r="H2836" s="129">
        <v>40517360</v>
      </c>
      <c r="I2836" s="129">
        <v>10</v>
      </c>
      <c r="J2836" s="65" t="s">
        <v>2434</v>
      </c>
      <c r="K2836" s="65" t="s">
        <v>2435</v>
      </c>
      <c r="L2836" s="66">
        <v>46307</v>
      </c>
      <c r="M2836" s="65" t="s">
        <v>287</v>
      </c>
      <c r="N2836" s="129">
        <v>3005825</v>
      </c>
      <c r="O2836" s="65" t="s">
        <v>289</v>
      </c>
      <c r="P2836" s="66">
        <v>46308</v>
      </c>
      <c r="Q2836" s="31">
        <f t="shared" si="88"/>
        <v>760</v>
      </c>
      <c r="R2836" s="31">
        <f t="shared" si="89"/>
        <v>920</v>
      </c>
      <c r="S2836" s="29">
        <f>IF($Q2836&lt;Parâmetros!$E$19,$G2836-1,$G2836)</f>
        <v>46307</v>
      </c>
    </row>
    <row r="2837" spans="1:19" ht="15" customHeight="1" x14ac:dyDescent="0.25">
      <c r="A2837" s="128">
        <v>56012</v>
      </c>
      <c r="B2837" s="65" t="s">
        <v>58</v>
      </c>
      <c r="C2837" s="65" t="s">
        <v>72</v>
      </c>
      <c r="D2837" s="66">
        <v>46308</v>
      </c>
      <c r="E2837" s="67">
        <v>1.75</v>
      </c>
      <c r="F2837" s="65" t="s">
        <v>285</v>
      </c>
      <c r="G2837" s="66">
        <v>46308</v>
      </c>
      <c r="H2837" s="129">
        <v>40523364</v>
      </c>
      <c r="I2837" s="129">
        <v>10</v>
      </c>
      <c r="J2837" s="65" t="s">
        <v>2676</v>
      </c>
      <c r="K2837" s="65" t="s">
        <v>2677</v>
      </c>
      <c r="L2837" s="66">
        <v>46308</v>
      </c>
      <c r="M2837" s="65" t="s">
        <v>287</v>
      </c>
      <c r="N2837" s="65" t="s">
        <v>793</v>
      </c>
      <c r="O2837" s="65" t="s">
        <v>289</v>
      </c>
      <c r="P2837" s="66">
        <v>46308</v>
      </c>
      <c r="Q2837" s="31">
        <f t="shared" si="88"/>
        <v>445</v>
      </c>
      <c r="R2837" s="31">
        <f t="shared" si="89"/>
        <v>550</v>
      </c>
      <c r="S2837" s="29">
        <f>IF($Q2837&lt;Parâmetros!$E$19,$G2837-1,$G2837)</f>
        <v>46308</v>
      </c>
    </row>
    <row r="2838" spans="1:19" ht="15" customHeight="1" x14ac:dyDescent="0.25">
      <c r="A2838" s="128">
        <v>56012</v>
      </c>
      <c r="B2838" s="65" t="s">
        <v>58</v>
      </c>
      <c r="C2838" s="65" t="s">
        <v>72</v>
      </c>
      <c r="D2838" s="66">
        <v>46308</v>
      </c>
      <c r="E2838" s="67">
        <v>3.34</v>
      </c>
      <c r="F2838" s="65" t="s">
        <v>285</v>
      </c>
      <c r="G2838" s="66">
        <v>46308</v>
      </c>
      <c r="H2838" s="129">
        <v>40521043</v>
      </c>
      <c r="I2838" s="129">
        <v>10</v>
      </c>
      <c r="J2838" s="65" t="s">
        <v>2678</v>
      </c>
      <c r="K2838" s="65" t="s">
        <v>2679</v>
      </c>
      <c r="L2838" s="66">
        <v>46308</v>
      </c>
      <c r="M2838" s="65" t="s">
        <v>287</v>
      </c>
      <c r="N2838" s="129">
        <v>3011212</v>
      </c>
      <c r="O2838" s="65" t="s">
        <v>289</v>
      </c>
      <c r="P2838" s="66">
        <v>46308</v>
      </c>
      <c r="Q2838" s="31">
        <f t="shared" si="88"/>
        <v>570</v>
      </c>
      <c r="R2838" s="31">
        <f t="shared" si="89"/>
        <v>770</v>
      </c>
      <c r="S2838" s="29">
        <f>IF($Q2838&lt;Parâmetros!$E$19,$G2838-1,$G2838)</f>
        <v>46308</v>
      </c>
    </row>
    <row r="2839" spans="1:19" ht="15" customHeight="1" x14ac:dyDescent="0.25">
      <c r="A2839" s="128">
        <v>56012</v>
      </c>
      <c r="B2839" s="65" t="s">
        <v>58</v>
      </c>
      <c r="C2839" s="65" t="s">
        <v>72</v>
      </c>
      <c r="D2839" s="66">
        <v>46308</v>
      </c>
      <c r="E2839" s="67">
        <v>0.82</v>
      </c>
      <c r="F2839" s="65" t="s">
        <v>285</v>
      </c>
      <c r="G2839" s="66">
        <v>46308</v>
      </c>
      <c r="H2839" s="129">
        <v>40525458</v>
      </c>
      <c r="I2839" s="129">
        <v>10</v>
      </c>
      <c r="J2839" s="65" t="s">
        <v>2680</v>
      </c>
      <c r="K2839" s="65" t="s">
        <v>2681</v>
      </c>
      <c r="L2839" s="66">
        <v>46308</v>
      </c>
      <c r="M2839" s="65" t="s">
        <v>287</v>
      </c>
      <c r="N2839" s="129">
        <v>3007376</v>
      </c>
      <c r="O2839" s="65" t="s">
        <v>289</v>
      </c>
      <c r="P2839" s="66">
        <v>46308</v>
      </c>
      <c r="Q2839" s="31">
        <f t="shared" si="88"/>
        <v>780</v>
      </c>
      <c r="R2839" s="31">
        <f t="shared" si="89"/>
        <v>830</v>
      </c>
      <c r="S2839" s="29">
        <f>IF($Q2839&lt;Parâmetros!$E$19,$G2839-1,$G2839)</f>
        <v>46308</v>
      </c>
    </row>
    <row r="2840" spans="1:19" ht="15" customHeight="1" x14ac:dyDescent="0.25">
      <c r="A2840" s="128">
        <v>56012</v>
      </c>
      <c r="B2840" s="65" t="s">
        <v>58</v>
      </c>
      <c r="C2840" s="65" t="s">
        <v>72</v>
      </c>
      <c r="D2840" s="66">
        <v>46308</v>
      </c>
      <c r="E2840" s="67">
        <v>0.83</v>
      </c>
      <c r="F2840" s="65" t="s">
        <v>285</v>
      </c>
      <c r="G2840" s="66">
        <v>46308</v>
      </c>
      <c r="H2840" s="129">
        <v>40525459</v>
      </c>
      <c r="I2840" s="129">
        <v>10</v>
      </c>
      <c r="J2840" s="65" t="s">
        <v>2682</v>
      </c>
      <c r="K2840" s="65" t="s">
        <v>2683</v>
      </c>
      <c r="L2840" s="66">
        <v>46308</v>
      </c>
      <c r="M2840" s="65" t="s">
        <v>287</v>
      </c>
      <c r="N2840" s="129">
        <v>3009462</v>
      </c>
      <c r="O2840" s="65" t="s">
        <v>289</v>
      </c>
      <c r="P2840" s="66">
        <v>46308</v>
      </c>
      <c r="Q2840" s="31">
        <f t="shared" si="88"/>
        <v>840</v>
      </c>
      <c r="R2840" s="31">
        <f t="shared" si="89"/>
        <v>890</v>
      </c>
      <c r="S2840" s="29">
        <f>IF($Q2840&lt;Parâmetros!$E$19,$G2840-1,$G2840)</f>
        <v>46308</v>
      </c>
    </row>
    <row r="2841" spans="1:19" ht="15" customHeight="1" x14ac:dyDescent="0.25">
      <c r="A2841" s="128">
        <v>56012</v>
      </c>
      <c r="B2841" s="65" t="s">
        <v>58</v>
      </c>
      <c r="C2841" s="65" t="s">
        <v>72</v>
      </c>
      <c r="D2841" s="66">
        <v>46308</v>
      </c>
      <c r="E2841" s="67">
        <v>0.33</v>
      </c>
      <c r="F2841" s="65" t="s">
        <v>285</v>
      </c>
      <c r="G2841" s="66">
        <v>46308</v>
      </c>
      <c r="H2841" s="129">
        <v>40525088</v>
      </c>
      <c r="I2841" s="129">
        <v>10</v>
      </c>
      <c r="J2841" s="65" t="s">
        <v>332</v>
      </c>
      <c r="K2841" s="65" t="s">
        <v>338</v>
      </c>
      <c r="L2841" s="66">
        <v>46308</v>
      </c>
      <c r="M2841" s="65" t="s">
        <v>287</v>
      </c>
      <c r="N2841" s="65" t="s">
        <v>793</v>
      </c>
      <c r="O2841" s="65" t="s">
        <v>289</v>
      </c>
      <c r="P2841" s="66">
        <v>46308</v>
      </c>
      <c r="Q2841" s="31">
        <f t="shared" si="88"/>
        <v>900</v>
      </c>
      <c r="R2841" s="31">
        <f t="shared" si="89"/>
        <v>920</v>
      </c>
      <c r="S2841" s="29">
        <f>IF($Q2841&lt;Parâmetros!$E$19,$G2841-1,$G2841)</f>
        <v>46308</v>
      </c>
    </row>
    <row r="2842" spans="1:19" ht="15" customHeight="1" x14ac:dyDescent="0.25">
      <c r="A2842" s="128">
        <v>56012</v>
      </c>
      <c r="B2842" s="65" t="s">
        <v>58</v>
      </c>
      <c r="C2842" s="65" t="s">
        <v>72</v>
      </c>
      <c r="D2842" s="66">
        <v>46310</v>
      </c>
      <c r="E2842" s="67">
        <v>4.42</v>
      </c>
      <c r="F2842" s="65" t="s">
        <v>285</v>
      </c>
      <c r="G2842" s="66">
        <v>46310</v>
      </c>
      <c r="H2842" s="129">
        <v>40526407</v>
      </c>
      <c r="I2842" s="129">
        <v>10</v>
      </c>
      <c r="J2842" s="65" t="s">
        <v>3089</v>
      </c>
      <c r="K2842" s="65" t="s">
        <v>3090</v>
      </c>
      <c r="L2842" s="66">
        <v>46310</v>
      </c>
      <c r="M2842" s="65" t="s">
        <v>287</v>
      </c>
      <c r="N2842" s="65" t="s">
        <v>793</v>
      </c>
      <c r="O2842" s="65" t="s">
        <v>289</v>
      </c>
      <c r="P2842" s="66">
        <v>46310</v>
      </c>
      <c r="Q2842" s="31">
        <f t="shared" si="88"/>
        <v>445</v>
      </c>
      <c r="R2842" s="31">
        <f t="shared" si="89"/>
        <v>710</v>
      </c>
      <c r="S2842" s="29">
        <f>IF($Q2842&lt;Parâmetros!$E$19,$G2842-1,$G2842)</f>
        <v>46310</v>
      </c>
    </row>
    <row r="2843" spans="1:19" ht="15" customHeight="1" x14ac:dyDescent="0.25">
      <c r="A2843" s="128">
        <v>56012</v>
      </c>
      <c r="B2843" s="65" t="s">
        <v>58</v>
      </c>
      <c r="C2843" s="65" t="s">
        <v>72</v>
      </c>
      <c r="D2843" s="66">
        <v>46310</v>
      </c>
      <c r="E2843" s="67">
        <v>2.25</v>
      </c>
      <c r="F2843" s="65" t="s">
        <v>285</v>
      </c>
      <c r="G2843" s="66">
        <v>46310</v>
      </c>
      <c r="H2843" s="129">
        <v>40523366</v>
      </c>
      <c r="I2843" s="129">
        <v>10</v>
      </c>
      <c r="J2843" s="65" t="s">
        <v>3091</v>
      </c>
      <c r="K2843" s="65" t="s">
        <v>3092</v>
      </c>
      <c r="L2843" s="66">
        <v>46310</v>
      </c>
      <c r="M2843" s="65" t="s">
        <v>287</v>
      </c>
      <c r="N2843" s="65" t="s">
        <v>793</v>
      </c>
      <c r="O2843" s="65" t="s">
        <v>289</v>
      </c>
      <c r="P2843" s="66">
        <v>46310</v>
      </c>
      <c r="Q2843" s="31">
        <f t="shared" si="88"/>
        <v>780</v>
      </c>
      <c r="R2843" s="31">
        <f t="shared" si="89"/>
        <v>915</v>
      </c>
      <c r="S2843" s="29">
        <f>IF($Q2843&lt;Parâmetros!$E$19,$G2843-1,$G2843)</f>
        <v>46310</v>
      </c>
    </row>
    <row r="2844" spans="1:19" ht="15" customHeight="1" x14ac:dyDescent="0.25">
      <c r="A2844" s="128">
        <v>56012</v>
      </c>
      <c r="B2844" s="65" t="s">
        <v>58</v>
      </c>
      <c r="C2844" s="65" t="s">
        <v>72</v>
      </c>
      <c r="D2844" s="66">
        <v>46312</v>
      </c>
      <c r="E2844" s="67">
        <v>1.99</v>
      </c>
      <c r="F2844" s="65" t="s">
        <v>285</v>
      </c>
      <c r="G2844" s="66">
        <v>46311</v>
      </c>
      <c r="H2844" s="129">
        <v>40526869</v>
      </c>
      <c r="I2844" s="129">
        <v>10</v>
      </c>
      <c r="J2844" s="65" t="s">
        <v>2098</v>
      </c>
      <c r="K2844" s="65" t="s">
        <v>3901</v>
      </c>
      <c r="L2844" s="66">
        <v>46311</v>
      </c>
      <c r="M2844" s="65" t="s">
        <v>287</v>
      </c>
      <c r="N2844" s="129">
        <v>3011740</v>
      </c>
      <c r="O2844" s="65" t="s">
        <v>289</v>
      </c>
      <c r="P2844" s="66">
        <v>46312</v>
      </c>
      <c r="Q2844" s="31">
        <f t="shared" si="88"/>
        <v>440</v>
      </c>
      <c r="R2844" s="31">
        <f t="shared" si="89"/>
        <v>560</v>
      </c>
      <c r="S2844" s="29">
        <f>IF($Q2844&lt;Parâmetros!$E$19,$G2844-1,$G2844)</f>
        <v>46311</v>
      </c>
    </row>
    <row r="2845" spans="1:19" ht="15" customHeight="1" x14ac:dyDescent="0.25">
      <c r="A2845" s="128">
        <v>56012</v>
      </c>
      <c r="B2845" s="65" t="s">
        <v>58</v>
      </c>
      <c r="C2845" s="65" t="s">
        <v>72</v>
      </c>
      <c r="D2845" s="66">
        <v>46312</v>
      </c>
      <c r="E2845" s="67">
        <v>2.5</v>
      </c>
      <c r="F2845" s="65" t="s">
        <v>285</v>
      </c>
      <c r="G2845" s="66">
        <v>46311</v>
      </c>
      <c r="H2845" s="129">
        <v>40523669</v>
      </c>
      <c r="I2845" s="129">
        <v>10</v>
      </c>
      <c r="J2845" s="65" t="s">
        <v>3006</v>
      </c>
      <c r="K2845" s="65" t="s">
        <v>3902</v>
      </c>
      <c r="L2845" s="66">
        <v>46311</v>
      </c>
      <c r="M2845" s="65" t="s">
        <v>315</v>
      </c>
      <c r="N2845" s="65" t="s">
        <v>793</v>
      </c>
      <c r="O2845" s="65" t="s">
        <v>289</v>
      </c>
      <c r="P2845" s="66">
        <v>46312</v>
      </c>
      <c r="Q2845" s="31">
        <f t="shared" si="88"/>
        <v>570</v>
      </c>
      <c r="R2845" s="31">
        <f t="shared" si="89"/>
        <v>720</v>
      </c>
      <c r="S2845" s="29">
        <f>IF($Q2845&lt;Parâmetros!$E$19,$G2845-1,$G2845)</f>
        <v>46311</v>
      </c>
    </row>
    <row r="2846" spans="1:19" ht="15" customHeight="1" x14ac:dyDescent="0.25">
      <c r="A2846" s="128">
        <v>56012</v>
      </c>
      <c r="B2846" s="65" t="s">
        <v>58</v>
      </c>
      <c r="C2846" s="65" t="s">
        <v>72</v>
      </c>
      <c r="D2846" s="66">
        <v>46312</v>
      </c>
      <c r="E2846" s="67">
        <v>2</v>
      </c>
      <c r="F2846" s="65" t="s">
        <v>285</v>
      </c>
      <c r="G2846" s="66">
        <v>46311</v>
      </c>
      <c r="H2846" s="129">
        <v>40523669</v>
      </c>
      <c r="I2846" s="129">
        <v>10</v>
      </c>
      <c r="J2846" s="65" t="s">
        <v>3903</v>
      </c>
      <c r="K2846" s="65" t="s">
        <v>3904</v>
      </c>
      <c r="L2846" s="66">
        <v>46311</v>
      </c>
      <c r="M2846" s="65" t="s">
        <v>315</v>
      </c>
      <c r="N2846" s="65" t="s">
        <v>793</v>
      </c>
      <c r="O2846" s="65" t="s">
        <v>289</v>
      </c>
      <c r="P2846" s="66">
        <v>46312</v>
      </c>
      <c r="Q2846" s="31">
        <f t="shared" si="88"/>
        <v>795</v>
      </c>
      <c r="R2846" s="31">
        <f t="shared" si="89"/>
        <v>915</v>
      </c>
      <c r="S2846" s="29">
        <f>IF($Q2846&lt;Parâmetros!$E$19,$G2846-1,$G2846)</f>
        <v>46311</v>
      </c>
    </row>
    <row r="2847" spans="1:19" ht="15" customHeight="1" x14ac:dyDescent="0.25">
      <c r="A2847" s="128">
        <v>56012</v>
      </c>
      <c r="B2847" s="65" t="s">
        <v>58</v>
      </c>
      <c r="C2847" s="65" t="s">
        <v>72</v>
      </c>
      <c r="D2847" s="66">
        <v>46312</v>
      </c>
      <c r="E2847" s="67">
        <v>2.0699999999999998</v>
      </c>
      <c r="F2847" s="65" t="s">
        <v>285</v>
      </c>
      <c r="G2847" s="66">
        <v>46312</v>
      </c>
      <c r="H2847" s="129">
        <v>40526869</v>
      </c>
      <c r="I2847" s="129">
        <v>10</v>
      </c>
      <c r="J2847" s="65" t="s">
        <v>3905</v>
      </c>
      <c r="K2847" s="65" t="s">
        <v>3906</v>
      </c>
      <c r="L2847" s="66">
        <v>46312</v>
      </c>
      <c r="M2847" s="65" t="s">
        <v>287</v>
      </c>
      <c r="N2847" s="129">
        <v>3011740</v>
      </c>
      <c r="O2847" s="65" t="s">
        <v>289</v>
      </c>
      <c r="P2847" s="66">
        <v>46312</v>
      </c>
      <c r="Q2847" s="31">
        <f t="shared" si="88"/>
        <v>446</v>
      </c>
      <c r="R2847" s="31">
        <f t="shared" si="89"/>
        <v>570</v>
      </c>
      <c r="S2847" s="29">
        <f>IF($Q2847&lt;Parâmetros!$E$19,$G2847-1,$G2847)</f>
        <v>46312</v>
      </c>
    </row>
    <row r="2848" spans="1:19" ht="15" customHeight="1" x14ac:dyDescent="0.25">
      <c r="A2848" s="128">
        <v>56012</v>
      </c>
      <c r="B2848" s="65" t="s">
        <v>58</v>
      </c>
      <c r="C2848" s="65" t="s">
        <v>72</v>
      </c>
      <c r="D2848" s="66">
        <v>46312</v>
      </c>
      <c r="E2848" s="67">
        <v>0.34</v>
      </c>
      <c r="F2848" s="65" t="s">
        <v>285</v>
      </c>
      <c r="G2848" s="66">
        <v>46312</v>
      </c>
      <c r="H2848" s="129">
        <v>40525088</v>
      </c>
      <c r="I2848" s="129">
        <v>50</v>
      </c>
      <c r="J2848" s="65" t="s">
        <v>3907</v>
      </c>
      <c r="K2848" s="65" t="s">
        <v>3908</v>
      </c>
      <c r="L2848" s="66">
        <v>46312</v>
      </c>
      <c r="M2848" s="65" t="s">
        <v>287</v>
      </c>
      <c r="N2848" s="65" t="s">
        <v>793</v>
      </c>
      <c r="O2848" s="65" t="s">
        <v>289</v>
      </c>
      <c r="P2848" s="66">
        <v>46312</v>
      </c>
      <c r="Q2848" s="31">
        <f t="shared" si="88"/>
        <v>580</v>
      </c>
      <c r="R2848" s="31">
        <f t="shared" si="89"/>
        <v>600</v>
      </c>
      <c r="S2848" s="29">
        <f>IF($Q2848&lt;Parâmetros!$E$19,$G2848-1,$G2848)</f>
        <v>46312</v>
      </c>
    </row>
    <row r="2849" spans="1:19" ht="15" customHeight="1" x14ac:dyDescent="0.25">
      <c r="A2849" s="128">
        <v>56012</v>
      </c>
      <c r="B2849" s="65" t="s">
        <v>58</v>
      </c>
      <c r="C2849" s="65" t="s">
        <v>72</v>
      </c>
      <c r="D2849" s="66">
        <v>46312</v>
      </c>
      <c r="E2849" s="67">
        <v>0.67</v>
      </c>
      <c r="F2849" s="65" t="s">
        <v>285</v>
      </c>
      <c r="G2849" s="66">
        <v>46312</v>
      </c>
      <c r="H2849" s="129">
        <v>40527119</v>
      </c>
      <c r="I2849" s="129">
        <v>10</v>
      </c>
      <c r="J2849" s="65" t="s">
        <v>3909</v>
      </c>
      <c r="K2849" s="65" t="s">
        <v>3910</v>
      </c>
      <c r="L2849" s="66">
        <v>46312</v>
      </c>
      <c r="M2849" s="65" t="s">
        <v>287</v>
      </c>
      <c r="N2849" s="65" t="s">
        <v>793</v>
      </c>
      <c r="O2849" s="65" t="s">
        <v>289</v>
      </c>
      <c r="P2849" s="66">
        <v>46312</v>
      </c>
      <c r="Q2849" s="31">
        <f t="shared" si="88"/>
        <v>610</v>
      </c>
      <c r="R2849" s="31">
        <f t="shared" si="89"/>
        <v>650</v>
      </c>
      <c r="S2849" s="29">
        <f>IF($Q2849&lt;Parâmetros!$E$19,$G2849-1,$G2849)</f>
        <v>46312</v>
      </c>
    </row>
    <row r="2850" spans="1:19" ht="15" customHeight="1" x14ac:dyDescent="0.25">
      <c r="A2850" s="128">
        <v>56012</v>
      </c>
      <c r="B2850" s="65" t="s">
        <v>58</v>
      </c>
      <c r="C2850" s="65" t="s">
        <v>72</v>
      </c>
      <c r="D2850" s="66">
        <v>46313</v>
      </c>
      <c r="E2850" s="67">
        <v>1.42</v>
      </c>
      <c r="F2850" s="65" t="s">
        <v>285</v>
      </c>
      <c r="G2850" s="66">
        <v>46312</v>
      </c>
      <c r="H2850" s="129">
        <v>40523623</v>
      </c>
      <c r="I2850" s="129">
        <v>10</v>
      </c>
      <c r="J2850" s="65" t="s">
        <v>2021</v>
      </c>
      <c r="K2850" s="65" t="s">
        <v>3911</v>
      </c>
      <c r="L2850" s="66">
        <v>46312</v>
      </c>
      <c r="M2850" s="65" t="s">
        <v>315</v>
      </c>
      <c r="N2850" s="129">
        <v>3004301</v>
      </c>
      <c r="O2850" s="65" t="s">
        <v>289</v>
      </c>
      <c r="P2850" s="66">
        <v>46313</v>
      </c>
      <c r="Q2850" s="31">
        <f t="shared" si="88"/>
        <v>720</v>
      </c>
      <c r="R2850" s="31">
        <f t="shared" si="89"/>
        <v>805</v>
      </c>
      <c r="S2850" s="29">
        <f>IF($Q2850&lt;Parâmetros!$E$19,$G2850-1,$G2850)</f>
        <v>46312</v>
      </c>
    </row>
    <row r="2851" spans="1:19" ht="15" customHeight="1" x14ac:dyDescent="0.25">
      <c r="A2851" s="128">
        <v>56012</v>
      </c>
      <c r="B2851" s="65" t="s">
        <v>58</v>
      </c>
      <c r="C2851" s="65" t="s">
        <v>72</v>
      </c>
      <c r="D2851" s="66">
        <v>46313</v>
      </c>
      <c r="E2851" s="67">
        <v>0.82</v>
      </c>
      <c r="F2851" s="65" t="s">
        <v>285</v>
      </c>
      <c r="G2851" s="66">
        <v>46312</v>
      </c>
      <c r="H2851" s="129">
        <v>40523623</v>
      </c>
      <c r="I2851" s="129">
        <v>20</v>
      </c>
      <c r="J2851" s="65" t="s">
        <v>3912</v>
      </c>
      <c r="K2851" s="65" t="s">
        <v>3913</v>
      </c>
      <c r="L2851" s="66">
        <v>46312</v>
      </c>
      <c r="M2851" s="65" t="s">
        <v>315</v>
      </c>
      <c r="N2851" s="129">
        <v>3004301</v>
      </c>
      <c r="O2851" s="65" t="s">
        <v>289</v>
      </c>
      <c r="P2851" s="66">
        <v>46313</v>
      </c>
      <c r="Q2851" s="31">
        <f t="shared" si="88"/>
        <v>810</v>
      </c>
      <c r="R2851" s="31">
        <f t="shared" si="89"/>
        <v>860</v>
      </c>
      <c r="S2851" s="29">
        <f>IF($Q2851&lt;Parâmetros!$E$19,$G2851-1,$G2851)</f>
        <v>46312</v>
      </c>
    </row>
    <row r="2852" spans="1:19" ht="15" customHeight="1" x14ac:dyDescent="0.25">
      <c r="A2852" s="128">
        <v>56012</v>
      </c>
      <c r="B2852" s="65" t="s">
        <v>58</v>
      </c>
      <c r="C2852" s="65" t="s">
        <v>72</v>
      </c>
      <c r="D2852" s="66">
        <v>46313</v>
      </c>
      <c r="E2852" s="67">
        <v>0.84</v>
      </c>
      <c r="F2852" s="65" t="s">
        <v>285</v>
      </c>
      <c r="G2852" s="66">
        <v>46312</v>
      </c>
      <c r="H2852" s="129">
        <v>40523624</v>
      </c>
      <c r="I2852" s="129">
        <v>20</v>
      </c>
      <c r="J2852" s="65" t="s">
        <v>3914</v>
      </c>
      <c r="K2852" s="65" t="s">
        <v>1350</v>
      </c>
      <c r="L2852" s="66">
        <v>46312</v>
      </c>
      <c r="M2852" s="65" t="s">
        <v>315</v>
      </c>
      <c r="N2852" s="129">
        <v>3004302</v>
      </c>
      <c r="O2852" s="65" t="s">
        <v>289</v>
      </c>
      <c r="P2852" s="66">
        <v>46313</v>
      </c>
      <c r="Q2852" s="31">
        <f t="shared" si="88"/>
        <v>870</v>
      </c>
      <c r="R2852" s="31">
        <f t="shared" si="89"/>
        <v>920</v>
      </c>
      <c r="S2852" s="29">
        <f>IF($Q2852&lt;Parâmetros!$E$19,$G2852-1,$G2852)</f>
        <v>46312</v>
      </c>
    </row>
    <row r="2853" spans="1:19" ht="15" customHeight="1" x14ac:dyDescent="0.25">
      <c r="A2853" s="128">
        <v>56012</v>
      </c>
      <c r="B2853" s="65" t="s">
        <v>58</v>
      </c>
      <c r="C2853" s="65" t="s">
        <v>72</v>
      </c>
      <c r="D2853" s="66">
        <v>46313</v>
      </c>
      <c r="E2853" s="67">
        <v>1.1499999999999999</v>
      </c>
      <c r="F2853" s="65" t="s">
        <v>285</v>
      </c>
      <c r="G2853" s="66">
        <v>46313</v>
      </c>
      <c r="H2853" s="129">
        <v>40523624</v>
      </c>
      <c r="I2853" s="129">
        <v>10</v>
      </c>
      <c r="J2853" s="65" t="s">
        <v>3915</v>
      </c>
      <c r="K2853" s="65" t="s">
        <v>2754</v>
      </c>
      <c r="L2853" s="66">
        <v>46313</v>
      </c>
      <c r="M2853" s="65" t="s">
        <v>315</v>
      </c>
      <c r="N2853" s="129">
        <v>3004302</v>
      </c>
      <c r="O2853" s="65" t="s">
        <v>289</v>
      </c>
      <c r="P2853" s="66">
        <v>46313</v>
      </c>
      <c r="Q2853" s="31">
        <f t="shared" si="88"/>
        <v>440</v>
      </c>
      <c r="R2853" s="31">
        <f t="shared" si="89"/>
        <v>510</v>
      </c>
      <c r="S2853" s="29">
        <f>IF($Q2853&lt;Parâmetros!$E$19,$G2853-1,$G2853)</f>
        <v>46313</v>
      </c>
    </row>
    <row r="2854" spans="1:19" ht="15" customHeight="1" x14ac:dyDescent="0.25">
      <c r="A2854" s="128">
        <v>56012</v>
      </c>
      <c r="B2854" s="65" t="s">
        <v>58</v>
      </c>
      <c r="C2854" s="65" t="s">
        <v>72</v>
      </c>
      <c r="D2854" s="66">
        <v>46313</v>
      </c>
      <c r="E2854" s="67">
        <v>0.59</v>
      </c>
      <c r="F2854" s="65" t="s">
        <v>285</v>
      </c>
      <c r="G2854" s="66">
        <v>46313</v>
      </c>
      <c r="H2854" s="129">
        <v>40523625</v>
      </c>
      <c r="I2854" s="129">
        <v>10</v>
      </c>
      <c r="J2854" s="65" t="s">
        <v>3916</v>
      </c>
      <c r="K2854" s="65" t="s">
        <v>3917</v>
      </c>
      <c r="L2854" s="66">
        <v>46313</v>
      </c>
      <c r="M2854" s="65" t="s">
        <v>315</v>
      </c>
      <c r="N2854" s="129">
        <v>3004303</v>
      </c>
      <c r="O2854" s="65" t="s">
        <v>289</v>
      </c>
      <c r="P2854" s="66">
        <v>46313</v>
      </c>
      <c r="Q2854" s="31">
        <f t="shared" si="88"/>
        <v>515</v>
      </c>
      <c r="R2854" s="31">
        <f t="shared" si="89"/>
        <v>550</v>
      </c>
      <c r="S2854" s="29">
        <f>IF($Q2854&lt;Parâmetros!$E$19,$G2854-1,$G2854)</f>
        <v>46313</v>
      </c>
    </row>
    <row r="2855" spans="1:19" ht="15" customHeight="1" x14ac:dyDescent="0.25">
      <c r="A2855" s="128">
        <v>56012</v>
      </c>
      <c r="B2855" s="65" t="s">
        <v>58</v>
      </c>
      <c r="C2855" s="65" t="s">
        <v>72</v>
      </c>
      <c r="D2855" s="66">
        <v>46313</v>
      </c>
      <c r="E2855" s="67">
        <v>0.4</v>
      </c>
      <c r="F2855" s="65" t="s">
        <v>285</v>
      </c>
      <c r="G2855" s="66">
        <v>46313</v>
      </c>
      <c r="H2855" s="129">
        <v>40523625</v>
      </c>
      <c r="I2855" s="129">
        <v>20</v>
      </c>
      <c r="J2855" s="65" t="s">
        <v>3918</v>
      </c>
      <c r="K2855" s="65" t="s">
        <v>3919</v>
      </c>
      <c r="L2855" s="66">
        <v>46313</v>
      </c>
      <c r="M2855" s="65" t="s">
        <v>315</v>
      </c>
      <c r="N2855" s="129">
        <v>3004303</v>
      </c>
      <c r="O2855" s="65" t="s">
        <v>289</v>
      </c>
      <c r="P2855" s="66">
        <v>46313</v>
      </c>
      <c r="Q2855" s="31">
        <f t="shared" si="88"/>
        <v>551</v>
      </c>
      <c r="R2855" s="31">
        <f t="shared" si="89"/>
        <v>575</v>
      </c>
      <c r="S2855" s="29">
        <f>IF($Q2855&lt;Parâmetros!$E$19,$G2855-1,$G2855)</f>
        <v>46313</v>
      </c>
    </row>
    <row r="2856" spans="1:19" ht="15" customHeight="1" x14ac:dyDescent="0.25">
      <c r="A2856" s="128">
        <v>56012</v>
      </c>
      <c r="B2856" s="65" t="s">
        <v>58</v>
      </c>
      <c r="C2856" s="65" t="s">
        <v>72</v>
      </c>
      <c r="D2856" s="66">
        <v>46313</v>
      </c>
      <c r="E2856" s="67">
        <v>0.39</v>
      </c>
      <c r="F2856" s="65" t="s">
        <v>285</v>
      </c>
      <c r="G2856" s="66">
        <v>46313</v>
      </c>
      <c r="H2856" s="129">
        <v>40523626</v>
      </c>
      <c r="I2856" s="129">
        <v>10</v>
      </c>
      <c r="J2856" s="65" t="s">
        <v>3920</v>
      </c>
      <c r="K2856" s="65" t="s">
        <v>3921</v>
      </c>
      <c r="L2856" s="66">
        <v>46313</v>
      </c>
      <c r="M2856" s="65" t="s">
        <v>315</v>
      </c>
      <c r="N2856" s="129">
        <v>3004310</v>
      </c>
      <c r="O2856" s="65" t="s">
        <v>289</v>
      </c>
      <c r="P2856" s="66">
        <v>46313</v>
      </c>
      <c r="Q2856" s="31">
        <f t="shared" si="88"/>
        <v>577</v>
      </c>
      <c r="R2856" s="31">
        <f t="shared" si="89"/>
        <v>600</v>
      </c>
      <c r="S2856" s="29">
        <f>IF($Q2856&lt;Parâmetros!$E$19,$G2856-1,$G2856)</f>
        <v>46313</v>
      </c>
    </row>
    <row r="2857" spans="1:19" ht="15" customHeight="1" x14ac:dyDescent="0.25">
      <c r="A2857" s="128">
        <v>56012</v>
      </c>
      <c r="B2857" s="65" t="s">
        <v>58</v>
      </c>
      <c r="C2857" s="65" t="s">
        <v>72</v>
      </c>
      <c r="D2857" s="66">
        <v>46313</v>
      </c>
      <c r="E2857" s="67">
        <v>0.49</v>
      </c>
      <c r="F2857" s="65" t="s">
        <v>285</v>
      </c>
      <c r="G2857" s="66">
        <v>46313</v>
      </c>
      <c r="H2857" s="129">
        <v>40523626</v>
      </c>
      <c r="I2857" s="129">
        <v>20</v>
      </c>
      <c r="J2857" s="65" t="s">
        <v>628</v>
      </c>
      <c r="K2857" s="65" t="s">
        <v>3293</v>
      </c>
      <c r="L2857" s="66">
        <v>46313</v>
      </c>
      <c r="M2857" s="65" t="s">
        <v>315</v>
      </c>
      <c r="N2857" s="129">
        <v>3004310</v>
      </c>
      <c r="O2857" s="65" t="s">
        <v>289</v>
      </c>
      <c r="P2857" s="66">
        <v>46313</v>
      </c>
      <c r="Q2857" s="31">
        <f t="shared" si="88"/>
        <v>601</v>
      </c>
      <c r="R2857" s="31">
        <f t="shared" si="89"/>
        <v>630</v>
      </c>
      <c r="S2857" s="29">
        <f>IF($Q2857&lt;Parâmetros!$E$19,$G2857-1,$G2857)</f>
        <v>46313</v>
      </c>
    </row>
    <row r="2858" spans="1:19" ht="15" customHeight="1" x14ac:dyDescent="0.25">
      <c r="A2858" s="128">
        <v>56012</v>
      </c>
      <c r="B2858" s="65" t="s">
        <v>58</v>
      </c>
      <c r="C2858" s="65" t="s">
        <v>72</v>
      </c>
      <c r="D2858" s="66">
        <v>46313</v>
      </c>
      <c r="E2858" s="67">
        <v>0.46</v>
      </c>
      <c r="F2858" s="65" t="s">
        <v>285</v>
      </c>
      <c r="G2858" s="66">
        <v>46313</v>
      </c>
      <c r="H2858" s="129">
        <v>40523627</v>
      </c>
      <c r="I2858" s="129">
        <v>10</v>
      </c>
      <c r="J2858" s="65" t="s">
        <v>3922</v>
      </c>
      <c r="K2858" s="65" t="s">
        <v>3923</v>
      </c>
      <c r="L2858" s="66">
        <v>46313</v>
      </c>
      <c r="M2858" s="65" t="s">
        <v>315</v>
      </c>
      <c r="N2858" s="129">
        <v>3007024</v>
      </c>
      <c r="O2858" s="65" t="s">
        <v>289</v>
      </c>
      <c r="P2858" s="66">
        <v>46313</v>
      </c>
      <c r="Q2858" s="31">
        <f t="shared" si="88"/>
        <v>632</v>
      </c>
      <c r="R2858" s="31">
        <f t="shared" si="89"/>
        <v>660</v>
      </c>
      <c r="S2858" s="29">
        <f>IF($Q2858&lt;Parâmetros!$E$19,$G2858-1,$G2858)</f>
        <v>46313</v>
      </c>
    </row>
    <row r="2859" spans="1:19" ht="15" customHeight="1" x14ac:dyDescent="0.25">
      <c r="A2859" s="128">
        <v>56012</v>
      </c>
      <c r="B2859" s="65" t="s">
        <v>58</v>
      </c>
      <c r="C2859" s="65" t="s">
        <v>72</v>
      </c>
      <c r="D2859" s="66">
        <v>46313</v>
      </c>
      <c r="E2859" s="67">
        <v>0.32</v>
      </c>
      <c r="F2859" s="65" t="s">
        <v>285</v>
      </c>
      <c r="G2859" s="66">
        <v>46313</v>
      </c>
      <c r="H2859" s="129">
        <v>40523627</v>
      </c>
      <c r="I2859" s="129">
        <v>20</v>
      </c>
      <c r="J2859" s="65" t="s">
        <v>3924</v>
      </c>
      <c r="K2859" s="65" t="s">
        <v>3925</v>
      </c>
      <c r="L2859" s="66">
        <v>46313</v>
      </c>
      <c r="M2859" s="65" t="s">
        <v>315</v>
      </c>
      <c r="N2859" s="129">
        <v>3007024</v>
      </c>
      <c r="O2859" s="65" t="s">
        <v>289</v>
      </c>
      <c r="P2859" s="66">
        <v>46313</v>
      </c>
      <c r="Q2859" s="31">
        <f t="shared" si="88"/>
        <v>663</v>
      </c>
      <c r="R2859" s="31">
        <f t="shared" si="89"/>
        <v>682</v>
      </c>
      <c r="S2859" s="29">
        <f>IF($Q2859&lt;Parâmetros!$E$19,$G2859-1,$G2859)</f>
        <v>46313</v>
      </c>
    </row>
    <row r="2860" spans="1:19" ht="15" customHeight="1" x14ac:dyDescent="0.25">
      <c r="A2860" s="128">
        <v>56012</v>
      </c>
      <c r="B2860" s="65" t="s">
        <v>58</v>
      </c>
      <c r="C2860" s="65" t="s">
        <v>72</v>
      </c>
      <c r="D2860" s="66">
        <v>46313</v>
      </c>
      <c r="E2860" s="67">
        <v>0.34</v>
      </c>
      <c r="F2860" s="65" t="s">
        <v>285</v>
      </c>
      <c r="G2860" s="66">
        <v>46313</v>
      </c>
      <c r="H2860" s="129">
        <v>40523631</v>
      </c>
      <c r="I2860" s="129">
        <v>10</v>
      </c>
      <c r="J2860" s="65" t="s">
        <v>3926</v>
      </c>
      <c r="K2860" s="65" t="s">
        <v>3927</v>
      </c>
      <c r="L2860" s="66">
        <v>46313</v>
      </c>
      <c r="M2860" s="65" t="s">
        <v>315</v>
      </c>
      <c r="N2860" s="129">
        <v>3010321</v>
      </c>
      <c r="O2860" s="65" t="s">
        <v>289</v>
      </c>
      <c r="P2860" s="66">
        <v>46313</v>
      </c>
      <c r="Q2860" s="31">
        <f t="shared" si="88"/>
        <v>683</v>
      </c>
      <c r="R2860" s="31">
        <f t="shared" si="89"/>
        <v>703</v>
      </c>
      <c r="S2860" s="29">
        <f>IF($Q2860&lt;Parâmetros!$E$19,$G2860-1,$G2860)</f>
        <v>46313</v>
      </c>
    </row>
    <row r="2861" spans="1:19" ht="15" customHeight="1" x14ac:dyDescent="0.25">
      <c r="A2861" s="128">
        <v>56012</v>
      </c>
      <c r="B2861" s="65" t="s">
        <v>58</v>
      </c>
      <c r="C2861" s="65" t="s">
        <v>72</v>
      </c>
      <c r="D2861" s="66">
        <v>46313</v>
      </c>
      <c r="E2861" s="67">
        <v>0.44</v>
      </c>
      <c r="F2861" s="65" t="s">
        <v>285</v>
      </c>
      <c r="G2861" s="66">
        <v>46313</v>
      </c>
      <c r="H2861" s="129">
        <v>40523631</v>
      </c>
      <c r="I2861" s="129">
        <v>20</v>
      </c>
      <c r="J2861" s="65" t="s">
        <v>3928</v>
      </c>
      <c r="K2861" s="65" t="s">
        <v>3929</v>
      </c>
      <c r="L2861" s="66">
        <v>46313</v>
      </c>
      <c r="M2861" s="65" t="s">
        <v>315</v>
      </c>
      <c r="N2861" s="129">
        <v>3010321</v>
      </c>
      <c r="O2861" s="65" t="s">
        <v>289</v>
      </c>
      <c r="P2861" s="66">
        <v>46313</v>
      </c>
      <c r="Q2861" s="31">
        <f t="shared" si="88"/>
        <v>704</v>
      </c>
      <c r="R2861" s="31">
        <f t="shared" si="89"/>
        <v>730</v>
      </c>
      <c r="S2861" s="29">
        <f>IF($Q2861&lt;Parâmetros!$E$19,$G2861-1,$G2861)</f>
        <v>46313</v>
      </c>
    </row>
    <row r="2862" spans="1:19" ht="15" customHeight="1" x14ac:dyDescent="0.25">
      <c r="A2862" s="128">
        <v>56012</v>
      </c>
      <c r="B2862" s="65" t="s">
        <v>58</v>
      </c>
      <c r="C2862" s="65" t="s">
        <v>72</v>
      </c>
      <c r="D2862" s="66">
        <v>46313</v>
      </c>
      <c r="E2862" s="67">
        <v>0.25</v>
      </c>
      <c r="F2862" s="65" t="s">
        <v>285</v>
      </c>
      <c r="G2862" s="66">
        <v>46313</v>
      </c>
      <c r="H2862" s="129">
        <v>40523632</v>
      </c>
      <c r="I2862" s="129">
        <v>10</v>
      </c>
      <c r="J2862" s="65" t="s">
        <v>3930</v>
      </c>
      <c r="K2862" s="65" t="s">
        <v>3931</v>
      </c>
      <c r="L2862" s="66">
        <v>46313</v>
      </c>
      <c r="M2862" s="65" t="s">
        <v>315</v>
      </c>
      <c r="N2862" s="129">
        <v>3010322</v>
      </c>
      <c r="O2862" s="65" t="s">
        <v>289</v>
      </c>
      <c r="P2862" s="66">
        <v>46313</v>
      </c>
      <c r="Q2862" s="31">
        <f t="shared" si="88"/>
        <v>733</v>
      </c>
      <c r="R2862" s="31">
        <f t="shared" si="89"/>
        <v>749</v>
      </c>
      <c r="S2862" s="29">
        <f>IF($Q2862&lt;Parâmetros!$E$19,$G2862-1,$G2862)</f>
        <v>46313</v>
      </c>
    </row>
    <row r="2863" spans="1:19" ht="15" customHeight="1" x14ac:dyDescent="0.25">
      <c r="A2863" s="128">
        <v>56012</v>
      </c>
      <c r="B2863" s="65" t="s">
        <v>58</v>
      </c>
      <c r="C2863" s="65" t="s">
        <v>72</v>
      </c>
      <c r="D2863" s="66">
        <v>46313</v>
      </c>
      <c r="E2863" s="67">
        <v>0.3</v>
      </c>
      <c r="F2863" s="65" t="s">
        <v>285</v>
      </c>
      <c r="G2863" s="66">
        <v>46313</v>
      </c>
      <c r="H2863" s="129">
        <v>40523632</v>
      </c>
      <c r="I2863" s="129">
        <v>20</v>
      </c>
      <c r="J2863" s="65" t="s">
        <v>2796</v>
      </c>
      <c r="K2863" s="65" t="s">
        <v>3932</v>
      </c>
      <c r="L2863" s="66">
        <v>46313</v>
      </c>
      <c r="M2863" s="65" t="s">
        <v>315</v>
      </c>
      <c r="N2863" s="129">
        <v>3010322</v>
      </c>
      <c r="O2863" s="65" t="s">
        <v>289</v>
      </c>
      <c r="P2863" s="66">
        <v>46313</v>
      </c>
      <c r="Q2863" s="31">
        <f t="shared" si="88"/>
        <v>750</v>
      </c>
      <c r="R2863" s="31">
        <f t="shared" si="89"/>
        <v>768</v>
      </c>
      <c r="S2863" s="29">
        <f>IF($Q2863&lt;Parâmetros!$E$19,$G2863-1,$G2863)</f>
        <v>46313</v>
      </c>
    </row>
    <row r="2864" spans="1:19" ht="15" customHeight="1" x14ac:dyDescent="0.25">
      <c r="A2864" s="128">
        <v>56012</v>
      </c>
      <c r="B2864" s="65" t="s">
        <v>58</v>
      </c>
      <c r="C2864" s="65" t="s">
        <v>72</v>
      </c>
      <c r="D2864" s="66">
        <v>46313</v>
      </c>
      <c r="E2864" s="67">
        <v>0.49</v>
      </c>
      <c r="F2864" s="65" t="s">
        <v>285</v>
      </c>
      <c r="G2864" s="66">
        <v>46313</v>
      </c>
      <c r="H2864" s="129">
        <v>40523628</v>
      </c>
      <c r="I2864" s="129">
        <v>10</v>
      </c>
      <c r="J2864" s="65" t="s">
        <v>3933</v>
      </c>
      <c r="K2864" s="65" t="s">
        <v>3934</v>
      </c>
      <c r="L2864" s="66">
        <v>46313</v>
      </c>
      <c r="M2864" s="65" t="s">
        <v>315</v>
      </c>
      <c r="N2864" s="129">
        <v>3007125</v>
      </c>
      <c r="O2864" s="65" t="s">
        <v>289</v>
      </c>
      <c r="P2864" s="66">
        <v>46313</v>
      </c>
      <c r="Q2864" s="31">
        <f t="shared" si="88"/>
        <v>770</v>
      </c>
      <c r="R2864" s="31">
        <f t="shared" si="89"/>
        <v>800</v>
      </c>
      <c r="S2864" s="29">
        <f>IF($Q2864&lt;Parâmetros!$E$19,$G2864-1,$G2864)</f>
        <v>46313</v>
      </c>
    </row>
    <row r="2865" spans="1:19" ht="15" customHeight="1" x14ac:dyDescent="0.25">
      <c r="A2865" s="128">
        <v>56012</v>
      </c>
      <c r="B2865" s="65" t="s">
        <v>58</v>
      </c>
      <c r="C2865" s="65" t="s">
        <v>72</v>
      </c>
      <c r="D2865" s="66">
        <v>46313</v>
      </c>
      <c r="E2865" s="67">
        <v>-0.49</v>
      </c>
      <c r="F2865" s="65" t="s">
        <v>285</v>
      </c>
      <c r="G2865" s="66">
        <v>46313</v>
      </c>
      <c r="H2865" s="129">
        <v>40523628</v>
      </c>
      <c r="I2865" s="129">
        <v>10</v>
      </c>
      <c r="J2865" s="65" t="s">
        <v>3933</v>
      </c>
      <c r="K2865" s="65" t="s">
        <v>3934</v>
      </c>
      <c r="L2865" s="66">
        <v>46313</v>
      </c>
      <c r="M2865" s="65" t="s">
        <v>315</v>
      </c>
      <c r="N2865" s="129">
        <v>3007125</v>
      </c>
      <c r="O2865" s="65" t="s">
        <v>289</v>
      </c>
      <c r="P2865" s="66">
        <v>46313</v>
      </c>
      <c r="Q2865" s="31">
        <f t="shared" si="88"/>
        <v>770</v>
      </c>
      <c r="R2865" s="31">
        <f t="shared" si="89"/>
        <v>800</v>
      </c>
      <c r="S2865" s="29">
        <f>IF($Q2865&lt;Parâmetros!$E$19,$G2865-1,$G2865)</f>
        <v>46313</v>
      </c>
    </row>
    <row r="2866" spans="1:19" ht="15" customHeight="1" x14ac:dyDescent="0.25">
      <c r="A2866" s="128">
        <v>56012</v>
      </c>
      <c r="B2866" s="65" t="s">
        <v>58</v>
      </c>
      <c r="C2866" s="65" t="s">
        <v>72</v>
      </c>
      <c r="D2866" s="66">
        <v>46313</v>
      </c>
      <c r="E2866" s="67">
        <v>0.34</v>
      </c>
      <c r="F2866" s="65" t="s">
        <v>285</v>
      </c>
      <c r="G2866" s="66">
        <v>46313</v>
      </c>
      <c r="H2866" s="129">
        <v>40523628</v>
      </c>
      <c r="I2866" s="129">
        <v>10</v>
      </c>
      <c r="J2866" s="65" t="s">
        <v>3935</v>
      </c>
      <c r="K2866" s="65" t="s">
        <v>3936</v>
      </c>
      <c r="L2866" s="66">
        <v>46313</v>
      </c>
      <c r="M2866" s="65" t="s">
        <v>315</v>
      </c>
      <c r="N2866" s="129">
        <v>3007125</v>
      </c>
      <c r="O2866" s="65" t="s">
        <v>289</v>
      </c>
      <c r="P2866" s="66">
        <v>46313</v>
      </c>
      <c r="Q2866" s="31">
        <f t="shared" si="88"/>
        <v>770</v>
      </c>
      <c r="R2866" s="31">
        <f t="shared" si="89"/>
        <v>790</v>
      </c>
      <c r="S2866" s="29">
        <f>IF($Q2866&lt;Parâmetros!$E$19,$G2866-1,$G2866)</f>
        <v>46313</v>
      </c>
    </row>
    <row r="2867" spans="1:19" ht="15" customHeight="1" x14ac:dyDescent="0.25">
      <c r="A2867" s="128">
        <v>56012</v>
      </c>
      <c r="B2867" s="65" t="s">
        <v>58</v>
      </c>
      <c r="C2867" s="65" t="s">
        <v>72</v>
      </c>
      <c r="D2867" s="66">
        <v>46313</v>
      </c>
      <c r="E2867" s="67">
        <v>0.3</v>
      </c>
      <c r="F2867" s="65" t="s">
        <v>285</v>
      </c>
      <c r="G2867" s="66">
        <v>46313</v>
      </c>
      <c r="H2867" s="129">
        <v>40523628</v>
      </c>
      <c r="I2867" s="129">
        <v>20</v>
      </c>
      <c r="J2867" s="65" t="s">
        <v>3937</v>
      </c>
      <c r="K2867" s="65" t="s">
        <v>3938</v>
      </c>
      <c r="L2867" s="66">
        <v>46313</v>
      </c>
      <c r="M2867" s="65" t="s">
        <v>315</v>
      </c>
      <c r="N2867" s="129">
        <v>3007125</v>
      </c>
      <c r="O2867" s="65" t="s">
        <v>289</v>
      </c>
      <c r="P2867" s="66">
        <v>46313</v>
      </c>
      <c r="Q2867" s="31">
        <f t="shared" si="88"/>
        <v>791</v>
      </c>
      <c r="R2867" s="31">
        <f t="shared" si="89"/>
        <v>809</v>
      </c>
      <c r="S2867" s="29">
        <f>IF($Q2867&lt;Parâmetros!$E$19,$G2867-1,$G2867)</f>
        <v>46313</v>
      </c>
    </row>
    <row r="2868" spans="1:19" ht="15" customHeight="1" x14ac:dyDescent="0.25">
      <c r="A2868" s="128">
        <v>56012</v>
      </c>
      <c r="B2868" s="65" t="s">
        <v>58</v>
      </c>
      <c r="C2868" s="65" t="s">
        <v>72</v>
      </c>
      <c r="D2868" s="66">
        <v>46313</v>
      </c>
      <c r="E2868" s="67">
        <v>0.22</v>
      </c>
      <c r="F2868" s="65" t="s">
        <v>285</v>
      </c>
      <c r="G2868" s="66">
        <v>46313</v>
      </c>
      <c r="H2868" s="129">
        <v>40523629</v>
      </c>
      <c r="I2868" s="129">
        <v>10</v>
      </c>
      <c r="J2868" s="65" t="s">
        <v>1294</v>
      </c>
      <c r="K2868" s="65" t="s">
        <v>3939</v>
      </c>
      <c r="L2868" s="66">
        <v>46313</v>
      </c>
      <c r="M2868" s="65" t="s">
        <v>315</v>
      </c>
      <c r="N2868" s="129">
        <v>3007126</v>
      </c>
      <c r="O2868" s="65" t="s">
        <v>289</v>
      </c>
      <c r="P2868" s="66">
        <v>46313</v>
      </c>
      <c r="Q2868" s="31">
        <f t="shared" si="88"/>
        <v>810</v>
      </c>
      <c r="R2868" s="31">
        <f t="shared" si="89"/>
        <v>824</v>
      </c>
      <c r="S2868" s="29">
        <f>IF($Q2868&lt;Parâmetros!$E$19,$G2868-1,$G2868)</f>
        <v>46313</v>
      </c>
    </row>
    <row r="2869" spans="1:19" ht="15" customHeight="1" x14ac:dyDescent="0.25">
      <c r="A2869" s="128">
        <v>56012</v>
      </c>
      <c r="B2869" s="65" t="s">
        <v>58</v>
      </c>
      <c r="C2869" s="65" t="s">
        <v>72</v>
      </c>
      <c r="D2869" s="66">
        <v>46313</v>
      </c>
      <c r="E2869" s="67">
        <v>0.15</v>
      </c>
      <c r="F2869" s="65" t="s">
        <v>285</v>
      </c>
      <c r="G2869" s="66">
        <v>46313</v>
      </c>
      <c r="H2869" s="129">
        <v>40523629</v>
      </c>
      <c r="I2869" s="129">
        <v>20</v>
      </c>
      <c r="J2869" s="65" t="s">
        <v>3940</v>
      </c>
      <c r="K2869" s="65" t="s">
        <v>3941</v>
      </c>
      <c r="L2869" s="66">
        <v>46313</v>
      </c>
      <c r="M2869" s="65" t="s">
        <v>315</v>
      </c>
      <c r="N2869" s="129">
        <v>3007126</v>
      </c>
      <c r="O2869" s="65" t="s">
        <v>289</v>
      </c>
      <c r="P2869" s="66">
        <v>46313</v>
      </c>
      <c r="Q2869" s="31">
        <f t="shared" si="88"/>
        <v>825</v>
      </c>
      <c r="R2869" s="31">
        <f t="shared" si="89"/>
        <v>834</v>
      </c>
      <c r="S2869" s="29">
        <f>IF($Q2869&lt;Parâmetros!$E$19,$G2869-1,$G2869)</f>
        <v>46313</v>
      </c>
    </row>
    <row r="2870" spans="1:19" ht="15" customHeight="1" x14ac:dyDescent="0.25">
      <c r="A2870" s="128">
        <v>56012</v>
      </c>
      <c r="B2870" s="65" t="s">
        <v>58</v>
      </c>
      <c r="C2870" s="65" t="s">
        <v>72</v>
      </c>
      <c r="D2870" s="66">
        <v>46313</v>
      </c>
      <c r="E2870" s="67">
        <v>0.27</v>
      </c>
      <c r="F2870" s="65" t="s">
        <v>285</v>
      </c>
      <c r="G2870" s="66">
        <v>46313</v>
      </c>
      <c r="H2870" s="129">
        <v>40523633</v>
      </c>
      <c r="I2870" s="129">
        <v>10</v>
      </c>
      <c r="J2870" s="65" t="s">
        <v>3942</v>
      </c>
      <c r="K2870" s="65" t="s">
        <v>3943</v>
      </c>
      <c r="L2870" s="66">
        <v>46313</v>
      </c>
      <c r="M2870" s="65" t="s">
        <v>315</v>
      </c>
      <c r="N2870" s="129">
        <v>3010961</v>
      </c>
      <c r="O2870" s="65" t="s">
        <v>289</v>
      </c>
      <c r="P2870" s="66">
        <v>46313</v>
      </c>
      <c r="Q2870" s="31">
        <f t="shared" si="88"/>
        <v>835</v>
      </c>
      <c r="R2870" s="31">
        <f t="shared" si="89"/>
        <v>851</v>
      </c>
      <c r="S2870" s="29">
        <f>IF($Q2870&lt;Parâmetros!$E$19,$G2870-1,$G2870)</f>
        <v>46313</v>
      </c>
    </row>
    <row r="2871" spans="1:19" ht="15" customHeight="1" x14ac:dyDescent="0.25">
      <c r="A2871" s="128">
        <v>56012</v>
      </c>
      <c r="B2871" s="65" t="s">
        <v>58</v>
      </c>
      <c r="C2871" s="65" t="s">
        <v>72</v>
      </c>
      <c r="D2871" s="66">
        <v>46313</v>
      </c>
      <c r="E2871" s="67">
        <v>0.22</v>
      </c>
      <c r="F2871" s="65" t="s">
        <v>285</v>
      </c>
      <c r="G2871" s="66">
        <v>46313</v>
      </c>
      <c r="H2871" s="129">
        <v>40523633</v>
      </c>
      <c r="I2871" s="129">
        <v>20</v>
      </c>
      <c r="J2871" s="65" t="s">
        <v>3944</v>
      </c>
      <c r="K2871" s="65" t="s">
        <v>3945</v>
      </c>
      <c r="L2871" s="66">
        <v>46313</v>
      </c>
      <c r="M2871" s="65" t="s">
        <v>315</v>
      </c>
      <c r="N2871" s="129">
        <v>3010961</v>
      </c>
      <c r="O2871" s="65" t="s">
        <v>289</v>
      </c>
      <c r="P2871" s="66">
        <v>46313</v>
      </c>
      <c r="Q2871" s="31">
        <f t="shared" si="88"/>
        <v>852</v>
      </c>
      <c r="R2871" s="31">
        <f t="shared" si="89"/>
        <v>865</v>
      </c>
      <c r="S2871" s="29">
        <f>IF($Q2871&lt;Parâmetros!$E$19,$G2871-1,$G2871)</f>
        <v>46313</v>
      </c>
    </row>
    <row r="2872" spans="1:19" ht="15" customHeight="1" x14ac:dyDescent="0.25">
      <c r="A2872" s="128">
        <v>56012</v>
      </c>
      <c r="B2872" s="65" t="s">
        <v>58</v>
      </c>
      <c r="C2872" s="65" t="s">
        <v>72</v>
      </c>
      <c r="D2872" s="66">
        <v>46313</v>
      </c>
      <c r="E2872" s="67">
        <v>0.15</v>
      </c>
      <c r="F2872" s="65" t="s">
        <v>285</v>
      </c>
      <c r="G2872" s="66">
        <v>46313</v>
      </c>
      <c r="H2872" s="129">
        <v>40525092</v>
      </c>
      <c r="I2872" s="129">
        <v>10</v>
      </c>
      <c r="J2872" s="65" t="s">
        <v>3946</v>
      </c>
      <c r="K2872" s="65" t="s">
        <v>3947</v>
      </c>
      <c r="L2872" s="66">
        <v>46313</v>
      </c>
      <c r="M2872" s="65" t="s">
        <v>287</v>
      </c>
      <c r="N2872" s="65" t="s">
        <v>793</v>
      </c>
      <c r="O2872" s="65" t="s">
        <v>289</v>
      </c>
      <c r="P2872" s="66">
        <v>46313</v>
      </c>
      <c r="Q2872" s="31">
        <f t="shared" si="88"/>
        <v>861</v>
      </c>
      <c r="R2872" s="31">
        <f t="shared" si="89"/>
        <v>870</v>
      </c>
      <c r="S2872" s="29">
        <f>IF($Q2872&lt;Parâmetros!$E$19,$G2872-1,$G2872)</f>
        <v>46313</v>
      </c>
    </row>
    <row r="2873" spans="1:19" ht="15" customHeight="1" x14ac:dyDescent="0.25">
      <c r="A2873" s="128">
        <v>56012</v>
      </c>
      <c r="B2873" s="65" t="s">
        <v>58</v>
      </c>
      <c r="C2873" s="65" t="s">
        <v>72</v>
      </c>
      <c r="D2873" s="66">
        <v>46316</v>
      </c>
      <c r="E2873" s="67">
        <v>3.25</v>
      </c>
      <c r="F2873" s="65" t="s">
        <v>285</v>
      </c>
      <c r="G2873" s="66">
        <v>46314</v>
      </c>
      <c r="H2873" s="129">
        <v>40523782</v>
      </c>
      <c r="I2873" s="129">
        <v>120</v>
      </c>
      <c r="J2873" s="65" t="s">
        <v>534</v>
      </c>
      <c r="K2873" s="65" t="s">
        <v>4288</v>
      </c>
      <c r="L2873" s="66">
        <v>46314</v>
      </c>
      <c r="M2873" s="65" t="s">
        <v>287</v>
      </c>
      <c r="N2873" s="65" t="s">
        <v>793</v>
      </c>
      <c r="O2873" s="65" t="s">
        <v>289</v>
      </c>
      <c r="P2873" s="66">
        <v>46316</v>
      </c>
      <c r="Q2873" s="31">
        <f t="shared" si="88"/>
        <v>720</v>
      </c>
      <c r="R2873" s="31">
        <f t="shared" si="89"/>
        <v>915</v>
      </c>
      <c r="S2873" s="29">
        <f>IF($Q2873&lt;Parâmetros!$E$19,$G2873-1,$G2873)</f>
        <v>46314</v>
      </c>
    </row>
    <row r="2874" spans="1:19" ht="15" customHeight="1" x14ac:dyDescent="0.25">
      <c r="A2874" s="128">
        <v>56012</v>
      </c>
      <c r="B2874" s="65" t="s">
        <v>58</v>
      </c>
      <c r="C2874" s="65" t="s">
        <v>72</v>
      </c>
      <c r="D2874" s="66">
        <v>46317</v>
      </c>
      <c r="E2874" s="67">
        <v>1.89</v>
      </c>
      <c r="F2874" s="65" t="s">
        <v>285</v>
      </c>
      <c r="G2874" s="66">
        <v>46316</v>
      </c>
      <c r="H2874" s="129">
        <v>40497598</v>
      </c>
      <c r="I2874" s="129">
        <v>10</v>
      </c>
      <c r="J2874" s="65" t="s">
        <v>2583</v>
      </c>
      <c r="K2874" s="65" t="s">
        <v>4588</v>
      </c>
      <c r="L2874" s="66">
        <v>46316</v>
      </c>
      <c r="M2874" s="65" t="s">
        <v>287</v>
      </c>
      <c r="N2874" s="65" t="s">
        <v>793</v>
      </c>
      <c r="O2874" s="65" t="s">
        <v>289</v>
      </c>
      <c r="P2874" s="66">
        <v>46317</v>
      </c>
      <c r="Q2874" s="31">
        <f t="shared" si="88"/>
        <v>447</v>
      </c>
      <c r="R2874" s="31">
        <f t="shared" si="89"/>
        <v>560</v>
      </c>
      <c r="S2874" s="29">
        <f>IF($Q2874&lt;Parâmetros!$E$19,$G2874-1,$G2874)</f>
        <v>46316</v>
      </c>
    </row>
    <row r="2875" spans="1:19" ht="15" customHeight="1" x14ac:dyDescent="0.25">
      <c r="A2875" s="128">
        <v>56012</v>
      </c>
      <c r="B2875" s="65" t="s">
        <v>58</v>
      </c>
      <c r="C2875" s="65" t="s">
        <v>72</v>
      </c>
      <c r="D2875" s="66">
        <v>46317</v>
      </c>
      <c r="E2875" s="67">
        <v>1</v>
      </c>
      <c r="F2875" s="65" t="s">
        <v>285</v>
      </c>
      <c r="G2875" s="66">
        <v>46316</v>
      </c>
      <c r="H2875" s="129">
        <v>40480869</v>
      </c>
      <c r="I2875" s="129">
        <v>20</v>
      </c>
      <c r="J2875" s="65" t="s">
        <v>4589</v>
      </c>
      <c r="K2875" s="65" t="s">
        <v>4590</v>
      </c>
      <c r="L2875" s="66">
        <v>46316</v>
      </c>
      <c r="M2875" s="65" t="s">
        <v>287</v>
      </c>
      <c r="N2875" s="65" t="s">
        <v>793</v>
      </c>
      <c r="O2875" s="65" t="s">
        <v>289</v>
      </c>
      <c r="P2875" s="66">
        <v>46317</v>
      </c>
      <c r="Q2875" s="31">
        <f t="shared" si="88"/>
        <v>565</v>
      </c>
      <c r="R2875" s="31">
        <f t="shared" si="89"/>
        <v>625</v>
      </c>
      <c r="S2875" s="29">
        <f>IF($Q2875&lt;Parâmetros!$E$19,$G2875-1,$G2875)</f>
        <v>46316</v>
      </c>
    </row>
    <row r="2876" spans="1:19" ht="15" customHeight="1" x14ac:dyDescent="0.25">
      <c r="A2876" s="128">
        <v>56012</v>
      </c>
      <c r="B2876" s="65" t="s">
        <v>58</v>
      </c>
      <c r="C2876" s="65" t="s">
        <v>72</v>
      </c>
      <c r="D2876" s="66">
        <v>46317</v>
      </c>
      <c r="E2876" s="67">
        <v>0.49</v>
      </c>
      <c r="F2876" s="65" t="s">
        <v>285</v>
      </c>
      <c r="G2876" s="66">
        <v>46316</v>
      </c>
      <c r="H2876" s="129">
        <v>40525483</v>
      </c>
      <c r="I2876" s="129">
        <v>10</v>
      </c>
      <c r="J2876" s="65" t="s">
        <v>2247</v>
      </c>
      <c r="K2876" s="65" t="s">
        <v>292</v>
      </c>
      <c r="L2876" s="66">
        <v>46316</v>
      </c>
      <c r="M2876" s="65" t="s">
        <v>287</v>
      </c>
      <c r="N2876" s="65" t="s">
        <v>793</v>
      </c>
      <c r="O2876" s="65" t="s">
        <v>289</v>
      </c>
      <c r="P2876" s="66">
        <v>46317</v>
      </c>
      <c r="Q2876" s="31">
        <f t="shared" ref="Q2876:Q2939" si="90">IFERROR(VALUE(LEFT($J2876,2))*60+VALUE(MID($J2876,4,2)),9999)</f>
        <v>630</v>
      </c>
      <c r="R2876" s="31">
        <f t="shared" ref="R2876:R2939" si="91">IFERROR(VALUE(LEFT($K2876,2))*60+VALUE(MID($K2876,4,2)),"")</f>
        <v>660</v>
      </c>
      <c r="S2876" s="29">
        <f>IF($Q2876&lt;Parâmetros!$E$19,$G2876-1,$G2876)</f>
        <v>46316</v>
      </c>
    </row>
    <row r="2877" spans="1:19" ht="15" customHeight="1" x14ac:dyDescent="0.25">
      <c r="A2877" s="128">
        <v>56012</v>
      </c>
      <c r="B2877" s="65" t="s">
        <v>58</v>
      </c>
      <c r="C2877" s="65" t="s">
        <v>72</v>
      </c>
      <c r="D2877" s="66">
        <v>46317</v>
      </c>
      <c r="E2877" s="67">
        <v>3.17</v>
      </c>
      <c r="F2877" s="65" t="s">
        <v>285</v>
      </c>
      <c r="G2877" s="66">
        <v>46316</v>
      </c>
      <c r="H2877" s="129">
        <v>40523782</v>
      </c>
      <c r="I2877" s="129">
        <v>120</v>
      </c>
      <c r="J2877" s="65" t="s">
        <v>4591</v>
      </c>
      <c r="K2877" s="65" t="s">
        <v>4592</v>
      </c>
      <c r="L2877" s="66">
        <v>46316</v>
      </c>
      <c r="M2877" s="65" t="s">
        <v>287</v>
      </c>
      <c r="N2877" s="65" t="s">
        <v>793</v>
      </c>
      <c r="O2877" s="65" t="s">
        <v>289</v>
      </c>
      <c r="P2877" s="66">
        <v>46317</v>
      </c>
      <c r="Q2877" s="31">
        <f t="shared" si="90"/>
        <v>735</v>
      </c>
      <c r="R2877" s="31">
        <f t="shared" si="91"/>
        <v>925</v>
      </c>
      <c r="S2877" s="29">
        <f>IF($Q2877&lt;Parâmetros!$E$19,$G2877-1,$G2877)</f>
        <v>46316</v>
      </c>
    </row>
    <row r="2878" spans="1:19" ht="15" customHeight="1" x14ac:dyDescent="0.25">
      <c r="A2878" s="128">
        <v>56012</v>
      </c>
      <c r="B2878" s="65" t="s">
        <v>58</v>
      </c>
      <c r="C2878" s="65" t="s">
        <v>72</v>
      </c>
      <c r="D2878" s="66">
        <v>46317</v>
      </c>
      <c r="E2878" s="67">
        <v>1.05</v>
      </c>
      <c r="F2878" s="65" t="s">
        <v>285</v>
      </c>
      <c r="G2878" s="66">
        <v>46317</v>
      </c>
      <c r="H2878" s="129">
        <v>40528583</v>
      </c>
      <c r="I2878" s="129">
        <v>10</v>
      </c>
      <c r="J2878" s="65" t="s">
        <v>4593</v>
      </c>
      <c r="K2878" s="65" t="s">
        <v>4594</v>
      </c>
      <c r="L2878" s="66">
        <v>46317</v>
      </c>
      <c r="M2878" s="65" t="s">
        <v>287</v>
      </c>
      <c r="N2878" s="65" t="s">
        <v>793</v>
      </c>
      <c r="O2878" s="65" t="s">
        <v>289</v>
      </c>
      <c r="P2878" s="66">
        <v>46317</v>
      </c>
      <c r="Q2878" s="31">
        <f t="shared" si="90"/>
        <v>445</v>
      </c>
      <c r="R2878" s="31">
        <f t="shared" si="91"/>
        <v>508</v>
      </c>
      <c r="S2878" s="29">
        <f>IF($Q2878&lt;Parâmetros!$E$19,$G2878-1,$G2878)</f>
        <v>46317</v>
      </c>
    </row>
    <row r="2879" spans="1:19" ht="15" customHeight="1" x14ac:dyDescent="0.25">
      <c r="A2879" s="128">
        <v>56012</v>
      </c>
      <c r="B2879" s="65" t="s">
        <v>58</v>
      </c>
      <c r="C2879" s="65" t="s">
        <v>72</v>
      </c>
      <c r="D2879" s="66">
        <v>46317</v>
      </c>
      <c r="E2879" s="67">
        <v>1.25</v>
      </c>
      <c r="F2879" s="65" t="s">
        <v>285</v>
      </c>
      <c r="G2879" s="66">
        <v>46317</v>
      </c>
      <c r="H2879" s="129">
        <v>40528585</v>
      </c>
      <c r="I2879" s="129">
        <v>10</v>
      </c>
      <c r="J2879" s="65" t="s">
        <v>3951</v>
      </c>
      <c r="K2879" s="65" t="s">
        <v>4595</v>
      </c>
      <c r="L2879" s="66">
        <v>46317</v>
      </c>
      <c r="M2879" s="65" t="s">
        <v>287</v>
      </c>
      <c r="N2879" s="129">
        <v>3007377</v>
      </c>
      <c r="O2879" s="65" t="s">
        <v>289</v>
      </c>
      <c r="P2879" s="66">
        <v>46317</v>
      </c>
      <c r="Q2879" s="31">
        <f t="shared" si="90"/>
        <v>520</v>
      </c>
      <c r="R2879" s="31">
        <f t="shared" si="91"/>
        <v>595</v>
      </c>
      <c r="S2879" s="29">
        <f>IF($Q2879&lt;Parâmetros!$E$19,$G2879-1,$G2879)</f>
        <v>46317</v>
      </c>
    </row>
    <row r="2880" spans="1:19" ht="15" customHeight="1" x14ac:dyDescent="0.25">
      <c r="A2880" s="128">
        <v>56012</v>
      </c>
      <c r="B2880" s="65" t="s">
        <v>58</v>
      </c>
      <c r="C2880" s="65" t="s">
        <v>72</v>
      </c>
      <c r="D2880" s="66">
        <v>46317</v>
      </c>
      <c r="E2880" s="67">
        <v>0.91</v>
      </c>
      <c r="F2880" s="65" t="s">
        <v>285</v>
      </c>
      <c r="G2880" s="66">
        <v>46317</v>
      </c>
      <c r="H2880" s="129">
        <v>40528586</v>
      </c>
      <c r="I2880" s="129">
        <v>10</v>
      </c>
      <c r="J2880" s="65" t="s">
        <v>3908</v>
      </c>
      <c r="K2880" s="65" t="s">
        <v>4596</v>
      </c>
      <c r="L2880" s="66">
        <v>46317</v>
      </c>
      <c r="M2880" s="65" t="s">
        <v>287</v>
      </c>
      <c r="N2880" s="129">
        <v>3007376</v>
      </c>
      <c r="O2880" s="65" t="s">
        <v>289</v>
      </c>
      <c r="P2880" s="66">
        <v>46317</v>
      </c>
      <c r="Q2880" s="31">
        <f t="shared" si="90"/>
        <v>600</v>
      </c>
      <c r="R2880" s="31">
        <f t="shared" si="91"/>
        <v>655</v>
      </c>
      <c r="S2880" s="29">
        <f>IF($Q2880&lt;Parâmetros!$E$19,$G2880-1,$G2880)</f>
        <v>46317</v>
      </c>
    </row>
    <row r="2881" spans="1:19" ht="15" customHeight="1" x14ac:dyDescent="0.25">
      <c r="A2881" s="128">
        <v>56012</v>
      </c>
      <c r="B2881" s="65" t="s">
        <v>58</v>
      </c>
      <c r="C2881" s="65" t="s">
        <v>72</v>
      </c>
      <c r="D2881" s="66">
        <v>46317</v>
      </c>
      <c r="E2881" s="67">
        <v>1.0900000000000001</v>
      </c>
      <c r="F2881" s="65" t="s">
        <v>285</v>
      </c>
      <c r="G2881" s="66">
        <v>46317</v>
      </c>
      <c r="H2881" s="129">
        <v>40528584</v>
      </c>
      <c r="I2881" s="129">
        <v>10</v>
      </c>
      <c r="J2881" s="65" t="s">
        <v>4325</v>
      </c>
      <c r="K2881" s="65" t="s">
        <v>4597</v>
      </c>
      <c r="L2881" s="66">
        <v>46317</v>
      </c>
      <c r="M2881" s="65" t="s">
        <v>287</v>
      </c>
      <c r="N2881" s="65" t="s">
        <v>793</v>
      </c>
      <c r="O2881" s="65" t="s">
        <v>289</v>
      </c>
      <c r="P2881" s="66">
        <v>46317</v>
      </c>
      <c r="Q2881" s="31">
        <f t="shared" si="90"/>
        <v>660</v>
      </c>
      <c r="R2881" s="31">
        <f t="shared" si="91"/>
        <v>725</v>
      </c>
      <c r="S2881" s="29">
        <f>IF($Q2881&lt;Parâmetros!$E$19,$G2881-1,$G2881)</f>
        <v>46317</v>
      </c>
    </row>
    <row r="2882" spans="1:19" ht="15" customHeight="1" x14ac:dyDescent="0.25">
      <c r="A2882" s="128">
        <v>56012</v>
      </c>
      <c r="B2882" s="65" t="s">
        <v>58</v>
      </c>
      <c r="C2882" s="65" t="s">
        <v>72</v>
      </c>
      <c r="D2882" s="66">
        <v>46318</v>
      </c>
      <c r="E2882" s="67">
        <v>2.16</v>
      </c>
      <c r="F2882" s="65" t="s">
        <v>285</v>
      </c>
      <c r="G2882" s="66">
        <v>46317</v>
      </c>
      <c r="H2882" s="129">
        <v>40528787</v>
      </c>
      <c r="I2882" s="129">
        <v>10</v>
      </c>
      <c r="J2882" s="65" t="s">
        <v>4781</v>
      </c>
      <c r="K2882" s="65" t="s">
        <v>4782</v>
      </c>
      <c r="L2882" s="66">
        <v>46317</v>
      </c>
      <c r="M2882" s="65" t="s">
        <v>287</v>
      </c>
      <c r="N2882" s="65" t="s">
        <v>793</v>
      </c>
      <c r="O2882" s="65" t="s">
        <v>289</v>
      </c>
      <c r="P2882" s="66">
        <v>46318</v>
      </c>
      <c r="Q2882" s="31">
        <f t="shared" si="90"/>
        <v>795</v>
      </c>
      <c r="R2882" s="31">
        <f t="shared" si="91"/>
        <v>925</v>
      </c>
      <c r="S2882" s="29">
        <f>IF($Q2882&lt;Parâmetros!$E$19,$G2882-1,$G2882)</f>
        <v>46317</v>
      </c>
    </row>
    <row r="2883" spans="1:19" ht="15" customHeight="1" x14ac:dyDescent="0.25">
      <c r="A2883" s="128">
        <v>56012</v>
      </c>
      <c r="B2883" s="65" t="s">
        <v>58</v>
      </c>
      <c r="C2883" s="65" t="s">
        <v>72</v>
      </c>
      <c r="D2883" s="66">
        <v>46319</v>
      </c>
      <c r="E2883" s="67">
        <v>1.0900000000000001</v>
      </c>
      <c r="F2883" s="65" t="s">
        <v>285</v>
      </c>
      <c r="G2883" s="66">
        <v>46318</v>
      </c>
      <c r="H2883" s="129">
        <v>40497598</v>
      </c>
      <c r="I2883" s="129">
        <v>10</v>
      </c>
      <c r="J2883" s="65" t="s">
        <v>5057</v>
      </c>
      <c r="K2883" s="65" t="s">
        <v>5058</v>
      </c>
      <c r="L2883" s="66">
        <v>46318</v>
      </c>
      <c r="M2883" s="65" t="s">
        <v>287</v>
      </c>
      <c r="N2883" s="65" t="s">
        <v>793</v>
      </c>
      <c r="O2883" s="65" t="s">
        <v>289</v>
      </c>
      <c r="P2883" s="66">
        <v>46319</v>
      </c>
      <c r="Q2883" s="31">
        <f t="shared" si="90"/>
        <v>445</v>
      </c>
      <c r="R2883" s="31">
        <f t="shared" si="91"/>
        <v>510</v>
      </c>
      <c r="S2883" s="29">
        <f>IF($Q2883&lt;Parâmetros!$E$19,$G2883-1,$G2883)</f>
        <v>46318</v>
      </c>
    </row>
    <row r="2884" spans="1:19" ht="15" customHeight="1" x14ac:dyDescent="0.25">
      <c r="A2884" s="128">
        <v>56012</v>
      </c>
      <c r="B2884" s="65" t="s">
        <v>58</v>
      </c>
      <c r="C2884" s="65" t="s">
        <v>72</v>
      </c>
      <c r="D2884" s="66">
        <v>46319</v>
      </c>
      <c r="E2884" s="67">
        <v>2.34</v>
      </c>
      <c r="F2884" s="65" t="s">
        <v>285</v>
      </c>
      <c r="G2884" s="66">
        <v>46318</v>
      </c>
      <c r="H2884" s="129">
        <v>40528793</v>
      </c>
      <c r="I2884" s="129">
        <v>10</v>
      </c>
      <c r="J2884" s="65" t="s">
        <v>5059</v>
      </c>
      <c r="K2884" s="65" t="s">
        <v>4325</v>
      </c>
      <c r="L2884" s="66">
        <v>46318</v>
      </c>
      <c r="M2884" s="65" t="s">
        <v>287</v>
      </c>
      <c r="N2884" s="129">
        <v>3011809</v>
      </c>
      <c r="O2884" s="65" t="s">
        <v>289</v>
      </c>
      <c r="P2884" s="66">
        <v>46319</v>
      </c>
      <c r="Q2884" s="31">
        <f t="shared" si="90"/>
        <v>520</v>
      </c>
      <c r="R2884" s="31">
        <f t="shared" si="91"/>
        <v>660</v>
      </c>
      <c r="S2884" s="29">
        <f>IF($Q2884&lt;Parâmetros!$E$19,$G2884-1,$G2884)</f>
        <v>46318</v>
      </c>
    </row>
    <row r="2885" spans="1:19" ht="15" customHeight="1" x14ac:dyDescent="0.25">
      <c r="A2885" s="128">
        <v>56012</v>
      </c>
      <c r="B2885" s="65" t="s">
        <v>58</v>
      </c>
      <c r="C2885" s="65" t="s">
        <v>72</v>
      </c>
      <c r="D2885" s="66">
        <v>46319</v>
      </c>
      <c r="E2885" s="67">
        <v>2.0499999999999998</v>
      </c>
      <c r="F2885" s="65" t="s">
        <v>285</v>
      </c>
      <c r="G2885" s="66">
        <v>46318</v>
      </c>
      <c r="H2885" s="129">
        <v>40526395</v>
      </c>
      <c r="I2885" s="129">
        <v>10</v>
      </c>
      <c r="J2885" s="65" t="s">
        <v>5060</v>
      </c>
      <c r="K2885" s="65" t="s">
        <v>2582</v>
      </c>
      <c r="L2885" s="66">
        <v>46318</v>
      </c>
      <c r="M2885" s="65" t="s">
        <v>287</v>
      </c>
      <c r="N2885" s="65" t="s">
        <v>793</v>
      </c>
      <c r="O2885" s="65" t="s">
        <v>289</v>
      </c>
      <c r="P2885" s="66">
        <v>46319</v>
      </c>
      <c r="Q2885" s="31">
        <f t="shared" si="90"/>
        <v>737</v>
      </c>
      <c r="R2885" s="31">
        <f t="shared" si="91"/>
        <v>860</v>
      </c>
      <c r="S2885" s="29">
        <f>IF($Q2885&lt;Parâmetros!$E$19,$G2885-1,$G2885)</f>
        <v>46318</v>
      </c>
    </row>
    <row r="2886" spans="1:19" ht="15" customHeight="1" x14ac:dyDescent="0.25">
      <c r="A2886" s="128">
        <v>56012</v>
      </c>
      <c r="B2886" s="65" t="s">
        <v>58</v>
      </c>
      <c r="C2886" s="65" t="s">
        <v>72</v>
      </c>
      <c r="D2886" s="66">
        <v>46319</v>
      </c>
      <c r="E2886" s="67">
        <v>0.89</v>
      </c>
      <c r="F2886" s="65" t="s">
        <v>285</v>
      </c>
      <c r="G2886" s="66">
        <v>46318</v>
      </c>
      <c r="H2886" s="129">
        <v>40526395</v>
      </c>
      <c r="I2886" s="129">
        <v>10</v>
      </c>
      <c r="J2886" s="65" t="s">
        <v>5061</v>
      </c>
      <c r="K2886" s="65" t="s">
        <v>5062</v>
      </c>
      <c r="L2886" s="66">
        <v>46318</v>
      </c>
      <c r="M2886" s="65" t="s">
        <v>287</v>
      </c>
      <c r="N2886" s="65" t="s">
        <v>793</v>
      </c>
      <c r="O2886" s="65" t="s">
        <v>289</v>
      </c>
      <c r="P2886" s="66">
        <v>46319</v>
      </c>
      <c r="Q2886" s="31">
        <f t="shared" si="90"/>
        <v>861</v>
      </c>
      <c r="R2886" s="31">
        <f t="shared" si="91"/>
        <v>914</v>
      </c>
      <c r="S2886" s="29">
        <f>IF($Q2886&lt;Parâmetros!$E$19,$G2886-1,$G2886)</f>
        <v>46318</v>
      </c>
    </row>
    <row r="2887" spans="1:19" ht="15" customHeight="1" x14ac:dyDescent="0.25">
      <c r="A2887" s="128">
        <v>56030</v>
      </c>
      <c r="B2887" s="65" t="s">
        <v>698</v>
      </c>
      <c r="C2887" s="65" t="s">
        <v>76</v>
      </c>
      <c r="D2887" s="66">
        <v>46301</v>
      </c>
      <c r="E2887" s="67">
        <v>4.1900000000000004</v>
      </c>
      <c r="F2887" s="65" t="s">
        <v>285</v>
      </c>
      <c r="G2887" s="66">
        <v>46300</v>
      </c>
      <c r="H2887" s="129">
        <v>40504290</v>
      </c>
      <c r="I2887" s="129">
        <v>60</v>
      </c>
      <c r="J2887" s="65" t="s">
        <v>538</v>
      </c>
      <c r="K2887" s="65" t="s">
        <v>702</v>
      </c>
      <c r="L2887" s="66">
        <v>46300</v>
      </c>
      <c r="M2887" s="65" t="s">
        <v>287</v>
      </c>
      <c r="N2887" s="65" t="s">
        <v>793</v>
      </c>
      <c r="O2887" s="65" t="s">
        <v>289</v>
      </c>
      <c r="P2887" s="66">
        <v>46301</v>
      </c>
      <c r="Q2887" s="31">
        <f t="shared" si="90"/>
        <v>434</v>
      </c>
      <c r="R2887" s="31">
        <f t="shared" si="91"/>
        <v>685</v>
      </c>
      <c r="S2887" s="29">
        <f>IF($Q2887&lt;Parâmetros!$E$19,$G2887-1,$G2887)</f>
        <v>46300</v>
      </c>
    </row>
    <row r="2888" spans="1:19" ht="15" customHeight="1" x14ac:dyDescent="0.25">
      <c r="A2888" s="128">
        <v>56030</v>
      </c>
      <c r="B2888" s="65" t="s">
        <v>698</v>
      </c>
      <c r="C2888" s="65" t="s">
        <v>76</v>
      </c>
      <c r="D2888" s="66">
        <v>46301</v>
      </c>
      <c r="E2888" s="67">
        <v>3.77</v>
      </c>
      <c r="F2888" s="65" t="s">
        <v>285</v>
      </c>
      <c r="G2888" s="66">
        <v>46300</v>
      </c>
      <c r="H2888" s="129">
        <v>40504290</v>
      </c>
      <c r="I2888" s="129">
        <v>60</v>
      </c>
      <c r="J2888" s="65" t="s">
        <v>703</v>
      </c>
      <c r="K2888" s="65" t="s">
        <v>704</v>
      </c>
      <c r="L2888" s="66">
        <v>46300</v>
      </c>
      <c r="M2888" s="65" t="s">
        <v>287</v>
      </c>
      <c r="N2888" s="65" t="s">
        <v>793</v>
      </c>
      <c r="O2888" s="65" t="s">
        <v>289</v>
      </c>
      <c r="P2888" s="66">
        <v>46301</v>
      </c>
      <c r="Q2888" s="31">
        <f t="shared" si="90"/>
        <v>760</v>
      </c>
      <c r="R2888" s="31">
        <f t="shared" si="91"/>
        <v>986</v>
      </c>
      <c r="S2888" s="29">
        <f>IF($Q2888&lt;Parâmetros!$E$19,$G2888-1,$G2888)</f>
        <v>46300</v>
      </c>
    </row>
    <row r="2889" spans="1:19" ht="15" customHeight="1" x14ac:dyDescent="0.25">
      <c r="A2889" s="128">
        <v>56030</v>
      </c>
      <c r="B2889" s="65" t="s">
        <v>698</v>
      </c>
      <c r="C2889" s="65" t="s">
        <v>76</v>
      </c>
      <c r="D2889" s="66">
        <v>46302</v>
      </c>
      <c r="E2889" s="67">
        <v>4.22</v>
      </c>
      <c r="F2889" s="65" t="s">
        <v>285</v>
      </c>
      <c r="G2889" s="66">
        <v>46301</v>
      </c>
      <c r="H2889" s="129">
        <v>40510993</v>
      </c>
      <c r="I2889" s="129">
        <v>30</v>
      </c>
      <c r="J2889" s="65" t="s">
        <v>906</v>
      </c>
      <c r="K2889" s="65" t="s">
        <v>521</v>
      </c>
      <c r="L2889" s="66">
        <v>46301</v>
      </c>
      <c r="M2889" s="65" t="s">
        <v>287</v>
      </c>
      <c r="N2889" s="65" t="s">
        <v>793</v>
      </c>
      <c r="O2889" s="65" t="s">
        <v>289</v>
      </c>
      <c r="P2889" s="66">
        <v>46302</v>
      </c>
      <c r="Q2889" s="31">
        <f t="shared" si="90"/>
        <v>433</v>
      </c>
      <c r="R2889" s="31">
        <f t="shared" si="91"/>
        <v>686</v>
      </c>
      <c r="S2889" s="29">
        <f>IF($Q2889&lt;Parâmetros!$E$19,$G2889-1,$G2889)</f>
        <v>46301</v>
      </c>
    </row>
    <row r="2890" spans="1:19" ht="15" customHeight="1" x14ac:dyDescent="0.25">
      <c r="A2890" s="128">
        <v>56030</v>
      </c>
      <c r="B2890" s="65" t="s">
        <v>698</v>
      </c>
      <c r="C2890" s="65" t="s">
        <v>76</v>
      </c>
      <c r="D2890" s="66">
        <v>46302</v>
      </c>
      <c r="E2890" s="67">
        <v>3.82</v>
      </c>
      <c r="F2890" s="65" t="s">
        <v>285</v>
      </c>
      <c r="G2890" s="66">
        <v>46301</v>
      </c>
      <c r="H2890" s="129">
        <v>40510993</v>
      </c>
      <c r="I2890" s="129">
        <v>30</v>
      </c>
      <c r="J2890" s="65" t="s">
        <v>519</v>
      </c>
      <c r="K2890" s="65" t="s">
        <v>367</v>
      </c>
      <c r="L2890" s="66">
        <v>46301</v>
      </c>
      <c r="M2890" s="65" t="s">
        <v>287</v>
      </c>
      <c r="N2890" s="65" t="s">
        <v>793</v>
      </c>
      <c r="O2890" s="65" t="s">
        <v>289</v>
      </c>
      <c r="P2890" s="66">
        <v>46302</v>
      </c>
      <c r="Q2890" s="31">
        <f t="shared" si="90"/>
        <v>760</v>
      </c>
      <c r="R2890" s="31">
        <f t="shared" si="91"/>
        <v>990</v>
      </c>
      <c r="S2890" s="29">
        <f>IF($Q2890&lt;Parâmetros!$E$19,$G2890-1,$G2890)</f>
        <v>46301</v>
      </c>
    </row>
    <row r="2891" spans="1:19" ht="15" customHeight="1" x14ac:dyDescent="0.25">
      <c r="A2891" s="128">
        <v>56030</v>
      </c>
      <c r="B2891" s="65" t="s">
        <v>698</v>
      </c>
      <c r="C2891" s="65" t="s">
        <v>76</v>
      </c>
      <c r="D2891" s="66">
        <v>46302</v>
      </c>
      <c r="E2891" s="67">
        <v>4.1500000000000004</v>
      </c>
      <c r="F2891" s="65" t="s">
        <v>285</v>
      </c>
      <c r="G2891" s="66">
        <v>46302</v>
      </c>
      <c r="H2891" s="129">
        <v>40510993</v>
      </c>
      <c r="I2891" s="129">
        <v>30</v>
      </c>
      <c r="J2891" s="65" t="s">
        <v>1121</v>
      </c>
      <c r="K2891" s="65" t="s">
        <v>1122</v>
      </c>
      <c r="L2891" s="66">
        <v>46302</v>
      </c>
      <c r="M2891" s="65" t="s">
        <v>287</v>
      </c>
      <c r="N2891" s="65" t="s">
        <v>793</v>
      </c>
      <c r="O2891" s="65" t="s">
        <v>289</v>
      </c>
      <c r="P2891" s="66">
        <v>46302</v>
      </c>
      <c r="Q2891" s="31">
        <f t="shared" si="90"/>
        <v>438</v>
      </c>
      <c r="R2891" s="31">
        <f t="shared" si="91"/>
        <v>687</v>
      </c>
      <c r="S2891" s="29">
        <f>IF($Q2891&lt;Parâmetros!$E$19,$G2891-1,$G2891)</f>
        <v>46302</v>
      </c>
    </row>
    <row r="2892" spans="1:19" ht="15" customHeight="1" x14ac:dyDescent="0.25">
      <c r="A2892" s="128">
        <v>56030</v>
      </c>
      <c r="B2892" s="65" t="s">
        <v>698</v>
      </c>
      <c r="C2892" s="65" t="s">
        <v>76</v>
      </c>
      <c r="D2892" s="66">
        <v>46302</v>
      </c>
      <c r="E2892" s="67">
        <v>3.79</v>
      </c>
      <c r="F2892" s="65" t="s">
        <v>285</v>
      </c>
      <c r="G2892" s="66">
        <v>46302</v>
      </c>
      <c r="H2892" s="129">
        <v>40510993</v>
      </c>
      <c r="I2892" s="129">
        <v>30</v>
      </c>
      <c r="J2892" s="65" t="s">
        <v>1123</v>
      </c>
      <c r="K2892" s="65" t="s">
        <v>1124</v>
      </c>
      <c r="L2892" s="66">
        <v>46302</v>
      </c>
      <c r="M2892" s="65" t="s">
        <v>287</v>
      </c>
      <c r="N2892" s="65" t="s">
        <v>793</v>
      </c>
      <c r="O2892" s="65" t="s">
        <v>289</v>
      </c>
      <c r="P2892" s="66">
        <v>46302</v>
      </c>
      <c r="Q2892" s="31">
        <f t="shared" si="90"/>
        <v>760</v>
      </c>
      <c r="R2892" s="31">
        <f t="shared" si="91"/>
        <v>987</v>
      </c>
      <c r="S2892" s="29">
        <f>IF($Q2892&lt;Parâmetros!$E$19,$G2892-1,$G2892)</f>
        <v>46302</v>
      </c>
    </row>
    <row r="2893" spans="1:19" ht="15" customHeight="1" x14ac:dyDescent="0.25">
      <c r="A2893" s="128">
        <v>56030</v>
      </c>
      <c r="B2893" s="65" t="s">
        <v>698</v>
      </c>
      <c r="C2893" s="65" t="s">
        <v>76</v>
      </c>
      <c r="D2893" s="66">
        <v>46303</v>
      </c>
      <c r="E2893" s="67">
        <v>4.2</v>
      </c>
      <c r="F2893" s="65" t="s">
        <v>285</v>
      </c>
      <c r="G2893" s="66">
        <v>46303</v>
      </c>
      <c r="H2893" s="129">
        <v>40503417</v>
      </c>
      <c r="I2893" s="129">
        <v>30</v>
      </c>
      <c r="J2893" s="65" t="s">
        <v>1365</v>
      </c>
      <c r="K2893" s="65" t="s">
        <v>1172</v>
      </c>
      <c r="L2893" s="66">
        <v>46303</v>
      </c>
      <c r="M2893" s="65" t="s">
        <v>287</v>
      </c>
      <c r="N2893" s="65" t="s">
        <v>793</v>
      </c>
      <c r="O2893" s="65" t="s">
        <v>289</v>
      </c>
      <c r="P2893" s="66">
        <v>46303</v>
      </c>
      <c r="Q2893" s="31">
        <f t="shared" si="90"/>
        <v>435</v>
      </c>
      <c r="R2893" s="31">
        <f t="shared" si="91"/>
        <v>687</v>
      </c>
      <c r="S2893" s="29">
        <f>IF($Q2893&lt;Parâmetros!$E$19,$G2893-1,$G2893)</f>
        <v>46303</v>
      </c>
    </row>
    <row r="2894" spans="1:19" ht="15" customHeight="1" x14ac:dyDescent="0.25">
      <c r="A2894" s="128">
        <v>56030</v>
      </c>
      <c r="B2894" s="65" t="s">
        <v>698</v>
      </c>
      <c r="C2894" s="65" t="s">
        <v>76</v>
      </c>
      <c r="D2894" s="66">
        <v>46303</v>
      </c>
      <c r="E2894" s="67">
        <v>3.62</v>
      </c>
      <c r="F2894" s="65" t="s">
        <v>285</v>
      </c>
      <c r="G2894" s="66">
        <v>46303</v>
      </c>
      <c r="H2894" s="129">
        <v>40510993</v>
      </c>
      <c r="I2894" s="129">
        <v>30</v>
      </c>
      <c r="J2894" s="65" t="s">
        <v>1366</v>
      </c>
      <c r="K2894" s="65" t="s">
        <v>1367</v>
      </c>
      <c r="L2894" s="66">
        <v>46303</v>
      </c>
      <c r="M2894" s="65" t="s">
        <v>287</v>
      </c>
      <c r="N2894" s="65" t="s">
        <v>793</v>
      </c>
      <c r="O2894" s="65" t="s">
        <v>289</v>
      </c>
      <c r="P2894" s="66">
        <v>46303</v>
      </c>
      <c r="Q2894" s="31">
        <f t="shared" si="90"/>
        <v>761</v>
      </c>
      <c r="R2894" s="31">
        <f t="shared" si="91"/>
        <v>979</v>
      </c>
      <c r="S2894" s="29">
        <f>IF($Q2894&lt;Parâmetros!$E$19,$G2894-1,$G2894)</f>
        <v>46303</v>
      </c>
    </row>
    <row r="2895" spans="1:19" ht="15" customHeight="1" x14ac:dyDescent="0.25">
      <c r="A2895" s="128">
        <v>56030</v>
      </c>
      <c r="B2895" s="65" t="s">
        <v>698</v>
      </c>
      <c r="C2895" s="65" t="s">
        <v>76</v>
      </c>
      <c r="D2895" s="66">
        <v>46304</v>
      </c>
      <c r="E2895" s="67">
        <v>4.22</v>
      </c>
      <c r="F2895" s="65" t="s">
        <v>285</v>
      </c>
      <c r="G2895" s="66">
        <v>46304</v>
      </c>
      <c r="H2895" s="129">
        <v>40503417</v>
      </c>
      <c r="I2895" s="129">
        <v>30</v>
      </c>
      <c r="J2895" s="65" t="s">
        <v>1650</v>
      </c>
      <c r="K2895" s="65" t="s">
        <v>1651</v>
      </c>
      <c r="L2895" s="66">
        <v>46304</v>
      </c>
      <c r="M2895" s="65" t="s">
        <v>287</v>
      </c>
      <c r="N2895" s="65" t="s">
        <v>793</v>
      </c>
      <c r="O2895" s="65" t="s">
        <v>289</v>
      </c>
      <c r="P2895" s="66">
        <v>46304</v>
      </c>
      <c r="Q2895" s="31">
        <f t="shared" si="90"/>
        <v>432</v>
      </c>
      <c r="R2895" s="31">
        <f t="shared" si="91"/>
        <v>685</v>
      </c>
      <c r="S2895" s="29">
        <f>IF($Q2895&lt;Parâmetros!$E$19,$G2895-1,$G2895)</f>
        <v>46304</v>
      </c>
    </row>
    <row r="2896" spans="1:19" ht="15" customHeight="1" x14ac:dyDescent="0.25">
      <c r="A2896" s="128">
        <v>56030</v>
      </c>
      <c r="B2896" s="65" t="s">
        <v>698</v>
      </c>
      <c r="C2896" s="65" t="s">
        <v>76</v>
      </c>
      <c r="D2896" s="66">
        <v>46304</v>
      </c>
      <c r="E2896" s="67">
        <v>3.54</v>
      </c>
      <c r="F2896" s="65" t="s">
        <v>285</v>
      </c>
      <c r="G2896" s="66">
        <v>46304</v>
      </c>
      <c r="H2896" s="129">
        <v>40503417</v>
      </c>
      <c r="I2896" s="129">
        <v>30</v>
      </c>
      <c r="J2896" s="65" t="s">
        <v>1652</v>
      </c>
      <c r="K2896" s="65" t="s">
        <v>1653</v>
      </c>
      <c r="L2896" s="66">
        <v>46304</v>
      </c>
      <c r="M2896" s="65" t="s">
        <v>287</v>
      </c>
      <c r="N2896" s="65" t="s">
        <v>793</v>
      </c>
      <c r="O2896" s="65" t="s">
        <v>289</v>
      </c>
      <c r="P2896" s="66">
        <v>46304</v>
      </c>
      <c r="Q2896" s="31">
        <f t="shared" si="90"/>
        <v>759</v>
      </c>
      <c r="R2896" s="31">
        <f t="shared" si="91"/>
        <v>972</v>
      </c>
      <c r="S2896" s="29">
        <f>IF($Q2896&lt;Parâmetros!$E$19,$G2896-1,$G2896)</f>
        <v>46304</v>
      </c>
    </row>
    <row r="2897" spans="1:19" ht="15" customHeight="1" x14ac:dyDescent="0.25">
      <c r="A2897" s="128">
        <v>56030</v>
      </c>
      <c r="B2897" s="65" t="s">
        <v>698</v>
      </c>
      <c r="C2897" s="65" t="s">
        <v>76</v>
      </c>
      <c r="D2897" s="66">
        <v>46305</v>
      </c>
      <c r="E2897" s="67">
        <v>4.07</v>
      </c>
      <c r="F2897" s="65" t="s">
        <v>285</v>
      </c>
      <c r="G2897" s="66">
        <v>46305</v>
      </c>
      <c r="H2897" s="129">
        <v>40504290</v>
      </c>
      <c r="I2897" s="129">
        <v>60</v>
      </c>
      <c r="J2897" s="65" t="s">
        <v>2241</v>
      </c>
      <c r="K2897" s="65" t="s">
        <v>2242</v>
      </c>
      <c r="L2897" s="66">
        <v>46305</v>
      </c>
      <c r="M2897" s="65" t="s">
        <v>287</v>
      </c>
      <c r="N2897" s="65" t="s">
        <v>793</v>
      </c>
      <c r="O2897" s="65" t="s">
        <v>289</v>
      </c>
      <c r="P2897" s="66">
        <v>46305</v>
      </c>
      <c r="Q2897" s="31">
        <f t="shared" si="90"/>
        <v>439</v>
      </c>
      <c r="R2897" s="31">
        <f t="shared" si="91"/>
        <v>683</v>
      </c>
      <c r="S2897" s="29">
        <f>IF($Q2897&lt;Parâmetros!$E$19,$G2897-1,$G2897)</f>
        <v>46305</v>
      </c>
    </row>
    <row r="2898" spans="1:19" ht="15" customHeight="1" x14ac:dyDescent="0.25">
      <c r="A2898" s="128">
        <v>56030</v>
      </c>
      <c r="B2898" s="65" t="s">
        <v>698</v>
      </c>
      <c r="C2898" s="65" t="s">
        <v>76</v>
      </c>
      <c r="D2898" s="66">
        <v>46305</v>
      </c>
      <c r="E2898" s="67">
        <v>2.2000000000000002</v>
      </c>
      <c r="F2898" s="65" t="s">
        <v>285</v>
      </c>
      <c r="G2898" s="66">
        <v>46305</v>
      </c>
      <c r="H2898" s="129">
        <v>40519300</v>
      </c>
      <c r="I2898" s="129">
        <v>10</v>
      </c>
      <c r="J2898" s="65" t="s">
        <v>2243</v>
      </c>
      <c r="K2898" s="65" t="s">
        <v>2244</v>
      </c>
      <c r="L2898" s="66">
        <v>46305</v>
      </c>
      <c r="M2898" s="65" t="s">
        <v>287</v>
      </c>
      <c r="N2898" s="65" t="s">
        <v>793</v>
      </c>
      <c r="O2898" s="65" t="s">
        <v>289</v>
      </c>
      <c r="P2898" s="66">
        <v>46305</v>
      </c>
      <c r="Q2898" s="31">
        <f t="shared" si="90"/>
        <v>762</v>
      </c>
      <c r="R2898" s="31">
        <f t="shared" si="91"/>
        <v>894</v>
      </c>
      <c r="S2898" s="29">
        <f>IF($Q2898&lt;Parâmetros!$E$19,$G2898-1,$G2898)</f>
        <v>46305</v>
      </c>
    </row>
    <row r="2899" spans="1:19" ht="15" customHeight="1" x14ac:dyDescent="0.25">
      <c r="A2899" s="128">
        <v>56030</v>
      </c>
      <c r="B2899" s="65" t="s">
        <v>698</v>
      </c>
      <c r="C2899" s="65" t="s">
        <v>76</v>
      </c>
      <c r="D2899" s="66">
        <v>46308</v>
      </c>
      <c r="E2899" s="67">
        <v>4.24</v>
      </c>
      <c r="F2899" s="65" t="s">
        <v>285</v>
      </c>
      <c r="G2899" s="66">
        <v>46307</v>
      </c>
      <c r="H2899" s="129">
        <v>40504290</v>
      </c>
      <c r="I2899" s="129">
        <v>70</v>
      </c>
      <c r="J2899" s="65" t="s">
        <v>2436</v>
      </c>
      <c r="K2899" s="65" t="s">
        <v>2437</v>
      </c>
      <c r="L2899" s="66">
        <v>46307</v>
      </c>
      <c r="M2899" s="65" t="s">
        <v>287</v>
      </c>
      <c r="N2899" s="65" t="s">
        <v>793</v>
      </c>
      <c r="O2899" s="65" t="s">
        <v>289</v>
      </c>
      <c r="P2899" s="66">
        <v>46308</v>
      </c>
      <c r="Q2899" s="31">
        <f t="shared" si="90"/>
        <v>431</v>
      </c>
      <c r="R2899" s="31">
        <f t="shared" si="91"/>
        <v>685</v>
      </c>
      <c r="S2899" s="29">
        <f>IF($Q2899&lt;Parâmetros!$E$19,$G2899-1,$G2899)</f>
        <v>46307</v>
      </c>
    </row>
    <row r="2900" spans="1:19" ht="15" customHeight="1" x14ac:dyDescent="0.25">
      <c r="A2900" s="128">
        <v>56030</v>
      </c>
      <c r="B2900" s="65" t="s">
        <v>698</v>
      </c>
      <c r="C2900" s="65" t="s">
        <v>76</v>
      </c>
      <c r="D2900" s="66">
        <v>46308</v>
      </c>
      <c r="E2900" s="67">
        <v>2.62</v>
      </c>
      <c r="F2900" s="65" t="s">
        <v>285</v>
      </c>
      <c r="G2900" s="66">
        <v>46307</v>
      </c>
      <c r="H2900" s="129">
        <v>40504290</v>
      </c>
      <c r="I2900" s="129">
        <v>70</v>
      </c>
      <c r="J2900" s="65" t="s">
        <v>2438</v>
      </c>
      <c r="K2900" s="65" t="s">
        <v>2439</v>
      </c>
      <c r="L2900" s="66">
        <v>46307</v>
      </c>
      <c r="M2900" s="65" t="s">
        <v>287</v>
      </c>
      <c r="N2900" s="65" t="s">
        <v>793</v>
      </c>
      <c r="O2900" s="65" t="s">
        <v>289</v>
      </c>
      <c r="P2900" s="66">
        <v>46308</v>
      </c>
      <c r="Q2900" s="31">
        <f t="shared" si="90"/>
        <v>761</v>
      </c>
      <c r="R2900" s="31">
        <f t="shared" si="91"/>
        <v>918</v>
      </c>
      <c r="S2900" s="29">
        <f>IF($Q2900&lt;Parâmetros!$E$19,$G2900-1,$G2900)</f>
        <v>46307</v>
      </c>
    </row>
    <row r="2901" spans="1:19" ht="15" customHeight="1" x14ac:dyDescent="0.25">
      <c r="A2901" s="128">
        <v>56030</v>
      </c>
      <c r="B2901" s="65" t="s">
        <v>698</v>
      </c>
      <c r="C2901" s="65" t="s">
        <v>76</v>
      </c>
      <c r="D2901" s="66">
        <v>46309</v>
      </c>
      <c r="E2901" s="67">
        <v>4.3</v>
      </c>
      <c r="F2901" s="65" t="s">
        <v>285</v>
      </c>
      <c r="G2901" s="66">
        <v>46308</v>
      </c>
      <c r="H2901" s="129">
        <v>40525705</v>
      </c>
      <c r="I2901" s="129">
        <v>10</v>
      </c>
      <c r="J2901" s="65" t="s">
        <v>2874</v>
      </c>
      <c r="K2901" s="65" t="s">
        <v>2875</v>
      </c>
      <c r="L2901" s="66">
        <v>46308</v>
      </c>
      <c r="M2901" s="65" t="s">
        <v>287</v>
      </c>
      <c r="N2901" s="65" t="s">
        <v>793</v>
      </c>
      <c r="O2901" s="65" t="s">
        <v>289</v>
      </c>
      <c r="P2901" s="66">
        <v>46309</v>
      </c>
      <c r="Q2901" s="31">
        <f t="shared" si="90"/>
        <v>431</v>
      </c>
      <c r="R2901" s="31">
        <f t="shared" si="91"/>
        <v>689</v>
      </c>
      <c r="S2901" s="29">
        <f>IF($Q2901&lt;Parâmetros!$E$19,$G2901-1,$G2901)</f>
        <v>46308</v>
      </c>
    </row>
    <row r="2902" spans="1:19" ht="15" customHeight="1" x14ac:dyDescent="0.25">
      <c r="A2902" s="128">
        <v>56030</v>
      </c>
      <c r="B2902" s="65" t="s">
        <v>698</v>
      </c>
      <c r="C2902" s="65" t="s">
        <v>76</v>
      </c>
      <c r="D2902" s="66">
        <v>46309</v>
      </c>
      <c r="E2902" s="67">
        <v>3.75</v>
      </c>
      <c r="F2902" s="65" t="s">
        <v>285</v>
      </c>
      <c r="G2902" s="66">
        <v>46308</v>
      </c>
      <c r="H2902" s="129">
        <v>40525705</v>
      </c>
      <c r="I2902" s="129">
        <v>10</v>
      </c>
      <c r="J2902" s="65" t="s">
        <v>2876</v>
      </c>
      <c r="K2902" s="65" t="s">
        <v>2877</v>
      </c>
      <c r="L2902" s="66">
        <v>46308</v>
      </c>
      <c r="M2902" s="65" t="s">
        <v>287</v>
      </c>
      <c r="N2902" s="65" t="s">
        <v>793</v>
      </c>
      <c r="O2902" s="65" t="s">
        <v>289</v>
      </c>
      <c r="P2902" s="66">
        <v>46309</v>
      </c>
      <c r="Q2902" s="31">
        <f t="shared" si="90"/>
        <v>762</v>
      </c>
      <c r="R2902" s="31">
        <f t="shared" si="91"/>
        <v>988</v>
      </c>
      <c r="S2902" s="29">
        <f>IF($Q2902&lt;Parâmetros!$E$19,$G2902-1,$G2902)</f>
        <v>46308</v>
      </c>
    </row>
    <row r="2903" spans="1:19" ht="15" customHeight="1" x14ac:dyDescent="0.25">
      <c r="A2903" s="128">
        <v>56030</v>
      </c>
      <c r="B2903" s="65" t="s">
        <v>698</v>
      </c>
      <c r="C2903" s="65" t="s">
        <v>76</v>
      </c>
      <c r="D2903" s="66">
        <v>46310</v>
      </c>
      <c r="E2903" s="67">
        <v>4.1900000000000004</v>
      </c>
      <c r="F2903" s="65" t="s">
        <v>285</v>
      </c>
      <c r="G2903" s="66">
        <v>46309</v>
      </c>
      <c r="H2903" s="129">
        <v>40504290</v>
      </c>
      <c r="I2903" s="129">
        <v>30</v>
      </c>
      <c r="J2903" s="65" t="s">
        <v>2878</v>
      </c>
      <c r="K2903" s="65" t="s">
        <v>2879</v>
      </c>
      <c r="L2903" s="66">
        <v>46309</v>
      </c>
      <c r="M2903" s="65" t="s">
        <v>287</v>
      </c>
      <c r="N2903" s="65" t="s">
        <v>793</v>
      </c>
      <c r="O2903" s="65" t="s">
        <v>289</v>
      </c>
      <c r="P2903" s="66">
        <v>46310</v>
      </c>
      <c r="Q2903" s="31">
        <f t="shared" si="90"/>
        <v>434</v>
      </c>
      <c r="R2903" s="31">
        <f t="shared" si="91"/>
        <v>685</v>
      </c>
      <c r="S2903" s="29">
        <f>IF($Q2903&lt;Parâmetros!$E$19,$G2903-1,$G2903)</f>
        <v>46309</v>
      </c>
    </row>
    <row r="2904" spans="1:19" ht="15" customHeight="1" x14ac:dyDescent="0.25">
      <c r="A2904" s="128">
        <v>56030</v>
      </c>
      <c r="B2904" s="65" t="s">
        <v>698</v>
      </c>
      <c r="C2904" s="65" t="s">
        <v>76</v>
      </c>
      <c r="D2904" s="66">
        <v>46310</v>
      </c>
      <c r="E2904" s="67">
        <v>3.67</v>
      </c>
      <c r="F2904" s="65" t="s">
        <v>285</v>
      </c>
      <c r="G2904" s="66">
        <v>46309</v>
      </c>
      <c r="H2904" s="129">
        <v>40504290</v>
      </c>
      <c r="I2904" s="129">
        <v>30</v>
      </c>
      <c r="J2904" s="65" t="s">
        <v>2880</v>
      </c>
      <c r="K2904" s="65" t="s">
        <v>2881</v>
      </c>
      <c r="L2904" s="66">
        <v>46309</v>
      </c>
      <c r="M2904" s="65" t="s">
        <v>287</v>
      </c>
      <c r="N2904" s="65" t="s">
        <v>793</v>
      </c>
      <c r="O2904" s="65" t="s">
        <v>289</v>
      </c>
      <c r="P2904" s="66">
        <v>46310</v>
      </c>
      <c r="Q2904" s="31">
        <f t="shared" si="90"/>
        <v>760</v>
      </c>
      <c r="R2904" s="31">
        <f t="shared" si="91"/>
        <v>980</v>
      </c>
      <c r="S2904" s="29">
        <f>IF($Q2904&lt;Parâmetros!$E$19,$G2904-1,$G2904)</f>
        <v>46309</v>
      </c>
    </row>
    <row r="2905" spans="1:19" ht="15" customHeight="1" x14ac:dyDescent="0.25">
      <c r="A2905" s="128">
        <v>56030</v>
      </c>
      <c r="B2905" s="65" t="s">
        <v>698</v>
      </c>
      <c r="C2905" s="65" t="s">
        <v>76</v>
      </c>
      <c r="D2905" s="66">
        <v>46310</v>
      </c>
      <c r="E2905" s="67">
        <v>4.17</v>
      </c>
      <c r="F2905" s="65" t="s">
        <v>285</v>
      </c>
      <c r="G2905" s="66">
        <v>46310</v>
      </c>
      <c r="H2905" s="129">
        <v>40504290</v>
      </c>
      <c r="I2905" s="129">
        <v>30</v>
      </c>
      <c r="J2905" s="65" t="s">
        <v>3093</v>
      </c>
      <c r="K2905" s="65" t="s">
        <v>3094</v>
      </c>
      <c r="L2905" s="66">
        <v>46310</v>
      </c>
      <c r="M2905" s="65" t="s">
        <v>287</v>
      </c>
      <c r="N2905" s="65" t="s">
        <v>793</v>
      </c>
      <c r="O2905" s="65" t="s">
        <v>289</v>
      </c>
      <c r="P2905" s="66">
        <v>46310</v>
      </c>
      <c r="Q2905" s="31">
        <f t="shared" si="90"/>
        <v>435</v>
      </c>
      <c r="R2905" s="31">
        <f t="shared" si="91"/>
        <v>686</v>
      </c>
      <c r="S2905" s="29">
        <f>IF($Q2905&lt;Parâmetros!$E$19,$G2905-1,$G2905)</f>
        <v>46310</v>
      </c>
    </row>
    <row r="2906" spans="1:19" ht="15" customHeight="1" x14ac:dyDescent="0.25">
      <c r="A2906" s="128">
        <v>56030</v>
      </c>
      <c r="B2906" s="65" t="s">
        <v>698</v>
      </c>
      <c r="C2906" s="65" t="s">
        <v>76</v>
      </c>
      <c r="D2906" s="66">
        <v>46310</v>
      </c>
      <c r="E2906" s="67">
        <v>3.9</v>
      </c>
      <c r="F2906" s="65" t="s">
        <v>285</v>
      </c>
      <c r="G2906" s="66">
        <v>46310</v>
      </c>
      <c r="H2906" s="129">
        <v>40504290</v>
      </c>
      <c r="I2906" s="129">
        <v>30</v>
      </c>
      <c r="J2906" s="65" t="s">
        <v>3095</v>
      </c>
      <c r="K2906" s="65" t="s">
        <v>3096</v>
      </c>
      <c r="L2906" s="66">
        <v>46310</v>
      </c>
      <c r="M2906" s="65" t="s">
        <v>287</v>
      </c>
      <c r="N2906" s="65" t="s">
        <v>793</v>
      </c>
      <c r="O2906" s="65" t="s">
        <v>289</v>
      </c>
      <c r="P2906" s="66">
        <v>46310</v>
      </c>
      <c r="Q2906" s="31">
        <f t="shared" si="90"/>
        <v>761</v>
      </c>
      <c r="R2906" s="31">
        <f t="shared" si="91"/>
        <v>995</v>
      </c>
      <c r="S2906" s="29">
        <f>IF($Q2906&lt;Parâmetros!$E$19,$G2906-1,$G2906)</f>
        <v>46310</v>
      </c>
    </row>
    <row r="2907" spans="1:19" ht="15" customHeight="1" x14ac:dyDescent="0.25">
      <c r="A2907" s="128">
        <v>56030</v>
      </c>
      <c r="B2907" s="65" t="s">
        <v>698</v>
      </c>
      <c r="C2907" s="65" t="s">
        <v>76</v>
      </c>
      <c r="D2907" s="66">
        <v>46311</v>
      </c>
      <c r="E2907" s="67">
        <v>4.25</v>
      </c>
      <c r="F2907" s="65" t="s">
        <v>285</v>
      </c>
      <c r="G2907" s="66">
        <v>46311</v>
      </c>
      <c r="H2907" s="129">
        <v>40504290</v>
      </c>
      <c r="I2907" s="129">
        <v>30</v>
      </c>
      <c r="J2907" s="65" t="s">
        <v>3410</v>
      </c>
      <c r="K2907" s="65" t="s">
        <v>3411</v>
      </c>
      <c r="L2907" s="66">
        <v>46311</v>
      </c>
      <c r="M2907" s="65" t="s">
        <v>287</v>
      </c>
      <c r="N2907" s="65" t="s">
        <v>793</v>
      </c>
      <c r="O2907" s="65" t="s">
        <v>289</v>
      </c>
      <c r="P2907" s="66">
        <v>46311</v>
      </c>
      <c r="Q2907" s="31">
        <f t="shared" si="90"/>
        <v>432</v>
      </c>
      <c r="R2907" s="31">
        <f t="shared" si="91"/>
        <v>687</v>
      </c>
      <c r="S2907" s="29">
        <f>IF($Q2907&lt;Parâmetros!$E$19,$G2907-1,$G2907)</f>
        <v>46311</v>
      </c>
    </row>
    <row r="2908" spans="1:19" ht="15" customHeight="1" x14ac:dyDescent="0.25">
      <c r="A2908" s="128">
        <v>56030</v>
      </c>
      <c r="B2908" s="65" t="s">
        <v>698</v>
      </c>
      <c r="C2908" s="65" t="s">
        <v>76</v>
      </c>
      <c r="D2908" s="66">
        <v>46311</v>
      </c>
      <c r="E2908" s="67">
        <v>3.64</v>
      </c>
      <c r="F2908" s="65" t="s">
        <v>285</v>
      </c>
      <c r="G2908" s="66">
        <v>46311</v>
      </c>
      <c r="H2908" s="129">
        <v>40504290</v>
      </c>
      <c r="I2908" s="129">
        <v>30</v>
      </c>
      <c r="J2908" s="65" t="s">
        <v>3412</v>
      </c>
      <c r="K2908" s="65" t="s">
        <v>3413</v>
      </c>
      <c r="L2908" s="66">
        <v>46311</v>
      </c>
      <c r="M2908" s="65" t="s">
        <v>287</v>
      </c>
      <c r="N2908" s="65" t="s">
        <v>793</v>
      </c>
      <c r="O2908" s="65" t="s">
        <v>289</v>
      </c>
      <c r="P2908" s="66">
        <v>46311</v>
      </c>
      <c r="Q2908" s="31">
        <f t="shared" si="90"/>
        <v>761</v>
      </c>
      <c r="R2908" s="31">
        <f t="shared" si="91"/>
        <v>980</v>
      </c>
      <c r="S2908" s="29">
        <f>IF($Q2908&lt;Parâmetros!$E$19,$G2908-1,$G2908)</f>
        <v>46311</v>
      </c>
    </row>
    <row r="2909" spans="1:19" ht="15" customHeight="1" x14ac:dyDescent="0.25">
      <c r="A2909" s="128">
        <v>56030</v>
      </c>
      <c r="B2909" s="65" t="s">
        <v>698</v>
      </c>
      <c r="C2909" s="65" t="s">
        <v>76</v>
      </c>
      <c r="D2909" s="66">
        <v>46315</v>
      </c>
      <c r="E2909" s="67">
        <v>4.12</v>
      </c>
      <c r="F2909" s="65" t="s">
        <v>285</v>
      </c>
      <c r="G2909" s="66">
        <v>46314</v>
      </c>
      <c r="H2909" s="129">
        <v>40504290</v>
      </c>
      <c r="I2909" s="129">
        <v>90</v>
      </c>
      <c r="J2909" s="65" t="s">
        <v>4289</v>
      </c>
      <c r="K2909" s="65" t="s">
        <v>4290</v>
      </c>
      <c r="L2909" s="66">
        <v>46314</v>
      </c>
      <c r="M2909" s="65" t="s">
        <v>287</v>
      </c>
      <c r="N2909" s="65" t="s">
        <v>793</v>
      </c>
      <c r="O2909" s="65" t="s">
        <v>289</v>
      </c>
      <c r="P2909" s="66">
        <v>46315</v>
      </c>
      <c r="Q2909" s="31">
        <f t="shared" si="90"/>
        <v>437</v>
      </c>
      <c r="R2909" s="31">
        <f t="shared" si="91"/>
        <v>685</v>
      </c>
      <c r="S2909" s="29">
        <f>IF($Q2909&lt;Parâmetros!$E$19,$G2909-1,$G2909)</f>
        <v>46314</v>
      </c>
    </row>
    <row r="2910" spans="1:19" ht="15" customHeight="1" x14ac:dyDescent="0.25">
      <c r="A2910" s="128">
        <v>56030</v>
      </c>
      <c r="B2910" s="65" t="s">
        <v>698</v>
      </c>
      <c r="C2910" s="65" t="s">
        <v>76</v>
      </c>
      <c r="D2910" s="66">
        <v>46315</v>
      </c>
      <c r="E2910" s="67">
        <v>3.79</v>
      </c>
      <c r="F2910" s="65" t="s">
        <v>285</v>
      </c>
      <c r="G2910" s="66">
        <v>46314</v>
      </c>
      <c r="H2910" s="129">
        <v>40504290</v>
      </c>
      <c r="I2910" s="129">
        <v>90</v>
      </c>
      <c r="J2910" s="65" t="s">
        <v>4291</v>
      </c>
      <c r="K2910" s="65" t="s">
        <v>4292</v>
      </c>
      <c r="L2910" s="66">
        <v>46314</v>
      </c>
      <c r="M2910" s="65" t="s">
        <v>287</v>
      </c>
      <c r="N2910" s="65" t="s">
        <v>793</v>
      </c>
      <c r="O2910" s="65" t="s">
        <v>289</v>
      </c>
      <c r="P2910" s="66">
        <v>46315</v>
      </c>
      <c r="Q2910" s="31">
        <f t="shared" si="90"/>
        <v>760</v>
      </c>
      <c r="R2910" s="31">
        <f t="shared" si="91"/>
        <v>988</v>
      </c>
      <c r="S2910" s="29">
        <f>IF($Q2910&lt;Parâmetros!$E$19,$G2910-1,$G2910)</f>
        <v>46314</v>
      </c>
    </row>
    <row r="2911" spans="1:19" ht="15" customHeight="1" x14ac:dyDescent="0.25">
      <c r="A2911" s="128">
        <v>56030</v>
      </c>
      <c r="B2911" s="65" t="s">
        <v>698</v>
      </c>
      <c r="C2911" s="65" t="s">
        <v>76</v>
      </c>
      <c r="D2911" s="66">
        <v>46315</v>
      </c>
      <c r="E2911" s="67">
        <v>4.1100000000000003</v>
      </c>
      <c r="F2911" s="65" t="s">
        <v>285</v>
      </c>
      <c r="G2911" s="66">
        <v>46315</v>
      </c>
      <c r="H2911" s="129">
        <v>40504290</v>
      </c>
      <c r="I2911" s="129">
        <v>90</v>
      </c>
      <c r="J2911" s="65" t="s">
        <v>4293</v>
      </c>
      <c r="K2911" s="65" t="s">
        <v>4294</v>
      </c>
      <c r="L2911" s="66">
        <v>46315</v>
      </c>
      <c r="M2911" s="65" t="s">
        <v>287</v>
      </c>
      <c r="N2911" s="65" t="s">
        <v>793</v>
      </c>
      <c r="O2911" s="65" t="s">
        <v>289</v>
      </c>
      <c r="P2911" s="66">
        <v>46315</v>
      </c>
      <c r="Q2911" s="31">
        <f t="shared" si="90"/>
        <v>433</v>
      </c>
      <c r="R2911" s="31">
        <f t="shared" si="91"/>
        <v>680</v>
      </c>
      <c r="S2911" s="29">
        <f>IF($Q2911&lt;Parâmetros!$E$19,$G2911-1,$G2911)</f>
        <v>46315</v>
      </c>
    </row>
    <row r="2912" spans="1:19" ht="15" customHeight="1" x14ac:dyDescent="0.25">
      <c r="A2912" s="128">
        <v>56030</v>
      </c>
      <c r="B2912" s="65" t="s">
        <v>698</v>
      </c>
      <c r="C2912" s="65" t="s">
        <v>76</v>
      </c>
      <c r="D2912" s="66">
        <v>46315</v>
      </c>
      <c r="E2912" s="67">
        <v>0.9</v>
      </c>
      <c r="F2912" s="65" t="s">
        <v>285</v>
      </c>
      <c r="G2912" s="66">
        <v>46315</v>
      </c>
      <c r="H2912" s="129">
        <v>40504290</v>
      </c>
      <c r="I2912" s="129">
        <v>90</v>
      </c>
      <c r="J2912" s="65" t="s">
        <v>4295</v>
      </c>
      <c r="K2912" s="65" t="s">
        <v>4296</v>
      </c>
      <c r="L2912" s="66">
        <v>46315</v>
      </c>
      <c r="M2912" s="65" t="s">
        <v>287</v>
      </c>
      <c r="N2912" s="65" t="s">
        <v>793</v>
      </c>
      <c r="O2912" s="65" t="s">
        <v>289</v>
      </c>
      <c r="P2912" s="66">
        <v>46315</v>
      </c>
      <c r="Q2912" s="31">
        <f t="shared" si="90"/>
        <v>760</v>
      </c>
      <c r="R2912" s="31">
        <f t="shared" si="91"/>
        <v>814</v>
      </c>
      <c r="S2912" s="29">
        <f>IF($Q2912&lt;Parâmetros!$E$19,$G2912-1,$G2912)</f>
        <v>46315</v>
      </c>
    </row>
    <row r="2913" spans="1:19" ht="15" customHeight="1" x14ac:dyDescent="0.25">
      <c r="A2913" s="128">
        <v>56030</v>
      </c>
      <c r="B2913" s="65" t="s">
        <v>698</v>
      </c>
      <c r="C2913" s="65" t="s">
        <v>76</v>
      </c>
      <c r="D2913" s="66">
        <v>46316</v>
      </c>
      <c r="E2913" s="67">
        <v>2.29</v>
      </c>
      <c r="F2913" s="65" t="s">
        <v>285</v>
      </c>
      <c r="G2913" s="66">
        <v>46315</v>
      </c>
      <c r="H2913" s="129">
        <v>40527928</v>
      </c>
      <c r="I2913" s="129">
        <v>10</v>
      </c>
      <c r="J2913" s="65" t="s">
        <v>4297</v>
      </c>
      <c r="K2913" s="65" t="s">
        <v>4298</v>
      </c>
      <c r="L2913" s="66">
        <v>46315</v>
      </c>
      <c r="M2913" s="65" t="s">
        <v>287</v>
      </c>
      <c r="N2913" s="65" t="s">
        <v>793</v>
      </c>
      <c r="O2913" s="65" t="s">
        <v>289</v>
      </c>
      <c r="P2913" s="66">
        <v>46316</v>
      </c>
      <c r="Q2913" s="31">
        <f t="shared" si="90"/>
        <v>845</v>
      </c>
      <c r="R2913" s="31">
        <f t="shared" si="91"/>
        <v>983</v>
      </c>
      <c r="S2913" s="29">
        <f>IF($Q2913&lt;Parâmetros!$E$19,$G2913-1,$G2913)</f>
        <v>46315</v>
      </c>
    </row>
    <row r="2914" spans="1:19" ht="15" customHeight="1" x14ac:dyDescent="0.25">
      <c r="A2914" s="128">
        <v>56030</v>
      </c>
      <c r="B2914" s="65" t="s">
        <v>698</v>
      </c>
      <c r="C2914" s="65" t="s">
        <v>76</v>
      </c>
      <c r="D2914" s="66">
        <v>46317</v>
      </c>
      <c r="E2914" s="67">
        <v>2.2599999999999998</v>
      </c>
      <c r="F2914" s="65" t="s">
        <v>285</v>
      </c>
      <c r="G2914" s="66">
        <v>46316</v>
      </c>
      <c r="H2914" s="129">
        <v>40528451</v>
      </c>
      <c r="I2914" s="129">
        <v>10</v>
      </c>
      <c r="J2914" s="65" t="s">
        <v>4598</v>
      </c>
      <c r="K2914" s="65" t="s">
        <v>4599</v>
      </c>
      <c r="L2914" s="66">
        <v>46316</v>
      </c>
      <c r="M2914" s="65" t="s">
        <v>287</v>
      </c>
      <c r="N2914" s="65" t="s">
        <v>793</v>
      </c>
      <c r="O2914" s="65" t="s">
        <v>289</v>
      </c>
      <c r="P2914" s="66">
        <v>46317</v>
      </c>
      <c r="Q2914" s="31">
        <f t="shared" si="90"/>
        <v>436</v>
      </c>
      <c r="R2914" s="31">
        <f t="shared" si="91"/>
        <v>572</v>
      </c>
      <c r="S2914" s="29">
        <f>IF($Q2914&lt;Parâmetros!$E$19,$G2914-1,$G2914)</f>
        <v>46316</v>
      </c>
    </row>
    <row r="2915" spans="1:19" ht="15" customHeight="1" x14ac:dyDescent="0.25">
      <c r="A2915" s="128">
        <v>56030</v>
      </c>
      <c r="B2915" s="65" t="s">
        <v>698</v>
      </c>
      <c r="C2915" s="65" t="s">
        <v>76</v>
      </c>
      <c r="D2915" s="66">
        <v>46317</v>
      </c>
      <c r="E2915" s="67">
        <v>1.64</v>
      </c>
      <c r="F2915" s="65" t="s">
        <v>285</v>
      </c>
      <c r="G2915" s="66">
        <v>46316</v>
      </c>
      <c r="H2915" s="129">
        <v>40527932</v>
      </c>
      <c r="I2915" s="129">
        <v>10</v>
      </c>
      <c r="J2915" s="65" t="s">
        <v>4600</v>
      </c>
      <c r="K2915" s="65" t="s">
        <v>4601</v>
      </c>
      <c r="L2915" s="66">
        <v>46316</v>
      </c>
      <c r="M2915" s="65" t="s">
        <v>287</v>
      </c>
      <c r="N2915" s="65" t="s">
        <v>793</v>
      </c>
      <c r="O2915" s="65" t="s">
        <v>289</v>
      </c>
      <c r="P2915" s="66">
        <v>46317</v>
      </c>
      <c r="Q2915" s="31">
        <f t="shared" si="90"/>
        <v>589</v>
      </c>
      <c r="R2915" s="31">
        <f t="shared" si="91"/>
        <v>687</v>
      </c>
      <c r="S2915" s="29">
        <f>IF($Q2915&lt;Parâmetros!$E$19,$G2915-1,$G2915)</f>
        <v>46316</v>
      </c>
    </row>
    <row r="2916" spans="1:19" ht="15" customHeight="1" x14ac:dyDescent="0.25">
      <c r="A2916" s="128">
        <v>56030</v>
      </c>
      <c r="B2916" s="65" t="s">
        <v>698</v>
      </c>
      <c r="C2916" s="65" t="s">
        <v>76</v>
      </c>
      <c r="D2916" s="66">
        <v>46317</v>
      </c>
      <c r="E2916" s="67">
        <v>1.32</v>
      </c>
      <c r="F2916" s="65" t="s">
        <v>285</v>
      </c>
      <c r="G2916" s="66">
        <v>46316</v>
      </c>
      <c r="H2916" s="129">
        <v>40528452</v>
      </c>
      <c r="I2916" s="129">
        <v>10</v>
      </c>
      <c r="J2916" s="65" t="s">
        <v>4602</v>
      </c>
      <c r="K2916" s="65" t="s">
        <v>2682</v>
      </c>
      <c r="L2916" s="66">
        <v>46316</v>
      </c>
      <c r="M2916" s="65" t="s">
        <v>287</v>
      </c>
      <c r="N2916" s="65" t="s">
        <v>793</v>
      </c>
      <c r="O2916" s="65" t="s">
        <v>289</v>
      </c>
      <c r="P2916" s="66">
        <v>46317</v>
      </c>
      <c r="Q2916" s="31">
        <f t="shared" si="90"/>
        <v>761</v>
      </c>
      <c r="R2916" s="31">
        <f t="shared" si="91"/>
        <v>840</v>
      </c>
      <c r="S2916" s="29">
        <f>IF($Q2916&lt;Parâmetros!$E$19,$G2916-1,$G2916)</f>
        <v>46316</v>
      </c>
    </row>
    <row r="2917" spans="1:19" ht="15" customHeight="1" x14ac:dyDescent="0.25">
      <c r="A2917" s="128">
        <v>56030</v>
      </c>
      <c r="B2917" s="65" t="s">
        <v>698</v>
      </c>
      <c r="C2917" s="65" t="s">
        <v>76</v>
      </c>
      <c r="D2917" s="66">
        <v>46317</v>
      </c>
      <c r="E2917" s="67">
        <v>2.2400000000000002</v>
      </c>
      <c r="F2917" s="65" t="s">
        <v>285</v>
      </c>
      <c r="G2917" s="66">
        <v>46316</v>
      </c>
      <c r="H2917" s="129">
        <v>40524112</v>
      </c>
      <c r="I2917" s="129">
        <v>10</v>
      </c>
      <c r="J2917" s="65" t="s">
        <v>4603</v>
      </c>
      <c r="K2917" s="65" t="s">
        <v>4604</v>
      </c>
      <c r="L2917" s="66">
        <v>46316</v>
      </c>
      <c r="M2917" s="65" t="s">
        <v>287</v>
      </c>
      <c r="N2917" s="65" t="s">
        <v>793</v>
      </c>
      <c r="O2917" s="65" t="s">
        <v>289</v>
      </c>
      <c r="P2917" s="66">
        <v>46317</v>
      </c>
      <c r="Q2917" s="31">
        <f t="shared" si="90"/>
        <v>852</v>
      </c>
      <c r="R2917" s="31">
        <f t="shared" si="91"/>
        <v>986</v>
      </c>
      <c r="S2917" s="29">
        <f>IF($Q2917&lt;Parâmetros!$E$19,$G2917-1,$G2917)</f>
        <v>46316</v>
      </c>
    </row>
    <row r="2918" spans="1:19" ht="15" customHeight="1" x14ac:dyDescent="0.25">
      <c r="A2918" s="128">
        <v>56030</v>
      </c>
      <c r="B2918" s="65" t="s">
        <v>698</v>
      </c>
      <c r="C2918" s="65" t="s">
        <v>76</v>
      </c>
      <c r="D2918" s="66">
        <v>46317</v>
      </c>
      <c r="E2918" s="67">
        <v>3.07</v>
      </c>
      <c r="F2918" s="65" t="s">
        <v>285</v>
      </c>
      <c r="G2918" s="66">
        <v>46317</v>
      </c>
      <c r="H2918" s="129">
        <v>40526864</v>
      </c>
      <c r="I2918" s="129">
        <v>10</v>
      </c>
      <c r="J2918" s="65" t="s">
        <v>4554</v>
      </c>
      <c r="K2918" s="65" t="s">
        <v>4783</v>
      </c>
      <c r="L2918" s="66">
        <v>46317</v>
      </c>
      <c r="M2918" s="65" t="s">
        <v>287</v>
      </c>
      <c r="N2918" s="65" t="s">
        <v>793</v>
      </c>
      <c r="O2918" s="65" t="s">
        <v>289</v>
      </c>
      <c r="P2918" s="66">
        <v>46317</v>
      </c>
      <c r="Q2918" s="31">
        <f t="shared" si="90"/>
        <v>435</v>
      </c>
      <c r="R2918" s="31">
        <f t="shared" si="91"/>
        <v>620</v>
      </c>
      <c r="S2918" s="29">
        <f>IF($Q2918&lt;Parâmetros!$E$19,$G2918-1,$G2918)</f>
        <v>46317</v>
      </c>
    </row>
    <row r="2919" spans="1:19" ht="15" customHeight="1" x14ac:dyDescent="0.25">
      <c r="A2919" s="128">
        <v>56030</v>
      </c>
      <c r="B2919" s="65" t="s">
        <v>698</v>
      </c>
      <c r="C2919" s="65" t="s">
        <v>76</v>
      </c>
      <c r="D2919" s="66">
        <v>46317</v>
      </c>
      <c r="E2919" s="67">
        <v>3.58</v>
      </c>
      <c r="F2919" s="65" t="s">
        <v>285</v>
      </c>
      <c r="G2919" s="66">
        <v>46317</v>
      </c>
      <c r="H2919" s="129">
        <v>40526864</v>
      </c>
      <c r="I2919" s="129">
        <v>10</v>
      </c>
      <c r="J2919" s="65" t="s">
        <v>4176</v>
      </c>
      <c r="K2919" s="65" t="s">
        <v>4784</v>
      </c>
      <c r="L2919" s="66">
        <v>46317</v>
      </c>
      <c r="M2919" s="65" t="s">
        <v>287</v>
      </c>
      <c r="N2919" s="65" t="s">
        <v>793</v>
      </c>
      <c r="O2919" s="65" t="s">
        <v>289</v>
      </c>
      <c r="P2919" s="66">
        <v>46317</v>
      </c>
      <c r="Q2919" s="31">
        <f t="shared" si="90"/>
        <v>760</v>
      </c>
      <c r="R2919" s="31">
        <f t="shared" si="91"/>
        <v>974</v>
      </c>
      <c r="S2919" s="29">
        <f>IF($Q2919&lt;Parâmetros!$E$19,$G2919-1,$G2919)</f>
        <v>46317</v>
      </c>
    </row>
    <row r="2920" spans="1:19" ht="15" customHeight="1" x14ac:dyDescent="0.25">
      <c r="A2920" s="128">
        <v>56030</v>
      </c>
      <c r="B2920" s="65" t="s">
        <v>698</v>
      </c>
      <c r="C2920" s="65" t="s">
        <v>76</v>
      </c>
      <c r="D2920" s="66">
        <v>46318</v>
      </c>
      <c r="E2920" s="67">
        <v>3.19</v>
      </c>
      <c r="F2920" s="65" t="s">
        <v>285</v>
      </c>
      <c r="G2920" s="66">
        <v>46318</v>
      </c>
      <c r="H2920" s="129">
        <v>40526864</v>
      </c>
      <c r="I2920" s="129">
        <v>10</v>
      </c>
      <c r="J2920" s="65" t="s">
        <v>4961</v>
      </c>
      <c r="K2920" s="65" t="s">
        <v>817</v>
      </c>
      <c r="L2920" s="66">
        <v>46318</v>
      </c>
      <c r="M2920" s="65" t="s">
        <v>287</v>
      </c>
      <c r="N2920" s="65" t="s">
        <v>793</v>
      </c>
      <c r="O2920" s="65" t="s">
        <v>289</v>
      </c>
      <c r="P2920" s="66">
        <v>46318</v>
      </c>
      <c r="Q2920" s="31">
        <f t="shared" si="90"/>
        <v>495</v>
      </c>
      <c r="R2920" s="31">
        <f t="shared" si="91"/>
        <v>686</v>
      </c>
      <c r="S2920" s="29">
        <f>IF($Q2920&lt;Parâmetros!$E$19,$G2920-1,$G2920)</f>
        <v>46318</v>
      </c>
    </row>
    <row r="2921" spans="1:19" ht="15" customHeight="1" x14ac:dyDescent="0.25">
      <c r="A2921" s="128">
        <v>56030</v>
      </c>
      <c r="B2921" s="65" t="s">
        <v>698</v>
      </c>
      <c r="C2921" s="65" t="s">
        <v>76</v>
      </c>
      <c r="D2921" s="66">
        <v>46318</v>
      </c>
      <c r="E2921" s="67">
        <v>3.69</v>
      </c>
      <c r="F2921" s="65" t="s">
        <v>285</v>
      </c>
      <c r="G2921" s="66">
        <v>46318</v>
      </c>
      <c r="H2921" s="129">
        <v>40526864</v>
      </c>
      <c r="I2921" s="129">
        <v>10</v>
      </c>
      <c r="J2921" s="65" t="s">
        <v>4962</v>
      </c>
      <c r="K2921" s="65" t="s">
        <v>4963</v>
      </c>
      <c r="L2921" s="66">
        <v>46318</v>
      </c>
      <c r="M2921" s="65" t="s">
        <v>287</v>
      </c>
      <c r="N2921" s="65" t="s">
        <v>793</v>
      </c>
      <c r="O2921" s="65" t="s">
        <v>289</v>
      </c>
      <c r="P2921" s="66">
        <v>46318</v>
      </c>
      <c r="Q2921" s="31">
        <f t="shared" si="90"/>
        <v>762</v>
      </c>
      <c r="R2921" s="31">
        <f t="shared" si="91"/>
        <v>983</v>
      </c>
      <c r="S2921" s="29">
        <f>IF($Q2921&lt;Parâmetros!$E$19,$G2921-1,$G2921)</f>
        <v>46318</v>
      </c>
    </row>
    <row r="2922" spans="1:19" ht="15" customHeight="1" x14ac:dyDescent="0.25">
      <c r="A2922" s="128">
        <v>56030</v>
      </c>
      <c r="B2922" s="65" t="s">
        <v>698</v>
      </c>
      <c r="C2922" s="65" t="s">
        <v>76</v>
      </c>
      <c r="D2922" s="66">
        <v>46319</v>
      </c>
      <c r="E2922" s="67">
        <v>4.1900000000000004</v>
      </c>
      <c r="F2922" s="65" t="s">
        <v>285</v>
      </c>
      <c r="G2922" s="66">
        <v>46319</v>
      </c>
      <c r="H2922" s="129">
        <v>40516526</v>
      </c>
      <c r="I2922" s="129">
        <v>20</v>
      </c>
      <c r="J2922" s="65" t="s">
        <v>1292</v>
      </c>
      <c r="K2922" s="65" t="s">
        <v>5063</v>
      </c>
      <c r="L2922" s="66">
        <v>46319</v>
      </c>
      <c r="M2922" s="65" t="s">
        <v>287</v>
      </c>
      <c r="N2922" s="65" t="s">
        <v>793</v>
      </c>
      <c r="O2922" s="65" t="s">
        <v>289</v>
      </c>
      <c r="P2922" s="66">
        <v>46319</v>
      </c>
      <c r="Q2922" s="31">
        <f t="shared" si="90"/>
        <v>435</v>
      </c>
      <c r="R2922" s="31">
        <f t="shared" si="91"/>
        <v>686</v>
      </c>
      <c r="S2922" s="29">
        <f>IF($Q2922&lt;Parâmetros!$E$19,$G2922-1,$G2922)</f>
        <v>46319</v>
      </c>
    </row>
    <row r="2923" spans="1:19" ht="15" customHeight="1" x14ac:dyDescent="0.25">
      <c r="A2923" s="128">
        <v>56222</v>
      </c>
      <c r="B2923" s="65" t="s">
        <v>705</v>
      </c>
      <c r="C2923" s="65" t="s">
        <v>73</v>
      </c>
      <c r="D2923" s="66">
        <v>46300</v>
      </c>
      <c r="E2923" s="67">
        <v>4.83</v>
      </c>
      <c r="F2923" s="65" t="s">
        <v>285</v>
      </c>
      <c r="G2923" s="66">
        <v>46300</v>
      </c>
      <c r="H2923" s="129">
        <v>40522103</v>
      </c>
      <c r="I2923" s="129">
        <v>10</v>
      </c>
      <c r="J2923" s="65" t="s">
        <v>405</v>
      </c>
      <c r="K2923" s="65" t="s">
        <v>325</v>
      </c>
      <c r="L2923" s="66">
        <v>46300</v>
      </c>
      <c r="M2923" s="65" t="s">
        <v>287</v>
      </c>
      <c r="N2923" s="65" t="s">
        <v>793</v>
      </c>
      <c r="O2923" s="65" t="s">
        <v>289</v>
      </c>
      <c r="P2923" s="66">
        <v>46300</v>
      </c>
      <c r="Q2923" s="31">
        <f t="shared" si="90"/>
        <v>430</v>
      </c>
      <c r="R2923" s="31">
        <f t="shared" si="91"/>
        <v>720</v>
      </c>
      <c r="S2923" s="29">
        <f>IF($Q2923&lt;Parâmetros!$E$19,$G2923-1,$G2923)</f>
        <v>46300</v>
      </c>
    </row>
    <row r="2924" spans="1:19" ht="15" customHeight="1" x14ac:dyDescent="0.25">
      <c r="A2924" s="128">
        <v>56222</v>
      </c>
      <c r="B2924" s="65" t="s">
        <v>705</v>
      </c>
      <c r="C2924" s="65" t="s">
        <v>73</v>
      </c>
      <c r="D2924" s="66">
        <v>46300</v>
      </c>
      <c r="E2924" s="67">
        <v>3.67</v>
      </c>
      <c r="F2924" s="65" t="s">
        <v>285</v>
      </c>
      <c r="G2924" s="66">
        <v>46300</v>
      </c>
      <c r="H2924" s="129">
        <v>40522103</v>
      </c>
      <c r="I2924" s="129">
        <v>10</v>
      </c>
      <c r="J2924" s="65" t="s">
        <v>286</v>
      </c>
      <c r="K2924" s="65" t="s">
        <v>708</v>
      </c>
      <c r="L2924" s="66">
        <v>46300</v>
      </c>
      <c r="M2924" s="65" t="s">
        <v>287</v>
      </c>
      <c r="N2924" s="65" t="s">
        <v>793</v>
      </c>
      <c r="O2924" s="65" t="s">
        <v>289</v>
      </c>
      <c r="P2924" s="66">
        <v>46300</v>
      </c>
      <c r="Q2924" s="31">
        <f t="shared" si="90"/>
        <v>785</v>
      </c>
      <c r="R2924" s="31">
        <f t="shared" si="91"/>
        <v>1005</v>
      </c>
      <c r="S2924" s="29">
        <f>IF($Q2924&lt;Parâmetros!$E$19,$G2924-1,$G2924)</f>
        <v>46300</v>
      </c>
    </row>
    <row r="2925" spans="1:19" ht="15" customHeight="1" x14ac:dyDescent="0.25">
      <c r="A2925" s="128">
        <v>56222</v>
      </c>
      <c r="B2925" s="65" t="s">
        <v>705</v>
      </c>
      <c r="C2925" s="65" t="s">
        <v>73</v>
      </c>
      <c r="D2925" s="66">
        <v>46302</v>
      </c>
      <c r="E2925" s="67">
        <v>4.76</v>
      </c>
      <c r="F2925" s="65" t="s">
        <v>285</v>
      </c>
      <c r="G2925" s="66">
        <v>46301</v>
      </c>
      <c r="H2925" s="129">
        <v>40520198</v>
      </c>
      <c r="I2925" s="129">
        <v>10</v>
      </c>
      <c r="J2925" s="65" t="s">
        <v>699</v>
      </c>
      <c r="K2925" s="65" t="s">
        <v>325</v>
      </c>
      <c r="L2925" s="66">
        <v>46301</v>
      </c>
      <c r="M2925" s="65" t="s">
        <v>287</v>
      </c>
      <c r="N2925" s="65" t="s">
        <v>793</v>
      </c>
      <c r="O2925" s="65" t="s">
        <v>289</v>
      </c>
      <c r="P2925" s="66">
        <v>46302</v>
      </c>
      <c r="Q2925" s="31">
        <f t="shared" si="90"/>
        <v>434</v>
      </c>
      <c r="R2925" s="31">
        <f t="shared" si="91"/>
        <v>720</v>
      </c>
      <c r="S2925" s="29">
        <f>IF($Q2925&lt;Parâmetros!$E$19,$G2925-1,$G2925)</f>
        <v>46301</v>
      </c>
    </row>
    <row r="2926" spans="1:19" ht="15" customHeight="1" x14ac:dyDescent="0.25">
      <c r="A2926" s="128">
        <v>56222</v>
      </c>
      <c r="B2926" s="65" t="s">
        <v>705</v>
      </c>
      <c r="C2926" s="65" t="s">
        <v>73</v>
      </c>
      <c r="D2926" s="66">
        <v>46302</v>
      </c>
      <c r="E2926" s="67">
        <v>3.62</v>
      </c>
      <c r="F2926" s="65" t="s">
        <v>285</v>
      </c>
      <c r="G2926" s="66">
        <v>46301</v>
      </c>
      <c r="H2926" s="129">
        <v>40520198</v>
      </c>
      <c r="I2926" s="129">
        <v>10</v>
      </c>
      <c r="J2926" s="65" t="s">
        <v>1125</v>
      </c>
      <c r="K2926" s="65" t="s">
        <v>1126</v>
      </c>
      <c r="L2926" s="66">
        <v>46301</v>
      </c>
      <c r="M2926" s="65" t="s">
        <v>287</v>
      </c>
      <c r="N2926" s="65" t="s">
        <v>793</v>
      </c>
      <c r="O2926" s="65" t="s">
        <v>289</v>
      </c>
      <c r="P2926" s="66">
        <v>46302</v>
      </c>
      <c r="Q2926" s="31">
        <f t="shared" si="90"/>
        <v>788</v>
      </c>
      <c r="R2926" s="31">
        <f t="shared" si="91"/>
        <v>1005</v>
      </c>
      <c r="S2926" s="29">
        <f>IF($Q2926&lt;Parâmetros!$E$19,$G2926-1,$G2926)</f>
        <v>46301</v>
      </c>
    </row>
    <row r="2927" spans="1:19" ht="15" customHeight="1" x14ac:dyDescent="0.25">
      <c r="A2927" s="128">
        <v>56222</v>
      </c>
      <c r="B2927" s="65" t="s">
        <v>705</v>
      </c>
      <c r="C2927" s="65" t="s">
        <v>73</v>
      </c>
      <c r="D2927" s="66">
        <v>46303</v>
      </c>
      <c r="E2927" s="67">
        <v>4.82</v>
      </c>
      <c r="F2927" s="65" t="s">
        <v>285</v>
      </c>
      <c r="G2927" s="66">
        <v>46302</v>
      </c>
      <c r="H2927" s="129">
        <v>40522103</v>
      </c>
      <c r="I2927" s="129">
        <v>10</v>
      </c>
      <c r="J2927" s="65" t="s">
        <v>1368</v>
      </c>
      <c r="K2927" s="65" t="s">
        <v>325</v>
      </c>
      <c r="L2927" s="66">
        <v>46302</v>
      </c>
      <c r="M2927" s="65" t="s">
        <v>287</v>
      </c>
      <c r="N2927" s="65" t="s">
        <v>793</v>
      </c>
      <c r="O2927" s="65" t="s">
        <v>289</v>
      </c>
      <c r="P2927" s="66">
        <v>46303</v>
      </c>
      <c r="Q2927" s="31">
        <f t="shared" si="90"/>
        <v>430</v>
      </c>
      <c r="R2927" s="31">
        <f t="shared" si="91"/>
        <v>720</v>
      </c>
      <c r="S2927" s="29">
        <f>IF($Q2927&lt;Parâmetros!$E$19,$G2927-1,$G2927)</f>
        <v>46302</v>
      </c>
    </row>
    <row r="2928" spans="1:19" ht="15" customHeight="1" x14ac:dyDescent="0.25">
      <c r="A2928" s="128">
        <v>56222</v>
      </c>
      <c r="B2928" s="65" t="s">
        <v>705</v>
      </c>
      <c r="C2928" s="65" t="s">
        <v>73</v>
      </c>
      <c r="D2928" s="66">
        <v>46303</v>
      </c>
      <c r="E2928" s="67">
        <v>2.14</v>
      </c>
      <c r="F2928" s="65" t="s">
        <v>285</v>
      </c>
      <c r="G2928" s="66">
        <v>46302</v>
      </c>
      <c r="H2928" s="129">
        <v>40522103</v>
      </c>
      <c r="I2928" s="129">
        <v>10</v>
      </c>
      <c r="J2928" s="65" t="s">
        <v>1369</v>
      </c>
      <c r="K2928" s="65" t="s">
        <v>1370</v>
      </c>
      <c r="L2928" s="66">
        <v>46302</v>
      </c>
      <c r="M2928" s="65" t="s">
        <v>287</v>
      </c>
      <c r="N2928" s="65" t="s">
        <v>793</v>
      </c>
      <c r="O2928" s="65" t="s">
        <v>289</v>
      </c>
      <c r="P2928" s="66">
        <v>46303</v>
      </c>
      <c r="Q2928" s="31">
        <f t="shared" si="90"/>
        <v>786</v>
      </c>
      <c r="R2928" s="31">
        <f t="shared" si="91"/>
        <v>915</v>
      </c>
      <c r="S2928" s="29">
        <f>IF($Q2928&lt;Parâmetros!$E$19,$G2928-1,$G2928)</f>
        <v>46302</v>
      </c>
    </row>
    <row r="2929" spans="1:19" ht="15" customHeight="1" x14ac:dyDescent="0.25">
      <c r="A2929" s="128">
        <v>56222</v>
      </c>
      <c r="B2929" s="65" t="s">
        <v>705</v>
      </c>
      <c r="C2929" s="65" t="s">
        <v>73</v>
      </c>
      <c r="D2929" s="66">
        <v>46319</v>
      </c>
      <c r="E2929" s="67">
        <v>4.8499999999999996</v>
      </c>
      <c r="F2929" s="65" t="s">
        <v>285</v>
      </c>
      <c r="G2929" s="66">
        <v>46318</v>
      </c>
      <c r="H2929" s="129">
        <v>40529609</v>
      </c>
      <c r="I2929" s="129">
        <v>10</v>
      </c>
      <c r="J2929" s="65" t="s">
        <v>5064</v>
      </c>
      <c r="K2929" s="65" t="s">
        <v>325</v>
      </c>
      <c r="L2929" s="66">
        <v>46318</v>
      </c>
      <c r="M2929" s="65" t="s">
        <v>287</v>
      </c>
      <c r="N2929" s="65" t="s">
        <v>793</v>
      </c>
      <c r="O2929" s="65" t="s">
        <v>289</v>
      </c>
      <c r="P2929" s="66">
        <v>46319</v>
      </c>
      <c r="Q2929" s="31">
        <f t="shared" si="90"/>
        <v>429</v>
      </c>
      <c r="R2929" s="31">
        <f t="shared" si="91"/>
        <v>720</v>
      </c>
      <c r="S2929" s="29">
        <f>IF($Q2929&lt;Parâmetros!$E$19,$G2929-1,$G2929)</f>
        <v>46318</v>
      </c>
    </row>
    <row r="2930" spans="1:19" ht="15" customHeight="1" x14ac:dyDescent="0.25">
      <c r="A2930" s="128">
        <v>56222</v>
      </c>
      <c r="B2930" s="65" t="s">
        <v>705</v>
      </c>
      <c r="C2930" s="65" t="s">
        <v>73</v>
      </c>
      <c r="D2930" s="66">
        <v>46319</v>
      </c>
      <c r="E2930" s="67">
        <v>3.59</v>
      </c>
      <c r="F2930" s="65" t="s">
        <v>285</v>
      </c>
      <c r="G2930" s="66">
        <v>46318</v>
      </c>
      <c r="H2930" s="129">
        <v>40529609</v>
      </c>
      <c r="I2930" s="129">
        <v>10</v>
      </c>
      <c r="J2930" s="65" t="s">
        <v>5065</v>
      </c>
      <c r="K2930" s="65" t="s">
        <v>5066</v>
      </c>
      <c r="L2930" s="66">
        <v>46318</v>
      </c>
      <c r="M2930" s="65" t="s">
        <v>287</v>
      </c>
      <c r="N2930" s="65" t="s">
        <v>793</v>
      </c>
      <c r="O2930" s="65" t="s">
        <v>289</v>
      </c>
      <c r="P2930" s="66">
        <v>46319</v>
      </c>
      <c r="Q2930" s="31">
        <f t="shared" si="90"/>
        <v>790</v>
      </c>
      <c r="R2930" s="31">
        <f t="shared" si="91"/>
        <v>1005</v>
      </c>
      <c r="S2930" s="29">
        <f>IF($Q2930&lt;Parâmetros!$E$19,$G2930-1,$G2930)</f>
        <v>46318</v>
      </c>
    </row>
    <row r="2931" spans="1:19" ht="15" customHeight="1" x14ac:dyDescent="0.25">
      <c r="A2931" s="128">
        <v>56256</v>
      </c>
      <c r="B2931" s="65" t="s">
        <v>49</v>
      </c>
      <c r="C2931" s="65" t="s">
        <v>75</v>
      </c>
      <c r="D2931" s="66">
        <v>46300</v>
      </c>
      <c r="E2931" s="67">
        <v>4.2</v>
      </c>
      <c r="F2931" s="65" t="s">
        <v>285</v>
      </c>
      <c r="G2931" s="66">
        <v>46297</v>
      </c>
      <c r="H2931" s="129">
        <v>40522627</v>
      </c>
      <c r="I2931" s="129">
        <v>10</v>
      </c>
      <c r="J2931" s="65" t="s">
        <v>523</v>
      </c>
      <c r="K2931" s="65" t="s">
        <v>321</v>
      </c>
      <c r="L2931" s="66">
        <v>46297</v>
      </c>
      <c r="M2931" s="65" t="s">
        <v>287</v>
      </c>
      <c r="N2931" s="65" t="s">
        <v>793</v>
      </c>
      <c r="O2931" s="65" t="s">
        <v>306</v>
      </c>
      <c r="P2931" s="66">
        <v>46300</v>
      </c>
      <c r="Q2931" s="31">
        <f t="shared" si="90"/>
        <v>440</v>
      </c>
      <c r="R2931" s="31">
        <f t="shared" si="91"/>
        <v>690</v>
      </c>
      <c r="S2931" s="29">
        <f>IF($Q2931&lt;Parâmetros!$E$19,$G2931-1,$G2931)</f>
        <v>46297</v>
      </c>
    </row>
    <row r="2932" spans="1:19" ht="15" customHeight="1" x14ac:dyDescent="0.25">
      <c r="A2932" s="128">
        <v>56256</v>
      </c>
      <c r="B2932" s="65" t="s">
        <v>49</v>
      </c>
      <c r="C2932" s="65" t="s">
        <v>75</v>
      </c>
      <c r="D2932" s="66">
        <v>46300</v>
      </c>
      <c r="E2932" s="67">
        <v>4.1500000000000004</v>
      </c>
      <c r="F2932" s="65" t="s">
        <v>285</v>
      </c>
      <c r="G2932" s="66">
        <v>46298</v>
      </c>
      <c r="H2932" s="129">
        <v>40522098</v>
      </c>
      <c r="I2932" s="129">
        <v>20</v>
      </c>
      <c r="J2932" s="65" t="s">
        <v>695</v>
      </c>
      <c r="K2932" s="65" t="s">
        <v>388</v>
      </c>
      <c r="L2932" s="66">
        <v>46298</v>
      </c>
      <c r="M2932" s="65" t="s">
        <v>287</v>
      </c>
      <c r="N2932" s="65" t="s">
        <v>793</v>
      </c>
      <c r="O2932" s="65" t="s">
        <v>289</v>
      </c>
      <c r="P2932" s="66">
        <v>46300</v>
      </c>
      <c r="Q2932" s="31">
        <f t="shared" si="90"/>
        <v>440</v>
      </c>
      <c r="R2932" s="31">
        <f t="shared" si="91"/>
        <v>690</v>
      </c>
      <c r="S2932" s="29">
        <f>IF($Q2932&lt;Parâmetros!$E$19,$G2932-1,$G2932)</f>
        <v>46298</v>
      </c>
    </row>
    <row r="2933" spans="1:19" ht="15" customHeight="1" x14ac:dyDescent="0.25">
      <c r="A2933" s="128">
        <v>56256</v>
      </c>
      <c r="B2933" s="65" t="s">
        <v>49</v>
      </c>
      <c r="C2933" s="65" t="s">
        <v>75</v>
      </c>
      <c r="D2933" s="66">
        <v>46300</v>
      </c>
      <c r="E2933" s="67">
        <v>2.48</v>
      </c>
      <c r="F2933" s="65" t="s">
        <v>285</v>
      </c>
      <c r="G2933" s="66">
        <v>46298</v>
      </c>
      <c r="H2933" s="129">
        <v>40522098</v>
      </c>
      <c r="I2933" s="129">
        <v>20</v>
      </c>
      <c r="J2933" s="65" t="s">
        <v>718</v>
      </c>
      <c r="K2933" s="65" t="s">
        <v>678</v>
      </c>
      <c r="L2933" s="66">
        <v>46298</v>
      </c>
      <c r="M2933" s="65" t="s">
        <v>287</v>
      </c>
      <c r="N2933" s="65" t="s">
        <v>793</v>
      </c>
      <c r="O2933" s="65" t="s">
        <v>289</v>
      </c>
      <c r="P2933" s="66">
        <v>46300</v>
      </c>
      <c r="Q2933" s="31">
        <f t="shared" si="90"/>
        <v>756</v>
      </c>
      <c r="R2933" s="31">
        <f t="shared" si="91"/>
        <v>905</v>
      </c>
      <c r="S2933" s="29">
        <f>IF($Q2933&lt;Parâmetros!$E$19,$G2933-1,$G2933)</f>
        <v>46298</v>
      </c>
    </row>
    <row r="2934" spans="1:19" ht="15" customHeight="1" x14ac:dyDescent="0.25">
      <c r="A2934" s="128">
        <v>56256</v>
      </c>
      <c r="B2934" s="65" t="s">
        <v>49</v>
      </c>
      <c r="C2934" s="65" t="s">
        <v>75</v>
      </c>
      <c r="D2934" s="66">
        <v>46300</v>
      </c>
      <c r="E2934" s="67">
        <v>-2.48</v>
      </c>
      <c r="F2934" s="65" t="s">
        <v>285</v>
      </c>
      <c r="G2934" s="66">
        <v>46298</v>
      </c>
      <c r="H2934" s="129">
        <v>40522098</v>
      </c>
      <c r="I2934" s="129">
        <v>20</v>
      </c>
      <c r="J2934" s="65" t="s">
        <v>718</v>
      </c>
      <c r="K2934" s="65" t="s">
        <v>678</v>
      </c>
      <c r="L2934" s="66">
        <v>46298</v>
      </c>
      <c r="M2934" s="65" t="s">
        <v>287</v>
      </c>
      <c r="N2934" s="65" t="s">
        <v>793</v>
      </c>
      <c r="O2934" s="65" t="s">
        <v>289</v>
      </c>
      <c r="P2934" s="66">
        <v>46300</v>
      </c>
      <c r="Q2934" s="31">
        <f t="shared" si="90"/>
        <v>756</v>
      </c>
      <c r="R2934" s="31">
        <f t="shared" si="91"/>
        <v>905</v>
      </c>
      <c r="S2934" s="29">
        <f>IF($Q2934&lt;Parâmetros!$E$19,$G2934-1,$G2934)</f>
        <v>46298</v>
      </c>
    </row>
    <row r="2935" spans="1:19" ht="15" customHeight="1" x14ac:dyDescent="0.25">
      <c r="A2935" s="128">
        <v>56256</v>
      </c>
      <c r="B2935" s="65" t="s">
        <v>49</v>
      </c>
      <c r="C2935" s="65" t="s">
        <v>75</v>
      </c>
      <c r="D2935" s="66">
        <v>46301</v>
      </c>
      <c r="E2935" s="67">
        <v>4</v>
      </c>
      <c r="F2935" s="65" t="s">
        <v>285</v>
      </c>
      <c r="G2935" s="66">
        <v>46301</v>
      </c>
      <c r="H2935" s="129">
        <v>40522881</v>
      </c>
      <c r="I2935" s="129">
        <v>20</v>
      </c>
      <c r="J2935" s="65" t="s">
        <v>492</v>
      </c>
      <c r="K2935" s="65" t="s">
        <v>674</v>
      </c>
      <c r="L2935" s="66">
        <v>46301</v>
      </c>
      <c r="M2935" s="65" t="s">
        <v>287</v>
      </c>
      <c r="N2935" s="65" t="s">
        <v>793</v>
      </c>
      <c r="O2935" s="65" t="s">
        <v>289</v>
      </c>
      <c r="P2935" s="66">
        <v>46301</v>
      </c>
      <c r="Q2935" s="31">
        <f t="shared" si="90"/>
        <v>450</v>
      </c>
      <c r="R2935" s="31">
        <f t="shared" si="91"/>
        <v>690</v>
      </c>
      <c r="S2935" s="29">
        <f>IF($Q2935&lt;Parâmetros!$E$19,$G2935-1,$G2935)</f>
        <v>46301</v>
      </c>
    </row>
    <row r="2936" spans="1:19" ht="15" customHeight="1" x14ac:dyDescent="0.25">
      <c r="A2936" s="128">
        <v>56256</v>
      </c>
      <c r="B2936" s="65" t="s">
        <v>49</v>
      </c>
      <c r="C2936" s="65" t="s">
        <v>75</v>
      </c>
      <c r="D2936" s="66">
        <v>46301</v>
      </c>
      <c r="E2936" s="67">
        <v>1.47</v>
      </c>
      <c r="F2936" s="65" t="s">
        <v>285</v>
      </c>
      <c r="G2936" s="66">
        <v>46301</v>
      </c>
      <c r="H2936" s="129">
        <v>40521677</v>
      </c>
      <c r="I2936" s="129">
        <v>10</v>
      </c>
      <c r="J2936" s="65" t="s">
        <v>907</v>
      </c>
      <c r="K2936" s="65" t="s">
        <v>908</v>
      </c>
      <c r="L2936" s="66">
        <v>46301</v>
      </c>
      <c r="M2936" s="65" t="s">
        <v>315</v>
      </c>
      <c r="N2936" s="65" t="s">
        <v>793</v>
      </c>
      <c r="O2936" s="65" t="s">
        <v>289</v>
      </c>
      <c r="P2936" s="66">
        <v>46301</v>
      </c>
      <c r="Q2936" s="31">
        <f t="shared" si="90"/>
        <v>752</v>
      </c>
      <c r="R2936" s="31">
        <f t="shared" si="91"/>
        <v>840</v>
      </c>
      <c r="S2936" s="29">
        <f>IF($Q2936&lt;Parâmetros!$E$19,$G2936-1,$G2936)</f>
        <v>46301</v>
      </c>
    </row>
    <row r="2937" spans="1:19" ht="15" customHeight="1" x14ac:dyDescent="0.25">
      <c r="A2937" s="128">
        <v>56256</v>
      </c>
      <c r="B2937" s="65" t="s">
        <v>49</v>
      </c>
      <c r="C2937" s="65" t="s">
        <v>75</v>
      </c>
      <c r="D2937" s="66">
        <v>46301</v>
      </c>
      <c r="E2937" s="67">
        <v>2.33</v>
      </c>
      <c r="F2937" s="65" t="s">
        <v>285</v>
      </c>
      <c r="G2937" s="66">
        <v>46301</v>
      </c>
      <c r="H2937" s="129">
        <v>40521678</v>
      </c>
      <c r="I2937" s="129">
        <v>10</v>
      </c>
      <c r="J2937" s="65" t="s">
        <v>909</v>
      </c>
      <c r="K2937" s="65" t="s">
        <v>910</v>
      </c>
      <c r="L2937" s="66">
        <v>46301</v>
      </c>
      <c r="M2937" s="65" t="s">
        <v>315</v>
      </c>
      <c r="N2937" s="65" t="s">
        <v>793</v>
      </c>
      <c r="O2937" s="65" t="s">
        <v>289</v>
      </c>
      <c r="P2937" s="66">
        <v>46301</v>
      </c>
      <c r="Q2937" s="31">
        <f t="shared" si="90"/>
        <v>841</v>
      </c>
      <c r="R2937" s="31">
        <f t="shared" si="91"/>
        <v>981</v>
      </c>
      <c r="S2937" s="29">
        <f>IF($Q2937&lt;Parâmetros!$E$19,$G2937-1,$G2937)</f>
        <v>46301</v>
      </c>
    </row>
    <row r="2938" spans="1:19" ht="15" customHeight="1" x14ac:dyDescent="0.25">
      <c r="A2938" s="128">
        <v>56256</v>
      </c>
      <c r="B2938" s="65" t="s">
        <v>49</v>
      </c>
      <c r="C2938" s="65" t="s">
        <v>75</v>
      </c>
      <c r="D2938" s="66">
        <v>46302</v>
      </c>
      <c r="E2938" s="67">
        <v>0.64</v>
      </c>
      <c r="F2938" s="65" t="s">
        <v>285</v>
      </c>
      <c r="G2938" s="66">
        <v>46302</v>
      </c>
      <c r="H2938" s="129">
        <v>40521669</v>
      </c>
      <c r="I2938" s="129">
        <v>10</v>
      </c>
      <c r="J2938" s="65" t="s">
        <v>1127</v>
      </c>
      <c r="K2938" s="65" t="s">
        <v>326</v>
      </c>
      <c r="L2938" s="66">
        <v>46302</v>
      </c>
      <c r="M2938" s="65" t="s">
        <v>315</v>
      </c>
      <c r="N2938" s="65" t="s">
        <v>793</v>
      </c>
      <c r="O2938" s="65" t="s">
        <v>289</v>
      </c>
      <c r="P2938" s="66">
        <v>46302</v>
      </c>
      <c r="Q2938" s="31">
        <f t="shared" si="90"/>
        <v>441</v>
      </c>
      <c r="R2938" s="31">
        <f t="shared" si="91"/>
        <v>480</v>
      </c>
      <c r="S2938" s="29">
        <f>IF($Q2938&lt;Parâmetros!$E$19,$G2938-1,$G2938)</f>
        <v>46302</v>
      </c>
    </row>
    <row r="2939" spans="1:19" ht="15" customHeight="1" x14ac:dyDescent="0.25">
      <c r="A2939" s="128">
        <v>56256</v>
      </c>
      <c r="B2939" s="65" t="s">
        <v>49</v>
      </c>
      <c r="C2939" s="65" t="s">
        <v>75</v>
      </c>
      <c r="D2939" s="66">
        <v>46302</v>
      </c>
      <c r="E2939" s="67">
        <v>1.99</v>
      </c>
      <c r="F2939" s="65" t="s">
        <v>285</v>
      </c>
      <c r="G2939" s="66">
        <v>46302</v>
      </c>
      <c r="H2939" s="129">
        <v>40521784</v>
      </c>
      <c r="I2939" s="129">
        <v>10</v>
      </c>
      <c r="J2939" s="65" t="s">
        <v>1128</v>
      </c>
      <c r="K2939" s="65" t="s">
        <v>1129</v>
      </c>
      <c r="L2939" s="66">
        <v>46302</v>
      </c>
      <c r="M2939" s="65" t="s">
        <v>315</v>
      </c>
      <c r="N2939" s="65" t="s">
        <v>793</v>
      </c>
      <c r="O2939" s="65" t="s">
        <v>289</v>
      </c>
      <c r="P2939" s="66">
        <v>46302</v>
      </c>
      <c r="Q2939" s="31">
        <f t="shared" si="90"/>
        <v>481</v>
      </c>
      <c r="R2939" s="31">
        <f t="shared" si="91"/>
        <v>600</v>
      </c>
      <c r="S2939" s="29">
        <f>IF($Q2939&lt;Parâmetros!$E$19,$G2939-1,$G2939)</f>
        <v>46302</v>
      </c>
    </row>
    <row r="2940" spans="1:19" ht="15" customHeight="1" x14ac:dyDescent="0.25">
      <c r="A2940" s="128">
        <v>56256</v>
      </c>
      <c r="B2940" s="65" t="s">
        <v>49</v>
      </c>
      <c r="C2940" s="65" t="s">
        <v>75</v>
      </c>
      <c r="D2940" s="66">
        <v>46302</v>
      </c>
      <c r="E2940" s="67">
        <v>1.49</v>
      </c>
      <c r="F2940" s="65" t="s">
        <v>285</v>
      </c>
      <c r="G2940" s="66">
        <v>46302</v>
      </c>
      <c r="H2940" s="129">
        <v>40521679</v>
      </c>
      <c r="I2940" s="129">
        <v>10</v>
      </c>
      <c r="J2940" s="65" t="s">
        <v>328</v>
      </c>
      <c r="K2940" s="65" t="s">
        <v>378</v>
      </c>
      <c r="L2940" s="66">
        <v>46302</v>
      </c>
      <c r="M2940" s="65" t="s">
        <v>357</v>
      </c>
      <c r="N2940" s="65" t="s">
        <v>793</v>
      </c>
      <c r="O2940" s="65" t="s">
        <v>289</v>
      </c>
      <c r="P2940" s="66">
        <v>46302</v>
      </c>
      <c r="Q2940" s="31">
        <f t="shared" ref="Q2940:Q3003" si="92">IFERROR(VALUE(LEFT($J2940,2))*60+VALUE(MID($J2940,4,2)),9999)</f>
        <v>601</v>
      </c>
      <c r="R2940" s="31">
        <f t="shared" ref="R2940:R3003" si="93">IFERROR(VALUE(LEFT($K2940,2))*60+VALUE(MID($K2940,4,2)),"")</f>
        <v>690</v>
      </c>
      <c r="S2940" s="29">
        <f>IF($Q2940&lt;Parâmetros!$E$19,$G2940-1,$G2940)</f>
        <v>46302</v>
      </c>
    </row>
    <row r="2941" spans="1:19" ht="15" customHeight="1" x14ac:dyDescent="0.25">
      <c r="A2941" s="128">
        <v>56256</v>
      </c>
      <c r="B2941" s="65" t="s">
        <v>49</v>
      </c>
      <c r="C2941" s="65" t="s">
        <v>75</v>
      </c>
      <c r="D2941" s="66">
        <v>46302</v>
      </c>
      <c r="E2941" s="67">
        <v>0.47</v>
      </c>
      <c r="F2941" s="65" t="s">
        <v>285</v>
      </c>
      <c r="G2941" s="66">
        <v>46302</v>
      </c>
      <c r="H2941" s="129">
        <v>40521672</v>
      </c>
      <c r="I2941" s="129">
        <v>10</v>
      </c>
      <c r="J2941" s="65" t="s">
        <v>1130</v>
      </c>
      <c r="K2941" s="65" t="s">
        <v>532</v>
      </c>
      <c r="L2941" s="66">
        <v>46302</v>
      </c>
      <c r="M2941" s="65" t="s">
        <v>315</v>
      </c>
      <c r="N2941" s="65" t="s">
        <v>793</v>
      </c>
      <c r="O2941" s="65" t="s">
        <v>289</v>
      </c>
      <c r="P2941" s="66">
        <v>46302</v>
      </c>
      <c r="Q2941" s="31">
        <f t="shared" si="92"/>
        <v>752</v>
      </c>
      <c r="R2941" s="31">
        <f t="shared" si="93"/>
        <v>780</v>
      </c>
      <c r="S2941" s="29">
        <f>IF($Q2941&lt;Parâmetros!$E$19,$G2941-1,$G2941)</f>
        <v>46302</v>
      </c>
    </row>
    <row r="2942" spans="1:19" ht="15" customHeight="1" x14ac:dyDescent="0.25">
      <c r="A2942" s="128">
        <v>56256</v>
      </c>
      <c r="B2942" s="65" t="s">
        <v>49</v>
      </c>
      <c r="C2942" s="65" t="s">
        <v>75</v>
      </c>
      <c r="D2942" s="66">
        <v>46302</v>
      </c>
      <c r="E2942" s="67">
        <v>0.49</v>
      </c>
      <c r="F2942" s="65" t="s">
        <v>285</v>
      </c>
      <c r="G2942" s="66">
        <v>46302</v>
      </c>
      <c r="H2942" s="129">
        <v>40521673</v>
      </c>
      <c r="I2942" s="129">
        <v>10</v>
      </c>
      <c r="J2942" s="65" t="s">
        <v>1131</v>
      </c>
      <c r="K2942" s="65" t="s">
        <v>1132</v>
      </c>
      <c r="L2942" s="66">
        <v>46302</v>
      </c>
      <c r="M2942" s="65" t="s">
        <v>315</v>
      </c>
      <c r="N2942" s="65" t="s">
        <v>793</v>
      </c>
      <c r="O2942" s="65" t="s">
        <v>289</v>
      </c>
      <c r="P2942" s="66">
        <v>46302</v>
      </c>
      <c r="Q2942" s="31">
        <f t="shared" si="92"/>
        <v>781</v>
      </c>
      <c r="R2942" s="31">
        <f t="shared" si="93"/>
        <v>810</v>
      </c>
      <c r="S2942" s="29">
        <f>IF($Q2942&lt;Parâmetros!$E$19,$G2942-1,$G2942)</f>
        <v>46302</v>
      </c>
    </row>
    <row r="2943" spans="1:19" ht="15" customHeight="1" x14ac:dyDescent="0.25">
      <c r="A2943" s="128">
        <v>56256</v>
      </c>
      <c r="B2943" s="65" t="s">
        <v>49</v>
      </c>
      <c r="C2943" s="65" t="s">
        <v>75</v>
      </c>
      <c r="D2943" s="66">
        <v>46302</v>
      </c>
      <c r="E2943" s="67">
        <v>0.47</v>
      </c>
      <c r="F2943" s="65" t="s">
        <v>285</v>
      </c>
      <c r="G2943" s="66">
        <v>46302</v>
      </c>
      <c r="H2943" s="129">
        <v>40521674</v>
      </c>
      <c r="I2943" s="129">
        <v>10</v>
      </c>
      <c r="J2943" s="65" t="s">
        <v>1133</v>
      </c>
      <c r="K2943" s="65" t="s">
        <v>340</v>
      </c>
      <c r="L2943" s="66">
        <v>46302</v>
      </c>
      <c r="M2943" s="65" t="s">
        <v>315</v>
      </c>
      <c r="N2943" s="65" t="s">
        <v>793</v>
      </c>
      <c r="O2943" s="65" t="s">
        <v>289</v>
      </c>
      <c r="P2943" s="66">
        <v>46302</v>
      </c>
      <c r="Q2943" s="31">
        <f t="shared" si="92"/>
        <v>811</v>
      </c>
      <c r="R2943" s="31">
        <f t="shared" si="93"/>
        <v>840</v>
      </c>
      <c r="S2943" s="29">
        <f>IF($Q2943&lt;Parâmetros!$E$19,$G2943-1,$G2943)</f>
        <v>46302</v>
      </c>
    </row>
    <row r="2944" spans="1:19" ht="15" customHeight="1" x14ac:dyDescent="0.25">
      <c r="A2944" s="128">
        <v>56256</v>
      </c>
      <c r="B2944" s="65" t="s">
        <v>49</v>
      </c>
      <c r="C2944" s="65" t="s">
        <v>75</v>
      </c>
      <c r="D2944" s="66">
        <v>46302</v>
      </c>
      <c r="E2944" s="67">
        <v>0.49</v>
      </c>
      <c r="F2944" s="65" t="s">
        <v>285</v>
      </c>
      <c r="G2944" s="66">
        <v>46302</v>
      </c>
      <c r="H2944" s="129">
        <v>40521675</v>
      </c>
      <c r="I2944" s="129">
        <v>10</v>
      </c>
      <c r="J2944" s="65" t="s">
        <v>1134</v>
      </c>
      <c r="K2944" s="65" t="s">
        <v>1135</v>
      </c>
      <c r="L2944" s="66">
        <v>46302</v>
      </c>
      <c r="M2944" s="65" t="s">
        <v>315</v>
      </c>
      <c r="N2944" s="65" t="s">
        <v>793</v>
      </c>
      <c r="O2944" s="65" t="s">
        <v>289</v>
      </c>
      <c r="P2944" s="66">
        <v>46302</v>
      </c>
      <c r="Q2944" s="31">
        <f t="shared" si="92"/>
        <v>841</v>
      </c>
      <c r="R2944" s="31">
        <f t="shared" si="93"/>
        <v>870</v>
      </c>
      <c r="S2944" s="29">
        <f>IF($Q2944&lt;Parâmetros!$E$19,$G2944-1,$G2944)</f>
        <v>46302</v>
      </c>
    </row>
    <row r="2945" spans="1:19" ht="15" customHeight="1" x14ac:dyDescent="0.25">
      <c r="A2945" s="128">
        <v>56256</v>
      </c>
      <c r="B2945" s="65" t="s">
        <v>49</v>
      </c>
      <c r="C2945" s="65" t="s">
        <v>75</v>
      </c>
      <c r="D2945" s="66">
        <v>46302</v>
      </c>
      <c r="E2945" s="67">
        <v>0.48</v>
      </c>
      <c r="F2945" s="65" t="s">
        <v>285</v>
      </c>
      <c r="G2945" s="66">
        <v>46302</v>
      </c>
      <c r="H2945" s="129">
        <v>40521760</v>
      </c>
      <c r="I2945" s="129">
        <v>10</v>
      </c>
      <c r="J2945" s="65" t="s">
        <v>558</v>
      </c>
      <c r="K2945" s="65" t="s">
        <v>1136</v>
      </c>
      <c r="L2945" s="66">
        <v>46302</v>
      </c>
      <c r="M2945" s="65" t="s">
        <v>315</v>
      </c>
      <c r="N2945" s="65" t="s">
        <v>793</v>
      </c>
      <c r="O2945" s="65" t="s">
        <v>289</v>
      </c>
      <c r="P2945" s="66">
        <v>46302</v>
      </c>
      <c r="Q2945" s="31">
        <f t="shared" si="92"/>
        <v>871</v>
      </c>
      <c r="R2945" s="31">
        <f t="shared" si="93"/>
        <v>900</v>
      </c>
      <c r="S2945" s="29">
        <f>IF($Q2945&lt;Parâmetros!$E$19,$G2945-1,$G2945)</f>
        <v>46302</v>
      </c>
    </row>
    <row r="2946" spans="1:19" ht="15" customHeight="1" x14ac:dyDescent="0.25">
      <c r="A2946" s="128">
        <v>56256</v>
      </c>
      <c r="B2946" s="65" t="s">
        <v>49</v>
      </c>
      <c r="C2946" s="65" t="s">
        <v>75</v>
      </c>
      <c r="D2946" s="66">
        <v>46302</v>
      </c>
      <c r="E2946" s="67">
        <v>0.48</v>
      </c>
      <c r="F2946" s="65" t="s">
        <v>285</v>
      </c>
      <c r="G2946" s="66">
        <v>46302</v>
      </c>
      <c r="H2946" s="129">
        <v>40521777</v>
      </c>
      <c r="I2946" s="129">
        <v>10</v>
      </c>
      <c r="J2946" s="65" t="s">
        <v>366</v>
      </c>
      <c r="K2946" s="65" t="s">
        <v>555</v>
      </c>
      <c r="L2946" s="66">
        <v>46302</v>
      </c>
      <c r="M2946" s="65" t="s">
        <v>315</v>
      </c>
      <c r="N2946" s="65" t="s">
        <v>793</v>
      </c>
      <c r="O2946" s="65" t="s">
        <v>289</v>
      </c>
      <c r="P2946" s="66">
        <v>46302</v>
      </c>
      <c r="Q2946" s="31">
        <f t="shared" si="92"/>
        <v>901</v>
      </c>
      <c r="R2946" s="31">
        <f t="shared" si="93"/>
        <v>930</v>
      </c>
      <c r="S2946" s="29">
        <f>IF($Q2946&lt;Parâmetros!$E$19,$G2946-1,$G2946)</f>
        <v>46302</v>
      </c>
    </row>
    <row r="2947" spans="1:19" ht="15" customHeight="1" x14ac:dyDescent="0.25">
      <c r="A2947" s="128">
        <v>56256</v>
      </c>
      <c r="B2947" s="65" t="s">
        <v>49</v>
      </c>
      <c r="C2947" s="65" t="s">
        <v>75</v>
      </c>
      <c r="D2947" s="66">
        <v>46302</v>
      </c>
      <c r="E2947" s="67">
        <v>0.83</v>
      </c>
      <c r="F2947" s="65" t="s">
        <v>285</v>
      </c>
      <c r="G2947" s="66">
        <v>46302</v>
      </c>
      <c r="H2947" s="129">
        <v>40521676</v>
      </c>
      <c r="I2947" s="129">
        <v>10</v>
      </c>
      <c r="J2947" s="65" t="s">
        <v>1137</v>
      </c>
      <c r="K2947" s="65" t="s">
        <v>1138</v>
      </c>
      <c r="L2947" s="66">
        <v>46302</v>
      </c>
      <c r="M2947" s="65" t="s">
        <v>315</v>
      </c>
      <c r="N2947" s="65" t="s">
        <v>793</v>
      </c>
      <c r="O2947" s="65" t="s">
        <v>289</v>
      </c>
      <c r="P2947" s="66">
        <v>46302</v>
      </c>
      <c r="Q2947" s="31">
        <f t="shared" si="92"/>
        <v>931</v>
      </c>
      <c r="R2947" s="31">
        <f t="shared" si="93"/>
        <v>981</v>
      </c>
      <c r="S2947" s="29">
        <f>IF($Q2947&lt;Parâmetros!$E$19,$G2947-1,$G2947)</f>
        <v>46302</v>
      </c>
    </row>
    <row r="2948" spans="1:19" ht="15" customHeight="1" x14ac:dyDescent="0.25">
      <c r="A2948" s="128">
        <v>56256</v>
      </c>
      <c r="B2948" s="65" t="s">
        <v>49</v>
      </c>
      <c r="C2948" s="65" t="s">
        <v>75</v>
      </c>
      <c r="D2948" s="66">
        <v>46305</v>
      </c>
      <c r="E2948" s="67">
        <v>1.17</v>
      </c>
      <c r="F2948" s="65" t="s">
        <v>285</v>
      </c>
      <c r="G2948" s="66">
        <v>46303</v>
      </c>
      <c r="H2948" s="129">
        <v>40523773</v>
      </c>
      <c r="I2948" s="129">
        <v>10</v>
      </c>
      <c r="J2948" s="65" t="s">
        <v>1347</v>
      </c>
      <c r="K2948" s="65" t="s">
        <v>2245</v>
      </c>
      <c r="L2948" s="66">
        <v>46303</v>
      </c>
      <c r="M2948" s="65" t="s">
        <v>287</v>
      </c>
      <c r="N2948" s="65" t="s">
        <v>793</v>
      </c>
      <c r="O2948" s="65" t="s">
        <v>289</v>
      </c>
      <c r="P2948" s="66">
        <v>46305</v>
      </c>
      <c r="Q2948" s="31">
        <f t="shared" si="92"/>
        <v>440</v>
      </c>
      <c r="R2948" s="31">
        <f t="shared" si="93"/>
        <v>510</v>
      </c>
      <c r="S2948" s="29">
        <f>IF($Q2948&lt;Parâmetros!$E$19,$G2948-1,$G2948)</f>
        <v>46303</v>
      </c>
    </row>
    <row r="2949" spans="1:19" ht="15" customHeight="1" x14ac:dyDescent="0.25">
      <c r="A2949" s="128">
        <v>56256</v>
      </c>
      <c r="B2949" s="65" t="s">
        <v>49</v>
      </c>
      <c r="C2949" s="65" t="s">
        <v>75</v>
      </c>
      <c r="D2949" s="66">
        <v>46305</v>
      </c>
      <c r="E2949" s="67">
        <v>1.49</v>
      </c>
      <c r="F2949" s="65" t="s">
        <v>285</v>
      </c>
      <c r="G2949" s="66">
        <v>46303</v>
      </c>
      <c r="H2949" s="129">
        <v>40523805</v>
      </c>
      <c r="I2949" s="129">
        <v>10</v>
      </c>
      <c r="J2949" s="65" t="s">
        <v>2246</v>
      </c>
      <c r="K2949" s="65" t="s">
        <v>2247</v>
      </c>
      <c r="L2949" s="66">
        <v>46303</v>
      </c>
      <c r="M2949" s="65" t="s">
        <v>287</v>
      </c>
      <c r="N2949" s="65" t="s">
        <v>793</v>
      </c>
      <c r="O2949" s="65" t="s">
        <v>289</v>
      </c>
      <c r="P2949" s="66">
        <v>46305</v>
      </c>
      <c r="Q2949" s="31">
        <f t="shared" si="92"/>
        <v>541</v>
      </c>
      <c r="R2949" s="31">
        <f t="shared" si="93"/>
        <v>630</v>
      </c>
      <c r="S2949" s="29">
        <f>IF($Q2949&lt;Parâmetros!$E$19,$G2949-1,$G2949)</f>
        <v>46303</v>
      </c>
    </row>
    <row r="2950" spans="1:19" ht="15" customHeight="1" x14ac:dyDescent="0.25">
      <c r="A2950" s="128">
        <v>56256</v>
      </c>
      <c r="B2950" s="65" t="s">
        <v>49</v>
      </c>
      <c r="C2950" s="65" t="s">
        <v>75</v>
      </c>
      <c r="D2950" s="66">
        <v>46305</v>
      </c>
      <c r="E2950" s="67">
        <v>0.5</v>
      </c>
      <c r="F2950" s="65" t="s">
        <v>285</v>
      </c>
      <c r="G2950" s="66">
        <v>46303</v>
      </c>
      <c r="H2950" s="129">
        <v>40521680</v>
      </c>
      <c r="I2950" s="129">
        <v>10</v>
      </c>
      <c r="J2950" s="65" t="s">
        <v>1619</v>
      </c>
      <c r="K2950" s="65" t="s">
        <v>292</v>
      </c>
      <c r="L2950" s="66">
        <v>46303</v>
      </c>
      <c r="M2950" s="65" t="s">
        <v>315</v>
      </c>
      <c r="N2950" s="65" t="s">
        <v>793</v>
      </c>
      <c r="O2950" s="65" t="s">
        <v>306</v>
      </c>
      <c r="P2950" s="66">
        <v>46305</v>
      </c>
      <c r="Q2950" s="31">
        <f t="shared" si="92"/>
        <v>631</v>
      </c>
      <c r="R2950" s="31">
        <f t="shared" si="93"/>
        <v>660</v>
      </c>
      <c r="S2950" s="29">
        <f>IF($Q2950&lt;Parâmetros!$E$19,$G2950-1,$G2950)</f>
        <v>46303</v>
      </c>
    </row>
    <row r="2951" spans="1:19" ht="15" customHeight="1" x14ac:dyDescent="0.25">
      <c r="A2951" s="128">
        <v>56256</v>
      </c>
      <c r="B2951" s="65" t="s">
        <v>49</v>
      </c>
      <c r="C2951" s="65" t="s">
        <v>75</v>
      </c>
      <c r="D2951" s="66">
        <v>46305</v>
      </c>
      <c r="E2951" s="67">
        <v>48.49</v>
      </c>
      <c r="F2951" s="65" t="s">
        <v>285</v>
      </c>
      <c r="G2951" s="66">
        <v>46303</v>
      </c>
      <c r="H2951" s="129">
        <v>40523772</v>
      </c>
      <c r="I2951" s="129">
        <v>10</v>
      </c>
      <c r="J2951" s="65" t="s">
        <v>2248</v>
      </c>
      <c r="K2951" s="65" t="s">
        <v>2249</v>
      </c>
      <c r="L2951" s="66">
        <v>46305</v>
      </c>
      <c r="M2951" s="65" t="s">
        <v>287</v>
      </c>
      <c r="N2951" s="65" t="s">
        <v>793</v>
      </c>
      <c r="O2951" s="65" t="s">
        <v>289</v>
      </c>
      <c r="P2951" s="66">
        <v>46305</v>
      </c>
      <c r="Q2951" s="31">
        <f t="shared" si="92"/>
        <v>631</v>
      </c>
      <c r="R2951" s="31">
        <f t="shared" si="93"/>
        <v>660</v>
      </c>
      <c r="S2951" s="29">
        <f>IF($Q2951&lt;Parâmetros!$E$19,$G2951-1,$G2951)</f>
        <v>46303</v>
      </c>
    </row>
    <row r="2952" spans="1:19" ht="15" customHeight="1" x14ac:dyDescent="0.25">
      <c r="A2952" s="128">
        <v>56256</v>
      </c>
      <c r="B2952" s="65" t="s">
        <v>49</v>
      </c>
      <c r="C2952" s="65" t="s">
        <v>75</v>
      </c>
      <c r="D2952" s="66">
        <v>46305</v>
      </c>
      <c r="E2952" s="67">
        <v>-48.49</v>
      </c>
      <c r="F2952" s="65" t="s">
        <v>285</v>
      </c>
      <c r="G2952" s="66">
        <v>46303</v>
      </c>
      <c r="H2952" s="129">
        <v>40523772</v>
      </c>
      <c r="I2952" s="129">
        <v>10</v>
      </c>
      <c r="J2952" s="65" t="s">
        <v>2248</v>
      </c>
      <c r="K2952" s="65" t="s">
        <v>2249</v>
      </c>
      <c r="L2952" s="66">
        <v>46305</v>
      </c>
      <c r="M2952" s="65" t="s">
        <v>287</v>
      </c>
      <c r="N2952" s="65" t="s">
        <v>793</v>
      </c>
      <c r="O2952" s="65" t="s">
        <v>306</v>
      </c>
      <c r="P2952" s="66">
        <v>46305</v>
      </c>
      <c r="Q2952" s="31">
        <f t="shared" si="92"/>
        <v>631</v>
      </c>
      <c r="R2952" s="31">
        <f t="shared" si="93"/>
        <v>660</v>
      </c>
      <c r="S2952" s="29">
        <f>IF($Q2952&lt;Parâmetros!$E$19,$G2952-1,$G2952)</f>
        <v>46303</v>
      </c>
    </row>
    <row r="2953" spans="1:19" ht="15" customHeight="1" x14ac:dyDescent="0.25">
      <c r="A2953" s="128">
        <v>56256</v>
      </c>
      <c r="B2953" s="65" t="s">
        <v>49</v>
      </c>
      <c r="C2953" s="65" t="s">
        <v>75</v>
      </c>
      <c r="D2953" s="66">
        <v>46305</v>
      </c>
      <c r="E2953" s="67">
        <v>0.55000000000000004</v>
      </c>
      <c r="F2953" s="65" t="s">
        <v>285</v>
      </c>
      <c r="G2953" s="66">
        <v>46303</v>
      </c>
      <c r="H2953" s="129">
        <v>40521770</v>
      </c>
      <c r="I2953" s="129">
        <v>10</v>
      </c>
      <c r="J2953" s="65" t="s">
        <v>2250</v>
      </c>
      <c r="K2953" s="65" t="s">
        <v>1159</v>
      </c>
      <c r="L2953" s="66">
        <v>46303</v>
      </c>
      <c r="M2953" s="65" t="s">
        <v>315</v>
      </c>
      <c r="N2953" s="65" t="s">
        <v>793</v>
      </c>
      <c r="O2953" s="65" t="s">
        <v>306</v>
      </c>
      <c r="P2953" s="66">
        <v>46305</v>
      </c>
      <c r="Q2953" s="31">
        <f t="shared" si="92"/>
        <v>721</v>
      </c>
      <c r="R2953" s="31">
        <f t="shared" si="93"/>
        <v>760</v>
      </c>
      <c r="S2953" s="29">
        <f>IF($Q2953&lt;Parâmetros!$E$19,$G2953-1,$G2953)</f>
        <v>46303</v>
      </c>
    </row>
    <row r="2954" spans="1:19" ht="15" customHeight="1" x14ac:dyDescent="0.25">
      <c r="A2954" s="128">
        <v>56256</v>
      </c>
      <c r="B2954" s="65" t="s">
        <v>49</v>
      </c>
      <c r="C2954" s="65" t="s">
        <v>75</v>
      </c>
      <c r="D2954" s="66">
        <v>46305</v>
      </c>
      <c r="E2954" s="67">
        <v>1.4</v>
      </c>
      <c r="F2954" s="65" t="s">
        <v>285</v>
      </c>
      <c r="G2954" s="66">
        <v>46303</v>
      </c>
      <c r="H2954" s="129">
        <v>40521676</v>
      </c>
      <c r="I2954" s="129">
        <v>10</v>
      </c>
      <c r="J2954" s="65" t="s">
        <v>2251</v>
      </c>
      <c r="K2954" s="65" t="s">
        <v>329</v>
      </c>
      <c r="L2954" s="66">
        <v>46303</v>
      </c>
      <c r="M2954" s="65" t="s">
        <v>315</v>
      </c>
      <c r="N2954" s="65" t="s">
        <v>793</v>
      </c>
      <c r="O2954" s="65" t="s">
        <v>306</v>
      </c>
      <c r="P2954" s="66">
        <v>46305</v>
      </c>
      <c r="Q2954" s="31">
        <f t="shared" si="92"/>
        <v>761</v>
      </c>
      <c r="R2954" s="31">
        <f t="shared" si="93"/>
        <v>840</v>
      </c>
      <c r="S2954" s="29">
        <f>IF($Q2954&lt;Parâmetros!$E$19,$G2954-1,$G2954)</f>
        <v>46303</v>
      </c>
    </row>
    <row r="2955" spans="1:19" ht="15" customHeight="1" x14ac:dyDescent="0.25">
      <c r="A2955" s="128">
        <v>56256</v>
      </c>
      <c r="B2955" s="65" t="s">
        <v>49</v>
      </c>
      <c r="C2955" s="65" t="s">
        <v>75</v>
      </c>
      <c r="D2955" s="66">
        <v>46305</v>
      </c>
      <c r="E2955" s="67">
        <v>0.55000000000000004</v>
      </c>
      <c r="F2955" s="65" t="s">
        <v>285</v>
      </c>
      <c r="G2955" s="66">
        <v>46303</v>
      </c>
      <c r="H2955" s="129">
        <v>40521781</v>
      </c>
      <c r="I2955" s="129">
        <v>10</v>
      </c>
      <c r="J2955" s="65" t="s">
        <v>540</v>
      </c>
      <c r="K2955" s="65" t="s">
        <v>2086</v>
      </c>
      <c r="L2955" s="66">
        <v>46303</v>
      </c>
      <c r="M2955" s="65" t="s">
        <v>315</v>
      </c>
      <c r="N2955" s="65" t="s">
        <v>793</v>
      </c>
      <c r="O2955" s="65" t="s">
        <v>306</v>
      </c>
      <c r="P2955" s="66">
        <v>46305</v>
      </c>
      <c r="Q2955" s="31">
        <f t="shared" si="92"/>
        <v>841</v>
      </c>
      <c r="R2955" s="31">
        <f t="shared" si="93"/>
        <v>880</v>
      </c>
      <c r="S2955" s="29">
        <f>IF($Q2955&lt;Parâmetros!$E$19,$G2955-1,$G2955)</f>
        <v>46303</v>
      </c>
    </row>
    <row r="2956" spans="1:19" ht="15" customHeight="1" x14ac:dyDescent="0.25">
      <c r="A2956" s="128">
        <v>56256</v>
      </c>
      <c r="B2956" s="65" t="s">
        <v>49</v>
      </c>
      <c r="C2956" s="65" t="s">
        <v>75</v>
      </c>
      <c r="D2956" s="66">
        <v>46305</v>
      </c>
      <c r="E2956" s="67">
        <v>0.55000000000000004</v>
      </c>
      <c r="F2956" s="65" t="s">
        <v>285</v>
      </c>
      <c r="G2956" s="66">
        <v>46303</v>
      </c>
      <c r="H2956" s="129">
        <v>40521782</v>
      </c>
      <c r="I2956" s="129">
        <v>10</v>
      </c>
      <c r="J2956" s="65" t="s">
        <v>2252</v>
      </c>
      <c r="K2956" s="65" t="s">
        <v>338</v>
      </c>
      <c r="L2956" s="66">
        <v>46303</v>
      </c>
      <c r="M2956" s="65" t="s">
        <v>315</v>
      </c>
      <c r="N2956" s="65" t="s">
        <v>793</v>
      </c>
      <c r="O2956" s="65" t="s">
        <v>306</v>
      </c>
      <c r="P2956" s="66">
        <v>46305</v>
      </c>
      <c r="Q2956" s="31">
        <f t="shared" si="92"/>
        <v>881</v>
      </c>
      <c r="R2956" s="31">
        <f t="shared" si="93"/>
        <v>920</v>
      </c>
      <c r="S2956" s="29">
        <f>IF($Q2956&lt;Parâmetros!$E$19,$G2956-1,$G2956)</f>
        <v>46303</v>
      </c>
    </row>
    <row r="2957" spans="1:19" ht="15" customHeight="1" x14ac:dyDescent="0.25">
      <c r="A2957" s="128">
        <v>56256</v>
      </c>
      <c r="B2957" s="65" t="s">
        <v>49</v>
      </c>
      <c r="C2957" s="65" t="s">
        <v>75</v>
      </c>
      <c r="D2957" s="66">
        <v>46305</v>
      </c>
      <c r="E2957" s="67">
        <v>1</v>
      </c>
      <c r="F2957" s="65" t="s">
        <v>285</v>
      </c>
      <c r="G2957" s="66">
        <v>46303</v>
      </c>
      <c r="H2957" s="129">
        <v>40523806</v>
      </c>
      <c r="I2957" s="129">
        <v>10</v>
      </c>
      <c r="J2957" s="65" t="s">
        <v>2253</v>
      </c>
      <c r="K2957" s="65" t="s">
        <v>2169</v>
      </c>
      <c r="L2957" s="66">
        <v>46303</v>
      </c>
      <c r="M2957" s="65" t="s">
        <v>287</v>
      </c>
      <c r="N2957" s="129">
        <v>3003575</v>
      </c>
      <c r="O2957" s="65" t="s">
        <v>306</v>
      </c>
      <c r="P2957" s="66">
        <v>46305</v>
      </c>
      <c r="Q2957" s="31">
        <f t="shared" si="92"/>
        <v>921</v>
      </c>
      <c r="R2957" s="31">
        <f t="shared" si="93"/>
        <v>980</v>
      </c>
      <c r="S2957" s="29">
        <f>IF($Q2957&lt;Parâmetros!$E$19,$G2957-1,$G2957)</f>
        <v>46303</v>
      </c>
    </row>
    <row r="2958" spans="1:19" ht="15" customHeight="1" x14ac:dyDescent="0.25">
      <c r="A2958" s="128">
        <v>56256</v>
      </c>
      <c r="B2958" s="65" t="s">
        <v>49</v>
      </c>
      <c r="C2958" s="65" t="s">
        <v>78</v>
      </c>
      <c r="D2958" s="66">
        <v>46305</v>
      </c>
      <c r="E2958" s="67">
        <v>4</v>
      </c>
      <c r="F2958" s="65" t="s">
        <v>285</v>
      </c>
      <c r="G2958" s="66">
        <v>46304</v>
      </c>
      <c r="H2958" s="129">
        <v>40524603</v>
      </c>
      <c r="I2958" s="129">
        <v>10</v>
      </c>
      <c r="J2958" s="65" t="s">
        <v>523</v>
      </c>
      <c r="K2958" s="65" t="s">
        <v>2082</v>
      </c>
      <c r="L2958" s="66">
        <v>46304</v>
      </c>
      <c r="M2958" s="65" t="s">
        <v>287</v>
      </c>
      <c r="N2958" s="65" t="s">
        <v>793</v>
      </c>
      <c r="O2958" s="65" t="s">
        <v>306</v>
      </c>
      <c r="P2958" s="66">
        <v>46305</v>
      </c>
      <c r="Q2958" s="31">
        <f t="shared" si="92"/>
        <v>440</v>
      </c>
      <c r="R2958" s="31">
        <f t="shared" si="93"/>
        <v>680</v>
      </c>
      <c r="S2958" s="29">
        <f>IF($Q2958&lt;Parâmetros!$E$19,$G2958-1,$G2958)</f>
        <v>46304</v>
      </c>
    </row>
    <row r="2959" spans="1:19" ht="15" customHeight="1" x14ac:dyDescent="0.25">
      <c r="A2959" s="128">
        <v>56256</v>
      </c>
      <c r="B2959" s="65" t="s">
        <v>49</v>
      </c>
      <c r="C2959" s="65" t="s">
        <v>78</v>
      </c>
      <c r="D2959" s="66">
        <v>46305</v>
      </c>
      <c r="E2959" s="67">
        <v>4</v>
      </c>
      <c r="F2959" s="65" t="s">
        <v>285</v>
      </c>
      <c r="G2959" s="66">
        <v>46304</v>
      </c>
      <c r="H2959" s="129">
        <v>40524603</v>
      </c>
      <c r="I2959" s="129">
        <v>10</v>
      </c>
      <c r="J2959" s="65" t="s">
        <v>2084</v>
      </c>
      <c r="K2959" s="65" t="s">
        <v>2169</v>
      </c>
      <c r="L2959" s="66">
        <v>46304</v>
      </c>
      <c r="M2959" s="65" t="s">
        <v>287</v>
      </c>
      <c r="N2959" s="65" t="s">
        <v>793</v>
      </c>
      <c r="O2959" s="65" t="s">
        <v>306</v>
      </c>
      <c r="P2959" s="66">
        <v>46305</v>
      </c>
      <c r="Q2959" s="31">
        <f t="shared" si="92"/>
        <v>740</v>
      </c>
      <c r="R2959" s="31">
        <f t="shared" si="93"/>
        <v>980</v>
      </c>
      <c r="S2959" s="29">
        <f>IF($Q2959&lt;Parâmetros!$E$19,$G2959-1,$G2959)</f>
        <v>46304</v>
      </c>
    </row>
    <row r="2960" spans="1:19" ht="15" customHeight="1" x14ac:dyDescent="0.25">
      <c r="A2960" s="128">
        <v>56256</v>
      </c>
      <c r="B2960" s="65" t="s">
        <v>49</v>
      </c>
      <c r="C2960" s="65" t="s">
        <v>75</v>
      </c>
      <c r="D2960" s="66">
        <v>46305</v>
      </c>
      <c r="E2960" s="67">
        <v>3.7</v>
      </c>
      <c r="F2960" s="65" t="s">
        <v>285</v>
      </c>
      <c r="G2960" s="66">
        <v>46305</v>
      </c>
      <c r="H2960" s="129">
        <v>40524604</v>
      </c>
      <c r="I2960" s="129">
        <v>10</v>
      </c>
      <c r="J2960" s="65" t="s">
        <v>523</v>
      </c>
      <c r="K2960" s="65" t="s">
        <v>292</v>
      </c>
      <c r="L2960" s="66">
        <v>46305</v>
      </c>
      <c r="M2960" s="65" t="s">
        <v>287</v>
      </c>
      <c r="N2960" s="65" t="s">
        <v>793</v>
      </c>
      <c r="O2960" s="65" t="s">
        <v>306</v>
      </c>
      <c r="P2960" s="66">
        <v>46305</v>
      </c>
      <c r="Q2960" s="31">
        <f t="shared" si="92"/>
        <v>440</v>
      </c>
      <c r="R2960" s="31">
        <f t="shared" si="93"/>
        <v>660</v>
      </c>
      <c r="S2960" s="29">
        <f>IF($Q2960&lt;Parâmetros!$E$19,$G2960-1,$G2960)</f>
        <v>46305</v>
      </c>
    </row>
    <row r="2961" spans="1:19" ht="15" customHeight="1" x14ac:dyDescent="0.25">
      <c r="A2961" s="128">
        <v>56256</v>
      </c>
      <c r="B2961" s="65" t="s">
        <v>49</v>
      </c>
      <c r="C2961" s="65" t="s">
        <v>75</v>
      </c>
      <c r="D2961" s="66">
        <v>46305</v>
      </c>
      <c r="E2961" s="67">
        <v>0.64</v>
      </c>
      <c r="F2961" s="65" t="s">
        <v>285</v>
      </c>
      <c r="G2961" s="66">
        <v>46305</v>
      </c>
      <c r="H2961" s="129">
        <v>40521670</v>
      </c>
      <c r="I2961" s="129">
        <v>10</v>
      </c>
      <c r="J2961" s="65" t="s">
        <v>2254</v>
      </c>
      <c r="K2961" s="65" t="s">
        <v>1250</v>
      </c>
      <c r="L2961" s="66">
        <v>46305</v>
      </c>
      <c r="M2961" s="65" t="s">
        <v>315</v>
      </c>
      <c r="N2961" s="65" t="s">
        <v>793</v>
      </c>
      <c r="O2961" s="65" t="s">
        <v>289</v>
      </c>
      <c r="P2961" s="66">
        <v>46305</v>
      </c>
      <c r="Q2961" s="31">
        <f t="shared" si="92"/>
        <v>722</v>
      </c>
      <c r="R2961" s="31">
        <f t="shared" si="93"/>
        <v>760</v>
      </c>
      <c r="S2961" s="29">
        <f>IF($Q2961&lt;Parâmetros!$E$19,$G2961-1,$G2961)</f>
        <v>46305</v>
      </c>
    </row>
    <row r="2962" spans="1:19" ht="15" customHeight="1" x14ac:dyDescent="0.25">
      <c r="A2962" s="128">
        <v>56256</v>
      </c>
      <c r="B2962" s="65" t="s">
        <v>49</v>
      </c>
      <c r="C2962" s="65" t="s">
        <v>75</v>
      </c>
      <c r="D2962" s="66">
        <v>46305</v>
      </c>
      <c r="E2962" s="67">
        <v>0.65</v>
      </c>
      <c r="F2962" s="65" t="s">
        <v>285</v>
      </c>
      <c r="G2962" s="66">
        <v>46305</v>
      </c>
      <c r="H2962" s="129">
        <v>40521671</v>
      </c>
      <c r="I2962" s="129">
        <v>10</v>
      </c>
      <c r="J2962" s="65" t="s">
        <v>2255</v>
      </c>
      <c r="K2962" s="65" t="s">
        <v>2256</v>
      </c>
      <c r="L2962" s="66">
        <v>46305</v>
      </c>
      <c r="M2962" s="65" t="s">
        <v>315</v>
      </c>
      <c r="N2962" s="65" t="s">
        <v>793</v>
      </c>
      <c r="O2962" s="65" t="s">
        <v>289</v>
      </c>
      <c r="P2962" s="66">
        <v>46305</v>
      </c>
      <c r="Q2962" s="31">
        <f t="shared" si="92"/>
        <v>761</v>
      </c>
      <c r="R2962" s="31">
        <f t="shared" si="93"/>
        <v>800</v>
      </c>
      <c r="S2962" s="29">
        <f>IF($Q2962&lt;Parâmetros!$E$19,$G2962-1,$G2962)</f>
        <v>46305</v>
      </c>
    </row>
    <row r="2963" spans="1:19" ht="15" customHeight="1" x14ac:dyDescent="0.25">
      <c r="A2963" s="128">
        <v>56256</v>
      </c>
      <c r="B2963" s="65" t="s">
        <v>49</v>
      </c>
      <c r="C2963" s="65" t="s">
        <v>75</v>
      </c>
      <c r="D2963" s="66">
        <v>46307</v>
      </c>
      <c r="E2963" s="67">
        <v>1.64</v>
      </c>
      <c r="F2963" s="65" t="s">
        <v>285</v>
      </c>
      <c r="G2963" s="66">
        <v>46305</v>
      </c>
      <c r="H2963" s="129">
        <v>40521667</v>
      </c>
      <c r="I2963" s="129">
        <v>10</v>
      </c>
      <c r="J2963" s="65" t="s">
        <v>2257</v>
      </c>
      <c r="K2963" s="65" t="s">
        <v>332</v>
      </c>
      <c r="L2963" s="66">
        <v>46305</v>
      </c>
      <c r="M2963" s="65" t="s">
        <v>357</v>
      </c>
      <c r="N2963" s="65" t="s">
        <v>793</v>
      </c>
      <c r="O2963" s="65" t="s">
        <v>289</v>
      </c>
      <c r="P2963" s="66">
        <v>46307</v>
      </c>
      <c r="Q2963" s="31">
        <f t="shared" si="92"/>
        <v>801</v>
      </c>
      <c r="R2963" s="31">
        <f t="shared" si="93"/>
        <v>900</v>
      </c>
      <c r="S2963" s="29">
        <f>IF($Q2963&lt;Parâmetros!$E$19,$G2963-1,$G2963)</f>
        <v>46305</v>
      </c>
    </row>
    <row r="2964" spans="1:19" ht="15" customHeight="1" x14ac:dyDescent="0.25">
      <c r="A2964" s="128">
        <v>56256</v>
      </c>
      <c r="B2964" s="65" t="s">
        <v>49</v>
      </c>
      <c r="C2964" s="65" t="s">
        <v>75</v>
      </c>
      <c r="D2964" s="66">
        <v>46307</v>
      </c>
      <c r="E2964" s="67">
        <v>1.66</v>
      </c>
      <c r="F2964" s="65" t="s">
        <v>285</v>
      </c>
      <c r="G2964" s="66">
        <v>46307</v>
      </c>
      <c r="H2964" s="129">
        <v>40525207</v>
      </c>
      <c r="I2964" s="129">
        <v>10</v>
      </c>
      <c r="J2964" s="65" t="s">
        <v>1623</v>
      </c>
      <c r="K2964" s="65" t="s">
        <v>1543</v>
      </c>
      <c r="L2964" s="66">
        <v>46307</v>
      </c>
      <c r="M2964" s="65" t="s">
        <v>287</v>
      </c>
      <c r="N2964" s="129">
        <v>3003575</v>
      </c>
      <c r="O2964" s="65" t="s">
        <v>289</v>
      </c>
      <c r="P2964" s="66">
        <v>46307</v>
      </c>
      <c r="Q2964" s="31">
        <f t="shared" si="92"/>
        <v>440</v>
      </c>
      <c r="R2964" s="31">
        <f t="shared" si="93"/>
        <v>540</v>
      </c>
      <c r="S2964" s="29">
        <f>IF($Q2964&lt;Parâmetros!$E$19,$G2964-1,$G2964)</f>
        <v>46307</v>
      </c>
    </row>
    <row r="2965" spans="1:19" ht="15" customHeight="1" x14ac:dyDescent="0.25">
      <c r="A2965" s="128">
        <v>56256</v>
      </c>
      <c r="B2965" s="65" t="s">
        <v>49</v>
      </c>
      <c r="C2965" s="65" t="s">
        <v>75</v>
      </c>
      <c r="D2965" s="66">
        <v>46307</v>
      </c>
      <c r="E2965" s="67">
        <v>2.4900000000000002</v>
      </c>
      <c r="F2965" s="65" t="s">
        <v>285</v>
      </c>
      <c r="G2965" s="66">
        <v>46307</v>
      </c>
      <c r="H2965" s="129">
        <v>40524373</v>
      </c>
      <c r="I2965" s="129">
        <v>10</v>
      </c>
      <c r="J2965" s="65" t="s">
        <v>2440</v>
      </c>
      <c r="K2965" s="65" t="s">
        <v>2441</v>
      </c>
      <c r="L2965" s="66">
        <v>46307</v>
      </c>
      <c r="M2965" s="65" t="s">
        <v>315</v>
      </c>
      <c r="N2965" s="65" t="s">
        <v>793</v>
      </c>
      <c r="O2965" s="65" t="s">
        <v>289</v>
      </c>
      <c r="P2965" s="66">
        <v>46307</v>
      </c>
      <c r="Q2965" s="31">
        <f t="shared" si="92"/>
        <v>541</v>
      </c>
      <c r="R2965" s="31">
        <f t="shared" si="93"/>
        <v>690</v>
      </c>
      <c r="S2965" s="29">
        <f>IF($Q2965&lt;Parâmetros!$E$19,$G2965-1,$G2965)</f>
        <v>46307</v>
      </c>
    </row>
    <row r="2966" spans="1:19" ht="15" customHeight="1" x14ac:dyDescent="0.25">
      <c r="A2966" s="128">
        <v>56256</v>
      </c>
      <c r="B2966" s="65" t="s">
        <v>49</v>
      </c>
      <c r="C2966" s="65" t="s">
        <v>75</v>
      </c>
      <c r="D2966" s="66">
        <v>46307</v>
      </c>
      <c r="E2966" s="67">
        <v>2.4700000000000002</v>
      </c>
      <c r="F2966" s="65" t="s">
        <v>285</v>
      </c>
      <c r="G2966" s="66">
        <v>46307</v>
      </c>
      <c r="H2966" s="129">
        <v>40524374</v>
      </c>
      <c r="I2966" s="129">
        <v>10</v>
      </c>
      <c r="J2966" s="65" t="s">
        <v>2442</v>
      </c>
      <c r="K2966" s="65" t="s">
        <v>2443</v>
      </c>
      <c r="L2966" s="66">
        <v>46307</v>
      </c>
      <c r="M2966" s="65" t="s">
        <v>315</v>
      </c>
      <c r="N2966" s="65" t="s">
        <v>793</v>
      </c>
      <c r="O2966" s="65" t="s">
        <v>289</v>
      </c>
      <c r="P2966" s="66">
        <v>46307</v>
      </c>
      <c r="Q2966" s="31">
        <f t="shared" si="92"/>
        <v>755</v>
      </c>
      <c r="R2966" s="31">
        <f t="shared" si="93"/>
        <v>903</v>
      </c>
      <c r="S2966" s="29">
        <f>IF($Q2966&lt;Parâmetros!$E$19,$G2966-1,$G2966)</f>
        <v>46307</v>
      </c>
    </row>
    <row r="2967" spans="1:19" ht="15" customHeight="1" x14ac:dyDescent="0.25">
      <c r="A2967" s="128">
        <v>56256</v>
      </c>
      <c r="B2967" s="65" t="s">
        <v>49</v>
      </c>
      <c r="C2967" s="65" t="s">
        <v>75</v>
      </c>
      <c r="D2967" s="66">
        <v>46309</v>
      </c>
      <c r="E2967" s="67">
        <v>0.67</v>
      </c>
      <c r="F2967" s="65" t="s">
        <v>285</v>
      </c>
      <c r="G2967" s="66">
        <v>46308</v>
      </c>
      <c r="H2967" s="129">
        <v>40524446</v>
      </c>
      <c r="I2967" s="129">
        <v>10</v>
      </c>
      <c r="J2967" s="65" t="s">
        <v>1541</v>
      </c>
      <c r="K2967" s="65" t="s">
        <v>2882</v>
      </c>
      <c r="L2967" s="66">
        <v>46308</v>
      </c>
      <c r="M2967" s="65" t="s">
        <v>315</v>
      </c>
      <c r="N2967" s="129">
        <v>3007155</v>
      </c>
      <c r="O2967" s="65" t="s">
        <v>289</v>
      </c>
      <c r="P2967" s="66">
        <v>46309</v>
      </c>
      <c r="Q2967" s="31">
        <f t="shared" si="92"/>
        <v>440</v>
      </c>
      <c r="R2967" s="31">
        <f t="shared" si="93"/>
        <v>480</v>
      </c>
      <c r="S2967" s="29">
        <f>IF($Q2967&lt;Parâmetros!$E$19,$G2967-1,$G2967)</f>
        <v>46308</v>
      </c>
    </row>
    <row r="2968" spans="1:19" ht="15" customHeight="1" x14ac:dyDescent="0.25">
      <c r="A2968" s="128">
        <v>56256</v>
      </c>
      <c r="B2968" s="65" t="s">
        <v>49</v>
      </c>
      <c r="C2968" s="65" t="s">
        <v>75</v>
      </c>
      <c r="D2968" s="66">
        <v>46309</v>
      </c>
      <c r="E2968" s="67">
        <v>0.49</v>
      </c>
      <c r="F2968" s="65" t="s">
        <v>285</v>
      </c>
      <c r="G2968" s="66">
        <v>46308</v>
      </c>
      <c r="H2968" s="129">
        <v>40524447</v>
      </c>
      <c r="I2968" s="129">
        <v>10</v>
      </c>
      <c r="J2968" s="65" t="s">
        <v>2883</v>
      </c>
      <c r="K2968" s="65" t="s">
        <v>2884</v>
      </c>
      <c r="L2968" s="66">
        <v>46308</v>
      </c>
      <c r="M2968" s="65" t="s">
        <v>315</v>
      </c>
      <c r="N2968" s="129">
        <v>3010387</v>
      </c>
      <c r="O2968" s="65" t="s">
        <v>289</v>
      </c>
      <c r="P2968" s="66">
        <v>46309</v>
      </c>
      <c r="Q2968" s="31">
        <f t="shared" si="92"/>
        <v>481</v>
      </c>
      <c r="R2968" s="31">
        <f t="shared" si="93"/>
        <v>510</v>
      </c>
      <c r="S2968" s="29">
        <f>IF($Q2968&lt;Parâmetros!$E$19,$G2968-1,$G2968)</f>
        <v>46308</v>
      </c>
    </row>
    <row r="2969" spans="1:19" ht="15" customHeight="1" x14ac:dyDescent="0.25">
      <c r="A2969" s="128">
        <v>56256</v>
      </c>
      <c r="B2969" s="65" t="s">
        <v>49</v>
      </c>
      <c r="C2969" s="65" t="s">
        <v>75</v>
      </c>
      <c r="D2969" s="66">
        <v>46309</v>
      </c>
      <c r="E2969" s="67">
        <v>0.49</v>
      </c>
      <c r="F2969" s="65" t="s">
        <v>285</v>
      </c>
      <c r="G2969" s="66">
        <v>46308</v>
      </c>
      <c r="H2969" s="129">
        <v>40524449</v>
      </c>
      <c r="I2969" s="129">
        <v>10</v>
      </c>
      <c r="J2969" s="65" t="s">
        <v>2885</v>
      </c>
      <c r="K2969" s="65" t="s">
        <v>2886</v>
      </c>
      <c r="L2969" s="66">
        <v>46308</v>
      </c>
      <c r="M2969" s="65" t="s">
        <v>315</v>
      </c>
      <c r="N2969" s="129">
        <v>3007137</v>
      </c>
      <c r="O2969" s="65" t="s">
        <v>289</v>
      </c>
      <c r="P2969" s="66">
        <v>46309</v>
      </c>
      <c r="Q2969" s="31">
        <f t="shared" si="92"/>
        <v>511</v>
      </c>
      <c r="R2969" s="31">
        <f t="shared" si="93"/>
        <v>540</v>
      </c>
      <c r="S2969" s="29">
        <f>IF($Q2969&lt;Parâmetros!$E$19,$G2969-1,$G2969)</f>
        <v>46308</v>
      </c>
    </row>
    <row r="2970" spans="1:19" ht="15" customHeight="1" x14ac:dyDescent="0.25">
      <c r="A2970" s="128">
        <v>56256</v>
      </c>
      <c r="B2970" s="65" t="s">
        <v>49</v>
      </c>
      <c r="C2970" s="65" t="s">
        <v>75</v>
      </c>
      <c r="D2970" s="66">
        <v>46309</v>
      </c>
      <c r="E2970" s="67">
        <v>0.49</v>
      </c>
      <c r="F2970" s="65" t="s">
        <v>285</v>
      </c>
      <c r="G2970" s="66">
        <v>46308</v>
      </c>
      <c r="H2970" s="129">
        <v>40524450</v>
      </c>
      <c r="I2970" s="129">
        <v>10</v>
      </c>
      <c r="J2970" s="65" t="s">
        <v>2887</v>
      </c>
      <c r="K2970" s="65" t="s">
        <v>2332</v>
      </c>
      <c r="L2970" s="66">
        <v>46308</v>
      </c>
      <c r="M2970" s="65" t="s">
        <v>315</v>
      </c>
      <c r="N2970" s="129">
        <v>3007138</v>
      </c>
      <c r="O2970" s="65" t="s">
        <v>289</v>
      </c>
      <c r="P2970" s="66">
        <v>46309</v>
      </c>
      <c r="Q2970" s="31">
        <f t="shared" si="92"/>
        <v>541</v>
      </c>
      <c r="R2970" s="31">
        <f t="shared" si="93"/>
        <v>570</v>
      </c>
      <c r="S2970" s="29">
        <f>IF($Q2970&lt;Parâmetros!$E$19,$G2970-1,$G2970)</f>
        <v>46308</v>
      </c>
    </row>
    <row r="2971" spans="1:19" ht="15" customHeight="1" x14ac:dyDescent="0.25">
      <c r="A2971" s="128">
        <v>56256</v>
      </c>
      <c r="B2971" s="65" t="s">
        <v>49</v>
      </c>
      <c r="C2971" s="65" t="s">
        <v>75</v>
      </c>
      <c r="D2971" s="66">
        <v>46309</v>
      </c>
      <c r="E2971" s="67">
        <v>0.49</v>
      </c>
      <c r="F2971" s="65" t="s">
        <v>285</v>
      </c>
      <c r="G2971" s="66">
        <v>46308</v>
      </c>
      <c r="H2971" s="129">
        <v>40524451</v>
      </c>
      <c r="I2971" s="129">
        <v>10</v>
      </c>
      <c r="J2971" s="65" t="s">
        <v>2888</v>
      </c>
      <c r="K2971" s="65" t="s">
        <v>2889</v>
      </c>
      <c r="L2971" s="66">
        <v>46308</v>
      </c>
      <c r="M2971" s="65" t="s">
        <v>315</v>
      </c>
      <c r="N2971" s="129">
        <v>3007133</v>
      </c>
      <c r="O2971" s="65" t="s">
        <v>289</v>
      </c>
      <c r="P2971" s="66">
        <v>46309</v>
      </c>
      <c r="Q2971" s="31">
        <f t="shared" si="92"/>
        <v>571</v>
      </c>
      <c r="R2971" s="31">
        <f t="shared" si="93"/>
        <v>600</v>
      </c>
      <c r="S2971" s="29">
        <f>IF($Q2971&lt;Parâmetros!$E$19,$G2971-1,$G2971)</f>
        <v>46308</v>
      </c>
    </row>
    <row r="2972" spans="1:19" ht="15" customHeight="1" x14ac:dyDescent="0.25">
      <c r="A2972" s="128">
        <v>56256</v>
      </c>
      <c r="B2972" s="65" t="s">
        <v>49</v>
      </c>
      <c r="C2972" s="65" t="s">
        <v>75</v>
      </c>
      <c r="D2972" s="66">
        <v>46309</v>
      </c>
      <c r="E2972" s="67">
        <v>0.49</v>
      </c>
      <c r="F2972" s="65" t="s">
        <v>285</v>
      </c>
      <c r="G2972" s="66">
        <v>46308</v>
      </c>
      <c r="H2972" s="129">
        <v>40524452</v>
      </c>
      <c r="I2972" s="129">
        <v>10</v>
      </c>
      <c r="J2972" s="65" t="s">
        <v>2890</v>
      </c>
      <c r="K2972" s="65" t="s">
        <v>2891</v>
      </c>
      <c r="L2972" s="66">
        <v>46308</v>
      </c>
      <c r="M2972" s="65" t="s">
        <v>315</v>
      </c>
      <c r="N2972" s="129">
        <v>3007135</v>
      </c>
      <c r="O2972" s="65" t="s">
        <v>289</v>
      </c>
      <c r="P2972" s="66">
        <v>46309</v>
      </c>
      <c r="Q2972" s="31">
        <f t="shared" si="92"/>
        <v>601</v>
      </c>
      <c r="R2972" s="31">
        <f t="shared" si="93"/>
        <v>630</v>
      </c>
      <c r="S2972" s="29">
        <f>IF($Q2972&lt;Parâmetros!$E$19,$G2972-1,$G2972)</f>
        <v>46308</v>
      </c>
    </row>
    <row r="2973" spans="1:19" ht="15" customHeight="1" x14ac:dyDescent="0.25">
      <c r="A2973" s="128">
        <v>56256</v>
      </c>
      <c r="B2973" s="65" t="s">
        <v>49</v>
      </c>
      <c r="C2973" s="65" t="s">
        <v>75</v>
      </c>
      <c r="D2973" s="66">
        <v>46309</v>
      </c>
      <c r="E2973" s="67">
        <v>0.49</v>
      </c>
      <c r="F2973" s="65" t="s">
        <v>285</v>
      </c>
      <c r="G2973" s="66">
        <v>46308</v>
      </c>
      <c r="H2973" s="129">
        <v>40524453</v>
      </c>
      <c r="I2973" s="129">
        <v>10</v>
      </c>
      <c r="J2973" s="65" t="s">
        <v>2892</v>
      </c>
      <c r="K2973" s="65" t="s">
        <v>2893</v>
      </c>
      <c r="L2973" s="66">
        <v>46308</v>
      </c>
      <c r="M2973" s="65" t="s">
        <v>315</v>
      </c>
      <c r="N2973" s="129">
        <v>3009944</v>
      </c>
      <c r="O2973" s="65" t="s">
        <v>289</v>
      </c>
      <c r="P2973" s="66">
        <v>46309</v>
      </c>
      <c r="Q2973" s="31">
        <f t="shared" si="92"/>
        <v>631</v>
      </c>
      <c r="R2973" s="31">
        <f t="shared" si="93"/>
        <v>660</v>
      </c>
      <c r="S2973" s="29">
        <f>IF($Q2973&lt;Parâmetros!$E$19,$G2973-1,$G2973)</f>
        <v>46308</v>
      </c>
    </row>
    <row r="2974" spans="1:19" ht="15" customHeight="1" x14ac:dyDescent="0.25">
      <c r="A2974" s="128">
        <v>56256</v>
      </c>
      <c r="B2974" s="65" t="s">
        <v>49</v>
      </c>
      <c r="C2974" s="65" t="s">
        <v>75</v>
      </c>
      <c r="D2974" s="66">
        <v>46309</v>
      </c>
      <c r="E2974" s="67">
        <v>0.47</v>
      </c>
      <c r="F2974" s="65" t="s">
        <v>285</v>
      </c>
      <c r="G2974" s="66">
        <v>46308</v>
      </c>
      <c r="H2974" s="129">
        <v>40524454</v>
      </c>
      <c r="I2974" s="129">
        <v>10</v>
      </c>
      <c r="J2974" s="65" t="s">
        <v>2894</v>
      </c>
      <c r="K2974" s="65" t="s">
        <v>389</v>
      </c>
      <c r="L2974" s="66">
        <v>46308</v>
      </c>
      <c r="M2974" s="65" t="s">
        <v>315</v>
      </c>
      <c r="N2974" s="129">
        <v>3007134</v>
      </c>
      <c r="O2974" s="65" t="s">
        <v>289</v>
      </c>
      <c r="P2974" s="66">
        <v>46309</v>
      </c>
      <c r="Q2974" s="31">
        <f t="shared" si="92"/>
        <v>661</v>
      </c>
      <c r="R2974" s="31">
        <f t="shared" si="93"/>
        <v>690</v>
      </c>
      <c r="S2974" s="29">
        <f>IF($Q2974&lt;Parâmetros!$E$19,$G2974-1,$G2974)</f>
        <v>46308</v>
      </c>
    </row>
    <row r="2975" spans="1:19" ht="15" customHeight="1" x14ac:dyDescent="0.25">
      <c r="A2975" s="128">
        <v>56256</v>
      </c>
      <c r="B2975" s="65" t="s">
        <v>49</v>
      </c>
      <c r="C2975" s="65" t="s">
        <v>75</v>
      </c>
      <c r="D2975" s="66">
        <v>46309</v>
      </c>
      <c r="E2975" s="67">
        <v>0.49</v>
      </c>
      <c r="F2975" s="65" t="s">
        <v>285</v>
      </c>
      <c r="G2975" s="66">
        <v>46308</v>
      </c>
      <c r="H2975" s="129">
        <v>40524455</v>
      </c>
      <c r="I2975" s="129">
        <v>10</v>
      </c>
      <c r="J2975" s="65" t="s">
        <v>2895</v>
      </c>
      <c r="K2975" s="65" t="s">
        <v>2896</v>
      </c>
      <c r="L2975" s="66">
        <v>46308</v>
      </c>
      <c r="M2975" s="65" t="s">
        <v>315</v>
      </c>
      <c r="N2975" s="129">
        <v>3011103</v>
      </c>
      <c r="O2975" s="65" t="s">
        <v>289</v>
      </c>
      <c r="P2975" s="66">
        <v>46309</v>
      </c>
      <c r="Q2975" s="31">
        <f t="shared" si="92"/>
        <v>751</v>
      </c>
      <c r="R2975" s="31">
        <f t="shared" si="93"/>
        <v>780</v>
      </c>
      <c r="S2975" s="29">
        <f>IF($Q2975&lt;Parâmetros!$E$19,$G2975-1,$G2975)</f>
        <v>46308</v>
      </c>
    </row>
    <row r="2976" spans="1:19" ht="15" customHeight="1" x14ac:dyDescent="0.25">
      <c r="A2976" s="128">
        <v>56256</v>
      </c>
      <c r="B2976" s="65" t="s">
        <v>49</v>
      </c>
      <c r="C2976" s="65" t="s">
        <v>75</v>
      </c>
      <c r="D2976" s="66">
        <v>46309</v>
      </c>
      <c r="E2976" s="67">
        <v>0.49</v>
      </c>
      <c r="F2976" s="65" t="s">
        <v>285</v>
      </c>
      <c r="G2976" s="66">
        <v>46308</v>
      </c>
      <c r="H2976" s="129">
        <v>40524457</v>
      </c>
      <c r="I2976" s="129">
        <v>10</v>
      </c>
      <c r="J2976" s="65" t="s">
        <v>1131</v>
      </c>
      <c r="K2976" s="65" t="s">
        <v>2897</v>
      </c>
      <c r="L2976" s="66">
        <v>46308</v>
      </c>
      <c r="M2976" s="65" t="s">
        <v>315</v>
      </c>
      <c r="N2976" s="129">
        <v>3011533</v>
      </c>
      <c r="O2976" s="65" t="s">
        <v>289</v>
      </c>
      <c r="P2976" s="66">
        <v>46309</v>
      </c>
      <c r="Q2976" s="31">
        <f t="shared" si="92"/>
        <v>781</v>
      </c>
      <c r="R2976" s="31">
        <f t="shared" si="93"/>
        <v>810</v>
      </c>
      <c r="S2976" s="29">
        <f>IF($Q2976&lt;Parâmetros!$E$19,$G2976-1,$G2976)</f>
        <v>46308</v>
      </c>
    </row>
    <row r="2977" spans="1:19" ht="15" customHeight="1" x14ac:dyDescent="0.25">
      <c r="A2977" s="128">
        <v>56256</v>
      </c>
      <c r="B2977" s="65" t="s">
        <v>49</v>
      </c>
      <c r="C2977" s="65" t="s">
        <v>75</v>
      </c>
      <c r="D2977" s="66">
        <v>46309</v>
      </c>
      <c r="E2977" s="67">
        <v>0.49</v>
      </c>
      <c r="F2977" s="65" t="s">
        <v>285</v>
      </c>
      <c r="G2977" s="66">
        <v>46308</v>
      </c>
      <c r="H2977" s="129">
        <v>40524458</v>
      </c>
      <c r="I2977" s="129">
        <v>10</v>
      </c>
      <c r="J2977" s="65" t="s">
        <v>2898</v>
      </c>
      <c r="K2977" s="65" t="s">
        <v>2899</v>
      </c>
      <c r="L2977" s="66">
        <v>46308</v>
      </c>
      <c r="M2977" s="65" t="s">
        <v>315</v>
      </c>
      <c r="N2977" s="65" t="s">
        <v>793</v>
      </c>
      <c r="O2977" s="65" t="s">
        <v>289</v>
      </c>
      <c r="P2977" s="66">
        <v>46309</v>
      </c>
      <c r="Q2977" s="31">
        <f t="shared" si="92"/>
        <v>811</v>
      </c>
      <c r="R2977" s="31">
        <f t="shared" si="93"/>
        <v>840</v>
      </c>
      <c r="S2977" s="29">
        <f>IF($Q2977&lt;Parâmetros!$E$19,$G2977-1,$G2977)</f>
        <v>46308</v>
      </c>
    </row>
    <row r="2978" spans="1:19" ht="15" customHeight="1" x14ac:dyDescent="0.25">
      <c r="A2978" s="128">
        <v>56256</v>
      </c>
      <c r="B2978" s="65" t="s">
        <v>49</v>
      </c>
      <c r="C2978" s="65" t="s">
        <v>75</v>
      </c>
      <c r="D2978" s="66">
        <v>46309</v>
      </c>
      <c r="E2978" s="67">
        <v>0.49</v>
      </c>
      <c r="F2978" s="65" t="s">
        <v>285</v>
      </c>
      <c r="G2978" s="66">
        <v>46308</v>
      </c>
      <c r="H2978" s="129">
        <v>40524459</v>
      </c>
      <c r="I2978" s="129">
        <v>10</v>
      </c>
      <c r="J2978" s="65" t="s">
        <v>2900</v>
      </c>
      <c r="K2978" s="65" t="s">
        <v>2901</v>
      </c>
      <c r="L2978" s="66">
        <v>46308</v>
      </c>
      <c r="M2978" s="65" t="s">
        <v>315</v>
      </c>
      <c r="N2978" s="129">
        <v>3007144</v>
      </c>
      <c r="O2978" s="65" t="s">
        <v>289</v>
      </c>
      <c r="P2978" s="66">
        <v>46309</v>
      </c>
      <c r="Q2978" s="31">
        <f t="shared" si="92"/>
        <v>841</v>
      </c>
      <c r="R2978" s="31">
        <f t="shared" si="93"/>
        <v>870</v>
      </c>
      <c r="S2978" s="29">
        <f>IF($Q2978&lt;Parâmetros!$E$19,$G2978-1,$G2978)</f>
        <v>46308</v>
      </c>
    </row>
    <row r="2979" spans="1:19" ht="15" customHeight="1" x14ac:dyDescent="0.25">
      <c r="A2979" s="128">
        <v>56256</v>
      </c>
      <c r="B2979" s="65" t="s">
        <v>49</v>
      </c>
      <c r="C2979" s="65" t="s">
        <v>75</v>
      </c>
      <c r="D2979" s="66">
        <v>46309</v>
      </c>
      <c r="E2979" s="67">
        <v>0.49</v>
      </c>
      <c r="F2979" s="65" t="s">
        <v>285</v>
      </c>
      <c r="G2979" s="66">
        <v>46308</v>
      </c>
      <c r="H2979" s="129">
        <v>40524460</v>
      </c>
      <c r="I2979" s="129">
        <v>10</v>
      </c>
      <c r="J2979" s="65" t="s">
        <v>2902</v>
      </c>
      <c r="K2979" s="65" t="s">
        <v>1559</v>
      </c>
      <c r="L2979" s="66">
        <v>46308</v>
      </c>
      <c r="M2979" s="65" t="s">
        <v>315</v>
      </c>
      <c r="N2979" s="129">
        <v>3007158</v>
      </c>
      <c r="O2979" s="65" t="s">
        <v>289</v>
      </c>
      <c r="P2979" s="66">
        <v>46309</v>
      </c>
      <c r="Q2979" s="31">
        <f t="shared" si="92"/>
        <v>871</v>
      </c>
      <c r="R2979" s="31">
        <f t="shared" si="93"/>
        <v>900</v>
      </c>
      <c r="S2979" s="29">
        <f>IF($Q2979&lt;Parâmetros!$E$19,$G2979-1,$G2979)</f>
        <v>46308</v>
      </c>
    </row>
    <row r="2980" spans="1:19" ht="15" customHeight="1" x14ac:dyDescent="0.25">
      <c r="A2980" s="128">
        <v>56256</v>
      </c>
      <c r="B2980" s="65" t="s">
        <v>49</v>
      </c>
      <c r="C2980" s="65" t="s">
        <v>75</v>
      </c>
      <c r="D2980" s="66">
        <v>46309</v>
      </c>
      <c r="E2980" s="67">
        <v>0.32</v>
      </c>
      <c r="F2980" s="65" t="s">
        <v>285</v>
      </c>
      <c r="G2980" s="66">
        <v>46308</v>
      </c>
      <c r="H2980" s="129">
        <v>40524461</v>
      </c>
      <c r="I2980" s="129">
        <v>10</v>
      </c>
      <c r="J2980" s="65" t="s">
        <v>2903</v>
      </c>
      <c r="K2980" s="65" t="s">
        <v>2100</v>
      </c>
      <c r="L2980" s="66">
        <v>46308</v>
      </c>
      <c r="M2980" s="65" t="s">
        <v>315</v>
      </c>
      <c r="N2980" s="129">
        <v>3011758</v>
      </c>
      <c r="O2980" s="65" t="s">
        <v>289</v>
      </c>
      <c r="P2980" s="66">
        <v>46309</v>
      </c>
      <c r="Q2980" s="31">
        <f t="shared" si="92"/>
        <v>901</v>
      </c>
      <c r="R2980" s="31">
        <f t="shared" si="93"/>
        <v>920</v>
      </c>
      <c r="S2980" s="29">
        <f>IF($Q2980&lt;Parâmetros!$E$19,$G2980-1,$G2980)</f>
        <v>46308</v>
      </c>
    </row>
    <row r="2981" spans="1:19" ht="15" customHeight="1" x14ac:dyDescent="0.25">
      <c r="A2981" s="128">
        <v>56256</v>
      </c>
      <c r="B2981" s="65" t="s">
        <v>49</v>
      </c>
      <c r="C2981" s="65" t="s">
        <v>75</v>
      </c>
      <c r="D2981" s="66">
        <v>46309</v>
      </c>
      <c r="E2981" s="67">
        <v>0.32</v>
      </c>
      <c r="F2981" s="65" t="s">
        <v>285</v>
      </c>
      <c r="G2981" s="66">
        <v>46308</v>
      </c>
      <c r="H2981" s="129">
        <v>40524462</v>
      </c>
      <c r="I2981" s="129">
        <v>10</v>
      </c>
      <c r="J2981" s="65" t="s">
        <v>2904</v>
      </c>
      <c r="K2981" s="65" t="s">
        <v>2905</v>
      </c>
      <c r="L2981" s="66">
        <v>46308</v>
      </c>
      <c r="M2981" s="65" t="s">
        <v>315</v>
      </c>
      <c r="N2981" s="129">
        <v>3011759</v>
      </c>
      <c r="O2981" s="65" t="s">
        <v>289</v>
      </c>
      <c r="P2981" s="66">
        <v>46309</v>
      </c>
      <c r="Q2981" s="31">
        <f t="shared" si="92"/>
        <v>921</v>
      </c>
      <c r="R2981" s="31">
        <f t="shared" si="93"/>
        <v>940</v>
      </c>
      <c r="S2981" s="29">
        <f>IF($Q2981&lt;Parâmetros!$E$19,$G2981-1,$G2981)</f>
        <v>46308</v>
      </c>
    </row>
    <row r="2982" spans="1:19" ht="15" customHeight="1" x14ac:dyDescent="0.25">
      <c r="A2982" s="128">
        <v>56256</v>
      </c>
      <c r="B2982" s="65" t="s">
        <v>49</v>
      </c>
      <c r="C2982" s="65" t="s">
        <v>75</v>
      </c>
      <c r="D2982" s="66">
        <v>46309</v>
      </c>
      <c r="E2982" s="67">
        <v>0.3</v>
      </c>
      <c r="F2982" s="65" t="s">
        <v>285</v>
      </c>
      <c r="G2982" s="66">
        <v>46308</v>
      </c>
      <c r="H2982" s="129">
        <v>40524463</v>
      </c>
      <c r="I2982" s="129">
        <v>10</v>
      </c>
      <c r="J2982" s="65" t="s">
        <v>2906</v>
      </c>
      <c r="K2982" s="65" t="s">
        <v>2907</v>
      </c>
      <c r="L2982" s="66">
        <v>46308</v>
      </c>
      <c r="M2982" s="65" t="s">
        <v>315</v>
      </c>
      <c r="N2982" s="129">
        <v>3011760</v>
      </c>
      <c r="O2982" s="65" t="s">
        <v>289</v>
      </c>
      <c r="P2982" s="66">
        <v>46309</v>
      </c>
      <c r="Q2982" s="31">
        <f t="shared" si="92"/>
        <v>941</v>
      </c>
      <c r="R2982" s="31">
        <f t="shared" si="93"/>
        <v>960</v>
      </c>
      <c r="S2982" s="29">
        <f>IF($Q2982&lt;Parâmetros!$E$19,$G2982-1,$G2982)</f>
        <v>46308</v>
      </c>
    </row>
    <row r="2983" spans="1:19" ht="15" customHeight="1" x14ac:dyDescent="0.25">
      <c r="A2983" s="128">
        <v>56256</v>
      </c>
      <c r="B2983" s="65" t="s">
        <v>49</v>
      </c>
      <c r="C2983" s="65" t="s">
        <v>75</v>
      </c>
      <c r="D2983" s="66">
        <v>46309</v>
      </c>
      <c r="E2983" s="67">
        <v>0.32</v>
      </c>
      <c r="F2983" s="65" t="s">
        <v>285</v>
      </c>
      <c r="G2983" s="66">
        <v>46308</v>
      </c>
      <c r="H2983" s="129">
        <v>40524464</v>
      </c>
      <c r="I2983" s="129">
        <v>10</v>
      </c>
      <c r="J2983" s="65" t="s">
        <v>2908</v>
      </c>
      <c r="K2983" s="65" t="s">
        <v>2909</v>
      </c>
      <c r="L2983" s="66">
        <v>46308</v>
      </c>
      <c r="M2983" s="65" t="s">
        <v>315</v>
      </c>
      <c r="N2983" s="129">
        <v>3011764</v>
      </c>
      <c r="O2983" s="65" t="s">
        <v>289</v>
      </c>
      <c r="P2983" s="66">
        <v>46309</v>
      </c>
      <c r="Q2983" s="31">
        <f t="shared" si="92"/>
        <v>961</v>
      </c>
      <c r="R2983" s="31">
        <f t="shared" si="93"/>
        <v>980</v>
      </c>
      <c r="S2983" s="29">
        <f>IF($Q2983&lt;Parâmetros!$E$19,$G2983-1,$G2983)</f>
        <v>46308</v>
      </c>
    </row>
    <row r="2984" spans="1:19" ht="15" customHeight="1" x14ac:dyDescent="0.25">
      <c r="A2984" s="128">
        <v>56256</v>
      </c>
      <c r="B2984" s="65" t="s">
        <v>49</v>
      </c>
      <c r="C2984" s="65" t="s">
        <v>75</v>
      </c>
      <c r="D2984" s="66">
        <v>46309</v>
      </c>
      <c r="E2984" s="67">
        <v>0.67</v>
      </c>
      <c r="F2984" s="65" t="s">
        <v>285</v>
      </c>
      <c r="G2984" s="66">
        <v>46309</v>
      </c>
      <c r="H2984" s="129">
        <v>40524507</v>
      </c>
      <c r="I2984" s="129">
        <v>10</v>
      </c>
      <c r="J2984" s="65" t="s">
        <v>2910</v>
      </c>
      <c r="K2984" s="65" t="s">
        <v>2911</v>
      </c>
      <c r="L2984" s="66">
        <v>46309</v>
      </c>
      <c r="M2984" s="65" t="s">
        <v>315</v>
      </c>
      <c r="N2984" s="65" t="s">
        <v>793</v>
      </c>
      <c r="O2984" s="65" t="s">
        <v>289</v>
      </c>
      <c r="P2984" s="66">
        <v>46309</v>
      </c>
      <c r="Q2984" s="31">
        <f t="shared" si="92"/>
        <v>440</v>
      </c>
      <c r="R2984" s="31">
        <f t="shared" si="93"/>
        <v>480</v>
      </c>
      <c r="S2984" s="29">
        <f>IF($Q2984&lt;Parâmetros!$E$19,$G2984-1,$G2984)</f>
        <v>46309</v>
      </c>
    </row>
    <row r="2985" spans="1:19" ht="15" customHeight="1" x14ac:dyDescent="0.25">
      <c r="A2985" s="128">
        <v>56256</v>
      </c>
      <c r="B2985" s="65" t="s">
        <v>49</v>
      </c>
      <c r="C2985" s="65" t="s">
        <v>75</v>
      </c>
      <c r="D2985" s="66">
        <v>46309</v>
      </c>
      <c r="E2985" s="67">
        <v>0.49</v>
      </c>
      <c r="F2985" s="65" t="s">
        <v>285</v>
      </c>
      <c r="G2985" s="66">
        <v>46309</v>
      </c>
      <c r="H2985" s="129">
        <v>40524516</v>
      </c>
      <c r="I2985" s="129">
        <v>10</v>
      </c>
      <c r="J2985" s="65" t="s">
        <v>1542</v>
      </c>
      <c r="K2985" s="65" t="s">
        <v>2912</v>
      </c>
      <c r="L2985" s="66">
        <v>46309</v>
      </c>
      <c r="M2985" s="65" t="s">
        <v>315</v>
      </c>
      <c r="N2985" s="65" t="s">
        <v>793</v>
      </c>
      <c r="O2985" s="65" t="s">
        <v>289</v>
      </c>
      <c r="P2985" s="66">
        <v>46309</v>
      </c>
      <c r="Q2985" s="31">
        <f t="shared" si="92"/>
        <v>481</v>
      </c>
      <c r="R2985" s="31">
        <f t="shared" si="93"/>
        <v>510</v>
      </c>
      <c r="S2985" s="29">
        <f>IF($Q2985&lt;Parâmetros!$E$19,$G2985-1,$G2985)</f>
        <v>46309</v>
      </c>
    </row>
    <row r="2986" spans="1:19" ht="15" customHeight="1" x14ac:dyDescent="0.25">
      <c r="A2986" s="128">
        <v>56256</v>
      </c>
      <c r="B2986" s="65" t="s">
        <v>49</v>
      </c>
      <c r="C2986" s="65" t="s">
        <v>75</v>
      </c>
      <c r="D2986" s="66">
        <v>46309</v>
      </c>
      <c r="E2986" s="67">
        <v>0.49</v>
      </c>
      <c r="F2986" s="65" t="s">
        <v>285</v>
      </c>
      <c r="G2986" s="66">
        <v>46309</v>
      </c>
      <c r="H2986" s="129">
        <v>40524517</v>
      </c>
      <c r="I2986" s="129">
        <v>10</v>
      </c>
      <c r="J2986" s="65" t="s">
        <v>304</v>
      </c>
      <c r="K2986" s="65" t="s">
        <v>2913</v>
      </c>
      <c r="L2986" s="66">
        <v>46309</v>
      </c>
      <c r="M2986" s="65" t="s">
        <v>315</v>
      </c>
      <c r="N2986" s="65" t="s">
        <v>793</v>
      </c>
      <c r="O2986" s="65" t="s">
        <v>289</v>
      </c>
      <c r="P2986" s="66">
        <v>46309</v>
      </c>
      <c r="Q2986" s="31">
        <f t="shared" si="92"/>
        <v>511</v>
      </c>
      <c r="R2986" s="31">
        <f t="shared" si="93"/>
        <v>540</v>
      </c>
      <c r="S2986" s="29">
        <f>IF($Q2986&lt;Parâmetros!$E$19,$G2986-1,$G2986)</f>
        <v>46309</v>
      </c>
    </row>
    <row r="2987" spans="1:19" ht="15" customHeight="1" x14ac:dyDescent="0.25">
      <c r="A2987" s="128">
        <v>56256</v>
      </c>
      <c r="B2987" s="65" t="s">
        <v>49</v>
      </c>
      <c r="C2987" s="65" t="s">
        <v>75</v>
      </c>
      <c r="D2987" s="66">
        <v>46309</v>
      </c>
      <c r="E2987" s="67">
        <v>0.49</v>
      </c>
      <c r="F2987" s="65" t="s">
        <v>285</v>
      </c>
      <c r="G2987" s="66">
        <v>46309</v>
      </c>
      <c r="H2987" s="129">
        <v>40524519</v>
      </c>
      <c r="I2987" s="129">
        <v>10</v>
      </c>
      <c r="J2987" s="65" t="s">
        <v>2914</v>
      </c>
      <c r="K2987" s="65" t="s">
        <v>556</v>
      </c>
      <c r="L2987" s="66">
        <v>46309</v>
      </c>
      <c r="M2987" s="65" t="s">
        <v>315</v>
      </c>
      <c r="N2987" s="65" t="s">
        <v>793</v>
      </c>
      <c r="O2987" s="65" t="s">
        <v>289</v>
      </c>
      <c r="P2987" s="66">
        <v>46309</v>
      </c>
      <c r="Q2987" s="31">
        <f t="shared" si="92"/>
        <v>541</v>
      </c>
      <c r="R2987" s="31">
        <f t="shared" si="93"/>
        <v>570</v>
      </c>
      <c r="S2987" s="29">
        <f>IF($Q2987&lt;Parâmetros!$E$19,$G2987-1,$G2987)</f>
        <v>46309</v>
      </c>
    </row>
    <row r="2988" spans="1:19" ht="15" customHeight="1" x14ac:dyDescent="0.25">
      <c r="A2988" s="128">
        <v>56256</v>
      </c>
      <c r="B2988" s="65" t="s">
        <v>49</v>
      </c>
      <c r="C2988" s="65" t="s">
        <v>75</v>
      </c>
      <c r="D2988" s="66">
        <v>46309</v>
      </c>
      <c r="E2988" s="67">
        <v>0.49</v>
      </c>
      <c r="F2988" s="65" t="s">
        <v>285</v>
      </c>
      <c r="G2988" s="66">
        <v>46309</v>
      </c>
      <c r="H2988" s="129">
        <v>40524524</v>
      </c>
      <c r="I2988" s="129">
        <v>10</v>
      </c>
      <c r="J2988" s="65" t="s">
        <v>2915</v>
      </c>
      <c r="K2988" s="65" t="s">
        <v>295</v>
      </c>
      <c r="L2988" s="66">
        <v>46309</v>
      </c>
      <c r="M2988" s="65" t="s">
        <v>315</v>
      </c>
      <c r="N2988" s="65" t="s">
        <v>793</v>
      </c>
      <c r="O2988" s="65" t="s">
        <v>289</v>
      </c>
      <c r="P2988" s="66">
        <v>46309</v>
      </c>
      <c r="Q2988" s="31">
        <f t="shared" si="92"/>
        <v>571</v>
      </c>
      <c r="R2988" s="31">
        <f t="shared" si="93"/>
        <v>600</v>
      </c>
      <c r="S2988" s="29">
        <f>IF($Q2988&lt;Parâmetros!$E$19,$G2988-1,$G2988)</f>
        <v>46309</v>
      </c>
    </row>
    <row r="2989" spans="1:19" ht="15" customHeight="1" x14ac:dyDescent="0.25">
      <c r="A2989" s="128">
        <v>56256</v>
      </c>
      <c r="B2989" s="65" t="s">
        <v>49</v>
      </c>
      <c r="C2989" s="65" t="s">
        <v>75</v>
      </c>
      <c r="D2989" s="66">
        <v>46309</v>
      </c>
      <c r="E2989" s="67">
        <v>0.49</v>
      </c>
      <c r="F2989" s="65" t="s">
        <v>285</v>
      </c>
      <c r="G2989" s="66">
        <v>46309</v>
      </c>
      <c r="H2989" s="129">
        <v>40524545</v>
      </c>
      <c r="I2989" s="129">
        <v>10</v>
      </c>
      <c r="J2989" s="65" t="s">
        <v>2916</v>
      </c>
      <c r="K2989" s="65" t="s">
        <v>2917</v>
      </c>
      <c r="L2989" s="66">
        <v>46309</v>
      </c>
      <c r="M2989" s="65" t="s">
        <v>315</v>
      </c>
      <c r="N2989" s="65" t="s">
        <v>793</v>
      </c>
      <c r="O2989" s="65" t="s">
        <v>289</v>
      </c>
      <c r="P2989" s="66">
        <v>46309</v>
      </c>
      <c r="Q2989" s="31">
        <f t="shared" si="92"/>
        <v>601</v>
      </c>
      <c r="R2989" s="31">
        <f t="shared" si="93"/>
        <v>630</v>
      </c>
      <c r="S2989" s="29">
        <f>IF($Q2989&lt;Parâmetros!$E$19,$G2989-1,$G2989)</f>
        <v>46309</v>
      </c>
    </row>
    <row r="2990" spans="1:19" ht="15" customHeight="1" x14ac:dyDescent="0.25">
      <c r="A2990" s="128">
        <v>56256</v>
      </c>
      <c r="B2990" s="65" t="s">
        <v>49</v>
      </c>
      <c r="C2990" s="65" t="s">
        <v>75</v>
      </c>
      <c r="D2990" s="66">
        <v>46309</v>
      </c>
      <c r="E2990" s="67">
        <v>0.49</v>
      </c>
      <c r="F2990" s="65" t="s">
        <v>285</v>
      </c>
      <c r="G2990" s="66">
        <v>46309</v>
      </c>
      <c r="H2990" s="129">
        <v>40524535</v>
      </c>
      <c r="I2990" s="129">
        <v>10</v>
      </c>
      <c r="J2990" s="65" t="s">
        <v>2918</v>
      </c>
      <c r="K2990" s="65" t="s">
        <v>1551</v>
      </c>
      <c r="L2990" s="66">
        <v>46309</v>
      </c>
      <c r="M2990" s="65" t="s">
        <v>315</v>
      </c>
      <c r="N2990" s="65" t="s">
        <v>793</v>
      </c>
      <c r="O2990" s="65" t="s">
        <v>289</v>
      </c>
      <c r="P2990" s="66">
        <v>46309</v>
      </c>
      <c r="Q2990" s="31">
        <f t="shared" si="92"/>
        <v>631</v>
      </c>
      <c r="R2990" s="31">
        <f t="shared" si="93"/>
        <v>660</v>
      </c>
      <c r="S2990" s="29">
        <f>IF($Q2990&lt;Parâmetros!$E$19,$G2990-1,$G2990)</f>
        <v>46309</v>
      </c>
    </row>
    <row r="2991" spans="1:19" ht="15" customHeight="1" x14ac:dyDescent="0.25">
      <c r="A2991" s="128">
        <v>56256</v>
      </c>
      <c r="B2991" s="65" t="s">
        <v>49</v>
      </c>
      <c r="C2991" s="65" t="s">
        <v>75</v>
      </c>
      <c r="D2991" s="66">
        <v>46309</v>
      </c>
      <c r="E2991" s="67">
        <v>1.46</v>
      </c>
      <c r="F2991" s="65" t="s">
        <v>285</v>
      </c>
      <c r="G2991" s="66">
        <v>46309</v>
      </c>
      <c r="H2991" s="129">
        <v>40521695</v>
      </c>
      <c r="I2991" s="129">
        <v>10</v>
      </c>
      <c r="J2991" s="65" t="s">
        <v>2919</v>
      </c>
      <c r="K2991" s="65" t="s">
        <v>2920</v>
      </c>
      <c r="L2991" s="66">
        <v>46309</v>
      </c>
      <c r="M2991" s="65" t="s">
        <v>315</v>
      </c>
      <c r="N2991" s="65" t="s">
        <v>793</v>
      </c>
      <c r="O2991" s="65" t="s">
        <v>289</v>
      </c>
      <c r="P2991" s="66">
        <v>46309</v>
      </c>
      <c r="Q2991" s="31">
        <f t="shared" si="92"/>
        <v>722</v>
      </c>
      <c r="R2991" s="31">
        <f t="shared" si="93"/>
        <v>810</v>
      </c>
      <c r="S2991" s="29">
        <f>IF($Q2991&lt;Parâmetros!$E$19,$G2991-1,$G2991)</f>
        <v>46309</v>
      </c>
    </row>
    <row r="2992" spans="1:19" ht="15" customHeight="1" x14ac:dyDescent="0.25">
      <c r="A2992" s="128">
        <v>56256</v>
      </c>
      <c r="B2992" s="65" t="s">
        <v>49</v>
      </c>
      <c r="C2992" s="65" t="s">
        <v>75</v>
      </c>
      <c r="D2992" s="66">
        <v>46309</v>
      </c>
      <c r="E2992" s="67">
        <v>1.47</v>
      </c>
      <c r="F2992" s="65" t="s">
        <v>285</v>
      </c>
      <c r="G2992" s="66">
        <v>46309</v>
      </c>
      <c r="H2992" s="129">
        <v>40521696</v>
      </c>
      <c r="I2992" s="129">
        <v>10</v>
      </c>
      <c r="J2992" s="65" t="s">
        <v>2921</v>
      </c>
      <c r="K2992" s="65" t="s">
        <v>2081</v>
      </c>
      <c r="L2992" s="66">
        <v>46309</v>
      </c>
      <c r="M2992" s="65" t="s">
        <v>315</v>
      </c>
      <c r="N2992" s="65" t="s">
        <v>793</v>
      </c>
      <c r="O2992" s="65" t="s">
        <v>289</v>
      </c>
      <c r="P2992" s="66">
        <v>46309</v>
      </c>
      <c r="Q2992" s="31">
        <f t="shared" si="92"/>
        <v>811</v>
      </c>
      <c r="R2992" s="31">
        <f t="shared" si="93"/>
        <v>900</v>
      </c>
      <c r="S2992" s="29">
        <f>IF($Q2992&lt;Parâmetros!$E$19,$G2992-1,$G2992)</f>
        <v>46309</v>
      </c>
    </row>
    <row r="2993" spans="1:19" ht="15" customHeight="1" x14ac:dyDescent="0.25">
      <c r="A2993" s="128">
        <v>56256</v>
      </c>
      <c r="B2993" s="65" t="s">
        <v>49</v>
      </c>
      <c r="C2993" s="65" t="s">
        <v>75</v>
      </c>
      <c r="D2993" s="66">
        <v>46309</v>
      </c>
      <c r="E2993" s="67">
        <v>0.48</v>
      </c>
      <c r="F2993" s="65" t="s">
        <v>285</v>
      </c>
      <c r="G2993" s="66">
        <v>46309</v>
      </c>
      <c r="H2993" s="129">
        <v>40524437</v>
      </c>
      <c r="I2993" s="129">
        <v>10</v>
      </c>
      <c r="J2993" s="65" t="s">
        <v>2922</v>
      </c>
      <c r="K2993" s="65" t="s">
        <v>2923</v>
      </c>
      <c r="L2993" s="66">
        <v>46309</v>
      </c>
      <c r="M2993" s="65" t="s">
        <v>315</v>
      </c>
      <c r="N2993" s="129">
        <v>3010386</v>
      </c>
      <c r="O2993" s="65" t="s">
        <v>289</v>
      </c>
      <c r="P2993" s="66">
        <v>46309</v>
      </c>
      <c r="Q2993" s="31">
        <f t="shared" si="92"/>
        <v>901</v>
      </c>
      <c r="R2993" s="31">
        <f t="shared" si="93"/>
        <v>930</v>
      </c>
      <c r="S2993" s="29">
        <f>IF($Q2993&lt;Parâmetros!$E$19,$G2993-1,$G2993)</f>
        <v>46309</v>
      </c>
    </row>
    <row r="2994" spans="1:19" ht="15" customHeight="1" x14ac:dyDescent="0.25">
      <c r="A2994" s="128">
        <v>56256</v>
      </c>
      <c r="B2994" s="65" t="s">
        <v>49</v>
      </c>
      <c r="C2994" s="65" t="s">
        <v>75</v>
      </c>
      <c r="D2994" s="66">
        <v>46309</v>
      </c>
      <c r="E2994" s="67">
        <v>0.49</v>
      </c>
      <c r="F2994" s="65" t="s">
        <v>285</v>
      </c>
      <c r="G2994" s="66">
        <v>46309</v>
      </c>
      <c r="H2994" s="129">
        <v>40524399</v>
      </c>
      <c r="I2994" s="129">
        <v>10</v>
      </c>
      <c r="J2994" s="65" t="s">
        <v>2924</v>
      </c>
      <c r="K2994" s="65" t="s">
        <v>2925</v>
      </c>
      <c r="L2994" s="66">
        <v>46309</v>
      </c>
      <c r="M2994" s="65" t="s">
        <v>315</v>
      </c>
      <c r="N2994" s="65" t="s">
        <v>793</v>
      </c>
      <c r="O2994" s="65" t="s">
        <v>289</v>
      </c>
      <c r="P2994" s="66">
        <v>46309</v>
      </c>
      <c r="Q2994" s="31">
        <f t="shared" si="92"/>
        <v>931</v>
      </c>
      <c r="R2994" s="31">
        <f t="shared" si="93"/>
        <v>960</v>
      </c>
      <c r="S2994" s="29">
        <f>IF($Q2994&lt;Parâmetros!$E$19,$G2994-1,$G2994)</f>
        <v>46309</v>
      </c>
    </row>
    <row r="2995" spans="1:19" ht="15" customHeight="1" x14ac:dyDescent="0.25">
      <c r="A2995" s="128">
        <v>56256</v>
      </c>
      <c r="B2995" s="65" t="s">
        <v>49</v>
      </c>
      <c r="C2995" s="65" t="s">
        <v>75</v>
      </c>
      <c r="D2995" s="66">
        <v>46309</v>
      </c>
      <c r="E2995" s="67">
        <v>0.39</v>
      </c>
      <c r="F2995" s="65" t="s">
        <v>285</v>
      </c>
      <c r="G2995" s="66">
        <v>46309</v>
      </c>
      <c r="H2995" s="129">
        <v>40524400</v>
      </c>
      <c r="I2995" s="129">
        <v>10</v>
      </c>
      <c r="J2995" s="65" t="s">
        <v>2926</v>
      </c>
      <c r="K2995" s="65" t="s">
        <v>2927</v>
      </c>
      <c r="L2995" s="66">
        <v>46309</v>
      </c>
      <c r="M2995" s="65" t="s">
        <v>315</v>
      </c>
      <c r="N2995" s="65" t="s">
        <v>793</v>
      </c>
      <c r="O2995" s="65" t="s">
        <v>289</v>
      </c>
      <c r="P2995" s="66">
        <v>46309</v>
      </c>
      <c r="Q2995" s="31">
        <f t="shared" si="92"/>
        <v>961</v>
      </c>
      <c r="R2995" s="31">
        <f t="shared" si="93"/>
        <v>984</v>
      </c>
      <c r="S2995" s="29">
        <f>IF($Q2995&lt;Parâmetros!$E$19,$G2995-1,$G2995)</f>
        <v>46309</v>
      </c>
    </row>
    <row r="2996" spans="1:19" ht="15" customHeight="1" x14ac:dyDescent="0.25">
      <c r="A2996" s="128">
        <v>56256</v>
      </c>
      <c r="B2996" s="65" t="s">
        <v>49</v>
      </c>
      <c r="C2996" s="65" t="s">
        <v>75</v>
      </c>
      <c r="D2996" s="66">
        <v>46311</v>
      </c>
      <c r="E2996" s="67">
        <v>0.67</v>
      </c>
      <c r="F2996" s="65" t="s">
        <v>285</v>
      </c>
      <c r="G2996" s="66">
        <v>46310</v>
      </c>
      <c r="H2996" s="129">
        <v>40524385</v>
      </c>
      <c r="I2996" s="129">
        <v>10</v>
      </c>
      <c r="J2996" s="65" t="s">
        <v>523</v>
      </c>
      <c r="K2996" s="65" t="s">
        <v>3414</v>
      </c>
      <c r="L2996" s="66">
        <v>46310</v>
      </c>
      <c r="M2996" s="65" t="s">
        <v>315</v>
      </c>
      <c r="N2996" s="65" t="s">
        <v>793</v>
      </c>
      <c r="O2996" s="65" t="s">
        <v>289</v>
      </c>
      <c r="P2996" s="66">
        <v>46311</v>
      </c>
      <c r="Q2996" s="31">
        <f t="shared" si="92"/>
        <v>440</v>
      </c>
      <c r="R2996" s="31">
        <f t="shared" si="93"/>
        <v>480</v>
      </c>
      <c r="S2996" s="29">
        <f>IF($Q2996&lt;Parâmetros!$E$19,$G2996-1,$G2996)</f>
        <v>46310</v>
      </c>
    </row>
    <row r="2997" spans="1:19" ht="15" customHeight="1" x14ac:dyDescent="0.25">
      <c r="A2997" s="128">
        <v>56256</v>
      </c>
      <c r="B2997" s="65" t="s">
        <v>49</v>
      </c>
      <c r="C2997" s="65" t="s">
        <v>75</v>
      </c>
      <c r="D2997" s="66">
        <v>46311</v>
      </c>
      <c r="E2997" s="67">
        <v>0.49</v>
      </c>
      <c r="F2997" s="65" t="s">
        <v>285</v>
      </c>
      <c r="G2997" s="66">
        <v>46310</v>
      </c>
      <c r="H2997" s="129">
        <v>40524386</v>
      </c>
      <c r="I2997" s="129">
        <v>10</v>
      </c>
      <c r="J2997" s="65" t="s">
        <v>3415</v>
      </c>
      <c r="K2997" s="65" t="s">
        <v>3416</v>
      </c>
      <c r="L2997" s="66">
        <v>46310</v>
      </c>
      <c r="M2997" s="65" t="s">
        <v>315</v>
      </c>
      <c r="N2997" s="65" t="s">
        <v>793</v>
      </c>
      <c r="O2997" s="65" t="s">
        <v>289</v>
      </c>
      <c r="P2997" s="66">
        <v>46311</v>
      </c>
      <c r="Q2997" s="31">
        <f t="shared" si="92"/>
        <v>481</v>
      </c>
      <c r="R2997" s="31">
        <f t="shared" si="93"/>
        <v>510</v>
      </c>
      <c r="S2997" s="29">
        <f>IF($Q2997&lt;Parâmetros!$E$19,$G2997-1,$G2997)</f>
        <v>46310</v>
      </c>
    </row>
    <row r="2998" spans="1:19" ht="15" customHeight="1" x14ac:dyDescent="0.25">
      <c r="A2998" s="128">
        <v>56256</v>
      </c>
      <c r="B2998" s="65" t="s">
        <v>49</v>
      </c>
      <c r="C2998" s="65" t="s">
        <v>75</v>
      </c>
      <c r="D2998" s="66">
        <v>46311</v>
      </c>
      <c r="E2998" s="67">
        <v>0.49</v>
      </c>
      <c r="F2998" s="65" t="s">
        <v>285</v>
      </c>
      <c r="G2998" s="66">
        <v>46310</v>
      </c>
      <c r="H2998" s="129">
        <v>40524387</v>
      </c>
      <c r="I2998" s="129">
        <v>10</v>
      </c>
      <c r="J2998" s="65" t="s">
        <v>3417</v>
      </c>
      <c r="K2998" s="65" t="s">
        <v>1543</v>
      </c>
      <c r="L2998" s="66">
        <v>46310</v>
      </c>
      <c r="M2998" s="65" t="s">
        <v>315</v>
      </c>
      <c r="N2998" s="65" t="s">
        <v>793</v>
      </c>
      <c r="O2998" s="65" t="s">
        <v>289</v>
      </c>
      <c r="P2998" s="66">
        <v>46311</v>
      </c>
      <c r="Q2998" s="31">
        <f t="shared" si="92"/>
        <v>511</v>
      </c>
      <c r="R2998" s="31">
        <f t="shared" si="93"/>
        <v>540</v>
      </c>
      <c r="S2998" s="29">
        <f>IF($Q2998&lt;Parâmetros!$E$19,$G2998-1,$G2998)</f>
        <v>46310</v>
      </c>
    </row>
    <row r="2999" spans="1:19" ht="15" customHeight="1" x14ac:dyDescent="0.25">
      <c r="A2999" s="128">
        <v>56256</v>
      </c>
      <c r="B2999" s="65" t="s">
        <v>49</v>
      </c>
      <c r="C2999" s="65" t="s">
        <v>75</v>
      </c>
      <c r="D2999" s="66">
        <v>46311</v>
      </c>
      <c r="E2999" s="67">
        <v>0.49</v>
      </c>
      <c r="F2999" s="65" t="s">
        <v>285</v>
      </c>
      <c r="G2999" s="66">
        <v>46310</v>
      </c>
      <c r="H2999" s="129">
        <v>40524388</v>
      </c>
      <c r="I2999" s="129">
        <v>10</v>
      </c>
      <c r="J2999" s="65" t="s">
        <v>3418</v>
      </c>
      <c r="K2999" s="65" t="s">
        <v>3419</v>
      </c>
      <c r="L2999" s="66">
        <v>46310</v>
      </c>
      <c r="M2999" s="65" t="s">
        <v>315</v>
      </c>
      <c r="N2999" s="65" t="s">
        <v>793</v>
      </c>
      <c r="O2999" s="65" t="s">
        <v>289</v>
      </c>
      <c r="P2999" s="66">
        <v>46311</v>
      </c>
      <c r="Q2999" s="31">
        <f t="shared" si="92"/>
        <v>541</v>
      </c>
      <c r="R2999" s="31">
        <f t="shared" si="93"/>
        <v>570</v>
      </c>
      <c r="S2999" s="29">
        <f>IF($Q2999&lt;Parâmetros!$E$19,$G2999-1,$G2999)</f>
        <v>46310</v>
      </c>
    </row>
    <row r="3000" spans="1:19" ht="15" customHeight="1" x14ac:dyDescent="0.25">
      <c r="A3000" s="128">
        <v>56256</v>
      </c>
      <c r="B3000" s="65" t="s">
        <v>49</v>
      </c>
      <c r="C3000" s="65" t="s">
        <v>75</v>
      </c>
      <c r="D3000" s="66">
        <v>46311</v>
      </c>
      <c r="E3000" s="67">
        <v>0.49</v>
      </c>
      <c r="F3000" s="65" t="s">
        <v>285</v>
      </c>
      <c r="G3000" s="66">
        <v>46310</v>
      </c>
      <c r="H3000" s="129">
        <v>40524389</v>
      </c>
      <c r="I3000" s="129">
        <v>10</v>
      </c>
      <c r="J3000" s="65" t="s">
        <v>3420</v>
      </c>
      <c r="K3000" s="65" t="s">
        <v>3421</v>
      </c>
      <c r="L3000" s="66">
        <v>46310</v>
      </c>
      <c r="M3000" s="65" t="s">
        <v>315</v>
      </c>
      <c r="N3000" s="65" t="s">
        <v>793</v>
      </c>
      <c r="O3000" s="65" t="s">
        <v>289</v>
      </c>
      <c r="P3000" s="66">
        <v>46311</v>
      </c>
      <c r="Q3000" s="31">
        <f t="shared" si="92"/>
        <v>571</v>
      </c>
      <c r="R3000" s="31">
        <f t="shared" si="93"/>
        <v>600</v>
      </c>
      <c r="S3000" s="29">
        <f>IF($Q3000&lt;Parâmetros!$E$19,$G3000-1,$G3000)</f>
        <v>46310</v>
      </c>
    </row>
    <row r="3001" spans="1:19" ht="15" customHeight="1" x14ac:dyDescent="0.25">
      <c r="A3001" s="128">
        <v>56256</v>
      </c>
      <c r="B3001" s="65" t="s">
        <v>49</v>
      </c>
      <c r="C3001" s="65" t="s">
        <v>75</v>
      </c>
      <c r="D3001" s="66">
        <v>46311</v>
      </c>
      <c r="E3001" s="67">
        <v>0.45</v>
      </c>
      <c r="F3001" s="65" t="s">
        <v>285</v>
      </c>
      <c r="G3001" s="66">
        <v>46310</v>
      </c>
      <c r="H3001" s="129">
        <v>40524390</v>
      </c>
      <c r="I3001" s="129">
        <v>10</v>
      </c>
      <c r="J3001" s="65" t="s">
        <v>3422</v>
      </c>
      <c r="K3001" s="65" t="s">
        <v>3423</v>
      </c>
      <c r="L3001" s="66">
        <v>46310</v>
      </c>
      <c r="M3001" s="65" t="s">
        <v>315</v>
      </c>
      <c r="N3001" s="65" t="s">
        <v>793</v>
      </c>
      <c r="O3001" s="65" t="s">
        <v>289</v>
      </c>
      <c r="P3001" s="66">
        <v>46311</v>
      </c>
      <c r="Q3001" s="31">
        <f t="shared" si="92"/>
        <v>602</v>
      </c>
      <c r="R3001" s="31">
        <f t="shared" si="93"/>
        <v>630</v>
      </c>
      <c r="S3001" s="29">
        <f>IF($Q3001&lt;Parâmetros!$E$19,$G3001-1,$G3001)</f>
        <v>46310</v>
      </c>
    </row>
    <row r="3002" spans="1:19" ht="15" customHeight="1" x14ac:dyDescent="0.25">
      <c r="A3002" s="128">
        <v>56256</v>
      </c>
      <c r="B3002" s="65" t="s">
        <v>49</v>
      </c>
      <c r="C3002" s="65" t="s">
        <v>75</v>
      </c>
      <c r="D3002" s="66">
        <v>46311</v>
      </c>
      <c r="E3002" s="67">
        <v>0.49</v>
      </c>
      <c r="F3002" s="65" t="s">
        <v>285</v>
      </c>
      <c r="G3002" s="66">
        <v>46310</v>
      </c>
      <c r="H3002" s="129">
        <v>40524402</v>
      </c>
      <c r="I3002" s="129">
        <v>10</v>
      </c>
      <c r="J3002" s="65" t="s">
        <v>3424</v>
      </c>
      <c r="K3002" s="65" t="s">
        <v>3425</v>
      </c>
      <c r="L3002" s="66">
        <v>46310</v>
      </c>
      <c r="M3002" s="65" t="s">
        <v>315</v>
      </c>
      <c r="N3002" s="65" t="s">
        <v>793</v>
      </c>
      <c r="O3002" s="65" t="s">
        <v>289</v>
      </c>
      <c r="P3002" s="66">
        <v>46311</v>
      </c>
      <c r="Q3002" s="31">
        <f t="shared" si="92"/>
        <v>631</v>
      </c>
      <c r="R3002" s="31">
        <f t="shared" si="93"/>
        <v>660</v>
      </c>
      <c r="S3002" s="29">
        <f>IF($Q3002&lt;Parâmetros!$E$19,$G3002-1,$G3002)</f>
        <v>46310</v>
      </c>
    </row>
    <row r="3003" spans="1:19" ht="15" customHeight="1" x14ac:dyDescent="0.25">
      <c r="A3003" s="128">
        <v>56256</v>
      </c>
      <c r="B3003" s="65" t="s">
        <v>49</v>
      </c>
      <c r="C3003" s="65" t="s">
        <v>75</v>
      </c>
      <c r="D3003" s="66">
        <v>46311</v>
      </c>
      <c r="E3003" s="67">
        <v>0.49</v>
      </c>
      <c r="F3003" s="65" t="s">
        <v>285</v>
      </c>
      <c r="G3003" s="66">
        <v>46310</v>
      </c>
      <c r="H3003" s="129">
        <v>40524403</v>
      </c>
      <c r="I3003" s="129">
        <v>10</v>
      </c>
      <c r="J3003" s="65" t="s">
        <v>3426</v>
      </c>
      <c r="K3003" s="65" t="s">
        <v>3427</v>
      </c>
      <c r="L3003" s="66">
        <v>46310</v>
      </c>
      <c r="M3003" s="65" t="s">
        <v>315</v>
      </c>
      <c r="N3003" s="65" t="s">
        <v>793</v>
      </c>
      <c r="O3003" s="65" t="s">
        <v>289</v>
      </c>
      <c r="P3003" s="66">
        <v>46311</v>
      </c>
      <c r="Q3003" s="31">
        <f t="shared" si="92"/>
        <v>661</v>
      </c>
      <c r="R3003" s="31">
        <f t="shared" si="93"/>
        <v>690</v>
      </c>
      <c r="S3003" s="29">
        <f>IF($Q3003&lt;Parâmetros!$E$19,$G3003-1,$G3003)</f>
        <v>46310</v>
      </c>
    </row>
    <row r="3004" spans="1:19" ht="15" customHeight="1" x14ac:dyDescent="0.25">
      <c r="A3004" s="128">
        <v>56256</v>
      </c>
      <c r="B3004" s="65" t="s">
        <v>49</v>
      </c>
      <c r="C3004" s="65" t="s">
        <v>75</v>
      </c>
      <c r="D3004" s="66">
        <v>46311</v>
      </c>
      <c r="E3004" s="67">
        <v>0.47</v>
      </c>
      <c r="F3004" s="65" t="s">
        <v>285</v>
      </c>
      <c r="G3004" s="66">
        <v>46310</v>
      </c>
      <c r="H3004" s="129">
        <v>40524404</v>
      </c>
      <c r="I3004" s="129">
        <v>10</v>
      </c>
      <c r="J3004" s="65" t="s">
        <v>300</v>
      </c>
      <c r="K3004" s="65" t="s">
        <v>3428</v>
      </c>
      <c r="L3004" s="66">
        <v>46310</v>
      </c>
      <c r="M3004" s="65" t="s">
        <v>315</v>
      </c>
      <c r="N3004" s="65" t="s">
        <v>793</v>
      </c>
      <c r="O3004" s="65" t="s">
        <v>289</v>
      </c>
      <c r="P3004" s="66">
        <v>46311</v>
      </c>
      <c r="Q3004" s="31">
        <f t="shared" ref="Q3004:Q3067" si="94">IFERROR(VALUE(LEFT($J3004,2))*60+VALUE(MID($J3004,4,2)),9999)</f>
        <v>752</v>
      </c>
      <c r="R3004" s="31">
        <f t="shared" ref="R3004:R3067" si="95">IFERROR(VALUE(LEFT($K3004,2))*60+VALUE(MID($K3004,4,2)),"")</f>
        <v>780</v>
      </c>
      <c r="S3004" s="29">
        <f>IF($Q3004&lt;Parâmetros!$E$19,$G3004-1,$G3004)</f>
        <v>46310</v>
      </c>
    </row>
    <row r="3005" spans="1:19" ht="15" customHeight="1" x14ac:dyDescent="0.25">
      <c r="A3005" s="128">
        <v>56256</v>
      </c>
      <c r="B3005" s="65" t="s">
        <v>49</v>
      </c>
      <c r="C3005" s="65" t="s">
        <v>75</v>
      </c>
      <c r="D3005" s="66">
        <v>46311</v>
      </c>
      <c r="E3005" s="67">
        <v>0.49</v>
      </c>
      <c r="F3005" s="65" t="s">
        <v>285</v>
      </c>
      <c r="G3005" s="66">
        <v>46310</v>
      </c>
      <c r="H3005" s="129">
        <v>40524405</v>
      </c>
      <c r="I3005" s="129">
        <v>10</v>
      </c>
      <c r="J3005" s="65" t="s">
        <v>3429</v>
      </c>
      <c r="K3005" s="65" t="s">
        <v>3430</v>
      </c>
      <c r="L3005" s="66">
        <v>46310</v>
      </c>
      <c r="M3005" s="65" t="s">
        <v>315</v>
      </c>
      <c r="N3005" s="65" t="s">
        <v>793</v>
      </c>
      <c r="O3005" s="65" t="s">
        <v>289</v>
      </c>
      <c r="P3005" s="66">
        <v>46311</v>
      </c>
      <c r="Q3005" s="31">
        <f t="shared" si="94"/>
        <v>781</v>
      </c>
      <c r="R3005" s="31">
        <f t="shared" si="95"/>
        <v>810</v>
      </c>
      <c r="S3005" s="29">
        <f>IF($Q3005&lt;Parâmetros!$E$19,$G3005-1,$G3005)</f>
        <v>46310</v>
      </c>
    </row>
    <row r="3006" spans="1:19" ht="15" customHeight="1" x14ac:dyDescent="0.25">
      <c r="A3006" s="128">
        <v>56256</v>
      </c>
      <c r="B3006" s="65" t="s">
        <v>49</v>
      </c>
      <c r="C3006" s="65" t="s">
        <v>75</v>
      </c>
      <c r="D3006" s="66">
        <v>46311</v>
      </c>
      <c r="E3006" s="67">
        <v>0.49</v>
      </c>
      <c r="F3006" s="65" t="s">
        <v>285</v>
      </c>
      <c r="G3006" s="66">
        <v>46310</v>
      </c>
      <c r="H3006" s="129">
        <v>40524406</v>
      </c>
      <c r="I3006" s="129">
        <v>10</v>
      </c>
      <c r="J3006" s="65" t="s">
        <v>1134</v>
      </c>
      <c r="K3006" s="65" t="s">
        <v>3431</v>
      </c>
      <c r="L3006" s="66">
        <v>46310</v>
      </c>
      <c r="M3006" s="65" t="s">
        <v>315</v>
      </c>
      <c r="N3006" s="65" t="s">
        <v>793</v>
      </c>
      <c r="O3006" s="65" t="s">
        <v>289</v>
      </c>
      <c r="P3006" s="66">
        <v>46311</v>
      </c>
      <c r="Q3006" s="31">
        <f t="shared" si="94"/>
        <v>841</v>
      </c>
      <c r="R3006" s="31">
        <f t="shared" si="95"/>
        <v>870</v>
      </c>
      <c r="S3006" s="29">
        <f>IF($Q3006&lt;Parâmetros!$E$19,$G3006-1,$G3006)</f>
        <v>46310</v>
      </c>
    </row>
    <row r="3007" spans="1:19" ht="15" customHeight="1" x14ac:dyDescent="0.25">
      <c r="A3007" s="128">
        <v>56256</v>
      </c>
      <c r="B3007" s="65" t="s">
        <v>49</v>
      </c>
      <c r="C3007" s="65" t="s">
        <v>75</v>
      </c>
      <c r="D3007" s="66">
        <v>46311</v>
      </c>
      <c r="E3007" s="67">
        <v>0.65</v>
      </c>
      <c r="F3007" s="65" t="s">
        <v>285</v>
      </c>
      <c r="G3007" s="66">
        <v>46310</v>
      </c>
      <c r="H3007" s="129">
        <v>40524479</v>
      </c>
      <c r="I3007" s="129">
        <v>10</v>
      </c>
      <c r="J3007" s="65" t="s">
        <v>3432</v>
      </c>
      <c r="K3007" s="65" t="s">
        <v>3433</v>
      </c>
      <c r="L3007" s="66">
        <v>46310</v>
      </c>
      <c r="M3007" s="65" t="s">
        <v>315</v>
      </c>
      <c r="N3007" s="129">
        <v>3010186</v>
      </c>
      <c r="O3007" s="65" t="s">
        <v>289</v>
      </c>
      <c r="P3007" s="66">
        <v>46311</v>
      </c>
      <c r="Q3007" s="31">
        <f t="shared" si="94"/>
        <v>871</v>
      </c>
      <c r="R3007" s="31">
        <f t="shared" si="95"/>
        <v>910</v>
      </c>
      <c r="S3007" s="29">
        <f>IF($Q3007&lt;Parâmetros!$E$19,$G3007-1,$G3007)</f>
        <v>46310</v>
      </c>
    </row>
    <row r="3008" spans="1:19" ht="15" customHeight="1" x14ac:dyDescent="0.25">
      <c r="A3008" s="128">
        <v>56256</v>
      </c>
      <c r="B3008" s="65" t="s">
        <v>49</v>
      </c>
      <c r="C3008" s="65" t="s">
        <v>75</v>
      </c>
      <c r="D3008" s="66">
        <v>46311</v>
      </c>
      <c r="E3008" s="67">
        <v>0.8</v>
      </c>
      <c r="F3008" s="65" t="s">
        <v>285</v>
      </c>
      <c r="G3008" s="66">
        <v>46310</v>
      </c>
      <c r="H3008" s="129">
        <v>40524504</v>
      </c>
      <c r="I3008" s="129">
        <v>10</v>
      </c>
      <c r="J3008" s="65" t="s">
        <v>3032</v>
      </c>
      <c r="K3008" s="65" t="s">
        <v>3434</v>
      </c>
      <c r="L3008" s="66">
        <v>46310</v>
      </c>
      <c r="M3008" s="65" t="s">
        <v>315</v>
      </c>
      <c r="N3008" s="65" t="s">
        <v>793</v>
      </c>
      <c r="O3008" s="65" t="s">
        <v>289</v>
      </c>
      <c r="P3008" s="66">
        <v>46311</v>
      </c>
      <c r="Q3008" s="31">
        <f t="shared" si="94"/>
        <v>911</v>
      </c>
      <c r="R3008" s="31">
        <f t="shared" si="95"/>
        <v>960</v>
      </c>
      <c r="S3008" s="29">
        <f>IF($Q3008&lt;Parâmetros!$E$19,$G3008-1,$G3008)</f>
        <v>46310</v>
      </c>
    </row>
    <row r="3009" spans="1:19" ht="15" customHeight="1" x14ac:dyDescent="0.25">
      <c r="A3009" s="128">
        <v>56256</v>
      </c>
      <c r="B3009" s="65" t="s">
        <v>49</v>
      </c>
      <c r="C3009" s="65" t="s">
        <v>75</v>
      </c>
      <c r="D3009" s="66">
        <v>46311</v>
      </c>
      <c r="E3009" s="67">
        <v>0.39</v>
      </c>
      <c r="F3009" s="65" t="s">
        <v>285</v>
      </c>
      <c r="G3009" s="66">
        <v>46310</v>
      </c>
      <c r="H3009" s="129">
        <v>40524538</v>
      </c>
      <c r="I3009" s="129">
        <v>10</v>
      </c>
      <c r="J3009" s="65" t="s">
        <v>3435</v>
      </c>
      <c r="K3009" s="65" t="s">
        <v>3219</v>
      </c>
      <c r="L3009" s="66">
        <v>46310</v>
      </c>
      <c r="M3009" s="65" t="s">
        <v>315</v>
      </c>
      <c r="N3009" s="65" t="s">
        <v>793</v>
      </c>
      <c r="O3009" s="65" t="s">
        <v>289</v>
      </c>
      <c r="P3009" s="66">
        <v>46311</v>
      </c>
      <c r="Q3009" s="31">
        <f t="shared" si="94"/>
        <v>962</v>
      </c>
      <c r="R3009" s="31">
        <f t="shared" si="95"/>
        <v>985</v>
      </c>
      <c r="S3009" s="29">
        <f>IF($Q3009&lt;Parâmetros!$E$19,$G3009-1,$G3009)</f>
        <v>46310</v>
      </c>
    </row>
    <row r="3010" spans="1:19" ht="15" customHeight="1" x14ac:dyDescent="0.25">
      <c r="A3010" s="128">
        <v>56256</v>
      </c>
      <c r="B3010" s="65" t="s">
        <v>49</v>
      </c>
      <c r="C3010" s="65" t="s">
        <v>75</v>
      </c>
      <c r="D3010" s="66">
        <v>46311</v>
      </c>
      <c r="E3010" s="67">
        <v>0.67</v>
      </c>
      <c r="F3010" s="65" t="s">
        <v>285</v>
      </c>
      <c r="G3010" s="66">
        <v>46311</v>
      </c>
      <c r="H3010" s="129">
        <v>40524539</v>
      </c>
      <c r="I3010" s="129">
        <v>10</v>
      </c>
      <c r="J3010" s="65" t="s">
        <v>3436</v>
      </c>
      <c r="K3010" s="65" t="s">
        <v>3437</v>
      </c>
      <c r="L3010" s="66">
        <v>46311</v>
      </c>
      <c r="M3010" s="65" t="s">
        <v>315</v>
      </c>
      <c r="N3010" s="65" t="s">
        <v>793</v>
      </c>
      <c r="O3010" s="65" t="s">
        <v>289</v>
      </c>
      <c r="P3010" s="66">
        <v>46311</v>
      </c>
      <c r="Q3010" s="31">
        <f t="shared" si="94"/>
        <v>440</v>
      </c>
      <c r="R3010" s="31">
        <f t="shared" si="95"/>
        <v>480</v>
      </c>
      <c r="S3010" s="29">
        <f>IF($Q3010&lt;Parâmetros!$E$19,$G3010-1,$G3010)</f>
        <v>46311</v>
      </c>
    </row>
    <row r="3011" spans="1:19" ht="15" customHeight="1" x14ac:dyDescent="0.25">
      <c r="A3011" s="128">
        <v>56256</v>
      </c>
      <c r="B3011" s="65" t="s">
        <v>49</v>
      </c>
      <c r="C3011" s="65" t="s">
        <v>75</v>
      </c>
      <c r="D3011" s="66">
        <v>46311</v>
      </c>
      <c r="E3011" s="67">
        <v>0.49</v>
      </c>
      <c r="F3011" s="65" t="s">
        <v>285</v>
      </c>
      <c r="G3011" s="66">
        <v>46311</v>
      </c>
      <c r="H3011" s="129">
        <v>40524540</v>
      </c>
      <c r="I3011" s="129">
        <v>10</v>
      </c>
      <c r="J3011" s="65" t="s">
        <v>3438</v>
      </c>
      <c r="K3011" s="65" t="s">
        <v>1617</v>
      </c>
      <c r="L3011" s="66">
        <v>46311</v>
      </c>
      <c r="M3011" s="65" t="s">
        <v>315</v>
      </c>
      <c r="N3011" s="65" t="s">
        <v>793</v>
      </c>
      <c r="O3011" s="65" t="s">
        <v>289</v>
      </c>
      <c r="P3011" s="66">
        <v>46311</v>
      </c>
      <c r="Q3011" s="31">
        <f t="shared" si="94"/>
        <v>481</v>
      </c>
      <c r="R3011" s="31">
        <f t="shared" si="95"/>
        <v>510</v>
      </c>
      <c r="S3011" s="29">
        <f>IF($Q3011&lt;Parâmetros!$E$19,$G3011-1,$G3011)</f>
        <v>46311</v>
      </c>
    </row>
    <row r="3012" spans="1:19" ht="15" customHeight="1" x14ac:dyDescent="0.25">
      <c r="A3012" s="128">
        <v>56256</v>
      </c>
      <c r="B3012" s="65" t="s">
        <v>49</v>
      </c>
      <c r="C3012" s="65" t="s">
        <v>75</v>
      </c>
      <c r="D3012" s="66">
        <v>46311</v>
      </c>
      <c r="E3012" s="67">
        <v>0.47</v>
      </c>
      <c r="F3012" s="65" t="s">
        <v>285</v>
      </c>
      <c r="G3012" s="66">
        <v>46311</v>
      </c>
      <c r="H3012" s="129">
        <v>40524541</v>
      </c>
      <c r="I3012" s="129">
        <v>10</v>
      </c>
      <c r="J3012" s="65" t="s">
        <v>3439</v>
      </c>
      <c r="K3012" s="65" t="s">
        <v>1417</v>
      </c>
      <c r="L3012" s="66">
        <v>46311</v>
      </c>
      <c r="M3012" s="65" t="s">
        <v>315</v>
      </c>
      <c r="N3012" s="65" t="s">
        <v>793</v>
      </c>
      <c r="O3012" s="65" t="s">
        <v>289</v>
      </c>
      <c r="P3012" s="66">
        <v>46311</v>
      </c>
      <c r="Q3012" s="31">
        <f t="shared" si="94"/>
        <v>511</v>
      </c>
      <c r="R3012" s="31">
        <f t="shared" si="95"/>
        <v>540</v>
      </c>
      <c r="S3012" s="29">
        <f>IF($Q3012&lt;Parâmetros!$E$19,$G3012-1,$G3012)</f>
        <v>46311</v>
      </c>
    </row>
    <row r="3013" spans="1:19" ht="15" customHeight="1" x14ac:dyDescent="0.25">
      <c r="A3013" s="128">
        <v>56256</v>
      </c>
      <c r="B3013" s="65" t="s">
        <v>49</v>
      </c>
      <c r="C3013" s="65" t="s">
        <v>75</v>
      </c>
      <c r="D3013" s="66">
        <v>46311</v>
      </c>
      <c r="E3013" s="67">
        <v>0.49</v>
      </c>
      <c r="F3013" s="65" t="s">
        <v>285</v>
      </c>
      <c r="G3013" s="66">
        <v>46311</v>
      </c>
      <c r="H3013" s="129">
        <v>40524544</v>
      </c>
      <c r="I3013" s="129">
        <v>10</v>
      </c>
      <c r="J3013" s="65" t="s">
        <v>3440</v>
      </c>
      <c r="K3013" s="65" t="s">
        <v>3441</v>
      </c>
      <c r="L3013" s="66">
        <v>46311</v>
      </c>
      <c r="M3013" s="65" t="s">
        <v>315</v>
      </c>
      <c r="N3013" s="65" t="s">
        <v>793</v>
      </c>
      <c r="O3013" s="65" t="s">
        <v>289</v>
      </c>
      <c r="P3013" s="66">
        <v>46311</v>
      </c>
      <c r="Q3013" s="31">
        <f t="shared" si="94"/>
        <v>541</v>
      </c>
      <c r="R3013" s="31">
        <f t="shared" si="95"/>
        <v>570</v>
      </c>
      <c r="S3013" s="29">
        <f>IF($Q3013&lt;Parâmetros!$E$19,$G3013-1,$G3013)</f>
        <v>46311</v>
      </c>
    </row>
    <row r="3014" spans="1:19" ht="15" customHeight="1" x14ac:dyDescent="0.25">
      <c r="A3014" s="128">
        <v>56256</v>
      </c>
      <c r="B3014" s="65" t="s">
        <v>49</v>
      </c>
      <c r="C3014" s="65" t="s">
        <v>75</v>
      </c>
      <c r="D3014" s="66">
        <v>46311</v>
      </c>
      <c r="E3014" s="67">
        <v>1.48</v>
      </c>
      <c r="F3014" s="65" t="s">
        <v>285</v>
      </c>
      <c r="G3014" s="66">
        <v>46311</v>
      </c>
      <c r="H3014" s="129">
        <v>40524375</v>
      </c>
      <c r="I3014" s="129">
        <v>10</v>
      </c>
      <c r="J3014" s="65" t="s">
        <v>3442</v>
      </c>
      <c r="K3014" s="65" t="s">
        <v>3443</v>
      </c>
      <c r="L3014" s="66">
        <v>46311</v>
      </c>
      <c r="M3014" s="65" t="s">
        <v>357</v>
      </c>
      <c r="N3014" s="65" t="s">
        <v>793</v>
      </c>
      <c r="O3014" s="65" t="s">
        <v>289</v>
      </c>
      <c r="P3014" s="66">
        <v>46311</v>
      </c>
      <c r="Q3014" s="31">
        <f t="shared" si="94"/>
        <v>571</v>
      </c>
      <c r="R3014" s="31">
        <f t="shared" si="95"/>
        <v>660</v>
      </c>
      <c r="S3014" s="29">
        <f>IF($Q3014&lt;Parâmetros!$E$19,$G3014-1,$G3014)</f>
        <v>46311</v>
      </c>
    </row>
    <row r="3015" spans="1:19" ht="15" customHeight="1" x14ac:dyDescent="0.25">
      <c r="A3015" s="128">
        <v>56256</v>
      </c>
      <c r="B3015" s="65" t="s">
        <v>49</v>
      </c>
      <c r="C3015" s="65" t="s">
        <v>75</v>
      </c>
      <c r="D3015" s="66">
        <v>46311</v>
      </c>
      <c r="E3015" s="67">
        <v>2.42</v>
      </c>
      <c r="F3015" s="65" t="s">
        <v>285</v>
      </c>
      <c r="G3015" s="66">
        <v>46311</v>
      </c>
      <c r="H3015" s="129">
        <v>40524532</v>
      </c>
      <c r="I3015" s="129">
        <v>10</v>
      </c>
      <c r="J3015" s="65" t="s">
        <v>3444</v>
      </c>
      <c r="K3015" s="65" t="s">
        <v>3445</v>
      </c>
      <c r="L3015" s="66">
        <v>46311</v>
      </c>
      <c r="M3015" s="65" t="s">
        <v>315</v>
      </c>
      <c r="N3015" s="65" t="s">
        <v>793</v>
      </c>
      <c r="O3015" s="65" t="s">
        <v>289</v>
      </c>
      <c r="P3015" s="66">
        <v>46311</v>
      </c>
      <c r="Q3015" s="31">
        <f t="shared" si="94"/>
        <v>725</v>
      </c>
      <c r="R3015" s="31">
        <f t="shared" si="95"/>
        <v>870</v>
      </c>
      <c r="S3015" s="29">
        <f>IF($Q3015&lt;Parâmetros!$E$19,$G3015-1,$G3015)</f>
        <v>46311</v>
      </c>
    </row>
    <row r="3016" spans="1:19" ht="15" customHeight="1" x14ac:dyDescent="0.25">
      <c r="A3016" s="128">
        <v>56256</v>
      </c>
      <c r="B3016" s="65" t="s">
        <v>49</v>
      </c>
      <c r="C3016" s="65" t="s">
        <v>75</v>
      </c>
      <c r="D3016" s="66">
        <v>46311</v>
      </c>
      <c r="E3016" s="67">
        <v>1.77</v>
      </c>
      <c r="F3016" s="65" t="s">
        <v>285</v>
      </c>
      <c r="G3016" s="66">
        <v>46311</v>
      </c>
      <c r="H3016" s="129">
        <v>40524533</v>
      </c>
      <c r="I3016" s="129">
        <v>10</v>
      </c>
      <c r="J3016" s="65" t="s">
        <v>3446</v>
      </c>
      <c r="K3016" s="65" t="s">
        <v>3447</v>
      </c>
      <c r="L3016" s="66">
        <v>46311</v>
      </c>
      <c r="M3016" s="65" t="s">
        <v>315</v>
      </c>
      <c r="N3016" s="65" t="s">
        <v>793</v>
      </c>
      <c r="O3016" s="65" t="s">
        <v>289</v>
      </c>
      <c r="P3016" s="66">
        <v>46311</v>
      </c>
      <c r="Q3016" s="31">
        <f t="shared" si="94"/>
        <v>871</v>
      </c>
      <c r="R3016" s="31">
        <f t="shared" si="95"/>
        <v>977</v>
      </c>
      <c r="S3016" s="29">
        <f>IF($Q3016&lt;Parâmetros!$E$19,$G3016-1,$G3016)</f>
        <v>46311</v>
      </c>
    </row>
    <row r="3017" spans="1:19" ht="15" customHeight="1" x14ac:dyDescent="0.25">
      <c r="A3017" s="128">
        <v>56256</v>
      </c>
      <c r="B3017" s="65" t="s">
        <v>49</v>
      </c>
      <c r="C3017" s="65" t="s">
        <v>75</v>
      </c>
      <c r="D3017" s="66">
        <v>46312</v>
      </c>
      <c r="E3017" s="67">
        <v>1</v>
      </c>
      <c r="F3017" s="65" t="s">
        <v>285</v>
      </c>
      <c r="G3017" s="66">
        <v>46312</v>
      </c>
      <c r="H3017" s="129">
        <v>40524412</v>
      </c>
      <c r="I3017" s="129">
        <v>10</v>
      </c>
      <c r="J3017" s="65" t="s">
        <v>3948</v>
      </c>
      <c r="K3017" s="65" t="s">
        <v>3949</v>
      </c>
      <c r="L3017" s="66">
        <v>46312</v>
      </c>
      <c r="M3017" s="65" t="s">
        <v>315</v>
      </c>
      <c r="N3017" s="65" t="s">
        <v>793</v>
      </c>
      <c r="O3017" s="65" t="s">
        <v>289</v>
      </c>
      <c r="P3017" s="66">
        <v>46312</v>
      </c>
      <c r="Q3017" s="31">
        <f t="shared" si="94"/>
        <v>440</v>
      </c>
      <c r="R3017" s="31">
        <f t="shared" si="95"/>
        <v>500</v>
      </c>
      <c r="S3017" s="29">
        <f>IF($Q3017&lt;Parâmetros!$E$19,$G3017-1,$G3017)</f>
        <v>46312</v>
      </c>
    </row>
    <row r="3018" spans="1:19" ht="15" customHeight="1" x14ac:dyDescent="0.25">
      <c r="A3018" s="128">
        <v>56256</v>
      </c>
      <c r="B3018" s="65" t="s">
        <v>49</v>
      </c>
      <c r="C3018" s="65" t="s">
        <v>75</v>
      </c>
      <c r="D3018" s="66">
        <v>46312</v>
      </c>
      <c r="E3018" s="67">
        <v>0.32</v>
      </c>
      <c r="F3018" s="65" t="s">
        <v>285</v>
      </c>
      <c r="G3018" s="66">
        <v>46312</v>
      </c>
      <c r="H3018" s="129">
        <v>40524380</v>
      </c>
      <c r="I3018" s="129">
        <v>10</v>
      </c>
      <c r="J3018" s="65" t="s">
        <v>3950</v>
      </c>
      <c r="K3018" s="65" t="s">
        <v>3951</v>
      </c>
      <c r="L3018" s="66">
        <v>46312</v>
      </c>
      <c r="M3018" s="65" t="s">
        <v>315</v>
      </c>
      <c r="N3018" s="65" t="s">
        <v>793</v>
      </c>
      <c r="O3018" s="65" t="s">
        <v>289</v>
      </c>
      <c r="P3018" s="66">
        <v>46312</v>
      </c>
      <c r="Q3018" s="31">
        <f t="shared" si="94"/>
        <v>501</v>
      </c>
      <c r="R3018" s="31">
        <f t="shared" si="95"/>
        <v>520</v>
      </c>
      <c r="S3018" s="29">
        <f>IF($Q3018&lt;Parâmetros!$E$19,$G3018-1,$G3018)</f>
        <v>46312</v>
      </c>
    </row>
    <row r="3019" spans="1:19" ht="15" customHeight="1" x14ac:dyDescent="0.25">
      <c r="A3019" s="128">
        <v>56256</v>
      </c>
      <c r="B3019" s="65" t="s">
        <v>49</v>
      </c>
      <c r="C3019" s="65" t="s">
        <v>75</v>
      </c>
      <c r="D3019" s="66">
        <v>46312</v>
      </c>
      <c r="E3019" s="67">
        <v>2.3199999999999998</v>
      </c>
      <c r="F3019" s="65" t="s">
        <v>285</v>
      </c>
      <c r="G3019" s="66">
        <v>46312</v>
      </c>
      <c r="H3019" s="129">
        <v>40524528</v>
      </c>
      <c r="I3019" s="129">
        <v>10</v>
      </c>
      <c r="J3019" s="65" t="s">
        <v>3952</v>
      </c>
      <c r="K3019" s="65" t="s">
        <v>3683</v>
      </c>
      <c r="L3019" s="66">
        <v>46312</v>
      </c>
      <c r="M3019" s="65" t="s">
        <v>315</v>
      </c>
      <c r="N3019" s="65" t="s">
        <v>793</v>
      </c>
      <c r="O3019" s="65" t="s">
        <v>289</v>
      </c>
      <c r="P3019" s="66">
        <v>46312</v>
      </c>
      <c r="Q3019" s="31">
        <f t="shared" si="94"/>
        <v>521</v>
      </c>
      <c r="R3019" s="31">
        <f t="shared" si="95"/>
        <v>660</v>
      </c>
      <c r="S3019" s="29">
        <f>IF($Q3019&lt;Parâmetros!$E$19,$G3019-1,$G3019)</f>
        <v>46312</v>
      </c>
    </row>
    <row r="3020" spans="1:19" ht="15" customHeight="1" x14ac:dyDescent="0.25">
      <c r="A3020" s="128">
        <v>56256</v>
      </c>
      <c r="B3020" s="65" t="s">
        <v>49</v>
      </c>
      <c r="C3020" s="65" t="s">
        <v>75</v>
      </c>
      <c r="D3020" s="66">
        <v>46312</v>
      </c>
      <c r="E3020" s="67">
        <v>2.91</v>
      </c>
      <c r="F3020" s="65" t="s">
        <v>285</v>
      </c>
      <c r="G3020" s="66">
        <v>46312</v>
      </c>
      <c r="H3020" s="129">
        <v>40524363</v>
      </c>
      <c r="I3020" s="129">
        <v>10</v>
      </c>
      <c r="J3020" s="65" t="s">
        <v>3953</v>
      </c>
      <c r="K3020" s="65" t="s">
        <v>332</v>
      </c>
      <c r="L3020" s="66">
        <v>46312</v>
      </c>
      <c r="M3020" s="65" t="s">
        <v>357</v>
      </c>
      <c r="N3020" s="65" t="s">
        <v>793</v>
      </c>
      <c r="O3020" s="65" t="s">
        <v>289</v>
      </c>
      <c r="P3020" s="66">
        <v>46312</v>
      </c>
      <c r="Q3020" s="31">
        <f t="shared" si="94"/>
        <v>725</v>
      </c>
      <c r="R3020" s="31">
        <f t="shared" si="95"/>
        <v>900</v>
      </c>
      <c r="S3020" s="29">
        <f>IF($Q3020&lt;Parâmetros!$E$19,$G3020-1,$G3020)</f>
        <v>46312</v>
      </c>
    </row>
    <row r="3021" spans="1:19" ht="15" customHeight="1" x14ac:dyDescent="0.25">
      <c r="A3021" s="128">
        <v>56256</v>
      </c>
      <c r="B3021" s="65" t="s">
        <v>49</v>
      </c>
      <c r="C3021" s="65" t="s">
        <v>75</v>
      </c>
      <c r="D3021" s="66">
        <v>46314</v>
      </c>
      <c r="E3021" s="67">
        <v>0.85</v>
      </c>
      <c r="F3021" s="65" t="s">
        <v>285</v>
      </c>
      <c r="G3021" s="66">
        <v>46314</v>
      </c>
      <c r="H3021" s="129">
        <v>40526796</v>
      </c>
      <c r="I3021" s="129">
        <v>10</v>
      </c>
      <c r="J3021" s="65" t="s">
        <v>4299</v>
      </c>
      <c r="K3021" s="65" t="s">
        <v>4300</v>
      </c>
      <c r="L3021" s="66">
        <v>46314</v>
      </c>
      <c r="M3021" s="65" t="s">
        <v>315</v>
      </c>
      <c r="N3021" s="65" t="s">
        <v>793</v>
      </c>
      <c r="O3021" s="65" t="s">
        <v>289</v>
      </c>
      <c r="P3021" s="66">
        <v>46314</v>
      </c>
      <c r="Q3021" s="31">
        <f t="shared" si="94"/>
        <v>439</v>
      </c>
      <c r="R3021" s="31">
        <f t="shared" si="95"/>
        <v>490</v>
      </c>
      <c r="S3021" s="29">
        <f>IF($Q3021&lt;Parâmetros!$E$19,$G3021-1,$G3021)</f>
        <v>46314</v>
      </c>
    </row>
    <row r="3022" spans="1:19" ht="15" customHeight="1" x14ac:dyDescent="0.25">
      <c r="A3022" s="128">
        <v>56256</v>
      </c>
      <c r="B3022" s="65" t="s">
        <v>49</v>
      </c>
      <c r="C3022" s="65" t="s">
        <v>75</v>
      </c>
      <c r="D3022" s="66">
        <v>46314</v>
      </c>
      <c r="E3022" s="67">
        <v>0.82</v>
      </c>
      <c r="F3022" s="65" t="s">
        <v>285</v>
      </c>
      <c r="G3022" s="66">
        <v>46314</v>
      </c>
      <c r="H3022" s="129">
        <v>40526797</v>
      </c>
      <c r="I3022" s="129">
        <v>10</v>
      </c>
      <c r="J3022" s="65" t="s">
        <v>4301</v>
      </c>
      <c r="K3022" s="65" t="s">
        <v>4302</v>
      </c>
      <c r="L3022" s="66">
        <v>46314</v>
      </c>
      <c r="M3022" s="65" t="s">
        <v>315</v>
      </c>
      <c r="N3022" s="65" t="s">
        <v>793</v>
      </c>
      <c r="O3022" s="65" t="s">
        <v>289</v>
      </c>
      <c r="P3022" s="66">
        <v>46314</v>
      </c>
      <c r="Q3022" s="31">
        <f t="shared" si="94"/>
        <v>491</v>
      </c>
      <c r="R3022" s="31">
        <f t="shared" si="95"/>
        <v>540</v>
      </c>
      <c r="S3022" s="29">
        <f>IF($Q3022&lt;Parâmetros!$E$19,$G3022-1,$G3022)</f>
        <v>46314</v>
      </c>
    </row>
    <row r="3023" spans="1:19" ht="15" customHeight="1" x14ac:dyDescent="0.25">
      <c r="A3023" s="128">
        <v>56256</v>
      </c>
      <c r="B3023" s="65" t="s">
        <v>49</v>
      </c>
      <c r="C3023" s="65" t="s">
        <v>75</v>
      </c>
      <c r="D3023" s="66">
        <v>46314</v>
      </c>
      <c r="E3023" s="67">
        <v>0.47</v>
      </c>
      <c r="F3023" s="65" t="s">
        <v>285</v>
      </c>
      <c r="G3023" s="66">
        <v>46314</v>
      </c>
      <c r="H3023" s="129">
        <v>40526730</v>
      </c>
      <c r="I3023" s="129">
        <v>10</v>
      </c>
      <c r="J3023" s="65" t="s">
        <v>4303</v>
      </c>
      <c r="K3023" s="65" t="s">
        <v>1545</v>
      </c>
      <c r="L3023" s="66">
        <v>46314</v>
      </c>
      <c r="M3023" s="65" t="s">
        <v>315</v>
      </c>
      <c r="N3023" s="65" t="s">
        <v>793</v>
      </c>
      <c r="O3023" s="65" t="s">
        <v>289</v>
      </c>
      <c r="P3023" s="66">
        <v>46314</v>
      </c>
      <c r="Q3023" s="31">
        <f t="shared" si="94"/>
        <v>541</v>
      </c>
      <c r="R3023" s="31">
        <f t="shared" si="95"/>
        <v>570</v>
      </c>
      <c r="S3023" s="29">
        <f>IF($Q3023&lt;Parâmetros!$E$19,$G3023-1,$G3023)</f>
        <v>46314</v>
      </c>
    </row>
    <row r="3024" spans="1:19" ht="15" customHeight="1" x14ac:dyDescent="0.25">
      <c r="A3024" s="128">
        <v>56256</v>
      </c>
      <c r="B3024" s="65" t="s">
        <v>49</v>
      </c>
      <c r="C3024" s="65" t="s">
        <v>75</v>
      </c>
      <c r="D3024" s="66">
        <v>46314</v>
      </c>
      <c r="E3024" s="67">
        <v>0.49</v>
      </c>
      <c r="F3024" s="65" t="s">
        <v>285</v>
      </c>
      <c r="G3024" s="66">
        <v>46314</v>
      </c>
      <c r="H3024" s="129">
        <v>40526731</v>
      </c>
      <c r="I3024" s="129">
        <v>10</v>
      </c>
      <c r="J3024" s="65" t="s">
        <v>1618</v>
      </c>
      <c r="K3024" s="65" t="s">
        <v>4304</v>
      </c>
      <c r="L3024" s="66">
        <v>46314</v>
      </c>
      <c r="M3024" s="65" t="s">
        <v>315</v>
      </c>
      <c r="N3024" s="65" t="s">
        <v>793</v>
      </c>
      <c r="O3024" s="65" t="s">
        <v>289</v>
      </c>
      <c r="P3024" s="66">
        <v>46314</v>
      </c>
      <c r="Q3024" s="31">
        <f t="shared" si="94"/>
        <v>571</v>
      </c>
      <c r="R3024" s="31">
        <f t="shared" si="95"/>
        <v>600</v>
      </c>
      <c r="S3024" s="29">
        <f>IF($Q3024&lt;Parâmetros!$E$19,$G3024-1,$G3024)</f>
        <v>46314</v>
      </c>
    </row>
    <row r="3025" spans="1:19" ht="15" customHeight="1" x14ac:dyDescent="0.25">
      <c r="A3025" s="128">
        <v>56256</v>
      </c>
      <c r="B3025" s="65" t="s">
        <v>49</v>
      </c>
      <c r="C3025" s="65" t="s">
        <v>75</v>
      </c>
      <c r="D3025" s="66">
        <v>46314</v>
      </c>
      <c r="E3025" s="67">
        <v>0.49</v>
      </c>
      <c r="F3025" s="65" t="s">
        <v>285</v>
      </c>
      <c r="G3025" s="66">
        <v>46314</v>
      </c>
      <c r="H3025" s="129">
        <v>40526732</v>
      </c>
      <c r="I3025" s="129">
        <v>10</v>
      </c>
      <c r="J3025" s="65" t="s">
        <v>3768</v>
      </c>
      <c r="K3025" s="65" t="s">
        <v>4305</v>
      </c>
      <c r="L3025" s="66">
        <v>46314</v>
      </c>
      <c r="M3025" s="65" t="s">
        <v>315</v>
      </c>
      <c r="N3025" s="65" t="s">
        <v>793</v>
      </c>
      <c r="O3025" s="65" t="s">
        <v>289</v>
      </c>
      <c r="P3025" s="66">
        <v>46314</v>
      </c>
      <c r="Q3025" s="31">
        <f t="shared" si="94"/>
        <v>601</v>
      </c>
      <c r="R3025" s="31">
        <f t="shared" si="95"/>
        <v>630</v>
      </c>
      <c r="S3025" s="29">
        <f>IF($Q3025&lt;Parâmetros!$E$19,$G3025-1,$G3025)</f>
        <v>46314</v>
      </c>
    </row>
    <row r="3026" spans="1:19" ht="15" customHeight="1" x14ac:dyDescent="0.25">
      <c r="A3026" s="128">
        <v>56256</v>
      </c>
      <c r="B3026" s="65" t="s">
        <v>49</v>
      </c>
      <c r="C3026" s="65" t="s">
        <v>75</v>
      </c>
      <c r="D3026" s="66">
        <v>46314</v>
      </c>
      <c r="E3026" s="67">
        <v>0.49</v>
      </c>
      <c r="F3026" s="65" t="s">
        <v>285</v>
      </c>
      <c r="G3026" s="66">
        <v>46314</v>
      </c>
      <c r="H3026" s="129">
        <v>40526733</v>
      </c>
      <c r="I3026" s="129">
        <v>10</v>
      </c>
      <c r="J3026" s="65" t="s">
        <v>2892</v>
      </c>
      <c r="K3026" s="65" t="s">
        <v>4306</v>
      </c>
      <c r="L3026" s="66">
        <v>46314</v>
      </c>
      <c r="M3026" s="65" t="s">
        <v>315</v>
      </c>
      <c r="N3026" s="65" t="s">
        <v>793</v>
      </c>
      <c r="O3026" s="65" t="s">
        <v>289</v>
      </c>
      <c r="P3026" s="66">
        <v>46314</v>
      </c>
      <c r="Q3026" s="31">
        <f t="shared" si="94"/>
        <v>631</v>
      </c>
      <c r="R3026" s="31">
        <f t="shared" si="95"/>
        <v>660</v>
      </c>
      <c r="S3026" s="29">
        <f>IF($Q3026&lt;Parâmetros!$E$19,$G3026-1,$G3026)</f>
        <v>46314</v>
      </c>
    </row>
    <row r="3027" spans="1:19" ht="15" customHeight="1" x14ac:dyDescent="0.25">
      <c r="A3027" s="128">
        <v>56256</v>
      </c>
      <c r="B3027" s="65" t="s">
        <v>49</v>
      </c>
      <c r="C3027" s="65" t="s">
        <v>75</v>
      </c>
      <c r="D3027" s="66">
        <v>46314</v>
      </c>
      <c r="E3027" s="67">
        <v>0.49</v>
      </c>
      <c r="F3027" s="65" t="s">
        <v>285</v>
      </c>
      <c r="G3027" s="66">
        <v>46314</v>
      </c>
      <c r="H3027" s="129">
        <v>40526785</v>
      </c>
      <c r="I3027" s="129">
        <v>10</v>
      </c>
      <c r="J3027" s="65" t="s">
        <v>3426</v>
      </c>
      <c r="K3027" s="65" t="s">
        <v>4307</v>
      </c>
      <c r="L3027" s="66">
        <v>46314</v>
      </c>
      <c r="M3027" s="65" t="s">
        <v>315</v>
      </c>
      <c r="N3027" s="65" t="s">
        <v>793</v>
      </c>
      <c r="O3027" s="65" t="s">
        <v>289</v>
      </c>
      <c r="P3027" s="66">
        <v>46314</v>
      </c>
      <c r="Q3027" s="31">
        <f t="shared" si="94"/>
        <v>661</v>
      </c>
      <c r="R3027" s="31">
        <f t="shared" si="95"/>
        <v>690</v>
      </c>
      <c r="S3027" s="29">
        <f>IF($Q3027&lt;Parâmetros!$E$19,$G3027-1,$G3027)</f>
        <v>46314</v>
      </c>
    </row>
    <row r="3028" spans="1:19" ht="15" customHeight="1" x14ac:dyDescent="0.25">
      <c r="A3028" s="128">
        <v>56256</v>
      </c>
      <c r="B3028" s="65" t="s">
        <v>49</v>
      </c>
      <c r="C3028" s="65" t="s">
        <v>75</v>
      </c>
      <c r="D3028" s="66">
        <v>46314</v>
      </c>
      <c r="E3028" s="67">
        <v>0.44</v>
      </c>
      <c r="F3028" s="65" t="s">
        <v>285</v>
      </c>
      <c r="G3028" s="66">
        <v>46314</v>
      </c>
      <c r="H3028" s="129">
        <v>40526783</v>
      </c>
      <c r="I3028" s="129">
        <v>10</v>
      </c>
      <c r="J3028" s="65" t="s">
        <v>4308</v>
      </c>
      <c r="K3028" s="65" t="s">
        <v>543</v>
      </c>
      <c r="L3028" s="66">
        <v>46314</v>
      </c>
      <c r="M3028" s="65" t="s">
        <v>315</v>
      </c>
      <c r="N3028" s="65" t="s">
        <v>793</v>
      </c>
      <c r="O3028" s="65" t="s">
        <v>289</v>
      </c>
      <c r="P3028" s="66">
        <v>46314</v>
      </c>
      <c r="Q3028" s="31">
        <f t="shared" si="94"/>
        <v>754</v>
      </c>
      <c r="R3028" s="31">
        <f t="shared" si="95"/>
        <v>780</v>
      </c>
      <c r="S3028" s="29">
        <f>IF($Q3028&lt;Parâmetros!$E$19,$G3028-1,$G3028)</f>
        <v>46314</v>
      </c>
    </row>
    <row r="3029" spans="1:19" ht="15" customHeight="1" x14ac:dyDescent="0.25">
      <c r="A3029" s="128">
        <v>56256</v>
      </c>
      <c r="B3029" s="65" t="s">
        <v>49</v>
      </c>
      <c r="C3029" s="65" t="s">
        <v>75</v>
      </c>
      <c r="D3029" s="66">
        <v>46314</v>
      </c>
      <c r="E3029" s="67">
        <v>0.49</v>
      </c>
      <c r="F3029" s="65" t="s">
        <v>285</v>
      </c>
      <c r="G3029" s="66">
        <v>46314</v>
      </c>
      <c r="H3029" s="129">
        <v>40526784</v>
      </c>
      <c r="I3029" s="129">
        <v>10</v>
      </c>
      <c r="J3029" s="65" t="s">
        <v>3318</v>
      </c>
      <c r="K3029" s="65" t="s">
        <v>4309</v>
      </c>
      <c r="L3029" s="66">
        <v>46314</v>
      </c>
      <c r="M3029" s="65" t="s">
        <v>315</v>
      </c>
      <c r="N3029" s="65" t="s">
        <v>793</v>
      </c>
      <c r="O3029" s="65" t="s">
        <v>289</v>
      </c>
      <c r="P3029" s="66">
        <v>46314</v>
      </c>
      <c r="Q3029" s="31">
        <f t="shared" si="94"/>
        <v>781</v>
      </c>
      <c r="R3029" s="31">
        <f t="shared" si="95"/>
        <v>810</v>
      </c>
      <c r="S3029" s="29">
        <f>IF($Q3029&lt;Parâmetros!$E$19,$G3029-1,$G3029)</f>
        <v>46314</v>
      </c>
    </row>
    <row r="3030" spans="1:19" ht="15" customHeight="1" x14ac:dyDescent="0.25">
      <c r="A3030" s="128">
        <v>56256</v>
      </c>
      <c r="B3030" s="65" t="s">
        <v>49</v>
      </c>
      <c r="C3030" s="65" t="s">
        <v>75</v>
      </c>
      <c r="D3030" s="66">
        <v>46314</v>
      </c>
      <c r="E3030" s="67">
        <v>0.55000000000000004</v>
      </c>
      <c r="F3030" s="65" t="s">
        <v>285</v>
      </c>
      <c r="G3030" s="66">
        <v>46314</v>
      </c>
      <c r="H3030" s="129">
        <v>40526786</v>
      </c>
      <c r="I3030" s="129">
        <v>10</v>
      </c>
      <c r="J3030" s="65" t="s">
        <v>542</v>
      </c>
      <c r="K3030" s="65" t="s">
        <v>4310</v>
      </c>
      <c r="L3030" s="66">
        <v>46314</v>
      </c>
      <c r="M3030" s="65" t="s">
        <v>315</v>
      </c>
      <c r="N3030" s="65" t="s">
        <v>793</v>
      </c>
      <c r="O3030" s="65" t="s">
        <v>289</v>
      </c>
      <c r="P3030" s="66">
        <v>46314</v>
      </c>
      <c r="Q3030" s="31">
        <f t="shared" si="94"/>
        <v>811</v>
      </c>
      <c r="R3030" s="31">
        <f t="shared" si="95"/>
        <v>844</v>
      </c>
      <c r="S3030" s="29">
        <f>IF($Q3030&lt;Parâmetros!$E$19,$G3030-1,$G3030)</f>
        <v>46314</v>
      </c>
    </row>
    <row r="3031" spans="1:19" ht="15" customHeight="1" x14ac:dyDescent="0.25">
      <c r="A3031" s="128">
        <v>56256</v>
      </c>
      <c r="B3031" s="65" t="s">
        <v>49</v>
      </c>
      <c r="C3031" s="65" t="s">
        <v>75</v>
      </c>
      <c r="D3031" s="66">
        <v>46314</v>
      </c>
      <c r="E3031" s="67">
        <v>0.42</v>
      </c>
      <c r="F3031" s="65" t="s">
        <v>285</v>
      </c>
      <c r="G3031" s="66">
        <v>46314</v>
      </c>
      <c r="H3031" s="129">
        <v>40526822</v>
      </c>
      <c r="I3031" s="129">
        <v>10</v>
      </c>
      <c r="J3031" s="65" t="s">
        <v>4311</v>
      </c>
      <c r="K3031" s="65" t="s">
        <v>3947</v>
      </c>
      <c r="L3031" s="66">
        <v>46314</v>
      </c>
      <c r="M3031" s="65" t="s">
        <v>315</v>
      </c>
      <c r="N3031" s="65" t="s">
        <v>793</v>
      </c>
      <c r="O3031" s="65" t="s">
        <v>289</v>
      </c>
      <c r="P3031" s="66">
        <v>46314</v>
      </c>
      <c r="Q3031" s="31">
        <f t="shared" si="94"/>
        <v>845</v>
      </c>
      <c r="R3031" s="31">
        <f t="shared" si="95"/>
        <v>870</v>
      </c>
      <c r="S3031" s="29">
        <f>IF($Q3031&lt;Parâmetros!$E$19,$G3031-1,$G3031)</f>
        <v>46314</v>
      </c>
    </row>
    <row r="3032" spans="1:19" ht="15" customHeight="1" x14ac:dyDescent="0.25">
      <c r="A3032" s="128">
        <v>56256</v>
      </c>
      <c r="B3032" s="65" t="s">
        <v>49</v>
      </c>
      <c r="C3032" s="65" t="s">
        <v>75</v>
      </c>
      <c r="D3032" s="66">
        <v>46314</v>
      </c>
      <c r="E3032" s="67">
        <v>0.47</v>
      </c>
      <c r="F3032" s="65" t="s">
        <v>285</v>
      </c>
      <c r="G3032" s="66">
        <v>46314</v>
      </c>
      <c r="H3032" s="129">
        <v>40526819</v>
      </c>
      <c r="I3032" s="129">
        <v>10</v>
      </c>
      <c r="J3032" s="65" t="s">
        <v>4312</v>
      </c>
      <c r="K3032" s="65" t="s">
        <v>4313</v>
      </c>
      <c r="L3032" s="66">
        <v>46314</v>
      </c>
      <c r="M3032" s="65" t="s">
        <v>315</v>
      </c>
      <c r="N3032" s="65" t="s">
        <v>793</v>
      </c>
      <c r="O3032" s="65" t="s">
        <v>289</v>
      </c>
      <c r="P3032" s="66">
        <v>46314</v>
      </c>
      <c r="Q3032" s="31">
        <f t="shared" si="94"/>
        <v>872</v>
      </c>
      <c r="R3032" s="31">
        <f t="shared" si="95"/>
        <v>900</v>
      </c>
      <c r="S3032" s="29">
        <f>IF($Q3032&lt;Parâmetros!$E$19,$G3032-1,$G3032)</f>
        <v>46314</v>
      </c>
    </row>
    <row r="3033" spans="1:19" ht="15" customHeight="1" x14ac:dyDescent="0.25">
      <c r="A3033" s="128">
        <v>56256</v>
      </c>
      <c r="B3033" s="65" t="s">
        <v>49</v>
      </c>
      <c r="C3033" s="65" t="s">
        <v>75</v>
      </c>
      <c r="D3033" s="66">
        <v>46314</v>
      </c>
      <c r="E3033" s="67">
        <v>0.82</v>
      </c>
      <c r="F3033" s="65" t="s">
        <v>285</v>
      </c>
      <c r="G3033" s="66">
        <v>46314</v>
      </c>
      <c r="H3033" s="129">
        <v>40526788</v>
      </c>
      <c r="I3033" s="129">
        <v>10</v>
      </c>
      <c r="J3033" s="65" t="s">
        <v>4314</v>
      </c>
      <c r="K3033" s="65" t="s">
        <v>4315</v>
      </c>
      <c r="L3033" s="66">
        <v>46314</v>
      </c>
      <c r="M3033" s="65" t="s">
        <v>315</v>
      </c>
      <c r="N3033" s="65" t="s">
        <v>793</v>
      </c>
      <c r="O3033" s="65" t="s">
        <v>289</v>
      </c>
      <c r="P3033" s="66">
        <v>46314</v>
      </c>
      <c r="Q3033" s="31">
        <f t="shared" si="94"/>
        <v>901</v>
      </c>
      <c r="R3033" s="31">
        <f t="shared" si="95"/>
        <v>950</v>
      </c>
      <c r="S3033" s="29">
        <f>IF($Q3033&lt;Parâmetros!$E$19,$G3033-1,$G3033)</f>
        <v>46314</v>
      </c>
    </row>
    <row r="3034" spans="1:19" ht="15" customHeight="1" x14ac:dyDescent="0.25">
      <c r="A3034" s="128">
        <v>56256</v>
      </c>
      <c r="B3034" s="65" t="s">
        <v>49</v>
      </c>
      <c r="C3034" s="65" t="s">
        <v>75</v>
      </c>
      <c r="D3034" s="66">
        <v>46314</v>
      </c>
      <c r="E3034" s="67">
        <v>0.49</v>
      </c>
      <c r="F3034" s="65" t="s">
        <v>285</v>
      </c>
      <c r="G3034" s="66">
        <v>46314</v>
      </c>
      <c r="H3034" s="129">
        <v>40526789</v>
      </c>
      <c r="I3034" s="129">
        <v>10</v>
      </c>
      <c r="J3034" s="65" t="s">
        <v>3829</v>
      </c>
      <c r="K3034" s="65" t="s">
        <v>4316</v>
      </c>
      <c r="L3034" s="66">
        <v>46314</v>
      </c>
      <c r="M3034" s="65" t="s">
        <v>315</v>
      </c>
      <c r="N3034" s="65" t="s">
        <v>793</v>
      </c>
      <c r="O3034" s="65" t="s">
        <v>289</v>
      </c>
      <c r="P3034" s="66">
        <v>46314</v>
      </c>
      <c r="Q3034" s="31">
        <f t="shared" si="94"/>
        <v>951</v>
      </c>
      <c r="R3034" s="31">
        <f t="shared" si="95"/>
        <v>980</v>
      </c>
      <c r="S3034" s="29">
        <f>IF($Q3034&lt;Parâmetros!$E$19,$G3034-1,$G3034)</f>
        <v>46314</v>
      </c>
    </row>
    <row r="3035" spans="1:19" ht="15" customHeight="1" x14ac:dyDescent="0.25">
      <c r="A3035" s="128">
        <v>56256</v>
      </c>
      <c r="B3035" s="65" t="s">
        <v>49</v>
      </c>
      <c r="C3035" s="65" t="s">
        <v>75</v>
      </c>
      <c r="D3035" s="66">
        <v>46316</v>
      </c>
      <c r="E3035" s="67">
        <v>0.84</v>
      </c>
      <c r="F3035" s="65" t="s">
        <v>285</v>
      </c>
      <c r="G3035" s="66">
        <v>46315</v>
      </c>
      <c r="H3035" s="129">
        <v>40526790</v>
      </c>
      <c r="I3035" s="129">
        <v>10</v>
      </c>
      <c r="J3035" s="65" t="s">
        <v>4317</v>
      </c>
      <c r="K3035" s="65" t="s">
        <v>4318</v>
      </c>
      <c r="L3035" s="66">
        <v>46315</v>
      </c>
      <c r="M3035" s="65" t="s">
        <v>315</v>
      </c>
      <c r="N3035" s="65" t="s">
        <v>793</v>
      </c>
      <c r="O3035" s="65" t="s">
        <v>289</v>
      </c>
      <c r="P3035" s="66">
        <v>46316</v>
      </c>
      <c r="Q3035" s="31">
        <f t="shared" si="94"/>
        <v>440</v>
      </c>
      <c r="R3035" s="31">
        <f t="shared" si="95"/>
        <v>490</v>
      </c>
      <c r="S3035" s="29">
        <f>IF($Q3035&lt;Parâmetros!$E$19,$G3035-1,$G3035)</f>
        <v>46315</v>
      </c>
    </row>
    <row r="3036" spans="1:19" ht="15" customHeight="1" x14ac:dyDescent="0.25">
      <c r="A3036" s="128">
        <v>56256</v>
      </c>
      <c r="B3036" s="65" t="s">
        <v>49</v>
      </c>
      <c r="C3036" s="65" t="s">
        <v>75</v>
      </c>
      <c r="D3036" s="66">
        <v>46316</v>
      </c>
      <c r="E3036" s="67">
        <v>0.82</v>
      </c>
      <c r="F3036" s="65" t="s">
        <v>285</v>
      </c>
      <c r="G3036" s="66">
        <v>46315</v>
      </c>
      <c r="H3036" s="129">
        <v>40526812</v>
      </c>
      <c r="I3036" s="129">
        <v>10</v>
      </c>
      <c r="J3036" s="65" t="s">
        <v>4319</v>
      </c>
      <c r="K3036" s="65" t="s">
        <v>4320</v>
      </c>
      <c r="L3036" s="66">
        <v>46315</v>
      </c>
      <c r="M3036" s="65" t="s">
        <v>315</v>
      </c>
      <c r="N3036" s="129">
        <v>3010324</v>
      </c>
      <c r="O3036" s="65" t="s">
        <v>289</v>
      </c>
      <c r="P3036" s="66">
        <v>46316</v>
      </c>
      <c r="Q3036" s="31">
        <f t="shared" si="94"/>
        <v>491</v>
      </c>
      <c r="R3036" s="31">
        <f t="shared" si="95"/>
        <v>540</v>
      </c>
      <c r="S3036" s="29">
        <f>IF($Q3036&lt;Parâmetros!$E$19,$G3036-1,$G3036)</f>
        <v>46315</v>
      </c>
    </row>
    <row r="3037" spans="1:19" ht="15" customHeight="1" x14ac:dyDescent="0.25">
      <c r="A3037" s="128">
        <v>56256</v>
      </c>
      <c r="B3037" s="65" t="s">
        <v>49</v>
      </c>
      <c r="C3037" s="65" t="s">
        <v>75</v>
      </c>
      <c r="D3037" s="66">
        <v>46316</v>
      </c>
      <c r="E3037" s="67">
        <v>0.82</v>
      </c>
      <c r="F3037" s="65" t="s">
        <v>285</v>
      </c>
      <c r="G3037" s="66">
        <v>46315</v>
      </c>
      <c r="H3037" s="129">
        <v>40526824</v>
      </c>
      <c r="I3037" s="129">
        <v>10</v>
      </c>
      <c r="J3037" s="65" t="s">
        <v>2607</v>
      </c>
      <c r="K3037" s="65" t="s">
        <v>4321</v>
      </c>
      <c r="L3037" s="66">
        <v>46315</v>
      </c>
      <c r="M3037" s="65" t="s">
        <v>315</v>
      </c>
      <c r="N3037" s="65" t="s">
        <v>793</v>
      </c>
      <c r="O3037" s="65" t="s">
        <v>289</v>
      </c>
      <c r="P3037" s="66">
        <v>46316</v>
      </c>
      <c r="Q3037" s="31">
        <f t="shared" si="94"/>
        <v>541</v>
      </c>
      <c r="R3037" s="31">
        <f t="shared" si="95"/>
        <v>590</v>
      </c>
      <c r="S3037" s="29">
        <f>IF($Q3037&lt;Parâmetros!$E$19,$G3037-1,$G3037)</f>
        <v>46315</v>
      </c>
    </row>
    <row r="3038" spans="1:19" ht="15" customHeight="1" x14ac:dyDescent="0.25">
      <c r="A3038" s="128">
        <v>56256</v>
      </c>
      <c r="B3038" s="65" t="s">
        <v>49</v>
      </c>
      <c r="C3038" s="65" t="s">
        <v>75</v>
      </c>
      <c r="D3038" s="66">
        <v>46316</v>
      </c>
      <c r="E3038" s="67">
        <v>0.47</v>
      </c>
      <c r="F3038" s="65" t="s">
        <v>285</v>
      </c>
      <c r="G3038" s="66">
        <v>46315</v>
      </c>
      <c r="H3038" s="129">
        <v>40526825</v>
      </c>
      <c r="I3038" s="129">
        <v>10</v>
      </c>
      <c r="J3038" s="65" t="s">
        <v>4322</v>
      </c>
      <c r="K3038" s="65" t="s">
        <v>4323</v>
      </c>
      <c r="L3038" s="66">
        <v>46315</v>
      </c>
      <c r="M3038" s="65" t="s">
        <v>315</v>
      </c>
      <c r="N3038" s="65" t="s">
        <v>793</v>
      </c>
      <c r="O3038" s="65" t="s">
        <v>289</v>
      </c>
      <c r="P3038" s="66">
        <v>46316</v>
      </c>
      <c r="Q3038" s="31">
        <f t="shared" si="94"/>
        <v>591</v>
      </c>
      <c r="R3038" s="31">
        <f t="shared" si="95"/>
        <v>620</v>
      </c>
      <c r="S3038" s="29">
        <f>IF($Q3038&lt;Parâmetros!$E$19,$G3038-1,$G3038)</f>
        <v>46315</v>
      </c>
    </row>
    <row r="3039" spans="1:19" ht="15" customHeight="1" x14ac:dyDescent="0.25">
      <c r="A3039" s="128">
        <v>56256</v>
      </c>
      <c r="B3039" s="65" t="s">
        <v>49</v>
      </c>
      <c r="C3039" s="65" t="s">
        <v>75</v>
      </c>
      <c r="D3039" s="66">
        <v>46316</v>
      </c>
      <c r="E3039" s="67">
        <v>0.65</v>
      </c>
      <c r="F3039" s="65" t="s">
        <v>285</v>
      </c>
      <c r="G3039" s="66">
        <v>46315</v>
      </c>
      <c r="H3039" s="129">
        <v>40526748</v>
      </c>
      <c r="I3039" s="129">
        <v>10</v>
      </c>
      <c r="J3039" s="65" t="s">
        <v>4324</v>
      </c>
      <c r="K3039" s="65" t="s">
        <v>4325</v>
      </c>
      <c r="L3039" s="66">
        <v>46315</v>
      </c>
      <c r="M3039" s="65" t="s">
        <v>315</v>
      </c>
      <c r="N3039" s="65" t="s">
        <v>793</v>
      </c>
      <c r="O3039" s="65" t="s">
        <v>289</v>
      </c>
      <c r="P3039" s="66">
        <v>46316</v>
      </c>
      <c r="Q3039" s="31">
        <f t="shared" si="94"/>
        <v>621</v>
      </c>
      <c r="R3039" s="31">
        <f t="shared" si="95"/>
        <v>660</v>
      </c>
      <c r="S3039" s="29">
        <f>IF($Q3039&lt;Parâmetros!$E$19,$G3039-1,$G3039)</f>
        <v>46315</v>
      </c>
    </row>
    <row r="3040" spans="1:19" ht="15" customHeight="1" x14ac:dyDescent="0.25">
      <c r="A3040" s="128">
        <v>56256</v>
      </c>
      <c r="B3040" s="65" t="s">
        <v>49</v>
      </c>
      <c r="C3040" s="65" t="s">
        <v>75</v>
      </c>
      <c r="D3040" s="66">
        <v>46316</v>
      </c>
      <c r="E3040" s="67">
        <v>1.45</v>
      </c>
      <c r="F3040" s="65" t="s">
        <v>285</v>
      </c>
      <c r="G3040" s="66">
        <v>46315</v>
      </c>
      <c r="H3040" s="129">
        <v>40526735</v>
      </c>
      <c r="I3040" s="129">
        <v>10</v>
      </c>
      <c r="J3040" s="65" t="s">
        <v>4326</v>
      </c>
      <c r="K3040" s="65" t="s">
        <v>3297</v>
      </c>
      <c r="L3040" s="66">
        <v>46315</v>
      </c>
      <c r="M3040" s="65" t="s">
        <v>315</v>
      </c>
      <c r="N3040" s="65" t="s">
        <v>793</v>
      </c>
      <c r="O3040" s="65" t="s">
        <v>289</v>
      </c>
      <c r="P3040" s="66">
        <v>46316</v>
      </c>
      <c r="Q3040" s="31">
        <f t="shared" si="94"/>
        <v>723</v>
      </c>
      <c r="R3040" s="31">
        <f t="shared" si="95"/>
        <v>810</v>
      </c>
      <c r="S3040" s="29">
        <f>IF($Q3040&lt;Parâmetros!$E$19,$G3040-1,$G3040)</f>
        <v>46315</v>
      </c>
    </row>
    <row r="3041" spans="1:19" ht="15" customHeight="1" x14ac:dyDescent="0.25">
      <c r="A3041" s="128">
        <v>56256</v>
      </c>
      <c r="B3041" s="65" t="s">
        <v>49</v>
      </c>
      <c r="C3041" s="65" t="s">
        <v>75</v>
      </c>
      <c r="D3041" s="66">
        <v>46316</v>
      </c>
      <c r="E3041" s="67">
        <v>1.82</v>
      </c>
      <c r="F3041" s="65" t="s">
        <v>285</v>
      </c>
      <c r="G3041" s="66">
        <v>46315</v>
      </c>
      <c r="H3041" s="129">
        <v>40526736</v>
      </c>
      <c r="I3041" s="129">
        <v>10</v>
      </c>
      <c r="J3041" s="65" t="s">
        <v>4327</v>
      </c>
      <c r="K3041" s="65" t="s">
        <v>4328</v>
      </c>
      <c r="L3041" s="66">
        <v>46315</v>
      </c>
      <c r="M3041" s="65" t="s">
        <v>315</v>
      </c>
      <c r="N3041" s="65" t="s">
        <v>793</v>
      </c>
      <c r="O3041" s="65" t="s">
        <v>289</v>
      </c>
      <c r="P3041" s="66">
        <v>46316</v>
      </c>
      <c r="Q3041" s="31">
        <f t="shared" si="94"/>
        <v>811</v>
      </c>
      <c r="R3041" s="31">
        <f t="shared" si="95"/>
        <v>920</v>
      </c>
      <c r="S3041" s="29">
        <f>IF($Q3041&lt;Parâmetros!$E$19,$G3041-1,$G3041)</f>
        <v>46315</v>
      </c>
    </row>
    <row r="3042" spans="1:19" ht="15" customHeight="1" x14ac:dyDescent="0.25">
      <c r="A3042" s="128">
        <v>56256</v>
      </c>
      <c r="B3042" s="65" t="s">
        <v>49</v>
      </c>
      <c r="C3042" s="65" t="s">
        <v>75</v>
      </c>
      <c r="D3042" s="66">
        <v>46316</v>
      </c>
      <c r="E3042" s="67">
        <v>1</v>
      </c>
      <c r="F3042" s="65" t="s">
        <v>285</v>
      </c>
      <c r="G3042" s="66">
        <v>46315</v>
      </c>
      <c r="H3042" s="129">
        <v>40526737</v>
      </c>
      <c r="I3042" s="129">
        <v>10</v>
      </c>
      <c r="J3042" s="65" t="s">
        <v>4329</v>
      </c>
      <c r="K3042" s="65" t="s">
        <v>4330</v>
      </c>
      <c r="L3042" s="66">
        <v>46315</v>
      </c>
      <c r="M3042" s="65" t="s">
        <v>357</v>
      </c>
      <c r="N3042" s="65" t="s">
        <v>793</v>
      </c>
      <c r="O3042" s="65" t="s">
        <v>289</v>
      </c>
      <c r="P3042" s="66">
        <v>46316</v>
      </c>
      <c r="Q3042" s="31">
        <f t="shared" si="94"/>
        <v>921</v>
      </c>
      <c r="R3042" s="31">
        <f t="shared" si="95"/>
        <v>982</v>
      </c>
      <c r="S3042" s="29">
        <f>IF($Q3042&lt;Parâmetros!$E$19,$G3042-1,$G3042)</f>
        <v>46315</v>
      </c>
    </row>
    <row r="3043" spans="1:19" ht="15" customHeight="1" x14ac:dyDescent="0.25">
      <c r="A3043" s="128">
        <v>56256</v>
      </c>
      <c r="B3043" s="65" t="s">
        <v>49</v>
      </c>
      <c r="C3043" s="65" t="s">
        <v>75</v>
      </c>
      <c r="D3043" s="66">
        <v>46317</v>
      </c>
      <c r="E3043" s="67">
        <v>0.67</v>
      </c>
      <c r="F3043" s="65" t="s">
        <v>285</v>
      </c>
      <c r="G3043" s="66">
        <v>46316</v>
      </c>
      <c r="H3043" s="129">
        <v>40526749</v>
      </c>
      <c r="I3043" s="129">
        <v>10</v>
      </c>
      <c r="J3043" s="65" t="s">
        <v>991</v>
      </c>
      <c r="K3043" s="65" t="s">
        <v>2571</v>
      </c>
      <c r="L3043" s="66">
        <v>46316</v>
      </c>
      <c r="M3043" s="65" t="s">
        <v>315</v>
      </c>
      <c r="N3043" s="65" t="s">
        <v>793</v>
      </c>
      <c r="O3043" s="65" t="s">
        <v>289</v>
      </c>
      <c r="P3043" s="66">
        <v>46317</v>
      </c>
      <c r="Q3043" s="31">
        <f t="shared" si="94"/>
        <v>440</v>
      </c>
      <c r="R3043" s="31">
        <f t="shared" si="95"/>
        <v>480</v>
      </c>
      <c r="S3043" s="29">
        <f>IF($Q3043&lt;Parâmetros!$E$19,$G3043-1,$G3043)</f>
        <v>46316</v>
      </c>
    </row>
    <row r="3044" spans="1:19" ht="15" customHeight="1" x14ac:dyDescent="0.25">
      <c r="A3044" s="128">
        <v>56256</v>
      </c>
      <c r="B3044" s="65" t="s">
        <v>49</v>
      </c>
      <c r="C3044" s="65" t="s">
        <v>75</v>
      </c>
      <c r="D3044" s="66">
        <v>46317</v>
      </c>
      <c r="E3044" s="67">
        <v>0.3</v>
      </c>
      <c r="F3044" s="65" t="s">
        <v>285</v>
      </c>
      <c r="G3044" s="66">
        <v>46316</v>
      </c>
      <c r="H3044" s="129">
        <v>40526750</v>
      </c>
      <c r="I3044" s="129">
        <v>10</v>
      </c>
      <c r="J3044" s="65" t="s">
        <v>3288</v>
      </c>
      <c r="K3044" s="65" t="s">
        <v>4605</v>
      </c>
      <c r="L3044" s="66">
        <v>46316</v>
      </c>
      <c r="M3044" s="65" t="s">
        <v>315</v>
      </c>
      <c r="N3044" s="65" t="s">
        <v>793</v>
      </c>
      <c r="O3044" s="65" t="s">
        <v>289</v>
      </c>
      <c r="P3044" s="66">
        <v>46317</v>
      </c>
      <c r="Q3044" s="31">
        <f t="shared" si="94"/>
        <v>481</v>
      </c>
      <c r="R3044" s="31">
        <f t="shared" si="95"/>
        <v>500</v>
      </c>
      <c r="S3044" s="29">
        <f>IF($Q3044&lt;Parâmetros!$E$19,$G3044-1,$G3044)</f>
        <v>46316</v>
      </c>
    </row>
    <row r="3045" spans="1:19" ht="15" customHeight="1" x14ac:dyDescent="0.25">
      <c r="A3045" s="128">
        <v>56256</v>
      </c>
      <c r="B3045" s="65" t="s">
        <v>49</v>
      </c>
      <c r="C3045" s="65" t="s">
        <v>75</v>
      </c>
      <c r="D3045" s="66">
        <v>46317</v>
      </c>
      <c r="E3045" s="67">
        <v>0.32</v>
      </c>
      <c r="F3045" s="65" t="s">
        <v>285</v>
      </c>
      <c r="G3045" s="66">
        <v>46316</v>
      </c>
      <c r="H3045" s="129">
        <v>40526751</v>
      </c>
      <c r="I3045" s="129">
        <v>10</v>
      </c>
      <c r="J3045" s="65" t="s">
        <v>4606</v>
      </c>
      <c r="K3045" s="65" t="s">
        <v>4607</v>
      </c>
      <c r="L3045" s="66">
        <v>46316</v>
      </c>
      <c r="M3045" s="65" t="s">
        <v>315</v>
      </c>
      <c r="N3045" s="65" t="s">
        <v>793</v>
      </c>
      <c r="O3045" s="65" t="s">
        <v>289</v>
      </c>
      <c r="P3045" s="66">
        <v>46317</v>
      </c>
      <c r="Q3045" s="31">
        <f t="shared" si="94"/>
        <v>501</v>
      </c>
      <c r="R3045" s="31">
        <f t="shared" si="95"/>
        <v>520</v>
      </c>
      <c r="S3045" s="29">
        <f>IF($Q3045&lt;Parâmetros!$E$19,$G3045-1,$G3045)</f>
        <v>46316</v>
      </c>
    </row>
    <row r="3046" spans="1:19" ht="15" customHeight="1" x14ac:dyDescent="0.25">
      <c r="A3046" s="128">
        <v>56256</v>
      </c>
      <c r="B3046" s="65" t="s">
        <v>49</v>
      </c>
      <c r="C3046" s="65" t="s">
        <v>75</v>
      </c>
      <c r="D3046" s="66">
        <v>46317</v>
      </c>
      <c r="E3046" s="67">
        <v>0.32</v>
      </c>
      <c r="F3046" s="65" t="s">
        <v>285</v>
      </c>
      <c r="G3046" s="66">
        <v>46316</v>
      </c>
      <c r="H3046" s="129">
        <v>40526752</v>
      </c>
      <c r="I3046" s="129">
        <v>10</v>
      </c>
      <c r="J3046" s="65" t="s">
        <v>4608</v>
      </c>
      <c r="K3046" s="65" t="s">
        <v>4609</v>
      </c>
      <c r="L3046" s="66">
        <v>46316</v>
      </c>
      <c r="M3046" s="65" t="s">
        <v>315</v>
      </c>
      <c r="N3046" s="65" t="s">
        <v>793</v>
      </c>
      <c r="O3046" s="65" t="s">
        <v>289</v>
      </c>
      <c r="P3046" s="66">
        <v>46317</v>
      </c>
      <c r="Q3046" s="31">
        <f t="shared" si="94"/>
        <v>521</v>
      </c>
      <c r="R3046" s="31">
        <f t="shared" si="95"/>
        <v>540</v>
      </c>
      <c r="S3046" s="29">
        <f>IF($Q3046&lt;Parâmetros!$E$19,$G3046-1,$G3046)</f>
        <v>46316</v>
      </c>
    </row>
    <row r="3047" spans="1:19" ht="15" customHeight="1" x14ac:dyDescent="0.25">
      <c r="A3047" s="128">
        <v>56256</v>
      </c>
      <c r="B3047" s="65" t="s">
        <v>49</v>
      </c>
      <c r="C3047" s="65" t="s">
        <v>75</v>
      </c>
      <c r="D3047" s="66">
        <v>46317</v>
      </c>
      <c r="E3047" s="67">
        <v>2.4900000000000002</v>
      </c>
      <c r="F3047" s="65" t="s">
        <v>285</v>
      </c>
      <c r="G3047" s="66">
        <v>46316</v>
      </c>
      <c r="H3047" s="129">
        <v>40526762</v>
      </c>
      <c r="I3047" s="129">
        <v>10</v>
      </c>
      <c r="J3047" s="65" t="s">
        <v>4610</v>
      </c>
      <c r="K3047" s="65" t="s">
        <v>1700</v>
      </c>
      <c r="L3047" s="66">
        <v>46316</v>
      </c>
      <c r="M3047" s="65" t="s">
        <v>315</v>
      </c>
      <c r="N3047" s="65" t="s">
        <v>793</v>
      </c>
      <c r="O3047" s="65" t="s">
        <v>289</v>
      </c>
      <c r="P3047" s="66">
        <v>46317</v>
      </c>
      <c r="Q3047" s="31">
        <f t="shared" si="94"/>
        <v>541</v>
      </c>
      <c r="R3047" s="31">
        <f t="shared" si="95"/>
        <v>690</v>
      </c>
      <c r="S3047" s="29">
        <f>IF($Q3047&lt;Parâmetros!$E$19,$G3047-1,$G3047)</f>
        <v>46316</v>
      </c>
    </row>
    <row r="3048" spans="1:19" ht="15" customHeight="1" x14ac:dyDescent="0.25">
      <c r="A3048" s="128">
        <v>56256</v>
      </c>
      <c r="B3048" s="65" t="s">
        <v>49</v>
      </c>
      <c r="C3048" s="65" t="s">
        <v>75</v>
      </c>
      <c r="D3048" s="66">
        <v>46317</v>
      </c>
      <c r="E3048" s="67">
        <v>0.79</v>
      </c>
      <c r="F3048" s="65" t="s">
        <v>285</v>
      </c>
      <c r="G3048" s="66">
        <v>46316</v>
      </c>
      <c r="H3048" s="129">
        <v>40526820</v>
      </c>
      <c r="I3048" s="129">
        <v>10</v>
      </c>
      <c r="J3048" s="65" t="s">
        <v>4611</v>
      </c>
      <c r="K3048" s="65" t="s">
        <v>4612</v>
      </c>
      <c r="L3048" s="66">
        <v>46316</v>
      </c>
      <c r="M3048" s="65" t="s">
        <v>315</v>
      </c>
      <c r="N3048" s="65" t="s">
        <v>793</v>
      </c>
      <c r="O3048" s="65" t="s">
        <v>289</v>
      </c>
      <c r="P3048" s="66">
        <v>46317</v>
      </c>
      <c r="Q3048" s="31">
        <f t="shared" si="94"/>
        <v>752</v>
      </c>
      <c r="R3048" s="31">
        <f t="shared" si="95"/>
        <v>800</v>
      </c>
      <c r="S3048" s="29">
        <f>IF($Q3048&lt;Parâmetros!$E$19,$G3048-1,$G3048)</f>
        <v>46316</v>
      </c>
    </row>
    <row r="3049" spans="1:19" ht="15" customHeight="1" x14ac:dyDescent="0.25">
      <c r="A3049" s="128">
        <v>56256</v>
      </c>
      <c r="B3049" s="65" t="s">
        <v>49</v>
      </c>
      <c r="C3049" s="65" t="s">
        <v>75</v>
      </c>
      <c r="D3049" s="66">
        <v>46317</v>
      </c>
      <c r="E3049" s="67">
        <v>0.8</v>
      </c>
      <c r="F3049" s="65" t="s">
        <v>285</v>
      </c>
      <c r="G3049" s="66">
        <v>46316</v>
      </c>
      <c r="H3049" s="129">
        <v>40526795</v>
      </c>
      <c r="I3049" s="129">
        <v>10</v>
      </c>
      <c r="J3049" s="65" t="s">
        <v>4613</v>
      </c>
      <c r="K3049" s="65" t="s">
        <v>4614</v>
      </c>
      <c r="L3049" s="66">
        <v>46316</v>
      </c>
      <c r="M3049" s="65" t="s">
        <v>315</v>
      </c>
      <c r="N3049" s="65" t="s">
        <v>793</v>
      </c>
      <c r="O3049" s="65" t="s">
        <v>289</v>
      </c>
      <c r="P3049" s="66">
        <v>46317</v>
      </c>
      <c r="Q3049" s="31">
        <f t="shared" si="94"/>
        <v>801</v>
      </c>
      <c r="R3049" s="31">
        <f t="shared" si="95"/>
        <v>850</v>
      </c>
      <c r="S3049" s="29">
        <f>IF($Q3049&lt;Parâmetros!$E$19,$G3049-1,$G3049)</f>
        <v>46316</v>
      </c>
    </row>
    <row r="3050" spans="1:19" ht="15" customHeight="1" x14ac:dyDescent="0.25">
      <c r="A3050" s="128">
        <v>56256</v>
      </c>
      <c r="B3050" s="65" t="s">
        <v>49</v>
      </c>
      <c r="C3050" s="65" t="s">
        <v>75</v>
      </c>
      <c r="D3050" s="66">
        <v>46317</v>
      </c>
      <c r="E3050" s="67">
        <v>1</v>
      </c>
      <c r="F3050" s="65" t="s">
        <v>285</v>
      </c>
      <c r="G3050" s="66">
        <v>46316</v>
      </c>
      <c r="H3050" s="129">
        <v>40526794</v>
      </c>
      <c r="I3050" s="129">
        <v>10</v>
      </c>
      <c r="J3050" s="65" t="s">
        <v>4615</v>
      </c>
      <c r="K3050" s="65" t="s">
        <v>4616</v>
      </c>
      <c r="L3050" s="66">
        <v>46316</v>
      </c>
      <c r="M3050" s="65" t="s">
        <v>315</v>
      </c>
      <c r="N3050" s="65" t="s">
        <v>793</v>
      </c>
      <c r="O3050" s="65" t="s">
        <v>289</v>
      </c>
      <c r="P3050" s="66">
        <v>46317</v>
      </c>
      <c r="Q3050" s="31">
        <f t="shared" si="94"/>
        <v>850</v>
      </c>
      <c r="R3050" s="31">
        <f t="shared" si="95"/>
        <v>910</v>
      </c>
      <c r="S3050" s="29">
        <f>IF($Q3050&lt;Parâmetros!$E$19,$G3050-1,$G3050)</f>
        <v>46316</v>
      </c>
    </row>
    <row r="3051" spans="1:19" ht="15" customHeight="1" x14ac:dyDescent="0.25">
      <c r="A3051" s="128">
        <v>56256</v>
      </c>
      <c r="B3051" s="65" t="s">
        <v>49</v>
      </c>
      <c r="C3051" s="65" t="s">
        <v>75</v>
      </c>
      <c r="D3051" s="66">
        <v>46317</v>
      </c>
      <c r="E3051" s="67">
        <v>1.1399999999999999</v>
      </c>
      <c r="F3051" s="65" t="s">
        <v>285</v>
      </c>
      <c r="G3051" s="66">
        <v>46316</v>
      </c>
      <c r="H3051" s="129">
        <v>40526793</v>
      </c>
      <c r="I3051" s="129">
        <v>10</v>
      </c>
      <c r="J3051" s="65" t="s">
        <v>3032</v>
      </c>
      <c r="K3051" s="65" t="s">
        <v>4617</v>
      </c>
      <c r="L3051" s="66">
        <v>46316</v>
      </c>
      <c r="M3051" s="65" t="s">
        <v>315</v>
      </c>
      <c r="N3051" s="65" t="s">
        <v>793</v>
      </c>
      <c r="O3051" s="65" t="s">
        <v>289</v>
      </c>
      <c r="P3051" s="66">
        <v>46317</v>
      </c>
      <c r="Q3051" s="31">
        <f t="shared" si="94"/>
        <v>911</v>
      </c>
      <c r="R3051" s="31">
        <f t="shared" si="95"/>
        <v>980</v>
      </c>
      <c r="S3051" s="29">
        <f>IF($Q3051&lt;Parâmetros!$E$19,$G3051-1,$G3051)</f>
        <v>46316</v>
      </c>
    </row>
    <row r="3052" spans="1:19" ht="15" customHeight="1" x14ac:dyDescent="0.25">
      <c r="A3052" s="128">
        <v>56256</v>
      </c>
      <c r="B3052" s="65" t="s">
        <v>49</v>
      </c>
      <c r="C3052" s="65" t="s">
        <v>75</v>
      </c>
      <c r="D3052" s="66">
        <v>46317</v>
      </c>
      <c r="E3052" s="67">
        <v>0.67</v>
      </c>
      <c r="F3052" s="65" t="s">
        <v>285</v>
      </c>
      <c r="G3052" s="66">
        <v>46317</v>
      </c>
      <c r="H3052" s="129">
        <v>40526738</v>
      </c>
      <c r="I3052" s="129">
        <v>10</v>
      </c>
      <c r="J3052" s="65" t="s">
        <v>3948</v>
      </c>
      <c r="K3052" s="65" t="s">
        <v>4618</v>
      </c>
      <c r="L3052" s="66">
        <v>46317</v>
      </c>
      <c r="M3052" s="65" t="s">
        <v>315</v>
      </c>
      <c r="N3052" s="65" t="s">
        <v>793</v>
      </c>
      <c r="O3052" s="65" t="s">
        <v>289</v>
      </c>
      <c r="P3052" s="66">
        <v>46317</v>
      </c>
      <c r="Q3052" s="31">
        <f t="shared" si="94"/>
        <v>440</v>
      </c>
      <c r="R3052" s="31">
        <f t="shared" si="95"/>
        <v>480</v>
      </c>
      <c r="S3052" s="29">
        <f>IF($Q3052&lt;Parâmetros!$E$19,$G3052-1,$G3052)</f>
        <v>46317</v>
      </c>
    </row>
    <row r="3053" spans="1:19" ht="15" customHeight="1" x14ac:dyDescent="0.25">
      <c r="A3053" s="128">
        <v>56256</v>
      </c>
      <c r="B3053" s="65" t="s">
        <v>49</v>
      </c>
      <c r="C3053" s="65" t="s">
        <v>75</v>
      </c>
      <c r="D3053" s="66">
        <v>46317</v>
      </c>
      <c r="E3053" s="67">
        <v>0.31</v>
      </c>
      <c r="F3053" s="65" t="s">
        <v>285</v>
      </c>
      <c r="G3053" s="66">
        <v>46317</v>
      </c>
      <c r="H3053" s="129">
        <v>40526739</v>
      </c>
      <c r="I3053" s="129">
        <v>10</v>
      </c>
      <c r="J3053" s="65" t="s">
        <v>4619</v>
      </c>
      <c r="K3053" s="65" t="s">
        <v>4620</v>
      </c>
      <c r="L3053" s="66">
        <v>46317</v>
      </c>
      <c r="M3053" s="65" t="s">
        <v>315</v>
      </c>
      <c r="N3053" s="65" t="s">
        <v>793</v>
      </c>
      <c r="O3053" s="65" t="s">
        <v>289</v>
      </c>
      <c r="P3053" s="66">
        <v>46317</v>
      </c>
      <c r="Q3053" s="31">
        <f t="shared" si="94"/>
        <v>481</v>
      </c>
      <c r="R3053" s="31">
        <f t="shared" si="95"/>
        <v>500</v>
      </c>
      <c r="S3053" s="29">
        <f>IF($Q3053&lt;Parâmetros!$E$19,$G3053-1,$G3053)</f>
        <v>46317</v>
      </c>
    </row>
    <row r="3054" spans="1:19" ht="15" customHeight="1" x14ac:dyDescent="0.25">
      <c r="A3054" s="128">
        <v>56256</v>
      </c>
      <c r="B3054" s="65" t="s">
        <v>49</v>
      </c>
      <c r="C3054" s="65" t="s">
        <v>75</v>
      </c>
      <c r="D3054" s="66">
        <v>46317</v>
      </c>
      <c r="E3054" s="67">
        <v>0.32</v>
      </c>
      <c r="F3054" s="65" t="s">
        <v>285</v>
      </c>
      <c r="G3054" s="66">
        <v>46317</v>
      </c>
      <c r="H3054" s="129">
        <v>40526740</v>
      </c>
      <c r="I3054" s="129">
        <v>10</v>
      </c>
      <c r="J3054" s="65" t="s">
        <v>4621</v>
      </c>
      <c r="K3054" s="65" t="s">
        <v>4622</v>
      </c>
      <c r="L3054" s="66">
        <v>46317</v>
      </c>
      <c r="M3054" s="65" t="s">
        <v>315</v>
      </c>
      <c r="N3054" s="65" t="s">
        <v>793</v>
      </c>
      <c r="O3054" s="65" t="s">
        <v>289</v>
      </c>
      <c r="P3054" s="66">
        <v>46317</v>
      </c>
      <c r="Q3054" s="31">
        <f t="shared" si="94"/>
        <v>501</v>
      </c>
      <c r="R3054" s="31">
        <f t="shared" si="95"/>
        <v>520</v>
      </c>
      <c r="S3054" s="29">
        <f>IF($Q3054&lt;Parâmetros!$E$19,$G3054-1,$G3054)</f>
        <v>46317</v>
      </c>
    </row>
    <row r="3055" spans="1:19" ht="15" customHeight="1" x14ac:dyDescent="0.25">
      <c r="A3055" s="128">
        <v>56256</v>
      </c>
      <c r="B3055" s="65" t="s">
        <v>49</v>
      </c>
      <c r="C3055" s="65" t="s">
        <v>75</v>
      </c>
      <c r="D3055" s="66">
        <v>46317</v>
      </c>
      <c r="E3055" s="67">
        <v>0.49</v>
      </c>
      <c r="F3055" s="65" t="s">
        <v>285</v>
      </c>
      <c r="G3055" s="66">
        <v>46317</v>
      </c>
      <c r="H3055" s="129">
        <v>40526742</v>
      </c>
      <c r="I3055" s="129">
        <v>10</v>
      </c>
      <c r="J3055" s="65" t="s">
        <v>4623</v>
      </c>
      <c r="K3055" s="65" t="s">
        <v>1459</v>
      </c>
      <c r="L3055" s="66">
        <v>46317</v>
      </c>
      <c r="M3055" s="65" t="s">
        <v>315</v>
      </c>
      <c r="N3055" s="65" t="s">
        <v>793</v>
      </c>
      <c r="O3055" s="65" t="s">
        <v>289</v>
      </c>
      <c r="P3055" s="66">
        <v>46317</v>
      </c>
      <c r="Q3055" s="31">
        <f t="shared" si="94"/>
        <v>521</v>
      </c>
      <c r="R3055" s="31">
        <f t="shared" si="95"/>
        <v>550</v>
      </c>
      <c r="S3055" s="29">
        <f>IF($Q3055&lt;Parâmetros!$E$19,$G3055-1,$G3055)</f>
        <v>46317</v>
      </c>
    </row>
    <row r="3056" spans="1:19" ht="15" customHeight="1" x14ac:dyDescent="0.25">
      <c r="A3056" s="128">
        <v>56256</v>
      </c>
      <c r="B3056" s="65" t="s">
        <v>49</v>
      </c>
      <c r="C3056" s="65" t="s">
        <v>75</v>
      </c>
      <c r="D3056" s="66">
        <v>46317</v>
      </c>
      <c r="E3056" s="67">
        <v>0.49</v>
      </c>
      <c r="F3056" s="65" t="s">
        <v>285</v>
      </c>
      <c r="G3056" s="66">
        <v>46317</v>
      </c>
      <c r="H3056" s="129">
        <v>40526746</v>
      </c>
      <c r="I3056" s="129">
        <v>10</v>
      </c>
      <c r="J3056" s="65" t="s">
        <v>4624</v>
      </c>
      <c r="K3056" s="65" t="s">
        <v>4625</v>
      </c>
      <c r="L3056" s="66">
        <v>46317</v>
      </c>
      <c r="M3056" s="65" t="s">
        <v>315</v>
      </c>
      <c r="N3056" s="65" t="s">
        <v>793</v>
      </c>
      <c r="O3056" s="65" t="s">
        <v>289</v>
      </c>
      <c r="P3056" s="66">
        <v>46317</v>
      </c>
      <c r="Q3056" s="31">
        <f t="shared" si="94"/>
        <v>551</v>
      </c>
      <c r="R3056" s="31">
        <f t="shared" si="95"/>
        <v>580</v>
      </c>
      <c r="S3056" s="29">
        <f>IF($Q3056&lt;Parâmetros!$E$19,$G3056-1,$G3056)</f>
        <v>46317</v>
      </c>
    </row>
    <row r="3057" spans="1:19" ht="15" customHeight="1" x14ac:dyDescent="0.25">
      <c r="A3057" s="128">
        <v>56256</v>
      </c>
      <c r="B3057" s="65" t="s">
        <v>49</v>
      </c>
      <c r="C3057" s="65" t="s">
        <v>75</v>
      </c>
      <c r="D3057" s="66">
        <v>46317</v>
      </c>
      <c r="E3057" s="67">
        <v>0.56999999999999995</v>
      </c>
      <c r="F3057" s="65" t="s">
        <v>285</v>
      </c>
      <c r="G3057" s="66">
        <v>46317</v>
      </c>
      <c r="H3057" s="129">
        <v>40526744</v>
      </c>
      <c r="I3057" s="129">
        <v>10</v>
      </c>
      <c r="J3057" s="65" t="s">
        <v>4626</v>
      </c>
      <c r="K3057" s="65" t="s">
        <v>4627</v>
      </c>
      <c r="L3057" s="66">
        <v>46317</v>
      </c>
      <c r="M3057" s="65" t="s">
        <v>315</v>
      </c>
      <c r="N3057" s="65" t="s">
        <v>793</v>
      </c>
      <c r="O3057" s="65" t="s">
        <v>289</v>
      </c>
      <c r="P3057" s="66">
        <v>46317</v>
      </c>
      <c r="Q3057" s="31">
        <f t="shared" si="94"/>
        <v>581</v>
      </c>
      <c r="R3057" s="31">
        <f t="shared" si="95"/>
        <v>615</v>
      </c>
      <c r="S3057" s="29">
        <f>IF($Q3057&lt;Parâmetros!$E$19,$G3057-1,$G3057)</f>
        <v>46317</v>
      </c>
    </row>
    <row r="3058" spans="1:19" ht="15" customHeight="1" x14ac:dyDescent="0.25">
      <c r="A3058" s="128">
        <v>56256</v>
      </c>
      <c r="B3058" s="65" t="s">
        <v>49</v>
      </c>
      <c r="C3058" s="65" t="s">
        <v>75</v>
      </c>
      <c r="D3058" s="66">
        <v>46317</v>
      </c>
      <c r="E3058" s="67">
        <v>0.72</v>
      </c>
      <c r="F3058" s="65" t="s">
        <v>285</v>
      </c>
      <c r="G3058" s="66">
        <v>46317</v>
      </c>
      <c r="H3058" s="129">
        <v>40526745</v>
      </c>
      <c r="I3058" s="129">
        <v>10</v>
      </c>
      <c r="J3058" s="65" t="s">
        <v>4628</v>
      </c>
      <c r="K3058" s="65" t="s">
        <v>2893</v>
      </c>
      <c r="L3058" s="66">
        <v>46317</v>
      </c>
      <c r="M3058" s="65" t="s">
        <v>315</v>
      </c>
      <c r="N3058" s="65" t="s">
        <v>793</v>
      </c>
      <c r="O3058" s="65" t="s">
        <v>289</v>
      </c>
      <c r="P3058" s="66">
        <v>46317</v>
      </c>
      <c r="Q3058" s="31">
        <f t="shared" si="94"/>
        <v>617</v>
      </c>
      <c r="R3058" s="31">
        <f t="shared" si="95"/>
        <v>660</v>
      </c>
      <c r="S3058" s="29">
        <f>IF($Q3058&lt;Parâmetros!$E$19,$G3058-1,$G3058)</f>
        <v>46317</v>
      </c>
    </row>
    <row r="3059" spans="1:19" ht="15" customHeight="1" x14ac:dyDescent="0.25">
      <c r="A3059" s="128">
        <v>56256</v>
      </c>
      <c r="B3059" s="65" t="s">
        <v>49</v>
      </c>
      <c r="C3059" s="65" t="s">
        <v>75</v>
      </c>
      <c r="D3059" s="66">
        <v>46317</v>
      </c>
      <c r="E3059" s="67">
        <v>0.25</v>
      </c>
      <c r="F3059" s="65" t="s">
        <v>285</v>
      </c>
      <c r="G3059" s="66">
        <v>46317</v>
      </c>
      <c r="H3059" s="129">
        <v>40526806</v>
      </c>
      <c r="I3059" s="129">
        <v>10</v>
      </c>
      <c r="J3059" s="65" t="s">
        <v>4785</v>
      </c>
      <c r="K3059" s="65" t="s">
        <v>3425</v>
      </c>
      <c r="L3059" s="66">
        <v>46317</v>
      </c>
      <c r="M3059" s="65" t="s">
        <v>315</v>
      </c>
      <c r="N3059" s="65" t="s">
        <v>793</v>
      </c>
      <c r="O3059" s="65" t="s">
        <v>289</v>
      </c>
      <c r="P3059" s="66">
        <v>46317</v>
      </c>
      <c r="Q3059" s="31">
        <f t="shared" si="94"/>
        <v>645</v>
      </c>
      <c r="R3059" s="31">
        <f t="shared" si="95"/>
        <v>660</v>
      </c>
      <c r="S3059" s="29">
        <f>IF($Q3059&lt;Parâmetros!$E$19,$G3059-1,$G3059)</f>
        <v>46317</v>
      </c>
    </row>
    <row r="3060" spans="1:19" ht="15" customHeight="1" x14ac:dyDescent="0.25">
      <c r="A3060" s="128">
        <v>56256</v>
      </c>
      <c r="B3060" s="65" t="s">
        <v>49</v>
      </c>
      <c r="C3060" s="65" t="s">
        <v>75</v>
      </c>
      <c r="D3060" s="66">
        <v>46317</v>
      </c>
      <c r="E3060" s="67">
        <v>-0.25</v>
      </c>
      <c r="F3060" s="65" t="s">
        <v>285</v>
      </c>
      <c r="G3060" s="66">
        <v>46317</v>
      </c>
      <c r="H3060" s="129">
        <v>40526806</v>
      </c>
      <c r="I3060" s="129">
        <v>10</v>
      </c>
      <c r="J3060" s="65" t="s">
        <v>4785</v>
      </c>
      <c r="K3060" s="65" t="s">
        <v>3425</v>
      </c>
      <c r="L3060" s="66">
        <v>46317</v>
      </c>
      <c r="M3060" s="65" t="s">
        <v>315</v>
      </c>
      <c r="N3060" s="65" t="s">
        <v>793</v>
      </c>
      <c r="O3060" s="65" t="s">
        <v>306</v>
      </c>
      <c r="P3060" s="66">
        <v>46317</v>
      </c>
      <c r="Q3060" s="31">
        <f t="shared" si="94"/>
        <v>645</v>
      </c>
      <c r="R3060" s="31">
        <f t="shared" si="95"/>
        <v>660</v>
      </c>
      <c r="S3060" s="29">
        <f>IF($Q3060&lt;Parâmetros!$E$19,$G3060-1,$G3060)</f>
        <v>46317</v>
      </c>
    </row>
    <row r="3061" spans="1:19" ht="15" customHeight="1" x14ac:dyDescent="0.25">
      <c r="A3061" s="128">
        <v>56256</v>
      </c>
      <c r="B3061" s="65" t="s">
        <v>49</v>
      </c>
      <c r="C3061" s="65" t="s">
        <v>75</v>
      </c>
      <c r="D3061" s="66">
        <v>46317</v>
      </c>
      <c r="E3061" s="67">
        <v>0.94</v>
      </c>
      <c r="F3061" s="65" t="s">
        <v>285</v>
      </c>
      <c r="G3061" s="66">
        <v>46317</v>
      </c>
      <c r="H3061" s="129">
        <v>40526806</v>
      </c>
      <c r="I3061" s="129">
        <v>10</v>
      </c>
      <c r="J3061" s="65" t="s">
        <v>4786</v>
      </c>
      <c r="K3061" s="65" t="s">
        <v>1592</v>
      </c>
      <c r="L3061" s="66">
        <v>46317</v>
      </c>
      <c r="M3061" s="65" t="s">
        <v>315</v>
      </c>
      <c r="N3061" s="65" t="s">
        <v>793</v>
      </c>
      <c r="O3061" s="65" t="s">
        <v>289</v>
      </c>
      <c r="P3061" s="66">
        <v>46317</v>
      </c>
      <c r="Q3061" s="31">
        <f t="shared" si="94"/>
        <v>724</v>
      </c>
      <c r="R3061" s="31">
        <f t="shared" si="95"/>
        <v>780</v>
      </c>
      <c r="S3061" s="29">
        <f>IF($Q3061&lt;Parâmetros!$E$19,$G3061-1,$G3061)</f>
        <v>46317</v>
      </c>
    </row>
    <row r="3062" spans="1:19" ht="15" customHeight="1" x14ac:dyDescent="0.25">
      <c r="A3062" s="128">
        <v>56256</v>
      </c>
      <c r="B3062" s="65" t="s">
        <v>49</v>
      </c>
      <c r="C3062" s="65" t="s">
        <v>75</v>
      </c>
      <c r="D3062" s="66">
        <v>46317</v>
      </c>
      <c r="E3062" s="67">
        <v>0.82</v>
      </c>
      <c r="F3062" s="65" t="s">
        <v>285</v>
      </c>
      <c r="G3062" s="66">
        <v>46317</v>
      </c>
      <c r="H3062" s="129">
        <v>40526807</v>
      </c>
      <c r="I3062" s="129">
        <v>10</v>
      </c>
      <c r="J3062" s="65" t="s">
        <v>4787</v>
      </c>
      <c r="K3062" s="65" t="s">
        <v>4788</v>
      </c>
      <c r="L3062" s="66">
        <v>46317</v>
      </c>
      <c r="M3062" s="65" t="s">
        <v>315</v>
      </c>
      <c r="N3062" s="65" t="s">
        <v>793</v>
      </c>
      <c r="O3062" s="65" t="s">
        <v>289</v>
      </c>
      <c r="P3062" s="66">
        <v>46317</v>
      </c>
      <c r="Q3062" s="31">
        <f t="shared" si="94"/>
        <v>781</v>
      </c>
      <c r="R3062" s="31">
        <f t="shared" si="95"/>
        <v>830</v>
      </c>
      <c r="S3062" s="29">
        <f>IF($Q3062&lt;Parâmetros!$E$19,$G3062-1,$G3062)</f>
        <v>46317</v>
      </c>
    </row>
    <row r="3063" spans="1:19" ht="15" customHeight="1" x14ac:dyDescent="0.25">
      <c r="A3063" s="128">
        <v>56256</v>
      </c>
      <c r="B3063" s="65" t="s">
        <v>49</v>
      </c>
      <c r="C3063" s="65" t="s">
        <v>75</v>
      </c>
      <c r="D3063" s="66">
        <v>46317</v>
      </c>
      <c r="E3063" s="67">
        <v>0.98</v>
      </c>
      <c r="F3063" s="65" t="s">
        <v>285</v>
      </c>
      <c r="G3063" s="66">
        <v>46317</v>
      </c>
      <c r="H3063" s="129">
        <v>40526808</v>
      </c>
      <c r="I3063" s="129">
        <v>10</v>
      </c>
      <c r="J3063" s="65" t="s">
        <v>4789</v>
      </c>
      <c r="K3063" s="65" t="s">
        <v>4790</v>
      </c>
      <c r="L3063" s="66">
        <v>46317</v>
      </c>
      <c r="M3063" s="65" t="s">
        <v>315</v>
      </c>
      <c r="N3063" s="65" t="s">
        <v>793</v>
      </c>
      <c r="O3063" s="65" t="s">
        <v>289</v>
      </c>
      <c r="P3063" s="66">
        <v>46317</v>
      </c>
      <c r="Q3063" s="31">
        <f t="shared" si="94"/>
        <v>831</v>
      </c>
      <c r="R3063" s="31">
        <f t="shared" si="95"/>
        <v>890</v>
      </c>
      <c r="S3063" s="29">
        <f>IF($Q3063&lt;Parâmetros!$E$19,$G3063-1,$G3063)</f>
        <v>46317</v>
      </c>
    </row>
    <row r="3064" spans="1:19" ht="15" customHeight="1" x14ac:dyDescent="0.25">
      <c r="A3064" s="128">
        <v>56256</v>
      </c>
      <c r="B3064" s="65" t="s">
        <v>49</v>
      </c>
      <c r="C3064" s="65" t="s">
        <v>75</v>
      </c>
      <c r="D3064" s="66">
        <v>46317</v>
      </c>
      <c r="E3064" s="67">
        <v>0.99</v>
      </c>
      <c r="F3064" s="65" t="s">
        <v>285</v>
      </c>
      <c r="G3064" s="66">
        <v>46317</v>
      </c>
      <c r="H3064" s="129">
        <v>40526809</v>
      </c>
      <c r="I3064" s="129">
        <v>10</v>
      </c>
      <c r="J3064" s="65" t="s">
        <v>4791</v>
      </c>
      <c r="K3064" s="65" t="s">
        <v>4792</v>
      </c>
      <c r="L3064" s="66">
        <v>46317</v>
      </c>
      <c r="M3064" s="65" t="s">
        <v>315</v>
      </c>
      <c r="N3064" s="65" t="s">
        <v>793</v>
      </c>
      <c r="O3064" s="65" t="s">
        <v>289</v>
      </c>
      <c r="P3064" s="66">
        <v>46317</v>
      </c>
      <c r="Q3064" s="31">
        <f t="shared" si="94"/>
        <v>891</v>
      </c>
      <c r="R3064" s="31">
        <f t="shared" si="95"/>
        <v>950</v>
      </c>
      <c r="S3064" s="29">
        <f>IF($Q3064&lt;Parâmetros!$E$19,$G3064-1,$G3064)</f>
        <v>46317</v>
      </c>
    </row>
    <row r="3065" spans="1:19" ht="15" customHeight="1" x14ac:dyDescent="0.25">
      <c r="A3065" s="128">
        <v>56256</v>
      </c>
      <c r="B3065" s="65" t="s">
        <v>49</v>
      </c>
      <c r="C3065" s="65" t="s">
        <v>75</v>
      </c>
      <c r="D3065" s="66">
        <v>46318</v>
      </c>
      <c r="E3065" s="67">
        <v>0.55000000000000004</v>
      </c>
      <c r="F3065" s="65" t="s">
        <v>285</v>
      </c>
      <c r="G3065" s="66">
        <v>46317</v>
      </c>
      <c r="H3065" s="129">
        <v>40526818</v>
      </c>
      <c r="I3065" s="129">
        <v>10</v>
      </c>
      <c r="J3065" s="65" t="s">
        <v>4793</v>
      </c>
      <c r="K3065" s="65" t="s">
        <v>4794</v>
      </c>
      <c r="L3065" s="66">
        <v>46317</v>
      </c>
      <c r="M3065" s="65" t="s">
        <v>315</v>
      </c>
      <c r="N3065" s="65" t="s">
        <v>793</v>
      </c>
      <c r="O3065" s="65" t="s">
        <v>289</v>
      </c>
      <c r="P3065" s="66">
        <v>46318</v>
      </c>
      <c r="Q3065" s="31">
        <f t="shared" si="94"/>
        <v>951</v>
      </c>
      <c r="R3065" s="31">
        <f t="shared" si="95"/>
        <v>984</v>
      </c>
      <c r="S3065" s="29">
        <f>IF($Q3065&lt;Parâmetros!$E$19,$G3065-1,$G3065)</f>
        <v>46317</v>
      </c>
    </row>
    <row r="3066" spans="1:19" ht="15" customHeight="1" x14ac:dyDescent="0.25">
      <c r="A3066" s="128">
        <v>56256</v>
      </c>
      <c r="B3066" s="65" t="s">
        <v>49</v>
      </c>
      <c r="C3066" s="65" t="s">
        <v>75</v>
      </c>
      <c r="D3066" s="66">
        <v>46318</v>
      </c>
      <c r="E3066" s="67">
        <v>0.67</v>
      </c>
      <c r="F3066" s="65" t="s">
        <v>285</v>
      </c>
      <c r="G3066" s="66">
        <v>46318</v>
      </c>
      <c r="H3066" s="129">
        <v>40526821</v>
      </c>
      <c r="I3066" s="129">
        <v>10</v>
      </c>
      <c r="J3066" s="65" t="s">
        <v>523</v>
      </c>
      <c r="K3066" s="65" t="s">
        <v>4964</v>
      </c>
      <c r="L3066" s="66">
        <v>46318</v>
      </c>
      <c r="M3066" s="65" t="s">
        <v>315</v>
      </c>
      <c r="N3066" s="65" t="s">
        <v>793</v>
      </c>
      <c r="O3066" s="65" t="s">
        <v>289</v>
      </c>
      <c r="P3066" s="66">
        <v>46318</v>
      </c>
      <c r="Q3066" s="31">
        <f t="shared" si="94"/>
        <v>440</v>
      </c>
      <c r="R3066" s="31">
        <f t="shared" si="95"/>
        <v>480</v>
      </c>
      <c r="S3066" s="29">
        <f>IF($Q3066&lt;Parâmetros!$E$19,$G3066-1,$G3066)</f>
        <v>46318</v>
      </c>
    </row>
    <row r="3067" spans="1:19" ht="15" customHeight="1" x14ac:dyDescent="0.25">
      <c r="A3067" s="128">
        <v>56256</v>
      </c>
      <c r="B3067" s="65" t="s">
        <v>49</v>
      </c>
      <c r="C3067" s="65" t="s">
        <v>75</v>
      </c>
      <c r="D3067" s="66">
        <v>46318</v>
      </c>
      <c r="E3067" s="67">
        <v>0.49</v>
      </c>
      <c r="F3067" s="65" t="s">
        <v>285</v>
      </c>
      <c r="G3067" s="66">
        <v>46318</v>
      </c>
      <c r="H3067" s="129">
        <v>40526823</v>
      </c>
      <c r="I3067" s="129">
        <v>10</v>
      </c>
      <c r="J3067" s="65" t="s">
        <v>4965</v>
      </c>
      <c r="K3067" s="65" t="s">
        <v>2972</v>
      </c>
      <c r="L3067" s="66">
        <v>46318</v>
      </c>
      <c r="M3067" s="65" t="s">
        <v>315</v>
      </c>
      <c r="N3067" s="65" t="s">
        <v>793</v>
      </c>
      <c r="O3067" s="65" t="s">
        <v>289</v>
      </c>
      <c r="P3067" s="66">
        <v>46318</v>
      </c>
      <c r="Q3067" s="31">
        <f t="shared" si="94"/>
        <v>481</v>
      </c>
      <c r="R3067" s="31">
        <f t="shared" si="95"/>
        <v>510</v>
      </c>
      <c r="S3067" s="29">
        <f>IF($Q3067&lt;Parâmetros!$E$19,$G3067-1,$G3067)</f>
        <v>46318</v>
      </c>
    </row>
    <row r="3068" spans="1:19" ht="15" customHeight="1" x14ac:dyDescent="0.25">
      <c r="A3068" s="128">
        <v>56256</v>
      </c>
      <c r="B3068" s="65" t="s">
        <v>49</v>
      </c>
      <c r="C3068" s="65" t="s">
        <v>75</v>
      </c>
      <c r="D3068" s="66">
        <v>46318</v>
      </c>
      <c r="E3068" s="67">
        <v>2.99</v>
      </c>
      <c r="F3068" s="65" t="s">
        <v>285</v>
      </c>
      <c r="G3068" s="66">
        <v>46318</v>
      </c>
      <c r="H3068" s="129">
        <v>40526726</v>
      </c>
      <c r="I3068" s="129">
        <v>10</v>
      </c>
      <c r="J3068" s="65" t="s">
        <v>4966</v>
      </c>
      <c r="K3068" s="65" t="s">
        <v>380</v>
      </c>
      <c r="L3068" s="66">
        <v>46318</v>
      </c>
      <c r="M3068" s="65" t="s">
        <v>357</v>
      </c>
      <c r="N3068" s="65" t="s">
        <v>793</v>
      </c>
      <c r="O3068" s="65" t="s">
        <v>289</v>
      </c>
      <c r="P3068" s="66">
        <v>46318</v>
      </c>
      <c r="Q3068" s="31">
        <f t="shared" ref="Q3068:Q3131" si="96">IFERROR(VALUE(LEFT($J3068,2))*60+VALUE(MID($J3068,4,2)),9999)</f>
        <v>511</v>
      </c>
      <c r="R3068" s="31">
        <f t="shared" ref="R3068:R3131" si="97">IFERROR(VALUE(LEFT($K3068,2))*60+VALUE(MID($K3068,4,2)),"")</f>
        <v>690</v>
      </c>
      <c r="S3068" s="29">
        <f>IF($Q3068&lt;Parâmetros!$E$19,$G3068-1,$G3068)</f>
        <v>46318</v>
      </c>
    </row>
    <row r="3069" spans="1:19" ht="15" customHeight="1" x14ac:dyDescent="0.25">
      <c r="A3069" s="128">
        <v>56256</v>
      </c>
      <c r="B3069" s="65" t="s">
        <v>49</v>
      </c>
      <c r="C3069" s="65" t="s">
        <v>75</v>
      </c>
      <c r="D3069" s="66">
        <v>46318</v>
      </c>
      <c r="E3069" s="67">
        <v>2.42</v>
      </c>
      <c r="F3069" s="65" t="s">
        <v>285</v>
      </c>
      <c r="G3069" s="66">
        <v>46318</v>
      </c>
      <c r="H3069" s="129">
        <v>40528180</v>
      </c>
      <c r="I3069" s="129">
        <v>10</v>
      </c>
      <c r="J3069" s="65" t="s">
        <v>4967</v>
      </c>
      <c r="K3069" s="65" t="s">
        <v>4968</v>
      </c>
      <c r="L3069" s="66">
        <v>46318</v>
      </c>
      <c r="M3069" s="65" t="s">
        <v>287</v>
      </c>
      <c r="N3069" s="65" t="s">
        <v>793</v>
      </c>
      <c r="O3069" s="65" t="s">
        <v>289</v>
      </c>
      <c r="P3069" s="66">
        <v>46318</v>
      </c>
      <c r="Q3069" s="31">
        <f t="shared" si="96"/>
        <v>754</v>
      </c>
      <c r="R3069" s="31">
        <f t="shared" si="97"/>
        <v>900</v>
      </c>
      <c r="S3069" s="29">
        <f>IF($Q3069&lt;Parâmetros!$E$19,$G3069-1,$G3069)</f>
        <v>46318</v>
      </c>
    </row>
    <row r="3070" spans="1:19" ht="15" customHeight="1" x14ac:dyDescent="0.25">
      <c r="A3070" s="128">
        <v>56327</v>
      </c>
      <c r="B3070" s="65" t="s">
        <v>44</v>
      </c>
      <c r="C3070" s="65" t="s">
        <v>70</v>
      </c>
      <c r="D3070" s="66">
        <v>46301</v>
      </c>
      <c r="E3070" s="67">
        <v>2.5099999999999998</v>
      </c>
      <c r="F3070" s="65" t="s">
        <v>285</v>
      </c>
      <c r="G3070" s="66">
        <v>46300</v>
      </c>
      <c r="H3070" s="129">
        <v>40521139</v>
      </c>
      <c r="I3070" s="129">
        <v>10</v>
      </c>
      <c r="J3070" s="65" t="s">
        <v>719</v>
      </c>
      <c r="K3070" s="65" t="s">
        <v>720</v>
      </c>
      <c r="L3070" s="66">
        <v>46301</v>
      </c>
      <c r="M3070" s="65" t="s">
        <v>315</v>
      </c>
      <c r="N3070" s="129">
        <v>3009012</v>
      </c>
      <c r="O3070" s="65" t="s">
        <v>289</v>
      </c>
      <c r="P3070" s="66">
        <v>46301</v>
      </c>
      <c r="Q3070" s="31">
        <f t="shared" si="96"/>
        <v>1433</v>
      </c>
      <c r="R3070" s="31">
        <f t="shared" si="97"/>
        <v>144</v>
      </c>
      <c r="S3070" s="29">
        <f>IF($Q3070&lt;Parâmetros!$E$19,$G3070-1,$G3070)</f>
        <v>46300</v>
      </c>
    </row>
    <row r="3071" spans="1:19" ht="15" customHeight="1" x14ac:dyDescent="0.25">
      <c r="A3071" s="128">
        <v>56327</v>
      </c>
      <c r="B3071" s="65" t="s">
        <v>44</v>
      </c>
      <c r="C3071" s="65" t="s">
        <v>70</v>
      </c>
      <c r="D3071" s="66">
        <v>46301</v>
      </c>
      <c r="E3071" s="67">
        <v>1.56</v>
      </c>
      <c r="F3071" s="65" t="s">
        <v>285</v>
      </c>
      <c r="G3071" s="66">
        <v>46301</v>
      </c>
      <c r="H3071" s="129">
        <v>40521140</v>
      </c>
      <c r="I3071" s="129">
        <v>10</v>
      </c>
      <c r="J3071" s="65" t="s">
        <v>721</v>
      </c>
      <c r="K3071" s="65" t="s">
        <v>722</v>
      </c>
      <c r="L3071" s="66">
        <v>46301</v>
      </c>
      <c r="M3071" s="65" t="s">
        <v>315</v>
      </c>
      <c r="N3071" s="129">
        <v>3007100</v>
      </c>
      <c r="O3071" s="65" t="s">
        <v>289</v>
      </c>
      <c r="P3071" s="66">
        <v>46301</v>
      </c>
      <c r="Q3071" s="31">
        <f t="shared" si="96"/>
        <v>146</v>
      </c>
      <c r="R3071" s="31">
        <f t="shared" si="97"/>
        <v>240</v>
      </c>
      <c r="S3071" s="29">
        <f>IF($Q3071&lt;Parâmetros!$E$19,$G3071-1,$G3071)</f>
        <v>46300</v>
      </c>
    </row>
    <row r="3072" spans="1:19" ht="15" customHeight="1" x14ac:dyDescent="0.25">
      <c r="A3072" s="128">
        <v>56327</v>
      </c>
      <c r="B3072" s="65" t="s">
        <v>44</v>
      </c>
      <c r="C3072" s="65" t="s">
        <v>70</v>
      </c>
      <c r="D3072" s="66">
        <v>46301</v>
      </c>
      <c r="E3072" s="67">
        <v>1.9</v>
      </c>
      <c r="F3072" s="65" t="s">
        <v>285</v>
      </c>
      <c r="G3072" s="66">
        <v>46301</v>
      </c>
      <c r="H3072" s="129">
        <v>40521141</v>
      </c>
      <c r="I3072" s="129">
        <v>10</v>
      </c>
      <c r="J3072" s="65" t="s">
        <v>723</v>
      </c>
      <c r="K3072" s="65" t="s">
        <v>724</v>
      </c>
      <c r="L3072" s="66">
        <v>46301</v>
      </c>
      <c r="M3072" s="65" t="s">
        <v>315</v>
      </c>
      <c r="N3072" s="129">
        <v>3008969</v>
      </c>
      <c r="O3072" s="65" t="s">
        <v>289</v>
      </c>
      <c r="P3072" s="66">
        <v>46301</v>
      </c>
      <c r="Q3072" s="31">
        <f t="shared" si="96"/>
        <v>242</v>
      </c>
      <c r="R3072" s="31">
        <f t="shared" si="97"/>
        <v>356</v>
      </c>
      <c r="S3072" s="29">
        <f>IF($Q3072&lt;Parâmetros!$E$19,$G3072-1,$G3072)</f>
        <v>46300</v>
      </c>
    </row>
    <row r="3073" spans="1:19" ht="15" customHeight="1" x14ac:dyDescent="0.25">
      <c r="A3073" s="128">
        <v>56327</v>
      </c>
      <c r="B3073" s="65" t="s">
        <v>44</v>
      </c>
      <c r="C3073" s="65" t="s">
        <v>70</v>
      </c>
      <c r="D3073" s="66">
        <v>46301</v>
      </c>
      <c r="E3073" s="67">
        <v>0.85</v>
      </c>
      <c r="F3073" s="65" t="s">
        <v>285</v>
      </c>
      <c r="G3073" s="66">
        <v>46301</v>
      </c>
      <c r="H3073" s="129">
        <v>40521142</v>
      </c>
      <c r="I3073" s="129">
        <v>10</v>
      </c>
      <c r="J3073" s="65" t="s">
        <v>725</v>
      </c>
      <c r="K3073" s="65" t="s">
        <v>726</v>
      </c>
      <c r="L3073" s="66">
        <v>46301</v>
      </c>
      <c r="M3073" s="65" t="s">
        <v>315</v>
      </c>
      <c r="N3073" s="129">
        <v>3008970</v>
      </c>
      <c r="O3073" s="65" t="s">
        <v>289</v>
      </c>
      <c r="P3073" s="66">
        <v>46301</v>
      </c>
      <c r="Q3073" s="31">
        <f t="shared" si="96"/>
        <v>365</v>
      </c>
      <c r="R3073" s="31">
        <f t="shared" si="97"/>
        <v>417</v>
      </c>
      <c r="S3073" s="29">
        <f>IF($Q3073&lt;Parâmetros!$E$19,$G3073-1,$G3073)</f>
        <v>46300</v>
      </c>
    </row>
    <row r="3074" spans="1:19" ht="15" customHeight="1" x14ac:dyDescent="0.25">
      <c r="A3074" s="128">
        <v>56327</v>
      </c>
      <c r="B3074" s="65" t="s">
        <v>44</v>
      </c>
      <c r="C3074" s="65" t="s">
        <v>70</v>
      </c>
      <c r="D3074" s="66">
        <v>46302</v>
      </c>
      <c r="E3074" s="67">
        <v>1.8</v>
      </c>
      <c r="F3074" s="65" t="s">
        <v>285</v>
      </c>
      <c r="G3074" s="66">
        <v>46301</v>
      </c>
      <c r="H3074" s="129">
        <v>40521166</v>
      </c>
      <c r="I3074" s="129">
        <v>10</v>
      </c>
      <c r="J3074" s="65" t="s">
        <v>911</v>
      </c>
      <c r="K3074" s="65" t="s">
        <v>912</v>
      </c>
      <c r="L3074" s="66">
        <v>46302</v>
      </c>
      <c r="M3074" s="65" t="s">
        <v>315</v>
      </c>
      <c r="N3074" s="129">
        <v>3006716</v>
      </c>
      <c r="O3074" s="65" t="s">
        <v>289</v>
      </c>
      <c r="P3074" s="66">
        <v>46302</v>
      </c>
      <c r="Q3074" s="31">
        <f t="shared" si="96"/>
        <v>1423</v>
      </c>
      <c r="R3074" s="31">
        <f t="shared" si="97"/>
        <v>90</v>
      </c>
      <c r="S3074" s="29">
        <f>IF($Q3074&lt;Parâmetros!$E$19,$G3074-1,$G3074)</f>
        <v>46301</v>
      </c>
    </row>
    <row r="3075" spans="1:19" ht="15" customHeight="1" x14ac:dyDescent="0.25">
      <c r="A3075" s="128">
        <v>56327</v>
      </c>
      <c r="B3075" s="65" t="s">
        <v>44</v>
      </c>
      <c r="C3075" s="65" t="s">
        <v>70</v>
      </c>
      <c r="D3075" s="66">
        <v>46302</v>
      </c>
      <c r="E3075" s="67">
        <v>1.1000000000000001</v>
      </c>
      <c r="F3075" s="65" t="s">
        <v>285</v>
      </c>
      <c r="G3075" s="66">
        <v>46302</v>
      </c>
      <c r="H3075" s="129">
        <v>40521167</v>
      </c>
      <c r="I3075" s="129">
        <v>10</v>
      </c>
      <c r="J3075" s="65" t="s">
        <v>913</v>
      </c>
      <c r="K3075" s="65" t="s">
        <v>914</v>
      </c>
      <c r="L3075" s="66">
        <v>46302</v>
      </c>
      <c r="M3075" s="65" t="s">
        <v>315</v>
      </c>
      <c r="N3075" s="129">
        <v>3004490</v>
      </c>
      <c r="O3075" s="65" t="s">
        <v>289</v>
      </c>
      <c r="P3075" s="66">
        <v>46302</v>
      </c>
      <c r="Q3075" s="31">
        <f t="shared" si="96"/>
        <v>92</v>
      </c>
      <c r="R3075" s="31">
        <f t="shared" si="97"/>
        <v>158</v>
      </c>
      <c r="S3075" s="29">
        <f>IF($Q3075&lt;Parâmetros!$E$19,$G3075-1,$G3075)</f>
        <v>46301</v>
      </c>
    </row>
    <row r="3076" spans="1:19" ht="15" customHeight="1" x14ac:dyDescent="0.25">
      <c r="A3076" s="128">
        <v>56327</v>
      </c>
      <c r="B3076" s="65" t="s">
        <v>44</v>
      </c>
      <c r="C3076" s="65" t="s">
        <v>70</v>
      </c>
      <c r="D3076" s="66">
        <v>46302</v>
      </c>
      <c r="E3076" s="67">
        <v>0.36</v>
      </c>
      <c r="F3076" s="65" t="s">
        <v>285</v>
      </c>
      <c r="G3076" s="66">
        <v>46302</v>
      </c>
      <c r="H3076" s="129">
        <v>40521167</v>
      </c>
      <c r="I3076" s="129">
        <v>10</v>
      </c>
      <c r="J3076" s="65" t="s">
        <v>915</v>
      </c>
      <c r="K3076" s="65" t="s">
        <v>916</v>
      </c>
      <c r="L3076" s="66">
        <v>46302</v>
      </c>
      <c r="M3076" s="65" t="s">
        <v>315</v>
      </c>
      <c r="N3076" s="129">
        <v>3004490</v>
      </c>
      <c r="O3076" s="65" t="s">
        <v>289</v>
      </c>
      <c r="P3076" s="66">
        <v>46302</v>
      </c>
      <c r="Q3076" s="31">
        <f t="shared" si="96"/>
        <v>158</v>
      </c>
      <c r="R3076" s="31">
        <f t="shared" si="97"/>
        <v>180</v>
      </c>
      <c r="S3076" s="29">
        <f>IF($Q3076&lt;Parâmetros!$E$19,$G3076-1,$G3076)</f>
        <v>46301</v>
      </c>
    </row>
    <row r="3077" spans="1:19" ht="15" customHeight="1" x14ac:dyDescent="0.25">
      <c r="A3077" s="128">
        <v>56327</v>
      </c>
      <c r="B3077" s="65" t="s">
        <v>44</v>
      </c>
      <c r="C3077" s="65" t="s">
        <v>70</v>
      </c>
      <c r="D3077" s="66">
        <v>46303</v>
      </c>
      <c r="E3077" s="67">
        <v>2.41</v>
      </c>
      <c r="F3077" s="65" t="s">
        <v>285</v>
      </c>
      <c r="G3077" s="66">
        <v>46302</v>
      </c>
      <c r="H3077" s="129">
        <v>40521168</v>
      </c>
      <c r="I3077" s="129">
        <v>10</v>
      </c>
      <c r="J3077" s="65" t="s">
        <v>1139</v>
      </c>
      <c r="K3077" s="65" t="s">
        <v>1140</v>
      </c>
      <c r="L3077" s="66">
        <v>46303</v>
      </c>
      <c r="M3077" s="65" t="s">
        <v>315</v>
      </c>
      <c r="N3077" s="129">
        <v>3010797</v>
      </c>
      <c r="O3077" s="65" t="s">
        <v>289</v>
      </c>
      <c r="P3077" s="66">
        <v>46303</v>
      </c>
      <c r="Q3077" s="31">
        <f t="shared" si="96"/>
        <v>1419</v>
      </c>
      <c r="R3077" s="31">
        <f t="shared" si="97"/>
        <v>123</v>
      </c>
      <c r="S3077" s="29">
        <f>IF($Q3077&lt;Parâmetros!$E$19,$G3077-1,$G3077)</f>
        <v>46302</v>
      </c>
    </row>
    <row r="3078" spans="1:19" ht="15" customHeight="1" x14ac:dyDescent="0.25">
      <c r="A3078" s="128">
        <v>56327</v>
      </c>
      <c r="B3078" s="65" t="s">
        <v>44</v>
      </c>
      <c r="C3078" s="65" t="s">
        <v>70</v>
      </c>
      <c r="D3078" s="66">
        <v>46303</v>
      </c>
      <c r="E3078" s="67">
        <v>1.65</v>
      </c>
      <c r="F3078" s="65" t="s">
        <v>285</v>
      </c>
      <c r="G3078" s="66">
        <v>46303</v>
      </c>
      <c r="H3078" s="129">
        <v>40523387</v>
      </c>
      <c r="I3078" s="129">
        <v>10</v>
      </c>
      <c r="J3078" s="65" t="s">
        <v>1141</v>
      </c>
      <c r="K3078" s="65" t="s">
        <v>1142</v>
      </c>
      <c r="L3078" s="66">
        <v>46303</v>
      </c>
      <c r="M3078" s="65" t="s">
        <v>287</v>
      </c>
      <c r="N3078" s="65" t="s">
        <v>793</v>
      </c>
      <c r="O3078" s="65" t="s">
        <v>289</v>
      </c>
      <c r="P3078" s="66">
        <v>46303</v>
      </c>
      <c r="Q3078" s="31">
        <f t="shared" si="96"/>
        <v>125</v>
      </c>
      <c r="R3078" s="31">
        <f t="shared" si="97"/>
        <v>224</v>
      </c>
      <c r="S3078" s="29">
        <f>IF($Q3078&lt;Parâmetros!$E$19,$G3078-1,$G3078)</f>
        <v>46302</v>
      </c>
    </row>
    <row r="3079" spans="1:19" ht="15" customHeight="1" x14ac:dyDescent="0.25">
      <c r="A3079" s="128">
        <v>56327</v>
      </c>
      <c r="B3079" s="65" t="s">
        <v>44</v>
      </c>
      <c r="C3079" s="65" t="s">
        <v>70</v>
      </c>
      <c r="D3079" s="66">
        <v>46303</v>
      </c>
      <c r="E3079" s="67">
        <v>1.78</v>
      </c>
      <c r="F3079" s="65" t="s">
        <v>285</v>
      </c>
      <c r="G3079" s="66">
        <v>46303</v>
      </c>
      <c r="H3079" s="129">
        <v>40523391</v>
      </c>
      <c r="I3079" s="129">
        <v>10</v>
      </c>
      <c r="J3079" s="65" t="s">
        <v>1143</v>
      </c>
      <c r="K3079" s="65" t="s">
        <v>1144</v>
      </c>
      <c r="L3079" s="66">
        <v>46303</v>
      </c>
      <c r="M3079" s="65" t="s">
        <v>287</v>
      </c>
      <c r="N3079" s="65" t="s">
        <v>793</v>
      </c>
      <c r="O3079" s="65" t="s">
        <v>289</v>
      </c>
      <c r="P3079" s="66">
        <v>46303</v>
      </c>
      <c r="Q3079" s="31">
        <f t="shared" si="96"/>
        <v>226</v>
      </c>
      <c r="R3079" s="31">
        <f t="shared" si="97"/>
        <v>333</v>
      </c>
      <c r="S3079" s="29">
        <f>IF($Q3079&lt;Parâmetros!$E$19,$G3079-1,$G3079)</f>
        <v>46302</v>
      </c>
    </row>
    <row r="3080" spans="1:19" ht="15" customHeight="1" x14ac:dyDescent="0.25">
      <c r="A3080" s="128">
        <v>56327</v>
      </c>
      <c r="B3080" s="65" t="s">
        <v>44</v>
      </c>
      <c r="C3080" s="65" t="s">
        <v>70</v>
      </c>
      <c r="D3080" s="66">
        <v>46303</v>
      </c>
      <c r="E3080" s="67">
        <v>0.89</v>
      </c>
      <c r="F3080" s="65" t="s">
        <v>285</v>
      </c>
      <c r="G3080" s="66">
        <v>46303</v>
      </c>
      <c r="H3080" s="129">
        <v>40523389</v>
      </c>
      <c r="I3080" s="129">
        <v>10</v>
      </c>
      <c r="J3080" s="65" t="s">
        <v>1145</v>
      </c>
      <c r="K3080" s="65" t="s">
        <v>561</v>
      </c>
      <c r="L3080" s="66">
        <v>46303</v>
      </c>
      <c r="M3080" s="65" t="s">
        <v>287</v>
      </c>
      <c r="N3080" s="65" t="s">
        <v>793</v>
      </c>
      <c r="O3080" s="65" t="s">
        <v>289</v>
      </c>
      <c r="P3080" s="66">
        <v>46303</v>
      </c>
      <c r="Q3080" s="31">
        <f t="shared" si="96"/>
        <v>340</v>
      </c>
      <c r="R3080" s="31">
        <f t="shared" si="97"/>
        <v>393</v>
      </c>
      <c r="S3080" s="29">
        <f>IF($Q3080&lt;Parâmetros!$E$19,$G3080-1,$G3080)</f>
        <v>46302</v>
      </c>
    </row>
    <row r="3081" spans="1:19" ht="15" customHeight="1" x14ac:dyDescent="0.25">
      <c r="A3081" s="128">
        <v>56327</v>
      </c>
      <c r="B3081" s="65" t="s">
        <v>44</v>
      </c>
      <c r="C3081" s="65" t="s">
        <v>70</v>
      </c>
      <c r="D3081" s="66">
        <v>46304</v>
      </c>
      <c r="E3081" s="67">
        <v>2.59</v>
      </c>
      <c r="F3081" s="65" t="s">
        <v>285</v>
      </c>
      <c r="G3081" s="66">
        <v>46303</v>
      </c>
      <c r="H3081" s="129">
        <v>40521151</v>
      </c>
      <c r="I3081" s="129">
        <v>10</v>
      </c>
      <c r="J3081" s="65" t="s">
        <v>1371</v>
      </c>
      <c r="K3081" s="65" t="s">
        <v>1372</v>
      </c>
      <c r="L3081" s="66">
        <v>46304</v>
      </c>
      <c r="M3081" s="65" t="s">
        <v>315</v>
      </c>
      <c r="N3081" s="65" t="s">
        <v>793</v>
      </c>
      <c r="O3081" s="65" t="s">
        <v>289</v>
      </c>
      <c r="P3081" s="66">
        <v>46304</v>
      </c>
      <c r="Q3081" s="31">
        <f t="shared" si="96"/>
        <v>1435</v>
      </c>
      <c r="R3081" s="31">
        <f t="shared" si="97"/>
        <v>150</v>
      </c>
      <c r="S3081" s="29">
        <f>IF($Q3081&lt;Parâmetros!$E$19,$G3081-1,$G3081)</f>
        <v>46303</v>
      </c>
    </row>
    <row r="3082" spans="1:19" ht="15" customHeight="1" x14ac:dyDescent="0.25">
      <c r="A3082" s="128">
        <v>56327</v>
      </c>
      <c r="B3082" s="65" t="s">
        <v>44</v>
      </c>
      <c r="C3082" s="65" t="s">
        <v>70</v>
      </c>
      <c r="D3082" s="66">
        <v>46304</v>
      </c>
      <c r="E3082" s="67">
        <v>1.89</v>
      </c>
      <c r="F3082" s="65" t="s">
        <v>285</v>
      </c>
      <c r="G3082" s="66">
        <v>46304</v>
      </c>
      <c r="H3082" s="129">
        <v>40521169</v>
      </c>
      <c r="I3082" s="129">
        <v>10</v>
      </c>
      <c r="J3082" s="65" t="s">
        <v>1373</v>
      </c>
      <c r="K3082" s="65" t="s">
        <v>1374</v>
      </c>
      <c r="L3082" s="66">
        <v>46304</v>
      </c>
      <c r="M3082" s="65" t="s">
        <v>315</v>
      </c>
      <c r="N3082" s="129">
        <v>3004491</v>
      </c>
      <c r="O3082" s="65" t="s">
        <v>289</v>
      </c>
      <c r="P3082" s="66">
        <v>46304</v>
      </c>
      <c r="Q3082" s="31">
        <f t="shared" si="96"/>
        <v>153</v>
      </c>
      <c r="R3082" s="31">
        <f t="shared" si="97"/>
        <v>266</v>
      </c>
      <c r="S3082" s="29">
        <f>IF($Q3082&lt;Parâmetros!$E$19,$G3082-1,$G3082)</f>
        <v>46303</v>
      </c>
    </row>
    <row r="3083" spans="1:19" ht="15" customHeight="1" x14ac:dyDescent="0.25">
      <c r="A3083" s="128">
        <v>56327</v>
      </c>
      <c r="B3083" s="65" t="s">
        <v>44</v>
      </c>
      <c r="C3083" s="65" t="s">
        <v>70</v>
      </c>
      <c r="D3083" s="66">
        <v>46304</v>
      </c>
      <c r="E3083" s="67">
        <v>1.31</v>
      </c>
      <c r="F3083" s="65" t="s">
        <v>285</v>
      </c>
      <c r="G3083" s="66">
        <v>46304</v>
      </c>
      <c r="H3083" s="129">
        <v>40523388</v>
      </c>
      <c r="I3083" s="129">
        <v>10</v>
      </c>
      <c r="J3083" s="65" t="s">
        <v>1375</v>
      </c>
      <c r="K3083" s="65" t="s">
        <v>1376</v>
      </c>
      <c r="L3083" s="66">
        <v>46304</v>
      </c>
      <c r="M3083" s="65" t="s">
        <v>287</v>
      </c>
      <c r="N3083" s="65" t="s">
        <v>793</v>
      </c>
      <c r="O3083" s="65" t="s">
        <v>289</v>
      </c>
      <c r="P3083" s="66">
        <v>46304</v>
      </c>
      <c r="Q3083" s="31">
        <f t="shared" si="96"/>
        <v>267</v>
      </c>
      <c r="R3083" s="31">
        <f t="shared" si="97"/>
        <v>345</v>
      </c>
      <c r="S3083" s="29">
        <f>IF($Q3083&lt;Parâmetros!$E$19,$G3083-1,$G3083)</f>
        <v>46303</v>
      </c>
    </row>
    <row r="3084" spans="1:19" ht="15" customHeight="1" x14ac:dyDescent="0.25">
      <c r="A3084" s="128">
        <v>56327</v>
      </c>
      <c r="B3084" s="65" t="s">
        <v>44</v>
      </c>
      <c r="C3084" s="65" t="s">
        <v>70</v>
      </c>
      <c r="D3084" s="66">
        <v>46304</v>
      </c>
      <c r="E3084" s="67">
        <v>1.2</v>
      </c>
      <c r="F3084" s="65" t="s">
        <v>285</v>
      </c>
      <c r="G3084" s="66">
        <v>46304</v>
      </c>
      <c r="H3084" s="129">
        <v>40524051</v>
      </c>
      <c r="I3084" s="129">
        <v>10</v>
      </c>
      <c r="J3084" s="65" t="s">
        <v>1654</v>
      </c>
      <c r="K3084" s="65" t="s">
        <v>1655</v>
      </c>
      <c r="L3084" s="66">
        <v>46304</v>
      </c>
      <c r="M3084" s="65" t="s">
        <v>287</v>
      </c>
      <c r="N3084" s="65" t="s">
        <v>793</v>
      </c>
      <c r="O3084" s="65" t="s">
        <v>289</v>
      </c>
      <c r="P3084" s="66">
        <v>46304</v>
      </c>
      <c r="Q3084" s="31">
        <f t="shared" si="96"/>
        <v>356</v>
      </c>
      <c r="R3084" s="31">
        <f t="shared" si="97"/>
        <v>428</v>
      </c>
      <c r="S3084" s="29">
        <f>IF($Q3084&lt;Parâmetros!$E$19,$G3084-1,$G3084)</f>
        <v>46303</v>
      </c>
    </row>
    <row r="3085" spans="1:19" ht="15" customHeight="1" x14ac:dyDescent="0.25">
      <c r="A3085" s="128">
        <v>56327</v>
      </c>
      <c r="B3085" s="65" t="s">
        <v>44</v>
      </c>
      <c r="C3085" s="65" t="s">
        <v>70</v>
      </c>
      <c r="D3085" s="66">
        <v>46305</v>
      </c>
      <c r="E3085" s="67">
        <v>1.17</v>
      </c>
      <c r="F3085" s="65" t="s">
        <v>285</v>
      </c>
      <c r="G3085" s="66">
        <v>46304</v>
      </c>
      <c r="H3085" s="129">
        <v>40521170</v>
      </c>
      <c r="I3085" s="129">
        <v>10</v>
      </c>
      <c r="J3085" s="65" t="s">
        <v>1656</v>
      </c>
      <c r="K3085" s="65" t="s">
        <v>1657</v>
      </c>
      <c r="L3085" s="66">
        <v>46305</v>
      </c>
      <c r="M3085" s="65" t="s">
        <v>315</v>
      </c>
      <c r="N3085" s="129">
        <v>3004492</v>
      </c>
      <c r="O3085" s="65" t="s">
        <v>289</v>
      </c>
      <c r="P3085" s="66">
        <v>46305</v>
      </c>
      <c r="Q3085" s="31">
        <f t="shared" si="96"/>
        <v>1423</v>
      </c>
      <c r="R3085" s="31">
        <f t="shared" si="97"/>
        <v>53</v>
      </c>
      <c r="S3085" s="29">
        <f>IF($Q3085&lt;Parâmetros!$E$19,$G3085-1,$G3085)</f>
        <v>46304</v>
      </c>
    </row>
    <row r="3086" spans="1:19" ht="15" customHeight="1" x14ac:dyDescent="0.25">
      <c r="A3086" s="128">
        <v>56327</v>
      </c>
      <c r="B3086" s="65" t="s">
        <v>44</v>
      </c>
      <c r="C3086" s="65" t="s">
        <v>70</v>
      </c>
      <c r="D3086" s="66">
        <v>46305</v>
      </c>
      <c r="E3086" s="67">
        <v>1.1599999999999999</v>
      </c>
      <c r="F3086" s="65" t="s">
        <v>285</v>
      </c>
      <c r="G3086" s="66">
        <v>46305</v>
      </c>
      <c r="H3086" s="129">
        <v>40521171</v>
      </c>
      <c r="I3086" s="129">
        <v>10</v>
      </c>
      <c r="J3086" s="65" t="s">
        <v>1658</v>
      </c>
      <c r="K3086" s="65" t="s">
        <v>1659</v>
      </c>
      <c r="L3086" s="66">
        <v>46305</v>
      </c>
      <c r="M3086" s="65" t="s">
        <v>315</v>
      </c>
      <c r="N3086" s="129">
        <v>3007941</v>
      </c>
      <c r="O3086" s="65" t="s">
        <v>289</v>
      </c>
      <c r="P3086" s="66">
        <v>46305</v>
      </c>
      <c r="Q3086" s="31">
        <f t="shared" si="96"/>
        <v>54</v>
      </c>
      <c r="R3086" s="31">
        <f t="shared" si="97"/>
        <v>124</v>
      </c>
      <c r="S3086" s="29">
        <f>IF($Q3086&lt;Parâmetros!$E$19,$G3086-1,$G3086)</f>
        <v>46304</v>
      </c>
    </row>
    <row r="3087" spans="1:19" ht="15" customHeight="1" x14ac:dyDescent="0.25">
      <c r="A3087" s="128">
        <v>56327</v>
      </c>
      <c r="B3087" s="65" t="s">
        <v>44</v>
      </c>
      <c r="C3087" s="65" t="s">
        <v>70</v>
      </c>
      <c r="D3087" s="66">
        <v>46305</v>
      </c>
      <c r="E3087" s="67">
        <v>0.94</v>
      </c>
      <c r="F3087" s="65" t="s">
        <v>285</v>
      </c>
      <c r="G3087" s="66">
        <v>46305</v>
      </c>
      <c r="H3087" s="129">
        <v>40521172</v>
      </c>
      <c r="I3087" s="129">
        <v>10</v>
      </c>
      <c r="J3087" s="65" t="s">
        <v>1660</v>
      </c>
      <c r="K3087" s="65" t="s">
        <v>1661</v>
      </c>
      <c r="L3087" s="66">
        <v>46305</v>
      </c>
      <c r="M3087" s="65" t="s">
        <v>315</v>
      </c>
      <c r="N3087" s="129">
        <v>3007940</v>
      </c>
      <c r="O3087" s="65" t="s">
        <v>289</v>
      </c>
      <c r="P3087" s="66">
        <v>46305</v>
      </c>
      <c r="Q3087" s="31">
        <f t="shared" si="96"/>
        <v>125</v>
      </c>
      <c r="R3087" s="31">
        <f t="shared" si="97"/>
        <v>182</v>
      </c>
      <c r="S3087" s="29">
        <f>IF($Q3087&lt;Parâmetros!$E$19,$G3087-1,$G3087)</f>
        <v>46304</v>
      </c>
    </row>
    <row r="3088" spans="1:19" ht="15" customHeight="1" x14ac:dyDescent="0.25">
      <c r="A3088" s="128">
        <v>56327</v>
      </c>
      <c r="B3088" s="65" t="s">
        <v>44</v>
      </c>
      <c r="C3088" s="65" t="s">
        <v>70</v>
      </c>
      <c r="D3088" s="66">
        <v>46305</v>
      </c>
      <c r="E3088" s="67">
        <v>0.99</v>
      </c>
      <c r="F3088" s="65" t="s">
        <v>285</v>
      </c>
      <c r="G3088" s="66">
        <v>46305</v>
      </c>
      <c r="H3088" s="129">
        <v>40524122</v>
      </c>
      <c r="I3088" s="129">
        <v>10</v>
      </c>
      <c r="J3088" s="65" t="s">
        <v>1662</v>
      </c>
      <c r="K3088" s="65" t="s">
        <v>1663</v>
      </c>
      <c r="L3088" s="66">
        <v>46305</v>
      </c>
      <c r="M3088" s="65" t="s">
        <v>287</v>
      </c>
      <c r="N3088" s="65" t="s">
        <v>793</v>
      </c>
      <c r="O3088" s="65" t="s">
        <v>289</v>
      </c>
      <c r="P3088" s="66">
        <v>46305</v>
      </c>
      <c r="Q3088" s="31">
        <f t="shared" si="96"/>
        <v>186</v>
      </c>
      <c r="R3088" s="31">
        <f t="shared" si="97"/>
        <v>246</v>
      </c>
      <c r="S3088" s="29">
        <f>IF($Q3088&lt;Parâmetros!$E$19,$G3088-1,$G3088)</f>
        <v>46304</v>
      </c>
    </row>
    <row r="3089" spans="1:19" ht="15" customHeight="1" x14ac:dyDescent="0.25">
      <c r="A3089" s="128">
        <v>56327</v>
      </c>
      <c r="B3089" s="65" t="s">
        <v>44</v>
      </c>
      <c r="C3089" s="65" t="s">
        <v>70</v>
      </c>
      <c r="D3089" s="66">
        <v>46305</v>
      </c>
      <c r="E3089" s="67">
        <v>1.96</v>
      </c>
      <c r="F3089" s="65" t="s">
        <v>285</v>
      </c>
      <c r="G3089" s="66">
        <v>46305</v>
      </c>
      <c r="H3089" s="129">
        <v>40524123</v>
      </c>
      <c r="I3089" s="129">
        <v>10</v>
      </c>
      <c r="J3089" s="65" t="s">
        <v>1664</v>
      </c>
      <c r="K3089" s="65" t="s">
        <v>1665</v>
      </c>
      <c r="L3089" s="66">
        <v>46305</v>
      </c>
      <c r="M3089" s="65" t="s">
        <v>287</v>
      </c>
      <c r="N3089" s="65" t="s">
        <v>793</v>
      </c>
      <c r="O3089" s="65" t="s">
        <v>289</v>
      </c>
      <c r="P3089" s="66">
        <v>46305</v>
      </c>
      <c r="Q3089" s="31">
        <f t="shared" si="96"/>
        <v>254</v>
      </c>
      <c r="R3089" s="31">
        <f t="shared" si="97"/>
        <v>372</v>
      </c>
      <c r="S3089" s="29">
        <f>IF($Q3089&lt;Parâmetros!$E$19,$G3089-1,$G3089)</f>
        <v>46304</v>
      </c>
    </row>
    <row r="3090" spans="1:19" ht="15" customHeight="1" x14ac:dyDescent="0.25">
      <c r="A3090" s="128">
        <v>56327</v>
      </c>
      <c r="B3090" s="65" t="s">
        <v>44</v>
      </c>
      <c r="C3090" s="65" t="s">
        <v>70</v>
      </c>
      <c r="D3090" s="66">
        <v>46307</v>
      </c>
      <c r="E3090" s="67">
        <v>0.68</v>
      </c>
      <c r="F3090" s="65" t="s">
        <v>285</v>
      </c>
      <c r="G3090" s="66">
        <v>46306</v>
      </c>
      <c r="H3090" s="129">
        <v>40521173</v>
      </c>
      <c r="I3090" s="129">
        <v>10</v>
      </c>
      <c r="J3090" s="65" t="s">
        <v>2258</v>
      </c>
      <c r="K3090" s="65" t="s">
        <v>2259</v>
      </c>
      <c r="L3090" s="66">
        <v>46307</v>
      </c>
      <c r="M3090" s="65" t="s">
        <v>315</v>
      </c>
      <c r="N3090" s="65" t="s">
        <v>793</v>
      </c>
      <c r="O3090" s="65" t="s">
        <v>289</v>
      </c>
      <c r="P3090" s="66">
        <v>46307</v>
      </c>
      <c r="Q3090" s="31">
        <f t="shared" si="96"/>
        <v>1427</v>
      </c>
      <c r="R3090" s="31">
        <f t="shared" si="97"/>
        <v>27</v>
      </c>
      <c r="S3090" s="29">
        <f>IF($Q3090&lt;Parâmetros!$E$19,$G3090-1,$G3090)</f>
        <v>46306</v>
      </c>
    </row>
    <row r="3091" spans="1:19" ht="15" customHeight="1" x14ac:dyDescent="0.25">
      <c r="A3091" s="128">
        <v>56327</v>
      </c>
      <c r="B3091" s="65" t="s">
        <v>44</v>
      </c>
      <c r="C3091" s="65" t="s">
        <v>70</v>
      </c>
      <c r="D3091" s="66">
        <v>46307</v>
      </c>
      <c r="E3091" s="67">
        <v>0.86</v>
      </c>
      <c r="F3091" s="65" t="s">
        <v>285</v>
      </c>
      <c r="G3091" s="66">
        <v>46307</v>
      </c>
      <c r="H3091" s="129">
        <v>40521174</v>
      </c>
      <c r="I3091" s="129">
        <v>10</v>
      </c>
      <c r="J3091" s="65" t="s">
        <v>2260</v>
      </c>
      <c r="K3091" s="65" t="s">
        <v>2261</v>
      </c>
      <c r="L3091" s="66">
        <v>46307</v>
      </c>
      <c r="M3091" s="65" t="s">
        <v>315</v>
      </c>
      <c r="N3091" s="65" t="s">
        <v>793</v>
      </c>
      <c r="O3091" s="65" t="s">
        <v>289</v>
      </c>
      <c r="P3091" s="66">
        <v>46307</v>
      </c>
      <c r="Q3091" s="31">
        <f t="shared" si="96"/>
        <v>29</v>
      </c>
      <c r="R3091" s="31">
        <f t="shared" si="97"/>
        <v>80</v>
      </c>
      <c r="S3091" s="29">
        <f>IF($Q3091&lt;Parâmetros!$E$19,$G3091-1,$G3091)</f>
        <v>46306</v>
      </c>
    </row>
    <row r="3092" spans="1:19" ht="15" customHeight="1" x14ac:dyDescent="0.25">
      <c r="A3092" s="128">
        <v>56327</v>
      </c>
      <c r="B3092" s="65" t="s">
        <v>44</v>
      </c>
      <c r="C3092" s="65" t="s">
        <v>70</v>
      </c>
      <c r="D3092" s="66">
        <v>46307</v>
      </c>
      <c r="E3092" s="67">
        <v>0.31</v>
      </c>
      <c r="F3092" s="65" t="s">
        <v>285</v>
      </c>
      <c r="G3092" s="66">
        <v>46307</v>
      </c>
      <c r="H3092" s="129">
        <v>40521175</v>
      </c>
      <c r="I3092" s="129">
        <v>10</v>
      </c>
      <c r="J3092" s="65" t="s">
        <v>2262</v>
      </c>
      <c r="K3092" s="65" t="s">
        <v>2263</v>
      </c>
      <c r="L3092" s="66">
        <v>46307</v>
      </c>
      <c r="M3092" s="65" t="s">
        <v>315</v>
      </c>
      <c r="N3092" s="65" t="s">
        <v>793</v>
      </c>
      <c r="O3092" s="65" t="s">
        <v>289</v>
      </c>
      <c r="P3092" s="66">
        <v>46307</v>
      </c>
      <c r="Q3092" s="31">
        <f t="shared" si="96"/>
        <v>82</v>
      </c>
      <c r="R3092" s="31">
        <f t="shared" si="97"/>
        <v>101</v>
      </c>
      <c r="S3092" s="29">
        <f>IF($Q3092&lt;Parâmetros!$E$19,$G3092-1,$G3092)</f>
        <v>46306</v>
      </c>
    </row>
    <row r="3093" spans="1:19" ht="15" customHeight="1" x14ac:dyDescent="0.25">
      <c r="A3093" s="128">
        <v>56327</v>
      </c>
      <c r="B3093" s="65" t="s">
        <v>44</v>
      </c>
      <c r="C3093" s="65" t="s">
        <v>70</v>
      </c>
      <c r="D3093" s="66">
        <v>46307</v>
      </c>
      <c r="E3093" s="67">
        <v>0.86</v>
      </c>
      <c r="F3093" s="65" t="s">
        <v>285</v>
      </c>
      <c r="G3093" s="66">
        <v>46307</v>
      </c>
      <c r="H3093" s="129">
        <v>40521176</v>
      </c>
      <c r="I3093" s="129">
        <v>10</v>
      </c>
      <c r="J3093" s="65" t="s">
        <v>2264</v>
      </c>
      <c r="K3093" s="65" t="s">
        <v>2265</v>
      </c>
      <c r="L3093" s="66">
        <v>46307</v>
      </c>
      <c r="M3093" s="65" t="s">
        <v>315</v>
      </c>
      <c r="N3093" s="65" t="s">
        <v>793</v>
      </c>
      <c r="O3093" s="65" t="s">
        <v>289</v>
      </c>
      <c r="P3093" s="66">
        <v>46307</v>
      </c>
      <c r="Q3093" s="31">
        <f t="shared" si="96"/>
        <v>103</v>
      </c>
      <c r="R3093" s="31">
        <f t="shared" si="97"/>
        <v>155</v>
      </c>
      <c r="S3093" s="29">
        <f>IF($Q3093&lt;Parâmetros!$E$19,$G3093-1,$G3093)</f>
        <v>46306</v>
      </c>
    </row>
    <row r="3094" spans="1:19" ht="15" customHeight="1" x14ac:dyDescent="0.25">
      <c r="A3094" s="128">
        <v>56327</v>
      </c>
      <c r="B3094" s="65" t="s">
        <v>44</v>
      </c>
      <c r="C3094" s="65" t="s">
        <v>70</v>
      </c>
      <c r="D3094" s="66">
        <v>46307</v>
      </c>
      <c r="E3094" s="67">
        <v>0.45</v>
      </c>
      <c r="F3094" s="65" t="s">
        <v>285</v>
      </c>
      <c r="G3094" s="66">
        <v>46307</v>
      </c>
      <c r="H3094" s="129">
        <v>40521177</v>
      </c>
      <c r="I3094" s="129">
        <v>10</v>
      </c>
      <c r="J3094" s="65" t="s">
        <v>2266</v>
      </c>
      <c r="K3094" s="65" t="s">
        <v>2267</v>
      </c>
      <c r="L3094" s="66">
        <v>46307</v>
      </c>
      <c r="M3094" s="65" t="s">
        <v>315</v>
      </c>
      <c r="N3094" s="65" t="s">
        <v>793</v>
      </c>
      <c r="O3094" s="65" t="s">
        <v>289</v>
      </c>
      <c r="P3094" s="66">
        <v>46307</v>
      </c>
      <c r="Q3094" s="31">
        <f t="shared" si="96"/>
        <v>158</v>
      </c>
      <c r="R3094" s="31">
        <f t="shared" si="97"/>
        <v>185</v>
      </c>
      <c r="S3094" s="29">
        <f>IF($Q3094&lt;Parâmetros!$E$19,$G3094-1,$G3094)</f>
        <v>46306</v>
      </c>
    </row>
    <row r="3095" spans="1:19" ht="15" customHeight="1" x14ac:dyDescent="0.25">
      <c r="A3095" s="128">
        <v>56327</v>
      </c>
      <c r="B3095" s="65" t="s">
        <v>44</v>
      </c>
      <c r="C3095" s="65" t="s">
        <v>70</v>
      </c>
      <c r="D3095" s="66">
        <v>46307</v>
      </c>
      <c r="E3095" s="67">
        <v>0.91</v>
      </c>
      <c r="F3095" s="65" t="s">
        <v>285</v>
      </c>
      <c r="G3095" s="66">
        <v>46307</v>
      </c>
      <c r="H3095" s="129">
        <v>40521178</v>
      </c>
      <c r="I3095" s="129">
        <v>10</v>
      </c>
      <c r="J3095" s="65" t="s">
        <v>2268</v>
      </c>
      <c r="K3095" s="65" t="s">
        <v>2269</v>
      </c>
      <c r="L3095" s="66">
        <v>46307</v>
      </c>
      <c r="M3095" s="65" t="s">
        <v>315</v>
      </c>
      <c r="N3095" s="65" t="s">
        <v>793</v>
      </c>
      <c r="O3095" s="65" t="s">
        <v>289</v>
      </c>
      <c r="P3095" s="66">
        <v>46307</v>
      </c>
      <c r="Q3095" s="31">
        <f t="shared" si="96"/>
        <v>187</v>
      </c>
      <c r="R3095" s="31">
        <f t="shared" si="97"/>
        <v>242</v>
      </c>
      <c r="S3095" s="29">
        <f>IF($Q3095&lt;Parâmetros!$E$19,$G3095-1,$G3095)</f>
        <v>46306</v>
      </c>
    </row>
    <row r="3096" spans="1:19" ht="15" customHeight="1" x14ac:dyDescent="0.25">
      <c r="A3096" s="128">
        <v>56327</v>
      </c>
      <c r="B3096" s="65" t="s">
        <v>44</v>
      </c>
      <c r="C3096" s="65" t="s">
        <v>70</v>
      </c>
      <c r="D3096" s="66">
        <v>46307</v>
      </c>
      <c r="E3096" s="67">
        <v>0.93</v>
      </c>
      <c r="F3096" s="65" t="s">
        <v>285</v>
      </c>
      <c r="G3096" s="66">
        <v>46307</v>
      </c>
      <c r="H3096" s="129">
        <v>40521839</v>
      </c>
      <c r="I3096" s="129">
        <v>10</v>
      </c>
      <c r="J3096" s="65" t="s">
        <v>2270</v>
      </c>
      <c r="K3096" s="65" t="s">
        <v>2271</v>
      </c>
      <c r="L3096" s="66">
        <v>46307</v>
      </c>
      <c r="M3096" s="65" t="s">
        <v>287</v>
      </c>
      <c r="N3096" s="65" t="s">
        <v>793</v>
      </c>
      <c r="O3096" s="65" t="s">
        <v>289</v>
      </c>
      <c r="P3096" s="66">
        <v>46307</v>
      </c>
      <c r="Q3096" s="31">
        <f t="shared" si="96"/>
        <v>242</v>
      </c>
      <c r="R3096" s="31">
        <f t="shared" si="97"/>
        <v>298</v>
      </c>
      <c r="S3096" s="29">
        <f>IF($Q3096&lt;Parâmetros!$E$19,$G3096-1,$G3096)</f>
        <v>46306</v>
      </c>
    </row>
    <row r="3097" spans="1:19" ht="15" customHeight="1" x14ac:dyDescent="0.25">
      <c r="A3097" s="128">
        <v>56327</v>
      </c>
      <c r="B3097" s="65" t="s">
        <v>44</v>
      </c>
      <c r="C3097" s="65" t="s">
        <v>70</v>
      </c>
      <c r="D3097" s="66">
        <v>46307</v>
      </c>
      <c r="E3097" s="67">
        <v>0.66</v>
      </c>
      <c r="F3097" s="65" t="s">
        <v>285</v>
      </c>
      <c r="G3097" s="66">
        <v>46307</v>
      </c>
      <c r="H3097" s="129">
        <v>40521840</v>
      </c>
      <c r="I3097" s="129">
        <v>10</v>
      </c>
      <c r="J3097" s="65" t="s">
        <v>2272</v>
      </c>
      <c r="K3097" s="65" t="s">
        <v>2273</v>
      </c>
      <c r="L3097" s="66">
        <v>46307</v>
      </c>
      <c r="M3097" s="65" t="s">
        <v>287</v>
      </c>
      <c r="N3097" s="65" t="s">
        <v>793</v>
      </c>
      <c r="O3097" s="65" t="s">
        <v>289</v>
      </c>
      <c r="P3097" s="66">
        <v>46307</v>
      </c>
      <c r="Q3097" s="31">
        <f t="shared" si="96"/>
        <v>300</v>
      </c>
      <c r="R3097" s="31">
        <f t="shared" si="97"/>
        <v>339</v>
      </c>
      <c r="S3097" s="29">
        <f>IF($Q3097&lt;Parâmetros!$E$19,$G3097-1,$G3097)</f>
        <v>46306</v>
      </c>
    </row>
    <row r="3098" spans="1:19" ht="15" customHeight="1" x14ac:dyDescent="0.25">
      <c r="A3098" s="128">
        <v>56327</v>
      </c>
      <c r="B3098" s="65" t="s">
        <v>44</v>
      </c>
      <c r="C3098" s="65" t="s">
        <v>70</v>
      </c>
      <c r="D3098" s="66">
        <v>46307</v>
      </c>
      <c r="E3098" s="67">
        <v>1.27</v>
      </c>
      <c r="F3098" s="65" t="s">
        <v>285</v>
      </c>
      <c r="G3098" s="66">
        <v>46307</v>
      </c>
      <c r="H3098" s="129">
        <v>40521842</v>
      </c>
      <c r="I3098" s="129">
        <v>10</v>
      </c>
      <c r="J3098" s="65" t="s">
        <v>2274</v>
      </c>
      <c r="K3098" s="65" t="s">
        <v>2275</v>
      </c>
      <c r="L3098" s="66">
        <v>46307</v>
      </c>
      <c r="M3098" s="65" t="s">
        <v>287</v>
      </c>
      <c r="N3098" s="65" t="s">
        <v>793</v>
      </c>
      <c r="O3098" s="65" t="s">
        <v>289</v>
      </c>
      <c r="P3098" s="66">
        <v>46307</v>
      </c>
      <c r="Q3098" s="31">
        <f t="shared" si="96"/>
        <v>341</v>
      </c>
      <c r="R3098" s="31">
        <f t="shared" si="97"/>
        <v>417</v>
      </c>
      <c r="S3098" s="29">
        <f>IF($Q3098&lt;Parâmetros!$E$19,$G3098-1,$G3098)</f>
        <v>46306</v>
      </c>
    </row>
    <row r="3099" spans="1:19" ht="15" customHeight="1" x14ac:dyDescent="0.25">
      <c r="A3099" s="128">
        <v>56327</v>
      </c>
      <c r="B3099" s="65" t="s">
        <v>44</v>
      </c>
      <c r="C3099" s="65" t="s">
        <v>70</v>
      </c>
      <c r="D3099" s="66">
        <v>46308</v>
      </c>
      <c r="E3099" s="67">
        <v>1.26</v>
      </c>
      <c r="F3099" s="65" t="s">
        <v>285</v>
      </c>
      <c r="G3099" s="66">
        <v>46308</v>
      </c>
      <c r="H3099" s="129">
        <v>40523390</v>
      </c>
      <c r="I3099" s="129">
        <v>10</v>
      </c>
      <c r="J3099" s="65" t="s">
        <v>2444</v>
      </c>
      <c r="K3099" s="65" t="s">
        <v>2445</v>
      </c>
      <c r="L3099" s="66">
        <v>46308</v>
      </c>
      <c r="M3099" s="65" t="s">
        <v>287</v>
      </c>
      <c r="N3099" s="65" t="s">
        <v>793</v>
      </c>
      <c r="O3099" s="65" t="s">
        <v>289</v>
      </c>
      <c r="P3099" s="66">
        <v>46308</v>
      </c>
      <c r="Q3099" s="31">
        <f t="shared" si="96"/>
        <v>0</v>
      </c>
      <c r="R3099" s="31">
        <f t="shared" si="97"/>
        <v>76</v>
      </c>
      <c r="S3099" s="29">
        <f>IF($Q3099&lt;Parâmetros!$E$19,$G3099-1,$G3099)</f>
        <v>46307</v>
      </c>
    </row>
    <row r="3100" spans="1:19" ht="15" customHeight="1" x14ac:dyDescent="0.25">
      <c r="A3100" s="128">
        <v>56327</v>
      </c>
      <c r="B3100" s="65" t="s">
        <v>44</v>
      </c>
      <c r="C3100" s="65" t="s">
        <v>70</v>
      </c>
      <c r="D3100" s="66">
        <v>46308</v>
      </c>
      <c r="E3100" s="67">
        <v>1.92</v>
      </c>
      <c r="F3100" s="65" t="s">
        <v>285</v>
      </c>
      <c r="G3100" s="66">
        <v>46308</v>
      </c>
      <c r="H3100" s="129">
        <v>40523273</v>
      </c>
      <c r="I3100" s="129">
        <v>10</v>
      </c>
      <c r="J3100" s="65" t="s">
        <v>2446</v>
      </c>
      <c r="K3100" s="65" t="s">
        <v>2447</v>
      </c>
      <c r="L3100" s="66">
        <v>46308</v>
      </c>
      <c r="M3100" s="65" t="s">
        <v>315</v>
      </c>
      <c r="N3100" s="129">
        <v>3009752</v>
      </c>
      <c r="O3100" s="65" t="s">
        <v>289</v>
      </c>
      <c r="P3100" s="66">
        <v>46308</v>
      </c>
      <c r="Q3100" s="31">
        <f t="shared" si="96"/>
        <v>110</v>
      </c>
      <c r="R3100" s="31">
        <f t="shared" si="97"/>
        <v>226</v>
      </c>
      <c r="S3100" s="29">
        <f>IF($Q3100&lt;Parâmetros!$E$19,$G3100-1,$G3100)</f>
        <v>46307</v>
      </c>
    </row>
    <row r="3101" spans="1:19" ht="15" customHeight="1" x14ac:dyDescent="0.25">
      <c r="A3101" s="128">
        <v>56327</v>
      </c>
      <c r="B3101" s="65" t="s">
        <v>44</v>
      </c>
      <c r="C3101" s="65" t="s">
        <v>70</v>
      </c>
      <c r="D3101" s="66">
        <v>46308</v>
      </c>
      <c r="E3101" s="67">
        <v>1.44</v>
      </c>
      <c r="F3101" s="65" t="s">
        <v>285</v>
      </c>
      <c r="G3101" s="66">
        <v>46308</v>
      </c>
      <c r="H3101" s="129">
        <v>40523275</v>
      </c>
      <c r="I3101" s="129">
        <v>10</v>
      </c>
      <c r="J3101" s="65" t="s">
        <v>2448</v>
      </c>
      <c r="K3101" s="65" t="s">
        <v>2449</v>
      </c>
      <c r="L3101" s="66">
        <v>46308</v>
      </c>
      <c r="M3101" s="65" t="s">
        <v>315</v>
      </c>
      <c r="N3101" s="129">
        <v>3009012</v>
      </c>
      <c r="O3101" s="65" t="s">
        <v>289</v>
      </c>
      <c r="P3101" s="66">
        <v>46308</v>
      </c>
      <c r="Q3101" s="31">
        <f t="shared" si="96"/>
        <v>276</v>
      </c>
      <c r="R3101" s="31">
        <f t="shared" si="97"/>
        <v>362</v>
      </c>
      <c r="S3101" s="29">
        <f>IF($Q3101&lt;Parâmetros!$E$19,$G3101-1,$G3101)</f>
        <v>46307</v>
      </c>
    </row>
    <row r="3102" spans="1:19" ht="15" customHeight="1" x14ac:dyDescent="0.25">
      <c r="A3102" s="128">
        <v>56327</v>
      </c>
      <c r="B3102" s="65" t="s">
        <v>44</v>
      </c>
      <c r="C3102" s="65" t="s">
        <v>70</v>
      </c>
      <c r="D3102" s="66">
        <v>46308</v>
      </c>
      <c r="E3102" s="67">
        <v>0.97</v>
      </c>
      <c r="F3102" s="65" t="s">
        <v>285</v>
      </c>
      <c r="G3102" s="66">
        <v>46308</v>
      </c>
      <c r="H3102" s="129">
        <v>40523276</v>
      </c>
      <c r="I3102" s="129">
        <v>10</v>
      </c>
      <c r="J3102" s="65" t="s">
        <v>2450</v>
      </c>
      <c r="K3102" s="65" t="s">
        <v>2451</v>
      </c>
      <c r="L3102" s="66">
        <v>46308</v>
      </c>
      <c r="M3102" s="65" t="s">
        <v>315</v>
      </c>
      <c r="N3102" s="129">
        <v>3007100</v>
      </c>
      <c r="O3102" s="65" t="s">
        <v>289</v>
      </c>
      <c r="P3102" s="66">
        <v>46308</v>
      </c>
      <c r="Q3102" s="31">
        <f t="shared" si="96"/>
        <v>364</v>
      </c>
      <c r="R3102" s="31">
        <f t="shared" si="97"/>
        <v>422</v>
      </c>
      <c r="S3102" s="29">
        <f>IF($Q3102&lt;Parâmetros!$E$19,$G3102-1,$G3102)</f>
        <v>46307</v>
      </c>
    </row>
    <row r="3103" spans="1:19" ht="15" customHeight="1" x14ac:dyDescent="0.25">
      <c r="A3103" s="128">
        <v>56327</v>
      </c>
      <c r="B3103" s="65" t="s">
        <v>44</v>
      </c>
      <c r="C3103" s="65" t="s">
        <v>70</v>
      </c>
      <c r="D3103" s="66">
        <v>46309</v>
      </c>
      <c r="E3103" s="67">
        <v>1.73</v>
      </c>
      <c r="F3103" s="65" t="s">
        <v>285</v>
      </c>
      <c r="G3103" s="66">
        <v>46308</v>
      </c>
      <c r="H3103" s="129">
        <v>40523277</v>
      </c>
      <c r="I3103" s="129">
        <v>10</v>
      </c>
      <c r="J3103" s="65" t="s">
        <v>2684</v>
      </c>
      <c r="K3103" s="65" t="s">
        <v>2685</v>
      </c>
      <c r="L3103" s="66">
        <v>46309</v>
      </c>
      <c r="M3103" s="65" t="s">
        <v>315</v>
      </c>
      <c r="N3103" s="129">
        <v>3008969</v>
      </c>
      <c r="O3103" s="65" t="s">
        <v>289</v>
      </c>
      <c r="P3103" s="66">
        <v>46309</v>
      </c>
      <c r="Q3103" s="31">
        <f t="shared" si="96"/>
        <v>1429</v>
      </c>
      <c r="R3103" s="31">
        <f t="shared" si="97"/>
        <v>93</v>
      </c>
      <c r="S3103" s="29">
        <f>IF($Q3103&lt;Parâmetros!$E$19,$G3103-1,$G3103)</f>
        <v>46308</v>
      </c>
    </row>
    <row r="3104" spans="1:19" ht="15" customHeight="1" x14ac:dyDescent="0.25">
      <c r="A3104" s="128">
        <v>56327</v>
      </c>
      <c r="B3104" s="65" t="s">
        <v>44</v>
      </c>
      <c r="C3104" s="65" t="s">
        <v>70</v>
      </c>
      <c r="D3104" s="66">
        <v>46309</v>
      </c>
      <c r="E3104" s="67">
        <v>0.93</v>
      </c>
      <c r="F3104" s="65" t="s">
        <v>285</v>
      </c>
      <c r="G3104" s="66">
        <v>46309</v>
      </c>
      <c r="H3104" s="129">
        <v>40523278</v>
      </c>
      <c r="I3104" s="129">
        <v>10</v>
      </c>
      <c r="J3104" s="65" t="s">
        <v>2686</v>
      </c>
      <c r="K3104" s="65" t="s">
        <v>2687</v>
      </c>
      <c r="L3104" s="66">
        <v>46309</v>
      </c>
      <c r="M3104" s="65" t="s">
        <v>315</v>
      </c>
      <c r="N3104" s="129">
        <v>3008970</v>
      </c>
      <c r="O3104" s="65" t="s">
        <v>289</v>
      </c>
      <c r="P3104" s="66">
        <v>46309</v>
      </c>
      <c r="Q3104" s="31">
        <f t="shared" si="96"/>
        <v>95</v>
      </c>
      <c r="R3104" s="31">
        <f t="shared" si="97"/>
        <v>150</v>
      </c>
      <c r="S3104" s="29">
        <f>IF($Q3104&lt;Parâmetros!$E$19,$G3104-1,$G3104)</f>
        <v>46308</v>
      </c>
    </row>
    <row r="3105" spans="1:19" ht="15" customHeight="1" x14ac:dyDescent="0.25">
      <c r="A3105" s="128">
        <v>56327</v>
      </c>
      <c r="B3105" s="65" t="s">
        <v>44</v>
      </c>
      <c r="C3105" s="65" t="s">
        <v>70</v>
      </c>
      <c r="D3105" s="66">
        <v>46309</v>
      </c>
      <c r="E3105" s="67">
        <v>2.0699999999999998</v>
      </c>
      <c r="F3105" s="65" t="s">
        <v>285</v>
      </c>
      <c r="G3105" s="66">
        <v>46309</v>
      </c>
      <c r="H3105" s="129">
        <v>40523279</v>
      </c>
      <c r="I3105" s="129">
        <v>10</v>
      </c>
      <c r="J3105" s="65" t="s">
        <v>2688</v>
      </c>
      <c r="K3105" s="65" t="s">
        <v>2689</v>
      </c>
      <c r="L3105" s="66">
        <v>46309</v>
      </c>
      <c r="M3105" s="65" t="s">
        <v>315</v>
      </c>
      <c r="N3105" s="129">
        <v>3008971</v>
      </c>
      <c r="O3105" s="65" t="s">
        <v>289</v>
      </c>
      <c r="P3105" s="66">
        <v>46309</v>
      </c>
      <c r="Q3105" s="31">
        <f t="shared" si="96"/>
        <v>247</v>
      </c>
      <c r="R3105" s="31">
        <f t="shared" si="97"/>
        <v>371</v>
      </c>
      <c r="S3105" s="29">
        <f>IF($Q3105&lt;Parâmetros!$E$19,$G3105-1,$G3105)</f>
        <v>46308</v>
      </c>
    </row>
    <row r="3106" spans="1:19" ht="15" customHeight="1" x14ac:dyDescent="0.25">
      <c r="A3106" s="128">
        <v>56327</v>
      </c>
      <c r="B3106" s="65" t="s">
        <v>44</v>
      </c>
      <c r="C3106" s="65" t="s">
        <v>70</v>
      </c>
      <c r="D3106" s="66">
        <v>46309</v>
      </c>
      <c r="E3106" s="67">
        <v>0.97</v>
      </c>
      <c r="F3106" s="65" t="s">
        <v>285</v>
      </c>
      <c r="G3106" s="66">
        <v>46309</v>
      </c>
      <c r="H3106" s="129">
        <v>40523280</v>
      </c>
      <c r="I3106" s="129">
        <v>10</v>
      </c>
      <c r="J3106" s="65" t="s">
        <v>2690</v>
      </c>
      <c r="K3106" s="65" t="s">
        <v>2691</v>
      </c>
      <c r="L3106" s="66">
        <v>46309</v>
      </c>
      <c r="M3106" s="65" t="s">
        <v>315</v>
      </c>
      <c r="N3106" s="129">
        <v>3008972</v>
      </c>
      <c r="O3106" s="65" t="s">
        <v>289</v>
      </c>
      <c r="P3106" s="66">
        <v>46309</v>
      </c>
      <c r="Q3106" s="31">
        <f t="shared" si="96"/>
        <v>373</v>
      </c>
      <c r="R3106" s="31">
        <f t="shared" si="97"/>
        <v>431</v>
      </c>
      <c r="S3106" s="29">
        <f>IF($Q3106&lt;Parâmetros!$E$19,$G3106-1,$G3106)</f>
        <v>46308</v>
      </c>
    </row>
    <row r="3107" spans="1:19" ht="15" customHeight="1" x14ac:dyDescent="0.25">
      <c r="A3107" s="128">
        <v>56327</v>
      </c>
      <c r="B3107" s="65" t="s">
        <v>44</v>
      </c>
      <c r="C3107" s="65" t="s">
        <v>70</v>
      </c>
      <c r="D3107" s="66">
        <v>46310</v>
      </c>
      <c r="E3107" s="67">
        <v>2.48</v>
      </c>
      <c r="F3107" s="65" t="s">
        <v>285</v>
      </c>
      <c r="G3107" s="66">
        <v>46309</v>
      </c>
      <c r="H3107" s="129">
        <v>40523281</v>
      </c>
      <c r="I3107" s="129">
        <v>10</v>
      </c>
      <c r="J3107" s="65" t="s">
        <v>2928</v>
      </c>
      <c r="K3107" s="65" t="s">
        <v>2929</v>
      </c>
      <c r="L3107" s="66">
        <v>46310</v>
      </c>
      <c r="M3107" s="65" t="s">
        <v>315</v>
      </c>
      <c r="N3107" s="65" t="s">
        <v>793</v>
      </c>
      <c r="O3107" s="65" t="s">
        <v>289</v>
      </c>
      <c r="P3107" s="66">
        <v>46310</v>
      </c>
      <c r="Q3107" s="31">
        <f t="shared" si="96"/>
        <v>1432</v>
      </c>
      <c r="R3107" s="31">
        <f t="shared" si="97"/>
        <v>141</v>
      </c>
      <c r="S3107" s="29">
        <f>IF($Q3107&lt;Parâmetros!$E$19,$G3107-1,$G3107)</f>
        <v>46309</v>
      </c>
    </row>
    <row r="3108" spans="1:19" ht="15" customHeight="1" x14ac:dyDescent="0.25">
      <c r="A3108" s="128">
        <v>56327</v>
      </c>
      <c r="B3108" s="65" t="s">
        <v>44</v>
      </c>
      <c r="C3108" s="65" t="s">
        <v>70</v>
      </c>
      <c r="D3108" s="66">
        <v>46310</v>
      </c>
      <c r="E3108" s="67">
        <v>1.86</v>
      </c>
      <c r="F3108" s="65" t="s">
        <v>285</v>
      </c>
      <c r="G3108" s="66">
        <v>46310</v>
      </c>
      <c r="H3108" s="129">
        <v>40525724</v>
      </c>
      <c r="I3108" s="129">
        <v>10</v>
      </c>
      <c r="J3108" s="65" t="s">
        <v>2930</v>
      </c>
      <c r="K3108" s="65" t="s">
        <v>2931</v>
      </c>
      <c r="L3108" s="66">
        <v>46310</v>
      </c>
      <c r="M3108" s="65" t="s">
        <v>287</v>
      </c>
      <c r="N3108" s="65" t="s">
        <v>793</v>
      </c>
      <c r="O3108" s="65" t="s">
        <v>289</v>
      </c>
      <c r="P3108" s="66">
        <v>46310</v>
      </c>
      <c r="Q3108" s="31">
        <f t="shared" si="96"/>
        <v>155</v>
      </c>
      <c r="R3108" s="31">
        <f t="shared" si="97"/>
        <v>266</v>
      </c>
      <c r="S3108" s="29">
        <f>IF($Q3108&lt;Parâmetros!$E$19,$G3108-1,$G3108)</f>
        <v>46309</v>
      </c>
    </row>
    <row r="3109" spans="1:19" ht="15" customHeight="1" x14ac:dyDescent="0.25">
      <c r="A3109" s="128">
        <v>56327</v>
      </c>
      <c r="B3109" s="65" t="s">
        <v>44</v>
      </c>
      <c r="C3109" s="65" t="s">
        <v>70</v>
      </c>
      <c r="D3109" s="66">
        <v>46310</v>
      </c>
      <c r="E3109" s="67">
        <v>1.8</v>
      </c>
      <c r="F3109" s="65" t="s">
        <v>285</v>
      </c>
      <c r="G3109" s="66">
        <v>46310</v>
      </c>
      <c r="H3109" s="129">
        <v>40525725</v>
      </c>
      <c r="I3109" s="129">
        <v>10</v>
      </c>
      <c r="J3109" s="65" t="s">
        <v>2932</v>
      </c>
      <c r="K3109" s="65" t="s">
        <v>2933</v>
      </c>
      <c r="L3109" s="66">
        <v>46310</v>
      </c>
      <c r="M3109" s="65" t="s">
        <v>287</v>
      </c>
      <c r="N3109" s="65" t="s">
        <v>793</v>
      </c>
      <c r="O3109" s="65" t="s">
        <v>289</v>
      </c>
      <c r="P3109" s="66">
        <v>46310</v>
      </c>
      <c r="Q3109" s="31">
        <f t="shared" si="96"/>
        <v>271</v>
      </c>
      <c r="R3109" s="31">
        <f t="shared" si="97"/>
        <v>379</v>
      </c>
      <c r="S3109" s="29">
        <f>IF($Q3109&lt;Parâmetros!$E$19,$G3109-1,$G3109)</f>
        <v>46309</v>
      </c>
    </row>
    <row r="3110" spans="1:19" ht="15" customHeight="1" x14ac:dyDescent="0.25">
      <c r="A3110" s="128">
        <v>56327</v>
      </c>
      <c r="B3110" s="65" t="s">
        <v>44</v>
      </c>
      <c r="C3110" s="65" t="s">
        <v>70</v>
      </c>
      <c r="D3110" s="66">
        <v>46310</v>
      </c>
      <c r="E3110" s="67">
        <v>0.02</v>
      </c>
      <c r="F3110" s="65" t="s">
        <v>285</v>
      </c>
      <c r="G3110" s="66">
        <v>46310</v>
      </c>
      <c r="H3110" s="129">
        <v>40525955</v>
      </c>
      <c r="I3110" s="129">
        <v>10</v>
      </c>
      <c r="J3110" s="65" t="s">
        <v>2934</v>
      </c>
      <c r="K3110" s="65" t="s">
        <v>2935</v>
      </c>
      <c r="L3110" s="66">
        <v>46310</v>
      </c>
      <c r="M3110" s="65" t="s">
        <v>287</v>
      </c>
      <c r="N3110" s="65" t="s">
        <v>793</v>
      </c>
      <c r="O3110" s="65" t="s">
        <v>289</v>
      </c>
      <c r="P3110" s="66">
        <v>46310</v>
      </c>
      <c r="Q3110" s="31">
        <f t="shared" si="96"/>
        <v>384</v>
      </c>
      <c r="R3110" s="31">
        <f t="shared" si="97"/>
        <v>385</v>
      </c>
      <c r="S3110" s="29">
        <f>IF($Q3110&lt;Parâmetros!$E$19,$G3110-1,$G3110)</f>
        <v>46309</v>
      </c>
    </row>
    <row r="3111" spans="1:19" ht="15" customHeight="1" x14ac:dyDescent="0.25">
      <c r="A3111" s="128">
        <v>56327</v>
      </c>
      <c r="B3111" s="65" t="s">
        <v>44</v>
      </c>
      <c r="C3111" s="65" t="s">
        <v>70</v>
      </c>
      <c r="D3111" s="66">
        <v>46310</v>
      </c>
      <c r="E3111" s="67">
        <v>0.02</v>
      </c>
      <c r="F3111" s="65" t="s">
        <v>285</v>
      </c>
      <c r="G3111" s="66">
        <v>46310</v>
      </c>
      <c r="H3111" s="129">
        <v>40525955</v>
      </c>
      <c r="I3111" s="129">
        <v>10</v>
      </c>
      <c r="J3111" s="65" t="s">
        <v>2936</v>
      </c>
      <c r="K3111" s="65" t="s">
        <v>2937</v>
      </c>
      <c r="L3111" s="66">
        <v>46310</v>
      </c>
      <c r="M3111" s="65" t="s">
        <v>287</v>
      </c>
      <c r="N3111" s="65" t="s">
        <v>793</v>
      </c>
      <c r="O3111" s="65" t="s">
        <v>289</v>
      </c>
      <c r="P3111" s="66">
        <v>46310</v>
      </c>
      <c r="Q3111" s="31">
        <f t="shared" si="96"/>
        <v>385</v>
      </c>
      <c r="R3111" s="31">
        <f t="shared" si="97"/>
        <v>386</v>
      </c>
      <c r="S3111" s="29">
        <f>IF($Q3111&lt;Parâmetros!$E$19,$G3111-1,$G3111)</f>
        <v>46309</v>
      </c>
    </row>
    <row r="3112" spans="1:19" ht="15" customHeight="1" x14ac:dyDescent="0.25">
      <c r="A3112" s="128">
        <v>56327</v>
      </c>
      <c r="B3112" s="65" t="s">
        <v>44</v>
      </c>
      <c r="C3112" s="65" t="s">
        <v>70</v>
      </c>
      <c r="D3112" s="66">
        <v>46310</v>
      </c>
      <c r="E3112" s="67">
        <v>0.56000000000000005</v>
      </c>
      <c r="F3112" s="65" t="s">
        <v>285</v>
      </c>
      <c r="G3112" s="66">
        <v>46310</v>
      </c>
      <c r="H3112" s="129">
        <v>40525955</v>
      </c>
      <c r="I3112" s="129">
        <v>10</v>
      </c>
      <c r="J3112" s="65" t="s">
        <v>2938</v>
      </c>
      <c r="K3112" s="65" t="s">
        <v>2939</v>
      </c>
      <c r="L3112" s="66">
        <v>46310</v>
      </c>
      <c r="M3112" s="65" t="s">
        <v>287</v>
      </c>
      <c r="N3112" s="65" t="s">
        <v>793</v>
      </c>
      <c r="O3112" s="65" t="s">
        <v>289</v>
      </c>
      <c r="P3112" s="66">
        <v>46310</v>
      </c>
      <c r="Q3112" s="31">
        <f t="shared" si="96"/>
        <v>387</v>
      </c>
      <c r="R3112" s="31">
        <f t="shared" si="97"/>
        <v>421</v>
      </c>
      <c r="S3112" s="29">
        <f>IF($Q3112&lt;Parâmetros!$E$19,$G3112-1,$G3112)</f>
        <v>46309</v>
      </c>
    </row>
    <row r="3113" spans="1:19" ht="15" customHeight="1" x14ac:dyDescent="0.25">
      <c r="A3113" s="128">
        <v>56327</v>
      </c>
      <c r="B3113" s="65" t="s">
        <v>44</v>
      </c>
      <c r="C3113" s="65" t="s">
        <v>70</v>
      </c>
      <c r="D3113" s="66">
        <v>46311</v>
      </c>
      <c r="E3113" s="67">
        <v>1.03</v>
      </c>
      <c r="F3113" s="65" t="s">
        <v>285</v>
      </c>
      <c r="G3113" s="66">
        <v>46311</v>
      </c>
      <c r="H3113" s="129">
        <v>40526676</v>
      </c>
      <c r="I3113" s="129">
        <v>10</v>
      </c>
      <c r="J3113" s="65" t="s">
        <v>3097</v>
      </c>
      <c r="K3113" s="65" t="s">
        <v>3098</v>
      </c>
      <c r="L3113" s="66">
        <v>46311</v>
      </c>
      <c r="M3113" s="65" t="s">
        <v>287</v>
      </c>
      <c r="N3113" s="65" t="s">
        <v>793</v>
      </c>
      <c r="O3113" s="65" t="s">
        <v>289</v>
      </c>
      <c r="P3113" s="66">
        <v>46311</v>
      </c>
      <c r="Q3113" s="31">
        <f t="shared" si="96"/>
        <v>356</v>
      </c>
      <c r="R3113" s="31">
        <f t="shared" si="97"/>
        <v>418</v>
      </c>
      <c r="S3113" s="29">
        <f>IF($Q3113&lt;Parâmetros!$E$19,$G3113-1,$G3113)</f>
        <v>46310</v>
      </c>
    </row>
    <row r="3114" spans="1:19" ht="15" customHeight="1" x14ac:dyDescent="0.25">
      <c r="A3114" s="128">
        <v>56327</v>
      </c>
      <c r="B3114" s="65" t="s">
        <v>44</v>
      </c>
      <c r="C3114" s="65" t="s">
        <v>70</v>
      </c>
      <c r="D3114" s="66">
        <v>46313</v>
      </c>
      <c r="E3114" s="67">
        <v>1.67</v>
      </c>
      <c r="F3114" s="65" t="s">
        <v>285</v>
      </c>
      <c r="G3114" s="66">
        <v>46312</v>
      </c>
      <c r="H3114" s="129">
        <v>40523282</v>
      </c>
      <c r="I3114" s="129">
        <v>10</v>
      </c>
      <c r="J3114" s="65" t="s">
        <v>3954</v>
      </c>
      <c r="K3114" s="65" t="s">
        <v>3955</v>
      </c>
      <c r="L3114" s="66">
        <v>46313</v>
      </c>
      <c r="M3114" s="65" t="s">
        <v>315</v>
      </c>
      <c r="N3114" s="65" t="s">
        <v>793</v>
      </c>
      <c r="O3114" s="65" t="s">
        <v>289</v>
      </c>
      <c r="P3114" s="66">
        <v>46313</v>
      </c>
      <c r="Q3114" s="31">
        <f t="shared" si="96"/>
        <v>1425</v>
      </c>
      <c r="R3114" s="31">
        <f t="shared" si="97"/>
        <v>85</v>
      </c>
      <c r="S3114" s="29">
        <f>IF($Q3114&lt;Parâmetros!$E$19,$G3114-1,$G3114)</f>
        <v>46312</v>
      </c>
    </row>
    <row r="3115" spans="1:19" ht="15" customHeight="1" x14ac:dyDescent="0.25">
      <c r="A3115" s="128">
        <v>56327</v>
      </c>
      <c r="B3115" s="65" t="s">
        <v>44</v>
      </c>
      <c r="C3115" s="65" t="s">
        <v>70</v>
      </c>
      <c r="D3115" s="66">
        <v>46313</v>
      </c>
      <c r="E3115" s="67">
        <v>2.2200000000000002</v>
      </c>
      <c r="F3115" s="65" t="s">
        <v>285</v>
      </c>
      <c r="G3115" s="66">
        <v>46313</v>
      </c>
      <c r="H3115" s="129">
        <v>40527152</v>
      </c>
      <c r="I3115" s="129">
        <v>10</v>
      </c>
      <c r="J3115" s="65" t="s">
        <v>3626</v>
      </c>
      <c r="K3115" s="65" t="s">
        <v>3627</v>
      </c>
      <c r="L3115" s="66">
        <v>46313</v>
      </c>
      <c r="M3115" s="65" t="s">
        <v>287</v>
      </c>
      <c r="N3115" s="65" t="s">
        <v>793</v>
      </c>
      <c r="O3115" s="65" t="s">
        <v>289</v>
      </c>
      <c r="P3115" s="66">
        <v>46313</v>
      </c>
      <c r="Q3115" s="31">
        <f t="shared" si="96"/>
        <v>95</v>
      </c>
      <c r="R3115" s="31">
        <f t="shared" si="97"/>
        <v>228</v>
      </c>
      <c r="S3115" s="29">
        <f>IF($Q3115&lt;Parâmetros!$E$19,$G3115-1,$G3115)</f>
        <v>46312</v>
      </c>
    </row>
    <row r="3116" spans="1:19" ht="15" customHeight="1" x14ac:dyDescent="0.25">
      <c r="A3116" s="128">
        <v>56327</v>
      </c>
      <c r="B3116" s="65" t="s">
        <v>44</v>
      </c>
      <c r="C3116" s="65" t="s">
        <v>70</v>
      </c>
      <c r="D3116" s="66">
        <v>46313</v>
      </c>
      <c r="E3116" s="67">
        <v>1.84</v>
      </c>
      <c r="F3116" s="65" t="s">
        <v>285</v>
      </c>
      <c r="G3116" s="66">
        <v>46313</v>
      </c>
      <c r="H3116" s="129">
        <v>40527156</v>
      </c>
      <c r="I3116" s="129">
        <v>10</v>
      </c>
      <c r="J3116" s="65" t="s">
        <v>3628</v>
      </c>
      <c r="K3116" s="65" t="s">
        <v>3629</v>
      </c>
      <c r="L3116" s="66">
        <v>46313</v>
      </c>
      <c r="M3116" s="65" t="s">
        <v>287</v>
      </c>
      <c r="N3116" s="65" t="s">
        <v>793</v>
      </c>
      <c r="O3116" s="65" t="s">
        <v>289</v>
      </c>
      <c r="P3116" s="66">
        <v>46313</v>
      </c>
      <c r="Q3116" s="31">
        <f t="shared" si="96"/>
        <v>231</v>
      </c>
      <c r="R3116" s="31">
        <f t="shared" si="97"/>
        <v>341</v>
      </c>
      <c r="S3116" s="29">
        <f>IF($Q3116&lt;Parâmetros!$E$19,$G3116-1,$G3116)</f>
        <v>46312</v>
      </c>
    </row>
    <row r="3117" spans="1:19" ht="15" customHeight="1" x14ac:dyDescent="0.25">
      <c r="A3117" s="128">
        <v>56327</v>
      </c>
      <c r="B3117" s="65" t="s">
        <v>44</v>
      </c>
      <c r="C3117" s="65" t="s">
        <v>70</v>
      </c>
      <c r="D3117" s="66">
        <v>46313</v>
      </c>
      <c r="E3117" s="67">
        <v>1.49</v>
      </c>
      <c r="F3117" s="65" t="s">
        <v>285</v>
      </c>
      <c r="G3117" s="66">
        <v>46313</v>
      </c>
      <c r="H3117" s="129">
        <v>40527384</v>
      </c>
      <c r="I3117" s="129">
        <v>10</v>
      </c>
      <c r="J3117" s="65" t="s">
        <v>3630</v>
      </c>
      <c r="K3117" s="65" t="s">
        <v>3631</v>
      </c>
      <c r="L3117" s="66">
        <v>46313</v>
      </c>
      <c r="M3117" s="65" t="s">
        <v>287</v>
      </c>
      <c r="N3117" s="129">
        <v>3003566</v>
      </c>
      <c r="O3117" s="65" t="s">
        <v>289</v>
      </c>
      <c r="P3117" s="66">
        <v>46313</v>
      </c>
      <c r="Q3117" s="31">
        <f t="shared" si="96"/>
        <v>344</v>
      </c>
      <c r="R3117" s="31">
        <f t="shared" si="97"/>
        <v>433</v>
      </c>
      <c r="S3117" s="29">
        <f>IF($Q3117&lt;Parâmetros!$E$19,$G3117-1,$G3117)</f>
        <v>46312</v>
      </c>
    </row>
    <row r="3118" spans="1:19" ht="15" customHeight="1" x14ac:dyDescent="0.25">
      <c r="A3118" s="128">
        <v>56327</v>
      </c>
      <c r="B3118" s="65" t="s">
        <v>44</v>
      </c>
      <c r="C3118" s="65" t="s">
        <v>70</v>
      </c>
      <c r="D3118" s="66">
        <v>46314</v>
      </c>
      <c r="E3118" s="67">
        <v>1.92</v>
      </c>
      <c r="F3118" s="65" t="s">
        <v>285</v>
      </c>
      <c r="G3118" s="66">
        <v>46313</v>
      </c>
      <c r="H3118" s="129">
        <v>40523283</v>
      </c>
      <c r="I3118" s="129">
        <v>10</v>
      </c>
      <c r="J3118" s="65" t="s">
        <v>3954</v>
      </c>
      <c r="K3118" s="65" t="s">
        <v>3956</v>
      </c>
      <c r="L3118" s="66">
        <v>46314</v>
      </c>
      <c r="M3118" s="65" t="s">
        <v>315</v>
      </c>
      <c r="N3118" s="65" t="s">
        <v>793</v>
      </c>
      <c r="O3118" s="65" t="s">
        <v>289</v>
      </c>
      <c r="P3118" s="66">
        <v>46314</v>
      </c>
      <c r="Q3118" s="31">
        <f t="shared" si="96"/>
        <v>1425</v>
      </c>
      <c r="R3118" s="31">
        <f t="shared" si="97"/>
        <v>100</v>
      </c>
      <c r="S3118" s="29">
        <f>IF($Q3118&lt;Parâmetros!$E$19,$G3118-1,$G3118)</f>
        <v>46313</v>
      </c>
    </row>
    <row r="3119" spans="1:19" ht="15" customHeight="1" x14ac:dyDescent="0.25">
      <c r="A3119" s="128">
        <v>56327</v>
      </c>
      <c r="B3119" s="65" t="s">
        <v>44</v>
      </c>
      <c r="C3119" s="65" t="s">
        <v>70</v>
      </c>
      <c r="D3119" s="66">
        <v>46314</v>
      </c>
      <c r="E3119" s="67">
        <v>2.2999999999999998</v>
      </c>
      <c r="F3119" s="65" t="s">
        <v>285</v>
      </c>
      <c r="G3119" s="66">
        <v>46314</v>
      </c>
      <c r="H3119" s="129">
        <v>40527411</v>
      </c>
      <c r="I3119" s="129">
        <v>10</v>
      </c>
      <c r="J3119" s="65" t="s">
        <v>3957</v>
      </c>
      <c r="K3119" s="65" t="s">
        <v>3958</v>
      </c>
      <c r="L3119" s="66">
        <v>46314</v>
      </c>
      <c r="M3119" s="65" t="s">
        <v>287</v>
      </c>
      <c r="N3119" s="65" t="s">
        <v>793</v>
      </c>
      <c r="O3119" s="65" t="s">
        <v>289</v>
      </c>
      <c r="P3119" s="66">
        <v>46314</v>
      </c>
      <c r="Q3119" s="31">
        <f t="shared" si="96"/>
        <v>102</v>
      </c>
      <c r="R3119" s="31">
        <f t="shared" si="97"/>
        <v>240</v>
      </c>
      <c r="S3119" s="29">
        <f>IF($Q3119&lt;Parâmetros!$E$19,$G3119-1,$G3119)</f>
        <v>46313</v>
      </c>
    </row>
    <row r="3120" spans="1:19" ht="15" customHeight="1" x14ac:dyDescent="0.25">
      <c r="A3120" s="128">
        <v>56327</v>
      </c>
      <c r="B3120" s="65" t="s">
        <v>44</v>
      </c>
      <c r="C3120" s="65" t="s">
        <v>70</v>
      </c>
      <c r="D3120" s="66">
        <v>46314</v>
      </c>
      <c r="E3120" s="67">
        <v>2.76</v>
      </c>
      <c r="F3120" s="65" t="s">
        <v>285</v>
      </c>
      <c r="G3120" s="66">
        <v>46314</v>
      </c>
      <c r="H3120" s="129">
        <v>40527414</v>
      </c>
      <c r="I3120" s="129">
        <v>10</v>
      </c>
      <c r="J3120" s="65" t="s">
        <v>3959</v>
      </c>
      <c r="K3120" s="65" t="s">
        <v>3960</v>
      </c>
      <c r="L3120" s="66">
        <v>46314</v>
      </c>
      <c r="M3120" s="65" t="s">
        <v>287</v>
      </c>
      <c r="N3120" s="65" t="s">
        <v>793</v>
      </c>
      <c r="O3120" s="65" t="s">
        <v>289</v>
      </c>
      <c r="P3120" s="66">
        <v>46314</v>
      </c>
      <c r="Q3120" s="31">
        <f t="shared" si="96"/>
        <v>241</v>
      </c>
      <c r="R3120" s="31">
        <f t="shared" si="97"/>
        <v>406</v>
      </c>
      <c r="S3120" s="29">
        <f>IF($Q3120&lt;Parâmetros!$E$19,$G3120-1,$G3120)</f>
        <v>46313</v>
      </c>
    </row>
    <row r="3121" spans="1:19" ht="15" customHeight="1" x14ac:dyDescent="0.25">
      <c r="A3121" s="128">
        <v>56327</v>
      </c>
      <c r="B3121" s="65" t="s">
        <v>44</v>
      </c>
      <c r="C3121" s="65" t="s">
        <v>70</v>
      </c>
      <c r="D3121" s="66">
        <v>46315</v>
      </c>
      <c r="E3121" s="67">
        <v>3.02</v>
      </c>
      <c r="F3121" s="65" t="s">
        <v>285</v>
      </c>
      <c r="G3121" s="66">
        <v>46315</v>
      </c>
      <c r="H3121" s="129">
        <v>40527412</v>
      </c>
      <c r="I3121" s="129">
        <v>10</v>
      </c>
      <c r="J3121" s="65" t="s">
        <v>4331</v>
      </c>
      <c r="K3121" s="65" t="s">
        <v>4332</v>
      </c>
      <c r="L3121" s="66">
        <v>46315</v>
      </c>
      <c r="M3121" s="65" t="s">
        <v>287</v>
      </c>
      <c r="N3121" s="65" t="s">
        <v>793</v>
      </c>
      <c r="O3121" s="65" t="s">
        <v>289</v>
      </c>
      <c r="P3121" s="66">
        <v>46315</v>
      </c>
      <c r="Q3121" s="31">
        <f t="shared" si="96"/>
        <v>8</v>
      </c>
      <c r="R3121" s="31">
        <f t="shared" si="97"/>
        <v>189</v>
      </c>
      <c r="S3121" s="29">
        <f>IF($Q3121&lt;Parâmetros!$E$19,$G3121-1,$G3121)</f>
        <v>46314</v>
      </c>
    </row>
    <row r="3122" spans="1:19" ht="15" customHeight="1" x14ac:dyDescent="0.25">
      <c r="A3122" s="128">
        <v>56327</v>
      </c>
      <c r="B3122" s="65" t="s">
        <v>44</v>
      </c>
      <c r="C3122" s="65" t="s">
        <v>70</v>
      </c>
      <c r="D3122" s="66">
        <v>46315</v>
      </c>
      <c r="E3122" s="67">
        <v>1.98</v>
      </c>
      <c r="F3122" s="65" t="s">
        <v>285</v>
      </c>
      <c r="G3122" s="66">
        <v>46315</v>
      </c>
      <c r="H3122" s="129">
        <v>40527692</v>
      </c>
      <c r="I3122" s="129">
        <v>10</v>
      </c>
      <c r="J3122" s="65" t="s">
        <v>4333</v>
      </c>
      <c r="K3122" s="65" t="s">
        <v>4334</v>
      </c>
      <c r="L3122" s="66">
        <v>46315</v>
      </c>
      <c r="M3122" s="65" t="s">
        <v>287</v>
      </c>
      <c r="N3122" s="65" t="s">
        <v>793</v>
      </c>
      <c r="O3122" s="65" t="s">
        <v>289</v>
      </c>
      <c r="P3122" s="66">
        <v>46315</v>
      </c>
      <c r="Q3122" s="31">
        <f t="shared" si="96"/>
        <v>193</v>
      </c>
      <c r="R3122" s="31">
        <f t="shared" si="97"/>
        <v>311</v>
      </c>
      <c r="S3122" s="29">
        <f>IF($Q3122&lt;Parâmetros!$E$19,$G3122-1,$G3122)</f>
        <v>46314</v>
      </c>
    </row>
    <row r="3123" spans="1:19" ht="15" customHeight="1" x14ac:dyDescent="0.25">
      <c r="A3123" s="128">
        <v>56327</v>
      </c>
      <c r="B3123" s="65" t="s">
        <v>44</v>
      </c>
      <c r="C3123" s="65" t="s">
        <v>70</v>
      </c>
      <c r="D3123" s="66">
        <v>46315</v>
      </c>
      <c r="E3123" s="67">
        <v>1.1299999999999999</v>
      </c>
      <c r="F3123" s="65" t="s">
        <v>285</v>
      </c>
      <c r="G3123" s="66">
        <v>46315</v>
      </c>
      <c r="H3123" s="129">
        <v>40527913</v>
      </c>
      <c r="I3123" s="129">
        <v>10</v>
      </c>
      <c r="J3123" s="65" t="s">
        <v>4335</v>
      </c>
      <c r="K3123" s="65" t="s">
        <v>4336</v>
      </c>
      <c r="L3123" s="66">
        <v>46315</v>
      </c>
      <c r="M3123" s="65" t="s">
        <v>287</v>
      </c>
      <c r="N3123" s="65" t="s">
        <v>793</v>
      </c>
      <c r="O3123" s="65" t="s">
        <v>289</v>
      </c>
      <c r="P3123" s="66">
        <v>46315</v>
      </c>
      <c r="Q3123" s="31">
        <f t="shared" si="96"/>
        <v>320</v>
      </c>
      <c r="R3123" s="31">
        <f t="shared" si="97"/>
        <v>388</v>
      </c>
      <c r="S3123" s="29">
        <f>IF($Q3123&lt;Parâmetros!$E$19,$G3123-1,$G3123)</f>
        <v>46314</v>
      </c>
    </row>
    <row r="3124" spans="1:19" ht="15" customHeight="1" x14ac:dyDescent="0.25">
      <c r="A3124" s="128">
        <v>56327</v>
      </c>
      <c r="B3124" s="65" t="s">
        <v>44</v>
      </c>
      <c r="C3124" s="65" t="s">
        <v>70</v>
      </c>
      <c r="D3124" s="66">
        <v>46319</v>
      </c>
      <c r="E3124" s="67">
        <v>1</v>
      </c>
      <c r="F3124" s="65" t="s">
        <v>285</v>
      </c>
      <c r="G3124" s="66">
        <v>46316</v>
      </c>
      <c r="H3124" s="129">
        <v>40525973</v>
      </c>
      <c r="I3124" s="129">
        <v>10</v>
      </c>
      <c r="J3124" s="65" t="s">
        <v>477</v>
      </c>
      <c r="K3124" s="65" t="s">
        <v>478</v>
      </c>
      <c r="L3124" s="66">
        <v>46316</v>
      </c>
      <c r="M3124" s="65" t="s">
        <v>315</v>
      </c>
      <c r="N3124" s="129">
        <v>3008972</v>
      </c>
      <c r="O3124" s="65" t="s">
        <v>306</v>
      </c>
      <c r="P3124" s="66">
        <v>46319</v>
      </c>
      <c r="Q3124" s="31">
        <f t="shared" si="96"/>
        <v>0</v>
      </c>
      <c r="R3124" s="31">
        <f t="shared" si="97"/>
        <v>60</v>
      </c>
      <c r="S3124" s="29">
        <f>IF($Q3124&lt;Parâmetros!$E$19,$G3124-1,$G3124)</f>
        <v>46315</v>
      </c>
    </row>
    <row r="3125" spans="1:19" ht="15" customHeight="1" x14ac:dyDescent="0.25">
      <c r="A3125" s="128">
        <v>56327</v>
      </c>
      <c r="B3125" s="65" t="s">
        <v>44</v>
      </c>
      <c r="C3125" s="65" t="s">
        <v>70</v>
      </c>
      <c r="D3125" s="66">
        <v>46319</v>
      </c>
      <c r="E3125" s="67">
        <v>-1</v>
      </c>
      <c r="F3125" s="65" t="s">
        <v>285</v>
      </c>
      <c r="G3125" s="66">
        <v>46316</v>
      </c>
      <c r="H3125" s="129">
        <v>40525973</v>
      </c>
      <c r="I3125" s="129">
        <v>10</v>
      </c>
      <c r="J3125" s="65" t="s">
        <v>477</v>
      </c>
      <c r="K3125" s="65" t="s">
        <v>478</v>
      </c>
      <c r="L3125" s="66">
        <v>46316</v>
      </c>
      <c r="M3125" s="65" t="s">
        <v>315</v>
      </c>
      <c r="N3125" s="129">
        <v>3008972</v>
      </c>
      <c r="O3125" s="65" t="s">
        <v>306</v>
      </c>
      <c r="P3125" s="66">
        <v>46319</v>
      </c>
      <c r="Q3125" s="31">
        <f t="shared" si="96"/>
        <v>0</v>
      </c>
      <c r="R3125" s="31">
        <f t="shared" si="97"/>
        <v>60</v>
      </c>
      <c r="S3125" s="29">
        <f>IF($Q3125&lt;Parâmetros!$E$19,$G3125-1,$G3125)</f>
        <v>46315</v>
      </c>
    </row>
    <row r="3126" spans="1:19" ht="15" customHeight="1" x14ac:dyDescent="0.25">
      <c r="A3126" s="128">
        <v>56327</v>
      </c>
      <c r="B3126" s="65" t="s">
        <v>44</v>
      </c>
      <c r="C3126" s="65" t="s">
        <v>70</v>
      </c>
      <c r="D3126" s="66">
        <v>46316</v>
      </c>
      <c r="E3126" s="67">
        <v>3.56</v>
      </c>
      <c r="F3126" s="65" t="s">
        <v>285</v>
      </c>
      <c r="G3126" s="66">
        <v>46316</v>
      </c>
      <c r="H3126" s="129">
        <v>40527949</v>
      </c>
      <c r="I3126" s="129">
        <v>10</v>
      </c>
      <c r="J3126" s="65" t="s">
        <v>1281</v>
      </c>
      <c r="K3126" s="65" t="s">
        <v>4337</v>
      </c>
      <c r="L3126" s="66">
        <v>46316</v>
      </c>
      <c r="M3126" s="65" t="s">
        <v>287</v>
      </c>
      <c r="N3126" s="65" t="s">
        <v>793</v>
      </c>
      <c r="O3126" s="65" t="s">
        <v>289</v>
      </c>
      <c r="P3126" s="66">
        <v>46316</v>
      </c>
      <c r="Q3126" s="31">
        <f t="shared" si="96"/>
        <v>30</v>
      </c>
      <c r="R3126" s="31">
        <f t="shared" si="97"/>
        <v>243</v>
      </c>
      <c r="S3126" s="29">
        <f>IF($Q3126&lt;Parâmetros!$E$19,$G3126-1,$G3126)</f>
        <v>46315</v>
      </c>
    </row>
    <row r="3127" spans="1:19" ht="15" customHeight="1" x14ac:dyDescent="0.25">
      <c r="A3127" s="128">
        <v>56327</v>
      </c>
      <c r="B3127" s="65" t="s">
        <v>44</v>
      </c>
      <c r="C3127" s="65" t="s">
        <v>70</v>
      </c>
      <c r="D3127" s="66">
        <v>46319</v>
      </c>
      <c r="E3127" s="67">
        <v>1</v>
      </c>
      <c r="F3127" s="65" t="s">
        <v>285</v>
      </c>
      <c r="G3127" s="66">
        <v>46316</v>
      </c>
      <c r="H3127" s="129">
        <v>40525997</v>
      </c>
      <c r="I3127" s="129">
        <v>10</v>
      </c>
      <c r="J3127" s="65" t="s">
        <v>3726</v>
      </c>
      <c r="K3127" s="65" t="s">
        <v>4969</v>
      </c>
      <c r="L3127" s="66">
        <v>46316</v>
      </c>
      <c r="M3127" s="65" t="s">
        <v>315</v>
      </c>
      <c r="N3127" s="65" t="s">
        <v>793</v>
      </c>
      <c r="O3127" s="65" t="s">
        <v>306</v>
      </c>
      <c r="P3127" s="66">
        <v>46319</v>
      </c>
      <c r="Q3127" s="31">
        <f t="shared" si="96"/>
        <v>60</v>
      </c>
      <c r="R3127" s="31">
        <f t="shared" si="97"/>
        <v>120</v>
      </c>
      <c r="S3127" s="29">
        <f>IF($Q3127&lt;Parâmetros!$E$19,$G3127-1,$G3127)</f>
        <v>46315</v>
      </c>
    </row>
    <row r="3128" spans="1:19" ht="15" customHeight="1" x14ac:dyDescent="0.25">
      <c r="A3128" s="128">
        <v>56327</v>
      </c>
      <c r="B3128" s="65" t="s">
        <v>44</v>
      </c>
      <c r="C3128" s="65" t="s">
        <v>70</v>
      </c>
      <c r="D3128" s="66">
        <v>46319</v>
      </c>
      <c r="E3128" s="67">
        <v>-1</v>
      </c>
      <c r="F3128" s="65" t="s">
        <v>285</v>
      </c>
      <c r="G3128" s="66">
        <v>46316</v>
      </c>
      <c r="H3128" s="129">
        <v>40525997</v>
      </c>
      <c r="I3128" s="129">
        <v>10</v>
      </c>
      <c r="J3128" s="65" t="s">
        <v>3726</v>
      </c>
      <c r="K3128" s="65" t="s">
        <v>4969</v>
      </c>
      <c r="L3128" s="66">
        <v>46316</v>
      </c>
      <c r="M3128" s="65" t="s">
        <v>315</v>
      </c>
      <c r="N3128" s="65" t="s">
        <v>793</v>
      </c>
      <c r="O3128" s="65" t="s">
        <v>306</v>
      </c>
      <c r="P3128" s="66">
        <v>46319</v>
      </c>
      <c r="Q3128" s="31">
        <f t="shared" si="96"/>
        <v>60</v>
      </c>
      <c r="R3128" s="31">
        <f t="shared" si="97"/>
        <v>120</v>
      </c>
      <c r="S3128" s="29">
        <f>IF($Q3128&lt;Parâmetros!$E$19,$G3128-1,$G3128)</f>
        <v>46315</v>
      </c>
    </row>
    <row r="3129" spans="1:19" ht="15" customHeight="1" x14ac:dyDescent="0.25">
      <c r="A3129" s="128">
        <v>56327</v>
      </c>
      <c r="B3129" s="65" t="s">
        <v>44</v>
      </c>
      <c r="C3129" s="65" t="s">
        <v>70</v>
      </c>
      <c r="D3129" s="66">
        <v>46319</v>
      </c>
      <c r="E3129" s="67">
        <v>1</v>
      </c>
      <c r="F3129" s="65" t="s">
        <v>285</v>
      </c>
      <c r="G3129" s="66">
        <v>46316</v>
      </c>
      <c r="H3129" s="129">
        <v>40525998</v>
      </c>
      <c r="I3129" s="129">
        <v>10</v>
      </c>
      <c r="J3129" s="65" t="s">
        <v>4904</v>
      </c>
      <c r="K3129" s="65" t="s">
        <v>4908</v>
      </c>
      <c r="L3129" s="66">
        <v>46316</v>
      </c>
      <c r="M3129" s="65" t="s">
        <v>315</v>
      </c>
      <c r="N3129" s="65" t="s">
        <v>793</v>
      </c>
      <c r="O3129" s="65" t="s">
        <v>306</v>
      </c>
      <c r="P3129" s="66">
        <v>46319</v>
      </c>
      <c r="Q3129" s="31">
        <f t="shared" si="96"/>
        <v>121</v>
      </c>
      <c r="R3129" s="31">
        <f t="shared" si="97"/>
        <v>181</v>
      </c>
      <c r="S3129" s="29">
        <f>IF($Q3129&lt;Parâmetros!$E$19,$G3129-1,$G3129)</f>
        <v>46315</v>
      </c>
    </row>
    <row r="3130" spans="1:19" ht="15" customHeight="1" x14ac:dyDescent="0.25">
      <c r="A3130" s="128">
        <v>56327</v>
      </c>
      <c r="B3130" s="65" t="s">
        <v>44</v>
      </c>
      <c r="C3130" s="65" t="s">
        <v>70</v>
      </c>
      <c r="D3130" s="66">
        <v>46319</v>
      </c>
      <c r="E3130" s="67">
        <v>-1</v>
      </c>
      <c r="F3130" s="65" t="s">
        <v>285</v>
      </c>
      <c r="G3130" s="66">
        <v>46316</v>
      </c>
      <c r="H3130" s="129">
        <v>40525998</v>
      </c>
      <c r="I3130" s="129">
        <v>10</v>
      </c>
      <c r="J3130" s="65" t="s">
        <v>4904</v>
      </c>
      <c r="K3130" s="65" t="s">
        <v>4908</v>
      </c>
      <c r="L3130" s="66">
        <v>46316</v>
      </c>
      <c r="M3130" s="65" t="s">
        <v>315</v>
      </c>
      <c r="N3130" s="65" t="s">
        <v>793</v>
      </c>
      <c r="O3130" s="65" t="s">
        <v>306</v>
      </c>
      <c r="P3130" s="66">
        <v>46319</v>
      </c>
      <c r="Q3130" s="31">
        <f t="shared" si="96"/>
        <v>121</v>
      </c>
      <c r="R3130" s="31">
        <f t="shared" si="97"/>
        <v>181</v>
      </c>
      <c r="S3130" s="29">
        <f>IF($Q3130&lt;Parâmetros!$E$19,$G3130-1,$G3130)</f>
        <v>46315</v>
      </c>
    </row>
    <row r="3131" spans="1:19" ht="15" customHeight="1" x14ac:dyDescent="0.25">
      <c r="A3131" s="128">
        <v>56327</v>
      </c>
      <c r="B3131" s="65" t="s">
        <v>44</v>
      </c>
      <c r="C3131" s="65" t="s">
        <v>70</v>
      </c>
      <c r="D3131" s="66">
        <v>46319</v>
      </c>
      <c r="E3131" s="67">
        <v>1</v>
      </c>
      <c r="F3131" s="65" t="s">
        <v>285</v>
      </c>
      <c r="G3131" s="66">
        <v>46316</v>
      </c>
      <c r="H3131" s="129">
        <v>40525999</v>
      </c>
      <c r="I3131" s="129">
        <v>10</v>
      </c>
      <c r="J3131" s="65" t="s">
        <v>480</v>
      </c>
      <c r="K3131" s="65" t="s">
        <v>482</v>
      </c>
      <c r="L3131" s="66">
        <v>46316</v>
      </c>
      <c r="M3131" s="65" t="s">
        <v>315</v>
      </c>
      <c r="N3131" s="65" t="s">
        <v>793</v>
      </c>
      <c r="O3131" s="65" t="s">
        <v>306</v>
      </c>
      <c r="P3131" s="66">
        <v>46319</v>
      </c>
      <c r="Q3131" s="31">
        <f t="shared" si="96"/>
        <v>240</v>
      </c>
      <c r="R3131" s="31">
        <f t="shared" si="97"/>
        <v>300</v>
      </c>
      <c r="S3131" s="29">
        <f>IF($Q3131&lt;Parâmetros!$E$19,$G3131-1,$G3131)</f>
        <v>46315</v>
      </c>
    </row>
    <row r="3132" spans="1:19" ht="15" customHeight="1" x14ac:dyDescent="0.25">
      <c r="A3132" s="128">
        <v>56327</v>
      </c>
      <c r="B3132" s="65" t="s">
        <v>44</v>
      </c>
      <c r="C3132" s="65" t="s">
        <v>70</v>
      </c>
      <c r="D3132" s="66">
        <v>46319</v>
      </c>
      <c r="E3132" s="67">
        <v>-1</v>
      </c>
      <c r="F3132" s="65" t="s">
        <v>285</v>
      </c>
      <c r="G3132" s="66">
        <v>46316</v>
      </c>
      <c r="H3132" s="129">
        <v>40525999</v>
      </c>
      <c r="I3132" s="129">
        <v>10</v>
      </c>
      <c r="J3132" s="65" t="s">
        <v>480</v>
      </c>
      <c r="K3132" s="65" t="s">
        <v>482</v>
      </c>
      <c r="L3132" s="66">
        <v>46316</v>
      </c>
      <c r="M3132" s="65" t="s">
        <v>315</v>
      </c>
      <c r="N3132" s="65" t="s">
        <v>793</v>
      </c>
      <c r="O3132" s="65" t="s">
        <v>306</v>
      </c>
      <c r="P3132" s="66">
        <v>46319</v>
      </c>
      <c r="Q3132" s="31">
        <f t="shared" ref="Q3132:Q3195" si="98">IFERROR(VALUE(LEFT($J3132,2))*60+VALUE(MID($J3132,4,2)),9999)</f>
        <v>240</v>
      </c>
      <c r="R3132" s="31">
        <f t="shared" ref="R3132:R3195" si="99">IFERROR(VALUE(LEFT($K3132,2))*60+VALUE(MID($K3132,4,2)),"")</f>
        <v>300</v>
      </c>
      <c r="S3132" s="29">
        <f>IF($Q3132&lt;Parâmetros!$E$19,$G3132-1,$G3132)</f>
        <v>46315</v>
      </c>
    </row>
    <row r="3133" spans="1:19" ht="15" customHeight="1" x14ac:dyDescent="0.25">
      <c r="A3133" s="128">
        <v>56327</v>
      </c>
      <c r="B3133" s="65" t="s">
        <v>44</v>
      </c>
      <c r="C3133" s="65" t="s">
        <v>70</v>
      </c>
      <c r="D3133" s="66">
        <v>46316</v>
      </c>
      <c r="E3133" s="67">
        <v>2.4900000000000002</v>
      </c>
      <c r="F3133" s="65" t="s">
        <v>285</v>
      </c>
      <c r="G3133" s="66">
        <v>46316</v>
      </c>
      <c r="H3133" s="129">
        <v>40528172</v>
      </c>
      <c r="I3133" s="129">
        <v>10</v>
      </c>
      <c r="J3133" s="65" t="s">
        <v>4338</v>
      </c>
      <c r="K3133" s="65" t="s">
        <v>4339</v>
      </c>
      <c r="L3133" s="66">
        <v>46316</v>
      </c>
      <c r="M3133" s="65" t="s">
        <v>287</v>
      </c>
      <c r="N3133" s="65" t="s">
        <v>793</v>
      </c>
      <c r="O3133" s="65" t="s">
        <v>289</v>
      </c>
      <c r="P3133" s="66">
        <v>46316</v>
      </c>
      <c r="Q3133" s="31">
        <f t="shared" si="98"/>
        <v>261</v>
      </c>
      <c r="R3133" s="31">
        <f t="shared" si="99"/>
        <v>410</v>
      </c>
      <c r="S3133" s="29">
        <f>IF($Q3133&lt;Parâmetros!$E$19,$G3133-1,$G3133)</f>
        <v>46315</v>
      </c>
    </row>
    <row r="3134" spans="1:19" ht="15" customHeight="1" x14ac:dyDescent="0.25">
      <c r="A3134" s="128">
        <v>56327</v>
      </c>
      <c r="B3134" s="65" t="s">
        <v>44</v>
      </c>
      <c r="C3134" s="65" t="s">
        <v>70</v>
      </c>
      <c r="D3134" s="66">
        <v>46319</v>
      </c>
      <c r="E3134" s="67">
        <v>1</v>
      </c>
      <c r="F3134" s="65" t="s">
        <v>285</v>
      </c>
      <c r="G3134" s="66">
        <v>46316</v>
      </c>
      <c r="H3134" s="129">
        <v>40526000</v>
      </c>
      <c r="I3134" s="129">
        <v>10</v>
      </c>
      <c r="J3134" s="65" t="s">
        <v>4970</v>
      </c>
      <c r="K3134" s="65" t="s">
        <v>4971</v>
      </c>
      <c r="L3134" s="66">
        <v>46316</v>
      </c>
      <c r="M3134" s="65" t="s">
        <v>315</v>
      </c>
      <c r="N3134" s="65" t="s">
        <v>793</v>
      </c>
      <c r="O3134" s="65" t="s">
        <v>306</v>
      </c>
      <c r="P3134" s="66">
        <v>46319</v>
      </c>
      <c r="Q3134" s="31">
        <f t="shared" si="98"/>
        <v>300</v>
      </c>
      <c r="R3134" s="31">
        <f t="shared" si="99"/>
        <v>360</v>
      </c>
      <c r="S3134" s="29">
        <f>IF($Q3134&lt;Parâmetros!$E$19,$G3134-1,$G3134)</f>
        <v>46315</v>
      </c>
    </row>
    <row r="3135" spans="1:19" ht="15" customHeight="1" x14ac:dyDescent="0.25">
      <c r="A3135" s="128">
        <v>56327</v>
      </c>
      <c r="B3135" s="65" t="s">
        <v>44</v>
      </c>
      <c r="C3135" s="65" t="s">
        <v>70</v>
      </c>
      <c r="D3135" s="66">
        <v>46319</v>
      </c>
      <c r="E3135" s="67">
        <v>-1</v>
      </c>
      <c r="F3135" s="65" t="s">
        <v>285</v>
      </c>
      <c r="G3135" s="66">
        <v>46316</v>
      </c>
      <c r="H3135" s="129">
        <v>40526000</v>
      </c>
      <c r="I3135" s="129">
        <v>10</v>
      </c>
      <c r="J3135" s="65" t="s">
        <v>4970</v>
      </c>
      <c r="K3135" s="65" t="s">
        <v>4971</v>
      </c>
      <c r="L3135" s="66">
        <v>46316</v>
      </c>
      <c r="M3135" s="65" t="s">
        <v>315</v>
      </c>
      <c r="N3135" s="65" t="s">
        <v>793</v>
      </c>
      <c r="O3135" s="65" t="s">
        <v>306</v>
      </c>
      <c r="P3135" s="66">
        <v>46319</v>
      </c>
      <c r="Q3135" s="31">
        <f t="shared" si="98"/>
        <v>300</v>
      </c>
      <c r="R3135" s="31">
        <f t="shared" si="99"/>
        <v>360</v>
      </c>
      <c r="S3135" s="29">
        <f>IF($Q3135&lt;Parâmetros!$E$19,$G3135-1,$G3135)</f>
        <v>46315</v>
      </c>
    </row>
    <row r="3136" spans="1:19" ht="15" customHeight="1" x14ac:dyDescent="0.25">
      <c r="A3136" s="128">
        <v>56327</v>
      </c>
      <c r="B3136" s="65" t="s">
        <v>44</v>
      </c>
      <c r="C3136" s="65" t="s">
        <v>70</v>
      </c>
      <c r="D3136" s="66">
        <v>46319</v>
      </c>
      <c r="E3136" s="67">
        <v>1</v>
      </c>
      <c r="F3136" s="65" t="s">
        <v>285</v>
      </c>
      <c r="G3136" s="66">
        <v>46316</v>
      </c>
      <c r="H3136" s="129">
        <v>40526001</v>
      </c>
      <c r="I3136" s="129">
        <v>10</v>
      </c>
      <c r="J3136" s="65" t="s">
        <v>3651</v>
      </c>
      <c r="K3136" s="65" t="s">
        <v>4972</v>
      </c>
      <c r="L3136" s="66">
        <v>46316</v>
      </c>
      <c r="M3136" s="65" t="s">
        <v>315</v>
      </c>
      <c r="N3136" s="65" t="s">
        <v>793</v>
      </c>
      <c r="O3136" s="65" t="s">
        <v>306</v>
      </c>
      <c r="P3136" s="66">
        <v>46319</v>
      </c>
      <c r="Q3136" s="31">
        <f t="shared" si="98"/>
        <v>361</v>
      </c>
      <c r="R3136" s="31">
        <f t="shared" si="99"/>
        <v>421</v>
      </c>
      <c r="S3136" s="29">
        <f>IF($Q3136&lt;Parâmetros!$E$19,$G3136-1,$G3136)</f>
        <v>46315</v>
      </c>
    </row>
    <row r="3137" spans="1:19" ht="15" customHeight="1" x14ac:dyDescent="0.25">
      <c r="A3137" s="128">
        <v>56327</v>
      </c>
      <c r="B3137" s="65" t="s">
        <v>44</v>
      </c>
      <c r="C3137" s="65" t="s">
        <v>70</v>
      </c>
      <c r="D3137" s="66">
        <v>46319</v>
      </c>
      <c r="E3137" s="67">
        <v>-1</v>
      </c>
      <c r="F3137" s="65" t="s">
        <v>285</v>
      </c>
      <c r="G3137" s="66">
        <v>46316</v>
      </c>
      <c r="H3137" s="129">
        <v>40526001</v>
      </c>
      <c r="I3137" s="129">
        <v>10</v>
      </c>
      <c r="J3137" s="65" t="s">
        <v>3651</v>
      </c>
      <c r="K3137" s="65" t="s">
        <v>4972</v>
      </c>
      <c r="L3137" s="66">
        <v>46316</v>
      </c>
      <c r="M3137" s="65" t="s">
        <v>315</v>
      </c>
      <c r="N3137" s="65" t="s">
        <v>793</v>
      </c>
      <c r="O3137" s="65" t="s">
        <v>306</v>
      </c>
      <c r="P3137" s="66">
        <v>46319</v>
      </c>
      <c r="Q3137" s="31">
        <f t="shared" si="98"/>
        <v>361</v>
      </c>
      <c r="R3137" s="31">
        <f t="shared" si="99"/>
        <v>421</v>
      </c>
      <c r="S3137" s="29">
        <f>IF($Q3137&lt;Parâmetros!$E$19,$G3137-1,$G3137)</f>
        <v>46315</v>
      </c>
    </row>
    <row r="3138" spans="1:19" ht="15" customHeight="1" x14ac:dyDescent="0.25">
      <c r="A3138" s="128">
        <v>56327</v>
      </c>
      <c r="B3138" s="65" t="s">
        <v>44</v>
      </c>
      <c r="C3138" s="65" t="s">
        <v>70</v>
      </c>
      <c r="D3138" s="66">
        <v>46319</v>
      </c>
      <c r="E3138" s="67">
        <v>1</v>
      </c>
      <c r="F3138" s="65" t="s">
        <v>285</v>
      </c>
      <c r="G3138" s="66">
        <v>46317</v>
      </c>
      <c r="H3138" s="129">
        <v>40525973</v>
      </c>
      <c r="I3138" s="129">
        <v>10</v>
      </c>
      <c r="J3138" s="65" t="s">
        <v>477</v>
      </c>
      <c r="K3138" s="65" t="s">
        <v>478</v>
      </c>
      <c r="L3138" s="66">
        <v>46317</v>
      </c>
      <c r="M3138" s="65" t="s">
        <v>315</v>
      </c>
      <c r="N3138" s="129">
        <v>3008972</v>
      </c>
      <c r="O3138" s="65" t="s">
        <v>306</v>
      </c>
      <c r="P3138" s="66">
        <v>46319</v>
      </c>
      <c r="Q3138" s="31">
        <f t="shared" si="98"/>
        <v>0</v>
      </c>
      <c r="R3138" s="31">
        <f t="shared" si="99"/>
        <v>60</v>
      </c>
      <c r="S3138" s="29">
        <f>IF($Q3138&lt;Parâmetros!$E$19,$G3138-1,$G3138)</f>
        <v>46316</v>
      </c>
    </row>
    <row r="3139" spans="1:19" ht="15" customHeight="1" x14ac:dyDescent="0.25">
      <c r="A3139" s="128">
        <v>56327</v>
      </c>
      <c r="B3139" s="65" t="s">
        <v>44</v>
      </c>
      <c r="C3139" s="65" t="s">
        <v>70</v>
      </c>
      <c r="D3139" s="66">
        <v>46319</v>
      </c>
      <c r="E3139" s="67">
        <v>1</v>
      </c>
      <c r="F3139" s="65" t="s">
        <v>285</v>
      </c>
      <c r="G3139" s="66">
        <v>46317</v>
      </c>
      <c r="H3139" s="129">
        <v>40525997</v>
      </c>
      <c r="I3139" s="129">
        <v>10</v>
      </c>
      <c r="J3139" s="65" t="s">
        <v>3726</v>
      </c>
      <c r="K3139" s="65" t="s">
        <v>4969</v>
      </c>
      <c r="L3139" s="66">
        <v>46317</v>
      </c>
      <c r="M3139" s="65" t="s">
        <v>315</v>
      </c>
      <c r="N3139" s="65" t="s">
        <v>793</v>
      </c>
      <c r="O3139" s="65" t="s">
        <v>306</v>
      </c>
      <c r="P3139" s="66">
        <v>46319</v>
      </c>
      <c r="Q3139" s="31">
        <f t="shared" si="98"/>
        <v>60</v>
      </c>
      <c r="R3139" s="31">
        <f t="shared" si="99"/>
        <v>120</v>
      </c>
      <c r="S3139" s="29">
        <f>IF($Q3139&lt;Parâmetros!$E$19,$G3139-1,$G3139)</f>
        <v>46316</v>
      </c>
    </row>
    <row r="3140" spans="1:19" ht="15" customHeight="1" x14ac:dyDescent="0.25">
      <c r="A3140" s="128">
        <v>56327</v>
      </c>
      <c r="B3140" s="65" t="s">
        <v>44</v>
      </c>
      <c r="C3140" s="65" t="s">
        <v>70</v>
      </c>
      <c r="D3140" s="66">
        <v>46319</v>
      </c>
      <c r="E3140" s="67">
        <v>1</v>
      </c>
      <c r="F3140" s="65" t="s">
        <v>285</v>
      </c>
      <c r="G3140" s="66">
        <v>46317</v>
      </c>
      <c r="H3140" s="129">
        <v>40525998</v>
      </c>
      <c r="I3140" s="129">
        <v>10</v>
      </c>
      <c r="J3140" s="65" t="s">
        <v>4904</v>
      </c>
      <c r="K3140" s="65" t="s">
        <v>4908</v>
      </c>
      <c r="L3140" s="66">
        <v>46317</v>
      </c>
      <c r="M3140" s="65" t="s">
        <v>315</v>
      </c>
      <c r="N3140" s="65" t="s">
        <v>793</v>
      </c>
      <c r="O3140" s="65" t="s">
        <v>306</v>
      </c>
      <c r="P3140" s="66">
        <v>46319</v>
      </c>
      <c r="Q3140" s="31">
        <f t="shared" si="98"/>
        <v>121</v>
      </c>
      <c r="R3140" s="31">
        <f t="shared" si="99"/>
        <v>181</v>
      </c>
      <c r="S3140" s="29">
        <f>IF($Q3140&lt;Parâmetros!$E$19,$G3140-1,$G3140)</f>
        <v>46316</v>
      </c>
    </row>
    <row r="3141" spans="1:19" ht="15" customHeight="1" x14ac:dyDescent="0.25">
      <c r="A3141" s="128">
        <v>56327</v>
      </c>
      <c r="B3141" s="65" t="s">
        <v>44</v>
      </c>
      <c r="C3141" s="65" t="s">
        <v>70</v>
      </c>
      <c r="D3141" s="66">
        <v>46319</v>
      </c>
      <c r="E3141" s="67">
        <v>1</v>
      </c>
      <c r="F3141" s="65" t="s">
        <v>285</v>
      </c>
      <c r="G3141" s="66">
        <v>46317</v>
      </c>
      <c r="H3141" s="129">
        <v>40525999</v>
      </c>
      <c r="I3141" s="129">
        <v>10</v>
      </c>
      <c r="J3141" s="65" t="s">
        <v>480</v>
      </c>
      <c r="K3141" s="65" t="s">
        <v>482</v>
      </c>
      <c r="L3141" s="66">
        <v>46317</v>
      </c>
      <c r="M3141" s="65" t="s">
        <v>315</v>
      </c>
      <c r="N3141" s="65" t="s">
        <v>793</v>
      </c>
      <c r="O3141" s="65" t="s">
        <v>306</v>
      </c>
      <c r="P3141" s="66">
        <v>46319</v>
      </c>
      <c r="Q3141" s="31">
        <f t="shared" si="98"/>
        <v>240</v>
      </c>
      <c r="R3141" s="31">
        <f t="shared" si="99"/>
        <v>300</v>
      </c>
      <c r="S3141" s="29">
        <f>IF($Q3141&lt;Parâmetros!$E$19,$G3141-1,$G3141)</f>
        <v>46316</v>
      </c>
    </row>
    <row r="3142" spans="1:19" ht="15" customHeight="1" x14ac:dyDescent="0.25">
      <c r="A3142" s="128">
        <v>56327</v>
      </c>
      <c r="B3142" s="65" t="s">
        <v>44</v>
      </c>
      <c r="C3142" s="65" t="s">
        <v>70</v>
      </c>
      <c r="D3142" s="66">
        <v>46319</v>
      </c>
      <c r="E3142" s="67">
        <v>1</v>
      </c>
      <c r="F3142" s="65" t="s">
        <v>285</v>
      </c>
      <c r="G3142" s="66">
        <v>46317</v>
      </c>
      <c r="H3142" s="129">
        <v>40526000</v>
      </c>
      <c r="I3142" s="129">
        <v>10</v>
      </c>
      <c r="J3142" s="65" t="s">
        <v>4970</v>
      </c>
      <c r="K3142" s="65" t="s">
        <v>4971</v>
      </c>
      <c r="L3142" s="66">
        <v>46317</v>
      </c>
      <c r="M3142" s="65" t="s">
        <v>315</v>
      </c>
      <c r="N3142" s="65" t="s">
        <v>793</v>
      </c>
      <c r="O3142" s="65" t="s">
        <v>306</v>
      </c>
      <c r="P3142" s="66">
        <v>46319</v>
      </c>
      <c r="Q3142" s="31">
        <f t="shared" si="98"/>
        <v>300</v>
      </c>
      <c r="R3142" s="31">
        <f t="shared" si="99"/>
        <v>360</v>
      </c>
      <c r="S3142" s="29">
        <f>IF($Q3142&lt;Parâmetros!$E$19,$G3142-1,$G3142)</f>
        <v>46316</v>
      </c>
    </row>
    <row r="3143" spans="1:19" ht="15" customHeight="1" x14ac:dyDescent="0.25">
      <c r="A3143" s="128">
        <v>56327</v>
      </c>
      <c r="B3143" s="65" t="s">
        <v>44</v>
      </c>
      <c r="C3143" s="65" t="s">
        <v>70</v>
      </c>
      <c r="D3143" s="66">
        <v>46319</v>
      </c>
      <c r="E3143" s="67">
        <v>1</v>
      </c>
      <c r="F3143" s="65" t="s">
        <v>285</v>
      </c>
      <c r="G3143" s="66">
        <v>46317</v>
      </c>
      <c r="H3143" s="129">
        <v>40526001</v>
      </c>
      <c r="I3143" s="129">
        <v>10</v>
      </c>
      <c r="J3143" s="65" t="s">
        <v>3651</v>
      </c>
      <c r="K3143" s="65" t="s">
        <v>4972</v>
      </c>
      <c r="L3143" s="66">
        <v>46317</v>
      </c>
      <c r="M3143" s="65" t="s">
        <v>315</v>
      </c>
      <c r="N3143" s="65" t="s">
        <v>793</v>
      </c>
      <c r="O3143" s="65" t="s">
        <v>306</v>
      </c>
      <c r="P3143" s="66">
        <v>46319</v>
      </c>
      <c r="Q3143" s="31">
        <f t="shared" si="98"/>
        <v>361</v>
      </c>
      <c r="R3143" s="31">
        <f t="shared" si="99"/>
        <v>421</v>
      </c>
      <c r="S3143" s="29">
        <f>IF($Q3143&lt;Parâmetros!$E$19,$G3143-1,$G3143)</f>
        <v>46316</v>
      </c>
    </row>
    <row r="3144" spans="1:19" ht="15" customHeight="1" x14ac:dyDescent="0.25">
      <c r="A3144" s="128">
        <v>56377</v>
      </c>
      <c r="B3144" s="65" t="s">
        <v>13</v>
      </c>
      <c r="C3144" s="65" t="s">
        <v>73</v>
      </c>
      <c r="D3144" s="66">
        <v>46300</v>
      </c>
      <c r="E3144" s="67">
        <v>5</v>
      </c>
      <c r="F3144" s="65" t="s">
        <v>285</v>
      </c>
      <c r="G3144" s="66">
        <v>46298</v>
      </c>
      <c r="H3144" s="129">
        <v>40514614</v>
      </c>
      <c r="I3144" s="129">
        <v>40</v>
      </c>
      <c r="J3144" s="65" t="s">
        <v>342</v>
      </c>
      <c r="K3144" s="65" t="s">
        <v>325</v>
      </c>
      <c r="L3144" s="66">
        <v>46298</v>
      </c>
      <c r="M3144" s="65" t="s">
        <v>287</v>
      </c>
      <c r="N3144" s="65" t="s">
        <v>793</v>
      </c>
      <c r="O3144" s="65" t="s">
        <v>289</v>
      </c>
      <c r="P3144" s="66">
        <v>46300</v>
      </c>
      <c r="Q3144" s="31">
        <f t="shared" si="98"/>
        <v>420</v>
      </c>
      <c r="R3144" s="31">
        <f t="shared" si="99"/>
        <v>720</v>
      </c>
      <c r="S3144" s="29">
        <f>IF($Q3144&lt;Parâmetros!$E$19,$G3144-1,$G3144)</f>
        <v>46298</v>
      </c>
    </row>
    <row r="3145" spans="1:19" ht="15" customHeight="1" x14ac:dyDescent="0.25">
      <c r="A3145" s="128">
        <v>56377</v>
      </c>
      <c r="B3145" s="65" t="s">
        <v>13</v>
      </c>
      <c r="C3145" s="65" t="s">
        <v>73</v>
      </c>
      <c r="D3145" s="66">
        <v>46300</v>
      </c>
      <c r="E3145" s="67">
        <v>2.61</v>
      </c>
      <c r="F3145" s="65" t="s">
        <v>285</v>
      </c>
      <c r="G3145" s="66">
        <v>46298</v>
      </c>
      <c r="H3145" s="129">
        <v>40514614</v>
      </c>
      <c r="I3145" s="129">
        <v>40</v>
      </c>
      <c r="J3145" s="65" t="s">
        <v>327</v>
      </c>
      <c r="K3145" s="65" t="s">
        <v>728</v>
      </c>
      <c r="L3145" s="66">
        <v>46298</v>
      </c>
      <c r="M3145" s="65" t="s">
        <v>287</v>
      </c>
      <c r="N3145" s="65" t="s">
        <v>793</v>
      </c>
      <c r="O3145" s="65" t="s">
        <v>289</v>
      </c>
      <c r="P3145" s="66">
        <v>46300</v>
      </c>
      <c r="Q3145" s="31">
        <f t="shared" si="98"/>
        <v>780</v>
      </c>
      <c r="R3145" s="31">
        <f t="shared" si="99"/>
        <v>936</v>
      </c>
      <c r="S3145" s="29">
        <f>IF($Q3145&lt;Parâmetros!$E$19,$G3145-1,$G3145)</f>
        <v>46298</v>
      </c>
    </row>
    <row r="3146" spans="1:19" ht="15" customHeight="1" x14ac:dyDescent="0.25">
      <c r="A3146" s="128">
        <v>56377</v>
      </c>
      <c r="B3146" s="65" t="s">
        <v>13</v>
      </c>
      <c r="C3146" s="65" t="s">
        <v>73</v>
      </c>
      <c r="D3146" s="66">
        <v>46301</v>
      </c>
      <c r="E3146" s="67">
        <v>5</v>
      </c>
      <c r="F3146" s="65" t="s">
        <v>285</v>
      </c>
      <c r="G3146" s="66">
        <v>46300</v>
      </c>
      <c r="H3146" s="129">
        <v>40514614</v>
      </c>
      <c r="I3146" s="129">
        <v>40</v>
      </c>
      <c r="J3146" s="65" t="s">
        <v>342</v>
      </c>
      <c r="K3146" s="65" t="s">
        <v>325</v>
      </c>
      <c r="L3146" s="66">
        <v>46300</v>
      </c>
      <c r="M3146" s="65" t="s">
        <v>287</v>
      </c>
      <c r="N3146" s="65" t="s">
        <v>793</v>
      </c>
      <c r="O3146" s="65" t="s">
        <v>289</v>
      </c>
      <c r="P3146" s="66">
        <v>46301</v>
      </c>
      <c r="Q3146" s="31">
        <f t="shared" si="98"/>
        <v>420</v>
      </c>
      <c r="R3146" s="31">
        <f t="shared" si="99"/>
        <v>720</v>
      </c>
      <c r="S3146" s="29">
        <f>IF($Q3146&lt;Parâmetros!$E$19,$G3146-1,$G3146)</f>
        <v>46300</v>
      </c>
    </row>
    <row r="3147" spans="1:19" ht="15" customHeight="1" x14ac:dyDescent="0.25">
      <c r="A3147" s="128">
        <v>56377</v>
      </c>
      <c r="B3147" s="65" t="s">
        <v>13</v>
      </c>
      <c r="C3147" s="65" t="s">
        <v>73</v>
      </c>
      <c r="D3147" s="66">
        <v>46301</v>
      </c>
      <c r="E3147" s="67">
        <v>3.82</v>
      </c>
      <c r="F3147" s="65" t="s">
        <v>285</v>
      </c>
      <c r="G3147" s="66">
        <v>46300</v>
      </c>
      <c r="H3147" s="129">
        <v>40514614</v>
      </c>
      <c r="I3147" s="129">
        <v>40</v>
      </c>
      <c r="J3147" s="65" t="s">
        <v>327</v>
      </c>
      <c r="K3147" s="65" t="s">
        <v>608</v>
      </c>
      <c r="L3147" s="66">
        <v>46300</v>
      </c>
      <c r="M3147" s="65" t="s">
        <v>287</v>
      </c>
      <c r="N3147" s="65" t="s">
        <v>793</v>
      </c>
      <c r="O3147" s="65" t="s">
        <v>289</v>
      </c>
      <c r="P3147" s="66">
        <v>46301</v>
      </c>
      <c r="Q3147" s="31">
        <f t="shared" si="98"/>
        <v>780</v>
      </c>
      <c r="R3147" s="31">
        <f t="shared" si="99"/>
        <v>1009</v>
      </c>
      <c r="S3147" s="29">
        <f>IF($Q3147&lt;Parâmetros!$E$19,$G3147-1,$G3147)</f>
        <v>46300</v>
      </c>
    </row>
    <row r="3148" spans="1:19" ht="15" customHeight="1" x14ac:dyDescent="0.25">
      <c r="A3148" s="128">
        <v>56377</v>
      </c>
      <c r="B3148" s="65" t="s">
        <v>13</v>
      </c>
      <c r="C3148" s="65" t="s">
        <v>73</v>
      </c>
      <c r="D3148" s="66">
        <v>46301</v>
      </c>
      <c r="E3148" s="67">
        <v>5</v>
      </c>
      <c r="F3148" s="65" t="s">
        <v>285</v>
      </c>
      <c r="G3148" s="66">
        <v>46301</v>
      </c>
      <c r="H3148" s="129">
        <v>40514614</v>
      </c>
      <c r="I3148" s="129">
        <v>40</v>
      </c>
      <c r="J3148" s="65" t="s">
        <v>342</v>
      </c>
      <c r="K3148" s="65" t="s">
        <v>325</v>
      </c>
      <c r="L3148" s="66">
        <v>46301</v>
      </c>
      <c r="M3148" s="65" t="s">
        <v>287</v>
      </c>
      <c r="N3148" s="65" t="s">
        <v>793</v>
      </c>
      <c r="O3148" s="65" t="s">
        <v>289</v>
      </c>
      <c r="P3148" s="66">
        <v>46301</v>
      </c>
      <c r="Q3148" s="31">
        <f t="shared" si="98"/>
        <v>420</v>
      </c>
      <c r="R3148" s="31">
        <f t="shared" si="99"/>
        <v>720</v>
      </c>
      <c r="S3148" s="29">
        <f>IF($Q3148&lt;Parâmetros!$E$19,$G3148-1,$G3148)</f>
        <v>46301</v>
      </c>
    </row>
    <row r="3149" spans="1:19" ht="15" customHeight="1" x14ac:dyDescent="0.25">
      <c r="A3149" s="128">
        <v>56377</v>
      </c>
      <c r="B3149" s="65" t="s">
        <v>13</v>
      </c>
      <c r="C3149" s="65" t="s">
        <v>73</v>
      </c>
      <c r="D3149" s="66">
        <v>46303</v>
      </c>
      <c r="E3149" s="67">
        <v>3.82</v>
      </c>
      <c r="F3149" s="65" t="s">
        <v>285</v>
      </c>
      <c r="G3149" s="66">
        <v>46301</v>
      </c>
      <c r="H3149" s="129">
        <v>40514614</v>
      </c>
      <c r="I3149" s="129">
        <v>40</v>
      </c>
      <c r="J3149" s="65" t="s">
        <v>327</v>
      </c>
      <c r="K3149" s="65" t="s">
        <v>608</v>
      </c>
      <c r="L3149" s="66">
        <v>46301</v>
      </c>
      <c r="M3149" s="65" t="s">
        <v>287</v>
      </c>
      <c r="N3149" s="65" t="s">
        <v>793</v>
      </c>
      <c r="O3149" s="65" t="s">
        <v>289</v>
      </c>
      <c r="P3149" s="66">
        <v>46303</v>
      </c>
      <c r="Q3149" s="31">
        <f t="shared" si="98"/>
        <v>780</v>
      </c>
      <c r="R3149" s="31">
        <f t="shared" si="99"/>
        <v>1009</v>
      </c>
      <c r="S3149" s="29">
        <f>IF($Q3149&lt;Parâmetros!$E$19,$G3149-1,$G3149)</f>
        <v>46301</v>
      </c>
    </row>
    <row r="3150" spans="1:19" ht="15" customHeight="1" x14ac:dyDescent="0.25">
      <c r="A3150" s="128">
        <v>56377</v>
      </c>
      <c r="B3150" s="65" t="s">
        <v>13</v>
      </c>
      <c r="C3150" s="65" t="s">
        <v>73</v>
      </c>
      <c r="D3150" s="66">
        <v>46303</v>
      </c>
      <c r="E3150" s="67">
        <v>3.81</v>
      </c>
      <c r="F3150" s="65" t="s">
        <v>285</v>
      </c>
      <c r="G3150" s="66">
        <v>46301</v>
      </c>
      <c r="H3150" s="129">
        <v>40514614</v>
      </c>
      <c r="I3150" s="129">
        <v>40</v>
      </c>
      <c r="J3150" s="65" t="s">
        <v>327</v>
      </c>
      <c r="K3150" s="65" t="s">
        <v>1377</v>
      </c>
      <c r="L3150" s="66">
        <v>46301</v>
      </c>
      <c r="M3150" s="65" t="s">
        <v>287</v>
      </c>
      <c r="N3150" s="65" t="s">
        <v>793</v>
      </c>
      <c r="O3150" s="65" t="s">
        <v>289</v>
      </c>
      <c r="P3150" s="66">
        <v>46303</v>
      </c>
      <c r="Q3150" s="31">
        <f t="shared" si="98"/>
        <v>780</v>
      </c>
      <c r="R3150" s="31">
        <f t="shared" si="99"/>
        <v>1008</v>
      </c>
      <c r="S3150" s="29">
        <f>IF($Q3150&lt;Parâmetros!$E$19,$G3150-1,$G3150)</f>
        <v>46301</v>
      </c>
    </row>
    <row r="3151" spans="1:19" ht="15" customHeight="1" x14ac:dyDescent="0.25">
      <c r="A3151" s="128">
        <v>56377</v>
      </c>
      <c r="B3151" s="65" t="s">
        <v>13</v>
      </c>
      <c r="C3151" s="65" t="s">
        <v>73</v>
      </c>
      <c r="D3151" s="66">
        <v>46303</v>
      </c>
      <c r="E3151" s="67">
        <v>-3.82</v>
      </c>
      <c r="F3151" s="65" t="s">
        <v>285</v>
      </c>
      <c r="G3151" s="66">
        <v>46301</v>
      </c>
      <c r="H3151" s="129">
        <v>40514614</v>
      </c>
      <c r="I3151" s="129">
        <v>40</v>
      </c>
      <c r="J3151" s="65" t="s">
        <v>327</v>
      </c>
      <c r="K3151" s="65" t="s">
        <v>608</v>
      </c>
      <c r="L3151" s="66">
        <v>46301</v>
      </c>
      <c r="M3151" s="65" t="s">
        <v>287</v>
      </c>
      <c r="N3151" s="65" t="s">
        <v>793</v>
      </c>
      <c r="O3151" s="65" t="s">
        <v>289</v>
      </c>
      <c r="P3151" s="66">
        <v>46303</v>
      </c>
      <c r="Q3151" s="31">
        <f t="shared" si="98"/>
        <v>780</v>
      </c>
      <c r="R3151" s="31">
        <f t="shared" si="99"/>
        <v>1009</v>
      </c>
      <c r="S3151" s="29">
        <f>IF($Q3151&lt;Parâmetros!$E$19,$G3151-1,$G3151)</f>
        <v>46301</v>
      </c>
    </row>
    <row r="3152" spans="1:19" ht="15" customHeight="1" x14ac:dyDescent="0.25">
      <c r="A3152" s="128">
        <v>56377</v>
      </c>
      <c r="B3152" s="65" t="s">
        <v>13</v>
      </c>
      <c r="C3152" s="65" t="s">
        <v>73</v>
      </c>
      <c r="D3152" s="66">
        <v>46303</v>
      </c>
      <c r="E3152" s="67">
        <v>5</v>
      </c>
      <c r="F3152" s="65" t="s">
        <v>285</v>
      </c>
      <c r="G3152" s="66">
        <v>46303</v>
      </c>
      <c r="H3152" s="129">
        <v>40514614</v>
      </c>
      <c r="I3152" s="129">
        <v>40</v>
      </c>
      <c r="J3152" s="65" t="s">
        <v>342</v>
      </c>
      <c r="K3152" s="65" t="s">
        <v>325</v>
      </c>
      <c r="L3152" s="66">
        <v>46303</v>
      </c>
      <c r="M3152" s="65" t="s">
        <v>287</v>
      </c>
      <c r="N3152" s="65" t="s">
        <v>793</v>
      </c>
      <c r="O3152" s="65" t="s">
        <v>289</v>
      </c>
      <c r="P3152" s="66">
        <v>46303</v>
      </c>
      <c r="Q3152" s="31">
        <f t="shared" si="98"/>
        <v>420</v>
      </c>
      <c r="R3152" s="31">
        <f t="shared" si="99"/>
        <v>720</v>
      </c>
      <c r="S3152" s="29">
        <f>IF($Q3152&lt;Parâmetros!$E$19,$G3152-1,$G3152)</f>
        <v>46303</v>
      </c>
    </row>
    <row r="3153" spans="1:19" ht="15" customHeight="1" x14ac:dyDescent="0.25">
      <c r="A3153" s="128">
        <v>56377</v>
      </c>
      <c r="B3153" s="65" t="s">
        <v>13</v>
      </c>
      <c r="C3153" s="65" t="s">
        <v>73</v>
      </c>
      <c r="D3153" s="66">
        <v>46305</v>
      </c>
      <c r="E3153" s="67">
        <v>3.8</v>
      </c>
      <c r="F3153" s="65" t="s">
        <v>285</v>
      </c>
      <c r="G3153" s="66">
        <v>46303</v>
      </c>
      <c r="H3153" s="129">
        <v>40514614</v>
      </c>
      <c r="I3153" s="129">
        <v>40</v>
      </c>
      <c r="J3153" s="65" t="s">
        <v>327</v>
      </c>
      <c r="K3153" s="65" t="s">
        <v>2276</v>
      </c>
      <c r="L3153" s="66">
        <v>46303</v>
      </c>
      <c r="M3153" s="65" t="s">
        <v>287</v>
      </c>
      <c r="N3153" s="65" t="s">
        <v>793</v>
      </c>
      <c r="O3153" s="65" t="s">
        <v>289</v>
      </c>
      <c r="P3153" s="66">
        <v>46305</v>
      </c>
      <c r="Q3153" s="31">
        <f t="shared" si="98"/>
        <v>780</v>
      </c>
      <c r="R3153" s="31">
        <f t="shared" si="99"/>
        <v>1008</v>
      </c>
      <c r="S3153" s="29">
        <f>IF($Q3153&lt;Parâmetros!$E$19,$G3153-1,$G3153)</f>
        <v>46303</v>
      </c>
    </row>
    <row r="3154" spans="1:19" ht="15" customHeight="1" x14ac:dyDescent="0.25">
      <c r="A3154" s="128">
        <v>56377</v>
      </c>
      <c r="B3154" s="65" t="s">
        <v>13</v>
      </c>
      <c r="C3154" s="65" t="s">
        <v>73</v>
      </c>
      <c r="D3154" s="66">
        <v>46305</v>
      </c>
      <c r="E3154" s="67">
        <v>5</v>
      </c>
      <c r="F3154" s="65" t="s">
        <v>285</v>
      </c>
      <c r="G3154" s="66">
        <v>46304</v>
      </c>
      <c r="H3154" s="129">
        <v>40514614</v>
      </c>
      <c r="I3154" s="129">
        <v>40</v>
      </c>
      <c r="J3154" s="65" t="s">
        <v>342</v>
      </c>
      <c r="K3154" s="65" t="s">
        <v>325</v>
      </c>
      <c r="L3154" s="66">
        <v>46304</v>
      </c>
      <c r="M3154" s="65" t="s">
        <v>287</v>
      </c>
      <c r="N3154" s="65" t="s">
        <v>793</v>
      </c>
      <c r="O3154" s="65" t="s">
        <v>289</v>
      </c>
      <c r="P3154" s="66">
        <v>46305</v>
      </c>
      <c r="Q3154" s="31">
        <f t="shared" si="98"/>
        <v>420</v>
      </c>
      <c r="R3154" s="31">
        <f t="shared" si="99"/>
        <v>720</v>
      </c>
      <c r="S3154" s="29">
        <f>IF($Q3154&lt;Parâmetros!$E$19,$G3154-1,$G3154)</f>
        <v>46304</v>
      </c>
    </row>
    <row r="3155" spans="1:19" ht="15" customHeight="1" x14ac:dyDescent="0.25">
      <c r="A3155" s="128">
        <v>56377</v>
      </c>
      <c r="B3155" s="65" t="s">
        <v>13</v>
      </c>
      <c r="C3155" s="65" t="s">
        <v>73</v>
      </c>
      <c r="D3155" s="66">
        <v>46305</v>
      </c>
      <c r="E3155" s="67">
        <v>3.83</v>
      </c>
      <c r="F3155" s="65" t="s">
        <v>285</v>
      </c>
      <c r="G3155" s="66">
        <v>46304</v>
      </c>
      <c r="H3155" s="129">
        <v>40514614</v>
      </c>
      <c r="I3155" s="129">
        <v>40</v>
      </c>
      <c r="J3155" s="65" t="s">
        <v>327</v>
      </c>
      <c r="K3155" s="65" t="s">
        <v>2277</v>
      </c>
      <c r="L3155" s="66">
        <v>46304</v>
      </c>
      <c r="M3155" s="65" t="s">
        <v>287</v>
      </c>
      <c r="N3155" s="65" t="s">
        <v>793</v>
      </c>
      <c r="O3155" s="65" t="s">
        <v>289</v>
      </c>
      <c r="P3155" s="66">
        <v>46305</v>
      </c>
      <c r="Q3155" s="31">
        <f t="shared" si="98"/>
        <v>780</v>
      </c>
      <c r="R3155" s="31">
        <f t="shared" si="99"/>
        <v>1009</v>
      </c>
      <c r="S3155" s="29">
        <f>IF($Q3155&lt;Parâmetros!$E$19,$G3155-1,$G3155)</f>
        <v>46304</v>
      </c>
    </row>
    <row r="3156" spans="1:19" ht="15" customHeight="1" x14ac:dyDescent="0.25">
      <c r="A3156" s="128">
        <v>56377</v>
      </c>
      <c r="B3156" s="65" t="s">
        <v>13</v>
      </c>
      <c r="C3156" s="65" t="s">
        <v>73</v>
      </c>
      <c r="D3156" s="66">
        <v>46305</v>
      </c>
      <c r="E3156" s="67">
        <v>5</v>
      </c>
      <c r="F3156" s="65" t="s">
        <v>285</v>
      </c>
      <c r="G3156" s="66">
        <v>46305</v>
      </c>
      <c r="H3156" s="129">
        <v>40514614</v>
      </c>
      <c r="I3156" s="129">
        <v>40</v>
      </c>
      <c r="J3156" s="65" t="s">
        <v>342</v>
      </c>
      <c r="K3156" s="65" t="s">
        <v>325</v>
      </c>
      <c r="L3156" s="66">
        <v>46305</v>
      </c>
      <c r="M3156" s="65" t="s">
        <v>287</v>
      </c>
      <c r="N3156" s="65" t="s">
        <v>793</v>
      </c>
      <c r="O3156" s="65" t="s">
        <v>289</v>
      </c>
      <c r="P3156" s="66">
        <v>46305</v>
      </c>
      <c r="Q3156" s="31">
        <f t="shared" si="98"/>
        <v>420</v>
      </c>
      <c r="R3156" s="31">
        <f t="shared" si="99"/>
        <v>720</v>
      </c>
      <c r="S3156" s="29">
        <f>IF($Q3156&lt;Parâmetros!$E$19,$G3156-1,$G3156)</f>
        <v>46305</v>
      </c>
    </row>
    <row r="3157" spans="1:19" ht="15" customHeight="1" x14ac:dyDescent="0.25">
      <c r="A3157" s="128">
        <v>56377</v>
      </c>
      <c r="B3157" s="65" t="s">
        <v>13</v>
      </c>
      <c r="C3157" s="65" t="s">
        <v>73</v>
      </c>
      <c r="D3157" s="66">
        <v>46308</v>
      </c>
      <c r="E3157" s="67">
        <v>2.5099999999999998</v>
      </c>
      <c r="F3157" s="65" t="s">
        <v>285</v>
      </c>
      <c r="G3157" s="66">
        <v>46305</v>
      </c>
      <c r="H3157" s="129">
        <v>40514614</v>
      </c>
      <c r="I3157" s="129">
        <v>50</v>
      </c>
      <c r="J3157" s="65" t="s">
        <v>327</v>
      </c>
      <c r="K3157" s="65" t="s">
        <v>2480</v>
      </c>
      <c r="L3157" s="66">
        <v>46305</v>
      </c>
      <c r="M3157" s="65" t="s">
        <v>287</v>
      </c>
      <c r="N3157" s="65" t="s">
        <v>793</v>
      </c>
      <c r="O3157" s="65" t="s">
        <v>289</v>
      </c>
      <c r="P3157" s="66">
        <v>46308</v>
      </c>
      <c r="Q3157" s="31">
        <f t="shared" si="98"/>
        <v>780</v>
      </c>
      <c r="R3157" s="31">
        <f t="shared" si="99"/>
        <v>930</v>
      </c>
      <c r="S3157" s="29">
        <f>IF($Q3157&lt;Parâmetros!$E$19,$G3157-1,$G3157)</f>
        <v>46305</v>
      </c>
    </row>
    <row r="3158" spans="1:19" ht="15" customHeight="1" x14ac:dyDescent="0.25">
      <c r="A3158" s="128">
        <v>56377</v>
      </c>
      <c r="B3158" s="65" t="s">
        <v>13</v>
      </c>
      <c r="C3158" s="65" t="s">
        <v>73</v>
      </c>
      <c r="D3158" s="66">
        <v>46307</v>
      </c>
      <c r="E3158" s="67">
        <v>5</v>
      </c>
      <c r="F3158" s="65" t="s">
        <v>285</v>
      </c>
      <c r="G3158" s="66">
        <v>46307</v>
      </c>
      <c r="H3158" s="129">
        <v>40514614</v>
      </c>
      <c r="I3158" s="129">
        <v>50</v>
      </c>
      <c r="J3158" s="65" t="s">
        <v>342</v>
      </c>
      <c r="K3158" s="65" t="s">
        <v>325</v>
      </c>
      <c r="L3158" s="66">
        <v>46307</v>
      </c>
      <c r="M3158" s="65" t="s">
        <v>287</v>
      </c>
      <c r="N3158" s="65" t="s">
        <v>793</v>
      </c>
      <c r="O3158" s="65" t="s">
        <v>289</v>
      </c>
      <c r="P3158" s="66">
        <v>46307</v>
      </c>
      <c r="Q3158" s="31">
        <f t="shared" si="98"/>
        <v>420</v>
      </c>
      <c r="R3158" s="31">
        <f t="shared" si="99"/>
        <v>720</v>
      </c>
      <c r="S3158" s="29">
        <f>IF($Q3158&lt;Parâmetros!$E$19,$G3158-1,$G3158)</f>
        <v>46307</v>
      </c>
    </row>
    <row r="3159" spans="1:19" ht="15" customHeight="1" x14ac:dyDescent="0.25">
      <c r="A3159" s="128">
        <v>56377</v>
      </c>
      <c r="B3159" s="65" t="s">
        <v>13</v>
      </c>
      <c r="C3159" s="65" t="s">
        <v>73</v>
      </c>
      <c r="D3159" s="66">
        <v>46308</v>
      </c>
      <c r="E3159" s="67">
        <v>2.33</v>
      </c>
      <c r="F3159" s="65" t="s">
        <v>285</v>
      </c>
      <c r="G3159" s="66">
        <v>46307</v>
      </c>
      <c r="H3159" s="129">
        <v>40514614</v>
      </c>
      <c r="I3159" s="129">
        <v>50</v>
      </c>
      <c r="J3159" s="65" t="s">
        <v>327</v>
      </c>
      <c r="K3159" s="65" t="s">
        <v>338</v>
      </c>
      <c r="L3159" s="66">
        <v>46307</v>
      </c>
      <c r="M3159" s="65" t="s">
        <v>287</v>
      </c>
      <c r="N3159" s="65" t="s">
        <v>793</v>
      </c>
      <c r="O3159" s="65" t="s">
        <v>289</v>
      </c>
      <c r="P3159" s="66">
        <v>46308</v>
      </c>
      <c r="Q3159" s="31">
        <f t="shared" si="98"/>
        <v>780</v>
      </c>
      <c r="R3159" s="31">
        <f t="shared" si="99"/>
        <v>920</v>
      </c>
      <c r="S3159" s="29">
        <f>IF($Q3159&lt;Parâmetros!$E$19,$G3159-1,$G3159)</f>
        <v>46307</v>
      </c>
    </row>
    <row r="3160" spans="1:19" ht="15" customHeight="1" x14ac:dyDescent="0.25">
      <c r="A3160" s="128">
        <v>56377</v>
      </c>
      <c r="B3160" s="65" t="s">
        <v>13</v>
      </c>
      <c r="C3160" s="65" t="s">
        <v>73</v>
      </c>
      <c r="D3160" s="66">
        <v>46308</v>
      </c>
      <c r="E3160" s="67">
        <v>5</v>
      </c>
      <c r="F3160" s="65" t="s">
        <v>285</v>
      </c>
      <c r="G3160" s="66">
        <v>46308</v>
      </c>
      <c r="H3160" s="129">
        <v>40514614</v>
      </c>
      <c r="I3160" s="129">
        <v>50</v>
      </c>
      <c r="J3160" s="65" t="s">
        <v>342</v>
      </c>
      <c r="K3160" s="65" t="s">
        <v>325</v>
      </c>
      <c r="L3160" s="66">
        <v>46308</v>
      </c>
      <c r="M3160" s="65" t="s">
        <v>287</v>
      </c>
      <c r="N3160" s="65" t="s">
        <v>793</v>
      </c>
      <c r="O3160" s="65" t="s">
        <v>289</v>
      </c>
      <c r="P3160" s="66">
        <v>46308</v>
      </c>
      <c r="Q3160" s="31">
        <f t="shared" si="98"/>
        <v>420</v>
      </c>
      <c r="R3160" s="31">
        <f t="shared" si="99"/>
        <v>720</v>
      </c>
      <c r="S3160" s="29">
        <f>IF($Q3160&lt;Parâmetros!$E$19,$G3160-1,$G3160)</f>
        <v>46308</v>
      </c>
    </row>
    <row r="3161" spans="1:19" ht="15" customHeight="1" x14ac:dyDescent="0.25">
      <c r="A3161" s="128">
        <v>56377</v>
      </c>
      <c r="B3161" s="65" t="s">
        <v>13</v>
      </c>
      <c r="C3161" s="65" t="s">
        <v>73</v>
      </c>
      <c r="D3161" s="66">
        <v>46309</v>
      </c>
      <c r="E3161" s="67">
        <v>3.83</v>
      </c>
      <c r="F3161" s="65" t="s">
        <v>285</v>
      </c>
      <c r="G3161" s="66">
        <v>46308</v>
      </c>
      <c r="H3161" s="129">
        <v>40514614</v>
      </c>
      <c r="I3161" s="129">
        <v>50</v>
      </c>
      <c r="J3161" s="65" t="s">
        <v>327</v>
      </c>
      <c r="K3161" s="65" t="s">
        <v>2940</v>
      </c>
      <c r="L3161" s="66">
        <v>46308</v>
      </c>
      <c r="M3161" s="65" t="s">
        <v>287</v>
      </c>
      <c r="N3161" s="65" t="s">
        <v>793</v>
      </c>
      <c r="O3161" s="65" t="s">
        <v>289</v>
      </c>
      <c r="P3161" s="66">
        <v>46309</v>
      </c>
      <c r="Q3161" s="31">
        <f t="shared" si="98"/>
        <v>780</v>
      </c>
      <c r="R3161" s="31">
        <f t="shared" si="99"/>
        <v>1010</v>
      </c>
      <c r="S3161" s="29">
        <f>IF($Q3161&lt;Parâmetros!$E$19,$G3161-1,$G3161)</f>
        <v>46308</v>
      </c>
    </row>
    <row r="3162" spans="1:19" ht="15" customHeight="1" x14ac:dyDescent="0.25">
      <c r="A3162" s="128">
        <v>56377</v>
      </c>
      <c r="B3162" s="65" t="s">
        <v>13</v>
      </c>
      <c r="C3162" s="65" t="s">
        <v>73</v>
      </c>
      <c r="D3162" s="66">
        <v>46309</v>
      </c>
      <c r="E3162" s="67">
        <v>5</v>
      </c>
      <c r="F3162" s="65" t="s">
        <v>285</v>
      </c>
      <c r="G3162" s="66">
        <v>46309</v>
      </c>
      <c r="H3162" s="129">
        <v>40514614</v>
      </c>
      <c r="I3162" s="129">
        <v>50</v>
      </c>
      <c r="J3162" s="65" t="s">
        <v>342</v>
      </c>
      <c r="K3162" s="65" t="s">
        <v>325</v>
      </c>
      <c r="L3162" s="66">
        <v>46309</v>
      </c>
      <c r="M3162" s="65" t="s">
        <v>287</v>
      </c>
      <c r="N3162" s="65" t="s">
        <v>793</v>
      </c>
      <c r="O3162" s="65" t="s">
        <v>289</v>
      </c>
      <c r="P3162" s="66">
        <v>46309</v>
      </c>
      <c r="Q3162" s="31">
        <f t="shared" si="98"/>
        <v>420</v>
      </c>
      <c r="R3162" s="31">
        <f t="shared" si="99"/>
        <v>720</v>
      </c>
      <c r="S3162" s="29">
        <f>IF($Q3162&lt;Parâmetros!$E$19,$G3162-1,$G3162)</f>
        <v>46309</v>
      </c>
    </row>
    <row r="3163" spans="1:19" ht="15" customHeight="1" x14ac:dyDescent="0.25">
      <c r="A3163" s="128">
        <v>56377</v>
      </c>
      <c r="B3163" s="65" t="s">
        <v>13</v>
      </c>
      <c r="C3163" s="65" t="s">
        <v>73</v>
      </c>
      <c r="D3163" s="66">
        <v>46309</v>
      </c>
      <c r="E3163" s="67">
        <v>3.81</v>
      </c>
      <c r="F3163" s="65" t="s">
        <v>285</v>
      </c>
      <c r="G3163" s="66">
        <v>46309</v>
      </c>
      <c r="H3163" s="129">
        <v>40514614</v>
      </c>
      <c r="I3163" s="129">
        <v>50</v>
      </c>
      <c r="J3163" s="65" t="s">
        <v>327</v>
      </c>
      <c r="K3163" s="65" t="s">
        <v>2941</v>
      </c>
      <c r="L3163" s="66">
        <v>46309</v>
      </c>
      <c r="M3163" s="65" t="s">
        <v>287</v>
      </c>
      <c r="N3163" s="65" t="s">
        <v>793</v>
      </c>
      <c r="O3163" s="65" t="s">
        <v>289</v>
      </c>
      <c r="P3163" s="66">
        <v>46309</v>
      </c>
      <c r="Q3163" s="31">
        <f t="shared" si="98"/>
        <v>780</v>
      </c>
      <c r="R3163" s="31">
        <f t="shared" si="99"/>
        <v>1008</v>
      </c>
      <c r="S3163" s="29">
        <f>IF($Q3163&lt;Parâmetros!$E$19,$G3163-1,$G3163)</f>
        <v>46309</v>
      </c>
    </row>
    <row r="3164" spans="1:19" ht="15" customHeight="1" x14ac:dyDescent="0.25">
      <c r="A3164" s="128">
        <v>56377</v>
      </c>
      <c r="B3164" s="65" t="s">
        <v>13</v>
      </c>
      <c r="C3164" s="65" t="s">
        <v>73</v>
      </c>
      <c r="D3164" s="66">
        <v>46311</v>
      </c>
      <c r="E3164" s="67">
        <v>5</v>
      </c>
      <c r="F3164" s="65" t="s">
        <v>285</v>
      </c>
      <c r="G3164" s="66">
        <v>46310</v>
      </c>
      <c r="H3164" s="129">
        <v>40514614</v>
      </c>
      <c r="I3164" s="129">
        <v>60</v>
      </c>
      <c r="J3164" s="65" t="s">
        <v>342</v>
      </c>
      <c r="K3164" s="65" t="s">
        <v>325</v>
      </c>
      <c r="L3164" s="66">
        <v>46310</v>
      </c>
      <c r="M3164" s="65" t="s">
        <v>287</v>
      </c>
      <c r="N3164" s="65" t="s">
        <v>793</v>
      </c>
      <c r="O3164" s="65" t="s">
        <v>289</v>
      </c>
      <c r="P3164" s="66">
        <v>46311</v>
      </c>
      <c r="Q3164" s="31">
        <f t="shared" si="98"/>
        <v>420</v>
      </c>
      <c r="R3164" s="31">
        <f t="shared" si="99"/>
        <v>720</v>
      </c>
      <c r="S3164" s="29">
        <f>IF($Q3164&lt;Parâmetros!$E$19,$G3164-1,$G3164)</f>
        <v>46310</v>
      </c>
    </row>
    <row r="3165" spans="1:19" ht="15" customHeight="1" x14ac:dyDescent="0.25">
      <c r="A3165" s="128">
        <v>56377</v>
      </c>
      <c r="B3165" s="65" t="s">
        <v>13</v>
      </c>
      <c r="C3165" s="65" t="s">
        <v>73</v>
      </c>
      <c r="D3165" s="66">
        <v>46311</v>
      </c>
      <c r="E3165" s="67">
        <v>3.8</v>
      </c>
      <c r="F3165" s="65" t="s">
        <v>285</v>
      </c>
      <c r="G3165" s="66">
        <v>46310</v>
      </c>
      <c r="H3165" s="129">
        <v>40514614</v>
      </c>
      <c r="I3165" s="129">
        <v>60</v>
      </c>
      <c r="J3165" s="65" t="s">
        <v>327</v>
      </c>
      <c r="K3165" s="65" t="s">
        <v>2276</v>
      </c>
      <c r="L3165" s="66">
        <v>46310</v>
      </c>
      <c r="M3165" s="65" t="s">
        <v>287</v>
      </c>
      <c r="N3165" s="65" t="s">
        <v>793</v>
      </c>
      <c r="O3165" s="65" t="s">
        <v>289</v>
      </c>
      <c r="P3165" s="66">
        <v>46311</v>
      </c>
      <c r="Q3165" s="31">
        <f t="shared" si="98"/>
        <v>780</v>
      </c>
      <c r="R3165" s="31">
        <f t="shared" si="99"/>
        <v>1008</v>
      </c>
      <c r="S3165" s="29">
        <f>IF($Q3165&lt;Parâmetros!$E$19,$G3165-1,$G3165)</f>
        <v>46310</v>
      </c>
    </row>
    <row r="3166" spans="1:19" ht="15" customHeight="1" x14ac:dyDescent="0.25">
      <c r="A3166" s="128">
        <v>56377</v>
      </c>
      <c r="B3166" s="65" t="s">
        <v>13</v>
      </c>
      <c r="C3166" s="65" t="s">
        <v>73</v>
      </c>
      <c r="D3166" s="66">
        <v>46311</v>
      </c>
      <c r="E3166" s="67">
        <v>5</v>
      </c>
      <c r="F3166" s="65" t="s">
        <v>285</v>
      </c>
      <c r="G3166" s="66">
        <v>46311</v>
      </c>
      <c r="H3166" s="129">
        <v>40514614</v>
      </c>
      <c r="I3166" s="129">
        <v>60</v>
      </c>
      <c r="J3166" s="65" t="s">
        <v>342</v>
      </c>
      <c r="K3166" s="65" t="s">
        <v>325</v>
      </c>
      <c r="L3166" s="66">
        <v>46311</v>
      </c>
      <c r="M3166" s="65" t="s">
        <v>287</v>
      </c>
      <c r="N3166" s="65" t="s">
        <v>793</v>
      </c>
      <c r="O3166" s="65" t="s">
        <v>289</v>
      </c>
      <c r="P3166" s="66">
        <v>46311</v>
      </c>
      <c r="Q3166" s="31">
        <f t="shared" si="98"/>
        <v>420</v>
      </c>
      <c r="R3166" s="31">
        <f t="shared" si="99"/>
        <v>720</v>
      </c>
      <c r="S3166" s="29">
        <f>IF($Q3166&lt;Parâmetros!$E$19,$G3166-1,$G3166)</f>
        <v>46311</v>
      </c>
    </row>
    <row r="3167" spans="1:19" ht="15" customHeight="1" x14ac:dyDescent="0.25">
      <c r="A3167" s="128">
        <v>56377</v>
      </c>
      <c r="B3167" s="65" t="s">
        <v>13</v>
      </c>
      <c r="C3167" s="65" t="s">
        <v>73</v>
      </c>
      <c r="D3167" s="66">
        <v>46311</v>
      </c>
      <c r="E3167" s="67">
        <v>1</v>
      </c>
      <c r="F3167" s="65" t="s">
        <v>285</v>
      </c>
      <c r="G3167" s="66">
        <v>46311</v>
      </c>
      <c r="H3167" s="129">
        <v>40514614</v>
      </c>
      <c r="I3167" s="129">
        <v>10</v>
      </c>
      <c r="J3167" s="65" t="s">
        <v>327</v>
      </c>
      <c r="K3167" s="65" t="s">
        <v>329</v>
      </c>
      <c r="L3167" s="66">
        <v>46311</v>
      </c>
      <c r="M3167" s="65" t="s">
        <v>287</v>
      </c>
      <c r="N3167" s="65" t="s">
        <v>793</v>
      </c>
      <c r="O3167" s="65" t="s">
        <v>289</v>
      </c>
      <c r="P3167" s="66">
        <v>46311</v>
      </c>
      <c r="Q3167" s="31">
        <f t="shared" si="98"/>
        <v>780</v>
      </c>
      <c r="R3167" s="31">
        <f t="shared" si="99"/>
        <v>840</v>
      </c>
      <c r="S3167" s="29">
        <f>IF($Q3167&lt;Parâmetros!$E$19,$G3167-1,$G3167)</f>
        <v>46311</v>
      </c>
    </row>
    <row r="3168" spans="1:19" ht="15" customHeight="1" x14ac:dyDescent="0.25">
      <c r="A3168" s="128">
        <v>56377</v>
      </c>
      <c r="B3168" s="65" t="s">
        <v>13</v>
      </c>
      <c r="C3168" s="65" t="s">
        <v>73</v>
      </c>
      <c r="D3168" s="66">
        <v>46314</v>
      </c>
      <c r="E3168" s="67">
        <v>1</v>
      </c>
      <c r="F3168" s="65" t="s">
        <v>285</v>
      </c>
      <c r="G3168" s="66">
        <v>46311</v>
      </c>
      <c r="H3168" s="129">
        <v>40514614</v>
      </c>
      <c r="I3168" s="129">
        <v>10</v>
      </c>
      <c r="J3168" s="65" t="s">
        <v>329</v>
      </c>
      <c r="K3168" s="65" t="s">
        <v>332</v>
      </c>
      <c r="L3168" s="66">
        <v>46311</v>
      </c>
      <c r="M3168" s="65" t="s">
        <v>287</v>
      </c>
      <c r="N3168" s="65" t="s">
        <v>793</v>
      </c>
      <c r="O3168" s="65" t="s">
        <v>289</v>
      </c>
      <c r="P3168" s="66">
        <v>46314</v>
      </c>
      <c r="Q3168" s="31">
        <f t="shared" si="98"/>
        <v>840</v>
      </c>
      <c r="R3168" s="31">
        <f t="shared" si="99"/>
        <v>900</v>
      </c>
      <c r="S3168" s="29">
        <f>IF($Q3168&lt;Parâmetros!$E$19,$G3168-1,$G3168)</f>
        <v>46311</v>
      </c>
    </row>
    <row r="3169" spans="1:19" ht="15" customHeight="1" x14ac:dyDescent="0.25">
      <c r="A3169" s="128">
        <v>56377</v>
      </c>
      <c r="B3169" s="65" t="s">
        <v>13</v>
      </c>
      <c r="C3169" s="65" t="s">
        <v>73</v>
      </c>
      <c r="D3169" s="66">
        <v>46311</v>
      </c>
      <c r="E3169" s="67">
        <v>1.81</v>
      </c>
      <c r="F3169" s="65" t="s">
        <v>285</v>
      </c>
      <c r="G3169" s="66">
        <v>46311</v>
      </c>
      <c r="H3169" s="129">
        <v>40514614</v>
      </c>
      <c r="I3169" s="129">
        <v>50</v>
      </c>
      <c r="J3169" s="65" t="s">
        <v>332</v>
      </c>
      <c r="K3169" s="65" t="s">
        <v>3448</v>
      </c>
      <c r="L3169" s="66">
        <v>46311</v>
      </c>
      <c r="M3169" s="65" t="s">
        <v>287</v>
      </c>
      <c r="N3169" s="65" t="s">
        <v>793</v>
      </c>
      <c r="O3169" s="65" t="s">
        <v>289</v>
      </c>
      <c r="P3169" s="66">
        <v>46311</v>
      </c>
      <c r="Q3169" s="31">
        <f t="shared" si="98"/>
        <v>900</v>
      </c>
      <c r="R3169" s="31">
        <f t="shared" si="99"/>
        <v>1008</v>
      </c>
      <c r="S3169" s="29">
        <f>IF($Q3169&lt;Parâmetros!$E$19,$G3169-1,$G3169)</f>
        <v>46311</v>
      </c>
    </row>
    <row r="3170" spans="1:19" ht="15" customHeight="1" x14ac:dyDescent="0.25">
      <c r="A3170" s="128">
        <v>56377</v>
      </c>
      <c r="B3170" s="65" t="s">
        <v>13</v>
      </c>
      <c r="C3170" s="65" t="s">
        <v>73</v>
      </c>
      <c r="D3170" s="66">
        <v>46314</v>
      </c>
      <c r="E3170" s="67">
        <v>5</v>
      </c>
      <c r="F3170" s="65" t="s">
        <v>285</v>
      </c>
      <c r="G3170" s="66">
        <v>46312</v>
      </c>
      <c r="H3170" s="129">
        <v>40514614</v>
      </c>
      <c r="I3170" s="129">
        <v>60</v>
      </c>
      <c r="J3170" s="65" t="s">
        <v>342</v>
      </c>
      <c r="K3170" s="65" t="s">
        <v>325</v>
      </c>
      <c r="L3170" s="66">
        <v>46312</v>
      </c>
      <c r="M3170" s="65" t="s">
        <v>287</v>
      </c>
      <c r="N3170" s="65" t="s">
        <v>793</v>
      </c>
      <c r="O3170" s="65" t="s">
        <v>289</v>
      </c>
      <c r="P3170" s="66">
        <v>46314</v>
      </c>
      <c r="Q3170" s="31">
        <f t="shared" si="98"/>
        <v>420</v>
      </c>
      <c r="R3170" s="31">
        <f t="shared" si="99"/>
        <v>720</v>
      </c>
      <c r="S3170" s="29">
        <f>IF($Q3170&lt;Parâmetros!$E$19,$G3170-1,$G3170)</f>
        <v>46312</v>
      </c>
    </row>
    <row r="3171" spans="1:19" ht="15" customHeight="1" x14ac:dyDescent="0.25">
      <c r="A3171" s="128">
        <v>56377</v>
      </c>
      <c r="B3171" s="65" t="s">
        <v>13</v>
      </c>
      <c r="C3171" s="65" t="s">
        <v>73</v>
      </c>
      <c r="D3171" s="66">
        <v>46314</v>
      </c>
      <c r="E3171" s="67">
        <v>2.4700000000000002</v>
      </c>
      <c r="F3171" s="65" t="s">
        <v>285</v>
      </c>
      <c r="G3171" s="66">
        <v>46312</v>
      </c>
      <c r="H3171" s="129">
        <v>40514614</v>
      </c>
      <c r="I3171" s="129">
        <v>60</v>
      </c>
      <c r="J3171" s="65" t="s">
        <v>327</v>
      </c>
      <c r="K3171" s="65" t="s">
        <v>3961</v>
      </c>
      <c r="L3171" s="66">
        <v>46312</v>
      </c>
      <c r="M3171" s="65" t="s">
        <v>287</v>
      </c>
      <c r="N3171" s="65" t="s">
        <v>793</v>
      </c>
      <c r="O3171" s="65" t="s">
        <v>289</v>
      </c>
      <c r="P3171" s="66">
        <v>46314</v>
      </c>
      <c r="Q3171" s="31">
        <f t="shared" si="98"/>
        <v>780</v>
      </c>
      <c r="R3171" s="31">
        <f t="shared" si="99"/>
        <v>928</v>
      </c>
      <c r="S3171" s="29">
        <f>IF($Q3171&lt;Parâmetros!$E$19,$G3171-1,$G3171)</f>
        <v>46312</v>
      </c>
    </row>
    <row r="3172" spans="1:19" ht="15" customHeight="1" x14ac:dyDescent="0.25">
      <c r="A3172" s="128">
        <v>56377</v>
      </c>
      <c r="B3172" s="65" t="s">
        <v>13</v>
      </c>
      <c r="C3172" s="65" t="s">
        <v>73</v>
      </c>
      <c r="D3172" s="66">
        <v>46314</v>
      </c>
      <c r="E3172" s="67">
        <v>5</v>
      </c>
      <c r="F3172" s="65" t="s">
        <v>285</v>
      </c>
      <c r="G3172" s="66">
        <v>46314</v>
      </c>
      <c r="H3172" s="129">
        <v>40514614</v>
      </c>
      <c r="I3172" s="129">
        <v>50</v>
      </c>
      <c r="J3172" s="65" t="s">
        <v>342</v>
      </c>
      <c r="K3172" s="65" t="s">
        <v>325</v>
      </c>
      <c r="L3172" s="66">
        <v>46314</v>
      </c>
      <c r="M3172" s="65" t="s">
        <v>287</v>
      </c>
      <c r="N3172" s="65" t="s">
        <v>793</v>
      </c>
      <c r="O3172" s="65" t="s">
        <v>289</v>
      </c>
      <c r="P3172" s="66">
        <v>46314</v>
      </c>
      <c r="Q3172" s="31">
        <f t="shared" si="98"/>
        <v>420</v>
      </c>
      <c r="R3172" s="31">
        <f t="shared" si="99"/>
        <v>720</v>
      </c>
      <c r="S3172" s="29">
        <f>IF($Q3172&lt;Parâmetros!$E$19,$G3172-1,$G3172)</f>
        <v>46314</v>
      </c>
    </row>
    <row r="3173" spans="1:19" ht="15" customHeight="1" x14ac:dyDescent="0.25">
      <c r="A3173" s="128">
        <v>56377</v>
      </c>
      <c r="B3173" s="65" t="s">
        <v>13</v>
      </c>
      <c r="C3173" s="65" t="s">
        <v>73</v>
      </c>
      <c r="D3173" s="66">
        <v>46315</v>
      </c>
      <c r="E3173" s="67">
        <v>3.84</v>
      </c>
      <c r="F3173" s="65" t="s">
        <v>285</v>
      </c>
      <c r="G3173" s="66">
        <v>46314</v>
      </c>
      <c r="H3173" s="129">
        <v>40527930</v>
      </c>
      <c r="I3173" s="129">
        <v>10</v>
      </c>
      <c r="J3173" s="65" t="s">
        <v>327</v>
      </c>
      <c r="K3173" s="65" t="s">
        <v>4340</v>
      </c>
      <c r="L3173" s="66">
        <v>46314</v>
      </c>
      <c r="M3173" s="65" t="s">
        <v>287</v>
      </c>
      <c r="N3173" s="65" t="s">
        <v>793</v>
      </c>
      <c r="O3173" s="65" t="s">
        <v>289</v>
      </c>
      <c r="P3173" s="66">
        <v>46315</v>
      </c>
      <c r="Q3173" s="31">
        <f t="shared" si="98"/>
        <v>780</v>
      </c>
      <c r="R3173" s="31">
        <f t="shared" si="99"/>
        <v>1010</v>
      </c>
      <c r="S3173" s="29">
        <f>IF($Q3173&lt;Parâmetros!$E$19,$G3173-1,$G3173)</f>
        <v>46314</v>
      </c>
    </row>
    <row r="3174" spans="1:19" ht="15" customHeight="1" x14ac:dyDescent="0.25">
      <c r="A3174" s="128">
        <v>56377</v>
      </c>
      <c r="B3174" s="65" t="s">
        <v>13</v>
      </c>
      <c r="C3174" s="65" t="s">
        <v>73</v>
      </c>
      <c r="D3174" s="66">
        <v>46315</v>
      </c>
      <c r="E3174" s="67">
        <v>5</v>
      </c>
      <c r="F3174" s="65" t="s">
        <v>285</v>
      </c>
      <c r="G3174" s="66">
        <v>46315</v>
      </c>
      <c r="H3174" s="129">
        <v>40527930</v>
      </c>
      <c r="I3174" s="129">
        <v>10</v>
      </c>
      <c r="J3174" s="65" t="s">
        <v>342</v>
      </c>
      <c r="K3174" s="65" t="s">
        <v>325</v>
      </c>
      <c r="L3174" s="66">
        <v>46315</v>
      </c>
      <c r="M3174" s="65" t="s">
        <v>287</v>
      </c>
      <c r="N3174" s="65" t="s">
        <v>793</v>
      </c>
      <c r="O3174" s="65" t="s">
        <v>289</v>
      </c>
      <c r="P3174" s="66">
        <v>46315</v>
      </c>
      <c r="Q3174" s="31">
        <f t="shared" si="98"/>
        <v>420</v>
      </c>
      <c r="R3174" s="31">
        <f t="shared" si="99"/>
        <v>720</v>
      </c>
      <c r="S3174" s="29">
        <f>IF($Q3174&lt;Parâmetros!$E$19,$G3174-1,$G3174)</f>
        <v>46315</v>
      </c>
    </row>
    <row r="3175" spans="1:19" ht="15" customHeight="1" x14ac:dyDescent="0.25">
      <c r="A3175" s="128">
        <v>56377</v>
      </c>
      <c r="B3175" s="65" t="s">
        <v>13</v>
      </c>
      <c r="C3175" s="65" t="s">
        <v>73</v>
      </c>
      <c r="D3175" s="66">
        <v>46315</v>
      </c>
      <c r="E3175" s="67">
        <v>3.82</v>
      </c>
      <c r="F3175" s="65" t="s">
        <v>285</v>
      </c>
      <c r="G3175" s="66">
        <v>46315</v>
      </c>
      <c r="H3175" s="129">
        <v>40527930</v>
      </c>
      <c r="I3175" s="129">
        <v>10</v>
      </c>
      <c r="J3175" s="65" t="s">
        <v>327</v>
      </c>
      <c r="K3175" s="65" t="s">
        <v>4341</v>
      </c>
      <c r="L3175" s="66">
        <v>46315</v>
      </c>
      <c r="M3175" s="65" t="s">
        <v>287</v>
      </c>
      <c r="N3175" s="65" t="s">
        <v>793</v>
      </c>
      <c r="O3175" s="65" t="s">
        <v>289</v>
      </c>
      <c r="P3175" s="66">
        <v>46315</v>
      </c>
      <c r="Q3175" s="31">
        <f t="shared" si="98"/>
        <v>780</v>
      </c>
      <c r="R3175" s="31">
        <f t="shared" si="99"/>
        <v>1009</v>
      </c>
      <c r="S3175" s="29">
        <f>IF($Q3175&lt;Parâmetros!$E$19,$G3175-1,$G3175)</f>
        <v>46315</v>
      </c>
    </row>
    <row r="3176" spans="1:19" ht="15" customHeight="1" x14ac:dyDescent="0.25">
      <c r="A3176" s="128">
        <v>56377</v>
      </c>
      <c r="B3176" s="65" t="s">
        <v>13</v>
      </c>
      <c r="C3176" s="65" t="s">
        <v>73</v>
      </c>
      <c r="D3176" s="66">
        <v>46317</v>
      </c>
      <c r="E3176" s="67">
        <v>5</v>
      </c>
      <c r="F3176" s="65" t="s">
        <v>285</v>
      </c>
      <c r="G3176" s="66">
        <v>46316</v>
      </c>
      <c r="H3176" s="129">
        <v>40527930</v>
      </c>
      <c r="I3176" s="129">
        <v>10</v>
      </c>
      <c r="J3176" s="65" t="s">
        <v>342</v>
      </c>
      <c r="K3176" s="65" t="s">
        <v>325</v>
      </c>
      <c r="L3176" s="66">
        <v>46316</v>
      </c>
      <c r="M3176" s="65" t="s">
        <v>287</v>
      </c>
      <c r="N3176" s="65" t="s">
        <v>793</v>
      </c>
      <c r="O3176" s="65" t="s">
        <v>289</v>
      </c>
      <c r="P3176" s="66">
        <v>46317</v>
      </c>
      <c r="Q3176" s="31">
        <f t="shared" si="98"/>
        <v>420</v>
      </c>
      <c r="R3176" s="31">
        <f t="shared" si="99"/>
        <v>720</v>
      </c>
      <c r="S3176" s="29">
        <f>IF($Q3176&lt;Parâmetros!$E$19,$G3176-1,$G3176)</f>
        <v>46316</v>
      </c>
    </row>
    <row r="3177" spans="1:19" ht="15" customHeight="1" x14ac:dyDescent="0.25">
      <c r="A3177" s="128">
        <v>56377</v>
      </c>
      <c r="B3177" s="65" t="s">
        <v>13</v>
      </c>
      <c r="C3177" s="65" t="s">
        <v>73</v>
      </c>
      <c r="D3177" s="66">
        <v>46317</v>
      </c>
      <c r="E3177" s="67">
        <v>3.86</v>
      </c>
      <c r="F3177" s="65" t="s">
        <v>285</v>
      </c>
      <c r="G3177" s="66">
        <v>46316</v>
      </c>
      <c r="H3177" s="129">
        <v>40527930</v>
      </c>
      <c r="I3177" s="129">
        <v>10</v>
      </c>
      <c r="J3177" s="65" t="s">
        <v>1349</v>
      </c>
      <c r="K3177" s="65" t="s">
        <v>4629</v>
      </c>
      <c r="L3177" s="66">
        <v>46316</v>
      </c>
      <c r="M3177" s="65" t="s">
        <v>287</v>
      </c>
      <c r="N3177" s="65" t="s">
        <v>793</v>
      </c>
      <c r="O3177" s="65" t="s">
        <v>289</v>
      </c>
      <c r="P3177" s="66">
        <v>46317</v>
      </c>
      <c r="Q3177" s="31">
        <f t="shared" si="98"/>
        <v>780</v>
      </c>
      <c r="R3177" s="31">
        <f t="shared" si="99"/>
        <v>1012</v>
      </c>
      <c r="S3177" s="29">
        <f>IF($Q3177&lt;Parâmetros!$E$19,$G3177-1,$G3177)</f>
        <v>46316</v>
      </c>
    </row>
    <row r="3178" spans="1:19" ht="15" customHeight="1" x14ac:dyDescent="0.25">
      <c r="A3178" s="128">
        <v>56377</v>
      </c>
      <c r="B3178" s="65" t="s">
        <v>13</v>
      </c>
      <c r="C3178" s="65" t="s">
        <v>73</v>
      </c>
      <c r="D3178" s="66">
        <v>46317</v>
      </c>
      <c r="E3178" s="67">
        <v>5.01</v>
      </c>
      <c r="F3178" s="65" t="s">
        <v>285</v>
      </c>
      <c r="G3178" s="66">
        <v>46317</v>
      </c>
      <c r="H3178" s="129">
        <v>40527930</v>
      </c>
      <c r="I3178" s="129">
        <v>10</v>
      </c>
      <c r="J3178" s="65" t="s">
        <v>342</v>
      </c>
      <c r="K3178" s="65" t="s">
        <v>4001</v>
      </c>
      <c r="L3178" s="66">
        <v>46317</v>
      </c>
      <c r="M3178" s="65" t="s">
        <v>287</v>
      </c>
      <c r="N3178" s="65" t="s">
        <v>793</v>
      </c>
      <c r="O3178" s="65" t="s">
        <v>289</v>
      </c>
      <c r="P3178" s="66">
        <v>46317</v>
      </c>
      <c r="Q3178" s="31">
        <f t="shared" si="98"/>
        <v>420</v>
      </c>
      <c r="R3178" s="31">
        <f t="shared" si="99"/>
        <v>720</v>
      </c>
      <c r="S3178" s="29">
        <f>IF($Q3178&lt;Parâmetros!$E$19,$G3178-1,$G3178)</f>
        <v>46317</v>
      </c>
    </row>
    <row r="3179" spans="1:19" ht="15" customHeight="1" x14ac:dyDescent="0.25">
      <c r="A3179" s="128">
        <v>56377</v>
      </c>
      <c r="B3179" s="65" t="s">
        <v>13</v>
      </c>
      <c r="C3179" s="65" t="s">
        <v>73</v>
      </c>
      <c r="D3179" s="66">
        <v>46317</v>
      </c>
      <c r="E3179" s="67">
        <v>3.82</v>
      </c>
      <c r="F3179" s="65" t="s">
        <v>285</v>
      </c>
      <c r="G3179" s="66">
        <v>46317</v>
      </c>
      <c r="H3179" s="129">
        <v>40527930</v>
      </c>
      <c r="I3179" s="129">
        <v>10</v>
      </c>
      <c r="J3179" s="65" t="s">
        <v>327</v>
      </c>
      <c r="K3179" s="65" t="s">
        <v>608</v>
      </c>
      <c r="L3179" s="66">
        <v>46317</v>
      </c>
      <c r="M3179" s="65" t="s">
        <v>287</v>
      </c>
      <c r="N3179" s="65" t="s">
        <v>793</v>
      </c>
      <c r="O3179" s="65" t="s">
        <v>289</v>
      </c>
      <c r="P3179" s="66">
        <v>46317</v>
      </c>
      <c r="Q3179" s="31">
        <f t="shared" si="98"/>
        <v>780</v>
      </c>
      <c r="R3179" s="31">
        <f t="shared" si="99"/>
        <v>1009</v>
      </c>
      <c r="S3179" s="29">
        <f>IF($Q3179&lt;Parâmetros!$E$19,$G3179-1,$G3179)</f>
        <v>46317</v>
      </c>
    </row>
    <row r="3180" spans="1:19" ht="15" customHeight="1" x14ac:dyDescent="0.25">
      <c r="A3180" s="128">
        <v>56377</v>
      </c>
      <c r="B3180" s="65" t="s">
        <v>13</v>
      </c>
      <c r="C3180" s="65" t="s">
        <v>73</v>
      </c>
      <c r="D3180" s="66">
        <v>46318</v>
      </c>
      <c r="E3180" s="67">
        <v>5</v>
      </c>
      <c r="F3180" s="65" t="s">
        <v>285</v>
      </c>
      <c r="G3180" s="66">
        <v>46318</v>
      </c>
      <c r="H3180" s="129">
        <v>40527930</v>
      </c>
      <c r="I3180" s="129">
        <v>10</v>
      </c>
      <c r="J3180" s="65" t="s">
        <v>342</v>
      </c>
      <c r="K3180" s="65" t="s">
        <v>325</v>
      </c>
      <c r="L3180" s="66">
        <v>46318</v>
      </c>
      <c r="M3180" s="65" t="s">
        <v>287</v>
      </c>
      <c r="N3180" s="65" t="s">
        <v>793</v>
      </c>
      <c r="O3180" s="65" t="s">
        <v>289</v>
      </c>
      <c r="P3180" s="66">
        <v>46318</v>
      </c>
      <c r="Q3180" s="31">
        <f t="shared" si="98"/>
        <v>420</v>
      </c>
      <c r="R3180" s="31">
        <f t="shared" si="99"/>
        <v>720</v>
      </c>
      <c r="S3180" s="29">
        <f>IF($Q3180&lt;Parâmetros!$E$19,$G3180-1,$G3180)</f>
        <v>46318</v>
      </c>
    </row>
    <row r="3181" spans="1:19" ht="15" customHeight="1" x14ac:dyDescent="0.25">
      <c r="A3181" s="128">
        <v>56784</v>
      </c>
      <c r="B3181" s="65" t="s">
        <v>66</v>
      </c>
      <c r="C3181" s="65" t="s">
        <v>79</v>
      </c>
      <c r="D3181" s="66">
        <v>46300</v>
      </c>
      <c r="E3181" s="67">
        <v>6.82</v>
      </c>
      <c r="F3181" s="65" t="s">
        <v>285</v>
      </c>
      <c r="G3181" s="66">
        <v>46300</v>
      </c>
      <c r="H3181" s="129">
        <v>40521046</v>
      </c>
      <c r="I3181" s="129">
        <v>40</v>
      </c>
      <c r="J3181" s="65" t="s">
        <v>730</v>
      </c>
      <c r="K3181" s="65" t="s">
        <v>731</v>
      </c>
      <c r="L3181" s="66">
        <v>46300</v>
      </c>
      <c r="M3181" s="65" t="s">
        <v>287</v>
      </c>
      <c r="N3181" s="65" t="s">
        <v>793</v>
      </c>
      <c r="O3181" s="65" t="s">
        <v>289</v>
      </c>
      <c r="P3181" s="66">
        <v>46300</v>
      </c>
      <c r="Q3181" s="31">
        <f t="shared" si="98"/>
        <v>0</v>
      </c>
      <c r="R3181" s="31">
        <f t="shared" si="99"/>
        <v>409</v>
      </c>
      <c r="S3181" s="29">
        <f>IF($Q3181&lt;Parâmetros!$E$19,$G3181-1,$G3181)</f>
        <v>46299</v>
      </c>
    </row>
    <row r="3182" spans="1:19" ht="15" customHeight="1" x14ac:dyDescent="0.25">
      <c r="A3182" s="128">
        <v>56784</v>
      </c>
      <c r="B3182" s="65" t="s">
        <v>66</v>
      </c>
      <c r="C3182" s="65" t="s">
        <v>79</v>
      </c>
      <c r="D3182" s="66">
        <v>46301</v>
      </c>
      <c r="E3182" s="67">
        <v>2.15</v>
      </c>
      <c r="F3182" s="65" t="s">
        <v>285</v>
      </c>
      <c r="G3182" s="66">
        <v>46301</v>
      </c>
      <c r="H3182" s="129">
        <v>40516841</v>
      </c>
      <c r="I3182" s="129">
        <v>20</v>
      </c>
      <c r="J3182" s="65" t="s">
        <v>729</v>
      </c>
      <c r="K3182" s="65" t="s">
        <v>732</v>
      </c>
      <c r="L3182" s="66">
        <v>46301</v>
      </c>
      <c r="M3182" s="65" t="s">
        <v>287</v>
      </c>
      <c r="N3182" s="65" t="s">
        <v>793</v>
      </c>
      <c r="O3182" s="65" t="s">
        <v>289</v>
      </c>
      <c r="P3182" s="66">
        <v>46301</v>
      </c>
      <c r="Q3182" s="31">
        <f t="shared" si="98"/>
        <v>0</v>
      </c>
      <c r="R3182" s="31">
        <f t="shared" si="99"/>
        <v>129</v>
      </c>
      <c r="S3182" s="29">
        <f>IF($Q3182&lt;Parâmetros!$E$19,$G3182-1,$G3182)</f>
        <v>46300</v>
      </c>
    </row>
    <row r="3183" spans="1:19" ht="15" customHeight="1" x14ac:dyDescent="0.25">
      <c r="A3183" s="128">
        <v>56784</v>
      </c>
      <c r="B3183" s="65" t="s">
        <v>66</v>
      </c>
      <c r="C3183" s="65" t="s">
        <v>79</v>
      </c>
      <c r="D3183" s="66">
        <v>46301</v>
      </c>
      <c r="E3183" s="67">
        <v>4.6399999999999997</v>
      </c>
      <c r="F3183" s="65" t="s">
        <v>285</v>
      </c>
      <c r="G3183" s="66">
        <v>46301</v>
      </c>
      <c r="H3183" s="129">
        <v>40521046</v>
      </c>
      <c r="I3183" s="129">
        <v>40</v>
      </c>
      <c r="J3183" s="65" t="s">
        <v>733</v>
      </c>
      <c r="K3183" s="65" t="s">
        <v>734</v>
      </c>
      <c r="L3183" s="66">
        <v>46301</v>
      </c>
      <c r="M3183" s="65" t="s">
        <v>287</v>
      </c>
      <c r="N3183" s="65" t="s">
        <v>793</v>
      </c>
      <c r="O3183" s="65" t="s">
        <v>289</v>
      </c>
      <c r="P3183" s="66">
        <v>46301</v>
      </c>
      <c r="Q3183" s="31">
        <f t="shared" si="98"/>
        <v>130</v>
      </c>
      <c r="R3183" s="31">
        <f t="shared" si="99"/>
        <v>409</v>
      </c>
      <c r="S3183" s="29">
        <f>IF($Q3183&lt;Parâmetros!$E$19,$G3183-1,$G3183)</f>
        <v>46300</v>
      </c>
    </row>
    <row r="3184" spans="1:19" ht="15" customHeight="1" x14ac:dyDescent="0.25">
      <c r="A3184" s="128">
        <v>56784</v>
      </c>
      <c r="B3184" s="65" t="s">
        <v>66</v>
      </c>
      <c r="C3184" s="65" t="s">
        <v>79</v>
      </c>
      <c r="D3184" s="66">
        <v>46302</v>
      </c>
      <c r="E3184" s="67">
        <v>6.77</v>
      </c>
      <c r="F3184" s="65" t="s">
        <v>285</v>
      </c>
      <c r="G3184" s="66">
        <v>46302</v>
      </c>
      <c r="H3184" s="129">
        <v>40515467</v>
      </c>
      <c r="I3184" s="129">
        <v>20</v>
      </c>
      <c r="J3184" s="65" t="s">
        <v>412</v>
      </c>
      <c r="K3184" s="65" t="s">
        <v>438</v>
      </c>
      <c r="L3184" s="66">
        <v>46302</v>
      </c>
      <c r="M3184" s="65" t="s">
        <v>287</v>
      </c>
      <c r="N3184" s="65" t="s">
        <v>793</v>
      </c>
      <c r="O3184" s="65" t="s">
        <v>289</v>
      </c>
      <c r="P3184" s="66">
        <v>46302</v>
      </c>
      <c r="Q3184" s="31">
        <f t="shared" si="98"/>
        <v>0</v>
      </c>
      <c r="R3184" s="31">
        <f t="shared" si="99"/>
        <v>406</v>
      </c>
      <c r="S3184" s="29">
        <f>IF($Q3184&lt;Parâmetros!$E$19,$G3184-1,$G3184)</f>
        <v>46301</v>
      </c>
    </row>
    <row r="3185" spans="1:19" ht="15" customHeight="1" x14ac:dyDescent="0.25">
      <c r="A3185" s="128">
        <v>56784</v>
      </c>
      <c r="B3185" s="65" t="s">
        <v>66</v>
      </c>
      <c r="C3185" s="65" t="s">
        <v>79</v>
      </c>
      <c r="D3185" s="66">
        <v>46304</v>
      </c>
      <c r="E3185" s="67">
        <v>6.54</v>
      </c>
      <c r="F3185" s="65" t="s">
        <v>285</v>
      </c>
      <c r="G3185" s="66">
        <v>46304</v>
      </c>
      <c r="H3185" s="129">
        <v>40523246</v>
      </c>
      <c r="I3185" s="129">
        <v>20</v>
      </c>
      <c r="J3185" s="65" t="s">
        <v>1378</v>
      </c>
      <c r="K3185" s="65" t="s">
        <v>1379</v>
      </c>
      <c r="L3185" s="66">
        <v>46304</v>
      </c>
      <c r="M3185" s="65" t="s">
        <v>287</v>
      </c>
      <c r="N3185" s="65" t="s">
        <v>793</v>
      </c>
      <c r="O3185" s="65" t="s">
        <v>289</v>
      </c>
      <c r="P3185" s="66">
        <v>46304</v>
      </c>
      <c r="Q3185" s="31">
        <f t="shared" si="98"/>
        <v>2</v>
      </c>
      <c r="R3185" s="31">
        <f t="shared" si="99"/>
        <v>394</v>
      </c>
      <c r="S3185" s="29">
        <f>IF($Q3185&lt;Parâmetros!$E$19,$G3185-1,$G3185)</f>
        <v>46303</v>
      </c>
    </row>
    <row r="3186" spans="1:19" ht="15" customHeight="1" x14ac:dyDescent="0.25">
      <c r="A3186" s="128">
        <v>56784</v>
      </c>
      <c r="B3186" s="65" t="s">
        <v>66</v>
      </c>
      <c r="C3186" s="65" t="s">
        <v>79</v>
      </c>
      <c r="D3186" s="66">
        <v>46305</v>
      </c>
      <c r="E3186" s="67">
        <v>6.57</v>
      </c>
      <c r="F3186" s="65" t="s">
        <v>285</v>
      </c>
      <c r="G3186" s="66">
        <v>46305</v>
      </c>
      <c r="H3186" s="129">
        <v>40522900</v>
      </c>
      <c r="I3186" s="129">
        <v>20</v>
      </c>
      <c r="J3186" s="65" t="s">
        <v>1666</v>
      </c>
      <c r="K3186" s="65" t="s">
        <v>1667</v>
      </c>
      <c r="L3186" s="66">
        <v>46305</v>
      </c>
      <c r="M3186" s="65" t="s">
        <v>287</v>
      </c>
      <c r="N3186" s="65" t="s">
        <v>793</v>
      </c>
      <c r="O3186" s="65" t="s">
        <v>289</v>
      </c>
      <c r="P3186" s="66">
        <v>46305</v>
      </c>
      <c r="Q3186" s="31">
        <f t="shared" si="98"/>
        <v>3</v>
      </c>
      <c r="R3186" s="31">
        <f t="shared" si="99"/>
        <v>397</v>
      </c>
      <c r="S3186" s="29">
        <f>IF($Q3186&lt;Parâmetros!$E$19,$G3186-1,$G3186)</f>
        <v>46304</v>
      </c>
    </row>
    <row r="3187" spans="1:19" ht="15" customHeight="1" x14ac:dyDescent="0.25">
      <c r="A3187" s="128">
        <v>56784</v>
      </c>
      <c r="B3187" s="65" t="s">
        <v>66</v>
      </c>
      <c r="C3187" s="65" t="s">
        <v>79</v>
      </c>
      <c r="D3187" s="66">
        <v>46306</v>
      </c>
      <c r="E3187" s="67">
        <v>6.55</v>
      </c>
      <c r="F3187" s="65" t="s">
        <v>285</v>
      </c>
      <c r="G3187" s="66">
        <v>46306</v>
      </c>
      <c r="H3187" s="129">
        <v>40523246</v>
      </c>
      <c r="I3187" s="129">
        <v>20</v>
      </c>
      <c r="J3187" s="65" t="s">
        <v>2278</v>
      </c>
      <c r="K3187" s="65" t="s">
        <v>2279</v>
      </c>
      <c r="L3187" s="66">
        <v>46306</v>
      </c>
      <c r="M3187" s="65" t="s">
        <v>287</v>
      </c>
      <c r="N3187" s="65" t="s">
        <v>793</v>
      </c>
      <c r="O3187" s="65" t="s">
        <v>289</v>
      </c>
      <c r="P3187" s="66">
        <v>46306</v>
      </c>
      <c r="Q3187" s="31">
        <f t="shared" si="98"/>
        <v>1</v>
      </c>
      <c r="R3187" s="31">
        <f t="shared" si="99"/>
        <v>394</v>
      </c>
      <c r="S3187" s="29">
        <f>IF($Q3187&lt;Parâmetros!$E$19,$G3187-1,$G3187)</f>
        <v>46305</v>
      </c>
    </row>
    <row r="3188" spans="1:19" ht="15" customHeight="1" x14ac:dyDescent="0.25">
      <c r="A3188" s="128">
        <v>56784</v>
      </c>
      <c r="B3188" s="65" t="s">
        <v>66</v>
      </c>
      <c r="C3188" s="65" t="s">
        <v>79</v>
      </c>
      <c r="D3188" s="66">
        <v>46307</v>
      </c>
      <c r="E3188" s="67">
        <v>6.32</v>
      </c>
      <c r="F3188" s="65" t="s">
        <v>285</v>
      </c>
      <c r="G3188" s="66">
        <v>46307</v>
      </c>
      <c r="H3188" s="129">
        <v>40524850</v>
      </c>
      <c r="I3188" s="129">
        <v>10</v>
      </c>
      <c r="J3188" s="65" t="s">
        <v>2280</v>
      </c>
      <c r="K3188" s="65" t="s">
        <v>2281</v>
      </c>
      <c r="L3188" s="66">
        <v>46307</v>
      </c>
      <c r="M3188" s="65" t="s">
        <v>287</v>
      </c>
      <c r="N3188" s="129">
        <v>3003736</v>
      </c>
      <c r="O3188" s="65" t="s">
        <v>289</v>
      </c>
      <c r="P3188" s="66">
        <v>46307</v>
      </c>
      <c r="Q3188" s="31">
        <f t="shared" si="98"/>
        <v>0</v>
      </c>
      <c r="R3188" s="31">
        <f t="shared" si="99"/>
        <v>379</v>
      </c>
      <c r="S3188" s="29">
        <f>IF($Q3188&lt;Parâmetros!$E$19,$G3188-1,$G3188)</f>
        <v>46306</v>
      </c>
    </row>
    <row r="3189" spans="1:19" ht="15" customHeight="1" x14ac:dyDescent="0.25">
      <c r="A3189" s="128">
        <v>56784</v>
      </c>
      <c r="B3189" s="65" t="s">
        <v>66</v>
      </c>
      <c r="C3189" s="65" t="s">
        <v>79</v>
      </c>
      <c r="D3189" s="66">
        <v>46308</v>
      </c>
      <c r="E3189" s="67">
        <v>2.08</v>
      </c>
      <c r="F3189" s="65" t="s">
        <v>285</v>
      </c>
      <c r="G3189" s="66">
        <v>46308</v>
      </c>
      <c r="H3189" s="129">
        <v>40525088</v>
      </c>
      <c r="I3189" s="129">
        <v>30</v>
      </c>
      <c r="J3189" s="65" t="s">
        <v>2452</v>
      </c>
      <c r="K3189" s="65" t="s">
        <v>2453</v>
      </c>
      <c r="L3189" s="66">
        <v>46308</v>
      </c>
      <c r="M3189" s="65" t="s">
        <v>287</v>
      </c>
      <c r="N3189" s="65" t="s">
        <v>793</v>
      </c>
      <c r="O3189" s="65" t="s">
        <v>289</v>
      </c>
      <c r="P3189" s="66">
        <v>46308</v>
      </c>
      <c r="Q3189" s="31">
        <f t="shared" si="98"/>
        <v>0</v>
      </c>
      <c r="R3189" s="31">
        <f t="shared" si="99"/>
        <v>125</v>
      </c>
      <c r="S3189" s="29">
        <f>IF($Q3189&lt;Parâmetros!$E$19,$G3189-1,$G3189)</f>
        <v>46307</v>
      </c>
    </row>
    <row r="3190" spans="1:19" ht="15" customHeight="1" x14ac:dyDescent="0.25">
      <c r="A3190" s="128">
        <v>56784</v>
      </c>
      <c r="B3190" s="65" t="s">
        <v>66</v>
      </c>
      <c r="C3190" s="65" t="s">
        <v>79</v>
      </c>
      <c r="D3190" s="66">
        <v>46308</v>
      </c>
      <c r="E3190" s="67">
        <v>4.29</v>
      </c>
      <c r="F3190" s="65" t="s">
        <v>285</v>
      </c>
      <c r="G3190" s="66">
        <v>46308</v>
      </c>
      <c r="H3190" s="129">
        <v>40525454</v>
      </c>
      <c r="I3190" s="129">
        <v>10</v>
      </c>
      <c r="J3190" s="65" t="s">
        <v>2454</v>
      </c>
      <c r="K3190" s="65" t="s">
        <v>2455</v>
      </c>
      <c r="L3190" s="66">
        <v>46308</v>
      </c>
      <c r="M3190" s="65" t="s">
        <v>287</v>
      </c>
      <c r="N3190" s="65" t="s">
        <v>793</v>
      </c>
      <c r="O3190" s="65" t="s">
        <v>289</v>
      </c>
      <c r="P3190" s="66">
        <v>46308</v>
      </c>
      <c r="Q3190" s="31">
        <f t="shared" si="98"/>
        <v>137</v>
      </c>
      <c r="R3190" s="31">
        <f t="shared" si="99"/>
        <v>394</v>
      </c>
      <c r="S3190" s="29">
        <f>IF($Q3190&lt;Parâmetros!$E$19,$G3190-1,$G3190)</f>
        <v>46307</v>
      </c>
    </row>
    <row r="3191" spans="1:19" ht="15" customHeight="1" x14ac:dyDescent="0.25">
      <c r="A3191" s="128">
        <v>56784</v>
      </c>
      <c r="B3191" s="65" t="s">
        <v>66</v>
      </c>
      <c r="C3191" s="65" t="s">
        <v>79</v>
      </c>
      <c r="D3191" s="66">
        <v>46309</v>
      </c>
      <c r="E3191" s="67">
        <v>1.57</v>
      </c>
      <c r="F3191" s="65" t="s">
        <v>285</v>
      </c>
      <c r="G3191" s="66">
        <v>46309</v>
      </c>
      <c r="H3191" s="129">
        <v>40525709</v>
      </c>
      <c r="I3191" s="129">
        <v>10</v>
      </c>
      <c r="J3191" s="65" t="s">
        <v>882</v>
      </c>
      <c r="K3191" s="65" t="s">
        <v>2942</v>
      </c>
      <c r="L3191" s="66">
        <v>46309</v>
      </c>
      <c r="M3191" s="65" t="s">
        <v>287</v>
      </c>
      <c r="N3191" s="65" t="s">
        <v>793</v>
      </c>
      <c r="O3191" s="65" t="s">
        <v>289</v>
      </c>
      <c r="P3191" s="66">
        <v>46309</v>
      </c>
      <c r="Q3191" s="31">
        <f t="shared" si="98"/>
        <v>935</v>
      </c>
      <c r="R3191" s="31">
        <f t="shared" si="99"/>
        <v>1029</v>
      </c>
      <c r="S3191" s="29">
        <f>IF($Q3191&lt;Parâmetros!$E$19,$G3191-1,$G3191)</f>
        <v>46309</v>
      </c>
    </row>
    <row r="3192" spans="1:19" ht="15" customHeight="1" x14ac:dyDescent="0.25">
      <c r="A3192" s="128">
        <v>56784</v>
      </c>
      <c r="B3192" s="65" t="s">
        <v>66</v>
      </c>
      <c r="C3192" s="65" t="s">
        <v>79</v>
      </c>
      <c r="D3192" s="66">
        <v>46309</v>
      </c>
      <c r="E3192" s="67">
        <v>2.17</v>
      </c>
      <c r="F3192" s="65" t="s">
        <v>285</v>
      </c>
      <c r="G3192" s="66">
        <v>46309</v>
      </c>
      <c r="H3192" s="129">
        <v>40523359</v>
      </c>
      <c r="I3192" s="129">
        <v>20</v>
      </c>
      <c r="J3192" s="65" t="s">
        <v>2943</v>
      </c>
      <c r="K3192" s="65" t="s">
        <v>2944</v>
      </c>
      <c r="L3192" s="66">
        <v>46309</v>
      </c>
      <c r="M3192" s="65" t="s">
        <v>287</v>
      </c>
      <c r="N3192" s="65" t="s">
        <v>793</v>
      </c>
      <c r="O3192" s="65" t="s">
        <v>289</v>
      </c>
      <c r="P3192" s="66">
        <v>46309</v>
      </c>
      <c r="Q3192" s="31">
        <f t="shared" si="98"/>
        <v>1030</v>
      </c>
      <c r="R3192" s="31">
        <f t="shared" si="99"/>
        <v>1160</v>
      </c>
      <c r="S3192" s="29">
        <f>IF($Q3192&lt;Parâmetros!$E$19,$G3192-1,$G3192)</f>
        <v>46309</v>
      </c>
    </row>
    <row r="3193" spans="1:19" ht="15" customHeight="1" x14ac:dyDescent="0.25">
      <c r="A3193" s="128">
        <v>56784</v>
      </c>
      <c r="B3193" s="65" t="s">
        <v>66</v>
      </c>
      <c r="C3193" s="65" t="s">
        <v>79</v>
      </c>
      <c r="D3193" s="66">
        <v>46309</v>
      </c>
      <c r="E3193" s="67">
        <v>1.91</v>
      </c>
      <c r="F3193" s="65" t="s">
        <v>285</v>
      </c>
      <c r="G3193" s="66">
        <v>46309</v>
      </c>
      <c r="H3193" s="129">
        <v>40525721</v>
      </c>
      <c r="I3193" s="129">
        <v>10</v>
      </c>
      <c r="J3193" s="65" t="s">
        <v>2945</v>
      </c>
      <c r="K3193" s="65" t="s">
        <v>2946</v>
      </c>
      <c r="L3193" s="66">
        <v>46309</v>
      </c>
      <c r="M3193" s="65" t="s">
        <v>287</v>
      </c>
      <c r="N3193" s="65" t="s">
        <v>793</v>
      </c>
      <c r="O3193" s="65" t="s">
        <v>289</v>
      </c>
      <c r="P3193" s="66">
        <v>46309</v>
      </c>
      <c r="Q3193" s="31">
        <f t="shared" si="98"/>
        <v>1210</v>
      </c>
      <c r="R3193" s="31">
        <f t="shared" si="99"/>
        <v>1325</v>
      </c>
      <c r="S3193" s="29">
        <f>IF($Q3193&lt;Parâmetros!$E$19,$G3193-1,$G3193)</f>
        <v>46309</v>
      </c>
    </row>
    <row r="3194" spans="1:19" ht="15" customHeight="1" x14ac:dyDescent="0.25">
      <c r="A3194" s="128">
        <v>56784</v>
      </c>
      <c r="B3194" s="65" t="s">
        <v>66</v>
      </c>
      <c r="C3194" s="65" t="s">
        <v>79</v>
      </c>
      <c r="D3194" s="66">
        <v>46309</v>
      </c>
      <c r="E3194" s="67">
        <v>1.22</v>
      </c>
      <c r="F3194" s="65" t="s">
        <v>285</v>
      </c>
      <c r="G3194" s="66">
        <v>46309</v>
      </c>
      <c r="H3194" s="129">
        <v>40525096</v>
      </c>
      <c r="I3194" s="129">
        <v>20</v>
      </c>
      <c r="J3194" s="65" t="s">
        <v>2947</v>
      </c>
      <c r="K3194" s="65" t="s">
        <v>2948</v>
      </c>
      <c r="L3194" s="66">
        <v>46309</v>
      </c>
      <c r="M3194" s="65" t="s">
        <v>287</v>
      </c>
      <c r="N3194" s="129">
        <v>3007191</v>
      </c>
      <c r="O3194" s="65" t="s">
        <v>289</v>
      </c>
      <c r="P3194" s="66">
        <v>46309</v>
      </c>
      <c r="Q3194" s="31">
        <f t="shared" si="98"/>
        <v>1326</v>
      </c>
      <c r="R3194" s="31">
        <f t="shared" si="99"/>
        <v>1399</v>
      </c>
      <c r="S3194" s="29">
        <f>IF($Q3194&lt;Parâmetros!$E$19,$G3194-1,$G3194)</f>
        <v>46309</v>
      </c>
    </row>
    <row r="3195" spans="1:19" ht="15" customHeight="1" x14ac:dyDescent="0.25">
      <c r="A3195" s="128">
        <v>56784</v>
      </c>
      <c r="B3195" s="65" t="s">
        <v>66</v>
      </c>
      <c r="C3195" s="65" t="s">
        <v>79</v>
      </c>
      <c r="D3195" s="66">
        <v>46310</v>
      </c>
      <c r="E3195" s="67">
        <v>3.5</v>
      </c>
      <c r="F3195" s="65" t="s">
        <v>285</v>
      </c>
      <c r="G3195" s="66">
        <v>46310</v>
      </c>
      <c r="H3195" s="129">
        <v>40523366</v>
      </c>
      <c r="I3195" s="129">
        <v>20</v>
      </c>
      <c r="J3195" s="65" t="s">
        <v>3099</v>
      </c>
      <c r="K3195" s="65" t="s">
        <v>3100</v>
      </c>
      <c r="L3195" s="66">
        <v>46310</v>
      </c>
      <c r="M3195" s="65" t="s">
        <v>287</v>
      </c>
      <c r="N3195" s="65" t="s">
        <v>793</v>
      </c>
      <c r="O3195" s="65" t="s">
        <v>289</v>
      </c>
      <c r="P3195" s="66">
        <v>46310</v>
      </c>
      <c r="Q3195" s="31">
        <f t="shared" si="98"/>
        <v>930</v>
      </c>
      <c r="R3195" s="31">
        <f t="shared" si="99"/>
        <v>1140</v>
      </c>
      <c r="S3195" s="29">
        <f>IF($Q3195&lt;Parâmetros!$E$19,$G3195-1,$G3195)</f>
        <v>46310</v>
      </c>
    </row>
    <row r="3196" spans="1:19" ht="15" customHeight="1" x14ac:dyDescent="0.25">
      <c r="A3196" s="128">
        <v>56784</v>
      </c>
      <c r="B3196" s="65" t="s">
        <v>66</v>
      </c>
      <c r="C3196" s="65" t="s">
        <v>79</v>
      </c>
      <c r="D3196" s="66">
        <v>46310</v>
      </c>
      <c r="E3196" s="67">
        <v>3.24</v>
      </c>
      <c r="F3196" s="65" t="s">
        <v>285</v>
      </c>
      <c r="G3196" s="66">
        <v>46310</v>
      </c>
      <c r="H3196" s="129">
        <v>40523366</v>
      </c>
      <c r="I3196" s="129">
        <v>20</v>
      </c>
      <c r="J3196" s="65" t="s">
        <v>3101</v>
      </c>
      <c r="K3196" s="65" t="s">
        <v>3102</v>
      </c>
      <c r="L3196" s="66">
        <v>46310</v>
      </c>
      <c r="M3196" s="65" t="s">
        <v>287</v>
      </c>
      <c r="N3196" s="65" t="s">
        <v>793</v>
      </c>
      <c r="O3196" s="65" t="s">
        <v>289</v>
      </c>
      <c r="P3196" s="66">
        <v>46310</v>
      </c>
      <c r="Q3196" s="31">
        <f t="shared" ref="Q3196:Q3259" si="100">IFERROR(VALUE(LEFT($J3196,2))*60+VALUE(MID($J3196,4,2)),9999)</f>
        <v>1200</v>
      </c>
      <c r="R3196" s="31">
        <f t="shared" ref="R3196:R3259" si="101">IFERROR(VALUE(LEFT($K3196,2))*60+VALUE(MID($K3196,4,2)),"")</f>
        <v>1394</v>
      </c>
      <c r="S3196" s="29">
        <f>IF($Q3196&lt;Parâmetros!$E$19,$G3196-1,$G3196)</f>
        <v>46310</v>
      </c>
    </row>
    <row r="3197" spans="1:19" ht="15" customHeight="1" x14ac:dyDescent="0.25">
      <c r="A3197" s="128">
        <v>56784</v>
      </c>
      <c r="B3197" s="65" t="s">
        <v>66</v>
      </c>
      <c r="C3197" s="65" t="s">
        <v>79</v>
      </c>
      <c r="D3197" s="66">
        <v>46311</v>
      </c>
      <c r="E3197" s="67">
        <v>3.5</v>
      </c>
      <c r="F3197" s="65" t="s">
        <v>285</v>
      </c>
      <c r="G3197" s="66">
        <v>46311</v>
      </c>
      <c r="H3197" s="129">
        <v>40526869</v>
      </c>
      <c r="I3197" s="129">
        <v>20</v>
      </c>
      <c r="J3197" s="65" t="s">
        <v>1572</v>
      </c>
      <c r="K3197" s="65" t="s">
        <v>3449</v>
      </c>
      <c r="L3197" s="66">
        <v>46311</v>
      </c>
      <c r="M3197" s="65" t="s">
        <v>287</v>
      </c>
      <c r="N3197" s="129">
        <v>3011740</v>
      </c>
      <c r="O3197" s="65" t="s">
        <v>289</v>
      </c>
      <c r="P3197" s="66">
        <v>46311</v>
      </c>
      <c r="Q3197" s="31">
        <f t="shared" si="100"/>
        <v>930</v>
      </c>
      <c r="R3197" s="31">
        <f t="shared" si="101"/>
        <v>1140</v>
      </c>
      <c r="S3197" s="29">
        <f>IF($Q3197&lt;Parâmetros!$E$19,$G3197-1,$G3197)</f>
        <v>46311</v>
      </c>
    </row>
    <row r="3198" spans="1:19" ht="15" customHeight="1" x14ac:dyDescent="0.25">
      <c r="A3198" s="128">
        <v>56784</v>
      </c>
      <c r="B3198" s="65" t="s">
        <v>66</v>
      </c>
      <c r="C3198" s="65" t="s">
        <v>79</v>
      </c>
      <c r="D3198" s="66">
        <v>46311</v>
      </c>
      <c r="E3198" s="67">
        <v>3.27</v>
      </c>
      <c r="F3198" s="65" t="s">
        <v>285</v>
      </c>
      <c r="G3198" s="66">
        <v>46311</v>
      </c>
      <c r="H3198" s="129">
        <v>40526869</v>
      </c>
      <c r="I3198" s="129">
        <v>20</v>
      </c>
      <c r="J3198" s="65" t="s">
        <v>3450</v>
      </c>
      <c r="K3198" s="65" t="s">
        <v>3451</v>
      </c>
      <c r="L3198" s="66">
        <v>46311</v>
      </c>
      <c r="M3198" s="65" t="s">
        <v>287</v>
      </c>
      <c r="N3198" s="129">
        <v>3011740</v>
      </c>
      <c r="O3198" s="65" t="s">
        <v>289</v>
      </c>
      <c r="P3198" s="66">
        <v>46311</v>
      </c>
      <c r="Q3198" s="31">
        <f t="shared" si="100"/>
        <v>1202</v>
      </c>
      <c r="R3198" s="31">
        <f t="shared" si="101"/>
        <v>1399</v>
      </c>
      <c r="S3198" s="29">
        <f>IF($Q3198&lt;Parâmetros!$E$19,$G3198-1,$G3198)</f>
        <v>46311</v>
      </c>
    </row>
    <row r="3199" spans="1:19" ht="15" customHeight="1" x14ac:dyDescent="0.25">
      <c r="A3199" s="128">
        <v>56784</v>
      </c>
      <c r="B3199" s="65" t="s">
        <v>66</v>
      </c>
      <c r="C3199" s="65" t="s">
        <v>79</v>
      </c>
      <c r="D3199" s="66">
        <v>46312</v>
      </c>
      <c r="E3199" s="67">
        <v>1.65</v>
      </c>
      <c r="F3199" s="65" t="s">
        <v>285</v>
      </c>
      <c r="G3199" s="66">
        <v>46312</v>
      </c>
      <c r="H3199" s="129">
        <v>40526873</v>
      </c>
      <c r="I3199" s="129">
        <v>20</v>
      </c>
      <c r="J3199" s="65" t="s">
        <v>3962</v>
      </c>
      <c r="K3199" s="65" t="s">
        <v>3963</v>
      </c>
      <c r="L3199" s="66">
        <v>46312</v>
      </c>
      <c r="M3199" s="65" t="s">
        <v>287</v>
      </c>
      <c r="N3199" s="65" t="s">
        <v>793</v>
      </c>
      <c r="O3199" s="65" t="s">
        <v>289</v>
      </c>
      <c r="P3199" s="66">
        <v>46312</v>
      </c>
      <c r="Q3199" s="31">
        <f t="shared" si="100"/>
        <v>931</v>
      </c>
      <c r="R3199" s="31">
        <f t="shared" si="101"/>
        <v>1030</v>
      </c>
      <c r="S3199" s="29">
        <f>IF($Q3199&lt;Parâmetros!$E$19,$G3199-1,$G3199)</f>
        <v>46312</v>
      </c>
    </row>
    <row r="3200" spans="1:19" ht="15" customHeight="1" x14ac:dyDescent="0.25">
      <c r="A3200" s="128">
        <v>56784</v>
      </c>
      <c r="B3200" s="65" t="s">
        <v>66</v>
      </c>
      <c r="C3200" s="65" t="s">
        <v>79</v>
      </c>
      <c r="D3200" s="66">
        <v>46312</v>
      </c>
      <c r="E3200" s="67">
        <v>2.15</v>
      </c>
      <c r="F3200" s="65" t="s">
        <v>285</v>
      </c>
      <c r="G3200" s="66">
        <v>46312</v>
      </c>
      <c r="H3200" s="129">
        <v>40527131</v>
      </c>
      <c r="I3200" s="129">
        <v>30</v>
      </c>
      <c r="J3200" s="65" t="s">
        <v>3964</v>
      </c>
      <c r="K3200" s="65" t="s">
        <v>3965</v>
      </c>
      <c r="L3200" s="66">
        <v>46312</v>
      </c>
      <c r="M3200" s="65" t="s">
        <v>287</v>
      </c>
      <c r="N3200" s="129">
        <v>3004285</v>
      </c>
      <c r="O3200" s="65" t="s">
        <v>289</v>
      </c>
      <c r="P3200" s="66">
        <v>46312</v>
      </c>
      <c r="Q3200" s="31">
        <f t="shared" si="100"/>
        <v>1031</v>
      </c>
      <c r="R3200" s="31">
        <f t="shared" si="101"/>
        <v>1160</v>
      </c>
      <c r="S3200" s="29">
        <f>IF($Q3200&lt;Parâmetros!$E$19,$G3200-1,$G3200)</f>
        <v>46312</v>
      </c>
    </row>
    <row r="3201" spans="1:19" ht="15" customHeight="1" x14ac:dyDescent="0.25">
      <c r="A3201" s="128">
        <v>56784</v>
      </c>
      <c r="B3201" s="65" t="s">
        <v>66</v>
      </c>
      <c r="C3201" s="65" t="s">
        <v>79</v>
      </c>
      <c r="D3201" s="66">
        <v>46312</v>
      </c>
      <c r="E3201" s="67">
        <v>2.94</v>
      </c>
      <c r="F3201" s="65" t="s">
        <v>285</v>
      </c>
      <c r="G3201" s="66">
        <v>46312</v>
      </c>
      <c r="H3201" s="129">
        <v>40527146</v>
      </c>
      <c r="I3201" s="129">
        <v>20</v>
      </c>
      <c r="J3201" s="65" t="s">
        <v>3966</v>
      </c>
      <c r="K3201" s="65" t="s">
        <v>3967</v>
      </c>
      <c r="L3201" s="66">
        <v>46312</v>
      </c>
      <c r="M3201" s="65" t="s">
        <v>287</v>
      </c>
      <c r="N3201" s="65" t="s">
        <v>793</v>
      </c>
      <c r="O3201" s="65" t="s">
        <v>289</v>
      </c>
      <c r="P3201" s="66">
        <v>46312</v>
      </c>
      <c r="Q3201" s="31">
        <f t="shared" si="100"/>
        <v>1213</v>
      </c>
      <c r="R3201" s="31">
        <f t="shared" si="101"/>
        <v>1389</v>
      </c>
      <c r="S3201" s="29">
        <f>IF($Q3201&lt;Parâmetros!$E$19,$G3201-1,$G3201)</f>
        <v>46312</v>
      </c>
    </row>
    <row r="3202" spans="1:19" ht="15" customHeight="1" x14ac:dyDescent="0.25">
      <c r="A3202" s="128">
        <v>56784</v>
      </c>
      <c r="B3202" s="65" t="s">
        <v>66</v>
      </c>
      <c r="C3202" s="65" t="s">
        <v>79</v>
      </c>
      <c r="D3202" s="66">
        <v>46313</v>
      </c>
      <c r="E3202" s="67">
        <v>3.52</v>
      </c>
      <c r="F3202" s="65" t="s">
        <v>285</v>
      </c>
      <c r="G3202" s="66">
        <v>46313</v>
      </c>
      <c r="H3202" s="129">
        <v>40527395</v>
      </c>
      <c r="I3202" s="129">
        <v>40</v>
      </c>
      <c r="J3202" s="65" t="s">
        <v>3968</v>
      </c>
      <c r="K3202" s="65" t="s">
        <v>3969</v>
      </c>
      <c r="L3202" s="66">
        <v>46313</v>
      </c>
      <c r="M3202" s="65" t="s">
        <v>287</v>
      </c>
      <c r="N3202" s="65" t="s">
        <v>793</v>
      </c>
      <c r="O3202" s="65" t="s">
        <v>289</v>
      </c>
      <c r="P3202" s="66">
        <v>46313</v>
      </c>
      <c r="Q3202" s="31">
        <f t="shared" si="100"/>
        <v>930</v>
      </c>
      <c r="R3202" s="31">
        <f t="shared" si="101"/>
        <v>1141</v>
      </c>
      <c r="S3202" s="29">
        <f>IF($Q3202&lt;Parâmetros!$E$19,$G3202-1,$G3202)</f>
        <v>46313</v>
      </c>
    </row>
    <row r="3203" spans="1:19" ht="15" customHeight="1" x14ac:dyDescent="0.25">
      <c r="A3203" s="128">
        <v>56784</v>
      </c>
      <c r="B3203" s="65" t="s">
        <v>66</v>
      </c>
      <c r="C3203" s="65" t="s">
        <v>79</v>
      </c>
      <c r="D3203" s="66">
        <v>46315</v>
      </c>
      <c r="E3203" s="67">
        <v>3.51</v>
      </c>
      <c r="F3203" s="65" t="s">
        <v>285</v>
      </c>
      <c r="G3203" s="66">
        <v>46315</v>
      </c>
      <c r="H3203" s="129">
        <v>40520191</v>
      </c>
      <c r="I3203" s="129">
        <v>20</v>
      </c>
      <c r="J3203" s="65" t="s">
        <v>2923</v>
      </c>
      <c r="K3203" s="65" t="s">
        <v>4342</v>
      </c>
      <c r="L3203" s="66">
        <v>46315</v>
      </c>
      <c r="M3203" s="65" t="s">
        <v>287</v>
      </c>
      <c r="N3203" s="65" t="s">
        <v>793</v>
      </c>
      <c r="O3203" s="65" t="s">
        <v>289</v>
      </c>
      <c r="P3203" s="66">
        <v>46315</v>
      </c>
      <c r="Q3203" s="31">
        <f t="shared" si="100"/>
        <v>930</v>
      </c>
      <c r="R3203" s="31">
        <f t="shared" si="101"/>
        <v>1140</v>
      </c>
      <c r="S3203" s="29">
        <f>IF($Q3203&lt;Parâmetros!$E$19,$G3203-1,$G3203)</f>
        <v>46315</v>
      </c>
    </row>
    <row r="3204" spans="1:19" ht="15" customHeight="1" x14ac:dyDescent="0.25">
      <c r="A3204" s="128">
        <v>56784</v>
      </c>
      <c r="B3204" s="65" t="s">
        <v>66</v>
      </c>
      <c r="C3204" s="65" t="s">
        <v>79</v>
      </c>
      <c r="D3204" s="66">
        <v>46315</v>
      </c>
      <c r="E3204" s="67">
        <v>3</v>
      </c>
      <c r="F3204" s="65" t="s">
        <v>285</v>
      </c>
      <c r="G3204" s="66">
        <v>46315</v>
      </c>
      <c r="H3204" s="129">
        <v>40508401</v>
      </c>
      <c r="I3204" s="129">
        <v>60</v>
      </c>
      <c r="J3204" s="65" t="s">
        <v>4343</v>
      </c>
      <c r="K3204" s="65" t="s">
        <v>4344</v>
      </c>
      <c r="L3204" s="66">
        <v>46315</v>
      </c>
      <c r="M3204" s="65" t="s">
        <v>1696</v>
      </c>
      <c r="N3204" s="65" t="s">
        <v>793</v>
      </c>
      <c r="O3204" s="65" t="s">
        <v>289</v>
      </c>
      <c r="P3204" s="66">
        <v>46315</v>
      </c>
      <c r="Q3204" s="31">
        <f t="shared" si="100"/>
        <v>1201</v>
      </c>
      <c r="R3204" s="31">
        <f t="shared" si="101"/>
        <v>1382</v>
      </c>
      <c r="S3204" s="29">
        <f>IF($Q3204&lt;Parâmetros!$E$19,$G3204-1,$G3204)</f>
        <v>46315</v>
      </c>
    </row>
    <row r="3205" spans="1:19" ht="15" customHeight="1" x14ac:dyDescent="0.25">
      <c r="A3205" s="128">
        <v>56784</v>
      </c>
      <c r="B3205" s="65" t="s">
        <v>66</v>
      </c>
      <c r="C3205" s="65" t="s">
        <v>79</v>
      </c>
      <c r="D3205" s="66">
        <v>46316</v>
      </c>
      <c r="E3205" s="67">
        <v>3.47</v>
      </c>
      <c r="F3205" s="65" t="s">
        <v>285</v>
      </c>
      <c r="G3205" s="66">
        <v>46316</v>
      </c>
      <c r="H3205" s="129">
        <v>40520191</v>
      </c>
      <c r="I3205" s="129">
        <v>20</v>
      </c>
      <c r="J3205" s="65" t="s">
        <v>4630</v>
      </c>
      <c r="K3205" s="65" t="s">
        <v>4631</v>
      </c>
      <c r="L3205" s="66">
        <v>46316</v>
      </c>
      <c r="M3205" s="65" t="s">
        <v>287</v>
      </c>
      <c r="N3205" s="65" t="s">
        <v>793</v>
      </c>
      <c r="O3205" s="65" t="s">
        <v>289</v>
      </c>
      <c r="P3205" s="66">
        <v>46316</v>
      </c>
      <c r="Q3205" s="31">
        <f t="shared" si="100"/>
        <v>931</v>
      </c>
      <c r="R3205" s="31">
        <f t="shared" si="101"/>
        <v>1140</v>
      </c>
      <c r="S3205" s="29">
        <f>IF($Q3205&lt;Parâmetros!$E$19,$G3205-1,$G3205)</f>
        <v>46316</v>
      </c>
    </row>
    <row r="3206" spans="1:19" ht="15" customHeight="1" x14ac:dyDescent="0.25">
      <c r="A3206" s="128">
        <v>56784</v>
      </c>
      <c r="B3206" s="65" t="s">
        <v>66</v>
      </c>
      <c r="C3206" s="65" t="s">
        <v>79</v>
      </c>
      <c r="D3206" s="66">
        <v>46316</v>
      </c>
      <c r="E3206" s="67">
        <v>3.29</v>
      </c>
      <c r="F3206" s="65" t="s">
        <v>285</v>
      </c>
      <c r="G3206" s="66">
        <v>46316</v>
      </c>
      <c r="H3206" s="129">
        <v>40508401</v>
      </c>
      <c r="I3206" s="129">
        <v>60</v>
      </c>
      <c r="J3206" s="65" t="s">
        <v>4632</v>
      </c>
      <c r="K3206" s="65" t="s">
        <v>4633</v>
      </c>
      <c r="L3206" s="66">
        <v>46316</v>
      </c>
      <c r="M3206" s="65" t="s">
        <v>1696</v>
      </c>
      <c r="N3206" s="65" t="s">
        <v>793</v>
      </c>
      <c r="O3206" s="65" t="s">
        <v>289</v>
      </c>
      <c r="P3206" s="66">
        <v>46316</v>
      </c>
      <c r="Q3206" s="31">
        <f t="shared" si="100"/>
        <v>1200</v>
      </c>
      <c r="R3206" s="31">
        <f t="shared" si="101"/>
        <v>1398</v>
      </c>
      <c r="S3206" s="29">
        <f>IF($Q3206&lt;Parâmetros!$E$19,$G3206-1,$G3206)</f>
        <v>46316</v>
      </c>
    </row>
    <row r="3207" spans="1:19" ht="15" customHeight="1" x14ac:dyDescent="0.25">
      <c r="A3207" s="128">
        <v>56784</v>
      </c>
      <c r="B3207" s="65" t="s">
        <v>66</v>
      </c>
      <c r="C3207" s="65" t="s">
        <v>79</v>
      </c>
      <c r="D3207" s="66">
        <v>46317</v>
      </c>
      <c r="E3207" s="67">
        <v>3.64</v>
      </c>
      <c r="F3207" s="65" t="s">
        <v>285</v>
      </c>
      <c r="G3207" s="66">
        <v>46317</v>
      </c>
      <c r="H3207" s="129">
        <v>40507813</v>
      </c>
      <c r="I3207" s="129">
        <v>60</v>
      </c>
      <c r="J3207" s="65" t="s">
        <v>4795</v>
      </c>
      <c r="K3207" s="65" t="s">
        <v>4796</v>
      </c>
      <c r="L3207" s="66">
        <v>46317</v>
      </c>
      <c r="M3207" s="65" t="s">
        <v>1696</v>
      </c>
      <c r="N3207" s="65" t="s">
        <v>793</v>
      </c>
      <c r="O3207" s="65" t="s">
        <v>289</v>
      </c>
      <c r="P3207" s="66">
        <v>46317</v>
      </c>
      <c r="Q3207" s="31">
        <f t="shared" si="100"/>
        <v>934</v>
      </c>
      <c r="R3207" s="31">
        <f t="shared" si="101"/>
        <v>1152</v>
      </c>
      <c r="S3207" s="29">
        <f>IF($Q3207&lt;Parâmetros!$E$19,$G3207-1,$G3207)</f>
        <v>46317</v>
      </c>
    </row>
    <row r="3208" spans="1:19" ht="15" customHeight="1" x14ac:dyDescent="0.25">
      <c r="A3208" s="128">
        <v>56784</v>
      </c>
      <c r="B3208" s="65" t="s">
        <v>66</v>
      </c>
      <c r="C3208" s="65" t="s">
        <v>79</v>
      </c>
      <c r="D3208" s="66">
        <v>46317</v>
      </c>
      <c r="E3208" s="67">
        <v>3.13</v>
      </c>
      <c r="F3208" s="65" t="s">
        <v>285</v>
      </c>
      <c r="G3208" s="66">
        <v>46317</v>
      </c>
      <c r="H3208" s="129">
        <v>40507813</v>
      </c>
      <c r="I3208" s="129">
        <v>60</v>
      </c>
      <c r="J3208" s="65" t="s">
        <v>4797</v>
      </c>
      <c r="K3208" s="65" t="s">
        <v>4798</v>
      </c>
      <c r="L3208" s="66">
        <v>46317</v>
      </c>
      <c r="M3208" s="65" t="s">
        <v>1696</v>
      </c>
      <c r="N3208" s="65" t="s">
        <v>793</v>
      </c>
      <c r="O3208" s="65" t="s">
        <v>289</v>
      </c>
      <c r="P3208" s="66">
        <v>46317</v>
      </c>
      <c r="Q3208" s="31">
        <f t="shared" si="100"/>
        <v>1211</v>
      </c>
      <c r="R3208" s="31">
        <f t="shared" si="101"/>
        <v>1398</v>
      </c>
      <c r="S3208" s="29">
        <f>IF($Q3208&lt;Parâmetros!$E$19,$G3208-1,$G3208)</f>
        <v>46317</v>
      </c>
    </row>
    <row r="3209" spans="1:19" ht="15" customHeight="1" x14ac:dyDescent="0.25">
      <c r="A3209" s="128">
        <v>56784</v>
      </c>
      <c r="B3209" s="65" t="s">
        <v>66</v>
      </c>
      <c r="C3209" s="65" t="s">
        <v>79</v>
      </c>
      <c r="D3209" s="66">
        <v>46318</v>
      </c>
      <c r="E3209" s="67">
        <v>3.49</v>
      </c>
      <c r="F3209" s="65" t="s">
        <v>285</v>
      </c>
      <c r="G3209" s="66">
        <v>46318</v>
      </c>
      <c r="H3209" s="129">
        <v>40529365</v>
      </c>
      <c r="I3209" s="129">
        <v>20</v>
      </c>
      <c r="J3209" s="65" t="s">
        <v>3305</v>
      </c>
      <c r="K3209" s="65" t="s">
        <v>4973</v>
      </c>
      <c r="L3209" s="66">
        <v>46318</v>
      </c>
      <c r="M3209" s="65" t="s">
        <v>287</v>
      </c>
      <c r="N3209" s="65" t="s">
        <v>793</v>
      </c>
      <c r="O3209" s="65" t="s">
        <v>289</v>
      </c>
      <c r="P3209" s="66">
        <v>46318</v>
      </c>
      <c r="Q3209" s="31">
        <f t="shared" si="100"/>
        <v>931</v>
      </c>
      <c r="R3209" s="31">
        <f t="shared" si="101"/>
        <v>1140</v>
      </c>
      <c r="S3209" s="29">
        <f>IF($Q3209&lt;Parâmetros!$E$19,$G3209-1,$G3209)</f>
        <v>46318</v>
      </c>
    </row>
    <row r="3210" spans="1:19" ht="15" customHeight="1" x14ac:dyDescent="0.25">
      <c r="A3210" s="128">
        <v>56784</v>
      </c>
      <c r="B3210" s="65" t="s">
        <v>66</v>
      </c>
      <c r="C3210" s="65" t="s">
        <v>79</v>
      </c>
      <c r="D3210" s="66">
        <v>46318</v>
      </c>
      <c r="E3210" s="67">
        <v>3.29</v>
      </c>
      <c r="F3210" s="65" t="s">
        <v>285</v>
      </c>
      <c r="G3210" s="66">
        <v>46318</v>
      </c>
      <c r="H3210" s="129">
        <v>40507813</v>
      </c>
      <c r="I3210" s="129">
        <v>60</v>
      </c>
      <c r="J3210" s="65" t="s">
        <v>4974</v>
      </c>
      <c r="K3210" s="65" t="s">
        <v>4975</v>
      </c>
      <c r="L3210" s="66">
        <v>46318</v>
      </c>
      <c r="M3210" s="65" t="s">
        <v>1696</v>
      </c>
      <c r="N3210" s="65" t="s">
        <v>793</v>
      </c>
      <c r="O3210" s="65" t="s">
        <v>289</v>
      </c>
      <c r="P3210" s="66">
        <v>46318</v>
      </c>
      <c r="Q3210" s="31">
        <f t="shared" si="100"/>
        <v>1195</v>
      </c>
      <c r="R3210" s="31">
        <f t="shared" si="101"/>
        <v>1393</v>
      </c>
      <c r="S3210" s="29">
        <f>IF($Q3210&lt;Parâmetros!$E$19,$G3210-1,$G3210)</f>
        <v>46318</v>
      </c>
    </row>
    <row r="3211" spans="1:19" ht="15" customHeight="1" x14ac:dyDescent="0.25">
      <c r="A3211" s="128">
        <v>56855</v>
      </c>
      <c r="B3211" s="65" t="s">
        <v>42</v>
      </c>
      <c r="C3211" s="65" t="s">
        <v>70</v>
      </c>
      <c r="D3211" s="66">
        <v>46300</v>
      </c>
      <c r="E3211" s="67">
        <v>3.32</v>
      </c>
      <c r="F3211" s="65" t="s">
        <v>285</v>
      </c>
      <c r="G3211" s="66">
        <v>46300</v>
      </c>
      <c r="H3211" s="129">
        <v>40521829</v>
      </c>
      <c r="I3211" s="129">
        <v>10</v>
      </c>
      <c r="J3211" s="65" t="s">
        <v>710</v>
      </c>
      <c r="K3211" s="65" t="s">
        <v>737</v>
      </c>
      <c r="L3211" s="66">
        <v>46300</v>
      </c>
      <c r="M3211" s="65" t="s">
        <v>287</v>
      </c>
      <c r="N3211" s="65" t="s">
        <v>793</v>
      </c>
      <c r="O3211" s="65" t="s">
        <v>289</v>
      </c>
      <c r="P3211" s="66">
        <v>46300</v>
      </c>
      <c r="Q3211" s="31">
        <f t="shared" si="100"/>
        <v>431</v>
      </c>
      <c r="R3211" s="31">
        <f t="shared" si="101"/>
        <v>631</v>
      </c>
      <c r="S3211" s="29">
        <f>IF($Q3211&lt;Parâmetros!$E$19,$G3211-1,$G3211)</f>
        <v>46300</v>
      </c>
    </row>
    <row r="3212" spans="1:19" ht="15" customHeight="1" x14ac:dyDescent="0.25">
      <c r="A3212" s="128">
        <v>56855</v>
      </c>
      <c r="B3212" s="65" t="s">
        <v>42</v>
      </c>
      <c r="C3212" s="65" t="s">
        <v>70</v>
      </c>
      <c r="D3212" s="66">
        <v>46300</v>
      </c>
      <c r="E3212" s="67">
        <v>1.8</v>
      </c>
      <c r="F3212" s="65" t="s">
        <v>285</v>
      </c>
      <c r="G3212" s="66">
        <v>46300</v>
      </c>
      <c r="H3212" s="129">
        <v>40521841</v>
      </c>
      <c r="I3212" s="129">
        <v>10</v>
      </c>
      <c r="J3212" s="65" t="s">
        <v>738</v>
      </c>
      <c r="K3212" s="65" t="s">
        <v>739</v>
      </c>
      <c r="L3212" s="66">
        <v>46300</v>
      </c>
      <c r="M3212" s="65" t="s">
        <v>287</v>
      </c>
      <c r="N3212" s="65" t="s">
        <v>793</v>
      </c>
      <c r="O3212" s="65" t="s">
        <v>289</v>
      </c>
      <c r="P3212" s="66">
        <v>46300</v>
      </c>
      <c r="Q3212" s="31">
        <f t="shared" si="100"/>
        <v>633</v>
      </c>
      <c r="R3212" s="31">
        <f t="shared" si="101"/>
        <v>741</v>
      </c>
      <c r="S3212" s="29">
        <f>IF($Q3212&lt;Parâmetros!$E$19,$G3212-1,$G3212)</f>
        <v>46300</v>
      </c>
    </row>
    <row r="3213" spans="1:19" ht="15" customHeight="1" x14ac:dyDescent="0.25">
      <c r="A3213" s="128">
        <v>56855</v>
      </c>
      <c r="B3213" s="65" t="s">
        <v>42</v>
      </c>
      <c r="C3213" s="65" t="s">
        <v>70</v>
      </c>
      <c r="D3213" s="66">
        <v>46300</v>
      </c>
      <c r="E3213" s="67">
        <v>0.83</v>
      </c>
      <c r="F3213" s="65" t="s">
        <v>285</v>
      </c>
      <c r="G3213" s="66">
        <v>46300</v>
      </c>
      <c r="H3213" s="129">
        <v>40521415</v>
      </c>
      <c r="I3213" s="129">
        <v>10</v>
      </c>
      <c r="J3213" s="65" t="s">
        <v>740</v>
      </c>
      <c r="K3213" s="65" t="s">
        <v>736</v>
      </c>
      <c r="L3213" s="66">
        <v>46300</v>
      </c>
      <c r="M3213" s="65" t="s">
        <v>315</v>
      </c>
      <c r="N3213" s="129">
        <v>3010914</v>
      </c>
      <c r="O3213" s="65" t="s">
        <v>289</v>
      </c>
      <c r="P3213" s="66">
        <v>46300</v>
      </c>
      <c r="Q3213" s="31">
        <f t="shared" si="100"/>
        <v>748</v>
      </c>
      <c r="R3213" s="31">
        <f t="shared" si="101"/>
        <v>798</v>
      </c>
      <c r="S3213" s="29">
        <f>IF($Q3213&lt;Parâmetros!$E$19,$G3213-1,$G3213)</f>
        <v>46300</v>
      </c>
    </row>
    <row r="3214" spans="1:19" ht="15" customHeight="1" x14ac:dyDescent="0.25">
      <c r="A3214" s="128">
        <v>56855</v>
      </c>
      <c r="B3214" s="65" t="s">
        <v>42</v>
      </c>
      <c r="C3214" s="65" t="s">
        <v>70</v>
      </c>
      <c r="D3214" s="66">
        <v>46300</v>
      </c>
      <c r="E3214" s="67">
        <v>1.21</v>
      </c>
      <c r="F3214" s="65" t="s">
        <v>285</v>
      </c>
      <c r="G3214" s="66">
        <v>46300</v>
      </c>
      <c r="H3214" s="129">
        <v>40522641</v>
      </c>
      <c r="I3214" s="129">
        <v>10</v>
      </c>
      <c r="J3214" s="65" t="s">
        <v>711</v>
      </c>
      <c r="K3214" s="65" t="s">
        <v>741</v>
      </c>
      <c r="L3214" s="66">
        <v>46300</v>
      </c>
      <c r="M3214" s="65" t="s">
        <v>287</v>
      </c>
      <c r="N3214" s="65" t="s">
        <v>793</v>
      </c>
      <c r="O3214" s="65" t="s">
        <v>289</v>
      </c>
      <c r="P3214" s="66">
        <v>46300</v>
      </c>
      <c r="Q3214" s="31">
        <f t="shared" si="100"/>
        <v>852</v>
      </c>
      <c r="R3214" s="31">
        <f t="shared" si="101"/>
        <v>925</v>
      </c>
      <c r="S3214" s="29">
        <f>IF($Q3214&lt;Parâmetros!$E$19,$G3214-1,$G3214)</f>
        <v>46300</v>
      </c>
    </row>
    <row r="3215" spans="1:19" ht="15" customHeight="1" x14ac:dyDescent="0.25">
      <c r="A3215" s="128">
        <v>56855</v>
      </c>
      <c r="B3215" s="65" t="s">
        <v>42</v>
      </c>
      <c r="C3215" s="65" t="s">
        <v>70</v>
      </c>
      <c r="D3215" s="66">
        <v>46303</v>
      </c>
      <c r="E3215" s="67">
        <v>1.06</v>
      </c>
      <c r="F3215" s="65" t="s">
        <v>285</v>
      </c>
      <c r="G3215" s="66">
        <v>46301</v>
      </c>
      <c r="H3215" s="129">
        <v>40521416</v>
      </c>
      <c r="I3215" s="129">
        <v>10</v>
      </c>
      <c r="J3215" s="65" t="s">
        <v>1146</v>
      </c>
      <c r="K3215" s="65" t="s">
        <v>1147</v>
      </c>
      <c r="L3215" s="66">
        <v>46301</v>
      </c>
      <c r="M3215" s="65" t="s">
        <v>315</v>
      </c>
      <c r="N3215" s="129">
        <v>3010914</v>
      </c>
      <c r="O3215" s="65" t="s">
        <v>289</v>
      </c>
      <c r="P3215" s="66">
        <v>46303</v>
      </c>
      <c r="Q3215" s="31">
        <f t="shared" si="100"/>
        <v>426</v>
      </c>
      <c r="R3215" s="31">
        <f t="shared" si="101"/>
        <v>489</v>
      </c>
      <c r="S3215" s="29">
        <f>IF($Q3215&lt;Parâmetros!$E$19,$G3215-1,$G3215)</f>
        <v>46301</v>
      </c>
    </row>
    <row r="3216" spans="1:19" ht="15" customHeight="1" x14ac:dyDescent="0.25">
      <c r="A3216" s="128">
        <v>56855</v>
      </c>
      <c r="B3216" s="65" t="s">
        <v>42</v>
      </c>
      <c r="C3216" s="65" t="s">
        <v>70</v>
      </c>
      <c r="D3216" s="66">
        <v>46301</v>
      </c>
      <c r="E3216" s="67">
        <v>2.0099999999999998</v>
      </c>
      <c r="F3216" s="65" t="s">
        <v>285</v>
      </c>
      <c r="G3216" s="66">
        <v>46301</v>
      </c>
      <c r="H3216" s="129">
        <v>40521846</v>
      </c>
      <c r="I3216" s="129">
        <v>10</v>
      </c>
      <c r="J3216" s="65" t="s">
        <v>917</v>
      </c>
      <c r="K3216" s="65" t="s">
        <v>918</v>
      </c>
      <c r="L3216" s="66">
        <v>46301</v>
      </c>
      <c r="M3216" s="65" t="s">
        <v>287</v>
      </c>
      <c r="N3216" s="65" t="s">
        <v>793</v>
      </c>
      <c r="O3216" s="65" t="s">
        <v>289</v>
      </c>
      <c r="P3216" s="66">
        <v>46301</v>
      </c>
      <c r="Q3216" s="31">
        <f t="shared" si="100"/>
        <v>491</v>
      </c>
      <c r="R3216" s="31">
        <f t="shared" si="101"/>
        <v>611</v>
      </c>
      <c r="S3216" s="29">
        <f>IF($Q3216&lt;Parâmetros!$E$19,$G3216-1,$G3216)</f>
        <v>46301</v>
      </c>
    </row>
    <row r="3217" spans="1:19" ht="15" customHeight="1" x14ac:dyDescent="0.25">
      <c r="A3217" s="128">
        <v>56855</v>
      </c>
      <c r="B3217" s="65" t="s">
        <v>42</v>
      </c>
      <c r="C3217" s="65" t="s">
        <v>70</v>
      </c>
      <c r="D3217" s="66">
        <v>46301</v>
      </c>
      <c r="E3217" s="67">
        <v>2.41</v>
      </c>
      <c r="F3217" s="65" t="s">
        <v>285</v>
      </c>
      <c r="G3217" s="66">
        <v>46301</v>
      </c>
      <c r="H3217" s="129">
        <v>40522893</v>
      </c>
      <c r="I3217" s="129">
        <v>10</v>
      </c>
      <c r="J3217" s="65" t="s">
        <v>919</v>
      </c>
      <c r="K3217" s="65" t="s">
        <v>920</v>
      </c>
      <c r="L3217" s="66">
        <v>46301</v>
      </c>
      <c r="M3217" s="65" t="s">
        <v>287</v>
      </c>
      <c r="N3217" s="65" t="s">
        <v>793</v>
      </c>
      <c r="O3217" s="65" t="s">
        <v>289</v>
      </c>
      <c r="P3217" s="66">
        <v>46301</v>
      </c>
      <c r="Q3217" s="31">
        <f t="shared" si="100"/>
        <v>611</v>
      </c>
      <c r="R3217" s="31">
        <f t="shared" si="101"/>
        <v>756</v>
      </c>
      <c r="S3217" s="29">
        <f>IF($Q3217&lt;Parâmetros!$E$19,$G3217-1,$G3217)</f>
        <v>46301</v>
      </c>
    </row>
    <row r="3218" spans="1:19" ht="15" customHeight="1" x14ac:dyDescent="0.25">
      <c r="A3218" s="128">
        <v>56855</v>
      </c>
      <c r="B3218" s="65" t="s">
        <v>42</v>
      </c>
      <c r="C3218" s="65" t="s">
        <v>70</v>
      </c>
      <c r="D3218" s="66">
        <v>46301</v>
      </c>
      <c r="E3218" s="67">
        <v>1.81</v>
      </c>
      <c r="F3218" s="65" t="s">
        <v>285</v>
      </c>
      <c r="G3218" s="66">
        <v>46301</v>
      </c>
      <c r="H3218" s="129">
        <v>40522386</v>
      </c>
      <c r="I3218" s="129">
        <v>20</v>
      </c>
      <c r="J3218" s="65" t="s">
        <v>489</v>
      </c>
      <c r="K3218" s="65" t="s">
        <v>921</v>
      </c>
      <c r="L3218" s="66">
        <v>46301</v>
      </c>
      <c r="M3218" s="65" t="s">
        <v>287</v>
      </c>
      <c r="N3218" s="65" t="s">
        <v>793</v>
      </c>
      <c r="O3218" s="65" t="s">
        <v>289</v>
      </c>
      <c r="P3218" s="66">
        <v>46301</v>
      </c>
      <c r="Q3218" s="31">
        <f t="shared" si="100"/>
        <v>820</v>
      </c>
      <c r="R3218" s="31">
        <f t="shared" si="101"/>
        <v>929</v>
      </c>
      <c r="S3218" s="29">
        <f>IF($Q3218&lt;Parâmetros!$E$19,$G3218-1,$G3218)</f>
        <v>46301</v>
      </c>
    </row>
    <row r="3219" spans="1:19" ht="15" customHeight="1" x14ac:dyDescent="0.25">
      <c r="A3219" s="128">
        <v>56855</v>
      </c>
      <c r="B3219" s="65" t="s">
        <v>42</v>
      </c>
      <c r="C3219" s="65" t="s">
        <v>70</v>
      </c>
      <c r="D3219" s="66">
        <v>46303</v>
      </c>
      <c r="E3219" s="67">
        <v>1.7</v>
      </c>
      <c r="F3219" s="65" t="s">
        <v>285</v>
      </c>
      <c r="G3219" s="66">
        <v>46303</v>
      </c>
      <c r="H3219" s="129">
        <v>40521188</v>
      </c>
      <c r="I3219" s="129">
        <v>10</v>
      </c>
      <c r="J3219" s="65" t="s">
        <v>1380</v>
      </c>
      <c r="K3219" s="65" t="s">
        <v>1381</v>
      </c>
      <c r="L3219" s="66">
        <v>46303</v>
      </c>
      <c r="M3219" s="65" t="s">
        <v>315</v>
      </c>
      <c r="N3219" s="129">
        <v>3007173</v>
      </c>
      <c r="O3219" s="65" t="s">
        <v>289</v>
      </c>
      <c r="P3219" s="66">
        <v>46303</v>
      </c>
      <c r="Q3219" s="31">
        <f t="shared" si="100"/>
        <v>432</v>
      </c>
      <c r="R3219" s="31">
        <f t="shared" si="101"/>
        <v>534</v>
      </c>
      <c r="S3219" s="29">
        <f>IF($Q3219&lt;Parâmetros!$E$19,$G3219-1,$G3219)</f>
        <v>46303</v>
      </c>
    </row>
    <row r="3220" spans="1:19" ht="15" customHeight="1" x14ac:dyDescent="0.25">
      <c r="A3220" s="128">
        <v>56855</v>
      </c>
      <c r="B3220" s="65" t="s">
        <v>42</v>
      </c>
      <c r="C3220" s="65" t="s">
        <v>70</v>
      </c>
      <c r="D3220" s="66">
        <v>46303</v>
      </c>
      <c r="E3220" s="67">
        <v>1.5</v>
      </c>
      <c r="F3220" s="65" t="s">
        <v>285</v>
      </c>
      <c r="G3220" s="66">
        <v>46303</v>
      </c>
      <c r="H3220" s="129">
        <v>40523388</v>
      </c>
      <c r="I3220" s="129">
        <v>10</v>
      </c>
      <c r="J3220" s="65" t="s">
        <v>1382</v>
      </c>
      <c r="K3220" s="65" t="s">
        <v>1383</v>
      </c>
      <c r="L3220" s="66">
        <v>46303</v>
      </c>
      <c r="M3220" s="65" t="s">
        <v>287</v>
      </c>
      <c r="N3220" s="65" t="s">
        <v>793</v>
      </c>
      <c r="O3220" s="65" t="s">
        <v>289</v>
      </c>
      <c r="P3220" s="66">
        <v>46303</v>
      </c>
      <c r="Q3220" s="31">
        <f t="shared" si="100"/>
        <v>535</v>
      </c>
      <c r="R3220" s="31">
        <f t="shared" si="101"/>
        <v>625</v>
      </c>
      <c r="S3220" s="29">
        <f>IF($Q3220&lt;Parâmetros!$E$19,$G3220-1,$G3220)</f>
        <v>46303</v>
      </c>
    </row>
    <row r="3221" spans="1:19" ht="15" customHeight="1" x14ac:dyDescent="0.25">
      <c r="A3221" s="128">
        <v>56855</v>
      </c>
      <c r="B3221" s="65" t="s">
        <v>42</v>
      </c>
      <c r="C3221" s="65" t="s">
        <v>70</v>
      </c>
      <c r="D3221" s="66">
        <v>46303</v>
      </c>
      <c r="E3221" s="67">
        <v>1.6</v>
      </c>
      <c r="F3221" s="65" t="s">
        <v>285</v>
      </c>
      <c r="G3221" s="66">
        <v>46303</v>
      </c>
      <c r="H3221" s="129">
        <v>40523389</v>
      </c>
      <c r="I3221" s="129">
        <v>20</v>
      </c>
      <c r="J3221" s="65" t="s">
        <v>1384</v>
      </c>
      <c r="K3221" s="65" t="s">
        <v>1385</v>
      </c>
      <c r="L3221" s="66">
        <v>46303</v>
      </c>
      <c r="M3221" s="65" t="s">
        <v>287</v>
      </c>
      <c r="N3221" s="65" t="s">
        <v>793</v>
      </c>
      <c r="O3221" s="65" t="s">
        <v>289</v>
      </c>
      <c r="P3221" s="66">
        <v>46303</v>
      </c>
      <c r="Q3221" s="31">
        <f t="shared" si="100"/>
        <v>626</v>
      </c>
      <c r="R3221" s="31">
        <f t="shared" si="101"/>
        <v>722</v>
      </c>
      <c r="S3221" s="29">
        <f>IF($Q3221&lt;Parâmetros!$E$19,$G3221-1,$G3221)</f>
        <v>46303</v>
      </c>
    </row>
    <row r="3222" spans="1:19" ht="15" customHeight="1" x14ac:dyDescent="0.25">
      <c r="A3222" s="128">
        <v>56855</v>
      </c>
      <c r="B3222" s="65" t="s">
        <v>42</v>
      </c>
      <c r="C3222" s="65" t="s">
        <v>70</v>
      </c>
      <c r="D3222" s="66">
        <v>46303</v>
      </c>
      <c r="E3222" s="67">
        <v>1.1200000000000001</v>
      </c>
      <c r="F3222" s="65" t="s">
        <v>285</v>
      </c>
      <c r="G3222" s="66">
        <v>46303</v>
      </c>
      <c r="H3222" s="129">
        <v>40521190</v>
      </c>
      <c r="I3222" s="129">
        <v>10</v>
      </c>
      <c r="J3222" s="65" t="s">
        <v>1386</v>
      </c>
      <c r="K3222" s="65" t="s">
        <v>1387</v>
      </c>
      <c r="L3222" s="66">
        <v>46303</v>
      </c>
      <c r="M3222" s="65" t="s">
        <v>315</v>
      </c>
      <c r="N3222" s="129">
        <v>3007175</v>
      </c>
      <c r="O3222" s="65" t="s">
        <v>289</v>
      </c>
      <c r="P3222" s="66">
        <v>46303</v>
      </c>
      <c r="Q3222" s="31">
        <f t="shared" si="100"/>
        <v>784</v>
      </c>
      <c r="R3222" s="31">
        <f t="shared" si="101"/>
        <v>851</v>
      </c>
      <c r="S3222" s="29">
        <f>IF($Q3222&lt;Parâmetros!$E$19,$G3222-1,$G3222)</f>
        <v>46303</v>
      </c>
    </row>
    <row r="3223" spans="1:19" ht="15" customHeight="1" x14ac:dyDescent="0.25">
      <c r="A3223" s="128">
        <v>56855</v>
      </c>
      <c r="B3223" s="65" t="s">
        <v>42</v>
      </c>
      <c r="C3223" s="65" t="s">
        <v>70</v>
      </c>
      <c r="D3223" s="66">
        <v>46303</v>
      </c>
      <c r="E3223" s="67">
        <v>1.17</v>
      </c>
      <c r="F3223" s="65" t="s">
        <v>285</v>
      </c>
      <c r="G3223" s="66">
        <v>46303</v>
      </c>
      <c r="H3223" s="129">
        <v>40521829</v>
      </c>
      <c r="I3223" s="129">
        <v>10</v>
      </c>
      <c r="J3223" s="65" t="s">
        <v>1388</v>
      </c>
      <c r="K3223" s="65" t="s">
        <v>1389</v>
      </c>
      <c r="L3223" s="66">
        <v>46303</v>
      </c>
      <c r="M3223" s="65" t="s">
        <v>287</v>
      </c>
      <c r="N3223" s="65" t="s">
        <v>793</v>
      </c>
      <c r="O3223" s="65" t="s">
        <v>289</v>
      </c>
      <c r="P3223" s="66">
        <v>46303</v>
      </c>
      <c r="Q3223" s="31">
        <f t="shared" si="100"/>
        <v>854</v>
      </c>
      <c r="R3223" s="31">
        <f t="shared" si="101"/>
        <v>924</v>
      </c>
      <c r="S3223" s="29">
        <f>IF($Q3223&lt;Parâmetros!$E$19,$G3223-1,$G3223)</f>
        <v>46303</v>
      </c>
    </row>
    <row r="3224" spans="1:19" ht="15" customHeight="1" x14ac:dyDescent="0.25">
      <c r="A3224" s="128">
        <v>56855</v>
      </c>
      <c r="B3224" s="65" t="s">
        <v>42</v>
      </c>
      <c r="C3224" s="65" t="s">
        <v>70</v>
      </c>
      <c r="D3224" s="66">
        <v>46304</v>
      </c>
      <c r="E3224" s="67">
        <v>1.24</v>
      </c>
      <c r="F3224" s="65" t="s">
        <v>285</v>
      </c>
      <c r="G3224" s="66">
        <v>46304</v>
      </c>
      <c r="H3224" s="129">
        <v>40521424</v>
      </c>
      <c r="I3224" s="129">
        <v>10</v>
      </c>
      <c r="J3224" s="65" t="s">
        <v>1668</v>
      </c>
      <c r="K3224" s="65" t="s">
        <v>1669</v>
      </c>
      <c r="L3224" s="66">
        <v>46304</v>
      </c>
      <c r="M3224" s="65" t="s">
        <v>315</v>
      </c>
      <c r="N3224" s="129">
        <v>3010914</v>
      </c>
      <c r="O3224" s="65" t="s">
        <v>289</v>
      </c>
      <c r="P3224" s="66">
        <v>46304</v>
      </c>
      <c r="Q3224" s="31">
        <f t="shared" si="100"/>
        <v>434</v>
      </c>
      <c r="R3224" s="31">
        <f t="shared" si="101"/>
        <v>508</v>
      </c>
      <c r="S3224" s="29">
        <f>IF($Q3224&lt;Parâmetros!$E$19,$G3224-1,$G3224)</f>
        <v>46304</v>
      </c>
    </row>
    <row r="3225" spans="1:19" ht="15" customHeight="1" x14ac:dyDescent="0.25">
      <c r="A3225" s="128">
        <v>56855</v>
      </c>
      <c r="B3225" s="65" t="s">
        <v>42</v>
      </c>
      <c r="C3225" s="65" t="s">
        <v>70</v>
      </c>
      <c r="D3225" s="66">
        <v>46305</v>
      </c>
      <c r="E3225" s="67">
        <v>3.24</v>
      </c>
      <c r="F3225" s="65" t="s">
        <v>285</v>
      </c>
      <c r="G3225" s="66">
        <v>46304</v>
      </c>
      <c r="H3225" s="129">
        <v>40524074</v>
      </c>
      <c r="I3225" s="129">
        <v>10</v>
      </c>
      <c r="J3225" s="65" t="s">
        <v>2282</v>
      </c>
      <c r="K3225" s="65" t="s">
        <v>2283</v>
      </c>
      <c r="L3225" s="66">
        <v>46304</v>
      </c>
      <c r="M3225" s="65" t="s">
        <v>287</v>
      </c>
      <c r="N3225" s="129">
        <v>3003553</v>
      </c>
      <c r="O3225" s="65" t="s">
        <v>289</v>
      </c>
      <c r="P3225" s="66">
        <v>46305</v>
      </c>
      <c r="Q3225" s="31">
        <f t="shared" si="100"/>
        <v>510</v>
      </c>
      <c r="R3225" s="31">
        <f t="shared" si="101"/>
        <v>704</v>
      </c>
      <c r="S3225" s="29">
        <f>IF($Q3225&lt;Parâmetros!$E$19,$G3225-1,$G3225)</f>
        <v>46304</v>
      </c>
    </row>
    <row r="3226" spans="1:19" ht="15" customHeight="1" x14ac:dyDescent="0.25">
      <c r="A3226" s="128">
        <v>56855</v>
      </c>
      <c r="B3226" s="65" t="s">
        <v>42</v>
      </c>
      <c r="C3226" s="65" t="s">
        <v>70</v>
      </c>
      <c r="D3226" s="66">
        <v>46304</v>
      </c>
      <c r="E3226" s="67">
        <v>1.51</v>
      </c>
      <c r="F3226" s="65" t="s">
        <v>285</v>
      </c>
      <c r="G3226" s="66">
        <v>46304</v>
      </c>
      <c r="H3226" s="129">
        <v>40524072</v>
      </c>
      <c r="I3226" s="129">
        <v>10</v>
      </c>
      <c r="J3226" s="65" t="s">
        <v>947</v>
      </c>
      <c r="K3226" s="65" t="s">
        <v>1670</v>
      </c>
      <c r="L3226" s="66">
        <v>46304</v>
      </c>
      <c r="M3226" s="65" t="s">
        <v>287</v>
      </c>
      <c r="N3226" s="65" t="s">
        <v>793</v>
      </c>
      <c r="O3226" s="65" t="s">
        <v>289</v>
      </c>
      <c r="P3226" s="66">
        <v>46304</v>
      </c>
      <c r="Q3226" s="31">
        <f t="shared" si="100"/>
        <v>756</v>
      </c>
      <c r="R3226" s="31">
        <f t="shared" si="101"/>
        <v>847</v>
      </c>
      <c r="S3226" s="29">
        <f>IF($Q3226&lt;Parâmetros!$E$19,$G3226-1,$G3226)</f>
        <v>46304</v>
      </c>
    </row>
    <row r="3227" spans="1:19" ht="15" customHeight="1" x14ac:dyDescent="0.25">
      <c r="A3227" s="128">
        <v>56855</v>
      </c>
      <c r="B3227" s="65" t="s">
        <v>42</v>
      </c>
      <c r="C3227" s="65" t="s">
        <v>70</v>
      </c>
      <c r="D3227" s="66">
        <v>46305</v>
      </c>
      <c r="E3227" s="67">
        <v>1.45</v>
      </c>
      <c r="F3227" s="65" t="s">
        <v>285</v>
      </c>
      <c r="G3227" s="66">
        <v>46304</v>
      </c>
      <c r="H3227" s="129">
        <v>40524109</v>
      </c>
      <c r="I3227" s="129">
        <v>10</v>
      </c>
      <c r="J3227" s="65" t="s">
        <v>2284</v>
      </c>
      <c r="K3227" s="65" t="s">
        <v>2285</v>
      </c>
      <c r="L3227" s="66">
        <v>46304</v>
      </c>
      <c r="M3227" s="65" t="s">
        <v>287</v>
      </c>
      <c r="N3227" s="65" t="s">
        <v>793</v>
      </c>
      <c r="O3227" s="65" t="s">
        <v>289</v>
      </c>
      <c r="P3227" s="66">
        <v>46305</v>
      </c>
      <c r="Q3227" s="31">
        <f t="shared" si="100"/>
        <v>848</v>
      </c>
      <c r="R3227" s="31">
        <f t="shared" si="101"/>
        <v>935</v>
      </c>
      <c r="S3227" s="29">
        <f>IF($Q3227&lt;Parâmetros!$E$19,$G3227-1,$G3227)</f>
        <v>46304</v>
      </c>
    </row>
    <row r="3228" spans="1:19" ht="15" customHeight="1" x14ac:dyDescent="0.25">
      <c r="A3228" s="128">
        <v>56855</v>
      </c>
      <c r="B3228" s="65" t="s">
        <v>42</v>
      </c>
      <c r="C3228" s="65" t="s">
        <v>70</v>
      </c>
      <c r="D3228" s="66">
        <v>46305</v>
      </c>
      <c r="E3228" s="67">
        <v>1.49</v>
      </c>
      <c r="F3228" s="65" t="s">
        <v>285</v>
      </c>
      <c r="G3228" s="66">
        <v>46305</v>
      </c>
      <c r="H3228" s="129">
        <v>40521192</v>
      </c>
      <c r="I3228" s="129">
        <v>10</v>
      </c>
      <c r="J3228" s="65" t="s">
        <v>2286</v>
      </c>
      <c r="K3228" s="65" t="s">
        <v>2287</v>
      </c>
      <c r="L3228" s="66">
        <v>46305</v>
      </c>
      <c r="M3228" s="65" t="s">
        <v>315</v>
      </c>
      <c r="N3228" s="129">
        <v>3007176</v>
      </c>
      <c r="O3228" s="65" t="s">
        <v>289</v>
      </c>
      <c r="P3228" s="66">
        <v>46305</v>
      </c>
      <c r="Q3228" s="31">
        <f t="shared" si="100"/>
        <v>427</v>
      </c>
      <c r="R3228" s="31">
        <f t="shared" si="101"/>
        <v>516</v>
      </c>
      <c r="S3228" s="29">
        <f>IF($Q3228&lt;Parâmetros!$E$19,$G3228-1,$G3228)</f>
        <v>46305</v>
      </c>
    </row>
    <row r="3229" spans="1:19" ht="15" customHeight="1" x14ac:dyDescent="0.25">
      <c r="A3229" s="128">
        <v>56855</v>
      </c>
      <c r="B3229" s="65" t="s">
        <v>42</v>
      </c>
      <c r="C3229" s="65" t="s">
        <v>70</v>
      </c>
      <c r="D3229" s="66">
        <v>46305</v>
      </c>
      <c r="E3229" s="67">
        <v>1.43</v>
      </c>
      <c r="F3229" s="65" t="s">
        <v>285</v>
      </c>
      <c r="G3229" s="66">
        <v>46305</v>
      </c>
      <c r="H3229" s="129">
        <v>40521189</v>
      </c>
      <c r="I3229" s="129">
        <v>10</v>
      </c>
      <c r="J3229" s="65" t="s">
        <v>2288</v>
      </c>
      <c r="K3229" s="65" t="s">
        <v>2289</v>
      </c>
      <c r="L3229" s="66">
        <v>46305</v>
      </c>
      <c r="M3229" s="65" t="s">
        <v>315</v>
      </c>
      <c r="N3229" s="129">
        <v>3007174</v>
      </c>
      <c r="O3229" s="65" t="s">
        <v>289</v>
      </c>
      <c r="P3229" s="66">
        <v>46305</v>
      </c>
      <c r="Q3229" s="31">
        <f t="shared" si="100"/>
        <v>517</v>
      </c>
      <c r="R3229" s="31">
        <f t="shared" si="101"/>
        <v>603</v>
      </c>
      <c r="S3229" s="29">
        <f>IF($Q3229&lt;Parâmetros!$E$19,$G3229-1,$G3229)</f>
        <v>46305</v>
      </c>
    </row>
    <row r="3230" spans="1:19" ht="15" customHeight="1" x14ac:dyDescent="0.25">
      <c r="A3230" s="128">
        <v>56855</v>
      </c>
      <c r="B3230" s="65" t="s">
        <v>42</v>
      </c>
      <c r="C3230" s="65" t="s">
        <v>70</v>
      </c>
      <c r="D3230" s="66">
        <v>46305</v>
      </c>
      <c r="E3230" s="67">
        <v>0.95</v>
      </c>
      <c r="F3230" s="65" t="s">
        <v>285</v>
      </c>
      <c r="G3230" s="66">
        <v>46305</v>
      </c>
      <c r="H3230" s="129">
        <v>40523389</v>
      </c>
      <c r="I3230" s="129">
        <v>30</v>
      </c>
      <c r="J3230" s="65" t="s">
        <v>2290</v>
      </c>
      <c r="K3230" s="65" t="s">
        <v>2291</v>
      </c>
      <c r="L3230" s="66">
        <v>46305</v>
      </c>
      <c r="M3230" s="65" t="s">
        <v>287</v>
      </c>
      <c r="N3230" s="65" t="s">
        <v>793</v>
      </c>
      <c r="O3230" s="65" t="s">
        <v>289</v>
      </c>
      <c r="P3230" s="66">
        <v>46305</v>
      </c>
      <c r="Q3230" s="31">
        <f t="shared" si="100"/>
        <v>606</v>
      </c>
      <c r="R3230" s="31">
        <f t="shared" si="101"/>
        <v>663</v>
      </c>
      <c r="S3230" s="29">
        <f>IF($Q3230&lt;Parâmetros!$E$19,$G3230-1,$G3230)</f>
        <v>46305</v>
      </c>
    </row>
    <row r="3231" spans="1:19" ht="15" customHeight="1" x14ac:dyDescent="0.25">
      <c r="A3231" s="128">
        <v>56855</v>
      </c>
      <c r="B3231" s="65" t="s">
        <v>42</v>
      </c>
      <c r="C3231" s="65" t="s">
        <v>70</v>
      </c>
      <c r="D3231" s="66">
        <v>46305</v>
      </c>
      <c r="E3231" s="67">
        <v>1.07</v>
      </c>
      <c r="F3231" s="65" t="s">
        <v>285</v>
      </c>
      <c r="G3231" s="66">
        <v>46305</v>
      </c>
      <c r="H3231" s="129">
        <v>40521193</v>
      </c>
      <c r="I3231" s="129">
        <v>10</v>
      </c>
      <c r="J3231" s="65" t="s">
        <v>2292</v>
      </c>
      <c r="K3231" s="65" t="s">
        <v>2293</v>
      </c>
      <c r="L3231" s="66">
        <v>46305</v>
      </c>
      <c r="M3231" s="65" t="s">
        <v>315</v>
      </c>
      <c r="N3231" s="65" t="s">
        <v>793</v>
      </c>
      <c r="O3231" s="65" t="s">
        <v>289</v>
      </c>
      <c r="P3231" s="66">
        <v>46305</v>
      </c>
      <c r="Q3231" s="31">
        <f t="shared" si="100"/>
        <v>665</v>
      </c>
      <c r="R3231" s="31">
        <f t="shared" si="101"/>
        <v>729</v>
      </c>
      <c r="S3231" s="29">
        <f>IF($Q3231&lt;Parâmetros!$E$19,$G3231-1,$G3231)</f>
        <v>46305</v>
      </c>
    </row>
    <row r="3232" spans="1:19" ht="15" customHeight="1" x14ac:dyDescent="0.25">
      <c r="A3232" s="128">
        <v>56855</v>
      </c>
      <c r="B3232" s="65" t="s">
        <v>42</v>
      </c>
      <c r="C3232" s="65" t="s">
        <v>70</v>
      </c>
      <c r="D3232" s="66">
        <v>46305</v>
      </c>
      <c r="E3232" s="67">
        <v>1.1200000000000001</v>
      </c>
      <c r="F3232" s="65" t="s">
        <v>285</v>
      </c>
      <c r="G3232" s="66">
        <v>46305</v>
      </c>
      <c r="H3232" s="129">
        <v>40521194</v>
      </c>
      <c r="I3232" s="129">
        <v>10</v>
      </c>
      <c r="J3232" s="65" t="s">
        <v>2294</v>
      </c>
      <c r="K3232" s="65" t="s">
        <v>2295</v>
      </c>
      <c r="L3232" s="66">
        <v>46305</v>
      </c>
      <c r="M3232" s="65" t="s">
        <v>315</v>
      </c>
      <c r="N3232" s="129">
        <v>3012705</v>
      </c>
      <c r="O3232" s="65" t="s">
        <v>289</v>
      </c>
      <c r="P3232" s="66">
        <v>46305</v>
      </c>
      <c r="Q3232" s="31">
        <f t="shared" si="100"/>
        <v>785</v>
      </c>
      <c r="R3232" s="31">
        <f t="shared" si="101"/>
        <v>852</v>
      </c>
      <c r="S3232" s="29">
        <f>IF($Q3232&lt;Parâmetros!$E$19,$G3232-1,$G3232)</f>
        <v>46305</v>
      </c>
    </row>
    <row r="3233" spans="1:19" ht="15" customHeight="1" x14ac:dyDescent="0.25">
      <c r="A3233" s="128">
        <v>56855</v>
      </c>
      <c r="B3233" s="65" t="s">
        <v>42</v>
      </c>
      <c r="C3233" s="65" t="s">
        <v>70</v>
      </c>
      <c r="D3233" s="66">
        <v>46305</v>
      </c>
      <c r="E3233" s="67">
        <v>1.1599999999999999</v>
      </c>
      <c r="F3233" s="65" t="s">
        <v>285</v>
      </c>
      <c r="G3233" s="66">
        <v>46305</v>
      </c>
      <c r="H3233" s="129">
        <v>40521418</v>
      </c>
      <c r="I3233" s="129">
        <v>10</v>
      </c>
      <c r="J3233" s="65" t="s">
        <v>2296</v>
      </c>
      <c r="K3233" s="65" t="s">
        <v>2297</v>
      </c>
      <c r="L3233" s="66">
        <v>46305</v>
      </c>
      <c r="M3233" s="65" t="s">
        <v>315</v>
      </c>
      <c r="N3233" s="129">
        <v>3010914</v>
      </c>
      <c r="O3233" s="65" t="s">
        <v>289</v>
      </c>
      <c r="P3233" s="66">
        <v>46305</v>
      </c>
      <c r="Q3233" s="31">
        <f t="shared" si="100"/>
        <v>853</v>
      </c>
      <c r="R3233" s="31">
        <f t="shared" si="101"/>
        <v>923</v>
      </c>
      <c r="S3233" s="29">
        <f>IF($Q3233&lt;Parâmetros!$E$19,$G3233-1,$G3233)</f>
        <v>46305</v>
      </c>
    </row>
    <row r="3234" spans="1:19" ht="15" customHeight="1" x14ac:dyDescent="0.25">
      <c r="A3234" s="128">
        <v>56855</v>
      </c>
      <c r="B3234" s="65" t="s">
        <v>42</v>
      </c>
      <c r="C3234" s="65" t="s">
        <v>70</v>
      </c>
      <c r="D3234" s="66">
        <v>46306</v>
      </c>
      <c r="E3234" s="67">
        <v>1.1000000000000001</v>
      </c>
      <c r="F3234" s="65" t="s">
        <v>285</v>
      </c>
      <c r="G3234" s="66">
        <v>46306</v>
      </c>
      <c r="H3234" s="129">
        <v>40521417</v>
      </c>
      <c r="I3234" s="129">
        <v>10</v>
      </c>
      <c r="J3234" s="65" t="s">
        <v>1721</v>
      </c>
      <c r="K3234" s="65" t="s">
        <v>2298</v>
      </c>
      <c r="L3234" s="66">
        <v>46306</v>
      </c>
      <c r="M3234" s="65" t="s">
        <v>315</v>
      </c>
      <c r="N3234" s="129">
        <v>3010914</v>
      </c>
      <c r="O3234" s="65" t="s">
        <v>289</v>
      </c>
      <c r="P3234" s="66">
        <v>46306</v>
      </c>
      <c r="Q3234" s="31">
        <f t="shared" si="100"/>
        <v>426</v>
      </c>
      <c r="R3234" s="31">
        <f t="shared" si="101"/>
        <v>492</v>
      </c>
      <c r="S3234" s="29">
        <f>IF($Q3234&lt;Parâmetros!$E$19,$G3234-1,$G3234)</f>
        <v>46306</v>
      </c>
    </row>
    <row r="3235" spans="1:19" ht="15" customHeight="1" x14ac:dyDescent="0.25">
      <c r="A3235" s="128">
        <v>56855</v>
      </c>
      <c r="B3235" s="65" t="s">
        <v>42</v>
      </c>
      <c r="C3235" s="65" t="s">
        <v>70</v>
      </c>
      <c r="D3235" s="66">
        <v>46306</v>
      </c>
      <c r="E3235" s="67">
        <v>0.99</v>
      </c>
      <c r="F3235" s="65" t="s">
        <v>285</v>
      </c>
      <c r="G3235" s="66">
        <v>46306</v>
      </c>
      <c r="H3235" s="129">
        <v>40521841</v>
      </c>
      <c r="I3235" s="129">
        <v>10</v>
      </c>
      <c r="J3235" s="65" t="s">
        <v>2299</v>
      </c>
      <c r="K3235" s="65" t="s">
        <v>2300</v>
      </c>
      <c r="L3235" s="66">
        <v>46306</v>
      </c>
      <c r="M3235" s="65" t="s">
        <v>287</v>
      </c>
      <c r="N3235" s="65" t="s">
        <v>793</v>
      </c>
      <c r="O3235" s="65" t="s">
        <v>289</v>
      </c>
      <c r="P3235" s="66">
        <v>46306</v>
      </c>
      <c r="Q3235" s="31">
        <f t="shared" si="100"/>
        <v>492</v>
      </c>
      <c r="R3235" s="31">
        <f t="shared" si="101"/>
        <v>551</v>
      </c>
      <c r="S3235" s="29">
        <f>IF($Q3235&lt;Parâmetros!$E$19,$G3235-1,$G3235)</f>
        <v>46306</v>
      </c>
    </row>
    <row r="3236" spans="1:19" ht="15" customHeight="1" x14ac:dyDescent="0.25">
      <c r="A3236" s="128">
        <v>56855</v>
      </c>
      <c r="B3236" s="65" t="s">
        <v>42</v>
      </c>
      <c r="C3236" s="65" t="s">
        <v>70</v>
      </c>
      <c r="D3236" s="66">
        <v>46306</v>
      </c>
      <c r="E3236" s="67">
        <v>1.18</v>
      </c>
      <c r="F3236" s="65" t="s">
        <v>285</v>
      </c>
      <c r="G3236" s="66">
        <v>46306</v>
      </c>
      <c r="H3236" s="129">
        <v>40521191</v>
      </c>
      <c r="I3236" s="129">
        <v>10</v>
      </c>
      <c r="J3236" s="65" t="s">
        <v>2301</v>
      </c>
      <c r="K3236" s="65" t="s">
        <v>2302</v>
      </c>
      <c r="L3236" s="66">
        <v>46306</v>
      </c>
      <c r="M3236" s="65" t="s">
        <v>315</v>
      </c>
      <c r="N3236" s="129">
        <v>3011182</v>
      </c>
      <c r="O3236" s="65" t="s">
        <v>289</v>
      </c>
      <c r="P3236" s="66">
        <v>46306</v>
      </c>
      <c r="Q3236" s="31">
        <f t="shared" si="100"/>
        <v>551</v>
      </c>
      <c r="R3236" s="31">
        <f t="shared" si="101"/>
        <v>622</v>
      </c>
      <c r="S3236" s="29">
        <f>IF($Q3236&lt;Parâmetros!$E$19,$G3236-1,$G3236)</f>
        <v>46306</v>
      </c>
    </row>
    <row r="3237" spans="1:19" ht="15" customHeight="1" x14ac:dyDescent="0.25">
      <c r="A3237" s="128">
        <v>56855</v>
      </c>
      <c r="B3237" s="65" t="s">
        <v>42</v>
      </c>
      <c r="C3237" s="65" t="s">
        <v>70</v>
      </c>
      <c r="D3237" s="66">
        <v>46306</v>
      </c>
      <c r="E3237" s="67">
        <v>1.69</v>
      </c>
      <c r="F3237" s="65" t="s">
        <v>285</v>
      </c>
      <c r="G3237" s="66">
        <v>46306</v>
      </c>
      <c r="H3237" s="129">
        <v>40524075</v>
      </c>
      <c r="I3237" s="129">
        <v>10</v>
      </c>
      <c r="J3237" s="65" t="s">
        <v>2303</v>
      </c>
      <c r="K3237" s="65" t="s">
        <v>2304</v>
      </c>
      <c r="L3237" s="66">
        <v>46306</v>
      </c>
      <c r="M3237" s="65" t="s">
        <v>287</v>
      </c>
      <c r="N3237" s="129">
        <v>3011210</v>
      </c>
      <c r="O3237" s="65" t="s">
        <v>289</v>
      </c>
      <c r="P3237" s="66">
        <v>46306</v>
      </c>
      <c r="Q3237" s="31">
        <f t="shared" si="100"/>
        <v>624</v>
      </c>
      <c r="R3237" s="31">
        <f t="shared" si="101"/>
        <v>725</v>
      </c>
      <c r="S3237" s="29">
        <f>IF($Q3237&lt;Parâmetros!$E$19,$G3237-1,$G3237)</f>
        <v>46306</v>
      </c>
    </row>
    <row r="3238" spans="1:19" ht="15" customHeight="1" x14ac:dyDescent="0.25">
      <c r="A3238" s="128">
        <v>56855</v>
      </c>
      <c r="B3238" s="65" t="s">
        <v>42</v>
      </c>
      <c r="C3238" s="65" t="s">
        <v>70</v>
      </c>
      <c r="D3238" s="66">
        <v>46306</v>
      </c>
      <c r="E3238" s="67">
        <v>2.2999999999999998</v>
      </c>
      <c r="F3238" s="65" t="s">
        <v>285</v>
      </c>
      <c r="G3238" s="66">
        <v>46306</v>
      </c>
      <c r="H3238" s="129">
        <v>40524852</v>
      </c>
      <c r="I3238" s="129">
        <v>10</v>
      </c>
      <c r="J3238" s="65" t="s">
        <v>2305</v>
      </c>
      <c r="K3238" s="65" t="s">
        <v>2306</v>
      </c>
      <c r="L3238" s="66">
        <v>46306</v>
      </c>
      <c r="M3238" s="65" t="s">
        <v>287</v>
      </c>
      <c r="N3238" s="65" t="s">
        <v>793</v>
      </c>
      <c r="O3238" s="65" t="s">
        <v>289</v>
      </c>
      <c r="P3238" s="66">
        <v>46306</v>
      </c>
      <c r="Q3238" s="31">
        <f t="shared" si="100"/>
        <v>789</v>
      </c>
      <c r="R3238" s="31">
        <f t="shared" si="101"/>
        <v>927</v>
      </c>
      <c r="S3238" s="29">
        <f>IF($Q3238&lt;Parâmetros!$E$19,$G3238-1,$G3238)</f>
        <v>46306</v>
      </c>
    </row>
    <row r="3239" spans="1:19" ht="15" customHeight="1" x14ac:dyDescent="0.25">
      <c r="A3239" s="128">
        <v>56855</v>
      </c>
      <c r="B3239" s="65" t="s">
        <v>42</v>
      </c>
      <c r="C3239" s="65" t="s">
        <v>70</v>
      </c>
      <c r="D3239" s="66">
        <v>46307</v>
      </c>
      <c r="E3239" s="67">
        <v>0.74</v>
      </c>
      <c r="F3239" s="65" t="s">
        <v>285</v>
      </c>
      <c r="G3239" s="66">
        <v>46307</v>
      </c>
      <c r="H3239" s="129">
        <v>40524853</v>
      </c>
      <c r="I3239" s="129">
        <v>10</v>
      </c>
      <c r="J3239" s="65" t="s">
        <v>2456</v>
      </c>
      <c r="K3239" s="65" t="s">
        <v>2457</v>
      </c>
      <c r="L3239" s="66">
        <v>46307</v>
      </c>
      <c r="M3239" s="65" t="s">
        <v>287</v>
      </c>
      <c r="N3239" s="65" t="s">
        <v>793</v>
      </c>
      <c r="O3239" s="65" t="s">
        <v>289</v>
      </c>
      <c r="P3239" s="66">
        <v>46307</v>
      </c>
      <c r="Q3239" s="31">
        <f t="shared" si="100"/>
        <v>421</v>
      </c>
      <c r="R3239" s="31">
        <f t="shared" si="101"/>
        <v>465</v>
      </c>
      <c r="S3239" s="29">
        <f>IF($Q3239&lt;Parâmetros!$E$19,$G3239-1,$G3239)</f>
        <v>46307</v>
      </c>
    </row>
    <row r="3240" spans="1:19" ht="15" customHeight="1" x14ac:dyDescent="0.25">
      <c r="A3240" s="128">
        <v>56855</v>
      </c>
      <c r="B3240" s="65" t="s">
        <v>42</v>
      </c>
      <c r="C3240" s="65" t="s">
        <v>70</v>
      </c>
      <c r="D3240" s="66">
        <v>46307</v>
      </c>
      <c r="E3240" s="67">
        <v>1.29</v>
      </c>
      <c r="F3240" s="65" t="s">
        <v>285</v>
      </c>
      <c r="G3240" s="66">
        <v>46307</v>
      </c>
      <c r="H3240" s="129">
        <v>40525120</v>
      </c>
      <c r="I3240" s="129">
        <v>10</v>
      </c>
      <c r="J3240" s="65" t="s">
        <v>2307</v>
      </c>
      <c r="K3240" s="65" t="s">
        <v>2308</v>
      </c>
      <c r="L3240" s="66">
        <v>46307</v>
      </c>
      <c r="M3240" s="65" t="s">
        <v>287</v>
      </c>
      <c r="N3240" s="65" t="s">
        <v>793</v>
      </c>
      <c r="O3240" s="65" t="s">
        <v>289</v>
      </c>
      <c r="P3240" s="66">
        <v>46307</v>
      </c>
      <c r="Q3240" s="31">
        <f t="shared" si="100"/>
        <v>465</v>
      </c>
      <c r="R3240" s="31">
        <f t="shared" si="101"/>
        <v>542</v>
      </c>
      <c r="S3240" s="29">
        <f>IF($Q3240&lt;Parâmetros!$E$19,$G3240-1,$G3240)</f>
        <v>46307</v>
      </c>
    </row>
    <row r="3241" spans="1:19" ht="15" customHeight="1" x14ac:dyDescent="0.25">
      <c r="A3241" s="128">
        <v>56855</v>
      </c>
      <c r="B3241" s="65" t="s">
        <v>42</v>
      </c>
      <c r="C3241" s="65" t="s">
        <v>70</v>
      </c>
      <c r="D3241" s="66">
        <v>46307</v>
      </c>
      <c r="E3241" s="67">
        <v>3.04</v>
      </c>
      <c r="F3241" s="65" t="s">
        <v>285</v>
      </c>
      <c r="G3241" s="66">
        <v>46307</v>
      </c>
      <c r="H3241" s="129">
        <v>40521829</v>
      </c>
      <c r="I3241" s="129">
        <v>20</v>
      </c>
      <c r="J3241" s="65" t="s">
        <v>2458</v>
      </c>
      <c r="K3241" s="65" t="s">
        <v>2459</v>
      </c>
      <c r="L3241" s="66">
        <v>46307</v>
      </c>
      <c r="M3241" s="65" t="s">
        <v>287</v>
      </c>
      <c r="N3241" s="65" t="s">
        <v>793</v>
      </c>
      <c r="O3241" s="65" t="s">
        <v>289</v>
      </c>
      <c r="P3241" s="66">
        <v>46307</v>
      </c>
      <c r="Q3241" s="31">
        <f t="shared" si="100"/>
        <v>543</v>
      </c>
      <c r="R3241" s="31">
        <f t="shared" si="101"/>
        <v>725</v>
      </c>
      <c r="S3241" s="29">
        <f>IF($Q3241&lt;Parâmetros!$E$19,$G3241-1,$G3241)</f>
        <v>46307</v>
      </c>
    </row>
    <row r="3242" spans="1:19" ht="15" customHeight="1" x14ac:dyDescent="0.25">
      <c r="A3242" s="128">
        <v>56855</v>
      </c>
      <c r="B3242" s="65" t="s">
        <v>42</v>
      </c>
      <c r="C3242" s="65" t="s">
        <v>70</v>
      </c>
      <c r="D3242" s="66">
        <v>46309</v>
      </c>
      <c r="E3242" s="67">
        <v>2.13</v>
      </c>
      <c r="F3242" s="65" t="s">
        <v>285</v>
      </c>
      <c r="G3242" s="66">
        <v>46307</v>
      </c>
      <c r="H3242" s="129">
        <v>40524071</v>
      </c>
      <c r="I3242" s="129">
        <v>10</v>
      </c>
      <c r="J3242" s="65" t="s">
        <v>2949</v>
      </c>
      <c r="K3242" s="65" t="s">
        <v>2950</v>
      </c>
      <c r="L3242" s="66">
        <v>46307</v>
      </c>
      <c r="M3242" s="65" t="s">
        <v>287</v>
      </c>
      <c r="N3242" s="65" t="s">
        <v>793</v>
      </c>
      <c r="O3242" s="65" t="s">
        <v>289</v>
      </c>
      <c r="P3242" s="66">
        <v>46309</v>
      </c>
      <c r="Q3242" s="31">
        <f t="shared" si="100"/>
        <v>786</v>
      </c>
      <c r="R3242" s="31">
        <f t="shared" si="101"/>
        <v>913</v>
      </c>
      <c r="S3242" s="29">
        <f>IF($Q3242&lt;Parâmetros!$E$19,$G3242-1,$G3242)</f>
        <v>46307</v>
      </c>
    </row>
    <row r="3243" spans="1:19" ht="15" customHeight="1" x14ac:dyDescent="0.25">
      <c r="A3243" s="128">
        <v>56855</v>
      </c>
      <c r="B3243" s="65" t="s">
        <v>42</v>
      </c>
      <c r="C3243" s="65" t="s">
        <v>70</v>
      </c>
      <c r="D3243" s="66">
        <v>46309</v>
      </c>
      <c r="E3243" s="67">
        <v>3.22</v>
      </c>
      <c r="F3243" s="65" t="s">
        <v>285</v>
      </c>
      <c r="G3243" s="66">
        <v>46309</v>
      </c>
      <c r="H3243" s="129">
        <v>40524549</v>
      </c>
      <c r="I3243" s="129">
        <v>10</v>
      </c>
      <c r="J3243" s="65" t="s">
        <v>2951</v>
      </c>
      <c r="K3243" s="65" t="s">
        <v>2952</v>
      </c>
      <c r="L3243" s="66">
        <v>46309</v>
      </c>
      <c r="M3243" s="65" t="s">
        <v>287</v>
      </c>
      <c r="N3243" s="65" t="s">
        <v>793</v>
      </c>
      <c r="O3243" s="65" t="s">
        <v>289</v>
      </c>
      <c r="P3243" s="66">
        <v>46309</v>
      </c>
      <c r="Q3243" s="31">
        <f t="shared" si="100"/>
        <v>431</v>
      </c>
      <c r="R3243" s="31">
        <f t="shared" si="101"/>
        <v>625</v>
      </c>
      <c r="S3243" s="29">
        <f>IF($Q3243&lt;Parâmetros!$E$19,$G3243-1,$G3243)</f>
        <v>46309</v>
      </c>
    </row>
    <row r="3244" spans="1:19" ht="15" customHeight="1" x14ac:dyDescent="0.25">
      <c r="A3244" s="128">
        <v>56855</v>
      </c>
      <c r="B3244" s="65" t="s">
        <v>42</v>
      </c>
      <c r="C3244" s="65" t="s">
        <v>70</v>
      </c>
      <c r="D3244" s="66">
        <v>46309</v>
      </c>
      <c r="E3244" s="67">
        <v>2.12</v>
      </c>
      <c r="F3244" s="65" t="s">
        <v>285</v>
      </c>
      <c r="G3244" s="66">
        <v>46309</v>
      </c>
      <c r="H3244" s="129">
        <v>40525708</v>
      </c>
      <c r="I3244" s="129">
        <v>10</v>
      </c>
      <c r="J3244" s="65" t="s">
        <v>2953</v>
      </c>
      <c r="K3244" s="65" t="s">
        <v>2954</v>
      </c>
      <c r="L3244" s="66">
        <v>46309</v>
      </c>
      <c r="M3244" s="65" t="s">
        <v>287</v>
      </c>
      <c r="N3244" s="65" t="s">
        <v>793</v>
      </c>
      <c r="O3244" s="65" t="s">
        <v>289</v>
      </c>
      <c r="P3244" s="66">
        <v>46309</v>
      </c>
      <c r="Q3244" s="31">
        <f t="shared" si="100"/>
        <v>626</v>
      </c>
      <c r="R3244" s="31">
        <f t="shared" si="101"/>
        <v>753</v>
      </c>
      <c r="S3244" s="29">
        <f>IF($Q3244&lt;Parâmetros!$E$19,$G3244-1,$G3244)</f>
        <v>46309</v>
      </c>
    </row>
    <row r="3245" spans="1:19" ht="15" customHeight="1" x14ac:dyDescent="0.25">
      <c r="A3245" s="128">
        <v>56855</v>
      </c>
      <c r="B3245" s="65" t="s">
        <v>42</v>
      </c>
      <c r="C3245" s="65" t="s">
        <v>70</v>
      </c>
      <c r="D3245" s="66">
        <v>46309</v>
      </c>
      <c r="E3245" s="67">
        <v>1.91</v>
      </c>
      <c r="F3245" s="65" t="s">
        <v>285</v>
      </c>
      <c r="G3245" s="66">
        <v>46309</v>
      </c>
      <c r="H3245" s="129">
        <v>40524548</v>
      </c>
      <c r="I3245" s="129">
        <v>20</v>
      </c>
      <c r="J3245" s="65" t="s">
        <v>2955</v>
      </c>
      <c r="K3245" s="65" t="s">
        <v>2956</v>
      </c>
      <c r="L3245" s="66">
        <v>46309</v>
      </c>
      <c r="M3245" s="65" t="s">
        <v>287</v>
      </c>
      <c r="N3245" s="65" t="s">
        <v>793</v>
      </c>
      <c r="O3245" s="65" t="s">
        <v>289</v>
      </c>
      <c r="P3245" s="66">
        <v>46309</v>
      </c>
      <c r="Q3245" s="31">
        <f t="shared" si="100"/>
        <v>815</v>
      </c>
      <c r="R3245" s="31">
        <f t="shared" si="101"/>
        <v>930</v>
      </c>
      <c r="S3245" s="29">
        <f>IF($Q3245&lt;Parâmetros!$E$19,$G3245-1,$G3245)</f>
        <v>46309</v>
      </c>
    </row>
    <row r="3246" spans="1:19" ht="15" customHeight="1" x14ac:dyDescent="0.25">
      <c r="A3246" s="128">
        <v>56855</v>
      </c>
      <c r="B3246" s="65" t="s">
        <v>42</v>
      </c>
      <c r="C3246" s="65" t="s">
        <v>70</v>
      </c>
      <c r="D3246" s="66">
        <v>46310</v>
      </c>
      <c r="E3246" s="67">
        <v>1.86</v>
      </c>
      <c r="F3246" s="65" t="s">
        <v>285</v>
      </c>
      <c r="G3246" s="66">
        <v>46310</v>
      </c>
      <c r="H3246" s="129">
        <v>40522392</v>
      </c>
      <c r="I3246" s="129">
        <v>20</v>
      </c>
      <c r="J3246" s="65" t="s">
        <v>3103</v>
      </c>
      <c r="K3246" s="65" t="s">
        <v>3104</v>
      </c>
      <c r="L3246" s="66">
        <v>46310</v>
      </c>
      <c r="M3246" s="65" t="s">
        <v>287</v>
      </c>
      <c r="N3246" s="65" t="s">
        <v>793</v>
      </c>
      <c r="O3246" s="65" t="s">
        <v>289</v>
      </c>
      <c r="P3246" s="66">
        <v>46310</v>
      </c>
      <c r="Q3246" s="31">
        <f t="shared" si="100"/>
        <v>424</v>
      </c>
      <c r="R3246" s="31">
        <f t="shared" si="101"/>
        <v>536</v>
      </c>
      <c r="S3246" s="29">
        <f>IF($Q3246&lt;Parâmetros!$E$19,$G3246-1,$G3246)</f>
        <v>46310</v>
      </c>
    </row>
    <row r="3247" spans="1:19" ht="15" customHeight="1" x14ac:dyDescent="0.25">
      <c r="A3247" s="128">
        <v>56855</v>
      </c>
      <c r="B3247" s="65" t="s">
        <v>42</v>
      </c>
      <c r="C3247" s="65" t="s">
        <v>70</v>
      </c>
      <c r="D3247" s="66">
        <v>46310</v>
      </c>
      <c r="E3247" s="67">
        <v>2.34</v>
      </c>
      <c r="F3247" s="65" t="s">
        <v>285</v>
      </c>
      <c r="G3247" s="66">
        <v>46310</v>
      </c>
      <c r="H3247" s="129">
        <v>40525957</v>
      </c>
      <c r="I3247" s="129">
        <v>10</v>
      </c>
      <c r="J3247" s="65" t="s">
        <v>3105</v>
      </c>
      <c r="K3247" s="65" t="s">
        <v>3106</v>
      </c>
      <c r="L3247" s="66">
        <v>46310</v>
      </c>
      <c r="M3247" s="65" t="s">
        <v>287</v>
      </c>
      <c r="N3247" s="65" t="s">
        <v>793</v>
      </c>
      <c r="O3247" s="65" t="s">
        <v>289</v>
      </c>
      <c r="P3247" s="66">
        <v>46310</v>
      </c>
      <c r="Q3247" s="31">
        <f t="shared" si="100"/>
        <v>537</v>
      </c>
      <c r="R3247" s="31">
        <f t="shared" si="101"/>
        <v>677</v>
      </c>
      <c r="S3247" s="29">
        <f>IF($Q3247&lt;Parâmetros!$E$19,$G3247-1,$G3247)</f>
        <v>46310</v>
      </c>
    </row>
    <row r="3248" spans="1:19" ht="15" customHeight="1" x14ac:dyDescent="0.25">
      <c r="A3248" s="128">
        <v>56855</v>
      </c>
      <c r="B3248" s="65" t="s">
        <v>42</v>
      </c>
      <c r="C3248" s="65" t="s">
        <v>70</v>
      </c>
      <c r="D3248" s="66">
        <v>46310</v>
      </c>
      <c r="E3248" s="67">
        <v>1.81</v>
      </c>
      <c r="F3248" s="65" t="s">
        <v>285</v>
      </c>
      <c r="G3248" s="66">
        <v>46310</v>
      </c>
      <c r="H3248" s="129">
        <v>40520484</v>
      </c>
      <c r="I3248" s="129">
        <v>20</v>
      </c>
      <c r="J3248" s="65" t="s">
        <v>3107</v>
      </c>
      <c r="K3248" s="65" t="s">
        <v>3108</v>
      </c>
      <c r="L3248" s="66">
        <v>46310</v>
      </c>
      <c r="M3248" s="65" t="s">
        <v>287</v>
      </c>
      <c r="N3248" s="65" t="s">
        <v>793</v>
      </c>
      <c r="O3248" s="65" t="s">
        <v>289</v>
      </c>
      <c r="P3248" s="66">
        <v>46310</v>
      </c>
      <c r="Q3248" s="31">
        <f t="shared" si="100"/>
        <v>677</v>
      </c>
      <c r="R3248" s="31">
        <f t="shared" si="101"/>
        <v>786</v>
      </c>
      <c r="S3248" s="29">
        <f>IF($Q3248&lt;Parâmetros!$E$19,$G3248-1,$G3248)</f>
        <v>46310</v>
      </c>
    </row>
    <row r="3249" spans="1:19" ht="15" customHeight="1" x14ac:dyDescent="0.25">
      <c r="A3249" s="128">
        <v>56855</v>
      </c>
      <c r="B3249" s="65" t="s">
        <v>42</v>
      </c>
      <c r="C3249" s="65" t="s">
        <v>70</v>
      </c>
      <c r="D3249" s="66">
        <v>46310</v>
      </c>
      <c r="E3249" s="67">
        <v>1.1000000000000001</v>
      </c>
      <c r="F3249" s="65" t="s">
        <v>285</v>
      </c>
      <c r="G3249" s="66">
        <v>46310</v>
      </c>
      <c r="H3249" s="129">
        <v>40520484</v>
      </c>
      <c r="I3249" s="129">
        <v>20</v>
      </c>
      <c r="J3249" s="65" t="s">
        <v>3109</v>
      </c>
      <c r="K3249" s="65" t="s">
        <v>3110</v>
      </c>
      <c r="L3249" s="66">
        <v>46310</v>
      </c>
      <c r="M3249" s="65" t="s">
        <v>287</v>
      </c>
      <c r="N3249" s="65" t="s">
        <v>793</v>
      </c>
      <c r="O3249" s="65" t="s">
        <v>289</v>
      </c>
      <c r="P3249" s="66">
        <v>46310</v>
      </c>
      <c r="Q3249" s="31">
        <f t="shared" si="100"/>
        <v>787</v>
      </c>
      <c r="R3249" s="31">
        <f t="shared" si="101"/>
        <v>852</v>
      </c>
      <c r="S3249" s="29">
        <f>IF($Q3249&lt;Parâmetros!$E$19,$G3249-1,$G3249)</f>
        <v>46310</v>
      </c>
    </row>
    <row r="3250" spans="1:19" ht="15" customHeight="1" x14ac:dyDescent="0.25">
      <c r="A3250" s="128">
        <v>56855</v>
      </c>
      <c r="B3250" s="65" t="s">
        <v>42</v>
      </c>
      <c r="C3250" s="65" t="s">
        <v>70</v>
      </c>
      <c r="D3250" s="66">
        <v>46311</v>
      </c>
      <c r="E3250" s="67">
        <v>1.47</v>
      </c>
      <c r="F3250" s="65" t="s">
        <v>285</v>
      </c>
      <c r="G3250" s="66">
        <v>46311</v>
      </c>
      <c r="H3250" s="129">
        <v>40524548</v>
      </c>
      <c r="I3250" s="129">
        <v>20</v>
      </c>
      <c r="J3250" s="65" t="s">
        <v>3452</v>
      </c>
      <c r="K3250" s="65" t="s">
        <v>3453</v>
      </c>
      <c r="L3250" s="66">
        <v>46311</v>
      </c>
      <c r="M3250" s="65" t="s">
        <v>287</v>
      </c>
      <c r="N3250" s="65" t="s">
        <v>793</v>
      </c>
      <c r="O3250" s="65" t="s">
        <v>289</v>
      </c>
      <c r="P3250" s="66">
        <v>46311</v>
      </c>
      <c r="Q3250" s="31">
        <f t="shared" si="100"/>
        <v>425</v>
      </c>
      <c r="R3250" s="31">
        <f t="shared" si="101"/>
        <v>513</v>
      </c>
      <c r="S3250" s="29">
        <f>IF($Q3250&lt;Parâmetros!$E$19,$G3250-1,$G3250)</f>
        <v>46311</v>
      </c>
    </row>
    <row r="3251" spans="1:19" ht="15" customHeight="1" x14ac:dyDescent="0.25">
      <c r="A3251" s="128">
        <v>56855</v>
      </c>
      <c r="B3251" s="65" t="s">
        <v>42</v>
      </c>
      <c r="C3251" s="65" t="s">
        <v>70</v>
      </c>
      <c r="D3251" s="66">
        <v>46311</v>
      </c>
      <c r="E3251" s="67">
        <v>1.03</v>
      </c>
      <c r="F3251" s="65" t="s">
        <v>285</v>
      </c>
      <c r="G3251" s="66">
        <v>46311</v>
      </c>
      <c r="H3251" s="129">
        <v>40526685</v>
      </c>
      <c r="I3251" s="129">
        <v>10</v>
      </c>
      <c r="J3251" s="65" t="s">
        <v>3454</v>
      </c>
      <c r="K3251" s="65" t="s">
        <v>3455</v>
      </c>
      <c r="L3251" s="66">
        <v>46311</v>
      </c>
      <c r="M3251" s="65" t="s">
        <v>287</v>
      </c>
      <c r="N3251" s="65" t="s">
        <v>793</v>
      </c>
      <c r="O3251" s="65" t="s">
        <v>289</v>
      </c>
      <c r="P3251" s="66">
        <v>46311</v>
      </c>
      <c r="Q3251" s="31">
        <f t="shared" si="100"/>
        <v>515</v>
      </c>
      <c r="R3251" s="31">
        <f t="shared" si="101"/>
        <v>577</v>
      </c>
      <c r="S3251" s="29">
        <f>IF($Q3251&lt;Parâmetros!$E$19,$G3251-1,$G3251)</f>
        <v>46311</v>
      </c>
    </row>
    <row r="3252" spans="1:19" ht="15" customHeight="1" x14ac:dyDescent="0.25">
      <c r="A3252" s="128">
        <v>56855</v>
      </c>
      <c r="B3252" s="65" t="s">
        <v>42</v>
      </c>
      <c r="C3252" s="65" t="s">
        <v>70</v>
      </c>
      <c r="D3252" s="66">
        <v>46311</v>
      </c>
      <c r="E3252" s="67">
        <v>3.32</v>
      </c>
      <c r="F3252" s="65" t="s">
        <v>285</v>
      </c>
      <c r="G3252" s="66">
        <v>46311</v>
      </c>
      <c r="H3252" s="129">
        <v>40523320</v>
      </c>
      <c r="I3252" s="129">
        <v>10</v>
      </c>
      <c r="J3252" s="65" t="s">
        <v>3456</v>
      </c>
      <c r="K3252" s="65" t="s">
        <v>3457</v>
      </c>
      <c r="L3252" s="66">
        <v>46311</v>
      </c>
      <c r="M3252" s="65" t="s">
        <v>315</v>
      </c>
      <c r="N3252" s="129">
        <v>3012115</v>
      </c>
      <c r="O3252" s="65" t="s">
        <v>289</v>
      </c>
      <c r="P3252" s="66">
        <v>46311</v>
      </c>
      <c r="Q3252" s="31">
        <f t="shared" si="100"/>
        <v>577</v>
      </c>
      <c r="R3252" s="31">
        <f t="shared" si="101"/>
        <v>776</v>
      </c>
      <c r="S3252" s="29">
        <f>IF($Q3252&lt;Parâmetros!$E$19,$G3252-1,$G3252)</f>
        <v>46311</v>
      </c>
    </row>
    <row r="3253" spans="1:19" ht="15" customHeight="1" x14ac:dyDescent="0.25">
      <c r="A3253" s="128">
        <v>56855</v>
      </c>
      <c r="B3253" s="65" t="s">
        <v>42</v>
      </c>
      <c r="C3253" s="65" t="s">
        <v>70</v>
      </c>
      <c r="D3253" s="66">
        <v>46311</v>
      </c>
      <c r="E3253" s="67">
        <v>1.49</v>
      </c>
      <c r="F3253" s="65" t="s">
        <v>285</v>
      </c>
      <c r="G3253" s="66">
        <v>46311</v>
      </c>
      <c r="H3253" s="129">
        <v>40526409</v>
      </c>
      <c r="I3253" s="129">
        <v>10</v>
      </c>
      <c r="J3253" s="65" t="s">
        <v>3458</v>
      </c>
      <c r="K3253" s="65" t="s">
        <v>3459</v>
      </c>
      <c r="L3253" s="66">
        <v>46311</v>
      </c>
      <c r="M3253" s="65" t="s">
        <v>287</v>
      </c>
      <c r="N3253" s="65" t="s">
        <v>793</v>
      </c>
      <c r="O3253" s="65" t="s">
        <v>289</v>
      </c>
      <c r="P3253" s="66">
        <v>46311</v>
      </c>
      <c r="Q3253" s="31">
        <f t="shared" si="100"/>
        <v>841</v>
      </c>
      <c r="R3253" s="31">
        <f t="shared" si="101"/>
        <v>930</v>
      </c>
      <c r="S3253" s="29">
        <f>IF($Q3253&lt;Parâmetros!$E$19,$G3253-1,$G3253)</f>
        <v>46311</v>
      </c>
    </row>
    <row r="3254" spans="1:19" ht="15" customHeight="1" x14ac:dyDescent="0.25">
      <c r="A3254" s="128">
        <v>56855</v>
      </c>
      <c r="B3254" s="65" t="s">
        <v>42</v>
      </c>
      <c r="C3254" s="65" t="s">
        <v>70</v>
      </c>
      <c r="D3254" s="66">
        <v>46312</v>
      </c>
      <c r="E3254" s="67">
        <v>0.85</v>
      </c>
      <c r="F3254" s="65" t="s">
        <v>285</v>
      </c>
      <c r="G3254" s="66">
        <v>46312</v>
      </c>
      <c r="H3254" s="129">
        <v>40523332</v>
      </c>
      <c r="I3254" s="129">
        <v>10</v>
      </c>
      <c r="J3254" s="65" t="s">
        <v>3460</v>
      </c>
      <c r="K3254" s="65" t="s">
        <v>3461</v>
      </c>
      <c r="L3254" s="66">
        <v>46312</v>
      </c>
      <c r="M3254" s="65" t="s">
        <v>315</v>
      </c>
      <c r="N3254" s="129">
        <v>3011182</v>
      </c>
      <c r="O3254" s="65" t="s">
        <v>289</v>
      </c>
      <c r="P3254" s="66">
        <v>46312</v>
      </c>
      <c r="Q3254" s="31">
        <f t="shared" si="100"/>
        <v>425</v>
      </c>
      <c r="R3254" s="31">
        <f t="shared" si="101"/>
        <v>476</v>
      </c>
      <c r="S3254" s="29">
        <f>IF($Q3254&lt;Parâmetros!$E$19,$G3254-1,$G3254)</f>
        <v>46312</v>
      </c>
    </row>
    <row r="3255" spans="1:19" ht="15" customHeight="1" x14ac:dyDescent="0.25">
      <c r="A3255" s="128">
        <v>56855</v>
      </c>
      <c r="B3255" s="65" t="s">
        <v>42</v>
      </c>
      <c r="C3255" s="65" t="s">
        <v>70</v>
      </c>
      <c r="D3255" s="66">
        <v>46312</v>
      </c>
      <c r="E3255" s="67">
        <v>2.67</v>
      </c>
      <c r="F3255" s="65" t="s">
        <v>285</v>
      </c>
      <c r="G3255" s="66">
        <v>46312</v>
      </c>
      <c r="H3255" s="129">
        <v>40527111</v>
      </c>
      <c r="I3255" s="129">
        <v>10</v>
      </c>
      <c r="J3255" s="65" t="s">
        <v>3970</v>
      </c>
      <c r="K3255" s="65" t="s">
        <v>3971</v>
      </c>
      <c r="L3255" s="66">
        <v>46312</v>
      </c>
      <c r="M3255" s="65" t="s">
        <v>287</v>
      </c>
      <c r="N3255" s="65" t="s">
        <v>793</v>
      </c>
      <c r="O3255" s="65" t="s">
        <v>289</v>
      </c>
      <c r="P3255" s="66">
        <v>46312</v>
      </c>
      <c r="Q3255" s="31">
        <f t="shared" si="100"/>
        <v>478</v>
      </c>
      <c r="R3255" s="31">
        <f t="shared" si="101"/>
        <v>639</v>
      </c>
      <c r="S3255" s="29">
        <f>IF($Q3255&lt;Parâmetros!$E$19,$G3255-1,$G3255)</f>
        <v>46312</v>
      </c>
    </row>
    <row r="3256" spans="1:19" ht="15" customHeight="1" x14ac:dyDescent="0.25">
      <c r="A3256" s="128">
        <v>56855</v>
      </c>
      <c r="B3256" s="65" t="s">
        <v>42</v>
      </c>
      <c r="C3256" s="65" t="s">
        <v>70</v>
      </c>
      <c r="D3256" s="66">
        <v>46312</v>
      </c>
      <c r="E3256" s="67">
        <v>0.41</v>
      </c>
      <c r="F3256" s="65" t="s">
        <v>285</v>
      </c>
      <c r="G3256" s="66">
        <v>46312</v>
      </c>
      <c r="H3256" s="129">
        <v>40523265</v>
      </c>
      <c r="I3256" s="129">
        <v>10</v>
      </c>
      <c r="J3256" s="65" t="s">
        <v>3972</v>
      </c>
      <c r="K3256" s="65" t="s">
        <v>3973</v>
      </c>
      <c r="L3256" s="66">
        <v>46312</v>
      </c>
      <c r="M3256" s="65" t="s">
        <v>315</v>
      </c>
      <c r="N3256" s="129">
        <v>3004239</v>
      </c>
      <c r="O3256" s="65" t="s">
        <v>289</v>
      </c>
      <c r="P3256" s="66">
        <v>46312</v>
      </c>
      <c r="Q3256" s="31">
        <f t="shared" si="100"/>
        <v>640</v>
      </c>
      <c r="R3256" s="31">
        <f t="shared" si="101"/>
        <v>664</v>
      </c>
      <c r="S3256" s="29">
        <f>IF($Q3256&lt;Parâmetros!$E$19,$G3256-1,$G3256)</f>
        <v>46312</v>
      </c>
    </row>
    <row r="3257" spans="1:19" ht="15" customHeight="1" x14ac:dyDescent="0.25">
      <c r="A3257" s="128">
        <v>56855</v>
      </c>
      <c r="B3257" s="65" t="s">
        <v>42</v>
      </c>
      <c r="C3257" s="65" t="s">
        <v>70</v>
      </c>
      <c r="D3257" s="66">
        <v>46312</v>
      </c>
      <c r="E3257" s="67">
        <v>0.37</v>
      </c>
      <c r="F3257" s="65" t="s">
        <v>285</v>
      </c>
      <c r="G3257" s="66">
        <v>46312</v>
      </c>
      <c r="H3257" s="129">
        <v>40523266</v>
      </c>
      <c r="I3257" s="129">
        <v>10</v>
      </c>
      <c r="J3257" s="65" t="s">
        <v>3974</v>
      </c>
      <c r="K3257" s="65" t="s">
        <v>3975</v>
      </c>
      <c r="L3257" s="66">
        <v>46312</v>
      </c>
      <c r="M3257" s="65" t="s">
        <v>315</v>
      </c>
      <c r="N3257" s="129">
        <v>3004240</v>
      </c>
      <c r="O3257" s="65" t="s">
        <v>289</v>
      </c>
      <c r="P3257" s="66">
        <v>46312</v>
      </c>
      <c r="Q3257" s="31">
        <f t="shared" si="100"/>
        <v>665</v>
      </c>
      <c r="R3257" s="31">
        <f t="shared" si="101"/>
        <v>687</v>
      </c>
      <c r="S3257" s="29">
        <f>IF($Q3257&lt;Parâmetros!$E$19,$G3257-1,$G3257)</f>
        <v>46312</v>
      </c>
    </row>
    <row r="3258" spans="1:19" ht="15" customHeight="1" x14ac:dyDescent="0.25">
      <c r="A3258" s="128">
        <v>56855</v>
      </c>
      <c r="B3258" s="65" t="s">
        <v>42</v>
      </c>
      <c r="C3258" s="65" t="s">
        <v>70</v>
      </c>
      <c r="D3258" s="66">
        <v>46312</v>
      </c>
      <c r="E3258" s="67">
        <v>0.24</v>
      </c>
      <c r="F3258" s="65" t="s">
        <v>285</v>
      </c>
      <c r="G3258" s="66">
        <v>46312</v>
      </c>
      <c r="H3258" s="129">
        <v>40523267</v>
      </c>
      <c r="I3258" s="129">
        <v>10</v>
      </c>
      <c r="J3258" s="65" t="s">
        <v>3976</v>
      </c>
      <c r="K3258" s="65" t="s">
        <v>3977</v>
      </c>
      <c r="L3258" s="66">
        <v>46312</v>
      </c>
      <c r="M3258" s="65" t="s">
        <v>315</v>
      </c>
      <c r="N3258" s="129">
        <v>3004241</v>
      </c>
      <c r="O3258" s="65" t="s">
        <v>289</v>
      </c>
      <c r="P3258" s="66">
        <v>46312</v>
      </c>
      <c r="Q3258" s="31">
        <f t="shared" si="100"/>
        <v>688</v>
      </c>
      <c r="R3258" s="31">
        <f t="shared" si="101"/>
        <v>702</v>
      </c>
      <c r="S3258" s="29">
        <f>IF($Q3258&lt;Parâmetros!$E$19,$G3258-1,$G3258)</f>
        <v>46312</v>
      </c>
    </row>
    <row r="3259" spans="1:19" ht="15" customHeight="1" x14ac:dyDescent="0.25">
      <c r="A3259" s="128">
        <v>56855</v>
      </c>
      <c r="B3259" s="65" t="s">
        <v>42</v>
      </c>
      <c r="C3259" s="65" t="s">
        <v>70</v>
      </c>
      <c r="D3259" s="66">
        <v>46312</v>
      </c>
      <c r="E3259" s="67">
        <v>0.33</v>
      </c>
      <c r="F3259" s="65" t="s">
        <v>285</v>
      </c>
      <c r="G3259" s="66">
        <v>46312</v>
      </c>
      <c r="H3259" s="129">
        <v>40523268</v>
      </c>
      <c r="I3259" s="129">
        <v>10</v>
      </c>
      <c r="J3259" s="65" t="s">
        <v>3978</v>
      </c>
      <c r="K3259" s="65" t="s">
        <v>3979</v>
      </c>
      <c r="L3259" s="66">
        <v>46312</v>
      </c>
      <c r="M3259" s="65" t="s">
        <v>315</v>
      </c>
      <c r="N3259" s="129">
        <v>3004242</v>
      </c>
      <c r="O3259" s="65" t="s">
        <v>289</v>
      </c>
      <c r="P3259" s="66">
        <v>46312</v>
      </c>
      <c r="Q3259" s="31">
        <f t="shared" si="100"/>
        <v>703</v>
      </c>
      <c r="R3259" s="31">
        <f t="shared" si="101"/>
        <v>722</v>
      </c>
      <c r="S3259" s="29">
        <f>IF($Q3259&lt;Parâmetros!$E$19,$G3259-1,$G3259)</f>
        <v>46312</v>
      </c>
    </row>
    <row r="3260" spans="1:19" ht="15" customHeight="1" x14ac:dyDescent="0.25">
      <c r="A3260" s="128">
        <v>56855</v>
      </c>
      <c r="B3260" s="65" t="s">
        <v>42</v>
      </c>
      <c r="C3260" s="65" t="s">
        <v>70</v>
      </c>
      <c r="D3260" s="66">
        <v>46312</v>
      </c>
      <c r="E3260" s="67">
        <v>0.38</v>
      </c>
      <c r="F3260" s="65" t="s">
        <v>285</v>
      </c>
      <c r="G3260" s="66">
        <v>46312</v>
      </c>
      <c r="H3260" s="129">
        <v>40523269</v>
      </c>
      <c r="I3260" s="129">
        <v>10</v>
      </c>
      <c r="J3260" s="65" t="s">
        <v>3980</v>
      </c>
      <c r="K3260" s="65" t="s">
        <v>3981</v>
      </c>
      <c r="L3260" s="66">
        <v>46312</v>
      </c>
      <c r="M3260" s="65" t="s">
        <v>315</v>
      </c>
      <c r="N3260" s="129">
        <v>3004243</v>
      </c>
      <c r="O3260" s="65" t="s">
        <v>289</v>
      </c>
      <c r="P3260" s="66">
        <v>46312</v>
      </c>
      <c r="Q3260" s="31">
        <f t="shared" ref="Q3260:Q3323" si="102">IFERROR(VALUE(LEFT($J3260,2))*60+VALUE(MID($J3260,4,2)),9999)</f>
        <v>723</v>
      </c>
      <c r="R3260" s="31">
        <f t="shared" ref="R3260:R3323" si="103">IFERROR(VALUE(LEFT($K3260,2))*60+VALUE(MID($K3260,4,2)),"")</f>
        <v>746</v>
      </c>
      <c r="S3260" s="29">
        <f>IF($Q3260&lt;Parâmetros!$E$19,$G3260-1,$G3260)</f>
        <v>46312</v>
      </c>
    </row>
    <row r="3261" spans="1:19" ht="15" customHeight="1" x14ac:dyDescent="0.25">
      <c r="A3261" s="128">
        <v>56855</v>
      </c>
      <c r="B3261" s="65" t="s">
        <v>42</v>
      </c>
      <c r="C3261" s="65" t="s">
        <v>70</v>
      </c>
      <c r="D3261" s="66">
        <v>46312</v>
      </c>
      <c r="E3261" s="67">
        <v>0.25</v>
      </c>
      <c r="F3261" s="65" t="s">
        <v>285</v>
      </c>
      <c r="G3261" s="66">
        <v>46312</v>
      </c>
      <c r="H3261" s="129">
        <v>40523270</v>
      </c>
      <c r="I3261" s="129">
        <v>10</v>
      </c>
      <c r="J3261" s="65" t="s">
        <v>3982</v>
      </c>
      <c r="K3261" s="65" t="s">
        <v>3983</v>
      </c>
      <c r="L3261" s="66">
        <v>46312</v>
      </c>
      <c r="M3261" s="65" t="s">
        <v>315</v>
      </c>
      <c r="N3261" s="129">
        <v>3004244</v>
      </c>
      <c r="O3261" s="65" t="s">
        <v>289</v>
      </c>
      <c r="P3261" s="66">
        <v>46312</v>
      </c>
      <c r="Q3261" s="31">
        <f t="shared" si="102"/>
        <v>748</v>
      </c>
      <c r="R3261" s="31">
        <f t="shared" si="103"/>
        <v>763</v>
      </c>
      <c r="S3261" s="29">
        <f>IF($Q3261&lt;Parâmetros!$E$19,$G3261-1,$G3261)</f>
        <v>46312</v>
      </c>
    </row>
    <row r="3262" spans="1:19" ht="15" customHeight="1" x14ac:dyDescent="0.25">
      <c r="A3262" s="128">
        <v>56855</v>
      </c>
      <c r="B3262" s="65" t="s">
        <v>42</v>
      </c>
      <c r="C3262" s="65" t="s">
        <v>70</v>
      </c>
      <c r="D3262" s="66">
        <v>46312</v>
      </c>
      <c r="E3262" s="67">
        <v>0.28000000000000003</v>
      </c>
      <c r="F3262" s="65" t="s">
        <v>285</v>
      </c>
      <c r="G3262" s="66">
        <v>46312</v>
      </c>
      <c r="H3262" s="129">
        <v>40523271</v>
      </c>
      <c r="I3262" s="129">
        <v>10</v>
      </c>
      <c r="J3262" s="65" t="s">
        <v>3984</v>
      </c>
      <c r="K3262" s="65" t="s">
        <v>3985</v>
      </c>
      <c r="L3262" s="66">
        <v>46312</v>
      </c>
      <c r="M3262" s="65" t="s">
        <v>315</v>
      </c>
      <c r="N3262" s="129">
        <v>3010325</v>
      </c>
      <c r="O3262" s="65" t="s">
        <v>289</v>
      </c>
      <c r="P3262" s="66">
        <v>46312</v>
      </c>
      <c r="Q3262" s="31">
        <f t="shared" si="102"/>
        <v>764</v>
      </c>
      <c r="R3262" s="31">
        <f t="shared" si="103"/>
        <v>781</v>
      </c>
      <c r="S3262" s="29">
        <f>IF($Q3262&lt;Parâmetros!$E$19,$G3262-1,$G3262)</f>
        <v>46312</v>
      </c>
    </row>
    <row r="3263" spans="1:19" ht="15" customHeight="1" x14ac:dyDescent="0.25">
      <c r="A3263" s="128">
        <v>56855</v>
      </c>
      <c r="B3263" s="65" t="s">
        <v>42</v>
      </c>
      <c r="C3263" s="65" t="s">
        <v>70</v>
      </c>
      <c r="D3263" s="66">
        <v>46312</v>
      </c>
      <c r="E3263" s="67">
        <v>0.14000000000000001</v>
      </c>
      <c r="F3263" s="65" t="s">
        <v>285</v>
      </c>
      <c r="G3263" s="66">
        <v>46312</v>
      </c>
      <c r="H3263" s="129">
        <v>40523272</v>
      </c>
      <c r="I3263" s="129">
        <v>10</v>
      </c>
      <c r="J3263" s="65" t="s">
        <v>3986</v>
      </c>
      <c r="K3263" s="65" t="s">
        <v>3987</v>
      </c>
      <c r="L3263" s="66">
        <v>46312</v>
      </c>
      <c r="M3263" s="65" t="s">
        <v>315</v>
      </c>
      <c r="N3263" s="129">
        <v>3010878</v>
      </c>
      <c r="O3263" s="65" t="s">
        <v>289</v>
      </c>
      <c r="P3263" s="66">
        <v>46312</v>
      </c>
      <c r="Q3263" s="31">
        <f t="shared" si="102"/>
        <v>782</v>
      </c>
      <c r="R3263" s="31">
        <f t="shared" si="103"/>
        <v>790</v>
      </c>
      <c r="S3263" s="29">
        <f>IF($Q3263&lt;Parâmetros!$E$19,$G3263-1,$G3263)</f>
        <v>46312</v>
      </c>
    </row>
    <row r="3264" spans="1:19" ht="15" customHeight="1" x14ac:dyDescent="0.25">
      <c r="A3264" s="128">
        <v>56855</v>
      </c>
      <c r="B3264" s="65" t="s">
        <v>42</v>
      </c>
      <c r="C3264" s="65" t="s">
        <v>70</v>
      </c>
      <c r="D3264" s="66">
        <v>46312</v>
      </c>
      <c r="E3264" s="67">
        <v>0.66</v>
      </c>
      <c r="F3264" s="65" t="s">
        <v>285</v>
      </c>
      <c r="G3264" s="66">
        <v>46312</v>
      </c>
      <c r="H3264" s="129">
        <v>40527121</v>
      </c>
      <c r="I3264" s="129">
        <v>10</v>
      </c>
      <c r="J3264" s="65" t="s">
        <v>3988</v>
      </c>
      <c r="K3264" s="65" t="s">
        <v>3989</v>
      </c>
      <c r="L3264" s="66">
        <v>46312</v>
      </c>
      <c r="M3264" s="65" t="s">
        <v>287</v>
      </c>
      <c r="N3264" s="65" t="s">
        <v>793</v>
      </c>
      <c r="O3264" s="65" t="s">
        <v>289</v>
      </c>
      <c r="P3264" s="66">
        <v>46312</v>
      </c>
      <c r="Q3264" s="31">
        <f t="shared" si="102"/>
        <v>859</v>
      </c>
      <c r="R3264" s="31">
        <f t="shared" si="103"/>
        <v>898</v>
      </c>
      <c r="S3264" s="29">
        <f>IF($Q3264&lt;Parâmetros!$E$19,$G3264-1,$G3264)</f>
        <v>46312</v>
      </c>
    </row>
    <row r="3265" spans="1:19" ht="15" customHeight="1" x14ac:dyDescent="0.25">
      <c r="A3265" s="128">
        <v>56855</v>
      </c>
      <c r="B3265" s="65" t="s">
        <v>42</v>
      </c>
      <c r="C3265" s="65" t="s">
        <v>70</v>
      </c>
      <c r="D3265" s="66">
        <v>46312</v>
      </c>
      <c r="E3265" s="67">
        <v>0.33</v>
      </c>
      <c r="F3265" s="65" t="s">
        <v>285</v>
      </c>
      <c r="G3265" s="66">
        <v>46312</v>
      </c>
      <c r="H3265" s="129">
        <v>40527121</v>
      </c>
      <c r="I3265" s="129">
        <v>10</v>
      </c>
      <c r="J3265" s="65" t="s">
        <v>3990</v>
      </c>
      <c r="K3265" s="65" t="s">
        <v>3991</v>
      </c>
      <c r="L3265" s="66">
        <v>46312</v>
      </c>
      <c r="M3265" s="65" t="s">
        <v>287</v>
      </c>
      <c r="N3265" s="65" t="s">
        <v>793</v>
      </c>
      <c r="O3265" s="65" t="s">
        <v>289</v>
      </c>
      <c r="P3265" s="66">
        <v>46312</v>
      </c>
      <c r="Q3265" s="31">
        <f t="shared" si="102"/>
        <v>900</v>
      </c>
      <c r="R3265" s="31">
        <f t="shared" si="103"/>
        <v>920</v>
      </c>
      <c r="S3265" s="29">
        <f>IF($Q3265&lt;Parâmetros!$E$19,$G3265-1,$G3265)</f>
        <v>46312</v>
      </c>
    </row>
    <row r="3266" spans="1:19" ht="15" customHeight="1" x14ac:dyDescent="0.25">
      <c r="A3266" s="128">
        <v>56855</v>
      </c>
      <c r="B3266" s="65" t="s">
        <v>42</v>
      </c>
      <c r="C3266" s="65" t="s">
        <v>70</v>
      </c>
      <c r="D3266" s="66">
        <v>46313</v>
      </c>
      <c r="E3266" s="67">
        <v>6.37</v>
      </c>
      <c r="F3266" s="65" t="s">
        <v>285</v>
      </c>
      <c r="G3266" s="66">
        <v>46313</v>
      </c>
      <c r="H3266" s="129">
        <v>40527156</v>
      </c>
      <c r="I3266" s="129">
        <v>10</v>
      </c>
      <c r="J3266" s="65" t="s">
        <v>3992</v>
      </c>
      <c r="K3266" s="65" t="s">
        <v>3993</v>
      </c>
      <c r="L3266" s="66">
        <v>46313</v>
      </c>
      <c r="M3266" s="65" t="s">
        <v>287</v>
      </c>
      <c r="N3266" s="65" t="s">
        <v>793</v>
      </c>
      <c r="O3266" s="65" t="s">
        <v>289</v>
      </c>
      <c r="P3266" s="66">
        <v>46313</v>
      </c>
      <c r="Q3266" s="31">
        <f t="shared" si="102"/>
        <v>425</v>
      </c>
      <c r="R3266" s="31">
        <f t="shared" si="103"/>
        <v>807</v>
      </c>
      <c r="S3266" s="29">
        <f>IF($Q3266&lt;Parâmetros!$E$19,$G3266-1,$G3266)</f>
        <v>46313</v>
      </c>
    </row>
    <row r="3267" spans="1:19" ht="15" customHeight="1" x14ac:dyDescent="0.25">
      <c r="A3267" s="128">
        <v>56855</v>
      </c>
      <c r="B3267" s="65" t="s">
        <v>42</v>
      </c>
      <c r="C3267" s="65" t="s">
        <v>70</v>
      </c>
      <c r="D3267" s="66">
        <v>46313</v>
      </c>
      <c r="E3267" s="67">
        <v>0.87</v>
      </c>
      <c r="F3267" s="65" t="s">
        <v>285</v>
      </c>
      <c r="G3267" s="66">
        <v>46313</v>
      </c>
      <c r="H3267" s="129">
        <v>40527399</v>
      </c>
      <c r="I3267" s="129">
        <v>10</v>
      </c>
      <c r="J3267" s="65" t="s">
        <v>3994</v>
      </c>
      <c r="K3267" s="65" t="s">
        <v>3995</v>
      </c>
      <c r="L3267" s="66">
        <v>46313</v>
      </c>
      <c r="M3267" s="65" t="s">
        <v>287</v>
      </c>
      <c r="N3267" s="65" t="s">
        <v>793</v>
      </c>
      <c r="O3267" s="65" t="s">
        <v>289</v>
      </c>
      <c r="P3267" s="66">
        <v>46313</v>
      </c>
      <c r="Q3267" s="31">
        <f t="shared" si="102"/>
        <v>869</v>
      </c>
      <c r="R3267" s="31">
        <f t="shared" si="103"/>
        <v>921</v>
      </c>
      <c r="S3267" s="29">
        <f>IF($Q3267&lt;Parâmetros!$E$19,$G3267-1,$G3267)</f>
        <v>46313</v>
      </c>
    </row>
    <row r="3268" spans="1:19" ht="15" customHeight="1" x14ac:dyDescent="0.25">
      <c r="A3268" s="128">
        <v>56855</v>
      </c>
      <c r="B3268" s="65" t="s">
        <v>42</v>
      </c>
      <c r="C3268" s="65" t="s">
        <v>70</v>
      </c>
      <c r="D3268" s="66">
        <v>46315</v>
      </c>
      <c r="E3268" s="67">
        <v>2.5</v>
      </c>
      <c r="F3268" s="65" t="s">
        <v>285</v>
      </c>
      <c r="G3268" s="66">
        <v>46315</v>
      </c>
      <c r="H3268" s="129">
        <v>40527935</v>
      </c>
      <c r="I3268" s="129">
        <v>10</v>
      </c>
      <c r="J3268" s="65" t="s">
        <v>4345</v>
      </c>
      <c r="K3268" s="65" t="s">
        <v>4346</v>
      </c>
      <c r="L3268" s="66">
        <v>46315</v>
      </c>
      <c r="M3268" s="65" t="s">
        <v>287</v>
      </c>
      <c r="N3268" s="65" t="s">
        <v>793</v>
      </c>
      <c r="O3268" s="65" t="s">
        <v>289</v>
      </c>
      <c r="P3268" s="66">
        <v>46315</v>
      </c>
      <c r="Q3268" s="31">
        <f t="shared" si="102"/>
        <v>433</v>
      </c>
      <c r="R3268" s="31">
        <f t="shared" si="103"/>
        <v>583</v>
      </c>
      <c r="S3268" s="29">
        <f>IF($Q3268&lt;Parâmetros!$E$19,$G3268-1,$G3268)</f>
        <v>46315</v>
      </c>
    </row>
    <row r="3269" spans="1:19" ht="15" customHeight="1" x14ac:dyDescent="0.25">
      <c r="A3269" s="128">
        <v>56855</v>
      </c>
      <c r="B3269" s="65" t="s">
        <v>42</v>
      </c>
      <c r="C3269" s="65" t="s">
        <v>70</v>
      </c>
      <c r="D3269" s="66">
        <v>46315</v>
      </c>
      <c r="E3269" s="67">
        <v>1.1000000000000001</v>
      </c>
      <c r="F3269" s="65" t="s">
        <v>285</v>
      </c>
      <c r="G3269" s="66">
        <v>46315</v>
      </c>
      <c r="H3269" s="129">
        <v>40526021</v>
      </c>
      <c r="I3269" s="129">
        <v>10</v>
      </c>
      <c r="J3269" s="65" t="s">
        <v>2963</v>
      </c>
      <c r="K3269" s="65" t="s">
        <v>4347</v>
      </c>
      <c r="L3269" s="66">
        <v>46315</v>
      </c>
      <c r="M3269" s="65" t="s">
        <v>315</v>
      </c>
      <c r="N3269" s="129">
        <v>3010914</v>
      </c>
      <c r="O3269" s="65" t="s">
        <v>289</v>
      </c>
      <c r="P3269" s="66">
        <v>46315</v>
      </c>
      <c r="Q3269" s="31">
        <f t="shared" si="102"/>
        <v>585</v>
      </c>
      <c r="R3269" s="31">
        <f t="shared" si="103"/>
        <v>651</v>
      </c>
      <c r="S3269" s="29">
        <f>IF($Q3269&lt;Parâmetros!$E$19,$G3269-1,$G3269)</f>
        <v>46315</v>
      </c>
    </row>
    <row r="3270" spans="1:19" ht="15" customHeight="1" x14ac:dyDescent="0.25">
      <c r="A3270" s="128">
        <v>56855</v>
      </c>
      <c r="B3270" s="65" t="s">
        <v>42</v>
      </c>
      <c r="C3270" s="65" t="s">
        <v>70</v>
      </c>
      <c r="D3270" s="66">
        <v>46315</v>
      </c>
      <c r="E3270" s="67">
        <v>2.5099999999999998</v>
      </c>
      <c r="F3270" s="65" t="s">
        <v>285</v>
      </c>
      <c r="G3270" s="66">
        <v>46315</v>
      </c>
      <c r="H3270" s="129">
        <v>40526409</v>
      </c>
      <c r="I3270" s="129">
        <v>20</v>
      </c>
      <c r="J3270" s="65" t="s">
        <v>4348</v>
      </c>
      <c r="K3270" s="65" t="s">
        <v>4349</v>
      </c>
      <c r="L3270" s="66">
        <v>46315</v>
      </c>
      <c r="M3270" s="65" t="s">
        <v>287</v>
      </c>
      <c r="N3270" s="65" t="s">
        <v>793</v>
      </c>
      <c r="O3270" s="65" t="s">
        <v>289</v>
      </c>
      <c r="P3270" s="66">
        <v>46315</v>
      </c>
      <c r="Q3270" s="31">
        <f t="shared" si="102"/>
        <v>652</v>
      </c>
      <c r="R3270" s="31">
        <f t="shared" si="103"/>
        <v>802</v>
      </c>
      <c r="S3270" s="29">
        <f>IF($Q3270&lt;Parâmetros!$E$19,$G3270-1,$G3270)</f>
        <v>46315</v>
      </c>
    </row>
    <row r="3271" spans="1:19" ht="15" customHeight="1" x14ac:dyDescent="0.25">
      <c r="A3271" s="128">
        <v>56855</v>
      </c>
      <c r="B3271" s="65" t="s">
        <v>42</v>
      </c>
      <c r="C3271" s="65" t="s">
        <v>70</v>
      </c>
      <c r="D3271" s="66">
        <v>46315</v>
      </c>
      <c r="E3271" s="67">
        <v>1.02</v>
      </c>
      <c r="F3271" s="65" t="s">
        <v>285</v>
      </c>
      <c r="G3271" s="66">
        <v>46315</v>
      </c>
      <c r="H3271" s="129">
        <v>40527933</v>
      </c>
      <c r="I3271" s="129">
        <v>10</v>
      </c>
      <c r="J3271" s="65" t="s">
        <v>4350</v>
      </c>
      <c r="K3271" s="65" t="s">
        <v>4351</v>
      </c>
      <c r="L3271" s="66">
        <v>46315</v>
      </c>
      <c r="M3271" s="65" t="s">
        <v>287</v>
      </c>
      <c r="N3271" s="65" t="s">
        <v>793</v>
      </c>
      <c r="O3271" s="65" t="s">
        <v>289</v>
      </c>
      <c r="P3271" s="66">
        <v>46315</v>
      </c>
      <c r="Q3271" s="31">
        <f t="shared" si="102"/>
        <v>865</v>
      </c>
      <c r="R3271" s="31">
        <f t="shared" si="103"/>
        <v>926</v>
      </c>
      <c r="S3271" s="29">
        <f>IF($Q3271&lt;Parâmetros!$E$19,$G3271-1,$G3271)</f>
        <v>46315</v>
      </c>
    </row>
    <row r="3272" spans="1:19" ht="15" customHeight="1" x14ac:dyDescent="0.25">
      <c r="A3272" s="128">
        <v>56855</v>
      </c>
      <c r="B3272" s="65" t="s">
        <v>42</v>
      </c>
      <c r="C3272" s="65" t="s">
        <v>70</v>
      </c>
      <c r="D3272" s="66">
        <v>46316</v>
      </c>
      <c r="E3272" s="67">
        <v>1.43</v>
      </c>
      <c r="F3272" s="65" t="s">
        <v>285</v>
      </c>
      <c r="G3272" s="66">
        <v>46316</v>
      </c>
      <c r="H3272" s="129">
        <v>40526022</v>
      </c>
      <c r="I3272" s="129">
        <v>10</v>
      </c>
      <c r="J3272" s="65" t="s">
        <v>4352</v>
      </c>
      <c r="K3272" s="65" t="s">
        <v>3454</v>
      </c>
      <c r="L3272" s="66">
        <v>46316</v>
      </c>
      <c r="M3272" s="65" t="s">
        <v>315</v>
      </c>
      <c r="N3272" s="129">
        <v>3010914</v>
      </c>
      <c r="O3272" s="65" t="s">
        <v>289</v>
      </c>
      <c r="P3272" s="66">
        <v>46316</v>
      </c>
      <c r="Q3272" s="31">
        <f t="shared" si="102"/>
        <v>429</v>
      </c>
      <c r="R3272" s="31">
        <f t="shared" si="103"/>
        <v>515</v>
      </c>
      <c r="S3272" s="29">
        <f>IF($Q3272&lt;Parâmetros!$E$19,$G3272-1,$G3272)</f>
        <v>46316</v>
      </c>
    </row>
    <row r="3273" spans="1:19" ht="15" customHeight="1" x14ac:dyDescent="0.25">
      <c r="A3273" s="128">
        <v>56855</v>
      </c>
      <c r="B3273" s="65" t="s">
        <v>42</v>
      </c>
      <c r="C3273" s="65" t="s">
        <v>70</v>
      </c>
      <c r="D3273" s="66">
        <v>46316</v>
      </c>
      <c r="E3273" s="67">
        <v>3.64</v>
      </c>
      <c r="F3273" s="65" t="s">
        <v>285</v>
      </c>
      <c r="G3273" s="66">
        <v>46316</v>
      </c>
      <c r="H3273" s="129">
        <v>40527114</v>
      </c>
      <c r="I3273" s="129">
        <v>10</v>
      </c>
      <c r="J3273" s="65" t="s">
        <v>4634</v>
      </c>
      <c r="K3273" s="65" t="s">
        <v>4635</v>
      </c>
      <c r="L3273" s="66">
        <v>46316</v>
      </c>
      <c r="M3273" s="65" t="s">
        <v>287</v>
      </c>
      <c r="N3273" s="65" t="s">
        <v>793</v>
      </c>
      <c r="O3273" s="65" t="s">
        <v>289</v>
      </c>
      <c r="P3273" s="66">
        <v>46316</v>
      </c>
      <c r="Q3273" s="31">
        <f t="shared" si="102"/>
        <v>515</v>
      </c>
      <c r="R3273" s="31">
        <f t="shared" si="103"/>
        <v>734</v>
      </c>
      <c r="S3273" s="29">
        <f>IF($Q3273&lt;Parâmetros!$E$19,$G3273-1,$G3273)</f>
        <v>46316</v>
      </c>
    </row>
    <row r="3274" spans="1:19" ht="15" customHeight="1" x14ac:dyDescent="0.25">
      <c r="A3274" s="128">
        <v>56855</v>
      </c>
      <c r="B3274" s="65" t="s">
        <v>42</v>
      </c>
      <c r="C3274" s="65" t="s">
        <v>70</v>
      </c>
      <c r="D3274" s="66">
        <v>46316</v>
      </c>
      <c r="E3274" s="67">
        <v>1.26</v>
      </c>
      <c r="F3274" s="65" t="s">
        <v>285</v>
      </c>
      <c r="G3274" s="66">
        <v>46316</v>
      </c>
      <c r="H3274" s="129">
        <v>40528187</v>
      </c>
      <c r="I3274" s="129">
        <v>10</v>
      </c>
      <c r="J3274" s="65" t="s">
        <v>4636</v>
      </c>
      <c r="K3274" s="65" t="s">
        <v>4637</v>
      </c>
      <c r="L3274" s="66">
        <v>46316</v>
      </c>
      <c r="M3274" s="65" t="s">
        <v>287</v>
      </c>
      <c r="N3274" s="65" t="s">
        <v>793</v>
      </c>
      <c r="O3274" s="65" t="s">
        <v>289</v>
      </c>
      <c r="P3274" s="66">
        <v>46316</v>
      </c>
      <c r="Q3274" s="31">
        <f t="shared" si="102"/>
        <v>801</v>
      </c>
      <c r="R3274" s="31">
        <f t="shared" si="103"/>
        <v>877</v>
      </c>
      <c r="S3274" s="29">
        <f>IF($Q3274&lt;Parâmetros!$E$19,$G3274-1,$G3274)</f>
        <v>46316</v>
      </c>
    </row>
    <row r="3275" spans="1:19" ht="15" customHeight="1" x14ac:dyDescent="0.25">
      <c r="A3275" s="128">
        <v>56855</v>
      </c>
      <c r="B3275" s="65" t="s">
        <v>42</v>
      </c>
      <c r="C3275" s="65" t="s">
        <v>70</v>
      </c>
      <c r="D3275" s="66">
        <v>46316</v>
      </c>
      <c r="E3275" s="67">
        <v>0.72</v>
      </c>
      <c r="F3275" s="65" t="s">
        <v>285</v>
      </c>
      <c r="G3275" s="66">
        <v>46316</v>
      </c>
      <c r="H3275" s="129">
        <v>40526409</v>
      </c>
      <c r="I3275" s="129">
        <v>20</v>
      </c>
      <c r="J3275" s="65" t="s">
        <v>4638</v>
      </c>
      <c r="K3275" s="65" t="s">
        <v>4639</v>
      </c>
      <c r="L3275" s="66">
        <v>46316</v>
      </c>
      <c r="M3275" s="65" t="s">
        <v>287</v>
      </c>
      <c r="N3275" s="65" t="s">
        <v>793</v>
      </c>
      <c r="O3275" s="65" t="s">
        <v>289</v>
      </c>
      <c r="P3275" s="66">
        <v>46316</v>
      </c>
      <c r="Q3275" s="31">
        <f t="shared" si="102"/>
        <v>878</v>
      </c>
      <c r="R3275" s="31">
        <f t="shared" si="103"/>
        <v>921</v>
      </c>
      <c r="S3275" s="29">
        <f>IF($Q3275&lt;Parâmetros!$E$19,$G3275-1,$G3275)</f>
        <v>46316</v>
      </c>
    </row>
    <row r="3276" spans="1:19" ht="15" customHeight="1" x14ac:dyDescent="0.25">
      <c r="A3276" s="128">
        <v>56855</v>
      </c>
      <c r="B3276" s="65" t="s">
        <v>42</v>
      </c>
      <c r="C3276" s="65" t="s">
        <v>70</v>
      </c>
      <c r="D3276" s="66">
        <v>46319</v>
      </c>
      <c r="E3276" s="67">
        <v>1.18</v>
      </c>
      <c r="F3276" s="65" t="s">
        <v>285</v>
      </c>
      <c r="G3276" s="66">
        <v>46318</v>
      </c>
      <c r="H3276" s="129">
        <v>40526015</v>
      </c>
      <c r="I3276" s="129">
        <v>10</v>
      </c>
      <c r="J3276" s="65" t="s">
        <v>4976</v>
      </c>
      <c r="K3276" s="65" t="s">
        <v>4977</v>
      </c>
      <c r="L3276" s="66">
        <v>46319</v>
      </c>
      <c r="M3276" s="65" t="s">
        <v>315</v>
      </c>
      <c r="N3276" s="129">
        <v>3011182</v>
      </c>
      <c r="O3276" s="65" t="s">
        <v>289</v>
      </c>
      <c r="P3276" s="66">
        <v>46319</v>
      </c>
      <c r="Q3276" s="31">
        <f t="shared" si="102"/>
        <v>1432</v>
      </c>
      <c r="R3276" s="31">
        <f t="shared" si="103"/>
        <v>63</v>
      </c>
      <c r="S3276" s="29">
        <f>IF($Q3276&lt;Parâmetros!$E$19,$G3276-1,$G3276)</f>
        <v>46318</v>
      </c>
    </row>
    <row r="3277" spans="1:19" ht="15" customHeight="1" x14ac:dyDescent="0.25">
      <c r="A3277" s="128">
        <v>56855</v>
      </c>
      <c r="B3277" s="65" t="s">
        <v>42</v>
      </c>
      <c r="C3277" s="65" t="s">
        <v>70</v>
      </c>
      <c r="D3277" s="66">
        <v>46319</v>
      </c>
      <c r="E3277" s="67">
        <v>1.82</v>
      </c>
      <c r="F3277" s="65" t="s">
        <v>285</v>
      </c>
      <c r="G3277" s="66">
        <v>46319</v>
      </c>
      <c r="H3277" s="129">
        <v>40529380</v>
      </c>
      <c r="I3277" s="129">
        <v>10</v>
      </c>
      <c r="J3277" s="65" t="s">
        <v>4898</v>
      </c>
      <c r="K3277" s="65" t="s">
        <v>4899</v>
      </c>
      <c r="L3277" s="66">
        <v>46319</v>
      </c>
      <c r="M3277" s="65" t="s">
        <v>287</v>
      </c>
      <c r="N3277" s="65" t="s">
        <v>793</v>
      </c>
      <c r="O3277" s="65" t="s">
        <v>289</v>
      </c>
      <c r="P3277" s="66">
        <v>46319</v>
      </c>
      <c r="Q3277" s="31">
        <f t="shared" si="102"/>
        <v>150</v>
      </c>
      <c r="R3277" s="31">
        <f t="shared" si="103"/>
        <v>259</v>
      </c>
      <c r="S3277" s="29">
        <f>IF($Q3277&lt;Parâmetros!$E$19,$G3277-1,$G3277)</f>
        <v>46318</v>
      </c>
    </row>
    <row r="3278" spans="1:19" ht="15" customHeight="1" x14ac:dyDescent="0.25">
      <c r="A3278" s="128">
        <v>56855</v>
      </c>
      <c r="B3278" s="65" t="s">
        <v>42</v>
      </c>
      <c r="C3278" s="65" t="s">
        <v>70</v>
      </c>
      <c r="D3278" s="66">
        <v>46319</v>
      </c>
      <c r="E3278" s="67">
        <v>1.1299999999999999</v>
      </c>
      <c r="F3278" s="65" t="s">
        <v>285</v>
      </c>
      <c r="G3278" s="66">
        <v>46319</v>
      </c>
      <c r="H3278" s="129">
        <v>40529382</v>
      </c>
      <c r="I3278" s="129">
        <v>10</v>
      </c>
      <c r="J3278" s="65" t="s">
        <v>4900</v>
      </c>
      <c r="K3278" s="65" t="s">
        <v>4901</v>
      </c>
      <c r="L3278" s="66">
        <v>46319</v>
      </c>
      <c r="M3278" s="65" t="s">
        <v>287</v>
      </c>
      <c r="N3278" s="129">
        <v>3006639</v>
      </c>
      <c r="O3278" s="65" t="s">
        <v>289</v>
      </c>
      <c r="P3278" s="66">
        <v>46319</v>
      </c>
      <c r="Q3278" s="31">
        <f t="shared" si="102"/>
        <v>262</v>
      </c>
      <c r="R3278" s="31">
        <f t="shared" si="103"/>
        <v>330</v>
      </c>
      <c r="S3278" s="29">
        <f>IF($Q3278&lt;Parâmetros!$E$19,$G3278-1,$G3278)</f>
        <v>46318</v>
      </c>
    </row>
    <row r="3279" spans="1:19" ht="15" customHeight="1" x14ac:dyDescent="0.25">
      <c r="A3279" s="128">
        <v>56855</v>
      </c>
      <c r="B3279" s="65" t="s">
        <v>42</v>
      </c>
      <c r="C3279" s="65" t="s">
        <v>70</v>
      </c>
      <c r="D3279" s="66">
        <v>46319</v>
      </c>
      <c r="E3279" s="67">
        <v>0.98</v>
      </c>
      <c r="F3279" s="65" t="s">
        <v>285</v>
      </c>
      <c r="G3279" s="66">
        <v>46319</v>
      </c>
      <c r="H3279" s="129">
        <v>40526023</v>
      </c>
      <c r="I3279" s="129">
        <v>10</v>
      </c>
      <c r="J3279" s="65" t="s">
        <v>4978</v>
      </c>
      <c r="K3279" s="65" t="s">
        <v>4979</v>
      </c>
      <c r="L3279" s="66">
        <v>46319</v>
      </c>
      <c r="M3279" s="65" t="s">
        <v>315</v>
      </c>
      <c r="N3279" s="129">
        <v>3010914</v>
      </c>
      <c r="O3279" s="65" t="s">
        <v>289</v>
      </c>
      <c r="P3279" s="66">
        <v>46319</v>
      </c>
      <c r="Q3279" s="31">
        <f t="shared" si="102"/>
        <v>330</v>
      </c>
      <c r="R3279" s="31">
        <f t="shared" si="103"/>
        <v>389</v>
      </c>
      <c r="S3279" s="29">
        <f>IF($Q3279&lt;Parâmetros!$E$19,$G3279-1,$G3279)</f>
        <v>46318</v>
      </c>
    </row>
    <row r="3280" spans="1:19" ht="15" customHeight="1" x14ac:dyDescent="0.25">
      <c r="A3280" s="128">
        <v>56855</v>
      </c>
      <c r="B3280" s="65" t="s">
        <v>42</v>
      </c>
      <c r="C3280" s="65" t="s">
        <v>70</v>
      </c>
      <c r="D3280" s="66">
        <v>46319</v>
      </c>
      <c r="E3280" s="67">
        <v>0.55000000000000004</v>
      </c>
      <c r="F3280" s="65" t="s">
        <v>285</v>
      </c>
      <c r="G3280" s="66">
        <v>46319</v>
      </c>
      <c r="H3280" s="129">
        <v>40529603</v>
      </c>
      <c r="I3280" s="129">
        <v>10</v>
      </c>
      <c r="J3280" s="65" t="s">
        <v>4980</v>
      </c>
      <c r="K3280" s="65" t="s">
        <v>880</v>
      </c>
      <c r="L3280" s="66">
        <v>46319</v>
      </c>
      <c r="M3280" s="65" t="s">
        <v>287</v>
      </c>
      <c r="N3280" s="65" t="s">
        <v>793</v>
      </c>
      <c r="O3280" s="65" t="s">
        <v>289</v>
      </c>
      <c r="P3280" s="66">
        <v>46319</v>
      </c>
      <c r="Q3280" s="31">
        <f t="shared" si="102"/>
        <v>390</v>
      </c>
      <c r="R3280" s="31">
        <f t="shared" si="103"/>
        <v>423</v>
      </c>
      <c r="S3280" s="29">
        <f>IF($Q3280&lt;Parâmetros!$E$19,$G3280-1,$G3280)</f>
        <v>46318</v>
      </c>
    </row>
    <row r="3281" spans="1:19" ht="15" customHeight="1" x14ac:dyDescent="0.25">
      <c r="A3281" s="116"/>
      <c r="B3281" s="65"/>
      <c r="C3281" s="65"/>
      <c r="D3281" s="66"/>
      <c r="E3281" s="67"/>
      <c r="F3281" s="65"/>
      <c r="G3281" s="66"/>
      <c r="J3281" s="65"/>
      <c r="K3281" s="65"/>
      <c r="L3281" s="66"/>
      <c r="M3281" s="65"/>
      <c r="N3281" s="65"/>
      <c r="O3281" s="65"/>
      <c r="P3281" s="66"/>
      <c r="Q3281" s="31">
        <f t="shared" si="102"/>
        <v>9999</v>
      </c>
      <c r="R3281" s="31" t="str">
        <f t="shared" si="103"/>
        <v/>
      </c>
      <c r="S3281" s="29">
        <f>IF($Q3281&lt;Parâmetros!$E$19,$G3281-1,$G3281)</f>
        <v>0</v>
      </c>
    </row>
    <row r="3282" spans="1:19" ht="15" customHeight="1" x14ac:dyDescent="0.25">
      <c r="A3282" s="116"/>
      <c r="B3282" s="65"/>
      <c r="C3282" s="65"/>
      <c r="D3282" s="66"/>
      <c r="E3282" s="67"/>
      <c r="F3282" s="65"/>
      <c r="G3282" s="66"/>
      <c r="J3282" s="65"/>
      <c r="K3282" s="65"/>
      <c r="L3282" s="66"/>
      <c r="M3282" s="65"/>
      <c r="N3282" s="65"/>
      <c r="O3282" s="65"/>
      <c r="P3282" s="66"/>
      <c r="Q3282" s="31">
        <f t="shared" si="102"/>
        <v>9999</v>
      </c>
      <c r="R3282" s="31" t="str">
        <f t="shared" si="103"/>
        <v/>
      </c>
      <c r="S3282" s="29">
        <f>IF($Q3282&lt;Parâmetros!$E$19,$G3282-1,$G3282)</f>
        <v>0</v>
      </c>
    </row>
    <row r="3283" spans="1:19" ht="15" customHeight="1" x14ac:dyDescent="0.25">
      <c r="A3283" s="116"/>
      <c r="B3283" s="65"/>
      <c r="C3283" s="65"/>
      <c r="D3283" s="66"/>
      <c r="E3283" s="67"/>
      <c r="F3283" s="65"/>
      <c r="G3283" s="66"/>
      <c r="J3283" s="65"/>
      <c r="K3283" s="65"/>
      <c r="L3283" s="66"/>
      <c r="M3283" s="65"/>
      <c r="N3283" s="65"/>
      <c r="O3283" s="65"/>
      <c r="P3283" s="66"/>
      <c r="Q3283" s="31">
        <f t="shared" si="102"/>
        <v>9999</v>
      </c>
      <c r="R3283" s="31" t="str">
        <f t="shared" si="103"/>
        <v/>
      </c>
      <c r="S3283" s="29">
        <f>IF($Q3283&lt;Parâmetros!$E$19,$G3283-1,$G3283)</f>
        <v>0</v>
      </c>
    </row>
    <row r="3284" spans="1:19" ht="15" customHeight="1" x14ac:dyDescent="0.25">
      <c r="A3284" s="116"/>
      <c r="B3284" s="65"/>
      <c r="C3284" s="65"/>
      <c r="D3284" s="66"/>
      <c r="E3284" s="67"/>
      <c r="F3284" s="65"/>
      <c r="G3284" s="66"/>
      <c r="J3284" s="65"/>
      <c r="K3284" s="65"/>
      <c r="L3284" s="66"/>
      <c r="M3284" s="65"/>
      <c r="N3284" s="65"/>
      <c r="O3284" s="65"/>
      <c r="P3284" s="66"/>
      <c r="Q3284" s="31">
        <f t="shared" si="102"/>
        <v>9999</v>
      </c>
      <c r="R3284" s="31" t="str">
        <f t="shared" si="103"/>
        <v/>
      </c>
      <c r="S3284" s="29">
        <f>IF($Q3284&lt;Parâmetros!$E$19,$G3284-1,$G3284)</f>
        <v>0</v>
      </c>
    </row>
    <row r="3285" spans="1:19" ht="15" customHeight="1" x14ac:dyDescent="0.25">
      <c r="A3285" s="116"/>
      <c r="B3285" s="65"/>
      <c r="C3285" s="65"/>
      <c r="D3285" s="66"/>
      <c r="E3285" s="67"/>
      <c r="F3285" s="65"/>
      <c r="G3285" s="66"/>
      <c r="J3285" s="65"/>
      <c r="K3285" s="65"/>
      <c r="L3285" s="66"/>
      <c r="M3285" s="65"/>
      <c r="N3285" s="65"/>
      <c r="O3285" s="65"/>
      <c r="P3285" s="66"/>
      <c r="Q3285" s="31">
        <f t="shared" si="102"/>
        <v>9999</v>
      </c>
      <c r="R3285" s="31" t="str">
        <f t="shared" si="103"/>
        <v/>
      </c>
      <c r="S3285" s="29">
        <f>IF($Q3285&lt;Parâmetros!$E$19,$G3285-1,$G3285)</f>
        <v>0</v>
      </c>
    </row>
    <row r="3286" spans="1:19" ht="15" customHeight="1" x14ac:dyDescent="0.25">
      <c r="A3286" s="116"/>
      <c r="B3286" s="65"/>
      <c r="C3286" s="65"/>
      <c r="D3286" s="66"/>
      <c r="E3286" s="67"/>
      <c r="F3286" s="65"/>
      <c r="G3286" s="66"/>
      <c r="J3286" s="65"/>
      <c r="K3286" s="65"/>
      <c r="L3286" s="66"/>
      <c r="M3286" s="65"/>
      <c r="N3286" s="65"/>
      <c r="O3286" s="65"/>
      <c r="P3286" s="66"/>
      <c r="Q3286" s="31">
        <f t="shared" si="102"/>
        <v>9999</v>
      </c>
      <c r="R3286" s="31" t="str">
        <f t="shared" si="103"/>
        <v/>
      </c>
      <c r="S3286" s="29">
        <f>IF($Q3286&lt;Parâmetros!$E$19,$G3286-1,$G3286)</f>
        <v>0</v>
      </c>
    </row>
    <row r="3287" spans="1:19" ht="15" customHeight="1" x14ac:dyDescent="0.25">
      <c r="A3287" s="116"/>
      <c r="B3287" s="65"/>
      <c r="C3287" s="65"/>
      <c r="D3287" s="66"/>
      <c r="E3287" s="67"/>
      <c r="F3287" s="65"/>
      <c r="G3287" s="66"/>
      <c r="J3287" s="65"/>
      <c r="K3287" s="65"/>
      <c r="L3287" s="66"/>
      <c r="M3287" s="65"/>
      <c r="N3287" s="65"/>
      <c r="O3287" s="65"/>
      <c r="P3287" s="66"/>
      <c r="Q3287" s="31">
        <f t="shared" si="102"/>
        <v>9999</v>
      </c>
      <c r="R3287" s="31" t="str">
        <f t="shared" si="103"/>
        <v/>
      </c>
      <c r="S3287" s="29">
        <f>IF($Q3287&lt;Parâmetros!$E$19,$G3287-1,$G3287)</f>
        <v>0</v>
      </c>
    </row>
    <row r="3288" spans="1:19" ht="15" customHeight="1" x14ac:dyDescent="0.25">
      <c r="A3288" s="116"/>
      <c r="B3288" s="65"/>
      <c r="C3288" s="65"/>
      <c r="D3288" s="66"/>
      <c r="E3288" s="67"/>
      <c r="F3288" s="65"/>
      <c r="G3288" s="66"/>
      <c r="J3288" s="65"/>
      <c r="K3288" s="65"/>
      <c r="L3288" s="66"/>
      <c r="M3288" s="65"/>
      <c r="N3288" s="65"/>
      <c r="O3288" s="65"/>
      <c r="P3288" s="66"/>
      <c r="Q3288" s="31">
        <f t="shared" si="102"/>
        <v>9999</v>
      </c>
      <c r="R3288" s="31" t="str">
        <f t="shared" si="103"/>
        <v/>
      </c>
      <c r="S3288" s="29">
        <f>IF($Q3288&lt;Parâmetros!$E$19,$G3288-1,$G3288)</f>
        <v>0</v>
      </c>
    </row>
    <row r="3289" spans="1:19" ht="15" customHeight="1" x14ac:dyDescent="0.25">
      <c r="A3289" s="116"/>
      <c r="B3289" s="65"/>
      <c r="C3289" s="65"/>
      <c r="D3289" s="66"/>
      <c r="E3289" s="67"/>
      <c r="F3289" s="65"/>
      <c r="G3289" s="66"/>
      <c r="J3289" s="65"/>
      <c r="K3289" s="65"/>
      <c r="L3289" s="66"/>
      <c r="M3289" s="65"/>
      <c r="N3289" s="65"/>
      <c r="O3289" s="65"/>
      <c r="P3289" s="66"/>
      <c r="Q3289" s="31">
        <f t="shared" si="102"/>
        <v>9999</v>
      </c>
      <c r="R3289" s="31" t="str">
        <f t="shared" si="103"/>
        <v/>
      </c>
      <c r="S3289" s="29">
        <f>IF($Q3289&lt;Parâmetros!$E$19,$G3289-1,$G3289)</f>
        <v>0</v>
      </c>
    </row>
    <row r="3290" spans="1:19" ht="15" customHeight="1" x14ac:dyDescent="0.25">
      <c r="A3290" s="116"/>
      <c r="B3290" s="65"/>
      <c r="C3290" s="65"/>
      <c r="D3290" s="66"/>
      <c r="E3290" s="67"/>
      <c r="F3290" s="65"/>
      <c r="G3290" s="66"/>
      <c r="J3290" s="65"/>
      <c r="K3290" s="65"/>
      <c r="L3290" s="66"/>
      <c r="M3290" s="65"/>
      <c r="N3290" s="65"/>
      <c r="O3290" s="65"/>
      <c r="P3290" s="66"/>
      <c r="Q3290" s="31">
        <f t="shared" si="102"/>
        <v>9999</v>
      </c>
      <c r="R3290" s="31" t="str">
        <f t="shared" si="103"/>
        <v/>
      </c>
      <c r="S3290" s="29">
        <f>IF($Q3290&lt;Parâmetros!$E$19,$G3290-1,$G3290)</f>
        <v>0</v>
      </c>
    </row>
    <row r="3291" spans="1:19" ht="15" customHeight="1" x14ac:dyDescent="0.25">
      <c r="A3291" s="116"/>
      <c r="B3291" s="65"/>
      <c r="C3291" s="65"/>
      <c r="D3291" s="66"/>
      <c r="E3291" s="67"/>
      <c r="F3291" s="65"/>
      <c r="G3291" s="66"/>
      <c r="J3291" s="65"/>
      <c r="K3291" s="65"/>
      <c r="L3291" s="66"/>
      <c r="M3291" s="65"/>
      <c r="N3291" s="65"/>
      <c r="O3291" s="65"/>
      <c r="P3291" s="66"/>
      <c r="Q3291" s="31">
        <f t="shared" si="102"/>
        <v>9999</v>
      </c>
      <c r="R3291" s="31" t="str">
        <f t="shared" si="103"/>
        <v/>
      </c>
      <c r="S3291" s="29">
        <f>IF($Q3291&lt;Parâmetros!$E$19,$G3291-1,$G3291)</f>
        <v>0</v>
      </c>
    </row>
    <row r="3292" spans="1:19" ht="15" customHeight="1" x14ac:dyDescent="0.25">
      <c r="A3292" s="116"/>
      <c r="B3292" s="65"/>
      <c r="C3292" s="65"/>
      <c r="D3292" s="66"/>
      <c r="E3292" s="67"/>
      <c r="F3292" s="65"/>
      <c r="G3292" s="66"/>
      <c r="J3292" s="65"/>
      <c r="K3292" s="65"/>
      <c r="L3292" s="66"/>
      <c r="M3292" s="65"/>
      <c r="N3292" s="65"/>
      <c r="O3292" s="65"/>
      <c r="P3292" s="66"/>
      <c r="Q3292" s="31">
        <f t="shared" si="102"/>
        <v>9999</v>
      </c>
      <c r="R3292" s="31" t="str">
        <f t="shared" si="103"/>
        <v/>
      </c>
      <c r="S3292" s="29">
        <f>IF($Q3292&lt;Parâmetros!$E$19,$G3292-1,$G3292)</f>
        <v>0</v>
      </c>
    </row>
    <row r="3293" spans="1:19" ht="15" customHeight="1" x14ac:dyDescent="0.25">
      <c r="A3293" s="116"/>
      <c r="B3293" s="65"/>
      <c r="C3293" s="65"/>
      <c r="D3293" s="66"/>
      <c r="E3293" s="67"/>
      <c r="F3293" s="65"/>
      <c r="G3293" s="66"/>
      <c r="J3293" s="65"/>
      <c r="K3293" s="65"/>
      <c r="L3293" s="66"/>
      <c r="M3293" s="65"/>
      <c r="N3293" s="65"/>
      <c r="O3293" s="65"/>
      <c r="P3293" s="66"/>
      <c r="Q3293" s="31">
        <f t="shared" si="102"/>
        <v>9999</v>
      </c>
      <c r="R3293" s="31" t="str">
        <f t="shared" si="103"/>
        <v/>
      </c>
      <c r="S3293" s="29">
        <f>IF($Q3293&lt;Parâmetros!$E$19,$G3293-1,$G3293)</f>
        <v>0</v>
      </c>
    </row>
    <row r="3294" spans="1:19" ht="15" customHeight="1" x14ac:dyDescent="0.25">
      <c r="A3294" s="116"/>
      <c r="B3294" s="65"/>
      <c r="C3294" s="65"/>
      <c r="D3294" s="66"/>
      <c r="E3294" s="67"/>
      <c r="F3294" s="65"/>
      <c r="G3294" s="66"/>
      <c r="J3294" s="65"/>
      <c r="K3294" s="65"/>
      <c r="L3294" s="66"/>
      <c r="M3294" s="65"/>
      <c r="N3294" s="65"/>
      <c r="O3294" s="65"/>
      <c r="P3294" s="66"/>
      <c r="Q3294" s="31">
        <f t="shared" si="102"/>
        <v>9999</v>
      </c>
      <c r="R3294" s="31" t="str">
        <f t="shared" si="103"/>
        <v/>
      </c>
      <c r="S3294" s="29">
        <f>IF($Q3294&lt;Parâmetros!$E$19,$G3294-1,$G3294)</f>
        <v>0</v>
      </c>
    </row>
    <row r="3295" spans="1:19" ht="15" customHeight="1" x14ac:dyDescent="0.25">
      <c r="A3295" s="116"/>
      <c r="B3295" s="65"/>
      <c r="C3295" s="65"/>
      <c r="D3295" s="66"/>
      <c r="E3295" s="67"/>
      <c r="F3295" s="65"/>
      <c r="G3295" s="66"/>
      <c r="J3295" s="65"/>
      <c r="K3295" s="65"/>
      <c r="L3295" s="66"/>
      <c r="M3295" s="65"/>
      <c r="N3295" s="65"/>
      <c r="O3295" s="65"/>
      <c r="P3295" s="66"/>
      <c r="Q3295" s="31">
        <f t="shared" si="102"/>
        <v>9999</v>
      </c>
      <c r="R3295" s="31" t="str">
        <f t="shared" si="103"/>
        <v/>
      </c>
      <c r="S3295" s="29">
        <f>IF($Q3295&lt;Parâmetros!$E$19,$G3295-1,$G3295)</f>
        <v>0</v>
      </c>
    </row>
    <row r="3296" spans="1:19" ht="15" customHeight="1" x14ac:dyDescent="0.25">
      <c r="A3296" s="116"/>
      <c r="B3296" s="65"/>
      <c r="C3296" s="65"/>
      <c r="D3296" s="66"/>
      <c r="E3296" s="67"/>
      <c r="F3296" s="65"/>
      <c r="G3296" s="66"/>
      <c r="J3296" s="65"/>
      <c r="K3296" s="65"/>
      <c r="L3296" s="66"/>
      <c r="M3296" s="65"/>
      <c r="N3296" s="65"/>
      <c r="O3296" s="65"/>
      <c r="P3296" s="66"/>
      <c r="Q3296" s="31">
        <f t="shared" si="102"/>
        <v>9999</v>
      </c>
      <c r="R3296" s="31" t="str">
        <f t="shared" si="103"/>
        <v/>
      </c>
      <c r="S3296" s="29">
        <f>IF($Q3296&lt;Parâmetros!$E$19,$G3296-1,$G3296)</f>
        <v>0</v>
      </c>
    </row>
    <row r="3297" spans="1:19" ht="15" customHeight="1" x14ac:dyDescent="0.25">
      <c r="A3297" s="116"/>
      <c r="B3297" s="65"/>
      <c r="C3297" s="65"/>
      <c r="D3297" s="66"/>
      <c r="E3297" s="67"/>
      <c r="F3297" s="65"/>
      <c r="G3297" s="66"/>
      <c r="J3297" s="65"/>
      <c r="K3297" s="65"/>
      <c r="L3297" s="66"/>
      <c r="M3297" s="65"/>
      <c r="N3297" s="65"/>
      <c r="O3297" s="65"/>
      <c r="P3297" s="66"/>
      <c r="Q3297" s="31">
        <f t="shared" si="102"/>
        <v>9999</v>
      </c>
      <c r="R3297" s="31" t="str">
        <f t="shared" si="103"/>
        <v/>
      </c>
      <c r="S3297" s="29">
        <f>IF($Q3297&lt;Parâmetros!$E$19,$G3297-1,$G3297)</f>
        <v>0</v>
      </c>
    </row>
    <row r="3298" spans="1:19" ht="15" customHeight="1" x14ac:dyDescent="0.25">
      <c r="A3298" s="116"/>
      <c r="B3298" s="65"/>
      <c r="C3298" s="65"/>
      <c r="D3298" s="66"/>
      <c r="E3298" s="67"/>
      <c r="F3298" s="65"/>
      <c r="G3298" s="66"/>
      <c r="J3298" s="65"/>
      <c r="K3298" s="65"/>
      <c r="L3298" s="66"/>
      <c r="M3298" s="65"/>
      <c r="N3298" s="65"/>
      <c r="O3298" s="65"/>
      <c r="P3298" s="66"/>
      <c r="Q3298" s="31">
        <f t="shared" si="102"/>
        <v>9999</v>
      </c>
      <c r="R3298" s="31" t="str">
        <f t="shared" si="103"/>
        <v/>
      </c>
      <c r="S3298" s="29">
        <f>IF($Q3298&lt;Parâmetros!$E$19,$G3298-1,$G3298)</f>
        <v>0</v>
      </c>
    </row>
    <row r="3299" spans="1:19" ht="15" customHeight="1" x14ac:dyDescent="0.25">
      <c r="A3299" s="116"/>
      <c r="B3299" s="65"/>
      <c r="C3299" s="65"/>
      <c r="D3299" s="66"/>
      <c r="E3299" s="67"/>
      <c r="F3299" s="65"/>
      <c r="G3299" s="66"/>
      <c r="J3299" s="65"/>
      <c r="K3299" s="65"/>
      <c r="L3299" s="66"/>
      <c r="M3299" s="65"/>
      <c r="N3299" s="65"/>
      <c r="O3299" s="65"/>
      <c r="P3299" s="66"/>
      <c r="Q3299" s="31">
        <f t="shared" si="102"/>
        <v>9999</v>
      </c>
      <c r="R3299" s="31" t="str">
        <f t="shared" si="103"/>
        <v/>
      </c>
      <c r="S3299" s="29">
        <f>IF($Q3299&lt;Parâmetros!$E$19,$G3299-1,$G3299)</f>
        <v>0</v>
      </c>
    </row>
    <row r="3300" spans="1:19" ht="15" customHeight="1" x14ac:dyDescent="0.25">
      <c r="A3300" s="116"/>
      <c r="B3300" s="65"/>
      <c r="C3300" s="65"/>
      <c r="D3300" s="66"/>
      <c r="E3300" s="67"/>
      <c r="F3300" s="65"/>
      <c r="G3300" s="66"/>
      <c r="J3300" s="65"/>
      <c r="K3300" s="65"/>
      <c r="L3300" s="66"/>
      <c r="M3300" s="65"/>
      <c r="N3300" s="65"/>
      <c r="O3300" s="65"/>
      <c r="P3300" s="66"/>
      <c r="Q3300" s="31">
        <f t="shared" si="102"/>
        <v>9999</v>
      </c>
      <c r="R3300" s="31" t="str">
        <f t="shared" si="103"/>
        <v/>
      </c>
      <c r="S3300" s="29">
        <f>IF($Q3300&lt;Parâmetros!$E$19,$G3300-1,$G3300)</f>
        <v>0</v>
      </c>
    </row>
    <row r="3301" spans="1:19" ht="15" customHeight="1" x14ac:dyDescent="0.25">
      <c r="A3301" s="116"/>
      <c r="B3301" s="65"/>
      <c r="C3301" s="65"/>
      <c r="D3301" s="66"/>
      <c r="E3301" s="67"/>
      <c r="F3301" s="65"/>
      <c r="G3301" s="66"/>
      <c r="J3301" s="65"/>
      <c r="K3301" s="65"/>
      <c r="L3301" s="66"/>
      <c r="M3301" s="65"/>
      <c r="N3301" s="65"/>
      <c r="O3301" s="65"/>
      <c r="P3301" s="66"/>
      <c r="Q3301" s="31">
        <f t="shared" si="102"/>
        <v>9999</v>
      </c>
      <c r="R3301" s="31" t="str">
        <f t="shared" si="103"/>
        <v/>
      </c>
      <c r="S3301" s="29">
        <f>IF($Q3301&lt;Parâmetros!$E$19,$G3301-1,$G3301)</f>
        <v>0</v>
      </c>
    </row>
    <row r="3302" spans="1:19" ht="15" customHeight="1" x14ac:dyDescent="0.25">
      <c r="A3302" s="116"/>
      <c r="B3302" s="65"/>
      <c r="C3302" s="65"/>
      <c r="D3302" s="66"/>
      <c r="E3302" s="67"/>
      <c r="F3302" s="65"/>
      <c r="G3302" s="66"/>
      <c r="J3302" s="65"/>
      <c r="K3302" s="65"/>
      <c r="L3302" s="66"/>
      <c r="M3302" s="65"/>
      <c r="N3302" s="65"/>
      <c r="O3302" s="65"/>
      <c r="P3302" s="66"/>
      <c r="Q3302" s="31">
        <f t="shared" si="102"/>
        <v>9999</v>
      </c>
      <c r="R3302" s="31" t="str">
        <f t="shared" si="103"/>
        <v/>
      </c>
      <c r="S3302" s="29">
        <f>IF($Q3302&lt;Parâmetros!$E$19,$G3302-1,$G3302)</f>
        <v>0</v>
      </c>
    </row>
    <row r="3303" spans="1:19" ht="15" customHeight="1" x14ac:dyDescent="0.25">
      <c r="A3303" s="116"/>
      <c r="B3303" s="65"/>
      <c r="C3303" s="65"/>
      <c r="D3303" s="66"/>
      <c r="E3303" s="67"/>
      <c r="F3303" s="65"/>
      <c r="G3303" s="66"/>
      <c r="J3303" s="65"/>
      <c r="K3303" s="65"/>
      <c r="L3303" s="66"/>
      <c r="M3303" s="65"/>
      <c r="N3303" s="65"/>
      <c r="O3303" s="65"/>
      <c r="P3303" s="66"/>
      <c r="Q3303" s="31">
        <f t="shared" si="102"/>
        <v>9999</v>
      </c>
      <c r="R3303" s="31" t="str">
        <f t="shared" si="103"/>
        <v/>
      </c>
      <c r="S3303" s="29">
        <f>IF($Q3303&lt;Parâmetros!$E$19,$G3303-1,$G3303)</f>
        <v>0</v>
      </c>
    </row>
    <row r="3304" spans="1:19" ht="15" customHeight="1" x14ac:dyDescent="0.25">
      <c r="A3304" s="116"/>
      <c r="B3304" s="65"/>
      <c r="C3304" s="65"/>
      <c r="D3304" s="66"/>
      <c r="E3304" s="67"/>
      <c r="F3304" s="65"/>
      <c r="G3304" s="66"/>
      <c r="J3304" s="65"/>
      <c r="K3304" s="65"/>
      <c r="L3304" s="66"/>
      <c r="M3304" s="65"/>
      <c r="N3304" s="65"/>
      <c r="O3304" s="65"/>
      <c r="P3304" s="66"/>
      <c r="Q3304" s="31">
        <f t="shared" si="102"/>
        <v>9999</v>
      </c>
      <c r="R3304" s="31" t="str">
        <f t="shared" si="103"/>
        <v/>
      </c>
      <c r="S3304" s="29">
        <f>IF($Q3304&lt;Parâmetros!$E$19,$G3304-1,$G3304)</f>
        <v>0</v>
      </c>
    </row>
    <row r="3305" spans="1:19" ht="15" customHeight="1" x14ac:dyDescent="0.25">
      <c r="A3305" s="116"/>
      <c r="B3305" s="65"/>
      <c r="C3305" s="65"/>
      <c r="D3305" s="66"/>
      <c r="E3305" s="67"/>
      <c r="F3305" s="65"/>
      <c r="G3305" s="66"/>
      <c r="J3305" s="65"/>
      <c r="K3305" s="65"/>
      <c r="L3305" s="66"/>
      <c r="M3305" s="65"/>
      <c r="N3305" s="65"/>
      <c r="O3305" s="65"/>
      <c r="P3305" s="66"/>
      <c r="Q3305" s="31">
        <f t="shared" si="102"/>
        <v>9999</v>
      </c>
      <c r="R3305" s="31" t="str">
        <f t="shared" si="103"/>
        <v/>
      </c>
      <c r="S3305" s="29">
        <f>IF($Q3305&lt;Parâmetros!$E$19,$G3305-1,$G3305)</f>
        <v>0</v>
      </c>
    </row>
    <row r="3306" spans="1:19" ht="15" customHeight="1" x14ac:dyDescent="0.25">
      <c r="A3306" s="116"/>
      <c r="B3306" s="65"/>
      <c r="C3306" s="65"/>
      <c r="D3306" s="66"/>
      <c r="E3306" s="67"/>
      <c r="F3306" s="65"/>
      <c r="G3306" s="66"/>
      <c r="J3306" s="65"/>
      <c r="K3306" s="65"/>
      <c r="L3306" s="66"/>
      <c r="M3306" s="65"/>
      <c r="N3306" s="65"/>
      <c r="O3306" s="65"/>
      <c r="P3306" s="66"/>
      <c r="Q3306" s="31">
        <f t="shared" si="102"/>
        <v>9999</v>
      </c>
      <c r="R3306" s="31" t="str">
        <f t="shared" si="103"/>
        <v/>
      </c>
      <c r="S3306" s="29">
        <f>IF($Q3306&lt;Parâmetros!$E$19,$G3306-1,$G3306)</f>
        <v>0</v>
      </c>
    </row>
    <row r="3307" spans="1:19" ht="15" customHeight="1" x14ac:dyDescent="0.25">
      <c r="A3307" s="116"/>
      <c r="B3307" s="65"/>
      <c r="C3307" s="65"/>
      <c r="D3307" s="66"/>
      <c r="E3307" s="67"/>
      <c r="F3307" s="65"/>
      <c r="G3307" s="66"/>
      <c r="J3307" s="65"/>
      <c r="K3307" s="65"/>
      <c r="L3307" s="66"/>
      <c r="M3307" s="65"/>
      <c r="N3307" s="65"/>
      <c r="O3307" s="65"/>
      <c r="P3307" s="66"/>
      <c r="Q3307" s="31">
        <f t="shared" si="102"/>
        <v>9999</v>
      </c>
      <c r="R3307" s="31" t="str">
        <f t="shared" si="103"/>
        <v/>
      </c>
      <c r="S3307" s="29">
        <f>IF($Q3307&lt;Parâmetros!$E$19,$G3307-1,$G3307)</f>
        <v>0</v>
      </c>
    </row>
    <row r="3308" spans="1:19" ht="15" customHeight="1" x14ac:dyDescent="0.25">
      <c r="A3308" s="116"/>
      <c r="B3308" s="65"/>
      <c r="C3308" s="65"/>
      <c r="D3308" s="66"/>
      <c r="E3308" s="67"/>
      <c r="F3308" s="65"/>
      <c r="G3308" s="66"/>
      <c r="J3308" s="65"/>
      <c r="K3308" s="65"/>
      <c r="L3308" s="66"/>
      <c r="M3308" s="65"/>
      <c r="O3308" s="65"/>
      <c r="P3308" s="66"/>
      <c r="Q3308" s="31">
        <f t="shared" si="102"/>
        <v>9999</v>
      </c>
      <c r="R3308" s="31" t="str">
        <f t="shared" si="103"/>
        <v/>
      </c>
      <c r="S3308" s="29">
        <f>IF($Q3308&lt;Parâmetros!$E$19,$G3308-1,$G3308)</f>
        <v>0</v>
      </c>
    </row>
    <row r="3309" spans="1:19" ht="15" customHeight="1" x14ac:dyDescent="0.25">
      <c r="A3309" s="116"/>
      <c r="B3309" s="65"/>
      <c r="C3309" s="65"/>
      <c r="D3309" s="66"/>
      <c r="E3309" s="67"/>
      <c r="F3309" s="65"/>
      <c r="G3309" s="66"/>
      <c r="J3309" s="65"/>
      <c r="K3309" s="65"/>
      <c r="L3309" s="66"/>
      <c r="M3309" s="65"/>
      <c r="N3309" s="65"/>
      <c r="O3309" s="65"/>
      <c r="P3309" s="66"/>
      <c r="Q3309" s="31">
        <f t="shared" si="102"/>
        <v>9999</v>
      </c>
      <c r="R3309" s="31" t="str">
        <f t="shared" si="103"/>
        <v/>
      </c>
      <c r="S3309" s="29">
        <f>IF($Q3309&lt;Parâmetros!$E$19,$G3309-1,$G3309)</f>
        <v>0</v>
      </c>
    </row>
    <row r="3310" spans="1:19" ht="15" customHeight="1" x14ac:dyDescent="0.25">
      <c r="A3310" s="116"/>
      <c r="B3310" s="65"/>
      <c r="C3310" s="65"/>
      <c r="D3310" s="66"/>
      <c r="E3310" s="67"/>
      <c r="F3310" s="65"/>
      <c r="G3310" s="66"/>
      <c r="J3310" s="65"/>
      <c r="K3310" s="65"/>
      <c r="L3310" s="66"/>
      <c r="M3310" s="65"/>
      <c r="N3310" s="65"/>
      <c r="O3310" s="65"/>
      <c r="P3310" s="66"/>
      <c r="Q3310" s="31">
        <f t="shared" si="102"/>
        <v>9999</v>
      </c>
      <c r="R3310" s="31" t="str">
        <f t="shared" si="103"/>
        <v/>
      </c>
      <c r="S3310" s="29">
        <f>IF($Q3310&lt;Parâmetros!$E$19,$G3310-1,$G3310)</f>
        <v>0</v>
      </c>
    </row>
    <row r="3311" spans="1:19" ht="15" customHeight="1" x14ac:dyDescent="0.25">
      <c r="A3311" s="116"/>
      <c r="B3311" s="65"/>
      <c r="C3311" s="65"/>
      <c r="D3311" s="66"/>
      <c r="E3311" s="67"/>
      <c r="F3311" s="65"/>
      <c r="G3311" s="66"/>
      <c r="J3311" s="65"/>
      <c r="K3311" s="65"/>
      <c r="L3311" s="66"/>
      <c r="M3311" s="65"/>
      <c r="N3311" s="65"/>
      <c r="O3311" s="65"/>
      <c r="P3311" s="66"/>
      <c r="Q3311" s="31">
        <f t="shared" si="102"/>
        <v>9999</v>
      </c>
      <c r="R3311" s="31" t="str">
        <f t="shared" si="103"/>
        <v/>
      </c>
      <c r="S3311" s="29">
        <f>IF($Q3311&lt;Parâmetros!$E$19,$G3311-1,$G3311)</f>
        <v>0</v>
      </c>
    </row>
    <row r="3312" spans="1:19" ht="15" customHeight="1" x14ac:dyDescent="0.25">
      <c r="A3312" s="116"/>
      <c r="B3312" s="65"/>
      <c r="C3312" s="65"/>
      <c r="D3312" s="66"/>
      <c r="E3312" s="67"/>
      <c r="F3312" s="65"/>
      <c r="G3312" s="66"/>
      <c r="J3312" s="65"/>
      <c r="K3312" s="65"/>
      <c r="L3312" s="66"/>
      <c r="M3312" s="65"/>
      <c r="N3312" s="65"/>
      <c r="O3312" s="65"/>
      <c r="P3312" s="66"/>
      <c r="Q3312" s="31">
        <f t="shared" si="102"/>
        <v>9999</v>
      </c>
      <c r="R3312" s="31" t="str">
        <f t="shared" si="103"/>
        <v/>
      </c>
      <c r="S3312" s="29">
        <f>IF($Q3312&lt;Parâmetros!$E$19,$G3312-1,$G3312)</f>
        <v>0</v>
      </c>
    </row>
    <row r="3313" spans="1:19" ht="15" customHeight="1" x14ac:dyDescent="0.25">
      <c r="A3313" s="116"/>
      <c r="B3313" s="65"/>
      <c r="C3313" s="65"/>
      <c r="D3313" s="66"/>
      <c r="E3313" s="67"/>
      <c r="F3313" s="65"/>
      <c r="G3313" s="66"/>
      <c r="J3313" s="65"/>
      <c r="K3313" s="65"/>
      <c r="L3313" s="66"/>
      <c r="M3313" s="65"/>
      <c r="N3313" s="65"/>
      <c r="O3313" s="65"/>
      <c r="P3313" s="66"/>
      <c r="Q3313" s="31">
        <f t="shared" si="102"/>
        <v>9999</v>
      </c>
      <c r="R3313" s="31" t="str">
        <f t="shared" si="103"/>
        <v/>
      </c>
      <c r="S3313" s="29">
        <f>IF($Q3313&lt;Parâmetros!$E$19,$G3313-1,$G3313)</f>
        <v>0</v>
      </c>
    </row>
    <row r="3314" spans="1:19" ht="15" customHeight="1" x14ac:dyDescent="0.25">
      <c r="A3314" s="116"/>
      <c r="B3314" s="65"/>
      <c r="C3314" s="65"/>
      <c r="D3314" s="66"/>
      <c r="E3314" s="67"/>
      <c r="F3314" s="65"/>
      <c r="G3314" s="66"/>
      <c r="J3314" s="65"/>
      <c r="K3314" s="65"/>
      <c r="L3314" s="66"/>
      <c r="M3314" s="65"/>
      <c r="N3314" s="65"/>
      <c r="O3314" s="65"/>
      <c r="P3314" s="66"/>
      <c r="Q3314" s="31">
        <f t="shared" si="102"/>
        <v>9999</v>
      </c>
      <c r="R3314" s="31" t="str">
        <f t="shared" si="103"/>
        <v/>
      </c>
      <c r="S3314" s="29">
        <f>IF($Q3314&lt;Parâmetros!$E$19,$G3314-1,$G3314)</f>
        <v>0</v>
      </c>
    </row>
    <row r="3315" spans="1:19" ht="15" customHeight="1" x14ac:dyDescent="0.25">
      <c r="A3315" s="116"/>
      <c r="B3315" s="65"/>
      <c r="C3315" s="65"/>
      <c r="D3315" s="66"/>
      <c r="E3315" s="67"/>
      <c r="F3315" s="65"/>
      <c r="G3315" s="66"/>
      <c r="J3315" s="65"/>
      <c r="K3315" s="65"/>
      <c r="L3315" s="66"/>
      <c r="M3315" s="65"/>
      <c r="N3315" s="65"/>
      <c r="O3315" s="65"/>
      <c r="P3315" s="66"/>
      <c r="Q3315" s="31">
        <f t="shared" si="102"/>
        <v>9999</v>
      </c>
      <c r="R3315" s="31" t="str">
        <f t="shared" si="103"/>
        <v/>
      </c>
      <c r="S3315" s="29">
        <f>IF($Q3315&lt;Parâmetros!$E$19,$G3315-1,$G3315)</f>
        <v>0</v>
      </c>
    </row>
    <row r="3316" spans="1:19" ht="15" customHeight="1" x14ac:dyDescent="0.25">
      <c r="A3316" s="116"/>
      <c r="B3316" s="65"/>
      <c r="C3316" s="65"/>
      <c r="D3316" s="66"/>
      <c r="E3316" s="67"/>
      <c r="F3316" s="65"/>
      <c r="G3316" s="66"/>
      <c r="J3316" s="65"/>
      <c r="K3316" s="65"/>
      <c r="L3316" s="66"/>
      <c r="M3316" s="65"/>
      <c r="N3316" s="65"/>
      <c r="O3316" s="65"/>
      <c r="P3316" s="66"/>
      <c r="Q3316" s="31">
        <f t="shared" si="102"/>
        <v>9999</v>
      </c>
      <c r="R3316" s="31" t="str">
        <f t="shared" si="103"/>
        <v/>
      </c>
      <c r="S3316" s="29">
        <f>IF($Q3316&lt;Parâmetros!$E$19,$G3316-1,$G3316)</f>
        <v>0</v>
      </c>
    </row>
    <row r="3317" spans="1:19" ht="15" customHeight="1" x14ac:dyDescent="0.25">
      <c r="A3317" s="116"/>
      <c r="B3317" s="65"/>
      <c r="C3317" s="65"/>
      <c r="D3317" s="66"/>
      <c r="E3317" s="67"/>
      <c r="F3317" s="65"/>
      <c r="G3317" s="66"/>
      <c r="J3317" s="65"/>
      <c r="K3317" s="65"/>
      <c r="L3317" s="66"/>
      <c r="M3317" s="65"/>
      <c r="N3317" s="65"/>
      <c r="O3317" s="65"/>
      <c r="P3317" s="66"/>
      <c r="Q3317" s="31">
        <f t="shared" si="102"/>
        <v>9999</v>
      </c>
      <c r="R3317" s="31" t="str">
        <f t="shared" si="103"/>
        <v/>
      </c>
      <c r="S3317" s="29">
        <f>IF($Q3317&lt;Parâmetros!$E$19,$G3317-1,$G3317)</f>
        <v>0</v>
      </c>
    </row>
    <row r="3318" spans="1:19" ht="15" customHeight="1" x14ac:dyDescent="0.25">
      <c r="A3318" s="116"/>
      <c r="B3318" s="65"/>
      <c r="C3318" s="65"/>
      <c r="D3318" s="66"/>
      <c r="E3318" s="67"/>
      <c r="F3318" s="65"/>
      <c r="G3318" s="66"/>
      <c r="J3318" s="65"/>
      <c r="K3318" s="65"/>
      <c r="L3318" s="66"/>
      <c r="M3318" s="65"/>
      <c r="O3318" s="65"/>
      <c r="P3318" s="66"/>
      <c r="Q3318" s="31">
        <f t="shared" si="102"/>
        <v>9999</v>
      </c>
      <c r="R3318" s="31" t="str">
        <f t="shared" si="103"/>
        <v/>
      </c>
      <c r="S3318" s="29">
        <f>IF($Q3318&lt;Parâmetros!$E$19,$G3318-1,$G3318)</f>
        <v>0</v>
      </c>
    </row>
    <row r="3319" spans="1:19" ht="15" customHeight="1" x14ac:dyDescent="0.25">
      <c r="A3319" s="116"/>
      <c r="B3319" s="65"/>
      <c r="C3319" s="65"/>
      <c r="D3319" s="66"/>
      <c r="E3319" s="67"/>
      <c r="F3319" s="65"/>
      <c r="G3319" s="66"/>
      <c r="J3319" s="65"/>
      <c r="K3319" s="65"/>
      <c r="L3319" s="66"/>
      <c r="M3319" s="65"/>
      <c r="N3319" s="65"/>
      <c r="O3319" s="65"/>
      <c r="P3319" s="66"/>
      <c r="Q3319" s="31">
        <f t="shared" si="102"/>
        <v>9999</v>
      </c>
      <c r="R3319" s="31" t="str">
        <f t="shared" si="103"/>
        <v/>
      </c>
      <c r="S3319" s="29">
        <f>IF($Q3319&lt;Parâmetros!$E$19,$G3319-1,$G3319)</f>
        <v>0</v>
      </c>
    </row>
    <row r="3320" spans="1:19" ht="15" customHeight="1" x14ac:dyDescent="0.25">
      <c r="A3320" s="116"/>
      <c r="B3320" s="65"/>
      <c r="C3320" s="65"/>
      <c r="D3320" s="66"/>
      <c r="E3320" s="67"/>
      <c r="F3320" s="65"/>
      <c r="G3320" s="66"/>
      <c r="J3320" s="65"/>
      <c r="K3320" s="65"/>
      <c r="L3320" s="66"/>
      <c r="M3320" s="65"/>
      <c r="N3320" s="65"/>
      <c r="O3320" s="65"/>
      <c r="P3320" s="66"/>
      <c r="Q3320" s="31">
        <f t="shared" si="102"/>
        <v>9999</v>
      </c>
      <c r="R3320" s="31" t="str">
        <f t="shared" si="103"/>
        <v/>
      </c>
      <c r="S3320" s="29">
        <f>IF($Q3320&lt;Parâmetros!$E$19,$G3320-1,$G3320)</f>
        <v>0</v>
      </c>
    </row>
    <row r="3321" spans="1:19" ht="15" customHeight="1" x14ac:dyDescent="0.25">
      <c r="A3321" s="116"/>
      <c r="B3321" s="65"/>
      <c r="C3321" s="65"/>
      <c r="D3321" s="66"/>
      <c r="E3321" s="67"/>
      <c r="F3321" s="65"/>
      <c r="G3321" s="66"/>
      <c r="J3321" s="65"/>
      <c r="K3321" s="65"/>
      <c r="L3321" s="66"/>
      <c r="M3321" s="65"/>
      <c r="O3321" s="65"/>
      <c r="P3321" s="66"/>
      <c r="Q3321" s="31">
        <f t="shared" si="102"/>
        <v>9999</v>
      </c>
      <c r="R3321" s="31" t="str">
        <f t="shared" si="103"/>
        <v/>
      </c>
      <c r="S3321" s="29">
        <f>IF($Q3321&lt;Parâmetros!$E$19,$G3321-1,$G3321)</f>
        <v>0</v>
      </c>
    </row>
    <row r="3322" spans="1:19" ht="15" customHeight="1" x14ac:dyDescent="0.25">
      <c r="A3322" s="116"/>
      <c r="B3322" s="65"/>
      <c r="C3322" s="65"/>
      <c r="D3322" s="66"/>
      <c r="E3322" s="67"/>
      <c r="F3322" s="65"/>
      <c r="G3322" s="66"/>
      <c r="J3322" s="65"/>
      <c r="K3322" s="65"/>
      <c r="L3322" s="66"/>
      <c r="M3322" s="65"/>
      <c r="N3322" s="65"/>
      <c r="O3322" s="65"/>
      <c r="P3322" s="66"/>
      <c r="Q3322" s="31">
        <f t="shared" si="102"/>
        <v>9999</v>
      </c>
      <c r="R3322" s="31" t="str">
        <f t="shared" si="103"/>
        <v/>
      </c>
      <c r="S3322" s="29">
        <f>IF($Q3322&lt;Parâmetros!$E$19,$G3322-1,$G3322)</f>
        <v>0</v>
      </c>
    </row>
    <row r="3323" spans="1:19" ht="15" customHeight="1" x14ac:dyDescent="0.25">
      <c r="A3323" s="116"/>
      <c r="B3323" s="65"/>
      <c r="C3323" s="65"/>
      <c r="D3323" s="66"/>
      <c r="E3323" s="67"/>
      <c r="F3323" s="65"/>
      <c r="G3323" s="66"/>
      <c r="J3323" s="65"/>
      <c r="K3323" s="65"/>
      <c r="L3323" s="66"/>
      <c r="M3323" s="65"/>
      <c r="N3323" s="65"/>
      <c r="O3323" s="65"/>
      <c r="P3323" s="66"/>
      <c r="Q3323" s="31">
        <f t="shared" si="102"/>
        <v>9999</v>
      </c>
      <c r="R3323" s="31" t="str">
        <f t="shared" si="103"/>
        <v/>
      </c>
      <c r="S3323" s="29">
        <f>IF($Q3323&lt;Parâmetros!$E$19,$G3323-1,$G3323)</f>
        <v>0</v>
      </c>
    </row>
    <row r="3324" spans="1:19" ht="15" customHeight="1" x14ac:dyDescent="0.25">
      <c r="A3324" s="116"/>
      <c r="B3324" s="65"/>
      <c r="C3324" s="65"/>
      <c r="D3324" s="66"/>
      <c r="E3324" s="67"/>
      <c r="F3324" s="65"/>
      <c r="G3324" s="66"/>
      <c r="J3324" s="65"/>
      <c r="K3324" s="65"/>
      <c r="L3324" s="66"/>
      <c r="M3324" s="65"/>
      <c r="N3324" s="65"/>
      <c r="O3324" s="65"/>
      <c r="P3324" s="66"/>
      <c r="Q3324" s="31">
        <f t="shared" ref="Q3324:Q3387" si="104">IFERROR(VALUE(LEFT($J3324,2))*60+VALUE(MID($J3324,4,2)),9999)</f>
        <v>9999</v>
      </c>
      <c r="R3324" s="31" t="str">
        <f t="shared" ref="R3324:R3387" si="105">IFERROR(VALUE(LEFT($K3324,2))*60+VALUE(MID($K3324,4,2)),"")</f>
        <v/>
      </c>
      <c r="S3324" s="29">
        <f>IF($Q3324&lt;Parâmetros!$E$19,$G3324-1,$G3324)</f>
        <v>0</v>
      </c>
    </row>
    <row r="3325" spans="1:19" ht="15" customHeight="1" x14ac:dyDescent="0.25">
      <c r="A3325" s="116"/>
      <c r="B3325" s="65"/>
      <c r="C3325" s="65"/>
      <c r="D3325" s="66"/>
      <c r="E3325" s="67"/>
      <c r="F3325" s="65"/>
      <c r="G3325" s="66"/>
      <c r="J3325" s="65"/>
      <c r="K3325" s="65"/>
      <c r="L3325" s="66"/>
      <c r="M3325" s="65"/>
      <c r="N3325" s="65"/>
      <c r="O3325" s="65"/>
      <c r="P3325" s="66"/>
      <c r="Q3325" s="31">
        <f t="shared" si="104"/>
        <v>9999</v>
      </c>
      <c r="R3325" s="31" t="str">
        <f t="shared" si="105"/>
        <v/>
      </c>
      <c r="S3325" s="29">
        <f>IF($Q3325&lt;Parâmetros!$E$19,$G3325-1,$G3325)</f>
        <v>0</v>
      </c>
    </row>
    <row r="3326" spans="1:19" ht="15" customHeight="1" x14ac:dyDescent="0.25">
      <c r="A3326" s="116"/>
      <c r="B3326" s="65"/>
      <c r="C3326" s="65"/>
      <c r="D3326" s="66"/>
      <c r="E3326" s="67"/>
      <c r="F3326" s="65"/>
      <c r="G3326" s="66"/>
      <c r="J3326" s="65"/>
      <c r="K3326" s="65"/>
      <c r="L3326" s="66"/>
      <c r="M3326" s="65"/>
      <c r="N3326" s="65"/>
      <c r="O3326" s="65"/>
      <c r="P3326" s="66"/>
      <c r="Q3326" s="31">
        <f t="shared" si="104"/>
        <v>9999</v>
      </c>
      <c r="R3326" s="31" t="str">
        <f t="shared" si="105"/>
        <v/>
      </c>
      <c r="S3326" s="29">
        <f>IF($Q3326&lt;Parâmetros!$E$19,$G3326-1,$G3326)</f>
        <v>0</v>
      </c>
    </row>
    <row r="3327" spans="1:19" ht="15" customHeight="1" x14ac:dyDescent="0.25">
      <c r="A3327" s="116"/>
      <c r="B3327" s="65"/>
      <c r="C3327" s="65"/>
      <c r="D3327" s="66"/>
      <c r="E3327" s="67"/>
      <c r="F3327" s="65"/>
      <c r="G3327" s="66"/>
      <c r="J3327" s="65"/>
      <c r="K3327" s="65"/>
      <c r="L3327" s="66"/>
      <c r="M3327" s="65"/>
      <c r="N3327" s="65"/>
      <c r="O3327" s="65"/>
      <c r="P3327" s="66"/>
      <c r="Q3327" s="31">
        <f t="shared" si="104"/>
        <v>9999</v>
      </c>
      <c r="R3327" s="31" t="str">
        <f t="shared" si="105"/>
        <v/>
      </c>
      <c r="S3327" s="29">
        <f>IF($Q3327&lt;Parâmetros!$E$19,$G3327-1,$G3327)</f>
        <v>0</v>
      </c>
    </row>
    <row r="3328" spans="1:19" ht="15" customHeight="1" x14ac:dyDescent="0.25">
      <c r="A3328" s="116"/>
      <c r="B3328" s="65"/>
      <c r="C3328" s="65"/>
      <c r="D3328" s="66"/>
      <c r="E3328" s="67"/>
      <c r="F3328" s="65"/>
      <c r="G3328" s="66"/>
      <c r="J3328" s="65"/>
      <c r="K3328" s="65"/>
      <c r="L3328" s="66"/>
      <c r="M3328" s="65"/>
      <c r="N3328" s="65"/>
      <c r="O3328" s="65"/>
      <c r="P3328" s="66"/>
      <c r="Q3328" s="31">
        <f t="shared" si="104"/>
        <v>9999</v>
      </c>
      <c r="R3328" s="31" t="str">
        <f t="shared" si="105"/>
        <v/>
      </c>
      <c r="S3328" s="29">
        <f>IF($Q3328&lt;Parâmetros!$E$19,$G3328-1,$G3328)</f>
        <v>0</v>
      </c>
    </row>
    <row r="3329" spans="1:19" ht="15" customHeight="1" x14ac:dyDescent="0.25">
      <c r="A3329" s="116"/>
      <c r="B3329" s="65"/>
      <c r="C3329" s="65"/>
      <c r="D3329" s="66"/>
      <c r="E3329" s="67"/>
      <c r="F3329" s="65"/>
      <c r="G3329" s="66"/>
      <c r="J3329" s="65"/>
      <c r="K3329" s="65"/>
      <c r="L3329" s="66"/>
      <c r="M3329" s="65"/>
      <c r="N3329" s="65"/>
      <c r="O3329" s="65"/>
      <c r="P3329" s="66"/>
      <c r="Q3329" s="31">
        <f t="shared" si="104"/>
        <v>9999</v>
      </c>
      <c r="R3329" s="31" t="str">
        <f t="shared" si="105"/>
        <v/>
      </c>
      <c r="S3329" s="29">
        <f>IF($Q3329&lt;Parâmetros!$E$19,$G3329-1,$G3329)</f>
        <v>0</v>
      </c>
    </row>
    <row r="3330" spans="1:19" ht="15" customHeight="1" x14ac:dyDescent="0.25">
      <c r="A3330" s="116"/>
      <c r="B3330" s="65"/>
      <c r="C3330" s="65"/>
      <c r="D3330" s="66"/>
      <c r="E3330" s="67"/>
      <c r="F3330" s="65"/>
      <c r="G3330" s="66"/>
      <c r="J3330" s="65"/>
      <c r="K3330" s="65"/>
      <c r="L3330" s="66"/>
      <c r="M3330" s="65"/>
      <c r="N3330" s="65"/>
      <c r="O3330" s="65"/>
      <c r="P3330" s="66"/>
      <c r="Q3330" s="31">
        <f t="shared" si="104"/>
        <v>9999</v>
      </c>
      <c r="R3330" s="31" t="str">
        <f t="shared" si="105"/>
        <v/>
      </c>
      <c r="S3330" s="29">
        <f>IF($Q3330&lt;Parâmetros!$E$19,$G3330-1,$G3330)</f>
        <v>0</v>
      </c>
    </row>
    <row r="3331" spans="1:19" ht="15" customHeight="1" x14ac:dyDescent="0.25">
      <c r="A3331" s="116"/>
      <c r="B3331" s="65"/>
      <c r="C3331" s="65"/>
      <c r="D3331" s="66"/>
      <c r="E3331" s="67"/>
      <c r="F3331" s="65"/>
      <c r="G3331" s="66"/>
      <c r="J3331" s="65"/>
      <c r="K3331" s="65"/>
      <c r="L3331" s="66"/>
      <c r="M3331" s="65"/>
      <c r="N3331" s="65"/>
      <c r="O3331" s="65"/>
      <c r="P3331" s="66"/>
      <c r="Q3331" s="31">
        <f t="shared" si="104"/>
        <v>9999</v>
      </c>
      <c r="R3331" s="31" t="str">
        <f t="shared" si="105"/>
        <v/>
      </c>
      <c r="S3331" s="29">
        <f>IF($Q3331&lt;Parâmetros!$E$19,$G3331-1,$G3331)</f>
        <v>0</v>
      </c>
    </row>
    <row r="3332" spans="1:19" ht="15" customHeight="1" x14ac:dyDescent="0.25">
      <c r="A3332" s="116"/>
      <c r="B3332" s="65"/>
      <c r="C3332" s="65"/>
      <c r="D3332" s="66"/>
      <c r="E3332" s="67"/>
      <c r="F3332" s="65"/>
      <c r="G3332" s="66"/>
      <c r="J3332" s="65"/>
      <c r="K3332" s="65"/>
      <c r="L3332" s="66"/>
      <c r="M3332" s="65"/>
      <c r="O3332" s="65"/>
      <c r="P3332" s="66"/>
      <c r="Q3332" s="31">
        <f t="shared" si="104"/>
        <v>9999</v>
      </c>
      <c r="R3332" s="31" t="str">
        <f t="shared" si="105"/>
        <v/>
      </c>
      <c r="S3332" s="29">
        <f>IF($Q3332&lt;Parâmetros!$E$19,$G3332-1,$G3332)</f>
        <v>0</v>
      </c>
    </row>
    <row r="3333" spans="1:19" ht="15" customHeight="1" x14ac:dyDescent="0.25">
      <c r="A3333" s="116"/>
      <c r="B3333" s="65"/>
      <c r="C3333" s="65"/>
      <c r="D3333" s="66"/>
      <c r="E3333" s="67"/>
      <c r="F3333" s="65"/>
      <c r="G3333" s="66"/>
      <c r="J3333" s="65"/>
      <c r="K3333" s="65"/>
      <c r="L3333" s="66"/>
      <c r="M3333" s="65"/>
      <c r="N3333" s="65"/>
      <c r="O3333" s="65"/>
      <c r="P3333" s="66"/>
      <c r="Q3333" s="31">
        <f t="shared" si="104"/>
        <v>9999</v>
      </c>
      <c r="R3333" s="31" t="str">
        <f t="shared" si="105"/>
        <v/>
      </c>
      <c r="S3333" s="29">
        <f>IF($Q3333&lt;Parâmetros!$E$19,$G3333-1,$G3333)</f>
        <v>0</v>
      </c>
    </row>
    <row r="3334" spans="1:19" ht="15" customHeight="1" x14ac:dyDescent="0.25">
      <c r="A3334" s="116"/>
      <c r="B3334" s="65"/>
      <c r="C3334" s="65"/>
      <c r="D3334" s="66"/>
      <c r="E3334" s="67"/>
      <c r="F3334" s="65"/>
      <c r="G3334" s="66"/>
      <c r="J3334" s="65"/>
      <c r="K3334" s="65"/>
      <c r="L3334" s="66"/>
      <c r="M3334" s="65"/>
      <c r="N3334" s="65"/>
      <c r="O3334" s="65"/>
      <c r="P3334" s="66"/>
      <c r="Q3334" s="31">
        <f t="shared" si="104"/>
        <v>9999</v>
      </c>
      <c r="R3334" s="31" t="str">
        <f t="shared" si="105"/>
        <v/>
      </c>
      <c r="S3334" s="29">
        <f>IF($Q3334&lt;Parâmetros!$E$19,$G3334-1,$G3334)</f>
        <v>0</v>
      </c>
    </row>
    <row r="3335" spans="1:19" ht="15" customHeight="1" x14ac:dyDescent="0.25">
      <c r="A3335" s="116"/>
      <c r="B3335" s="65"/>
      <c r="C3335" s="65"/>
      <c r="D3335" s="66"/>
      <c r="E3335" s="67"/>
      <c r="F3335" s="65"/>
      <c r="G3335" s="66"/>
      <c r="J3335" s="65"/>
      <c r="K3335" s="65"/>
      <c r="L3335" s="66"/>
      <c r="M3335" s="65"/>
      <c r="N3335" s="65"/>
      <c r="O3335" s="65"/>
      <c r="P3335" s="66"/>
      <c r="Q3335" s="31">
        <f t="shared" si="104"/>
        <v>9999</v>
      </c>
      <c r="R3335" s="31" t="str">
        <f t="shared" si="105"/>
        <v/>
      </c>
      <c r="S3335" s="29">
        <f>IF($Q3335&lt;Parâmetros!$E$19,$G3335-1,$G3335)</f>
        <v>0</v>
      </c>
    </row>
    <row r="3336" spans="1:19" ht="15" customHeight="1" x14ac:dyDescent="0.25">
      <c r="A3336" s="116"/>
      <c r="B3336" s="65"/>
      <c r="C3336" s="65"/>
      <c r="D3336" s="66"/>
      <c r="E3336" s="67"/>
      <c r="F3336" s="65"/>
      <c r="G3336" s="66"/>
      <c r="J3336" s="65"/>
      <c r="K3336" s="65"/>
      <c r="L3336" s="66"/>
      <c r="M3336" s="65"/>
      <c r="N3336" s="65"/>
      <c r="O3336" s="65"/>
      <c r="P3336" s="66"/>
      <c r="Q3336" s="31">
        <f t="shared" si="104"/>
        <v>9999</v>
      </c>
      <c r="R3336" s="31" t="str">
        <f t="shared" si="105"/>
        <v/>
      </c>
      <c r="S3336" s="29">
        <f>IF($Q3336&lt;Parâmetros!$E$19,$G3336-1,$G3336)</f>
        <v>0</v>
      </c>
    </row>
    <row r="3337" spans="1:19" ht="15" customHeight="1" x14ac:dyDescent="0.25">
      <c r="A3337" s="116"/>
      <c r="B3337" s="65"/>
      <c r="C3337" s="65"/>
      <c r="D3337" s="66"/>
      <c r="E3337" s="67"/>
      <c r="F3337" s="65"/>
      <c r="G3337" s="66"/>
      <c r="J3337" s="65"/>
      <c r="K3337" s="65"/>
      <c r="L3337" s="66"/>
      <c r="M3337" s="65"/>
      <c r="N3337" s="65"/>
      <c r="O3337" s="65"/>
      <c r="P3337" s="66"/>
      <c r="Q3337" s="31">
        <f t="shared" si="104"/>
        <v>9999</v>
      </c>
      <c r="R3337" s="31" t="str">
        <f t="shared" si="105"/>
        <v/>
      </c>
      <c r="S3337" s="29">
        <f>IF($Q3337&lt;Parâmetros!$E$19,$G3337-1,$G3337)</f>
        <v>0</v>
      </c>
    </row>
    <row r="3338" spans="1:19" ht="15" customHeight="1" x14ac:dyDescent="0.25">
      <c r="A3338" s="116"/>
      <c r="B3338" s="65"/>
      <c r="C3338" s="65"/>
      <c r="D3338" s="66"/>
      <c r="E3338" s="67"/>
      <c r="F3338" s="65"/>
      <c r="G3338" s="66"/>
      <c r="J3338" s="65"/>
      <c r="K3338" s="65"/>
      <c r="L3338" s="66"/>
      <c r="M3338" s="65"/>
      <c r="N3338" s="65"/>
      <c r="O3338" s="65"/>
      <c r="P3338" s="66"/>
      <c r="Q3338" s="31">
        <f t="shared" si="104"/>
        <v>9999</v>
      </c>
      <c r="R3338" s="31" t="str">
        <f t="shared" si="105"/>
        <v/>
      </c>
      <c r="S3338" s="29">
        <f>IF($Q3338&lt;Parâmetros!$E$19,$G3338-1,$G3338)</f>
        <v>0</v>
      </c>
    </row>
    <row r="3339" spans="1:19" ht="15" customHeight="1" x14ac:dyDescent="0.25">
      <c r="A3339" s="116"/>
      <c r="B3339" s="65"/>
      <c r="C3339" s="65"/>
      <c r="D3339" s="66"/>
      <c r="E3339" s="67"/>
      <c r="F3339" s="65"/>
      <c r="G3339" s="66"/>
      <c r="J3339" s="65"/>
      <c r="K3339" s="65"/>
      <c r="L3339" s="66"/>
      <c r="M3339" s="65"/>
      <c r="N3339" s="65"/>
      <c r="O3339" s="65"/>
      <c r="P3339" s="66"/>
      <c r="Q3339" s="31">
        <f t="shared" si="104"/>
        <v>9999</v>
      </c>
      <c r="R3339" s="31" t="str">
        <f t="shared" si="105"/>
        <v/>
      </c>
      <c r="S3339" s="29">
        <f>IF($Q3339&lt;Parâmetros!$E$19,$G3339-1,$G3339)</f>
        <v>0</v>
      </c>
    </row>
    <row r="3340" spans="1:19" ht="15" customHeight="1" x14ac:dyDescent="0.25">
      <c r="A3340" s="116"/>
      <c r="B3340" s="65"/>
      <c r="C3340" s="65"/>
      <c r="D3340" s="66"/>
      <c r="E3340" s="67"/>
      <c r="F3340" s="65"/>
      <c r="G3340" s="66"/>
      <c r="J3340" s="65"/>
      <c r="K3340" s="65"/>
      <c r="L3340" s="66"/>
      <c r="M3340" s="65"/>
      <c r="N3340" s="65"/>
      <c r="O3340" s="65"/>
      <c r="P3340" s="66"/>
      <c r="Q3340" s="31">
        <f t="shared" si="104"/>
        <v>9999</v>
      </c>
      <c r="R3340" s="31" t="str">
        <f t="shared" si="105"/>
        <v/>
      </c>
      <c r="S3340" s="29">
        <f>IF($Q3340&lt;Parâmetros!$E$19,$G3340-1,$G3340)</f>
        <v>0</v>
      </c>
    </row>
    <row r="3341" spans="1:19" ht="15" customHeight="1" x14ac:dyDescent="0.25">
      <c r="A3341" s="116"/>
      <c r="B3341" s="65"/>
      <c r="C3341" s="65"/>
      <c r="D3341" s="66"/>
      <c r="E3341" s="67"/>
      <c r="F3341" s="65"/>
      <c r="G3341" s="66"/>
      <c r="J3341" s="65"/>
      <c r="K3341" s="65"/>
      <c r="L3341" s="66"/>
      <c r="M3341" s="65"/>
      <c r="N3341" s="65"/>
      <c r="O3341" s="65"/>
      <c r="P3341" s="66"/>
      <c r="Q3341" s="31">
        <f t="shared" si="104"/>
        <v>9999</v>
      </c>
      <c r="R3341" s="31" t="str">
        <f t="shared" si="105"/>
        <v/>
      </c>
      <c r="S3341" s="29">
        <f>IF($Q3341&lt;Parâmetros!$E$19,$G3341-1,$G3341)</f>
        <v>0</v>
      </c>
    </row>
    <row r="3342" spans="1:19" ht="15" customHeight="1" x14ac:dyDescent="0.25">
      <c r="A3342" s="116"/>
      <c r="B3342" s="65"/>
      <c r="C3342" s="65"/>
      <c r="D3342" s="66"/>
      <c r="E3342" s="67"/>
      <c r="F3342" s="65"/>
      <c r="G3342" s="66"/>
      <c r="J3342" s="65"/>
      <c r="K3342" s="65"/>
      <c r="L3342" s="66"/>
      <c r="M3342" s="65"/>
      <c r="O3342" s="65"/>
      <c r="P3342" s="66"/>
      <c r="Q3342" s="31">
        <f t="shared" si="104"/>
        <v>9999</v>
      </c>
      <c r="R3342" s="31" t="str">
        <f t="shared" si="105"/>
        <v/>
      </c>
      <c r="S3342" s="29">
        <f>IF($Q3342&lt;Parâmetros!$E$19,$G3342-1,$G3342)</f>
        <v>0</v>
      </c>
    </row>
    <row r="3343" spans="1:19" ht="15" customHeight="1" x14ac:dyDescent="0.25">
      <c r="A3343" s="116"/>
      <c r="B3343" s="65"/>
      <c r="C3343" s="65"/>
      <c r="D3343" s="66"/>
      <c r="E3343" s="67"/>
      <c r="F3343" s="65"/>
      <c r="G3343" s="66"/>
      <c r="J3343" s="65"/>
      <c r="K3343" s="65"/>
      <c r="L3343" s="66"/>
      <c r="M3343" s="65"/>
      <c r="N3343" s="65"/>
      <c r="O3343" s="65"/>
      <c r="P3343" s="66"/>
      <c r="Q3343" s="31">
        <f t="shared" si="104"/>
        <v>9999</v>
      </c>
      <c r="R3343" s="31" t="str">
        <f t="shared" si="105"/>
        <v/>
      </c>
      <c r="S3343" s="29">
        <f>IF($Q3343&lt;Parâmetros!$E$19,$G3343-1,$G3343)</f>
        <v>0</v>
      </c>
    </row>
    <row r="3344" spans="1:19" ht="15" customHeight="1" x14ac:dyDescent="0.25">
      <c r="A3344" s="116"/>
      <c r="B3344" s="65"/>
      <c r="C3344" s="65"/>
      <c r="D3344" s="66"/>
      <c r="E3344" s="67"/>
      <c r="F3344" s="65"/>
      <c r="G3344" s="66"/>
      <c r="J3344" s="65"/>
      <c r="K3344" s="65"/>
      <c r="L3344" s="66"/>
      <c r="M3344" s="65"/>
      <c r="N3344" s="65"/>
      <c r="O3344" s="65"/>
      <c r="P3344" s="66"/>
      <c r="Q3344" s="31">
        <f t="shared" si="104"/>
        <v>9999</v>
      </c>
      <c r="R3344" s="31" t="str">
        <f t="shared" si="105"/>
        <v/>
      </c>
      <c r="S3344" s="29">
        <f>IF($Q3344&lt;Parâmetros!$E$19,$G3344-1,$G3344)</f>
        <v>0</v>
      </c>
    </row>
    <row r="3345" spans="1:19" ht="15" customHeight="1" x14ac:dyDescent="0.25">
      <c r="A3345" s="116"/>
      <c r="B3345" s="65"/>
      <c r="C3345" s="65"/>
      <c r="D3345" s="66"/>
      <c r="E3345" s="67"/>
      <c r="F3345" s="65"/>
      <c r="G3345" s="66"/>
      <c r="J3345" s="65"/>
      <c r="K3345" s="65"/>
      <c r="L3345" s="66"/>
      <c r="M3345" s="65"/>
      <c r="N3345" s="65"/>
      <c r="O3345" s="65"/>
      <c r="P3345" s="66"/>
      <c r="Q3345" s="31">
        <f t="shared" si="104"/>
        <v>9999</v>
      </c>
      <c r="R3345" s="31" t="str">
        <f t="shared" si="105"/>
        <v/>
      </c>
      <c r="S3345" s="29">
        <f>IF($Q3345&lt;Parâmetros!$E$19,$G3345-1,$G3345)</f>
        <v>0</v>
      </c>
    </row>
    <row r="3346" spans="1:19" ht="15" customHeight="1" x14ac:dyDescent="0.25">
      <c r="A3346" s="116"/>
      <c r="B3346" s="65"/>
      <c r="C3346" s="65"/>
      <c r="D3346" s="66"/>
      <c r="E3346" s="67"/>
      <c r="F3346" s="65"/>
      <c r="G3346" s="66"/>
      <c r="J3346" s="65"/>
      <c r="K3346" s="65"/>
      <c r="L3346" s="66"/>
      <c r="M3346" s="65"/>
      <c r="O3346" s="65"/>
      <c r="P3346" s="66"/>
      <c r="Q3346" s="31">
        <f t="shared" si="104"/>
        <v>9999</v>
      </c>
      <c r="R3346" s="31" t="str">
        <f t="shared" si="105"/>
        <v/>
      </c>
      <c r="S3346" s="29">
        <f>IF($Q3346&lt;Parâmetros!$E$19,$G3346-1,$G3346)</f>
        <v>0</v>
      </c>
    </row>
    <row r="3347" spans="1:19" ht="15" customHeight="1" x14ac:dyDescent="0.25">
      <c r="A3347" s="116"/>
      <c r="B3347" s="65"/>
      <c r="C3347" s="65"/>
      <c r="D3347" s="66"/>
      <c r="E3347" s="67"/>
      <c r="F3347" s="65"/>
      <c r="G3347" s="66"/>
      <c r="J3347" s="65"/>
      <c r="K3347" s="65"/>
      <c r="L3347" s="66"/>
      <c r="M3347" s="65"/>
      <c r="O3347" s="65"/>
      <c r="P3347" s="66"/>
      <c r="Q3347" s="31">
        <f t="shared" si="104"/>
        <v>9999</v>
      </c>
      <c r="R3347" s="31" t="str">
        <f t="shared" si="105"/>
        <v/>
      </c>
      <c r="S3347" s="29">
        <f>IF($Q3347&lt;Parâmetros!$E$19,$G3347-1,$G3347)</f>
        <v>0</v>
      </c>
    </row>
    <row r="3348" spans="1:19" ht="15" customHeight="1" x14ac:dyDescent="0.25">
      <c r="A3348" s="116"/>
      <c r="B3348" s="65"/>
      <c r="C3348" s="65"/>
      <c r="D3348" s="66"/>
      <c r="E3348" s="67"/>
      <c r="F3348" s="65"/>
      <c r="G3348" s="66"/>
      <c r="J3348" s="65"/>
      <c r="K3348" s="65"/>
      <c r="L3348" s="66"/>
      <c r="M3348" s="65"/>
      <c r="O3348" s="65"/>
      <c r="P3348" s="66"/>
      <c r="Q3348" s="31">
        <f t="shared" si="104"/>
        <v>9999</v>
      </c>
      <c r="R3348" s="31" t="str">
        <f t="shared" si="105"/>
        <v/>
      </c>
      <c r="S3348" s="29">
        <f>IF($Q3348&lt;Parâmetros!$E$19,$G3348-1,$G3348)</f>
        <v>0</v>
      </c>
    </row>
    <row r="3349" spans="1:19" ht="15" customHeight="1" x14ac:dyDescent="0.25">
      <c r="A3349" s="116"/>
      <c r="B3349" s="65"/>
      <c r="C3349" s="65"/>
      <c r="D3349" s="66"/>
      <c r="E3349" s="67"/>
      <c r="F3349" s="65"/>
      <c r="G3349" s="66"/>
      <c r="J3349" s="65"/>
      <c r="K3349" s="65"/>
      <c r="L3349" s="66"/>
      <c r="M3349" s="65"/>
      <c r="N3349" s="65"/>
      <c r="O3349" s="65"/>
      <c r="P3349" s="66"/>
      <c r="Q3349" s="31">
        <f t="shared" si="104"/>
        <v>9999</v>
      </c>
      <c r="R3349" s="31" t="str">
        <f t="shared" si="105"/>
        <v/>
      </c>
      <c r="S3349" s="29">
        <f>IF($Q3349&lt;Parâmetros!$E$19,$G3349-1,$G3349)</f>
        <v>0</v>
      </c>
    </row>
    <row r="3350" spans="1:19" ht="15" customHeight="1" x14ac:dyDescent="0.25">
      <c r="A3350" s="116"/>
      <c r="B3350" s="65"/>
      <c r="C3350" s="65"/>
      <c r="D3350" s="66"/>
      <c r="E3350" s="67"/>
      <c r="F3350" s="65"/>
      <c r="G3350" s="66"/>
      <c r="J3350" s="65"/>
      <c r="K3350" s="65"/>
      <c r="L3350" s="66"/>
      <c r="M3350" s="65"/>
      <c r="N3350" s="65"/>
      <c r="O3350" s="65"/>
      <c r="P3350" s="66"/>
      <c r="Q3350" s="31">
        <f t="shared" si="104"/>
        <v>9999</v>
      </c>
      <c r="R3350" s="31" t="str">
        <f t="shared" si="105"/>
        <v/>
      </c>
      <c r="S3350" s="29">
        <f>IF($Q3350&lt;Parâmetros!$E$19,$G3350-1,$G3350)</f>
        <v>0</v>
      </c>
    </row>
    <row r="3351" spans="1:19" ht="15" customHeight="1" x14ac:dyDescent="0.25">
      <c r="A3351" s="116"/>
      <c r="B3351" s="65"/>
      <c r="C3351" s="65"/>
      <c r="D3351" s="66"/>
      <c r="E3351" s="67"/>
      <c r="F3351" s="65"/>
      <c r="G3351" s="66"/>
      <c r="J3351" s="65"/>
      <c r="K3351" s="65"/>
      <c r="L3351" s="66"/>
      <c r="M3351" s="65"/>
      <c r="N3351" s="65"/>
      <c r="O3351" s="65"/>
      <c r="P3351" s="66"/>
      <c r="Q3351" s="31">
        <f t="shared" si="104"/>
        <v>9999</v>
      </c>
      <c r="R3351" s="31" t="str">
        <f t="shared" si="105"/>
        <v/>
      </c>
      <c r="S3351" s="29">
        <f>IF($Q3351&lt;Parâmetros!$E$19,$G3351-1,$G3351)</f>
        <v>0</v>
      </c>
    </row>
    <row r="3352" spans="1:19" ht="15" customHeight="1" x14ac:dyDescent="0.25">
      <c r="A3352" s="116"/>
      <c r="B3352" s="65"/>
      <c r="C3352" s="65"/>
      <c r="D3352" s="66"/>
      <c r="E3352" s="67"/>
      <c r="F3352" s="65"/>
      <c r="G3352" s="66"/>
      <c r="J3352" s="65"/>
      <c r="K3352" s="65"/>
      <c r="L3352" s="66"/>
      <c r="M3352" s="65"/>
      <c r="N3352" s="65"/>
      <c r="O3352" s="65"/>
      <c r="P3352" s="66"/>
      <c r="Q3352" s="31">
        <f t="shared" si="104"/>
        <v>9999</v>
      </c>
      <c r="R3352" s="31" t="str">
        <f t="shared" si="105"/>
        <v/>
      </c>
      <c r="S3352" s="29">
        <f>IF($Q3352&lt;Parâmetros!$E$19,$G3352-1,$G3352)</f>
        <v>0</v>
      </c>
    </row>
    <row r="3353" spans="1:19" ht="15" customHeight="1" x14ac:dyDescent="0.25">
      <c r="A3353" s="116"/>
      <c r="B3353" s="65"/>
      <c r="C3353" s="65"/>
      <c r="D3353" s="66"/>
      <c r="E3353" s="67"/>
      <c r="F3353" s="65"/>
      <c r="G3353" s="66"/>
      <c r="J3353" s="65"/>
      <c r="K3353" s="65"/>
      <c r="L3353" s="66"/>
      <c r="M3353" s="65"/>
      <c r="O3353" s="65"/>
      <c r="P3353" s="66"/>
      <c r="Q3353" s="31">
        <f t="shared" si="104"/>
        <v>9999</v>
      </c>
      <c r="R3353" s="31" t="str">
        <f t="shared" si="105"/>
        <v/>
      </c>
      <c r="S3353" s="29">
        <f>IF($Q3353&lt;Parâmetros!$E$19,$G3353-1,$G3353)</f>
        <v>0</v>
      </c>
    </row>
    <row r="3354" spans="1:19" ht="15" customHeight="1" x14ac:dyDescent="0.25">
      <c r="A3354" s="116"/>
      <c r="B3354" s="65"/>
      <c r="C3354" s="65"/>
      <c r="D3354" s="66"/>
      <c r="E3354" s="67"/>
      <c r="F3354" s="65"/>
      <c r="G3354" s="66"/>
      <c r="J3354" s="65"/>
      <c r="K3354" s="65"/>
      <c r="L3354" s="66"/>
      <c r="M3354" s="65"/>
      <c r="N3354" s="65"/>
      <c r="O3354" s="65"/>
      <c r="P3354" s="66"/>
      <c r="Q3354" s="31">
        <f t="shared" si="104"/>
        <v>9999</v>
      </c>
      <c r="R3354" s="31" t="str">
        <f t="shared" si="105"/>
        <v/>
      </c>
      <c r="S3354" s="29">
        <f>IF($Q3354&lt;Parâmetros!$E$19,$G3354-1,$G3354)</f>
        <v>0</v>
      </c>
    </row>
    <row r="3355" spans="1:19" ht="15" customHeight="1" x14ac:dyDescent="0.25">
      <c r="A3355" s="116"/>
      <c r="B3355" s="65"/>
      <c r="C3355" s="65"/>
      <c r="D3355" s="66"/>
      <c r="E3355" s="67"/>
      <c r="F3355" s="65"/>
      <c r="G3355" s="66"/>
      <c r="J3355" s="65"/>
      <c r="K3355" s="65"/>
      <c r="L3355" s="66"/>
      <c r="M3355" s="65"/>
      <c r="O3355" s="65"/>
      <c r="P3355" s="66"/>
      <c r="Q3355" s="31">
        <f t="shared" si="104"/>
        <v>9999</v>
      </c>
      <c r="R3355" s="31" t="str">
        <f t="shared" si="105"/>
        <v/>
      </c>
      <c r="S3355" s="29">
        <f>IF($Q3355&lt;Parâmetros!$E$19,$G3355-1,$G3355)</f>
        <v>0</v>
      </c>
    </row>
    <row r="3356" spans="1:19" ht="15" customHeight="1" x14ac:dyDescent="0.25">
      <c r="A3356" s="116"/>
      <c r="B3356" s="65"/>
      <c r="C3356" s="65"/>
      <c r="D3356" s="66"/>
      <c r="E3356" s="67"/>
      <c r="F3356" s="65"/>
      <c r="G3356" s="66"/>
      <c r="J3356" s="65"/>
      <c r="K3356" s="65"/>
      <c r="L3356" s="66"/>
      <c r="M3356" s="65"/>
      <c r="O3356" s="65"/>
      <c r="P3356" s="66"/>
      <c r="Q3356" s="31">
        <f t="shared" si="104"/>
        <v>9999</v>
      </c>
      <c r="R3356" s="31" t="str">
        <f t="shared" si="105"/>
        <v/>
      </c>
      <c r="S3356" s="29">
        <f>IF($Q3356&lt;Parâmetros!$E$19,$G3356-1,$G3356)</f>
        <v>0</v>
      </c>
    </row>
    <row r="3357" spans="1:19" ht="15" customHeight="1" x14ac:dyDescent="0.25">
      <c r="A3357" s="116"/>
      <c r="B3357" s="65"/>
      <c r="C3357" s="65"/>
      <c r="D3357" s="66"/>
      <c r="E3357" s="67"/>
      <c r="F3357" s="65"/>
      <c r="G3357" s="66"/>
      <c r="J3357" s="65"/>
      <c r="K3357" s="65"/>
      <c r="L3357" s="66"/>
      <c r="M3357" s="65"/>
      <c r="N3357" s="65"/>
      <c r="O3357" s="65"/>
      <c r="P3357" s="66"/>
      <c r="Q3357" s="31">
        <f t="shared" si="104"/>
        <v>9999</v>
      </c>
      <c r="R3357" s="31" t="str">
        <f t="shared" si="105"/>
        <v/>
      </c>
      <c r="S3357" s="29">
        <f>IF($Q3357&lt;Parâmetros!$E$19,$G3357-1,$G3357)</f>
        <v>0</v>
      </c>
    </row>
    <row r="3358" spans="1:19" ht="15" customHeight="1" x14ac:dyDescent="0.25">
      <c r="A3358" s="116"/>
      <c r="B3358" s="65"/>
      <c r="C3358" s="65"/>
      <c r="D3358" s="66"/>
      <c r="E3358" s="67"/>
      <c r="F3358" s="65"/>
      <c r="G3358" s="66"/>
      <c r="J3358" s="65"/>
      <c r="K3358" s="65"/>
      <c r="L3358" s="66"/>
      <c r="M3358" s="65"/>
      <c r="N3358" s="65"/>
      <c r="O3358" s="65"/>
      <c r="P3358" s="66"/>
      <c r="Q3358" s="31">
        <f t="shared" si="104"/>
        <v>9999</v>
      </c>
      <c r="R3358" s="31" t="str">
        <f t="shared" si="105"/>
        <v/>
      </c>
      <c r="S3358" s="29">
        <f>IF($Q3358&lt;Parâmetros!$E$19,$G3358-1,$G3358)</f>
        <v>0</v>
      </c>
    </row>
    <row r="3359" spans="1:19" ht="15" customHeight="1" x14ac:dyDescent="0.25">
      <c r="A3359" s="116"/>
      <c r="B3359" s="65"/>
      <c r="C3359" s="65"/>
      <c r="D3359" s="66"/>
      <c r="E3359" s="67"/>
      <c r="F3359" s="65"/>
      <c r="G3359" s="66"/>
      <c r="J3359" s="65"/>
      <c r="K3359" s="65"/>
      <c r="L3359" s="66"/>
      <c r="M3359" s="65"/>
      <c r="N3359" s="65"/>
      <c r="O3359" s="65"/>
      <c r="P3359" s="66"/>
      <c r="Q3359" s="31">
        <f t="shared" si="104"/>
        <v>9999</v>
      </c>
      <c r="R3359" s="31" t="str">
        <f t="shared" si="105"/>
        <v/>
      </c>
      <c r="S3359" s="29">
        <f>IF($Q3359&lt;Parâmetros!$E$19,$G3359-1,$G3359)</f>
        <v>0</v>
      </c>
    </row>
    <row r="3360" spans="1:19" ht="15" customHeight="1" x14ac:dyDescent="0.25">
      <c r="A3360" s="116"/>
      <c r="B3360" s="65"/>
      <c r="C3360" s="65"/>
      <c r="D3360" s="66"/>
      <c r="E3360" s="67"/>
      <c r="F3360" s="65"/>
      <c r="G3360" s="66"/>
      <c r="J3360" s="65"/>
      <c r="K3360" s="65"/>
      <c r="L3360" s="66"/>
      <c r="M3360" s="65"/>
      <c r="N3360" s="65"/>
      <c r="O3360" s="65"/>
      <c r="P3360" s="66"/>
      <c r="Q3360" s="31">
        <f t="shared" si="104"/>
        <v>9999</v>
      </c>
      <c r="R3360" s="31" t="str">
        <f t="shared" si="105"/>
        <v/>
      </c>
      <c r="S3360" s="29">
        <f>IF($Q3360&lt;Parâmetros!$E$19,$G3360-1,$G3360)</f>
        <v>0</v>
      </c>
    </row>
    <row r="3361" spans="1:19" ht="15" customHeight="1" x14ac:dyDescent="0.25">
      <c r="A3361" s="116"/>
      <c r="B3361" s="65"/>
      <c r="C3361" s="65"/>
      <c r="D3361" s="66"/>
      <c r="E3361" s="67"/>
      <c r="F3361" s="65"/>
      <c r="G3361" s="66"/>
      <c r="J3361" s="65"/>
      <c r="K3361" s="65"/>
      <c r="L3361" s="66"/>
      <c r="M3361" s="65"/>
      <c r="N3361" s="65"/>
      <c r="O3361" s="65"/>
      <c r="P3361" s="66"/>
      <c r="Q3361" s="31">
        <f t="shared" si="104"/>
        <v>9999</v>
      </c>
      <c r="R3361" s="31" t="str">
        <f t="shared" si="105"/>
        <v/>
      </c>
      <c r="S3361" s="29">
        <f>IF($Q3361&lt;Parâmetros!$E$19,$G3361-1,$G3361)</f>
        <v>0</v>
      </c>
    </row>
    <row r="3362" spans="1:19" ht="15" customHeight="1" x14ac:dyDescent="0.25">
      <c r="A3362" s="116"/>
      <c r="B3362" s="65"/>
      <c r="C3362" s="65"/>
      <c r="D3362" s="66"/>
      <c r="E3362" s="67"/>
      <c r="F3362" s="65"/>
      <c r="G3362" s="66"/>
      <c r="J3362" s="65"/>
      <c r="K3362" s="65"/>
      <c r="L3362" s="66"/>
      <c r="M3362" s="65"/>
      <c r="N3362" s="65"/>
      <c r="O3362" s="65"/>
      <c r="P3362" s="66"/>
      <c r="Q3362" s="31">
        <f t="shared" si="104"/>
        <v>9999</v>
      </c>
      <c r="R3362" s="31" t="str">
        <f t="shared" si="105"/>
        <v/>
      </c>
      <c r="S3362" s="29">
        <f>IF($Q3362&lt;Parâmetros!$E$19,$G3362-1,$G3362)</f>
        <v>0</v>
      </c>
    </row>
    <row r="3363" spans="1:19" ht="15" customHeight="1" x14ac:dyDescent="0.25">
      <c r="A3363" s="116"/>
      <c r="B3363" s="65"/>
      <c r="C3363" s="65"/>
      <c r="D3363" s="66"/>
      <c r="E3363" s="67"/>
      <c r="F3363" s="65"/>
      <c r="G3363" s="66"/>
      <c r="J3363" s="65"/>
      <c r="K3363" s="65"/>
      <c r="L3363" s="66"/>
      <c r="M3363" s="65"/>
      <c r="N3363" s="65"/>
      <c r="O3363" s="65"/>
      <c r="P3363" s="66"/>
      <c r="Q3363" s="31">
        <f t="shared" si="104"/>
        <v>9999</v>
      </c>
      <c r="R3363" s="31" t="str">
        <f t="shared" si="105"/>
        <v/>
      </c>
      <c r="S3363" s="29">
        <f>IF($Q3363&lt;Parâmetros!$E$19,$G3363-1,$G3363)</f>
        <v>0</v>
      </c>
    </row>
    <row r="3364" spans="1:19" ht="15" customHeight="1" x14ac:dyDescent="0.25">
      <c r="A3364" s="116"/>
      <c r="B3364" s="65"/>
      <c r="C3364" s="65"/>
      <c r="D3364" s="66"/>
      <c r="E3364" s="67"/>
      <c r="F3364" s="65"/>
      <c r="G3364" s="66"/>
      <c r="J3364" s="65"/>
      <c r="K3364" s="65"/>
      <c r="L3364" s="66"/>
      <c r="M3364" s="65"/>
      <c r="O3364" s="65"/>
      <c r="P3364" s="66"/>
      <c r="Q3364" s="31">
        <f t="shared" si="104"/>
        <v>9999</v>
      </c>
      <c r="R3364" s="31" t="str">
        <f t="shared" si="105"/>
        <v/>
      </c>
      <c r="S3364" s="29">
        <f>IF($Q3364&lt;Parâmetros!$E$19,$G3364-1,$G3364)</f>
        <v>0</v>
      </c>
    </row>
    <row r="3365" spans="1:19" ht="15" customHeight="1" x14ac:dyDescent="0.25">
      <c r="A3365" s="116"/>
      <c r="B3365" s="65"/>
      <c r="C3365" s="65"/>
      <c r="D3365" s="66"/>
      <c r="E3365" s="67"/>
      <c r="F3365" s="65"/>
      <c r="G3365" s="66"/>
      <c r="J3365" s="65"/>
      <c r="K3365" s="65"/>
      <c r="L3365" s="66"/>
      <c r="M3365" s="65"/>
      <c r="O3365" s="65"/>
      <c r="P3365" s="66"/>
      <c r="Q3365" s="31">
        <f t="shared" si="104"/>
        <v>9999</v>
      </c>
      <c r="R3365" s="31" t="str">
        <f t="shared" si="105"/>
        <v/>
      </c>
      <c r="S3365" s="29">
        <f>IF($Q3365&lt;Parâmetros!$E$19,$G3365-1,$G3365)</f>
        <v>0</v>
      </c>
    </row>
    <row r="3366" spans="1:19" ht="15" customHeight="1" x14ac:dyDescent="0.25">
      <c r="A3366" s="116"/>
      <c r="B3366" s="65"/>
      <c r="C3366" s="65"/>
      <c r="D3366" s="66"/>
      <c r="E3366" s="67"/>
      <c r="F3366" s="65"/>
      <c r="G3366" s="66"/>
      <c r="J3366" s="65"/>
      <c r="K3366" s="65"/>
      <c r="L3366" s="66"/>
      <c r="M3366" s="65"/>
      <c r="N3366" s="65"/>
      <c r="O3366" s="65"/>
      <c r="P3366" s="66"/>
      <c r="Q3366" s="31">
        <f t="shared" si="104"/>
        <v>9999</v>
      </c>
      <c r="R3366" s="31" t="str">
        <f t="shared" si="105"/>
        <v/>
      </c>
      <c r="S3366" s="29">
        <f>IF($Q3366&lt;Parâmetros!$E$19,$G3366-1,$G3366)</f>
        <v>0</v>
      </c>
    </row>
    <row r="3367" spans="1:19" ht="15" customHeight="1" x14ac:dyDescent="0.25">
      <c r="A3367" s="116"/>
      <c r="B3367" s="65"/>
      <c r="C3367" s="65"/>
      <c r="D3367" s="66"/>
      <c r="E3367" s="67"/>
      <c r="F3367" s="65"/>
      <c r="G3367" s="66"/>
      <c r="J3367" s="65"/>
      <c r="K3367" s="65"/>
      <c r="L3367" s="66"/>
      <c r="M3367" s="65"/>
      <c r="N3367" s="65"/>
      <c r="O3367" s="65"/>
      <c r="P3367" s="66"/>
      <c r="Q3367" s="31">
        <f t="shared" si="104"/>
        <v>9999</v>
      </c>
      <c r="R3367" s="31" t="str">
        <f t="shared" si="105"/>
        <v/>
      </c>
      <c r="S3367" s="29">
        <f>IF($Q3367&lt;Parâmetros!$E$19,$G3367-1,$G3367)</f>
        <v>0</v>
      </c>
    </row>
    <row r="3368" spans="1:19" ht="15" customHeight="1" x14ac:dyDescent="0.25">
      <c r="A3368" s="116"/>
      <c r="B3368" s="65"/>
      <c r="C3368" s="65"/>
      <c r="D3368" s="66"/>
      <c r="E3368" s="67"/>
      <c r="F3368" s="65"/>
      <c r="G3368" s="66"/>
      <c r="J3368" s="65"/>
      <c r="K3368" s="65"/>
      <c r="L3368" s="66"/>
      <c r="M3368" s="65"/>
      <c r="N3368" s="65"/>
      <c r="O3368" s="65"/>
      <c r="P3368" s="66"/>
      <c r="Q3368" s="31">
        <f t="shared" si="104"/>
        <v>9999</v>
      </c>
      <c r="R3368" s="31" t="str">
        <f t="shared" si="105"/>
        <v/>
      </c>
      <c r="S3368" s="29">
        <f>IF($Q3368&lt;Parâmetros!$E$19,$G3368-1,$G3368)</f>
        <v>0</v>
      </c>
    </row>
    <row r="3369" spans="1:19" ht="15" customHeight="1" x14ac:dyDescent="0.25">
      <c r="A3369" s="116"/>
      <c r="B3369" s="65"/>
      <c r="C3369" s="65"/>
      <c r="D3369" s="66"/>
      <c r="E3369" s="67"/>
      <c r="F3369" s="65"/>
      <c r="G3369" s="66"/>
      <c r="J3369" s="65"/>
      <c r="K3369" s="65"/>
      <c r="L3369" s="66"/>
      <c r="M3369" s="65"/>
      <c r="O3369" s="65"/>
      <c r="P3369" s="66"/>
      <c r="Q3369" s="31">
        <f t="shared" si="104"/>
        <v>9999</v>
      </c>
      <c r="R3369" s="31" t="str">
        <f t="shared" si="105"/>
        <v/>
      </c>
      <c r="S3369" s="29">
        <f>IF($Q3369&lt;Parâmetros!$E$19,$G3369-1,$G3369)</f>
        <v>0</v>
      </c>
    </row>
    <row r="3370" spans="1:19" ht="15" customHeight="1" x14ac:dyDescent="0.25">
      <c r="A3370" s="116"/>
      <c r="B3370" s="65"/>
      <c r="C3370" s="65"/>
      <c r="D3370" s="66"/>
      <c r="E3370" s="67"/>
      <c r="F3370" s="65"/>
      <c r="G3370" s="66"/>
      <c r="J3370" s="65"/>
      <c r="K3370" s="65"/>
      <c r="L3370" s="66"/>
      <c r="M3370" s="65"/>
      <c r="O3370" s="65"/>
      <c r="P3370" s="66"/>
      <c r="Q3370" s="31">
        <f t="shared" si="104"/>
        <v>9999</v>
      </c>
      <c r="R3370" s="31" t="str">
        <f t="shared" si="105"/>
        <v/>
      </c>
      <c r="S3370" s="29">
        <f>IF($Q3370&lt;Parâmetros!$E$19,$G3370-1,$G3370)</f>
        <v>0</v>
      </c>
    </row>
    <row r="3371" spans="1:19" ht="15" customHeight="1" x14ac:dyDescent="0.25">
      <c r="A3371" s="116"/>
      <c r="B3371" s="65"/>
      <c r="C3371" s="65"/>
      <c r="D3371" s="66"/>
      <c r="E3371" s="67"/>
      <c r="F3371" s="65"/>
      <c r="G3371" s="66"/>
      <c r="J3371" s="65"/>
      <c r="K3371" s="65"/>
      <c r="L3371" s="66"/>
      <c r="M3371" s="65"/>
      <c r="N3371" s="65"/>
      <c r="O3371" s="65"/>
      <c r="P3371" s="66"/>
      <c r="Q3371" s="31">
        <f t="shared" si="104"/>
        <v>9999</v>
      </c>
      <c r="R3371" s="31" t="str">
        <f t="shared" si="105"/>
        <v/>
      </c>
      <c r="S3371" s="29">
        <f>IF($Q3371&lt;Parâmetros!$E$19,$G3371-1,$G3371)</f>
        <v>0</v>
      </c>
    </row>
    <row r="3372" spans="1:19" ht="15" customHeight="1" x14ac:dyDescent="0.25">
      <c r="A3372" s="116"/>
      <c r="B3372" s="65"/>
      <c r="C3372" s="65"/>
      <c r="D3372" s="66"/>
      <c r="E3372" s="67"/>
      <c r="F3372" s="65"/>
      <c r="G3372" s="66"/>
      <c r="J3372" s="65"/>
      <c r="K3372" s="65"/>
      <c r="L3372" s="66"/>
      <c r="M3372" s="65"/>
      <c r="O3372" s="65"/>
      <c r="P3372" s="66"/>
      <c r="Q3372" s="31">
        <f t="shared" si="104"/>
        <v>9999</v>
      </c>
      <c r="R3372" s="31" t="str">
        <f t="shared" si="105"/>
        <v/>
      </c>
      <c r="S3372" s="29">
        <f>IF($Q3372&lt;Parâmetros!$E$19,$G3372-1,$G3372)</f>
        <v>0</v>
      </c>
    </row>
    <row r="3373" spans="1:19" ht="15" customHeight="1" x14ac:dyDescent="0.25">
      <c r="A3373" s="116"/>
      <c r="B3373" s="65"/>
      <c r="C3373" s="65"/>
      <c r="D3373" s="66"/>
      <c r="E3373" s="67"/>
      <c r="F3373" s="65"/>
      <c r="G3373" s="66"/>
      <c r="J3373" s="65"/>
      <c r="K3373" s="65"/>
      <c r="L3373" s="66"/>
      <c r="M3373" s="65"/>
      <c r="N3373" s="65"/>
      <c r="O3373" s="65"/>
      <c r="P3373" s="66"/>
      <c r="Q3373" s="31">
        <f t="shared" si="104"/>
        <v>9999</v>
      </c>
      <c r="R3373" s="31" t="str">
        <f t="shared" si="105"/>
        <v/>
      </c>
      <c r="S3373" s="29">
        <f>IF($Q3373&lt;Parâmetros!$E$19,$G3373-1,$G3373)</f>
        <v>0</v>
      </c>
    </row>
    <row r="3374" spans="1:19" ht="15" customHeight="1" x14ac:dyDescent="0.25">
      <c r="A3374" s="116"/>
      <c r="B3374" s="65"/>
      <c r="C3374" s="65"/>
      <c r="D3374" s="66"/>
      <c r="E3374" s="67"/>
      <c r="F3374" s="65"/>
      <c r="G3374" s="66"/>
      <c r="J3374" s="65"/>
      <c r="K3374" s="65"/>
      <c r="L3374" s="66"/>
      <c r="M3374" s="65"/>
      <c r="O3374" s="65"/>
      <c r="P3374" s="66"/>
      <c r="Q3374" s="31">
        <f t="shared" si="104"/>
        <v>9999</v>
      </c>
      <c r="R3374" s="31" t="str">
        <f t="shared" si="105"/>
        <v/>
      </c>
      <c r="S3374" s="29">
        <f>IF($Q3374&lt;Parâmetros!$E$19,$G3374-1,$G3374)</f>
        <v>0</v>
      </c>
    </row>
    <row r="3375" spans="1:19" ht="15" customHeight="1" x14ac:dyDescent="0.25">
      <c r="A3375" s="116"/>
      <c r="B3375" s="65"/>
      <c r="C3375" s="65"/>
      <c r="D3375" s="66"/>
      <c r="E3375" s="67"/>
      <c r="F3375" s="65"/>
      <c r="G3375" s="66"/>
      <c r="J3375" s="65"/>
      <c r="K3375" s="65"/>
      <c r="L3375" s="66"/>
      <c r="M3375" s="65"/>
      <c r="N3375" s="65"/>
      <c r="O3375" s="65"/>
      <c r="P3375" s="66"/>
      <c r="Q3375" s="31">
        <f t="shared" si="104"/>
        <v>9999</v>
      </c>
      <c r="R3375" s="31" t="str">
        <f t="shared" si="105"/>
        <v/>
      </c>
      <c r="S3375" s="29">
        <f>IF($Q3375&lt;Parâmetros!$E$19,$G3375-1,$G3375)</f>
        <v>0</v>
      </c>
    </row>
    <row r="3376" spans="1:19" ht="15" customHeight="1" x14ac:dyDescent="0.25">
      <c r="A3376" s="116"/>
      <c r="B3376" s="65"/>
      <c r="C3376" s="65"/>
      <c r="D3376" s="66"/>
      <c r="E3376" s="67"/>
      <c r="F3376" s="65"/>
      <c r="G3376" s="66"/>
      <c r="J3376" s="65"/>
      <c r="K3376" s="65"/>
      <c r="L3376" s="66"/>
      <c r="M3376" s="65"/>
      <c r="O3376" s="65"/>
      <c r="P3376" s="66"/>
      <c r="Q3376" s="31">
        <f t="shared" si="104"/>
        <v>9999</v>
      </c>
      <c r="R3376" s="31" t="str">
        <f t="shared" si="105"/>
        <v/>
      </c>
      <c r="S3376" s="29">
        <f>IF($Q3376&lt;Parâmetros!$E$19,$G3376-1,$G3376)</f>
        <v>0</v>
      </c>
    </row>
    <row r="3377" spans="1:19" ht="15" customHeight="1" x14ac:dyDescent="0.25">
      <c r="A3377" s="116"/>
      <c r="B3377" s="65"/>
      <c r="C3377" s="65"/>
      <c r="D3377" s="66"/>
      <c r="E3377" s="67"/>
      <c r="F3377" s="65"/>
      <c r="G3377" s="66"/>
      <c r="J3377" s="65"/>
      <c r="K3377" s="65"/>
      <c r="L3377" s="66"/>
      <c r="M3377" s="65"/>
      <c r="N3377" s="65"/>
      <c r="O3377" s="65"/>
      <c r="P3377" s="66"/>
      <c r="Q3377" s="31">
        <f t="shared" si="104"/>
        <v>9999</v>
      </c>
      <c r="R3377" s="31" t="str">
        <f t="shared" si="105"/>
        <v/>
      </c>
      <c r="S3377" s="29">
        <f>IF($Q3377&lt;Parâmetros!$E$19,$G3377-1,$G3377)</f>
        <v>0</v>
      </c>
    </row>
    <row r="3378" spans="1:19" ht="15" customHeight="1" x14ac:dyDescent="0.25">
      <c r="A3378" s="116"/>
      <c r="B3378" s="65"/>
      <c r="C3378" s="65"/>
      <c r="D3378" s="66"/>
      <c r="E3378" s="67"/>
      <c r="F3378" s="65"/>
      <c r="G3378" s="66"/>
      <c r="J3378" s="65"/>
      <c r="K3378" s="65"/>
      <c r="L3378" s="66"/>
      <c r="M3378" s="65"/>
      <c r="N3378" s="65"/>
      <c r="O3378" s="65"/>
      <c r="P3378" s="66"/>
      <c r="Q3378" s="31">
        <f t="shared" si="104"/>
        <v>9999</v>
      </c>
      <c r="R3378" s="31" t="str">
        <f t="shared" si="105"/>
        <v/>
      </c>
      <c r="S3378" s="29">
        <f>IF($Q3378&lt;Parâmetros!$E$19,$G3378-1,$G3378)</f>
        <v>0</v>
      </c>
    </row>
    <row r="3379" spans="1:19" ht="15" customHeight="1" x14ac:dyDescent="0.25">
      <c r="A3379" s="116"/>
      <c r="B3379" s="65"/>
      <c r="C3379" s="65"/>
      <c r="D3379" s="66"/>
      <c r="E3379" s="67"/>
      <c r="F3379" s="65"/>
      <c r="G3379" s="66"/>
      <c r="J3379" s="65"/>
      <c r="K3379" s="65"/>
      <c r="L3379" s="66"/>
      <c r="M3379" s="65"/>
      <c r="N3379" s="65"/>
      <c r="O3379" s="65"/>
      <c r="P3379" s="66"/>
      <c r="Q3379" s="31">
        <f t="shared" si="104"/>
        <v>9999</v>
      </c>
      <c r="R3379" s="31" t="str">
        <f t="shared" si="105"/>
        <v/>
      </c>
      <c r="S3379" s="29">
        <f>IF($Q3379&lt;Parâmetros!$E$19,$G3379-1,$G3379)</f>
        <v>0</v>
      </c>
    </row>
    <row r="3380" spans="1:19" ht="15" customHeight="1" x14ac:dyDescent="0.25">
      <c r="A3380" s="116"/>
      <c r="B3380" s="65"/>
      <c r="C3380" s="65"/>
      <c r="D3380" s="66"/>
      <c r="E3380" s="67"/>
      <c r="F3380" s="65"/>
      <c r="G3380" s="66"/>
      <c r="J3380" s="65"/>
      <c r="K3380" s="65"/>
      <c r="L3380" s="66"/>
      <c r="M3380" s="65"/>
      <c r="N3380" s="65"/>
      <c r="O3380" s="65"/>
      <c r="P3380" s="66"/>
      <c r="Q3380" s="31">
        <f t="shared" si="104"/>
        <v>9999</v>
      </c>
      <c r="R3380" s="31" t="str">
        <f t="shared" si="105"/>
        <v/>
      </c>
      <c r="S3380" s="29">
        <f>IF($Q3380&lt;Parâmetros!$E$19,$G3380-1,$G3380)</f>
        <v>0</v>
      </c>
    </row>
    <row r="3381" spans="1:19" ht="15" customHeight="1" x14ac:dyDescent="0.25">
      <c r="A3381" s="116"/>
      <c r="B3381" s="65"/>
      <c r="C3381" s="65"/>
      <c r="D3381" s="66"/>
      <c r="E3381" s="67"/>
      <c r="F3381" s="65"/>
      <c r="G3381" s="66"/>
      <c r="J3381" s="65"/>
      <c r="K3381" s="65"/>
      <c r="L3381" s="66"/>
      <c r="M3381" s="65"/>
      <c r="N3381" s="65"/>
      <c r="O3381" s="65"/>
      <c r="P3381" s="66"/>
      <c r="Q3381" s="31">
        <f t="shared" si="104"/>
        <v>9999</v>
      </c>
      <c r="R3381" s="31" t="str">
        <f t="shared" si="105"/>
        <v/>
      </c>
      <c r="S3381" s="29">
        <f>IF($Q3381&lt;Parâmetros!$E$19,$G3381-1,$G3381)</f>
        <v>0</v>
      </c>
    </row>
    <row r="3382" spans="1:19" ht="15" customHeight="1" x14ac:dyDescent="0.25">
      <c r="A3382" s="116"/>
      <c r="B3382" s="65"/>
      <c r="C3382" s="65"/>
      <c r="D3382" s="66"/>
      <c r="E3382" s="67"/>
      <c r="F3382" s="65"/>
      <c r="G3382" s="66"/>
      <c r="J3382" s="65"/>
      <c r="K3382" s="65"/>
      <c r="L3382" s="66"/>
      <c r="M3382" s="65"/>
      <c r="O3382" s="65"/>
      <c r="P3382" s="66"/>
      <c r="Q3382" s="31">
        <f t="shared" si="104"/>
        <v>9999</v>
      </c>
      <c r="R3382" s="31" t="str">
        <f t="shared" si="105"/>
        <v/>
      </c>
      <c r="S3382" s="29">
        <f>IF($Q3382&lt;Parâmetros!$E$19,$G3382-1,$G3382)</f>
        <v>0</v>
      </c>
    </row>
    <row r="3383" spans="1:19" ht="15" customHeight="1" x14ac:dyDescent="0.25">
      <c r="A3383" s="116"/>
      <c r="B3383" s="65"/>
      <c r="C3383" s="65"/>
      <c r="D3383" s="66"/>
      <c r="E3383" s="67"/>
      <c r="F3383" s="65"/>
      <c r="G3383" s="66"/>
      <c r="J3383" s="65"/>
      <c r="K3383" s="65"/>
      <c r="L3383" s="66"/>
      <c r="M3383" s="65"/>
      <c r="O3383" s="65"/>
      <c r="P3383" s="66"/>
      <c r="Q3383" s="31">
        <f t="shared" si="104"/>
        <v>9999</v>
      </c>
      <c r="R3383" s="31" t="str">
        <f t="shared" si="105"/>
        <v/>
      </c>
      <c r="S3383" s="29">
        <f>IF($Q3383&lt;Parâmetros!$E$19,$G3383-1,$G3383)</f>
        <v>0</v>
      </c>
    </row>
    <row r="3384" spans="1:19" ht="15" customHeight="1" x14ac:dyDescent="0.25">
      <c r="A3384" s="116"/>
      <c r="B3384" s="65"/>
      <c r="C3384" s="65"/>
      <c r="D3384" s="66"/>
      <c r="E3384" s="67"/>
      <c r="F3384" s="65"/>
      <c r="G3384" s="66"/>
      <c r="J3384" s="65"/>
      <c r="K3384" s="65"/>
      <c r="L3384" s="66"/>
      <c r="M3384" s="65"/>
      <c r="N3384" s="65"/>
      <c r="O3384" s="65"/>
      <c r="P3384" s="66"/>
      <c r="Q3384" s="31">
        <f t="shared" si="104"/>
        <v>9999</v>
      </c>
      <c r="R3384" s="31" t="str">
        <f t="shared" si="105"/>
        <v/>
      </c>
      <c r="S3384" s="29">
        <f>IF($Q3384&lt;Parâmetros!$E$19,$G3384-1,$G3384)</f>
        <v>0</v>
      </c>
    </row>
    <row r="3385" spans="1:19" ht="15" customHeight="1" x14ac:dyDescent="0.25">
      <c r="A3385" s="116"/>
      <c r="B3385" s="65"/>
      <c r="C3385" s="65"/>
      <c r="D3385" s="66"/>
      <c r="E3385" s="67"/>
      <c r="F3385" s="65"/>
      <c r="G3385" s="66"/>
      <c r="J3385" s="65"/>
      <c r="K3385" s="65"/>
      <c r="L3385" s="66"/>
      <c r="M3385" s="65"/>
      <c r="O3385" s="65"/>
      <c r="P3385" s="66"/>
      <c r="Q3385" s="31">
        <f t="shared" si="104"/>
        <v>9999</v>
      </c>
      <c r="R3385" s="31" t="str">
        <f t="shared" si="105"/>
        <v/>
      </c>
      <c r="S3385" s="29">
        <f>IF($Q3385&lt;Parâmetros!$E$19,$G3385-1,$G3385)</f>
        <v>0</v>
      </c>
    </row>
    <row r="3386" spans="1:19" ht="15" customHeight="1" x14ac:dyDescent="0.25">
      <c r="A3386" s="116"/>
      <c r="B3386" s="65"/>
      <c r="C3386" s="65"/>
      <c r="D3386" s="66"/>
      <c r="E3386" s="67"/>
      <c r="F3386" s="65"/>
      <c r="G3386" s="66"/>
      <c r="J3386" s="65"/>
      <c r="K3386" s="65"/>
      <c r="L3386" s="66"/>
      <c r="M3386" s="65"/>
      <c r="O3386" s="65"/>
      <c r="P3386" s="66"/>
      <c r="Q3386" s="31">
        <f t="shared" si="104"/>
        <v>9999</v>
      </c>
      <c r="R3386" s="31" t="str">
        <f t="shared" si="105"/>
        <v/>
      </c>
      <c r="S3386" s="29">
        <f>IF($Q3386&lt;Parâmetros!$E$19,$G3386-1,$G3386)</f>
        <v>0</v>
      </c>
    </row>
    <row r="3387" spans="1:19" ht="15" customHeight="1" x14ac:dyDescent="0.25">
      <c r="A3387" s="116"/>
      <c r="B3387" s="65"/>
      <c r="C3387" s="65"/>
      <c r="D3387" s="66"/>
      <c r="E3387" s="67"/>
      <c r="F3387" s="65"/>
      <c r="G3387" s="66"/>
      <c r="J3387" s="65"/>
      <c r="K3387" s="65"/>
      <c r="L3387" s="66"/>
      <c r="M3387" s="65"/>
      <c r="O3387" s="65"/>
      <c r="P3387" s="66"/>
      <c r="Q3387" s="31">
        <f t="shared" si="104"/>
        <v>9999</v>
      </c>
      <c r="R3387" s="31" t="str">
        <f t="shared" si="105"/>
        <v/>
      </c>
      <c r="S3387" s="29">
        <f>IF($Q3387&lt;Parâmetros!$E$19,$G3387-1,$G3387)</f>
        <v>0</v>
      </c>
    </row>
    <row r="3388" spans="1:19" ht="15" customHeight="1" x14ac:dyDescent="0.25">
      <c r="A3388" s="116"/>
      <c r="B3388" s="65"/>
      <c r="C3388" s="65"/>
      <c r="D3388" s="66"/>
      <c r="E3388" s="67"/>
      <c r="F3388" s="65"/>
      <c r="G3388" s="66"/>
      <c r="J3388" s="65"/>
      <c r="K3388" s="65"/>
      <c r="L3388" s="66"/>
      <c r="M3388" s="65"/>
      <c r="O3388" s="65"/>
      <c r="P3388" s="66"/>
      <c r="Q3388" s="31">
        <f t="shared" ref="Q3388:Q3451" si="106">IFERROR(VALUE(LEFT($J3388,2))*60+VALUE(MID($J3388,4,2)),9999)</f>
        <v>9999</v>
      </c>
      <c r="R3388" s="31" t="str">
        <f t="shared" ref="R3388:R3451" si="107">IFERROR(VALUE(LEFT($K3388,2))*60+VALUE(MID($K3388,4,2)),"")</f>
        <v/>
      </c>
      <c r="S3388" s="29">
        <f>IF($Q3388&lt;Parâmetros!$E$19,$G3388-1,$G3388)</f>
        <v>0</v>
      </c>
    </row>
    <row r="3389" spans="1:19" ht="15" customHeight="1" x14ac:dyDescent="0.25">
      <c r="A3389" s="116"/>
      <c r="B3389" s="65"/>
      <c r="C3389" s="65"/>
      <c r="D3389" s="66"/>
      <c r="E3389" s="67"/>
      <c r="F3389" s="65"/>
      <c r="G3389" s="66"/>
      <c r="J3389" s="65"/>
      <c r="K3389" s="65"/>
      <c r="L3389" s="66"/>
      <c r="M3389" s="65"/>
      <c r="O3389" s="65"/>
      <c r="P3389" s="66"/>
      <c r="Q3389" s="31">
        <f t="shared" si="106"/>
        <v>9999</v>
      </c>
      <c r="R3389" s="31" t="str">
        <f t="shared" si="107"/>
        <v/>
      </c>
      <c r="S3389" s="29">
        <f>IF($Q3389&lt;Parâmetros!$E$19,$G3389-1,$G3389)</f>
        <v>0</v>
      </c>
    </row>
    <row r="3390" spans="1:19" ht="15" customHeight="1" x14ac:dyDescent="0.25">
      <c r="A3390" s="116"/>
      <c r="B3390" s="65"/>
      <c r="C3390" s="65"/>
      <c r="D3390" s="66"/>
      <c r="E3390" s="67"/>
      <c r="F3390" s="65"/>
      <c r="G3390" s="66"/>
      <c r="J3390" s="65"/>
      <c r="K3390" s="65"/>
      <c r="L3390" s="66"/>
      <c r="M3390" s="65"/>
      <c r="N3390" s="65"/>
      <c r="O3390" s="65"/>
      <c r="P3390" s="66"/>
      <c r="Q3390" s="31">
        <f t="shared" si="106"/>
        <v>9999</v>
      </c>
      <c r="R3390" s="31" t="str">
        <f t="shared" si="107"/>
        <v/>
      </c>
      <c r="S3390" s="29">
        <f>IF($Q3390&lt;Parâmetros!$E$19,$G3390-1,$G3390)</f>
        <v>0</v>
      </c>
    </row>
    <row r="3391" spans="1:19" ht="15" customHeight="1" x14ac:dyDescent="0.25">
      <c r="A3391" s="116"/>
      <c r="B3391" s="65"/>
      <c r="C3391" s="65"/>
      <c r="D3391" s="66"/>
      <c r="E3391" s="67"/>
      <c r="F3391" s="65"/>
      <c r="G3391" s="66"/>
      <c r="J3391" s="65"/>
      <c r="K3391" s="65"/>
      <c r="L3391" s="66"/>
      <c r="M3391" s="65"/>
      <c r="N3391" s="65"/>
      <c r="O3391" s="65"/>
      <c r="P3391" s="66"/>
      <c r="Q3391" s="31">
        <f t="shared" si="106"/>
        <v>9999</v>
      </c>
      <c r="R3391" s="31" t="str">
        <f t="shared" si="107"/>
        <v/>
      </c>
      <c r="S3391" s="29">
        <f>IF($Q3391&lt;Parâmetros!$E$19,$G3391-1,$G3391)</f>
        <v>0</v>
      </c>
    </row>
    <row r="3392" spans="1:19" ht="15" customHeight="1" x14ac:dyDescent="0.25">
      <c r="A3392" s="116"/>
      <c r="B3392" s="65"/>
      <c r="C3392" s="65"/>
      <c r="D3392" s="66"/>
      <c r="E3392" s="67"/>
      <c r="F3392" s="65"/>
      <c r="G3392" s="66"/>
      <c r="J3392" s="65"/>
      <c r="K3392" s="65"/>
      <c r="L3392" s="66"/>
      <c r="M3392" s="65"/>
      <c r="O3392" s="65"/>
      <c r="P3392" s="66"/>
      <c r="Q3392" s="31">
        <f t="shared" si="106"/>
        <v>9999</v>
      </c>
      <c r="R3392" s="31" t="str">
        <f t="shared" si="107"/>
        <v/>
      </c>
      <c r="S3392" s="29">
        <f>IF($Q3392&lt;Parâmetros!$E$19,$G3392-1,$G3392)</f>
        <v>0</v>
      </c>
    </row>
    <row r="3393" spans="1:19" ht="15" customHeight="1" x14ac:dyDescent="0.25">
      <c r="A3393" s="116"/>
      <c r="B3393" s="65"/>
      <c r="C3393" s="65"/>
      <c r="D3393" s="66"/>
      <c r="E3393" s="67"/>
      <c r="F3393" s="65"/>
      <c r="G3393" s="66"/>
      <c r="J3393" s="65"/>
      <c r="K3393" s="65"/>
      <c r="L3393" s="66"/>
      <c r="M3393" s="65"/>
      <c r="N3393" s="65"/>
      <c r="O3393" s="65"/>
      <c r="P3393" s="66"/>
      <c r="Q3393" s="31">
        <f t="shared" si="106"/>
        <v>9999</v>
      </c>
      <c r="R3393" s="31" t="str">
        <f t="shared" si="107"/>
        <v/>
      </c>
      <c r="S3393" s="29">
        <f>IF($Q3393&lt;Parâmetros!$E$19,$G3393-1,$G3393)</f>
        <v>0</v>
      </c>
    </row>
    <row r="3394" spans="1:19" ht="15" customHeight="1" x14ac:dyDescent="0.25">
      <c r="A3394" s="116"/>
      <c r="B3394" s="65"/>
      <c r="C3394" s="65"/>
      <c r="D3394" s="66"/>
      <c r="E3394" s="67"/>
      <c r="F3394" s="65"/>
      <c r="G3394" s="66"/>
      <c r="J3394" s="65"/>
      <c r="K3394" s="65"/>
      <c r="L3394" s="66"/>
      <c r="M3394" s="65"/>
      <c r="N3394" s="65"/>
      <c r="O3394" s="65"/>
      <c r="P3394" s="66"/>
      <c r="Q3394" s="31">
        <f t="shared" si="106"/>
        <v>9999</v>
      </c>
      <c r="R3394" s="31" t="str">
        <f t="shared" si="107"/>
        <v/>
      </c>
      <c r="S3394" s="29">
        <f>IF($Q3394&lt;Parâmetros!$E$19,$G3394-1,$G3394)</f>
        <v>0</v>
      </c>
    </row>
    <row r="3395" spans="1:19" ht="15" customHeight="1" x14ac:dyDescent="0.25">
      <c r="A3395" s="116"/>
      <c r="B3395" s="65"/>
      <c r="C3395" s="65"/>
      <c r="D3395" s="66"/>
      <c r="E3395" s="67"/>
      <c r="F3395" s="65"/>
      <c r="G3395" s="66"/>
      <c r="J3395" s="65"/>
      <c r="K3395" s="65"/>
      <c r="L3395" s="66"/>
      <c r="M3395" s="65"/>
      <c r="O3395" s="65"/>
      <c r="P3395" s="66"/>
      <c r="Q3395" s="31">
        <f t="shared" si="106"/>
        <v>9999</v>
      </c>
      <c r="R3395" s="31" t="str">
        <f t="shared" si="107"/>
        <v/>
      </c>
      <c r="S3395" s="29">
        <f>IF($Q3395&lt;Parâmetros!$E$19,$G3395-1,$G3395)</f>
        <v>0</v>
      </c>
    </row>
    <row r="3396" spans="1:19" ht="15" customHeight="1" x14ac:dyDescent="0.25">
      <c r="A3396" s="116"/>
      <c r="B3396" s="65"/>
      <c r="C3396" s="65"/>
      <c r="D3396" s="66"/>
      <c r="E3396" s="67"/>
      <c r="F3396" s="65"/>
      <c r="G3396" s="66"/>
      <c r="J3396" s="65"/>
      <c r="K3396" s="65"/>
      <c r="L3396" s="66"/>
      <c r="M3396" s="65"/>
      <c r="N3396" s="65"/>
      <c r="O3396" s="65"/>
      <c r="P3396" s="66"/>
      <c r="Q3396" s="31">
        <f t="shared" si="106"/>
        <v>9999</v>
      </c>
      <c r="R3396" s="31" t="str">
        <f t="shared" si="107"/>
        <v/>
      </c>
      <c r="S3396" s="29">
        <f>IF($Q3396&lt;Parâmetros!$E$19,$G3396-1,$G3396)</f>
        <v>0</v>
      </c>
    </row>
    <row r="3397" spans="1:19" ht="15" customHeight="1" x14ac:dyDescent="0.25">
      <c r="A3397" s="116"/>
      <c r="B3397" s="65"/>
      <c r="C3397" s="65"/>
      <c r="D3397" s="66"/>
      <c r="E3397" s="67"/>
      <c r="F3397" s="65"/>
      <c r="G3397" s="66"/>
      <c r="J3397" s="65"/>
      <c r="K3397" s="65"/>
      <c r="L3397" s="66"/>
      <c r="M3397" s="65"/>
      <c r="O3397" s="65"/>
      <c r="P3397" s="66"/>
      <c r="Q3397" s="31">
        <f t="shared" si="106"/>
        <v>9999</v>
      </c>
      <c r="R3397" s="31" t="str">
        <f t="shared" si="107"/>
        <v/>
      </c>
      <c r="S3397" s="29">
        <f>IF($Q3397&lt;Parâmetros!$E$19,$G3397-1,$G3397)</f>
        <v>0</v>
      </c>
    </row>
    <row r="3398" spans="1:19" ht="15" customHeight="1" x14ac:dyDescent="0.25">
      <c r="A3398" s="116"/>
      <c r="B3398" s="65"/>
      <c r="C3398" s="65"/>
      <c r="D3398" s="66"/>
      <c r="E3398" s="67"/>
      <c r="F3398" s="65"/>
      <c r="G3398" s="66"/>
      <c r="J3398" s="65"/>
      <c r="K3398" s="65"/>
      <c r="L3398" s="66"/>
      <c r="M3398" s="65"/>
      <c r="O3398" s="65"/>
      <c r="P3398" s="66"/>
      <c r="Q3398" s="31">
        <f t="shared" si="106"/>
        <v>9999</v>
      </c>
      <c r="R3398" s="31" t="str">
        <f t="shared" si="107"/>
        <v/>
      </c>
      <c r="S3398" s="29">
        <f>IF($Q3398&lt;Parâmetros!$E$19,$G3398-1,$G3398)</f>
        <v>0</v>
      </c>
    </row>
    <row r="3399" spans="1:19" ht="15" customHeight="1" x14ac:dyDescent="0.25">
      <c r="A3399" s="116"/>
      <c r="B3399" s="65"/>
      <c r="C3399" s="65"/>
      <c r="D3399" s="66"/>
      <c r="E3399" s="67"/>
      <c r="F3399" s="65"/>
      <c r="G3399" s="66"/>
      <c r="J3399" s="65"/>
      <c r="K3399" s="65"/>
      <c r="L3399" s="66"/>
      <c r="M3399" s="65"/>
      <c r="O3399" s="65"/>
      <c r="P3399" s="66"/>
      <c r="Q3399" s="31">
        <f t="shared" si="106"/>
        <v>9999</v>
      </c>
      <c r="R3399" s="31" t="str">
        <f t="shared" si="107"/>
        <v/>
      </c>
      <c r="S3399" s="29">
        <f>IF($Q3399&lt;Parâmetros!$E$19,$G3399-1,$G3399)</f>
        <v>0</v>
      </c>
    </row>
    <row r="3400" spans="1:19" ht="15" customHeight="1" x14ac:dyDescent="0.25">
      <c r="A3400" s="116"/>
      <c r="B3400" s="65"/>
      <c r="C3400" s="65"/>
      <c r="D3400" s="66"/>
      <c r="E3400" s="67"/>
      <c r="F3400" s="65"/>
      <c r="G3400" s="66"/>
      <c r="J3400" s="65"/>
      <c r="K3400" s="65"/>
      <c r="L3400" s="66"/>
      <c r="M3400" s="65"/>
      <c r="N3400" s="65"/>
      <c r="O3400" s="65"/>
      <c r="P3400" s="66"/>
      <c r="Q3400" s="31">
        <f t="shared" si="106"/>
        <v>9999</v>
      </c>
      <c r="R3400" s="31" t="str">
        <f t="shared" si="107"/>
        <v/>
      </c>
      <c r="S3400" s="29">
        <f>IF($Q3400&lt;Parâmetros!$E$19,$G3400-1,$G3400)</f>
        <v>0</v>
      </c>
    </row>
    <row r="3401" spans="1:19" ht="15" customHeight="1" x14ac:dyDescent="0.25">
      <c r="A3401" s="116"/>
      <c r="B3401" s="65"/>
      <c r="C3401" s="65"/>
      <c r="D3401" s="66"/>
      <c r="E3401" s="67"/>
      <c r="F3401" s="65"/>
      <c r="G3401" s="66"/>
      <c r="J3401" s="65"/>
      <c r="K3401" s="65"/>
      <c r="L3401" s="66"/>
      <c r="M3401" s="65"/>
      <c r="N3401" s="65"/>
      <c r="O3401" s="65"/>
      <c r="P3401" s="66"/>
      <c r="Q3401" s="31">
        <f t="shared" si="106"/>
        <v>9999</v>
      </c>
      <c r="R3401" s="31" t="str">
        <f t="shared" si="107"/>
        <v/>
      </c>
      <c r="S3401" s="29">
        <f>IF($Q3401&lt;Parâmetros!$E$19,$G3401-1,$G3401)</f>
        <v>0</v>
      </c>
    </row>
    <row r="3402" spans="1:19" ht="15" customHeight="1" x14ac:dyDescent="0.25">
      <c r="A3402" s="116"/>
      <c r="B3402" s="65"/>
      <c r="C3402" s="65"/>
      <c r="D3402" s="66"/>
      <c r="E3402" s="67"/>
      <c r="F3402" s="65"/>
      <c r="G3402" s="66"/>
      <c r="J3402" s="65"/>
      <c r="K3402" s="65"/>
      <c r="L3402" s="66"/>
      <c r="M3402" s="65"/>
      <c r="N3402" s="65"/>
      <c r="O3402" s="65"/>
      <c r="P3402" s="66"/>
      <c r="Q3402" s="31">
        <f t="shared" si="106"/>
        <v>9999</v>
      </c>
      <c r="R3402" s="31" t="str">
        <f t="shared" si="107"/>
        <v/>
      </c>
      <c r="S3402" s="29">
        <f>IF($Q3402&lt;Parâmetros!$E$19,$G3402-1,$G3402)</f>
        <v>0</v>
      </c>
    </row>
    <row r="3403" spans="1:19" ht="15" customHeight="1" x14ac:dyDescent="0.25">
      <c r="A3403" s="116"/>
      <c r="B3403" s="65"/>
      <c r="C3403" s="65"/>
      <c r="D3403" s="66"/>
      <c r="E3403" s="67"/>
      <c r="F3403" s="65"/>
      <c r="G3403" s="66"/>
      <c r="J3403" s="65"/>
      <c r="K3403" s="65"/>
      <c r="L3403" s="66"/>
      <c r="M3403" s="65"/>
      <c r="O3403" s="65"/>
      <c r="P3403" s="66"/>
      <c r="Q3403" s="31">
        <f t="shared" si="106"/>
        <v>9999</v>
      </c>
      <c r="R3403" s="31" t="str">
        <f t="shared" si="107"/>
        <v/>
      </c>
      <c r="S3403" s="29">
        <f>IF($Q3403&lt;Parâmetros!$E$19,$G3403-1,$G3403)</f>
        <v>0</v>
      </c>
    </row>
    <row r="3404" spans="1:19" ht="15" customHeight="1" x14ac:dyDescent="0.25">
      <c r="A3404" s="116"/>
      <c r="B3404" s="65"/>
      <c r="C3404" s="65"/>
      <c r="D3404" s="66"/>
      <c r="E3404" s="67"/>
      <c r="F3404" s="65"/>
      <c r="G3404" s="66"/>
      <c r="J3404" s="65"/>
      <c r="K3404" s="65"/>
      <c r="L3404" s="66"/>
      <c r="M3404" s="65"/>
      <c r="O3404" s="65"/>
      <c r="P3404" s="66"/>
      <c r="Q3404" s="31">
        <f t="shared" si="106"/>
        <v>9999</v>
      </c>
      <c r="R3404" s="31" t="str">
        <f t="shared" si="107"/>
        <v/>
      </c>
      <c r="S3404" s="29">
        <f>IF($Q3404&lt;Parâmetros!$E$19,$G3404-1,$G3404)</f>
        <v>0</v>
      </c>
    </row>
    <row r="3405" spans="1:19" ht="15" customHeight="1" x14ac:dyDescent="0.25">
      <c r="A3405" s="116"/>
      <c r="B3405" s="65"/>
      <c r="C3405" s="65"/>
      <c r="D3405" s="66"/>
      <c r="E3405" s="67"/>
      <c r="F3405" s="65"/>
      <c r="G3405" s="66"/>
      <c r="J3405" s="65"/>
      <c r="K3405" s="65"/>
      <c r="L3405" s="66"/>
      <c r="M3405" s="65"/>
      <c r="O3405" s="65"/>
      <c r="P3405" s="66"/>
      <c r="Q3405" s="31">
        <f t="shared" si="106"/>
        <v>9999</v>
      </c>
      <c r="R3405" s="31" t="str">
        <f t="shared" si="107"/>
        <v/>
      </c>
      <c r="S3405" s="29">
        <f>IF($Q3405&lt;Parâmetros!$E$19,$G3405-1,$G3405)</f>
        <v>0</v>
      </c>
    </row>
    <row r="3406" spans="1:19" ht="15" customHeight="1" x14ac:dyDescent="0.25">
      <c r="A3406" s="116"/>
      <c r="B3406" s="65"/>
      <c r="C3406" s="65"/>
      <c r="D3406" s="66"/>
      <c r="E3406" s="67"/>
      <c r="F3406" s="65"/>
      <c r="G3406" s="66"/>
      <c r="J3406" s="65"/>
      <c r="K3406" s="65"/>
      <c r="L3406" s="66"/>
      <c r="M3406" s="65"/>
      <c r="N3406" s="65"/>
      <c r="O3406" s="65"/>
      <c r="P3406" s="66"/>
      <c r="Q3406" s="31">
        <f t="shared" si="106"/>
        <v>9999</v>
      </c>
      <c r="R3406" s="31" t="str">
        <f t="shared" si="107"/>
        <v/>
      </c>
      <c r="S3406" s="29">
        <f>IF($Q3406&lt;Parâmetros!$E$19,$G3406-1,$G3406)</f>
        <v>0</v>
      </c>
    </row>
    <row r="3407" spans="1:19" ht="15" customHeight="1" x14ac:dyDescent="0.25">
      <c r="A3407" s="116"/>
      <c r="B3407" s="65"/>
      <c r="C3407" s="65"/>
      <c r="D3407" s="66"/>
      <c r="E3407" s="67"/>
      <c r="F3407" s="65"/>
      <c r="G3407" s="66"/>
      <c r="J3407" s="65"/>
      <c r="K3407" s="65"/>
      <c r="L3407" s="66"/>
      <c r="M3407" s="65"/>
      <c r="N3407" s="65"/>
      <c r="O3407" s="65"/>
      <c r="P3407" s="66"/>
      <c r="Q3407" s="31">
        <f t="shared" si="106"/>
        <v>9999</v>
      </c>
      <c r="R3407" s="31" t="str">
        <f t="shared" si="107"/>
        <v/>
      </c>
      <c r="S3407" s="29">
        <f>IF($Q3407&lt;Parâmetros!$E$19,$G3407-1,$G3407)</f>
        <v>0</v>
      </c>
    </row>
    <row r="3408" spans="1:19" ht="15" customHeight="1" x14ac:dyDescent="0.25">
      <c r="A3408" s="116"/>
      <c r="B3408" s="65"/>
      <c r="C3408" s="65"/>
      <c r="D3408" s="66"/>
      <c r="E3408" s="67"/>
      <c r="F3408" s="65"/>
      <c r="G3408" s="66"/>
      <c r="J3408" s="65"/>
      <c r="K3408" s="65"/>
      <c r="L3408" s="66"/>
      <c r="M3408" s="65"/>
      <c r="N3408" s="65"/>
      <c r="O3408" s="65"/>
      <c r="P3408" s="66"/>
      <c r="Q3408" s="31">
        <f t="shared" si="106"/>
        <v>9999</v>
      </c>
      <c r="R3408" s="31" t="str">
        <f t="shared" si="107"/>
        <v/>
      </c>
      <c r="S3408" s="29">
        <f>IF($Q3408&lt;Parâmetros!$E$19,$G3408-1,$G3408)</f>
        <v>0</v>
      </c>
    </row>
    <row r="3409" spans="1:19" ht="15" customHeight="1" x14ac:dyDescent="0.25">
      <c r="A3409" s="116"/>
      <c r="B3409" s="65"/>
      <c r="C3409" s="65"/>
      <c r="D3409" s="66"/>
      <c r="E3409" s="67"/>
      <c r="F3409" s="65"/>
      <c r="G3409" s="66"/>
      <c r="J3409" s="65"/>
      <c r="K3409" s="65"/>
      <c r="L3409" s="66"/>
      <c r="M3409" s="65"/>
      <c r="N3409" s="65"/>
      <c r="O3409" s="65"/>
      <c r="P3409" s="66"/>
      <c r="Q3409" s="31">
        <f t="shared" si="106"/>
        <v>9999</v>
      </c>
      <c r="R3409" s="31" t="str">
        <f t="shared" si="107"/>
        <v/>
      </c>
      <c r="S3409" s="29">
        <f>IF($Q3409&lt;Parâmetros!$E$19,$G3409-1,$G3409)</f>
        <v>0</v>
      </c>
    </row>
    <row r="3410" spans="1:19" ht="15" customHeight="1" x14ac:dyDescent="0.25">
      <c r="A3410" s="116"/>
      <c r="B3410" s="65"/>
      <c r="C3410" s="65"/>
      <c r="D3410" s="66"/>
      <c r="E3410" s="67"/>
      <c r="F3410" s="65"/>
      <c r="G3410" s="66"/>
      <c r="J3410" s="65"/>
      <c r="K3410" s="65"/>
      <c r="L3410" s="66"/>
      <c r="M3410" s="65"/>
      <c r="O3410" s="65"/>
      <c r="P3410" s="66"/>
      <c r="Q3410" s="31">
        <f t="shared" si="106"/>
        <v>9999</v>
      </c>
      <c r="R3410" s="31" t="str">
        <f t="shared" si="107"/>
        <v/>
      </c>
      <c r="S3410" s="29">
        <f>IF($Q3410&lt;Parâmetros!$E$19,$G3410-1,$G3410)</f>
        <v>0</v>
      </c>
    </row>
    <row r="3411" spans="1:19" ht="15" customHeight="1" x14ac:dyDescent="0.25">
      <c r="A3411" s="116"/>
      <c r="B3411" s="65"/>
      <c r="C3411" s="65"/>
      <c r="D3411" s="66"/>
      <c r="E3411" s="67"/>
      <c r="F3411" s="65"/>
      <c r="G3411" s="66"/>
      <c r="J3411" s="65"/>
      <c r="K3411" s="65"/>
      <c r="L3411" s="66"/>
      <c r="M3411" s="65"/>
      <c r="N3411" s="65"/>
      <c r="O3411" s="65"/>
      <c r="P3411" s="66"/>
      <c r="Q3411" s="31">
        <f t="shared" si="106"/>
        <v>9999</v>
      </c>
      <c r="R3411" s="31" t="str">
        <f t="shared" si="107"/>
        <v/>
      </c>
      <c r="S3411" s="29">
        <f>IF($Q3411&lt;Parâmetros!$E$19,$G3411-1,$G3411)</f>
        <v>0</v>
      </c>
    </row>
    <row r="3412" spans="1:19" ht="15" customHeight="1" x14ac:dyDescent="0.25">
      <c r="A3412" s="116"/>
      <c r="B3412" s="65"/>
      <c r="C3412" s="65"/>
      <c r="D3412" s="66"/>
      <c r="E3412" s="67"/>
      <c r="F3412" s="65"/>
      <c r="G3412" s="66"/>
      <c r="J3412" s="65"/>
      <c r="K3412" s="65"/>
      <c r="L3412" s="66"/>
      <c r="M3412" s="65"/>
      <c r="N3412" s="65"/>
      <c r="O3412" s="65"/>
      <c r="P3412" s="66"/>
      <c r="Q3412" s="31">
        <f t="shared" si="106"/>
        <v>9999</v>
      </c>
      <c r="R3412" s="31" t="str">
        <f t="shared" si="107"/>
        <v/>
      </c>
      <c r="S3412" s="29">
        <f>IF($Q3412&lt;Parâmetros!$E$19,$G3412-1,$G3412)</f>
        <v>0</v>
      </c>
    </row>
    <row r="3413" spans="1:19" ht="15" customHeight="1" x14ac:dyDescent="0.25">
      <c r="A3413" s="116"/>
      <c r="B3413" s="65"/>
      <c r="C3413" s="65"/>
      <c r="D3413" s="66"/>
      <c r="E3413" s="67"/>
      <c r="F3413" s="65"/>
      <c r="G3413" s="66"/>
      <c r="J3413" s="65"/>
      <c r="K3413" s="65"/>
      <c r="L3413" s="66"/>
      <c r="M3413" s="65"/>
      <c r="O3413" s="65"/>
      <c r="P3413" s="66"/>
      <c r="Q3413" s="31">
        <f t="shared" si="106"/>
        <v>9999</v>
      </c>
      <c r="R3413" s="31" t="str">
        <f t="shared" si="107"/>
        <v/>
      </c>
      <c r="S3413" s="29">
        <f>IF($Q3413&lt;Parâmetros!$E$19,$G3413-1,$G3413)</f>
        <v>0</v>
      </c>
    </row>
    <row r="3414" spans="1:19" ht="15" customHeight="1" x14ac:dyDescent="0.25">
      <c r="A3414" s="116"/>
      <c r="B3414" s="65"/>
      <c r="C3414" s="65"/>
      <c r="D3414" s="66"/>
      <c r="E3414" s="67"/>
      <c r="F3414" s="65"/>
      <c r="G3414" s="66"/>
      <c r="J3414" s="65"/>
      <c r="K3414" s="65"/>
      <c r="L3414" s="66"/>
      <c r="M3414" s="65"/>
      <c r="O3414" s="65"/>
      <c r="P3414" s="66"/>
      <c r="Q3414" s="31">
        <f t="shared" si="106"/>
        <v>9999</v>
      </c>
      <c r="R3414" s="31" t="str">
        <f t="shared" si="107"/>
        <v/>
      </c>
      <c r="S3414" s="29">
        <f>IF($Q3414&lt;Parâmetros!$E$19,$G3414-1,$G3414)</f>
        <v>0</v>
      </c>
    </row>
    <row r="3415" spans="1:19" ht="15" customHeight="1" x14ac:dyDescent="0.25">
      <c r="A3415" s="116"/>
      <c r="B3415" s="65"/>
      <c r="C3415" s="65"/>
      <c r="D3415" s="66"/>
      <c r="E3415" s="67"/>
      <c r="F3415" s="65"/>
      <c r="G3415" s="66"/>
      <c r="J3415" s="65"/>
      <c r="K3415" s="65"/>
      <c r="L3415" s="66"/>
      <c r="M3415" s="65"/>
      <c r="O3415" s="65"/>
      <c r="P3415" s="66"/>
      <c r="Q3415" s="31">
        <f t="shared" si="106"/>
        <v>9999</v>
      </c>
      <c r="R3415" s="31" t="str">
        <f t="shared" si="107"/>
        <v/>
      </c>
      <c r="S3415" s="29">
        <f>IF($Q3415&lt;Parâmetros!$E$19,$G3415-1,$G3415)</f>
        <v>0</v>
      </c>
    </row>
    <row r="3416" spans="1:19" ht="15" customHeight="1" x14ac:dyDescent="0.25">
      <c r="A3416" s="116"/>
      <c r="B3416" s="65"/>
      <c r="C3416" s="65"/>
      <c r="D3416" s="66"/>
      <c r="E3416" s="67"/>
      <c r="F3416" s="65"/>
      <c r="G3416" s="66"/>
      <c r="J3416" s="65"/>
      <c r="K3416" s="65"/>
      <c r="L3416" s="66"/>
      <c r="M3416" s="65"/>
      <c r="O3416" s="65"/>
      <c r="P3416" s="66"/>
      <c r="Q3416" s="31">
        <f t="shared" si="106"/>
        <v>9999</v>
      </c>
      <c r="R3416" s="31" t="str">
        <f t="shared" si="107"/>
        <v/>
      </c>
      <c r="S3416" s="29">
        <f>IF($Q3416&lt;Parâmetros!$E$19,$G3416-1,$G3416)</f>
        <v>0</v>
      </c>
    </row>
    <row r="3417" spans="1:19" ht="15" customHeight="1" x14ac:dyDescent="0.25">
      <c r="A3417" s="116"/>
      <c r="B3417" s="65"/>
      <c r="C3417" s="65"/>
      <c r="D3417" s="66"/>
      <c r="E3417" s="67"/>
      <c r="F3417" s="65"/>
      <c r="G3417" s="66"/>
      <c r="J3417" s="65"/>
      <c r="K3417" s="65"/>
      <c r="L3417" s="66"/>
      <c r="M3417" s="65"/>
      <c r="O3417" s="65"/>
      <c r="P3417" s="66"/>
      <c r="Q3417" s="31">
        <f t="shared" si="106"/>
        <v>9999</v>
      </c>
      <c r="R3417" s="31" t="str">
        <f t="shared" si="107"/>
        <v/>
      </c>
      <c r="S3417" s="29">
        <f>IF($Q3417&lt;Parâmetros!$E$19,$G3417-1,$G3417)</f>
        <v>0</v>
      </c>
    </row>
    <row r="3418" spans="1:19" ht="15" customHeight="1" x14ac:dyDescent="0.25">
      <c r="A3418" s="116"/>
      <c r="B3418" s="65"/>
      <c r="C3418" s="65"/>
      <c r="D3418" s="66"/>
      <c r="E3418" s="67"/>
      <c r="F3418" s="65"/>
      <c r="G3418" s="66"/>
      <c r="J3418" s="65"/>
      <c r="K3418" s="65"/>
      <c r="L3418" s="66"/>
      <c r="M3418" s="65"/>
      <c r="O3418" s="65"/>
      <c r="P3418" s="66"/>
      <c r="Q3418" s="31">
        <f t="shared" si="106"/>
        <v>9999</v>
      </c>
      <c r="R3418" s="31" t="str">
        <f t="shared" si="107"/>
        <v/>
      </c>
      <c r="S3418" s="29">
        <f>IF($Q3418&lt;Parâmetros!$E$19,$G3418-1,$G3418)</f>
        <v>0</v>
      </c>
    </row>
    <row r="3419" spans="1:19" ht="15" customHeight="1" x14ac:dyDescent="0.25">
      <c r="A3419" s="116"/>
      <c r="B3419" s="65"/>
      <c r="C3419" s="65"/>
      <c r="D3419" s="66"/>
      <c r="E3419" s="67"/>
      <c r="F3419" s="65"/>
      <c r="G3419" s="66"/>
      <c r="J3419" s="65"/>
      <c r="K3419" s="65"/>
      <c r="L3419" s="66"/>
      <c r="M3419" s="65"/>
      <c r="O3419" s="65"/>
      <c r="P3419" s="66"/>
      <c r="Q3419" s="31">
        <f t="shared" si="106"/>
        <v>9999</v>
      </c>
      <c r="R3419" s="31" t="str">
        <f t="shared" si="107"/>
        <v/>
      </c>
      <c r="S3419" s="29">
        <f>IF($Q3419&lt;Parâmetros!$E$19,$G3419-1,$G3419)</f>
        <v>0</v>
      </c>
    </row>
    <row r="3420" spans="1:19" ht="15" customHeight="1" x14ac:dyDescent="0.25">
      <c r="A3420" s="116"/>
      <c r="B3420" s="65"/>
      <c r="C3420" s="65"/>
      <c r="D3420" s="66"/>
      <c r="E3420" s="67"/>
      <c r="F3420" s="65"/>
      <c r="G3420" s="66"/>
      <c r="J3420" s="65"/>
      <c r="K3420" s="65"/>
      <c r="L3420" s="66"/>
      <c r="M3420" s="65"/>
      <c r="O3420" s="65"/>
      <c r="P3420" s="66"/>
      <c r="Q3420" s="31">
        <f t="shared" si="106"/>
        <v>9999</v>
      </c>
      <c r="R3420" s="31" t="str">
        <f t="shared" si="107"/>
        <v/>
      </c>
      <c r="S3420" s="29">
        <f>IF($Q3420&lt;Parâmetros!$E$19,$G3420-1,$G3420)</f>
        <v>0</v>
      </c>
    </row>
    <row r="3421" spans="1:19" ht="15" customHeight="1" x14ac:dyDescent="0.25">
      <c r="A3421" s="116"/>
      <c r="B3421" s="65"/>
      <c r="C3421" s="65"/>
      <c r="D3421" s="66"/>
      <c r="E3421" s="67"/>
      <c r="F3421" s="65"/>
      <c r="G3421" s="66"/>
      <c r="J3421" s="65"/>
      <c r="K3421" s="65"/>
      <c r="L3421" s="66"/>
      <c r="M3421" s="65"/>
      <c r="O3421" s="65"/>
      <c r="P3421" s="66"/>
      <c r="Q3421" s="31">
        <f t="shared" si="106"/>
        <v>9999</v>
      </c>
      <c r="R3421" s="31" t="str">
        <f t="shared" si="107"/>
        <v/>
      </c>
      <c r="S3421" s="29">
        <f>IF($Q3421&lt;Parâmetros!$E$19,$G3421-1,$G3421)</f>
        <v>0</v>
      </c>
    </row>
    <row r="3422" spans="1:19" ht="15" customHeight="1" x14ac:dyDescent="0.25">
      <c r="A3422" s="116"/>
      <c r="B3422" s="65"/>
      <c r="C3422" s="65"/>
      <c r="D3422" s="66"/>
      <c r="E3422" s="67"/>
      <c r="F3422" s="65"/>
      <c r="G3422" s="66"/>
      <c r="J3422" s="65"/>
      <c r="K3422" s="65"/>
      <c r="L3422" s="66"/>
      <c r="M3422" s="65"/>
      <c r="O3422" s="65"/>
      <c r="P3422" s="66"/>
      <c r="Q3422" s="31">
        <f t="shared" si="106"/>
        <v>9999</v>
      </c>
      <c r="R3422" s="31" t="str">
        <f t="shared" si="107"/>
        <v/>
      </c>
      <c r="S3422" s="29">
        <f>IF($Q3422&lt;Parâmetros!$E$19,$G3422-1,$G3422)</f>
        <v>0</v>
      </c>
    </row>
    <row r="3423" spans="1:19" ht="15" customHeight="1" x14ac:dyDescent="0.25">
      <c r="A3423" s="116"/>
      <c r="B3423" s="65"/>
      <c r="C3423" s="65"/>
      <c r="D3423" s="66"/>
      <c r="E3423" s="67"/>
      <c r="F3423" s="65"/>
      <c r="G3423" s="66"/>
      <c r="J3423" s="65"/>
      <c r="K3423" s="65"/>
      <c r="L3423" s="66"/>
      <c r="M3423" s="65"/>
      <c r="O3423" s="65"/>
      <c r="P3423" s="66"/>
      <c r="Q3423" s="31">
        <f t="shared" si="106"/>
        <v>9999</v>
      </c>
      <c r="R3423" s="31" t="str">
        <f t="shared" si="107"/>
        <v/>
      </c>
      <c r="S3423" s="29">
        <f>IF($Q3423&lt;Parâmetros!$E$19,$G3423-1,$G3423)</f>
        <v>0</v>
      </c>
    </row>
    <row r="3424" spans="1:19" ht="15" customHeight="1" x14ac:dyDescent="0.25">
      <c r="A3424" s="116"/>
      <c r="B3424" s="65"/>
      <c r="C3424" s="65"/>
      <c r="D3424" s="66"/>
      <c r="E3424" s="67"/>
      <c r="F3424" s="65"/>
      <c r="G3424" s="66"/>
      <c r="J3424" s="65"/>
      <c r="K3424" s="65"/>
      <c r="L3424" s="66"/>
      <c r="M3424" s="65"/>
      <c r="O3424" s="65"/>
      <c r="P3424" s="66"/>
      <c r="Q3424" s="31">
        <f t="shared" si="106"/>
        <v>9999</v>
      </c>
      <c r="R3424" s="31" t="str">
        <f t="shared" si="107"/>
        <v/>
      </c>
      <c r="S3424" s="29">
        <f>IF($Q3424&lt;Parâmetros!$E$19,$G3424-1,$G3424)</f>
        <v>0</v>
      </c>
    </row>
    <row r="3425" spans="1:19" ht="15" customHeight="1" x14ac:dyDescent="0.25">
      <c r="A3425" s="116"/>
      <c r="B3425" s="65"/>
      <c r="C3425" s="65"/>
      <c r="D3425" s="66"/>
      <c r="E3425" s="67"/>
      <c r="F3425" s="65"/>
      <c r="G3425" s="66"/>
      <c r="J3425" s="65"/>
      <c r="K3425" s="65"/>
      <c r="L3425" s="66"/>
      <c r="M3425" s="65"/>
      <c r="O3425" s="65"/>
      <c r="P3425" s="66"/>
      <c r="Q3425" s="31">
        <f t="shared" si="106"/>
        <v>9999</v>
      </c>
      <c r="R3425" s="31" t="str">
        <f t="shared" si="107"/>
        <v/>
      </c>
      <c r="S3425" s="29">
        <f>IF($Q3425&lt;Parâmetros!$E$19,$G3425-1,$G3425)</f>
        <v>0</v>
      </c>
    </row>
    <row r="3426" spans="1:19" ht="15" customHeight="1" x14ac:dyDescent="0.25">
      <c r="A3426" s="116"/>
      <c r="B3426" s="65"/>
      <c r="C3426" s="65"/>
      <c r="D3426" s="66"/>
      <c r="E3426" s="67"/>
      <c r="F3426" s="65"/>
      <c r="G3426" s="66"/>
      <c r="J3426" s="65"/>
      <c r="K3426" s="65"/>
      <c r="L3426" s="66"/>
      <c r="M3426" s="65"/>
      <c r="O3426" s="65"/>
      <c r="P3426" s="66"/>
      <c r="Q3426" s="31">
        <f t="shared" si="106"/>
        <v>9999</v>
      </c>
      <c r="R3426" s="31" t="str">
        <f t="shared" si="107"/>
        <v/>
      </c>
      <c r="S3426" s="29">
        <f>IF($Q3426&lt;Parâmetros!$E$19,$G3426-1,$G3426)</f>
        <v>0</v>
      </c>
    </row>
    <row r="3427" spans="1:19" ht="15" customHeight="1" x14ac:dyDescent="0.25">
      <c r="A3427" s="116"/>
      <c r="B3427" s="65"/>
      <c r="C3427" s="65"/>
      <c r="D3427" s="66"/>
      <c r="E3427" s="67"/>
      <c r="F3427" s="65"/>
      <c r="G3427" s="66"/>
      <c r="J3427" s="65"/>
      <c r="K3427" s="65"/>
      <c r="L3427" s="66"/>
      <c r="M3427" s="65"/>
      <c r="O3427" s="65"/>
      <c r="P3427" s="66"/>
      <c r="Q3427" s="31">
        <f t="shared" si="106"/>
        <v>9999</v>
      </c>
      <c r="R3427" s="31" t="str">
        <f t="shared" si="107"/>
        <v/>
      </c>
      <c r="S3427" s="29">
        <f>IF($Q3427&lt;Parâmetros!$E$19,$G3427-1,$G3427)</f>
        <v>0</v>
      </c>
    </row>
    <row r="3428" spans="1:19" ht="15" customHeight="1" x14ac:dyDescent="0.25">
      <c r="A3428" s="116"/>
      <c r="B3428" s="65"/>
      <c r="C3428" s="65"/>
      <c r="D3428" s="66"/>
      <c r="E3428" s="67"/>
      <c r="F3428" s="65"/>
      <c r="G3428" s="66"/>
      <c r="J3428" s="65"/>
      <c r="K3428" s="65"/>
      <c r="L3428" s="66"/>
      <c r="M3428" s="65"/>
      <c r="O3428" s="65"/>
      <c r="P3428" s="66"/>
      <c r="Q3428" s="31">
        <f t="shared" si="106"/>
        <v>9999</v>
      </c>
      <c r="R3428" s="31" t="str">
        <f t="shared" si="107"/>
        <v/>
      </c>
      <c r="S3428" s="29">
        <f>IF($Q3428&lt;Parâmetros!$E$19,$G3428-1,$G3428)</f>
        <v>0</v>
      </c>
    </row>
    <row r="3429" spans="1:19" ht="15" customHeight="1" x14ac:dyDescent="0.25">
      <c r="A3429" s="116"/>
      <c r="B3429" s="65"/>
      <c r="C3429" s="65"/>
      <c r="D3429" s="66"/>
      <c r="E3429" s="67"/>
      <c r="F3429" s="65"/>
      <c r="G3429" s="66"/>
      <c r="J3429" s="65"/>
      <c r="K3429" s="65"/>
      <c r="L3429" s="66"/>
      <c r="M3429" s="65"/>
      <c r="O3429" s="65"/>
      <c r="P3429" s="66"/>
      <c r="Q3429" s="31">
        <f t="shared" si="106"/>
        <v>9999</v>
      </c>
      <c r="R3429" s="31" t="str">
        <f t="shared" si="107"/>
        <v/>
      </c>
      <c r="S3429" s="29">
        <f>IF($Q3429&lt;Parâmetros!$E$19,$G3429-1,$G3429)</f>
        <v>0</v>
      </c>
    </row>
    <row r="3430" spans="1:19" ht="15" customHeight="1" x14ac:dyDescent="0.25">
      <c r="A3430" s="116"/>
      <c r="B3430" s="65"/>
      <c r="C3430" s="65"/>
      <c r="D3430" s="66"/>
      <c r="E3430" s="67"/>
      <c r="F3430" s="65"/>
      <c r="G3430" s="66"/>
      <c r="J3430" s="65"/>
      <c r="K3430" s="65"/>
      <c r="L3430" s="66"/>
      <c r="M3430" s="65"/>
      <c r="O3430" s="65"/>
      <c r="P3430" s="66"/>
      <c r="Q3430" s="31">
        <f t="shared" si="106"/>
        <v>9999</v>
      </c>
      <c r="R3430" s="31" t="str">
        <f t="shared" si="107"/>
        <v/>
      </c>
      <c r="S3430" s="29">
        <f>IF($Q3430&lt;Parâmetros!$E$19,$G3430-1,$G3430)</f>
        <v>0</v>
      </c>
    </row>
    <row r="3431" spans="1:19" ht="15" customHeight="1" x14ac:dyDescent="0.25">
      <c r="A3431" s="116"/>
      <c r="B3431" s="65"/>
      <c r="C3431" s="65"/>
      <c r="D3431" s="66"/>
      <c r="E3431" s="67"/>
      <c r="F3431" s="65"/>
      <c r="G3431" s="66"/>
      <c r="J3431" s="65"/>
      <c r="K3431" s="65"/>
      <c r="L3431" s="66"/>
      <c r="M3431" s="65"/>
      <c r="O3431" s="65"/>
      <c r="P3431" s="66"/>
      <c r="Q3431" s="31">
        <f t="shared" si="106"/>
        <v>9999</v>
      </c>
      <c r="R3431" s="31" t="str">
        <f t="shared" si="107"/>
        <v/>
      </c>
      <c r="S3431" s="29">
        <f>IF($Q3431&lt;Parâmetros!$E$19,$G3431-1,$G3431)</f>
        <v>0</v>
      </c>
    </row>
    <row r="3432" spans="1:19" ht="15" customHeight="1" x14ac:dyDescent="0.25">
      <c r="A3432" s="116"/>
      <c r="B3432" s="65"/>
      <c r="C3432" s="65"/>
      <c r="D3432" s="66"/>
      <c r="E3432" s="67"/>
      <c r="F3432" s="65"/>
      <c r="G3432" s="66"/>
      <c r="J3432" s="65"/>
      <c r="K3432" s="65"/>
      <c r="L3432" s="66"/>
      <c r="M3432" s="65"/>
      <c r="O3432" s="65"/>
      <c r="P3432" s="66"/>
      <c r="Q3432" s="31">
        <f t="shared" si="106"/>
        <v>9999</v>
      </c>
      <c r="R3432" s="31" t="str">
        <f t="shared" si="107"/>
        <v/>
      </c>
      <c r="S3432" s="29">
        <f>IF($Q3432&lt;Parâmetros!$E$19,$G3432-1,$G3432)</f>
        <v>0</v>
      </c>
    </row>
    <row r="3433" spans="1:19" ht="15" customHeight="1" x14ac:dyDescent="0.25">
      <c r="A3433" s="116"/>
      <c r="B3433" s="65"/>
      <c r="C3433" s="65"/>
      <c r="D3433" s="66"/>
      <c r="E3433" s="67"/>
      <c r="F3433" s="65"/>
      <c r="G3433" s="66"/>
      <c r="J3433" s="65"/>
      <c r="K3433" s="65"/>
      <c r="L3433" s="66"/>
      <c r="M3433" s="65"/>
      <c r="O3433" s="65"/>
      <c r="P3433" s="66"/>
      <c r="Q3433" s="31">
        <f t="shared" si="106"/>
        <v>9999</v>
      </c>
      <c r="R3433" s="31" t="str">
        <f t="shared" si="107"/>
        <v/>
      </c>
      <c r="S3433" s="29">
        <f>IF($Q3433&lt;Parâmetros!$E$19,$G3433-1,$G3433)</f>
        <v>0</v>
      </c>
    </row>
    <row r="3434" spans="1:19" ht="15" customHeight="1" x14ac:dyDescent="0.25">
      <c r="A3434" s="116"/>
      <c r="B3434" s="65"/>
      <c r="C3434" s="65"/>
      <c r="D3434" s="66"/>
      <c r="E3434" s="67"/>
      <c r="F3434" s="65"/>
      <c r="G3434" s="66"/>
      <c r="J3434" s="65"/>
      <c r="K3434" s="65"/>
      <c r="L3434" s="66"/>
      <c r="M3434" s="65"/>
      <c r="O3434" s="65"/>
      <c r="P3434" s="66"/>
      <c r="Q3434" s="31">
        <f t="shared" si="106"/>
        <v>9999</v>
      </c>
      <c r="R3434" s="31" t="str">
        <f t="shared" si="107"/>
        <v/>
      </c>
      <c r="S3434" s="29">
        <f>IF($Q3434&lt;Parâmetros!$E$19,$G3434-1,$G3434)</f>
        <v>0</v>
      </c>
    </row>
    <row r="3435" spans="1:19" ht="15" customHeight="1" x14ac:dyDescent="0.25">
      <c r="A3435" s="116"/>
      <c r="B3435" s="65"/>
      <c r="C3435" s="65"/>
      <c r="D3435" s="66"/>
      <c r="E3435" s="67"/>
      <c r="F3435" s="65"/>
      <c r="G3435" s="66"/>
      <c r="J3435" s="65"/>
      <c r="K3435" s="65"/>
      <c r="L3435" s="66"/>
      <c r="M3435" s="65"/>
      <c r="O3435" s="65"/>
      <c r="P3435" s="66"/>
      <c r="Q3435" s="31">
        <f t="shared" si="106"/>
        <v>9999</v>
      </c>
      <c r="R3435" s="31" t="str">
        <f t="shared" si="107"/>
        <v/>
      </c>
      <c r="S3435" s="29">
        <f>IF($Q3435&lt;Parâmetros!$E$19,$G3435-1,$G3435)</f>
        <v>0</v>
      </c>
    </row>
    <row r="3436" spans="1:19" ht="15" customHeight="1" x14ac:dyDescent="0.25">
      <c r="A3436" s="116"/>
      <c r="B3436" s="65"/>
      <c r="C3436" s="65"/>
      <c r="D3436" s="66"/>
      <c r="E3436" s="67"/>
      <c r="F3436" s="65"/>
      <c r="G3436" s="66"/>
      <c r="J3436" s="65"/>
      <c r="K3436" s="65"/>
      <c r="L3436" s="66"/>
      <c r="M3436" s="65"/>
      <c r="O3436" s="65"/>
      <c r="P3436" s="66"/>
      <c r="Q3436" s="31">
        <f t="shared" si="106"/>
        <v>9999</v>
      </c>
      <c r="R3436" s="31" t="str">
        <f t="shared" si="107"/>
        <v/>
      </c>
      <c r="S3436" s="29">
        <f>IF($Q3436&lt;Parâmetros!$E$19,$G3436-1,$G3436)</f>
        <v>0</v>
      </c>
    </row>
    <row r="3437" spans="1:19" ht="15" customHeight="1" x14ac:dyDescent="0.25">
      <c r="A3437" s="116"/>
      <c r="B3437" s="65"/>
      <c r="C3437" s="65"/>
      <c r="D3437" s="66"/>
      <c r="E3437" s="67"/>
      <c r="F3437" s="65"/>
      <c r="G3437" s="66"/>
      <c r="J3437" s="65"/>
      <c r="K3437" s="65"/>
      <c r="L3437" s="66"/>
      <c r="M3437" s="65"/>
      <c r="O3437" s="65"/>
      <c r="P3437" s="66"/>
      <c r="Q3437" s="31">
        <f t="shared" si="106"/>
        <v>9999</v>
      </c>
      <c r="R3437" s="31" t="str">
        <f t="shared" si="107"/>
        <v/>
      </c>
      <c r="S3437" s="29">
        <f>IF($Q3437&lt;Parâmetros!$E$19,$G3437-1,$G3437)</f>
        <v>0</v>
      </c>
    </row>
    <row r="3438" spans="1:19" ht="15" customHeight="1" x14ac:dyDescent="0.25">
      <c r="A3438" s="116"/>
      <c r="B3438" s="65"/>
      <c r="C3438" s="65"/>
      <c r="D3438" s="66"/>
      <c r="E3438" s="67"/>
      <c r="F3438" s="65"/>
      <c r="G3438" s="66"/>
      <c r="J3438" s="65"/>
      <c r="K3438" s="65"/>
      <c r="L3438" s="66"/>
      <c r="M3438" s="65"/>
      <c r="N3438" s="65"/>
      <c r="O3438" s="65"/>
      <c r="P3438" s="66"/>
      <c r="Q3438" s="31">
        <f t="shared" si="106"/>
        <v>9999</v>
      </c>
      <c r="R3438" s="31" t="str">
        <f t="shared" si="107"/>
        <v/>
      </c>
      <c r="S3438" s="29">
        <f>IF($Q3438&lt;Parâmetros!$E$19,$G3438-1,$G3438)</f>
        <v>0</v>
      </c>
    </row>
    <row r="3439" spans="1:19" ht="15" customHeight="1" x14ac:dyDescent="0.25">
      <c r="A3439" s="116"/>
      <c r="B3439" s="65"/>
      <c r="C3439" s="65"/>
      <c r="D3439" s="66"/>
      <c r="E3439" s="67"/>
      <c r="F3439" s="65"/>
      <c r="G3439" s="66"/>
      <c r="J3439" s="65"/>
      <c r="K3439" s="65"/>
      <c r="L3439" s="66"/>
      <c r="M3439" s="65"/>
      <c r="O3439" s="65"/>
      <c r="P3439" s="66"/>
      <c r="Q3439" s="31">
        <f t="shared" si="106"/>
        <v>9999</v>
      </c>
      <c r="R3439" s="31" t="str">
        <f t="shared" si="107"/>
        <v/>
      </c>
      <c r="S3439" s="29">
        <f>IF($Q3439&lt;Parâmetros!$E$19,$G3439-1,$G3439)</f>
        <v>0</v>
      </c>
    </row>
    <row r="3440" spans="1:19" ht="15" customHeight="1" x14ac:dyDescent="0.25">
      <c r="A3440" s="116"/>
      <c r="B3440" s="65"/>
      <c r="C3440" s="65"/>
      <c r="D3440" s="66"/>
      <c r="E3440" s="67"/>
      <c r="F3440" s="65"/>
      <c r="G3440" s="66"/>
      <c r="J3440" s="65"/>
      <c r="K3440" s="65"/>
      <c r="L3440" s="66"/>
      <c r="M3440" s="65"/>
      <c r="N3440" s="65"/>
      <c r="O3440" s="65"/>
      <c r="P3440" s="66"/>
      <c r="Q3440" s="31">
        <f t="shared" si="106"/>
        <v>9999</v>
      </c>
      <c r="R3440" s="31" t="str">
        <f t="shared" si="107"/>
        <v/>
      </c>
      <c r="S3440" s="29">
        <f>IF($Q3440&lt;Parâmetros!$E$19,$G3440-1,$G3440)</f>
        <v>0</v>
      </c>
    </row>
    <row r="3441" spans="1:19" ht="15" customHeight="1" x14ac:dyDescent="0.25">
      <c r="A3441" s="116"/>
      <c r="B3441" s="65"/>
      <c r="C3441" s="65"/>
      <c r="D3441" s="66"/>
      <c r="E3441" s="67"/>
      <c r="F3441" s="65"/>
      <c r="G3441" s="66"/>
      <c r="J3441" s="65"/>
      <c r="K3441" s="65"/>
      <c r="L3441" s="66"/>
      <c r="M3441" s="65"/>
      <c r="N3441" s="65"/>
      <c r="O3441" s="65"/>
      <c r="P3441" s="66"/>
      <c r="Q3441" s="31">
        <f t="shared" si="106"/>
        <v>9999</v>
      </c>
      <c r="R3441" s="31" t="str">
        <f t="shared" si="107"/>
        <v/>
      </c>
      <c r="S3441" s="29">
        <f>IF($Q3441&lt;Parâmetros!$E$19,$G3441-1,$G3441)</f>
        <v>0</v>
      </c>
    </row>
    <row r="3442" spans="1:19" ht="15" customHeight="1" x14ac:dyDescent="0.25">
      <c r="A3442" s="116"/>
      <c r="B3442" s="65"/>
      <c r="C3442" s="65"/>
      <c r="D3442" s="66"/>
      <c r="E3442" s="67"/>
      <c r="F3442" s="65"/>
      <c r="G3442" s="66"/>
      <c r="J3442" s="65"/>
      <c r="K3442" s="65"/>
      <c r="L3442" s="66"/>
      <c r="M3442" s="65"/>
      <c r="O3442" s="65"/>
      <c r="P3442" s="66"/>
      <c r="Q3442" s="31">
        <f t="shared" si="106"/>
        <v>9999</v>
      </c>
      <c r="R3442" s="31" t="str">
        <f t="shared" si="107"/>
        <v/>
      </c>
      <c r="S3442" s="29">
        <f>IF($Q3442&lt;Parâmetros!$E$19,$G3442-1,$G3442)</f>
        <v>0</v>
      </c>
    </row>
    <row r="3443" spans="1:19" ht="15" customHeight="1" x14ac:dyDescent="0.25">
      <c r="A3443" s="116"/>
      <c r="B3443" s="65"/>
      <c r="C3443" s="65"/>
      <c r="D3443" s="66"/>
      <c r="E3443" s="67"/>
      <c r="F3443" s="65"/>
      <c r="G3443" s="66"/>
      <c r="J3443" s="65"/>
      <c r="K3443" s="65"/>
      <c r="L3443" s="66"/>
      <c r="M3443" s="65"/>
      <c r="N3443" s="65"/>
      <c r="O3443" s="65"/>
      <c r="P3443" s="66"/>
      <c r="Q3443" s="31">
        <f t="shared" si="106"/>
        <v>9999</v>
      </c>
      <c r="R3443" s="31" t="str">
        <f t="shared" si="107"/>
        <v/>
      </c>
      <c r="S3443" s="29">
        <f>IF($Q3443&lt;Parâmetros!$E$19,$G3443-1,$G3443)</f>
        <v>0</v>
      </c>
    </row>
    <row r="3444" spans="1:19" ht="15" customHeight="1" x14ac:dyDescent="0.25">
      <c r="A3444" s="116"/>
      <c r="B3444" s="65"/>
      <c r="C3444" s="65"/>
      <c r="D3444" s="66"/>
      <c r="E3444" s="67"/>
      <c r="F3444" s="65"/>
      <c r="G3444" s="66"/>
      <c r="J3444" s="65"/>
      <c r="K3444" s="65"/>
      <c r="L3444" s="66"/>
      <c r="M3444" s="65"/>
      <c r="N3444" s="65"/>
      <c r="O3444" s="65"/>
      <c r="P3444" s="66"/>
      <c r="Q3444" s="31">
        <f t="shared" si="106"/>
        <v>9999</v>
      </c>
      <c r="R3444" s="31" t="str">
        <f t="shared" si="107"/>
        <v/>
      </c>
      <c r="S3444" s="29">
        <f>IF($Q3444&lt;Parâmetros!$E$19,$G3444-1,$G3444)</f>
        <v>0</v>
      </c>
    </row>
    <row r="3445" spans="1:19" ht="15" customHeight="1" x14ac:dyDescent="0.25">
      <c r="A3445" s="116"/>
      <c r="B3445" s="65"/>
      <c r="C3445" s="65"/>
      <c r="D3445" s="66"/>
      <c r="E3445" s="67"/>
      <c r="F3445" s="65"/>
      <c r="G3445" s="66"/>
      <c r="J3445" s="65"/>
      <c r="K3445" s="65"/>
      <c r="L3445" s="66"/>
      <c r="M3445" s="65"/>
      <c r="N3445" s="65"/>
      <c r="O3445" s="65"/>
      <c r="P3445" s="66"/>
      <c r="Q3445" s="31">
        <f t="shared" si="106"/>
        <v>9999</v>
      </c>
      <c r="R3445" s="31" t="str">
        <f t="shared" si="107"/>
        <v/>
      </c>
      <c r="S3445" s="29">
        <f>IF($Q3445&lt;Parâmetros!$E$19,$G3445-1,$G3445)</f>
        <v>0</v>
      </c>
    </row>
    <row r="3446" spans="1:19" ht="15" customHeight="1" x14ac:dyDescent="0.25">
      <c r="A3446" s="116"/>
      <c r="B3446" s="65"/>
      <c r="C3446" s="65"/>
      <c r="D3446" s="66"/>
      <c r="E3446" s="67"/>
      <c r="F3446" s="65"/>
      <c r="G3446" s="66"/>
      <c r="J3446" s="65"/>
      <c r="K3446" s="65"/>
      <c r="L3446" s="66"/>
      <c r="M3446" s="65"/>
      <c r="N3446" s="65"/>
      <c r="O3446" s="65"/>
      <c r="P3446" s="66"/>
      <c r="Q3446" s="31">
        <f t="shared" si="106"/>
        <v>9999</v>
      </c>
      <c r="R3446" s="31" t="str">
        <f t="shared" si="107"/>
        <v/>
      </c>
      <c r="S3446" s="29">
        <f>IF($Q3446&lt;Parâmetros!$E$19,$G3446-1,$G3446)</f>
        <v>0</v>
      </c>
    </row>
    <row r="3447" spans="1:19" ht="15" customHeight="1" x14ac:dyDescent="0.25">
      <c r="A3447" s="116"/>
      <c r="B3447" s="65"/>
      <c r="C3447" s="65"/>
      <c r="D3447" s="66"/>
      <c r="E3447" s="67"/>
      <c r="F3447" s="65"/>
      <c r="G3447" s="66"/>
      <c r="J3447" s="65"/>
      <c r="K3447" s="65"/>
      <c r="L3447" s="66"/>
      <c r="M3447" s="65"/>
      <c r="N3447" s="65"/>
      <c r="O3447" s="65"/>
      <c r="P3447" s="66"/>
      <c r="Q3447" s="31">
        <f t="shared" si="106"/>
        <v>9999</v>
      </c>
      <c r="R3447" s="31" t="str">
        <f t="shared" si="107"/>
        <v/>
      </c>
      <c r="S3447" s="29">
        <f>IF($Q3447&lt;Parâmetros!$E$19,$G3447-1,$G3447)</f>
        <v>0</v>
      </c>
    </row>
    <row r="3448" spans="1:19" ht="15" customHeight="1" x14ac:dyDescent="0.25">
      <c r="A3448" s="116"/>
      <c r="B3448" s="65"/>
      <c r="C3448" s="65"/>
      <c r="D3448" s="66"/>
      <c r="E3448" s="67"/>
      <c r="F3448" s="65"/>
      <c r="G3448" s="66"/>
      <c r="J3448" s="65"/>
      <c r="K3448" s="65"/>
      <c r="L3448" s="66"/>
      <c r="M3448" s="65"/>
      <c r="N3448" s="65"/>
      <c r="O3448" s="65"/>
      <c r="P3448" s="66"/>
      <c r="Q3448" s="31">
        <f t="shared" si="106"/>
        <v>9999</v>
      </c>
      <c r="R3448" s="31" t="str">
        <f t="shared" si="107"/>
        <v/>
      </c>
      <c r="S3448" s="29">
        <f>IF($Q3448&lt;Parâmetros!$E$19,$G3448-1,$G3448)</f>
        <v>0</v>
      </c>
    </row>
    <row r="3449" spans="1:19" ht="15" customHeight="1" x14ac:dyDescent="0.25">
      <c r="A3449" s="116"/>
      <c r="B3449" s="65"/>
      <c r="C3449" s="65"/>
      <c r="D3449" s="66"/>
      <c r="E3449" s="67"/>
      <c r="F3449" s="65"/>
      <c r="G3449" s="66"/>
      <c r="J3449" s="65"/>
      <c r="K3449" s="65"/>
      <c r="L3449" s="66"/>
      <c r="M3449" s="65"/>
      <c r="N3449" s="65"/>
      <c r="O3449" s="65"/>
      <c r="P3449" s="66"/>
      <c r="Q3449" s="31">
        <f t="shared" si="106"/>
        <v>9999</v>
      </c>
      <c r="R3449" s="31" t="str">
        <f t="shared" si="107"/>
        <v/>
      </c>
      <c r="S3449" s="29">
        <f>IF($Q3449&lt;Parâmetros!$E$19,$G3449-1,$G3449)</f>
        <v>0</v>
      </c>
    </row>
    <row r="3450" spans="1:19" ht="15" customHeight="1" x14ac:dyDescent="0.25">
      <c r="A3450" s="116"/>
      <c r="B3450" s="65"/>
      <c r="C3450" s="65"/>
      <c r="D3450" s="66"/>
      <c r="E3450" s="67"/>
      <c r="F3450" s="65"/>
      <c r="G3450" s="66"/>
      <c r="J3450" s="65"/>
      <c r="K3450" s="65"/>
      <c r="L3450" s="66"/>
      <c r="M3450" s="65"/>
      <c r="N3450" s="65"/>
      <c r="O3450" s="65"/>
      <c r="P3450" s="66"/>
      <c r="Q3450" s="31">
        <f t="shared" si="106"/>
        <v>9999</v>
      </c>
      <c r="R3450" s="31" t="str">
        <f t="shared" si="107"/>
        <v/>
      </c>
      <c r="S3450" s="29">
        <f>IF($Q3450&lt;Parâmetros!$E$19,$G3450-1,$G3450)</f>
        <v>0</v>
      </c>
    </row>
    <row r="3451" spans="1:19" ht="15" customHeight="1" x14ac:dyDescent="0.25">
      <c r="A3451" s="116"/>
      <c r="B3451" s="65"/>
      <c r="C3451" s="65"/>
      <c r="D3451" s="66"/>
      <c r="E3451" s="67"/>
      <c r="F3451" s="65"/>
      <c r="G3451" s="66"/>
      <c r="J3451" s="65"/>
      <c r="K3451" s="65"/>
      <c r="L3451" s="66"/>
      <c r="M3451" s="65"/>
      <c r="N3451" s="65"/>
      <c r="O3451" s="65"/>
      <c r="P3451" s="66"/>
      <c r="Q3451" s="31">
        <f t="shared" si="106"/>
        <v>9999</v>
      </c>
      <c r="R3451" s="31" t="str">
        <f t="shared" si="107"/>
        <v/>
      </c>
      <c r="S3451" s="29">
        <f>IF($Q3451&lt;Parâmetros!$E$19,$G3451-1,$G3451)</f>
        <v>0</v>
      </c>
    </row>
    <row r="3452" spans="1:19" ht="15" customHeight="1" x14ac:dyDescent="0.25">
      <c r="A3452" s="116"/>
      <c r="B3452" s="65"/>
      <c r="C3452" s="65"/>
      <c r="D3452" s="66"/>
      <c r="E3452" s="67"/>
      <c r="F3452" s="65"/>
      <c r="G3452" s="66"/>
      <c r="J3452" s="65"/>
      <c r="K3452" s="65"/>
      <c r="L3452" s="66"/>
      <c r="M3452" s="65"/>
      <c r="O3452" s="65"/>
      <c r="P3452" s="66"/>
      <c r="Q3452" s="31">
        <f t="shared" ref="Q3452:Q3515" si="108">IFERROR(VALUE(LEFT($J3452,2))*60+VALUE(MID($J3452,4,2)),9999)</f>
        <v>9999</v>
      </c>
      <c r="R3452" s="31" t="str">
        <f t="shared" ref="R3452:R3515" si="109">IFERROR(VALUE(LEFT($K3452,2))*60+VALUE(MID($K3452,4,2)),"")</f>
        <v/>
      </c>
      <c r="S3452" s="29">
        <f>IF($Q3452&lt;Parâmetros!$E$19,$G3452-1,$G3452)</f>
        <v>0</v>
      </c>
    </row>
    <row r="3453" spans="1:19" ht="15" customHeight="1" x14ac:dyDescent="0.25">
      <c r="A3453" s="116"/>
      <c r="B3453" s="65"/>
      <c r="C3453" s="65"/>
      <c r="D3453" s="66"/>
      <c r="E3453" s="67"/>
      <c r="F3453" s="65"/>
      <c r="G3453" s="66"/>
      <c r="J3453" s="65"/>
      <c r="K3453" s="65"/>
      <c r="L3453" s="66"/>
      <c r="M3453" s="65"/>
      <c r="N3453" s="65"/>
      <c r="O3453" s="65"/>
      <c r="P3453" s="66"/>
      <c r="Q3453" s="31">
        <f t="shared" si="108"/>
        <v>9999</v>
      </c>
      <c r="R3453" s="31" t="str">
        <f t="shared" si="109"/>
        <v/>
      </c>
      <c r="S3453" s="29">
        <f>IF($Q3453&lt;Parâmetros!$E$19,$G3453-1,$G3453)</f>
        <v>0</v>
      </c>
    </row>
    <row r="3454" spans="1:19" ht="15" customHeight="1" x14ac:dyDescent="0.25">
      <c r="A3454" s="116"/>
      <c r="B3454" s="65"/>
      <c r="C3454" s="65"/>
      <c r="D3454" s="66"/>
      <c r="E3454" s="67"/>
      <c r="F3454" s="65"/>
      <c r="G3454" s="66"/>
      <c r="J3454" s="65"/>
      <c r="K3454" s="65"/>
      <c r="L3454" s="66"/>
      <c r="M3454" s="65"/>
      <c r="N3454" s="65"/>
      <c r="O3454" s="65"/>
      <c r="P3454" s="66"/>
      <c r="Q3454" s="31">
        <f t="shared" si="108"/>
        <v>9999</v>
      </c>
      <c r="R3454" s="31" t="str">
        <f t="shared" si="109"/>
        <v/>
      </c>
      <c r="S3454" s="29">
        <f>IF($Q3454&lt;Parâmetros!$E$19,$G3454-1,$G3454)</f>
        <v>0</v>
      </c>
    </row>
    <row r="3455" spans="1:19" ht="15" customHeight="1" x14ac:dyDescent="0.25">
      <c r="A3455" s="116"/>
      <c r="B3455" s="65"/>
      <c r="C3455" s="65"/>
      <c r="D3455" s="66"/>
      <c r="E3455" s="67"/>
      <c r="F3455" s="65"/>
      <c r="G3455" s="66"/>
      <c r="J3455" s="65"/>
      <c r="K3455" s="65"/>
      <c r="L3455" s="66"/>
      <c r="M3455" s="65"/>
      <c r="N3455" s="65"/>
      <c r="O3455" s="65"/>
      <c r="P3455" s="66"/>
      <c r="Q3455" s="31">
        <f t="shared" si="108"/>
        <v>9999</v>
      </c>
      <c r="R3455" s="31" t="str">
        <f t="shared" si="109"/>
        <v/>
      </c>
      <c r="S3455" s="29">
        <f>IF($Q3455&lt;Parâmetros!$E$19,$G3455-1,$G3455)</f>
        <v>0</v>
      </c>
    </row>
    <row r="3456" spans="1:19" ht="15" customHeight="1" x14ac:dyDescent="0.25">
      <c r="A3456" s="116"/>
      <c r="B3456" s="65"/>
      <c r="C3456" s="65"/>
      <c r="D3456" s="66"/>
      <c r="E3456" s="67"/>
      <c r="F3456" s="65"/>
      <c r="G3456" s="66"/>
      <c r="J3456" s="65"/>
      <c r="K3456" s="65"/>
      <c r="L3456" s="66"/>
      <c r="M3456" s="65"/>
      <c r="N3456" s="65"/>
      <c r="O3456" s="65"/>
      <c r="P3456" s="66"/>
      <c r="Q3456" s="31">
        <f t="shared" si="108"/>
        <v>9999</v>
      </c>
      <c r="R3456" s="31" t="str">
        <f t="shared" si="109"/>
        <v/>
      </c>
      <c r="S3456" s="29">
        <f>IF($Q3456&lt;Parâmetros!$E$19,$G3456-1,$G3456)</f>
        <v>0</v>
      </c>
    </row>
    <row r="3457" spans="1:19" ht="15" customHeight="1" x14ac:dyDescent="0.25">
      <c r="A3457" s="116"/>
      <c r="B3457" s="65"/>
      <c r="C3457" s="65"/>
      <c r="D3457" s="66"/>
      <c r="E3457" s="67"/>
      <c r="F3457" s="65"/>
      <c r="G3457" s="66"/>
      <c r="J3457" s="65"/>
      <c r="K3457" s="65"/>
      <c r="L3457" s="66"/>
      <c r="M3457" s="65"/>
      <c r="N3457" s="65"/>
      <c r="O3457" s="65"/>
      <c r="P3457" s="66"/>
      <c r="Q3457" s="31">
        <f t="shared" si="108"/>
        <v>9999</v>
      </c>
      <c r="R3457" s="31" t="str">
        <f t="shared" si="109"/>
        <v/>
      </c>
      <c r="S3457" s="29">
        <f>IF($Q3457&lt;Parâmetros!$E$19,$G3457-1,$G3457)</f>
        <v>0</v>
      </c>
    </row>
    <row r="3458" spans="1:19" ht="15" customHeight="1" x14ac:dyDescent="0.25">
      <c r="A3458" s="116"/>
      <c r="B3458" s="65"/>
      <c r="C3458" s="65"/>
      <c r="D3458" s="66"/>
      <c r="E3458" s="67"/>
      <c r="F3458" s="65"/>
      <c r="G3458" s="66"/>
      <c r="J3458" s="65"/>
      <c r="K3458" s="65"/>
      <c r="L3458" s="66"/>
      <c r="M3458" s="65"/>
      <c r="O3458" s="65"/>
      <c r="P3458" s="66"/>
      <c r="Q3458" s="31">
        <f t="shared" si="108"/>
        <v>9999</v>
      </c>
      <c r="R3458" s="31" t="str">
        <f t="shared" si="109"/>
        <v/>
      </c>
      <c r="S3458" s="29">
        <f>IF($Q3458&lt;Parâmetros!$E$19,$G3458-1,$G3458)</f>
        <v>0</v>
      </c>
    </row>
    <row r="3459" spans="1:19" ht="15" customHeight="1" x14ac:dyDescent="0.25">
      <c r="A3459" s="116"/>
      <c r="B3459" s="65"/>
      <c r="C3459" s="65"/>
      <c r="D3459" s="66"/>
      <c r="E3459" s="67"/>
      <c r="F3459" s="65"/>
      <c r="G3459" s="66"/>
      <c r="J3459" s="65"/>
      <c r="K3459" s="65"/>
      <c r="L3459" s="66"/>
      <c r="M3459" s="65"/>
      <c r="N3459" s="65"/>
      <c r="O3459" s="65"/>
      <c r="P3459" s="66"/>
      <c r="Q3459" s="31">
        <f t="shared" si="108"/>
        <v>9999</v>
      </c>
      <c r="R3459" s="31" t="str">
        <f t="shared" si="109"/>
        <v/>
      </c>
      <c r="S3459" s="29">
        <f>IF($Q3459&lt;Parâmetros!$E$19,$G3459-1,$G3459)</f>
        <v>0</v>
      </c>
    </row>
    <row r="3460" spans="1:19" ht="15" customHeight="1" x14ac:dyDescent="0.25">
      <c r="A3460" s="116"/>
      <c r="B3460" s="65"/>
      <c r="C3460" s="65"/>
      <c r="D3460" s="66"/>
      <c r="E3460" s="67"/>
      <c r="F3460" s="65"/>
      <c r="G3460" s="66"/>
      <c r="J3460" s="65"/>
      <c r="K3460" s="65"/>
      <c r="L3460" s="66"/>
      <c r="M3460" s="65"/>
      <c r="N3460" s="65"/>
      <c r="O3460" s="65"/>
      <c r="P3460" s="66"/>
      <c r="Q3460" s="31">
        <f t="shared" si="108"/>
        <v>9999</v>
      </c>
      <c r="R3460" s="31" t="str">
        <f t="shared" si="109"/>
        <v/>
      </c>
      <c r="S3460" s="29">
        <f>IF($Q3460&lt;Parâmetros!$E$19,$G3460-1,$G3460)</f>
        <v>0</v>
      </c>
    </row>
    <row r="3461" spans="1:19" ht="15" customHeight="1" x14ac:dyDescent="0.25">
      <c r="A3461" s="116"/>
      <c r="B3461" s="65"/>
      <c r="C3461" s="65"/>
      <c r="D3461" s="66"/>
      <c r="E3461" s="67"/>
      <c r="F3461" s="65"/>
      <c r="G3461" s="66"/>
      <c r="J3461" s="65"/>
      <c r="K3461" s="65"/>
      <c r="L3461" s="66"/>
      <c r="M3461" s="65"/>
      <c r="N3461" s="65"/>
      <c r="O3461" s="65"/>
      <c r="P3461" s="66"/>
      <c r="Q3461" s="31">
        <f t="shared" si="108"/>
        <v>9999</v>
      </c>
      <c r="R3461" s="31" t="str">
        <f t="shared" si="109"/>
        <v/>
      </c>
      <c r="S3461" s="29">
        <f>IF($Q3461&lt;Parâmetros!$E$19,$G3461-1,$G3461)</f>
        <v>0</v>
      </c>
    </row>
    <row r="3462" spans="1:19" ht="15" customHeight="1" x14ac:dyDescent="0.25">
      <c r="A3462" s="116"/>
      <c r="B3462" s="65"/>
      <c r="C3462" s="65"/>
      <c r="D3462" s="66"/>
      <c r="E3462" s="67"/>
      <c r="F3462" s="65"/>
      <c r="G3462" s="66"/>
      <c r="J3462" s="65"/>
      <c r="K3462" s="65"/>
      <c r="L3462" s="66"/>
      <c r="M3462" s="65"/>
      <c r="N3462" s="65"/>
      <c r="O3462" s="65"/>
      <c r="P3462" s="66"/>
      <c r="Q3462" s="31">
        <f t="shared" si="108"/>
        <v>9999</v>
      </c>
      <c r="R3462" s="31" t="str">
        <f t="shared" si="109"/>
        <v/>
      </c>
      <c r="S3462" s="29">
        <f>IF($Q3462&lt;Parâmetros!$E$19,$G3462-1,$G3462)</f>
        <v>0</v>
      </c>
    </row>
    <row r="3463" spans="1:19" ht="15" customHeight="1" x14ac:dyDescent="0.25">
      <c r="A3463" s="116"/>
      <c r="B3463" s="65"/>
      <c r="C3463" s="65"/>
      <c r="D3463" s="66"/>
      <c r="E3463" s="67"/>
      <c r="F3463" s="65"/>
      <c r="G3463" s="66"/>
      <c r="J3463" s="65"/>
      <c r="K3463" s="65"/>
      <c r="L3463" s="66"/>
      <c r="M3463" s="65"/>
      <c r="N3463" s="65"/>
      <c r="O3463" s="65"/>
      <c r="P3463" s="66"/>
      <c r="Q3463" s="31">
        <f t="shared" si="108"/>
        <v>9999</v>
      </c>
      <c r="R3463" s="31" t="str">
        <f t="shared" si="109"/>
        <v/>
      </c>
      <c r="S3463" s="29">
        <f>IF($Q3463&lt;Parâmetros!$E$19,$G3463-1,$G3463)</f>
        <v>0</v>
      </c>
    </row>
    <row r="3464" spans="1:19" ht="15" customHeight="1" x14ac:dyDescent="0.25">
      <c r="A3464" s="116"/>
      <c r="B3464" s="65"/>
      <c r="C3464" s="65"/>
      <c r="D3464" s="66"/>
      <c r="E3464" s="67"/>
      <c r="F3464" s="65"/>
      <c r="G3464" s="66"/>
      <c r="J3464" s="65"/>
      <c r="K3464" s="65"/>
      <c r="L3464" s="66"/>
      <c r="M3464" s="65"/>
      <c r="N3464" s="65"/>
      <c r="O3464" s="65"/>
      <c r="P3464" s="66"/>
      <c r="Q3464" s="31">
        <f t="shared" si="108"/>
        <v>9999</v>
      </c>
      <c r="R3464" s="31" t="str">
        <f t="shared" si="109"/>
        <v/>
      </c>
      <c r="S3464" s="29">
        <f>IF($Q3464&lt;Parâmetros!$E$19,$G3464-1,$G3464)</f>
        <v>0</v>
      </c>
    </row>
    <row r="3465" spans="1:19" ht="15" customHeight="1" x14ac:dyDescent="0.25">
      <c r="A3465" s="116"/>
      <c r="B3465" s="65"/>
      <c r="C3465" s="65"/>
      <c r="D3465" s="66"/>
      <c r="E3465" s="67"/>
      <c r="F3465" s="65"/>
      <c r="G3465" s="66"/>
      <c r="J3465" s="65"/>
      <c r="K3465" s="65"/>
      <c r="L3465" s="66"/>
      <c r="M3465" s="65"/>
      <c r="O3465" s="65"/>
      <c r="P3465" s="66"/>
      <c r="Q3465" s="31">
        <f t="shared" si="108"/>
        <v>9999</v>
      </c>
      <c r="R3465" s="31" t="str">
        <f t="shared" si="109"/>
        <v/>
      </c>
      <c r="S3465" s="29">
        <f>IF($Q3465&lt;Parâmetros!$E$19,$G3465-1,$G3465)</f>
        <v>0</v>
      </c>
    </row>
    <row r="3466" spans="1:19" ht="15" customHeight="1" x14ac:dyDescent="0.25">
      <c r="A3466" s="116"/>
      <c r="B3466" s="65"/>
      <c r="C3466" s="65"/>
      <c r="D3466" s="66"/>
      <c r="E3466" s="67"/>
      <c r="F3466" s="65"/>
      <c r="G3466" s="66"/>
      <c r="J3466" s="65"/>
      <c r="K3466" s="65"/>
      <c r="L3466" s="66"/>
      <c r="M3466" s="65"/>
      <c r="N3466" s="65"/>
      <c r="O3466" s="65"/>
      <c r="P3466" s="66"/>
      <c r="Q3466" s="31">
        <f t="shared" si="108"/>
        <v>9999</v>
      </c>
      <c r="R3466" s="31" t="str">
        <f t="shared" si="109"/>
        <v/>
      </c>
      <c r="S3466" s="29">
        <f>IF($Q3466&lt;Parâmetros!$E$19,$G3466-1,$G3466)</f>
        <v>0</v>
      </c>
    </row>
    <row r="3467" spans="1:19" ht="15" customHeight="1" x14ac:dyDescent="0.25">
      <c r="A3467" s="116"/>
      <c r="B3467" s="65"/>
      <c r="C3467" s="65"/>
      <c r="D3467" s="66"/>
      <c r="E3467" s="67"/>
      <c r="F3467" s="65"/>
      <c r="G3467" s="66"/>
      <c r="J3467" s="65"/>
      <c r="K3467" s="65"/>
      <c r="L3467" s="66"/>
      <c r="M3467" s="65"/>
      <c r="N3467" s="65"/>
      <c r="O3467" s="65"/>
      <c r="P3467" s="66"/>
      <c r="Q3467" s="31">
        <f t="shared" si="108"/>
        <v>9999</v>
      </c>
      <c r="R3467" s="31" t="str">
        <f t="shared" si="109"/>
        <v/>
      </c>
      <c r="S3467" s="29">
        <f>IF($Q3467&lt;Parâmetros!$E$19,$G3467-1,$G3467)</f>
        <v>0</v>
      </c>
    </row>
    <row r="3468" spans="1:19" ht="15" customHeight="1" x14ac:dyDescent="0.25">
      <c r="A3468" s="116"/>
      <c r="B3468" s="65"/>
      <c r="C3468" s="65"/>
      <c r="D3468" s="66"/>
      <c r="E3468" s="67"/>
      <c r="F3468" s="65"/>
      <c r="G3468" s="66"/>
      <c r="J3468" s="65"/>
      <c r="K3468" s="65"/>
      <c r="L3468" s="66"/>
      <c r="M3468" s="65"/>
      <c r="N3468" s="65"/>
      <c r="O3468" s="65"/>
      <c r="P3468" s="66"/>
      <c r="Q3468" s="31">
        <f t="shared" si="108"/>
        <v>9999</v>
      </c>
      <c r="R3468" s="31" t="str">
        <f t="shared" si="109"/>
        <v/>
      </c>
      <c r="S3468" s="29">
        <f>IF($Q3468&lt;Parâmetros!$E$19,$G3468-1,$G3468)</f>
        <v>0</v>
      </c>
    </row>
    <row r="3469" spans="1:19" ht="15" customHeight="1" x14ac:dyDescent="0.25">
      <c r="A3469" s="116"/>
      <c r="B3469" s="65"/>
      <c r="C3469" s="65"/>
      <c r="D3469" s="66"/>
      <c r="E3469" s="67"/>
      <c r="F3469" s="65"/>
      <c r="G3469" s="66"/>
      <c r="J3469" s="65"/>
      <c r="K3469" s="65"/>
      <c r="L3469" s="66"/>
      <c r="M3469" s="65"/>
      <c r="O3469" s="65"/>
      <c r="P3469" s="66"/>
      <c r="Q3469" s="31">
        <f t="shared" si="108"/>
        <v>9999</v>
      </c>
      <c r="R3469" s="31" t="str">
        <f t="shared" si="109"/>
        <v/>
      </c>
      <c r="S3469" s="29">
        <f>IF($Q3469&lt;Parâmetros!$E$19,$G3469-1,$G3469)</f>
        <v>0</v>
      </c>
    </row>
    <row r="3470" spans="1:19" ht="15" customHeight="1" x14ac:dyDescent="0.25">
      <c r="A3470" s="116"/>
      <c r="B3470" s="65"/>
      <c r="C3470" s="65"/>
      <c r="D3470" s="66"/>
      <c r="E3470" s="67"/>
      <c r="F3470" s="65"/>
      <c r="G3470" s="66"/>
      <c r="J3470" s="65"/>
      <c r="K3470" s="65"/>
      <c r="L3470" s="66"/>
      <c r="M3470" s="65"/>
      <c r="N3470" s="65"/>
      <c r="O3470" s="65"/>
      <c r="P3470" s="66"/>
      <c r="Q3470" s="31">
        <f t="shared" si="108"/>
        <v>9999</v>
      </c>
      <c r="R3470" s="31" t="str">
        <f t="shared" si="109"/>
        <v/>
      </c>
      <c r="S3470" s="29">
        <f>IF($Q3470&lt;Parâmetros!$E$19,$G3470-1,$G3470)</f>
        <v>0</v>
      </c>
    </row>
    <row r="3471" spans="1:19" ht="15" customHeight="1" x14ac:dyDescent="0.25">
      <c r="A3471" s="116"/>
      <c r="B3471" s="65"/>
      <c r="C3471" s="65"/>
      <c r="D3471" s="66"/>
      <c r="E3471" s="67"/>
      <c r="F3471" s="65"/>
      <c r="G3471" s="66"/>
      <c r="J3471" s="65"/>
      <c r="K3471" s="65"/>
      <c r="L3471" s="66"/>
      <c r="M3471" s="65"/>
      <c r="O3471" s="65"/>
      <c r="P3471" s="66"/>
      <c r="Q3471" s="31">
        <f t="shared" si="108"/>
        <v>9999</v>
      </c>
      <c r="R3471" s="31" t="str">
        <f t="shared" si="109"/>
        <v/>
      </c>
      <c r="S3471" s="29">
        <f>IF($Q3471&lt;Parâmetros!$E$19,$G3471-1,$G3471)</f>
        <v>0</v>
      </c>
    </row>
    <row r="3472" spans="1:19" ht="15" customHeight="1" x14ac:dyDescent="0.25">
      <c r="A3472" s="116"/>
      <c r="B3472" s="65"/>
      <c r="C3472" s="65"/>
      <c r="D3472" s="66"/>
      <c r="E3472" s="67"/>
      <c r="F3472" s="65"/>
      <c r="G3472" s="66"/>
      <c r="J3472" s="65"/>
      <c r="K3472" s="65"/>
      <c r="L3472" s="66"/>
      <c r="M3472" s="65"/>
      <c r="N3472" s="65"/>
      <c r="O3472" s="65"/>
      <c r="P3472" s="66"/>
      <c r="Q3472" s="31">
        <f t="shared" si="108"/>
        <v>9999</v>
      </c>
      <c r="R3472" s="31" t="str">
        <f t="shared" si="109"/>
        <v/>
      </c>
      <c r="S3472" s="29">
        <f>IF($Q3472&lt;Parâmetros!$E$19,$G3472-1,$G3472)</f>
        <v>0</v>
      </c>
    </row>
    <row r="3473" spans="1:19" ht="15" customHeight="1" x14ac:dyDescent="0.25">
      <c r="A3473" s="116"/>
      <c r="B3473" s="65"/>
      <c r="C3473" s="65"/>
      <c r="D3473" s="66"/>
      <c r="E3473" s="67"/>
      <c r="F3473" s="65"/>
      <c r="G3473" s="66"/>
      <c r="J3473" s="65"/>
      <c r="K3473" s="65"/>
      <c r="L3473" s="66"/>
      <c r="M3473" s="65"/>
      <c r="N3473" s="65"/>
      <c r="O3473" s="65"/>
      <c r="P3473" s="66"/>
      <c r="Q3473" s="31">
        <f t="shared" si="108"/>
        <v>9999</v>
      </c>
      <c r="R3473" s="31" t="str">
        <f t="shared" si="109"/>
        <v/>
      </c>
      <c r="S3473" s="29">
        <f>IF($Q3473&lt;Parâmetros!$E$19,$G3473-1,$G3473)</f>
        <v>0</v>
      </c>
    </row>
    <row r="3474" spans="1:19" ht="15" customHeight="1" x14ac:dyDescent="0.25">
      <c r="A3474" s="116"/>
      <c r="B3474" s="65"/>
      <c r="C3474" s="65"/>
      <c r="D3474" s="66"/>
      <c r="E3474" s="67"/>
      <c r="F3474" s="65"/>
      <c r="G3474" s="66"/>
      <c r="J3474" s="65"/>
      <c r="K3474" s="65"/>
      <c r="L3474" s="66"/>
      <c r="M3474" s="65"/>
      <c r="N3474" s="65"/>
      <c r="O3474" s="65"/>
      <c r="P3474" s="66"/>
      <c r="Q3474" s="31">
        <f t="shared" si="108"/>
        <v>9999</v>
      </c>
      <c r="R3474" s="31" t="str">
        <f t="shared" si="109"/>
        <v/>
      </c>
      <c r="S3474" s="29">
        <f>IF($Q3474&lt;Parâmetros!$E$19,$G3474-1,$G3474)</f>
        <v>0</v>
      </c>
    </row>
    <row r="3475" spans="1:19" ht="15" customHeight="1" x14ac:dyDescent="0.25">
      <c r="A3475" s="116"/>
      <c r="B3475" s="65"/>
      <c r="C3475" s="65"/>
      <c r="D3475" s="66"/>
      <c r="E3475" s="67"/>
      <c r="F3475" s="65"/>
      <c r="G3475" s="66"/>
      <c r="J3475" s="65"/>
      <c r="K3475" s="65"/>
      <c r="L3475" s="66"/>
      <c r="M3475" s="65"/>
      <c r="N3475" s="65"/>
      <c r="O3475" s="65"/>
      <c r="P3475" s="66"/>
      <c r="Q3475" s="31">
        <f t="shared" si="108"/>
        <v>9999</v>
      </c>
      <c r="R3475" s="31" t="str">
        <f t="shared" si="109"/>
        <v/>
      </c>
      <c r="S3475" s="29">
        <f>IF($Q3475&lt;Parâmetros!$E$19,$G3475-1,$G3475)</f>
        <v>0</v>
      </c>
    </row>
    <row r="3476" spans="1:19" ht="15" customHeight="1" x14ac:dyDescent="0.25">
      <c r="A3476" s="116"/>
      <c r="B3476" s="65"/>
      <c r="C3476" s="65"/>
      <c r="D3476" s="66"/>
      <c r="E3476" s="67"/>
      <c r="F3476" s="65"/>
      <c r="G3476" s="66"/>
      <c r="J3476" s="65"/>
      <c r="K3476" s="65"/>
      <c r="L3476" s="66"/>
      <c r="M3476" s="65"/>
      <c r="N3476" s="65"/>
      <c r="O3476" s="65"/>
      <c r="P3476" s="66"/>
      <c r="Q3476" s="31">
        <f t="shared" si="108"/>
        <v>9999</v>
      </c>
      <c r="R3476" s="31" t="str">
        <f t="shared" si="109"/>
        <v/>
      </c>
      <c r="S3476" s="29">
        <f>IF($Q3476&lt;Parâmetros!$E$19,$G3476-1,$G3476)</f>
        <v>0</v>
      </c>
    </row>
    <row r="3477" spans="1:19" ht="15" customHeight="1" x14ac:dyDescent="0.25">
      <c r="A3477" s="116"/>
      <c r="B3477" s="65"/>
      <c r="C3477" s="65"/>
      <c r="D3477" s="66"/>
      <c r="E3477" s="67"/>
      <c r="F3477" s="65"/>
      <c r="G3477" s="66"/>
      <c r="J3477" s="65"/>
      <c r="K3477" s="65"/>
      <c r="L3477" s="66"/>
      <c r="M3477" s="65"/>
      <c r="N3477" s="65"/>
      <c r="O3477" s="65"/>
      <c r="P3477" s="66"/>
      <c r="Q3477" s="31">
        <f t="shared" si="108"/>
        <v>9999</v>
      </c>
      <c r="R3477" s="31" t="str">
        <f t="shared" si="109"/>
        <v/>
      </c>
      <c r="S3477" s="29">
        <f>IF($Q3477&lt;Parâmetros!$E$19,$G3477-1,$G3477)</f>
        <v>0</v>
      </c>
    </row>
    <row r="3478" spans="1:19" ht="15" customHeight="1" x14ac:dyDescent="0.25">
      <c r="A3478" s="116"/>
      <c r="B3478" s="65"/>
      <c r="C3478" s="65"/>
      <c r="D3478" s="66"/>
      <c r="E3478" s="67"/>
      <c r="F3478" s="65"/>
      <c r="G3478" s="66"/>
      <c r="J3478" s="65"/>
      <c r="K3478" s="65"/>
      <c r="L3478" s="66"/>
      <c r="M3478" s="65"/>
      <c r="N3478" s="65"/>
      <c r="O3478" s="65"/>
      <c r="P3478" s="66"/>
      <c r="Q3478" s="31">
        <f t="shared" si="108"/>
        <v>9999</v>
      </c>
      <c r="R3478" s="31" t="str">
        <f t="shared" si="109"/>
        <v/>
      </c>
      <c r="S3478" s="29">
        <f>IF($Q3478&lt;Parâmetros!$E$19,$G3478-1,$G3478)</f>
        <v>0</v>
      </c>
    </row>
    <row r="3479" spans="1:19" ht="15" customHeight="1" x14ac:dyDescent="0.25">
      <c r="A3479" s="116"/>
      <c r="B3479" s="65"/>
      <c r="C3479" s="65"/>
      <c r="D3479" s="66"/>
      <c r="E3479" s="67"/>
      <c r="F3479" s="65"/>
      <c r="G3479" s="66"/>
      <c r="J3479" s="65"/>
      <c r="K3479" s="65"/>
      <c r="L3479" s="66"/>
      <c r="M3479" s="65"/>
      <c r="N3479" s="65"/>
      <c r="O3479" s="65"/>
      <c r="P3479" s="66"/>
      <c r="Q3479" s="31">
        <f t="shared" si="108"/>
        <v>9999</v>
      </c>
      <c r="R3479" s="31" t="str">
        <f t="shared" si="109"/>
        <v/>
      </c>
      <c r="S3479" s="29">
        <f>IF($Q3479&lt;Parâmetros!$E$19,$G3479-1,$G3479)</f>
        <v>0</v>
      </c>
    </row>
    <row r="3480" spans="1:19" ht="15" customHeight="1" x14ac:dyDescent="0.25">
      <c r="A3480" s="116"/>
      <c r="B3480" s="65"/>
      <c r="C3480" s="65"/>
      <c r="D3480" s="66"/>
      <c r="E3480" s="67"/>
      <c r="F3480" s="65"/>
      <c r="G3480" s="66"/>
      <c r="J3480" s="65"/>
      <c r="K3480" s="65"/>
      <c r="L3480" s="66"/>
      <c r="M3480" s="65"/>
      <c r="N3480" s="65"/>
      <c r="O3480" s="65"/>
      <c r="P3480" s="66"/>
      <c r="Q3480" s="31">
        <f t="shared" si="108"/>
        <v>9999</v>
      </c>
      <c r="R3480" s="31" t="str">
        <f t="shared" si="109"/>
        <v/>
      </c>
      <c r="S3480" s="29">
        <f>IF($Q3480&lt;Parâmetros!$E$19,$G3480-1,$G3480)</f>
        <v>0</v>
      </c>
    </row>
    <row r="3481" spans="1:19" ht="15" customHeight="1" x14ac:dyDescent="0.25">
      <c r="A3481" s="116"/>
      <c r="B3481" s="65"/>
      <c r="C3481" s="65"/>
      <c r="D3481" s="66"/>
      <c r="E3481" s="67"/>
      <c r="F3481" s="65"/>
      <c r="G3481" s="66"/>
      <c r="J3481" s="65"/>
      <c r="K3481" s="65"/>
      <c r="L3481" s="66"/>
      <c r="M3481" s="65"/>
      <c r="N3481" s="65"/>
      <c r="O3481" s="65"/>
      <c r="P3481" s="66"/>
      <c r="Q3481" s="31">
        <f t="shared" si="108"/>
        <v>9999</v>
      </c>
      <c r="R3481" s="31" t="str">
        <f t="shared" si="109"/>
        <v/>
      </c>
      <c r="S3481" s="29">
        <f>IF($Q3481&lt;Parâmetros!$E$19,$G3481-1,$G3481)</f>
        <v>0</v>
      </c>
    </row>
    <row r="3482" spans="1:19" ht="15" customHeight="1" x14ac:dyDescent="0.25">
      <c r="A3482" s="116"/>
      <c r="B3482" s="65"/>
      <c r="C3482" s="65"/>
      <c r="D3482" s="66"/>
      <c r="E3482" s="67"/>
      <c r="F3482" s="65"/>
      <c r="G3482" s="66"/>
      <c r="J3482" s="65"/>
      <c r="K3482" s="65"/>
      <c r="L3482" s="66"/>
      <c r="M3482" s="65"/>
      <c r="N3482" s="65"/>
      <c r="O3482" s="65"/>
      <c r="P3482" s="66"/>
      <c r="Q3482" s="31">
        <f t="shared" si="108"/>
        <v>9999</v>
      </c>
      <c r="R3482" s="31" t="str">
        <f t="shared" si="109"/>
        <v/>
      </c>
      <c r="S3482" s="29">
        <f>IF($Q3482&lt;Parâmetros!$E$19,$G3482-1,$G3482)</f>
        <v>0</v>
      </c>
    </row>
    <row r="3483" spans="1:19" ht="15" customHeight="1" x14ac:dyDescent="0.25">
      <c r="A3483" s="116"/>
      <c r="B3483" s="65"/>
      <c r="C3483" s="65"/>
      <c r="D3483" s="66"/>
      <c r="E3483" s="67"/>
      <c r="F3483" s="65"/>
      <c r="G3483" s="66"/>
      <c r="J3483" s="65"/>
      <c r="K3483" s="65"/>
      <c r="L3483" s="66"/>
      <c r="M3483" s="65"/>
      <c r="N3483" s="65"/>
      <c r="O3483" s="65"/>
      <c r="P3483" s="66"/>
      <c r="Q3483" s="31">
        <f t="shared" si="108"/>
        <v>9999</v>
      </c>
      <c r="R3483" s="31" t="str">
        <f t="shared" si="109"/>
        <v/>
      </c>
      <c r="S3483" s="29">
        <f>IF($Q3483&lt;Parâmetros!$E$19,$G3483-1,$G3483)</f>
        <v>0</v>
      </c>
    </row>
    <row r="3484" spans="1:19" ht="15" customHeight="1" x14ac:dyDescent="0.25">
      <c r="A3484" s="116"/>
      <c r="B3484" s="65"/>
      <c r="C3484" s="65"/>
      <c r="D3484" s="66"/>
      <c r="E3484" s="67"/>
      <c r="F3484" s="65"/>
      <c r="G3484" s="66"/>
      <c r="J3484" s="65"/>
      <c r="K3484" s="65"/>
      <c r="L3484" s="66"/>
      <c r="M3484" s="65"/>
      <c r="N3484" s="65"/>
      <c r="O3484" s="65"/>
      <c r="P3484" s="66"/>
      <c r="Q3484" s="31">
        <f t="shared" si="108"/>
        <v>9999</v>
      </c>
      <c r="R3484" s="31" t="str">
        <f t="shared" si="109"/>
        <v/>
      </c>
      <c r="S3484" s="29">
        <f>IF($Q3484&lt;Parâmetros!$E$19,$G3484-1,$G3484)</f>
        <v>0</v>
      </c>
    </row>
    <row r="3485" spans="1:19" ht="15" customHeight="1" x14ac:dyDescent="0.25">
      <c r="A3485" s="116"/>
      <c r="B3485" s="65"/>
      <c r="C3485" s="65"/>
      <c r="D3485" s="66"/>
      <c r="E3485" s="67"/>
      <c r="F3485" s="65"/>
      <c r="G3485" s="66"/>
      <c r="J3485" s="65"/>
      <c r="K3485" s="65"/>
      <c r="L3485" s="66"/>
      <c r="M3485" s="65"/>
      <c r="N3485" s="65"/>
      <c r="O3485" s="65"/>
      <c r="P3485" s="66"/>
      <c r="Q3485" s="31">
        <f t="shared" si="108"/>
        <v>9999</v>
      </c>
      <c r="R3485" s="31" t="str">
        <f t="shared" si="109"/>
        <v/>
      </c>
      <c r="S3485" s="29">
        <f>IF($Q3485&lt;Parâmetros!$E$19,$G3485-1,$G3485)</f>
        <v>0</v>
      </c>
    </row>
    <row r="3486" spans="1:19" ht="15" customHeight="1" x14ac:dyDescent="0.25">
      <c r="A3486" s="116"/>
      <c r="B3486" s="65"/>
      <c r="C3486" s="65"/>
      <c r="D3486" s="66"/>
      <c r="E3486" s="67"/>
      <c r="F3486" s="65"/>
      <c r="G3486" s="66"/>
      <c r="J3486" s="65"/>
      <c r="K3486" s="65"/>
      <c r="L3486" s="66"/>
      <c r="M3486" s="65"/>
      <c r="N3486" s="65"/>
      <c r="O3486" s="65"/>
      <c r="P3486" s="66"/>
      <c r="Q3486" s="31">
        <f t="shared" si="108"/>
        <v>9999</v>
      </c>
      <c r="R3486" s="31" t="str">
        <f t="shared" si="109"/>
        <v/>
      </c>
      <c r="S3486" s="29">
        <f>IF($Q3486&lt;Parâmetros!$E$19,$G3486-1,$G3486)</f>
        <v>0</v>
      </c>
    </row>
    <row r="3487" spans="1:19" ht="15" customHeight="1" x14ac:dyDescent="0.25">
      <c r="A3487" s="116"/>
      <c r="B3487" s="65"/>
      <c r="C3487" s="65"/>
      <c r="D3487" s="66"/>
      <c r="E3487" s="67"/>
      <c r="F3487" s="65"/>
      <c r="G3487" s="66"/>
      <c r="J3487" s="65"/>
      <c r="K3487" s="65"/>
      <c r="L3487" s="66"/>
      <c r="M3487" s="65"/>
      <c r="N3487" s="65"/>
      <c r="O3487" s="65"/>
      <c r="P3487" s="66"/>
      <c r="Q3487" s="31">
        <f t="shared" si="108"/>
        <v>9999</v>
      </c>
      <c r="R3487" s="31" t="str">
        <f t="shared" si="109"/>
        <v/>
      </c>
      <c r="S3487" s="29">
        <f>IF($Q3487&lt;Parâmetros!$E$19,$G3487-1,$G3487)</f>
        <v>0</v>
      </c>
    </row>
    <row r="3488" spans="1:19" ht="15" customHeight="1" x14ac:dyDescent="0.25">
      <c r="A3488" s="116"/>
      <c r="B3488" s="65"/>
      <c r="C3488" s="65"/>
      <c r="D3488" s="66"/>
      <c r="E3488" s="67"/>
      <c r="F3488" s="65"/>
      <c r="G3488" s="66"/>
      <c r="J3488" s="65"/>
      <c r="K3488" s="65"/>
      <c r="L3488" s="66"/>
      <c r="M3488" s="65"/>
      <c r="O3488" s="65"/>
      <c r="P3488" s="66"/>
      <c r="Q3488" s="31">
        <f t="shared" si="108"/>
        <v>9999</v>
      </c>
      <c r="R3488" s="31" t="str">
        <f t="shared" si="109"/>
        <v/>
      </c>
      <c r="S3488" s="29">
        <f>IF($Q3488&lt;Parâmetros!$E$19,$G3488-1,$G3488)</f>
        <v>0</v>
      </c>
    </row>
    <row r="3489" spans="1:19" ht="15" customHeight="1" x14ac:dyDescent="0.25">
      <c r="A3489" s="116"/>
      <c r="B3489" s="65"/>
      <c r="C3489" s="65"/>
      <c r="D3489" s="66"/>
      <c r="E3489" s="67"/>
      <c r="F3489" s="65"/>
      <c r="G3489" s="66"/>
      <c r="J3489" s="65"/>
      <c r="K3489" s="65"/>
      <c r="L3489" s="66"/>
      <c r="M3489" s="65"/>
      <c r="O3489" s="65"/>
      <c r="P3489" s="66"/>
      <c r="Q3489" s="31">
        <f t="shared" si="108"/>
        <v>9999</v>
      </c>
      <c r="R3489" s="31" t="str">
        <f t="shared" si="109"/>
        <v/>
      </c>
      <c r="S3489" s="29">
        <f>IF($Q3489&lt;Parâmetros!$E$19,$G3489-1,$G3489)</f>
        <v>0</v>
      </c>
    </row>
    <row r="3490" spans="1:19" ht="15" customHeight="1" x14ac:dyDescent="0.25">
      <c r="A3490" s="116"/>
      <c r="B3490" s="65"/>
      <c r="C3490" s="65"/>
      <c r="D3490" s="66"/>
      <c r="E3490" s="67"/>
      <c r="F3490" s="65"/>
      <c r="G3490" s="66"/>
      <c r="J3490" s="65"/>
      <c r="K3490" s="65"/>
      <c r="L3490" s="66"/>
      <c r="M3490" s="65"/>
      <c r="N3490" s="65"/>
      <c r="O3490" s="65"/>
      <c r="P3490" s="66"/>
      <c r="Q3490" s="31">
        <f t="shared" si="108"/>
        <v>9999</v>
      </c>
      <c r="R3490" s="31" t="str">
        <f t="shared" si="109"/>
        <v/>
      </c>
      <c r="S3490" s="29">
        <f>IF($Q3490&lt;Parâmetros!$E$19,$G3490-1,$G3490)</f>
        <v>0</v>
      </c>
    </row>
    <row r="3491" spans="1:19" ht="15" customHeight="1" x14ac:dyDescent="0.25">
      <c r="A3491" s="116"/>
      <c r="B3491" s="65"/>
      <c r="C3491" s="65"/>
      <c r="D3491" s="66"/>
      <c r="E3491" s="67"/>
      <c r="F3491" s="65"/>
      <c r="G3491" s="66"/>
      <c r="J3491" s="65"/>
      <c r="K3491" s="65"/>
      <c r="L3491" s="66"/>
      <c r="M3491" s="65"/>
      <c r="O3491" s="65"/>
      <c r="P3491" s="66"/>
      <c r="Q3491" s="31">
        <f t="shared" si="108"/>
        <v>9999</v>
      </c>
      <c r="R3491" s="31" t="str">
        <f t="shared" si="109"/>
        <v/>
      </c>
      <c r="S3491" s="29">
        <f>IF($Q3491&lt;Parâmetros!$E$19,$G3491-1,$G3491)</f>
        <v>0</v>
      </c>
    </row>
    <row r="3492" spans="1:19" ht="15" customHeight="1" x14ac:dyDescent="0.25">
      <c r="A3492" s="116"/>
      <c r="B3492" s="65"/>
      <c r="C3492" s="65"/>
      <c r="D3492" s="66"/>
      <c r="E3492" s="67"/>
      <c r="F3492" s="65"/>
      <c r="G3492" s="66"/>
      <c r="J3492" s="65"/>
      <c r="K3492" s="65"/>
      <c r="L3492" s="66"/>
      <c r="M3492" s="65"/>
      <c r="N3492" s="65"/>
      <c r="O3492" s="65"/>
      <c r="P3492" s="66"/>
      <c r="Q3492" s="31">
        <f t="shared" si="108"/>
        <v>9999</v>
      </c>
      <c r="R3492" s="31" t="str">
        <f t="shared" si="109"/>
        <v/>
      </c>
      <c r="S3492" s="29">
        <f>IF($Q3492&lt;Parâmetros!$E$19,$G3492-1,$G3492)</f>
        <v>0</v>
      </c>
    </row>
    <row r="3493" spans="1:19" ht="15" customHeight="1" x14ac:dyDescent="0.25">
      <c r="A3493" s="116"/>
      <c r="B3493" s="65"/>
      <c r="C3493" s="65"/>
      <c r="D3493" s="66"/>
      <c r="E3493" s="67"/>
      <c r="F3493" s="65"/>
      <c r="G3493" s="66"/>
      <c r="J3493" s="65"/>
      <c r="K3493" s="65"/>
      <c r="L3493" s="66"/>
      <c r="M3493" s="65"/>
      <c r="N3493" s="65"/>
      <c r="O3493" s="65"/>
      <c r="P3493" s="66"/>
      <c r="Q3493" s="31">
        <f t="shared" si="108"/>
        <v>9999</v>
      </c>
      <c r="R3493" s="31" t="str">
        <f t="shared" si="109"/>
        <v/>
      </c>
      <c r="S3493" s="29">
        <f>IF($Q3493&lt;Parâmetros!$E$19,$G3493-1,$G3493)</f>
        <v>0</v>
      </c>
    </row>
    <row r="3494" spans="1:19" ht="15" customHeight="1" x14ac:dyDescent="0.25">
      <c r="A3494" s="116"/>
      <c r="B3494" s="65"/>
      <c r="C3494" s="65"/>
      <c r="D3494" s="66"/>
      <c r="E3494" s="67"/>
      <c r="F3494" s="65"/>
      <c r="G3494" s="66"/>
      <c r="J3494" s="65"/>
      <c r="K3494" s="65"/>
      <c r="L3494" s="66"/>
      <c r="M3494" s="65"/>
      <c r="N3494" s="65"/>
      <c r="O3494" s="65"/>
      <c r="P3494" s="66"/>
      <c r="Q3494" s="31">
        <f t="shared" si="108"/>
        <v>9999</v>
      </c>
      <c r="R3494" s="31" t="str">
        <f t="shared" si="109"/>
        <v/>
      </c>
      <c r="S3494" s="29">
        <f>IF($Q3494&lt;Parâmetros!$E$19,$G3494-1,$G3494)</f>
        <v>0</v>
      </c>
    </row>
    <row r="3495" spans="1:19" ht="15" customHeight="1" x14ac:dyDescent="0.25">
      <c r="A3495" s="116"/>
      <c r="B3495" s="65"/>
      <c r="C3495" s="65"/>
      <c r="D3495" s="66"/>
      <c r="E3495" s="67"/>
      <c r="F3495" s="65"/>
      <c r="G3495" s="66"/>
      <c r="J3495" s="65"/>
      <c r="K3495" s="65"/>
      <c r="L3495" s="66"/>
      <c r="M3495" s="65"/>
      <c r="N3495" s="65"/>
      <c r="O3495" s="65"/>
      <c r="P3495" s="66"/>
      <c r="Q3495" s="31">
        <f t="shared" si="108"/>
        <v>9999</v>
      </c>
      <c r="R3495" s="31" t="str">
        <f t="shared" si="109"/>
        <v/>
      </c>
      <c r="S3495" s="29">
        <f>IF($Q3495&lt;Parâmetros!$E$19,$G3495-1,$G3495)</f>
        <v>0</v>
      </c>
    </row>
    <row r="3496" spans="1:19" ht="15" customHeight="1" x14ac:dyDescent="0.25">
      <c r="A3496" s="116"/>
      <c r="B3496" s="65"/>
      <c r="C3496" s="65"/>
      <c r="D3496" s="66"/>
      <c r="E3496" s="67"/>
      <c r="F3496" s="65"/>
      <c r="G3496" s="66"/>
      <c r="J3496" s="65"/>
      <c r="K3496" s="65"/>
      <c r="L3496" s="66"/>
      <c r="M3496" s="65"/>
      <c r="N3496" s="65"/>
      <c r="O3496" s="65"/>
      <c r="P3496" s="66"/>
      <c r="Q3496" s="31">
        <f t="shared" si="108"/>
        <v>9999</v>
      </c>
      <c r="R3496" s="31" t="str">
        <f t="shared" si="109"/>
        <v/>
      </c>
      <c r="S3496" s="29">
        <f>IF($Q3496&lt;Parâmetros!$E$19,$G3496-1,$G3496)</f>
        <v>0</v>
      </c>
    </row>
    <row r="3497" spans="1:19" ht="15" customHeight="1" x14ac:dyDescent="0.25">
      <c r="A3497" s="116"/>
      <c r="B3497" s="65"/>
      <c r="C3497" s="65"/>
      <c r="D3497" s="66"/>
      <c r="E3497" s="67"/>
      <c r="F3497" s="65"/>
      <c r="G3497" s="66"/>
      <c r="J3497" s="65"/>
      <c r="K3497" s="65"/>
      <c r="L3497" s="66"/>
      <c r="M3497" s="65"/>
      <c r="N3497" s="65"/>
      <c r="O3497" s="65"/>
      <c r="P3497" s="66"/>
      <c r="Q3497" s="31">
        <f t="shared" si="108"/>
        <v>9999</v>
      </c>
      <c r="R3497" s="31" t="str">
        <f t="shared" si="109"/>
        <v/>
      </c>
      <c r="S3497" s="29">
        <f>IF($Q3497&lt;Parâmetros!$E$19,$G3497-1,$G3497)</f>
        <v>0</v>
      </c>
    </row>
    <row r="3498" spans="1:19" ht="15" customHeight="1" x14ac:dyDescent="0.25">
      <c r="A3498" s="116"/>
      <c r="B3498" s="65"/>
      <c r="C3498" s="65"/>
      <c r="D3498" s="66"/>
      <c r="E3498" s="67"/>
      <c r="F3498" s="65"/>
      <c r="G3498" s="66"/>
      <c r="J3498" s="65"/>
      <c r="K3498" s="65"/>
      <c r="L3498" s="66"/>
      <c r="M3498" s="65"/>
      <c r="N3498" s="65"/>
      <c r="O3498" s="65"/>
      <c r="P3498" s="66"/>
      <c r="Q3498" s="31">
        <f t="shared" si="108"/>
        <v>9999</v>
      </c>
      <c r="R3498" s="31" t="str">
        <f t="shared" si="109"/>
        <v/>
      </c>
      <c r="S3498" s="29">
        <f>IF($Q3498&lt;Parâmetros!$E$19,$G3498-1,$G3498)</f>
        <v>0</v>
      </c>
    </row>
    <row r="3499" spans="1:19" ht="15" customHeight="1" x14ac:dyDescent="0.25">
      <c r="A3499" s="116"/>
      <c r="B3499" s="65"/>
      <c r="C3499" s="65"/>
      <c r="D3499" s="66"/>
      <c r="E3499" s="67"/>
      <c r="F3499" s="65"/>
      <c r="G3499" s="66"/>
      <c r="J3499" s="65"/>
      <c r="K3499" s="65"/>
      <c r="L3499" s="66"/>
      <c r="M3499" s="65"/>
      <c r="N3499" s="65"/>
      <c r="O3499" s="65"/>
      <c r="P3499" s="66"/>
      <c r="Q3499" s="31">
        <f t="shared" si="108"/>
        <v>9999</v>
      </c>
      <c r="R3499" s="31" t="str">
        <f t="shared" si="109"/>
        <v/>
      </c>
      <c r="S3499" s="29">
        <f>IF($Q3499&lt;Parâmetros!$E$19,$G3499-1,$G3499)</f>
        <v>0</v>
      </c>
    </row>
    <row r="3500" spans="1:19" ht="15" customHeight="1" x14ac:dyDescent="0.25">
      <c r="A3500" s="116"/>
      <c r="B3500" s="65"/>
      <c r="C3500" s="65"/>
      <c r="D3500" s="66"/>
      <c r="E3500" s="67"/>
      <c r="F3500" s="65"/>
      <c r="G3500" s="66"/>
      <c r="J3500" s="65"/>
      <c r="K3500" s="65"/>
      <c r="L3500" s="66"/>
      <c r="M3500" s="65"/>
      <c r="N3500" s="65"/>
      <c r="O3500" s="65"/>
      <c r="P3500" s="66"/>
      <c r="Q3500" s="31">
        <f t="shared" si="108"/>
        <v>9999</v>
      </c>
      <c r="R3500" s="31" t="str">
        <f t="shared" si="109"/>
        <v/>
      </c>
      <c r="S3500" s="29">
        <f>IF($Q3500&lt;Parâmetros!$E$19,$G3500-1,$G3500)</f>
        <v>0</v>
      </c>
    </row>
    <row r="3501" spans="1:19" ht="15" customHeight="1" x14ac:dyDescent="0.25">
      <c r="A3501" s="116"/>
      <c r="B3501" s="65"/>
      <c r="C3501" s="65"/>
      <c r="D3501" s="66"/>
      <c r="E3501" s="67"/>
      <c r="F3501" s="65"/>
      <c r="G3501" s="66"/>
      <c r="J3501" s="65"/>
      <c r="K3501" s="65"/>
      <c r="L3501" s="66"/>
      <c r="M3501" s="65"/>
      <c r="N3501" s="65"/>
      <c r="O3501" s="65"/>
      <c r="P3501" s="66"/>
      <c r="Q3501" s="31">
        <f t="shared" si="108"/>
        <v>9999</v>
      </c>
      <c r="R3501" s="31" t="str">
        <f t="shared" si="109"/>
        <v/>
      </c>
      <c r="S3501" s="29">
        <f>IF($Q3501&lt;Parâmetros!$E$19,$G3501-1,$G3501)</f>
        <v>0</v>
      </c>
    </row>
    <row r="3502" spans="1:19" ht="15" customHeight="1" x14ac:dyDescent="0.25">
      <c r="A3502" s="116"/>
      <c r="B3502" s="65"/>
      <c r="C3502" s="65"/>
      <c r="D3502" s="66"/>
      <c r="E3502" s="67"/>
      <c r="F3502" s="65"/>
      <c r="G3502" s="66"/>
      <c r="J3502" s="65"/>
      <c r="K3502" s="65"/>
      <c r="L3502" s="66"/>
      <c r="M3502" s="65"/>
      <c r="N3502" s="65"/>
      <c r="O3502" s="65"/>
      <c r="P3502" s="66"/>
      <c r="Q3502" s="31">
        <f t="shared" si="108"/>
        <v>9999</v>
      </c>
      <c r="R3502" s="31" t="str">
        <f t="shared" si="109"/>
        <v/>
      </c>
      <c r="S3502" s="29">
        <f>IF($Q3502&lt;Parâmetros!$E$19,$G3502-1,$G3502)</f>
        <v>0</v>
      </c>
    </row>
    <row r="3503" spans="1:19" ht="15" customHeight="1" x14ac:dyDescent="0.25">
      <c r="A3503" s="116"/>
      <c r="B3503" s="65"/>
      <c r="C3503" s="65"/>
      <c r="D3503" s="66"/>
      <c r="E3503" s="67"/>
      <c r="F3503" s="65"/>
      <c r="G3503" s="66"/>
      <c r="J3503" s="65"/>
      <c r="K3503" s="65"/>
      <c r="L3503" s="66"/>
      <c r="M3503" s="65"/>
      <c r="N3503" s="65"/>
      <c r="O3503" s="65"/>
      <c r="P3503" s="66"/>
      <c r="Q3503" s="31">
        <f t="shared" si="108"/>
        <v>9999</v>
      </c>
      <c r="R3503" s="31" t="str">
        <f t="shared" si="109"/>
        <v/>
      </c>
      <c r="S3503" s="29">
        <f>IF($Q3503&lt;Parâmetros!$E$19,$G3503-1,$G3503)</f>
        <v>0</v>
      </c>
    </row>
    <row r="3504" spans="1:19" ht="15" customHeight="1" x14ac:dyDescent="0.25">
      <c r="A3504" s="116"/>
      <c r="B3504" s="65"/>
      <c r="C3504" s="65"/>
      <c r="D3504" s="66"/>
      <c r="E3504" s="67"/>
      <c r="F3504" s="65"/>
      <c r="G3504" s="66"/>
      <c r="J3504" s="65"/>
      <c r="K3504" s="65"/>
      <c r="L3504" s="66"/>
      <c r="M3504" s="65"/>
      <c r="N3504" s="65"/>
      <c r="O3504" s="65"/>
      <c r="P3504" s="66"/>
      <c r="Q3504" s="31">
        <f t="shared" si="108"/>
        <v>9999</v>
      </c>
      <c r="R3504" s="31" t="str">
        <f t="shared" si="109"/>
        <v/>
      </c>
      <c r="S3504" s="29">
        <f>IF($Q3504&lt;Parâmetros!$E$19,$G3504-1,$G3504)</f>
        <v>0</v>
      </c>
    </row>
    <row r="3505" spans="1:19" ht="15" customHeight="1" x14ac:dyDescent="0.25">
      <c r="A3505" s="116"/>
      <c r="B3505" s="65"/>
      <c r="C3505" s="65"/>
      <c r="D3505" s="66"/>
      <c r="E3505" s="67"/>
      <c r="F3505" s="65"/>
      <c r="G3505" s="66"/>
      <c r="J3505" s="65"/>
      <c r="K3505" s="65"/>
      <c r="L3505" s="66"/>
      <c r="M3505" s="65"/>
      <c r="N3505" s="65"/>
      <c r="O3505" s="65"/>
      <c r="P3505" s="66"/>
      <c r="Q3505" s="31">
        <f t="shared" si="108"/>
        <v>9999</v>
      </c>
      <c r="R3505" s="31" t="str">
        <f t="shared" si="109"/>
        <v/>
      </c>
      <c r="S3505" s="29">
        <f>IF($Q3505&lt;Parâmetros!$E$19,$G3505-1,$G3505)</f>
        <v>0</v>
      </c>
    </row>
    <row r="3506" spans="1:19" ht="15" customHeight="1" x14ac:dyDescent="0.25">
      <c r="A3506" s="116"/>
      <c r="B3506" s="65"/>
      <c r="C3506" s="65"/>
      <c r="D3506" s="66"/>
      <c r="E3506" s="67"/>
      <c r="F3506" s="65"/>
      <c r="G3506" s="66"/>
      <c r="J3506" s="65"/>
      <c r="K3506" s="65"/>
      <c r="L3506" s="66"/>
      <c r="M3506" s="65"/>
      <c r="N3506" s="65"/>
      <c r="O3506" s="65"/>
      <c r="P3506" s="66"/>
      <c r="Q3506" s="31">
        <f t="shared" si="108"/>
        <v>9999</v>
      </c>
      <c r="R3506" s="31" t="str">
        <f t="shared" si="109"/>
        <v/>
      </c>
      <c r="S3506" s="29">
        <f>IF($Q3506&lt;Parâmetros!$E$19,$G3506-1,$G3506)</f>
        <v>0</v>
      </c>
    </row>
    <row r="3507" spans="1:19" ht="15" customHeight="1" x14ac:dyDescent="0.25">
      <c r="A3507" s="116"/>
      <c r="B3507" s="65"/>
      <c r="C3507" s="65"/>
      <c r="D3507" s="66"/>
      <c r="E3507" s="67"/>
      <c r="F3507" s="65"/>
      <c r="G3507" s="66"/>
      <c r="J3507" s="65"/>
      <c r="K3507" s="65"/>
      <c r="L3507" s="66"/>
      <c r="M3507" s="65"/>
      <c r="N3507" s="65"/>
      <c r="O3507" s="65"/>
      <c r="P3507" s="66"/>
      <c r="Q3507" s="31">
        <f t="shared" si="108"/>
        <v>9999</v>
      </c>
      <c r="R3507" s="31" t="str">
        <f t="shared" si="109"/>
        <v/>
      </c>
      <c r="S3507" s="29">
        <f>IF($Q3507&lt;Parâmetros!$E$19,$G3507-1,$G3507)</f>
        <v>0</v>
      </c>
    </row>
    <row r="3508" spans="1:19" ht="15" customHeight="1" x14ac:dyDescent="0.25">
      <c r="A3508" s="116"/>
      <c r="B3508" s="65"/>
      <c r="C3508" s="65"/>
      <c r="D3508" s="66"/>
      <c r="E3508" s="67"/>
      <c r="F3508" s="65"/>
      <c r="G3508" s="66"/>
      <c r="J3508" s="65"/>
      <c r="K3508" s="65"/>
      <c r="L3508" s="66"/>
      <c r="M3508" s="65"/>
      <c r="N3508" s="65"/>
      <c r="O3508" s="65"/>
      <c r="P3508" s="66"/>
      <c r="Q3508" s="31">
        <f t="shared" si="108"/>
        <v>9999</v>
      </c>
      <c r="R3508" s="31" t="str">
        <f t="shared" si="109"/>
        <v/>
      </c>
      <c r="S3508" s="29">
        <f>IF($Q3508&lt;Parâmetros!$E$19,$G3508-1,$G3508)</f>
        <v>0</v>
      </c>
    </row>
    <row r="3509" spans="1:19" ht="15" customHeight="1" x14ac:dyDescent="0.25">
      <c r="A3509" s="116"/>
      <c r="B3509" s="65"/>
      <c r="C3509" s="65"/>
      <c r="D3509" s="66"/>
      <c r="E3509" s="67"/>
      <c r="F3509" s="65"/>
      <c r="G3509" s="66"/>
      <c r="J3509" s="65"/>
      <c r="K3509" s="65"/>
      <c r="L3509" s="66"/>
      <c r="M3509" s="65"/>
      <c r="N3509" s="65"/>
      <c r="O3509" s="65"/>
      <c r="P3509" s="66"/>
      <c r="Q3509" s="31">
        <f t="shared" si="108"/>
        <v>9999</v>
      </c>
      <c r="R3509" s="31" t="str">
        <f t="shared" si="109"/>
        <v/>
      </c>
      <c r="S3509" s="29">
        <f>IF($Q3509&lt;Parâmetros!$E$19,$G3509-1,$G3509)</f>
        <v>0</v>
      </c>
    </row>
    <row r="3510" spans="1:19" ht="15" customHeight="1" x14ac:dyDescent="0.25">
      <c r="A3510" s="116"/>
      <c r="B3510" s="65"/>
      <c r="C3510" s="65"/>
      <c r="D3510" s="66"/>
      <c r="E3510" s="67"/>
      <c r="F3510" s="65"/>
      <c r="G3510" s="66"/>
      <c r="J3510" s="65"/>
      <c r="K3510" s="65"/>
      <c r="L3510" s="66"/>
      <c r="M3510" s="65"/>
      <c r="N3510" s="65"/>
      <c r="O3510" s="65"/>
      <c r="P3510" s="66"/>
      <c r="Q3510" s="31">
        <f t="shared" si="108"/>
        <v>9999</v>
      </c>
      <c r="R3510" s="31" t="str">
        <f t="shared" si="109"/>
        <v/>
      </c>
      <c r="S3510" s="29">
        <f>IF($Q3510&lt;Parâmetros!$E$19,$G3510-1,$G3510)</f>
        <v>0</v>
      </c>
    </row>
    <row r="3511" spans="1:19" ht="15" customHeight="1" x14ac:dyDescent="0.25">
      <c r="A3511" s="116"/>
      <c r="B3511" s="65"/>
      <c r="C3511" s="65"/>
      <c r="D3511" s="66"/>
      <c r="E3511" s="67"/>
      <c r="F3511" s="65"/>
      <c r="G3511" s="66"/>
      <c r="J3511" s="65"/>
      <c r="K3511" s="65"/>
      <c r="L3511" s="66"/>
      <c r="M3511" s="65"/>
      <c r="N3511" s="65"/>
      <c r="O3511" s="65"/>
      <c r="P3511" s="66"/>
      <c r="Q3511" s="31">
        <f t="shared" si="108"/>
        <v>9999</v>
      </c>
      <c r="R3511" s="31" t="str">
        <f t="shared" si="109"/>
        <v/>
      </c>
      <c r="S3511" s="29">
        <f>IF($Q3511&lt;Parâmetros!$E$19,$G3511-1,$G3511)</f>
        <v>0</v>
      </c>
    </row>
    <row r="3512" spans="1:19" ht="15" customHeight="1" x14ac:dyDescent="0.25">
      <c r="A3512" s="116"/>
      <c r="B3512" s="65"/>
      <c r="C3512" s="65"/>
      <c r="D3512" s="66"/>
      <c r="E3512" s="67"/>
      <c r="F3512" s="65"/>
      <c r="G3512" s="66"/>
      <c r="J3512" s="65"/>
      <c r="K3512" s="65"/>
      <c r="L3512" s="66"/>
      <c r="M3512" s="65"/>
      <c r="N3512" s="65"/>
      <c r="O3512" s="65"/>
      <c r="P3512" s="66"/>
      <c r="Q3512" s="31">
        <f t="shared" si="108"/>
        <v>9999</v>
      </c>
      <c r="R3512" s="31" t="str">
        <f t="shared" si="109"/>
        <v/>
      </c>
      <c r="S3512" s="29">
        <f>IF($Q3512&lt;Parâmetros!$E$19,$G3512-1,$G3512)</f>
        <v>0</v>
      </c>
    </row>
    <row r="3513" spans="1:19" ht="15" customHeight="1" x14ac:dyDescent="0.25">
      <c r="A3513" s="116"/>
      <c r="B3513" s="65"/>
      <c r="C3513" s="65"/>
      <c r="D3513" s="66"/>
      <c r="E3513" s="67"/>
      <c r="F3513" s="65"/>
      <c r="G3513" s="66"/>
      <c r="J3513" s="65"/>
      <c r="K3513" s="65"/>
      <c r="L3513" s="66"/>
      <c r="M3513" s="65"/>
      <c r="N3513" s="65"/>
      <c r="O3513" s="65"/>
      <c r="P3513" s="66"/>
      <c r="Q3513" s="31">
        <f t="shared" si="108"/>
        <v>9999</v>
      </c>
      <c r="R3513" s="31" t="str">
        <f t="shared" si="109"/>
        <v/>
      </c>
      <c r="S3513" s="29">
        <f>IF($Q3513&lt;Parâmetros!$E$19,$G3513-1,$G3513)</f>
        <v>0</v>
      </c>
    </row>
    <row r="3514" spans="1:19" ht="15" customHeight="1" x14ac:dyDescent="0.25">
      <c r="A3514" s="116"/>
      <c r="B3514" s="65"/>
      <c r="C3514" s="65"/>
      <c r="D3514" s="66"/>
      <c r="E3514" s="67"/>
      <c r="F3514" s="65"/>
      <c r="G3514" s="66"/>
      <c r="J3514" s="65"/>
      <c r="K3514" s="65"/>
      <c r="L3514" s="66"/>
      <c r="M3514" s="65"/>
      <c r="N3514" s="65"/>
      <c r="O3514" s="65"/>
      <c r="P3514" s="66"/>
      <c r="Q3514" s="31">
        <f t="shared" si="108"/>
        <v>9999</v>
      </c>
      <c r="R3514" s="31" t="str">
        <f t="shared" si="109"/>
        <v/>
      </c>
      <c r="S3514" s="29">
        <f>IF($Q3514&lt;Parâmetros!$E$19,$G3514-1,$G3514)</f>
        <v>0</v>
      </c>
    </row>
    <row r="3515" spans="1:19" ht="15" customHeight="1" x14ac:dyDescent="0.25">
      <c r="A3515" s="116"/>
      <c r="B3515" s="65"/>
      <c r="C3515" s="65"/>
      <c r="D3515" s="66"/>
      <c r="E3515" s="67"/>
      <c r="F3515" s="65"/>
      <c r="G3515" s="66"/>
      <c r="J3515" s="65"/>
      <c r="K3515" s="65"/>
      <c r="L3515" s="66"/>
      <c r="M3515" s="65"/>
      <c r="N3515" s="65"/>
      <c r="O3515" s="65"/>
      <c r="P3515" s="66"/>
      <c r="Q3515" s="31">
        <f t="shared" si="108"/>
        <v>9999</v>
      </c>
      <c r="R3515" s="31" t="str">
        <f t="shared" si="109"/>
        <v/>
      </c>
      <c r="S3515" s="29">
        <f>IF($Q3515&lt;Parâmetros!$E$19,$G3515-1,$G3515)</f>
        <v>0</v>
      </c>
    </row>
    <row r="3516" spans="1:19" ht="15" customHeight="1" x14ac:dyDescent="0.25">
      <c r="A3516" s="116"/>
      <c r="B3516" s="65"/>
      <c r="C3516" s="65"/>
      <c r="D3516" s="66"/>
      <c r="E3516" s="67"/>
      <c r="F3516" s="65"/>
      <c r="G3516" s="66"/>
      <c r="J3516" s="65"/>
      <c r="K3516" s="65"/>
      <c r="L3516" s="66"/>
      <c r="M3516" s="65"/>
      <c r="N3516" s="65"/>
      <c r="O3516" s="65"/>
      <c r="P3516" s="66"/>
      <c r="Q3516" s="31">
        <f t="shared" ref="Q3516:Q3579" si="110">IFERROR(VALUE(LEFT($J3516,2))*60+VALUE(MID($J3516,4,2)),9999)</f>
        <v>9999</v>
      </c>
      <c r="R3516" s="31" t="str">
        <f t="shared" ref="R3516:R3579" si="111">IFERROR(VALUE(LEFT($K3516,2))*60+VALUE(MID($K3516,4,2)),"")</f>
        <v/>
      </c>
      <c r="S3516" s="29">
        <f>IF($Q3516&lt;Parâmetros!$E$19,$G3516-1,$G3516)</f>
        <v>0</v>
      </c>
    </row>
    <row r="3517" spans="1:19" ht="15" customHeight="1" x14ac:dyDescent="0.25">
      <c r="A3517" s="116"/>
      <c r="B3517" s="65"/>
      <c r="C3517" s="65"/>
      <c r="D3517" s="66"/>
      <c r="E3517" s="67"/>
      <c r="F3517" s="65"/>
      <c r="G3517" s="66"/>
      <c r="J3517" s="65"/>
      <c r="K3517" s="65"/>
      <c r="L3517" s="66"/>
      <c r="M3517" s="65"/>
      <c r="N3517" s="65"/>
      <c r="O3517" s="65"/>
      <c r="P3517" s="66"/>
      <c r="Q3517" s="31">
        <f t="shared" si="110"/>
        <v>9999</v>
      </c>
      <c r="R3517" s="31" t="str">
        <f t="shared" si="111"/>
        <v/>
      </c>
      <c r="S3517" s="29">
        <f>IF($Q3517&lt;Parâmetros!$E$19,$G3517-1,$G3517)</f>
        <v>0</v>
      </c>
    </row>
    <row r="3518" spans="1:19" ht="15" customHeight="1" x14ac:dyDescent="0.25">
      <c r="A3518" s="116"/>
      <c r="B3518" s="65"/>
      <c r="C3518" s="65"/>
      <c r="D3518" s="66"/>
      <c r="E3518" s="67"/>
      <c r="F3518" s="65"/>
      <c r="G3518" s="66"/>
      <c r="J3518" s="65"/>
      <c r="K3518" s="65"/>
      <c r="L3518" s="66"/>
      <c r="M3518" s="65"/>
      <c r="N3518" s="65"/>
      <c r="O3518" s="65"/>
      <c r="P3518" s="66"/>
      <c r="Q3518" s="31">
        <f t="shared" si="110"/>
        <v>9999</v>
      </c>
      <c r="R3518" s="31" t="str">
        <f t="shared" si="111"/>
        <v/>
      </c>
      <c r="S3518" s="29">
        <f>IF($Q3518&lt;Parâmetros!$E$19,$G3518-1,$G3518)</f>
        <v>0</v>
      </c>
    </row>
    <row r="3519" spans="1:19" ht="15" customHeight="1" x14ac:dyDescent="0.25">
      <c r="A3519" s="116"/>
      <c r="B3519" s="65"/>
      <c r="C3519" s="65"/>
      <c r="D3519" s="66"/>
      <c r="E3519" s="67"/>
      <c r="F3519" s="65"/>
      <c r="G3519" s="66"/>
      <c r="J3519" s="65"/>
      <c r="K3519" s="65"/>
      <c r="L3519" s="66"/>
      <c r="M3519" s="65"/>
      <c r="N3519" s="65"/>
      <c r="O3519" s="65"/>
      <c r="P3519" s="66"/>
      <c r="Q3519" s="31">
        <f t="shared" si="110"/>
        <v>9999</v>
      </c>
      <c r="R3519" s="31" t="str">
        <f t="shared" si="111"/>
        <v/>
      </c>
      <c r="S3519" s="29">
        <f>IF($Q3519&lt;Parâmetros!$E$19,$G3519-1,$G3519)</f>
        <v>0</v>
      </c>
    </row>
    <row r="3520" spans="1:19" ht="15" customHeight="1" x14ac:dyDescent="0.25">
      <c r="A3520" s="116"/>
      <c r="B3520" s="65"/>
      <c r="C3520" s="65"/>
      <c r="D3520" s="66"/>
      <c r="E3520" s="67"/>
      <c r="F3520" s="65"/>
      <c r="G3520" s="66"/>
      <c r="J3520" s="65"/>
      <c r="K3520" s="65"/>
      <c r="L3520" s="66"/>
      <c r="M3520" s="65"/>
      <c r="O3520" s="65"/>
      <c r="P3520" s="66"/>
      <c r="Q3520" s="31">
        <f t="shared" si="110"/>
        <v>9999</v>
      </c>
      <c r="R3520" s="31" t="str">
        <f t="shared" si="111"/>
        <v/>
      </c>
      <c r="S3520" s="29">
        <f>IF($Q3520&lt;Parâmetros!$E$19,$G3520-1,$G3520)</f>
        <v>0</v>
      </c>
    </row>
    <row r="3521" spans="1:19" ht="15" customHeight="1" x14ac:dyDescent="0.25">
      <c r="A3521" s="116"/>
      <c r="B3521" s="65"/>
      <c r="C3521" s="65"/>
      <c r="D3521" s="66"/>
      <c r="E3521" s="67"/>
      <c r="F3521" s="65"/>
      <c r="G3521" s="66"/>
      <c r="J3521" s="65"/>
      <c r="K3521" s="65"/>
      <c r="L3521" s="66"/>
      <c r="M3521" s="65"/>
      <c r="N3521" s="65"/>
      <c r="O3521" s="65"/>
      <c r="P3521" s="66"/>
      <c r="Q3521" s="31">
        <f t="shared" si="110"/>
        <v>9999</v>
      </c>
      <c r="R3521" s="31" t="str">
        <f t="shared" si="111"/>
        <v/>
      </c>
      <c r="S3521" s="29">
        <f>IF($Q3521&lt;Parâmetros!$E$19,$G3521-1,$G3521)</f>
        <v>0</v>
      </c>
    </row>
    <row r="3522" spans="1:19" ht="15" customHeight="1" x14ac:dyDescent="0.25">
      <c r="A3522" s="116"/>
      <c r="B3522" s="65"/>
      <c r="C3522" s="65"/>
      <c r="D3522" s="66"/>
      <c r="E3522" s="67"/>
      <c r="F3522" s="65"/>
      <c r="G3522" s="66"/>
      <c r="J3522" s="65"/>
      <c r="K3522" s="65"/>
      <c r="L3522" s="66"/>
      <c r="M3522" s="65"/>
      <c r="N3522" s="65"/>
      <c r="O3522" s="65"/>
      <c r="P3522" s="66"/>
      <c r="Q3522" s="31">
        <f t="shared" si="110"/>
        <v>9999</v>
      </c>
      <c r="R3522" s="31" t="str">
        <f t="shared" si="111"/>
        <v/>
      </c>
      <c r="S3522" s="29">
        <f>IF($Q3522&lt;Parâmetros!$E$19,$G3522-1,$G3522)</f>
        <v>0</v>
      </c>
    </row>
    <row r="3523" spans="1:19" ht="15" customHeight="1" x14ac:dyDescent="0.25">
      <c r="A3523" s="116"/>
      <c r="B3523" s="65"/>
      <c r="C3523" s="65"/>
      <c r="D3523" s="66"/>
      <c r="E3523" s="67"/>
      <c r="F3523" s="65"/>
      <c r="G3523" s="66"/>
      <c r="J3523" s="65"/>
      <c r="K3523" s="65"/>
      <c r="L3523" s="66"/>
      <c r="M3523" s="65"/>
      <c r="N3523" s="65"/>
      <c r="O3523" s="65"/>
      <c r="P3523" s="66"/>
      <c r="Q3523" s="31">
        <f t="shared" si="110"/>
        <v>9999</v>
      </c>
      <c r="R3523" s="31" t="str">
        <f t="shared" si="111"/>
        <v/>
      </c>
      <c r="S3523" s="29">
        <f>IF($Q3523&lt;Parâmetros!$E$19,$G3523-1,$G3523)</f>
        <v>0</v>
      </c>
    </row>
    <row r="3524" spans="1:19" ht="15" customHeight="1" x14ac:dyDescent="0.25">
      <c r="A3524" s="116"/>
      <c r="B3524" s="65"/>
      <c r="C3524" s="65"/>
      <c r="D3524" s="66"/>
      <c r="E3524" s="67"/>
      <c r="F3524" s="65"/>
      <c r="G3524" s="66"/>
      <c r="J3524" s="65"/>
      <c r="K3524" s="65"/>
      <c r="L3524" s="66"/>
      <c r="M3524" s="65"/>
      <c r="N3524" s="65"/>
      <c r="O3524" s="65"/>
      <c r="P3524" s="66"/>
      <c r="Q3524" s="31">
        <f t="shared" si="110"/>
        <v>9999</v>
      </c>
      <c r="R3524" s="31" t="str">
        <f t="shared" si="111"/>
        <v/>
      </c>
      <c r="S3524" s="29">
        <f>IF($Q3524&lt;Parâmetros!$E$19,$G3524-1,$G3524)</f>
        <v>0</v>
      </c>
    </row>
    <row r="3525" spans="1:19" ht="15" customHeight="1" x14ac:dyDescent="0.25">
      <c r="A3525" s="116"/>
      <c r="B3525" s="65"/>
      <c r="C3525" s="65"/>
      <c r="D3525" s="66"/>
      <c r="E3525" s="67"/>
      <c r="F3525" s="65"/>
      <c r="G3525" s="66"/>
      <c r="J3525" s="65"/>
      <c r="K3525" s="65"/>
      <c r="L3525" s="66"/>
      <c r="M3525" s="65"/>
      <c r="N3525" s="65"/>
      <c r="O3525" s="65"/>
      <c r="P3525" s="66"/>
      <c r="Q3525" s="31">
        <f t="shared" si="110"/>
        <v>9999</v>
      </c>
      <c r="R3525" s="31" t="str">
        <f t="shared" si="111"/>
        <v/>
      </c>
      <c r="S3525" s="29">
        <f>IF($Q3525&lt;Parâmetros!$E$19,$G3525-1,$G3525)</f>
        <v>0</v>
      </c>
    </row>
    <row r="3526" spans="1:19" ht="15" customHeight="1" x14ac:dyDescent="0.25">
      <c r="A3526" s="116"/>
      <c r="B3526" s="65"/>
      <c r="C3526" s="65"/>
      <c r="D3526" s="66"/>
      <c r="E3526" s="67"/>
      <c r="F3526" s="65"/>
      <c r="G3526" s="66"/>
      <c r="J3526" s="65"/>
      <c r="K3526" s="65"/>
      <c r="L3526" s="66"/>
      <c r="M3526" s="65"/>
      <c r="N3526" s="65"/>
      <c r="O3526" s="65"/>
      <c r="P3526" s="66"/>
      <c r="Q3526" s="31">
        <f t="shared" si="110"/>
        <v>9999</v>
      </c>
      <c r="R3526" s="31" t="str">
        <f t="shared" si="111"/>
        <v/>
      </c>
      <c r="S3526" s="29">
        <f>IF($Q3526&lt;Parâmetros!$E$19,$G3526-1,$G3526)</f>
        <v>0</v>
      </c>
    </row>
    <row r="3527" spans="1:19" ht="15" customHeight="1" x14ac:dyDescent="0.25">
      <c r="A3527" s="116"/>
      <c r="B3527" s="65"/>
      <c r="C3527" s="65"/>
      <c r="D3527" s="66"/>
      <c r="E3527" s="67"/>
      <c r="F3527" s="65"/>
      <c r="G3527" s="66"/>
      <c r="J3527" s="65"/>
      <c r="K3527" s="65"/>
      <c r="L3527" s="66"/>
      <c r="M3527" s="65"/>
      <c r="N3527" s="65"/>
      <c r="O3527" s="65"/>
      <c r="P3527" s="66"/>
      <c r="Q3527" s="31">
        <f t="shared" si="110"/>
        <v>9999</v>
      </c>
      <c r="R3527" s="31" t="str">
        <f t="shared" si="111"/>
        <v/>
      </c>
      <c r="S3527" s="29">
        <f>IF($Q3527&lt;Parâmetros!$E$19,$G3527-1,$G3527)</f>
        <v>0</v>
      </c>
    </row>
    <row r="3528" spans="1:19" ht="15" customHeight="1" x14ac:dyDescent="0.25">
      <c r="A3528" s="116"/>
      <c r="B3528" s="65"/>
      <c r="C3528" s="65"/>
      <c r="D3528" s="66"/>
      <c r="E3528" s="67"/>
      <c r="F3528" s="65"/>
      <c r="G3528" s="66"/>
      <c r="J3528" s="65"/>
      <c r="K3528" s="65"/>
      <c r="L3528" s="66"/>
      <c r="M3528" s="65"/>
      <c r="N3528" s="65"/>
      <c r="O3528" s="65"/>
      <c r="P3528" s="66"/>
      <c r="Q3528" s="31">
        <f t="shared" si="110"/>
        <v>9999</v>
      </c>
      <c r="R3528" s="31" t="str">
        <f t="shared" si="111"/>
        <v/>
      </c>
      <c r="S3528" s="29">
        <f>IF($Q3528&lt;Parâmetros!$E$19,$G3528-1,$G3528)</f>
        <v>0</v>
      </c>
    </row>
    <row r="3529" spans="1:19" ht="15" customHeight="1" x14ac:dyDescent="0.25">
      <c r="A3529" s="116"/>
      <c r="B3529" s="65"/>
      <c r="C3529" s="65"/>
      <c r="D3529" s="66"/>
      <c r="E3529" s="67"/>
      <c r="F3529" s="65"/>
      <c r="G3529" s="66"/>
      <c r="J3529" s="65"/>
      <c r="K3529" s="65"/>
      <c r="L3529" s="66"/>
      <c r="M3529" s="65"/>
      <c r="N3529" s="65"/>
      <c r="O3529" s="65"/>
      <c r="P3529" s="66"/>
      <c r="Q3529" s="31">
        <f t="shared" si="110"/>
        <v>9999</v>
      </c>
      <c r="R3529" s="31" t="str">
        <f t="shared" si="111"/>
        <v/>
      </c>
      <c r="S3529" s="29">
        <f>IF($Q3529&lt;Parâmetros!$E$19,$G3529-1,$G3529)</f>
        <v>0</v>
      </c>
    </row>
    <row r="3530" spans="1:19" ht="15" customHeight="1" x14ac:dyDescent="0.25">
      <c r="A3530" s="116"/>
      <c r="B3530" s="65"/>
      <c r="C3530" s="65"/>
      <c r="D3530" s="66"/>
      <c r="E3530" s="67"/>
      <c r="F3530" s="65"/>
      <c r="G3530" s="66"/>
      <c r="J3530" s="65"/>
      <c r="K3530" s="65"/>
      <c r="L3530" s="66"/>
      <c r="M3530" s="65"/>
      <c r="N3530" s="65"/>
      <c r="O3530" s="65"/>
      <c r="P3530" s="66"/>
      <c r="Q3530" s="31">
        <f t="shared" si="110"/>
        <v>9999</v>
      </c>
      <c r="R3530" s="31" t="str">
        <f t="shared" si="111"/>
        <v/>
      </c>
      <c r="S3530" s="29">
        <f>IF($Q3530&lt;Parâmetros!$E$19,$G3530-1,$G3530)</f>
        <v>0</v>
      </c>
    </row>
    <row r="3531" spans="1:19" ht="15" customHeight="1" x14ac:dyDescent="0.25">
      <c r="A3531" s="116"/>
      <c r="B3531" s="65"/>
      <c r="C3531" s="65"/>
      <c r="D3531" s="66"/>
      <c r="E3531" s="67"/>
      <c r="F3531" s="65"/>
      <c r="G3531" s="66"/>
      <c r="J3531" s="65"/>
      <c r="K3531" s="65"/>
      <c r="L3531" s="66"/>
      <c r="M3531" s="65"/>
      <c r="N3531" s="65"/>
      <c r="O3531" s="65"/>
      <c r="P3531" s="66"/>
      <c r="Q3531" s="31">
        <f t="shared" si="110"/>
        <v>9999</v>
      </c>
      <c r="R3531" s="31" t="str">
        <f t="shared" si="111"/>
        <v/>
      </c>
      <c r="S3531" s="29">
        <f>IF($Q3531&lt;Parâmetros!$E$19,$G3531-1,$G3531)</f>
        <v>0</v>
      </c>
    </row>
    <row r="3532" spans="1:19" ht="15" customHeight="1" x14ac:dyDescent="0.25">
      <c r="A3532" s="116"/>
      <c r="B3532" s="65"/>
      <c r="C3532" s="65"/>
      <c r="D3532" s="66"/>
      <c r="E3532" s="67"/>
      <c r="F3532" s="65"/>
      <c r="G3532" s="66"/>
      <c r="J3532" s="65"/>
      <c r="K3532" s="65"/>
      <c r="L3532" s="66"/>
      <c r="M3532" s="65"/>
      <c r="N3532" s="65"/>
      <c r="O3532" s="65"/>
      <c r="P3532" s="66"/>
      <c r="Q3532" s="31">
        <f t="shared" si="110"/>
        <v>9999</v>
      </c>
      <c r="R3532" s="31" t="str">
        <f t="shared" si="111"/>
        <v/>
      </c>
      <c r="S3532" s="29">
        <f>IF($Q3532&lt;Parâmetros!$E$19,$G3532-1,$G3532)</f>
        <v>0</v>
      </c>
    </row>
    <row r="3533" spans="1:19" ht="15" customHeight="1" x14ac:dyDescent="0.25">
      <c r="A3533" s="116"/>
      <c r="B3533" s="65"/>
      <c r="C3533" s="65"/>
      <c r="D3533" s="66"/>
      <c r="E3533" s="67"/>
      <c r="F3533" s="65"/>
      <c r="G3533" s="66"/>
      <c r="J3533" s="65"/>
      <c r="K3533" s="65"/>
      <c r="L3533" s="66"/>
      <c r="M3533" s="65"/>
      <c r="N3533" s="65"/>
      <c r="O3533" s="65"/>
      <c r="P3533" s="66"/>
      <c r="Q3533" s="31">
        <f t="shared" si="110"/>
        <v>9999</v>
      </c>
      <c r="R3533" s="31" t="str">
        <f t="shared" si="111"/>
        <v/>
      </c>
      <c r="S3533" s="29">
        <f>IF($Q3533&lt;Parâmetros!$E$19,$G3533-1,$G3533)</f>
        <v>0</v>
      </c>
    </row>
    <row r="3534" spans="1:19" ht="15" customHeight="1" x14ac:dyDescent="0.25">
      <c r="A3534" s="116"/>
      <c r="B3534" s="65"/>
      <c r="C3534" s="65"/>
      <c r="D3534" s="66"/>
      <c r="E3534" s="67"/>
      <c r="F3534" s="65"/>
      <c r="G3534" s="66"/>
      <c r="J3534" s="65"/>
      <c r="K3534" s="65"/>
      <c r="L3534" s="66"/>
      <c r="M3534" s="65"/>
      <c r="N3534" s="65"/>
      <c r="O3534" s="65"/>
      <c r="P3534" s="66"/>
      <c r="Q3534" s="31">
        <f t="shared" si="110"/>
        <v>9999</v>
      </c>
      <c r="R3534" s="31" t="str">
        <f t="shared" si="111"/>
        <v/>
      </c>
      <c r="S3534" s="29">
        <f>IF($Q3534&lt;Parâmetros!$E$19,$G3534-1,$G3534)</f>
        <v>0</v>
      </c>
    </row>
    <row r="3535" spans="1:19" ht="15" customHeight="1" x14ac:dyDescent="0.25">
      <c r="A3535" s="116"/>
      <c r="B3535" s="65"/>
      <c r="C3535" s="65"/>
      <c r="D3535" s="66"/>
      <c r="E3535" s="67"/>
      <c r="F3535" s="65"/>
      <c r="G3535" s="66"/>
      <c r="J3535" s="65"/>
      <c r="K3535" s="65"/>
      <c r="L3535" s="66"/>
      <c r="M3535" s="65"/>
      <c r="N3535" s="65"/>
      <c r="O3535" s="65"/>
      <c r="P3535" s="66"/>
      <c r="Q3535" s="31">
        <f t="shared" si="110"/>
        <v>9999</v>
      </c>
      <c r="R3535" s="31" t="str">
        <f t="shared" si="111"/>
        <v/>
      </c>
      <c r="S3535" s="29">
        <f>IF($Q3535&lt;Parâmetros!$E$19,$G3535-1,$G3535)</f>
        <v>0</v>
      </c>
    </row>
    <row r="3536" spans="1:19" ht="15" customHeight="1" x14ac:dyDescent="0.25">
      <c r="A3536" s="116"/>
      <c r="B3536" s="65"/>
      <c r="C3536" s="65"/>
      <c r="D3536" s="66"/>
      <c r="E3536" s="67"/>
      <c r="F3536" s="65"/>
      <c r="G3536" s="66"/>
      <c r="J3536" s="65"/>
      <c r="K3536" s="65"/>
      <c r="L3536" s="66"/>
      <c r="M3536" s="65"/>
      <c r="N3536" s="65"/>
      <c r="O3536" s="65"/>
      <c r="P3536" s="66"/>
      <c r="Q3536" s="31">
        <f t="shared" si="110"/>
        <v>9999</v>
      </c>
      <c r="R3536" s="31" t="str">
        <f t="shared" si="111"/>
        <v/>
      </c>
      <c r="S3536" s="29">
        <f>IF($Q3536&lt;Parâmetros!$E$19,$G3536-1,$G3536)</f>
        <v>0</v>
      </c>
    </row>
    <row r="3537" spans="1:19" ht="15" customHeight="1" x14ac:dyDescent="0.25">
      <c r="A3537" s="116"/>
      <c r="B3537" s="65"/>
      <c r="C3537" s="65"/>
      <c r="D3537" s="66"/>
      <c r="E3537" s="67"/>
      <c r="F3537" s="65"/>
      <c r="G3537" s="66"/>
      <c r="J3537" s="65"/>
      <c r="K3537" s="65"/>
      <c r="L3537" s="66"/>
      <c r="M3537" s="65"/>
      <c r="O3537" s="65"/>
      <c r="P3537" s="66"/>
      <c r="Q3537" s="31">
        <f t="shared" si="110"/>
        <v>9999</v>
      </c>
      <c r="R3537" s="31" t="str">
        <f t="shared" si="111"/>
        <v/>
      </c>
      <c r="S3537" s="29">
        <f>IF($Q3537&lt;Parâmetros!$E$19,$G3537-1,$G3537)</f>
        <v>0</v>
      </c>
    </row>
    <row r="3538" spans="1:19" ht="15" customHeight="1" x14ac:dyDescent="0.25">
      <c r="A3538" s="116"/>
      <c r="B3538" s="65"/>
      <c r="C3538" s="65"/>
      <c r="D3538" s="66"/>
      <c r="E3538" s="67"/>
      <c r="F3538" s="65"/>
      <c r="G3538" s="66"/>
      <c r="J3538" s="65"/>
      <c r="K3538" s="65"/>
      <c r="L3538" s="66"/>
      <c r="M3538" s="65"/>
      <c r="N3538" s="65"/>
      <c r="O3538" s="65"/>
      <c r="P3538" s="66"/>
      <c r="Q3538" s="31">
        <f t="shared" si="110"/>
        <v>9999</v>
      </c>
      <c r="R3538" s="31" t="str">
        <f t="shared" si="111"/>
        <v/>
      </c>
      <c r="S3538" s="29">
        <f>IF($Q3538&lt;Parâmetros!$E$19,$G3538-1,$G3538)</f>
        <v>0</v>
      </c>
    </row>
    <row r="3539" spans="1:19" ht="15" customHeight="1" x14ac:dyDescent="0.25">
      <c r="A3539" s="116"/>
      <c r="B3539" s="65"/>
      <c r="C3539" s="65"/>
      <c r="D3539" s="66"/>
      <c r="E3539" s="67"/>
      <c r="F3539" s="65"/>
      <c r="G3539" s="66"/>
      <c r="J3539" s="65"/>
      <c r="K3539" s="65"/>
      <c r="L3539" s="66"/>
      <c r="M3539" s="65"/>
      <c r="N3539" s="65"/>
      <c r="O3539" s="65"/>
      <c r="P3539" s="66"/>
      <c r="Q3539" s="31">
        <f t="shared" si="110"/>
        <v>9999</v>
      </c>
      <c r="R3539" s="31" t="str">
        <f t="shared" si="111"/>
        <v/>
      </c>
      <c r="S3539" s="29">
        <f>IF($Q3539&lt;Parâmetros!$E$19,$G3539-1,$G3539)</f>
        <v>0</v>
      </c>
    </row>
    <row r="3540" spans="1:19" ht="15" customHeight="1" x14ac:dyDescent="0.25">
      <c r="A3540" s="116"/>
      <c r="B3540" s="65"/>
      <c r="C3540" s="65"/>
      <c r="D3540" s="66"/>
      <c r="E3540" s="67"/>
      <c r="F3540" s="65"/>
      <c r="G3540" s="66"/>
      <c r="J3540" s="65"/>
      <c r="K3540" s="65"/>
      <c r="L3540" s="66"/>
      <c r="M3540" s="65"/>
      <c r="N3540" s="65"/>
      <c r="O3540" s="65"/>
      <c r="P3540" s="66"/>
      <c r="Q3540" s="31">
        <f t="shared" si="110"/>
        <v>9999</v>
      </c>
      <c r="R3540" s="31" t="str">
        <f t="shared" si="111"/>
        <v/>
      </c>
      <c r="S3540" s="29">
        <f>IF($Q3540&lt;Parâmetros!$E$19,$G3540-1,$G3540)</f>
        <v>0</v>
      </c>
    </row>
    <row r="3541" spans="1:19" ht="15" customHeight="1" x14ac:dyDescent="0.25">
      <c r="A3541" s="116"/>
      <c r="B3541" s="65"/>
      <c r="C3541" s="65"/>
      <c r="D3541" s="66"/>
      <c r="E3541" s="67"/>
      <c r="F3541" s="65"/>
      <c r="G3541" s="66"/>
      <c r="J3541" s="65"/>
      <c r="K3541" s="65"/>
      <c r="L3541" s="66"/>
      <c r="M3541" s="65"/>
      <c r="O3541" s="65"/>
      <c r="P3541" s="66"/>
      <c r="Q3541" s="31">
        <f t="shared" si="110"/>
        <v>9999</v>
      </c>
      <c r="R3541" s="31" t="str">
        <f t="shared" si="111"/>
        <v/>
      </c>
      <c r="S3541" s="29">
        <f>IF($Q3541&lt;Parâmetros!$E$19,$G3541-1,$G3541)</f>
        <v>0</v>
      </c>
    </row>
    <row r="3542" spans="1:19" ht="15" customHeight="1" x14ac:dyDescent="0.25">
      <c r="A3542" s="116"/>
      <c r="B3542" s="65"/>
      <c r="C3542" s="65"/>
      <c r="D3542" s="66"/>
      <c r="E3542" s="67"/>
      <c r="F3542" s="65"/>
      <c r="G3542" s="66"/>
      <c r="J3542" s="65"/>
      <c r="K3542" s="65"/>
      <c r="L3542" s="66"/>
      <c r="M3542" s="65"/>
      <c r="O3542" s="65"/>
      <c r="P3542" s="66"/>
      <c r="Q3542" s="31">
        <f t="shared" si="110"/>
        <v>9999</v>
      </c>
      <c r="R3542" s="31" t="str">
        <f t="shared" si="111"/>
        <v/>
      </c>
      <c r="S3542" s="29">
        <f>IF($Q3542&lt;Parâmetros!$E$19,$G3542-1,$G3542)</f>
        <v>0</v>
      </c>
    </row>
    <row r="3543" spans="1:19" ht="15" customHeight="1" x14ac:dyDescent="0.25">
      <c r="A3543" s="116"/>
      <c r="B3543" s="65"/>
      <c r="C3543" s="65"/>
      <c r="D3543" s="66"/>
      <c r="E3543" s="67"/>
      <c r="F3543" s="65"/>
      <c r="G3543" s="66"/>
      <c r="J3543" s="65"/>
      <c r="K3543" s="65"/>
      <c r="L3543" s="66"/>
      <c r="M3543" s="65"/>
      <c r="N3543" s="65"/>
      <c r="O3543" s="65"/>
      <c r="P3543" s="66"/>
      <c r="Q3543" s="31">
        <f t="shared" si="110"/>
        <v>9999</v>
      </c>
      <c r="R3543" s="31" t="str">
        <f t="shared" si="111"/>
        <v/>
      </c>
      <c r="S3543" s="29">
        <f>IF($Q3543&lt;Parâmetros!$E$19,$G3543-1,$G3543)</f>
        <v>0</v>
      </c>
    </row>
    <row r="3544" spans="1:19" ht="15" customHeight="1" x14ac:dyDescent="0.25">
      <c r="A3544" s="116"/>
      <c r="B3544" s="65"/>
      <c r="C3544" s="65"/>
      <c r="D3544" s="66"/>
      <c r="E3544" s="67"/>
      <c r="F3544" s="65"/>
      <c r="G3544" s="66"/>
      <c r="J3544" s="65"/>
      <c r="K3544" s="65"/>
      <c r="L3544" s="66"/>
      <c r="M3544" s="65"/>
      <c r="N3544" s="65"/>
      <c r="O3544" s="65"/>
      <c r="P3544" s="66"/>
      <c r="Q3544" s="31">
        <f t="shared" si="110"/>
        <v>9999</v>
      </c>
      <c r="R3544" s="31" t="str">
        <f t="shared" si="111"/>
        <v/>
      </c>
      <c r="S3544" s="29">
        <f>IF($Q3544&lt;Parâmetros!$E$19,$G3544-1,$G3544)</f>
        <v>0</v>
      </c>
    </row>
    <row r="3545" spans="1:19" ht="15" customHeight="1" x14ac:dyDescent="0.25">
      <c r="A3545" s="116"/>
      <c r="B3545" s="65"/>
      <c r="C3545" s="65"/>
      <c r="D3545" s="66"/>
      <c r="E3545" s="67"/>
      <c r="F3545" s="65"/>
      <c r="G3545" s="66"/>
      <c r="J3545" s="65"/>
      <c r="K3545" s="65"/>
      <c r="L3545" s="66"/>
      <c r="M3545" s="65"/>
      <c r="N3545" s="65"/>
      <c r="O3545" s="65"/>
      <c r="P3545" s="66"/>
      <c r="Q3545" s="31">
        <f t="shared" si="110"/>
        <v>9999</v>
      </c>
      <c r="R3545" s="31" t="str">
        <f t="shared" si="111"/>
        <v/>
      </c>
      <c r="S3545" s="29">
        <f>IF($Q3545&lt;Parâmetros!$E$19,$G3545-1,$G3545)</f>
        <v>0</v>
      </c>
    </row>
    <row r="3546" spans="1:19" ht="15" customHeight="1" x14ac:dyDescent="0.25">
      <c r="A3546" s="116"/>
      <c r="B3546" s="65"/>
      <c r="C3546" s="65"/>
      <c r="D3546" s="66"/>
      <c r="E3546" s="67"/>
      <c r="F3546" s="65"/>
      <c r="G3546" s="66"/>
      <c r="J3546" s="65"/>
      <c r="K3546" s="65"/>
      <c r="L3546" s="66"/>
      <c r="M3546" s="65"/>
      <c r="N3546" s="65"/>
      <c r="O3546" s="65"/>
      <c r="P3546" s="66"/>
      <c r="Q3546" s="31">
        <f t="shared" si="110"/>
        <v>9999</v>
      </c>
      <c r="R3546" s="31" t="str">
        <f t="shared" si="111"/>
        <v/>
      </c>
      <c r="S3546" s="29">
        <f>IF($Q3546&lt;Parâmetros!$E$19,$G3546-1,$G3546)</f>
        <v>0</v>
      </c>
    </row>
    <row r="3547" spans="1:19" ht="15" customHeight="1" x14ac:dyDescent="0.25">
      <c r="A3547" s="116"/>
      <c r="B3547" s="65"/>
      <c r="C3547" s="65"/>
      <c r="D3547" s="66"/>
      <c r="E3547" s="67"/>
      <c r="F3547" s="65"/>
      <c r="G3547" s="66"/>
      <c r="J3547" s="65"/>
      <c r="K3547" s="65"/>
      <c r="L3547" s="66"/>
      <c r="M3547" s="65"/>
      <c r="N3547" s="65"/>
      <c r="O3547" s="65"/>
      <c r="P3547" s="66"/>
      <c r="Q3547" s="31">
        <f t="shared" si="110"/>
        <v>9999</v>
      </c>
      <c r="R3547" s="31" t="str">
        <f t="shared" si="111"/>
        <v/>
      </c>
      <c r="S3547" s="29">
        <f>IF($Q3547&lt;Parâmetros!$E$19,$G3547-1,$G3547)</f>
        <v>0</v>
      </c>
    </row>
    <row r="3548" spans="1:19" ht="15" customHeight="1" x14ac:dyDescent="0.25">
      <c r="A3548" s="116"/>
      <c r="B3548" s="65"/>
      <c r="C3548" s="65"/>
      <c r="D3548" s="66"/>
      <c r="E3548" s="67"/>
      <c r="F3548" s="65"/>
      <c r="G3548" s="66"/>
      <c r="J3548" s="65"/>
      <c r="K3548" s="65"/>
      <c r="L3548" s="66"/>
      <c r="M3548" s="65"/>
      <c r="N3548" s="65"/>
      <c r="O3548" s="65"/>
      <c r="P3548" s="66"/>
      <c r="Q3548" s="31">
        <f t="shared" si="110"/>
        <v>9999</v>
      </c>
      <c r="R3548" s="31" t="str">
        <f t="shared" si="111"/>
        <v/>
      </c>
      <c r="S3548" s="29">
        <f>IF($Q3548&lt;Parâmetros!$E$19,$G3548-1,$G3548)</f>
        <v>0</v>
      </c>
    </row>
    <row r="3549" spans="1:19" ht="15" customHeight="1" x14ac:dyDescent="0.25">
      <c r="A3549" s="116"/>
      <c r="B3549" s="65"/>
      <c r="C3549" s="65"/>
      <c r="D3549" s="66"/>
      <c r="E3549" s="67"/>
      <c r="F3549" s="65"/>
      <c r="G3549" s="66"/>
      <c r="J3549" s="65"/>
      <c r="K3549" s="65"/>
      <c r="L3549" s="66"/>
      <c r="M3549" s="65"/>
      <c r="N3549" s="65"/>
      <c r="O3549" s="65"/>
      <c r="P3549" s="66"/>
      <c r="Q3549" s="31">
        <f t="shared" si="110"/>
        <v>9999</v>
      </c>
      <c r="R3549" s="31" t="str">
        <f t="shared" si="111"/>
        <v/>
      </c>
      <c r="S3549" s="29">
        <f>IF($Q3549&lt;Parâmetros!$E$19,$G3549-1,$G3549)</f>
        <v>0</v>
      </c>
    </row>
    <row r="3550" spans="1:19" ht="15" customHeight="1" x14ac:dyDescent="0.25">
      <c r="A3550" s="116"/>
      <c r="B3550" s="65"/>
      <c r="C3550" s="65"/>
      <c r="D3550" s="66"/>
      <c r="E3550" s="67"/>
      <c r="F3550" s="65"/>
      <c r="G3550" s="66"/>
      <c r="J3550" s="65"/>
      <c r="K3550" s="65"/>
      <c r="L3550" s="66"/>
      <c r="M3550" s="65"/>
      <c r="N3550" s="65"/>
      <c r="O3550" s="65"/>
      <c r="P3550" s="66"/>
      <c r="Q3550" s="31">
        <f t="shared" si="110"/>
        <v>9999</v>
      </c>
      <c r="R3550" s="31" t="str">
        <f t="shared" si="111"/>
        <v/>
      </c>
      <c r="S3550" s="29">
        <f>IF($Q3550&lt;Parâmetros!$E$19,$G3550-1,$G3550)</f>
        <v>0</v>
      </c>
    </row>
    <row r="3551" spans="1:19" ht="15" customHeight="1" x14ac:dyDescent="0.25">
      <c r="A3551" s="116"/>
      <c r="B3551" s="65"/>
      <c r="C3551" s="65"/>
      <c r="D3551" s="66"/>
      <c r="E3551" s="67"/>
      <c r="F3551" s="65"/>
      <c r="G3551" s="66"/>
      <c r="J3551" s="65"/>
      <c r="K3551" s="65"/>
      <c r="L3551" s="66"/>
      <c r="M3551" s="65"/>
      <c r="N3551" s="65"/>
      <c r="O3551" s="65"/>
      <c r="P3551" s="66"/>
      <c r="Q3551" s="31">
        <f t="shared" si="110"/>
        <v>9999</v>
      </c>
      <c r="R3551" s="31" t="str">
        <f t="shared" si="111"/>
        <v/>
      </c>
      <c r="S3551" s="29">
        <f>IF($Q3551&lt;Parâmetros!$E$19,$G3551-1,$G3551)</f>
        <v>0</v>
      </c>
    </row>
    <row r="3552" spans="1:19" ht="15" customHeight="1" x14ac:dyDescent="0.25">
      <c r="A3552" s="116"/>
      <c r="B3552" s="65"/>
      <c r="C3552" s="65"/>
      <c r="D3552" s="66"/>
      <c r="E3552" s="67"/>
      <c r="F3552" s="65"/>
      <c r="G3552" s="66"/>
      <c r="J3552" s="65"/>
      <c r="K3552" s="65"/>
      <c r="L3552" s="66"/>
      <c r="M3552" s="65"/>
      <c r="N3552" s="65"/>
      <c r="O3552" s="65"/>
      <c r="P3552" s="66"/>
      <c r="Q3552" s="31">
        <f t="shared" si="110"/>
        <v>9999</v>
      </c>
      <c r="R3552" s="31" t="str">
        <f t="shared" si="111"/>
        <v/>
      </c>
      <c r="S3552" s="29">
        <f>IF($Q3552&lt;Parâmetros!$E$19,$G3552-1,$G3552)</f>
        <v>0</v>
      </c>
    </row>
    <row r="3553" spans="1:19" ht="15" customHeight="1" x14ac:dyDescent="0.25">
      <c r="A3553" s="116"/>
      <c r="B3553" s="65"/>
      <c r="C3553" s="65"/>
      <c r="D3553" s="66"/>
      <c r="E3553" s="67"/>
      <c r="F3553" s="65"/>
      <c r="G3553" s="66"/>
      <c r="J3553" s="65"/>
      <c r="K3553" s="65"/>
      <c r="L3553" s="66"/>
      <c r="M3553" s="65"/>
      <c r="O3553" s="65"/>
      <c r="P3553" s="66"/>
      <c r="Q3553" s="31">
        <f t="shared" si="110"/>
        <v>9999</v>
      </c>
      <c r="R3553" s="31" t="str">
        <f t="shared" si="111"/>
        <v/>
      </c>
      <c r="S3553" s="29">
        <f>IF($Q3553&lt;Parâmetros!$E$19,$G3553-1,$G3553)</f>
        <v>0</v>
      </c>
    </row>
    <row r="3554" spans="1:19" ht="15" customHeight="1" x14ac:dyDescent="0.25">
      <c r="A3554" s="116"/>
      <c r="B3554" s="65"/>
      <c r="C3554" s="65"/>
      <c r="D3554" s="66"/>
      <c r="E3554" s="67"/>
      <c r="F3554" s="65"/>
      <c r="G3554" s="66"/>
      <c r="J3554" s="65"/>
      <c r="K3554" s="65"/>
      <c r="L3554" s="66"/>
      <c r="M3554" s="65"/>
      <c r="O3554" s="65"/>
      <c r="P3554" s="66"/>
      <c r="Q3554" s="31">
        <f t="shared" si="110"/>
        <v>9999</v>
      </c>
      <c r="R3554" s="31" t="str">
        <f t="shared" si="111"/>
        <v/>
      </c>
      <c r="S3554" s="29">
        <f>IF($Q3554&lt;Parâmetros!$E$19,$G3554-1,$G3554)</f>
        <v>0</v>
      </c>
    </row>
    <row r="3555" spans="1:19" ht="15" customHeight="1" x14ac:dyDescent="0.25">
      <c r="A3555" s="116"/>
      <c r="B3555" s="65"/>
      <c r="C3555" s="65"/>
      <c r="D3555" s="66"/>
      <c r="E3555" s="67"/>
      <c r="F3555" s="65"/>
      <c r="G3555" s="66"/>
      <c r="J3555" s="65"/>
      <c r="K3555" s="65"/>
      <c r="L3555" s="66"/>
      <c r="M3555" s="65"/>
      <c r="O3555" s="65"/>
      <c r="P3555" s="66"/>
      <c r="Q3555" s="31">
        <f t="shared" si="110"/>
        <v>9999</v>
      </c>
      <c r="R3555" s="31" t="str">
        <f t="shared" si="111"/>
        <v/>
      </c>
      <c r="S3555" s="29">
        <f>IF($Q3555&lt;Parâmetros!$E$19,$G3555-1,$G3555)</f>
        <v>0</v>
      </c>
    </row>
    <row r="3556" spans="1:19" ht="15" customHeight="1" x14ac:dyDescent="0.25">
      <c r="A3556" s="116"/>
      <c r="B3556" s="65"/>
      <c r="C3556" s="65"/>
      <c r="D3556" s="66"/>
      <c r="E3556" s="67"/>
      <c r="F3556" s="65"/>
      <c r="G3556" s="66"/>
      <c r="J3556" s="65"/>
      <c r="K3556" s="65"/>
      <c r="L3556" s="66"/>
      <c r="M3556" s="65"/>
      <c r="O3556" s="65"/>
      <c r="P3556" s="66"/>
      <c r="Q3556" s="31">
        <f t="shared" si="110"/>
        <v>9999</v>
      </c>
      <c r="R3556" s="31" t="str">
        <f t="shared" si="111"/>
        <v/>
      </c>
      <c r="S3556" s="29">
        <f>IF($Q3556&lt;Parâmetros!$E$19,$G3556-1,$G3556)</f>
        <v>0</v>
      </c>
    </row>
    <row r="3557" spans="1:19" ht="15" customHeight="1" x14ac:dyDescent="0.25">
      <c r="A3557" s="116"/>
      <c r="B3557" s="65"/>
      <c r="C3557" s="65"/>
      <c r="D3557" s="66"/>
      <c r="E3557" s="67"/>
      <c r="F3557" s="65"/>
      <c r="G3557" s="66"/>
      <c r="J3557" s="65"/>
      <c r="K3557" s="65"/>
      <c r="L3557" s="66"/>
      <c r="M3557" s="65"/>
      <c r="N3557" s="65"/>
      <c r="O3557" s="65"/>
      <c r="P3557" s="66"/>
      <c r="Q3557" s="31">
        <f t="shared" si="110"/>
        <v>9999</v>
      </c>
      <c r="R3557" s="31" t="str">
        <f t="shared" si="111"/>
        <v/>
      </c>
      <c r="S3557" s="29">
        <f>IF($Q3557&lt;Parâmetros!$E$19,$G3557-1,$G3557)</f>
        <v>0</v>
      </c>
    </row>
    <row r="3558" spans="1:19" ht="15" customHeight="1" x14ac:dyDescent="0.25">
      <c r="A3558" s="116"/>
      <c r="B3558" s="65"/>
      <c r="C3558" s="65"/>
      <c r="D3558" s="66"/>
      <c r="E3558" s="67"/>
      <c r="F3558" s="65"/>
      <c r="G3558" s="66"/>
      <c r="J3558" s="65"/>
      <c r="K3558" s="65"/>
      <c r="L3558" s="66"/>
      <c r="M3558" s="65"/>
      <c r="N3558" s="65"/>
      <c r="O3558" s="65"/>
      <c r="P3558" s="66"/>
      <c r="Q3558" s="31">
        <f t="shared" si="110"/>
        <v>9999</v>
      </c>
      <c r="R3558" s="31" t="str">
        <f t="shared" si="111"/>
        <v/>
      </c>
      <c r="S3558" s="29">
        <f>IF($Q3558&lt;Parâmetros!$E$19,$G3558-1,$G3558)</f>
        <v>0</v>
      </c>
    </row>
    <row r="3559" spans="1:19" ht="15" customHeight="1" x14ac:dyDescent="0.25">
      <c r="A3559" s="116"/>
      <c r="B3559" s="65"/>
      <c r="C3559" s="65"/>
      <c r="D3559" s="66"/>
      <c r="E3559" s="67"/>
      <c r="F3559" s="65"/>
      <c r="G3559" s="66"/>
      <c r="J3559" s="65"/>
      <c r="K3559" s="65"/>
      <c r="L3559" s="66"/>
      <c r="M3559" s="65"/>
      <c r="N3559" s="65"/>
      <c r="O3559" s="65"/>
      <c r="P3559" s="66"/>
      <c r="Q3559" s="31">
        <f t="shared" si="110"/>
        <v>9999</v>
      </c>
      <c r="R3559" s="31" t="str">
        <f t="shared" si="111"/>
        <v/>
      </c>
      <c r="S3559" s="29">
        <f>IF($Q3559&lt;Parâmetros!$E$19,$G3559-1,$G3559)</f>
        <v>0</v>
      </c>
    </row>
    <row r="3560" spans="1:19" ht="15" customHeight="1" x14ac:dyDescent="0.25">
      <c r="A3560" s="116"/>
      <c r="B3560" s="65"/>
      <c r="C3560" s="65"/>
      <c r="D3560" s="66"/>
      <c r="E3560" s="67"/>
      <c r="F3560" s="65"/>
      <c r="G3560" s="66"/>
      <c r="J3560" s="65"/>
      <c r="K3560" s="65"/>
      <c r="L3560" s="66"/>
      <c r="M3560" s="65"/>
      <c r="O3560" s="65"/>
      <c r="P3560" s="66"/>
      <c r="Q3560" s="31">
        <f t="shared" si="110"/>
        <v>9999</v>
      </c>
      <c r="R3560" s="31" t="str">
        <f t="shared" si="111"/>
        <v/>
      </c>
      <c r="S3560" s="29">
        <f>IF($Q3560&lt;Parâmetros!$E$19,$G3560-1,$G3560)</f>
        <v>0</v>
      </c>
    </row>
    <row r="3561" spans="1:19" ht="15" customHeight="1" x14ac:dyDescent="0.25">
      <c r="A3561" s="116"/>
      <c r="B3561" s="65"/>
      <c r="C3561" s="65"/>
      <c r="D3561" s="66"/>
      <c r="E3561" s="67"/>
      <c r="F3561" s="65"/>
      <c r="G3561" s="66"/>
      <c r="J3561" s="65"/>
      <c r="K3561" s="65"/>
      <c r="L3561" s="66"/>
      <c r="M3561" s="65"/>
      <c r="O3561" s="65"/>
      <c r="P3561" s="66"/>
      <c r="Q3561" s="31">
        <f t="shared" si="110"/>
        <v>9999</v>
      </c>
      <c r="R3561" s="31" t="str">
        <f t="shared" si="111"/>
        <v/>
      </c>
      <c r="S3561" s="29">
        <f>IF($Q3561&lt;Parâmetros!$E$19,$G3561-1,$G3561)</f>
        <v>0</v>
      </c>
    </row>
    <row r="3562" spans="1:19" ht="15" customHeight="1" x14ac:dyDescent="0.25">
      <c r="A3562" s="116"/>
      <c r="B3562" s="65"/>
      <c r="C3562" s="65"/>
      <c r="D3562" s="66"/>
      <c r="E3562" s="67"/>
      <c r="F3562" s="65"/>
      <c r="G3562" s="66"/>
      <c r="J3562" s="65"/>
      <c r="K3562" s="65"/>
      <c r="L3562" s="66"/>
      <c r="M3562" s="65"/>
      <c r="N3562" s="65"/>
      <c r="O3562" s="65"/>
      <c r="P3562" s="66"/>
      <c r="Q3562" s="31">
        <f t="shared" si="110"/>
        <v>9999</v>
      </c>
      <c r="R3562" s="31" t="str">
        <f t="shared" si="111"/>
        <v/>
      </c>
      <c r="S3562" s="29">
        <f>IF($Q3562&lt;Parâmetros!$E$19,$G3562-1,$G3562)</f>
        <v>0</v>
      </c>
    </row>
    <row r="3563" spans="1:19" ht="15" customHeight="1" x14ac:dyDescent="0.25">
      <c r="A3563" s="116"/>
      <c r="B3563" s="65"/>
      <c r="C3563" s="65"/>
      <c r="D3563" s="66"/>
      <c r="E3563" s="67"/>
      <c r="F3563" s="65"/>
      <c r="G3563" s="66"/>
      <c r="J3563" s="65"/>
      <c r="K3563" s="65"/>
      <c r="L3563" s="66"/>
      <c r="M3563" s="65"/>
      <c r="N3563" s="65"/>
      <c r="O3563" s="65"/>
      <c r="P3563" s="66"/>
      <c r="Q3563" s="31">
        <f t="shared" si="110"/>
        <v>9999</v>
      </c>
      <c r="R3563" s="31" t="str">
        <f t="shared" si="111"/>
        <v/>
      </c>
      <c r="S3563" s="29">
        <f>IF($Q3563&lt;Parâmetros!$E$19,$G3563-1,$G3563)</f>
        <v>0</v>
      </c>
    </row>
    <row r="3564" spans="1:19" ht="15" customHeight="1" x14ac:dyDescent="0.25">
      <c r="A3564" s="116"/>
      <c r="B3564" s="65"/>
      <c r="C3564" s="65"/>
      <c r="D3564" s="66"/>
      <c r="E3564" s="67"/>
      <c r="F3564" s="65"/>
      <c r="G3564" s="66"/>
      <c r="J3564" s="65"/>
      <c r="K3564" s="65"/>
      <c r="L3564" s="66"/>
      <c r="M3564" s="65"/>
      <c r="N3564" s="65"/>
      <c r="O3564" s="65"/>
      <c r="P3564" s="66"/>
      <c r="Q3564" s="31">
        <f t="shared" si="110"/>
        <v>9999</v>
      </c>
      <c r="R3564" s="31" t="str">
        <f t="shared" si="111"/>
        <v/>
      </c>
      <c r="S3564" s="29">
        <f>IF($Q3564&lt;Parâmetros!$E$19,$G3564-1,$G3564)</f>
        <v>0</v>
      </c>
    </row>
    <row r="3565" spans="1:19" ht="15" customHeight="1" x14ac:dyDescent="0.25">
      <c r="A3565" s="116"/>
      <c r="B3565" s="65"/>
      <c r="C3565" s="65"/>
      <c r="D3565" s="66"/>
      <c r="E3565" s="67"/>
      <c r="F3565" s="65"/>
      <c r="G3565" s="66"/>
      <c r="J3565" s="65"/>
      <c r="K3565" s="65"/>
      <c r="L3565" s="66"/>
      <c r="M3565" s="65"/>
      <c r="N3565" s="65"/>
      <c r="O3565" s="65"/>
      <c r="P3565" s="66"/>
      <c r="Q3565" s="31">
        <f t="shared" si="110"/>
        <v>9999</v>
      </c>
      <c r="R3565" s="31" t="str">
        <f t="shared" si="111"/>
        <v/>
      </c>
      <c r="S3565" s="29">
        <f>IF($Q3565&lt;Parâmetros!$E$19,$G3565-1,$G3565)</f>
        <v>0</v>
      </c>
    </row>
    <row r="3566" spans="1:19" ht="15" customHeight="1" x14ac:dyDescent="0.25">
      <c r="A3566" s="116"/>
      <c r="B3566" s="65"/>
      <c r="C3566" s="65"/>
      <c r="D3566" s="66"/>
      <c r="E3566" s="67"/>
      <c r="F3566" s="65"/>
      <c r="G3566" s="66"/>
      <c r="J3566" s="65"/>
      <c r="K3566" s="65"/>
      <c r="L3566" s="66"/>
      <c r="M3566" s="65"/>
      <c r="N3566" s="65"/>
      <c r="O3566" s="65"/>
      <c r="P3566" s="66"/>
      <c r="Q3566" s="31">
        <f t="shared" si="110"/>
        <v>9999</v>
      </c>
      <c r="R3566" s="31" t="str">
        <f t="shared" si="111"/>
        <v/>
      </c>
      <c r="S3566" s="29">
        <f>IF($Q3566&lt;Parâmetros!$E$19,$G3566-1,$G3566)</f>
        <v>0</v>
      </c>
    </row>
    <row r="3567" spans="1:19" ht="15" customHeight="1" x14ac:dyDescent="0.25">
      <c r="A3567" s="116"/>
      <c r="B3567" s="65"/>
      <c r="C3567" s="65"/>
      <c r="D3567" s="66"/>
      <c r="E3567" s="67"/>
      <c r="F3567" s="65"/>
      <c r="G3567" s="66"/>
      <c r="J3567" s="65"/>
      <c r="K3567" s="65"/>
      <c r="L3567" s="66"/>
      <c r="M3567" s="65"/>
      <c r="N3567" s="65"/>
      <c r="O3567" s="65"/>
      <c r="P3567" s="66"/>
      <c r="Q3567" s="31">
        <f t="shared" si="110"/>
        <v>9999</v>
      </c>
      <c r="R3567" s="31" t="str">
        <f t="shared" si="111"/>
        <v/>
      </c>
      <c r="S3567" s="29">
        <f>IF($Q3567&lt;Parâmetros!$E$19,$G3567-1,$G3567)</f>
        <v>0</v>
      </c>
    </row>
    <row r="3568" spans="1:19" ht="15" customHeight="1" x14ac:dyDescent="0.25">
      <c r="A3568" s="116"/>
      <c r="B3568" s="65"/>
      <c r="C3568" s="65"/>
      <c r="D3568" s="66"/>
      <c r="E3568" s="67"/>
      <c r="F3568" s="65"/>
      <c r="G3568" s="66"/>
      <c r="J3568" s="65"/>
      <c r="K3568" s="65"/>
      <c r="L3568" s="66"/>
      <c r="M3568" s="65"/>
      <c r="N3568" s="65"/>
      <c r="O3568" s="65"/>
      <c r="P3568" s="66"/>
      <c r="Q3568" s="31">
        <f t="shared" si="110"/>
        <v>9999</v>
      </c>
      <c r="R3568" s="31" t="str">
        <f t="shared" si="111"/>
        <v/>
      </c>
      <c r="S3568" s="29">
        <f>IF($Q3568&lt;Parâmetros!$E$19,$G3568-1,$G3568)</f>
        <v>0</v>
      </c>
    </row>
    <row r="3569" spans="1:19" ht="15" customHeight="1" x14ac:dyDescent="0.25">
      <c r="A3569" s="116"/>
      <c r="B3569" s="65"/>
      <c r="C3569" s="65"/>
      <c r="D3569" s="66"/>
      <c r="E3569" s="67"/>
      <c r="F3569" s="65"/>
      <c r="G3569" s="66"/>
      <c r="J3569" s="65"/>
      <c r="K3569" s="65"/>
      <c r="L3569" s="66"/>
      <c r="M3569" s="65"/>
      <c r="N3569" s="65"/>
      <c r="O3569" s="65"/>
      <c r="P3569" s="66"/>
      <c r="Q3569" s="31">
        <f t="shared" si="110"/>
        <v>9999</v>
      </c>
      <c r="R3569" s="31" t="str">
        <f t="shared" si="111"/>
        <v/>
      </c>
      <c r="S3569" s="29">
        <f>IF($Q3569&lt;Parâmetros!$E$19,$G3569-1,$G3569)</f>
        <v>0</v>
      </c>
    </row>
    <row r="3570" spans="1:19" ht="15" customHeight="1" x14ac:dyDescent="0.25">
      <c r="A3570" s="116"/>
      <c r="B3570" s="65"/>
      <c r="C3570" s="65"/>
      <c r="D3570" s="66"/>
      <c r="E3570" s="67"/>
      <c r="F3570" s="65"/>
      <c r="G3570" s="66"/>
      <c r="J3570" s="65"/>
      <c r="K3570" s="65"/>
      <c r="L3570" s="66"/>
      <c r="M3570" s="65"/>
      <c r="N3570" s="65"/>
      <c r="O3570" s="65"/>
      <c r="P3570" s="66"/>
      <c r="Q3570" s="31">
        <f t="shared" si="110"/>
        <v>9999</v>
      </c>
      <c r="R3570" s="31" t="str">
        <f t="shared" si="111"/>
        <v/>
      </c>
      <c r="S3570" s="29">
        <f>IF($Q3570&lt;Parâmetros!$E$19,$G3570-1,$G3570)</f>
        <v>0</v>
      </c>
    </row>
    <row r="3571" spans="1:19" ht="15" customHeight="1" x14ac:dyDescent="0.25">
      <c r="A3571" s="116"/>
      <c r="B3571" s="65"/>
      <c r="C3571" s="65"/>
      <c r="D3571" s="66"/>
      <c r="E3571" s="67"/>
      <c r="F3571" s="65"/>
      <c r="G3571" s="66"/>
      <c r="J3571" s="65"/>
      <c r="K3571" s="65"/>
      <c r="L3571" s="66"/>
      <c r="M3571" s="65"/>
      <c r="N3571" s="65"/>
      <c r="O3571" s="65"/>
      <c r="P3571" s="66"/>
      <c r="Q3571" s="31">
        <f t="shared" si="110"/>
        <v>9999</v>
      </c>
      <c r="R3571" s="31" t="str">
        <f t="shared" si="111"/>
        <v/>
      </c>
      <c r="S3571" s="29">
        <f>IF($Q3571&lt;Parâmetros!$E$19,$G3571-1,$G3571)</f>
        <v>0</v>
      </c>
    </row>
    <row r="3572" spans="1:19" ht="15" customHeight="1" x14ac:dyDescent="0.25">
      <c r="A3572" s="116"/>
      <c r="B3572" s="65"/>
      <c r="C3572" s="65"/>
      <c r="D3572" s="66"/>
      <c r="E3572" s="67"/>
      <c r="F3572" s="65"/>
      <c r="G3572" s="66"/>
      <c r="J3572" s="65"/>
      <c r="K3572" s="65"/>
      <c r="L3572" s="66"/>
      <c r="M3572" s="65"/>
      <c r="O3572" s="65"/>
      <c r="P3572" s="66"/>
      <c r="Q3572" s="31">
        <f t="shared" si="110"/>
        <v>9999</v>
      </c>
      <c r="R3572" s="31" t="str">
        <f t="shared" si="111"/>
        <v/>
      </c>
      <c r="S3572" s="29">
        <f>IF($Q3572&lt;Parâmetros!$E$19,$G3572-1,$G3572)</f>
        <v>0</v>
      </c>
    </row>
    <row r="3573" spans="1:19" ht="15" customHeight="1" x14ac:dyDescent="0.25">
      <c r="A3573" s="116"/>
      <c r="B3573" s="65"/>
      <c r="C3573" s="65"/>
      <c r="D3573" s="66"/>
      <c r="E3573" s="67"/>
      <c r="F3573" s="65"/>
      <c r="G3573" s="66"/>
      <c r="J3573" s="65"/>
      <c r="K3573" s="65"/>
      <c r="L3573" s="66"/>
      <c r="M3573" s="65"/>
      <c r="N3573" s="65"/>
      <c r="O3573" s="65"/>
      <c r="P3573" s="66"/>
      <c r="Q3573" s="31">
        <f t="shared" si="110"/>
        <v>9999</v>
      </c>
      <c r="R3573" s="31" t="str">
        <f t="shared" si="111"/>
        <v/>
      </c>
      <c r="S3573" s="29">
        <f>IF($Q3573&lt;Parâmetros!$E$19,$G3573-1,$G3573)</f>
        <v>0</v>
      </c>
    </row>
    <row r="3574" spans="1:19" ht="15" customHeight="1" x14ac:dyDescent="0.25">
      <c r="A3574" s="116"/>
      <c r="B3574" s="65"/>
      <c r="C3574" s="65"/>
      <c r="D3574" s="66"/>
      <c r="E3574" s="67"/>
      <c r="F3574" s="65"/>
      <c r="G3574" s="66"/>
      <c r="J3574" s="65"/>
      <c r="K3574" s="65"/>
      <c r="L3574" s="66"/>
      <c r="M3574" s="65"/>
      <c r="N3574" s="65"/>
      <c r="O3574" s="65"/>
      <c r="P3574" s="66"/>
      <c r="Q3574" s="31">
        <f t="shared" si="110"/>
        <v>9999</v>
      </c>
      <c r="R3574" s="31" t="str">
        <f t="shared" si="111"/>
        <v/>
      </c>
      <c r="S3574" s="29">
        <f>IF($Q3574&lt;Parâmetros!$E$19,$G3574-1,$G3574)</f>
        <v>0</v>
      </c>
    </row>
    <row r="3575" spans="1:19" ht="15" customHeight="1" x14ac:dyDescent="0.25">
      <c r="A3575" s="116"/>
      <c r="B3575" s="65"/>
      <c r="C3575" s="65"/>
      <c r="D3575" s="66"/>
      <c r="E3575" s="67"/>
      <c r="F3575" s="65"/>
      <c r="G3575" s="66"/>
      <c r="J3575" s="65"/>
      <c r="K3575" s="65"/>
      <c r="L3575" s="66"/>
      <c r="M3575" s="65"/>
      <c r="N3575" s="65"/>
      <c r="O3575" s="65"/>
      <c r="P3575" s="66"/>
      <c r="Q3575" s="31">
        <f t="shared" si="110"/>
        <v>9999</v>
      </c>
      <c r="R3575" s="31" t="str">
        <f t="shared" si="111"/>
        <v/>
      </c>
      <c r="S3575" s="29">
        <f>IF($Q3575&lt;Parâmetros!$E$19,$G3575-1,$G3575)</f>
        <v>0</v>
      </c>
    </row>
    <row r="3576" spans="1:19" ht="15" customHeight="1" x14ac:dyDescent="0.25">
      <c r="A3576" s="116"/>
      <c r="B3576" s="65"/>
      <c r="C3576" s="65"/>
      <c r="D3576" s="66"/>
      <c r="E3576" s="67"/>
      <c r="F3576" s="65"/>
      <c r="G3576" s="66"/>
      <c r="J3576" s="65"/>
      <c r="K3576" s="65"/>
      <c r="L3576" s="66"/>
      <c r="M3576" s="65"/>
      <c r="N3576" s="65"/>
      <c r="O3576" s="65"/>
      <c r="P3576" s="66"/>
      <c r="Q3576" s="31">
        <f t="shared" si="110"/>
        <v>9999</v>
      </c>
      <c r="R3576" s="31" t="str">
        <f t="shared" si="111"/>
        <v/>
      </c>
      <c r="S3576" s="29">
        <f>IF($Q3576&lt;Parâmetros!$E$19,$G3576-1,$G3576)</f>
        <v>0</v>
      </c>
    </row>
    <row r="3577" spans="1:19" ht="15" customHeight="1" x14ac:dyDescent="0.25">
      <c r="A3577" s="116"/>
      <c r="B3577" s="65"/>
      <c r="C3577" s="65"/>
      <c r="D3577" s="66"/>
      <c r="E3577" s="67"/>
      <c r="F3577" s="65"/>
      <c r="G3577" s="66"/>
      <c r="J3577" s="65"/>
      <c r="K3577" s="65"/>
      <c r="L3577" s="66"/>
      <c r="M3577" s="65"/>
      <c r="N3577" s="65"/>
      <c r="O3577" s="65"/>
      <c r="P3577" s="66"/>
      <c r="Q3577" s="31">
        <f t="shared" si="110"/>
        <v>9999</v>
      </c>
      <c r="R3577" s="31" t="str">
        <f t="shared" si="111"/>
        <v/>
      </c>
      <c r="S3577" s="29">
        <f>IF($Q3577&lt;Parâmetros!$E$19,$G3577-1,$G3577)</f>
        <v>0</v>
      </c>
    </row>
    <row r="3578" spans="1:19" ht="15" customHeight="1" x14ac:dyDescent="0.25">
      <c r="A3578" s="116"/>
      <c r="B3578" s="65"/>
      <c r="C3578" s="65"/>
      <c r="D3578" s="66"/>
      <c r="E3578" s="67"/>
      <c r="F3578" s="65"/>
      <c r="G3578" s="66"/>
      <c r="J3578" s="65"/>
      <c r="K3578" s="65"/>
      <c r="L3578" s="66"/>
      <c r="M3578" s="65"/>
      <c r="N3578" s="65"/>
      <c r="O3578" s="65"/>
      <c r="P3578" s="66"/>
      <c r="Q3578" s="31">
        <f t="shared" si="110"/>
        <v>9999</v>
      </c>
      <c r="R3578" s="31" t="str">
        <f t="shared" si="111"/>
        <v/>
      </c>
      <c r="S3578" s="29">
        <f>IF($Q3578&lt;Parâmetros!$E$19,$G3578-1,$G3578)</f>
        <v>0</v>
      </c>
    </row>
    <row r="3579" spans="1:19" ht="15" customHeight="1" x14ac:dyDescent="0.25">
      <c r="A3579" s="116"/>
      <c r="B3579" s="65"/>
      <c r="C3579" s="65"/>
      <c r="D3579" s="66"/>
      <c r="E3579" s="67"/>
      <c r="F3579" s="65"/>
      <c r="G3579" s="66"/>
      <c r="J3579" s="65"/>
      <c r="K3579" s="65"/>
      <c r="L3579" s="66"/>
      <c r="M3579" s="65"/>
      <c r="O3579" s="65"/>
      <c r="P3579" s="66"/>
      <c r="Q3579" s="31">
        <f t="shared" si="110"/>
        <v>9999</v>
      </c>
      <c r="R3579" s="31" t="str">
        <f t="shared" si="111"/>
        <v/>
      </c>
      <c r="S3579" s="29">
        <f>IF($Q3579&lt;Parâmetros!$E$19,$G3579-1,$G3579)</f>
        <v>0</v>
      </c>
    </row>
    <row r="3580" spans="1:19" ht="15" customHeight="1" x14ac:dyDescent="0.25">
      <c r="A3580" s="116"/>
      <c r="B3580" s="65"/>
      <c r="C3580" s="65"/>
      <c r="D3580" s="66"/>
      <c r="E3580" s="67"/>
      <c r="F3580" s="65"/>
      <c r="G3580" s="66"/>
      <c r="J3580" s="65"/>
      <c r="K3580" s="65"/>
      <c r="L3580" s="66"/>
      <c r="M3580" s="65"/>
      <c r="O3580" s="65"/>
      <c r="P3580" s="66"/>
      <c r="Q3580" s="31">
        <f t="shared" ref="Q3580:Q3643" si="112">IFERROR(VALUE(LEFT($J3580,2))*60+VALUE(MID($J3580,4,2)),9999)</f>
        <v>9999</v>
      </c>
      <c r="R3580" s="31" t="str">
        <f t="shared" ref="R3580:R3643" si="113">IFERROR(VALUE(LEFT($K3580,2))*60+VALUE(MID($K3580,4,2)),"")</f>
        <v/>
      </c>
      <c r="S3580" s="29">
        <f>IF($Q3580&lt;Parâmetros!$E$19,$G3580-1,$G3580)</f>
        <v>0</v>
      </c>
    </row>
    <row r="3581" spans="1:19" ht="15" customHeight="1" x14ac:dyDescent="0.25">
      <c r="A3581" s="116"/>
      <c r="B3581" s="65"/>
      <c r="C3581" s="65"/>
      <c r="D3581" s="66"/>
      <c r="E3581" s="67"/>
      <c r="F3581" s="65"/>
      <c r="G3581" s="66"/>
      <c r="J3581" s="65"/>
      <c r="K3581" s="65"/>
      <c r="L3581" s="66"/>
      <c r="M3581" s="65"/>
      <c r="N3581" s="65"/>
      <c r="O3581" s="65"/>
      <c r="P3581" s="66"/>
      <c r="Q3581" s="31">
        <f t="shared" si="112"/>
        <v>9999</v>
      </c>
      <c r="R3581" s="31" t="str">
        <f t="shared" si="113"/>
        <v/>
      </c>
      <c r="S3581" s="29">
        <f>IF($Q3581&lt;Parâmetros!$E$19,$G3581-1,$G3581)</f>
        <v>0</v>
      </c>
    </row>
    <row r="3582" spans="1:19" ht="15" customHeight="1" x14ac:dyDescent="0.25">
      <c r="A3582" s="116"/>
      <c r="B3582" s="65"/>
      <c r="C3582" s="65"/>
      <c r="D3582" s="66"/>
      <c r="E3582" s="67"/>
      <c r="F3582" s="65"/>
      <c r="G3582" s="66"/>
      <c r="J3582" s="65"/>
      <c r="K3582" s="65"/>
      <c r="L3582" s="66"/>
      <c r="M3582" s="65"/>
      <c r="N3582" s="65"/>
      <c r="O3582" s="65"/>
      <c r="P3582" s="66"/>
      <c r="Q3582" s="31">
        <f t="shared" si="112"/>
        <v>9999</v>
      </c>
      <c r="R3582" s="31" t="str">
        <f t="shared" si="113"/>
        <v/>
      </c>
      <c r="S3582" s="29">
        <f>IF($Q3582&lt;Parâmetros!$E$19,$G3582-1,$G3582)</f>
        <v>0</v>
      </c>
    </row>
    <row r="3583" spans="1:19" ht="15" customHeight="1" x14ac:dyDescent="0.25">
      <c r="A3583" s="116"/>
      <c r="B3583" s="65"/>
      <c r="C3583" s="65"/>
      <c r="D3583" s="66"/>
      <c r="E3583" s="67"/>
      <c r="F3583" s="65"/>
      <c r="G3583" s="66"/>
      <c r="J3583" s="65"/>
      <c r="K3583" s="65"/>
      <c r="L3583" s="66"/>
      <c r="M3583" s="65"/>
      <c r="N3583" s="65"/>
      <c r="O3583" s="65"/>
      <c r="P3583" s="66"/>
      <c r="Q3583" s="31">
        <f t="shared" si="112"/>
        <v>9999</v>
      </c>
      <c r="R3583" s="31" t="str">
        <f t="shared" si="113"/>
        <v/>
      </c>
      <c r="S3583" s="29">
        <f>IF($Q3583&lt;Parâmetros!$E$19,$G3583-1,$G3583)</f>
        <v>0</v>
      </c>
    </row>
    <row r="3584" spans="1:19" ht="15" customHeight="1" x14ac:dyDescent="0.25">
      <c r="A3584" s="116"/>
      <c r="B3584" s="65"/>
      <c r="C3584" s="65"/>
      <c r="D3584" s="66"/>
      <c r="E3584" s="67"/>
      <c r="F3584" s="65"/>
      <c r="G3584" s="66"/>
      <c r="J3584" s="65"/>
      <c r="K3584" s="65"/>
      <c r="L3584" s="66"/>
      <c r="M3584" s="65"/>
      <c r="O3584" s="65"/>
      <c r="P3584" s="66"/>
      <c r="Q3584" s="31">
        <f t="shared" si="112"/>
        <v>9999</v>
      </c>
      <c r="R3584" s="31" t="str">
        <f t="shared" si="113"/>
        <v/>
      </c>
      <c r="S3584" s="29">
        <f>IF($Q3584&lt;Parâmetros!$E$19,$G3584-1,$G3584)</f>
        <v>0</v>
      </c>
    </row>
    <row r="3585" spans="1:19" ht="15" customHeight="1" x14ac:dyDescent="0.25">
      <c r="A3585" s="116"/>
      <c r="B3585" s="65"/>
      <c r="C3585" s="65"/>
      <c r="D3585" s="66"/>
      <c r="E3585" s="67"/>
      <c r="F3585" s="65"/>
      <c r="G3585" s="66"/>
      <c r="J3585" s="65"/>
      <c r="K3585" s="65"/>
      <c r="L3585" s="66"/>
      <c r="M3585" s="65"/>
      <c r="N3585" s="65"/>
      <c r="O3585" s="65"/>
      <c r="P3585" s="66"/>
      <c r="Q3585" s="31">
        <f t="shared" si="112"/>
        <v>9999</v>
      </c>
      <c r="R3585" s="31" t="str">
        <f t="shared" si="113"/>
        <v/>
      </c>
      <c r="S3585" s="29">
        <f>IF($Q3585&lt;Parâmetros!$E$19,$G3585-1,$G3585)</f>
        <v>0</v>
      </c>
    </row>
    <row r="3586" spans="1:19" ht="15" customHeight="1" x14ac:dyDescent="0.25">
      <c r="A3586" s="116"/>
      <c r="B3586" s="65"/>
      <c r="C3586" s="65"/>
      <c r="D3586" s="66"/>
      <c r="E3586" s="67"/>
      <c r="F3586" s="65"/>
      <c r="G3586" s="66"/>
      <c r="J3586" s="65"/>
      <c r="K3586" s="65"/>
      <c r="L3586" s="66"/>
      <c r="M3586" s="65"/>
      <c r="O3586" s="65"/>
      <c r="P3586" s="66"/>
      <c r="Q3586" s="31">
        <f t="shared" si="112"/>
        <v>9999</v>
      </c>
      <c r="R3586" s="31" t="str">
        <f t="shared" si="113"/>
        <v/>
      </c>
      <c r="S3586" s="29">
        <f>IF($Q3586&lt;Parâmetros!$E$19,$G3586-1,$G3586)</f>
        <v>0</v>
      </c>
    </row>
    <row r="3587" spans="1:19" ht="15" customHeight="1" x14ac:dyDescent="0.25">
      <c r="A3587" s="116"/>
      <c r="B3587" s="65"/>
      <c r="C3587" s="65"/>
      <c r="D3587" s="66"/>
      <c r="E3587" s="67"/>
      <c r="F3587" s="65"/>
      <c r="G3587" s="66"/>
      <c r="J3587" s="65"/>
      <c r="K3587" s="65"/>
      <c r="L3587" s="66"/>
      <c r="M3587" s="65"/>
      <c r="O3587" s="65"/>
      <c r="P3587" s="66"/>
      <c r="Q3587" s="31">
        <f t="shared" si="112"/>
        <v>9999</v>
      </c>
      <c r="R3587" s="31" t="str">
        <f t="shared" si="113"/>
        <v/>
      </c>
      <c r="S3587" s="29">
        <f>IF($Q3587&lt;Parâmetros!$E$19,$G3587-1,$G3587)</f>
        <v>0</v>
      </c>
    </row>
    <row r="3588" spans="1:19" ht="15" customHeight="1" x14ac:dyDescent="0.25">
      <c r="A3588" s="116"/>
      <c r="B3588" s="65"/>
      <c r="C3588" s="65"/>
      <c r="D3588" s="66"/>
      <c r="E3588" s="67"/>
      <c r="F3588" s="65"/>
      <c r="G3588" s="66"/>
      <c r="J3588" s="65"/>
      <c r="K3588" s="65"/>
      <c r="L3588" s="66"/>
      <c r="M3588" s="65"/>
      <c r="O3588" s="65"/>
      <c r="P3588" s="66"/>
      <c r="Q3588" s="31">
        <f t="shared" si="112"/>
        <v>9999</v>
      </c>
      <c r="R3588" s="31" t="str">
        <f t="shared" si="113"/>
        <v/>
      </c>
      <c r="S3588" s="29">
        <f>IF($Q3588&lt;Parâmetros!$E$19,$G3588-1,$G3588)</f>
        <v>0</v>
      </c>
    </row>
    <row r="3589" spans="1:19" ht="15" customHeight="1" x14ac:dyDescent="0.25">
      <c r="A3589" s="116"/>
      <c r="B3589" s="65"/>
      <c r="C3589" s="65"/>
      <c r="D3589" s="66"/>
      <c r="E3589" s="67"/>
      <c r="F3589" s="65"/>
      <c r="G3589" s="66"/>
      <c r="J3589" s="65"/>
      <c r="K3589" s="65"/>
      <c r="L3589" s="66"/>
      <c r="M3589" s="65"/>
      <c r="N3589" s="65"/>
      <c r="O3589" s="65"/>
      <c r="P3589" s="66"/>
      <c r="Q3589" s="31">
        <f t="shared" si="112"/>
        <v>9999</v>
      </c>
      <c r="R3589" s="31" t="str">
        <f t="shared" si="113"/>
        <v/>
      </c>
      <c r="S3589" s="29">
        <f>IF($Q3589&lt;Parâmetros!$E$19,$G3589-1,$G3589)</f>
        <v>0</v>
      </c>
    </row>
    <row r="3590" spans="1:19" ht="15" customHeight="1" x14ac:dyDescent="0.25">
      <c r="A3590" s="116"/>
      <c r="B3590" s="65"/>
      <c r="C3590" s="65"/>
      <c r="D3590" s="66"/>
      <c r="E3590" s="67"/>
      <c r="F3590" s="65"/>
      <c r="G3590" s="66"/>
      <c r="J3590" s="65"/>
      <c r="K3590" s="65"/>
      <c r="L3590" s="66"/>
      <c r="M3590" s="65"/>
      <c r="N3590" s="65"/>
      <c r="O3590" s="65"/>
      <c r="P3590" s="66"/>
      <c r="Q3590" s="31">
        <f t="shared" si="112"/>
        <v>9999</v>
      </c>
      <c r="R3590" s="31" t="str">
        <f t="shared" si="113"/>
        <v/>
      </c>
      <c r="S3590" s="29">
        <f>IF($Q3590&lt;Parâmetros!$E$19,$G3590-1,$G3590)</f>
        <v>0</v>
      </c>
    </row>
    <row r="3591" spans="1:19" ht="15" customHeight="1" x14ac:dyDescent="0.25">
      <c r="A3591" s="116"/>
      <c r="B3591" s="65"/>
      <c r="C3591" s="65"/>
      <c r="D3591" s="66"/>
      <c r="E3591" s="67"/>
      <c r="F3591" s="65"/>
      <c r="G3591" s="66"/>
      <c r="J3591" s="65"/>
      <c r="K3591" s="65"/>
      <c r="L3591" s="66"/>
      <c r="M3591" s="65"/>
      <c r="N3591" s="65"/>
      <c r="O3591" s="65"/>
      <c r="P3591" s="66"/>
      <c r="Q3591" s="31">
        <f t="shared" si="112"/>
        <v>9999</v>
      </c>
      <c r="R3591" s="31" t="str">
        <f t="shared" si="113"/>
        <v/>
      </c>
      <c r="S3591" s="29">
        <f>IF($Q3591&lt;Parâmetros!$E$19,$G3591-1,$G3591)</f>
        <v>0</v>
      </c>
    </row>
    <row r="3592" spans="1:19" ht="15" customHeight="1" x14ac:dyDescent="0.25">
      <c r="A3592" s="116"/>
      <c r="B3592" s="65"/>
      <c r="C3592" s="65"/>
      <c r="D3592" s="66"/>
      <c r="E3592" s="67"/>
      <c r="F3592" s="65"/>
      <c r="G3592" s="66"/>
      <c r="J3592" s="65"/>
      <c r="K3592" s="65"/>
      <c r="L3592" s="66"/>
      <c r="M3592" s="65"/>
      <c r="N3592" s="65"/>
      <c r="O3592" s="65"/>
      <c r="P3592" s="66"/>
      <c r="Q3592" s="31">
        <f t="shared" si="112"/>
        <v>9999</v>
      </c>
      <c r="R3592" s="31" t="str">
        <f t="shared" si="113"/>
        <v/>
      </c>
      <c r="S3592" s="29">
        <f>IF($Q3592&lt;Parâmetros!$E$19,$G3592-1,$G3592)</f>
        <v>0</v>
      </c>
    </row>
    <row r="3593" spans="1:19" ht="15" customHeight="1" x14ac:dyDescent="0.25">
      <c r="A3593" s="116"/>
      <c r="B3593" s="65"/>
      <c r="C3593" s="65"/>
      <c r="D3593" s="66"/>
      <c r="E3593" s="67"/>
      <c r="F3593" s="65"/>
      <c r="G3593" s="66"/>
      <c r="J3593" s="65"/>
      <c r="K3593" s="65"/>
      <c r="L3593" s="66"/>
      <c r="M3593" s="65"/>
      <c r="N3593" s="65"/>
      <c r="O3593" s="65"/>
      <c r="P3593" s="66"/>
      <c r="Q3593" s="31">
        <f t="shared" si="112"/>
        <v>9999</v>
      </c>
      <c r="R3593" s="31" t="str">
        <f t="shared" si="113"/>
        <v/>
      </c>
      <c r="S3593" s="29">
        <f>IF($Q3593&lt;Parâmetros!$E$19,$G3593-1,$G3593)</f>
        <v>0</v>
      </c>
    </row>
    <row r="3594" spans="1:19" ht="15" customHeight="1" x14ac:dyDescent="0.25">
      <c r="A3594" s="116"/>
      <c r="B3594" s="65"/>
      <c r="C3594" s="65"/>
      <c r="D3594" s="66"/>
      <c r="E3594" s="67"/>
      <c r="F3594" s="65"/>
      <c r="G3594" s="66"/>
      <c r="J3594" s="65"/>
      <c r="K3594" s="65"/>
      <c r="L3594" s="66"/>
      <c r="M3594" s="65"/>
      <c r="N3594" s="65"/>
      <c r="O3594" s="65"/>
      <c r="P3594" s="66"/>
      <c r="Q3594" s="31">
        <f t="shared" si="112"/>
        <v>9999</v>
      </c>
      <c r="R3594" s="31" t="str">
        <f t="shared" si="113"/>
        <v/>
      </c>
      <c r="S3594" s="29">
        <f>IF($Q3594&lt;Parâmetros!$E$19,$G3594-1,$G3594)</f>
        <v>0</v>
      </c>
    </row>
    <row r="3595" spans="1:19" ht="15" customHeight="1" x14ac:dyDescent="0.25">
      <c r="A3595" s="116"/>
      <c r="B3595" s="65"/>
      <c r="C3595" s="65"/>
      <c r="D3595" s="66"/>
      <c r="E3595" s="67"/>
      <c r="F3595" s="65"/>
      <c r="G3595" s="66"/>
      <c r="J3595" s="65"/>
      <c r="K3595" s="65"/>
      <c r="L3595" s="66"/>
      <c r="M3595" s="65"/>
      <c r="N3595" s="65"/>
      <c r="O3595" s="65"/>
      <c r="P3595" s="66"/>
      <c r="Q3595" s="31">
        <f t="shared" si="112"/>
        <v>9999</v>
      </c>
      <c r="R3595" s="31" t="str">
        <f t="shared" si="113"/>
        <v/>
      </c>
      <c r="S3595" s="29">
        <f>IF($Q3595&lt;Parâmetros!$E$19,$G3595-1,$G3595)</f>
        <v>0</v>
      </c>
    </row>
    <row r="3596" spans="1:19" ht="15" customHeight="1" x14ac:dyDescent="0.25">
      <c r="A3596" s="116"/>
      <c r="B3596" s="65"/>
      <c r="C3596" s="65"/>
      <c r="D3596" s="66"/>
      <c r="E3596" s="67"/>
      <c r="F3596" s="65"/>
      <c r="G3596" s="66"/>
      <c r="J3596" s="65"/>
      <c r="K3596" s="65"/>
      <c r="L3596" s="66"/>
      <c r="M3596" s="65"/>
      <c r="O3596" s="65"/>
      <c r="P3596" s="66"/>
      <c r="Q3596" s="31">
        <f t="shared" si="112"/>
        <v>9999</v>
      </c>
      <c r="R3596" s="31" t="str">
        <f t="shared" si="113"/>
        <v/>
      </c>
      <c r="S3596" s="29">
        <f>IF($Q3596&lt;Parâmetros!$E$19,$G3596-1,$G3596)</f>
        <v>0</v>
      </c>
    </row>
    <row r="3597" spans="1:19" ht="15" customHeight="1" x14ac:dyDescent="0.25">
      <c r="A3597" s="116"/>
      <c r="B3597" s="65"/>
      <c r="C3597" s="65"/>
      <c r="D3597" s="66"/>
      <c r="E3597" s="67"/>
      <c r="F3597" s="65"/>
      <c r="G3597" s="66"/>
      <c r="J3597" s="65"/>
      <c r="K3597" s="65"/>
      <c r="L3597" s="66"/>
      <c r="M3597" s="65"/>
      <c r="O3597" s="65"/>
      <c r="P3597" s="66"/>
      <c r="Q3597" s="31">
        <f t="shared" si="112"/>
        <v>9999</v>
      </c>
      <c r="R3597" s="31" t="str">
        <f t="shared" si="113"/>
        <v/>
      </c>
      <c r="S3597" s="29">
        <f>IF($Q3597&lt;Parâmetros!$E$19,$G3597-1,$G3597)</f>
        <v>0</v>
      </c>
    </row>
    <row r="3598" spans="1:19" ht="15" customHeight="1" x14ac:dyDescent="0.25">
      <c r="A3598" s="116"/>
      <c r="B3598" s="65"/>
      <c r="C3598" s="65"/>
      <c r="D3598" s="66"/>
      <c r="E3598" s="67"/>
      <c r="F3598" s="65"/>
      <c r="G3598" s="66"/>
      <c r="J3598" s="65"/>
      <c r="K3598" s="65"/>
      <c r="L3598" s="66"/>
      <c r="M3598" s="65"/>
      <c r="N3598" s="65"/>
      <c r="O3598" s="65"/>
      <c r="P3598" s="66"/>
      <c r="Q3598" s="31">
        <f t="shared" si="112"/>
        <v>9999</v>
      </c>
      <c r="R3598" s="31" t="str">
        <f t="shared" si="113"/>
        <v/>
      </c>
      <c r="S3598" s="29">
        <f>IF($Q3598&lt;Parâmetros!$E$19,$G3598-1,$G3598)</f>
        <v>0</v>
      </c>
    </row>
    <row r="3599" spans="1:19" ht="15" customHeight="1" x14ac:dyDescent="0.25">
      <c r="A3599" s="116"/>
      <c r="B3599" s="65"/>
      <c r="C3599" s="65"/>
      <c r="D3599" s="66"/>
      <c r="E3599" s="67"/>
      <c r="F3599" s="65"/>
      <c r="G3599" s="66"/>
      <c r="J3599" s="65"/>
      <c r="K3599" s="65"/>
      <c r="L3599" s="66"/>
      <c r="M3599" s="65"/>
      <c r="N3599" s="65"/>
      <c r="O3599" s="65"/>
      <c r="P3599" s="66"/>
      <c r="Q3599" s="31">
        <f t="shared" si="112"/>
        <v>9999</v>
      </c>
      <c r="R3599" s="31" t="str">
        <f t="shared" si="113"/>
        <v/>
      </c>
      <c r="S3599" s="29">
        <f>IF($Q3599&lt;Parâmetros!$E$19,$G3599-1,$G3599)</f>
        <v>0</v>
      </c>
    </row>
    <row r="3600" spans="1:19" ht="15" customHeight="1" x14ac:dyDescent="0.25">
      <c r="A3600" s="116"/>
      <c r="B3600" s="65"/>
      <c r="C3600" s="65"/>
      <c r="D3600" s="66"/>
      <c r="E3600" s="67"/>
      <c r="F3600" s="65"/>
      <c r="G3600" s="66"/>
      <c r="J3600" s="65"/>
      <c r="K3600" s="65"/>
      <c r="L3600" s="66"/>
      <c r="M3600" s="65"/>
      <c r="N3600" s="65"/>
      <c r="O3600" s="65"/>
      <c r="P3600" s="66"/>
      <c r="Q3600" s="31">
        <f t="shared" si="112"/>
        <v>9999</v>
      </c>
      <c r="R3600" s="31" t="str">
        <f t="shared" si="113"/>
        <v/>
      </c>
      <c r="S3600" s="29">
        <f>IF($Q3600&lt;Parâmetros!$E$19,$G3600-1,$G3600)</f>
        <v>0</v>
      </c>
    </row>
    <row r="3601" spans="1:19" ht="15" customHeight="1" x14ac:dyDescent="0.25">
      <c r="A3601" s="116"/>
      <c r="B3601" s="65"/>
      <c r="C3601" s="65"/>
      <c r="D3601" s="66"/>
      <c r="E3601" s="67"/>
      <c r="F3601" s="65"/>
      <c r="G3601" s="66"/>
      <c r="J3601" s="65"/>
      <c r="K3601" s="65"/>
      <c r="L3601" s="66"/>
      <c r="M3601" s="65"/>
      <c r="N3601" s="65"/>
      <c r="O3601" s="65"/>
      <c r="P3601" s="66"/>
      <c r="Q3601" s="31">
        <f t="shared" si="112"/>
        <v>9999</v>
      </c>
      <c r="R3601" s="31" t="str">
        <f t="shared" si="113"/>
        <v/>
      </c>
      <c r="S3601" s="29">
        <f>IF($Q3601&lt;Parâmetros!$E$19,$G3601-1,$G3601)</f>
        <v>0</v>
      </c>
    </row>
    <row r="3602" spans="1:19" ht="15" customHeight="1" x14ac:dyDescent="0.25">
      <c r="A3602" s="116"/>
      <c r="B3602" s="65"/>
      <c r="C3602" s="65"/>
      <c r="D3602" s="66"/>
      <c r="E3602" s="67"/>
      <c r="F3602" s="65"/>
      <c r="G3602" s="66"/>
      <c r="J3602" s="65"/>
      <c r="K3602" s="65"/>
      <c r="L3602" s="66"/>
      <c r="M3602" s="65"/>
      <c r="N3602" s="65"/>
      <c r="O3602" s="65"/>
      <c r="P3602" s="66"/>
      <c r="Q3602" s="31">
        <f t="shared" si="112"/>
        <v>9999</v>
      </c>
      <c r="R3602" s="31" t="str">
        <f t="shared" si="113"/>
        <v/>
      </c>
      <c r="S3602" s="29">
        <f>IF($Q3602&lt;Parâmetros!$E$19,$G3602-1,$G3602)</f>
        <v>0</v>
      </c>
    </row>
    <row r="3603" spans="1:19" ht="15" customHeight="1" x14ac:dyDescent="0.25">
      <c r="A3603" s="116"/>
      <c r="B3603" s="65"/>
      <c r="C3603" s="65"/>
      <c r="D3603" s="66"/>
      <c r="E3603" s="67"/>
      <c r="F3603" s="65"/>
      <c r="G3603" s="66"/>
      <c r="J3603" s="65"/>
      <c r="K3603" s="65"/>
      <c r="L3603" s="66"/>
      <c r="M3603" s="65"/>
      <c r="N3603" s="65"/>
      <c r="O3603" s="65"/>
      <c r="P3603" s="66"/>
      <c r="Q3603" s="31">
        <f t="shared" si="112"/>
        <v>9999</v>
      </c>
      <c r="R3603" s="31" t="str">
        <f t="shared" si="113"/>
        <v/>
      </c>
      <c r="S3603" s="29">
        <f>IF($Q3603&lt;Parâmetros!$E$19,$G3603-1,$G3603)</f>
        <v>0</v>
      </c>
    </row>
    <row r="3604" spans="1:19" ht="15" customHeight="1" x14ac:dyDescent="0.25">
      <c r="A3604" s="116"/>
      <c r="B3604" s="65"/>
      <c r="C3604" s="65"/>
      <c r="D3604" s="66"/>
      <c r="E3604" s="67"/>
      <c r="F3604" s="65"/>
      <c r="G3604" s="66"/>
      <c r="J3604" s="65"/>
      <c r="K3604" s="65"/>
      <c r="L3604" s="66"/>
      <c r="M3604" s="65"/>
      <c r="O3604" s="65"/>
      <c r="P3604" s="66"/>
      <c r="Q3604" s="31">
        <f t="shared" si="112"/>
        <v>9999</v>
      </c>
      <c r="R3604" s="31" t="str">
        <f t="shared" si="113"/>
        <v/>
      </c>
      <c r="S3604" s="29">
        <f>IF($Q3604&lt;Parâmetros!$E$19,$G3604-1,$G3604)</f>
        <v>0</v>
      </c>
    </row>
    <row r="3605" spans="1:19" ht="15" customHeight="1" x14ac:dyDescent="0.25">
      <c r="A3605" s="116"/>
      <c r="B3605" s="65"/>
      <c r="C3605" s="65"/>
      <c r="D3605" s="66"/>
      <c r="E3605" s="67"/>
      <c r="F3605" s="65"/>
      <c r="G3605" s="66"/>
      <c r="J3605" s="65"/>
      <c r="K3605" s="65"/>
      <c r="L3605" s="66"/>
      <c r="M3605" s="65"/>
      <c r="N3605" s="65"/>
      <c r="O3605" s="65"/>
      <c r="P3605" s="66"/>
      <c r="Q3605" s="31">
        <f t="shared" si="112"/>
        <v>9999</v>
      </c>
      <c r="R3605" s="31" t="str">
        <f t="shared" si="113"/>
        <v/>
      </c>
      <c r="S3605" s="29">
        <f>IF($Q3605&lt;Parâmetros!$E$19,$G3605-1,$G3605)</f>
        <v>0</v>
      </c>
    </row>
    <row r="3606" spans="1:19" ht="15" customHeight="1" x14ac:dyDescent="0.25">
      <c r="A3606" s="116"/>
      <c r="B3606" s="65"/>
      <c r="C3606" s="65"/>
      <c r="D3606" s="66"/>
      <c r="E3606" s="67"/>
      <c r="F3606" s="65"/>
      <c r="G3606" s="66"/>
      <c r="J3606" s="65"/>
      <c r="K3606" s="65"/>
      <c r="L3606" s="66"/>
      <c r="M3606" s="65"/>
      <c r="N3606" s="65"/>
      <c r="O3606" s="65"/>
      <c r="P3606" s="66"/>
      <c r="Q3606" s="31">
        <f t="shared" si="112"/>
        <v>9999</v>
      </c>
      <c r="R3606" s="31" t="str">
        <f t="shared" si="113"/>
        <v/>
      </c>
      <c r="S3606" s="29">
        <f>IF($Q3606&lt;Parâmetros!$E$19,$G3606-1,$G3606)</f>
        <v>0</v>
      </c>
    </row>
    <row r="3607" spans="1:19" ht="15" customHeight="1" x14ac:dyDescent="0.25">
      <c r="A3607" s="116"/>
      <c r="B3607" s="65"/>
      <c r="C3607" s="65"/>
      <c r="D3607" s="66"/>
      <c r="E3607" s="67"/>
      <c r="F3607" s="65"/>
      <c r="G3607" s="66"/>
      <c r="J3607" s="65"/>
      <c r="K3607" s="65"/>
      <c r="L3607" s="66"/>
      <c r="M3607" s="65"/>
      <c r="O3607" s="65"/>
      <c r="P3607" s="66"/>
      <c r="Q3607" s="31">
        <f t="shared" si="112"/>
        <v>9999</v>
      </c>
      <c r="R3607" s="31" t="str">
        <f t="shared" si="113"/>
        <v/>
      </c>
      <c r="S3607" s="29">
        <f>IF($Q3607&lt;Parâmetros!$E$19,$G3607-1,$G3607)</f>
        <v>0</v>
      </c>
    </row>
    <row r="3608" spans="1:19" ht="15" customHeight="1" x14ac:dyDescent="0.25">
      <c r="A3608" s="116"/>
      <c r="B3608" s="65"/>
      <c r="C3608" s="65"/>
      <c r="D3608" s="66"/>
      <c r="E3608" s="67"/>
      <c r="F3608" s="65"/>
      <c r="G3608" s="66"/>
      <c r="J3608" s="65"/>
      <c r="K3608" s="65"/>
      <c r="L3608" s="66"/>
      <c r="M3608" s="65"/>
      <c r="O3608" s="65"/>
      <c r="P3608" s="66"/>
      <c r="Q3608" s="31">
        <f t="shared" si="112"/>
        <v>9999</v>
      </c>
      <c r="R3608" s="31" t="str">
        <f t="shared" si="113"/>
        <v/>
      </c>
      <c r="S3608" s="29">
        <f>IF($Q3608&lt;Parâmetros!$E$19,$G3608-1,$G3608)</f>
        <v>0</v>
      </c>
    </row>
    <row r="3609" spans="1:19" ht="15" customHeight="1" x14ac:dyDescent="0.25">
      <c r="A3609" s="116"/>
      <c r="B3609" s="65"/>
      <c r="C3609" s="65"/>
      <c r="D3609" s="66"/>
      <c r="E3609" s="67"/>
      <c r="F3609" s="65"/>
      <c r="G3609" s="66"/>
      <c r="J3609" s="65"/>
      <c r="K3609" s="65"/>
      <c r="L3609" s="66"/>
      <c r="M3609" s="65"/>
      <c r="N3609" s="65"/>
      <c r="O3609" s="65"/>
      <c r="P3609" s="66"/>
      <c r="Q3609" s="31">
        <f t="shared" si="112"/>
        <v>9999</v>
      </c>
      <c r="R3609" s="31" t="str">
        <f t="shared" si="113"/>
        <v/>
      </c>
      <c r="S3609" s="29">
        <f>IF($Q3609&lt;Parâmetros!$E$19,$G3609-1,$G3609)</f>
        <v>0</v>
      </c>
    </row>
    <row r="3610" spans="1:19" ht="15" customHeight="1" x14ac:dyDescent="0.25">
      <c r="A3610" s="116"/>
      <c r="B3610" s="65"/>
      <c r="C3610" s="65"/>
      <c r="D3610" s="66"/>
      <c r="E3610" s="67"/>
      <c r="F3610" s="65"/>
      <c r="G3610" s="66"/>
      <c r="J3610" s="65"/>
      <c r="K3610" s="65"/>
      <c r="L3610" s="66"/>
      <c r="M3610" s="65"/>
      <c r="N3610" s="65"/>
      <c r="O3610" s="65"/>
      <c r="P3610" s="66"/>
      <c r="Q3610" s="31">
        <f t="shared" si="112"/>
        <v>9999</v>
      </c>
      <c r="R3610" s="31" t="str">
        <f t="shared" si="113"/>
        <v/>
      </c>
      <c r="S3610" s="29">
        <f>IF($Q3610&lt;Parâmetros!$E$19,$G3610-1,$G3610)</f>
        <v>0</v>
      </c>
    </row>
    <row r="3611" spans="1:19" ht="15" customHeight="1" x14ac:dyDescent="0.25">
      <c r="A3611" s="116"/>
      <c r="B3611" s="65"/>
      <c r="C3611" s="65"/>
      <c r="D3611" s="66"/>
      <c r="E3611" s="67"/>
      <c r="F3611" s="65"/>
      <c r="G3611" s="66"/>
      <c r="J3611" s="65"/>
      <c r="K3611" s="65"/>
      <c r="L3611" s="66"/>
      <c r="M3611" s="65"/>
      <c r="O3611" s="65"/>
      <c r="P3611" s="66"/>
      <c r="Q3611" s="31">
        <f t="shared" si="112"/>
        <v>9999</v>
      </c>
      <c r="R3611" s="31" t="str">
        <f t="shared" si="113"/>
        <v/>
      </c>
      <c r="S3611" s="29">
        <f>IF($Q3611&lt;Parâmetros!$E$19,$G3611-1,$G3611)</f>
        <v>0</v>
      </c>
    </row>
    <row r="3612" spans="1:19" ht="15" customHeight="1" x14ac:dyDescent="0.25">
      <c r="A3612" s="116"/>
      <c r="B3612" s="65"/>
      <c r="C3612" s="65"/>
      <c r="D3612" s="66"/>
      <c r="E3612" s="67"/>
      <c r="F3612" s="65"/>
      <c r="G3612" s="66"/>
      <c r="J3612" s="65"/>
      <c r="K3612" s="65"/>
      <c r="L3612" s="66"/>
      <c r="M3612" s="65"/>
      <c r="N3612" s="65"/>
      <c r="O3612" s="65"/>
      <c r="P3612" s="66"/>
      <c r="Q3612" s="31">
        <f t="shared" si="112"/>
        <v>9999</v>
      </c>
      <c r="R3612" s="31" t="str">
        <f t="shared" si="113"/>
        <v/>
      </c>
      <c r="S3612" s="29">
        <f>IF($Q3612&lt;Parâmetros!$E$19,$G3612-1,$G3612)</f>
        <v>0</v>
      </c>
    </row>
    <row r="3613" spans="1:19" ht="15" customHeight="1" x14ac:dyDescent="0.25">
      <c r="A3613" s="116"/>
      <c r="B3613" s="65"/>
      <c r="C3613" s="65"/>
      <c r="D3613" s="66"/>
      <c r="E3613" s="67"/>
      <c r="F3613" s="65"/>
      <c r="G3613" s="66"/>
      <c r="J3613" s="65"/>
      <c r="K3613" s="65"/>
      <c r="L3613" s="66"/>
      <c r="M3613" s="65"/>
      <c r="O3613" s="65"/>
      <c r="P3613" s="66"/>
      <c r="Q3613" s="31">
        <f t="shared" si="112"/>
        <v>9999</v>
      </c>
      <c r="R3613" s="31" t="str">
        <f t="shared" si="113"/>
        <v/>
      </c>
      <c r="S3613" s="29">
        <f>IF($Q3613&lt;Parâmetros!$E$19,$G3613-1,$G3613)</f>
        <v>0</v>
      </c>
    </row>
    <row r="3614" spans="1:19" ht="15" customHeight="1" x14ac:dyDescent="0.25">
      <c r="A3614" s="116"/>
      <c r="B3614" s="65"/>
      <c r="C3614" s="65"/>
      <c r="D3614" s="66"/>
      <c r="E3614" s="67"/>
      <c r="F3614" s="65"/>
      <c r="G3614" s="66"/>
      <c r="J3614" s="65"/>
      <c r="K3614" s="65"/>
      <c r="L3614" s="66"/>
      <c r="M3614" s="65"/>
      <c r="N3614" s="65"/>
      <c r="O3614" s="65"/>
      <c r="P3614" s="66"/>
      <c r="Q3614" s="31">
        <f t="shared" si="112"/>
        <v>9999</v>
      </c>
      <c r="R3614" s="31" t="str">
        <f t="shared" si="113"/>
        <v/>
      </c>
      <c r="S3614" s="29">
        <f>IF($Q3614&lt;Parâmetros!$E$19,$G3614-1,$G3614)</f>
        <v>0</v>
      </c>
    </row>
    <row r="3615" spans="1:19" ht="15" customHeight="1" x14ac:dyDescent="0.25">
      <c r="A3615" s="116"/>
      <c r="B3615" s="65"/>
      <c r="C3615" s="65"/>
      <c r="D3615" s="66"/>
      <c r="E3615" s="67"/>
      <c r="F3615" s="65"/>
      <c r="G3615" s="66"/>
      <c r="J3615" s="65"/>
      <c r="K3615" s="65"/>
      <c r="L3615" s="66"/>
      <c r="M3615" s="65"/>
      <c r="O3615" s="65"/>
      <c r="P3615" s="66"/>
      <c r="Q3615" s="31">
        <f t="shared" si="112"/>
        <v>9999</v>
      </c>
      <c r="R3615" s="31" t="str">
        <f t="shared" si="113"/>
        <v/>
      </c>
      <c r="S3615" s="29">
        <f>IF($Q3615&lt;Parâmetros!$E$19,$G3615-1,$G3615)</f>
        <v>0</v>
      </c>
    </row>
    <row r="3616" spans="1:19" ht="15" customHeight="1" x14ac:dyDescent="0.25">
      <c r="A3616" s="116"/>
      <c r="B3616" s="65"/>
      <c r="C3616" s="65"/>
      <c r="D3616" s="66"/>
      <c r="E3616" s="67"/>
      <c r="F3616" s="65"/>
      <c r="G3616" s="66"/>
      <c r="J3616" s="65"/>
      <c r="K3616" s="65"/>
      <c r="L3616" s="66"/>
      <c r="M3616" s="65"/>
      <c r="O3616" s="65"/>
      <c r="P3616" s="66"/>
      <c r="Q3616" s="31">
        <f t="shared" si="112"/>
        <v>9999</v>
      </c>
      <c r="R3616" s="31" t="str">
        <f t="shared" si="113"/>
        <v/>
      </c>
      <c r="S3616" s="29">
        <f>IF($Q3616&lt;Parâmetros!$E$19,$G3616-1,$G3616)</f>
        <v>0</v>
      </c>
    </row>
    <row r="3617" spans="1:19" ht="15" customHeight="1" x14ac:dyDescent="0.25">
      <c r="A3617" s="116"/>
      <c r="B3617" s="65"/>
      <c r="C3617" s="65"/>
      <c r="D3617" s="66"/>
      <c r="E3617" s="67"/>
      <c r="F3617" s="65"/>
      <c r="G3617" s="66"/>
      <c r="J3617" s="65"/>
      <c r="K3617" s="65"/>
      <c r="L3617" s="66"/>
      <c r="M3617" s="65"/>
      <c r="N3617" s="65"/>
      <c r="O3617" s="65"/>
      <c r="P3617" s="66"/>
      <c r="Q3617" s="31">
        <f t="shared" si="112"/>
        <v>9999</v>
      </c>
      <c r="R3617" s="31" t="str">
        <f t="shared" si="113"/>
        <v/>
      </c>
      <c r="S3617" s="29">
        <f>IF($Q3617&lt;Parâmetros!$E$19,$G3617-1,$G3617)</f>
        <v>0</v>
      </c>
    </row>
    <row r="3618" spans="1:19" ht="15" customHeight="1" x14ac:dyDescent="0.25">
      <c r="A3618" s="116"/>
      <c r="B3618" s="65"/>
      <c r="C3618" s="65"/>
      <c r="D3618" s="66"/>
      <c r="E3618" s="67"/>
      <c r="F3618" s="65"/>
      <c r="G3618" s="66"/>
      <c r="J3618" s="65"/>
      <c r="K3618" s="65"/>
      <c r="L3618" s="66"/>
      <c r="M3618" s="65"/>
      <c r="N3618" s="65"/>
      <c r="O3618" s="65"/>
      <c r="P3618" s="66"/>
      <c r="Q3618" s="31">
        <f t="shared" si="112"/>
        <v>9999</v>
      </c>
      <c r="R3618" s="31" t="str">
        <f t="shared" si="113"/>
        <v/>
      </c>
      <c r="S3618" s="29">
        <f>IF($Q3618&lt;Parâmetros!$E$19,$G3618-1,$G3618)</f>
        <v>0</v>
      </c>
    </row>
    <row r="3619" spans="1:19" ht="15" customHeight="1" x14ac:dyDescent="0.25">
      <c r="A3619" s="116"/>
      <c r="B3619" s="65"/>
      <c r="C3619" s="65"/>
      <c r="D3619" s="66"/>
      <c r="E3619" s="67"/>
      <c r="F3619" s="65"/>
      <c r="G3619" s="66"/>
      <c r="J3619" s="65"/>
      <c r="K3619" s="65"/>
      <c r="L3619" s="66"/>
      <c r="M3619" s="65"/>
      <c r="N3619" s="65"/>
      <c r="O3619" s="65"/>
      <c r="P3619" s="66"/>
      <c r="Q3619" s="31">
        <f t="shared" si="112"/>
        <v>9999</v>
      </c>
      <c r="R3619" s="31" t="str">
        <f t="shared" si="113"/>
        <v/>
      </c>
      <c r="S3619" s="29">
        <f>IF($Q3619&lt;Parâmetros!$E$19,$G3619-1,$G3619)</f>
        <v>0</v>
      </c>
    </row>
    <row r="3620" spans="1:19" ht="15" customHeight="1" x14ac:dyDescent="0.25">
      <c r="A3620" s="116"/>
      <c r="B3620" s="65"/>
      <c r="C3620" s="65"/>
      <c r="D3620" s="66"/>
      <c r="E3620" s="67"/>
      <c r="F3620" s="65"/>
      <c r="G3620" s="66"/>
      <c r="J3620" s="65"/>
      <c r="K3620" s="65"/>
      <c r="L3620" s="66"/>
      <c r="M3620" s="65"/>
      <c r="O3620" s="65"/>
      <c r="P3620" s="66"/>
      <c r="Q3620" s="31">
        <f t="shared" si="112"/>
        <v>9999</v>
      </c>
      <c r="R3620" s="31" t="str">
        <f t="shared" si="113"/>
        <v/>
      </c>
      <c r="S3620" s="29">
        <f>IF($Q3620&lt;Parâmetros!$E$19,$G3620-1,$G3620)</f>
        <v>0</v>
      </c>
    </row>
    <row r="3621" spans="1:19" ht="15" customHeight="1" x14ac:dyDescent="0.25">
      <c r="A3621" s="116"/>
      <c r="B3621" s="65"/>
      <c r="C3621" s="65"/>
      <c r="D3621" s="66"/>
      <c r="E3621" s="67"/>
      <c r="F3621" s="65"/>
      <c r="G3621" s="66"/>
      <c r="J3621" s="65"/>
      <c r="K3621" s="65"/>
      <c r="L3621" s="66"/>
      <c r="M3621" s="65"/>
      <c r="N3621" s="65"/>
      <c r="O3621" s="65"/>
      <c r="P3621" s="66"/>
      <c r="Q3621" s="31">
        <f t="shared" si="112"/>
        <v>9999</v>
      </c>
      <c r="R3621" s="31" t="str">
        <f t="shared" si="113"/>
        <v/>
      </c>
      <c r="S3621" s="29">
        <f>IF($Q3621&lt;Parâmetros!$E$19,$G3621-1,$G3621)</f>
        <v>0</v>
      </c>
    </row>
    <row r="3622" spans="1:19" ht="15" customHeight="1" x14ac:dyDescent="0.25">
      <c r="A3622" s="116"/>
      <c r="B3622" s="65"/>
      <c r="C3622" s="65"/>
      <c r="D3622" s="66"/>
      <c r="E3622" s="67"/>
      <c r="F3622" s="65"/>
      <c r="G3622" s="66"/>
      <c r="J3622" s="65"/>
      <c r="K3622" s="65"/>
      <c r="L3622" s="66"/>
      <c r="M3622" s="65"/>
      <c r="N3622" s="65"/>
      <c r="O3622" s="65"/>
      <c r="P3622" s="66"/>
      <c r="Q3622" s="31">
        <f t="shared" si="112"/>
        <v>9999</v>
      </c>
      <c r="R3622" s="31" t="str">
        <f t="shared" si="113"/>
        <v/>
      </c>
      <c r="S3622" s="29">
        <f>IF($Q3622&lt;Parâmetros!$E$19,$G3622-1,$G3622)</f>
        <v>0</v>
      </c>
    </row>
    <row r="3623" spans="1:19" ht="15" customHeight="1" x14ac:dyDescent="0.25">
      <c r="A3623" s="116"/>
      <c r="B3623" s="65"/>
      <c r="C3623" s="65"/>
      <c r="D3623" s="66"/>
      <c r="E3623" s="67"/>
      <c r="F3623" s="65"/>
      <c r="G3623" s="66"/>
      <c r="J3623" s="65"/>
      <c r="K3623" s="65"/>
      <c r="L3623" s="66"/>
      <c r="M3623" s="65"/>
      <c r="O3623" s="65"/>
      <c r="P3623" s="66"/>
      <c r="Q3623" s="31">
        <f t="shared" si="112"/>
        <v>9999</v>
      </c>
      <c r="R3623" s="31" t="str">
        <f t="shared" si="113"/>
        <v/>
      </c>
      <c r="S3623" s="29">
        <f>IF($Q3623&lt;Parâmetros!$E$19,$G3623-1,$G3623)</f>
        <v>0</v>
      </c>
    </row>
    <row r="3624" spans="1:19" ht="15" customHeight="1" x14ac:dyDescent="0.25">
      <c r="A3624" s="116"/>
      <c r="B3624" s="65"/>
      <c r="C3624" s="65"/>
      <c r="D3624" s="66"/>
      <c r="E3624" s="67"/>
      <c r="F3624" s="65"/>
      <c r="G3624" s="66"/>
      <c r="J3624" s="65"/>
      <c r="K3624" s="65"/>
      <c r="L3624" s="66"/>
      <c r="M3624" s="65"/>
      <c r="O3624" s="65"/>
      <c r="P3624" s="66"/>
      <c r="Q3624" s="31">
        <f t="shared" si="112"/>
        <v>9999</v>
      </c>
      <c r="R3624" s="31" t="str">
        <f t="shared" si="113"/>
        <v/>
      </c>
      <c r="S3624" s="29">
        <f>IF($Q3624&lt;Parâmetros!$E$19,$G3624-1,$G3624)</f>
        <v>0</v>
      </c>
    </row>
    <row r="3625" spans="1:19" ht="15" customHeight="1" x14ac:dyDescent="0.25">
      <c r="A3625" s="116"/>
      <c r="B3625" s="65"/>
      <c r="C3625" s="65"/>
      <c r="D3625" s="66"/>
      <c r="E3625" s="67"/>
      <c r="F3625" s="65"/>
      <c r="G3625" s="66"/>
      <c r="J3625" s="65"/>
      <c r="K3625" s="65"/>
      <c r="L3625" s="66"/>
      <c r="M3625" s="65"/>
      <c r="N3625" s="65"/>
      <c r="O3625" s="65"/>
      <c r="P3625" s="66"/>
      <c r="Q3625" s="31">
        <f t="shared" si="112"/>
        <v>9999</v>
      </c>
      <c r="R3625" s="31" t="str">
        <f t="shared" si="113"/>
        <v/>
      </c>
      <c r="S3625" s="29">
        <f>IF($Q3625&lt;Parâmetros!$E$19,$G3625-1,$G3625)</f>
        <v>0</v>
      </c>
    </row>
    <row r="3626" spans="1:19" ht="15" customHeight="1" x14ac:dyDescent="0.25">
      <c r="A3626" s="116"/>
      <c r="B3626" s="65"/>
      <c r="C3626" s="65"/>
      <c r="D3626" s="66"/>
      <c r="E3626" s="67"/>
      <c r="F3626" s="65"/>
      <c r="G3626" s="66"/>
      <c r="J3626" s="65"/>
      <c r="K3626" s="65"/>
      <c r="L3626" s="66"/>
      <c r="M3626" s="65"/>
      <c r="N3626" s="65"/>
      <c r="O3626" s="65"/>
      <c r="P3626" s="66"/>
      <c r="Q3626" s="31">
        <f t="shared" si="112"/>
        <v>9999</v>
      </c>
      <c r="R3626" s="31" t="str">
        <f t="shared" si="113"/>
        <v/>
      </c>
      <c r="S3626" s="29">
        <f>IF($Q3626&lt;Parâmetros!$E$19,$G3626-1,$G3626)</f>
        <v>0</v>
      </c>
    </row>
    <row r="3627" spans="1:19" ht="15" customHeight="1" x14ac:dyDescent="0.25">
      <c r="A3627" s="116"/>
      <c r="B3627" s="65"/>
      <c r="C3627" s="65"/>
      <c r="D3627" s="66"/>
      <c r="E3627" s="67"/>
      <c r="F3627" s="65"/>
      <c r="G3627" s="66"/>
      <c r="J3627" s="65"/>
      <c r="K3627" s="65"/>
      <c r="L3627" s="66"/>
      <c r="M3627" s="65"/>
      <c r="N3627" s="65"/>
      <c r="O3627" s="65"/>
      <c r="P3627" s="66"/>
      <c r="Q3627" s="31">
        <f t="shared" si="112"/>
        <v>9999</v>
      </c>
      <c r="R3627" s="31" t="str">
        <f t="shared" si="113"/>
        <v/>
      </c>
      <c r="S3627" s="29">
        <f>IF($Q3627&lt;Parâmetros!$E$19,$G3627-1,$G3627)</f>
        <v>0</v>
      </c>
    </row>
    <row r="3628" spans="1:19" ht="15" customHeight="1" x14ac:dyDescent="0.25">
      <c r="A3628" s="116"/>
      <c r="B3628" s="65"/>
      <c r="C3628" s="65"/>
      <c r="D3628" s="66"/>
      <c r="E3628" s="67"/>
      <c r="F3628" s="65"/>
      <c r="G3628" s="66"/>
      <c r="J3628" s="65"/>
      <c r="K3628" s="65"/>
      <c r="L3628" s="66"/>
      <c r="M3628" s="65"/>
      <c r="N3628" s="65"/>
      <c r="O3628" s="65"/>
      <c r="P3628" s="66"/>
      <c r="Q3628" s="31">
        <f t="shared" si="112"/>
        <v>9999</v>
      </c>
      <c r="R3628" s="31" t="str">
        <f t="shared" si="113"/>
        <v/>
      </c>
      <c r="S3628" s="29">
        <f>IF($Q3628&lt;Parâmetros!$E$19,$G3628-1,$G3628)</f>
        <v>0</v>
      </c>
    </row>
    <row r="3629" spans="1:19" ht="15" customHeight="1" x14ac:dyDescent="0.25">
      <c r="A3629" s="116"/>
      <c r="B3629" s="65"/>
      <c r="C3629" s="65"/>
      <c r="D3629" s="66"/>
      <c r="E3629" s="67"/>
      <c r="F3629" s="65"/>
      <c r="G3629" s="66"/>
      <c r="J3629" s="65"/>
      <c r="K3629" s="65"/>
      <c r="L3629" s="66"/>
      <c r="M3629" s="65"/>
      <c r="N3629" s="65"/>
      <c r="O3629" s="65"/>
      <c r="P3629" s="66"/>
      <c r="Q3629" s="31">
        <f t="shared" si="112"/>
        <v>9999</v>
      </c>
      <c r="R3629" s="31" t="str">
        <f t="shared" si="113"/>
        <v/>
      </c>
      <c r="S3629" s="29">
        <f>IF($Q3629&lt;Parâmetros!$E$19,$G3629-1,$G3629)</f>
        <v>0</v>
      </c>
    </row>
    <row r="3630" spans="1:19" ht="15" customHeight="1" x14ac:dyDescent="0.25">
      <c r="A3630" s="116"/>
      <c r="B3630" s="65"/>
      <c r="C3630" s="65"/>
      <c r="D3630" s="66"/>
      <c r="E3630" s="67"/>
      <c r="F3630" s="65"/>
      <c r="G3630" s="66"/>
      <c r="J3630" s="65"/>
      <c r="K3630" s="65"/>
      <c r="L3630" s="66"/>
      <c r="M3630" s="65"/>
      <c r="N3630" s="65"/>
      <c r="O3630" s="65"/>
      <c r="P3630" s="66"/>
      <c r="Q3630" s="31">
        <f t="shared" si="112"/>
        <v>9999</v>
      </c>
      <c r="R3630" s="31" t="str">
        <f t="shared" si="113"/>
        <v/>
      </c>
      <c r="S3630" s="29">
        <f>IF($Q3630&lt;Parâmetros!$E$19,$G3630-1,$G3630)</f>
        <v>0</v>
      </c>
    </row>
    <row r="3631" spans="1:19" ht="15" customHeight="1" x14ac:dyDescent="0.25">
      <c r="A3631" s="116"/>
      <c r="B3631" s="65"/>
      <c r="C3631" s="65"/>
      <c r="D3631" s="66"/>
      <c r="E3631" s="67"/>
      <c r="F3631" s="65"/>
      <c r="G3631" s="66"/>
      <c r="J3631" s="65"/>
      <c r="K3631" s="65"/>
      <c r="L3631" s="66"/>
      <c r="M3631" s="65"/>
      <c r="N3631" s="65"/>
      <c r="O3631" s="65"/>
      <c r="P3631" s="66"/>
      <c r="Q3631" s="31">
        <f t="shared" si="112"/>
        <v>9999</v>
      </c>
      <c r="R3631" s="31" t="str">
        <f t="shared" si="113"/>
        <v/>
      </c>
      <c r="S3631" s="29">
        <f>IF($Q3631&lt;Parâmetros!$E$19,$G3631-1,$G3631)</f>
        <v>0</v>
      </c>
    </row>
    <row r="3632" spans="1:19" ht="15" customHeight="1" x14ac:dyDescent="0.25">
      <c r="A3632" s="116"/>
      <c r="B3632" s="65"/>
      <c r="C3632" s="65"/>
      <c r="D3632" s="66"/>
      <c r="E3632" s="67"/>
      <c r="F3632" s="65"/>
      <c r="G3632" s="66"/>
      <c r="J3632" s="65"/>
      <c r="K3632" s="65"/>
      <c r="L3632" s="66"/>
      <c r="M3632" s="65"/>
      <c r="N3632" s="65"/>
      <c r="O3632" s="65"/>
      <c r="P3632" s="66"/>
      <c r="Q3632" s="31">
        <f t="shared" si="112"/>
        <v>9999</v>
      </c>
      <c r="R3632" s="31" t="str">
        <f t="shared" si="113"/>
        <v/>
      </c>
      <c r="S3632" s="29">
        <f>IF($Q3632&lt;Parâmetros!$E$19,$G3632-1,$G3632)</f>
        <v>0</v>
      </c>
    </row>
    <row r="3633" spans="1:19" ht="15" customHeight="1" x14ac:dyDescent="0.25">
      <c r="A3633" s="116"/>
      <c r="B3633" s="65"/>
      <c r="C3633" s="65"/>
      <c r="D3633" s="66"/>
      <c r="E3633" s="67"/>
      <c r="F3633" s="65"/>
      <c r="G3633" s="66"/>
      <c r="J3633" s="65"/>
      <c r="K3633" s="65"/>
      <c r="L3633" s="66"/>
      <c r="M3633" s="65"/>
      <c r="N3633" s="65"/>
      <c r="O3633" s="65"/>
      <c r="P3633" s="66"/>
      <c r="Q3633" s="31">
        <f t="shared" si="112"/>
        <v>9999</v>
      </c>
      <c r="R3633" s="31" t="str">
        <f t="shared" si="113"/>
        <v/>
      </c>
      <c r="S3633" s="29">
        <f>IF($Q3633&lt;Parâmetros!$E$19,$G3633-1,$G3633)</f>
        <v>0</v>
      </c>
    </row>
    <row r="3634" spans="1:19" ht="15" customHeight="1" x14ac:dyDescent="0.25">
      <c r="A3634" s="116"/>
      <c r="B3634" s="65"/>
      <c r="C3634" s="65"/>
      <c r="D3634" s="66"/>
      <c r="E3634" s="67"/>
      <c r="F3634" s="65"/>
      <c r="G3634" s="66"/>
      <c r="J3634" s="65"/>
      <c r="K3634" s="65"/>
      <c r="L3634" s="66"/>
      <c r="M3634" s="65"/>
      <c r="N3634" s="65"/>
      <c r="O3634" s="65"/>
      <c r="P3634" s="66"/>
      <c r="Q3634" s="31">
        <f t="shared" si="112"/>
        <v>9999</v>
      </c>
      <c r="R3634" s="31" t="str">
        <f t="shared" si="113"/>
        <v/>
      </c>
      <c r="S3634" s="29">
        <f>IF($Q3634&lt;Parâmetros!$E$19,$G3634-1,$G3634)</f>
        <v>0</v>
      </c>
    </row>
    <row r="3635" spans="1:19" ht="15" customHeight="1" x14ac:dyDescent="0.25">
      <c r="A3635" s="116"/>
      <c r="B3635" s="65"/>
      <c r="C3635" s="65"/>
      <c r="D3635" s="66"/>
      <c r="E3635" s="67"/>
      <c r="F3635" s="65"/>
      <c r="G3635" s="66"/>
      <c r="J3635" s="65"/>
      <c r="K3635" s="65"/>
      <c r="L3635" s="66"/>
      <c r="M3635" s="65"/>
      <c r="N3635" s="65"/>
      <c r="O3635" s="65"/>
      <c r="P3635" s="66"/>
      <c r="Q3635" s="31">
        <f t="shared" si="112"/>
        <v>9999</v>
      </c>
      <c r="R3635" s="31" t="str">
        <f t="shared" si="113"/>
        <v/>
      </c>
      <c r="S3635" s="29">
        <f>IF($Q3635&lt;Parâmetros!$E$19,$G3635-1,$G3635)</f>
        <v>0</v>
      </c>
    </row>
    <row r="3636" spans="1:19" ht="15" customHeight="1" x14ac:dyDescent="0.25">
      <c r="A3636" s="116"/>
      <c r="B3636" s="65"/>
      <c r="C3636" s="65"/>
      <c r="D3636" s="66"/>
      <c r="E3636" s="67"/>
      <c r="F3636" s="65"/>
      <c r="G3636" s="66"/>
      <c r="J3636" s="65"/>
      <c r="K3636" s="65"/>
      <c r="L3636" s="66"/>
      <c r="M3636" s="65"/>
      <c r="N3636" s="65"/>
      <c r="O3636" s="65"/>
      <c r="P3636" s="66"/>
      <c r="Q3636" s="31">
        <f t="shared" si="112"/>
        <v>9999</v>
      </c>
      <c r="R3636" s="31" t="str">
        <f t="shared" si="113"/>
        <v/>
      </c>
      <c r="S3636" s="29">
        <f>IF($Q3636&lt;Parâmetros!$E$19,$G3636-1,$G3636)</f>
        <v>0</v>
      </c>
    </row>
    <row r="3637" spans="1:19" ht="15" customHeight="1" x14ac:dyDescent="0.25">
      <c r="A3637" s="116"/>
      <c r="B3637" s="65"/>
      <c r="C3637" s="65"/>
      <c r="D3637" s="66"/>
      <c r="E3637" s="67"/>
      <c r="F3637" s="65"/>
      <c r="G3637" s="66"/>
      <c r="J3637" s="65"/>
      <c r="K3637" s="65"/>
      <c r="L3637" s="66"/>
      <c r="M3637" s="65"/>
      <c r="N3637" s="65"/>
      <c r="O3637" s="65"/>
      <c r="P3637" s="66"/>
      <c r="Q3637" s="31">
        <f t="shared" si="112"/>
        <v>9999</v>
      </c>
      <c r="R3637" s="31" t="str">
        <f t="shared" si="113"/>
        <v/>
      </c>
      <c r="S3637" s="29">
        <f>IF($Q3637&lt;Parâmetros!$E$19,$G3637-1,$G3637)</f>
        <v>0</v>
      </c>
    </row>
    <row r="3638" spans="1:19" ht="15" customHeight="1" x14ac:dyDescent="0.25">
      <c r="A3638" s="116"/>
      <c r="B3638" s="65"/>
      <c r="C3638" s="65"/>
      <c r="D3638" s="66"/>
      <c r="E3638" s="67"/>
      <c r="F3638" s="65"/>
      <c r="G3638" s="66"/>
      <c r="J3638" s="65"/>
      <c r="K3638" s="65"/>
      <c r="L3638" s="66"/>
      <c r="M3638" s="65"/>
      <c r="N3638" s="65"/>
      <c r="O3638" s="65"/>
      <c r="P3638" s="66"/>
      <c r="Q3638" s="31">
        <f t="shared" si="112"/>
        <v>9999</v>
      </c>
      <c r="R3638" s="31" t="str">
        <f t="shared" si="113"/>
        <v/>
      </c>
      <c r="S3638" s="29">
        <f>IF($Q3638&lt;Parâmetros!$E$19,$G3638-1,$G3638)</f>
        <v>0</v>
      </c>
    </row>
    <row r="3639" spans="1:19" ht="15" customHeight="1" x14ac:dyDescent="0.25">
      <c r="A3639" s="116"/>
      <c r="B3639" s="65"/>
      <c r="C3639" s="65"/>
      <c r="D3639" s="66"/>
      <c r="E3639" s="67"/>
      <c r="F3639" s="65"/>
      <c r="G3639" s="66"/>
      <c r="J3639" s="65"/>
      <c r="K3639" s="65"/>
      <c r="L3639" s="66"/>
      <c r="M3639" s="65"/>
      <c r="N3639" s="65"/>
      <c r="O3639" s="65"/>
      <c r="P3639" s="66"/>
      <c r="Q3639" s="31">
        <f t="shared" si="112"/>
        <v>9999</v>
      </c>
      <c r="R3639" s="31" t="str">
        <f t="shared" si="113"/>
        <v/>
      </c>
      <c r="S3639" s="29">
        <f>IF($Q3639&lt;Parâmetros!$E$19,$G3639-1,$G3639)</f>
        <v>0</v>
      </c>
    </row>
    <row r="3640" spans="1:19" ht="15" customHeight="1" x14ac:dyDescent="0.25">
      <c r="A3640" s="116"/>
      <c r="B3640" s="65"/>
      <c r="C3640" s="65"/>
      <c r="D3640" s="66"/>
      <c r="E3640" s="67"/>
      <c r="F3640" s="65"/>
      <c r="G3640" s="66"/>
      <c r="J3640" s="65"/>
      <c r="K3640" s="65"/>
      <c r="L3640" s="66"/>
      <c r="M3640" s="65"/>
      <c r="N3640" s="65"/>
      <c r="O3640" s="65"/>
      <c r="P3640" s="66"/>
      <c r="Q3640" s="31">
        <f t="shared" si="112"/>
        <v>9999</v>
      </c>
      <c r="R3640" s="31" t="str">
        <f t="shared" si="113"/>
        <v/>
      </c>
      <c r="S3640" s="29">
        <f>IF($Q3640&lt;Parâmetros!$E$19,$G3640-1,$G3640)</f>
        <v>0</v>
      </c>
    </row>
    <row r="3641" spans="1:19" ht="15" customHeight="1" x14ac:dyDescent="0.25">
      <c r="A3641" s="116"/>
      <c r="B3641" s="65"/>
      <c r="C3641" s="65"/>
      <c r="D3641" s="66"/>
      <c r="E3641" s="67"/>
      <c r="F3641" s="65"/>
      <c r="G3641" s="66"/>
      <c r="J3641" s="65"/>
      <c r="K3641" s="65"/>
      <c r="L3641" s="66"/>
      <c r="M3641" s="65"/>
      <c r="O3641" s="65"/>
      <c r="P3641" s="66"/>
      <c r="Q3641" s="31">
        <f t="shared" si="112"/>
        <v>9999</v>
      </c>
      <c r="R3641" s="31" t="str">
        <f t="shared" si="113"/>
        <v/>
      </c>
      <c r="S3641" s="29">
        <f>IF($Q3641&lt;Parâmetros!$E$19,$G3641-1,$G3641)</f>
        <v>0</v>
      </c>
    </row>
    <row r="3642" spans="1:19" ht="15" customHeight="1" x14ac:dyDescent="0.25">
      <c r="A3642" s="116"/>
      <c r="B3642" s="65"/>
      <c r="C3642" s="65"/>
      <c r="D3642" s="66"/>
      <c r="E3642" s="67"/>
      <c r="F3642" s="65"/>
      <c r="G3642" s="66"/>
      <c r="J3642" s="65"/>
      <c r="K3642" s="65"/>
      <c r="L3642" s="66"/>
      <c r="M3642" s="65"/>
      <c r="N3642" s="65"/>
      <c r="O3642" s="65"/>
      <c r="P3642" s="66"/>
      <c r="Q3642" s="31">
        <f t="shared" si="112"/>
        <v>9999</v>
      </c>
      <c r="R3642" s="31" t="str">
        <f t="shared" si="113"/>
        <v/>
      </c>
      <c r="S3642" s="29">
        <f>IF($Q3642&lt;Parâmetros!$E$19,$G3642-1,$G3642)</f>
        <v>0</v>
      </c>
    </row>
    <row r="3643" spans="1:19" ht="15" customHeight="1" x14ac:dyDescent="0.25">
      <c r="A3643" s="116"/>
      <c r="B3643" s="65"/>
      <c r="C3643" s="65"/>
      <c r="D3643" s="66"/>
      <c r="E3643" s="67"/>
      <c r="F3643" s="65"/>
      <c r="G3643" s="66"/>
      <c r="J3643" s="65"/>
      <c r="K3643" s="65"/>
      <c r="L3643" s="66"/>
      <c r="M3643" s="65"/>
      <c r="N3643" s="65"/>
      <c r="O3643" s="65"/>
      <c r="P3643" s="66"/>
      <c r="Q3643" s="31">
        <f t="shared" si="112"/>
        <v>9999</v>
      </c>
      <c r="R3643" s="31" t="str">
        <f t="shared" si="113"/>
        <v/>
      </c>
      <c r="S3643" s="29">
        <f>IF($Q3643&lt;Parâmetros!$E$19,$G3643-1,$G3643)</f>
        <v>0</v>
      </c>
    </row>
    <row r="3644" spans="1:19" ht="15" customHeight="1" x14ac:dyDescent="0.25">
      <c r="A3644" s="116"/>
      <c r="B3644" s="65"/>
      <c r="C3644" s="65"/>
      <c r="D3644" s="66"/>
      <c r="E3644" s="67"/>
      <c r="F3644" s="65"/>
      <c r="G3644" s="66"/>
      <c r="J3644" s="65"/>
      <c r="K3644" s="65"/>
      <c r="L3644" s="66"/>
      <c r="M3644" s="65"/>
      <c r="N3644" s="65"/>
      <c r="O3644" s="65"/>
      <c r="P3644" s="66"/>
      <c r="Q3644" s="31">
        <f t="shared" ref="Q3644:Q3707" si="114">IFERROR(VALUE(LEFT($J3644,2))*60+VALUE(MID($J3644,4,2)),9999)</f>
        <v>9999</v>
      </c>
      <c r="R3644" s="31" t="str">
        <f t="shared" ref="R3644:R3707" si="115">IFERROR(VALUE(LEFT($K3644,2))*60+VALUE(MID($K3644,4,2)),"")</f>
        <v/>
      </c>
      <c r="S3644" s="29">
        <f>IF($Q3644&lt;Parâmetros!$E$19,$G3644-1,$G3644)</f>
        <v>0</v>
      </c>
    </row>
    <row r="3645" spans="1:19" ht="15" customHeight="1" x14ac:dyDescent="0.25">
      <c r="A3645" s="116"/>
      <c r="B3645" s="65"/>
      <c r="C3645" s="65"/>
      <c r="D3645" s="66"/>
      <c r="E3645" s="67"/>
      <c r="F3645" s="65"/>
      <c r="G3645" s="66"/>
      <c r="J3645" s="65"/>
      <c r="K3645" s="65"/>
      <c r="L3645" s="66"/>
      <c r="M3645" s="65"/>
      <c r="N3645" s="65"/>
      <c r="O3645" s="65"/>
      <c r="P3645" s="66"/>
      <c r="Q3645" s="31">
        <f t="shared" si="114"/>
        <v>9999</v>
      </c>
      <c r="R3645" s="31" t="str">
        <f t="shared" si="115"/>
        <v/>
      </c>
      <c r="S3645" s="29">
        <f>IF($Q3645&lt;Parâmetros!$E$19,$G3645-1,$G3645)</f>
        <v>0</v>
      </c>
    </row>
    <row r="3646" spans="1:19" ht="15" customHeight="1" x14ac:dyDescent="0.25">
      <c r="A3646" s="116"/>
      <c r="B3646" s="65"/>
      <c r="C3646" s="65"/>
      <c r="D3646" s="66"/>
      <c r="E3646" s="67"/>
      <c r="F3646" s="65"/>
      <c r="G3646" s="66"/>
      <c r="J3646" s="65"/>
      <c r="K3646" s="65"/>
      <c r="L3646" s="66"/>
      <c r="M3646" s="65"/>
      <c r="N3646" s="65"/>
      <c r="O3646" s="65"/>
      <c r="P3646" s="66"/>
      <c r="Q3646" s="31">
        <f t="shared" si="114"/>
        <v>9999</v>
      </c>
      <c r="R3646" s="31" t="str">
        <f t="shared" si="115"/>
        <v/>
      </c>
      <c r="S3646" s="29">
        <f>IF($Q3646&lt;Parâmetros!$E$19,$G3646-1,$G3646)</f>
        <v>0</v>
      </c>
    </row>
    <row r="3647" spans="1:19" ht="15" customHeight="1" x14ac:dyDescent="0.25">
      <c r="A3647" s="116"/>
      <c r="B3647" s="65"/>
      <c r="C3647" s="65"/>
      <c r="D3647" s="66"/>
      <c r="E3647" s="67"/>
      <c r="F3647" s="65"/>
      <c r="G3647" s="66"/>
      <c r="J3647" s="65"/>
      <c r="K3647" s="65"/>
      <c r="L3647" s="66"/>
      <c r="M3647" s="65"/>
      <c r="O3647" s="65"/>
      <c r="P3647" s="66"/>
      <c r="Q3647" s="31">
        <f t="shared" si="114"/>
        <v>9999</v>
      </c>
      <c r="R3647" s="31" t="str">
        <f t="shared" si="115"/>
        <v/>
      </c>
      <c r="S3647" s="29">
        <f>IF($Q3647&lt;Parâmetros!$E$19,$G3647-1,$G3647)</f>
        <v>0</v>
      </c>
    </row>
    <row r="3648" spans="1:19" ht="15" customHeight="1" x14ac:dyDescent="0.25">
      <c r="A3648" s="116"/>
      <c r="B3648" s="65"/>
      <c r="C3648" s="65"/>
      <c r="D3648" s="66"/>
      <c r="E3648" s="67"/>
      <c r="F3648" s="65"/>
      <c r="G3648" s="66"/>
      <c r="J3648" s="65"/>
      <c r="K3648" s="65"/>
      <c r="L3648" s="66"/>
      <c r="M3648" s="65"/>
      <c r="O3648" s="65"/>
      <c r="P3648" s="66"/>
      <c r="Q3648" s="31">
        <f t="shared" si="114"/>
        <v>9999</v>
      </c>
      <c r="R3648" s="31" t="str">
        <f t="shared" si="115"/>
        <v/>
      </c>
      <c r="S3648" s="29">
        <f>IF($Q3648&lt;Parâmetros!$E$19,$G3648-1,$G3648)</f>
        <v>0</v>
      </c>
    </row>
    <row r="3649" spans="1:19" ht="15" customHeight="1" x14ac:dyDescent="0.25">
      <c r="A3649" s="116"/>
      <c r="B3649" s="65"/>
      <c r="C3649" s="65"/>
      <c r="D3649" s="66"/>
      <c r="E3649" s="67"/>
      <c r="F3649" s="65"/>
      <c r="G3649" s="66"/>
      <c r="J3649" s="65"/>
      <c r="K3649" s="65"/>
      <c r="L3649" s="66"/>
      <c r="M3649" s="65"/>
      <c r="O3649" s="65"/>
      <c r="P3649" s="66"/>
      <c r="Q3649" s="31">
        <f t="shared" si="114"/>
        <v>9999</v>
      </c>
      <c r="R3649" s="31" t="str">
        <f t="shared" si="115"/>
        <v/>
      </c>
      <c r="S3649" s="29">
        <f>IF($Q3649&lt;Parâmetros!$E$19,$G3649-1,$G3649)</f>
        <v>0</v>
      </c>
    </row>
    <row r="3650" spans="1:19" ht="15" customHeight="1" x14ac:dyDescent="0.25">
      <c r="A3650" s="116"/>
      <c r="B3650" s="65"/>
      <c r="C3650" s="65"/>
      <c r="D3650" s="66"/>
      <c r="E3650" s="67"/>
      <c r="F3650" s="65"/>
      <c r="G3650" s="66"/>
      <c r="J3650" s="65"/>
      <c r="K3650" s="65"/>
      <c r="L3650" s="66"/>
      <c r="M3650" s="65"/>
      <c r="O3650" s="65"/>
      <c r="P3650" s="66"/>
      <c r="Q3650" s="31">
        <f t="shared" si="114"/>
        <v>9999</v>
      </c>
      <c r="R3650" s="31" t="str">
        <f t="shared" si="115"/>
        <v/>
      </c>
      <c r="S3650" s="29">
        <f>IF($Q3650&lt;Parâmetros!$E$19,$G3650-1,$G3650)</f>
        <v>0</v>
      </c>
    </row>
    <row r="3651" spans="1:19" ht="15" customHeight="1" x14ac:dyDescent="0.25">
      <c r="A3651" s="116"/>
      <c r="B3651" s="65"/>
      <c r="C3651" s="65"/>
      <c r="D3651" s="66"/>
      <c r="E3651" s="67"/>
      <c r="F3651" s="65"/>
      <c r="G3651" s="66"/>
      <c r="J3651" s="65"/>
      <c r="K3651" s="65"/>
      <c r="L3651" s="66"/>
      <c r="M3651" s="65"/>
      <c r="N3651" s="65"/>
      <c r="O3651" s="65"/>
      <c r="P3651" s="66"/>
      <c r="Q3651" s="31">
        <f t="shared" si="114"/>
        <v>9999</v>
      </c>
      <c r="R3651" s="31" t="str">
        <f t="shared" si="115"/>
        <v/>
      </c>
      <c r="S3651" s="29">
        <f>IF($Q3651&lt;Parâmetros!$E$19,$G3651-1,$G3651)</f>
        <v>0</v>
      </c>
    </row>
    <row r="3652" spans="1:19" ht="15" customHeight="1" x14ac:dyDescent="0.25">
      <c r="A3652" s="116"/>
      <c r="B3652" s="65"/>
      <c r="C3652" s="65"/>
      <c r="D3652" s="66"/>
      <c r="E3652" s="67"/>
      <c r="F3652" s="65"/>
      <c r="G3652" s="66"/>
      <c r="J3652" s="65"/>
      <c r="K3652" s="65"/>
      <c r="L3652" s="66"/>
      <c r="M3652" s="65"/>
      <c r="O3652" s="65"/>
      <c r="P3652" s="66"/>
      <c r="Q3652" s="31">
        <f t="shared" si="114"/>
        <v>9999</v>
      </c>
      <c r="R3652" s="31" t="str">
        <f t="shared" si="115"/>
        <v/>
      </c>
      <c r="S3652" s="29">
        <f>IF($Q3652&lt;Parâmetros!$E$19,$G3652-1,$G3652)</f>
        <v>0</v>
      </c>
    </row>
    <row r="3653" spans="1:19" ht="15" customHeight="1" x14ac:dyDescent="0.25">
      <c r="A3653" s="116"/>
      <c r="B3653" s="65"/>
      <c r="C3653" s="65"/>
      <c r="D3653" s="66"/>
      <c r="E3653" s="67"/>
      <c r="F3653" s="65"/>
      <c r="G3653" s="66"/>
      <c r="J3653" s="65"/>
      <c r="K3653" s="65"/>
      <c r="L3653" s="66"/>
      <c r="M3653" s="65"/>
      <c r="O3653" s="65"/>
      <c r="P3653" s="66"/>
      <c r="Q3653" s="31">
        <f t="shared" si="114"/>
        <v>9999</v>
      </c>
      <c r="R3653" s="31" t="str">
        <f t="shared" si="115"/>
        <v/>
      </c>
      <c r="S3653" s="29">
        <f>IF($Q3653&lt;Parâmetros!$E$19,$G3653-1,$G3653)</f>
        <v>0</v>
      </c>
    </row>
    <row r="3654" spans="1:19" ht="15" customHeight="1" x14ac:dyDescent="0.25">
      <c r="A3654" s="116"/>
      <c r="B3654" s="65"/>
      <c r="C3654" s="65"/>
      <c r="D3654" s="66"/>
      <c r="E3654" s="67"/>
      <c r="F3654" s="65"/>
      <c r="G3654" s="66"/>
      <c r="J3654" s="65"/>
      <c r="K3654" s="65"/>
      <c r="L3654" s="66"/>
      <c r="M3654" s="65"/>
      <c r="O3654" s="65"/>
      <c r="P3654" s="66"/>
      <c r="Q3654" s="31">
        <f t="shared" si="114"/>
        <v>9999</v>
      </c>
      <c r="R3654" s="31" t="str">
        <f t="shared" si="115"/>
        <v/>
      </c>
      <c r="S3654" s="29">
        <f>IF($Q3654&lt;Parâmetros!$E$19,$G3654-1,$G3654)</f>
        <v>0</v>
      </c>
    </row>
    <row r="3655" spans="1:19" ht="15" customHeight="1" x14ac:dyDescent="0.25">
      <c r="A3655" s="116"/>
      <c r="B3655" s="65"/>
      <c r="C3655" s="65"/>
      <c r="D3655" s="66"/>
      <c r="E3655" s="67"/>
      <c r="F3655" s="65"/>
      <c r="G3655" s="66"/>
      <c r="J3655" s="65"/>
      <c r="K3655" s="65"/>
      <c r="L3655" s="66"/>
      <c r="M3655" s="65"/>
      <c r="O3655" s="65"/>
      <c r="P3655" s="66"/>
      <c r="Q3655" s="31">
        <f t="shared" si="114"/>
        <v>9999</v>
      </c>
      <c r="R3655" s="31" t="str">
        <f t="shared" si="115"/>
        <v/>
      </c>
      <c r="S3655" s="29">
        <f>IF($Q3655&lt;Parâmetros!$E$19,$G3655-1,$G3655)</f>
        <v>0</v>
      </c>
    </row>
    <row r="3656" spans="1:19" ht="15" customHeight="1" x14ac:dyDescent="0.25">
      <c r="A3656" s="116"/>
      <c r="B3656" s="65"/>
      <c r="C3656" s="65"/>
      <c r="D3656" s="66"/>
      <c r="E3656" s="67"/>
      <c r="F3656" s="65"/>
      <c r="G3656" s="66"/>
      <c r="J3656" s="65"/>
      <c r="K3656" s="65"/>
      <c r="L3656" s="66"/>
      <c r="M3656" s="65"/>
      <c r="O3656" s="65"/>
      <c r="P3656" s="66"/>
      <c r="Q3656" s="31">
        <f t="shared" si="114"/>
        <v>9999</v>
      </c>
      <c r="R3656" s="31" t="str">
        <f t="shared" si="115"/>
        <v/>
      </c>
      <c r="S3656" s="29">
        <f>IF($Q3656&lt;Parâmetros!$E$19,$G3656-1,$G3656)</f>
        <v>0</v>
      </c>
    </row>
    <row r="3657" spans="1:19" ht="15" customHeight="1" x14ac:dyDescent="0.25">
      <c r="A3657" s="116"/>
      <c r="B3657" s="65"/>
      <c r="C3657" s="65"/>
      <c r="D3657" s="66"/>
      <c r="E3657" s="67"/>
      <c r="F3657" s="65"/>
      <c r="G3657" s="66"/>
      <c r="J3657" s="65"/>
      <c r="K3657" s="65"/>
      <c r="L3657" s="66"/>
      <c r="M3657" s="65"/>
      <c r="O3657" s="65"/>
      <c r="P3657" s="66"/>
      <c r="Q3657" s="31">
        <f t="shared" si="114"/>
        <v>9999</v>
      </c>
      <c r="R3657" s="31" t="str">
        <f t="shared" si="115"/>
        <v/>
      </c>
      <c r="S3657" s="29">
        <f>IF($Q3657&lt;Parâmetros!$E$19,$G3657-1,$G3657)</f>
        <v>0</v>
      </c>
    </row>
    <row r="3658" spans="1:19" ht="15" customHeight="1" x14ac:dyDescent="0.25">
      <c r="A3658" s="116"/>
      <c r="B3658" s="65"/>
      <c r="C3658" s="65"/>
      <c r="D3658" s="66"/>
      <c r="E3658" s="67"/>
      <c r="F3658" s="65"/>
      <c r="G3658" s="66"/>
      <c r="J3658" s="65"/>
      <c r="K3658" s="65"/>
      <c r="L3658" s="66"/>
      <c r="M3658" s="65"/>
      <c r="O3658" s="65"/>
      <c r="P3658" s="66"/>
      <c r="Q3658" s="31">
        <f t="shared" si="114"/>
        <v>9999</v>
      </c>
      <c r="R3658" s="31" t="str">
        <f t="shared" si="115"/>
        <v/>
      </c>
      <c r="S3658" s="29">
        <f>IF($Q3658&lt;Parâmetros!$E$19,$G3658-1,$G3658)</f>
        <v>0</v>
      </c>
    </row>
    <row r="3659" spans="1:19" ht="15" customHeight="1" x14ac:dyDescent="0.25">
      <c r="A3659" s="116"/>
      <c r="B3659" s="65"/>
      <c r="C3659" s="65"/>
      <c r="D3659" s="66"/>
      <c r="E3659" s="67"/>
      <c r="F3659" s="65"/>
      <c r="G3659" s="66"/>
      <c r="J3659" s="65"/>
      <c r="K3659" s="65"/>
      <c r="L3659" s="66"/>
      <c r="M3659" s="65"/>
      <c r="O3659" s="65"/>
      <c r="P3659" s="66"/>
      <c r="Q3659" s="31">
        <f t="shared" si="114"/>
        <v>9999</v>
      </c>
      <c r="R3659" s="31" t="str">
        <f t="shared" si="115"/>
        <v/>
      </c>
      <c r="S3659" s="29">
        <f>IF($Q3659&lt;Parâmetros!$E$19,$G3659-1,$G3659)</f>
        <v>0</v>
      </c>
    </row>
    <row r="3660" spans="1:19" ht="15" customHeight="1" x14ac:dyDescent="0.25">
      <c r="A3660" s="116"/>
      <c r="B3660" s="65"/>
      <c r="C3660" s="65"/>
      <c r="D3660" s="66"/>
      <c r="E3660" s="67"/>
      <c r="F3660" s="65"/>
      <c r="G3660" s="66"/>
      <c r="J3660" s="65"/>
      <c r="K3660" s="65"/>
      <c r="L3660" s="66"/>
      <c r="M3660" s="65"/>
      <c r="O3660" s="65"/>
      <c r="P3660" s="66"/>
      <c r="Q3660" s="31">
        <f t="shared" si="114"/>
        <v>9999</v>
      </c>
      <c r="R3660" s="31" t="str">
        <f t="shared" si="115"/>
        <v/>
      </c>
      <c r="S3660" s="29">
        <f>IF($Q3660&lt;Parâmetros!$E$19,$G3660-1,$G3660)</f>
        <v>0</v>
      </c>
    </row>
    <row r="3661" spans="1:19" ht="15" customHeight="1" x14ac:dyDescent="0.25">
      <c r="A3661" s="116"/>
      <c r="B3661" s="65"/>
      <c r="C3661" s="65"/>
      <c r="D3661" s="66"/>
      <c r="E3661" s="67"/>
      <c r="F3661" s="65"/>
      <c r="G3661" s="66"/>
      <c r="J3661" s="65"/>
      <c r="K3661" s="65"/>
      <c r="L3661" s="66"/>
      <c r="M3661" s="65"/>
      <c r="O3661" s="65"/>
      <c r="P3661" s="66"/>
      <c r="Q3661" s="31">
        <f t="shared" si="114"/>
        <v>9999</v>
      </c>
      <c r="R3661" s="31" t="str">
        <f t="shared" si="115"/>
        <v/>
      </c>
      <c r="S3661" s="29">
        <f>IF($Q3661&lt;Parâmetros!$E$19,$G3661-1,$G3661)</f>
        <v>0</v>
      </c>
    </row>
    <row r="3662" spans="1:19" ht="15" customHeight="1" x14ac:dyDescent="0.25">
      <c r="A3662" s="116"/>
      <c r="B3662" s="65"/>
      <c r="C3662" s="65"/>
      <c r="D3662" s="66"/>
      <c r="E3662" s="67"/>
      <c r="F3662" s="65"/>
      <c r="G3662" s="66"/>
      <c r="J3662" s="65"/>
      <c r="K3662" s="65"/>
      <c r="L3662" s="66"/>
      <c r="M3662" s="65"/>
      <c r="O3662" s="65"/>
      <c r="P3662" s="66"/>
      <c r="Q3662" s="31">
        <f t="shared" si="114"/>
        <v>9999</v>
      </c>
      <c r="R3662" s="31" t="str">
        <f t="shared" si="115"/>
        <v/>
      </c>
      <c r="S3662" s="29">
        <f>IF($Q3662&lt;Parâmetros!$E$19,$G3662-1,$G3662)</f>
        <v>0</v>
      </c>
    </row>
    <row r="3663" spans="1:19" ht="15" customHeight="1" x14ac:dyDescent="0.25">
      <c r="A3663" s="116"/>
      <c r="B3663" s="65"/>
      <c r="C3663" s="65"/>
      <c r="D3663" s="66"/>
      <c r="E3663" s="67"/>
      <c r="F3663" s="65"/>
      <c r="G3663" s="66"/>
      <c r="J3663" s="65"/>
      <c r="K3663" s="65"/>
      <c r="L3663" s="66"/>
      <c r="M3663" s="65"/>
      <c r="O3663" s="65"/>
      <c r="P3663" s="66"/>
      <c r="Q3663" s="31">
        <f t="shared" si="114"/>
        <v>9999</v>
      </c>
      <c r="R3663" s="31" t="str">
        <f t="shared" si="115"/>
        <v/>
      </c>
      <c r="S3663" s="29">
        <f>IF($Q3663&lt;Parâmetros!$E$19,$G3663-1,$G3663)</f>
        <v>0</v>
      </c>
    </row>
    <row r="3664" spans="1:19" ht="15" customHeight="1" x14ac:dyDescent="0.25">
      <c r="A3664" s="116"/>
      <c r="B3664" s="65"/>
      <c r="C3664" s="65"/>
      <c r="D3664" s="66"/>
      <c r="E3664" s="67"/>
      <c r="F3664" s="65"/>
      <c r="G3664" s="66"/>
      <c r="J3664" s="65"/>
      <c r="K3664" s="65"/>
      <c r="L3664" s="66"/>
      <c r="M3664" s="65"/>
      <c r="N3664" s="65"/>
      <c r="O3664" s="65"/>
      <c r="P3664" s="66"/>
      <c r="Q3664" s="31">
        <f t="shared" si="114"/>
        <v>9999</v>
      </c>
      <c r="R3664" s="31" t="str">
        <f t="shared" si="115"/>
        <v/>
      </c>
      <c r="S3664" s="29">
        <f>IF($Q3664&lt;Parâmetros!$E$19,$G3664-1,$G3664)</f>
        <v>0</v>
      </c>
    </row>
    <row r="3665" spans="1:19" ht="15" customHeight="1" x14ac:dyDescent="0.25">
      <c r="A3665" s="116"/>
      <c r="B3665" s="65"/>
      <c r="C3665" s="65"/>
      <c r="D3665" s="66"/>
      <c r="E3665" s="67"/>
      <c r="F3665" s="65"/>
      <c r="G3665" s="66"/>
      <c r="J3665" s="65"/>
      <c r="K3665" s="65"/>
      <c r="L3665" s="66"/>
      <c r="M3665" s="65"/>
      <c r="N3665" s="65"/>
      <c r="O3665" s="65"/>
      <c r="P3665" s="66"/>
      <c r="Q3665" s="31">
        <f t="shared" si="114"/>
        <v>9999</v>
      </c>
      <c r="R3665" s="31" t="str">
        <f t="shared" si="115"/>
        <v/>
      </c>
      <c r="S3665" s="29">
        <f>IF($Q3665&lt;Parâmetros!$E$19,$G3665-1,$G3665)</f>
        <v>0</v>
      </c>
    </row>
    <row r="3666" spans="1:19" ht="15" customHeight="1" x14ac:dyDescent="0.25">
      <c r="A3666" s="116"/>
      <c r="B3666" s="65"/>
      <c r="C3666" s="65"/>
      <c r="D3666" s="66"/>
      <c r="E3666" s="67"/>
      <c r="F3666" s="65"/>
      <c r="G3666" s="66"/>
      <c r="J3666" s="65"/>
      <c r="K3666" s="65"/>
      <c r="L3666" s="66"/>
      <c r="M3666" s="65"/>
      <c r="O3666" s="65"/>
      <c r="P3666" s="66"/>
      <c r="Q3666" s="31">
        <f t="shared" si="114"/>
        <v>9999</v>
      </c>
      <c r="R3666" s="31" t="str">
        <f t="shared" si="115"/>
        <v/>
      </c>
      <c r="S3666" s="29">
        <f>IF($Q3666&lt;Parâmetros!$E$19,$G3666-1,$G3666)</f>
        <v>0</v>
      </c>
    </row>
    <row r="3667" spans="1:19" ht="15" customHeight="1" x14ac:dyDescent="0.25">
      <c r="A3667" s="116"/>
      <c r="B3667" s="65"/>
      <c r="C3667" s="65"/>
      <c r="D3667" s="66"/>
      <c r="E3667" s="67"/>
      <c r="F3667" s="65"/>
      <c r="G3667" s="66"/>
      <c r="J3667" s="65"/>
      <c r="K3667" s="65"/>
      <c r="L3667" s="66"/>
      <c r="M3667" s="65"/>
      <c r="O3667" s="65"/>
      <c r="P3667" s="66"/>
      <c r="Q3667" s="31">
        <f t="shared" si="114"/>
        <v>9999</v>
      </c>
      <c r="R3667" s="31" t="str">
        <f t="shared" si="115"/>
        <v/>
      </c>
      <c r="S3667" s="29">
        <f>IF($Q3667&lt;Parâmetros!$E$19,$G3667-1,$G3667)</f>
        <v>0</v>
      </c>
    </row>
    <row r="3668" spans="1:19" ht="15" customHeight="1" x14ac:dyDescent="0.25">
      <c r="A3668" s="116"/>
      <c r="B3668" s="65"/>
      <c r="C3668" s="65"/>
      <c r="D3668" s="66"/>
      <c r="E3668" s="67"/>
      <c r="F3668" s="65"/>
      <c r="G3668" s="66"/>
      <c r="J3668" s="65"/>
      <c r="K3668" s="65"/>
      <c r="L3668" s="66"/>
      <c r="M3668" s="65"/>
      <c r="O3668" s="65"/>
      <c r="P3668" s="66"/>
      <c r="Q3668" s="31">
        <f t="shared" si="114"/>
        <v>9999</v>
      </c>
      <c r="R3668" s="31" t="str">
        <f t="shared" si="115"/>
        <v/>
      </c>
      <c r="S3668" s="29">
        <f>IF($Q3668&lt;Parâmetros!$E$19,$G3668-1,$G3668)</f>
        <v>0</v>
      </c>
    </row>
    <row r="3669" spans="1:19" ht="15" customHeight="1" x14ac:dyDescent="0.25">
      <c r="A3669" s="116"/>
      <c r="B3669" s="65"/>
      <c r="C3669" s="65"/>
      <c r="D3669" s="66"/>
      <c r="E3669" s="67"/>
      <c r="F3669" s="65"/>
      <c r="G3669" s="66"/>
      <c r="J3669" s="65"/>
      <c r="K3669" s="65"/>
      <c r="L3669" s="66"/>
      <c r="M3669" s="65"/>
      <c r="O3669" s="65"/>
      <c r="P3669" s="66"/>
      <c r="Q3669" s="31">
        <f t="shared" si="114"/>
        <v>9999</v>
      </c>
      <c r="R3669" s="31" t="str">
        <f t="shared" si="115"/>
        <v/>
      </c>
      <c r="S3669" s="29">
        <f>IF($Q3669&lt;Parâmetros!$E$19,$G3669-1,$G3669)</f>
        <v>0</v>
      </c>
    </row>
    <row r="3670" spans="1:19" ht="15" customHeight="1" x14ac:dyDescent="0.25">
      <c r="A3670" s="116"/>
      <c r="B3670" s="65"/>
      <c r="C3670" s="65"/>
      <c r="D3670" s="66"/>
      <c r="E3670" s="67"/>
      <c r="F3670" s="65"/>
      <c r="G3670" s="66"/>
      <c r="J3670" s="65"/>
      <c r="K3670" s="65"/>
      <c r="L3670" s="66"/>
      <c r="M3670" s="65"/>
      <c r="O3670" s="65"/>
      <c r="P3670" s="66"/>
      <c r="Q3670" s="31">
        <f t="shared" si="114"/>
        <v>9999</v>
      </c>
      <c r="R3670" s="31" t="str">
        <f t="shared" si="115"/>
        <v/>
      </c>
      <c r="S3670" s="29">
        <f>IF($Q3670&lt;Parâmetros!$E$19,$G3670-1,$G3670)</f>
        <v>0</v>
      </c>
    </row>
    <row r="3671" spans="1:19" ht="15" customHeight="1" x14ac:dyDescent="0.25">
      <c r="A3671" s="116"/>
      <c r="B3671" s="65"/>
      <c r="C3671" s="65"/>
      <c r="D3671" s="66"/>
      <c r="E3671" s="67"/>
      <c r="F3671" s="65"/>
      <c r="G3671" s="66"/>
      <c r="J3671" s="65"/>
      <c r="K3671" s="65"/>
      <c r="L3671" s="66"/>
      <c r="M3671" s="65"/>
      <c r="O3671" s="65"/>
      <c r="P3671" s="66"/>
      <c r="Q3671" s="31">
        <f t="shared" si="114"/>
        <v>9999</v>
      </c>
      <c r="R3671" s="31" t="str">
        <f t="shared" si="115"/>
        <v/>
      </c>
      <c r="S3671" s="29">
        <f>IF($Q3671&lt;Parâmetros!$E$19,$G3671-1,$G3671)</f>
        <v>0</v>
      </c>
    </row>
    <row r="3672" spans="1:19" ht="15" customHeight="1" x14ac:dyDescent="0.25">
      <c r="A3672" s="116"/>
      <c r="B3672" s="65"/>
      <c r="C3672" s="65"/>
      <c r="D3672" s="66"/>
      <c r="E3672" s="67"/>
      <c r="F3672" s="65"/>
      <c r="G3672" s="66"/>
      <c r="J3672" s="65"/>
      <c r="K3672" s="65"/>
      <c r="L3672" s="66"/>
      <c r="M3672" s="65"/>
      <c r="O3672" s="65"/>
      <c r="P3672" s="66"/>
      <c r="Q3672" s="31">
        <f t="shared" si="114"/>
        <v>9999</v>
      </c>
      <c r="R3672" s="31" t="str">
        <f t="shared" si="115"/>
        <v/>
      </c>
      <c r="S3672" s="29">
        <f>IF($Q3672&lt;Parâmetros!$E$19,$G3672-1,$G3672)</f>
        <v>0</v>
      </c>
    </row>
    <row r="3673" spans="1:19" ht="15" customHeight="1" x14ac:dyDescent="0.25">
      <c r="A3673" s="116"/>
      <c r="B3673" s="65"/>
      <c r="C3673" s="65"/>
      <c r="D3673" s="66"/>
      <c r="E3673" s="67"/>
      <c r="F3673" s="65"/>
      <c r="G3673" s="66"/>
      <c r="J3673" s="65"/>
      <c r="K3673" s="65"/>
      <c r="L3673" s="66"/>
      <c r="M3673" s="65"/>
      <c r="O3673" s="65"/>
      <c r="P3673" s="66"/>
      <c r="Q3673" s="31">
        <f t="shared" si="114"/>
        <v>9999</v>
      </c>
      <c r="R3673" s="31" t="str">
        <f t="shared" si="115"/>
        <v/>
      </c>
      <c r="S3673" s="29">
        <f>IF($Q3673&lt;Parâmetros!$E$19,$G3673-1,$G3673)</f>
        <v>0</v>
      </c>
    </row>
    <row r="3674" spans="1:19" ht="15" customHeight="1" x14ac:dyDescent="0.25">
      <c r="A3674" s="116"/>
      <c r="B3674" s="65"/>
      <c r="C3674" s="65"/>
      <c r="D3674" s="66"/>
      <c r="E3674" s="67"/>
      <c r="F3674" s="65"/>
      <c r="G3674" s="66"/>
      <c r="J3674" s="65"/>
      <c r="K3674" s="65"/>
      <c r="L3674" s="66"/>
      <c r="M3674" s="65"/>
      <c r="O3674" s="65"/>
      <c r="P3674" s="66"/>
      <c r="Q3674" s="31">
        <f t="shared" si="114"/>
        <v>9999</v>
      </c>
      <c r="R3674" s="31" t="str">
        <f t="shared" si="115"/>
        <v/>
      </c>
      <c r="S3674" s="29">
        <f>IF($Q3674&lt;Parâmetros!$E$19,$G3674-1,$G3674)</f>
        <v>0</v>
      </c>
    </row>
    <row r="3675" spans="1:19" ht="15" customHeight="1" x14ac:dyDescent="0.25">
      <c r="A3675" s="116"/>
      <c r="B3675" s="65"/>
      <c r="C3675" s="65"/>
      <c r="D3675" s="66"/>
      <c r="E3675" s="67"/>
      <c r="F3675" s="65"/>
      <c r="G3675" s="66"/>
      <c r="J3675" s="65"/>
      <c r="K3675" s="65"/>
      <c r="L3675" s="66"/>
      <c r="M3675" s="65"/>
      <c r="O3675" s="65"/>
      <c r="P3675" s="66"/>
      <c r="Q3675" s="31">
        <f t="shared" si="114"/>
        <v>9999</v>
      </c>
      <c r="R3675" s="31" t="str">
        <f t="shared" si="115"/>
        <v/>
      </c>
      <c r="S3675" s="29">
        <f>IF($Q3675&lt;Parâmetros!$E$19,$G3675-1,$G3675)</f>
        <v>0</v>
      </c>
    </row>
    <row r="3676" spans="1:19" ht="15" customHeight="1" x14ac:dyDescent="0.25">
      <c r="A3676" s="116"/>
      <c r="B3676" s="65"/>
      <c r="C3676" s="65"/>
      <c r="D3676" s="66"/>
      <c r="E3676" s="67"/>
      <c r="F3676" s="65"/>
      <c r="G3676" s="66"/>
      <c r="J3676" s="65"/>
      <c r="K3676" s="65"/>
      <c r="L3676" s="66"/>
      <c r="M3676" s="65"/>
      <c r="O3676" s="65"/>
      <c r="P3676" s="66"/>
      <c r="Q3676" s="31">
        <f t="shared" si="114"/>
        <v>9999</v>
      </c>
      <c r="R3676" s="31" t="str">
        <f t="shared" si="115"/>
        <v/>
      </c>
      <c r="S3676" s="29">
        <f>IF($Q3676&lt;Parâmetros!$E$19,$G3676-1,$G3676)</f>
        <v>0</v>
      </c>
    </row>
    <row r="3677" spans="1:19" ht="15" customHeight="1" x14ac:dyDescent="0.25">
      <c r="A3677" s="116"/>
      <c r="B3677" s="65"/>
      <c r="C3677" s="65"/>
      <c r="D3677" s="66"/>
      <c r="E3677" s="67"/>
      <c r="F3677" s="65"/>
      <c r="G3677" s="66"/>
      <c r="J3677" s="65"/>
      <c r="K3677" s="65"/>
      <c r="L3677" s="66"/>
      <c r="M3677" s="65"/>
      <c r="O3677" s="65"/>
      <c r="P3677" s="66"/>
      <c r="Q3677" s="31">
        <f t="shared" si="114"/>
        <v>9999</v>
      </c>
      <c r="R3677" s="31" t="str">
        <f t="shared" si="115"/>
        <v/>
      </c>
      <c r="S3677" s="29">
        <f>IF($Q3677&lt;Parâmetros!$E$19,$G3677-1,$G3677)</f>
        <v>0</v>
      </c>
    </row>
    <row r="3678" spans="1:19" ht="15" customHeight="1" x14ac:dyDescent="0.25">
      <c r="A3678" s="116"/>
      <c r="B3678" s="65"/>
      <c r="C3678" s="65"/>
      <c r="D3678" s="66"/>
      <c r="E3678" s="67"/>
      <c r="F3678" s="65"/>
      <c r="G3678" s="66"/>
      <c r="J3678" s="65"/>
      <c r="K3678" s="65"/>
      <c r="L3678" s="66"/>
      <c r="M3678" s="65"/>
      <c r="O3678" s="65"/>
      <c r="P3678" s="66"/>
      <c r="Q3678" s="31">
        <f t="shared" si="114"/>
        <v>9999</v>
      </c>
      <c r="R3678" s="31" t="str">
        <f t="shared" si="115"/>
        <v/>
      </c>
      <c r="S3678" s="29">
        <f>IF($Q3678&lt;Parâmetros!$E$19,$G3678-1,$G3678)</f>
        <v>0</v>
      </c>
    </row>
    <row r="3679" spans="1:19" ht="15" customHeight="1" x14ac:dyDescent="0.25">
      <c r="A3679" s="116"/>
      <c r="B3679" s="65"/>
      <c r="C3679" s="65"/>
      <c r="D3679" s="66"/>
      <c r="E3679" s="67"/>
      <c r="F3679" s="65"/>
      <c r="G3679" s="66"/>
      <c r="J3679" s="65"/>
      <c r="K3679" s="65"/>
      <c r="L3679" s="66"/>
      <c r="M3679" s="65"/>
      <c r="O3679" s="65"/>
      <c r="P3679" s="66"/>
      <c r="Q3679" s="31">
        <f t="shared" si="114"/>
        <v>9999</v>
      </c>
      <c r="R3679" s="31" t="str">
        <f t="shared" si="115"/>
        <v/>
      </c>
      <c r="S3679" s="29">
        <f>IF($Q3679&lt;Parâmetros!$E$19,$G3679-1,$G3679)</f>
        <v>0</v>
      </c>
    </row>
    <row r="3680" spans="1:19" ht="15" customHeight="1" x14ac:dyDescent="0.25">
      <c r="A3680" s="116"/>
      <c r="B3680" s="65"/>
      <c r="C3680" s="65"/>
      <c r="D3680" s="66"/>
      <c r="E3680" s="67"/>
      <c r="F3680" s="65"/>
      <c r="G3680" s="66"/>
      <c r="J3680" s="65"/>
      <c r="K3680" s="65"/>
      <c r="L3680" s="66"/>
      <c r="M3680" s="65"/>
      <c r="O3680" s="65"/>
      <c r="P3680" s="66"/>
      <c r="Q3680" s="31">
        <f t="shared" si="114"/>
        <v>9999</v>
      </c>
      <c r="R3680" s="31" t="str">
        <f t="shared" si="115"/>
        <v/>
      </c>
      <c r="S3680" s="29">
        <f>IF($Q3680&lt;Parâmetros!$E$19,$G3680-1,$G3680)</f>
        <v>0</v>
      </c>
    </row>
    <row r="3681" spans="1:19" ht="15" customHeight="1" x14ac:dyDescent="0.25">
      <c r="A3681" s="116"/>
      <c r="B3681" s="65"/>
      <c r="C3681" s="65"/>
      <c r="D3681" s="66"/>
      <c r="E3681" s="67"/>
      <c r="F3681" s="65"/>
      <c r="G3681" s="66"/>
      <c r="J3681" s="65"/>
      <c r="K3681" s="65"/>
      <c r="L3681" s="66"/>
      <c r="M3681" s="65"/>
      <c r="O3681" s="65"/>
      <c r="P3681" s="66"/>
      <c r="Q3681" s="31">
        <f t="shared" si="114"/>
        <v>9999</v>
      </c>
      <c r="R3681" s="31" t="str">
        <f t="shared" si="115"/>
        <v/>
      </c>
      <c r="S3681" s="29">
        <f>IF($Q3681&lt;Parâmetros!$E$19,$G3681-1,$G3681)</f>
        <v>0</v>
      </c>
    </row>
    <row r="3682" spans="1:19" ht="15" customHeight="1" x14ac:dyDescent="0.25">
      <c r="A3682" s="116"/>
      <c r="B3682" s="65"/>
      <c r="C3682" s="65"/>
      <c r="D3682" s="66"/>
      <c r="E3682" s="67"/>
      <c r="F3682" s="65"/>
      <c r="G3682" s="66"/>
      <c r="J3682" s="65"/>
      <c r="K3682" s="65"/>
      <c r="L3682" s="66"/>
      <c r="M3682" s="65"/>
      <c r="N3682" s="65"/>
      <c r="O3682" s="65"/>
      <c r="P3682" s="66"/>
      <c r="Q3682" s="31">
        <f t="shared" si="114"/>
        <v>9999</v>
      </c>
      <c r="R3682" s="31" t="str">
        <f t="shared" si="115"/>
        <v/>
      </c>
      <c r="S3682" s="29">
        <f>IF($Q3682&lt;Parâmetros!$E$19,$G3682-1,$G3682)</f>
        <v>0</v>
      </c>
    </row>
    <row r="3683" spans="1:19" ht="15" customHeight="1" x14ac:dyDescent="0.25">
      <c r="A3683" s="116"/>
      <c r="B3683" s="65"/>
      <c r="C3683" s="65"/>
      <c r="D3683" s="66"/>
      <c r="E3683" s="67"/>
      <c r="F3683" s="65"/>
      <c r="G3683" s="66"/>
      <c r="J3683" s="65"/>
      <c r="K3683" s="65"/>
      <c r="L3683" s="66"/>
      <c r="M3683" s="65"/>
      <c r="O3683" s="65"/>
      <c r="P3683" s="66"/>
      <c r="Q3683" s="31">
        <f t="shared" si="114"/>
        <v>9999</v>
      </c>
      <c r="R3683" s="31" t="str">
        <f t="shared" si="115"/>
        <v/>
      </c>
      <c r="S3683" s="29">
        <f>IF($Q3683&lt;Parâmetros!$E$19,$G3683-1,$G3683)</f>
        <v>0</v>
      </c>
    </row>
    <row r="3684" spans="1:19" ht="15" customHeight="1" x14ac:dyDescent="0.25">
      <c r="A3684" s="116"/>
      <c r="B3684" s="65"/>
      <c r="C3684" s="65"/>
      <c r="D3684" s="66"/>
      <c r="E3684" s="67"/>
      <c r="F3684" s="65"/>
      <c r="G3684" s="66"/>
      <c r="J3684" s="65"/>
      <c r="K3684" s="65"/>
      <c r="L3684" s="66"/>
      <c r="M3684" s="65"/>
      <c r="O3684" s="65"/>
      <c r="P3684" s="66"/>
      <c r="Q3684" s="31">
        <f t="shared" si="114"/>
        <v>9999</v>
      </c>
      <c r="R3684" s="31" t="str">
        <f t="shared" si="115"/>
        <v/>
      </c>
      <c r="S3684" s="29">
        <f>IF($Q3684&lt;Parâmetros!$E$19,$G3684-1,$G3684)</f>
        <v>0</v>
      </c>
    </row>
    <row r="3685" spans="1:19" ht="15" customHeight="1" x14ac:dyDescent="0.25">
      <c r="A3685" s="116"/>
      <c r="B3685" s="65"/>
      <c r="C3685" s="65"/>
      <c r="D3685" s="66"/>
      <c r="E3685" s="67"/>
      <c r="F3685" s="65"/>
      <c r="G3685" s="66"/>
      <c r="J3685" s="65"/>
      <c r="K3685" s="65"/>
      <c r="L3685" s="66"/>
      <c r="M3685" s="65"/>
      <c r="O3685" s="65"/>
      <c r="P3685" s="66"/>
      <c r="Q3685" s="31">
        <f t="shared" si="114"/>
        <v>9999</v>
      </c>
      <c r="R3685" s="31" t="str">
        <f t="shared" si="115"/>
        <v/>
      </c>
      <c r="S3685" s="29">
        <f>IF($Q3685&lt;Parâmetros!$E$19,$G3685-1,$G3685)</f>
        <v>0</v>
      </c>
    </row>
    <row r="3686" spans="1:19" ht="15" customHeight="1" x14ac:dyDescent="0.25">
      <c r="A3686" s="116"/>
      <c r="B3686" s="65"/>
      <c r="C3686" s="65"/>
      <c r="D3686" s="66"/>
      <c r="E3686" s="67"/>
      <c r="F3686" s="65"/>
      <c r="G3686" s="66"/>
      <c r="J3686" s="65"/>
      <c r="K3686" s="65"/>
      <c r="L3686" s="66"/>
      <c r="M3686" s="65"/>
      <c r="O3686" s="65"/>
      <c r="P3686" s="66"/>
      <c r="Q3686" s="31">
        <f t="shared" si="114"/>
        <v>9999</v>
      </c>
      <c r="R3686" s="31" t="str">
        <f t="shared" si="115"/>
        <v/>
      </c>
      <c r="S3686" s="29">
        <f>IF($Q3686&lt;Parâmetros!$E$19,$G3686-1,$G3686)</f>
        <v>0</v>
      </c>
    </row>
    <row r="3687" spans="1:19" ht="15" customHeight="1" x14ac:dyDescent="0.25">
      <c r="A3687" s="116"/>
      <c r="B3687" s="65"/>
      <c r="C3687" s="65"/>
      <c r="D3687" s="66"/>
      <c r="E3687" s="67"/>
      <c r="F3687" s="65"/>
      <c r="G3687" s="66"/>
      <c r="J3687" s="65"/>
      <c r="K3687" s="65"/>
      <c r="L3687" s="66"/>
      <c r="M3687" s="65"/>
      <c r="O3687" s="65"/>
      <c r="P3687" s="66"/>
      <c r="Q3687" s="31">
        <f t="shared" si="114"/>
        <v>9999</v>
      </c>
      <c r="R3687" s="31" t="str">
        <f t="shared" si="115"/>
        <v/>
      </c>
      <c r="S3687" s="29">
        <f>IF($Q3687&lt;Parâmetros!$E$19,$G3687-1,$G3687)</f>
        <v>0</v>
      </c>
    </row>
    <row r="3688" spans="1:19" ht="15" customHeight="1" x14ac:dyDescent="0.25">
      <c r="A3688" s="116"/>
      <c r="B3688" s="65"/>
      <c r="C3688" s="65"/>
      <c r="D3688" s="66"/>
      <c r="E3688" s="67"/>
      <c r="F3688" s="65"/>
      <c r="G3688" s="66"/>
      <c r="J3688" s="65"/>
      <c r="K3688" s="65"/>
      <c r="L3688" s="66"/>
      <c r="M3688" s="65"/>
      <c r="N3688" s="65"/>
      <c r="O3688" s="65"/>
      <c r="P3688" s="66"/>
      <c r="Q3688" s="31">
        <f t="shared" si="114"/>
        <v>9999</v>
      </c>
      <c r="R3688" s="31" t="str">
        <f t="shared" si="115"/>
        <v/>
      </c>
      <c r="S3688" s="29">
        <f>IF($Q3688&lt;Parâmetros!$E$19,$G3688-1,$G3688)</f>
        <v>0</v>
      </c>
    </row>
    <row r="3689" spans="1:19" ht="15" customHeight="1" x14ac:dyDescent="0.25">
      <c r="A3689" s="116"/>
      <c r="B3689" s="65"/>
      <c r="C3689" s="65"/>
      <c r="D3689" s="66"/>
      <c r="E3689" s="67"/>
      <c r="F3689" s="65"/>
      <c r="G3689" s="66"/>
      <c r="J3689" s="65"/>
      <c r="K3689" s="65"/>
      <c r="L3689" s="66"/>
      <c r="M3689" s="65"/>
      <c r="O3689" s="65"/>
      <c r="P3689" s="66"/>
      <c r="Q3689" s="31">
        <f t="shared" si="114"/>
        <v>9999</v>
      </c>
      <c r="R3689" s="31" t="str">
        <f t="shared" si="115"/>
        <v/>
      </c>
      <c r="S3689" s="29">
        <f>IF($Q3689&lt;Parâmetros!$E$19,$G3689-1,$G3689)</f>
        <v>0</v>
      </c>
    </row>
    <row r="3690" spans="1:19" ht="15" customHeight="1" x14ac:dyDescent="0.25">
      <c r="A3690" s="116"/>
      <c r="B3690" s="65"/>
      <c r="C3690" s="65"/>
      <c r="D3690" s="66"/>
      <c r="E3690" s="67"/>
      <c r="F3690" s="65"/>
      <c r="G3690" s="66"/>
      <c r="J3690" s="65"/>
      <c r="K3690" s="65"/>
      <c r="L3690" s="66"/>
      <c r="M3690" s="65"/>
      <c r="N3690" s="65"/>
      <c r="O3690" s="65"/>
      <c r="P3690" s="66"/>
      <c r="Q3690" s="31">
        <f t="shared" si="114"/>
        <v>9999</v>
      </c>
      <c r="R3690" s="31" t="str">
        <f t="shared" si="115"/>
        <v/>
      </c>
      <c r="S3690" s="29">
        <f>IF($Q3690&lt;Parâmetros!$E$19,$G3690-1,$G3690)</f>
        <v>0</v>
      </c>
    </row>
    <row r="3691" spans="1:19" ht="15" customHeight="1" x14ac:dyDescent="0.25">
      <c r="A3691" s="116"/>
      <c r="B3691" s="65"/>
      <c r="C3691" s="65"/>
      <c r="D3691" s="66"/>
      <c r="E3691" s="67"/>
      <c r="F3691" s="65"/>
      <c r="G3691" s="66"/>
      <c r="J3691" s="65"/>
      <c r="K3691" s="65"/>
      <c r="L3691" s="66"/>
      <c r="M3691" s="65"/>
      <c r="N3691" s="65"/>
      <c r="O3691" s="65"/>
      <c r="P3691" s="66"/>
      <c r="Q3691" s="31">
        <f t="shared" si="114"/>
        <v>9999</v>
      </c>
      <c r="R3691" s="31" t="str">
        <f t="shared" si="115"/>
        <v/>
      </c>
      <c r="S3691" s="29">
        <f>IF($Q3691&lt;Parâmetros!$E$19,$G3691-1,$G3691)</f>
        <v>0</v>
      </c>
    </row>
    <row r="3692" spans="1:19" ht="15" customHeight="1" x14ac:dyDescent="0.25">
      <c r="A3692" s="116"/>
      <c r="B3692" s="65"/>
      <c r="C3692" s="65"/>
      <c r="D3692" s="66"/>
      <c r="E3692" s="67"/>
      <c r="F3692" s="65"/>
      <c r="G3692" s="66"/>
      <c r="J3692" s="65"/>
      <c r="K3692" s="65"/>
      <c r="L3692" s="66"/>
      <c r="M3692" s="65"/>
      <c r="N3692" s="65"/>
      <c r="O3692" s="65"/>
      <c r="P3692" s="66"/>
      <c r="Q3692" s="31">
        <f t="shared" si="114"/>
        <v>9999</v>
      </c>
      <c r="R3692" s="31" t="str">
        <f t="shared" si="115"/>
        <v/>
      </c>
      <c r="S3692" s="29">
        <f>IF($Q3692&lt;Parâmetros!$E$19,$G3692-1,$G3692)</f>
        <v>0</v>
      </c>
    </row>
    <row r="3693" spans="1:19" ht="15" customHeight="1" x14ac:dyDescent="0.25">
      <c r="A3693" s="116"/>
      <c r="B3693" s="65"/>
      <c r="C3693" s="65"/>
      <c r="D3693" s="66"/>
      <c r="E3693" s="67"/>
      <c r="F3693" s="65"/>
      <c r="G3693" s="66"/>
      <c r="J3693" s="65"/>
      <c r="K3693" s="65"/>
      <c r="L3693" s="66"/>
      <c r="M3693" s="65"/>
      <c r="N3693" s="65"/>
      <c r="O3693" s="65"/>
      <c r="P3693" s="66"/>
      <c r="Q3693" s="31">
        <f t="shared" si="114"/>
        <v>9999</v>
      </c>
      <c r="R3693" s="31" t="str">
        <f t="shared" si="115"/>
        <v/>
      </c>
      <c r="S3693" s="29">
        <f>IF($Q3693&lt;Parâmetros!$E$19,$G3693-1,$G3693)</f>
        <v>0</v>
      </c>
    </row>
    <row r="3694" spans="1:19" ht="15" customHeight="1" x14ac:dyDescent="0.25">
      <c r="A3694" s="116"/>
      <c r="B3694" s="65"/>
      <c r="C3694" s="65"/>
      <c r="D3694" s="66"/>
      <c r="E3694" s="67"/>
      <c r="F3694" s="65"/>
      <c r="G3694" s="66"/>
      <c r="J3694" s="65"/>
      <c r="K3694" s="65"/>
      <c r="L3694" s="66"/>
      <c r="M3694" s="65"/>
      <c r="O3694" s="65"/>
      <c r="P3694" s="66"/>
      <c r="Q3694" s="31">
        <f t="shared" si="114"/>
        <v>9999</v>
      </c>
      <c r="R3694" s="31" t="str">
        <f t="shared" si="115"/>
        <v/>
      </c>
      <c r="S3694" s="29">
        <f>IF($Q3694&lt;Parâmetros!$E$19,$G3694-1,$G3694)</f>
        <v>0</v>
      </c>
    </row>
    <row r="3695" spans="1:19" ht="15" customHeight="1" x14ac:dyDescent="0.25">
      <c r="A3695" s="116"/>
      <c r="B3695" s="65"/>
      <c r="C3695" s="65"/>
      <c r="D3695" s="66"/>
      <c r="E3695" s="67"/>
      <c r="F3695" s="65"/>
      <c r="G3695" s="66"/>
      <c r="J3695" s="65"/>
      <c r="K3695" s="65"/>
      <c r="L3695" s="66"/>
      <c r="M3695" s="65"/>
      <c r="O3695" s="65"/>
      <c r="P3695" s="66"/>
      <c r="Q3695" s="31">
        <f t="shared" si="114"/>
        <v>9999</v>
      </c>
      <c r="R3695" s="31" t="str">
        <f t="shared" si="115"/>
        <v/>
      </c>
      <c r="S3695" s="29">
        <f>IF($Q3695&lt;Parâmetros!$E$19,$G3695-1,$G3695)</f>
        <v>0</v>
      </c>
    </row>
    <row r="3696" spans="1:19" ht="15" customHeight="1" x14ac:dyDescent="0.25">
      <c r="A3696" s="116"/>
      <c r="B3696" s="65"/>
      <c r="C3696" s="65"/>
      <c r="D3696" s="66"/>
      <c r="E3696" s="67"/>
      <c r="F3696" s="65"/>
      <c r="G3696" s="66"/>
      <c r="J3696" s="65"/>
      <c r="K3696" s="65"/>
      <c r="L3696" s="66"/>
      <c r="M3696" s="65"/>
      <c r="O3696" s="65"/>
      <c r="P3696" s="66"/>
      <c r="Q3696" s="31">
        <f t="shared" si="114"/>
        <v>9999</v>
      </c>
      <c r="R3696" s="31" t="str">
        <f t="shared" si="115"/>
        <v/>
      </c>
      <c r="S3696" s="29">
        <f>IF($Q3696&lt;Parâmetros!$E$19,$G3696-1,$G3696)</f>
        <v>0</v>
      </c>
    </row>
    <row r="3697" spans="1:19" ht="15" customHeight="1" x14ac:dyDescent="0.25">
      <c r="A3697" s="116"/>
      <c r="B3697" s="65"/>
      <c r="C3697" s="65"/>
      <c r="D3697" s="66"/>
      <c r="E3697" s="67"/>
      <c r="F3697" s="65"/>
      <c r="G3697" s="66"/>
      <c r="J3697" s="65"/>
      <c r="K3697" s="65"/>
      <c r="L3697" s="66"/>
      <c r="M3697" s="65"/>
      <c r="N3697" s="65"/>
      <c r="O3697" s="65"/>
      <c r="P3697" s="66"/>
      <c r="Q3697" s="31">
        <f t="shared" si="114"/>
        <v>9999</v>
      </c>
      <c r="R3697" s="31" t="str">
        <f t="shared" si="115"/>
        <v/>
      </c>
      <c r="S3697" s="29">
        <f>IF($Q3697&lt;Parâmetros!$E$19,$G3697-1,$G3697)</f>
        <v>0</v>
      </c>
    </row>
    <row r="3698" spans="1:19" ht="15" customHeight="1" x14ac:dyDescent="0.25">
      <c r="A3698" s="116"/>
      <c r="B3698" s="65"/>
      <c r="C3698" s="65"/>
      <c r="D3698" s="66"/>
      <c r="E3698" s="67"/>
      <c r="F3698" s="65"/>
      <c r="G3698" s="66"/>
      <c r="J3698" s="65"/>
      <c r="K3698" s="65"/>
      <c r="L3698" s="66"/>
      <c r="M3698" s="65"/>
      <c r="N3698" s="65"/>
      <c r="O3698" s="65"/>
      <c r="P3698" s="66"/>
      <c r="Q3698" s="31">
        <f t="shared" si="114"/>
        <v>9999</v>
      </c>
      <c r="R3698" s="31" t="str">
        <f t="shared" si="115"/>
        <v/>
      </c>
      <c r="S3698" s="29">
        <f>IF($Q3698&lt;Parâmetros!$E$19,$G3698-1,$G3698)</f>
        <v>0</v>
      </c>
    </row>
    <row r="3699" spans="1:19" ht="15" customHeight="1" x14ac:dyDescent="0.25">
      <c r="A3699" s="116"/>
      <c r="B3699" s="65"/>
      <c r="C3699" s="65"/>
      <c r="D3699" s="66"/>
      <c r="E3699" s="67"/>
      <c r="F3699" s="65"/>
      <c r="G3699" s="66"/>
      <c r="J3699" s="65"/>
      <c r="K3699" s="65"/>
      <c r="L3699" s="66"/>
      <c r="M3699" s="65"/>
      <c r="O3699" s="65"/>
      <c r="P3699" s="66"/>
      <c r="Q3699" s="31">
        <f t="shared" si="114"/>
        <v>9999</v>
      </c>
      <c r="R3699" s="31" t="str">
        <f t="shared" si="115"/>
        <v/>
      </c>
      <c r="S3699" s="29">
        <f>IF($Q3699&lt;Parâmetros!$E$19,$G3699-1,$G3699)</f>
        <v>0</v>
      </c>
    </row>
    <row r="3700" spans="1:19" ht="15" customHeight="1" x14ac:dyDescent="0.25">
      <c r="A3700" s="116"/>
      <c r="B3700" s="65"/>
      <c r="C3700" s="65"/>
      <c r="D3700" s="66"/>
      <c r="E3700" s="67"/>
      <c r="F3700" s="65"/>
      <c r="G3700" s="66"/>
      <c r="J3700" s="65"/>
      <c r="K3700" s="65"/>
      <c r="L3700" s="66"/>
      <c r="M3700" s="65"/>
      <c r="O3700" s="65"/>
      <c r="P3700" s="66"/>
      <c r="Q3700" s="31">
        <f t="shared" si="114"/>
        <v>9999</v>
      </c>
      <c r="R3700" s="31" t="str">
        <f t="shared" si="115"/>
        <v/>
      </c>
      <c r="S3700" s="29">
        <f>IF($Q3700&lt;Parâmetros!$E$19,$G3700-1,$G3700)</f>
        <v>0</v>
      </c>
    </row>
    <row r="3701" spans="1:19" ht="15" customHeight="1" x14ac:dyDescent="0.25">
      <c r="A3701" s="116"/>
      <c r="B3701" s="65"/>
      <c r="C3701" s="65"/>
      <c r="D3701" s="66"/>
      <c r="E3701" s="67"/>
      <c r="F3701" s="65"/>
      <c r="G3701" s="66"/>
      <c r="J3701" s="65"/>
      <c r="K3701" s="65"/>
      <c r="L3701" s="66"/>
      <c r="M3701" s="65"/>
      <c r="O3701" s="65"/>
      <c r="P3701" s="66"/>
      <c r="Q3701" s="31">
        <f t="shared" si="114"/>
        <v>9999</v>
      </c>
      <c r="R3701" s="31" t="str">
        <f t="shared" si="115"/>
        <v/>
      </c>
      <c r="S3701" s="29">
        <f>IF($Q3701&lt;Parâmetros!$E$19,$G3701-1,$G3701)</f>
        <v>0</v>
      </c>
    </row>
    <row r="3702" spans="1:19" ht="15" customHeight="1" x14ac:dyDescent="0.25">
      <c r="A3702" s="116"/>
      <c r="B3702" s="65"/>
      <c r="C3702" s="65"/>
      <c r="D3702" s="66"/>
      <c r="E3702" s="67"/>
      <c r="F3702" s="65"/>
      <c r="G3702" s="66"/>
      <c r="J3702" s="65"/>
      <c r="K3702" s="65"/>
      <c r="L3702" s="66"/>
      <c r="M3702" s="65"/>
      <c r="N3702" s="65"/>
      <c r="O3702" s="65"/>
      <c r="P3702" s="66"/>
      <c r="Q3702" s="31">
        <f t="shared" si="114"/>
        <v>9999</v>
      </c>
      <c r="R3702" s="31" t="str">
        <f t="shared" si="115"/>
        <v/>
      </c>
      <c r="S3702" s="29">
        <f>IF($Q3702&lt;Parâmetros!$E$19,$G3702-1,$G3702)</f>
        <v>0</v>
      </c>
    </row>
    <row r="3703" spans="1:19" ht="15" customHeight="1" x14ac:dyDescent="0.25">
      <c r="A3703" s="116"/>
      <c r="B3703" s="65"/>
      <c r="C3703" s="65"/>
      <c r="D3703" s="66"/>
      <c r="E3703" s="67"/>
      <c r="F3703" s="65"/>
      <c r="G3703" s="66"/>
      <c r="J3703" s="65"/>
      <c r="K3703" s="65"/>
      <c r="L3703" s="66"/>
      <c r="M3703" s="65"/>
      <c r="N3703" s="65"/>
      <c r="O3703" s="65"/>
      <c r="P3703" s="66"/>
      <c r="Q3703" s="31">
        <f t="shared" si="114"/>
        <v>9999</v>
      </c>
      <c r="R3703" s="31" t="str">
        <f t="shared" si="115"/>
        <v/>
      </c>
      <c r="S3703" s="29">
        <f>IF($Q3703&lt;Parâmetros!$E$19,$G3703-1,$G3703)</f>
        <v>0</v>
      </c>
    </row>
    <row r="3704" spans="1:19" ht="15" customHeight="1" x14ac:dyDescent="0.25">
      <c r="A3704" s="116"/>
      <c r="B3704" s="65"/>
      <c r="C3704" s="65"/>
      <c r="D3704" s="66"/>
      <c r="E3704" s="67"/>
      <c r="F3704" s="65"/>
      <c r="G3704" s="66"/>
      <c r="J3704" s="65"/>
      <c r="K3704" s="65"/>
      <c r="L3704" s="66"/>
      <c r="M3704" s="65"/>
      <c r="N3704" s="65"/>
      <c r="O3704" s="65"/>
      <c r="P3704" s="66"/>
      <c r="Q3704" s="31">
        <f t="shared" si="114"/>
        <v>9999</v>
      </c>
      <c r="R3704" s="31" t="str">
        <f t="shared" si="115"/>
        <v/>
      </c>
      <c r="S3704" s="29">
        <f>IF($Q3704&lt;Parâmetros!$E$19,$G3704-1,$G3704)</f>
        <v>0</v>
      </c>
    </row>
    <row r="3705" spans="1:19" ht="15" customHeight="1" x14ac:dyDescent="0.25">
      <c r="A3705" s="116"/>
      <c r="B3705" s="65"/>
      <c r="C3705" s="65"/>
      <c r="D3705" s="66"/>
      <c r="E3705" s="67"/>
      <c r="F3705" s="65"/>
      <c r="G3705" s="66"/>
      <c r="J3705" s="65"/>
      <c r="K3705" s="65"/>
      <c r="L3705" s="66"/>
      <c r="M3705" s="65"/>
      <c r="O3705" s="65"/>
      <c r="P3705" s="66"/>
      <c r="Q3705" s="31">
        <f t="shared" si="114"/>
        <v>9999</v>
      </c>
      <c r="R3705" s="31" t="str">
        <f t="shared" si="115"/>
        <v/>
      </c>
      <c r="S3705" s="29">
        <f>IF($Q3705&lt;Parâmetros!$E$19,$G3705-1,$G3705)</f>
        <v>0</v>
      </c>
    </row>
    <row r="3706" spans="1:19" ht="15" customHeight="1" x14ac:dyDescent="0.25">
      <c r="A3706" s="116"/>
      <c r="B3706" s="65"/>
      <c r="C3706" s="65"/>
      <c r="D3706" s="66"/>
      <c r="E3706" s="67"/>
      <c r="F3706" s="65"/>
      <c r="G3706" s="66"/>
      <c r="J3706" s="65"/>
      <c r="K3706" s="65"/>
      <c r="L3706" s="66"/>
      <c r="M3706" s="65"/>
      <c r="O3706" s="65"/>
      <c r="P3706" s="66"/>
      <c r="Q3706" s="31">
        <f t="shared" si="114"/>
        <v>9999</v>
      </c>
      <c r="R3706" s="31" t="str">
        <f t="shared" si="115"/>
        <v/>
      </c>
      <c r="S3706" s="29">
        <f>IF($Q3706&lt;Parâmetros!$E$19,$G3706-1,$G3706)</f>
        <v>0</v>
      </c>
    </row>
    <row r="3707" spans="1:19" ht="15" customHeight="1" x14ac:dyDescent="0.25">
      <c r="A3707" s="116"/>
      <c r="B3707" s="65"/>
      <c r="C3707" s="65"/>
      <c r="D3707" s="66"/>
      <c r="E3707" s="67"/>
      <c r="F3707" s="65"/>
      <c r="G3707" s="66"/>
      <c r="J3707" s="65"/>
      <c r="K3707" s="65"/>
      <c r="L3707" s="66"/>
      <c r="M3707" s="65"/>
      <c r="N3707" s="65"/>
      <c r="O3707" s="65"/>
      <c r="P3707" s="66"/>
      <c r="Q3707" s="31">
        <f t="shared" si="114"/>
        <v>9999</v>
      </c>
      <c r="R3707" s="31" t="str">
        <f t="shared" si="115"/>
        <v/>
      </c>
      <c r="S3707" s="29">
        <f>IF($Q3707&lt;Parâmetros!$E$19,$G3707-1,$G3707)</f>
        <v>0</v>
      </c>
    </row>
    <row r="3708" spans="1:19" ht="15" customHeight="1" x14ac:dyDescent="0.25">
      <c r="A3708" s="116"/>
      <c r="B3708" s="65"/>
      <c r="C3708" s="65"/>
      <c r="D3708" s="66"/>
      <c r="E3708" s="67"/>
      <c r="F3708" s="65"/>
      <c r="G3708" s="66"/>
      <c r="J3708" s="65"/>
      <c r="K3708" s="65"/>
      <c r="L3708" s="66"/>
      <c r="M3708" s="65"/>
      <c r="N3708" s="65"/>
      <c r="O3708" s="65"/>
      <c r="P3708" s="66"/>
      <c r="Q3708" s="31">
        <f t="shared" ref="Q3708:Q3771" si="116">IFERROR(VALUE(LEFT($J3708,2))*60+VALUE(MID($J3708,4,2)),9999)</f>
        <v>9999</v>
      </c>
      <c r="R3708" s="31" t="str">
        <f t="shared" ref="R3708:R3771" si="117">IFERROR(VALUE(LEFT($K3708,2))*60+VALUE(MID($K3708,4,2)),"")</f>
        <v/>
      </c>
      <c r="S3708" s="29">
        <f>IF($Q3708&lt;Parâmetros!$E$19,$G3708-1,$G3708)</f>
        <v>0</v>
      </c>
    </row>
    <row r="3709" spans="1:19" ht="15" customHeight="1" x14ac:dyDescent="0.25">
      <c r="A3709" s="116"/>
      <c r="B3709" s="65"/>
      <c r="C3709" s="65"/>
      <c r="D3709" s="66"/>
      <c r="E3709" s="67"/>
      <c r="F3709" s="65"/>
      <c r="G3709" s="66"/>
      <c r="J3709" s="65"/>
      <c r="K3709" s="65"/>
      <c r="L3709" s="66"/>
      <c r="M3709" s="65"/>
      <c r="N3709" s="65"/>
      <c r="O3709" s="65"/>
      <c r="P3709" s="66"/>
      <c r="Q3709" s="31">
        <f t="shared" si="116"/>
        <v>9999</v>
      </c>
      <c r="R3709" s="31" t="str">
        <f t="shared" si="117"/>
        <v/>
      </c>
      <c r="S3709" s="29">
        <f>IF($Q3709&lt;Parâmetros!$E$19,$G3709-1,$G3709)</f>
        <v>0</v>
      </c>
    </row>
    <row r="3710" spans="1:19" ht="15" customHeight="1" x14ac:dyDescent="0.25">
      <c r="A3710" s="116"/>
      <c r="B3710" s="65"/>
      <c r="C3710" s="65"/>
      <c r="D3710" s="66"/>
      <c r="E3710" s="67"/>
      <c r="F3710" s="65"/>
      <c r="G3710" s="66"/>
      <c r="J3710" s="65"/>
      <c r="K3710" s="65"/>
      <c r="L3710" s="66"/>
      <c r="M3710" s="65"/>
      <c r="N3710" s="65"/>
      <c r="O3710" s="65"/>
      <c r="P3710" s="66"/>
      <c r="Q3710" s="31">
        <f t="shared" si="116"/>
        <v>9999</v>
      </c>
      <c r="R3710" s="31" t="str">
        <f t="shared" si="117"/>
        <v/>
      </c>
      <c r="S3710" s="29">
        <f>IF($Q3710&lt;Parâmetros!$E$19,$G3710-1,$G3710)</f>
        <v>0</v>
      </c>
    </row>
    <row r="3711" spans="1:19" ht="15" customHeight="1" x14ac:dyDescent="0.25">
      <c r="A3711" s="116"/>
      <c r="B3711" s="65"/>
      <c r="C3711" s="65"/>
      <c r="D3711" s="66"/>
      <c r="E3711" s="67"/>
      <c r="F3711" s="65"/>
      <c r="G3711" s="66"/>
      <c r="J3711" s="65"/>
      <c r="K3711" s="65"/>
      <c r="L3711" s="66"/>
      <c r="M3711" s="65"/>
      <c r="N3711" s="65"/>
      <c r="O3711" s="65"/>
      <c r="P3711" s="66"/>
      <c r="Q3711" s="31">
        <f t="shared" si="116"/>
        <v>9999</v>
      </c>
      <c r="R3711" s="31" t="str">
        <f t="shared" si="117"/>
        <v/>
      </c>
      <c r="S3711" s="29">
        <f>IF($Q3711&lt;Parâmetros!$E$19,$G3711-1,$G3711)</f>
        <v>0</v>
      </c>
    </row>
    <row r="3712" spans="1:19" ht="15" customHeight="1" x14ac:dyDescent="0.25">
      <c r="A3712" s="116"/>
      <c r="B3712" s="65"/>
      <c r="C3712" s="65"/>
      <c r="D3712" s="66"/>
      <c r="E3712" s="67"/>
      <c r="F3712" s="65"/>
      <c r="G3712" s="66"/>
      <c r="J3712" s="65"/>
      <c r="K3712" s="65"/>
      <c r="L3712" s="66"/>
      <c r="M3712" s="65"/>
      <c r="N3712" s="65"/>
      <c r="O3712" s="65"/>
      <c r="P3712" s="66"/>
      <c r="Q3712" s="31">
        <f t="shared" si="116"/>
        <v>9999</v>
      </c>
      <c r="R3712" s="31" t="str">
        <f t="shared" si="117"/>
        <v/>
      </c>
      <c r="S3712" s="29">
        <f>IF($Q3712&lt;Parâmetros!$E$19,$G3712-1,$G3712)</f>
        <v>0</v>
      </c>
    </row>
    <row r="3713" spans="1:19" ht="15" customHeight="1" x14ac:dyDescent="0.25">
      <c r="A3713" s="116"/>
      <c r="B3713" s="65"/>
      <c r="C3713" s="65"/>
      <c r="D3713" s="66"/>
      <c r="E3713" s="67"/>
      <c r="F3713" s="65"/>
      <c r="G3713" s="66"/>
      <c r="J3713" s="65"/>
      <c r="K3713" s="65"/>
      <c r="L3713" s="66"/>
      <c r="M3713" s="65"/>
      <c r="N3713" s="65"/>
      <c r="O3713" s="65"/>
      <c r="P3713" s="66"/>
      <c r="Q3713" s="31">
        <f t="shared" si="116"/>
        <v>9999</v>
      </c>
      <c r="R3713" s="31" t="str">
        <f t="shared" si="117"/>
        <v/>
      </c>
      <c r="S3713" s="29">
        <f>IF($Q3713&lt;Parâmetros!$E$19,$G3713-1,$G3713)</f>
        <v>0</v>
      </c>
    </row>
    <row r="3714" spans="1:19" ht="15" customHeight="1" x14ac:dyDescent="0.25">
      <c r="A3714" s="116"/>
      <c r="B3714" s="65"/>
      <c r="C3714" s="65"/>
      <c r="D3714" s="66"/>
      <c r="E3714" s="67"/>
      <c r="F3714" s="65"/>
      <c r="G3714" s="66"/>
      <c r="J3714" s="65"/>
      <c r="K3714" s="65"/>
      <c r="L3714" s="66"/>
      <c r="M3714" s="65"/>
      <c r="N3714" s="65"/>
      <c r="O3714" s="65"/>
      <c r="P3714" s="66"/>
      <c r="Q3714" s="31">
        <f t="shared" si="116"/>
        <v>9999</v>
      </c>
      <c r="R3714" s="31" t="str">
        <f t="shared" si="117"/>
        <v/>
      </c>
      <c r="S3714" s="29">
        <f>IF($Q3714&lt;Parâmetros!$E$19,$G3714-1,$G3714)</f>
        <v>0</v>
      </c>
    </row>
    <row r="3715" spans="1:19" ht="15" customHeight="1" x14ac:dyDescent="0.25">
      <c r="A3715" s="116"/>
      <c r="B3715" s="65"/>
      <c r="C3715" s="65"/>
      <c r="D3715" s="66"/>
      <c r="E3715" s="67"/>
      <c r="F3715" s="65"/>
      <c r="G3715" s="66"/>
      <c r="J3715" s="65"/>
      <c r="K3715" s="65"/>
      <c r="L3715" s="66"/>
      <c r="M3715" s="65"/>
      <c r="N3715" s="65"/>
      <c r="O3715" s="65"/>
      <c r="P3715" s="66"/>
      <c r="Q3715" s="31">
        <f t="shared" si="116"/>
        <v>9999</v>
      </c>
      <c r="R3715" s="31" t="str">
        <f t="shared" si="117"/>
        <v/>
      </c>
      <c r="S3715" s="29">
        <f>IF($Q3715&lt;Parâmetros!$E$19,$G3715-1,$G3715)</f>
        <v>0</v>
      </c>
    </row>
    <row r="3716" spans="1:19" ht="15" customHeight="1" x14ac:dyDescent="0.25">
      <c r="A3716" s="116"/>
      <c r="B3716" s="65"/>
      <c r="C3716" s="65"/>
      <c r="D3716" s="66"/>
      <c r="E3716" s="67"/>
      <c r="F3716" s="65"/>
      <c r="G3716" s="66"/>
      <c r="J3716" s="65"/>
      <c r="K3716" s="65"/>
      <c r="L3716" s="66"/>
      <c r="M3716" s="65"/>
      <c r="N3716" s="65"/>
      <c r="O3716" s="65"/>
      <c r="P3716" s="66"/>
      <c r="Q3716" s="31">
        <f t="shared" si="116"/>
        <v>9999</v>
      </c>
      <c r="R3716" s="31" t="str">
        <f t="shared" si="117"/>
        <v/>
      </c>
      <c r="S3716" s="29">
        <f>IF($Q3716&lt;Parâmetros!$E$19,$G3716-1,$G3716)</f>
        <v>0</v>
      </c>
    </row>
    <row r="3717" spans="1:19" ht="15" customHeight="1" x14ac:dyDescent="0.25">
      <c r="A3717" s="116"/>
      <c r="B3717" s="65"/>
      <c r="C3717" s="65"/>
      <c r="D3717" s="66"/>
      <c r="E3717" s="67"/>
      <c r="F3717" s="65"/>
      <c r="G3717" s="66"/>
      <c r="J3717" s="65"/>
      <c r="K3717" s="65"/>
      <c r="L3717" s="66"/>
      <c r="M3717" s="65"/>
      <c r="N3717" s="65"/>
      <c r="O3717" s="65"/>
      <c r="P3717" s="66"/>
      <c r="Q3717" s="31">
        <f t="shared" si="116"/>
        <v>9999</v>
      </c>
      <c r="R3717" s="31" t="str">
        <f t="shared" si="117"/>
        <v/>
      </c>
      <c r="S3717" s="29">
        <f>IF($Q3717&lt;Parâmetros!$E$19,$G3717-1,$G3717)</f>
        <v>0</v>
      </c>
    </row>
    <row r="3718" spans="1:19" ht="15" customHeight="1" x14ac:dyDescent="0.25">
      <c r="A3718" s="116"/>
      <c r="B3718" s="65"/>
      <c r="C3718" s="65"/>
      <c r="D3718" s="66"/>
      <c r="E3718" s="67"/>
      <c r="F3718" s="65"/>
      <c r="G3718" s="66"/>
      <c r="J3718" s="65"/>
      <c r="K3718" s="65"/>
      <c r="L3718" s="66"/>
      <c r="M3718" s="65"/>
      <c r="O3718" s="65"/>
      <c r="P3718" s="66"/>
      <c r="Q3718" s="31">
        <f t="shared" si="116"/>
        <v>9999</v>
      </c>
      <c r="R3718" s="31" t="str">
        <f t="shared" si="117"/>
        <v/>
      </c>
      <c r="S3718" s="29">
        <f>IF($Q3718&lt;Parâmetros!$E$19,$G3718-1,$G3718)</f>
        <v>0</v>
      </c>
    </row>
    <row r="3719" spans="1:19" ht="15" customHeight="1" x14ac:dyDescent="0.25">
      <c r="A3719" s="116"/>
      <c r="B3719" s="65"/>
      <c r="C3719" s="65"/>
      <c r="D3719" s="66"/>
      <c r="E3719" s="67"/>
      <c r="F3719" s="65"/>
      <c r="G3719" s="66"/>
      <c r="J3719" s="65"/>
      <c r="K3719" s="65"/>
      <c r="L3719" s="66"/>
      <c r="M3719" s="65"/>
      <c r="N3719" s="65"/>
      <c r="O3719" s="65"/>
      <c r="P3719" s="66"/>
      <c r="Q3719" s="31">
        <f t="shared" si="116"/>
        <v>9999</v>
      </c>
      <c r="R3719" s="31" t="str">
        <f t="shared" si="117"/>
        <v/>
      </c>
      <c r="S3719" s="29">
        <f>IF($Q3719&lt;Parâmetros!$E$19,$G3719-1,$G3719)</f>
        <v>0</v>
      </c>
    </row>
    <row r="3720" spans="1:19" ht="15" customHeight="1" x14ac:dyDescent="0.25">
      <c r="A3720" s="116"/>
      <c r="B3720" s="65"/>
      <c r="C3720" s="65"/>
      <c r="D3720" s="66"/>
      <c r="E3720" s="67"/>
      <c r="F3720" s="65"/>
      <c r="G3720" s="66"/>
      <c r="J3720" s="65"/>
      <c r="K3720" s="65"/>
      <c r="L3720" s="66"/>
      <c r="M3720" s="65"/>
      <c r="O3720" s="65"/>
      <c r="P3720" s="66"/>
      <c r="Q3720" s="31">
        <f t="shared" si="116"/>
        <v>9999</v>
      </c>
      <c r="R3720" s="31" t="str">
        <f t="shared" si="117"/>
        <v/>
      </c>
      <c r="S3720" s="29">
        <f>IF($Q3720&lt;Parâmetros!$E$19,$G3720-1,$G3720)</f>
        <v>0</v>
      </c>
    </row>
    <row r="3721" spans="1:19" ht="15" customHeight="1" x14ac:dyDescent="0.25">
      <c r="A3721" s="116"/>
      <c r="B3721" s="65"/>
      <c r="C3721" s="65"/>
      <c r="D3721" s="66"/>
      <c r="E3721" s="67"/>
      <c r="F3721" s="65"/>
      <c r="G3721" s="66"/>
      <c r="J3721" s="65"/>
      <c r="K3721" s="65"/>
      <c r="L3721" s="66"/>
      <c r="M3721" s="65"/>
      <c r="O3721" s="65"/>
      <c r="P3721" s="66"/>
      <c r="Q3721" s="31">
        <f t="shared" si="116"/>
        <v>9999</v>
      </c>
      <c r="R3721" s="31" t="str">
        <f t="shared" si="117"/>
        <v/>
      </c>
      <c r="S3721" s="29">
        <f>IF($Q3721&lt;Parâmetros!$E$19,$G3721-1,$G3721)</f>
        <v>0</v>
      </c>
    </row>
    <row r="3722" spans="1:19" ht="15" customHeight="1" x14ac:dyDescent="0.25">
      <c r="A3722" s="116"/>
      <c r="B3722" s="65"/>
      <c r="C3722" s="65"/>
      <c r="D3722" s="66"/>
      <c r="E3722" s="67"/>
      <c r="F3722" s="65"/>
      <c r="G3722" s="66"/>
      <c r="J3722" s="65"/>
      <c r="K3722" s="65"/>
      <c r="L3722" s="66"/>
      <c r="M3722" s="65"/>
      <c r="N3722" s="65"/>
      <c r="O3722" s="65"/>
      <c r="P3722" s="66"/>
      <c r="Q3722" s="31">
        <f t="shared" si="116"/>
        <v>9999</v>
      </c>
      <c r="R3722" s="31" t="str">
        <f t="shared" si="117"/>
        <v/>
      </c>
      <c r="S3722" s="29">
        <f>IF($Q3722&lt;Parâmetros!$E$19,$G3722-1,$G3722)</f>
        <v>0</v>
      </c>
    </row>
    <row r="3723" spans="1:19" ht="15" customHeight="1" x14ac:dyDescent="0.25">
      <c r="A3723" s="116"/>
      <c r="B3723" s="65"/>
      <c r="C3723" s="65"/>
      <c r="D3723" s="66"/>
      <c r="E3723" s="67"/>
      <c r="F3723" s="65"/>
      <c r="G3723" s="66"/>
      <c r="J3723" s="65"/>
      <c r="K3723" s="65"/>
      <c r="L3723" s="66"/>
      <c r="M3723" s="65"/>
      <c r="N3723" s="65"/>
      <c r="O3723" s="65"/>
      <c r="P3723" s="66"/>
      <c r="Q3723" s="31">
        <f t="shared" si="116"/>
        <v>9999</v>
      </c>
      <c r="R3723" s="31" t="str">
        <f t="shared" si="117"/>
        <v/>
      </c>
      <c r="S3723" s="29">
        <f>IF($Q3723&lt;Parâmetros!$E$19,$G3723-1,$G3723)</f>
        <v>0</v>
      </c>
    </row>
    <row r="3724" spans="1:19" ht="15" customHeight="1" x14ac:dyDescent="0.25">
      <c r="A3724" s="116"/>
      <c r="B3724" s="65"/>
      <c r="C3724" s="65"/>
      <c r="D3724" s="66"/>
      <c r="E3724" s="67"/>
      <c r="F3724" s="65"/>
      <c r="G3724" s="66"/>
      <c r="J3724" s="65"/>
      <c r="K3724" s="65"/>
      <c r="L3724" s="66"/>
      <c r="M3724" s="65"/>
      <c r="N3724" s="65"/>
      <c r="O3724" s="65"/>
      <c r="P3724" s="66"/>
      <c r="Q3724" s="31">
        <f t="shared" si="116"/>
        <v>9999</v>
      </c>
      <c r="R3724" s="31" t="str">
        <f t="shared" si="117"/>
        <v/>
      </c>
      <c r="S3724" s="29">
        <f>IF($Q3724&lt;Parâmetros!$E$19,$G3724-1,$G3724)</f>
        <v>0</v>
      </c>
    </row>
    <row r="3725" spans="1:19" ht="15" customHeight="1" x14ac:dyDescent="0.25">
      <c r="A3725" s="116"/>
      <c r="B3725" s="65"/>
      <c r="C3725" s="65"/>
      <c r="D3725" s="66"/>
      <c r="E3725" s="67"/>
      <c r="F3725" s="65"/>
      <c r="G3725" s="66"/>
      <c r="J3725" s="65"/>
      <c r="K3725" s="65"/>
      <c r="L3725" s="66"/>
      <c r="M3725" s="65"/>
      <c r="N3725" s="65"/>
      <c r="O3725" s="65"/>
      <c r="P3725" s="66"/>
      <c r="Q3725" s="31">
        <f t="shared" si="116"/>
        <v>9999</v>
      </c>
      <c r="R3725" s="31" t="str">
        <f t="shared" si="117"/>
        <v/>
      </c>
      <c r="S3725" s="29">
        <f>IF($Q3725&lt;Parâmetros!$E$19,$G3725-1,$G3725)</f>
        <v>0</v>
      </c>
    </row>
    <row r="3726" spans="1:19" ht="15" customHeight="1" x14ac:dyDescent="0.25">
      <c r="A3726" s="116"/>
      <c r="B3726" s="65"/>
      <c r="C3726" s="65"/>
      <c r="D3726" s="66"/>
      <c r="E3726" s="67"/>
      <c r="F3726" s="65"/>
      <c r="G3726" s="66"/>
      <c r="J3726" s="65"/>
      <c r="K3726" s="65"/>
      <c r="L3726" s="66"/>
      <c r="M3726" s="65"/>
      <c r="N3726" s="65"/>
      <c r="O3726" s="65"/>
      <c r="P3726" s="66"/>
      <c r="Q3726" s="31">
        <f t="shared" si="116"/>
        <v>9999</v>
      </c>
      <c r="R3726" s="31" t="str">
        <f t="shared" si="117"/>
        <v/>
      </c>
      <c r="S3726" s="29">
        <f>IF($Q3726&lt;Parâmetros!$E$19,$G3726-1,$G3726)</f>
        <v>0</v>
      </c>
    </row>
    <row r="3727" spans="1:19" ht="15" customHeight="1" x14ac:dyDescent="0.25">
      <c r="A3727" s="116"/>
      <c r="B3727" s="65"/>
      <c r="C3727" s="65"/>
      <c r="D3727" s="66"/>
      <c r="E3727" s="67"/>
      <c r="F3727" s="65"/>
      <c r="G3727" s="66"/>
      <c r="J3727" s="65"/>
      <c r="K3727" s="65"/>
      <c r="L3727" s="66"/>
      <c r="M3727" s="65"/>
      <c r="N3727" s="65"/>
      <c r="O3727" s="65"/>
      <c r="P3727" s="66"/>
      <c r="Q3727" s="31">
        <f t="shared" si="116"/>
        <v>9999</v>
      </c>
      <c r="R3727" s="31" t="str">
        <f t="shared" si="117"/>
        <v/>
      </c>
      <c r="S3727" s="29">
        <f>IF($Q3727&lt;Parâmetros!$E$19,$G3727-1,$G3727)</f>
        <v>0</v>
      </c>
    </row>
    <row r="3728" spans="1:19" ht="15" customHeight="1" x14ac:dyDescent="0.25">
      <c r="A3728" s="116"/>
      <c r="B3728" s="65"/>
      <c r="C3728" s="65"/>
      <c r="D3728" s="66"/>
      <c r="E3728" s="67"/>
      <c r="F3728" s="65"/>
      <c r="G3728" s="66"/>
      <c r="J3728" s="65"/>
      <c r="K3728" s="65"/>
      <c r="L3728" s="66"/>
      <c r="M3728" s="65"/>
      <c r="N3728" s="65"/>
      <c r="O3728" s="65"/>
      <c r="P3728" s="66"/>
      <c r="Q3728" s="31">
        <f t="shared" si="116"/>
        <v>9999</v>
      </c>
      <c r="R3728" s="31" t="str">
        <f t="shared" si="117"/>
        <v/>
      </c>
      <c r="S3728" s="29">
        <f>IF($Q3728&lt;Parâmetros!$E$19,$G3728-1,$G3728)</f>
        <v>0</v>
      </c>
    </row>
    <row r="3729" spans="1:19" ht="15" customHeight="1" x14ac:dyDescent="0.25">
      <c r="A3729" s="116"/>
      <c r="B3729" s="65"/>
      <c r="C3729" s="65"/>
      <c r="D3729" s="66"/>
      <c r="E3729" s="67"/>
      <c r="F3729" s="65"/>
      <c r="G3729" s="66"/>
      <c r="J3729" s="65"/>
      <c r="K3729" s="65"/>
      <c r="L3729" s="66"/>
      <c r="M3729" s="65"/>
      <c r="N3729" s="65"/>
      <c r="O3729" s="65"/>
      <c r="P3729" s="66"/>
      <c r="Q3729" s="31">
        <f t="shared" si="116"/>
        <v>9999</v>
      </c>
      <c r="R3729" s="31" t="str">
        <f t="shared" si="117"/>
        <v/>
      </c>
      <c r="S3729" s="29">
        <f>IF($Q3729&lt;Parâmetros!$E$19,$G3729-1,$G3729)</f>
        <v>0</v>
      </c>
    </row>
    <row r="3730" spans="1:19" ht="15" customHeight="1" x14ac:dyDescent="0.25">
      <c r="A3730" s="116"/>
      <c r="B3730" s="65"/>
      <c r="C3730" s="65"/>
      <c r="D3730" s="66"/>
      <c r="E3730" s="67"/>
      <c r="F3730" s="65"/>
      <c r="G3730" s="66"/>
      <c r="J3730" s="65"/>
      <c r="K3730" s="65"/>
      <c r="L3730" s="66"/>
      <c r="M3730" s="65"/>
      <c r="O3730" s="65"/>
      <c r="P3730" s="66"/>
      <c r="Q3730" s="31">
        <f t="shared" si="116"/>
        <v>9999</v>
      </c>
      <c r="R3730" s="31" t="str">
        <f t="shared" si="117"/>
        <v/>
      </c>
      <c r="S3730" s="29">
        <f>IF($Q3730&lt;Parâmetros!$E$19,$G3730-1,$G3730)</f>
        <v>0</v>
      </c>
    </row>
    <row r="3731" spans="1:19" ht="15" customHeight="1" x14ac:dyDescent="0.25">
      <c r="A3731" s="116"/>
      <c r="B3731" s="65"/>
      <c r="C3731" s="65"/>
      <c r="D3731" s="66"/>
      <c r="E3731" s="67"/>
      <c r="F3731" s="65"/>
      <c r="G3731" s="66"/>
      <c r="J3731" s="65"/>
      <c r="K3731" s="65"/>
      <c r="L3731" s="66"/>
      <c r="M3731" s="65"/>
      <c r="O3731" s="65"/>
      <c r="P3731" s="66"/>
      <c r="Q3731" s="31">
        <f t="shared" si="116"/>
        <v>9999</v>
      </c>
      <c r="R3731" s="31" t="str">
        <f t="shared" si="117"/>
        <v/>
      </c>
      <c r="S3731" s="29">
        <f>IF($Q3731&lt;Parâmetros!$E$19,$G3731-1,$G3731)</f>
        <v>0</v>
      </c>
    </row>
    <row r="3732" spans="1:19" ht="15" customHeight="1" x14ac:dyDescent="0.25">
      <c r="A3732" s="116"/>
      <c r="B3732" s="65"/>
      <c r="C3732" s="65"/>
      <c r="D3732" s="66"/>
      <c r="E3732" s="67"/>
      <c r="F3732" s="65"/>
      <c r="G3732" s="66"/>
      <c r="J3732" s="65"/>
      <c r="K3732" s="65"/>
      <c r="L3732" s="66"/>
      <c r="M3732" s="65"/>
      <c r="O3732" s="65"/>
      <c r="P3732" s="66"/>
      <c r="Q3732" s="31">
        <f t="shared" si="116"/>
        <v>9999</v>
      </c>
      <c r="R3732" s="31" t="str">
        <f t="shared" si="117"/>
        <v/>
      </c>
      <c r="S3732" s="29">
        <f>IF($Q3732&lt;Parâmetros!$E$19,$G3732-1,$G3732)</f>
        <v>0</v>
      </c>
    </row>
    <row r="3733" spans="1:19" ht="15" customHeight="1" x14ac:dyDescent="0.25">
      <c r="A3733" s="116"/>
      <c r="B3733" s="65"/>
      <c r="C3733" s="65"/>
      <c r="D3733" s="66"/>
      <c r="E3733" s="67"/>
      <c r="F3733" s="65"/>
      <c r="G3733" s="66"/>
      <c r="J3733" s="65"/>
      <c r="K3733" s="65"/>
      <c r="L3733" s="66"/>
      <c r="M3733" s="65"/>
      <c r="O3733" s="65"/>
      <c r="P3733" s="66"/>
      <c r="Q3733" s="31">
        <f t="shared" si="116"/>
        <v>9999</v>
      </c>
      <c r="R3733" s="31" t="str">
        <f t="shared" si="117"/>
        <v/>
      </c>
      <c r="S3733" s="29">
        <f>IF($Q3733&lt;Parâmetros!$E$19,$G3733-1,$G3733)</f>
        <v>0</v>
      </c>
    </row>
    <row r="3734" spans="1:19" ht="15" customHeight="1" x14ac:dyDescent="0.25">
      <c r="A3734" s="116"/>
      <c r="B3734" s="65"/>
      <c r="C3734" s="65"/>
      <c r="D3734" s="66"/>
      <c r="E3734" s="67"/>
      <c r="F3734" s="65"/>
      <c r="G3734" s="66"/>
      <c r="J3734" s="65"/>
      <c r="K3734" s="65"/>
      <c r="L3734" s="66"/>
      <c r="M3734" s="65"/>
      <c r="O3734" s="65"/>
      <c r="P3734" s="66"/>
      <c r="Q3734" s="31">
        <f t="shared" si="116"/>
        <v>9999</v>
      </c>
      <c r="R3734" s="31" t="str">
        <f t="shared" si="117"/>
        <v/>
      </c>
      <c r="S3734" s="29">
        <f>IF($Q3734&lt;Parâmetros!$E$19,$G3734-1,$G3734)</f>
        <v>0</v>
      </c>
    </row>
    <row r="3735" spans="1:19" ht="15" customHeight="1" x14ac:dyDescent="0.25">
      <c r="A3735" s="116"/>
      <c r="B3735" s="65"/>
      <c r="C3735" s="65"/>
      <c r="D3735" s="66"/>
      <c r="E3735" s="67"/>
      <c r="F3735" s="65"/>
      <c r="G3735" s="66"/>
      <c r="J3735" s="65"/>
      <c r="K3735" s="65"/>
      <c r="L3735" s="66"/>
      <c r="M3735" s="65"/>
      <c r="O3735" s="65"/>
      <c r="P3735" s="66"/>
      <c r="Q3735" s="31">
        <f t="shared" si="116"/>
        <v>9999</v>
      </c>
      <c r="R3735" s="31" t="str">
        <f t="shared" si="117"/>
        <v/>
      </c>
      <c r="S3735" s="29">
        <f>IF($Q3735&lt;Parâmetros!$E$19,$G3735-1,$G3735)</f>
        <v>0</v>
      </c>
    </row>
    <row r="3736" spans="1:19" ht="15" customHeight="1" x14ac:dyDescent="0.25">
      <c r="A3736" s="116"/>
      <c r="B3736" s="65"/>
      <c r="C3736" s="65"/>
      <c r="D3736" s="66"/>
      <c r="E3736" s="67"/>
      <c r="F3736" s="65"/>
      <c r="G3736" s="66"/>
      <c r="J3736" s="65"/>
      <c r="K3736" s="65"/>
      <c r="L3736" s="66"/>
      <c r="M3736" s="65"/>
      <c r="O3736" s="65"/>
      <c r="P3736" s="66"/>
      <c r="Q3736" s="31">
        <f t="shared" si="116"/>
        <v>9999</v>
      </c>
      <c r="R3736" s="31" t="str">
        <f t="shared" si="117"/>
        <v/>
      </c>
      <c r="S3736" s="29">
        <f>IF($Q3736&lt;Parâmetros!$E$19,$G3736-1,$G3736)</f>
        <v>0</v>
      </c>
    </row>
    <row r="3737" spans="1:19" ht="15" customHeight="1" x14ac:dyDescent="0.25">
      <c r="A3737" s="116"/>
      <c r="B3737" s="65"/>
      <c r="C3737" s="65"/>
      <c r="D3737" s="66"/>
      <c r="E3737" s="67"/>
      <c r="F3737" s="65"/>
      <c r="G3737" s="66"/>
      <c r="J3737" s="65"/>
      <c r="K3737" s="65"/>
      <c r="L3737" s="66"/>
      <c r="M3737" s="65"/>
      <c r="O3737" s="65"/>
      <c r="P3737" s="66"/>
      <c r="Q3737" s="31">
        <f t="shared" si="116"/>
        <v>9999</v>
      </c>
      <c r="R3737" s="31" t="str">
        <f t="shared" si="117"/>
        <v/>
      </c>
      <c r="S3737" s="29">
        <f>IF($Q3737&lt;Parâmetros!$E$19,$G3737-1,$G3737)</f>
        <v>0</v>
      </c>
    </row>
    <row r="3738" spans="1:19" ht="15" customHeight="1" x14ac:dyDescent="0.25">
      <c r="A3738" s="116"/>
      <c r="B3738" s="65"/>
      <c r="C3738" s="65"/>
      <c r="D3738" s="66"/>
      <c r="E3738" s="67"/>
      <c r="F3738" s="65"/>
      <c r="G3738" s="66"/>
      <c r="J3738" s="65"/>
      <c r="K3738" s="65"/>
      <c r="L3738" s="66"/>
      <c r="M3738" s="65"/>
      <c r="N3738" s="65"/>
      <c r="O3738" s="65"/>
      <c r="P3738" s="66"/>
      <c r="Q3738" s="31">
        <f t="shared" si="116"/>
        <v>9999</v>
      </c>
      <c r="R3738" s="31" t="str">
        <f t="shared" si="117"/>
        <v/>
      </c>
      <c r="S3738" s="29">
        <f>IF($Q3738&lt;Parâmetros!$E$19,$G3738-1,$G3738)</f>
        <v>0</v>
      </c>
    </row>
    <row r="3739" spans="1:19" ht="15" customHeight="1" x14ac:dyDescent="0.25">
      <c r="A3739" s="116"/>
      <c r="B3739" s="65"/>
      <c r="C3739" s="65"/>
      <c r="D3739" s="66"/>
      <c r="E3739" s="67"/>
      <c r="F3739" s="65"/>
      <c r="G3739" s="66"/>
      <c r="J3739" s="65"/>
      <c r="K3739" s="65"/>
      <c r="L3739" s="66"/>
      <c r="M3739" s="65"/>
      <c r="N3739" s="65"/>
      <c r="O3739" s="65"/>
      <c r="P3739" s="66"/>
      <c r="Q3739" s="31">
        <f t="shared" si="116"/>
        <v>9999</v>
      </c>
      <c r="R3739" s="31" t="str">
        <f t="shared" si="117"/>
        <v/>
      </c>
      <c r="S3739" s="29">
        <f>IF($Q3739&lt;Parâmetros!$E$19,$G3739-1,$G3739)</f>
        <v>0</v>
      </c>
    </row>
    <row r="3740" spans="1:19" ht="15" customHeight="1" x14ac:dyDescent="0.25">
      <c r="A3740" s="116"/>
      <c r="B3740" s="65"/>
      <c r="C3740" s="65"/>
      <c r="D3740" s="66"/>
      <c r="E3740" s="67"/>
      <c r="F3740" s="65"/>
      <c r="G3740" s="66"/>
      <c r="J3740" s="65"/>
      <c r="K3740" s="65"/>
      <c r="L3740" s="66"/>
      <c r="M3740" s="65"/>
      <c r="N3740" s="65"/>
      <c r="O3740" s="65"/>
      <c r="P3740" s="66"/>
      <c r="Q3740" s="31">
        <f t="shared" si="116"/>
        <v>9999</v>
      </c>
      <c r="R3740" s="31" t="str">
        <f t="shared" si="117"/>
        <v/>
      </c>
      <c r="S3740" s="29">
        <f>IF($Q3740&lt;Parâmetros!$E$19,$G3740-1,$G3740)</f>
        <v>0</v>
      </c>
    </row>
    <row r="3741" spans="1:19" ht="15" customHeight="1" x14ac:dyDescent="0.25">
      <c r="A3741" s="116"/>
      <c r="B3741" s="65"/>
      <c r="C3741" s="65"/>
      <c r="D3741" s="66"/>
      <c r="E3741" s="67"/>
      <c r="F3741" s="65"/>
      <c r="G3741" s="66"/>
      <c r="J3741" s="65"/>
      <c r="K3741" s="65"/>
      <c r="L3741" s="66"/>
      <c r="M3741" s="65"/>
      <c r="O3741" s="65"/>
      <c r="P3741" s="66"/>
      <c r="Q3741" s="31">
        <f t="shared" si="116"/>
        <v>9999</v>
      </c>
      <c r="R3741" s="31" t="str">
        <f t="shared" si="117"/>
        <v/>
      </c>
      <c r="S3741" s="29">
        <f>IF($Q3741&lt;Parâmetros!$E$19,$G3741-1,$G3741)</f>
        <v>0</v>
      </c>
    </row>
    <row r="3742" spans="1:19" ht="15" customHeight="1" x14ac:dyDescent="0.25">
      <c r="A3742" s="116"/>
      <c r="B3742" s="65"/>
      <c r="C3742" s="65"/>
      <c r="D3742" s="66"/>
      <c r="E3742" s="67"/>
      <c r="F3742" s="65"/>
      <c r="G3742" s="66"/>
      <c r="J3742" s="65"/>
      <c r="K3742" s="65"/>
      <c r="L3742" s="66"/>
      <c r="M3742" s="65"/>
      <c r="N3742" s="65"/>
      <c r="O3742" s="65"/>
      <c r="P3742" s="66"/>
      <c r="Q3742" s="31">
        <f t="shared" si="116"/>
        <v>9999</v>
      </c>
      <c r="R3742" s="31" t="str">
        <f t="shared" si="117"/>
        <v/>
      </c>
      <c r="S3742" s="29">
        <f>IF($Q3742&lt;Parâmetros!$E$19,$G3742-1,$G3742)</f>
        <v>0</v>
      </c>
    </row>
    <row r="3743" spans="1:19" ht="15" customHeight="1" x14ac:dyDescent="0.25">
      <c r="A3743" s="116"/>
      <c r="B3743" s="65"/>
      <c r="C3743" s="65"/>
      <c r="D3743" s="66"/>
      <c r="E3743" s="67"/>
      <c r="F3743" s="65"/>
      <c r="G3743" s="66"/>
      <c r="J3743" s="65"/>
      <c r="K3743" s="65"/>
      <c r="L3743" s="66"/>
      <c r="M3743" s="65"/>
      <c r="O3743" s="65"/>
      <c r="P3743" s="66"/>
      <c r="Q3743" s="31">
        <f t="shared" si="116"/>
        <v>9999</v>
      </c>
      <c r="R3743" s="31" t="str">
        <f t="shared" si="117"/>
        <v/>
      </c>
      <c r="S3743" s="29">
        <f>IF($Q3743&lt;Parâmetros!$E$19,$G3743-1,$G3743)</f>
        <v>0</v>
      </c>
    </row>
    <row r="3744" spans="1:19" ht="15" customHeight="1" x14ac:dyDescent="0.25">
      <c r="A3744" s="116"/>
      <c r="B3744" s="65"/>
      <c r="C3744" s="65"/>
      <c r="D3744" s="66"/>
      <c r="E3744" s="67"/>
      <c r="F3744" s="65"/>
      <c r="G3744" s="66"/>
      <c r="J3744" s="65"/>
      <c r="K3744" s="65"/>
      <c r="L3744" s="66"/>
      <c r="M3744" s="65"/>
      <c r="O3744" s="65"/>
      <c r="P3744" s="66"/>
      <c r="Q3744" s="31">
        <f t="shared" si="116"/>
        <v>9999</v>
      </c>
      <c r="R3744" s="31" t="str">
        <f t="shared" si="117"/>
        <v/>
      </c>
      <c r="S3744" s="29">
        <f>IF($Q3744&lt;Parâmetros!$E$19,$G3744-1,$G3744)</f>
        <v>0</v>
      </c>
    </row>
    <row r="3745" spans="1:19" ht="15" customHeight="1" x14ac:dyDescent="0.25">
      <c r="A3745" s="116"/>
      <c r="B3745" s="65"/>
      <c r="C3745" s="65"/>
      <c r="D3745" s="66"/>
      <c r="E3745" s="67"/>
      <c r="F3745" s="65"/>
      <c r="G3745" s="66"/>
      <c r="J3745" s="65"/>
      <c r="K3745" s="65"/>
      <c r="L3745" s="66"/>
      <c r="M3745" s="65"/>
      <c r="O3745" s="65"/>
      <c r="P3745" s="66"/>
      <c r="Q3745" s="31">
        <f t="shared" si="116"/>
        <v>9999</v>
      </c>
      <c r="R3745" s="31" t="str">
        <f t="shared" si="117"/>
        <v/>
      </c>
      <c r="S3745" s="29">
        <f>IF($Q3745&lt;Parâmetros!$E$19,$G3745-1,$G3745)</f>
        <v>0</v>
      </c>
    </row>
    <row r="3746" spans="1:19" ht="15" customHeight="1" x14ac:dyDescent="0.25">
      <c r="A3746" s="116"/>
      <c r="B3746" s="65"/>
      <c r="C3746" s="65"/>
      <c r="D3746" s="66"/>
      <c r="E3746" s="67"/>
      <c r="F3746" s="65"/>
      <c r="G3746" s="66"/>
      <c r="J3746" s="65"/>
      <c r="K3746" s="65"/>
      <c r="L3746" s="66"/>
      <c r="M3746" s="65"/>
      <c r="N3746" s="65"/>
      <c r="O3746" s="65"/>
      <c r="P3746" s="66"/>
      <c r="Q3746" s="31">
        <f t="shared" si="116"/>
        <v>9999</v>
      </c>
      <c r="R3746" s="31" t="str">
        <f t="shared" si="117"/>
        <v/>
      </c>
      <c r="S3746" s="29">
        <f>IF($Q3746&lt;Parâmetros!$E$19,$G3746-1,$G3746)</f>
        <v>0</v>
      </c>
    </row>
    <row r="3747" spans="1:19" ht="15" customHeight="1" x14ac:dyDescent="0.25">
      <c r="A3747" s="116"/>
      <c r="B3747" s="65"/>
      <c r="C3747" s="65"/>
      <c r="D3747" s="66"/>
      <c r="E3747" s="67"/>
      <c r="F3747" s="65"/>
      <c r="G3747" s="66"/>
      <c r="J3747" s="65"/>
      <c r="K3747" s="65"/>
      <c r="L3747" s="66"/>
      <c r="M3747" s="65"/>
      <c r="N3747" s="65"/>
      <c r="O3747" s="65"/>
      <c r="P3747" s="66"/>
      <c r="Q3747" s="31">
        <f t="shared" si="116"/>
        <v>9999</v>
      </c>
      <c r="R3747" s="31" t="str">
        <f t="shared" si="117"/>
        <v/>
      </c>
      <c r="S3747" s="29">
        <f>IF($Q3747&lt;Parâmetros!$E$19,$G3747-1,$G3747)</f>
        <v>0</v>
      </c>
    </row>
    <row r="3748" spans="1:19" ht="15" customHeight="1" x14ac:dyDescent="0.25">
      <c r="A3748" s="116"/>
      <c r="B3748" s="65"/>
      <c r="C3748" s="65"/>
      <c r="D3748" s="66"/>
      <c r="E3748" s="67"/>
      <c r="F3748" s="65"/>
      <c r="G3748" s="66"/>
      <c r="J3748" s="65"/>
      <c r="K3748" s="65"/>
      <c r="L3748" s="66"/>
      <c r="M3748" s="65"/>
      <c r="O3748" s="65"/>
      <c r="P3748" s="66"/>
      <c r="Q3748" s="31">
        <f t="shared" si="116"/>
        <v>9999</v>
      </c>
      <c r="R3748" s="31" t="str">
        <f t="shared" si="117"/>
        <v/>
      </c>
      <c r="S3748" s="29">
        <f>IF($Q3748&lt;Parâmetros!$E$19,$G3748-1,$G3748)</f>
        <v>0</v>
      </c>
    </row>
    <row r="3749" spans="1:19" ht="15" customHeight="1" x14ac:dyDescent="0.25">
      <c r="A3749" s="116"/>
      <c r="B3749" s="65"/>
      <c r="C3749" s="65"/>
      <c r="D3749" s="66"/>
      <c r="E3749" s="67"/>
      <c r="F3749" s="65"/>
      <c r="G3749" s="66"/>
      <c r="J3749" s="65"/>
      <c r="K3749" s="65"/>
      <c r="L3749" s="66"/>
      <c r="M3749" s="65"/>
      <c r="O3749" s="65"/>
      <c r="P3749" s="66"/>
      <c r="Q3749" s="31">
        <f t="shared" si="116"/>
        <v>9999</v>
      </c>
      <c r="R3749" s="31" t="str">
        <f t="shared" si="117"/>
        <v/>
      </c>
      <c r="S3749" s="29">
        <f>IF($Q3749&lt;Parâmetros!$E$19,$G3749-1,$G3749)</f>
        <v>0</v>
      </c>
    </row>
    <row r="3750" spans="1:19" ht="15" customHeight="1" x14ac:dyDescent="0.25">
      <c r="A3750" s="116"/>
      <c r="B3750" s="65"/>
      <c r="C3750" s="65"/>
      <c r="D3750" s="66"/>
      <c r="E3750" s="67"/>
      <c r="F3750" s="65"/>
      <c r="G3750" s="66"/>
      <c r="J3750" s="65"/>
      <c r="K3750" s="65"/>
      <c r="L3750" s="66"/>
      <c r="M3750" s="65"/>
      <c r="O3750" s="65"/>
      <c r="P3750" s="66"/>
      <c r="Q3750" s="31">
        <f t="shared" si="116"/>
        <v>9999</v>
      </c>
      <c r="R3750" s="31" t="str">
        <f t="shared" si="117"/>
        <v/>
      </c>
      <c r="S3750" s="29">
        <f>IF($Q3750&lt;Parâmetros!$E$19,$G3750-1,$G3750)</f>
        <v>0</v>
      </c>
    </row>
    <row r="3751" spans="1:19" ht="15" customHeight="1" x14ac:dyDescent="0.25">
      <c r="A3751" s="116"/>
      <c r="B3751" s="65"/>
      <c r="C3751" s="65"/>
      <c r="D3751" s="66"/>
      <c r="E3751" s="67"/>
      <c r="F3751" s="65"/>
      <c r="G3751" s="66"/>
      <c r="J3751" s="65"/>
      <c r="K3751" s="65"/>
      <c r="L3751" s="66"/>
      <c r="M3751" s="65"/>
      <c r="O3751" s="65"/>
      <c r="P3751" s="66"/>
      <c r="Q3751" s="31">
        <f t="shared" si="116"/>
        <v>9999</v>
      </c>
      <c r="R3751" s="31" t="str">
        <f t="shared" si="117"/>
        <v/>
      </c>
      <c r="S3751" s="29">
        <f>IF($Q3751&lt;Parâmetros!$E$19,$G3751-1,$G3751)</f>
        <v>0</v>
      </c>
    </row>
    <row r="3752" spans="1:19" ht="15" customHeight="1" x14ac:dyDescent="0.25">
      <c r="A3752" s="116"/>
      <c r="B3752" s="65"/>
      <c r="C3752" s="65"/>
      <c r="D3752" s="66"/>
      <c r="E3752" s="67"/>
      <c r="F3752" s="65"/>
      <c r="G3752" s="66"/>
      <c r="J3752" s="65"/>
      <c r="K3752" s="65"/>
      <c r="L3752" s="66"/>
      <c r="M3752" s="65"/>
      <c r="O3752" s="65"/>
      <c r="P3752" s="66"/>
      <c r="Q3752" s="31">
        <f t="shared" si="116"/>
        <v>9999</v>
      </c>
      <c r="R3752" s="31" t="str">
        <f t="shared" si="117"/>
        <v/>
      </c>
      <c r="S3752" s="29">
        <f>IF($Q3752&lt;Parâmetros!$E$19,$G3752-1,$G3752)</f>
        <v>0</v>
      </c>
    </row>
    <row r="3753" spans="1:19" ht="15" customHeight="1" x14ac:dyDescent="0.25">
      <c r="A3753" s="116"/>
      <c r="B3753" s="65"/>
      <c r="C3753" s="65"/>
      <c r="D3753" s="66"/>
      <c r="E3753" s="67"/>
      <c r="F3753" s="65"/>
      <c r="G3753" s="66"/>
      <c r="J3753" s="65"/>
      <c r="K3753" s="65"/>
      <c r="L3753" s="66"/>
      <c r="M3753" s="65"/>
      <c r="O3753" s="65"/>
      <c r="P3753" s="66"/>
      <c r="Q3753" s="31">
        <f t="shared" si="116"/>
        <v>9999</v>
      </c>
      <c r="R3753" s="31" t="str">
        <f t="shared" si="117"/>
        <v/>
      </c>
      <c r="S3753" s="29">
        <f>IF($Q3753&lt;Parâmetros!$E$19,$G3753-1,$G3753)</f>
        <v>0</v>
      </c>
    </row>
    <row r="3754" spans="1:19" ht="15" customHeight="1" x14ac:dyDescent="0.25">
      <c r="A3754" s="116"/>
      <c r="B3754" s="65"/>
      <c r="C3754" s="65"/>
      <c r="D3754" s="66"/>
      <c r="E3754" s="67"/>
      <c r="F3754" s="65"/>
      <c r="G3754" s="66"/>
      <c r="J3754" s="65"/>
      <c r="K3754" s="65"/>
      <c r="L3754" s="66"/>
      <c r="M3754" s="65"/>
      <c r="O3754" s="65"/>
      <c r="P3754" s="66"/>
      <c r="Q3754" s="31">
        <f t="shared" si="116"/>
        <v>9999</v>
      </c>
      <c r="R3754" s="31" t="str">
        <f t="shared" si="117"/>
        <v/>
      </c>
      <c r="S3754" s="29">
        <f>IF($Q3754&lt;Parâmetros!$E$19,$G3754-1,$G3754)</f>
        <v>0</v>
      </c>
    </row>
    <row r="3755" spans="1:19" ht="15" customHeight="1" x14ac:dyDescent="0.25">
      <c r="A3755" s="116"/>
      <c r="B3755" s="65"/>
      <c r="C3755" s="65"/>
      <c r="D3755" s="66"/>
      <c r="E3755" s="67"/>
      <c r="F3755" s="65"/>
      <c r="G3755" s="66"/>
      <c r="J3755" s="65"/>
      <c r="K3755" s="65"/>
      <c r="L3755" s="66"/>
      <c r="M3755" s="65"/>
      <c r="O3755" s="65"/>
      <c r="P3755" s="66"/>
      <c r="Q3755" s="31">
        <f t="shared" si="116"/>
        <v>9999</v>
      </c>
      <c r="R3755" s="31" t="str">
        <f t="shared" si="117"/>
        <v/>
      </c>
      <c r="S3755" s="29">
        <f>IF($Q3755&lt;Parâmetros!$E$19,$G3755-1,$G3755)</f>
        <v>0</v>
      </c>
    </row>
    <row r="3756" spans="1:19" ht="15" customHeight="1" x14ac:dyDescent="0.25">
      <c r="A3756" s="116"/>
      <c r="B3756" s="65"/>
      <c r="C3756" s="65"/>
      <c r="D3756" s="66"/>
      <c r="E3756" s="67"/>
      <c r="F3756" s="65"/>
      <c r="G3756" s="66"/>
      <c r="J3756" s="65"/>
      <c r="K3756" s="65"/>
      <c r="L3756" s="66"/>
      <c r="M3756" s="65"/>
      <c r="N3756" s="65"/>
      <c r="O3756" s="65"/>
      <c r="P3756" s="66"/>
      <c r="Q3756" s="31">
        <f t="shared" si="116"/>
        <v>9999</v>
      </c>
      <c r="R3756" s="31" t="str">
        <f t="shared" si="117"/>
        <v/>
      </c>
      <c r="S3756" s="29">
        <f>IF($Q3756&lt;Parâmetros!$E$19,$G3756-1,$G3756)</f>
        <v>0</v>
      </c>
    </row>
    <row r="3757" spans="1:19" ht="15" customHeight="1" x14ac:dyDescent="0.25">
      <c r="A3757" s="116"/>
      <c r="B3757" s="65"/>
      <c r="C3757" s="65"/>
      <c r="D3757" s="66"/>
      <c r="E3757" s="67"/>
      <c r="F3757" s="65"/>
      <c r="G3757" s="66"/>
      <c r="J3757" s="65"/>
      <c r="K3757" s="65"/>
      <c r="L3757" s="66"/>
      <c r="M3757" s="65"/>
      <c r="O3757" s="65"/>
      <c r="P3757" s="66"/>
      <c r="Q3757" s="31">
        <f t="shared" si="116"/>
        <v>9999</v>
      </c>
      <c r="R3757" s="31" t="str">
        <f t="shared" si="117"/>
        <v/>
      </c>
      <c r="S3757" s="29">
        <f>IF($Q3757&lt;Parâmetros!$E$19,$G3757-1,$G3757)</f>
        <v>0</v>
      </c>
    </row>
    <row r="3758" spans="1:19" ht="15" customHeight="1" x14ac:dyDescent="0.25">
      <c r="A3758" s="116"/>
      <c r="B3758" s="65"/>
      <c r="C3758" s="65"/>
      <c r="D3758" s="66"/>
      <c r="E3758" s="67"/>
      <c r="F3758" s="65"/>
      <c r="G3758" s="66"/>
      <c r="J3758" s="65"/>
      <c r="K3758" s="65"/>
      <c r="L3758" s="66"/>
      <c r="M3758" s="65"/>
      <c r="O3758" s="65"/>
      <c r="P3758" s="66"/>
      <c r="Q3758" s="31">
        <f t="shared" si="116"/>
        <v>9999</v>
      </c>
      <c r="R3758" s="31" t="str">
        <f t="shared" si="117"/>
        <v/>
      </c>
      <c r="S3758" s="29">
        <f>IF($Q3758&lt;Parâmetros!$E$19,$G3758-1,$G3758)</f>
        <v>0</v>
      </c>
    </row>
    <row r="3759" spans="1:19" ht="15" customHeight="1" x14ac:dyDescent="0.25">
      <c r="A3759" s="116"/>
      <c r="B3759" s="65"/>
      <c r="C3759" s="65"/>
      <c r="D3759" s="66"/>
      <c r="E3759" s="67"/>
      <c r="F3759" s="65"/>
      <c r="G3759" s="66"/>
      <c r="J3759" s="65"/>
      <c r="K3759" s="65"/>
      <c r="L3759" s="66"/>
      <c r="M3759" s="65"/>
      <c r="O3759" s="65"/>
      <c r="P3759" s="66"/>
      <c r="Q3759" s="31">
        <f t="shared" si="116"/>
        <v>9999</v>
      </c>
      <c r="R3759" s="31" t="str">
        <f t="shared" si="117"/>
        <v/>
      </c>
      <c r="S3759" s="29">
        <f>IF($Q3759&lt;Parâmetros!$E$19,$G3759-1,$G3759)</f>
        <v>0</v>
      </c>
    </row>
    <row r="3760" spans="1:19" ht="15" customHeight="1" x14ac:dyDescent="0.25">
      <c r="A3760" s="116"/>
      <c r="B3760" s="65"/>
      <c r="C3760" s="65"/>
      <c r="D3760" s="66"/>
      <c r="E3760" s="67"/>
      <c r="F3760" s="65"/>
      <c r="G3760" s="66"/>
      <c r="J3760" s="65"/>
      <c r="K3760" s="65"/>
      <c r="L3760" s="66"/>
      <c r="M3760" s="65"/>
      <c r="N3760" s="65"/>
      <c r="O3760" s="65"/>
      <c r="P3760" s="66"/>
      <c r="Q3760" s="31">
        <f t="shared" si="116"/>
        <v>9999</v>
      </c>
      <c r="R3760" s="31" t="str">
        <f t="shared" si="117"/>
        <v/>
      </c>
      <c r="S3760" s="29">
        <f>IF($Q3760&lt;Parâmetros!$E$19,$G3760-1,$G3760)</f>
        <v>0</v>
      </c>
    </row>
    <row r="3761" spans="1:19" ht="15" customHeight="1" x14ac:dyDescent="0.25">
      <c r="A3761" s="116"/>
      <c r="B3761" s="65"/>
      <c r="C3761" s="65"/>
      <c r="D3761" s="66"/>
      <c r="E3761" s="67"/>
      <c r="F3761" s="65"/>
      <c r="G3761" s="66"/>
      <c r="J3761" s="65"/>
      <c r="K3761" s="65"/>
      <c r="L3761" s="66"/>
      <c r="M3761" s="65"/>
      <c r="O3761" s="65"/>
      <c r="P3761" s="66"/>
      <c r="Q3761" s="31">
        <f t="shared" si="116"/>
        <v>9999</v>
      </c>
      <c r="R3761" s="31" t="str">
        <f t="shared" si="117"/>
        <v/>
      </c>
      <c r="S3761" s="29">
        <f>IF($Q3761&lt;Parâmetros!$E$19,$G3761-1,$G3761)</f>
        <v>0</v>
      </c>
    </row>
    <row r="3762" spans="1:19" ht="15" customHeight="1" x14ac:dyDescent="0.25">
      <c r="A3762" s="116"/>
      <c r="B3762" s="65"/>
      <c r="C3762" s="65"/>
      <c r="D3762" s="66"/>
      <c r="E3762" s="67"/>
      <c r="F3762" s="65"/>
      <c r="G3762" s="66"/>
      <c r="J3762" s="65"/>
      <c r="K3762" s="65"/>
      <c r="L3762" s="66"/>
      <c r="M3762" s="65"/>
      <c r="O3762" s="65"/>
      <c r="P3762" s="66"/>
      <c r="Q3762" s="31">
        <f t="shared" si="116"/>
        <v>9999</v>
      </c>
      <c r="R3762" s="31" t="str">
        <f t="shared" si="117"/>
        <v/>
      </c>
      <c r="S3762" s="29">
        <f>IF($Q3762&lt;Parâmetros!$E$19,$G3762-1,$G3762)</f>
        <v>0</v>
      </c>
    </row>
    <row r="3763" spans="1:19" ht="15" customHeight="1" x14ac:dyDescent="0.25">
      <c r="A3763" s="116"/>
      <c r="B3763" s="65"/>
      <c r="C3763" s="65"/>
      <c r="D3763" s="66"/>
      <c r="E3763" s="67"/>
      <c r="F3763" s="65"/>
      <c r="G3763" s="66"/>
      <c r="J3763" s="65"/>
      <c r="K3763" s="65"/>
      <c r="L3763" s="66"/>
      <c r="M3763" s="65"/>
      <c r="O3763" s="65"/>
      <c r="P3763" s="66"/>
      <c r="Q3763" s="31">
        <f t="shared" si="116"/>
        <v>9999</v>
      </c>
      <c r="R3763" s="31" t="str">
        <f t="shared" si="117"/>
        <v/>
      </c>
      <c r="S3763" s="29">
        <f>IF($Q3763&lt;Parâmetros!$E$19,$G3763-1,$G3763)</f>
        <v>0</v>
      </c>
    </row>
    <row r="3764" spans="1:19" ht="15" customHeight="1" x14ac:dyDescent="0.25">
      <c r="A3764" s="116"/>
      <c r="B3764" s="65"/>
      <c r="C3764" s="65"/>
      <c r="D3764" s="66"/>
      <c r="E3764" s="67"/>
      <c r="F3764" s="65"/>
      <c r="G3764" s="66"/>
      <c r="J3764" s="65"/>
      <c r="K3764" s="65"/>
      <c r="L3764" s="66"/>
      <c r="M3764" s="65"/>
      <c r="N3764" s="65"/>
      <c r="O3764" s="65"/>
      <c r="P3764" s="66"/>
      <c r="Q3764" s="31">
        <f t="shared" si="116"/>
        <v>9999</v>
      </c>
      <c r="R3764" s="31" t="str">
        <f t="shared" si="117"/>
        <v/>
      </c>
      <c r="S3764" s="29">
        <f>IF($Q3764&lt;Parâmetros!$E$19,$G3764-1,$G3764)</f>
        <v>0</v>
      </c>
    </row>
    <row r="3765" spans="1:19" ht="15" customHeight="1" x14ac:dyDescent="0.25">
      <c r="A3765" s="116"/>
      <c r="B3765" s="65"/>
      <c r="C3765" s="65"/>
      <c r="D3765" s="66"/>
      <c r="E3765" s="67"/>
      <c r="F3765" s="65"/>
      <c r="G3765" s="66"/>
      <c r="J3765" s="65"/>
      <c r="K3765" s="65"/>
      <c r="L3765" s="66"/>
      <c r="M3765" s="65"/>
      <c r="N3765" s="65"/>
      <c r="O3765" s="65"/>
      <c r="P3765" s="66"/>
      <c r="Q3765" s="31">
        <f t="shared" si="116"/>
        <v>9999</v>
      </c>
      <c r="R3765" s="31" t="str">
        <f t="shared" si="117"/>
        <v/>
      </c>
      <c r="S3765" s="29">
        <f>IF($Q3765&lt;Parâmetros!$E$19,$G3765-1,$G3765)</f>
        <v>0</v>
      </c>
    </row>
    <row r="3766" spans="1:19" ht="15" customHeight="1" x14ac:dyDescent="0.25">
      <c r="A3766" s="116"/>
      <c r="B3766" s="65"/>
      <c r="C3766" s="65"/>
      <c r="D3766" s="66"/>
      <c r="E3766" s="67"/>
      <c r="F3766" s="65"/>
      <c r="G3766" s="66"/>
      <c r="J3766" s="65"/>
      <c r="K3766" s="65"/>
      <c r="L3766" s="66"/>
      <c r="M3766" s="65"/>
      <c r="O3766" s="65"/>
      <c r="P3766" s="66"/>
      <c r="Q3766" s="31">
        <f t="shared" si="116"/>
        <v>9999</v>
      </c>
      <c r="R3766" s="31" t="str">
        <f t="shared" si="117"/>
        <v/>
      </c>
      <c r="S3766" s="29">
        <f>IF($Q3766&lt;Parâmetros!$E$19,$G3766-1,$G3766)</f>
        <v>0</v>
      </c>
    </row>
    <row r="3767" spans="1:19" ht="15" customHeight="1" x14ac:dyDescent="0.25">
      <c r="A3767" s="116"/>
      <c r="B3767" s="65"/>
      <c r="C3767" s="65"/>
      <c r="D3767" s="66"/>
      <c r="E3767" s="67"/>
      <c r="F3767" s="65"/>
      <c r="G3767" s="66"/>
      <c r="J3767" s="65"/>
      <c r="K3767" s="65"/>
      <c r="L3767" s="66"/>
      <c r="M3767" s="65"/>
      <c r="O3767" s="65"/>
      <c r="P3767" s="66"/>
      <c r="Q3767" s="31">
        <f t="shared" si="116"/>
        <v>9999</v>
      </c>
      <c r="R3767" s="31" t="str">
        <f t="shared" si="117"/>
        <v/>
      </c>
      <c r="S3767" s="29">
        <f>IF($Q3767&lt;Parâmetros!$E$19,$G3767-1,$G3767)</f>
        <v>0</v>
      </c>
    </row>
    <row r="3768" spans="1:19" ht="15" customHeight="1" x14ac:dyDescent="0.25">
      <c r="A3768" s="116"/>
      <c r="B3768" s="65"/>
      <c r="C3768" s="65"/>
      <c r="D3768" s="66"/>
      <c r="E3768" s="67"/>
      <c r="F3768" s="65"/>
      <c r="G3768" s="66"/>
      <c r="J3768" s="65"/>
      <c r="K3768" s="65"/>
      <c r="L3768" s="66"/>
      <c r="M3768" s="65"/>
      <c r="O3768" s="65"/>
      <c r="P3768" s="66"/>
      <c r="Q3768" s="31">
        <f t="shared" si="116"/>
        <v>9999</v>
      </c>
      <c r="R3768" s="31" t="str">
        <f t="shared" si="117"/>
        <v/>
      </c>
      <c r="S3768" s="29">
        <f>IF($Q3768&lt;Parâmetros!$E$19,$G3768-1,$G3768)</f>
        <v>0</v>
      </c>
    </row>
    <row r="3769" spans="1:19" ht="15" customHeight="1" x14ac:dyDescent="0.25">
      <c r="A3769" s="116"/>
      <c r="B3769" s="65"/>
      <c r="C3769" s="65"/>
      <c r="D3769" s="66"/>
      <c r="E3769" s="67"/>
      <c r="F3769" s="65"/>
      <c r="G3769" s="66"/>
      <c r="J3769" s="65"/>
      <c r="K3769" s="65"/>
      <c r="L3769" s="66"/>
      <c r="M3769" s="65"/>
      <c r="O3769" s="65"/>
      <c r="P3769" s="66"/>
      <c r="Q3769" s="31">
        <f t="shared" si="116"/>
        <v>9999</v>
      </c>
      <c r="R3769" s="31" t="str">
        <f t="shared" si="117"/>
        <v/>
      </c>
      <c r="S3769" s="29">
        <f>IF($Q3769&lt;Parâmetros!$E$19,$G3769-1,$G3769)</f>
        <v>0</v>
      </c>
    </row>
    <row r="3770" spans="1:19" ht="15" customHeight="1" x14ac:dyDescent="0.25">
      <c r="A3770" s="116"/>
      <c r="B3770" s="65"/>
      <c r="C3770" s="65"/>
      <c r="D3770" s="66"/>
      <c r="E3770" s="67"/>
      <c r="F3770" s="65"/>
      <c r="G3770" s="66"/>
      <c r="J3770" s="65"/>
      <c r="K3770" s="65"/>
      <c r="L3770" s="66"/>
      <c r="M3770" s="65"/>
      <c r="O3770" s="65"/>
      <c r="P3770" s="66"/>
      <c r="Q3770" s="31">
        <f t="shared" si="116"/>
        <v>9999</v>
      </c>
      <c r="R3770" s="31" t="str">
        <f t="shared" si="117"/>
        <v/>
      </c>
      <c r="S3770" s="29">
        <f>IF($Q3770&lt;Parâmetros!$E$19,$G3770-1,$G3770)</f>
        <v>0</v>
      </c>
    </row>
    <row r="3771" spans="1:19" ht="15" customHeight="1" x14ac:dyDescent="0.25">
      <c r="A3771" s="116"/>
      <c r="B3771" s="65"/>
      <c r="C3771" s="65"/>
      <c r="D3771" s="66"/>
      <c r="E3771" s="67"/>
      <c r="F3771" s="65"/>
      <c r="G3771" s="66"/>
      <c r="J3771" s="65"/>
      <c r="K3771" s="65"/>
      <c r="L3771" s="66"/>
      <c r="M3771" s="65"/>
      <c r="O3771" s="65"/>
      <c r="P3771" s="66"/>
      <c r="Q3771" s="31">
        <f t="shared" si="116"/>
        <v>9999</v>
      </c>
      <c r="R3771" s="31" t="str">
        <f t="shared" si="117"/>
        <v/>
      </c>
      <c r="S3771" s="29">
        <f>IF($Q3771&lt;Parâmetros!$E$19,$G3771-1,$G3771)</f>
        <v>0</v>
      </c>
    </row>
    <row r="3772" spans="1:19" ht="15" customHeight="1" x14ac:dyDescent="0.25">
      <c r="A3772" s="116"/>
      <c r="B3772" s="65"/>
      <c r="C3772" s="65"/>
      <c r="D3772" s="66"/>
      <c r="E3772" s="67"/>
      <c r="F3772" s="65"/>
      <c r="G3772" s="66"/>
      <c r="J3772" s="65"/>
      <c r="K3772" s="65"/>
      <c r="L3772" s="66"/>
      <c r="M3772" s="65"/>
      <c r="O3772" s="65"/>
      <c r="P3772" s="66"/>
      <c r="Q3772" s="31">
        <f t="shared" ref="Q3772:Q3835" si="118">IFERROR(VALUE(LEFT($J3772,2))*60+VALUE(MID($J3772,4,2)),9999)</f>
        <v>9999</v>
      </c>
      <c r="R3772" s="31" t="str">
        <f t="shared" ref="R3772:R3835" si="119">IFERROR(VALUE(LEFT($K3772,2))*60+VALUE(MID($K3772,4,2)),"")</f>
        <v/>
      </c>
      <c r="S3772" s="29">
        <f>IF($Q3772&lt;Parâmetros!$E$19,$G3772-1,$G3772)</f>
        <v>0</v>
      </c>
    </row>
    <row r="3773" spans="1:19" ht="15" customHeight="1" x14ac:dyDescent="0.25">
      <c r="A3773" s="116"/>
      <c r="B3773" s="65"/>
      <c r="C3773" s="65"/>
      <c r="D3773" s="66"/>
      <c r="E3773" s="67"/>
      <c r="F3773" s="65"/>
      <c r="G3773" s="66"/>
      <c r="J3773" s="65"/>
      <c r="K3773" s="65"/>
      <c r="L3773" s="66"/>
      <c r="M3773" s="65"/>
      <c r="O3773" s="65"/>
      <c r="P3773" s="66"/>
      <c r="Q3773" s="31">
        <f t="shared" si="118"/>
        <v>9999</v>
      </c>
      <c r="R3773" s="31" t="str">
        <f t="shared" si="119"/>
        <v/>
      </c>
      <c r="S3773" s="29">
        <f>IF($Q3773&lt;Parâmetros!$E$19,$G3773-1,$G3773)</f>
        <v>0</v>
      </c>
    </row>
    <row r="3774" spans="1:19" ht="15" customHeight="1" x14ac:dyDescent="0.25">
      <c r="A3774" s="116"/>
      <c r="B3774" s="65"/>
      <c r="C3774" s="65"/>
      <c r="D3774" s="66"/>
      <c r="E3774" s="67"/>
      <c r="F3774" s="65"/>
      <c r="G3774" s="66"/>
      <c r="J3774" s="65"/>
      <c r="K3774" s="65"/>
      <c r="L3774" s="66"/>
      <c r="M3774" s="65"/>
      <c r="O3774" s="65"/>
      <c r="P3774" s="66"/>
      <c r="Q3774" s="31">
        <f t="shared" si="118"/>
        <v>9999</v>
      </c>
      <c r="R3774" s="31" t="str">
        <f t="shared" si="119"/>
        <v/>
      </c>
      <c r="S3774" s="29">
        <f>IF($Q3774&lt;Parâmetros!$E$19,$G3774-1,$G3774)</f>
        <v>0</v>
      </c>
    </row>
    <row r="3775" spans="1:19" ht="15" customHeight="1" x14ac:dyDescent="0.25">
      <c r="A3775" s="116"/>
      <c r="B3775" s="65"/>
      <c r="C3775" s="65"/>
      <c r="D3775" s="66"/>
      <c r="E3775" s="67"/>
      <c r="F3775" s="65"/>
      <c r="G3775" s="66"/>
      <c r="J3775" s="65"/>
      <c r="K3775" s="65"/>
      <c r="L3775" s="66"/>
      <c r="M3775" s="65"/>
      <c r="O3775" s="65"/>
      <c r="P3775" s="66"/>
      <c r="Q3775" s="31">
        <f t="shared" si="118"/>
        <v>9999</v>
      </c>
      <c r="R3775" s="31" t="str">
        <f t="shared" si="119"/>
        <v/>
      </c>
      <c r="S3775" s="29">
        <f>IF($Q3775&lt;Parâmetros!$E$19,$G3775-1,$G3775)</f>
        <v>0</v>
      </c>
    </row>
    <row r="3776" spans="1:19" ht="15" customHeight="1" x14ac:dyDescent="0.25">
      <c r="A3776" s="116"/>
      <c r="B3776" s="65"/>
      <c r="C3776" s="65"/>
      <c r="D3776" s="66"/>
      <c r="E3776" s="67"/>
      <c r="F3776" s="65"/>
      <c r="G3776" s="66"/>
      <c r="J3776" s="65"/>
      <c r="K3776" s="65"/>
      <c r="L3776" s="66"/>
      <c r="M3776" s="65"/>
      <c r="O3776" s="65"/>
      <c r="P3776" s="66"/>
      <c r="Q3776" s="31">
        <f t="shared" si="118"/>
        <v>9999</v>
      </c>
      <c r="R3776" s="31" t="str">
        <f t="shared" si="119"/>
        <v/>
      </c>
      <c r="S3776" s="29">
        <f>IF($Q3776&lt;Parâmetros!$E$19,$G3776-1,$G3776)</f>
        <v>0</v>
      </c>
    </row>
    <row r="3777" spans="1:19" ht="15" customHeight="1" x14ac:dyDescent="0.25">
      <c r="A3777" s="116"/>
      <c r="B3777" s="65"/>
      <c r="C3777" s="65"/>
      <c r="D3777" s="66"/>
      <c r="E3777" s="67"/>
      <c r="F3777" s="65"/>
      <c r="G3777" s="66"/>
      <c r="J3777" s="65"/>
      <c r="K3777" s="65"/>
      <c r="L3777" s="66"/>
      <c r="M3777" s="65"/>
      <c r="O3777" s="65"/>
      <c r="P3777" s="66"/>
      <c r="Q3777" s="31">
        <f t="shared" si="118"/>
        <v>9999</v>
      </c>
      <c r="R3777" s="31" t="str">
        <f t="shared" si="119"/>
        <v/>
      </c>
      <c r="S3777" s="29">
        <f>IF($Q3777&lt;Parâmetros!$E$19,$G3777-1,$G3777)</f>
        <v>0</v>
      </c>
    </row>
    <row r="3778" spans="1:19" ht="15" customHeight="1" x14ac:dyDescent="0.25">
      <c r="A3778" s="116"/>
      <c r="B3778" s="65"/>
      <c r="C3778" s="65"/>
      <c r="D3778" s="66"/>
      <c r="E3778" s="67"/>
      <c r="F3778" s="65"/>
      <c r="G3778" s="66"/>
      <c r="J3778" s="65"/>
      <c r="K3778" s="65"/>
      <c r="L3778" s="66"/>
      <c r="M3778" s="65"/>
      <c r="N3778" s="65"/>
      <c r="O3778" s="65"/>
      <c r="P3778" s="66"/>
      <c r="Q3778" s="31">
        <f t="shared" si="118"/>
        <v>9999</v>
      </c>
      <c r="R3778" s="31" t="str">
        <f t="shared" si="119"/>
        <v/>
      </c>
      <c r="S3778" s="29">
        <f>IF($Q3778&lt;Parâmetros!$E$19,$G3778-1,$G3778)</f>
        <v>0</v>
      </c>
    </row>
    <row r="3779" spans="1:19" ht="15" customHeight="1" x14ac:dyDescent="0.25">
      <c r="A3779" s="116"/>
      <c r="B3779" s="65"/>
      <c r="C3779" s="65"/>
      <c r="D3779" s="66"/>
      <c r="E3779" s="67"/>
      <c r="F3779" s="65"/>
      <c r="G3779" s="66"/>
      <c r="J3779" s="65"/>
      <c r="K3779" s="65"/>
      <c r="L3779" s="66"/>
      <c r="M3779" s="65"/>
      <c r="O3779" s="65"/>
      <c r="P3779" s="66"/>
      <c r="Q3779" s="31">
        <f t="shared" si="118"/>
        <v>9999</v>
      </c>
      <c r="R3779" s="31" t="str">
        <f t="shared" si="119"/>
        <v/>
      </c>
      <c r="S3779" s="29">
        <f>IF($Q3779&lt;Parâmetros!$E$19,$G3779-1,$G3779)</f>
        <v>0</v>
      </c>
    </row>
    <row r="3780" spans="1:19" ht="15" customHeight="1" x14ac:dyDescent="0.25">
      <c r="A3780" s="116"/>
      <c r="B3780" s="65"/>
      <c r="C3780" s="65"/>
      <c r="D3780" s="66"/>
      <c r="E3780" s="67"/>
      <c r="F3780" s="65"/>
      <c r="G3780" s="66"/>
      <c r="J3780" s="65"/>
      <c r="K3780" s="65"/>
      <c r="L3780" s="66"/>
      <c r="M3780" s="65"/>
      <c r="O3780" s="65"/>
      <c r="P3780" s="66"/>
      <c r="Q3780" s="31">
        <f t="shared" si="118"/>
        <v>9999</v>
      </c>
      <c r="R3780" s="31" t="str">
        <f t="shared" si="119"/>
        <v/>
      </c>
      <c r="S3780" s="29">
        <f>IF($Q3780&lt;Parâmetros!$E$19,$G3780-1,$G3780)</f>
        <v>0</v>
      </c>
    </row>
    <row r="3781" spans="1:19" ht="15" customHeight="1" x14ac:dyDescent="0.25">
      <c r="A3781" s="116"/>
      <c r="B3781" s="65"/>
      <c r="C3781" s="65"/>
      <c r="D3781" s="66"/>
      <c r="E3781" s="67"/>
      <c r="F3781" s="65"/>
      <c r="G3781" s="66"/>
      <c r="J3781" s="65"/>
      <c r="K3781" s="65"/>
      <c r="L3781" s="66"/>
      <c r="M3781" s="65"/>
      <c r="O3781" s="65"/>
      <c r="P3781" s="66"/>
      <c r="Q3781" s="31">
        <f t="shared" si="118"/>
        <v>9999</v>
      </c>
      <c r="R3781" s="31" t="str">
        <f t="shared" si="119"/>
        <v/>
      </c>
      <c r="S3781" s="29">
        <f>IF($Q3781&lt;Parâmetros!$E$19,$G3781-1,$G3781)</f>
        <v>0</v>
      </c>
    </row>
    <row r="3782" spans="1:19" ht="15" customHeight="1" x14ac:dyDescent="0.25">
      <c r="A3782" s="116"/>
      <c r="B3782" s="65"/>
      <c r="C3782" s="65"/>
      <c r="D3782" s="66"/>
      <c r="E3782" s="67"/>
      <c r="F3782" s="65"/>
      <c r="G3782" s="66"/>
      <c r="J3782" s="65"/>
      <c r="K3782" s="65"/>
      <c r="L3782" s="66"/>
      <c r="M3782" s="65"/>
      <c r="O3782" s="65"/>
      <c r="P3782" s="66"/>
      <c r="Q3782" s="31">
        <f t="shared" si="118"/>
        <v>9999</v>
      </c>
      <c r="R3782" s="31" t="str">
        <f t="shared" si="119"/>
        <v/>
      </c>
      <c r="S3782" s="29">
        <f>IF($Q3782&lt;Parâmetros!$E$19,$G3782-1,$G3782)</f>
        <v>0</v>
      </c>
    </row>
    <row r="3783" spans="1:19" ht="15" customHeight="1" x14ac:dyDescent="0.25">
      <c r="A3783" s="116"/>
      <c r="B3783" s="65"/>
      <c r="C3783" s="65"/>
      <c r="D3783" s="66"/>
      <c r="E3783" s="67"/>
      <c r="F3783" s="65"/>
      <c r="G3783" s="66"/>
      <c r="J3783" s="65"/>
      <c r="K3783" s="65"/>
      <c r="L3783" s="66"/>
      <c r="M3783" s="65"/>
      <c r="O3783" s="65"/>
      <c r="P3783" s="66"/>
      <c r="Q3783" s="31">
        <f t="shared" si="118"/>
        <v>9999</v>
      </c>
      <c r="R3783" s="31" t="str">
        <f t="shared" si="119"/>
        <v/>
      </c>
      <c r="S3783" s="29">
        <f>IF($Q3783&lt;Parâmetros!$E$19,$G3783-1,$G3783)</f>
        <v>0</v>
      </c>
    </row>
    <row r="3784" spans="1:19" ht="15" customHeight="1" x14ac:dyDescent="0.25">
      <c r="A3784" s="116"/>
      <c r="B3784" s="65"/>
      <c r="C3784" s="65"/>
      <c r="D3784" s="66"/>
      <c r="E3784" s="67"/>
      <c r="F3784" s="65"/>
      <c r="G3784" s="66"/>
      <c r="J3784" s="65"/>
      <c r="K3784" s="65"/>
      <c r="L3784" s="66"/>
      <c r="M3784" s="65"/>
      <c r="O3784" s="65"/>
      <c r="P3784" s="66"/>
      <c r="Q3784" s="31">
        <f t="shared" si="118"/>
        <v>9999</v>
      </c>
      <c r="R3784" s="31" t="str">
        <f t="shared" si="119"/>
        <v/>
      </c>
      <c r="S3784" s="29">
        <f>IF($Q3784&lt;Parâmetros!$E$19,$G3784-1,$G3784)</f>
        <v>0</v>
      </c>
    </row>
    <row r="3785" spans="1:19" ht="15" customHeight="1" x14ac:dyDescent="0.25">
      <c r="A3785" s="116"/>
      <c r="B3785" s="65"/>
      <c r="C3785" s="65"/>
      <c r="D3785" s="66"/>
      <c r="E3785" s="67"/>
      <c r="F3785" s="65"/>
      <c r="G3785" s="66"/>
      <c r="J3785" s="65"/>
      <c r="K3785" s="65"/>
      <c r="L3785" s="66"/>
      <c r="M3785" s="65"/>
      <c r="O3785" s="65"/>
      <c r="P3785" s="66"/>
      <c r="Q3785" s="31">
        <f t="shared" si="118"/>
        <v>9999</v>
      </c>
      <c r="R3785" s="31" t="str">
        <f t="shared" si="119"/>
        <v/>
      </c>
      <c r="S3785" s="29">
        <f>IF($Q3785&lt;Parâmetros!$E$19,$G3785-1,$G3785)</f>
        <v>0</v>
      </c>
    </row>
    <row r="3786" spans="1:19" ht="15" customHeight="1" x14ac:dyDescent="0.25">
      <c r="A3786" s="116"/>
      <c r="B3786" s="65"/>
      <c r="C3786" s="65"/>
      <c r="D3786" s="66"/>
      <c r="E3786" s="67"/>
      <c r="F3786" s="65"/>
      <c r="G3786" s="66"/>
      <c r="J3786" s="65"/>
      <c r="K3786" s="65"/>
      <c r="L3786" s="66"/>
      <c r="M3786" s="65"/>
      <c r="O3786" s="65"/>
      <c r="P3786" s="66"/>
      <c r="Q3786" s="31">
        <f t="shared" si="118"/>
        <v>9999</v>
      </c>
      <c r="R3786" s="31" t="str">
        <f t="shared" si="119"/>
        <v/>
      </c>
      <c r="S3786" s="29">
        <f>IF($Q3786&lt;Parâmetros!$E$19,$G3786-1,$G3786)</f>
        <v>0</v>
      </c>
    </row>
    <row r="3787" spans="1:19" ht="15" customHeight="1" x14ac:dyDescent="0.25">
      <c r="A3787" s="116"/>
      <c r="B3787" s="65"/>
      <c r="C3787" s="65"/>
      <c r="D3787" s="66"/>
      <c r="E3787" s="67"/>
      <c r="F3787" s="65"/>
      <c r="G3787" s="66"/>
      <c r="J3787" s="65"/>
      <c r="K3787" s="65"/>
      <c r="L3787" s="66"/>
      <c r="M3787" s="65"/>
      <c r="O3787" s="65"/>
      <c r="P3787" s="66"/>
      <c r="Q3787" s="31">
        <f t="shared" si="118"/>
        <v>9999</v>
      </c>
      <c r="R3787" s="31" t="str">
        <f t="shared" si="119"/>
        <v/>
      </c>
      <c r="S3787" s="29">
        <f>IF($Q3787&lt;Parâmetros!$E$19,$G3787-1,$G3787)</f>
        <v>0</v>
      </c>
    </row>
    <row r="3788" spans="1:19" ht="15" customHeight="1" x14ac:dyDescent="0.25">
      <c r="A3788" s="116"/>
      <c r="B3788" s="65"/>
      <c r="C3788" s="65"/>
      <c r="D3788" s="66"/>
      <c r="E3788" s="67"/>
      <c r="F3788" s="65"/>
      <c r="G3788" s="66"/>
      <c r="J3788" s="65"/>
      <c r="K3788" s="65"/>
      <c r="L3788" s="66"/>
      <c r="M3788" s="65"/>
      <c r="O3788" s="65"/>
      <c r="P3788" s="66"/>
      <c r="Q3788" s="31">
        <f t="shared" si="118"/>
        <v>9999</v>
      </c>
      <c r="R3788" s="31" t="str">
        <f t="shared" si="119"/>
        <v/>
      </c>
      <c r="S3788" s="29">
        <f>IF($Q3788&lt;Parâmetros!$E$19,$G3788-1,$G3788)</f>
        <v>0</v>
      </c>
    </row>
    <row r="3789" spans="1:19" ht="15" customHeight="1" x14ac:dyDescent="0.25">
      <c r="A3789" s="116"/>
      <c r="B3789" s="65"/>
      <c r="C3789" s="65"/>
      <c r="D3789" s="66"/>
      <c r="E3789" s="67"/>
      <c r="F3789" s="65"/>
      <c r="G3789" s="66"/>
      <c r="J3789" s="65"/>
      <c r="K3789" s="65"/>
      <c r="L3789" s="66"/>
      <c r="M3789" s="65"/>
      <c r="O3789" s="65"/>
      <c r="P3789" s="66"/>
      <c r="Q3789" s="31">
        <f t="shared" si="118"/>
        <v>9999</v>
      </c>
      <c r="R3789" s="31" t="str">
        <f t="shared" si="119"/>
        <v/>
      </c>
      <c r="S3789" s="29">
        <f>IF($Q3789&lt;Parâmetros!$E$19,$G3789-1,$G3789)</f>
        <v>0</v>
      </c>
    </row>
    <row r="3790" spans="1:19" ht="15" customHeight="1" x14ac:dyDescent="0.25">
      <c r="A3790" s="116"/>
      <c r="B3790" s="65"/>
      <c r="C3790" s="65"/>
      <c r="D3790" s="66"/>
      <c r="E3790" s="67"/>
      <c r="F3790" s="65"/>
      <c r="G3790" s="66"/>
      <c r="J3790" s="65"/>
      <c r="K3790" s="65"/>
      <c r="L3790" s="66"/>
      <c r="M3790" s="65"/>
      <c r="N3790" s="65"/>
      <c r="O3790" s="65"/>
      <c r="P3790" s="66"/>
      <c r="Q3790" s="31">
        <f t="shared" si="118"/>
        <v>9999</v>
      </c>
      <c r="R3790" s="31" t="str">
        <f t="shared" si="119"/>
        <v/>
      </c>
      <c r="S3790" s="29">
        <f>IF($Q3790&lt;Parâmetros!$E$19,$G3790-1,$G3790)</f>
        <v>0</v>
      </c>
    </row>
    <row r="3791" spans="1:19" ht="15" customHeight="1" x14ac:dyDescent="0.25">
      <c r="A3791" s="116"/>
      <c r="B3791" s="65"/>
      <c r="C3791" s="65"/>
      <c r="D3791" s="66"/>
      <c r="E3791" s="67"/>
      <c r="F3791" s="65"/>
      <c r="G3791" s="66"/>
      <c r="J3791" s="65"/>
      <c r="K3791" s="65"/>
      <c r="L3791" s="66"/>
      <c r="M3791" s="65"/>
      <c r="N3791" s="65"/>
      <c r="O3791" s="65"/>
      <c r="P3791" s="66"/>
      <c r="Q3791" s="31">
        <f t="shared" si="118"/>
        <v>9999</v>
      </c>
      <c r="R3791" s="31" t="str">
        <f t="shared" si="119"/>
        <v/>
      </c>
      <c r="S3791" s="29">
        <f>IF($Q3791&lt;Parâmetros!$E$19,$G3791-1,$G3791)</f>
        <v>0</v>
      </c>
    </row>
    <row r="3792" spans="1:19" ht="15" customHeight="1" x14ac:dyDescent="0.25">
      <c r="A3792" s="116"/>
      <c r="B3792" s="65"/>
      <c r="C3792" s="65"/>
      <c r="D3792" s="66"/>
      <c r="E3792" s="67"/>
      <c r="F3792" s="65"/>
      <c r="G3792" s="66"/>
      <c r="J3792" s="65"/>
      <c r="K3792" s="65"/>
      <c r="L3792" s="66"/>
      <c r="M3792" s="65"/>
      <c r="O3792" s="65"/>
      <c r="P3792" s="66"/>
      <c r="Q3792" s="31">
        <f t="shared" si="118"/>
        <v>9999</v>
      </c>
      <c r="R3792" s="31" t="str">
        <f t="shared" si="119"/>
        <v/>
      </c>
      <c r="S3792" s="29">
        <f>IF($Q3792&lt;Parâmetros!$E$19,$G3792-1,$G3792)</f>
        <v>0</v>
      </c>
    </row>
    <row r="3793" spans="1:19" ht="15" customHeight="1" x14ac:dyDescent="0.25">
      <c r="A3793" s="116"/>
      <c r="B3793" s="65"/>
      <c r="C3793" s="65"/>
      <c r="D3793" s="66"/>
      <c r="E3793" s="67"/>
      <c r="F3793" s="65"/>
      <c r="G3793" s="66"/>
      <c r="J3793" s="65"/>
      <c r="K3793" s="65"/>
      <c r="L3793" s="66"/>
      <c r="M3793" s="65"/>
      <c r="N3793" s="65"/>
      <c r="O3793" s="65"/>
      <c r="P3793" s="66"/>
      <c r="Q3793" s="31">
        <f t="shared" si="118"/>
        <v>9999</v>
      </c>
      <c r="R3793" s="31" t="str">
        <f t="shared" si="119"/>
        <v/>
      </c>
      <c r="S3793" s="29">
        <f>IF($Q3793&lt;Parâmetros!$E$19,$G3793-1,$G3793)</f>
        <v>0</v>
      </c>
    </row>
    <row r="3794" spans="1:19" ht="15" customHeight="1" x14ac:dyDescent="0.25">
      <c r="A3794" s="116"/>
      <c r="B3794" s="65"/>
      <c r="C3794" s="65"/>
      <c r="D3794" s="66"/>
      <c r="E3794" s="67"/>
      <c r="F3794" s="65"/>
      <c r="G3794" s="66"/>
      <c r="J3794" s="65"/>
      <c r="K3794" s="65"/>
      <c r="L3794" s="66"/>
      <c r="M3794" s="65"/>
      <c r="O3794" s="65"/>
      <c r="P3794" s="66"/>
      <c r="Q3794" s="31">
        <f t="shared" si="118"/>
        <v>9999</v>
      </c>
      <c r="R3794" s="31" t="str">
        <f t="shared" si="119"/>
        <v/>
      </c>
      <c r="S3794" s="29">
        <f>IF($Q3794&lt;Parâmetros!$E$19,$G3794-1,$G3794)</f>
        <v>0</v>
      </c>
    </row>
    <row r="3795" spans="1:19" ht="15" customHeight="1" x14ac:dyDescent="0.25">
      <c r="A3795" s="116"/>
      <c r="B3795" s="65"/>
      <c r="C3795" s="65"/>
      <c r="D3795" s="66"/>
      <c r="E3795" s="67"/>
      <c r="F3795" s="65"/>
      <c r="G3795" s="66"/>
      <c r="J3795" s="65"/>
      <c r="K3795" s="65"/>
      <c r="L3795" s="66"/>
      <c r="M3795" s="65"/>
      <c r="N3795" s="65"/>
      <c r="O3795" s="65"/>
      <c r="P3795" s="66"/>
      <c r="Q3795" s="31">
        <f t="shared" si="118"/>
        <v>9999</v>
      </c>
      <c r="R3795" s="31" t="str">
        <f t="shared" si="119"/>
        <v/>
      </c>
      <c r="S3795" s="29">
        <f>IF($Q3795&lt;Parâmetros!$E$19,$G3795-1,$G3795)</f>
        <v>0</v>
      </c>
    </row>
    <row r="3796" spans="1:19" ht="15" customHeight="1" x14ac:dyDescent="0.25">
      <c r="A3796" s="116"/>
      <c r="B3796" s="65"/>
      <c r="C3796" s="65"/>
      <c r="D3796" s="66"/>
      <c r="E3796" s="67"/>
      <c r="F3796" s="65"/>
      <c r="G3796" s="66"/>
      <c r="J3796" s="65"/>
      <c r="K3796" s="65"/>
      <c r="L3796" s="66"/>
      <c r="M3796" s="65"/>
      <c r="N3796" s="65"/>
      <c r="O3796" s="65"/>
      <c r="P3796" s="66"/>
      <c r="Q3796" s="31">
        <f t="shared" si="118"/>
        <v>9999</v>
      </c>
      <c r="R3796" s="31" t="str">
        <f t="shared" si="119"/>
        <v/>
      </c>
      <c r="S3796" s="29">
        <f>IF($Q3796&lt;Parâmetros!$E$19,$G3796-1,$G3796)</f>
        <v>0</v>
      </c>
    </row>
    <row r="3797" spans="1:19" ht="15" customHeight="1" x14ac:dyDescent="0.25">
      <c r="A3797" s="116"/>
      <c r="B3797" s="65"/>
      <c r="C3797" s="65"/>
      <c r="D3797" s="66"/>
      <c r="E3797" s="67"/>
      <c r="F3797" s="65"/>
      <c r="G3797" s="66"/>
      <c r="J3797" s="65"/>
      <c r="K3797" s="65"/>
      <c r="L3797" s="66"/>
      <c r="M3797" s="65"/>
      <c r="N3797" s="65"/>
      <c r="O3797" s="65"/>
      <c r="P3797" s="66"/>
      <c r="Q3797" s="31">
        <f t="shared" si="118"/>
        <v>9999</v>
      </c>
      <c r="R3797" s="31" t="str">
        <f t="shared" si="119"/>
        <v/>
      </c>
      <c r="S3797" s="29">
        <f>IF($Q3797&lt;Parâmetros!$E$19,$G3797-1,$G3797)</f>
        <v>0</v>
      </c>
    </row>
    <row r="3798" spans="1:19" ht="15" customHeight="1" x14ac:dyDescent="0.25">
      <c r="A3798" s="116"/>
      <c r="B3798" s="65"/>
      <c r="C3798" s="65"/>
      <c r="D3798" s="66"/>
      <c r="E3798" s="67"/>
      <c r="F3798" s="65"/>
      <c r="G3798" s="66"/>
      <c r="J3798" s="65"/>
      <c r="K3798" s="65"/>
      <c r="L3798" s="66"/>
      <c r="M3798" s="65"/>
      <c r="N3798" s="65"/>
      <c r="O3798" s="65"/>
      <c r="P3798" s="66"/>
      <c r="Q3798" s="31">
        <f t="shared" si="118"/>
        <v>9999</v>
      </c>
      <c r="R3798" s="31" t="str">
        <f t="shared" si="119"/>
        <v/>
      </c>
      <c r="S3798" s="29">
        <f>IF($Q3798&lt;Parâmetros!$E$19,$G3798-1,$G3798)</f>
        <v>0</v>
      </c>
    </row>
    <row r="3799" spans="1:19" ht="15" customHeight="1" x14ac:dyDescent="0.25">
      <c r="A3799" s="116"/>
      <c r="B3799" s="65"/>
      <c r="C3799" s="65"/>
      <c r="D3799" s="66"/>
      <c r="E3799" s="67"/>
      <c r="F3799" s="65"/>
      <c r="G3799" s="66"/>
      <c r="J3799" s="65"/>
      <c r="K3799" s="65"/>
      <c r="L3799" s="66"/>
      <c r="M3799" s="65"/>
      <c r="N3799" s="65"/>
      <c r="O3799" s="65"/>
      <c r="P3799" s="66"/>
      <c r="Q3799" s="31">
        <f t="shared" si="118"/>
        <v>9999</v>
      </c>
      <c r="R3799" s="31" t="str">
        <f t="shared" si="119"/>
        <v/>
      </c>
      <c r="S3799" s="29">
        <f>IF($Q3799&lt;Parâmetros!$E$19,$G3799-1,$G3799)</f>
        <v>0</v>
      </c>
    </row>
    <row r="3800" spans="1:19" ht="15" customHeight="1" x14ac:dyDescent="0.25">
      <c r="A3800" s="116"/>
      <c r="B3800" s="65"/>
      <c r="C3800" s="65"/>
      <c r="D3800" s="66"/>
      <c r="E3800" s="67"/>
      <c r="F3800" s="65"/>
      <c r="G3800" s="66"/>
      <c r="J3800" s="65"/>
      <c r="K3800" s="65"/>
      <c r="L3800" s="66"/>
      <c r="M3800" s="65"/>
      <c r="N3800" s="65"/>
      <c r="O3800" s="65"/>
      <c r="P3800" s="66"/>
      <c r="Q3800" s="31">
        <f t="shared" si="118"/>
        <v>9999</v>
      </c>
      <c r="R3800" s="31" t="str">
        <f t="shared" si="119"/>
        <v/>
      </c>
      <c r="S3800" s="29">
        <f>IF($Q3800&lt;Parâmetros!$E$19,$G3800-1,$G3800)</f>
        <v>0</v>
      </c>
    </row>
    <row r="3801" spans="1:19" ht="15" customHeight="1" x14ac:dyDescent="0.25">
      <c r="A3801" s="116"/>
      <c r="B3801" s="65"/>
      <c r="C3801" s="65"/>
      <c r="D3801" s="66"/>
      <c r="E3801" s="67"/>
      <c r="F3801" s="65"/>
      <c r="G3801" s="66"/>
      <c r="J3801" s="65"/>
      <c r="K3801" s="65"/>
      <c r="L3801" s="66"/>
      <c r="M3801" s="65"/>
      <c r="O3801" s="65"/>
      <c r="P3801" s="66"/>
      <c r="Q3801" s="31">
        <f t="shared" si="118"/>
        <v>9999</v>
      </c>
      <c r="R3801" s="31" t="str">
        <f t="shared" si="119"/>
        <v/>
      </c>
      <c r="S3801" s="29">
        <f>IF($Q3801&lt;Parâmetros!$E$19,$G3801-1,$G3801)</f>
        <v>0</v>
      </c>
    </row>
    <row r="3802" spans="1:19" ht="15" customHeight="1" x14ac:dyDescent="0.25">
      <c r="A3802" s="116"/>
      <c r="B3802" s="65"/>
      <c r="C3802" s="65"/>
      <c r="D3802" s="66"/>
      <c r="E3802" s="67"/>
      <c r="F3802" s="65"/>
      <c r="G3802" s="66"/>
      <c r="J3802" s="65"/>
      <c r="K3802" s="65"/>
      <c r="L3802" s="66"/>
      <c r="M3802" s="65"/>
      <c r="O3802" s="65"/>
      <c r="P3802" s="66"/>
      <c r="Q3802" s="31">
        <f t="shared" si="118"/>
        <v>9999</v>
      </c>
      <c r="R3802" s="31" t="str">
        <f t="shared" si="119"/>
        <v/>
      </c>
      <c r="S3802" s="29">
        <f>IF($Q3802&lt;Parâmetros!$E$19,$G3802-1,$G3802)</f>
        <v>0</v>
      </c>
    </row>
    <row r="3803" spans="1:19" ht="15" customHeight="1" x14ac:dyDescent="0.25">
      <c r="A3803" s="116"/>
      <c r="B3803" s="65"/>
      <c r="C3803" s="65"/>
      <c r="D3803" s="66"/>
      <c r="E3803" s="67"/>
      <c r="F3803" s="65"/>
      <c r="G3803" s="66"/>
      <c r="J3803" s="65"/>
      <c r="K3803" s="65"/>
      <c r="L3803" s="66"/>
      <c r="M3803" s="65"/>
      <c r="N3803" s="65"/>
      <c r="O3803" s="65"/>
      <c r="P3803" s="66"/>
      <c r="Q3803" s="31">
        <f t="shared" si="118"/>
        <v>9999</v>
      </c>
      <c r="R3803" s="31" t="str">
        <f t="shared" si="119"/>
        <v/>
      </c>
      <c r="S3803" s="29">
        <f>IF($Q3803&lt;Parâmetros!$E$19,$G3803-1,$G3803)</f>
        <v>0</v>
      </c>
    </row>
    <row r="3804" spans="1:19" ht="15" customHeight="1" x14ac:dyDescent="0.25">
      <c r="A3804" s="116"/>
      <c r="B3804" s="65"/>
      <c r="C3804" s="65"/>
      <c r="D3804" s="66"/>
      <c r="E3804" s="67"/>
      <c r="F3804" s="65"/>
      <c r="G3804" s="66"/>
      <c r="J3804" s="65"/>
      <c r="K3804" s="65"/>
      <c r="L3804" s="66"/>
      <c r="M3804" s="65"/>
      <c r="N3804" s="65"/>
      <c r="O3804" s="65"/>
      <c r="P3804" s="66"/>
      <c r="Q3804" s="31">
        <f t="shared" si="118"/>
        <v>9999</v>
      </c>
      <c r="R3804" s="31" t="str">
        <f t="shared" si="119"/>
        <v/>
      </c>
      <c r="S3804" s="29">
        <f>IF($Q3804&lt;Parâmetros!$E$19,$G3804-1,$G3804)</f>
        <v>0</v>
      </c>
    </row>
    <row r="3805" spans="1:19" ht="15" customHeight="1" x14ac:dyDescent="0.25">
      <c r="A3805" s="116"/>
      <c r="B3805" s="65"/>
      <c r="C3805" s="65"/>
      <c r="D3805" s="66"/>
      <c r="E3805" s="67"/>
      <c r="F3805" s="65"/>
      <c r="G3805" s="66"/>
      <c r="J3805" s="65"/>
      <c r="K3805" s="65"/>
      <c r="L3805" s="66"/>
      <c r="M3805" s="65"/>
      <c r="O3805" s="65"/>
      <c r="P3805" s="66"/>
      <c r="Q3805" s="31">
        <f t="shared" si="118"/>
        <v>9999</v>
      </c>
      <c r="R3805" s="31" t="str">
        <f t="shared" si="119"/>
        <v/>
      </c>
      <c r="S3805" s="29">
        <f>IF($Q3805&lt;Parâmetros!$E$19,$G3805-1,$G3805)</f>
        <v>0</v>
      </c>
    </row>
    <row r="3806" spans="1:19" ht="15" customHeight="1" x14ac:dyDescent="0.25">
      <c r="A3806" s="116"/>
      <c r="B3806" s="65"/>
      <c r="C3806" s="65"/>
      <c r="D3806" s="66"/>
      <c r="E3806" s="67"/>
      <c r="F3806" s="65"/>
      <c r="G3806" s="66"/>
      <c r="J3806" s="65"/>
      <c r="K3806" s="65"/>
      <c r="L3806" s="66"/>
      <c r="M3806" s="65"/>
      <c r="O3806" s="65"/>
      <c r="P3806" s="66"/>
      <c r="Q3806" s="31">
        <f t="shared" si="118"/>
        <v>9999</v>
      </c>
      <c r="R3806" s="31" t="str">
        <f t="shared" si="119"/>
        <v/>
      </c>
      <c r="S3806" s="29">
        <f>IF($Q3806&lt;Parâmetros!$E$19,$G3806-1,$G3806)</f>
        <v>0</v>
      </c>
    </row>
    <row r="3807" spans="1:19" ht="15" customHeight="1" x14ac:dyDescent="0.25">
      <c r="A3807" s="116"/>
      <c r="B3807" s="65"/>
      <c r="C3807" s="65"/>
      <c r="D3807" s="66"/>
      <c r="E3807" s="67"/>
      <c r="F3807" s="65"/>
      <c r="G3807" s="66"/>
      <c r="J3807" s="65"/>
      <c r="K3807" s="65"/>
      <c r="L3807" s="66"/>
      <c r="M3807" s="65"/>
      <c r="N3807" s="65"/>
      <c r="O3807" s="65"/>
      <c r="P3807" s="66"/>
      <c r="Q3807" s="31">
        <f t="shared" si="118"/>
        <v>9999</v>
      </c>
      <c r="R3807" s="31" t="str">
        <f t="shared" si="119"/>
        <v/>
      </c>
      <c r="S3807" s="29">
        <f>IF($Q3807&lt;Parâmetros!$E$19,$G3807-1,$G3807)</f>
        <v>0</v>
      </c>
    </row>
    <row r="3808" spans="1:19" ht="15" customHeight="1" x14ac:dyDescent="0.25">
      <c r="A3808" s="116"/>
      <c r="B3808" s="65"/>
      <c r="C3808" s="65"/>
      <c r="D3808" s="66"/>
      <c r="E3808" s="67"/>
      <c r="F3808" s="65"/>
      <c r="G3808" s="66"/>
      <c r="J3808" s="65"/>
      <c r="K3808" s="65"/>
      <c r="L3808" s="66"/>
      <c r="M3808" s="65"/>
      <c r="N3808" s="65"/>
      <c r="O3808" s="65"/>
      <c r="P3808" s="66"/>
      <c r="Q3808" s="31">
        <f t="shared" si="118"/>
        <v>9999</v>
      </c>
      <c r="R3808" s="31" t="str">
        <f t="shared" si="119"/>
        <v/>
      </c>
      <c r="S3808" s="29">
        <f>IF($Q3808&lt;Parâmetros!$E$19,$G3808-1,$G3808)</f>
        <v>0</v>
      </c>
    </row>
    <row r="3809" spans="1:19" ht="15" customHeight="1" x14ac:dyDescent="0.25">
      <c r="A3809" s="116"/>
      <c r="B3809" s="65"/>
      <c r="C3809" s="65"/>
      <c r="D3809" s="66"/>
      <c r="E3809" s="67"/>
      <c r="F3809" s="65"/>
      <c r="G3809" s="66"/>
      <c r="J3809" s="65"/>
      <c r="K3809" s="65"/>
      <c r="L3809" s="66"/>
      <c r="M3809" s="65"/>
      <c r="N3809" s="65"/>
      <c r="O3809" s="65"/>
      <c r="P3809" s="66"/>
      <c r="Q3809" s="31">
        <f t="shared" si="118"/>
        <v>9999</v>
      </c>
      <c r="R3809" s="31" t="str">
        <f t="shared" si="119"/>
        <v/>
      </c>
      <c r="S3809" s="29">
        <f>IF($Q3809&lt;Parâmetros!$E$19,$G3809-1,$G3809)</f>
        <v>0</v>
      </c>
    </row>
    <row r="3810" spans="1:19" ht="15" customHeight="1" x14ac:dyDescent="0.25">
      <c r="A3810" s="116"/>
      <c r="B3810" s="65"/>
      <c r="C3810" s="65"/>
      <c r="D3810" s="66"/>
      <c r="E3810" s="67"/>
      <c r="F3810" s="65"/>
      <c r="G3810" s="66"/>
      <c r="J3810" s="65"/>
      <c r="K3810" s="65"/>
      <c r="L3810" s="66"/>
      <c r="M3810" s="65"/>
      <c r="N3810" s="65"/>
      <c r="O3810" s="65"/>
      <c r="P3810" s="66"/>
      <c r="Q3810" s="31">
        <f t="shared" si="118"/>
        <v>9999</v>
      </c>
      <c r="R3810" s="31" t="str">
        <f t="shared" si="119"/>
        <v/>
      </c>
      <c r="S3810" s="29">
        <f>IF($Q3810&lt;Parâmetros!$E$19,$G3810-1,$G3810)</f>
        <v>0</v>
      </c>
    </row>
    <row r="3811" spans="1:19" ht="15" customHeight="1" x14ac:dyDescent="0.25">
      <c r="A3811" s="116"/>
      <c r="B3811" s="65"/>
      <c r="C3811" s="65"/>
      <c r="D3811" s="66"/>
      <c r="E3811" s="67"/>
      <c r="F3811" s="65"/>
      <c r="G3811" s="66"/>
      <c r="J3811" s="65"/>
      <c r="K3811" s="65"/>
      <c r="L3811" s="66"/>
      <c r="M3811" s="65"/>
      <c r="N3811" s="65"/>
      <c r="O3811" s="65"/>
      <c r="P3811" s="66"/>
      <c r="Q3811" s="31">
        <f t="shared" si="118"/>
        <v>9999</v>
      </c>
      <c r="R3811" s="31" t="str">
        <f t="shared" si="119"/>
        <v/>
      </c>
      <c r="S3811" s="29">
        <f>IF($Q3811&lt;Parâmetros!$E$19,$G3811-1,$G3811)</f>
        <v>0</v>
      </c>
    </row>
    <row r="3812" spans="1:19" ht="15" customHeight="1" x14ac:dyDescent="0.25">
      <c r="A3812" s="116"/>
      <c r="B3812" s="65"/>
      <c r="C3812" s="65"/>
      <c r="D3812" s="66"/>
      <c r="E3812" s="67"/>
      <c r="F3812" s="65"/>
      <c r="G3812" s="66"/>
      <c r="J3812" s="65"/>
      <c r="K3812" s="65"/>
      <c r="L3812" s="66"/>
      <c r="M3812" s="65"/>
      <c r="N3812" s="65"/>
      <c r="O3812" s="65"/>
      <c r="P3812" s="66"/>
      <c r="Q3812" s="31">
        <f t="shared" si="118"/>
        <v>9999</v>
      </c>
      <c r="R3812" s="31" t="str">
        <f t="shared" si="119"/>
        <v/>
      </c>
      <c r="S3812" s="29">
        <f>IF($Q3812&lt;Parâmetros!$E$19,$G3812-1,$G3812)</f>
        <v>0</v>
      </c>
    </row>
    <row r="3813" spans="1:19" ht="15" customHeight="1" x14ac:dyDescent="0.25">
      <c r="A3813" s="116"/>
      <c r="B3813" s="65"/>
      <c r="C3813" s="65"/>
      <c r="D3813" s="66"/>
      <c r="E3813" s="67"/>
      <c r="F3813" s="65"/>
      <c r="G3813" s="66"/>
      <c r="J3813" s="65"/>
      <c r="K3813" s="65"/>
      <c r="L3813" s="66"/>
      <c r="M3813" s="65"/>
      <c r="N3813" s="65"/>
      <c r="O3813" s="65"/>
      <c r="P3813" s="66"/>
      <c r="Q3813" s="31">
        <f t="shared" si="118"/>
        <v>9999</v>
      </c>
      <c r="R3813" s="31" t="str">
        <f t="shared" si="119"/>
        <v/>
      </c>
      <c r="S3813" s="29">
        <f>IF($Q3813&lt;Parâmetros!$E$19,$G3813-1,$G3813)</f>
        <v>0</v>
      </c>
    </row>
    <row r="3814" spans="1:19" ht="15" customHeight="1" x14ac:dyDescent="0.25">
      <c r="A3814" s="116"/>
      <c r="B3814" s="65"/>
      <c r="C3814" s="65"/>
      <c r="D3814" s="66"/>
      <c r="E3814" s="67"/>
      <c r="F3814" s="65"/>
      <c r="G3814" s="66"/>
      <c r="J3814" s="65"/>
      <c r="K3814" s="65"/>
      <c r="L3814" s="66"/>
      <c r="M3814" s="65"/>
      <c r="O3814" s="65"/>
      <c r="P3814" s="66"/>
      <c r="Q3814" s="31">
        <f t="shared" si="118"/>
        <v>9999</v>
      </c>
      <c r="R3814" s="31" t="str">
        <f t="shared" si="119"/>
        <v/>
      </c>
      <c r="S3814" s="29">
        <f>IF($Q3814&lt;Parâmetros!$E$19,$G3814-1,$G3814)</f>
        <v>0</v>
      </c>
    </row>
    <row r="3815" spans="1:19" ht="15" customHeight="1" x14ac:dyDescent="0.25">
      <c r="A3815" s="116"/>
      <c r="B3815" s="65"/>
      <c r="C3815" s="65"/>
      <c r="D3815" s="66"/>
      <c r="E3815" s="67"/>
      <c r="F3815" s="65"/>
      <c r="G3815" s="66"/>
      <c r="J3815" s="65"/>
      <c r="K3815" s="65"/>
      <c r="L3815" s="66"/>
      <c r="M3815" s="65"/>
      <c r="O3815" s="65"/>
      <c r="P3815" s="66"/>
      <c r="Q3815" s="31">
        <f t="shared" si="118"/>
        <v>9999</v>
      </c>
      <c r="R3815" s="31" t="str">
        <f t="shared" si="119"/>
        <v/>
      </c>
      <c r="S3815" s="29">
        <f>IF($Q3815&lt;Parâmetros!$E$19,$G3815-1,$G3815)</f>
        <v>0</v>
      </c>
    </row>
    <row r="3816" spans="1:19" ht="15" customHeight="1" x14ac:dyDescent="0.25">
      <c r="A3816" s="116"/>
      <c r="B3816" s="65"/>
      <c r="C3816" s="65"/>
      <c r="D3816" s="66"/>
      <c r="E3816" s="67"/>
      <c r="F3816" s="65"/>
      <c r="G3816" s="66"/>
      <c r="J3816" s="65"/>
      <c r="K3816" s="65"/>
      <c r="L3816" s="66"/>
      <c r="M3816" s="65"/>
      <c r="N3816" s="65"/>
      <c r="O3816" s="65"/>
      <c r="P3816" s="66"/>
      <c r="Q3816" s="31">
        <f t="shared" si="118"/>
        <v>9999</v>
      </c>
      <c r="R3816" s="31" t="str">
        <f t="shared" si="119"/>
        <v/>
      </c>
      <c r="S3816" s="29">
        <f>IF($Q3816&lt;Parâmetros!$E$19,$G3816-1,$G3816)</f>
        <v>0</v>
      </c>
    </row>
    <row r="3817" spans="1:19" ht="15" customHeight="1" x14ac:dyDescent="0.25">
      <c r="A3817" s="116"/>
      <c r="B3817" s="65"/>
      <c r="C3817" s="65"/>
      <c r="D3817" s="66"/>
      <c r="E3817" s="67"/>
      <c r="F3817" s="65"/>
      <c r="G3817" s="66"/>
      <c r="J3817" s="65"/>
      <c r="K3817" s="65"/>
      <c r="L3817" s="66"/>
      <c r="M3817" s="65"/>
      <c r="N3817" s="65"/>
      <c r="O3817" s="65"/>
      <c r="P3817" s="66"/>
      <c r="Q3817" s="31">
        <f t="shared" si="118"/>
        <v>9999</v>
      </c>
      <c r="R3817" s="31" t="str">
        <f t="shared" si="119"/>
        <v/>
      </c>
      <c r="S3817" s="29">
        <f>IF($Q3817&lt;Parâmetros!$E$19,$G3817-1,$G3817)</f>
        <v>0</v>
      </c>
    </row>
    <row r="3818" spans="1:19" ht="15" customHeight="1" x14ac:dyDescent="0.25">
      <c r="A3818" s="116"/>
      <c r="B3818" s="65"/>
      <c r="C3818" s="65"/>
      <c r="D3818" s="66"/>
      <c r="E3818" s="67"/>
      <c r="F3818" s="65"/>
      <c r="G3818" s="66"/>
      <c r="J3818" s="65"/>
      <c r="K3818" s="65"/>
      <c r="L3818" s="66"/>
      <c r="M3818" s="65"/>
      <c r="N3818" s="65"/>
      <c r="O3818" s="65"/>
      <c r="P3818" s="66"/>
      <c r="Q3818" s="31">
        <f t="shared" si="118"/>
        <v>9999</v>
      </c>
      <c r="R3818" s="31" t="str">
        <f t="shared" si="119"/>
        <v/>
      </c>
      <c r="S3818" s="29">
        <f>IF($Q3818&lt;Parâmetros!$E$19,$G3818-1,$G3818)</f>
        <v>0</v>
      </c>
    </row>
    <row r="3819" spans="1:19" ht="15" customHeight="1" x14ac:dyDescent="0.25">
      <c r="A3819" s="116"/>
      <c r="B3819" s="65"/>
      <c r="C3819" s="65"/>
      <c r="D3819" s="66"/>
      <c r="E3819" s="67"/>
      <c r="F3819" s="65"/>
      <c r="G3819" s="66"/>
      <c r="J3819" s="65"/>
      <c r="K3819" s="65"/>
      <c r="L3819" s="66"/>
      <c r="M3819" s="65"/>
      <c r="N3819" s="65"/>
      <c r="O3819" s="65"/>
      <c r="P3819" s="66"/>
      <c r="Q3819" s="31">
        <f t="shared" si="118"/>
        <v>9999</v>
      </c>
      <c r="R3819" s="31" t="str">
        <f t="shared" si="119"/>
        <v/>
      </c>
      <c r="S3819" s="29">
        <f>IF($Q3819&lt;Parâmetros!$E$19,$G3819-1,$G3819)</f>
        <v>0</v>
      </c>
    </row>
    <row r="3820" spans="1:19" ht="15" customHeight="1" x14ac:dyDescent="0.25">
      <c r="A3820" s="116"/>
      <c r="B3820" s="65"/>
      <c r="C3820" s="65"/>
      <c r="D3820" s="66"/>
      <c r="E3820" s="67"/>
      <c r="F3820" s="65"/>
      <c r="G3820" s="66"/>
      <c r="J3820" s="65"/>
      <c r="K3820" s="65"/>
      <c r="L3820" s="66"/>
      <c r="M3820" s="65"/>
      <c r="N3820" s="65"/>
      <c r="O3820" s="65"/>
      <c r="P3820" s="66"/>
      <c r="Q3820" s="31">
        <f t="shared" si="118"/>
        <v>9999</v>
      </c>
      <c r="R3820" s="31" t="str">
        <f t="shared" si="119"/>
        <v/>
      </c>
      <c r="S3820" s="29">
        <f>IF($Q3820&lt;Parâmetros!$E$19,$G3820-1,$G3820)</f>
        <v>0</v>
      </c>
    </row>
    <row r="3821" spans="1:19" ht="15" customHeight="1" x14ac:dyDescent="0.25">
      <c r="A3821" s="116"/>
      <c r="B3821" s="65"/>
      <c r="C3821" s="65"/>
      <c r="D3821" s="66"/>
      <c r="E3821" s="67"/>
      <c r="F3821" s="65"/>
      <c r="G3821" s="66"/>
      <c r="J3821" s="65"/>
      <c r="K3821" s="65"/>
      <c r="L3821" s="66"/>
      <c r="M3821" s="65"/>
      <c r="N3821" s="65"/>
      <c r="O3821" s="65"/>
      <c r="P3821" s="66"/>
      <c r="Q3821" s="31">
        <f t="shared" si="118"/>
        <v>9999</v>
      </c>
      <c r="R3821" s="31" t="str">
        <f t="shared" si="119"/>
        <v/>
      </c>
      <c r="S3821" s="29">
        <f>IF($Q3821&lt;Parâmetros!$E$19,$G3821-1,$G3821)</f>
        <v>0</v>
      </c>
    </row>
    <row r="3822" spans="1:19" ht="15" customHeight="1" x14ac:dyDescent="0.25">
      <c r="A3822" s="116"/>
      <c r="B3822" s="65"/>
      <c r="C3822" s="65"/>
      <c r="D3822" s="66"/>
      <c r="E3822" s="67"/>
      <c r="F3822" s="65"/>
      <c r="G3822" s="66"/>
      <c r="J3822" s="65"/>
      <c r="K3822" s="65"/>
      <c r="L3822" s="66"/>
      <c r="M3822" s="65"/>
      <c r="N3822" s="65"/>
      <c r="O3822" s="65"/>
      <c r="P3822" s="66"/>
      <c r="Q3822" s="31">
        <f t="shared" si="118"/>
        <v>9999</v>
      </c>
      <c r="R3822" s="31" t="str">
        <f t="shared" si="119"/>
        <v/>
      </c>
      <c r="S3822" s="29">
        <f>IF($Q3822&lt;Parâmetros!$E$19,$G3822-1,$G3822)</f>
        <v>0</v>
      </c>
    </row>
    <row r="3823" spans="1:19" ht="15" customHeight="1" x14ac:dyDescent="0.25">
      <c r="A3823" s="116"/>
      <c r="B3823" s="65"/>
      <c r="C3823" s="65"/>
      <c r="D3823" s="66"/>
      <c r="E3823" s="67"/>
      <c r="F3823" s="65"/>
      <c r="G3823" s="66"/>
      <c r="J3823" s="65"/>
      <c r="K3823" s="65"/>
      <c r="L3823" s="66"/>
      <c r="M3823" s="65"/>
      <c r="N3823" s="65"/>
      <c r="O3823" s="65"/>
      <c r="P3823" s="66"/>
      <c r="Q3823" s="31">
        <f t="shared" si="118"/>
        <v>9999</v>
      </c>
      <c r="R3823" s="31" t="str">
        <f t="shared" si="119"/>
        <v/>
      </c>
      <c r="S3823" s="29">
        <f>IF($Q3823&lt;Parâmetros!$E$19,$G3823-1,$G3823)</f>
        <v>0</v>
      </c>
    </row>
    <row r="3824" spans="1:19" ht="15" customHeight="1" x14ac:dyDescent="0.25">
      <c r="A3824" s="116"/>
      <c r="B3824" s="65"/>
      <c r="C3824" s="65"/>
      <c r="D3824" s="66"/>
      <c r="E3824" s="67"/>
      <c r="F3824" s="65"/>
      <c r="G3824" s="66"/>
      <c r="J3824" s="65"/>
      <c r="K3824" s="65"/>
      <c r="L3824" s="66"/>
      <c r="M3824" s="65"/>
      <c r="N3824" s="65"/>
      <c r="O3824" s="65"/>
      <c r="P3824" s="66"/>
      <c r="Q3824" s="31">
        <f t="shared" si="118"/>
        <v>9999</v>
      </c>
      <c r="R3824" s="31" t="str">
        <f t="shared" si="119"/>
        <v/>
      </c>
      <c r="S3824" s="29">
        <f>IF($Q3824&lt;Parâmetros!$E$19,$G3824-1,$G3824)</f>
        <v>0</v>
      </c>
    </row>
    <row r="3825" spans="1:19" ht="15" customHeight="1" x14ac:dyDescent="0.25">
      <c r="A3825" s="116"/>
      <c r="B3825" s="65"/>
      <c r="C3825" s="65"/>
      <c r="D3825" s="66"/>
      <c r="E3825" s="67"/>
      <c r="F3825" s="65"/>
      <c r="G3825" s="66"/>
      <c r="J3825" s="65"/>
      <c r="K3825" s="65"/>
      <c r="L3825" s="66"/>
      <c r="M3825" s="65"/>
      <c r="N3825" s="65"/>
      <c r="O3825" s="65"/>
      <c r="P3825" s="66"/>
      <c r="Q3825" s="31">
        <f t="shared" si="118"/>
        <v>9999</v>
      </c>
      <c r="R3825" s="31" t="str">
        <f t="shared" si="119"/>
        <v/>
      </c>
      <c r="S3825" s="29">
        <f>IF($Q3825&lt;Parâmetros!$E$19,$G3825-1,$G3825)</f>
        <v>0</v>
      </c>
    </row>
    <row r="3826" spans="1:19" ht="15" customHeight="1" x14ac:dyDescent="0.25">
      <c r="A3826" s="116"/>
      <c r="B3826" s="65"/>
      <c r="C3826" s="65"/>
      <c r="D3826" s="66"/>
      <c r="E3826" s="67"/>
      <c r="F3826" s="65"/>
      <c r="G3826" s="66"/>
      <c r="J3826" s="65"/>
      <c r="K3826" s="65"/>
      <c r="L3826" s="66"/>
      <c r="M3826" s="65"/>
      <c r="N3826" s="65"/>
      <c r="O3826" s="65"/>
      <c r="P3826" s="66"/>
      <c r="Q3826" s="31">
        <f t="shared" si="118"/>
        <v>9999</v>
      </c>
      <c r="R3826" s="31" t="str">
        <f t="shared" si="119"/>
        <v/>
      </c>
      <c r="S3826" s="29">
        <f>IF($Q3826&lt;Parâmetros!$E$19,$G3826-1,$G3826)</f>
        <v>0</v>
      </c>
    </row>
    <row r="3827" spans="1:19" ht="15" customHeight="1" x14ac:dyDescent="0.25">
      <c r="A3827" s="116"/>
      <c r="B3827" s="65"/>
      <c r="C3827" s="65"/>
      <c r="D3827" s="66"/>
      <c r="E3827" s="67"/>
      <c r="F3827" s="65"/>
      <c r="G3827" s="66"/>
      <c r="J3827" s="65"/>
      <c r="K3827" s="65"/>
      <c r="L3827" s="66"/>
      <c r="M3827" s="65"/>
      <c r="N3827" s="65"/>
      <c r="O3827" s="65"/>
      <c r="P3827" s="66"/>
      <c r="Q3827" s="31">
        <f t="shared" si="118"/>
        <v>9999</v>
      </c>
      <c r="R3827" s="31" t="str">
        <f t="shared" si="119"/>
        <v/>
      </c>
      <c r="S3827" s="29">
        <f>IF($Q3827&lt;Parâmetros!$E$19,$G3827-1,$G3827)</f>
        <v>0</v>
      </c>
    </row>
    <row r="3828" spans="1:19" ht="15" customHeight="1" x14ac:dyDescent="0.25">
      <c r="A3828" s="116"/>
      <c r="B3828" s="65"/>
      <c r="C3828" s="65"/>
      <c r="D3828" s="66"/>
      <c r="E3828" s="67"/>
      <c r="F3828" s="65"/>
      <c r="G3828" s="66"/>
      <c r="J3828" s="65"/>
      <c r="K3828" s="65"/>
      <c r="L3828" s="66"/>
      <c r="M3828" s="65"/>
      <c r="O3828" s="65"/>
      <c r="P3828" s="66"/>
      <c r="Q3828" s="31">
        <f t="shared" si="118"/>
        <v>9999</v>
      </c>
      <c r="R3828" s="31" t="str">
        <f t="shared" si="119"/>
        <v/>
      </c>
      <c r="S3828" s="29">
        <f>IF($Q3828&lt;Parâmetros!$E$19,$G3828-1,$G3828)</f>
        <v>0</v>
      </c>
    </row>
    <row r="3829" spans="1:19" ht="15" customHeight="1" x14ac:dyDescent="0.25">
      <c r="A3829" s="116"/>
      <c r="B3829" s="65"/>
      <c r="C3829" s="65"/>
      <c r="D3829" s="66"/>
      <c r="E3829" s="67"/>
      <c r="F3829" s="65"/>
      <c r="G3829" s="66"/>
      <c r="J3829" s="65"/>
      <c r="K3829" s="65"/>
      <c r="L3829" s="66"/>
      <c r="M3829" s="65"/>
      <c r="O3829" s="65"/>
      <c r="P3829" s="66"/>
      <c r="Q3829" s="31">
        <f t="shared" si="118"/>
        <v>9999</v>
      </c>
      <c r="R3829" s="31" t="str">
        <f t="shared" si="119"/>
        <v/>
      </c>
      <c r="S3829" s="29">
        <f>IF($Q3829&lt;Parâmetros!$E$19,$G3829-1,$G3829)</f>
        <v>0</v>
      </c>
    </row>
    <row r="3830" spans="1:19" ht="15" customHeight="1" x14ac:dyDescent="0.25">
      <c r="A3830" s="116"/>
      <c r="B3830" s="65"/>
      <c r="C3830" s="65"/>
      <c r="D3830" s="66"/>
      <c r="E3830" s="67"/>
      <c r="F3830" s="65"/>
      <c r="G3830" s="66"/>
      <c r="J3830" s="65"/>
      <c r="K3830" s="65"/>
      <c r="L3830" s="66"/>
      <c r="M3830" s="65"/>
      <c r="O3830" s="65"/>
      <c r="P3830" s="66"/>
      <c r="Q3830" s="31">
        <f t="shared" si="118"/>
        <v>9999</v>
      </c>
      <c r="R3830" s="31" t="str">
        <f t="shared" si="119"/>
        <v/>
      </c>
      <c r="S3830" s="29">
        <f>IF($Q3830&lt;Parâmetros!$E$19,$G3830-1,$G3830)</f>
        <v>0</v>
      </c>
    </row>
    <row r="3831" spans="1:19" ht="15" customHeight="1" x14ac:dyDescent="0.25">
      <c r="A3831" s="116"/>
      <c r="B3831" s="65"/>
      <c r="C3831" s="65"/>
      <c r="D3831" s="66"/>
      <c r="E3831" s="67"/>
      <c r="F3831" s="65"/>
      <c r="G3831" s="66"/>
      <c r="J3831" s="65"/>
      <c r="K3831" s="65"/>
      <c r="L3831" s="66"/>
      <c r="M3831" s="65"/>
      <c r="N3831" s="65"/>
      <c r="O3831" s="65"/>
      <c r="P3831" s="66"/>
      <c r="Q3831" s="31">
        <f t="shared" si="118"/>
        <v>9999</v>
      </c>
      <c r="R3831" s="31" t="str">
        <f t="shared" si="119"/>
        <v/>
      </c>
      <c r="S3831" s="29">
        <f>IF($Q3831&lt;Parâmetros!$E$19,$G3831-1,$G3831)</f>
        <v>0</v>
      </c>
    </row>
    <row r="3832" spans="1:19" ht="15" customHeight="1" x14ac:dyDescent="0.25">
      <c r="A3832" s="116"/>
      <c r="B3832" s="65"/>
      <c r="C3832" s="65"/>
      <c r="D3832" s="66"/>
      <c r="E3832" s="67"/>
      <c r="F3832" s="65"/>
      <c r="G3832" s="66"/>
      <c r="J3832" s="65"/>
      <c r="K3832" s="65"/>
      <c r="L3832" s="66"/>
      <c r="M3832" s="65"/>
      <c r="N3832" s="65"/>
      <c r="O3832" s="65"/>
      <c r="P3832" s="66"/>
      <c r="Q3832" s="31">
        <f t="shared" si="118"/>
        <v>9999</v>
      </c>
      <c r="R3832" s="31" t="str">
        <f t="shared" si="119"/>
        <v/>
      </c>
      <c r="S3832" s="29">
        <f>IF($Q3832&lt;Parâmetros!$E$19,$G3832-1,$G3832)</f>
        <v>0</v>
      </c>
    </row>
    <row r="3833" spans="1:19" ht="15" customHeight="1" x14ac:dyDescent="0.25">
      <c r="A3833" s="116"/>
      <c r="B3833" s="65"/>
      <c r="C3833" s="65"/>
      <c r="D3833" s="66"/>
      <c r="E3833" s="67"/>
      <c r="F3833" s="65"/>
      <c r="G3833" s="66"/>
      <c r="J3833" s="65"/>
      <c r="K3833" s="65"/>
      <c r="L3833" s="66"/>
      <c r="M3833" s="65"/>
      <c r="N3833" s="65"/>
      <c r="O3833" s="65"/>
      <c r="P3833" s="66"/>
      <c r="Q3833" s="31">
        <f t="shared" si="118"/>
        <v>9999</v>
      </c>
      <c r="R3833" s="31" t="str">
        <f t="shared" si="119"/>
        <v/>
      </c>
      <c r="S3833" s="29">
        <f>IF($Q3833&lt;Parâmetros!$E$19,$G3833-1,$G3833)</f>
        <v>0</v>
      </c>
    </row>
    <row r="3834" spans="1:19" ht="15" customHeight="1" x14ac:dyDescent="0.25">
      <c r="A3834" s="116"/>
      <c r="B3834" s="65"/>
      <c r="C3834" s="65"/>
      <c r="D3834" s="66"/>
      <c r="E3834" s="67"/>
      <c r="F3834" s="65"/>
      <c r="G3834" s="66"/>
      <c r="J3834" s="65"/>
      <c r="K3834" s="65"/>
      <c r="L3834" s="66"/>
      <c r="M3834" s="65"/>
      <c r="N3834" s="65"/>
      <c r="O3834" s="65"/>
      <c r="P3834" s="66"/>
      <c r="Q3834" s="31">
        <f t="shared" si="118"/>
        <v>9999</v>
      </c>
      <c r="R3834" s="31" t="str">
        <f t="shared" si="119"/>
        <v/>
      </c>
      <c r="S3834" s="29">
        <f>IF($Q3834&lt;Parâmetros!$E$19,$G3834-1,$G3834)</f>
        <v>0</v>
      </c>
    </row>
    <row r="3835" spans="1:19" ht="15" customHeight="1" x14ac:dyDescent="0.25">
      <c r="A3835" s="116"/>
      <c r="B3835" s="65"/>
      <c r="C3835" s="65"/>
      <c r="D3835" s="66"/>
      <c r="E3835" s="67"/>
      <c r="F3835" s="65"/>
      <c r="G3835" s="66"/>
      <c r="J3835" s="65"/>
      <c r="K3835" s="65"/>
      <c r="L3835" s="66"/>
      <c r="M3835" s="65"/>
      <c r="N3835" s="65"/>
      <c r="O3835" s="65"/>
      <c r="P3835" s="66"/>
      <c r="Q3835" s="31">
        <f t="shared" si="118"/>
        <v>9999</v>
      </c>
      <c r="R3835" s="31" t="str">
        <f t="shared" si="119"/>
        <v/>
      </c>
      <c r="S3835" s="29">
        <f>IF($Q3835&lt;Parâmetros!$E$19,$G3835-1,$G3835)</f>
        <v>0</v>
      </c>
    </row>
    <row r="3836" spans="1:19" ht="15" customHeight="1" x14ac:dyDescent="0.25">
      <c r="A3836" s="116"/>
      <c r="B3836" s="65"/>
      <c r="C3836" s="65"/>
      <c r="D3836" s="66"/>
      <c r="E3836" s="67"/>
      <c r="F3836" s="65"/>
      <c r="G3836" s="66"/>
      <c r="J3836" s="65"/>
      <c r="K3836" s="65"/>
      <c r="L3836" s="66"/>
      <c r="M3836" s="65"/>
      <c r="N3836" s="65"/>
      <c r="O3836" s="65"/>
      <c r="P3836" s="66"/>
      <c r="Q3836" s="31">
        <f t="shared" ref="Q3836:Q3899" si="120">IFERROR(VALUE(LEFT($J3836,2))*60+VALUE(MID($J3836,4,2)),9999)</f>
        <v>9999</v>
      </c>
      <c r="R3836" s="31" t="str">
        <f t="shared" ref="R3836:R3899" si="121">IFERROR(VALUE(LEFT($K3836,2))*60+VALUE(MID($K3836,4,2)),"")</f>
        <v/>
      </c>
      <c r="S3836" s="29">
        <f>IF($Q3836&lt;Parâmetros!$E$19,$G3836-1,$G3836)</f>
        <v>0</v>
      </c>
    </row>
    <row r="3837" spans="1:19" ht="15" customHeight="1" x14ac:dyDescent="0.25">
      <c r="A3837" s="116"/>
      <c r="B3837" s="65"/>
      <c r="C3837" s="65"/>
      <c r="D3837" s="66"/>
      <c r="E3837" s="67"/>
      <c r="F3837" s="65"/>
      <c r="G3837" s="66"/>
      <c r="J3837" s="65"/>
      <c r="K3837" s="65"/>
      <c r="L3837" s="66"/>
      <c r="M3837" s="65"/>
      <c r="N3837" s="65"/>
      <c r="O3837" s="65"/>
      <c r="P3837" s="66"/>
      <c r="Q3837" s="31">
        <f t="shared" si="120"/>
        <v>9999</v>
      </c>
      <c r="R3837" s="31" t="str">
        <f t="shared" si="121"/>
        <v/>
      </c>
      <c r="S3837" s="29">
        <f>IF($Q3837&lt;Parâmetros!$E$19,$G3837-1,$G3837)</f>
        <v>0</v>
      </c>
    </row>
    <row r="3838" spans="1:19" ht="15" customHeight="1" x14ac:dyDescent="0.25">
      <c r="A3838" s="116"/>
      <c r="B3838" s="65"/>
      <c r="C3838" s="65"/>
      <c r="D3838" s="66"/>
      <c r="E3838" s="67"/>
      <c r="F3838" s="65"/>
      <c r="G3838" s="66"/>
      <c r="J3838" s="65"/>
      <c r="K3838" s="65"/>
      <c r="L3838" s="66"/>
      <c r="M3838" s="65"/>
      <c r="N3838" s="65"/>
      <c r="O3838" s="65"/>
      <c r="P3838" s="66"/>
      <c r="Q3838" s="31">
        <f t="shared" si="120"/>
        <v>9999</v>
      </c>
      <c r="R3838" s="31" t="str">
        <f t="shared" si="121"/>
        <v/>
      </c>
      <c r="S3838" s="29">
        <f>IF($Q3838&lt;Parâmetros!$E$19,$G3838-1,$G3838)</f>
        <v>0</v>
      </c>
    </row>
    <row r="3839" spans="1:19" ht="15" customHeight="1" x14ac:dyDescent="0.25">
      <c r="A3839" s="116"/>
      <c r="B3839" s="65"/>
      <c r="C3839" s="65"/>
      <c r="D3839" s="66"/>
      <c r="E3839" s="67"/>
      <c r="F3839" s="65"/>
      <c r="G3839" s="66"/>
      <c r="J3839" s="65"/>
      <c r="K3839" s="65"/>
      <c r="L3839" s="66"/>
      <c r="M3839" s="65"/>
      <c r="N3839" s="65"/>
      <c r="O3839" s="65"/>
      <c r="P3839" s="66"/>
      <c r="Q3839" s="31">
        <f t="shared" si="120"/>
        <v>9999</v>
      </c>
      <c r="R3839" s="31" t="str">
        <f t="shared" si="121"/>
        <v/>
      </c>
      <c r="S3839" s="29">
        <f>IF($Q3839&lt;Parâmetros!$E$19,$G3839-1,$G3839)</f>
        <v>0</v>
      </c>
    </row>
    <row r="3840" spans="1:19" ht="15" customHeight="1" x14ac:dyDescent="0.25">
      <c r="A3840" s="116"/>
      <c r="B3840" s="65"/>
      <c r="C3840" s="65"/>
      <c r="D3840" s="66"/>
      <c r="E3840" s="67"/>
      <c r="F3840" s="65"/>
      <c r="G3840" s="66"/>
      <c r="J3840" s="65"/>
      <c r="K3840" s="65"/>
      <c r="L3840" s="66"/>
      <c r="M3840" s="65"/>
      <c r="N3840" s="65"/>
      <c r="O3840" s="65"/>
      <c r="P3840" s="66"/>
      <c r="Q3840" s="31">
        <f t="shared" si="120"/>
        <v>9999</v>
      </c>
      <c r="R3840" s="31" t="str">
        <f t="shared" si="121"/>
        <v/>
      </c>
      <c r="S3840" s="29">
        <f>IF($Q3840&lt;Parâmetros!$E$19,$G3840-1,$G3840)</f>
        <v>0</v>
      </c>
    </row>
    <row r="3841" spans="1:19" ht="15" customHeight="1" x14ac:dyDescent="0.25">
      <c r="A3841" s="116"/>
      <c r="B3841" s="65"/>
      <c r="C3841" s="65"/>
      <c r="D3841" s="66"/>
      <c r="E3841" s="67"/>
      <c r="F3841" s="65"/>
      <c r="G3841" s="66"/>
      <c r="J3841" s="65"/>
      <c r="K3841" s="65"/>
      <c r="L3841" s="66"/>
      <c r="M3841" s="65"/>
      <c r="N3841" s="65"/>
      <c r="O3841" s="65"/>
      <c r="P3841" s="66"/>
      <c r="Q3841" s="31">
        <f t="shared" si="120"/>
        <v>9999</v>
      </c>
      <c r="R3841" s="31" t="str">
        <f t="shared" si="121"/>
        <v/>
      </c>
      <c r="S3841" s="29">
        <f>IF($Q3841&lt;Parâmetros!$E$19,$G3841-1,$G3841)</f>
        <v>0</v>
      </c>
    </row>
    <row r="3842" spans="1:19" ht="15" customHeight="1" x14ac:dyDescent="0.25">
      <c r="A3842" s="116"/>
      <c r="B3842" s="65"/>
      <c r="C3842" s="65"/>
      <c r="D3842" s="66"/>
      <c r="E3842" s="67"/>
      <c r="F3842" s="65"/>
      <c r="G3842" s="66"/>
      <c r="J3842" s="65"/>
      <c r="K3842" s="65"/>
      <c r="L3842" s="66"/>
      <c r="M3842" s="65"/>
      <c r="N3842" s="65"/>
      <c r="O3842" s="65"/>
      <c r="P3842" s="66"/>
      <c r="Q3842" s="31">
        <f t="shared" si="120"/>
        <v>9999</v>
      </c>
      <c r="R3842" s="31" t="str">
        <f t="shared" si="121"/>
        <v/>
      </c>
      <c r="S3842" s="29">
        <f>IF($Q3842&lt;Parâmetros!$E$19,$G3842-1,$G3842)</f>
        <v>0</v>
      </c>
    </row>
    <row r="3843" spans="1:19" ht="15" customHeight="1" x14ac:dyDescent="0.25">
      <c r="A3843" s="116"/>
      <c r="B3843" s="65"/>
      <c r="C3843" s="65"/>
      <c r="D3843" s="66"/>
      <c r="E3843" s="67"/>
      <c r="F3843" s="65"/>
      <c r="G3843" s="66"/>
      <c r="J3843" s="65"/>
      <c r="K3843" s="65"/>
      <c r="L3843" s="66"/>
      <c r="M3843" s="65"/>
      <c r="O3843" s="65"/>
      <c r="P3843" s="66"/>
      <c r="Q3843" s="31">
        <f t="shared" si="120"/>
        <v>9999</v>
      </c>
      <c r="R3843" s="31" t="str">
        <f t="shared" si="121"/>
        <v/>
      </c>
      <c r="S3843" s="29">
        <f>IF($Q3843&lt;Parâmetros!$E$19,$G3843-1,$G3843)</f>
        <v>0</v>
      </c>
    </row>
    <row r="3844" spans="1:19" ht="15" customHeight="1" x14ac:dyDescent="0.25">
      <c r="A3844" s="116"/>
      <c r="B3844" s="65"/>
      <c r="C3844" s="65"/>
      <c r="D3844" s="66"/>
      <c r="E3844" s="67"/>
      <c r="F3844" s="65"/>
      <c r="G3844" s="66"/>
      <c r="J3844" s="65"/>
      <c r="K3844" s="65"/>
      <c r="L3844" s="66"/>
      <c r="M3844" s="65"/>
      <c r="O3844" s="65"/>
      <c r="P3844" s="66"/>
      <c r="Q3844" s="31">
        <f t="shared" si="120"/>
        <v>9999</v>
      </c>
      <c r="R3844" s="31" t="str">
        <f t="shared" si="121"/>
        <v/>
      </c>
      <c r="S3844" s="29">
        <f>IF($Q3844&lt;Parâmetros!$E$19,$G3844-1,$G3844)</f>
        <v>0</v>
      </c>
    </row>
    <row r="3845" spans="1:19" ht="15" customHeight="1" x14ac:dyDescent="0.25">
      <c r="A3845" s="116"/>
      <c r="B3845" s="65"/>
      <c r="C3845" s="65"/>
      <c r="D3845" s="66"/>
      <c r="E3845" s="67"/>
      <c r="F3845" s="65"/>
      <c r="G3845" s="66"/>
      <c r="J3845" s="65"/>
      <c r="K3845" s="65"/>
      <c r="L3845" s="66"/>
      <c r="M3845" s="65"/>
      <c r="O3845" s="65"/>
      <c r="P3845" s="66"/>
      <c r="Q3845" s="31">
        <f t="shared" si="120"/>
        <v>9999</v>
      </c>
      <c r="R3845" s="31" t="str">
        <f t="shared" si="121"/>
        <v/>
      </c>
      <c r="S3845" s="29">
        <f>IF($Q3845&lt;Parâmetros!$E$19,$G3845-1,$G3845)</f>
        <v>0</v>
      </c>
    </row>
    <row r="3846" spans="1:19" ht="15" customHeight="1" x14ac:dyDescent="0.25">
      <c r="A3846" s="116"/>
      <c r="B3846" s="65"/>
      <c r="C3846" s="65"/>
      <c r="D3846" s="66"/>
      <c r="E3846" s="67"/>
      <c r="F3846" s="65"/>
      <c r="G3846" s="66"/>
      <c r="J3846" s="65"/>
      <c r="K3846" s="65"/>
      <c r="L3846" s="66"/>
      <c r="M3846" s="65"/>
      <c r="O3846" s="65"/>
      <c r="P3846" s="66"/>
      <c r="Q3846" s="31">
        <f t="shared" si="120"/>
        <v>9999</v>
      </c>
      <c r="R3846" s="31" t="str">
        <f t="shared" si="121"/>
        <v/>
      </c>
      <c r="S3846" s="29">
        <f>IF($Q3846&lt;Parâmetros!$E$19,$G3846-1,$G3846)</f>
        <v>0</v>
      </c>
    </row>
    <row r="3847" spans="1:19" ht="15" customHeight="1" x14ac:dyDescent="0.25">
      <c r="A3847" s="116"/>
      <c r="B3847" s="65"/>
      <c r="C3847" s="65"/>
      <c r="D3847" s="66"/>
      <c r="E3847" s="67"/>
      <c r="F3847" s="65"/>
      <c r="G3847" s="66"/>
      <c r="J3847" s="65"/>
      <c r="K3847" s="65"/>
      <c r="L3847" s="66"/>
      <c r="M3847" s="65"/>
      <c r="O3847" s="65"/>
      <c r="P3847" s="66"/>
      <c r="Q3847" s="31">
        <f t="shared" si="120"/>
        <v>9999</v>
      </c>
      <c r="R3847" s="31" t="str">
        <f t="shared" si="121"/>
        <v/>
      </c>
      <c r="S3847" s="29">
        <f>IF($Q3847&lt;Parâmetros!$E$19,$G3847-1,$G3847)</f>
        <v>0</v>
      </c>
    </row>
    <row r="3848" spans="1:19" ht="15" customHeight="1" x14ac:dyDescent="0.25">
      <c r="A3848" s="116"/>
      <c r="B3848" s="65"/>
      <c r="C3848" s="65"/>
      <c r="D3848" s="66"/>
      <c r="E3848" s="67"/>
      <c r="F3848" s="65"/>
      <c r="G3848" s="66"/>
      <c r="J3848" s="65"/>
      <c r="K3848" s="65"/>
      <c r="L3848" s="66"/>
      <c r="M3848" s="65"/>
      <c r="N3848" s="65"/>
      <c r="O3848" s="65"/>
      <c r="P3848" s="66"/>
      <c r="Q3848" s="31">
        <f t="shared" si="120"/>
        <v>9999</v>
      </c>
      <c r="R3848" s="31" t="str">
        <f t="shared" si="121"/>
        <v/>
      </c>
      <c r="S3848" s="29">
        <f>IF($Q3848&lt;Parâmetros!$E$19,$G3848-1,$G3848)</f>
        <v>0</v>
      </c>
    </row>
    <row r="3849" spans="1:19" ht="15" customHeight="1" x14ac:dyDescent="0.25">
      <c r="A3849" s="116"/>
      <c r="B3849" s="65"/>
      <c r="C3849" s="65"/>
      <c r="D3849" s="66"/>
      <c r="E3849" s="67"/>
      <c r="F3849" s="65"/>
      <c r="G3849" s="66"/>
      <c r="J3849" s="65"/>
      <c r="K3849" s="65"/>
      <c r="L3849" s="66"/>
      <c r="M3849" s="65"/>
      <c r="N3849" s="65"/>
      <c r="O3849" s="65"/>
      <c r="P3849" s="66"/>
      <c r="Q3849" s="31">
        <f t="shared" si="120"/>
        <v>9999</v>
      </c>
      <c r="R3849" s="31" t="str">
        <f t="shared" si="121"/>
        <v/>
      </c>
      <c r="S3849" s="29">
        <f>IF($Q3849&lt;Parâmetros!$E$19,$G3849-1,$G3849)</f>
        <v>0</v>
      </c>
    </row>
    <row r="3850" spans="1:19" ht="15" customHeight="1" x14ac:dyDescent="0.25">
      <c r="A3850" s="116"/>
      <c r="B3850" s="65"/>
      <c r="C3850" s="65"/>
      <c r="D3850" s="66"/>
      <c r="E3850" s="67"/>
      <c r="F3850" s="65"/>
      <c r="G3850" s="66"/>
      <c r="J3850" s="65"/>
      <c r="K3850" s="65"/>
      <c r="L3850" s="66"/>
      <c r="M3850" s="65"/>
      <c r="O3850" s="65"/>
      <c r="P3850" s="66"/>
      <c r="Q3850" s="31">
        <f t="shared" si="120"/>
        <v>9999</v>
      </c>
      <c r="R3850" s="31" t="str">
        <f t="shared" si="121"/>
        <v/>
      </c>
      <c r="S3850" s="29">
        <f>IF($Q3850&lt;Parâmetros!$E$19,$G3850-1,$G3850)</f>
        <v>0</v>
      </c>
    </row>
    <row r="3851" spans="1:19" ht="15" customHeight="1" x14ac:dyDescent="0.25">
      <c r="A3851" s="116"/>
      <c r="B3851" s="65"/>
      <c r="C3851" s="65"/>
      <c r="D3851" s="66"/>
      <c r="E3851" s="67"/>
      <c r="F3851" s="65"/>
      <c r="G3851" s="66"/>
      <c r="J3851" s="65"/>
      <c r="K3851" s="65"/>
      <c r="L3851" s="66"/>
      <c r="M3851" s="65"/>
      <c r="O3851" s="65"/>
      <c r="P3851" s="66"/>
      <c r="Q3851" s="31">
        <f t="shared" si="120"/>
        <v>9999</v>
      </c>
      <c r="R3851" s="31" t="str">
        <f t="shared" si="121"/>
        <v/>
      </c>
      <c r="S3851" s="29">
        <f>IF($Q3851&lt;Parâmetros!$E$19,$G3851-1,$G3851)</f>
        <v>0</v>
      </c>
    </row>
    <row r="3852" spans="1:19" ht="15" customHeight="1" x14ac:dyDescent="0.25">
      <c r="A3852" s="116"/>
      <c r="B3852" s="65"/>
      <c r="C3852" s="65"/>
      <c r="D3852" s="66"/>
      <c r="E3852" s="67"/>
      <c r="F3852" s="65"/>
      <c r="G3852" s="66"/>
      <c r="J3852" s="65"/>
      <c r="K3852" s="65"/>
      <c r="L3852" s="66"/>
      <c r="M3852" s="65"/>
      <c r="N3852" s="65"/>
      <c r="O3852" s="65"/>
      <c r="P3852" s="66"/>
      <c r="Q3852" s="31">
        <f t="shared" si="120"/>
        <v>9999</v>
      </c>
      <c r="R3852" s="31" t="str">
        <f t="shared" si="121"/>
        <v/>
      </c>
      <c r="S3852" s="29">
        <f>IF($Q3852&lt;Parâmetros!$E$19,$G3852-1,$G3852)</f>
        <v>0</v>
      </c>
    </row>
    <row r="3853" spans="1:19" ht="15" customHeight="1" x14ac:dyDescent="0.25">
      <c r="A3853" s="116"/>
      <c r="B3853" s="65"/>
      <c r="C3853" s="65"/>
      <c r="D3853" s="66"/>
      <c r="E3853" s="67"/>
      <c r="F3853" s="65"/>
      <c r="G3853" s="66"/>
      <c r="J3853" s="65"/>
      <c r="K3853" s="65"/>
      <c r="L3853" s="66"/>
      <c r="M3853" s="65"/>
      <c r="N3853" s="65"/>
      <c r="O3853" s="65"/>
      <c r="P3853" s="66"/>
      <c r="Q3853" s="31">
        <f t="shared" si="120"/>
        <v>9999</v>
      </c>
      <c r="R3853" s="31" t="str">
        <f t="shared" si="121"/>
        <v/>
      </c>
      <c r="S3853" s="29">
        <f>IF($Q3853&lt;Parâmetros!$E$19,$G3853-1,$G3853)</f>
        <v>0</v>
      </c>
    </row>
    <row r="3854" spans="1:19" ht="15" customHeight="1" x14ac:dyDescent="0.25">
      <c r="A3854" s="116"/>
      <c r="B3854" s="65"/>
      <c r="C3854" s="65"/>
      <c r="D3854" s="66"/>
      <c r="E3854" s="67"/>
      <c r="F3854" s="65"/>
      <c r="G3854" s="66"/>
      <c r="J3854" s="65"/>
      <c r="K3854" s="65"/>
      <c r="L3854" s="66"/>
      <c r="M3854" s="65"/>
      <c r="N3854" s="65"/>
      <c r="O3854" s="65"/>
      <c r="P3854" s="66"/>
      <c r="Q3854" s="31">
        <f t="shared" si="120"/>
        <v>9999</v>
      </c>
      <c r="R3854" s="31" t="str">
        <f t="shared" si="121"/>
        <v/>
      </c>
      <c r="S3854" s="29">
        <f>IF($Q3854&lt;Parâmetros!$E$19,$G3854-1,$G3854)</f>
        <v>0</v>
      </c>
    </row>
    <row r="3855" spans="1:19" ht="15" customHeight="1" x14ac:dyDescent="0.25">
      <c r="A3855" s="116"/>
      <c r="B3855" s="65"/>
      <c r="C3855" s="65"/>
      <c r="D3855" s="66"/>
      <c r="E3855" s="67"/>
      <c r="F3855" s="65"/>
      <c r="G3855" s="66"/>
      <c r="J3855" s="65"/>
      <c r="K3855" s="65"/>
      <c r="L3855" s="66"/>
      <c r="M3855" s="65"/>
      <c r="N3855" s="65"/>
      <c r="O3855" s="65"/>
      <c r="P3855" s="66"/>
      <c r="Q3855" s="31">
        <f t="shared" si="120"/>
        <v>9999</v>
      </c>
      <c r="R3855" s="31" t="str">
        <f t="shared" si="121"/>
        <v/>
      </c>
      <c r="S3855" s="29">
        <f>IF($Q3855&lt;Parâmetros!$E$19,$G3855-1,$G3855)</f>
        <v>0</v>
      </c>
    </row>
    <row r="3856" spans="1:19" ht="15" customHeight="1" x14ac:dyDescent="0.25">
      <c r="A3856" s="116"/>
      <c r="B3856" s="65"/>
      <c r="C3856" s="65"/>
      <c r="D3856" s="66"/>
      <c r="E3856" s="67"/>
      <c r="F3856" s="65"/>
      <c r="G3856" s="66"/>
      <c r="J3856" s="65"/>
      <c r="K3856" s="65"/>
      <c r="L3856" s="66"/>
      <c r="M3856" s="65"/>
      <c r="N3856" s="65"/>
      <c r="O3856" s="65"/>
      <c r="P3856" s="66"/>
      <c r="Q3856" s="31">
        <f t="shared" si="120"/>
        <v>9999</v>
      </c>
      <c r="R3856" s="31" t="str">
        <f t="shared" si="121"/>
        <v/>
      </c>
      <c r="S3856" s="29">
        <f>IF($Q3856&lt;Parâmetros!$E$19,$G3856-1,$G3856)</f>
        <v>0</v>
      </c>
    </row>
    <row r="3857" spans="1:19" ht="15" customHeight="1" x14ac:dyDescent="0.25">
      <c r="A3857" s="116"/>
      <c r="B3857" s="65"/>
      <c r="C3857" s="65"/>
      <c r="D3857" s="66"/>
      <c r="E3857" s="67"/>
      <c r="F3857" s="65"/>
      <c r="G3857" s="66"/>
      <c r="J3857" s="65"/>
      <c r="K3857" s="65"/>
      <c r="L3857" s="66"/>
      <c r="M3857" s="65"/>
      <c r="O3857" s="65"/>
      <c r="P3857" s="66"/>
      <c r="Q3857" s="31">
        <f t="shared" si="120"/>
        <v>9999</v>
      </c>
      <c r="R3857" s="31" t="str">
        <f t="shared" si="121"/>
        <v/>
      </c>
      <c r="S3857" s="29">
        <f>IF($Q3857&lt;Parâmetros!$E$19,$G3857-1,$G3857)</f>
        <v>0</v>
      </c>
    </row>
    <row r="3858" spans="1:19" ht="15" customHeight="1" x14ac:dyDescent="0.25">
      <c r="A3858" s="116"/>
      <c r="B3858" s="65"/>
      <c r="C3858" s="65"/>
      <c r="D3858" s="66"/>
      <c r="E3858" s="67"/>
      <c r="F3858" s="65"/>
      <c r="G3858" s="66"/>
      <c r="J3858" s="65"/>
      <c r="K3858" s="65"/>
      <c r="L3858" s="66"/>
      <c r="M3858" s="65"/>
      <c r="O3858" s="65"/>
      <c r="P3858" s="66"/>
      <c r="Q3858" s="31">
        <f t="shared" si="120"/>
        <v>9999</v>
      </c>
      <c r="R3858" s="31" t="str">
        <f t="shared" si="121"/>
        <v/>
      </c>
      <c r="S3858" s="29">
        <f>IF($Q3858&lt;Parâmetros!$E$19,$G3858-1,$G3858)</f>
        <v>0</v>
      </c>
    </row>
    <row r="3859" spans="1:19" ht="15" customHeight="1" x14ac:dyDescent="0.25">
      <c r="A3859" s="116"/>
      <c r="B3859" s="65"/>
      <c r="C3859" s="65"/>
      <c r="D3859" s="66"/>
      <c r="E3859" s="67"/>
      <c r="F3859" s="65"/>
      <c r="G3859" s="66"/>
      <c r="J3859" s="65"/>
      <c r="K3859" s="65"/>
      <c r="L3859" s="66"/>
      <c r="M3859" s="65"/>
      <c r="N3859" s="65"/>
      <c r="O3859" s="65"/>
      <c r="P3859" s="66"/>
      <c r="Q3859" s="31">
        <f t="shared" si="120"/>
        <v>9999</v>
      </c>
      <c r="R3859" s="31" t="str">
        <f t="shared" si="121"/>
        <v/>
      </c>
      <c r="S3859" s="29">
        <f>IF($Q3859&lt;Parâmetros!$E$19,$G3859-1,$G3859)</f>
        <v>0</v>
      </c>
    </row>
    <row r="3860" spans="1:19" ht="15" customHeight="1" x14ac:dyDescent="0.25">
      <c r="A3860" s="116"/>
      <c r="B3860" s="65"/>
      <c r="C3860" s="65"/>
      <c r="D3860" s="66"/>
      <c r="E3860" s="67"/>
      <c r="F3860" s="65"/>
      <c r="G3860" s="66"/>
      <c r="J3860" s="65"/>
      <c r="K3860" s="65"/>
      <c r="L3860" s="66"/>
      <c r="M3860" s="65"/>
      <c r="N3860" s="65"/>
      <c r="O3860" s="65"/>
      <c r="P3860" s="66"/>
      <c r="Q3860" s="31">
        <f t="shared" si="120"/>
        <v>9999</v>
      </c>
      <c r="R3860" s="31" t="str">
        <f t="shared" si="121"/>
        <v/>
      </c>
      <c r="S3860" s="29">
        <f>IF($Q3860&lt;Parâmetros!$E$19,$G3860-1,$G3860)</f>
        <v>0</v>
      </c>
    </row>
    <row r="3861" spans="1:19" ht="15" customHeight="1" x14ac:dyDescent="0.25">
      <c r="A3861" s="116"/>
      <c r="B3861" s="65"/>
      <c r="C3861" s="65"/>
      <c r="D3861" s="66"/>
      <c r="E3861" s="67"/>
      <c r="F3861" s="65"/>
      <c r="G3861" s="66"/>
      <c r="J3861" s="65"/>
      <c r="K3861" s="65"/>
      <c r="L3861" s="66"/>
      <c r="M3861" s="65"/>
      <c r="N3861" s="65"/>
      <c r="O3861" s="65"/>
      <c r="P3861" s="66"/>
      <c r="Q3861" s="31">
        <f t="shared" si="120"/>
        <v>9999</v>
      </c>
      <c r="R3861" s="31" t="str">
        <f t="shared" si="121"/>
        <v/>
      </c>
      <c r="S3861" s="29">
        <f>IF($Q3861&lt;Parâmetros!$E$19,$G3861-1,$G3861)</f>
        <v>0</v>
      </c>
    </row>
    <row r="3862" spans="1:19" ht="15" customHeight="1" x14ac:dyDescent="0.25">
      <c r="A3862" s="116"/>
      <c r="B3862" s="65"/>
      <c r="C3862" s="65"/>
      <c r="D3862" s="66"/>
      <c r="E3862" s="67"/>
      <c r="F3862" s="65"/>
      <c r="G3862" s="66"/>
      <c r="J3862" s="65"/>
      <c r="K3862" s="65"/>
      <c r="L3862" s="66"/>
      <c r="M3862" s="65"/>
      <c r="O3862" s="65"/>
      <c r="P3862" s="66"/>
      <c r="Q3862" s="31">
        <f t="shared" si="120"/>
        <v>9999</v>
      </c>
      <c r="R3862" s="31" t="str">
        <f t="shared" si="121"/>
        <v/>
      </c>
      <c r="S3862" s="29">
        <f>IF($Q3862&lt;Parâmetros!$E$19,$G3862-1,$G3862)</f>
        <v>0</v>
      </c>
    </row>
    <row r="3863" spans="1:19" ht="15" customHeight="1" x14ac:dyDescent="0.25">
      <c r="A3863" s="116"/>
      <c r="B3863" s="65"/>
      <c r="C3863" s="65"/>
      <c r="D3863" s="66"/>
      <c r="E3863" s="67"/>
      <c r="F3863" s="65"/>
      <c r="G3863" s="66"/>
      <c r="J3863" s="65"/>
      <c r="K3863" s="65"/>
      <c r="L3863" s="66"/>
      <c r="M3863" s="65"/>
      <c r="N3863" s="65"/>
      <c r="O3863" s="65"/>
      <c r="P3863" s="66"/>
      <c r="Q3863" s="31">
        <f t="shared" si="120"/>
        <v>9999</v>
      </c>
      <c r="R3863" s="31" t="str">
        <f t="shared" si="121"/>
        <v/>
      </c>
      <c r="S3863" s="29">
        <f>IF($Q3863&lt;Parâmetros!$E$19,$G3863-1,$G3863)</f>
        <v>0</v>
      </c>
    </row>
    <row r="3864" spans="1:19" ht="15" customHeight="1" x14ac:dyDescent="0.25">
      <c r="A3864" s="116"/>
      <c r="B3864" s="65"/>
      <c r="C3864" s="65"/>
      <c r="D3864" s="66"/>
      <c r="E3864" s="67"/>
      <c r="F3864" s="65"/>
      <c r="G3864" s="66"/>
      <c r="J3864" s="65"/>
      <c r="K3864" s="65"/>
      <c r="L3864" s="66"/>
      <c r="M3864" s="65"/>
      <c r="N3864" s="65"/>
      <c r="O3864" s="65"/>
      <c r="P3864" s="66"/>
      <c r="Q3864" s="31">
        <f t="shared" si="120"/>
        <v>9999</v>
      </c>
      <c r="R3864" s="31" t="str">
        <f t="shared" si="121"/>
        <v/>
      </c>
      <c r="S3864" s="29">
        <f>IF($Q3864&lt;Parâmetros!$E$19,$G3864-1,$G3864)</f>
        <v>0</v>
      </c>
    </row>
    <row r="3865" spans="1:19" ht="15" customHeight="1" x14ac:dyDescent="0.25">
      <c r="A3865" s="116"/>
      <c r="B3865" s="65"/>
      <c r="C3865" s="65"/>
      <c r="D3865" s="66"/>
      <c r="E3865" s="67"/>
      <c r="F3865" s="65"/>
      <c r="G3865" s="66"/>
      <c r="J3865" s="65"/>
      <c r="K3865" s="65"/>
      <c r="L3865" s="66"/>
      <c r="M3865" s="65"/>
      <c r="N3865" s="65"/>
      <c r="O3865" s="65"/>
      <c r="P3865" s="66"/>
      <c r="Q3865" s="31">
        <f t="shared" si="120"/>
        <v>9999</v>
      </c>
      <c r="R3865" s="31" t="str">
        <f t="shared" si="121"/>
        <v/>
      </c>
      <c r="S3865" s="29">
        <f>IF($Q3865&lt;Parâmetros!$E$19,$G3865-1,$G3865)</f>
        <v>0</v>
      </c>
    </row>
    <row r="3866" spans="1:19" ht="15" customHeight="1" x14ac:dyDescent="0.25">
      <c r="A3866" s="116"/>
      <c r="B3866" s="65"/>
      <c r="C3866" s="65"/>
      <c r="D3866" s="66"/>
      <c r="E3866" s="67"/>
      <c r="F3866" s="65"/>
      <c r="G3866" s="66"/>
      <c r="J3866" s="65"/>
      <c r="K3866" s="65"/>
      <c r="L3866" s="66"/>
      <c r="M3866" s="65"/>
      <c r="N3866" s="65"/>
      <c r="O3866" s="65"/>
      <c r="P3866" s="66"/>
      <c r="Q3866" s="31">
        <f t="shared" si="120"/>
        <v>9999</v>
      </c>
      <c r="R3866" s="31" t="str">
        <f t="shared" si="121"/>
        <v/>
      </c>
      <c r="S3866" s="29">
        <f>IF($Q3866&lt;Parâmetros!$E$19,$G3866-1,$G3866)</f>
        <v>0</v>
      </c>
    </row>
    <row r="3867" spans="1:19" ht="15" customHeight="1" x14ac:dyDescent="0.25">
      <c r="A3867" s="116"/>
      <c r="B3867" s="65"/>
      <c r="C3867" s="65"/>
      <c r="D3867" s="66"/>
      <c r="E3867" s="67"/>
      <c r="F3867" s="65"/>
      <c r="G3867" s="66"/>
      <c r="J3867" s="65"/>
      <c r="K3867" s="65"/>
      <c r="L3867" s="66"/>
      <c r="M3867" s="65"/>
      <c r="N3867" s="65"/>
      <c r="O3867" s="65"/>
      <c r="P3867" s="66"/>
      <c r="Q3867" s="31">
        <f t="shared" si="120"/>
        <v>9999</v>
      </c>
      <c r="R3867" s="31" t="str">
        <f t="shared" si="121"/>
        <v/>
      </c>
      <c r="S3867" s="29">
        <f>IF($Q3867&lt;Parâmetros!$E$19,$G3867-1,$G3867)</f>
        <v>0</v>
      </c>
    </row>
    <row r="3868" spans="1:19" ht="15" customHeight="1" x14ac:dyDescent="0.25">
      <c r="A3868" s="116"/>
      <c r="B3868" s="65"/>
      <c r="C3868" s="65"/>
      <c r="D3868" s="66"/>
      <c r="E3868" s="67"/>
      <c r="F3868" s="65"/>
      <c r="G3868" s="66"/>
      <c r="J3868" s="65"/>
      <c r="K3868" s="65"/>
      <c r="L3868" s="66"/>
      <c r="M3868" s="65"/>
      <c r="N3868" s="65"/>
      <c r="O3868" s="65"/>
      <c r="P3868" s="66"/>
      <c r="Q3868" s="31">
        <f t="shared" si="120"/>
        <v>9999</v>
      </c>
      <c r="R3868" s="31" t="str">
        <f t="shared" si="121"/>
        <v/>
      </c>
      <c r="S3868" s="29">
        <f>IF($Q3868&lt;Parâmetros!$E$19,$G3868-1,$G3868)</f>
        <v>0</v>
      </c>
    </row>
    <row r="3869" spans="1:19" ht="15" customHeight="1" x14ac:dyDescent="0.25">
      <c r="A3869" s="116"/>
      <c r="B3869" s="65"/>
      <c r="C3869" s="65"/>
      <c r="D3869" s="66"/>
      <c r="E3869" s="67"/>
      <c r="F3869" s="65"/>
      <c r="G3869" s="66"/>
      <c r="J3869" s="65"/>
      <c r="K3869" s="65"/>
      <c r="L3869" s="66"/>
      <c r="M3869" s="65"/>
      <c r="O3869" s="65"/>
      <c r="P3869" s="66"/>
      <c r="Q3869" s="31">
        <f t="shared" si="120"/>
        <v>9999</v>
      </c>
      <c r="R3869" s="31" t="str">
        <f t="shared" si="121"/>
        <v/>
      </c>
      <c r="S3869" s="29">
        <f>IF($Q3869&lt;Parâmetros!$E$19,$G3869-1,$G3869)</f>
        <v>0</v>
      </c>
    </row>
    <row r="3870" spans="1:19" ht="15" customHeight="1" x14ac:dyDescent="0.25">
      <c r="A3870" s="116"/>
      <c r="B3870" s="65"/>
      <c r="C3870" s="65"/>
      <c r="D3870" s="66"/>
      <c r="E3870" s="67"/>
      <c r="F3870" s="65"/>
      <c r="G3870" s="66"/>
      <c r="J3870" s="65"/>
      <c r="K3870" s="65"/>
      <c r="L3870" s="66"/>
      <c r="M3870" s="65"/>
      <c r="O3870" s="65"/>
      <c r="P3870" s="66"/>
      <c r="Q3870" s="31">
        <f t="shared" si="120"/>
        <v>9999</v>
      </c>
      <c r="R3870" s="31" t="str">
        <f t="shared" si="121"/>
        <v/>
      </c>
      <c r="S3870" s="29">
        <f>IF($Q3870&lt;Parâmetros!$E$19,$G3870-1,$G3870)</f>
        <v>0</v>
      </c>
    </row>
    <row r="3871" spans="1:19" ht="15" customHeight="1" x14ac:dyDescent="0.25">
      <c r="A3871" s="116"/>
      <c r="B3871" s="65"/>
      <c r="C3871" s="65"/>
      <c r="D3871" s="66"/>
      <c r="E3871" s="67"/>
      <c r="F3871" s="65"/>
      <c r="G3871" s="66"/>
      <c r="J3871" s="65"/>
      <c r="K3871" s="65"/>
      <c r="L3871" s="66"/>
      <c r="M3871" s="65"/>
      <c r="O3871" s="65"/>
      <c r="P3871" s="66"/>
      <c r="Q3871" s="31">
        <f t="shared" si="120"/>
        <v>9999</v>
      </c>
      <c r="R3871" s="31" t="str">
        <f t="shared" si="121"/>
        <v/>
      </c>
      <c r="S3871" s="29">
        <f>IF($Q3871&lt;Parâmetros!$E$19,$G3871-1,$G3871)</f>
        <v>0</v>
      </c>
    </row>
    <row r="3872" spans="1:19" ht="15" customHeight="1" x14ac:dyDescent="0.25">
      <c r="A3872" s="116"/>
      <c r="B3872" s="65"/>
      <c r="C3872" s="65"/>
      <c r="D3872" s="66"/>
      <c r="E3872" s="67"/>
      <c r="F3872" s="65"/>
      <c r="G3872" s="66"/>
      <c r="J3872" s="65"/>
      <c r="K3872" s="65"/>
      <c r="L3872" s="66"/>
      <c r="M3872" s="65"/>
      <c r="N3872" s="65"/>
      <c r="O3872" s="65"/>
      <c r="P3872" s="66"/>
      <c r="Q3872" s="31">
        <f t="shared" si="120"/>
        <v>9999</v>
      </c>
      <c r="R3872" s="31" t="str">
        <f t="shared" si="121"/>
        <v/>
      </c>
      <c r="S3872" s="29">
        <f>IF($Q3872&lt;Parâmetros!$E$19,$G3872-1,$G3872)</f>
        <v>0</v>
      </c>
    </row>
    <row r="3873" spans="1:19" ht="15" customHeight="1" x14ac:dyDescent="0.25">
      <c r="A3873" s="116"/>
      <c r="B3873" s="65"/>
      <c r="C3873" s="65"/>
      <c r="D3873" s="66"/>
      <c r="E3873" s="67"/>
      <c r="F3873" s="65"/>
      <c r="G3873" s="66"/>
      <c r="J3873" s="65"/>
      <c r="K3873" s="65"/>
      <c r="L3873" s="66"/>
      <c r="M3873" s="65"/>
      <c r="N3873" s="65"/>
      <c r="O3873" s="65"/>
      <c r="P3873" s="66"/>
      <c r="Q3873" s="31">
        <f t="shared" si="120"/>
        <v>9999</v>
      </c>
      <c r="R3873" s="31" t="str">
        <f t="shared" si="121"/>
        <v/>
      </c>
      <c r="S3873" s="29">
        <f>IF($Q3873&lt;Parâmetros!$E$19,$G3873-1,$G3873)</f>
        <v>0</v>
      </c>
    </row>
    <row r="3874" spans="1:19" ht="15" customHeight="1" x14ac:dyDescent="0.25">
      <c r="A3874" s="116"/>
      <c r="B3874" s="65"/>
      <c r="C3874" s="65"/>
      <c r="D3874" s="66"/>
      <c r="E3874" s="67"/>
      <c r="F3874" s="65"/>
      <c r="G3874" s="66"/>
      <c r="J3874" s="65"/>
      <c r="K3874" s="65"/>
      <c r="L3874" s="66"/>
      <c r="M3874" s="65"/>
      <c r="N3874" s="65"/>
      <c r="O3874" s="65"/>
      <c r="P3874" s="66"/>
      <c r="Q3874" s="31">
        <f t="shared" si="120"/>
        <v>9999</v>
      </c>
      <c r="R3874" s="31" t="str">
        <f t="shared" si="121"/>
        <v/>
      </c>
      <c r="S3874" s="29">
        <f>IF($Q3874&lt;Parâmetros!$E$19,$G3874-1,$G3874)</f>
        <v>0</v>
      </c>
    </row>
    <row r="3875" spans="1:19" ht="15" customHeight="1" x14ac:dyDescent="0.25">
      <c r="A3875" s="116"/>
      <c r="B3875" s="65"/>
      <c r="C3875" s="65"/>
      <c r="D3875" s="66"/>
      <c r="E3875" s="67"/>
      <c r="F3875" s="65"/>
      <c r="G3875" s="66"/>
      <c r="J3875" s="65"/>
      <c r="K3875" s="65"/>
      <c r="L3875" s="66"/>
      <c r="M3875" s="65"/>
      <c r="O3875" s="65"/>
      <c r="P3875" s="66"/>
      <c r="Q3875" s="31">
        <f t="shared" si="120"/>
        <v>9999</v>
      </c>
      <c r="R3875" s="31" t="str">
        <f t="shared" si="121"/>
        <v/>
      </c>
      <c r="S3875" s="29">
        <f>IF($Q3875&lt;Parâmetros!$E$19,$G3875-1,$G3875)</f>
        <v>0</v>
      </c>
    </row>
    <row r="3876" spans="1:19" ht="15" customHeight="1" x14ac:dyDescent="0.25">
      <c r="A3876" s="116"/>
      <c r="B3876" s="65"/>
      <c r="C3876" s="65"/>
      <c r="D3876" s="66"/>
      <c r="E3876" s="67"/>
      <c r="F3876" s="65"/>
      <c r="G3876" s="66"/>
      <c r="J3876" s="65"/>
      <c r="K3876" s="65"/>
      <c r="L3876" s="66"/>
      <c r="M3876" s="65"/>
      <c r="N3876" s="65"/>
      <c r="O3876" s="65"/>
      <c r="P3876" s="66"/>
      <c r="Q3876" s="31">
        <f t="shared" si="120"/>
        <v>9999</v>
      </c>
      <c r="R3876" s="31" t="str">
        <f t="shared" si="121"/>
        <v/>
      </c>
      <c r="S3876" s="29">
        <f>IF($Q3876&lt;Parâmetros!$E$19,$G3876-1,$G3876)</f>
        <v>0</v>
      </c>
    </row>
    <row r="3877" spans="1:19" ht="15" customHeight="1" x14ac:dyDescent="0.25">
      <c r="A3877" s="116"/>
      <c r="B3877" s="65"/>
      <c r="C3877" s="65"/>
      <c r="D3877" s="66"/>
      <c r="E3877" s="67"/>
      <c r="F3877" s="65"/>
      <c r="G3877" s="66"/>
      <c r="J3877" s="65"/>
      <c r="K3877" s="65"/>
      <c r="L3877" s="66"/>
      <c r="M3877" s="65"/>
      <c r="N3877" s="65"/>
      <c r="O3877" s="65"/>
      <c r="P3877" s="66"/>
      <c r="Q3877" s="31">
        <f t="shared" si="120"/>
        <v>9999</v>
      </c>
      <c r="R3877" s="31" t="str">
        <f t="shared" si="121"/>
        <v/>
      </c>
      <c r="S3877" s="29">
        <f>IF($Q3877&lt;Parâmetros!$E$19,$G3877-1,$G3877)</f>
        <v>0</v>
      </c>
    </row>
    <row r="3878" spans="1:19" ht="15" customHeight="1" x14ac:dyDescent="0.25">
      <c r="A3878" s="116"/>
      <c r="B3878" s="65"/>
      <c r="C3878" s="65"/>
      <c r="D3878" s="66"/>
      <c r="E3878" s="67"/>
      <c r="F3878" s="65"/>
      <c r="G3878" s="66"/>
      <c r="J3878" s="65"/>
      <c r="K3878" s="65"/>
      <c r="L3878" s="66"/>
      <c r="M3878" s="65"/>
      <c r="N3878" s="65"/>
      <c r="O3878" s="65"/>
      <c r="P3878" s="66"/>
      <c r="Q3878" s="31">
        <f t="shared" si="120"/>
        <v>9999</v>
      </c>
      <c r="R3878" s="31" t="str">
        <f t="shared" si="121"/>
        <v/>
      </c>
      <c r="S3878" s="29">
        <f>IF($Q3878&lt;Parâmetros!$E$19,$G3878-1,$G3878)</f>
        <v>0</v>
      </c>
    </row>
    <row r="3879" spans="1:19" ht="15" customHeight="1" x14ac:dyDescent="0.25">
      <c r="A3879" s="116"/>
      <c r="B3879" s="65"/>
      <c r="C3879" s="65"/>
      <c r="D3879" s="66"/>
      <c r="E3879" s="67"/>
      <c r="F3879" s="65"/>
      <c r="G3879" s="66"/>
      <c r="J3879" s="65"/>
      <c r="K3879" s="65"/>
      <c r="L3879" s="66"/>
      <c r="M3879" s="65"/>
      <c r="O3879" s="65"/>
      <c r="P3879" s="66"/>
      <c r="Q3879" s="31">
        <f t="shared" si="120"/>
        <v>9999</v>
      </c>
      <c r="R3879" s="31" t="str">
        <f t="shared" si="121"/>
        <v/>
      </c>
      <c r="S3879" s="29">
        <f>IF($Q3879&lt;Parâmetros!$E$19,$G3879-1,$G3879)</f>
        <v>0</v>
      </c>
    </row>
    <row r="3880" spans="1:19" ht="15" customHeight="1" x14ac:dyDescent="0.25">
      <c r="A3880" s="116"/>
      <c r="B3880" s="65"/>
      <c r="C3880" s="65"/>
      <c r="D3880" s="66"/>
      <c r="E3880" s="67"/>
      <c r="F3880" s="65"/>
      <c r="G3880" s="66"/>
      <c r="J3880" s="65"/>
      <c r="K3880" s="65"/>
      <c r="L3880" s="66"/>
      <c r="M3880" s="65"/>
      <c r="N3880" s="65"/>
      <c r="O3880" s="65"/>
      <c r="P3880" s="66"/>
      <c r="Q3880" s="31">
        <f t="shared" si="120"/>
        <v>9999</v>
      </c>
      <c r="R3880" s="31" t="str">
        <f t="shared" si="121"/>
        <v/>
      </c>
      <c r="S3880" s="29">
        <f>IF($Q3880&lt;Parâmetros!$E$19,$G3880-1,$G3880)</f>
        <v>0</v>
      </c>
    </row>
    <row r="3881" spans="1:19" ht="15" customHeight="1" x14ac:dyDescent="0.25">
      <c r="A3881" s="116"/>
      <c r="B3881" s="65"/>
      <c r="C3881" s="65"/>
      <c r="D3881" s="66"/>
      <c r="E3881" s="67"/>
      <c r="F3881" s="65"/>
      <c r="G3881" s="66"/>
      <c r="J3881" s="65"/>
      <c r="K3881" s="65"/>
      <c r="L3881" s="66"/>
      <c r="M3881" s="65"/>
      <c r="N3881" s="65"/>
      <c r="O3881" s="65"/>
      <c r="P3881" s="66"/>
      <c r="Q3881" s="31">
        <f t="shared" si="120"/>
        <v>9999</v>
      </c>
      <c r="R3881" s="31" t="str">
        <f t="shared" si="121"/>
        <v/>
      </c>
      <c r="S3881" s="29">
        <f>IF($Q3881&lt;Parâmetros!$E$19,$G3881-1,$G3881)</f>
        <v>0</v>
      </c>
    </row>
    <row r="3882" spans="1:19" ht="15" customHeight="1" x14ac:dyDescent="0.25">
      <c r="A3882" s="116"/>
      <c r="B3882" s="65"/>
      <c r="C3882" s="65"/>
      <c r="D3882" s="66"/>
      <c r="E3882" s="67"/>
      <c r="F3882" s="65"/>
      <c r="G3882" s="66"/>
      <c r="J3882" s="65"/>
      <c r="K3882" s="65"/>
      <c r="L3882" s="66"/>
      <c r="M3882" s="65"/>
      <c r="N3882" s="65"/>
      <c r="O3882" s="65"/>
      <c r="P3882" s="66"/>
      <c r="Q3882" s="31">
        <f t="shared" si="120"/>
        <v>9999</v>
      </c>
      <c r="R3882" s="31" t="str">
        <f t="shared" si="121"/>
        <v/>
      </c>
      <c r="S3882" s="29">
        <f>IF($Q3882&lt;Parâmetros!$E$19,$G3882-1,$G3882)</f>
        <v>0</v>
      </c>
    </row>
    <row r="3883" spans="1:19" ht="15" customHeight="1" x14ac:dyDescent="0.25">
      <c r="A3883" s="116"/>
      <c r="B3883" s="65"/>
      <c r="C3883" s="65"/>
      <c r="D3883" s="66"/>
      <c r="E3883" s="67"/>
      <c r="F3883" s="65"/>
      <c r="G3883" s="66"/>
      <c r="J3883" s="65"/>
      <c r="K3883" s="65"/>
      <c r="L3883" s="66"/>
      <c r="M3883" s="65"/>
      <c r="O3883" s="65"/>
      <c r="P3883" s="66"/>
      <c r="Q3883" s="31">
        <f t="shared" si="120"/>
        <v>9999</v>
      </c>
      <c r="R3883" s="31" t="str">
        <f t="shared" si="121"/>
        <v/>
      </c>
      <c r="S3883" s="29">
        <f>IF($Q3883&lt;Parâmetros!$E$19,$G3883-1,$G3883)</f>
        <v>0</v>
      </c>
    </row>
    <row r="3884" spans="1:19" ht="15" customHeight="1" x14ac:dyDescent="0.25">
      <c r="A3884" s="116"/>
      <c r="B3884" s="65"/>
      <c r="C3884" s="65"/>
      <c r="D3884" s="66"/>
      <c r="E3884" s="67"/>
      <c r="F3884" s="65"/>
      <c r="G3884" s="66"/>
      <c r="J3884" s="65"/>
      <c r="K3884" s="65"/>
      <c r="L3884" s="66"/>
      <c r="M3884" s="65"/>
      <c r="N3884" s="65"/>
      <c r="O3884" s="65"/>
      <c r="P3884" s="66"/>
      <c r="Q3884" s="31">
        <f t="shared" si="120"/>
        <v>9999</v>
      </c>
      <c r="R3884" s="31" t="str">
        <f t="shared" si="121"/>
        <v/>
      </c>
      <c r="S3884" s="29">
        <f>IF($Q3884&lt;Parâmetros!$E$19,$G3884-1,$G3884)</f>
        <v>0</v>
      </c>
    </row>
    <row r="3885" spans="1:19" ht="15" customHeight="1" x14ac:dyDescent="0.25">
      <c r="A3885" s="116"/>
      <c r="B3885" s="65"/>
      <c r="C3885" s="65"/>
      <c r="D3885" s="66"/>
      <c r="E3885" s="67"/>
      <c r="F3885" s="65"/>
      <c r="G3885" s="66"/>
      <c r="J3885" s="65"/>
      <c r="K3885" s="65"/>
      <c r="L3885" s="66"/>
      <c r="M3885" s="65"/>
      <c r="N3885" s="65"/>
      <c r="O3885" s="65"/>
      <c r="P3885" s="66"/>
      <c r="Q3885" s="31">
        <f t="shared" si="120"/>
        <v>9999</v>
      </c>
      <c r="R3885" s="31" t="str">
        <f t="shared" si="121"/>
        <v/>
      </c>
      <c r="S3885" s="29">
        <f>IF($Q3885&lt;Parâmetros!$E$19,$G3885-1,$G3885)</f>
        <v>0</v>
      </c>
    </row>
    <row r="3886" spans="1:19" ht="15" customHeight="1" x14ac:dyDescent="0.25">
      <c r="A3886" s="116"/>
      <c r="B3886" s="65"/>
      <c r="C3886" s="65"/>
      <c r="D3886" s="66"/>
      <c r="E3886" s="67"/>
      <c r="F3886" s="65"/>
      <c r="G3886" s="66"/>
      <c r="J3886" s="65"/>
      <c r="K3886" s="65"/>
      <c r="L3886" s="66"/>
      <c r="M3886" s="65"/>
      <c r="N3886" s="65"/>
      <c r="O3886" s="65"/>
      <c r="P3886" s="66"/>
      <c r="Q3886" s="31">
        <f t="shared" si="120"/>
        <v>9999</v>
      </c>
      <c r="R3886" s="31" t="str">
        <f t="shared" si="121"/>
        <v/>
      </c>
      <c r="S3886" s="29">
        <f>IF($Q3886&lt;Parâmetros!$E$19,$G3886-1,$G3886)</f>
        <v>0</v>
      </c>
    </row>
    <row r="3887" spans="1:19" ht="15" customHeight="1" x14ac:dyDescent="0.25">
      <c r="A3887" s="116"/>
      <c r="B3887" s="65"/>
      <c r="C3887" s="65"/>
      <c r="D3887" s="66"/>
      <c r="E3887" s="67"/>
      <c r="F3887" s="65"/>
      <c r="G3887" s="66"/>
      <c r="J3887" s="65"/>
      <c r="K3887" s="65"/>
      <c r="L3887" s="66"/>
      <c r="M3887" s="65"/>
      <c r="N3887" s="65"/>
      <c r="O3887" s="65"/>
      <c r="P3887" s="66"/>
      <c r="Q3887" s="31">
        <f t="shared" si="120"/>
        <v>9999</v>
      </c>
      <c r="R3887" s="31" t="str">
        <f t="shared" si="121"/>
        <v/>
      </c>
      <c r="S3887" s="29">
        <f>IF($Q3887&lt;Parâmetros!$E$19,$G3887-1,$G3887)</f>
        <v>0</v>
      </c>
    </row>
    <row r="3888" spans="1:19" ht="15" customHeight="1" x14ac:dyDescent="0.25">
      <c r="A3888" s="116"/>
      <c r="B3888" s="65"/>
      <c r="C3888" s="65"/>
      <c r="D3888" s="66"/>
      <c r="E3888" s="67"/>
      <c r="F3888" s="65"/>
      <c r="G3888" s="66"/>
      <c r="J3888" s="65"/>
      <c r="K3888" s="65"/>
      <c r="L3888" s="66"/>
      <c r="M3888" s="65"/>
      <c r="N3888" s="65"/>
      <c r="O3888" s="65"/>
      <c r="P3888" s="66"/>
      <c r="Q3888" s="31">
        <f t="shared" si="120"/>
        <v>9999</v>
      </c>
      <c r="R3888" s="31" t="str">
        <f t="shared" si="121"/>
        <v/>
      </c>
      <c r="S3888" s="29">
        <f>IF($Q3888&lt;Parâmetros!$E$19,$G3888-1,$G3888)</f>
        <v>0</v>
      </c>
    </row>
    <row r="3889" spans="1:19" ht="15" customHeight="1" x14ac:dyDescent="0.25">
      <c r="A3889" s="116"/>
      <c r="B3889" s="65"/>
      <c r="C3889" s="65"/>
      <c r="D3889" s="66"/>
      <c r="E3889" s="67"/>
      <c r="F3889" s="65"/>
      <c r="G3889" s="66"/>
      <c r="J3889" s="65"/>
      <c r="K3889" s="65"/>
      <c r="L3889" s="66"/>
      <c r="M3889" s="65"/>
      <c r="N3889" s="65"/>
      <c r="O3889" s="65"/>
      <c r="P3889" s="66"/>
      <c r="Q3889" s="31">
        <f t="shared" si="120"/>
        <v>9999</v>
      </c>
      <c r="R3889" s="31" t="str">
        <f t="shared" si="121"/>
        <v/>
      </c>
      <c r="S3889" s="29">
        <f>IF($Q3889&lt;Parâmetros!$E$19,$G3889-1,$G3889)</f>
        <v>0</v>
      </c>
    </row>
    <row r="3890" spans="1:19" ht="15" customHeight="1" x14ac:dyDescent="0.25">
      <c r="A3890" s="116"/>
      <c r="B3890" s="65"/>
      <c r="C3890" s="65"/>
      <c r="D3890" s="66"/>
      <c r="E3890" s="67"/>
      <c r="F3890" s="65"/>
      <c r="G3890" s="66"/>
      <c r="J3890" s="65"/>
      <c r="K3890" s="65"/>
      <c r="L3890" s="66"/>
      <c r="M3890" s="65"/>
      <c r="O3890" s="65"/>
      <c r="P3890" s="66"/>
      <c r="Q3890" s="31">
        <f t="shared" si="120"/>
        <v>9999</v>
      </c>
      <c r="R3890" s="31" t="str">
        <f t="shared" si="121"/>
        <v/>
      </c>
      <c r="S3890" s="29">
        <f>IF($Q3890&lt;Parâmetros!$E$19,$G3890-1,$G3890)</f>
        <v>0</v>
      </c>
    </row>
    <row r="3891" spans="1:19" ht="15" customHeight="1" x14ac:dyDescent="0.25">
      <c r="A3891" s="116"/>
      <c r="B3891" s="65"/>
      <c r="C3891" s="65"/>
      <c r="D3891" s="66"/>
      <c r="E3891" s="67"/>
      <c r="F3891" s="65"/>
      <c r="G3891" s="66"/>
      <c r="J3891" s="65"/>
      <c r="K3891" s="65"/>
      <c r="L3891" s="66"/>
      <c r="M3891" s="65"/>
      <c r="N3891" s="65"/>
      <c r="O3891" s="65"/>
      <c r="P3891" s="66"/>
      <c r="Q3891" s="31">
        <f t="shared" si="120"/>
        <v>9999</v>
      </c>
      <c r="R3891" s="31" t="str">
        <f t="shared" si="121"/>
        <v/>
      </c>
      <c r="S3891" s="29">
        <f>IF($Q3891&lt;Parâmetros!$E$19,$G3891-1,$G3891)</f>
        <v>0</v>
      </c>
    </row>
    <row r="3892" spans="1:19" ht="15" customHeight="1" x14ac:dyDescent="0.25">
      <c r="A3892" s="116"/>
      <c r="B3892" s="65"/>
      <c r="C3892" s="65"/>
      <c r="D3892" s="66"/>
      <c r="E3892" s="67"/>
      <c r="F3892" s="65"/>
      <c r="G3892" s="66"/>
      <c r="J3892" s="65"/>
      <c r="K3892" s="65"/>
      <c r="L3892" s="66"/>
      <c r="M3892" s="65"/>
      <c r="N3892" s="65"/>
      <c r="O3892" s="65"/>
      <c r="P3892" s="66"/>
      <c r="Q3892" s="31">
        <f t="shared" si="120"/>
        <v>9999</v>
      </c>
      <c r="R3892" s="31" t="str">
        <f t="shared" si="121"/>
        <v/>
      </c>
      <c r="S3892" s="29">
        <f>IF($Q3892&lt;Parâmetros!$E$19,$G3892-1,$G3892)</f>
        <v>0</v>
      </c>
    </row>
    <row r="3893" spans="1:19" ht="15" customHeight="1" x14ac:dyDescent="0.25">
      <c r="A3893" s="116"/>
      <c r="B3893" s="65"/>
      <c r="C3893" s="65"/>
      <c r="D3893" s="66"/>
      <c r="E3893" s="67"/>
      <c r="F3893" s="65"/>
      <c r="G3893" s="66"/>
      <c r="J3893" s="65"/>
      <c r="K3893" s="65"/>
      <c r="L3893" s="66"/>
      <c r="M3893" s="65"/>
      <c r="N3893" s="65"/>
      <c r="O3893" s="65"/>
      <c r="P3893" s="66"/>
      <c r="Q3893" s="31">
        <f t="shared" si="120"/>
        <v>9999</v>
      </c>
      <c r="R3893" s="31" t="str">
        <f t="shared" si="121"/>
        <v/>
      </c>
      <c r="S3893" s="29">
        <f>IF($Q3893&lt;Parâmetros!$E$19,$G3893-1,$G3893)</f>
        <v>0</v>
      </c>
    </row>
    <row r="3894" spans="1:19" ht="15" customHeight="1" x14ac:dyDescent="0.25">
      <c r="A3894" s="116"/>
      <c r="B3894" s="65"/>
      <c r="C3894" s="65"/>
      <c r="D3894" s="66"/>
      <c r="E3894" s="67"/>
      <c r="F3894" s="65"/>
      <c r="G3894" s="66"/>
      <c r="J3894" s="65"/>
      <c r="K3894" s="65"/>
      <c r="L3894" s="66"/>
      <c r="M3894" s="65"/>
      <c r="N3894" s="65"/>
      <c r="O3894" s="65"/>
      <c r="P3894" s="66"/>
      <c r="Q3894" s="31">
        <f t="shared" si="120"/>
        <v>9999</v>
      </c>
      <c r="R3894" s="31" t="str">
        <f t="shared" si="121"/>
        <v/>
      </c>
      <c r="S3894" s="29">
        <f>IF($Q3894&lt;Parâmetros!$E$19,$G3894-1,$G3894)</f>
        <v>0</v>
      </c>
    </row>
    <row r="3895" spans="1:19" ht="15" customHeight="1" x14ac:dyDescent="0.25">
      <c r="A3895" s="116"/>
      <c r="B3895" s="65"/>
      <c r="C3895" s="65"/>
      <c r="D3895" s="66"/>
      <c r="E3895" s="67"/>
      <c r="F3895" s="65"/>
      <c r="G3895" s="66"/>
      <c r="J3895" s="65"/>
      <c r="K3895" s="65"/>
      <c r="L3895" s="66"/>
      <c r="M3895" s="65"/>
      <c r="N3895" s="65"/>
      <c r="O3895" s="65"/>
      <c r="P3895" s="66"/>
      <c r="Q3895" s="31">
        <f t="shared" si="120"/>
        <v>9999</v>
      </c>
      <c r="R3895" s="31" t="str">
        <f t="shared" si="121"/>
        <v/>
      </c>
      <c r="S3895" s="29">
        <f>IF($Q3895&lt;Parâmetros!$E$19,$G3895-1,$G3895)</f>
        <v>0</v>
      </c>
    </row>
    <row r="3896" spans="1:19" ht="15" customHeight="1" x14ac:dyDescent="0.25">
      <c r="A3896" s="116"/>
      <c r="B3896" s="65"/>
      <c r="C3896" s="65"/>
      <c r="D3896" s="66"/>
      <c r="E3896" s="67"/>
      <c r="F3896" s="65"/>
      <c r="G3896" s="66"/>
      <c r="J3896" s="65"/>
      <c r="K3896" s="65"/>
      <c r="L3896" s="66"/>
      <c r="M3896" s="65"/>
      <c r="N3896" s="65"/>
      <c r="O3896" s="65"/>
      <c r="P3896" s="66"/>
      <c r="Q3896" s="31">
        <f t="shared" si="120"/>
        <v>9999</v>
      </c>
      <c r="R3896" s="31" t="str">
        <f t="shared" si="121"/>
        <v/>
      </c>
      <c r="S3896" s="29">
        <f>IF($Q3896&lt;Parâmetros!$E$19,$G3896-1,$G3896)</f>
        <v>0</v>
      </c>
    </row>
    <row r="3897" spans="1:19" ht="15" customHeight="1" x14ac:dyDescent="0.25">
      <c r="A3897" s="116"/>
      <c r="B3897" s="65"/>
      <c r="C3897" s="65"/>
      <c r="D3897" s="66"/>
      <c r="E3897" s="67"/>
      <c r="F3897" s="65"/>
      <c r="G3897" s="66"/>
      <c r="J3897" s="65"/>
      <c r="K3897" s="65"/>
      <c r="L3897" s="66"/>
      <c r="M3897" s="65"/>
      <c r="O3897" s="65"/>
      <c r="P3897" s="66"/>
      <c r="Q3897" s="31">
        <f t="shared" si="120"/>
        <v>9999</v>
      </c>
      <c r="R3897" s="31" t="str">
        <f t="shared" si="121"/>
        <v/>
      </c>
      <c r="S3897" s="29">
        <f>IF($Q3897&lt;Parâmetros!$E$19,$G3897-1,$G3897)</f>
        <v>0</v>
      </c>
    </row>
    <row r="3898" spans="1:19" ht="15" customHeight="1" x14ac:dyDescent="0.25">
      <c r="A3898" s="116"/>
      <c r="B3898" s="65"/>
      <c r="C3898" s="65"/>
      <c r="D3898" s="66"/>
      <c r="E3898" s="67"/>
      <c r="F3898" s="65"/>
      <c r="G3898" s="66"/>
      <c r="J3898" s="65"/>
      <c r="K3898" s="65"/>
      <c r="L3898" s="66"/>
      <c r="M3898" s="65"/>
      <c r="N3898" s="65"/>
      <c r="O3898" s="65"/>
      <c r="P3898" s="66"/>
      <c r="Q3898" s="31">
        <f t="shared" si="120"/>
        <v>9999</v>
      </c>
      <c r="R3898" s="31" t="str">
        <f t="shared" si="121"/>
        <v/>
      </c>
      <c r="S3898" s="29">
        <f>IF($Q3898&lt;Parâmetros!$E$19,$G3898-1,$G3898)</f>
        <v>0</v>
      </c>
    </row>
    <row r="3899" spans="1:19" ht="15" customHeight="1" x14ac:dyDescent="0.25">
      <c r="A3899" s="116"/>
      <c r="B3899" s="65"/>
      <c r="C3899" s="65"/>
      <c r="D3899" s="66"/>
      <c r="E3899" s="67"/>
      <c r="F3899" s="65"/>
      <c r="G3899" s="66"/>
      <c r="J3899" s="65"/>
      <c r="K3899" s="65"/>
      <c r="L3899" s="66"/>
      <c r="M3899" s="65"/>
      <c r="N3899" s="65"/>
      <c r="O3899" s="65"/>
      <c r="P3899" s="66"/>
      <c r="Q3899" s="31">
        <f t="shared" si="120"/>
        <v>9999</v>
      </c>
      <c r="R3899" s="31" t="str">
        <f t="shared" si="121"/>
        <v/>
      </c>
      <c r="S3899" s="29">
        <f>IF($Q3899&lt;Parâmetros!$E$19,$G3899-1,$G3899)</f>
        <v>0</v>
      </c>
    </row>
    <row r="3900" spans="1:19" ht="15" customHeight="1" x14ac:dyDescent="0.25">
      <c r="A3900" s="116"/>
      <c r="B3900" s="65"/>
      <c r="C3900" s="65"/>
      <c r="D3900" s="66"/>
      <c r="E3900" s="67"/>
      <c r="F3900" s="65"/>
      <c r="G3900" s="66"/>
      <c r="J3900" s="65"/>
      <c r="K3900" s="65"/>
      <c r="L3900" s="66"/>
      <c r="M3900" s="65"/>
      <c r="N3900" s="65"/>
      <c r="O3900" s="65"/>
      <c r="P3900" s="66"/>
      <c r="Q3900" s="31">
        <f t="shared" ref="Q3900:Q3963" si="122">IFERROR(VALUE(LEFT($J3900,2))*60+VALUE(MID($J3900,4,2)),9999)</f>
        <v>9999</v>
      </c>
      <c r="R3900" s="31" t="str">
        <f t="shared" ref="R3900:R3963" si="123">IFERROR(VALUE(LEFT($K3900,2))*60+VALUE(MID($K3900,4,2)),"")</f>
        <v/>
      </c>
      <c r="S3900" s="29">
        <f>IF($Q3900&lt;Parâmetros!$E$19,$G3900-1,$G3900)</f>
        <v>0</v>
      </c>
    </row>
    <row r="3901" spans="1:19" ht="15" customHeight="1" x14ac:dyDescent="0.25">
      <c r="A3901" s="116"/>
      <c r="B3901" s="65"/>
      <c r="C3901" s="65"/>
      <c r="D3901" s="66"/>
      <c r="E3901" s="67"/>
      <c r="F3901" s="65"/>
      <c r="G3901" s="66"/>
      <c r="J3901" s="65"/>
      <c r="K3901" s="65"/>
      <c r="L3901" s="66"/>
      <c r="M3901" s="65"/>
      <c r="O3901" s="65"/>
      <c r="P3901" s="66"/>
      <c r="Q3901" s="31">
        <f t="shared" si="122"/>
        <v>9999</v>
      </c>
      <c r="R3901" s="31" t="str">
        <f t="shared" si="123"/>
        <v/>
      </c>
      <c r="S3901" s="29">
        <f>IF($Q3901&lt;Parâmetros!$E$19,$G3901-1,$G3901)</f>
        <v>0</v>
      </c>
    </row>
    <row r="3902" spans="1:19" ht="15" customHeight="1" x14ac:dyDescent="0.25">
      <c r="A3902" s="116"/>
      <c r="B3902" s="65"/>
      <c r="C3902" s="65"/>
      <c r="D3902" s="66"/>
      <c r="E3902" s="67"/>
      <c r="F3902" s="65"/>
      <c r="G3902" s="66"/>
      <c r="J3902" s="65"/>
      <c r="K3902" s="65"/>
      <c r="L3902" s="66"/>
      <c r="M3902" s="65"/>
      <c r="N3902" s="65"/>
      <c r="O3902" s="65"/>
      <c r="P3902" s="66"/>
      <c r="Q3902" s="31">
        <f t="shared" si="122"/>
        <v>9999</v>
      </c>
      <c r="R3902" s="31" t="str">
        <f t="shared" si="123"/>
        <v/>
      </c>
      <c r="S3902" s="29">
        <f>IF($Q3902&lt;Parâmetros!$E$19,$G3902-1,$G3902)</f>
        <v>0</v>
      </c>
    </row>
    <row r="3903" spans="1:19" ht="15" customHeight="1" x14ac:dyDescent="0.25">
      <c r="A3903" s="116"/>
      <c r="B3903" s="65"/>
      <c r="C3903" s="65"/>
      <c r="D3903" s="66"/>
      <c r="E3903" s="67"/>
      <c r="F3903" s="65"/>
      <c r="G3903" s="66"/>
      <c r="J3903" s="65"/>
      <c r="K3903" s="65"/>
      <c r="L3903" s="66"/>
      <c r="M3903" s="65"/>
      <c r="N3903" s="65"/>
      <c r="O3903" s="65"/>
      <c r="P3903" s="66"/>
      <c r="Q3903" s="31">
        <f t="shared" si="122"/>
        <v>9999</v>
      </c>
      <c r="R3903" s="31" t="str">
        <f t="shared" si="123"/>
        <v/>
      </c>
      <c r="S3903" s="29">
        <f>IF($Q3903&lt;Parâmetros!$E$19,$G3903-1,$G3903)</f>
        <v>0</v>
      </c>
    </row>
    <row r="3904" spans="1:19" ht="15" customHeight="1" x14ac:dyDescent="0.25">
      <c r="A3904" s="116"/>
      <c r="B3904" s="65"/>
      <c r="C3904" s="65"/>
      <c r="D3904" s="66"/>
      <c r="E3904" s="67"/>
      <c r="F3904" s="65"/>
      <c r="G3904" s="66"/>
      <c r="J3904" s="65"/>
      <c r="K3904" s="65"/>
      <c r="L3904" s="66"/>
      <c r="M3904" s="65"/>
      <c r="N3904" s="65"/>
      <c r="O3904" s="65"/>
      <c r="P3904" s="66"/>
      <c r="Q3904" s="31">
        <f t="shared" si="122"/>
        <v>9999</v>
      </c>
      <c r="R3904" s="31" t="str">
        <f t="shared" si="123"/>
        <v/>
      </c>
      <c r="S3904" s="29">
        <f>IF($Q3904&lt;Parâmetros!$E$19,$G3904-1,$G3904)</f>
        <v>0</v>
      </c>
    </row>
    <row r="3905" spans="1:19" ht="15" customHeight="1" x14ac:dyDescent="0.25">
      <c r="A3905" s="116"/>
      <c r="B3905" s="65"/>
      <c r="C3905" s="65"/>
      <c r="D3905" s="66"/>
      <c r="E3905" s="67"/>
      <c r="F3905" s="65"/>
      <c r="G3905" s="66"/>
      <c r="J3905" s="65"/>
      <c r="K3905" s="65"/>
      <c r="L3905" s="66"/>
      <c r="M3905" s="65"/>
      <c r="N3905" s="65"/>
      <c r="O3905" s="65"/>
      <c r="P3905" s="66"/>
      <c r="Q3905" s="31">
        <f t="shared" si="122"/>
        <v>9999</v>
      </c>
      <c r="R3905" s="31" t="str">
        <f t="shared" si="123"/>
        <v/>
      </c>
      <c r="S3905" s="29">
        <f>IF($Q3905&lt;Parâmetros!$E$19,$G3905-1,$G3905)</f>
        <v>0</v>
      </c>
    </row>
    <row r="3906" spans="1:19" ht="15" customHeight="1" x14ac:dyDescent="0.25">
      <c r="A3906" s="116"/>
      <c r="B3906" s="65"/>
      <c r="C3906" s="65"/>
      <c r="D3906" s="66"/>
      <c r="E3906" s="67"/>
      <c r="F3906" s="65"/>
      <c r="G3906" s="66"/>
      <c r="J3906" s="65"/>
      <c r="K3906" s="65"/>
      <c r="L3906" s="66"/>
      <c r="M3906" s="65"/>
      <c r="O3906" s="65"/>
      <c r="P3906" s="66"/>
      <c r="Q3906" s="31">
        <f t="shared" si="122"/>
        <v>9999</v>
      </c>
      <c r="R3906" s="31" t="str">
        <f t="shared" si="123"/>
        <v/>
      </c>
      <c r="S3906" s="29">
        <f>IF($Q3906&lt;Parâmetros!$E$19,$G3906-1,$G3906)</f>
        <v>0</v>
      </c>
    </row>
    <row r="3907" spans="1:19" ht="15" customHeight="1" x14ac:dyDescent="0.25">
      <c r="A3907" s="116"/>
      <c r="B3907" s="65"/>
      <c r="C3907" s="65"/>
      <c r="D3907" s="66"/>
      <c r="E3907" s="67"/>
      <c r="F3907" s="65"/>
      <c r="G3907" s="66"/>
      <c r="J3907" s="65"/>
      <c r="K3907" s="65"/>
      <c r="L3907" s="66"/>
      <c r="M3907" s="65"/>
      <c r="N3907" s="65"/>
      <c r="O3907" s="65"/>
      <c r="P3907" s="66"/>
      <c r="Q3907" s="31">
        <f t="shared" si="122"/>
        <v>9999</v>
      </c>
      <c r="R3907" s="31" t="str">
        <f t="shared" si="123"/>
        <v/>
      </c>
      <c r="S3907" s="29">
        <f>IF($Q3907&lt;Parâmetros!$E$19,$G3907-1,$G3907)</f>
        <v>0</v>
      </c>
    </row>
    <row r="3908" spans="1:19" ht="15" customHeight="1" x14ac:dyDescent="0.25">
      <c r="A3908" s="116"/>
      <c r="B3908" s="65"/>
      <c r="C3908" s="65"/>
      <c r="D3908" s="66"/>
      <c r="E3908" s="67"/>
      <c r="F3908" s="65"/>
      <c r="G3908" s="66"/>
      <c r="J3908" s="65"/>
      <c r="K3908" s="65"/>
      <c r="L3908" s="66"/>
      <c r="M3908" s="65"/>
      <c r="N3908" s="65"/>
      <c r="O3908" s="65"/>
      <c r="P3908" s="66"/>
      <c r="Q3908" s="31">
        <f t="shared" si="122"/>
        <v>9999</v>
      </c>
      <c r="R3908" s="31" t="str">
        <f t="shared" si="123"/>
        <v/>
      </c>
      <c r="S3908" s="29">
        <f>IF($Q3908&lt;Parâmetros!$E$19,$G3908-1,$G3908)</f>
        <v>0</v>
      </c>
    </row>
    <row r="3909" spans="1:19" ht="15" customHeight="1" x14ac:dyDescent="0.25">
      <c r="A3909" s="116"/>
      <c r="B3909" s="65"/>
      <c r="C3909" s="65"/>
      <c r="D3909" s="66"/>
      <c r="E3909" s="67"/>
      <c r="F3909" s="65"/>
      <c r="G3909" s="66"/>
      <c r="J3909" s="65"/>
      <c r="K3909" s="65"/>
      <c r="L3909" s="66"/>
      <c r="M3909" s="65"/>
      <c r="N3909" s="65"/>
      <c r="O3909" s="65"/>
      <c r="P3909" s="66"/>
      <c r="Q3909" s="31">
        <f t="shared" si="122"/>
        <v>9999</v>
      </c>
      <c r="R3909" s="31" t="str">
        <f t="shared" si="123"/>
        <v/>
      </c>
      <c r="S3909" s="29">
        <f>IF($Q3909&lt;Parâmetros!$E$19,$G3909-1,$G3909)</f>
        <v>0</v>
      </c>
    </row>
    <row r="3910" spans="1:19" ht="15" customHeight="1" x14ac:dyDescent="0.25">
      <c r="A3910" s="116"/>
      <c r="B3910" s="65"/>
      <c r="C3910" s="65"/>
      <c r="D3910" s="66"/>
      <c r="E3910" s="67"/>
      <c r="F3910" s="65"/>
      <c r="G3910" s="66"/>
      <c r="J3910" s="65"/>
      <c r="K3910" s="65"/>
      <c r="L3910" s="66"/>
      <c r="M3910" s="65"/>
      <c r="N3910" s="65"/>
      <c r="O3910" s="65"/>
      <c r="P3910" s="66"/>
      <c r="Q3910" s="31">
        <f t="shared" si="122"/>
        <v>9999</v>
      </c>
      <c r="R3910" s="31" t="str">
        <f t="shared" si="123"/>
        <v/>
      </c>
      <c r="S3910" s="29">
        <f>IF($Q3910&lt;Parâmetros!$E$19,$G3910-1,$G3910)</f>
        <v>0</v>
      </c>
    </row>
    <row r="3911" spans="1:19" ht="15" customHeight="1" x14ac:dyDescent="0.25">
      <c r="A3911" s="116"/>
      <c r="B3911" s="65"/>
      <c r="C3911" s="65"/>
      <c r="D3911" s="66"/>
      <c r="E3911" s="67"/>
      <c r="F3911" s="65"/>
      <c r="G3911" s="66"/>
      <c r="J3911" s="65"/>
      <c r="K3911" s="65"/>
      <c r="L3911" s="66"/>
      <c r="M3911" s="65"/>
      <c r="N3911" s="65"/>
      <c r="O3911" s="65"/>
      <c r="P3911" s="66"/>
      <c r="Q3911" s="31">
        <f t="shared" si="122"/>
        <v>9999</v>
      </c>
      <c r="R3911" s="31" t="str">
        <f t="shared" si="123"/>
        <v/>
      </c>
      <c r="S3911" s="29">
        <f>IF($Q3911&lt;Parâmetros!$E$19,$G3911-1,$G3911)</f>
        <v>0</v>
      </c>
    </row>
    <row r="3912" spans="1:19" ht="15" customHeight="1" x14ac:dyDescent="0.25">
      <c r="A3912" s="116"/>
      <c r="B3912" s="65"/>
      <c r="C3912" s="65"/>
      <c r="D3912" s="66"/>
      <c r="E3912" s="67"/>
      <c r="F3912" s="65"/>
      <c r="G3912" s="66"/>
      <c r="J3912" s="65"/>
      <c r="K3912" s="65"/>
      <c r="L3912" s="66"/>
      <c r="M3912" s="65"/>
      <c r="N3912" s="65"/>
      <c r="O3912" s="65"/>
      <c r="P3912" s="66"/>
      <c r="Q3912" s="31">
        <f t="shared" si="122"/>
        <v>9999</v>
      </c>
      <c r="R3912" s="31" t="str">
        <f t="shared" si="123"/>
        <v/>
      </c>
      <c r="S3912" s="29">
        <f>IF($Q3912&lt;Parâmetros!$E$19,$G3912-1,$G3912)</f>
        <v>0</v>
      </c>
    </row>
    <row r="3913" spans="1:19" ht="15" customHeight="1" x14ac:dyDescent="0.25">
      <c r="A3913" s="116"/>
      <c r="B3913" s="65"/>
      <c r="C3913" s="65"/>
      <c r="D3913" s="66"/>
      <c r="E3913" s="67"/>
      <c r="F3913" s="65"/>
      <c r="G3913" s="66"/>
      <c r="J3913" s="65"/>
      <c r="K3913" s="65"/>
      <c r="L3913" s="66"/>
      <c r="M3913" s="65"/>
      <c r="N3913" s="65"/>
      <c r="O3913" s="65"/>
      <c r="P3913" s="66"/>
      <c r="Q3913" s="31">
        <f t="shared" si="122"/>
        <v>9999</v>
      </c>
      <c r="R3913" s="31" t="str">
        <f t="shared" si="123"/>
        <v/>
      </c>
      <c r="S3913" s="29">
        <f>IF($Q3913&lt;Parâmetros!$E$19,$G3913-1,$G3913)</f>
        <v>0</v>
      </c>
    </row>
    <row r="3914" spans="1:19" ht="15" customHeight="1" x14ac:dyDescent="0.25">
      <c r="A3914" s="116"/>
      <c r="B3914" s="65"/>
      <c r="C3914" s="65"/>
      <c r="D3914" s="66"/>
      <c r="E3914" s="67"/>
      <c r="F3914" s="65"/>
      <c r="G3914" s="66"/>
      <c r="J3914" s="65"/>
      <c r="K3914" s="65"/>
      <c r="L3914" s="66"/>
      <c r="M3914" s="65"/>
      <c r="N3914" s="65"/>
      <c r="O3914" s="65"/>
      <c r="P3914" s="66"/>
      <c r="Q3914" s="31">
        <f t="shared" si="122"/>
        <v>9999</v>
      </c>
      <c r="R3914" s="31" t="str">
        <f t="shared" si="123"/>
        <v/>
      </c>
      <c r="S3914" s="29">
        <f>IF($Q3914&lt;Parâmetros!$E$19,$G3914-1,$G3914)</f>
        <v>0</v>
      </c>
    </row>
    <row r="3915" spans="1:19" ht="15" customHeight="1" x14ac:dyDescent="0.25">
      <c r="A3915" s="116"/>
      <c r="B3915" s="65"/>
      <c r="C3915" s="65"/>
      <c r="D3915" s="66"/>
      <c r="E3915" s="67"/>
      <c r="F3915" s="65"/>
      <c r="G3915" s="66"/>
      <c r="J3915" s="65"/>
      <c r="K3915" s="65"/>
      <c r="L3915" s="66"/>
      <c r="M3915" s="65"/>
      <c r="N3915" s="65"/>
      <c r="O3915" s="65"/>
      <c r="P3915" s="66"/>
      <c r="Q3915" s="31">
        <f t="shared" si="122"/>
        <v>9999</v>
      </c>
      <c r="R3915" s="31" t="str">
        <f t="shared" si="123"/>
        <v/>
      </c>
      <c r="S3915" s="29">
        <f>IF($Q3915&lt;Parâmetros!$E$19,$G3915-1,$G3915)</f>
        <v>0</v>
      </c>
    </row>
    <row r="3916" spans="1:19" ht="15" customHeight="1" x14ac:dyDescent="0.25">
      <c r="A3916" s="116"/>
      <c r="B3916" s="65"/>
      <c r="C3916" s="65"/>
      <c r="D3916" s="66"/>
      <c r="E3916" s="67"/>
      <c r="F3916" s="65"/>
      <c r="G3916" s="66"/>
      <c r="J3916" s="65"/>
      <c r="K3916" s="65"/>
      <c r="L3916" s="66"/>
      <c r="M3916" s="65"/>
      <c r="O3916" s="65"/>
      <c r="P3916" s="66"/>
      <c r="Q3916" s="31">
        <f t="shared" si="122"/>
        <v>9999</v>
      </c>
      <c r="R3916" s="31" t="str">
        <f t="shared" si="123"/>
        <v/>
      </c>
      <c r="S3916" s="29">
        <f>IF($Q3916&lt;Parâmetros!$E$19,$G3916-1,$G3916)</f>
        <v>0</v>
      </c>
    </row>
    <row r="3917" spans="1:19" ht="15" customHeight="1" x14ac:dyDescent="0.25">
      <c r="A3917" s="116"/>
      <c r="B3917" s="65"/>
      <c r="C3917" s="65"/>
      <c r="D3917" s="66"/>
      <c r="E3917" s="67"/>
      <c r="F3917" s="65"/>
      <c r="G3917" s="66"/>
      <c r="J3917" s="65"/>
      <c r="K3917" s="65"/>
      <c r="L3917" s="66"/>
      <c r="M3917" s="65"/>
      <c r="N3917" s="65"/>
      <c r="O3917" s="65"/>
      <c r="P3917" s="66"/>
      <c r="Q3917" s="31">
        <f t="shared" si="122"/>
        <v>9999</v>
      </c>
      <c r="R3917" s="31" t="str">
        <f t="shared" si="123"/>
        <v/>
      </c>
      <c r="S3917" s="29">
        <f>IF($Q3917&lt;Parâmetros!$E$19,$G3917-1,$G3917)</f>
        <v>0</v>
      </c>
    </row>
    <row r="3918" spans="1:19" ht="15" customHeight="1" x14ac:dyDescent="0.25">
      <c r="A3918" s="116"/>
      <c r="B3918" s="65"/>
      <c r="C3918" s="65"/>
      <c r="D3918" s="66"/>
      <c r="E3918" s="67"/>
      <c r="F3918" s="65"/>
      <c r="G3918" s="66"/>
      <c r="J3918" s="65"/>
      <c r="K3918" s="65"/>
      <c r="L3918" s="66"/>
      <c r="M3918" s="65"/>
      <c r="O3918" s="65"/>
      <c r="P3918" s="66"/>
      <c r="Q3918" s="31">
        <f t="shared" si="122"/>
        <v>9999</v>
      </c>
      <c r="R3918" s="31" t="str">
        <f t="shared" si="123"/>
        <v/>
      </c>
      <c r="S3918" s="29">
        <f>IF($Q3918&lt;Parâmetros!$E$19,$G3918-1,$G3918)</f>
        <v>0</v>
      </c>
    </row>
    <row r="3919" spans="1:19" ht="15" customHeight="1" x14ac:dyDescent="0.25">
      <c r="A3919" s="116"/>
      <c r="B3919" s="65"/>
      <c r="C3919" s="65"/>
      <c r="D3919" s="66"/>
      <c r="E3919" s="67"/>
      <c r="F3919" s="65"/>
      <c r="G3919" s="66"/>
      <c r="J3919" s="65"/>
      <c r="K3919" s="65"/>
      <c r="L3919" s="66"/>
      <c r="M3919" s="65"/>
      <c r="O3919" s="65"/>
      <c r="P3919" s="66"/>
      <c r="Q3919" s="31">
        <f t="shared" si="122"/>
        <v>9999</v>
      </c>
      <c r="R3919" s="31" t="str">
        <f t="shared" si="123"/>
        <v/>
      </c>
      <c r="S3919" s="29">
        <f>IF($Q3919&lt;Parâmetros!$E$19,$G3919-1,$G3919)</f>
        <v>0</v>
      </c>
    </row>
    <row r="3920" spans="1:19" ht="15" customHeight="1" x14ac:dyDescent="0.25">
      <c r="A3920" s="116"/>
      <c r="B3920" s="65"/>
      <c r="C3920" s="65"/>
      <c r="D3920" s="66"/>
      <c r="E3920" s="67"/>
      <c r="F3920" s="65"/>
      <c r="G3920" s="66"/>
      <c r="J3920" s="65"/>
      <c r="K3920" s="65"/>
      <c r="L3920" s="66"/>
      <c r="M3920" s="65"/>
      <c r="N3920" s="65"/>
      <c r="O3920" s="65"/>
      <c r="P3920" s="66"/>
      <c r="Q3920" s="31">
        <f t="shared" si="122"/>
        <v>9999</v>
      </c>
      <c r="R3920" s="31" t="str">
        <f t="shared" si="123"/>
        <v/>
      </c>
      <c r="S3920" s="29">
        <f>IF($Q3920&lt;Parâmetros!$E$19,$G3920-1,$G3920)</f>
        <v>0</v>
      </c>
    </row>
    <row r="3921" spans="1:19" ht="15" customHeight="1" x14ac:dyDescent="0.25">
      <c r="A3921" s="116"/>
      <c r="B3921" s="65"/>
      <c r="C3921" s="65"/>
      <c r="D3921" s="66"/>
      <c r="E3921" s="67"/>
      <c r="F3921" s="65"/>
      <c r="G3921" s="66"/>
      <c r="J3921" s="65"/>
      <c r="K3921" s="65"/>
      <c r="L3921" s="66"/>
      <c r="M3921" s="65"/>
      <c r="O3921" s="65"/>
      <c r="P3921" s="66"/>
      <c r="Q3921" s="31">
        <f t="shared" si="122"/>
        <v>9999</v>
      </c>
      <c r="R3921" s="31" t="str">
        <f t="shared" si="123"/>
        <v/>
      </c>
      <c r="S3921" s="29">
        <f>IF($Q3921&lt;Parâmetros!$E$19,$G3921-1,$G3921)</f>
        <v>0</v>
      </c>
    </row>
    <row r="3922" spans="1:19" ht="15" customHeight="1" x14ac:dyDescent="0.25">
      <c r="A3922" s="116"/>
      <c r="B3922" s="65"/>
      <c r="C3922" s="65"/>
      <c r="D3922" s="66"/>
      <c r="E3922" s="67"/>
      <c r="F3922" s="65"/>
      <c r="G3922" s="66"/>
      <c r="J3922" s="65"/>
      <c r="K3922" s="65"/>
      <c r="L3922" s="66"/>
      <c r="M3922" s="65"/>
      <c r="N3922" s="65"/>
      <c r="O3922" s="65"/>
      <c r="P3922" s="66"/>
      <c r="Q3922" s="31">
        <f t="shared" si="122"/>
        <v>9999</v>
      </c>
      <c r="R3922" s="31" t="str">
        <f t="shared" si="123"/>
        <v/>
      </c>
      <c r="S3922" s="29">
        <f>IF($Q3922&lt;Parâmetros!$E$19,$G3922-1,$G3922)</f>
        <v>0</v>
      </c>
    </row>
    <row r="3923" spans="1:19" ht="15" customHeight="1" x14ac:dyDescent="0.25">
      <c r="A3923" s="116"/>
      <c r="B3923" s="65"/>
      <c r="C3923" s="65"/>
      <c r="D3923" s="66"/>
      <c r="E3923" s="67"/>
      <c r="F3923" s="65"/>
      <c r="G3923" s="66"/>
      <c r="J3923" s="65"/>
      <c r="K3923" s="65"/>
      <c r="L3923" s="66"/>
      <c r="M3923" s="65"/>
      <c r="N3923" s="65"/>
      <c r="O3923" s="65"/>
      <c r="P3923" s="66"/>
      <c r="Q3923" s="31">
        <f t="shared" si="122"/>
        <v>9999</v>
      </c>
      <c r="R3923" s="31" t="str">
        <f t="shared" si="123"/>
        <v/>
      </c>
      <c r="S3923" s="29">
        <f>IF($Q3923&lt;Parâmetros!$E$19,$G3923-1,$G3923)</f>
        <v>0</v>
      </c>
    </row>
    <row r="3924" spans="1:19" ht="15" customHeight="1" x14ac:dyDescent="0.25">
      <c r="A3924" s="116"/>
      <c r="B3924" s="65"/>
      <c r="C3924" s="65"/>
      <c r="D3924" s="66"/>
      <c r="E3924" s="67"/>
      <c r="F3924" s="65"/>
      <c r="G3924" s="66"/>
      <c r="J3924" s="65"/>
      <c r="K3924" s="65"/>
      <c r="L3924" s="66"/>
      <c r="M3924" s="65"/>
      <c r="N3924" s="65"/>
      <c r="O3924" s="65"/>
      <c r="P3924" s="66"/>
      <c r="Q3924" s="31">
        <f t="shared" si="122"/>
        <v>9999</v>
      </c>
      <c r="R3924" s="31" t="str">
        <f t="shared" si="123"/>
        <v/>
      </c>
      <c r="S3924" s="29">
        <f>IF($Q3924&lt;Parâmetros!$E$19,$G3924-1,$G3924)</f>
        <v>0</v>
      </c>
    </row>
    <row r="3925" spans="1:19" ht="15" customHeight="1" x14ac:dyDescent="0.25">
      <c r="A3925" s="116"/>
      <c r="B3925" s="65"/>
      <c r="C3925" s="65"/>
      <c r="D3925" s="66"/>
      <c r="E3925" s="67"/>
      <c r="F3925" s="65"/>
      <c r="G3925" s="66"/>
      <c r="J3925" s="65"/>
      <c r="K3925" s="65"/>
      <c r="L3925" s="66"/>
      <c r="M3925" s="65"/>
      <c r="N3925" s="65"/>
      <c r="O3925" s="65"/>
      <c r="P3925" s="66"/>
      <c r="Q3925" s="31">
        <f t="shared" si="122"/>
        <v>9999</v>
      </c>
      <c r="R3925" s="31" t="str">
        <f t="shared" si="123"/>
        <v/>
      </c>
      <c r="S3925" s="29">
        <f>IF($Q3925&lt;Parâmetros!$E$19,$G3925-1,$G3925)</f>
        <v>0</v>
      </c>
    </row>
    <row r="3926" spans="1:19" ht="15" customHeight="1" x14ac:dyDescent="0.25">
      <c r="A3926" s="116"/>
      <c r="B3926" s="65"/>
      <c r="C3926" s="65"/>
      <c r="D3926" s="66"/>
      <c r="E3926" s="67"/>
      <c r="F3926" s="65"/>
      <c r="G3926" s="66"/>
      <c r="J3926" s="65"/>
      <c r="K3926" s="65"/>
      <c r="L3926" s="66"/>
      <c r="M3926" s="65"/>
      <c r="O3926" s="65"/>
      <c r="P3926" s="66"/>
      <c r="Q3926" s="31">
        <f t="shared" si="122"/>
        <v>9999</v>
      </c>
      <c r="R3926" s="31" t="str">
        <f t="shared" si="123"/>
        <v/>
      </c>
      <c r="S3926" s="29">
        <f>IF($Q3926&lt;Parâmetros!$E$19,$G3926-1,$G3926)</f>
        <v>0</v>
      </c>
    </row>
    <row r="3927" spans="1:19" ht="15" customHeight="1" x14ac:dyDescent="0.25">
      <c r="A3927" s="116"/>
      <c r="B3927" s="65"/>
      <c r="C3927" s="65"/>
      <c r="D3927" s="66"/>
      <c r="E3927" s="67"/>
      <c r="F3927" s="65"/>
      <c r="G3927" s="66"/>
      <c r="J3927" s="65"/>
      <c r="K3927" s="65"/>
      <c r="L3927" s="66"/>
      <c r="M3927" s="65"/>
      <c r="O3927" s="65"/>
      <c r="P3927" s="66"/>
      <c r="Q3927" s="31">
        <f t="shared" si="122"/>
        <v>9999</v>
      </c>
      <c r="R3927" s="31" t="str">
        <f t="shared" si="123"/>
        <v/>
      </c>
      <c r="S3927" s="29">
        <f>IF($Q3927&lt;Parâmetros!$E$19,$G3927-1,$G3927)</f>
        <v>0</v>
      </c>
    </row>
    <row r="3928" spans="1:19" ht="15" customHeight="1" x14ac:dyDescent="0.25">
      <c r="A3928" s="116"/>
      <c r="B3928" s="65"/>
      <c r="C3928" s="65"/>
      <c r="D3928" s="66"/>
      <c r="E3928" s="67"/>
      <c r="F3928" s="65"/>
      <c r="G3928" s="66"/>
      <c r="J3928" s="65"/>
      <c r="K3928" s="65"/>
      <c r="L3928" s="66"/>
      <c r="M3928" s="65"/>
      <c r="O3928" s="65"/>
      <c r="P3928" s="66"/>
      <c r="Q3928" s="31">
        <f t="shared" si="122"/>
        <v>9999</v>
      </c>
      <c r="R3928" s="31" t="str">
        <f t="shared" si="123"/>
        <v/>
      </c>
      <c r="S3928" s="29">
        <f>IF($Q3928&lt;Parâmetros!$E$19,$G3928-1,$G3928)</f>
        <v>0</v>
      </c>
    </row>
    <row r="3929" spans="1:19" ht="15" customHeight="1" x14ac:dyDescent="0.25">
      <c r="A3929" s="116"/>
      <c r="B3929" s="65"/>
      <c r="C3929" s="65"/>
      <c r="D3929" s="66"/>
      <c r="E3929" s="67"/>
      <c r="F3929" s="65"/>
      <c r="G3929" s="66"/>
      <c r="J3929" s="65"/>
      <c r="K3929" s="65"/>
      <c r="L3929" s="66"/>
      <c r="M3929" s="65"/>
      <c r="O3929" s="65"/>
      <c r="P3929" s="66"/>
      <c r="Q3929" s="31">
        <f t="shared" si="122"/>
        <v>9999</v>
      </c>
      <c r="R3929" s="31" t="str">
        <f t="shared" si="123"/>
        <v/>
      </c>
      <c r="S3929" s="29">
        <f>IF($Q3929&lt;Parâmetros!$E$19,$G3929-1,$G3929)</f>
        <v>0</v>
      </c>
    </row>
    <row r="3930" spans="1:19" ht="15" customHeight="1" x14ac:dyDescent="0.25">
      <c r="A3930" s="116"/>
      <c r="B3930" s="65"/>
      <c r="C3930" s="65"/>
      <c r="D3930" s="66"/>
      <c r="E3930" s="67"/>
      <c r="F3930" s="65"/>
      <c r="G3930" s="66"/>
      <c r="J3930" s="65"/>
      <c r="K3930" s="65"/>
      <c r="L3930" s="66"/>
      <c r="M3930" s="65"/>
      <c r="O3930" s="65"/>
      <c r="P3930" s="66"/>
      <c r="Q3930" s="31">
        <f t="shared" si="122"/>
        <v>9999</v>
      </c>
      <c r="R3930" s="31" t="str">
        <f t="shared" si="123"/>
        <v/>
      </c>
      <c r="S3930" s="29">
        <f>IF($Q3930&lt;Parâmetros!$E$19,$G3930-1,$G3930)</f>
        <v>0</v>
      </c>
    </row>
    <row r="3931" spans="1:19" ht="15" customHeight="1" x14ac:dyDescent="0.25">
      <c r="A3931" s="116"/>
      <c r="B3931" s="65"/>
      <c r="C3931" s="65"/>
      <c r="D3931" s="66"/>
      <c r="E3931" s="67"/>
      <c r="F3931" s="65"/>
      <c r="G3931" s="66"/>
      <c r="J3931" s="65"/>
      <c r="K3931" s="65"/>
      <c r="L3931" s="66"/>
      <c r="M3931" s="65"/>
      <c r="O3931" s="65"/>
      <c r="P3931" s="66"/>
      <c r="Q3931" s="31">
        <f t="shared" si="122"/>
        <v>9999</v>
      </c>
      <c r="R3931" s="31" t="str">
        <f t="shared" si="123"/>
        <v/>
      </c>
      <c r="S3931" s="29">
        <f>IF($Q3931&lt;Parâmetros!$E$19,$G3931-1,$G3931)</f>
        <v>0</v>
      </c>
    </row>
    <row r="3932" spans="1:19" ht="15" customHeight="1" x14ac:dyDescent="0.25">
      <c r="A3932" s="116"/>
      <c r="B3932" s="65"/>
      <c r="C3932" s="65"/>
      <c r="D3932" s="66"/>
      <c r="E3932" s="67"/>
      <c r="F3932" s="65"/>
      <c r="G3932" s="66"/>
      <c r="J3932" s="65"/>
      <c r="K3932" s="65"/>
      <c r="L3932" s="66"/>
      <c r="M3932" s="65"/>
      <c r="N3932" s="65"/>
      <c r="O3932" s="65"/>
      <c r="P3932" s="66"/>
      <c r="Q3932" s="31">
        <f t="shared" si="122"/>
        <v>9999</v>
      </c>
      <c r="R3932" s="31" t="str">
        <f t="shared" si="123"/>
        <v/>
      </c>
      <c r="S3932" s="29">
        <f>IF($Q3932&lt;Parâmetros!$E$19,$G3932-1,$G3932)</f>
        <v>0</v>
      </c>
    </row>
    <row r="3933" spans="1:19" ht="15" customHeight="1" x14ac:dyDescent="0.25">
      <c r="A3933" s="116"/>
      <c r="B3933" s="65"/>
      <c r="C3933" s="65"/>
      <c r="D3933" s="66"/>
      <c r="E3933" s="67"/>
      <c r="F3933" s="65"/>
      <c r="G3933" s="66"/>
      <c r="J3933" s="65"/>
      <c r="K3933" s="65"/>
      <c r="L3933" s="66"/>
      <c r="M3933" s="65"/>
      <c r="N3933" s="65"/>
      <c r="O3933" s="65"/>
      <c r="P3933" s="66"/>
      <c r="Q3933" s="31">
        <f t="shared" si="122"/>
        <v>9999</v>
      </c>
      <c r="R3933" s="31" t="str">
        <f t="shared" si="123"/>
        <v/>
      </c>
      <c r="S3933" s="29">
        <f>IF($Q3933&lt;Parâmetros!$E$19,$G3933-1,$G3933)</f>
        <v>0</v>
      </c>
    </row>
    <row r="3934" spans="1:19" ht="15" customHeight="1" x14ac:dyDescent="0.25">
      <c r="A3934" s="116"/>
      <c r="B3934" s="65"/>
      <c r="C3934" s="65"/>
      <c r="D3934" s="66"/>
      <c r="E3934" s="67"/>
      <c r="F3934" s="65"/>
      <c r="G3934" s="66"/>
      <c r="J3934" s="65"/>
      <c r="K3934" s="65"/>
      <c r="L3934" s="66"/>
      <c r="M3934" s="65"/>
      <c r="N3934" s="65"/>
      <c r="O3934" s="65"/>
      <c r="P3934" s="66"/>
      <c r="Q3934" s="31">
        <f t="shared" si="122"/>
        <v>9999</v>
      </c>
      <c r="R3934" s="31" t="str">
        <f t="shared" si="123"/>
        <v/>
      </c>
      <c r="S3934" s="29">
        <f>IF($Q3934&lt;Parâmetros!$E$19,$G3934-1,$G3934)</f>
        <v>0</v>
      </c>
    </row>
    <row r="3935" spans="1:19" ht="15" customHeight="1" x14ac:dyDescent="0.25">
      <c r="A3935" s="116"/>
      <c r="B3935" s="65"/>
      <c r="C3935" s="65"/>
      <c r="D3935" s="66"/>
      <c r="E3935" s="67"/>
      <c r="F3935" s="65"/>
      <c r="G3935" s="66"/>
      <c r="J3935" s="65"/>
      <c r="K3935" s="65"/>
      <c r="L3935" s="66"/>
      <c r="M3935" s="65"/>
      <c r="N3935" s="65"/>
      <c r="O3935" s="65"/>
      <c r="P3935" s="66"/>
      <c r="Q3935" s="31">
        <f t="shared" si="122"/>
        <v>9999</v>
      </c>
      <c r="R3935" s="31" t="str">
        <f t="shared" si="123"/>
        <v/>
      </c>
      <c r="S3935" s="29">
        <f>IF($Q3935&lt;Parâmetros!$E$19,$G3935-1,$G3935)</f>
        <v>0</v>
      </c>
    </row>
    <row r="3936" spans="1:19" ht="15" customHeight="1" x14ac:dyDescent="0.25">
      <c r="A3936" s="116"/>
      <c r="B3936" s="65"/>
      <c r="C3936" s="65"/>
      <c r="D3936" s="66"/>
      <c r="E3936" s="67"/>
      <c r="F3936" s="65"/>
      <c r="G3936" s="66"/>
      <c r="J3936" s="65"/>
      <c r="K3936" s="65"/>
      <c r="L3936" s="66"/>
      <c r="M3936" s="65"/>
      <c r="N3936" s="65"/>
      <c r="O3936" s="65"/>
      <c r="P3936" s="66"/>
      <c r="Q3936" s="31">
        <f t="shared" si="122"/>
        <v>9999</v>
      </c>
      <c r="R3936" s="31" t="str">
        <f t="shared" si="123"/>
        <v/>
      </c>
      <c r="S3936" s="29">
        <f>IF($Q3936&lt;Parâmetros!$E$19,$G3936-1,$G3936)</f>
        <v>0</v>
      </c>
    </row>
    <row r="3937" spans="1:19" ht="15" customHeight="1" x14ac:dyDescent="0.25">
      <c r="A3937" s="116"/>
      <c r="B3937" s="65"/>
      <c r="C3937" s="65"/>
      <c r="D3937" s="66"/>
      <c r="E3937" s="67"/>
      <c r="F3937" s="65"/>
      <c r="G3937" s="66"/>
      <c r="J3937" s="65"/>
      <c r="K3937" s="65"/>
      <c r="L3937" s="66"/>
      <c r="M3937" s="65"/>
      <c r="N3937" s="65"/>
      <c r="O3937" s="65"/>
      <c r="P3937" s="66"/>
      <c r="Q3937" s="31">
        <f t="shared" si="122"/>
        <v>9999</v>
      </c>
      <c r="R3937" s="31" t="str">
        <f t="shared" si="123"/>
        <v/>
      </c>
      <c r="S3937" s="29">
        <f>IF($Q3937&lt;Parâmetros!$E$19,$G3937-1,$G3937)</f>
        <v>0</v>
      </c>
    </row>
    <row r="3938" spans="1:19" ht="15" customHeight="1" x14ac:dyDescent="0.25">
      <c r="A3938" s="116"/>
      <c r="B3938" s="65"/>
      <c r="C3938" s="65"/>
      <c r="D3938" s="66"/>
      <c r="E3938" s="67"/>
      <c r="F3938" s="65"/>
      <c r="G3938" s="66"/>
      <c r="J3938" s="65"/>
      <c r="K3938" s="65"/>
      <c r="L3938" s="66"/>
      <c r="M3938" s="65"/>
      <c r="N3938" s="65"/>
      <c r="O3938" s="65"/>
      <c r="P3938" s="66"/>
      <c r="Q3938" s="31">
        <f t="shared" si="122"/>
        <v>9999</v>
      </c>
      <c r="R3938" s="31" t="str">
        <f t="shared" si="123"/>
        <v/>
      </c>
      <c r="S3938" s="29">
        <f>IF($Q3938&lt;Parâmetros!$E$19,$G3938-1,$G3938)</f>
        <v>0</v>
      </c>
    </row>
    <row r="3939" spans="1:19" ht="15" customHeight="1" x14ac:dyDescent="0.25">
      <c r="A3939" s="116"/>
      <c r="B3939" s="65"/>
      <c r="C3939" s="65"/>
      <c r="D3939" s="66"/>
      <c r="E3939" s="67"/>
      <c r="F3939" s="65"/>
      <c r="G3939" s="66"/>
      <c r="J3939" s="65"/>
      <c r="K3939" s="65"/>
      <c r="L3939" s="66"/>
      <c r="M3939" s="65"/>
      <c r="N3939" s="65"/>
      <c r="O3939" s="65"/>
      <c r="P3939" s="66"/>
      <c r="Q3939" s="31">
        <f t="shared" si="122"/>
        <v>9999</v>
      </c>
      <c r="R3939" s="31" t="str">
        <f t="shared" si="123"/>
        <v/>
      </c>
      <c r="S3939" s="29">
        <f>IF($Q3939&lt;Parâmetros!$E$19,$G3939-1,$G3939)</f>
        <v>0</v>
      </c>
    </row>
    <row r="3940" spans="1:19" ht="15" customHeight="1" x14ac:dyDescent="0.25">
      <c r="A3940" s="116"/>
      <c r="B3940" s="65"/>
      <c r="C3940" s="65"/>
      <c r="D3940" s="66"/>
      <c r="E3940" s="67"/>
      <c r="F3940" s="65"/>
      <c r="G3940" s="66"/>
      <c r="J3940" s="65"/>
      <c r="K3940" s="65"/>
      <c r="L3940" s="66"/>
      <c r="M3940" s="65"/>
      <c r="N3940" s="65"/>
      <c r="O3940" s="65"/>
      <c r="P3940" s="66"/>
      <c r="Q3940" s="31">
        <f t="shared" si="122"/>
        <v>9999</v>
      </c>
      <c r="R3940" s="31" t="str">
        <f t="shared" si="123"/>
        <v/>
      </c>
      <c r="S3940" s="29">
        <f>IF($Q3940&lt;Parâmetros!$E$19,$G3940-1,$G3940)</f>
        <v>0</v>
      </c>
    </row>
    <row r="3941" spans="1:19" ht="15" customHeight="1" x14ac:dyDescent="0.25">
      <c r="A3941" s="116"/>
      <c r="B3941" s="65"/>
      <c r="C3941" s="65"/>
      <c r="D3941" s="66"/>
      <c r="E3941" s="67"/>
      <c r="F3941" s="65"/>
      <c r="G3941" s="66"/>
      <c r="J3941" s="65"/>
      <c r="K3941" s="65"/>
      <c r="L3941" s="66"/>
      <c r="M3941" s="65"/>
      <c r="N3941" s="65"/>
      <c r="O3941" s="65"/>
      <c r="P3941" s="66"/>
      <c r="Q3941" s="31">
        <f t="shared" si="122"/>
        <v>9999</v>
      </c>
      <c r="R3941" s="31" t="str">
        <f t="shared" si="123"/>
        <v/>
      </c>
      <c r="S3941" s="29">
        <f>IF($Q3941&lt;Parâmetros!$E$19,$G3941-1,$G3941)</f>
        <v>0</v>
      </c>
    </row>
    <row r="3942" spans="1:19" ht="15" customHeight="1" x14ac:dyDescent="0.25">
      <c r="A3942" s="116"/>
      <c r="B3942" s="65"/>
      <c r="C3942" s="65"/>
      <c r="D3942" s="66"/>
      <c r="E3942" s="67"/>
      <c r="F3942" s="65"/>
      <c r="G3942" s="66"/>
      <c r="J3942" s="65"/>
      <c r="K3942" s="65"/>
      <c r="L3942" s="66"/>
      <c r="M3942" s="65"/>
      <c r="N3942" s="65"/>
      <c r="O3942" s="65"/>
      <c r="P3942" s="66"/>
      <c r="Q3942" s="31">
        <f t="shared" si="122"/>
        <v>9999</v>
      </c>
      <c r="R3942" s="31" t="str">
        <f t="shared" si="123"/>
        <v/>
      </c>
      <c r="S3942" s="29">
        <f>IF($Q3942&lt;Parâmetros!$E$19,$G3942-1,$G3942)</f>
        <v>0</v>
      </c>
    </row>
    <row r="3943" spans="1:19" ht="15" customHeight="1" x14ac:dyDescent="0.25">
      <c r="A3943" s="116"/>
      <c r="B3943" s="65"/>
      <c r="C3943" s="65"/>
      <c r="D3943" s="66"/>
      <c r="E3943" s="67"/>
      <c r="F3943" s="65"/>
      <c r="G3943" s="66"/>
      <c r="J3943" s="65"/>
      <c r="K3943" s="65"/>
      <c r="L3943" s="66"/>
      <c r="M3943" s="65"/>
      <c r="N3943" s="65"/>
      <c r="O3943" s="65"/>
      <c r="P3943" s="66"/>
      <c r="Q3943" s="31">
        <f t="shared" si="122"/>
        <v>9999</v>
      </c>
      <c r="R3943" s="31" t="str">
        <f t="shared" si="123"/>
        <v/>
      </c>
      <c r="S3943" s="29">
        <f>IF($Q3943&lt;Parâmetros!$E$19,$G3943-1,$G3943)</f>
        <v>0</v>
      </c>
    </row>
    <row r="3944" spans="1:19" ht="15" customHeight="1" x14ac:dyDescent="0.25">
      <c r="A3944" s="116"/>
      <c r="B3944" s="65"/>
      <c r="C3944" s="65"/>
      <c r="D3944" s="66"/>
      <c r="E3944" s="67"/>
      <c r="F3944" s="65"/>
      <c r="G3944" s="66"/>
      <c r="J3944" s="65"/>
      <c r="K3944" s="65"/>
      <c r="L3944" s="66"/>
      <c r="M3944" s="65"/>
      <c r="N3944" s="65"/>
      <c r="O3944" s="65"/>
      <c r="P3944" s="66"/>
      <c r="Q3944" s="31">
        <f t="shared" si="122"/>
        <v>9999</v>
      </c>
      <c r="R3944" s="31" t="str">
        <f t="shared" si="123"/>
        <v/>
      </c>
      <c r="S3944" s="29">
        <f>IF($Q3944&lt;Parâmetros!$E$19,$G3944-1,$G3944)</f>
        <v>0</v>
      </c>
    </row>
    <row r="3945" spans="1:19" ht="15" customHeight="1" x14ac:dyDescent="0.25">
      <c r="A3945" s="116"/>
      <c r="B3945" s="65"/>
      <c r="C3945" s="65"/>
      <c r="D3945" s="66"/>
      <c r="E3945" s="67"/>
      <c r="F3945" s="65"/>
      <c r="G3945" s="66"/>
      <c r="J3945" s="65"/>
      <c r="K3945" s="65"/>
      <c r="L3945" s="66"/>
      <c r="M3945" s="65"/>
      <c r="N3945" s="65"/>
      <c r="O3945" s="65"/>
      <c r="P3945" s="66"/>
      <c r="Q3945" s="31">
        <f t="shared" si="122"/>
        <v>9999</v>
      </c>
      <c r="R3945" s="31" t="str">
        <f t="shared" si="123"/>
        <v/>
      </c>
      <c r="S3945" s="29">
        <f>IF($Q3945&lt;Parâmetros!$E$19,$G3945-1,$G3945)</f>
        <v>0</v>
      </c>
    </row>
    <row r="3946" spans="1:19" ht="15" customHeight="1" x14ac:dyDescent="0.25">
      <c r="A3946" s="116"/>
      <c r="B3946" s="65"/>
      <c r="C3946" s="65"/>
      <c r="D3946" s="66"/>
      <c r="E3946" s="67"/>
      <c r="F3946" s="65"/>
      <c r="G3946" s="66"/>
      <c r="J3946" s="65"/>
      <c r="K3946" s="65"/>
      <c r="L3946" s="66"/>
      <c r="M3946" s="65"/>
      <c r="N3946" s="65"/>
      <c r="O3946" s="65"/>
      <c r="P3946" s="66"/>
      <c r="Q3946" s="31">
        <f t="shared" si="122"/>
        <v>9999</v>
      </c>
      <c r="R3946" s="31" t="str">
        <f t="shared" si="123"/>
        <v/>
      </c>
      <c r="S3946" s="29">
        <f>IF($Q3946&lt;Parâmetros!$E$19,$G3946-1,$G3946)</f>
        <v>0</v>
      </c>
    </row>
    <row r="3947" spans="1:19" ht="15" customHeight="1" x14ac:dyDescent="0.25">
      <c r="A3947" s="116"/>
      <c r="B3947" s="65"/>
      <c r="C3947" s="65"/>
      <c r="D3947" s="66"/>
      <c r="E3947" s="67"/>
      <c r="F3947" s="65"/>
      <c r="G3947" s="66"/>
      <c r="J3947" s="65"/>
      <c r="K3947" s="65"/>
      <c r="L3947" s="66"/>
      <c r="M3947" s="65"/>
      <c r="N3947" s="65"/>
      <c r="O3947" s="65"/>
      <c r="P3947" s="66"/>
      <c r="Q3947" s="31">
        <f t="shared" si="122"/>
        <v>9999</v>
      </c>
      <c r="R3947" s="31" t="str">
        <f t="shared" si="123"/>
        <v/>
      </c>
      <c r="S3947" s="29">
        <f>IF($Q3947&lt;Parâmetros!$E$19,$G3947-1,$G3947)</f>
        <v>0</v>
      </c>
    </row>
    <row r="3948" spans="1:19" ht="15" customHeight="1" x14ac:dyDescent="0.25">
      <c r="A3948" s="116"/>
      <c r="B3948" s="65"/>
      <c r="C3948" s="65"/>
      <c r="D3948" s="66"/>
      <c r="E3948" s="67"/>
      <c r="F3948" s="65"/>
      <c r="G3948" s="66"/>
      <c r="J3948" s="65"/>
      <c r="K3948" s="65"/>
      <c r="L3948" s="66"/>
      <c r="M3948" s="65"/>
      <c r="O3948" s="65"/>
      <c r="P3948" s="66"/>
      <c r="Q3948" s="31">
        <f t="shared" si="122"/>
        <v>9999</v>
      </c>
      <c r="R3948" s="31" t="str">
        <f t="shared" si="123"/>
        <v/>
      </c>
      <c r="S3948" s="29">
        <f>IF($Q3948&lt;Parâmetros!$E$19,$G3948-1,$G3948)</f>
        <v>0</v>
      </c>
    </row>
    <row r="3949" spans="1:19" ht="15" customHeight="1" x14ac:dyDescent="0.25">
      <c r="A3949" s="116"/>
      <c r="B3949" s="65"/>
      <c r="C3949" s="65"/>
      <c r="D3949" s="66"/>
      <c r="E3949" s="67"/>
      <c r="F3949" s="65"/>
      <c r="G3949" s="66"/>
      <c r="J3949" s="65"/>
      <c r="K3949" s="65"/>
      <c r="L3949" s="66"/>
      <c r="M3949" s="65"/>
      <c r="O3949" s="65"/>
      <c r="P3949" s="66"/>
      <c r="Q3949" s="31">
        <f t="shared" si="122"/>
        <v>9999</v>
      </c>
      <c r="R3949" s="31" t="str">
        <f t="shared" si="123"/>
        <v/>
      </c>
      <c r="S3949" s="29">
        <f>IF($Q3949&lt;Parâmetros!$E$19,$G3949-1,$G3949)</f>
        <v>0</v>
      </c>
    </row>
    <row r="3950" spans="1:19" ht="15" customHeight="1" x14ac:dyDescent="0.25">
      <c r="A3950" s="116"/>
      <c r="B3950" s="65"/>
      <c r="C3950" s="65"/>
      <c r="D3950" s="66"/>
      <c r="E3950" s="67"/>
      <c r="F3950" s="65"/>
      <c r="G3950" s="66"/>
      <c r="J3950" s="65"/>
      <c r="K3950" s="65"/>
      <c r="L3950" s="66"/>
      <c r="M3950" s="65"/>
      <c r="N3950" s="65"/>
      <c r="O3950" s="65"/>
      <c r="P3950" s="66"/>
      <c r="Q3950" s="31">
        <f t="shared" si="122"/>
        <v>9999</v>
      </c>
      <c r="R3950" s="31" t="str">
        <f t="shared" si="123"/>
        <v/>
      </c>
      <c r="S3950" s="29">
        <f>IF($Q3950&lt;Parâmetros!$E$19,$G3950-1,$G3950)</f>
        <v>0</v>
      </c>
    </row>
    <row r="3951" spans="1:19" ht="15" customHeight="1" x14ac:dyDescent="0.25">
      <c r="A3951" s="116"/>
      <c r="B3951" s="65"/>
      <c r="C3951" s="65"/>
      <c r="D3951" s="66"/>
      <c r="E3951" s="67"/>
      <c r="F3951" s="65"/>
      <c r="G3951" s="66"/>
      <c r="J3951" s="65"/>
      <c r="K3951" s="65"/>
      <c r="L3951" s="66"/>
      <c r="M3951" s="65"/>
      <c r="N3951" s="65"/>
      <c r="O3951" s="65"/>
      <c r="P3951" s="66"/>
      <c r="Q3951" s="31">
        <f t="shared" si="122"/>
        <v>9999</v>
      </c>
      <c r="R3951" s="31" t="str">
        <f t="shared" si="123"/>
        <v/>
      </c>
      <c r="S3951" s="29">
        <f>IF($Q3951&lt;Parâmetros!$E$19,$G3951-1,$G3951)</f>
        <v>0</v>
      </c>
    </row>
    <row r="3952" spans="1:19" ht="15" customHeight="1" x14ac:dyDescent="0.25">
      <c r="A3952" s="116"/>
      <c r="B3952" s="65"/>
      <c r="C3952" s="65"/>
      <c r="D3952" s="66"/>
      <c r="E3952" s="67"/>
      <c r="F3952" s="65"/>
      <c r="G3952" s="66"/>
      <c r="J3952" s="65"/>
      <c r="K3952" s="65"/>
      <c r="L3952" s="66"/>
      <c r="M3952" s="65"/>
      <c r="N3952" s="65"/>
      <c r="O3952" s="65"/>
      <c r="P3952" s="66"/>
      <c r="Q3952" s="31">
        <f t="shared" si="122"/>
        <v>9999</v>
      </c>
      <c r="R3952" s="31" t="str">
        <f t="shared" si="123"/>
        <v/>
      </c>
      <c r="S3952" s="29">
        <f>IF($Q3952&lt;Parâmetros!$E$19,$G3952-1,$G3952)</f>
        <v>0</v>
      </c>
    </row>
    <row r="3953" spans="1:19" ht="15" customHeight="1" x14ac:dyDescent="0.25">
      <c r="A3953" s="116"/>
      <c r="B3953" s="65"/>
      <c r="C3953" s="65"/>
      <c r="D3953" s="66"/>
      <c r="E3953" s="67"/>
      <c r="F3953" s="65"/>
      <c r="G3953" s="66"/>
      <c r="J3953" s="65"/>
      <c r="K3953" s="65"/>
      <c r="L3953" s="66"/>
      <c r="M3953" s="65"/>
      <c r="O3953" s="65"/>
      <c r="P3953" s="66"/>
      <c r="Q3953" s="31">
        <f t="shared" si="122"/>
        <v>9999</v>
      </c>
      <c r="R3953" s="31" t="str">
        <f t="shared" si="123"/>
        <v/>
      </c>
      <c r="S3953" s="29">
        <f>IF($Q3953&lt;Parâmetros!$E$19,$G3953-1,$G3953)</f>
        <v>0</v>
      </c>
    </row>
    <row r="3954" spans="1:19" ht="15" customHeight="1" x14ac:dyDescent="0.25">
      <c r="A3954" s="116"/>
      <c r="B3954" s="65"/>
      <c r="C3954" s="65"/>
      <c r="D3954" s="66"/>
      <c r="E3954" s="67"/>
      <c r="F3954" s="65"/>
      <c r="G3954" s="66"/>
      <c r="J3954" s="65"/>
      <c r="K3954" s="65"/>
      <c r="L3954" s="66"/>
      <c r="M3954" s="65"/>
      <c r="O3954" s="65"/>
      <c r="P3954" s="66"/>
      <c r="Q3954" s="31">
        <f t="shared" si="122"/>
        <v>9999</v>
      </c>
      <c r="R3954" s="31" t="str">
        <f t="shared" si="123"/>
        <v/>
      </c>
      <c r="S3954" s="29">
        <f>IF($Q3954&lt;Parâmetros!$E$19,$G3954-1,$G3954)</f>
        <v>0</v>
      </c>
    </row>
    <row r="3955" spans="1:19" ht="15" customHeight="1" x14ac:dyDescent="0.25">
      <c r="A3955" s="116"/>
      <c r="B3955" s="65"/>
      <c r="C3955" s="65"/>
      <c r="D3955" s="66"/>
      <c r="E3955" s="67"/>
      <c r="F3955" s="65"/>
      <c r="G3955" s="66"/>
      <c r="J3955" s="65"/>
      <c r="K3955" s="65"/>
      <c r="L3955" s="66"/>
      <c r="M3955" s="65"/>
      <c r="O3955" s="65"/>
      <c r="P3955" s="66"/>
      <c r="Q3955" s="31">
        <f t="shared" si="122"/>
        <v>9999</v>
      </c>
      <c r="R3955" s="31" t="str">
        <f t="shared" si="123"/>
        <v/>
      </c>
      <c r="S3955" s="29">
        <f>IF($Q3955&lt;Parâmetros!$E$19,$G3955-1,$G3955)</f>
        <v>0</v>
      </c>
    </row>
    <row r="3956" spans="1:19" ht="15" customHeight="1" x14ac:dyDescent="0.25">
      <c r="A3956" s="116"/>
      <c r="B3956" s="65"/>
      <c r="C3956" s="65"/>
      <c r="D3956" s="66"/>
      <c r="E3956" s="67"/>
      <c r="F3956" s="65"/>
      <c r="G3956" s="66"/>
      <c r="J3956" s="65"/>
      <c r="K3956" s="65"/>
      <c r="L3956" s="66"/>
      <c r="M3956" s="65"/>
      <c r="N3956" s="65"/>
      <c r="O3956" s="65"/>
      <c r="P3956" s="66"/>
      <c r="Q3956" s="31">
        <f t="shared" si="122"/>
        <v>9999</v>
      </c>
      <c r="R3956" s="31" t="str">
        <f t="shared" si="123"/>
        <v/>
      </c>
      <c r="S3956" s="29">
        <f>IF($Q3956&lt;Parâmetros!$E$19,$G3956-1,$G3956)</f>
        <v>0</v>
      </c>
    </row>
    <row r="3957" spans="1:19" ht="15" customHeight="1" x14ac:dyDescent="0.25">
      <c r="A3957" s="116"/>
      <c r="B3957" s="65"/>
      <c r="C3957" s="65"/>
      <c r="D3957" s="66"/>
      <c r="E3957" s="67"/>
      <c r="F3957" s="65"/>
      <c r="G3957" s="66"/>
      <c r="J3957" s="65"/>
      <c r="K3957" s="65"/>
      <c r="L3957" s="66"/>
      <c r="M3957" s="65"/>
      <c r="N3957" s="65"/>
      <c r="O3957" s="65"/>
      <c r="P3957" s="66"/>
      <c r="Q3957" s="31">
        <f t="shared" si="122"/>
        <v>9999</v>
      </c>
      <c r="R3957" s="31" t="str">
        <f t="shared" si="123"/>
        <v/>
      </c>
      <c r="S3957" s="29">
        <f>IF($Q3957&lt;Parâmetros!$E$19,$G3957-1,$G3957)</f>
        <v>0</v>
      </c>
    </row>
    <row r="3958" spans="1:19" ht="15" customHeight="1" x14ac:dyDescent="0.25">
      <c r="A3958" s="116"/>
      <c r="B3958" s="65"/>
      <c r="C3958" s="65"/>
      <c r="D3958" s="66"/>
      <c r="E3958" s="67"/>
      <c r="F3958" s="65"/>
      <c r="G3958" s="66"/>
      <c r="J3958" s="65"/>
      <c r="K3958" s="65"/>
      <c r="L3958" s="66"/>
      <c r="M3958" s="65"/>
      <c r="N3958" s="65"/>
      <c r="O3958" s="65"/>
      <c r="P3958" s="66"/>
      <c r="Q3958" s="31">
        <f t="shared" si="122"/>
        <v>9999</v>
      </c>
      <c r="R3958" s="31" t="str">
        <f t="shared" si="123"/>
        <v/>
      </c>
      <c r="S3958" s="29">
        <f>IF($Q3958&lt;Parâmetros!$E$19,$G3958-1,$G3958)</f>
        <v>0</v>
      </c>
    </row>
    <row r="3959" spans="1:19" ht="15" customHeight="1" x14ac:dyDescent="0.25">
      <c r="A3959" s="116"/>
      <c r="B3959" s="65"/>
      <c r="C3959" s="65"/>
      <c r="D3959" s="66"/>
      <c r="E3959" s="67"/>
      <c r="F3959" s="65"/>
      <c r="G3959" s="66"/>
      <c r="J3959" s="65"/>
      <c r="K3959" s="65"/>
      <c r="L3959" s="66"/>
      <c r="M3959" s="65"/>
      <c r="N3959" s="65"/>
      <c r="O3959" s="65"/>
      <c r="P3959" s="66"/>
      <c r="Q3959" s="31">
        <f t="shared" si="122"/>
        <v>9999</v>
      </c>
      <c r="R3959" s="31" t="str">
        <f t="shared" si="123"/>
        <v/>
      </c>
      <c r="S3959" s="29">
        <f>IF($Q3959&lt;Parâmetros!$E$19,$G3959-1,$G3959)</f>
        <v>0</v>
      </c>
    </row>
    <row r="3960" spans="1:19" ht="15" customHeight="1" x14ac:dyDescent="0.25">
      <c r="A3960" s="116"/>
      <c r="B3960" s="65"/>
      <c r="C3960" s="65"/>
      <c r="D3960" s="66"/>
      <c r="E3960" s="67"/>
      <c r="F3960" s="65"/>
      <c r="G3960" s="66"/>
      <c r="J3960" s="65"/>
      <c r="K3960" s="65"/>
      <c r="L3960" s="66"/>
      <c r="M3960" s="65"/>
      <c r="O3960" s="65"/>
      <c r="P3960" s="66"/>
      <c r="Q3960" s="31">
        <f t="shared" si="122"/>
        <v>9999</v>
      </c>
      <c r="R3960" s="31" t="str">
        <f t="shared" si="123"/>
        <v/>
      </c>
      <c r="S3960" s="29">
        <f>IF($Q3960&lt;Parâmetros!$E$19,$G3960-1,$G3960)</f>
        <v>0</v>
      </c>
    </row>
    <row r="3961" spans="1:19" ht="15" customHeight="1" x14ac:dyDescent="0.25">
      <c r="A3961" s="116"/>
      <c r="B3961" s="65"/>
      <c r="C3961" s="65"/>
      <c r="D3961" s="66"/>
      <c r="E3961" s="67"/>
      <c r="F3961" s="65"/>
      <c r="G3961" s="66"/>
      <c r="J3961" s="65"/>
      <c r="K3961" s="65"/>
      <c r="L3961" s="66"/>
      <c r="M3961" s="65"/>
      <c r="O3961" s="65"/>
      <c r="P3961" s="66"/>
      <c r="Q3961" s="31">
        <f t="shared" si="122"/>
        <v>9999</v>
      </c>
      <c r="R3961" s="31" t="str">
        <f t="shared" si="123"/>
        <v/>
      </c>
      <c r="S3961" s="29">
        <f>IF($Q3961&lt;Parâmetros!$E$19,$G3961-1,$G3961)</f>
        <v>0</v>
      </c>
    </row>
    <row r="3962" spans="1:19" ht="15" customHeight="1" x14ac:dyDescent="0.25">
      <c r="A3962" s="116"/>
      <c r="B3962" s="65"/>
      <c r="C3962" s="65"/>
      <c r="D3962" s="66"/>
      <c r="E3962" s="67"/>
      <c r="F3962" s="65"/>
      <c r="G3962" s="66"/>
      <c r="J3962" s="65"/>
      <c r="K3962" s="65"/>
      <c r="L3962" s="66"/>
      <c r="M3962" s="65"/>
      <c r="N3962" s="65"/>
      <c r="O3962" s="65"/>
      <c r="P3962" s="66"/>
      <c r="Q3962" s="31">
        <f t="shared" si="122"/>
        <v>9999</v>
      </c>
      <c r="R3962" s="31" t="str">
        <f t="shared" si="123"/>
        <v/>
      </c>
      <c r="S3962" s="29">
        <f>IF($Q3962&lt;Parâmetros!$E$19,$G3962-1,$G3962)</f>
        <v>0</v>
      </c>
    </row>
    <row r="3963" spans="1:19" ht="15" customHeight="1" x14ac:dyDescent="0.25">
      <c r="A3963" s="116"/>
      <c r="B3963" s="65"/>
      <c r="C3963" s="65"/>
      <c r="D3963" s="66"/>
      <c r="E3963" s="67"/>
      <c r="F3963" s="65"/>
      <c r="G3963" s="66"/>
      <c r="J3963" s="65"/>
      <c r="K3963" s="65"/>
      <c r="L3963" s="66"/>
      <c r="M3963" s="65"/>
      <c r="N3963" s="65"/>
      <c r="O3963" s="65"/>
      <c r="P3963" s="66"/>
      <c r="Q3963" s="31">
        <f t="shared" si="122"/>
        <v>9999</v>
      </c>
      <c r="R3963" s="31" t="str">
        <f t="shared" si="123"/>
        <v/>
      </c>
      <c r="S3963" s="29">
        <f>IF($Q3963&lt;Parâmetros!$E$19,$G3963-1,$G3963)</f>
        <v>0</v>
      </c>
    </row>
    <row r="3964" spans="1:19" ht="15" customHeight="1" x14ac:dyDescent="0.25">
      <c r="A3964" s="116"/>
      <c r="B3964" s="65"/>
      <c r="C3964" s="65"/>
      <c r="D3964" s="66"/>
      <c r="E3964" s="67"/>
      <c r="F3964" s="65"/>
      <c r="G3964" s="66"/>
      <c r="J3964" s="65"/>
      <c r="K3964" s="65"/>
      <c r="L3964" s="66"/>
      <c r="M3964" s="65"/>
      <c r="O3964" s="65"/>
      <c r="P3964" s="66"/>
      <c r="Q3964" s="31">
        <f t="shared" ref="Q3964:Q4027" si="124">IFERROR(VALUE(LEFT($J3964,2))*60+VALUE(MID($J3964,4,2)),9999)</f>
        <v>9999</v>
      </c>
      <c r="R3964" s="31" t="str">
        <f t="shared" ref="R3964:R4027" si="125">IFERROR(VALUE(LEFT($K3964,2))*60+VALUE(MID($K3964,4,2)),"")</f>
        <v/>
      </c>
      <c r="S3964" s="29">
        <f>IF($Q3964&lt;Parâmetros!$E$19,$G3964-1,$G3964)</f>
        <v>0</v>
      </c>
    </row>
    <row r="3965" spans="1:19" ht="15" customHeight="1" x14ac:dyDescent="0.25">
      <c r="A3965" s="116"/>
      <c r="B3965" s="65"/>
      <c r="C3965" s="65"/>
      <c r="D3965" s="66"/>
      <c r="E3965" s="67"/>
      <c r="F3965" s="65"/>
      <c r="G3965" s="66"/>
      <c r="J3965" s="65"/>
      <c r="K3965" s="65"/>
      <c r="L3965" s="66"/>
      <c r="M3965" s="65"/>
      <c r="N3965" s="65"/>
      <c r="O3965" s="65"/>
      <c r="P3965" s="66"/>
      <c r="Q3965" s="31">
        <f t="shared" si="124"/>
        <v>9999</v>
      </c>
      <c r="R3965" s="31" t="str">
        <f t="shared" si="125"/>
        <v/>
      </c>
      <c r="S3965" s="29">
        <f>IF($Q3965&lt;Parâmetros!$E$19,$G3965-1,$G3965)</f>
        <v>0</v>
      </c>
    </row>
    <row r="3966" spans="1:19" ht="15" customHeight="1" x14ac:dyDescent="0.25">
      <c r="A3966" s="116"/>
      <c r="B3966" s="65"/>
      <c r="C3966" s="65"/>
      <c r="D3966" s="66"/>
      <c r="E3966" s="67"/>
      <c r="F3966" s="65"/>
      <c r="G3966" s="66"/>
      <c r="J3966" s="65"/>
      <c r="K3966" s="65"/>
      <c r="L3966" s="66"/>
      <c r="M3966" s="65"/>
      <c r="O3966" s="65"/>
      <c r="P3966" s="66"/>
      <c r="Q3966" s="31">
        <f t="shared" si="124"/>
        <v>9999</v>
      </c>
      <c r="R3966" s="31" t="str">
        <f t="shared" si="125"/>
        <v/>
      </c>
      <c r="S3966" s="29">
        <f>IF($Q3966&lt;Parâmetros!$E$19,$G3966-1,$G3966)</f>
        <v>0</v>
      </c>
    </row>
    <row r="3967" spans="1:19" ht="15" customHeight="1" x14ac:dyDescent="0.25">
      <c r="A3967" s="116"/>
      <c r="B3967" s="65"/>
      <c r="C3967" s="65"/>
      <c r="D3967" s="66"/>
      <c r="E3967" s="67"/>
      <c r="F3967" s="65"/>
      <c r="G3967" s="66"/>
      <c r="J3967" s="65"/>
      <c r="K3967" s="65"/>
      <c r="L3967" s="66"/>
      <c r="M3967" s="65"/>
      <c r="N3967" s="65"/>
      <c r="O3967" s="65"/>
      <c r="P3967" s="66"/>
      <c r="Q3967" s="31">
        <f t="shared" si="124"/>
        <v>9999</v>
      </c>
      <c r="R3967" s="31" t="str">
        <f t="shared" si="125"/>
        <v/>
      </c>
      <c r="S3967" s="29">
        <f>IF($Q3967&lt;Parâmetros!$E$19,$G3967-1,$G3967)</f>
        <v>0</v>
      </c>
    </row>
    <row r="3968" spans="1:19" ht="15" customHeight="1" x14ac:dyDescent="0.25">
      <c r="A3968" s="116"/>
      <c r="B3968" s="65"/>
      <c r="C3968" s="65"/>
      <c r="D3968" s="66"/>
      <c r="E3968" s="67"/>
      <c r="F3968" s="65"/>
      <c r="G3968" s="66"/>
      <c r="J3968" s="65"/>
      <c r="K3968" s="65"/>
      <c r="L3968" s="66"/>
      <c r="M3968" s="65"/>
      <c r="N3968" s="65"/>
      <c r="O3968" s="65"/>
      <c r="P3968" s="66"/>
      <c r="Q3968" s="31">
        <f t="shared" si="124"/>
        <v>9999</v>
      </c>
      <c r="R3968" s="31" t="str">
        <f t="shared" si="125"/>
        <v/>
      </c>
      <c r="S3968" s="29">
        <f>IF($Q3968&lt;Parâmetros!$E$19,$G3968-1,$G3968)</f>
        <v>0</v>
      </c>
    </row>
    <row r="3969" spans="1:19" ht="15" customHeight="1" x14ac:dyDescent="0.25">
      <c r="A3969" s="116"/>
      <c r="B3969" s="65"/>
      <c r="C3969" s="65"/>
      <c r="D3969" s="66"/>
      <c r="E3969" s="67"/>
      <c r="F3969" s="65"/>
      <c r="G3969" s="66"/>
      <c r="J3969" s="65"/>
      <c r="K3969" s="65"/>
      <c r="L3969" s="66"/>
      <c r="M3969" s="65"/>
      <c r="N3969" s="65"/>
      <c r="O3969" s="65"/>
      <c r="P3969" s="66"/>
      <c r="Q3969" s="31">
        <f t="shared" si="124"/>
        <v>9999</v>
      </c>
      <c r="R3969" s="31" t="str">
        <f t="shared" si="125"/>
        <v/>
      </c>
      <c r="S3969" s="29">
        <f>IF($Q3969&lt;Parâmetros!$E$19,$G3969-1,$G3969)</f>
        <v>0</v>
      </c>
    </row>
    <row r="3970" spans="1:19" ht="15" customHeight="1" x14ac:dyDescent="0.25">
      <c r="A3970" s="116"/>
      <c r="B3970" s="65"/>
      <c r="C3970" s="65"/>
      <c r="D3970" s="66"/>
      <c r="E3970" s="67"/>
      <c r="F3970" s="65"/>
      <c r="G3970" s="66"/>
      <c r="J3970" s="65"/>
      <c r="K3970" s="65"/>
      <c r="L3970" s="66"/>
      <c r="M3970" s="65"/>
      <c r="N3970" s="65"/>
      <c r="O3970" s="65"/>
      <c r="P3970" s="66"/>
      <c r="Q3970" s="31">
        <f t="shared" si="124"/>
        <v>9999</v>
      </c>
      <c r="R3970" s="31" t="str">
        <f t="shared" si="125"/>
        <v/>
      </c>
      <c r="S3970" s="29">
        <f>IF($Q3970&lt;Parâmetros!$E$19,$G3970-1,$G3970)</f>
        <v>0</v>
      </c>
    </row>
    <row r="3971" spans="1:19" ht="15" customHeight="1" x14ac:dyDescent="0.25">
      <c r="A3971" s="116"/>
      <c r="B3971" s="65"/>
      <c r="C3971" s="65"/>
      <c r="D3971" s="66"/>
      <c r="E3971" s="67"/>
      <c r="F3971" s="65"/>
      <c r="G3971" s="66"/>
      <c r="J3971" s="65"/>
      <c r="K3971" s="65"/>
      <c r="L3971" s="66"/>
      <c r="M3971" s="65"/>
      <c r="N3971" s="65"/>
      <c r="O3971" s="65"/>
      <c r="P3971" s="66"/>
      <c r="Q3971" s="31">
        <f t="shared" si="124"/>
        <v>9999</v>
      </c>
      <c r="R3971" s="31" t="str">
        <f t="shared" si="125"/>
        <v/>
      </c>
      <c r="S3971" s="29">
        <f>IF($Q3971&lt;Parâmetros!$E$19,$G3971-1,$G3971)</f>
        <v>0</v>
      </c>
    </row>
    <row r="3972" spans="1:19" ht="15" customHeight="1" x14ac:dyDescent="0.25">
      <c r="A3972" s="116"/>
      <c r="B3972" s="65"/>
      <c r="C3972" s="65"/>
      <c r="D3972" s="66"/>
      <c r="E3972" s="67"/>
      <c r="F3972" s="65"/>
      <c r="G3972" s="66"/>
      <c r="J3972" s="65"/>
      <c r="K3972" s="65"/>
      <c r="L3972" s="66"/>
      <c r="M3972" s="65"/>
      <c r="N3972" s="65"/>
      <c r="O3972" s="65"/>
      <c r="P3972" s="66"/>
      <c r="Q3972" s="31">
        <f t="shared" si="124"/>
        <v>9999</v>
      </c>
      <c r="R3972" s="31" t="str">
        <f t="shared" si="125"/>
        <v/>
      </c>
      <c r="S3972" s="29">
        <f>IF($Q3972&lt;Parâmetros!$E$19,$G3972-1,$G3972)</f>
        <v>0</v>
      </c>
    </row>
    <row r="3973" spans="1:19" ht="15" customHeight="1" x14ac:dyDescent="0.25">
      <c r="A3973" s="116"/>
      <c r="B3973" s="65"/>
      <c r="C3973" s="65"/>
      <c r="D3973" s="66"/>
      <c r="E3973" s="67"/>
      <c r="F3973" s="65"/>
      <c r="G3973" s="66"/>
      <c r="J3973" s="65"/>
      <c r="K3973" s="65"/>
      <c r="L3973" s="66"/>
      <c r="M3973" s="65"/>
      <c r="O3973" s="65"/>
      <c r="P3973" s="66"/>
      <c r="Q3973" s="31">
        <f t="shared" si="124"/>
        <v>9999</v>
      </c>
      <c r="R3973" s="31" t="str">
        <f t="shared" si="125"/>
        <v/>
      </c>
      <c r="S3973" s="29">
        <f>IF($Q3973&lt;Parâmetros!$E$19,$G3973-1,$G3973)</f>
        <v>0</v>
      </c>
    </row>
    <row r="3974" spans="1:19" ht="15" customHeight="1" x14ac:dyDescent="0.25">
      <c r="A3974" s="116"/>
      <c r="B3974" s="65"/>
      <c r="C3974" s="65"/>
      <c r="D3974" s="66"/>
      <c r="E3974" s="67"/>
      <c r="F3974" s="65"/>
      <c r="G3974" s="66"/>
      <c r="J3974" s="65"/>
      <c r="K3974" s="65"/>
      <c r="L3974" s="66"/>
      <c r="M3974" s="65"/>
      <c r="O3974" s="65"/>
      <c r="P3974" s="66"/>
      <c r="Q3974" s="31">
        <f t="shared" si="124"/>
        <v>9999</v>
      </c>
      <c r="R3974" s="31" t="str">
        <f t="shared" si="125"/>
        <v/>
      </c>
      <c r="S3974" s="29">
        <f>IF($Q3974&lt;Parâmetros!$E$19,$G3974-1,$G3974)</f>
        <v>0</v>
      </c>
    </row>
    <row r="3975" spans="1:19" ht="15" customHeight="1" x14ac:dyDescent="0.25">
      <c r="A3975" s="116"/>
      <c r="B3975" s="65"/>
      <c r="C3975" s="65"/>
      <c r="D3975" s="66"/>
      <c r="E3975" s="67"/>
      <c r="F3975" s="65"/>
      <c r="G3975" s="66"/>
      <c r="J3975" s="65"/>
      <c r="K3975" s="65"/>
      <c r="L3975" s="66"/>
      <c r="M3975" s="65"/>
      <c r="O3975" s="65"/>
      <c r="P3975" s="66"/>
      <c r="Q3975" s="31">
        <f t="shared" si="124"/>
        <v>9999</v>
      </c>
      <c r="R3975" s="31" t="str">
        <f t="shared" si="125"/>
        <v/>
      </c>
      <c r="S3975" s="29">
        <f>IF($Q3975&lt;Parâmetros!$E$19,$G3975-1,$G3975)</f>
        <v>0</v>
      </c>
    </row>
    <row r="3976" spans="1:19" ht="15" customHeight="1" x14ac:dyDescent="0.25">
      <c r="A3976" s="116"/>
      <c r="B3976" s="65"/>
      <c r="C3976" s="65"/>
      <c r="D3976" s="66"/>
      <c r="E3976" s="67"/>
      <c r="F3976" s="65"/>
      <c r="G3976" s="66"/>
      <c r="J3976" s="65"/>
      <c r="K3976" s="65"/>
      <c r="L3976" s="66"/>
      <c r="M3976" s="65"/>
      <c r="O3976" s="65"/>
      <c r="P3976" s="66"/>
      <c r="Q3976" s="31">
        <f t="shared" si="124"/>
        <v>9999</v>
      </c>
      <c r="R3976" s="31" t="str">
        <f t="shared" si="125"/>
        <v/>
      </c>
      <c r="S3976" s="29">
        <f>IF($Q3976&lt;Parâmetros!$E$19,$G3976-1,$G3976)</f>
        <v>0</v>
      </c>
    </row>
    <row r="3977" spans="1:19" ht="15" customHeight="1" x14ac:dyDescent="0.25">
      <c r="A3977" s="116"/>
      <c r="B3977" s="65"/>
      <c r="C3977" s="65"/>
      <c r="D3977" s="66"/>
      <c r="E3977" s="67"/>
      <c r="F3977" s="65"/>
      <c r="G3977" s="66"/>
      <c r="J3977" s="65"/>
      <c r="K3977" s="65"/>
      <c r="L3977" s="66"/>
      <c r="M3977" s="65"/>
      <c r="O3977" s="65"/>
      <c r="P3977" s="66"/>
      <c r="Q3977" s="31">
        <f t="shared" si="124"/>
        <v>9999</v>
      </c>
      <c r="R3977" s="31" t="str">
        <f t="shared" si="125"/>
        <v/>
      </c>
      <c r="S3977" s="29">
        <f>IF($Q3977&lt;Parâmetros!$E$19,$G3977-1,$G3977)</f>
        <v>0</v>
      </c>
    </row>
    <row r="3978" spans="1:19" ht="15" customHeight="1" x14ac:dyDescent="0.25">
      <c r="A3978" s="116"/>
      <c r="B3978" s="65"/>
      <c r="C3978" s="65"/>
      <c r="D3978" s="66"/>
      <c r="E3978" s="67"/>
      <c r="F3978" s="65"/>
      <c r="G3978" s="66"/>
      <c r="J3978" s="65"/>
      <c r="K3978" s="65"/>
      <c r="L3978" s="66"/>
      <c r="M3978" s="65"/>
      <c r="O3978" s="65"/>
      <c r="P3978" s="66"/>
      <c r="Q3978" s="31">
        <f t="shared" si="124"/>
        <v>9999</v>
      </c>
      <c r="R3978" s="31" t="str">
        <f t="shared" si="125"/>
        <v/>
      </c>
      <c r="S3978" s="29">
        <f>IF($Q3978&lt;Parâmetros!$E$19,$G3978-1,$G3978)</f>
        <v>0</v>
      </c>
    </row>
    <row r="3979" spans="1:19" ht="15" customHeight="1" x14ac:dyDescent="0.25">
      <c r="A3979" s="116"/>
      <c r="B3979" s="65"/>
      <c r="C3979" s="65"/>
      <c r="D3979" s="66"/>
      <c r="E3979" s="67"/>
      <c r="F3979" s="65"/>
      <c r="G3979" s="66"/>
      <c r="J3979" s="65"/>
      <c r="K3979" s="65"/>
      <c r="L3979" s="66"/>
      <c r="M3979" s="65"/>
      <c r="N3979" s="65"/>
      <c r="O3979" s="65"/>
      <c r="P3979" s="66"/>
      <c r="Q3979" s="31">
        <f t="shared" si="124"/>
        <v>9999</v>
      </c>
      <c r="R3979" s="31" t="str">
        <f t="shared" si="125"/>
        <v/>
      </c>
      <c r="S3979" s="29">
        <f>IF($Q3979&lt;Parâmetros!$E$19,$G3979-1,$G3979)</f>
        <v>0</v>
      </c>
    </row>
    <row r="3980" spans="1:19" ht="15" customHeight="1" x14ac:dyDescent="0.25">
      <c r="A3980" s="116"/>
      <c r="B3980" s="65"/>
      <c r="C3980" s="65"/>
      <c r="D3980" s="66"/>
      <c r="E3980" s="67"/>
      <c r="F3980" s="65"/>
      <c r="G3980" s="66"/>
      <c r="J3980" s="65"/>
      <c r="K3980" s="65"/>
      <c r="L3980" s="66"/>
      <c r="M3980" s="65"/>
      <c r="N3980" s="65"/>
      <c r="O3980" s="65"/>
      <c r="P3980" s="66"/>
      <c r="Q3980" s="31">
        <f t="shared" si="124"/>
        <v>9999</v>
      </c>
      <c r="R3980" s="31" t="str">
        <f t="shared" si="125"/>
        <v/>
      </c>
      <c r="S3980" s="29">
        <f>IF($Q3980&lt;Parâmetros!$E$19,$G3980-1,$G3980)</f>
        <v>0</v>
      </c>
    </row>
    <row r="3981" spans="1:19" ht="15" customHeight="1" x14ac:dyDescent="0.25">
      <c r="A3981" s="116"/>
      <c r="B3981" s="65"/>
      <c r="C3981" s="65"/>
      <c r="D3981" s="66"/>
      <c r="E3981" s="67"/>
      <c r="F3981" s="65"/>
      <c r="G3981" s="66"/>
      <c r="J3981" s="65"/>
      <c r="K3981" s="65"/>
      <c r="L3981" s="66"/>
      <c r="M3981" s="65"/>
      <c r="N3981" s="65"/>
      <c r="O3981" s="65"/>
      <c r="P3981" s="66"/>
      <c r="Q3981" s="31">
        <f t="shared" si="124"/>
        <v>9999</v>
      </c>
      <c r="R3981" s="31" t="str">
        <f t="shared" si="125"/>
        <v/>
      </c>
      <c r="S3981" s="29">
        <f>IF($Q3981&lt;Parâmetros!$E$19,$G3981-1,$G3981)</f>
        <v>0</v>
      </c>
    </row>
    <row r="3982" spans="1:19" ht="15" customHeight="1" x14ac:dyDescent="0.25">
      <c r="A3982" s="116"/>
      <c r="B3982" s="65"/>
      <c r="C3982" s="65"/>
      <c r="D3982" s="66"/>
      <c r="E3982" s="67"/>
      <c r="F3982" s="65"/>
      <c r="G3982" s="66"/>
      <c r="J3982" s="65"/>
      <c r="K3982" s="65"/>
      <c r="L3982" s="66"/>
      <c r="M3982" s="65"/>
      <c r="N3982" s="65"/>
      <c r="O3982" s="65"/>
      <c r="P3982" s="66"/>
      <c r="Q3982" s="31">
        <f t="shared" si="124"/>
        <v>9999</v>
      </c>
      <c r="R3982" s="31" t="str">
        <f t="shared" si="125"/>
        <v/>
      </c>
      <c r="S3982" s="29">
        <f>IF($Q3982&lt;Parâmetros!$E$19,$G3982-1,$G3982)</f>
        <v>0</v>
      </c>
    </row>
    <row r="3983" spans="1:19" ht="15" customHeight="1" x14ac:dyDescent="0.25">
      <c r="A3983" s="116"/>
      <c r="B3983" s="65"/>
      <c r="C3983" s="65"/>
      <c r="D3983" s="66"/>
      <c r="E3983" s="67"/>
      <c r="F3983" s="65"/>
      <c r="G3983" s="66"/>
      <c r="J3983" s="65"/>
      <c r="K3983" s="65"/>
      <c r="L3983" s="66"/>
      <c r="M3983" s="65"/>
      <c r="O3983" s="65"/>
      <c r="P3983" s="66"/>
      <c r="Q3983" s="31">
        <f t="shared" si="124"/>
        <v>9999</v>
      </c>
      <c r="R3983" s="31" t="str">
        <f t="shared" si="125"/>
        <v/>
      </c>
      <c r="S3983" s="29">
        <f>IF($Q3983&lt;Parâmetros!$E$19,$G3983-1,$G3983)</f>
        <v>0</v>
      </c>
    </row>
    <row r="3984" spans="1:19" ht="15" customHeight="1" x14ac:dyDescent="0.25">
      <c r="A3984" s="116"/>
      <c r="B3984" s="65"/>
      <c r="C3984" s="65"/>
      <c r="D3984" s="66"/>
      <c r="E3984" s="67"/>
      <c r="F3984" s="65"/>
      <c r="G3984" s="66"/>
      <c r="J3984" s="65"/>
      <c r="K3984" s="65"/>
      <c r="L3984" s="66"/>
      <c r="M3984" s="65"/>
      <c r="O3984" s="65"/>
      <c r="P3984" s="66"/>
      <c r="Q3984" s="31">
        <f t="shared" si="124"/>
        <v>9999</v>
      </c>
      <c r="R3984" s="31" t="str">
        <f t="shared" si="125"/>
        <v/>
      </c>
      <c r="S3984" s="29">
        <f>IF($Q3984&lt;Parâmetros!$E$19,$G3984-1,$G3984)</f>
        <v>0</v>
      </c>
    </row>
    <row r="3985" spans="1:19" ht="15" customHeight="1" x14ac:dyDescent="0.25">
      <c r="A3985" s="116"/>
      <c r="B3985" s="65"/>
      <c r="C3985" s="65"/>
      <c r="D3985" s="66"/>
      <c r="E3985" s="67"/>
      <c r="F3985" s="65"/>
      <c r="G3985" s="66"/>
      <c r="J3985" s="65"/>
      <c r="K3985" s="65"/>
      <c r="L3985" s="66"/>
      <c r="M3985" s="65"/>
      <c r="O3985" s="65"/>
      <c r="P3985" s="66"/>
      <c r="Q3985" s="31">
        <f t="shared" si="124"/>
        <v>9999</v>
      </c>
      <c r="R3985" s="31" t="str">
        <f t="shared" si="125"/>
        <v/>
      </c>
      <c r="S3985" s="29">
        <f>IF($Q3985&lt;Parâmetros!$E$19,$G3985-1,$G3985)</f>
        <v>0</v>
      </c>
    </row>
    <row r="3986" spans="1:19" ht="15" customHeight="1" x14ac:dyDescent="0.25">
      <c r="A3986" s="116"/>
      <c r="B3986" s="65"/>
      <c r="C3986" s="65"/>
      <c r="D3986" s="66"/>
      <c r="E3986" s="67"/>
      <c r="F3986" s="65"/>
      <c r="G3986" s="66"/>
      <c r="J3986" s="65"/>
      <c r="K3986" s="65"/>
      <c r="L3986" s="66"/>
      <c r="M3986" s="65"/>
      <c r="O3986" s="65"/>
      <c r="P3986" s="66"/>
      <c r="Q3986" s="31">
        <f t="shared" si="124"/>
        <v>9999</v>
      </c>
      <c r="R3986" s="31" t="str">
        <f t="shared" si="125"/>
        <v/>
      </c>
      <c r="S3986" s="29">
        <f>IF($Q3986&lt;Parâmetros!$E$19,$G3986-1,$G3986)</f>
        <v>0</v>
      </c>
    </row>
    <row r="3987" spans="1:19" ht="15" customHeight="1" x14ac:dyDescent="0.25">
      <c r="A3987" s="116"/>
      <c r="B3987" s="65"/>
      <c r="C3987" s="65"/>
      <c r="D3987" s="66"/>
      <c r="E3987" s="67"/>
      <c r="F3987" s="65"/>
      <c r="G3987" s="66"/>
      <c r="J3987" s="65"/>
      <c r="K3987" s="65"/>
      <c r="L3987" s="66"/>
      <c r="M3987" s="65"/>
      <c r="N3987" s="65"/>
      <c r="O3987" s="65"/>
      <c r="P3987" s="66"/>
      <c r="Q3987" s="31">
        <f t="shared" si="124"/>
        <v>9999</v>
      </c>
      <c r="R3987" s="31" t="str">
        <f t="shared" si="125"/>
        <v/>
      </c>
      <c r="S3987" s="29">
        <f>IF($Q3987&lt;Parâmetros!$E$19,$G3987-1,$G3987)</f>
        <v>0</v>
      </c>
    </row>
    <row r="3988" spans="1:19" ht="15" customHeight="1" x14ac:dyDescent="0.25">
      <c r="A3988" s="116"/>
      <c r="B3988" s="65"/>
      <c r="C3988" s="65"/>
      <c r="D3988" s="66"/>
      <c r="E3988" s="67"/>
      <c r="F3988" s="65"/>
      <c r="G3988" s="66"/>
      <c r="J3988" s="65"/>
      <c r="K3988" s="65"/>
      <c r="L3988" s="66"/>
      <c r="M3988" s="65"/>
      <c r="N3988" s="65"/>
      <c r="O3988" s="65"/>
      <c r="P3988" s="66"/>
      <c r="Q3988" s="31">
        <f t="shared" si="124"/>
        <v>9999</v>
      </c>
      <c r="R3988" s="31" t="str">
        <f t="shared" si="125"/>
        <v/>
      </c>
      <c r="S3988" s="29">
        <f>IF($Q3988&lt;Parâmetros!$E$19,$G3988-1,$G3988)</f>
        <v>0</v>
      </c>
    </row>
    <row r="3989" spans="1:19" ht="15" customHeight="1" x14ac:dyDescent="0.25">
      <c r="A3989" s="116"/>
      <c r="B3989" s="65"/>
      <c r="C3989" s="65"/>
      <c r="D3989" s="66"/>
      <c r="E3989" s="67"/>
      <c r="F3989" s="65"/>
      <c r="G3989" s="66"/>
      <c r="J3989" s="65"/>
      <c r="K3989" s="65"/>
      <c r="L3989" s="66"/>
      <c r="M3989" s="65"/>
      <c r="N3989" s="65"/>
      <c r="O3989" s="65"/>
      <c r="P3989" s="66"/>
      <c r="Q3989" s="31">
        <f t="shared" si="124"/>
        <v>9999</v>
      </c>
      <c r="R3989" s="31" t="str">
        <f t="shared" si="125"/>
        <v/>
      </c>
      <c r="S3989" s="29">
        <f>IF($Q3989&lt;Parâmetros!$E$19,$G3989-1,$G3989)</f>
        <v>0</v>
      </c>
    </row>
    <row r="3990" spans="1:19" ht="15" customHeight="1" x14ac:dyDescent="0.25">
      <c r="A3990" s="116"/>
      <c r="B3990" s="65"/>
      <c r="C3990" s="65"/>
      <c r="D3990" s="66"/>
      <c r="E3990" s="67"/>
      <c r="F3990" s="65"/>
      <c r="G3990" s="66"/>
      <c r="J3990" s="65"/>
      <c r="K3990" s="65"/>
      <c r="L3990" s="66"/>
      <c r="M3990" s="65"/>
      <c r="N3990" s="65"/>
      <c r="O3990" s="65"/>
      <c r="P3990" s="66"/>
      <c r="Q3990" s="31">
        <f t="shared" si="124"/>
        <v>9999</v>
      </c>
      <c r="R3990" s="31" t="str">
        <f t="shared" si="125"/>
        <v/>
      </c>
      <c r="S3990" s="29">
        <f>IF($Q3990&lt;Parâmetros!$E$19,$G3990-1,$G3990)</f>
        <v>0</v>
      </c>
    </row>
    <row r="3991" spans="1:19" ht="15" customHeight="1" x14ac:dyDescent="0.25">
      <c r="A3991" s="116"/>
      <c r="B3991" s="65"/>
      <c r="C3991" s="65"/>
      <c r="D3991" s="66"/>
      <c r="E3991" s="67"/>
      <c r="F3991" s="65"/>
      <c r="G3991" s="66"/>
      <c r="J3991" s="65"/>
      <c r="K3991" s="65"/>
      <c r="L3991" s="66"/>
      <c r="M3991" s="65"/>
      <c r="N3991" s="65"/>
      <c r="O3991" s="65"/>
      <c r="P3991" s="66"/>
      <c r="Q3991" s="31">
        <f t="shared" si="124"/>
        <v>9999</v>
      </c>
      <c r="R3991" s="31" t="str">
        <f t="shared" si="125"/>
        <v/>
      </c>
      <c r="S3991" s="29">
        <f>IF($Q3991&lt;Parâmetros!$E$19,$G3991-1,$G3991)</f>
        <v>0</v>
      </c>
    </row>
    <row r="3992" spans="1:19" ht="15" customHeight="1" x14ac:dyDescent="0.25">
      <c r="A3992" s="116"/>
      <c r="B3992" s="65"/>
      <c r="C3992" s="65"/>
      <c r="D3992" s="66"/>
      <c r="E3992" s="67"/>
      <c r="F3992" s="65"/>
      <c r="G3992" s="66"/>
      <c r="J3992" s="65"/>
      <c r="K3992" s="65"/>
      <c r="L3992" s="66"/>
      <c r="M3992" s="65"/>
      <c r="N3992" s="65"/>
      <c r="O3992" s="65"/>
      <c r="P3992" s="66"/>
      <c r="Q3992" s="31">
        <f t="shared" si="124"/>
        <v>9999</v>
      </c>
      <c r="R3992" s="31" t="str">
        <f t="shared" si="125"/>
        <v/>
      </c>
      <c r="S3992" s="29">
        <f>IF($Q3992&lt;Parâmetros!$E$19,$G3992-1,$G3992)</f>
        <v>0</v>
      </c>
    </row>
    <row r="3993" spans="1:19" ht="15" customHeight="1" x14ac:dyDescent="0.25">
      <c r="A3993" s="116"/>
      <c r="B3993" s="65"/>
      <c r="C3993" s="65"/>
      <c r="D3993" s="66"/>
      <c r="E3993" s="67"/>
      <c r="F3993" s="65"/>
      <c r="G3993" s="66"/>
      <c r="J3993" s="65"/>
      <c r="K3993" s="65"/>
      <c r="L3993" s="66"/>
      <c r="M3993" s="65"/>
      <c r="N3993" s="65"/>
      <c r="O3993" s="65"/>
      <c r="P3993" s="66"/>
      <c r="Q3993" s="31">
        <f t="shared" si="124"/>
        <v>9999</v>
      </c>
      <c r="R3993" s="31" t="str">
        <f t="shared" si="125"/>
        <v/>
      </c>
      <c r="S3993" s="29">
        <f>IF($Q3993&lt;Parâmetros!$E$19,$G3993-1,$G3993)</f>
        <v>0</v>
      </c>
    </row>
    <row r="3994" spans="1:19" ht="15" customHeight="1" x14ac:dyDescent="0.25">
      <c r="A3994" s="116"/>
      <c r="B3994" s="65"/>
      <c r="C3994" s="65"/>
      <c r="D3994" s="66"/>
      <c r="E3994" s="67"/>
      <c r="F3994" s="65"/>
      <c r="G3994" s="66"/>
      <c r="J3994" s="65"/>
      <c r="K3994" s="65"/>
      <c r="L3994" s="66"/>
      <c r="M3994" s="65"/>
      <c r="N3994" s="65"/>
      <c r="O3994" s="65"/>
      <c r="P3994" s="66"/>
      <c r="Q3994" s="31">
        <f t="shared" si="124"/>
        <v>9999</v>
      </c>
      <c r="R3994" s="31" t="str">
        <f t="shared" si="125"/>
        <v/>
      </c>
      <c r="S3994" s="29">
        <f>IF($Q3994&lt;Parâmetros!$E$19,$G3994-1,$G3994)</f>
        <v>0</v>
      </c>
    </row>
    <row r="3995" spans="1:19" ht="15" customHeight="1" x14ac:dyDescent="0.25">
      <c r="A3995" s="116"/>
      <c r="B3995" s="65"/>
      <c r="C3995" s="65"/>
      <c r="D3995" s="66"/>
      <c r="E3995" s="67"/>
      <c r="F3995" s="65"/>
      <c r="G3995" s="66"/>
      <c r="J3995" s="65"/>
      <c r="K3995" s="65"/>
      <c r="L3995" s="66"/>
      <c r="M3995" s="65"/>
      <c r="N3995" s="65"/>
      <c r="O3995" s="65"/>
      <c r="P3995" s="66"/>
      <c r="Q3995" s="31">
        <f t="shared" si="124"/>
        <v>9999</v>
      </c>
      <c r="R3995" s="31" t="str">
        <f t="shared" si="125"/>
        <v/>
      </c>
      <c r="S3995" s="29">
        <f>IF($Q3995&lt;Parâmetros!$E$19,$G3995-1,$G3995)</f>
        <v>0</v>
      </c>
    </row>
    <row r="3996" spans="1:19" ht="15" customHeight="1" x14ac:dyDescent="0.25">
      <c r="A3996" s="116"/>
      <c r="B3996" s="65"/>
      <c r="C3996" s="65"/>
      <c r="D3996" s="66"/>
      <c r="E3996" s="67"/>
      <c r="F3996" s="65"/>
      <c r="G3996" s="66"/>
      <c r="J3996" s="65"/>
      <c r="K3996" s="65"/>
      <c r="L3996" s="66"/>
      <c r="M3996" s="65"/>
      <c r="N3996" s="65"/>
      <c r="O3996" s="65"/>
      <c r="P3996" s="66"/>
      <c r="Q3996" s="31">
        <f t="shared" si="124"/>
        <v>9999</v>
      </c>
      <c r="R3996" s="31" t="str">
        <f t="shared" si="125"/>
        <v/>
      </c>
      <c r="S3996" s="29">
        <f>IF($Q3996&lt;Parâmetros!$E$19,$G3996-1,$G3996)</f>
        <v>0</v>
      </c>
    </row>
    <row r="3997" spans="1:19" ht="15" customHeight="1" x14ac:dyDescent="0.25">
      <c r="A3997" s="116"/>
      <c r="B3997" s="65"/>
      <c r="C3997" s="65"/>
      <c r="D3997" s="66"/>
      <c r="E3997" s="67"/>
      <c r="F3997" s="65"/>
      <c r="G3997" s="66"/>
      <c r="J3997" s="65"/>
      <c r="K3997" s="65"/>
      <c r="L3997" s="66"/>
      <c r="M3997" s="65"/>
      <c r="N3997" s="65"/>
      <c r="O3997" s="65"/>
      <c r="P3997" s="66"/>
      <c r="Q3997" s="31">
        <f t="shared" si="124"/>
        <v>9999</v>
      </c>
      <c r="R3997" s="31" t="str">
        <f t="shared" si="125"/>
        <v/>
      </c>
      <c r="S3997" s="29">
        <f>IF($Q3997&lt;Parâmetros!$E$19,$G3997-1,$G3997)</f>
        <v>0</v>
      </c>
    </row>
    <row r="3998" spans="1:19" ht="15" customHeight="1" x14ac:dyDescent="0.25">
      <c r="A3998" s="116"/>
      <c r="B3998" s="65"/>
      <c r="C3998" s="65"/>
      <c r="D3998" s="66"/>
      <c r="E3998" s="67"/>
      <c r="F3998" s="65"/>
      <c r="G3998" s="66"/>
      <c r="J3998" s="65"/>
      <c r="K3998" s="65"/>
      <c r="L3998" s="66"/>
      <c r="M3998" s="65"/>
      <c r="N3998" s="65"/>
      <c r="O3998" s="65"/>
      <c r="P3998" s="66"/>
      <c r="Q3998" s="31">
        <f t="shared" si="124"/>
        <v>9999</v>
      </c>
      <c r="R3998" s="31" t="str">
        <f t="shared" si="125"/>
        <v/>
      </c>
      <c r="S3998" s="29">
        <f>IF($Q3998&lt;Parâmetros!$E$19,$G3998-1,$G3998)</f>
        <v>0</v>
      </c>
    </row>
    <row r="3999" spans="1:19" ht="15" customHeight="1" x14ac:dyDescent="0.25">
      <c r="A3999" s="116"/>
      <c r="B3999" s="65"/>
      <c r="C3999" s="65"/>
      <c r="D3999" s="66"/>
      <c r="E3999" s="67"/>
      <c r="F3999" s="65"/>
      <c r="G3999" s="66"/>
      <c r="J3999" s="65"/>
      <c r="K3999" s="65"/>
      <c r="L3999" s="66"/>
      <c r="M3999" s="65"/>
      <c r="N3999" s="65"/>
      <c r="O3999" s="65"/>
      <c r="P3999" s="66"/>
      <c r="Q3999" s="31">
        <f t="shared" si="124"/>
        <v>9999</v>
      </c>
      <c r="R3999" s="31" t="str">
        <f t="shared" si="125"/>
        <v/>
      </c>
      <c r="S3999" s="29">
        <f>IF($Q3999&lt;Parâmetros!$E$19,$G3999-1,$G3999)</f>
        <v>0</v>
      </c>
    </row>
    <row r="4000" spans="1:19" ht="15" customHeight="1" x14ac:dyDescent="0.25">
      <c r="A4000" s="116"/>
      <c r="B4000" s="65"/>
      <c r="C4000" s="65"/>
      <c r="D4000" s="66"/>
      <c r="E4000" s="67"/>
      <c r="F4000" s="65"/>
      <c r="G4000" s="66"/>
      <c r="J4000" s="65"/>
      <c r="K4000" s="65"/>
      <c r="L4000" s="66"/>
      <c r="M4000" s="65"/>
      <c r="N4000" s="65"/>
      <c r="O4000" s="65"/>
      <c r="P4000" s="66"/>
      <c r="Q4000" s="31">
        <f t="shared" si="124"/>
        <v>9999</v>
      </c>
      <c r="R4000" s="31" t="str">
        <f t="shared" si="125"/>
        <v/>
      </c>
      <c r="S4000" s="29">
        <f>IF($Q4000&lt;Parâmetros!$E$19,$G4000-1,$G4000)</f>
        <v>0</v>
      </c>
    </row>
    <row r="4001" spans="1:19" ht="15" customHeight="1" x14ac:dyDescent="0.25">
      <c r="A4001" s="116"/>
      <c r="B4001" s="65"/>
      <c r="C4001" s="65"/>
      <c r="D4001" s="66"/>
      <c r="E4001" s="67"/>
      <c r="F4001" s="65"/>
      <c r="G4001" s="66"/>
      <c r="J4001" s="65"/>
      <c r="K4001" s="65"/>
      <c r="L4001" s="66"/>
      <c r="M4001" s="65"/>
      <c r="N4001" s="65"/>
      <c r="O4001" s="65"/>
      <c r="P4001" s="66"/>
      <c r="Q4001" s="31">
        <f t="shared" si="124"/>
        <v>9999</v>
      </c>
      <c r="R4001" s="31" t="str">
        <f t="shared" si="125"/>
        <v/>
      </c>
      <c r="S4001" s="29">
        <f>IF($Q4001&lt;Parâmetros!$E$19,$G4001-1,$G4001)</f>
        <v>0</v>
      </c>
    </row>
    <row r="4002" spans="1:19" ht="15" customHeight="1" x14ac:dyDescent="0.25">
      <c r="A4002" s="116"/>
      <c r="B4002" s="65"/>
      <c r="C4002" s="65"/>
      <c r="D4002" s="66"/>
      <c r="E4002" s="67"/>
      <c r="F4002" s="65"/>
      <c r="G4002" s="66"/>
      <c r="J4002" s="65"/>
      <c r="K4002" s="65"/>
      <c r="L4002" s="66"/>
      <c r="M4002" s="65"/>
      <c r="N4002" s="65"/>
      <c r="O4002" s="65"/>
      <c r="P4002" s="66"/>
      <c r="Q4002" s="31">
        <f t="shared" si="124"/>
        <v>9999</v>
      </c>
      <c r="R4002" s="31" t="str">
        <f t="shared" si="125"/>
        <v/>
      </c>
      <c r="S4002" s="29">
        <f>IF($Q4002&lt;Parâmetros!$E$19,$G4002-1,$G4002)</f>
        <v>0</v>
      </c>
    </row>
    <row r="4003" spans="1:19" ht="15" customHeight="1" x14ac:dyDescent="0.25">
      <c r="A4003" s="116"/>
      <c r="B4003" s="65"/>
      <c r="C4003" s="65"/>
      <c r="D4003" s="66"/>
      <c r="E4003" s="67"/>
      <c r="F4003" s="65"/>
      <c r="G4003" s="66"/>
      <c r="J4003" s="65"/>
      <c r="K4003" s="65"/>
      <c r="L4003" s="66"/>
      <c r="M4003" s="65"/>
      <c r="O4003" s="65"/>
      <c r="P4003" s="66"/>
      <c r="Q4003" s="31">
        <f t="shared" si="124"/>
        <v>9999</v>
      </c>
      <c r="R4003" s="31" t="str">
        <f t="shared" si="125"/>
        <v/>
      </c>
      <c r="S4003" s="29">
        <f>IF($Q4003&lt;Parâmetros!$E$19,$G4003-1,$G4003)</f>
        <v>0</v>
      </c>
    </row>
    <row r="4004" spans="1:19" ht="15" customHeight="1" x14ac:dyDescent="0.25">
      <c r="A4004" s="116"/>
      <c r="B4004" s="65"/>
      <c r="C4004" s="65"/>
      <c r="D4004" s="66"/>
      <c r="E4004" s="67"/>
      <c r="F4004" s="65"/>
      <c r="G4004" s="66"/>
      <c r="J4004" s="65"/>
      <c r="K4004" s="65"/>
      <c r="L4004" s="66"/>
      <c r="M4004" s="65"/>
      <c r="O4004" s="65"/>
      <c r="P4004" s="66"/>
      <c r="Q4004" s="31">
        <f t="shared" si="124"/>
        <v>9999</v>
      </c>
      <c r="R4004" s="31" t="str">
        <f t="shared" si="125"/>
        <v/>
      </c>
      <c r="S4004" s="29">
        <f>IF($Q4004&lt;Parâmetros!$E$19,$G4004-1,$G4004)</f>
        <v>0</v>
      </c>
    </row>
    <row r="4005" spans="1:19" ht="15" customHeight="1" x14ac:dyDescent="0.25">
      <c r="A4005" s="116"/>
      <c r="B4005" s="65"/>
      <c r="C4005" s="65"/>
      <c r="D4005" s="66"/>
      <c r="E4005" s="67"/>
      <c r="F4005" s="65"/>
      <c r="G4005" s="66"/>
      <c r="J4005" s="65"/>
      <c r="K4005" s="65"/>
      <c r="L4005" s="66"/>
      <c r="M4005" s="65"/>
      <c r="N4005" s="65"/>
      <c r="O4005" s="65"/>
      <c r="P4005" s="66"/>
      <c r="Q4005" s="31">
        <f t="shared" si="124"/>
        <v>9999</v>
      </c>
      <c r="R4005" s="31" t="str">
        <f t="shared" si="125"/>
        <v/>
      </c>
      <c r="S4005" s="29">
        <f>IF($Q4005&lt;Parâmetros!$E$19,$G4005-1,$G4005)</f>
        <v>0</v>
      </c>
    </row>
    <row r="4006" spans="1:19" ht="15" customHeight="1" x14ac:dyDescent="0.25">
      <c r="A4006" s="116"/>
      <c r="B4006" s="65"/>
      <c r="C4006" s="65"/>
      <c r="D4006" s="66"/>
      <c r="E4006" s="67"/>
      <c r="F4006" s="65"/>
      <c r="G4006" s="66"/>
      <c r="J4006" s="65"/>
      <c r="K4006" s="65"/>
      <c r="L4006" s="66"/>
      <c r="M4006" s="65"/>
      <c r="N4006" s="65"/>
      <c r="O4006" s="65"/>
      <c r="P4006" s="66"/>
      <c r="Q4006" s="31">
        <f t="shared" si="124"/>
        <v>9999</v>
      </c>
      <c r="R4006" s="31" t="str">
        <f t="shared" si="125"/>
        <v/>
      </c>
      <c r="S4006" s="29">
        <f>IF($Q4006&lt;Parâmetros!$E$19,$G4006-1,$G4006)</f>
        <v>0</v>
      </c>
    </row>
    <row r="4007" spans="1:19" ht="15" customHeight="1" x14ac:dyDescent="0.25">
      <c r="A4007" s="116"/>
      <c r="B4007" s="65"/>
      <c r="C4007" s="65"/>
      <c r="D4007" s="66"/>
      <c r="E4007" s="67"/>
      <c r="F4007" s="65"/>
      <c r="G4007" s="66"/>
      <c r="J4007" s="65"/>
      <c r="K4007" s="65"/>
      <c r="L4007" s="66"/>
      <c r="M4007" s="65"/>
      <c r="O4007" s="65"/>
      <c r="P4007" s="66"/>
      <c r="Q4007" s="31">
        <f t="shared" si="124"/>
        <v>9999</v>
      </c>
      <c r="R4007" s="31" t="str">
        <f t="shared" si="125"/>
        <v/>
      </c>
      <c r="S4007" s="29">
        <f>IF($Q4007&lt;Parâmetros!$E$19,$G4007-1,$G4007)</f>
        <v>0</v>
      </c>
    </row>
    <row r="4008" spans="1:19" ht="15" customHeight="1" x14ac:dyDescent="0.25">
      <c r="A4008" s="116"/>
      <c r="B4008" s="65"/>
      <c r="C4008" s="65"/>
      <c r="D4008" s="66"/>
      <c r="E4008" s="67"/>
      <c r="F4008" s="65"/>
      <c r="G4008" s="66"/>
      <c r="J4008" s="65"/>
      <c r="K4008" s="65"/>
      <c r="L4008" s="66"/>
      <c r="M4008" s="65"/>
      <c r="O4008" s="65"/>
      <c r="P4008" s="66"/>
      <c r="Q4008" s="31">
        <f t="shared" si="124"/>
        <v>9999</v>
      </c>
      <c r="R4008" s="31" t="str">
        <f t="shared" si="125"/>
        <v/>
      </c>
      <c r="S4008" s="29">
        <f>IF($Q4008&lt;Parâmetros!$E$19,$G4008-1,$G4008)</f>
        <v>0</v>
      </c>
    </row>
    <row r="4009" spans="1:19" ht="15" customHeight="1" x14ac:dyDescent="0.25">
      <c r="A4009" s="116"/>
      <c r="B4009" s="65"/>
      <c r="C4009" s="65"/>
      <c r="D4009" s="66"/>
      <c r="E4009" s="67"/>
      <c r="F4009" s="65"/>
      <c r="G4009" s="66"/>
      <c r="J4009" s="65"/>
      <c r="K4009" s="65"/>
      <c r="L4009" s="66"/>
      <c r="M4009" s="65"/>
      <c r="N4009" s="65"/>
      <c r="O4009" s="65"/>
      <c r="P4009" s="66"/>
      <c r="Q4009" s="31">
        <f t="shared" si="124"/>
        <v>9999</v>
      </c>
      <c r="R4009" s="31" t="str">
        <f t="shared" si="125"/>
        <v/>
      </c>
      <c r="S4009" s="29">
        <f>IF($Q4009&lt;Parâmetros!$E$19,$G4009-1,$G4009)</f>
        <v>0</v>
      </c>
    </row>
    <row r="4010" spans="1:19" ht="15" customHeight="1" x14ac:dyDescent="0.25">
      <c r="A4010" s="116"/>
      <c r="B4010" s="65"/>
      <c r="C4010" s="65"/>
      <c r="D4010" s="66"/>
      <c r="E4010" s="67"/>
      <c r="F4010" s="65"/>
      <c r="G4010" s="66"/>
      <c r="J4010" s="65"/>
      <c r="K4010" s="65"/>
      <c r="L4010" s="66"/>
      <c r="M4010" s="65"/>
      <c r="N4010" s="65"/>
      <c r="O4010" s="65"/>
      <c r="P4010" s="66"/>
      <c r="Q4010" s="31">
        <f t="shared" si="124"/>
        <v>9999</v>
      </c>
      <c r="R4010" s="31" t="str">
        <f t="shared" si="125"/>
        <v/>
      </c>
      <c r="S4010" s="29">
        <f>IF($Q4010&lt;Parâmetros!$E$19,$G4010-1,$G4010)</f>
        <v>0</v>
      </c>
    </row>
    <row r="4011" spans="1:19" ht="15" customHeight="1" x14ac:dyDescent="0.25">
      <c r="A4011" s="116"/>
      <c r="B4011" s="65"/>
      <c r="C4011" s="65"/>
      <c r="D4011" s="66"/>
      <c r="E4011" s="67"/>
      <c r="F4011" s="65"/>
      <c r="G4011" s="66"/>
      <c r="J4011" s="65"/>
      <c r="K4011" s="65"/>
      <c r="L4011" s="66"/>
      <c r="M4011" s="65"/>
      <c r="N4011" s="65"/>
      <c r="O4011" s="65"/>
      <c r="P4011" s="66"/>
      <c r="Q4011" s="31">
        <f t="shared" si="124"/>
        <v>9999</v>
      </c>
      <c r="R4011" s="31" t="str">
        <f t="shared" si="125"/>
        <v/>
      </c>
      <c r="S4011" s="29">
        <f>IF($Q4011&lt;Parâmetros!$E$19,$G4011-1,$G4011)</f>
        <v>0</v>
      </c>
    </row>
    <row r="4012" spans="1:19" ht="15" customHeight="1" x14ac:dyDescent="0.25">
      <c r="A4012" s="116"/>
      <c r="B4012" s="65"/>
      <c r="C4012" s="65"/>
      <c r="D4012" s="66"/>
      <c r="E4012" s="67"/>
      <c r="F4012" s="65"/>
      <c r="G4012" s="66"/>
      <c r="J4012" s="65"/>
      <c r="K4012" s="65"/>
      <c r="L4012" s="66"/>
      <c r="M4012" s="65"/>
      <c r="O4012" s="65"/>
      <c r="P4012" s="66"/>
      <c r="Q4012" s="31">
        <f t="shared" si="124"/>
        <v>9999</v>
      </c>
      <c r="R4012" s="31" t="str">
        <f t="shared" si="125"/>
        <v/>
      </c>
      <c r="S4012" s="29">
        <f>IF($Q4012&lt;Parâmetros!$E$19,$G4012-1,$G4012)</f>
        <v>0</v>
      </c>
    </row>
    <row r="4013" spans="1:19" ht="15" customHeight="1" x14ac:dyDescent="0.25">
      <c r="A4013" s="116"/>
      <c r="B4013" s="65"/>
      <c r="C4013" s="65"/>
      <c r="D4013" s="66"/>
      <c r="E4013" s="67"/>
      <c r="F4013" s="65"/>
      <c r="G4013" s="66"/>
      <c r="J4013" s="65"/>
      <c r="K4013" s="65"/>
      <c r="L4013" s="66"/>
      <c r="M4013" s="65"/>
      <c r="O4013" s="65"/>
      <c r="P4013" s="66"/>
      <c r="Q4013" s="31">
        <f t="shared" si="124"/>
        <v>9999</v>
      </c>
      <c r="R4013" s="31" t="str">
        <f t="shared" si="125"/>
        <v/>
      </c>
      <c r="S4013" s="29">
        <f>IF($Q4013&lt;Parâmetros!$E$19,$G4013-1,$G4013)</f>
        <v>0</v>
      </c>
    </row>
    <row r="4014" spans="1:19" ht="15" customHeight="1" x14ac:dyDescent="0.25">
      <c r="A4014" s="116"/>
      <c r="B4014" s="65"/>
      <c r="C4014" s="65"/>
      <c r="D4014" s="66"/>
      <c r="E4014" s="67"/>
      <c r="F4014" s="65"/>
      <c r="G4014" s="66"/>
      <c r="J4014" s="65"/>
      <c r="K4014" s="65"/>
      <c r="L4014" s="66"/>
      <c r="M4014" s="65"/>
      <c r="N4014" s="65"/>
      <c r="O4014" s="65"/>
      <c r="P4014" s="66"/>
      <c r="Q4014" s="31">
        <f t="shared" si="124"/>
        <v>9999</v>
      </c>
      <c r="R4014" s="31" t="str">
        <f t="shared" si="125"/>
        <v/>
      </c>
      <c r="S4014" s="29">
        <f>IF($Q4014&lt;Parâmetros!$E$19,$G4014-1,$G4014)</f>
        <v>0</v>
      </c>
    </row>
    <row r="4015" spans="1:19" ht="15" customHeight="1" x14ac:dyDescent="0.25">
      <c r="A4015" s="116"/>
      <c r="B4015" s="65"/>
      <c r="C4015" s="65"/>
      <c r="D4015" s="66"/>
      <c r="E4015" s="67"/>
      <c r="F4015" s="65"/>
      <c r="G4015" s="66"/>
      <c r="J4015" s="65"/>
      <c r="K4015" s="65"/>
      <c r="L4015" s="66"/>
      <c r="M4015" s="65"/>
      <c r="N4015" s="65"/>
      <c r="O4015" s="65"/>
      <c r="P4015" s="66"/>
      <c r="Q4015" s="31">
        <f t="shared" si="124"/>
        <v>9999</v>
      </c>
      <c r="R4015" s="31" t="str">
        <f t="shared" si="125"/>
        <v/>
      </c>
      <c r="S4015" s="29">
        <f>IF($Q4015&lt;Parâmetros!$E$19,$G4015-1,$G4015)</f>
        <v>0</v>
      </c>
    </row>
    <row r="4016" spans="1:19" ht="15" customHeight="1" x14ac:dyDescent="0.25">
      <c r="A4016" s="116"/>
      <c r="B4016" s="65"/>
      <c r="C4016" s="65"/>
      <c r="D4016" s="66"/>
      <c r="E4016" s="67"/>
      <c r="F4016" s="65"/>
      <c r="G4016" s="66"/>
      <c r="J4016" s="65"/>
      <c r="K4016" s="65"/>
      <c r="L4016" s="66"/>
      <c r="M4016" s="65"/>
      <c r="O4016" s="65"/>
      <c r="P4016" s="66"/>
      <c r="Q4016" s="31">
        <f t="shared" si="124"/>
        <v>9999</v>
      </c>
      <c r="R4016" s="31" t="str">
        <f t="shared" si="125"/>
        <v/>
      </c>
      <c r="S4016" s="29">
        <f>IF($Q4016&lt;Parâmetros!$E$19,$G4016-1,$G4016)</f>
        <v>0</v>
      </c>
    </row>
    <row r="4017" spans="1:19" ht="15" customHeight="1" x14ac:dyDescent="0.25">
      <c r="A4017" s="116"/>
      <c r="B4017" s="65"/>
      <c r="C4017" s="65"/>
      <c r="D4017" s="66"/>
      <c r="E4017" s="67"/>
      <c r="F4017" s="65"/>
      <c r="G4017" s="66"/>
      <c r="J4017" s="65"/>
      <c r="K4017" s="65"/>
      <c r="L4017" s="66"/>
      <c r="M4017" s="65"/>
      <c r="O4017" s="65"/>
      <c r="P4017" s="66"/>
      <c r="Q4017" s="31">
        <f t="shared" si="124"/>
        <v>9999</v>
      </c>
      <c r="R4017" s="31" t="str">
        <f t="shared" si="125"/>
        <v/>
      </c>
      <c r="S4017" s="29">
        <f>IF($Q4017&lt;Parâmetros!$E$19,$G4017-1,$G4017)</f>
        <v>0</v>
      </c>
    </row>
    <row r="4018" spans="1:19" ht="15" customHeight="1" x14ac:dyDescent="0.25">
      <c r="A4018" s="116"/>
      <c r="B4018" s="65"/>
      <c r="C4018" s="65"/>
      <c r="D4018" s="66"/>
      <c r="E4018" s="67"/>
      <c r="F4018" s="65"/>
      <c r="G4018" s="66"/>
      <c r="J4018" s="65"/>
      <c r="K4018" s="65"/>
      <c r="L4018" s="66"/>
      <c r="M4018" s="65"/>
      <c r="N4018" s="65"/>
      <c r="O4018" s="65"/>
      <c r="P4018" s="66"/>
      <c r="Q4018" s="31">
        <f t="shared" si="124"/>
        <v>9999</v>
      </c>
      <c r="R4018" s="31" t="str">
        <f t="shared" si="125"/>
        <v/>
      </c>
      <c r="S4018" s="29">
        <f>IF($Q4018&lt;Parâmetros!$E$19,$G4018-1,$G4018)</f>
        <v>0</v>
      </c>
    </row>
    <row r="4019" spans="1:19" ht="15" customHeight="1" x14ac:dyDescent="0.25">
      <c r="A4019" s="116"/>
      <c r="B4019" s="65"/>
      <c r="C4019" s="65"/>
      <c r="D4019" s="66"/>
      <c r="E4019" s="67"/>
      <c r="F4019" s="65"/>
      <c r="G4019" s="66"/>
      <c r="J4019" s="65"/>
      <c r="K4019" s="65"/>
      <c r="L4019" s="66"/>
      <c r="M4019" s="65"/>
      <c r="N4019" s="65"/>
      <c r="O4019" s="65"/>
      <c r="P4019" s="66"/>
      <c r="Q4019" s="31">
        <f t="shared" si="124"/>
        <v>9999</v>
      </c>
      <c r="R4019" s="31" t="str">
        <f t="shared" si="125"/>
        <v/>
      </c>
      <c r="S4019" s="29">
        <f>IF($Q4019&lt;Parâmetros!$E$19,$G4019-1,$G4019)</f>
        <v>0</v>
      </c>
    </row>
    <row r="4020" spans="1:19" ht="15" customHeight="1" x14ac:dyDescent="0.25">
      <c r="A4020" s="116"/>
      <c r="B4020" s="65"/>
      <c r="C4020" s="65"/>
      <c r="D4020" s="66"/>
      <c r="E4020" s="67"/>
      <c r="F4020" s="65"/>
      <c r="G4020" s="66"/>
      <c r="J4020" s="65"/>
      <c r="K4020" s="65"/>
      <c r="L4020" s="66"/>
      <c r="M4020" s="65"/>
      <c r="N4020" s="65"/>
      <c r="O4020" s="65"/>
      <c r="P4020" s="66"/>
      <c r="Q4020" s="31">
        <f t="shared" si="124"/>
        <v>9999</v>
      </c>
      <c r="R4020" s="31" t="str">
        <f t="shared" si="125"/>
        <v/>
      </c>
      <c r="S4020" s="29">
        <f>IF($Q4020&lt;Parâmetros!$E$19,$G4020-1,$G4020)</f>
        <v>0</v>
      </c>
    </row>
    <row r="4021" spans="1:19" ht="15" customHeight="1" x14ac:dyDescent="0.25">
      <c r="A4021" s="116"/>
      <c r="B4021" s="65"/>
      <c r="C4021" s="65"/>
      <c r="D4021" s="66"/>
      <c r="E4021" s="67"/>
      <c r="F4021" s="65"/>
      <c r="G4021" s="66"/>
      <c r="J4021" s="65"/>
      <c r="K4021" s="65"/>
      <c r="L4021" s="66"/>
      <c r="M4021" s="65"/>
      <c r="N4021" s="65"/>
      <c r="O4021" s="65"/>
      <c r="P4021" s="66"/>
      <c r="Q4021" s="31">
        <f t="shared" si="124"/>
        <v>9999</v>
      </c>
      <c r="R4021" s="31" t="str">
        <f t="shared" si="125"/>
        <v/>
      </c>
      <c r="S4021" s="29">
        <f>IF($Q4021&lt;Parâmetros!$E$19,$G4021-1,$G4021)</f>
        <v>0</v>
      </c>
    </row>
    <row r="4022" spans="1:19" ht="15" customHeight="1" x14ac:dyDescent="0.25">
      <c r="A4022" s="116"/>
      <c r="B4022" s="65"/>
      <c r="C4022" s="65"/>
      <c r="D4022" s="66"/>
      <c r="E4022" s="67"/>
      <c r="F4022" s="65"/>
      <c r="G4022" s="66"/>
      <c r="J4022" s="65"/>
      <c r="K4022" s="65"/>
      <c r="L4022" s="66"/>
      <c r="M4022" s="65"/>
      <c r="N4022" s="65"/>
      <c r="O4022" s="65"/>
      <c r="P4022" s="66"/>
      <c r="Q4022" s="31">
        <f t="shared" si="124"/>
        <v>9999</v>
      </c>
      <c r="R4022" s="31" t="str">
        <f t="shared" si="125"/>
        <v/>
      </c>
      <c r="S4022" s="29">
        <f>IF($Q4022&lt;Parâmetros!$E$19,$G4022-1,$G4022)</f>
        <v>0</v>
      </c>
    </row>
    <row r="4023" spans="1:19" ht="15" customHeight="1" x14ac:dyDescent="0.25">
      <c r="A4023" s="116"/>
      <c r="B4023" s="65"/>
      <c r="C4023" s="65"/>
      <c r="D4023" s="66"/>
      <c r="E4023" s="67"/>
      <c r="F4023" s="65"/>
      <c r="G4023" s="66"/>
      <c r="J4023" s="65"/>
      <c r="K4023" s="65"/>
      <c r="L4023" s="66"/>
      <c r="M4023" s="65"/>
      <c r="N4023" s="65"/>
      <c r="O4023" s="65"/>
      <c r="P4023" s="66"/>
      <c r="Q4023" s="31">
        <f t="shared" si="124"/>
        <v>9999</v>
      </c>
      <c r="R4023" s="31" t="str">
        <f t="shared" si="125"/>
        <v/>
      </c>
      <c r="S4023" s="29">
        <f>IF($Q4023&lt;Parâmetros!$E$19,$G4023-1,$G4023)</f>
        <v>0</v>
      </c>
    </row>
    <row r="4024" spans="1:19" ht="15" customHeight="1" x14ac:dyDescent="0.25">
      <c r="A4024" s="116"/>
      <c r="B4024" s="65"/>
      <c r="C4024" s="65"/>
      <c r="D4024" s="66"/>
      <c r="E4024" s="67"/>
      <c r="F4024" s="65"/>
      <c r="G4024" s="66"/>
      <c r="J4024" s="65"/>
      <c r="K4024" s="65"/>
      <c r="L4024" s="66"/>
      <c r="M4024" s="65"/>
      <c r="O4024" s="65"/>
      <c r="P4024" s="66"/>
      <c r="Q4024" s="31">
        <f t="shared" si="124"/>
        <v>9999</v>
      </c>
      <c r="R4024" s="31" t="str">
        <f t="shared" si="125"/>
        <v/>
      </c>
      <c r="S4024" s="29">
        <f>IF($Q4024&lt;Parâmetros!$E$19,$G4024-1,$G4024)</f>
        <v>0</v>
      </c>
    </row>
    <row r="4025" spans="1:19" ht="15" customHeight="1" x14ac:dyDescent="0.25">
      <c r="A4025" s="116"/>
      <c r="B4025" s="65"/>
      <c r="C4025" s="65"/>
      <c r="D4025" s="66"/>
      <c r="E4025" s="67"/>
      <c r="F4025" s="65"/>
      <c r="G4025" s="66"/>
      <c r="J4025" s="65"/>
      <c r="K4025" s="65"/>
      <c r="L4025" s="66"/>
      <c r="M4025" s="65"/>
      <c r="O4025" s="65"/>
      <c r="P4025" s="66"/>
      <c r="Q4025" s="31">
        <f t="shared" si="124"/>
        <v>9999</v>
      </c>
      <c r="R4025" s="31" t="str">
        <f t="shared" si="125"/>
        <v/>
      </c>
      <c r="S4025" s="29">
        <f>IF($Q4025&lt;Parâmetros!$E$19,$G4025-1,$G4025)</f>
        <v>0</v>
      </c>
    </row>
    <row r="4026" spans="1:19" ht="15" customHeight="1" x14ac:dyDescent="0.25">
      <c r="A4026" s="116"/>
      <c r="B4026" s="65"/>
      <c r="C4026" s="65"/>
      <c r="D4026" s="66"/>
      <c r="E4026" s="67"/>
      <c r="F4026" s="65"/>
      <c r="G4026" s="66"/>
      <c r="J4026" s="65"/>
      <c r="K4026" s="65"/>
      <c r="L4026" s="66"/>
      <c r="M4026" s="65"/>
      <c r="N4026" s="65"/>
      <c r="O4026" s="65"/>
      <c r="P4026" s="66"/>
      <c r="Q4026" s="31">
        <f t="shared" si="124"/>
        <v>9999</v>
      </c>
      <c r="R4026" s="31" t="str">
        <f t="shared" si="125"/>
        <v/>
      </c>
      <c r="S4026" s="29">
        <f>IF($Q4026&lt;Parâmetros!$E$19,$G4026-1,$G4026)</f>
        <v>0</v>
      </c>
    </row>
    <row r="4027" spans="1:19" ht="15" customHeight="1" x14ac:dyDescent="0.25">
      <c r="A4027" s="116"/>
      <c r="B4027" s="65"/>
      <c r="C4027" s="65"/>
      <c r="D4027" s="66"/>
      <c r="E4027" s="67"/>
      <c r="F4027" s="65"/>
      <c r="G4027" s="66"/>
      <c r="J4027" s="65"/>
      <c r="K4027" s="65"/>
      <c r="L4027" s="66"/>
      <c r="M4027" s="65"/>
      <c r="N4027" s="65"/>
      <c r="O4027" s="65"/>
      <c r="P4027" s="66"/>
      <c r="Q4027" s="31">
        <f t="shared" si="124"/>
        <v>9999</v>
      </c>
      <c r="R4027" s="31" t="str">
        <f t="shared" si="125"/>
        <v/>
      </c>
      <c r="S4027" s="29">
        <f>IF($Q4027&lt;Parâmetros!$E$19,$G4027-1,$G4027)</f>
        <v>0</v>
      </c>
    </row>
    <row r="4028" spans="1:19" ht="15" customHeight="1" x14ac:dyDescent="0.25">
      <c r="A4028" s="116"/>
      <c r="B4028" s="65"/>
      <c r="C4028" s="65"/>
      <c r="D4028" s="66"/>
      <c r="E4028" s="67"/>
      <c r="F4028" s="65"/>
      <c r="G4028" s="66"/>
      <c r="J4028" s="65"/>
      <c r="K4028" s="65"/>
      <c r="L4028" s="66"/>
      <c r="M4028" s="65"/>
      <c r="O4028" s="65"/>
      <c r="P4028" s="66"/>
      <c r="Q4028" s="31">
        <f t="shared" ref="Q4028:Q4091" si="126">IFERROR(VALUE(LEFT($J4028,2))*60+VALUE(MID($J4028,4,2)),9999)</f>
        <v>9999</v>
      </c>
      <c r="R4028" s="31" t="str">
        <f t="shared" ref="R4028:R4091" si="127">IFERROR(VALUE(LEFT($K4028,2))*60+VALUE(MID($K4028,4,2)),"")</f>
        <v/>
      </c>
      <c r="S4028" s="29">
        <f>IF($Q4028&lt;Parâmetros!$E$19,$G4028-1,$G4028)</f>
        <v>0</v>
      </c>
    </row>
    <row r="4029" spans="1:19" ht="15" customHeight="1" x14ac:dyDescent="0.25">
      <c r="A4029" s="116"/>
      <c r="B4029" s="65"/>
      <c r="C4029" s="65"/>
      <c r="D4029" s="66"/>
      <c r="E4029" s="67"/>
      <c r="F4029" s="65"/>
      <c r="G4029" s="66"/>
      <c r="J4029" s="65"/>
      <c r="K4029" s="65"/>
      <c r="L4029" s="66"/>
      <c r="M4029" s="65"/>
      <c r="O4029" s="65"/>
      <c r="P4029" s="66"/>
      <c r="Q4029" s="31">
        <f t="shared" si="126"/>
        <v>9999</v>
      </c>
      <c r="R4029" s="31" t="str">
        <f t="shared" si="127"/>
        <v/>
      </c>
      <c r="S4029" s="29">
        <f>IF($Q4029&lt;Parâmetros!$E$19,$G4029-1,$G4029)</f>
        <v>0</v>
      </c>
    </row>
    <row r="4030" spans="1:19" ht="15" customHeight="1" x14ac:dyDescent="0.25">
      <c r="A4030" s="116"/>
      <c r="B4030" s="65"/>
      <c r="C4030" s="65"/>
      <c r="D4030" s="66"/>
      <c r="E4030" s="67"/>
      <c r="F4030" s="65"/>
      <c r="G4030" s="66"/>
      <c r="J4030" s="65"/>
      <c r="K4030" s="65"/>
      <c r="L4030" s="66"/>
      <c r="M4030" s="65"/>
      <c r="N4030" s="65"/>
      <c r="O4030" s="65"/>
      <c r="P4030" s="66"/>
      <c r="Q4030" s="31">
        <f t="shared" si="126"/>
        <v>9999</v>
      </c>
      <c r="R4030" s="31" t="str">
        <f t="shared" si="127"/>
        <v/>
      </c>
      <c r="S4030" s="29">
        <f>IF($Q4030&lt;Parâmetros!$E$19,$G4030-1,$G4030)</f>
        <v>0</v>
      </c>
    </row>
    <row r="4031" spans="1:19" ht="15" customHeight="1" x14ac:dyDescent="0.25">
      <c r="A4031" s="116"/>
      <c r="B4031" s="65"/>
      <c r="C4031" s="65"/>
      <c r="D4031" s="66"/>
      <c r="E4031" s="67"/>
      <c r="F4031" s="65"/>
      <c r="G4031" s="66"/>
      <c r="J4031" s="65"/>
      <c r="K4031" s="65"/>
      <c r="L4031" s="66"/>
      <c r="M4031" s="65"/>
      <c r="N4031" s="65"/>
      <c r="O4031" s="65"/>
      <c r="P4031" s="66"/>
      <c r="Q4031" s="31">
        <f t="shared" si="126"/>
        <v>9999</v>
      </c>
      <c r="R4031" s="31" t="str">
        <f t="shared" si="127"/>
        <v/>
      </c>
      <c r="S4031" s="29">
        <f>IF($Q4031&lt;Parâmetros!$E$19,$G4031-1,$G4031)</f>
        <v>0</v>
      </c>
    </row>
    <row r="4032" spans="1:19" ht="15" customHeight="1" x14ac:dyDescent="0.25">
      <c r="A4032" s="116"/>
      <c r="B4032" s="65"/>
      <c r="C4032" s="65"/>
      <c r="D4032" s="66"/>
      <c r="E4032" s="67"/>
      <c r="F4032" s="65"/>
      <c r="G4032" s="66"/>
      <c r="J4032" s="65"/>
      <c r="K4032" s="65"/>
      <c r="L4032" s="66"/>
      <c r="M4032" s="65"/>
      <c r="N4032" s="65"/>
      <c r="O4032" s="65"/>
      <c r="P4032" s="66"/>
      <c r="Q4032" s="31">
        <f t="shared" si="126"/>
        <v>9999</v>
      </c>
      <c r="R4032" s="31" t="str">
        <f t="shared" si="127"/>
        <v/>
      </c>
      <c r="S4032" s="29">
        <f>IF($Q4032&lt;Parâmetros!$E$19,$G4032-1,$G4032)</f>
        <v>0</v>
      </c>
    </row>
    <row r="4033" spans="1:19" ht="15" customHeight="1" x14ac:dyDescent="0.25">
      <c r="A4033" s="116"/>
      <c r="B4033" s="65"/>
      <c r="C4033" s="65"/>
      <c r="D4033" s="66"/>
      <c r="E4033" s="67"/>
      <c r="F4033" s="65"/>
      <c r="G4033" s="66"/>
      <c r="J4033" s="65"/>
      <c r="K4033" s="65"/>
      <c r="L4033" s="66"/>
      <c r="M4033" s="65"/>
      <c r="N4033" s="65"/>
      <c r="O4033" s="65"/>
      <c r="P4033" s="66"/>
      <c r="Q4033" s="31">
        <f t="shared" si="126"/>
        <v>9999</v>
      </c>
      <c r="R4033" s="31" t="str">
        <f t="shared" si="127"/>
        <v/>
      </c>
      <c r="S4033" s="29">
        <f>IF($Q4033&lt;Parâmetros!$E$19,$G4033-1,$G4033)</f>
        <v>0</v>
      </c>
    </row>
    <row r="4034" spans="1:19" ht="15" customHeight="1" x14ac:dyDescent="0.25">
      <c r="A4034" s="116"/>
      <c r="B4034" s="65"/>
      <c r="C4034" s="65"/>
      <c r="D4034" s="66"/>
      <c r="E4034" s="67"/>
      <c r="F4034" s="65"/>
      <c r="G4034" s="66"/>
      <c r="J4034" s="65"/>
      <c r="K4034" s="65"/>
      <c r="L4034" s="66"/>
      <c r="M4034" s="65"/>
      <c r="N4034" s="65"/>
      <c r="O4034" s="65"/>
      <c r="P4034" s="66"/>
      <c r="Q4034" s="31">
        <f t="shared" si="126"/>
        <v>9999</v>
      </c>
      <c r="R4034" s="31" t="str">
        <f t="shared" si="127"/>
        <v/>
      </c>
      <c r="S4034" s="29">
        <f>IF($Q4034&lt;Parâmetros!$E$19,$G4034-1,$G4034)</f>
        <v>0</v>
      </c>
    </row>
    <row r="4035" spans="1:19" ht="15" customHeight="1" x14ac:dyDescent="0.25">
      <c r="A4035" s="116"/>
      <c r="B4035" s="65"/>
      <c r="C4035" s="65"/>
      <c r="D4035" s="66"/>
      <c r="E4035" s="67"/>
      <c r="F4035" s="65"/>
      <c r="G4035" s="66"/>
      <c r="J4035" s="65"/>
      <c r="K4035" s="65"/>
      <c r="L4035" s="66"/>
      <c r="M4035" s="65"/>
      <c r="N4035" s="65"/>
      <c r="O4035" s="65"/>
      <c r="P4035" s="66"/>
      <c r="Q4035" s="31">
        <f t="shared" si="126"/>
        <v>9999</v>
      </c>
      <c r="R4035" s="31" t="str">
        <f t="shared" si="127"/>
        <v/>
      </c>
      <c r="S4035" s="29">
        <f>IF($Q4035&lt;Parâmetros!$E$19,$G4035-1,$G4035)</f>
        <v>0</v>
      </c>
    </row>
    <row r="4036" spans="1:19" ht="15" customHeight="1" x14ac:dyDescent="0.25">
      <c r="A4036" s="116"/>
      <c r="B4036" s="65"/>
      <c r="C4036" s="65"/>
      <c r="D4036" s="66"/>
      <c r="E4036" s="67"/>
      <c r="F4036" s="65"/>
      <c r="G4036" s="66"/>
      <c r="J4036" s="65"/>
      <c r="K4036" s="65"/>
      <c r="L4036" s="66"/>
      <c r="M4036" s="65"/>
      <c r="N4036" s="65"/>
      <c r="O4036" s="65"/>
      <c r="P4036" s="66"/>
      <c r="Q4036" s="31">
        <f t="shared" si="126"/>
        <v>9999</v>
      </c>
      <c r="R4036" s="31" t="str">
        <f t="shared" si="127"/>
        <v/>
      </c>
      <c r="S4036" s="29">
        <f>IF($Q4036&lt;Parâmetros!$E$19,$G4036-1,$G4036)</f>
        <v>0</v>
      </c>
    </row>
    <row r="4037" spans="1:19" ht="15" customHeight="1" x14ac:dyDescent="0.25">
      <c r="A4037" s="116"/>
      <c r="B4037" s="65"/>
      <c r="C4037" s="65"/>
      <c r="D4037" s="66"/>
      <c r="E4037" s="67"/>
      <c r="F4037" s="65"/>
      <c r="G4037" s="66"/>
      <c r="J4037" s="65"/>
      <c r="K4037" s="65"/>
      <c r="L4037" s="66"/>
      <c r="M4037" s="65"/>
      <c r="N4037" s="65"/>
      <c r="O4037" s="65"/>
      <c r="P4037" s="66"/>
      <c r="Q4037" s="31">
        <f t="shared" si="126"/>
        <v>9999</v>
      </c>
      <c r="R4037" s="31" t="str">
        <f t="shared" si="127"/>
        <v/>
      </c>
      <c r="S4037" s="29">
        <f>IF($Q4037&lt;Parâmetros!$E$19,$G4037-1,$G4037)</f>
        <v>0</v>
      </c>
    </row>
    <row r="4038" spans="1:19" ht="15" customHeight="1" x14ac:dyDescent="0.25">
      <c r="A4038" s="116"/>
      <c r="B4038" s="65"/>
      <c r="C4038" s="65"/>
      <c r="D4038" s="66"/>
      <c r="E4038" s="67"/>
      <c r="F4038" s="65"/>
      <c r="G4038" s="66"/>
      <c r="J4038" s="65"/>
      <c r="K4038" s="65"/>
      <c r="L4038" s="66"/>
      <c r="M4038" s="65"/>
      <c r="N4038" s="65"/>
      <c r="O4038" s="65"/>
      <c r="P4038" s="66"/>
      <c r="Q4038" s="31">
        <f t="shared" si="126"/>
        <v>9999</v>
      </c>
      <c r="R4038" s="31" t="str">
        <f t="shared" si="127"/>
        <v/>
      </c>
      <c r="S4038" s="29">
        <f>IF($Q4038&lt;Parâmetros!$E$19,$G4038-1,$G4038)</f>
        <v>0</v>
      </c>
    </row>
    <row r="4039" spans="1:19" ht="15" customHeight="1" x14ac:dyDescent="0.25">
      <c r="A4039" s="116"/>
      <c r="B4039" s="65"/>
      <c r="C4039" s="65"/>
      <c r="D4039" s="66"/>
      <c r="E4039" s="67"/>
      <c r="F4039" s="65"/>
      <c r="G4039" s="66"/>
      <c r="J4039" s="65"/>
      <c r="K4039" s="65"/>
      <c r="L4039" s="66"/>
      <c r="M4039" s="65"/>
      <c r="N4039" s="65"/>
      <c r="O4039" s="65"/>
      <c r="P4039" s="66"/>
      <c r="Q4039" s="31">
        <f t="shared" si="126"/>
        <v>9999</v>
      </c>
      <c r="R4039" s="31" t="str">
        <f t="shared" si="127"/>
        <v/>
      </c>
      <c r="S4039" s="29">
        <f>IF($Q4039&lt;Parâmetros!$E$19,$G4039-1,$G4039)</f>
        <v>0</v>
      </c>
    </row>
    <row r="4040" spans="1:19" ht="15" customHeight="1" x14ac:dyDescent="0.25">
      <c r="A4040" s="116"/>
      <c r="B4040" s="65"/>
      <c r="C4040" s="65"/>
      <c r="D4040" s="66"/>
      <c r="E4040" s="67"/>
      <c r="F4040" s="65"/>
      <c r="G4040" s="66"/>
      <c r="J4040" s="65"/>
      <c r="K4040" s="65"/>
      <c r="L4040" s="66"/>
      <c r="M4040" s="65"/>
      <c r="N4040" s="65"/>
      <c r="O4040" s="65"/>
      <c r="P4040" s="66"/>
      <c r="Q4040" s="31">
        <f t="shared" si="126"/>
        <v>9999</v>
      </c>
      <c r="R4040" s="31" t="str">
        <f t="shared" si="127"/>
        <v/>
      </c>
      <c r="S4040" s="29">
        <f>IF($Q4040&lt;Parâmetros!$E$19,$G4040-1,$G4040)</f>
        <v>0</v>
      </c>
    </row>
    <row r="4041" spans="1:19" ht="15" customHeight="1" x14ac:dyDescent="0.25">
      <c r="A4041" s="116"/>
      <c r="B4041" s="65"/>
      <c r="C4041" s="65"/>
      <c r="D4041" s="66"/>
      <c r="E4041" s="67"/>
      <c r="F4041" s="65"/>
      <c r="G4041" s="66"/>
      <c r="J4041" s="65"/>
      <c r="K4041" s="65"/>
      <c r="L4041" s="66"/>
      <c r="M4041" s="65"/>
      <c r="N4041" s="65"/>
      <c r="O4041" s="65"/>
      <c r="P4041" s="66"/>
      <c r="Q4041" s="31">
        <f t="shared" si="126"/>
        <v>9999</v>
      </c>
      <c r="R4041" s="31" t="str">
        <f t="shared" si="127"/>
        <v/>
      </c>
      <c r="S4041" s="29">
        <f>IF($Q4041&lt;Parâmetros!$E$19,$G4041-1,$G4041)</f>
        <v>0</v>
      </c>
    </row>
    <row r="4042" spans="1:19" ht="15" customHeight="1" x14ac:dyDescent="0.25">
      <c r="A4042" s="116"/>
      <c r="B4042" s="65"/>
      <c r="C4042" s="65"/>
      <c r="D4042" s="66"/>
      <c r="E4042" s="67"/>
      <c r="F4042" s="65"/>
      <c r="G4042" s="66"/>
      <c r="J4042" s="65"/>
      <c r="K4042" s="65"/>
      <c r="L4042" s="66"/>
      <c r="M4042" s="65"/>
      <c r="N4042" s="65"/>
      <c r="O4042" s="65"/>
      <c r="P4042" s="66"/>
      <c r="Q4042" s="31">
        <f t="shared" si="126"/>
        <v>9999</v>
      </c>
      <c r="R4042" s="31" t="str">
        <f t="shared" si="127"/>
        <v/>
      </c>
      <c r="S4042" s="29">
        <f>IF($Q4042&lt;Parâmetros!$E$19,$G4042-1,$G4042)</f>
        <v>0</v>
      </c>
    </row>
    <row r="4043" spans="1:19" ht="15" customHeight="1" x14ac:dyDescent="0.25">
      <c r="A4043" s="116"/>
      <c r="B4043" s="65"/>
      <c r="C4043" s="65"/>
      <c r="D4043" s="66"/>
      <c r="E4043" s="67"/>
      <c r="F4043" s="65"/>
      <c r="G4043" s="66"/>
      <c r="J4043" s="65"/>
      <c r="K4043" s="65"/>
      <c r="L4043" s="66"/>
      <c r="M4043" s="65"/>
      <c r="N4043" s="65"/>
      <c r="O4043" s="65"/>
      <c r="P4043" s="66"/>
      <c r="Q4043" s="31">
        <f t="shared" si="126"/>
        <v>9999</v>
      </c>
      <c r="R4043" s="31" t="str">
        <f t="shared" si="127"/>
        <v/>
      </c>
      <c r="S4043" s="29">
        <f>IF($Q4043&lt;Parâmetros!$E$19,$G4043-1,$G4043)</f>
        <v>0</v>
      </c>
    </row>
    <row r="4044" spans="1:19" ht="15" customHeight="1" x14ac:dyDescent="0.25">
      <c r="A4044" s="116"/>
      <c r="B4044" s="65"/>
      <c r="C4044" s="65"/>
      <c r="D4044" s="66"/>
      <c r="E4044" s="67"/>
      <c r="F4044" s="65"/>
      <c r="G4044" s="66"/>
      <c r="J4044" s="65"/>
      <c r="K4044" s="65"/>
      <c r="L4044" s="66"/>
      <c r="M4044" s="65"/>
      <c r="N4044" s="65"/>
      <c r="O4044" s="65"/>
      <c r="P4044" s="66"/>
      <c r="Q4044" s="31">
        <f t="shared" si="126"/>
        <v>9999</v>
      </c>
      <c r="R4044" s="31" t="str">
        <f t="shared" si="127"/>
        <v/>
      </c>
      <c r="S4044" s="29">
        <f>IF($Q4044&lt;Parâmetros!$E$19,$G4044-1,$G4044)</f>
        <v>0</v>
      </c>
    </row>
    <row r="4045" spans="1:19" ht="15" customHeight="1" x14ac:dyDescent="0.25">
      <c r="A4045" s="116"/>
      <c r="B4045" s="65"/>
      <c r="C4045" s="65"/>
      <c r="D4045" s="66"/>
      <c r="E4045" s="67"/>
      <c r="F4045" s="65"/>
      <c r="G4045" s="66"/>
      <c r="J4045" s="65"/>
      <c r="K4045" s="65"/>
      <c r="L4045" s="66"/>
      <c r="M4045" s="65"/>
      <c r="N4045" s="65"/>
      <c r="O4045" s="65"/>
      <c r="P4045" s="66"/>
      <c r="Q4045" s="31">
        <f t="shared" si="126"/>
        <v>9999</v>
      </c>
      <c r="R4045" s="31" t="str">
        <f t="shared" si="127"/>
        <v/>
      </c>
      <c r="S4045" s="29">
        <f>IF($Q4045&lt;Parâmetros!$E$19,$G4045-1,$G4045)</f>
        <v>0</v>
      </c>
    </row>
    <row r="4046" spans="1:19" ht="15" customHeight="1" x14ac:dyDescent="0.25">
      <c r="A4046" s="116"/>
      <c r="B4046" s="65"/>
      <c r="C4046" s="65"/>
      <c r="D4046" s="66"/>
      <c r="E4046" s="67"/>
      <c r="F4046" s="65"/>
      <c r="G4046" s="66"/>
      <c r="J4046" s="65"/>
      <c r="K4046" s="65"/>
      <c r="L4046" s="66"/>
      <c r="M4046" s="65"/>
      <c r="N4046" s="65"/>
      <c r="O4046" s="65"/>
      <c r="P4046" s="66"/>
      <c r="Q4046" s="31">
        <f t="shared" si="126"/>
        <v>9999</v>
      </c>
      <c r="R4046" s="31" t="str">
        <f t="shared" si="127"/>
        <v/>
      </c>
      <c r="S4046" s="29">
        <f>IF($Q4046&lt;Parâmetros!$E$19,$G4046-1,$G4046)</f>
        <v>0</v>
      </c>
    </row>
    <row r="4047" spans="1:19" ht="15" customHeight="1" x14ac:dyDescent="0.25">
      <c r="A4047" s="116"/>
      <c r="B4047" s="65"/>
      <c r="C4047" s="65"/>
      <c r="D4047" s="66"/>
      <c r="E4047" s="67"/>
      <c r="F4047" s="65"/>
      <c r="G4047" s="66"/>
      <c r="J4047" s="65"/>
      <c r="K4047" s="65"/>
      <c r="L4047" s="66"/>
      <c r="M4047" s="65"/>
      <c r="N4047" s="65"/>
      <c r="O4047" s="65"/>
      <c r="P4047" s="66"/>
      <c r="Q4047" s="31">
        <f t="shared" si="126"/>
        <v>9999</v>
      </c>
      <c r="R4047" s="31" t="str">
        <f t="shared" si="127"/>
        <v/>
      </c>
      <c r="S4047" s="29">
        <f>IF($Q4047&lt;Parâmetros!$E$19,$G4047-1,$G4047)</f>
        <v>0</v>
      </c>
    </row>
    <row r="4048" spans="1:19" ht="15" customHeight="1" x14ac:dyDescent="0.25">
      <c r="A4048" s="116"/>
      <c r="B4048" s="65"/>
      <c r="C4048" s="65"/>
      <c r="D4048" s="66"/>
      <c r="E4048" s="67"/>
      <c r="F4048" s="65"/>
      <c r="G4048" s="66"/>
      <c r="J4048" s="65"/>
      <c r="K4048" s="65"/>
      <c r="L4048" s="66"/>
      <c r="M4048" s="65"/>
      <c r="N4048" s="65"/>
      <c r="O4048" s="65"/>
      <c r="P4048" s="66"/>
      <c r="Q4048" s="31">
        <f t="shared" si="126"/>
        <v>9999</v>
      </c>
      <c r="R4048" s="31" t="str">
        <f t="shared" si="127"/>
        <v/>
      </c>
      <c r="S4048" s="29">
        <f>IF($Q4048&lt;Parâmetros!$E$19,$G4048-1,$G4048)</f>
        <v>0</v>
      </c>
    </row>
    <row r="4049" spans="1:19" ht="15" customHeight="1" x14ac:dyDescent="0.25">
      <c r="A4049" s="116"/>
      <c r="B4049" s="65"/>
      <c r="C4049" s="65"/>
      <c r="D4049" s="66"/>
      <c r="E4049" s="67"/>
      <c r="F4049" s="65"/>
      <c r="G4049" s="66"/>
      <c r="J4049" s="65"/>
      <c r="K4049" s="65"/>
      <c r="L4049" s="66"/>
      <c r="M4049" s="65"/>
      <c r="N4049" s="65"/>
      <c r="O4049" s="65"/>
      <c r="P4049" s="66"/>
      <c r="Q4049" s="31">
        <f t="shared" si="126"/>
        <v>9999</v>
      </c>
      <c r="R4049" s="31" t="str">
        <f t="shared" si="127"/>
        <v/>
      </c>
      <c r="S4049" s="29">
        <f>IF($Q4049&lt;Parâmetros!$E$19,$G4049-1,$G4049)</f>
        <v>0</v>
      </c>
    </row>
    <row r="4050" spans="1:19" ht="15" customHeight="1" x14ac:dyDescent="0.25">
      <c r="A4050" s="116"/>
      <c r="B4050" s="65"/>
      <c r="C4050" s="65"/>
      <c r="D4050" s="66"/>
      <c r="E4050" s="67"/>
      <c r="F4050" s="65"/>
      <c r="G4050" s="66"/>
      <c r="J4050" s="65"/>
      <c r="K4050" s="65"/>
      <c r="L4050" s="66"/>
      <c r="M4050" s="65"/>
      <c r="O4050" s="65"/>
      <c r="P4050" s="66"/>
      <c r="Q4050" s="31">
        <f t="shared" si="126"/>
        <v>9999</v>
      </c>
      <c r="R4050" s="31" t="str">
        <f t="shared" si="127"/>
        <v/>
      </c>
      <c r="S4050" s="29">
        <f>IF($Q4050&lt;Parâmetros!$E$19,$G4050-1,$G4050)</f>
        <v>0</v>
      </c>
    </row>
    <row r="4051" spans="1:19" ht="15" customHeight="1" x14ac:dyDescent="0.25">
      <c r="A4051" s="116"/>
      <c r="B4051" s="65"/>
      <c r="C4051" s="65"/>
      <c r="D4051" s="66"/>
      <c r="E4051" s="67"/>
      <c r="F4051" s="65"/>
      <c r="G4051" s="66"/>
      <c r="J4051" s="65"/>
      <c r="K4051" s="65"/>
      <c r="L4051" s="66"/>
      <c r="M4051" s="65"/>
      <c r="N4051" s="65"/>
      <c r="O4051" s="65"/>
      <c r="P4051" s="66"/>
      <c r="Q4051" s="31">
        <f t="shared" si="126"/>
        <v>9999</v>
      </c>
      <c r="R4051" s="31" t="str">
        <f t="shared" si="127"/>
        <v/>
      </c>
      <c r="S4051" s="29">
        <f>IF($Q4051&lt;Parâmetros!$E$19,$G4051-1,$G4051)</f>
        <v>0</v>
      </c>
    </row>
    <row r="4052" spans="1:19" ht="15" customHeight="1" x14ac:dyDescent="0.25">
      <c r="A4052" s="116"/>
      <c r="B4052" s="65"/>
      <c r="C4052" s="65"/>
      <c r="D4052" s="66"/>
      <c r="E4052" s="67"/>
      <c r="F4052" s="65"/>
      <c r="G4052" s="66"/>
      <c r="J4052" s="65"/>
      <c r="K4052" s="65"/>
      <c r="L4052" s="66"/>
      <c r="M4052" s="65"/>
      <c r="N4052" s="65"/>
      <c r="O4052" s="65"/>
      <c r="P4052" s="66"/>
      <c r="Q4052" s="31">
        <f t="shared" si="126"/>
        <v>9999</v>
      </c>
      <c r="R4052" s="31" t="str">
        <f t="shared" si="127"/>
        <v/>
      </c>
      <c r="S4052" s="29">
        <f>IF($Q4052&lt;Parâmetros!$E$19,$G4052-1,$G4052)</f>
        <v>0</v>
      </c>
    </row>
    <row r="4053" spans="1:19" ht="15" customHeight="1" x14ac:dyDescent="0.25">
      <c r="A4053" s="116"/>
      <c r="B4053" s="65"/>
      <c r="C4053" s="65"/>
      <c r="D4053" s="66"/>
      <c r="E4053" s="67"/>
      <c r="F4053" s="65"/>
      <c r="G4053" s="66"/>
      <c r="J4053" s="65"/>
      <c r="K4053" s="65"/>
      <c r="L4053" s="66"/>
      <c r="M4053" s="65"/>
      <c r="N4053" s="65"/>
      <c r="O4053" s="65"/>
      <c r="P4053" s="66"/>
      <c r="Q4053" s="31">
        <f t="shared" si="126"/>
        <v>9999</v>
      </c>
      <c r="R4053" s="31" t="str">
        <f t="shared" si="127"/>
        <v/>
      </c>
      <c r="S4053" s="29">
        <f>IF($Q4053&lt;Parâmetros!$E$19,$G4053-1,$G4053)</f>
        <v>0</v>
      </c>
    </row>
    <row r="4054" spans="1:19" ht="15" customHeight="1" x14ac:dyDescent="0.25">
      <c r="A4054" s="116"/>
      <c r="B4054" s="65"/>
      <c r="C4054" s="65"/>
      <c r="D4054" s="66"/>
      <c r="E4054" s="67"/>
      <c r="F4054" s="65"/>
      <c r="G4054" s="66"/>
      <c r="J4054" s="65"/>
      <c r="K4054" s="65"/>
      <c r="L4054" s="66"/>
      <c r="M4054" s="65"/>
      <c r="N4054" s="65"/>
      <c r="O4054" s="65"/>
      <c r="P4054" s="66"/>
      <c r="Q4054" s="31">
        <f t="shared" si="126"/>
        <v>9999</v>
      </c>
      <c r="R4054" s="31" t="str">
        <f t="shared" si="127"/>
        <v/>
      </c>
      <c r="S4054" s="29">
        <f>IF($Q4054&lt;Parâmetros!$E$19,$G4054-1,$G4054)</f>
        <v>0</v>
      </c>
    </row>
    <row r="4055" spans="1:19" ht="15" customHeight="1" x14ac:dyDescent="0.25">
      <c r="A4055" s="116"/>
      <c r="B4055" s="65"/>
      <c r="C4055" s="65"/>
      <c r="D4055" s="66"/>
      <c r="E4055" s="67"/>
      <c r="F4055" s="65"/>
      <c r="G4055" s="66"/>
      <c r="J4055" s="65"/>
      <c r="K4055" s="65"/>
      <c r="L4055" s="66"/>
      <c r="M4055" s="65"/>
      <c r="N4055" s="65"/>
      <c r="O4055" s="65"/>
      <c r="P4055" s="66"/>
      <c r="Q4055" s="31">
        <f t="shared" si="126"/>
        <v>9999</v>
      </c>
      <c r="R4055" s="31" t="str">
        <f t="shared" si="127"/>
        <v/>
      </c>
      <c r="S4055" s="29">
        <f>IF($Q4055&lt;Parâmetros!$E$19,$G4055-1,$G4055)</f>
        <v>0</v>
      </c>
    </row>
    <row r="4056" spans="1:19" ht="15" customHeight="1" x14ac:dyDescent="0.25">
      <c r="A4056" s="116"/>
      <c r="B4056" s="65"/>
      <c r="C4056" s="65"/>
      <c r="D4056" s="66"/>
      <c r="E4056" s="67"/>
      <c r="F4056" s="65"/>
      <c r="G4056" s="66"/>
      <c r="J4056" s="65"/>
      <c r="K4056" s="65"/>
      <c r="L4056" s="66"/>
      <c r="M4056" s="65"/>
      <c r="N4056" s="65"/>
      <c r="O4056" s="65"/>
      <c r="P4056" s="66"/>
      <c r="Q4056" s="31">
        <f t="shared" si="126"/>
        <v>9999</v>
      </c>
      <c r="R4056" s="31" t="str">
        <f t="shared" si="127"/>
        <v/>
      </c>
      <c r="S4056" s="29">
        <f>IF($Q4056&lt;Parâmetros!$E$19,$G4056-1,$G4056)</f>
        <v>0</v>
      </c>
    </row>
    <row r="4057" spans="1:19" ht="15" customHeight="1" x14ac:dyDescent="0.25">
      <c r="A4057" s="116"/>
      <c r="B4057" s="65"/>
      <c r="C4057" s="65"/>
      <c r="D4057" s="66"/>
      <c r="E4057" s="67"/>
      <c r="F4057" s="65"/>
      <c r="G4057" s="66"/>
      <c r="J4057" s="65"/>
      <c r="K4057" s="65"/>
      <c r="L4057" s="66"/>
      <c r="M4057" s="65"/>
      <c r="N4057" s="65"/>
      <c r="O4057" s="65"/>
      <c r="P4057" s="66"/>
      <c r="Q4057" s="31">
        <f t="shared" si="126"/>
        <v>9999</v>
      </c>
      <c r="R4057" s="31" t="str">
        <f t="shared" si="127"/>
        <v/>
      </c>
      <c r="S4057" s="29">
        <f>IF($Q4057&lt;Parâmetros!$E$19,$G4057-1,$G4057)</f>
        <v>0</v>
      </c>
    </row>
    <row r="4058" spans="1:19" ht="15" customHeight="1" x14ac:dyDescent="0.25">
      <c r="A4058" s="116"/>
      <c r="B4058" s="65"/>
      <c r="C4058" s="65"/>
      <c r="D4058" s="66"/>
      <c r="E4058" s="67"/>
      <c r="F4058" s="65"/>
      <c r="G4058" s="66"/>
      <c r="J4058" s="65"/>
      <c r="K4058" s="65"/>
      <c r="L4058" s="66"/>
      <c r="M4058" s="65"/>
      <c r="N4058" s="65"/>
      <c r="O4058" s="65"/>
      <c r="P4058" s="66"/>
      <c r="Q4058" s="31">
        <f t="shared" si="126"/>
        <v>9999</v>
      </c>
      <c r="R4058" s="31" t="str">
        <f t="shared" si="127"/>
        <v/>
      </c>
      <c r="S4058" s="29">
        <f>IF($Q4058&lt;Parâmetros!$E$19,$G4058-1,$G4058)</f>
        <v>0</v>
      </c>
    </row>
    <row r="4059" spans="1:19" ht="15" customHeight="1" x14ac:dyDescent="0.25">
      <c r="A4059" s="116"/>
      <c r="B4059" s="65"/>
      <c r="C4059" s="65"/>
      <c r="D4059" s="66"/>
      <c r="E4059" s="67"/>
      <c r="F4059" s="65"/>
      <c r="G4059" s="66"/>
      <c r="J4059" s="65"/>
      <c r="K4059" s="65"/>
      <c r="L4059" s="66"/>
      <c r="M4059" s="65"/>
      <c r="N4059" s="65"/>
      <c r="O4059" s="65"/>
      <c r="P4059" s="66"/>
      <c r="Q4059" s="31">
        <f t="shared" si="126"/>
        <v>9999</v>
      </c>
      <c r="R4059" s="31" t="str">
        <f t="shared" si="127"/>
        <v/>
      </c>
      <c r="S4059" s="29">
        <f>IF($Q4059&lt;Parâmetros!$E$19,$G4059-1,$G4059)</f>
        <v>0</v>
      </c>
    </row>
    <row r="4060" spans="1:19" ht="15" customHeight="1" x14ac:dyDescent="0.25">
      <c r="A4060" s="116"/>
      <c r="B4060" s="65"/>
      <c r="C4060" s="65"/>
      <c r="D4060" s="66"/>
      <c r="E4060" s="67"/>
      <c r="F4060" s="65"/>
      <c r="G4060" s="66"/>
      <c r="J4060" s="65"/>
      <c r="K4060" s="65"/>
      <c r="L4060" s="66"/>
      <c r="M4060" s="65"/>
      <c r="N4060" s="65"/>
      <c r="O4060" s="65"/>
      <c r="P4060" s="66"/>
      <c r="Q4060" s="31">
        <f t="shared" si="126"/>
        <v>9999</v>
      </c>
      <c r="R4060" s="31" t="str">
        <f t="shared" si="127"/>
        <v/>
      </c>
      <c r="S4060" s="29">
        <f>IF($Q4060&lt;Parâmetros!$E$19,$G4060-1,$G4060)</f>
        <v>0</v>
      </c>
    </row>
    <row r="4061" spans="1:19" ht="15" customHeight="1" x14ac:dyDescent="0.25">
      <c r="A4061" s="116"/>
      <c r="B4061" s="65"/>
      <c r="C4061" s="65"/>
      <c r="D4061" s="66"/>
      <c r="E4061" s="67"/>
      <c r="F4061" s="65"/>
      <c r="G4061" s="66"/>
      <c r="J4061" s="65"/>
      <c r="K4061" s="65"/>
      <c r="L4061" s="66"/>
      <c r="M4061" s="65"/>
      <c r="N4061" s="65"/>
      <c r="O4061" s="65"/>
      <c r="P4061" s="66"/>
      <c r="Q4061" s="31">
        <f t="shared" si="126"/>
        <v>9999</v>
      </c>
      <c r="R4061" s="31" t="str">
        <f t="shared" si="127"/>
        <v/>
      </c>
      <c r="S4061" s="29">
        <f>IF($Q4061&lt;Parâmetros!$E$19,$G4061-1,$G4061)</f>
        <v>0</v>
      </c>
    </row>
    <row r="4062" spans="1:19" ht="15" customHeight="1" x14ac:dyDescent="0.25">
      <c r="A4062" s="116"/>
      <c r="B4062" s="65"/>
      <c r="C4062" s="65"/>
      <c r="D4062" s="66"/>
      <c r="E4062" s="67"/>
      <c r="F4062" s="65"/>
      <c r="G4062" s="66"/>
      <c r="J4062" s="65"/>
      <c r="K4062" s="65"/>
      <c r="L4062" s="66"/>
      <c r="M4062" s="65"/>
      <c r="O4062" s="65"/>
      <c r="P4062" s="66"/>
      <c r="Q4062" s="31">
        <f t="shared" si="126"/>
        <v>9999</v>
      </c>
      <c r="R4062" s="31" t="str">
        <f t="shared" si="127"/>
        <v/>
      </c>
      <c r="S4062" s="29">
        <f>IF($Q4062&lt;Parâmetros!$E$19,$G4062-1,$G4062)</f>
        <v>0</v>
      </c>
    </row>
    <row r="4063" spans="1:19" ht="15" customHeight="1" x14ac:dyDescent="0.25">
      <c r="A4063" s="116"/>
      <c r="B4063" s="65"/>
      <c r="C4063" s="65"/>
      <c r="D4063" s="66"/>
      <c r="E4063" s="67"/>
      <c r="F4063" s="65"/>
      <c r="G4063" s="66"/>
      <c r="J4063" s="65"/>
      <c r="K4063" s="65"/>
      <c r="L4063" s="66"/>
      <c r="M4063" s="65"/>
      <c r="N4063" s="65"/>
      <c r="O4063" s="65"/>
      <c r="P4063" s="66"/>
      <c r="Q4063" s="31">
        <f t="shared" si="126"/>
        <v>9999</v>
      </c>
      <c r="R4063" s="31" t="str">
        <f t="shared" si="127"/>
        <v/>
      </c>
      <c r="S4063" s="29">
        <f>IF($Q4063&lt;Parâmetros!$E$19,$G4063-1,$G4063)</f>
        <v>0</v>
      </c>
    </row>
    <row r="4064" spans="1:19" ht="15" customHeight="1" x14ac:dyDescent="0.25">
      <c r="A4064" s="116"/>
      <c r="B4064" s="65"/>
      <c r="C4064" s="65"/>
      <c r="D4064" s="66"/>
      <c r="E4064" s="67"/>
      <c r="F4064" s="65"/>
      <c r="G4064" s="66"/>
      <c r="J4064" s="65"/>
      <c r="K4064" s="65"/>
      <c r="L4064" s="66"/>
      <c r="M4064" s="65"/>
      <c r="N4064" s="65"/>
      <c r="O4064" s="65"/>
      <c r="P4064" s="66"/>
      <c r="Q4064" s="31">
        <f t="shared" si="126"/>
        <v>9999</v>
      </c>
      <c r="R4064" s="31" t="str">
        <f t="shared" si="127"/>
        <v/>
      </c>
      <c r="S4064" s="29">
        <f>IF($Q4064&lt;Parâmetros!$E$19,$G4064-1,$G4064)</f>
        <v>0</v>
      </c>
    </row>
    <row r="4065" spans="1:19" ht="15" customHeight="1" x14ac:dyDescent="0.25">
      <c r="A4065" s="116"/>
      <c r="B4065" s="65"/>
      <c r="C4065" s="65"/>
      <c r="D4065" s="66"/>
      <c r="E4065" s="67"/>
      <c r="F4065" s="65"/>
      <c r="G4065" s="66"/>
      <c r="J4065" s="65"/>
      <c r="K4065" s="65"/>
      <c r="L4065" s="66"/>
      <c r="M4065" s="65"/>
      <c r="N4065" s="65"/>
      <c r="O4065" s="65"/>
      <c r="P4065" s="66"/>
      <c r="Q4065" s="31">
        <f t="shared" si="126"/>
        <v>9999</v>
      </c>
      <c r="R4065" s="31" t="str">
        <f t="shared" si="127"/>
        <v/>
      </c>
      <c r="S4065" s="29">
        <f>IF($Q4065&lt;Parâmetros!$E$19,$G4065-1,$G4065)</f>
        <v>0</v>
      </c>
    </row>
    <row r="4066" spans="1:19" ht="15" customHeight="1" x14ac:dyDescent="0.25">
      <c r="A4066" s="116"/>
      <c r="B4066" s="65"/>
      <c r="C4066" s="65"/>
      <c r="D4066" s="66"/>
      <c r="E4066" s="67"/>
      <c r="F4066" s="65"/>
      <c r="G4066" s="66"/>
      <c r="J4066" s="65"/>
      <c r="K4066" s="65"/>
      <c r="L4066" s="66"/>
      <c r="M4066" s="65"/>
      <c r="N4066" s="65"/>
      <c r="O4066" s="65"/>
      <c r="P4066" s="66"/>
      <c r="Q4066" s="31">
        <f t="shared" si="126"/>
        <v>9999</v>
      </c>
      <c r="R4066" s="31" t="str">
        <f t="shared" si="127"/>
        <v/>
      </c>
      <c r="S4066" s="29">
        <f>IF($Q4066&lt;Parâmetros!$E$19,$G4066-1,$G4066)</f>
        <v>0</v>
      </c>
    </row>
    <row r="4067" spans="1:19" ht="15" customHeight="1" x14ac:dyDescent="0.25">
      <c r="A4067" s="116"/>
      <c r="B4067" s="65"/>
      <c r="C4067" s="65"/>
      <c r="D4067" s="66"/>
      <c r="E4067" s="67"/>
      <c r="F4067" s="65"/>
      <c r="G4067" s="66"/>
      <c r="J4067" s="65"/>
      <c r="K4067" s="65"/>
      <c r="L4067" s="66"/>
      <c r="M4067" s="65"/>
      <c r="N4067" s="65"/>
      <c r="O4067" s="65"/>
      <c r="P4067" s="66"/>
      <c r="Q4067" s="31">
        <f t="shared" si="126"/>
        <v>9999</v>
      </c>
      <c r="R4067" s="31" t="str">
        <f t="shared" si="127"/>
        <v/>
      </c>
      <c r="S4067" s="29">
        <f>IF($Q4067&lt;Parâmetros!$E$19,$G4067-1,$G4067)</f>
        <v>0</v>
      </c>
    </row>
    <row r="4068" spans="1:19" ht="15" customHeight="1" x14ac:dyDescent="0.25">
      <c r="A4068" s="116"/>
      <c r="B4068" s="65"/>
      <c r="C4068" s="65"/>
      <c r="D4068" s="66"/>
      <c r="E4068" s="67"/>
      <c r="F4068" s="65"/>
      <c r="G4068" s="66"/>
      <c r="J4068" s="65"/>
      <c r="K4068" s="65"/>
      <c r="L4068" s="66"/>
      <c r="M4068" s="65"/>
      <c r="N4068" s="65"/>
      <c r="O4068" s="65"/>
      <c r="P4068" s="66"/>
      <c r="Q4068" s="31">
        <f t="shared" si="126"/>
        <v>9999</v>
      </c>
      <c r="R4068" s="31" t="str">
        <f t="shared" si="127"/>
        <v/>
      </c>
      <c r="S4068" s="29">
        <f>IF($Q4068&lt;Parâmetros!$E$19,$G4068-1,$G4068)</f>
        <v>0</v>
      </c>
    </row>
    <row r="4069" spans="1:19" ht="15" customHeight="1" x14ac:dyDescent="0.25">
      <c r="A4069" s="116"/>
      <c r="B4069" s="65"/>
      <c r="C4069" s="65"/>
      <c r="D4069" s="66"/>
      <c r="E4069" s="67"/>
      <c r="F4069" s="65"/>
      <c r="G4069" s="66"/>
      <c r="J4069" s="65"/>
      <c r="K4069" s="65"/>
      <c r="L4069" s="66"/>
      <c r="M4069" s="65"/>
      <c r="N4069" s="65"/>
      <c r="O4069" s="65"/>
      <c r="P4069" s="66"/>
      <c r="Q4069" s="31">
        <f t="shared" si="126"/>
        <v>9999</v>
      </c>
      <c r="R4069" s="31" t="str">
        <f t="shared" si="127"/>
        <v/>
      </c>
      <c r="S4069" s="29">
        <f>IF($Q4069&lt;Parâmetros!$E$19,$G4069-1,$G4069)</f>
        <v>0</v>
      </c>
    </row>
    <row r="4070" spans="1:19" ht="15" customHeight="1" x14ac:dyDescent="0.25">
      <c r="A4070" s="116"/>
      <c r="B4070" s="65"/>
      <c r="C4070" s="65"/>
      <c r="D4070" s="66"/>
      <c r="E4070" s="67"/>
      <c r="F4070" s="65"/>
      <c r="G4070" s="66"/>
      <c r="J4070" s="65"/>
      <c r="K4070" s="65"/>
      <c r="L4070" s="66"/>
      <c r="M4070" s="65"/>
      <c r="N4070" s="65"/>
      <c r="O4070" s="65"/>
      <c r="P4070" s="66"/>
      <c r="Q4070" s="31">
        <f t="shared" si="126"/>
        <v>9999</v>
      </c>
      <c r="R4070" s="31" t="str">
        <f t="shared" si="127"/>
        <v/>
      </c>
      <c r="S4070" s="29">
        <f>IF($Q4070&lt;Parâmetros!$E$19,$G4070-1,$G4070)</f>
        <v>0</v>
      </c>
    </row>
    <row r="4071" spans="1:19" ht="15" customHeight="1" x14ac:dyDescent="0.25">
      <c r="A4071" s="116"/>
      <c r="B4071" s="65"/>
      <c r="C4071" s="65"/>
      <c r="D4071" s="66"/>
      <c r="E4071" s="67"/>
      <c r="F4071" s="65"/>
      <c r="G4071" s="66"/>
      <c r="J4071" s="65"/>
      <c r="K4071" s="65"/>
      <c r="L4071" s="66"/>
      <c r="M4071" s="65"/>
      <c r="N4071" s="65"/>
      <c r="O4071" s="65"/>
      <c r="P4071" s="66"/>
      <c r="Q4071" s="31">
        <f t="shared" si="126"/>
        <v>9999</v>
      </c>
      <c r="R4071" s="31" t="str">
        <f t="shared" si="127"/>
        <v/>
      </c>
      <c r="S4071" s="29">
        <f>IF($Q4071&lt;Parâmetros!$E$19,$G4071-1,$G4071)</f>
        <v>0</v>
      </c>
    </row>
    <row r="4072" spans="1:19" ht="15" customHeight="1" x14ac:dyDescent="0.25">
      <c r="A4072" s="116"/>
      <c r="B4072" s="65"/>
      <c r="C4072" s="65"/>
      <c r="D4072" s="66"/>
      <c r="E4072" s="67"/>
      <c r="F4072" s="65"/>
      <c r="G4072" s="66"/>
      <c r="J4072" s="65"/>
      <c r="K4072" s="65"/>
      <c r="L4072" s="66"/>
      <c r="M4072" s="65"/>
      <c r="O4072" s="65"/>
      <c r="P4072" s="66"/>
      <c r="Q4072" s="31">
        <f t="shared" si="126"/>
        <v>9999</v>
      </c>
      <c r="R4072" s="31" t="str">
        <f t="shared" si="127"/>
        <v/>
      </c>
      <c r="S4072" s="29">
        <f>IF($Q4072&lt;Parâmetros!$E$19,$G4072-1,$G4072)</f>
        <v>0</v>
      </c>
    </row>
    <row r="4073" spans="1:19" ht="15" customHeight="1" x14ac:dyDescent="0.25">
      <c r="A4073" s="116"/>
      <c r="B4073" s="65"/>
      <c r="C4073" s="65"/>
      <c r="D4073" s="66"/>
      <c r="E4073" s="67"/>
      <c r="F4073" s="65"/>
      <c r="G4073" s="66"/>
      <c r="J4073" s="65"/>
      <c r="K4073" s="65"/>
      <c r="L4073" s="66"/>
      <c r="M4073" s="65"/>
      <c r="O4073" s="65"/>
      <c r="P4073" s="66"/>
      <c r="Q4073" s="31">
        <f t="shared" si="126"/>
        <v>9999</v>
      </c>
      <c r="R4073" s="31" t="str">
        <f t="shared" si="127"/>
        <v/>
      </c>
      <c r="S4073" s="29">
        <f>IF($Q4073&lt;Parâmetros!$E$19,$G4073-1,$G4073)</f>
        <v>0</v>
      </c>
    </row>
    <row r="4074" spans="1:19" ht="15" customHeight="1" x14ac:dyDescent="0.25">
      <c r="A4074" s="116"/>
      <c r="B4074" s="65"/>
      <c r="C4074" s="65"/>
      <c r="D4074" s="66"/>
      <c r="E4074" s="67"/>
      <c r="F4074" s="65"/>
      <c r="G4074" s="66"/>
      <c r="J4074" s="65"/>
      <c r="K4074" s="65"/>
      <c r="L4074" s="66"/>
      <c r="M4074" s="65"/>
      <c r="O4074" s="65"/>
      <c r="P4074" s="66"/>
      <c r="Q4074" s="31">
        <f t="shared" si="126"/>
        <v>9999</v>
      </c>
      <c r="R4074" s="31" t="str">
        <f t="shared" si="127"/>
        <v/>
      </c>
      <c r="S4074" s="29">
        <f>IF($Q4074&lt;Parâmetros!$E$19,$G4074-1,$G4074)</f>
        <v>0</v>
      </c>
    </row>
    <row r="4075" spans="1:19" ht="15" customHeight="1" x14ac:dyDescent="0.25">
      <c r="A4075" s="116"/>
      <c r="B4075" s="65"/>
      <c r="C4075" s="65"/>
      <c r="D4075" s="66"/>
      <c r="E4075" s="67"/>
      <c r="F4075" s="65"/>
      <c r="G4075" s="66"/>
      <c r="J4075" s="65"/>
      <c r="K4075" s="65"/>
      <c r="L4075" s="66"/>
      <c r="M4075" s="65"/>
      <c r="O4075" s="65"/>
      <c r="P4075" s="66"/>
      <c r="Q4075" s="31">
        <f t="shared" si="126"/>
        <v>9999</v>
      </c>
      <c r="R4075" s="31" t="str">
        <f t="shared" si="127"/>
        <v/>
      </c>
      <c r="S4075" s="29">
        <f>IF($Q4075&lt;Parâmetros!$E$19,$G4075-1,$G4075)</f>
        <v>0</v>
      </c>
    </row>
    <row r="4076" spans="1:19" ht="15" customHeight="1" x14ac:dyDescent="0.25">
      <c r="A4076" s="116"/>
      <c r="B4076" s="65"/>
      <c r="C4076" s="65"/>
      <c r="D4076" s="66"/>
      <c r="E4076" s="67"/>
      <c r="F4076" s="65"/>
      <c r="G4076" s="66"/>
      <c r="J4076" s="65"/>
      <c r="K4076" s="65"/>
      <c r="L4076" s="66"/>
      <c r="M4076" s="65"/>
      <c r="N4076" s="65"/>
      <c r="O4076" s="65"/>
      <c r="P4076" s="66"/>
      <c r="Q4076" s="31">
        <f t="shared" si="126"/>
        <v>9999</v>
      </c>
      <c r="R4076" s="31" t="str">
        <f t="shared" si="127"/>
        <v/>
      </c>
      <c r="S4076" s="29">
        <f>IF($Q4076&lt;Parâmetros!$E$19,$G4076-1,$G4076)</f>
        <v>0</v>
      </c>
    </row>
    <row r="4077" spans="1:19" ht="15" customHeight="1" x14ac:dyDescent="0.25">
      <c r="A4077" s="116"/>
      <c r="B4077" s="65"/>
      <c r="C4077" s="65"/>
      <c r="D4077" s="66"/>
      <c r="E4077" s="67"/>
      <c r="F4077" s="65"/>
      <c r="G4077" s="66"/>
      <c r="J4077" s="65"/>
      <c r="K4077" s="65"/>
      <c r="L4077" s="66"/>
      <c r="M4077" s="65"/>
      <c r="O4077" s="65"/>
      <c r="P4077" s="66"/>
      <c r="Q4077" s="31">
        <f t="shared" si="126"/>
        <v>9999</v>
      </c>
      <c r="R4077" s="31" t="str">
        <f t="shared" si="127"/>
        <v/>
      </c>
      <c r="S4077" s="29">
        <f>IF($Q4077&lt;Parâmetros!$E$19,$G4077-1,$G4077)</f>
        <v>0</v>
      </c>
    </row>
    <row r="4078" spans="1:19" ht="15" customHeight="1" x14ac:dyDescent="0.25">
      <c r="A4078" s="116"/>
      <c r="B4078" s="65"/>
      <c r="C4078" s="65"/>
      <c r="D4078" s="66"/>
      <c r="E4078" s="67"/>
      <c r="F4078" s="65"/>
      <c r="G4078" s="66"/>
      <c r="J4078" s="65"/>
      <c r="K4078" s="65"/>
      <c r="L4078" s="66"/>
      <c r="M4078" s="65"/>
      <c r="O4078" s="65"/>
      <c r="P4078" s="66"/>
      <c r="Q4078" s="31">
        <f t="shared" si="126"/>
        <v>9999</v>
      </c>
      <c r="R4078" s="31" t="str">
        <f t="shared" si="127"/>
        <v/>
      </c>
      <c r="S4078" s="29">
        <f>IF($Q4078&lt;Parâmetros!$E$19,$G4078-1,$G4078)</f>
        <v>0</v>
      </c>
    </row>
    <row r="4079" spans="1:19" ht="15" customHeight="1" x14ac:dyDescent="0.25">
      <c r="A4079" s="116"/>
      <c r="B4079" s="65"/>
      <c r="C4079" s="65"/>
      <c r="D4079" s="66"/>
      <c r="E4079" s="67"/>
      <c r="F4079" s="65"/>
      <c r="G4079" s="66"/>
      <c r="J4079" s="65"/>
      <c r="K4079" s="65"/>
      <c r="L4079" s="66"/>
      <c r="M4079" s="65"/>
      <c r="N4079" s="65"/>
      <c r="O4079" s="65"/>
      <c r="P4079" s="66"/>
      <c r="Q4079" s="31">
        <f t="shared" si="126"/>
        <v>9999</v>
      </c>
      <c r="R4079" s="31" t="str">
        <f t="shared" si="127"/>
        <v/>
      </c>
      <c r="S4079" s="29">
        <f>IF($Q4079&lt;Parâmetros!$E$19,$G4079-1,$G4079)</f>
        <v>0</v>
      </c>
    </row>
    <row r="4080" spans="1:19" ht="15" customHeight="1" x14ac:dyDescent="0.25">
      <c r="A4080" s="116"/>
      <c r="B4080" s="65"/>
      <c r="C4080" s="65"/>
      <c r="D4080" s="66"/>
      <c r="E4080" s="67"/>
      <c r="F4080" s="65"/>
      <c r="G4080" s="66"/>
      <c r="J4080" s="65"/>
      <c r="K4080" s="65"/>
      <c r="L4080" s="66"/>
      <c r="M4080" s="65"/>
      <c r="N4080" s="65"/>
      <c r="O4080" s="65"/>
      <c r="P4080" s="66"/>
      <c r="Q4080" s="31">
        <f t="shared" si="126"/>
        <v>9999</v>
      </c>
      <c r="R4080" s="31" t="str">
        <f t="shared" si="127"/>
        <v/>
      </c>
      <c r="S4080" s="29">
        <f>IF($Q4080&lt;Parâmetros!$E$19,$G4080-1,$G4080)</f>
        <v>0</v>
      </c>
    </row>
    <row r="4081" spans="1:19" ht="15" customHeight="1" x14ac:dyDescent="0.25">
      <c r="A4081" s="116"/>
      <c r="B4081" s="65"/>
      <c r="C4081" s="65"/>
      <c r="D4081" s="66"/>
      <c r="E4081" s="67"/>
      <c r="F4081" s="65"/>
      <c r="G4081" s="66"/>
      <c r="J4081" s="65"/>
      <c r="K4081" s="65"/>
      <c r="L4081" s="66"/>
      <c r="M4081" s="65"/>
      <c r="N4081" s="65"/>
      <c r="O4081" s="65"/>
      <c r="P4081" s="66"/>
      <c r="Q4081" s="31">
        <f t="shared" si="126"/>
        <v>9999</v>
      </c>
      <c r="R4081" s="31" t="str">
        <f t="shared" si="127"/>
        <v/>
      </c>
      <c r="S4081" s="29">
        <f>IF($Q4081&lt;Parâmetros!$E$19,$G4081-1,$G4081)</f>
        <v>0</v>
      </c>
    </row>
    <row r="4082" spans="1:19" ht="15" customHeight="1" x14ac:dyDescent="0.25">
      <c r="A4082" s="116"/>
      <c r="B4082" s="65"/>
      <c r="C4082" s="65"/>
      <c r="D4082" s="66"/>
      <c r="E4082" s="67"/>
      <c r="F4082" s="65"/>
      <c r="G4082" s="66"/>
      <c r="J4082" s="65"/>
      <c r="K4082" s="65"/>
      <c r="L4082" s="66"/>
      <c r="M4082" s="65"/>
      <c r="N4082" s="65"/>
      <c r="O4082" s="65"/>
      <c r="P4082" s="66"/>
      <c r="Q4082" s="31">
        <f t="shared" si="126"/>
        <v>9999</v>
      </c>
      <c r="R4082" s="31" t="str">
        <f t="shared" si="127"/>
        <v/>
      </c>
      <c r="S4082" s="29">
        <f>IF($Q4082&lt;Parâmetros!$E$19,$G4082-1,$G4082)</f>
        <v>0</v>
      </c>
    </row>
    <row r="4083" spans="1:19" ht="15" customHeight="1" x14ac:dyDescent="0.25">
      <c r="A4083" s="116"/>
      <c r="B4083" s="65"/>
      <c r="C4083" s="65"/>
      <c r="D4083" s="66"/>
      <c r="E4083" s="67"/>
      <c r="F4083" s="65"/>
      <c r="G4083" s="66"/>
      <c r="J4083" s="65"/>
      <c r="K4083" s="65"/>
      <c r="L4083" s="66"/>
      <c r="M4083" s="65"/>
      <c r="N4083" s="65"/>
      <c r="O4083" s="65"/>
      <c r="P4083" s="66"/>
      <c r="Q4083" s="31">
        <f t="shared" si="126"/>
        <v>9999</v>
      </c>
      <c r="R4083" s="31" t="str">
        <f t="shared" si="127"/>
        <v/>
      </c>
      <c r="S4083" s="29">
        <f>IF($Q4083&lt;Parâmetros!$E$19,$G4083-1,$G4083)</f>
        <v>0</v>
      </c>
    </row>
    <row r="4084" spans="1:19" ht="15" customHeight="1" x14ac:dyDescent="0.25">
      <c r="A4084" s="116"/>
      <c r="B4084" s="65"/>
      <c r="C4084" s="65"/>
      <c r="D4084" s="66"/>
      <c r="E4084" s="67"/>
      <c r="F4084" s="65"/>
      <c r="G4084" s="66"/>
      <c r="J4084" s="65"/>
      <c r="K4084" s="65"/>
      <c r="L4084" s="66"/>
      <c r="M4084" s="65"/>
      <c r="N4084" s="65"/>
      <c r="O4084" s="65"/>
      <c r="P4084" s="66"/>
      <c r="Q4084" s="31">
        <f t="shared" si="126"/>
        <v>9999</v>
      </c>
      <c r="R4084" s="31" t="str">
        <f t="shared" si="127"/>
        <v/>
      </c>
      <c r="S4084" s="29">
        <f>IF($Q4084&lt;Parâmetros!$E$19,$G4084-1,$G4084)</f>
        <v>0</v>
      </c>
    </row>
    <row r="4085" spans="1:19" ht="15" customHeight="1" x14ac:dyDescent="0.25">
      <c r="A4085" s="116"/>
      <c r="B4085" s="65"/>
      <c r="C4085" s="65"/>
      <c r="D4085" s="66"/>
      <c r="E4085" s="67"/>
      <c r="F4085" s="65"/>
      <c r="G4085" s="66"/>
      <c r="J4085" s="65"/>
      <c r="K4085" s="65"/>
      <c r="L4085" s="66"/>
      <c r="M4085" s="65"/>
      <c r="N4085" s="65"/>
      <c r="O4085" s="65"/>
      <c r="P4085" s="66"/>
      <c r="Q4085" s="31">
        <f t="shared" si="126"/>
        <v>9999</v>
      </c>
      <c r="R4085" s="31" t="str">
        <f t="shared" si="127"/>
        <v/>
      </c>
      <c r="S4085" s="29">
        <f>IF($Q4085&lt;Parâmetros!$E$19,$G4085-1,$G4085)</f>
        <v>0</v>
      </c>
    </row>
    <row r="4086" spans="1:19" ht="15" customHeight="1" x14ac:dyDescent="0.25">
      <c r="A4086" s="116"/>
      <c r="B4086" s="65"/>
      <c r="C4086" s="65"/>
      <c r="D4086" s="66"/>
      <c r="E4086" s="67"/>
      <c r="F4086" s="65"/>
      <c r="G4086" s="66"/>
      <c r="J4086" s="65"/>
      <c r="K4086" s="65"/>
      <c r="L4086" s="66"/>
      <c r="M4086" s="65"/>
      <c r="N4086" s="65"/>
      <c r="O4086" s="65"/>
      <c r="P4086" s="66"/>
      <c r="Q4086" s="31">
        <f t="shared" si="126"/>
        <v>9999</v>
      </c>
      <c r="R4086" s="31" t="str">
        <f t="shared" si="127"/>
        <v/>
      </c>
      <c r="S4086" s="29">
        <f>IF($Q4086&lt;Parâmetros!$E$19,$G4086-1,$G4086)</f>
        <v>0</v>
      </c>
    </row>
    <row r="4087" spans="1:19" ht="15" customHeight="1" x14ac:dyDescent="0.25">
      <c r="A4087" s="116"/>
      <c r="B4087" s="65"/>
      <c r="C4087" s="65"/>
      <c r="D4087" s="66"/>
      <c r="E4087" s="67"/>
      <c r="F4087" s="65"/>
      <c r="G4087" s="66"/>
      <c r="J4087" s="65"/>
      <c r="K4087" s="65"/>
      <c r="L4087" s="66"/>
      <c r="M4087" s="65"/>
      <c r="O4087" s="65"/>
      <c r="P4087" s="66"/>
      <c r="Q4087" s="31">
        <f t="shared" si="126"/>
        <v>9999</v>
      </c>
      <c r="R4087" s="31" t="str">
        <f t="shared" si="127"/>
        <v/>
      </c>
      <c r="S4087" s="29">
        <f>IF($Q4087&lt;Parâmetros!$E$19,$G4087-1,$G4087)</f>
        <v>0</v>
      </c>
    </row>
    <row r="4088" spans="1:19" ht="15" customHeight="1" x14ac:dyDescent="0.25">
      <c r="A4088" s="116"/>
      <c r="B4088" s="65"/>
      <c r="C4088" s="65"/>
      <c r="D4088" s="66"/>
      <c r="E4088" s="67"/>
      <c r="F4088" s="65"/>
      <c r="G4088" s="66"/>
      <c r="J4088" s="65"/>
      <c r="K4088" s="65"/>
      <c r="L4088" s="66"/>
      <c r="M4088" s="65"/>
      <c r="O4088" s="65"/>
      <c r="P4088" s="66"/>
      <c r="Q4088" s="31">
        <f t="shared" si="126"/>
        <v>9999</v>
      </c>
      <c r="R4088" s="31" t="str">
        <f t="shared" si="127"/>
        <v/>
      </c>
      <c r="S4088" s="29">
        <f>IF($Q4088&lt;Parâmetros!$E$19,$G4088-1,$G4088)</f>
        <v>0</v>
      </c>
    </row>
    <row r="4089" spans="1:19" ht="15" customHeight="1" x14ac:dyDescent="0.25">
      <c r="A4089" s="116"/>
      <c r="B4089" s="65"/>
      <c r="C4089" s="65"/>
      <c r="D4089" s="66"/>
      <c r="E4089" s="67"/>
      <c r="F4089" s="65"/>
      <c r="G4089" s="66"/>
      <c r="J4089" s="65"/>
      <c r="K4089" s="65"/>
      <c r="L4089" s="66"/>
      <c r="M4089" s="65"/>
      <c r="N4089" s="65"/>
      <c r="O4089" s="65"/>
      <c r="P4089" s="66"/>
      <c r="Q4089" s="31">
        <f t="shared" si="126"/>
        <v>9999</v>
      </c>
      <c r="R4089" s="31" t="str">
        <f t="shared" si="127"/>
        <v/>
      </c>
      <c r="S4089" s="29">
        <f>IF($Q4089&lt;Parâmetros!$E$19,$G4089-1,$G4089)</f>
        <v>0</v>
      </c>
    </row>
    <row r="4090" spans="1:19" ht="15" customHeight="1" x14ac:dyDescent="0.25">
      <c r="A4090" s="116"/>
      <c r="B4090" s="65"/>
      <c r="C4090" s="65"/>
      <c r="D4090" s="66"/>
      <c r="E4090" s="67"/>
      <c r="F4090" s="65"/>
      <c r="G4090" s="66"/>
      <c r="J4090" s="65"/>
      <c r="K4090" s="65"/>
      <c r="L4090" s="66"/>
      <c r="M4090" s="65"/>
      <c r="N4090" s="65"/>
      <c r="O4090" s="65"/>
      <c r="P4090" s="66"/>
      <c r="Q4090" s="31">
        <f t="shared" si="126"/>
        <v>9999</v>
      </c>
      <c r="R4090" s="31" t="str">
        <f t="shared" si="127"/>
        <v/>
      </c>
      <c r="S4090" s="29">
        <f>IF($Q4090&lt;Parâmetros!$E$19,$G4090-1,$G4090)</f>
        <v>0</v>
      </c>
    </row>
    <row r="4091" spans="1:19" ht="15" customHeight="1" x14ac:dyDescent="0.25">
      <c r="A4091" s="116"/>
      <c r="B4091" s="65"/>
      <c r="C4091" s="65"/>
      <c r="D4091" s="66"/>
      <c r="E4091" s="67"/>
      <c r="F4091" s="65"/>
      <c r="G4091" s="66"/>
      <c r="J4091" s="65"/>
      <c r="K4091" s="65"/>
      <c r="L4091" s="66"/>
      <c r="M4091" s="65"/>
      <c r="N4091" s="65"/>
      <c r="O4091" s="65"/>
      <c r="P4091" s="66"/>
      <c r="Q4091" s="31">
        <f t="shared" si="126"/>
        <v>9999</v>
      </c>
      <c r="R4091" s="31" t="str">
        <f t="shared" si="127"/>
        <v/>
      </c>
      <c r="S4091" s="29">
        <f>IF($Q4091&lt;Parâmetros!$E$19,$G4091-1,$G4091)</f>
        <v>0</v>
      </c>
    </row>
    <row r="4092" spans="1:19" ht="15" customHeight="1" x14ac:dyDescent="0.25">
      <c r="A4092" s="116"/>
      <c r="B4092" s="65"/>
      <c r="C4092" s="65"/>
      <c r="D4092" s="66"/>
      <c r="E4092" s="67"/>
      <c r="F4092" s="65"/>
      <c r="G4092" s="66"/>
      <c r="J4092" s="65"/>
      <c r="K4092" s="65"/>
      <c r="L4092" s="66"/>
      <c r="M4092" s="65"/>
      <c r="N4092" s="65"/>
      <c r="O4092" s="65"/>
      <c r="P4092" s="66"/>
      <c r="Q4092" s="31">
        <f t="shared" ref="Q4092:Q4155" si="128">IFERROR(VALUE(LEFT($J4092,2))*60+VALUE(MID($J4092,4,2)),9999)</f>
        <v>9999</v>
      </c>
      <c r="R4092" s="31" t="str">
        <f t="shared" ref="R4092:R4155" si="129">IFERROR(VALUE(LEFT($K4092,2))*60+VALUE(MID($K4092,4,2)),"")</f>
        <v/>
      </c>
      <c r="S4092" s="29">
        <f>IF($Q4092&lt;Parâmetros!$E$19,$G4092-1,$G4092)</f>
        <v>0</v>
      </c>
    </row>
    <row r="4093" spans="1:19" ht="15" customHeight="1" x14ac:dyDescent="0.25">
      <c r="A4093" s="116"/>
      <c r="B4093" s="65"/>
      <c r="C4093" s="65"/>
      <c r="D4093" s="66"/>
      <c r="E4093" s="67"/>
      <c r="F4093" s="65"/>
      <c r="G4093" s="66"/>
      <c r="J4093" s="65"/>
      <c r="K4093" s="65"/>
      <c r="L4093" s="66"/>
      <c r="M4093" s="65"/>
      <c r="N4093" s="65"/>
      <c r="O4093" s="65"/>
      <c r="P4093" s="66"/>
      <c r="Q4093" s="31">
        <f t="shared" si="128"/>
        <v>9999</v>
      </c>
      <c r="R4093" s="31" t="str">
        <f t="shared" si="129"/>
        <v/>
      </c>
      <c r="S4093" s="29">
        <f>IF($Q4093&lt;Parâmetros!$E$19,$G4093-1,$G4093)</f>
        <v>0</v>
      </c>
    </row>
    <row r="4094" spans="1:19" ht="15" customHeight="1" x14ac:dyDescent="0.25">
      <c r="A4094" s="116"/>
      <c r="B4094" s="65"/>
      <c r="C4094" s="65"/>
      <c r="D4094" s="66"/>
      <c r="E4094" s="67"/>
      <c r="F4094" s="65"/>
      <c r="G4094" s="66"/>
      <c r="J4094" s="65"/>
      <c r="K4094" s="65"/>
      <c r="L4094" s="66"/>
      <c r="M4094" s="65"/>
      <c r="N4094" s="65"/>
      <c r="O4094" s="65"/>
      <c r="P4094" s="66"/>
      <c r="Q4094" s="31">
        <f t="shared" si="128"/>
        <v>9999</v>
      </c>
      <c r="R4094" s="31" t="str">
        <f t="shared" si="129"/>
        <v/>
      </c>
      <c r="S4094" s="29">
        <f>IF($Q4094&lt;Parâmetros!$E$19,$G4094-1,$G4094)</f>
        <v>0</v>
      </c>
    </row>
    <row r="4095" spans="1:19" ht="15" customHeight="1" x14ac:dyDescent="0.25">
      <c r="A4095" s="116"/>
      <c r="B4095" s="65"/>
      <c r="C4095" s="65"/>
      <c r="D4095" s="66"/>
      <c r="E4095" s="67"/>
      <c r="F4095" s="65"/>
      <c r="G4095" s="66"/>
      <c r="J4095" s="65"/>
      <c r="K4095" s="65"/>
      <c r="L4095" s="66"/>
      <c r="M4095" s="65"/>
      <c r="N4095" s="65"/>
      <c r="O4095" s="65"/>
      <c r="P4095" s="66"/>
      <c r="Q4095" s="31">
        <f t="shared" si="128"/>
        <v>9999</v>
      </c>
      <c r="R4095" s="31" t="str">
        <f t="shared" si="129"/>
        <v/>
      </c>
      <c r="S4095" s="29">
        <f>IF($Q4095&lt;Parâmetros!$E$19,$G4095-1,$G4095)</f>
        <v>0</v>
      </c>
    </row>
    <row r="4096" spans="1:19" ht="15" customHeight="1" x14ac:dyDescent="0.25">
      <c r="A4096" s="116"/>
      <c r="B4096" s="65"/>
      <c r="C4096" s="65"/>
      <c r="D4096" s="66"/>
      <c r="E4096" s="67"/>
      <c r="F4096" s="65"/>
      <c r="G4096" s="66"/>
      <c r="J4096" s="65"/>
      <c r="K4096" s="65"/>
      <c r="L4096" s="66"/>
      <c r="M4096" s="65"/>
      <c r="N4096" s="65"/>
      <c r="O4096" s="65"/>
      <c r="P4096" s="66"/>
      <c r="Q4096" s="31">
        <f t="shared" si="128"/>
        <v>9999</v>
      </c>
      <c r="R4096" s="31" t="str">
        <f t="shared" si="129"/>
        <v/>
      </c>
      <c r="S4096" s="29">
        <f>IF($Q4096&lt;Parâmetros!$E$19,$G4096-1,$G4096)</f>
        <v>0</v>
      </c>
    </row>
    <row r="4097" spans="1:19" ht="15" customHeight="1" x14ac:dyDescent="0.25">
      <c r="A4097" s="116"/>
      <c r="B4097" s="65"/>
      <c r="C4097" s="65"/>
      <c r="D4097" s="66"/>
      <c r="E4097" s="67"/>
      <c r="F4097" s="65"/>
      <c r="G4097" s="66"/>
      <c r="J4097" s="65"/>
      <c r="K4097" s="65"/>
      <c r="L4097" s="66"/>
      <c r="M4097" s="65"/>
      <c r="N4097" s="65"/>
      <c r="O4097" s="65"/>
      <c r="P4097" s="66"/>
      <c r="Q4097" s="31">
        <f t="shared" si="128"/>
        <v>9999</v>
      </c>
      <c r="R4097" s="31" t="str">
        <f t="shared" si="129"/>
        <v/>
      </c>
      <c r="S4097" s="29">
        <f>IF($Q4097&lt;Parâmetros!$E$19,$G4097-1,$G4097)</f>
        <v>0</v>
      </c>
    </row>
    <row r="4098" spans="1:19" ht="15" customHeight="1" x14ac:dyDescent="0.25">
      <c r="A4098" s="116"/>
      <c r="B4098" s="65"/>
      <c r="C4098" s="65"/>
      <c r="D4098" s="66"/>
      <c r="E4098" s="67"/>
      <c r="F4098" s="65"/>
      <c r="G4098" s="66"/>
      <c r="J4098" s="65"/>
      <c r="K4098" s="65"/>
      <c r="L4098" s="66"/>
      <c r="M4098" s="65"/>
      <c r="N4098" s="65"/>
      <c r="O4098" s="65"/>
      <c r="P4098" s="66"/>
      <c r="Q4098" s="31">
        <f t="shared" si="128"/>
        <v>9999</v>
      </c>
      <c r="R4098" s="31" t="str">
        <f t="shared" si="129"/>
        <v/>
      </c>
      <c r="S4098" s="29">
        <f>IF($Q4098&lt;Parâmetros!$E$19,$G4098-1,$G4098)</f>
        <v>0</v>
      </c>
    </row>
    <row r="4099" spans="1:19" ht="15" customHeight="1" x14ac:dyDescent="0.25">
      <c r="A4099" s="116"/>
      <c r="B4099" s="65"/>
      <c r="C4099" s="65"/>
      <c r="D4099" s="66"/>
      <c r="E4099" s="67"/>
      <c r="F4099" s="65"/>
      <c r="G4099" s="66"/>
      <c r="J4099" s="65"/>
      <c r="K4099" s="65"/>
      <c r="L4099" s="66"/>
      <c r="M4099" s="65"/>
      <c r="N4099" s="65"/>
      <c r="O4099" s="65"/>
      <c r="P4099" s="66"/>
      <c r="Q4099" s="31">
        <f t="shared" si="128"/>
        <v>9999</v>
      </c>
      <c r="R4099" s="31" t="str">
        <f t="shared" si="129"/>
        <v/>
      </c>
      <c r="S4099" s="29">
        <f>IF($Q4099&lt;Parâmetros!$E$19,$G4099-1,$G4099)</f>
        <v>0</v>
      </c>
    </row>
    <row r="4100" spans="1:19" ht="15" customHeight="1" x14ac:dyDescent="0.25">
      <c r="A4100" s="116"/>
      <c r="B4100" s="65"/>
      <c r="C4100" s="65"/>
      <c r="D4100" s="66"/>
      <c r="E4100" s="67"/>
      <c r="F4100" s="65"/>
      <c r="G4100" s="66"/>
      <c r="J4100" s="65"/>
      <c r="K4100" s="65"/>
      <c r="L4100" s="66"/>
      <c r="M4100" s="65"/>
      <c r="N4100" s="65"/>
      <c r="O4100" s="65"/>
      <c r="P4100" s="66"/>
      <c r="Q4100" s="31">
        <f t="shared" si="128"/>
        <v>9999</v>
      </c>
      <c r="R4100" s="31" t="str">
        <f t="shared" si="129"/>
        <v/>
      </c>
      <c r="S4100" s="29">
        <f>IF($Q4100&lt;Parâmetros!$E$19,$G4100-1,$G4100)</f>
        <v>0</v>
      </c>
    </row>
    <row r="4101" spans="1:19" ht="15" customHeight="1" x14ac:dyDescent="0.25">
      <c r="A4101" s="116"/>
      <c r="B4101" s="65"/>
      <c r="C4101" s="65"/>
      <c r="D4101" s="66"/>
      <c r="E4101" s="67"/>
      <c r="F4101" s="65"/>
      <c r="G4101" s="66"/>
      <c r="J4101" s="65"/>
      <c r="K4101" s="65"/>
      <c r="L4101" s="66"/>
      <c r="M4101" s="65"/>
      <c r="N4101" s="65"/>
      <c r="O4101" s="65"/>
      <c r="P4101" s="66"/>
      <c r="Q4101" s="31">
        <f t="shared" si="128"/>
        <v>9999</v>
      </c>
      <c r="R4101" s="31" t="str">
        <f t="shared" si="129"/>
        <v/>
      </c>
      <c r="S4101" s="29">
        <f>IF($Q4101&lt;Parâmetros!$E$19,$G4101-1,$G4101)</f>
        <v>0</v>
      </c>
    </row>
    <row r="4102" spans="1:19" ht="15" customHeight="1" x14ac:dyDescent="0.25">
      <c r="A4102" s="116"/>
      <c r="B4102" s="65"/>
      <c r="C4102" s="65"/>
      <c r="D4102" s="66"/>
      <c r="E4102" s="67"/>
      <c r="F4102" s="65"/>
      <c r="G4102" s="66"/>
      <c r="J4102" s="65"/>
      <c r="K4102" s="65"/>
      <c r="L4102" s="66"/>
      <c r="M4102" s="65"/>
      <c r="N4102" s="65"/>
      <c r="O4102" s="65"/>
      <c r="P4102" s="66"/>
      <c r="Q4102" s="31">
        <f t="shared" si="128"/>
        <v>9999</v>
      </c>
      <c r="R4102" s="31" t="str">
        <f t="shared" si="129"/>
        <v/>
      </c>
      <c r="S4102" s="29">
        <f>IF($Q4102&lt;Parâmetros!$E$19,$G4102-1,$G4102)</f>
        <v>0</v>
      </c>
    </row>
    <row r="4103" spans="1:19" ht="15" customHeight="1" x14ac:dyDescent="0.25">
      <c r="A4103" s="116"/>
      <c r="B4103" s="65"/>
      <c r="C4103" s="65"/>
      <c r="D4103" s="66"/>
      <c r="E4103" s="67"/>
      <c r="F4103" s="65"/>
      <c r="G4103" s="66"/>
      <c r="J4103" s="65"/>
      <c r="K4103" s="65"/>
      <c r="L4103" s="66"/>
      <c r="M4103" s="65"/>
      <c r="N4103" s="65"/>
      <c r="O4103" s="65"/>
      <c r="P4103" s="66"/>
      <c r="Q4103" s="31">
        <f t="shared" si="128"/>
        <v>9999</v>
      </c>
      <c r="R4103" s="31" t="str">
        <f t="shared" si="129"/>
        <v/>
      </c>
      <c r="S4103" s="29">
        <f>IF($Q4103&lt;Parâmetros!$E$19,$G4103-1,$G4103)</f>
        <v>0</v>
      </c>
    </row>
    <row r="4104" spans="1:19" ht="15" customHeight="1" x14ac:dyDescent="0.25">
      <c r="A4104" s="116"/>
      <c r="B4104" s="65"/>
      <c r="C4104" s="65"/>
      <c r="D4104" s="66"/>
      <c r="E4104" s="67"/>
      <c r="F4104" s="65"/>
      <c r="G4104" s="66"/>
      <c r="J4104" s="65"/>
      <c r="K4104" s="65"/>
      <c r="L4104" s="66"/>
      <c r="M4104" s="65"/>
      <c r="N4104" s="65"/>
      <c r="O4104" s="65"/>
      <c r="P4104" s="66"/>
      <c r="Q4104" s="31">
        <f t="shared" si="128"/>
        <v>9999</v>
      </c>
      <c r="R4104" s="31" t="str">
        <f t="shared" si="129"/>
        <v/>
      </c>
      <c r="S4104" s="29">
        <f>IF($Q4104&lt;Parâmetros!$E$19,$G4104-1,$G4104)</f>
        <v>0</v>
      </c>
    </row>
    <row r="4105" spans="1:19" ht="15" customHeight="1" x14ac:dyDescent="0.25">
      <c r="A4105" s="116"/>
      <c r="B4105" s="65"/>
      <c r="C4105" s="65"/>
      <c r="D4105" s="66"/>
      <c r="E4105" s="67"/>
      <c r="F4105" s="65"/>
      <c r="G4105" s="66"/>
      <c r="J4105" s="65"/>
      <c r="K4105" s="65"/>
      <c r="L4105" s="66"/>
      <c r="M4105" s="65"/>
      <c r="N4105" s="65"/>
      <c r="O4105" s="65"/>
      <c r="P4105" s="66"/>
      <c r="Q4105" s="31">
        <f t="shared" si="128"/>
        <v>9999</v>
      </c>
      <c r="R4105" s="31" t="str">
        <f t="shared" si="129"/>
        <v/>
      </c>
      <c r="S4105" s="29">
        <f>IF($Q4105&lt;Parâmetros!$E$19,$G4105-1,$G4105)</f>
        <v>0</v>
      </c>
    </row>
    <row r="4106" spans="1:19" ht="15" customHeight="1" x14ac:dyDescent="0.25">
      <c r="A4106" s="116"/>
      <c r="B4106" s="65"/>
      <c r="C4106" s="65"/>
      <c r="D4106" s="66"/>
      <c r="E4106" s="67"/>
      <c r="F4106" s="65"/>
      <c r="G4106" s="66"/>
      <c r="J4106" s="65"/>
      <c r="K4106" s="65"/>
      <c r="L4106" s="66"/>
      <c r="M4106" s="65"/>
      <c r="N4106" s="65"/>
      <c r="O4106" s="65"/>
      <c r="P4106" s="66"/>
      <c r="Q4106" s="31">
        <f t="shared" si="128"/>
        <v>9999</v>
      </c>
      <c r="R4106" s="31" t="str">
        <f t="shared" si="129"/>
        <v/>
      </c>
      <c r="S4106" s="29">
        <f>IF($Q4106&lt;Parâmetros!$E$19,$G4106-1,$G4106)</f>
        <v>0</v>
      </c>
    </row>
    <row r="4107" spans="1:19" ht="15" customHeight="1" x14ac:dyDescent="0.25">
      <c r="A4107" s="116"/>
      <c r="B4107" s="65"/>
      <c r="C4107" s="65"/>
      <c r="D4107" s="66"/>
      <c r="E4107" s="67"/>
      <c r="F4107" s="65"/>
      <c r="G4107" s="66"/>
      <c r="J4107" s="65"/>
      <c r="K4107" s="65"/>
      <c r="L4107" s="66"/>
      <c r="M4107" s="65"/>
      <c r="N4107" s="65"/>
      <c r="O4107" s="65"/>
      <c r="P4107" s="66"/>
      <c r="Q4107" s="31">
        <f t="shared" si="128"/>
        <v>9999</v>
      </c>
      <c r="R4107" s="31" t="str">
        <f t="shared" si="129"/>
        <v/>
      </c>
      <c r="S4107" s="29">
        <f>IF($Q4107&lt;Parâmetros!$E$19,$G4107-1,$G4107)</f>
        <v>0</v>
      </c>
    </row>
    <row r="4108" spans="1:19" ht="15" customHeight="1" x14ac:dyDescent="0.25">
      <c r="A4108" s="116"/>
      <c r="B4108" s="65"/>
      <c r="C4108" s="65"/>
      <c r="D4108" s="66"/>
      <c r="E4108" s="67"/>
      <c r="F4108" s="65"/>
      <c r="G4108" s="66"/>
      <c r="J4108" s="65"/>
      <c r="K4108" s="65"/>
      <c r="L4108" s="66"/>
      <c r="M4108" s="65"/>
      <c r="N4108" s="65"/>
      <c r="O4108" s="65"/>
      <c r="P4108" s="66"/>
      <c r="Q4108" s="31">
        <f t="shared" si="128"/>
        <v>9999</v>
      </c>
      <c r="R4108" s="31" t="str">
        <f t="shared" si="129"/>
        <v/>
      </c>
      <c r="S4108" s="29">
        <f>IF($Q4108&lt;Parâmetros!$E$19,$G4108-1,$G4108)</f>
        <v>0</v>
      </c>
    </row>
    <row r="4109" spans="1:19" ht="15" customHeight="1" x14ac:dyDescent="0.25">
      <c r="A4109" s="116"/>
      <c r="B4109" s="65"/>
      <c r="C4109" s="65"/>
      <c r="D4109" s="66"/>
      <c r="E4109" s="67"/>
      <c r="F4109" s="65"/>
      <c r="G4109" s="66"/>
      <c r="J4109" s="65"/>
      <c r="K4109" s="65"/>
      <c r="L4109" s="66"/>
      <c r="M4109" s="65"/>
      <c r="N4109" s="65"/>
      <c r="O4109" s="65"/>
      <c r="P4109" s="66"/>
      <c r="Q4109" s="31">
        <f t="shared" si="128"/>
        <v>9999</v>
      </c>
      <c r="R4109" s="31" t="str">
        <f t="shared" si="129"/>
        <v/>
      </c>
      <c r="S4109" s="29">
        <f>IF($Q4109&lt;Parâmetros!$E$19,$G4109-1,$G4109)</f>
        <v>0</v>
      </c>
    </row>
    <row r="4110" spans="1:19" ht="15" customHeight="1" x14ac:dyDescent="0.25">
      <c r="A4110" s="116"/>
      <c r="B4110" s="65"/>
      <c r="C4110" s="65"/>
      <c r="D4110" s="66"/>
      <c r="E4110" s="67"/>
      <c r="F4110" s="65"/>
      <c r="G4110" s="66"/>
      <c r="J4110" s="65"/>
      <c r="K4110" s="65"/>
      <c r="L4110" s="66"/>
      <c r="M4110" s="65"/>
      <c r="N4110" s="65"/>
      <c r="O4110" s="65"/>
      <c r="P4110" s="66"/>
      <c r="Q4110" s="31">
        <f t="shared" si="128"/>
        <v>9999</v>
      </c>
      <c r="R4110" s="31" t="str">
        <f t="shared" si="129"/>
        <v/>
      </c>
      <c r="S4110" s="29">
        <f>IF($Q4110&lt;Parâmetros!$E$19,$G4110-1,$G4110)</f>
        <v>0</v>
      </c>
    </row>
    <row r="4111" spans="1:19" ht="15" customHeight="1" x14ac:dyDescent="0.25">
      <c r="A4111" s="116"/>
      <c r="B4111" s="65"/>
      <c r="C4111" s="65"/>
      <c r="D4111" s="66"/>
      <c r="E4111" s="67"/>
      <c r="F4111" s="65"/>
      <c r="G4111" s="66"/>
      <c r="J4111" s="65"/>
      <c r="K4111" s="65"/>
      <c r="L4111" s="66"/>
      <c r="M4111" s="65"/>
      <c r="N4111" s="65"/>
      <c r="O4111" s="65"/>
      <c r="P4111" s="66"/>
      <c r="Q4111" s="31">
        <f t="shared" si="128"/>
        <v>9999</v>
      </c>
      <c r="R4111" s="31" t="str">
        <f t="shared" si="129"/>
        <v/>
      </c>
      <c r="S4111" s="29">
        <f>IF($Q4111&lt;Parâmetros!$E$19,$G4111-1,$G4111)</f>
        <v>0</v>
      </c>
    </row>
    <row r="4112" spans="1:19" ht="15" customHeight="1" x14ac:dyDescent="0.25">
      <c r="A4112" s="116"/>
      <c r="B4112" s="65"/>
      <c r="C4112" s="65"/>
      <c r="D4112" s="66"/>
      <c r="E4112" s="67"/>
      <c r="F4112" s="65"/>
      <c r="G4112" s="66"/>
      <c r="J4112" s="65"/>
      <c r="K4112" s="65"/>
      <c r="L4112" s="66"/>
      <c r="M4112" s="65"/>
      <c r="O4112" s="65"/>
      <c r="P4112" s="66"/>
      <c r="Q4112" s="31">
        <f t="shared" si="128"/>
        <v>9999</v>
      </c>
      <c r="R4112" s="31" t="str">
        <f t="shared" si="129"/>
        <v/>
      </c>
      <c r="S4112" s="29">
        <f>IF($Q4112&lt;Parâmetros!$E$19,$G4112-1,$G4112)</f>
        <v>0</v>
      </c>
    </row>
    <row r="4113" spans="1:19" ht="15" customHeight="1" x14ac:dyDescent="0.25">
      <c r="A4113" s="116"/>
      <c r="B4113" s="65"/>
      <c r="C4113" s="65"/>
      <c r="D4113" s="66"/>
      <c r="E4113" s="67"/>
      <c r="F4113" s="65"/>
      <c r="G4113" s="66"/>
      <c r="J4113" s="65"/>
      <c r="K4113" s="65"/>
      <c r="L4113" s="66"/>
      <c r="M4113" s="65"/>
      <c r="N4113" s="65"/>
      <c r="O4113" s="65"/>
      <c r="P4113" s="66"/>
      <c r="Q4113" s="31">
        <f t="shared" si="128"/>
        <v>9999</v>
      </c>
      <c r="R4113" s="31" t="str">
        <f t="shared" si="129"/>
        <v/>
      </c>
      <c r="S4113" s="29">
        <f>IF($Q4113&lt;Parâmetros!$E$19,$G4113-1,$G4113)</f>
        <v>0</v>
      </c>
    </row>
    <row r="4114" spans="1:19" ht="15" customHeight="1" x14ac:dyDescent="0.25">
      <c r="A4114" s="116"/>
      <c r="B4114" s="65"/>
      <c r="C4114" s="65"/>
      <c r="D4114" s="66"/>
      <c r="E4114" s="67"/>
      <c r="F4114" s="65"/>
      <c r="G4114" s="66"/>
      <c r="J4114" s="65"/>
      <c r="K4114" s="65"/>
      <c r="L4114" s="66"/>
      <c r="M4114" s="65"/>
      <c r="O4114" s="65"/>
      <c r="P4114" s="66"/>
      <c r="Q4114" s="31">
        <f t="shared" si="128"/>
        <v>9999</v>
      </c>
      <c r="R4114" s="31" t="str">
        <f t="shared" si="129"/>
        <v/>
      </c>
      <c r="S4114" s="29">
        <f>IF($Q4114&lt;Parâmetros!$E$19,$G4114-1,$G4114)</f>
        <v>0</v>
      </c>
    </row>
    <row r="4115" spans="1:19" ht="15" customHeight="1" x14ac:dyDescent="0.25">
      <c r="A4115" s="116"/>
      <c r="B4115" s="65"/>
      <c r="C4115" s="65"/>
      <c r="D4115" s="66"/>
      <c r="E4115" s="67"/>
      <c r="F4115" s="65"/>
      <c r="G4115" s="66"/>
      <c r="J4115" s="65"/>
      <c r="K4115" s="65"/>
      <c r="L4115" s="66"/>
      <c r="M4115" s="65"/>
      <c r="O4115" s="65"/>
      <c r="P4115" s="66"/>
      <c r="Q4115" s="31">
        <f t="shared" si="128"/>
        <v>9999</v>
      </c>
      <c r="R4115" s="31" t="str">
        <f t="shared" si="129"/>
        <v/>
      </c>
      <c r="S4115" s="29">
        <f>IF($Q4115&lt;Parâmetros!$E$19,$G4115-1,$G4115)</f>
        <v>0</v>
      </c>
    </row>
    <row r="4116" spans="1:19" ht="15" customHeight="1" x14ac:dyDescent="0.25">
      <c r="A4116" s="116"/>
      <c r="B4116" s="65"/>
      <c r="C4116" s="65"/>
      <c r="D4116" s="66"/>
      <c r="E4116" s="67"/>
      <c r="F4116" s="65"/>
      <c r="G4116" s="66"/>
      <c r="J4116" s="65"/>
      <c r="K4116" s="65"/>
      <c r="L4116" s="66"/>
      <c r="M4116" s="65"/>
      <c r="O4116" s="65"/>
      <c r="P4116" s="66"/>
      <c r="Q4116" s="31">
        <f t="shared" si="128"/>
        <v>9999</v>
      </c>
      <c r="R4116" s="31" t="str">
        <f t="shared" si="129"/>
        <v/>
      </c>
      <c r="S4116" s="29">
        <f>IF($Q4116&lt;Parâmetros!$E$19,$G4116-1,$G4116)</f>
        <v>0</v>
      </c>
    </row>
    <row r="4117" spans="1:19" ht="15" customHeight="1" x14ac:dyDescent="0.25">
      <c r="A4117" s="116"/>
      <c r="B4117" s="65"/>
      <c r="C4117" s="65"/>
      <c r="D4117" s="66"/>
      <c r="E4117" s="67"/>
      <c r="F4117" s="65"/>
      <c r="G4117" s="66"/>
      <c r="J4117" s="65"/>
      <c r="K4117" s="65"/>
      <c r="L4117" s="66"/>
      <c r="M4117" s="65"/>
      <c r="N4117" s="65"/>
      <c r="O4117" s="65"/>
      <c r="P4117" s="66"/>
      <c r="Q4117" s="31">
        <f t="shared" si="128"/>
        <v>9999</v>
      </c>
      <c r="R4117" s="31" t="str">
        <f t="shared" si="129"/>
        <v/>
      </c>
      <c r="S4117" s="29">
        <f>IF($Q4117&lt;Parâmetros!$E$19,$G4117-1,$G4117)</f>
        <v>0</v>
      </c>
    </row>
    <row r="4118" spans="1:19" ht="15" customHeight="1" x14ac:dyDescent="0.25">
      <c r="A4118" s="116"/>
      <c r="B4118" s="65"/>
      <c r="C4118" s="65"/>
      <c r="D4118" s="66"/>
      <c r="E4118" s="67"/>
      <c r="F4118" s="65"/>
      <c r="G4118" s="66"/>
      <c r="J4118" s="65"/>
      <c r="K4118" s="65"/>
      <c r="L4118" s="66"/>
      <c r="M4118" s="65"/>
      <c r="N4118" s="65"/>
      <c r="O4118" s="65"/>
      <c r="P4118" s="66"/>
      <c r="Q4118" s="31">
        <f t="shared" si="128"/>
        <v>9999</v>
      </c>
      <c r="R4118" s="31" t="str">
        <f t="shared" si="129"/>
        <v/>
      </c>
      <c r="S4118" s="29">
        <f>IF($Q4118&lt;Parâmetros!$E$19,$G4118-1,$G4118)</f>
        <v>0</v>
      </c>
    </row>
    <row r="4119" spans="1:19" ht="15" customHeight="1" x14ac:dyDescent="0.25">
      <c r="A4119" s="116"/>
      <c r="B4119" s="65"/>
      <c r="C4119" s="65"/>
      <c r="D4119" s="66"/>
      <c r="E4119" s="67"/>
      <c r="F4119" s="65"/>
      <c r="G4119" s="66"/>
      <c r="J4119" s="65"/>
      <c r="K4119" s="65"/>
      <c r="L4119" s="66"/>
      <c r="M4119" s="65"/>
      <c r="N4119" s="65"/>
      <c r="O4119" s="65"/>
      <c r="P4119" s="66"/>
      <c r="Q4119" s="31">
        <f t="shared" si="128"/>
        <v>9999</v>
      </c>
      <c r="R4119" s="31" t="str">
        <f t="shared" si="129"/>
        <v/>
      </c>
      <c r="S4119" s="29">
        <f>IF($Q4119&lt;Parâmetros!$E$19,$G4119-1,$G4119)</f>
        <v>0</v>
      </c>
    </row>
    <row r="4120" spans="1:19" ht="15" customHeight="1" x14ac:dyDescent="0.25">
      <c r="A4120" s="116"/>
      <c r="B4120" s="65"/>
      <c r="C4120" s="65"/>
      <c r="D4120" s="66"/>
      <c r="E4120" s="67"/>
      <c r="F4120" s="65"/>
      <c r="G4120" s="66"/>
      <c r="J4120" s="65"/>
      <c r="K4120" s="65"/>
      <c r="L4120" s="66"/>
      <c r="M4120" s="65"/>
      <c r="N4120" s="65"/>
      <c r="O4120" s="65"/>
      <c r="P4120" s="66"/>
      <c r="Q4120" s="31">
        <f t="shared" si="128"/>
        <v>9999</v>
      </c>
      <c r="R4120" s="31" t="str">
        <f t="shared" si="129"/>
        <v/>
      </c>
      <c r="S4120" s="29">
        <f>IF($Q4120&lt;Parâmetros!$E$19,$G4120-1,$G4120)</f>
        <v>0</v>
      </c>
    </row>
    <row r="4121" spans="1:19" ht="15" customHeight="1" x14ac:dyDescent="0.25">
      <c r="A4121" s="116"/>
      <c r="B4121" s="65"/>
      <c r="C4121" s="65"/>
      <c r="D4121" s="66"/>
      <c r="E4121" s="67"/>
      <c r="F4121" s="65"/>
      <c r="G4121" s="66"/>
      <c r="J4121" s="65"/>
      <c r="K4121" s="65"/>
      <c r="L4121" s="66"/>
      <c r="M4121" s="65"/>
      <c r="N4121" s="65"/>
      <c r="O4121" s="65"/>
      <c r="P4121" s="66"/>
      <c r="Q4121" s="31">
        <f t="shared" si="128"/>
        <v>9999</v>
      </c>
      <c r="R4121" s="31" t="str">
        <f t="shared" si="129"/>
        <v/>
      </c>
      <c r="S4121" s="29">
        <f>IF($Q4121&lt;Parâmetros!$E$19,$G4121-1,$G4121)</f>
        <v>0</v>
      </c>
    </row>
    <row r="4122" spans="1:19" ht="15" customHeight="1" x14ac:dyDescent="0.25">
      <c r="A4122" s="116"/>
      <c r="B4122" s="65"/>
      <c r="C4122" s="65"/>
      <c r="D4122" s="66"/>
      <c r="E4122" s="67"/>
      <c r="F4122" s="65"/>
      <c r="G4122" s="66"/>
      <c r="J4122" s="65"/>
      <c r="K4122" s="65"/>
      <c r="L4122" s="66"/>
      <c r="M4122" s="65"/>
      <c r="N4122" s="65"/>
      <c r="O4122" s="65"/>
      <c r="P4122" s="66"/>
      <c r="Q4122" s="31">
        <f t="shared" si="128"/>
        <v>9999</v>
      </c>
      <c r="R4122" s="31" t="str">
        <f t="shared" si="129"/>
        <v/>
      </c>
      <c r="S4122" s="29">
        <f>IF($Q4122&lt;Parâmetros!$E$19,$G4122-1,$G4122)</f>
        <v>0</v>
      </c>
    </row>
    <row r="4123" spans="1:19" ht="15" customHeight="1" x14ac:dyDescent="0.25">
      <c r="A4123" s="116"/>
      <c r="B4123" s="65"/>
      <c r="C4123" s="65"/>
      <c r="D4123" s="66"/>
      <c r="E4123" s="67"/>
      <c r="F4123" s="65"/>
      <c r="G4123" s="66"/>
      <c r="J4123" s="65"/>
      <c r="K4123" s="65"/>
      <c r="L4123" s="66"/>
      <c r="M4123" s="65"/>
      <c r="N4123" s="65"/>
      <c r="O4123" s="65"/>
      <c r="P4123" s="66"/>
      <c r="Q4123" s="31">
        <f t="shared" si="128"/>
        <v>9999</v>
      </c>
      <c r="R4123" s="31" t="str">
        <f t="shared" si="129"/>
        <v/>
      </c>
      <c r="S4123" s="29">
        <f>IF($Q4123&lt;Parâmetros!$E$19,$G4123-1,$G4123)</f>
        <v>0</v>
      </c>
    </row>
    <row r="4124" spans="1:19" ht="15" customHeight="1" x14ac:dyDescent="0.25">
      <c r="A4124" s="116"/>
      <c r="B4124" s="65"/>
      <c r="C4124" s="65"/>
      <c r="D4124" s="66"/>
      <c r="E4124" s="67"/>
      <c r="F4124" s="65"/>
      <c r="G4124" s="66"/>
      <c r="J4124" s="65"/>
      <c r="K4124" s="65"/>
      <c r="L4124" s="66"/>
      <c r="M4124" s="65"/>
      <c r="N4124" s="65"/>
      <c r="O4124" s="65"/>
      <c r="P4124" s="66"/>
      <c r="Q4124" s="31">
        <f t="shared" si="128"/>
        <v>9999</v>
      </c>
      <c r="R4124" s="31" t="str">
        <f t="shared" si="129"/>
        <v/>
      </c>
      <c r="S4124" s="29">
        <f>IF($Q4124&lt;Parâmetros!$E$19,$G4124-1,$G4124)</f>
        <v>0</v>
      </c>
    </row>
    <row r="4125" spans="1:19" ht="15" customHeight="1" x14ac:dyDescent="0.25">
      <c r="A4125" s="116"/>
      <c r="B4125" s="65"/>
      <c r="C4125" s="65"/>
      <c r="D4125" s="66"/>
      <c r="E4125" s="67"/>
      <c r="F4125" s="65"/>
      <c r="G4125" s="66"/>
      <c r="J4125" s="65"/>
      <c r="K4125" s="65"/>
      <c r="L4125" s="66"/>
      <c r="M4125" s="65"/>
      <c r="N4125" s="65"/>
      <c r="O4125" s="65"/>
      <c r="P4125" s="66"/>
      <c r="Q4125" s="31">
        <f t="shared" si="128"/>
        <v>9999</v>
      </c>
      <c r="R4125" s="31" t="str">
        <f t="shared" si="129"/>
        <v/>
      </c>
      <c r="S4125" s="29">
        <f>IF($Q4125&lt;Parâmetros!$E$19,$G4125-1,$G4125)</f>
        <v>0</v>
      </c>
    </row>
    <row r="4126" spans="1:19" ht="15" customHeight="1" x14ac:dyDescent="0.25">
      <c r="A4126" s="116"/>
      <c r="B4126" s="65"/>
      <c r="C4126" s="65"/>
      <c r="D4126" s="66"/>
      <c r="E4126" s="67"/>
      <c r="F4126" s="65"/>
      <c r="G4126" s="66"/>
      <c r="J4126" s="65"/>
      <c r="K4126" s="65"/>
      <c r="L4126" s="66"/>
      <c r="M4126" s="65"/>
      <c r="N4126" s="65"/>
      <c r="O4126" s="65"/>
      <c r="P4126" s="66"/>
      <c r="Q4126" s="31">
        <f t="shared" si="128"/>
        <v>9999</v>
      </c>
      <c r="R4126" s="31" t="str">
        <f t="shared" si="129"/>
        <v/>
      </c>
      <c r="S4126" s="29">
        <f>IF($Q4126&lt;Parâmetros!$E$19,$G4126-1,$G4126)</f>
        <v>0</v>
      </c>
    </row>
    <row r="4127" spans="1:19" ht="15" customHeight="1" x14ac:dyDescent="0.25">
      <c r="A4127" s="116"/>
      <c r="B4127" s="65"/>
      <c r="C4127" s="65"/>
      <c r="D4127" s="66"/>
      <c r="E4127" s="67"/>
      <c r="F4127" s="65"/>
      <c r="G4127" s="66"/>
      <c r="J4127" s="65"/>
      <c r="K4127" s="65"/>
      <c r="L4127" s="66"/>
      <c r="M4127" s="65"/>
      <c r="N4127" s="65"/>
      <c r="O4127" s="65"/>
      <c r="P4127" s="66"/>
      <c r="Q4127" s="31">
        <f t="shared" si="128"/>
        <v>9999</v>
      </c>
      <c r="R4127" s="31" t="str">
        <f t="shared" si="129"/>
        <v/>
      </c>
      <c r="S4127" s="29">
        <f>IF($Q4127&lt;Parâmetros!$E$19,$G4127-1,$G4127)</f>
        <v>0</v>
      </c>
    </row>
    <row r="4128" spans="1:19" ht="15" customHeight="1" x14ac:dyDescent="0.25">
      <c r="A4128" s="116"/>
      <c r="B4128" s="65"/>
      <c r="C4128" s="65"/>
      <c r="D4128" s="66"/>
      <c r="E4128" s="67"/>
      <c r="F4128" s="65"/>
      <c r="G4128" s="66"/>
      <c r="J4128" s="65"/>
      <c r="K4128" s="65"/>
      <c r="L4128" s="66"/>
      <c r="M4128" s="65"/>
      <c r="N4128" s="65"/>
      <c r="O4128" s="65"/>
      <c r="P4128" s="66"/>
      <c r="Q4128" s="31">
        <f t="shared" si="128"/>
        <v>9999</v>
      </c>
      <c r="R4128" s="31" t="str">
        <f t="shared" si="129"/>
        <v/>
      </c>
      <c r="S4128" s="29">
        <f>IF($Q4128&lt;Parâmetros!$E$19,$G4128-1,$G4128)</f>
        <v>0</v>
      </c>
    </row>
    <row r="4129" spans="1:19" ht="15" customHeight="1" x14ac:dyDescent="0.25">
      <c r="A4129" s="116"/>
      <c r="B4129" s="65"/>
      <c r="C4129" s="65"/>
      <c r="D4129" s="66"/>
      <c r="E4129" s="67"/>
      <c r="F4129" s="65"/>
      <c r="G4129" s="66"/>
      <c r="J4129" s="65"/>
      <c r="K4129" s="65"/>
      <c r="L4129" s="66"/>
      <c r="M4129" s="65"/>
      <c r="N4129" s="65"/>
      <c r="O4129" s="65"/>
      <c r="P4129" s="66"/>
      <c r="Q4129" s="31">
        <f t="shared" si="128"/>
        <v>9999</v>
      </c>
      <c r="R4129" s="31" t="str">
        <f t="shared" si="129"/>
        <v/>
      </c>
      <c r="S4129" s="29">
        <f>IF($Q4129&lt;Parâmetros!$E$19,$G4129-1,$G4129)</f>
        <v>0</v>
      </c>
    </row>
    <row r="4130" spans="1:19" ht="15" customHeight="1" x14ac:dyDescent="0.25">
      <c r="A4130" s="116"/>
      <c r="B4130" s="65"/>
      <c r="C4130" s="65"/>
      <c r="D4130" s="66"/>
      <c r="E4130" s="67"/>
      <c r="F4130" s="65"/>
      <c r="G4130" s="66"/>
      <c r="J4130" s="65"/>
      <c r="K4130" s="65"/>
      <c r="L4130" s="66"/>
      <c r="M4130" s="65"/>
      <c r="O4130" s="65"/>
      <c r="P4130" s="66"/>
      <c r="Q4130" s="31">
        <f t="shared" si="128"/>
        <v>9999</v>
      </c>
      <c r="R4130" s="31" t="str">
        <f t="shared" si="129"/>
        <v/>
      </c>
      <c r="S4130" s="29">
        <f>IF($Q4130&lt;Parâmetros!$E$19,$G4130-1,$G4130)</f>
        <v>0</v>
      </c>
    </row>
    <row r="4131" spans="1:19" ht="15" customHeight="1" x14ac:dyDescent="0.25">
      <c r="A4131" s="116"/>
      <c r="B4131" s="65"/>
      <c r="C4131" s="65"/>
      <c r="D4131" s="66"/>
      <c r="E4131" s="67"/>
      <c r="F4131" s="65"/>
      <c r="G4131" s="66"/>
      <c r="J4131" s="65"/>
      <c r="K4131" s="65"/>
      <c r="L4131" s="66"/>
      <c r="M4131" s="65"/>
      <c r="N4131" s="65"/>
      <c r="O4131" s="65"/>
      <c r="P4131" s="66"/>
      <c r="Q4131" s="31">
        <f t="shared" si="128"/>
        <v>9999</v>
      </c>
      <c r="R4131" s="31" t="str">
        <f t="shared" si="129"/>
        <v/>
      </c>
      <c r="S4131" s="29">
        <f>IF($Q4131&lt;Parâmetros!$E$19,$G4131-1,$G4131)</f>
        <v>0</v>
      </c>
    </row>
    <row r="4132" spans="1:19" ht="15" customHeight="1" x14ac:dyDescent="0.25">
      <c r="A4132" s="116"/>
      <c r="B4132" s="65"/>
      <c r="C4132" s="65"/>
      <c r="D4132" s="66"/>
      <c r="E4132" s="67"/>
      <c r="F4132" s="65"/>
      <c r="G4132" s="66"/>
      <c r="J4132" s="65"/>
      <c r="K4132" s="65"/>
      <c r="L4132" s="66"/>
      <c r="M4132" s="65"/>
      <c r="O4132" s="65"/>
      <c r="P4132" s="66"/>
      <c r="Q4132" s="31">
        <f t="shared" si="128"/>
        <v>9999</v>
      </c>
      <c r="R4132" s="31" t="str">
        <f t="shared" si="129"/>
        <v/>
      </c>
      <c r="S4132" s="29">
        <f>IF($Q4132&lt;Parâmetros!$E$19,$G4132-1,$G4132)</f>
        <v>0</v>
      </c>
    </row>
    <row r="4133" spans="1:19" ht="15" customHeight="1" x14ac:dyDescent="0.25">
      <c r="A4133" s="116"/>
      <c r="B4133" s="65"/>
      <c r="C4133" s="65"/>
      <c r="D4133" s="66"/>
      <c r="E4133" s="67"/>
      <c r="F4133" s="65"/>
      <c r="G4133" s="66"/>
      <c r="J4133" s="65"/>
      <c r="K4133" s="65"/>
      <c r="L4133" s="66"/>
      <c r="M4133" s="65"/>
      <c r="O4133" s="65"/>
      <c r="P4133" s="66"/>
      <c r="Q4133" s="31">
        <f t="shared" si="128"/>
        <v>9999</v>
      </c>
      <c r="R4133" s="31" t="str">
        <f t="shared" si="129"/>
        <v/>
      </c>
      <c r="S4133" s="29">
        <f>IF($Q4133&lt;Parâmetros!$E$19,$G4133-1,$G4133)</f>
        <v>0</v>
      </c>
    </row>
    <row r="4134" spans="1:19" ht="15" customHeight="1" x14ac:dyDescent="0.25">
      <c r="A4134" s="116"/>
      <c r="B4134" s="65"/>
      <c r="C4134" s="65"/>
      <c r="D4134" s="66"/>
      <c r="E4134" s="67"/>
      <c r="F4134" s="65"/>
      <c r="G4134" s="66"/>
      <c r="J4134" s="65"/>
      <c r="K4134" s="65"/>
      <c r="L4134" s="66"/>
      <c r="M4134" s="65"/>
      <c r="O4134" s="65"/>
      <c r="P4134" s="66"/>
      <c r="Q4134" s="31">
        <f t="shared" si="128"/>
        <v>9999</v>
      </c>
      <c r="R4134" s="31" t="str">
        <f t="shared" si="129"/>
        <v/>
      </c>
      <c r="S4134" s="29">
        <f>IF($Q4134&lt;Parâmetros!$E$19,$G4134-1,$G4134)</f>
        <v>0</v>
      </c>
    </row>
    <row r="4135" spans="1:19" ht="15" customHeight="1" x14ac:dyDescent="0.25">
      <c r="A4135" s="116"/>
      <c r="B4135" s="65"/>
      <c r="C4135" s="65"/>
      <c r="D4135" s="66"/>
      <c r="E4135" s="67"/>
      <c r="F4135" s="65"/>
      <c r="G4135" s="66"/>
      <c r="J4135" s="65"/>
      <c r="K4135" s="65"/>
      <c r="L4135" s="66"/>
      <c r="M4135" s="65"/>
      <c r="O4135" s="65"/>
      <c r="P4135" s="66"/>
      <c r="Q4135" s="31">
        <f t="shared" si="128"/>
        <v>9999</v>
      </c>
      <c r="R4135" s="31" t="str">
        <f t="shared" si="129"/>
        <v/>
      </c>
      <c r="S4135" s="29">
        <f>IF($Q4135&lt;Parâmetros!$E$19,$G4135-1,$G4135)</f>
        <v>0</v>
      </c>
    </row>
    <row r="4136" spans="1:19" ht="15" customHeight="1" x14ac:dyDescent="0.25">
      <c r="A4136" s="116"/>
      <c r="B4136" s="65"/>
      <c r="C4136" s="65"/>
      <c r="D4136" s="66"/>
      <c r="E4136" s="67"/>
      <c r="F4136" s="65"/>
      <c r="G4136" s="66"/>
      <c r="J4136" s="65"/>
      <c r="K4136" s="65"/>
      <c r="L4136" s="66"/>
      <c r="M4136" s="65"/>
      <c r="O4136" s="65"/>
      <c r="P4136" s="66"/>
      <c r="Q4136" s="31">
        <f t="shared" si="128"/>
        <v>9999</v>
      </c>
      <c r="R4136" s="31" t="str">
        <f t="shared" si="129"/>
        <v/>
      </c>
      <c r="S4136" s="29">
        <f>IF($Q4136&lt;Parâmetros!$E$19,$G4136-1,$G4136)</f>
        <v>0</v>
      </c>
    </row>
    <row r="4137" spans="1:19" ht="15" customHeight="1" x14ac:dyDescent="0.25">
      <c r="A4137" s="116"/>
      <c r="B4137" s="65"/>
      <c r="C4137" s="65"/>
      <c r="D4137" s="66"/>
      <c r="E4137" s="67"/>
      <c r="F4137" s="65"/>
      <c r="G4137" s="66"/>
      <c r="J4137" s="65"/>
      <c r="K4137" s="65"/>
      <c r="L4137" s="66"/>
      <c r="M4137" s="65"/>
      <c r="N4137" s="65"/>
      <c r="O4137" s="65"/>
      <c r="P4137" s="66"/>
      <c r="Q4137" s="31">
        <f t="shared" si="128"/>
        <v>9999</v>
      </c>
      <c r="R4137" s="31" t="str">
        <f t="shared" si="129"/>
        <v/>
      </c>
      <c r="S4137" s="29">
        <f>IF($Q4137&lt;Parâmetros!$E$19,$G4137-1,$G4137)</f>
        <v>0</v>
      </c>
    </row>
    <row r="4138" spans="1:19" ht="15" customHeight="1" x14ac:dyDescent="0.25">
      <c r="A4138" s="116"/>
      <c r="B4138" s="65"/>
      <c r="C4138" s="65"/>
      <c r="D4138" s="66"/>
      <c r="E4138" s="67"/>
      <c r="F4138" s="65"/>
      <c r="G4138" s="66"/>
      <c r="J4138" s="65"/>
      <c r="K4138" s="65"/>
      <c r="L4138" s="66"/>
      <c r="M4138" s="65"/>
      <c r="O4138" s="65"/>
      <c r="P4138" s="66"/>
      <c r="Q4138" s="31">
        <f t="shared" si="128"/>
        <v>9999</v>
      </c>
      <c r="R4138" s="31" t="str">
        <f t="shared" si="129"/>
        <v/>
      </c>
      <c r="S4138" s="29">
        <f>IF($Q4138&lt;Parâmetros!$E$19,$G4138-1,$G4138)</f>
        <v>0</v>
      </c>
    </row>
    <row r="4139" spans="1:19" ht="15" customHeight="1" x14ac:dyDescent="0.25">
      <c r="A4139" s="116"/>
      <c r="B4139" s="65"/>
      <c r="C4139" s="65"/>
      <c r="D4139" s="66"/>
      <c r="E4139" s="67"/>
      <c r="F4139" s="65"/>
      <c r="G4139" s="66"/>
      <c r="J4139" s="65"/>
      <c r="K4139" s="65"/>
      <c r="L4139" s="66"/>
      <c r="M4139" s="65"/>
      <c r="O4139" s="65"/>
      <c r="P4139" s="66"/>
      <c r="Q4139" s="31">
        <f t="shared" si="128"/>
        <v>9999</v>
      </c>
      <c r="R4139" s="31" t="str">
        <f t="shared" si="129"/>
        <v/>
      </c>
      <c r="S4139" s="29">
        <f>IF($Q4139&lt;Parâmetros!$E$19,$G4139-1,$G4139)</f>
        <v>0</v>
      </c>
    </row>
    <row r="4140" spans="1:19" ht="15" customHeight="1" x14ac:dyDescent="0.25">
      <c r="A4140" s="116"/>
      <c r="B4140" s="65"/>
      <c r="C4140" s="65"/>
      <c r="D4140" s="66"/>
      <c r="E4140" s="67"/>
      <c r="F4140" s="65"/>
      <c r="G4140" s="66"/>
      <c r="J4140" s="65"/>
      <c r="K4140" s="65"/>
      <c r="L4140" s="66"/>
      <c r="M4140" s="65"/>
      <c r="N4140" s="65"/>
      <c r="O4140" s="65"/>
      <c r="P4140" s="66"/>
      <c r="Q4140" s="31">
        <f t="shared" si="128"/>
        <v>9999</v>
      </c>
      <c r="R4140" s="31" t="str">
        <f t="shared" si="129"/>
        <v/>
      </c>
      <c r="S4140" s="29">
        <f>IF($Q4140&lt;Parâmetros!$E$19,$G4140-1,$G4140)</f>
        <v>0</v>
      </c>
    </row>
    <row r="4141" spans="1:19" ht="15" customHeight="1" x14ac:dyDescent="0.25">
      <c r="A4141" s="116"/>
      <c r="B4141" s="65"/>
      <c r="C4141" s="65"/>
      <c r="D4141" s="66"/>
      <c r="E4141" s="67"/>
      <c r="F4141" s="65"/>
      <c r="G4141" s="66"/>
      <c r="J4141" s="65"/>
      <c r="K4141" s="65"/>
      <c r="L4141" s="66"/>
      <c r="M4141" s="65"/>
      <c r="N4141" s="65"/>
      <c r="O4141" s="65"/>
      <c r="P4141" s="66"/>
      <c r="Q4141" s="31">
        <f t="shared" si="128"/>
        <v>9999</v>
      </c>
      <c r="R4141" s="31" t="str">
        <f t="shared" si="129"/>
        <v/>
      </c>
      <c r="S4141" s="29">
        <f>IF($Q4141&lt;Parâmetros!$E$19,$G4141-1,$G4141)</f>
        <v>0</v>
      </c>
    </row>
    <row r="4142" spans="1:19" ht="15" customHeight="1" x14ac:dyDescent="0.25">
      <c r="A4142" s="116"/>
      <c r="B4142" s="65"/>
      <c r="C4142" s="65"/>
      <c r="D4142" s="66"/>
      <c r="E4142" s="67"/>
      <c r="F4142" s="65"/>
      <c r="G4142" s="66"/>
      <c r="J4142" s="65"/>
      <c r="K4142" s="65"/>
      <c r="L4142" s="66"/>
      <c r="M4142" s="65"/>
      <c r="N4142" s="65"/>
      <c r="O4142" s="65"/>
      <c r="P4142" s="66"/>
      <c r="Q4142" s="31">
        <f t="shared" si="128"/>
        <v>9999</v>
      </c>
      <c r="R4142" s="31" t="str">
        <f t="shared" si="129"/>
        <v/>
      </c>
      <c r="S4142" s="29">
        <f>IF($Q4142&lt;Parâmetros!$E$19,$G4142-1,$G4142)</f>
        <v>0</v>
      </c>
    </row>
    <row r="4143" spans="1:19" ht="15" customHeight="1" x14ac:dyDescent="0.25">
      <c r="A4143" s="116"/>
      <c r="B4143" s="65"/>
      <c r="C4143" s="65"/>
      <c r="D4143" s="66"/>
      <c r="E4143" s="67"/>
      <c r="F4143" s="65"/>
      <c r="G4143" s="66"/>
      <c r="J4143" s="65"/>
      <c r="K4143" s="65"/>
      <c r="L4143" s="66"/>
      <c r="M4143" s="65"/>
      <c r="N4143" s="65"/>
      <c r="O4143" s="65"/>
      <c r="P4143" s="66"/>
      <c r="Q4143" s="31">
        <f t="shared" si="128"/>
        <v>9999</v>
      </c>
      <c r="R4143" s="31" t="str">
        <f t="shared" si="129"/>
        <v/>
      </c>
      <c r="S4143" s="29">
        <f>IF($Q4143&lt;Parâmetros!$E$19,$G4143-1,$G4143)</f>
        <v>0</v>
      </c>
    </row>
    <row r="4144" spans="1:19" ht="15" customHeight="1" x14ac:dyDescent="0.25">
      <c r="A4144" s="116"/>
      <c r="B4144" s="65"/>
      <c r="C4144" s="65"/>
      <c r="D4144" s="66"/>
      <c r="E4144" s="67"/>
      <c r="F4144" s="65"/>
      <c r="G4144" s="66"/>
      <c r="J4144" s="65"/>
      <c r="K4144" s="65"/>
      <c r="L4144" s="66"/>
      <c r="M4144" s="65"/>
      <c r="N4144" s="65"/>
      <c r="O4144" s="65"/>
      <c r="P4144" s="66"/>
      <c r="Q4144" s="31">
        <f t="shared" si="128"/>
        <v>9999</v>
      </c>
      <c r="R4144" s="31" t="str">
        <f t="shared" si="129"/>
        <v/>
      </c>
      <c r="S4144" s="29">
        <f>IF($Q4144&lt;Parâmetros!$E$19,$G4144-1,$G4144)</f>
        <v>0</v>
      </c>
    </row>
    <row r="4145" spans="1:19" ht="15" customHeight="1" x14ac:dyDescent="0.25">
      <c r="A4145" s="116"/>
      <c r="B4145" s="65"/>
      <c r="C4145" s="65"/>
      <c r="D4145" s="66"/>
      <c r="E4145" s="67"/>
      <c r="F4145" s="65"/>
      <c r="G4145" s="66"/>
      <c r="J4145" s="65"/>
      <c r="K4145" s="65"/>
      <c r="L4145" s="66"/>
      <c r="M4145" s="65"/>
      <c r="N4145" s="65"/>
      <c r="O4145" s="65"/>
      <c r="P4145" s="66"/>
      <c r="Q4145" s="31">
        <f t="shared" si="128"/>
        <v>9999</v>
      </c>
      <c r="R4145" s="31" t="str">
        <f t="shared" si="129"/>
        <v/>
      </c>
      <c r="S4145" s="29">
        <f>IF($Q4145&lt;Parâmetros!$E$19,$G4145-1,$G4145)</f>
        <v>0</v>
      </c>
    </row>
    <row r="4146" spans="1:19" ht="15" customHeight="1" x14ac:dyDescent="0.25">
      <c r="A4146" s="116"/>
      <c r="B4146" s="65"/>
      <c r="C4146" s="65"/>
      <c r="D4146" s="66"/>
      <c r="E4146" s="67"/>
      <c r="F4146" s="65"/>
      <c r="G4146" s="66"/>
      <c r="J4146" s="65"/>
      <c r="K4146" s="65"/>
      <c r="L4146" s="66"/>
      <c r="M4146" s="65"/>
      <c r="N4146" s="65"/>
      <c r="O4146" s="65"/>
      <c r="P4146" s="66"/>
      <c r="Q4146" s="31">
        <f t="shared" si="128"/>
        <v>9999</v>
      </c>
      <c r="R4146" s="31" t="str">
        <f t="shared" si="129"/>
        <v/>
      </c>
      <c r="S4146" s="29">
        <f>IF($Q4146&lt;Parâmetros!$E$19,$G4146-1,$G4146)</f>
        <v>0</v>
      </c>
    </row>
    <row r="4147" spans="1:19" ht="15" customHeight="1" x14ac:dyDescent="0.25">
      <c r="A4147" s="116"/>
      <c r="B4147" s="65"/>
      <c r="C4147" s="65"/>
      <c r="D4147" s="66"/>
      <c r="E4147" s="67"/>
      <c r="F4147" s="65"/>
      <c r="G4147" s="66"/>
      <c r="J4147" s="65"/>
      <c r="K4147" s="65"/>
      <c r="L4147" s="66"/>
      <c r="M4147" s="65"/>
      <c r="N4147" s="65"/>
      <c r="O4147" s="65"/>
      <c r="P4147" s="66"/>
      <c r="Q4147" s="31">
        <f t="shared" si="128"/>
        <v>9999</v>
      </c>
      <c r="R4147" s="31" t="str">
        <f t="shared" si="129"/>
        <v/>
      </c>
      <c r="S4147" s="29">
        <f>IF($Q4147&lt;Parâmetros!$E$19,$G4147-1,$G4147)</f>
        <v>0</v>
      </c>
    </row>
    <row r="4148" spans="1:19" ht="15" customHeight="1" x14ac:dyDescent="0.25">
      <c r="A4148" s="116"/>
      <c r="B4148" s="65"/>
      <c r="C4148" s="65"/>
      <c r="D4148" s="66"/>
      <c r="E4148" s="67"/>
      <c r="F4148" s="65"/>
      <c r="G4148" s="66"/>
      <c r="J4148" s="65"/>
      <c r="K4148" s="65"/>
      <c r="L4148" s="66"/>
      <c r="M4148" s="65"/>
      <c r="N4148" s="65"/>
      <c r="O4148" s="65"/>
      <c r="P4148" s="66"/>
      <c r="Q4148" s="31">
        <f t="shared" si="128"/>
        <v>9999</v>
      </c>
      <c r="R4148" s="31" t="str">
        <f t="shared" si="129"/>
        <v/>
      </c>
      <c r="S4148" s="29">
        <f>IF($Q4148&lt;Parâmetros!$E$19,$G4148-1,$G4148)</f>
        <v>0</v>
      </c>
    </row>
    <row r="4149" spans="1:19" ht="15" customHeight="1" x14ac:dyDescent="0.25">
      <c r="A4149" s="116"/>
      <c r="B4149" s="65"/>
      <c r="C4149" s="65"/>
      <c r="D4149" s="66"/>
      <c r="E4149" s="67"/>
      <c r="F4149" s="65"/>
      <c r="G4149" s="66"/>
      <c r="J4149" s="65"/>
      <c r="K4149" s="65"/>
      <c r="L4149" s="66"/>
      <c r="M4149" s="65"/>
      <c r="N4149" s="65"/>
      <c r="O4149" s="65"/>
      <c r="P4149" s="66"/>
      <c r="Q4149" s="31">
        <f t="shared" si="128"/>
        <v>9999</v>
      </c>
      <c r="R4149" s="31" t="str">
        <f t="shared" si="129"/>
        <v/>
      </c>
      <c r="S4149" s="29">
        <f>IF($Q4149&lt;Parâmetros!$E$19,$G4149-1,$G4149)</f>
        <v>0</v>
      </c>
    </row>
    <row r="4150" spans="1:19" ht="15" customHeight="1" x14ac:dyDescent="0.25">
      <c r="A4150" s="116"/>
      <c r="B4150" s="65"/>
      <c r="C4150" s="65"/>
      <c r="D4150" s="66"/>
      <c r="E4150" s="67"/>
      <c r="F4150" s="65"/>
      <c r="G4150" s="66"/>
      <c r="J4150" s="65"/>
      <c r="K4150" s="65"/>
      <c r="L4150" s="66"/>
      <c r="M4150" s="65"/>
      <c r="N4150" s="65"/>
      <c r="O4150" s="65"/>
      <c r="P4150" s="66"/>
      <c r="Q4150" s="31">
        <f t="shared" si="128"/>
        <v>9999</v>
      </c>
      <c r="R4150" s="31" t="str">
        <f t="shared" si="129"/>
        <v/>
      </c>
      <c r="S4150" s="29">
        <f>IF($Q4150&lt;Parâmetros!$E$19,$G4150-1,$G4150)</f>
        <v>0</v>
      </c>
    </row>
    <row r="4151" spans="1:19" ht="15" customHeight="1" x14ac:dyDescent="0.25">
      <c r="A4151" s="116"/>
      <c r="B4151" s="65"/>
      <c r="C4151" s="65"/>
      <c r="D4151" s="66"/>
      <c r="E4151" s="67"/>
      <c r="F4151" s="65"/>
      <c r="G4151" s="66"/>
      <c r="J4151" s="65"/>
      <c r="K4151" s="65"/>
      <c r="L4151" s="66"/>
      <c r="M4151" s="65"/>
      <c r="N4151" s="65"/>
      <c r="O4151" s="65"/>
      <c r="P4151" s="66"/>
      <c r="Q4151" s="31">
        <f t="shared" si="128"/>
        <v>9999</v>
      </c>
      <c r="R4151" s="31" t="str">
        <f t="shared" si="129"/>
        <v/>
      </c>
      <c r="S4151" s="29">
        <f>IF($Q4151&lt;Parâmetros!$E$19,$G4151-1,$G4151)</f>
        <v>0</v>
      </c>
    </row>
    <row r="4152" spans="1:19" ht="15" customHeight="1" x14ac:dyDescent="0.25">
      <c r="A4152" s="116"/>
      <c r="B4152" s="65"/>
      <c r="C4152" s="65"/>
      <c r="D4152" s="66"/>
      <c r="E4152" s="67"/>
      <c r="F4152" s="65"/>
      <c r="G4152" s="66"/>
      <c r="J4152" s="65"/>
      <c r="K4152" s="65"/>
      <c r="L4152" s="66"/>
      <c r="M4152" s="65"/>
      <c r="N4152" s="65"/>
      <c r="O4152" s="65"/>
      <c r="P4152" s="66"/>
      <c r="Q4152" s="31">
        <f t="shared" si="128"/>
        <v>9999</v>
      </c>
      <c r="R4152" s="31" t="str">
        <f t="shared" si="129"/>
        <v/>
      </c>
      <c r="S4152" s="29">
        <f>IF($Q4152&lt;Parâmetros!$E$19,$G4152-1,$G4152)</f>
        <v>0</v>
      </c>
    </row>
    <row r="4153" spans="1:19" ht="15" customHeight="1" x14ac:dyDescent="0.25">
      <c r="A4153" s="116"/>
      <c r="B4153" s="65"/>
      <c r="C4153" s="65"/>
      <c r="D4153" s="66"/>
      <c r="E4153" s="67"/>
      <c r="F4153" s="65"/>
      <c r="G4153" s="66"/>
      <c r="J4153" s="65"/>
      <c r="K4153" s="65"/>
      <c r="L4153" s="66"/>
      <c r="M4153" s="65"/>
      <c r="N4153" s="65"/>
      <c r="O4153" s="65"/>
      <c r="P4153" s="66"/>
      <c r="Q4153" s="31">
        <f t="shared" si="128"/>
        <v>9999</v>
      </c>
      <c r="R4153" s="31" t="str">
        <f t="shared" si="129"/>
        <v/>
      </c>
      <c r="S4153" s="29">
        <f>IF($Q4153&lt;Parâmetros!$E$19,$G4153-1,$G4153)</f>
        <v>0</v>
      </c>
    </row>
    <row r="4154" spans="1:19" ht="15" customHeight="1" x14ac:dyDescent="0.25">
      <c r="A4154" s="116"/>
      <c r="B4154" s="65"/>
      <c r="C4154" s="65"/>
      <c r="D4154" s="66"/>
      <c r="E4154" s="67"/>
      <c r="F4154" s="65"/>
      <c r="G4154" s="66"/>
      <c r="J4154" s="65"/>
      <c r="K4154" s="65"/>
      <c r="L4154" s="66"/>
      <c r="M4154" s="65"/>
      <c r="N4154" s="65"/>
      <c r="O4154" s="65"/>
      <c r="P4154" s="66"/>
      <c r="Q4154" s="31">
        <f t="shared" si="128"/>
        <v>9999</v>
      </c>
      <c r="R4154" s="31" t="str">
        <f t="shared" si="129"/>
        <v/>
      </c>
      <c r="S4154" s="29">
        <f>IF($Q4154&lt;Parâmetros!$E$19,$G4154-1,$G4154)</f>
        <v>0</v>
      </c>
    </row>
    <row r="4155" spans="1:19" ht="15" customHeight="1" x14ac:dyDescent="0.25">
      <c r="A4155" s="116"/>
      <c r="B4155" s="65"/>
      <c r="C4155" s="65"/>
      <c r="D4155" s="66"/>
      <c r="E4155" s="67"/>
      <c r="F4155" s="65"/>
      <c r="G4155" s="66"/>
      <c r="J4155" s="65"/>
      <c r="K4155" s="65"/>
      <c r="L4155" s="66"/>
      <c r="M4155" s="65"/>
      <c r="O4155" s="65"/>
      <c r="P4155" s="66"/>
      <c r="Q4155" s="31">
        <f t="shared" si="128"/>
        <v>9999</v>
      </c>
      <c r="R4155" s="31" t="str">
        <f t="shared" si="129"/>
        <v/>
      </c>
      <c r="S4155" s="29">
        <f>IF($Q4155&lt;Parâmetros!$E$19,$G4155-1,$G4155)</f>
        <v>0</v>
      </c>
    </row>
    <row r="4156" spans="1:19" ht="15" customHeight="1" x14ac:dyDescent="0.25">
      <c r="A4156" s="116"/>
      <c r="B4156" s="65"/>
      <c r="C4156" s="65"/>
      <c r="D4156" s="66"/>
      <c r="E4156" s="67"/>
      <c r="F4156" s="65"/>
      <c r="G4156" s="66"/>
      <c r="J4156" s="65"/>
      <c r="K4156" s="65"/>
      <c r="L4156" s="66"/>
      <c r="M4156" s="65"/>
      <c r="O4156" s="65"/>
      <c r="P4156" s="66"/>
      <c r="Q4156" s="31">
        <f t="shared" ref="Q4156:Q4219" si="130">IFERROR(VALUE(LEFT($J4156,2))*60+VALUE(MID($J4156,4,2)),9999)</f>
        <v>9999</v>
      </c>
      <c r="R4156" s="31" t="str">
        <f t="shared" ref="R4156:R4219" si="131">IFERROR(VALUE(LEFT($K4156,2))*60+VALUE(MID($K4156,4,2)),"")</f>
        <v/>
      </c>
      <c r="S4156" s="29">
        <f>IF($Q4156&lt;Parâmetros!$E$19,$G4156-1,$G4156)</f>
        <v>0</v>
      </c>
    </row>
    <row r="4157" spans="1:19" ht="15" customHeight="1" x14ac:dyDescent="0.25">
      <c r="A4157" s="116"/>
      <c r="B4157" s="65"/>
      <c r="C4157" s="65"/>
      <c r="D4157" s="66"/>
      <c r="E4157" s="67"/>
      <c r="F4157" s="65"/>
      <c r="G4157" s="66"/>
      <c r="J4157" s="65"/>
      <c r="K4157" s="65"/>
      <c r="L4157" s="66"/>
      <c r="M4157" s="65"/>
      <c r="N4157" s="65"/>
      <c r="O4157" s="65"/>
      <c r="P4157" s="66"/>
      <c r="Q4157" s="31">
        <f t="shared" si="130"/>
        <v>9999</v>
      </c>
      <c r="R4157" s="31" t="str">
        <f t="shared" si="131"/>
        <v/>
      </c>
      <c r="S4157" s="29">
        <f>IF($Q4157&lt;Parâmetros!$E$19,$G4157-1,$G4157)</f>
        <v>0</v>
      </c>
    </row>
    <row r="4158" spans="1:19" ht="15" customHeight="1" x14ac:dyDescent="0.25">
      <c r="A4158" s="116"/>
      <c r="B4158" s="65"/>
      <c r="C4158" s="65"/>
      <c r="D4158" s="66"/>
      <c r="E4158" s="67"/>
      <c r="F4158" s="65"/>
      <c r="G4158" s="66"/>
      <c r="J4158" s="65"/>
      <c r="K4158" s="65"/>
      <c r="L4158" s="66"/>
      <c r="M4158" s="65"/>
      <c r="O4158" s="65"/>
      <c r="P4158" s="66"/>
      <c r="Q4158" s="31">
        <f t="shared" si="130"/>
        <v>9999</v>
      </c>
      <c r="R4158" s="31" t="str">
        <f t="shared" si="131"/>
        <v/>
      </c>
      <c r="S4158" s="29">
        <f>IF($Q4158&lt;Parâmetros!$E$19,$G4158-1,$G4158)</f>
        <v>0</v>
      </c>
    </row>
    <row r="4159" spans="1:19" ht="15" customHeight="1" x14ac:dyDescent="0.25">
      <c r="A4159" s="116"/>
      <c r="B4159" s="65"/>
      <c r="C4159" s="65"/>
      <c r="D4159" s="66"/>
      <c r="E4159" s="67"/>
      <c r="F4159" s="65"/>
      <c r="G4159" s="66"/>
      <c r="J4159" s="65"/>
      <c r="K4159" s="65"/>
      <c r="L4159" s="66"/>
      <c r="M4159" s="65"/>
      <c r="O4159" s="65"/>
      <c r="P4159" s="66"/>
      <c r="Q4159" s="31">
        <f t="shared" si="130"/>
        <v>9999</v>
      </c>
      <c r="R4159" s="31" t="str">
        <f t="shared" si="131"/>
        <v/>
      </c>
      <c r="S4159" s="29">
        <f>IF($Q4159&lt;Parâmetros!$E$19,$G4159-1,$G4159)</f>
        <v>0</v>
      </c>
    </row>
    <row r="4160" spans="1:19" ht="15" customHeight="1" x14ac:dyDescent="0.25">
      <c r="A4160" s="116"/>
      <c r="B4160" s="65"/>
      <c r="C4160" s="65"/>
      <c r="D4160" s="66"/>
      <c r="E4160" s="67"/>
      <c r="F4160" s="65"/>
      <c r="G4160" s="66"/>
      <c r="J4160" s="65"/>
      <c r="K4160" s="65"/>
      <c r="L4160" s="66"/>
      <c r="M4160" s="65"/>
      <c r="N4160" s="65"/>
      <c r="O4160" s="65"/>
      <c r="P4160" s="66"/>
      <c r="Q4160" s="31">
        <f t="shared" si="130"/>
        <v>9999</v>
      </c>
      <c r="R4160" s="31" t="str">
        <f t="shared" si="131"/>
        <v/>
      </c>
      <c r="S4160" s="29">
        <f>IF($Q4160&lt;Parâmetros!$E$19,$G4160-1,$G4160)</f>
        <v>0</v>
      </c>
    </row>
    <row r="4161" spans="1:19" ht="15" customHeight="1" x14ac:dyDescent="0.25">
      <c r="A4161" s="116"/>
      <c r="B4161" s="65"/>
      <c r="C4161" s="65"/>
      <c r="D4161" s="66"/>
      <c r="E4161" s="67"/>
      <c r="F4161" s="65"/>
      <c r="G4161" s="66"/>
      <c r="J4161" s="65"/>
      <c r="K4161" s="65"/>
      <c r="L4161" s="66"/>
      <c r="M4161" s="65"/>
      <c r="N4161" s="65"/>
      <c r="O4161" s="65"/>
      <c r="P4161" s="66"/>
      <c r="Q4161" s="31">
        <f t="shared" si="130"/>
        <v>9999</v>
      </c>
      <c r="R4161" s="31" t="str">
        <f t="shared" si="131"/>
        <v/>
      </c>
      <c r="S4161" s="29">
        <f>IF($Q4161&lt;Parâmetros!$E$19,$G4161-1,$G4161)</f>
        <v>0</v>
      </c>
    </row>
    <row r="4162" spans="1:19" ht="15" customHeight="1" x14ac:dyDescent="0.25">
      <c r="A4162" s="116"/>
      <c r="B4162" s="65"/>
      <c r="C4162" s="65"/>
      <c r="D4162" s="66"/>
      <c r="E4162" s="67"/>
      <c r="F4162" s="65"/>
      <c r="G4162" s="66"/>
      <c r="J4162" s="65"/>
      <c r="K4162" s="65"/>
      <c r="L4162" s="66"/>
      <c r="M4162" s="65"/>
      <c r="N4162" s="65"/>
      <c r="O4162" s="65"/>
      <c r="P4162" s="66"/>
      <c r="Q4162" s="31">
        <f t="shared" si="130"/>
        <v>9999</v>
      </c>
      <c r="R4162" s="31" t="str">
        <f t="shared" si="131"/>
        <v/>
      </c>
      <c r="S4162" s="29">
        <f>IF($Q4162&lt;Parâmetros!$E$19,$G4162-1,$G4162)</f>
        <v>0</v>
      </c>
    </row>
    <row r="4163" spans="1:19" ht="15" customHeight="1" x14ac:dyDescent="0.25">
      <c r="A4163" s="116"/>
      <c r="B4163" s="65"/>
      <c r="C4163" s="65"/>
      <c r="D4163" s="66"/>
      <c r="E4163" s="67"/>
      <c r="F4163" s="65"/>
      <c r="G4163" s="66"/>
      <c r="J4163" s="65"/>
      <c r="K4163" s="65"/>
      <c r="L4163" s="66"/>
      <c r="M4163" s="65"/>
      <c r="N4163" s="65"/>
      <c r="O4163" s="65"/>
      <c r="P4163" s="66"/>
      <c r="Q4163" s="31">
        <f t="shared" si="130"/>
        <v>9999</v>
      </c>
      <c r="R4163" s="31" t="str">
        <f t="shared" si="131"/>
        <v/>
      </c>
      <c r="S4163" s="29">
        <f>IF($Q4163&lt;Parâmetros!$E$19,$G4163-1,$G4163)</f>
        <v>0</v>
      </c>
    </row>
    <row r="4164" spans="1:19" ht="15" customHeight="1" x14ac:dyDescent="0.25">
      <c r="A4164" s="116"/>
      <c r="B4164" s="65"/>
      <c r="C4164" s="65"/>
      <c r="D4164" s="66"/>
      <c r="E4164" s="67"/>
      <c r="F4164" s="65"/>
      <c r="G4164" s="66"/>
      <c r="J4164" s="65"/>
      <c r="K4164" s="65"/>
      <c r="L4164" s="66"/>
      <c r="M4164" s="65"/>
      <c r="N4164" s="65"/>
      <c r="O4164" s="65"/>
      <c r="P4164" s="66"/>
      <c r="Q4164" s="31">
        <f t="shared" si="130"/>
        <v>9999</v>
      </c>
      <c r="R4164" s="31" t="str">
        <f t="shared" si="131"/>
        <v/>
      </c>
      <c r="S4164" s="29">
        <f>IF($Q4164&lt;Parâmetros!$E$19,$G4164-1,$G4164)</f>
        <v>0</v>
      </c>
    </row>
    <row r="4165" spans="1:19" ht="15" customHeight="1" x14ac:dyDescent="0.25">
      <c r="A4165" s="116"/>
      <c r="B4165" s="65"/>
      <c r="C4165" s="65"/>
      <c r="D4165" s="66"/>
      <c r="E4165" s="67"/>
      <c r="F4165" s="65"/>
      <c r="G4165" s="66"/>
      <c r="J4165" s="65"/>
      <c r="K4165" s="65"/>
      <c r="L4165" s="66"/>
      <c r="M4165" s="65"/>
      <c r="N4165" s="65"/>
      <c r="O4165" s="65"/>
      <c r="P4165" s="66"/>
      <c r="Q4165" s="31">
        <f t="shared" si="130"/>
        <v>9999</v>
      </c>
      <c r="R4165" s="31" t="str">
        <f t="shared" si="131"/>
        <v/>
      </c>
      <c r="S4165" s="29">
        <f>IF($Q4165&lt;Parâmetros!$E$19,$G4165-1,$G4165)</f>
        <v>0</v>
      </c>
    </row>
    <row r="4166" spans="1:19" ht="15" customHeight="1" x14ac:dyDescent="0.25">
      <c r="A4166" s="116"/>
      <c r="B4166" s="65"/>
      <c r="C4166" s="65"/>
      <c r="D4166" s="66"/>
      <c r="E4166" s="67"/>
      <c r="F4166" s="65"/>
      <c r="G4166" s="66"/>
      <c r="J4166" s="65"/>
      <c r="K4166" s="65"/>
      <c r="L4166" s="66"/>
      <c r="M4166" s="65"/>
      <c r="N4166" s="65"/>
      <c r="O4166" s="65"/>
      <c r="P4166" s="66"/>
      <c r="Q4166" s="31">
        <f t="shared" si="130"/>
        <v>9999</v>
      </c>
      <c r="R4166" s="31" t="str">
        <f t="shared" si="131"/>
        <v/>
      </c>
      <c r="S4166" s="29">
        <f>IF($Q4166&lt;Parâmetros!$E$19,$G4166-1,$G4166)</f>
        <v>0</v>
      </c>
    </row>
    <row r="4167" spans="1:19" ht="15" customHeight="1" x14ac:dyDescent="0.25">
      <c r="A4167" s="116"/>
      <c r="B4167" s="65"/>
      <c r="C4167" s="65"/>
      <c r="D4167" s="66"/>
      <c r="E4167" s="67"/>
      <c r="F4167" s="65"/>
      <c r="G4167" s="66"/>
      <c r="J4167" s="65"/>
      <c r="K4167" s="65"/>
      <c r="L4167" s="66"/>
      <c r="M4167" s="65"/>
      <c r="N4167" s="65"/>
      <c r="O4167" s="65"/>
      <c r="P4167" s="66"/>
      <c r="Q4167" s="31">
        <f t="shared" si="130"/>
        <v>9999</v>
      </c>
      <c r="R4167" s="31" t="str">
        <f t="shared" si="131"/>
        <v/>
      </c>
      <c r="S4167" s="29">
        <f>IF($Q4167&lt;Parâmetros!$E$19,$G4167-1,$G4167)</f>
        <v>0</v>
      </c>
    </row>
    <row r="4168" spans="1:19" ht="15" customHeight="1" x14ac:dyDescent="0.25">
      <c r="A4168" s="116"/>
      <c r="B4168" s="65"/>
      <c r="C4168" s="65"/>
      <c r="D4168" s="66"/>
      <c r="E4168" s="67"/>
      <c r="F4168" s="65"/>
      <c r="G4168" s="66"/>
      <c r="J4168" s="65"/>
      <c r="K4168" s="65"/>
      <c r="L4168" s="66"/>
      <c r="M4168" s="65"/>
      <c r="N4168" s="65"/>
      <c r="O4168" s="65"/>
      <c r="P4168" s="66"/>
      <c r="Q4168" s="31">
        <f t="shared" si="130"/>
        <v>9999</v>
      </c>
      <c r="R4168" s="31" t="str">
        <f t="shared" si="131"/>
        <v/>
      </c>
      <c r="S4168" s="29">
        <f>IF($Q4168&lt;Parâmetros!$E$19,$G4168-1,$G4168)</f>
        <v>0</v>
      </c>
    </row>
    <row r="4169" spans="1:19" ht="15" customHeight="1" x14ac:dyDescent="0.25">
      <c r="A4169" s="116"/>
      <c r="B4169" s="65"/>
      <c r="C4169" s="65"/>
      <c r="D4169" s="66"/>
      <c r="E4169" s="67"/>
      <c r="F4169" s="65"/>
      <c r="G4169" s="66"/>
      <c r="J4169" s="65"/>
      <c r="K4169" s="65"/>
      <c r="L4169" s="66"/>
      <c r="M4169" s="65"/>
      <c r="N4169" s="65"/>
      <c r="O4169" s="65"/>
      <c r="P4169" s="66"/>
      <c r="Q4169" s="31">
        <f t="shared" si="130"/>
        <v>9999</v>
      </c>
      <c r="R4169" s="31" t="str">
        <f t="shared" si="131"/>
        <v/>
      </c>
      <c r="S4169" s="29">
        <f>IF($Q4169&lt;Parâmetros!$E$19,$G4169-1,$G4169)</f>
        <v>0</v>
      </c>
    </row>
    <row r="4170" spans="1:19" ht="15" customHeight="1" x14ac:dyDescent="0.25">
      <c r="A4170" s="116"/>
      <c r="B4170" s="65"/>
      <c r="C4170" s="65"/>
      <c r="D4170" s="66"/>
      <c r="E4170" s="67"/>
      <c r="F4170" s="65"/>
      <c r="G4170" s="66"/>
      <c r="J4170" s="65"/>
      <c r="K4170" s="65"/>
      <c r="L4170" s="66"/>
      <c r="M4170" s="65"/>
      <c r="N4170" s="65"/>
      <c r="O4170" s="65"/>
      <c r="P4170" s="66"/>
      <c r="Q4170" s="31">
        <f t="shared" si="130"/>
        <v>9999</v>
      </c>
      <c r="R4170" s="31" t="str">
        <f t="shared" si="131"/>
        <v/>
      </c>
      <c r="S4170" s="29">
        <f>IF($Q4170&lt;Parâmetros!$E$19,$G4170-1,$G4170)</f>
        <v>0</v>
      </c>
    </row>
    <row r="4171" spans="1:19" ht="15" customHeight="1" x14ac:dyDescent="0.25">
      <c r="A4171" s="116"/>
      <c r="B4171" s="65"/>
      <c r="C4171" s="65"/>
      <c r="D4171" s="66"/>
      <c r="E4171" s="67"/>
      <c r="F4171" s="65"/>
      <c r="G4171" s="66"/>
      <c r="J4171" s="65"/>
      <c r="K4171" s="65"/>
      <c r="L4171" s="66"/>
      <c r="M4171" s="65"/>
      <c r="N4171" s="65"/>
      <c r="O4171" s="65"/>
      <c r="P4171" s="66"/>
      <c r="Q4171" s="31">
        <f t="shared" si="130"/>
        <v>9999</v>
      </c>
      <c r="R4171" s="31" t="str">
        <f t="shared" si="131"/>
        <v/>
      </c>
      <c r="S4171" s="29">
        <f>IF($Q4171&lt;Parâmetros!$E$19,$G4171-1,$G4171)</f>
        <v>0</v>
      </c>
    </row>
    <row r="4172" spans="1:19" ht="15" customHeight="1" x14ac:dyDescent="0.25">
      <c r="A4172" s="116"/>
      <c r="B4172" s="65"/>
      <c r="C4172" s="65"/>
      <c r="D4172" s="66"/>
      <c r="E4172" s="67"/>
      <c r="F4172" s="65"/>
      <c r="G4172" s="66"/>
      <c r="J4172" s="65"/>
      <c r="K4172" s="65"/>
      <c r="L4172" s="66"/>
      <c r="M4172" s="65"/>
      <c r="N4172" s="65"/>
      <c r="O4172" s="65"/>
      <c r="P4172" s="66"/>
      <c r="Q4172" s="31">
        <f t="shared" si="130"/>
        <v>9999</v>
      </c>
      <c r="R4172" s="31" t="str">
        <f t="shared" si="131"/>
        <v/>
      </c>
      <c r="S4172" s="29">
        <f>IF($Q4172&lt;Parâmetros!$E$19,$G4172-1,$G4172)</f>
        <v>0</v>
      </c>
    </row>
    <row r="4173" spans="1:19" ht="15" customHeight="1" x14ac:dyDescent="0.25">
      <c r="A4173" s="116"/>
      <c r="B4173" s="65"/>
      <c r="C4173" s="65"/>
      <c r="D4173" s="66"/>
      <c r="E4173" s="67"/>
      <c r="F4173" s="65"/>
      <c r="G4173" s="66"/>
      <c r="J4173" s="65"/>
      <c r="K4173" s="65"/>
      <c r="L4173" s="66"/>
      <c r="M4173" s="65"/>
      <c r="N4173" s="65"/>
      <c r="O4173" s="65"/>
      <c r="P4173" s="66"/>
      <c r="Q4173" s="31">
        <f t="shared" si="130"/>
        <v>9999</v>
      </c>
      <c r="R4173" s="31" t="str">
        <f t="shared" si="131"/>
        <v/>
      </c>
      <c r="S4173" s="29">
        <f>IF($Q4173&lt;Parâmetros!$E$19,$G4173-1,$G4173)</f>
        <v>0</v>
      </c>
    </row>
    <row r="4174" spans="1:19" ht="15" customHeight="1" x14ac:dyDescent="0.25">
      <c r="A4174" s="116"/>
      <c r="B4174" s="65"/>
      <c r="C4174" s="65"/>
      <c r="D4174" s="66"/>
      <c r="E4174" s="67"/>
      <c r="F4174" s="65"/>
      <c r="G4174" s="66"/>
      <c r="J4174" s="65"/>
      <c r="K4174" s="65"/>
      <c r="L4174" s="66"/>
      <c r="M4174" s="65"/>
      <c r="N4174" s="65"/>
      <c r="O4174" s="65"/>
      <c r="P4174" s="66"/>
      <c r="Q4174" s="31">
        <f t="shared" si="130"/>
        <v>9999</v>
      </c>
      <c r="R4174" s="31" t="str">
        <f t="shared" si="131"/>
        <v/>
      </c>
      <c r="S4174" s="29">
        <f>IF($Q4174&lt;Parâmetros!$E$19,$G4174-1,$G4174)</f>
        <v>0</v>
      </c>
    </row>
    <row r="4175" spans="1:19" ht="15" customHeight="1" x14ac:dyDescent="0.25">
      <c r="A4175" s="116"/>
      <c r="B4175" s="65"/>
      <c r="C4175" s="65"/>
      <c r="D4175" s="66"/>
      <c r="E4175" s="67"/>
      <c r="F4175" s="65"/>
      <c r="G4175" s="66"/>
      <c r="J4175" s="65"/>
      <c r="K4175" s="65"/>
      <c r="L4175" s="66"/>
      <c r="M4175" s="65"/>
      <c r="N4175" s="65"/>
      <c r="O4175" s="65"/>
      <c r="P4175" s="66"/>
      <c r="Q4175" s="31">
        <f t="shared" si="130"/>
        <v>9999</v>
      </c>
      <c r="R4175" s="31" t="str">
        <f t="shared" si="131"/>
        <v/>
      </c>
      <c r="S4175" s="29">
        <f>IF($Q4175&lt;Parâmetros!$E$19,$G4175-1,$G4175)</f>
        <v>0</v>
      </c>
    </row>
    <row r="4176" spans="1:19" ht="15" customHeight="1" x14ac:dyDescent="0.25">
      <c r="A4176" s="116"/>
      <c r="B4176" s="65"/>
      <c r="C4176" s="65"/>
      <c r="D4176" s="66"/>
      <c r="E4176" s="67"/>
      <c r="F4176" s="65"/>
      <c r="G4176" s="66"/>
      <c r="J4176" s="65"/>
      <c r="K4176" s="65"/>
      <c r="L4176" s="66"/>
      <c r="M4176" s="65"/>
      <c r="N4176" s="65"/>
      <c r="O4176" s="65"/>
      <c r="P4176" s="66"/>
      <c r="Q4176" s="31">
        <f t="shared" si="130"/>
        <v>9999</v>
      </c>
      <c r="R4176" s="31" t="str">
        <f t="shared" si="131"/>
        <v/>
      </c>
      <c r="S4176" s="29">
        <f>IF($Q4176&lt;Parâmetros!$E$19,$G4176-1,$G4176)</f>
        <v>0</v>
      </c>
    </row>
    <row r="4177" spans="1:19" ht="15" customHeight="1" x14ac:dyDescent="0.25">
      <c r="A4177" s="116"/>
      <c r="B4177" s="65"/>
      <c r="C4177" s="65"/>
      <c r="D4177" s="66"/>
      <c r="E4177" s="67"/>
      <c r="F4177" s="65"/>
      <c r="G4177" s="66"/>
      <c r="J4177" s="65"/>
      <c r="K4177" s="65"/>
      <c r="L4177" s="66"/>
      <c r="M4177" s="65"/>
      <c r="N4177" s="65"/>
      <c r="O4177" s="65"/>
      <c r="P4177" s="66"/>
      <c r="Q4177" s="31">
        <f t="shared" si="130"/>
        <v>9999</v>
      </c>
      <c r="R4177" s="31" t="str">
        <f t="shared" si="131"/>
        <v/>
      </c>
      <c r="S4177" s="29">
        <f>IF($Q4177&lt;Parâmetros!$E$19,$G4177-1,$G4177)</f>
        <v>0</v>
      </c>
    </row>
    <row r="4178" spans="1:19" ht="15" customHeight="1" x14ac:dyDescent="0.25">
      <c r="A4178" s="116"/>
      <c r="B4178" s="65"/>
      <c r="C4178" s="65"/>
      <c r="D4178" s="66"/>
      <c r="E4178" s="67"/>
      <c r="F4178" s="65"/>
      <c r="G4178" s="66"/>
      <c r="J4178" s="65"/>
      <c r="K4178" s="65"/>
      <c r="L4178" s="66"/>
      <c r="M4178" s="65"/>
      <c r="N4178" s="65"/>
      <c r="O4178" s="65"/>
      <c r="P4178" s="66"/>
      <c r="Q4178" s="31">
        <f t="shared" si="130"/>
        <v>9999</v>
      </c>
      <c r="R4178" s="31" t="str">
        <f t="shared" si="131"/>
        <v/>
      </c>
      <c r="S4178" s="29">
        <f>IF($Q4178&lt;Parâmetros!$E$19,$G4178-1,$G4178)</f>
        <v>0</v>
      </c>
    </row>
    <row r="4179" spans="1:19" ht="15" customHeight="1" x14ac:dyDescent="0.25">
      <c r="A4179" s="116"/>
      <c r="B4179" s="65"/>
      <c r="C4179" s="65"/>
      <c r="D4179" s="66"/>
      <c r="E4179" s="67"/>
      <c r="F4179" s="65"/>
      <c r="G4179" s="66"/>
      <c r="J4179" s="65"/>
      <c r="K4179" s="65"/>
      <c r="L4179" s="66"/>
      <c r="M4179" s="65"/>
      <c r="N4179" s="65"/>
      <c r="O4179" s="65"/>
      <c r="P4179" s="66"/>
      <c r="Q4179" s="31">
        <f t="shared" si="130"/>
        <v>9999</v>
      </c>
      <c r="R4179" s="31" t="str">
        <f t="shared" si="131"/>
        <v/>
      </c>
      <c r="S4179" s="29">
        <f>IF($Q4179&lt;Parâmetros!$E$19,$G4179-1,$G4179)</f>
        <v>0</v>
      </c>
    </row>
    <row r="4180" spans="1:19" ht="15" customHeight="1" x14ac:dyDescent="0.25">
      <c r="A4180" s="116"/>
      <c r="B4180" s="65"/>
      <c r="C4180" s="65"/>
      <c r="D4180" s="66"/>
      <c r="E4180" s="67"/>
      <c r="F4180" s="65"/>
      <c r="G4180" s="66"/>
      <c r="J4180" s="65"/>
      <c r="K4180" s="65"/>
      <c r="L4180" s="66"/>
      <c r="M4180" s="65"/>
      <c r="N4180" s="65"/>
      <c r="O4180" s="65"/>
      <c r="P4180" s="66"/>
      <c r="Q4180" s="31">
        <f t="shared" si="130"/>
        <v>9999</v>
      </c>
      <c r="R4180" s="31" t="str">
        <f t="shared" si="131"/>
        <v/>
      </c>
      <c r="S4180" s="29">
        <f>IF($Q4180&lt;Parâmetros!$E$19,$G4180-1,$G4180)</f>
        <v>0</v>
      </c>
    </row>
    <row r="4181" spans="1:19" ht="15" customHeight="1" x14ac:dyDescent="0.25">
      <c r="A4181" s="116"/>
      <c r="B4181" s="65"/>
      <c r="C4181" s="65"/>
      <c r="D4181" s="66"/>
      <c r="E4181" s="67"/>
      <c r="F4181" s="65"/>
      <c r="G4181" s="66"/>
      <c r="J4181" s="65"/>
      <c r="K4181" s="65"/>
      <c r="L4181" s="66"/>
      <c r="M4181" s="65"/>
      <c r="N4181" s="65"/>
      <c r="O4181" s="65"/>
      <c r="P4181" s="66"/>
      <c r="Q4181" s="31">
        <f t="shared" si="130"/>
        <v>9999</v>
      </c>
      <c r="R4181" s="31" t="str">
        <f t="shared" si="131"/>
        <v/>
      </c>
      <c r="S4181" s="29">
        <f>IF($Q4181&lt;Parâmetros!$E$19,$G4181-1,$G4181)</f>
        <v>0</v>
      </c>
    </row>
    <row r="4182" spans="1:19" ht="15" customHeight="1" x14ac:dyDescent="0.25">
      <c r="A4182" s="116"/>
      <c r="B4182" s="65"/>
      <c r="C4182" s="65"/>
      <c r="D4182" s="66"/>
      <c r="E4182" s="67"/>
      <c r="F4182" s="65"/>
      <c r="G4182" s="66"/>
      <c r="J4182" s="65"/>
      <c r="K4182" s="65"/>
      <c r="L4182" s="66"/>
      <c r="M4182" s="65"/>
      <c r="O4182" s="65"/>
      <c r="P4182" s="66"/>
      <c r="Q4182" s="31">
        <f t="shared" si="130"/>
        <v>9999</v>
      </c>
      <c r="R4182" s="31" t="str">
        <f t="shared" si="131"/>
        <v/>
      </c>
      <c r="S4182" s="29">
        <f>IF($Q4182&lt;Parâmetros!$E$19,$G4182-1,$G4182)</f>
        <v>0</v>
      </c>
    </row>
    <row r="4183" spans="1:19" ht="15" customHeight="1" x14ac:dyDescent="0.25">
      <c r="A4183" s="116"/>
      <c r="B4183" s="65"/>
      <c r="C4183" s="65"/>
      <c r="D4183" s="66"/>
      <c r="E4183" s="67"/>
      <c r="F4183" s="65"/>
      <c r="G4183" s="66"/>
      <c r="J4183" s="65"/>
      <c r="K4183" s="65"/>
      <c r="L4183" s="66"/>
      <c r="M4183" s="65"/>
      <c r="N4183" s="65"/>
      <c r="O4183" s="65"/>
      <c r="P4183" s="66"/>
      <c r="Q4183" s="31">
        <f t="shared" si="130"/>
        <v>9999</v>
      </c>
      <c r="R4183" s="31" t="str">
        <f t="shared" si="131"/>
        <v/>
      </c>
      <c r="S4183" s="29">
        <f>IF($Q4183&lt;Parâmetros!$E$19,$G4183-1,$G4183)</f>
        <v>0</v>
      </c>
    </row>
    <row r="4184" spans="1:19" ht="15" customHeight="1" x14ac:dyDescent="0.25">
      <c r="A4184" s="116"/>
      <c r="B4184" s="65"/>
      <c r="C4184" s="65"/>
      <c r="D4184" s="66"/>
      <c r="E4184" s="67"/>
      <c r="F4184" s="65"/>
      <c r="G4184" s="66"/>
      <c r="J4184" s="65"/>
      <c r="K4184" s="65"/>
      <c r="L4184" s="66"/>
      <c r="M4184" s="65"/>
      <c r="N4184" s="65"/>
      <c r="O4184" s="65"/>
      <c r="P4184" s="66"/>
      <c r="Q4184" s="31">
        <f t="shared" si="130"/>
        <v>9999</v>
      </c>
      <c r="R4184" s="31" t="str">
        <f t="shared" si="131"/>
        <v/>
      </c>
      <c r="S4184" s="29">
        <f>IF($Q4184&lt;Parâmetros!$E$19,$G4184-1,$G4184)</f>
        <v>0</v>
      </c>
    </row>
    <row r="4185" spans="1:19" ht="15" customHeight="1" x14ac:dyDescent="0.25">
      <c r="A4185" s="116"/>
      <c r="B4185" s="65"/>
      <c r="C4185" s="65"/>
      <c r="D4185" s="66"/>
      <c r="E4185" s="67"/>
      <c r="F4185" s="65"/>
      <c r="G4185" s="66"/>
      <c r="J4185" s="65"/>
      <c r="K4185" s="65"/>
      <c r="L4185" s="66"/>
      <c r="M4185" s="65"/>
      <c r="N4185" s="65"/>
      <c r="O4185" s="65"/>
      <c r="P4185" s="66"/>
      <c r="Q4185" s="31">
        <f t="shared" si="130"/>
        <v>9999</v>
      </c>
      <c r="R4185" s="31" t="str">
        <f t="shared" si="131"/>
        <v/>
      </c>
      <c r="S4185" s="29">
        <f>IF($Q4185&lt;Parâmetros!$E$19,$G4185-1,$G4185)</f>
        <v>0</v>
      </c>
    </row>
    <row r="4186" spans="1:19" ht="15" customHeight="1" x14ac:dyDescent="0.25">
      <c r="A4186" s="116"/>
      <c r="B4186" s="65"/>
      <c r="C4186" s="65"/>
      <c r="D4186" s="66"/>
      <c r="E4186" s="67"/>
      <c r="F4186" s="65"/>
      <c r="G4186" s="66"/>
      <c r="J4186" s="65"/>
      <c r="K4186" s="65"/>
      <c r="L4186" s="66"/>
      <c r="M4186" s="65"/>
      <c r="N4186" s="65"/>
      <c r="O4186" s="65"/>
      <c r="P4186" s="66"/>
      <c r="Q4186" s="31">
        <f t="shared" si="130"/>
        <v>9999</v>
      </c>
      <c r="R4186" s="31" t="str">
        <f t="shared" si="131"/>
        <v/>
      </c>
      <c r="S4186" s="29">
        <f>IF($Q4186&lt;Parâmetros!$E$19,$G4186-1,$G4186)</f>
        <v>0</v>
      </c>
    </row>
    <row r="4187" spans="1:19" ht="15" customHeight="1" x14ac:dyDescent="0.25">
      <c r="A4187" s="116"/>
      <c r="B4187" s="65"/>
      <c r="C4187" s="65"/>
      <c r="D4187" s="66"/>
      <c r="E4187" s="67"/>
      <c r="F4187" s="65"/>
      <c r="G4187" s="66"/>
      <c r="J4187" s="65"/>
      <c r="K4187" s="65"/>
      <c r="L4187" s="66"/>
      <c r="M4187" s="65"/>
      <c r="N4187" s="65"/>
      <c r="O4187" s="65"/>
      <c r="P4187" s="66"/>
      <c r="Q4187" s="31">
        <f t="shared" si="130"/>
        <v>9999</v>
      </c>
      <c r="R4187" s="31" t="str">
        <f t="shared" si="131"/>
        <v/>
      </c>
      <c r="S4187" s="29">
        <f>IF($Q4187&lt;Parâmetros!$E$19,$G4187-1,$G4187)</f>
        <v>0</v>
      </c>
    </row>
    <row r="4188" spans="1:19" ht="15" customHeight="1" x14ac:dyDescent="0.25">
      <c r="A4188" s="116"/>
      <c r="B4188" s="65"/>
      <c r="C4188" s="65"/>
      <c r="D4188" s="66"/>
      <c r="E4188" s="67"/>
      <c r="F4188" s="65"/>
      <c r="G4188" s="66"/>
      <c r="J4188" s="65"/>
      <c r="K4188" s="65"/>
      <c r="L4188" s="66"/>
      <c r="M4188" s="65"/>
      <c r="N4188" s="65"/>
      <c r="O4188" s="65"/>
      <c r="P4188" s="66"/>
      <c r="Q4188" s="31">
        <f t="shared" si="130"/>
        <v>9999</v>
      </c>
      <c r="R4188" s="31" t="str">
        <f t="shared" si="131"/>
        <v/>
      </c>
      <c r="S4188" s="29">
        <f>IF($Q4188&lt;Parâmetros!$E$19,$G4188-1,$G4188)</f>
        <v>0</v>
      </c>
    </row>
    <row r="4189" spans="1:19" ht="15" customHeight="1" x14ac:dyDescent="0.25">
      <c r="A4189" s="116"/>
      <c r="B4189" s="65"/>
      <c r="C4189" s="65"/>
      <c r="D4189" s="66"/>
      <c r="E4189" s="67"/>
      <c r="F4189" s="65"/>
      <c r="G4189" s="66"/>
      <c r="J4189" s="65"/>
      <c r="K4189" s="65"/>
      <c r="L4189" s="66"/>
      <c r="M4189" s="65"/>
      <c r="N4189" s="65"/>
      <c r="O4189" s="65"/>
      <c r="P4189" s="66"/>
      <c r="Q4189" s="31">
        <f t="shared" si="130"/>
        <v>9999</v>
      </c>
      <c r="R4189" s="31" t="str">
        <f t="shared" si="131"/>
        <v/>
      </c>
      <c r="S4189" s="29">
        <f>IF($Q4189&lt;Parâmetros!$E$19,$G4189-1,$G4189)</f>
        <v>0</v>
      </c>
    </row>
    <row r="4190" spans="1:19" ht="15" customHeight="1" x14ac:dyDescent="0.25">
      <c r="A4190" s="116"/>
      <c r="B4190" s="65"/>
      <c r="C4190" s="65"/>
      <c r="D4190" s="66"/>
      <c r="E4190" s="67"/>
      <c r="F4190" s="65"/>
      <c r="G4190" s="66"/>
      <c r="J4190" s="65"/>
      <c r="K4190" s="65"/>
      <c r="L4190" s="66"/>
      <c r="M4190" s="65"/>
      <c r="N4190" s="65"/>
      <c r="O4190" s="65"/>
      <c r="P4190" s="66"/>
      <c r="Q4190" s="31">
        <f t="shared" si="130"/>
        <v>9999</v>
      </c>
      <c r="R4190" s="31" t="str">
        <f t="shared" si="131"/>
        <v/>
      </c>
      <c r="S4190" s="29">
        <f>IF($Q4190&lt;Parâmetros!$E$19,$G4190-1,$G4190)</f>
        <v>0</v>
      </c>
    </row>
    <row r="4191" spans="1:19" ht="15" customHeight="1" x14ac:dyDescent="0.25">
      <c r="A4191" s="116"/>
      <c r="B4191" s="65"/>
      <c r="C4191" s="65"/>
      <c r="D4191" s="66"/>
      <c r="E4191" s="67"/>
      <c r="F4191" s="65"/>
      <c r="G4191" s="66"/>
      <c r="J4191" s="65"/>
      <c r="K4191" s="65"/>
      <c r="L4191" s="66"/>
      <c r="M4191" s="65"/>
      <c r="N4191" s="65"/>
      <c r="O4191" s="65"/>
      <c r="P4191" s="66"/>
      <c r="Q4191" s="31">
        <f t="shared" si="130"/>
        <v>9999</v>
      </c>
      <c r="R4191" s="31" t="str">
        <f t="shared" si="131"/>
        <v/>
      </c>
      <c r="S4191" s="29">
        <f>IF($Q4191&lt;Parâmetros!$E$19,$G4191-1,$G4191)</f>
        <v>0</v>
      </c>
    </row>
    <row r="4192" spans="1:19" ht="15" customHeight="1" x14ac:dyDescent="0.25">
      <c r="A4192" s="116"/>
      <c r="B4192" s="65"/>
      <c r="C4192" s="65"/>
      <c r="D4192" s="66"/>
      <c r="E4192" s="67"/>
      <c r="F4192" s="65"/>
      <c r="G4192" s="66"/>
      <c r="J4192" s="65"/>
      <c r="K4192" s="65"/>
      <c r="L4192" s="66"/>
      <c r="M4192" s="65"/>
      <c r="N4192" s="65"/>
      <c r="O4192" s="65"/>
      <c r="P4192" s="66"/>
      <c r="Q4192" s="31">
        <f t="shared" si="130"/>
        <v>9999</v>
      </c>
      <c r="R4192" s="31" t="str">
        <f t="shared" si="131"/>
        <v/>
      </c>
      <c r="S4192" s="29">
        <f>IF($Q4192&lt;Parâmetros!$E$19,$G4192-1,$G4192)</f>
        <v>0</v>
      </c>
    </row>
    <row r="4193" spans="1:19" ht="15" customHeight="1" x14ac:dyDescent="0.25">
      <c r="A4193" s="116"/>
      <c r="B4193" s="65"/>
      <c r="C4193" s="65"/>
      <c r="D4193" s="66"/>
      <c r="E4193" s="67"/>
      <c r="F4193" s="65"/>
      <c r="G4193" s="66"/>
      <c r="J4193" s="65"/>
      <c r="K4193" s="65"/>
      <c r="L4193" s="66"/>
      <c r="M4193" s="65"/>
      <c r="O4193" s="65"/>
      <c r="P4193" s="66"/>
      <c r="Q4193" s="31">
        <f t="shared" si="130"/>
        <v>9999</v>
      </c>
      <c r="R4193" s="31" t="str">
        <f t="shared" si="131"/>
        <v/>
      </c>
      <c r="S4193" s="29">
        <f>IF($Q4193&lt;Parâmetros!$E$19,$G4193-1,$G4193)</f>
        <v>0</v>
      </c>
    </row>
    <row r="4194" spans="1:19" ht="15" customHeight="1" x14ac:dyDescent="0.25">
      <c r="A4194" s="116"/>
      <c r="B4194" s="65"/>
      <c r="C4194" s="65"/>
      <c r="D4194" s="66"/>
      <c r="E4194" s="67"/>
      <c r="F4194" s="65"/>
      <c r="G4194" s="66"/>
      <c r="J4194" s="65"/>
      <c r="K4194" s="65"/>
      <c r="L4194" s="66"/>
      <c r="M4194" s="65"/>
      <c r="O4194" s="65"/>
      <c r="P4194" s="66"/>
      <c r="Q4194" s="31">
        <f t="shared" si="130"/>
        <v>9999</v>
      </c>
      <c r="R4194" s="31" t="str">
        <f t="shared" si="131"/>
        <v/>
      </c>
      <c r="S4194" s="29">
        <f>IF($Q4194&lt;Parâmetros!$E$19,$G4194-1,$G4194)</f>
        <v>0</v>
      </c>
    </row>
    <row r="4195" spans="1:19" ht="15" customHeight="1" x14ac:dyDescent="0.25">
      <c r="A4195" s="116"/>
      <c r="B4195" s="65"/>
      <c r="C4195" s="65"/>
      <c r="D4195" s="66"/>
      <c r="E4195" s="67"/>
      <c r="F4195" s="65"/>
      <c r="G4195" s="66"/>
      <c r="J4195" s="65"/>
      <c r="K4195" s="65"/>
      <c r="L4195" s="66"/>
      <c r="M4195" s="65"/>
      <c r="O4195" s="65"/>
      <c r="P4195" s="66"/>
      <c r="Q4195" s="31">
        <f t="shared" si="130"/>
        <v>9999</v>
      </c>
      <c r="R4195" s="31" t="str">
        <f t="shared" si="131"/>
        <v/>
      </c>
      <c r="S4195" s="29">
        <f>IF($Q4195&lt;Parâmetros!$E$19,$G4195-1,$G4195)</f>
        <v>0</v>
      </c>
    </row>
    <row r="4196" spans="1:19" ht="15" customHeight="1" x14ac:dyDescent="0.25">
      <c r="A4196" s="116"/>
      <c r="B4196" s="65"/>
      <c r="C4196" s="65"/>
      <c r="D4196" s="66"/>
      <c r="E4196" s="67"/>
      <c r="F4196" s="65"/>
      <c r="G4196" s="66"/>
      <c r="J4196" s="65"/>
      <c r="K4196" s="65"/>
      <c r="L4196" s="66"/>
      <c r="M4196" s="65"/>
      <c r="O4196" s="65"/>
      <c r="P4196" s="66"/>
      <c r="Q4196" s="31">
        <f t="shared" si="130"/>
        <v>9999</v>
      </c>
      <c r="R4196" s="31" t="str">
        <f t="shared" si="131"/>
        <v/>
      </c>
      <c r="S4196" s="29">
        <f>IF($Q4196&lt;Parâmetros!$E$19,$G4196-1,$G4196)</f>
        <v>0</v>
      </c>
    </row>
    <row r="4197" spans="1:19" ht="15" customHeight="1" x14ac:dyDescent="0.25">
      <c r="A4197" s="116"/>
      <c r="B4197" s="65"/>
      <c r="C4197" s="65"/>
      <c r="D4197" s="66"/>
      <c r="E4197" s="67"/>
      <c r="F4197" s="65"/>
      <c r="G4197" s="66"/>
      <c r="J4197" s="65"/>
      <c r="K4197" s="65"/>
      <c r="L4197" s="66"/>
      <c r="M4197" s="65"/>
      <c r="O4197" s="65"/>
      <c r="P4197" s="66"/>
      <c r="Q4197" s="31">
        <f t="shared" si="130"/>
        <v>9999</v>
      </c>
      <c r="R4197" s="31" t="str">
        <f t="shared" si="131"/>
        <v/>
      </c>
      <c r="S4197" s="29">
        <f>IF($Q4197&lt;Parâmetros!$E$19,$G4197-1,$G4197)</f>
        <v>0</v>
      </c>
    </row>
    <row r="4198" spans="1:19" ht="15" customHeight="1" x14ac:dyDescent="0.25">
      <c r="A4198" s="116"/>
      <c r="B4198" s="65"/>
      <c r="C4198" s="65"/>
      <c r="D4198" s="66"/>
      <c r="E4198" s="67"/>
      <c r="F4198" s="65"/>
      <c r="G4198" s="66"/>
      <c r="J4198" s="65"/>
      <c r="K4198" s="65"/>
      <c r="L4198" s="66"/>
      <c r="M4198" s="65"/>
      <c r="O4198" s="65"/>
      <c r="P4198" s="66"/>
      <c r="Q4198" s="31">
        <f t="shared" si="130"/>
        <v>9999</v>
      </c>
      <c r="R4198" s="31" t="str">
        <f t="shared" si="131"/>
        <v/>
      </c>
      <c r="S4198" s="29">
        <f>IF($Q4198&lt;Parâmetros!$E$19,$G4198-1,$G4198)</f>
        <v>0</v>
      </c>
    </row>
    <row r="4199" spans="1:19" ht="15" customHeight="1" x14ac:dyDescent="0.25">
      <c r="A4199" s="116"/>
      <c r="B4199" s="65"/>
      <c r="C4199" s="65"/>
      <c r="D4199" s="66"/>
      <c r="E4199" s="67"/>
      <c r="F4199" s="65"/>
      <c r="G4199" s="66"/>
      <c r="J4199" s="65"/>
      <c r="K4199" s="65"/>
      <c r="L4199" s="66"/>
      <c r="M4199" s="65"/>
      <c r="O4199" s="65"/>
      <c r="P4199" s="66"/>
      <c r="Q4199" s="31">
        <f t="shared" si="130"/>
        <v>9999</v>
      </c>
      <c r="R4199" s="31" t="str">
        <f t="shared" si="131"/>
        <v/>
      </c>
      <c r="S4199" s="29">
        <f>IF($Q4199&lt;Parâmetros!$E$19,$G4199-1,$G4199)</f>
        <v>0</v>
      </c>
    </row>
    <row r="4200" spans="1:19" ht="15" customHeight="1" x14ac:dyDescent="0.25">
      <c r="A4200" s="116"/>
      <c r="B4200" s="65"/>
      <c r="C4200" s="65"/>
      <c r="D4200" s="66"/>
      <c r="E4200" s="67"/>
      <c r="F4200" s="65"/>
      <c r="G4200" s="66"/>
      <c r="J4200" s="65"/>
      <c r="K4200" s="65"/>
      <c r="L4200" s="66"/>
      <c r="M4200" s="65"/>
      <c r="O4200" s="65"/>
      <c r="P4200" s="66"/>
      <c r="Q4200" s="31">
        <f t="shared" si="130"/>
        <v>9999</v>
      </c>
      <c r="R4200" s="31" t="str">
        <f t="shared" si="131"/>
        <v/>
      </c>
      <c r="S4200" s="29">
        <f>IF($Q4200&lt;Parâmetros!$E$19,$G4200-1,$G4200)</f>
        <v>0</v>
      </c>
    </row>
    <row r="4201" spans="1:19" ht="15" customHeight="1" x14ac:dyDescent="0.25">
      <c r="A4201" s="116"/>
      <c r="B4201" s="65"/>
      <c r="C4201" s="65"/>
      <c r="D4201" s="66"/>
      <c r="E4201" s="67"/>
      <c r="F4201" s="65"/>
      <c r="G4201" s="66"/>
      <c r="J4201" s="65"/>
      <c r="K4201" s="65"/>
      <c r="L4201" s="66"/>
      <c r="M4201" s="65"/>
      <c r="O4201" s="65"/>
      <c r="P4201" s="66"/>
      <c r="Q4201" s="31">
        <f t="shared" si="130"/>
        <v>9999</v>
      </c>
      <c r="R4201" s="31" t="str">
        <f t="shared" si="131"/>
        <v/>
      </c>
      <c r="S4201" s="29">
        <f>IF($Q4201&lt;Parâmetros!$E$19,$G4201-1,$G4201)</f>
        <v>0</v>
      </c>
    </row>
    <row r="4202" spans="1:19" ht="15" customHeight="1" x14ac:dyDescent="0.25">
      <c r="A4202" s="116"/>
      <c r="B4202" s="65"/>
      <c r="C4202" s="65"/>
      <c r="D4202" s="66"/>
      <c r="E4202" s="67"/>
      <c r="F4202" s="65"/>
      <c r="G4202" s="66"/>
      <c r="J4202" s="65"/>
      <c r="K4202" s="65"/>
      <c r="L4202" s="66"/>
      <c r="M4202" s="65"/>
      <c r="O4202" s="65"/>
      <c r="P4202" s="66"/>
      <c r="Q4202" s="31">
        <f t="shared" si="130"/>
        <v>9999</v>
      </c>
      <c r="R4202" s="31" t="str">
        <f t="shared" si="131"/>
        <v/>
      </c>
      <c r="S4202" s="29">
        <f>IF($Q4202&lt;Parâmetros!$E$19,$G4202-1,$G4202)</f>
        <v>0</v>
      </c>
    </row>
    <row r="4203" spans="1:19" ht="15" customHeight="1" x14ac:dyDescent="0.25">
      <c r="A4203" s="116"/>
      <c r="B4203" s="65"/>
      <c r="C4203" s="65"/>
      <c r="D4203" s="66"/>
      <c r="E4203" s="67"/>
      <c r="F4203" s="65"/>
      <c r="G4203" s="66"/>
      <c r="J4203" s="65"/>
      <c r="K4203" s="65"/>
      <c r="L4203" s="66"/>
      <c r="M4203" s="65"/>
      <c r="O4203" s="65"/>
      <c r="P4203" s="66"/>
      <c r="Q4203" s="31">
        <f t="shared" si="130"/>
        <v>9999</v>
      </c>
      <c r="R4203" s="31" t="str">
        <f t="shared" si="131"/>
        <v/>
      </c>
      <c r="S4203" s="29">
        <f>IF($Q4203&lt;Parâmetros!$E$19,$G4203-1,$G4203)</f>
        <v>0</v>
      </c>
    </row>
    <row r="4204" spans="1:19" ht="15" customHeight="1" x14ac:dyDescent="0.25">
      <c r="A4204" s="116"/>
      <c r="B4204" s="65"/>
      <c r="C4204" s="65"/>
      <c r="D4204" s="66"/>
      <c r="E4204" s="67"/>
      <c r="F4204" s="65"/>
      <c r="G4204" s="66"/>
      <c r="J4204" s="65"/>
      <c r="K4204" s="65"/>
      <c r="L4204" s="66"/>
      <c r="M4204" s="65"/>
      <c r="O4204" s="65"/>
      <c r="P4204" s="66"/>
      <c r="Q4204" s="31">
        <f t="shared" si="130"/>
        <v>9999</v>
      </c>
      <c r="R4204" s="31" t="str">
        <f t="shared" si="131"/>
        <v/>
      </c>
      <c r="S4204" s="29">
        <f>IF($Q4204&lt;Parâmetros!$E$19,$G4204-1,$G4204)</f>
        <v>0</v>
      </c>
    </row>
    <row r="4205" spans="1:19" ht="15" customHeight="1" x14ac:dyDescent="0.25">
      <c r="A4205" s="116"/>
      <c r="B4205" s="65"/>
      <c r="C4205" s="65"/>
      <c r="D4205" s="66"/>
      <c r="E4205" s="67"/>
      <c r="F4205" s="65"/>
      <c r="G4205" s="66"/>
      <c r="J4205" s="65"/>
      <c r="K4205" s="65"/>
      <c r="L4205" s="66"/>
      <c r="M4205" s="65"/>
      <c r="O4205" s="65"/>
      <c r="P4205" s="66"/>
      <c r="Q4205" s="31">
        <f t="shared" si="130"/>
        <v>9999</v>
      </c>
      <c r="R4205" s="31" t="str">
        <f t="shared" si="131"/>
        <v/>
      </c>
      <c r="S4205" s="29">
        <f>IF($Q4205&lt;Parâmetros!$E$19,$G4205-1,$G4205)</f>
        <v>0</v>
      </c>
    </row>
    <row r="4206" spans="1:19" ht="15" customHeight="1" x14ac:dyDescent="0.25">
      <c r="A4206" s="116"/>
      <c r="B4206" s="65"/>
      <c r="C4206" s="65"/>
      <c r="D4206" s="66"/>
      <c r="E4206" s="67"/>
      <c r="F4206" s="65"/>
      <c r="G4206" s="66"/>
      <c r="J4206" s="65"/>
      <c r="K4206" s="65"/>
      <c r="L4206" s="66"/>
      <c r="M4206" s="65"/>
      <c r="O4206" s="65"/>
      <c r="P4206" s="66"/>
      <c r="Q4206" s="31">
        <f t="shared" si="130"/>
        <v>9999</v>
      </c>
      <c r="R4206" s="31" t="str">
        <f t="shared" si="131"/>
        <v/>
      </c>
      <c r="S4206" s="29">
        <f>IF($Q4206&lt;Parâmetros!$E$19,$G4206-1,$G4206)</f>
        <v>0</v>
      </c>
    </row>
    <row r="4207" spans="1:19" ht="15" customHeight="1" x14ac:dyDescent="0.25">
      <c r="A4207" s="116"/>
      <c r="B4207" s="65"/>
      <c r="C4207" s="65"/>
      <c r="D4207" s="66"/>
      <c r="E4207" s="67"/>
      <c r="F4207" s="65"/>
      <c r="G4207" s="66"/>
      <c r="J4207" s="65"/>
      <c r="K4207" s="65"/>
      <c r="L4207" s="66"/>
      <c r="M4207" s="65"/>
      <c r="O4207" s="65"/>
      <c r="P4207" s="66"/>
      <c r="Q4207" s="31">
        <f t="shared" si="130"/>
        <v>9999</v>
      </c>
      <c r="R4207" s="31" t="str">
        <f t="shared" si="131"/>
        <v/>
      </c>
      <c r="S4207" s="29">
        <f>IF($Q4207&lt;Parâmetros!$E$19,$G4207-1,$G4207)</f>
        <v>0</v>
      </c>
    </row>
    <row r="4208" spans="1:19" ht="15" customHeight="1" x14ac:dyDescent="0.25">
      <c r="A4208" s="116"/>
      <c r="B4208" s="65"/>
      <c r="C4208" s="65"/>
      <c r="D4208" s="66"/>
      <c r="E4208" s="67"/>
      <c r="F4208" s="65"/>
      <c r="G4208" s="66"/>
      <c r="J4208" s="65"/>
      <c r="K4208" s="65"/>
      <c r="L4208" s="66"/>
      <c r="M4208" s="65"/>
      <c r="N4208" s="65"/>
      <c r="O4208" s="65"/>
      <c r="P4208" s="66"/>
      <c r="Q4208" s="31">
        <f t="shared" si="130"/>
        <v>9999</v>
      </c>
      <c r="R4208" s="31" t="str">
        <f t="shared" si="131"/>
        <v/>
      </c>
      <c r="S4208" s="29">
        <f>IF($Q4208&lt;Parâmetros!$E$19,$G4208-1,$G4208)</f>
        <v>0</v>
      </c>
    </row>
    <row r="4209" spans="1:19" ht="15" customHeight="1" x14ac:dyDescent="0.25">
      <c r="A4209" s="116"/>
      <c r="B4209" s="65"/>
      <c r="C4209" s="65"/>
      <c r="D4209" s="66"/>
      <c r="E4209" s="67"/>
      <c r="F4209" s="65"/>
      <c r="G4209" s="66"/>
      <c r="J4209" s="65"/>
      <c r="K4209" s="65"/>
      <c r="L4209" s="66"/>
      <c r="M4209" s="65"/>
      <c r="N4209" s="65"/>
      <c r="O4209" s="65"/>
      <c r="P4209" s="66"/>
      <c r="Q4209" s="31">
        <f t="shared" si="130"/>
        <v>9999</v>
      </c>
      <c r="R4209" s="31" t="str">
        <f t="shared" si="131"/>
        <v/>
      </c>
      <c r="S4209" s="29">
        <f>IF($Q4209&lt;Parâmetros!$E$19,$G4209-1,$G4209)</f>
        <v>0</v>
      </c>
    </row>
    <row r="4210" spans="1:19" ht="15" customHeight="1" x14ac:dyDescent="0.25">
      <c r="A4210" s="116"/>
      <c r="B4210" s="65"/>
      <c r="C4210" s="65"/>
      <c r="D4210" s="66"/>
      <c r="E4210" s="67"/>
      <c r="F4210" s="65"/>
      <c r="G4210" s="66"/>
      <c r="J4210" s="65"/>
      <c r="K4210" s="65"/>
      <c r="L4210" s="66"/>
      <c r="M4210" s="65"/>
      <c r="N4210" s="65"/>
      <c r="O4210" s="65"/>
      <c r="P4210" s="66"/>
      <c r="Q4210" s="31">
        <f t="shared" si="130"/>
        <v>9999</v>
      </c>
      <c r="R4210" s="31" t="str">
        <f t="shared" si="131"/>
        <v/>
      </c>
      <c r="S4210" s="29">
        <f>IF($Q4210&lt;Parâmetros!$E$19,$G4210-1,$G4210)</f>
        <v>0</v>
      </c>
    </row>
    <row r="4211" spans="1:19" ht="15" customHeight="1" x14ac:dyDescent="0.25">
      <c r="A4211" s="116"/>
      <c r="B4211" s="65"/>
      <c r="C4211" s="65"/>
      <c r="D4211" s="66"/>
      <c r="E4211" s="67"/>
      <c r="F4211" s="65"/>
      <c r="G4211" s="66"/>
      <c r="J4211" s="65"/>
      <c r="K4211" s="65"/>
      <c r="L4211" s="66"/>
      <c r="M4211" s="65"/>
      <c r="O4211" s="65"/>
      <c r="P4211" s="66"/>
      <c r="Q4211" s="31">
        <f t="shared" si="130"/>
        <v>9999</v>
      </c>
      <c r="R4211" s="31" t="str">
        <f t="shared" si="131"/>
        <v/>
      </c>
      <c r="S4211" s="29">
        <f>IF($Q4211&lt;Parâmetros!$E$19,$G4211-1,$G4211)</f>
        <v>0</v>
      </c>
    </row>
    <row r="4212" spans="1:19" ht="15" customHeight="1" x14ac:dyDescent="0.25">
      <c r="A4212" s="116"/>
      <c r="B4212" s="65"/>
      <c r="C4212" s="65"/>
      <c r="D4212" s="66"/>
      <c r="E4212" s="67"/>
      <c r="F4212" s="65"/>
      <c r="G4212" s="66"/>
      <c r="J4212" s="65"/>
      <c r="K4212" s="65"/>
      <c r="L4212" s="66"/>
      <c r="M4212" s="65"/>
      <c r="O4212" s="65"/>
      <c r="P4212" s="66"/>
      <c r="Q4212" s="31">
        <f t="shared" si="130"/>
        <v>9999</v>
      </c>
      <c r="R4212" s="31" t="str">
        <f t="shared" si="131"/>
        <v/>
      </c>
      <c r="S4212" s="29">
        <f>IF($Q4212&lt;Parâmetros!$E$19,$G4212-1,$G4212)</f>
        <v>0</v>
      </c>
    </row>
    <row r="4213" spans="1:19" ht="15" customHeight="1" x14ac:dyDescent="0.25">
      <c r="A4213" s="116"/>
      <c r="B4213" s="65"/>
      <c r="C4213" s="65"/>
      <c r="D4213" s="66"/>
      <c r="E4213" s="67"/>
      <c r="F4213" s="65"/>
      <c r="G4213" s="66"/>
      <c r="J4213" s="65"/>
      <c r="K4213" s="65"/>
      <c r="L4213" s="66"/>
      <c r="M4213" s="65"/>
      <c r="O4213" s="65"/>
      <c r="P4213" s="66"/>
      <c r="Q4213" s="31">
        <f t="shared" si="130"/>
        <v>9999</v>
      </c>
      <c r="R4213" s="31" t="str">
        <f t="shared" si="131"/>
        <v/>
      </c>
      <c r="S4213" s="29">
        <f>IF($Q4213&lt;Parâmetros!$E$19,$G4213-1,$G4213)</f>
        <v>0</v>
      </c>
    </row>
    <row r="4214" spans="1:19" ht="15" customHeight="1" x14ac:dyDescent="0.25">
      <c r="A4214" s="116"/>
      <c r="B4214" s="65"/>
      <c r="C4214" s="65"/>
      <c r="D4214" s="66"/>
      <c r="E4214" s="67"/>
      <c r="F4214" s="65"/>
      <c r="G4214" s="66"/>
      <c r="J4214" s="65"/>
      <c r="K4214" s="65"/>
      <c r="L4214" s="66"/>
      <c r="M4214" s="65"/>
      <c r="O4214" s="65"/>
      <c r="P4214" s="66"/>
      <c r="Q4214" s="31">
        <f t="shared" si="130"/>
        <v>9999</v>
      </c>
      <c r="R4214" s="31" t="str">
        <f t="shared" si="131"/>
        <v/>
      </c>
      <c r="S4214" s="29">
        <f>IF($Q4214&lt;Parâmetros!$E$19,$G4214-1,$G4214)</f>
        <v>0</v>
      </c>
    </row>
    <row r="4215" spans="1:19" ht="15" customHeight="1" x14ac:dyDescent="0.25">
      <c r="A4215" s="116"/>
      <c r="B4215" s="65"/>
      <c r="C4215" s="65"/>
      <c r="D4215" s="66"/>
      <c r="E4215" s="67"/>
      <c r="F4215" s="65"/>
      <c r="G4215" s="66"/>
      <c r="J4215" s="65"/>
      <c r="K4215" s="65"/>
      <c r="L4215" s="66"/>
      <c r="M4215" s="65"/>
      <c r="O4215" s="65"/>
      <c r="P4215" s="66"/>
      <c r="Q4215" s="31">
        <f t="shared" si="130"/>
        <v>9999</v>
      </c>
      <c r="R4215" s="31" t="str">
        <f t="shared" si="131"/>
        <v/>
      </c>
      <c r="S4215" s="29">
        <f>IF($Q4215&lt;Parâmetros!$E$19,$G4215-1,$G4215)</f>
        <v>0</v>
      </c>
    </row>
    <row r="4216" spans="1:19" ht="15" customHeight="1" x14ac:dyDescent="0.25">
      <c r="A4216" s="116"/>
      <c r="B4216" s="65"/>
      <c r="C4216" s="65"/>
      <c r="D4216" s="66"/>
      <c r="E4216" s="67"/>
      <c r="F4216" s="65"/>
      <c r="G4216" s="66"/>
      <c r="J4216" s="65"/>
      <c r="K4216" s="65"/>
      <c r="L4216" s="66"/>
      <c r="M4216" s="65"/>
      <c r="O4216" s="65"/>
      <c r="P4216" s="66"/>
      <c r="Q4216" s="31">
        <f t="shared" si="130"/>
        <v>9999</v>
      </c>
      <c r="R4216" s="31" t="str">
        <f t="shared" si="131"/>
        <v/>
      </c>
      <c r="S4216" s="29">
        <f>IF($Q4216&lt;Parâmetros!$E$19,$G4216-1,$G4216)</f>
        <v>0</v>
      </c>
    </row>
    <row r="4217" spans="1:19" ht="15" customHeight="1" x14ac:dyDescent="0.25">
      <c r="A4217" s="116"/>
      <c r="B4217" s="65"/>
      <c r="C4217" s="65"/>
      <c r="D4217" s="66"/>
      <c r="E4217" s="67"/>
      <c r="F4217" s="65"/>
      <c r="G4217" s="66"/>
      <c r="J4217" s="65"/>
      <c r="K4217" s="65"/>
      <c r="L4217" s="66"/>
      <c r="M4217" s="65"/>
      <c r="O4217" s="65"/>
      <c r="P4217" s="66"/>
      <c r="Q4217" s="31">
        <f t="shared" si="130"/>
        <v>9999</v>
      </c>
      <c r="R4217" s="31" t="str">
        <f t="shared" si="131"/>
        <v/>
      </c>
      <c r="S4217" s="29">
        <f>IF($Q4217&lt;Parâmetros!$E$19,$G4217-1,$G4217)</f>
        <v>0</v>
      </c>
    </row>
    <row r="4218" spans="1:19" ht="15" customHeight="1" x14ac:dyDescent="0.25">
      <c r="A4218" s="116"/>
      <c r="B4218" s="65"/>
      <c r="C4218" s="65"/>
      <c r="D4218" s="66"/>
      <c r="E4218" s="67"/>
      <c r="F4218" s="65"/>
      <c r="G4218" s="66"/>
      <c r="J4218" s="65"/>
      <c r="K4218" s="65"/>
      <c r="L4218" s="66"/>
      <c r="M4218" s="65"/>
      <c r="O4218" s="65"/>
      <c r="P4218" s="66"/>
      <c r="Q4218" s="31">
        <f t="shared" si="130"/>
        <v>9999</v>
      </c>
      <c r="R4218" s="31" t="str">
        <f t="shared" si="131"/>
        <v/>
      </c>
      <c r="S4218" s="29">
        <f>IF($Q4218&lt;Parâmetros!$E$19,$G4218-1,$G4218)</f>
        <v>0</v>
      </c>
    </row>
    <row r="4219" spans="1:19" ht="15" customHeight="1" x14ac:dyDescent="0.25">
      <c r="A4219" s="116"/>
      <c r="B4219" s="65"/>
      <c r="C4219" s="65"/>
      <c r="D4219" s="66"/>
      <c r="E4219" s="67"/>
      <c r="F4219" s="65"/>
      <c r="G4219" s="66"/>
      <c r="J4219" s="65"/>
      <c r="K4219" s="65"/>
      <c r="L4219" s="66"/>
      <c r="M4219" s="65"/>
      <c r="O4219" s="65"/>
      <c r="P4219" s="66"/>
      <c r="Q4219" s="31">
        <f t="shared" si="130"/>
        <v>9999</v>
      </c>
      <c r="R4219" s="31" t="str">
        <f t="shared" si="131"/>
        <v/>
      </c>
      <c r="S4219" s="29">
        <f>IF($Q4219&lt;Parâmetros!$E$19,$G4219-1,$G4219)</f>
        <v>0</v>
      </c>
    </row>
    <row r="4220" spans="1:19" ht="15" customHeight="1" x14ac:dyDescent="0.25">
      <c r="A4220" s="116"/>
      <c r="B4220" s="65"/>
      <c r="C4220" s="65"/>
      <c r="D4220" s="66"/>
      <c r="E4220" s="67"/>
      <c r="F4220" s="65"/>
      <c r="G4220" s="66"/>
      <c r="J4220" s="65"/>
      <c r="K4220" s="65"/>
      <c r="L4220" s="66"/>
      <c r="M4220" s="65"/>
      <c r="O4220" s="65"/>
      <c r="P4220" s="66"/>
      <c r="Q4220" s="31">
        <f t="shared" ref="Q4220:Q4283" si="132">IFERROR(VALUE(LEFT($J4220,2))*60+VALUE(MID($J4220,4,2)),9999)</f>
        <v>9999</v>
      </c>
      <c r="R4220" s="31" t="str">
        <f t="shared" ref="R4220:R4283" si="133">IFERROR(VALUE(LEFT($K4220,2))*60+VALUE(MID($K4220,4,2)),"")</f>
        <v/>
      </c>
      <c r="S4220" s="29">
        <f>IF($Q4220&lt;Parâmetros!$E$19,$G4220-1,$G4220)</f>
        <v>0</v>
      </c>
    </row>
    <row r="4221" spans="1:19" ht="15" customHeight="1" x14ac:dyDescent="0.25">
      <c r="A4221" s="116"/>
      <c r="B4221" s="65"/>
      <c r="C4221" s="65"/>
      <c r="D4221" s="66"/>
      <c r="E4221" s="67"/>
      <c r="F4221" s="65"/>
      <c r="G4221" s="66"/>
      <c r="J4221" s="65"/>
      <c r="K4221" s="65"/>
      <c r="L4221" s="66"/>
      <c r="M4221" s="65"/>
      <c r="O4221" s="65"/>
      <c r="P4221" s="66"/>
      <c r="Q4221" s="31">
        <f t="shared" si="132"/>
        <v>9999</v>
      </c>
      <c r="R4221" s="31" t="str">
        <f t="shared" si="133"/>
        <v/>
      </c>
      <c r="S4221" s="29">
        <f>IF($Q4221&lt;Parâmetros!$E$19,$G4221-1,$G4221)</f>
        <v>0</v>
      </c>
    </row>
    <row r="4222" spans="1:19" ht="15" customHeight="1" x14ac:dyDescent="0.25">
      <c r="A4222" s="116"/>
      <c r="B4222" s="65"/>
      <c r="C4222" s="65"/>
      <c r="D4222" s="66"/>
      <c r="E4222" s="67"/>
      <c r="F4222" s="65"/>
      <c r="G4222" s="66"/>
      <c r="J4222" s="65"/>
      <c r="K4222" s="65"/>
      <c r="L4222" s="66"/>
      <c r="M4222" s="65"/>
      <c r="O4222" s="65"/>
      <c r="P4222" s="66"/>
      <c r="Q4222" s="31">
        <f t="shared" si="132"/>
        <v>9999</v>
      </c>
      <c r="R4222" s="31" t="str">
        <f t="shared" si="133"/>
        <v/>
      </c>
      <c r="S4222" s="29">
        <f>IF($Q4222&lt;Parâmetros!$E$19,$G4222-1,$G4222)</f>
        <v>0</v>
      </c>
    </row>
    <row r="4223" spans="1:19" ht="15" customHeight="1" x14ac:dyDescent="0.25">
      <c r="A4223" s="116"/>
      <c r="B4223" s="65"/>
      <c r="C4223" s="65"/>
      <c r="D4223" s="66"/>
      <c r="E4223" s="67"/>
      <c r="F4223" s="65"/>
      <c r="G4223" s="66"/>
      <c r="J4223" s="65"/>
      <c r="K4223" s="65"/>
      <c r="L4223" s="66"/>
      <c r="M4223" s="65"/>
      <c r="O4223" s="65"/>
      <c r="P4223" s="66"/>
      <c r="Q4223" s="31">
        <f t="shared" si="132"/>
        <v>9999</v>
      </c>
      <c r="R4223" s="31" t="str">
        <f t="shared" si="133"/>
        <v/>
      </c>
      <c r="S4223" s="29">
        <f>IF($Q4223&lt;Parâmetros!$E$19,$G4223-1,$G4223)</f>
        <v>0</v>
      </c>
    </row>
    <row r="4224" spans="1:19" ht="15" customHeight="1" x14ac:dyDescent="0.25">
      <c r="A4224" s="116"/>
      <c r="B4224" s="65"/>
      <c r="C4224" s="65"/>
      <c r="D4224" s="66"/>
      <c r="E4224" s="67"/>
      <c r="F4224" s="65"/>
      <c r="G4224" s="66"/>
      <c r="J4224" s="65"/>
      <c r="K4224" s="65"/>
      <c r="L4224" s="66"/>
      <c r="M4224" s="65"/>
      <c r="O4224" s="65"/>
      <c r="P4224" s="66"/>
      <c r="Q4224" s="31">
        <f t="shared" si="132"/>
        <v>9999</v>
      </c>
      <c r="R4224" s="31" t="str">
        <f t="shared" si="133"/>
        <v/>
      </c>
      <c r="S4224" s="29">
        <f>IF($Q4224&lt;Parâmetros!$E$19,$G4224-1,$G4224)</f>
        <v>0</v>
      </c>
    </row>
    <row r="4225" spans="1:19" ht="15" customHeight="1" x14ac:dyDescent="0.25">
      <c r="A4225" s="116"/>
      <c r="B4225" s="65"/>
      <c r="C4225" s="65"/>
      <c r="D4225" s="66"/>
      <c r="E4225" s="67"/>
      <c r="F4225" s="65"/>
      <c r="G4225" s="66"/>
      <c r="J4225" s="65"/>
      <c r="K4225" s="65"/>
      <c r="L4225" s="66"/>
      <c r="M4225" s="65"/>
      <c r="O4225" s="65"/>
      <c r="P4225" s="66"/>
      <c r="Q4225" s="31">
        <f t="shared" si="132"/>
        <v>9999</v>
      </c>
      <c r="R4225" s="31" t="str">
        <f t="shared" si="133"/>
        <v/>
      </c>
      <c r="S4225" s="29">
        <f>IF($Q4225&lt;Parâmetros!$E$19,$G4225-1,$G4225)</f>
        <v>0</v>
      </c>
    </row>
    <row r="4226" spans="1:19" ht="15" customHeight="1" x14ac:dyDescent="0.25">
      <c r="A4226" s="116"/>
      <c r="B4226" s="65"/>
      <c r="C4226" s="65"/>
      <c r="D4226" s="66"/>
      <c r="E4226" s="67"/>
      <c r="F4226" s="65"/>
      <c r="G4226" s="66"/>
      <c r="J4226" s="65"/>
      <c r="K4226" s="65"/>
      <c r="L4226" s="66"/>
      <c r="M4226" s="65"/>
      <c r="O4226" s="65"/>
      <c r="P4226" s="66"/>
      <c r="Q4226" s="31">
        <f t="shared" si="132"/>
        <v>9999</v>
      </c>
      <c r="R4226" s="31" t="str">
        <f t="shared" si="133"/>
        <v/>
      </c>
      <c r="S4226" s="29">
        <f>IF($Q4226&lt;Parâmetros!$E$19,$G4226-1,$G4226)</f>
        <v>0</v>
      </c>
    </row>
    <row r="4227" spans="1:19" ht="15" customHeight="1" x14ac:dyDescent="0.25">
      <c r="A4227" s="116"/>
      <c r="B4227" s="65"/>
      <c r="C4227" s="65"/>
      <c r="D4227" s="66"/>
      <c r="E4227" s="67"/>
      <c r="F4227" s="65"/>
      <c r="G4227" s="66"/>
      <c r="J4227" s="65"/>
      <c r="K4227" s="65"/>
      <c r="L4227" s="66"/>
      <c r="M4227" s="65"/>
      <c r="O4227" s="65"/>
      <c r="P4227" s="66"/>
      <c r="Q4227" s="31">
        <f t="shared" si="132"/>
        <v>9999</v>
      </c>
      <c r="R4227" s="31" t="str">
        <f t="shared" si="133"/>
        <v/>
      </c>
      <c r="S4227" s="29">
        <f>IF($Q4227&lt;Parâmetros!$E$19,$G4227-1,$G4227)</f>
        <v>0</v>
      </c>
    </row>
    <row r="4228" spans="1:19" ht="15" customHeight="1" x14ac:dyDescent="0.25">
      <c r="A4228" s="116"/>
      <c r="B4228" s="65"/>
      <c r="C4228" s="65"/>
      <c r="D4228" s="66"/>
      <c r="E4228" s="67"/>
      <c r="F4228" s="65"/>
      <c r="G4228" s="66"/>
      <c r="J4228" s="65"/>
      <c r="K4228" s="65"/>
      <c r="L4228" s="66"/>
      <c r="M4228" s="65"/>
      <c r="O4228" s="65"/>
      <c r="P4228" s="66"/>
      <c r="Q4228" s="31">
        <f t="shared" si="132"/>
        <v>9999</v>
      </c>
      <c r="R4228" s="31" t="str">
        <f t="shared" si="133"/>
        <v/>
      </c>
      <c r="S4228" s="29">
        <f>IF($Q4228&lt;Parâmetros!$E$19,$G4228-1,$G4228)</f>
        <v>0</v>
      </c>
    </row>
    <row r="4229" spans="1:19" ht="15" customHeight="1" x14ac:dyDescent="0.25">
      <c r="A4229" s="116"/>
      <c r="B4229" s="65"/>
      <c r="C4229" s="65"/>
      <c r="D4229" s="66"/>
      <c r="E4229" s="67"/>
      <c r="F4229" s="65"/>
      <c r="G4229" s="66"/>
      <c r="J4229" s="65"/>
      <c r="K4229" s="65"/>
      <c r="L4229" s="66"/>
      <c r="M4229" s="65"/>
      <c r="O4229" s="65"/>
      <c r="P4229" s="66"/>
      <c r="Q4229" s="31">
        <f t="shared" si="132"/>
        <v>9999</v>
      </c>
      <c r="R4229" s="31" t="str">
        <f t="shared" si="133"/>
        <v/>
      </c>
      <c r="S4229" s="29">
        <f>IF($Q4229&lt;Parâmetros!$E$19,$G4229-1,$G4229)</f>
        <v>0</v>
      </c>
    </row>
    <row r="4230" spans="1:19" ht="15" customHeight="1" x14ac:dyDescent="0.25">
      <c r="A4230" s="116"/>
      <c r="B4230" s="65"/>
      <c r="C4230" s="65"/>
      <c r="D4230" s="66"/>
      <c r="E4230" s="67"/>
      <c r="F4230" s="65"/>
      <c r="G4230" s="66"/>
      <c r="J4230" s="65"/>
      <c r="K4230" s="65"/>
      <c r="L4230" s="66"/>
      <c r="M4230" s="65"/>
      <c r="O4230" s="65"/>
      <c r="P4230" s="66"/>
      <c r="Q4230" s="31">
        <f t="shared" si="132"/>
        <v>9999</v>
      </c>
      <c r="R4230" s="31" t="str">
        <f t="shared" si="133"/>
        <v/>
      </c>
      <c r="S4230" s="29">
        <f>IF($Q4230&lt;Parâmetros!$E$19,$G4230-1,$G4230)</f>
        <v>0</v>
      </c>
    </row>
    <row r="4231" spans="1:19" ht="15" customHeight="1" x14ac:dyDescent="0.25">
      <c r="A4231" s="116"/>
      <c r="B4231" s="65"/>
      <c r="C4231" s="65"/>
      <c r="D4231" s="66"/>
      <c r="E4231" s="67"/>
      <c r="F4231" s="65"/>
      <c r="G4231" s="66"/>
      <c r="J4231" s="65"/>
      <c r="K4231" s="65"/>
      <c r="L4231" s="66"/>
      <c r="M4231" s="65"/>
      <c r="O4231" s="65"/>
      <c r="P4231" s="66"/>
      <c r="Q4231" s="31">
        <f t="shared" si="132"/>
        <v>9999</v>
      </c>
      <c r="R4231" s="31" t="str">
        <f t="shared" si="133"/>
        <v/>
      </c>
      <c r="S4231" s="29">
        <f>IF($Q4231&lt;Parâmetros!$E$19,$G4231-1,$G4231)</f>
        <v>0</v>
      </c>
    </row>
    <row r="4232" spans="1:19" ht="15" customHeight="1" x14ac:dyDescent="0.25">
      <c r="A4232" s="116"/>
      <c r="B4232" s="65"/>
      <c r="C4232" s="65"/>
      <c r="D4232" s="66"/>
      <c r="E4232" s="67"/>
      <c r="F4232" s="65"/>
      <c r="G4232" s="66"/>
      <c r="J4232" s="65"/>
      <c r="K4232" s="65"/>
      <c r="L4232" s="66"/>
      <c r="M4232" s="65"/>
      <c r="O4232" s="65"/>
      <c r="P4232" s="66"/>
      <c r="Q4232" s="31">
        <f t="shared" si="132"/>
        <v>9999</v>
      </c>
      <c r="R4232" s="31" t="str">
        <f t="shared" si="133"/>
        <v/>
      </c>
      <c r="S4232" s="29">
        <f>IF($Q4232&lt;Parâmetros!$E$19,$G4232-1,$G4232)</f>
        <v>0</v>
      </c>
    </row>
    <row r="4233" spans="1:19" ht="15" customHeight="1" x14ac:dyDescent="0.25">
      <c r="A4233" s="116"/>
      <c r="B4233" s="65"/>
      <c r="C4233" s="65"/>
      <c r="D4233" s="66"/>
      <c r="E4233" s="67"/>
      <c r="F4233" s="65"/>
      <c r="G4233" s="66"/>
      <c r="J4233" s="65"/>
      <c r="K4233" s="65"/>
      <c r="L4233" s="66"/>
      <c r="M4233" s="65"/>
      <c r="O4233" s="65"/>
      <c r="P4233" s="66"/>
      <c r="Q4233" s="31">
        <f t="shared" si="132"/>
        <v>9999</v>
      </c>
      <c r="R4233" s="31" t="str">
        <f t="shared" si="133"/>
        <v/>
      </c>
      <c r="S4233" s="29">
        <f>IF($Q4233&lt;Parâmetros!$E$19,$G4233-1,$G4233)</f>
        <v>0</v>
      </c>
    </row>
    <row r="4234" spans="1:19" ht="15" customHeight="1" x14ac:dyDescent="0.25">
      <c r="A4234" s="116"/>
      <c r="B4234" s="65"/>
      <c r="C4234" s="65"/>
      <c r="D4234" s="66"/>
      <c r="E4234" s="67"/>
      <c r="F4234" s="65"/>
      <c r="G4234" s="66"/>
      <c r="J4234" s="65"/>
      <c r="K4234" s="65"/>
      <c r="L4234" s="66"/>
      <c r="M4234" s="65"/>
      <c r="N4234" s="65"/>
      <c r="O4234" s="65"/>
      <c r="P4234" s="66"/>
      <c r="Q4234" s="31">
        <f t="shared" si="132"/>
        <v>9999</v>
      </c>
      <c r="R4234" s="31" t="str">
        <f t="shared" si="133"/>
        <v/>
      </c>
      <c r="S4234" s="29">
        <f>IF($Q4234&lt;Parâmetros!$E$19,$G4234-1,$G4234)</f>
        <v>0</v>
      </c>
    </row>
    <row r="4235" spans="1:19" ht="15" customHeight="1" x14ac:dyDescent="0.25">
      <c r="A4235" s="116"/>
      <c r="B4235" s="65"/>
      <c r="C4235" s="65"/>
      <c r="D4235" s="66"/>
      <c r="E4235" s="67"/>
      <c r="F4235" s="65"/>
      <c r="G4235" s="66"/>
      <c r="J4235" s="65"/>
      <c r="K4235" s="65"/>
      <c r="L4235" s="66"/>
      <c r="M4235" s="65"/>
      <c r="O4235" s="65"/>
      <c r="P4235" s="66"/>
      <c r="Q4235" s="31">
        <f t="shared" si="132"/>
        <v>9999</v>
      </c>
      <c r="R4235" s="31" t="str">
        <f t="shared" si="133"/>
        <v/>
      </c>
      <c r="S4235" s="29">
        <f>IF($Q4235&lt;Parâmetros!$E$19,$G4235-1,$G4235)</f>
        <v>0</v>
      </c>
    </row>
    <row r="4236" spans="1:19" ht="15" customHeight="1" x14ac:dyDescent="0.25">
      <c r="A4236" s="116"/>
      <c r="B4236" s="65"/>
      <c r="C4236" s="65"/>
      <c r="D4236" s="66"/>
      <c r="E4236" s="67"/>
      <c r="F4236" s="65"/>
      <c r="G4236" s="66"/>
      <c r="J4236" s="65"/>
      <c r="K4236" s="65"/>
      <c r="L4236" s="66"/>
      <c r="M4236" s="65"/>
      <c r="O4236" s="65"/>
      <c r="P4236" s="66"/>
      <c r="Q4236" s="31">
        <f t="shared" si="132"/>
        <v>9999</v>
      </c>
      <c r="R4236" s="31" t="str">
        <f t="shared" si="133"/>
        <v/>
      </c>
      <c r="S4236" s="29">
        <f>IF($Q4236&lt;Parâmetros!$E$19,$G4236-1,$G4236)</f>
        <v>0</v>
      </c>
    </row>
    <row r="4237" spans="1:19" ht="15" customHeight="1" x14ac:dyDescent="0.25">
      <c r="A4237" s="116"/>
      <c r="B4237" s="65"/>
      <c r="C4237" s="65"/>
      <c r="D4237" s="66"/>
      <c r="E4237" s="67"/>
      <c r="F4237" s="65"/>
      <c r="G4237" s="66"/>
      <c r="J4237" s="65"/>
      <c r="K4237" s="65"/>
      <c r="L4237" s="66"/>
      <c r="M4237" s="65"/>
      <c r="O4237" s="65"/>
      <c r="P4237" s="66"/>
      <c r="Q4237" s="31">
        <f t="shared" si="132"/>
        <v>9999</v>
      </c>
      <c r="R4237" s="31" t="str">
        <f t="shared" si="133"/>
        <v/>
      </c>
      <c r="S4237" s="29">
        <f>IF($Q4237&lt;Parâmetros!$E$19,$G4237-1,$G4237)</f>
        <v>0</v>
      </c>
    </row>
    <row r="4238" spans="1:19" ht="15" customHeight="1" x14ac:dyDescent="0.25">
      <c r="A4238" s="116"/>
      <c r="B4238" s="65"/>
      <c r="C4238" s="65"/>
      <c r="D4238" s="66"/>
      <c r="E4238" s="67"/>
      <c r="F4238" s="65"/>
      <c r="G4238" s="66"/>
      <c r="J4238" s="65"/>
      <c r="K4238" s="65"/>
      <c r="L4238" s="66"/>
      <c r="M4238" s="65"/>
      <c r="O4238" s="65"/>
      <c r="P4238" s="66"/>
      <c r="Q4238" s="31">
        <f t="shared" si="132"/>
        <v>9999</v>
      </c>
      <c r="R4238" s="31" t="str">
        <f t="shared" si="133"/>
        <v/>
      </c>
      <c r="S4238" s="29">
        <f>IF($Q4238&lt;Parâmetros!$E$19,$G4238-1,$G4238)</f>
        <v>0</v>
      </c>
    </row>
    <row r="4239" spans="1:19" ht="15" customHeight="1" x14ac:dyDescent="0.25">
      <c r="A4239" s="116"/>
      <c r="B4239" s="65"/>
      <c r="C4239" s="65"/>
      <c r="D4239" s="66"/>
      <c r="E4239" s="67"/>
      <c r="F4239" s="65"/>
      <c r="G4239" s="66"/>
      <c r="J4239" s="65"/>
      <c r="K4239" s="65"/>
      <c r="L4239" s="66"/>
      <c r="M4239" s="65"/>
      <c r="O4239" s="65"/>
      <c r="P4239" s="66"/>
      <c r="Q4239" s="31">
        <f t="shared" si="132"/>
        <v>9999</v>
      </c>
      <c r="R4239" s="31" t="str">
        <f t="shared" si="133"/>
        <v/>
      </c>
      <c r="S4239" s="29">
        <f>IF($Q4239&lt;Parâmetros!$E$19,$G4239-1,$G4239)</f>
        <v>0</v>
      </c>
    </row>
    <row r="4240" spans="1:19" ht="15" customHeight="1" x14ac:dyDescent="0.25">
      <c r="A4240" s="116"/>
      <c r="B4240" s="65"/>
      <c r="C4240" s="65"/>
      <c r="D4240" s="66"/>
      <c r="E4240" s="67"/>
      <c r="F4240" s="65"/>
      <c r="G4240" s="66"/>
      <c r="J4240" s="65"/>
      <c r="K4240" s="65"/>
      <c r="L4240" s="66"/>
      <c r="M4240" s="65"/>
      <c r="O4240" s="65"/>
      <c r="P4240" s="66"/>
      <c r="Q4240" s="31">
        <f t="shared" si="132"/>
        <v>9999</v>
      </c>
      <c r="R4240" s="31" t="str">
        <f t="shared" si="133"/>
        <v/>
      </c>
      <c r="S4240" s="29">
        <f>IF($Q4240&lt;Parâmetros!$E$19,$G4240-1,$G4240)</f>
        <v>0</v>
      </c>
    </row>
    <row r="4241" spans="1:19" ht="15" customHeight="1" x14ac:dyDescent="0.25">
      <c r="A4241" s="116"/>
      <c r="B4241" s="65"/>
      <c r="C4241" s="65"/>
      <c r="D4241" s="66"/>
      <c r="E4241" s="67"/>
      <c r="F4241" s="65"/>
      <c r="G4241" s="66"/>
      <c r="J4241" s="65"/>
      <c r="K4241" s="65"/>
      <c r="L4241" s="66"/>
      <c r="M4241" s="65"/>
      <c r="N4241" s="65"/>
      <c r="O4241" s="65"/>
      <c r="P4241" s="66"/>
      <c r="Q4241" s="31">
        <f t="shared" si="132"/>
        <v>9999</v>
      </c>
      <c r="R4241" s="31" t="str">
        <f t="shared" si="133"/>
        <v/>
      </c>
      <c r="S4241" s="29">
        <f>IF($Q4241&lt;Parâmetros!$E$19,$G4241-1,$G4241)</f>
        <v>0</v>
      </c>
    </row>
    <row r="4242" spans="1:19" ht="15" customHeight="1" x14ac:dyDescent="0.25">
      <c r="A4242" s="116"/>
      <c r="B4242" s="65"/>
      <c r="C4242" s="65"/>
      <c r="D4242" s="66"/>
      <c r="E4242" s="67"/>
      <c r="F4242" s="65"/>
      <c r="G4242" s="66"/>
      <c r="J4242" s="65"/>
      <c r="K4242" s="65"/>
      <c r="L4242" s="66"/>
      <c r="M4242" s="65"/>
      <c r="N4242" s="65"/>
      <c r="O4242" s="65"/>
      <c r="P4242" s="66"/>
      <c r="Q4242" s="31">
        <f t="shared" si="132"/>
        <v>9999</v>
      </c>
      <c r="R4242" s="31" t="str">
        <f t="shared" si="133"/>
        <v/>
      </c>
      <c r="S4242" s="29">
        <f>IF($Q4242&lt;Parâmetros!$E$19,$G4242-1,$G4242)</f>
        <v>0</v>
      </c>
    </row>
    <row r="4243" spans="1:19" ht="15" customHeight="1" x14ac:dyDescent="0.25">
      <c r="A4243" s="116"/>
      <c r="B4243" s="65"/>
      <c r="C4243" s="65"/>
      <c r="D4243" s="66"/>
      <c r="E4243" s="67"/>
      <c r="F4243" s="65"/>
      <c r="G4243" s="66"/>
      <c r="J4243" s="65"/>
      <c r="K4243" s="65"/>
      <c r="L4243" s="66"/>
      <c r="M4243" s="65"/>
      <c r="N4243" s="65"/>
      <c r="O4243" s="65"/>
      <c r="P4243" s="66"/>
      <c r="Q4243" s="31">
        <f t="shared" si="132"/>
        <v>9999</v>
      </c>
      <c r="R4243" s="31" t="str">
        <f t="shared" si="133"/>
        <v/>
      </c>
      <c r="S4243" s="29">
        <f>IF($Q4243&lt;Parâmetros!$E$19,$G4243-1,$G4243)</f>
        <v>0</v>
      </c>
    </row>
    <row r="4244" spans="1:19" ht="15" customHeight="1" x14ac:dyDescent="0.25">
      <c r="A4244" s="116"/>
      <c r="B4244" s="65"/>
      <c r="C4244" s="65"/>
      <c r="D4244" s="66"/>
      <c r="E4244" s="67"/>
      <c r="F4244" s="65"/>
      <c r="G4244" s="66"/>
      <c r="J4244" s="65"/>
      <c r="K4244" s="65"/>
      <c r="L4244" s="66"/>
      <c r="M4244" s="65"/>
      <c r="O4244" s="65"/>
      <c r="P4244" s="66"/>
      <c r="Q4244" s="31">
        <f t="shared" si="132"/>
        <v>9999</v>
      </c>
      <c r="R4244" s="31" t="str">
        <f t="shared" si="133"/>
        <v/>
      </c>
      <c r="S4244" s="29">
        <f>IF($Q4244&lt;Parâmetros!$E$19,$G4244-1,$G4244)</f>
        <v>0</v>
      </c>
    </row>
    <row r="4245" spans="1:19" ht="15" customHeight="1" x14ac:dyDescent="0.25">
      <c r="A4245" s="116"/>
      <c r="B4245" s="65"/>
      <c r="C4245" s="65"/>
      <c r="D4245" s="66"/>
      <c r="E4245" s="67"/>
      <c r="F4245" s="65"/>
      <c r="G4245" s="66"/>
      <c r="J4245" s="65"/>
      <c r="K4245" s="65"/>
      <c r="L4245" s="66"/>
      <c r="M4245" s="65"/>
      <c r="N4245" s="65"/>
      <c r="O4245" s="65"/>
      <c r="P4245" s="66"/>
      <c r="Q4245" s="31">
        <f t="shared" si="132"/>
        <v>9999</v>
      </c>
      <c r="R4245" s="31" t="str">
        <f t="shared" si="133"/>
        <v/>
      </c>
      <c r="S4245" s="29">
        <f>IF($Q4245&lt;Parâmetros!$E$19,$G4245-1,$G4245)</f>
        <v>0</v>
      </c>
    </row>
    <row r="4246" spans="1:19" ht="15" customHeight="1" x14ac:dyDescent="0.25">
      <c r="A4246" s="116"/>
      <c r="B4246" s="65"/>
      <c r="C4246" s="65"/>
      <c r="D4246" s="66"/>
      <c r="E4246" s="67"/>
      <c r="F4246" s="65"/>
      <c r="G4246" s="66"/>
      <c r="J4246" s="65"/>
      <c r="K4246" s="65"/>
      <c r="L4246" s="66"/>
      <c r="M4246" s="65"/>
      <c r="N4246" s="65"/>
      <c r="O4246" s="65"/>
      <c r="P4246" s="66"/>
      <c r="Q4246" s="31">
        <f t="shared" si="132"/>
        <v>9999</v>
      </c>
      <c r="R4246" s="31" t="str">
        <f t="shared" si="133"/>
        <v/>
      </c>
      <c r="S4246" s="29">
        <f>IF($Q4246&lt;Parâmetros!$E$19,$G4246-1,$G4246)</f>
        <v>0</v>
      </c>
    </row>
    <row r="4247" spans="1:19" ht="15" customHeight="1" x14ac:dyDescent="0.25">
      <c r="A4247" s="116"/>
      <c r="B4247" s="65"/>
      <c r="C4247" s="65"/>
      <c r="D4247" s="66"/>
      <c r="E4247" s="67"/>
      <c r="F4247" s="65"/>
      <c r="G4247" s="66"/>
      <c r="J4247" s="65"/>
      <c r="K4247" s="65"/>
      <c r="L4247" s="66"/>
      <c r="M4247" s="65"/>
      <c r="N4247" s="65"/>
      <c r="O4247" s="65"/>
      <c r="P4247" s="66"/>
      <c r="Q4247" s="31">
        <f t="shared" si="132"/>
        <v>9999</v>
      </c>
      <c r="R4247" s="31" t="str">
        <f t="shared" si="133"/>
        <v/>
      </c>
      <c r="S4247" s="29">
        <f>IF($Q4247&lt;Parâmetros!$E$19,$G4247-1,$G4247)</f>
        <v>0</v>
      </c>
    </row>
    <row r="4248" spans="1:19" ht="15" customHeight="1" x14ac:dyDescent="0.25">
      <c r="A4248" s="116"/>
      <c r="B4248" s="65"/>
      <c r="C4248" s="65"/>
      <c r="D4248" s="66"/>
      <c r="E4248" s="67"/>
      <c r="F4248" s="65"/>
      <c r="G4248" s="66"/>
      <c r="J4248" s="65"/>
      <c r="K4248" s="65"/>
      <c r="L4248" s="66"/>
      <c r="M4248" s="65"/>
      <c r="O4248" s="65"/>
      <c r="P4248" s="66"/>
      <c r="Q4248" s="31">
        <f t="shared" si="132"/>
        <v>9999</v>
      </c>
      <c r="R4248" s="31" t="str">
        <f t="shared" si="133"/>
        <v/>
      </c>
      <c r="S4248" s="29">
        <f>IF($Q4248&lt;Parâmetros!$E$19,$G4248-1,$G4248)</f>
        <v>0</v>
      </c>
    </row>
    <row r="4249" spans="1:19" ht="15" customHeight="1" x14ac:dyDescent="0.25">
      <c r="A4249" s="116"/>
      <c r="B4249" s="65"/>
      <c r="C4249" s="65"/>
      <c r="D4249" s="66"/>
      <c r="E4249" s="67"/>
      <c r="F4249" s="65"/>
      <c r="G4249" s="66"/>
      <c r="J4249" s="65"/>
      <c r="K4249" s="65"/>
      <c r="L4249" s="66"/>
      <c r="M4249" s="65"/>
      <c r="N4249" s="65"/>
      <c r="O4249" s="65"/>
      <c r="P4249" s="66"/>
      <c r="Q4249" s="31">
        <f t="shared" si="132"/>
        <v>9999</v>
      </c>
      <c r="R4249" s="31" t="str">
        <f t="shared" si="133"/>
        <v/>
      </c>
      <c r="S4249" s="29">
        <f>IF($Q4249&lt;Parâmetros!$E$19,$G4249-1,$G4249)</f>
        <v>0</v>
      </c>
    </row>
    <row r="4250" spans="1:19" ht="15" customHeight="1" x14ac:dyDescent="0.25">
      <c r="A4250" s="116"/>
      <c r="B4250" s="65"/>
      <c r="C4250" s="65"/>
      <c r="D4250" s="66"/>
      <c r="E4250" s="67"/>
      <c r="F4250" s="65"/>
      <c r="G4250" s="66"/>
      <c r="J4250" s="65"/>
      <c r="K4250" s="65"/>
      <c r="L4250" s="66"/>
      <c r="M4250" s="65"/>
      <c r="N4250" s="65"/>
      <c r="O4250" s="65"/>
      <c r="P4250" s="66"/>
      <c r="Q4250" s="31">
        <f t="shared" si="132"/>
        <v>9999</v>
      </c>
      <c r="R4250" s="31" t="str">
        <f t="shared" si="133"/>
        <v/>
      </c>
      <c r="S4250" s="29">
        <f>IF($Q4250&lt;Parâmetros!$E$19,$G4250-1,$G4250)</f>
        <v>0</v>
      </c>
    </row>
    <row r="4251" spans="1:19" ht="15" customHeight="1" x14ac:dyDescent="0.25">
      <c r="A4251" s="116"/>
      <c r="B4251" s="65"/>
      <c r="C4251" s="65"/>
      <c r="D4251" s="66"/>
      <c r="E4251" s="67"/>
      <c r="F4251" s="65"/>
      <c r="G4251" s="66"/>
      <c r="J4251" s="65"/>
      <c r="K4251" s="65"/>
      <c r="L4251" s="66"/>
      <c r="M4251" s="65"/>
      <c r="N4251" s="65"/>
      <c r="O4251" s="65"/>
      <c r="P4251" s="66"/>
      <c r="Q4251" s="31">
        <f t="shared" si="132"/>
        <v>9999</v>
      </c>
      <c r="R4251" s="31" t="str">
        <f t="shared" si="133"/>
        <v/>
      </c>
      <c r="S4251" s="29">
        <f>IF($Q4251&lt;Parâmetros!$E$19,$G4251-1,$G4251)</f>
        <v>0</v>
      </c>
    </row>
    <row r="4252" spans="1:19" ht="15" customHeight="1" x14ac:dyDescent="0.25">
      <c r="A4252" s="116"/>
      <c r="B4252" s="65"/>
      <c r="C4252" s="65"/>
      <c r="D4252" s="66"/>
      <c r="E4252" s="67"/>
      <c r="F4252" s="65"/>
      <c r="G4252" s="66"/>
      <c r="J4252" s="65"/>
      <c r="K4252" s="65"/>
      <c r="L4252" s="66"/>
      <c r="M4252" s="65"/>
      <c r="N4252" s="65"/>
      <c r="O4252" s="65"/>
      <c r="P4252" s="66"/>
      <c r="Q4252" s="31">
        <f t="shared" si="132"/>
        <v>9999</v>
      </c>
      <c r="R4252" s="31" t="str">
        <f t="shared" si="133"/>
        <v/>
      </c>
      <c r="S4252" s="29">
        <f>IF($Q4252&lt;Parâmetros!$E$19,$G4252-1,$G4252)</f>
        <v>0</v>
      </c>
    </row>
    <row r="4253" spans="1:19" ht="15" customHeight="1" x14ac:dyDescent="0.25">
      <c r="A4253" s="116"/>
      <c r="B4253" s="65"/>
      <c r="C4253" s="65"/>
      <c r="D4253" s="66"/>
      <c r="E4253" s="67"/>
      <c r="F4253" s="65"/>
      <c r="G4253" s="66"/>
      <c r="J4253" s="65"/>
      <c r="K4253" s="65"/>
      <c r="L4253" s="66"/>
      <c r="M4253" s="65"/>
      <c r="N4253" s="65"/>
      <c r="O4253" s="65"/>
      <c r="P4253" s="66"/>
      <c r="Q4253" s="31">
        <f t="shared" si="132"/>
        <v>9999</v>
      </c>
      <c r="R4253" s="31" t="str">
        <f t="shared" si="133"/>
        <v/>
      </c>
      <c r="S4253" s="29">
        <f>IF($Q4253&lt;Parâmetros!$E$19,$G4253-1,$G4253)</f>
        <v>0</v>
      </c>
    </row>
    <row r="4254" spans="1:19" ht="15" customHeight="1" x14ac:dyDescent="0.25">
      <c r="A4254" s="116"/>
      <c r="B4254" s="65"/>
      <c r="C4254" s="65"/>
      <c r="D4254" s="66"/>
      <c r="E4254" s="67"/>
      <c r="F4254" s="65"/>
      <c r="G4254" s="66"/>
      <c r="J4254" s="65"/>
      <c r="K4254" s="65"/>
      <c r="L4254" s="66"/>
      <c r="M4254" s="65"/>
      <c r="N4254" s="65"/>
      <c r="O4254" s="65"/>
      <c r="P4254" s="66"/>
      <c r="Q4254" s="31">
        <f t="shared" si="132"/>
        <v>9999</v>
      </c>
      <c r="R4254" s="31" t="str">
        <f t="shared" si="133"/>
        <v/>
      </c>
      <c r="S4254" s="29">
        <f>IF($Q4254&lt;Parâmetros!$E$19,$G4254-1,$G4254)</f>
        <v>0</v>
      </c>
    </row>
    <row r="4255" spans="1:19" ht="15" customHeight="1" x14ac:dyDescent="0.25">
      <c r="A4255" s="116"/>
      <c r="B4255" s="65"/>
      <c r="C4255" s="65"/>
      <c r="D4255" s="66"/>
      <c r="E4255" s="67"/>
      <c r="F4255" s="65"/>
      <c r="G4255" s="66"/>
      <c r="J4255" s="65"/>
      <c r="K4255" s="65"/>
      <c r="L4255" s="66"/>
      <c r="M4255" s="65"/>
      <c r="N4255" s="65"/>
      <c r="O4255" s="65"/>
      <c r="P4255" s="66"/>
      <c r="Q4255" s="31">
        <f t="shared" si="132"/>
        <v>9999</v>
      </c>
      <c r="R4255" s="31" t="str">
        <f t="shared" si="133"/>
        <v/>
      </c>
      <c r="S4255" s="29">
        <f>IF($Q4255&lt;Parâmetros!$E$19,$G4255-1,$G4255)</f>
        <v>0</v>
      </c>
    </row>
    <row r="4256" spans="1:19" ht="15" customHeight="1" x14ac:dyDescent="0.25">
      <c r="A4256" s="116"/>
      <c r="B4256" s="65"/>
      <c r="C4256" s="65"/>
      <c r="D4256" s="66"/>
      <c r="E4256" s="67"/>
      <c r="F4256" s="65"/>
      <c r="G4256" s="66"/>
      <c r="J4256" s="65"/>
      <c r="K4256" s="65"/>
      <c r="L4256" s="66"/>
      <c r="M4256" s="65"/>
      <c r="N4256" s="65"/>
      <c r="O4256" s="65"/>
      <c r="P4256" s="66"/>
      <c r="Q4256" s="31">
        <f t="shared" si="132"/>
        <v>9999</v>
      </c>
      <c r="R4256" s="31" t="str">
        <f t="shared" si="133"/>
        <v/>
      </c>
      <c r="S4256" s="29">
        <f>IF($Q4256&lt;Parâmetros!$E$19,$G4256-1,$G4256)</f>
        <v>0</v>
      </c>
    </row>
    <row r="4257" spans="1:19" ht="15" customHeight="1" x14ac:dyDescent="0.25">
      <c r="A4257" s="116"/>
      <c r="B4257" s="65"/>
      <c r="C4257" s="65"/>
      <c r="D4257" s="66"/>
      <c r="E4257" s="67"/>
      <c r="F4257" s="65"/>
      <c r="G4257" s="66"/>
      <c r="J4257" s="65"/>
      <c r="K4257" s="65"/>
      <c r="L4257" s="66"/>
      <c r="M4257" s="65"/>
      <c r="N4257" s="65"/>
      <c r="O4257" s="65"/>
      <c r="P4257" s="66"/>
      <c r="Q4257" s="31">
        <f t="shared" si="132"/>
        <v>9999</v>
      </c>
      <c r="R4257" s="31" t="str">
        <f t="shared" si="133"/>
        <v/>
      </c>
      <c r="S4257" s="29">
        <f>IF($Q4257&lt;Parâmetros!$E$19,$G4257-1,$G4257)</f>
        <v>0</v>
      </c>
    </row>
    <row r="4258" spans="1:19" ht="15" customHeight="1" x14ac:dyDescent="0.25">
      <c r="A4258" s="116"/>
      <c r="B4258" s="65"/>
      <c r="C4258" s="65"/>
      <c r="D4258" s="66"/>
      <c r="E4258" s="67"/>
      <c r="F4258" s="65"/>
      <c r="G4258" s="66"/>
      <c r="J4258" s="65"/>
      <c r="K4258" s="65"/>
      <c r="L4258" s="66"/>
      <c r="M4258" s="65"/>
      <c r="N4258" s="65"/>
      <c r="O4258" s="65"/>
      <c r="P4258" s="66"/>
      <c r="Q4258" s="31">
        <f t="shared" si="132"/>
        <v>9999</v>
      </c>
      <c r="R4258" s="31" t="str">
        <f t="shared" si="133"/>
        <v/>
      </c>
      <c r="S4258" s="29">
        <f>IF($Q4258&lt;Parâmetros!$E$19,$G4258-1,$G4258)</f>
        <v>0</v>
      </c>
    </row>
    <row r="4259" spans="1:19" ht="15" customHeight="1" x14ac:dyDescent="0.25">
      <c r="A4259" s="116"/>
      <c r="B4259" s="65"/>
      <c r="C4259" s="65"/>
      <c r="D4259" s="66"/>
      <c r="E4259" s="67"/>
      <c r="F4259" s="65"/>
      <c r="G4259" s="66"/>
      <c r="J4259" s="65"/>
      <c r="K4259" s="65"/>
      <c r="L4259" s="66"/>
      <c r="M4259" s="65"/>
      <c r="O4259" s="65"/>
      <c r="P4259" s="66"/>
      <c r="Q4259" s="31">
        <f t="shared" si="132"/>
        <v>9999</v>
      </c>
      <c r="R4259" s="31" t="str">
        <f t="shared" si="133"/>
        <v/>
      </c>
      <c r="S4259" s="29">
        <f>IF($Q4259&lt;Parâmetros!$E$19,$G4259-1,$G4259)</f>
        <v>0</v>
      </c>
    </row>
    <row r="4260" spans="1:19" ht="15" customHeight="1" x14ac:dyDescent="0.25">
      <c r="A4260" s="116"/>
      <c r="B4260" s="65"/>
      <c r="C4260" s="65"/>
      <c r="D4260" s="66"/>
      <c r="E4260" s="67"/>
      <c r="F4260" s="65"/>
      <c r="G4260" s="66"/>
      <c r="J4260" s="65"/>
      <c r="K4260" s="65"/>
      <c r="L4260" s="66"/>
      <c r="M4260" s="65"/>
      <c r="O4260" s="65"/>
      <c r="P4260" s="66"/>
      <c r="Q4260" s="31">
        <f t="shared" si="132"/>
        <v>9999</v>
      </c>
      <c r="R4260" s="31" t="str">
        <f t="shared" si="133"/>
        <v/>
      </c>
      <c r="S4260" s="29">
        <f>IF($Q4260&lt;Parâmetros!$E$19,$G4260-1,$G4260)</f>
        <v>0</v>
      </c>
    </row>
    <row r="4261" spans="1:19" ht="15" customHeight="1" x14ac:dyDescent="0.25">
      <c r="A4261" s="116"/>
      <c r="B4261" s="65"/>
      <c r="C4261" s="65"/>
      <c r="D4261" s="66"/>
      <c r="E4261" s="67"/>
      <c r="F4261" s="65"/>
      <c r="G4261" s="66"/>
      <c r="J4261" s="65"/>
      <c r="K4261" s="65"/>
      <c r="L4261" s="66"/>
      <c r="M4261" s="65"/>
      <c r="N4261" s="65"/>
      <c r="O4261" s="65"/>
      <c r="P4261" s="66"/>
      <c r="Q4261" s="31">
        <f t="shared" si="132"/>
        <v>9999</v>
      </c>
      <c r="R4261" s="31" t="str">
        <f t="shared" si="133"/>
        <v/>
      </c>
      <c r="S4261" s="29">
        <f>IF($Q4261&lt;Parâmetros!$E$19,$G4261-1,$G4261)</f>
        <v>0</v>
      </c>
    </row>
    <row r="4262" spans="1:19" ht="15" customHeight="1" x14ac:dyDescent="0.25">
      <c r="A4262" s="116"/>
      <c r="B4262" s="65"/>
      <c r="C4262" s="65"/>
      <c r="D4262" s="66"/>
      <c r="E4262" s="67"/>
      <c r="F4262" s="65"/>
      <c r="G4262" s="66"/>
      <c r="J4262" s="65"/>
      <c r="K4262" s="65"/>
      <c r="L4262" s="66"/>
      <c r="M4262" s="65"/>
      <c r="O4262" s="65"/>
      <c r="P4262" s="66"/>
      <c r="Q4262" s="31">
        <f t="shared" si="132"/>
        <v>9999</v>
      </c>
      <c r="R4262" s="31" t="str">
        <f t="shared" si="133"/>
        <v/>
      </c>
      <c r="S4262" s="29">
        <f>IF($Q4262&lt;Parâmetros!$E$19,$G4262-1,$G4262)</f>
        <v>0</v>
      </c>
    </row>
    <row r="4263" spans="1:19" ht="15" customHeight="1" x14ac:dyDescent="0.25">
      <c r="A4263" s="116"/>
      <c r="B4263" s="65"/>
      <c r="C4263" s="65"/>
      <c r="D4263" s="66"/>
      <c r="E4263" s="67"/>
      <c r="F4263" s="65"/>
      <c r="G4263" s="66"/>
      <c r="J4263" s="65"/>
      <c r="K4263" s="65"/>
      <c r="L4263" s="66"/>
      <c r="M4263" s="65"/>
      <c r="O4263" s="65"/>
      <c r="P4263" s="66"/>
      <c r="Q4263" s="31">
        <f t="shared" si="132"/>
        <v>9999</v>
      </c>
      <c r="R4263" s="31" t="str">
        <f t="shared" si="133"/>
        <v/>
      </c>
      <c r="S4263" s="29">
        <f>IF($Q4263&lt;Parâmetros!$E$19,$G4263-1,$G4263)</f>
        <v>0</v>
      </c>
    </row>
    <row r="4264" spans="1:19" ht="15" customHeight="1" x14ac:dyDescent="0.25">
      <c r="A4264" s="116"/>
      <c r="B4264" s="65"/>
      <c r="C4264" s="65"/>
      <c r="D4264" s="66"/>
      <c r="E4264" s="67"/>
      <c r="F4264" s="65"/>
      <c r="G4264" s="66"/>
      <c r="J4264" s="65"/>
      <c r="K4264" s="65"/>
      <c r="L4264" s="66"/>
      <c r="M4264" s="65"/>
      <c r="O4264" s="65"/>
      <c r="P4264" s="66"/>
      <c r="Q4264" s="31">
        <f t="shared" si="132"/>
        <v>9999</v>
      </c>
      <c r="R4264" s="31" t="str">
        <f t="shared" si="133"/>
        <v/>
      </c>
      <c r="S4264" s="29">
        <f>IF($Q4264&lt;Parâmetros!$E$19,$G4264-1,$G4264)</f>
        <v>0</v>
      </c>
    </row>
    <row r="4265" spans="1:19" ht="15" customHeight="1" x14ac:dyDescent="0.25">
      <c r="A4265" s="116"/>
      <c r="B4265" s="65"/>
      <c r="C4265" s="65"/>
      <c r="D4265" s="66"/>
      <c r="E4265" s="67"/>
      <c r="F4265" s="65"/>
      <c r="G4265" s="66"/>
      <c r="J4265" s="65"/>
      <c r="K4265" s="65"/>
      <c r="L4265" s="66"/>
      <c r="M4265" s="65"/>
      <c r="O4265" s="65"/>
      <c r="P4265" s="66"/>
      <c r="Q4265" s="31">
        <f t="shared" si="132"/>
        <v>9999</v>
      </c>
      <c r="R4265" s="31" t="str">
        <f t="shared" si="133"/>
        <v/>
      </c>
      <c r="S4265" s="29">
        <f>IF($Q4265&lt;Parâmetros!$E$19,$G4265-1,$G4265)</f>
        <v>0</v>
      </c>
    </row>
    <row r="4266" spans="1:19" ht="15" customHeight="1" x14ac:dyDescent="0.25">
      <c r="A4266" s="116"/>
      <c r="B4266" s="65"/>
      <c r="C4266" s="65"/>
      <c r="D4266" s="66"/>
      <c r="E4266" s="67"/>
      <c r="F4266" s="65"/>
      <c r="G4266" s="66"/>
      <c r="J4266" s="65"/>
      <c r="K4266" s="65"/>
      <c r="L4266" s="66"/>
      <c r="M4266" s="65"/>
      <c r="O4266" s="65"/>
      <c r="P4266" s="66"/>
      <c r="Q4266" s="31">
        <f t="shared" si="132"/>
        <v>9999</v>
      </c>
      <c r="R4266" s="31" t="str">
        <f t="shared" si="133"/>
        <v/>
      </c>
      <c r="S4266" s="29">
        <f>IF($Q4266&lt;Parâmetros!$E$19,$G4266-1,$G4266)</f>
        <v>0</v>
      </c>
    </row>
    <row r="4267" spans="1:19" ht="15" customHeight="1" x14ac:dyDescent="0.25">
      <c r="A4267" s="116"/>
      <c r="B4267" s="65"/>
      <c r="C4267" s="65"/>
      <c r="D4267" s="66"/>
      <c r="E4267" s="67"/>
      <c r="F4267" s="65"/>
      <c r="G4267" s="66"/>
      <c r="J4267" s="65"/>
      <c r="K4267" s="65"/>
      <c r="L4267" s="66"/>
      <c r="M4267" s="65"/>
      <c r="O4267" s="65"/>
      <c r="P4267" s="66"/>
      <c r="Q4267" s="31">
        <f t="shared" si="132"/>
        <v>9999</v>
      </c>
      <c r="R4267" s="31" t="str">
        <f t="shared" si="133"/>
        <v/>
      </c>
      <c r="S4267" s="29">
        <f>IF($Q4267&lt;Parâmetros!$E$19,$G4267-1,$G4267)</f>
        <v>0</v>
      </c>
    </row>
    <row r="4268" spans="1:19" ht="15" customHeight="1" x14ac:dyDescent="0.25">
      <c r="A4268" s="116"/>
      <c r="B4268" s="65"/>
      <c r="C4268" s="65"/>
      <c r="D4268" s="66"/>
      <c r="E4268" s="67"/>
      <c r="F4268" s="65"/>
      <c r="G4268" s="66"/>
      <c r="J4268" s="65"/>
      <c r="K4268" s="65"/>
      <c r="L4268" s="66"/>
      <c r="M4268" s="65"/>
      <c r="O4268" s="65"/>
      <c r="P4268" s="66"/>
      <c r="Q4268" s="31">
        <f t="shared" si="132"/>
        <v>9999</v>
      </c>
      <c r="R4268" s="31" t="str">
        <f t="shared" si="133"/>
        <v/>
      </c>
      <c r="S4268" s="29">
        <f>IF($Q4268&lt;Parâmetros!$E$19,$G4268-1,$G4268)</f>
        <v>0</v>
      </c>
    </row>
    <row r="4269" spans="1:19" ht="15" customHeight="1" x14ac:dyDescent="0.25">
      <c r="A4269" s="116"/>
      <c r="B4269" s="65"/>
      <c r="C4269" s="65"/>
      <c r="D4269" s="66"/>
      <c r="E4269" s="67"/>
      <c r="F4269" s="65"/>
      <c r="G4269" s="66"/>
      <c r="J4269" s="65"/>
      <c r="K4269" s="65"/>
      <c r="L4269" s="66"/>
      <c r="M4269" s="65"/>
      <c r="O4269" s="65"/>
      <c r="P4269" s="66"/>
      <c r="Q4269" s="31">
        <f t="shared" si="132"/>
        <v>9999</v>
      </c>
      <c r="R4269" s="31" t="str">
        <f t="shared" si="133"/>
        <v/>
      </c>
      <c r="S4269" s="29">
        <f>IF($Q4269&lt;Parâmetros!$E$19,$G4269-1,$G4269)</f>
        <v>0</v>
      </c>
    </row>
    <row r="4270" spans="1:19" ht="15" customHeight="1" x14ac:dyDescent="0.25">
      <c r="A4270" s="116"/>
      <c r="B4270" s="65"/>
      <c r="C4270" s="65"/>
      <c r="D4270" s="66"/>
      <c r="E4270" s="67"/>
      <c r="F4270" s="65"/>
      <c r="G4270" s="66"/>
      <c r="J4270" s="65"/>
      <c r="K4270" s="65"/>
      <c r="L4270" s="66"/>
      <c r="M4270" s="65"/>
      <c r="O4270" s="65"/>
      <c r="P4270" s="66"/>
      <c r="Q4270" s="31">
        <f t="shared" si="132"/>
        <v>9999</v>
      </c>
      <c r="R4270" s="31" t="str">
        <f t="shared" si="133"/>
        <v/>
      </c>
      <c r="S4270" s="29">
        <f>IF($Q4270&lt;Parâmetros!$E$19,$G4270-1,$G4270)</f>
        <v>0</v>
      </c>
    </row>
    <row r="4271" spans="1:19" ht="15" customHeight="1" x14ac:dyDescent="0.25">
      <c r="A4271" s="116"/>
      <c r="B4271" s="65"/>
      <c r="C4271" s="65"/>
      <c r="D4271" s="66"/>
      <c r="E4271" s="67"/>
      <c r="F4271" s="65"/>
      <c r="G4271" s="66"/>
      <c r="J4271" s="65"/>
      <c r="K4271" s="65"/>
      <c r="L4271" s="66"/>
      <c r="M4271" s="65"/>
      <c r="O4271" s="65"/>
      <c r="P4271" s="66"/>
      <c r="Q4271" s="31">
        <f t="shared" si="132"/>
        <v>9999</v>
      </c>
      <c r="R4271" s="31" t="str">
        <f t="shared" si="133"/>
        <v/>
      </c>
      <c r="S4271" s="29">
        <f>IF($Q4271&lt;Parâmetros!$E$19,$G4271-1,$G4271)</f>
        <v>0</v>
      </c>
    </row>
    <row r="4272" spans="1:19" ht="15" customHeight="1" x14ac:dyDescent="0.25">
      <c r="A4272" s="116"/>
      <c r="B4272" s="65"/>
      <c r="C4272" s="65"/>
      <c r="D4272" s="66"/>
      <c r="E4272" s="67"/>
      <c r="F4272" s="65"/>
      <c r="G4272" s="66"/>
      <c r="J4272" s="65"/>
      <c r="K4272" s="65"/>
      <c r="L4272" s="66"/>
      <c r="M4272" s="65"/>
      <c r="O4272" s="65"/>
      <c r="P4272" s="66"/>
      <c r="Q4272" s="31">
        <f t="shared" si="132"/>
        <v>9999</v>
      </c>
      <c r="R4272" s="31" t="str">
        <f t="shared" si="133"/>
        <v/>
      </c>
      <c r="S4272" s="29">
        <f>IF($Q4272&lt;Parâmetros!$E$19,$G4272-1,$G4272)</f>
        <v>0</v>
      </c>
    </row>
    <row r="4273" spans="1:19" ht="15" customHeight="1" x14ac:dyDescent="0.25">
      <c r="A4273" s="116"/>
      <c r="B4273" s="65"/>
      <c r="C4273" s="65"/>
      <c r="D4273" s="66"/>
      <c r="E4273" s="67"/>
      <c r="F4273" s="65"/>
      <c r="G4273" s="66"/>
      <c r="J4273" s="65"/>
      <c r="K4273" s="65"/>
      <c r="L4273" s="66"/>
      <c r="M4273" s="65"/>
      <c r="O4273" s="65"/>
      <c r="P4273" s="66"/>
      <c r="Q4273" s="31">
        <f t="shared" si="132"/>
        <v>9999</v>
      </c>
      <c r="R4273" s="31" t="str">
        <f t="shared" si="133"/>
        <v/>
      </c>
      <c r="S4273" s="29">
        <f>IF($Q4273&lt;Parâmetros!$E$19,$G4273-1,$G4273)</f>
        <v>0</v>
      </c>
    </row>
    <row r="4274" spans="1:19" ht="15" customHeight="1" x14ac:dyDescent="0.25">
      <c r="A4274" s="116"/>
      <c r="B4274" s="65"/>
      <c r="C4274" s="65"/>
      <c r="D4274" s="66"/>
      <c r="E4274" s="67"/>
      <c r="F4274" s="65"/>
      <c r="G4274" s="66"/>
      <c r="J4274" s="65"/>
      <c r="K4274" s="65"/>
      <c r="L4274" s="66"/>
      <c r="M4274" s="65"/>
      <c r="O4274" s="65"/>
      <c r="P4274" s="66"/>
      <c r="Q4274" s="31">
        <f t="shared" si="132"/>
        <v>9999</v>
      </c>
      <c r="R4274" s="31" t="str">
        <f t="shared" si="133"/>
        <v/>
      </c>
      <c r="S4274" s="29">
        <f>IF($Q4274&lt;Parâmetros!$E$19,$G4274-1,$G4274)</f>
        <v>0</v>
      </c>
    </row>
    <row r="4275" spans="1:19" ht="15" customHeight="1" x14ac:dyDescent="0.25">
      <c r="A4275" s="116"/>
      <c r="B4275" s="65"/>
      <c r="C4275" s="65"/>
      <c r="D4275" s="66"/>
      <c r="E4275" s="67"/>
      <c r="F4275" s="65"/>
      <c r="G4275" s="66"/>
      <c r="J4275" s="65"/>
      <c r="K4275" s="65"/>
      <c r="L4275" s="66"/>
      <c r="M4275" s="65"/>
      <c r="O4275" s="65"/>
      <c r="P4275" s="66"/>
      <c r="Q4275" s="31">
        <f t="shared" si="132"/>
        <v>9999</v>
      </c>
      <c r="R4275" s="31" t="str">
        <f t="shared" si="133"/>
        <v/>
      </c>
      <c r="S4275" s="29">
        <f>IF($Q4275&lt;Parâmetros!$E$19,$G4275-1,$G4275)</f>
        <v>0</v>
      </c>
    </row>
    <row r="4276" spans="1:19" ht="15" customHeight="1" x14ac:dyDescent="0.25">
      <c r="A4276" s="116"/>
      <c r="B4276" s="65"/>
      <c r="C4276" s="65"/>
      <c r="D4276" s="66"/>
      <c r="E4276" s="67"/>
      <c r="F4276" s="65"/>
      <c r="G4276" s="66"/>
      <c r="J4276" s="65"/>
      <c r="K4276" s="65"/>
      <c r="L4276" s="66"/>
      <c r="M4276" s="65"/>
      <c r="O4276" s="65"/>
      <c r="P4276" s="66"/>
      <c r="Q4276" s="31">
        <f t="shared" si="132"/>
        <v>9999</v>
      </c>
      <c r="R4276" s="31" t="str">
        <f t="shared" si="133"/>
        <v/>
      </c>
      <c r="S4276" s="29">
        <f>IF($Q4276&lt;Parâmetros!$E$19,$G4276-1,$G4276)</f>
        <v>0</v>
      </c>
    </row>
    <row r="4277" spans="1:19" ht="15" customHeight="1" x14ac:dyDescent="0.25">
      <c r="A4277" s="116"/>
      <c r="B4277" s="65"/>
      <c r="C4277" s="65"/>
      <c r="D4277" s="66"/>
      <c r="E4277" s="67"/>
      <c r="F4277" s="65"/>
      <c r="G4277" s="66"/>
      <c r="J4277" s="65"/>
      <c r="K4277" s="65"/>
      <c r="L4277" s="66"/>
      <c r="M4277" s="65"/>
      <c r="O4277" s="65"/>
      <c r="P4277" s="66"/>
      <c r="Q4277" s="31">
        <f t="shared" si="132"/>
        <v>9999</v>
      </c>
      <c r="R4277" s="31" t="str">
        <f t="shared" si="133"/>
        <v/>
      </c>
      <c r="S4277" s="29">
        <f>IF($Q4277&lt;Parâmetros!$E$19,$G4277-1,$G4277)</f>
        <v>0</v>
      </c>
    </row>
    <row r="4278" spans="1:19" ht="15" customHeight="1" x14ac:dyDescent="0.25">
      <c r="A4278" s="116"/>
      <c r="B4278" s="65"/>
      <c r="C4278" s="65"/>
      <c r="D4278" s="66"/>
      <c r="E4278" s="67"/>
      <c r="F4278" s="65"/>
      <c r="G4278" s="66"/>
      <c r="J4278" s="65"/>
      <c r="K4278" s="65"/>
      <c r="L4278" s="66"/>
      <c r="M4278" s="65"/>
      <c r="O4278" s="65"/>
      <c r="P4278" s="66"/>
      <c r="Q4278" s="31">
        <f t="shared" si="132"/>
        <v>9999</v>
      </c>
      <c r="R4278" s="31" t="str">
        <f t="shared" si="133"/>
        <v/>
      </c>
      <c r="S4278" s="29">
        <f>IF($Q4278&lt;Parâmetros!$E$19,$G4278-1,$G4278)</f>
        <v>0</v>
      </c>
    </row>
    <row r="4279" spans="1:19" ht="15" customHeight="1" x14ac:dyDescent="0.25">
      <c r="A4279" s="116"/>
      <c r="B4279" s="65"/>
      <c r="C4279" s="65"/>
      <c r="D4279" s="66"/>
      <c r="E4279" s="67"/>
      <c r="F4279" s="65"/>
      <c r="G4279" s="66"/>
      <c r="J4279" s="65"/>
      <c r="K4279" s="65"/>
      <c r="L4279" s="66"/>
      <c r="M4279" s="65"/>
      <c r="N4279" s="65"/>
      <c r="O4279" s="65"/>
      <c r="P4279" s="66"/>
      <c r="Q4279" s="31">
        <f t="shared" si="132"/>
        <v>9999</v>
      </c>
      <c r="R4279" s="31" t="str">
        <f t="shared" si="133"/>
        <v/>
      </c>
      <c r="S4279" s="29">
        <f>IF($Q4279&lt;Parâmetros!$E$19,$G4279-1,$G4279)</f>
        <v>0</v>
      </c>
    </row>
    <row r="4280" spans="1:19" ht="15" customHeight="1" x14ac:dyDescent="0.25">
      <c r="A4280" s="116"/>
      <c r="B4280" s="65"/>
      <c r="C4280" s="65"/>
      <c r="D4280" s="66"/>
      <c r="E4280" s="67"/>
      <c r="F4280" s="65"/>
      <c r="G4280" s="66"/>
      <c r="J4280" s="65"/>
      <c r="K4280" s="65"/>
      <c r="L4280" s="66"/>
      <c r="M4280" s="65"/>
      <c r="N4280" s="65"/>
      <c r="O4280" s="65"/>
      <c r="P4280" s="66"/>
      <c r="Q4280" s="31">
        <f t="shared" si="132"/>
        <v>9999</v>
      </c>
      <c r="R4280" s="31" t="str">
        <f t="shared" si="133"/>
        <v/>
      </c>
      <c r="S4280" s="29">
        <f>IF($Q4280&lt;Parâmetros!$E$19,$G4280-1,$G4280)</f>
        <v>0</v>
      </c>
    </row>
    <row r="4281" spans="1:19" ht="15" customHeight="1" x14ac:dyDescent="0.25">
      <c r="A4281" s="116"/>
      <c r="B4281" s="65"/>
      <c r="C4281" s="65"/>
      <c r="D4281" s="66"/>
      <c r="E4281" s="67"/>
      <c r="F4281" s="65"/>
      <c r="G4281" s="66"/>
      <c r="J4281" s="65"/>
      <c r="K4281" s="65"/>
      <c r="L4281" s="66"/>
      <c r="M4281" s="65"/>
      <c r="N4281" s="65"/>
      <c r="O4281" s="65"/>
      <c r="P4281" s="66"/>
      <c r="Q4281" s="31">
        <f t="shared" si="132"/>
        <v>9999</v>
      </c>
      <c r="R4281" s="31" t="str">
        <f t="shared" si="133"/>
        <v/>
      </c>
      <c r="S4281" s="29">
        <f>IF($Q4281&lt;Parâmetros!$E$19,$G4281-1,$G4281)</f>
        <v>0</v>
      </c>
    </row>
    <row r="4282" spans="1:19" ht="15" customHeight="1" x14ac:dyDescent="0.25">
      <c r="A4282" s="116"/>
      <c r="B4282" s="65"/>
      <c r="C4282" s="65"/>
      <c r="D4282" s="66"/>
      <c r="E4282" s="67"/>
      <c r="F4282" s="65"/>
      <c r="G4282" s="66"/>
      <c r="J4282" s="65"/>
      <c r="K4282" s="65"/>
      <c r="L4282" s="66"/>
      <c r="M4282" s="65"/>
      <c r="N4282" s="65"/>
      <c r="O4282" s="65"/>
      <c r="P4282" s="66"/>
      <c r="Q4282" s="31">
        <f t="shared" si="132"/>
        <v>9999</v>
      </c>
      <c r="R4282" s="31" t="str">
        <f t="shared" si="133"/>
        <v/>
      </c>
      <c r="S4282" s="29">
        <f>IF($Q4282&lt;Parâmetros!$E$19,$G4282-1,$G4282)</f>
        <v>0</v>
      </c>
    </row>
    <row r="4283" spans="1:19" ht="15" customHeight="1" x14ac:dyDescent="0.25">
      <c r="A4283" s="116"/>
      <c r="B4283" s="65"/>
      <c r="C4283" s="65"/>
      <c r="D4283" s="66"/>
      <c r="E4283" s="67"/>
      <c r="F4283" s="65"/>
      <c r="G4283" s="66"/>
      <c r="J4283" s="65"/>
      <c r="K4283" s="65"/>
      <c r="L4283" s="66"/>
      <c r="M4283" s="65"/>
      <c r="N4283" s="65"/>
      <c r="O4283" s="65"/>
      <c r="P4283" s="66"/>
      <c r="Q4283" s="31">
        <f t="shared" si="132"/>
        <v>9999</v>
      </c>
      <c r="R4283" s="31" t="str">
        <f t="shared" si="133"/>
        <v/>
      </c>
      <c r="S4283" s="29">
        <f>IF($Q4283&lt;Parâmetros!$E$19,$G4283-1,$G4283)</f>
        <v>0</v>
      </c>
    </row>
    <row r="4284" spans="1:19" ht="15" customHeight="1" x14ac:dyDescent="0.25">
      <c r="A4284" s="116"/>
      <c r="B4284" s="65"/>
      <c r="C4284" s="65"/>
      <c r="D4284" s="66"/>
      <c r="E4284" s="67"/>
      <c r="F4284" s="65"/>
      <c r="G4284" s="66"/>
      <c r="J4284" s="65"/>
      <c r="K4284" s="65"/>
      <c r="L4284" s="66"/>
      <c r="M4284" s="65"/>
      <c r="N4284" s="65"/>
      <c r="O4284" s="65"/>
      <c r="P4284" s="66"/>
      <c r="Q4284" s="31">
        <f t="shared" ref="Q4284:Q4347" si="134">IFERROR(VALUE(LEFT($J4284,2))*60+VALUE(MID($J4284,4,2)),9999)</f>
        <v>9999</v>
      </c>
      <c r="R4284" s="31" t="str">
        <f t="shared" ref="R4284:R4347" si="135">IFERROR(VALUE(LEFT($K4284,2))*60+VALUE(MID($K4284,4,2)),"")</f>
        <v/>
      </c>
      <c r="S4284" s="29">
        <f>IF($Q4284&lt;Parâmetros!$E$19,$G4284-1,$G4284)</f>
        <v>0</v>
      </c>
    </row>
    <row r="4285" spans="1:19" ht="15" customHeight="1" x14ac:dyDescent="0.25">
      <c r="A4285" s="116"/>
      <c r="B4285" s="65"/>
      <c r="C4285" s="65"/>
      <c r="D4285" s="66"/>
      <c r="E4285" s="67"/>
      <c r="F4285" s="65"/>
      <c r="G4285" s="66"/>
      <c r="J4285" s="65"/>
      <c r="K4285" s="65"/>
      <c r="L4285" s="66"/>
      <c r="M4285" s="65"/>
      <c r="N4285" s="65"/>
      <c r="O4285" s="65"/>
      <c r="P4285" s="66"/>
      <c r="Q4285" s="31">
        <f t="shared" si="134"/>
        <v>9999</v>
      </c>
      <c r="R4285" s="31" t="str">
        <f t="shared" si="135"/>
        <v/>
      </c>
      <c r="S4285" s="29">
        <f>IF($Q4285&lt;Parâmetros!$E$19,$G4285-1,$G4285)</f>
        <v>0</v>
      </c>
    </row>
    <row r="4286" spans="1:19" ht="15" customHeight="1" x14ac:dyDescent="0.25">
      <c r="A4286" s="116"/>
      <c r="B4286" s="65"/>
      <c r="C4286" s="65"/>
      <c r="D4286" s="66"/>
      <c r="E4286" s="67"/>
      <c r="F4286" s="65"/>
      <c r="G4286" s="66"/>
      <c r="J4286" s="65"/>
      <c r="K4286" s="65"/>
      <c r="L4286" s="66"/>
      <c r="M4286" s="65"/>
      <c r="O4286" s="65"/>
      <c r="P4286" s="66"/>
      <c r="Q4286" s="31">
        <f t="shared" si="134"/>
        <v>9999</v>
      </c>
      <c r="R4286" s="31" t="str">
        <f t="shared" si="135"/>
        <v/>
      </c>
      <c r="S4286" s="29">
        <f>IF($Q4286&lt;Parâmetros!$E$19,$G4286-1,$G4286)</f>
        <v>0</v>
      </c>
    </row>
    <row r="4287" spans="1:19" ht="15" customHeight="1" x14ac:dyDescent="0.25">
      <c r="A4287" s="116"/>
      <c r="B4287" s="65"/>
      <c r="C4287" s="65"/>
      <c r="D4287" s="66"/>
      <c r="E4287" s="67"/>
      <c r="F4287" s="65"/>
      <c r="G4287" s="66"/>
      <c r="J4287" s="65"/>
      <c r="K4287" s="65"/>
      <c r="L4287" s="66"/>
      <c r="M4287" s="65"/>
      <c r="O4287" s="65"/>
      <c r="P4287" s="66"/>
      <c r="Q4287" s="31">
        <f t="shared" si="134"/>
        <v>9999</v>
      </c>
      <c r="R4287" s="31" t="str">
        <f t="shared" si="135"/>
        <v/>
      </c>
      <c r="S4287" s="29">
        <f>IF($Q4287&lt;Parâmetros!$E$19,$G4287-1,$G4287)</f>
        <v>0</v>
      </c>
    </row>
    <row r="4288" spans="1:19" ht="15" customHeight="1" x14ac:dyDescent="0.25">
      <c r="A4288" s="116"/>
      <c r="B4288" s="65"/>
      <c r="C4288" s="65"/>
      <c r="D4288" s="66"/>
      <c r="E4288" s="67"/>
      <c r="F4288" s="65"/>
      <c r="G4288" s="66"/>
      <c r="J4288" s="65"/>
      <c r="K4288" s="65"/>
      <c r="L4288" s="66"/>
      <c r="M4288" s="65"/>
      <c r="O4288" s="65"/>
      <c r="P4288" s="66"/>
      <c r="Q4288" s="31">
        <f t="shared" si="134"/>
        <v>9999</v>
      </c>
      <c r="R4288" s="31" t="str">
        <f t="shared" si="135"/>
        <v/>
      </c>
      <c r="S4288" s="29">
        <f>IF($Q4288&lt;Parâmetros!$E$19,$G4288-1,$G4288)</f>
        <v>0</v>
      </c>
    </row>
    <row r="4289" spans="1:19" ht="15" customHeight="1" x14ac:dyDescent="0.25">
      <c r="A4289" s="116"/>
      <c r="B4289" s="65"/>
      <c r="C4289" s="65"/>
      <c r="D4289" s="66"/>
      <c r="E4289" s="67"/>
      <c r="F4289" s="65"/>
      <c r="G4289" s="66"/>
      <c r="J4289" s="65"/>
      <c r="K4289" s="65"/>
      <c r="L4289" s="66"/>
      <c r="M4289" s="65"/>
      <c r="O4289" s="65"/>
      <c r="P4289" s="66"/>
      <c r="Q4289" s="31">
        <f t="shared" si="134"/>
        <v>9999</v>
      </c>
      <c r="R4289" s="31" t="str">
        <f t="shared" si="135"/>
        <v/>
      </c>
      <c r="S4289" s="29">
        <f>IF($Q4289&lt;Parâmetros!$E$19,$G4289-1,$G4289)</f>
        <v>0</v>
      </c>
    </row>
    <row r="4290" spans="1:19" ht="15" customHeight="1" x14ac:dyDescent="0.25">
      <c r="A4290" s="116"/>
      <c r="B4290" s="65"/>
      <c r="C4290" s="65"/>
      <c r="D4290" s="66"/>
      <c r="E4290" s="67"/>
      <c r="F4290" s="65"/>
      <c r="G4290" s="66"/>
      <c r="J4290" s="65"/>
      <c r="K4290" s="65"/>
      <c r="L4290" s="66"/>
      <c r="M4290" s="65"/>
      <c r="N4290" s="65"/>
      <c r="O4290" s="65"/>
      <c r="P4290" s="66"/>
      <c r="Q4290" s="31">
        <f t="shared" si="134"/>
        <v>9999</v>
      </c>
      <c r="R4290" s="31" t="str">
        <f t="shared" si="135"/>
        <v/>
      </c>
      <c r="S4290" s="29">
        <f>IF($Q4290&lt;Parâmetros!$E$19,$G4290-1,$G4290)</f>
        <v>0</v>
      </c>
    </row>
    <row r="4291" spans="1:19" ht="15" customHeight="1" x14ac:dyDescent="0.25">
      <c r="A4291" s="116"/>
      <c r="B4291" s="65"/>
      <c r="C4291" s="65"/>
      <c r="D4291" s="66"/>
      <c r="E4291" s="67"/>
      <c r="F4291" s="65"/>
      <c r="G4291" s="66"/>
      <c r="J4291" s="65"/>
      <c r="K4291" s="65"/>
      <c r="L4291" s="66"/>
      <c r="M4291" s="65"/>
      <c r="N4291" s="65"/>
      <c r="O4291" s="65"/>
      <c r="P4291" s="66"/>
      <c r="Q4291" s="31">
        <f t="shared" si="134"/>
        <v>9999</v>
      </c>
      <c r="R4291" s="31" t="str">
        <f t="shared" si="135"/>
        <v/>
      </c>
      <c r="S4291" s="29">
        <f>IF($Q4291&lt;Parâmetros!$E$19,$G4291-1,$G4291)</f>
        <v>0</v>
      </c>
    </row>
    <row r="4292" spans="1:19" ht="15" customHeight="1" x14ac:dyDescent="0.25">
      <c r="A4292" s="116"/>
      <c r="B4292" s="65"/>
      <c r="C4292" s="65"/>
      <c r="D4292" s="66"/>
      <c r="E4292" s="67"/>
      <c r="F4292" s="65"/>
      <c r="G4292" s="66"/>
      <c r="J4292" s="65"/>
      <c r="K4292" s="65"/>
      <c r="L4292" s="66"/>
      <c r="M4292" s="65"/>
      <c r="O4292" s="65"/>
      <c r="P4292" s="66"/>
      <c r="Q4292" s="31">
        <f t="shared" si="134"/>
        <v>9999</v>
      </c>
      <c r="R4292" s="31" t="str">
        <f t="shared" si="135"/>
        <v/>
      </c>
      <c r="S4292" s="29">
        <f>IF($Q4292&lt;Parâmetros!$E$19,$G4292-1,$G4292)</f>
        <v>0</v>
      </c>
    </row>
    <row r="4293" spans="1:19" ht="15" customHeight="1" x14ac:dyDescent="0.25">
      <c r="A4293" s="116"/>
      <c r="B4293" s="65"/>
      <c r="C4293" s="65"/>
      <c r="D4293" s="66"/>
      <c r="E4293" s="67"/>
      <c r="F4293" s="65"/>
      <c r="G4293" s="66"/>
      <c r="J4293" s="65"/>
      <c r="K4293" s="65"/>
      <c r="L4293" s="66"/>
      <c r="M4293" s="65"/>
      <c r="O4293" s="65"/>
      <c r="P4293" s="66"/>
      <c r="Q4293" s="31">
        <f t="shared" si="134"/>
        <v>9999</v>
      </c>
      <c r="R4293" s="31" t="str">
        <f t="shared" si="135"/>
        <v/>
      </c>
      <c r="S4293" s="29">
        <f>IF($Q4293&lt;Parâmetros!$E$19,$G4293-1,$G4293)</f>
        <v>0</v>
      </c>
    </row>
    <row r="4294" spans="1:19" ht="15" customHeight="1" x14ac:dyDescent="0.25">
      <c r="A4294" s="116"/>
      <c r="B4294" s="65"/>
      <c r="C4294" s="65"/>
      <c r="D4294" s="66"/>
      <c r="E4294" s="67"/>
      <c r="F4294" s="65"/>
      <c r="G4294" s="66"/>
      <c r="J4294" s="65"/>
      <c r="K4294" s="65"/>
      <c r="L4294" s="66"/>
      <c r="M4294" s="65"/>
      <c r="O4294" s="65"/>
      <c r="P4294" s="66"/>
      <c r="Q4294" s="31">
        <f t="shared" si="134"/>
        <v>9999</v>
      </c>
      <c r="R4294" s="31" t="str">
        <f t="shared" si="135"/>
        <v/>
      </c>
      <c r="S4294" s="29">
        <f>IF($Q4294&lt;Parâmetros!$E$19,$G4294-1,$G4294)</f>
        <v>0</v>
      </c>
    </row>
    <row r="4295" spans="1:19" ht="15" customHeight="1" x14ac:dyDescent="0.25">
      <c r="A4295" s="116"/>
      <c r="B4295" s="65"/>
      <c r="C4295" s="65"/>
      <c r="D4295" s="66"/>
      <c r="E4295" s="67"/>
      <c r="F4295" s="65"/>
      <c r="G4295" s="66"/>
      <c r="J4295" s="65"/>
      <c r="K4295" s="65"/>
      <c r="L4295" s="66"/>
      <c r="M4295" s="65"/>
      <c r="O4295" s="65"/>
      <c r="P4295" s="66"/>
      <c r="Q4295" s="31">
        <f t="shared" si="134"/>
        <v>9999</v>
      </c>
      <c r="R4295" s="31" t="str">
        <f t="shared" si="135"/>
        <v/>
      </c>
      <c r="S4295" s="29">
        <f>IF($Q4295&lt;Parâmetros!$E$19,$G4295-1,$G4295)</f>
        <v>0</v>
      </c>
    </row>
    <row r="4296" spans="1:19" ht="15" customHeight="1" x14ac:dyDescent="0.25">
      <c r="A4296" s="116"/>
      <c r="B4296" s="65"/>
      <c r="C4296" s="65"/>
      <c r="D4296" s="66"/>
      <c r="E4296" s="67"/>
      <c r="F4296" s="65"/>
      <c r="G4296" s="66"/>
      <c r="J4296" s="65"/>
      <c r="K4296" s="65"/>
      <c r="L4296" s="66"/>
      <c r="M4296" s="65"/>
      <c r="O4296" s="65"/>
      <c r="P4296" s="66"/>
      <c r="Q4296" s="31">
        <f t="shared" si="134"/>
        <v>9999</v>
      </c>
      <c r="R4296" s="31" t="str">
        <f t="shared" si="135"/>
        <v/>
      </c>
      <c r="S4296" s="29">
        <f>IF($Q4296&lt;Parâmetros!$E$19,$G4296-1,$G4296)</f>
        <v>0</v>
      </c>
    </row>
    <row r="4297" spans="1:19" ht="15" customHeight="1" x14ac:dyDescent="0.25">
      <c r="A4297" s="116"/>
      <c r="B4297" s="65"/>
      <c r="C4297" s="65"/>
      <c r="D4297" s="66"/>
      <c r="E4297" s="67"/>
      <c r="F4297" s="65"/>
      <c r="G4297" s="66"/>
      <c r="J4297" s="65"/>
      <c r="K4297" s="65"/>
      <c r="L4297" s="66"/>
      <c r="M4297" s="65"/>
      <c r="N4297" s="65"/>
      <c r="O4297" s="65"/>
      <c r="P4297" s="66"/>
      <c r="Q4297" s="31">
        <f t="shared" si="134"/>
        <v>9999</v>
      </c>
      <c r="R4297" s="31" t="str">
        <f t="shared" si="135"/>
        <v/>
      </c>
      <c r="S4297" s="29">
        <f>IF($Q4297&lt;Parâmetros!$E$19,$G4297-1,$G4297)</f>
        <v>0</v>
      </c>
    </row>
    <row r="4298" spans="1:19" ht="15" customHeight="1" x14ac:dyDescent="0.25">
      <c r="A4298" s="116"/>
      <c r="B4298" s="65"/>
      <c r="C4298" s="65"/>
      <c r="D4298" s="66"/>
      <c r="E4298" s="67"/>
      <c r="F4298" s="65"/>
      <c r="G4298" s="66"/>
      <c r="J4298" s="65"/>
      <c r="K4298" s="65"/>
      <c r="L4298" s="66"/>
      <c r="M4298" s="65"/>
      <c r="N4298" s="65"/>
      <c r="O4298" s="65"/>
      <c r="P4298" s="66"/>
      <c r="Q4298" s="31">
        <f t="shared" si="134"/>
        <v>9999</v>
      </c>
      <c r="R4298" s="31" t="str">
        <f t="shared" si="135"/>
        <v/>
      </c>
      <c r="S4298" s="29">
        <f>IF($Q4298&lt;Parâmetros!$E$19,$G4298-1,$G4298)</f>
        <v>0</v>
      </c>
    </row>
    <row r="4299" spans="1:19" ht="15" customHeight="1" x14ac:dyDescent="0.25">
      <c r="A4299" s="116"/>
      <c r="B4299" s="65"/>
      <c r="C4299" s="65"/>
      <c r="D4299" s="66"/>
      <c r="E4299" s="67"/>
      <c r="F4299" s="65"/>
      <c r="G4299" s="66"/>
      <c r="J4299" s="65"/>
      <c r="K4299" s="65"/>
      <c r="L4299" s="66"/>
      <c r="M4299" s="65"/>
      <c r="O4299" s="65"/>
      <c r="P4299" s="66"/>
      <c r="Q4299" s="31">
        <f t="shared" si="134"/>
        <v>9999</v>
      </c>
      <c r="R4299" s="31" t="str">
        <f t="shared" si="135"/>
        <v/>
      </c>
      <c r="S4299" s="29">
        <f>IF($Q4299&lt;Parâmetros!$E$19,$G4299-1,$G4299)</f>
        <v>0</v>
      </c>
    </row>
    <row r="4300" spans="1:19" ht="15" customHeight="1" x14ac:dyDescent="0.25">
      <c r="A4300" s="116"/>
      <c r="B4300" s="65"/>
      <c r="C4300" s="65"/>
      <c r="D4300" s="66"/>
      <c r="E4300" s="67"/>
      <c r="F4300" s="65"/>
      <c r="G4300" s="66"/>
      <c r="J4300" s="65"/>
      <c r="K4300" s="65"/>
      <c r="L4300" s="66"/>
      <c r="M4300" s="65"/>
      <c r="N4300" s="65"/>
      <c r="O4300" s="65"/>
      <c r="P4300" s="66"/>
      <c r="Q4300" s="31">
        <f t="shared" si="134"/>
        <v>9999</v>
      </c>
      <c r="R4300" s="31" t="str">
        <f t="shared" si="135"/>
        <v/>
      </c>
      <c r="S4300" s="29">
        <f>IF($Q4300&lt;Parâmetros!$E$19,$G4300-1,$G4300)</f>
        <v>0</v>
      </c>
    </row>
    <row r="4301" spans="1:19" ht="15" customHeight="1" x14ac:dyDescent="0.25">
      <c r="A4301" s="116"/>
      <c r="B4301" s="65"/>
      <c r="C4301" s="65"/>
      <c r="D4301" s="66"/>
      <c r="E4301" s="67"/>
      <c r="F4301" s="65"/>
      <c r="G4301" s="66"/>
      <c r="J4301" s="65"/>
      <c r="K4301" s="65"/>
      <c r="L4301" s="66"/>
      <c r="M4301" s="65"/>
      <c r="N4301" s="65"/>
      <c r="O4301" s="65"/>
      <c r="P4301" s="66"/>
      <c r="Q4301" s="31">
        <f t="shared" si="134"/>
        <v>9999</v>
      </c>
      <c r="R4301" s="31" t="str">
        <f t="shared" si="135"/>
        <v/>
      </c>
      <c r="S4301" s="29">
        <f>IF($Q4301&lt;Parâmetros!$E$19,$G4301-1,$G4301)</f>
        <v>0</v>
      </c>
    </row>
    <row r="4302" spans="1:19" ht="15" customHeight="1" x14ac:dyDescent="0.25">
      <c r="A4302" s="116"/>
      <c r="B4302" s="65"/>
      <c r="C4302" s="65"/>
      <c r="D4302" s="66"/>
      <c r="E4302" s="67"/>
      <c r="F4302" s="65"/>
      <c r="G4302" s="66"/>
      <c r="J4302" s="65"/>
      <c r="K4302" s="65"/>
      <c r="L4302" s="66"/>
      <c r="M4302" s="65"/>
      <c r="O4302" s="65"/>
      <c r="P4302" s="66"/>
      <c r="Q4302" s="31">
        <f t="shared" si="134"/>
        <v>9999</v>
      </c>
      <c r="R4302" s="31" t="str">
        <f t="shared" si="135"/>
        <v/>
      </c>
      <c r="S4302" s="29">
        <f>IF($Q4302&lt;Parâmetros!$E$19,$G4302-1,$G4302)</f>
        <v>0</v>
      </c>
    </row>
    <row r="4303" spans="1:19" ht="15" customHeight="1" x14ac:dyDescent="0.25">
      <c r="A4303" s="116"/>
      <c r="B4303" s="65"/>
      <c r="C4303" s="65"/>
      <c r="D4303" s="66"/>
      <c r="E4303" s="67"/>
      <c r="F4303" s="65"/>
      <c r="G4303" s="66"/>
      <c r="J4303" s="65"/>
      <c r="K4303" s="65"/>
      <c r="L4303" s="66"/>
      <c r="M4303" s="65"/>
      <c r="N4303" s="65"/>
      <c r="O4303" s="65"/>
      <c r="P4303" s="66"/>
      <c r="Q4303" s="31">
        <f t="shared" si="134"/>
        <v>9999</v>
      </c>
      <c r="R4303" s="31" t="str">
        <f t="shared" si="135"/>
        <v/>
      </c>
      <c r="S4303" s="29">
        <f>IF($Q4303&lt;Parâmetros!$E$19,$G4303-1,$G4303)</f>
        <v>0</v>
      </c>
    </row>
    <row r="4304" spans="1:19" ht="15" customHeight="1" x14ac:dyDescent="0.25">
      <c r="A4304" s="116"/>
      <c r="B4304" s="65"/>
      <c r="C4304" s="65"/>
      <c r="D4304" s="66"/>
      <c r="E4304" s="67"/>
      <c r="F4304" s="65"/>
      <c r="G4304" s="66"/>
      <c r="J4304" s="65"/>
      <c r="K4304" s="65"/>
      <c r="L4304" s="66"/>
      <c r="M4304" s="65"/>
      <c r="N4304" s="65"/>
      <c r="O4304" s="65"/>
      <c r="P4304" s="66"/>
      <c r="Q4304" s="31">
        <f t="shared" si="134"/>
        <v>9999</v>
      </c>
      <c r="R4304" s="31" t="str">
        <f t="shared" si="135"/>
        <v/>
      </c>
      <c r="S4304" s="29">
        <f>IF($Q4304&lt;Parâmetros!$E$19,$G4304-1,$G4304)</f>
        <v>0</v>
      </c>
    </row>
    <row r="4305" spans="1:19" ht="15" customHeight="1" x14ac:dyDescent="0.25">
      <c r="A4305" s="116"/>
      <c r="B4305" s="65"/>
      <c r="C4305" s="65"/>
      <c r="D4305" s="66"/>
      <c r="E4305" s="67"/>
      <c r="F4305" s="65"/>
      <c r="G4305" s="66"/>
      <c r="J4305" s="65"/>
      <c r="K4305" s="65"/>
      <c r="L4305" s="66"/>
      <c r="M4305" s="65"/>
      <c r="N4305" s="65"/>
      <c r="O4305" s="65"/>
      <c r="P4305" s="66"/>
      <c r="Q4305" s="31">
        <f t="shared" si="134"/>
        <v>9999</v>
      </c>
      <c r="R4305" s="31" t="str">
        <f t="shared" si="135"/>
        <v/>
      </c>
      <c r="S4305" s="29">
        <f>IF($Q4305&lt;Parâmetros!$E$19,$G4305-1,$G4305)</f>
        <v>0</v>
      </c>
    </row>
    <row r="4306" spans="1:19" ht="15" customHeight="1" x14ac:dyDescent="0.25">
      <c r="A4306" s="116"/>
      <c r="B4306" s="65"/>
      <c r="C4306" s="65"/>
      <c r="D4306" s="66"/>
      <c r="E4306" s="67"/>
      <c r="F4306" s="65"/>
      <c r="G4306" s="66"/>
      <c r="J4306" s="65"/>
      <c r="K4306" s="65"/>
      <c r="L4306" s="66"/>
      <c r="M4306" s="65"/>
      <c r="O4306" s="65"/>
      <c r="P4306" s="66"/>
      <c r="Q4306" s="31">
        <f t="shared" si="134"/>
        <v>9999</v>
      </c>
      <c r="R4306" s="31" t="str">
        <f t="shared" si="135"/>
        <v/>
      </c>
      <c r="S4306" s="29">
        <f>IF($Q4306&lt;Parâmetros!$E$19,$G4306-1,$G4306)</f>
        <v>0</v>
      </c>
    </row>
    <row r="4307" spans="1:19" ht="15" customHeight="1" x14ac:dyDescent="0.25">
      <c r="A4307" s="116"/>
      <c r="B4307" s="65"/>
      <c r="C4307" s="65"/>
      <c r="D4307" s="66"/>
      <c r="E4307" s="67"/>
      <c r="F4307" s="65"/>
      <c r="G4307" s="66"/>
      <c r="J4307" s="65"/>
      <c r="K4307" s="65"/>
      <c r="L4307" s="66"/>
      <c r="M4307" s="65"/>
      <c r="O4307" s="65"/>
      <c r="P4307" s="66"/>
      <c r="Q4307" s="31">
        <f t="shared" si="134"/>
        <v>9999</v>
      </c>
      <c r="R4307" s="31" t="str">
        <f t="shared" si="135"/>
        <v/>
      </c>
      <c r="S4307" s="29">
        <f>IF($Q4307&lt;Parâmetros!$E$19,$G4307-1,$G4307)</f>
        <v>0</v>
      </c>
    </row>
    <row r="4308" spans="1:19" ht="15" customHeight="1" x14ac:dyDescent="0.25">
      <c r="A4308" s="116"/>
      <c r="B4308" s="65"/>
      <c r="C4308" s="65"/>
      <c r="D4308" s="66"/>
      <c r="E4308" s="67"/>
      <c r="F4308" s="65"/>
      <c r="G4308" s="66"/>
      <c r="J4308" s="65"/>
      <c r="K4308" s="65"/>
      <c r="L4308" s="66"/>
      <c r="M4308" s="65"/>
      <c r="O4308" s="65"/>
      <c r="P4308" s="66"/>
      <c r="Q4308" s="31">
        <f t="shared" si="134"/>
        <v>9999</v>
      </c>
      <c r="R4308" s="31" t="str">
        <f t="shared" si="135"/>
        <v/>
      </c>
      <c r="S4308" s="29">
        <f>IF($Q4308&lt;Parâmetros!$E$19,$G4308-1,$G4308)</f>
        <v>0</v>
      </c>
    </row>
    <row r="4309" spans="1:19" ht="15" customHeight="1" x14ac:dyDescent="0.25">
      <c r="A4309" s="116"/>
      <c r="B4309" s="65"/>
      <c r="C4309" s="65"/>
      <c r="D4309" s="66"/>
      <c r="E4309" s="67"/>
      <c r="F4309" s="65"/>
      <c r="G4309" s="66"/>
      <c r="J4309" s="65"/>
      <c r="K4309" s="65"/>
      <c r="L4309" s="66"/>
      <c r="M4309" s="65"/>
      <c r="O4309" s="65"/>
      <c r="P4309" s="66"/>
      <c r="Q4309" s="31">
        <f t="shared" si="134"/>
        <v>9999</v>
      </c>
      <c r="R4309" s="31" t="str">
        <f t="shared" si="135"/>
        <v/>
      </c>
      <c r="S4309" s="29">
        <f>IF($Q4309&lt;Parâmetros!$E$19,$G4309-1,$G4309)</f>
        <v>0</v>
      </c>
    </row>
    <row r="4310" spans="1:19" ht="15" customHeight="1" x14ac:dyDescent="0.25">
      <c r="A4310" s="116"/>
      <c r="B4310" s="65"/>
      <c r="C4310" s="65"/>
      <c r="D4310" s="66"/>
      <c r="E4310" s="67"/>
      <c r="F4310" s="65"/>
      <c r="G4310" s="66"/>
      <c r="J4310" s="65"/>
      <c r="K4310" s="65"/>
      <c r="L4310" s="66"/>
      <c r="M4310" s="65"/>
      <c r="O4310" s="65"/>
      <c r="P4310" s="66"/>
      <c r="Q4310" s="31">
        <f t="shared" si="134"/>
        <v>9999</v>
      </c>
      <c r="R4310" s="31" t="str">
        <f t="shared" si="135"/>
        <v/>
      </c>
      <c r="S4310" s="29">
        <f>IF($Q4310&lt;Parâmetros!$E$19,$G4310-1,$G4310)</f>
        <v>0</v>
      </c>
    </row>
    <row r="4311" spans="1:19" ht="15" customHeight="1" x14ac:dyDescent="0.25">
      <c r="A4311" s="116"/>
      <c r="B4311" s="65"/>
      <c r="C4311" s="65"/>
      <c r="D4311" s="66"/>
      <c r="E4311" s="67"/>
      <c r="F4311" s="65"/>
      <c r="G4311" s="66"/>
      <c r="J4311" s="65"/>
      <c r="K4311" s="65"/>
      <c r="L4311" s="66"/>
      <c r="M4311" s="65"/>
      <c r="O4311" s="65"/>
      <c r="P4311" s="66"/>
      <c r="Q4311" s="31">
        <f t="shared" si="134"/>
        <v>9999</v>
      </c>
      <c r="R4311" s="31" t="str">
        <f t="shared" si="135"/>
        <v/>
      </c>
      <c r="S4311" s="29">
        <f>IF($Q4311&lt;Parâmetros!$E$19,$G4311-1,$G4311)</f>
        <v>0</v>
      </c>
    </row>
    <row r="4312" spans="1:19" ht="15" customHeight="1" x14ac:dyDescent="0.25">
      <c r="A4312" s="116"/>
      <c r="B4312" s="65"/>
      <c r="C4312" s="65"/>
      <c r="D4312" s="66"/>
      <c r="E4312" s="67"/>
      <c r="F4312" s="65"/>
      <c r="G4312" s="66"/>
      <c r="J4312" s="65"/>
      <c r="K4312" s="65"/>
      <c r="L4312" s="66"/>
      <c r="M4312" s="65"/>
      <c r="O4312" s="65"/>
      <c r="P4312" s="66"/>
      <c r="Q4312" s="31">
        <f t="shared" si="134"/>
        <v>9999</v>
      </c>
      <c r="R4312" s="31" t="str">
        <f t="shared" si="135"/>
        <v/>
      </c>
      <c r="S4312" s="29">
        <f>IF($Q4312&lt;Parâmetros!$E$19,$G4312-1,$G4312)</f>
        <v>0</v>
      </c>
    </row>
    <row r="4313" spans="1:19" ht="15" customHeight="1" x14ac:dyDescent="0.25">
      <c r="A4313" s="116"/>
      <c r="B4313" s="65"/>
      <c r="C4313" s="65"/>
      <c r="D4313" s="66"/>
      <c r="E4313" s="67"/>
      <c r="F4313" s="65"/>
      <c r="G4313" s="66"/>
      <c r="J4313" s="65"/>
      <c r="K4313" s="65"/>
      <c r="L4313" s="66"/>
      <c r="M4313" s="65"/>
      <c r="N4313" s="65"/>
      <c r="O4313" s="65"/>
      <c r="P4313" s="66"/>
      <c r="Q4313" s="31">
        <f t="shared" si="134"/>
        <v>9999</v>
      </c>
      <c r="R4313" s="31" t="str">
        <f t="shared" si="135"/>
        <v/>
      </c>
      <c r="S4313" s="29">
        <f>IF($Q4313&lt;Parâmetros!$E$19,$G4313-1,$G4313)</f>
        <v>0</v>
      </c>
    </row>
    <row r="4314" spans="1:19" ht="15" customHeight="1" x14ac:dyDescent="0.25">
      <c r="A4314" s="116"/>
      <c r="B4314" s="65"/>
      <c r="C4314" s="65"/>
      <c r="D4314" s="66"/>
      <c r="E4314" s="67"/>
      <c r="F4314" s="65"/>
      <c r="G4314" s="66"/>
      <c r="J4314" s="65"/>
      <c r="K4314" s="65"/>
      <c r="L4314" s="66"/>
      <c r="M4314" s="65"/>
      <c r="O4314" s="65"/>
      <c r="P4314" s="66"/>
      <c r="Q4314" s="31">
        <f t="shared" si="134"/>
        <v>9999</v>
      </c>
      <c r="R4314" s="31" t="str">
        <f t="shared" si="135"/>
        <v/>
      </c>
      <c r="S4314" s="29">
        <f>IF($Q4314&lt;Parâmetros!$E$19,$G4314-1,$G4314)</f>
        <v>0</v>
      </c>
    </row>
    <row r="4315" spans="1:19" ht="15" customHeight="1" x14ac:dyDescent="0.25">
      <c r="A4315" s="116"/>
      <c r="B4315" s="65"/>
      <c r="C4315" s="65"/>
      <c r="D4315" s="66"/>
      <c r="E4315" s="67"/>
      <c r="F4315" s="65"/>
      <c r="G4315" s="66"/>
      <c r="J4315" s="65"/>
      <c r="K4315" s="65"/>
      <c r="L4315" s="66"/>
      <c r="M4315" s="65"/>
      <c r="O4315" s="65"/>
      <c r="P4315" s="66"/>
      <c r="Q4315" s="31">
        <f t="shared" si="134"/>
        <v>9999</v>
      </c>
      <c r="R4315" s="31" t="str">
        <f t="shared" si="135"/>
        <v/>
      </c>
      <c r="S4315" s="29">
        <f>IF($Q4315&lt;Parâmetros!$E$19,$G4315-1,$G4315)</f>
        <v>0</v>
      </c>
    </row>
    <row r="4316" spans="1:19" ht="15" customHeight="1" x14ac:dyDescent="0.25">
      <c r="A4316" s="116"/>
      <c r="B4316" s="65"/>
      <c r="C4316" s="65"/>
      <c r="D4316" s="66"/>
      <c r="E4316" s="67"/>
      <c r="F4316" s="65"/>
      <c r="G4316" s="66"/>
      <c r="J4316" s="65"/>
      <c r="K4316" s="65"/>
      <c r="L4316" s="66"/>
      <c r="M4316" s="65"/>
      <c r="O4316" s="65"/>
      <c r="P4316" s="66"/>
      <c r="Q4316" s="31">
        <f t="shared" si="134"/>
        <v>9999</v>
      </c>
      <c r="R4316" s="31" t="str">
        <f t="shared" si="135"/>
        <v/>
      </c>
      <c r="S4316" s="29">
        <f>IF($Q4316&lt;Parâmetros!$E$19,$G4316-1,$G4316)</f>
        <v>0</v>
      </c>
    </row>
    <row r="4317" spans="1:19" ht="15" customHeight="1" x14ac:dyDescent="0.25">
      <c r="A4317" s="116"/>
      <c r="B4317" s="65"/>
      <c r="C4317" s="65"/>
      <c r="D4317" s="66"/>
      <c r="E4317" s="67"/>
      <c r="F4317" s="65"/>
      <c r="G4317" s="66"/>
      <c r="J4317" s="65"/>
      <c r="K4317" s="65"/>
      <c r="L4317" s="66"/>
      <c r="M4317" s="65"/>
      <c r="O4317" s="65"/>
      <c r="P4317" s="66"/>
      <c r="Q4317" s="31">
        <f t="shared" si="134"/>
        <v>9999</v>
      </c>
      <c r="R4317" s="31" t="str">
        <f t="shared" si="135"/>
        <v/>
      </c>
      <c r="S4317" s="29">
        <f>IF($Q4317&lt;Parâmetros!$E$19,$G4317-1,$G4317)</f>
        <v>0</v>
      </c>
    </row>
    <row r="4318" spans="1:19" ht="15" customHeight="1" x14ac:dyDescent="0.25">
      <c r="A4318" s="116"/>
      <c r="B4318" s="65"/>
      <c r="C4318" s="65"/>
      <c r="D4318" s="66"/>
      <c r="E4318" s="67"/>
      <c r="F4318" s="65"/>
      <c r="G4318" s="66"/>
      <c r="J4318" s="65"/>
      <c r="K4318" s="65"/>
      <c r="L4318" s="66"/>
      <c r="M4318" s="65"/>
      <c r="O4318" s="65"/>
      <c r="P4318" s="66"/>
      <c r="Q4318" s="31">
        <f t="shared" si="134"/>
        <v>9999</v>
      </c>
      <c r="R4318" s="31" t="str">
        <f t="shared" si="135"/>
        <v/>
      </c>
      <c r="S4318" s="29">
        <f>IF($Q4318&lt;Parâmetros!$E$19,$G4318-1,$G4318)</f>
        <v>0</v>
      </c>
    </row>
    <row r="4319" spans="1:19" ht="15" customHeight="1" x14ac:dyDescent="0.25">
      <c r="A4319" s="116"/>
      <c r="B4319" s="65"/>
      <c r="C4319" s="65"/>
      <c r="D4319" s="66"/>
      <c r="E4319" s="67"/>
      <c r="F4319" s="65"/>
      <c r="G4319" s="66"/>
      <c r="J4319" s="65"/>
      <c r="K4319" s="65"/>
      <c r="L4319" s="66"/>
      <c r="M4319" s="65"/>
      <c r="O4319" s="65"/>
      <c r="P4319" s="66"/>
      <c r="Q4319" s="31">
        <f t="shared" si="134"/>
        <v>9999</v>
      </c>
      <c r="R4319" s="31" t="str">
        <f t="shared" si="135"/>
        <v/>
      </c>
      <c r="S4319" s="29">
        <f>IF($Q4319&lt;Parâmetros!$E$19,$G4319-1,$G4319)</f>
        <v>0</v>
      </c>
    </row>
    <row r="4320" spans="1:19" ht="15" customHeight="1" x14ac:dyDescent="0.25">
      <c r="A4320" s="116"/>
      <c r="B4320" s="65"/>
      <c r="C4320" s="65"/>
      <c r="D4320" s="66"/>
      <c r="E4320" s="67"/>
      <c r="F4320" s="65"/>
      <c r="G4320" s="66"/>
      <c r="J4320" s="65"/>
      <c r="K4320" s="65"/>
      <c r="L4320" s="66"/>
      <c r="M4320" s="65"/>
      <c r="O4320" s="65"/>
      <c r="P4320" s="66"/>
      <c r="Q4320" s="31">
        <f t="shared" si="134"/>
        <v>9999</v>
      </c>
      <c r="R4320" s="31" t="str">
        <f t="shared" si="135"/>
        <v/>
      </c>
      <c r="S4320" s="29">
        <f>IF($Q4320&lt;Parâmetros!$E$19,$G4320-1,$G4320)</f>
        <v>0</v>
      </c>
    </row>
    <row r="4321" spans="1:19" ht="15" customHeight="1" x14ac:dyDescent="0.25">
      <c r="A4321" s="116"/>
      <c r="B4321" s="65"/>
      <c r="C4321" s="65"/>
      <c r="D4321" s="66"/>
      <c r="E4321" s="67"/>
      <c r="F4321" s="65"/>
      <c r="G4321" s="66"/>
      <c r="J4321" s="65"/>
      <c r="K4321" s="65"/>
      <c r="L4321" s="66"/>
      <c r="M4321" s="65"/>
      <c r="O4321" s="65"/>
      <c r="P4321" s="66"/>
      <c r="Q4321" s="31">
        <f t="shared" si="134"/>
        <v>9999</v>
      </c>
      <c r="R4321" s="31" t="str">
        <f t="shared" si="135"/>
        <v/>
      </c>
      <c r="S4321" s="29">
        <f>IF($Q4321&lt;Parâmetros!$E$19,$G4321-1,$G4321)</f>
        <v>0</v>
      </c>
    </row>
    <row r="4322" spans="1:19" ht="15" customHeight="1" x14ac:dyDescent="0.25">
      <c r="A4322" s="116"/>
      <c r="B4322" s="65"/>
      <c r="C4322" s="65"/>
      <c r="D4322" s="66"/>
      <c r="E4322" s="67"/>
      <c r="F4322" s="65"/>
      <c r="G4322" s="66"/>
      <c r="J4322" s="65"/>
      <c r="K4322" s="65"/>
      <c r="L4322" s="66"/>
      <c r="M4322" s="65"/>
      <c r="O4322" s="65"/>
      <c r="P4322" s="66"/>
      <c r="Q4322" s="31">
        <f t="shared" si="134"/>
        <v>9999</v>
      </c>
      <c r="R4322" s="31" t="str">
        <f t="shared" si="135"/>
        <v/>
      </c>
      <c r="S4322" s="29">
        <f>IF($Q4322&lt;Parâmetros!$E$19,$G4322-1,$G4322)</f>
        <v>0</v>
      </c>
    </row>
    <row r="4323" spans="1:19" ht="15" customHeight="1" x14ac:dyDescent="0.25">
      <c r="A4323" s="116"/>
      <c r="B4323" s="65"/>
      <c r="C4323" s="65"/>
      <c r="D4323" s="66"/>
      <c r="E4323" s="67"/>
      <c r="F4323" s="65"/>
      <c r="G4323" s="66"/>
      <c r="J4323" s="65"/>
      <c r="K4323" s="65"/>
      <c r="L4323" s="66"/>
      <c r="M4323" s="65"/>
      <c r="O4323" s="65"/>
      <c r="P4323" s="66"/>
      <c r="Q4323" s="31">
        <f t="shared" si="134"/>
        <v>9999</v>
      </c>
      <c r="R4323" s="31" t="str">
        <f t="shared" si="135"/>
        <v/>
      </c>
      <c r="S4323" s="29">
        <f>IF($Q4323&lt;Parâmetros!$E$19,$G4323-1,$G4323)</f>
        <v>0</v>
      </c>
    </row>
    <row r="4324" spans="1:19" ht="15" customHeight="1" x14ac:dyDescent="0.25">
      <c r="A4324" s="116"/>
      <c r="B4324" s="65"/>
      <c r="C4324" s="65"/>
      <c r="D4324" s="66"/>
      <c r="E4324" s="67"/>
      <c r="F4324" s="65"/>
      <c r="G4324" s="66"/>
      <c r="J4324" s="65"/>
      <c r="K4324" s="65"/>
      <c r="L4324" s="66"/>
      <c r="M4324" s="65"/>
      <c r="O4324" s="65"/>
      <c r="P4324" s="66"/>
      <c r="Q4324" s="31">
        <f t="shared" si="134"/>
        <v>9999</v>
      </c>
      <c r="R4324" s="31" t="str">
        <f t="shared" si="135"/>
        <v/>
      </c>
      <c r="S4324" s="29">
        <f>IF($Q4324&lt;Parâmetros!$E$19,$G4324-1,$G4324)</f>
        <v>0</v>
      </c>
    </row>
    <row r="4325" spans="1:19" ht="15" customHeight="1" x14ac:dyDescent="0.25">
      <c r="A4325" s="116"/>
      <c r="B4325" s="65"/>
      <c r="C4325" s="65"/>
      <c r="D4325" s="66"/>
      <c r="E4325" s="67"/>
      <c r="F4325" s="65"/>
      <c r="G4325" s="66"/>
      <c r="J4325" s="65"/>
      <c r="K4325" s="65"/>
      <c r="L4325" s="66"/>
      <c r="M4325" s="65"/>
      <c r="O4325" s="65"/>
      <c r="P4325" s="66"/>
      <c r="Q4325" s="31">
        <f t="shared" si="134"/>
        <v>9999</v>
      </c>
      <c r="R4325" s="31" t="str">
        <f t="shared" si="135"/>
        <v/>
      </c>
      <c r="S4325" s="29">
        <f>IF($Q4325&lt;Parâmetros!$E$19,$G4325-1,$G4325)</f>
        <v>0</v>
      </c>
    </row>
    <row r="4326" spans="1:19" ht="15" customHeight="1" x14ac:dyDescent="0.25">
      <c r="A4326" s="116"/>
      <c r="B4326" s="65"/>
      <c r="C4326" s="65"/>
      <c r="D4326" s="66"/>
      <c r="E4326" s="67"/>
      <c r="F4326" s="65"/>
      <c r="G4326" s="66"/>
      <c r="J4326" s="65"/>
      <c r="K4326" s="65"/>
      <c r="L4326" s="66"/>
      <c r="M4326" s="65"/>
      <c r="O4326" s="65"/>
      <c r="P4326" s="66"/>
      <c r="Q4326" s="31">
        <f t="shared" si="134"/>
        <v>9999</v>
      </c>
      <c r="R4326" s="31" t="str">
        <f t="shared" si="135"/>
        <v/>
      </c>
      <c r="S4326" s="29">
        <f>IF($Q4326&lt;Parâmetros!$E$19,$G4326-1,$G4326)</f>
        <v>0</v>
      </c>
    </row>
    <row r="4327" spans="1:19" ht="15" customHeight="1" x14ac:dyDescent="0.25">
      <c r="A4327" s="116"/>
      <c r="B4327" s="65"/>
      <c r="C4327" s="65"/>
      <c r="D4327" s="66"/>
      <c r="E4327" s="67"/>
      <c r="F4327" s="65"/>
      <c r="G4327" s="66"/>
      <c r="J4327" s="65"/>
      <c r="K4327" s="65"/>
      <c r="L4327" s="66"/>
      <c r="M4327" s="65"/>
      <c r="O4327" s="65"/>
      <c r="P4327" s="66"/>
      <c r="Q4327" s="31">
        <f t="shared" si="134"/>
        <v>9999</v>
      </c>
      <c r="R4327" s="31" t="str">
        <f t="shared" si="135"/>
        <v/>
      </c>
      <c r="S4327" s="29">
        <f>IF($Q4327&lt;Parâmetros!$E$19,$G4327-1,$G4327)</f>
        <v>0</v>
      </c>
    </row>
    <row r="4328" spans="1:19" ht="15" customHeight="1" x14ac:dyDescent="0.25">
      <c r="A4328" s="116"/>
      <c r="B4328" s="65"/>
      <c r="C4328" s="65"/>
      <c r="D4328" s="66"/>
      <c r="E4328" s="67"/>
      <c r="F4328" s="65"/>
      <c r="G4328" s="66"/>
      <c r="J4328" s="65"/>
      <c r="K4328" s="65"/>
      <c r="L4328" s="66"/>
      <c r="M4328" s="65"/>
      <c r="O4328" s="65"/>
      <c r="P4328" s="66"/>
      <c r="Q4328" s="31">
        <f t="shared" si="134"/>
        <v>9999</v>
      </c>
      <c r="R4328" s="31" t="str">
        <f t="shared" si="135"/>
        <v/>
      </c>
      <c r="S4328" s="29">
        <f>IF($Q4328&lt;Parâmetros!$E$19,$G4328-1,$G4328)</f>
        <v>0</v>
      </c>
    </row>
    <row r="4329" spans="1:19" ht="15" customHeight="1" x14ac:dyDescent="0.25">
      <c r="A4329" s="116"/>
      <c r="B4329" s="65"/>
      <c r="C4329" s="65"/>
      <c r="D4329" s="66"/>
      <c r="E4329" s="67"/>
      <c r="F4329" s="65"/>
      <c r="G4329" s="66"/>
      <c r="J4329" s="65"/>
      <c r="K4329" s="65"/>
      <c r="L4329" s="66"/>
      <c r="M4329" s="65"/>
      <c r="O4329" s="65"/>
      <c r="P4329" s="66"/>
      <c r="Q4329" s="31">
        <f t="shared" si="134"/>
        <v>9999</v>
      </c>
      <c r="R4329" s="31" t="str">
        <f t="shared" si="135"/>
        <v/>
      </c>
      <c r="S4329" s="29">
        <f>IF($Q4329&lt;Parâmetros!$E$19,$G4329-1,$G4329)</f>
        <v>0</v>
      </c>
    </row>
    <row r="4330" spans="1:19" ht="15" customHeight="1" x14ac:dyDescent="0.25">
      <c r="A4330" s="116"/>
      <c r="B4330" s="65"/>
      <c r="C4330" s="65"/>
      <c r="D4330" s="66"/>
      <c r="E4330" s="67"/>
      <c r="F4330" s="65"/>
      <c r="G4330" s="66"/>
      <c r="J4330" s="65"/>
      <c r="K4330" s="65"/>
      <c r="L4330" s="66"/>
      <c r="M4330" s="65"/>
      <c r="O4330" s="65"/>
      <c r="P4330" s="66"/>
      <c r="Q4330" s="31">
        <f t="shared" si="134"/>
        <v>9999</v>
      </c>
      <c r="R4330" s="31" t="str">
        <f t="shared" si="135"/>
        <v/>
      </c>
      <c r="S4330" s="29">
        <f>IF($Q4330&lt;Parâmetros!$E$19,$G4330-1,$G4330)</f>
        <v>0</v>
      </c>
    </row>
    <row r="4331" spans="1:19" ht="15" customHeight="1" x14ac:dyDescent="0.25">
      <c r="A4331" s="116"/>
      <c r="B4331" s="65"/>
      <c r="C4331" s="65"/>
      <c r="D4331" s="66"/>
      <c r="E4331" s="67"/>
      <c r="F4331" s="65"/>
      <c r="G4331" s="66"/>
      <c r="J4331" s="65"/>
      <c r="K4331" s="65"/>
      <c r="L4331" s="66"/>
      <c r="M4331" s="65"/>
      <c r="O4331" s="65"/>
      <c r="P4331" s="66"/>
      <c r="Q4331" s="31">
        <f t="shared" si="134"/>
        <v>9999</v>
      </c>
      <c r="R4331" s="31" t="str">
        <f t="shared" si="135"/>
        <v/>
      </c>
      <c r="S4331" s="29">
        <f>IF($Q4331&lt;Parâmetros!$E$19,$G4331-1,$G4331)</f>
        <v>0</v>
      </c>
    </row>
    <row r="4332" spans="1:19" ht="15" customHeight="1" x14ac:dyDescent="0.25">
      <c r="A4332" s="116"/>
      <c r="B4332" s="65"/>
      <c r="C4332" s="65"/>
      <c r="D4332" s="66"/>
      <c r="E4332" s="67"/>
      <c r="F4332" s="65"/>
      <c r="G4332" s="66"/>
      <c r="J4332" s="65"/>
      <c r="K4332" s="65"/>
      <c r="L4332" s="66"/>
      <c r="M4332" s="65"/>
      <c r="O4332" s="65"/>
      <c r="P4332" s="66"/>
      <c r="Q4332" s="31">
        <f t="shared" si="134"/>
        <v>9999</v>
      </c>
      <c r="R4332" s="31" t="str">
        <f t="shared" si="135"/>
        <v/>
      </c>
      <c r="S4332" s="29">
        <f>IF($Q4332&lt;Parâmetros!$E$19,$G4332-1,$G4332)</f>
        <v>0</v>
      </c>
    </row>
    <row r="4333" spans="1:19" ht="15" customHeight="1" x14ac:dyDescent="0.25">
      <c r="A4333" s="116"/>
      <c r="B4333" s="65"/>
      <c r="C4333" s="65"/>
      <c r="D4333" s="66"/>
      <c r="E4333" s="67"/>
      <c r="F4333" s="65"/>
      <c r="G4333" s="66"/>
      <c r="J4333" s="65"/>
      <c r="K4333" s="65"/>
      <c r="L4333" s="66"/>
      <c r="M4333" s="65"/>
      <c r="O4333" s="65"/>
      <c r="P4333" s="66"/>
      <c r="Q4333" s="31">
        <f t="shared" si="134"/>
        <v>9999</v>
      </c>
      <c r="R4333" s="31" t="str">
        <f t="shared" si="135"/>
        <v/>
      </c>
      <c r="S4333" s="29">
        <f>IF($Q4333&lt;Parâmetros!$E$19,$G4333-1,$G4333)</f>
        <v>0</v>
      </c>
    </row>
    <row r="4334" spans="1:19" ht="15" customHeight="1" x14ac:dyDescent="0.25">
      <c r="A4334" s="116"/>
      <c r="B4334" s="65"/>
      <c r="C4334" s="65"/>
      <c r="D4334" s="66"/>
      <c r="E4334" s="67"/>
      <c r="F4334" s="65"/>
      <c r="G4334" s="66"/>
      <c r="J4334" s="65"/>
      <c r="K4334" s="65"/>
      <c r="L4334" s="66"/>
      <c r="M4334" s="65"/>
      <c r="O4334" s="65"/>
      <c r="P4334" s="66"/>
      <c r="Q4334" s="31">
        <f t="shared" si="134"/>
        <v>9999</v>
      </c>
      <c r="R4334" s="31" t="str">
        <f t="shared" si="135"/>
        <v/>
      </c>
      <c r="S4334" s="29">
        <f>IF($Q4334&lt;Parâmetros!$E$19,$G4334-1,$G4334)</f>
        <v>0</v>
      </c>
    </row>
    <row r="4335" spans="1:19" ht="15" customHeight="1" x14ac:dyDescent="0.25">
      <c r="A4335" s="116"/>
      <c r="B4335" s="65"/>
      <c r="C4335" s="65"/>
      <c r="D4335" s="66"/>
      <c r="E4335" s="67"/>
      <c r="F4335" s="65"/>
      <c r="G4335" s="66"/>
      <c r="J4335" s="65"/>
      <c r="K4335" s="65"/>
      <c r="L4335" s="66"/>
      <c r="M4335" s="65"/>
      <c r="N4335" s="65"/>
      <c r="O4335" s="65"/>
      <c r="P4335" s="66"/>
      <c r="Q4335" s="31">
        <f t="shared" si="134"/>
        <v>9999</v>
      </c>
      <c r="R4335" s="31" t="str">
        <f t="shared" si="135"/>
        <v/>
      </c>
      <c r="S4335" s="29">
        <f>IF($Q4335&lt;Parâmetros!$E$19,$G4335-1,$G4335)</f>
        <v>0</v>
      </c>
    </row>
    <row r="4336" spans="1:19" ht="15" customHeight="1" x14ac:dyDescent="0.25">
      <c r="A4336" s="116"/>
      <c r="B4336" s="65"/>
      <c r="C4336" s="65"/>
      <c r="D4336" s="66"/>
      <c r="E4336" s="67"/>
      <c r="F4336" s="65"/>
      <c r="G4336" s="66"/>
      <c r="J4336" s="65"/>
      <c r="K4336" s="65"/>
      <c r="L4336" s="66"/>
      <c r="M4336" s="65"/>
      <c r="N4336" s="65"/>
      <c r="O4336" s="65"/>
      <c r="P4336" s="66"/>
      <c r="Q4336" s="31">
        <f t="shared" si="134"/>
        <v>9999</v>
      </c>
      <c r="R4336" s="31" t="str">
        <f t="shared" si="135"/>
        <v/>
      </c>
      <c r="S4336" s="29">
        <f>IF($Q4336&lt;Parâmetros!$E$19,$G4336-1,$G4336)</f>
        <v>0</v>
      </c>
    </row>
    <row r="4337" spans="1:19" ht="15" customHeight="1" x14ac:dyDescent="0.25">
      <c r="A4337" s="116"/>
      <c r="B4337" s="65"/>
      <c r="C4337" s="65"/>
      <c r="D4337" s="66"/>
      <c r="E4337" s="67"/>
      <c r="F4337" s="65"/>
      <c r="G4337" s="66"/>
      <c r="J4337" s="65"/>
      <c r="K4337" s="65"/>
      <c r="L4337" s="66"/>
      <c r="M4337" s="65"/>
      <c r="N4337" s="65"/>
      <c r="O4337" s="65"/>
      <c r="P4337" s="66"/>
      <c r="Q4337" s="31">
        <f t="shared" si="134"/>
        <v>9999</v>
      </c>
      <c r="R4337" s="31" t="str">
        <f t="shared" si="135"/>
        <v/>
      </c>
      <c r="S4337" s="29">
        <f>IF($Q4337&lt;Parâmetros!$E$19,$G4337-1,$G4337)</f>
        <v>0</v>
      </c>
    </row>
    <row r="4338" spans="1:19" ht="15" customHeight="1" x14ac:dyDescent="0.25">
      <c r="A4338" s="116"/>
      <c r="B4338" s="65"/>
      <c r="C4338" s="65"/>
      <c r="D4338" s="66"/>
      <c r="E4338" s="67"/>
      <c r="F4338" s="65"/>
      <c r="G4338" s="66"/>
      <c r="J4338" s="65"/>
      <c r="K4338" s="65"/>
      <c r="L4338" s="66"/>
      <c r="M4338" s="65"/>
      <c r="N4338" s="65"/>
      <c r="O4338" s="65"/>
      <c r="P4338" s="66"/>
      <c r="Q4338" s="31">
        <f t="shared" si="134"/>
        <v>9999</v>
      </c>
      <c r="R4338" s="31" t="str">
        <f t="shared" si="135"/>
        <v/>
      </c>
      <c r="S4338" s="29">
        <f>IF($Q4338&lt;Parâmetros!$E$19,$G4338-1,$G4338)</f>
        <v>0</v>
      </c>
    </row>
    <row r="4339" spans="1:19" ht="15" customHeight="1" x14ac:dyDescent="0.25">
      <c r="A4339" s="116"/>
      <c r="B4339" s="65"/>
      <c r="C4339" s="65"/>
      <c r="D4339" s="66"/>
      <c r="E4339" s="67"/>
      <c r="F4339" s="65"/>
      <c r="G4339" s="66"/>
      <c r="J4339" s="65"/>
      <c r="K4339" s="65"/>
      <c r="L4339" s="66"/>
      <c r="M4339" s="65"/>
      <c r="N4339" s="65"/>
      <c r="O4339" s="65"/>
      <c r="P4339" s="66"/>
      <c r="Q4339" s="31">
        <f t="shared" si="134"/>
        <v>9999</v>
      </c>
      <c r="R4339" s="31" t="str">
        <f t="shared" si="135"/>
        <v/>
      </c>
      <c r="S4339" s="29">
        <f>IF($Q4339&lt;Parâmetros!$E$19,$G4339-1,$G4339)</f>
        <v>0</v>
      </c>
    </row>
    <row r="4340" spans="1:19" ht="15" customHeight="1" x14ac:dyDescent="0.25">
      <c r="A4340" s="116"/>
      <c r="B4340" s="65"/>
      <c r="C4340" s="65"/>
      <c r="D4340" s="66"/>
      <c r="E4340" s="67"/>
      <c r="F4340" s="65"/>
      <c r="G4340" s="66"/>
      <c r="J4340" s="65"/>
      <c r="K4340" s="65"/>
      <c r="L4340" s="66"/>
      <c r="M4340" s="65"/>
      <c r="N4340" s="65"/>
      <c r="O4340" s="65"/>
      <c r="P4340" s="66"/>
      <c r="Q4340" s="31">
        <f t="shared" si="134"/>
        <v>9999</v>
      </c>
      <c r="R4340" s="31" t="str">
        <f t="shared" si="135"/>
        <v/>
      </c>
      <c r="S4340" s="29">
        <f>IF($Q4340&lt;Parâmetros!$E$19,$G4340-1,$G4340)</f>
        <v>0</v>
      </c>
    </row>
    <row r="4341" spans="1:19" ht="15" customHeight="1" x14ac:dyDescent="0.25">
      <c r="A4341" s="116"/>
      <c r="B4341" s="65"/>
      <c r="C4341" s="65"/>
      <c r="D4341" s="66"/>
      <c r="E4341" s="67"/>
      <c r="F4341" s="65"/>
      <c r="G4341" s="66"/>
      <c r="J4341" s="65"/>
      <c r="K4341" s="65"/>
      <c r="L4341" s="66"/>
      <c r="M4341" s="65"/>
      <c r="N4341" s="65"/>
      <c r="O4341" s="65"/>
      <c r="P4341" s="66"/>
      <c r="Q4341" s="31">
        <f t="shared" si="134"/>
        <v>9999</v>
      </c>
      <c r="R4341" s="31" t="str">
        <f t="shared" si="135"/>
        <v/>
      </c>
      <c r="S4341" s="29">
        <f>IF($Q4341&lt;Parâmetros!$E$19,$G4341-1,$G4341)</f>
        <v>0</v>
      </c>
    </row>
    <row r="4342" spans="1:19" ht="15" customHeight="1" x14ac:dyDescent="0.25">
      <c r="A4342" s="116"/>
      <c r="B4342" s="65"/>
      <c r="C4342" s="65"/>
      <c r="D4342" s="66"/>
      <c r="E4342" s="67"/>
      <c r="F4342" s="65"/>
      <c r="G4342" s="66"/>
      <c r="J4342" s="65"/>
      <c r="K4342" s="65"/>
      <c r="L4342" s="66"/>
      <c r="M4342" s="65"/>
      <c r="N4342" s="65"/>
      <c r="O4342" s="65"/>
      <c r="P4342" s="66"/>
      <c r="Q4342" s="31">
        <f t="shared" si="134"/>
        <v>9999</v>
      </c>
      <c r="R4342" s="31" t="str">
        <f t="shared" si="135"/>
        <v/>
      </c>
      <c r="S4342" s="29">
        <f>IF($Q4342&lt;Parâmetros!$E$19,$G4342-1,$G4342)</f>
        <v>0</v>
      </c>
    </row>
    <row r="4343" spans="1:19" ht="15" customHeight="1" x14ac:dyDescent="0.25">
      <c r="A4343" s="116"/>
      <c r="B4343" s="65"/>
      <c r="C4343" s="65"/>
      <c r="D4343" s="66"/>
      <c r="E4343" s="67"/>
      <c r="F4343" s="65"/>
      <c r="G4343" s="66"/>
      <c r="J4343" s="65"/>
      <c r="K4343" s="65"/>
      <c r="L4343" s="66"/>
      <c r="M4343" s="65"/>
      <c r="N4343" s="65"/>
      <c r="O4343" s="65"/>
      <c r="P4343" s="66"/>
      <c r="Q4343" s="31">
        <f t="shared" si="134"/>
        <v>9999</v>
      </c>
      <c r="R4343" s="31" t="str">
        <f t="shared" si="135"/>
        <v/>
      </c>
      <c r="S4343" s="29">
        <f>IF($Q4343&lt;Parâmetros!$E$19,$G4343-1,$G4343)</f>
        <v>0</v>
      </c>
    </row>
    <row r="4344" spans="1:19" ht="15" customHeight="1" x14ac:dyDescent="0.25">
      <c r="A4344" s="116"/>
      <c r="B4344" s="65"/>
      <c r="C4344" s="65"/>
      <c r="D4344" s="66"/>
      <c r="E4344" s="67"/>
      <c r="F4344" s="65"/>
      <c r="G4344" s="66"/>
      <c r="J4344" s="65"/>
      <c r="K4344" s="65"/>
      <c r="L4344" s="66"/>
      <c r="M4344" s="65"/>
      <c r="N4344" s="65"/>
      <c r="O4344" s="65"/>
      <c r="P4344" s="66"/>
      <c r="Q4344" s="31">
        <f t="shared" si="134"/>
        <v>9999</v>
      </c>
      <c r="R4344" s="31" t="str">
        <f t="shared" si="135"/>
        <v/>
      </c>
      <c r="S4344" s="29">
        <f>IF($Q4344&lt;Parâmetros!$E$19,$G4344-1,$G4344)</f>
        <v>0</v>
      </c>
    </row>
    <row r="4345" spans="1:19" ht="15" customHeight="1" x14ac:dyDescent="0.25">
      <c r="A4345" s="116"/>
      <c r="B4345" s="65"/>
      <c r="C4345" s="65"/>
      <c r="D4345" s="66"/>
      <c r="E4345" s="67"/>
      <c r="F4345" s="65"/>
      <c r="G4345" s="66"/>
      <c r="J4345" s="65"/>
      <c r="K4345" s="65"/>
      <c r="L4345" s="66"/>
      <c r="M4345" s="65"/>
      <c r="N4345" s="65"/>
      <c r="O4345" s="65"/>
      <c r="P4345" s="66"/>
      <c r="Q4345" s="31">
        <f t="shared" si="134"/>
        <v>9999</v>
      </c>
      <c r="R4345" s="31" t="str">
        <f t="shared" si="135"/>
        <v/>
      </c>
      <c r="S4345" s="29">
        <f>IF($Q4345&lt;Parâmetros!$E$19,$G4345-1,$G4345)</f>
        <v>0</v>
      </c>
    </row>
    <row r="4346" spans="1:19" ht="15" customHeight="1" x14ac:dyDescent="0.25">
      <c r="A4346" s="116"/>
      <c r="B4346" s="65"/>
      <c r="C4346" s="65"/>
      <c r="D4346" s="66"/>
      <c r="E4346" s="67"/>
      <c r="F4346" s="65"/>
      <c r="G4346" s="66"/>
      <c r="J4346" s="65"/>
      <c r="K4346" s="65"/>
      <c r="L4346" s="66"/>
      <c r="M4346" s="65"/>
      <c r="N4346" s="65"/>
      <c r="O4346" s="65"/>
      <c r="P4346" s="66"/>
      <c r="Q4346" s="31">
        <f t="shared" si="134"/>
        <v>9999</v>
      </c>
      <c r="R4346" s="31" t="str">
        <f t="shared" si="135"/>
        <v/>
      </c>
      <c r="S4346" s="29">
        <f>IF($Q4346&lt;Parâmetros!$E$19,$G4346-1,$G4346)</f>
        <v>0</v>
      </c>
    </row>
    <row r="4347" spans="1:19" ht="15" customHeight="1" x14ac:dyDescent="0.25">
      <c r="A4347" s="116"/>
      <c r="B4347" s="65"/>
      <c r="C4347" s="65"/>
      <c r="D4347" s="66"/>
      <c r="E4347" s="67"/>
      <c r="F4347" s="65"/>
      <c r="G4347" s="66"/>
      <c r="J4347" s="65"/>
      <c r="K4347" s="65"/>
      <c r="L4347" s="66"/>
      <c r="M4347" s="65"/>
      <c r="N4347" s="65"/>
      <c r="O4347" s="65"/>
      <c r="P4347" s="66"/>
      <c r="Q4347" s="31">
        <f t="shared" si="134"/>
        <v>9999</v>
      </c>
      <c r="R4347" s="31" t="str">
        <f t="shared" si="135"/>
        <v/>
      </c>
      <c r="S4347" s="29">
        <f>IF($Q4347&lt;Parâmetros!$E$19,$G4347-1,$G4347)</f>
        <v>0</v>
      </c>
    </row>
    <row r="4348" spans="1:19" ht="15" customHeight="1" x14ac:dyDescent="0.25">
      <c r="A4348" s="116"/>
      <c r="B4348" s="65"/>
      <c r="C4348" s="65"/>
      <c r="D4348" s="66"/>
      <c r="E4348" s="67"/>
      <c r="F4348" s="65"/>
      <c r="G4348" s="66"/>
      <c r="J4348" s="65"/>
      <c r="K4348" s="65"/>
      <c r="L4348" s="66"/>
      <c r="M4348" s="65"/>
      <c r="N4348" s="65"/>
      <c r="O4348" s="65"/>
      <c r="P4348" s="66"/>
      <c r="Q4348" s="31">
        <f t="shared" ref="Q4348:Q4411" si="136">IFERROR(VALUE(LEFT($J4348,2))*60+VALUE(MID($J4348,4,2)),9999)</f>
        <v>9999</v>
      </c>
      <c r="R4348" s="31" t="str">
        <f t="shared" ref="R4348:R4411" si="137">IFERROR(VALUE(LEFT($K4348,2))*60+VALUE(MID($K4348,4,2)),"")</f>
        <v/>
      </c>
      <c r="S4348" s="29">
        <f>IF($Q4348&lt;Parâmetros!$E$19,$G4348-1,$G4348)</f>
        <v>0</v>
      </c>
    </row>
    <row r="4349" spans="1:19" ht="15" customHeight="1" x14ac:dyDescent="0.25">
      <c r="A4349" s="116"/>
      <c r="B4349" s="65"/>
      <c r="C4349" s="65"/>
      <c r="D4349" s="66"/>
      <c r="E4349" s="67"/>
      <c r="F4349" s="65"/>
      <c r="G4349" s="66"/>
      <c r="J4349" s="65"/>
      <c r="K4349" s="65"/>
      <c r="L4349" s="66"/>
      <c r="M4349" s="65"/>
      <c r="O4349" s="65"/>
      <c r="P4349" s="66"/>
      <c r="Q4349" s="31">
        <f t="shared" si="136"/>
        <v>9999</v>
      </c>
      <c r="R4349" s="31" t="str">
        <f t="shared" si="137"/>
        <v/>
      </c>
      <c r="S4349" s="29">
        <f>IF($Q4349&lt;Parâmetros!$E$19,$G4349-1,$G4349)</f>
        <v>0</v>
      </c>
    </row>
    <row r="4350" spans="1:19" ht="15" customHeight="1" x14ac:dyDescent="0.25">
      <c r="A4350" s="116"/>
      <c r="B4350" s="65"/>
      <c r="C4350" s="65"/>
      <c r="D4350" s="66"/>
      <c r="E4350" s="67"/>
      <c r="F4350" s="65"/>
      <c r="G4350" s="66"/>
      <c r="J4350" s="65"/>
      <c r="K4350" s="65"/>
      <c r="L4350" s="66"/>
      <c r="M4350" s="65"/>
      <c r="N4350" s="65"/>
      <c r="O4350" s="65"/>
      <c r="P4350" s="66"/>
      <c r="Q4350" s="31">
        <f t="shared" si="136"/>
        <v>9999</v>
      </c>
      <c r="R4350" s="31" t="str">
        <f t="shared" si="137"/>
        <v/>
      </c>
      <c r="S4350" s="29">
        <f>IF($Q4350&lt;Parâmetros!$E$19,$G4350-1,$G4350)</f>
        <v>0</v>
      </c>
    </row>
    <row r="4351" spans="1:19" ht="15" customHeight="1" x14ac:dyDescent="0.25">
      <c r="A4351" s="116"/>
      <c r="B4351" s="65"/>
      <c r="C4351" s="65"/>
      <c r="D4351" s="66"/>
      <c r="E4351" s="67"/>
      <c r="F4351" s="65"/>
      <c r="G4351" s="66"/>
      <c r="J4351" s="65"/>
      <c r="K4351" s="65"/>
      <c r="L4351" s="66"/>
      <c r="M4351" s="65"/>
      <c r="O4351" s="65"/>
      <c r="P4351" s="66"/>
      <c r="Q4351" s="31">
        <f t="shared" si="136"/>
        <v>9999</v>
      </c>
      <c r="R4351" s="31" t="str">
        <f t="shared" si="137"/>
        <v/>
      </c>
      <c r="S4351" s="29">
        <f>IF($Q4351&lt;Parâmetros!$E$19,$G4351-1,$G4351)</f>
        <v>0</v>
      </c>
    </row>
    <row r="4352" spans="1:19" ht="15" customHeight="1" x14ac:dyDescent="0.25">
      <c r="A4352" s="116"/>
      <c r="B4352" s="65"/>
      <c r="C4352" s="65"/>
      <c r="D4352" s="66"/>
      <c r="E4352" s="67"/>
      <c r="F4352" s="65"/>
      <c r="G4352" s="66"/>
      <c r="J4352" s="65"/>
      <c r="K4352" s="65"/>
      <c r="L4352" s="66"/>
      <c r="M4352" s="65"/>
      <c r="O4352" s="65"/>
      <c r="P4352" s="66"/>
      <c r="Q4352" s="31">
        <f t="shared" si="136"/>
        <v>9999</v>
      </c>
      <c r="R4352" s="31" t="str">
        <f t="shared" si="137"/>
        <v/>
      </c>
      <c r="S4352" s="29">
        <f>IF($Q4352&lt;Parâmetros!$E$19,$G4352-1,$G4352)</f>
        <v>0</v>
      </c>
    </row>
    <row r="4353" spans="1:19" ht="15" customHeight="1" x14ac:dyDescent="0.25">
      <c r="A4353" s="116"/>
      <c r="B4353" s="65"/>
      <c r="C4353" s="65"/>
      <c r="D4353" s="66"/>
      <c r="E4353" s="67"/>
      <c r="F4353" s="65"/>
      <c r="G4353" s="66"/>
      <c r="J4353" s="65"/>
      <c r="K4353" s="65"/>
      <c r="L4353" s="66"/>
      <c r="M4353" s="65"/>
      <c r="N4353" s="65"/>
      <c r="O4353" s="65"/>
      <c r="P4353" s="66"/>
      <c r="Q4353" s="31">
        <f t="shared" si="136"/>
        <v>9999</v>
      </c>
      <c r="R4353" s="31" t="str">
        <f t="shared" si="137"/>
        <v/>
      </c>
      <c r="S4353" s="29">
        <f>IF($Q4353&lt;Parâmetros!$E$19,$G4353-1,$G4353)</f>
        <v>0</v>
      </c>
    </row>
    <row r="4354" spans="1:19" ht="15" customHeight="1" x14ac:dyDescent="0.25">
      <c r="A4354" s="116"/>
      <c r="B4354" s="65"/>
      <c r="C4354" s="65"/>
      <c r="D4354" s="66"/>
      <c r="E4354" s="67"/>
      <c r="F4354" s="65"/>
      <c r="G4354" s="66"/>
      <c r="J4354" s="65"/>
      <c r="K4354" s="65"/>
      <c r="L4354" s="66"/>
      <c r="M4354" s="65"/>
      <c r="N4354" s="65"/>
      <c r="O4354" s="65"/>
      <c r="P4354" s="66"/>
      <c r="Q4354" s="31">
        <f t="shared" si="136"/>
        <v>9999</v>
      </c>
      <c r="R4354" s="31" t="str">
        <f t="shared" si="137"/>
        <v/>
      </c>
      <c r="S4354" s="29">
        <f>IF($Q4354&lt;Parâmetros!$E$19,$G4354-1,$G4354)</f>
        <v>0</v>
      </c>
    </row>
    <row r="4355" spans="1:19" ht="15" customHeight="1" x14ac:dyDescent="0.25">
      <c r="A4355" s="116"/>
      <c r="B4355" s="65"/>
      <c r="C4355" s="65"/>
      <c r="D4355" s="66"/>
      <c r="E4355" s="67"/>
      <c r="F4355" s="65"/>
      <c r="G4355" s="66"/>
      <c r="J4355" s="65"/>
      <c r="K4355" s="65"/>
      <c r="L4355" s="66"/>
      <c r="M4355" s="65"/>
      <c r="N4355" s="65"/>
      <c r="O4355" s="65"/>
      <c r="P4355" s="66"/>
      <c r="Q4355" s="31">
        <f t="shared" si="136"/>
        <v>9999</v>
      </c>
      <c r="R4355" s="31" t="str">
        <f t="shared" si="137"/>
        <v/>
      </c>
      <c r="S4355" s="29">
        <f>IF($Q4355&lt;Parâmetros!$E$19,$G4355-1,$G4355)</f>
        <v>0</v>
      </c>
    </row>
    <row r="4356" spans="1:19" ht="15" customHeight="1" x14ac:dyDescent="0.25">
      <c r="A4356" s="116"/>
      <c r="B4356" s="65"/>
      <c r="C4356" s="65"/>
      <c r="D4356" s="66"/>
      <c r="E4356" s="67"/>
      <c r="F4356" s="65"/>
      <c r="G4356" s="66"/>
      <c r="J4356" s="65"/>
      <c r="K4356" s="65"/>
      <c r="L4356" s="66"/>
      <c r="M4356" s="65"/>
      <c r="N4356" s="65"/>
      <c r="O4356" s="65"/>
      <c r="P4356" s="66"/>
      <c r="Q4356" s="31">
        <f t="shared" si="136"/>
        <v>9999</v>
      </c>
      <c r="R4356" s="31" t="str">
        <f t="shared" si="137"/>
        <v/>
      </c>
      <c r="S4356" s="29">
        <f>IF($Q4356&lt;Parâmetros!$E$19,$G4356-1,$G4356)</f>
        <v>0</v>
      </c>
    </row>
    <row r="4357" spans="1:19" ht="15" customHeight="1" x14ac:dyDescent="0.25">
      <c r="A4357" s="116"/>
      <c r="B4357" s="65"/>
      <c r="C4357" s="65"/>
      <c r="D4357" s="66"/>
      <c r="E4357" s="67"/>
      <c r="F4357" s="65"/>
      <c r="G4357" s="66"/>
      <c r="J4357" s="65"/>
      <c r="K4357" s="65"/>
      <c r="L4357" s="66"/>
      <c r="M4357" s="65"/>
      <c r="N4357" s="65"/>
      <c r="O4357" s="65"/>
      <c r="P4357" s="66"/>
      <c r="Q4357" s="31">
        <f t="shared" si="136"/>
        <v>9999</v>
      </c>
      <c r="R4357" s="31" t="str">
        <f t="shared" si="137"/>
        <v/>
      </c>
      <c r="S4357" s="29">
        <f>IF($Q4357&lt;Parâmetros!$E$19,$G4357-1,$G4357)</f>
        <v>0</v>
      </c>
    </row>
    <row r="4358" spans="1:19" ht="15" customHeight="1" x14ac:dyDescent="0.25">
      <c r="A4358" s="116"/>
      <c r="B4358" s="65"/>
      <c r="C4358" s="65"/>
      <c r="D4358" s="66"/>
      <c r="E4358" s="67"/>
      <c r="F4358" s="65"/>
      <c r="G4358" s="66"/>
      <c r="J4358" s="65"/>
      <c r="K4358" s="65"/>
      <c r="L4358" s="66"/>
      <c r="M4358" s="65"/>
      <c r="O4358" s="65"/>
      <c r="P4358" s="66"/>
      <c r="Q4358" s="31">
        <f t="shared" si="136"/>
        <v>9999</v>
      </c>
      <c r="R4358" s="31" t="str">
        <f t="shared" si="137"/>
        <v/>
      </c>
      <c r="S4358" s="29">
        <f>IF($Q4358&lt;Parâmetros!$E$19,$G4358-1,$G4358)</f>
        <v>0</v>
      </c>
    </row>
    <row r="4359" spans="1:19" ht="15" customHeight="1" x14ac:dyDescent="0.25">
      <c r="A4359" s="116"/>
      <c r="B4359" s="65"/>
      <c r="C4359" s="65"/>
      <c r="D4359" s="66"/>
      <c r="E4359" s="67"/>
      <c r="F4359" s="65"/>
      <c r="G4359" s="66"/>
      <c r="J4359" s="65"/>
      <c r="K4359" s="65"/>
      <c r="L4359" s="66"/>
      <c r="M4359" s="65"/>
      <c r="O4359" s="65"/>
      <c r="P4359" s="66"/>
      <c r="Q4359" s="31">
        <f t="shared" si="136"/>
        <v>9999</v>
      </c>
      <c r="R4359" s="31" t="str">
        <f t="shared" si="137"/>
        <v/>
      </c>
      <c r="S4359" s="29">
        <f>IF($Q4359&lt;Parâmetros!$E$19,$G4359-1,$G4359)</f>
        <v>0</v>
      </c>
    </row>
    <row r="4360" spans="1:19" ht="15" customHeight="1" x14ac:dyDescent="0.25">
      <c r="A4360" s="116"/>
      <c r="B4360" s="65"/>
      <c r="C4360" s="65"/>
      <c r="D4360" s="66"/>
      <c r="E4360" s="67"/>
      <c r="F4360" s="65"/>
      <c r="G4360" s="66"/>
      <c r="J4360" s="65"/>
      <c r="K4360" s="65"/>
      <c r="L4360" s="66"/>
      <c r="M4360" s="65"/>
      <c r="N4360" s="65"/>
      <c r="O4360" s="65"/>
      <c r="P4360" s="66"/>
      <c r="Q4360" s="31">
        <f t="shared" si="136"/>
        <v>9999</v>
      </c>
      <c r="R4360" s="31" t="str">
        <f t="shared" si="137"/>
        <v/>
      </c>
      <c r="S4360" s="29">
        <f>IF($Q4360&lt;Parâmetros!$E$19,$G4360-1,$G4360)</f>
        <v>0</v>
      </c>
    </row>
    <row r="4361" spans="1:19" ht="15" customHeight="1" x14ac:dyDescent="0.25">
      <c r="A4361" s="116"/>
      <c r="B4361" s="65"/>
      <c r="C4361" s="65"/>
      <c r="D4361" s="66"/>
      <c r="E4361" s="67"/>
      <c r="F4361" s="65"/>
      <c r="G4361" s="66"/>
      <c r="J4361" s="65"/>
      <c r="K4361" s="65"/>
      <c r="L4361" s="66"/>
      <c r="M4361" s="65"/>
      <c r="N4361" s="65"/>
      <c r="O4361" s="65"/>
      <c r="P4361" s="66"/>
      <c r="Q4361" s="31">
        <f t="shared" si="136"/>
        <v>9999</v>
      </c>
      <c r="R4361" s="31" t="str">
        <f t="shared" si="137"/>
        <v/>
      </c>
      <c r="S4361" s="29">
        <f>IF($Q4361&lt;Parâmetros!$E$19,$G4361-1,$G4361)</f>
        <v>0</v>
      </c>
    </row>
    <row r="4362" spans="1:19" ht="15" customHeight="1" x14ac:dyDescent="0.25">
      <c r="A4362" s="116"/>
      <c r="B4362" s="65"/>
      <c r="C4362" s="65"/>
      <c r="D4362" s="66"/>
      <c r="E4362" s="67"/>
      <c r="F4362" s="65"/>
      <c r="G4362" s="66"/>
      <c r="J4362" s="65"/>
      <c r="K4362" s="65"/>
      <c r="L4362" s="66"/>
      <c r="M4362" s="65"/>
      <c r="O4362" s="65"/>
      <c r="P4362" s="66"/>
      <c r="Q4362" s="31">
        <f t="shared" si="136"/>
        <v>9999</v>
      </c>
      <c r="R4362" s="31" t="str">
        <f t="shared" si="137"/>
        <v/>
      </c>
      <c r="S4362" s="29">
        <f>IF($Q4362&lt;Parâmetros!$E$19,$G4362-1,$G4362)</f>
        <v>0</v>
      </c>
    </row>
    <row r="4363" spans="1:19" ht="15" customHeight="1" x14ac:dyDescent="0.25">
      <c r="A4363" s="116"/>
      <c r="B4363" s="65"/>
      <c r="C4363" s="65"/>
      <c r="D4363" s="66"/>
      <c r="E4363" s="67"/>
      <c r="F4363" s="65"/>
      <c r="G4363" s="66"/>
      <c r="J4363" s="65"/>
      <c r="K4363" s="65"/>
      <c r="L4363" s="66"/>
      <c r="M4363" s="65"/>
      <c r="N4363" s="65"/>
      <c r="O4363" s="65"/>
      <c r="P4363" s="66"/>
      <c r="Q4363" s="31">
        <f t="shared" si="136"/>
        <v>9999</v>
      </c>
      <c r="R4363" s="31" t="str">
        <f t="shared" si="137"/>
        <v/>
      </c>
      <c r="S4363" s="29">
        <f>IF($Q4363&lt;Parâmetros!$E$19,$G4363-1,$G4363)</f>
        <v>0</v>
      </c>
    </row>
    <row r="4364" spans="1:19" ht="15" customHeight="1" x14ac:dyDescent="0.25">
      <c r="A4364" s="116"/>
      <c r="B4364" s="65"/>
      <c r="C4364" s="65"/>
      <c r="D4364" s="66"/>
      <c r="E4364" s="67"/>
      <c r="F4364" s="65"/>
      <c r="G4364" s="66"/>
      <c r="J4364" s="65"/>
      <c r="K4364" s="65"/>
      <c r="L4364" s="66"/>
      <c r="M4364" s="65"/>
      <c r="O4364" s="65"/>
      <c r="P4364" s="66"/>
      <c r="Q4364" s="31">
        <f t="shared" si="136"/>
        <v>9999</v>
      </c>
      <c r="R4364" s="31" t="str">
        <f t="shared" si="137"/>
        <v/>
      </c>
      <c r="S4364" s="29">
        <f>IF($Q4364&lt;Parâmetros!$E$19,$G4364-1,$G4364)</f>
        <v>0</v>
      </c>
    </row>
    <row r="4365" spans="1:19" ht="15" customHeight="1" x14ac:dyDescent="0.25">
      <c r="A4365" s="116"/>
      <c r="B4365" s="65"/>
      <c r="C4365" s="65"/>
      <c r="D4365" s="66"/>
      <c r="E4365" s="67"/>
      <c r="F4365" s="65"/>
      <c r="G4365" s="66"/>
      <c r="J4365" s="65"/>
      <c r="K4365" s="65"/>
      <c r="L4365" s="66"/>
      <c r="M4365" s="65"/>
      <c r="N4365" s="65"/>
      <c r="O4365" s="65"/>
      <c r="P4365" s="66"/>
      <c r="Q4365" s="31">
        <f t="shared" si="136"/>
        <v>9999</v>
      </c>
      <c r="R4365" s="31" t="str">
        <f t="shared" si="137"/>
        <v/>
      </c>
      <c r="S4365" s="29">
        <f>IF($Q4365&lt;Parâmetros!$E$19,$G4365-1,$G4365)</f>
        <v>0</v>
      </c>
    </row>
    <row r="4366" spans="1:19" ht="15" customHeight="1" x14ac:dyDescent="0.25">
      <c r="A4366" s="116"/>
      <c r="B4366" s="65"/>
      <c r="C4366" s="65"/>
      <c r="D4366" s="66"/>
      <c r="E4366" s="67"/>
      <c r="F4366" s="65"/>
      <c r="G4366" s="66"/>
      <c r="J4366" s="65"/>
      <c r="K4366" s="65"/>
      <c r="L4366" s="66"/>
      <c r="M4366" s="65"/>
      <c r="N4366" s="65"/>
      <c r="O4366" s="65"/>
      <c r="P4366" s="66"/>
      <c r="Q4366" s="31">
        <f t="shared" si="136"/>
        <v>9999</v>
      </c>
      <c r="R4366" s="31" t="str">
        <f t="shared" si="137"/>
        <v/>
      </c>
      <c r="S4366" s="29">
        <f>IF($Q4366&lt;Parâmetros!$E$19,$G4366-1,$G4366)</f>
        <v>0</v>
      </c>
    </row>
    <row r="4367" spans="1:19" ht="15" customHeight="1" x14ac:dyDescent="0.25">
      <c r="A4367" s="116"/>
      <c r="B4367" s="65"/>
      <c r="C4367" s="65"/>
      <c r="D4367" s="66"/>
      <c r="E4367" s="67"/>
      <c r="F4367" s="65"/>
      <c r="G4367" s="66"/>
      <c r="J4367" s="65"/>
      <c r="K4367" s="65"/>
      <c r="L4367" s="66"/>
      <c r="M4367" s="65"/>
      <c r="N4367" s="65"/>
      <c r="O4367" s="65"/>
      <c r="P4367" s="66"/>
      <c r="Q4367" s="31">
        <f t="shared" si="136"/>
        <v>9999</v>
      </c>
      <c r="R4367" s="31" t="str">
        <f t="shared" si="137"/>
        <v/>
      </c>
      <c r="S4367" s="29">
        <f>IF($Q4367&lt;Parâmetros!$E$19,$G4367-1,$G4367)</f>
        <v>0</v>
      </c>
    </row>
    <row r="4368" spans="1:19" ht="15" customHeight="1" x14ac:dyDescent="0.25">
      <c r="A4368" s="116"/>
      <c r="B4368" s="65"/>
      <c r="C4368" s="65"/>
      <c r="D4368" s="66"/>
      <c r="E4368" s="67"/>
      <c r="F4368" s="65"/>
      <c r="G4368" s="66"/>
      <c r="J4368" s="65"/>
      <c r="K4368" s="65"/>
      <c r="L4368" s="66"/>
      <c r="M4368" s="65"/>
      <c r="N4368" s="65"/>
      <c r="O4368" s="65"/>
      <c r="P4368" s="66"/>
      <c r="Q4368" s="31">
        <f t="shared" si="136"/>
        <v>9999</v>
      </c>
      <c r="R4368" s="31" t="str">
        <f t="shared" si="137"/>
        <v/>
      </c>
      <c r="S4368" s="29">
        <f>IF($Q4368&lt;Parâmetros!$E$19,$G4368-1,$G4368)</f>
        <v>0</v>
      </c>
    </row>
    <row r="4369" spans="1:19" ht="15" customHeight="1" x14ac:dyDescent="0.25">
      <c r="A4369" s="116"/>
      <c r="B4369" s="65"/>
      <c r="C4369" s="65"/>
      <c r="D4369" s="66"/>
      <c r="E4369" s="67"/>
      <c r="F4369" s="65"/>
      <c r="G4369" s="66"/>
      <c r="J4369" s="65"/>
      <c r="K4369" s="65"/>
      <c r="L4369" s="66"/>
      <c r="M4369" s="65"/>
      <c r="N4369" s="65"/>
      <c r="O4369" s="65"/>
      <c r="P4369" s="66"/>
      <c r="Q4369" s="31">
        <f t="shared" si="136"/>
        <v>9999</v>
      </c>
      <c r="R4369" s="31" t="str">
        <f t="shared" si="137"/>
        <v/>
      </c>
      <c r="S4369" s="29">
        <f>IF($Q4369&lt;Parâmetros!$E$19,$G4369-1,$G4369)</f>
        <v>0</v>
      </c>
    </row>
    <row r="4370" spans="1:19" ht="15" customHeight="1" x14ac:dyDescent="0.25">
      <c r="A4370" s="116"/>
      <c r="B4370" s="65"/>
      <c r="C4370" s="65"/>
      <c r="D4370" s="66"/>
      <c r="E4370" s="67"/>
      <c r="F4370" s="65"/>
      <c r="G4370" s="66"/>
      <c r="J4370" s="65"/>
      <c r="K4370" s="65"/>
      <c r="L4370" s="66"/>
      <c r="M4370" s="65"/>
      <c r="O4370" s="65"/>
      <c r="P4370" s="66"/>
      <c r="Q4370" s="31">
        <f t="shared" si="136"/>
        <v>9999</v>
      </c>
      <c r="R4370" s="31" t="str">
        <f t="shared" si="137"/>
        <v/>
      </c>
      <c r="S4370" s="29">
        <f>IF($Q4370&lt;Parâmetros!$E$19,$G4370-1,$G4370)</f>
        <v>0</v>
      </c>
    </row>
    <row r="4371" spans="1:19" ht="15" customHeight="1" x14ac:dyDescent="0.25">
      <c r="A4371" s="116"/>
      <c r="B4371" s="65"/>
      <c r="C4371" s="65"/>
      <c r="D4371" s="66"/>
      <c r="E4371" s="67"/>
      <c r="F4371" s="65"/>
      <c r="G4371" s="66"/>
      <c r="J4371" s="65"/>
      <c r="K4371" s="65"/>
      <c r="L4371" s="66"/>
      <c r="M4371" s="65"/>
      <c r="O4371" s="65"/>
      <c r="P4371" s="66"/>
      <c r="Q4371" s="31">
        <f t="shared" si="136"/>
        <v>9999</v>
      </c>
      <c r="R4371" s="31" t="str">
        <f t="shared" si="137"/>
        <v/>
      </c>
      <c r="S4371" s="29">
        <f>IF($Q4371&lt;Parâmetros!$E$19,$G4371-1,$G4371)</f>
        <v>0</v>
      </c>
    </row>
    <row r="4372" spans="1:19" ht="15" customHeight="1" x14ac:dyDescent="0.25">
      <c r="A4372" s="116"/>
      <c r="B4372" s="65"/>
      <c r="C4372" s="65"/>
      <c r="D4372" s="66"/>
      <c r="E4372" s="67"/>
      <c r="F4372" s="65"/>
      <c r="G4372" s="66"/>
      <c r="J4372" s="65"/>
      <c r="K4372" s="65"/>
      <c r="L4372" s="66"/>
      <c r="M4372" s="65"/>
      <c r="N4372" s="65"/>
      <c r="O4372" s="65"/>
      <c r="P4372" s="66"/>
      <c r="Q4372" s="31">
        <f t="shared" si="136"/>
        <v>9999</v>
      </c>
      <c r="R4372" s="31" t="str">
        <f t="shared" si="137"/>
        <v/>
      </c>
      <c r="S4372" s="29">
        <f>IF($Q4372&lt;Parâmetros!$E$19,$G4372-1,$G4372)</f>
        <v>0</v>
      </c>
    </row>
    <row r="4373" spans="1:19" ht="15" customHeight="1" x14ac:dyDescent="0.25">
      <c r="A4373" s="116"/>
      <c r="B4373" s="65"/>
      <c r="C4373" s="65"/>
      <c r="D4373" s="66"/>
      <c r="E4373" s="67"/>
      <c r="F4373" s="65"/>
      <c r="G4373" s="66"/>
      <c r="J4373" s="65"/>
      <c r="K4373" s="65"/>
      <c r="L4373" s="66"/>
      <c r="M4373" s="65"/>
      <c r="N4373" s="65"/>
      <c r="O4373" s="65"/>
      <c r="P4373" s="66"/>
      <c r="Q4373" s="31">
        <f t="shared" si="136"/>
        <v>9999</v>
      </c>
      <c r="R4373" s="31" t="str">
        <f t="shared" si="137"/>
        <v/>
      </c>
      <c r="S4373" s="29">
        <f>IF($Q4373&lt;Parâmetros!$E$19,$G4373-1,$G4373)</f>
        <v>0</v>
      </c>
    </row>
    <row r="4374" spans="1:19" ht="15" customHeight="1" x14ac:dyDescent="0.25">
      <c r="A4374" s="116"/>
      <c r="B4374" s="65"/>
      <c r="C4374" s="65"/>
      <c r="D4374" s="66"/>
      <c r="E4374" s="67"/>
      <c r="F4374" s="65"/>
      <c r="G4374" s="66"/>
      <c r="J4374" s="65"/>
      <c r="K4374" s="65"/>
      <c r="L4374" s="66"/>
      <c r="M4374" s="65"/>
      <c r="N4374" s="65"/>
      <c r="O4374" s="65"/>
      <c r="P4374" s="66"/>
      <c r="Q4374" s="31">
        <f t="shared" si="136"/>
        <v>9999</v>
      </c>
      <c r="R4374" s="31" t="str">
        <f t="shared" si="137"/>
        <v/>
      </c>
      <c r="S4374" s="29">
        <f>IF($Q4374&lt;Parâmetros!$E$19,$G4374-1,$G4374)</f>
        <v>0</v>
      </c>
    </row>
    <row r="4375" spans="1:19" ht="15" customHeight="1" x14ac:dyDescent="0.25">
      <c r="A4375" s="116"/>
      <c r="B4375" s="65"/>
      <c r="C4375" s="65"/>
      <c r="D4375" s="66"/>
      <c r="E4375" s="67"/>
      <c r="F4375" s="65"/>
      <c r="G4375" s="66"/>
      <c r="J4375" s="65"/>
      <c r="K4375" s="65"/>
      <c r="L4375" s="66"/>
      <c r="M4375" s="65"/>
      <c r="O4375" s="65"/>
      <c r="P4375" s="66"/>
      <c r="Q4375" s="31">
        <f t="shared" si="136"/>
        <v>9999</v>
      </c>
      <c r="R4375" s="31" t="str">
        <f t="shared" si="137"/>
        <v/>
      </c>
      <c r="S4375" s="29">
        <f>IF($Q4375&lt;Parâmetros!$E$19,$G4375-1,$G4375)</f>
        <v>0</v>
      </c>
    </row>
    <row r="4376" spans="1:19" ht="15" customHeight="1" x14ac:dyDescent="0.25">
      <c r="A4376" s="116"/>
      <c r="B4376" s="65"/>
      <c r="C4376" s="65"/>
      <c r="D4376" s="66"/>
      <c r="E4376" s="67"/>
      <c r="F4376" s="65"/>
      <c r="G4376" s="66"/>
      <c r="J4376" s="65"/>
      <c r="K4376" s="65"/>
      <c r="L4376" s="66"/>
      <c r="M4376" s="65"/>
      <c r="N4376" s="65"/>
      <c r="O4376" s="65"/>
      <c r="P4376" s="66"/>
      <c r="Q4376" s="31">
        <f t="shared" si="136"/>
        <v>9999</v>
      </c>
      <c r="R4376" s="31" t="str">
        <f t="shared" si="137"/>
        <v/>
      </c>
      <c r="S4376" s="29">
        <f>IF($Q4376&lt;Parâmetros!$E$19,$G4376-1,$G4376)</f>
        <v>0</v>
      </c>
    </row>
    <row r="4377" spans="1:19" ht="15" customHeight="1" x14ac:dyDescent="0.25">
      <c r="A4377" s="116"/>
      <c r="B4377" s="65"/>
      <c r="C4377" s="65"/>
      <c r="D4377" s="66"/>
      <c r="E4377" s="67"/>
      <c r="F4377" s="65"/>
      <c r="G4377" s="66"/>
      <c r="J4377" s="65"/>
      <c r="K4377" s="65"/>
      <c r="L4377" s="66"/>
      <c r="M4377" s="65"/>
      <c r="O4377" s="65"/>
      <c r="P4377" s="66"/>
      <c r="Q4377" s="31">
        <f t="shared" si="136"/>
        <v>9999</v>
      </c>
      <c r="R4377" s="31" t="str">
        <f t="shared" si="137"/>
        <v/>
      </c>
      <c r="S4377" s="29">
        <f>IF($Q4377&lt;Parâmetros!$E$19,$G4377-1,$G4377)</f>
        <v>0</v>
      </c>
    </row>
    <row r="4378" spans="1:19" ht="15" customHeight="1" x14ac:dyDescent="0.25">
      <c r="A4378" s="116"/>
      <c r="B4378" s="65"/>
      <c r="C4378" s="65"/>
      <c r="D4378" s="66"/>
      <c r="E4378" s="67"/>
      <c r="F4378" s="65"/>
      <c r="G4378" s="66"/>
      <c r="J4378" s="65"/>
      <c r="K4378" s="65"/>
      <c r="L4378" s="66"/>
      <c r="M4378" s="65"/>
      <c r="O4378" s="65"/>
      <c r="P4378" s="66"/>
      <c r="Q4378" s="31">
        <f t="shared" si="136"/>
        <v>9999</v>
      </c>
      <c r="R4378" s="31" t="str">
        <f t="shared" si="137"/>
        <v/>
      </c>
      <c r="S4378" s="29">
        <f>IF($Q4378&lt;Parâmetros!$E$19,$G4378-1,$G4378)</f>
        <v>0</v>
      </c>
    </row>
    <row r="4379" spans="1:19" ht="15" customHeight="1" x14ac:dyDescent="0.25">
      <c r="A4379" s="116"/>
      <c r="B4379" s="65"/>
      <c r="C4379" s="65"/>
      <c r="D4379" s="66"/>
      <c r="E4379" s="67"/>
      <c r="F4379" s="65"/>
      <c r="G4379" s="66"/>
      <c r="J4379" s="65"/>
      <c r="K4379" s="65"/>
      <c r="L4379" s="66"/>
      <c r="M4379" s="65"/>
      <c r="N4379" s="65"/>
      <c r="O4379" s="65"/>
      <c r="P4379" s="66"/>
      <c r="Q4379" s="31">
        <f t="shared" si="136"/>
        <v>9999</v>
      </c>
      <c r="R4379" s="31" t="str">
        <f t="shared" si="137"/>
        <v/>
      </c>
      <c r="S4379" s="29">
        <f>IF($Q4379&lt;Parâmetros!$E$19,$G4379-1,$G4379)</f>
        <v>0</v>
      </c>
    </row>
    <row r="4380" spans="1:19" ht="15" customHeight="1" x14ac:dyDescent="0.25">
      <c r="A4380" s="116"/>
      <c r="B4380" s="65"/>
      <c r="C4380" s="65"/>
      <c r="D4380" s="66"/>
      <c r="E4380" s="67"/>
      <c r="F4380" s="65"/>
      <c r="G4380" s="66"/>
      <c r="J4380" s="65"/>
      <c r="K4380" s="65"/>
      <c r="L4380" s="66"/>
      <c r="M4380" s="65"/>
      <c r="N4380" s="65"/>
      <c r="O4380" s="65"/>
      <c r="P4380" s="66"/>
      <c r="Q4380" s="31">
        <f t="shared" si="136"/>
        <v>9999</v>
      </c>
      <c r="R4380" s="31" t="str">
        <f t="shared" si="137"/>
        <v/>
      </c>
      <c r="S4380" s="29">
        <f>IF($Q4380&lt;Parâmetros!$E$19,$G4380-1,$G4380)</f>
        <v>0</v>
      </c>
    </row>
    <row r="4381" spans="1:19" ht="15" customHeight="1" x14ac:dyDescent="0.25">
      <c r="A4381" s="116"/>
      <c r="B4381" s="65"/>
      <c r="C4381" s="65"/>
      <c r="D4381" s="66"/>
      <c r="E4381" s="67"/>
      <c r="F4381" s="65"/>
      <c r="G4381" s="66"/>
      <c r="J4381" s="65"/>
      <c r="K4381" s="65"/>
      <c r="L4381" s="66"/>
      <c r="M4381" s="65"/>
      <c r="N4381" s="65"/>
      <c r="O4381" s="65"/>
      <c r="P4381" s="66"/>
      <c r="Q4381" s="31">
        <f t="shared" si="136"/>
        <v>9999</v>
      </c>
      <c r="R4381" s="31" t="str">
        <f t="shared" si="137"/>
        <v/>
      </c>
      <c r="S4381" s="29">
        <f>IF($Q4381&lt;Parâmetros!$E$19,$G4381-1,$G4381)</f>
        <v>0</v>
      </c>
    </row>
    <row r="4382" spans="1:19" ht="15" customHeight="1" x14ac:dyDescent="0.25">
      <c r="A4382" s="116"/>
      <c r="B4382" s="65"/>
      <c r="C4382" s="65"/>
      <c r="D4382" s="66"/>
      <c r="E4382" s="67"/>
      <c r="F4382" s="65"/>
      <c r="G4382" s="66"/>
      <c r="J4382" s="65"/>
      <c r="K4382" s="65"/>
      <c r="L4382" s="66"/>
      <c r="M4382" s="65"/>
      <c r="N4382" s="65"/>
      <c r="O4382" s="65"/>
      <c r="P4382" s="66"/>
      <c r="Q4382" s="31">
        <f t="shared" si="136"/>
        <v>9999</v>
      </c>
      <c r="R4382" s="31" t="str">
        <f t="shared" si="137"/>
        <v/>
      </c>
      <c r="S4382" s="29">
        <f>IF($Q4382&lt;Parâmetros!$E$19,$G4382-1,$G4382)</f>
        <v>0</v>
      </c>
    </row>
    <row r="4383" spans="1:19" ht="15" customHeight="1" x14ac:dyDescent="0.25">
      <c r="A4383" s="116"/>
      <c r="B4383" s="65"/>
      <c r="C4383" s="65"/>
      <c r="D4383" s="66"/>
      <c r="E4383" s="67"/>
      <c r="F4383" s="65"/>
      <c r="G4383" s="66"/>
      <c r="J4383" s="65"/>
      <c r="K4383" s="65"/>
      <c r="L4383" s="66"/>
      <c r="M4383" s="65"/>
      <c r="N4383" s="65"/>
      <c r="O4383" s="65"/>
      <c r="P4383" s="66"/>
      <c r="Q4383" s="31">
        <f t="shared" si="136"/>
        <v>9999</v>
      </c>
      <c r="R4383" s="31" t="str">
        <f t="shared" si="137"/>
        <v/>
      </c>
      <c r="S4383" s="29">
        <f>IF($Q4383&lt;Parâmetros!$E$19,$G4383-1,$G4383)</f>
        <v>0</v>
      </c>
    </row>
    <row r="4384" spans="1:19" ht="15" customHeight="1" x14ac:dyDescent="0.25">
      <c r="A4384" s="116"/>
      <c r="B4384" s="65"/>
      <c r="C4384" s="65"/>
      <c r="D4384" s="66"/>
      <c r="E4384" s="67"/>
      <c r="F4384" s="65"/>
      <c r="G4384" s="66"/>
      <c r="J4384" s="65"/>
      <c r="K4384" s="65"/>
      <c r="L4384" s="66"/>
      <c r="M4384" s="65"/>
      <c r="N4384" s="65"/>
      <c r="O4384" s="65"/>
      <c r="P4384" s="66"/>
      <c r="Q4384" s="31">
        <f t="shared" si="136"/>
        <v>9999</v>
      </c>
      <c r="R4384" s="31" t="str">
        <f t="shared" si="137"/>
        <v/>
      </c>
      <c r="S4384" s="29">
        <f>IF($Q4384&lt;Parâmetros!$E$19,$G4384-1,$G4384)</f>
        <v>0</v>
      </c>
    </row>
    <row r="4385" spans="1:19" ht="15" customHeight="1" x14ac:dyDescent="0.25">
      <c r="A4385" s="116"/>
      <c r="B4385" s="65"/>
      <c r="C4385" s="65"/>
      <c r="D4385" s="66"/>
      <c r="E4385" s="67"/>
      <c r="F4385" s="65"/>
      <c r="G4385" s="66"/>
      <c r="J4385" s="65"/>
      <c r="K4385" s="65"/>
      <c r="L4385" s="66"/>
      <c r="M4385" s="65"/>
      <c r="N4385" s="65"/>
      <c r="O4385" s="65"/>
      <c r="P4385" s="66"/>
      <c r="Q4385" s="31">
        <f t="shared" si="136"/>
        <v>9999</v>
      </c>
      <c r="R4385" s="31" t="str">
        <f t="shared" si="137"/>
        <v/>
      </c>
      <c r="S4385" s="29">
        <f>IF($Q4385&lt;Parâmetros!$E$19,$G4385-1,$G4385)</f>
        <v>0</v>
      </c>
    </row>
    <row r="4386" spans="1:19" ht="15" customHeight="1" x14ac:dyDescent="0.25">
      <c r="A4386" s="116"/>
      <c r="B4386" s="65"/>
      <c r="C4386" s="65"/>
      <c r="D4386" s="66"/>
      <c r="E4386" s="67"/>
      <c r="F4386" s="65"/>
      <c r="G4386" s="66"/>
      <c r="J4386" s="65"/>
      <c r="K4386" s="65"/>
      <c r="L4386" s="66"/>
      <c r="M4386" s="65"/>
      <c r="N4386" s="65"/>
      <c r="O4386" s="65"/>
      <c r="P4386" s="66"/>
      <c r="Q4386" s="31">
        <f t="shared" si="136"/>
        <v>9999</v>
      </c>
      <c r="R4386" s="31" t="str">
        <f t="shared" si="137"/>
        <v/>
      </c>
      <c r="S4386" s="29">
        <f>IF($Q4386&lt;Parâmetros!$E$19,$G4386-1,$G4386)</f>
        <v>0</v>
      </c>
    </row>
    <row r="4387" spans="1:19" ht="15" customHeight="1" x14ac:dyDescent="0.25">
      <c r="A4387" s="116"/>
      <c r="B4387" s="65"/>
      <c r="C4387" s="65"/>
      <c r="D4387" s="66"/>
      <c r="E4387" s="67"/>
      <c r="F4387" s="65"/>
      <c r="G4387" s="66"/>
      <c r="J4387" s="65"/>
      <c r="K4387" s="65"/>
      <c r="L4387" s="66"/>
      <c r="M4387" s="65"/>
      <c r="N4387" s="65"/>
      <c r="O4387" s="65"/>
      <c r="P4387" s="66"/>
      <c r="Q4387" s="31">
        <f t="shared" si="136"/>
        <v>9999</v>
      </c>
      <c r="R4387" s="31" t="str">
        <f t="shared" si="137"/>
        <v/>
      </c>
      <c r="S4387" s="29">
        <f>IF($Q4387&lt;Parâmetros!$E$19,$G4387-1,$G4387)</f>
        <v>0</v>
      </c>
    </row>
    <row r="4388" spans="1:19" ht="15" customHeight="1" x14ac:dyDescent="0.25">
      <c r="A4388" s="116"/>
      <c r="B4388" s="65"/>
      <c r="C4388" s="65"/>
      <c r="D4388" s="66"/>
      <c r="E4388" s="67"/>
      <c r="F4388" s="65"/>
      <c r="G4388" s="66"/>
      <c r="J4388" s="65"/>
      <c r="K4388" s="65"/>
      <c r="L4388" s="66"/>
      <c r="M4388" s="65"/>
      <c r="N4388" s="65"/>
      <c r="O4388" s="65"/>
      <c r="P4388" s="66"/>
      <c r="Q4388" s="31">
        <f t="shared" si="136"/>
        <v>9999</v>
      </c>
      <c r="R4388" s="31" t="str">
        <f t="shared" si="137"/>
        <v/>
      </c>
      <c r="S4388" s="29">
        <f>IF($Q4388&lt;Parâmetros!$E$19,$G4388-1,$G4388)</f>
        <v>0</v>
      </c>
    </row>
    <row r="4389" spans="1:19" ht="15" customHeight="1" x14ac:dyDescent="0.25">
      <c r="A4389" s="116"/>
      <c r="B4389" s="65"/>
      <c r="C4389" s="65"/>
      <c r="D4389" s="66"/>
      <c r="E4389" s="67"/>
      <c r="F4389" s="65"/>
      <c r="G4389" s="66"/>
      <c r="J4389" s="65"/>
      <c r="K4389" s="65"/>
      <c r="L4389" s="66"/>
      <c r="M4389" s="65"/>
      <c r="N4389" s="65"/>
      <c r="O4389" s="65"/>
      <c r="P4389" s="66"/>
      <c r="Q4389" s="31">
        <f t="shared" si="136"/>
        <v>9999</v>
      </c>
      <c r="R4389" s="31" t="str">
        <f t="shared" si="137"/>
        <v/>
      </c>
      <c r="S4389" s="29">
        <f>IF($Q4389&lt;Parâmetros!$E$19,$G4389-1,$G4389)</f>
        <v>0</v>
      </c>
    </row>
    <row r="4390" spans="1:19" ht="15" customHeight="1" x14ac:dyDescent="0.25">
      <c r="A4390" s="116"/>
      <c r="B4390" s="65"/>
      <c r="C4390" s="65"/>
      <c r="D4390" s="66"/>
      <c r="E4390" s="67"/>
      <c r="F4390" s="65"/>
      <c r="G4390" s="66"/>
      <c r="J4390" s="65"/>
      <c r="K4390" s="65"/>
      <c r="L4390" s="66"/>
      <c r="M4390" s="65"/>
      <c r="N4390" s="65"/>
      <c r="O4390" s="65"/>
      <c r="P4390" s="66"/>
      <c r="Q4390" s="31">
        <f t="shared" si="136"/>
        <v>9999</v>
      </c>
      <c r="R4390" s="31" t="str">
        <f t="shared" si="137"/>
        <v/>
      </c>
      <c r="S4390" s="29">
        <f>IF($Q4390&lt;Parâmetros!$E$19,$G4390-1,$G4390)</f>
        <v>0</v>
      </c>
    </row>
    <row r="4391" spans="1:19" ht="15" customHeight="1" x14ac:dyDescent="0.25">
      <c r="A4391" s="116"/>
      <c r="B4391" s="65"/>
      <c r="C4391" s="65"/>
      <c r="D4391" s="66"/>
      <c r="E4391" s="67"/>
      <c r="F4391" s="65"/>
      <c r="G4391" s="66"/>
      <c r="J4391" s="65"/>
      <c r="K4391" s="65"/>
      <c r="L4391" s="66"/>
      <c r="M4391" s="65"/>
      <c r="N4391" s="65"/>
      <c r="O4391" s="65"/>
      <c r="P4391" s="66"/>
      <c r="Q4391" s="31">
        <f t="shared" si="136"/>
        <v>9999</v>
      </c>
      <c r="R4391" s="31" t="str">
        <f t="shared" si="137"/>
        <v/>
      </c>
      <c r="S4391" s="29">
        <f>IF($Q4391&lt;Parâmetros!$E$19,$G4391-1,$G4391)</f>
        <v>0</v>
      </c>
    </row>
    <row r="4392" spans="1:19" ht="15" customHeight="1" x14ac:dyDescent="0.25">
      <c r="A4392" s="116"/>
      <c r="B4392" s="65"/>
      <c r="C4392" s="65"/>
      <c r="D4392" s="66"/>
      <c r="E4392" s="67"/>
      <c r="F4392" s="65"/>
      <c r="G4392" s="66"/>
      <c r="J4392" s="65"/>
      <c r="K4392" s="65"/>
      <c r="L4392" s="66"/>
      <c r="M4392" s="65"/>
      <c r="N4392" s="65"/>
      <c r="O4392" s="65"/>
      <c r="P4392" s="66"/>
      <c r="Q4392" s="31">
        <f t="shared" si="136"/>
        <v>9999</v>
      </c>
      <c r="R4392" s="31" t="str">
        <f t="shared" si="137"/>
        <v/>
      </c>
      <c r="S4392" s="29">
        <f>IF($Q4392&lt;Parâmetros!$E$19,$G4392-1,$G4392)</f>
        <v>0</v>
      </c>
    </row>
    <row r="4393" spans="1:19" ht="15" customHeight="1" x14ac:dyDescent="0.25">
      <c r="A4393" s="116"/>
      <c r="B4393" s="65"/>
      <c r="C4393" s="65"/>
      <c r="D4393" s="66"/>
      <c r="E4393" s="67"/>
      <c r="F4393" s="65"/>
      <c r="G4393" s="66"/>
      <c r="J4393" s="65"/>
      <c r="K4393" s="65"/>
      <c r="L4393" s="66"/>
      <c r="M4393" s="65"/>
      <c r="N4393" s="65"/>
      <c r="O4393" s="65"/>
      <c r="P4393" s="66"/>
      <c r="Q4393" s="31">
        <f t="shared" si="136"/>
        <v>9999</v>
      </c>
      <c r="R4393" s="31" t="str">
        <f t="shared" si="137"/>
        <v/>
      </c>
      <c r="S4393" s="29">
        <f>IF($Q4393&lt;Parâmetros!$E$19,$G4393-1,$G4393)</f>
        <v>0</v>
      </c>
    </row>
    <row r="4394" spans="1:19" ht="15" customHeight="1" x14ac:dyDescent="0.25">
      <c r="A4394" s="116"/>
      <c r="B4394" s="65"/>
      <c r="C4394" s="65"/>
      <c r="D4394" s="66"/>
      <c r="E4394" s="67"/>
      <c r="F4394" s="65"/>
      <c r="G4394" s="66"/>
      <c r="J4394" s="65"/>
      <c r="K4394" s="65"/>
      <c r="L4394" s="66"/>
      <c r="M4394" s="65"/>
      <c r="N4394" s="65"/>
      <c r="O4394" s="65"/>
      <c r="P4394" s="66"/>
      <c r="Q4394" s="31">
        <f t="shared" si="136"/>
        <v>9999</v>
      </c>
      <c r="R4394" s="31" t="str">
        <f t="shared" si="137"/>
        <v/>
      </c>
      <c r="S4394" s="29">
        <f>IF($Q4394&lt;Parâmetros!$E$19,$G4394-1,$G4394)</f>
        <v>0</v>
      </c>
    </row>
    <row r="4395" spans="1:19" ht="15" customHeight="1" x14ac:dyDescent="0.25">
      <c r="A4395" s="116"/>
      <c r="B4395" s="65"/>
      <c r="C4395" s="65"/>
      <c r="D4395" s="66"/>
      <c r="E4395" s="67"/>
      <c r="F4395" s="65"/>
      <c r="G4395" s="66"/>
      <c r="J4395" s="65"/>
      <c r="K4395" s="65"/>
      <c r="L4395" s="66"/>
      <c r="M4395" s="65"/>
      <c r="N4395" s="65"/>
      <c r="O4395" s="65"/>
      <c r="P4395" s="66"/>
      <c r="Q4395" s="31">
        <f t="shared" si="136"/>
        <v>9999</v>
      </c>
      <c r="R4395" s="31" t="str">
        <f t="shared" si="137"/>
        <v/>
      </c>
      <c r="S4395" s="29">
        <f>IF($Q4395&lt;Parâmetros!$E$19,$G4395-1,$G4395)</f>
        <v>0</v>
      </c>
    </row>
    <row r="4396" spans="1:19" ht="15" customHeight="1" x14ac:dyDescent="0.25">
      <c r="A4396" s="116"/>
      <c r="B4396" s="65"/>
      <c r="C4396" s="65"/>
      <c r="D4396" s="66"/>
      <c r="E4396" s="67"/>
      <c r="F4396" s="65"/>
      <c r="G4396" s="66"/>
      <c r="J4396" s="65"/>
      <c r="K4396" s="65"/>
      <c r="L4396" s="66"/>
      <c r="M4396" s="65"/>
      <c r="N4396" s="65"/>
      <c r="O4396" s="65"/>
      <c r="P4396" s="66"/>
      <c r="Q4396" s="31">
        <f t="shared" si="136"/>
        <v>9999</v>
      </c>
      <c r="R4396" s="31" t="str">
        <f t="shared" si="137"/>
        <v/>
      </c>
      <c r="S4396" s="29">
        <f>IF($Q4396&lt;Parâmetros!$E$19,$G4396-1,$G4396)</f>
        <v>0</v>
      </c>
    </row>
    <row r="4397" spans="1:19" ht="15" customHeight="1" x14ac:dyDescent="0.25">
      <c r="A4397" s="116"/>
      <c r="B4397" s="65"/>
      <c r="C4397" s="65"/>
      <c r="D4397" s="66"/>
      <c r="E4397" s="67"/>
      <c r="F4397" s="65"/>
      <c r="G4397" s="66"/>
      <c r="J4397" s="65"/>
      <c r="K4397" s="65"/>
      <c r="L4397" s="66"/>
      <c r="M4397" s="65"/>
      <c r="N4397" s="65"/>
      <c r="O4397" s="65"/>
      <c r="P4397" s="66"/>
      <c r="Q4397" s="31">
        <f t="shared" si="136"/>
        <v>9999</v>
      </c>
      <c r="R4397" s="31" t="str">
        <f t="shared" si="137"/>
        <v/>
      </c>
      <c r="S4397" s="29">
        <f>IF($Q4397&lt;Parâmetros!$E$19,$G4397-1,$G4397)</f>
        <v>0</v>
      </c>
    </row>
    <row r="4398" spans="1:19" ht="15" customHeight="1" x14ac:dyDescent="0.25">
      <c r="A4398" s="116"/>
      <c r="B4398" s="65"/>
      <c r="C4398" s="65"/>
      <c r="D4398" s="66"/>
      <c r="E4398" s="67"/>
      <c r="F4398" s="65"/>
      <c r="G4398" s="66"/>
      <c r="J4398" s="65"/>
      <c r="K4398" s="65"/>
      <c r="L4398" s="66"/>
      <c r="M4398" s="65"/>
      <c r="O4398" s="65"/>
      <c r="P4398" s="66"/>
      <c r="Q4398" s="31">
        <f t="shared" si="136"/>
        <v>9999</v>
      </c>
      <c r="R4398" s="31" t="str">
        <f t="shared" si="137"/>
        <v/>
      </c>
      <c r="S4398" s="29">
        <f>IF($Q4398&lt;Parâmetros!$E$19,$G4398-1,$G4398)</f>
        <v>0</v>
      </c>
    </row>
    <row r="4399" spans="1:19" ht="15" customHeight="1" x14ac:dyDescent="0.25">
      <c r="A4399" s="116"/>
      <c r="B4399" s="65"/>
      <c r="C4399" s="65"/>
      <c r="D4399" s="66"/>
      <c r="E4399" s="67"/>
      <c r="F4399" s="65"/>
      <c r="G4399" s="66"/>
      <c r="J4399" s="65"/>
      <c r="K4399" s="65"/>
      <c r="L4399" s="66"/>
      <c r="M4399" s="65"/>
      <c r="O4399" s="65"/>
      <c r="P4399" s="66"/>
      <c r="Q4399" s="31">
        <f t="shared" si="136"/>
        <v>9999</v>
      </c>
      <c r="R4399" s="31" t="str">
        <f t="shared" si="137"/>
        <v/>
      </c>
      <c r="S4399" s="29">
        <f>IF($Q4399&lt;Parâmetros!$E$19,$G4399-1,$G4399)</f>
        <v>0</v>
      </c>
    </row>
    <row r="4400" spans="1:19" ht="15" customHeight="1" x14ac:dyDescent="0.25">
      <c r="A4400" s="116"/>
      <c r="B4400" s="65"/>
      <c r="C4400" s="65"/>
      <c r="D4400" s="66"/>
      <c r="E4400" s="67"/>
      <c r="F4400" s="65"/>
      <c r="G4400" s="66"/>
      <c r="J4400" s="65"/>
      <c r="K4400" s="65"/>
      <c r="L4400" s="66"/>
      <c r="M4400" s="65"/>
      <c r="O4400" s="65"/>
      <c r="P4400" s="66"/>
      <c r="Q4400" s="31">
        <f t="shared" si="136"/>
        <v>9999</v>
      </c>
      <c r="R4400" s="31" t="str">
        <f t="shared" si="137"/>
        <v/>
      </c>
      <c r="S4400" s="29">
        <f>IF($Q4400&lt;Parâmetros!$E$19,$G4400-1,$G4400)</f>
        <v>0</v>
      </c>
    </row>
    <row r="4401" spans="1:19" ht="15" customHeight="1" x14ac:dyDescent="0.25">
      <c r="A4401" s="116"/>
      <c r="B4401" s="65"/>
      <c r="C4401" s="65"/>
      <c r="D4401" s="66"/>
      <c r="E4401" s="67"/>
      <c r="F4401" s="65"/>
      <c r="G4401" s="66"/>
      <c r="J4401" s="65"/>
      <c r="K4401" s="65"/>
      <c r="L4401" s="66"/>
      <c r="M4401" s="65"/>
      <c r="O4401" s="65"/>
      <c r="P4401" s="66"/>
      <c r="Q4401" s="31">
        <f t="shared" si="136"/>
        <v>9999</v>
      </c>
      <c r="R4401" s="31" t="str">
        <f t="shared" si="137"/>
        <v/>
      </c>
      <c r="S4401" s="29">
        <f>IF($Q4401&lt;Parâmetros!$E$19,$G4401-1,$G4401)</f>
        <v>0</v>
      </c>
    </row>
    <row r="4402" spans="1:19" ht="15" customHeight="1" x14ac:dyDescent="0.25">
      <c r="A4402" s="116"/>
      <c r="B4402" s="65"/>
      <c r="C4402" s="65"/>
      <c r="D4402" s="66"/>
      <c r="E4402" s="67"/>
      <c r="F4402" s="65"/>
      <c r="G4402" s="66"/>
      <c r="J4402" s="65"/>
      <c r="K4402" s="65"/>
      <c r="L4402" s="66"/>
      <c r="M4402" s="65"/>
      <c r="N4402" s="65"/>
      <c r="O4402" s="65"/>
      <c r="P4402" s="66"/>
      <c r="Q4402" s="31">
        <f t="shared" si="136"/>
        <v>9999</v>
      </c>
      <c r="R4402" s="31" t="str">
        <f t="shared" si="137"/>
        <v/>
      </c>
      <c r="S4402" s="29">
        <f>IF($Q4402&lt;Parâmetros!$E$19,$G4402-1,$G4402)</f>
        <v>0</v>
      </c>
    </row>
    <row r="4403" spans="1:19" ht="15" customHeight="1" x14ac:dyDescent="0.25">
      <c r="A4403" s="116"/>
      <c r="B4403" s="65"/>
      <c r="C4403" s="65"/>
      <c r="D4403" s="66"/>
      <c r="E4403" s="67"/>
      <c r="F4403" s="65"/>
      <c r="G4403" s="66"/>
      <c r="J4403" s="65"/>
      <c r="K4403" s="65"/>
      <c r="L4403" s="66"/>
      <c r="M4403" s="65"/>
      <c r="N4403" s="65"/>
      <c r="O4403" s="65"/>
      <c r="P4403" s="66"/>
      <c r="Q4403" s="31">
        <f t="shared" si="136"/>
        <v>9999</v>
      </c>
      <c r="R4403" s="31" t="str">
        <f t="shared" si="137"/>
        <v/>
      </c>
      <c r="S4403" s="29">
        <f>IF($Q4403&lt;Parâmetros!$E$19,$G4403-1,$G4403)</f>
        <v>0</v>
      </c>
    </row>
    <row r="4404" spans="1:19" ht="15" customHeight="1" x14ac:dyDescent="0.25">
      <c r="A4404" s="116"/>
      <c r="B4404" s="65"/>
      <c r="C4404" s="65"/>
      <c r="D4404" s="66"/>
      <c r="E4404" s="67"/>
      <c r="F4404" s="65"/>
      <c r="G4404" s="66"/>
      <c r="J4404" s="65"/>
      <c r="K4404" s="65"/>
      <c r="L4404" s="66"/>
      <c r="M4404" s="65"/>
      <c r="N4404" s="65"/>
      <c r="O4404" s="65"/>
      <c r="P4404" s="66"/>
      <c r="Q4404" s="31">
        <f t="shared" si="136"/>
        <v>9999</v>
      </c>
      <c r="R4404" s="31" t="str">
        <f t="shared" si="137"/>
        <v/>
      </c>
      <c r="S4404" s="29">
        <f>IF($Q4404&lt;Parâmetros!$E$19,$G4404-1,$G4404)</f>
        <v>0</v>
      </c>
    </row>
    <row r="4405" spans="1:19" ht="15" customHeight="1" x14ac:dyDescent="0.25">
      <c r="A4405" s="116"/>
      <c r="B4405" s="65"/>
      <c r="C4405" s="65"/>
      <c r="D4405" s="66"/>
      <c r="E4405" s="67"/>
      <c r="F4405" s="65"/>
      <c r="G4405" s="66"/>
      <c r="J4405" s="65"/>
      <c r="K4405" s="65"/>
      <c r="L4405" s="66"/>
      <c r="M4405" s="65"/>
      <c r="N4405" s="65"/>
      <c r="O4405" s="65"/>
      <c r="P4405" s="66"/>
      <c r="Q4405" s="31">
        <f t="shared" si="136"/>
        <v>9999</v>
      </c>
      <c r="R4405" s="31" t="str">
        <f t="shared" si="137"/>
        <v/>
      </c>
      <c r="S4405" s="29">
        <f>IF($Q4405&lt;Parâmetros!$E$19,$G4405-1,$G4405)</f>
        <v>0</v>
      </c>
    </row>
    <row r="4406" spans="1:19" ht="15" customHeight="1" x14ac:dyDescent="0.25">
      <c r="A4406" s="116"/>
      <c r="B4406" s="65"/>
      <c r="C4406" s="65"/>
      <c r="D4406" s="66"/>
      <c r="E4406" s="67"/>
      <c r="F4406" s="65"/>
      <c r="G4406" s="66"/>
      <c r="J4406" s="65"/>
      <c r="K4406" s="65"/>
      <c r="L4406" s="66"/>
      <c r="M4406" s="65"/>
      <c r="N4406" s="65"/>
      <c r="O4406" s="65"/>
      <c r="P4406" s="66"/>
      <c r="Q4406" s="31">
        <f t="shared" si="136"/>
        <v>9999</v>
      </c>
      <c r="R4406" s="31" t="str">
        <f t="shared" si="137"/>
        <v/>
      </c>
      <c r="S4406" s="29">
        <f>IF($Q4406&lt;Parâmetros!$E$19,$G4406-1,$G4406)</f>
        <v>0</v>
      </c>
    </row>
    <row r="4407" spans="1:19" ht="15" customHeight="1" x14ac:dyDescent="0.25">
      <c r="A4407" s="116"/>
      <c r="B4407" s="65"/>
      <c r="C4407" s="65"/>
      <c r="D4407" s="66"/>
      <c r="E4407" s="67"/>
      <c r="F4407" s="65"/>
      <c r="G4407" s="66"/>
      <c r="J4407" s="65"/>
      <c r="K4407" s="65"/>
      <c r="L4407" s="66"/>
      <c r="M4407" s="65"/>
      <c r="N4407" s="65"/>
      <c r="O4407" s="65"/>
      <c r="P4407" s="66"/>
      <c r="Q4407" s="31">
        <f t="shared" si="136"/>
        <v>9999</v>
      </c>
      <c r="R4407" s="31" t="str">
        <f t="shared" si="137"/>
        <v/>
      </c>
      <c r="S4407" s="29">
        <f>IF($Q4407&lt;Parâmetros!$E$19,$G4407-1,$G4407)</f>
        <v>0</v>
      </c>
    </row>
    <row r="4408" spans="1:19" ht="15" customHeight="1" x14ac:dyDescent="0.25">
      <c r="A4408" s="116"/>
      <c r="B4408" s="65"/>
      <c r="C4408" s="65"/>
      <c r="D4408" s="66"/>
      <c r="E4408" s="67"/>
      <c r="F4408" s="65"/>
      <c r="G4408" s="66"/>
      <c r="J4408" s="65"/>
      <c r="K4408" s="65"/>
      <c r="L4408" s="66"/>
      <c r="M4408" s="65"/>
      <c r="N4408" s="65"/>
      <c r="O4408" s="65"/>
      <c r="P4408" s="66"/>
      <c r="Q4408" s="31">
        <f t="shared" si="136"/>
        <v>9999</v>
      </c>
      <c r="R4408" s="31" t="str">
        <f t="shared" si="137"/>
        <v/>
      </c>
      <c r="S4408" s="29">
        <f>IF($Q4408&lt;Parâmetros!$E$19,$G4408-1,$G4408)</f>
        <v>0</v>
      </c>
    </row>
    <row r="4409" spans="1:19" ht="15" customHeight="1" x14ac:dyDescent="0.25">
      <c r="A4409" s="116"/>
      <c r="B4409" s="65"/>
      <c r="C4409" s="65"/>
      <c r="D4409" s="66"/>
      <c r="E4409" s="67"/>
      <c r="F4409" s="65"/>
      <c r="G4409" s="66"/>
      <c r="J4409" s="65"/>
      <c r="K4409" s="65"/>
      <c r="L4409" s="66"/>
      <c r="M4409" s="65"/>
      <c r="N4409" s="65"/>
      <c r="O4409" s="65"/>
      <c r="P4409" s="66"/>
      <c r="Q4409" s="31">
        <f t="shared" si="136"/>
        <v>9999</v>
      </c>
      <c r="R4409" s="31" t="str">
        <f t="shared" si="137"/>
        <v/>
      </c>
      <c r="S4409" s="29">
        <f>IF($Q4409&lt;Parâmetros!$E$19,$G4409-1,$G4409)</f>
        <v>0</v>
      </c>
    </row>
    <row r="4410" spans="1:19" ht="15" customHeight="1" x14ac:dyDescent="0.25">
      <c r="A4410" s="116"/>
      <c r="B4410" s="65"/>
      <c r="C4410" s="65"/>
      <c r="D4410" s="66"/>
      <c r="E4410" s="67"/>
      <c r="F4410" s="65"/>
      <c r="G4410" s="66"/>
      <c r="J4410" s="65"/>
      <c r="K4410" s="65"/>
      <c r="L4410" s="66"/>
      <c r="M4410" s="65"/>
      <c r="N4410" s="65"/>
      <c r="O4410" s="65"/>
      <c r="P4410" s="66"/>
      <c r="Q4410" s="31">
        <f t="shared" si="136"/>
        <v>9999</v>
      </c>
      <c r="R4410" s="31" t="str">
        <f t="shared" si="137"/>
        <v/>
      </c>
      <c r="S4410" s="29">
        <f>IF($Q4410&lt;Parâmetros!$E$19,$G4410-1,$G4410)</f>
        <v>0</v>
      </c>
    </row>
    <row r="4411" spans="1:19" ht="15" customHeight="1" x14ac:dyDescent="0.25">
      <c r="A4411" s="116"/>
      <c r="B4411" s="65"/>
      <c r="C4411" s="65"/>
      <c r="D4411" s="66"/>
      <c r="E4411" s="67"/>
      <c r="F4411" s="65"/>
      <c r="G4411" s="66"/>
      <c r="J4411" s="65"/>
      <c r="K4411" s="65"/>
      <c r="L4411" s="66"/>
      <c r="M4411" s="65"/>
      <c r="N4411" s="65"/>
      <c r="O4411" s="65"/>
      <c r="P4411" s="66"/>
      <c r="Q4411" s="31">
        <f t="shared" si="136"/>
        <v>9999</v>
      </c>
      <c r="R4411" s="31" t="str">
        <f t="shared" si="137"/>
        <v/>
      </c>
      <c r="S4411" s="29">
        <f>IF($Q4411&lt;Parâmetros!$E$19,$G4411-1,$G4411)</f>
        <v>0</v>
      </c>
    </row>
    <row r="4412" spans="1:19" ht="15" customHeight="1" x14ac:dyDescent="0.25">
      <c r="A4412" s="116"/>
      <c r="B4412" s="65"/>
      <c r="C4412" s="65"/>
      <c r="D4412" s="66"/>
      <c r="E4412" s="67"/>
      <c r="F4412" s="65"/>
      <c r="G4412" s="66"/>
      <c r="J4412" s="65"/>
      <c r="K4412" s="65"/>
      <c r="L4412" s="66"/>
      <c r="M4412" s="65"/>
      <c r="N4412" s="65"/>
      <c r="O4412" s="65"/>
      <c r="P4412" s="66"/>
      <c r="Q4412" s="31">
        <f t="shared" ref="Q4412:Q4475" si="138">IFERROR(VALUE(LEFT($J4412,2))*60+VALUE(MID($J4412,4,2)),9999)</f>
        <v>9999</v>
      </c>
      <c r="R4412" s="31" t="str">
        <f t="shared" ref="R4412:R4475" si="139">IFERROR(VALUE(LEFT($K4412,2))*60+VALUE(MID($K4412,4,2)),"")</f>
        <v/>
      </c>
      <c r="S4412" s="29">
        <f>IF($Q4412&lt;Parâmetros!$E$19,$G4412-1,$G4412)</f>
        <v>0</v>
      </c>
    </row>
    <row r="4413" spans="1:19" ht="15" customHeight="1" x14ac:dyDescent="0.25">
      <c r="A4413" s="116"/>
      <c r="B4413" s="65"/>
      <c r="C4413" s="65"/>
      <c r="D4413" s="66"/>
      <c r="E4413" s="67"/>
      <c r="F4413" s="65"/>
      <c r="G4413" s="66"/>
      <c r="J4413" s="65"/>
      <c r="K4413" s="65"/>
      <c r="L4413" s="66"/>
      <c r="M4413" s="65"/>
      <c r="N4413" s="65"/>
      <c r="O4413" s="65"/>
      <c r="P4413" s="66"/>
      <c r="Q4413" s="31">
        <f t="shared" si="138"/>
        <v>9999</v>
      </c>
      <c r="R4413" s="31" t="str">
        <f t="shared" si="139"/>
        <v/>
      </c>
      <c r="S4413" s="29">
        <f>IF($Q4413&lt;Parâmetros!$E$19,$G4413-1,$G4413)</f>
        <v>0</v>
      </c>
    </row>
    <row r="4414" spans="1:19" ht="15" customHeight="1" x14ac:dyDescent="0.25">
      <c r="A4414" s="116"/>
      <c r="B4414" s="65"/>
      <c r="C4414" s="65"/>
      <c r="D4414" s="66"/>
      <c r="E4414" s="67"/>
      <c r="F4414" s="65"/>
      <c r="G4414" s="66"/>
      <c r="J4414" s="65"/>
      <c r="K4414" s="65"/>
      <c r="L4414" s="66"/>
      <c r="M4414" s="65"/>
      <c r="N4414" s="65"/>
      <c r="O4414" s="65"/>
      <c r="P4414" s="66"/>
      <c r="Q4414" s="31">
        <f t="shared" si="138"/>
        <v>9999</v>
      </c>
      <c r="R4414" s="31" t="str">
        <f t="shared" si="139"/>
        <v/>
      </c>
      <c r="S4414" s="29">
        <f>IF($Q4414&lt;Parâmetros!$E$19,$G4414-1,$G4414)</f>
        <v>0</v>
      </c>
    </row>
    <row r="4415" spans="1:19" ht="15" customHeight="1" x14ac:dyDescent="0.25">
      <c r="A4415" s="116"/>
      <c r="B4415" s="65"/>
      <c r="C4415" s="65"/>
      <c r="D4415" s="66"/>
      <c r="E4415" s="67"/>
      <c r="F4415" s="65"/>
      <c r="G4415" s="66"/>
      <c r="J4415" s="65"/>
      <c r="K4415" s="65"/>
      <c r="L4415" s="66"/>
      <c r="M4415" s="65"/>
      <c r="N4415" s="65"/>
      <c r="O4415" s="65"/>
      <c r="P4415" s="66"/>
      <c r="Q4415" s="31">
        <f t="shared" si="138"/>
        <v>9999</v>
      </c>
      <c r="R4415" s="31" t="str">
        <f t="shared" si="139"/>
        <v/>
      </c>
      <c r="S4415" s="29">
        <f>IF($Q4415&lt;Parâmetros!$E$19,$G4415-1,$G4415)</f>
        <v>0</v>
      </c>
    </row>
    <row r="4416" spans="1:19" ht="15" customHeight="1" x14ac:dyDescent="0.25">
      <c r="A4416" s="116"/>
      <c r="B4416" s="65"/>
      <c r="C4416" s="65"/>
      <c r="D4416" s="66"/>
      <c r="E4416" s="67"/>
      <c r="F4416" s="65"/>
      <c r="G4416" s="66"/>
      <c r="J4416" s="65"/>
      <c r="K4416" s="65"/>
      <c r="L4416" s="66"/>
      <c r="M4416" s="65"/>
      <c r="N4416" s="65"/>
      <c r="O4416" s="65"/>
      <c r="P4416" s="66"/>
      <c r="Q4416" s="31">
        <f t="shared" si="138"/>
        <v>9999</v>
      </c>
      <c r="R4416" s="31" t="str">
        <f t="shared" si="139"/>
        <v/>
      </c>
      <c r="S4416" s="29">
        <f>IF($Q4416&lt;Parâmetros!$E$19,$G4416-1,$G4416)</f>
        <v>0</v>
      </c>
    </row>
    <row r="4417" spans="1:19" ht="15" customHeight="1" x14ac:dyDescent="0.25">
      <c r="A4417" s="116"/>
      <c r="B4417" s="65"/>
      <c r="C4417" s="65"/>
      <c r="D4417" s="66"/>
      <c r="E4417" s="67"/>
      <c r="F4417" s="65"/>
      <c r="G4417" s="66"/>
      <c r="J4417" s="65"/>
      <c r="K4417" s="65"/>
      <c r="L4417" s="66"/>
      <c r="M4417" s="65"/>
      <c r="N4417" s="65"/>
      <c r="O4417" s="65"/>
      <c r="P4417" s="66"/>
      <c r="Q4417" s="31">
        <f t="shared" si="138"/>
        <v>9999</v>
      </c>
      <c r="R4417" s="31" t="str">
        <f t="shared" si="139"/>
        <v/>
      </c>
      <c r="S4417" s="29">
        <f>IF($Q4417&lt;Parâmetros!$E$19,$G4417-1,$G4417)</f>
        <v>0</v>
      </c>
    </row>
    <row r="4418" spans="1:19" ht="15" customHeight="1" x14ac:dyDescent="0.25">
      <c r="A4418" s="116"/>
      <c r="B4418" s="65"/>
      <c r="C4418" s="65"/>
      <c r="D4418" s="66"/>
      <c r="E4418" s="67"/>
      <c r="F4418" s="65"/>
      <c r="G4418" s="66"/>
      <c r="J4418" s="65"/>
      <c r="K4418" s="65"/>
      <c r="L4418" s="66"/>
      <c r="M4418" s="65"/>
      <c r="N4418" s="65"/>
      <c r="O4418" s="65"/>
      <c r="P4418" s="66"/>
      <c r="Q4418" s="31">
        <f t="shared" si="138"/>
        <v>9999</v>
      </c>
      <c r="R4418" s="31" t="str">
        <f t="shared" si="139"/>
        <v/>
      </c>
      <c r="S4418" s="29">
        <f>IF($Q4418&lt;Parâmetros!$E$19,$G4418-1,$G4418)</f>
        <v>0</v>
      </c>
    </row>
    <row r="4419" spans="1:19" ht="15" customHeight="1" x14ac:dyDescent="0.25">
      <c r="A4419" s="116"/>
      <c r="B4419" s="65"/>
      <c r="C4419" s="65"/>
      <c r="D4419" s="66"/>
      <c r="E4419" s="67"/>
      <c r="F4419" s="65"/>
      <c r="G4419" s="66"/>
      <c r="J4419" s="65"/>
      <c r="K4419" s="65"/>
      <c r="L4419" s="66"/>
      <c r="M4419" s="65"/>
      <c r="N4419" s="65"/>
      <c r="O4419" s="65"/>
      <c r="P4419" s="66"/>
      <c r="Q4419" s="31">
        <f t="shared" si="138"/>
        <v>9999</v>
      </c>
      <c r="R4419" s="31" t="str">
        <f t="shared" si="139"/>
        <v/>
      </c>
      <c r="S4419" s="29">
        <f>IF($Q4419&lt;Parâmetros!$E$19,$G4419-1,$G4419)</f>
        <v>0</v>
      </c>
    </row>
    <row r="4420" spans="1:19" ht="15" customHeight="1" x14ac:dyDescent="0.25">
      <c r="A4420" s="116"/>
      <c r="B4420" s="65"/>
      <c r="C4420" s="65"/>
      <c r="D4420" s="66"/>
      <c r="E4420" s="67"/>
      <c r="F4420" s="65"/>
      <c r="G4420" s="66"/>
      <c r="J4420" s="65"/>
      <c r="K4420" s="65"/>
      <c r="L4420" s="66"/>
      <c r="M4420" s="65"/>
      <c r="N4420" s="65"/>
      <c r="O4420" s="65"/>
      <c r="P4420" s="66"/>
      <c r="Q4420" s="31">
        <f t="shared" si="138"/>
        <v>9999</v>
      </c>
      <c r="R4420" s="31" t="str">
        <f t="shared" si="139"/>
        <v/>
      </c>
      <c r="S4420" s="29">
        <f>IF($Q4420&lt;Parâmetros!$E$19,$G4420-1,$G4420)</f>
        <v>0</v>
      </c>
    </row>
    <row r="4421" spans="1:19" ht="15" customHeight="1" x14ac:dyDescent="0.25">
      <c r="A4421" s="116"/>
      <c r="B4421" s="65"/>
      <c r="C4421" s="65"/>
      <c r="D4421" s="66"/>
      <c r="E4421" s="67"/>
      <c r="F4421" s="65"/>
      <c r="G4421" s="66"/>
      <c r="J4421" s="65"/>
      <c r="K4421" s="65"/>
      <c r="L4421" s="66"/>
      <c r="M4421" s="65"/>
      <c r="N4421" s="65"/>
      <c r="O4421" s="65"/>
      <c r="P4421" s="66"/>
      <c r="Q4421" s="31">
        <f t="shared" si="138"/>
        <v>9999</v>
      </c>
      <c r="R4421" s="31" t="str">
        <f t="shared" si="139"/>
        <v/>
      </c>
      <c r="S4421" s="29">
        <f>IF($Q4421&lt;Parâmetros!$E$19,$G4421-1,$G4421)</f>
        <v>0</v>
      </c>
    </row>
    <row r="4422" spans="1:19" ht="15" customHeight="1" x14ac:dyDescent="0.25">
      <c r="A4422" s="116"/>
      <c r="B4422" s="65"/>
      <c r="C4422" s="65"/>
      <c r="D4422" s="66"/>
      <c r="E4422" s="67"/>
      <c r="F4422" s="65"/>
      <c r="G4422" s="66"/>
      <c r="J4422" s="65"/>
      <c r="K4422" s="65"/>
      <c r="L4422" s="66"/>
      <c r="M4422" s="65"/>
      <c r="N4422" s="65"/>
      <c r="O4422" s="65"/>
      <c r="P4422" s="66"/>
      <c r="Q4422" s="31">
        <f t="shared" si="138"/>
        <v>9999</v>
      </c>
      <c r="R4422" s="31" t="str">
        <f t="shared" si="139"/>
        <v/>
      </c>
      <c r="S4422" s="29">
        <f>IF($Q4422&lt;Parâmetros!$E$19,$G4422-1,$G4422)</f>
        <v>0</v>
      </c>
    </row>
    <row r="4423" spans="1:19" ht="15" customHeight="1" x14ac:dyDescent="0.25">
      <c r="A4423" s="116"/>
      <c r="B4423" s="65"/>
      <c r="C4423" s="65"/>
      <c r="D4423" s="66"/>
      <c r="E4423" s="67"/>
      <c r="F4423" s="65"/>
      <c r="G4423" s="66"/>
      <c r="J4423" s="65"/>
      <c r="K4423" s="65"/>
      <c r="L4423" s="66"/>
      <c r="M4423" s="65"/>
      <c r="N4423" s="65"/>
      <c r="O4423" s="65"/>
      <c r="P4423" s="66"/>
      <c r="Q4423" s="31">
        <f t="shared" si="138"/>
        <v>9999</v>
      </c>
      <c r="R4423" s="31" t="str">
        <f t="shared" si="139"/>
        <v/>
      </c>
      <c r="S4423" s="29">
        <f>IF($Q4423&lt;Parâmetros!$E$19,$G4423-1,$G4423)</f>
        <v>0</v>
      </c>
    </row>
    <row r="4424" spans="1:19" ht="15" customHeight="1" x14ac:dyDescent="0.25">
      <c r="A4424" s="116"/>
      <c r="B4424" s="65"/>
      <c r="C4424" s="65"/>
      <c r="D4424" s="66"/>
      <c r="E4424" s="67"/>
      <c r="F4424" s="65"/>
      <c r="G4424" s="66"/>
      <c r="J4424" s="65"/>
      <c r="K4424" s="65"/>
      <c r="L4424" s="66"/>
      <c r="M4424" s="65"/>
      <c r="N4424" s="65"/>
      <c r="O4424" s="65"/>
      <c r="P4424" s="66"/>
      <c r="Q4424" s="31">
        <f t="shared" si="138"/>
        <v>9999</v>
      </c>
      <c r="R4424" s="31" t="str">
        <f t="shared" si="139"/>
        <v/>
      </c>
      <c r="S4424" s="29">
        <f>IF($Q4424&lt;Parâmetros!$E$19,$G4424-1,$G4424)</f>
        <v>0</v>
      </c>
    </row>
    <row r="4425" spans="1:19" ht="15" customHeight="1" x14ac:dyDescent="0.25">
      <c r="A4425" s="116"/>
      <c r="B4425" s="65"/>
      <c r="C4425" s="65"/>
      <c r="D4425" s="66"/>
      <c r="E4425" s="67"/>
      <c r="F4425" s="65"/>
      <c r="G4425" s="66"/>
      <c r="J4425" s="65"/>
      <c r="K4425" s="65"/>
      <c r="L4425" s="66"/>
      <c r="M4425" s="65"/>
      <c r="N4425" s="65"/>
      <c r="O4425" s="65"/>
      <c r="P4425" s="66"/>
      <c r="Q4425" s="31">
        <f t="shared" si="138"/>
        <v>9999</v>
      </c>
      <c r="R4425" s="31" t="str">
        <f t="shared" si="139"/>
        <v/>
      </c>
      <c r="S4425" s="29">
        <f>IF($Q4425&lt;Parâmetros!$E$19,$G4425-1,$G4425)</f>
        <v>0</v>
      </c>
    </row>
    <row r="4426" spans="1:19" ht="15" customHeight="1" x14ac:dyDescent="0.25">
      <c r="A4426" s="116"/>
      <c r="B4426" s="65"/>
      <c r="C4426" s="65"/>
      <c r="D4426" s="66"/>
      <c r="E4426" s="67"/>
      <c r="F4426" s="65"/>
      <c r="G4426" s="66"/>
      <c r="J4426" s="65"/>
      <c r="K4426" s="65"/>
      <c r="L4426" s="66"/>
      <c r="M4426" s="65"/>
      <c r="N4426" s="65"/>
      <c r="O4426" s="65"/>
      <c r="P4426" s="66"/>
      <c r="Q4426" s="31">
        <f t="shared" si="138"/>
        <v>9999</v>
      </c>
      <c r="R4426" s="31" t="str">
        <f t="shared" si="139"/>
        <v/>
      </c>
      <c r="S4426" s="29">
        <f>IF($Q4426&lt;Parâmetros!$E$19,$G4426-1,$G4426)</f>
        <v>0</v>
      </c>
    </row>
    <row r="4427" spans="1:19" ht="15" customHeight="1" x14ac:dyDescent="0.25">
      <c r="A4427" s="116"/>
      <c r="B4427" s="65"/>
      <c r="C4427" s="65"/>
      <c r="D4427" s="66"/>
      <c r="E4427" s="67"/>
      <c r="F4427" s="65"/>
      <c r="G4427" s="66"/>
      <c r="J4427" s="65"/>
      <c r="K4427" s="65"/>
      <c r="L4427" s="66"/>
      <c r="M4427" s="65"/>
      <c r="N4427" s="65"/>
      <c r="O4427" s="65"/>
      <c r="P4427" s="66"/>
      <c r="Q4427" s="31">
        <f t="shared" si="138"/>
        <v>9999</v>
      </c>
      <c r="R4427" s="31" t="str">
        <f t="shared" si="139"/>
        <v/>
      </c>
      <c r="S4427" s="29">
        <f>IF($Q4427&lt;Parâmetros!$E$19,$G4427-1,$G4427)</f>
        <v>0</v>
      </c>
    </row>
    <row r="4428" spans="1:19" ht="15" customHeight="1" x14ac:dyDescent="0.25">
      <c r="A4428" s="116"/>
      <c r="B4428" s="65"/>
      <c r="C4428" s="65"/>
      <c r="D4428" s="66"/>
      <c r="E4428" s="67"/>
      <c r="F4428" s="65"/>
      <c r="G4428" s="66"/>
      <c r="J4428" s="65"/>
      <c r="K4428" s="65"/>
      <c r="L4428" s="66"/>
      <c r="M4428" s="65"/>
      <c r="N4428" s="65"/>
      <c r="O4428" s="65"/>
      <c r="P4428" s="66"/>
      <c r="Q4428" s="31">
        <f t="shared" si="138"/>
        <v>9999</v>
      </c>
      <c r="R4428" s="31" t="str">
        <f t="shared" si="139"/>
        <v/>
      </c>
      <c r="S4428" s="29">
        <f>IF($Q4428&lt;Parâmetros!$E$19,$G4428-1,$G4428)</f>
        <v>0</v>
      </c>
    </row>
    <row r="4429" spans="1:19" ht="15" customHeight="1" x14ac:dyDescent="0.25">
      <c r="A4429" s="116"/>
      <c r="B4429" s="65"/>
      <c r="C4429" s="65"/>
      <c r="D4429" s="66"/>
      <c r="E4429" s="67"/>
      <c r="F4429" s="65"/>
      <c r="G4429" s="66"/>
      <c r="J4429" s="65"/>
      <c r="K4429" s="65"/>
      <c r="L4429" s="66"/>
      <c r="M4429" s="65"/>
      <c r="N4429" s="65"/>
      <c r="O4429" s="65"/>
      <c r="P4429" s="66"/>
      <c r="Q4429" s="31">
        <f t="shared" si="138"/>
        <v>9999</v>
      </c>
      <c r="R4429" s="31" t="str">
        <f t="shared" si="139"/>
        <v/>
      </c>
      <c r="S4429" s="29">
        <f>IF($Q4429&lt;Parâmetros!$E$19,$G4429-1,$G4429)</f>
        <v>0</v>
      </c>
    </row>
    <row r="4430" spans="1:19" ht="15" customHeight="1" x14ac:dyDescent="0.25">
      <c r="A4430" s="116"/>
      <c r="B4430" s="65"/>
      <c r="C4430" s="65"/>
      <c r="D4430" s="66"/>
      <c r="E4430" s="67"/>
      <c r="F4430" s="65"/>
      <c r="G4430" s="66"/>
      <c r="J4430" s="65"/>
      <c r="K4430" s="65"/>
      <c r="L4430" s="66"/>
      <c r="M4430" s="65"/>
      <c r="N4430" s="65"/>
      <c r="O4430" s="65"/>
      <c r="P4430" s="66"/>
      <c r="Q4430" s="31">
        <f t="shared" si="138"/>
        <v>9999</v>
      </c>
      <c r="R4430" s="31" t="str">
        <f t="shared" si="139"/>
        <v/>
      </c>
      <c r="S4430" s="29">
        <f>IF($Q4430&lt;Parâmetros!$E$19,$G4430-1,$G4430)</f>
        <v>0</v>
      </c>
    </row>
    <row r="4431" spans="1:19" ht="15" customHeight="1" x14ac:dyDescent="0.25">
      <c r="A4431" s="116"/>
      <c r="B4431" s="65"/>
      <c r="C4431" s="65"/>
      <c r="D4431" s="66"/>
      <c r="E4431" s="67"/>
      <c r="F4431" s="65"/>
      <c r="G4431" s="66"/>
      <c r="J4431" s="65"/>
      <c r="K4431" s="65"/>
      <c r="L4431" s="66"/>
      <c r="M4431" s="65"/>
      <c r="N4431" s="65"/>
      <c r="O4431" s="65"/>
      <c r="P4431" s="66"/>
      <c r="Q4431" s="31">
        <f t="shared" si="138"/>
        <v>9999</v>
      </c>
      <c r="R4431" s="31" t="str">
        <f t="shared" si="139"/>
        <v/>
      </c>
      <c r="S4431" s="29">
        <f>IF($Q4431&lt;Parâmetros!$E$19,$G4431-1,$G4431)</f>
        <v>0</v>
      </c>
    </row>
    <row r="4432" spans="1:19" ht="15" customHeight="1" x14ac:dyDescent="0.25">
      <c r="A4432" s="116"/>
      <c r="B4432" s="65"/>
      <c r="C4432" s="65"/>
      <c r="D4432" s="66"/>
      <c r="E4432" s="67"/>
      <c r="F4432" s="65"/>
      <c r="G4432" s="66"/>
      <c r="J4432" s="65"/>
      <c r="K4432" s="65"/>
      <c r="L4432" s="66"/>
      <c r="M4432" s="65"/>
      <c r="N4432" s="65"/>
      <c r="O4432" s="65"/>
      <c r="P4432" s="66"/>
      <c r="Q4432" s="31">
        <f t="shared" si="138"/>
        <v>9999</v>
      </c>
      <c r="R4432" s="31" t="str">
        <f t="shared" si="139"/>
        <v/>
      </c>
      <c r="S4432" s="29">
        <f>IF($Q4432&lt;Parâmetros!$E$19,$G4432-1,$G4432)</f>
        <v>0</v>
      </c>
    </row>
    <row r="4433" spans="1:19" ht="15" customHeight="1" x14ac:dyDescent="0.25">
      <c r="A4433" s="116"/>
      <c r="B4433" s="65"/>
      <c r="C4433" s="65"/>
      <c r="D4433" s="66"/>
      <c r="E4433" s="67"/>
      <c r="F4433" s="65"/>
      <c r="G4433" s="66"/>
      <c r="J4433" s="65"/>
      <c r="K4433" s="65"/>
      <c r="L4433" s="66"/>
      <c r="M4433" s="65"/>
      <c r="N4433" s="65"/>
      <c r="O4433" s="65"/>
      <c r="P4433" s="66"/>
      <c r="Q4433" s="31">
        <f t="shared" si="138"/>
        <v>9999</v>
      </c>
      <c r="R4433" s="31" t="str">
        <f t="shared" si="139"/>
        <v/>
      </c>
      <c r="S4433" s="29">
        <f>IF($Q4433&lt;Parâmetros!$E$19,$G4433-1,$G4433)</f>
        <v>0</v>
      </c>
    </row>
    <row r="4434" spans="1:19" ht="15" customHeight="1" x14ac:dyDescent="0.25">
      <c r="A4434" s="116"/>
      <c r="B4434" s="65"/>
      <c r="C4434" s="65"/>
      <c r="D4434" s="66"/>
      <c r="E4434" s="67"/>
      <c r="F4434" s="65"/>
      <c r="G4434" s="66"/>
      <c r="J4434" s="65"/>
      <c r="K4434" s="65"/>
      <c r="L4434" s="66"/>
      <c r="M4434" s="65"/>
      <c r="N4434" s="65"/>
      <c r="O4434" s="65"/>
      <c r="P4434" s="66"/>
      <c r="Q4434" s="31">
        <f t="shared" si="138"/>
        <v>9999</v>
      </c>
      <c r="R4434" s="31" t="str">
        <f t="shared" si="139"/>
        <v/>
      </c>
      <c r="S4434" s="29">
        <f>IF($Q4434&lt;Parâmetros!$E$19,$G4434-1,$G4434)</f>
        <v>0</v>
      </c>
    </row>
    <row r="4435" spans="1:19" ht="15" customHeight="1" x14ac:dyDescent="0.25">
      <c r="A4435" s="116"/>
      <c r="B4435" s="65"/>
      <c r="C4435" s="65"/>
      <c r="D4435" s="66"/>
      <c r="E4435" s="67"/>
      <c r="F4435" s="65"/>
      <c r="G4435" s="66"/>
      <c r="J4435" s="65"/>
      <c r="K4435" s="65"/>
      <c r="L4435" s="66"/>
      <c r="M4435" s="65"/>
      <c r="N4435" s="65"/>
      <c r="O4435" s="65"/>
      <c r="P4435" s="66"/>
      <c r="Q4435" s="31">
        <f t="shared" si="138"/>
        <v>9999</v>
      </c>
      <c r="R4435" s="31" t="str">
        <f t="shared" si="139"/>
        <v/>
      </c>
      <c r="S4435" s="29">
        <f>IF($Q4435&lt;Parâmetros!$E$19,$G4435-1,$G4435)</f>
        <v>0</v>
      </c>
    </row>
    <row r="4436" spans="1:19" ht="15" customHeight="1" x14ac:dyDescent="0.25">
      <c r="A4436" s="116"/>
      <c r="B4436" s="65"/>
      <c r="C4436" s="65"/>
      <c r="D4436" s="66"/>
      <c r="E4436" s="67"/>
      <c r="F4436" s="65"/>
      <c r="G4436" s="66"/>
      <c r="J4436" s="65"/>
      <c r="K4436" s="65"/>
      <c r="L4436" s="66"/>
      <c r="M4436" s="65"/>
      <c r="N4436" s="65"/>
      <c r="O4436" s="65"/>
      <c r="P4436" s="66"/>
      <c r="Q4436" s="31">
        <f t="shared" si="138"/>
        <v>9999</v>
      </c>
      <c r="R4436" s="31" t="str">
        <f t="shared" si="139"/>
        <v/>
      </c>
      <c r="S4436" s="29">
        <f>IF($Q4436&lt;Parâmetros!$E$19,$G4436-1,$G4436)</f>
        <v>0</v>
      </c>
    </row>
    <row r="4437" spans="1:19" ht="15" customHeight="1" x14ac:dyDescent="0.25">
      <c r="A4437" s="116"/>
      <c r="B4437" s="65"/>
      <c r="C4437" s="65"/>
      <c r="D4437" s="66"/>
      <c r="E4437" s="67"/>
      <c r="F4437" s="65"/>
      <c r="G4437" s="66"/>
      <c r="J4437" s="65"/>
      <c r="K4437" s="65"/>
      <c r="L4437" s="66"/>
      <c r="M4437" s="65"/>
      <c r="N4437" s="65"/>
      <c r="O4437" s="65"/>
      <c r="P4437" s="66"/>
      <c r="Q4437" s="31">
        <f t="shared" si="138"/>
        <v>9999</v>
      </c>
      <c r="R4437" s="31" t="str">
        <f t="shared" si="139"/>
        <v/>
      </c>
      <c r="S4437" s="29">
        <f>IF($Q4437&lt;Parâmetros!$E$19,$G4437-1,$G4437)</f>
        <v>0</v>
      </c>
    </row>
    <row r="4438" spans="1:19" ht="15" customHeight="1" x14ac:dyDescent="0.25">
      <c r="A4438" s="116"/>
      <c r="B4438" s="65"/>
      <c r="C4438" s="65"/>
      <c r="D4438" s="66"/>
      <c r="E4438" s="67"/>
      <c r="F4438" s="65"/>
      <c r="G4438" s="66"/>
      <c r="J4438" s="65"/>
      <c r="K4438" s="65"/>
      <c r="L4438" s="66"/>
      <c r="M4438" s="65"/>
      <c r="N4438" s="65"/>
      <c r="O4438" s="65"/>
      <c r="P4438" s="66"/>
      <c r="Q4438" s="31">
        <f t="shared" si="138"/>
        <v>9999</v>
      </c>
      <c r="R4438" s="31" t="str">
        <f t="shared" si="139"/>
        <v/>
      </c>
      <c r="S4438" s="29">
        <f>IF($Q4438&lt;Parâmetros!$E$19,$G4438-1,$G4438)</f>
        <v>0</v>
      </c>
    </row>
    <row r="4439" spans="1:19" ht="15" customHeight="1" x14ac:dyDescent="0.25">
      <c r="A4439" s="116"/>
      <c r="B4439" s="65"/>
      <c r="C4439" s="65"/>
      <c r="D4439" s="66"/>
      <c r="E4439" s="67"/>
      <c r="F4439" s="65"/>
      <c r="G4439" s="66"/>
      <c r="J4439" s="65"/>
      <c r="K4439" s="65"/>
      <c r="L4439" s="66"/>
      <c r="M4439" s="65"/>
      <c r="N4439" s="65"/>
      <c r="O4439" s="65"/>
      <c r="P4439" s="66"/>
      <c r="Q4439" s="31">
        <f t="shared" si="138"/>
        <v>9999</v>
      </c>
      <c r="R4439" s="31" t="str">
        <f t="shared" si="139"/>
        <v/>
      </c>
      <c r="S4439" s="29">
        <f>IF($Q4439&lt;Parâmetros!$E$19,$G4439-1,$G4439)</f>
        <v>0</v>
      </c>
    </row>
    <row r="4440" spans="1:19" ht="15" customHeight="1" x14ac:dyDescent="0.25">
      <c r="A4440" s="116"/>
      <c r="B4440" s="65"/>
      <c r="C4440" s="65"/>
      <c r="D4440" s="66"/>
      <c r="E4440" s="67"/>
      <c r="F4440" s="65"/>
      <c r="G4440" s="66"/>
      <c r="J4440" s="65"/>
      <c r="K4440" s="65"/>
      <c r="L4440" s="66"/>
      <c r="M4440" s="65"/>
      <c r="N4440" s="65"/>
      <c r="O4440" s="65"/>
      <c r="P4440" s="66"/>
      <c r="Q4440" s="31">
        <f t="shared" si="138"/>
        <v>9999</v>
      </c>
      <c r="R4440" s="31" t="str">
        <f t="shared" si="139"/>
        <v/>
      </c>
      <c r="S4440" s="29">
        <f>IF($Q4440&lt;Parâmetros!$E$19,$G4440-1,$G4440)</f>
        <v>0</v>
      </c>
    </row>
    <row r="4441" spans="1:19" ht="15" customHeight="1" x14ac:dyDescent="0.25">
      <c r="A4441" s="116"/>
      <c r="B4441" s="65"/>
      <c r="C4441" s="65"/>
      <c r="D4441" s="66"/>
      <c r="E4441" s="67"/>
      <c r="F4441" s="65"/>
      <c r="G4441" s="66"/>
      <c r="J4441" s="65"/>
      <c r="K4441" s="65"/>
      <c r="L4441" s="66"/>
      <c r="M4441" s="65"/>
      <c r="N4441" s="65"/>
      <c r="O4441" s="65"/>
      <c r="P4441" s="66"/>
      <c r="Q4441" s="31">
        <f t="shared" si="138"/>
        <v>9999</v>
      </c>
      <c r="R4441" s="31" t="str">
        <f t="shared" si="139"/>
        <v/>
      </c>
      <c r="S4441" s="29">
        <f>IF($Q4441&lt;Parâmetros!$E$19,$G4441-1,$G4441)</f>
        <v>0</v>
      </c>
    </row>
    <row r="4442" spans="1:19" ht="15" customHeight="1" x14ac:dyDescent="0.25">
      <c r="A4442" s="116"/>
      <c r="B4442" s="65"/>
      <c r="C4442" s="65"/>
      <c r="D4442" s="66"/>
      <c r="E4442" s="67"/>
      <c r="F4442" s="65"/>
      <c r="G4442" s="66"/>
      <c r="J4442" s="65"/>
      <c r="K4442" s="65"/>
      <c r="L4442" s="66"/>
      <c r="M4442" s="65"/>
      <c r="N4442" s="65"/>
      <c r="O4442" s="65"/>
      <c r="P4442" s="66"/>
      <c r="Q4442" s="31">
        <f t="shared" si="138"/>
        <v>9999</v>
      </c>
      <c r="R4442" s="31" t="str">
        <f t="shared" si="139"/>
        <v/>
      </c>
      <c r="S4442" s="29">
        <f>IF($Q4442&lt;Parâmetros!$E$19,$G4442-1,$G4442)</f>
        <v>0</v>
      </c>
    </row>
    <row r="4443" spans="1:19" ht="15" customHeight="1" x14ac:dyDescent="0.25">
      <c r="A4443" s="116"/>
      <c r="B4443" s="65"/>
      <c r="C4443" s="65"/>
      <c r="D4443" s="66"/>
      <c r="E4443" s="67"/>
      <c r="F4443" s="65"/>
      <c r="G4443" s="66"/>
      <c r="J4443" s="65"/>
      <c r="K4443" s="65"/>
      <c r="L4443" s="66"/>
      <c r="M4443" s="65"/>
      <c r="N4443" s="65"/>
      <c r="O4443" s="65"/>
      <c r="P4443" s="66"/>
      <c r="Q4443" s="31">
        <f t="shared" si="138"/>
        <v>9999</v>
      </c>
      <c r="R4443" s="31" t="str">
        <f t="shared" si="139"/>
        <v/>
      </c>
      <c r="S4443" s="29">
        <f>IF($Q4443&lt;Parâmetros!$E$19,$G4443-1,$G4443)</f>
        <v>0</v>
      </c>
    </row>
    <row r="4444" spans="1:19" ht="15" customHeight="1" x14ac:dyDescent="0.25">
      <c r="A4444" s="116"/>
      <c r="B4444" s="65"/>
      <c r="C4444" s="65"/>
      <c r="D4444" s="66"/>
      <c r="E4444" s="67"/>
      <c r="F4444" s="65"/>
      <c r="G4444" s="66"/>
      <c r="J4444" s="65"/>
      <c r="K4444" s="65"/>
      <c r="L4444" s="66"/>
      <c r="M4444" s="65"/>
      <c r="N4444" s="65"/>
      <c r="O4444" s="65"/>
      <c r="P4444" s="66"/>
      <c r="Q4444" s="31">
        <f t="shared" si="138"/>
        <v>9999</v>
      </c>
      <c r="R4444" s="31" t="str">
        <f t="shared" si="139"/>
        <v/>
      </c>
      <c r="S4444" s="29">
        <f>IF($Q4444&lt;Parâmetros!$E$19,$G4444-1,$G4444)</f>
        <v>0</v>
      </c>
    </row>
    <row r="4445" spans="1:19" ht="15" customHeight="1" x14ac:dyDescent="0.25">
      <c r="A4445" s="116"/>
      <c r="B4445" s="65"/>
      <c r="C4445" s="65"/>
      <c r="D4445" s="66"/>
      <c r="E4445" s="67"/>
      <c r="F4445" s="65"/>
      <c r="G4445" s="66"/>
      <c r="J4445" s="65"/>
      <c r="K4445" s="65"/>
      <c r="L4445" s="66"/>
      <c r="M4445" s="65"/>
      <c r="N4445" s="65"/>
      <c r="O4445" s="65"/>
      <c r="P4445" s="66"/>
      <c r="Q4445" s="31">
        <f t="shared" si="138"/>
        <v>9999</v>
      </c>
      <c r="R4445" s="31" t="str">
        <f t="shared" si="139"/>
        <v/>
      </c>
      <c r="S4445" s="29">
        <f>IF($Q4445&lt;Parâmetros!$E$19,$G4445-1,$G4445)</f>
        <v>0</v>
      </c>
    </row>
    <row r="4446" spans="1:19" ht="15" customHeight="1" x14ac:dyDescent="0.25">
      <c r="A4446" s="116"/>
      <c r="B4446" s="65"/>
      <c r="C4446" s="65"/>
      <c r="D4446" s="66"/>
      <c r="E4446" s="67"/>
      <c r="F4446" s="65"/>
      <c r="G4446" s="66"/>
      <c r="J4446" s="65"/>
      <c r="K4446" s="65"/>
      <c r="L4446" s="66"/>
      <c r="M4446" s="65"/>
      <c r="N4446" s="65"/>
      <c r="O4446" s="65"/>
      <c r="P4446" s="66"/>
      <c r="Q4446" s="31">
        <f t="shared" si="138"/>
        <v>9999</v>
      </c>
      <c r="R4446" s="31" t="str">
        <f t="shared" si="139"/>
        <v/>
      </c>
      <c r="S4446" s="29">
        <f>IF($Q4446&lt;Parâmetros!$E$19,$G4446-1,$G4446)</f>
        <v>0</v>
      </c>
    </row>
    <row r="4447" spans="1:19" ht="15" customHeight="1" x14ac:dyDescent="0.25">
      <c r="A4447" s="116"/>
      <c r="B4447" s="65"/>
      <c r="C4447" s="65"/>
      <c r="D4447" s="66"/>
      <c r="E4447" s="67"/>
      <c r="F4447" s="65"/>
      <c r="G4447" s="66"/>
      <c r="J4447" s="65"/>
      <c r="K4447" s="65"/>
      <c r="L4447" s="66"/>
      <c r="M4447" s="65"/>
      <c r="N4447" s="65"/>
      <c r="O4447" s="65"/>
      <c r="P4447" s="66"/>
      <c r="Q4447" s="31">
        <f t="shared" si="138"/>
        <v>9999</v>
      </c>
      <c r="R4447" s="31" t="str">
        <f t="shared" si="139"/>
        <v/>
      </c>
      <c r="S4447" s="29">
        <f>IF($Q4447&lt;Parâmetros!$E$19,$G4447-1,$G4447)</f>
        <v>0</v>
      </c>
    </row>
    <row r="4448" spans="1:19" ht="15" customHeight="1" x14ac:dyDescent="0.25">
      <c r="A4448" s="116"/>
      <c r="B4448" s="65"/>
      <c r="C4448" s="65"/>
      <c r="D4448" s="66"/>
      <c r="E4448" s="67"/>
      <c r="F4448" s="65"/>
      <c r="G4448" s="66"/>
      <c r="J4448" s="65"/>
      <c r="K4448" s="65"/>
      <c r="L4448" s="66"/>
      <c r="M4448" s="65"/>
      <c r="N4448" s="65"/>
      <c r="O4448" s="65"/>
      <c r="P4448" s="66"/>
      <c r="Q4448" s="31">
        <f t="shared" si="138"/>
        <v>9999</v>
      </c>
      <c r="R4448" s="31" t="str">
        <f t="shared" si="139"/>
        <v/>
      </c>
      <c r="S4448" s="29">
        <f>IF($Q4448&lt;Parâmetros!$E$19,$G4448-1,$G4448)</f>
        <v>0</v>
      </c>
    </row>
    <row r="4449" spans="1:19" ht="15" customHeight="1" x14ac:dyDescent="0.25">
      <c r="A4449" s="116"/>
      <c r="B4449" s="65"/>
      <c r="C4449" s="65"/>
      <c r="D4449" s="66"/>
      <c r="E4449" s="67"/>
      <c r="F4449" s="65"/>
      <c r="G4449" s="66"/>
      <c r="J4449" s="65"/>
      <c r="K4449" s="65"/>
      <c r="L4449" s="66"/>
      <c r="M4449" s="65"/>
      <c r="N4449" s="65"/>
      <c r="O4449" s="65"/>
      <c r="P4449" s="66"/>
      <c r="Q4449" s="31">
        <f t="shared" si="138"/>
        <v>9999</v>
      </c>
      <c r="R4449" s="31" t="str">
        <f t="shared" si="139"/>
        <v/>
      </c>
      <c r="S4449" s="29">
        <f>IF($Q4449&lt;Parâmetros!$E$19,$G4449-1,$G4449)</f>
        <v>0</v>
      </c>
    </row>
    <row r="4450" spans="1:19" ht="15" customHeight="1" x14ac:dyDescent="0.25">
      <c r="A4450" s="116"/>
      <c r="B4450" s="65"/>
      <c r="C4450" s="65"/>
      <c r="D4450" s="66"/>
      <c r="E4450" s="67"/>
      <c r="F4450" s="65"/>
      <c r="G4450" s="66"/>
      <c r="J4450" s="65"/>
      <c r="K4450" s="65"/>
      <c r="L4450" s="66"/>
      <c r="M4450" s="65"/>
      <c r="N4450" s="65"/>
      <c r="O4450" s="65"/>
      <c r="P4450" s="66"/>
      <c r="Q4450" s="31">
        <f t="shared" si="138"/>
        <v>9999</v>
      </c>
      <c r="R4450" s="31" t="str">
        <f t="shared" si="139"/>
        <v/>
      </c>
      <c r="S4450" s="29">
        <f>IF($Q4450&lt;Parâmetros!$E$19,$G4450-1,$G4450)</f>
        <v>0</v>
      </c>
    </row>
    <row r="4451" spans="1:19" ht="15" customHeight="1" x14ac:dyDescent="0.25">
      <c r="A4451" s="116"/>
      <c r="B4451" s="65"/>
      <c r="C4451" s="65"/>
      <c r="D4451" s="66"/>
      <c r="E4451" s="67"/>
      <c r="F4451" s="65"/>
      <c r="G4451" s="66"/>
      <c r="J4451" s="65"/>
      <c r="K4451" s="65"/>
      <c r="L4451" s="66"/>
      <c r="M4451" s="65"/>
      <c r="N4451" s="65"/>
      <c r="O4451" s="65"/>
      <c r="P4451" s="66"/>
      <c r="Q4451" s="31">
        <f t="shared" si="138"/>
        <v>9999</v>
      </c>
      <c r="R4451" s="31" t="str">
        <f t="shared" si="139"/>
        <v/>
      </c>
      <c r="S4451" s="29">
        <f>IF($Q4451&lt;Parâmetros!$E$19,$G4451-1,$G4451)</f>
        <v>0</v>
      </c>
    </row>
    <row r="4452" spans="1:19" ht="15" customHeight="1" x14ac:dyDescent="0.25">
      <c r="A4452" s="116"/>
      <c r="B4452" s="65"/>
      <c r="C4452" s="65"/>
      <c r="D4452" s="66"/>
      <c r="E4452" s="67"/>
      <c r="F4452" s="65"/>
      <c r="G4452" s="66"/>
      <c r="J4452" s="65"/>
      <c r="K4452" s="65"/>
      <c r="L4452" s="66"/>
      <c r="M4452" s="65"/>
      <c r="N4452" s="65"/>
      <c r="O4452" s="65"/>
      <c r="P4452" s="66"/>
      <c r="Q4452" s="31">
        <f t="shared" si="138"/>
        <v>9999</v>
      </c>
      <c r="R4452" s="31" t="str">
        <f t="shared" si="139"/>
        <v/>
      </c>
      <c r="S4452" s="29">
        <f>IF($Q4452&lt;Parâmetros!$E$19,$G4452-1,$G4452)</f>
        <v>0</v>
      </c>
    </row>
    <row r="4453" spans="1:19" ht="15" customHeight="1" x14ac:dyDescent="0.25">
      <c r="A4453" s="116"/>
      <c r="B4453" s="65"/>
      <c r="C4453" s="65"/>
      <c r="D4453" s="66"/>
      <c r="E4453" s="67"/>
      <c r="F4453" s="65"/>
      <c r="G4453" s="66"/>
      <c r="J4453" s="65"/>
      <c r="K4453" s="65"/>
      <c r="L4453" s="66"/>
      <c r="M4453" s="65"/>
      <c r="N4453" s="65"/>
      <c r="O4453" s="65"/>
      <c r="P4453" s="66"/>
      <c r="Q4453" s="31">
        <f t="shared" si="138"/>
        <v>9999</v>
      </c>
      <c r="R4453" s="31" t="str">
        <f t="shared" si="139"/>
        <v/>
      </c>
      <c r="S4453" s="29">
        <f>IF($Q4453&lt;Parâmetros!$E$19,$G4453-1,$G4453)</f>
        <v>0</v>
      </c>
    </row>
    <row r="4454" spans="1:19" ht="15" customHeight="1" x14ac:dyDescent="0.25">
      <c r="A4454" s="116"/>
      <c r="B4454" s="65"/>
      <c r="C4454" s="65"/>
      <c r="D4454" s="66"/>
      <c r="E4454" s="67"/>
      <c r="F4454" s="65"/>
      <c r="G4454" s="66"/>
      <c r="J4454" s="65"/>
      <c r="K4454" s="65"/>
      <c r="L4454" s="66"/>
      <c r="M4454" s="65"/>
      <c r="N4454" s="65"/>
      <c r="O4454" s="65"/>
      <c r="P4454" s="66"/>
      <c r="Q4454" s="31">
        <f t="shared" si="138"/>
        <v>9999</v>
      </c>
      <c r="R4454" s="31" t="str">
        <f t="shared" si="139"/>
        <v/>
      </c>
      <c r="S4454" s="29">
        <f>IF($Q4454&lt;Parâmetros!$E$19,$G4454-1,$G4454)</f>
        <v>0</v>
      </c>
    </row>
    <row r="4455" spans="1:19" ht="15" customHeight="1" x14ac:dyDescent="0.25">
      <c r="A4455" s="116"/>
      <c r="B4455" s="65"/>
      <c r="C4455" s="65"/>
      <c r="D4455" s="66"/>
      <c r="E4455" s="67"/>
      <c r="F4455" s="65"/>
      <c r="G4455" s="66"/>
      <c r="J4455" s="65"/>
      <c r="K4455" s="65"/>
      <c r="L4455" s="66"/>
      <c r="M4455" s="65"/>
      <c r="N4455" s="65"/>
      <c r="O4455" s="65"/>
      <c r="P4455" s="66"/>
      <c r="Q4455" s="31">
        <f t="shared" si="138"/>
        <v>9999</v>
      </c>
      <c r="R4455" s="31" t="str">
        <f t="shared" si="139"/>
        <v/>
      </c>
      <c r="S4455" s="29">
        <f>IF($Q4455&lt;Parâmetros!$E$19,$G4455-1,$G4455)</f>
        <v>0</v>
      </c>
    </row>
    <row r="4456" spans="1:19" ht="15" customHeight="1" x14ac:dyDescent="0.25">
      <c r="A4456" s="116"/>
      <c r="B4456" s="65"/>
      <c r="C4456" s="65"/>
      <c r="D4456" s="66"/>
      <c r="E4456" s="67"/>
      <c r="F4456" s="65"/>
      <c r="G4456" s="66"/>
      <c r="J4456" s="65"/>
      <c r="K4456" s="65"/>
      <c r="L4456" s="66"/>
      <c r="M4456" s="65"/>
      <c r="N4456" s="65"/>
      <c r="O4456" s="65"/>
      <c r="P4456" s="66"/>
      <c r="Q4456" s="31">
        <f t="shared" si="138"/>
        <v>9999</v>
      </c>
      <c r="R4456" s="31" t="str">
        <f t="shared" si="139"/>
        <v/>
      </c>
      <c r="S4456" s="29">
        <f>IF($Q4456&lt;Parâmetros!$E$19,$G4456-1,$G4456)</f>
        <v>0</v>
      </c>
    </row>
    <row r="4457" spans="1:19" ht="15" customHeight="1" x14ac:dyDescent="0.25">
      <c r="A4457" s="116"/>
      <c r="B4457" s="65"/>
      <c r="C4457" s="65"/>
      <c r="D4457" s="66"/>
      <c r="E4457" s="67"/>
      <c r="F4457" s="65"/>
      <c r="G4457" s="66"/>
      <c r="J4457" s="65"/>
      <c r="K4457" s="65"/>
      <c r="L4457" s="66"/>
      <c r="M4457" s="65"/>
      <c r="N4457" s="65"/>
      <c r="O4457" s="65"/>
      <c r="P4457" s="66"/>
      <c r="Q4457" s="31">
        <f t="shared" si="138"/>
        <v>9999</v>
      </c>
      <c r="R4457" s="31" t="str">
        <f t="shared" si="139"/>
        <v/>
      </c>
      <c r="S4457" s="29">
        <f>IF($Q4457&lt;Parâmetros!$E$19,$G4457-1,$G4457)</f>
        <v>0</v>
      </c>
    </row>
    <row r="4458" spans="1:19" ht="15" customHeight="1" x14ac:dyDescent="0.25">
      <c r="A4458" s="116"/>
      <c r="B4458" s="65"/>
      <c r="C4458" s="65"/>
      <c r="D4458" s="66"/>
      <c r="E4458" s="67"/>
      <c r="F4458" s="65"/>
      <c r="G4458" s="66"/>
      <c r="J4458" s="65"/>
      <c r="K4458" s="65"/>
      <c r="L4458" s="66"/>
      <c r="M4458" s="65"/>
      <c r="N4458" s="65"/>
      <c r="O4458" s="65"/>
      <c r="P4458" s="66"/>
      <c r="Q4458" s="31">
        <f t="shared" si="138"/>
        <v>9999</v>
      </c>
      <c r="R4458" s="31" t="str">
        <f t="shared" si="139"/>
        <v/>
      </c>
      <c r="S4458" s="29">
        <f>IF($Q4458&lt;Parâmetros!$E$19,$G4458-1,$G4458)</f>
        <v>0</v>
      </c>
    </row>
    <row r="4459" spans="1:19" ht="15" customHeight="1" x14ac:dyDescent="0.25">
      <c r="A4459" s="116"/>
      <c r="B4459" s="65"/>
      <c r="C4459" s="65"/>
      <c r="D4459" s="66"/>
      <c r="E4459" s="67"/>
      <c r="F4459" s="65"/>
      <c r="G4459" s="66"/>
      <c r="J4459" s="65"/>
      <c r="K4459" s="65"/>
      <c r="L4459" s="66"/>
      <c r="M4459" s="65"/>
      <c r="N4459" s="65"/>
      <c r="O4459" s="65"/>
      <c r="P4459" s="66"/>
      <c r="Q4459" s="31">
        <f t="shared" si="138"/>
        <v>9999</v>
      </c>
      <c r="R4459" s="31" t="str">
        <f t="shared" si="139"/>
        <v/>
      </c>
      <c r="S4459" s="29">
        <f>IF($Q4459&lt;Parâmetros!$E$19,$G4459-1,$G4459)</f>
        <v>0</v>
      </c>
    </row>
    <row r="4460" spans="1:19" ht="15" customHeight="1" x14ac:dyDescent="0.25">
      <c r="A4460" s="116"/>
      <c r="B4460" s="65"/>
      <c r="C4460" s="65"/>
      <c r="D4460" s="66"/>
      <c r="E4460" s="67"/>
      <c r="F4460" s="65"/>
      <c r="G4460" s="66"/>
      <c r="J4460" s="65"/>
      <c r="K4460" s="65"/>
      <c r="L4460" s="66"/>
      <c r="M4460" s="65"/>
      <c r="N4460" s="65"/>
      <c r="O4460" s="65"/>
      <c r="P4460" s="66"/>
      <c r="Q4460" s="31">
        <f t="shared" si="138"/>
        <v>9999</v>
      </c>
      <c r="R4460" s="31" t="str">
        <f t="shared" si="139"/>
        <v/>
      </c>
      <c r="S4460" s="29">
        <f>IF($Q4460&lt;Parâmetros!$E$19,$G4460-1,$G4460)</f>
        <v>0</v>
      </c>
    </row>
    <row r="4461" spans="1:19" ht="15" customHeight="1" x14ac:dyDescent="0.25">
      <c r="A4461" s="116"/>
      <c r="B4461" s="65"/>
      <c r="C4461" s="65"/>
      <c r="D4461" s="66"/>
      <c r="E4461" s="67"/>
      <c r="F4461" s="65"/>
      <c r="G4461" s="66"/>
      <c r="J4461" s="65"/>
      <c r="K4461" s="65"/>
      <c r="L4461" s="66"/>
      <c r="M4461" s="65"/>
      <c r="N4461" s="65"/>
      <c r="O4461" s="65"/>
      <c r="P4461" s="66"/>
      <c r="Q4461" s="31">
        <f t="shared" si="138"/>
        <v>9999</v>
      </c>
      <c r="R4461" s="31" t="str">
        <f t="shared" si="139"/>
        <v/>
      </c>
      <c r="S4461" s="29">
        <f>IF($Q4461&lt;Parâmetros!$E$19,$G4461-1,$G4461)</f>
        <v>0</v>
      </c>
    </row>
    <row r="4462" spans="1:19" ht="15" customHeight="1" x14ac:dyDescent="0.25">
      <c r="A4462" s="116"/>
      <c r="B4462" s="65"/>
      <c r="C4462" s="65"/>
      <c r="D4462" s="66"/>
      <c r="E4462" s="67"/>
      <c r="F4462" s="65"/>
      <c r="G4462" s="66"/>
      <c r="J4462" s="65"/>
      <c r="K4462" s="65"/>
      <c r="L4462" s="66"/>
      <c r="M4462" s="65"/>
      <c r="N4462" s="65"/>
      <c r="O4462" s="65"/>
      <c r="P4462" s="66"/>
      <c r="Q4462" s="31">
        <f t="shared" si="138"/>
        <v>9999</v>
      </c>
      <c r="R4462" s="31" t="str">
        <f t="shared" si="139"/>
        <v/>
      </c>
      <c r="S4462" s="29">
        <f>IF($Q4462&lt;Parâmetros!$E$19,$G4462-1,$G4462)</f>
        <v>0</v>
      </c>
    </row>
    <row r="4463" spans="1:19" ht="15" customHeight="1" x14ac:dyDescent="0.25">
      <c r="A4463" s="116"/>
      <c r="B4463" s="65"/>
      <c r="C4463" s="65"/>
      <c r="D4463" s="66"/>
      <c r="E4463" s="67"/>
      <c r="F4463" s="65"/>
      <c r="G4463" s="66"/>
      <c r="J4463" s="65"/>
      <c r="K4463" s="65"/>
      <c r="L4463" s="66"/>
      <c r="M4463" s="65"/>
      <c r="N4463" s="65"/>
      <c r="O4463" s="65"/>
      <c r="P4463" s="66"/>
      <c r="Q4463" s="31">
        <f t="shared" si="138"/>
        <v>9999</v>
      </c>
      <c r="R4463" s="31" t="str">
        <f t="shared" si="139"/>
        <v/>
      </c>
      <c r="S4463" s="29">
        <f>IF($Q4463&lt;Parâmetros!$E$19,$G4463-1,$G4463)</f>
        <v>0</v>
      </c>
    </row>
    <row r="4464" spans="1:19" ht="15" customHeight="1" x14ac:dyDescent="0.25">
      <c r="A4464" s="116"/>
      <c r="B4464" s="65"/>
      <c r="C4464" s="65"/>
      <c r="D4464" s="66"/>
      <c r="E4464" s="67"/>
      <c r="F4464" s="65"/>
      <c r="G4464" s="66"/>
      <c r="J4464" s="65"/>
      <c r="K4464" s="65"/>
      <c r="L4464" s="66"/>
      <c r="M4464" s="65"/>
      <c r="N4464" s="65"/>
      <c r="O4464" s="65"/>
      <c r="P4464" s="66"/>
      <c r="Q4464" s="31">
        <f t="shared" si="138"/>
        <v>9999</v>
      </c>
      <c r="R4464" s="31" t="str">
        <f t="shared" si="139"/>
        <v/>
      </c>
      <c r="S4464" s="29">
        <f>IF($Q4464&lt;Parâmetros!$E$19,$G4464-1,$G4464)</f>
        <v>0</v>
      </c>
    </row>
    <row r="4465" spans="1:19" ht="15" customHeight="1" x14ac:dyDescent="0.25">
      <c r="A4465" s="116"/>
      <c r="B4465" s="65"/>
      <c r="C4465" s="65"/>
      <c r="D4465" s="66"/>
      <c r="E4465" s="67"/>
      <c r="F4465" s="65"/>
      <c r="G4465" s="66"/>
      <c r="J4465" s="65"/>
      <c r="K4465" s="65"/>
      <c r="L4465" s="66"/>
      <c r="M4465" s="65"/>
      <c r="N4465" s="65"/>
      <c r="O4465" s="65"/>
      <c r="P4465" s="66"/>
      <c r="Q4465" s="31">
        <f t="shared" si="138"/>
        <v>9999</v>
      </c>
      <c r="R4465" s="31" t="str">
        <f t="shared" si="139"/>
        <v/>
      </c>
      <c r="S4465" s="29">
        <f>IF($Q4465&lt;Parâmetros!$E$19,$G4465-1,$G4465)</f>
        <v>0</v>
      </c>
    </row>
    <row r="4466" spans="1:19" ht="15" customHeight="1" x14ac:dyDescent="0.25">
      <c r="A4466" s="116"/>
      <c r="B4466" s="65"/>
      <c r="C4466" s="65"/>
      <c r="D4466" s="66"/>
      <c r="E4466" s="67"/>
      <c r="F4466" s="65"/>
      <c r="G4466" s="66"/>
      <c r="J4466" s="65"/>
      <c r="K4466" s="65"/>
      <c r="L4466" s="66"/>
      <c r="M4466" s="65"/>
      <c r="N4466" s="65"/>
      <c r="O4466" s="65"/>
      <c r="P4466" s="66"/>
      <c r="Q4466" s="31">
        <f t="shared" si="138"/>
        <v>9999</v>
      </c>
      <c r="R4466" s="31" t="str">
        <f t="shared" si="139"/>
        <v/>
      </c>
      <c r="S4466" s="29">
        <f>IF($Q4466&lt;Parâmetros!$E$19,$G4466-1,$G4466)</f>
        <v>0</v>
      </c>
    </row>
    <row r="4467" spans="1:19" ht="15" customHeight="1" x14ac:dyDescent="0.25">
      <c r="A4467" s="116"/>
      <c r="B4467" s="65"/>
      <c r="C4467" s="65"/>
      <c r="D4467" s="66"/>
      <c r="E4467" s="67"/>
      <c r="F4467" s="65"/>
      <c r="G4467" s="66"/>
      <c r="J4467" s="65"/>
      <c r="K4467" s="65"/>
      <c r="L4467" s="66"/>
      <c r="M4467" s="65"/>
      <c r="N4467" s="65"/>
      <c r="O4467" s="65"/>
      <c r="P4467" s="66"/>
      <c r="Q4467" s="31">
        <f t="shared" si="138"/>
        <v>9999</v>
      </c>
      <c r="R4467" s="31" t="str">
        <f t="shared" si="139"/>
        <v/>
      </c>
      <c r="S4467" s="29">
        <f>IF($Q4467&lt;Parâmetros!$E$19,$G4467-1,$G4467)</f>
        <v>0</v>
      </c>
    </row>
    <row r="4468" spans="1:19" ht="15" customHeight="1" x14ac:dyDescent="0.25">
      <c r="A4468" s="116"/>
      <c r="B4468" s="65"/>
      <c r="C4468" s="65"/>
      <c r="D4468" s="66"/>
      <c r="E4468" s="67"/>
      <c r="F4468" s="65"/>
      <c r="G4468" s="66"/>
      <c r="J4468" s="65"/>
      <c r="K4468" s="65"/>
      <c r="L4468" s="66"/>
      <c r="M4468" s="65"/>
      <c r="N4468" s="65"/>
      <c r="O4468" s="65"/>
      <c r="P4468" s="66"/>
      <c r="Q4468" s="31">
        <f t="shared" si="138"/>
        <v>9999</v>
      </c>
      <c r="R4468" s="31" t="str">
        <f t="shared" si="139"/>
        <v/>
      </c>
      <c r="S4468" s="29">
        <f>IF($Q4468&lt;Parâmetros!$E$19,$G4468-1,$G4468)</f>
        <v>0</v>
      </c>
    </row>
    <row r="4469" spans="1:19" ht="15" customHeight="1" x14ac:dyDescent="0.25">
      <c r="A4469" s="116"/>
      <c r="B4469" s="65"/>
      <c r="C4469" s="65"/>
      <c r="D4469" s="66"/>
      <c r="E4469" s="67"/>
      <c r="F4469" s="65"/>
      <c r="G4469" s="66"/>
      <c r="J4469" s="65"/>
      <c r="K4469" s="65"/>
      <c r="L4469" s="66"/>
      <c r="M4469" s="65"/>
      <c r="N4469" s="65"/>
      <c r="O4469" s="65"/>
      <c r="P4469" s="66"/>
      <c r="Q4469" s="31">
        <f t="shared" si="138"/>
        <v>9999</v>
      </c>
      <c r="R4469" s="31" t="str">
        <f t="shared" si="139"/>
        <v/>
      </c>
      <c r="S4469" s="29">
        <f>IF($Q4469&lt;Parâmetros!$E$19,$G4469-1,$G4469)</f>
        <v>0</v>
      </c>
    </row>
    <row r="4470" spans="1:19" ht="15" customHeight="1" x14ac:dyDescent="0.25">
      <c r="A4470" s="116"/>
      <c r="B4470" s="65"/>
      <c r="C4470" s="65"/>
      <c r="D4470" s="66"/>
      <c r="E4470" s="67"/>
      <c r="F4470" s="65"/>
      <c r="G4470" s="66"/>
      <c r="J4470" s="65"/>
      <c r="K4470" s="65"/>
      <c r="L4470" s="66"/>
      <c r="M4470" s="65"/>
      <c r="N4470" s="65"/>
      <c r="O4470" s="65"/>
      <c r="P4470" s="66"/>
      <c r="Q4470" s="31">
        <f t="shared" si="138"/>
        <v>9999</v>
      </c>
      <c r="R4470" s="31" t="str">
        <f t="shared" si="139"/>
        <v/>
      </c>
      <c r="S4470" s="29">
        <f>IF($Q4470&lt;Parâmetros!$E$19,$G4470-1,$G4470)</f>
        <v>0</v>
      </c>
    </row>
    <row r="4471" spans="1:19" ht="15" customHeight="1" x14ac:dyDescent="0.25">
      <c r="A4471" s="116"/>
      <c r="B4471" s="65"/>
      <c r="C4471" s="65"/>
      <c r="D4471" s="66"/>
      <c r="E4471" s="67"/>
      <c r="F4471" s="65"/>
      <c r="G4471" s="66"/>
      <c r="J4471" s="65"/>
      <c r="K4471" s="65"/>
      <c r="L4471" s="66"/>
      <c r="M4471" s="65"/>
      <c r="N4471" s="65"/>
      <c r="O4471" s="65"/>
      <c r="P4471" s="66"/>
      <c r="Q4471" s="31">
        <f t="shared" si="138"/>
        <v>9999</v>
      </c>
      <c r="R4471" s="31" t="str">
        <f t="shared" si="139"/>
        <v/>
      </c>
      <c r="S4471" s="29">
        <f>IF($Q4471&lt;Parâmetros!$E$19,$G4471-1,$G4471)</f>
        <v>0</v>
      </c>
    </row>
    <row r="4472" spans="1:19" ht="15" customHeight="1" x14ac:dyDescent="0.25">
      <c r="A4472" s="116"/>
      <c r="B4472" s="65"/>
      <c r="C4472" s="65"/>
      <c r="D4472" s="66"/>
      <c r="E4472" s="67"/>
      <c r="F4472" s="65"/>
      <c r="G4472" s="66"/>
      <c r="J4472" s="65"/>
      <c r="K4472" s="65"/>
      <c r="L4472" s="66"/>
      <c r="M4472" s="65"/>
      <c r="N4472" s="65"/>
      <c r="O4472" s="65"/>
      <c r="P4472" s="66"/>
      <c r="Q4472" s="31">
        <f t="shared" si="138"/>
        <v>9999</v>
      </c>
      <c r="R4472" s="31" t="str">
        <f t="shared" si="139"/>
        <v/>
      </c>
      <c r="S4472" s="29">
        <f>IF($Q4472&lt;Parâmetros!$E$19,$G4472-1,$G4472)</f>
        <v>0</v>
      </c>
    </row>
    <row r="4473" spans="1:19" ht="15" customHeight="1" x14ac:dyDescent="0.25">
      <c r="A4473" s="116"/>
      <c r="B4473" s="65"/>
      <c r="C4473" s="65"/>
      <c r="D4473" s="66"/>
      <c r="E4473" s="67"/>
      <c r="F4473" s="65"/>
      <c r="G4473" s="66"/>
      <c r="J4473" s="65"/>
      <c r="K4473" s="65"/>
      <c r="L4473" s="66"/>
      <c r="M4473" s="65"/>
      <c r="N4473" s="65"/>
      <c r="O4473" s="65"/>
      <c r="P4473" s="66"/>
      <c r="Q4473" s="31">
        <f t="shared" si="138"/>
        <v>9999</v>
      </c>
      <c r="R4473" s="31" t="str">
        <f t="shared" si="139"/>
        <v/>
      </c>
      <c r="S4473" s="29">
        <f>IF($Q4473&lt;Parâmetros!$E$19,$G4473-1,$G4473)</f>
        <v>0</v>
      </c>
    </row>
    <row r="4474" spans="1:19" ht="15" customHeight="1" x14ac:dyDescent="0.25">
      <c r="A4474" s="116"/>
      <c r="B4474" s="65"/>
      <c r="C4474" s="65"/>
      <c r="D4474" s="66"/>
      <c r="E4474" s="67"/>
      <c r="F4474" s="65"/>
      <c r="G4474" s="66"/>
      <c r="J4474" s="65"/>
      <c r="K4474" s="65"/>
      <c r="L4474" s="66"/>
      <c r="M4474" s="65"/>
      <c r="N4474" s="65"/>
      <c r="O4474" s="65"/>
      <c r="P4474" s="66"/>
      <c r="Q4474" s="31">
        <f t="shared" si="138"/>
        <v>9999</v>
      </c>
      <c r="R4474" s="31" t="str">
        <f t="shared" si="139"/>
        <v/>
      </c>
      <c r="S4474" s="29">
        <f>IF($Q4474&lt;Parâmetros!$E$19,$G4474-1,$G4474)</f>
        <v>0</v>
      </c>
    </row>
    <row r="4475" spans="1:19" ht="15" customHeight="1" x14ac:dyDescent="0.25">
      <c r="A4475" s="116"/>
      <c r="B4475" s="65"/>
      <c r="C4475" s="65"/>
      <c r="D4475" s="66"/>
      <c r="E4475" s="67"/>
      <c r="F4475" s="65"/>
      <c r="G4475" s="66"/>
      <c r="J4475" s="65"/>
      <c r="K4475" s="65"/>
      <c r="L4475" s="66"/>
      <c r="M4475" s="65"/>
      <c r="N4475" s="65"/>
      <c r="O4475" s="65"/>
      <c r="P4475" s="66"/>
      <c r="Q4475" s="31">
        <f t="shared" si="138"/>
        <v>9999</v>
      </c>
      <c r="R4475" s="31" t="str">
        <f t="shared" si="139"/>
        <v/>
      </c>
      <c r="S4475" s="29">
        <f>IF($Q4475&lt;Parâmetros!$E$19,$G4475-1,$G4475)</f>
        <v>0</v>
      </c>
    </row>
    <row r="4476" spans="1:19" ht="15" customHeight="1" x14ac:dyDescent="0.25">
      <c r="A4476" s="116"/>
      <c r="B4476" s="65"/>
      <c r="C4476" s="65"/>
      <c r="D4476" s="66"/>
      <c r="E4476" s="67"/>
      <c r="F4476" s="65"/>
      <c r="G4476" s="66"/>
      <c r="J4476" s="65"/>
      <c r="K4476" s="65"/>
      <c r="L4476" s="66"/>
      <c r="M4476" s="65"/>
      <c r="N4476" s="65"/>
      <c r="O4476" s="65"/>
      <c r="P4476" s="66"/>
      <c r="Q4476" s="31">
        <f t="shared" ref="Q4476:Q4539" si="140">IFERROR(VALUE(LEFT($J4476,2))*60+VALUE(MID($J4476,4,2)),9999)</f>
        <v>9999</v>
      </c>
      <c r="R4476" s="31" t="str">
        <f t="shared" ref="R4476:R4539" si="141">IFERROR(VALUE(LEFT($K4476,2))*60+VALUE(MID($K4476,4,2)),"")</f>
        <v/>
      </c>
      <c r="S4476" s="29">
        <f>IF($Q4476&lt;Parâmetros!$E$19,$G4476-1,$G4476)</f>
        <v>0</v>
      </c>
    </row>
    <row r="4477" spans="1:19" ht="15" customHeight="1" x14ac:dyDescent="0.25">
      <c r="A4477" s="116"/>
      <c r="B4477" s="65"/>
      <c r="C4477" s="65"/>
      <c r="D4477" s="66"/>
      <c r="E4477" s="67"/>
      <c r="F4477" s="65"/>
      <c r="G4477" s="66"/>
      <c r="J4477" s="65"/>
      <c r="K4477" s="65"/>
      <c r="L4477" s="66"/>
      <c r="M4477" s="65"/>
      <c r="N4477" s="65"/>
      <c r="O4477" s="65"/>
      <c r="P4477" s="66"/>
      <c r="Q4477" s="31">
        <f t="shared" si="140"/>
        <v>9999</v>
      </c>
      <c r="R4477" s="31" t="str">
        <f t="shared" si="141"/>
        <v/>
      </c>
      <c r="S4477" s="29">
        <f>IF($Q4477&lt;Parâmetros!$E$19,$G4477-1,$G4477)</f>
        <v>0</v>
      </c>
    </row>
    <row r="4478" spans="1:19" ht="15" customHeight="1" x14ac:dyDescent="0.25">
      <c r="A4478" s="116"/>
      <c r="B4478" s="65"/>
      <c r="C4478" s="65"/>
      <c r="D4478" s="66"/>
      <c r="E4478" s="67"/>
      <c r="F4478" s="65"/>
      <c r="G4478" s="66"/>
      <c r="J4478" s="65"/>
      <c r="K4478" s="65"/>
      <c r="L4478" s="66"/>
      <c r="M4478" s="65"/>
      <c r="N4478" s="65"/>
      <c r="O4478" s="65"/>
      <c r="P4478" s="66"/>
      <c r="Q4478" s="31">
        <f t="shared" si="140"/>
        <v>9999</v>
      </c>
      <c r="R4478" s="31" t="str">
        <f t="shared" si="141"/>
        <v/>
      </c>
      <c r="S4478" s="29">
        <f>IF($Q4478&lt;Parâmetros!$E$19,$G4478-1,$G4478)</f>
        <v>0</v>
      </c>
    </row>
    <row r="4479" spans="1:19" ht="15" customHeight="1" x14ac:dyDescent="0.25">
      <c r="A4479" s="116"/>
      <c r="B4479" s="65"/>
      <c r="C4479" s="65"/>
      <c r="D4479" s="66"/>
      <c r="E4479" s="67"/>
      <c r="F4479" s="65"/>
      <c r="G4479" s="66"/>
      <c r="J4479" s="65"/>
      <c r="K4479" s="65"/>
      <c r="L4479" s="66"/>
      <c r="M4479" s="65"/>
      <c r="O4479" s="65"/>
      <c r="P4479" s="66"/>
      <c r="Q4479" s="31">
        <f t="shared" si="140"/>
        <v>9999</v>
      </c>
      <c r="R4479" s="31" t="str">
        <f t="shared" si="141"/>
        <v/>
      </c>
      <c r="S4479" s="29">
        <f>IF($Q4479&lt;Parâmetros!$E$19,$G4479-1,$G4479)</f>
        <v>0</v>
      </c>
    </row>
    <row r="4480" spans="1:19" ht="15" customHeight="1" x14ac:dyDescent="0.25">
      <c r="A4480" s="116"/>
      <c r="B4480" s="65"/>
      <c r="C4480" s="65"/>
      <c r="D4480" s="66"/>
      <c r="E4480" s="67"/>
      <c r="F4480" s="65"/>
      <c r="G4480" s="66"/>
      <c r="J4480" s="65"/>
      <c r="K4480" s="65"/>
      <c r="L4480" s="66"/>
      <c r="M4480" s="65"/>
      <c r="N4480" s="65"/>
      <c r="O4480" s="65"/>
      <c r="P4480" s="66"/>
      <c r="Q4480" s="31">
        <f t="shared" si="140"/>
        <v>9999</v>
      </c>
      <c r="R4480" s="31" t="str">
        <f t="shared" si="141"/>
        <v/>
      </c>
      <c r="S4480" s="29">
        <f>IF($Q4480&lt;Parâmetros!$E$19,$G4480-1,$G4480)</f>
        <v>0</v>
      </c>
    </row>
    <row r="4481" spans="1:19" ht="15" customHeight="1" x14ac:dyDescent="0.25">
      <c r="A4481" s="116"/>
      <c r="B4481" s="65"/>
      <c r="C4481" s="65"/>
      <c r="D4481" s="66"/>
      <c r="E4481" s="67"/>
      <c r="F4481" s="65"/>
      <c r="G4481" s="66"/>
      <c r="J4481" s="65"/>
      <c r="K4481" s="65"/>
      <c r="L4481" s="66"/>
      <c r="M4481" s="65"/>
      <c r="O4481" s="65"/>
      <c r="P4481" s="66"/>
      <c r="Q4481" s="31">
        <f t="shared" si="140"/>
        <v>9999</v>
      </c>
      <c r="R4481" s="31" t="str">
        <f t="shared" si="141"/>
        <v/>
      </c>
      <c r="S4481" s="29">
        <f>IF($Q4481&lt;Parâmetros!$E$19,$G4481-1,$G4481)</f>
        <v>0</v>
      </c>
    </row>
    <row r="4482" spans="1:19" ht="15" customHeight="1" x14ac:dyDescent="0.25">
      <c r="A4482" s="116"/>
      <c r="B4482" s="65"/>
      <c r="C4482" s="65"/>
      <c r="D4482" s="66"/>
      <c r="E4482" s="67"/>
      <c r="F4482" s="65"/>
      <c r="G4482" s="66"/>
      <c r="J4482" s="65"/>
      <c r="K4482" s="65"/>
      <c r="L4482" s="66"/>
      <c r="M4482" s="65"/>
      <c r="O4482" s="65"/>
      <c r="P4482" s="66"/>
      <c r="Q4482" s="31">
        <f t="shared" si="140"/>
        <v>9999</v>
      </c>
      <c r="R4482" s="31" t="str">
        <f t="shared" si="141"/>
        <v/>
      </c>
      <c r="S4482" s="29">
        <f>IF($Q4482&lt;Parâmetros!$E$19,$G4482-1,$G4482)</f>
        <v>0</v>
      </c>
    </row>
    <row r="4483" spans="1:19" ht="15" customHeight="1" x14ac:dyDescent="0.25">
      <c r="A4483" s="116"/>
      <c r="B4483" s="65"/>
      <c r="C4483" s="65"/>
      <c r="D4483" s="66"/>
      <c r="E4483" s="67"/>
      <c r="F4483" s="65"/>
      <c r="G4483" s="66"/>
      <c r="J4483" s="65"/>
      <c r="K4483" s="65"/>
      <c r="L4483" s="66"/>
      <c r="M4483" s="65"/>
      <c r="N4483" s="65"/>
      <c r="O4483" s="65"/>
      <c r="P4483" s="66"/>
      <c r="Q4483" s="31">
        <f t="shared" si="140"/>
        <v>9999</v>
      </c>
      <c r="R4483" s="31" t="str">
        <f t="shared" si="141"/>
        <v/>
      </c>
      <c r="S4483" s="29">
        <f>IF($Q4483&lt;Parâmetros!$E$19,$G4483-1,$G4483)</f>
        <v>0</v>
      </c>
    </row>
    <row r="4484" spans="1:19" ht="15" customHeight="1" x14ac:dyDescent="0.25">
      <c r="A4484" s="116"/>
      <c r="B4484" s="65"/>
      <c r="C4484" s="65"/>
      <c r="D4484" s="66"/>
      <c r="E4484" s="67"/>
      <c r="F4484" s="65"/>
      <c r="G4484" s="66"/>
      <c r="J4484" s="65"/>
      <c r="K4484" s="65"/>
      <c r="L4484" s="66"/>
      <c r="M4484" s="65"/>
      <c r="O4484" s="65"/>
      <c r="P4484" s="66"/>
      <c r="Q4484" s="31">
        <f t="shared" si="140"/>
        <v>9999</v>
      </c>
      <c r="R4484" s="31" t="str">
        <f t="shared" si="141"/>
        <v/>
      </c>
      <c r="S4484" s="29">
        <f>IF($Q4484&lt;Parâmetros!$E$19,$G4484-1,$G4484)</f>
        <v>0</v>
      </c>
    </row>
    <row r="4485" spans="1:19" ht="15" customHeight="1" x14ac:dyDescent="0.25">
      <c r="A4485" s="116"/>
      <c r="B4485" s="65"/>
      <c r="C4485" s="65"/>
      <c r="D4485" s="66"/>
      <c r="E4485" s="67"/>
      <c r="F4485" s="65"/>
      <c r="G4485" s="66"/>
      <c r="J4485" s="65"/>
      <c r="K4485" s="65"/>
      <c r="L4485" s="66"/>
      <c r="M4485" s="65"/>
      <c r="O4485" s="65"/>
      <c r="P4485" s="66"/>
      <c r="Q4485" s="31">
        <f t="shared" si="140"/>
        <v>9999</v>
      </c>
      <c r="R4485" s="31" t="str">
        <f t="shared" si="141"/>
        <v/>
      </c>
      <c r="S4485" s="29">
        <f>IF($Q4485&lt;Parâmetros!$E$19,$G4485-1,$G4485)</f>
        <v>0</v>
      </c>
    </row>
    <row r="4486" spans="1:19" ht="15" customHeight="1" x14ac:dyDescent="0.25">
      <c r="A4486" s="116"/>
      <c r="B4486" s="65"/>
      <c r="C4486" s="65"/>
      <c r="D4486" s="66"/>
      <c r="E4486" s="67"/>
      <c r="F4486" s="65"/>
      <c r="G4486" s="66"/>
      <c r="J4486" s="65"/>
      <c r="K4486" s="65"/>
      <c r="L4486" s="66"/>
      <c r="M4486" s="65"/>
      <c r="O4486" s="65"/>
      <c r="P4486" s="66"/>
      <c r="Q4486" s="31">
        <f t="shared" si="140"/>
        <v>9999</v>
      </c>
      <c r="R4486" s="31" t="str">
        <f t="shared" si="141"/>
        <v/>
      </c>
      <c r="S4486" s="29">
        <f>IF($Q4486&lt;Parâmetros!$E$19,$G4486-1,$G4486)</f>
        <v>0</v>
      </c>
    </row>
    <row r="4487" spans="1:19" ht="15" customHeight="1" x14ac:dyDescent="0.25">
      <c r="A4487" s="116"/>
      <c r="B4487" s="65"/>
      <c r="C4487" s="65"/>
      <c r="D4487" s="66"/>
      <c r="E4487" s="67"/>
      <c r="F4487" s="65"/>
      <c r="G4487" s="66"/>
      <c r="J4487" s="65"/>
      <c r="K4487" s="65"/>
      <c r="L4487" s="66"/>
      <c r="M4487" s="65"/>
      <c r="N4487" s="65"/>
      <c r="O4487" s="65"/>
      <c r="P4487" s="66"/>
      <c r="Q4487" s="31">
        <f t="shared" si="140"/>
        <v>9999</v>
      </c>
      <c r="R4487" s="31" t="str">
        <f t="shared" si="141"/>
        <v/>
      </c>
      <c r="S4487" s="29">
        <f>IF($Q4487&lt;Parâmetros!$E$19,$G4487-1,$G4487)</f>
        <v>0</v>
      </c>
    </row>
    <row r="4488" spans="1:19" ht="15" customHeight="1" x14ac:dyDescent="0.25">
      <c r="A4488" s="116"/>
      <c r="B4488" s="65"/>
      <c r="C4488" s="65"/>
      <c r="D4488" s="66"/>
      <c r="E4488" s="67"/>
      <c r="F4488" s="65"/>
      <c r="G4488" s="66"/>
      <c r="J4488" s="65"/>
      <c r="K4488" s="65"/>
      <c r="L4488" s="66"/>
      <c r="M4488" s="65"/>
      <c r="N4488" s="65"/>
      <c r="O4488" s="65"/>
      <c r="P4488" s="66"/>
      <c r="Q4488" s="31">
        <f t="shared" si="140"/>
        <v>9999</v>
      </c>
      <c r="R4488" s="31" t="str">
        <f t="shared" si="141"/>
        <v/>
      </c>
      <c r="S4488" s="29">
        <f>IF($Q4488&lt;Parâmetros!$E$19,$G4488-1,$G4488)</f>
        <v>0</v>
      </c>
    </row>
    <row r="4489" spans="1:19" ht="15" customHeight="1" x14ac:dyDescent="0.25">
      <c r="A4489" s="116"/>
      <c r="B4489" s="65"/>
      <c r="C4489" s="65"/>
      <c r="D4489" s="66"/>
      <c r="E4489" s="67"/>
      <c r="F4489" s="65"/>
      <c r="G4489" s="66"/>
      <c r="J4489" s="65"/>
      <c r="K4489" s="65"/>
      <c r="L4489" s="66"/>
      <c r="M4489" s="65"/>
      <c r="O4489" s="65"/>
      <c r="P4489" s="66"/>
      <c r="Q4489" s="31">
        <f t="shared" si="140"/>
        <v>9999</v>
      </c>
      <c r="R4489" s="31" t="str">
        <f t="shared" si="141"/>
        <v/>
      </c>
      <c r="S4489" s="29">
        <f>IF($Q4489&lt;Parâmetros!$E$19,$G4489-1,$G4489)</f>
        <v>0</v>
      </c>
    </row>
    <row r="4490" spans="1:19" ht="15" customHeight="1" x14ac:dyDescent="0.25">
      <c r="A4490" s="116"/>
      <c r="B4490" s="65"/>
      <c r="C4490" s="65"/>
      <c r="D4490" s="66"/>
      <c r="E4490" s="67"/>
      <c r="F4490" s="65"/>
      <c r="G4490" s="66"/>
      <c r="J4490" s="65"/>
      <c r="K4490" s="65"/>
      <c r="L4490" s="66"/>
      <c r="M4490" s="65"/>
      <c r="N4490" s="65"/>
      <c r="O4490" s="65"/>
      <c r="P4490" s="66"/>
      <c r="Q4490" s="31">
        <f t="shared" si="140"/>
        <v>9999</v>
      </c>
      <c r="R4490" s="31" t="str">
        <f t="shared" si="141"/>
        <v/>
      </c>
      <c r="S4490" s="29">
        <f>IF($Q4490&lt;Parâmetros!$E$19,$G4490-1,$G4490)</f>
        <v>0</v>
      </c>
    </row>
    <row r="4491" spans="1:19" ht="15" customHeight="1" x14ac:dyDescent="0.25">
      <c r="A4491" s="116"/>
      <c r="B4491" s="65"/>
      <c r="C4491" s="65"/>
      <c r="D4491" s="66"/>
      <c r="E4491" s="67"/>
      <c r="F4491" s="65"/>
      <c r="G4491" s="66"/>
      <c r="J4491" s="65"/>
      <c r="K4491" s="65"/>
      <c r="L4491" s="66"/>
      <c r="M4491" s="65"/>
      <c r="N4491" s="65"/>
      <c r="O4491" s="65"/>
      <c r="P4491" s="66"/>
      <c r="Q4491" s="31">
        <f t="shared" si="140"/>
        <v>9999</v>
      </c>
      <c r="R4491" s="31" t="str">
        <f t="shared" si="141"/>
        <v/>
      </c>
      <c r="S4491" s="29">
        <f>IF($Q4491&lt;Parâmetros!$E$19,$G4491-1,$G4491)</f>
        <v>0</v>
      </c>
    </row>
    <row r="4492" spans="1:19" ht="15" customHeight="1" x14ac:dyDescent="0.25">
      <c r="A4492" s="116"/>
      <c r="B4492" s="65"/>
      <c r="C4492" s="65"/>
      <c r="D4492" s="66"/>
      <c r="E4492" s="67"/>
      <c r="F4492" s="65"/>
      <c r="G4492" s="66"/>
      <c r="J4492" s="65"/>
      <c r="K4492" s="65"/>
      <c r="L4492" s="66"/>
      <c r="M4492" s="65"/>
      <c r="N4492" s="65"/>
      <c r="O4492" s="65"/>
      <c r="P4492" s="66"/>
      <c r="Q4492" s="31">
        <f t="shared" si="140"/>
        <v>9999</v>
      </c>
      <c r="R4492" s="31" t="str">
        <f t="shared" si="141"/>
        <v/>
      </c>
      <c r="S4492" s="29">
        <f>IF($Q4492&lt;Parâmetros!$E$19,$G4492-1,$G4492)</f>
        <v>0</v>
      </c>
    </row>
    <row r="4493" spans="1:19" ht="15" customHeight="1" x14ac:dyDescent="0.25">
      <c r="A4493" s="116"/>
      <c r="B4493" s="65"/>
      <c r="C4493" s="65"/>
      <c r="D4493" s="66"/>
      <c r="E4493" s="67"/>
      <c r="F4493" s="65"/>
      <c r="G4493" s="66"/>
      <c r="J4493" s="65"/>
      <c r="K4493" s="65"/>
      <c r="L4493" s="66"/>
      <c r="M4493" s="65"/>
      <c r="N4493" s="65"/>
      <c r="O4493" s="65"/>
      <c r="P4493" s="66"/>
      <c r="Q4493" s="31">
        <f t="shared" si="140"/>
        <v>9999</v>
      </c>
      <c r="R4493" s="31" t="str">
        <f t="shared" si="141"/>
        <v/>
      </c>
      <c r="S4493" s="29">
        <f>IF($Q4493&lt;Parâmetros!$E$19,$G4493-1,$G4493)</f>
        <v>0</v>
      </c>
    </row>
    <row r="4494" spans="1:19" ht="15" customHeight="1" x14ac:dyDescent="0.25">
      <c r="A4494" s="116"/>
      <c r="B4494" s="65"/>
      <c r="C4494" s="65"/>
      <c r="D4494" s="66"/>
      <c r="E4494" s="67"/>
      <c r="F4494" s="65"/>
      <c r="G4494" s="66"/>
      <c r="J4494" s="65"/>
      <c r="K4494" s="65"/>
      <c r="L4494" s="66"/>
      <c r="M4494" s="65"/>
      <c r="N4494" s="65"/>
      <c r="O4494" s="65"/>
      <c r="P4494" s="66"/>
      <c r="Q4494" s="31">
        <f t="shared" si="140"/>
        <v>9999</v>
      </c>
      <c r="R4494" s="31" t="str">
        <f t="shared" si="141"/>
        <v/>
      </c>
      <c r="S4494" s="29">
        <f>IF($Q4494&lt;Parâmetros!$E$19,$G4494-1,$G4494)</f>
        <v>0</v>
      </c>
    </row>
    <row r="4495" spans="1:19" ht="15" customHeight="1" x14ac:dyDescent="0.25">
      <c r="A4495" s="116"/>
      <c r="B4495" s="65"/>
      <c r="C4495" s="65"/>
      <c r="D4495" s="66"/>
      <c r="E4495" s="67"/>
      <c r="F4495" s="65"/>
      <c r="G4495" s="66"/>
      <c r="J4495" s="65"/>
      <c r="K4495" s="65"/>
      <c r="L4495" s="66"/>
      <c r="M4495" s="65"/>
      <c r="N4495" s="65"/>
      <c r="O4495" s="65"/>
      <c r="P4495" s="66"/>
      <c r="Q4495" s="31">
        <f t="shared" si="140"/>
        <v>9999</v>
      </c>
      <c r="R4495" s="31" t="str">
        <f t="shared" si="141"/>
        <v/>
      </c>
      <c r="S4495" s="29">
        <f>IF($Q4495&lt;Parâmetros!$E$19,$G4495-1,$G4495)</f>
        <v>0</v>
      </c>
    </row>
    <row r="4496" spans="1:19" ht="15" customHeight="1" x14ac:dyDescent="0.25">
      <c r="A4496" s="116"/>
      <c r="B4496" s="65"/>
      <c r="C4496" s="65"/>
      <c r="D4496" s="66"/>
      <c r="E4496" s="67"/>
      <c r="F4496" s="65"/>
      <c r="G4496" s="66"/>
      <c r="J4496" s="65"/>
      <c r="K4496" s="65"/>
      <c r="L4496" s="66"/>
      <c r="M4496" s="65"/>
      <c r="N4496" s="65"/>
      <c r="O4496" s="65"/>
      <c r="P4496" s="66"/>
      <c r="Q4496" s="31">
        <f t="shared" si="140"/>
        <v>9999</v>
      </c>
      <c r="R4496" s="31" t="str">
        <f t="shared" si="141"/>
        <v/>
      </c>
      <c r="S4496" s="29">
        <f>IF($Q4496&lt;Parâmetros!$E$19,$G4496-1,$G4496)</f>
        <v>0</v>
      </c>
    </row>
    <row r="4497" spans="1:19" ht="15" customHeight="1" x14ac:dyDescent="0.25">
      <c r="A4497" s="116"/>
      <c r="B4497" s="65"/>
      <c r="C4497" s="65"/>
      <c r="D4497" s="66"/>
      <c r="E4497" s="67"/>
      <c r="F4497" s="65"/>
      <c r="G4497" s="66"/>
      <c r="J4497" s="65"/>
      <c r="K4497" s="65"/>
      <c r="L4497" s="66"/>
      <c r="M4497" s="65"/>
      <c r="N4497" s="65"/>
      <c r="O4497" s="65"/>
      <c r="P4497" s="66"/>
      <c r="Q4497" s="31">
        <f t="shared" si="140"/>
        <v>9999</v>
      </c>
      <c r="R4497" s="31" t="str">
        <f t="shared" si="141"/>
        <v/>
      </c>
      <c r="S4497" s="29">
        <f>IF($Q4497&lt;Parâmetros!$E$19,$G4497-1,$G4497)</f>
        <v>0</v>
      </c>
    </row>
    <row r="4498" spans="1:19" ht="15" customHeight="1" x14ac:dyDescent="0.25">
      <c r="A4498" s="116"/>
      <c r="B4498" s="65"/>
      <c r="C4498" s="65"/>
      <c r="D4498" s="66"/>
      <c r="E4498" s="67"/>
      <c r="F4498" s="65"/>
      <c r="G4498" s="66"/>
      <c r="J4498" s="65"/>
      <c r="K4498" s="65"/>
      <c r="L4498" s="66"/>
      <c r="M4498" s="65"/>
      <c r="N4498" s="65"/>
      <c r="O4498" s="65"/>
      <c r="P4498" s="66"/>
      <c r="Q4498" s="31">
        <f t="shared" si="140"/>
        <v>9999</v>
      </c>
      <c r="R4498" s="31" t="str">
        <f t="shared" si="141"/>
        <v/>
      </c>
      <c r="S4498" s="29">
        <f>IF($Q4498&lt;Parâmetros!$E$19,$G4498-1,$G4498)</f>
        <v>0</v>
      </c>
    </row>
    <row r="4499" spans="1:19" ht="15" customHeight="1" x14ac:dyDescent="0.25">
      <c r="A4499" s="116"/>
      <c r="B4499" s="65"/>
      <c r="C4499" s="65"/>
      <c r="D4499" s="66"/>
      <c r="E4499" s="67"/>
      <c r="F4499" s="65"/>
      <c r="G4499" s="66"/>
      <c r="J4499" s="65"/>
      <c r="K4499" s="65"/>
      <c r="L4499" s="66"/>
      <c r="M4499" s="65"/>
      <c r="O4499" s="65"/>
      <c r="P4499" s="66"/>
      <c r="Q4499" s="31">
        <f t="shared" si="140"/>
        <v>9999</v>
      </c>
      <c r="R4499" s="31" t="str">
        <f t="shared" si="141"/>
        <v/>
      </c>
      <c r="S4499" s="29">
        <f>IF($Q4499&lt;Parâmetros!$E$19,$G4499-1,$G4499)</f>
        <v>0</v>
      </c>
    </row>
    <row r="4500" spans="1:19" ht="15" customHeight="1" x14ac:dyDescent="0.25">
      <c r="A4500" s="116"/>
      <c r="B4500" s="65"/>
      <c r="C4500" s="65"/>
      <c r="D4500" s="66"/>
      <c r="E4500" s="67"/>
      <c r="F4500" s="65"/>
      <c r="G4500" s="66"/>
      <c r="J4500" s="65"/>
      <c r="K4500" s="65"/>
      <c r="L4500" s="66"/>
      <c r="M4500" s="65"/>
      <c r="O4500" s="65"/>
      <c r="P4500" s="66"/>
      <c r="Q4500" s="31">
        <f t="shared" si="140"/>
        <v>9999</v>
      </c>
      <c r="R4500" s="31" t="str">
        <f t="shared" si="141"/>
        <v/>
      </c>
      <c r="S4500" s="29">
        <f>IF($Q4500&lt;Parâmetros!$E$19,$G4500-1,$G4500)</f>
        <v>0</v>
      </c>
    </row>
    <row r="4501" spans="1:19" ht="15" customHeight="1" x14ac:dyDescent="0.25">
      <c r="A4501" s="116"/>
      <c r="B4501" s="65"/>
      <c r="C4501" s="65"/>
      <c r="D4501" s="66"/>
      <c r="E4501" s="67"/>
      <c r="F4501" s="65"/>
      <c r="G4501" s="66"/>
      <c r="J4501" s="65"/>
      <c r="K4501" s="65"/>
      <c r="L4501" s="66"/>
      <c r="M4501" s="65"/>
      <c r="O4501" s="65"/>
      <c r="P4501" s="66"/>
      <c r="Q4501" s="31">
        <f t="shared" si="140"/>
        <v>9999</v>
      </c>
      <c r="R4501" s="31" t="str">
        <f t="shared" si="141"/>
        <v/>
      </c>
      <c r="S4501" s="29">
        <f>IF($Q4501&lt;Parâmetros!$E$19,$G4501-1,$G4501)</f>
        <v>0</v>
      </c>
    </row>
    <row r="4502" spans="1:19" ht="15" customHeight="1" x14ac:dyDescent="0.25">
      <c r="A4502" s="116"/>
      <c r="B4502" s="65"/>
      <c r="C4502" s="65"/>
      <c r="D4502" s="66"/>
      <c r="E4502" s="67"/>
      <c r="F4502" s="65"/>
      <c r="G4502" s="66"/>
      <c r="J4502" s="65"/>
      <c r="K4502" s="65"/>
      <c r="L4502" s="66"/>
      <c r="M4502" s="65"/>
      <c r="N4502" s="65"/>
      <c r="O4502" s="65"/>
      <c r="P4502" s="66"/>
      <c r="Q4502" s="31">
        <f t="shared" si="140"/>
        <v>9999</v>
      </c>
      <c r="R4502" s="31" t="str">
        <f t="shared" si="141"/>
        <v/>
      </c>
      <c r="S4502" s="29">
        <f>IF($Q4502&lt;Parâmetros!$E$19,$G4502-1,$G4502)</f>
        <v>0</v>
      </c>
    </row>
    <row r="4503" spans="1:19" ht="15" customHeight="1" x14ac:dyDescent="0.25">
      <c r="A4503" s="116"/>
      <c r="B4503" s="65"/>
      <c r="C4503" s="65"/>
      <c r="D4503" s="66"/>
      <c r="E4503" s="67"/>
      <c r="F4503" s="65"/>
      <c r="G4503" s="66"/>
      <c r="J4503" s="65"/>
      <c r="K4503" s="65"/>
      <c r="L4503" s="66"/>
      <c r="M4503" s="65"/>
      <c r="N4503" s="65"/>
      <c r="O4503" s="65"/>
      <c r="P4503" s="66"/>
      <c r="Q4503" s="31">
        <f t="shared" si="140"/>
        <v>9999</v>
      </c>
      <c r="R4503" s="31" t="str">
        <f t="shared" si="141"/>
        <v/>
      </c>
      <c r="S4503" s="29">
        <f>IF($Q4503&lt;Parâmetros!$E$19,$G4503-1,$G4503)</f>
        <v>0</v>
      </c>
    </row>
    <row r="4504" spans="1:19" ht="15" customHeight="1" x14ac:dyDescent="0.25">
      <c r="A4504" s="116"/>
      <c r="B4504" s="65"/>
      <c r="C4504" s="65"/>
      <c r="D4504" s="66"/>
      <c r="E4504" s="67"/>
      <c r="F4504" s="65"/>
      <c r="G4504" s="66"/>
      <c r="J4504" s="65"/>
      <c r="K4504" s="65"/>
      <c r="L4504" s="66"/>
      <c r="M4504" s="65"/>
      <c r="N4504" s="65"/>
      <c r="O4504" s="65"/>
      <c r="P4504" s="66"/>
      <c r="Q4504" s="31">
        <f t="shared" si="140"/>
        <v>9999</v>
      </c>
      <c r="R4504" s="31" t="str">
        <f t="shared" si="141"/>
        <v/>
      </c>
      <c r="S4504" s="29">
        <f>IF($Q4504&lt;Parâmetros!$E$19,$G4504-1,$G4504)</f>
        <v>0</v>
      </c>
    </row>
    <row r="4505" spans="1:19" ht="15" customHeight="1" x14ac:dyDescent="0.25">
      <c r="A4505" s="116"/>
      <c r="B4505" s="65"/>
      <c r="C4505" s="65"/>
      <c r="D4505" s="66"/>
      <c r="E4505" s="67"/>
      <c r="F4505" s="65"/>
      <c r="G4505" s="66"/>
      <c r="J4505" s="65"/>
      <c r="K4505" s="65"/>
      <c r="L4505" s="66"/>
      <c r="M4505" s="65"/>
      <c r="N4505" s="65"/>
      <c r="O4505" s="65"/>
      <c r="P4505" s="66"/>
      <c r="Q4505" s="31">
        <f t="shared" si="140"/>
        <v>9999</v>
      </c>
      <c r="R4505" s="31" t="str">
        <f t="shared" si="141"/>
        <v/>
      </c>
      <c r="S4505" s="29">
        <f>IF($Q4505&lt;Parâmetros!$E$19,$G4505-1,$G4505)</f>
        <v>0</v>
      </c>
    </row>
    <row r="4506" spans="1:19" ht="15" customHeight="1" x14ac:dyDescent="0.25">
      <c r="A4506" s="116"/>
      <c r="B4506" s="65"/>
      <c r="C4506" s="65"/>
      <c r="D4506" s="66"/>
      <c r="E4506" s="67"/>
      <c r="F4506" s="65"/>
      <c r="G4506" s="66"/>
      <c r="J4506" s="65"/>
      <c r="K4506" s="65"/>
      <c r="L4506" s="66"/>
      <c r="M4506" s="65"/>
      <c r="N4506" s="65"/>
      <c r="O4506" s="65"/>
      <c r="P4506" s="66"/>
      <c r="Q4506" s="31">
        <f t="shared" si="140"/>
        <v>9999</v>
      </c>
      <c r="R4506" s="31" t="str">
        <f t="shared" si="141"/>
        <v/>
      </c>
      <c r="S4506" s="29">
        <f>IF($Q4506&lt;Parâmetros!$E$19,$G4506-1,$G4506)</f>
        <v>0</v>
      </c>
    </row>
    <row r="4507" spans="1:19" ht="15" customHeight="1" x14ac:dyDescent="0.25">
      <c r="A4507" s="116"/>
      <c r="B4507" s="65"/>
      <c r="C4507" s="65"/>
      <c r="D4507" s="66"/>
      <c r="E4507" s="67"/>
      <c r="F4507" s="65"/>
      <c r="G4507" s="66"/>
      <c r="J4507" s="65"/>
      <c r="K4507" s="65"/>
      <c r="L4507" s="66"/>
      <c r="M4507" s="65"/>
      <c r="N4507" s="65"/>
      <c r="O4507" s="65"/>
      <c r="P4507" s="66"/>
      <c r="Q4507" s="31">
        <f t="shared" si="140"/>
        <v>9999</v>
      </c>
      <c r="R4507" s="31" t="str">
        <f t="shared" si="141"/>
        <v/>
      </c>
      <c r="S4507" s="29">
        <f>IF($Q4507&lt;Parâmetros!$E$19,$G4507-1,$G4507)</f>
        <v>0</v>
      </c>
    </row>
    <row r="4508" spans="1:19" ht="15" customHeight="1" x14ac:dyDescent="0.25">
      <c r="A4508" s="116"/>
      <c r="B4508" s="65"/>
      <c r="C4508" s="65"/>
      <c r="D4508" s="66"/>
      <c r="E4508" s="67"/>
      <c r="F4508" s="65"/>
      <c r="G4508" s="66"/>
      <c r="J4508" s="65"/>
      <c r="K4508" s="65"/>
      <c r="L4508" s="66"/>
      <c r="M4508" s="65"/>
      <c r="O4508" s="65"/>
      <c r="P4508" s="66"/>
      <c r="Q4508" s="31">
        <f t="shared" si="140"/>
        <v>9999</v>
      </c>
      <c r="R4508" s="31" t="str">
        <f t="shared" si="141"/>
        <v/>
      </c>
      <c r="S4508" s="29">
        <f>IF($Q4508&lt;Parâmetros!$E$19,$G4508-1,$G4508)</f>
        <v>0</v>
      </c>
    </row>
    <row r="4509" spans="1:19" ht="15" customHeight="1" x14ac:dyDescent="0.25">
      <c r="A4509" s="116"/>
      <c r="B4509" s="65"/>
      <c r="C4509" s="65"/>
      <c r="D4509" s="66"/>
      <c r="E4509" s="67"/>
      <c r="F4509" s="65"/>
      <c r="G4509" s="66"/>
      <c r="J4509" s="65"/>
      <c r="K4509" s="65"/>
      <c r="L4509" s="66"/>
      <c r="M4509" s="65"/>
      <c r="O4509" s="65"/>
      <c r="P4509" s="66"/>
      <c r="Q4509" s="31">
        <f t="shared" si="140"/>
        <v>9999</v>
      </c>
      <c r="R4509" s="31" t="str">
        <f t="shared" si="141"/>
        <v/>
      </c>
      <c r="S4509" s="29">
        <f>IF($Q4509&lt;Parâmetros!$E$19,$G4509-1,$G4509)</f>
        <v>0</v>
      </c>
    </row>
    <row r="4510" spans="1:19" ht="15" customHeight="1" x14ac:dyDescent="0.25">
      <c r="A4510" s="116"/>
      <c r="B4510" s="65"/>
      <c r="C4510" s="65"/>
      <c r="D4510" s="66"/>
      <c r="E4510" s="67"/>
      <c r="F4510" s="65"/>
      <c r="G4510" s="66"/>
      <c r="J4510" s="65"/>
      <c r="K4510" s="65"/>
      <c r="L4510" s="66"/>
      <c r="M4510" s="65"/>
      <c r="N4510" s="65"/>
      <c r="O4510" s="65"/>
      <c r="P4510" s="66"/>
      <c r="Q4510" s="31">
        <f t="shared" si="140"/>
        <v>9999</v>
      </c>
      <c r="R4510" s="31" t="str">
        <f t="shared" si="141"/>
        <v/>
      </c>
      <c r="S4510" s="29">
        <f>IF($Q4510&lt;Parâmetros!$E$19,$G4510-1,$G4510)</f>
        <v>0</v>
      </c>
    </row>
    <row r="4511" spans="1:19" ht="15" customHeight="1" x14ac:dyDescent="0.25">
      <c r="A4511" s="116"/>
      <c r="B4511" s="65"/>
      <c r="C4511" s="65"/>
      <c r="D4511" s="66"/>
      <c r="E4511" s="67"/>
      <c r="F4511" s="65"/>
      <c r="G4511" s="66"/>
      <c r="J4511" s="65"/>
      <c r="K4511" s="65"/>
      <c r="L4511" s="66"/>
      <c r="M4511" s="65"/>
      <c r="N4511" s="65"/>
      <c r="O4511" s="65"/>
      <c r="P4511" s="66"/>
      <c r="Q4511" s="31">
        <f t="shared" si="140"/>
        <v>9999</v>
      </c>
      <c r="R4511" s="31" t="str">
        <f t="shared" si="141"/>
        <v/>
      </c>
      <c r="S4511" s="29">
        <f>IF($Q4511&lt;Parâmetros!$E$19,$G4511-1,$G4511)</f>
        <v>0</v>
      </c>
    </row>
    <row r="4512" spans="1:19" ht="15" customHeight="1" x14ac:dyDescent="0.25">
      <c r="A4512" s="116"/>
      <c r="B4512" s="65"/>
      <c r="C4512" s="65"/>
      <c r="D4512" s="66"/>
      <c r="E4512" s="67"/>
      <c r="F4512" s="65"/>
      <c r="G4512" s="66"/>
      <c r="J4512" s="65"/>
      <c r="K4512" s="65"/>
      <c r="L4512" s="66"/>
      <c r="M4512" s="65"/>
      <c r="O4512" s="65"/>
      <c r="P4512" s="66"/>
      <c r="Q4512" s="31">
        <f t="shared" si="140"/>
        <v>9999</v>
      </c>
      <c r="R4512" s="31" t="str">
        <f t="shared" si="141"/>
        <v/>
      </c>
      <c r="S4512" s="29">
        <f>IF($Q4512&lt;Parâmetros!$E$19,$G4512-1,$G4512)</f>
        <v>0</v>
      </c>
    </row>
    <row r="4513" spans="1:19" ht="15" customHeight="1" x14ac:dyDescent="0.25">
      <c r="A4513" s="116"/>
      <c r="B4513" s="65"/>
      <c r="C4513" s="65"/>
      <c r="D4513" s="66"/>
      <c r="E4513" s="67"/>
      <c r="F4513" s="65"/>
      <c r="G4513" s="66"/>
      <c r="J4513" s="65"/>
      <c r="K4513" s="65"/>
      <c r="L4513" s="66"/>
      <c r="M4513" s="65"/>
      <c r="N4513" s="65"/>
      <c r="O4513" s="65"/>
      <c r="P4513" s="66"/>
      <c r="Q4513" s="31">
        <f t="shared" si="140"/>
        <v>9999</v>
      </c>
      <c r="R4513" s="31" t="str">
        <f t="shared" si="141"/>
        <v/>
      </c>
      <c r="S4513" s="29">
        <f>IF($Q4513&lt;Parâmetros!$E$19,$G4513-1,$G4513)</f>
        <v>0</v>
      </c>
    </row>
    <row r="4514" spans="1:19" ht="15" customHeight="1" x14ac:dyDescent="0.25">
      <c r="A4514" s="116"/>
      <c r="B4514" s="65"/>
      <c r="C4514" s="65"/>
      <c r="D4514" s="66"/>
      <c r="E4514" s="67"/>
      <c r="F4514" s="65"/>
      <c r="G4514" s="66"/>
      <c r="J4514" s="65"/>
      <c r="K4514" s="65"/>
      <c r="L4514" s="66"/>
      <c r="M4514" s="65"/>
      <c r="O4514" s="65"/>
      <c r="P4514" s="66"/>
      <c r="Q4514" s="31">
        <f t="shared" si="140"/>
        <v>9999</v>
      </c>
      <c r="R4514" s="31" t="str">
        <f t="shared" si="141"/>
        <v/>
      </c>
      <c r="S4514" s="29">
        <f>IF($Q4514&lt;Parâmetros!$E$19,$G4514-1,$G4514)</f>
        <v>0</v>
      </c>
    </row>
    <row r="4515" spans="1:19" ht="15" customHeight="1" x14ac:dyDescent="0.25">
      <c r="A4515" s="116"/>
      <c r="B4515" s="65"/>
      <c r="C4515" s="65"/>
      <c r="D4515" s="66"/>
      <c r="E4515" s="67"/>
      <c r="F4515" s="65"/>
      <c r="G4515" s="66"/>
      <c r="J4515" s="65"/>
      <c r="K4515" s="65"/>
      <c r="L4515" s="66"/>
      <c r="M4515" s="65"/>
      <c r="O4515" s="65"/>
      <c r="P4515" s="66"/>
      <c r="Q4515" s="31">
        <f t="shared" si="140"/>
        <v>9999</v>
      </c>
      <c r="R4515" s="31" t="str">
        <f t="shared" si="141"/>
        <v/>
      </c>
      <c r="S4515" s="29">
        <f>IF($Q4515&lt;Parâmetros!$E$19,$G4515-1,$G4515)</f>
        <v>0</v>
      </c>
    </row>
    <row r="4516" spans="1:19" ht="15" customHeight="1" x14ac:dyDescent="0.25">
      <c r="A4516" s="116"/>
      <c r="B4516" s="65"/>
      <c r="C4516" s="65"/>
      <c r="D4516" s="66"/>
      <c r="E4516" s="67"/>
      <c r="F4516" s="65"/>
      <c r="G4516" s="66"/>
      <c r="J4516" s="65"/>
      <c r="K4516" s="65"/>
      <c r="L4516" s="66"/>
      <c r="M4516" s="65"/>
      <c r="N4516" s="65"/>
      <c r="O4516" s="65"/>
      <c r="P4516" s="66"/>
      <c r="Q4516" s="31">
        <f t="shared" si="140"/>
        <v>9999</v>
      </c>
      <c r="R4516" s="31" t="str">
        <f t="shared" si="141"/>
        <v/>
      </c>
      <c r="S4516" s="29">
        <f>IF($Q4516&lt;Parâmetros!$E$19,$G4516-1,$G4516)</f>
        <v>0</v>
      </c>
    </row>
    <row r="4517" spans="1:19" ht="15" customHeight="1" x14ac:dyDescent="0.25">
      <c r="A4517" s="116"/>
      <c r="B4517" s="65"/>
      <c r="C4517" s="65"/>
      <c r="D4517" s="66"/>
      <c r="E4517" s="67"/>
      <c r="F4517" s="65"/>
      <c r="G4517" s="66"/>
      <c r="J4517" s="65"/>
      <c r="K4517" s="65"/>
      <c r="L4517" s="66"/>
      <c r="M4517" s="65"/>
      <c r="N4517" s="65"/>
      <c r="O4517" s="65"/>
      <c r="P4517" s="66"/>
      <c r="Q4517" s="31">
        <f t="shared" si="140"/>
        <v>9999</v>
      </c>
      <c r="R4517" s="31" t="str">
        <f t="shared" si="141"/>
        <v/>
      </c>
      <c r="S4517" s="29">
        <f>IF($Q4517&lt;Parâmetros!$E$19,$G4517-1,$G4517)</f>
        <v>0</v>
      </c>
    </row>
    <row r="4518" spans="1:19" ht="15" customHeight="1" x14ac:dyDescent="0.25">
      <c r="A4518" s="116"/>
      <c r="B4518" s="65"/>
      <c r="C4518" s="65"/>
      <c r="D4518" s="66"/>
      <c r="E4518" s="67"/>
      <c r="F4518" s="65"/>
      <c r="G4518" s="66"/>
      <c r="J4518" s="65"/>
      <c r="K4518" s="65"/>
      <c r="L4518" s="66"/>
      <c r="M4518" s="65"/>
      <c r="O4518" s="65"/>
      <c r="P4518" s="66"/>
      <c r="Q4518" s="31">
        <f t="shared" si="140"/>
        <v>9999</v>
      </c>
      <c r="R4518" s="31" t="str">
        <f t="shared" si="141"/>
        <v/>
      </c>
      <c r="S4518" s="29">
        <f>IF($Q4518&lt;Parâmetros!$E$19,$G4518-1,$G4518)</f>
        <v>0</v>
      </c>
    </row>
    <row r="4519" spans="1:19" ht="15" customHeight="1" x14ac:dyDescent="0.25">
      <c r="A4519" s="116"/>
      <c r="B4519" s="65"/>
      <c r="C4519" s="65"/>
      <c r="D4519" s="66"/>
      <c r="E4519" s="67"/>
      <c r="F4519" s="65"/>
      <c r="G4519" s="66"/>
      <c r="J4519" s="65"/>
      <c r="K4519" s="65"/>
      <c r="L4519" s="66"/>
      <c r="M4519" s="65"/>
      <c r="O4519" s="65"/>
      <c r="P4519" s="66"/>
      <c r="Q4519" s="31">
        <f t="shared" si="140"/>
        <v>9999</v>
      </c>
      <c r="R4519" s="31" t="str">
        <f t="shared" si="141"/>
        <v/>
      </c>
      <c r="S4519" s="29">
        <f>IF($Q4519&lt;Parâmetros!$E$19,$G4519-1,$G4519)</f>
        <v>0</v>
      </c>
    </row>
    <row r="4520" spans="1:19" ht="15" customHeight="1" x14ac:dyDescent="0.25">
      <c r="A4520" s="116"/>
      <c r="B4520" s="65"/>
      <c r="C4520" s="65"/>
      <c r="D4520" s="66"/>
      <c r="E4520" s="67"/>
      <c r="F4520" s="65"/>
      <c r="G4520" s="66"/>
      <c r="J4520" s="65"/>
      <c r="K4520" s="65"/>
      <c r="L4520" s="66"/>
      <c r="M4520" s="65"/>
      <c r="N4520" s="65"/>
      <c r="O4520" s="65"/>
      <c r="P4520" s="66"/>
      <c r="Q4520" s="31">
        <f t="shared" si="140"/>
        <v>9999</v>
      </c>
      <c r="R4520" s="31" t="str">
        <f t="shared" si="141"/>
        <v/>
      </c>
      <c r="S4520" s="29">
        <f>IF($Q4520&lt;Parâmetros!$E$19,$G4520-1,$G4520)</f>
        <v>0</v>
      </c>
    </row>
    <row r="4521" spans="1:19" ht="15" customHeight="1" x14ac:dyDescent="0.25">
      <c r="A4521" s="116"/>
      <c r="B4521" s="65"/>
      <c r="C4521" s="65"/>
      <c r="D4521" s="66"/>
      <c r="E4521" s="67"/>
      <c r="F4521" s="65"/>
      <c r="G4521" s="66"/>
      <c r="J4521" s="65"/>
      <c r="K4521" s="65"/>
      <c r="L4521" s="66"/>
      <c r="M4521" s="65"/>
      <c r="N4521" s="65"/>
      <c r="O4521" s="65"/>
      <c r="P4521" s="66"/>
      <c r="Q4521" s="31">
        <f t="shared" si="140"/>
        <v>9999</v>
      </c>
      <c r="R4521" s="31" t="str">
        <f t="shared" si="141"/>
        <v/>
      </c>
      <c r="S4521" s="29">
        <f>IF($Q4521&lt;Parâmetros!$E$19,$G4521-1,$G4521)</f>
        <v>0</v>
      </c>
    </row>
    <row r="4522" spans="1:19" ht="15" customHeight="1" x14ac:dyDescent="0.25">
      <c r="A4522" s="116"/>
      <c r="B4522" s="65"/>
      <c r="C4522" s="65"/>
      <c r="D4522" s="66"/>
      <c r="E4522" s="67"/>
      <c r="F4522" s="65"/>
      <c r="G4522" s="66"/>
      <c r="J4522" s="65"/>
      <c r="K4522" s="65"/>
      <c r="L4522" s="66"/>
      <c r="M4522" s="65"/>
      <c r="O4522" s="65"/>
      <c r="P4522" s="66"/>
      <c r="Q4522" s="31">
        <f t="shared" si="140"/>
        <v>9999</v>
      </c>
      <c r="R4522" s="31" t="str">
        <f t="shared" si="141"/>
        <v/>
      </c>
      <c r="S4522" s="29">
        <f>IF($Q4522&lt;Parâmetros!$E$19,$G4522-1,$G4522)</f>
        <v>0</v>
      </c>
    </row>
    <row r="4523" spans="1:19" ht="15" customHeight="1" x14ac:dyDescent="0.25">
      <c r="A4523" s="116"/>
      <c r="B4523" s="65"/>
      <c r="C4523" s="65"/>
      <c r="D4523" s="66"/>
      <c r="E4523" s="67"/>
      <c r="F4523" s="65"/>
      <c r="G4523" s="66"/>
      <c r="J4523" s="65"/>
      <c r="K4523" s="65"/>
      <c r="L4523" s="66"/>
      <c r="M4523" s="65"/>
      <c r="O4523" s="65"/>
      <c r="P4523" s="66"/>
      <c r="Q4523" s="31">
        <f t="shared" si="140"/>
        <v>9999</v>
      </c>
      <c r="R4523" s="31" t="str">
        <f t="shared" si="141"/>
        <v/>
      </c>
      <c r="S4523" s="29">
        <f>IF($Q4523&lt;Parâmetros!$E$19,$G4523-1,$G4523)</f>
        <v>0</v>
      </c>
    </row>
    <row r="4524" spans="1:19" ht="15" customHeight="1" x14ac:dyDescent="0.25">
      <c r="A4524" s="116"/>
      <c r="B4524" s="65"/>
      <c r="C4524" s="65"/>
      <c r="D4524" s="66"/>
      <c r="E4524" s="67"/>
      <c r="F4524" s="65"/>
      <c r="G4524" s="66"/>
      <c r="J4524" s="65"/>
      <c r="K4524" s="65"/>
      <c r="L4524" s="66"/>
      <c r="M4524" s="65"/>
      <c r="N4524" s="65"/>
      <c r="O4524" s="65"/>
      <c r="P4524" s="66"/>
      <c r="Q4524" s="31">
        <f t="shared" si="140"/>
        <v>9999</v>
      </c>
      <c r="R4524" s="31" t="str">
        <f t="shared" si="141"/>
        <v/>
      </c>
      <c r="S4524" s="29">
        <f>IF($Q4524&lt;Parâmetros!$E$19,$G4524-1,$G4524)</f>
        <v>0</v>
      </c>
    </row>
    <row r="4525" spans="1:19" ht="15" customHeight="1" x14ac:dyDescent="0.25">
      <c r="A4525" s="116"/>
      <c r="B4525" s="65"/>
      <c r="C4525" s="65"/>
      <c r="D4525" s="66"/>
      <c r="E4525" s="67"/>
      <c r="F4525" s="65"/>
      <c r="G4525" s="66"/>
      <c r="J4525" s="65"/>
      <c r="K4525" s="65"/>
      <c r="L4525" s="66"/>
      <c r="M4525" s="65"/>
      <c r="N4525" s="65"/>
      <c r="O4525" s="65"/>
      <c r="P4525" s="66"/>
      <c r="Q4525" s="31">
        <f t="shared" si="140"/>
        <v>9999</v>
      </c>
      <c r="R4525" s="31" t="str">
        <f t="shared" si="141"/>
        <v/>
      </c>
      <c r="S4525" s="29">
        <f>IF($Q4525&lt;Parâmetros!$E$19,$G4525-1,$G4525)</f>
        <v>0</v>
      </c>
    </row>
    <row r="4526" spans="1:19" ht="15" customHeight="1" x14ac:dyDescent="0.25">
      <c r="A4526" s="116"/>
      <c r="B4526" s="65"/>
      <c r="C4526" s="65"/>
      <c r="D4526" s="66"/>
      <c r="E4526" s="67"/>
      <c r="F4526" s="65"/>
      <c r="G4526" s="66"/>
      <c r="J4526" s="65"/>
      <c r="K4526" s="65"/>
      <c r="L4526" s="66"/>
      <c r="M4526" s="65"/>
      <c r="N4526" s="65"/>
      <c r="O4526" s="65"/>
      <c r="P4526" s="66"/>
      <c r="Q4526" s="31">
        <f t="shared" si="140"/>
        <v>9999</v>
      </c>
      <c r="R4526" s="31" t="str">
        <f t="shared" si="141"/>
        <v/>
      </c>
      <c r="S4526" s="29">
        <f>IF($Q4526&lt;Parâmetros!$E$19,$G4526-1,$G4526)</f>
        <v>0</v>
      </c>
    </row>
    <row r="4527" spans="1:19" ht="15" customHeight="1" x14ac:dyDescent="0.25">
      <c r="A4527" s="116"/>
      <c r="B4527" s="65"/>
      <c r="C4527" s="65"/>
      <c r="D4527" s="66"/>
      <c r="E4527" s="67"/>
      <c r="F4527" s="65"/>
      <c r="G4527" s="66"/>
      <c r="J4527" s="65"/>
      <c r="K4527" s="65"/>
      <c r="L4527" s="66"/>
      <c r="M4527" s="65"/>
      <c r="N4527" s="65"/>
      <c r="O4527" s="65"/>
      <c r="P4527" s="66"/>
      <c r="Q4527" s="31">
        <f t="shared" si="140"/>
        <v>9999</v>
      </c>
      <c r="R4527" s="31" t="str">
        <f t="shared" si="141"/>
        <v/>
      </c>
      <c r="S4527" s="29">
        <f>IF($Q4527&lt;Parâmetros!$E$19,$G4527-1,$G4527)</f>
        <v>0</v>
      </c>
    </row>
    <row r="4528" spans="1:19" ht="15" customHeight="1" x14ac:dyDescent="0.25">
      <c r="A4528" s="116"/>
      <c r="B4528" s="65"/>
      <c r="C4528" s="65"/>
      <c r="D4528" s="66"/>
      <c r="E4528" s="67"/>
      <c r="F4528" s="65"/>
      <c r="G4528" s="66"/>
      <c r="J4528" s="65"/>
      <c r="K4528" s="65"/>
      <c r="L4528" s="66"/>
      <c r="M4528" s="65"/>
      <c r="N4528" s="65"/>
      <c r="O4528" s="65"/>
      <c r="P4528" s="66"/>
      <c r="Q4528" s="31">
        <f t="shared" si="140"/>
        <v>9999</v>
      </c>
      <c r="R4528" s="31" t="str">
        <f t="shared" si="141"/>
        <v/>
      </c>
      <c r="S4528" s="29">
        <f>IF($Q4528&lt;Parâmetros!$E$19,$G4528-1,$G4528)</f>
        <v>0</v>
      </c>
    </row>
    <row r="4529" spans="1:19" ht="15" customHeight="1" x14ac:dyDescent="0.25">
      <c r="A4529" s="116"/>
      <c r="B4529" s="65"/>
      <c r="C4529" s="65"/>
      <c r="D4529" s="66"/>
      <c r="E4529" s="67"/>
      <c r="F4529" s="65"/>
      <c r="G4529" s="66"/>
      <c r="J4529" s="65"/>
      <c r="K4529" s="65"/>
      <c r="L4529" s="66"/>
      <c r="M4529" s="65"/>
      <c r="N4529" s="65"/>
      <c r="O4529" s="65"/>
      <c r="P4529" s="66"/>
      <c r="Q4529" s="31">
        <f t="shared" si="140"/>
        <v>9999</v>
      </c>
      <c r="R4529" s="31" t="str">
        <f t="shared" si="141"/>
        <v/>
      </c>
      <c r="S4529" s="29">
        <f>IF($Q4529&lt;Parâmetros!$E$19,$G4529-1,$G4529)</f>
        <v>0</v>
      </c>
    </row>
    <row r="4530" spans="1:19" ht="15" customHeight="1" x14ac:dyDescent="0.25">
      <c r="A4530" s="116"/>
      <c r="B4530" s="65"/>
      <c r="C4530" s="65"/>
      <c r="D4530" s="66"/>
      <c r="E4530" s="67"/>
      <c r="F4530" s="65"/>
      <c r="G4530" s="66"/>
      <c r="J4530" s="65"/>
      <c r="K4530" s="65"/>
      <c r="L4530" s="66"/>
      <c r="M4530" s="65"/>
      <c r="N4530" s="65"/>
      <c r="O4530" s="65"/>
      <c r="P4530" s="66"/>
      <c r="Q4530" s="31">
        <f t="shared" si="140"/>
        <v>9999</v>
      </c>
      <c r="R4530" s="31" t="str">
        <f t="shared" si="141"/>
        <v/>
      </c>
      <c r="S4530" s="29">
        <f>IF($Q4530&lt;Parâmetros!$E$19,$G4530-1,$G4530)</f>
        <v>0</v>
      </c>
    </row>
    <row r="4531" spans="1:19" ht="15" customHeight="1" x14ac:dyDescent="0.25">
      <c r="A4531" s="116"/>
      <c r="B4531" s="65"/>
      <c r="C4531" s="65"/>
      <c r="D4531" s="66"/>
      <c r="E4531" s="67"/>
      <c r="F4531" s="65"/>
      <c r="G4531" s="66"/>
      <c r="J4531" s="65"/>
      <c r="K4531" s="65"/>
      <c r="L4531" s="66"/>
      <c r="M4531" s="65"/>
      <c r="O4531" s="65"/>
      <c r="P4531" s="66"/>
      <c r="Q4531" s="31">
        <f t="shared" si="140"/>
        <v>9999</v>
      </c>
      <c r="R4531" s="31" t="str">
        <f t="shared" si="141"/>
        <v/>
      </c>
      <c r="S4531" s="29">
        <f>IF($Q4531&lt;Parâmetros!$E$19,$G4531-1,$G4531)</f>
        <v>0</v>
      </c>
    </row>
    <row r="4532" spans="1:19" ht="15" customHeight="1" x14ac:dyDescent="0.25">
      <c r="A4532" s="116"/>
      <c r="B4532" s="65"/>
      <c r="C4532" s="65"/>
      <c r="D4532" s="66"/>
      <c r="E4532" s="67"/>
      <c r="F4532" s="65"/>
      <c r="G4532" s="66"/>
      <c r="J4532" s="65"/>
      <c r="K4532" s="65"/>
      <c r="L4532" s="66"/>
      <c r="M4532" s="65"/>
      <c r="O4532" s="65"/>
      <c r="P4532" s="66"/>
      <c r="Q4532" s="31">
        <f t="shared" si="140"/>
        <v>9999</v>
      </c>
      <c r="R4532" s="31" t="str">
        <f t="shared" si="141"/>
        <v/>
      </c>
      <c r="S4532" s="29">
        <f>IF($Q4532&lt;Parâmetros!$E$19,$G4532-1,$G4532)</f>
        <v>0</v>
      </c>
    </row>
    <row r="4533" spans="1:19" ht="15" customHeight="1" x14ac:dyDescent="0.25">
      <c r="A4533" s="116"/>
      <c r="B4533" s="65"/>
      <c r="C4533" s="65"/>
      <c r="D4533" s="66"/>
      <c r="E4533" s="67"/>
      <c r="F4533" s="65"/>
      <c r="G4533" s="66"/>
      <c r="J4533" s="65"/>
      <c r="K4533" s="65"/>
      <c r="L4533" s="66"/>
      <c r="M4533" s="65"/>
      <c r="O4533" s="65"/>
      <c r="P4533" s="66"/>
      <c r="Q4533" s="31">
        <f t="shared" si="140"/>
        <v>9999</v>
      </c>
      <c r="R4533" s="31" t="str">
        <f t="shared" si="141"/>
        <v/>
      </c>
      <c r="S4533" s="29">
        <f>IF($Q4533&lt;Parâmetros!$E$19,$G4533-1,$G4533)</f>
        <v>0</v>
      </c>
    </row>
    <row r="4534" spans="1:19" ht="15" customHeight="1" x14ac:dyDescent="0.25">
      <c r="A4534" s="116"/>
      <c r="B4534" s="65"/>
      <c r="C4534" s="65"/>
      <c r="D4534" s="66"/>
      <c r="E4534" s="67"/>
      <c r="F4534" s="65"/>
      <c r="G4534" s="66"/>
      <c r="J4534" s="65"/>
      <c r="K4534" s="65"/>
      <c r="L4534" s="66"/>
      <c r="M4534" s="65"/>
      <c r="O4534" s="65"/>
      <c r="P4534" s="66"/>
      <c r="Q4534" s="31">
        <f t="shared" si="140"/>
        <v>9999</v>
      </c>
      <c r="R4534" s="31" t="str">
        <f t="shared" si="141"/>
        <v/>
      </c>
      <c r="S4534" s="29">
        <f>IF($Q4534&lt;Parâmetros!$E$19,$G4534-1,$G4534)</f>
        <v>0</v>
      </c>
    </row>
    <row r="4535" spans="1:19" ht="15" customHeight="1" x14ac:dyDescent="0.25">
      <c r="A4535" s="116"/>
      <c r="B4535" s="65"/>
      <c r="C4535" s="65"/>
      <c r="D4535" s="66"/>
      <c r="E4535" s="67"/>
      <c r="F4535" s="65"/>
      <c r="G4535" s="66"/>
      <c r="J4535" s="65"/>
      <c r="K4535" s="65"/>
      <c r="L4535" s="66"/>
      <c r="M4535" s="65"/>
      <c r="O4535" s="65"/>
      <c r="P4535" s="66"/>
      <c r="Q4535" s="31">
        <f t="shared" si="140"/>
        <v>9999</v>
      </c>
      <c r="R4535" s="31" t="str">
        <f t="shared" si="141"/>
        <v/>
      </c>
      <c r="S4535" s="29">
        <f>IF($Q4535&lt;Parâmetros!$E$19,$G4535-1,$G4535)</f>
        <v>0</v>
      </c>
    </row>
    <row r="4536" spans="1:19" ht="15" customHeight="1" x14ac:dyDescent="0.25">
      <c r="A4536" s="116"/>
      <c r="B4536" s="65"/>
      <c r="C4536" s="65"/>
      <c r="D4536" s="66"/>
      <c r="E4536" s="67"/>
      <c r="F4536" s="65"/>
      <c r="G4536" s="66"/>
      <c r="J4536" s="65"/>
      <c r="K4536" s="65"/>
      <c r="L4536" s="66"/>
      <c r="M4536" s="65"/>
      <c r="O4536" s="65"/>
      <c r="P4536" s="66"/>
      <c r="Q4536" s="31">
        <f t="shared" si="140"/>
        <v>9999</v>
      </c>
      <c r="R4536" s="31" t="str">
        <f t="shared" si="141"/>
        <v/>
      </c>
      <c r="S4536" s="29">
        <f>IF($Q4536&lt;Parâmetros!$E$19,$G4536-1,$G4536)</f>
        <v>0</v>
      </c>
    </row>
    <row r="4537" spans="1:19" ht="15" customHeight="1" x14ac:dyDescent="0.25">
      <c r="A4537" s="116"/>
      <c r="B4537" s="65"/>
      <c r="C4537" s="65"/>
      <c r="D4537" s="66"/>
      <c r="E4537" s="67"/>
      <c r="F4537" s="65"/>
      <c r="G4537" s="66"/>
      <c r="J4537" s="65"/>
      <c r="K4537" s="65"/>
      <c r="L4537" s="66"/>
      <c r="M4537" s="65"/>
      <c r="N4537" s="65"/>
      <c r="O4537" s="65"/>
      <c r="P4537" s="66"/>
      <c r="Q4537" s="31">
        <f t="shared" si="140"/>
        <v>9999</v>
      </c>
      <c r="R4537" s="31" t="str">
        <f t="shared" si="141"/>
        <v/>
      </c>
      <c r="S4537" s="29">
        <f>IF($Q4537&lt;Parâmetros!$E$19,$G4537-1,$G4537)</f>
        <v>0</v>
      </c>
    </row>
    <row r="4538" spans="1:19" ht="15" customHeight="1" x14ac:dyDescent="0.25">
      <c r="A4538" s="116"/>
      <c r="B4538" s="65"/>
      <c r="C4538" s="65"/>
      <c r="D4538" s="66"/>
      <c r="E4538" s="67"/>
      <c r="F4538" s="65"/>
      <c r="G4538" s="66"/>
      <c r="J4538" s="65"/>
      <c r="K4538" s="65"/>
      <c r="L4538" s="66"/>
      <c r="M4538" s="65"/>
      <c r="N4538" s="65"/>
      <c r="O4538" s="65"/>
      <c r="P4538" s="66"/>
      <c r="Q4538" s="31">
        <f t="shared" si="140"/>
        <v>9999</v>
      </c>
      <c r="R4538" s="31" t="str">
        <f t="shared" si="141"/>
        <v/>
      </c>
      <c r="S4538" s="29">
        <f>IF($Q4538&lt;Parâmetros!$E$19,$G4538-1,$G4538)</f>
        <v>0</v>
      </c>
    </row>
    <row r="4539" spans="1:19" ht="15" customHeight="1" x14ac:dyDescent="0.25">
      <c r="A4539" s="116"/>
      <c r="B4539" s="65"/>
      <c r="C4539" s="65"/>
      <c r="D4539" s="66"/>
      <c r="E4539" s="67"/>
      <c r="F4539" s="65"/>
      <c r="G4539" s="66"/>
      <c r="J4539" s="65"/>
      <c r="K4539" s="65"/>
      <c r="L4539" s="66"/>
      <c r="M4539" s="65"/>
      <c r="N4539" s="65"/>
      <c r="O4539" s="65"/>
      <c r="P4539" s="66"/>
      <c r="Q4539" s="31">
        <f t="shared" si="140"/>
        <v>9999</v>
      </c>
      <c r="R4539" s="31" t="str">
        <f t="shared" si="141"/>
        <v/>
      </c>
      <c r="S4539" s="29">
        <f>IF($Q4539&lt;Parâmetros!$E$19,$G4539-1,$G4539)</f>
        <v>0</v>
      </c>
    </row>
    <row r="4540" spans="1:19" ht="15" customHeight="1" x14ac:dyDescent="0.25">
      <c r="A4540" s="116"/>
      <c r="B4540" s="65"/>
      <c r="C4540" s="65"/>
      <c r="D4540" s="66"/>
      <c r="E4540" s="67"/>
      <c r="F4540" s="65"/>
      <c r="G4540" s="66"/>
      <c r="J4540" s="65"/>
      <c r="K4540" s="65"/>
      <c r="L4540" s="66"/>
      <c r="M4540" s="65"/>
      <c r="N4540" s="65"/>
      <c r="O4540" s="65"/>
      <c r="P4540" s="66"/>
      <c r="Q4540" s="31">
        <f t="shared" ref="Q4540:Q4603" si="142">IFERROR(VALUE(LEFT($J4540,2))*60+VALUE(MID($J4540,4,2)),9999)</f>
        <v>9999</v>
      </c>
      <c r="R4540" s="31" t="str">
        <f t="shared" ref="R4540:R4603" si="143">IFERROR(VALUE(LEFT($K4540,2))*60+VALUE(MID($K4540,4,2)),"")</f>
        <v/>
      </c>
      <c r="S4540" s="29">
        <f>IF($Q4540&lt;Parâmetros!$E$19,$G4540-1,$G4540)</f>
        <v>0</v>
      </c>
    </row>
    <row r="4541" spans="1:19" ht="15" customHeight="1" x14ac:dyDescent="0.25">
      <c r="A4541" s="116"/>
      <c r="B4541" s="65"/>
      <c r="C4541" s="65"/>
      <c r="D4541" s="66"/>
      <c r="E4541" s="67"/>
      <c r="F4541" s="65"/>
      <c r="G4541" s="66"/>
      <c r="J4541" s="65"/>
      <c r="K4541" s="65"/>
      <c r="L4541" s="66"/>
      <c r="M4541" s="65"/>
      <c r="N4541" s="65"/>
      <c r="O4541" s="65"/>
      <c r="P4541" s="66"/>
      <c r="Q4541" s="31">
        <f t="shared" si="142"/>
        <v>9999</v>
      </c>
      <c r="R4541" s="31" t="str">
        <f t="shared" si="143"/>
        <v/>
      </c>
      <c r="S4541" s="29">
        <f>IF($Q4541&lt;Parâmetros!$E$19,$G4541-1,$G4541)</f>
        <v>0</v>
      </c>
    </row>
    <row r="4542" spans="1:19" ht="15" customHeight="1" x14ac:dyDescent="0.25">
      <c r="A4542" s="116"/>
      <c r="B4542" s="65"/>
      <c r="C4542" s="65"/>
      <c r="D4542" s="66"/>
      <c r="E4542" s="67"/>
      <c r="F4542" s="65"/>
      <c r="G4542" s="66"/>
      <c r="J4542" s="65"/>
      <c r="K4542" s="65"/>
      <c r="L4542" s="66"/>
      <c r="M4542" s="65"/>
      <c r="N4542" s="65"/>
      <c r="O4542" s="65"/>
      <c r="P4542" s="66"/>
      <c r="Q4542" s="31">
        <f t="shared" si="142"/>
        <v>9999</v>
      </c>
      <c r="R4542" s="31" t="str">
        <f t="shared" si="143"/>
        <v/>
      </c>
      <c r="S4542" s="29">
        <f>IF($Q4542&lt;Parâmetros!$E$19,$G4542-1,$G4542)</f>
        <v>0</v>
      </c>
    </row>
    <row r="4543" spans="1:19" ht="15" customHeight="1" x14ac:dyDescent="0.25">
      <c r="A4543" s="116"/>
      <c r="B4543" s="65"/>
      <c r="C4543" s="65"/>
      <c r="D4543" s="66"/>
      <c r="E4543" s="67"/>
      <c r="F4543" s="65"/>
      <c r="G4543" s="66"/>
      <c r="J4543" s="65"/>
      <c r="K4543" s="65"/>
      <c r="L4543" s="66"/>
      <c r="M4543" s="65"/>
      <c r="N4543" s="65"/>
      <c r="O4543" s="65"/>
      <c r="P4543" s="66"/>
      <c r="Q4543" s="31">
        <f t="shared" si="142"/>
        <v>9999</v>
      </c>
      <c r="R4543" s="31" t="str">
        <f t="shared" si="143"/>
        <v/>
      </c>
      <c r="S4543" s="29">
        <f>IF($Q4543&lt;Parâmetros!$E$19,$G4543-1,$G4543)</f>
        <v>0</v>
      </c>
    </row>
    <row r="4544" spans="1:19" ht="15" customHeight="1" x14ac:dyDescent="0.25">
      <c r="A4544" s="116"/>
      <c r="B4544" s="65"/>
      <c r="C4544" s="65"/>
      <c r="D4544" s="66"/>
      <c r="E4544" s="67"/>
      <c r="F4544" s="65"/>
      <c r="G4544" s="66"/>
      <c r="J4544" s="65"/>
      <c r="K4544" s="65"/>
      <c r="L4544" s="66"/>
      <c r="M4544" s="65"/>
      <c r="N4544" s="65"/>
      <c r="O4544" s="65"/>
      <c r="P4544" s="66"/>
      <c r="Q4544" s="31">
        <f t="shared" si="142"/>
        <v>9999</v>
      </c>
      <c r="R4544" s="31" t="str">
        <f t="shared" si="143"/>
        <v/>
      </c>
      <c r="S4544" s="29">
        <f>IF($Q4544&lt;Parâmetros!$E$19,$G4544-1,$G4544)</f>
        <v>0</v>
      </c>
    </row>
    <row r="4545" spans="1:19" ht="15" customHeight="1" x14ac:dyDescent="0.25">
      <c r="A4545" s="116"/>
      <c r="B4545" s="65"/>
      <c r="C4545" s="65"/>
      <c r="D4545" s="66"/>
      <c r="E4545" s="67"/>
      <c r="F4545" s="65"/>
      <c r="G4545" s="66"/>
      <c r="J4545" s="65"/>
      <c r="K4545" s="65"/>
      <c r="L4545" s="66"/>
      <c r="M4545" s="65"/>
      <c r="N4545" s="65"/>
      <c r="O4545" s="65"/>
      <c r="P4545" s="66"/>
      <c r="Q4545" s="31">
        <f t="shared" si="142"/>
        <v>9999</v>
      </c>
      <c r="R4545" s="31" t="str">
        <f t="shared" si="143"/>
        <v/>
      </c>
      <c r="S4545" s="29">
        <f>IF($Q4545&lt;Parâmetros!$E$19,$G4545-1,$G4545)</f>
        <v>0</v>
      </c>
    </row>
    <row r="4546" spans="1:19" ht="15" customHeight="1" x14ac:dyDescent="0.25">
      <c r="A4546" s="116"/>
      <c r="B4546" s="65"/>
      <c r="C4546" s="65"/>
      <c r="D4546" s="66"/>
      <c r="E4546" s="67"/>
      <c r="F4546" s="65"/>
      <c r="G4546" s="66"/>
      <c r="J4546" s="65"/>
      <c r="K4546" s="65"/>
      <c r="L4546" s="66"/>
      <c r="M4546" s="65"/>
      <c r="N4546" s="65"/>
      <c r="O4546" s="65"/>
      <c r="P4546" s="66"/>
      <c r="Q4546" s="31">
        <f t="shared" si="142"/>
        <v>9999</v>
      </c>
      <c r="R4546" s="31" t="str">
        <f t="shared" si="143"/>
        <v/>
      </c>
      <c r="S4546" s="29">
        <f>IF($Q4546&lt;Parâmetros!$E$19,$G4546-1,$G4546)</f>
        <v>0</v>
      </c>
    </row>
    <row r="4547" spans="1:19" ht="15" customHeight="1" x14ac:dyDescent="0.25">
      <c r="A4547" s="116"/>
      <c r="B4547" s="65"/>
      <c r="C4547" s="65"/>
      <c r="D4547" s="66"/>
      <c r="E4547" s="67"/>
      <c r="F4547" s="65"/>
      <c r="G4547" s="66"/>
      <c r="J4547" s="65"/>
      <c r="K4547" s="65"/>
      <c r="L4547" s="66"/>
      <c r="M4547" s="65"/>
      <c r="N4547" s="65"/>
      <c r="O4547" s="65"/>
      <c r="P4547" s="66"/>
      <c r="Q4547" s="31">
        <f t="shared" si="142"/>
        <v>9999</v>
      </c>
      <c r="R4547" s="31" t="str">
        <f t="shared" si="143"/>
        <v/>
      </c>
      <c r="S4547" s="29">
        <f>IF($Q4547&lt;Parâmetros!$E$19,$G4547-1,$G4547)</f>
        <v>0</v>
      </c>
    </row>
    <row r="4548" spans="1:19" ht="15" customHeight="1" x14ac:dyDescent="0.25">
      <c r="A4548" s="116"/>
      <c r="B4548" s="65"/>
      <c r="C4548" s="65"/>
      <c r="D4548" s="66"/>
      <c r="E4548" s="67"/>
      <c r="F4548" s="65"/>
      <c r="G4548" s="66"/>
      <c r="J4548" s="65"/>
      <c r="K4548" s="65"/>
      <c r="L4548" s="66"/>
      <c r="M4548" s="65"/>
      <c r="N4548" s="65"/>
      <c r="O4548" s="65"/>
      <c r="P4548" s="66"/>
      <c r="Q4548" s="31">
        <f t="shared" si="142"/>
        <v>9999</v>
      </c>
      <c r="R4548" s="31" t="str">
        <f t="shared" si="143"/>
        <v/>
      </c>
      <c r="S4548" s="29">
        <f>IF($Q4548&lt;Parâmetros!$E$19,$G4548-1,$G4548)</f>
        <v>0</v>
      </c>
    </row>
    <row r="4549" spans="1:19" ht="15" customHeight="1" x14ac:dyDescent="0.25">
      <c r="A4549" s="116"/>
      <c r="B4549" s="65"/>
      <c r="C4549" s="65"/>
      <c r="D4549" s="66"/>
      <c r="E4549" s="67"/>
      <c r="F4549" s="65"/>
      <c r="G4549" s="66"/>
      <c r="J4549" s="65"/>
      <c r="K4549" s="65"/>
      <c r="L4549" s="66"/>
      <c r="M4549" s="65"/>
      <c r="N4549" s="65"/>
      <c r="O4549" s="65"/>
      <c r="P4549" s="66"/>
      <c r="Q4549" s="31">
        <f t="shared" si="142"/>
        <v>9999</v>
      </c>
      <c r="R4549" s="31" t="str">
        <f t="shared" si="143"/>
        <v/>
      </c>
      <c r="S4549" s="29">
        <f>IF($Q4549&lt;Parâmetros!$E$19,$G4549-1,$G4549)</f>
        <v>0</v>
      </c>
    </row>
    <row r="4550" spans="1:19" ht="15" customHeight="1" x14ac:dyDescent="0.25">
      <c r="A4550" s="116"/>
      <c r="B4550" s="65"/>
      <c r="C4550" s="65"/>
      <c r="D4550" s="66"/>
      <c r="E4550" s="67"/>
      <c r="F4550" s="65"/>
      <c r="G4550" s="66"/>
      <c r="J4550" s="65"/>
      <c r="K4550" s="65"/>
      <c r="L4550" s="66"/>
      <c r="M4550" s="65"/>
      <c r="N4550" s="65"/>
      <c r="O4550" s="65"/>
      <c r="P4550" s="66"/>
      <c r="Q4550" s="31">
        <f t="shared" si="142"/>
        <v>9999</v>
      </c>
      <c r="R4550" s="31" t="str">
        <f t="shared" si="143"/>
        <v/>
      </c>
      <c r="S4550" s="29">
        <f>IF($Q4550&lt;Parâmetros!$E$19,$G4550-1,$G4550)</f>
        <v>0</v>
      </c>
    </row>
    <row r="4551" spans="1:19" ht="15" customHeight="1" x14ac:dyDescent="0.25">
      <c r="A4551" s="116"/>
      <c r="B4551" s="65"/>
      <c r="C4551" s="65"/>
      <c r="D4551" s="66"/>
      <c r="E4551" s="67"/>
      <c r="F4551" s="65"/>
      <c r="G4551" s="66"/>
      <c r="J4551" s="65"/>
      <c r="K4551" s="65"/>
      <c r="L4551" s="66"/>
      <c r="M4551" s="65"/>
      <c r="N4551" s="65"/>
      <c r="O4551" s="65"/>
      <c r="P4551" s="66"/>
      <c r="Q4551" s="31">
        <f t="shared" si="142"/>
        <v>9999</v>
      </c>
      <c r="R4551" s="31" t="str">
        <f t="shared" si="143"/>
        <v/>
      </c>
      <c r="S4551" s="29">
        <f>IF($Q4551&lt;Parâmetros!$E$19,$G4551-1,$G4551)</f>
        <v>0</v>
      </c>
    </row>
    <row r="4552" spans="1:19" ht="15" customHeight="1" x14ac:dyDescent="0.25">
      <c r="A4552" s="116"/>
      <c r="B4552" s="65"/>
      <c r="C4552" s="65"/>
      <c r="D4552" s="66"/>
      <c r="E4552" s="67"/>
      <c r="F4552" s="65"/>
      <c r="G4552" s="66"/>
      <c r="J4552" s="65"/>
      <c r="K4552" s="65"/>
      <c r="L4552" s="66"/>
      <c r="M4552" s="65"/>
      <c r="N4552" s="65"/>
      <c r="O4552" s="65"/>
      <c r="P4552" s="66"/>
      <c r="Q4552" s="31">
        <f t="shared" si="142"/>
        <v>9999</v>
      </c>
      <c r="R4552" s="31" t="str">
        <f t="shared" si="143"/>
        <v/>
      </c>
      <c r="S4552" s="29">
        <f>IF($Q4552&lt;Parâmetros!$E$19,$G4552-1,$G4552)</f>
        <v>0</v>
      </c>
    </row>
    <row r="4553" spans="1:19" ht="15" customHeight="1" x14ac:dyDescent="0.25">
      <c r="A4553" s="116"/>
      <c r="B4553" s="65"/>
      <c r="C4553" s="65"/>
      <c r="D4553" s="66"/>
      <c r="E4553" s="67"/>
      <c r="F4553" s="65"/>
      <c r="G4553" s="66"/>
      <c r="J4553" s="65"/>
      <c r="K4553" s="65"/>
      <c r="L4553" s="66"/>
      <c r="M4553" s="65"/>
      <c r="N4553" s="65"/>
      <c r="O4553" s="65"/>
      <c r="P4553" s="66"/>
      <c r="Q4553" s="31">
        <f t="shared" si="142"/>
        <v>9999</v>
      </c>
      <c r="R4553" s="31" t="str">
        <f t="shared" si="143"/>
        <v/>
      </c>
      <c r="S4553" s="29">
        <f>IF($Q4553&lt;Parâmetros!$E$19,$G4553-1,$G4553)</f>
        <v>0</v>
      </c>
    </row>
    <row r="4554" spans="1:19" ht="15" customHeight="1" x14ac:dyDescent="0.25">
      <c r="A4554" s="116"/>
      <c r="B4554" s="65"/>
      <c r="C4554" s="65"/>
      <c r="D4554" s="66"/>
      <c r="E4554" s="67"/>
      <c r="F4554" s="65"/>
      <c r="G4554" s="66"/>
      <c r="J4554" s="65"/>
      <c r="K4554" s="65"/>
      <c r="L4554" s="66"/>
      <c r="M4554" s="65"/>
      <c r="N4554" s="65"/>
      <c r="O4554" s="65"/>
      <c r="P4554" s="66"/>
      <c r="Q4554" s="31">
        <f t="shared" si="142"/>
        <v>9999</v>
      </c>
      <c r="R4554" s="31" t="str">
        <f t="shared" si="143"/>
        <v/>
      </c>
      <c r="S4554" s="29">
        <f>IF($Q4554&lt;Parâmetros!$E$19,$G4554-1,$G4554)</f>
        <v>0</v>
      </c>
    </row>
    <row r="4555" spans="1:19" ht="15" customHeight="1" x14ac:dyDescent="0.25">
      <c r="A4555" s="116"/>
      <c r="B4555" s="65"/>
      <c r="C4555" s="65"/>
      <c r="D4555" s="66"/>
      <c r="E4555" s="67"/>
      <c r="F4555" s="65"/>
      <c r="G4555" s="66"/>
      <c r="J4555" s="65"/>
      <c r="K4555" s="65"/>
      <c r="L4555" s="66"/>
      <c r="M4555" s="65"/>
      <c r="N4555" s="65"/>
      <c r="O4555" s="65"/>
      <c r="P4555" s="66"/>
      <c r="Q4555" s="31">
        <f t="shared" si="142"/>
        <v>9999</v>
      </c>
      <c r="R4555" s="31" t="str">
        <f t="shared" si="143"/>
        <v/>
      </c>
      <c r="S4555" s="29">
        <f>IF($Q4555&lt;Parâmetros!$E$19,$G4555-1,$G4555)</f>
        <v>0</v>
      </c>
    </row>
    <row r="4556" spans="1:19" ht="15" customHeight="1" x14ac:dyDescent="0.25">
      <c r="A4556" s="116"/>
      <c r="B4556" s="65"/>
      <c r="C4556" s="65"/>
      <c r="D4556" s="66"/>
      <c r="E4556" s="67"/>
      <c r="F4556" s="65"/>
      <c r="G4556" s="66"/>
      <c r="J4556" s="65"/>
      <c r="K4556" s="65"/>
      <c r="L4556" s="66"/>
      <c r="M4556" s="65"/>
      <c r="N4556" s="65"/>
      <c r="O4556" s="65"/>
      <c r="P4556" s="66"/>
      <c r="Q4556" s="31">
        <f t="shared" si="142"/>
        <v>9999</v>
      </c>
      <c r="R4556" s="31" t="str">
        <f t="shared" si="143"/>
        <v/>
      </c>
      <c r="S4556" s="29">
        <f>IF($Q4556&lt;Parâmetros!$E$19,$G4556-1,$G4556)</f>
        <v>0</v>
      </c>
    </row>
    <row r="4557" spans="1:19" ht="15" customHeight="1" x14ac:dyDescent="0.25">
      <c r="A4557" s="116"/>
      <c r="B4557" s="65"/>
      <c r="C4557" s="65"/>
      <c r="D4557" s="66"/>
      <c r="E4557" s="67"/>
      <c r="F4557" s="65"/>
      <c r="G4557" s="66"/>
      <c r="J4557" s="65"/>
      <c r="K4557" s="65"/>
      <c r="L4557" s="66"/>
      <c r="M4557" s="65"/>
      <c r="N4557" s="65"/>
      <c r="O4557" s="65"/>
      <c r="P4557" s="66"/>
      <c r="Q4557" s="31">
        <f t="shared" si="142"/>
        <v>9999</v>
      </c>
      <c r="R4557" s="31" t="str">
        <f t="shared" si="143"/>
        <v/>
      </c>
      <c r="S4557" s="29">
        <f>IF($Q4557&lt;Parâmetros!$E$19,$G4557-1,$G4557)</f>
        <v>0</v>
      </c>
    </row>
    <row r="4558" spans="1:19" ht="15" customHeight="1" x14ac:dyDescent="0.25">
      <c r="A4558" s="116"/>
      <c r="B4558" s="65"/>
      <c r="C4558" s="65"/>
      <c r="D4558" s="66"/>
      <c r="E4558" s="67"/>
      <c r="F4558" s="65"/>
      <c r="G4558" s="66"/>
      <c r="J4558" s="65"/>
      <c r="K4558" s="65"/>
      <c r="L4558" s="66"/>
      <c r="M4558" s="65"/>
      <c r="N4558" s="65"/>
      <c r="O4558" s="65"/>
      <c r="P4558" s="66"/>
      <c r="Q4558" s="31">
        <f t="shared" si="142"/>
        <v>9999</v>
      </c>
      <c r="R4558" s="31" t="str">
        <f t="shared" si="143"/>
        <v/>
      </c>
      <c r="S4558" s="29">
        <f>IF($Q4558&lt;Parâmetros!$E$19,$G4558-1,$G4558)</f>
        <v>0</v>
      </c>
    </row>
    <row r="4559" spans="1:19" ht="15" customHeight="1" x14ac:dyDescent="0.25">
      <c r="A4559" s="116"/>
      <c r="B4559" s="65"/>
      <c r="C4559" s="65"/>
      <c r="D4559" s="66"/>
      <c r="E4559" s="67"/>
      <c r="F4559" s="65"/>
      <c r="G4559" s="66"/>
      <c r="J4559" s="65"/>
      <c r="K4559" s="65"/>
      <c r="L4559" s="66"/>
      <c r="M4559" s="65"/>
      <c r="N4559" s="65"/>
      <c r="O4559" s="65"/>
      <c r="P4559" s="66"/>
      <c r="Q4559" s="31">
        <f t="shared" si="142"/>
        <v>9999</v>
      </c>
      <c r="R4559" s="31" t="str">
        <f t="shared" si="143"/>
        <v/>
      </c>
      <c r="S4559" s="29">
        <f>IF($Q4559&lt;Parâmetros!$E$19,$G4559-1,$G4559)</f>
        <v>0</v>
      </c>
    </row>
    <row r="4560" spans="1:19" ht="15" customHeight="1" x14ac:dyDescent="0.25">
      <c r="A4560" s="116"/>
      <c r="B4560" s="65"/>
      <c r="C4560" s="65"/>
      <c r="D4560" s="66"/>
      <c r="E4560" s="67"/>
      <c r="F4560" s="65"/>
      <c r="G4560" s="66"/>
      <c r="J4560" s="65"/>
      <c r="K4560" s="65"/>
      <c r="L4560" s="66"/>
      <c r="M4560" s="65"/>
      <c r="N4560" s="65"/>
      <c r="O4560" s="65"/>
      <c r="P4560" s="66"/>
      <c r="Q4560" s="31">
        <f t="shared" si="142"/>
        <v>9999</v>
      </c>
      <c r="R4560" s="31" t="str">
        <f t="shared" si="143"/>
        <v/>
      </c>
      <c r="S4560" s="29">
        <f>IF($Q4560&lt;Parâmetros!$E$19,$G4560-1,$G4560)</f>
        <v>0</v>
      </c>
    </row>
    <row r="4561" spans="1:19" ht="15" customHeight="1" x14ac:dyDescent="0.25">
      <c r="A4561" s="116"/>
      <c r="B4561" s="65"/>
      <c r="C4561" s="65"/>
      <c r="D4561" s="66"/>
      <c r="E4561" s="67"/>
      <c r="F4561" s="65"/>
      <c r="G4561" s="66"/>
      <c r="J4561" s="65"/>
      <c r="K4561" s="65"/>
      <c r="L4561" s="66"/>
      <c r="M4561" s="65"/>
      <c r="N4561" s="65"/>
      <c r="O4561" s="65"/>
      <c r="P4561" s="66"/>
      <c r="Q4561" s="31">
        <f t="shared" si="142"/>
        <v>9999</v>
      </c>
      <c r="R4561" s="31" t="str">
        <f t="shared" si="143"/>
        <v/>
      </c>
      <c r="S4561" s="29">
        <f>IF($Q4561&lt;Parâmetros!$E$19,$G4561-1,$G4561)</f>
        <v>0</v>
      </c>
    </row>
    <row r="4562" spans="1:19" ht="15" customHeight="1" x14ac:dyDescent="0.25">
      <c r="A4562" s="116"/>
      <c r="B4562" s="65"/>
      <c r="C4562" s="65"/>
      <c r="D4562" s="66"/>
      <c r="E4562" s="67"/>
      <c r="F4562" s="65"/>
      <c r="G4562" s="66"/>
      <c r="J4562" s="65"/>
      <c r="K4562" s="65"/>
      <c r="L4562" s="66"/>
      <c r="M4562" s="65"/>
      <c r="N4562" s="65"/>
      <c r="O4562" s="65"/>
      <c r="P4562" s="66"/>
      <c r="Q4562" s="31">
        <f t="shared" si="142"/>
        <v>9999</v>
      </c>
      <c r="R4562" s="31" t="str">
        <f t="shared" si="143"/>
        <v/>
      </c>
      <c r="S4562" s="29">
        <f>IF($Q4562&lt;Parâmetros!$E$19,$G4562-1,$G4562)</f>
        <v>0</v>
      </c>
    </row>
    <row r="4563" spans="1:19" ht="15" customHeight="1" x14ac:dyDescent="0.25">
      <c r="A4563" s="116"/>
      <c r="B4563" s="65"/>
      <c r="C4563" s="65"/>
      <c r="D4563" s="66"/>
      <c r="E4563" s="67"/>
      <c r="F4563" s="65"/>
      <c r="G4563" s="66"/>
      <c r="J4563" s="65"/>
      <c r="K4563" s="65"/>
      <c r="L4563" s="66"/>
      <c r="M4563" s="65"/>
      <c r="N4563" s="65"/>
      <c r="O4563" s="65"/>
      <c r="P4563" s="66"/>
      <c r="Q4563" s="31">
        <f t="shared" si="142"/>
        <v>9999</v>
      </c>
      <c r="R4563" s="31" t="str">
        <f t="shared" si="143"/>
        <v/>
      </c>
      <c r="S4563" s="29">
        <f>IF($Q4563&lt;Parâmetros!$E$19,$G4563-1,$G4563)</f>
        <v>0</v>
      </c>
    </row>
    <row r="4564" spans="1:19" ht="15" customHeight="1" x14ac:dyDescent="0.25">
      <c r="A4564" s="116"/>
      <c r="B4564" s="65"/>
      <c r="C4564" s="65"/>
      <c r="D4564" s="66"/>
      <c r="E4564" s="67"/>
      <c r="F4564" s="65"/>
      <c r="G4564" s="66"/>
      <c r="J4564" s="65"/>
      <c r="K4564" s="65"/>
      <c r="L4564" s="66"/>
      <c r="M4564" s="65"/>
      <c r="N4564" s="65"/>
      <c r="O4564" s="65"/>
      <c r="P4564" s="66"/>
      <c r="Q4564" s="31">
        <f t="shared" si="142"/>
        <v>9999</v>
      </c>
      <c r="R4564" s="31" t="str">
        <f t="shared" si="143"/>
        <v/>
      </c>
      <c r="S4564" s="29">
        <f>IF($Q4564&lt;Parâmetros!$E$19,$G4564-1,$G4564)</f>
        <v>0</v>
      </c>
    </row>
    <row r="4565" spans="1:19" ht="15" customHeight="1" x14ac:dyDescent="0.25">
      <c r="A4565" s="116"/>
      <c r="B4565" s="65"/>
      <c r="C4565" s="65"/>
      <c r="D4565" s="66"/>
      <c r="E4565" s="67"/>
      <c r="F4565" s="65"/>
      <c r="G4565" s="66"/>
      <c r="J4565" s="65"/>
      <c r="K4565" s="65"/>
      <c r="L4565" s="66"/>
      <c r="M4565" s="65"/>
      <c r="N4565" s="65"/>
      <c r="O4565" s="65"/>
      <c r="P4565" s="66"/>
      <c r="Q4565" s="31">
        <f t="shared" si="142"/>
        <v>9999</v>
      </c>
      <c r="R4565" s="31" t="str">
        <f t="shared" si="143"/>
        <v/>
      </c>
      <c r="S4565" s="29">
        <f>IF($Q4565&lt;Parâmetros!$E$19,$G4565-1,$G4565)</f>
        <v>0</v>
      </c>
    </row>
    <row r="4566" spans="1:19" ht="15" customHeight="1" x14ac:dyDescent="0.25">
      <c r="A4566" s="116"/>
      <c r="B4566" s="65"/>
      <c r="C4566" s="65"/>
      <c r="D4566" s="66"/>
      <c r="E4566" s="67"/>
      <c r="F4566" s="65"/>
      <c r="G4566" s="66"/>
      <c r="J4566" s="65"/>
      <c r="K4566" s="65"/>
      <c r="L4566" s="66"/>
      <c r="M4566" s="65"/>
      <c r="N4566" s="65"/>
      <c r="O4566" s="65"/>
      <c r="P4566" s="66"/>
      <c r="Q4566" s="31">
        <f t="shared" si="142"/>
        <v>9999</v>
      </c>
      <c r="R4566" s="31" t="str">
        <f t="shared" si="143"/>
        <v/>
      </c>
      <c r="S4566" s="29">
        <f>IF($Q4566&lt;Parâmetros!$E$19,$G4566-1,$G4566)</f>
        <v>0</v>
      </c>
    </row>
    <row r="4567" spans="1:19" ht="15" customHeight="1" x14ac:dyDescent="0.25">
      <c r="A4567" s="116"/>
      <c r="B4567" s="65"/>
      <c r="C4567" s="65"/>
      <c r="D4567" s="66"/>
      <c r="E4567" s="67"/>
      <c r="F4567" s="65"/>
      <c r="G4567" s="66"/>
      <c r="J4567" s="65"/>
      <c r="K4567" s="65"/>
      <c r="L4567" s="66"/>
      <c r="M4567" s="65"/>
      <c r="N4567" s="65"/>
      <c r="O4567" s="65"/>
      <c r="P4567" s="66"/>
      <c r="Q4567" s="31">
        <f t="shared" si="142"/>
        <v>9999</v>
      </c>
      <c r="R4567" s="31" t="str">
        <f t="shared" si="143"/>
        <v/>
      </c>
      <c r="S4567" s="29">
        <f>IF($Q4567&lt;Parâmetros!$E$19,$G4567-1,$G4567)</f>
        <v>0</v>
      </c>
    </row>
    <row r="4568" spans="1:19" ht="15" customHeight="1" x14ac:dyDescent="0.25">
      <c r="A4568" s="116"/>
      <c r="B4568" s="65"/>
      <c r="C4568" s="65"/>
      <c r="D4568" s="66"/>
      <c r="E4568" s="67"/>
      <c r="F4568" s="65"/>
      <c r="G4568" s="66"/>
      <c r="J4568" s="65"/>
      <c r="K4568" s="65"/>
      <c r="L4568" s="66"/>
      <c r="M4568" s="65"/>
      <c r="N4568" s="65"/>
      <c r="O4568" s="65"/>
      <c r="P4568" s="66"/>
      <c r="Q4568" s="31">
        <f t="shared" si="142"/>
        <v>9999</v>
      </c>
      <c r="R4568" s="31" t="str">
        <f t="shared" si="143"/>
        <v/>
      </c>
      <c r="S4568" s="29">
        <f>IF($Q4568&lt;Parâmetros!$E$19,$G4568-1,$G4568)</f>
        <v>0</v>
      </c>
    </row>
    <row r="4569" spans="1:19" ht="15" customHeight="1" x14ac:dyDescent="0.25">
      <c r="A4569" s="116"/>
      <c r="B4569" s="65"/>
      <c r="C4569" s="65"/>
      <c r="D4569" s="66"/>
      <c r="E4569" s="67"/>
      <c r="F4569" s="65"/>
      <c r="G4569" s="66"/>
      <c r="J4569" s="65"/>
      <c r="K4569" s="65"/>
      <c r="L4569" s="66"/>
      <c r="M4569" s="65"/>
      <c r="N4569" s="65"/>
      <c r="O4569" s="65"/>
      <c r="P4569" s="66"/>
      <c r="Q4569" s="31">
        <f t="shared" si="142"/>
        <v>9999</v>
      </c>
      <c r="R4569" s="31" t="str">
        <f t="shared" si="143"/>
        <v/>
      </c>
      <c r="S4569" s="29">
        <f>IF($Q4569&lt;Parâmetros!$E$19,$G4569-1,$G4569)</f>
        <v>0</v>
      </c>
    </row>
    <row r="4570" spans="1:19" ht="15" customHeight="1" x14ac:dyDescent="0.25">
      <c r="A4570" s="116"/>
      <c r="B4570" s="65"/>
      <c r="C4570" s="65"/>
      <c r="D4570" s="66"/>
      <c r="E4570" s="67"/>
      <c r="F4570" s="65"/>
      <c r="G4570" s="66"/>
      <c r="J4570" s="65"/>
      <c r="K4570" s="65"/>
      <c r="L4570" s="66"/>
      <c r="M4570" s="65"/>
      <c r="N4570" s="65"/>
      <c r="O4570" s="65"/>
      <c r="P4570" s="66"/>
      <c r="Q4570" s="31">
        <f t="shared" si="142"/>
        <v>9999</v>
      </c>
      <c r="R4570" s="31" t="str">
        <f t="shared" si="143"/>
        <v/>
      </c>
      <c r="S4570" s="29">
        <f>IF($Q4570&lt;Parâmetros!$E$19,$G4570-1,$G4570)</f>
        <v>0</v>
      </c>
    </row>
    <row r="4571" spans="1:19" ht="15" customHeight="1" x14ac:dyDescent="0.25">
      <c r="A4571" s="116"/>
      <c r="B4571" s="65"/>
      <c r="C4571" s="65"/>
      <c r="D4571" s="66"/>
      <c r="E4571" s="67"/>
      <c r="F4571" s="65"/>
      <c r="G4571" s="66"/>
      <c r="J4571" s="65"/>
      <c r="K4571" s="65"/>
      <c r="L4571" s="66"/>
      <c r="M4571" s="65"/>
      <c r="N4571" s="65"/>
      <c r="O4571" s="65"/>
      <c r="P4571" s="66"/>
      <c r="Q4571" s="31">
        <f t="shared" si="142"/>
        <v>9999</v>
      </c>
      <c r="R4571" s="31" t="str">
        <f t="shared" si="143"/>
        <v/>
      </c>
      <c r="S4571" s="29">
        <f>IF($Q4571&lt;Parâmetros!$E$19,$G4571-1,$G4571)</f>
        <v>0</v>
      </c>
    </row>
    <row r="4572" spans="1:19" ht="15" customHeight="1" x14ac:dyDescent="0.25">
      <c r="A4572" s="116"/>
      <c r="B4572" s="65"/>
      <c r="C4572" s="65"/>
      <c r="D4572" s="66"/>
      <c r="E4572" s="67"/>
      <c r="F4572" s="65"/>
      <c r="G4572" s="66"/>
      <c r="J4572" s="65"/>
      <c r="K4572" s="65"/>
      <c r="L4572" s="66"/>
      <c r="M4572" s="65"/>
      <c r="N4572" s="65"/>
      <c r="O4572" s="65"/>
      <c r="P4572" s="66"/>
      <c r="Q4572" s="31">
        <f t="shared" si="142"/>
        <v>9999</v>
      </c>
      <c r="R4572" s="31" t="str">
        <f t="shared" si="143"/>
        <v/>
      </c>
      <c r="S4572" s="29">
        <f>IF($Q4572&lt;Parâmetros!$E$19,$G4572-1,$G4572)</f>
        <v>0</v>
      </c>
    </row>
    <row r="4573" spans="1:19" ht="15" customHeight="1" x14ac:dyDescent="0.25">
      <c r="A4573" s="116"/>
      <c r="B4573" s="65"/>
      <c r="C4573" s="65"/>
      <c r="D4573" s="66"/>
      <c r="E4573" s="67"/>
      <c r="F4573" s="65"/>
      <c r="G4573" s="66"/>
      <c r="J4573" s="65"/>
      <c r="K4573" s="65"/>
      <c r="L4573" s="66"/>
      <c r="M4573" s="65"/>
      <c r="N4573" s="65"/>
      <c r="O4573" s="65"/>
      <c r="P4573" s="66"/>
      <c r="Q4573" s="31">
        <f t="shared" si="142"/>
        <v>9999</v>
      </c>
      <c r="R4573" s="31" t="str">
        <f t="shared" si="143"/>
        <v/>
      </c>
      <c r="S4573" s="29">
        <f>IF($Q4573&lt;Parâmetros!$E$19,$G4573-1,$G4573)</f>
        <v>0</v>
      </c>
    </row>
    <row r="4574" spans="1:19" ht="15" customHeight="1" x14ac:dyDescent="0.25">
      <c r="A4574" s="116"/>
      <c r="B4574" s="65"/>
      <c r="C4574" s="65"/>
      <c r="D4574" s="66"/>
      <c r="E4574" s="67"/>
      <c r="F4574" s="65"/>
      <c r="G4574" s="66"/>
      <c r="J4574" s="65"/>
      <c r="K4574" s="65"/>
      <c r="L4574" s="66"/>
      <c r="M4574" s="65"/>
      <c r="N4574" s="65"/>
      <c r="O4574" s="65"/>
      <c r="P4574" s="66"/>
      <c r="Q4574" s="31">
        <f t="shared" si="142"/>
        <v>9999</v>
      </c>
      <c r="R4574" s="31" t="str">
        <f t="shared" si="143"/>
        <v/>
      </c>
      <c r="S4574" s="29">
        <f>IF($Q4574&lt;Parâmetros!$E$19,$G4574-1,$G4574)</f>
        <v>0</v>
      </c>
    </row>
    <row r="4575" spans="1:19" ht="15" customHeight="1" x14ac:dyDescent="0.25">
      <c r="A4575" s="116"/>
      <c r="B4575" s="65"/>
      <c r="C4575" s="65"/>
      <c r="D4575" s="66"/>
      <c r="E4575" s="67"/>
      <c r="F4575" s="65"/>
      <c r="G4575" s="66"/>
      <c r="J4575" s="65"/>
      <c r="K4575" s="65"/>
      <c r="L4575" s="66"/>
      <c r="M4575" s="65"/>
      <c r="O4575" s="65"/>
      <c r="P4575" s="66"/>
      <c r="Q4575" s="31">
        <f t="shared" si="142"/>
        <v>9999</v>
      </c>
      <c r="R4575" s="31" t="str">
        <f t="shared" si="143"/>
        <v/>
      </c>
      <c r="S4575" s="29">
        <f>IF($Q4575&lt;Parâmetros!$E$19,$G4575-1,$G4575)</f>
        <v>0</v>
      </c>
    </row>
    <row r="4576" spans="1:19" ht="15" customHeight="1" x14ac:dyDescent="0.25">
      <c r="A4576" s="116"/>
      <c r="B4576" s="65"/>
      <c r="C4576" s="65"/>
      <c r="D4576" s="66"/>
      <c r="E4576" s="67"/>
      <c r="F4576" s="65"/>
      <c r="G4576" s="66"/>
      <c r="J4576" s="65"/>
      <c r="K4576" s="65"/>
      <c r="L4576" s="66"/>
      <c r="M4576" s="65"/>
      <c r="O4576" s="65"/>
      <c r="P4576" s="66"/>
      <c r="Q4576" s="31">
        <f t="shared" si="142"/>
        <v>9999</v>
      </c>
      <c r="R4576" s="31" t="str">
        <f t="shared" si="143"/>
        <v/>
      </c>
      <c r="S4576" s="29">
        <f>IF($Q4576&lt;Parâmetros!$E$19,$G4576-1,$G4576)</f>
        <v>0</v>
      </c>
    </row>
    <row r="4577" spans="1:19" ht="15" customHeight="1" x14ac:dyDescent="0.25">
      <c r="A4577" s="116"/>
      <c r="B4577" s="65"/>
      <c r="C4577" s="65"/>
      <c r="D4577" s="66"/>
      <c r="E4577" s="67"/>
      <c r="F4577" s="65"/>
      <c r="G4577" s="66"/>
      <c r="J4577" s="65"/>
      <c r="K4577" s="65"/>
      <c r="L4577" s="66"/>
      <c r="M4577" s="65"/>
      <c r="N4577" s="65"/>
      <c r="O4577" s="65"/>
      <c r="P4577" s="66"/>
      <c r="Q4577" s="31">
        <f t="shared" si="142"/>
        <v>9999</v>
      </c>
      <c r="R4577" s="31" t="str">
        <f t="shared" si="143"/>
        <v/>
      </c>
      <c r="S4577" s="29">
        <f>IF($Q4577&lt;Parâmetros!$E$19,$G4577-1,$G4577)</f>
        <v>0</v>
      </c>
    </row>
    <row r="4578" spans="1:19" ht="15" customHeight="1" x14ac:dyDescent="0.25">
      <c r="A4578" s="116"/>
      <c r="B4578" s="65"/>
      <c r="C4578" s="65"/>
      <c r="D4578" s="66"/>
      <c r="E4578" s="67"/>
      <c r="F4578" s="65"/>
      <c r="G4578" s="66"/>
      <c r="J4578" s="65"/>
      <c r="K4578" s="65"/>
      <c r="L4578" s="66"/>
      <c r="M4578" s="65"/>
      <c r="N4578" s="65"/>
      <c r="O4578" s="65"/>
      <c r="P4578" s="66"/>
      <c r="Q4578" s="31">
        <f t="shared" si="142"/>
        <v>9999</v>
      </c>
      <c r="R4578" s="31" t="str">
        <f t="shared" si="143"/>
        <v/>
      </c>
      <c r="S4578" s="29">
        <f>IF($Q4578&lt;Parâmetros!$E$19,$G4578-1,$G4578)</f>
        <v>0</v>
      </c>
    </row>
    <row r="4579" spans="1:19" ht="15" customHeight="1" x14ac:dyDescent="0.25">
      <c r="A4579" s="116"/>
      <c r="B4579" s="65"/>
      <c r="C4579" s="65"/>
      <c r="D4579" s="66"/>
      <c r="E4579" s="67"/>
      <c r="F4579" s="65"/>
      <c r="G4579" s="66"/>
      <c r="J4579" s="65"/>
      <c r="K4579" s="65"/>
      <c r="L4579" s="66"/>
      <c r="M4579" s="65"/>
      <c r="N4579" s="65"/>
      <c r="O4579" s="65"/>
      <c r="P4579" s="66"/>
      <c r="Q4579" s="31">
        <f t="shared" si="142"/>
        <v>9999</v>
      </c>
      <c r="R4579" s="31" t="str">
        <f t="shared" si="143"/>
        <v/>
      </c>
      <c r="S4579" s="29">
        <f>IF($Q4579&lt;Parâmetros!$E$19,$G4579-1,$G4579)</f>
        <v>0</v>
      </c>
    </row>
    <row r="4580" spans="1:19" ht="15" customHeight="1" x14ac:dyDescent="0.25">
      <c r="A4580" s="116"/>
      <c r="B4580" s="65"/>
      <c r="C4580" s="65"/>
      <c r="D4580" s="66"/>
      <c r="E4580" s="67"/>
      <c r="F4580" s="65"/>
      <c r="G4580" s="66"/>
      <c r="J4580" s="65"/>
      <c r="K4580" s="65"/>
      <c r="L4580" s="66"/>
      <c r="M4580" s="65"/>
      <c r="O4580" s="65"/>
      <c r="P4580" s="66"/>
      <c r="Q4580" s="31">
        <f t="shared" si="142"/>
        <v>9999</v>
      </c>
      <c r="R4580" s="31" t="str">
        <f t="shared" si="143"/>
        <v/>
      </c>
      <c r="S4580" s="29">
        <f>IF($Q4580&lt;Parâmetros!$E$19,$G4580-1,$G4580)</f>
        <v>0</v>
      </c>
    </row>
    <row r="4581" spans="1:19" ht="15" customHeight="1" x14ac:dyDescent="0.25">
      <c r="A4581" s="116"/>
      <c r="B4581" s="65"/>
      <c r="C4581" s="65"/>
      <c r="D4581" s="66"/>
      <c r="E4581" s="67"/>
      <c r="F4581" s="65"/>
      <c r="G4581" s="66"/>
      <c r="J4581" s="65"/>
      <c r="K4581" s="65"/>
      <c r="L4581" s="66"/>
      <c r="M4581" s="65"/>
      <c r="N4581" s="65"/>
      <c r="O4581" s="65"/>
      <c r="P4581" s="66"/>
      <c r="Q4581" s="31">
        <f t="shared" si="142"/>
        <v>9999</v>
      </c>
      <c r="R4581" s="31" t="str">
        <f t="shared" si="143"/>
        <v/>
      </c>
      <c r="S4581" s="29">
        <f>IF($Q4581&lt;Parâmetros!$E$19,$G4581-1,$G4581)</f>
        <v>0</v>
      </c>
    </row>
    <row r="4582" spans="1:19" ht="15" customHeight="1" x14ac:dyDescent="0.25">
      <c r="A4582" s="116"/>
      <c r="B4582" s="65"/>
      <c r="C4582" s="65"/>
      <c r="D4582" s="66"/>
      <c r="E4582" s="67"/>
      <c r="F4582" s="65"/>
      <c r="G4582" s="66"/>
      <c r="J4582" s="65"/>
      <c r="K4582" s="65"/>
      <c r="L4582" s="66"/>
      <c r="M4582" s="65"/>
      <c r="O4582" s="65"/>
      <c r="P4582" s="66"/>
      <c r="Q4582" s="31">
        <f t="shared" si="142"/>
        <v>9999</v>
      </c>
      <c r="R4582" s="31" t="str">
        <f t="shared" si="143"/>
        <v/>
      </c>
      <c r="S4582" s="29">
        <f>IF($Q4582&lt;Parâmetros!$E$19,$G4582-1,$G4582)</f>
        <v>0</v>
      </c>
    </row>
    <row r="4583" spans="1:19" ht="15" customHeight="1" x14ac:dyDescent="0.25">
      <c r="A4583" s="116"/>
      <c r="B4583" s="65"/>
      <c r="C4583" s="65"/>
      <c r="D4583" s="66"/>
      <c r="E4583" s="67"/>
      <c r="F4583" s="65"/>
      <c r="G4583" s="66"/>
      <c r="J4583" s="65"/>
      <c r="K4583" s="65"/>
      <c r="L4583" s="66"/>
      <c r="M4583" s="65"/>
      <c r="N4583" s="65"/>
      <c r="O4583" s="65"/>
      <c r="P4583" s="66"/>
      <c r="Q4583" s="31">
        <f t="shared" si="142"/>
        <v>9999</v>
      </c>
      <c r="R4583" s="31" t="str">
        <f t="shared" si="143"/>
        <v/>
      </c>
      <c r="S4583" s="29">
        <f>IF($Q4583&lt;Parâmetros!$E$19,$G4583-1,$G4583)</f>
        <v>0</v>
      </c>
    </row>
    <row r="4584" spans="1:19" ht="15" customHeight="1" x14ac:dyDescent="0.25">
      <c r="A4584" s="116"/>
      <c r="B4584" s="65"/>
      <c r="C4584" s="65"/>
      <c r="D4584" s="66"/>
      <c r="E4584" s="67"/>
      <c r="F4584" s="65"/>
      <c r="G4584" s="66"/>
      <c r="J4584" s="65"/>
      <c r="K4584" s="65"/>
      <c r="L4584" s="66"/>
      <c r="M4584" s="65"/>
      <c r="N4584" s="65"/>
      <c r="O4584" s="65"/>
      <c r="P4584" s="66"/>
      <c r="Q4584" s="31">
        <f t="shared" si="142"/>
        <v>9999</v>
      </c>
      <c r="R4584" s="31" t="str">
        <f t="shared" si="143"/>
        <v/>
      </c>
      <c r="S4584" s="29">
        <f>IF($Q4584&lt;Parâmetros!$E$19,$G4584-1,$G4584)</f>
        <v>0</v>
      </c>
    </row>
    <row r="4585" spans="1:19" ht="15" customHeight="1" x14ac:dyDescent="0.25">
      <c r="A4585" s="116"/>
      <c r="B4585" s="65"/>
      <c r="C4585" s="65"/>
      <c r="D4585" s="66"/>
      <c r="E4585" s="67"/>
      <c r="F4585" s="65"/>
      <c r="G4585" s="66"/>
      <c r="J4585" s="65"/>
      <c r="K4585" s="65"/>
      <c r="L4585" s="66"/>
      <c r="M4585" s="65"/>
      <c r="O4585" s="65"/>
      <c r="P4585" s="66"/>
      <c r="Q4585" s="31">
        <f t="shared" si="142"/>
        <v>9999</v>
      </c>
      <c r="R4585" s="31" t="str">
        <f t="shared" si="143"/>
        <v/>
      </c>
      <c r="S4585" s="29">
        <f>IF($Q4585&lt;Parâmetros!$E$19,$G4585-1,$G4585)</f>
        <v>0</v>
      </c>
    </row>
    <row r="4586" spans="1:19" ht="15" customHeight="1" x14ac:dyDescent="0.25">
      <c r="A4586" s="116"/>
      <c r="B4586" s="65"/>
      <c r="C4586" s="65"/>
      <c r="D4586" s="66"/>
      <c r="E4586" s="67"/>
      <c r="F4586" s="65"/>
      <c r="G4586" s="66"/>
      <c r="J4586" s="65"/>
      <c r="K4586" s="65"/>
      <c r="L4586" s="66"/>
      <c r="M4586" s="65"/>
      <c r="O4586" s="65"/>
      <c r="P4586" s="66"/>
      <c r="Q4586" s="31">
        <f t="shared" si="142"/>
        <v>9999</v>
      </c>
      <c r="R4586" s="31" t="str">
        <f t="shared" si="143"/>
        <v/>
      </c>
      <c r="S4586" s="29">
        <f>IF($Q4586&lt;Parâmetros!$E$19,$G4586-1,$G4586)</f>
        <v>0</v>
      </c>
    </row>
    <row r="4587" spans="1:19" ht="15" customHeight="1" x14ac:dyDescent="0.25">
      <c r="A4587" s="116"/>
      <c r="B4587" s="65"/>
      <c r="C4587" s="65"/>
      <c r="D4587" s="66"/>
      <c r="E4587" s="67"/>
      <c r="F4587" s="65"/>
      <c r="G4587" s="66"/>
      <c r="J4587" s="65"/>
      <c r="K4587" s="65"/>
      <c r="L4587" s="66"/>
      <c r="M4587" s="65"/>
      <c r="O4587" s="65"/>
      <c r="P4587" s="66"/>
      <c r="Q4587" s="31">
        <f t="shared" si="142"/>
        <v>9999</v>
      </c>
      <c r="R4587" s="31" t="str">
        <f t="shared" si="143"/>
        <v/>
      </c>
      <c r="S4587" s="29">
        <f>IF($Q4587&lt;Parâmetros!$E$19,$G4587-1,$G4587)</f>
        <v>0</v>
      </c>
    </row>
    <row r="4588" spans="1:19" ht="15" customHeight="1" x14ac:dyDescent="0.25">
      <c r="A4588" s="116"/>
      <c r="B4588" s="65"/>
      <c r="C4588" s="65"/>
      <c r="D4588" s="66"/>
      <c r="E4588" s="67"/>
      <c r="F4588" s="65"/>
      <c r="G4588" s="66"/>
      <c r="J4588" s="65"/>
      <c r="K4588" s="65"/>
      <c r="L4588" s="66"/>
      <c r="M4588" s="65"/>
      <c r="O4588" s="65"/>
      <c r="P4588" s="66"/>
      <c r="Q4588" s="31">
        <f t="shared" si="142"/>
        <v>9999</v>
      </c>
      <c r="R4588" s="31" t="str">
        <f t="shared" si="143"/>
        <v/>
      </c>
      <c r="S4588" s="29">
        <f>IF($Q4588&lt;Parâmetros!$E$19,$G4588-1,$G4588)</f>
        <v>0</v>
      </c>
    </row>
    <row r="4589" spans="1:19" ht="15" customHeight="1" x14ac:dyDescent="0.25">
      <c r="A4589" s="116"/>
      <c r="B4589" s="65"/>
      <c r="C4589" s="65"/>
      <c r="D4589" s="66"/>
      <c r="E4589" s="67"/>
      <c r="F4589" s="65"/>
      <c r="G4589" s="66"/>
      <c r="J4589" s="65"/>
      <c r="K4589" s="65"/>
      <c r="L4589" s="66"/>
      <c r="M4589" s="65"/>
      <c r="O4589" s="65"/>
      <c r="P4589" s="66"/>
      <c r="Q4589" s="31">
        <f t="shared" si="142"/>
        <v>9999</v>
      </c>
      <c r="R4589" s="31" t="str">
        <f t="shared" si="143"/>
        <v/>
      </c>
      <c r="S4589" s="29">
        <f>IF($Q4589&lt;Parâmetros!$E$19,$G4589-1,$G4589)</f>
        <v>0</v>
      </c>
    </row>
    <row r="4590" spans="1:19" ht="15" customHeight="1" x14ac:dyDescent="0.25">
      <c r="A4590" s="116"/>
      <c r="B4590" s="65"/>
      <c r="C4590" s="65"/>
      <c r="D4590" s="66"/>
      <c r="E4590" s="67"/>
      <c r="F4590" s="65"/>
      <c r="G4590" s="66"/>
      <c r="J4590" s="65"/>
      <c r="K4590" s="65"/>
      <c r="L4590" s="66"/>
      <c r="M4590" s="65"/>
      <c r="O4590" s="65"/>
      <c r="P4590" s="66"/>
      <c r="Q4590" s="31">
        <f t="shared" si="142"/>
        <v>9999</v>
      </c>
      <c r="R4590" s="31" t="str">
        <f t="shared" si="143"/>
        <v/>
      </c>
      <c r="S4590" s="29">
        <f>IF($Q4590&lt;Parâmetros!$E$19,$G4590-1,$G4590)</f>
        <v>0</v>
      </c>
    </row>
    <row r="4591" spans="1:19" ht="15" customHeight="1" x14ac:dyDescent="0.25">
      <c r="A4591" s="116"/>
      <c r="B4591" s="65"/>
      <c r="C4591" s="65"/>
      <c r="D4591" s="66"/>
      <c r="E4591" s="67"/>
      <c r="F4591" s="65"/>
      <c r="G4591" s="66"/>
      <c r="J4591" s="65"/>
      <c r="K4591" s="65"/>
      <c r="L4591" s="66"/>
      <c r="M4591" s="65"/>
      <c r="N4591" s="65"/>
      <c r="O4591" s="65"/>
      <c r="P4591" s="66"/>
      <c r="Q4591" s="31">
        <f t="shared" si="142"/>
        <v>9999</v>
      </c>
      <c r="R4591" s="31" t="str">
        <f t="shared" si="143"/>
        <v/>
      </c>
      <c r="S4591" s="29">
        <f>IF($Q4591&lt;Parâmetros!$E$19,$G4591-1,$G4591)</f>
        <v>0</v>
      </c>
    </row>
    <row r="4592" spans="1:19" ht="15" customHeight="1" x14ac:dyDescent="0.25">
      <c r="A4592" s="116"/>
      <c r="B4592" s="65"/>
      <c r="C4592" s="65"/>
      <c r="D4592" s="66"/>
      <c r="E4592" s="67"/>
      <c r="F4592" s="65"/>
      <c r="G4592" s="66"/>
      <c r="J4592" s="65"/>
      <c r="K4592" s="65"/>
      <c r="L4592" s="66"/>
      <c r="M4592" s="65"/>
      <c r="N4592" s="65"/>
      <c r="O4592" s="65"/>
      <c r="P4592" s="66"/>
      <c r="Q4592" s="31">
        <f t="shared" si="142"/>
        <v>9999</v>
      </c>
      <c r="R4592" s="31" t="str">
        <f t="shared" si="143"/>
        <v/>
      </c>
      <c r="S4592" s="29">
        <f>IF($Q4592&lt;Parâmetros!$E$19,$G4592-1,$G4592)</f>
        <v>0</v>
      </c>
    </row>
    <row r="4593" spans="1:19" ht="15" customHeight="1" x14ac:dyDescent="0.25">
      <c r="A4593" s="116"/>
      <c r="B4593" s="65"/>
      <c r="C4593" s="65"/>
      <c r="D4593" s="66"/>
      <c r="E4593" s="67"/>
      <c r="F4593" s="65"/>
      <c r="G4593" s="66"/>
      <c r="J4593" s="65"/>
      <c r="K4593" s="65"/>
      <c r="L4593" s="66"/>
      <c r="M4593" s="65"/>
      <c r="O4593" s="65"/>
      <c r="P4593" s="66"/>
      <c r="Q4593" s="31">
        <f t="shared" si="142"/>
        <v>9999</v>
      </c>
      <c r="R4593" s="31" t="str">
        <f t="shared" si="143"/>
        <v/>
      </c>
      <c r="S4593" s="29">
        <f>IF($Q4593&lt;Parâmetros!$E$19,$G4593-1,$G4593)</f>
        <v>0</v>
      </c>
    </row>
    <row r="4594" spans="1:19" ht="15" customHeight="1" x14ac:dyDescent="0.25">
      <c r="A4594" s="116"/>
      <c r="B4594" s="65"/>
      <c r="C4594" s="65"/>
      <c r="D4594" s="66"/>
      <c r="E4594" s="67"/>
      <c r="F4594" s="65"/>
      <c r="G4594" s="66"/>
      <c r="J4594" s="65"/>
      <c r="K4594" s="65"/>
      <c r="L4594" s="66"/>
      <c r="M4594" s="65"/>
      <c r="O4594" s="65"/>
      <c r="P4594" s="66"/>
      <c r="Q4594" s="31">
        <f t="shared" si="142"/>
        <v>9999</v>
      </c>
      <c r="R4594" s="31" t="str">
        <f t="shared" si="143"/>
        <v/>
      </c>
      <c r="S4594" s="29">
        <f>IF($Q4594&lt;Parâmetros!$E$19,$G4594-1,$G4594)</f>
        <v>0</v>
      </c>
    </row>
    <row r="4595" spans="1:19" ht="15" customHeight="1" x14ac:dyDescent="0.25">
      <c r="A4595" s="116"/>
      <c r="B4595" s="65"/>
      <c r="C4595" s="65"/>
      <c r="D4595" s="66"/>
      <c r="E4595" s="67"/>
      <c r="F4595" s="65"/>
      <c r="G4595" s="66"/>
      <c r="J4595" s="65"/>
      <c r="K4595" s="65"/>
      <c r="L4595" s="66"/>
      <c r="M4595" s="65"/>
      <c r="N4595" s="65"/>
      <c r="O4595" s="65"/>
      <c r="P4595" s="66"/>
      <c r="Q4595" s="31">
        <f t="shared" si="142"/>
        <v>9999</v>
      </c>
      <c r="R4595" s="31" t="str">
        <f t="shared" si="143"/>
        <v/>
      </c>
      <c r="S4595" s="29">
        <f>IF($Q4595&lt;Parâmetros!$E$19,$G4595-1,$G4595)</f>
        <v>0</v>
      </c>
    </row>
    <row r="4596" spans="1:19" ht="15" customHeight="1" x14ac:dyDescent="0.25">
      <c r="A4596" s="116"/>
      <c r="B4596" s="65"/>
      <c r="C4596" s="65"/>
      <c r="D4596" s="66"/>
      <c r="E4596" s="67"/>
      <c r="F4596" s="65"/>
      <c r="G4596" s="66"/>
      <c r="J4596" s="65"/>
      <c r="K4596" s="65"/>
      <c r="L4596" s="66"/>
      <c r="M4596" s="65"/>
      <c r="N4596" s="65"/>
      <c r="O4596" s="65"/>
      <c r="P4596" s="66"/>
      <c r="Q4596" s="31">
        <f t="shared" si="142"/>
        <v>9999</v>
      </c>
      <c r="R4596" s="31" t="str">
        <f t="shared" si="143"/>
        <v/>
      </c>
      <c r="S4596" s="29">
        <f>IF($Q4596&lt;Parâmetros!$E$19,$G4596-1,$G4596)</f>
        <v>0</v>
      </c>
    </row>
    <row r="4597" spans="1:19" ht="15" customHeight="1" x14ac:dyDescent="0.25">
      <c r="A4597" s="116"/>
      <c r="B4597" s="65"/>
      <c r="C4597" s="65"/>
      <c r="D4597" s="66"/>
      <c r="E4597" s="67"/>
      <c r="F4597" s="65"/>
      <c r="G4597" s="66"/>
      <c r="J4597" s="65"/>
      <c r="K4597" s="65"/>
      <c r="L4597" s="66"/>
      <c r="M4597" s="65"/>
      <c r="N4597" s="65"/>
      <c r="O4597" s="65"/>
      <c r="P4597" s="66"/>
      <c r="Q4597" s="31">
        <f t="shared" si="142"/>
        <v>9999</v>
      </c>
      <c r="R4597" s="31" t="str">
        <f t="shared" si="143"/>
        <v/>
      </c>
      <c r="S4597" s="29">
        <f>IF($Q4597&lt;Parâmetros!$E$19,$G4597-1,$G4597)</f>
        <v>0</v>
      </c>
    </row>
    <row r="4598" spans="1:19" ht="15" customHeight="1" x14ac:dyDescent="0.25">
      <c r="A4598" s="116"/>
      <c r="B4598" s="65"/>
      <c r="C4598" s="65"/>
      <c r="D4598" s="66"/>
      <c r="E4598" s="67"/>
      <c r="F4598" s="65"/>
      <c r="G4598" s="66"/>
      <c r="J4598" s="65"/>
      <c r="K4598" s="65"/>
      <c r="L4598" s="66"/>
      <c r="M4598" s="65"/>
      <c r="N4598" s="65"/>
      <c r="O4598" s="65"/>
      <c r="P4598" s="66"/>
      <c r="Q4598" s="31">
        <f t="shared" si="142"/>
        <v>9999</v>
      </c>
      <c r="R4598" s="31" t="str">
        <f t="shared" si="143"/>
        <v/>
      </c>
      <c r="S4598" s="29">
        <f>IF($Q4598&lt;Parâmetros!$E$19,$G4598-1,$G4598)</f>
        <v>0</v>
      </c>
    </row>
    <row r="4599" spans="1:19" ht="15" customHeight="1" x14ac:dyDescent="0.25">
      <c r="A4599" s="116"/>
      <c r="B4599" s="65"/>
      <c r="C4599" s="65"/>
      <c r="D4599" s="66"/>
      <c r="E4599" s="67"/>
      <c r="F4599" s="65"/>
      <c r="G4599" s="66"/>
      <c r="J4599" s="65"/>
      <c r="K4599" s="65"/>
      <c r="L4599" s="66"/>
      <c r="M4599" s="65"/>
      <c r="O4599" s="65"/>
      <c r="P4599" s="66"/>
      <c r="Q4599" s="31">
        <f t="shared" si="142"/>
        <v>9999</v>
      </c>
      <c r="R4599" s="31" t="str">
        <f t="shared" si="143"/>
        <v/>
      </c>
      <c r="S4599" s="29">
        <f>IF($Q4599&lt;Parâmetros!$E$19,$G4599-1,$G4599)</f>
        <v>0</v>
      </c>
    </row>
    <row r="4600" spans="1:19" ht="15" customHeight="1" x14ac:dyDescent="0.25">
      <c r="A4600" s="116"/>
      <c r="B4600" s="65"/>
      <c r="C4600" s="65"/>
      <c r="D4600" s="66"/>
      <c r="E4600" s="67"/>
      <c r="F4600" s="65"/>
      <c r="G4600" s="66"/>
      <c r="J4600" s="65"/>
      <c r="K4600" s="65"/>
      <c r="L4600" s="66"/>
      <c r="M4600" s="65"/>
      <c r="O4600" s="65"/>
      <c r="P4600" s="66"/>
      <c r="Q4600" s="31">
        <f t="shared" si="142"/>
        <v>9999</v>
      </c>
      <c r="R4600" s="31" t="str">
        <f t="shared" si="143"/>
        <v/>
      </c>
      <c r="S4600" s="29">
        <f>IF($Q4600&lt;Parâmetros!$E$19,$G4600-1,$G4600)</f>
        <v>0</v>
      </c>
    </row>
    <row r="4601" spans="1:19" ht="15" customHeight="1" x14ac:dyDescent="0.25">
      <c r="A4601" s="116"/>
      <c r="B4601" s="65"/>
      <c r="C4601" s="65"/>
      <c r="D4601" s="66"/>
      <c r="E4601" s="67"/>
      <c r="F4601" s="65"/>
      <c r="G4601" s="66"/>
      <c r="J4601" s="65"/>
      <c r="K4601" s="65"/>
      <c r="L4601" s="66"/>
      <c r="M4601" s="65"/>
      <c r="O4601" s="65"/>
      <c r="P4601" s="66"/>
      <c r="Q4601" s="31">
        <f t="shared" si="142"/>
        <v>9999</v>
      </c>
      <c r="R4601" s="31" t="str">
        <f t="shared" si="143"/>
        <v/>
      </c>
      <c r="S4601" s="29">
        <f>IF($Q4601&lt;Parâmetros!$E$19,$G4601-1,$G4601)</f>
        <v>0</v>
      </c>
    </row>
    <row r="4602" spans="1:19" ht="15" customHeight="1" x14ac:dyDescent="0.25">
      <c r="A4602" s="116"/>
      <c r="B4602" s="65"/>
      <c r="C4602" s="65"/>
      <c r="D4602" s="66"/>
      <c r="E4602" s="67"/>
      <c r="F4602" s="65"/>
      <c r="G4602" s="66"/>
      <c r="J4602" s="65"/>
      <c r="K4602" s="65"/>
      <c r="L4602" s="66"/>
      <c r="M4602" s="65"/>
      <c r="O4602" s="65"/>
      <c r="P4602" s="66"/>
      <c r="Q4602" s="31">
        <f t="shared" si="142"/>
        <v>9999</v>
      </c>
      <c r="R4602" s="31" t="str">
        <f t="shared" si="143"/>
        <v/>
      </c>
      <c r="S4602" s="29">
        <f>IF($Q4602&lt;Parâmetros!$E$19,$G4602-1,$G4602)</f>
        <v>0</v>
      </c>
    </row>
    <row r="4603" spans="1:19" ht="15" customHeight="1" x14ac:dyDescent="0.25">
      <c r="A4603" s="116"/>
      <c r="B4603" s="65"/>
      <c r="C4603" s="65"/>
      <c r="D4603" s="66"/>
      <c r="E4603" s="67"/>
      <c r="F4603" s="65"/>
      <c r="G4603" s="66"/>
      <c r="J4603" s="65"/>
      <c r="K4603" s="65"/>
      <c r="L4603" s="66"/>
      <c r="M4603" s="65"/>
      <c r="O4603" s="65"/>
      <c r="P4603" s="66"/>
      <c r="Q4603" s="31">
        <f t="shared" si="142"/>
        <v>9999</v>
      </c>
      <c r="R4603" s="31" t="str">
        <f t="shared" si="143"/>
        <v/>
      </c>
      <c r="S4603" s="29">
        <f>IF($Q4603&lt;Parâmetros!$E$19,$G4603-1,$G4603)</f>
        <v>0</v>
      </c>
    </row>
    <row r="4604" spans="1:19" ht="15" customHeight="1" x14ac:dyDescent="0.25">
      <c r="A4604" s="116"/>
      <c r="B4604" s="65"/>
      <c r="C4604" s="65"/>
      <c r="D4604" s="66"/>
      <c r="E4604" s="67"/>
      <c r="F4604" s="65"/>
      <c r="G4604" s="66"/>
      <c r="J4604" s="65"/>
      <c r="K4604" s="65"/>
      <c r="L4604" s="66"/>
      <c r="M4604" s="65"/>
      <c r="N4604" s="65"/>
      <c r="O4604" s="65"/>
      <c r="P4604" s="66"/>
      <c r="Q4604" s="31">
        <f t="shared" ref="Q4604:Q4667" si="144">IFERROR(VALUE(LEFT($J4604,2))*60+VALUE(MID($J4604,4,2)),9999)</f>
        <v>9999</v>
      </c>
      <c r="R4604" s="31" t="str">
        <f t="shared" ref="R4604:R4667" si="145">IFERROR(VALUE(LEFT($K4604,2))*60+VALUE(MID($K4604,4,2)),"")</f>
        <v/>
      </c>
      <c r="S4604" s="29">
        <f>IF($Q4604&lt;Parâmetros!$E$19,$G4604-1,$G4604)</f>
        <v>0</v>
      </c>
    </row>
    <row r="4605" spans="1:19" ht="15" customHeight="1" x14ac:dyDescent="0.25">
      <c r="A4605" s="116"/>
      <c r="B4605" s="65"/>
      <c r="C4605" s="65"/>
      <c r="D4605" s="66"/>
      <c r="E4605" s="67"/>
      <c r="F4605" s="65"/>
      <c r="G4605" s="66"/>
      <c r="J4605" s="65"/>
      <c r="K4605" s="65"/>
      <c r="L4605" s="66"/>
      <c r="M4605" s="65"/>
      <c r="O4605" s="65"/>
      <c r="P4605" s="66"/>
      <c r="Q4605" s="31">
        <f t="shared" si="144"/>
        <v>9999</v>
      </c>
      <c r="R4605" s="31" t="str">
        <f t="shared" si="145"/>
        <v/>
      </c>
      <c r="S4605" s="29">
        <f>IF($Q4605&lt;Parâmetros!$E$19,$G4605-1,$G4605)</f>
        <v>0</v>
      </c>
    </row>
    <row r="4606" spans="1:19" ht="15" customHeight="1" x14ac:dyDescent="0.25">
      <c r="A4606" s="116"/>
      <c r="B4606" s="65"/>
      <c r="C4606" s="65"/>
      <c r="D4606" s="66"/>
      <c r="E4606" s="67"/>
      <c r="F4606" s="65"/>
      <c r="G4606" s="66"/>
      <c r="J4606" s="65"/>
      <c r="K4606" s="65"/>
      <c r="L4606" s="66"/>
      <c r="M4606" s="65"/>
      <c r="O4606" s="65"/>
      <c r="P4606" s="66"/>
      <c r="Q4606" s="31">
        <f t="shared" si="144"/>
        <v>9999</v>
      </c>
      <c r="R4606" s="31" t="str">
        <f t="shared" si="145"/>
        <v/>
      </c>
      <c r="S4606" s="29">
        <f>IF($Q4606&lt;Parâmetros!$E$19,$G4606-1,$G4606)</f>
        <v>0</v>
      </c>
    </row>
    <row r="4607" spans="1:19" ht="15" customHeight="1" x14ac:dyDescent="0.25">
      <c r="A4607" s="116"/>
      <c r="B4607" s="65"/>
      <c r="C4607" s="65"/>
      <c r="D4607" s="66"/>
      <c r="E4607" s="67"/>
      <c r="F4607" s="65"/>
      <c r="G4607" s="66"/>
      <c r="J4607" s="65"/>
      <c r="K4607" s="65"/>
      <c r="L4607" s="66"/>
      <c r="M4607" s="65"/>
      <c r="O4607" s="65"/>
      <c r="P4607" s="66"/>
      <c r="Q4607" s="31">
        <f t="shared" si="144"/>
        <v>9999</v>
      </c>
      <c r="R4607" s="31" t="str">
        <f t="shared" si="145"/>
        <v/>
      </c>
      <c r="S4607" s="29">
        <f>IF($Q4607&lt;Parâmetros!$E$19,$G4607-1,$G4607)</f>
        <v>0</v>
      </c>
    </row>
    <row r="4608" spans="1:19" ht="15" customHeight="1" x14ac:dyDescent="0.25">
      <c r="A4608" s="116"/>
      <c r="B4608" s="65"/>
      <c r="C4608" s="65"/>
      <c r="D4608" s="66"/>
      <c r="E4608" s="67"/>
      <c r="F4608" s="65"/>
      <c r="G4608" s="66"/>
      <c r="J4608" s="65"/>
      <c r="K4608" s="65"/>
      <c r="L4608" s="66"/>
      <c r="M4608" s="65"/>
      <c r="O4608" s="65"/>
      <c r="P4608" s="66"/>
      <c r="Q4608" s="31">
        <f t="shared" si="144"/>
        <v>9999</v>
      </c>
      <c r="R4608" s="31" t="str">
        <f t="shared" si="145"/>
        <v/>
      </c>
      <c r="S4608" s="29">
        <f>IF($Q4608&lt;Parâmetros!$E$19,$G4608-1,$G4608)</f>
        <v>0</v>
      </c>
    </row>
    <row r="4609" spans="1:19" ht="15" customHeight="1" x14ac:dyDescent="0.25">
      <c r="A4609" s="116"/>
      <c r="B4609" s="65"/>
      <c r="C4609" s="65"/>
      <c r="D4609" s="66"/>
      <c r="E4609" s="67"/>
      <c r="F4609" s="65"/>
      <c r="G4609" s="66"/>
      <c r="J4609" s="65"/>
      <c r="K4609" s="65"/>
      <c r="L4609" s="66"/>
      <c r="M4609" s="65"/>
      <c r="O4609" s="65"/>
      <c r="P4609" s="66"/>
      <c r="Q4609" s="31">
        <f t="shared" si="144"/>
        <v>9999</v>
      </c>
      <c r="R4609" s="31" t="str">
        <f t="shared" si="145"/>
        <v/>
      </c>
      <c r="S4609" s="29">
        <f>IF($Q4609&lt;Parâmetros!$E$19,$G4609-1,$G4609)</f>
        <v>0</v>
      </c>
    </row>
    <row r="4610" spans="1:19" ht="15" customHeight="1" x14ac:dyDescent="0.25">
      <c r="A4610" s="116"/>
      <c r="B4610" s="65"/>
      <c r="C4610" s="65"/>
      <c r="D4610" s="66"/>
      <c r="E4610" s="67"/>
      <c r="F4610" s="65"/>
      <c r="G4610" s="66"/>
      <c r="J4610" s="65"/>
      <c r="K4610" s="65"/>
      <c r="L4610" s="66"/>
      <c r="M4610" s="65"/>
      <c r="O4610" s="65"/>
      <c r="P4610" s="66"/>
      <c r="Q4610" s="31">
        <f t="shared" si="144"/>
        <v>9999</v>
      </c>
      <c r="R4610" s="31" t="str">
        <f t="shared" si="145"/>
        <v/>
      </c>
      <c r="S4610" s="29">
        <f>IF($Q4610&lt;Parâmetros!$E$19,$G4610-1,$G4610)</f>
        <v>0</v>
      </c>
    </row>
    <row r="4611" spans="1:19" ht="15" customHeight="1" x14ac:dyDescent="0.25">
      <c r="A4611" s="116"/>
      <c r="B4611" s="65"/>
      <c r="C4611" s="65"/>
      <c r="D4611" s="66"/>
      <c r="E4611" s="67"/>
      <c r="F4611" s="65"/>
      <c r="G4611" s="66"/>
      <c r="J4611" s="65"/>
      <c r="K4611" s="65"/>
      <c r="L4611" s="66"/>
      <c r="M4611" s="65"/>
      <c r="O4611" s="65"/>
      <c r="P4611" s="66"/>
      <c r="Q4611" s="31">
        <f t="shared" si="144"/>
        <v>9999</v>
      </c>
      <c r="R4611" s="31" t="str">
        <f t="shared" si="145"/>
        <v/>
      </c>
      <c r="S4611" s="29">
        <f>IF($Q4611&lt;Parâmetros!$E$19,$G4611-1,$G4611)</f>
        <v>0</v>
      </c>
    </row>
    <row r="4612" spans="1:19" ht="15" customHeight="1" x14ac:dyDescent="0.25">
      <c r="A4612" s="116"/>
      <c r="B4612" s="65"/>
      <c r="C4612" s="65"/>
      <c r="D4612" s="66"/>
      <c r="E4612" s="67"/>
      <c r="F4612" s="65"/>
      <c r="G4612" s="66"/>
      <c r="J4612" s="65"/>
      <c r="K4612" s="65"/>
      <c r="L4612" s="66"/>
      <c r="M4612" s="65"/>
      <c r="O4612" s="65"/>
      <c r="P4612" s="66"/>
      <c r="Q4612" s="31">
        <f t="shared" si="144"/>
        <v>9999</v>
      </c>
      <c r="R4612" s="31" t="str">
        <f t="shared" si="145"/>
        <v/>
      </c>
      <c r="S4612" s="29">
        <f>IF($Q4612&lt;Parâmetros!$E$19,$G4612-1,$G4612)</f>
        <v>0</v>
      </c>
    </row>
    <row r="4613" spans="1:19" ht="15" customHeight="1" x14ac:dyDescent="0.25">
      <c r="A4613" s="116"/>
      <c r="B4613" s="65"/>
      <c r="C4613" s="65"/>
      <c r="D4613" s="66"/>
      <c r="E4613" s="67"/>
      <c r="F4613" s="65"/>
      <c r="G4613" s="66"/>
      <c r="J4613" s="65"/>
      <c r="K4613" s="65"/>
      <c r="L4613" s="66"/>
      <c r="M4613" s="65"/>
      <c r="O4613" s="65"/>
      <c r="P4613" s="66"/>
      <c r="Q4613" s="31">
        <f t="shared" si="144"/>
        <v>9999</v>
      </c>
      <c r="R4613" s="31" t="str">
        <f t="shared" si="145"/>
        <v/>
      </c>
      <c r="S4613" s="29">
        <f>IF($Q4613&lt;Parâmetros!$E$19,$G4613-1,$G4613)</f>
        <v>0</v>
      </c>
    </row>
    <row r="4614" spans="1:19" ht="15" customHeight="1" x14ac:dyDescent="0.25">
      <c r="A4614" s="116"/>
      <c r="B4614" s="65"/>
      <c r="C4614" s="65"/>
      <c r="D4614" s="66"/>
      <c r="E4614" s="67"/>
      <c r="F4614" s="65"/>
      <c r="G4614" s="66"/>
      <c r="J4614" s="65"/>
      <c r="K4614" s="65"/>
      <c r="L4614" s="66"/>
      <c r="M4614" s="65"/>
      <c r="O4614" s="65"/>
      <c r="P4614" s="66"/>
      <c r="Q4614" s="31">
        <f t="shared" si="144"/>
        <v>9999</v>
      </c>
      <c r="R4614" s="31" t="str">
        <f t="shared" si="145"/>
        <v/>
      </c>
      <c r="S4614" s="29">
        <f>IF($Q4614&lt;Parâmetros!$E$19,$G4614-1,$G4614)</f>
        <v>0</v>
      </c>
    </row>
    <row r="4615" spans="1:19" ht="15" customHeight="1" x14ac:dyDescent="0.25">
      <c r="A4615" s="116"/>
      <c r="B4615" s="65"/>
      <c r="C4615" s="65"/>
      <c r="D4615" s="66"/>
      <c r="E4615" s="67"/>
      <c r="F4615" s="65"/>
      <c r="G4615" s="66"/>
      <c r="J4615" s="65"/>
      <c r="K4615" s="65"/>
      <c r="L4615" s="66"/>
      <c r="M4615" s="65"/>
      <c r="O4615" s="65"/>
      <c r="P4615" s="66"/>
      <c r="Q4615" s="31">
        <f t="shared" si="144"/>
        <v>9999</v>
      </c>
      <c r="R4615" s="31" t="str">
        <f t="shared" si="145"/>
        <v/>
      </c>
      <c r="S4615" s="29">
        <f>IF($Q4615&lt;Parâmetros!$E$19,$G4615-1,$G4615)</f>
        <v>0</v>
      </c>
    </row>
    <row r="4616" spans="1:19" ht="15" customHeight="1" x14ac:dyDescent="0.25">
      <c r="A4616" s="116"/>
      <c r="B4616" s="65"/>
      <c r="C4616" s="65"/>
      <c r="D4616" s="66"/>
      <c r="E4616" s="67"/>
      <c r="F4616" s="65"/>
      <c r="G4616" s="66"/>
      <c r="J4616" s="65"/>
      <c r="K4616" s="65"/>
      <c r="L4616" s="66"/>
      <c r="M4616" s="65"/>
      <c r="O4616" s="65"/>
      <c r="P4616" s="66"/>
      <c r="Q4616" s="31">
        <f t="shared" si="144"/>
        <v>9999</v>
      </c>
      <c r="R4616" s="31" t="str">
        <f t="shared" si="145"/>
        <v/>
      </c>
      <c r="S4616" s="29">
        <f>IF($Q4616&lt;Parâmetros!$E$19,$G4616-1,$G4616)</f>
        <v>0</v>
      </c>
    </row>
    <row r="4617" spans="1:19" ht="15" customHeight="1" x14ac:dyDescent="0.25">
      <c r="A4617" s="116"/>
      <c r="B4617" s="65"/>
      <c r="C4617" s="65"/>
      <c r="D4617" s="66"/>
      <c r="E4617" s="67"/>
      <c r="F4617" s="65"/>
      <c r="G4617" s="66"/>
      <c r="J4617" s="65"/>
      <c r="K4617" s="65"/>
      <c r="L4617" s="66"/>
      <c r="M4617" s="65"/>
      <c r="N4617" s="65"/>
      <c r="O4617" s="65"/>
      <c r="P4617" s="66"/>
      <c r="Q4617" s="31">
        <f t="shared" si="144"/>
        <v>9999</v>
      </c>
      <c r="R4617" s="31" t="str">
        <f t="shared" si="145"/>
        <v/>
      </c>
      <c r="S4617" s="29">
        <f>IF($Q4617&lt;Parâmetros!$E$19,$G4617-1,$G4617)</f>
        <v>0</v>
      </c>
    </row>
    <row r="4618" spans="1:19" ht="15" customHeight="1" x14ac:dyDescent="0.25">
      <c r="A4618" s="116"/>
      <c r="B4618" s="65"/>
      <c r="C4618" s="65"/>
      <c r="D4618" s="66"/>
      <c r="E4618" s="67"/>
      <c r="F4618" s="65"/>
      <c r="G4618" s="66"/>
      <c r="J4618" s="65"/>
      <c r="K4618" s="65"/>
      <c r="L4618" s="66"/>
      <c r="M4618" s="65"/>
      <c r="O4618" s="65"/>
      <c r="P4618" s="66"/>
      <c r="Q4618" s="31">
        <f t="shared" si="144"/>
        <v>9999</v>
      </c>
      <c r="R4618" s="31" t="str">
        <f t="shared" si="145"/>
        <v/>
      </c>
      <c r="S4618" s="29">
        <f>IF($Q4618&lt;Parâmetros!$E$19,$G4618-1,$G4618)</f>
        <v>0</v>
      </c>
    </row>
    <row r="4619" spans="1:19" ht="15" customHeight="1" x14ac:dyDescent="0.25">
      <c r="A4619" s="116"/>
      <c r="B4619" s="65"/>
      <c r="C4619" s="65"/>
      <c r="D4619" s="66"/>
      <c r="E4619" s="67"/>
      <c r="F4619" s="65"/>
      <c r="G4619" s="66"/>
      <c r="J4619" s="65"/>
      <c r="K4619" s="65"/>
      <c r="L4619" s="66"/>
      <c r="M4619" s="65"/>
      <c r="O4619" s="65"/>
      <c r="P4619" s="66"/>
      <c r="Q4619" s="31">
        <f t="shared" si="144"/>
        <v>9999</v>
      </c>
      <c r="R4619" s="31" t="str">
        <f t="shared" si="145"/>
        <v/>
      </c>
      <c r="S4619" s="29">
        <f>IF($Q4619&lt;Parâmetros!$E$19,$G4619-1,$G4619)</f>
        <v>0</v>
      </c>
    </row>
    <row r="4620" spans="1:19" ht="15" customHeight="1" x14ac:dyDescent="0.25">
      <c r="A4620" s="116"/>
      <c r="B4620" s="65"/>
      <c r="C4620" s="65"/>
      <c r="D4620" s="66"/>
      <c r="E4620" s="67"/>
      <c r="F4620" s="65"/>
      <c r="G4620" s="66"/>
      <c r="J4620" s="65"/>
      <c r="K4620" s="65"/>
      <c r="L4620" s="66"/>
      <c r="M4620" s="65"/>
      <c r="O4620" s="65"/>
      <c r="P4620" s="66"/>
      <c r="Q4620" s="31">
        <f t="shared" si="144"/>
        <v>9999</v>
      </c>
      <c r="R4620" s="31" t="str">
        <f t="shared" si="145"/>
        <v/>
      </c>
      <c r="S4620" s="29">
        <f>IF($Q4620&lt;Parâmetros!$E$19,$G4620-1,$G4620)</f>
        <v>0</v>
      </c>
    </row>
    <row r="4621" spans="1:19" ht="15" customHeight="1" x14ac:dyDescent="0.25">
      <c r="A4621" s="116"/>
      <c r="B4621" s="65"/>
      <c r="C4621" s="65"/>
      <c r="D4621" s="66"/>
      <c r="E4621" s="67"/>
      <c r="F4621" s="65"/>
      <c r="G4621" s="66"/>
      <c r="J4621" s="65"/>
      <c r="K4621" s="65"/>
      <c r="L4621" s="66"/>
      <c r="M4621" s="65"/>
      <c r="O4621" s="65"/>
      <c r="P4621" s="66"/>
      <c r="Q4621" s="31">
        <f t="shared" si="144"/>
        <v>9999</v>
      </c>
      <c r="R4621" s="31" t="str">
        <f t="shared" si="145"/>
        <v/>
      </c>
      <c r="S4621" s="29">
        <f>IF($Q4621&lt;Parâmetros!$E$19,$G4621-1,$G4621)</f>
        <v>0</v>
      </c>
    </row>
    <row r="4622" spans="1:19" ht="15" customHeight="1" x14ac:dyDescent="0.25">
      <c r="A4622" s="116"/>
      <c r="B4622" s="65"/>
      <c r="C4622" s="65"/>
      <c r="D4622" s="66"/>
      <c r="E4622" s="67"/>
      <c r="F4622" s="65"/>
      <c r="G4622" s="66"/>
      <c r="J4622" s="65"/>
      <c r="K4622" s="65"/>
      <c r="L4622" s="66"/>
      <c r="M4622" s="65"/>
      <c r="O4622" s="65"/>
      <c r="P4622" s="66"/>
      <c r="Q4622" s="31">
        <f t="shared" si="144"/>
        <v>9999</v>
      </c>
      <c r="R4622" s="31" t="str">
        <f t="shared" si="145"/>
        <v/>
      </c>
      <c r="S4622" s="29">
        <f>IF($Q4622&lt;Parâmetros!$E$19,$G4622-1,$G4622)</f>
        <v>0</v>
      </c>
    </row>
    <row r="4623" spans="1:19" ht="15" customHeight="1" x14ac:dyDescent="0.25">
      <c r="A4623" s="116"/>
      <c r="B4623" s="65"/>
      <c r="C4623" s="65"/>
      <c r="D4623" s="66"/>
      <c r="E4623" s="67"/>
      <c r="F4623" s="65"/>
      <c r="G4623" s="66"/>
      <c r="J4623" s="65"/>
      <c r="K4623" s="65"/>
      <c r="L4623" s="66"/>
      <c r="M4623" s="65"/>
      <c r="O4623" s="65"/>
      <c r="P4623" s="66"/>
      <c r="Q4623" s="31">
        <f t="shared" si="144"/>
        <v>9999</v>
      </c>
      <c r="R4623" s="31" t="str">
        <f t="shared" si="145"/>
        <v/>
      </c>
      <c r="S4623" s="29">
        <f>IF($Q4623&lt;Parâmetros!$E$19,$G4623-1,$G4623)</f>
        <v>0</v>
      </c>
    </row>
    <row r="4624" spans="1:19" ht="15" customHeight="1" x14ac:dyDescent="0.25">
      <c r="A4624" s="116"/>
      <c r="B4624" s="65"/>
      <c r="C4624" s="65"/>
      <c r="D4624" s="66"/>
      <c r="E4624" s="67"/>
      <c r="F4624" s="65"/>
      <c r="G4624" s="66"/>
      <c r="J4624" s="65"/>
      <c r="K4624" s="65"/>
      <c r="L4624" s="66"/>
      <c r="M4624" s="65"/>
      <c r="O4624" s="65"/>
      <c r="P4624" s="66"/>
      <c r="Q4624" s="31">
        <f t="shared" si="144"/>
        <v>9999</v>
      </c>
      <c r="R4624" s="31" t="str">
        <f t="shared" si="145"/>
        <v/>
      </c>
      <c r="S4624" s="29">
        <f>IF($Q4624&lt;Parâmetros!$E$19,$G4624-1,$G4624)</f>
        <v>0</v>
      </c>
    </row>
    <row r="4625" spans="1:19" ht="15" customHeight="1" x14ac:dyDescent="0.25">
      <c r="A4625" s="116"/>
      <c r="B4625" s="65"/>
      <c r="C4625" s="65"/>
      <c r="D4625" s="66"/>
      <c r="E4625" s="67"/>
      <c r="F4625" s="65"/>
      <c r="G4625" s="66"/>
      <c r="J4625" s="65"/>
      <c r="K4625" s="65"/>
      <c r="L4625" s="66"/>
      <c r="M4625" s="65"/>
      <c r="O4625" s="65"/>
      <c r="P4625" s="66"/>
      <c r="Q4625" s="31">
        <f t="shared" si="144"/>
        <v>9999</v>
      </c>
      <c r="R4625" s="31" t="str">
        <f t="shared" si="145"/>
        <v/>
      </c>
      <c r="S4625" s="29">
        <f>IF($Q4625&lt;Parâmetros!$E$19,$G4625-1,$G4625)</f>
        <v>0</v>
      </c>
    </row>
    <row r="4626" spans="1:19" ht="15" customHeight="1" x14ac:dyDescent="0.25">
      <c r="A4626" s="116"/>
      <c r="B4626" s="65"/>
      <c r="C4626" s="65"/>
      <c r="D4626" s="66"/>
      <c r="E4626" s="67"/>
      <c r="F4626" s="65"/>
      <c r="G4626" s="66"/>
      <c r="J4626" s="65"/>
      <c r="K4626" s="65"/>
      <c r="L4626" s="66"/>
      <c r="M4626" s="65"/>
      <c r="O4626" s="65"/>
      <c r="P4626" s="66"/>
      <c r="Q4626" s="31">
        <f t="shared" si="144"/>
        <v>9999</v>
      </c>
      <c r="R4626" s="31" t="str">
        <f t="shared" si="145"/>
        <v/>
      </c>
      <c r="S4626" s="29">
        <f>IF($Q4626&lt;Parâmetros!$E$19,$G4626-1,$G4626)</f>
        <v>0</v>
      </c>
    </row>
    <row r="4627" spans="1:19" ht="15" customHeight="1" x14ac:dyDescent="0.25">
      <c r="A4627" s="116"/>
      <c r="B4627" s="65"/>
      <c r="C4627" s="65"/>
      <c r="D4627" s="66"/>
      <c r="E4627" s="67"/>
      <c r="F4627" s="65"/>
      <c r="G4627" s="66"/>
      <c r="J4627" s="65"/>
      <c r="K4627" s="65"/>
      <c r="L4627" s="66"/>
      <c r="M4627" s="65"/>
      <c r="N4627" s="65"/>
      <c r="O4627" s="65"/>
      <c r="P4627" s="66"/>
      <c r="Q4627" s="31">
        <f t="shared" si="144"/>
        <v>9999</v>
      </c>
      <c r="R4627" s="31" t="str">
        <f t="shared" si="145"/>
        <v/>
      </c>
      <c r="S4627" s="29">
        <f>IF($Q4627&lt;Parâmetros!$E$19,$G4627-1,$G4627)</f>
        <v>0</v>
      </c>
    </row>
    <row r="4628" spans="1:19" ht="15" customHeight="1" x14ac:dyDescent="0.25">
      <c r="A4628" s="116"/>
      <c r="B4628" s="65"/>
      <c r="C4628" s="65"/>
      <c r="D4628" s="66"/>
      <c r="E4628" s="67"/>
      <c r="F4628" s="65"/>
      <c r="G4628" s="66"/>
      <c r="J4628" s="65"/>
      <c r="K4628" s="65"/>
      <c r="L4628" s="66"/>
      <c r="M4628" s="65"/>
      <c r="O4628" s="65"/>
      <c r="P4628" s="66"/>
      <c r="Q4628" s="31">
        <f t="shared" si="144"/>
        <v>9999</v>
      </c>
      <c r="R4628" s="31" t="str">
        <f t="shared" si="145"/>
        <v/>
      </c>
      <c r="S4628" s="29">
        <f>IF($Q4628&lt;Parâmetros!$E$19,$G4628-1,$G4628)</f>
        <v>0</v>
      </c>
    </row>
    <row r="4629" spans="1:19" ht="15" customHeight="1" x14ac:dyDescent="0.25">
      <c r="A4629" s="116"/>
      <c r="B4629" s="65"/>
      <c r="C4629" s="65"/>
      <c r="D4629" s="66"/>
      <c r="E4629" s="67"/>
      <c r="F4629" s="65"/>
      <c r="G4629" s="66"/>
      <c r="J4629" s="65"/>
      <c r="K4629" s="65"/>
      <c r="L4629" s="66"/>
      <c r="M4629" s="65"/>
      <c r="O4629" s="65"/>
      <c r="P4629" s="66"/>
      <c r="Q4629" s="31">
        <f t="shared" si="144"/>
        <v>9999</v>
      </c>
      <c r="R4629" s="31" t="str">
        <f t="shared" si="145"/>
        <v/>
      </c>
      <c r="S4629" s="29">
        <f>IF($Q4629&lt;Parâmetros!$E$19,$G4629-1,$G4629)</f>
        <v>0</v>
      </c>
    </row>
    <row r="4630" spans="1:19" ht="15" customHeight="1" x14ac:dyDescent="0.25">
      <c r="A4630" s="116"/>
      <c r="B4630" s="65"/>
      <c r="C4630" s="65"/>
      <c r="D4630" s="66"/>
      <c r="E4630" s="67"/>
      <c r="F4630" s="65"/>
      <c r="G4630" s="66"/>
      <c r="J4630" s="65"/>
      <c r="K4630" s="65"/>
      <c r="L4630" s="66"/>
      <c r="M4630" s="65"/>
      <c r="O4630" s="65"/>
      <c r="P4630" s="66"/>
      <c r="Q4630" s="31">
        <f t="shared" si="144"/>
        <v>9999</v>
      </c>
      <c r="R4630" s="31" t="str">
        <f t="shared" si="145"/>
        <v/>
      </c>
      <c r="S4630" s="29">
        <f>IF($Q4630&lt;Parâmetros!$E$19,$G4630-1,$G4630)</f>
        <v>0</v>
      </c>
    </row>
    <row r="4631" spans="1:19" ht="15" customHeight="1" x14ac:dyDescent="0.25">
      <c r="A4631" s="116"/>
      <c r="B4631" s="65"/>
      <c r="C4631" s="65"/>
      <c r="D4631" s="66"/>
      <c r="E4631" s="67"/>
      <c r="F4631" s="65"/>
      <c r="G4631" s="66"/>
      <c r="J4631" s="65"/>
      <c r="K4631" s="65"/>
      <c r="L4631" s="66"/>
      <c r="M4631" s="65"/>
      <c r="O4631" s="65"/>
      <c r="P4631" s="66"/>
      <c r="Q4631" s="31">
        <f t="shared" si="144"/>
        <v>9999</v>
      </c>
      <c r="R4631" s="31" t="str">
        <f t="shared" si="145"/>
        <v/>
      </c>
      <c r="S4631" s="29">
        <f>IF($Q4631&lt;Parâmetros!$E$19,$G4631-1,$G4631)</f>
        <v>0</v>
      </c>
    </row>
    <row r="4632" spans="1:19" ht="15" customHeight="1" x14ac:dyDescent="0.25">
      <c r="A4632" s="116"/>
      <c r="B4632" s="65"/>
      <c r="C4632" s="65"/>
      <c r="D4632" s="66"/>
      <c r="E4632" s="67"/>
      <c r="F4632" s="65"/>
      <c r="G4632" s="66"/>
      <c r="J4632" s="65"/>
      <c r="K4632" s="65"/>
      <c r="L4632" s="66"/>
      <c r="M4632" s="65"/>
      <c r="O4632" s="65"/>
      <c r="P4632" s="66"/>
      <c r="Q4632" s="31">
        <f t="shared" si="144"/>
        <v>9999</v>
      </c>
      <c r="R4632" s="31" t="str">
        <f t="shared" si="145"/>
        <v/>
      </c>
      <c r="S4632" s="29">
        <f>IF($Q4632&lt;Parâmetros!$E$19,$G4632-1,$G4632)</f>
        <v>0</v>
      </c>
    </row>
    <row r="4633" spans="1:19" ht="15" customHeight="1" x14ac:dyDescent="0.25">
      <c r="A4633" s="116"/>
      <c r="B4633" s="65"/>
      <c r="C4633" s="65"/>
      <c r="D4633" s="66"/>
      <c r="E4633" s="67"/>
      <c r="F4633" s="65"/>
      <c r="G4633" s="66"/>
      <c r="J4633" s="65"/>
      <c r="K4633" s="65"/>
      <c r="L4633" s="66"/>
      <c r="M4633" s="65"/>
      <c r="O4633" s="65"/>
      <c r="P4633" s="66"/>
      <c r="Q4633" s="31">
        <f t="shared" si="144"/>
        <v>9999</v>
      </c>
      <c r="R4633" s="31" t="str">
        <f t="shared" si="145"/>
        <v/>
      </c>
      <c r="S4633" s="29">
        <f>IF($Q4633&lt;Parâmetros!$E$19,$G4633-1,$G4633)</f>
        <v>0</v>
      </c>
    </row>
    <row r="4634" spans="1:19" ht="15" customHeight="1" x14ac:dyDescent="0.25">
      <c r="A4634" s="116"/>
      <c r="B4634" s="65"/>
      <c r="C4634" s="65"/>
      <c r="D4634" s="66"/>
      <c r="E4634" s="67"/>
      <c r="F4634" s="65"/>
      <c r="G4634" s="66"/>
      <c r="J4634" s="65"/>
      <c r="K4634" s="65"/>
      <c r="L4634" s="66"/>
      <c r="M4634" s="65"/>
      <c r="N4634" s="65"/>
      <c r="O4634" s="65"/>
      <c r="P4634" s="66"/>
      <c r="Q4634" s="31">
        <f t="shared" si="144"/>
        <v>9999</v>
      </c>
      <c r="R4634" s="31" t="str">
        <f t="shared" si="145"/>
        <v/>
      </c>
      <c r="S4634" s="29">
        <f>IF($Q4634&lt;Parâmetros!$E$19,$G4634-1,$G4634)</f>
        <v>0</v>
      </c>
    </row>
    <row r="4635" spans="1:19" ht="15" customHeight="1" x14ac:dyDescent="0.25">
      <c r="A4635" s="116"/>
      <c r="B4635" s="65"/>
      <c r="C4635" s="65"/>
      <c r="D4635" s="66"/>
      <c r="E4635" s="67"/>
      <c r="F4635" s="65"/>
      <c r="G4635" s="66"/>
      <c r="J4635" s="65"/>
      <c r="K4635" s="65"/>
      <c r="L4635" s="66"/>
      <c r="M4635" s="65"/>
      <c r="N4635" s="65"/>
      <c r="O4635" s="65"/>
      <c r="P4635" s="66"/>
      <c r="Q4635" s="31">
        <f t="shared" si="144"/>
        <v>9999</v>
      </c>
      <c r="R4635" s="31" t="str">
        <f t="shared" si="145"/>
        <v/>
      </c>
      <c r="S4635" s="29">
        <f>IF($Q4635&lt;Parâmetros!$E$19,$G4635-1,$G4635)</f>
        <v>0</v>
      </c>
    </row>
    <row r="4636" spans="1:19" ht="15" customHeight="1" x14ac:dyDescent="0.25">
      <c r="A4636" s="116"/>
      <c r="B4636" s="65"/>
      <c r="C4636" s="65"/>
      <c r="D4636" s="66"/>
      <c r="E4636" s="67"/>
      <c r="F4636" s="65"/>
      <c r="G4636" s="66"/>
      <c r="J4636" s="65"/>
      <c r="K4636" s="65"/>
      <c r="L4636" s="66"/>
      <c r="M4636" s="65"/>
      <c r="N4636" s="65"/>
      <c r="O4636" s="65"/>
      <c r="P4636" s="66"/>
      <c r="Q4636" s="31">
        <f t="shared" si="144"/>
        <v>9999</v>
      </c>
      <c r="R4636" s="31" t="str">
        <f t="shared" si="145"/>
        <v/>
      </c>
      <c r="S4636" s="29">
        <f>IF($Q4636&lt;Parâmetros!$E$19,$G4636-1,$G4636)</f>
        <v>0</v>
      </c>
    </row>
    <row r="4637" spans="1:19" ht="15" customHeight="1" x14ac:dyDescent="0.25">
      <c r="A4637" s="116"/>
      <c r="B4637" s="65"/>
      <c r="C4637" s="65"/>
      <c r="D4637" s="66"/>
      <c r="E4637" s="67"/>
      <c r="F4637" s="65"/>
      <c r="G4637" s="66"/>
      <c r="J4637" s="65"/>
      <c r="K4637" s="65"/>
      <c r="L4637" s="66"/>
      <c r="M4637" s="65"/>
      <c r="O4637" s="65"/>
      <c r="P4637" s="66"/>
      <c r="Q4637" s="31">
        <f t="shared" si="144"/>
        <v>9999</v>
      </c>
      <c r="R4637" s="31" t="str">
        <f t="shared" si="145"/>
        <v/>
      </c>
      <c r="S4637" s="29">
        <f>IF($Q4637&lt;Parâmetros!$E$19,$G4637-1,$G4637)</f>
        <v>0</v>
      </c>
    </row>
    <row r="4638" spans="1:19" ht="15" customHeight="1" x14ac:dyDescent="0.25">
      <c r="A4638" s="116"/>
      <c r="B4638" s="65"/>
      <c r="C4638" s="65"/>
      <c r="D4638" s="66"/>
      <c r="E4638" s="67"/>
      <c r="F4638" s="65"/>
      <c r="G4638" s="66"/>
      <c r="J4638" s="65"/>
      <c r="K4638" s="65"/>
      <c r="L4638" s="66"/>
      <c r="M4638" s="65"/>
      <c r="O4638" s="65"/>
      <c r="P4638" s="66"/>
      <c r="Q4638" s="31">
        <f t="shared" si="144"/>
        <v>9999</v>
      </c>
      <c r="R4638" s="31" t="str">
        <f t="shared" si="145"/>
        <v/>
      </c>
      <c r="S4638" s="29">
        <f>IF($Q4638&lt;Parâmetros!$E$19,$G4638-1,$G4638)</f>
        <v>0</v>
      </c>
    </row>
    <row r="4639" spans="1:19" ht="15" customHeight="1" x14ac:dyDescent="0.25">
      <c r="A4639" s="116"/>
      <c r="B4639" s="65"/>
      <c r="C4639" s="65"/>
      <c r="D4639" s="66"/>
      <c r="E4639" s="67"/>
      <c r="F4639" s="65"/>
      <c r="G4639" s="66"/>
      <c r="J4639" s="65"/>
      <c r="K4639" s="65"/>
      <c r="L4639" s="66"/>
      <c r="M4639" s="65"/>
      <c r="N4639" s="65"/>
      <c r="O4639" s="65"/>
      <c r="P4639" s="66"/>
      <c r="Q4639" s="31">
        <f t="shared" si="144"/>
        <v>9999</v>
      </c>
      <c r="R4639" s="31" t="str">
        <f t="shared" si="145"/>
        <v/>
      </c>
      <c r="S4639" s="29">
        <f>IF($Q4639&lt;Parâmetros!$E$19,$G4639-1,$G4639)</f>
        <v>0</v>
      </c>
    </row>
    <row r="4640" spans="1:19" ht="15" customHeight="1" x14ac:dyDescent="0.25">
      <c r="A4640" s="116"/>
      <c r="B4640" s="65"/>
      <c r="C4640" s="65"/>
      <c r="D4640" s="66"/>
      <c r="E4640" s="67"/>
      <c r="F4640" s="65"/>
      <c r="G4640" s="66"/>
      <c r="J4640" s="65"/>
      <c r="K4640" s="65"/>
      <c r="L4640" s="66"/>
      <c r="M4640" s="65"/>
      <c r="N4640" s="65"/>
      <c r="O4640" s="65"/>
      <c r="P4640" s="66"/>
      <c r="Q4640" s="31">
        <f t="shared" si="144"/>
        <v>9999</v>
      </c>
      <c r="R4640" s="31" t="str">
        <f t="shared" si="145"/>
        <v/>
      </c>
      <c r="S4640" s="29">
        <f>IF($Q4640&lt;Parâmetros!$E$19,$G4640-1,$G4640)</f>
        <v>0</v>
      </c>
    </row>
    <row r="4641" spans="1:19" ht="15" customHeight="1" x14ac:dyDescent="0.25">
      <c r="A4641" s="116"/>
      <c r="B4641" s="65"/>
      <c r="C4641" s="65"/>
      <c r="D4641" s="66"/>
      <c r="E4641" s="67"/>
      <c r="F4641" s="65"/>
      <c r="G4641" s="66"/>
      <c r="J4641" s="65"/>
      <c r="K4641" s="65"/>
      <c r="L4641" s="66"/>
      <c r="M4641" s="65"/>
      <c r="N4641" s="65"/>
      <c r="O4641" s="65"/>
      <c r="P4641" s="66"/>
      <c r="Q4641" s="31">
        <f t="shared" si="144"/>
        <v>9999</v>
      </c>
      <c r="R4641" s="31" t="str">
        <f t="shared" si="145"/>
        <v/>
      </c>
      <c r="S4641" s="29">
        <f>IF($Q4641&lt;Parâmetros!$E$19,$G4641-1,$G4641)</f>
        <v>0</v>
      </c>
    </row>
    <row r="4642" spans="1:19" ht="15" customHeight="1" x14ac:dyDescent="0.25">
      <c r="A4642" s="116"/>
      <c r="B4642" s="65"/>
      <c r="C4642" s="65"/>
      <c r="D4642" s="66"/>
      <c r="E4642" s="67"/>
      <c r="F4642" s="65"/>
      <c r="G4642" s="66"/>
      <c r="J4642" s="65"/>
      <c r="K4642" s="65"/>
      <c r="L4642" s="66"/>
      <c r="M4642" s="65"/>
      <c r="O4642" s="65"/>
      <c r="P4642" s="66"/>
      <c r="Q4642" s="31">
        <f t="shared" si="144"/>
        <v>9999</v>
      </c>
      <c r="R4642" s="31" t="str">
        <f t="shared" si="145"/>
        <v/>
      </c>
      <c r="S4642" s="29">
        <f>IF($Q4642&lt;Parâmetros!$E$19,$G4642-1,$G4642)</f>
        <v>0</v>
      </c>
    </row>
    <row r="4643" spans="1:19" ht="15" customHeight="1" x14ac:dyDescent="0.25">
      <c r="A4643" s="116"/>
      <c r="B4643" s="65"/>
      <c r="C4643" s="65"/>
      <c r="D4643" s="66"/>
      <c r="E4643" s="67"/>
      <c r="F4643" s="65"/>
      <c r="G4643" s="66"/>
      <c r="J4643" s="65"/>
      <c r="K4643" s="65"/>
      <c r="L4643" s="66"/>
      <c r="M4643" s="65"/>
      <c r="N4643" s="65"/>
      <c r="O4643" s="65"/>
      <c r="P4643" s="66"/>
      <c r="Q4643" s="31">
        <f t="shared" si="144"/>
        <v>9999</v>
      </c>
      <c r="R4643" s="31" t="str">
        <f t="shared" si="145"/>
        <v/>
      </c>
      <c r="S4643" s="29">
        <f>IF($Q4643&lt;Parâmetros!$E$19,$G4643-1,$G4643)</f>
        <v>0</v>
      </c>
    </row>
    <row r="4644" spans="1:19" ht="15" customHeight="1" x14ac:dyDescent="0.25">
      <c r="A4644" s="116"/>
      <c r="B4644" s="65"/>
      <c r="C4644" s="65"/>
      <c r="D4644" s="66"/>
      <c r="E4644" s="67"/>
      <c r="F4644" s="65"/>
      <c r="G4644" s="66"/>
      <c r="J4644" s="65"/>
      <c r="K4644" s="65"/>
      <c r="L4644" s="66"/>
      <c r="M4644" s="65"/>
      <c r="O4644" s="65"/>
      <c r="P4644" s="66"/>
      <c r="Q4644" s="31">
        <f t="shared" si="144"/>
        <v>9999</v>
      </c>
      <c r="R4644" s="31" t="str">
        <f t="shared" si="145"/>
        <v/>
      </c>
      <c r="S4644" s="29">
        <f>IF($Q4644&lt;Parâmetros!$E$19,$G4644-1,$G4644)</f>
        <v>0</v>
      </c>
    </row>
    <row r="4645" spans="1:19" ht="15" customHeight="1" x14ac:dyDescent="0.25">
      <c r="A4645" s="116"/>
      <c r="B4645" s="65"/>
      <c r="C4645" s="65"/>
      <c r="D4645" s="66"/>
      <c r="E4645" s="67"/>
      <c r="F4645" s="65"/>
      <c r="G4645" s="66"/>
      <c r="J4645" s="65"/>
      <c r="K4645" s="65"/>
      <c r="L4645" s="66"/>
      <c r="M4645" s="65"/>
      <c r="N4645" s="65"/>
      <c r="O4645" s="65"/>
      <c r="P4645" s="66"/>
      <c r="Q4645" s="31">
        <f t="shared" si="144"/>
        <v>9999</v>
      </c>
      <c r="R4645" s="31" t="str">
        <f t="shared" si="145"/>
        <v/>
      </c>
      <c r="S4645" s="29">
        <f>IF($Q4645&lt;Parâmetros!$E$19,$G4645-1,$G4645)</f>
        <v>0</v>
      </c>
    </row>
    <row r="4646" spans="1:19" ht="15" customHeight="1" x14ac:dyDescent="0.25">
      <c r="A4646" s="116"/>
      <c r="B4646" s="65"/>
      <c r="C4646" s="65"/>
      <c r="D4646" s="66"/>
      <c r="E4646" s="67"/>
      <c r="F4646" s="65"/>
      <c r="G4646" s="66"/>
      <c r="J4646" s="65"/>
      <c r="K4646" s="65"/>
      <c r="L4646" s="66"/>
      <c r="M4646" s="65"/>
      <c r="O4646" s="65"/>
      <c r="P4646" s="66"/>
      <c r="Q4646" s="31">
        <f t="shared" si="144"/>
        <v>9999</v>
      </c>
      <c r="R4646" s="31" t="str">
        <f t="shared" si="145"/>
        <v/>
      </c>
      <c r="S4646" s="29">
        <f>IF($Q4646&lt;Parâmetros!$E$19,$G4646-1,$G4646)</f>
        <v>0</v>
      </c>
    </row>
    <row r="4647" spans="1:19" ht="15" customHeight="1" x14ac:dyDescent="0.25">
      <c r="A4647" s="116"/>
      <c r="B4647" s="65"/>
      <c r="C4647" s="65"/>
      <c r="D4647" s="66"/>
      <c r="E4647" s="67"/>
      <c r="F4647" s="65"/>
      <c r="G4647" s="66"/>
      <c r="J4647" s="65"/>
      <c r="K4647" s="65"/>
      <c r="L4647" s="66"/>
      <c r="M4647" s="65"/>
      <c r="O4647" s="65"/>
      <c r="P4647" s="66"/>
      <c r="Q4647" s="31">
        <f t="shared" si="144"/>
        <v>9999</v>
      </c>
      <c r="R4647" s="31" t="str">
        <f t="shared" si="145"/>
        <v/>
      </c>
      <c r="S4647" s="29">
        <f>IF($Q4647&lt;Parâmetros!$E$19,$G4647-1,$G4647)</f>
        <v>0</v>
      </c>
    </row>
    <row r="4648" spans="1:19" ht="15" customHeight="1" x14ac:dyDescent="0.25">
      <c r="A4648" s="116"/>
      <c r="B4648" s="65"/>
      <c r="C4648" s="65"/>
      <c r="D4648" s="66"/>
      <c r="E4648" s="67"/>
      <c r="F4648" s="65"/>
      <c r="G4648" s="66"/>
      <c r="J4648" s="65"/>
      <c r="K4648" s="65"/>
      <c r="L4648" s="66"/>
      <c r="M4648" s="65"/>
      <c r="N4648" s="65"/>
      <c r="O4648" s="65"/>
      <c r="P4648" s="66"/>
      <c r="Q4648" s="31">
        <f t="shared" si="144"/>
        <v>9999</v>
      </c>
      <c r="R4648" s="31" t="str">
        <f t="shared" si="145"/>
        <v/>
      </c>
      <c r="S4648" s="29">
        <f>IF($Q4648&lt;Parâmetros!$E$19,$G4648-1,$G4648)</f>
        <v>0</v>
      </c>
    </row>
    <row r="4649" spans="1:19" ht="15" customHeight="1" x14ac:dyDescent="0.25">
      <c r="A4649" s="116"/>
      <c r="B4649" s="65"/>
      <c r="C4649" s="65"/>
      <c r="D4649" s="66"/>
      <c r="E4649" s="67"/>
      <c r="F4649" s="65"/>
      <c r="G4649" s="66"/>
      <c r="J4649" s="65"/>
      <c r="K4649" s="65"/>
      <c r="L4649" s="66"/>
      <c r="M4649" s="65"/>
      <c r="O4649" s="65"/>
      <c r="P4649" s="66"/>
      <c r="Q4649" s="31">
        <f t="shared" si="144"/>
        <v>9999</v>
      </c>
      <c r="R4649" s="31" t="str">
        <f t="shared" si="145"/>
        <v/>
      </c>
      <c r="S4649" s="29">
        <f>IF($Q4649&lt;Parâmetros!$E$19,$G4649-1,$G4649)</f>
        <v>0</v>
      </c>
    </row>
    <row r="4650" spans="1:19" ht="15" customHeight="1" x14ac:dyDescent="0.25">
      <c r="A4650" s="116"/>
      <c r="B4650" s="65"/>
      <c r="C4650" s="65"/>
      <c r="D4650" s="66"/>
      <c r="E4650" s="67"/>
      <c r="F4650" s="65"/>
      <c r="G4650" s="66"/>
      <c r="J4650" s="65"/>
      <c r="K4650" s="65"/>
      <c r="L4650" s="66"/>
      <c r="M4650" s="65"/>
      <c r="O4650" s="65"/>
      <c r="P4650" s="66"/>
      <c r="Q4650" s="31">
        <f t="shared" si="144"/>
        <v>9999</v>
      </c>
      <c r="R4650" s="31" t="str">
        <f t="shared" si="145"/>
        <v/>
      </c>
      <c r="S4650" s="29">
        <f>IF($Q4650&lt;Parâmetros!$E$19,$G4650-1,$G4650)</f>
        <v>0</v>
      </c>
    </row>
    <row r="4651" spans="1:19" ht="15" customHeight="1" x14ac:dyDescent="0.25">
      <c r="A4651" s="116"/>
      <c r="B4651" s="65"/>
      <c r="C4651" s="65"/>
      <c r="D4651" s="66"/>
      <c r="E4651" s="67"/>
      <c r="F4651" s="65"/>
      <c r="G4651" s="66"/>
      <c r="J4651" s="65"/>
      <c r="K4651" s="65"/>
      <c r="L4651" s="66"/>
      <c r="M4651" s="65"/>
      <c r="O4651" s="65"/>
      <c r="P4651" s="66"/>
      <c r="Q4651" s="31">
        <f t="shared" si="144"/>
        <v>9999</v>
      </c>
      <c r="R4651" s="31" t="str">
        <f t="shared" si="145"/>
        <v/>
      </c>
      <c r="S4651" s="29">
        <f>IF($Q4651&lt;Parâmetros!$E$19,$G4651-1,$G4651)</f>
        <v>0</v>
      </c>
    </row>
    <row r="4652" spans="1:19" ht="15" customHeight="1" x14ac:dyDescent="0.25">
      <c r="A4652" s="116"/>
      <c r="B4652" s="65"/>
      <c r="C4652" s="65"/>
      <c r="D4652" s="66"/>
      <c r="E4652" s="67"/>
      <c r="F4652" s="65"/>
      <c r="G4652" s="66"/>
      <c r="J4652" s="65"/>
      <c r="K4652" s="65"/>
      <c r="L4652" s="66"/>
      <c r="M4652" s="65"/>
      <c r="N4652" s="65"/>
      <c r="O4652" s="65"/>
      <c r="P4652" s="66"/>
      <c r="Q4652" s="31">
        <f t="shared" si="144"/>
        <v>9999</v>
      </c>
      <c r="R4652" s="31" t="str">
        <f t="shared" si="145"/>
        <v/>
      </c>
      <c r="S4652" s="29">
        <f>IF($Q4652&lt;Parâmetros!$E$19,$G4652-1,$G4652)</f>
        <v>0</v>
      </c>
    </row>
    <row r="4653" spans="1:19" ht="15" customHeight="1" x14ac:dyDescent="0.25">
      <c r="A4653" s="116"/>
      <c r="B4653" s="65"/>
      <c r="C4653" s="65"/>
      <c r="D4653" s="66"/>
      <c r="E4653" s="67"/>
      <c r="F4653" s="65"/>
      <c r="G4653" s="66"/>
      <c r="J4653" s="65"/>
      <c r="K4653" s="65"/>
      <c r="L4653" s="66"/>
      <c r="M4653" s="65"/>
      <c r="N4653" s="65"/>
      <c r="O4653" s="65"/>
      <c r="P4653" s="66"/>
      <c r="Q4653" s="31">
        <f t="shared" si="144"/>
        <v>9999</v>
      </c>
      <c r="R4653" s="31" t="str">
        <f t="shared" si="145"/>
        <v/>
      </c>
      <c r="S4653" s="29">
        <f>IF($Q4653&lt;Parâmetros!$E$19,$G4653-1,$G4653)</f>
        <v>0</v>
      </c>
    </row>
    <row r="4654" spans="1:19" ht="15" customHeight="1" x14ac:dyDescent="0.25">
      <c r="A4654" s="116"/>
      <c r="B4654" s="65"/>
      <c r="C4654" s="65"/>
      <c r="D4654" s="66"/>
      <c r="E4654" s="67"/>
      <c r="F4654" s="65"/>
      <c r="G4654" s="66"/>
      <c r="J4654" s="65"/>
      <c r="K4654" s="65"/>
      <c r="L4654" s="66"/>
      <c r="M4654" s="65"/>
      <c r="O4654" s="65"/>
      <c r="P4654" s="66"/>
      <c r="Q4654" s="31">
        <f t="shared" si="144"/>
        <v>9999</v>
      </c>
      <c r="R4654" s="31" t="str">
        <f t="shared" si="145"/>
        <v/>
      </c>
      <c r="S4654" s="29">
        <f>IF($Q4654&lt;Parâmetros!$E$19,$G4654-1,$G4654)</f>
        <v>0</v>
      </c>
    </row>
    <row r="4655" spans="1:19" ht="15" customHeight="1" x14ac:dyDescent="0.25">
      <c r="A4655" s="116"/>
      <c r="B4655" s="65"/>
      <c r="C4655" s="65"/>
      <c r="D4655" s="66"/>
      <c r="E4655" s="67"/>
      <c r="F4655" s="65"/>
      <c r="G4655" s="66"/>
      <c r="J4655" s="65"/>
      <c r="K4655" s="65"/>
      <c r="L4655" s="66"/>
      <c r="M4655" s="65"/>
      <c r="N4655" s="65"/>
      <c r="O4655" s="65"/>
      <c r="P4655" s="66"/>
      <c r="Q4655" s="31">
        <f t="shared" si="144"/>
        <v>9999</v>
      </c>
      <c r="R4655" s="31" t="str">
        <f t="shared" si="145"/>
        <v/>
      </c>
      <c r="S4655" s="29">
        <f>IF($Q4655&lt;Parâmetros!$E$19,$G4655-1,$G4655)</f>
        <v>0</v>
      </c>
    </row>
    <row r="4656" spans="1:19" ht="15" customHeight="1" x14ac:dyDescent="0.25">
      <c r="A4656" s="116"/>
      <c r="B4656" s="65"/>
      <c r="C4656" s="65"/>
      <c r="D4656" s="66"/>
      <c r="E4656" s="67"/>
      <c r="F4656" s="65"/>
      <c r="G4656" s="66"/>
      <c r="J4656" s="65"/>
      <c r="K4656" s="65"/>
      <c r="L4656" s="66"/>
      <c r="M4656" s="65"/>
      <c r="O4656" s="65"/>
      <c r="P4656" s="66"/>
      <c r="Q4656" s="31">
        <f t="shared" si="144"/>
        <v>9999</v>
      </c>
      <c r="R4656" s="31" t="str">
        <f t="shared" si="145"/>
        <v/>
      </c>
      <c r="S4656" s="29">
        <f>IF($Q4656&lt;Parâmetros!$E$19,$G4656-1,$G4656)</f>
        <v>0</v>
      </c>
    </row>
    <row r="4657" spans="1:19" ht="15" customHeight="1" x14ac:dyDescent="0.25">
      <c r="A4657" s="116"/>
      <c r="B4657" s="65"/>
      <c r="C4657" s="65"/>
      <c r="D4657" s="66"/>
      <c r="E4657" s="67"/>
      <c r="F4657" s="65"/>
      <c r="G4657" s="66"/>
      <c r="J4657" s="65"/>
      <c r="K4657" s="65"/>
      <c r="L4657" s="66"/>
      <c r="M4657" s="65"/>
      <c r="N4657" s="65"/>
      <c r="O4657" s="65"/>
      <c r="P4657" s="66"/>
      <c r="Q4657" s="31">
        <f t="shared" si="144"/>
        <v>9999</v>
      </c>
      <c r="R4657" s="31" t="str">
        <f t="shared" si="145"/>
        <v/>
      </c>
      <c r="S4657" s="29">
        <f>IF($Q4657&lt;Parâmetros!$E$19,$G4657-1,$G4657)</f>
        <v>0</v>
      </c>
    </row>
    <row r="4658" spans="1:19" ht="15" customHeight="1" x14ac:dyDescent="0.25">
      <c r="A4658" s="116"/>
      <c r="B4658" s="65"/>
      <c r="C4658" s="65"/>
      <c r="D4658" s="66"/>
      <c r="E4658" s="67"/>
      <c r="F4658" s="65"/>
      <c r="G4658" s="66"/>
      <c r="J4658" s="65"/>
      <c r="K4658" s="65"/>
      <c r="L4658" s="66"/>
      <c r="M4658" s="65"/>
      <c r="N4658" s="65"/>
      <c r="O4658" s="65"/>
      <c r="P4658" s="66"/>
      <c r="Q4658" s="31">
        <f t="shared" si="144"/>
        <v>9999</v>
      </c>
      <c r="R4658" s="31" t="str">
        <f t="shared" si="145"/>
        <v/>
      </c>
      <c r="S4658" s="29">
        <f>IF($Q4658&lt;Parâmetros!$E$19,$G4658-1,$G4658)</f>
        <v>0</v>
      </c>
    </row>
    <row r="4659" spans="1:19" ht="15" customHeight="1" x14ac:dyDescent="0.25">
      <c r="A4659" s="116"/>
      <c r="B4659" s="65"/>
      <c r="C4659" s="65"/>
      <c r="D4659" s="66"/>
      <c r="E4659" s="67"/>
      <c r="F4659" s="65"/>
      <c r="G4659" s="66"/>
      <c r="J4659" s="65"/>
      <c r="K4659" s="65"/>
      <c r="L4659" s="66"/>
      <c r="M4659" s="65"/>
      <c r="N4659" s="65"/>
      <c r="O4659" s="65"/>
      <c r="P4659" s="66"/>
      <c r="Q4659" s="31">
        <f t="shared" si="144"/>
        <v>9999</v>
      </c>
      <c r="R4659" s="31" t="str">
        <f t="shared" si="145"/>
        <v/>
      </c>
      <c r="S4659" s="29">
        <f>IF($Q4659&lt;Parâmetros!$E$19,$G4659-1,$G4659)</f>
        <v>0</v>
      </c>
    </row>
    <row r="4660" spans="1:19" ht="15" customHeight="1" x14ac:dyDescent="0.25">
      <c r="A4660" s="116"/>
      <c r="B4660" s="65"/>
      <c r="C4660" s="65"/>
      <c r="D4660" s="66"/>
      <c r="E4660" s="67"/>
      <c r="F4660" s="65"/>
      <c r="G4660" s="66"/>
      <c r="J4660" s="65"/>
      <c r="K4660" s="65"/>
      <c r="L4660" s="66"/>
      <c r="M4660" s="65"/>
      <c r="N4660" s="65"/>
      <c r="O4660" s="65"/>
      <c r="P4660" s="66"/>
      <c r="Q4660" s="31">
        <f t="shared" si="144"/>
        <v>9999</v>
      </c>
      <c r="R4660" s="31" t="str">
        <f t="shared" si="145"/>
        <v/>
      </c>
      <c r="S4660" s="29">
        <f>IF($Q4660&lt;Parâmetros!$E$19,$G4660-1,$G4660)</f>
        <v>0</v>
      </c>
    </row>
    <row r="4661" spans="1:19" ht="15" customHeight="1" x14ac:dyDescent="0.25">
      <c r="A4661" s="116"/>
      <c r="B4661" s="65"/>
      <c r="C4661" s="65"/>
      <c r="D4661" s="66"/>
      <c r="E4661" s="67"/>
      <c r="F4661" s="65"/>
      <c r="G4661" s="66"/>
      <c r="J4661" s="65"/>
      <c r="K4661" s="65"/>
      <c r="L4661" s="66"/>
      <c r="M4661" s="65"/>
      <c r="N4661" s="65"/>
      <c r="O4661" s="65"/>
      <c r="P4661" s="66"/>
      <c r="Q4661" s="31">
        <f t="shared" si="144"/>
        <v>9999</v>
      </c>
      <c r="R4661" s="31" t="str">
        <f t="shared" si="145"/>
        <v/>
      </c>
      <c r="S4661" s="29">
        <f>IF($Q4661&lt;Parâmetros!$E$19,$G4661-1,$G4661)</f>
        <v>0</v>
      </c>
    </row>
    <row r="4662" spans="1:19" ht="15" customHeight="1" x14ac:dyDescent="0.25">
      <c r="A4662" s="116"/>
      <c r="B4662" s="65"/>
      <c r="C4662" s="65"/>
      <c r="D4662" s="66"/>
      <c r="E4662" s="67"/>
      <c r="F4662" s="65"/>
      <c r="G4662" s="66"/>
      <c r="J4662" s="65"/>
      <c r="K4662" s="65"/>
      <c r="L4662" s="66"/>
      <c r="M4662" s="65"/>
      <c r="N4662" s="65"/>
      <c r="O4662" s="65"/>
      <c r="P4662" s="66"/>
      <c r="Q4662" s="31">
        <f t="shared" si="144"/>
        <v>9999</v>
      </c>
      <c r="R4662" s="31" t="str">
        <f t="shared" si="145"/>
        <v/>
      </c>
      <c r="S4662" s="29">
        <f>IF($Q4662&lt;Parâmetros!$E$19,$G4662-1,$G4662)</f>
        <v>0</v>
      </c>
    </row>
    <row r="4663" spans="1:19" ht="15" customHeight="1" x14ac:dyDescent="0.25">
      <c r="A4663" s="116"/>
      <c r="B4663" s="65"/>
      <c r="C4663" s="65"/>
      <c r="D4663" s="66"/>
      <c r="E4663" s="67"/>
      <c r="F4663" s="65"/>
      <c r="G4663" s="66"/>
      <c r="J4663" s="65"/>
      <c r="K4663" s="65"/>
      <c r="L4663" s="66"/>
      <c r="M4663" s="65"/>
      <c r="N4663" s="65"/>
      <c r="O4663" s="65"/>
      <c r="P4663" s="66"/>
      <c r="Q4663" s="31">
        <f t="shared" si="144"/>
        <v>9999</v>
      </c>
      <c r="R4663" s="31" t="str">
        <f t="shared" si="145"/>
        <v/>
      </c>
      <c r="S4663" s="29">
        <f>IF($Q4663&lt;Parâmetros!$E$19,$G4663-1,$G4663)</f>
        <v>0</v>
      </c>
    </row>
    <row r="4664" spans="1:19" ht="15" customHeight="1" x14ac:dyDescent="0.25">
      <c r="A4664" s="116"/>
      <c r="B4664" s="65"/>
      <c r="C4664" s="65"/>
      <c r="D4664" s="66"/>
      <c r="E4664" s="67"/>
      <c r="F4664" s="65"/>
      <c r="G4664" s="66"/>
      <c r="J4664" s="65"/>
      <c r="K4664" s="65"/>
      <c r="L4664" s="66"/>
      <c r="M4664" s="65"/>
      <c r="O4664" s="65"/>
      <c r="P4664" s="66"/>
      <c r="Q4664" s="31">
        <f t="shared" si="144"/>
        <v>9999</v>
      </c>
      <c r="R4664" s="31" t="str">
        <f t="shared" si="145"/>
        <v/>
      </c>
      <c r="S4664" s="29">
        <f>IF($Q4664&lt;Parâmetros!$E$19,$G4664-1,$G4664)</f>
        <v>0</v>
      </c>
    </row>
    <row r="4665" spans="1:19" ht="15" customHeight="1" x14ac:dyDescent="0.25">
      <c r="A4665" s="116"/>
      <c r="B4665" s="65"/>
      <c r="C4665" s="65"/>
      <c r="D4665" s="66"/>
      <c r="E4665" s="67"/>
      <c r="F4665" s="65"/>
      <c r="G4665" s="66"/>
      <c r="J4665" s="65"/>
      <c r="K4665" s="65"/>
      <c r="L4665" s="66"/>
      <c r="M4665" s="65"/>
      <c r="N4665" s="65"/>
      <c r="O4665" s="65"/>
      <c r="P4665" s="66"/>
      <c r="Q4665" s="31">
        <f t="shared" si="144"/>
        <v>9999</v>
      </c>
      <c r="R4665" s="31" t="str">
        <f t="shared" si="145"/>
        <v/>
      </c>
      <c r="S4665" s="29">
        <f>IF($Q4665&lt;Parâmetros!$E$19,$G4665-1,$G4665)</f>
        <v>0</v>
      </c>
    </row>
    <row r="4666" spans="1:19" ht="15" customHeight="1" x14ac:dyDescent="0.25">
      <c r="A4666" s="116"/>
      <c r="B4666" s="65"/>
      <c r="C4666" s="65"/>
      <c r="D4666" s="66"/>
      <c r="E4666" s="67"/>
      <c r="F4666" s="65"/>
      <c r="G4666" s="66"/>
      <c r="J4666" s="65"/>
      <c r="K4666" s="65"/>
      <c r="L4666" s="66"/>
      <c r="M4666" s="65"/>
      <c r="N4666" s="65"/>
      <c r="O4666" s="65"/>
      <c r="P4666" s="66"/>
      <c r="Q4666" s="31">
        <f t="shared" si="144"/>
        <v>9999</v>
      </c>
      <c r="R4666" s="31" t="str">
        <f t="shared" si="145"/>
        <v/>
      </c>
      <c r="S4666" s="29">
        <f>IF($Q4666&lt;Parâmetros!$E$19,$G4666-1,$G4666)</f>
        <v>0</v>
      </c>
    </row>
    <row r="4667" spans="1:19" ht="15" customHeight="1" x14ac:dyDescent="0.25">
      <c r="A4667" s="116"/>
      <c r="B4667" s="65"/>
      <c r="C4667" s="65"/>
      <c r="D4667" s="66"/>
      <c r="E4667" s="67"/>
      <c r="F4667" s="65"/>
      <c r="G4667" s="66"/>
      <c r="J4667" s="65"/>
      <c r="K4667" s="65"/>
      <c r="L4667" s="66"/>
      <c r="M4667" s="65"/>
      <c r="N4667" s="65"/>
      <c r="O4667" s="65"/>
      <c r="P4667" s="66"/>
      <c r="Q4667" s="31">
        <f t="shared" si="144"/>
        <v>9999</v>
      </c>
      <c r="R4667" s="31" t="str">
        <f t="shared" si="145"/>
        <v/>
      </c>
      <c r="S4667" s="29">
        <f>IF($Q4667&lt;Parâmetros!$E$19,$G4667-1,$G4667)</f>
        <v>0</v>
      </c>
    </row>
    <row r="4668" spans="1:19" ht="15" customHeight="1" x14ac:dyDescent="0.25">
      <c r="A4668" s="116"/>
      <c r="B4668" s="65"/>
      <c r="C4668" s="65"/>
      <c r="D4668" s="66"/>
      <c r="E4668" s="67"/>
      <c r="F4668" s="65"/>
      <c r="G4668" s="66"/>
      <c r="J4668" s="65"/>
      <c r="K4668" s="65"/>
      <c r="L4668" s="66"/>
      <c r="M4668" s="65"/>
      <c r="O4668" s="65"/>
      <c r="P4668" s="66"/>
      <c r="Q4668" s="31">
        <f t="shared" ref="Q4668:Q4731" si="146">IFERROR(VALUE(LEFT($J4668,2))*60+VALUE(MID($J4668,4,2)),9999)</f>
        <v>9999</v>
      </c>
      <c r="R4668" s="31" t="str">
        <f t="shared" ref="R4668:R4731" si="147">IFERROR(VALUE(LEFT($K4668,2))*60+VALUE(MID($K4668,4,2)),"")</f>
        <v/>
      </c>
      <c r="S4668" s="29">
        <f>IF($Q4668&lt;Parâmetros!$E$19,$G4668-1,$G4668)</f>
        <v>0</v>
      </c>
    </row>
    <row r="4669" spans="1:19" ht="15" customHeight="1" x14ac:dyDescent="0.25">
      <c r="A4669" s="116"/>
      <c r="B4669" s="65"/>
      <c r="C4669" s="65"/>
      <c r="D4669" s="66"/>
      <c r="E4669" s="67"/>
      <c r="F4669" s="65"/>
      <c r="G4669" s="66"/>
      <c r="J4669" s="65"/>
      <c r="K4669" s="65"/>
      <c r="L4669" s="66"/>
      <c r="M4669" s="65"/>
      <c r="N4669" s="65"/>
      <c r="O4669" s="65"/>
      <c r="P4669" s="66"/>
      <c r="Q4669" s="31">
        <f t="shared" si="146"/>
        <v>9999</v>
      </c>
      <c r="R4669" s="31" t="str">
        <f t="shared" si="147"/>
        <v/>
      </c>
      <c r="S4669" s="29">
        <f>IF($Q4669&lt;Parâmetros!$E$19,$G4669-1,$G4669)</f>
        <v>0</v>
      </c>
    </row>
    <row r="4670" spans="1:19" ht="15" customHeight="1" x14ac:dyDescent="0.25">
      <c r="A4670" s="116"/>
      <c r="B4670" s="65"/>
      <c r="C4670" s="65"/>
      <c r="D4670" s="66"/>
      <c r="E4670" s="67"/>
      <c r="F4670" s="65"/>
      <c r="G4670" s="66"/>
      <c r="J4670" s="65"/>
      <c r="K4670" s="65"/>
      <c r="L4670" s="66"/>
      <c r="M4670" s="65"/>
      <c r="O4670" s="65"/>
      <c r="P4670" s="66"/>
      <c r="Q4670" s="31">
        <f t="shared" si="146"/>
        <v>9999</v>
      </c>
      <c r="R4670" s="31" t="str">
        <f t="shared" si="147"/>
        <v/>
      </c>
      <c r="S4670" s="29">
        <f>IF($Q4670&lt;Parâmetros!$E$19,$G4670-1,$G4670)</f>
        <v>0</v>
      </c>
    </row>
    <row r="4671" spans="1:19" ht="15" customHeight="1" x14ac:dyDescent="0.25">
      <c r="A4671" s="116"/>
      <c r="B4671" s="65"/>
      <c r="C4671" s="65"/>
      <c r="D4671" s="66"/>
      <c r="E4671" s="67"/>
      <c r="F4671" s="65"/>
      <c r="G4671" s="66"/>
      <c r="J4671" s="65"/>
      <c r="K4671" s="65"/>
      <c r="L4671" s="66"/>
      <c r="M4671" s="65"/>
      <c r="N4671" s="65"/>
      <c r="O4671" s="65"/>
      <c r="P4671" s="66"/>
      <c r="Q4671" s="31">
        <f t="shared" si="146"/>
        <v>9999</v>
      </c>
      <c r="R4671" s="31" t="str">
        <f t="shared" si="147"/>
        <v/>
      </c>
      <c r="S4671" s="29">
        <f>IF($Q4671&lt;Parâmetros!$E$19,$G4671-1,$G4671)</f>
        <v>0</v>
      </c>
    </row>
    <row r="4672" spans="1:19" ht="15" customHeight="1" x14ac:dyDescent="0.25">
      <c r="A4672" s="116"/>
      <c r="B4672" s="65"/>
      <c r="C4672" s="65"/>
      <c r="D4672" s="66"/>
      <c r="E4672" s="67"/>
      <c r="F4672" s="65"/>
      <c r="G4672" s="66"/>
      <c r="J4672" s="65"/>
      <c r="K4672" s="65"/>
      <c r="L4672" s="66"/>
      <c r="M4672" s="65"/>
      <c r="N4672" s="65"/>
      <c r="O4672" s="65"/>
      <c r="P4672" s="66"/>
      <c r="Q4672" s="31">
        <f t="shared" si="146"/>
        <v>9999</v>
      </c>
      <c r="R4672" s="31" t="str">
        <f t="shared" si="147"/>
        <v/>
      </c>
      <c r="S4672" s="29">
        <f>IF($Q4672&lt;Parâmetros!$E$19,$G4672-1,$G4672)</f>
        <v>0</v>
      </c>
    </row>
    <row r="4673" spans="1:19" ht="15" customHeight="1" x14ac:dyDescent="0.25">
      <c r="A4673" s="116"/>
      <c r="B4673" s="65"/>
      <c r="C4673" s="65"/>
      <c r="D4673" s="66"/>
      <c r="E4673" s="67"/>
      <c r="F4673" s="65"/>
      <c r="G4673" s="66"/>
      <c r="J4673" s="65"/>
      <c r="K4673" s="65"/>
      <c r="L4673" s="66"/>
      <c r="M4673" s="65"/>
      <c r="N4673" s="65"/>
      <c r="O4673" s="65"/>
      <c r="P4673" s="66"/>
      <c r="Q4673" s="31">
        <f t="shared" si="146"/>
        <v>9999</v>
      </c>
      <c r="R4673" s="31" t="str">
        <f t="shared" si="147"/>
        <v/>
      </c>
      <c r="S4673" s="29">
        <f>IF($Q4673&lt;Parâmetros!$E$19,$G4673-1,$G4673)</f>
        <v>0</v>
      </c>
    </row>
    <row r="4674" spans="1:19" ht="15" customHeight="1" x14ac:dyDescent="0.25">
      <c r="A4674" s="116"/>
      <c r="B4674" s="65"/>
      <c r="C4674" s="65"/>
      <c r="D4674" s="66"/>
      <c r="E4674" s="67"/>
      <c r="F4674" s="65"/>
      <c r="G4674" s="66"/>
      <c r="J4674" s="65"/>
      <c r="K4674" s="65"/>
      <c r="L4674" s="66"/>
      <c r="M4674" s="65"/>
      <c r="N4674" s="65"/>
      <c r="O4674" s="65"/>
      <c r="P4674" s="66"/>
      <c r="Q4674" s="31">
        <f t="shared" si="146"/>
        <v>9999</v>
      </c>
      <c r="R4674" s="31" t="str">
        <f t="shared" si="147"/>
        <v/>
      </c>
      <c r="S4674" s="29">
        <f>IF($Q4674&lt;Parâmetros!$E$19,$G4674-1,$G4674)</f>
        <v>0</v>
      </c>
    </row>
    <row r="4675" spans="1:19" ht="15" customHeight="1" x14ac:dyDescent="0.25">
      <c r="A4675" s="116"/>
      <c r="B4675" s="65"/>
      <c r="C4675" s="65"/>
      <c r="D4675" s="66"/>
      <c r="E4675" s="67"/>
      <c r="F4675" s="65"/>
      <c r="G4675" s="66"/>
      <c r="J4675" s="65"/>
      <c r="K4675" s="65"/>
      <c r="L4675" s="66"/>
      <c r="M4675" s="65"/>
      <c r="N4675" s="65"/>
      <c r="O4675" s="65"/>
      <c r="P4675" s="66"/>
      <c r="Q4675" s="31">
        <f t="shared" si="146"/>
        <v>9999</v>
      </c>
      <c r="R4675" s="31" t="str">
        <f t="shared" si="147"/>
        <v/>
      </c>
      <c r="S4675" s="29">
        <f>IF($Q4675&lt;Parâmetros!$E$19,$G4675-1,$G4675)</f>
        <v>0</v>
      </c>
    </row>
    <row r="4676" spans="1:19" ht="15" customHeight="1" x14ac:dyDescent="0.25">
      <c r="A4676" s="116"/>
      <c r="B4676" s="65"/>
      <c r="C4676" s="65"/>
      <c r="D4676" s="66"/>
      <c r="E4676" s="67"/>
      <c r="F4676" s="65"/>
      <c r="G4676" s="66"/>
      <c r="J4676" s="65"/>
      <c r="K4676" s="65"/>
      <c r="L4676" s="66"/>
      <c r="M4676" s="65"/>
      <c r="N4676" s="65"/>
      <c r="O4676" s="65"/>
      <c r="P4676" s="66"/>
      <c r="Q4676" s="31">
        <f t="shared" si="146"/>
        <v>9999</v>
      </c>
      <c r="R4676" s="31" t="str">
        <f t="shared" si="147"/>
        <v/>
      </c>
      <c r="S4676" s="29">
        <f>IF($Q4676&lt;Parâmetros!$E$19,$G4676-1,$G4676)</f>
        <v>0</v>
      </c>
    </row>
    <row r="4677" spans="1:19" ht="15" customHeight="1" x14ac:dyDescent="0.25">
      <c r="A4677" s="116"/>
      <c r="B4677" s="65"/>
      <c r="C4677" s="65"/>
      <c r="D4677" s="66"/>
      <c r="E4677" s="67"/>
      <c r="F4677" s="65"/>
      <c r="G4677" s="66"/>
      <c r="J4677" s="65"/>
      <c r="K4677" s="65"/>
      <c r="L4677" s="66"/>
      <c r="M4677" s="65"/>
      <c r="N4677" s="65"/>
      <c r="O4677" s="65"/>
      <c r="P4677" s="66"/>
      <c r="Q4677" s="31">
        <f t="shared" si="146"/>
        <v>9999</v>
      </c>
      <c r="R4677" s="31" t="str">
        <f t="shared" si="147"/>
        <v/>
      </c>
      <c r="S4677" s="29">
        <f>IF($Q4677&lt;Parâmetros!$E$19,$G4677-1,$G4677)</f>
        <v>0</v>
      </c>
    </row>
    <row r="4678" spans="1:19" ht="15" customHeight="1" x14ac:dyDescent="0.25">
      <c r="A4678" s="116"/>
      <c r="B4678" s="65"/>
      <c r="C4678" s="65"/>
      <c r="D4678" s="66"/>
      <c r="E4678" s="67"/>
      <c r="F4678" s="65"/>
      <c r="G4678" s="66"/>
      <c r="J4678" s="65"/>
      <c r="K4678" s="65"/>
      <c r="L4678" s="66"/>
      <c r="M4678" s="65"/>
      <c r="O4678" s="65"/>
      <c r="P4678" s="66"/>
      <c r="Q4678" s="31">
        <f t="shared" si="146"/>
        <v>9999</v>
      </c>
      <c r="R4678" s="31" t="str">
        <f t="shared" si="147"/>
        <v/>
      </c>
      <c r="S4678" s="29">
        <f>IF($Q4678&lt;Parâmetros!$E$19,$G4678-1,$G4678)</f>
        <v>0</v>
      </c>
    </row>
    <row r="4679" spans="1:19" ht="15" customHeight="1" x14ac:dyDescent="0.25">
      <c r="A4679" s="116"/>
      <c r="B4679" s="65"/>
      <c r="C4679" s="65"/>
      <c r="D4679" s="66"/>
      <c r="E4679" s="67"/>
      <c r="F4679" s="65"/>
      <c r="G4679" s="66"/>
      <c r="J4679" s="65"/>
      <c r="K4679" s="65"/>
      <c r="L4679" s="66"/>
      <c r="M4679" s="65"/>
      <c r="N4679" s="65"/>
      <c r="O4679" s="65"/>
      <c r="P4679" s="66"/>
      <c r="Q4679" s="31">
        <f t="shared" si="146"/>
        <v>9999</v>
      </c>
      <c r="R4679" s="31" t="str">
        <f t="shared" si="147"/>
        <v/>
      </c>
      <c r="S4679" s="29">
        <f>IF($Q4679&lt;Parâmetros!$E$19,$G4679-1,$G4679)</f>
        <v>0</v>
      </c>
    </row>
    <row r="4680" spans="1:19" ht="15" customHeight="1" x14ac:dyDescent="0.25">
      <c r="A4680" s="116"/>
      <c r="B4680" s="65"/>
      <c r="C4680" s="65"/>
      <c r="D4680" s="66"/>
      <c r="E4680" s="67"/>
      <c r="F4680" s="65"/>
      <c r="G4680" s="66"/>
      <c r="J4680" s="65"/>
      <c r="K4680" s="65"/>
      <c r="L4680" s="66"/>
      <c r="M4680" s="65"/>
      <c r="N4680" s="65"/>
      <c r="O4680" s="65"/>
      <c r="P4680" s="66"/>
      <c r="Q4680" s="31">
        <f t="shared" si="146"/>
        <v>9999</v>
      </c>
      <c r="R4680" s="31" t="str">
        <f t="shared" si="147"/>
        <v/>
      </c>
      <c r="S4680" s="29">
        <f>IF($Q4680&lt;Parâmetros!$E$19,$G4680-1,$G4680)</f>
        <v>0</v>
      </c>
    </row>
    <row r="4681" spans="1:19" ht="15" customHeight="1" x14ac:dyDescent="0.25">
      <c r="A4681" s="116"/>
      <c r="B4681" s="65"/>
      <c r="C4681" s="65"/>
      <c r="D4681" s="66"/>
      <c r="E4681" s="67"/>
      <c r="F4681" s="65"/>
      <c r="G4681" s="66"/>
      <c r="J4681" s="65"/>
      <c r="K4681" s="65"/>
      <c r="L4681" s="66"/>
      <c r="M4681" s="65"/>
      <c r="N4681" s="65"/>
      <c r="O4681" s="65"/>
      <c r="P4681" s="66"/>
      <c r="Q4681" s="31">
        <f t="shared" si="146"/>
        <v>9999</v>
      </c>
      <c r="R4681" s="31" t="str">
        <f t="shared" si="147"/>
        <v/>
      </c>
      <c r="S4681" s="29">
        <f>IF($Q4681&lt;Parâmetros!$E$19,$G4681-1,$G4681)</f>
        <v>0</v>
      </c>
    </row>
    <row r="4682" spans="1:19" ht="15" customHeight="1" x14ac:dyDescent="0.25">
      <c r="A4682" s="116"/>
      <c r="B4682" s="65"/>
      <c r="C4682" s="65"/>
      <c r="D4682" s="66"/>
      <c r="E4682" s="67"/>
      <c r="F4682" s="65"/>
      <c r="G4682" s="66"/>
      <c r="J4682" s="65"/>
      <c r="K4682" s="65"/>
      <c r="L4682" s="66"/>
      <c r="M4682" s="65"/>
      <c r="N4682" s="65"/>
      <c r="O4682" s="65"/>
      <c r="P4682" s="66"/>
      <c r="Q4682" s="31">
        <f t="shared" si="146"/>
        <v>9999</v>
      </c>
      <c r="R4682" s="31" t="str">
        <f t="shared" si="147"/>
        <v/>
      </c>
      <c r="S4682" s="29">
        <f>IF($Q4682&lt;Parâmetros!$E$19,$G4682-1,$G4682)</f>
        <v>0</v>
      </c>
    </row>
    <row r="4683" spans="1:19" ht="15" customHeight="1" x14ac:dyDescent="0.25">
      <c r="A4683" s="116"/>
      <c r="B4683" s="65"/>
      <c r="C4683" s="65"/>
      <c r="D4683" s="66"/>
      <c r="E4683" s="67"/>
      <c r="F4683" s="65"/>
      <c r="G4683" s="66"/>
      <c r="J4683" s="65"/>
      <c r="K4683" s="65"/>
      <c r="L4683" s="66"/>
      <c r="M4683" s="65"/>
      <c r="N4683" s="65"/>
      <c r="O4683" s="65"/>
      <c r="P4683" s="66"/>
      <c r="Q4683" s="31">
        <f t="shared" si="146"/>
        <v>9999</v>
      </c>
      <c r="R4683" s="31" t="str">
        <f t="shared" si="147"/>
        <v/>
      </c>
      <c r="S4683" s="29">
        <f>IF($Q4683&lt;Parâmetros!$E$19,$G4683-1,$G4683)</f>
        <v>0</v>
      </c>
    </row>
    <row r="4684" spans="1:19" ht="15" customHeight="1" x14ac:dyDescent="0.25">
      <c r="A4684" s="116"/>
      <c r="B4684" s="65"/>
      <c r="C4684" s="65"/>
      <c r="D4684" s="66"/>
      <c r="E4684" s="67"/>
      <c r="F4684" s="65"/>
      <c r="G4684" s="66"/>
      <c r="J4684" s="65"/>
      <c r="K4684" s="65"/>
      <c r="L4684" s="66"/>
      <c r="M4684" s="65"/>
      <c r="N4684" s="65"/>
      <c r="O4684" s="65"/>
      <c r="P4684" s="66"/>
      <c r="Q4684" s="31">
        <f t="shared" si="146"/>
        <v>9999</v>
      </c>
      <c r="R4684" s="31" t="str">
        <f t="shared" si="147"/>
        <v/>
      </c>
      <c r="S4684" s="29">
        <f>IF($Q4684&lt;Parâmetros!$E$19,$G4684-1,$G4684)</f>
        <v>0</v>
      </c>
    </row>
    <row r="4685" spans="1:19" ht="15" customHeight="1" x14ac:dyDescent="0.25">
      <c r="A4685" s="116"/>
      <c r="B4685" s="65"/>
      <c r="C4685" s="65"/>
      <c r="D4685" s="66"/>
      <c r="E4685" s="67"/>
      <c r="F4685" s="65"/>
      <c r="G4685" s="66"/>
      <c r="J4685" s="65"/>
      <c r="K4685" s="65"/>
      <c r="L4685" s="66"/>
      <c r="M4685" s="65"/>
      <c r="O4685" s="65"/>
      <c r="P4685" s="66"/>
      <c r="Q4685" s="31">
        <f t="shared" si="146"/>
        <v>9999</v>
      </c>
      <c r="R4685" s="31" t="str">
        <f t="shared" si="147"/>
        <v/>
      </c>
      <c r="S4685" s="29">
        <f>IF($Q4685&lt;Parâmetros!$E$19,$G4685-1,$G4685)</f>
        <v>0</v>
      </c>
    </row>
    <row r="4686" spans="1:19" ht="15" customHeight="1" x14ac:dyDescent="0.25">
      <c r="A4686" s="116"/>
      <c r="B4686" s="65"/>
      <c r="C4686" s="65"/>
      <c r="D4686" s="66"/>
      <c r="E4686" s="67"/>
      <c r="F4686" s="65"/>
      <c r="G4686" s="66"/>
      <c r="J4686" s="65"/>
      <c r="K4686" s="65"/>
      <c r="L4686" s="66"/>
      <c r="M4686" s="65"/>
      <c r="O4686" s="65"/>
      <c r="P4686" s="66"/>
      <c r="Q4686" s="31">
        <f t="shared" si="146"/>
        <v>9999</v>
      </c>
      <c r="R4686" s="31" t="str">
        <f t="shared" si="147"/>
        <v/>
      </c>
      <c r="S4686" s="29">
        <f>IF($Q4686&lt;Parâmetros!$E$19,$G4686-1,$G4686)</f>
        <v>0</v>
      </c>
    </row>
    <row r="4687" spans="1:19" ht="15" customHeight="1" x14ac:dyDescent="0.25">
      <c r="A4687" s="116"/>
      <c r="B4687" s="65"/>
      <c r="C4687" s="65"/>
      <c r="D4687" s="66"/>
      <c r="E4687" s="67"/>
      <c r="F4687" s="65"/>
      <c r="G4687" s="66"/>
      <c r="J4687" s="65"/>
      <c r="K4687" s="65"/>
      <c r="L4687" s="66"/>
      <c r="M4687" s="65"/>
      <c r="N4687" s="65"/>
      <c r="O4687" s="65"/>
      <c r="P4687" s="66"/>
      <c r="Q4687" s="31">
        <f t="shared" si="146"/>
        <v>9999</v>
      </c>
      <c r="R4687" s="31" t="str">
        <f t="shared" si="147"/>
        <v/>
      </c>
      <c r="S4687" s="29">
        <f>IF($Q4687&lt;Parâmetros!$E$19,$G4687-1,$G4687)</f>
        <v>0</v>
      </c>
    </row>
    <row r="4688" spans="1:19" ht="15" customHeight="1" x14ac:dyDescent="0.25">
      <c r="A4688" s="116"/>
      <c r="B4688" s="65"/>
      <c r="C4688" s="65"/>
      <c r="D4688" s="66"/>
      <c r="E4688" s="67"/>
      <c r="F4688" s="65"/>
      <c r="G4688" s="66"/>
      <c r="J4688" s="65"/>
      <c r="K4688" s="65"/>
      <c r="L4688" s="66"/>
      <c r="M4688" s="65"/>
      <c r="O4688" s="65"/>
      <c r="P4688" s="66"/>
      <c r="Q4688" s="31">
        <f t="shared" si="146"/>
        <v>9999</v>
      </c>
      <c r="R4688" s="31" t="str">
        <f t="shared" si="147"/>
        <v/>
      </c>
      <c r="S4688" s="29">
        <f>IF($Q4688&lt;Parâmetros!$E$19,$G4688-1,$G4688)</f>
        <v>0</v>
      </c>
    </row>
    <row r="4689" spans="1:19" ht="15" customHeight="1" x14ac:dyDescent="0.25">
      <c r="A4689" s="116"/>
      <c r="B4689" s="65"/>
      <c r="C4689" s="65"/>
      <c r="D4689" s="66"/>
      <c r="E4689" s="67"/>
      <c r="F4689" s="65"/>
      <c r="G4689" s="66"/>
      <c r="J4689" s="65"/>
      <c r="K4689" s="65"/>
      <c r="L4689" s="66"/>
      <c r="M4689" s="65"/>
      <c r="N4689" s="65"/>
      <c r="O4689" s="65"/>
      <c r="P4689" s="66"/>
      <c r="Q4689" s="31">
        <f t="shared" si="146"/>
        <v>9999</v>
      </c>
      <c r="R4689" s="31" t="str">
        <f t="shared" si="147"/>
        <v/>
      </c>
      <c r="S4689" s="29">
        <f>IF($Q4689&lt;Parâmetros!$E$19,$G4689-1,$G4689)</f>
        <v>0</v>
      </c>
    </row>
    <row r="4690" spans="1:19" ht="15" customHeight="1" x14ac:dyDescent="0.25">
      <c r="A4690" s="116"/>
      <c r="B4690" s="65"/>
      <c r="C4690" s="65"/>
      <c r="D4690" s="66"/>
      <c r="E4690" s="67"/>
      <c r="F4690" s="65"/>
      <c r="G4690" s="66"/>
      <c r="J4690" s="65"/>
      <c r="K4690" s="65"/>
      <c r="L4690" s="66"/>
      <c r="M4690" s="65"/>
      <c r="N4690" s="65"/>
      <c r="O4690" s="65"/>
      <c r="P4690" s="66"/>
      <c r="Q4690" s="31">
        <f t="shared" si="146"/>
        <v>9999</v>
      </c>
      <c r="R4690" s="31" t="str">
        <f t="shared" si="147"/>
        <v/>
      </c>
      <c r="S4690" s="29">
        <f>IF($Q4690&lt;Parâmetros!$E$19,$G4690-1,$G4690)</f>
        <v>0</v>
      </c>
    </row>
    <row r="4691" spans="1:19" ht="15" customHeight="1" x14ac:dyDescent="0.25">
      <c r="A4691" s="116"/>
      <c r="B4691" s="65"/>
      <c r="C4691" s="65"/>
      <c r="D4691" s="66"/>
      <c r="E4691" s="67"/>
      <c r="F4691" s="65"/>
      <c r="G4691" s="66"/>
      <c r="J4691" s="65"/>
      <c r="K4691" s="65"/>
      <c r="L4691" s="66"/>
      <c r="M4691" s="65"/>
      <c r="N4691" s="65"/>
      <c r="O4691" s="65"/>
      <c r="P4691" s="66"/>
      <c r="Q4691" s="31">
        <f t="shared" si="146"/>
        <v>9999</v>
      </c>
      <c r="R4691" s="31" t="str">
        <f t="shared" si="147"/>
        <v/>
      </c>
      <c r="S4691" s="29">
        <f>IF($Q4691&lt;Parâmetros!$E$19,$G4691-1,$G4691)</f>
        <v>0</v>
      </c>
    </row>
    <row r="4692" spans="1:19" ht="15" customHeight="1" x14ac:dyDescent="0.25">
      <c r="A4692" s="116"/>
      <c r="B4692" s="65"/>
      <c r="C4692" s="65"/>
      <c r="D4692" s="66"/>
      <c r="E4692" s="67"/>
      <c r="F4692" s="65"/>
      <c r="G4692" s="66"/>
      <c r="J4692" s="65"/>
      <c r="K4692" s="65"/>
      <c r="L4692" s="66"/>
      <c r="M4692" s="65"/>
      <c r="N4692" s="65"/>
      <c r="O4692" s="65"/>
      <c r="P4692" s="66"/>
      <c r="Q4692" s="31">
        <f t="shared" si="146"/>
        <v>9999</v>
      </c>
      <c r="R4692" s="31" t="str">
        <f t="shared" si="147"/>
        <v/>
      </c>
      <c r="S4692" s="29">
        <f>IF($Q4692&lt;Parâmetros!$E$19,$G4692-1,$G4692)</f>
        <v>0</v>
      </c>
    </row>
    <row r="4693" spans="1:19" ht="15" customHeight="1" x14ac:dyDescent="0.25">
      <c r="A4693" s="116"/>
      <c r="B4693" s="65"/>
      <c r="C4693" s="65"/>
      <c r="D4693" s="66"/>
      <c r="E4693" s="67"/>
      <c r="F4693" s="65"/>
      <c r="G4693" s="66"/>
      <c r="J4693" s="65"/>
      <c r="K4693" s="65"/>
      <c r="L4693" s="66"/>
      <c r="M4693" s="65"/>
      <c r="N4693" s="65"/>
      <c r="O4693" s="65"/>
      <c r="P4693" s="66"/>
      <c r="Q4693" s="31">
        <f t="shared" si="146"/>
        <v>9999</v>
      </c>
      <c r="R4693" s="31" t="str">
        <f t="shared" si="147"/>
        <v/>
      </c>
      <c r="S4693" s="29">
        <f>IF($Q4693&lt;Parâmetros!$E$19,$G4693-1,$G4693)</f>
        <v>0</v>
      </c>
    </row>
    <row r="4694" spans="1:19" ht="15" customHeight="1" x14ac:dyDescent="0.25">
      <c r="A4694" s="116"/>
      <c r="B4694" s="65"/>
      <c r="C4694" s="65"/>
      <c r="D4694" s="66"/>
      <c r="E4694" s="67"/>
      <c r="F4694" s="65"/>
      <c r="G4694" s="66"/>
      <c r="J4694" s="65"/>
      <c r="K4694" s="65"/>
      <c r="L4694" s="66"/>
      <c r="M4694" s="65"/>
      <c r="O4694" s="65"/>
      <c r="P4694" s="66"/>
      <c r="Q4694" s="31">
        <f t="shared" si="146"/>
        <v>9999</v>
      </c>
      <c r="R4694" s="31" t="str">
        <f t="shared" si="147"/>
        <v/>
      </c>
      <c r="S4694" s="29">
        <f>IF($Q4694&lt;Parâmetros!$E$19,$G4694-1,$G4694)</f>
        <v>0</v>
      </c>
    </row>
    <row r="4695" spans="1:19" ht="15" customHeight="1" x14ac:dyDescent="0.25">
      <c r="A4695" s="116"/>
      <c r="B4695" s="65"/>
      <c r="C4695" s="65"/>
      <c r="D4695" s="66"/>
      <c r="E4695" s="67"/>
      <c r="F4695" s="65"/>
      <c r="G4695" s="66"/>
      <c r="J4695" s="65"/>
      <c r="K4695" s="65"/>
      <c r="L4695" s="66"/>
      <c r="M4695" s="65"/>
      <c r="N4695" s="65"/>
      <c r="O4695" s="65"/>
      <c r="P4695" s="66"/>
      <c r="Q4695" s="31">
        <f t="shared" si="146"/>
        <v>9999</v>
      </c>
      <c r="R4695" s="31" t="str">
        <f t="shared" si="147"/>
        <v/>
      </c>
      <c r="S4695" s="29">
        <f>IF($Q4695&lt;Parâmetros!$E$19,$G4695-1,$G4695)</f>
        <v>0</v>
      </c>
    </row>
    <row r="4696" spans="1:19" ht="15" customHeight="1" x14ac:dyDescent="0.25">
      <c r="A4696" s="116"/>
      <c r="B4696" s="65"/>
      <c r="C4696" s="65"/>
      <c r="D4696" s="66"/>
      <c r="E4696" s="67"/>
      <c r="F4696" s="65"/>
      <c r="G4696" s="66"/>
      <c r="J4696" s="65"/>
      <c r="K4696" s="65"/>
      <c r="L4696" s="66"/>
      <c r="M4696" s="65"/>
      <c r="N4696" s="65"/>
      <c r="O4696" s="65"/>
      <c r="P4696" s="66"/>
      <c r="Q4696" s="31">
        <f t="shared" si="146"/>
        <v>9999</v>
      </c>
      <c r="R4696" s="31" t="str">
        <f t="shared" si="147"/>
        <v/>
      </c>
      <c r="S4696" s="29">
        <f>IF($Q4696&lt;Parâmetros!$E$19,$G4696-1,$G4696)</f>
        <v>0</v>
      </c>
    </row>
    <row r="4697" spans="1:19" ht="15" customHeight="1" x14ac:dyDescent="0.25">
      <c r="A4697" s="116"/>
      <c r="B4697" s="65"/>
      <c r="C4697" s="65"/>
      <c r="D4697" s="66"/>
      <c r="E4697" s="67"/>
      <c r="F4697" s="65"/>
      <c r="G4697" s="66"/>
      <c r="J4697" s="65"/>
      <c r="K4697" s="65"/>
      <c r="L4697" s="66"/>
      <c r="M4697" s="65"/>
      <c r="N4697" s="65"/>
      <c r="O4697" s="65"/>
      <c r="P4697" s="66"/>
      <c r="Q4697" s="31">
        <f t="shared" si="146"/>
        <v>9999</v>
      </c>
      <c r="R4697" s="31" t="str">
        <f t="shared" si="147"/>
        <v/>
      </c>
      <c r="S4697" s="29">
        <f>IF($Q4697&lt;Parâmetros!$E$19,$G4697-1,$G4697)</f>
        <v>0</v>
      </c>
    </row>
    <row r="4698" spans="1:19" ht="15" customHeight="1" x14ac:dyDescent="0.25">
      <c r="A4698" s="116"/>
      <c r="B4698" s="65"/>
      <c r="C4698" s="65"/>
      <c r="D4698" s="66"/>
      <c r="E4698" s="67"/>
      <c r="F4698" s="65"/>
      <c r="G4698" s="66"/>
      <c r="J4698" s="65"/>
      <c r="K4698" s="65"/>
      <c r="L4698" s="66"/>
      <c r="M4698" s="65"/>
      <c r="O4698" s="65"/>
      <c r="P4698" s="66"/>
      <c r="Q4698" s="31">
        <f t="shared" si="146"/>
        <v>9999</v>
      </c>
      <c r="R4698" s="31" t="str">
        <f t="shared" si="147"/>
        <v/>
      </c>
      <c r="S4698" s="29">
        <f>IF($Q4698&lt;Parâmetros!$E$19,$G4698-1,$G4698)</f>
        <v>0</v>
      </c>
    </row>
    <row r="4699" spans="1:19" ht="15" customHeight="1" x14ac:dyDescent="0.25">
      <c r="A4699" s="116"/>
      <c r="B4699" s="65"/>
      <c r="C4699" s="65"/>
      <c r="D4699" s="66"/>
      <c r="E4699" s="67"/>
      <c r="F4699" s="65"/>
      <c r="G4699" s="66"/>
      <c r="J4699" s="65"/>
      <c r="K4699" s="65"/>
      <c r="L4699" s="66"/>
      <c r="M4699" s="65"/>
      <c r="N4699" s="65"/>
      <c r="O4699" s="65"/>
      <c r="P4699" s="66"/>
      <c r="Q4699" s="31">
        <f t="shared" si="146"/>
        <v>9999</v>
      </c>
      <c r="R4699" s="31" t="str">
        <f t="shared" si="147"/>
        <v/>
      </c>
      <c r="S4699" s="29">
        <f>IF($Q4699&lt;Parâmetros!$E$19,$G4699-1,$G4699)</f>
        <v>0</v>
      </c>
    </row>
    <row r="4700" spans="1:19" ht="15" customHeight="1" x14ac:dyDescent="0.25">
      <c r="A4700" s="116"/>
      <c r="B4700" s="65"/>
      <c r="C4700" s="65"/>
      <c r="D4700" s="66"/>
      <c r="E4700" s="67"/>
      <c r="F4700" s="65"/>
      <c r="G4700" s="66"/>
      <c r="J4700" s="65"/>
      <c r="K4700" s="65"/>
      <c r="L4700" s="66"/>
      <c r="M4700" s="65"/>
      <c r="N4700" s="65"/>
      <c r="O4700" s="65"/>
      <c r="P4700" s="66"/>
      <c r="Q4700" s="31">
        <f t="shared" si="146"/>
        <v>9999</v>
      </c>
      <c r="R4700" s="31" t="str">
        <f t="shared" si="147"/>
        <v/>
      </c>
      <c r="S4700" s="29">
        <f>IF($Q4700&lt;Parâmetros!$E$19,$G4700-1,$G4700)</f>
        <v>0</v>
      </c>
    </row>
    <row r="4701" spans="1:19" ht="15" customHeight="1" x14ac:dyDescent="0.25">
      <c r="A4701" s="116"/>
      <c r="B4701" s="65"/>
      <c r="C4701" s="65"/>
      <c r="D4701" s="66"/>
      <c r="E4701" s="67"/>
      <c r="F4701" s="65"/>
      <c r="G4701" s="66"/>
      <c r="J4701" s="65"/>
      <c r="K4701" s="65"/>
      <c r="L4701" s="66"/>
      <c r="M4701" s="65"/>
      <c r="O4701" s="65"/>
      <c r="P4701" s="66"/>
      <c r="Q4701" s="31">
        <f t="shared" si="146"/>
        <v>9999</v>
      </c>
      <c r="R4701" s="31" t="str">
        <f t="shared" si="147"/>
        <v/>
      </c>
      <c r="S4701" s="29">
        <f>IF($Q4701&lt;Parâmetros!$E$19,$G4701-1,$G4701)</f>
        <v>0</v>
      </c>
    </row>
    <row r="4702" spans="1:19" ht="15" customHeight="1" x14ac:dyDescent="0.25">
      <c r="A4702" s="116"/>
      <c r="B4702" s="65"/>
      <c r="C4702" s="65"/>
      <c r="D4702" s="66"/>
      <c r="E4702" s="67"/>
      <c r="F4702" s="65"/>
      <c r="G4702" s="66"/>
      <c r="J4702" s="65"/>
      <c r="K4702" s="65"/>
      <c r="L4702" s="66"/>
      <c r="M4702" s="65"/>
      <c r="O4702" s="65"/>
      <c r="P4702" s="66"/>
      <c r="Q4702" s="31">
        <f t="shared" si="146"/>
        <v>9999</v>
      </c>
      <c r="R4702" s="31" t="str">
        <f t="shared" si="147"/>
        <v/>
      </c>
      <c r="S4702" s="29">
        <f>IF($Q4702&lt;Parâmetros!$E$19,$G4702-1,$G4702)</f>
        <v>0</v>
      </c>
    </row>
    <row r="4703" spans="1:19" ht="15" customHeight="1" x14ac:dyDescent="0.25">
      <c r="A4703" s="116"/>
      <c r="B4703" s="65"/>
      <c r="C4703" s="65"/>
      <c r="D4703" s="66"/>
      <c r="E4703" s="67"/>
      <c r="F4703" s="65"/>
      <c r="G4703" s="66"/>
      <c r="J4703" s="65"/>
      <c r="K4703" s="65"/>
      <c r="L4703" s="66"/>
      <c r="M4703" s="65"/>
      <c r="N4703" s="65"/>
      <c r="O4703" s="65"/>
      <c r="P4703" s="66"/>
      <c r="Q4703" s="31">
        <f t="shared" si="146"/>
        <v>9999</v>
      </c>
      <c r="R4703" s="31" t="str">
        <f t="shared" si="147"/>
        <v/>
      </c>
      <c r="S4703" s="29">
        <f>IF($Q4703&lt;Parâmetros!$E$19,$G4703-1,$G4703)</f>
        <v>0</v>
      </c>
    </row>
    <row r="4704" spans="1:19" ht="15" customHeight="1" x14ac:dyDescent="0.25">
      <c r="A4704" s="116"/>
      <c r="B4704" s="65"/>
      <c r="C4704" s="65"/>
      <c r="D4704" s="66"/>
      <c r="E4704" s="67"/>
      <c r="F4704" s="65"/>
      <c r="G4704" s="66"/>
      <c r="J4704" s="65"/>
      <c r="K4704" s="65"/>
      <c r="L4704" s="66"/>
      <c r="M4704" s="65"/>
      <c r="N4704" s="65"/>
      <c r="O4704" s="65"/>
      <c r="P4704" s="66"/>
      <c r="Q4704" s="31">
        <f t="shared" si="146"/>
        <v>9999</v>
      </c>
      <c r="R4704" s="31" t="str">
        <f t="shared" si="147"/>
        <v/>
      </c>
      <c r="S4704" s="29">
        <f>IF($Q4704&lt;Parâmetros!$E$19,$G4704-1,$G4704)</f>
        <v>0</v>
      </c>
    </row>
    <row r="4705" spans="1:19" ht="15" customHeight="1" x14ac:dyDescent="0.25">
      <c r="A4705" s="116"/>
      <c r="B4705" s="65"/>
      <c r="C4705" s="65"/>
      <c r="D4705" s="66"/>
      <c r="E4705" s="67"/>
      <c r="F4705" s="65"/>
      <c r="G4705" s="66"/>
      <c r="J4705" s="65"/>
      <c r="K4705" s="65"/>
      <c r="L4705" s="66"/>
      <c r="M4705" s="65"/>
      <c r="N4705" s="65"/>
      <c r="O4705" s="65"/>
      <c r="P4705" s="66"/>
      <c r="Q4705" s="31">
        <f t="shared" si="146"/>
        <v>9999</v>
      </c>
      <c r="R4705" s="31" t="str">
        <f t="shared" si="147"/>
        <v/>
      </c>
      <c r="S4705" s="29">
        <f>IF($Q4705&lt;Parâmetros!$E$19,$G4705-1,$G4705)</f>
        <v>0</v>
      </c>
    </row>
    <row r="4706" spans="1:19" ht="15" customHeight="1" x14ac:dyDescent="0.25">
      <c r="A4706" s="116"/>
      <c r="B4706" s="65"/>
      <c r="C4706" s="65"/>
      <c r="D4706" s="66"/>
      <c r="E4706" s="67"/>
      <c r="F4706" s="65"/>
      <c r="G4706" s="66"/>
      <c r="J4706" s="65"/>
      <c r="K4706" s="65"/>
      <c r="L4706" s="66"/>
      <c r="M4706" s="65"/>
      <c r="N4706" s="65"/>
      <c r="O4706" s="65"/>
      <c r="P4706" s="66"/>
      <c r="Q4706" s="31">
        <f t="shared" si="146"/>
        <v>9999</v>
      </c>
      <c r="R4706" s="31" t="str">
        <f t="shared" si="147"/>
        <v/>
      </c>
      <c r="S4706" s="29">
        <f>IF($Q4706&lt;Parâmetros!$E$19,$G4706-1,$G4706)</f>
        <v>0</v>
      </c>
    </row>
    <row r="4707" spans="1:19" ht="15" customHeight="1" x14ac:dyDescent="0.25">
      <c r="A4707" s="116"/>
      <c r="B4707" s="65"/>
      <c r="C4707" s="65"/>
      <c r="D4707" s="66"/>
      <c r="E4707" s="67"/>
      <c r="F4707" s="65"/>
      <c r="G4707" s="66"/>
      <c r="J4707" s="65"/>
      <c r="K4707" s="65"/>
      <c r="L4707" s="66"/>
      <c r="M4707" s="65"/>
      <c r="O4707" s="65"/>
      <c r="P4707" s="66"/>
      <c r="Q4707" s="31">
        <f t="shared" si="146"/>
        <v>9999</v>
      </c>
      <c r="R4707" s="31" t="str">
        <f t="shared" si="147"/>
        <v/>
      </c>
      <c r="S4707" s="29">
        <f>IF($Q4707&lt;Parâmetros!$E$19,$G4707-1,$G4707)</f>
        <v>0</v>
      </c>
    </row>
    <row r="4708" spans="1:19" ht="15" customHeight="1" x14ac:dyDescent="0.25">
      <c r="A4708" s="116"/>
      <c r="B4708" s="65"/>
      <c r="C4708" s="65"/>
      <c r="D4708" s="66"/>
      <c r="E4708" s="67"/>
      <c r="F4708" s="65"/>
      <c r="G4708" s="66"/>
      <c r="J4708" s="65"/>
      <c r="K4708" s="65"/>
      <c r="L4708" s="66"/>
      <c r="M4708" s="65"/>
      <c r="N4708" s="65"/>
      <c r="O4708" s="65"/>
      <c r="P4708" s="66"/>
      <c r="Q4708" s="31">
        <f t="shared" si="146"/>
        <v>9999</v>
      </c>
      <c r="R4708" s="31" t="str">
        <f t="shared" si="147"/>
        <v/>
      </c>
      <c r="S4708" s="29">
        <f>IF($Q4708&lt;Parâmetros!$E$19,$G4708-1,$G4708)</f>
        <v>0</v>
      </c>
    </row>
    <row r="4709" spans="1:19" ht="15" customHeight="1" x14ac:dyDescent="0.25">
      <c r="A4709" s="116"/>
      <c r="B4709" s="65"/>
      <c r="C4709" s="65"/>
      <c r="D4709" s="66"/>
      <c r="E4709" s="67"/>
      <c r="F4709" s="65"/>
      <c r="G4709" s="66"/>
      <c r="J4709" s="65"/>
      <c r="K4709" s="65"/>
      <c r="L4709" s="66"/>
      <c r="M4709" s="65"/>
      <c r="N4709" s="65"/>
      <c r="O4709" s="65"/>
      <c r="P4709" s="66"/>
      <c r="Q4709" s="31">
        <f t="shared" si="146"/>
        <v>9999</v>
      </c>
      <c r="R4709" s="31" t="str">
        <f t="shared" si="147"/>
        <v/>
      </c>
      <c r="S4709" s="29">
        <f>IF($Q4709&lt;Parâmetros!$E$19,$G4709-1,$G4709)</f>
        <v>0</v>
      </c>
    </row>
    <row r="4710" spans="1:19" ht="15" customHeight="1" x14ac:dyDescent="0.25">
      <c r="A4710" s="116"/>
      <c r="B4710" s="65"/>
      <c r="C4710" s="65"/>
      <c r="D4710" s="66"/>
      <c r="E4710" s="67"/>
      <c r="F4710" s="65"/>
      <c r="G4710" s="66"/>
      <c r="J4710" s="65"/>
      <c r="K4710" s="65"/>
      <c r="L4710" s="66"/>
      <c r="M4710" s="65"/>
      <c r="N4710" s="65"/>
      <c r="O4710" s="65"/>
      <c r="P4710" s="66"/>
      <c r="Q4710" s="31">
        <f t="shared" si="146"/>
        <v>9999</v>
      </c>
      <c r="R4710" s="31" t="str">
        <f t="shared" si="147"/>
        <v/>
      </c>
      <c r="S4710" s="29">
        <f>IF($Q4710&lt;Parâmetros!$E$19,$G4710-1,$G4710)</f>
        <v>0</v>
      </c>
    </row>
    <row r="4711" spans="1:19" ht="15" customHeight="1" x14ac:dyDescent="0.25">
      <c r="A4711" s="116"/>
      <c r="B4711" s="65"/>
      <c r="C4711" s="65"/>
      <c r="D4711" s="66"/>
      <c r="E4711" s="67"/>
      <c r="F4711" s="65"/>
      <c r="G4711" s="66"/>
      <c r="J4711" s="65"/>
      <c r="K4711" s="65"/>
      <c r="L4711" s="66"/>
      <c r="M4711" s="65"/>
      <c r="N4711" s="65"/>
      <c r="O4711" s="65"/>
      <c r="P4711" s="66"/>
      <c r="Q4711" s="31">
        <f t="shared" si="146"/>
        <v>9999</v>
      </c>
      <c r="R4711" s="31" t="str">
        <f t="shared" si="147"/>
        <v/>
      </c>
      <c r="S4711" s="29">
        <f>IF($Q4711&lt;Parâmetros!$E$19,$G4711-1,$G4711)</f>
        <v>0</v>
      </c>
    </row>
    <row r="4712" spans="1:19" ht="15" customHeight="1" x14ac:dyDescent="0.25">
      <c r="A4712" s="116"/>
      <c r="B4712" s="65"/>
      <c r="C4712" s="65"/>
      <c r="D4712" s="66"/>
      <c r="E4712" s="67"/>
      <c r="F4712" s="65"/>
      <c r="G4712" s="66"/>
      <c r="J4712" s="65"/>
      <c r="K4712" s="65"/>
      <c r="L4712" s="66"/>
      <c r="M4712" s="65"/>
      <c r="N4712" s="65"/>
      <c r="O4712" s="65"/>
      <c r="P4712" s="66"/>
      <c r="Q4712" s="31">
        <f t="shared" si="146"/>
        <v>9999</v>
      </c>
      <c r="R4712" s="31" t="str">
        <f t="shared" si="147"/>
        <v/>
      </c>
      <c r="S4712" s="29">
        <f>IF($Q4712&lt;Parâmetros!$E$19,$G4712-1,$G4712)</f>
        <v>0</v>
      </c>
    </row>
    <row r="4713" spans="1:19" ht="15" customHeight="1" x14ac:dyDescent="0.25">
      <c r="A4713" s="116"/>
      <c r="B4713" s="65"/>
      <c r="C4713" s="65"/>
      <c r="D4713" s="66"/>
      <c r="E4713" s="67"/>
      <c r="F4713" s="65"/>
      <c r="G4713" s="66"/>
      <c r="J4713" s="65"/>
      <c r="K4713" s="65"/>
      <c r="L4713" s="66"/>
      <c r="M4713" s="65"/>
      <c r="N4713" s="65"/>
      <c r="O4713" s="65"/>
      <c r="P4713" s="66"/>
      <c r="Q4713" s="31">
        <f t="shared" si="146"/>
        <v>9999</v>
      </c>
      <c r="R4713" s="31" t="str">
        <f t="shared" si="147"/>
        <v/>
      </c>
      <c r="S4713" s="29">
        <f>IF($Q4713&lt;Parâmetros!$E$19,$G4713-1,$G4713)</f>
        <v>0</v>
      </c>
    </row>
    <row r="4714" spans="1:19" ht="15" customHeight="1" x14ac:dyDescent="0.25">
      <c r="A4714" s="116"/>
      <c r="B4714" s="65"/>
      <c r="C4714" s="65"/>
      <c r="D4714" s="66"/>
      <c r="E4714" s="67"/>
      <c r="F4714" s="65"/>
      <c r="G4714" s="66"/>
      <c r="J4714" s="65"/>
      <c r="K4714" s="65"/>
      <c r="L4714" s="66"/>
      <c r="M4714" s="65"/>
      <c r="N4714" s="65"/>
      <c r="O4714" s="65"/>
      <c r="P4714" s="66"/>
      <c r="Q4714" s="31">
        <f t="shared" si="146"/>
        <v>9999</v>
      </c>
      <c r="R4714" s="31" t="str">
        <f t="shared" si="147"/>
        <v/>
      </c>
      <c r="S4714" s="29">
        <f>IF($Q4714&lt;Parâmetros!$E$19,$G4714-1,$G4714)</f>
        <v>0</v>
      </c>
    </row>
    <row r="4715" spans="1:19" ht="15" customHeight="1" x14ac:dyDescent="0.25">
      <c r="A4715" s="116"/>
      <c r="B4715" s="65"/>
      <c r="C4715" s="65"/>
      <c r="D4715" s="66"/>
      <c r="E4715" s="67"/>
      <c r="F4715" s="65"/>
      <c r="G4715" s="66"/>
      <c r="J4715" s="65"/>
      <c r="K4715" s="65"/>
      <c r="L4715" s="66"/>
      <c r="M4715" s="65"/>
      <c r="O4715" s="65"/>
      <c r="P4715" s="66"/>
      <c r="Q4715" s="31">
        <f t="shared" si="146"/>
        <v>9999</v>
      </c>
      <c r="R4715" s="31" t="str">
        <f t="shared" si="147"/>
        <v/>
      </c>
      <c r="S4715" s="29">
        <f>IF($Q4715&lt;Parâmetros!$E$19,$G4715-1,$G4715)</f>
        <v>0</v>
      </c>
    </row>
    <row r="4716" spans="1:19" ht="15" customHeight="1" x14ac:dyDescent="0.25">
      <c r="A4716" s="116"/>
      <c r="B4716" s="65"/>
      <c r="C4716" s="65"/>
      <c r="D4716" s="66"/>
      <c r="E4716" s="67"/>
      <c r="F4716" s="65"/>
      <c r="G4716" s="66"/>
      <c r="J4716" s="65"/>
      <c r="K4716" s="65"/>
      <c r="L4716" s="66"/>
      <c r="M4716" s="65"/>
      <c r="O4716" s="65"/>
      <c r="P4716" s="66"/>
      <c r="Q4716" s="31">
        <f t="shared" si="146"/>
        <v>9999</v>
      </c>
      <c r="R4716" s="31" t="str">
        <f t="shared" si="147"/>
        <v/>
      </c>
      <c r="S4716" s="29">
        <f>IF($Q4716&lt;Parâmetros!$E$19,$G4716-1,$G4716)</f>
        <v>0</v>
      </c>
    </row>
    <row r="4717" spans="1:19" ht="15" customHeight="1" x14ac:dyDescent="0.25">
      <c r="A4717" s="116"/>
      <c r="B4717" s="65"/>
      <c r="C4717" s="65"/>
      <c r="D4717" s="66"/>
      <c r="E4717" s="67"/>
      <c r="F4717" s="65"/>
      <c r="G4717" s="66"/>
      <c r="J4717" s="65"/>
      <c r="K4717" s="65"/>
      <c r="L4717" s="66"/>
      <c r="M4717" s="65"/>
      <c r="O4717" s="65"/>
      <c r="P4717" s="66"/>
      <c r="Q4717" s="31">
        <f t="shared" si="146"/>
        <v>9999</v>
      </c>
      <c r="R4717" s="31" t="str">
        <f t="shared" si="147"/>
        <v/>
      </c>
      <c r="S4717" s="29">
        <f>IF($Q4717&lt;Parâmetros!$E$19,$G4717-1,$G4717)</f>
        <v>0</v>
      </c>
    </row>
    <row r="4718" spans="1:19" ht="15" customHeight="1" x14ac:dyDescent="0.25">
      <c r="A4718" s="116"/>
      <c r="B4718" s="65"/>
      <c r="C4718" s="65"/>
      <c r="D4718" s="66"/>
      <c r="E4718" s="67"/>
      <c r="F4718" s="65"/>
      <c r="G4718" s="66"/>
      <c r="J4718" s="65"/>
      <c r="K4718" s="65"/>
      <c r="L4718" s="66"/>
      <c r="M4718" s="65"/>
      <c r="O4718" s="65"/>
      <c r="P4718" s="66"/>
      <c r="Q4718" s="31">
        <f t="shared" si="146"/>
        <v>9999</v>
      </c>
      <c r="R4718" s="31" t="str">
        <f t="shared" si="147"/>
        <v/>
      </c>
      <c r="S4718" s="29">
        <f>IF($Q4718&lt;Parâmetros!$E$19,$G4718-1,$G4718)</f>
        <v>0</v>
      </c>
    </row>
    <row r="4719" spans="1:19" ht="15" customHeight="1" x14ac:dyDescent="0.25">
      <c r="A4719" s="116"/>
      <c r="B4719" s="65"/>
      <c r="C4719" s="65"/>
      <c r="D4719" s="66"/>
      <c r="E4719" s="67"/>
      <c r="F4719" s="65"/>
      <c r="G4719" s="66"/>
      <c r="J4719" s="65"/>
      <c r="K4719" s="65"/>
      <c r="L4719" s="66"/>
      <c r="M4719" s="65"/>
      <c r="O4719" s="65"/>
      <c r="P4719" s="66"/>
      <c r="Q4719" s="31">
        <f t="shared" si="146"/>
        <v>9999</v>
      </c>
      <c r="R4719" s="31" t="str">
        <f t="shared" si="147"/>
        <v/>
      </c>
      <c r="S4719" s="29">
        <f>IF($Q4719&lt;Parâmetros!$E$19,$G4719-1,$G4719)</f>
        <v>0</v>
      </c>
    </row>
    <row r="4720" spans="1:19" ht="15" customHeight="1" x14ac:dyDescent="0.25">
      <c r="A4720" s="116"/>
      <c r="B4720" s="65"/>
      <c r="C4720" s="65"/>
      <c r="D4720" s="66"/>
      <c r="E4720" s="67"/>
      <c r="F4720" s="65"/>
      <c r="G4720" s="66"/>
      <c r="J4720" s="65"/>
      <c r="K4720" s="65"/>
      <c r="L4720" s="66"/>
      <c r="M4720" s="65"/>
      <c r="O4720" s="65"/>
      <c r="P4720" s="66"/>
      <c r="Q4720" s="31">
        <f t="shared" si="146"/>
        <v>9999</v>
      </c>
      <c r="R4720" s="31" t="str">
        <f t="shared" si="147"/>
        <v/>
      </c>
      <c r="S4720" s="29">
        <f>IF($Q4720&lt;Parâmetros!$E$19,$G4720-1,$G4720)</f>
        <v>0</v>
      </c>
    </row>
    <row r="4721" spans="1:19" ht="15" customHeight="1" x14ac:dyDescent="0.25">
      <c r="A4721" s="116"/>
      <c r="B4721" s="65"/>
      <c r="C4721" s="65"/>
      <c r="D4721" s="66"/>
      <c r="E4721" s="67"/>
      <c r="F4721" s="65"/>
      <c r="G4721" s="66"/>
      <c r="J4721" s="65"/>
      <c r="K4721" s="65"/>
      <c r="L4721" s="66"/>
      <c r="M4721" s="65"/>
      <c r="O4721" s="65"/>
      <c r="P4721" s="66"/>
      <c r="Q4721" s="31">
        <f t="shared" si="146"/>
        <v>9999</v>
      </c>
      <c r="R4721" s="31" t="str">
        <f t="shared" si="147"/>
        <v/>
      </c>
      <c r="S4721" s="29">
        <f>IF($Q4721&lt;Parâmetros!$E$19,$G4721-1,$G4721)</f>
        <v>0</v>
      </c>
    </row>
    <row r="4722" spans="1:19" ht="15" customHeight="1" x14ac:dyDescent="0.25">
      <c r="A4722" s="116"/>
      <c r="B4722" s="65"/>
      <c r="C4722" s="65"/>
      <c r="D4722" s="66"/>
      <c r="E4722" s="67"/>
      <c r="F4722" s="65"/>
      <c r="G4722" s="66"/>
      <c r="J4722" s="65"/>
      <c r="K4722" s="65"/>
      <c r="L4722" s="66"/>
      <c r="M4722" s="65"/>
      <c r="O4722" s="65"/>
      <c r="P4722" s="66"/>
      <c r="Q4722" s="31">
        <f t="shared" si="146"/>
        <v>9999</v>
      </c>
      <c r="R4722" s="31" t="str">
        <f t="shared" si="147"/>
        <v/>
      </c>
      <c r="S4722" s="29">
        <f>IF($Q4722&lt;Parâmetros!$E$19,$G4722-1,$G4722)</f>
        <v>0</v>
      </c>
    </row>
    <row r="4723" spans="1:19" ht="15" customHeight="1" x14ac:dyDescent="0.25">
      <c r="A4723" s="116"/>
      <c r="B4723" s="65"/>
      <c r="C4723" s="65"/>
      <c r="D4723" s="66"/>
      <c r="E4723" s="67"/>
      <c r="F4723" s="65"/>
      <c r="G4723" s="66"/>
      <c r="J4723" s="65"/>
      <c r="K4723" s="65"/>
      <c r="L4723" s="66"/>
      <c r="M4723" s="65"/>
      <c r="O4723" s="65"/>
      <c r="P4723" s="66"/>
      <c r="Q4723" s="31">
        <f t="shared" si="146"/>
        <v>9999</v>
      </c>
      <c r="R4723" s="31" t="str">
        <f t="shared" si="147"/>
        <v/>
      </c>
      <c r="S4723" s="29">
        <f>IF($Q4723&lt;Parâmetros!$E$19,$G4723-1,$G4723)</f>
        <v>0</v>
      </c>
    </row>
    <row r="4724" spans="1:19" ht="15" customHeight="1" x14ac:dyDescent="0.25">
      <c r="A4724" s="116"/>
      <c r="B4724" s="65"/>
      <c r="C4724" s="65"/>
      <c r="D4724" s="66"/>
      <c r="E4724" s="67"/>
      <c r="F4724" s="65"/>
      <c r="G4724" s="66"/>
      <c r="J4724" s="65"/>
      <c r="K4724" s="65"/>
      <c r="L4724" s="66"/>
      <c r="M4724" s="65"/>
      <c r="N4724" s="65"/>
      <c r="O4724" s="65"/>
      <c r="P4724" s="66"/>
      <c r="Q4724" s="31">
        <f t="shared" si="146"/>
        <v>9999</v>
      </c>
      <c r="R4724" s="31" t="str">
        <f t="shared" si="147"/>
        <v/>
      </c>
      <c r="S4724" s="29">
        <f>IF($Q4724&lt;Parâmetros!$E$19,$G4724-1,$G4724)</f>
        <v>0</v>
      </c>
    </row>
    <row r="4725" spans="1:19" ht="15" customHeight="1" x14ac:dyDescent="0.25">
      <c r="A4725" s="116"/>
      <c r="B4725" s="65"/>
      <c r="C4725" s="65"/>
      <c r="D4725" s="66"/>
      <c r="E4725" s="67"/>
      <c r="F4725" s="65"/>
      <c r="G4725" s="66"/>
      <c r="J4725" s="65"/>
      <c r="K4725" s="65"/>
      <c r="L4725" s="66"/>
      <c r="M4725" s="65"/>
      <c r="N4725" s="65"/>
      <c r="O4725" s="65"/>
      <c r="P4725" s="66"/>
      <c r="Q4725" s="31">
        <f t="shared" si="146"/>
        <v>9999</v>
      </c>
      <c r="R4725" s="31" t="str">
        <f t="shared" si="147"/>
        <v/>
      </c>
      <c r="S4725" s="29">
        <f>IF($Q4725&lt;Parâmetros!$E$19,$G4725-1,$G4725)</f>
        <v>0</v>
      </c>
    </row>
    <row r="4726" spans="1:19" ht="15" customHeight="1" x14ac:dyDescent="0.25">
      <c r="A4726" s="116"/>
      <c r="B4726" s="65"/>
      <c r="C4726" s="65"/>
      <c r="D4726" s="66"/>
      <c r="E4726" s="67"/>
      <c r="F4726" s="65"/>
      <c r="G4726" s="66"/>
      <c r="J4726" s="65"/>
      <c r="K4726" s="65"/>
      <c r="L4726" s="66"/>
      <c r="M4726" s="65"/>
      <c r="N4726" s="65"/>
      <c r="O4726" s="65"/>
      <c r="P4726" s="66"/>
      <c r="Q4726" s="31">
        <f t="shared" si="146"/>
        <v>9999</v>
      </c>
      <c r="R4726" s="31" t="str">
        <f t="shared" si="147"/>
        <v/>
      </c>
      <c r="S4726" s="29">
        <f>IF($Q4726&lt;Parâmetros!$E$19,$G4726-1,$G4726)</f>
        <v>0</v>
      </c>
    </row>
    <row r="4727" spans="1:19" ht="15" customHeight="1" x14ac:dyDescent="0.25">
      <c r="A4727" s="116"/>
      <c r="B4727" s="65"/>
      <c r="C4727" s="65"/>
      <c r="D4727" s="66"/>
      <c r="E4727" s="67"/>
      <c r="F4727" s="65"/>
      <c r="G4727" s="66"/>
      <c r="J4727" s="65"/>
      <c r="K4727" s="65"/>
      <c r="L4727" s="66"/>
      <c r="M4727" s="65"/>
      <c r="N4727" s="65"/>
      <c r="O4727" s="65"/>
      <c r="P4727" s="66"/>
      <c r="Q4727" s="31">
        <f t="shared" si="146"/>
        <v>9999</v>
      </c>
      <c r="R4727" s="31" t="str">
        <f t="shared" si="147"/>
        <v/>
      </c>
      <c r="S4727" s="29">
        <f>IF($Q4727&lt;Parâmetros!$E$19,$G4727-1,$G4727)</f>
        <v>0</v>
      </c>
    </row>
    <row r="4728" spans="1:19" ht="15" customHeight="1" x14ac:dyDescent="0.25">
      <c r="A4728" s="116"/>
      <c r="B4728" s="65"/>
      <c r="C4728" s="65"/>
      <c r="D4728" s="66"/>
      <c r="E4728" s="67"/>
      <c r="F4728" s="65"/>
      <c r="G4728" s="66"/>
      <c r="J4728" s="65"/>
      <c r="K4728" s="65"/>
      <c r="L4728" s="66"/>
      <c r="M4728" s="65"/>
      <c r="N4728" s="65"/>
      <c r="O4728" s="65"/>
      <c r="P4728" s="66"/>
      <c r="Q4728" s="31">
        <f t="shared" si="146"/>
        <v>9999</v>
      </c>
      <c r="R4728" s="31" t="str">
        <f t="shared" si="147"/>
        <v/>
      </c>
      <c r="S4728" s="29">
        <f>IF($Q4728&lt;Parâmetros!$E$19,$G4728-1,$G4728)</f>
        <v>0</v>
      </c>
    </row>
    <row r="4729" spans="1:19" ht="15" customHeight="1" x14ac:dyDescent="0.25">
      <c r="A4729" s="116"/>
      <c r="B4729" s="65"/>
      <c r="C4729" s="65"/>
      <c r="D4729" s="66"/>
      <c r="E4729" s="67"/>
      <c r="F4729" s="65"/>
      <c r="G4729" s="66"/>
      <c r="J4729" s="65"/>
      <c r="K4729" s="65"/>
      <c r="L4729" s="66"/>
      <c r="M4729" s="65"/>
      <c r="N4729" s="65"/>
      <c r="O4729" s="65"/>
      <c r="P4729" s="66"/>
      <c r="Q4729" s="31">
        <f t="shared" si="146"/>
        <v>9999</v>
      </c>
      <c r="R4729" s="31" t="str">
        <f t="shared" si="147"/>
        <v/>
      </c>
      <c r="S4729" s="29">
        <f>IF($Q4729&lt;Parâmetros!$E$19,$G4729-1,$G4729)</f>
        <v>0</v>
      </c>
    </row>
    <row r="4730" spans="1:19" ht="15" customHeight="1" x14ac:dyDescent="0.25">
      <c r="A4730" s="116"/>
      <c r="B4730" s="65"/>
      <c r="C4730" s="65"/>
      <c r="D4730" s="66"/>
      <c r="E4730" s="67"/>
      <c r="F4730" s="65"/>
      <c r="G4730" s="66"/>
      <c r="J4730" s="65"/>
      <c r="K4730" s="65"/>
      <c r="L4730" s="66"/>
      <c r="M4730" s="65"/>
      <c r="N4730" s="65"/>
      <c r="O4730" s="65"/>
      <c r="P4730" s="66"/>
      <c r="Q4730" s="31">
        <f t="shared" si="146"/>
        <v>9999</v>
      </c>
      <c r="R4730" s="31" t="str">
        <f t="shared" si="147"/>
        <v/>
      </c>
      <c r="S4730" s="29">
        <f>IF($Q4730&lt;Parâmetros!$E$19,$G4730-1,$G4730)</f>
        <v>0</v>
      </c>
    </row>
    <row r="4731" spans="1:19" ht="15" customHeight="1" x14ac:dyDescent="0.25">
      <c r="A4731" s="116"/>
      <c r="B4731" s="65"/>
      <c r="C4731" s="65"/>
      <c r="D4731" s="66"/>
      <c r="E4731" s="67"/>
      <c r="F4731" s="65"/>
      <c r="G4731" s="66"/>
      <c r="J4731" s="65"/>
      <c r="K4731" s="65"/>
      <c r="L4731" s="66"/>
      <c r="M4731" s="65"/>
      <c r="N4731" s="65"/>
      <c r="O4731" s="65"/>
      <c r="P4731" s="66"/>
      <c r="Q4731" s="31">
        <f t="shared" si="146"/>
        <v>9999</v>
      </c>
      <c r="R4731" s="31" t="str">
        <f t="shared" si="147"/>
        <v/>
      </c>
      <c r="S4731" s="29">
        <f>IF($Q4731&lt;Parâmetros!$E$19,$G4731-1,$G4731)</f>
        <v>0</v>
      </c>
    </row>
    <row r="4732" spans="1:19" ht="15" customHeight="1" x14ac:dyDescent="0.25">
      <c r="A4732" s="116"/>
      <c r="B4732" s="65"/>
      <c r="C4732" s="65"/>
      <c r="D4732" s="66"/>
      <c r="E4732" s="67"/>
      <c r="F4732" s="65"/>
      <c r="G4732" s="66"/>
      <c r="J4732" s="65"/>
      <c r="K4732" s="65"/>
      <c r="L4732" s="66"/>
      <c r="M4732" s="65"/>
      <c r="N4732" s="65"/>
      <c r="O4732" s="65"/>
      <c r="P4732" s="66"/>
      <c r="Q4732" s="31">
        <f t="shared" ref="Q4732:Q4795" si="148">IFERROR(VALUE(LEFT($J4732,2))*60+VALUE(MID($J4732,4,2)),9999)</f>
        <v>9999</v>
      </c>
      <c r="R4732" s="31" t="str">
        <f t="shared" ref="R4732:R4795" si="149">IFERROR(VALUE(LEFT($K4732,2))*60+VALUE(MID($K4732,4,2)),"")</f>
        <v/>
      </c>
      <c r="S4732" s="29">
        <f>IF($Q4732&lt;Parâmetros!$E$19,$G4732-1,$G4732)</f>
        <v>0</v>
      </c>
    </row>
    <row r="4733" spans="1:19" ht="15" customHeight="1" x14ac:dyDescent="0.25">
      <c r="A4733" s="116"/>
      <c r="B4733" s="65"/>
      <c r="C4733" s="65"/>
      <c r="D4733" s="66"/>
      <c r="E4733" s="67"/>
      <c r="F4733" s="65"/>
      <c r="G4733" s="66"/>
      <c r="J4733" s="65"/>
      <c r="K4733" s="65"/>
      <c r="L4733" s="66"/>
      <c r="M4733" s="65"/>
      <c r="O4733" s="65"/>
      <c r="P4733" s="66"/>
      <c r="Q4733" s="31">
        <f t="shared" si="148"/>
        <v>9999</v>
      </c>
      <c r="R4733" s="31" t="str">
        <f t="shared" si="149"/>
        <v/>
      </c>
      <c r="S4733" s="29">
        <f>IF($Q4733&lt;Parâmetros!$E$19,$G4733-1,$G4733)</f>
        <v>0</v>
      </c>
    </row>
    <row r="4734" spans="1:19" ht="15" customHeight="1" x14ac:dyDescent="0.25">
      <c r="A4734" s="116"/>
      <c r="B4734" s="65"/>
      <c r="C4734" s="65"/>
      <c r="D4734" s="66"/>
      <c r="E4734" s="67"/>
      <c r="F4734" s="65"/>
      <c r="G4734" s="66"/>
      <c r="J4734" s="65"/>
      <c r="K4734" s="65"/>
      <c r="L4734" s="66"/>
      <c r="M4734" s="65"/>
      <c r="N4734" s="65"/>
      <c r="O4734" s="65"/>
      <c r="P4734" s="66"/>
      <c r="Q4734" s="31">
        <f t="shared" si="148"/>
        <v>9999</v>
      </c>
      <c r="R4734" s="31" t="str">
        <f t="shared" si="149"/>
        <v/>
      </c>
      <c r="S4734" s="29">
        <f>IF($Q4734&lt;Parâmetros!$E$19,$G4734-1,$G4734)</f>
        <v>0</v>
      </c>
    </row>
    <row r="4735" spans="1:19" ht="15" customHeight="1" x14ac:dyDescent="0.25">
      <c r="A4735" s="116"/>
      <c r="B4735" s="65"/>
      <c r="C4735" s="65"/>
      <c r="D4735" s="66"/>
      <c r="E4735" s="67"/>
      <c r="F4735" s="65"/>
      <c r="G4735" s="66"/>
      <c r="J4735" s="65"/>
      <c r="K4735" s="65"/>
      <c r="L4735" s="66"/>
      <c r="M4735" s="65"/>
      <c r="N4735" s="65"/>
      <c r="O4735" s="65"/>
      <c r="P4735" s="66"/>
      <c r="Q4735" s="31">
        <f t="shared" si="148"/>
        <v>9999</v>
      </c>
      <c r="R4735" s="31" t="str">
        <f t="shared" si="149"/>
        <v/>
      </c>
      <c r="S4735" s="29">
        <f>IF($Q4735&lt;Parâmetros!$E$19,$G4735-1,$G4735)</f>
        <v>0</v>
      </c>
    </row>
    <row r="4736" spans="1:19" ht="15" customHeight="1" x14ac:dyDescent="0.25">
      <c r="A4736" s="116"/>
      <c r="B4736" s="65"/>
      <c r="C4736" s="65"/>
      <c r="D4736" s="66"/>
      <c r="E4736" s="67"/>
      <c r="F4736" s="65"/>
      <c r="G4736" s="66"/>
      <c r="J4736" s="65"/>
      <c r="K4736" s="65"/>
      <c r="L4736" s="66"/>
      <c r="M4736" s="65"/>
      <c r="N4736" s="65"/>
      <c r="O4736" s="65"/>
      <c r="P4736" s="66"/>
      <c r="Q4736" s="31">
        <f t="shared" si="148"/>
        <v>9999</v>
      </c>
      <c r="R4736" s="31" t="str">
        <f t="shared" si="149"/>
        <v/>
      </c>
      <c r="S4736" s="29">
        <f>IF($Q4736&lt;Parâmetros!$E$19,$G4736-1,$G4736)</f>
        <v>0</v>
      </c>
    </row>
    <row r="4737" spans="1:19" ht="15" customHeight="1" x14ac:dyDescent="0.25">
      <c r="A4737" s="116"/>
      <c r="B4737" s="65"/>
      <c r="C4737" s="65"/>
      <c r="D4737" s="66"/>
      <c r="E4737" s="67"/>
      <c r="F4737" s="65"/>
      <c r="G4737" s="66"/>
      <c r="J4737" s="65"/>
      <c r="K4737" s="65"/>
      <c r="L4737" s="66"/>
      <c r="M4737" s="65"/>
      <c r="O4737" s="65"/>
      <c r="P4737" s="66"/>
      <c r="Q4737" s="31">
        <f t="shared" si="148"/>
        <v>9999</v>
      </c>
      <c r="R4737" s="31" t="str">
        <f t="shared" si="149"/>
        <v/>
      </c>
      <c r="S4737" s="29">
        <f>IF($Q4737&lt;Parâmetros!$E$19,$G4737-1,$G4737)</f>
        <v>0</v>
      </c>
    </row>
    <row r="4738" spans="1:19" ht="15" customHeight="1" x14ac:dyDescent="0.25">
      <c r="A4738" s="116"/>
      <c r="B4738" s="65"/>
      <c r="C4738" s="65"/>
      <c r="D4738" s="66"/>
      <c r="E4738" s="67"/>
      <c r="F4738" s="65"/>
      <c r="G4738" s="66"/>
      <c r="J4738" s="65"/>
      <c r="K4738" s="65"/>
      <c r="L4738" s="66"/>
      <c r="M4738" s="65"/>
      <c r="N4738" s="65"/>
      <c r="O4738" s="65"/>
      <c r="P4738" s="66"/>
      <c r="Q4738" s="31">
        <f t="shared" si="148"/>
        <v>9999</v>
      </c>
      <c r="R4738" s="31" t="str">
        <f t="shared" si="149"/>
        <v/>
      </c>
      <c r="S4738" s="29">
        <f>IF($Q4738&lt;Parâmetros!$E$19,$G4738-1,$G4738)</f>
        <v>0</v>
      </c>
    </row>
    <row r="4739" spans="1:19" ht="15" customHeight="1" x14ac:dyDescent="0.25">
      <c r="A4739" s="116"/>
      <c r="B4739" s="65"/>
      <c r="C4739" s="65"/>
      <c r="D4739" s="66"/>
      <c r="E4739" s="67"/>
      <c r="F4739" s="65"/>
      <c r="G4739" s="66"/>
      <c r="J4739" s="65"/>
      <c r="K4739" s="65"/>
      <c r="L4739" s="66"/>
      <c r="M4739" s="65"/>
      <c r="N4739" s="65"/>
      <c r="O4739" s="65"/>
      <c r="P4739" s="66"/>
      <c r="Q4739" s="31">
        <f t="shared" si="148"/>
        <v>9999</v>
      </c>
      <c r="R4739" s="31" t="str">
        <f t="shared" si="149"/>
        <v/>
      </c>
      <c r="S4739" s="29">
        <f>IF($Q4739&lt;Parâmetros!$E$19,$G4739-1,$G4739)</f>
        <v>0</v>
      </c>
    </row>
    <row r="4740" spans="1:19" ht="15" customHeight="1" x14ac:dyDescent="0.25">
      <c r="A4740" s="116"/>
      <c r="B4740" s="65"/>
      <c r="C4740" s="65"/>
      <c r="D4740" s="66"/>
      <c r="E4740" s="67"/>
      <c r="F4740" s="65"/>
      <c r="G4740" s="66"/>
      <c r="J4740" s="65"/>
      <c r="K4740" s="65"/>
      <c r="L4740" s="66"/>
      <c r="M4740" s="65"/>
      <c r="N4740" s="65"/>
      <c r="O4740" s="65"/>
      <c r="P4740" s="66"/>
      <c r="Q4740" s="31">
        <f t="shared" si="148"/>
        <v>9999</v>
      </c>
      <c r="R4740" s="31" t="str">
        <f t="shared" si="149"/>
        <v/>
      </c>
      <c r="S4740" s="29">
        <f>IF($Q4740&lt;Parâmetros!$E$19,$G4740-1,$G4740)</f>
        <v>0</v>
      </c>
    </row>
    <row r="4741" spans="1:19" ht="15" customHeight="1" x14ac:dyDescent="0.25">
      <c r="A4741" s="116"/>
      <c r="B4741" s="65"/>
      <c r="C4741" s="65"/>
      <c r="D4741" s="66"/>
      <c r="E4741" s="67"/>
      <c r="F4741" s="65"/>
      <c r="G4741" s="66"/>
      <c r="J4741" s="65"/>
      <c r="K4741" s="65"/>
      <c r="L4741" s="66"/>
      <c r="M4741" s="65"/>
      <c r="O4741" s="65"/>
      <c r="P4741" s="66"/>
      <c r="Q4741" s="31">
        <f t="shared" si="148"/>
        <v>9999</v>
      </c>
      <c r="R4741" s="31" t="str">
        <f t="shared" si="149"/>
        <v/>
      </c>
      <c r="S4741" s="29">
        <f>IF($Q4741&lt;Parâmetros!$E$19,$G4741-1,$G4741)</f>
        <v>0</v>
      </c>
    </row>
    <row r="4742" spans="1:19" ht="15" customHeight="1" x14ac:dyDescent="0.25">
      <c r="A4742" s="116"/>
      <c r="B4742" s="65"/>
      <c r="C4742" s="65"/>
      <c r="D4742" s="66"/>
      <c r="E4742" s="67"/>
      <c r="F4742" s="65"/>
      <c r="G4742" s="66"/>
      <c r="J4742" s="65"/>
      <c r="K4742" s="65"/>
      <c r="L4742" s="66"/>
      <c r="M4742" s="65"/>
      <c r="N4742" s="65"/>
      <c r="O4742" s="65"/>
      <c r="P4742" s="66"/>
      <c r="Q4742" s="31">
        <f t="shared" si="148"/>
        <v>9999</v>
      </c>
      <c r="R4742" s="31" t="str">
        <f t="shared" si="149"/>
        <v/>
      </c>
      <c r="S4742" s="29">
        <f>IF($Q4742&lt;Parâmetros!$E$19,$G4742-1,$G4742)</f>
        <v>0</v>
      </c>
    </row>
    <row r="4743" spans="1:19" ht="15" customHeight="1" x14ac:dyDescent="0.25">
      <c r="A4743" s="116"/>
      <c r="B4743" s="65"/>
      <c r="C4743" s="65"/>
      <c r="D4743" s="66"/>
      <c r="E4743" s="67"/>
      <c r="F4743" s="65"/>
      <c r="G4743" s="66"/>
      <c r="J4743" s="65"/>
      <c r="K4743" s="65"/>
      <c r="L4743" s="66"/>
      <c r="M4743" s="65"/>
      <c r="N4743" s="65"/>
      <c r="O4743" s="65"/>
      <c r="P4743" s="66"/>
      <c r="Q4743" s="31">
        <f t="shared" si="148"/>
        <v>9999</v>
      </c>
      <c r="R4743" s="31" t="str">
        <f t="shared" si="149"/>
        <v/>
      </c>
      <c r="S4743" s="29">
        <f>IF($Q4743&lt;Parâmetros!$E$19,$G4743-1,$G4743)</f>
        <v>0</v>
      </c>
    </row>
    <row r="4744" spans="1:19" ht="15" customHeight="1" x14ac:dyDescent="0.25">
      <c r="A4744" s="116"/>
      <c r="B4744" s="65"/>
      <c r="C4744" s="65"/>
      <c r="D4744" s="66"/>
      <c r="E4744" s="67"/>
      <c r="F4744" s="65"/>
      <c r="G4744" s="66"/>
      <c r="J4744" s="65"/>
      <c r="K4744" s="65"/>
      <c r="L4744" s="66"/>
      <c r="M4744" s="65"/>
      <c r="N4744" s="65"/>
      <c r="O4744" s="65"/>
      <c r="P4744" s="66"/>
      <c r="Q4744" s="31">
        <f t="shared" si="148"/>
        <v>9999</v>
      </c>
      <c r="R4744" s="31" t="str">
        <f t="shared" si="149"/>
        <v/>
      </c>
      <c r="S4744" s="29">
        <f>IF($Q4744&lt;Parâmetros!$E$19,$G4744-1,$G4744)</f>
        <v>0</v>
      </c>
    </row>
    <row r="4745" spans="1:19" ht="15" customHeight="1" x14ac:dyDescent="0.25">
      <c r="A4745" s="116"/>
      <c r="B4745" s="65"/>
      <c r="C4745" s="65"/>
      <c r="D4745" s="66"/>
      <c r="E4745" s="67"/>
      <c r="F4745" s="65"/>
      <c r="G4745" s="66"/>
      <c r="J4745" s="65"/>
      <c r="K4745" s="65"/>
      <c r="L4745" s="66"/>
      <c r="M4745" s="65"/>
      <c r="N4745" s="65"/>
      <c r="O4745" s="65"/>
      <c r="P4745" s="66"/>
      <c r="Q4745" s="31">
        <f t="shared" si="148"/>
        <v>9999</v>
      </c>
      <c r="R4745" s="31" t="str">
        <f t="shared" si="149"/>
        <v/>
      </c>
      <c r="S4745" s="29">
        <f>IF($Q4745&lt;Parâmetros!$E$19,$G4745-1,$G4745)</f>
        <v>0</v>
      </c>
    </row>
    <row r="4746" spans="1:19" ht="15" customHeight="1" x14ac:dyDescent="0.25">
      <c r="A4746" s="116"/>
      <c r="B4746" s="65"/>
      <c r="C4746" s="65"/>
      <c r="D4746" s="66"/>
      <c r="E4746" s="67"/>
      <c r="F4746" s="65"/>
      <c r="G4746" s="66"/>
      <c r="J4746" s="65"/>
      <c r="K4746" s="65"/>
      <c r="L4746" s="66"/>
      <c r="M4746" s="65"/>
      <c r="O4746" s="65"/>
      <c r="P4746" s="66"/>
      <c r="Q4746" s="31">
        <f t="shared" si="148"/>
        <v>9999</v>
      </c>
      <c r="R4746" s="31" t="str">
        <f t="shared" si="149"/>
        <v/>
      </c>
      <c r="S4746" s="29">
        <f>IF($Q4746&lt;Parâmetros!$E$19,$G4746-1,$G4746)</f>
        <v>0</v>
      </c>
    </row>
    <row r="4747" spans="1:19" ht="15" customHeight="1" x14ac:dyDescent="0.25">
      <c r="A4747" s="116"/>
      <c r="B4747" s="65"/>
      <c r="C4747" s="65"/>
      <c r="D4747" s="66"/>
      <c r="E4747" s="67"/>
      <c r="F4747" s="65"/>
      <c r="G4747" s="66"/>
      <c r="J4747" s="65"/>
      <c r="K4747" s="65"/>
      <c r="L4747" s="66"/>
      <c r="M4747" s="65"/>
      <c r="O4747" s="65"/>
      <c r="P4747" s="66"/>
      <c r="Q4747" s="31">
        <f t="shared" si="148"/>
        <v>9999</v>
      </c>
      <c r="R4747" s="31" t="str">
        <f t="shared" si="149"/>
        <v/>
      </c>
      <c r="S4747" s="29">
        <f>IF($Q4747&lt;Parâmetros!$E$19,$G4747-1,$G4747)</f>
        <v>0</v>
      </c>
    </row>
    <row r="4748" spans="1:19" ht="15" customHeight="1" x14ac:dyDescent="0.25">
      <c r="A4748" s="116"/>
      <c r="B4748" s="65"/>
      <c r="C4748" s="65"/>
      <c r="D4748" s="66"/>
      <c r="E4748" s="67"/>
      <c r="F4748" s="65"/>
      <c r="G4748" s="66"/>
      <c r="J4748" s="65"/>
      <c r="K4748" s="65"/>
      <c r="L4748" s="66"/>
      <c r="M4748" s="65"/>
      <c r="N4748" s="65"/>
      <c r="O4748" s="65"/>
      <c r="P4748" s="66"/>
      <c r="Q4748" s="31">
        <f t="shared" si="148"/>
        <v>9999</v>
      </c>
      <c r="R4748" s="31" t="str">
        <f t="shared" si="149"/>
        <v/>
      </c>
      <c r="S4748" s="29">
        <f>IF($Q4748&lt;Parâmetros!$E$19,$G4748-1,$G4748)</f>
        <v>0</v>
      </c>
    </row>
    <row r="4749" spans="1:19" ht="15" customHeight="1" x14ac:dyDescent="0.25">
      <c r="A4749" s="116"/>
      <c r="B4749" s="65"/>
      <c r="C4749" s="65"/>
      <c r="D4749" s="66"/>
      <c r="E4749" s="67"/>
      <c r="F4749" s="65"/>
      <c r="G4749" s="66"/>
      <c r="J4749" s="65"/>
      <c r="K4749" s="65"/>
      <c r="L4749" s="66"/>
      <c r="M4749" s="65"/>
      <c r="N4749" s="65"/>
      <c r="O4749" s="65"/>
      <c r="P4749" s="66"/>
      <c r="Q4749" s="31">
        <f t="shared" si="148"/>
        <v>9999</v>
      </c>
      <c r="R4749" s="31" t="str">
        <f t="shared" si="149"/>
        <v/>
      </c>
      <c r="S4749" s="29">
        <f>IF($Q4749&lt;Parâmetros!$E$19,$G4749-1,$G4749)</f>
        <v>0</v>
      </c>
    </row>
    <row r="4750" spans="1:19" ht="15" customHeight="1" x14ac:dyDescent="0.25">
      <c r="A4750" s="116"/>
      <c r="B4750" s="65"/>
      <c r="C4750" s="65"/>
      <c r="D4750" s="66"/>
      <c r="E4750" s="67"/>
      <c r="F4750" s="65"/>
      <c r="G4750" s="66"/>
      <c r="J4750" s="65"/>
      <c r="K4750" s="65"/>
      <c r="L4750" s="66"/>
      <c r="M4750" s="65"/>
      <c r="N4750" s="65"/>
      <c r="O4750" s="65"/>
      <c r="P4750" s="66"/>
      <c r="Q4750" s="31">
        <f t="shared" si="148"/>
        <v>9999</v>
      </c>
      <c r="R4750" s="31" t="str">
        <f t="shared" si="149"/>
        <v/>
      </c>
      <c r="S4750" s="29">
        <f>IF($Q4750&lt;Parâmetros!$E$19,$G4750-1,$G4750)</f>
        <v>0</v>
      </c>
    </row>
    <row r="4751" spans="1:19" ht="15" customHeight="1" x14ac:dyDescent="0.25">
      <c r="A4751" s="116"/>
      <c r="B4751" s="65"/>
      <c r="C4751" s="65"/>
      <c r="D4751" s="66"/>
      <c r="E4751" s="67"/>
      <c r="F4751" s="65"/>
      <c r="G4751" s="66"/>
      <c r="J4751" s="65"/>
      <c r="K4751" s="65"/>
      <c r="L4751" s="66"/>
      <c r="M4751" s="65"/>
      <c r="N4751" s="65"/>
      <c r="O4751" s="65"/>
      <c r="P4751" s="66"/>
      <c r="Q4751" s="31">
        <f t="shared" si="148"/>
        <v>9999</v>
      </c>
      <c r="R4751" s="31" t="str">
        <f t="shared" si="149"/>
        <v/>
      </c>
      <c r="S4751" s="29">
        <f>IF($Q4751&lt;Parâmetros!$E$19,$G4751-1,$G4751)</f>
        <v>0</v>
      </c>
    </row>
    <row r="4752" spans="1:19" ht="15" customHeight="1" x14ac:dyDescent="0.25">
      <c r="A4752" s="116"/>
      <c r="B4752" s="65"/>
      <c r="C4752" s="65"/>
      <c r="D4752" s="66"/>
      <c r="E4752" s="67"/>
      <c r="F4752" s="65"/>
      <c r="G4752" s="66"/>
      <c r="J4752" s="65"/>
      <c r="K4752" s="65"/>
      <c r="L4752" s="66"/>
      <c r="M4752" s="65"/>
      <c r="N4752" s="65"/>
      <c r="O4752" s="65"/>
      <c r="P4752" s="66"/>
      <c r="Q4752" s="31">
        <f t="shared" si="148"/>
        <v>9999</v>
      </c>
      <c r="R4752" s="31" t="str">
        <f t="shared" si="149"/>
        <v/>
      </c>
      <c r="S4752" s="29">
        <f>IF($Q4752&lt;Parâmetros!$E$19,$G4752-1,$G4752)</f>
        <v>0</v>
      </c>
    </row>
    <row r="4753" spans="1:19" ht="15" customHeight="1" x14ac:dyDescent="0.25">
      <c r="A4753" s="116"/>
      <c r="B4753" s="65"/>
      <c r="C4753" s="65"/>
      <c r="D4753" s="66"/>
      <c r="E4753" s="67"/>
      <c r="F4753" s="65"/>
      <c r="G4753" s="66"/>
      <c r="J4753" s="65"/>
      <c r="K4753" s="65"/>
      <c r="L4753" s="66"/>
      <c r="M4753" s="65"/>
      <c r="O4753" s="65"/>
      <c r="P4753" s="66"/>
      <c r="Q4753" s="31">
        <f t="shared" si="148"/>
        <v>9999</v>
      </c>
      <c r="R4753" s="31" t="str">
        <f t="shared" si="149"/>
        <v/>
      </c>
      <c r="S4753" s="29">
        <f>IF($Q4753&lt;Parâmetros!$E$19,$G4753-1,$G4753)</f>
        <v>0</v>
      </c>
    </row>
    <row r="4754" spans="1:19" ht="15" customHeight="1" x14ac:dyDescent="0.25">
      <c r="A4754" s="116"/>
      <c r="B4754" s="65"/>
      <c r="C4754" s="65"/>
      <c r="D4754" s="66"/>
      <c r="E4754" s="67"/>
      <c r="F4754" s="65"/>
      <c r="G4754" s="66"/>
      <c r="J4754" s="65"/>
      <c r="K4754" s="65"/>
      <c r="L4754" s="66"/>
      <c r="M4754" s="65"/>
      <c r="N4754" s="65"/>
      <c r="O4754" s="65"/>
      <c r="P4754" s="66"/>
      <c r="Q4754" s="31">
        <f t="shared" si="148"/>
        <v>9999</v>
      </c>
      <c r="R4754" s="31" t="str">
        <f t="shared" si="149"/>
        <v/>
      </c>
      <c r="S4754" s="29">
        <f>IF($Q4754&lt;Parâmetros!$E$19,$G4754-1,$G4754)</f>
        <v>0</v>
      </c>
    </row>
    <row r="4755" spans="1:19" ht="15" customHeight="1" x14ac:dyDescent="0.25">
      <c r="A4755" s="116"/>
      <c r="B4755" s="65"/>
      <c r="C4755" s="65"/>
      <c r="D4755" s="66"/>
      <c r="E4755" s="67"/>
      <c r="F4755" s="65"/>
      <c r="G4755" s="66"/>
      <c r="J4755" s="65"/>
      <c r="K4755" s="65"/>
      <c r="L4755" s="66"/>
      <c r="M4755" s="65"/>
      <c r="O4755" s="65"/>
      <c r="P4755" s="66"/>
      <c r="Q4755" s="31">
        <f t="shared" si="148"/>
        <v>9999</v>
      </c>
      <c r="R4755" s="31" t="str">
        <f t="shared" si="149"/>
        <v/>
      </c>
      <c r="S4755" s="29">
        <f>IF($Q4755&lt;Parâmetros!$E$19,$G4755-1,$G4755)</f>
        <v>0</v>
      </c>
    </row>
    <row r="4756" spans="1:19" ht="15" customHeight="1" x14ac:dyDescent="0.25">
      <c r="A4756" s="116"/>
      <c r="B4756" s="65"/>
      <c r="C4756" s="65"/>
      <c r="D4756" s="66"/>
      <c r="E4756" s="67"/>
      <c r="F4756" s="65"/>
      <c r="G4756" s="66"/>
      <c r="J4756" s="65"/>
      <c r="K4756" s="65"/>
      <c r="L4756" s="66"/>
      <c r="M4756" s="65"/>
      <c r="O4756" s="65"/>
      <c r="P4756" s="66"/>
      <c r="Q4756" s="31">
        <f t="shared" si="148"/>
        <v>9999</v>
      </c>
      <c r="R4756" s="31" t="str">
        <f t="shared" si="149"/>
        <v/>
      </c>
      <c r="S4756" s="29">
        <f>IF($Q4756&lt;Parâmetros!$E$19,$G4756-1,$G4756)</f>
        <v>0</v>
      </c>
    </row>
    <row r="4757" spans="1:19" ht="15" customHeight="1" x14ac:dyDescent="0.25">
      <c r="A4757" s="116"/>
      <c r="B4757" s="65"/>
      <c r="C4757" s="65"/>
      <c r="D4757" s="66"/>
      <c r="E4757" s="67"/>
      <c r="F4757" s="65"/>
      <c r="G4757" s="66"/>
      <c r="J4757" s="65"/>
      <c r="K4757" s="65"/>
      <c r="L4757" s="66"/>
      <c r="M4757" s="65"/>
      <c r="N4757" s="65"/>
      <c r="O4757" s="65"/>
      <c r="P4757" s="66"/>
      <c r="Q4757" s="31">
        <f t="shared" si="148"/>
        <v>9999</v>
      </c>
      <c r="R4757" s="31" t="str">
        <f t="shared" si="149"/>
        <v/>
      </c>
      <c r="S4757" s="29">
        <f>IF($Q4757&lt;Parâmetros!$E$19,$G4757-1,$G4757)</f>
        <v>0</v>
      </c>
    </row>
    <row r="4758" spans="1:19" ht="15" customHeight="1" x14ac:dyDescent="0.25">
      <c r="A4758" s="116"/>
      <c r="B4758" s="65"/>
      <c r="C4758" s="65"/>
      <c r="D4758" s="66"/>
      <c r="E4758" s="67"/>
      <c r="F4758" s="65"/>
      <c r="G4758" s="66"/>
      <c r="J4758" s="65"/>
      <c r="K4758" s="65"/>
      <c r="L4758" s="66"/>
      <c r="M4758" s="65"/>
      <c r="N4758" s="65"/>
      <c r="O4758" s="65"/>
      <c r="P4758" s="66"/>
      <c r="Q4758" s="31">
        <f t="shared" si="148"/>
        <v>9999</v>
      </c>
      <c r="R4758" s="31" t="str">
        <f t="shared" si="149"/>
        <v/>
      </c>
      <c r="S4758" s="29">
        <f>IF($Q4758&lt;Parâmetros!$E$19,$G4758-1,$G4758)</f>
        <v>0</v>
      </c>
    </row>
    <row r="4759" spans="1:19" ht="15" customHeight="1" x14ac:dyDescent="0.25">
      <c r="A4759" s="116"/>
      <c r="B4759" s="65"/>
      <c r="C4759" s="65"/>
      <c r="D4759" s="66"/>
      <c r="E4759" s="67"/>
      <c r="F4759" s="65"/>
      <c r="G4759" s="66"/>
      <c r="J4759" s="65"/>
      <c r="K4759" s="65"/>
      <c r="L4759" s="66"/>
      <c r="M4759" s="65"/>
      <c r="N4759" s="65"/>
      <c r="O4759" s="65"/>
      <c r="P4759" s="66"/>
      <c r="Q4759" s="31">
        <f t="shared" si="148"/>
        <v>9999</v>
      </c>
      <c r="R4759" s="31" t="str">
        <f t="shared" si="149"/>
        <v/>
      </c>
      <c r="S4759" s="29">
        <f>IF($Q4759&lt;Parâmetros!$E$19,$G4759-1,$G4759)</f>
        <v>0</v>
      </c>
    </row>
    <row r="4760" spans="1:19" ht="15" customHeight="1" x14ac:dyDescent="0.25">
      <c r="A4760" s="116"/>
      <c r="B4760" s="65"/>
      <c r="C4760" s="65"/>
      <c r="D4760" s="66"/>
      <c r="E4760" s="67"/>
      <c r="F4760" s="65"/>
      <c r="G4760" s="66"/>
      <c r="J4760" s="65"/>
      <c r="K4760" s="65"/>
      <c r="L4760" s="66"/>
      <c r="M4760" s="65"/>
      <c r="N4760" s="65"/>
      <c r="O4760" s="65"/>
      <c r="P4760" s="66"/>
      <c r="Q4760" s="31">
        <f t="shared" si="148"/>
        <v>9999</v>
      </c>
      <c r="R4760" s="31" t="str">
        <f t="shared" si="149"/>
        <v/>
      </c>
      <c r="S4760" s="29">
        <f>IF($Q4760&lt;Parâmetros!$E$19,$G4760-1,$G4760)</f>
        <v>0</v>
      </c>
    </row>
    <row r="4761" spans="1:19" ht="15" customHeight="1" x14ac:dyDescent="0.25">
      <c r="A4761" s="116"/>
      <c r="B4761" s="65"/>
      <c r="C4761" s="65"/>
      <c r="D4761" s="66"/>
      <c r="E4761" s="67"/>
      <c r="F4761" s="65"/>
      <c r="G4761" s="66"/>
      <c r="J4761" s="65"/>
      <c r="K4761" s="65"/>
      <c r="L4761" s="66"/>
      <c r="M4761" s="65"/>
      <c r="N4761" s="65"/>
      <c r="O4761" s="65"/>
      <c r="P4761" s="66"/>
      <c r="Q4761" s="31">
        <f t="shared" si="148"/>
        <v>9999</v>
      </c>
      <c r="R4761" s="31" t="str">
        <f t="shared" si="149"/>
        <v/>
      </c>
      <c r="S4761" s="29">
        <f>IF($Q4761&lt;Parâmetros!$E$19,$G4761-1,$G4761)</f>
        <v>0</v>
      </c>
    </row>
    <row r="4762" spans="1:19" ht="15" customHeight="1" x14ac:dyDescent="0.25">
      <c r="A4762" s="116"/>
      <c r="B4762" s="65"/>
      <c r="C4762" s="65"/>
      <c r="D4762" s="66"/>
      <c r="E4762" s="67"/>
      <c r="F4762" s="65"/>
      <c r="G4762" s="66"/>
      <c r="J4762" s="65"/>
      <c r="K4762" s="65"/>
      <c r="L4762" s="66"/>
      <c r="M4762" s="65"/>
      <c r="N4762" s="65"/>
      <c r="O4762" s="65"/>
      <c r="P4762" s="66"/>
      <c r="Q4762" s="31">
        <f t="shared" si="148"/>
        <v>9999</v>
      </c>
      <c r="R4762" s="31" t="str">
        <f t="shared" si="149"/>
        <v/>
      </c>
      <c r="S4762" s="29">
        <f>IF($Q4762&lt;Parâmetros!$E$19,$G4762-1,$G4762)</f>
        <v>0</v>
      </c>
    </row>
    <row r="4763" spans="1:19" ht="15" customHeight="1" x14ac:dyDescent="0.25">
      <c r="A4763" s="116"/>
      <c r="B4763" s="65"/>
      <c r="C4763" s="65"/>
      <c r="D4763" s="66"/>
      <c r="E4763" s="67"/>
      <c r="F4763" s="65"/>
      <c r="G4763" s="66"/>
      <c r="J4763" s="65"/>
      <c r="K4763" s="65"/>
      <c r="L4763" s="66"/>
      <c r="M4763" s="65"/>
      <c r="O4763" s="65"/>
      <c r="P4763" s="66"/>
      <c r="Q4763" s="31">
        <f t="shared" si="148"/>
        <v>9999</v>
      </c>
      <c r="R4763" s="31" t="str">
        <f t="shared" si="149"/>
        <v/>
      </c>
      <c r="S4763" s="29">
        <f>IF($Q4763&lt;Parâmetros!$E$19,$G4763-1,$G4763)</f>
        <v>0</v>
      </c>
    </row>
    <row r="4764" spans="1:19" ht="15" customHeight="1" x14ac:dyDescent="0.25">
      <c r="A4764" s="116"/>
      <c r="B4764" s="65"/>
      <c r="C4764" s="65"/>
      <c r="D4764" s="66"/>
      <c r="E4764" s="67"/>
      <c r="F4764" s="65"/>
      <c r="G4764" s="66"/>
      <c r="J4764" s="65"/>
      <c r="K4764" s="65"/>
      <c r="L4764" s="66"/>
      <c r="M4764" s="65"/>
      <c r="N4764" s="65"/>
      <c r="O4764" s="65"/>
      <c r="P4764" s="66"/>
      <c r="Q4764" s="31">
        <f t="shared" si="148"/>
        <v>9999</v>
      </c>
      <c r="R4764" s="31" t="str">
        <f t="shared" si="149"/>
        <v/>
      </c>
      <c r="S4764" s="29">
        <f>IF($Q4764&lt;Parâmetros!$E$19,$G4764-1,$G4764)</f>
        <v>0</v>
      </c>
    </row>
    <row r="4765" spans="1:19" ht="15" customHeight="1" x14ac:dyDescent="0.25">
      <c r="A4765" s="116"/>
      <c r="B4765" s="65"/>
      <c r="C4765" s="65"/>
      <c r="D4765" s="66"/>
      <c r="E4765" s="67"/>
      <c r="F4765" s="65"/>
      <c r="G4765" s="66"/>
      <c r="J4765" s="65"/>
      <c r="K4765" s="65"/>
      <c r="L4765" s="66"/>
      <c r="M4765" s="65"/>
      <c r="N4765" s="65"/>
      <c r="O4765" s="65"/>
      <c r="P4765" s="66"/>
      <c r="Q4765" s="31">
        <f t="shared" si="148"/>
        <v>9999</v>
      </c>
      <c r="R4765" s="31" t="str">
        <f t="shared" si="149"/>
        <v/>
      </c>
      <c r="S4765" s="29">
        <f>IF($Q4765&lt;Parâmetros!$E$19,$G4765-1,$G4765)</f>
        <v>0</v>
      </c>
    </row>
    <row r="4766" spans="1:19" ht="15" customHeight="1" x14ac:dyDescent="0.25">
      <c r="A4766" s="116"/>
      <c r="B4766" s="65"/>
      <c r="C4766" s="65"/>
      <c r="D4766" s="66"/>
      <c r="E4766" s="67"/>
      <c r="F4766" s="65"/>
      <c r="G4766" s="66"/>
      <c r="J4766" s="65"/>
      <c r="K4766" s="65"/>
      <c r="L4766" s="66"/>
      <c r="M4766" s="65"/>
      <c r="N4766" s="65"/>
      <c r="O4766" s="65"/>
      <c r="P4766" s="66"/>
      <c r="Q4766" s="31">
        <f t="shared" si="148"/>
        <v>9999</v>
      </c>
      <c r="R4766" s="31" t="str">
        <f t="shared" si="149"/>
        <v/>
      </c>
      <c r="S4766" s="29">
        <f>IF($Q4766&lt;Parâmetros!$E$19,$G4766-1,$G4766)</f>
        <v>0</v>
      </c>
    </row>
    <row r="4767" spans="1:19" ht="15" customHeight="1" x14ac:dyDescent="0.25">
      <c r="A4767" s="116"/>
      <c r="B4767" s="65"/>
      <c r="C4767" s="65"/>
      <c r="D4767" s="66"/>
      <c r="E4767" s="67"/>
      <c r="F4767" s="65"/>
      <c r="G4767" s="66"/>
      <c r="J4767" s="65"/>
      <c r="K4767" s="65"/>
      <c r="L4767" s="66"/>
      <c r="M4767" s="65"/>
      <c r="N4767" s="65"/>
      <c r="O4767" s="65"/>
      <c r="P4767" s="66"/>
      <c r="Q4767" s="31">
        <f t="shared" si="148"/>
        <v>9999</v>
      </c>
      <c r="R4767" s="31" t="str">
        <f t="shared" si="149"/>
        <v/>
      </c>
      <c r="S4767" s="29">
        <f>IF($Q4767&lt;Parâmetros!$E$19,$G4767-1,$G4767)</f>
        <v>0</v>
      </c>
    </row>
    <row r="4768" spans="1:19" ht="15" customHeight="1" x14ac:dyDescent="0.25">
      <c r="A4768" s="116"/>
      <c r="B4768" s="65"/>
      <c r="C4768" s="65"/>
      <c r="D4768" s="66"/>
      <c r="E4768" s="67"/>
      <c r="F4768" s="65"/>
      <c r="G4768" s="66"/>
      <c r="J4768" s="65"/>
      <c r="K4768" s="65"/>
      <c r="L4768" s="66"/>
      <c r="M4768" s="65"/>
      <c r="N4768" s="65"/>
      <c r="O4768" s="65"/>
      <c r="P4768" s="66"/>
      <c r="Q4768" s="31">
        <f t="shared" si="148"/>
        <v>9999</v>
      </c>
      <c r="R4768" s="31" t="str">
        <f t="shared" si="149"/>
        <v/>
      </c>
      <c r="S4768" s="29">
        <f>IF($Q4768&lt;Parâmetros!$E$19,$G4768-1,$G4768)</f>
        <v>0</v>
      </c>
    </row>
    <row r="4769" spans="1:19" ht="15" customHeight="1" x14ac:dyDescent="0.25">
      <c r="A4769" s="116"/>
      <c r="B4769" s="65"/>
      <c r="C4769" s="65"/>
      <c r="D4769" s="66"/>
      <c r="E4769" s="67"/>
      <c r="F4769" s="65"/>
      <c r="G4769" s="66"/>
      <c r="J4769" s="65"/>
      <c r="K4769" s="65"/>
      <c r="L4769" s="66"/>
      <c r="M4769" s="65"/>
      <c r="N4769" s="65"/>
      <c r="O4769" s="65"/>
      <c r="P4769" s="66"/>
      <c r="Q4769" s="31">
        <f t="shared" si="148"/>
        <v>9999</v>
      </c>
      <c r="R4769" s="31" t="str">
        <f t="shared" si="149"/>
        <v/>
      </c>
      <c r="S4769" s="29">
        <f>IF($Q4769&lt;Parâmetros!$E$19,$G4769-1,$G4769)</f>
        <v>0</v>
      </c>
    </row>
    <row r="4770" spans="1:19" ht="15" customHeight="1" x14ac:dyDescent="0.25">
      <c r="A4770" s="116"/>
      <c r="B4770" s="65"/>
      <c r="C4770" s="65"/>
      <c r="D4770" s="66"/>
      <c r="E4770" s="67"/>
      <c r="F4770" s="65"/>
      <c r="G4770" s="66"/>
      <c r="J4770" s="65"/>
      <c r="K4770" s="65"/>
      <c r="L4770" s="66"/>
      <c r="M4770" s="65"/>
      <c r="N4770" s="65"/>
      <c r="O4770" s="65"/>
      <c r="P4770" s="66"/>
      <c r="Q4770" s="31">
        <f t="shared" si="148"/>
        <v>9999</v>
      </c>
      <c r="R4770" s="31" t="str">
        <f t="shared" si="149"/>
        <v/>
      </c>
      <c r="S4770" s="29">
        <f>IF($Q4770&lt;Parâmetros!$E$19,$G4770-1,$G4770)</f>
        <v>0</v>
      </c>
    </row>
    <row r="4771" spans="1:19" ht="15" customHeight="1" x14ac:dyDescent="0.25">
      <c r="A4771" s="116"/>
      <c r="B4771" s="65"/>
      <c r="C4771" s="65"/>
      <c r="D4771" s="66"/>
      <c r="E4771" s="67"/>
      <c r="F4771" s="65"/>
      <c r="G4771" s="66"/>
      <c r="J4771" s="65"/>
      <c r="K4771" s="65"/>
      <c r="L4771" s="66"/>
      <c r="M4771" s="65"/>
      <c r="N4771" s="65"/>
      <c r="O4771" s="65"/>
      <c r="P4771" s="66"/>
      <c r="Q4771" s="31">
        <f t="shared" si="148"/>
        <v>9999</v>
      </c>
      <c r="R4771" s="31" t="str">
        <f t="shared" si="149"/>
        <v/>
      </c>
      <c r="S4771" s="29">
        <f>IF($Q4771&lt;Parâmetros!$E$19,$G4771-1,$G4771)</f>
        <v>0</v>
      </c>
    </row>
    <row r="4772" spans="1:19" ht="15" customHeight="1" x14ac:dyDescent="0.25">
      <c r="A4772" s="116"/>
      <c r="B4772" s="65"/>
      <c r="C4772" s="65"/>
      <c r="D4772" s="66"/>
      <c r="E4772" s="67"/>
      <c r="F4772" s="65"/>
      <c r="G4772" s="66"/>
      <c r="J4772" s="65"/>
      <c r="K4772" s="65"/>
      <c r="L4772" s="66"/>
      <c r="M4772" s="65"/>
      <c r="N4772" s="65"/>
      <c r="O4772" s="65"/>
      <c r="P4772" s="66"/>
      <c r="Q4772" s="31">
        <f t="shared" si="148"/>
        <v>9999</v>
      </c>
      <c r="R4772" s="31" t="str">
        <f t="shared" si="149"/>
        <v/>
      </c>
      <c r="S4772" s="29">
        <f>IF($Q4772&lt;Parâmetros!$E$19,$G4772-1,$G4772)</f>
        <v>0</v>
      </c>
    </row>
    <row r="4773" spans="1:19" ht="15" customHeight="1" x14ac:dyDescent="0.25">
      <c r="A4773" s="116"/>
      <c r="B4773" s="65"/>
      <c r="C4773" s="65"/>
      <c r="D4773" s="66"/>
      <c r="E4773" s="67"/>
      <c r="F4773" s="65"/>
      <c r="G4773" s="66"/>
      <c r="J4773" s="65"/>
      <c r="K4773" s="65"/>
      <c r="L4773" s="66"/>
      <c r="M4773" s="65"/>
      <c r="N4773" s="65"/>
      <c r="O4773" s="65"/>
      <c r="P4773" s="66"/>
      <c r="Q4773" s="31">
        <f t="shared" si="148"/>
        <v>9999</v>
      </c>
      <c r="R4773" s="31" t="str">
        <f t="shared" si="149"/>
        <v/>
      </c>
      <c r="S4773" s="29">
        <f>IF($Q4773&lt;Parâmetros!$E$19,$G4773-1,$G4773)</f>
        <v>0</v>
      </c>
    </row>
    <row r="4774" spans="1:19" ht="15" customHeight="1" x14ac:dyDescent="0.25">
      <c r="A4774" s="116"/>
      <c r="B4774" s="65"/>
      <c r="C4774" s="65"/>
      <c r="D4774" s="66"/>
      <c r="E4774" s="67"/>
      <c r="F4774" s="65"/>
      <c r="G4774" s="66"/>
      <c r="J4774" s="65"/>
      <c r="K4774" s="65"/>
      <c r="L4774" s="66"/>
      <c r="M4774" s="65"/>
      <c r="N4774" s="65"/>
      <c r="O4774" s="65"/>
      <c r="P4774" s="66"/>
      <c r="Q4774" s="31">
        <f t="shared" si="148"/>
        <v>9999</v>
      </c>
      <c r="R4774" s="31" t="str">
        <f t="shared" si="149"/>
        <v/>
      </c>
      <c r="S4774" s="29">
        <f>IF($Q4774&lt;Parâmetros!$E$19,$G4774-1,$G4774)</f>
        <v>0</v>
      </c>
    </row>
    <row r="4775" spans="1:19" ht="15" customHeight="1" x14ac:dyDescent="0.25">
      <c r="A4775" s="116"/>
      <c r="B4775" s="65"/>
      <c r="C4775" s="65"/>
      <c r="D4775" s="66"/>
      <c r="E4775" s="67"/>
      <c r="F4775" s="65"/>
      <c r="G4775" s="66"/>
      <c r="J4775" s="65"/>
      <c r="K4775" s="65"/>
      <c r="L4775" s="66"/>
      <c r="M4775" s="65"/>
      <c r="N4775" s="65"/>
      <c r="O4775" s="65"/>
      <c r="P4775" s="66"/>
      <c r="Q4775" s="31">
        <f t="shared" si="148"/>
        <v>9999</v>
      </c>
      <c r="R4775" s="31" t="str">
        <f t="shared" si="149"/>
        <v/>
      </c>
      <c r="S4775" s="29">
        <f>IF($Q4775&lt;Parâmetros!$E$19,$G4775-1,$G4775)</f>
        <v>0</v>
      </c>
    </row>
    <row r="4776" spans="1:19" ht="15" customHeight="1" x14ac:dyDescent="0.25">
      <c r="A4776" s="116"/>
      <c r="B4776" s="65"/>
      <c r="C4776" s="65"/>
      <c r="D4776" s="66"/>
      <c r="E4776" s="67"/>
      <c r="F4776" s="65"/>
      <c r="G4776" s="66"/>
      <c r="J4776" s="65"/>
      <c r="K4776" s="65"/>
      <c r="L4776" s="66"/>
      <c r="M4776" s="65"/>
      <c r="N4776" s="65"/>
      <c r="O4776" s="65"/>
      <c r="P4776" s="66"/>
      <c r="Q4776" s="31">
        <f t="shared" si="148"/>
        <v>9999</v>
      </c>
      <c r="R4776" s="31" t="str">
        <f t="shared" si="149"/>
        <v/>
      </c>
      <c r="S4776" s="29">
        <f>IF($Q4776&lt;Parâmetros!$E$19,$G4776-1,$G4776)</f>
        <v>0</v>
      </c>
    </row>
    <row r="4777" spans="1:19" ht="15" customHeight="1" x14ac:dyDescent="0.25">
      <c r="A4777" s="116"/>
      <c r="B4777" s="65"/>
      <c r="C4777" s="65"/>
      <c r="D4777" s="66"/>
      <c r="E4777" s="67"/>
      <c r="F4777" s="65"/>
      <c r="G4777" s="66"/>
      <c r="J4777" s="65"/>
      <c r="K4777" s="65"/>
      <c r="L4777" s="66"/>
      <c r="M4777" s="65"/>
      <c r="N4777" s="65"/>
      <c r="O4777" s="65"/>
      <c r="P4777" s="66"/>
      <c r="Q4777" s="31">
        <f t="shared" si="148"/>
        <v>9999</v>
      </c>
      <c r="R4777" s="31" t="str">
        <f t="shared" si="149"/>
        <v/>
      </c>
      <c r="S4777" s="29">
        <f>IF($Q4777&lt;Parâmetros!$E$19,$G4777-1,$G4777)</f>
        <v>0</v>
      </c>
    </row>
    <row r="4778" spans="1:19" ht="15" customHeight="1" x14ac:dyDescent="0.25">
      <c r="A4778" s="116"/>
      <c r="B4778" s="65"/>
      <c r="C4778" s="65"/>
      <c r="D4778" s="66"/>
      <c r="E4778" s="67"/>
      <c r="F4778" s="65"/>
      <c r="G4778" s="66"/>
      <c r="J4778" s="65"/>
      <c r="K4778" s="65"/>
      <c r="L4778" s="66"/>
      <c r="M4778" s="65"/>
      <c r="O4778" s="65"/>
      <c r="P4778" s="66"/>
      <c r="Q4778" s="31">
        <f t="shared" si="148"/>
        <v>9999</v>
      </c>
      <c r="R4778" s="31" t="str">
        <f t="shared" si="149"/>
        <v/>
      </c>
      <c r="S4778" s="29">
        <f>IF($Q4778&lt;Parâmetros!$E$19,$G4778-1,$G4778)</f>
        <v>0</v>
      </c>
    </row>
    <row r="4779" spans="1:19" ht="15" customHeight="1" x14ac:dyDescent="0.25">
      <c r="A4779" s="116"/>
      <c r="B4779" s="65"/>
      <c r="C4779" s="65"/>
      <c r="D4779" s="66"/>
      <c r="E4779" s="67"/>
      <c r="F4779" s="65"/>
      <c r="G4779" s="66"/>
      <c r="J4779" s="65"/>
      <c r="K4779" s="65"/>
      <c r="L4779" s="66"/>
      <c r="M4779" s="65"/>
      <c r="N4779" s="65"/>
      <c r="O4779" s="65"/>
      <c r="P4779" s="66"/>
      <c r="Q4779" s="31">
        <f t="shared" si="148"/>
        <v>9999</v>
      </c>
      <c r="R4779" s="31" t="str">
        <f t="shared" si="149"/>
        <v/>
      </c>
      <c r="S4779" s="29">
        <f>IF($Q4779&lt;Parâmetros!$E$19,$G4779-1,$G4779)</f>
        <v>0</v>
      </c>
    </row>
    <row r="4780" spans="1:19" ht="15" customHeight="1" x14ac:dyDescent="0.25">
      <c r="A4780" s="116"/>
      <c r="B4780" s="65"/>
      <c r="C4780" s="65"/>
      <c r="D4780" s="66"/>
      <c r="E4780" s="67"/>
      <c r="F4780" s="65"/>
      <c r="G4780" s="66"/>
      <c r="J4780" s="65"/>
      <c r="K4780" s="65"/>
      <c r="L4780" s="66"/>
      <c r="M4780" s="65"/>
      <c r="N4780" s="65"/>
      <c r="O4780" s="65"/>
      <c r="P4780" s="66"/>
      <c r="Q4780" s="31">
        <f t="shared" si="148"/>
        <v>9999</v>
      </c>
      <c r="R4780" s="31" t="str">
        <f t="shared" si="149"/>
        <v/>
      </c>
      <c r="S4780" s="29">
        <f>IF($Q4780&lt;Parâmetros!$E$19,$G4780-1,$G4780)</f>
        <v>0</v>
      </c>
    </row>
    <row r="4781" spans="1:19" ht="15" customHeight="1" x14ac:dyDescent="0.25">
      <c r="A4781" s="116"/>
      <c r="B4781" s="65"/>
      <c r="C4781" s="65"/>
      <c r="D4781" s="66"/>
      <c r="E4781" s="67"/>
      <c r="F4781" s="65"/>
      <c r="G4781" s="66"/>
      <c r="J4781" s="65"/>
      <c r="K4781" s="65"/>
      <c r="L4781" s="66"/>
      <c r="M4781" s="65"/>
      <c r="N4781" s="65"/>
      <c r="O4781" s="65"/>
      <c r="P4781" s="66"/>
      <c r="Q4781" s="31">
        <f t="shared" si="148"/>
        <v>9999</v>
      </c>
      <c r="R4781" s="31" t="str">
        <f t="shared" si="149"/>
        <v/>
      </c>
      <c r="S4781" s="29">
        <f>IF($Q4781&lt;Parâmetros!$E$19,$G4781-1,$G4781)</f>
        <v>0</v>
      </c>
    </row>
    <row r="4782" spans="1:19" ht="15" customHeight="1" x14ac:dyDescent="0.25">
      <c r="A4782" s="116"/>
      <c r="B4782" s="65"/>
      <c r="C4782" s="65"/>
      <c r="D4782" s="66"/>
      <c r="E4782" s="67"/>
      <c r="F4782" s="65"/>
      <c r="G4782" s="66"/>
      <c r="J4782" s="65"/>
      <c r="K4782" s="65"/>
      <c r="L4782" s="66"/>
      <c r="M4782" s="65"/>
      <c r="O4782" s="65"/>
      <c r="P4782" s="66"/>
      <c r="Q4782" s="31">
        <f t="shared" si="148"/>
        <v>9999</v>
      </c>
      <c r="R4782" s="31" t="str">
        <f t="shared" si="149"/>
        <v/>
      </c>
      <c r="S4782" s="29">
        <f>IF($Q4782&lt;Parâmetros!$E$19,$G4782-1,$G4782)</f>
        <v>0</v>
      </c>
    </row>
    <row r="4783" spans="1:19" ht="15" customHeight="1" x14ac:dyDescent="0.25">
      <c r="A4783" s="116"/>
      <c r="B4783" s="65"/>
      <c r="C4783" s="65"/>
      <c r="D4783" s="66"/>
      <c r="E4783" s="67"/>
      <c r="F4783" s="65"/>
      <c r="G4783" s="66"/>
      <c r="J4783" s="65"/>
      <c r="K4783" s="65"/>
      <c r="L4783" s="66"/>
      <c r="M4783" s="65"/>
      <c r="N4783" s="65"/>
      <c r="O4783" s="65"/>
      <c r="P4783" s="66"/>
      <c r="Q4783" s="31">
        <f t="shared" si="148"/>
        <v>9999</v>
      </c>
      <c r="R4783" s="31" t="str">
        <f t="shared" si="149"/>
        <v/>
      </c>
      <c r="S4783" s="29">
        <f>IF($Q4783&lt;Parâmetros!$E$19,$G4783-1,$G4783)</f>
        <v>0</v>
      </c>
    </row>
    <row r="4784" spans="1:19" ht="15" customHeight="1" x14ac:dyDescent="0.25">
      <c r="A4784" s="116"/>
      <c r="B4784" s="65"/>
      <c r="C4784" s="65"/>
      <c r="D4784" s="66"/>
      <c r="E4784" s="67"/>
      <c r="F4784" s="65"/>
      <c r="G4784" s="66"/>
      <c r="J4784" s="65"/>
      <c r="K4784" s="65"/>
      <c r="L4784" s="66"/>
      <c r="M4784" s="65"/>
      <c r="N4784" s="65"/>
      <c r="O4784" s="65"/>
      <c r="P4784" s="66"/>
      <c r="Q4784" s="31">
        <f t="shared" si="148"/>
        <v>9999</v>
      </c>
      <c r="R4784" s="31" t="str">
        <f t="shared" si="149"/>
        <v/>
      </c>
      <c r="S4784" s="29">
        <f>IF($Q4784&lt;Parâmetros!$E$19,$G4784-1,$G4784)</f>
        <v>0</v>
      </c>
    </row>
    <row r="4785" spans="1:19" ht="15" customHeight="1" x14ac:dyDescent="0.25">
      <c r="A4785" s="116"/>
      <c r="B4785" s="65"/>
      <c r="C4785" s="65"/>
      <c r="D4785" s="66"/>
      <c r="E4785" s="67"/>
      <c r="F4785" s="65"/>
      <c r="G4785" s="66"/>
      <c r="J4785" s="65"/>
      <c r="K4785" s="65"/>
      <c r="L4785" s="66"/>
      <c r="M4785" s="65"/>
      <c r="N4785" s="65"/>
      <c r="O4785" s="65"/>
      <c r="P4785" s="66"/>
      <c r="Q4785" s="31">
        <f t="shared" si="148"/>
        <v>9999</v>
      </c>
      <c r="R4785" s="31" t="str">
        <f t="shared" si="149"/>
        <v/>
      </c>
      <c r="S4785" s="29">
        <f>IF($Q4785&lt;Parâmetros!$E$19,$G4785-1,$G4785)</f>
        <v>0</v>
      </c>
    </row>
    <row r="4786" spans="1:19" ht="15" customHeight="1" x14ac:dyDescent="0.25">
      <c r="A4786" s="116"/>
      <c r="B4786" s="65"/>
      <c r="C4786" s="65"/>
      <c r="D4786" s="66"/>
      <c r="E4786" s="67"/>
      <c r="F4786" s="65"/>
      <c r="G4786" s="66"/>
      <c r="J4786" s="65"/>
      <c r="K4786" s="65"/>
      <c r="L4786" s="66"/>
      <c r="M4786" s="65"/>
      <c r="N4786" s="65"/>
      <c r="O4786" s="65"/>
      <c r="P4786" s="66"/>
      <c r="Q4786" s="31">
        <f t="shared" si="148"/>
        <v>9999</v>
      </c>
      <c r="R4786" s="31" t="str">
        <f t="shared" si="149"/>
        <v/>
      </c>
      <c r="S4786" s="29">
        <f>IF($Q4786&lt;Parâmetros!$E$19,$G4786-1,$G4786)</f>
        <v>0</v>
      </c>
    </row>
    <row r="4787" spans="1:19" ht="15" customHeight="1" x14ac:dyDescent="0.25">
      <c r="A4787" s="116"/>
      <c r="B4787" s="65"/>
      <c r="C4787" s="65"/>
      <c r="D4787" s="66"/>
      <c r="E4787" s="67"/>
      <c r="F4787" s="65"/>
      <c r="G4787" s="66"/>
      <c r="J4787" s="65"/>
      <c r="K4787" s="65"/>
      <c r="L4787" s="66"/>
      <c r="M4787" s="65"/>
      <c r="N4787" s="65"/>
      <c r="O4787" s="65"/>
      <c r="P4787" s="66"/>
      <c r="Q4787" s="31">
        <f t="shared" si="148"/>
        <v>9999</v>
      </c>
      <c r="R4787" s="31" t="str">
        <f t="shared" si="149"/>
        <v/>
      </c>
      <c r="S4787" s="29">
        <f>IF($Q4787&lt;Parâmetros!$E$19,$G4787-1,$G4787)</f>
        <v>0</v>
      </c>
    </row>
    <row r="4788" spans="1:19" ht="15" customHeight="1" x14ac:dyDescent="0.25">
      <c r="A4788" s="116"/>
      <c r="B4788" s="65"/>
      <c r="C4788" s="65"/>
      <c r="D4788" s="66"/>
      <c r="E4788" s="67"/>
      <c r="F4788" s="65"/>
      <c r="G4788" s="66"/>
      <c r="J4788" s="65"/>
      <c r="K4788" s="65"/>
      <c r="L4788" s="66"/>
      <c r="M4788" s="65"/>
      <c r="N4788" s="65"/>
      <c r="O4788" s="65"/>
      <c r="P4788" s="66"/>
      <c r="Q4788" s="31">
        <f t="shared" si="148"/>
        <v>9999</v>
      </c>
      <c r="R4788" s="31" t="str">
        <f t="shared" si="149"/>
        <v/>
      </c>
      <c r="S4788" s="29">
        <f>IF($Q4788&lt;Parâmetros!$E$19,$G4788-1,$G4788)</f>
        <v>0</v>
      </c>
    </row>
    <row r="4789" spans="1:19" ht="15" customHeight="1" x14ac:dyDescent="0.25">
      <c r="A4789" s="116"/>
      <c r="B4789" s="65"/>
      <c r="C4789" s="65"/>
      <c r="D4789" s="66"/>
      <c r="E4789" s="67"/>
      <c r="F4789" s="65"/>
      <c r="G4789" s="66"/>
      <c r="J4789" s="65"/>
      <c r="K4789" s="65"/>
      <c r="L4789" s="66"/>
      <c r="M4789" s="65"/>
      <c r="N4789" s="65"/>
      <c r="O4789" s="65"/>
      <c r="P4789" s="66"/>
      <c r="Q4789" s="31">
        <f t="shared" si="148"/>
        <v>9999</v>
      </c>
      <c r="R4789" s="31" t="str">
        <f t="shared" si="149"/>
        <v/>
      </c>
      <c r="S4789" s="29">
        <f>IF($Q4789&lt;Parâmetros!$E$19,$G4789-1,$G4789)</f>
        <v>0</v>
      </c>
    </row>
    <row r="4790" spans="1:19" ht="15" customHeight="1" x14ac:dyDescent="0.25">
      <c r="A4790" s="116"/>
      <c r="B4790" s="65"/>
      <c r="C4790" s="65"/>
      <c r="D4790" s="66"/>
      <c r="E4790" s="67"/>
      <c r="F4790" s="65"/>
      <c r="G4790" s="66"/>
      <c r="J4790" s="65"/>
      <c r="K4790" s="65"/>
      <c r="L4790" s="66"/>
      <c r="M4790" s="65"/>
      <c r="N4790" s="65"/>
      <c r="O4790" s="65"/>
      <c r="P4790" s="66"/>
      <c r="Q4790" s="31">
        <f t="shared" si="148"/>
        <v>9999</v>
      </c>
      <c r="R4790" s="31" t="str">
        <f t="shared" si="149"/>
        <v/>
      </c>
      <c r="S4790" s="29">
        <f>IF($Q4790&lt;Parâmetros!$E$19,$G4790-1,$G4790)</f>
        <v>0</v>
      </c>
    </row>
    <row r="4791" spans="1:19" ht="15" customHeight="1" x14ac:dyDescent="0.25">
      <c r="A4791" s="116"/>
      <c r="B4791" s="65"/>
      <c r="C4791" s="65"/>
      <c r="D4791" s="66"/>
      <c r="E4791" s="67"/>
      <c r="F4791" s="65"/>
      <c r="G4791" s="66"/>
      <c r="J4791" s="65"/>
      <c r="K4791" s="65"/>
      <c r="L4791" s="66"/>
      <c r="M4791" s="65"/>
      <c r="N4791" s="65"/>
      <c r="O4791" s="65"/>
      <c r="P4791" s="66"/>
      <c r="Q4791" s="31">
        <f t="shared" si="148"/>
        <v>9999</v>
      </c>
      <c r="R4791" s="31" t="str">
        <f t="shared" si="149"/>
        <v/>
      </c>
      <c r="S4791" s="29">
        <f>IF($Q4791&lt;Parâmetros!$E$19,$G4791-1,$G4791)</f>
        <v>0</v>
      </c>
    </row>
    <row r="4792" spans="1:19" ht="15" customHeight="1" x14ac:dyDescent="0.25">
      <c r="A4792" s="116"/>
      <c r="B4792" s="65"/>
      <c r="C4792" s="65"/>
      <c r="D4792" s="66"/>
      <c r="E4792" s="67"/>
      <c r="F4792" s="65"/>
      <c r="G4792" s="66"/>
      <c r="J4792" s="65"/>
      <c r="K4792" s="65"/>
      <c r="L4792" s="66"/>
      <c r="M4792" s="65"/>
      <c r="N4792" s="65"/>
      <c r="O4792" s="65"/>
      <c r="P4792" s="66"/>
      <c r="Q4792" s="31">
        <f t="shared" si="148"/>
        <v>9999</v>
      </c>
      <c r="R4792" s="31" t="str">
        <f t="shared" si="149"/>
        <v/>
      </c>
      <c r="S4792" s="29">
        <f>IF($Q4792&lt;Parâmetros!$E$19,$G4792-1,$G4792)</f>
        <v>0</v>
      </c>
    </row>
    <row r="4793" spans="1:19" ht="15" customHeight="1" x14ac:dyDescent="0.25">
      <c r="A4793" s="116"/>
      <c r="B4793" s="65"/>
      <c r="C4793" s="65"/>
      <c r="D4793" s="66"/>
      <c r="E4793" s="67"/>
      <c r="F4793" s="65"/>
      <c r="G4793" s="66"/>
      <c r="J4793" s="65"/>
      <c r="K4793" s="65"/>
      <c r="L4793" s="66"/>
      <c r="M4793" s="65"/>
      <c r="N4793" s="65"/>
      <c r="O4793" s="65"/>
      <c r="P4793" s="66"/>
      <c r="Q4793" s="31">
        <f t="shared" si="148"/>
        <v>9999</v>
      </c>
      <c r="R4793" s="31" t="str">
        <f t="shared" si="149"/>
        <v/>
      </c>
      <c r="S4793" s="29">
        <f>IF($Q4793&lt;Parâmetros!$E$19,$G4793-1,$G4793)</f>
        <v>0</v>
      </c>
    </row>
    <row r="4794" spans="1:19" ht="15" customHeight="1" x14ac:dyDescent="0.25">
      <c r="A4794" s="116"/>
      <c r="B4794" s="65"/>
      <c r="C4794" s="65"/>
      <c r="D4794" s="66"/>
      <c r="E4794" s="67"/>
      <c r="F4794" s="65"/>
      <c r="G4794" s="66"/>
      <c r="J4794" s="65"/>
      <c r="K4794" s="65"/>
      <c r="L4794" s="66"/>
      <c r="M4794" s="65"/>
      <c r="N4794" s="65"/>
      <c r="O4794" s="65"/>
      <c r="P4794" s="66"/>
      <c r="Q4794" s="31">
        <f t="shared" si="148"/>
        <v>9999</v>
      </c>
      <c r="R4794" s="31" t="str">
        <f t="shared" si="149"/>
        <v/>
      </c>
      <c r="S4794" s="29">
        <f>IF($Q4794&lt;Parâmetros!$E$19,$G4794-1,$G4794)</f>
        <v>0</v>
      </c>
    </row>
    <row r="4795" spans="1:19" ht="15" customHeight="1" x14ac:dyDescent="0.25">
      <c r="A4795" s="116"/>
      <c r="B4795" s="65"/>
      <c r="C4795" s="65"/>
      <c r="D4795" s="66"/>
      <c r="E4795" s="67"/>
      <c r="F4795" s="65"/>
      <c r="G4795" s="66"/>
      <c r="J4795" s="65"/>
      <c r="K4795" s="65"/>
      <c r="L4795" s="66"/>
      <c r="M4795" s="65"/>
      <c r="O4795" s="65"/>
      <c r="P4795" s="66"/>
      <c r="Q4795" s="31">
        <f t="shared" si="148"/>
        <v>9999</v>
      </c>
      <c r="R4795" s="31" t="str">
        <f t="shared" si="149"/>
        <v/>
      </c>
      <c r="S4795" s="29">
        <f>IF($Q4795&lt;Parâmetros!$E$19,$G4795-1,$G4795)</f>
        <v>0</v>
      </c>
    </row>
    <row r="4796" spans="1:19" ht="15" customHeight="1" x14ac:dyDescent="0.25">
      <c r="A4796" s="116"/>
      <c r="B4796" s="65"/>
      <c r="C4796" s="65"/>
      <c r="D4796" s="66"/>
      <c r="E4796" s="67"/>
      <c r="F4796" s="65"/>
      <c r="G4796" s="66"/>
      <c r="J4796" s="65"/>
      <c r="K4796" s="65"/>
      <c r="L4796" s="66"/>
      <c r="M4796" s="65"/>
      <c r="N4796" s="65"/>
      <c r="O4796" s="65"/>
      <c r="P4796" s="66"/>
      <c r="Q4796" s="31">
        <f t="shared" ref="Q4796:Q4859" si="150">IFERROR(VALUE(LEFT($J4796,2))*60+VALUE(MID($J4796,4,2)),9999)</f>
        <v>9999</v>
      </c>
      <c r="R4796" s="31" t="str">
        <f t="shared" ref="R4796:R4859" si="151">IFERROR(VALUE(LEFT($K4796,2))*60+VALUE(MID($K4796,4,2)),"")</f>
        <v/>
      </c>
      <c r="S4796" s="29">
        <f>IF($Q4796&lt;Parâmetros!$E$19,$G4796-1,$G4796)</f>
        <v>0</v>
      </c>
    </row>
    <row r="4797" spans="1:19" ht="15" customHeight="1" x14ac:dyDescent="0.25">
      <c r="A4797" s="116"/>
      <c r="B4797" s="65"/>
      <c r="C4797" s="65"/>
      <c r="D4797" s="66"/>
      <c r="E4797" s="67"/>
      <c r="F4797" s="65"/>
      <c r="G4797" s="66"/>
      <c r="J4797" s="65"/>
      <c r="K4797" s="65"/>
      <c r="L4797" s="66"/>
      <c r="M4797" s="65"/>
      <c r="N4797" s="65"/>
      <c r="O4797" s="65"/>
      <c r="P4797" s="66"/>
      <c r="Q4797" s="31">
        <f t="shared" si="150"/>
        <v>9999</v>
      </c>
      <c r="R4797" s="31" t="str">
        <f t="shared" si="151"/>
        <v/>
      </c>
      <c r="S4797" s="29">
        <f>IF($Q4797&lt;Parâmetros!$E$19,$G4797-1,$G4797)</f>
        <v>0</v>
      </c>
    </row>
    <row r="4798" spans="1:19" ht="15" customHeight="1" x14ac:dyDescent="0.25">
      <c r="A4798" s="116"/>
      <c r="B4798" s="65"/>
      <c r="C4798" s="65"/>
      <c r="D4798" s="66"/>
      <c r="E4798" s="67"/>
      <c r="F4798" s="65"/>
      <c r="G4798" s="66"/>
      <c r="J4798" s="65"/>
      <c r="K4798" s="65"/>
      <c r="L4798" s="66"/>
      <c r="M4798" s="65"/>
      <c r="N4798" s="65"/>
      <c r="O4798" s="65"/>
      <c r="P4798" s="66"/>
      <c r="Q4798" s="31">
        <f t="shared" si="150"/>
        <v>9999</v>
      </c>
      <c r="R4798" s="31" t="str">
        <f t="shared" si="151"/>
        <v/>
      </c>
      <c r="S4798" s="29">
        <f>IF($Q4798&lt;Parâmetros!$E$19,$G4798-1,$G4798)</f>
        <v>0</v>
      </c>
    </row>
    <row r="4799" spans="1:19" ht="15" customHeight="1" x14ac:dyDescent="0.25">
      <c r="A4799" s="116"/>
      <c r="B4799" s="65"/>
      <c r="C4799" s="65"/>
      <c r="D4799" s="66"/>
      <c r="E4799" s="67"/>
      <c r="F4799" s="65"/>
      <c r="G4799" s="66"/>
      <c r="J4799" s="65"/>
      <c r="K4799" s="65"/>
      <c r="L4799" s="66"/>
      <c r="M4799" s="65"/>
      <c r="O4799" s="65"/>
      <c r="P4799" s="66"/>
      <c r="Q4799" s="31">
        <f t="shared" si="150"/>
        <v>9999</v>
      </c>
      <c r="R4799" s="31" t="str">
        <f t="shared" si="151"/>
        <v/>
      </c>
      <c r="S4799" s="29">
        <f>IF($Q4799&lt;Parâmetros!$E$19,$G4799-1,$G4799)</f>
        <v>0</v>
      </c>
    </row>
    <row r="4800" spans="1:19" ht="15" customHeight="1" x14ac:dyDescent="0.25">
      <c r="A4800" s="116"/>
      <c r="B4800" s="65"/>
      <c r="C4800" s="65"/>
      <c r="D4800" s="66"/>
      <c r="E4800" s="67"/>
      <c r="F4800" s="65"/>
      <c r="G4800" s="66"/>
      <c r="J4800" s="65"/>
      <c r="K4800" s="65"/>
      <c r="L4800" s="66"/>
      <c r="M4800" s="65"/>
      <c r="O4800" s="65"/>
      <c r="P4800" s="66"/>
      <c r="Q4800" s="31">
        <f t="shared" si="150"/>
        <v>9999</v>
      </c>
      <c r="R4800" s="31" t="str">
        <f t="shared" si="151"/>
        <v/>
      </c>
      <c r="S4800" s="29">
        <f>IF($Q4800&lt;Parâmetros!$E$19,$G4800-1,$G4800)</f>
        <v>0</v>
      </c>
    </row>
    <row r="4801" spans="1:19" ht="15" customHeight="1" x14ac:dyDescent="0.25">
      <c r="A4801" s="116"/>
      <c r="B4801" s="65"/>
      <c r="C4801" s="65"/>
      <c r="D4801" s="66"/>
      <c r="E4801" s="67"/>
      <c r="F4801" s="65"/>
      <c r="G4801" s="66"/>
      <c r="J4801" s="65"/>
      <c r="K4801" s="65"/>
      <c r="L4801" s="66"/>
      <c r="M4801" s="65"/>
      <c r="O4801" s="65"/>
      <c r="P4801" s="66"/>
      <c r="Q4801" s="31">
        <f t="shared" si="150"/>
        <v>9999</v>
      </c>
      <c r="R4801" s="31" t="str">
        <f t="shared" si="151"/>
        <v/>
      </c>
      <c r="S4801" s="29">
        <f>IF($Q4801&lt;Parâmetros!$E$19,$G4801-1,$G4801)</f>
        <v>0</v>
      </c>
    </row>
    <row r="4802" spans="1:19" ht="15" customHeight="1" x14ac:dyDescent="0.25">
      <c r="A4802" s="116"/>
      <c r="B4802" s="65"/>
      <c r="C4802" s="65"/>
      <c r="D4802" s="66"/>
      <c r="E4802" s="67"/>
      <c r="F4802" s="65"/>
      <c r="G4802" s="66"/>
      <c r="J4802" s="65"/>
      <c r="K4802" s="65"/>
      <c r="L4802" s="66"/>
      <c r="M4802" s="65"/>
      <c r="O4802" s="65"/>
      <c r="P4802" s="66"/>
      <c r="Q4802" s="31">
        <f t="shared" si="150"/>
        <v>9999</v>
      </c>
      <c r="R4802" s="31" t="str">
        <f t="shared" si="151"/>
        <v/>
      </c>
      <c r="S4802" s="29">
        <f>IF($Q4802&lt;Parâmetros!$E$19,$G4802-1,$G4802)</f>
        <v>0</v>
      </c>
    </row>
    <row r="4803" spans="1:19" ht="15" customHeight="1" x14ac:dyDescent="0.25">
      <c r="A4803" s="116"/>
      <c r="B4803" s="65"/>
      <c r="C4803" s="65"/>
      <c r="D4803" s="66"/>
      <c r="E4803" s="67"/>
      <c r="F4803" s="65"/>
      <c r="G4803" s="66"/>
      <c r="J4803" s="65"/>
      <c r="K4803" s="65"/>
      <c r="L4803" s="66"/>
      <c r="M4803" s="65"/>
      <c r="N4803" s="65"/>
      <c r="O4803" s="65"/>
      <c r="P4803" s="66"/>
      <c r="Q4803" s="31">
        <f t="shared" si="150"/>
        <v>9999</v>
      </c>
      <c r="R4803" s="31" t="str">
        <f t="shared" si="151"/>
        <v/>
      </c>
      <c r="S4803" s="29">
        <f>IF($Q4803&lt;Parâmetros!$E$19,$G4803-1,$G4803)</f>
        <v>0</v>
      </c>
    </row>
    <row r="4804" spans="1:19" ht="15" customHeight="1" x14ac:dyDescent="0.25">
      <c r="A4804" s="116"/>
      <c r="B4804" s="65"/>
      <c r="C4804" s="65"/>
      <c r="D4804" s="66"/>
      <c r="E4804" s="67"/>
      <c r="F4804" s="65"/>
      <c r="G4804" s="66"/>
      <c r="J4804" s="65"/>
      <c r="K4804" s="65"/>
      <c r="L4804" s="66"/>
      <c r="M4804" s="65"/>
      <c r="N4804" s="65"/>
      <c r="O4804" s="65"/>
      <c r="P4804" s="66"/>
      <c r="Q4804" s="31">
        <f t="shared" si="150"/>
        <v>9999</v>
      </c>
      <c r="R4804" s="31" t="str">
        <f t="shared" si="151"/>
        <v/>
      </c>
      <c r="S4804" s="29">
        <f>IF($Q4804&lt;Parâmetros!$E$19,$G4804-1,$G4804)</f>
        <v>0</v>
      </c>
    </row>
    <row r="4805" spans="1:19" ht="15" customHeight="1" x14ac:dyDescent="0.25">
      <c r="A4805" s="116"/>
      <c r="B4805" s="65"/>
      <c r="C4805" s="65"/>
      <c r="D4805" s="66"/>
      <c r="E4805" s="67"/>
      <c r="F4805" s="65"/>
      <c r="G4805" s="66"/>
      <c r="J4805" s="65"/>
      <c r="K4805" s="65"/>
      <c r="L4805" s="66"/>
      <c r="M4805" s="65"/>
      <c r="O4805" s="65"/>
      <c r="P4805" s="66"/>
      <c r="Q4805" s="31">
        <f t="shared" si="150"/>
        <v>9999</v>
      </c>
      <c r="R4805" s="31" t="str">
        <f t="shared" si="151"/>
        <v/>
      </c>
      <c r="S4805" s="29">
        <f>IF($Q4805&lt;Parâmetros!$E$19,$G4805-1,$G4805)</f>
        <v>0</v>
      </c>
    </row>
    <row r="4806" spans="1:19" ht="15" customHeight="1" x14ac:dyDescent="0.25">
      <c r="A4806" s="116"/>
      <c r="B4806" s="65"/>
      <c r="C4806" s="65"/>
      <c r="D4806" s="66"/>
      <c r="E4806" s="67"/>
      <c r="F4806" s="65"/>
      <c r="G4806" s="66"/>
      <c r="J4806" s="65"/>
      <c r="K4806" s="65"/>
      <c r="L4806" s="66"/>
      <c r="M4806" s="65"/>
      <c r="O4806" s="65"/>
      <c r="P4806" s="66"/>
      <c r="Q4806" s="31">
        <f t="shared" si="150"/>
        <v>9999</v>
      </c>
      <c r="R4806" s="31" t="str">
        <f t="shared" si="151"/>
        <v/>
      </c>
      <c r="S4806" s="29">
        <f>IF($Q4806&lt;Parâmetros!$E$19,$G4806-1,$G4806)</f>
        <v>0</v>
      </c>
    </row>
    <row r="4807" spans="1:19" ht="15" customHeight="1" x14ac:dyDescent="0.25">
      <c r="A4807" s="116"/>
      <c r="B4807" s="65"/>
      <c r="C4807" s="65"/>
      <c r="D4807" s="66"/>
      <c r="E4807" s="67"/>
      <c r="F4807" s="65"/>
      <c r="G4807" s="66"/>
      <c r="J4807" s="65"/>
      <c r="K4807" s="65"/>
      <c r="L4807" s="66"/>
      <c r="M4807" s="65"/>
      <c r="N4807" s="65"/>
      <c r="O4807" s="65"/>
      <c r="P4807" s="66"/>
      <c r="Q4807" s="31">
        <f t="shared" si="150"/>
        <v>9999</v>
      </c>
      <c r="R4807" s="31" t="str">
        <f t="shared" si="151"/>
        <v/>
      </c>
      <c r="S4807" s="29">
        <f>IF($Q4807&lt;Parâmetros!$E$19,$G4807-1,$G4807)</f>
        <v>0</v>
      </c>
    </row>
    <row r="4808" spans="1:19" ht="15" customHeight="1" x14ac:dyDescent="0.25">
      <c r="A4808" s="116"/>
      <c r="B4808" s="65"/>
      <c r="C4808" s="65"/>
      <c r="D4808" s="66"/>
      <c r="E4808" s="67"/>
      <c r="F4808" s="65"/>
      <c r="G4808" s="66"/>
      <c r="J4808" s="65"/>
      <c r="K4808" s="65"/>
      <c r="L4808" s="66"/>
      <c r="M4808" s="65"/>
      <c r="O4808" s="65"/>
      <c r="P4808" s="66"/>
      <c r="Q4808" s="31">
        <f t="shared" si="150"/>
        <v>9999</v>
      </c>
      <c r="R4808" s="31" t="str">
        <f t="shared" si="151"/>
        <v/>
      </c>
      <c r="S4808" s="29">
        <f>IF($Q4808&lt;Parâmetros!$E$19,$G4808-1,$G4808)</f>
        <v>0</v>
      </c>
    </row>
    <row r="4809" spans="1:19" ht="15" customHeight="1" x14ac:dyDescent="0.25">
      <c r="A4809" s="116"/>
      <c r="B4809" s="65"/>
      <c r="C4809" s="65"/>
      <c r="D4809" s="66"/>
      <c r="E4809" s="67"/>
      <c r="F4809" s="65"/>
      <c r="G4809" s="66"/>
      <c r="J4809" s="65"/>
      <c r="K4809" s="65"/>
      <c r="L4809" s="66"/>
      <c r="M4809" s="65"/>
      <c r="O4809" s="65"/>
      <c r="P4809" s="66"/>
      <c r="Q4809" s="31">
        <f t="shared" si="150"/>
        <v>9999</v>
      </c>
      <c r="R4809" s="31" t="str">
        <f t="shared" si="151"/>
        <v/>
      </c>
      <c r="S4809" s="29">
        <f>IF($Q4809&lt;Parâmetros!$E$19,$G4809-1,$G4809)</f>
        <v>0</v>
      </c>
    </row>
    <row r="4810" spans="1:19" ht="15" customHeight="1" x14ac:dyDescent="0.25">
      <c r="A4810" s="116"/>
      <c r="B4810" s="65"/>
      <c r="C4810" s="65"/>
      <c r="D4810" s="66"/>
      <c r="E4810" s="67"/>
      <c r="F4810" s="65"/>
      <c r="G4810" s="66"/>
      <c r="J4810" s="65"/>
      <c r="K4810" s="65"/>
      <c r="L4810" s="66"/>
      <c r="M4810" s="65"/>
      <c r="O4810" s="65"/>
      <c r="P4810" s="66"/>
      <c r="Q4810" s="31">
        <f t="shared" si="150"/>
        <v>9999</v>
      </c>
      <c r="R4810" s="31" t="str">
        <f t="shared" si="151"/>
        <v/>
      </c>
      <c r="S4810" s="29">
        <f>IF($Q4810&lt;Parâmetros!$E$19,$G4810-1,$G4810)</f>
        <v>0</v>
      </c>
    </row>
    <row r="4811" spans="1:19" ht="15" customHeight="1" x14ac:dyDescent="0.25">
      <c r="A4811" s="116"/>
      <c r="B4811" s="65"/>
      <c r="C4811" s="65"/>
      <c r="D4811" s="66"/>
      <c r="E4811" s="67"/>
      <c r="F4811" s="65"/>
      <c r="G4811" s="66"/>
      <c r="J4811" s="65"/>
      <c r="K4811" s="65"/>
      <c r="L4811" s="66"/>
      <c r="M4811" s="65"/>
      <c r="O4811" s="65"/>
      <c r="P4811" s="66"/>
      <c r="Q4811" s="31">
        <f t="shared" si="150"/>
        <v>9999</v>
      </c>
      <c r="R4811" s="31" t="str">
        <f t="shared" si="151"/>
        <v/>
      </c>
      <c r="S4811" s="29">
        <f>IF($Q4811&lt;Parâmetros!$E$19,$G4811-1,$G4811)</f>
        <v>0</v>
      </c>
    </row>
    <row r="4812" spans="1:19" ht="15" customHeight="1" x14ac:dyDescent="0.25">
      <c r="A4812" s="116"/>
      <c r="B4812" s="65"/>
      <c r="C4812" s="65"/>
      <c r="D4812" s="66"/>
      <c r="E4812" s="67"/>
      <c r="F4812" s="65"/>
      <c r="G4812" s="66"/>
      <c r="J4812" s="65"/>
      <c r="K4812" s="65"/>
      <c r="L4812" s="66"/>
      <c r="M4812" s="65"/>
      <c r="O4812" s="65"/>
      <c r="P4812" s="66"/>
      <c r="Q4812" s="31">
        <f t="shared" si="150"/>
        <v>9999</v>
      </c>
      <c r="R4812" s="31" t="str">
        <f t="shared" si="151"/>
        <v/>
      </c>
      <c r="S4812" s="29">
        <f>IF($Q4812&lt;Parâmetros!$E$19,$G4812-1,$G4812)</f>
        <v>0</v>
      </c>
    </row>
    <row r="4813" spans="1:19" ht="15" customHeight="1" x14ac:dyDescent="0.25">
      <c r="A4813" s="116"/>
      <c r="B4813" s="65"/>
      <c r="C4813" s="65"/>
      <c r="D4813" s="66"/>
      <c r="E4813" s="67"/>
      <c r="F4813" s="65"/>
      <c r="G4813" s="66"/>
      <c r="J4813" s="65"/>
      <c r="K4813" s="65"/>
      <c r="L4813" s="66"/>
      <c r="M4813" s="65"/>
      <c r="N4813" s="65"/>
      <c r="O4813" s="65"/>
      <c r="P4813" s="66"/>
      <c r="Q4813" s="31">
        <f t="shared" si="150"/>
        <v>9999</v>
      </c>
      <c r="R4813" s="31" t="str">
        <f t="shared" si="151"/>
        <v/>
      </c>
      <c r="S4813" s="29">
        <f>IF($Q4813&lt;Parâmetros!$E$19,$G4813-1,$G4813)</f>
        <v>0</v>
      </c>
    </row>
    <row r="4814" spans="1:19" ht="15" customHeight="1" x14ac:dyDescent="0.25">
      <c r="A4814" s="116"/>
      <c r="B4814" s="65"/>
      <c r="C4814" s="65"/>
      <c r="D4814" s="66"/>
      <c r="E4814" s="67"/>
      <c r="F4814" s="65"/>
      <c r="G4814" s="66"/>
      <c r="J4814" s="65"/>
      <c r="K4814" s="65"/>
      <c r="L4814" s="66"/>
      <c r="M4814" s="65"/>
      <c r="N4814" s="65"/>
      <c r="O4814" s="65"/>
      <c r="P4814" s="66"/>
      <c r="Q4814" s="31">
        <f t="shared" si="150"/>
        <v>9999</v>
      </c>
      <c r="R4814" s="31" t="str">
        <f t="shared" si="151"/>
        <v/>
      </c>
      <c r="S4814" s="29">
        <f>IF($Q4814&lt;Parâmetros!$E$19,$G4814-1,$G4814)</f>
        <v>0</v>
      </c>
    </row>
    <row r="4815" spans="1:19" ht="15" customHeight="1" x14ac:dyDescent="0.25">
      <c r="A4815" s="116"/>
      <c r="B4815" s="65"/>
      <c r="C4815" s="65"/>
      <c r="D4815" s="66"/>
      <c r="E4815" s="67"/>
      <c r="F4815" s="65"/>
      <c r="G4815" s="66"/>
      <c r="J4815" s="65"/>
      <c r="K4815" s="65"/>
      <c r="L4815" s="66"/>
      <c r="M4815" s="65"/>
      <c r="O4815" s="65"/>
      <c r="P4815" s="66"/>
      <c r="Q4815" s="31">
        <f t="shared" si="150"/>
        <v>9999</v>
      </c>
      <c r="R4815" s="31" t="str">
        <f t="shared" si="151"/>
        <v/>
      </c>
      <c r="S4815" s="29">
        <f>IF($Q4815&lt;Parâmetros!$E$19,$G4815-1,$G4815)</f>
        <v>0</v>
      </c>
    </row>
    <row r="4816" spans="1:19" ht="15" customHeight="1" x14ac:dyDescent="0.25">
      <c r="A4816" s="116"/>
      <c r="B4816" s="65"/>
      <c r="C4816" s="65"/>
      <c r="D4816" s="66"/>
      <c r="E4816" s="67"/>
      <c r="F4816" s="65"/>
      <c r="G4816" s="66"/>
      <c r="J4816" s="65"/>
      <c r="K4816" s="65"/>
      <c r="L4816" s="66"/>
      <c r="M4816" s="65"/>
      <c r="O4816" s="65"/>
      <c r="P4816" s="66"/>
      <c r="Q4816" s="31">
        <f t="shared" si="150"/>
        <v>9999</v>
      </c>
      <c r="R4816" s="31" t="str">
        <f t="shared" si="151"/>
        <v/>
      </c>
      <c r="S4816" s="29">
        <f>IF($Q4816&lt;Parâmetros!$E$19,$G4816-1,$G4816)</f>
        <v>0</v>
      </c>
    </row>
    <row r="4817" spans="1:19" ht="15" customHeight="1" x14ac:dyDescent="0.25">
      <c r="A4817" s="116"/>
      <c r="B4817" s="65"/>
      <c r="C4817" s="65"/>
      <c r="D4817" s="66"/>
      <c r="E4817" s="67"/>
      <c r="F4817" s="65"/>
      <c r="G4817" s="66"/>
      <c r="J4817" s="65"/>
      <c r="K4817" s="65"/>
      <c r="L4817" s="66"/>
      <c r="M4817" s="65"/>
      <c r="N4817" s="65"/>
      <c r="O4817" s="65"/>
      <c r="P4817" s="66"/>
      <c r="Q4817" s="31">
        <f t="shared" si="150"/>
        <v>9999</v>
      </c>
      <c r="R4817" s="31" t="str">
        <f t="shared" si="151"/>
        <v/>
      </c>
      <c r="S4817" s="29">
        <f>IF($Q4817&lt;Parâmetros!$E$19,$G4817-1,$G4817)</f>
        <v>0</v>
      </c>
    </row>
    <row r="4818" spans="1:19" ht="15" customHeight="1" x14ac:dyDescent="0.25">
      <c r="A4818" s="116"/>
      <c r="B4818" s="65"/>
      <c r="C4818" s="65"/>
      <c r="D4818" s="66"/>
      <c r="E4818" s="67"/>
      <c r="F4818" s="65"/>
      <c r="G4818" s="66"/>
      <c r="J4818" s="65"/>
      <c r="K4818" s="65"/>
      <c r="L4818" s="66"/>
      <c r="M4818" s="65"/>
      <c r="N4818" s="65"/>
      <c r="O4818" s="65"/>
      <c r="P4818" s="66"/>
      <c r="Q4818" s="31">
        <f t="shared" si="150"/>
        <v>9999</v>
      </c>
      <c r="R4818" s="31" t="str">
        <f t="shared" si="151"/>
        <v/>
      </c>
      <c r="S4818" s="29">
        <f>IF($Q4818&lt;Parâmetros!$E$19,$G4818-1,$G4818)</f>
        <v>0</v>
      </c>
    </row>
    <row r="4819" spans="1:19" ht="15" customHeight="1" x14ac:dyDescent="0.25">
      <c r="A4819" s="116"/>
      <c r="B4819" s="65"/>
      <c r="C4819" s="65"/>
      <c r="D4819" s="66"/>
      <c r="E4819" s="67"/>
      <c r="F4819" s="65"/>
      <c r="G4819" s="66"/>
      <c r="J4819" s="65"/>
      <c r="K4819" s="65"/>
      <c r="L4819" s="66"/>
      <c r="M4819" s="65"/>
      <c r="N4819" s="65"/>
      <c r="O4819" s="65"/>
      <c r="P4819" s="66"/>
      <c r="Q4819" s="31">
        <f t="shared" si="150"/>
        <v>9999</v>
      </c>
      <c r="R4819" s="31" t="str">
        <f t="shared" si="151"/>
        <v/>
      </c>
      <c r="S4819" s="29">
        <f>IF($Q4819&lt;Parâmetros!$E$19,$G4819-1,$G4819)</f>
        <v>0</v>
      </c>
    </row>
    <row r="4820" spans="1:19" ht="15" customHeight="1" x14ac:dyDescent="0.25">
      <c r="A4820" s="116"/>
      <c r="B4820" s="65"/>
      <c r="C4820" s="65"/>
      <c r="D4820" s="66"/>
      <c r="E4820" s="67"/>
      <c r="F4820" s="65"/>
      <c r="G4820" s="66"/>
      <c r="J4820" s="65"/>
      <c r="K4820" s="65"/>
      <c r="L4820" s="66"/>
      <c r="M4820" s="65"/>
      <c r="O4820" s="65"/>
      <c r="P4820" s="66"/>
      <c r="Q4820" s="31">
        <f t="shared" si="150"/>
        <v>9999</v>
      </c>
      <c r="R4820" s="31" t="str">
        <f t="shared" si="151"/>
        <v/>
      </c>
      <c r="S4820" s="29">
        <f>IF($Q4820&lt;Parâmetros!$E$19,$G4820-1,$G4820)</f>
        <v>0</v>
      </c>
    </row>
    <row r="4821" spans="1:19" ht="15" customHeight="1" x14ac:dyDescent="0.25">
      <c r="A4821" s="116"/>
      <c r="B4821" s="65"/>
      <c r="C4821" s="65"/>
      <c r="D4821" s="66"/>
      <c r="E4821" s="67"/>
      <c r="F4821" s="65"/>
      <c r="G4821" s="66"/>
      <c r="J4821" s="65"/>
      <c r="K4821" s="65"/>
      <c r="L4821" s="66"/>
      <c r="M4821" s="65"/>
      <c r="O4821" s="65"/>
      <c r="P4821" s="66"/>
      <c r="Q4821" s="31">
        <f t="shared" si="150"/>
        <v>9999</v>
      </c>
      <c r="R4821" s="31" t="str">
        <f t="shared" si="151"/>
        <v/>
      </c>
      <c r="S4821" s="29">
        <f>IF($Q4821&lt;Parâmetros!$E$19,$G4821-1,$G4821)</f>
        <v>0</v>
      </c>
    </row>
    <row r="4822" spans="1:19" ht="15" customHeight="1" x14ac:dyDescent="0.25">
      <c r="A4822" s="116"/>
      <c r="B4822" s="65"/>
      <c r="C4822" s="65"/>
      <c r="D4822" s="66"/>
      <c r="E4822" s="67"/>
      <c r="F4822" s="65"/>
      <c r="G4822" s="66"/>
      <c r="J4822" s="65"/>
      <c r="K4822" s="65"/>
      <c r="L4822" s="66"/>
      <c r="M4822" s="65"/>
      <c r="O4822" s="65"/>
      <c r="P4822" s="66"/>
      <c r="Q4822" s="31">
        <f t="shared" si="150"/>
        <v>9999</v>
      </c>
      <c r="R4822" s="31" t="str">
        <f t="shared" si="151"/>
        <v/>
      </c>
      <c r="S4822" s="29">
        <f>IF($Q4822&lt;Parâmetros!$E$19,$G4822-1,$G4822)</f>
        <v>0</v>
      </c>
    </row>
    <row r="4823" spans="1:19" ht="15" customHeight="1" x14ac:dyDescent="0.25">
      <c r="A4823" s="116"/>
      <c r="B4823" s="65"/>
      <c r="C4823" s="65"/>
      <c r="D4823" s="66"/>
      <c r="E4823" s="67"/>
      <c r="F4823" s="65"/>
      <c r="G4823" s="66"/>
      <c r="J4823" s="65"/>
      <c r="K4823" s="65"/>
      <c r="L4823" s="66"/>
      <c r="M4823" s="65"/>
      <c r="N4823" s="65"/>
      <c r="O4823" s="65"/>
      <c r="P4823" s="66"/>
      <c r="Q4823" s="31">
        <f t="shared" si="150"/>
        <v>9999</v>
      </c>
      <c r="R4823" s="31" t="str">
        <f t="shared" si="151"/>
        <v/>
      </c>
      <c r="S4823" s="29">
        <f>IF($Q4823&lt;Parâmetros!$E$19,$G4823-1,$G4823)</f>
        <v>0</v>
      </c>
    </row>
    <row r="4824" spans="1:19" ht="15" customHeight="1" x14ac:dyDescent="0.25">
      <c r="A4824" s="116"/>
      <c r="B4824" s="65"/>
      <c r="C4824" s="65"/>
      <c r="D4824" s="66"/>
      <c r="E4824" s="67"/>
      <c r="F4824" s="65"/>
      <c r="G4824" s="66"/>
      <c r="J4824" s="65"/>
      <c r="K4824" s="65"/>
      <c r="L4824" s="66"/>
      <c r="M4824" s="65"/>
      <c r="N4824" s="65"/>
      <c r="O4824" s="65"/>
      <c r="P4824" s="66"/>
      <c r="Q4824" s="31">
        <f t="shared" si="150"/>
        <v>9999</v>
      </c>
      <c r="R4824" s="31" t="str">
        <f t="shared" si="151"/>
        <v/>
      </c>
      <c r="S4824" s="29">
        <f>IF($Q4824&lt;Parâmetros!$E$19,$G4824-1,$G4824)</f>
        <v>0</v>
      </c>
    </row>
    <row r="4825" spans="1:19" ht="15" customHeight="1" x14ac:dyDescent="0.25">
      <c r="A4825" s="116"/>
      <c r="B4825" s="65"/>
      <c r="C4825" s="65"/>
      <c r="D4825" s="66"/>
      <c r="E4825" s="67"/>
      <c r="F4825" s="65"/>
      <c r="G4825" s="66"/>
      <c r="J4825" s="65"/>
      <c r="K4825" s="65"/>
      <c r="L4825" s="66"/>
      <c r="M4825" s="65"/>
      <c r="N4825" s="65"/>
      <c r="O4825" s="65"/>
      <c r="P4825" s="66"/>
      <c r="Q4825" s="31">
        <f t="shared" si="150"/>
        <v>9999</v>
      </c>
      <c r="R4825" s="31" t="str">
        <f t="shared" si="151"/>
        <v/>
      </c>
      <c r="S4825" s="29">
        <f>IF($Q4825&lt;Parâmetros!$E$19,$G4825-1,$G4825)</f>
        <v>0</v>
      </c>
    </row>
    <row r="4826" spans="1:19" ht="15" customHeight="1" x14ac:dyDescent="0.25">
      <c r="A4826" s="116"/>
      <c r="B4826" s="65"/>
      <c r="C4826" s="65"/>
      <c r="D4826" s="66"/>
      <c r="E4826" s="67"/>
      <c r="F4826" s="65"/>
      <c r="G4826" s="66"/>
      <c r="J4826" s="65"/>
      <c r="K4826" s="65"/>
      <c r="L4826" s="66"/>
      <c r="M4826" s="65"/>
      <c r="O4826" s="65"/>
      <c r="P4826" s="66"/>
      <c r="Q4826" s="31">
        <f t="shared" si="150"/>
        <v>9999</v>
      </c>
      <c r="R4826" s="31" t="str">
        <f t="shared" si="151"/>
        <v/>
      </c>
      <c r="S4826" s="29">
        <f>IF($Q4826&lt;Parâmetros!$E$19,$G4826-1,$G4826)</f>
        <v>0</v>
      </c>
    </row>
    <row r="4827" spans="1:19" ht="15" customHeight="1" x14ac:dyDescent="0.25">
      <c r="A4827" s="116"/>
      <c r="B4827" s="65"/>
      <c r="C4827" s="65"/>
      <c r="D4827" s="66"/>
      <c r="E4827" s="67"/>
      <c r="F4827" s="65"/>
      <c r="G4827" s="66"/>
      <c r="J4827" s="65"/>
      <c r="K4827" s="65"/>
      <c r="L4827" s="66"/>
      <c r="M4827" s="65"/>
      <c r="O4827" s="65"/>
      <c r="P4827" s="66"/>
      <c r="Q4827" s="31">
        <f t="shared" si="150"/>
        <v>9999</v>
      </c>
      <c r="R4827" s="31" t="str">
        <f t="shared" si="151"/>
        <v/>
      </c>
      <c r="S4827" s="29">
        <f>IF($Q4827&lt;Parâmetros!$E$19,$G4827-1,$G4827)</f>
        <v>0</v>
      </c>
    </row>
    <row r="4828" spans="1:19" ht="15" customHeight="1" x14ac:dyDescent="0.25">
      <c r="A4828" s="116"/>
      <c r="B4828" s="65"/>
      <c r="C4828" s="65"/>
      <c r="D4828" s="66"/>
      <c r="E4828" s="67"/>
      <c r="F4828" s="65"/>
      <c r="G4828" s="66"/>
      <c r="J4828" s="65"/>
      <c r="K4828" s="65"/>
      <c r="L4828" s="66"/>
      <c r="M4828" s="65"/>
      <c r="O4828" s="65"/>
      <c r="P4828" s="66"/>
      <c r="Q4828" s="31">
        <f t="shared" si="150"/>
        <v>9999</v>
      </c>
      <c r="R4828" s="31" t="str">
        <f t="shared" si="151"/>
        <v/>
      </c>
      <c r="S4828" s="29">
        <f>IF($Q4828&lt;Parâmetros!$E$19,$G4828-1,$G4828)</f>
        <v>0</v>
      </c>
    </row>
    <row r="4829" spans="1:19" ht="15" customHeight="1" x14ac:dyDescent="0.25">
      <c r="A4829" s="116"/>
      <c r="B4829" s="65"/>
      <c r="C4829" s="65"/>
      <c r="D4829" s="66"/>
      <c r="E4829" s="67"/>
      <c r="F4829" s="65"/>
      <c r="G4829" s="66"/>
      <c r="J4829" s="65"/>
      <c r="K4829" s="65"/>
      <c r="L4829" s="66"/>
      <c r="M4829" s="65"/>
      <c r="N4829" s="65"/>
      <c r="O4829" s="65"/>
      <c r="P4829" s="66"/>
      <c r="Q4829" s="31">
        <f t="shared" si="150"/>
        <v>9999</v>
      </c>
      <c r="R4829" s="31" t="str">
        <f t="shared" si="151"/>
        <v/>
      </c>
      <c r="S4829" s="29">
        <f>IF($Q4829&lt;Parâmetros!$E$19,$G4829-1,$G4829)</f>
        <v>0</v>
      </c>
    </row>
    <row r="4830" spans="1:19" ht="15" customHeight="1" x14ac:dyDescent="0.25">
      <c r="A4830" s="116"/>
      <c r="B4830" s="65"/>
      <c r="C4830" s="65"/>
      <c r="D4830" s="66"/>
      <c r="E4830" s="67"/>
      <c r="F4830" s="65"/>
      <c r="G4830" s="66"/>
      <c r="J4830" s="65"/>
      <c r="K4830" s="65"/>
      <c r="L4830" s="66"/>
      <c r="M4830" s="65"/>
      <c r="N4830" s="65"/>
      <c r="O4830" s="65"/>
      <c r="P4830" s="66"/>
      <c r="Q4830" s="31">
        <f t="shared" si="150"/>
        <v>9999</v>
      </c>
      <c r="R4830" s="31" t="str">
        <f t="shared" si="151"/>
        <v/>
      </c>
      <c r="S4830" s="29">
        <f>IF($Q4830&lt;Parâmetros!$E$19,$G4830-1,$G4830)</f>
        <v>0</v>
      </c>
    </row>
    <row r="4831" spans="1:19" ht="15" customHeight="1" x14ac:dyDescent="0.25">
      <c r="A4831" s="116"/>
      <c r="B4831" s="65"/>
      <c r="C4831" s="65"/>
      <c r="D4831" s="66"/>
      <c r="E4831" s="67"/>
      <c r="F4831" s="65"/>
      <c r="G4831" s="66"/>
      <c r="J4831" s="65"/>
      <c r="K4831" s="65"/>
      <c r="L4831" s="66"/>
      <c r="M4831" s="65"/>
      <c r="N4831" s="65"/>
      <c r="O4831" s="65"/>
      <c r="P4831" s="66"/>
      <c r="Q4831" s="31">
        <f t="shared" si="150"/>
        <v>9999</v>
      </c>
      <c r="R4831" s="31" t="str">
        <f t="shared" si="151"/>
        <v/>
      </c>
      <c r="S4831" s="29">
        <f>IF($Q4831&lt;Parâmetros!$E$19,$G4831-1,$G4831)</f>
        <v>0</v>
      </c>
    </row>
    <row r="4832" spans="1:19" ht="15" customHeight="1" x14ac:dyDescent="0.25">
      <c r="A4832" s="116"/>
      <c r="B4832" s="65"/>
      <c r="C4832" s="65"/>
      <c r="D4832" s="66"/>
      <c r="E4832" s="67"/>
      <c r="F4832" s="65"/>
      <c r="G4832" s="66"/>
      <c r="J4832" s="65"/>
      <c r="K4832" s="65"/>
      <c r="L4832" s="66"/>
      <c r="M4832" s="65"/>
      <c r="N4832" s="65"/>
      <c r="O4832" s="65"/>
      <c r="P4832" s="66"/>
      <c r="Q4832" s="31">
        <f t="shared" si="150"/>
        <v>9999</v>
      </c>
      <c r="R4832" s="31" t="str">
        <f t="shared" si="151"/>
        <v/>
      </c>
      <c r="S4832" s="29">
        <f>IF($Q4832&lt;Parâmetros!$E$19,$G4832-1,$G4832)</f>
        <v>0</v>
      </c>
    </row>
    <row r="4833" spans="1:19" ht="15" customHeight="1" x14ac:dyDescent="0.25">
      <c r="A4833" s="116"/>
      <c r="B4833" s="65"/>
      <c r="C4833" s="65"/>
      <c r="D4833" s="66"/>
      <c r="E4833" s="67"/>
      <c r="F4833" s="65"/>
      <c r="G4833" s="66"/>
      <c r="J4833" s="65"/>
      <c r="K4833" s="65"/>
      <c r="L4833" s="66"/>
      <c r="M4833" s="65"/>
      <c r="N4833" s="65"/>
      <c r="O4833" s="65"/>
      <c r="P4833" s="66"/>
      <c r="Q4833" s="31">
        <f t="shared" si="150"/>
        <v>9999</v>
      </c>
      <c r="R4833" s="31" t="str">
        <f t="shared" si="151"/>
        <v/>
      </c>
      <c r="S4833" s="29">
        <f>IF($Q4833&lt;Parâmetros!$E$19,$G4833-1,$G4833)</f>
        <v>0</v>
      </c>
    </row>
    <row r="4834" spans="1:19" ht="15" customHeight="1" x14ac:dyDescent="0.25">
      <c r="A4834" s="116"/>
      <c r="B4834" s="65"/>
      <c r="C4834" s="65"/>
      <c r="D4834" s="66"/>
      <c r="E4834" s="67"/>
      <c r="F4834" s="65"/>
      <c r="G4834" s="66"/>
      <c r="J4834" s="65"/>
      <c r="K4834" s="65"/>
      <c r="L4834" s="66"/>
      <c r="M4834" s="65"/>
      <c r="N4834" s="65"/>
      <c r="O4834" s="65"/>
      <c r="P4834" s="66"/>
      <c r="Q4834" s="31">
        <f t="shared" si="150"/>
        <v>9999</v>
      </c>
      <c r="R4834" s="31" t="str">
        <f t="shared" si="151"/>
        <v/>
      </c>
      <c r="S4834" s="29">
        <f>IF($Q4834&lt;Parâmetros!$E$19,$G4834-1,$G4834)</f>
        <v>0</v>
      </c>
    </row>
    <row r="4835" spans="1:19" x14ac:dyDescent="0.25">
      <c r="A4835" s="116"/>
      <c r="B4835" s="65"/>
      <c r="C4835" s="65"/>
      <c r="D4835" s="66"/>
      <c r="E4835" s="67"/>
      <c r="F4835" s="65"/>
      <c r="G4835" s="66"/>
      <c r="J4835" s="65"/>
      <c r="K4835" s="65"/>
      <c r="L4835" s="66"/>
      <c r="M4835" s="65"/>
      <c r="N4835" s="65"/>
      <c r="O4835" s="65"/>
      <c r="P4835" s="66"/>
      <c r="Q4835" s="31">
        <f t="shared" si="150"/>
        <v>9999</v>
      </c>
      <c r="R4835" s="31" t="str">
        <f t="shared" si="151"/>
        <v/>
      </c>
      <c r="S4835" s="29">
        <f>IF($Q4835&lt;Parâmetros!$E$19,$G4835-1,$G4835)</f>
        <v>0</v>
      </c>
    </row>
    <row r="4836" spans="1:19" x14ac:dyDescent="0.25">
      <c r="A4836" s="116"/>
      <c r="B4836" s="65"/>
      <c r="C4836" s="65"/>
      <c r="D4836" s="66"/>
      <c r="E4836" s="67"/>
      <c r="F4836" s="65"/>
      <c r="G4836" s="66"/>
      <c r="J4836" s="65"/>
      <c r="K4836" s="65"/>
      <c r="L4836" s="66"/>
      <c r="M4836" s="65"/>
      <c r="N4836" s="65"/>
      <c r="O4836" s="65"/>
      <c r="P4836" s="66"/>
      <c r="Q4836" s="31">
        <f t="shared" si="150"/>
        <v>9999</v>
      </c>
      <c r="R4836" s="31" t="str">
        <f t="shared" si="151"/>
        <v/>
      </c>
      <c r="S4836" s="29">
        <f>IF($Q4836&lt;Parâmetros!$E$19,$G4836-1,$G4836)</f>
        <v>0</v>
      </c>
    </row>
    <row r="4837" spans="1:19" x14ac:dyDescent="0.25">
      <c r="A4837" s="116"/>
      <c r="B4837" s="65"/>
      <c r="C4837" s="65"/>
      <c r="D4837" s="66"/>
      <c r="E4837" s="67"/>
      <c r="F4837" s="65"/>
      <c r="G4837" s="66"/>
      <c r="J4837" s="65"/>
      <c r="K4837" s="65"/>
      <c r="L4837" s="66"/>
      <c r="M4837" s="65"/>
      <c r="N4837" s="65"/>
      <c r="O4837" s="65"/>
      <c r="P4837" s="66"/>
      <c r="Q4837" s="31">
        <f t="shared" si="150"/>
        <v>9999</v>
      </c>
      <c r="R4837" s="31" t="str">
        <f t="shared" si="151"/>
        <v/>
      </c>
      <c r="S4837" s="29">
        <f>IF($Q4837&lt;Parâmetros!$E$19,$G4837-1,$G4837)</f>
        <v>0</v>
      </c>
    </row>
    <row r="4838" spans="1:19" x14ac:dyDescent="0.25">
      <c r="A4838" s="116"/>
      <c r="B4838" s="65"/>
      <c r="C4838" s="65"/>
      <c r="D4838" s="66"/>
      <c r="E4838" s="67"/>
      <c r="F4838" s="65"/>
      <c r="G4838" s="66"/>
      <c r="J4838" s="65"/>
      <c r="K4838" s="65"/>
      <c r="L4838" s="66"/>
      <c r="M4838" s="65"/>
      <c r="N4838" s="65"/>
      <c r="O4838" s="65"/>
      <c r="P4838" s="66"/>
      <c r="Q4838" s="31">
        <f t="shared" si="150"/>
        <v>9999</v>
      </c>
      <c r="R4838" s="31" t="str">
        <f t="shared" si="151"/>
        <v/>
      </c>
      <c r="S4838" s="29">
        <f>IF($Q4838&lt;Parâmetros!$E$19,$G4838-1,$G4838)</f>
        <v>0</v>
      </c>
    </row>
    <row r="4839" spans="1:19" x14ac:dyDescent="0.25">
      <c r="A4839" s="116"/>
      <c r="B4839" s="65"/>
      <c r="C4839" s="65"/>
      <c r="D4839" s="66"/>
      <c r="E4839" s="67"/>
      <c r="F4839" s="65"/>
      <c r="G4839" s="66"/>
      <c r="J4839" s="65"/>
      <c r="K4839" s="65"/>
      <c r="L4839" s="66"/>
      <c r="M4839" s="65"/>
      <c r="N4839" s="65"/>
      <c r="O4839" s="65"/>
      <c r="P4839" s="66"/>
      <c r="Q4839" s="31">
        <f t="shared" si="150"/>
        <v>9999</v>
      </c>
      <c r="R4839" s="31" t="str">
        <f t="shared" si="151"/>
        <v/>
      </c>
      <c r="S4839" s="29">
        <f>IF($Q4839&lt;Parâmetros!$E$19,$G4839-1,$G4839)</f>
        <v>0</v>
      </c>
    </row>
    <row r="4840" spans="1:19" x14ac:dyDescent="0.25">
      <c r="A4840" s="116"/>
      <c r="B4840" s="65"/>
      <c r="C4840" s="65"/>
      <c r="D4840" s="66"/>
      <c r="E4840" s="67"/>
      <c r="F4840" s="65"/>
      <c r="G4840" s="66"/>
      <c r="J4840" s="65"/>
      <c r="K4840" s="65"/>
      <c r="L4840" s="66"/>
      <c r="M4840" s="65"/>
      <c r="N4840" s="65"/>
      <c r="O4840" s="65"/>
      <c r="P4840" s="66"/>
      <c r="Q4840" s="31">
        <f t="shared" si="150"/>
        <v>9999</v>
      </c>
      <c r="R4840" s="31" t="str">
        <f t="shared" si="151"/>
        <v/>
      </c>
      <c r="S4840" s="29">
        <f>IF($Q4840&lt;Parâmetros!$E$19,$G4840-1,$G4840)</f>
        <v>0</v>
      </c>
    </row>
    <row r="4841" spans="1:19" x14ac:dyDescent="0.25">
      <c r="A4841" s="116"/>
      <c r="B4841" s="65"/>
      <c r="C4841" s="65"/>
      <c r="D4841" s="66"/>
      <c r="E4841" s="67"/>
      <c r="F4841" s="65"/>
      <c r="G4841" s="66"/>
      <c r="J4841" s="65"/>
      <c r="K4841" s="65"/>
      <c r="L4841" s="66"/>
      <c r="M4841" s="65"/>
      <c r="N4841" s="65"/>
      <c r="O4841" s="65"/>
      <c r="P4841" s="66"/>
      <c r="Q4841" s="31">
        <f t="shared" si="150"/>
        <v>9999</v>
      </c>
      <c r="R4841" s="31" t="str">
        <f t="shared" si="151"/>
        <v/>
      </c>
      <c r="S4841" s="29">
        <f>IF($Q4841&lt;Parâmetros!$E$19,$G4841-1,$G4841)</f>
        <v>0</v>
      </c>
    </row>
    <row r="4842" spans="1:19" x14ac:dyDescent="0.25">
      <c r="A4842" s="116"/>
      <c r="B4842" s="65"/>
      <c r="C4842" s="65"/>
      <c r="D4842" s="66"/>
      <c r="E4842" s="67"/>
      <c r="F4842" s="65"/>
      <c r="G4842" s="66"/>
      <c r="J4842" s="65"/>
      <c r="K4842" s="65"/>
      <c r="L4842" s="66"/>
      <c r="M4842" s="65"/>
      <c r="N4842" s="65"/>
      <c r="O4842" s="65"/>
      <c r="P4842" s="66"/>
      <c r="Q4842" s="31">
        <f t="shared" si="150"/>
        <v>9999</v>
      </c>
      <c r="R4842" s="31" t="str">
        <f t="shared" si="151"/>
        <v/>
      </c>
      <c r="S4842" s="29">
        <f>IF($Q4842&lt;Parâmetros!$E$19,$G4842-1,$G4842)</f>
        <v>0</v>
      </c>
    </row>
    <row r="4843" spans="1:19" x14ac:dyDescent="0.25">
      <c r="A4843" s="116"/>
      <c r="B4843" s="65"/>
      <c r="C4843" s="65"/>
      <c r="D4843" s="66"/>
      <c r="E4843" s="67"/>
      <c r="F4843" s="65"/>
      <c r="G4843" s="66"/>
      <c r="J4843" s="65"/>
      <c r="K4843" s="65"/>
      <c r="L4843" s="66"/>
      <c r="M4843" s="65"/>
      <c r="N4843" s="65"/>
      <c r="O4843" s="65"/>
      <c r="P4843" s="66"/>
      <c r="Q4843" s="31">
        <f t="shared" si="150"/>
        <v>9999</v>
      </c>
      <c r="R4843" s="31" t="str">
        <f t="shared" si="151"/>
        <v/>
      </c>
      <c r="S4843" s="29">
        <f>IF($Q4843&lt;Parâmetros!$E$19,$G4843-1,$G4843)</f>
        <v>0</v>
      </c>
    </row>
    <row r="4844" spans="1:19" x14ac:dyDescent="0.25">
      <c r="A4844" s="116"/>
      <c r="B4844" s="65"/>
      <c r="C4844" s="65"/>
      <c r="D4844" s="66"/>
      <c r="E4844" s="67"/>
      <c r="F4844" s="65"/>
      <c r="G4844" s="66"/>
      <c r="J4844" s="65"/>
      <c r="K4844" s="65"/>
      <c r="L4844" s="66"/>
      <c r="M4844" s="65"/>
      <c r="N4844" s="65"/>
      <c r="O4844" s="65"/>
      <c r="P4844" s="66"/>
      <c r="Q4844" s="31">
        <f t="shared" si="150"/>
        <v>9999</v>
      </c>
      <c r="R4844" s="31" t="str">
        <f t="shared" si="151"/>
        <v/>
      </c>
      <c r="S4844" s="29">
        <f>IF($Q4844&lt;Parâmetros!$E$19,$G4844-1,$G4844)</f>
        <v>0</v>
      </c>
    </row>
    <row r="4845" spans="1:19" x14ac:dyDescent="0.25">
      <c r="A4845" s="116"/>
      <c r="B4845" s="65"/>
      <c r="C4845" s="65"/>
      <c r="D4845" s="66"/>
      <c r="E4845" s="67"/>
      <c r="F4845" s="65"/>
      <c r="G4845" s="66"/>
      <c r="J4845" s="65"/>
      <c r="K4845" s="65"/>
      <c r="L4845" s="66"/>
      <c r="M4845" s="65"/>
      <c r="N4845" s="65"/>
      <c r="O4845" s="65"/>
      <c r="P4845" s="66"/>
      <c r="Q4845" s="31">
        <f t="shared" si="150"/>
        <v>9999</v>
      </c>
      <c r="R4845" s="31" t="str">
        <f t="shared" si="151"/>
        <v/>
      </c>
      <c r="S4845" s="29">
        <f>IF($Q4845&lt;Parâmetros!$E$19,$G4845-1,$G4845)</f>
        <v>0</v>
      </c>
    </row>
    <row r="4846" spans="1:19" x14ac:dyDescent="0.25">
      <c r="A4846" s="116"/>
      <c r="B4846" s="65"/>
      <c r="C4846" s="65"/>
      <c r="D4846" s="66"/>
      <c r="E4846" s="67"/>
      <c r="F4846" s="65"/>
      <c r="G4846" s="66"/>
      <c r="J4846" s="65"/>
      <c r="K4846" s="65"/>
      <c r="L4846" s="66"/>
      <c r="M4846" s="65"/>
      <c r="O4846" s="65"/>
      <c r="P4846" s="66"/>
      <c r="Q4846" s="31">
        <f t="shared" si="150"/>
        <v>9999</v>
      </c>
      <c r="R4846" s="31" t="str">
        <f t="shared" si="151"/>
        <v/>
      </c>
      <c r="S4846" s="29">
        <f>IF($Q4846&lt;Parâmetros!$E$19,$G4846-1,$G4846)</f>
        <v>0</v>
      </c>
    </row>
    <row r="4847" spans="1:19" x14ac:dyDescent="0.25">
      <c r="A4847" s="116"/>
      <c r="B4847" s="65"/>
      <c r="C4847" s="65"/>
      <c r="D4847" s="66"/>
      <c r="E4847" s="67"/>
      <c r="F4847" s="65"/>
      <c r="G4847" s="66"/>
      <c r="J4847" s="65"/>
      <c r="K4847" s="65"/>
      <c r="L4847" s="66"/>
      <c r="M4847" s="65"/>
      <c r="O4847" s="65"/>
      <c r="P4847" s="66"/>
      <c r="Q4847" s="31">
        <f t="shared" si="150"/>
        <v>9999</v>
      </c>
      <c r="R4847" s="31" t="str">
        <f t="shared" si="151"/>
        <v/>
      </c>
      <c r="S4847" s="29">
        <f>IF($Q4847&lt;Parâmetros!$E$19,$G4847-1,$G4847)</f>
        <v>0</v>
      </c>
    </row>
    <row r="4848" spans="1:19" x14ac:dyDescent="0.25">
      <c r="A4848" s="116"/>
      <c r="B4848" s="65"/>
      <c r="C4848" s="65"/>
      <c r="D4848" s="66"/>
      <c r="E4848" s="67"/>
      <c r="F4848" s="65"/>
      <c r="G4848" s="66"/>
      <c r="J4848" s="65"/>
      <c r="K4848" s="65"/>
      <c r="L4848" s="66"/>
      <c r="M4848" s="65"/>
      <c r="N4848" s="65"/>
      <c r="O4848" s="65"/>
      <c r="P4848" s="66"/>
      <c r="Q4848" s="31">
        <f t="shared" si="150"/>
        <v>9999</v>
      </c>
      <c r="R4848" s="31" t="str">
        <f t="shared" si="151"/>
        <v/>
      </c>
      <c r="S4848" s="29">
        <f>IF($Q4848&lt;Parâmetros!$E$19,$G4848-1,$G4848)</f>
        <v>0</v>
      </c>
    </row>
    <row r="4849" spans="1:19" x14ac:dyDescent="0.25">
      <c r="A4849" s="116"/>
      <c r="B4849" s="65"/>
      <c r="C4849" s="65"/>
      <c r="D4849" s="66"/>
      <c r="E4849" s="67"/>
      <c r="F4849" s="65"/>
      <c r="G4849" s="66"/>
      <c r="J4849" s="65"/>
      <c r="K4849" s="65"/>
      <c r="L4849" s="66"/>
      <c r="M4849" s="65"/>
      <c r="N4849" s="65"/>
      <c r="O4849" s="65"/>
      <c r="P4849" s="66"/>
      <c r="Q4849" s="31">
        <f t="shared" si="150"/>
        <v>9999</v>
      </c>
      <c r="R4849" s="31" t="str">
        <f t="shared" si="151"/>
        <v/>
      </c>
      <c r="S4849" s="29">
        <f>IF($Q4849&lt;Parâmetros!$E$19,$G4849-1,$G4849)</f>
        <v>0</v>
      </c>
    </row>
    <row r="4850" spans="1:19" x14ac:dyDescent="0.25">
      <c r="A4850" s="116"/>
      <c r="B4850" s="65"/>
      <c r="C4850" s="65"/>
      <c r="D4850" s="66"/>
      <c r="E4850" s="67"/>
      <c r="F4850" s="65"/>
      <c r="G4850" s="66"/>
      <c r="J4850" s="65"/>
      <c r="K4850" s="65"/>
      <c r="L4850" s="66"/>
      <c r="M4850" s="65"/>
      <c r="O4850" s="65"/>
      <c r="P4850" s="66"/>
      <c r="Q4850" s="31">
        <f t="shared" si="150"/>
        <v>9999</v>
      </c>
      <c r="R4850" s="31" t="str">
        <f t="shared" si="151"/>
        <v/>
      </c>
      <c r="S4850" s="29">
        <f>IF($Q4850&lt;Parâmetros!$E$19,$G4850-1,$G4850)</f>
        <v>0</v>
      </c>
    </row>
    <row r="4851" spans="1:19" x14ac:dyDescent="0.25">
      <c r="A4851" s="116"/>
      <c r="B4851" s="65"/>
      <c r="C4851" s="65"/>
      <c r="D4851" s="66"/>
      <c r="E4851" s="67"/>
      <c r="F4851" s="65"/>
      <c r="G4851" s="66"/>
      <c r="J4851" s="65"/>
      <c r="K4851" s="65"/>
      <c r="L4851" s="66"/>
      <c r="M4851" s="65"/>
      <c r="O4851" s="65"/>
      <c r="P4851" s="66"/>
      <c r="Q4851" s="31">
        <f t="shared" si="150"/>
        <v>9999</v>
      </c>
      <c r="R4851" s="31" t="str">
        <f t="shared" si="151"/>
        <v/>
      </c>
      <c r="S4851" s="29">
        <f>IF($Q4851&lt;Parâmetros!$E$19,$G4851-1,$G4851)</f>
        <v>0</v>
      </c>
    </row>
    <row r="4852" spans="1:19" x14ac:dyDescent="0.25">
      <c r="A4852" s="116"/>
      <c r="B4852" s="65"/>
      <c r="C4852" s="65"/>
      <c r="D4852" s="66"/>
      <c r="E4852" s="67"/>
      <c r="F4852" s="65"/>
      <c r="G4852" s="66"/>
      <c r="J4852" s="65"/>
      <c r="K4852" s="65"/>
      <c r="L4852" s="66"/>
      <c r="M4852" s="65"/>
      <c r="O4852" s="65"/>
      <c r="P4852" s="66"/>
      <c r="Q4852" s="31">
        <f t="shared" si="150"/>
        <v>9999</v>
      </c>
      <c r="R4852" s="31" t="str">
        <f t="shared" si="151"/>
        <v/>
      </c>
      <c r="S4852" s="29">
        <f>IF($Q4852&lt;Parâmetros!$E$19,$G4852-1,$G4852)</f>
        <v>0</v>
      </c>
    </row>
    <row r="4853" spans="1:19" x14ac:dyDescent="0.25">
      <c r="A4853" s="116"/>
      <c r="B4853" s="65"/>
      <c r="C4853" s="65"/>
      <c r="D4853" s="66"/>
      <c r="E4853" s="67"/>
      <c r="F4853" s="65"/>
      <c r="G4853" s="66"/>
      <c r="J4853" s="65"/>
      <c r="K4853" s="65"/>
      <c r="L4853" s="66"/>
      <c r="M4853" s="65"/>
      <c r="O4853" s="65"/>
      <c r="P4853" s="66"/>
      <c r="Q4853" s="31">
        <f t="shared" si="150"/>
        <v>9999</v>
      </c>
      <c r="R4853" s="31" t="str">
        <f t="shared" si="151"/>
        <v/>
      </c>
      <c r="S4853" s="29">
        <f>IF($Q4853&lt;Parâmetros!$E$19,$G4853-1,$G4853)</f>
        <v>0</v>
      </c>
    </row>
    <row r="4854" spans="1:19" x14ac:dyDescent="0.25">
      <c r="A4854" s="116"/>
      <c r="B4854" s="65"/>
      <c r="C4854" s="65"/>
      <c r="D4854" s="66"/>
      <c r="E4854" s="67"/>
      <c r="F4854" s="65"/>
      <c r="G4854" s="66"/>
      <c r="J4854" s="65"/>
      <c r="K4854" s="65"/>
      <c r="L4854" s="66"/>
      <c r="M4854" s="65"/>
      <c r="O4854" s="65"/>
      <c r="P4854" s="66"/>
      <c r="Q4854" s="31">
        <f t="shared" si="150"/>
        <v>9999</v>
      </c>
      <c r="R4854" s="31" t="str">
        <f t="shared" si="151"/>
        <v/>
      </c>
      <c r="S4854" s="29">
        <f>IF($Q4854&lt;Parâmetros!$E$19,$G4854-1,$G4854)</f>
        <v>0</v>
      </c>
    </row>
    <row r="4855" spans="1:19" x14ac:dyDescent="0.25">
      <c r="A4855" s="116"/>
      <c r="B4855" s="65"/>
      <c r="C4855" s="65"/>
      <c r="D4855" s="66"/>
      <c r="E4855" s="67"/>
      <c r="F4855" s="65"/>
      <c r="G4855" s="66"/>
      <c r="J4855" s="65"/>
      <c r="K4855" s="65"/>
      <c r="L4855" s="66"/>
      <c r="M4855" s="65"/>
      <c r="O4855" s="65"/>
      <c r="P4855" s="66"/>
      <c r="Q4855" s="31">
        <f t="shared" si="150"/>
        <v>9999</v>
      </c>
      <c r="R4855" s="31" t="str">
        <f t="shared" si="151"/>
        <v/>
      </c>
      <c r="S4855" s="29">
        <f>IF($Q4855&lt;Parâmetros!$E$19,$G4855-1,$G4855)</f>
        <v>0</v>
      </c>
    </row>
    <row r="4856" spans="1:19" x14ac:dyDescent="0.25">
      <c r="A4856" s="116"/>
      <c r="B4856" s="65"/>
      <c r="C4856" s="65"/>
      <c r="D4856" s="66"/>
      <c r="E4856" s="67"/>
      <c r="F4856" s="65"/>
      <c r="G4856" s="66"/>
      <c r="J4856" s="65"/>
      <c r="K4856" s="65"/>
      <c r="L4856" s="66"/>
      <c r="M4856" s="65"/>
      <c r="O4856" s="65"/>
      <c r="P4856" s="66"/>
      <c r="Q4856" s="31">
        <f t="shared" si="150"/>
        <v>9999</v>
      </c>
      <c r="R4856" s="31" t="str">
        <f t="shared" si="151"/>
        <v/>
      </c>
      <c r="S4856" s="29">
        <f>IF($Q4856&lt;Parâmetros!$E$19,$G4856-1,$G4856)</f>
        <v>0</v>
      </c>
    </row>
    <row r="4857" spans="1:19" x14ac:dyDescent="0.25">
      <c r="A4857" s="116"/>
      <c r="B4857" s="65"/>
      <c r="C4857" s="65"/>
      <c r="D4857" s="66"/>
      <c r="E4857" s="67"/>
      <c r="F4857" s="65"/>
      <c r="G4857" s="66"/>
      <c r="J4857" s="65"/>
      <c r="K4857" s="65"/>
      <c r="L4857" s="66"/>
      <c r="M4857" s="65"/>
      <c r="N4857" s="65"/>
      <c r="O4857" s="65"/>
      <c r="P4857" s="66"/>
      <c r="Q4857" s="31">
        <f t="shared" si="150"/>
        <v>9999</v>
      </c>
      <c r="R4857" s="31" t="str">
        <f t="shared" si="151"/>
        <v/>
      </c>
      <c r="S4857" s="29">
        <f>IF($Q4857&lt;Parâmetros!$E$19,$G4857-1,$G4857)</f>
        <v>0</v>
      </c>
    </row>
    <row r="4858" spans="1:19" x14ac:dyDescent="0.25">
      <c r="A4858" s="116"/>
      <c r="B4858" s="65"/>
      <c r="C4858" s="65"/>
      <c r="D4858" s="66"/>
      <c r="E4858" s="67"/>
      <c r="F4858" s="65"/>
      <c r="G4858" s="66"/>
      <c r="J4858" s="65"/>
      <c r="K4858" s="65"/>
      <c r="L4858" s="66"/>
      <c r="M4858" s="65"/>
      <c r="N4858" s="65"/>
      <c r="O4858" s="65"/>
      <c r="P4858" s="66"/>
      <c r="Q4858" s="31">
        <f t="shared" si="150"/>
        <v>9999</v>
      </c>
      <c r="R4858" s="31" t="str">
        <f t="shared" si="151"/>
        <v/>
      </c>
      <c r="S4858" s="29">
        <f>IF($Q4858&lt;Parâmetros!$E$19,$G4858-1,$G4858)</f>
        <v>0</v>
      </c>
    </row>
    <row r="4859" spans="1:19" x14ac:dyDescent="0.25">
      <c r="A4859" s="116"/>
      <c r="B4859" s="65"/>
      <c r="C4859" s="65"/>
      <c r="D4859" s="66"/>
      <c r="E4859" s="67"/>
      <c r="F4859" s="65"/>
      <c r="G4859" s="66"/>
      <c r="J4859" s="65"/>
      <c r="K4859" s="65"/>
      <c r="L4859" s="66"/>
      <c r="M4859" s="65"/>
      <c r="O4859" s="65"/>
      <c r="P4859" s="66"/>
      <c r="Q4859" s="31">
        <f t="shared" si="150"/>
        <v>9999</v>
      </c>
      <c r="R4859" s="31" t="str">
        <f t="shared" si="151"/>
        <v/>
      </c>
      <c r="S4859" s="29">
        <f>IF($Q4859&lt;Parâmetros!$E$19,$G4859-1,$G4859)</f>
        <v>0</v>
      </c>
    </row>
    <row r="4860" spans="1:19" x14ac:dyDescent="0.25">
      <c r="A4860" s="116"/>
      <c r="B4860" s="65"/>
      <c r="C4860" s="65"/>
      <c r="D4860" s="66"/>
      <c r="E4860" s="67"/>
      <c r="F4860" s="65"/>
      <c r="G4860" s="66"/>
      <c r="J4860" s="65"/>
      <c r="K4860" s="65"/>
      <c r="L4860" s="66"/>
      <c r="M4860" s="65"/>
      <c r="O4860" s="65"/>
      <c r="P4860" s="66"/>
      <c r="Q4860" s="31">
        <f t="shared" ref="Q4860:Q4923" si="152">IFERROR(VALUE(LEFT($J4860,2))*60+VALUE(MID($J4860,4,2)),9999)</f>
        <v>9999</v>
      </c>
      <c r="R4860" s="31" t="str">
        <f t="shared" ref="R4860:R4923" si="153">IFERROR(VALUE(LEFT($K4860,2))*60+VALUE(MID($K4860,4,2)),"")</f>
        <v/>
      </c>
      <c r="S4860" s="29">
        <f>IF($Q4860&lt;Parâmetros!$E$19,$G4860-1,$G4860)</f>
        <v>0</v>
      </c>
    </row>
    <row r="4861" spans="1:19" x14ac:dyDescent="0.25">
      <c r="A4861" s="116"/>
      <c r="B4861" s="65"/>
      <c r="C4861" s="65"/>
      <c r="D4861" s="66"/>
      <c r="E4861" s="67"/>
      <c r="F4861" s="65"/>
      <c r="G4861" s="66"/>
      <c r="J4861" s="65"/>
      <c r="K4861" s="65"/>
      <c r="L4861" s="66"/>
      <c r="M4861" s="65"/>
      <c r="O4861" s="65"/>
      <c r="P4861" s="66"/>
      <c r="Q4861" s="31">
        <f t="shared" si="152"/>
        <v>9999</v>
      </c>
      <c r="R4861" s="31" t="str">
        <f t="shared" si="153"/>
        <v/>
      </c>
      <c r="S4861" s="29">
        <f>IF($Q4861&lt;Parâmetros!$E$19,$G4861-1,$G4861)</f>
        <v>0</v>
      </c>
    </row>
    <row r="4862" spans="1:19" x14ac:dyDescent="0.25">
      <c r="A4862" s="116"/>
      <c r="B4862" s="65"/>
      <c r="C4862" s="65"/>
      <c r="D4862" s="66"/>
      <c r="E4862" s="67"/>
      <c r="F4862" s="65"/>
      <c r="G4862" s="66"/>
      <c r="J4862" s="65"/>
      <c r="K4862" s="65"/>
      <c r="L4862" s="66"/>
      <c r="M4862" s="65"/>
      <c r="N4862" s="65"/>
      <c r="O4862" s="65"/>
      <c r="P4862" s="66"/>
      <c r="Q4862" s="31">
        <f t="shared" si="152"/>
        <v>9999</v>
      </c>
      <c r="R4862" s="31" t="str">
        <f t="shared" si="153"/>
        <v/>
      </c>
      <c r="S4862" s="29">
        <f>IF($Q4862&lt;Parâmetros!$E$19,$G4862-1,$G4862)</f>
        <v>0</v>
      </c>
    </row>
    <row r="4863" spans="1:19" x14ac:dyDescent="0.25">
      <c r="A4863" s="116"/>
      <c r="B4863" s="65"/>
      <c r="C4863" s="65"/>
      <c r="D4863" s="66"/>
      <c r="E4863" s="67"/>
      <c r="F4863" s="65"/>
      <c r="G4863" s="66"/>
      <c r="J4863" s="65"/>
      <c r="K4863" s="65"/>
      <c r="L4863" s="66"/>
      <c r="M4863" s="65"/>
      <c r="O4863" s="65"/>
      <c r="P4863" s="66"/>
      <c r="Q4863" s="31">
        <f t="shared" si="152"/>
        <v>9999</v>
      </c>
      <c r="R4863" s="31" t="str">
        <f t="shared" si="153"/>
        <v/>
      </c>
      <c r="S4863" s="29">
        <f>IF($Q4863&lt;Parâmetros!$E$19,$G4863-1,$G4863)</f>
        <v>0</v>
      </c>
    </row>
    <row r="4864" spans="1:19" x14ac:dyDescent="0.25">
      <c r="A4864" s="116"/>
      <c r="B4864" s="65"/>
      <c r="C4864" s="65"/>
      <c r="D4864" s="66"/>
      <c r="E4864" s="67"/>
      <c r="F4864" s="65"/>
      <c r="G4864" s="66"/>
      <c r="J4864" s="65"/>
      <c r="K4864" s="65"/>
      <c r="L4864" s="66"/>
      <c r="M4864" s="65"/>
      <c r="O4864" s="65"/>
      <c r="P4864" s="66"/>
      <c r="Q4864" s="31">
        <f t="shared" si="152"/>
        <v>9999</v>
      </c>
      <c r="R4864" s="31" t="str">
        <f t="shared" si="153"/>
        <v/>
      </c>
      <c r="S4864" s="29">
        <f>IF($Q4864&lt;Parâmetros!$E$19,$G4864-1,$G4864)</f>
        <v>0</v>
      </c>
    </row>
    <row r="4865" spans="1:19" x14ac:dyDescent="0.25">
      <c r="A4865" s="116"/>
      <c r="B4865" s="65"/>
      <c r="C4865" s="65"/>
      <c r="D4865" s="66"/>
      <c r="E4865" s="67"/>
      <c r="F4865" s="65"/>
      <c r="G4865" s="66"/>
      <c r="J4865" s="65"/>
      <c r="K4865" s="65"/>
      <c r="L4865" s="66"/>
      <c r="M4865" s="65"/>
      <c r="O4865" s="65"/>
      <c r="P4865" s="66"/>
      <c r="Q4865" s="31">
        <f t="shared" si="152"/>
        <v>9999</v>
      </c>
      <c r="R4865" s="31" t="str">
        <f t="shared" si="153"/>
        <v/>
      </c>
      <c r="S4865" s="29">
        <f>IF($Q4865&lt;Parâmetros!$E$19,$G4865-1,$G4865)</f>
        <v>0</v>
      </c>
    </row>
    <row r="4866" spans="1:19" x14ac:dyDescent="0.25">
      <c r="A4866" s="116"/>
      <c r="B4866" s="65"/>
      <c r="C4866" s="65"/>
      <c r="D4866" s="66"/>
      <c r="E4866" s="67"/>
      <c r="F4866" s="65"/>
      <c r="G4866" s="66"/>
      <c r="J4866" s="65"/>
      <c r="K4866" s="65"/>
      <c r="L4866" s="66"/>
      <c r="M4866" s="65"/>
      <c r="O4866" s="65"/>
      <c r="P4866" s="66"/>
      <c r="Q4866" s="31">
        <f t="shared" si="152"/>
        <v>9999</v>
      </c>
      <c r="R4866" s="31" t="str">
        <f t="shared" si="153"/>
        <v/>
      </c>
      <c r="S4866" s="29">
        <f>IF($Q4866&lt;Parâmetros!$E$19,$G4866-1,$G4866)</f>
        <v>0</v>
      </c>
    </row>
    <row r="4867" spans="1:19" x14ac:dyDescent="0.25">
      <c r="A4867" s="116"/>
      <c r="B4867" s="65"/>
      <c r="C4867" s="65"/>
      <c r="D4867" s="66"/>
      <c r="E4867" s="67"/>
      <c r="F4867" s="65"/>
      <c r="G4867" s="66"/>
      <c r="J4867" s="65"/>
      <c r="K4867" s="65"/>
      <c r="L4867" s="66"/>
      <c r="M4867" s="65"/>
      <c r="N4867" s="65"/>
      <c r="O4867" s="65"/>
      <c r="P4867" s="66"/>
      <c r="Q4867" s="31">
        <f t="shared" si="152"/>
        <v>9999</v>
      </c>
      <c r="R4867" s="31" t="str">
        <f t="shared" si="153"/>
        <v/>
      </c>
      <c r="S4867" s="29">
        <f>IF($Q4867&lt;Parâmetros!$E$19,$G4867-1,$G4867)</f>
        <v>0</v>
      </c>
    </row>
    <row r="4868" spans="1:19" x14ac:dyDescent="0.25">
      <c r="A4868" s="116"/>
      <c r="B4868" s="65"/>
      <c r="C4868" s="65"/>
      <c r="D4868" s="66"/>
      <c r="E4868" s="67"/>
      <c r="F4868" s="65"/>
      <c r="G4868" s="66"/>
      <c r="J4868" s="65"/>
      <c r="K4868" s="65"/>
      <c r="L4868" s="66"/>
      <c r="M4868" s="65"/>
      <c r="N4868" s="65"/>
      <c r="O4868" s="65"/>
      <c r="P4868" s="66"/>
      <c r="Q4868" s="31">
        <f t="shared" si="152"/>
        <v>9999</v>
      </c>
      <c r="R4868" s="31" t="str">
        <f t="shared" si="153"/>
        <v/>
      </c>
      <c r="S4868" s="29">
        <f>IF($Q4868&lt;Parâmetros!$E$19,$G4868-1,$G4868)</f>
        <v>0</v>
      </c>
    </row>
    <row r="4869" spans="1:19" x14ac:dyDescent="0.25">
      <c r="A4869" s="116"/>
      <c r="B4869" s="65"/>
      <c r="C4869" s="65"/>
      <c r="D4869" s="66"/>
      <c r="E4869" s="67"/>
      <c r="F4869" s="65"/>
      <c r="G4869" s="66"/>
      <c r="J4869" s="65"/>
      <c r="K4869" s="65"/>
      <c r="L4869" s="66"/>
      <c r="M4869" s="65"/>
      <c r="O4869" s="65"/>
      <c r="P4869" s="66"/>
      <c r="Q4869" s="31">
        <f t="shared" si="152"/>
        <v>9999</v>
      </c>
      <c r="R4869" s="31" t="str">
        <f t="shared" si="153"/>
        <v/>
      </c>
      <c r="S4869" s="29">
        <f>IF($Q4869&lt;Parâmetros!$E$19,$G4869-1,$G4869)</f>
        <v>0</v>
      </c>
    </row>
    <row r="4870" spans="1:19" x14ac:dyDescent="0.25">
      <c r="A4870" s="116"/>
      <c r="B4870" s="65"/>
      <c r="C4870" s="65"/>
      <c r="D4870" s="66"/>
      <c r="E4870" s="67"/>
      <c r="F4870" s="65"/>
      <c r="G4870" s="66"/>
      <c r="J4870" s="65"/>
      <c r="K4870" s="65"/>
      <c r="L4870" s="66"/>
      <c r="M4870" s="65"/>
      <c r="O4870" s="65"/>
      <c r="P4870" s="66"/>
      <c r="Q4870" s="31">
        <f t="shared" si="152"/>
        <v>9999</v>
      </c>
      <c r="R4870" s="31" t="str">
        <f t="shared" si="153"/>
        <v/>
      </c>
      <c r="S4870" s="29">
        <f>IF($Q4870&lt;Parâmetros!$E$19,$G4870-1,$G4870)</f>
        <v>0</v>
      </c>
    </row>
    <row r="4871" spans="1:19" x14ac:dyDescent="0.25">
      <c r="A4871" s="116"/>
      <c r="B4871" s="65"/>
      <c r="C4871" s="65"/>
      <c r="D4871" s="66"/>
      <c r="E4871" s="67"/>
      <c r="F4871" s="65"/>
      <c r="G4871" s="66"/>
      <c r="J4871" s="65"/>
      <c r="K4871" s="65"/>
      <c r="L4871" s="66"/>
      <c r="M4871" s="65"/>
      <c r="N4871" s="65"/>
      <c r="O4871" s="65"/>
      <c r="P4871" s="66"/>
      <c r="Q4871" s="31">
        <f t="shared" si="152"/>
        <v>9999</v>
      </c>
      <c r="R4871" s="31" t="str">
        <f t="shared" si="153"/>
        <v/>
      </c>
      <c r="S4871" s="29">
        <f>IF($Q4871&lt;Parâmetros!$E$19,$G4871-1,$G4871)</f>
        <v>0</v>
      </c>
    </row>
    <row r="4872" spans="1:19" x14ac:dyDescent="0.25">
      <c r="A4872" s="116"/>
      <c r="B4872" s="65"/>
      <c r="C4872" s="65"/>
      <c r="D4872" s="66"/>
      <c r="E4872" s="67"/>
      <c r="F4872" s="65"/>
      <c r="G4872" s="66"/>
      <c r="J4872" s="65"/>
      <c r="K4872" s="65"/>
      <c r="L4872" s="66"/>
      <c r="M4872" s="65"/>
      <c r="N4872" s="65"/>
      <c r="O4872" s="65"/>
      <c r="P4872" s="66"/>
      <c r="Q4872" s="31">
        <f t="shared" si="152"/>
        <v>9999</v>
      </c>
      <c r="R4872" s="31" t="str">
        <f t="shared" si="153"/>
        <v/>
      </c>
      <c r="S4872" s="29">
        <f>IF($Q4872&lt;Parâmetros!$E$19,$G4872-1,$G4872)</f>
        <v>0</v>
      </c>
    </row>
    <row r="4873" spans="1:19" x14ac:dyDescent="0.25">
      <c r="A4873" s="116"/>
      <c r="B4873" s="65"/>
      <c r="C4873" s="65"/>
      <c r="D4873" s="66"/>
      <c r="E4873" s="67"/>
      <c r="F4873" s="65"/>
      <c r="G4873" s="66"/>
      <c r="J4873" s="65"/>
      <c r="K4873" s="65"/>
      <c r="L4873" s="66"/>
      <c r="M4873" s="65"/>
      <c r="N4873" s="65"/>
      <c r="O4873" s="65"/>
      <c r="P4873" s="66"/>
      <c r="Q4873" s="31">
        <f t="shared" si="152"/>
        <v>9999</v>
      </c>
      <c r="R4873" s="31" t="str">
        <f t="shared" si="153"/>
        <v/>
      </c>
      <c r="S4873" s="29">
        <f>IF($Q4873&lt;Parâmetros!$E$19,$G4873-1,$G4873)</f>
        <v>0</v>
      </c>
    </row>
    <row r="4874" spans="1:19" x14ac:dyDescent="0.25">
      <c r="A4874" s="116"/>
      <c r="B4874" s="65"/>
      <c r="C4874" s="65"/>
      <c r="D4874" s="66"/>
      <c r="E4874" s="67"/>
      <c r="F4874" s="65"/>
      <c r="G4874" s="66"/>
      <c r="J4874" s="65"/>
      <c r="K4874" s="65"/>
      <c r="L4874" s="66"/>
      <c r="M4874" s="65"/>
      <c r="O4874" s="65"/>
      <c r="P4874" s="66"/>
      <c r="Q4874" s="31">
        <f t="shared" si="152"/>
        <v>9999</v>
      </c>
      <c r="R4874" s="31" t="str">
        <f t="shared" si="153"/>
        <v/>
      </c>
      <c r="S4874" s="29">
        <f>IF($Q4874&lt;Parâmetros!$E$19,$G4874-1,$G4874)</f>
        <v>0</v>
      </c>
    </row>
    <row r="4875" spans="1:19" x14ac:dyDescent="0.25">
      <c r="A4875" s="116"/>
      <c r="B4875" s="65"/>
      <c r="C4875" s="65"/>
      <c r="D4875" s="66"/>
      <c r="E4875" s="67"/>
      <c r="F4875" s="65"/>
      <c r="G4875" s="66"/>
      <c r="J4875" s="65"/>
      <c r="K4875" s="65"/>
      <c r="L4875" s="66"/>
      <c r="M4875" s="65"/>
      <c r="O4875" s="65"/>
      <c r="P4875" s="66"/>
      <c r="Q4875" s="31">
        <f t="shared" si="152"/>
        <v>9999</v>
      </c>
      <c r="R4875" s="31" t="str">
        <f t="shared" si="153"/>
        <v/>
      </c>
      <c r="S4875" s="29">
        <f>IF($Q4875&lt;Parâmetros!$E$19,$G4875-1,$G4875)</f>
        <v>0</v>
      </c>
    </row>
    <row r="4876" spans="1:19" x14ac:dyDescent="0.25">
      <c r="A4876" s="116"/>
      <c r="B4876" s="65"/>
      <c r="C4876" s="65"/>
      <c r="D4876" s="66"/>
      <c r="E4876" s="67"/>
      <c r="F4876" s="65"/>
      <c r="G4876" s="66"/>
      <c r="J4876" s="65"/>
      <c r="K4876" s="65"/>
      <c r="L4876" s="66"/>
      <c r="M4876" s="65"/>
      <c r="O4876" s="65"/>
      <c r="P4876" s="66"/>
      <c r="Q4876" s="31">
        <f t="shared" si="152"/>
        <v>9999</v>
      </c>
      <c r="R4876" s="31" t="str">
        <f t="shared" si="153"/>
        <v/>
      </c>
      <c r="S4876" s="29">
        <f>IF($Q4876&lt;Parâmetros!$E$19,$G4876-1,$G4876)</f>
        <v>0</v>
      </c>
    </row>
    <row r="4877" spans="1:19" x14ac:dyDescent="0.25">
      <c r="A4877" s="116"/>
      <c r="B4877" s="65"/>
      <c r="C4877" s="65"/>
      <c r="D4877" s="66"/>
      <c r="E4877" s="67"/>
      <c r="F4877" s="65"/>
      <c r="G4877" s="66"/>
      <c r="J4877" s="65"/>
      <c r="K4877" s="65"/>
      <c r="L4877" s="66"/>
      <c r="M4877" s="65"/>
      <c r="O4877" s="65"/>
      <c r="P4877" s="66"/>
      <c r="Q4877" s="31">
        <f t="shared" si="152"/>
        <v>9999</v>
      </c>
      <c r="R4877" s="31" t="str">
        <f t="shared" si="153"/>
        <v/>
      </c>
      <c r="S4877" s="29">
        <f>IF($Q4877&lt;Parâmetros!$E$19,$G4877-1,$G4877)</f>
        <v>0</v>
      </c>
    </row>
    <row r="4878" spans="1:19" x14ac:dyDescent="0.25">
      <c r="A4878" s="116"/>
      <c r="B4878" s="65"/>
      <c r="C4878" s="65"/>
      <c r="D4878" s="66"/>
      <c r="E4878" s="67"/>
      <c r="F4878" s="65"/>
      <c r="G4878" s="66"/>
      <c r="J4878" s="65"/>
      <c r="K4878" s="65"/>
      <c r="L4878" s="66"/>
      <c r="M4878" s="65"/>
      <c r="O4878" s="65"/>
      <c r="P4878" s="66"/>
      <c r="Q4878" s="31">
        <f t="shared" si="152"/>
        <v>9999</v>
      </c>
      <c r="R4878" s="31" t="str">
        <f t="shared" si="153"/>
        <v/>
      </c>
      <c r="S4878" s="29">
        <f>IF($Q4878&lt;Parâmetros!$E$19,$G4878-1,$G4878)</f>
        <v>0</v>
      </c>
    </row>
    <row r="4879" spans="1:19" x14ac:dyDescent="0.25">
      <c r="A4879" s="116"/>
      <c r="B4879" s="65"/>
      <c r="C4879" s="65"/>
      <c r="D4879" s="66"/>
      <c r="E4879" s="67"/>
      <c r="F4879" s="65"/>
      <c r="G4879" s="66"/>
      <c r="J4879" s="65"/>
      <c r="K4879" s="65"/>
      <c r="L4879" s="66"/>
      <c r="M4879" s="65"/>
      <c r="O4879" s="65"/>
      <c r="P4879" s="66"/>
      <c r="Q4879" s="31">
        <f t="shared" si="152"/>
        <v>9999</v>
      </c>
      <c r="R4879" s="31" t="str">
        <f t="shared" si="153"/>
        <v/>
      </c>
      <c r="S4879" s="29">
        <f>IF($Q4879&lt;Parâmetros!$E$19,$G4879-1,$G4879)</f>
        <v>0</v>
      </c>
    </row>
    <row r="4880" spans="1:19" x14ac:dyDescent="0.25">
      <c r="A4880" s="116"/>
      <c r="B4880" s="65"/>
      <c r="C4880" s="65"/>
      <c r="D4880" s="66"/>
      <c r="E4880" s="67"/>
      <c r="F4880" s="65"/>
      <c r="G4880" s="66"/>
      <c r="J4880" s="65"/>
      <c r="K4880" s="65"/>
      <c r="L4880" s="66"/>
      <c r="M4880" s="65"/>
      <c r="O4880" s="65"/>
      <c r="P4880" s="66"/>
      <c r="Q4880" s="31">
        <f t="shared" si="152"/>
        <v>9999</v>
      </c>
      <c r="R4880" s="31" t="str">
        <f t="shared" si="153"/>
        <v/>
      </c>
      <c r="S4880" s="29">
        <f>IF($Q4880&lt;Parâmetros!$E$19,$G4880-1,$G4880)</f>
        <v>0</v>
      </c>
    </row>
    <row r="4881" spans="1:19" x14ac:dyDescent="0.25">
      <c r="A4881" s="116"/>
      <c r="B4881" s="65"/>
      <c r="C4881" s="65"/>
      <c r="D4881" s="66"/>
      <c r="E4881" s="67"/>
      <c r="F4881" s="65"/>
      <c r="G4881" s="66"/>
      <c r="J4881" s="65"/>
      <c r="K4881" s="65"/>
      <c r="L4881" s="66"/>
      <c r="M4881" s="65"/>
      <c r="N4881" s="65"/>
      <c r="O4881" s="65"/>
      <c r="P4881" s="66"/>
      <c r="Q4881" s="31">
        <f t="shared" si="152"/>
        <v>9999</v>
      </c>
      <c r="R4881" s="31" t="str">
        <f t="shared" si="153"/>
        <v/>
      </c>
      <c r="S4881" s="29">
        <f>IF($Q4881&lt;Parâmetros!$E$19,$G4881-1,$G4881)</f>
        <v>0</v>
      </c>
    </row>
    <row r="4882" spans="1:19" x14ac:dyDescent="0.25">
      <c r="A4882" s="116"/>
      <c r="B4882" s="65"/>
      <c r="C4882" s="65"/>
      <c r="D4882" s="66"/>
      <c r="E4882" s="67"/>
      <c r="F4882" s="65"/>
      <c r="G4882" s="66"/>
      <c r="J4882" s="65"/>
      <c r="K4882" s="65"/>
      <c r="L4882" s="66"/>
      <c r="M4882" s="65"/>
      <c r="N4882" s="65"/>
      <c r="O4882" s="65"/>
      <c r="P4882" s="66"/>
      <c r="Q4882" s="31">
        <f t="shared" si="152"/>
        <v>9999</v>
      </c>
      <c r="R4882" s="31" t="str">
        <f t="shared" si="153"/>
        <v/>
      </c>
      <c r="S4882" s="29">
        <f>IF($Q4882&lt;Parâmetros!$E$19,$G4882-1,$G4882)</f>
        <v>0</v>
      </c>
    </row>
    <row r="4883" spans="1:19" x14ac:dyDescent="0.25">
      <c r="A4883" s="116"/>
      <c r="B4883" s="65"/>
      <c r="C4883" s="65"/>
      <c r="D4883" s="66"/>
      <c r="E4883" s="67"/>
      <c r="F4883" s="65"/>
      <c r="G4883" s="66"/>
      <c r="J4883" s="65"/>
      <c r="K4883" s="65"/>
      <c r="L4883" s="66"/>
      <c r="M4883" s="65"/>
      <c r="N4883" s="65"/>
      <c r="O4883" s="65"/>
      <c r="P4883" s="66"/>
      <c r="Q4883" s="31">
        <f t="shared" si="152"/>
        <v>9999</v>
      </c>
      <c r="R4883" s="31" t="str">
        <f t="shared" si="153"/>
        <v/>
      </c>
      <c r="S4883" s="29">
        <f>IF($Q4883&lt;Parâmetros!$E$19,$G4883-1,$G4883)</f>
        <v>0</v>
      </c>
    </row>
    <row r="4884" spans="1:19" x14ac:dyDescent="0.25">
      <c r="A4884" s="116"/>
      <c r="B4884" s="65"/>
      <c r="C4884" s="65"/>
      <c r="D4884" s="66"/>
      <c r="E4884" s="67"/>
      <c r="F4884" s="65"/>
      <c r="G4884" s="66"/>
      <c r="J4884" s="65"/>
      <c r="K4884" s="65"/>
      <c r="L4884" s="66"/>
      <c r="M4884" s="65"/>
      <c r="N4884" s="65"/>
      <c r="O4884" s="65"/>
      <c r="P4884" s="66"/>
      <c r="Q4884" s="31">
        <f t="shared" si="152"/>
        <v>9999</v>
      </c>
      <c r="R4884" s="31" t="str">
        <f t="shared" si="153"/>
        <v/>
      </c>
      <c r="S4884" s="29">
        <f>IF($Q4884&lt;Parâmetros!$E$19,$G4884-1,$G4884)</f>
        <v>0</v>
      </c>
    </row>
    <row r="4885" spans="1:19" x14ac:dyDescent="0.25">
      <c r="A4885" s="116"/>
      <c r="B4885" s="65"/>
      <c r="C4885" s="65"/>
      <c r="D4885" s="66"/>
      <c r="E4885" s="67"/>
      <c r="F4885" s="65"/>
      <c r="G4885" s="66"/>
      <c r="J4885" s="65"/>
      <c r="K4885" s="65"/>
      <c r="L4885" s="66"/>
      <c r="M4885" s="65"/>
      <c r="O4885" s="65"/>
      <c r="P4885" s="66"/>
      <c r="Q4885" s="31">
        <f t="shared" si="152"/>
        <v>9999</v>
      </c>
      <c r="R4885" s="31" t="str">
        <f t="shared" si="153"/>
        <v/>
      </c>
      <c r="S4885" s="29">
        <f>IF($Q4885&lt;Parâmetros!$E$19,$G4885-1,$G4885)</f>
        <v>0</v>
      </c>
    </row>
    <row r="4886" spans="1:19" x14ac:dyDescent="0.25">
      <c r="A4886" s="116"/>
      <c r="B4886" s="65"/>
      <c r="C4886" s="65"/>
      <c r="D4886" s="66"/>
      <c r="E4886" s="67"/>
      <c r="F4886" s="65"/>
      <c r="G4886" s="66"/>
      <c r="J4886" s="65"/>
      <c r="K4886" s="65"/>
      <c r="L4886" s="66"/>
      <c r="M4886" s="65"/>
      <c r="O4886" s="65"/>
      <c r="P4886" s="66"/>
      <c r="Q4886" s="31">
        <f t="shared" si="152"/>
        <v>9999</v>
      </c>
      <c r="R4886" s="31" t="str">
        <f t="shared" si="153"/>
        <v/>
      </c>
      <c r="S4886" s="29">
        <f>IF($Q4886&lt;Parâmetros!$E$19,$G4886-1,$G4886)</f>
        <v>0</v>
      </c>
    </row>
    <row r="4887" spans="1:19" x14ac:dyDescent="0.25">
      <c r="A4887" s="116"/>
      <c r="B4887" s="65"/>
      <c r="C4887" s="65"/>
      <c r="D4887" s="66"/>
      <c r="E4887" s="67"/>
      <c r="F4887" s="65"/>
      <c r="G4887" s="66"/>
      <c r="J4887" s="65"/>
      <c r="K4887" s="65"/>
      <c r="L4887" s="66"/>
      <c r="M4887" s="65"/>
      <c r="O4887" s="65"/>
      <c r="P4887" s="66"/>
      <c r="Q4887" s="31">
        <f t="shared" si="152"/>
        <v>9999</v>
      </c>
      <c r="R4887" s="31" t="str">
        <f t="shared" si="153"/>
        <v/>
      </c>
      <c r="S4887" s="29">
        <f>IF($Q4887&lt;Parâmetros!$E$19,$G4887-1,$G4887)</f>
        <v>0</v>
      </c>
    </row>
    <row r="4888" spans="1:19" x14ac:dyDescent="0.25">
      <c r="A4888" s="116"/>
      <c r="B4888" s="65"/>
      <c r="C4888" s="65"/>
      <c r="D4888" s="66"/>
      <c r="E4888" s="67"/>
      <c r="F4888" s="65"/>
      <c r="G4888" s="66"/>
      <c r="J4888" s="65"/>
      <c r="K4888" s="65"/>
      <c r="L4888" s="66"/>
      <c r="M4888" s="65"/>
      <c r="O4888" s="65"/>
      <c r="P4888" s="66"/>
      <c r="Q4888" s="31">
        <f t="shared" si="152"/>
        <v>9999</v>
      </c>
      <c r="R4888" s="31" t="str">
        <f t="shared" si="153"/>
        <v/>
      </c>
      <c r="S4888" s="29">
        <f>IF($Q4888&lt;Parâmetros!$E$19,$G4888-1,$G4888)</f>
        <v>0</v>
      </c>
    </row>
    <row r="4889" spans="1:19" x14ac:dyDescent="0.25">
      <c r="A4889" s="116"/>
      <c r="B4889" s="65"/>
      <c r="C4889" s="65"/>
      <c r="D4889" s="66"/>
      <c r="E4889" s="67"/>
      <c r="F4889" s="65"/>
      <c r="G4889" s="66"/>
      <c r="J4889" s="65"/>
      <c r="K4889" s="65"/>
      <c r="L4889" s="66"/>
      <c r="M4889" s="65"/>
      <c r="O4889" s="65"/>
      <c r="P4889" s="66"/>
      <c r="Q4889" s="31">
        <f t="shared" si="152"/>
        <v>9999</v>
      </c>
      <c r="R4889" s="31" t="str">
        <f t="shared" si="153"/>
        <v/>
      </c>
      <c r="S4889" s="29">
        <f>IF($Q4889&lt;Parâmetros!$E$19,$G4889-1,$G4889)</f>
        <v>0</v>
      </c>
    </row>
    <row r="4890" spans="1:19" x14ac:dyDescent="0.25">
      <c r="A4890" s="116"/>
      <c r="B4890" s="65"/>
      <c r="C4890" s="65"/>
      <c r="D4890" s="66"/>
      <c r="E4890" s="67"/>
      <c r="F4890" s="65"/>
      <c r="G4890" s="66"/>
      <c r="J4890" s="65"/>
      <c r="K4890" s="65"/>
      <c r="L4890" s="66"/>
      <c r="M4890" s="65"/>
      <c r="O4890" s="65"/>
      <c r="P4890" s="66"/>
      <c r="Q4890" s="31">
        <f t="shared" si="152"/>
        <v>9999</v>
      </c>
      <c r="R4890" s="31" t="str">
        <f t="shared" si="153"/>
        <v/>
      </c>
      <c r="S4890" s="29">
        <f>IF($Q4890&lt;Parâmetros!$E$19,$G4890-1,$G4890)</f>
        <v>0</v>
      </c>
    </row>
    <row r="4891" spans="1:19" x14ac:dyDescent="0.25">
      <c r="A4891" s="116"/>
      <c r="B4891" s="65"/>
      <c r="C4891" s="65"/>
      <c r="D4891" s="66"/>
      <c r="E4891" s="67"/>
      <c r="F4891" s="65"/>
      <c r="G4891" s="66"/>
      <c r="J4891" s="65"/>
      <c r="K4891" s="65"/>
      <c r="L4891" s="66"/>
      <c r="M4891" s="65"/>
      <c r="O4891" s="65"/>
      <c r="P4891" s="66"/>
      <c r="Q4891" s="31">
        <f t="shared" si="152"/>
        <v>9999</v>
      </c>
      <c r="R4891" s="31" t="str">
        <f t="shared" si="153"/>
        <v/>
      </c>
      <c r="S4891" s="29">
        <f>IF($Q4891&lt;Parâmetros!$E$19,$G4891-1,$G4891)</f>
        <v>0</v>
      </c>
    </row>
    <row r="4892" spans="1:19" x14ac:dyDescent="0.25">
      <c r="A4892" s="116"/>
      <c r="B4892" s="65"/>
      <c r="C4892" s="65"/>
      <c r="D4892" s="66"/>
      <c r="E4892" s="67"/>
      <c r="F4892" s="65"/>
      <c r="G4892" s="66"/>
      <c r="J4892" s="65"/>
      <c r="K4892" s="65"/>
      <c r="L4892" s="66"/>
      <c r="M4892" s="65"/>
      <c r="N4892" s="65"/>
      <c r="O4892" s="65"/>
      <c r="P4892" s="66"/>
      <c r="Q4892" s="31">
        <f t="shared" si="152"/>
        <v>9999</v>
      </c>
      <c r="R4892" s="31" t="str">
        <f t="shared" si="153"/>
        <v/>
      </c>
      <c r="S4892" s="29">
        <f>IF($Q4892&lt;Parâmetros!$E$19,$G4892-1,$G4892)</f>
        <v>0</v>
      </c>
    </row>
    <row r="4893" spans="1:19" x14ac:dyDescent="0.25">
      <c r="A4893" s="116"/>
      <c r="B4893" s="65"/>
      <c r="C4893" s="65"/>
      <c r="D4893" s="66"/>
      <c r="E4893" s="67"/>
      <c r="F4893" s="65"/>
      <c r="G4893" s="66"/>
      <c r="J4893" s="65"/>
      <c r="K4893" s="65"/>
      <c r="L4893" s="66"/>
      <c r="M4893" s="65"/>
      <c r="N4893" s="65"/>
      <c r="O4893" s="65"/>
      <c r="P4893" s="66"/>
      <c r="Q4893" s="31">
        <f t="shared" si="152"/>
        <v>9999</v>
      </c>
      <c r="R4893" s="31" t="str">
        <f t="shared" si="153"/>
        <v/>
      </c>
      <c r="S4893" s="29">
        <f>IF($Q4893&lt;Parâmetros!$E$19,$G4893-1,$G4893)</f>
        <v>0</v>
      </c>
    </row>
    <row r="4894" spans="1:19" x14ac:dyDescent="0.25">
      <c r="A4894" s="116"/>
      <c r="B4894" s="65"/>
      <c r="C4894" s="65"/>
      <c r="D4894" s="66"/>
      <c r="E4894" s="67"/>
      <c r="F4894" s="65"/>
      <c r="G4894" s="66"/>
      <c r="J4894" s="65"/>
      <c r="K4894" s="65"/>
      <c r="L4894" s="66"/>
      <c r="M4894" s="65"/>
      <c r="N4894" s="65"/>
      <c r="O4894" s="65"/>
      <c r="P4894" s="66"/>
      <c r="Q4894" s="31">
        <f t="shared" si="152"/>
        <v>9999</v>
      </c>
      <c r="R4894" s="31" t="str">
        <f t="shared" si="153"/>
        <v/>
      </c>
      <c r="S4894" s="29">
        <f>IF($Q4894&lt;Parâmetros!$E$19,$G4894-1,$G4894)</f>
        <v>0</v>
      </c>
    </row>
    <row r="4895" spans="1:19" x14ac:dyDescent="0.25">
      <c r="A4895" s="116"/>
      <c r="B4895" s="65"/>
      <c r="C4895" s="65"/>
      <c r="D4895" s="66"/>
      <c r="E4895" s="67"/>
      <c r="F4895" s="65"/>
      <c r="G4895" s="66"/>
      <c r="J4895" s="65"/>
      <c r="K4895" s="65"/>
      <c r="L4895" s="66"/>
      <c r="M4895" s="65"/>
      <c r="N4895" s="65"/>
      <c r="O4895" s="65"/>
      <c r="P4895" s="66"/>
      <c r="Q4895" s="31">
        <f t="shared" si="152"/>
        <v>9999</v>
      </c>
      <c r="R4895" s="31" t="str">
        <f t="shared" si="153"/>
        <v/>
      </c>
      <c r="S4895" s="29">
        <f>IF($Q4895&lt;Parâmetros!$E$19,$G4895-1,$G4895)</f>
        <v>0</v>
      </c>
    </row>
    <row r="4896" spans="1:19" x14ac:dyDescent="0.25">
      <c r="A4896" s="116"/>
      <c r="B4896" s="65"/>
      <c r="C4896" s="65"/>
      <c r="D4896" s="66"/>
      <c r="E4896" s="67"/>
      <c r="F4896" s="65"/>
      <c r="G4896" s="66"/>
      <c r="J4896" s="65"/>
      <c r="K4896" s="65"/>
      <c r="L4896" s="66"/>
      <c r="M4896" s="65"/>
      <c r="N4896" s="65"/>
      <c r="O4896" s="65"/>
      <c r="P4896" s="66"/>
      <c r="Q4896" s="31">
        <f t="shared" si="152"/>
        <v>9999</v>
      </c>
      <c r="R4896" s="31" t="str">
        <f t="shared" si="153"/>
        <v/>
      </c>
      <c r="S4896" s="29">
        <f>IF($Q4896&lt;Parâmetros!$E$19,$G4896-1,$G4896)</f>
        <v>0</v>
      </c>
    </row>
    <row r="4897" spans="1:19" x14ac:dyDescent="0.25">
      <c r="A4897" s="116"/>
      <c r="B4897" s="65"/>
      <c r="C4897" s="65"/>
      <c r="D4897" s="66"/>
      <c r="E4897" s="67"/>
      <c r="F4897" s="65"/>
      <c r="G4897" s="66"/>
      <c r="J4897" s="65"/>
      <c r="K4897" s="65"/>
      <c r="L4897" s="66"/>
      <c r="M4897" s="65"/>
      <c r="N4897" s="65"/>
      <c r="O4897" s="65"/>
      <c r="P4897" s="66"/>
      <c r="Q4897" s="31">
        <f t="shared" si="152"/>
        <v>9999</v>
      </c>
      <c r="R4897" s="31" t="str">
        <f t="shared" si="153"/>
        <v/>
      </c>
      <c r="S4897" s="29">
        <f>IF($Q4897&lt;Parâmetros!$E$19,$G4897-1,$G4897)</f>
        <v>0</v>
      </c>
    </row>
    <row r="4898" spans="1:19" x14ac:dyDescent="0.25">
      <c r="A4898" s="116"/>
      <c r="B4898" s="65"/>
      <c r="C4898" s="65"/>
      <c r="D4898" s="66"/>
      <c r="E4898" s="67"/>
      <c r="F4898" s="65"/>
      <c r="G4898" s="66"/>
      <c r="J4898" s="65"/>
      <c r="K4898" s="65"/>
      <c r="L4898" s="66"/>
      <c r="M4898" s="65"/>
      <c r="N4898" s="65"/>
      <c r="O4898" s="65"/>
      <c r="P4898" s="66"/>
      <c r="Q4898" s="31">
        <f t="shared" si="152"/>
        <v>9999</v>
      </c>
      <c r="R4898" s="31" t="str">
        <f t="shared" si="153"/>
        <v/>
      </c>
      <c r="S4898" s="29">
        <f>IF($Q4898&lt;Parâmetros!$E$19,$G4898-1,$G4898)</f>
        <v>0</v>
      </c>
    </row>
    <row r="4899" spans="1:19" x14ac:dyDescent="0.25">
      <c r="A4899" s="116"/>
      <c r="B4899" s="65"/>
      <c r="C4899" s="65"/>
      <c r="D4899" s="66"/>
      <c r="E4899" s="67"/>
      <c r="F4899" s="65"/>
      <c r="G4899" s="66"/>
      <c r="J4899" s="65"/>
      <c r="K4899" s="65"/>
      <c r="L4899" s="66"/>
      <c r="M4899" s="65"/>
      <c r="N4899" s="65"/>
      <c r="O4899" s="65"/>
      <c r="P4899" s="66"/>
      <c r="Q4899" s="31">
        <f t="shared" si="152"/>
        <v>9999</v>
      </c>
      <c r="R4899" s="31" t="str">
        <f t="shared" si="153"/>
        <v/>
      </c>
      <c r="S4899" s="29">
        <f>IF($Q4899&lt;Parâmetros!$E$19,$G4899-1,$G4899)</f>
        <v>0</v>
      </c>
    </row>
    <row r="4900" spans="1:19" x14ac:dyDescent="0.25">
      <c r="A4900" s="116"/>
      <c r="B4900" s="65"/>
      <c r="C4900" s="65"/>
      <c r="D4900" s="66"/>
      <c r="E4900" s="67"/>
      <c r="F4900" s="65"/>
      <c r="G4900" s="66"/>
      <c r="J4900" s="65"/>
      <c r="K4900" s="65"/>
      <c r="L4900" s="66"/>
      <c r="M4900" s="65"/>
      <c r="N4900" s="65"/>
      <c r="O4900" s="65"/>
      <c r="P4900" s="66"/>
      <c r="Q4900" s="31">
        <f t="shared" si="152"/>
        <v>9999</v>
      </c>
      <c r="R4900" s="31" t="str">
        <f t="shared" si="153"/>
        <v/>
      </c>
      <c r="S4900" s="29">
        <f>IF($Q4900&lt;Parâmetros!$E$19,$G4900-1,$G4900)</f>
        <v>0</v>
      </c>
    </row>
    <row r="4901" spans="1:19" x14ac:dyDescent="0.25">
      <c r="A4901" s="116"/>
      <c r="B4901" s="65"/>
      <c r="C4901" s="65"/>
      <c r="D4901" s="66"/>
      <c r="E4901" s="67"/>
      <c r="F4901" s="65"/>
      <c r="G4901" s="66"/>
      <c r="J4901" s="65"/>
      <c r="K4901" s="65"/>
      <c r="L4901" s="66"/>
      <c r="M4901" s="65"/>
      <c r="N4901" s="65"/>
      <c r="O4901" s="65"/>
      <c r="P4901" s="66"/>
      <c r="Q4901" s="31">
        <f t="shared" si="152"/>
        <v>9999</v>
      </c>
      <c r="R4901" s="31" t="str">
        <f t="shared" si="153"/>
        <v/>
      </c>
      <c r="S4901" s="29">
        <f>IF($Q4901&lt;Parâmetros!$E$19,$G4901-1,$G4901)</f>
        <v>0</v>
      </c>
    </row>
    <row r="4902" spans="1:19" x14ac:dyDescent="0.25">
      <c r="A4902" s="116"/>
      <c r="B4902" s="65"/>
      <c r="C4902" s="65"/>
      <c r="D4902" s="66"/>
      <c r="E4902" s="67"/>
      <c r="F4902" s="65"/>
      <c r="G4902" s="66"/>
      <c r="J4902" s="65"/>
      <c r="K4902" s="65"/>
      <c r="L4902" s="66"/>
      <c r="M4902" s="65"/>
      <c r="N4902" s="65"/>
      <c r="O4902" s="65"/>
      <c r="P4902" s="66"/>
      <c r="Q4902" s="31">
        <f t="shared" si="152"/>
        <v>9999</v>
      </c>
      <c r="R4902" s="31" t="str">
        <f t="shared" si="153"/>
        <v/>
      </c>
      <c r="S4902" s="29">
        <f>IF($Q4902&lt;Parâmetros!$E$19,$G4902-1,$G4902)</f>
        <v>0</v>
      </c>
    </row>
    <row r="4903" spans="1:19" x14ac:dyDescent="0.25">
      <c r="A4903" s="116"/>
      <c r="B4903" s="65"/>
      <c r="C4903" s="65"/>
      <c r="D4903" s="66"/>
      <c r="E4903" s="67"/>
      <c r="F4903" s="65"/>
      <c r="G4903" s="66"/>
      <c r="J4903" s="65"/>
      <c r="K4903" s="65"/>
      <c r="L4903" s="66"/>
      <c r="M4903" s="65"/>
      <c r="N4903" s="65"/>
      <c r="O4903" s="65"/>
      <c r="P4903" s="66"/>
      <c r="Q4903" s="31">
        <f t="shared" si="152"/>
        <v>9999</v>
      </c>
      <c r="R4903" s="31" t="str">
        <f t="shared" si="153"/>
        <v/>
      </c>
      <c r="S4903" s="29">
        <f>IF($Q4903&lt;Parâmetros!$E$19,$G4903-1,$G4903)</f>
        <v>0</v>
      </c>
    </row>
    <row r="4904" spans="1:19" x14ac:dyDescent="0.25">
      <c r="A4904" s="116"/>
      <c r="B4904" s="65"/>
      <c r="C4904" s="65"/>
      <c r="D4904" s="66"/>
      <c r="E4904" s="67"/>
      <c r="F4904" s="65"/>
      <c r="G4904" s="66"/>
      <c r="J4904" s="65"/>
      <c r="K4904" s="65"/>
      <c r="L4904" s="66"/>
      <c r="M4904" s="65"/>
      <c r="N4904" s="65"/>
      <c r="O4904" s="65"/>
      <c r="P4904" s="66"/>
      <c r="Q4904" s="31">
        <f t="shared" si="152"/>
        <v>9999</v>
      </c>
      <c r="R4904" s="31" t="str">
        <f t="shared" si="153"/>
        <v/>
      </c>
      <c r="S4904" s="29">
        <f>IF($Q4904&lt;Parâmetros!$E$19,$G4904-1,$G4904)</f>
        <v>0</v>
      </c>
    </row>
    <row r="4905" spans="1:19" x14ac:dyDescent="0.25">
      <c r="A4905" s="116"/>
      <c r="B4905" s="65"/>
      <c r="C4905" s="65"/>
      <c r="D4905" s="66"/>
      <c r="E4905" s="67"/>
      <c r="F4905" s="65"/>
      <c r="G4905" s="66"/>
      <c r="J4905" s="65"/>
      <c r="K4905" s="65"/>
      <c r="L4905" s="66"/>
      <c r="M4905" s="65"/>
      <c r="N4905" s="65"/>
      <c r="O4905" s="65"/>
      <c r="P4905" s="66"/>
      <c r="Q4905" s="31">
        <f t="shared" si="152"/>
        <v>9999</v>
      </c>
      <c r="R4905" s="31" t="str">
        <f t="shared" si="153"/>
        <v/>
      </c>
      <c r="S4905" s="29">
        <f>IF($Q4905&lt;Parâmetros!$E$19,$G4905-1,$G4905)</f>
        <v>0</v>
      </c>
    </row>
    <row r="4906" spans="1:19" x14ac:dyDescent="0.25">
      <c r="A4906" s="116"/>
      <c r="B4906" s="65"/>
      <c r="C4906" s="65"/>
      <c r="D4906" s="66"/>
      <c r="E4906" s="67"/>
      <c r="F4906" s="65"/>
      <c r="G4906" s="66"/>
      <c r="J4906" s="65"/>
      <c r="K4906" s="65"/>
      <c r="L4906" s="66"/>
      <c r="M4906" s="65"/>
      <c r="O4906" s="65"/>
      <c r="P4906" s="66"/>
      <c r="Q4906" s="31">
        <f t="shared" si="152"/>
        <v>9999</v>
      </c>
      <c r="R4906" s="31" t="str">
        <f t="shared" si="153"/>
        <v/>
      </c>
      <c r="S4906" s="29">
        <f>IF($Q4906&lt;Parâmetros!$E$19,$G4906-1,$G4906)</f>
        <v>0</v>
      </c>
    </row>
    <row r="4907" spans="1:19" x14ac:dyDescent="0.25">
      <c r="A4907" s="116"/>
      <c r="B4907" s="65"/>
      <c r="C4907" s="65"/>
      <c r="D4907" s="66"/>
      <c r="E4907" s="67"/>
      <c r="F4907" s="65"/>
      <c r="G4907" s="66"/>
      <c r="J4907" s="65"/>
      <c r="K4907" s="65"/>
      <c r="L4907" s="66"/>
      <c r="M4907" s="65"/>
      <c r="O4907" s="65"/>
      <c r="P4907" s="66"/>
      <c r="Q4907" s="31">
        <f t="shared" si="152"/>
        <v>9999</v>
      </c>
      <c r="R4907" s="31" t="str">
        <f t="shared" si="153"/>
        <v/>
      </c>
      <c r="S4907" s="29">
        <f>IF($Q4907&lt;Parâmetros!$E$19,$G4907-1,$G4907)</f>
        <v>0</v>
      </c>
    </row>
    <row r="4908" spans="1:19" x14ac:dyDescent="0.25">
      <c r="A4908" s="116"/>
      <c r="B4908" s="65"/>
      <c r="C4908" s="65"/>
      <c r="D4908" s="66"/>
      <c r="E4908" s="67"/>
      <c r="F4908" s="65"/>
      <c r="G4908" s="66"/>
      <c r="J4908" s="65"/>
      <c r="K4908" s="65"/>
      <c r="L4908" s="66"/>
      <c r="M4908" s="65"/>
      <c r="O4908" s="65"/>
      <c r="P4908" s="66"/>
      <c r="Q4908" s="31">
        <f t="shared" si="152"/>
        <v>9999</v>
      </c>
      <c r="R4908" s="31" t="str">
        <f t="shared" si="153"/>
        <v/>
      </c>
      <c r="S4908" s="29">
        <f>IF($Q4908&lt;Parâmetros!$E$19,$G4908-1,$G4908)</f>
        <v>0</v>
      </c>
    </row>
    <row r="4909" spans="1:19" x14ac:dyDescent="0.25">
      <c r="A4909" s="116"/>
      <c r="B4909" s="65"/>
      <c r="C4909" s="65"/>
      <c r="D4909" s="66"/>
      <c r="E4909" s="67"/>
      <c r="F4909" s="65"/>
      <c r="G4909" s="66"/>
      <c r="J4909" s="65"/>
      <c r="K4909" s="65"/>
      <c r="L4909" s="66"/>
      <c r="M4909" s="65"/>
      <c r="O4909" s="65"/>
      <c r="P4909" s="66"/>
      <c r="Q4909" s="31">
        <f t="shared" si="152"/>
        <v>9999</v>
      </c>
      <c r="R4909" s="31" t="str">
        <f t="shared" si="153"/>
        <v/>
      </c>
      <c r="S4909" s="29">
        <f>IF($Q4909&lt;Parâmetros!$E$19,$G4909-1,$G4909)</f>
        <v>0</v>
      </c>
    </row>
    <row r="4910" spans="1:19" x14ac:dyDescent="0.25">
      <c r="A4910" s="116"/>
      <c r="B4910" s="65"/>
      <c r="C4910" s="65"/>
      <c r="D4910" s="66"/>
      <c r="E4910" s="67"/>
      <c r="F4910" s="65"/>
      <c r="G4910" s="66"/>
      <c r="J4910" s="65"/>
      <c r="K4910" s="65"/>
      <c r="L4910" s="66"/>
      <c r="M4910" s="65"/>
      <c r="O4910" s="65"/>
      <c r="P4910" s="66"/>
      <c r="Q4910" s="31">
        <f t="shared" si="152"/>
        <v>9999</v>
      </c>
      <c r="R4910" s="31" t="str">
        <f t="shared" si="153"/>
        <v/>
      </c>
      <c r="S4910" s="29">
        <f>IF($Q4910&lt;Parâmetros!$E$19,$G4910-1,$G4910)</f>
        <v>0</v>
      </c>
    </row>
    <row r="4911" spans="1:19" x14ac:dyDescent="0.25">
      <c r="A4911" s="116"/>
      <c r="B4911" s="65"/>
      <c r="C4911" s="65"/>
      <c r="D4911" s="66"/>
      <c r="E4911" s="67"/>
      <c r="F4911" s="65"/>
      <c r="G4911" s="66"/>
      <c r="J4911" s="65"/>
      <c r="K4911" s="65"/>
      <c r="L4911" s="66"/>
      <c r="M4911" s="65"/>
      <c r="O4911" s="65"/>
      <c r="P4911" s="66"/>
      <c r="Q4911" s="31">
        <f t="shared" si="152"/>
        <v>9999</v>
      </c>
      <c r="R4911" s="31" t="str">
        <f t="shared" si="153"/>
        <v/>
      </c>
      <c r="S4911" s="29">
        <f>IF($Q4911&lt;Parâmetros!$E$19,$G4911-1,$G4911)</f>
        <v>0</v>
      </c>
    </row>
    <row r="4912" spans="1:19" x14ac:dyDescent="0.25">
      <c r="A4912" s="116"/>
      <c r="B4912" s="65"/>
      <c r="C4912" s="65"/>
      <c r="D4912" s="66"/>
      <c r="E4912" s="67"/>
      <c r="F4912" s="65"/>
      <c r="G4912" s="66"/>
      <c r="J4912" s="65"/>
      <c r="K4912" s="65"/>
      <c r="L4912" s="66"/>
      <c r="M4912" s="65"/>
      <c r="O4912" s="65"/>
      <c r="P4912" s="66"/>
      <c r="Q4912" s="31">
        <f t="shared" si="152"/>
        <v>9999</v>
      </c>
      <c r="R4912" s="31" t="str">
        <f t="shared" si="153"/>
        <v/>
      </c>
      <c r="S4912" s="29">
        <f>IF($Q4912&lt;Parâmetros!$E$19,$G4912-1,$G4912)</f>
        <v>0</v>
      </c>
    </row>
    <row r="4913" spans="1:19" x14ac:dyDescent="0.25">
      <c r="A4913" s="116"/>
      <c r="B4913" s="65"/>
      <c r="C4913" s="65"/>
      <c r="D4913" s="66"/>
      <c r="E4913" s="67"/>
      <c r="F4913" s="65"/>
      <c r="G4913" s="66"/>
      <c r="J4913" s="65"/>
      <c r="K4913" s="65"/>
      <c r="L4913" s="66"/>
      <c r="M4913" s="65"/>
      <c r="O4913" s="65"/>
      <c r="P4913" s="66"/>
      <c r="Q4913" s="31">
        <f t="shared" si="152"/>
        <v>9999</v>
      </c>
      <c r="R4913" s="31" t="str">
        <f t="shared" si="153"/>
        <v/>
      </c>
      <c r="S4913" s="29">
        <f>IF($Q4913&lt;Parâmetros!$E$19,$G4913-1,$G4913)</f>
        <v>0</v>
      </c>
    </row>
    <row r="4914" spans="1:19" x14ac:dyDescent="0.25">
      <c r="A4914" s="116"/>
      <c r="B4914" s="65"/>
      <c r="C4914" s="65"/>
      <c r="D4914" s="66"/>
      <c r="E4914" s="67"/>
      <c r="F4914" s="65"/>
      <c r="G4914" s="66"/>
      <c r="J4914" s="65"/>
      <c r="K4914" s="65"/>
      <c r="L4914" s="66"/>
      <c r="M4914" s="65"/>
      <c r="O4914" s="65"/>
      <c r="P4914" s="66"/>
      <c r="Q4914" s="31">
        <f t="shared" si="152"/>
        <v>9999</v>
      </c>
      <c r="R4914" s="31" t="str">
        <f t="shared" si="153"/>
        <v/>
      </c>
      <c r="S4914" s="29">
        <f>IF($Q4914&lt;Parâmetros!$E$19,$G4914-1,$G4914)</f>
        <v>0</v>
      </c>
    </row>
    <row r="4915" spans="1:19" x14ac:dyDescent="0.25">
      <c r="A4915" s="116"/>
      <c r="B4915" s="65"/>
      <c r="C4915" s="65"/>
      <c r="D4915" s="66"/>
      <c r="E4915" s="67"/>
      <c r="F4915" s="65"/>
      <c r="G4915" s="66"/>
      <c r="J4915" s="65"/>
      <c r="K4915" s="65"/>
      <c r="L4915" s="66"/>
      <c r="M4915" s="65"/>
      <c r="N4915" s="65"/>
      <c r="O4915" s="65"/>
      <c r="P4915" s="66"/>
      <c r="Q4915" s="31">
        <f t="shared" si="152"/>
        <v>9999</v>
      </c>
      <c r="R4915" s="31" t="str">
        <f t="shared" si="153"/>
        <v/>
      </c>
      <c r="S4915" s="29">
        <f>IF($Q4915&lt;Parâmetros!$E$19,$G4915-1,$G4915)</f>
        <v>0</v>
      </c>
    </row>
    <row r="4916" spans="1:19" x14ac:dyDescent="0.25">
      <c r="A4916" s="116"/>
      <c r="B4916" s="65"/>
      <c r="C4916" s="65"/>
      <c r="D4916" s="66"/>
      <c r="E4916" s="67"/>
      <c r="F4916" s="65"/>
      <c r="G4916" s="66"/>
      <c r="J4916" s="65"/>
      <c r="K4916" s="65"/>
      <c r="L4916" s="66"/>
      <c r="M4916" s="65"/>
      <c r="N4916" s="65"/>
      <c r="O4916" s="65"/>
      <c r="P4916" s="66"/>
      <c r="Q4916" s="31">
        <f t="shared" si="152"/>
        <v>9999</v>
      </c>
      <c r="R4916" s="31" t="str">
        <f t="shared" si="153"/>
        <v/>
      </c>
      <c r="S4916" s="29">
        <f>IF($Q4916&lt;Parâmetros!$E$19,$G4916-1,$G4916)</f>
        <v>0</v>
      </c>
    </row>
    <row r="4917" spans="1:19" x14ac:dyDescent="0.25">
      <c r="A4917" s="116"/>
      <c r="B4917" s="65"/>
      <c r="C4917" s="65"/>
      <c r="D4917" s="66"/>
      <c r="E4917" s="67"/>
      <c r="F4917" s="65"/>
      <c r="G4917" s="66"/>
      <c r="J4917" s="65"/>
      <c r="K4917" s="65"/>
      <c r="L4917" s="66"/>
      <c r="M4917" s="65"/>
      <c r="N4917" s="65"/>
      <c r="O4917" s="65"/>
      <c r="P4917" s="66"/>
      <c r="Q4917" s="31">
        <f t="shared" si="152"/>
        <v>9999</v>
      </c>
      <c r="R4917" s="31" t="str">
        <f t="shared" si="153"/>
        <v/>
      </c>
      <c r="S4917" s="29">
        <f>IF($Q4917&lt;Parâmetros!$E$19,$G4917-1,$G4917)</f>
        <v>0</v>
      </c>
    </row>
    <row r="4918" spans="1:19" x14ac:dyDescent="0.25">
      <c r="A4918" s="116"/>
      <c r="B4918" s="65"/>
      <c r="C4918" s="65"/>
      <c r="D4918" s="66"/>
      <c r="E4918" s="67"/>
      <c r="F4918" s="65"/>
      <c r="G4918" s="66"/>
      <c r="J4918" s="65"/>
      <c r="K4918" s="65"/>
      <c r="L4918" s="66"/>
      <c r="M4918" s="65"/>
      <c r="O4918" s="65"/>
      <c r="P4918" s="66"/>
      <c r="Q4918" s="31">
        <f t="shared" si="152"/>
        <v>9999</v>
      </c>
      <c r="R4918" s="31" t="str">
        <f t="shared" si="153"/>
        <v/>
      </c>
      <c r="S4918" s="29">
        <f>IF($Q4918&lt;Parâmetros!$E$19,$G4918-1,$G4918)</f>
        <v>0</v>
      </c>
    </row>
    <row r="4919" spans="1:19" x14ac:dyDescent="0.25">
      <c r="A4919" s="116"/>
      <c r="B4919" s="65"/>
      <c r="C4919" s="65"/>
      <c r="D4919" s="66"/>
      <c r="E4919" s="67"/>
      <c r="F4919" s="65"/>
      <c r="G4919" s="66"/>
      <c r="J4919" s="65"/>
      <c r="K4919" s="65"/>
      <c r="L4919" s="66"/>
      <c r="M4919" s="65"/>
      <c r="O4919" s="65"/>
      <c r="P4919" s="66"/>
      <c r="Q4919" s="31">
        <f t="shared" si="152"/>
        <v>9999</v>
      </c>
      <c r="R4919" s="31" t="str">
        <f t="shared" si="153"/>
        <v/>
      </c>
      <c r="S4919" s="29">
        <f>IF($Q4919&lt;Parâmetros!$E$19,$G4919-1,$G4919)</f>
        <v>0</v>
      </c>
    </row>
    <row r="4920" spans="1:19" x14ac:dyDescent="0.25">
      <c r="A4920" s="116"/>
      <c r="B4920" s="65"/>
      <c r="C4920" s="65"/>
      <c r="D4920" s="66"/>
      <c r="E4920" s="67"/>
      <c r="F4920" s="65"/>
      <c r="G4920" s="66"/>
      <c r="J4920" s="65"/>
      <c r="K4920" s="65"/>
      <c r="L4920" s="66"/>
      <c r="M4920" s="65"/>
      <c r="N4920" s="65"/>
      <c r="O4920" s="65"/>
      <c r="P4920" s="66"/>
      <c r="Q4920" s="31">
        <f t="shared" si="152"/>
        <v>9999</v>
      </c>
      <c r="R4920" s="31" t="str">
        <f t="shared" si="153"/>
        <v/>
      </c>
      <c r="S4920" s="29">
        <f>IF($Q4920&lt;Parâmetros!$E$19,$G4920-1,$G4920)</f>
        <v>0</v>
      </c>
    </row>
    <row r="4921" spans="1:19" x14ac:dyDescent="0.25">
      <c r="A4921" s="116"/>
      <c r="B4921" s="65"/>
      <c r="C4921" s="65"/>
      <c r="D4921" s="66"/>
      <c r="E4921" s="67"/>
      <c r="F4921" s="65"/>
      <c r="G4921" s="66"/>
      <c r="J4921" s="65"/>
      <c r="K4921" s="65"/>
      <c r="L4921" s="66"/>
      <c r="M4921" s="65"/>
      <c r="O4921" s="65"/>
      <c r="P4921" s="66"/>
      <c r="Q4921" s="31">
        <f t="shared" si="152"/>
        <v>9999</v>
      </c>
      <c r="R4921" s="31" t="str">
        <f t="shared" si="153"/>
        <v/>
      </c>
      <c r="S4921" s="29">
        <f>IF($Q4921&lt;Parâmetros!$E$19,$G4921-1,$G4921)</f>
        <v>0</v>
      </c>
    </row>
    <row r="4922" spans="1:19" x14ac:dyDescent="0.25">
      <c r="A4922" s="116"/>
      <c r="B4922" s="65"/>
      <c r="C4922" s="65"/>
      <c r="D4922" s="66"/>
      <c r="E4922" s="67"/>
      <c r="F4922" s="65"/>
      <c r="G4922" s="66"/>
      <c r="J4922" s="65"/>
      <c r="K4922" s="65"/>
      <c r="L4922" s="66"/>
      <c r="M4922" s="65"/>
      <c r="O4922" s="65"/>
      <c r="P4922" s="66"/>
      <c r="Q4922" s="31">
        <f t="shared" si="152"/>
        <v>9999</v>
      </c>
      <c r="R4922" s="31" t="str">
        <f t="shared" si="153"/>
        <v/>
      </c>
      <c r="S4922" s="29">
        <f>IF($Q4922&lt;Parâmetros!$E$19,$G4922-1,$G4922)</f>
        <v>0</v>
      </c>
    </row>
    <row r="4923" spans="1:19" x14ac:dyDescent="0.25">
      <c r="A4923" s="116"/>
      <c r="B4923" s="65"/>
      <c r="C4923" s="65"/>
      <c r="D4923" s="66"/>
      <c r="E4923" s="67"/>
      <c r="F4923" s="65"/>
      <c r="G4923" s="66"/>
      <c r="J4923" s="65"/>
      <c r="K4923" s="65"/>
      <c r="L4923" s="66"/>
      <c r="M4923" s="65"/>
      <c r="N4923" s="65"/>
      <c r="O4923" s="65"/>
      <c r="P4923" s="66"/>
      <c r="Q4923" s="31">
        <f t="shared" si="152"/>
        <v>9999</v>
      </c>
      <c r="R4923" s="31" t="str">
        <f t="shared" si="153"/>
        <v/>
      </c>
      <c r="S4923" s="29">
        <f>IF($Q4923&lt;Parâmetros!$E$19,$G4923-1,$G4923)</f>
        <v>0</v>
      </c>
    </row>
    <row r="4924" spans="1:19" x14ac:dyDescent="0.25">
      <c r="A4924" s="116"/>
      <c r="B4924" s="65"/>
      <c r="C4924" s="65"/>
      <c r="D4924" s="66"/>
      <c r="E4924" s="67"/>
      <c r="F4924" s="65"/>
      <c r="G4924" s="66"/>
      <c r="J4924" s="65"/>
      <c r="K4924" s="65"/>
      <c r="L4924" s="66"/>
      <c r="M4924" s="65"/>
      <c r="N4924" s="65"/>
      <c r="O4924" s="65"/>
      <c r="P4924" s="66"/>
      <c r="Q4924" s="31">
        <f t="shared" ref="Q4924:Q4987" si="154">IFERROR(VALUE(LEFT($J4924,2))*60+VALUE(MID($J4924,4,2)),9999)</f>
        <v>9999</v>
      </c>
      <c r="R4924" s="31" t="str">
        <f t="shared" ref="R4924:R4987" si="155">IFERROR(VALUE(LEFT($K4924,2))*60+VALUE(MID($K4924,4,2)),"")</f>
        <v/>
      </c>
      <c r="S4924" s="29">
        <f>IF($Q4924&lt;Parâmetros!$E$19,$G4924-1,$G4924)</f>
        <v>0</v>
      </c>
    </row>
    <row r="4925" spans="1:19" x14ac:dyDescent="0.25">
      <c r="A4925" s="116"/>
      <c r="B4925" s="65"/>
      <c r="C4925" s="65"/>
      <c r="D4925" s="66"/>
      <c r="E4925" s="67"/>
      <c r="F4925" s="65"/>
      <c r="G4925" s="66"/>
      <c r="J4925" s="65"/>
      <c r="K4925" s="65"/>
      <c r="L4925" s="66"/>
      <c r="M4925" s="65"/>
      <c r="N4925" s="65"/>
      <c r="O4925" s="65"/>
      <c r="P4925" s="66"/>
      <c r="Q4925" s="31">
        <f t="shared" si="154"/>
        <v>9999</v>
      </c>
      <c r="R4925" s="31" t="str">
        <f t="shared" si="155"/>
        <v/>
      </c>
      <c r="S4925" s="29">
        <f>IF($Q4925&lt;Parâmetros!$E$19,$G4925-1,$G4925)</f>
        <v>0</v>
      </c>
    </row>
    <row r="4926" spans="1:19" x14ac:dyDescent="0.25">
      <c r="A4926" s="116"/>
      <c r="B4926" s="65"/>
      <c r="C4926" s="65"/>
      <c r="D4926" s="66"/>
      <c r="E4926" s="67"/>
      <c r="F4926" s="65"/>
      <c r="G4926" s="66"/>
      <c r="J4926" s="65"/>
      <c r="K4926" s="65"/>
      <c r="L4926" s="66"/>
      <c r="M4926" s="65"/>
      <c r="O4926" s="65"/>
      <c r="P4926" s="66"/>
      <c r="Q4926" s="31">
        <f t="shared" si="154"/>
        <v>9999</v>
      </c>
      <c r="R4926" s="31" t="str">
        <f t="shared" si="155"/>
        <v/>
      </c>
      <c r="S4926" s="29">
        <f>IF($Q4926&lt;Parâmetros!$E$19,$G4926-1,$G4926)</f>
        <v>0</v>
      </c>
    </row>
    <row r="4927" spans="1:19" x14ac:dyDescent="0.25">
      <c r="A4927" s="116"/>
      <c r="B4927" s="65"/>
      <c r="C4927" s="65"/>
      <c r="D4927" s="66"/>
      <c r="E4927" s="67"/>
      <c r="F4927" s="65"/>
      <c r="G4927" s="66"/>
      <c r="J4927" s="65"/>
      <c r="K4927" s="65"/>
      <c r="L4927" s="66"/>
      <c r="M4927" s="65"/>
      <c r="N4927" s="65"/>
      <c r="O4927" s="65"/>
      <c r="P4927" s="66"/>
      <c r="Q4927" s="31">
        <f t="shared" si="154"/>
        <v>9999</v>
      </c>
      <c r="R4927" s="31" t="str">
        <f t="shared" si="155"/>
        <v/>
      </c>
      <c r="S4927" s="29">
        <f>IF($Q4927&lt;Parâmetros!$E$19,$G4927-1,$G4927)</f>
        <v>0</v>
      </c>
    </row>
    <row r="4928" spans="1:19" x14ac:dyDescent="0.25">
      <c r="A4928" s="116"/>
      <c r="B4928" s="65"/>
      <c r="C4928" s="65"/>
      <c r="D4928" s="66"/>
      <c r="E4928" s="67"/>
      <c r="F4928" s="65"/>
      <c r="G4928" s="66"/>
      <c r="J4928" s="65"/>
      <c r="K4928" s="65"/>
      <c r="L4928" s="66"/>
      <c r="M4928" s="65"/>
      <c r="N4928" s="65"/>
      <c r="O4928" s="65"/>
      <c r="P4928" s="66"/>
      <c r="Q4928" s="31">
        <f t="shared" si="154"/>
        <v>9999</v>
      </c>
      <c r="R4928" s="31" t="str">
        <f t="shared" si="155"/>
        <v/>
      </c>
      <c r="S4928" s="29">
        <f>IF($Q4928&lt;Parâmetros!$E$19,$G4928-1,$G4928)</f>
        <v>0</v>
      </c>
    </row>
    <row r="4929" spans="1:19" x14ac:dyDescent="0.25">
      <c r="A4929" s="116"/>
      <c r="B4929" s="65"/>
      <c r="C4929" s="65"/>
      <c r="D4929" s="66"/>
      <c r="E4929" s="67"/>
      <c r="F4929" s="65"/>
      <c r="G4929" s="66"/>
      <c r="J4929" s="65"/>
      <c r="K4929" s="65"/>
      <c r="L4929" s="66"/>
      <c r="M4929" s="65"/>
      <c r="N4929" s="65"/>
      <c r="O4929" s="65"/>
      <c r="P4929" s="66"/>
      <c r="Q4929" s="31">
        <f t="shared" si="154"/>
        <v>9999</v>
      </c>
      <c r="R4929" s="31" t="str">
        <f t="shared" si="155"/>
        <v/>
      </c>
      <c r="S4929" s="29">
        <f>IF($Q4929&lt;Parâmetros!$E$19,$G4929-1,$G4929)</f>
        <v>0</v>
      </c>
    </row>
    <row r="4930" spans="1:19" x14ac:dyDescent="0.25">
      <c r="A4930" s="116"/>
      <c r="B4930" s="65"/>
      <c r="C4930" s="65"/>
      <c r="D4930" s="66"/>
      <c r="E4930" s="67"/>
      <c r="F4930" s="65"/>
      <c r="G4930" s="66"/>
      <c r="J4930" s="65"/>
      <c r="K4930" s="65"/>
      <c r="L4930" s="66"/>
      <c r="M4930" s="65"/>
      <c r="N4930" s="65"/>
      <c r="O4930" s="65"/>
      <c r="P4930" s="66"/>
      <c r="Q4930" s="31">
        <f t="shared" si="154"/>
        <v>9999</v>
      </c>
      <c r="R4930" s="31" t="str">
        <f t="shared" si="155"/>
        <v/>
      </c>
      <c r="S4930" s="29">
        <f>IF($Q4930&lt;Parâmetros!$E$19,$G4930-1,$G4930)</f>
        <v>0</v>
      </c>
    </row>
    <row r="4931" spans="1:19" x14ac:dyDescent="0.25">
      <c r="A4931" s="116"/>
      <c r="B4931" s="65"/>
      <c r="C4931" s="65"/>
      <c r="D4931" s="66"/>
      <c r="E4931" s="67"/>
      <c r="F4931" s="65"/>
      <c r="G4931" s="66"/>
      <c r="J4931" s="65"/>
      <c r="K4931" s="65"/>
      <c r="L4931" s="66"/>
      <c r="M4931" s="65"/>
      <c r="N4931" s="65"/>
      <c r="O4931" s="65"/>
      <c r="P4931" s="66"/>
      <c r="Q4931" s="31">
        <f t="shared" si="154"/>
        <v>9999</v>
      </c>
      <c r="R4931" s="31" t="str">
        <f t="shared" si="155"/>
        <v/>
      </c>
      <c r="S4931" s="29">
        <f>IF($Q4931&lt;Parâmetros!$E$19,$G4931-1,$G4931)</f>
        <v>0</v>
      </c>
    </row>
    <row r="4932" spans="1:19" x14ac:dyDescent="0.25">
      <c r="A4932" s="116"/>
      <c r="B4932" s="65"/>
      <c r="C4932" s="65"/>
      <c r="D4932" s="66"/>
      <c r="E4932" s="67"/>
      <c r="F4932" s="65"/>
      <c r="G4932" s="66"/>
      <c r="J4932" s="65"/>
      <c r="K4932" s="65"/>
      <c r="L4932" s="66"/>
      <c r="M4932" s="65"/>
      <c r="N4932" s="65"/>
      <c r="O4932" s="65"/>
      <c r="P4932" s="66"/>
      <c r="Q4932" s="31">
        <f t="shared" si="154"/>
        <v>9999</v>
      </c>
      <c r="R4932" s="31" t="str">
        <f t="shared" si="155"/>
        <v/>
      </c>
      <c r="S4932" s="29">
        <f>IF($Q4932&lt;Parâmetros!$E$19,$G4932-1,$G4932)</f>
        <v>0</v>
      </c>
    </row>
    <row r="4933" spans="1:19" x14ac:dyDescent="0.25">
      <c r="A4933" s="116"/>
      <c r="B4933" s="65"/>
      <c r="C4933" s="65"/>
      <c r="D4933" s="66"/>
      <c r="E4933" s="67"/>
      <c r="F4933" s="65"/>
      <c r="G4933" s="66"/>
      <c r="J4933" s="65"/>
      <c r="K4933" s="65"/>
      <c r="L4933" s="66"/>
      <c r="M4933" s="65"/>
      <c r="N4933" s="65"/>
      <c r="O4933" s="65"/>
      <c r="P4933" s="66"/>
      <c r="Q4933" s="31">
        <f t="shared" si="154"/>
        <v>9999</v>
      </c>
      <c r="R4933" s="31" t="str">
        <f t="shared" si="155"/>
        <v/>
      </c>
      <c r="S4933" s="29">
        <f>IF($Q4933&lt;Parâmetros!$E$19,$G4933-1,$G4933)</f>
        <v>0</v>
      </c>
    </row>
    <row r="4934" spans="1:19" x14ac:dyDescent="0.25">
      <c r="A4934" s="116"/>
      <c r="B4934" s="65"/>
      <c r="C4934" s="65"/>
      <c r="D4934" s="66"/>
      <c r="E4934" s="67"/>
      <c r="F4934" s="65"/>
      <c r="G4934" s="66"/>
      <c r="J4934" s="65"/>
      <c r="K4934" s="65"/>
      <c r="L4934" s="66"/>
      <c r="M4934" s="65"/>
      <c r="N4934" s="65"/>
      <c r="O4934" s="65"/>
      <c r="P4934" s="66"/>
      <c r="Q4934" s="31">
        <f t="shared" si="154"/>
        <v>9999</v>
      </c>
      <c r="R4934" s="31" t="str">
        <f t="shared" si="155"/>
        <v/>
      </c>
      <c r="S4934" s="29">
        <f>IF($Q4934&lt;Parâmetros!$E$19,$G4934-1,$G4934)</f>
        <v>0</v>
      </c>
    </row>
    <row r="4935" spans="1:19" x14ac:dyDescent="0.25">
      <c r="A4935" s="116"/>
      <c r="B4935" s="65"/>
      <c r="C4935" s="65"/>
      <c r="D4935" s="66"/>
      <c r="E4935" s="67"/>
      <c r="F4935" s="65"/>
      <c r="G4935" s="66"/>
      <c r="J4935" s="65"/>
      <c r="K4935" s="65"/>
      <c r="L4935" s="66"/>
      <c r="M4935" s="65"/>
      <c r="N4935" s="65"/>
      <c r="O4935" s="65"/>
      <c r="P4935" s="66"/>
      <c r="Q4935" s="31">
        <f t="shared" si="154"/>
        <v>9999</v>
      </c>
      <c r="R4935" s="31" t="str">
        <f t="shared" si="155"/>
        <v/>
      </c>
      <c r="S4935" s="29">
        <f>IF($Q4935&lt;Parâmetros!$E$19,$G4935-1,$G4935)</f>
        <v>0</v>
      </c>
    </row>
    <row r="4936" spans="1:19" x14ac:dyDescent="0.25">
      <c r="A4936" s="116"/>
      <c r="B4936" s="65"/>
      <c r="C4936" s="65"/>
      <c r="D4936" s="66"/>
      <c r="E4936" s="67"/>
      <c r="F4936" s="65"/>
      <c r="G4936" s="66"/>
      <c r="J4936" s="65"/>
      <c r="K4936" s="65"/>
      <c r="L4936" s="66"/>
      <c r="M4936" s="65"/>
      <c r="N4936" s="65"/>
      <c r="O4936" s="65"/>
      <c r="P4936" s="66"/>
      <c r="Q4936" s="31">
        <f t="shared" si="154"/>
        <v>9999</v>
      </c>
      <c r="R4936" s="31" t="str">
        <f t="shared" si="155"/>
        <v/>
      </c>
      <c r="S4936" s="29">
        <f>IF($Q4936&lt;Parâmetros!$E$19,$G4936-1,$G4936)</f>
        <v>0</v>
      </c>
    </row>
    <row r="4937" spans="1:19" x14ac:dyDescent="0.25">
      <c r="A4937" s="116"/>
      <c r="B4937" s="65"/>
      <c r="C4937" s="65"/>
      <c r="D4937" s="66"/>
      <c r="E4937" s="67"/>
      <c r="F4937" s="65"/>
      <c r="G4937" s="66"/>
      <c r="J4937" s="65"/>
      <c r="K4937" s="65"/>
      <c r="L4937" s="66"/>
      <c r="M4937" s="65"/>
      <c r="N4937" s="65"/>
      <c r="O4937" s="65"/>
      <c r="P4937" s="66"/>
      <c r="Q4937" s="31">
        <f t="shared" si="154"/>
        <v>9999</v>
      </c>
      <c r="R4937" s="31" t="str">
        <f t="shared" si="155"/>
        <v/>
      </c>
      <c r="S4937" s="29">
        <f>IF($Q4937&lt;Parâmetros!$E$19,$G4937-1,$G4937)</f>
        <v>0</v>
      </c>
    </row>
    <row r="4938" spans="1:19" x14ac:dyDescent="0.25">
      <c r="A4938" s="116"/>
      <c r="B4938" s="65"/>
      <c r="C4938" s="65"/>
      <c r="D4938" s="66"/>
      <c r="E4938" s="67"/>
      <c r="F4938" s="65"/>
      <c r="G4938" s="66"/>
      <c r="J4938" s="65"/>
      <c r="K4938" s="65"/>
      <c r="L4938" s="66"/>
      <c r="M4938" s="65"/>
      <c r="N4938" s="65"/>
      <c r="O4938" s="65"/>
      <c r="P4938" s="66"/>
      <c r="Q4938" s="31">
        <f t="shared" si="154"/>
        <v>9999</v>
      </c>
      <c r="R4938" s="31" t="str">
        <f t="shared" si="155"/>
        <v/>
      </c>
      <c r="S4938" s="29">
        <f>IF($Q4938&lt;Parâmetros!$E$19,$G4938-1,$G4938)</f>
        <v>0</v>
      </c>
    </row>
    <row r="4939" spans="1:19" x14ac:dyDescent="0.25">
      <c r="A4939" s="116"/>
      <c r="B4939" s="65"/>
      <c r="C4939" s="65"/>
      <c r="D4939" s="66"/>
      <c r="E4939" s="67"/>
      <c r="F4939" s="65"/>
      <c r="G4939" s="66"/>
      <c r="J4939" s="65"/>
      <c r="K4939" s="65"/>
      <c r="L4939" s="66"/>
      <c r="M4939" s="65"/>
      <c r="N4939" s="65"/>
      <c r="O4939" s="65"/>
      <c r="P4939" s="66"/>
      <c r="Q4939" s="31">
        <f t="shared" si="154"/>
        <v>9999</v>
      </c>
      <c r="R4939" s="31" t="str">
        <f t="shared" si="155"/>
        <v/>
      </c>
      <c r="S4939" s="29">
        <f>IF($Q4939&lt;Parâmetros!$E$19,$G4939-1,$G4939)</f>
        <v>0</v>
      </c>
    </row>
    <row r="4940" spans="1:19" x14ac:dyDescent="0.25">
      <c r="A4940" s="116"/>
      <c r="B4940" s="65"/>
      <c r="C4940" s="65"/>
      <c r="D4940" s="66"/>
      <c r="E4940" s="67"/>
      <c r="F4940" s="65"/>
      <c r="G4940" s="66"/>
      <c r="J4940" s="65"/>
      <c r="K4940" s="65"/>
      <c r="L4940" s="66"/>
      <c r="M4940" s="65"/>
      <c r="O4940" s="65"/>
      <c r="P4940" s="66"/>
      <c r="Q4940" s="31">
        <f t="shared" si="154"/>
        <v>9999</v>
      </c>
      <c r="R4940" s="31" t="str">
        <f t="shared" si="155"/>
        <v/>
      </c>
      <c r="S4940" s="29">
        <f>IF($Q4940&lt;Parâmetros!$E$19,$G4940-1,$G4940)</f>
        <v>0</v>
      </c>
    </row>
    <row r="4941" spans="1:19" x14ac:dyDescent="0.25">
      <c r="A4941" s="116"/>
      <c r="B4941" s="65"/>
      <c r="C4941" s="65"/>
      <c r="D4941" s="66"/>
      <c r="E4941" s="67"/>
      <c r="F4941" s="65"/>
      <c r="G4941" s="66"/>
      <c r="J4941" s="65"/>
      <c r="K4941" s="65"/>
      <c r="L4941" s="66"/>
      <c r="M4941" s="65"/>
      <c r="O4941" s="65"/>
      <c r="P4941" s="66"/>
      <c r="Q4941" s="31">
        <f t="shared" si="154"/>
        <v>9999</v>
      </c>
      <c r="R4941" s="31" t="str">
        <f t="shared" si="155"/>
        <v/>
      </c>
      <c r="S4941" s="29">
        <f>IF($Q4941&lt;Parâmetros!$E$19,$G4941-1,$G4941)</f>
        <v>0</v>
      </c>
    </row>
    <row r="4942" spans="1:19" x14ac:dyDescent="0.25">
      <c r="A4942" s="116"/>
      <c r="B4942" s="65"/>
      <c r="C4942" s="65"/>
      <c r="D4942" s="66"/>
      <c r="E4942" s="67"/>
      <c r="F4942" s="65"/>
      <c r="G4942" s="66"/>
      <c r="J4942" s="65"/>
      <c r="K4942" s="65"/>
      <c r="L4942" s="66"/>
      <c r="M4942" s="65"/>
      <c r="O4942" s="65"/>
      <c r="P4942" s="66"/>
      <c r="Q4942" s="31">
        <f t="shared" si="154"/>
        <v>9999</v>
      </c>
      <c r="R4942" s="31" t="str">
        <f t="shared" si="155"/>
        <v/>
      </c>
      <c r="S4942" s="29">
        <f>IF($Q4942&lt;Parâmetros!$E$19,$G4942-1,$G4942)</f>
        <v>0</v>
      </c>
    </row>
    <row r="4943" spans="1:19" x14ac:dyDescent="0.25">
      <c r="A4943" s="116"/>
      <c r="B4943" s="65"/>
      <c r="C4943" s="65"/>
      <c r="D4943" s="66"/>
      <c r="E4943" s="67"/>
      <c r="F4943" s="65"/>
      <c r="G4943" s="66"/>
      <c r="J4943" s="65"/>
      <c r="K4943" s="65"/>
      <c r="L4943" s="66"/>
      <c r="M4943" s="65"/>
      <c r="N4943" s="65"/>
      <c r="O4943" s="65"/>
      <c r="P4943" s="66"/>
      <c r="Q4943" s="31">
        <f t="shared" si="154"/>
        <v>9999</v>
      </c>
      <c r="R4943" s="31" t="str">
        <f t="shared" si="155"/>
        <v/>
      </c>
      <c r="S4943" s="29">
        <f>IF($Q4943&lt;Parâmetros!$E$19,$G4943-1,$G4943)</f>
        <v>0</v>
      </c>
    </row>
    <row r="4944" spans="1:19" x14ac:dyDescent="0.25">
      <c r="A4944" s="116"/>
      <c r="B4944" s="65"/>
      <c r="C4944" s="65"/>
      <c r="D4944" s="66"/>
      <c r="E4944" s="67"/>
      <c r="F4944" s="65"/>
      <c r="G4944" s="66"/>
      <c r="J4944" s="65"/>
      <c r="K4944" s="65"/>
      <c r="L4944" s="66"/>
      <c r="M4944" s="65"/>
      <c r="N4944" s="65"/>
      <c r="O4944" s="65"/>
      <c r="P4944" s="66"/>
      <c r="Q4944" s="31">
        <f t="shared" si="154"/>
        <v>9999</v>
      </c>
      <c r="R4944" s="31" t="str">
        <f t="shared" si="155"/>
        <v/>
      </c>
      <c r="S4944" s="29">
        <f>IF($Q4944&lt;Parâmetros!$E$19,$G4944-1,$G4944)</f>
        <v>0</v>
      </c>
    </row>
    <row r="4945" spans="1:19" x14ac:dyDescent="0.25">
      <c r="A4945" s="116"/>
      <c r="B4945" s="65"/>
      <c r="C4945" s="65"/>
      <c r="D4945" s="66"/>
      <c r="E4945" s="67"/>
      <c r="F4945" s="65"/>
      <c r="G4945" s="66"/>
      <c r="J4945" s="65"/>
      <c r="K4945" s="65"/>
      <c r="L4945" s="66"/>
      <c r="M4945" s="65"/>
      <c r="N4945" s="65"/>
      <c r="O4945" s="65"/>
      <c r="P4945" s="66"/>
      <c r="Q4945" s="31">
        <f t="shared" si="154"/>
        <v>9999</v>
      </c>
      <c r="R4945" s="31" t="str">
        <f t="shared" si="155"/>
        <v/>
      </c>
      <c r="S4945" s="29">
        <f>IF($Q4945&lt;Parâmetros!$E$19,$G4945-1,$G4945)</f>
        <v>0</v>
      </c>
    </row>
    <row r="4946" spans="1:19" x14ac:dyDescent="0.25">
      <c r="A4946" s="116"/>
      <c r="B4946" s="65"/>
      <c r="C4946" s="65"/>
      <c r="D4946" s="66"/>
      <c r="E4946" s="67"/>
      <c r="F4946" s="65"/>
      <c r="G4946" s="66"/>
      <c r="J4946" s="65"/>
      <c r="K4946" s="65"/>
      <c r="L4946" s="66"/>
      <c r="M4946" s="65"/>
      <c r="N4946" s="65"/>
      <c r="O4946" s="65"/>
      <c r="P4946" s="66"/>
      <c r="Q4946" s="31">
        <f t="shared" si="154"/>
        <v>9999</v>
      </c>
      <c r="R4946" s="31" t="str">
        <f t="shared" si="155"/>
        <v/>
      </c>
      <c r="S4946" s="29">
        <f>IF($Q4946&lt;Parâmetros!$E$19,$G4946-1,$G4946)</f>
        <v>0</v>
      </c>
    </row>
    <row r="4947" spans="1:19" x14ac:dyDescent="0.25">
      <c r="A4947" s="116"/>
      <c r="B4947" s="65"/>
      <c r="C4947" s="65"/>
      <c r="D4947" s="66"/>
      <c r="E4947" s="67"/>
      <c r="F4947" s="65"/>
      <c r="G4947" s="66"/>
      <c r="J4947" s="65"/>
      <c r="K4947" s="65"/>
      <c r="L4947" s="66"/>
      <c r="M4947" s="65"/>
      <c r="O4947" s="65"/>
      <c r="P4947" s="66"/>
      <c r="Q4947" s="31">
        <f t="shared" si="154"/>
        <v>9999</v>
      </c>
      <c r="R4947" s="31" t="str">
        <f t="shared" si="155"/>
        <v/>
      </c>
      <c r="S4947" s="29">
        <f>IF($Q4947&lt;Parâmetros!$E$19,$G4947-1,$G4947)</f>
        <v>0</v>
      </c>
    </row>
    <row r="4948" spans="1:19" x14ac:dyDescent="0.25">
      <c r="A4948" s="116"/>
      <c r="B4948" s="65"/>
      <c r="C4948" s="65"/>
      <c r="D4948" s="66"/>
      <c r="E4948" s="67"/>
      <c r="F4948" s="65"/>
      <c r="G4948" s="66"/>
      <c r="J4948" s="65"/>
      <c r="K4948" s="65"/>
      <c r="L4948" s="66"/>
      <c r="M4948" s="65"/>
      <c r="N4948" s="65"/>
      <c r="O4948" s="65"/>
      <c r="P4948" s="66"/>
      <c r="Q4948" s="31">
        <f t="shared" si="154"/>
        <v>9999</v>
      </c>
      <c r="R4948" s="31" t="str">
        <f t="shared" si="155"/>
        <v/>
      </c>
      <c r="S4948" s="29">
        <f>IF($Q4948&lt;Parâmetros!$E$19,$G4948-1,$G4948)</f>
        <v>0</v>
      </c>
    </row>
    <row r="4949" spans="1:19" x14ac:dyDescent="0.25">
      <c r="A4949" s="116"/>
      <c r="B4949" s="65"/>
      <c r="C4949" s="65"/>
      <c r="D4949" s="66"/>
      <c r="E4949" s="67"/>
      <c r="F4949" s="65"/>
      <c r="G4949" s="66"/>
      <c r="J4949" s="65"/>
      <c r="K4949" s="65"/>
      <c r="L4949" s="66"/>
      <c r="M4949" s="65"/>
      <c r="O4949" s="65"/>
      <c r="P4949" s="66"/>
      <c r="Q4949" s="31">
        <f t="shared" si="154"/>
        <v>9999</v>
      </c>
      <c r="R4949" s="31" t="str">
        <f t="shared" si="155"/>
        <v/>
      </c>
      <c r="S4949" s="29">
        <f>IF($Q4949&lt;Parâmetros!$E$19,$G4949-1,$G4949)</f>
        <v>0</v>
      </c>
    </row>
    <row r="4950" spans="1:19" x14ac:dyDescent="0.25">
      <c r="A4950" s="116"/>
      <c r="B4950" s="65"/>
      <c r="C4950" s="65"/>
      <c r="D4950" s="66"/>
      <c r="E4950" s="67"/>
      <c r="F4950" s="65"/>
      <c r="G4950" s="66"/>
      <c r="J4950" s="65"/>
      <c r="K4950" s="65"/>
      <c r="L4950" s="66"/>
      <c r="M4950" s="65"/>
      <c r="N4950" s="65"/>
      <c r="O4950" s="65"/>
      <c r="P4950" s="66"/>
      <c r="Q4950" s="31">
        <f t="shared" si="154"/>
        <v>9999</v>
      </c>
      <c r="R4950" s="31" t="str">
        <f t="shared" si="155"/>
        <v/>
      </c>
      <c r="S4950" s="29">
        <f>IF($Q4950&lt;Parâmetros!$E$19,$G4950-1,$G4950)</f>
        <v>0</v>
      </c>
    </row>
    <row r="4951" spans="1:19" x14ac:dyDescent="0.25">
      <c r="A4951" s="116"/>
      <c r="B4951" s="65"/>
      <c r="C4951" s="65"/>
      <c r="D4951" s="66"/>
      <c r="E4951" s="67"/>
      <c r="F4951" s="65"/>
      <c r="G4951" s="66"/>
      <c r="J4951" s="65"/>
      <c r="K4951" s="65"/>
      <c r="L4951" s="66"/>
      <c r="M4951" s="65"/>
      <c r="N4951" s="65"/>
      <c r="O4951" s="65"/>
      <c r="P4951" s="66"/>
      <c r="Q4951" s="31">
        <f t="shared" si="154"/>
        <v>9999</v>
      </c>
      <c r="R4951" s="31" t="str">
        <f t="shared" si="155"/>
        <v/>
      </c>
      <c r="S4951" s="29">
        <f>IF($Q4951&lt;Parâmetros!$E$19,$G4951-1,$G4951)</f>
        <v>0</v>
      </c>
    </row>
    <row r="4952" spans="1:19" x14ac:dyDescent="0.25">
      <c r="A4952" s="116"/>
      <c r="B4952" s="65"/>
      <c r="C4952" s="65"/>
      <c r="D4952" s="66"/>
      <c r="E4952" s="67"/>
      <c r="F4952" s="65"/>
      <c r="G4952" s="66"/>
      <c r="J4952" s="65"/>
      <c r="K4952" s="65"/>
      <c r="L4952" s="66"/>
      <c r="M4952" s="65"/>
      <c r="N4952" s="65"/>
      <c r="O4952" s="65"/>
      <c r="P4952" s="66"/>
      <c r="Q4952" s="31">
        <f t="shared" si="154"/>
        <v>9999</v>
      </c>
      <c r="R4952" s="31" t="str">
        <f t="shared" si="155"/>
        <v/>
      </c>
      <c r="S4952" s="29">
        <f>IF($Q4952&lt;Parâmetros!$E$19,$G4952-1,$G4952)</f>
        <v>0</v>
      </c>
    </row>
    <row r="4953" spans="1:19" x14ac:dyDescent="0.25">
      <c r="A4953" s="116"/>
      <c r="B4953" s="65"/>
      <c r="C4953" s="65"/>
      <c r="D4953" s="66"/>
      <c r="E4953" s="67"/>
      <c r="F4953" s="65"/>
      <c r="G4953" s="66"/>
      <c r="J4953" s="65"/>
      <c r="K4953" s="65"/>
      <c r="L4953" s="66"/>
      <c r="M4953" s="65"/>
      <c r="N4953" s="65"/>
      <c r="O4953" s="65"/>
      <c r="P4953" s="66"/>
      <c r="Q4953" s="31">
        <f t="shared" si="154"/>
        <v>9999</v>
      </c>
      <c r="R4953" s="31" t="str">
        <f t="shared" si="155"/>
        <v/>
      </c>
      <c r="S4953" s="29">
        <f>IF($Q4953&lt;Parâmetros!$E$19,$G4953-1,$G4953)</f>
        <v>0</v>
      </c>
    </row>
    <row r="4954" spans="1:19" x14ac:dyDescent="0.25">
      <c r="A4954" s="116"/>
      <c r="B4954" s="65"/>
      <c r="C4954" s="65"/>
      <c r="D4954" s="66"/>
      <c r="E4954" s="67"/>
      <c r="F4954" s="65"/>
      <c r="G4954" s="66"/>
      <c r="J4954" s="65"/>
      <c r="K4954" s="65"/>
      <c r="L4954" s="66"/>
      <c r="M4954" s="65"/>
      <c r="N4954" s="65"/>
      <c r="O4954" s="65"/>
      <c r="P4954" s="66"/>
      <c r="Q4954" s="31">
        <f t="shared" si="154"/>
        <v>9999</v>
      </c>
      <c r="R4954" s="31" t="str">
        <f t="shared" si="155"/>
        <v/>
      </c>
      <c r="S4954" s="29">
        <f>IF($Q4954&lt;Parâmetros!$E$19,$G4954-1,$G4954)</f>
        <v>0</v>
      </c>
    </row>
    <row r="4955" spans="1:19" x14ac:dyDescent="0.25">
      <c r="A4955" s="116"/>
      <c r="B4955" s="65"/>
      <c r="C4955" s="65"/>
      <c r="D4955" s="66"/>
      <c r="E4955" s="67"/>
      <c r="F4955" s="65"/>
      <c r="G4955" s="66"/>
      <c r="J4955" s="65"/>
      <c r="K4955" s="65"/>
      <c r="L4955" s="66"/>
      <c r="M4955" s="65"/>
      <c r="N4955" s="65"/>
      <c r="O4955" s="65"/>
      <c r="P4955" s="66"/>
      <c r="Q4955" s="31">
        <f t="shared" si="154"/>
        <v>9999</v>
      </c>
      <c r="R4955" s="31" t="str">
        <f t="shared" si="155"/>
        <v/>
      </c>
      <c r="S4955" s="29">
        <f>IF($Q4955&lt;Parâmetros!$E$19,$G4955-1,$G4955)</f>
        <v>0</v>
      </c>
    </row>
    <row r="4956" spans="1:19" x14ac:dyDescent="0.25">
      <c r="A4956" s="116"/>
      <c r="B4956" s="65"/>
      <c r="C4956" s="65"/>
      <c r="D4956" s="66"/>
      <c r="E4956" s="67"/>
      <c r="F4956" s="65"/>
      <c r="G4956" s="66"/>
      <c r="J4956" s="65"/>
      <c r="K4956" s="65"/>
      <c r="L4956" s="66"/>
      <c r="M4956" s="65"/>
      <c r="N4956" s="65"/>
      <c r="O4956" s="65"/>
      <c r="P4956" s="66"/>
      <c r="Q4956" s="31">
        <f t="shared" si="154"/>
        <v>9999</v>
      </c>
      <c r="R4956" s="31" t="str">
        <f t="shared" si="155"/>
        <v/>
      </c>
      <c r="S4956" s="29">
        <f>IF($Q4956&lt;Parâmetros!$E$19,$G4956-1,$G4956)</f>
        <v>0</v>
      </c>
    </row>
    <row r="4957" spans="1:19" x14ac:dyDescent="0.25">
      <c r="A4957" s="116"/>
      <c r="B4957" s="65"/>
      <c r="C4957" s="65"/>
      <c r="D4957" s="66"/>
      <c r="E4957" s="67"/>
      <c r="F4957" s="65"/>
      <c r="G4957" s="66"/>
      <c r="J4957" s="65"/>
      <c r="K4957" s="65"/>
      <c r="L4957" s="66"/>
      <c r="M4957" s="65"/>
      <c r="N4957" s="65"/>
      <c r="O4957" s="65"/>
      <c r="P4957" s="66"/>
      <c r="Q4957" s="31">
        <f t="shared" si="154"/>
        <v>9999</v>
      </c>
      <c r="R4957" s="31" t="str">
        <f t="shared" si="155"/>
        <v/>
      </c>
      <c r="S4957" s="29">
        <f>IF($Q4957&lt;Parâmetros!$E$19,$G4957-1,$G4957)</f>
        <v>0</v>
      </c>
    </row>
    <row r="4958" spans="1:19" x14ac:dyDescent="0.25">
      <c r="A4958" s="116"/>
      <c r="B4958" s="65"/>
      <c r="C4958" s="65"/>
      <c r="D4958" s="66"/>
      <c r="E4958" s="67"/>
      <c r="F4958" s="65"/>
      <c r="G4958" s="66"/>
      <c r="J4958" s="65"/>
      <c r="K4958" s="65"/>
      <c r="L4958" s="66"/>
      <c r="M4958" s="65"/>
      <c r="O4958" s="65"/>
      <c r="P4958" s="66"/>
      <c r="Q4958" s="31">
        <f t="shared" si="154"/>
        <v>9999</v>
      </c>
      <c r="R4958" s="31" t="str">
        <f t="shared" si="155"/>
        <v/>
      </c>
      <c r="S4958" s="29">
        <f>IF($Q4958&lt;Parâmetros!$E$19,$G4958-1,$G4958)</f>
        <v>0</v>
      </c>
    </row>
    <row r="4959" spans="1:19" x14ac:dyDescent="0.25">
      <c r="A4959" s="116"/>
      <c r="B4959" s="65"/>
      <c r="C4959" s="65"/>
      <c r="D4959" s="66"/>
      <c r="E4959" s="67"/>
      <c r="F4959" s="65"/>
      <c r="G4959" s="66"/>
      <c r="J4959" s="65"/>
      <c r="K4959" s="65"/>
      <c r="L4959" s="66"/>
      <c r="M4959" s="65"/>
      <c r="N4959" s="65"/>
      <c r="O4959" s="65"/>
      <c r="P4959" s="66"/>
      <c r="Q4959" s="31">
        <f t="shared" si="154"/>
        <v>9999</v>
      </c>
      <c r="R4959" s="31" t="str">
        <f t="shared" si="155"/>
        <v/>
      </c>
      <c r="S4959" s="29">
        <f>IF($Q4959&lt;Parâmetros!$E$19,$G4959-1,$G4959)</f>
        <v>0</v>
      </c>
    </row>
    <row r="4960" spans="1:19" x14ac:dyDescent="0.25">
      <c r="A4960" s="116"/>
      <c r="B4960" s="65"/>
      <c r="C4960" s="65"/>
      <c r="D4960" s="66"/>
      <c r="E4960" s="67"/>
      <c r="F4960" s="65"/>
      <c r="G4960" s="66"/>
      <c r="J4960" s="65"/>
      <c r="K4960" s="65"/>
      <c r="L4960" s="66"/>
      <c r="M4960" s="65"/>
      <c r="O4960" s="65"/>
      <c r="P4960" s="66"/>
      <c r="Q4960" s="31">
        <f t="shared" si="154"/>
        <v>9999</v>
      </c>
      <c r="R4960" s="31" t="str">
        <f t="shared" si="155"/>
        <v/>
      </c>
      <c r="S4960" s="29">
        <f>IF($Q4960&lt;Parâmetros!$E$19,$G4960-1,$G4960)</f>
        <v>0</v>
      </c>
    </row>
    <row r="4961" spans="1:19" x14ac:dyDescent="0.25">
      <c r="A4961" s="116"/>
      <c r="B4961" s="65"/>
      <c r="C4961" s="65"/>
      <c r="D4961" s="66"/>
      <c r="E4961" s="67"/>
      <c r="F4961" s="65"/>
      <c r="G4961" s="66"/>
      <c r="J4961" s="65"/>
      <c r="K4961" s="65"/>
      <c r="L4961" s="66"/>
      <c r="M4961" s="65"/>
      <c r="N4961" s="65"/>
      <c r="O4961" s="65"/>
      <c r="P4961" s="66"/>
      <c r="Q4961" s="31">
        <f t="shared" si="154"/>
        <v>9999</v>
      </c>
      <c r="R4961" s="31" t="str">
        <f t="shared" si="155"/>
        <v/>
      </c>
      <c r="S4961" s="29">
        <f>IF($Q4961&lt;Parâmetros!$E$19,$G4961-1,$G4961)</f>
        <v>0</v>
      </c>
    </row>
    <row r="4962" spans="1:19" x14ac:dyDescent="0.25">
      <c r="A4962" s="116"/>
      <c r="B4962" s="65"/>
      <c r="C4962" s="65"/>
      <c r="D4962" s="66"/>
      <c r="E4962" s="67"/>
      <c r="F4962" s="65"/>
      <c r="G4962" s="66"/>
      <c r="J4962" s="65"/>
      <c r="K4962" s="65"/>
      <c r="L4962" s="66"/>
      <c r="M4962" s="65"/>
      <c r="N4962" s="65"/>
      <c r="O4962" s="65"/>
      <c r="P4962" s="66"/>
      <c r="Q4962" s="31">
        <f t="shared" si="154"/>
        <v>9999</v>
      </c>
      <c r="R4962" s="31" t="str">
        <f t="shared" si="155"/>
        <v/>
      </c>
      <c r="S4962" s="29">
        <f>IF($Q4962&lt;Parâmetros!$E$19,$G4962-1,$G4962)</f>
        <v>0</v>
      </c>
    </row>
    <row r="4963" spans="1:19" x14ac:dyDescent="0.25">
      <c r="A4963" s="116"/>
      <c r="B4963" s="65"/>
      <c r="C4963" s="65"/>
      <c r="D4963" s="66"/>
      <c r="E4963" s="67"/>
      <c r="F4963" s="65"/>
      <c r="G4963" s="66"/>
      <c r="J4963" s="65"/>
      <c r="K4963" s="65"/>
      <c r="L4963" s="66"/>
      <c r="M4963" s="65"/>
      <c r="O4963" s="65"/>
      <c r="P4963" s="66"/>
      <c r="Q4963" s="31">
        <f t="shared" si="154"/>
        <v>9999</v>
      </c>
      <c r="R4963" s="31" t="str">
        <f t="shared" si="155"/>
        <v/>
      </c>
      <c r="S4963" s="29">
        <f>IF($Q4963&lt;Parâmetros!$E$19,$G4963-1,$G4963)</f>
        <v>0</v>
      </c>
    </row>
    <row r="4964" spans="1:19" x14ac:dyDescent="0.25">
      <c r="A4964" s="116"/>
      <c r="B4964" s="65"/>
      <c r="C4964" s="65"/>
      <c r="D4964" s="66"/>
      <c r="E4964" s="67"/>
      <c r="F4964" s="65"/>
      <c r="G4964" s="66"/>
      <c r="J4964" s="65"/>
      <c r="K4964" s="65"/>
      <c r="L4964" s="66"/>
      <c r="M4964" s="65"/>
      <c r="N4964" s="65"/>
      <c r="O4964" s="65"/>
      <c r="P4964" s="66"/>
      <c r="Q4964" s="31">
        <f t="shared" si="154"/>
        <v>9999</v>
      </c>
      <c r="R4964" s="31" t="str">
        <f t="shared" si="155"/>
        <v/>
      </c>
      <c r="S4964" s="29">
        <f>IF($Q4964&lt;Parâmetros!$E$19,$G4964-1,$G4964)</f>
        <v>0</v>
      </c>
    </row>
    <row r="4965" spans="1:19" x14ac:dyDescent="0.25">
      <c r="A4965" s="116"/>
      <c r="B4965" s="65"/>
      <c r="C4965" s="65"/>
      <c r="D4965" s="66"/>
      <c r="E4965" s="67"/>
      <c r="F4965" s="65"/>
      <c r="G4965" s="66"/>
      <c r="J4965" s="65"/>
      <c r="K4965" s="65"/>
      <c r="L4965" s="66"/>
      <c r="M4965" s="65"/>
      <c r="N4965" s="65"/>
      <c r="O4965" s="65"/>
      <c r="P4965" s="66"/>
      <c r="Q4965" s="31">
        <f t="shared" si="154"/>
        <v>9999</v>
      </c>
      <c r="R4965" s="31" t="str">
        <f t="shared" si="155"/>
        <v/>
      </c>
      <c r="S4965" s="29">
        <f>IF($Q4965&lt;Parâmetros!$E$19,$G4965-1,$G4965)</f>
        <v>0</v>
      </c>
    </row>
    <row r="4966" spans="1:19" x14ac:dyDescent="0.25">
      <c r="A4966" s="116"/>
      <c r="B4966" s="65"/>
      <c r="C4966" s="65"/>
      <c r="D4966" s="66"/>
      <c r="E4966" s="67"/>
      <c r="F4966" s="65"/>
      <c r="G4966" s="66"/>
      <c r="J4966" s="65"/>
      <c r="K4966" s="65"/>
      <c r="L4966" s="66"/>
      <c r="M4966" s="65"/>
      <c r="N4966" s="65"/>
      <c r="O4966" s="65"/>
      <c r="P4966" s="66"/>
      <c r="Q4966" s="31">
        <f t="shared" si="154"/>
        <v>9999</v>
      </c>
      <c r="R4966" s="31" t="str">
        <f t="shared" si="155"/>
        <v/>
      </c>
      <c r="S4966" s="29">
        <f>IF($Q4966&lt;Parâmetros!$E$19,$G4966-1,$G4966)</f>
        <v>0</v>
      </c>
    </row>
    <row r="4967" spans="1:19" x14ac:dyDescent="0.25">
      <c r="A4967" s="116"/>
      <c r="B4967" s="65"/>
      <c r="C4967" s="65"/>
      <c r="D4967" s="66"/>
      <c r="E4967" s="67"/>
      <c r="F4967" s="65"/>
      <c r="G4967" s="66"/>
      <c r="J4967" s="65"/>
      <c r="K4967" s="65"/>
      <c r="L4967" s="66"/>
      <c r="M4967" s="65"/>
      <c r="N4967" s="65"/>
      <c r="O4967" s="65"/>
      <c r="P4967" s="66"/>
      <c r="Q4967" s="31">
        <f t="shared" si="154"/>
        <v>9999</v>
      </c>
      <c r="R4967" s="31" t="str">
        <f t="shared" si="155"/>
        <v/>
      </c>
      <c r="S4967" s="29">
        <f>IF($Q4967&lt;Parâmetros!$E$19,$G4967-1,$G4967)</f>
        <v>0</v>
      </c>
    </row>
    <row r="4968" spans="1:19" x14ac:dyDescent="0.25">
      <c r="A4968" s="116"/>
      <c r="B4968" s="65"/>
      <c r="C4968" s="65"/>
      <c r="D4968" s="66"/>
      <c r="E4968" s="67"/>
      <c r="F4968" s="65"/>
      <c r="G4968" s="66"/>
      <c r="J4968" s="65"/>
      <c r="K4968" s="65"/>
      <c r="L4968" s="66"/>
      <c r="M4968" s="65"/>
      <c r="N4968" s="65"/>
      <c r="O4968" s="65"/>
      <c r="P4968" s="66"/>
      <c r="Q4968" s="31">
        <f t="shared" si="154"/>
        <v>9999</v>
      </c>
      <c r="R4968" s="31" t="str">
        <f t="shared" si="155"/>
        <v/>
      </c>
      <c r="S4968" s="29">
        <f>IF($Q4968&lt;Parâmetros!$E$19,$G4968-1,$G4968)</f>
        <v>0</v>
      </c>
    </row>
    <row r="4969" spans="1:19" x14ac:dyDescent="0.25">
      <c r="A4969" s="116"/>
      <c r="B4969" s="65"/>
      <c r="C4969" s="65"/>
      <c r="D4969" s="66"/>
      <c r="E4969" s="67"/>
      <c r="F4969" s="65"/>
      <c r="G4969" s="66"/>
      <c r="J4969" s="65"/>
      <c r="K4969" s="65"/>
      <c r="L4969" s="66"/>
      <c r="M4969" s="65"/>
      <c r="N4969" s="65"/>
      <c r="O4969" s="65"/>
      <c r="P4969" s="66"/>
      <c r="Q4969" s="31">
        <f t="shared" si="154"/>
        <v>9999</v>
      </c>
      <c r="R4969" s="31" t="str">
        <f t="shared" si="155"/>
        <v/>
      </c>
      <c r="S4969" s="29">
        <f>IF($Q4969&lt;Parâmetros!$E$19,$G4969-1,$G4969)</f>
        <v>0</v>
      </c>
    </row>
    <row r="4970" spans="1:19" x14ac:dyDescent="0.25">
      <c r="A4970" s="116"/>
      <c r="B4970" s="65"/>
      <c r="C4970" s="65"/>
      <c r="D4970" s="66"/>
      <c r="E4970" s="67"/>
      <c r="F4970" s="65"/>
      <c r="G4970" s="66"/>
      <c r="J4970" s="65"/>
      <c r="K4970" s="65"/>
      <c r="L4970" s="66"/>
      <c r="M4970" s="65"/>
      <c r="O4970" s="65"/>
      <c r="P4970" s="66"/>
      <c r="Q4970" s="31">
        <f t="shared" si="154"/>
        <v>9999</v>
      </c>
      <c r="R4970" s="31" t="str">
        <f t="shared" si="155"/>
        <v/>
      </c>
      <c r="S4970" s="29">
        <f>IF($Q4970&lt;Parâmetros!$E$19,$G4970-1,$G4970)</f>
        <v>0</v>
      </c>
    </row>
    <row r="4971" spans="1:19" x14ac:dyDescent="0.25">
      <c r="A4971" s="116"/>
      <c r="B4971" s="65"/>
      <c r="C4971" s="65"/>
      <c r="D4971" s="66"/>
      <c r="E4971" s="67"/>
      <c r="F4971" s="65"/>
      <c r="G4971" s="66"/>
      <c r="J4971" s="65"/>
      <c r="K4971" s="65"/>
      <c r="L4971" s="66"/>
      <c r="M4971" s="65"/>
      <c r="O4971" s="65"/>
      <c r="P4971" s="66"/>
      <c r="Q4971" s="31">
        <f t="shared" si="154"/>
        <v>9999</v>
      </c>
      <c r="R4971" s="31" t="str">
        <f t="shared" si="155"/>
        <v/>
      </c>
      <c r="S4971" s="29">
        <f>IF($Q4971&lt;Parâmetros!$E$19,$G4971-1,$G4971)</f>
        <v>0</v>
      </c>
    </row>
    <row r="4972" spans="1:19" x14ac:dyDescent="0.25">
      <c r="A4972" s="116"/>
      <c r="B4972" s="65"/>
      <c r="C4972" s="65"/>
      <c r="D4972" s="66"/>
      <c r="E4972" s="67"/>
      <c r="F4972" s="65"/>
      <c r="G4972" s="66"/>
      <c r="J4972" s="65"/>
      <c r="K4972" s="65"/>
      <c r="L4972" s="66"/>
      <c r="M4972" s="65"/>
      <c r="N4972" s="65"/>
      <c r="O4972" s="65"/>
      <c r="P4972" s="66"/>
      <c r="Q4972" s="31">
        <f t="shared" si="154"/>
        <v>9999</v>
      </c>
      <c r="R4972" s="31" t="str">
        <f t="shared" si="155"/>
        <v/>
      </c>
      <c r="S4972" s="29">
        <f>IF($Q4972&lt;Parâmetros!$E$19,$G4972-1,$G4972)</f>
        <v>0</v>
      </c>
    </row>
    <row r="4973" spans="1:19" x14ac:dyDescent="0.25">
      <c r="A4973" s="116"/>
      <c r="B4973" s="65"/>
      <c r="C4973" s="65"/>
      <c r="D4973" s="66"/>
      <c r="E4973" s="67"/>
      <c r="F4973" s="65"/>
      <c r="G4973" s="66"/>
      <c r="J4973" s="65"/>
      <c r="K4973" s="65"/>
      <c r="L4973" s="66"/>
      <c r="M4973" s="65"/>
      <c r="N4973" s="65"/>
      <c r="O4973" s="65"/>
      <c r="P4973" s="66"/>
      <c r="Q4973" s="31">
        <f t="shared" si="154"/>
        <v>9999</v>
      </c>
      <c r="R4973" s="31" t="str">
        <f t="shared" si="155"/>
        <v/>
      </c>
      <c r="S4973" s="29">
        <f>IF($Q4973&lt;Parâmetros!$E$19,$G4973-1,$G4973)</f>
        <v>0</v>
      </c>
    </row>
    <row r="4974" spans="1:19" x14ac:dyDescent="0.25">
      <c r="A4974" s="116"/>
      <c r="B4974" s="65"/>
      <c r="C4974" s="65"/>
      <c r="D4974" s="66"/>
      <c r="E4974" s="67"/>
      <c r="F4974" s="65"/>
      <c r="G4974" s="66"/>
      <c r="J4974" s="65"/>
      <c r="K4974" s="65"/>
      <c r="L4974" s="66"/>
      <c r="M4974" s="65"/>
      <c r="N4974" s="65"/>
      <c r="O4974" s="65"/>
      <c r="P4974" s="66"/>
      <c r="Q4974" s="31">
        <f t="shared" si="154"/>
        <v>9999</v>
      </c>
      <c r="R4974" s="31" t="str">
        <f t="shared" si="155"/>
        <v/>
      </c>
      <c r="S4974" s="29">
        <f>IF($Q4974&lt;Parâmetros!$E$19,$G4974-1,$G4974)</f>
        <v>0</v>
      </c>
    </row>
    <row r="4975" spans="1:19" x14ac:dyDescent="0.25">
      <c r="A4975" s="116"/>
      <c r="B4975" s="65"/>
      <c r="C4975" s="65"/>
      <c r="D4975" s="66"/>
      <c r="E4975" s="67"/>
      <c r="F4975" s="65"/>
      <c r="G4975" s="66"/>
      <c r="J4975" s="65"/>
      <c r="K4975" s="65"/>
      <c r="L4975" s="66"/>
      <c r="M4975" s="65"/>
      <c r="O4975" s="65"/>
      <c r="P4975" s="66"/>
      <c r="Q4975" s="31">
        <f t="shared" si="154"/>
        <v>9999</v>
      </c>
      <c r="R4975" s="31" t="str">
        <f t="shared" si="155"/>
        <v/>
      </c>
      <c r="S4975" s="29">
        <f>IF($Q4975&lt;Parâmetros!$E$19,$G4975-1,$G4975)</f>
        <v>0</v>
      </c>
    </row>
    <row r="4976" spans="1:19" x14ac:dyDescent="0.25">
      <c r="A4976" s="116"/>
      <c r="B4976" s="65"/>
      <c r="C4976" s="65"/>
      <c r="D4976" s="66"/>
      <c r="E4976" s="67"/>
      <c r="F4976" s="65"/>
      <c r="G4976" s="66"/>
      <c r="J4976" s="65"/>
      <c r="K4976" s="65"/>
      <c r="L4976" s="66"/>
      <c r="M4976" s="65"/>
      <c r="N4976" s="65"/>
      <c r="O4976" s="65"/>
      <c r="P4976" s="66"/>
      <c r="Q4976" s="31">
        <f t="shared" si="154"/>
        <v>9999</v>
      </c>
      <c r="R4976" s="31" t="str">
        <f t="shared" si="155"/>
        <v/>
      </c>
      <c r="S4976" s="29">
        <f>IF($Q4976&lt;Parâmetros!$E$19,$G4976-1,$G4976)</f>
        <v>0</v>
      </c>
    </row>
    <row r="4977" spans="1:19" x14ac:dyDescent="0.25">
      <c r="A4977" s="116"/>
      <c r="B4977" s="65"/>
      <c r="C4977" s="65"/>
      <c r="D4977" s="66"/>
      <c r="E4977" s="67"/>
      <c r="F4977" s="65"/>
      <c r="G4977" s="66"/>
      <c r="J4977" s="65"/>
      <c r="K4977" s="65"/>
      <c r="L4977" s="66"/>
      <c r="M4977" s="65"/>
      <c r="O4977" s="65"/>
      <c r="P4977" s="66"/>
      <c r="Q4977" s="31">
        <f t="shared" si="154"/>
        <v>9999</v>
      </c>
      <c r="R4977" s="31" t="str">
        <f t="shared" si="155"/>
        <v/>
      </c>
      <c r="S4977" s="29">
        <f>IF($Q4977&lt;Parâmetros!$E$19,$G4977-1,$G4977)</f>
        <v>0</v>
      </c>
    </row>
    <row r="4978" spans="1:19" x14ac:dyDescent="0.25">
      <c r="A4978" s="116"/>
      <c r="B4978" s="65"/>
      <c r="C4978" s="65"/>
      <c r="D4978" s="66"/>
      <c r="E4978" s="67"/>
      <c r="F4978" s="65"/>
      <c r="G4978" s="66"/>
      <c r="J4978" s="65"/>
      <c r="K4978" s="65"/>
      <c r="L4978" s="66"/>
      <c r="M4978" s="65"/>
      <c r="N4978" s="65"/>
      <c r="O4978" s="65"/>
      <c r="P4978" s="66"/>
      <c r="Q4978" s="31">
        <f t="shared" si="154"/>
        <v>9999</v>
      </c>
      <c r="R4978" s="31" t="str">
        <f t="shared" si="155"/>
        <v/>
      </c>
      <c r="S4978" s="29">
        <f>IF($Q4978&lt;Parâmetros!$E$19,$G4978-1,$G4978)</f>
        <v>0</v>
      </c>
    </row>
    <row r="4979" spans="1:19" x14ac:dyDescent="0.25">
      <c r="A4979" s="116"/>
      <c r="B4979" s="65"/>
      <c r="C4979" s="65"/>
      <c r="D4979" s="66"/>
      <c r="E4979" s="67"/>
      <c r="F4979" s="65"/>
      <c r="G4979" s="66"/>
      <c r="J4979" s="65"/>
      <c r="K4979" s="65"/>
      <c r="L4979" s="66"/>
      <c r="M4979" s="65"/>
      <c r="N4979" s="65"/>
      <c r="O4979" s="65"/>
      <c r="P4979" s="66"/>
      <c r="Q4979" s="31">
        <f t="shared" si="154"/>
        <v>9999</v>
      </c>
      <c r="R4979" s="31" t="str">
        <f t="shared" si="155"/>
        <v/>
      </c>
      <c r="S4979" s="29">
        <f>IF($Q4979&lt;Parâmetros!$E$19,$G4979-1,$G4979)</f>
        <v>0</v>
      </c>
    </row>
    <row r="4980" spans="1:19" x14ac:dyDescent="0.25">
      <c r="A4980" s="116"/>
      <c r="B4980" s="65"/>
      <c r="C4980" s="65"/>
      <c r="D4980" s="66"/>
      <c r="E4980" s="67"/>
      <c r="F4980" s="65"/>
      <c r="G4980" s="66"/>
      <c r="J4980" s="65"/>
      <c r="K4980" s="65"/>
      <c r="L4980" s="66"/>
      <c r="M4980" s="65"/>
      <c r="N4980" s="65"/>
      <c r="O4980" s="65"/>
      <c r="P4980" s="66"/>
      <c r="Q4980" s="31">
        <f t="shared" si="154"/>
        <v>9999</v>
      </c>
      <c r="R4980" s="31" t="str">
        <f t="shared" si="155"/>
        <v/>
      </c>
      <c r="S4980" s="29">
        <f>IF($Q4980&lt;Parâmetros!$E$19,$G4980-1,$G4980)</f>
        <v>0</v>
      </c>
    </row>
    <row r="4981" spans="1:19" x14ac:dyDescent="0.25">
      <c r="A4981" s="116"/>
      <c r="B4981" s="65"/>
      <c r="C4981" s="65"/>
      <c r="D4981" s="66"/>
      <c r="E4981" s="67"/>
      <c r="F4981" s="65"/>
      <c r="G4981" s="66"/>
      <c r="J4981" s="65"/>
      <c r="K4981" s="65"/>
      <c r="L4981" s="66"/>
      <c r="M4981" s="65"/>
      <c r="O4981" s="65"/>
      <c r="P4981" s="66"/>
      <c r="Q4981" s="31">
        <f t="shared" si="154"/>
        <v>9999</v>
      </c>
      <c r="R4981" s="31" t="str">
        <f t="shared" si="155"/>
        <v/>
      </c>
      <c r="S4981" s="29">
        <f>IF($Q4981&lt;Parâmetros!$E$19,$G4981-1,$G4981)</f>
        <v>0</v>
      </c>
    </row>
    <row r="4982" spans="1:19" x14ac:dyDescent="0.25">
      <c r="A4982" s="116"/>
      <c r="B4982" s="65"/>
      <c r="C4982" s="65"/>
      <c r="D4982" s="66"/>
      <c r="E4982" s="67"/>
      <c r="F4982" s="65"/>
      <c r="G4982" s="66"/>
      <c r="J4982" s="65"/>
      <c r="K4982" s="65"/>
      <c r="L4982" s="66"/>
      <c r="M4982" s="65"/>
      <c r="O4982" s="65"/>
      <c r="P4982" s="66"/>
      <c r="Q4982" s="31">
        <f t="shared" si="154"/>
        <v>9999</v>
      </c>
      <c r="R4982" s="31" t="str">
        <f t="shared" si="155"/>
        <v/>
      </c>
      <c r="S4982" s="29">
        <f>IF($Q4982&lt;Parâmetros!$E$19,$G4982-1,$G4982)</f>
        <v>0</v>
      </c>
    </row>
    <row r="4983" spans="1:19" x14ac:dyDescent="0.25">
      <c r="A4983" s="116"/>
      <c r="B4983" s="65"/>
      <c r="C4983" s="65"/>
      <c r="D4983" s="66"/>
      <c r="E4983" s="67"/>
      <c r="F4983" s="65"/>
      <c r="G4983" s="66"/>
      <c r="J4983" s="65"/>
      <c r="K4983" s="65"/>
      <c r="L4983" s="66"/>
      <c r="M4983" s="65"/>
      <c r="O4983" s="65"/>
      <c r="P4983" s="66"/>
      <c r="Q4983" s="31">
        <f t="shared" si="154"/>
        <v>9999</v>
      </c>
      <c r="R4983" s="31" t="str">
        <f t="shared" si="155"/>
        <v/>
      </c>
      <c r="S4983" s="29">
        <f>IF($Q4983&lt;Parâmetros!$E$19,$G4983-1,$G4983)</f>
        <v>0</v>
      </c>
    </row>
    <row r="4984" spans="1:19" x14ac:dyDescent="0.25">
      <c r="A4984" s="116"/>
      <c r="B4984" s="65"/>
      <c r="C4984" s="65"/>
      <c r="D4984" s="66"/>
      <c r="E4984" s="67"/>
      <c r="F4984" s="65"/>
      <c r="G4984" s="66"/>
      <c r="J4984" s="65"/>
      <c r="K4984" s="65"/>
      <c r="L4984" s="66"/>
      <c r="M4984" s="65"/>
      <c r="N4984" s="65"/>
      <c r="O4984" s="65"/>
      <c r="P4984" s="66"/>
      <c r="Q4984" s="31">
        <f t="shared" si="154"/>
        <v>9999</v>
      </c>
      <c r="R4984" s="31" t="str">
        <f t="shared" si="155"/>
        <v/>
      </c>
      <c r="S4984" s="29">
        <f>IF($Q4984&lt;Parâmetros!$E$19,$G4984-1,$G4984)</f>
        <v>0</v>
      </c>
    </row>
    <row r="4985" spans="1:19" x14ac:dyDescent="0.25">
      <c r="A4985" s="116"/>
      <c r="B4985" s="65"/>
      <c r="C4985" s="65"/>
      <c r="D4985" s="66"/>
      <c r="E4985" s="67"/>
      <c r="F4985" s="65"/>
      <c r="G4985" s="66"/>
      <c r="J4985" s="65"/>
      <c r="K4985" s="65"/>
      <c r="L4985" s="66"/>
      <c r="M4985" s="65"/>
      <c r="O4985" s="65"/>
      <c r="P4985" s="66"/>
      <c r="Q4985" s="31">
        <f t="shared" si="154"/>
        <v>9999</v>
      </c>
      <c r="R4985" s="31" t="str">
        <f t="shared" si="155"/>
        <v/>
      </c>
      <c r="S4985" s="29">
        <f>IF($Q4985&lt;Parâmetros!$E$19,$G4985-1,$G4985)</f>
        <v>0</v>
      </c>
    </row>
    <row r="4986" spans="1:19" x14ac:dyDescent="0.25">
      <c r="A4986" s="116"/>
      <c r="B4986" s="65"/>
      <c r="C4986" s="65"/>
      <c r="D4986" s="66"/>
      <c r="E4986" s="67"/>
      <c r="F4986" s="65"/>
      <c r="G4986" s="66"/>
      <c r="J4986" s="65"/>
      <c r="K4986" s="65"/>
      <c r="L4986" s="66"/>
      <c r="M4986" s="65"/>
      <c r="N4986" s="65"/>
      <c r="O4986" s="65"/>
      <c r="P4986" s="66"/>
      <c r="Q4986" s="31">
        <f t="shared" si="154"/>
        <v>9999</v>
      </c>
      <c r="R4986" s="31" t="str">
        <f t="shared" si="155"/>
        <v/>
      </c>
      <c r="S4986" s="29">
        <f>IF($Q4986&lt;Parâmetros!$E$19,$G4986-1,$G4986)</f>
        <v>0</v>
      </c>
    </row>
    <row r="4987" spans="1:19" x14ac:dyDescent="0.25">
      <c r="A4987" s="116"/>
      <c r="B4987" s="65"/>
      <c r="C4987" s="65"/>
      <c r="D4987" s="66"/>
      <c r="E4987" s="67"/>
      <c r="F4987" s="65"/>
      <c r="G4987" s="66"/>
      <c r="J4987" s="65"/>
      <c r="K4987" s="65"/>
      <c r="L4987" s="66"/>
      <c r="M4987" s="65"/>
      <c r="O4987" s="65"/>
      <c r="P4987" s="66"/>
      <c r="Q4987" s="31">
        <f t="shared" si="154"/>
        <v>9999</v>
      </c>
      <c r="R4987" s="31" t="str">
        <f t="shared" si="155"/>
        <v/>
      </c>
      <c r="S4987" s="29">
        <f>IF($Q4987&lt;Parâmetros!$E$19,$G4987-1,$G4987)</f>
        <v>0</v>
      </c>
    </row>
    <row r="4988" spans="1:19" x14ac:dyDescent="0.25">
      <c r="A4988" s="116"/>
      <c r="B4988" s="65"/>
      <c r="C4988" s="65"/>
      <c r="D4988" s="66"/>
      <c r="E4988" s="67"/>
      <c r="F4988" s="65"/>
      <c r="G4988" s="66"/>
      <c r="J4988" s="65"/>
      <c r="K4988" s="65"/>
      <c r="L4988" s="66"/>
      <c r="M4988" s="65"/>
      <c r="N4988" s="65"/>
      <c r="O4988" s="65"/>
      <c r="P4988" s="66"/>
      <c r="Q4988" s="31">
        <f t="shared" ref="Q4988:Q5051" si="156">IFERROR(VALUE(LEFT($J4988,2))*60+VALUE(MID($J4988,4,2)),9999)</f>
        <v>9999</v>
      </c>
      <c r="R4988" s="31" t="str">
        <f t="shared" ref="R4988:R5051" si="157">IFERROR(VALUE(LEFT($K4988,2))*60+VALUE(MID($K4988,4,2)),"")</f>
        <v/>
      </c>
      <c r="S4988" s="29">
        <f>IF($Q4988&lt;Parâmetros!$E$19,$G4988-1,$G4988)</f>
        <v>0</v>
      </c>
    </row>
    <row r="4989" spans="1:19" x14ac:dyDescent="0.25">
      <c r="A4989" s="116"/>
      <c r="B4989" s="65"/>
      <c r="C4989" s="65"/>
      <c r="D4989" s="66"/>
      <c r="E4989" s="67"/>
      <c r="F4989" s="65"/>
      <c r="G4989" s="66"/>
      <c r="J4989" s="65"/>
      <c r="K4989" s="65"/>
      <c r="L4989" s="66"/>
      <c r="M4989" s="65"/>
      <c r="N4989" s="65"/>
      <c r="O4989" s="65"/>
      <c r="P4989" s="66"/>
      <c r="Q4989" s="31">
        <f t="shared" si="156"/>
        <v>9999</v>
      </c>
      <c r="R4989" s="31" t="str">
        <f t="shared" si="157"/>
        <v/>
      </c>
      <c r="S4989" s="29">
        <f>IF($Q4989&lt;Parâmetros!$E$19,$G4989-1,$G4989)</f>
        <v>0</v>
      </c>
    </row>
    <row r="4990" spans="1:19" x14ac:dyDescent="0.25">
      <c r="A4990" s="116"/>
      <c r="B4990" s="65"/>
      <c r="C4990" s="65"/>
      <c r="D4990" s="66"/>
      <c r="E4990" s="67"/>
      <c r="F4990" s="65"/>
      <c r="G4990" s="66"/>
      <c r="J4990" s="65"/>
      <c r="K4990" s="65"/>
      <c r="L4990" s="66"/>
      <c r="M4990" s="65"/>
      <c r="N4990" s="65"/>
      <c r="O4990" s="65"/>
      <c r="P4990" s="66"/>
      <c r="Q4990" s="31">
        <f t="shared" si="156"/>
        <v>9999</v>
      </c>
      <c r="R4990" s="31" t="str">
        <f t="shared" si="157"/>
        <v/>
      </c>
      <c r="S4990" s="29">
        <f>IF($Q4990&lt;Parâmetros!$E$19,$G4990-1,$G4990)</f>
        <v>0</v>
      </c>
    </row>
    <row r="4991" spans="1:19" x14ac:dyDescent="0.25">
      <c r="A4991" s="116"/>
      <c r="B4991" s="65"/>
      <c r="C4991" s="65"/>
      <c r="D4991" s="66"/>
      <c r="E4991" s="67"/>
      <c r="F4991" s="65"/>
      <c r="G4991" s="66"/>
      <c r="J4991" s="65"/>
      <c r="K4991" s="65"/>
      <c r="L4991" s="66"/>
      <c r="M4991" s="65"/>
      <c r="N4991" s="65"/>
      <c r="O4991" s="65"/>
      <c r="P4991" s="66"/>
      <c r="Q4991" s="31">
        <f t="shared" si="156"/>
        <v>9999</v>
      </c>
      <c r="R4991" s="31" t="str">
        <f t="shared" si="157"/>
        <v/>
      </c>
      <c r="S4991" s="29">
        <f>IF($Q4991&lt;Parâmetros!$E$19,$G4991-1,$G4991)</f>
        <v>0</v>
      </c>
    </row>
    <row r="4992" spans="1:19" x14ac:dyDescent="0.25">
      <c r="A4992" s="116"/>
      <c r="B4992" s="65"/>
      <c r="C4992" s="65"/>
      <c r="D4992" s="66"/>
      <c r="E4992" s="67"/>
      <c r="F4992" s="65"/>
      <c r="G4992" s="66"/>
      <c r="J4992" s="65"/>
      <c r="K4992" s="65"/>
      <c r="L4992" s="66"/>
      <c r="M4992" s="65"/>
      <c r="N4992" s="65"/>
      <c r="O4992" s="65"/>
      <c r="P4992" s="66"/>
      <c r="Q4992" s="31">
        <f t="shared" si="156"/>
        <v>9999</v>
      </c>
      <c r="R4992" s="31" t="str">
        <f t="shared" si="157"/>
        <v/>
      </c>
      <c r="S4992" s="29">
        <f>IF($Q4992&lt;Parâmetros!$E$19,$G4992-1,$G4992)</f>
        <v>0</v>
      </c>
    </row>
    <row r="4993" spans="1:19" x14ac:dyDescent="0.25">
      <c r="A4993" s="116"/>
      <c r="B4993" s="65"/>
      <c r="C4993" s="65"/>
      <c r="D4993" s="66"/>
      <c r="E4993" s="67"/>
      <c r="F4993" s="65"/>
      <c r="G4993" s="66"/>
      <c r="J4993" s="65"/>
      <c r="K4993" s="65"/>
      <c r="L4993" s="66"/>
      <c r="M4993" s="65"/>
      <c r="N4993" s="65"/>
      <c r="O4993" s="65"/>
      <c r="P4993" s="66"/>
      <c r="Q4993" s="31">
        <f t="shared" si="156"/>
        <v>9999</v>
      </c>
      <c r="R4993" s="31" t="str">
        <f t="shared" si="157"/>
        <v/>
      </c>
      <c r="S4993" s="29">
        <f>IF($Q4993&lt;Parâmetros!$E$19,$G4993-1,$G4993)</f>
        <v>0</v>
      </c>
    </row>
    <row r="4994" spans="1:19" x14ac:dyDescent="0.25">
      <c r="A4994" s="116"/>
      <c r="B4994" s="65"/>
      <c r="C4994" s="65"/>
      <c r="D4994" s="66"/>
      <c r="E4994" s="67"/>
      <c r="F4994" s="65"/>
      <c r="G4994" s="66"/>
      <c r="J4994" s="65"/>
      <c r="K4994" s="65"/>
      <c r="L4994" s="66"/>
      <c r="M4994" s="65"/>
      <c r="O4994" s="65"/>
      <c r="P4994" s="66"/>
      <c r="Q4994" s="31">
        <f t="shared" si="156"/>
        <v>9999</v>
      </c>
      <c r="R4994" s="31" t="str">
        <f t="shared" si="157"/>
        <v/>
      </c>
      <c r="S4994" s="29">
        <f>IF($Q4994&lt;Parâmetros!$E$19,$G4994-1,$G4994)</f>
        <v>0</v>
      </c>
    </row>
    <row r="4995" spans="1:19" x14ac:dyDescent="0.25">
      <c r="A4995" s="116"/>
      <c r="B4995" s="65"/>
      <c r="C4995" s="65"/>
      <c r="D4995" s="66"/>
      <c r="E4995" s="67"/>
      <c r="F4995" s="65"/>
      <c r="G4995" s="66"/>
      <c r="J4995" s="65"/>
      <c r="K4995" s="65"/>
      <c r="L4995" s="66"/>
      <c r="M4995" s="65"/>
      <c r="O4995" s="65"/>
      <c r="P4995" s="66"/>
      <c r="Q4995" s="31">
        <f t="shared" si="156"/>
        <v>9999</v>
      </c>
      <c r="R4995" s="31" t="str">
        <f t="shared" si="157"/>
        <v/>
      </c>
      <c r="S4995" s="29">
        <f>IF($Q4995&lt;Parâmetros!$E$19,$G4995-1,$G4995)</f>
        <v>0</v>
      </c>
    </row>
    <row r="4996" spans="1:19" x14ac:dyDescent="0.25">
      <c r="A4996" s="116"/>
      <c r="B4996" s="65"/>
      <c r="C4996" s="65"/>
      <c r="D4996" s="66"/>
      <c r="E4996" s="67"/>
      <c r="F4996" s="65"/>
      <c r="G4996" s="66"/>
      <c r="J4996" s="65"/>
      <c r="K4996" s="65"/>
      <c r="L4996" s="66"/>
      <c r="M4996" s="65"/>
      <c r="O4996" s="65"/>
      <c r="P4996" s="66"/>
      <c r="Q4996" s="31">
        <f t="shared" si="156"/>
        <v>9999</v>
      </c>
      <c r="R4996" s="31" t="str">
        <f t="shared" si="157"/>
        <v/>
      </c>
      <c r="S4996" s="29">
        <f>IF($Q4996&lt;Parâmetros!$E$19,$G4996-1,$G4996)</f>
        <v>0</v>
      </c>
    </row>
    <row r="4997" spans="1:19" x14ac:dyDescent="0.25">
      <c r="A4997" s="116"/>
      <c r="B4997" s="65"/>
      <c r="C4997" s="65"/>
      <c r="D4997" s="66"/>
      <c r="E4997" s="67"/>
      <c r="F4997" s="65"/>
      <c r="G4997" s="66"/>
      <c r="J4997" s="65"/>
      <c r="K4997" s="65"/>
      <c r="L4997" s="66"/>
      <c r="M4997" s="65"/>
      <c r="O4997" s="65"/>
      <c r="P4997" s="66"/>
      <c r="Q4997" s="31">
        <f t="shared" si="156"/>
        <v>9999</v>
      </c>
      <c r="R4997" s="31" t="str">
        <f t="shared" si="157"/>
        <v/>
      </c>
      <c r="S4997" s="29">
        <f>IF($Q4997&lt;Parâmetros!$E$19,$G4997-1,$G4997)</f>
        <v>0</v>
      </c>
    </row>
    <row r="4998" spans="1:19" x14ac:dyDescent="0.25">
      <c r="A4998" s="116"/>
      <c r="B4998" s="65"/>
      <c r="C4998" s="65"/>
      <c r="D4998" s="66"/>
      <c r="E4998" s="67"/>
      <c r="F4998" s="65"/>
      <c r="G4998" s="66"/>
      <c r="J4998" s="65"/>
      <c r="K4998" s="65"/>
      <c r="L4998" s="66"/>
      <c r="M4998" s="65"/>
      <c r="O4998" s="65"/>
      <c r="P4998" s="66"/>
      <c r="Q4998" s="31">
        <f t="shared" si="156"/>
        <v>9999</v>
      </c>
      <c r="R4998" s="31" t="str">
        <f t="shared" si="157"/>
        <v/>
      </c>
      <c r="S4998" s="29">
        <f>IF($Q4998&lt;Parâmetros!$E$19,$G4998-1,$G4998)</f>
        <v>0</v>
      </c>
    </row>
    <row r="4999" spans="1:19" x14ac:dyDescent="0.25">
      <c r="A4999" s="116"/>
      <c r="B4999" s="65"/>
      <c r="C4999" s="65"/>
      <c r="D4999" s="66"/>
      <c r="E4999" s="67"/>
      <c r="F4999" s="65"/>
      <c r="G4999" s="66"/>
      <c r="J4999" s="65"/>
      <c r="K4999" s="65"/>
      <c r="L4999" s="66"/>
      <c r="M4999" s="65"/>
      <c r="N4999" s="65"/>
      <c r="O4999" s="65"/>
      <c r="P4999" s="66"/>
      <c r="Q4999" s="31">
        <f t="shared" si="156"/>
        <v>9999</v>
      </c>
      <c r="R4999" s="31" t="str">
        <f t="shared" si="157"/>
        <v/>
      </c>
      <c r="S4999" s="29">
        <f>IF($Q4999&lt;Parâmetros!$E$19,$G4999-1,$G4999)</f>
        <v>0</v>
      </c>
    </row>
    <row r="5000" spans="1:19" x14ac:dyDescent="0.25">
      <c r="A5000" s="116"/>
      <c r="B5000" s="65"/>
      <c r="C5000" s="65"/>
      <c r="D5000" s="66"/>
      <c r="E5000" s="67"/>
      <c r="F5000" s="65"/>
      <c r="G5000" s="66"/>
      <c r="J5000" s="65"/>
      <c r="K5000" s="65"/>
      <c r="L5000" s="66"/>
      <c r="M5000" s="65"/>
      <c r="O5000" s="65"/>
      <c r="P5000" s="66"/>
      <c r="Q5000" s="31">
        <f t="shared" si="156"/>
        <v>9999</v>
      </c>
      <c r="R5000" s="31" t="str">
        <f t="shared" si="157"/>
        <v/>
      </c>
      <c r="S5000" s="29">
        <f>IF($Q5000&lt;Parâmetros!$E$19,$G5000-1,$G5000)</f>
        <v>0</v>
      </c>
    </row>
    <row r="5001" spans="1:19" x14ac:dyDescent="0.25">
      <c r="A5001" s="116"/>
      <c r="B5001" s="65"/>
      <c r="C5001" s="65"/>
      <c r="D5001" s="66"/>
      <c r="E5001" s="67"/>
      <c r="F5001" s="65"/>
      <c r="G5001" s="66"/>
      <c r="J5001" s="65"/>
      <c r="K5001" s="65"/>
      <c r="L5001" s="66"/>
      <c r="M5001" s="65"/>
      <c r="N5001" s="65"/>
      <c r="O5001" s="65"/>
      <c r="P5001" s="66"/>
      <c r="Q5001" s="31">
        <f t="shared" si="156"/>
        <v>9999</v>
      </c>
      <c r="R5001" s="31" t="str">
        <f t="shared" si="157"/>
        <v/>
      </c>
      <c r="S5001" s="29">
        <f>IF($Q5001&lt;Parâmetros!$E$19,$G5001-1,$G5001)</f>
        <v>0</v>
      </c>
    </row>
    <row r="5002" spans="1:19" x14ac:dyDescent="0.25">
      <c r="A5002" s="116"/>
      <c r="B5002" s="65"/>
      <c r="C5002" s="65"/>
      <c r="D5002" s="66"/>
      <c r="E5002" s="67"/>
      <c r="F5002" s="65"/>
      <c r="G5002" s="66"/>
      <c r="J5002" s="65"/>
      <c r="K5002" s="65"/>
      <c r="L5002" s="66"/>
      <c r="M5002" s="65"/>
      <c r="O5002" s="65"/>
      <c r="P5002" s="66"/>
      <c r="Q5002" s="31">
        <f t="shared" si="156"/>
        <v>9999</v>
      </c>
      <c r="R5002" s="31" t="str">
        <f t="shared" si="157"/>
        <v/>
      </c>
      <c r="S5002" s="29">
        <f>IF($Q5002&lt;Parâmetros!$E$19,$G5002-1,$G5002)</f>
        <v>0</v>
      </c>
    </row>
    <row r="5003" spans="1:19" x14ac:dyDescent="0.25">
      <c r="A5003" s="116"/>
      <c r="B5003" s="65"/>
      <c r="C5003" s="65"/>
      <c r="D5003" s="66"/>
      <c r="E5003" s="67"/>
      <c r="F5003" s="65"/>
      <c r="G5003" s="66"/>
      <c r="J5003" s="65"/>
      <c r="K5003" s="65"/>
      <c r="L5003" s="66"/>
      <c r="M5003" s="65"/>
      <c r="O5003" s="65"/>
      <c r="P5003" s="66"/>
      <c r="Q5003" s="31">
        <f t="shared" si="156"/>
        <v>9999</v>
      </c>
      <c r="R5003" s="31" t="str">
        <f t="shared" si="157"/>
        <v/>
      </c>
      <c r="S5003" s="29">
        <f>IF($Q5003&lt;Parâmetros!$E$19,$G5003-1,$G5003)</f>
        <v>0</v>
      </c>
    </row>
    <row r="5004" spans="1:19" x14ac:dyDescent="0.25">
      <c r="A5004" s="116"/>
      <c r="B5004" s="65"/>
      <c r="C5004" s="65"/>
      <c r="D5004" s="66"/>
      <c r="E5004" s="67"/>
      <c r="F5004" s="65"/>
      <c r="G5004" s="66"/>
      <c r="J5004" s="65"/>
      <c r="K5004" s="65"/>
      <c r="L5004" s="66"/>
      <c r="M5004" s="65"/>
      <c r="O5004" s="65"/>
      <c r="P5004" s="66"/>
      <c r="Q5004" s="31">
        <f t="shared" si="156"/>
        <v>9999</v>
      </c>
      <c r="R5004" s="31" t="str">
        <f t="shared" si="157"/>
        <v/>
      </c>
      <c r="S5004" s="29">
        <f>IF($Q5004&lt;Parâmetros!$E$19,$G5004-1,$G5004)</f>
        <v>0</v>
      </c>
    </row>
    <row r="5005" spans="1:19" x14ac:dyDescent="0.25">
      <c r="A5005" s="116"/>
      <c r="B5005" s="65"/>
      <c r="C5005" s="65"/>
      <c r="D5005" s="66"/>
      <c r="E5005" s="67"/>
      <c r="F5005" s="65"/>
      <c r="G5005" s="66"/>
      <c r="J5005" s="65"/>
      <c r="K5005" s="65"/>
      <c r="L5005" s="66"/>
      <c r="M5005" s="65"/>
      <c r="O5005" s="65"/>
      <c r="P5005" s="66"/>
      <c r="Q5005" s="31">
        <f t="shared" si="156"/>
        <v>9999</v>
      </c>
      <c r="R5005" s="31" t="str">
        <f t="shared" si="157"/>
        <v/>
      </c>
      <c r="S5005" s="29">
        <f>IF($Q5005&lt;Parâmetros!$E$19,$G5005-1,$G5005)</f>
        <v>0</v>
      </c>
    </row>
    <row r="5006" spans="1:19" x14ac:dyDescent="0.25">
      <c r="A5006" s="116"/>
      <c r="B5006" s="65"/>
      <c r="C5006" s="65"/>
      <c r="D5006" s="66"/>
      <c r="E5006" s="67"/>
      <c r="F5006" s="65"/>
      <c r="G5006" s="66"/>
      <c r="J5006" s="65"/>
      <c r="K5006" s="65"/>
      <c r="L5006" s="66"/>
      <c r="M5006" s="65"/>
      <c r="O5006" s="65"/>
      <c r="P5006" s="66"/>
      <c r="Q5006" s="31">
        <f t="shared" si="156"/>
        <v>9999</v>
      </c>
      <c r="R5006" s="31" t="str">
        <f t="shared" si="157"/>
        <v/>
      </c>
      <c r="S5006" s="29">
        <f>IF($Q5006&lt;Parâmetros!$E$19,$G5006-1,$G5006)</f>
        <v>0</v>
      </c>
    </row>
    <row r="5007" spans="1:19" x14ac:dyDescent="0.25">
      <c r="A5007" s="116"/>
      <c r="B5007" s="65"/>
      <c r="C5007" s="65"/>
      <c r="D5007" s="66"/>
      <c r="E5007" s="67"/>
      <c r="F5007" s="65"/>
      <c r="G5007" s="66"/>
      <c r="J5007" s="65"/>
      <c r="K5007" s="65"/>
      <c r="L5007" s="66"/>
      <c r="M5007" s="65"/>
      <c r="O5007" s="65"/>
      <c r="P5007" s="66"/>
      <c r="Q5007" s="31">
        <f t="shared" si="156"/>
        <v>9999</v>
      </c>
      <c r="R5007" s="31" t="str">
        <f t="shared" si="157"/>
        <v/>
      </c>
      <c r="S5007" s="29">
        <f>IF($Q5007&lt;Parâmetros!$E$19,$G5007-1,$G5007)</f>
        <v>0</v>
      </c>
    </row>
    <row r="5008" spans="1:19" x14ac:dyDescent="0.25">
      <c r="A5008" s="116"/>
      <c r="B5008" s="65"/>
      <c r="C5008" s="65"/>
      <c r="D5008" s="66"/>
      <c r="E5008" s="67"/>
      <c r="F5008" s="65"/>
      <c r="G5008" s="66"/>
      <c r="J5008" s="65"/>
      <c r="K5008" s="65"/>
      <c r="L5008" s="66"/>
      <c r="M5008" s="65"/>
      <c r="O5008" s="65"/>
      <c r="P5008" s="66"/>
      <c r="Q5008" s="31">
        <f t="shared" si="156"/>
        <v>9999</v>
      </c>
      <c r="R5008" s="31" t="str">
        <f t="shared" si="157"/>
        <v/>
      </c>
      <c r="S5008" s="29">
        <f>IF($Q5008&lt;Parâmetros!$E$19,$G5008-1,$G5008)</f>
        <v>0</v>
      </c>
    </row>
    <row r="5009" spans="1:19" x14ac:dyDescent="0.25">
      <c r="A5009" s="116"/>
      <c r="B5009" s="65"/>
      <c r="C5009" s="65"/>
      <c r="D5009" s="66"/>
      <c r="E5009" s="67"/>
      <c r="F5009" s="65"/>
      <c r="G5009" s="66"/>
      <c r="J5009" s="65"/>
      <c r="K5009" s="65"/>
      <c r="L5009" s="66"/>
      <c r="M5009" s="65"/>
      <c r="N5009" s="65"/>
      <c r="O5009" s="65"/>
      <c r="P5009" s="66"/>
      <c r="Q5009" s="31">
        <f t="shared" si="156"/>
        <v>9999</v>
      </c>
      <c r="R5009" s="31" t="str">
        <f t="shared" si="157"/>
        <v/>
      </c>
      <c r="S5009" s="29">
        <f>IF($Q5009&lt;Parâmetros!$E$19,$G5009-1,$G5009)</f>
        <v>0</v>
      </c>
    </row>
    <row r="5010" spans="1:19" x14ac:dyDescent="0.25">
      <c r="A5010" s="116"/>
      <c r="B5010" s="65"/>
      <c r="C5010" s="65"/>
      <c r="D5010" s="66"/>
      <c r="E5010" s="67"/>
      <c r="F5010" s="65"/>
      <c r="G5010" s="66"/>
      <c r="J5010" s="65"/>
      <c r="K5010" s="65"/>
      <c r="L5010" s="66"/>
      <c r="M5010" s="65"/>
      <c r="O5010" s="65"/>
      <c r="P5010" s="66"/>
      <c r="Q5010" s="31">
        <f t="shared" si="156"/>
        <v>9999</v>
      </c>
      <c r="R5010" s="31" t="str">
        <f t="shared" si="157"/>
        <v/>
      </c>
      <c r="S5010" s="29">
        <f>IF($Q5010&lt;Parâmetros!$E$19,$G5010-1,$G5010)</f>
        <v>0</v>
      </c>
    </row>
    <row r="5011" spans="1:19" x14ac:dyDescent="0.25">
      <c r="A5011" s="116"/>
      <c r="B5011" s="65"/>
      <c r="C5011" s="65"/>
      <c r="D5011" s="66"/>
      <c r="E5011" s="67"/>
      <c r="F5011" s="65"/>
      <c r="G5011" s="66"/>
      <c r="J5011" s="65"/>
      <c r="K5011" s="65"/>
      <c r="L5011" s="66"/>
      <c r="M5011" s="65"/>
      <c r="O5011" s="65"/>
      <c r="P5011" s="66"/>
      <c r="Q5011" s="31">
        <f t="shared" si="156"/>
        <v>9999</v>
      </c>
      <c r="R5011" s="31" t="str">
        <f t="shared" si="157"/>
        <v/>
      </c>
      <c r="S5011" s="29">
        <f>IF($Q5011&lt;Parâmetros!$E$19,$G5011-1,$G5011)</f>
        <v>0</v>
      </c>
    </row>
    <row r="5012" spans="1:19" x14ac:dyDescent="0.25">
      <c r="A5012" s="116"/>
      <c r="B5012" s="65"/>
      <c r="C5012" s="65"/>
      <c r="D5012" s="66"/>
      <c r="E5012" s="67"/>
      <c r="F5012" s="65"/>
      <c r="G5012" s="66"/>
      <c r="J5012" s="65"/>
      <c r="K5012" s="65"/>
      <c r="L5012" s="66"/>
      <c r="M5012" s="65"/>
      <c r="N5012" s="65"/>
      <c r="O5012" s="65"/>
      <c r="P5012" s="66"/>
      <c r="Q5012" s="31">
        <f t="shared" si="156"/>
        <v>9999</v>
      </c>
      <c r="R5012" s="31" t="str">
        <f t="shared" si="157"/>
        <v/>
      </c>
      <c r="S5012" s="29">
        <f>IF($Q5012&lt;Parâmetros!$E$19,$G5012-1,$G5012)</f>
        <v>0</v>
      </c>
    </row>
    <row r="5013" spans="1:19" x14ac:dyDescent="0.25">
      <c r="A5013" s="116"/>
      <c r="B5013" s="65"/>
      <c r="C5013" s="65"/>
      <c r="D5013" s="66"/>
      <c r="E5013" s="67"/>
      <c r="F5013" s="65"/>
      <c r="G5013" s="66"/>
      <c r="J5013" s="65"/>
      <c r="K5013" s="65"/>
      <c r="L5013" s="66"/>
      <c r="M5013" s="65"/>
      <c r="N5013" s="65"/>
      <c r="O5013" s="65"/>
      <c r="P5013" s="66"/>
      <c r="Q5013" s="31">
        <f t="shared" si="156"/>
        <v>9999</v>
      </c>
      <c r="R5013" s="31" t="str">
        <f t="shared" si="157"/>
        <v/>
      </c>
      <c r="S5013" s="29">
        <f>IF($Q5013&lt;Parâmetros!$E$19,$G5013-1,$G5013)</f>
        <v>0</v>
      </c>
    </row>
    <row r="5014" spans="1:19" x14ac:dyDescent="0.25">
      <c r="A5014" s="116"/>
      <c r="B5014" s="65"/>
      <c r="C5014" s="65"/>
      <c r="D5014" s="66"/>
      <c r="E5014" s="67"/>
      <c r="F5014" s="65"/>
      <c r="G5014" s="66"/>
      <c r="J5014" s="65"/>
      <c r="K5014" s="65"/>
      <c r="L5014" s="66"/>
      <c r="M5014" s="65"/>
      <c r="O5014" s="65"/>
      <c r="P5014" s="66"/>
      <c r="Q5014" s="31">
        <f t="shared" si="156"/>
        <v>9999</v>
      </c>
      <c r="R5014" s="31" t="str">
        <f t="shared" si="157"/>
        <v/>
      </c>
      <c r="S5014" s="29">
        <f>IF($Q5014&lt;Parâmetros!$E$19,$G5014-1,$G5014)</f>
        <v>0</v>
      </c>
    </row>
    <row r="5015" spans="1:19" x14ac:dyDescent="0.25">
      <c r="A5015" s="116"/>
      <c r="B5015" s="65"/>
      <c r="C5015" s="65"/>
      <c r="D5015" s="66"/>
      <c r="E5015" s="67"/>
      <c r="F5015" s="65"/>
      <c r="G5015" s="66"/>
      <c r="J5015" s="65"/>
      <c r="K5015" s="65"/>
      <c r="L5015" s="66"/>
      <c r="M5015" s="65"/>
      <c r="O5015" s="65"/>
      <c r="P5015" s="66"/>
      <c r="Q5015" s="31">
        <f t="shared" si="156"/>
        <v>9999</v>
      </c>
      <c r="R5015" s="31" t="str">
        <f t="shared" si="157"/>
        <v/>
      </c>
      <c r="S5015" s="29">
        <f>IF($Q5015&lt;Parâmetros!$E$19,$G5015-1,$G5015)</f>
        <v>0</v>
      </c>
    </row>
    <row r="5016" spans="1:19" x14ac:dyDescent="0.25">
      <c r="A5016" s="116"/>
      <c r="B5016" s="65"/>
      <c r="C5016" s="65"/>
      <c r="D5016" s="66"/>
      <c r="E5016" s="67"/>
      <c r="F5016" s="65"/>
      <c r="G5016" s="66"/>
      <c r="J5016" s="65"/>
      <c r="K5016" s="65"/>
      <c r="L5016" s="66"/>
      <c r="M5016" s="65"/>
      <c r="O5016" s="65"/>
      <c r="P5016" s="66"/>
      <c r="Q5016" s="31">
        <f t="shared" si="156"/>
        <v>9999</v>
      </c>
      <c r="R5016" s="31" t="str">
        <f t="shared" si="157"/>
        <v/>
      </c>
      <c r="S5016" s="29">
        <f>IF($Q5016&lt;Parâmetros!$E$19,$G5016-1,$G5016)</f>
        <v>0</v>
      </c>
    </row>
    <row r="5017" spans="1:19" x14ac:dyDescent="0.25">
      <c r="A5017" s="116"/>
      <c r="B5017" s="65"/>
      <c r="C5017" s="65"/>
      <c r="D5017" s="66"/>
      <c r="E5017" s="67"/>
      <c r="F5017" s="65"/>
      <c r="G5017" s="66"/>
      <c r="J5017" s="65"/>
      <c r="K5017" s="65"/>
      <c r="L5017" s="66"/>
      <c r="M5017" s="65"/>
      <c r="N5017" s="65"/>
      <c r="O5017" s="65"/>
      <c r="P5017" s="66"/>
      <c r="Q5017" s="31">
        <f t="shared" si="156"/>
        <v>9999</v>
      </c>
      <c r="R5017" s="31" t="str">
        <f t="shared" si="157"/>
        <v/>
      </c>
      <c r="S5017" s="29">
        <f>IF($Q5017&lt;Parâmetros!$E$19,$G5017-1,$G5017)</f>
        <v>0</v>
      </c>
    </row>
    <row r="5018" spans="1:19" x14ac:dyDescent="0.25">
      <c r="A5018" s="116"/>
      <c r="B5018" s="65"/>
      <c r="C5018" s="65"/>
      <c r="D5018" s="66"/>
      <c r="E5018" s="67"/>
      <c r="F5018" s="65"/>
      <c r="G5018" s="66"/>
      <c r="J5018" s="65"/>
      <c r="K5018" s="65"/>
      <c r="L5018" s="66"/>
      <c r="M5018" s="65"/>
      <c r="N5018" s="65"/>
      <c r="O5018" s="65"/>
      <c r="P5018" s="66"/>
      <c r="Q5018" s="31">
        <f t="shared" si="156"/>
        <v>9999</v>
      </c>
      <c r="R5018" s="31" t="str">
        <f t="shared" si="157"/>
        <v/>
      </c>
      <c r="S5018" s="29">
        <f>IF($Q5018&lt;Parâmetros!$E$19,$G5018-1,$G5018)</f>
        <v>0</v>
      </c>
    </row>
    <row r="5019" spans="1:19" x14ac:dyDescent="0.25">
      <c r="A5019" s="116"/>
      <c r="B5019" s="65"/>
      <c r="C5019" s="65"/>
      <c r="D5019" s="66"/>
      <c r="E5019" s="67"/>
      <c r="F5019" s="65"/>
      <c r="G5019" s="66"/>
      <c r="J5019" s="65"/>
      <c r="K5019" s="65"/>
      <c r="L5019" s="66"/>
      <c r="M5019" s="65"/>
      <c r="O5019" s="65"/>
      <c r="P5019" s="66"/>
      <c r="Q5019" s="31">
        <f t="shared" si="156"/>
        <v>9999</v>
      </c>
      <c r="R5019" s="31" t="str">
        <f t="shared" si="157"/>
        <v/>
      </c>
      <c r="S5019" s="29">
        <f>IF($Q5019&lt;Parâmetros!$E$19,$G5019-1,$G5019)</f>
        <v>0</v>
      </c>
    </row>
    <row r="5020" spans="1:19" x14ac:dyDescent="0.25">
      <c r="A5020" s="116"/>
      <c r="B5020" s="65"/>
      <c r="C5020" s="65"/>
      <c r="D5020" s="66"/>
      <c r="E5020" s="67"/>
      <c r="F5020" s="65"/>
      <c r="G5020" s="66"/>
      <c r="J5020" s="65"/>
      <c r="K5020" s="65"/>
      <c r="L5020" s="66"/>
      <c r="M5020" s="65"/>
      <c r="O5020" s="65"/>
      <c r="P5020" s="66"/>
      <c r="Q5020" s="31">
        <f t="shared" si="156"/>
        <v>9999</v>
      </c>
      <c r="R5020" s="31" t="str">
        <f t="shared" si="157"/>
        <v/>
      </c>
      <c r="S5020" s="29">
        <f>IF($Q5020&lt;Parâmetros!$E$19,$G5020-1,$G5020)</f>
        <v>0</v>
      </c>
    </row>
    <row r="5021" spans="1:19" x14ac:dyDescent="0.25">
      <c r="A5021" s="116"/>
      <c r="B5021" s="65"/>
      <c r="C5021" s="65"/>
      <c r="D5021" s="66"/>
      <c r="E5021" s="67"/>
      <c r="F5021" s="65"/>
      <c r="G5021" s="66"/>
      <c r="J5021" s="65"/>
      <c r="K5021" s="65"/>
      <c r="L5021" s="66"/>
      <c r="M5021" s="65"/>
      <c r="O5021" s="65"/>
      <c r="P5021" s="66"/>
      <c r="Q5021" s="31">
        <f t="shared" si="156"/>
        <v>9999</v>
      </c>
      <c r="R5021" s="31" t="str">
        <f t="shared" si="157"/>
        <v/>
      </c>
      <c r="S5021" s="29">
        <f>IF($Q5021&lt;Parâmetros!$E$19,$G5021-1,$G5021)</f>
        <v>0</v>
      </c>
    </row>
    <row r="5022" spans="1:19" x14ac:dyDescent="0.25">
      <c r="A5022" s="116"/>
      <c r="B5022" s="65"/>
      <c r="C5022" s="65"/>
      <c r="D5022" s="66"/>
      <c r="E5022" s="67"/>
      <c r="F5022" s="65"/>
      <c r="G5022" s="66"/>
      <c r="J5022" s="65"/>
      <c r="K5022" s="65"/>
      <c r="L5022" s="66"/>
      <c r="M5022" s="65"/>
      <c r="O5022" s="65"/>
      <c r="P5022" s="66"/>
      <c r="Q5022" s="31">
        <f t="shared" si="156"/>
        <v>9999</v>
      </c>
      <c r="R5022" s="31" t="str">
        <f t="shared" si="157"/>
        <v/>
      </c>
      <c r="S5022" s="29">
        <f>IF($Q5022&lt;Parâmetros!$E$19,$G5022-1,$G5022)</f>
        <v>0</v>
      </c>
    </row>
    <row r="5023" spans="1:19" x14ac:dyDescent="0.25">
      <c r="A5023" s="116"/>
      <c r="B5023" s="65"/>
      <c r="C5023" s="65"/>
      <c r="D5023" s="66"/>
      <c r="E5023" s="67"/>
      <c r="F5023" s="65"/>
      <c r="G5023" s="66"/>
      <c r="J5023" s="65"/>
      <c r="K5023" s="65"/>
      <c r="L5023" s="66"/>
      <c r="M5023" s="65"/>
      <c r="O5023" s="65"/>
      <c r="P5023" s="66"/>
      <c r="Q5023" s="31">
        <f t="shared" si="156"/>
        <v>9999</v>
      </c>
      <c r="R5023" s="31" t="str">
        <f t="shared" si="157"/>
        <v/>
      </c>
      <c r="S5023" s="29">
        <f>IF($Q5023&lt;Parâmetros!$E$19,$G5023-1,$G5023)</f>
        <v>0</v>
      </c>
    </row>
    <row r="5024" spans="1:19" x14ac:dyDescent="0.25">
      <c r="A5024" s="116"/>
      <c r="B5024" s="65"/>
      <c r="C5024" s="65"/>
      <c r="D5024" s="66"/>
      <c r="E5024" s="67"/>
      <c r="F5024" s="65"/>
      <c r="G5024" s="66"/>
      <c r="J5024" s="65"/>
      <c r="K5024" s="65"/>
      <c r="L5024" s="66"/>
      <c r="M5024" s="65"/>
      <c r="O5024" s="65"/>
      <c r="P5024" s="66"/>
      <c r="Q5024" s="31">
        <f t="shared" si="156"/>
        <v>9999</v>
      </c>
      <c r="R5024" s="31" t="str">
        <f t="shared" si="157"/>
        <v/>
      </c>
      <c r="S5024" s="29">
        <f>IF($Q5024&lt;Parâmetros!$E$19,$G5024-1,$G5024)</f>
        <v>0</v>
      </c>
    </row>
    <row r="5025" spans="1:19" x14ac:dyDescent="0.25">
      <c r="A5025" s="116"/>
      <c r="B5025" s="65"/>
      <c r="C5025" s="65"/>
      <c r="D5025" s="66"/>
      <c r="E5025" s="67"/>
      <c r="F5025" s="65"/>
      <c r="G5025" s="66"/>
      <c r="J5025" s="65"/>
      <c r="K5025" s="65"/>
      <c r="L5025" s="66"/>
      <c r="M5025" s="65"/>
      <c r="O5025" s="65"/>
      <c r="P5025" s="66"/>
      <c r="Q5025" s="31">
        <f t="shared" si="156"/>
        <v>9999</v>
      </c>
      <c r="R5025" s="31" t="str">
        <f t="shared" si="157"/>
        <v/>
      </c>
      <c r="S5025" s="29">
        <f>IF($Q5025&lt;Parâmetros!$E$19,$G5025-1,$G5025)</f>
        <v>0</v>
      </c>
    </row>
    <row r="5026" spans="1:19" x14ac:dyDescent="0.25">
      <c r="A5026" s="116"/>
      <c r="B5026" s="65"/>
      <c r="C5026" s="65"/>
      <c r="D5026" s="66"/>
      <c r="E5026" s="67"/>
      <c r="F5026" s="65"/>
      <c r="G5026" s="66"/>
      <c r="J5026" s="65"/>
      <c r="K5026" s="65"/>
      <c r="L5026" s="66"/>
      <c r="M5026" s="65"/>
      <c r="O5026" s="65"/>
      <c r="P5026" s="66"/>
      <c r="Q5026" s="31">
        <f t="shared" si="156"/>
        <v>9999</v>
      </c>
      <c r="R5026" s="31" t="str">
        <f t="shared" si="157"/>
        <v/>
      </c>
      <c r="S5026" s="29">
        <f>IF($Q5026&lt;Parâmetros!$E$19,$G5026-1,$G5026)</f>
        <v>0</v>
      </c>
    </row>
    <row r="5027" spans="1:19" x14ac:dyDescent="0.25">
      <c r="A5027" s="116"/>
      <c r="B5027" s="65"/>
      <c r="C5027" s="65"/>
      <c r="D5027" s="66"/>
      <c r="E5027" s="67"/>
      <c r="F5027" s="65"/>
      <c r="G5027" s="66"/>
      <c r="J5027" s="65"/>
      <c r="K5027" s="65"/>
      <c r="L5027" s="66"/>
      <c r="M5027" s="65"/>
      <c r="O5027" s="65"/>
      <c r="P5027" s="66"/>
      <c r="Q5027" s="31">
        <f t="shared" si="156"/>
        <v>9999</v>
      </c>
      <c r="R5027" s="31" t="str">
        <f t="shared" si="157"/>
        <v/>
      </c>
      <c r="S5027" s="29">
        <f>IF($Q5027&lt;Parâmetros!$E$19,$G5027-1,$G5027)</f>
        <v>0</v>
      </c>
    </row>
    <row r="5028" spans="1:19" x14ac:dyDescent="0.25">
      <c r="A5028" s="116"/>
      <c r="B5028" s="65"/>
      <c r="C5028" s="65"/>
      <c r="D5028" s="66"/>
      <c r="E5028" s="67"/>
      <c r="F5028" s="65"/>
      <c r="G5028" s="66"/>
      <c r="J5028" s="65"/>
      <c r="K5028" s="65"/>
      <c r="L5028" s="66"/>
      <c r="M5028" s="65"/>
      <c r="O5028" s="65"/>
      <c r="P5028" s="66"/>
      <c r="Q5028" s="31">
        <f t="shared" si="156"/>
        <v>9999</v>
      </c>
      <c r="R5028" s="31" t="str">
        <f t="shared" si="157"/>
        <v/>
      </c>
      <c r="S5028" s="29">
        <f>IF($Q5028&lt;Parâmetros!$E$19,$G5028-1,$G5028)</f>
        <v>0</v>
      </c>
    </row>
    <row r="5029" spans="1:19" x14ac:dyDescent="0.25">
      <c r="A5029" s="116"/>
      <c r="B5029" s="65"/>
      <c r="C5029" s="65"/>
      <c r="D5029" s="66"/>
      <c r="E5029" s="67"/>
      <c r="F5029" s="65"/>
      <c r="G5029" s="66"/>
      <c r="J5029" s="65"/>
      <c r="K5029" s="65"/>
      <c r="L5029" s="66"/>
      <c r="M5029" s="65"/>
      <c r="O5029" s="65"/>
      <c r="P5029" s="66"/>
      <c r="Q5029" s="31">
        <f t="shared" si="156"/>
        <v>9999</v>
      </c>
      <c r="R5029" s="31" t="str">
        <f t="shared" si="157"/>
        <v/>
      </c>
      <c r="S5029" s="29">
        <f>IF($Q5029&lt;Parâmetros!$E$19,$G5029-1,$G5029)</f>
        <v>0</v>
      </c>
    </row>
    <row r="5030" spans="1:19" x14ac:dyDescent="0.25">
      <c r="A5030" s="116"/>
      <c r="B5030" s="65"/>
      <c r="C5030" s="65"/>
      <c r="D5030" s="66"/>
      <c r="E5030" s="67"/>
      <c r="F5030" s="65"/>
      <c r="G5030" s="66"/>
      <c r="J5030" s="65"/>
      <c r="K5030" s="65"/>
      <c r="L5030" s="66"/>
      <c r="M5030" s="65"/>
      <c r="N5030" s="65"/>
      <c r="O5030" s="65"/>
      <c r="P5030" s="66"/>
      <c r="Q5030" s="31">
        <f t="shared" si="156"/>
        <v>9999</v>
      </c>
      <c r="R5030" s="31" t="str">
        <f t="shared" si="157"/>
        <v/>
      </c>
      <c r="S5030" s="29">
        <f>IF($Q5030&lt;Parâmetros!$E$19,$G5030-1,$G5030)</f>
        <v>0</v>
      </c>
    </row>
    <row r="5031" spans="1:19" x14ac:dyDescent="0.25">
      <c r="A5031" s="116"/>
      <c r="B5031" s="65"/>
      <c r="C5031" s="65"/>
      <c r="D5031" s="66"/>
      <c r="E5031" s="67"/>
      <c r="F5031" s="65"/>
      <c r="G5031" s="66"/>
      <c r="J5031" s="65"/>
      <c r="K5031" s="65"/>
      <c r="L5031" s="66"/>
      <c r="M5031" s="65"/>
      <c r="N5031" s="65"/>
      <c r="O5031" s="65"/>
      <c r="P5031" s="66"/>
      <c r="Q5031" s="31">
        <f t="shared" si="156"/>
        <v>9999</v>
      </c>
      <c r="R5031" s="31" t="str">
        <f t="shared" si="157"/>
        <v/>
      </c>
      <c r="S5031" s="29">
        <f>IF($Q5031&lt;Parâmetros!$E$19,$G5031-1,$G5031)</f>
        <v>0</v>
      </c>
    </row>
    <row r="5032" spans="1:19" x14ac:dyDescent="0.25">
      <c r="A5032" s="116"/>
      <c r="B5032" s="65"/>
      <c r="C5032" s="65"/>
      <c r="D5032" s="66"/>
      <c r="E5032" s="67"/>
      <c r="F5032" s="65"/>
      <c r="G5032" s="66"/>
      <c r="J5032" s="65"/>
      <c r="K5032" s="65"/>
      <c r="L5032" s="66"/>
      <c r="M5032" s="65"/>
      <c r="O5032" s="65"/>
      <c r="P5032" s="66"/>
      <c r="Q5032" s="31">
        <f t="shared" si="156"/>
        <v>9999</v>
      </c>
      <c r="R5032" s="31" t="str">
        <f t="shared" si="157"/>
        <v/>
      </c>
      <c r="S5032" s="29">
        <f>IF($Q5032&lt;Parâmetros!$E$19,$G5032-1,$G5032)</f>
        <v>0</v>
      </c>
    </row>
    <row r="5033" spans="1:19" x14ac:dyDescent="0.25">
      <c r="A5033" s="116"/>
      <c r="B5033" s="65"/>
      <c r="C5033" s="65"/>
      <c r="D5033" s="66"/>
      <c r="E5033" s="67"/>
      <c r="F5033" s="65"/>
      <c r="G5033" s="66"/>
      <c r="J5033" s="65"/>
      <c r="K5033" s="65"/>
      <c r="L5033" s="66"/>
      <c r="M5033" s="65"/>
      <c r="O5033" s="65"/>
      <c r="P5033" s="66"/>
      <c r="Q5033" s="31">
        <f t="shared" si="156"/>
        <v>9999</v>
      </c>
      <c r="R5033" s="31" t="str">
        <f t="shared" si="157"/>
        <v/>
      </c>
      <c r="S5033" s="29">
        <f>IF($Q5033&lt;Parâmetros!$E$19,$G5033-1,$G5033)</f>
        <v>0</v>
      </c>
    </row>
    <row r="5034" spans="1:19" x14ac:dyDescent="0.25">
      <c r="A5034" s="116"/>
      <c r="B5034" s="65"/>
      <c r="C5034" s="65"/>
      <c r="D5034" s="66"/>
      <c r="E5034" s="67"/>
      <c r="F5034" s="65"/>
      <c r="G5034" s="66"/>
      <c r="J5034" s="65"/>
      <c r="K5034" s="65"/>
      <c r="L5034" s="66"/>
      <c r="M5034" s="65"/>
      <c r="O5034" s="65"/>
      <c r="P5034" s="66"/>
      <c r="Q5034" s="31">
        <f t="shared" si="156"/>
        <v>9999</v>
      </c>
      <c r="R5034" s="31" t="str">
        <f t="shared" si="157"/>
        <v/>
      </c>
      <c r="S5034" s="29">
        <f>IF($Q5034&lt;Parâmetros!$E$19,$G5034-1,$G5034)</f>
        <v>0</v>
      </c>
    </row>
    <row r="5035" spans="1:19" x14ac:dyDescent="0.25">
      <c r="A5035" s="116"/>
      <c r="B5035" s="65"/>
      <c r="C5035" s="65"/>
      <c r="D5035" s="66"/>
      <c r="E5035" s="67"/>
      <c r="F5035" s="65"/>
      <c r="G5035" s="66"/>
      <c r="J5035" s="65"/>
      <c r="K5035" s="65"/>
      <c r="L5035" s="66"/>
      <c r="M5035" s="65"/>
      <c r="O5035" s="65"/>
      <c r="P5035" s="66"/>
      <c r="Q5035" s="31">
        <f t="shared" si="156"/>
        <v>9999</v>
      </c>
      <c r="R5035" s="31" t="str">
        <f t="shared" si="157"/>
        <v/>
      </c>
      <c r="S5035" s="29">
        <f>IF($Q5035&lt;Parâmetros!$E$19,$G5035-1,$G5035)</f>
        <v>0</v>
      </c>
    </row>
    <row r="5036" spans="1:19" x14ac:dyDescent="0.25">
      <c r="A5036" s="116"/>
      <c r="B5036" s="65"/>
      <c r="C5036" s="65"/>
      <c r="D5036" s="66"/>
      <c r="E5036" s="67"/>
      <c r="F5036" s="65"/>
      <c r="G5036" s="66"/>
      <c r="J5036" s="65"/>
      <c r="K5036" s="65"/>
      <c r="L5036" s="66"/>
      <c r="M5036" s="65"/>
      <c r="O5036" s="65"/>
      <c r="P5036" s="66"/>
      <c r="Q5036" s="31">
        <f t="shared" si="156"/>
        <v>9999</v>
      </c>
      <c r="R5036" s="31" t="str">
        <f t="shared" si="157"/>
        <v/>
      </c>
      <c r="S5036" s="29">
        <f>IF($Q5036&lt;Parâmetros!$E$19,$G5036-1,$G5036)</f>
        <v>0</v>
      </c>
    </row>
    <row r="5037" spans="1:19" x14ac:dyDescent="0.25">
      <c r="A5037" s="116"/>
      <c r="B5037" s="65"/>
      <c r="C5037" s="65"/>
      <c r="D5037" s="66"/>
      <c r="E5037" s="67"/>
      <c r="F5037" s="65"/>
      <c r="G5037" s="66"/>
      <c r="J5037" s="65"/>
      <c r="K5037" s="65"/>
      <c r="L5037" s="66"/>
      <c r="M5037" s="65"/>
      <c r="O5037" s="65"/>
      <c r="P5037" s="66"/>
      <c r="Q5037" s="31">
        <f t="shared" si="156"/>
        <v>9999</v>
      </c>
      <c r="R5037" s="31" t="str">
        <f t="shared" si="157"/>
        <v/>
      </c>
      <c r="S5037" s="29">
        <f>IF($Q5037&lt;Parâmetros!$E$19,$G5037-1,$G5037)</f>
        <v>0</v>
      </c>
    </row>
    <row r="5038" spans="1:19" x14ac:dyDescent="0.25">
      <c r="A5038" s="116"/>
      <c r="B5038" s="65"/>
      <c r="C5038" s="65"/>
      <c r="D5038" s="66"/>
      <c r="E5038" s="67"/>
      <c r="F5038" s="65"/>
      <c r="G5038" s="66"/>
      <c r="J5038" s="65"/>
      <c r="K5038" s="65"/>
      <c r="L5038" s="66"/>
      <c r="M5038" s="65"/>
      <c r="O5038" s="65"/>
      <c r="P5038" s="66"/>
      <c r="Q5038" s="31">
        <f t="shared" si="156"/>
        <v>9999</v>
      </c>
      <c r="R5038" s="31" t="str">
        <f t="shared" si="157"/>
        <v/>
      </c>
      <c r="S5038" s="29">
        <f>IF($Q5038&lt;Parâmetros!$E$19,$G5038-1,$G5038)</f>
        <v>0</v>
      </c>
    </row>
    <row r="5039" spans="1:19" x14ac:dyDescent="0.25">
      <c r="A5039" s="116"/>
      <c r="B5039" s="65"/>
      <c r="C5039" s="65"/>
      <c r="D5039" s="66"/>
      <c r="E5039" s="67"/>
      <c r="F5039" s="65"/>
      <c r="G5039" s="66"/>
      <c r="J5039" s="65"/>
      <c r="K5039" s="65"/>
      <c r="L5039" s="66"/>
      <c r="M5039" s="65"/>
      <c r="O5039" s="65"/>
      <c r="P5039" s="66"/>
      <c r="Q5039" s="31">
        <f t="shared" si="156"/>
        <v>9999</v>
      </c>
      <c r="R5039" s="31" t="str">
        <f t="shared" si="157"/>
        <v/>
      </c>
      <c r="S5039" s="29">
        <f>IF($Q5039&lt;Parâmetros!$E$19,$G5039-1,$G5039)</f>
        <v>0</v>
      </c>
    </row>
    <row r="5040" spans="1:19" x14ac:dyDescent="0.25">
      <c r="A5040" s="116"/>
      <c r="B5040" s="65"/>
      <c r="C5040" s="65"/>
      <c r="D5040" s="66"/>
      <c r="E5040" s="67"/>
      <c r="F5040" s="65"/>
      <c r="G5040" s="66"/>
      <c r="J5040" s="65"/>
      <c r="K5040" s="65"/>
      <c r="L5040" s="66"/>
      <c r="M5040" s="65"/>
      <c r="O5040" s="65"/>
      <c r="P5040" s="66"/>
      <c r="Q5040" s="31">
        <f t="shared" si="156"/>
        <v>9999</v>
      </c>
      <c r="R5040" s="31" t="str">
        <f t="shared" si="157"/>
        <v/>
      </c>
      <c r="S5040" s="29">
        <f>IF($Q5040&lt;Parâmetros!$E$19,$G5040-1,$G5040)</f>
        <v>0</v>
      </c>
    </row>
    <row r="5041" spans="1:19" x14ac:dyDescent="0.25">
      <c r="A5041" s="116"/>
      <c r="B5041" s="65"/>
      <c r="C5041" s="65"/>
      <c r="D5041" s="66"/>
      <c r="E5041" s="67"/>
      <c r="F5041" s="65"/>
      <c r="G5041" s="66"/>
      <c r="J5041" s="65"/>
      <c r="K5041" s="65"/>
      <c r="L5041" s="66"/>
      <c r="M5041" s="65"/>
      <c r="O5041" s="65"/>
      <c r="P5041" s="66"/>
      <c r="Q5041" s="31">
        <f t="shared" si="156"/>
        <v>9999</v>
      </c>
      <c r="R5041" s="31" t="str">
        <f t="shared" si="157"/>
        <v/>
      </c>
      <c r="S5041" s="29">
        <f>IF($Q5041&lt;Parâmetros!$E$19,$G5041-1,$G5041)</f>
        <v>0</v>
      </c>
    </row>
    <row r="5042" spans="1:19" x14ac:dyDescent="0.25">
      <c r="A5042" s="116"/>
      <c r="B5042" s="65"/>
      <c r="C5042" s="65"/>
      <c r="D5042" s="66"/>
      <c r="E5042" s="67"/>
      <c r="F5042" s="65"/>
      <c r="G5042" s="66"/>
      <c r="J5042" s="65"/>
      <c r="K5042" s="65"/>
      <c r="L5042" s="66"/>
      <c r="M5042" s="65"/>
      <c r="N5042" s="65"/>
      <c r="O5042" s="65"/>
      <c r="P5042" s="66"/>
      <c r="Q5042" s="31">
        <f t="shared" si="156"/>
        <v>9999</v>
      </c>
      <c r="R5042" s="31" t="str">
        <f t="shared" si="157"/>
        <v/>
      </c>
      <c r="S5042" s="29">
        <f>IF($Q5042&lt;Parâmetros!$E$19,$G5042-1,$G5042)</f>
        <v>0</v>
      </c>
    </row>
    <row r="5043" spans="1:19" x14ac:dyDescent="0.25">
      <c r="A5043" s="116"/>
      <c r="B5043" s="65"/>
      <c r="C5043" s="65"/>
      <c r="D5043" s="66"/>
      <c r="E5043" s="67"/>
      <c r="F5043" s="65"/>
      <c r="G5043" s="66"/>
      <c r="J5043" s="65"/>
      <c r="K5043" s="65"/>
      <c r="L5043" s="66"/>
      <c r="M5043" s="65"/>
      <c r="O5043" s="65"/>
      <c r="P5043" s="66"/>
      <c r="Q5043" s="31">
        <f t="shared" si="156"/>
        <v>9999</v>
      </c>
      <c r="R5043" s="31" t="str">
        <f t="shared" si="157"/>
        <v/>
      </c>
      <c r="S5043" s="29">
        <f>IF($Q5043&lt;Parâmetros!$E$19,$G5043-1,$G5043)</f>
        <v>0</v>
      </c>
    </row>
    <row r="5044" spans="1:19" x14ac:dyDescent="0.25">
      <c r="A5044" s="116"/>
      <c r="B5044" s="65"/>
      <c r="C5044" s="65"/>
      <c r="D5044" s="66"/>
      <c r="E5044" s="67"/>
      <c r="F5044" s="65"/>
      <c r="G5044" s="66"/>
      <c r="J5044" s="65"/>
      <c r="K5044" s="65"/>
      <c r="L5044" s="66"/>
      <c r="M5044" s="65"/>
      <c r="O5044" s="65"/>
      <c r="P5044" s="66"/>
      <c r="Q5044" s="31">
        <f t="shared" si="156"/>
        <v>9999</v>
      </c>
      <c r="R5044" s="31" t="str">
        <f t="shared" si="157"/>
        <v/>
      </c>
      <c r="S5044" s="29">
        <f>IF($Q5044&lt;Parâmetros!$E$19,$G5044-1,$G5044)</f>
        <v>0</v>
      </c>
    </row>
    <row r="5045" spans="1:19" x14ac:dyDescent="0.25">
      <c r="A5045" s="116"/>
      <c r="B5045" s="65"/>
      <c r="C5045" s="65"/>
      <c r="D5045" s="66"/>
      <c r="E5045" s="67"/>
      <c r="F5045" s="65"/>
      <c r="G5045" s="66"/>
      <c r="J5045" s="65"/>
      <c r="K5045" s="65"/>
      <c r="L5045" s="66"/>
      <c r="M5045" s="65"/>
      <c r="N5045" s="65"/>
      <c r="O5045" s="65"/>
      <c r="P5045" s="66"/>
      <c r="Q5045" s="31">
        <f t="shared" si="156"/>
        <v>9999</v>
      </c>
      <c r="R5045" s="31" t="str">
        <f t="shared" si="157"/>
        <v/>
      </c>
      <c r="S5045" s="29">
        <f>IF($Q5045&lt;Parâmetros!$E$19,$G5045-1,$G5045)</f>
        <v>0</v>
      </c>
    </row>
    <row r="5046" spans="1:19" x14ac:dyDescent="0.25">
      <c r="A5046" s="116"/>
      <c r="B5046" s="65"/>
      <c r="C5046" s="65"/>
      <c r="D5046" s="66"/>
      <c r="E5046" s="67"/>
      <c r="F5046" s="65"/>
      <c r="G5046" s="66"/>
      <c r="J5046" s="65"/>
      <c r="K5046" s="65"/>
      <c r="L5046" s="66"/>
      <c r="M5046" s="65"/>
      <c r="N5046" s="65"/>
      <c r="O5046" s="65"/>
      <c r="P5046" s="66"/>
      <c r="Q5046" s="31">
        <f t="shared" si="156"/>
        <v>9999</v>
      </c>
      <c r="R5046" s="31" t="str">
        <f t="shared" si="157"/>
        <v/>
      </c>
      <c r="S5046" s="29">
        <f>IF($Q5046&lt;Parâmetros!$E$19,$G5046-1,$G5046)</f>
        <v>0</v>
      </c>
    </row>
    <row r="5047" spans="1:19" x14ac:dyDescent="0.25">
      <c r="A5047" s="116"/>
      <c r="B5047" s="65"/>
      <c r="C5047" s="65"/>
      <c r="D5047" s="66"/>
      <c r="E5047" s="67"/>
      <c r="F5047" s="65"/>
      <c r="G5047" s="66"/>
      <c r="J5047" s="65"/>
      <c r="K5047" s="65"/>
      <c r="L5047" s="66"/>
      <c r="M5047" s="65"/>
      <c r="N5047" s="65"/>
      <c r="O5047" s="65"/>
      <c r="P5047" s="66"/>
      <c r="Q5047" s="31">
        <f t="shared" si="156"/>
        <v>9999</v>
      </c>
      <c r="R5047" s="31" t="str">
        <f t="shared" si="157"/>
        <v/>
      </c>
      <c r="S5047" s="29">
        <f>IF($Q5047&lt;Parâmetros!$E$19,$G5047-1,$G5047)</f>
        <v>0</v>
      </c>
    </row>
    <row r="5048" spans="1:19" x14ac:dyDescent="0.25">
      <c r="A5048" s="116"/>
      <c r="B5048" s="65"/>
      <c r="C5048" s="65"/>
      <c r="D5048" s="66"/>
      <c r="E5048" s="67"/>
      <c r="F5048" s="65"/>
      <c r="G5048" s="66"/>
      <c r="J5048" s="65"/>
      <c r="K5048" s="65"/>
      <c r="L5048" s="66"/>
      <c r="M5048" s="65"/>
      <c r="N5048" s="65"/>
      <c r="O5048" s="65"/>
      <c r="P5048" s="66"/>
      <c r="Q5048" s="31">
        <f t="shared" si="156"/>
        <v>9999</v>
      </c>
      <c r="R5048" s="31" t="str">
        <f t="shared" si="157"/>
        <v/>
      </c>
      <c r="S5048" s="29">
        <f>IF($Q5048&lt;Parâmetros!$E$19,$G5048-1,$G5048)</f>
        <v>0</v>
      </c>
    </row>
    <row r="5049" spans="1:19" x14ac:dyDescent="0.25">
      <c r="A5049" s="116"/>
      <c r="B5049" s="65"/>
      <c r="C5049" s="65"/>
      <c r="D5049" s="66"/>
      <c r="E5049" s="67"/>
      <c r="F5049" s="65"/>
      <c r="G5049" s="66"/>
      <c r="J5049" s="65"/>
      <c r="K5049" s="65"/>
      <c r="L5049" s="66"/>
      <c r="M5049" s="65"/>
      <c r="N5049" s="65"/>
      <c r="O5049" s="65"/>
      <c r="P5049" s="66"/>
      <c r="Q5049" s="31">
        <f t="shared" si="156"/>
        <v>9999</v>
      </c>
      <c r="R5049" s="31" t="str">
        <f t="shared" si="157"/>
        <v/>
      </c>
      <c r="S5049" s="29">
        <f>IF($Q5049&lt;Parâmetros!$E$19,$G5049-1,$G5049)</f>
        <v>0</v>
      </c>
    </row>
    <row r="5050" spans="1:19" x14ac:dyDescent="0.25">
      <c r="A5050" s="116"/>
      <c r="B5050" s="65"/>
      <c r="C5050" s="65"/>
      <c r="D5050" s="66"/>
      <c r="E5050" s="67"/>
      <c r="F5050" s="65"/>
      <c r="G5050" s="66"/>
      <c r="J5050" s="65"/>
      <c r="K5050" s="65"/>
      <c r="L5050" s="66"/>
      <c r="M5050" s="65"/>
      <c r="N5050" s="65"/>
      <c r="O5050" s="65"/>
      <c r="P5050" s="66"/>
      <c r="Q5050" s="31">
        <f t="shared" si="156"/>
        <v>9999</v>
      </c>
      <c r="R5050" s="31" t="str">
        <f t="shared" si="157"/>
        <v/>
      </c>
      <c r="S5050" s="29">
        <f>IF($Q5050&lt;Parâmetros!$E$19,$G5050-1,$G5050)</f>
        <v>0</v>
      </c>
    </row>
    <row r="5051" spans="1:19" x14ac:dyDescent="0.25">
      <c r="A5051" s="116"/>
      <c r="B5051" s="65"/>
      <c r="C5051" s="65"/>
      <c r="D5051" s="66"/>
      <c r="E5051" s="67"/>
      <c r="F5051" s="65"/>
      <c r="G5051" s="66"/>
      <c r="J5051" s="65"/>
      <c r="K5051" s="65"/>
      <c r="L5051" s="66"/>
      <c r="M5051" s="65"/>
      <c r="O5051" s="65"/>
      <c r="P5051" s="66"/>
      <c r="Q5051" s="31">
        <f t="shared" si="156"/>
        <v>9999</v>
      </c>
      <c r="R5051" s="31" t="str">
        <f t="shared" si="157"/>
        <v/>
      </c>
      <c r="S5051" s="29">
        <f>IF($Q5051&lt;Parâmetros!$E$19,$G5051-1,$G5051)</f>
        <v>0</v>
      </c>
    </row>
    <row r="5052" spans="1:19" x14ac:dyDescent="0.25">
      <c r="A5052" s="116"/>
      <c r="B5052" s="65"/>
      <c r="C5052" s="65"/>
      <c r="D5052" s="66"/>
      <c r="E5052" s="67"/>
      <c r="F5052" s="65"/>
      <c r="G5052" s="66"/>
      <c r="J5052" s="65"/>
      <c r="K5052" s="65"/>
      <c r="L5052" s="66"/>
      <c r="M5052" s="65"/>
      <c r="O5052" s="65"/>
      <c r="P5052" s="66"/>
      <c r="Q5052" s="31">
        <f t="shared" ref="Q5052:Q5115" si="158">IFERROR(VALUE(LEFT($J5052,2))*60+VALUE(MID($J5052,4,2)),9999)</f>
        <v>9999</v>
      </c>
      <c r="R5052" s="31" t="str">
        <f t="shared" ref="R5052:R5115" si="159">IFERROR(VALUE(LEFT($K5052,2))*60+VALUE(MID($K5052,4,2)),"")</f>
        <v/>
      </c>
      <c r="S5052" s="29">
        <f>IF($Q5052&lt;Parâmetros!$E$19,$G5052-1,$G5052)</f>
        <v>0</v>
      </c>
    </row>
    <row r="5053" spans="1:19" x14ac:dyDescent="0.25">
      <c r="A5053" s="116"/>
      <c r="B5053" s="65"/>
      <c r="C5053" s="65"/>
      <c r="D5053" s="66"/>
      <c r="E5053" s="67"/>
      <c r="F5053" s="65"/>
      <c r="G5053" s="66"/>
      <c r="J5053" s="65"/>
      <c r="K5053" s="65"/>
      <c r="L5053" s="66"/>
      <c r="M5053" s="65"/>
      <c r="O5053" s="65"/>
      <c r="P5053" s="66"/>
      <c r="Q5053" s="31">
        <f t="shared" si="158"/>
        <v>9999</v>
      </c>
      <c r="R5053" s="31" t="str">
        <f t="shared" si="159"/>
        <v/>
      </c>
      <c r="S5053" s="29">
        <f>IF($Q5053&lt;Parâmetros!$E$19,$G5053-1,$G5053)</f>
        <v>0</v>
      </c>
    </row>
    <row r="5054" spans="1:19" x14ac:dyDescent="0.25">
      <c r="A5054" s="116"/>
      <c r="B5054" s="65"/>
      <c r="C5054" s="65"/>
      <c r="D5054" s="66"/>
      <c r="E5054" s="67"/>
      <c r="F5054" s="65"/>
      <c r="G5054" s="66"/>
      <c r="J5054" s="65"/>
      <c r="K5054" s="65"/>
      <c r="L5054" s="66"/>
      <c r="M5054" s="65"/>
      <c r="O5054" s="65"/>
      <c r="P5054" s="66"/>
      <c r="Q5054" s="31">
        <f t="shared" si="158"/>
        <v>9999</v>
      </c>
      <c r="R5054" s="31" t="str">
        <f t="shared" si="159"/>
        <v/>
      </c>
      <c r="S5054" s="29">
        <f>IF($Q5054&lt;Parâmetros!$E$19,$G5054-1,$G5054)</f>
        <v>0</v>
      </c>
    </row>
    <row r="5055" spans="1:19" x14ac:dyDescent="0.25">
      <c r="A5055" s="116"/>
      <c r="B5055" s="65"/>
      <c r="C5055" s="65"/>
      <c r="D5055" s="66"/>
      <c r="E5055" s="67"/>
      <c r="F5055" s="65"/>
      <c r="G5055" s="66"/>
      <c r="J5055" s="65"/>
      <c r="K5055" s="65"/>
      <c r="L5055" s="66"/>
      <c r="M5055" s="65"/>
      <c r="O5055" s="65"/>
      <c r="P5055" s="66"/>
      <c r="Q5055" s="31">
        <f t="shared" si="158"/>
        <v>9999</v>
      </c>
      <c r="R5055" s="31" t="str">
        <f t="shared" si="159"/>
        <v/>
      </c>
      <c r="S5055" s="29">
        <f>IF($Q5055&lt;Parâmetros!$E$19,$G5055-1,$G5055)</f>
        <v>0</v>
      </c>
    </row>
    <row r="5056" spans="1:19" x14ac:dyDescent="0.25">
      <c r="A5056" s="116"/>
      <c r="B5056" s="65"/>
      <c r="C5056" s="65"/>
      <c r="D5056" s="66"/>
      <c r="E5056" s="67"/>
      <c r="F5056" s="65"/>
      <c r="G5056" s="66"/>
      <c r="J5056" s="65"/>
      <c r="K5056" s="65"/>
      <c r="L5056" s="66"/>
      <c r="M5056" s="65"/>
      <c r="O5056" s="65"/>
      <c r="P5056" s="66"/>
      <c r="Q5056" s="31">
        <f t="shared" si="158"/>
        <v>9999</v>
      </c>
      <c r="R5056" s="31" t="str">
        <f t="shared" si="159"/>
        <v/>
      </c>
      <c r="S5056" s="29">
        <f>IF($Q5056&lt;Parâmetros!$E$19,$G5056-1,$G5056)</f>
        <v>0</v>
      </c>
    </row>
    <row r="5057" spans="1:19" x14ac:dyDescent="0.25">
      <c r="A5057" s="116"/>
      <c r="B5057" s="65"/>
      <c r="C5057" s="65"/>
      <c r="D5057" s="66"/>
      <c r="E5057" s="67"/>
      <c r="F5057" s="65"/>
      <c r="G5057" s="66"/>
      <c r="J5057" s="65"/>
      <c r="K5057" s="65"/>
      <c r="L5057" s="66"/>
      <c r="M5057" s="65"/>
      <c r="O5057" s="65"/>
      <c r="P5057" s="66"/>
      <c r="Q5057" s="31">
        <f t="shared" si="158"/>
        <v>9999</v>
      </c>
      <c r="R5057" s="31" t="str">
        <f t="shared" si="159"/>
        <v/>
      </c>
      <c r="S5057" s="29">
        <f>IF($Q5057&lt;Parâmetros!$E$19,$G5057-1,$G5057)</f>
        <v>0</v>
      </c>
    </row>
    <row r="5058" spans="1:19" x14ac:dyDescent="0.25">
      <c r="A5058" s="116"/>
      <c r="B5058" s="65"/>
      <c r="C5058" s="65"/>
      <c r="D5058" s="66"/>
      <c r="E5058" s="67"/>
      <c r="F5058" s="65"/>
      <c r="G5058" s="66"/>
      <c r="J5058" s="65"/>
      <c r="K5058" s="65"/>
      <c r="L5058" s="66"/>
      <c r="M5058" s="65"/>
      <c r="O5058" s="65"/>
      <c r="P5058" s="66"/>
      <c r="Q5058" s="31">
        <f t="shared" si="158"/>
        <v>9999</v>
      </c>
      <c r="R5058" s="31" t="str">
        <f t="shared" si="159"/>
        <v/>
      </c>
      <c r="S5058" s="29">
        <f>IF($Q5058&lt;Parâmetros!$E$19,$G5058-1,$G5058)</f>
        <v>0</v>
      </c>
    </row>
    <row r="5059" spans="1:19" x14ac:dyDescent="0.25">
      <c r="A5059" s="116"/>
      <c r="B5059" s="65"/>
      <c r="C5059" s="65"/>
      <c r="D5059" s="66"/>
      <c r="E5059" s="67"/>
      <c r="F5059" s="65"/>
      <c r="G5059" s="66"/>
      <c r="J5059" s="65"/>
      <c r="K5059" s="65"/>
      <c r="L5059" s="66"/>
      <c r="M5059" s="65"/>
      <c r="N5059" s="65"/>
      <c r="O5059" s="65"/>
      <c r="P5059" s="66"/>
      <c r="Q5059" s="31">
        <f t="shared" si="158"/>
        <v>9999</v>
      </c>
      <c r="R5059" s="31" t="str">
        <f t="shared" si="159"/>
        <v/>
      </c>
      <c r="S5059" s="29">
        <f>IF($Q5059&lt;Parâmetros!$E$19,$G5059-1,$G5059)</f>
        <v>0</v>
      </c>
    </row>
    <row r="5060" spans="1:19" x14ac:dyDescent="0.25">
      <c r="A5060" s="116"/>
      <c r="B5060" s="65"/>
      <c r="C5060" s="65"/>
      <c r="D5060" s="66"/>
      <c r="E5060" s="67"/>
      <c r="F5060" s="65"/>
      <c r="G5060" s="66"/>
      <c r="J5060" s="65"/>
      <c r="K5060" s="65"/>
      <c r="L5060" s="66"/>
      <c r="M5060" s="65"/>
      <c r="O5060" s="65"/>
      <c r="P5060" s="66"/>
      <c r="Q5060" s="31">
        <f t="shared" si="158"/>
        <v>9999</v>
      </c>
      <c r="R5060" s="31" t="str">
        <f t="shared" si="159"/>
        <v/>
      </c>
      <c r="S5060" s="29">
        <f>IF($Q5060&lt;Parâmetros!$E$19,$G5060-1,$G5060)</f>
        <v>0</v>
      </c>
    </row>
    <row r="5061" spans="1:19" x14ac:dyDescent="0.25">
      <c r="A5061" s="116"/>
      <c r="B5061" s="65"/>
      <c r="C5061" s="65"/>
      <c r="D5061" s="66"/>
      <c r="E5061" s="67"/>
      <c r="F5061" s="65"/>
      <c r="G5061" s="66"/>
      <c r="J5061" s="65"/>
      <c r="K5061" s="65"/>
      <c r="L5061" s="66"/>
      <c r="M5061" s="65"/>
      <c r="O5061" s="65"/>
      <c r="P5061" s="66"/>
      <c r="Q5061" s="31">
        <f t="shared" si="158"/>
        <v>9999</v>
      </c>
      <c r="R5061" s="31" t="str">
        <f t="shared" si="159"/>
        <v/>
      </c>
      <c r="S5061" s="29">
        <f>IF($Q5061&lt;Parâmetros!$E$19,$G5061-1,$G5061)</f>
        <v>0</v>
      </c>
    </row>
    <row r="5062" spans="1:19" x14ac:dyDescent="0.25">
      <c r="A5062" s="116"/>
      <c r="B5062" s="65"/>
      <c r="C5062" s="65"/>
      <c r="D5062" s="66"/>
      <c r="E5062" s="67"/>
      <c r="F5062" s="65"/>
      <c r="G5062" s="66"/>
      <c r="J5062" s="65"/>
      <c r="K5062" s="65"/>
      <c r="L5062" s="66"/>
      <c r="M5062" s="65"/>
      <c r="O5062" s="65"/>
      <c r="P5062" s="66"/>
      <c r="Q5062" s="31">
        <f t="shared" si="158"/>
        <v>9999</v>
      </c>
      <c r="R5062" s="31" t="str">
        <f t="shared" si="159"/>
        <v/>
      </c>
      <c r="S5062" s="29">
        <f>IF($Q5062&lt;Parâmetros!$E$19,$G5062-1,$G5062)</f>
        <v>0</v>
      </c>
    </row>
    <row r="5063" spans="1:19" x14ac:dyDescent="0.25">
      <c r="A5063" s="116"/>
      <c r="B5063" s="65"/>
      <c r="C5063" s="65"/>
      <c r="D5063" s="66"/>
      <c r="E5063" s="67"/>
      <c r="F5063" s="65"/>
      <c r="G5063" s="66"/>
      <c r="J5063" s="65"/>
      <c r="K5063" s="65"/>
      <c r="L5063" s="66"/>
      <c r="M5063" s="65"/>
      <c r="O5063" s="65"/>
      <c r="P5063" s="66"/>
      <c r="Q5063" s="31">
        <f t="shared" si="158"/>
        <v>9999</v>
      </c>
      <c r="R5063" s="31" t="str">
        <f t="shared" si="159"/>
        <v/>
      </c>
      <c r="S5063" s="29">
        <f>IF($Q5063&lt;Parâmetros!$E$19,$G5063-1,$G5063)</f>
        <v>0</v>
      </c>
    </row>
    <row r="5064" spans="1:19" x14ac:dyDescent="0.25">
      <c r="A5064" s="116"/>
      <c r="B5064" s="65"/>
      <c r="C5064" s="65"/>
      <c r="D5064" s="66"/>
      <c r="E5064" s="67"/>
      <c r="F5064" s="65"/>
      <c r="G5064" s="66"/>
      <c r="J5064" s="65"/>
      <c r="K5064" s="65"/>
      <c r="L5064" s="66"/>
      <c r="M5064" s="65"/>
      <c r="O5064" s="65"/>
      <c r="P5064" s="66"/>
      <c r="Q5064" s="31">
        <f t="shared" si="158"/>
        <v>9999</v>
      </c>
      <c r="R5064" s="31" t="str">
        <f t="shared" si="159"/>
        <v/>
      </c>
      <c r="S5064" s="29">
        <f>IF($Q5064&lt;Parâmetros!$E$19,$G5064-1,$G5064)</f>
        <v>0</v>
      </c>
    </row>
    <row r="5065" spans="1:19" x14ac:dyDescent="0.25">
      <c r="A5065" s="116"/>
      <c r="B5065" s="65"/>
      <c r="C5065" s="65"/>
      <c r="D5065" s="66"/>
      <c r="E5065" s="67"/>
      <c r="F5065" s="65"/>
      <c r="G5065" s="66"/>
      <c r="J5065" s="65"/>
      <c r="K5065" s="65"/>
      <c r="L5065" s="66"/>
      <c r="M5065" s="65"/>
      <c r="O5065" s="65"/>
      <c r="P5065" s="66"/>
      <c r="Q5065" s="31">
        <f t="shared" si="158"/>
        <v>9999</v>
      </c>
      <c r="R5065" s="31" t="str">
        <f t="shared" si="159"/>
        <v/>
      </c>
      <c r="S5065" s="29">
        <f>IF($Q5065&lt;Parâmetros!$E$19,$G5065-1,$G5065)</f>
        <v>0</v>
      </c>
    </row>
    <row r="5066" spans="1:19" x14ac:dyDescent="0.25">
      <c r="A5066" s="116"/>
      <c r="B5066" s="65"/>
      <c r="C5066" s="65"/>
      <c r="D5066" s="66"/>
      <c r="E5066" s="67"/>
      <c r="F5066" s="65"/>
      <c r="G5066" s="66"/>
      <c r="J5066" s="65"/>
      <c r="K5066" s="65"/>
      <c r="L5066" s="66"/>
      <c r="M5066" s="65"/>
      <c r="O5066" s="65"/>
      <c r="P5066" s="66"/>
      <c r="Q5066" s="31">
        <f t="shared" si="158"/>
        <v>9999</v>
      </c>
      <c r="R5066" s="31" t="str">
        <f t="shared" si="159"/>
        <v/>
      </c>
      <c r="S5066" s="29">
        <f>IF($Q5066&lt;Parâmetros!$E$19,$G5066-1,$G5066)</f>
        <v>0</v>
      </c>
    </row>
    <row r="5067" spans="1:19" x14ac:dyDescent="0.25">
      <c r="A5067" s="116"/>
      <c r="B5067" s="65"/>
      <c r="C5067" s="65"/>
      <c r="D5067" s="66"/>
      <c r="E5067" s="67"/>
      <c r="F5067" s="65"/>
      <c r="G5067" s="66"/>
      <c r="J5067" s="65"/>
      <c r="K5067" s="65"/>
      <c r="L5067" s="66"/>
      <c r="M5067" s="65"/>
      <c r="O5067" s="65"/>
      <c r="P5067" s="66"/>
      <c r="Q5067" s="31">
        <f t="shared" si="158"/>
        <v>9999</v>
      </c>
      <c r="R5067" s="31" t="str">
        <f t="shared" si="159"/>
        <v/>
      </c>
      <c r="S5067" s="29">
        <f>IF($Q5067&lt;Parâmetros!$E$19,$G5067-1,$G5067)</f>
        <v>0</v>
      </c>
    </row>
    <row r="5068" spans="1:19" x14ac:dyDescent="0.25">
      <c r="A5068" s="116"/>
      <c r="B5068" s="65"/>
      <c r="C5068" s="65"/>
      <c r="D5068" s="66"/>
      <c r="E5068" s="67"/>
      <c r="F5068" s="65"/>
      <c r="G5068" s="66"/>
      <c r="J5068" s="65"/>
      <c r="K5068" s="65"/>
      <c r="L5068" s="66"/>
      <c r="M5068" s="65"/>
      <c r="O5068" s="65"/>
      <c r="P5068" s="66"/>
      <c r="Q5068" s="31">
        <f t="shared" si="158"/>
        <v>9999</v>
      </c>
      <c r="R5068" s="31" t="str">
        <f t="shared" si="159"/>
        <v/>
      </c>
      <c r="S5068" s="29">
        <f>IF($Q5068&lt;Parâmetros!$E$19,$G5068-1,$G5068)</f>
        <v>0</v>
      </c>
    </row>
    <row r="5069" spans="1:19" x14ac:dyDescent="0.25">
      <c r="A5069" s="116"/>
      <c r="B5069" s="65"/>
      <c r="C5069" s="65"/>
      <c r="D5069" s="66"/>
      <c r="E5069" s="67"/>
      <c r="F5069" s="65"/>
      <c r="G5069" s="66"/>
      <c r="J5069" s="65"/>
      <c r="K5069" s="65"/>
      <c r="L5069" s="66"/>
      <c r="M5069" s="65"/>
      <c r="N5069" s="65"/>
      <c r="O5069" s="65"/>
      <c r="P5069" s="66"/>
      <c r="Q5069" s="31">
        <f t="shared" si="158"/>
        <v>9999</v>
      </c>
      <c r="R5069" s="31" t="str">
        <f t="shared" si="159"/>
        <v/>
      </c>
      <c r="S5069" s="29">
        <f>IF($Q5069&lt;Parâmetros!$E$19,$G5069-1,$G5069)</f>
        <v>0</v>
      </c>
    </row>
    <row r="5070" spans="1:19" x14ac:dyDescent="0.25">
      <c r="A5070" s="116"/>
      <c r="B5070" s="65"/>
      <c r="C5070" s="65"/>
      <c r="D5070" s="66"/>
      <c r="E5070" s="67"/>
      <c r="F5070" s="65"/>
      <c r="G5070" s="66"/>
      <c r="J5070" s="65"/>
      <c r="K5070" s="65"/>
      <c r="L5070" s="66"/>
      <c r="M5070" s="65"/>
      <c r="N5070" s="65"/>
      <c r="O5070" s="65"/>
      <c r="P5070" s="66"/>
      <c r="Q5070" s="31">
        <f t="shared" si="158"/>
        <v>9999</v>
      </c>
      <c r="R5070" s="31" t="str">
        <f t="shared" si="159"/>
        <v/>
      </c>
      <c r="S5070" s="29">
        <f>IF($Q5070&lt;Parâmetros!$E$19,$G5070-1,$G5070)</f>
        <v>0</v>
      </c>
    </row>
    <row r="5071" spans="1:19" x14ac:dyDescent="0.25">
      <c r="A5071" s="116"/>
      <c r="B5071" s="65"/>
      <c r="C5071" s="65"/>
      <c r="D5071" s="66"/>
      <c r="E5071" s="67"/>
      <c r="F5071" s="65"/>
      <c r="G5071" s="66"/>
      <c r="J5071" s="65"/>
      <c r="K5071" s="65"/>
      <c r="L5071" s="66"/>
      <c r="M5071" s="65"/>
      <c r="N5071" s="65"/>
      <c r="O5071" s="65"/>
      <c r="P5071" s="66"/>
      <c r="Q5071" s="31">
        <f t="shared" si="158"/>
        <v>9999</v>
      </c>
      <c r="R5071" s="31" t="str">
        <f t="shared" si="159"/>
        <v/>
      </c>
      <c r="S5071" s="29">
        <f>IF($Q5071&lt;Parâmetros!$E$19,$G5071-1,$G5071)</f>
        <v>0</v>
      </c>
    </row>
    <row r="5072" spans="1:19" x14ac:dyDescent="0.25">
      <c r="A5072" s="116"/>
      <c r="B5072" s="65"/>
      <c r="C5072" s="65"/>
      <c r="D5072" s="66"/>
      <c r="E5072" s="67"/>
      <c r="F5072" s="65"/>
      <c r="G5072" s="66"/>
      <c r="J5072" s="65"/>
      <c r="K5072" s="65"/>
      <c r="L5072" s="66"/>
      <c r="M5072" s="65"/>
      <c r="N5072" s="65"/>
      <c r="O5072" s="65"/>
      <c r="P5072" s="66"/>
      <c r="Q5072" s="31">
        <f t="shared" si="158"/>
        <v>9999</v>
      </c>
      <c r="R5072" s="31" t="str">
        <f t="shared" si="159"/>
        <v/>
      </c>
      <c r="S5072" s="29">
        <f>IF($Q5072&lt;Parâmetros!$E$19,$G5072-1,$G5072)</f>
        <v>0</v>
      </c>
    </row>
    <row r="5073" spans="1:19" x14ac:dyDescent="0.25">
      <c r="A5073" s="116"/>
      <c r="B5073" s="65"/>
      <c r="C5073" s="65"/>
      <c r="D5073" s="66"/>
      <c r="E5073" s="67"/>
      <c r="F5073" s="65"/>
      <c r="G5073" s="66"/>
      <c r="J5073" s="65"/>
      <c r="K5073" s="65"/>
      <c r="L5073" s="66"/>
      <c r="M5073" s="65"/>
      <c r="N5073" s="65"/>
      <c r="O5073" s="65"/>
      <c r="P5073" s="66"/>
      <c r="Q5073" s="31">
        <f t="shared" si="158"/>
        <v>9999</v>
      </c>
      <c r="R5073" s="31" t="str">
        <f t="shared" si="159"/>
        <v/>
      </c>
      <c r="S5073" s="29">
        <f>IF($Q5073&lt;Parâmetros!$E$19,$G5073-1,$G5073)</f>
        <v>0</v>
      </c>
    </row>
    <row r="5074" spans="1:19" x14ac:dyDescent="0.25">
      <c r="A5074" s="116"/>
      <c r="B5074" s="65"/>
      <c r="C5074" s="65"/>
      <c r="D5074" s="66"/>
      <c r="E5074" s="67"/>
      <c r="F5074" s="65"/>
      <c r="G5074" s="66"/>
      <c r="J5074" s="65"/>
      <c r="K5074" s="65"/>
      <c r="L5074" s="66"/>
      <c r="M5074" s="65"/>
      <c r="N5074" s="65"/>
      <c r="O5074" s="65"/>
      <c r="P5074" s="66"/>
      <c r="Q5074" s="31">
        <f t="shared" si="158"/>
        <v>9999</v>
      </c>
      <c r="R5074" s="31" t="str">
        <f t="shared" si="159"/>
        <v/>
      </c>
      <c r="S5074" s="29">
        <f>IF($Q5074&lt;Parâmetros!$E$19,$G5074-1,$G5074)</f>
        <v>0</v>
      </c>
    </row>
    <row r="5075" spans="1:19" x14ac:dyDescent="0.25">
      <c r="A5075" s="116"/>
      <c r="B5075" s="65"/>
      <c r="C5075" s="65"/>
      <c r="D5075" s="66"/>
      <c r="E5075" s="67"/>
      <c r="F5075" s="65"/>
      <c r="G5075" s="66"/>
      <c r="J5075" s="65"/>
      <c r="K5075" s="65"/>
      <c r="L5075" s="66"/>
      <c r="M5075" s="65"/>
      <c r="N5075" s="65"/>
      <c r="O5075" s="65"/>
      <c r="P5075" s="66"/>
      <c r="Q5075" s="31">
        <f t="shared" si="158"/>
        <v>9999</v>
      </c>
      <c r="R5075" s="31" t="str">
        <f t="shared" si="159"/>
        <v/>
      </c>
      <c r="S5075" s="29">
        <f>IF($Q5075&lt;Parâmetros!$E$19,$G5075-1,$G5075)</f>
        <v>0</v>
      </c>
    </row>
    <row r="5076" spans="1:19" x14ac:dyDescent="0.25">
      <c r="A5076" s="116"/>
      <c r="B5076" s="65"/>
      <c r="C5076" s="65"/>
      <c r="D5076" s="66"/>
      <c r="E5076" s="67"/>
      <c r="F5076" s="65"/>
      <c r="G5076" s="66"/>
      <c r="J5076" s="65"/>
      <c r="K5076" s="65"/>
      <c r="L5076" s="66"/>
      <c r="M5076" s="65"/>
      <c r="N5076" s="65"/>
      <c r="O5076" s="65"/>
      <c r="P5076" s="66"/>
      <c r="Q5076" s="31">
        <f t="shared" si="158"/>
        <v>9999</v>
      </c>
      <c r="R5076" s="31" t="str">
        <f t="shared" si="159"/>
        <v/>
      </c>
      <c r="S5076" s="29">
        <f>IF($Q5076&lt;Parâmetros!$E$19,$G5076-1,$G5076)</f>
        <v>0</v>
      </c>
    </row>
    <row r="5077" spans="1:19" x14ac:dyDescent="0.25">
      <c r="A5077" s="116"/>
      <c r="B5077" s="65"/>
      <c r="C5077" s="65"/>
      <c r="D5077" s="66"/>
      <c r="E5077" s="67"/>
      <c r="F5077" s="65"/>
      <c r="G5077" s="66"/>
      <c r="J5077" s="65"/>
      <c r="K5077" s="65"/>
      <c r="L5077" s="66"/>
      <c r="M5077" s="65"/>
      <c r="N5077" s="65"/>
      <c r="O5077" s="65"/>
      <c r="P5077" s="66"/>
      <c r="Q5077" s="31">
        <f t="shared" si="158"/>
        <v>9999</v>
      </c>
      <c r="R5077" s="31" t="str">
        <f t="shared" si="159"/>
        <v/>
      </c>
      <c r="S5077" s="29">
        <f>IF($Q5077&lt;Parâmetros!$E$19,$G5077-1,$G5077)</f>
        <v>0</v>
      </c>
    </row>
    <row r="5078" spans="1:19" x14ac:dyDescent="0.25">
      <c r="A5078" s="116"/>
      <c r="B5078" s="65"/>
      <c r="C5078" s="65"/>
      <c r="D5078" s="66"/>
      <c r="E5078" s="67"/>
      <c r="F5078" s="65"/>
      <c r="G5078" s="66"/>
      <c r="J5078" s="65"/>
      <c r="K5078" s="65"/>
      <c r="L5078" s="66"/>
      <c r="M5078" s="65"/>
      <c r="N5078" s="65"/>
      <c r="O5078" s="65"/>
      <c r="P5078" s="66"/>
      <c r="Q5078" s="31">
        <f t="shared" si="158"/>
        <v>9999</v>
      </c>
      <c r="R5078" s="31" t="str">
        <f t="shared" si="159"/>
        <v/>
      </c>
      <c r="S5078" s="29">
        <f>IF($Q5078&lt;Parâmetros!$E$19,$G5078-1,$G5078)</f>
        <v>0</v>
      </c>
    </row>
    <row r="5079" spans="1:19" x14ac:dyDescent="0.25">
      <c r="A5079" s="116"/>
      <c r="B5079" s="65"/>
      <c r="C5079" s="65"/>
      <c r="D5079" s="66"/>
      <c r="E5079" s="67"/>
      <c r="F5079" s="65"/>
      <c r="G5079" s="66"/>
      <c r="J5079" s="65"/>
      <c r="K5079" s="65"/>
      <c r="L5079" s="66"/>
      <c r="M5079" s="65"/>
      <c r="N5079" s="65"/>
      <c r="O5079" s="65"/>
      <c r="P5079" s="66"/>
      <c r="Q5079" s="31">
        <f t="shared" si="158"/>
        <v>9999</v>
      </c>
      <c r="R5079" s="31" t="str">
        <f t="shared" si="159"/>
        <v/>
      </c>
      <c r="S5079" s="29">
        <f>IF($Q5079&lt;Parâmetros!$E$19,$G5079-1,$G5079)</f>
        <v>0</v>
      </c>
    </row>
    <row r="5080" spans="1:19" x14ac:dyDescent="0.25">
      <c r="A5080" s="116"/>
      <c r="B5080" s="65"/>
      <c r="C5080" s="65"/>
      <c r="D5080" s="66"/>
      <c r="E5080" s="67"/>
      <c r="F5080" s="65"/>
      <c r="G5080" s="66"/>
      <c r="J5080" s="65"/>
      <c r="K5080" s="65"/>
      <c r="L5080" s="66"/>
      <c r="M5080" s="65"/>
      <c r="N5080" s="65"/>
      <c r="O5080" s="65"/>
      <c r="P5080" s="66"/>
      <c r="Q5080" s="31">
        <f t="shared" si="158"/>
        <v>9999</v>
      </c>
      <c r="R5080" s="31" t="str">
        <f t="shared" si="159"/>
        <v/>
      </c>
      <c r="S5080" s="29">
        <f>IF($Q5080&lt;Parâmetros!$E$19,$G5080-1,$G5080)</f>
        <v>0</v>
      </c>
    </row>
    <row r="5081" spans="1:19" x14ac:dyDescent="0.25">
      <c r="A5081" s="116"/>
      <c r="B5081" s="65"/>
      <c r="C5081" s="65"/>
      <c r="D5081" s="66"/>
      <c r="E5081" s="67"/>
      <c r="F5081" s="65"/>
      <c r="G5081" s="66"/>
      <c r="J5081" s="65"/>
      <c r="K5081" s="65"/>
      <c r="L5081" s="66"/>
      <c r="M5081" s="65"/>
      <c r="N5081" s="65"/>
      <c r="O5081" s="65"/>
      <c r="P5081" s="66"/>
      <c r="Q5081" s="31">
        <f t="shared" si="158"/>
        <v>9999</v>
      </c>
      <c r="R5081" s="31" t="str">
        <f t="shared" si="159"/>
        <v/>
      </c>
      <c r="S5081" s="29">
        <f>IF($Q5081&lt;Parâmetros!$E$19,$G5081-1,$G5081)</f>
        <v>0</v>
      </c>
    </row>
    <row r="5082" spans="1:19" x14ac:dyDescent="0.25">
      <c r="A5082" s="116"/>
      <c r="B5082" s="65"/>
      <c r="C5082" s="65"/>
      <c r="D5082" s="66"/>
      <c r="E5082" s="67"/>
      <c r="F5082" s="65"/>
      <c r="G5082" s="66"/>
      <c r="J5082" s="65"/>
      <c r="K5082" s="65"/>
      <c r="L5082" s="66"/>
      <c r="M5082" s="65"/>
      <c r="N5082" s="65"/>
      <c r="O5082" s="65"/>
      <c r="P5082" s="66"/>
      <c r="Q5082" s="31">
        <f t="shared" si="158"/>
        <v>9999</v>
      </c>
      <c r="R5082" s="31" t="str">
        <f t="shared" si="159"/>
        <v/>
      </c>
      <c r="S5082" s="29">
        <f>IF($Q5082&lt;Parâmetros!$E$19,$G5082-1,$G5082)</f>
        <v>0</v>
      </c>
    </row>
    <row r="5083" spans="1:19" x14ac:dyDescent="0.25">
      <c r="A5083" s="116"/>
      <c r="B5083" s="65"/>
      <c r="C5083" s="65"/>
      <c r="D5083" s="66"/>
      <c r="E5083" s="67"/>
      <c r="F5083" s="65"/>
      <c r="G5083" s="66"/>
      <c r="J5083" s="65"/>
      <c r="K5083" s="65"/>
      <c r="L5083" s="66"/>
      <c r="M5083" s="65"/>
      <c r="N5083" s="65"/>
      <c r="O5083" s="65"/>
      <c r="P5083" s="66"/>
      <c r="Q5083" s="31">
        <f t="shared" si="158"/>
        <v>9999</v>
      </c>
      <c r="R5083" s="31" t="str">
        <f t="shared" si="159"/>
        <v/>
      </c>
      <c r="S5083" s="29">
        <f>IF($Q5083&lt;Parâmetros!$E$19,$G5083-1,$G5083)</f>
        <v>0</v>
      </c>
    </row>
    <row r="5084" spans="1:19" x14ac:dyDescent="0.25">
      <c r="A5084" s="116"/>
      <c r="B5084" s="65"/>
      <c r="C5084" s="65"/>
      <c r="D5084" s="66"/>
      <c r="E5084" s="67"/>
      <c r="F5084" s="65"/>
      <c r="G5084" s="66"/>
      <c r="J5084" s="65"/>
      <c r="K5084" s="65"/>
      <c r="L5084" s="66"/>
      <c r="M5084" s="65"/>
      <c r="N5084" s="65"/>
      <c r="O5084" s="65"/>
      <c r="P5084" s="66"/>
      <c r="Q5084" s="31">
        <f t="shared" si="158"/>
        <v>9999</v>
      </c>
      <c r="R5084" s="31" t="str">
        <f t="shared" si="159"/>
        <v/>
      </c>
      <c r="S5084" s="29">
        <f>IF($Q5084&lt;Parâmetros!$E$19,$G5084-1,$G5084)</f>
        <v>0</v>
      </c>
    </row>
    <row r="5085" spans="1:19" x14ac:dyDescent="0.25">
      <c r="A5085" s="116"/>
      <c r="B5085" s="65"/>
      <c r="C5085" s="65"/>
      <c r="D5085" s="66"/>
      <c r="E5085" s="67"/>
      <c r="F5085" s="65"/>
      <c r="G5085" s="66"/>
      <c r="J5085" s="65"/>
      <c r="K5085" s="65"/>
      <c r="L5085" s="66"/>
      <c r="M5085" s="65"/>
      <c r="N5085" s="65"/>
      <c r="O5085" s="65"/>
      <c r="P5085" s="66"/>
      <c r="Q5085" s="31">
        <f t="shared" si="158"/>
        <v>9999</v>
      </c>
      <c r="R5085" s="31" t="str">
        <f t="shared" si="159"/>
        <v/>
      </c>
      <c r="S5085" s="29">
        <f>IF($Q5085&lt;Parâmetros!$E$19,$G5085-1,$G5085)</f>
        <v>0</v>
      </c>
    </row>
    <row r="5086" spans="1:19" x14ac:dyDescent="0.25">
      <c r="A5086" s="116"/>
      <c r="B5086" s="65"/>
      <c r="C5086" s="65"/>
      <c r="D5086" s="66"/>
      <c r="E5086" s="67"/>
      <c r="F5086" s="65"/>
      <c r="G5086" s="66"/>
      <c r="J5086" s="65"/>
      <c r="K5086" s="65"/>
      <c r="L5086" s="66"/>
      <c r="M5086" s="65"/>
      <c r="N5086" s="65"/>
      <c r="O5086" s="65"/>
      <c r="P5086" s="66"/>
      <c r="Q5086" s="31">
        <f t="shared" si="158"/>
        <v>9999</v>
      </c>
      <c r="R5086" s="31" t="str">
        <f t="shared" si="159"/>
        <v/>
      </c>
      <c r="S5086" s="29">
        <f>IF($Q5086&lt;Parâmetros!$E$19,$G5086-1,$G5086)</f>
        <v>0</v>
      </c>
    </row>
    <row r="5087" spans="1:19" x14ac:dyDescent="0.25">
      <c r="A5087" s="116"/>
      <c r="B5087" s="65"/>
      <c r="C5087" s="65"/>
      <c r="D5087" s="66"/>
      <c r="E5087" s="67"/>
      <c r="F5087" s="65"/>
      <c r="G5087" s="66"/>
      <c r="J5087" s="65"/>
      <c r="K5087" s="65"/>
      <c r="L5087" s="66"/>
      <c r="M5087" s="65"/>
      <c r="N5087" s="65"/>
      <c r="O5087" s="65"/>
      <c r="P5087" s="66"/>
      <c r="Q5087" s="31">
        <f t="shared" si="158"/>
        <v>9999</v>
      </c>
      <c r="R5087" s="31" t="str">
        <f t="shared" si="159"/>
        <v/>
      </c>
      <c r="S5087" s="29">
        <f>IF($Q5087&lt;Parâmetros!$E$19,$G5087-1,$G5087)</f>
        <v>0</v>
      </c>
    </row>
    <row r="5088" spans="1:19" x14ac:dyDescent="0.25">
      <c r="A5088" s="116"/>
      <c r="B5088" s="65"/>
      <c r="C5088" s="65"/>
      <c r="D5088" s="66"/>
      <c r="E5088" s="67"/>
      <c r="F5088" s="65"/>
      <c r="G5088" s="66"/>
      <c r="J5088" s="65"/>
      <c r="K5088" s="65"/>
      <c r="L5088" s="66"/>
      <c r="M5088" s="65"/>
      <c r="N5088" s="65"/>
      <c r="O5088" s="65"/>
      <c r="P5088" s="66"/>
      <c r="Q5088" s="31">
        <f t="shared" si="158"/>
        <v>9999</v>
      </c>
      <c r="R5088" s="31" t="str">
        <f t="shared" si="159"/>
        <v/>
      </c>
      <c r="S5088" s="29">
        <f>IF($Q5088&lt;Parâmetros!$E$19,$G5088-1,$G5088)</f>
        <v>0</v>
      </c>
    </row>
    <row r="5089" spans="1:19" x14ac:dyDescent="0.25">
      <c r="A5089" s="116"/>
      <c r="B5089" s="65"/>
      <c r="C5089" s="65"/>
      <c r="D5089" s="66"/>
      <c r="E5089" s="67"/>
      <c r="F5089" s="65"/>
      <c r="G5089" s="66"/>
      <c r="J5089" s="65"/>
      <c r="K5089" s="65"/>
      <c r="L5089" s="66"/>
      <c r="M5089" s="65"/>
      <c r="N5089" s="65"/>
      <c r="O5089" s="65"/>
      <c r="P5089" s="66"/>
      <c r="Q5089" s="31">
        <f t="shared" si="158"/>
        <v>9999</v>
      </c>
      <c r="R5089" s="31" t="str">
        <f t="shared" si="159"/>
        <v/>
      </c>
      <c r="S5089" s="29">
        <f>IF($Q5089&lt;Parâmetros!$E$19,$G5089-1,$G5089)</f>
        <v>0</v>
      </c>
    </row>
    <row r="5090" spans="1:19" x14ac:dyDescent="0.25">
      <c r="A5090" s="116"/>
      <c r="B5090" s="65"/>
      <c r="C5090" s="65"/>
      <c r="D5090" s="66"/>
      <c r="E5090" s="67"/>
      <c r="F5090" s="65"/>
      <c r="G5090" s="66"/>
      <c r="J5090" s="65"/>
      <c r="K5090" s="65"/>
      <c r="L5090" s="66"/>
      <c r="M5090" s="65"/>
      <c r="O5090" s="65"/>
      <c r="P5090" s="66"/>
      <c r="Q5090" s="31">
        <f t="shared" si="158"/>
        <v>9999</v>
      </c>
      <c r="R5090" s="31" t="str">
        <f t="shared" si="159"/>
        <v/>
      </c>
      <c r="S5090" s="29">
        <f>IF($Q5090&lt;Parâmetros!$E$19,$G5090-1,$G5090)</f>
        <v>0</v>
      </c>
    </row>
    <row r="5091" spans="1:19" x14ac:dyDescent="0.25">
      <c r="A5091" s="116"/>
      <c r="B5091" s="65"/>
      <c r="C5091" s="65"/>
      <c r="D5091" s="66"/>
      <c r="E5091" s="67"/>
      <c r="F5091" s="65"/>
      <c r="G5091" s="66"/>
      <c r="J5091" s="65"/>
      <c r="K5091" s="65"/>
      <c r="L5091" s="66"/>
      <c r="M5091" s="65"/>
      <c r="N5091" s="65"/>
      <c r="O5091" s="65"/>
      <c r="P5091" s="66"/>
      <c r="Q5091" s="31">
        <f t="shared" si="158"/>
        <v>9999</v>
      </c>
      <c r="R5091" s="31" t="str">
        <f t="shared" si="159"/>
        <v/>
      </c>
      <c r="S5091" s="29">
        <f>IF($Q5091&lt;Parâmetros!$E$19,$G5091-1,$G5091)</f>
        <v>0</v>
      </c>
    </row>
    <row r="5092" spans="1:19" x14ac:dyDescent="0.25">
      <c r="A5092" s="116"/>
      <c r="B5092" s="65"/>
      <c r="C5092" s="65"/>
      <c r="D5092" s="66"/>
      <c r="E5092" s="67"/>
      <c r="F5092" s="65"/>
      <c r="G5092" s="66"/>
      <c r="J5092" s="65"/>
      <c r="K5092" s="65"/>
      <c r="L5092" s="66"/>
      <c r="M5092" s="65"/>
      <c r="N5092" s="65"/>
      <c r="O5092" s="65"/>
      <c r="P5092" s="66"/>
      <c r="Q5092" s="31">
        <f t="shared" si="158"/>
        <v>9999</v>
      </c>
      <c r="R5092" s="31" t="str">
        <f t="shared" si="159"/>
        <v/>
      </c>
      <c r="S5092" s="29">
        <f>IF($Q5092&lt;Parâmetros!$E$19,$G5092-1,$G5092)</f>
        <v>0</v>
      </c>
    </row>
    <row r="5093" spans="1:19" x14ac:dyDescent="0.25">
      <c r="A5093" s="116"/>
      <c r="B5093" s="65"/>
      <c r="C5093" s="65"/>
      <c r="D5093" s="66"/>
      <c r="E5093" s="67"/>
      <c r="F5093" s="65"/>
      <c r="G5093" s="66"/>
      <c r="J5093" s="65"/>
      <c r="K5093" s="65"/>
      <c r="L5093" s="66"/>
      <c r="M5093" s="65"/>
      <c r="N5093" s="65"/>
      <c r="O5093" s="65"/>
      <c r="P5093" s="66"/>
      <c r="Q5093" s="31">
        <f t="shared" si="158"/>
        <v>9999</v>
      </c>
      <c r="R5093" s="31" t="str">
        <f t="shared" si="159"/>
        <v/>
      </c>
      <c r="S5093" s="29">
        <f>IF($Q5093&lt;Parâmetros!$E$19,$G5093-1,$G5093)</f>
        <v>0</v>
      </c>
    </row>
    <row r="5094" spans="1:19" x14ac:dyDescent="0.25">
      <c r="A5094" s="116"/>
      <c r="B5094" s="65"/>
      <c r="C5094" s="65"/>
      <c r="D5094" s="66"/>
      <c r="E5094" s="67"/>
      <c r="F5094" s="65"/>
      <c r="G5094" s="66"/>
      <c r="J5094" s="65"/>
      <c r="K5094" s="65"/>
      <c r="L5094" s="66"/>
      <c r="M5094" s="65"/>
      <c r="N5094" s="65"/>
      <c r="O5094" s="65"/>
      <c r="P5094" s="66"/>
      <c r="Q5094" s="31">
        <f t="shared" si="158"/>
        <v>9999</v>
      </c>
      <c r="R5094" s="31" t="str">
        <f t="shared" si="159"/>
        <v/>
      </c>
      <c r="S5094" s="29">
        <f>IF($Q5094&lt;Parâmetros!$E$19,$G5094-1,$G5094)</f>
        <v>0</v>
      </c>
    </row>
    <row r="5095" spans="1:19" x14ac:dyDescent="0.25">
      <c r="A5095" s="116"/>
      <c r="B5095" s="65"/>
      <c r="C5095" s="65"/>
      <c r="D5095" s="66"/>
      <c r="E5095" s="67"/>
      <c r="F5095" s="65"/>
      <c r="G5095" s="66"/>
      <c r="J5095" s="65"/>
      <c r="K5095" s="65"/>
      <c r="L5095" s="66"/>
      <c r="M5095" s="65"/>
      <c r="N5095" s="65"/>
      <c r="O5095" s="65"/>
      <c r="P5095" s="66"/>
      <c r="Q5095" s="31">
        <f t="shared" si="158"/>
        <v>9999</v>
      </c>
      <c r="R5095" s="31" t="str">
        <f t="shared" si="159"/>
        <v/>
      </c>
      <c r="S5095" s="29">
        <f>IF($Q5095&lt;Parâmetros!$E$19,$G5095-1,$G5095)</f>
        <v>0</v>
      </c>
    </row>
    <row r="5096" spans="1:19" x14ac:dyDescent="0.25">
      <c r="A5096" s="116"/>
      <c r="B5096" s="65"/>
      <c r="C5096" s="65"/>
      <c r="D5096" s="66"/>
      <c r="E5096" s="67"/>
      <c r="F5096" s="65"/>
      <c r="G5096" s="66"/>
      <c r="J5096" s="65"/>
      <c r="K5096" s="65"/>
      <c r="L5096" s="66"/>
      <c r="M5096" s="65"/>
      <c r="N5096" s="65"/>
      <c r="O5096" s="65"/>
      <c r="P5096" s="66"/>
      <c r="Q5096" s="31">
        <f t="shared" si="158"/>
        <v>9999</v>
      </c>
      <c r="R5096" s="31" t="str">
        <f t="shared" si="159"/>
        <v/>
      </c>
      <c r="S5096" s="29">
        <f>IF($Q5096&lt;Parâmetros!$E$19,$G5096-1,$G5096)</f>
        <v>0</v>
      </c>
    </row>
    <row r="5097" spans="1:19" x14ac:dyDescent="0.25">
      <c r="A5097" s="116"/>
      <c r="B5097" s="65"/>
      <c r="C5097" s="65"/>
      <c r="D5097" s="66"/>
      <c r="E5097" s="67"/>
      <c r="F5097" s="65"/>
      <c r="G5097" s="66"/>
      <c r="J5097" s="65"/>
      <c r="K5097" s="65"/>
      <c r="L5097" s="66"/>
      <c r="M5097" s="65"/>
      <c r="N5097" s="65"/>
      <c r="O5097" s="65"/>
      <c r="P5097" s="66"/>
      <c r="Q5097" s="31">
        <f t="shared" si="158"/>
        <v>9999</v>
      </c>
      <c r="R5097" s="31" t="str">
        <f t="shared" si="159"/>
        <v/>
      </c>
      <c r="S5097" s="29">
        <f>IF($Q5097&lt;Parâmetros!$E$19,$G5097-1,$G5097)</f>
        <v>0</v>
      </c>
    </row>
    <row r="5098" spans="1:19" x14ac:dyDescent="0.25">
      <c r="A5098" s="116"/>
      <c r="B5098" s="65"/>
      <c r="C5098" s="65"/>
      <c r="D5098" s="66"/>
      <c r="E5098" s="67"/>
      <c r="F5098" s="65"/>
      <c r="G5098" s="66"/>
      <c r="J5098" s="65"/>
      <c r="K5098" s="65"/>
      <c r="L5098" s="66"/>
      <c r="M5098" s="65"/>
      <c r="N5098" s="65"/>
      <c r="O5098" s="65"/>
      <c r="P5098" s="66"/>
      <c r="Q5098" s="31">
        <f t="shared" si="158"/>
        <v>9999</v>
      </c>
      <c r="R5098" s="31" t="str">
        <f t="shared" si="159"/>
        <v/>
      </c>
      <c r="S5098" s="29">
        <f>IF($Q5098&lt;Parâmetros!$E$19,$G5098-1,$G5098)</f>
        <v>0</v>
      </c>
    </row>
    <row r="5099" spans="1:19" x14ac:dyDescent="0.25">
      <c r="A5099" s="116"/>
      <c r="B5099" s="65"/>
      <c r="C5099" s="65"/>
      <c r="D5099" s="66"/>
      <c r="E5099" s="67"/>
      <c r="F5099" s="65"/>
      <c r="G5099" s="66"/>
      <c r="J5099" s="65"/>
      <c r="K5099" s="65"/>
      <c r="L5099" s="66"/>
      <c r="M5099" s="65"/>
      <c r="N5099" s="65"/>
      <c r="O5099" s="65"/>
      <c r="P5099" s="66"/>
      <c r="Q5099" s="31">
        <f t="shared" si="158"/>
        <v>9999</v>
      </c>
      <c r="R5099" s="31" t="str">
        <f t="shared" si="159"/>
        <v/>
      </c>
      <c r="S5099" s="29">
        <f>IF($Q5099&lt;Parâmetros!$E$19,$G5099-1,$G5099)</f>
        <v>0</v>
      </c>
    </row>
    <row r="5100" spans="1:19" x14ac:dyDescent="0.25">
      <c r="A5100" s="116"/>
      <c r="B5100" s="65"/>
      <c r="C5100" s="65"/>
      <c r="D5100" s="66"/>
      <c r="E5100" s="67"/>
      <c r="F5100" s="65"/>
      <c r="G5100" s="66"/>
      <c r="J5100" s="65"/>
      <c r="K5100" s="65"/>
      <c r="L5100" s="66"/>
      <c r="M5100" s="65"/>
      <c r="N5100" s="65"/>
      <c r="O5100" s="65"/>
      <c r="P5100" s="66"/>
      <c r="Q5100" s="31">
        <f t="shared" si="158"/>
        <v>9999</v>
      </c>
      <c r="R5100" s="31" t="str">
        <f t="shared" si="159"/>
        <v/>
      </c>
      <c r="S5100" s="29">
        <f>IF($Q5100&lt;Parâmetros!$E$19,$G5100-1,$G5100)</f>
        <v>0</v>
      </c>
    </row>
    <row r="5101" spans="1:19" x14ac:dyDescent="0.25">
      <c r="A5101" s="116"/>
      <c r="B5101" s="65"/>
      <c r="C5101" s="65"/>
      <c r="D5101" s="66"/>
      <c r="E5101" s="67"/>
      <c r="F5101" s="65"/>
      <c r="G5101" s="66"/>
      <c r="J5101" s="65"/>
      <c r="K5101" s="65"/>
      <c r="L5101" s="66"/>
      <c r="M5101" s="65"/>
      <c r="N5101" s="65"/>
      <c r="O5101" s="65"/>
      <c r="P5101" s="66"/>
      <c r="Q5101" s="31">
        <f t="shared" si="158"/>
        <v>9999</v>
      </c>
      <c r="R5101" s="31" t="str">
        <f t="shared" si="159"/>
        <v/>
      </c>
      <c r="S5101" s="29">
        <f>IF($Q5101&lt;Parâmetros!$E$19,$G5101-1,$G5101)</f>
        <v>0</v>
      </c>
    </row>
    <row r="5102" spans="1:19" x14ac:dyDescent="0.25">
      <c r="A5102" s="116"/>
      <c r="B5102" s="65"/>
      <c r="C5102" s="65"/>
      <c r="D5102" s="66"/>
      <c r="E5102" s="67"/>
      <c r="F5102" s="65"/>
      <c r="G5102" s="66"/>
      <c r="J5102" s="65"/>
      <c r="K5102" s="65"/>
      <c r="L5102" s="66"/>
      <c r="M5102" s="65"/>
      <c r="N5102" s="65"/>
      <c r="O5102" s="65"/>
      <c r="P5102" s="66"/>
      <c r="Q5102" s="31">
        <f t="shared" si="158"/>
        <v>9999</v>
      </c>
      <c r="R5102" s="31" t="str">
        <f t="shared" si="159"/>
        <v/>
      </c>
      <c r="S5102" s="29">
        <f>IF($Q5102&lt;Parâmetros!$E$19,$G5102-1,$G5102)</f>
        <v>0</v>
      </c>
    </row>
    <row r="5103" spans="1:19" x14ac:dyDescent="0.25">
      <c r="A5103" s="116"/>
      <c r="B5103" s="65"/>
      <c r="C5103" s="65"/>
      <c r="D5103" s="66"/>
      <c r="E5103" s="67"/>
      <c r="F5103" s="65"/>
      <c r="G5103" s="66"/>
      <c r="J5103" s="65"/>
      <c r="K5103" s="65"/>
      <c r="L5103" s="66"/>
      <c r="M5103" s="65"/>
      <c r="N5103" s="65"/>
      <c r="O5103" s="65"/>
      <c r="P5103" s="66"/>
      <c r="Q5103" s="31">
        <f t="shared" si="158"/>
        <v>9999</v>
      </c>
      <c r="R5103" s="31" t="str">
        <f t="shared" si="159"/>
        <v/>
      </c>
      <c r="S5103" s="29">
        <f>IF($Q5103&lt;Parâmetros!$E$19,$G5103-1,$G5103)</f>
        <v>0</v>
      </c>
    </row>
    <row r="5104" spans="1:19" x14ac:dyDescent="0.25">
      <c r="A5104" s="116"/>
      <c r="B5104" s="65"/>
      <c r="C5104" s="65"/>
      <c r="D5104" s="66"/>
      <c r="E5104" s="67"/>
      <c r="F5104" s="65"/>
      <c r="G5104" s="66"/>
      <c r="J5104" s="65"/>
      <c r="K5104" s="65"/>
      <c r="L5104" s="66"/>
      <c r="M5104" s="65"/>
      <c r="N5104" s="65"/>
      <c r="O5104" s="65"/>
      <c r="P5104" s="66"/>
      <c r="Q5104" s="31">
        <f t="shared" si="158"/>
        <v>9999</v>
      </c>
      <c r="R5104" s="31" t="str">
        <f t="shared" si="159"/>
        <v/>
      </c>
      <c r="S5104" s="29">
        <f>IF($Q5104&lt;Parâmetros!$E$19,$G5104-1,$G5104)</f>
        <v>0</v>
      </c>
    </row>
    <row r="5105" spans="1:19" x14ac:dyDescent="0.25">
      <c r="A5105" s="116"/>
      <c r="B5105" s="65"/>
      <c r="C5105" s="65"/>
      <c r="D5105" s="66"/>
      <c r="E5105" s="67"/>
      <c r="F5105" s="65"/>
      <c r="G5105" s="66"/>
      <c r="J5105" s="65"/>
      <c r="K5105" s="65"/>
      <c r="L5105" s="66"/>
      <c r="M5105" s="65"/>
      <c r="N5105" s="65"/>
      <c r="O5105" s="65"/>
      <c r="P5105" s="66"/>
      <c r="Q5105" s="31">
        <f t="shared" si="158"/>
        <v>9999</v>
      </c>
      <c r="R5105" s="31" t="str">
        <f t="shared" si="159"/>
        <v/>
      </c>
      <c r="S5105" s="29">
        <f>IF($Q5105&lt;Parâmetros!$E$19,$G5105-1,$G5105)</f>
        <v>0</v>
      </c>
    </row>
    <row r="5106" spans="1:19" x14ac:dyDescent="0.25">
      <c r="A5106" s="116"/>
      <c r="B5106" s="65"/>
      <c r="C5106" s="65"/>
      <c r="D5106" s="66"/>
      <c r="E5106" s="67"/>
      <c r="F5106" s="65"/>
      <c r="G5106" s="66"/>
      <c r="J5106" s="65"/>
      <c r="K5106" s="65"/>
      <c r="L5106" s="66"/>
      <c r="M5106" s="65"/>
      <c r="N5106" s="65"/>
      <c r="O5106" s="65"/>
      <c r="P5106" s="66"/>
      <c r="Q5106" s="31">
        <f t="shared" si="158"/>
        <v>9999</v>
      </c>
      <c r="R5106" s="31" t="str">
        <f t="shared" si="159"/>
        <v/>
      </c>
      <c r="S5106" s="29">
        <f>IF($Q5106&lt;Parâmetros!$E$19,$G5106-1,$G5106)</f>
        <v>0</v>
      </c>
    </row>
    <row r="5107" spans="1:19" x14ac:dyDescent="0.25">
      <c r="A5107" s="116"/>
      <c r="B5107" s="65"/>
      <c r="C5107" s="65"/>
      <c r="D5107" s="66"/>
      <c r="E5107" s="67"/>
      <c r="F5107" s="65"/>
      <c r="G5107" s="66"/>
      <c r="J5107" s="65"/>
      <c r="K5107" s="65"/>
      <c r="L5107" s="66"/>
      <c r="M5107" s="65"/>
      <c r="N5107" s="65"/>
      <c r="O5107" s="65"/>
      <c r="P5107" s="66"/>
      <c r="Q5107" s="31">
        <f t="shared" si="158"/>
        <v>9999</v>
      </c>
      <c r="R5107" s="31" t="str">
        <f t="shared" si="159"/>
        <v/>
      </c>
      <c r="S5107" s="29">
        <f>IF($Q5107&lt;Parâmetros!$E$19,$G5107-1,$G5107)</f>
        <v>0</v>
      </c>
    </row>
    <row r="5108" spans="1:19" x14ac:dyDescent="0.25">
      <c r="A5108" s="116"/>
      <c r="B5108" s="65"/>
      <c r="C5108" s="65"/>
      <c r="D5108" s="66"/>
      <c r="E5108" s="67"/>
      <c r="F5108" s="65"/>
      <c r="G5108" s="66"/>
      <c r="J5108" s="65"/>
      <c r="K5108" s="65"/>
      <c r="L5108" s="66"/>
      <c r="M5108" s="65"/>
      <c r="N5108" s="65"/>
      <c r="O5108" s="65"/>
      <c r="P5108" s="66"/>
      <c r="Q5108" s="31">
        <f t="shared" si="158"/>
        <v>9999</v>
      </c>
      <c r="R5108" s="31" t="str">
        <f t="shared" si="159"/>
        <v/>
      </c>
      <c r="S5108" s="29">
        <f>IF($Q5108&lt;Parâmetros!$E$19,$G5108-1,$G5108)</f>
        <v>0</v>
      </c>
    </row>
    <row r="5109" spans="1:19" x14ac:dyDescent="0.25">
      <c r="A5109" s="116"/>
      <c r="B5109" s="65"/>
      <c r="C5109" s="65"/>
      <c r="D5109" s="66"/>
      <c r="E5109" s="67"/>
      <c r="F5109" s="65"/>
      <c r="G5109" s="66"/>
      <c r="J5109" s="65"/>
      <c r="K5109" s="65"/>
      <c r="L5109" s="66"/>
      <c r="M5109" s="65"/>
      <c r="N5109" s="65"/>
      <c r="O5109" s="65"/>
      <c r="P5109" s="66"/>
      <c r="Q5109" s="31">
        <f t="shared" si="158"/>
        <v>9999</v>
      </c>
      <c r="R5109" s="31" t="str">
        <f t="shared" si="159"/>
        <v/>
      </c>
      <c r="S5109" s="29">
        <f>IF($Q5109&lt;Parâmetros!$E$19,$G5109-1,$G5109)</f>
        <v>0</v>
      </c>
    </row>
    <row r="5110" spans="1:19" x14ac:dyDescent="0.25">
      <c r="A5110" s="116"/>
      <c r="B5110" s="65"/>
      <c r="C5110" s="65"/>
      <c r="D5110" s="66"/>
      <c r="E5110" s="67"/>
      <c r="F5110" s="65"/>
      <c r="G5110" s="66"/>
      <c r="J5110" s="65"/>
      <c r="K5110" s="65"/>
      <c r="L5110" s="66"/>
      <c r="M5110" s="65"/>
      <c r="N5110" s="65"/>
      <c r="O5110" s="65"/>
      <c r="P5110" s="66"/>
      <c r="Q5110" s="31">
        <f t="shared" si="158"/>
        <v>9999</v>
      </c>
      <c r="R5110" s="31" t="str">
        <f t="shared" si="159"/>
        <v/>
      </c>
      <c r="S5110" s="29">
        <f>IF($Q5110&lt;Parâmetros!$E$19,$G5110-1,$G5110)</f>
        <v>0</v>
      </c>
    </row>
    <row r="5111" spans="1:19" x14ac:dyDescent="0.25">
      <c r="A5111" s="116"/>
      <c r="B5111" s="65"/>
      <c r="C5111" s="65"/>
      <c r="D5111" s="66"/>
      <c r="E5111" s="67"/>
      <c r="F5111" s="65"/>
      <c r="G5111" s="66"/>
      <c r="J5111" s="65"/>
      <c r="K5111" s="65"/>
      <c r="L5111" s="66"/>
      <c r="M5111" s="65"/>
      <c r="N5111" s="65"/>
      <c r="O5111" s="65"/>
      <c r="P5111" s="66"/>
      <c r="Q5111" s="31">
        <f t="shared" si="158"/>
        <v>9999</v>
      </c>
      <c r="R5111" s="31" t="str">
        <f t="shared" si="159"/>
        <v/>
      </c>
      <c r="S5111" s="29">
        <f>IF($Q5111&lt;Parâmetros!$E$19,$G5111-1,$G5111)</f>
        <v>0</v>
      </c>
    </row>
    <row r="5112" spans="1:19" x14ac:dyDescent="0.25">
      <c r="A5112" s="116"/>
      <c r="B5112" s="65"/>
      <c r="C5112" s="65"/>
      <c r="D5112" s="66"/>
      <c r="E5112" s="67"/>
      <c r="F5112" s="65"/>
      <c r="G5112" s="66"/>
      <c r="J5112" s="65"/>
      <c r="K5112" s="65"/>
      <c r="L5112" s="66"/>
      <c r="M5112" s="65"/>
      <c r="N5112" s="65"/>
      <c r="O5112" s="65"/>
      <c r="P5112" s="66"/>
      <c r="Q5112" s="31">
        <f t="shared" si="158"/>
        <v>9999</v>
      </c>
      <c r="R5112" s="31" t="str">
        <f t="shared" si="159"/>
        <v/>
      </c>
      <c r="S5112" s="29">
        <f>IF($Q5112&lt;Parâmetros!$E$19,$G5112-1,$G5112)</f>
        <v>0</v>
      </c>
    </row>
    <row r="5113" spans="1:19" x14ac:dyDescent="0.25">
      <c r="A5113" s="116"/>
      <c r="B5113" s="65"/>
      <c r="C5113" s="65"/>
      <c r="D5113" s="66"/>
      <c r="E5113" s="67"/>
      <c r="F5113" s="65"/>
      <c r="G5113" s="66"/>
      <c r="J5113" s="65"/>
      <c r="K5113" s="65"/>
      <c r="L5113" s="66"/>
      <c r="M5113" s="65"/>
      <c r="N5113" s="65"/>
      <c r="O5113" s="65"/>
      <c r="P5113" s="66"/>
      <c r="Q5113" s="31">
        <f t="shared" si="158"/>
        <v>9999</v>
      </c>
      <c r="R5113" s="31" t="str">
        <f t="shared" si="159"/>
        <v/>
      </c>
      <c r="S5113" s="29">
        <f>IF($Q5113&lt;Parâmetros!$E$19,$G5113-1,$G5113)</f>
        <v>0</v>
      </c>
    </row>
    <row r="5114" spans="1:19" x14ac:dyDescent="0.25">
      <c r="A5114" s="116"/>
      <c r="B5114" s="65"/>
      <c r="C5114" s="65"/>
      <c r="D5114" s="66"/>
      <c r="E5114" s="67"/>
      <c r="F5114" s="65"/>
      <c r="G5114" s="66"/>
      <c r="J5114" s="65"/>
      <c r="K5114" s="65"/>
      <c r="L5114" s="66"/>
      <c r="M5114" s="65"/>
      <c r="N5114" s="65"/>
      <c r="O5114" s="65"/>
      <c r="P5114" s="66"/>
      <c r="Q5114" s="31">
        <f t="shared" si="158"/>
        <v>9999</v>
      </c>
      <c r="R5114" s="31" t="str">
        <f t="shared" si="159"/>
        <v/>
      </c>
      <c r="S5114" s="29">
        <f>IF($Q5114&lt;Parâmetros!$E$19,$G5114-1,$G5114)</f>
        <v>0</v>
      </c>
    </row>
    <row r="5115" spans="1:19" x14ac:dyDescent="0.25">
      <c r="A5115" s="116"/>
      <c r="B5115" s="65"/>
      <c r="C5115" s="65"/>
      <c r="D5115" s="66"/>
      <c r="E5115" s="67"/>
      <c r="F5115" s="65"/>
      <c r="G5115" s="66"/>
      <c r="J5115" s="65"/>
      <c r="K5115" s="65"/>
      <c r="L5115" s="66"/>
      <c r="M5115" s="65"/>
      <c r="N5115" s="65"/>
      <c r="O5115" s="65"/>
      <c r="P5115" s="66"/>
      <c r="Q5115" s="31">
        <f t="shared" si="158"/>
        <v>9999</v>
      </c>
      <c r="R5115" s="31" t="str">
        <f t="shared" si="159"/>
        <v/>
      </c>
      <c r="S5115" s="29">
        <f>IF($Q5115&lt;Parâmetros!$E$19,$G5115-1,$G5115)</f>
        <v>0</v>
      </c>
    </row>
    <row r="5116" spans="1:19" x14ac:dyDescent="0.25">
      <c r="A5116" s="116"/>
      <c r="B5116" s="65"/>
      <c r="C5116" s="65"/>
      <c r="D5116" s="66"/>
      <c r="E5116" s="67"/>
      <c r="F5116" s="65"/>
      <c r="G5116" s="66"/>
      <c r="J5116" s="65"/>
      <c r="K5116" s="65"/>
      <c r="L5116" s="66"/>
      <c r="M5116" s="65"/>
      <c r="N5116" s="65"/>
      <c r="O5116" s="65"/>
      <c r="P5116" s="66"/>
      <c r="Q5116" s="31">
        <f t="shared" ref="Q5116:Q5179" si="160">IFERROR(VALUE(LEFT($J5116,2))*60+VALUE(MID($J5116,4,2)),9999)</f>
        <v>9999</v>
      </c>
      <c r="R5116" s="31" t="str">
        <f t="shared" ref="R5116:R5179" si="161">IFERROR(VALUE(LEFT($K5116,2))*60+VALUE(MID($K5116,4,2)),"")</f>
        <v/>
      </c>
      <c r="S5116" s="29">
        <f>IF($Q5116&lt;Parâmetros!$E$19,$G5116-1,$G5116)</f>
        <v>0</v>
      </c>
    </row>
    <row r="5117" spans="1:19" x14ac:dyDescent="0.25">
      <c r="A5117" s="116"/>
      <c r="B5117" s="65"/>
      <c r="C5117" s="65"/>
      <c r="D5117" s="66"/>
      <c r="E5117" s="67"/>
      <c r="F5117" s="65"/>
      <c r="G5117" s="66"/>
      <c r="J5117" s="65"/>
      <c r="K5117" s="65"/>
      <c r="L5117" s="66"/>
      <c r="M5117" s="65"/>
      <c r="N5117" s="65"/>
      <c r="O5117" s="65"/>
      <c r="P5117" s="66"/>
      <c r="Q5117" s="31">
        <f t="shared" si="160"/>
        <v>9999</v>
      </c>
      <c r="R5117" s="31" t="str">
        <f t="shared" si="161"/>
        <v/>
      </c>
      <c r="S5117" s="29">
        <f>IF($Q5117&lt;Parâmetros!$E$19,$G5117-1,$G5117)</f>
        <v>0</v>
      </c>
    </row>
    <row r="5118" spans="1:19" x14ac:dyDescent="0.25">
      <c r="A5118" s="116"/>
      <c r="B5118" s="65"/>
      <c r="C5118" s="65"/>
      <c r="D5118" s="66"/>
      <c r="E5118" s="67"/>
      <c r="F5118" s="65"/>
      <c r="G5118" s="66"/>
      <c r="J5118" s="65"/>
      <c r="K5118" s="65"/>
      <c r="L5118" s="66"/>
      <c r="M5118" s="65"/>
      <c r="N5118" s="65"/>
      <c r="O5118" s="65"/>
      <c r="P5118" s="66"/>
      <c r="Q5118" s="31">
        <f t="shared" si="160"/>
        <v>9999</v>
      </c>
      <c r="R5118" s="31" t="str">
        <f t="shared" si="161"/>
        <v/>
      </c>
      <c r="S5118" s="29">
        <f>IF($Q5118&lt;Parâmetros!$E$19,$G5118-1,$G5118)</f>
        <v>0</v>
      </c>
    </row>
    <row r="5119" spans="1:19" x14ac:dyDescent="0.25">
      <c r="A5119" s="116"/>
      <c r="B5119" s="65"/>
      <c r="C5119" s="65"/>
      <c r="D5119" s="66"/>
      <c r="E5119" s="67"/>
      <c r="F5119" s="65"/>
      <c r="G5119" s="66"/>
      <c r="J5119" s="65"/>
      <c r="K5119" s="65"/>
      <c r="L5119" s="66"/>
      <c r="M5119" s="65"/>
      <c r="N5119" s="65"/>
      <c r="O5119" s="65"/>
      <c r="P5119" s="66"/>
      <c r="Q5119" s="31">
        <f t="shared" si="160"/>
        <v>9999</v>
      </c>
      <c r="R5119" s="31" t="str">
        <f t="shared" si="161"/>
        <v/>
      </c>
      <c r="S5119" s="29">
        <f>IF($Q5119&lt;Parâmetros!$E$19,$G5119-1,$G5119)</f>
        <v>0</v>
      </c>
    </row>
    <row r="5120" spans="1:19" x14ac:dyDescent="0.25">
      <c r="A5120" s="116"/>
      <c r="B5120" s="65"/>
      <c r="C5120" s="65"/>
      <c r="D5120" s="66"/>
      <c r="E5120" s="67"/>
      <c r="F5120" s="65"/>
      <c r="G5120" s="66"/>
      <c r="J5120" s="65"/>
      <c r="K5120" s="65"/>
      <c r="L5120" s="66"/>
      <c r="M5120" s="65"/>
      <c r="N5120" s="65"/>
      <c r="O5120" s="65"/>
      <c r="P5120" s="66"/>
      <c r="Q5120" s="31">
        <f t="shared" si="160"/>
        <v>9999</v>
      </c>
      <c r="R5120" s="31" t="str">
        <f t="shared" si="161"/>
        <v/>
      </c>
      <c r="S5120" s="29">
        <f>IF($Q5120&lt;Parâmetros!$E$19,$G5120-1,$G5120)</f>
        <v>0</v>
      </c>
    </row>
    <row r="5121" spans="1:19" x14ac:dyDescent="0.25">
      <c r="A5121" s="116"/>
      <c r="B5121" s="65"/>
      <c r="C5121" s="65"/>
      <c r="D5121" s="66"/>
      <c r="E5121" s="67"/>
      <c r="F5121" s="65"/>
      <c r="G5121" s="66"/>
      <c r="J5121" s="65"/>
      <c r="K5121" s="65"/>
      <c r="L5121" s="66"/>
      <c r="M5121" s="65"/>
      <c r="N5121" s="65"/>
      <c r="O5121" s="65"/>
      <c r="P5121" s="66"/>
      <c r="Q5121" s="31">
        <f t="shared" si="160"/>
        <v>9999</v>
      </c>
      <c r="R5121" s="31" t="str">
        <f t="shared" si="161"/>
        <v/>
      </c>
      <c r="S5121" s="29">
        <f>IF($Q5121&lt;Parâmetros!$E$19,$G5121-1,$G5121)</f>
        <v>0</v>
      </c>
    </row>
    <row r="5122" spans="1:19" x14ac:dyDescent="0.25">
      <c r="A5122" s="116"/>
      <c r="B5122" s="65"/>
      <c r="C5122" s="65"/>
      <c r="D5122" s="66"/>
      <c r="E5122" s="67"/>
      <c r="F5122" s="65"/>
      <c r="G5122" s="66"/>
      <c r="J5122" s="65"/>
      <c r="K5122" s="65"/>
      <c r="L5122" s="66"/>
      <c r="M5122" s="65"/>
      <c r="N5122" s="65"/>
      <c r="O5122" s="65"/>
      <c r="P5122" s="66"/>
      <c r="Q5122" s="31">
        <f t="shared" si="160"/>
        <v>9999</v>
      </c>
      <c r="R5122" s="31" t="str">
        <f t="shared" si="161"/>
        <v/>
      </c>
      <c r="S5122" s="29">
        <f>IF($Q5122&lt;Parâmetros!$E$19,$G5122-1,$G5122)</f>
        <v>0</v>
      </c>
    </row>
    <row r="5123" spans="1:19" x14ac:dyDescent="0.25">
      <c r="A5123" s="116"/>
      <c r="B5123" s="65"/>
      <c r="C5123" s="65"/>
      <c r="D5123" s="66"/>
      <c r="E5123" s="67"/>
      <c r="F5123" s="65"/>
      <c r="G5123" s="66"/>
      <c r="J5123" s="65"/>
      <c r="K5123" s="65"/>
      <c r="L5123" s="66"/>
      <c r="M5123" s="65"/>
      <c r="N5123" s="65"/>
      <c r="O5123" s="65"/>
      <c r="P5123" s="66"/>
      <c r="Q5123" s="31">
        <f t="shared" si="160"/>
        <v>9999</v>
      </c>
      <c r="R5123" s="31" t="str">
        <f t="shared" si="161"/>
        <v/>
      </c>
      <c r="S5123" s="29">
        <f>IF($Q5123&lt;Parâmetros!$E$19,$G5123-1,$G5123)</f>
        <v>0</v>
      </c>
    </row>
    <row r="5124" spans="1:19" x14ac:dyDescent="0.25">
      <c r="A5124" s="116"/>
      <c r="B5124" s="65"/>
      <c r="C5124" s="65"/>
      <c r="D5124" s="66"/>
      <c r="E5124" s="67"/>
      <c r="F5124" s="65"/>
      <c r="G5124" s="66"/>
      <c r="J5124" s="65"/>
      <c r="K5124" s="65"/>
      <c r="L5124" s="66"/>
      <c r="M5124" s="65"/>
      <c r="N5124" s="65"/>
      <c r="O5124" s="65"/>
      <c r="P5124" s="66"/>
      <c r="Q5124" s="31">
        <f t="shared" si="160"/>
        <v>9999</v>
      </c>
      <c r="R5124" s="31" t="str">
        <f t="shared" si="161"/>
        <v/>
      </c>
      <c r="S5124" s="29">
        <f>IF($Q5124&lt;Parâmetros!$E$19,$G5124-1,$G5124)</f>
        <v>0</v>
      </c>
    </row>
    <row r="5125" spans="1:19" x14ac:dyDescent="0.25">
      <c r="A5125" s="116"/>
      <c r="B5125" s="65"/>
      <c r="C5125" s="65"/>
      <c r="D5125" s="66"/>
      <c r="E5125" s="67"/>
      <c r="F5125" s="65"/>
      <c r="G5125" s="66"/>
      <c r="J5125" s="65"/>
      <c r="K5125" s="65"/>
      <c r="L5125" s="66"/>
      <c r="M5125" s="65"/>
      <c r="N5125" s="65"/>
      <c r="O5125" s="65"/>
      <c r="P5125" s="66"/>
      <c r="Q5125" s="31">
        <f t="shared" si="160"/>
        <v>9999</v>
      </c>
      <c r="R5125" s="31" t="str">
        <f t="shared" si="161"/>
        <v/>
      </c>
      <c r="S5125" s="29">
        <f>IF($Q5125&lt;Parâmetros!$E$19,$G5125-1,$G5125)</f>
        <v>0</v>
      </c>
    </row>
    <row r="5126" spans="1:19" x14ac:dyDescent="0.25">
      <c r="A5126" s="116"/>
      <c r="B5126" s="65"/>
      <c r="C5126" s="65"/>
      <c r="D5126" s="66"/>
      <c r="E5126" s="67"/>
      <c r="F5126" s="65"/>
      <c r="G5126" s="66"/>
      <c r="J5126" s="65"/>
      <c r="K5126" s="65"/>
      <c r="L5126" s="66"/>
      <c r="M5126" s="65"/>
      <c r="N5126" s="65"/>
      <c r="O5126" s="65"/>
      <c r="P5126" s="66"/>
      <c r="Q5126" s="31">
        <f t="shared" si="160"/>
        <v>9999</v>
      </c>
      <c r="R5126" s="31" t="str">
        <f t="shared" si="161"/>
        <v/>
      </c>
      <c r="S5126" s="29">
        <f>IF($Q5126&lt;Parâmetros!$E$19,$G5126-1,$G5126)</f>
        <v>0</v>
      </c>
    </row>
    <row r="5127" spans="1:19" x14ac:dyDescent="0.25">
      <c r="A5127" s="116"/>
      <c r="B5127" s="65"/>
      <c r="C5127" s="65"/>
      <c r="D5127" s="66"/>
      <c r="E5127" s="67"/>
      <c r="F5127" s="65"/>
      <c r="G5127" s="66"/>
      <c r="J5127" s="65"/>
      <c r="K5127" s="65"/>
      <c r="L5127" s="66"/>
      <c r="M5127" s="65"/>
      <c r="N5127" s="65"/>
      <c r="O5127" s="65"/>
      <c r="P5127" s="66"/>
      <c r="Q5127" s="31">
        <f t="shared" si="160"/>
        <v>9999</v>
      </c>
      <c r="R5127" s="31" t="str">
        <f t="shared" si="161"/>
        <v/>
      </c>
      <c r="S5127" s="29">
        <f>IF($Q5127&lt;Parâmetros!$E$19,$G5127-1,$G5127)</f>
        <v>0</v>
      </c>
    </row>
    <row r="5128" spans="1:19" x14ac:dyDescent="0.25">
      <c r="A5128" s="116"/>
      <c r="B5128" s="65"/>
      <c r="C5128" s="65"/>
      <c r="D5128" s="66"/>
      <c r="E5128" s="67"/>
      <c r="F5128" s="65"/>
      <c r="G5128" s="66"/>
      <c r="J5128" s="65"/>
      <c r="K5128" s="65"/>
      <c r="L5128" s="66"/>
      <c r="M5128" s="65"/>
      <c r="N5128" s="65"/>
      <c r="O5128" s="65"/>
      <c r="P5128" s="66"/>
      <c r="Q5128" s="31">
        <f t="shared" si="160"/>
        <v>9999</v>
      </c>
      <c r="R5128" s="31" t="str">
        <f t="shared" si="161"/>
        <v/>
      </c>
      <c r="S5128" s="29">
        <f>IF($Q5128&lt;Parâmetros!$E$19,$G5128-1,$G5128)</f>
        <v>0</v>
      </c>
    </row>
    <row r="5129" spans="1:19" x14ac:dyDescent="0.25">
      <c r="A5129" s="116"/>
      <c r="B5129" s="65"/>
      <c r="C5129" s="65"/>
      <c r="D5129" s="66"/>
      <c r="E5129" s="67"/>
      <c r="F5129" s="65"/>
      <c r="G5129" s="66"/>
      <c r="J5129" s="65"/>
      <c r="K5129" s="65"/>
      <c r="L5129" s="66"/>
      <c r="M5129" s="65"/>
      <c r="N5129" s="65"/>
      <c r="O5129" s="65"/>
      <c r="P5129" s="66"/>
      <c r="Q5129" s="31">
        <f t="shared" si="160"/>
        <v>9999</v>
      </c>
      <c r="R5129" s="31" t="str">
        <f t="shared" si="161"/>
        <v/>
      </c>
      <c r="S5129" s="29">
        <f>IF($Q5129&lt;Parâmetros!$E$19,$G5129-1,$G5129)</f>
        <v>0</v>
      </c>
    </row>
    <row r="5130" spans="1:19" x14ac:dyDescent="0.25">
      <c r="A5130" s="116"/>
      <c r="B5130" s="65"/>
      <c r="C5130" s="65"/>
      <c r="D5130" s="66"/>
      <c r="E5130" s="67"/>
      <c r="F5130" s="65"/>
      <c r="G5130" s="66"/>
      <c r="J5130" s="65"/>
      <c r="K5130" s="65"/>
      <c r="L5130" s="66"/>
      <c r="M5130" s="65"/>
      <c r="N5130" s="65"/>
      <c r="O5130" s="65"/>
      <c r="P5130" s="66"/>
      <c r="Q5130" s="31">
        <f t="shared" si="160"/>
        <v>9999</v>
      </c>
      <c r="R5130" s="31" t="str">
        <f t="shared" si="161"/>
        <v/>
      </c>
      <c r="S5130" s="29">
        <f>IF($Q5130&lt;Parâmetros!$E$19,$G5130-1,$G5130)</f>
        <v>0</v>
      </c>
    </row>
    <row r="5131" spans="1:19" x14ac:dyDescent="0.25">
      <c r="A5131" s="116"/>
      <c r="B5131" s="65"/>
      <c r="C5131" s="65"/>
      <c r="D5131" s="66"/>
      <c r="E5131" s="67"/>
      <c r="F5131" s="65"/>
      <c r="G5131" s="66"/>
      <c r="J5131" s="65"/>
      <c r="K5131" s="65"/>
      <c r="L5131" s="66"/>
      <c r="M5131" s="65"/>
      <c r="N5131" s="65"/>
      <c r="O5131" s="65"/>
      <c r="P5131" s="66"/>
      <c r="Q5131" s="31">
        <f t="shared" si="160"/>
        <v>9999</v>
      </c>
      <c r="R5131" s="31" t="str">
        <f t="shared" si="161"/>
        <v/>
      </c>
      <c r="S5131" s="29">
        <f>IF($Q5131&lt;Parâmetros!$E$19,$G5131-1,$G5131)</f>
        <v>0</v>
      </c>
    </row>
    <row r="5132" spans="1:19" x14ac:dyDescent="0.25">
      <c r="A5132" s="116"/>
      <c r="B5132" s="65"/>
      <c r="C5132" s="65"/>
      <c r="D5132" s="66"/>
      <c r="E5132" s="67"/>
      <c r="F5132" s="65"/>
      <c r="G5132" s="66"/>
      <c r="J5132" s="65"/>
      <c r="K5132" s="65"/>
      <c r="L5132" s="66"/>
      <c r="M5132" s="65"/>
      <c r="N5132" s="65"/>
      <c r="O5132" s="65"/>
      <c r="P5132" s="66"/>
      <c r="Q5132" s="31">
        <f t="shared" si="160"/>
        <v>9999</v>
      </c>
      <c r="R5132" s="31" t="str">
        <f t="shared" si="161"/>
        <v/>
      </c>
      <c r="S5132" s="29">
        <f>IF($Q5132&lt;Parâmetros!$E$19,$G5132-1,$G5132)</f>
        <v>0</v>
      </c>
    </row>
    <row r="5133" spans="1:19" x14ac:dyDescent="0.25">
      <c r="A5133" s="116"/>
      <c r="B5133" s="65"/>
      <c r="C5133" s="65"/>
      <c r="D5133" s="66"/>
      <c r="E5133" s="67"/>
      <c r="F5133" s="65"/>
      <c r="G5133" s="66"/>
      <c r="J5133" s="65"/>
      <c r="K5133" s="65"/>
      <c r="L5133" s="66"/>
      <c r="M5133" s="65"/>
      <c r="N5133" s="65"/>
      <c r="O5133" s="65"/>
      <c r="P5133" s="66"/>
      <c r="Q5133" s="31">
        <f t="shared" si="160"/>
        <v>9999</v>
      </c>
      <c r="R5133" s="31" t="str">
        <f t="shared" si="161"/>
        <v/>
      </c>
      <c r="S5133" s="29">
        <f>IF($Q5133&lt;Parâmetros!$E$19,$G5133-1,$G5133)</f>
        <v>0</v>
      </c>
    </row>
    <row r="5134" spans="1:19" x14ac:dyDescent="0.25">
      <c r="A5134" s="116"/>
      <c r="B5134" s="65"/>
      <c r="C5134" s="65"/>
      <c r="D5134" s="66"/>
      <c r="E5134" s="67"/>
      <c r="F5134" s="65"/>
      <c r="G5134" s="66"/>
      <c r="J5134" s="65"/>
      <c r="K5134" s="65"/>
      <c r="L5134" s="66"/>
      <c r="M5134" s="65"/>
      <c r="N5134" s="65"/>
      <c r="O5134" s="65"/>
      <c r="P5134" s="66"/>
      <c r="Q5134" s="31">
        <f t="shared" si="160"/>
        <v>9999</v>
      </c>
      <c r="R5134" s="31" t="str">
        <f t="shared" si="161"/>
        <v/>
      </c>
      <c r="S5134" s="29">
        <f>IF($Q5134&lt;Parâmetros!$E$19,$G5134-1,$G5134)</f>
        <v>0</v>
      </c>
    </row>
    <row r="5135" spans="1:19" x14ac:dyDescent="0.25">
      <c r="A5135" s="116"/>
      <c r="B5135" s="65"/>
      <c r="C5135" s="65"/>
      <c r="D5135" s="66"/>
      <c r="E5135" s="67"/>
      <c r="F5135" s="65"/>
      <c r="G5135" s="66"/>
      <c r="J5135" s="65"/>
      <c r="K5135" s="65"/>
      <c r="L5135" s="66"/>
      <c r="M5135" s="65"/>
      <c r="N5135" s="65"/>
      <c r="O5135" s="65"/>
      <c r="P5135" s="66"/>
      <c r="Q5135" s="31">
        <f t="shared" si="160"/>
        <v>9999</v>
      </c>
      <c r="R5135" s="31" t="str">
        <f t="shared" si="161"/>
        <v/>
      </c>
      <c r="S5135" s="29">
        <f>IF($Q5135&lt;Parâmetros!$E$19,$G5135-1,$G5135)</f>
        <v>0</v>
      </c>
    </row>
    <row r="5136" spans="1:19" x14ac:dyDescent="0.25">
      <c r="A5136" s="116"/>
      <c r="B5136" s="65"/>
      <c r="C5136" s="65"/>
      <c r="D5136" s="66"/>
      <c r="E5136" s="67"/>
      <c r="F5136" s="65"/>
      <c r="G5136" s="66"/>
      <c r="J5136" s="65"/>
      <c r="K5136" s="65"/>
      <c r="L5136" s="66"/>
      <c r="M5136" s="65"/>
      <c r="N5136" s="65"/>
      <c r="O5136" s="65"/>
      <c r="P5136" s="66"/>
      <c r="Q5136" s="31">
        <f t="shared" si="160"/>
        <v>9999</v>
      </c>
      <c r="R5136" s="31" t="str">
        <f t="shared" si="161"/>
        <v/>
      </c>
      <c r="S5136" s="29">
        <f>IF($Q5136&lt;Parâmetros!$E$19,$G5136-1,$G5136)</f>
        <v>0</v>
      </c>
    </row>
    <row r="5137" spans="1:19" x14ac:dyDescent="0.25">
      <c r="A5137" s="116"/>
      <c r="B5137" s="65"/>
      <c r="C5137" s="65"/>
      <c r="D5137" s="66"/>
      <c r="E5137" s="67"/>
      <c r="F5137" s="65"/>
      <c r="G5137" s="66"/>
      <c r="J5137" s="65"/>
      <c r="K5137" s="65"/>
      <c r="L5137" s="66"/>
      <c r="M5137" s="65"/>
      <c r="N5137" s="65"/>
      <c r="O5137" s="65"/>
      <c r="P5137" s="66"/>
      <c r="Q5137" s="31">
        <f t="shared" si="160"/>
        <v>9999</v>
      </c>
      <c r="R5137" s="31" t="str">
        <f t="shared" si="161"/>
        <v/>
      </c>
      <c r="S5137" s="29">
        <f>IF($Q5137&lt;Parâmetros!$E$19,$G5137-1,$G5137)</f>
        <v>0</v>
      </c>
    </row>
    <row r="5138" spans="1:19" x14ac:dyDescent="0.25">
      <c r="A5138" s="116"/>
      <c r="B5138" s="65"/>
      <c r="C5138" s="65"/>
      <c r="D5138" s="66"/>
      <c r="E5138" s="67"/>
      <c r="F5138" s="65"/>
      <c r="G5138" s="66"/>
      <c r="J5138" s="65"/>
      <c r="K5138" s="65"/>
      <c r="L5138" s="66"/>
      <c r="M5138" s="65"/>
      <c r="N5138" s="65"/>
      <c r="O5138" s="65"/>
      <c r="P5138" s="66"/>
      <c r="Q5138" s="31">
        <f t="shared" si="160"/>
        <v>9999</v>
      </c>
      <c r="R5138" s="31" t="str">
        <f t="shared" si="161"/>
        <v/>
      </c>
      <c r="S5138" s="29">
        <f>IF($Q5138&lt;Parâmetros!$E$19,$G5138-1,$G5138)</f>
        <v>0</v>
      </c>
    </row>
    <row r="5139" spans="1:19" x14ac:dyDescent="0.25">
      <c r="A5139" s="116"/>
      <c r="B5139" s="65"/>
      <c r="C5139" s="65"/>
      <c r="D5139" s="66"/>
      <c r="E5139" s="67"/>
      <c r="F5139" s="65"/>
      <c r="G5139" s="66"/>
      <c r="J5139" s="65"/>
      <c r="K5139" s="65"/>
      <c r="L5139" s="66"/>
      <c r="M5139" s="65"/>
      <c r="N5139" s="65"/>
      <c r="O5139" s="65"/>
      <c r="P5139" s="66"/>
      <c r="Q5139" s="31">
        <f t="shared" si="160"/>
        <v>9999</v>
      </c>
      <c r="R5139" s="31" t="str">
        <f t="shared" si="161"/>
        <v/>
      </c>
      <c r="S5139" s="29">
        <f>IF($Q5139&lt;Parâmetros!$E$19,$G5139-1,$G5139)</f>
        <v>0</v>
      </c>
    </row>
    <row r="5140" spans="1:19" x14ac:dyDescent="0.25">
      <c r="A5140" s="116"/>
      <c r="B5140" s="65"/>
      <c r="C5140" s="65"/>
      <c r="D5140" s="66"/>
      <c r="E5140" s="67"/>
      <c r="F5140" s="65"/>
      <c r="G5140" s="66"/>
      <c r="J5140" s="65"/>
      <c r="K5140" s="65"/>
      <c r="L5140" s="66"/>
      <c r="M5140" s="65"/>
      <c r="N5140" s="65"/>
      <c r="O5140" s="65"/>
      <c r="P5140" s="66"/>
      <c r="Q5140" s="31">
        <f t="shared" si="160"/>
        <v>9999</v>
      </c>
      <c r="R5140" s="31" t="str">
        <f t="shared" si="161"/>
        <v/>
      </c>
      <c r="S5140" s="29">
        <f>IF($Q5140&lt;Parâmetros!$E$19,$G5140-1,$G5140)</f>
        <v>0</v>
      </c>
    </row>
    <row r="5141" spans="1:19" x14ac:dyDescent="0.25">
      <c r="A5141" s="116"/>
      <c r="B5141" s="65"/>
      <c r="C5141" s="65"/>
      <c r="D5141" s="66"/>
      <c r="E5141" s="67"/>
      <c r="F5141" s="65"/>
      <c r="G5141" s="66"/>
      <c r="J5141" s="65"/>
      <c r="K5141" s="65"/>
      <c r="L5141" s="66"/>
      <c r="M5141" s="65"/>
      <c r="N5141" s="65"/>
      <c r="O5141" s="65"/>
      <c r="P5141" s="66"/>
      <c r="Q5141" s="31">
        <f t="shared" si="160"/>
        <v>9999</v>
      </c>
      <c r="R5141" s="31" t="str">
        <f t="shared" si="161"/>
        <v/>
      </c>
      <c r="S5141" s="29">
        <f>IF($Q5141&lt;Parâmetros!$E$19,$G5141-1,$G5141)</f>
        <v>0</v>
      </c>
    </row>
    <row r="5142" spans="1:19" x14ac:dyDescent="0.25">
      <c r="A5142" s="116"/>
      <c r="B5142" s="65"/>
      <c r="C5142" s="65"/>
      <c r="D5142" s="66"/>
      <c r="E5142" s="67"/>
      <c r="F5142" s="65"/>
      <c r="G5142" s="66"/>
      <c r="J5142" s="65"/>
      <c r="K5142" s="65"/>
      <c r="L5142" s="66"/>
      <c r="M5142" s="65"/>
      <c r="N5142" s="65"/>
      <c r="O5142" s="65"/>
      <c r="P5142" s="66"/>
      <c r="Q5142" s="31">
        <f t="shared" si="160"/>
        <v>9999</v>
      </c>
      <c r="R5142" s="31" t="str">
        <f t="shared" si="161"/>
        <v/>
      </c>
      <c r="S5142" s="29">
        <f>IF($Q5142&lt;Parâmetros!$E$19,$G5142-1,$G5142)</f>
        <v>0</v>
      </c>
    </row>
    <row r="5143" spans="1:19" x14ac:dyDescent="0.25">
      <c r="A5143" s="116"/>
      <c r="B5143" s="65"/>
      <c r="C5143" s="65"/>
      <c r="D5143" s="66"/>
      <c r="E5143" s="67"/>
      <c r="F5143" s="65"/>
      <c r="G5143" s="66"/>
      <c r="J5143" s="65"/>
      <c r="K5143" s="65"/>
      <c r="L5143" s="66"/>
      <c r="M5143" s="65"/>
      <c r="N5143" s="65"/>
      <c r="O5143" s="65"/>
      <c r="P5143" s="66"/>
      <c r="Q5143" s="31">
        <f t="shared" si="160"/>
        <v>9999</v>
      </c>
      <c r="R5143" s="31" t="str">
        <f t="shared" si="161"/>
        <v/>
      </c>
      <c r="S5143" s="29">
        <f>IF($Q5143&lt;Parâmetros!$E$19,$G5143-1,$G5143)</f>
        <v>0</v>
      </c>
    </row>
    <row r="5144" spans="1:19" x14ac:dyDescent="0.25">
      <c r="A5144" s="116"/>
      <c r="B5144" s="65"/>
      <c r="C5144" s="65"/>
      <c r="D5144" s="66"/>
      <c r="E5144" s="67"/>
      <c r="F5144" s="65"/>
      <c r="G5144" s="66"/>
      <c r="J5144" s="65"/>
      <c r="K5144" s="65"/>
      <c r="L5144" s="66"/>
      <c r="M5144" s="65"/>
      <c r="N5144" s="65"/>
      <c r="O5144" s="65"/>
      <c r="P5144" s="66"/>
      <c r="Q5144" s="31">
        <f t="shared" si="160"/>
        <v>9999</v>
      </c>
      <c r="R5144" s="31" t="str">
        <f t="shared" si="161"/>
        <v/>
      </c>
      <c r="S5144" s="29">
        <f>IF($Q5144&lt;Parâmetros!$E$19,$G5144-1,$G5144)</f>
        <v>0</v>
      </c>
    </row>
    <row r="5145" spans="1:19" x14ac:dyDescent="0.25">
      <c r="A5145" s="116"/>
      <c r="B5145" s="65"/>
      <c r="C5145" s="65"/>
      <c r="D5145" s="66"/>
      <c r="E5145" s="67"/>
      <c r="F5145" s="65"/>
      <c r="G5145" s="66"/>
      <c r="J5145" s="65"/>
      <c r="K5145" s="65"/>
      <c r="L5145" s="66"/>
      <c r="M5145" s="65"/>
      <c r="N5145" s="65"/>
      <c r="O5145" s="65"/>
      <c r="P5145" s="66"/>
      <c r="Q5145" s="31">
        <f t="shared" si="160"/>
        <v>9999</v>
      </c>
      <c r="R5145" s="31" t="str">
        <f t="shared" si="161"/>
        <v/>
      </c>
      <c r="S5145" s="29">
        <f>IF($Q5145&lt;Parâmetros!$E$19,$G5145-1,$G5145)</f>
        <v>0</v>
      </c>
    </row>
    <row r="5146" spans="1:19" x14ac:dyDescent="0.25">
      <c r="A5146" s="116"/>
      <c r="B5146" s="65"/>
      <c r="C5146" s="65"/>
      <c r="D5146" s="66"/>
      <c r="E5146" s="67"/>
      <c r="F5146" s="65"/>
      <c r="G5146" s="66"/>
      <c r="J5146" s="65"/>
      <c r="K5146" s="65"/>
      <c r="L5146" s="66"/>
      <c r="M5146" s="65"/>
      <c r="N5146" s="65"/>
      <c r="O5146" s="65"/>
      <c r="P5146" s="66"/>
      <c r="Q5146" s="31">
        <f t="shared" si="160"/>
        <v>9999</v>
      </c>
      <c r="R5146" s="31" t="str">
        <f t="shared" si="161"/>
        <v/>
      </c>
      <c r="S5146" s="29">
        <f>IF($Q5146&lt;Parâmetros!$E$19,$G5146-1,$G5146)</f>
        <v>0</v>
      </c>
    </row>
    <row r="5147" spans="1:19" x14ac:dyDescent="0.25">
      <c r="A5147" s="116"/>
      <c r="B5147" s="65"/>
      <c r="C5147" s="65"/>
      <c r="D5147" s="66"/>
      <c r="E5147" s="67"/>
      <c r="F5147" s="65"/>
      <c r="G5147" s="66"/>
      <c r="J5147" s="65"/>
      <c r="K5147" s="65"/>
      <c r="L5147" s="66"/>
      <c r="M5147" s="65"/>
      <c r="N5147" s="65"/>
      <c r="O5147" s="65"/>
      <c r="P5147" s="66"/>
      <c r="Q5147" s="31">
        <f t="shared" si="160"/>
        <v>9999</v>
      </c>
      <c r="R5147" s="31" t="str">
        <f t="shared" si="161"/>
        <v/>
      </c>
      <c r="S5147" s="29">
        <f>IF($Q5147&lt;Parâmetros!$E$19,$G5147-1,$G5147)</f>
        <v>0</v>
      </c>
    </row>
    <row r="5148" spans="1:19" x14ac:dyDescent="0.25">
      <c r="A5148" s="116"/>
      <c r="B5148" s="65"/>
      <c r="C5148" s="65"/>
      <c r="D5148" s="66"/>
      <c r="E5148" s="67"/>
      <c r="F5148" s="65"/>
      <c r="G5148" s="66"/>
      <c r="J5148" s="65"/>
      <c r="K5148" s="65"/>
      <c r="L5148" s="66"/>
      <c r="M5148" s="65"/>
      <c r="N5148" s="65"/>
      <c r="O5148" s="65"/>
      <c r="P5148" s="66"/>
      <c r="Q5148" s="31">
        <f t="shared" si="160"/>
        <v>9999</v>
      </c>
      <c r="R5148" s="31" t="str">
        <f t="shared" si="161"/>
        <v/>
      </c>
      <c r="S5148" s="29">
        <f>IF($Q5148&lt;Parâmetros!$E$19,$G5148-1,$G5148)</f>
        <v>0</v>
      </c>
    </row>
    <row r="5149" spans="1:19" x14ac:dyDescent="0.25">
      <c r="A5149" s="116"/>
      <c r="B5149" s="65"/>
      <c r="C5149" s="65"/>
      <c r="D5149" s="66"/>
      <c r="E5149" s="67"/>
      <c r="F5149" s="65"/>
      <c r="G5149" s="66"/>
      <c r="J5149" s="65"/>
      <c r="K5149" s="65"/>
      <c r="L5149" s="66"/>
      <c r="M5149" s="65"/>
      <c r="N5149" s="65"/>
      <c r="O5149" s="65"/>
      <c r="P5149" s="66"/>
      <c r="Q5149" s="31">
        <f t="shared" si="160"/>
        <v>9999</v>
      </c>
      <c r="R5149" s="31" t="str">
        <f t="shared" si="161"/>
        <v/>
      </c>
      <c r="S5149" s="29">
        <f>IF($Q5149&lt;Parâmetros!$E$19,$G5149-1,$G5149)</f>
        <v>0</v>
      </c>
    </row>
    <row r="5150" spans="1:19" x14ac:dyDescent="0.25">
      <c r="A5150" s="116"/>
      <c r="B5150" s="65"/>
      <c r="C5150" s="65"/>
      <c r="D5150" s="66"/>
      <c r="E5150" s="67"/>
      <c r="F5150" s="65"/>
      <c r="G5150" s="66"/>
      <c r="J5150" s="65"/>
      <c r="K5150" s="65"/>
      <c r="L5150" s="66"/>
      <c r="M5150" s="65"/>
      <c r="N5150" s="65"/>
      <c r="O5150" s="65"/>
      <c r="P5150" s="66"/>
      <c r="Q5150" s="31">
        <f t="shared" si="160"/>
        <v>9999</v>
      </c>
      <c r="R5150" s="31" t="str">
        <f t="shared" si="161"/>
        <v/>
      </c>
      <c r="S5150" s="29">
        <f>IF($Q5150&lt;Parâmetros!$E$19,$G5150-1,$G5150)</f>
        <v>0</v>
      </c>
    </row>
    <row r="5151" spans="1:19" x14ac:dyDescent="0.25">
      <c r="A5151" s="116"/>
      <c r="B5151" s="65"/>
      <c r="C5151" s="65"/>
      <c r="D5151" s="66"/>
      <c r="E5151" s="67"/>
      <c r="F5151" s="65"/>
      <c r="G5151" s="66"/>
      <c r="J5151" s="65"/>
      <c r="K5151" s="65"/>
      <c r="L5151" s="66"/>
      <c r="M5151" s="65"/>
      <c r="N5151" s="65"/>
      <c r="O5151" s="65"/>
      <c r="P5151" s="66"/>
      <c r="Q5151" s="31">
        <f t="shared" si="160"/>
        <v>9999</v>
      </c>
      <c r="R5151" s="31" t="str">
        <f t="shared" si="161"/>
        <v/>
      </c>
      <c r="S5151" s="29">
        <f>IF($Q5151&lt;Parâmetros!$E$19,$G5151-1,$G5151)</f>
        <v>0</v>
      </c>
    </row>
    <row r="5152" spans="1:19" x14ac:dyDescent="0.25">
      <c r="A5152" s="116"/>
      <c r="B5152" s="65"/>
      <c r="C5152" s="65"/>
      <c r="D5152" s="66"/>
      <c r="E5152" s="67"/>
      <c r="F5152" s="65"/>
      <c r="G5152" s="66"/>
      <c r="J5152" s="65"/>
      <c r="K5152" s="65"/>
      <c r="L5152" s="66"/>
      <c r="M5152" s="65"/>
      <c r="N5152" s="65"/>
      <c r="O5152" s="65"/>
      <c r="P5152" s="66"/>
      <c r="Q5152" s="31">
        <f t="shared" si="160"/>
        <v>9999</v>
      </c>
      <c r="R5152" s="31" t="str">
        <f t="shared" si="161"/>
        <v/>
      </c>
      <c r="S5152" s="29">
        <f>IF($Q5152&lt;Parâmetros!$E$19,$G5152-1,$G5152)</f>
        <v>0</v>
      </c>
    </row>
    <row r="5153" spans="1:19" x14ac:dyDescent="0.25">
      <c r="A5153" s="116"/>
      <c r="B5153" s="65"/>
      <c r="C5153" s="65"/>
      <c r="D5153" s="66"/>
      <c r="E5153" s="67"/>
      <c r="F5153" s="65"/>
      <c r="G5153" s="66"/>
      <c r="J5153" s="65"/>
      <c r="K5153" s="65"/>
      <c r="L5153" s="66"/>
      <c r="M5153" s="65"/>
      <c r="N5153" s="65"/>
      <c r="O5153" s="65"/>
      <c r="P5153" s="66"/>
      <c r="Q5153" s="31">
        <f t="shared" si="160"/>
        <v>9999</v>
      </c>
      <c r="R5153" s="31" t="str">
        <f t="shared" si="161"/>
        <v/>
      </c>
      <c r="S5153" s="29">
        <f>IF($Q5153&lt;Parâmetros!$E$19,$G5153-1,$G5153)</f>
        <v>0</v>
      </c>
    </row>
    <row r="5154" spans="1:19" x14ac:dyDescent="0.25">
      <c r="A5154" s="116"/>
      <c r="B5154" s="65"/>
      <c r="C5154" s="65"/>
      <c r="D5154" s="66"/>
      <c r="E5154" s="67"/>
      <c r="F5154" s="65"/>
      <c r="G5154" s="66"/>
      <c r="J5154" s="65"/>
      <c r="K5154" s="65"/>
      <c r="L5154" s="66"/>
      <c r="M5154" s="65"/>
      <c r="N5154" s="65"/>
      <c r="O5154" s="65"/>
      <c r="P5154" s="66"/>
      <c r="Q5154" s="31">
        <f t="shared" si="160"/>
        <v>9999</v>
      </c>
      <c r="R5154" s="31" t="str">
        <f t="shared" si="161"/>
        <v/>
      </c>
      <c r="S5154" s="29">
        <f>IF($Q5154&lt;Parâmetros!$E$19,$G5154-1,$G5154)</f>
        <v>0</v>
      </c>
    </row>
    <row r="5155" spans="1:19" x14ac:dyDescent="0.25">
      <c r="A5155" s="116"/>
      <c r="B5155" s="65"/>
      <c r="C5155" s="65"/>
      <c r="D5155" s="66"/>
      <c r="E5155" s="67"/>
      <c r="F5155" s="65"/>
      <c r="G5155" s="66"/>
      <c r="J5155" s="65"/>
      <c r="K5155" s="65"/>
      <c r="L5155" s="66"/>
      <c r="M5155" s="65"/>
      <c r="N5155" s="65"/>
      <c r="O5155" s="65"/>
      <c r="P5155" s="66"/>
      <c r="Q5155" s="31">
        <f t="shared" si="160"/>
        <v>9999</v>
      </c>
      <c r="R5155" s="31" t="str">
        <f t="shared" si="161"/>
        <v/>
      </c>
      <c r="S5155" s="29">
        <f>IF($Q5155&lt;Parâmetros!$E$19,$G5155-1,$G5155)</f>
        <v>0</v>
      </c>
    </row>
    <row r="5156" spans="1:19" x14ac:dyDescent="0.25">
      <c r="A5156" s="116"/>
      <c r="B5156" s="65"/>
      <c r="C5156" s="65"/>
      <c r="D5156" s="66"/>
      <c r="E5156" s="67"/>
      <c r="F5156" s="65"/>
      <c r="G5156" s="66"/>
      <c r="J5156" s="65"/>
      <c r="K5156" s="65"/>
      <c r="L5156" s="66"/>
      <c r="M5156" s="65"/>
      <c r="N5156" s="65"/>
      <c r="O5156" s="65"/>
      <c r="P5156" s="66"/>
      <c r="Q5156" s="31">
        <f t="shared" si="160"/>
        <v>9999</v>
      </c>
      <c r="R5156" s="31" t="str">
        <f t="shared" si="161"/>
        <v/>
      </c>
      <c r="S5156" s="29">
        <f>IF($Q5156&lt;Parâmetros!$E$19,$G5156-1,$G5156)</f>
        <v>0</v>
      </c>
    </row>
    <row r="5157" spans="1:19" x14ac:dyDescent="0.25">
      <c r="A5157" s="116"/>
      <c r="B5157" s="65"/>
      <c r="C5157" s="65"/>
      <c r="D5157" s="66"/>
      <c r="E5157" s="67"/>
      <c r="F5157" s="65"/>
      <c r="G5157" s="66"/>
      <c r="J5157" s="65"/>
      <c r="K5157" s="65"/>
      <c r="L5157" s="66"/>
      <c r="M5157" s="65"/>
      <c r="N5157" s="65"/>
      <c r="O5157" s="65"/>
      <c r="P5157" s="66"/>
      <c r="Q5157" s="31">
        <f t="shared" si="160"/>
        <v>9999</v>
      </c>
      <c r="R5157" s="31" t="str">
        <f t="shared" si="161"/>
        <v/>
      </c>
      <c r="S5157" s="29">
        <f>IF($Q5157&lt;Parâmetros!$E$19,$G5157-1,$G5157)</f>
        <v>0</v>
      </c>
    </row>
    <row r="5158" spans="1:19" x14ac:dyDescent="0.25">
      <c r="A5158" s="116"/>
      <c r="B5158" s="65"/>
      <c r="C5158" s="65"/>
      <c r="D5158" s="66"/>
      <c r="E5158" s="67"/>
      <c r="F5158" s="65"/>
      <c r="G5158" s="66"/>
      <c r="J5158" s="65"/>
      <c r="K5158" s="65"/>
      <c r="L5158" s="66"/>
      <c r="M5158" s="65"/>
      <c r="N5158" s="65"/>
      <c r="O5158" s="65"/>
      <c r="P5158" s="66"/>
      <c r="Q5158" s="31">
        <f t="shared" si="160"/>
        <v>9999</v>
      </c>
      <c r="R5158" s="31" t="str">
        <f t="shared" si="161"/>
        <v/>
      </c>
      <c r="S5158" s="29">
        <f>IF($Q5158&lt;Parâmetros!$E$19,$G5158-1,$G5158)</f>
        <v>0</v>
      </c>
    </row>
    <row r="5159" spans="1:19" x14ac:dyDescent="0.25">
      <c r="A5159" s="116"/>
      <c r="B5159" s="65"/>
      <c r="C5159" s="65"/>
      <c r="D5159" s="66"/>
      <c r="E5159" s="67"/>
      <c r="F5159" s="65"/>
      <c r="G5159" s="66"/>
      <c r="J5159" s="65"/>
      <c r="K5159" s="65"/>
      <c r="L5159" s="66"/>
      <c r="M5159" s="65"/>
      <c r="N5159" s="65"/>
      <c r="O5159" s="65"/>
      <c r="P5159" s="66"/>
      <c r="Q5159" s="31">
        <f t="shared" si="160"/>
        <v>9999</v>
      </c>
      <c r="R5159" s="31" t="str">
        <f t="shared" si="161"/>
        <v/>
      </c>
      <c r="S5159" s="29">
        <f>IF($Q5159&lt;Parâmetros!$E$19,$G5159-1,$G5159)</f>
        <v>0</v>
      </c>
    </row>
    <row r="5160" spans="1:19" x14ac:dyDescent="0.25">
      <c r="A5160" s="116"/>
      <c r="B5160" s="65"/>
      <c r="C5160" s="65"/>
      <c r="D5160" s="66"/>
      <c r="E5160" s="67"/>
      <c r="F5160" s="65"/>
      <c r="G5160" s="66"/>
      <c r="J5160" s="65"/>
      <c r="K5160" s="65"/>
      <c r="L5160" s="66"/>
      <c r="M5160" s="65"/>
      <c r="N5160" s="65"/>
      <c r="O5160" s="65"/>
      <c r="P5160" s="66"/>
      <c r="Q5160" s="31">
        <f t="shared" si="160"/>
        <v>9999</v>
      </c>
      <c r="R5160" s="31" t="str">
        <f t="shared" si="161"/>
        <v/>
      </c>
      <c r="S5160" s="29">
        <f>IF($Q5160&lt;Parâmetros!$E$19,$G5160-1,$G5160)</f>
        <v>0</v>
      </c>
    </row>
    <row r="5161" spans="1:19" x14ac:dyDescent="0.25">
      <c r="A5161" s="116"/>
      <c r="B5161" s="65"/>
      <c r="C5161" s="65"/>
      <c r="D5161" s="66"/>
      <c r="E5161" s="67"/>
      <c r="F5161" s="65"/>
      <c r="G5161" s="66"/>
      <c r="J5161" s="65"/>
      <c r="K5161" s="65"/>
      <c r="L5161" s="66"/>
      <c r="M5161" s="65"/>
      <c r="N5161" s="65"/>
      <c r="O5161" s="65"/>
      <c r="P5161" s="66"/>
      <c r="Q5161" s="31">
        <f t="shared" si="160"/>
        <v>9999</v>
      </c>
      <c r="R5161" s="31" t="str">
        <f t="shared" si="161"/>
        <v/>
      </c>
      <c r="S5161" s="29">
        <f>IF($Q5161&lt;Parâmetros!$E$19,$G5161-1,$G5161)</f>
        <v>0</v>
      </c>
    </row>
    <row r="5162" spans="1:19" x14ac:dyDescent="0.25">
      <c r="A5162" s="116"/>
      <c r="B5162" s="65"/>
      <c r="C5162" s="65"/>
      <c r="D5162" s="66"/>
      <c r="E5162" s="67"/>
      <c r="F5162" s="65"/>
      <c r="G5162" s="66"/>
      <c r="J5162" s="65"/>
      <c r="K5162" s="65"/>
      <c r="L5162" s="66"/>
      <c r="M5162" s="65"/>
      <c r="N5162" s="65"/>
      <c r="O5162" s="65"/>
      <c r="P5162" s="66"/>
      <c r="Q5162" s="31">
        <f t="shared" si="160"/>
        <v>9999</v>
      </c>
      <c r="R5162" s="31" t="str">
        <f t="shared" si="161"/>
        <v/>
      </c>
      <c r="S5162" s="29">
        <f>IF($Q5162&lt;Parâmetros!$E$19,$G5162-1,$G5162)</f>
        <v>0</v>
      </c>
    </row>
    <row r="5163" spans="1:19" x14ac:dyDescent="0.25">
      <c r="A5163" s="116"/>
      <c r="B5163" s="65"/>
      <c r="C5163" s="65"/>
      <c r="D5163" s="66"/>
      <c r="E5163" s="67"/>
      <c r="F5163" s="65"/>
      <c r="G5163" s="66"/>
      <c r="J5163" s="65"/>
      <c r="K5163" s="65"/>
      <c r="L5163" s="66"/>
      <c r="M5163" s="65"/>
      <c r="N5163" s="65"/>
      <c r="O5163" s="65"/>
      <c r="P5163" s="66"/>
      <c r="Q5163" s="31">
        <f t="shared" si="160"/>
        <v>9999</v>
      </c>
      <c r="R5163" s="31" t="str">
        <f t="shared" si="161"/>
        <v/>
      </c>
      <c r="S5163" s="29">
        <f>IF($Q5163&lt;Parâmetros!$E$19,$G5163-1,$G5163)</f>
        <v>0</v>
      </c>
    </row>
    <row r="5164" spans="1:19" x14ac:dyDescent="0.25">
      <c r="A5164" s="116"/>
      <c r="B5164" s="65"/>
      <c r="C5164" s="65"/>
      <c r="D5164" s="66"/>
      <c r="E5164" s="67"/>
      <c r="F5164" s="65"/>
      <c r="G5164" s="66"/>
      <c r="J5164" s="65"/>
      <c r="K5164" s="65"/>
      <c r="L5164" s="66"/>
      <c r="M5164" s="65"/>
      <c r="N5164" s="65"/>
      <c r="O5164" s="65"/>
      <c r="P5164" s="66"/>
      <c r="Q5164" s="31">
        <f t="shared" si="160"/>
        <v>9999</v>
      </c>
      <c r="R5164" s="31" t="str">
        <f t="shared" si="161"/>
        <v/>
      </c>
      <c r="S5164" s="29">
        <f>IF($Q5164&lt;Parâmetros!$E$19,$G5164-1,$G5164)</f>
        <v>0</v>
      </c>
    </row>
    <row r="5165" spans="1:19" x14ac:dyDescent="0.25">
      <c r="A5165" s="116"/>
      <c r="B5165" s="65"/>
      <c r="C5165" s="65"/>
      <c r="D5165" s="66"/>
      <c r="E5165" s="67"/>
      <c r="F5165" s="65"/>
      <c r="G5165" s="66"/>
      <c r="J5165" s="65"/>
      <c r="K5165" s="65"/>
      <c r="L5165" s="66"/>
      <c r="M5165" s="65"/>
      <c r="N5165" s="65"/>
      <c r="O5165" s="65"/>
      <c r="P5165" s="66"/>
      <c r="Q5165" s="31">
        <f t="shared" si="160"/>
        <v>9999</v>
      </c>
      <c r="R5165" s="31" t="str">
        <f t="shared" si="161"/>
        <v/>
      </c>
      <c r="S5165" s="29">
        <f>IF($Q5165&lt;Parâmetros!$E$19,$G5165-1,$G5165)</f>
        <v>0</v>
      </c>
    </row>
    <row r="5166" spans="1:19" x14ac:dyDescent="0.25">
      <c r="A5166" s="116"/>
      <c r="B5166" s="65"/>
      <c r="C5166" s="65"/>
      <c r="D5166" s="66"/>
      <c r="E5166" s="67"/>
      <c r="F5166" s="65"/>
      <c r="G5166" s="66"/>
      <c r="J5166" s="65"/>
      <c r="K5166" s="65"/>
      <c r="L5166" s="66"/>
      <c r="M5166" s="65"/>
      <c r="N5166" s="65"/>
      <c r="O5166" s="65"/>
      <c r="P5166" s="66"/>
      <c r="Q5166" s="31">
        <f t="shared" si="160"/>
        <v>9999</v>
      </c>
      <c r="R5166" s="31" t="str">
        <f t="shared" si="161"/>
        <v/>
      </c>
      <c r="S5166" s="29">
        <f>IF($Q5166&lt;Parâmetros!$E$19,$G5166-1,$G5166)</f>
        <v>0</v>
      </c>
    </row>
    <row r="5167" spans="1:19" x14ac:dyDescent="0.25">
      <c r="A5167" s="116"/>
      <c r="B5167" s="65"/>
      <c r="C5167" s="65"/>
      <c r="D5167" s="66"/>
      <c r="E5167" s="67"/>
      <c r="F5167" s="65"/>
      <c r="G5167" s="66"/>
      <c r="J5167" s="65"/>
      <c r="K5167" s="65"/>
      <c r="L5167" s="66"/>
      <c r="M5167" s="65"/>
      <c r="N5167" s="65"/>
      <c r="O5167" s="65"/>
      <c r="P5167" s="66"/>
      <c r="Q5167" s="31">
        <f t="shared" si="160"/>
        <v>9999</v>
      </c>
      <c r="R5167" s="31" t="str">
        <f t="shared" si="161"/>
        <v/>
      </c>
      <c r="S5167" s="29">
        <f>IF($Q5167&lt;Parâmetros!$E$19,$G5167-1,$G5167)</f>
        <v>0</v>
      </c>
    </row>
    <row r="5168" spans="1:19" x14ac:dyDescent="0.25">
      <c r="A5168" s="116"/>
      <c r="B5168" s="65"/>
      <c r="C5168" s="65"/>
      <c r="D5168" s="66"/>
      <c r="E5168" s="67"/>
      <c r="F5168" s="65"/>
      <c r="G5168" s="66"/>
      <c r="J5168" s="65"/>
      <c r="K5168" s="65"/>
      <c r="L5168" s="66"/>
      <c r="M5168" s="65"/>
      <c r="N5168" s="65"/>
      <c r="O5168" s="65"/>
      <c r="P5168" s="66"/>
      <c r="Q5168" s="31">
        <f t="shared" si="160"/>
        <v>9999</v>
      </c>
      <c r="R5168" s="31" t="str">
        <f t="shared" si="161"/>
        <v/>
      </c>
      <c r="S5168" s="29">
        <f>IF($Q5168&lt;Parâmetros!$E$19,$G5168-1,$G5168)</f>
        <v>0</v>
      </c>
    </row>
    <row r="5169" spans="1:19" x14ac:dyDescent="0.25">
      <c r="A5169" s="116"/>
      <c r="B5169" s="65"/>
      <c r="C5169" s="65"/>
      <c r="D5169" s="66"/>
      <c r="E5169" s="67"/>
      <c r="F5169" s="65"/>
      <c r="G5169" s="66"/>
      <c r="J5169" s="65"/>
      <c r="K5169" s="65"/>
      <c r="L5169" s="66"/>
      <c r="M5169" s="65"/>
      <c r="N5169" s="65"/>
      <c r="O5169" s="65"/>
      <c r="P5169" s="66"/>
      <c r="Q5169" s="31">
        <f t="shared" si="160"/>
        <v>9999</v>
      </c>
      <c r="R5169" s="31" t="str">
        <f t="shared" si="161"/>
        <v/>
      </c>
      <c r="S5169" s="29">
        <f>IF($Q5169&lt;Parâmetros!$E$19,$G5169-1,$G5169)</f>
        <v>0</v>
      </c>
    </row>
    <row r="5170" spans="1:19" x14ac:dyDescent="0.25">
      <c r="A5170" s="116"/>
      <c r="B5170" s="65"/>
      <c r="C5170" s="65"/>
      <c r="D5170" s="66"/>
      <c r="E5170" s="67"/>
      <c r="F5170" s="65"/>
      <c r="G5170" s="66"/>
      <c r="J5170" s="65"/>
      <c r="K5170" s="65"/>
      <c r="L5170" s="66"/>
      <c r="M5170" s="65"/>
      <c r="N5170" s="65"/>
      <c r="O5170" s="65"/>
      <c r="P5170" s="66"/>
      <c r="Q5170" s="31">
        <f t="shared" si="160"/>
        <v>9999</v>
      </c>
      <c r="R5170" s="31" t="str">
        <f t="shared" si="161"/>
        <v/>
      </c>
      <c r="S5170" s="29">
        <f>IF($Q5170&lt;Parâmetros!$E$19,$G5170-1,$G5170)</f>
        <v>0</v>
      </c>
    </row>
    <row r="5171" spans="1:19" x14ac:dyDescent="0.25">
      <c r="A5171" s="116"/>
      <c r="B5171" s="65"/>
      <c r="C5171" s="65"/>
      <c r="D5171" s="66"/>
      <c r="E5171" s="67"/>
      <c r="F5171" s="65"/>
      <c r="G5171" s="66"/>
      <c r="J5171" s="65"/>
      <c r="K5171" s="65"/>
      <c r="L5171" s="66"/>
      <c r="M5171" s="65"/>
      <c r="N5171" s="65"/>
      <c r="O5171" s="65"/>
      <c r="P5171" s="66"/>
      <c r="Q5171" s="31">
        <f t="shared" si="160"/>
        <v>9999</v>
      </c>
      <c r="R5171" s="31" t="str">
        <f t="shared" si="161"/>
        <v/>
      </c>
      <c r="S5171" s="29">
        <f>IF($Q5171&lt;Parâmetros!$E$19,$G5171-1,$G5171)</f>
        <v>0</v>
      </c>
    </row>
    <row r="5172" spans="1:19" x14ac:dyDescent="0.25">
      <c r="A5172" s="116"/>
      <c r="B5172" s="65"/>
      <c r="C5172" s="65"/>
      <c r="D5172" s="66"/>
      <c r="E5172" s="67"/>
      <c r="F5172" s="65"/>
      <c r="G5172" s="66"/>
      <c r="J5172" s="65"/>
      <c r="K5172" s="65"/>
      <c r="L5172" s="66"/>
      <c r="M5172" s="65"/>
      <c r="N5172" s="65"/>
      <c r="O5172" s="65"/>
      <c r="P5172" s="66"/>
      <c r="Q5172" s="31">
        <f t="shared" si="160"/>
        <v>9999</v>
      </c>
      <c r="R5172" s="31" t="str">
        <f t="shared" si="161"/>
        <v/>
      </c>
      <c r="S5172" s="29">
        <f>IF($Q5172&lt;Parâmetros!$E$19,$G5172-1,$G5172)</f>
        <v>0</v>
      </c>
    </row>
    <row r="5173" spans="1:19" x14ac:dyDescent="0.25">
      <c r="A5173" s="116"/>
      <c r="B5173" s="65"/>
      <c r="C5173" s="65"/>
      <c r="D5173" s="66"/>
      <c r="E5173" s="67"/>
      <c r="F5173" s="65"/>
      <c r="G5173" s="66"/>
      <c r="J5173" s="65"/>
      <c r="K5173" s="65"/>
      <c r="L5173" s="66"/>
      <c r="M5173" s="65"/>
      <c r="N5173" s="65"/>
      <c r="O5173" s="65"/>
      <c r="P5173" s="66"/>
      <c r="Q5173" s="31">
        <f t="shared" si="160"/>
        <v>9999</v>
      </c>
      <c r="R5173" s="31" t="str">
        <f t="shared" si="161"/>
        <v/>
      </c>
      <c r="S5173" s="29">
        <f>IF($Q5173&lt;Parâmetros!$E$19,$G5173-1,$G5173)</f>
        <v>0</v>
      </c>
    </row>
    <row r="5174" spans="1:19" x14ac:dyDescent="0.25">
      <c r="A5174" s="116"/>
      <c r="B5174" s="65"/>
      <c r="C5174" s="65"/>
      <c r="D5174" s="66"/>
      <c r="E5174" s="67"/>
      <c r="F5174" s="65"/>
      <c r="G5174" s="66"/>
      <c r="J5174" s="65"/>
      <c r="K5174" s="65"/>
      <c r="L5174" s="66"/>
      <c r="M5174" s="65"/>
      <c r="N5174" s="65"/>
      <c r="O5174" s="65"/>
      <c r="P5174" s="66"/>
      <c r="Q5174" s="31">
        <f t="shared" si="160"/>
        <v>9999</v>
      </c>
      <c r="R5174" s="31" t="str">
        <f t="shared" si="161"/>
        <v/>
      </c>
      <c r="S5174" s="29">
        <f>IF($Q5174&lt;Parâmetros!$E$19,$G5174-1,$G5174)</f>
        <v>0</v>
      </c>
    </row>
    <row r="5175" spans="1:19" x14ac:dyDescent="0.25">
      <c r="A5175" s="116"/>
      <c r="B5175" s="65"/>
      <c r="C5175" s="65"/>
      <c r="D5175" s="66"/>
      <c r="E5175" s="67"/>
      <c r="F5175" s="65"/>
      <c r="G5175" s="66"/>
      <c r="J5175" s="65"/>
      <c r="K5175" s="65"/>
      <c r="L5175" s="66"/>
      <c r="M5175" s="65"/>
      <c r="N5175" s="65"/>
      <c r="O5175" s="65"/>
      <c r="P5175" s="66"/>
      <c r="Q5175" s="31">
        <f t="shared" si="160"/>
        <v>9999</v>
      </c>
      <c r="R5175" s="31" t="str">
        <f t="shared" si="161"/>
        <v/>
      </c>
      <c r="S5175" s="29">
        <f>IF($Q5175&lt;Parâmetros!$E$19,$G5175-1,$G5175)</f>
        <v>0</v>
      </c>
    </row>
    <row r="5176" spans="1:19" x14ac:dyDescent="0.25">
      <c r="A5176" s="116"/>
      <c r="B5176" s="65"/>
      <c r="C5176" s="65"/>
      <c r="D5176" s="66"/>
      <c r="E5176" s="67"/>
      <c r="F5176" s="65"/>
      <c r="G5176" s="66"/>
      <c r="J5176" s="65"/>
      <c r="K5176" s="65"/>
      <c r="L5176" s="66"/>
      <c r="M5176" s="65"/>
      <c r="N5176" s="65"/>
      <c r="O5176" s="65"/>
      <c r="P5176" s="66"/>
      <c r="Q5176" s="31">
        <f t="shared" si="160"/>
        <v>9999</v>
      </c>
      <c r="R5176" s="31" t="str">
        <f t="shared" si="161"/>
        <v/>
      </c>
      <c r="S5176" s="29">
        <f>IF($Q5176&lt;Parâmetros!$E$19,$G5176-1,$G5176)</f>
        <v>0</v>
      </c>
    </row>
    <row r="5177" spans="1:19" x14ac:dyDescent="0.25">
      <c r="A5177" s="116"/>
      <c r="B5177" s="65"/>
      <c r="C5177" s="65"/>
      <c r="D5177" s="66"/>
      <c r="E5177" s="67"/>
      <c r="F5177" s="65"/>
      <c r="G5177" s="66"/>
      <c r="J5177" s="65"/>
      <c r="K5177" s="65"/>
      <c r="L5177" s="66"/>
      <c r="M5177" s="65"/>
      <c r="N5177" s="65"/>
      <c r="O5177" s="65"/>
      <c r="P5177" s="66"/>
      <c r="Q5177" s="31">
        <f t="shared" si="160"/>
        <v>9999</v>
      </c>
      <c r="R5177" s="31" t="str">
        <f t="shared" si="161"/>
        <v/>
      </c>
      <c r="S5177" s="29">
        <f>IF($Q5177&lt;Parâmetros!$E$19,$G5177-1,$G5177)</f>
        <v>0</v>
      </c>
    </row>
    <row r="5178" spans="1:19" x14ac:dyDescent="0.25">
      <c r="A5178" s="116"/>
      <c r="B5178" s="65"/>
      <c r="C5178" s="65"/>
      <c r="D5178" s="66"/>
      <c r="E5178" s="67"/>
      <c r="F5178" s="65"/>
      <c r="G5178" s="66"/>
      <c r="J5178" s="65"/>
      <c r="K5178" s="65"/>
      <c r="L5178" s="66"/>
      <c r="M5178" s="65"/>
      <c r="N5178" s="65"/>
      <c r="O5178" s="65"/>
      <c r="P5178" s="66"/>
      <c r="Q5178" s="31">
        <f t="shared" si="160"/>
        <v>9999</v>
      </c>
      <c r="R5178" s="31" t="str">
        <f t="shared" si="161"/>
        <v/>
      </c>
      <c r="S5178" s="29">
        <f>IF($Q5178&lt;Parâmetros!$E$19,$G5178-1,$G5178)</f>
        <v>0</v>
      </c>
    </row>
    <row r="5179" spans="1:19" x14ac:dyDescent="0.25">
      <c r="A5179" s="116"/>
      <c r="B5179" s="65"/>
      <c r="C5179" s="65"/>
      <c r="D5179" s="66"/>
      <c r="E5179" s="67"/>
      <c r="F5179" s="65"/>
      <c r="G5179" s="66"/>
      <c r="J5179" s="65"/>
      <c r="K5179" s="65"/>
      <c r="L5179" s="66"/>
      <c r="M5179" s="65"/>
      <c r="N5179" s="65"/>
      <c r="O5179" s="65"/>
      <c r="P5179" s="66"/>
      <c r="Q5179" s="31">
        <f t="shared" si="160"/>
        <v>9999</v>
      </c>
      <c r="R5179" s="31" t="str">
        <f t="shared" si="161"/>
        <v/>
      </c>
      <c r="S5179" s="29">
        <f>IF($Q5179&lt;Parâmetros!$E$19,$G5179-1,$G5179)</f>
        <v>0</v>
      </c>
    </row>
    <row r="5180" spans="1:19" x14ac:dyDescent="0.25">
      <c r="A5180" s="116"/>
      <c r="B5180" s="65"/>
      <c r="C5180" s="65"/>
      <c r="D5180" s="66"/>
      <c r="E5180" s="67"/>
      <c r="F5180" s="65"/>
      <c r="G5180" s="66"/>
      <c r="J5180" s="65"/>
      <c r="K5180" s="65"/>
      <c r="L5180" s="66"/>
      <c r="M5180" s="65"/>
      <c r="N5180" s="65"/>
      <c r="O5180" s="65"/>
      <c r="P5180" s="66"/>
      <c r="Q5180" s="31">
        <f t="shared" ref="Q5180:Q5243" si="162">IFERROR(VALUE(LEFT($J5180,2))*60+VALUE(MID($J5180,4,2)),9999)</f>
        <v>9999</v>
      </c>
      <c r="R5180" s="31" t="str">
        <f t="shared" ref="R5180:R5243" si="163">IFERROR(VALUE(LEFT($K5180,2))*60+VALUE(MID($K5180,4,2)),"")</f>
        <v/>
      </c>
      <c r="S5180" s="29">
        <f>IF($Q5180&lt;Parâmetros!$E$19,$G5180-1,$G5180)</f>
        <v>0</v>
      </c>
    </row>
    <row r="5181" spans="1:19" x14ac:dyDescent="0.25">
      <c r="A5181" s="116"/>
      <c r="B5181" s="65"/>
      <c r="C5181" s="65"/>
      <c r="D5181" s="66"/>
      <c r="E5181" s="67"/>
      <c r="F5181" s="65"/>
      <c r="G5181" s="66"/>
      <c r="J5181" s="65"/>
      <c r="K5181" s="65"/>
      <c r="L5181" s="66"/>
      <c r="M5181" s="65"/>
      <c r="N5181" s="65"/>
      <c r="O5181" s="65"/>
      <c r="P5181" s="66"/>
      <c r="Q5181" s="31">
        <f t="shared" si="162"/>
        <v>9999</v>
      </c>
      <c r="R5181" s="31" t="str">
        <f t="shared" si="163"/>
        <v/>
      </c>
      <c r="S5181" s="29">
        <f>IF($Q5181&lt;Parâmetros!$E$19,$G5181-1,$G5181)</f>
        <v>0</v>
      </c>
    </row>
    <row r="5182" spans="1:19" x14ac:dyDescent="0.25">
      <c r="A5182" s="116"/>
      <c r="B5182" s="65"/>
      <c r="C5182" s="65"/>
      <c r="D5182" s="66"/>
      <c r="E5182" s="67"/>
      <c r="F5182" s="65"/>
      <c r="G5182" s="66"/>
      <c r="J5182" s="65"/>
      <c r="K5182" s="65"/>
      <c r="L5182" s="66"/>
      <c r="M5182" s="65"/>
      <c r="N5182" s="65"/>
      <c r="O5182" s="65"/>
      <c r="P5182" s="66"/>
      <c r="Q5182" s="31">
        <f t="shared" si="162"/>
        <v>9999</v>
      </c>
      <c r="R5182" s="31" t="str">
        <f t="shared" si="163"/>
        <v/>
      </c>
      <c r="S5182" s="29">
        <f>IF($Q5182&lt;Parâmetros!$E$19,$G5182-1,$G5182)</f>
        <v>0</v>
      </c>
    </row>
    <row r="5183" spans="1:19" x14ac:dyDescent="0.25">
      <c r="A5183" s="116"/>
      <c r="B5183" s="65"/>
      <c r="C5183" s="65"/>
      <c r="D5183" s="66"/>
      <c r="E5183" s="67"/>
      <c r="F5183" s="65"/>
      <c r="G5183" s="66"/>
      <c r="J5183" s="65"/>
      <c r="K5183" s="65"/>
      <c r="L5183" s="66"/>
      <c r="M5183" s="65"/>
      <c r="N5183" s="65"/>
      <c r="O5183" s="65"/>
      <c r="P5183" s="66"/>
      <c r="Q5183" s="31">
        <f t="shared" si="162"/>
        <v>9999</v>
      </c>
      <c r="R5183" s="31" t="str">
        <f t="shared" si="163"/>
        <v/>
      </c>
      <c r="S5183" s="29">
        <f>IF($Q5183&lt;Parâmetros!$E$19,$G5183-1,$G5183)</f>
        <v>0</v>
      </c>
    </row>
    <row r="5184" spans="1:19" x14ac:dyDescent="0.25">
      <c r="A5184" s="116"/>
      <c r="B5184" s="65"/>
      <c r="C5184" s="65"/>
      <c r="D5184" s="66"/>
      <c r="E5184" s="67"/>
      <c r="F5184" s="65"/>
      <c r="G5184" s="66"/>
      <c r="J5184" s="65"/>
      <c r="K5184" s="65"/>
      <c r="L5184" s="66"/>
      <c r="M5184" s="65"/>
      <c r="N5184" s="65"/>
      <c r="O5184" s="65"/>
      <c r="P5184" s="66"/>
      <c r="Q5184" s="31">
        <f t="shared" si="162"/>
        <v>9999</v>
      </c>
      <c r="R5184" s="31" t="str">
        <f t="shared" si="163"/>
        <v/>
      </c>
      <c r="S5184" s="29">
        <f>IF($Q5184&lt;Parâmetros!$E$19,$G5184-1,$G5184)</f>
        <v>0</v>
      </c>
    </row>
    <row r="5185" spans="1:19" x14ac:dyDescent="0.25">
      <c r="A5185" s="116"/>
      <c r="B5185" s="65"/>
      <c r="C5185" s="65"/>
      <c r="D5185" s="66"/>
      <c r="E5185" s="67"/>
      <c r="F5185" s="65"/>
      <c r="G5185" s="66"/>
      <c r="J5185" s="65"/>
      <c r="K5185" s="65"/>
      <c r="L5185" s="66"/>
      <c r="M5185" s="65"/>
      <c r="N5185" s="65"/>
      <c r="O5185" s="65"/>
      <c r="P5185" s="66"/>
      <c r="Q5185" s="31">
        <f t="shared" si="162"/>
        <v>9999</v>
      </c>
      <c r="R5185" s="31" t="str">
        <f t="shared" si="163"/>
        <v/>
      </c>
      <c r="S5185" s="29">
        <f>IF($Q5185&lt;Parâmetros!$E$19,$G5185-1,$G5185)</f>
        <v>0</v>
      </c>
    </row>
    <row r="5186" spans="1:19" x14ac:dyDescent="0.25">
      <c r="A5186" s="116"/>
      <c r="B5186" s="65"/>
      <c r="C5186" s="65"/>
      <c r="D5186" s="66"/>
      <c r="E5186" s="67"/>
      <c r="F5186" s="65"/>
      <c r="G5186" s="66"/>
      <c r="J5186" s="65"/>
      <c r="K5186" s="65"/>
      <c r="L5186" s="66"/>
      <c r="M5186" s="65"/>
      <c r="N5186" s="65"/>
      <c r="O5186" s="65"/>
      <c r="P5186" s="66"/>
      <c r="Q5186" s="31">
        <f t="shared" si="162"/>
        <v>9999</v>
      </c>
      <c r="R5186" s="31" t="str">
        <f t="shared" si="163"/>
        <v/>
      </c>
      <c r="S5186" s="29">
        <f>IF($Q5186&lt;Parâmetros!$E$19,$G5186-1,$G5186)</f>
        <v>0</v>
      </c>
    </row>
    <row r="5187" spans="1:19" x14ac:dyDescent="0.25">
      <c r="A5187" s="116"/>
      <c r="B5187" s="65"/>
      <c r="C5187" s="65"/>
      <c r="D5187" s="66"/>
      <c r="E5187" s="67"/>
      <c r="F5187" s="65"/>
      <c r="G5187" s="66"/>
      <c r="J5187" s="65"/>
      <c r="K5187" s="65"/>
      <c r="L5187" s="66"/>
      <c r="M5187" s="65"/>
      <c r="N5187" s="65"/>
      <c r="O5187" s="65"/>
      <c r="P5187" s="66"/>
      <c r="Q5187" s="31">
        <f t="shared" si="162"/>
        <v>9999</v>
      </c>
      <c r="R5187" s="31" t="str">
        <f t="shared" si="163"/>
        <v/>
      </c>
      <c r="S5187" s="29">
        <f>IF($Q5187&lt;Parâmetros!$E$19,$G5187-1,$G5187)</f>
        <v>0</v>
      </c>
    </row>
    <row r="5188" spans="1:19" x14ac:dyDescent="0.25">
      <c r="A5188" s="116"/>
      <c r="B5188" s="65"/>
      <c r="C5188" s="65"/>
      <c r="D5188" s="66"/>
      <c r="E5188" s="67"/>
      <c r="F5188" s="65"/>
      <c r="G5188" s="66"/>
      <c r="J5188" s="65"/>
      <c r="K5188" s="65"/>
      <c r="L5188" s="66"/>
      <c r="M5188" s="65"/>
      <c r="N5188" s="65"/>
      <c r="O5188" s="65"/>
      <c r="P5188" s="66"/>
      <c r="Q5188" s="31">
        <f t="shared" si="162"/>
        <v>9999</v>
      </c>
      <c r="R5188" s="31" t="str">
        <f t="shared" si="163"/>
        <v/>
      </c>
      <c r="S5188" s="29">
        <f>IF($Q5188&lt;Parâmetros!$E$19,$G5188-1,$G5188)</f>
        <v>0</v>
      </c>
    </row>
    <row r="5189" spans="1:19" x14ac:dyDescent="0.25">
      <c r="A5189" s="116"/>
      <c r="B5189" s="65"/>
      <c r="C5189" s="65"/>
      <c r="D5189" s="66"/>
      <c r="E5189" s="67"/>
      <c r="F5189" s="65"/>
      <c r="G5189" s="66"/>
      <c r="J5189" s="65"/>
      <c r="K5189" s="65"/>
      <c r="L5189" s="66"/>
      <c r="M5189" s="65"/>
      <c r="N5189" s="65"/>
      <c r="O5189" s="65"/>
      <c r="P5189" s="66"/>
      <c r="Q5189" s="31">
        <f t="shared" si="162"/>
        <v>9999</v>
      </c>
      <c r="R5189" s="31" t="str">
        <f t="shared" si="163"/>
        <v/>
      </c>
      <c r="S5189" s="29">
        <f>IF($Q5189&lt;Parâmetros!$E$19,$G5189-1,$G5189)</f>
        <v>0</v>
      </c>
    </row>
    <row r="5190" spans="1:19" x14ac:dyDescent="0.25">
      <c r="A5190" s="116"/>
      <c r="B5190" s="65"/>
      <c r="C5190" s="65"/>
      <c r="D5190" s="66"/>
      <c r="E5190" s="67"/>
      <c r="F5190" s="65"/>
      <c r="G5190" s="66"/>
      <c r="J5190" s="65"/>
      <c r="K5190" s="65"/>
      <c r="L5190" s="66"/>
      <c r="M5190" s="65"/>
      <c r="N5190" s="65"/>
      <c r="O5190" s="65"/>
      <c r="P5190" s="66"/>
      <c r="Q5190" s="31">
        <f t="shared" si="162"/>
        <v>9999</v>
      </c>
      <c r="R5190" s="31" t="str">
        <f t="shared" si="163"/>
        <v/>
      </c>
      <c r="S5190" s="29">
        <f>IF($Q5190&lt;Parâmetros!$E$19,$G5190-1,$G5190)</f>
        <v>0</v>
      </c>
    </row>
    <row r="5191" spans="1:19" x14ac:dyDescent="0.25">
      <c r="A5191" s="116"/>
      <c r="B5191" s="65"/>
      <c r="C5191" s="65"/>
      <c r="D5191" s="66"/>
      <c r="E5191" s="67"/>
      <c r="F5191" s="65"/>
      <c r="G5191" s="66"/>
      <c r="J5191" s="65"/>
      <c r="K5191" s="65"/>
      <c r="L5191" s="66"/>
      <c r="M5191" s="65"/>
      <c r="N5191" s="65"/>
      <c r="O5191" s="65"/>
      <c r="P5191" s="66"/>
      <c r="Q5191" s="31">
        <f t="shared" si="162"/>
        <v>9999</v>
      </c>
      <c r="R5191" s="31" t="str">
        <f t="shared" si="163"/>
        <v/>
      </c>
      <c r="S5191" s="29">
        <f>IF($Q5191&lt;Parâmetros!$E$19,$G5191-1,$G5191)</f>
        <v>0</v>
      </c>
    </row>
    <row r="5192" spans="1:19" x14ac:dyDescent="0.25">
      <c r="A5192" s="116"/>
      <c r="B5192" s="65"/>
      <c r="C5192" s="65"/>
      <c r="D5192" s="66"/>
      <c r="E5192" s="67"/>
      <c r="F5192" s="65"/>
      <c r="G5192" s="66"/>
      <c r="J5192" s="65"/>
      <c r="K5192" s="65"/>
      <c r="L5192" s="66"/>
      <c r="M5192" s="65"/>
      <c r="N5192" s="65"/>
      <c r="O5192" s="65"/>
      <c r="P5192" s="66"/>
      <c r="Q5192" s="31">
        <f t="shared" si="162"/>
        <v>9999</v>
      </c>
      <c r="R5192" s="31" t="str">
        <f t="shared" si="163"/>
        <v/>
      </c>
      <c r="S5192" s="29">
        <f>IF($Q5192&lt;Parâmetros!$E$19,$G5192-1,$G5192)</f>
        <v>0</v>
      </c>
    </row>
    <row r="5193" spans="1:19" x14ac:dyDescent="0.25">
      <c r="A5193" s="116"/>
      <c r="B5193" s="65"/>
      <c r="C5193" s="65"/>
      <c r="D5193" s="66"/>
      <c r="E5193" s="67"/>
      <c r="F5193" s="65"/>
      <c r="G5193" s="66"/>
      <c r="J5193" s="65"/>
      <c r="K5193" s="65"/>
      <c r="L5193" s="66"/>
      <c r="M5193" s="65"/>
      <c r="N5193" s="65"/>
      <c r="O5193" s="65"/>
      <c r="P5193" s="66"/>
      <c r="Q5193" s="31">
        <f t="shared" si="162"/>
        <v>9999</v>
      </c>
      <c r="R5193" s="31" t="str">
        <f t="shared" si="163"/>
        <v/>
      </c>
      <c r="S5193" s="29">
        <f>IF($Q5193&lt;Parâmetros!$E$19,$G5193-1,$G5193)</f>
        <v>0</v>
      </c>
    </row>
    <row r="5194" spans="1:19" x14ac:dyDescent="0.25">
      <c r="A5194" s="116"/>
      <c r="B5194" s="65"/>
      <c r="C5194" s="65"/>
      <c r="D5194" s="66"/>
      <c r="E5194" s="67"/>
      <c r="F5194" s="65"/>
      <c r="G5194" s="66"/>
      <c r="J5194" s="65"/>
      <c r="K5194" s="65"/>
      <c r="L5194" s="66"/>
      <c r="M5194" s="65"/>
      <c r="N5194" s="65"/>
      <c r="O5194" s="65"/>
      <c r="P5194" s="66"/>
      <c r="Q5194" s="31">
        <f t="shared" si="162"/>
        <v>9999</v>
      </c>
      <c r="R5194" s="31" t="str">
        <f t="shared" si="163"/>
        <v/>
      </c>
      <c r="S5194" s="29">
        <f>IF($Q5194&lt;Parâmetros!$E$19,$G5194-1,$G5194)</f>
        <v>0</v>
      </c>
    </row>
    <row r="5195" spans="1:19" x14ac:dyDescent="0.25">
      <c r="A5195" s="116"/>
      <c r="B5195" s="65"/>
      <c r="C5195" s="65"/>
      <c r="D5195" s="66"/>
      <c r="E5195" s="67"/>
      <c r="F5195" s="65"/>
      <c r="G5195" s="66"/>
      <c r="J5195" s="65"/>
      <c r="K5195" s="65"/>
      <c r="L5195" s="66"/>
      <c r="M5195" s="65"/>
      <c r="N5195" s="65"/>
      <c r="O5195" s="65"/>
      <c r="P5195" s="66"/>
      <c r="Q5195" s="31">
        <f t="shared" si="162"/>
        <v>9999</v>
      </c>
      <c r="R5195" s="31" t="str">
        <f t="shared" si="163"/>
        <v/>
      </c>
      <c r="S5195" s="29">
        <f>IF($Q5195&lt;Parâmetros!$E$19,$G5195-1,$G5195)</f>
        <v>0</v>
      </c>
    </row>
    <row r="5196" spans="1:19" x14ac:dyDescent="0.25">
      <c r="A5196" s="116"/>
      <c r="B5196" s="65"/>
      <c r="C5196" s="65"/>
      <c r="D5196" s="66"/>
      <c r="E5196" s="67"/>
      <c r="F5196" s="65"/>
      <c r="G5196" s="66"/>
      <c r="J5196" s="65"/>
      <c r="K5196" s="65"/>
      <c r="L5196" s="66"/>
      <c r="M5196" s="65"/>
      <c r="N5196" s="65"/>
      <c r="O5196" s="65"/>
      <c r="P5196" s="66"/>
      <c r="Q5196" s="31">
        <f t="shared" si="162"/>
        <v>9999</v>
      </c>
      <c r="R5196" s="31" t="str">
        <f t="shared" si="163"/>
        <v/>
      </c>
      <c r="S5196" s="29">
        <f>IF($Q5196&lt;Parâmetros!$E$19,$G5196-1,$G5196)</f>
        <v>0</v>
      </c>
    </row>
    <row r="5197" spans="1:19" x14ac:dyDescent="0.25">
      <c r="A5197" s="116"/>
      <c r="B5197" s="65"/>
      <c r="C5197" s="65"/>
      <c r="D5197" s="66"/>
      <c r="E5197" s="67"/>
      <c r="F5197" s="65"/>
      <c r="G5197" s="66"/>
      <c r="J5197" s="65"/>
      <c r="K5197" s="65"/>
      <c r="L5197" s="66"/>
      <c r="M5197" s="65"/>
      <c r="N5197" s="65"/>
      <c r="O5197" s="65"/>
      <c r="P5197" s="66"/>
      <c r="Q5197" s="31">
        <f t="shared" si="162"/>
        <v>9999</v>
      </c>
      <c r="R5197" s="31" t="str">
        <f t="shared" si="163"/>
        <v/>
      </c>
      <c r="S5197" s="29">
        <f>IF($Q5197&lt;Parâmetros!$E$19,$G5197-1,$G5197)</f>
        <v>0</v>
      </c>
    </row>
    <row r="5198" spans="1:19" x14ac:dyDescent="0.25">
      <c r="A5198" s="116"/>
      <c r="B5198" s="65"/>
      <c r="C5198" s="65"/>
      <c r="D5198" s="66"/>
      <c r="E5198" s="67"/>
      <c r="F5198" s="65"/>
      <c r="G5198" s="66"/>
      <c r="J5198" s="65"/>
      <c r="K5198" s="65"/>
      <c r="L5198" s="66"/>
      <c r="M5198" s="65"/>
      <c r="N5198" s="65"/>
      <c r="O5198" s="65"/>
      <c r="P5198" s="66"/>
      <c r="Q5198" s="31">
        <f t="shared" si="162"/>
        <v>9999</v>
      </c>
      <c r="R5198" s="31" t="str">
        <f t="shared" si="163"/>
        <v/>
      </c>
      <c r="S5198" s="29">
        <f>IF($Q5198&lt;Parâmetros!$E$19,$G5198-1,$G5198)</f>
        <v>0</v>
      </c>
    </row>
    <row r="5199" spans="1:19" x14ac:dyDescent="0.25">
      <c r="A5199" s="116"/>
      <c r="B5199" s="65"/>
      <c r="C5199" s="65"/>
      <c r="D5199" s="66"/>
      <c r="E5199" s="67"/>
      <c r="F5199" s="65"/>
      <c r="G5199" s="66"/>
      <c r="J5199" s="65"/>
      <c r="K5199" s="65"/>
      <c r="L5199" s="66"/>
      <c r="M5199" s="65"/>
      <c r="N5199" s="65"/>
      <c r="O5199" s="65"/>
      <c r="P5199" s="66"/>
      <c r="Q5199" s="31">
        <f t="shared" si="162"/>
        <v>9999</v>
      </c>
      <c r="R5199" s="31" t="str">
        <f t="shared" si="163"/>
        <v/>
      </c>
      <c r="S5199" s="29">
        <f>IF($Q5199&lt;Parâmetros!$E$19,$G5199-1,$G5199)</f>
        <v>0</v>
      </c>
    </row>
    <row r="5200" spans="1:19" x14ac:dyDescent="0.25">
      <c r="A5200" s="116"/>
      <c r="B5200" s="65"/>
      <c r="C5200" s="65"/>
      <c r="D5200" s="66"/>
      <c r="E5200" s="67"/>
      <c r="F5200" s="65"/>
      <c r="G5200" s="66"/>
      <c r="J5200" s="65"/>
      <c r="K5200" s="65"/>
      <c r="L5200" s="66"/>
      <c r="M5200" s="65"/>
      <c r="N5200" s="65"/>
      <c r="O5200" s="65"/>
      <c r="P5200" s="66"/>
      <c r="Q5200" s="31">
        <f t="shared" si="162"/>
        <v>9999</v>
      </c>
      <c r="R5200" s="31" t="str">
        <f t="shared" si="163"/>
        <v/>
      </c>
      <c r="S5200" s="29">
        <f>IF($Q5200&lt;Parâmetros!$E$19,$G5200-1,$G5200)</f>
        <v>0</v>
      </c>
    </row>
    <row r="5201" spans="1:19" x14ac:dyDescent="0.25">
      <c r="A5201" s="116"/>
      <c r="B5201" s="65"/>
      <c r="C5201" s="65"/>
      <c r="D5201" s="66"/>
      <c r="E5201" s="67"/>
      <c r="F5201" s="65"/>
      <c r="G5201" s="66"/>
      <c r="J5201" s="65"/>
      <c r="K5201" s="65"/>
      <c r="L5201" s="66"/>
      <c r="M5201" s="65"/>
      <c r="N5201" s="65"/>
      <c r="O5201" s="65"/>
      <c r="P5201" s="66"/>
      <c r="Q5201" s="31">
        <f t="shared" si="162"/>
        <v>9999</v>
      </c>
      <c r="R5201" s="31" t="str">
        <f t="shared" si="163"/>
        <v/>
      </c>
      <c r="S5201" s="29">
        <f>IF($Q5201&lt;Parâmetros!$E$19,$G5201-1,$G5201)</f>
        <v>0</v>
      </c>
    </row>
    <row r="5202" spans="1:19" x14ac:dyDescent="0.25">
      <c r="A5202" s="116"/>
      <c r="B5202" s="65"/>
      <c r="C5202" s="65"/>
      <c r="D5202" s="66"/>
      <c r="E5202" s="67"/>
      <c r="F5202" s="65"/>
      <c r="G5202" s="66"/>
      <c r="J5202" s="65"/>
      <c r="K5202" s="65"/>
      <c r="L5202" s="66"/>
      <c r="M5202" s="65"/>
      <c r="N5202" s="65"/>
      <c r="O5202" s="65"/>
      <c r="P5202" s="66"/>
      <c r="Q5202" s="31">
        <f t="shared" si="162"/>
        <v>9999</v>
      </c>
      <c r="R5202" s="31" t="str">
        <f t="shared" si="163"/>
        <v/>
      </c>
      <c r="S5202" s="29">
        <f>IF($Q5202&lt;Parâmetros!$E$19,$G5202-1,$G5202)</f>
        <v>0</v>
      </c>
    </row>
    <row r="5203" spans="1:19" x14ac:dyDescent="0.25">
      <c r="A5203" s="116"/>
      <c r="B5203" s="65"/>
      <c r="C5203" s="65"/>
      <c r="D5203" s="66"/>
      <c r="E5203" s="67"/>
      <c r="F5203" s="65"/>
      <c r="G5203" s="66"/>
      <c r="J5203" s="65"/>
      <c r="K5203" s="65"/>
      <c r="L5203" s="66"/>
      <c r="M5203" s="65"/>
      <c r="N5203" s="65"/>
      <c r="O5203" s="65"/>
      <c r="P5203" s="66"/>
      <c r="Q5203" s="31">
        <f t="shared" si="162"/>
        <v>9999</v>
      </c>
      <c r="R5203" s="31" t="str">
        <f t="shared" si="163"/>
        <v/>
      </c>
      <c r="S5203" s="29">
        <f>IF($Q5203&lt;Parâmetros!$E$19,$G5203-1,$G5203)</f>
        <v>0</v>
      </c>
    </row>
    <row r="5204" spans="1:19" x14ac:dyDescent="0.25">
      <c r="A5204" s="116"/>
      <c r="B5204" s="65"/>
      <c r="C5204" s="65"/>
      <c r="D5204" s="66"/>
      <c r="E5204" s="67"/>
      <c r="F5204" s="65"/>
      <c r="G5204" s="66"/>
      <c r="J5204" s="65"/>
      <c r="K5204" s="65"/>
      <c r="L5204" s="66"/>
      <c r="M5204" s="65"/>
      <c r="N5204" s="65"/>
      <c r="O5204" s="65"/>
      <c r="P5204" s="66"/>
      <c r="Q5204" s="31">
        <f t="shared" si="162"/>
        <v>9999</v>
      </c>
      <c r="R5204" s="31" t="str">
        <f t="shared" si="163"/>
        <v/>
      </c>
      <c r="S5204" s="29">
        <f>IF($Q5204&lt;Parâmetros!$E$19,$G5204-1,$G5204)</f>
        <v>0</v>
      </c>
    </row>
    <row r="5205" spans="1:19" x14ac:dyDescent="0.25">
      <c r="A5205" s="116"/>
      <c r="B5205" s="65"/>
      <c r="C5205" s="65"/>
      <c r="D5205" s="66"/>
      <c r="E5205" s="67"/>
      <c r="F5205" s="65"/>
      <c r="G5205" s="66"/>
      <c r="J5205" s="65"/>
      <c r="K5205" s="65"/>
      <c r="L5205" s="66"/>
      <c r="M5205" s="65"/>
      <c r="N5205" s="65"/>
      <c r="O5205" s="65"/>
      <c r="P5205" s="66"/>
      <c r="Q5205" s="31">
        <f t="shared" si="162"/>
        <v>9999</v>
      </c>
      <c r="R5205" s="31" t="str">
        <f t="shared" si="163"/>
        <v/>
      </c>
      <c r="S5205" s="29">
        <f>IF($Q5205&lt;Parâmetros!$E$19,$G5205-1,$G5205)</f>
        <v>0</v>
      </c>
    </row>
    <row r="5206" spans="1:19" x14ac:dyDescent="0.25">
      <c r="A5206" s="116"/>
      <c r="B5206" s="65"/>
      <c r="C5206" s="65"/>
      <c r="D5206" s="66"/>
      <c r="E5206" s="67"/>
      <c r="F5206" s="65"/>
      <c r="G5206" s="66"/>
      <c r="J5206" s="65"/>
      <c r="K5206" s="65"/>
      <c r="L5206" s="66"/>
      <c r="M5206" s="65"/>
      <c r="N5206" s="65"/>
      <c r="O5206" s="65"/>
      <c r="P5206" s="66"/>
      <c r="Q5206" s="31">
        <f t="shared" si="162"/>
        <v>9999</v>
      </c>
      <c r="R5206" s="31" t="str">
        <f t="shared" si="163"/>
        <v/>
      </c>
      <c r="S5206" s="29">
        <f>IF($Q5206&lt;Parâmetros!$E$19,$G5206-1,$G5206)</f>
        <v>0</v>
      </c>
    </row>
    <row r="5207" spans="1:19" x14ac:dyDescent="0.25">
      <c r="A5207" s="116"/>
      <c r="B5207" s="65"/>
      <c r="C5207" s="65"/>
      <c r="D5207" s="66"/>
      <c r="E5207" s="67"/>
      <c r="F5207" s="65"/>
      <c r="G5207" s="66"/>
      <c r="J5207" s="65"/>
      <c r="K5207" s="65"/>
      <c r="L5207" s="66"/>
      <c r="M5207" s="65"/>
      <c r="N5207" s="65"/>
      <c r="O5207" s="65"/>
      <c r="P5207" s="66"/>
      <c r="Q5207" s="31">
        <f t="shared" si="162"/>
        <v>9999</v>
      </c>
      <c r="R5207" s="31" t="str">
        <f t="shared" si="163"/>
        <v/>
      </c>
      <c r="S5207" s="29">
        <f>IF($Q5207&lt;Parâmetros!$E$19,$G5207-1,$G5207)</f>
        <v>0</v>
      </c>
    </row>
    <row r="5208" spans="1:19" x14ac:dyDescent="0.25">
      <c r="A5208" s="116"/>
      <c r="B5208" s="65"/>
      <c r="C5208" s="65"/>
      <c r="D5208" s="66"/>
      <c r="E5208" s="67"/>
      <c r="F5208" s="65"/>
      <c r="G5208" s="66"/>
      <c r="J5208" s="65"/>
      <c r="K5208" s="65"/>
      <c r="L5208" s="66"/>
      <c r="M5208" s="65"/>
      <c r="N5208" s="65"/>
      <c r="O5208" s="65"/>
      <c r="P5208" s="66"/>
      <c r="Q5208" s="31">
        <f t="shared" si="162"/>
        <v>9999</v>
      </c>
      <c r="R5208" s="31" t="str">
        <f t="shared" si="163"/>
        <v/>
      </c>
      <c r="S5208" s="29">
        <f>IF($Q5208&lt;Parâmetros!$E$19,$G5208-1,$G5208)</f>
        <v>0</v>
      </c>
    </row>
    <row r="5209" spans="1:19" x14ac:dyDescent="0.25">
      <c r="A5209" s="116"/>
      <c r="B5209" s="65"/>
      <c r="C5209" s="65"/>
      <c r="D5209" s="66"/>
      <c r="E5209" s="67"/>
      <c r="F5209" s="65"/>
      <c r="G5209" s="66"/>
      <c r="J5209" s="65"/>
      <c r="K5209" s="65"/>
      <c r="L5209" s="66"/>
      <c r="M5209" s="65"/>
      <c r="N5209" s="65"/>
      <c r="O5209" s="65"/>
      <c r="P5209" s="66"/>
      <c r="Q5209" s="31">
        <f t="shared" si="162"/>
        <v>9999</v>
      </c>
      <c r="R5209" s="31" t="str">
        <f t="shared" si="163"/>
        <v/>
      </c>
      <c r="S5209" s="29">
        <f>IF($Q5209&lt;Parâmetros!$E$19,$G5209-1,$G5209)</f>
        <v>0</v>
      </c>
    </row>
    <row r="5210" spans="1:19" x14ac:dyDescent="0.25">
      <c r="A5210" s="116"/>
      <c r="B5210" s="65"/>
      <c r="C5210" s="65"/>
      <c r="D5210" s="66"/>
      <c r="E5210" s="67"/>
      <c r="F5210" s="65"/>
      <c r="G5210" s="66"/>
      <c r="J5210" s="65"/>
      <c r="K5210" s="65"/>
      <c r="L5210" s="66"/>
      <c r="M5210" s="65"/>
      <c r="N5210" s="65"/>
      <c r="O5210" s="65"/>
      <c r="P5210" s="66"/>
      <c r="Q5210" s="31">
        <f t="shared" si="162"/>
        <v>9999</v>
      </c>
      <c r="R5210" s="31" t="str">
        <f t="shared" si="163"/>
        <v/>
      </c>
      <c r="S5210" s="29">
        <f>IF($Q5210&lt;Parâmetros!$E$19,$G5210-1,$G5210)</f>
        <v>0</v>
      </c>
    </row>
    <row r="5211" spans="1:19" x14ac:dyDescent="0.25">
      <c r="A5211" s="116"/>
      <c r="B5211" s="65"/>
      <c r="C5211" s="65"/>
      <c r="D5211" s="66"/>
      <c r="E5211" s="67"/>
      <c r="F5211" s="65"/>
      <c r="G5211" s="66"/>
      <c r="J5211" s="65"/>
      <c r="K5211" s="65"/>
      <c r="L5211" s="66"/>
      <c r="M5211" s="65"/>
      <c r="N5211" s="65"/>
      <c r="O5211" s="65"/>
      <c r="P5211" s="66"/>
      <c r="Q5211" s="31">
        <f t="shared" si="162"/>
        <v>9999</v>
      </c>
      <c r="R5211" s="31" t="str">
        <f t="shared" si="163"/>
        <v/>
      </c>
      <c r="S5211" s="29">
        <f>IF($Q5211&lt;Parâmetros!$E$19,$G5211-1,$G5211)</f>
        <v>0</v>
      </c>
    </row>
    <row r="5212" spans="1:19" x14ac:dyDescent="0.25">
      <c r="A5212" s="116"/>
      <c r="B5212" s="65"/>
      <c r="C5212" s="65"/>
      <c r="D5212" s="66"/>
      <c r="E5212" s="67"/>
      <c r="F5212" s="65"/>
      <c r="G5212" s="66"/>
      <c r="J5212" s="65"/>
      <c r="K5212" s="65"/>
      <c r="L5212" s="66"/>
      <c r="M5212" s="65"/>
      <c r="N5212" s="65"/>
      <c r="O5212" s="65"/>
      <c r="P5212" s="66"/>
      <c r="Q5212" s="31">
        <f t="shared" si="162"/>
        <v>9999</v>
      </c>
      <c r="R5212" s="31" t="str">
        <f t="shared" si="163"/>
        <v/>
      </c>
      <c r="S5212" s="29">
        <f>IF($Q5212&lt;Parâmetros!$E$19,$G5212-1,$G5212)</f>
        <v>0</v>
      </c>
    </row>
    <row r="5213" spans="1:19" x14ac:dyDescent="0.25">
      <c r="A5213" s="116"/>
      <c r="B5213" s="65"/>
      <c r="C5213" s="65"/>
      <c r="D5213" s="66"/>
      <c r="E5213" s="67"/>
      <c r="F5213" s="65"/>
      <c r="G5213" s="66"/>
      <c r="J5213" s="65"/>
      <c r="K5213" s="65"/>
      <c r="L5213" s="66"/>
      <c r="M5213" s="65"/>
      <c r="N5213" s="65"/>
      <c r="O5213" s="65"/>
      <c r="P5213" s="66"/>
      <c r="Q5213" s="31">
        <f t="shared" si="162"/>
        <v>9999</v>
      </c>
      <c r="R5213" s="31" t="str">
        <f t="shared" si="163"/>
        <v/>
      </c>
      <c r="S5213" s="29">
        <f>IF($Q5213&lt;Parâmetros!$E$19,$G5213-1,$G5213)</f>
        <v>0</v>
      </c>
    </row>
    <row r="5214" spans="1:19" x14ac:dyDescent="0.25">
      <c r="A5214" s="116"/>
      <c r="B5214" s="65"/>
      <c r="C5214" s="65"/>
      <c r="D5214" s="66"/>
      <c r="E5214" s="67"/>
      <c r="F5214" s="65"/>
      <c r="G5214" s="66"/>
      <c r="J5214" s="65"/>
      <c r="K5214" s="65"/>
      <c r="L5214" s="66"/>
      <c r="M5214" s="65"/>
      <c r="N5214" s="65"/>
      <c r="O5214" s="65"/>
      <c r="P5214" s="66"/>
      <c r="Q5214" s="31">
        <f t="shared" si="162"/>
        <v>9999</v>
      </c>
      <c r="R5214" s="31" t="str">
        <f t="shared" si="163"/>
        <v/>
      </c>
      <c r="S5214" s="29">
        <f>IF($Q5214&lt;Parâmetros!$E$19,$G5214-1,$G5214)</f>
        <v>0</v>
      </c>
    </row>
    <row r="5215" spans="1:19" x14ac:dyDescent="0.25">
      <c r="A5215" s="116"/>
      <c r="B5215" s="65"/>
      <c r="C5215" s="65"/>
      <c r="D5215" s="66"/>
      <c r="E5215" s="67"/>
      <c r="F5215" s="65"/>
      <c r="G5215" s="66"/>
      <c r="J5215" s="65"/>
      <c r="K5215" s="65"/>
      <c r="L5215" s="66"/>
      <c r="M5215" s="65"/>
      <c r="N5215" s="65"/>
      <c r="O5215" s="65"/>
      <c r="P5215" s="66"/>
      <c r="Q5215" s="31">
        <f t="shared" si="162"/>
        <v>9999</v>
      </c>
      <c r="R5215" s="31" t="str">
        <f t="shared" si="163"/>
        <v/>
      </c>
      <c r="S5215" s="29">
        <f>IF($Q5215&lt;Parâmetros!$E$19,$G5215-1,$G5215)</f>
        <v>0</v>
      </c>
    </row>
    <row r="5216" spans="1:19" x14ac:dyDescent="0.25">
      <c r="A5216" s="116"/>
      <c r="B5216" s="65"/>
      <c r="C5216" s="65"/>
      <c r="D5216" s="66"/>
      <c r="E5216" s="67"/>
      <c r="F5216" s="65"/>
      <c r="G5216" s="66"/>
      <c r="J5216" s="65"/>
      <c r="K5216" s="65"/>
      <c r="L5216" s="66"/>
      <c r="M5216" s="65"/>
      <c r="N5216" s="65"/>
      <c r="O5216" s="65"/>
      <c r="P5216" s="66"/>
      <c r="Q5216" s="31">
        <f t="shared" si="162"/>
        <v>9999</v>
      </c>
      <c r="R5216" s="31" t="str">
        <f t="shared" si="163"/>
        <v/>
      </c>
      <c r="S5216" s="29">
        <f>IF($Q5216&lt;Parâmetros!$E$19,$G5216-1,$G5216)</f>
        <v>0</v>
      </c>
    </row>
    <row r="5217" spans="1:19" x14ac:dyDescent="0.25">
      <c r="A5217" s="116"/>
      <c r="B5217" s="65"/>
      <c r="C5217" s="65"/>
      <c r="D5217" s="66"/>
      <c r="E5217" s="67"/>
      <c r="F5217" s="65"/>
      <c r="G5217" s="66"/>
      <c r="J5217" s="65"/>
      <c r="K5217" s="65"/>
      <c r="L5217" s="66"/>
      <c r="M5217" s="65"/>
      <c r="N5217" s="65"/>
      <c r="O5217" s="65"/>
      <c r="P5217" s="66"/>
      <c r="Q5217" s="31">
        <f t="shared" si="162"/>
        <v>9999</v>
      </c>
      <c r="R5217" s="31" t="str">
        <f t="shared" si="163"/>
        <v/>
      </c>
      <c r="S5217" s="29">
        <f>IF($Q5217&lt;Parâmetros!$E$19,$G5217-1,$G5217)</f>
        <v>0</v>
      </c>
    </row>
    <row r="5218" spans="1:19" x14ac:dyDescent="0.25">
      <c r="A5218" s="116"/>
      <c r="B5218" s="65"/>
      <c r="C5218" s="65"/>
      <c r="D5218" s="66"/>
      <c r="E5218" s="67"/>
      <c r="F5218" s="65"/>
      <c r="G5218" s="66"/>
      <c r="J5218" s="65"/>
      <c r="K5218" s="65"/>
      <c r="L5218" s="66"/>
      <c r="M5218" s="65"/>
      <c r="N5218" s="65"/>
      <c r="O5218" s="65"/>
      <c r="P5218" s="66"/>
      <c r="Q5218" s="31">
        <f t="shared" si="162"/>
        <v>9999</v>
      </c>
      <c r="R5218" s="31" t="str">
        <f t="shared" si="163"/>
        <v/>
      </c>
      <c r="S5218" s="29">
        <f>IF($Q5218&lt;Parâmetros!$E$19,$G5218-1,$G5218)</f>
        <v>0</v>
      </c>
    </row>
    <row r="5219" spans="1:19" x14ac:dyDescent="0.25">
      <c r="A5219" s="116"/>
      <c r="B5219" s="65"/>
      <c r="C5219" s="65"/>
      <c r="D5219" s="66"/>
      <c r="E5219" s="67"/>
      <c r="F5219" s="65"/>
      <c r="G5219" s="66"/>
      <c r="J5219" s="65"/>
      <c r="K5219" s="65"/>
      <c r="L5219" s="66"/>
      <c r="M5219" s="65"/>
      <c r="N5219" s="65"/>
      <c r="O5219" s="65"/>
      <c r="P5219" s="66"/>
      <c r="Q5219" s="31">
        <f t="shared" si="162"/>
        <v>9999</v>
      </c>
      <c r="R5219" s="31" t="str">
        <f t="shared" si="163"/>
        <v/>
      </c>
      <c r="S5219" s="29">
        <f>IF($Q5219&lt;Parâmetros!$E$19,$G5219-1,$G5219)</f>
        <v>0</v>
      </c>
    </row>
    <row r="5220" spans="1:19" x14ac:dyDescent="0.25">
      <c r="A5220" s="116"/>
      <c r="B5220" s="65"/>
      <c r="C5220" s="65"/>
      <c r="D5220" s="66"/>
      <c r="E5220" s="67"/>
      <c r="F5220" s="65"/>
      <c r="G5220" s="66"/>
      <c r="J5220" s="65"/>
      <c r="K5220" s="65"/>
      <c r="L5220" s="66"/>
      <c r="M5220" s="65"/>
      <c r="N5220" s="65"/>
      <c r="O5220" s="65"/>
      <c r="P5220" s="66"/>
      <c r="Q5220" s="31">
        <f t="shared" si="162"/>
        <v>9999</v>
      </c>
      <c r="R5220" s="31" t="str">
        <f t="shared" si="163"/>
        <v/>
      </c>
      <c r="S5220" s="29">
        <f>IF($Q5220&lt;Parâmetros!$E$19,$G5220-1,$G5220)</f>
        <v>0</v>
      </c>
    </row>
    <row r="5221" spans="1:19" x14ac:dyDescent="0.25">
      <c r="A5221" s="116"/>
      <c r="B5221" s="65"/>
      <c r="C5221" s="65"/>
      <c r="D5221" s="66"/>
      <c r="E5221" s="67"/>
      <c r="F5221" s="65"/>
      <c r="G5221" s="66"/>
      <c r="J5221" s="65"/>
      <c r="K5221" s="65"/>
      <c r="L5221" s="66"/>
      <c r="M5221" s="65"/>
      <c r="N5221" s="65"/>
      <c r="O5221" s="65"/>
      <c r="P5221" s="66"/>
      <c r="Q5221" s="31">
        <f t="shared" si="162"/>
        <v>9999</v>
      </c>
      <c r="R5221" s="31" t="str">
        <f t="shared" si="163"/>
        <v/>
      </c>
      <c r="S5221" s="29">
        <f>IF($Q5221&lt;Parâmetros!$E$19,$G5221-1,$G5221)</f>
        <v>0</v>
      </c>
    </row>
    <row r="5222" spans="1:19" x14ac:dyDescent="0.25">
      <c r="A5222" s="116"/>
      <c r="B5222" s="65"/>
      <c r="C5222" s="65"/>
      <c r="D5222" s="66"/>
      <c r="E5222" s="67"/>
      <c r="F5222" s="65"/>
      <c r="G5222" s="66"/>
      <c r="J5222" s="65"/>
      <c r="K5222" s="65"/>
      <c r="L5222" s="66"/>
      <c r="M5222" s="65"/>
      <c r="N5222" s="65"/>
      <c r="O5222" s="65"/>
      <c r="P5222" s="66"/>
      <c r="Q5222" s="31">
        <f t="shared" si="162"/>
        <v>9999</v>
      </c>
      <c r="R5222" s="31" t="str">
        <f t="shared" si="163"/>
        <v/>
      </c>
      <c r="S5222" s="29">
        <f>IF($Q5222&lt;Parâmetros!$E$19,$G5222-1,$G5222)</f>
        <v>0</v>
      </c>
    </row>
    <row r="5223" spans="1:19" x14ac:dyDescent="0.25">
      <c r="A5223" s="116"/>
      <c r="B5223" s="65"/>
      <c r="C5223" s="65"/>
      <c r="D5223" s="66"/>
      <c r="E5223" s="67"/>
      <c r="F5223" s="65"/>
      <c r="G5223" s="66"/>
      <c r="J5223" s="65"/>
      <c r="K5223" s="65"/>
      <c r="L5223" s="66"/>
      <c r="M5223" s="65"/>
      <c r="N5223" s="65"/>
      <c r="O5223" s="65"/>
      <c r="P5223" s="66"/>
      <c r="Q5223" s="31">
        <f t="shared" si="162"/>
        <v>9999</v>
      </c>
      <c r="R5223" s="31" t="str">
        <f t="shared" si="163"/>
        <v/>
      </c>
      <c r="S5223" s="29">
        <f>IF($Q5223&lt;Parâmetros!$E$19,$G5223-1,$G5223)</f>
        <v>0</v>
      </c>
    </row>
    <row r="5224" spans="1:19" x14ac:dyDescent="0.25">
      <c r="A5224" s="116"/>
      <c r="B5224" s="65"/>
      <c r="C5224" s="65"/>
      <c r="D5224" s="66"/>
      <c r="E5224" s="67"/>
      <c r="F5224" s="65"/>
      <c r="G5224" s="66"/>
      <c r="J5224" s="65"/>
      <c r="K5224" s="65"/>
      <c r="L5224" s="66"/>
      <c r="M5224" s="65"/>
      <c r="N5224" s="65"/>
      <c r="O5224" s="65"/>
      <c r="P5224" s="66"/>
      <c r="Q5224" s="31">
        <f t="shared" si="162"/>
        <v>9999</v>
      </c>
      <c r="R5224" s="31" t="str">
        <f t="shared" si="163"/>
        <v/>
      </c>
      <c r="S5224" s="29">
        <f>IF($Q5224&lt;Parâmetros!$E$19,$G5224-1,$G5224)</f>
        <v>0</v>
      </c>
    </row>
    <row r="5225" spans="1:19" x14ac:dyDescent="0.25">
      <c r="A5225" s="116"/>
      <c r="B5225" s="65"/>
      <c r="C5225" s="65"/>
      <c r="D5225" s="66"/>
      <c r="E5225" s="67"/>
      <c r="F5225" s="65"/>
      <c r="G5225" s="66"/>
      <c r="J5225" s="65"/>
      <c r="K5225" s="65"/>
      <c r="L5225" s="66"/>
      <c r="M5225" s="65"/>
      <c r="N5225" s="65"/>
      <c r="O5225" s="65"/>
      <c r="P5225" s="66"/>
      <c r="Q5225" s="31">
        <f t="shared" si="162"/>
        <v>9999</v>
      </c>
      <c r="R5225" s="31" t="str">
        <f t="shared" si="163"/>
        <v/>
      </c>
      <c r="S5225" s="29">
        <f>IF($Q5225&lt;Parâmetros!$E$19,$G5225-1,$G5225)</f>
        <v>0</v>
      </c>
    </row>
    <row r="5226" spans="1:19" x14ac:dyDescent="0.25">
      <c r="A5226" s="116"/>
      <c r="B5226" s="65"/>
      <c r="C5226" s="65"/>
      <c r="D5226" s="66"/>
      <c r="E5226" s="67"/>
      <c r="F5226" s="65"/>
      <c r="G5226" s="66"/>
      <c r="J5226" s="65"/>
      <c r="K5226" s="65"/>
      <c r="L5226" s="66"/>
      <c r="M5226" s="65"/>
      <c r="N5226" s="65"/>
      <c r="O5226" s="65"/>
      <c r="P5226" s="66"/>
      <c r="Q5226" s="31">
        <f t="shared" si="162"/>
        <v>9999</v>
      </c>
      <c r="R5226" s="31" t="str">
        <f t="shared" si="163"/>
        <v/>
      </c>
      <c r="S5226" s="29">
        <f>IF($Q5226&lt;Parâmetros!$E$19,$G5226-1,$G5226)</f>
        <v>0</v>
      </c>
    </row>
    <row r="5227" spans="1:19" x14ac:dyDescent="0.25">
      <c r="A5227" s="116"/>
      <c r="B5227" s="65"/>
      <c r="C5227" s="65"/>
      <c r="D5227" s="66"/>
      <c r="E5227" s="67"/>
      <c r="F5227" s="65"/>
      <c r="G5227" s="66"/>
      <c r="J5227" s="65"/>
      <c r="K5227" s="65"/>
      <c r="L5227" s="66"/>
      <c r="M5227" s="65"/>
      <c r="N5227" s="65"/>
      <c r="O5227" s="65"/>
      <c r="P5227" s="66"/>
      <c r="Q5227" s="31">
        <f t="shared" si="162"/>
        <v>9999</v>
      </c>
      <c r="R5227" s="31" t="str">
        <f t="shared" si="163"/>
        <v/>
      </c>
      <c r="S5227" s="29">
        <f>IF($Q5227&lt;Parâmetros!$E$19,$G5227-1,$G5227)</f>
        <v>0</v>
      </c>
    </row>
    <row r="5228" spans="1:19" x14ac:dyDescent="0.25">
      <c r="A5228" s="116"/>
      <c r="B5228" s="65"/>
      <c r="C5228" s="65"/>
      <c r="D5228" s="66"/>
      <c r="E5228" s="67"/>
      <c r="F5228" s="65"/>
      <c r="G5228" s="66"/>
      <c r="J5228" s="65"/>
      <c r="K5228" s="65"/>
      <c r="L5228" s="66"/>
      <c r="M5228" s="65"/>
      <c r="N5228" s="65"/>
      <c r="O5228" s="65"/>
      <c r="P5228" s="66"/>
      <c r="Q5228" s="31">
        <f t="shared" si="162"/>
        <v>9999</v>
      </c>
      <c r="R5228" s="31" t="str">
        <f t="shared" si="163"/>
        <v/>
      </c>
      <c r="S5228" s="29">
        <f>IF($Q5228&lt;Parâmetros!$E$19,$G5228-1,$G5228)</f>
        <v>0</v>
      </c>
    </row>
    <row r="5229" spans="1:19" x14ac:dyDescent="0.25">
      <c r="A5229" s="116"/>
      <c r="B5229" s="65"/>
      <c r="C5229" s="65"/>
      <c r="D5229" s="66"/>
      <c r="E5229" s="67"/>
      <c r="F5229" s="65"/>
      <c r="G5229" s="66"/>
      <c r="J5229" s="65"/>
      <c r="K5229" s="65"/>
      <c r="L5229" s="66"/>
      <c r="M5229" s="65"/>
      <c r="N5229" s="65"/>
      <c r="O5229" s="65"/>
      <c r="P5229" s="66"/>
      <c r="Q5229" s="31">
        <f t="shared" si="162"/>
        <v>9999</v>
      </c>
      <c r="R5229" s="31" t="str">
        <f t="shared" si="163"/>
        <v/>
      </c>
      <c r="S5229" s="29">
        <f>IF($Q5229&lt;Parâmetros!$E$19,$G5229-1,$G5229)</f>
        <v>0</v>
      </c>
    </row>
    <row r="5230" spans="1:19" x14ac:dyDescent="0.25">
      <c r="A5230" s="116"/>
      <c r="B5230" s="65"/>
      <c r="C5230" s="65"/>
      <c r="D5230" s="66"/>
      <c r="E5230" s="67"/>
      <c r="F5230" s="65"/>
      <c r="G5230" s="66"/>
      <c r="J5230" s="65"/>
      <c r="K5230" s="65"/>
      <c r="L5230" s="66"/>
      <c r="M5230" s="65"/>
      <c r="N5230" s="65"/>
      <c r="O5230" s="65"/>
      <c r="P5230" s="66"/>
      <c r="Q5230" s="31">
        <f t="shared" si="162"/>
        <v>9999</v>
      </c>
      <c r="R5230" s="31" t="str">
        <f t="shared" si="163"/>
        <v/>
      </c>
      <c r="S5230" s="29">
        <f>IF($Q5230&lt;Parâmetros!$E$19,$G5230-1,$G5230)</f>
        <v>0</v>
      </c>
    </row>
    <row r="5231" spans="1:19" x14ac:dyDescent="0.25">
      <c r="A5231" s="116"/>
      <c r="B5231" s="65"/>
      <c r="C5231" s="65"/>
      <c r="D5231" s="66"/>
      <c r="E5231" s="67"/>
      <c r="F5231" s="65"/>
      <c r="G5231" s="66"/>
      <c r="J5231" s="65"/>
      <c r="K5231" s="65"/>
      <c r="L5231" s="66"/>
      <c r="M5231" s="65"/>
      <c r="N5231" s="65"/>
      <c r="O5231" s="65"/>
      <c r="P5231" s="66"/>
      <c r="Q5231" s="31">
        <f t="shared" si="162"/>
        <v>9999</v>
      </c>
      <c r="R5231" s="31" t="str">
        <f t="shared" si="163"/>
        <v/>
      </c>
      <c r="S5231" s="29">
        <f>IF($Q5231&lt;Parâmetros!$E$19,$G5231-1,$G5231)</f>
        <v>0</v>
      </c>
    </row>
    <row r="5232" spans="1:19" x14ac:dyDescent="0.25">
      <c r="A5232" s="116"/>
      <c r="B5232" s="65"/>
      <c r="C5232" s="65"/>
      <c r="D5232" s="66"/>
      <c r="E5232" s="67"/>
      <c r="F5232" s="65"/>
      <c r="G5232" s="66"/>
      <c r="J5232" s="65"/>
      <c r="K5232" s="65"/>
      <c r="L5232" s="66"/>
      <c r="M5232" s="65"/>
      <c r="N5232" s="65"/>
      <c r="O5232" s="65"/>
      <c r="P5232" s="66"/>
      <c r="Q5232" s="31">
        <f t="shared" si="162"/>
        <v>9999</v>
      </c>
      <c r="R5232" s="31" t="str">
        <f t="shared" si="163"/>
        <v/>
      </c>
      <c r="S5232" s="29">
        <f>IF($Q5232&lt;Parâmetros!$E$19,$G5232-1,$G5232)</f>
        <v>0</v>
      </c>
    </row>
    <row r="5233" spans="1:19" x14ac:dyDescent="0.25">
      <c r="A5233" s="116"/>
      <c r="B5233" s="65"/>
      <c r="C5233" s="65"/>
      <c r="D5233" s="66"/>
      <c r="E5233" s="67"/>
      <c r="F5233" s="65"/>
      <c r="G5233" s="66"/>
      <c r="J5233" s="65"/>
      <c r="K5233" s="65"/>
      <c r="L5233" s="66"/>
      <c r="M5233" s="65"/>
      <c r="N5233" s="65"/>
      <c r="O5233" s="65"/>
      <c r="P5233" s="66"/>
      <c r="Q5233" s="31">
        <f t="shared" si="162"/>
        <v>9999</v>
      </c>
      <c r="R5233" s="31" t="str">
        <f t="shared" si="163"/>
        <v/>
      </c>
      <c r="S5233" s="29">
        <f>IF($Q5233&lt;Parâmetros!$E$19,$G5233-1,$G5233)</f>
        <v>0</v>
      </c>
    </row>
    <row r="5234" spans="1:19" x14ac:dyDescent="0.25">
      <c r="A5234" s="116"/>
      <c r="B5234" s="65"/>
      <c r="C5234" s="65"/>
      <c r="D5234" s="66"/>
      <c r="E5234" s="67"/>
      <c r="F5234" s="65"/>
      <c r="G5234" s="66"/>
      <c r="J5234" s="65"/>
      <c r="K5234" s="65"/>
      <c r="L5234" s="66"/>
      <c r="M5234" s="65"/>
      <c r="N5234" s="65"/>
      <c r="O5234" s="65"/>
      <c r="P5234" s="66"/>
      <c r="Q5234" s="31">
        <f t="shared" si="162"/>
        <v>9999</v>
      </c>
      <c r="R5234" s="31" t="str">
        <f t="shared" si="163"/>
        <v/>
      </c>
      <c r="S5234" s="29">
        <f>IF($Q5234&lt;Parâmetros!$E$19,$G5234-1,$G5234)</f>
        <v>0</v>
      </c>
    </row>
    <row r="5235" spans="1:19" x14ac:dyDescent="0.25">
      <c r="A5235" s="116"/>
      <c r="B5235" s="65"/>
      <c r="C5235" s="65"/>
      <c r="D5235" s="66"/>
      <c r="E5235" s="67"/>
      <c r="F5235" s="65"/>
      <c r="G5235" s="66"/>
      <c r="J5235" s="65"/>
      <c r="K5235" s="65"/>
      <c r="L5235" s="66"/>
      <c r="M5235" s="65"/>
      <c r="N5235" s="65"/>
      <c r="O5235" s="65"/>
      <c r="P5235" s="66"/>
      <c r="Q5235" s="31">
        <f t="shared" si="162"/>
        <v>9999</v>
      </c>
      <c r="R5235" s="31" t="str">
        <f t="shared" si="163"/>
        <v/>
      </c>
      <c r="S5235" s="29">
        <f>IF($Q5235&lt;Parâmetros!$E$19,$G5235-1,$G5235)</f>
        <v>0</v>
      </c>
    </row>
    <row r="5236" spans="1:19" x14ac:dyDescent="0.25">
      <c r="A5236" s="116"/>
      <c r="B5236" s="65"/>
      <c r="C5236" s="65"/>
      <c r="D5236" s="66"/>
      <c r="E5236" s="67"/>
      <c r="F5236" s="65"/>
      <c r="G5236" s="66"/>
      <c r="J5236" s="65"/>
      <c r="K5236" s="65"/>
      <c r="L5236" s="66"/>
      <c r="M5236" s="65"/>
      <c r="N5236" s="65"/>
      <c r="O5236" s="65"/>
      <c r="P5236" s="66"/>
      <c r="Q5236" s="31">
        <f t="shared" si="162"/>
        <v>9999</v>
      </c>
      <c r="R5236" s="31" t="str">
        <f t="shared" si="163"/>
        <v/>
      </c>
      <c r="S5236" s="29">
        <f>IF($Q5236&lt;Parâmetros!$E$19,$G5236-1,$G5236)</f>
        <v>0</v>
      </c>
    </row>
    <row r="5237" spans="1:19" x14ac:dyDescent="0.25">
      <c r="A5237" s="116"/>
      <c r="B5237" s="65"/>
      <c r="C5237" s="65"/>
      <c r="D5237" s="66"/>
      <c r="E5237" s="67"/>
      <c r="F5237" s="65"/>
      <c r="G5237" s="66"/>
      <c r="J5237" s="65"/>
      <c r="K5237" s="65"/>
      <c r="L5237" s="66"/>
      <c r="M5237" s="65"/>
      <c r="N5237" s="65"/>
      <c r="O5237" s="65"/>
      <c r="P5237" s="66"/>
      <c r="Q5237" s="31">
        <f t="shared" si="162"/>
        <v>9999</v>
      </c>
      <c r="R5237" s="31" t="str">
        <f t="shared" si="163"/>
        <v/>
      </c>
      <c r="S5237" s="29">
        <f>IF($Q5237&lt;Parâmetros!$E$19,$G5237-1,$G5237)</f>
        <v>0</v>
      </c>
    </row>
    <row r="5238" spans="1:19" x14ac:dyDescent="0.25">
      <c r="A5238" s="116"/>
      <c r="B5238" s="65"/>
      <c r="C5238" s="65"/>
      <c r="D5238" s="66"/>
      <c r="E5238" s="67"/>
      <c r="F5238" s="65"/>
      <c r="G5238" s="66"/>
      <c r="J5238" s="65"/>
      <c r="K5238" s="65"/>
      <c r="L5238" s="66"/>
      <c r="M5238" s="65"/>
      <c r="N5238" s="65"/>
      <c r="O5238" s="65"/>
      <c r="P5238" s="66"/>
      <c r="Q5238" s="31">
        <f t="shared" si="162"/>
        <v>9999</v>
      </c>
      <c r="R5238" s="31" t="str">
        <f t="shared" si="163"/>
        <v/>
      </c>
      <c r="S5238" s="29">
        <f>IF($Q5238&lt;Parâmetros!$E$19,$G5238-1,$G5238)</f>
        <v>0</v>
      </c>
    </row>
    <row r="5239" spans="1:19" x14ac:dyDescent="0.25">
      <c r="A5239" s="116"/>
      <c r="B5239" s="65"/>
      <c r="C5239" s="65"/>
      <c r="D5239" s="66"/>
      <c r="E5239" s="67"/>
      <c r="F5239" s="65"/>
      <c r="G5239" s="66"/>
      <c r="J5239" s="65"/>
      <c r="K5239" s="65"/>
      <c r="L5239" s="66"/>
      <c r="M5239" s="65"/>
      <c r="N5239" s="65"/>
      <c r="O5239" s="65"/>
      <c r="P5239" s="66"/>
      <c r="Q5239" s="31">
        <f t="shared" si="162"/>
        <v>9999</v>
      </c>
      <c r="R5239" s="31" t="str">
        <f t="shared" si="163"/>
        <v/>
      </c>
      <c r="S5239" s="29">
        <f>IF($Q5239&lt;Parâmetros!$E$19,$G5239-1,$G5239)</f>
        <v>0</v>
      </c>
    </row>
    <row r="5240" spans="1:19" x14ac:dyDescent="0.25">
      <c r="A5240" s="116"/>
      <c r="B5240" s="65"/>
      <c r="C5240" s="65"/>
      <c r="D5240" s="66"/>
      <c r="E5240" s="67"/>
      <c r="F5240" s="65"/>
      <c r="G5240" s="66"/>
      <c r="J5240" s="65"/>
      <c r="K5240" s="65"/>
      <c r="L5240" s="66"/>
      <c r="M5240" s="65"/>
      <c r="N5240" s="65"/>
      <c r="O5240" s="65"/>
      <c r="P5240" s="66"/>
      <c r="Q5240" s="31">
        <f t="shared" si="162"/>
        <v>9999</v>
      </c>
      <c r="R5240" s="31" t="str">
        <f t="shared" si="163"/>
        <v/>
      </c>
      <c r="S5240" s="29">
        <f>IF($Q5240&lt;Parâmetros!$E$19,$G5240-1,$G5240)</f>
        <v>0</v>
      </c>
    </row>
    <row r="5241" spans="1:19" x14ac:dyDescent="0.25">
      <c r="A5241" s="116"/>
      <c r="B5241" s="65"/>
      <c r="C5241" s="65"/>
      <c r="D5241" s="66"/>
      <c r="E5241" s="67"/>
      <c r="F5241" s="65"/>
      <c r="G5241" s="66"/>
      <c r="J5241" s="65"/>
      <c r="K5241" s="65"/>
      <c r="L5241" s="66"/>
      <c r="M5241" s="65"/>
      <c r="N5241" s="65"/>
      <c r="O5241" s="65"/>
      <c r="P5241" s="66"/>
      <c r="Q5241" s="31">
        <f t="shared" si="162"/>
        <v>9999</v>
      </c>
      <c r="R5241" s="31" t="str">
        <f t="shared" si="163"/>
        <v/>
      </c>
      <c r="S5241" s="29">
        <f>IF($Q5241&lt;Parâmetros!$E$19,$G5241-1,$G5241)</f>
        <v>0</v>
      </c>
    </row>
    <row r="5242" spans="1:19" x14ac:dyDescent="0.25">
      <c r="A5242" s="116"/>
      <c r="B5242" s="65"/>
      <c r="C5242" s="65"/>
      <c r="D5242" s="66"/>
      <c r="E5242" s="67"/>
      <c r="F5242" s="65"/>
      <c r="G5242" s="66"/>
      <c r="J5242" s="65"/>
      <c r="K5242" s="65"/>
      <c r="L5242" s="66"/>
      <c r="M5242" s="65"/>
      <c r="N5242" s="65"/>
      <c r="O5242" s="65"/>
      <c r="P5242" s="66"/>
      <c r="Q5242" s="31">
        <f t="shared" si="162"/>
        <v>9999</v>
      </c>
      <c r="R5242" s="31" t="str">
        <f t="shared" si="163"/>
        <v/>
      </c>
      <c r="S5242" s="29">
        <f>IF($Q5242&lt;Parâmetros!$E$19,$G5242-1,$G5242)</f>
        <v>0</v>
      </c>
    </row>
    <row r="5243" spans="1:19" x14ac:dyDescent="0.25">
      <c r="A5243" s="116"/>
      <c r="B5243" s="65"/>
      <c r="C5243" s="65"/>
      <c r="D5243" s="66"/>
      <c r="E5243" s="67"/>
      <c r="F5243" s="65"/>
      <c r="G5243" s="66"/>
      <c r="J5243" s="65"/>
      <c r="K5243" s="65"/>
      <c r="L5243" s="66"/>
      <c r="M5243" s="65"/>
      <c r="N5243" s="65"/>
      <c r="O5243" s="65"/>
      <c r="P5243" s="66"/>
      <c r="Q5243" s="31">
        <f t="shared" si="162"/>
        <v>9999</v>
      </c>
      <c r="R5243" s="31" t="str">
        <f t="shared" si="163"/>
        <v/>
      </c>
      <c r="S5243" s="29">
        <f>IF($Q5243&lt;Parâmetros!$E$19,$G5243-1,$G5243)</f>
        <v>0</v>
      </c>
    </row>
    <row r="5244" spans="1:19" x14ac:dyDescent="0.25">
      <c r="A5244" s="116"/>
      <c r="B5244" s="65"/>
      <c r="C5244" s="65"/>
      <c r="D5244" s="66"/>
      <c r="E5244" s="67"/>
      <c r="F5244" s="65"/>
      <c r="G5244" s="66"/>
      <c r="J5244" s="65"/>
      <c r="K5244" s="65"/>
      <c r="L5244" s="66"/>
      <c r="M5244" s="65"/>
      <c r="N5244" s="65"/>
      <c r="O5244" s="65"/>
      <c r="P5244" s="66"/>
      <c r="Q5244" s="31">
        <f t="shared" ref="Q5244:Q5307" si="164">IFERROR(VALUE(LEFT($J5244,2))*60+VALUE(MID($J5244,4,2)),9999)</f>
        <v>9999</v>
      </c>
      <c r="R5244" s="31" t="str">
        <f t="shared" ref="R5244:R5307" si="165">IFERROR(VALUE(LEFT($K5244,2))*60+VALUE(MID($K5244,4,2)),"")</f>
        <v/>
      </c>
      <c r="S5244" s="29">
        <f>IF($Q5244&lt;Parâmetros!$E$19,$G5244-1,$G5244)</f>
        <v>0</v>
      </c>
    </row>
    <row r="5245" spans="1:19" x14ac:dyDescent="0.25">
      <c r="A5245" s="116"/>
      <c r="B5245" s="65"/>
      <c r="C5245" s="65"/>
      <c r="D5245" s="66"/>
      <c r="E5245" s="67"/>
      <c r="F5245" s="65"/>
      <c r="G5245" s="66"/>
      <c r="J5245" s="65"/>
      <c r="K5245" s="65"/>
      <c r="L5245" s="66"/>
      <c r="M5245" s="65"/>
      <c r="N5245" s="65"/>
      <c r="O5245" s="65"/>
      <c r="P5245" s="66"/>
      <c r="Q5245" s="31">
        <f t="shared" si="164"/>
        <v>9999</v>
      </c>
      <c r="R5245" s="31" t="str">
        <f t="shared" si="165"/>
        <v/>
      </c>
      <c r="S5245" s="29">
        <f>IF($Q5245&lt;Parâmetros!$E$19,$G5245-1,$G5245)</f>
        <v>0</v>
      </c>
    </row>
    <row r="5246" spans="1:19" x14ac:dyDescent="0.25">
      <c r="A5246" s="116"/>
      <c r="B5246" s="65"/>
      <c r="C5246" s="65"/>
      <c r="D5246" s="66"/>
      <c r="E5246" s="67"/>
      <c r="F5246" s="65"/>
      <c r="G5246" s="66"/>
      <c r="J5246" s="65"/>
      <c r="K5246" s="65"/>
      <c r="L5246" s="66"/>
      <c r="M5246" s="65"/>
      <c r="N5246" s="65"/>
      <c r="O5246" s="65"/>
      <c r="P5246" s="66"/>
      <c r="Q5246" s="31">
        <f t="shared" si="164"/>
        <v>9999</v>
      </c>
      <c r="R5246" s="31" t="str">
        <f t="shared" si="165"/>
        <v/>
      </c>
      <c r="S5246" s="29">
        <f>IF($Q5246&lt;Parâmetros!$E$19,$G5246-1,$G5246)</f>
        <v>0</v>
      </c>
    </row>
    <row r="5247" spans="1:19" x14ac:dyDescent="0.25">
      <c r="A5247" s="116"/>
      <c r="B5247" s="65"/>
      <c r="C5247" s="65"/>
      <c r="D5247" s="66"/>
      <c r="E5247" s="67"/>
      <c r="F5247" s="65"/>
      <c r="G5247" s="66"/>
      <c r="J5247" s="65"/>
      <c r="K5247" s="65"/>
      <c r="L5247" s="66"/>
      <c r="M5247" s="65"/>
      <c r="N5247" s="65"/>
      <c r="O5247" s="65"/>
      <c r="P5247" s="66"/>
      <c r="Q5247" s="31">
        <f t="shared" si="164"/>
        <v>9999</v>
      </c>
      <c r="R5247" s="31" t="str">
        <f t="shared" si="165"/>
        <v/>
      </c>
      <c r="S5247" s="29">
        <f>IF($Q5247&lt;Parâmetros!$E$19,$G5247-1,$G5247)</f>
        <v>0</v>
      </c>
    </row>
    <row r="5248" spans="1:19" x14ac:dyDescent="0.25">
      <c r="A5248" s="116"/>
      <c r="B5248" s="65"/>
      <c r="C5248" s="65"/>
      <c r="D5248" s="66"/>
      <c r="E5248" s="67"/>
      <c r="F5248" s="65"/>
      <c r="G5248" s="66"/>
      <c r="J5248" s="65"/>
      <c r="K5248" s="65"/>
      <c r="L5248" s="66"/>
      <c r="M5248" s="65"/>
      <c r="N5248" s="65"/>
      <c r="O5248" s="65"/>
      <c r="P5248" s="66"/>
      <c r="Q5248" s="31">
        <f t="shared" si="164"/>
        <v>9999</v>
      </c>
      <c r="R5248" s="31" t="str">
        <f t="shared" si="165"/>
        <v/>
      </c>
      <c r="S5248" s="29">
        <f>IF($Q5248&lt;Parâmetros!$E$19,$G5248-1,$G5248)</f>
        <v>0</v>
      </c>
    </row>
    <row r="5249" spans="1:19" x14ac:dyDescent="0.25">
      <c r="A5249" s="116"/>
      <c r="B5249" s="65"/>
      <c r="C5249" s="65"/>
      <c r="D5249" s="66"/>
      <c r="E5249" s="67"/>
      <c r="F5249" s="65"/>
      <c r="G5249" s="66"/>
      <c r="J5249" s="65"/>
      <c r="K5249" s="65"/>
      <c r="L5249" s="66"/>
      <c r="M5249" s="65"/>
      <c r="N5249" s="65"/>
      <c r="O5249" s="65"/>
      <c r="P5249" s="66"/>
      <c r="Q5249" s="31">
        <f t="shared" si="164"/>
        <v>9999</v>
      </c>
      <c r="R5249" s="31" t="str">
        <f t="shared" si="165"/>
        <v/>
      </c>
      <c r="S5249" s="29">
        <f>IF($Q5249&lt;Parâmetros!$E$19,$G5249-1,$G5249)</f>
        <v>0</v>
      </c>
    </row>
    <row r="5250" spans="1:19" x14ac:dyDescent="0.25">
      <c r="A5250" s="116"/>
      <c r="B5250" s="65"/>
      <c r="C5250" s="65"/>
      <c r="D5250" s="66"/>
      <c r="E5250" s="67"/>
      <c r="F5250" s="65"/>
      <c r="G5250" s="66"/>
      <c r="J5250" s="65"/>
      <c r="K5250" s="65"/>
      <c r="L5250" s="66"/>
      <c r="M5250" s="65"/>
      <c r="N5250" s="65"/>
      <c r="O5250" s="65"/>
      <c r="P5250" s="66"/>
      <c r="Q5250" s="31">
        <f t="shared" si="164"/>
        <v>9999</v>
      </c>
      <c r="R5250" s="31" t="str">
        <f t="shared" si="165"/>
        <v/>
      </c>
      <c r="S5250" s="29">
        <f>IF($Q5250&lt;Parâmetros!$E$19,$G5250-1,$G5250)</f>
        <v>0</v>
      </c>
    </row>
    <row r="5251" spans="1:19" x14ac:dyDescent="0.25">
      <c r="A5251" s="116"/>
      <c r="B5251" s="65"/>
      <c r="C5251" s="65"/>
      <c r="D5251" s="66"/>
      <c r="E5251" s="67"/>
      <c r="F5251" s="65"/>
      <c r="G5251" s="66"/>
      <c r="J5251" s="65"/>
      <c r="K5251" s="65"/>
      <c r="L5251" s="66"/>
      <c r="M5251" s="65"/>
      <c r="N5251" s="65"/>
      <c r="O5251" s="65"/>
      <c r="P5251" s="66"/>
      <c r="Q5251" s="31">
        <f t="shared" si="164"/>
        <v>9999</v>
      </c>
      <c r="R5251" s="31" t="str">
        <f t="shared" si="165"/>
        <v/>
      </c>
      <c r="S5251" s="29">
        <f>IF($Q5251&lt;Parâmetros!$E$19,$G5251-1,$G5251)</f>
        <v>0</v>
      </c>
    </row>
    <row r="5252" spans="1:19" x14ac:dyDescent="0.25">
      <c r="A5252" s="116"/>
      <c r="B5252" s="65"/>
      <c r="C5252" s="65"/>
      <c r="D5252" s="66"/>
      <c r="E5252" s="67"/>
      <c r="F5252" s="65"/>
      <c r="G5252" s="66"/>
      <c r="J5252" s="65"/>
      <c r="K5252" s="65"/>
      <c r="L5252" s="66"/>
      <c r="M5252" s="65"/>
      <c r="N5252" s="65"/>
      <c r="O5252" s="65"/>
      <c r="P5252" s="66"/>
      <c r="Q5252" s="31">
        <f t="shared" si="164"/>
        <v>9999</v>
      </c>
      <c r="R5252" s="31" t="str">
        <f t="shared" si="165"/>
        <v/>
      </c>
      <c r="S5252" s="29">
        <f>IF($Q5252&lt;Parâmetros!$E$19,$G5252-1,$G5252)</f>
        <v>0</v>
      </c>
    </row>
    <row r="5253" spans="1:19" x14ac:dyDescent="0.25">
      <c r="A5253" s="116"/>
      <c r="B5253" s="65"/>
      <c r="C5253" s="65"/>
      <c r="D5253" s="66"/>
      <c r="E5253" s="67"/>
      <c r="F5253" s="65"/>
      <c r="G5253" s="66"/>
      <c r="J5253" s="65"/>
      <c r="K5253" s="65"/>
      <c r="L5253" s="66"/>
      <c r="M5253" s="65"/>
      <c r="N5253" s="65"/>
      <c r="O5253" s="65"/>
      <c r="P5253" s="66"/>
      <c r="Q5253" s="31">
        <f t="shared" si="164"/>
        <v>9999</v>
      </c>
      <c r="R5253" s="31" t="str">
        <f t="shared" si="165"/>
        <v/>
      </c>
      <c r="S5253" s="29">
        <f>IF($Q5253&lt;Parâmetros!$E$19,$G5253-1,$G5253)</f>
        <v>0</v>
      </c>
    </row>
    <row r="5254" spans="1:19" x14ac:dyDescent="0.25">
      <c r="A5254" s="116"/>
      <c r="B5254" s="65"/>
      <c r="C5254" s="65"/>
      <c r="D5254" s="66"/>
      <c r="E5254" s="67"/>
      <c r="F5254" s="65"/>
      <c r="G5254" s="66"/>
      <c r="J5254" s="65"/>
      <c r="K5254" s="65"/>
      <c r="L5254" s="66"/>
      <c r="M5254" s="65"/>
      <c r="N5254" s="65"/>
      <c r="O5254" s="65"/>
      <c r="P5254" s="66"/>
      <c r="Q5254" s="31">
        <f t="shared" si="164"/>
        <v>9999</v>
      </c>
      <c r="R5254" s="31" t="str">
        <f t="shared" si="165"/>
        <v/>
      </c>
      <c r="S5254" s="29">
        <f>IF($Q5254&lt;Parâmetros!$E$19,$G5254-1,$G5254)</f>
        <v>0</v>
      </c>
    </row>
    <row r="5255" spans="1:19" x14ac:dyDescent="0.25">
      <c r="A5255" s="116"/>
      <c r="B5255" s="65"/>
      <c r="C5255" s="65"/>
      <c r="D5255" s="66"/>
      <c r="E5255" s="67"/>
      <c r="F5255" s="65"/>
      <c r="G5255" s="66"/>
      <c r="J5255" s="65"/>
      <c r="K5255" s="65"/>
      <c r="L5255" s="66"/>
      <c r="M5255" s="65"/>
      <c r="N5255" s="65"/>
      <c r="O5255" s="65"/>
      <c r="P5255" s="66"/>
      <c r="Q5255" s="31">
        <f t="shared" si="164"/>
        <v>9999</v>
      </c>
      <c r="R5255" s="31" t="str">
        <f t="shared" si="165"/>
        <v/>
      </c>
      <c r="S5255" s="29">
        <f>IF($Q5255&lt;Parâmetros!$E$19,$G5255-1,$G5255)</f>
        <v>0</v>
      </c>
    </row>
    <row r="5256" spans="1:19" x14ac:dyDescent="0.25">
      <c r="A5256" s="116"/>
      <c r="B5256" s="65"/>
      <c r="C5256" s="65"/>
      <c r="D5256" s="66"/>
      <c r="E5256" s="67"/>
      <c r="F5256" s="65"/>
      <c r="G5256" s="66"/>
      <c r="J5256" s="65"/>
      <c r="K5256" s="65"/>
      <c r="L5256" s="66"/>
      <c r="M5256" s="65"/>
      <c r="N5256" s="65"/>
      <c r="O5256" s="65"/>
      <c r="P5256" s="66"/>
      <c r="Q5256" s="31">
        <f t="shared" si="164"/>
        <v>9999</v>
      </c>
      <c r="R5256" s="31" t="str">
        <f t="shared" si="165"/>
        <v/>
      </c>
      <c r="S5256" s="29">
        <f>IF($Q5256&lt;Parâmetros!$E$19,$G5256-1,$G5256)</f>
        <v>0</v>
      </c>
    </row>
    <row r="5257" spans="1:19" x14ac:dyDescent="0.25">
      <c r="A5257" s="116"/>
      <c r="B5257" s="65"/>
      <c r="C5257" s="65"/>
      <c r="D5257" s="66"/>
      <c r="E5257" s="67"/>
      <c r="F5257" s="65"/>
      <c r="G5257" s="66"/>
      <c r="J5257" s="65"/>
      <c r="K5257" s="65"/>
      <c r="L5257" s="66"/>
      <c r="M5257" s="65"/>
      <c r="N5257" s="65"/>
      <c r="O5257" s="65"/>
      <c r="P5257" s="66"/>
      <c r="Q5257" s="31">
        <f t="shared" si="164"/>
        <v>9999</v>
      </c>
      <c r="R5257" s="31" t="str">
        <f t="shared" si="165"/>
        <v/>
      </c>
      <c r="S5257" s="29">
        <f>IF($Q5257&lt;Parâmetros!$E$19,$G5257-1,$G5257)</f>
        <v>0</v>
      </c>
    </row>
    <row r="5258" spans="1:19" x14ac:dyDescent="0.25">
      <c r="A5258" s="116"/>
      <c r="B5258" s="65"/>
      <c r="C5258" s="65"/>
      <c r="D5258" s="66"/>
      <c r="E5258" s="67"/>
      <c r="F5258" s="65"/>
      <c r="G5258" s="66"/>
      <c r="J5258" s="65"/>
      <c r="K5258" s="65"/>
      <c r="L5258" s="66"/>
      <c r="M5258" s="65"/>
      <c r="N5258" s="65"/>
      <c r="O5258" s="65"/>
      <c r="P5258" s="66"/>
      <c r="Q5258" s="31">
        <f t="shared" si="164"/>
        <v>9999</v>
      </c>
      <c r="R5258" s="31" t="str">
        <f t="shared" si="165"/>
        <v/>
      </c>
      <c r="S5258" s="29">
        <f>IF($Q5258&lt;Parâmetros!$E$19,$G5258-1,$G5258)</f>
        <v>0</v>
      </c>
    </row>
    <row r="5259" spans="1:19" x14ac:dyDescent="0.25">
      <c r="A5259" s="116"/>
      <c r="B5259" s="65"/>
      <c r="C5259" s="65"/>
      <c r="D5259" s="66"/>
      <c r="E5259" s="67"/>
      <c r="F5259" s="65"/>
      <c r="G5259" s="66"/>
      <c r="J5259" s="65"/>
      <c r="K5259" s="65"/>
      <c r="L5259" s="66"/>
      <c r="M5259" s="65"/>
      <c r="N5259" s="65"/>
      <c r="O5259" s="65"/>
      <c r="P5259" s="66"/>
      <c r="Q5259" s="31">
        <f t="shared" si="164"/>
        <v>9999</v>
      </c>
      <c r="R5259" s="31" t="str">
        <f t="shared" si="165"/>
        <v/>
      </c>
      <c r="S5259" s="29">
        <f>IF($Q5259&lt;Parâmetros!$E$19,$G5259-1,$G5259)</f>
        <v>0</v>
      </c>
    </row>
    <row r="5260" spans="1:19" x14ac:dyDescent="0.25">
      <c r="A5260" s="116"/>
      <c r="B5260" s="65"/>
      <c r="C5260" s="65"/>
      <c r="D5260" s="66"/>
      <c r="E5260" s="67"/>
      <c r="F5260" s="65"/>
      <c r="G5260" s="66"/>
      <c r="J5260" s="65"/>
      <c r="K5260" s="65"/>
      <c r="L5260" s="66"/>
      <c r="M5260" s="65"/>
      <c r="N5260" s="65"/>
      <c r="O5260" s="65"/>
      <c r="P5260" s="66"/>
      <c r="Q5260" s="31">
        <f t="shared" si="164"/>
        <v>9999</v>
      </c>
      <c r="R5260" s="31" t="str">
        <f t="shared" si="165"/>
        <v/>
      </c>
      <c r="S5260" s="29">
        <f>IF($Q5260&lt;Parâmetros!$E$19,$G5260-1,$G5260)</f>
        <v>0</v>
      </c>
    </row>
    <row r="5261" spans="1:19" x14ac:dyDescent="0.25">
      <c r="A5261" s="116"/>
      <c r="B5261" s="65"/>
      <c r="C5261" s="65"/>
      <c r="D5261" s="66"/>
      <c r="E5261" s="67"/>
      <c r="F5261" s="65"/>
      <c r="G5261" s="66"/>
      <c r="J5261" s="65"/>
      <c r="K5261" s="65"/>
      <c r="L5261" s="66"/>
      <c r="M5261" s="65"/>
      <c r="N5261" s="65"/>
      <c r="O5261" s="65"/>
      <c r="P5261" s="66"/>
      <c r="Q5261" s="31">
        <f t="shared" si="164"/>
        <v>9999</v>
      </c>
      <c r="R5261" s="31" t="str">
        <f t="shared" si="165"/>
        <v/>
      </c>
      <c r="S5261" s="29">
        <f>IF($Q5261&lt;Parâmetros!$E$19,$G5261-1,$G5261)</f>
        <v>0</v>
      </c>
    </row>
    <row r="5262" spans="1:19" x14ac:dyDescent="0.25">
      <c r="A5262" s="116"/>
      <c r="B5262" s="65"/>
      <c r="C5262" s="65"/>
      <c r="D5262" s="66"/>
      <c r="E5262" s="67"/>
      <c r="F5262" s="65"/>
      <c r="G5262" s="66"/>
      <c r="J5262" s="65"/>
      <c r="K5262" s="65"/>
      <c r="L5262" s="66"/>
      <c r="M5262" s="65"/>
      <c r="N5262" s="65"/>
      <c r="O5262" s="65"/>
      <c r="P5262" s="66"/>
      <c r="Q5262" s="31">
        <f t="shared" si="164"/>
        <v>9999</v>
      </c>
      <c r="R5262" s="31" t="str">
        <f t="shared" si="165"/>
        <v/>
      </c>
      <c r="S5262" s="29">
        <f>IF($Q5262&lt;Parâmetros!$E$19,$G5262-1,$G5262)</f>
        <v>0</v>
      </c>
    </row>
    <row r="5263" spans="1:19" x14ac:dyDescent="0.25">
      <c r="A5263" s="116"/>
      <c r="B5263" s="65"/>
      <c r="C5263" s="65"/>
      <c r="D5263" s="66"/>
      <c r="E5263" s="67"/>
      <c r="F5263" s="65"/>
      <c r="G5263" s="66"/>
      <c r="J5263" s="65"/>
      <c r="K5263" s="65"/>
      <c r="L5263" s="66"/>
      <c r="M5263" s="65"/>
      <c r="N5263" s="65"/>
      <c r="O5263" s="65"/>
      <c r="P5263" s="66"/>
      <c r="Q5263" s="31">
        <f t="shared" si="164"/>
        <v>9999</v>
      </c>
      <c r="R5263" s="31" t="str">
        <f t="shared" si="165"/>
        <v/>
      </c>
      <c r="S5263" s="29">
        <f>IF($Q5263&lt;Parâmetros!$E$19,$G5263-1,$G5263)</f>
        <v>0</v>
      </c>
    </row>
    <row r="5264" spans="1:19" x14ac:dyDescent="0.25">
      <c r="A5264" s="116"/>
      <c r="B5264" s="65"/>
      <c r="C5264" s="65"/>
      <c r="D5264" s="66"/>
      <c r="E5264" s="67"/>
      <c r="F5264" s="65"/>
      <c r="G5264" s="66"/>
      <c r="J5264" s="65"/>
      <c r="K5264" s="65"/>
      <c r="L5264" s="66"/>
      <c r="M5264" s="65"/>
      <c r="N5264" s="65"/>
      <c r="O5264" s="65"/>
      <c r="P5264" s="66"/>
      <c r="Q5264" s="31">
        <f t="shared" si="164"/>
        <v>9999</v>
      </c>
      <c r="R5264" s="31" t="str">
        <f t="shared" si="165"/>
        <v/>
      </c>
      <c r="S5264" s="29">
        <f>IF($Q5264&lt;Parâmetros!$E$19,$G5264-1,$G5264)</f>
        <v>0</v>
      </c>
    </row>
    <row r="5265" spans="1:19" x14ac:dyDescent="0.25">
      <c r="A5265" s="116"/>
      <c r="B5265" s="65"/>
      <c r="C5265" s="65"/>
      <c r="D5265" s="66"/>
      <c r="E5265" s="67"/>
      <c r="F5265" s="65"/>
      <c r="G5265" s="66"/>
      <c r="J5265" s="65"/>
      <c r="K5265" s="65"/>
      <c r="L5265" s="66"/>
      <c r="M5265" s="65"/>
      <c r="N5265" s="65"/>
      <c r="O5265" s="65"/>
      <c r="P5265" s="66"/>
      <c r="Q5265" s="31">
        <f t="shared" si="164"/>
        <v>9999</v>
      </c>
      <c r="R5265" s="31" t="str">
        <f t="shared" si="165"/>
        <v/>
      </c>
      <c r="S5265" s="29">
        <f>IF($Q5265&lt;Parâmetros!$E$19,$G5265-1,$G5265)</f>
        <v>0</v>
      </c>
    </row>
    <row r="5266" spans="1:19" x14ac:dyDescent="0.25">
      <c r="A5266" s="116"/>
      <c r="B5266" s="65"/>
      <c r="C5266" s="65"/>
      <c r="D5266" s="66"/>
      <c r="E5266" s="67"/>
      <c r="F5266" s="65"/>
      <c r="G5266" s="66"/>
      <c r="J5266" s="65"/>
      <c r="K5266" s="65"/>
      <c r="L5266" s="66"/>
      <c r="M5266" s="65"/>
      <c r="N5266" s="65"/>
      <c r="O5266" s="65"/>
      <c r="P5266" s="66"/>
      <c r="Q5266" s="31">
        <f t="shared" si="164"/>
        <v>9999</v>
      </c>
      <c r="R5266" s="31" t="str">
        <f t="shared" si="165"/>
        <v/>
      </c>
      <c r="S5266" s="29">
        <f>IF($Q5266&lt;Parâmetros!$E$19,$G5266-1,$G5266)</f>
        <v>0</v>
      </c>
    </row>
    <row r="5267" spans="1:19" x14ac:dyDescent="0.25">
      <c r="A5267" s="116"/>
      <c r="B5267" s="65"/>
      <c r="C5267" s="65"/>
      <c r="D5267" s="66"/>
      <c r="E5267" s="67"/>
      <c r="F5267" s="65"/>
      <c r="G5267" s="66"/>
      <c r="J5267" s="65"/>
      <c r="K5267" s="65"/>
      <c r="L5267" s="66"/>
      <c r="M5267" s="65"/>
      <c r="N5267" s="65"/>
      <c r="O5267" s="65"/>
      <c r="P5267" s="66"/>
      <c r="Q5267" s="31">
        <f t="shared" si="164"/>
        <v>9999</v>
      </c>
      <c r="R5267" s="31" t="str">
        <f t="shared" si="165"/>
        <v/>
      </c>
      <c r="S5267" s="29">
        <f>IF($Q5267&lt;Parâmetros!$E$19,$G5267-1,$G5267)</f>
        <v>0</v>
      </c>
    </row>
    <row r="5268" spans="1:19" x14ac:dyDescent="0.25">
      <c r="A5268" s="116"/>
      <c r="B5268" s="65"/>
      <c r="C5268" s="65"/>
      <c r="D5268" s="66"/>
      <c r="E5268" s="67"/>
      <c r="F5268" s="65"/>
      <c r="G5268" s="66"/>
      <c r="J5268" s="65"/>
      <c r="K5268" s="65"/>
      <c r="L5268" s="66"/>
      <c r="M5268" s="65"/>
      <c r="N5268" s="65"/>
      <c r="O5268" s="65"/>
      <c r="P5268" s="66"/>
      <c r="Q5268" s="31">
        <f t="shared" si="164"/>
        <v>9999</v>
      </c>
      <c r="R5268" s="31" t="str">
        <f t="shared" si="165"/>
        <v/>
      </c>
      <c r="S5268" s="29">
        <f>IF($Q5268&lt;Parâmetros!$E$19,$G5268-1,$G5268)</f>
        <v>0</v>
      </c>
    </row>
    <row r="5269" spans="1:19" x14ac:dyDescent="0.25">
      <c r="A5269" s="116"/>
      <c r="B5269" s="65"/>
      <c r="C5269" s="65"/>
      <c r="D5269" s="66"/>
      <c r="E5269" s="67"/>
      <c r="F5269" s="65"/>
      <c r="G5269" s="66"/>
      <c r="J5269" s="65"/>
      <c r="K5269" s="65"/>
      <c r="L5269" s="66"/>
      <c r="M5269" s="65"/>
      <c r="N5269" s="65"/>
      <c r="O5269" s="65"/>
      <c r="P5269" s="66"/>
      <c r="Q5269" s="31">
        <f t="shared" si="164"/>
        <v>9999</v>
      </c>
      <c r="R5269" s="31" t="str">
        <f t="shared" si="165"/>
        <v/>
      </c>
      <c r="S5269" s="29">
        <f>IF($Q5269&lt;Parâmetros!$E$19,$G5269-1,$G5269)</f>
        <v>0</v>
      </c>
    </row>
    <row r="5270" spans="1:19" x14ac:dyDescent="0.25">
      <c r="A5270" s="116"/>
      <c r="B5270" s="65"/>
      <c r="C5270" s="65"/>
      <c r="D5270" s="66"/>
      <c r="E5270" s="67"/>
      <c r="F5270" s="65"/>
      <c r="G5270" s="66"/>
      <c r="J5270" s="65"/>
      <c r="K5270" s="65"/>
      <c r="L5270" s="66"/>
      <c r="M5270" s="65"/>
      <c r="N5270" s="65"/>
      <c r="O5270" s="65"/>
      <c r="P5270" s="66"/>
      <c r="Q5270" s="31">
        <f t="shared" si="164"/>
        <v>9999</v>
      </c>
      <c r="R5270" s="31" t="str">
        <f t="shared" si="165"/>
        <v/>
      </c>
      <c r="S5270" s="29">
        <f>IF($Q5270&lt;Parâmetros!$E$19,$G5270-1,$G5270)</f>
        <v>0</v>
      </c>
    </row>
    <row r="5271" spans="1:19" x14ac:dyDescent="0.25">
      <c r="A5271" s="116"/>
      <c r="B5271" s="65"/>
      <c r="C5271" s="65"/>
      <c r="D5271" s="66"/>
      <c r="E5271" s="67"/>
      <c r="F5271" s="65"/>
      <c r="G5271" s="66"/>
      <c r="J5271" s="65"/>
      <c r="K5271" s="65"/>
      <c r="L5271" s="66"/>
      <c r="M5271" s="65"/>
      <c r="O5271" s="65"/>
      <c r="P5271" s="66"/>
      <c r="Q5271" s="31">
        <f t="shared" si="164"/>
        <v>9999</v>
      </c>
      <c r="R5271" s="31" t="str">
        <f t="shared" si="165"/>
        <v/>
      </c>
      <c r="S5271" s="29">
        <f>IF($Q5271&lt;Parâmetros!$E$19,$G5271-1,$G5271)</f>
        <v>0</v>
      </c>
    </row>
    <row r="5272" spans="1:19" x14ac:dyDescent="0.25">
      <c r="A5272" s="116"/>
      <c r="B5272" s="65"/>
      <c r="C5272" s="65"/>
      <c r="D5272" s="66"/>
      <c r="E5272" s="67"/>
      <c r="F5272" s="65"/>
      <c r="G5272" s="66"/>
      <c r="J5272" s="65"/>
      <c r="K5272" s="65"/>
      <c r="L5272" s="66"/>
      <c r="M5272" s="65"/>
      <c r="N5272" s="65"/>
      <c r="O5272" s="65"/>
      <c r="P5272" s="66"/>
      <c r="Q5272" s="31">
        <f t="shared" si="164"/>
        <v>9999</v>
      </c>
      <c r="R5272" s="31" t="str">
        <f t="shared" si="165"/>
        <v/>
      </c>
      <c r="S5272" s="29">
        <f>IF($Q5272&lt;Parâmetros!$E$19,$G5272-1,$G5272)</f>
        <v>0</v>
      </c>
    </row>
    <row r="5273" spans="1:19" x14ac:dyDescent="0.25">
      <c r="A5273" s="116"/>
      <c r="B5273" s="65"/>
      <c r="C5273" s="65"/>
      <c r="D5273" s="66"/>
      <c r="E5273" s="67"/>
      <c r="F5273" s="65"/>
      <c r="G5273" s="66"/>
      <c r="J5273" s="65"/>
      <c r="K5273" s="65"/>
      <c r="L5273" s="66"/>
      <c r="M5273" s="65"/>
      <c r="N5273" s="65"/>
      <c r="O5273" s="65"/>
      <c r="P5273" s="66"/>
      <c r="Q5273" s="31">
        <f t="shared" si="164"/>
        <v>9999</v>
      </c>
      <c r="R5273" s="31" t="str">
        <f t="shared" si="165"/>
        <v/>
      </c>
      <c r="S5273" s="29">
        <f>IF($Q5273&lt;Parâmetros!$E$19,$G5273-1,$G5273)</f>
        <v>0</v>
      </c>
    </row>
    <row r="5274" spans="1:19" x14ac:dyDescent="0.25">
      <c r="A5274" s="116"/>
      <c r="B5274" s="65"/>
      <c r="C5274" s="65"/>
      <c r="D5274" s="66"/>
      <c r="E5274" s="67"/>
      <c r="F5274" s="65"/>
      <c r="G5274" s="66"/>
      <c r="J5274" s="65"/>
      <c r="K5274" s="65"/>
      <c r="L5274" s="66"/>
      <c r="M5274" s="65"/>
      <c r="N5274" s="65"/>
      <c r="O5274" s="65"/>
      <c r="P5274" s="66"/>
      <c r="Q5274" s="31">
        <f t="shared" si="164"/>
        <v>9999</v>
      </c>
      <c r="R5274" s="31" t="str">
        <f t="shared" si="165"/>
        <v/>
      </c>
      <c r="S5274" s="29">
        <f>IF($Q5274&lt;Parâmetros!$E$19,$G5274-1,$G5274)</f>
        <v>0</v>
      </c>
    </row>
    <row r="5275" spans="1:19" x14ac:dyDescent="0.25">
      <c r="A5275" s="116"/>
      <c r="B5275" s="65"/>
      <c r="C5275" s="65"/>
      <c r="D5275" s="66"/>
      <c r="E5275" s="67"/>
      <c r="F5275" s="65"/>
      <c r="G5275" s="66"/>
      <c r="J5275" s="65"/>
      <c r="K5275" s="65"/>
      <c r="L5275" s="66"/>
      <c r="M5275" s="65"/>
      <c r="N5275" s="65"/>
      <c r="O5275" s="65"/>
      <c r="P5275" s="66"/>
      <c r="Q5275" s="31">
        <f t="shared" si="164"/>
        <v>9999</v>
      </c>
      <c r="R5275" s="31" t="str">
        <f t="shared" si="165"/>
        <v/>
      </c>
      <c r="S5275" s="29">
        <f>IF($Q5275&lt;Parâmetros!$E$19,$G5275-1,$G5275)</f>
        <v>0</v>
      </c>
    </row>
    <row r="5276" spans="1:19" x14ac:dyDescent="0.25">
      <c r="A5276" s="116"/>
      <c r="B5276" s="65"/>
      <c r="C5276" s="65"/>
      <c r="D5276" s="66"/>
      <c r="E5276" s="67"/>
      <c r="F5276" s="65"/>
      <c r="G5276" s="66"/>
      <c r="J5276" s="65"/>
      <c r="K5276" s="65"/>
      <c r="L5276" s="66"/>
      <c r="M5276" s="65"/>
      <c r="N5276" s="65"/>
      <c r="O5276" s="65"/>
      <c r="P5276" s="66"/>
      <c r="Q5276" s="31">
        <f t="shared" si="164"/>
        <v>9999</v>
      </c>
      <c r="R5276" s="31" t="str">
        <f t="shared" si="165"/>
        <v/>
      </c>
      <c r="S5276" s="29">
        <f>IF($Q5276&lt;Parâmetros!$E$19,$G5276-1,$G5276)</f>
        <v>0</v>
      </c>
    </row>
    <row r="5277" spans="1:19" x14ac:dyDescent="0.25">
      <c r="A5277" s="116"/>
      <c r="B5277" s="65"/>
      <c r="C5277" s="65"/>
      <c r="D5277" s="66"/>
      <c r="E5277" s="67"/>
      <c r="F5277" s="65"/>
      <c r="G5277" s="66"/>
      <c r="J5277" s="65"/>
      <c r="K5277" s="65"/>
      <c r="L5277" s="66"/>
      <c r="M5277" s="65"/>
      <c r="N5277" s="65"/>
      <c r="O5277" s="65"/>
      <c r="P5277" s="66"/>
      <c r="Q5277" s="31">
        <f t="shared" si="164"/>
        <v>9999</v>
      </c>
      <c r="R5277" s="31" t="str">
        <f t="shared" si="165"/>
        <v/>
      </c>
      <c r="S5277" s="29">
        <f>IF($Q5277&lt;Parâmetros!$E$19,$G5277-1,$G5277)</f>
        <v>0</v>
      </c>
    </row>
    <row r="5278" spans="1:19" x14ac:dyDescent="0.25">
      <c r="A5278" s="116"/>
      <c r="B5278" s="65"/>
      <c r="C5278" s="65"/>
      <c r="D5278" s="66"/>
      <c r="E5278" s="67"/>
      <c r="F5278" s="65"/>
      <c r="G5278" s="66"/>
      <c r="J5278" s="65"/>
      <c r="K5278" s="65"/>
      <c r="L5278" s="66"/>
      <c r="M5278" s="65"/>
      <c r="N5278" s="65"/>
      <c r="O5278" s="65"/>
      <c r="P5278" s="66"/>
      <c r="Q5278" s="31">
        <f t="shared" si="164"/>
        <v>9999</v>
      </c>
      <c r="R5278" s="31" t="str">
        <f t="shared" si="165"/>
        <v/>
      </c>
      <c r="S5278" s="29">
        <f>IF($Q5278&lt;Parâmetros!$E$19,$G5278-1,$G5278)</f>
        <v>0</v>
      </c>
    </row>
    <row r="5279" spans="1:19" x14ac:dyDescent="0.25">
      <c r="A5279" s="116"/>
      <c r="B5279" s="65"/>
      <c r="C5279" s="65"/>
      <c r="D5279" s="66"/>
      <c r="E5279" s="67"/>
      <c r="F5279" s="65"/>
      <c r="G5279" s="66"/>
      <c r="J5279" s="65"/>
      <c r="K5279" s="65"/>
      <c r="L5279" s="66"/>
      <c r="M5279" s="65"/>
      <c r="N5279" s="65"/>
      <c r="O5279" s="65"/>
      <c r="P5279" s="66"/>
      <c r="Q5279" s="31">
        <f t="shared" si="164"/>
        <v>9999</v>
      </c>
      <c r="R5279" s="31" t="str">
        <f t="shared" si="165"/>
        <v/>
      </c>
      <c r="S5279" s="29">
        <f>IF($Q5279&lt;Parâmetros!$E$19,$G5279-1,$G5279)</f>
        <v>0</v>
      </c>
    </row>
    <row r="5280" spans="1:19" x14ac:dyDescent="0.25">
      <c r="A5280" s="116"/>
      <c r="B5280" s="65"/>
      <c r="C5280" s="65"/>
      <c r="D5280" s="66"/>
      <c r="E5280" s="67"/>
      <c r="F5280" s="65"/>
      <c r="G5280" s="66"/>
      <c r="J5280" s="65"/>
      <c r="K5280" s="65"/>
      <c r="L5280" s="66"/>
      <c r="M5280" s="65"/>
      <c r="N5280" s="65"/>
      <c r="O5280" s="65"/>
      <c r="P5280" s="66"/>
      <c r="Q5280" s="31">
        <f t="shared" si="164"/>
        <v>9999</v>
      </c>
      <c r="R5280" s="31" t="str">
        <f t="shared" si="165"/>
        <v/>
      </c>
      <c r="S5280" s="29">
        <f>IF($Q5280&lt;Parâmetros!$E$19,$G5280-1,$G5280)</f>
        <v>0</v>
      </c>
    </row>
    <row r="5281" spans="1:19" x14ac:dyDescent="0.25">
      <c r="A5281" s="116"/>
      <c r="B5281" s="65"/>
      <c r="C5281" s="65"/>
      <c r="D5281" s="66"/>
      <c r="E5281" s="67"/>
      <c r="F5281" s="65"/>
      <c r="G5281" s="66"/>
      <c r="J5281" s="65"/>
      <c r="K5281" s="65"/>
      <c r="L5281" s="66"/>
      <c r="M5281" s="65"/>
      <c r="O5281" s="65"/>
      <c r="P5281" s="66"/>
      <c r="Q5281" s="31">
        <f t="shared" si="164"/>
        <v>9999</v>
      </c>
      <c r="R5281" s="31" t="str">
        <f t="shared" si="165"/>
        <v/>
      </c>
      <c r="S5281" s="29">
        <f>IF($Q5281&lt;Parâmetros!$E$19,$G5281-1,$G5281)</f>
        <v>0</v>
      </c>
    </row>
    <row r="5282" spans="1:19" x14ac:dyDescent="0.25">
      <c r="A5282" s="116"/>
      <c r="B5282" s="65"/>
      <c r="C5282" s="65"/>
      <c r="D5282" s="66"/>
      <c r="E5282" s="67"/>
      <c r="F5282" s="65"/>
      <c r="G5282" s="66"/>
      <c r="J5282" s="65"/>
      <c r="K5282" s="65"/>
      <c r="L5282" s="66"/>
      <c r="M5282" s="65"/>
      <c r="N5282" s="65"/>
      <c r="O5282" s="65"/>
      <c r="P5282" s="66"/>
      <c r="Q5282" s="31">
        <f t="shared" si="164"/>
        <v>9999</v>
      </c>
      <c r="R5282" s="31" t="str">
        <f t="shared" si="165"/>
        <v/>
      </c>
      <c r="S5282" s="29">
        <f>IF($Q5282&lt;Parâmetros!$E$19,$G5282-1,$G5282)</f>
        <v>0</v>
      </c>
    </row>
    <row r="5283" spans="1:19" x14ac:dyDescent="0.25">
      <c r="A5283" s="116"/>
      <c r="B5283" s="65"/>
      <c r="C5283" s="65"/>
      <c r="D5283" s="66"/>
      <c r="E5283" s="67"/>
      <c r="F5283" s="65"/>
      <c r="G5283" s="66"/>
      <c r="J5283" s="65"/>
      <c r="K5283" s="65"/>
      <c r="L5283" s="66"/>
      <c r="M5283" s="65"/>
      <c r="N5283" s="65"/>
      <c r="O5283" s="65"/>
      <c r="P5283" s="66"/>
      <c r="Q5283" s="31">
        <f t="shared" si="164"/>
        <v>9999</v>
      </c>
      <c r="R5283" s="31" t="str">
        <f t="shared" si="165"/>
        <v/>
      </c>
      <c r="S5283" s="29">
        <f>IF($Q5283&lt;Parâmetros!$E$19,$G5283-1,$G5283)</f>
        <v>0</v>
      </c>
    </row>
    <row r="5284" spans="1:19" x14ac:dyDescent="0.25">
      <c r="A5284" s="116"/>
      <c r="B5284" s="65"/>
      <c r="C5284" s="65"/>
      <c r="D5284" s="66"/>
      <c r="E5284" s="67"/>
      <c r="F5284" s="65"/>
      <c r="G5284" s="66"/>
      <c r="J5284" s="65"/>
      <c r="K5284" s="65"/>
      <c r="L5284" s="66"/>
      <c r="M5284" s="65"/>
      <c r="O5284" s="65"/>
      <c r="P5284" s="66"/>
      <c r="Q5284" s="31">
        <f t="shared" si="164"/>
        <v>9999</v>
      </c>
      <c r="R5284" s="31" t="str">
        <f t="shared" si="165"/>
        <v/>
      </c>
      <c r="S5284" s="29">
        <f>IF($Q5284&lt;Parâmetros!$E$19,$G5284-1,$G5284)</f>
        <v>0</v>
      </c>
    </row>
    <row r="5285" spans="1:19" x14ac:dyDescent="0.25">
      <c r="A5285" s="116"/>
      <c r="B5285" s="65"/>
      <c r="C5285" s="65"/>
      <c r="D5285" s="66"/>
      <c r="E5285" s="67"/>
      <c r="F5285" s="65"/>
      <c r="G5285" s="66"/>
      <c r="J5285" s="65"/>
      <c r="K5285" s="65"/>
      <c r="L5285" s="66"/>
      <c r="M5285" s="65"/>
      <c r="O5285" s="65"/>
      <c r="P5285" s="66"/>
      <c r="Q5285" s="31">
        <f t="shared" si="164"/>
        <v>9999</v>
      </c>
      <c r="R5285" s="31" t="str">
        <f t="shared" si="165"/>
        <v/>
      </c>
      <c r="S5285" s="29">
        <f>IF($Q5285&lt;Parâmetros!$E$19,$G5285-1,$G5285)</f>
        <v>0</v>
      </c>
    </row>
    <row r="5286" spans="1:19" x14ac:dyDescent="0.25">
      <c r="A5286" s="116"/>
      <c r="B5286" s="65"/>
      <c r="C5286" s="65"/>
      <c r="D5286" s="66"/>
      <c r="E5286" s="67"/>
      <c r="F5286" s="65"/>
      <c r="G5286" s="66"/>
      <c r="J5286" s="65"/>
      <c r="K5286" s="65"/>
      <c r="L5286" s="66"/>
      <c r="M5286" s="65"/>
      <c r="O5286" s="65"/>
      <c r="P5286" s="66"/>
      <c r="Q5286" s="31">
        <f t="shared" si="164"/>
        <v>9999</v>
      </c>
      <c r="R5286" s="31" t="str">
        <f t="shared" si="165"/>
        <v/>
      </c>
      <c r="S5286" s="29">
        <f>IF($Q5286&lt;Parâmetros!$E$19,$G5286-1,$G5286)</f>
        <v>0</v>
      </c>
    </row>
    <row r="5287" spans="1:19" x14ac:dyDescent="0.25">
      <c r="A5287" s="116"/>
      <c r="B5287" s="65"/>
      <c r="C5287" s="65"/>
      <c r="D5287" s="66"/>
      <c r="E5287" s="67"/>
      <c r="F5287" s="65"/>
      <c r="G5287" s="66"/>
      <c r="J5287" s="65"/>
      <c r="K5287" s="65"/>
      <c r="L5287" s="66"/>
      <c r="M5287" s="65"/>
      <c r="O5287" s="65"/>
      <c r="P5287" s="66"/>
      <c r="Q5287" s="31">
        <f t="shared" si="164"/>
        <v>9999</v>
      </c>
      <c r="R5287" s="31" t="str">
        <f t="shared" si="165"/>
        <v/>
      </c>
      <c r="S5287" s="29">
        <f>IF($Q5287&lt;Parâmetros!$E$19,$G5287-1,$G5287)</f>
        <v>0</v>
      </c>
    </row>
    <row r="5288" spans="1:19" x14ac:dyDescent="0.25">
      <c r="A5288" s="116"/>
      <c r="B5288" s="65"/>
      <c r="C5288" s="65"/>
      <c r="D5288" s="66"/>
      <c r="E5288" s="67"/>
      <c r="F5288" s="65"/>
      <c r="G5288" s="66"/>
      <c r="J5288" s="65"/>
      <c r="K5288" s="65"/>
      <c r="L5288" s="66"/>
      <c r="M5288" s="65"/>
      <c r="O5288" s="65"/>
      <c r="P5288" s="66"/>
      <c r="Q5288" s="31">
        <f t="shared" si="164"/>
        <v>9999</v>
      </c>
      <c r="R5288" s="31" t="str">
        <f t="shared" si="165"/>
        <v/>
      </c>
      <c r="S5288" s="29">
        <f>IF($Q5288&lt;Parâmetros!$E$19,$G5288-1,$G5288)</f>
        <v>0</v>
      </c>
    </row>
    <row r="5289" spans="1:19" x14ac:dyDescent="0.25">
      <c r="A5289" s="116"/>
      <c r="B5289" s="65"/>
      <c r="C5289" s="65"/>
      <c r="D5289" s="66"/>
      <c r="E5289" s="67"/>
      <c r="F5289" s="65"/>
      <c r="G5289" s="66"/>
      <c r="J5289" s="65"/>
      <c r="K5289" s="65"/>
      <c r="L5289" s="66"/>
      <c r="M5289" s="65"/>
      <c r="O5289" s="65"/>
      <c r="P5289" s="66"/>
      <c r="Q5289" s="31">
        <f t="shared" si="164"/>
        <v>9999</v>
      </c>
      <c r="R5289" s="31" t="str">
        <f t="shared" si="165"/>
        <v/>
      </c>
      <c r="S5289" s="29">
        <f>IF($Q5289&lt;Parâmetros!$E$19,$G5289-1,$G5289)</f>
        <v>0</v>
      </c>
    </row>
    <row r="5290" spans="1:19" x14ac:dyDescent="0.25">
      <c r="A5290" s="116"/>
      <c r="B5290" s="65"/>
      <c r="C5290" s="65"/>
      <c r="D5290" s="66"/>
      <c r="E5290" s="67"/>
      <c r="F5290" s="65"/>
      <c r="G5290" s="66"/>
      <c r="J5290" s="65"/>
      <c r="K5290" s="65"/>
      <c r="L5290" s="66"/>
      <c r="M5290" s="65"/>
      <c r="O5290" s="65"/>
      <c r="P5290" s="66"/>
      <c r="Q5290" s="31">
        <f t="shared" si="164"/>
        <v>9999</v>
      </c>
      <c r="R5290" s="31" t="str">
        <f t="shared" si="165"/>
        <v/>
      </c>
      <c r="S5290" s="29">
        <f>IF($Q5290&lt;Parâmetros!$E$19,$G5290-1,$G5290)</f>
        <v>0</v>
      </c>
    </row>
    <row r="5291" spans="1:19" x14ac:dyDescent="0.25">
      <c r="A5291" s="116"/>
      <c r="B5291" s="65"/>
      <c r="C5291" s="65"/>
      <c r="D5291" s="66"/>
      <c r="E5291" s="67"/>
      <c r="F5291" s="65"/>
      <c r="G5291" s="66"/>
      <c r="J5291" s="65"/>
      <c r="K5291" s="65"/>
      <c r="L5291" s="66"/>
      <c r="M5291" s="65"/>
      <c r="O5291" s="65"/>
      <c r="P5291" s="66"/>
      <c r="Q5291" s="31">
        <f t="shared" si="164"/>
        <v>9999</v>
      </c>
      <c r="R5291" s="31" t="str">
        <f t="shared" si="165"/>
        <v/>
      </c>
      <c r="S5291" s="29">
        <f>IF($Q5291&lt;Parâmetros!$E$19,$G5291-1,$G5291)</f>
        <v>0</v>
      </c>
    </row>
    <row r="5292" spans="1:19" x14ac:dyDescent="0.25">
      <c r="A5292" s="116"/>
      <c r="B5292" s="65"/>
      <c r="C5292" s="65"/>
      <c r="D5292" s="66"/>
      <c r="E5292" s="67"/>
      <c r="F5292" s="65"/>
      <c r="G5292" s="66"/>
      <c r="J5292" s="65"/>
      <c r="K5292" s="65"/>
      <c r="L5292" s="66"/>
      <c r="M5292" s="65"/>
      <c r="O5292" s="65"/>
      <c r="P5292" s="66"/>
      <c r="Q5292" s="31">
        <f t="shared" si="164"/>
        <v>9999</v>
      </c>
      <c r="R5292" s="31" t="str">
        <f t="shared" si="165"/>
        <v/>
      </c>
      <c r="S5292" s="29">
        <f>IF($Q5292&lt;Parâmetros!$E$19,$G5292-1,$G5292)</f>
        <v>0</v>
      </c>
    </row>
    <row r="5293" spans="1:19" x14ac:dyDescent="0.25">
      <c r="A5293" s="116"/>
      <c r="B5293" s="65"/>
      <c r="C5293" s="65"/>
      <c r="D5293" s="66"/>
      <c r="E5293" s="67"/>
      <c r="F5293" s="65"/>
      <c r="G5293" s="66"/>
      <c r="J5293" s="65"/>
      <c r="K5293" s="65"/>
      <c r="L5293" s="66"/>
      <c r="M5293" s="65"/>
      <c r="O5293" s="65"/>
      <c r="P5293" s="66"/>
      <c r="Q5293" s="31">
        <f t="shared" si="164"/>
        <v>9999</v>
      </c>
      <c r="R5293" s="31" t="str">
        <f t="shared" si="165"/>
        <v/>
      </c>
      <c r="S5293" s="29">
        <f>IF($Q5293&lt;Parâmetros!$E$19,$G5293-1,$G5293)</f>
        <v>0</v>
      </c>
    </row>
    <row r="5294" spans="1:19" x14ac:dyDescent="0.25">
      <c r="A5294" s="116"/>
      <c r="B5294" s="65"/>
      <c r="C5294" s="65"/>
      <c r="D5294" s="66"/>
      <c r="E5294" s="67"/>
      <c r="F5294" s="65"/>
      <c r="G5294" s="66"/>
      <c r="J5294" s="65"/>
      <c r="K5294" s="65"/>
      <c r="L5294" s="66"/>
      <c r="M5294" s="65"/>
      <c r="O5294" s="65"/>
      <c r="P5294" s="66"/>
      <c r="Q5294" s="31">
        <f t="shared" si="164"/>
        <v>9999</v>
      </c>
      <c r="R5294" s="31" t="str">
        <f t="shared" si="165"/>
        <v/>
      </c>
      <c r="S5294" s="29">
        <f>IF($Q5294&lt;Parâmetros!$E$19,$G5294-1,$G5294)</f>
        <v>0</v>
      </c>
    </row>
    <row r="5295" spans="1:19" x14ac:dyDescent="0.25">
      <c r="A5295" s="116"/>
      <c r="B5295" s="65"/>
      <c r="C5295" s="65"/>
      <c r="D5295" s="66"/>
      <c r="E5295" s="67"/>
      <c r="F5295" s="65"/>
      <c r="G5295" s="66"/>
      <c r="J5295" s="65"/>
      <c r="K5295" s="65"/>
      <c r="L5295" s="66"/>
      <c r="M5295" s="65"/>
      <c r="O5295" s="65"/>
      <c r="P5295" s="66"/>
      <c r="Q5295" s="31">
        <f t="shared" si="164"/>
        <v>9999</v>
      </c>
      <c r="R5295" s="31" t="str">
        <f t="shared" si="165"/>
        <v/>
      </c>
      <c r="S5295" s="29">
        <f>IF($Q5295&lt;Parâmetros!$E$19,$G5295-1,$G5295)</f>
        <v>0</v>
      </c>
    </row>
    <row r="5296" spans="1:19" x14ac:dyDescent="0.25">
      <c r="A5296" s="116"/>
      <c r="B5296" s="65"/>
      <c r="C5296" s="65"/>
      <c r="D5296" s="66"/>
      <c r="E5296" s="67"/>
      <c r="F5296" s="65"/>
      <c r="G5296" s="66"/>
      <c r="J5296" s="65"/>
      <c r="K5296" s="65"/>
      <c r="L5296" s="66"/>
      <c r="M5296" s="65"/>
      <c r="N5296" s="65"/>
      <c r="O5296" s="65"/>
      <c r="P5296" s="66"/>
      <c r="Q5296" s="31">
        <f t="shared" si="164"/>
        <v>9999</v>
      </c>
      <c r="R5296" s="31" t="str">
        <f t="shared" si="165"/>
        <v/>
      </c>
      <c r="S5296" s="29">
        <f>IF($Q5296&lt;Parâmetros!$E$19,$G5296-1,$G5296)</f>
        <v>0</v>
      </c>
    </row>
    <row r="5297" spans="1:19" x14ac:dyDescent="0.25">
      <c r="A5297" s="116"/>
      <c r="B5297" s="65"/>
      <c r="C5297" s="65"/>
      <c r="D5297" s="66"/>
      <c r="E5297" s="67"/>
      <c r="F5297" s="65"/>
      <c r="G5297" s="66"/>
      <c r="J5297" s="65"/>
      <c r="K5297" s="65"/>
      <c r="L5297" s="66"/>
      <c r="M5297" s="65"/>
      <c r="N5297" s="65"/>
      <c r="O5297" s="65"/>
      <c r="P5297" s="66"/>
      <c r="Q5297" s="31">
        <f t="shared" si="164"/>
        <v>9999</v>
      </c>
      <c r="R5297" s="31" t="str">
        <f t="shared" si="165"/>
        <v/>
      </c>
      <c r="S5297" s="29">
        <f>IF($Q5297&lt;Parâmetros!$E$19,$G5297-1,$G5297)</f>
        <v>0</v>
      </c>
    </row>
    <row r="5298" spans="1:19" x14ac:dyDescent="0.25">
      <c r="A5298" s="116"/>
      <c r="B5298" s="65"/>
      <c r="C5298" s="65"/>
      <c r="D5298" s="66"/>
      <c r="E5298" s="67"/>
      <c r="F5298" s="65"/>
      <c r="G5298" s="66"/>
      <c r="J5298" s="65"/>
      <c r="K5298" s="65"/>
      <c r="L5298" s="66"/>
      <c r="M5298" s="65"/>
      <c r="N5298" s="65"/>
      <c r="O5298" s="65"/>
      <c r="P5298" s="66"/>
      <c r="Q5298" s="31">
        <f t="shared" si="164"/>
        <v>9999</v>
      </c>
      <c r="R5298" s="31" t="str">
        <f t="shared" si="165"/>
        <v/>
      </c>
      <c r="S5298" s="29">
        <f>IF($Q5298&lt;Parâmetros!$E$19,$G5298-1,$G5298)</f>
        <v>0</v>
      </c>
    </row>
    <row r="5299" spans="1:19" x14ac:dyDescent="0.25">
      <c r="A5299" s="116"/>
      <c r="B5299" s="65"/>
      <c r="C5299" s="65"/>
      <c r="D5299" s="66"/>
      <c r="E5299" s="67"/>
      <c r="F5299" s="65"/>
      <c r="G5299" s="66"/>
      <c r="J5299" s="65"/>
      <c r="K5299" s="65"/>
      <c r="L5299" s="66"/>
      <c r="M5299" s="65"/>
      <c r="N5299" s="65"/>
      <c r="O5299" s="65"/>
      <c r="P5299" s="66"/>
      <c r="Q5299" s="31">
        <f t="shared" si="164"/>
        <v>9999</v>
      </c>
      <c r="R5299" s="31" t="str">
        <f t="shared" si="165"/>
        <v/>
      </c>
      <c r="S5299" s="29">
        <f>IF($Q5299&lt;Parâmetros!$E$19,$G5299-1,$G5299)</f>
        <v>0</v>
      </c>
    </row>
    <row r="5300" spans="1:19" x14ac:dyDescent="0.25">
      <c r="A5300" s="116"/>
      <c r="B5300" s="65"/>
      <c r="C5300" s="65"/>
      <c r="D5300" s="66"/>
      <c r="E5300" s="67"/>
      <c r="F5300" s="65"/>
      <c r="G5300" s="66"/>
      <c r="J5300" s="65"/>
      <c r="K5300" s="65"/>
      <c r="L5300" s="66"/>
      <c r="M5300" s="65"/>
      <c r="N5300" s="65"/>
      <c r="O5300" s="65"/>
      <c r="P5300" s="66"/>
      <c r="Q5300" s="31">
        <f t="shared" si="164"/>
        <v>9999</v>
      </c>
      <c r="R5300" s="31" t="str">
        <f t="shared" si="165"/>
        <v/>
      </c>
      <c r="S5300" s="29">
        <f>IF($Q5300&lt;Parâmetros!$E$19,$G5300-1,$G5300)</f>
        <v>0</v>
      </c>
    </row>
    <row r="5301" spans="1:19" x14ac:dyDescent="0.25">
      <c r="A5301" s="116"/>
      <c r="B5301" s="65"/>
      <c r="C5301" s="65"/>
      <c r="D5301" s="66"/>
      <c r="E5301" s="67"/>
      <c r="F5301" s="65"/>
      <c r="G5301" s="66"/>
      <c r="J5301" s="65"/>
      <c r="K5301" s="65"/>
      <c r="L5301" s="66"/>
      <c r="M5301" s="65"/>
      <c r="N5301" s="65"/>
      <c r="O5301" s="65"/>
      <c r="P5301" s="66"/>
      <c r="Q5301" s="31">
        <f t="shared" si="164"/>
        <v>9999</v>
      </c>
      <c r="R5301" s="31" t="str">
        <f t="shared" si="165"/>
        <v/>
      </c>
      <c r="S5301" s="29">
        <f>IF($Q5301&lt;Parâmetros!$E$19,$G5301-1,$G5301)</f>
        <v>0</v>
      </c>
    </row>
    <row r="5302" spans="1:19" x14ac:dyDescent="0.25">
      <c r="A5302" s="116"/>
      <c r="B5302" s="65"/>
      <c r="C5302" s="65"/>
      <c r="D5302" s="66"/>
      <c r="E5302" s="67"/>
      <c r="F5302" s="65"/>
      <c r="G5302" s="66"/>
      <c r="J5302" s="65"/>
      <c r="K5302" s="65"/>
      <c r="L5302" s="66"/>
      <c r="M5302" s="65"/>
      <c r="N5302" s="65"/>
      <c r="O5302" s="65"/>
      <c r="P5302" s="66"/>
      <c r="Q5302" s="31">
        <f t="shared" si="164"/>
        <v>9999</v>
      </c>
      <c r="R5302" s="31" t="str">
        <f t="shared" si="165"/>
        <v/>
      </c>
      <c r="S5302" s="29">
        <f>IF($Q5302&lt;Parâmetros!$E$19,$G5302-1,$G5302)</f>
        <v>0</v>
      </c>
    </row>
    <row r="5303" spans="1:19" x14ac:dyDescent="0.25">
      <c r="A5303" s="116"/>
      <c r="B5303" s="65"/>
      <c r="C5303" s="65"/>
      <c r="D5303" s="66"/>
      <c r="E5303" s="67"/>
      <c r="F5303" s="65"/>
      <c r="G5303" s="66"/>
      <c r="J5303" s="65"/>
      <c r="K5303" s="65"/>
      <c r="L5303" s="66"/>
      <c r="M5303" s="65"/>
      <c r="N5303" s="65"/>
      <c r="O5303" s="65"/>
      <c r="P5303" s="66"/>
      <c r="Q5303" s="31">
        <f t="shared" si="164"/>
        <v>9999</v>
      </c>
      <c r="R5303" s="31" t="str">
        <f t="shared" si="165"/>
        <v/>
      </c>
      <c r="S5303" s="29">
        <f>IF($Q5303&lt;Parâmetros!$E$19,$G5303-1,$G5303)</f>
        <v>0</v>
      </c>
    </row>
    <row r="5304" spans="1:19" x14ac:dyDescent="0.25">
      <c r="A5304" s="116"/>
      <c r="B5304" s="65"/>
      <c r="C5304" s="65"/>
      <c r="D5304" s="66"/>
      <c r="E5304" s="67"/>
      <c r="F5304" s="65"/>
      <c r="G5304" s="66"/>
      <c r="J5304" s="65"/>
      <c r="K5304" s="65"/>
      <c r="L5304" s="66"/>
      <c r="M5304" s="65"/>
      <c r="N5304" s="65"/>
      <c r="O5304" s="65"/>
      <c r="P5304" s="66"/>
      <c r="Q5304" s="31">
        <f t="shared" si="164"/>
        <v>9999</v>
      </c>
      <c r="R5304" s="31" t="str">
        <f t="shared" si="165"/>
        <v/>
      </c>
      <c r="S5304" s="29">
        <f>IF($Q5304&lt;Parâmetros!$E$19,$G5304-1,$G5304)</f>
        <v>0</v>
      </c>
    </row>
    <row r="5305" spans="1:19" x14ac:dyDescent="0.25">
      <c r="A5305" s="116"/>
      <c r="B5305" s="65"/>
      <c r="C5305" s="65"/>
      <c r="D5305" s="66"/>
      <c r="E5305" s="67"/>
      <c r="F5305" s="65"/>
      <c r="G5305" s="66"/>
      <c r="J5305" s="65"/>
      <c r="K5305" s="65"/>
      <c r="L5305" s="66"/>
      <c r="M5305" s="65"/>
      <c r="O5305" s="65"/>
      <c r="P5305" s="66"/>
      <c r="Q5305" s="31">
        <f t="shared" si="164"/>
        <v>9999</v>
      </c>
      <c r="R5305" s="31" t="str">
        <f t="shared" si="165"/>
        <v/>
      </c>
      <c r="S5305" s="29">
        <f>IF($Q5305&lt;Parâmetros!$E$19,$G5305-1,$G5305)</f>
        <v>0</v>
      </c>
    </row>
    <row r="5306" spans="1:19" x14ac:dyDescent="0.25">
      <c r="A5306" s="116"/>
      <c r="B5306" s="65"/>
      <c r="C5306" s="65"/>
      <c r="D5306" s="66"/>
      <c r="E5306" s="67"/>
      <c r="F5306" s="65"/>
      <c r="G5306" s="66"/>
      <c r="J5306" s="65"/>
      <c r="K5306" s="65"/>
      <c r="L5306" s="66"/>
      <c r="M5306" s="65"/>
      <c r="N5306" s="65"/>
      <c r="O5306" s="65"/>
      <c r="P5306" s="66"/>
      <c r="Q5306" s="31">
        <f t="shared" si="164"/>
        <v>9999</v>
      </c>
      <c r="R5306" s="31" t="str">
        <f t="shared" si="165"/>
        <v/>
      </c>
      <c r="S5306" s="29">
        <f>IF($Q5306&lt;Parâmetros!$E$19,$G5306-1,$G5306)</f>
        <v>0</v>
      </c>
    </row>
    <row r="5307" spans="1:19" x14ac:dyDescent="0.25">
      <c r="A5307" s="116"/>
      <c r="B5307" s="65"/>
      <c r="C5307" s="65"/>
      <c r="D5307" s="66"/>
      <c r="E5307" s="67"/>
      <c r="F5307" s="65"/>
      <c r="G5307" s="66"/>
      <c r="J5307" s="65"/>
      <c r="K5307" s="65"/>
      <c r="L5307" s="66"/>
      <c r="M5307" s="65"/>
      <c r="N5307" s="65"/>
      <c r="O5307" s="65"/>
      <c r="P5307" s="66"/>
      <c r="Q5307" s="31">
        <f t="shared" si="164"/>
        <v>9999</v>
      </c>
      <c r="R5307" s="31" t="str">
        <f t="shared" si="165"/>
        <v/>
      </c>
      <c r="S5307" s="29">
        <f>IF($Q5307&lt;Parâmetros!$E$19,$G5307-1,$G5307)</f>
        <v>0</v>
      </c>
    </row>
    <row r="5308" spans="1:19" x14ac:dyDescent="0.25">
      <c r="A5308" s="116"/>
      <c r="B5308" s="65"/>
      <c r="C5308" s="65"/>
      <c r="D5308" s="66"/>
      <c r="E5308" s="67"/>
      <c r="F5308" s="65"/>
      <c r="G5308" s="66"/>
      <c r="J5308" s="65"/>
      <c r="K5308" s="65"/>
      <c r="L5308" s="66"/>
      <c r="M5308" s="65"/>
      <c r="N5308" s="65"/>
      <c r="O5308" s="65"/>
      <c r="P5308" s="66"/>
      <c r="Q5308" s="31">
        <f t="shared" ref="Q5308:Q5371" si="166">IFERROR(VALUE(LEFT($J5308,2))*60+VALUE(MID($J5308,4,2)),9999)</f>
        <v>9999</v>
      </c>
      <c r="R5308" s="31" t="str">
        <f t="shared" ref="R5308:R5371" si="167">IFERROR(VALUE(LEFT($K5308,2))*60+VALUE(MID($K5308,4,2)),"")</f>
        <v/>
      </c>
      <c r="S5308" s="29">
        <f>IF($Q5308&lt;Parâmetros!$E$19,$G5308-1,$G5308)</f>
        <v>0</v>
      </c>
    </row>
    <row r="5309" spans="1:19" x14ac:dyDescent="0.25">
      <c r="A5309" s="116"/>
      <c r="B5309" s="65"/>
      <c r="C5309" s="65"/>
      <c r="D5309" s="66"/>
      <c r="E5309" s="67"/>
      <c r="F5309" s="65"/>
      <c r="G5309" s="66"/>
      <c r="J5309" s="65"/>
      <c r="K5309" s="65"/>
      <c r="L5309" s="66"/>
      <c r="M5309" s="65"/>
      <c r="N5309" s="65"/>
      <c r="O5309" s="65"/>
      <c r="P5309" s="66"/>
      <c r="Q5309" s="31">
        <f t="shared" si="166"/>
        <v>9999</v>
      </c>
      <c r="R5309" s="31" t="str">
        <f t="shared" si="167"/>
        <v/>
      </c>
      <c r="S5309" s="29">
        <f>IF($Q5309&lt;Parâmetros!$E$19,$G5309-1,$G5309)</f>
        <v>0</v>
      </c>
    </row>
    <row r="5310" spans="1:19" x14ac:dyDescent="0.25">
      <c r="A5310" s="116"/>
      <c r="B5310" s="65"/>
      <c r="C5310" s="65"/>
      <c r="D5310" s="66"/>
      <c r="E5310" s="67"/>
      <c r="F5310" s="65"/>
      <c r="G5310" s="66"/>
      <c r="J5310" s="65"/>
      <c r="K5310" s="65"/>
      <c r="L5310" s="66"/>
      <c r="M5310" s="65"/>
      <c r="N5310" s="65"/>
      <c r="O5310" s="65"/>
      <c r="P5310" s="66"/>
      <c r="Q5310" s="31">
        <f t="shared" si="166"/>
        <v>9999</v>
      </c>
      <c r="R5310" s="31" t="str">
        <f t="shared" si="167"/>
        <v/>
      </c>
      <c r="S5310" s="29">
        <f>IF($Q5310&lt;Parâmetros!$E$19,$G5310-1,$G5310)</f>
        <v>0</v>
      </c>
    </row>
    <row r="5311" spans="1:19" x14ac:dyDescent="0.25">
      <c r="A5311" s="116"/>
      <c r="B5311" s="65"/>
      <c r="C5311" s="65"/>
      <c r="D5311" s="66"/>
      <c r="E5311" s="67"/>
      <c r="F5311" s="65"/>
      <c r="G5311" s="66"/>
      <c r="J5311" s="65"/>
      <c r="K5311" s="65"/>
      <c r="L5311" s="66"/>
      <c r="M5311" s="65"/>
      <c r="N5311" s="65"/>
      <c r="O5311" s="65"/>
      <c r="P5311" s="66"/>
      <c r="Q5311" s="31">
        <f t="shared" si="166"/>
        <v>9999</v>
      </c>
      <c r="R5311" s="31" t="str">
        <f t="shared" si="167"/>
        <v/>
      </c>
      <c r="S5311" s="29">
        <f>IF($Q5311&lt;Parâmetros!$E$19,$G5311-1,$G5311)</f>
        <v>0</v>
      </c>
    </row>
    <row r="5312" spans="1:19" x14ac:dyDescent="0.25">
      <c r="A5312" s="116"/>
      <c r="B5312" s="65"/>
      <c r="C5312" s="65"/>
      <c r="D5312" s="66"/>
      <c r="E5312" s="67"/>
      <c r="F5312" s="65"/>
      <c r="G5312" s="66"/>
      <c r="J5312" s="65"/>
      <c r="K5312" s="65"/>
      <c r="L5312" s="66"/>
      <c r="M5312" s="65"/>
      <c r="N5312" s="65"/>
      <c r="O5312" s="65"/>
      <c r="P5312" s="66"/>
      <c r="Q5312" s="31">
        <f t="shared" si="166"/>
        <v>9999</v>
      </c>
      <c r="R5312" s="31" t="str">
        <f t="shared" si="167"/>
        <v/>
      </c>
      <c r="S5312" s="29">
        <f>IF($Q5312&lt;Parâmetros!$E$19,$G5312-1,$G5312)</f>
        <v>0</v>
      </c>
    </row>
    <row r="5313" spans="1:19" x14ac:dyDescent="0.25">
      <c r="A5313" s="116"/>
      <c r="B5313" s="65"/>
      <c r="C5313" s="65"/>
      <c r="D5313" s="66"/>
      <c r="E5313" s="67"/>
      <c r="F5313" s="65"/>
      <c r="G5313" s="66"/>
      <c r="J5313" s="65"/>
      <c r="K5313" s="65"/>
      <c r="L5313" s="66"/>
      <c r="M5313" s="65"/>
      <c r="N5313" s="65"/>
      <c r="O5313" s="65"/>
      <c r="P5313" s="66"/>
      <c r="Q5313" s="31">
        <f t="shared" si="166"/>
        <v>9999</v>
      </c>
      <c r="R5313" s="31" t="str">
        <f t="shared" si="167"/>
        <v/>
      </c>
      <c r="S5313" s="29">
        <f>IF($Q5313&lt;Parâmetros!$E$19,$G5313-1,$G5313)</f>
        <v>0</v>
      </c>
    </row>
    <row r="5314" spans="1:19" x14ac:dyDescent="0.25">
      <c r="A5314" s="116"/>
      <c r="B5314" s="65"/>
      <c r="C5314" s="65"/>
      <c r="D5314" s="66"/>
      <c r="E5314" s="67"/>
      <c r="F5314" s="65"/>
      <c r="G5314" s="66"/>
      <c r="J5314" s="65"/>
      <c r="K5314" s="65"/>
      <c r="L5314" s="66"/>
      <c r="M5314" s="65"/>
      <c r="N5314" s="65"/>
      <c r="O5314" s="65"/>
      <c r="P5314" s="66"/>
      <c r="Q5314" s="31">
        <f t="shared" si="166"/>
        <v>9999</v>
      </c>
      <c r="R5314" s="31" t="str">
        <f t="shared" si="167"/>
        <v/>
      </c>
      <c r="S5314" s="29">
        <f>IF($Q5314&lt;Parâmetros!$E$19,$G5314-1,$G5314)</f>
        <v>0</v>
      </c>
    </row>
    <row r="5315" spans="1:19" x14ac:dyDescent="0.25">
      <c r="A5315" s="116"/>
      <c r="B5315" s="65"/>
      <c r="C5315" s="65"/>
      <c r="D5315" s="66"/>
      <c r="E5315" s="67"/>
      <c r="F5315" s="65"/>
      <c r="G5315" s="66"/>
      <c r="J5315" s="65"/>
      <c r="K5315" s="65"/>
      <c r="L5315" s="66"/>
      <c r="M5315" s="65"/>
      <c r="N5315" s="65"/>
      <c r="O5315" s="65"/>
      <c r="P5315" s="66"/>
      <c r="Q5315" s="31">
        <f t="shared" si="166"/>
        <v>9999</v>
      </c>
      <c r="R5315" s="31" t="str">
        <f t="shared" si="167"/>
        <v/>
      </c>
      <c r="S5315" s="29">
        <f>IF($Q5315&lt;Parâmetros!$E$19,$G5315-1,$G5315)</f>
        <v>0</v>
      </c>
    </row>
    <row r="5316" spans="1:19" x14ac:dyDescent="0.25">
      <c r="A5316" s="116"/>
      <c r="B5316" s="65"/>
      <c r="C5316" s="65"/>
      <c r="D5316" s="66"/>
      <c r="E5316" s="67"/>
      <c r="F5316" s="65"/>
      <c r="G5316" s="66"/>
      <c r="J5316" s="65"/>
      <c r="K5316" s="65"/>
      <c r="L5316" s="66"/>
      <c r="M5316" s="65"/>
      <c r="N5316" s="65"/>
      <c r="O5316" s="65"/>
      <c r="P5316" s="66"/>
      <c r="Q5316" s="31">
        <f t="shared" si="166"/>
        <v>9999</v>
      </c>
      <c r="R5316" s="31" t="str">
        <f t="shared" si="167"/>
        <v/>
      </c>
      <c r="S5316" s="29">
        <f>IF($Q5316&lt;Parâmetros!$E$19,$G5316-1,$G5316)</f>
        <v>0</v>
      </c>
    </row>
    <row r="5317" spans="1:19" x14ac:dyDescent="0.25">
      <c r="A5317" s="116"/>
      <c r="B5317" s="65"/>
      <c r="C5317" s="65"/>
      <c r="D5317" s="66"/>
      <c r="E5317" s="67"/>
      <c r="F5317" s="65"/>
      <c r="G5317" s="66"/>
      <c r="J5317" s="65"/>
      <c r="K5317" s="65"/>
      <c r="L5317" s="66"/>
      <c r="M5317" s="65"/>
      <c r="N5317" s="65"/>
      <c r="O5317" s="65"/>
      <c r="P5317" s="66"/>
      <c r="Q5317" s="31">
        <f t="shared" si="166"/>
        <v>9999</v>
      </c>
      <c r="R5317" s="31" t="str">
        <f t="shared" si="167"/>
        <v/>
      </c>
      <c r="S5317" s="29">
        <f>IF($Q5317&lt;Parâmetros!$E$19,$G5317-1,$G5317)</f>
        <v>0</v>
      </c>
    </row>
    <row r="5318" spans="1:19" x14ac:dyDescent="0.25">
      <c r="A5318" s="116"/>
      <c r="B5318" s="65"/>
      <c r="C5318" s="65"/>
      <c r="D5318" s="66"/>
      <c r="E5318" s="67"/>
      <c r="F5318" s="65"/>
      <c r="G5318" s="66"/>
      <c r="J5318" s="65"/>
      <c r="K5318" s="65"/>
      <c r="L5318" s="66"/>
      <c r="M5318" s="65"/>
      <c r="N5318" s="65"/>
      <c r="O5318" s="65"/>
      <c r="P5318" s="66"/>
      <c r="Q5318" s="31">
        <f t="shared" si="166"/>
        <v>9999</v>
      </c>
      <c r="R5318" s="31" t="str">
        <f t="shared" si="167"/>
        <v/>
      </c>
      <c r="S5318" s="29">
        <f>IF($Q5318&lt;Parâmetros!$E$19,$G5318-1,$G5318)</f>
        <v>0</v>
      </c>
    </row>
    <row r="5319" spans="1:19" x14ac:dyDescent="0.25">
      <c r="A5319" s="116"/>
      <c r="B5319" s="65"/>
      <c r="C5319" s="65"/>
      <c r="D5319" s="66"/>
      <c r="E5319" s="67"/>
      <c r="F5319" s="65"/>
      <c r="G5319" s="66"/>
      <c r="J5319" s="65"/>
      <c r="K5319" s="65"/>
      <c r="L5319" s="66"/>
      <c r="M5319" s="65"/>
      <c r="N5319" s="65"/>
      <c r="O5319" s="65"/>
      <c r="P5319" s="66"/>
      <c r="Q5319" s="31">
        <f t="shared" si="166"/>
        <v>9999</v>
      </c>
      <c r="R5319" s="31" t="str">
        <f t="shared" si="167"/>
        <v/>
      </c>
      <c r="S5319" s="29">
        <f>IF($Q5319&lt;Parâmetros!$E$19,$G5319-1,$G5319)</f>
        <v>0</v>
      </c>
    </row>
    <row r="5320" spans="1:19" x14ac:dyDescent="0.25">
      <c r="A5320" s="116"/>
      <c r="B5320" s="65"/>
      <c r="C5320" s="65"/>
      <c r="D5320" s="66"/>
      <c r="E5320" s="67"/>
      <c r="F5320" s="65"/>
      <c r="G5320" s="66"/>
      <c r="J5320" s="65"/>
      <c r="K5320" s="65"/>
      <c r="L5320" s="66"/>
      <c r="M5320" s="65"/>
      <c r="N5320" s="65"/>
      <c r="O5320" s="65"/>
      <c r="P5320" s="66"/>
      <c r="Q5320" s="31">
        <f t="shared" si="166"/>
        <v>9999</v>
      </c>
      <c r="R5320" s="31" t="str">
        <f t="shared" si="167"/>
        <v/>
      </c>
      <c r="S5320" s="29">
        <f>IF($Q5320&lt;Parâmetros!$E$19,$G5320-1,$G5320)</f>
        <v>0</v>
      </c>
    </row>
    <row r="5321" spans="1:19" x14ac:dyDescent="0.25">
      <c r="A5321" s="116"/>
      <c r="B5321" s="65"/>
      <c r="C5321" s="65"/>
      <c r="D5321" s="66"/>
      <c r="E5321" s="67"/>
      <c r="F5321" s="65"/>
      <c r="G5321" s="66"/>
      <c r="J5321" s="65"/>
      <c r="K5321" s="65"/>
      <c r="L5321" s="66"/>
      <c r="M5321" s="65"/>
      <c r="N5321" s="65"/>
      <c r="O5321" s="65"/>
      <c r="P5321" s="66"/>
      <c r="Q5321" s="31">
        <f t="shared" si="166"/>
        <v>9999</v>
      </c>
      <c r="R5321" s="31" t="str">
        <f t="shared" si="167"/>
        <v/>
      </c>
      <c r="S5321" s="29">
        <f>IF($Q5321&lt;Parâmetros!$E$19,$G5321-1,$G5321)</f>
        <v>0</v>
      </c>
    </row>
    <row r="5322" spans="1:19" x14ac:dyDescent="0.25">
      <c r="A5322" s="116"/>
      <c r="B5322" s="65"/>
      <c r="C5322" s="65"/>
      <c r="D5322" s="66"/>
      <c r="E5322" s="67"/>
      <c r="F5322" s="65"/>
      <c r="G5322" s="66"/>
      <c r="J5322" s="65"/>
      <c r="K5322" s="65"/>
      <c r="L5322" s="66"/>
      <c r="M5322" s="65"/>
      <c r="N5322" s="65"/>
      <c r="O5322" s="65"/>
      <c r="P5322" s="66"/>
      <c r="Q5322" s="31">
        <f t="shared" si="166"/>
        <v>9999</v>
      </c>
      <c r="R5322" s="31" t="str">
        <f t="shared" si="167"/>
        <v/>
      </c>
      <c r="S5322" s="29">
        <f>IF($Q5322&lt;Parâmetros!$E$19,$G5322-1,$G5322)</f>
        <v>0</v>
      </c>
    </row>
    <row r="5323" spans="1:19" x14ac:dyDescent="0.25">
      <c r="A5323" s="116"/>
      <c r="B5323" s="65"/>
      <c r="C5323" s="65"/>
      <c r="D5323" s="66"/>
      <c r="E5323" s="67"/>
      <c r="F5323" s="65"/>
      <c r="G5323" s="66"/>
      <c r="J5323" s="65"/>
      <c r="K5323" s="65"/>
      <c r="L5323" s="66"/>
      <c r="M5323" s="65"/>
      <c r="N5323" s="65"/>
      <c r="O5323" s="65"/>
      <c r="P5323" s="66"/>
      <c r="Q5323" s="31">
        <f t="shared" si="166"/>
        <v>9999</v>
      </c>
      <c r="R5323" s="31" t="str">
        <f t="shared" si="167"/>
        <v/>
      </c>
      <c r="S5323" s="29">
        <f>IF($Q5323&lt;Parâmetros!$E$19,$G5323-1,$G5323)</f>
        <v>0</v>
      </c>
    </row>
    <row r="5324" spans="1:19" x14ac:dyDescent="0.25">
      <c r="A5324" s="116"/>
      <c r="B5324" s="65"/>
      <c r="C5324" s="65"/>
      <c r="D5324" s="66"/>
      <c r="E5324" s="67"/>
      <c r="F5324" s="65"/>
      <c r="G5324" s="66"/>
      <c r="J5324" s="65"/>
      <c r="K5324" s="65"/>
      <c r="L5324" s="66"/>
      <c r="M5324" s="65"/>
      <c r="N5324" s="65"/>
      <c r="O5324" s="65"/>
      <c r="P5324" s="66"/>
      <c r="Q5324" s="31">
        <f t="shared" si="166"/>
        <v>9999</v>
      </c>
      <c r="R5324" s="31" t="str">
        <f t="shared" si="167"/>
        <v/>
      </c>
      <c r="S5324" s="29">
        <f>IF($Q5324&lt;Parâmetros!$E$19,$G5324-1,$G5324)</f>
        <v>0</v>
      </c>
    </row>
    <row r="5325" spans="1:19" x14ac:dyDescent="0.25">
      <c r="A5325" s="116"/>
      <c r="B5325" s="65"/>
      <c r="C5325" s="65"/>
      <c r="D5325" s="66"/>
      <c r="E5325" s="67"/>
      <c r="F5325" s="65"/>
      <c r="G5325" s="66"/>
      <c r="J5325" s="65"/>
      <c r="K5325" s="65"/>
      <c r="L5325" s="66"/>
      <c r="M5325" s="65"/>
      <c r="N5325" s="65"/>
      <c r="O5325" s="65"/>
      <c r="P5325" s="66"/>
      <c r="Q5325" s="31">
        <f t="shared" si="166"/>
        <v>9999</v>
      </c>
      <c r="R5325" s="31" t="str">
        <f t="shared" si="167"/>
        <v/>
      </c>
      <c r="S5325" s="29">
        <f>IF($Q5325&lt;Parâmetros!$E$19,$G5325-1,$G5325)</f>
        <v>0</v>
      </c>
    </row>
    <row r="5326" spans="1:19" x14ac:dyDescent="0.25">
      <c r="A5326" s="116"/>
      <c r="B5326" s="65"/>
      <c r="C5326" s="65"/>
      <c r="D5326" s="66"/>
      <c r="E5326" s="67"/>
      <c r="F5326" s="65"/>
      <c r="G5326" s="66"/>
      <c r="J5326" s="65"/>
      <c r="K5326" s="65"/>
      <c r="L5326" s="66"/>
      <c r="M5326" s="65"/>
      <c r="N5326" s="65"/>
      <c r="O5326" s="65"/>
      <c r="P5326" s="66"/>
      <c r="Q5326" s="31">
        <f t="shared" si="166"/>
        <v>9999</v>
      </c>
      <c r="R5326" s="31" t="str">
        <f t="shared" si="167"/>
        <v/>
      </c>
      <c r="S5326" s="29">
        <f>IF($Q5326&lt;Parâmetros!$E$19,$G5326-1,$G5326)</f>
        <v>0</v>
      </c>
    </row>
    <row r="5327" spans="1:19" x14ac:dyDescent="0.25">
      <c r="A5327" s="116"/>
      <c r="B5327" s="65"/>
      <c r="C5327" s="65"/>
      <c r="D5327" s="66"/>
      <c r="E5327" s="67"/>
      <c r="F5327" s="65"/>
      <c r="G5327" s="66"/>
      <c r="J5327" s="65"/>
      <c r="K5327" s="65"/>
      <c r="L5327" s="66"/>
      <c r="M5327" s="65"/>
      <c r="O5327" s="65"/>
      <c r="P5327" s="66"/>
      <c r="Q5327" s="31">
        <f t="shared" si="166"/>
        <v>9999</v>
      </c>
      <c r="R5327" s="31" t="str">
        <f t="shared" si="167"/>
        <v/>
      </c>
      <c r="S5327" s="29">
        <f>IF($Q5327&lt;Parâmetros!$E$19,$G5327-1,$G5327)</f>
        <v>0</v>
      </c>
    </row>
    <row r="5328" spans="1:19" x14ac:dyDescent="0.25">
      <c r="A5328" s="116"/>
      <c r="B5328" s="65"/>
      <c r="C5328" s="65"/>
      <c r="D5328" s="66"/>
      <c r="E5328" s="67"/>
      <c r="F5328" s="65"/>
      <c r="G5328" s="66"/>
      <c r="J5328" s="65"/>
      <c r="K5328" s="65"/>
      <c r="L5328" s="66"/>
      <c r="M5328" s="65"/>
      <c r="N5328" s="65"/>
      <c r="O5328" s="65"/>
      <c r="P5328" s="66"/>
      <c r="Q5328" s="31">
        <f t="shared" si="166"/>
        <v>9999</v>
      </c>
      <c r="R5328" s="31" t="str">
        <f t="shared" si="167"/>
        <v/>
      </c>
      <c r="S5328" s="29">
        <f>IF($Q5328&lt;Parâmetros!$E$19,$G5328-1,$G5328)</f>
        <v>0</v>
      </c>
    </row>
    <row r="5329" spans="1:19" x14ac:dyDescent="0.25">
      <c r="A5329" s="116"/>
      <c r="B5329" s="65"/>
      <c r="C5329" s="65"/>
      <c r="D5329" s="66"/>
      <c r="E5329" s="67"/>
      <c r="F5329" s="65"/>
      <c r="G5329" s="66"/>
      <c r="J5329" s="65"/>
      <c r="K5329" s="65"/>
      <c r="L5329" s="66"/>
      <c r="M5329" s="65"/>
      <c r="N5329" s="65"/>
      <c r="O5329" s="65"/>
      <c r="P5329" s="66"/>
      <c r="Q5329" s="31">
        <f t="shared" si="166"/>
        <v>9999</v>
      </c>
      <c r="R5329" s="31" t="str">
        <f t="shared" si="167"/>
        <v/>
      </c>
      <c r="S5329" s="29">
        <f>IF($Q5329&lt;Parâmetros!$E$19,$G5329-1,$G5329)</f>
        <v>0</v>
      </c>
    </row>
    <row r="5330" spans="1:19" x14ac:dyDescent="0.25">
      <c r="A5330" s="116"/>
      <c r="B5330" s="65"/>
      <c r="C5330" s="65"/>
      <c r="D5330" s="66"/>
      <c r="E5330" s="67"/>
      <c r="F5330" s="65"/>
      <c r="G5330" s="66"/>
      <c r="J5330" s="65"/>
      <c r="K5330" s="65"/>
      <c r="L5330" s="66"/>
      <c r="M5330" s="65"/>
      <c r="N5330" s="65"/>
      <c r="O5330" s="65"/>
      <c r="P5330" s="66"/>
      <c r="Q5330" s="31">
        <f t="shared" si="166"/>
        <v>9999</v>
      </c>
      <c r="R5330" s="31" t="str">
        <f t="shared" si="167"/>
        <v/>
      </c>
      <c r="S5330" s="29">
        <f>IF($Q5330&lt;Parâmetros!$E$19,$G5330-1,$G5330)</f>
        <v>0</v>
      </c>
    </row>
    <row r="5331" spans="1:19" x14ac:dyDescent="0.25">
      <c r="A5331" s="116"/>
      <c r="B5331" s="65"/>
      <c r="C5331" s="65"/>
      <c r="D5331" s="66"/>
      <c r="E5331" s="67"/>
      <c r="F5331" s="65"/>
      <c r="G5331" s="66"/>
      <c r="J5331" s="65"/>
      <c r="K5331" s="65"/>
      <c r="L5331" s="66"/>
      <c r="M5331" s="65"/>
      <c r="N5331" s="65"/>
      <c r="O5331" s="65"/>
      <c r="P5331" s="66"/>
      <c r="Q5331" s="31">
        <f t="shared" si="166"/>
        <v>9999</v>
      </c>
      <c r="R5331" s="31" t="str">
        <f t="shared" si="167"/>
        <v/>
      </c>
      <c r="S5331" s="29">
        <f>IF($Q5331&lt;Parâmetros!$E$19,$G5331-1,$G5331)</f>
        <v>0</v>
      </c>
    </row>
    <row r="5332" spans="1:19" x14ac:dyDescent="0.25">
      <c r="A5332" s="116"/>
      <c r="B5332" s="65"/>
      <c r="C5332" s="65"/>
      <c r="D5332" s="66"/>
      <c r="E5332" s="67"/>
      <c r="F5332" s="65"/>
      <c r="G5332" s="66"/>
      <c r="J5332" s="65"/>
      <c r="K5332" s="65"/>
      <c r="L5332" s="66"/>
      <c r="M5332" s="65"/>
      <c r="N5332" s="65"/>
      <c r="O5332" s="65"/>
      <c r="P5332" s="66"/>
      <c r="Q5332" s="31">
        <f t="shared" si="166"/>
        <v>9999</v>
      </c>
      <c r="R5332" s="31" t="str">
        <f t="shared" si="167"/>
        <v/>
      </c>
      <c r="S5332" s="29">
        <f>IF($Q5332&lt;Parâmetros!$E$19,$G5332-1,$G5332)</f>
        <v>0</v>
      </c>
    </row>
    <row r="5333" spans="1:19" x14ac:dyDescent="0.25">
      <c r="A5333" s="116"/>
      <c r="B5333" s="65"/>
      <c r="C5333" s="65"/>
      <c r="D5333" s="66"/>
      <c r="E5333" s="67"/>
      <c r="F5333" s="65"/>
      <c r="G5333" s="66"/>
      <c r="J5333" s="65"/>
      <c r="K5333" s="65"/>
      <c r="L5333" s="66"/>
      <c r="M5333" s="65"/>
      <c r="N5333" s="65"/>
      <c r="O5333" s="65"/>
      <c r="P5333" s="66"/>
      <c r="Q5333" s="31">
        <f t="shared" si="166"/>
        <v>9999</v>
      </c>
      <c r="R5333" s="31" t="str">
        <f t="shared" si="167"/>
        <v/>
      </c>
      <c r="S5333" s="29">
        <f>IF($Q5333&lt;Parâmetros!$E$19,$G5333-1,$G5333)</f>
        <v>0</v>
      </c>
    </row>
    <row r="5334" spans="1:19" x14ac:dyDescent="0.25">
      <c r="A5334" s="116"/>
      <c r="B5334" s="65"/>
      <c r="C5334" s="65"/>
      <c r="D5334" s="66"/>
      <c r="E5334" s="67"/>
      <c r="F5334" s="65"/>
      <c r="G5334" s="66"/>
      <c r="J5334" s="65"/>
      <c r="K5334" s="65"/>
      <c r="L5334" s="66"/>
      <c r="M5334" s="65"/>
      <c r="N5334" s="65"/>
      <c r="O5334" s="65"/>
      <c r="P5334" s="66"/>
      <c r="Q5334" s="31">
        <f t="shared" si="166"/>
        <v>9999</v>
      </c>
      <c r="R5334" s="31" t="str">
        <f t="shared" si="167"/>
        <v/>
      </c>
      <c r="S5334" s="29">
        <f>IF($Q5334&lt;Parâmetros!$E$19,$G5334-1,$G5334)</f>
        <v>0</v>
      </c>
    </row>
    <row r="5335" spans="1:19" x14ac:dyDescent="0.25">
      <c r="A5335" s="116"/>
      <c r="B5335" s="65"/>
      <c r="C5335" s="65"/>
      <c r="D5335" s="66"/>
      <c r="E5335" s="67"/>
      <c r="F5335" s="65"/>
      <c r="G5335" s="66"/>
      <c r="J5335" s="65"/>
      <c r="K5335" s="65"/>
      <c r="L5335" s="66"/>
      <c r="M5335" s="65"/>
      <c r="N5335" s="65"/>
      <c r="O5335" s="65"/>
      <c r="P5335" s="66"/>
      <c r="Q5335" s="31">
        <f t="shared" si="166"/>
        <v>9999</v>
      </c>
      <c r="R5335" s="31" t="str">
        <f t="shared" si="167"/>
        <v/>
      </c>
      <c r="S5335" s="29">
        <f>IF($Q5335&lt;Parâmetros!$E$19,$G5335-1,$G5335)</f>
        <v>0</v>
      </c>
    </row>
    <row r="5336" spans="1:19" x14ac:dyDescent="0.25">
      <c r="A5336" s="116"/>
      <c r="B5336" s="65"/>
      <c r="C5336" s="65"/>
      <c r="D5336" s="66"/>
      <c r="E5336" s="67"/>
      <c r="F5336" s="65"/>
      <c r="G5336" s="66"/>
      <c r="J5336" s="65"/>
      <c r="K5336" s="65"/>
      <c r="L5336" s="66"/>
      <c r="M5336" s="65"/>
      <c r="N5336" s="65"/>
      <c r="O5336" s="65"/>
      <c r="P5336" s="66"/>
      <c r="Q5336" s="31">
        <f t="shared" si="166"/>
        <v>9999</v>
      </c>
      <c r="R5336" s="31" t="str">
        <f t="shared" si="167"/>
        <v/>
      </c>
      <c r="S5336" s="29">
        <f>IF($Q5336&lt;Parâmetros!$E$19,$G5336-1,$G5336)</f>
        <v>0</v>
      </c>
    </row>
    <row r="5337" spans="1:19" x14ac:dyDescent="0.25">
      <c r="A5337" s="116"/>
      <c r="B5337" s="65"/>
      <c r="C5337" s="65"/>
      <c r="D5337" s="66"/>
      <c r="E5337" s="67"/>
      <c r="F5337" s="65"/>
      <c r="G5337" s="66"/>
      <c r="J5337" s="65"/>
      <c r="K5337" s="65"/>
      <c r="L5337" s="66"/>
      <c r="M5337" s="65"/>
      <c r="N5337" s="65"/>
      <c r="O5337" s="65"/>
      <c r="P5337" s="66"/>
      <c r="Q5337" s="31">
        <f t="shared" si="166"/>
        <v>9999</v>
      </c>
      <c r="R5337" s="31" t="str">
        <f t="shared" si="167"/>
        <v/>
      </c>
      <c r="S5337" s="29">
        <f>IF($Q5337&lt;Parâmetros!$E$19,$G5337-1,$G5337)</f>
        <v>0</v>
      </c>
    </row>
    <row r="5338" spans="1:19" x14ac:dyDescent="0.25">
      <c r="A5338" s="116"/>
      <c r="B5338" s="65"/>
      <c r="C5338" s="65"/>
      <c r="D5338" s="66"/>
      <c r="E5338" s="67"/>
      <c r="F5338" s="65"/>
      <c r="G5338" s="66"/>
      <c r="J5338" s="65"/>
      <c r="K5338" s="65"/>
      <c r="L5338" s="66"/>
      <c r="M5338" s="65"/>
      <c r="N5338" s="65"/>
      <c r="O5338" s="65"/>
      <c r="P5338" s="66"/>
      <c r="Q5338" s="31">
        <f t="shared" si="166"/>
        <v>9999</v>
      </c>
      <c r="R5338" s="31" t="str">
        <f t="shared" si="167"/>
        <v/>
      </c>
      <c r="S5338" s="29">
        <f>IF($Q5338&lt;Parâmetros!$E$19,$G5338-1,$G5338)</f>
        <v>0</v>
      </c>
    </row>
    <row r="5339" spans="1:19" x14ac:dyDescent="0.25">
      <c r="A5339" s="116"/>
      <c r="B5339" s="65"/>
      <c r="C5339" s="65"/>
      <c r="D5339" s="66"/>
      <c r="E5339" s="67"/>
      <c r="F5339" s="65"/>
      <c r="G5339" s="66"/>
      <c r="J5339" s="65"/>
      <c r="K5339" s="65"/>
      <c r="L5339" s="66"/>
      <c r="M5339" s="65"/>
      <c r="N5339" s="65"/>
      <c r="O5339" s="65"/>
      <c r="P5339" s="66"/>
      <c r="Q5339" s="31">
        <f t="shared" si="166"/>
        <v>9999</v>
      </c>
      <c r="R5339" s="31" t="str">
        <f t="shared" si="167"/>
        <v/>
      </c>
      <c r="S5339" s="29">
        <f>IF($Q5339&lt;Parâmetros!$E$19,$G5339-1,$G5339)</f>
        <v>0</v>
      </c>
    </row>
    <row r="5340" spans="1:19" x14ac:dyDescent="0.25">
      <c r="A5340" s="116"/>
      <c r="B5340" s="65"/>
      <c r="C5340" s="65"/>
      <c r="D5340" s="66"/>
      <c r="E5340" s="67"/>
      <c r="F5340" s="65"/>
      <c r="G5340" s="66"/>
      <c r="J5340" s="65"/>
      <c r="K5340" s="65"/>
      <c r="L5340" s="66"/>
      <c r="M5340" s="65"/>
      <c r="N5340" s="65"/>
      <c r="O5340" s="65"/>
      <c r="P5340" s="66"/>
      <c r="Q5340" s="31">
        <f t="shared" si="166"/>
        <v>9999</v>
      </c>
      <c r="R5340" s="31" t="str">
        <f t="shared" si="167"/>
        <v/>
      </c>
      <c r="S5340" s="29">
        <f>IF($Q5340&lt;Parâmetros!$E$19,$G5340-1,$G5340)</f>
        <v>0</v>
      </c>
    </row>
    <row r="5341" spans="1:19" x14ac:dyDescent="0.25">
      <c r="A5341" s="116"/>
      <c r="B5341" s="65"/>
      <c r="C5341" s="65"/>
      <c r="D5341" s="66"/>
      <c r="E5341" s="67"/>
      <c r="F5341" s="65"/>
      <c r="G5341" s="66"/>
      <c r="J5341" s="65"/>
      <c r="K5341" s="65"/>
      <c r="L5341" s="66"/>
      <c r="M5341" s="65"/>
      <c r="N5341" s="65"/>
      <c r="O5341" s="65"/>
      <c r="P5341" s="66"/>
      <c r="Q5341" s="31">
        <f t="shared" si="166"/>
        <v>9999</v>
      </c>
      <c r="R5341" s="31" t="str">
        <f t="shared" si="167"/>
        <v/>
      </c>
      <c r="S5341" s="29">
        <f>IF($Q5341&lt;Parâmetros!$E$19,$G5341-1,$G5341)</f>
        <v>0</v>
      </c>
    </row>
    <row r="5342" spans="1:19" x14ac:dyDescent="0.25">
      <c r="A5342" s="116"/>
      <c r="B5342" s="65"/>
      <c r="C5342" s="65"/>
      <c r="D5342" s="66"/>
      <c r="E5342" s="67"/>
      <c r="F5342" s="65"/>
      <c r="G5342" s="66"/>
      <c r="J5342" s="65"/>
      <c r="K5342" s="65"/>
      <c r="L5342" s="66"/>
      <c r="M5342" s="65"/>
      <c r="N5342" s="65"/>
      <c r="O5342" s="65"/>
      <c r="P5342" s="66"/>
      <c r="Q5342" s="31">
        <f t="shared" si="166"/>
        <v>9999</v>
      </c>
      <c r="R5342" s="31" t="str">
        <f t="shared" si="167"/>
        <v/>
      </c>
      <c r="S5342" s="29">
        <f>IF($Q5342&lt;Parâmetros!$E$19,$G5342-1,$G5342)</f>
        <v>0</v>
      </c>
    </row>
    <row r="5343" spans="1:19" x14ac:dyDescent="0.25">
      <c r="A5343" s="116"/>
      <c r="B5343" s="65"/>
      <c r="C5343" s="65"/>
      <c r="D5343" s="66"/>
      <c r="E5343" s="67"/>
      <c r="F5343" s="65"/>
      <c r="G5343" s="66"/>
      <c r="J5343" s="65"/>
      <c r="K5343" s="65"/>
      <c r="L5343" s="66"/>
      <c r="M5343" s="65"/>
      <c r="N5343" s="65"/>
      <c r="O5343" s="65"/>
      <c r="P5343" s="66"/>
      <c r="Q5343" s="31">
        <f t="shared" si="166"/>
        <v>9999</v>
      </c>
      <c r="R5343" s="31" t="str">
        <f t="shared" si="167"/>
        <v/>
      </c>
      <c r="S5343" s="29">
        <f>IF($Q5343&lt;Parâmetros!$E$19,$G5343-1,$G5343)</f>
        <v>0</v>
      </c>
    </row>
    <row r="5344" spans="1:19" x14ac:dyDescent="0.25">
      <c r="A5344" s="116"/>
      <c r="B5344" s="65"/>
      <c r="C5344" s="65"/>
      <c r="D5344" s="66"/>
      <c r="E5344" s="67"/>
      <c r="F5344" s="65"/>
      <c r="G5344" s="66"/>
      <c r="J5344" s="65"/>
      <c r="K5344" s="65"/>
      <c r="L5344" s="66"/>
      <c r="M5344" s="65"/>
      <c r="N5344" s="65"/>
      <c r="O5344" s="65"/>
      <c r="P5344" s="66"/>
      <c r="Q5344" s="31">
        <f t="shared" si="166"/>
        <v>9999</v>
      </c>
      <c r="R5344" s="31" t="str">
        <f t="shared" si="167"/>
        <v/>
      </c>
      <c r="S5344" s="29">
        <f>IF($Q5344&lt;Parâmetros!$E$19,$G5344-1,$G5344)</f>
        <v>0</v>
      </c>
    </row>
    <row r="5345" spans="1:19" x14ac:dyDescent="0.25">
      <c r="A5345" s="116"/>
      <c r="B5345" s="65"/>
      <c r="C5345" s="65"/>
      <c r="D5345" s="66"/>
      <c r="E5345" s="67"/>
      <c r="F5345" s="65"/>
      <c r="G5345" s="66"/>
      <c r="J5345" s="65"/>
      <c r="K5345" s="65"/>
      <c r="L5345" s="66"/>
      <c r="M5345" s="65"/>
      <c r="N5345" s="65"/>
      <c r="O5345" s="65"/>
      <c r="P5345" s="66"/>
      <c r="Q5345" s="31">
        <f t="shared" si="166"/>
        <v>9999</v>
      </c>
      <c r="R5345" s="31" t="str">
        <f t="shared" si="167"/>
        <v/>
      </c>
      <c r="S5345" s="29">
        <f>IF($Q5345&lt;Parâmetros!$E$19,$G5345-1,$G5345)</f>
        <v>0</v>
      </c>
    </row>
    <row r="5346" spans="1:19" x14ac:dyDescent="0.25">
      <c r="A5346" s="116"/>
      <c r="B5346" s="65"/>
      <c r="C5346" s="65"/>
      <c r="D5346" s="66"/>
      <c r="E5346" s="67"/>
      <c r="F5346" s="65"/>
      <c r="G5346" s="66"/>
      <c r="J5346" s="65"/>
      <c r="K5346" s="65"/>
      <c r="L5346" s="66"/>
      <c r="M5346" s="65"/>
      <c r="N5346" s="65"/>
      <c r="O5346" s="65"/>
      <c r="P5346" s="66"/>
      <c r="Q5346" s="31">
        <f t="shared" si="166"/>
        <v>9999</v>
      </c>
      <c r="R5346" s="31" t="str">
        <f t="shared" si="167"/>
        <v/>
      </c>
      <c r="S5346" s="29">
        <f>IF($Q5346&lt;Parâmetros!$E$19,$G5346-1,$G5346)</f>
        <v>0</v>
      </c>
    </row>
    <row r="5347" spans="1:19" x14ac:dyDescent="0.25">
      <c r="A5347" s="116"/>
      <c r="B5347" s="65"/>
      <c r="C5347" s="65"/>
      <c r="D5347" s="66"/>
      <c r="E5347" s="67"/>
      <c r="F5347" s="65"/>
      <c r="G5347" s="66"/>
      <c r="J5347" s="65"/>
      <c r="K5347" s="65"/>
      <c r="L5347" s="66"/>
      <c r="M5347" s="65"/>
      <c r="N5347" s="65"/>
      <c r="O5347" s="65"/>
      <c r="P5347" s="66"/>
      <c r="Q5347" s="31">
        <f t="shared" si="166"/>
        <v>9999</v>
      </c>
      <c r="R5347" s="31" t="str">
        <f t="shared" si="167"/>
        <v/>
      </c>
      <c r="S5347" s="29">
        <f>IF($Q5347&lt;Parâmetros!$E$19,$G5347-1,$G5347)</f>
        <v>0</v>
      </c>
    </row>
    <row r="5348" spans="1:19" x14ac:dyDescent="0.25">
      <c r="A5348" s="116"/>
      <c r="B5348" s="65"/>
      <c r="C5348" s="65"/>
      <c r="D5348" s="66"/>
      <c r="E5348" s="67"/>
      <c r="F5348" s="65"/>
      <c r="G5348" s="66"/>
      <c r="J5348" s="65"/>
      <c r="K5348" s="65"/>
      <c r="L5348" s="66"/>
      <c r="M5348" s="65"/>
      <c r="N5348" s="65"/>
      <c r="O5348" s="65"/>
      <c r="P5348" s="66"/>
      <c r="Q5348" s="31">
        <f t="shared" si="166"/>
        <v>9999</v>
      </c>
      <c r="R5348" s="31" t="str">
        <f t="shared" si="167"/>
        <v/>
      </c>
      <c r="S5348" s="29">
        <f>IF($Q5348&lt;Parâmetros!$E$19,$G5348-1,$G5348)</f>
        <v>0</v>
      </c>
    </row>
    <row r="5349" spans="1:19" x14ac:dyDescent="0.25">
      <c r="A5349" s="116"/>
      <c r="B5349" s="65"/>
      <c r="C5349" s="65"/>
      <c r="D5349" s="66"/>
      <c r="E5349" s="67"/>
      <c r="F5349" s="65"/>
      <c r="G5349" s="66"/>
      <c r="J5349" s="65"/>
      <c r="K5349" s="65"/>
      <c r="L5349" s="66"/>
      <c r="M5349" s="65"/>
      <c r="N5349" s="65"/>
      <c r="O5349" s="65"/>
      <c r="P5349" s="66"/>
      <c r="Q5349" s="31">
        <f t="shared" si="166"/>
        <v>9999</v>
      </c>
      <c r="R5349" s="31" t="str">
        <f t="shared" si="167"/>
        <v/>
      </c>
      <c r="S5349" s="29">
        <f>IF($Q5349&lt;Parâmetros!$E$19,$G5349-1,$G5349)</f>
        <v>0</v>
      </c>
    </row>
    <row r="5350" spans="1:19" x14ac:dyDescent="0.25">
      <c r="A5350" s="116"/>
      <c r="B5350" s="65"/>
      <c r="C5350" s="65"/>
      <c r="D5350" s="66"/>
      <c r="E5350" s="67"/>
      <c r="F5350" s="65"/>
      <c r="G5350" s="66"/>
      <c r="J5350" s="65"/>
      <c r="K5350" s="65"/>
      <c r="L5350" s="66"/>
      <c r="M5350" s="65"/>
      <c r="N5350" s="65"/>
      <c r="O5350" s="65"/>
      <c r="P5350" s="66"/>
      <c r="Q5350" s="31">
        <f t="shared" si="166"/>
        <v>9999</v>
      </c>
      <c r="R5350" s="31" t="str">
        <f t="shared" si="167"/>
        <v/>
      </c>
      <c r="S5350" s="29">
        <f>IF($Q5350&lt;Parâmetros!$E$19,$G5350-1,$G5350)</f>
        <v>0</v>
      </c>
    </row>
    <row r="5351" spans="1:19" x14ac:dyDescent="0.25">
      <c r="A5351" s="116"/>
      <c r="B5351" s="65"/>
      <c r="C5351" s="65"/>
      <c r="D5351" s="66"/>
      <c r="E5351" s="67"/>
      <c r="F5351" s="65"/>
      <c r="G5351" s="66"/>
      <c r="J5351" s="65"/>
      <c r="K5351" s="65"/>
      <c r="L5351" s="66"/>
      <c r="M5351" s="65"/>
      <c r="N5351" s="65"/>
      <c r="O5351" s="65"/>
      <c r="P5351" s="66"/>
      <c r="Q5351" s="31">
        <f t="shared" si="166"/>
        <v>9999</v>
      </c>
      <c r="R5351" s="31" t="str">
        <f t="shared" si="167"/>
        <v/>
      </c>
      <c r="S5351" s="29">
        <f>IF($Q5351&lt;Parâmetros!$E$19,$G5351-1,$G5351)</f>
        <v>0</v>
      </c>
    </row>
    <row r="5352" spans="1:19" x14ac:dyDescent="0.25">
      <c r="A5352" s="116"/>
      <c r="B5352" s="65"/>
      <c r="C5352" s="65"/>
      <c r="D5352" s="66"/>
      <c r="E5352" s="67"/>
      <c r="F5352" s="65"/>
      <c r="G5352" s="66"/>
      <c r="J5352" s="65"/>
      <c r="K5352" s="65"/>
      <c r="L5352" s="66"/>
      <c r="M5352" s="65"/>
      <c r="N5352" s="65"/>
      <c r="O5352" s="65"/>
      <c r="P5352" s="66"/>
      <c r="Q5352" s="31">
        <f t="shared" si="166"/>
        <v>9999</v>
      </c>
      <c r="R5352" s="31" t="str">
        <f t="shared" si="167"/>
        <v/>
      </c>
      <c r="S5352" s="29">
        <f>IF($Q5352&lt;Parâmetros!$E$19,$G5352-1,$G5352)</f>
        <v>0</v>
      </c>
    </row>
    <row r="5353" spans="1:19" x14ac:dyDescent="0.25">
      <c r="A5353" s="116"/>
      <c r="B5353" s="65"/>
      <c r="C5353" s="65"/>
      <c r="D5353" s="66"/>
      <c r="E5353" s="67"/>
      <c r="F5353" s="65"/>
      <c r="G5353" s="66"/>
      <c r="J5353" s="65"/>
      <c r="K5353" s="65"/>
      <c r="L5353" s="66"/>
      <c r="M5353" s="65"/>
      <c r="N5353" s="65"/>
      <c r="O5353" s="65"/>
      <c r="P5353" s="66"/>
      <c r="Q5353" s="31">
        <f t="shared" si="166"/>
        <v>9999</v>
      </c>
      <c r="R5353" s="31" t="str">
        <f t="shared" si="167"/>
        <v/>
      </c>
      <c r="S5353" s="29">
        <f>IF($Q5353&lt;Parâmetros!$E$19,$G5353-1,$G5353)</f>
        <v>0</v>
      </c>
    </row>
    <row r="5354" spans="1:19" x14ac:dyDescent="0.25">
      <c r="A5354" s="116"/>
      <c r="B5354" s="65"/>
      <c r="C5354" s="65"/>
      <c r="D5354" s="66"/>
      <c r="E5354" s="67"/>
      <c r="F5354" s="65"/>
      <c r="G5354" s="66"/>
      <c r="J5354" s="65"/>
      <c r="K5354" s="65"/>
      <c r="L5354" s="66"/>
      <c r="M5354" s="65"/>
      <c r="N5354" s="65"/>
      <c r="O5354" s="65"/>
      <c r="P5354" s="66"/>
      <c r="Q5354" s="31">
        <f t="shared" si="166"/>
        <v>9999</v>
      </c>
      <c r="R5354" s="31" t="str">
        <f t="shared" si="167"/>
        <v/>
      </c>
      <c r="S5354" s="29">
        <f>IF($Q5354&lt;Parâmetros!$E$19,$G5354-1,$G5354)</f>
        <v>0</v>
      </c>
    </row>
    <row r="5355" spans="1:19" x14ac:dyDescent="0.25">
      <c r="A5355" s="116"/>
      <c r="B5355" s="65"/>
      <c r="C5355" s="65"/>
      <c r="D5355" s="66"/>
      <c r="E5355" s="67"/>
      <c r="F5355" s="65"/>
      <c r="G5355" s="66"/>
      <c r="J5355" s="65"/>
      <c r="K5355" s="65"/>
      <c r="L5355" s="66"/>
      <c r="M5355" s="65"/>
      <c r="N5355" s="65"/>
      <c r="O5355" s="65"/>
      <c r="P5355" s="66"/>
      <c r="Q5355" s="31">
        <f t="shared" si="166"/>
        <v>9999</v>
      </c>
      <c r="R5355" s="31" t="str">
        <f t="shared" si="167"/>
        <v/>
      </c>
      <c r="S5355" s="29">
        <f>IF($Q5355&lt;Parâmetros!$E$19,$G5355-1,$G5355)</f>
        <v>0</v>
      </c>
    </row>
    <row r="5356" spans="1:19" x14ac:dyDescent="0.25">
      <c r="A5356" s="116"/>
      <c r="B5356" s="65"/>
      <c r="C5356" s="65"/>
      <c r="D5356" s="66"/>
      <c r="E5356" s="67"/>
      <c r="F5356" s="65"/>
      <c r="G5356" s="66"/>
      <c r="J5356" s="65"/>
      <c r="K5356" s="65"/>
      <c r="L5356" s="66"/>
      <c r="M5356" s="65"/>
      <c r="N5356" s="65"/>
      <c r="O5356" s="65"/>
      <c r="P5356" s="66"/>
      <c r="Q5356" s="31">
        <f t="shared" si="166"/>
        <v>9999</v>
      </c>
      <c r="R5356" s="31" t="str">
        <f t="shared" si="167"/>
        <v/>
      </c>
      <c r="S5356" s="29">
        <f>IF($Q5356&lt;Parâmetros!$E$19,$G5356-1,$G5356)</f>
        <v>0</v>
      </c>
    </row>
    <row r="5357" spans="1:19" x14ac:dyDescent="0.25">
      <c r="A5357" s="116"/>
      <c r="B5357" s="65"/>
      <c r="C5357" s="65"/>
      <c r="D5357" s="66"/>
      <c r="E5357" s="67"/>
      <c r="F5357" s="65"/>
      <c r="G5357" s="66"/>
      <c r="J5357" s="65"/>
      <c r="K5357" s="65"/>
      <c r="L5357" s="66"/>
      <c r="M5357" s="65"/>
      <c r="N5357" s="65"/>
      <c r="O5357" s="65"/>
      <c r="P5357" s="66"/>
      <c r="Q5357" s="31">
        <f t="shared" si="166"/>
        <v>9999</v>
      </c>
      <c r="R5357" s="31" t="str">
        <f t="shared" si="167"/>
        <v/>
      </c>
      <c r="S5357" s="29">
        <f>IF($Q5357&lt;Parâmetros!$E$19,$G5357-1,$G5357)</f>
        <v>0</v>
      </c>
    </row>
    <row r="5358" spans="1:19" x14ac:dyDescent="0.25">
      <c r="A5358" s="116"/>
      <c r="B5358" s="65"/>
      <c r="C5358" s="65"/>
      <c r="D5358" s="66"/>
      <c r="E5358" s="67"/>
      <c r="F5358" s="65"/>
      <c r="G5358" s="66"/>
      <c r="J5358" s="65"/>
      <c r="K5358" s="65"/>
      <c r="L5358" s="66"/>
      <c r="M5358" s="65"/>
      <c r="N5358" s="65"/>
      <c r="O5358" s="65"/>
      <c r="P5358" s="66"/>
      <c r="Q5358" s="31">
        <f t="shared" si="166"/>
        <v>9999</v>
      </c>
      <c r="R5358" s="31" t="str">
        <f t="shared" si="167"/>
        <v/>
      </c>
      <c r="S5358" s="29">
        <f>IF($Q5358&lt;Parâmetros!$E$19,$G5358-1,$G5358)</f>
        <v>0</v>
      </c>
    </row>
    <row r="5359" spans="1:19" x14ac:dyDescent="0.25">
      <c r="A5359" s="116"/>
      <c r="B5359" s="65"/>
      <c r="C5359" s="65"/>
      <c r="D5359" s="66"/>
      <c r="E5359" s="67"/>
      <c r="F5359" s="65"/>
      <c r="G5359" s="66"/>
      <c r="J5359" s="65"/>
      <c r="K5359" s="65"/>
      <c r="L5359" s="66"/>
      <c r="M5359" s="65"/>
      <c r="N5359" s="65"/>
      <c r="O5359" s="65"/>
      <c r="P5359" s="66"/>
      <c r="Q5359" s="31">
        <f t="shared" si="166"/>
        <v>9999</v>
      </c>
      <c r="R5359" s="31" t="str">
        <f t="shared" si="167"/>
        <v/>
      </c>
      <c r="S5359" s="29">
        <f>IF($Q5359&lt;Parâmetros!$E$19,$G5359-1,$G5359)</f>
        <v>0</v>
      </c>
    </row>
    <row r="5360" spans="1:19" x14ac:dyDescent="0.25">
      <c r="A5360" s="116"/>
      <c r="B5360" s="65"/>
      <c r="C5360" s="65"/>
      <c r="D5360" s="66"/>
      <c r="E5360" s="67"/>
      <c r="F5360" s="65"/>
      <c r="G5360" s="66"/>
      <c r="J5360" s="65"/>
      <c r="K5360" s="65"/>
      <c r="L5360" s="66"/>
      <c r="M5360" s="65"/>
      <c r="N5360" s="65"/>
      <c r="O5360" s="65"/>
      <c r="P5360" s="66"/>
      <c r="Q5360" s="31">
        <f t="shared" si="166"/>
        <v>9999</v>
      </c>
      <c r="R5360" s="31" t="str">
        <f t="shared" si="167"/>
        <v/>
      </c>
      <c r="S5360" s="29">
        <f>IF($Q5360&lt;Parâmetros!$E$19,$G5360-1,$G5360)</f>
        <v>0</v>
      </c>
    </row>
    <row r="5361" spans="1:19" x14ac:dyDescent="0.25">
      <c r="A5361" s="116"/>
      <c r="B5361" s="65"/>
      <c r="C5361" s="65"/>
      <c r="D5361" s="66"/>
      <c r="E5361" s="67"/>
      <c r="F5361" s="65"/>
      <c r="G5361" s="66"/>
      <c r="J5361" s="65"/>
      <c r="K5361" s="65"/>
      <c r="L5361" s="66"/>
      <c r="M5361" s="65"/>
      <c r="N5361" s="65"/>
      <c r="O5361" s="65"/>
      <c r="P5361" s="66"/>
      <c r="Q5361" s="31">
        <f t="shared" si="166"/>
        <v>9999</v>
      </c>
      <c r="R5361" s="31" t="str">
        <f t="shared" si="167"/>
        <v/>
      </c>
      <c r="S5361" s="29">
        <f>IF($Q5361&lt;Parâmetros!$E$19,$G5361-1,$G5361)</f>
        <v>0</v>
      </c>
    </row>
    <row r="5362" spans="1:19" x14ac:dyDescent="0.25">
      <c r="A5362" s="116"/>
      <c r="B5362" s="65"/>
      <c r="C5362" s="65"/>
      <c r="D5362" s="66"/>
      <c r="E5362" s="67"/>
      <c r="F5362" s="65"/>
      <c r="G5362" s="66"/>
      <c r="J5362" s="65"/>
      <c r="K5362" s="65"/>
      <c r="L5362" s="66"/>
      <c r="M5362" s="65"/>
      <c r="N5362" s="65"/>
      <c r="O5362" s="65"/>
      <c r="P5362" s="66"/>
      <c r="Q5362" s="31">
        <f t="shared" si="166"/>
        <v>9999</v>
      </c>
      <c r="R5362" s="31" t="str">
        <f t="shared" si="167"/>
        <v/>
      </c>
      <c r="S5362" s="29">
        <f>IF($Q5362&lt;Parâmetros!$E$19,$G5362-1,$G5362)</f>
        <v>0</v>
      </c>
    </row>
    <row r="5363" spans="1:19" x14ac:dyDescent="0.25">
      <c r="A5363" s="116"/>
      <c r="B5363" s="65"/>
      <c r="C5363" s="65"/>
      <c r="D5363" s="66"/>
      <c r="E5363" s="67"/>
      <c r="F5363" s="65"/>
      <c r="G5363" s="66"/>
      <c r="J5363" s="65"/>
      <c r="K5363" s="65"/>
      <c r="L5363" s="66"/>
      <c r="M5363" s="65"/>
      <c r="N5363" s="65"/>
      <c r="O5363" s="65"/>
      <c r="P5363" s="66"/>
      <c r="Q5363" s="31">
        <f t="shared" si="166"/>
        <v>9999</v>
      </c>
      <c r="R5363" s="31" t="str">
        <f t="shared" si="167"/>
        <v/>
      </c>
      <c r="S5363" s="29">
        <f>IF($Q5363&lt;Parâmetros!$E$19,$G5363-1,$G5363)</f>
        <v>0</v>
      </c>
    </row>
    <row r="5364" spans="1:19" x14ac:dyDescent="0.25">
      <c r="A5364" s="116"/>
      <c r="B5364" s="65"/>
      <c r="C5364" s="65"/>
      <c r="D5364" s="66"/>
      <c r="E5364" s="67"/>
      <c r="F5364" s="65"/>
      <c r="G5364" s="66"/>
      <c r="J5364" s="65"/>
      <c r="K5364" s="65"/>
      <c r="L5364" s="66"/>
      <c r="M5364" s="65"/>
      <c r="N5364" s="65"/>
      <c r="O5364" s="65"/>
      <c r="P5364" s="66"/>
      <c r="Q5364" s="31">
        <f t="shared" si="166"/>
        <v>9999</v>
      </c>
      <c r="R5364" s="31" t="str">
        <f t="shared" si="167"/>
        <v/>
      </c>
      <c r="S5364" s="29">
        <f>IF($Q5364&lt;Parâmetros!$E$19,$G5364-1,$G5364)</f>
        <v>0</v>
      </c>
    </row>
    <row r="5365" spans="1:19" x14ac:dyDescent="0.25">
      <c r="A5365" s="116"/>
      <c r="B5365" s="65"/>
      <c r="C5365" s="65"/>
      <c r="D5365" s="66"/>
      <c r="E5365" s="67"/>
      <c r="F5365" s="65"/>
      <c r="G5365" s="66"/>
      <c r="J5365" s="65"/>
      <c r="K5365" s="65"/>
      <c r="L5365" s="66"/>
      <c r="M5365" s="65"/>
      <c r="N5365" s="65"/>
      <c r="O5365" s="65"/>
      <c r="P5365" s="66"/>
      <c r="Q5365" s="31">
        <f t="shared" si="166"/>
        <v>9999</v>
      </c>
      <c r="R5365" s="31" t="str">
        <f t="shared" si="167"/>
        <v/>
      </c>
      <c r="S5365" s="29">
        <f>IF($Q5365&lt;Parâmetros!$E$19,$G5365-1,$G5365)</f>
        <v>0</v>
      </c>
    </row>
    <row r="5366" spans="1:19" x14ac:dyDescent="0.25">
      <c r="A5366" s="116"/>
      <c r="B5366" s="65"/>
      <c r="C5366" s="65"/>
      <c r="D5366" s="66"/>
      <c r="E5366" s="67"/>
      <c r="F5366" s="65"/>
      <c r="G5366" s="66"/>
      <c r="J5366" s="65"/>
      <c r="K5366" s="65"/>
      <c r="L5366" s="66"/>
      <c r="M5366" s="65"/>
      <c r="N5366" s="65"/>
      <c r="O5366" s="65"/>
      <c r="P5366" s="66"/>
      <c r="Q5366" s="31">
        <f t="shared" si="166"/>
        <v>9999</v>
      </c>
      <c r="R5366" s="31" t="str">
        <f t="shared" si="167"/>
        <v/>
      </c>
      <c r="S5366" s="29">
        <f>IF($Q5366&lt;Parâmetros!$E$19,$G5366-1,$G5366)</f>
        <v>0</v>
      </c>
    </row>
    <row r="5367" spans="1:19" x14ac:dyDescent="0.25">
      <c r="A5367" s="116"/>
      <c r="B5367" s="65"/>
      <c r="C5367" s="65"/>
      <c r="D5367" s="66"/>
      <c r="E5367" s="67"/>
      <c r="F5367" s="65"/>
      <c r="G5367" s="66"/>
      <c r="J5367" s="65"/>
      <c r="K5367" s="65"/>
      <c r="L5367" s="66"/>
      <c r="M5367" s="65"/>
      <c r="N5367" s="65"/>
      <c r="O5367" s="65"/>
      <c r="P5367" s="66"/>
      <c r="Q5367" s="31">
        <f t="shared" si="166"/>
        <v>9999</v>
      </c>
      <c r="R5367" s="31" t="str">
        <f t="shared" si="167"/>
        <v/>
      </c>
      <c r="S5367" s="29">
        <f>IF($Q5367&lt;Parâmetros!$E$19,$G5367-1,$G5367)</f>
        <v>0</v>
      </c>
    </row>
    <row r="5368" spans="1:19" x14ac:dyDescent="0.25">
      <c r="A5368" s="116"/>
      <c r="B5368" s="65"/>
      <c r="C5368" s="65"/>
      <c r="D5368" s="66"/>
      <c r="E5368" s="67"/>
      <c r="F5368" s="65"/>
      <c r="G5368" s="66"/>
      <c r="J5368" s="65"/>
      <c r="K5368" s="65"/>
      <c r="L5368" s="66"/>
      <c r="M5368" s="65"/>
      <c r="N5368" s="65"/>
      <c r="O5368" s="65"/>
      <c r="P5368" s="66"/>
      <c r="Q5368" s="31">
        <f t="shared" si="166"/>
        <v>9999</v>
      </c>
      <c r="R5368" s="31" t="str">
        <f t="shared" si="167"/>
        <v/>
      </c>
      <c r="S5368" s="29">
        <f>IF($Q5368&lt;Parâmetros!$E$19,$G5368-1,$G5368)</f>
        <v>0</v>
      </c>
    </row>
    <row r="5369" spans="1:19" x14ac:dyDescent="0.25">
      <c r="A5369" s="116"/>
      <c r="B5369" s="65"/>
      <c r="C5369" s="65"/>
      <c r="D5369" s="66"/>
      <c r="E5369" s="67"/>
      <c r="F5369" s="65"/>
      <c r="G5369" s="66"/>
      <c r="J5369" s="65"/>
      <c r="K5369" s="65"/>
      <c r="L5369" s="66"/>
      <c r="M5369" s="65"/>
      <c r="N5369" s="65"/>
      <c r="O5369" s="65"/>
      <c r="P5369" s="66"/>
      <c r="Q5369" s="31">
        <f t="shared" si="166"/>
        <v>9999</v>
      </c>
      <c r="R5369" s="31" t="str">
        <f t="shared" si="167"/>
        <v/>
      </c>
      <c r="S5369" s="29">
        <f>IF($Q5369&lt;Parâmetros!$E$19,$G5369-1,$G5369)</f>
        <v>0</v>
      </c>
    </row>
    <row r="5370" spans="1:19" x14ac:dyDescent="0.25">
      <c r="A5370" s="116"/>
      <c r="B5370" s="65"/>
      <c r="C5370" s="65"/>
      <c r="D5370" s="66"/>
      <c r="E5370" s="67"/>
      <c r="F5370" s="65"/>
      <c r="G5370" s="66"/>
      <c r="J5370" s="65"/>
      <c r="K5370" s="65"/>
      <c r="L5370" s="66"/>
      <c r="M5370" s="65"/>
      <c r="N5370" s="65"/>
      <c r="O5370" s="65"/>
      <c r="P5370" s="66"/>
      <c r="Q5370" s="31">
        <f t="shared" si="166"/>
        <v>9999</v>
      </c>
      <c r="R5370" s="31" t="str">
        <f t="shared" si="167"/>
        <v/>
      </c>
      <c r="S5370" s="29">
        <f>IF($Q5370&lt;Parâmetros!$E$19,$G5370-1,$G5370)</f>
        <v>0</v>
      </c>
    </row>
    <row r="5371" spans="1:19" x14ac:dyDescent="0.25">
      <c r="A5371" s="116"/>
      <c r="B5371" s="65"/>
      <c r="C5371" s="65"/>
      <c r="D5371" s="66"/>
      <c r="E5371" s="67"/>
      <c r="F5371" s="65"/>
      <c r="G5371" s="66"/>
      <c r="J5371" s="65"/>
      <c r="K5371" s="65"/>
      <c r="L5371" s="66"/>
      <c r="M5371" s="65"/>
      <c r="N5371" s="65"/>
      <c r="O5371" s="65"/>
      <c r="P5371" s="66"/>
      <c r="Q5371" s="31">
        <f t="shared" si="166"/>
        <v>9999</v>
      </c>
      <c r="R5371" s="31" t="str">
        <f t="shared" si="167"/>
        <v/>
      </c>
      <c r="S5371" s="29">
        <f>IF($Q5371&lt;Parâmetros!$E$19,$G5371-1,$G5371)</f>
        <v>0</v>
      </c>
    </row>
    <row r="5372" spans="1:19" x14ac:dyDescent="0.25">
      <c r="A5372" s="116"/>
      <c r="B5372" s="65"/>
      <c r="C5372" s="65"/>
      <c r="D5372" s="66"/>
      <c r="E5372" s="67"/>
      <c r="F5372" s="65"/>
      <c r="G5372" s="66"/>
      <c r="J5372" s="65"/>
      <c r="K5372" s="65"/>
      <c r="L5372" s="66"/>
      <c r="M5372" s="65"/>
      <c r="N5372" s="65"/>
      <c r="O5372" s="65"/>
      <c r="P5372" s="66"/>
      <c r="Q5372" s="31">
        <f t="shared" ref="Q5372:Q5435" si="168">IFERROR(VALUE(LEFT($J5372,2))*60+VALUE(MID($J5372,4,2)),9999)</f>
        <v>9999</v>
      </c>
      <c r="R5372" s="31" t="str">
        <f t="shared" ref="R5372:R5435" si="169">IFERROR(VALUE(LEFT($K5372,2))*60+VALUE(MID($K5372,4,2)),"")</f>
        <v/>
      </c>
      <c r="S5372" s="29">
        <f>IF($Q5372&lt;Parâmetros!$E$19,$G5372-1,$G5372)</f>
        <v>0</v>
      </c>
    </row>
    <row r="5373" spans="1:19" x14ac:dyDescent="0.25">
      <c r="A5373" s="116"/>
      <c r="B5373" s="65"/>
      <c r="C5373" s="65"/>
      <c r="D5373" s="66"/>
      <c r="E5373" s="67"/>
      <c r="F5373" s="65"/>
      <c r="G5373" s="66"/>
      <c r="J5373" s="65"/>
      <c r="K5373" s="65"/>
      <c r="L5373" s="66"/>
      <c r="M5373" s="65"/>
      <c r="N5373" s="65"/>
      <c r="O5373" s="65"/>
      <c r="P5373" s="66"/>
      <c r="Q5373" s="31">
        <f t="shared" si="168"/>
        <v>9999</v>
      </c>
      <c r="R5373" s="31" t="str">
        <f t="shared" si="169"/>
        <v/>
      </c>
      <c r="S5373" s="29">
        <f>IF($Q5373&lt;Parâmetros!$E$19,$G5373-1,$G5373)</f>
        <v>0</v>
      </c>
    </row>
    <row r="5374" spans="1:19" x14ac:dyDescent="0.25">
      <c r="A5374" s="116"/>
      <c r="B5374" s="65"/>
      <c r="C5374" s="65"/>
      <c r="D5374" s="66"/>
      <c r="E5374" s="67"/>
      <c r="F5374" s="65"/>
      <c r="G5374" s="66"/>
      <c r="J5374" s="65"/>
      <c r="K5374" s="65"/>
      <c r="L5374" s="66"/>
      <c r="M5374" s="65"/>
      <c r="N5374" s="65"/>
      <c r="O5374" s="65"/>
      <c r="P5374" s="66"/>
      <c r="Q5374" s="31">
        <f t="shared" si="168"/>
        <v>9999</v>
      </c>
      <c r="R5374" s="31" t="str">
        <f t="shared" si="169"/>
        <v/>
      </c>
      <c r="S5374" s="29">
        <f>IF($Q5374&lt;Parâmetros!$E$19,$G5374-1,$G5374)</f>
        <v>0</v>
      </c>
    </row>
    <row r="5375" spans="1:19" x14ac:dyDescent="0.25">
      <c r="A5375" s="116"/>
      <c r="B5375" s="65"/>
      <c r="C5375" s="65"/>
      <c r="D5375" s="66"/>
      <c r="E5375" s="67"/>
      <c r="F5375" s="65"/>
      <c r="G5375" s="66"/>
      <c r="J5375" s="65"/>
      <c r="K5375" s="65"/>
      <c r="L5375" s="66"/>
      <c r="M5375" s="65"/>
      <c r="N5375" s="65"/>
      <c r="O5375" s="65"/>
      <c r="P5375" s="66"/>
      <c r="Q5375" s="31">
        <f t="shared" si="168"/>
        <v>9999</v>
      </c>
      <c r="R5375" s="31" t="str">
        <f t="shared" si="169"/>
        <v/>
      </c>
      <c r="S5375" s="29">
        <f>IF($Q5375&lt;Parâmetros!$E$19,$G5375-1,$G5375)</f>
        <v>0</v>
      </c>
    </row>
    <row r="5376" spans="1:19" x14ac:dyDescent="0.25">
      <c r="A5376" s="116"/>
      <c r="B5376" s="65"/>
      <c r="C5376" s="65"/>
      <c r="D5376" s="66"/>
      <c r="E5376" s="67"/>
      <c r="F5376" s="65"/>
      <c r="G5376" s="66"/>
      <c r="J5376" s="65"/>
      <c r="K5376" s="65"/>
      <c r="L5376" s="66"/>
      <c r="M5376" s="65"/>
      <c r="O5376" s="65"/>
      <c r="P5376" s="66"/>
      <c r="Q5376" s="31">
        <f t="shared" si="168"/>
        <v>9999</v>
      </c>
      <c r="R5376" s="31" t="str">
        <f t="shared" si="169"/>
        <v/>
      </c>
      <c r="S5376" s="29">
        <f>IF($Q5376&lt;Parâmetros!$E$19,$G5376-1,$G5376)</f>
        <v>0</v>
      </c>
    </row>
    <row r="5377" spans="1:19" x14ac:dyDescent="0.25">
      <c r="A5377" s="116"/>
      <c r="B5377" s="65"/>
      <c r="C5377" s="65"/>
      <c r="D5377" s="66"/>
      <c r="E5377" s="67"/>
      <c r="F5377" s="65"/>
      <c r="G5377" s="66"/>
      <c r="J5377" s="65"/>
      <c r="K5377" s="65"/>
      <c r="L5377" s="66"/>
      <c r="M5377" s="65"/>
      <c r="N5377" s="65"/>
      <c r="O5377" s="65"/>
      <c r="P5377" s="66"/>
      <c r="Q5377" s="31">
        <f t="shared" si="168"/>
        <v>9999</v>
      </c>
      <c r="R5377" s="31" t="str">
        <f t="shared" si="169"/>
        <v/>
      </c>
      <c r="S5377" s="29">
        <f>IF($Q5377&lt;Parâmetros!$E$19,$G5377-1,$G5377)</f>
        <v>0</v>
      </c>
    </row>
    <row r="5378" spans="1:19" x14ac:dyDescent="0.25">
      <c r="A5378" s="116"/>
      <c r="B5378" s="65"/>
      <c r="C5378" s="65"/>
      <c r="D5378" s="66"/>
      <c r="E5378" s="67"/>
      <c r="F5378" s="65"/>
      <c r="G5378" s="66"/>
      <c r="J5378" s="65"/>
      <c r="K5378" s="65"/>
      <c r="L5378" s="66"/>
      <c r="M5378" s="65"/>
      <c r="N5378" s="65"/>
      <c r="O5378" s="65"/>
      <c r="P5378" s="66"/>
      <c r="Q5378" s="31">
        <f t="shared" si="168"/>
        <v>9999</v>
      </c>
      <c r="R5378" s="31" t="str">
        <f t="shared" si="169"/>
        <v/>
      </c>
      <c r="S5378" s="29">
        <f>IF($Q5378&lt;Parâmetros!$E$19,$G5378-1,$G5378)</f>
        <v>0</v>
      </c>
    </row>
    <row r="5379" spans="1:19" x14ac:dyDescent="0.25">
      <c r="A5379" s="116"/>
      <c r="B5379" s="65"/>
      <c r="C5379" s="65"/>
      <c r="D5379" s="66"/>
      <c r="E5379" s="67"/>
      <c r="F5379" s="65"/>
      <c r="G5379" s="66"/>
      <c r="J5379" s="65"/>
      <c r="K5379" s="65"/>
      <c r="L5379" s="66"/>
      <c r="M5379" s="65"/>
      <c r="N5379" s="65"/>
      <c r="O5379" s="65"/>
      <c r="P5379" s="66"/>
      <c r="Q5379" s="31">
        <f t="shared" si="168"/>
        <v>9999</v>
      </c>
      <c r="R5379" s="31" t="str">
        <f t="shared" si="169"/>
        <v/>
      </c>
      <c r="S5379" s="29">
        <f>IF($Q5379&lt;Parâmetros!$E$19,$G5379-1,$G5379)</f>
        <v>0</v>
      </c>
    </row>
    <row r="5380" spans="1:19" x14ac:dyDescent="0.25">
      <c r="A5380" s="116"/>
      <c r="B5380" s="65"/>
      <c r="C5380" s="65"/>
      <c r="D5380" s="66"/>
      <c r="E5380" s="67"/>
      <c r="F5380" s="65"/>
      <c r="G5380" s="66"/>
      <c r="J5380" s="65"/>
      <c r="K5380" s="65"/>
      <c r="L5380" s="66"/>
      <c r="M5380" s="65"/>
      <c r="N5380" s="65"/>
      <c r="O5380" s="65"/>
      <c r="P5380" s="66"/>
      <c r="Q5380" s="31">
        <f t="shared" si="168"/>
        <v>9999</v>
      </c>
      <c r="R5380" s="31" t="str">
        <f t="shared" si="169"/>
        <v/>
      </c>
      <c r="S5380" s="29">
        <f>IF($Q5380&lt;Parâmetros!$E$19,$G5380-1,$G5380)</f>
        <v>0</v>
      </c>
    </row>
    <row r="5381" spans="1:19" x14ac:dyDescent="0.25">
      <c r="A5381" s="116"/>
      <c r="B5381" s="65"/>
      <c r="C5381" s="65"/>
      <c r="D5381" s="66"/>
      <c r="E5381" s="67"/>
      <c r="F5381" s="65"/>
      <c r="G5381" s="66"/>
      <c r="J5381" s="65"/>
      <c r="K5381" s="65"/>
      <c r="L5381" s="66"/>
      <c r="M5381" s="65"/>
      <c r="N5381" s="65"/>
      <c r="O5381" s="65"/>
      <c r="P5381" s="66"/>
      <c r="Q5381" s="31">
        <f t="shared" si="168"/>
        <v>9999</v>
      </c>
      <c r="R5381" s="31" t="str">
        <f t="shared" si="169"/>
        <v/>
      </c>
      <c r="S5381" s="29">
        <f>IF($Q5381&lt;Parâmetros!$E$19,$G5381-1,$G5381)</f>
        <v>0</v>
      </c>
    </row>
    <row r="5382" spans="1:19" x14ac:dyDescent="0.25">
      <c r="A5382" s="116"/>
      <c r="B5382" s="65"/>
      <c r="C5382" s="65"/>
      <c r="D5382" s="66"/>
      <c r="E5382" s="67"/>
      <c r="F5382" s="65"/>
      <c r="G5382" s="66"/>
      <c r="J5382" s="65"/>
      <c r="K5382" s="65"/>
      <c r="L5382" s="66"/>
      <c r="M5382" s="65"/>
      <c r="N5382" s="65"/>
      <c r="O5382" s="65"/>
      <c r="P5382" s="66"/>
      <c r="Q5382" s="31">
        <f t="shared" si="168"/>
        <v>9999</v>
      </c>
      <c r="R5382" s="31" t="str">
        <f t="shared" si="169"/>
        <v/>
      </c>
      <c r="S5382" s="29">
        <f>IF($Q5382&lt;Parâmetros!$E$19,$G5382-1,$G5382)</f>
        <v>0</v>
      </c>
    </row>
    <row r="5383" spans="1:19" x14ac:dyDescent="0.25">
      <c r="A5383" s="116"/>
      <c r="B5383" s="65"/>
      <c r="C5383" s="65"/>
      <c r="D5383" s="66"/>
      <c r="E5383" s="67"/>
      <c r="F5383" s="65"/>
      <c r="G5383" s="66"/>
      <c r="J5383" s="65"/>
      <c r="K5383" s="65"/>
      <c r="L5383" s="66"/>
      <c r="M5383" s="65"/>
      <c r="N5383" s="65"/>
      <c r="O5383" s="65"/>
      <c r="P5383" s="66"/>
      <c r="Q5383" s="31">
        <f t="shared" si="168"/>
        <v>9999</v>
      </c>
      <c r="R5383" s="31" t="str">
        <f t="shared" si="169"/>
        <v/>
      </c>
      <c r="S5383" s="29">
        <f>IF($Q5383&lt;Parâmetros!$E$19,$G5383-1,$G5383)</f>
        <v>0</v>
      </c>
    </row>
    <row r="5384" spans="1:19" x14ac:dyDescent="0.25">
      <c r="A5384" s="116"/>
      <c r="B5384" s="65"/>
      <c r="C5384" s="65"/>
      <c r="D5384" s="66"/>
      <c r="E5384" s="67"/>
      <c r="F5384" s="65"/>
      <c r="G5384" s="66"/>
      <c r="J5384" s="65"/>
      <c r="K5384" s="65"/>
      <c r="L5384" s="66"/>
      <c r="M5384" s="65"/>
      <c r="N5384" s="65"/>
      <c r="O5384" s="65"/>
      <c r="P5384" s="66"/>
      <c r="Q5384" s="31">
        <f t="shared" si="168"/>
        <v>9999</v>
      </c>
      <c r="R5384" s="31" t="str">
        <f t="shared" si="169"/>
        <v/>
      </c>
      <c r="S5384" s="29">
        <f>IF($Q5384&lt;Parâmetros!$E$19,$G5384-1,$G5384)</f>
        <v>0</v>
      </c>
    </row>
    <row r="5385" spans="1:19" x14ac:dyDescent="0.25">
      <c r="A5385" s="116"/>
      <c r="B5385" s="65"/>
      <c r="C5385" s="65"/>
      <c r="D5385" s="66"/>
      <c r="E5385" s="67"/>
      <c r="F5385" s="65"/>
      <c r="G5385" s="66"/>
      <c r="J5385" s="65"/>
      <c r="K5385" s="65"/>
      <c r="L5385" s="66"/>
      <c r="M5385" s="65"/>
      <c r="N5385" s="65"/>
      <c r="O5385" s="65"/>
      <c r="P5385" s="66"/>
      <c r="Q5385" s="31">
        <f t="shared" si="168"/>
        <v>9999</v>
      </c>
      <c r="R5385" s="31" t="str">
        <f t="shared" si="169"/>
        <v/>
      </c>
      <c r="S5385" s="29">
        <f>IF($Q5385&lt;Parâmetros!$E$19,$G5385-1,$G5385)</f>
        <v>0</v>
      </c>
    </row>
    <row r="5386" spans="1:19" x14ac:dyDescent="0.25">
      <c r="A5386" s="116"/>
      <c r="B5386" s="65"/>
      <c r="C5386" s="65"/>
      <c r="D5386" s="66"/>
      <c r="E5386" s="67"/>
      <c r="F5386" s="65"/>
      <c r="G5386" s="66"/>
      <c r="J5386" s="65"/>
      <c r="K5386" s="65"/>
      <c r="L5386" s="66"/>
      <c r="M5386" s="65"/>
      <c r="N5386" s="65"/>
      <c r="O5386" s="65"/>
      <c r="P5386" s="66"/>
      <c r="Q5386" s="31">
        <f t="shared" si="168"/>
        <v>9999</v>
      </c>
      <c r="R5386" s="31" t="str">
        <f t="shared" si="169"/>
        <v/>
      </c>
      <c r="S5386" s="29">
        <f>IF($Q5386&lt;Parâmetros!$E$19,$G5386-1,$G5386)</f>
        <v>0</v>
      </c>
    </row>
    <row r="5387" spans="1:19" x14ac:dyDescent="0.25">
      <c r="A5387" s="116"/>
      <c r="B5387" s="65"/>
      <c r="C5387" s="65"/>
      <c r="D5387" s="66"/>
      <c r="E5387" s="67"/>
      <c r="F5387" s="65"/>
      <c r="G5387" s="66"/>
      <c r="J5387" s="65"/>
      <c r="K5387" s="65"/>
      <c r="L5387" s="66"/>
      <c r="M5387" s="65"/>
      <c r="N5387" s="65"/>
      <c r="O5387" s="65"/>
      <c r="P5387" s="66"/>
      <c r="Q5387" s="31">
        <f t="shared" si="168"/>
        <v>9999</v>
      </c>
      <c r="R5387" s="31" t="str">
        <f t="shared" si="169"/>
        <v/>
      </c>
      <c r="S5387" s="29">
        <f>IF($Q5387&lt;Parâmetros!$E$19,$G5387-1,$G5387)</f>
        <v>0</v>
      </c>
    </row>
    <row r="5388" spans="1:19" x14ac:dyDescent="0.25">
      <c r="A5388" s="116"/>
      <c r="B5388" s="65"/>
      <c r="C5388" s="65"/>
      <c r="D5388" s="66"/>
      <c r="E5388" s="67"/>
      <c r="F5388" s="65"/>
      <c r="G5388" s="66"/>
      <c r="J5388" s="65"/>
      <c r="K5388" s="65"/>
      <c r="L5388" s="66"/>
      <c r="M5388" s="65"/>
      <c r="N5388" s="65"/>
      <c r="O5388" s="65"/>
      <c r="P5388" s="66"/>
      <c r="Q5388" s="31">
        <f t="shared" si="168"/>
        <v>9999</v>
      </c>
      <c r="R5388" s="31" t="str">
        <f t="shared" si="169"/>
        <v/>
      </c>
      <c r="S5388" s="29">
        <f>IF($Q5388&lt;Parâmetros!$E$19,$G5388-1,$G5388)</f>
        <v>0</v>
      </c>
    </row>
    <row r="5389" spans="1:19" x14ac:dyDescent="0.25">
      <c r="A5389" s="116"/>
      <c r="B5389" s="65"/>
      <c r="C5389" s="65"/>
      <c r="D5389" s="66"/>
      <c r="E5389" s="67"/>
      <c r="F5389" s="65"/>
      <c r="G5389" s="66"/>
      <c r="J5389" s="65"/>
      <c r="K5389" s="65"/>
      <c r="L5389" s="66"/>
      <c r="M5389" s="65"/>
      <c r="N5389" s="65"/>
      <c r="O5389" s="65"/>
      <c r="P5389" s="66"/>
      <c r="Q5389" s="31">
        <f t="shared" si="168"/>
        <v>9999</v>
      </c>
      <c r="R5389" s="31" t="str">
        <f t="shared" si="169"/>
        <v/>
      </c>
      <c r="S5389" s="29">
        <f>IF($Q5389&lt;Parâmetros!$E$19,$G5389-1,$G5389)</f>
        <v>0</v>
      </c>
    </row>
    <row r="5390" spans="1:19" x14ac:dyDescent="0.25">
      <c r="A5390" s="116"/>
      <c r="B5390" s="65"/>
      <c r="C5390" s="65"/>
      <c r="D5390" s="66"/>
      <c r="E5390" s="67"/>
      <c r="F5390" s="65"/>
      <c r="G5390" s="66"/>
      <c r="J5390" s="65"/>
      <c r="K5390" s="65"/>
      <c r="L5390" s="66"/>
      <c r="M5390" s="65"/>
      <c r="O5390" s="65"/>
      <c r="P5390" s="66"/>
      <c r="Q5390" s="31">
        <f t="shared" si="168"/>
        <v>9999</v>
      </c>
      <c r="R5390" s="31" t="str">
        <f t="shared" si="169"/>
        <v/>
      </c>
      <c r="S5390" s="29">
        <f>IF($Q5390&lt;Parâmetros!$E$19,$G5390-1,$G5390)</f>
        <v>0</v>
      </c>
    </row>
    <row r="5391" spans="1:19" x14ac:dyDescent="0.25">
      <c r="A5391" s="116"/>
      <c r="B5391" s="65"/>
      <c r="C5391" s="65"/>
      <c r="D5391" s="66"/>
      <c r="E5391" s="67"/>
      <c r="F5391" s="65"/>
      <c r="G5391" s="66"/>
      <c r="J5391" s="65"/>
      <c r="K5391" s="65"/>
      <c r="L5391" s="66"/>
      <c r="M5391" s="65"/>
      <c r="O5391" s="65"/>
      <c r="P5391" s="66"/>
      <c r="Q5391" s="31">
        <f t="shared" si="168"/>
        <v>9999</v>
      </c>
      <c r="R5391" s="31" t="str">
        <f t="shared" si="169"/>
        <v/>
      </c>
      <c r="S5391" s="29">
        <f>IF($Q5391&lt;Parâmetros!$E$19,$G5391-1,$G5391)</f>
        <v>0</v>
      </c>
    </row>
    <row r="5392" spans="1:19" x14ac:dyDescent="0.25">
      <c r="A5392" s="116"/>
      <c r="B5392" s="65"/>
      <c r="C5392" s="65"/>
      <c r="D5392" s="66"/>
      <c r="E5392" s="67"/>
      <c r="F5392" s="65"/>
      <c r="G5392" s="66"/>
      <c r="J5392" s="65"/>
      <c r="K5392" s="65"/>
      <c r="L5392" s="66"/>
      <c r="M5392" s="65"/>
      <c r="O5392" s="65"/>
      <c r="P5392" s="66"/>
      <c r="Q5392" s="31">
        <f t="shared" si="168"/>
        <v>9999</v>
      </c>
      <c r="R5392" s="31" t="str">
        <f t="shared" si="169"/>
        <v/>
      </c>
      <c r="S5392" s="29">
        <f>IF($Q5392&lt;Parâmetros!$E$19,$G5392-1,$G5392)</f>
        <v>0</v>
      </c>
    </row>
    <row r="5393" spans="1:19" x14ac:dyDescent="0.25">
      <c r="A5393" s="116"/>
      <c r="B5393" s="65"/>
      <c r="C5393" s="65"/>
      <c r="D5393" s="66"/>
      <c r="E5393" s="67"/>
      <c r="F5393" s="65"/>
      <c r="G5393" s="66"/>
      <c r="J5393" s="65"/>
      <c r="K5393" s="65"/>
      <c r="L5393" s="66"/>
      <c r="M5393" s="65"/>
      <c r="N5393" s="65"/>
      <c r="O5393" s="65"/>
      <c r="P5393" s="66"/>
      <c r="Q5393" s="31">
        <f t="shared" si="168"/>
        <v>9999</v>
      </c>
      <c r="R5393" s="31" t="str">
        <f t="shared" si="169"/>
        <v/>
      </c>
      <c r="S5393" s="29">
        <f>IF($Q5393&lt;Parâmetros!$E$19,$G5393-1,$G5393)</f>
        <v>0</v>
      </c>
    </row>
    <row r="5394" spans="1:19" x14ac:dyDescent="0.25">
      <c r="A5394" s="116"/>
      <c r="B5394" s="65"/>
      <c r="C5394" s="65"/>
      <c r="D5394" s="66"/>
      <c r="E5394" s="67"/>
      <c r="F5394" s="65"/>
      <c r="G5394" s="66"/>
      <c r="J5394" s="65"/>
      <c r="K5394" s="65"/>
      <c r="L5394" s="66"/>
      <c r="M5394" s="65"/>
      <c r="N5394" s="65"/>
      <c r="O5394" s="65"/>
      <c r="P5394" s="66"/>
      <c r="Q5394" s="31">
        <f t="shared" si="168"/>
        <v>9999</v>
      </c>
      <c r="R5394" s="31" t="str">
        <f t="shared" si="169"/>
        <v/>
      </c>
      <c r="S5394" s="29">
        <f>IF($Q5394&lt;Parâmetros!$E$19,$G5394-1,$G5394)</f>
        <v>0</v>
      </c>
    </row>
    <row r="5395" spans="1:19" x14ac:dyDescent="0.25">
      <c r="A5395" s="116"/>
      <c r="B5395" s="65"/>
      <c r="C5395" s="65"/>
      <c r="D5395" s="66"/>
      <c r="E5395" s="67"/>
      <c r="F5395" s="65"/>
      <c r="G5395" s="66"/>
      <c r="J5395" s="65"/>
      <c r="K5395" s="65"/>
      <c r="L5395" s="66"/>
      <c r="M5395" s="65"/>
      <c r="N5395" s="65"/>
      <c r="O5395" s="65"/>
      <c r="P5395" s="66"/>
      <c r="Q5395" s="31">
        <f t="shared" si="168"/>
        <v>9999</v>
      </c>
      <c r="R5395" s="31" t="str">
        <f t="shared" si="169"/>
        <v/>
      </c>
      <c r="S5395" s="29">
        <f>IF($Q5395&lt;Parâmetros!$E$19,$G5395-1,$G5395)</f>
        <v>0</v>
      </c>
    </row>
    <row r="5396" spans="1:19" x14ac:dyDescent="0.25">
      <c r="A5396" s="116"/>
      <c r="B5396" s="65"/>
      <c r="C5396" s="65"/>
      <c r="D5396" s="66"/>
      <c r="E5396" s="67"/>
      <c r="F5396" s="65"/>
      <c r="G5396" s="66"/>
      <c r="J5396" s="65"/>
      <c r="K5396" s="65"/>
      <c r="L5396" s="66"/>
      <c r="M5396" s="65"/>
      <c r="N5396" s="65"/>
      <c r="O5396" s="65"/>
      <c r="P5396" s="66"/>
      <c r="Q5396" s="31">
        <f t="shared" si="168"/>
        <v>9999</v>
      </c>
      <c r="R5396" s="31" t="str">
        <f t="shared" si="169"/>
        <v/>
      </c>
      <c r="S5396" s="29">
        <f>IF($Q5396&lt;Parâmetros!$E$19,$G5396-1,$G5396)</f>
        <v>0</v>
      </c>
    </row>
    <row r="5397" spans="1:19" x14ac:dyDescent="0.25">
      <c r="A5397" s="116"/>
      <c r="B5397" s="65"/>
      <c r="C5397" s="65"/>
      <c r="D5397" s="66"/>
      <c r="E5397" s="67"/>
      <c r="F5397" s="65"/>
      <c r="G5397" s="66"/>
      <c r="J5397" s="65"/>
      <c r="K5397" s="65"/>
      <c r="L5397" s="66"/>
      <c r="M5397" s="65"/>
      <c r="O5397" s="65"/>
      <c r="P5397" s="66"/>
      <c r="Q5397" s="31">
        <f t="shared" si="168"/>
        <v>9999</v>
      </c>
      <c r="R5397" s="31" t="str">
        <f t="shared" si="169"/>
        <v/>
      </c>
      <c r="S5397" s="29">
        <f>IF($Q5397&lt;Parâmetros!$E$19,$G5397-1,$G5397)</f>
        <v>0</v>
      </c>
    </row>
    <row r="5398" spans="1:19" x14ac:dyDescent="0.25">
      <c r="A5398" s="116"/>
      <c r="B5398" s="65"/>
      <c r="C5398" s="65"/>
      <c r="D5398" s="66"/>
      <c r="E5398" s="67"/>
      <c r="F5398" s="65"/>
      <c r="G5398" s="66"/>
      <c r="J5398" s="65"/>
      <c r="K5398" s="65"/>
      <c r="L5398" s="66"/>
      <c r="M5398" s="65"/>
      <c r="O5398" s="65"/>
      <c r="P5398" s="66"/>
      <c r="Q5398" s="31">
        <f t="shared" si="168"/>
        <v>9999</v>
      </c>
      <c r="R5398" s="31" t="str">
        <f t="shared" si="169"/>
        <v/>
      </c>
      <c r="S5398" s="29">
        <f>IF($Q5398&lt;Parâmetros!$E$19,$G5398-1,$G5398)</f>
        <v>0</v>
      </c>
    </row>
    <row r="5399" spans="1:19" x14ac:dyDescent="0.25">
      <c r="A5399" s="116"/>
      <c r="B5399" s="65"/>
      <c r="C5399" s="65"/>
      <c r="D5399" s="66"/>
      <c r="E5399" s="67"/>
      <c r="F5399" s="65"/>
      <c r="G5399" s="66"/>
      <c r="J5399" s="65"/>
      <c r="K5399" s="65"/>
      <c r="L5399" s="66"/>
      <c r="M5399" s="65"/>
      <c r="N5399" s="65"/>
      <c r="O5399" s="65"/>
      <c r="P5399" s="66"/>
      <c r="Q5399" s="31">
        <f t="shared" si="168"/>
        <v>9999</v>
      </c>
      <c r="R5399" s="31" t="str">
        <f t="shared" si="169"/>
        <v/>
      </c>
      <c r="S5399" s="29">
        <f>IF($Q5399&lt;Parâmetros!$E$19,$G5399-1,$G5399)</f>
        <v>0</v>
      </c>
    </row>
    <row r="5400" spans="1:19" x14ac:dyDescent="0.25">
      <c r="A5400" s="116"/>
      <c r="B5400" s="65"/>
      <c r="C5400" s="65"/>
      <c r="D5400" s="66"/>
      <c r="E5400" s="67"/>
      <c r="F5400" s="65"/>
      <c r="G5400" s="66"/>
      <c r="J5400" s="65"/>
      <c r="K5400" s="65"/>
      <c r="L5400" s="66"/>
      <c r="M5400" s="65"/>
      <c r="N5400" s="65"/>
      <c r="O5400" s="65"/>
      <c r="P5400" s="66"/>
      <c r="Q5400" s="31">
        <f t="shared" si="168"/>
        <v>9999</v>
      </c>
      <c r="R5400" s="31" t="str">
        <f t="shared" si="169"/>
        <v/>
      </c>
      <c r="S5400" s="29">
        <f>IF($Q5400&lt;Parâmetros!$E$19,$G5400-1,$G5400)</f>
        <v>0</v>
      </c>
    </row>
    <row r="5401" spans="1:19" x14ac:dyDescent="0.25">
      <c r="A5401" s="116"/>
      <c r="B5401" s="65"/>
      <c r="C5401" s="65"/>
      <c r="D5401" s="66"/>
      <c r="E5401" s="67"/>
      <c r="F5401" s="65"/>
      <c r="G5401" s="66"/>
      <c r="J5401" s="65"/>
      <c r="K5401" s="65"/>
      <c r="L5401" s="66"/>
      <c r="M5401" s="65"/>
      <c r="N5401" s="65"/>
      <c r="O5401" s="65"/>
      <c r="P5401" s="66"/>
      <c r="Q5401" s="31">
        <f t="shared" si="168"/>
        <v>9999</v>
      </c>
      <c r="R5401" s="31" t="str">
        <f t="shared" si="169"/>
        <v/>
      </c>
      <c r="S5401" s="29">
        <f>IF($Q5401&lt;Parâmetros!$E$19,$G5401-1,$G5401)</f>
        <v>0</v>
      </c>
    </row>
    <row r="5402" spans="1:19" x14ac:dyDescent="0.25">
      <c r="A5402" s="116"/>
      <c r="B5402" s="65"/>
      <c r="C5402" s="65"/>
      <c r="D5402" s="66"/>
      <c r="E5402" s="67"/>
      <c r="F5402" s="65"/>
      <c r="G5402" s="66"/>
      <c r="J5402" s="65"/>
      <c r="K5402" s="65"/>
      <c r="L5402" s="66"/>
      <c r="M5402" s="65"/>
      <c r="N5402" s="65"/>
      <c r="O5402" s="65"/>
      <c r="P5402" s="66"/>
      <c r="Q5402" s="31">
        <f t="shared" si="168"/>
        <v>9999</v>
      </c>
      <c r="R5402" s="31" t="str">
        <f t="shared" si="169"/>
        <v/>
      </c>
      <c r="S5402" s="29">
        <f>IF($Q5402&lt;Parâmetros!$E$19,$G5402-1,$G5402)</f>
        <v>0</v>
      </c>
    </row>
    <row r="5403" spans="1:19" x14ac:dyDescent="0.25">
      <c r="A5403" s="116"/>
      <c r="B5403" s="65"/>
      <c r="C5403" s="65"/>
      <c r="D5403" s="66"/>
      <c r="E5403" s="67"/>
      <c r="F5403" s="65"/>
      <c r="G5403" s="66"/>
      <c r="J5403" s="65"/>
      <c r="K5403" s="65"/>
      <c r="L5403" s="66"/>
      <c r="M5403" s="65"/>
      <c r="N5403" s="65"/>
      <c r="O5403" s="65"/>
      <c r="P5403" s="66"/>
      <c r="Q5403" s="31">
        <f t="shared" si="168"/>
        <v>9999</v>
      </c>
      <c r="R5403" s="31" t="str">
        <f t="shared" si="169"/>
        <v/>
      </c>
      <c r="S5403" s="29">
        <f>IF($Q5403&lt;Parâmetros!$E$19,$G5403-1,$G5403)</f>
        <v>0</v>
      </c>
    </row>
    <row r="5404" spans="1:19" x14ac:dyDescent="0.25">
      <c r="A5404" s="116"/>
      <c r="B5404" s="65"/>
      <c r="C5404" s="65"/>
      <c r="D5404" s="66"/>
      <c r="E5404" s="67"/>
      <c r="F5404" s="65"/>
      <c r="G5404" s="66"/>
      <c r="J5404" s="65"/>
      <c r="K5404" s="65"/>
      <c r="L5404" s="66"/>
      <c r="M5404" s="65"/>
      <c r="N5404" s="65"/>
      <c r="O5404" s="65"/>
      <c r="P5404" s="66"/>
      <c r="Q5404" s="31">
        <f t="shared" si="168"/>
        <v>9999</v>
      </c>
      <c r="R5404" s="31" t="str">
        <f t="shared" si="169"/>
        <v/>
      </c>
      <c r="S5404" s="29">
        <f>IF($Q5404&lt;Parâmetros!$E$19,$G5404-1,$G5404)</f>
        <v>0</v>
      </c>
    </row>
    <row r="5405" spans="1:19" x14ac:dyDescent="0.25">
      <c r="A5405" s="116"/>
      <c r="B5405" s="65"/>
      <c r="C5405" s="65"/>
      <c r="D5405" s="66"/>
      <c r="E5405" s="67"/>
      <c r="F5405" s="65"/>
      <c r="G5405" s="66"/>
      <c r="J5405" s="65"/>
      <c r="K5405" s="65"/>
      <c r="L5405" s="66"/>
      <c r="M5405" s="65"/>
      <c r="O5405" s="65"/>
      <c r="P5405" s="66"/>
      <c r="Q5405" s="31">
        <f t="shared" si="168"/>
        <v>9999</v>
      </c>
      <c r="R5405" s="31" t="str">
        <f t="shared" si="169"/>
        <v/>
      </c>
      <c r="S5405" s="29">
        <f>IF($Q5405&lt;Parâmetros!$E$19,$G5405-1,$G5405)</f>
        <v>0</v>
      </c>
    </row>
    <row r="5406" spans="1:19" x14ac:dyDescent="0.25">
      <c r="A5406" s="116"/>
      <c r="B5406" s="65"/>
      <c r="C5406" s="65"/>
      <c r="D5406" s="66"/>
      <c r="E5406" s="67"/>
      <c r="F5406" s="65"/>
      <c r="G5406" s="66"/>
      <c r="J5406" s="65"/>
      <c r="K5406" s="65"/>
      <c r="L5406" s="66"/>
      <c r="M5406" s="65"/>
      <c r="O5406" s="65"/>
      <c r="P5406" s="66"/>
      <c r="Q5406" s="31">
        <f t="shared" si="168"/>
        <v>9999</v>
      </c>
      <c r="R5406" s="31" t="str">
        <f t="shared" si="169"/>
        <v/>
      </c>
      <c r="S5406" s="29">
        <f>IF($Q5406&lt;Parâmetros!$E$19,$G5406-1,$G5406)</f>
        <v>0</v>
      </c>
    </row>
    <row r="5407" spans="1:19" x14ac:dyDescent="0.25">
      <c r="A5407" s="116"/>
      <c r="B5407" s="65"/>
      <c r="C5407" s="65"/>
      <c r="D5407" s="66"/>
      <c r="E5407" s="67"/>
      <c r="F5407" s="65"/>
      <c r="G5407" s="66"/>
      <c r="J5407" s="65"/>
      <c r="K5407" s="65"/>
      <c r="L5407" s="66"/>
      <c r="M5407" s="65"/>
      <c r="N5407" s="65"/>
      <c r="O5407" s="65"/>
      <c r="P5407" s="66"/>
      <c r="Q5407" s="31">
        <f t="shared" si="168"/>
        <v>9999</v>
      </c>
      <c r="R5407" s="31" t="str">
        <f t="shared" si="169"/>
        <v/>
      </c>
      <c r="S5407" s="29">
        <f>IF($Q5407&lt;Parâmetros!$E$19,$G5407-1,$G5407)</f>
        <v>0</v>
      </c>
    </row>
    <row r="5408" spans="1:19" x14ac:dyDescent="0.25">
      <c r="A5408" s="116"/>
      <c r="B5408" s="65"/>
      <c r="C5408" s="65"/>
      <c r="D5408" s="66"/>
      <c r="E5408" s="67"/>
      <c r="F5408" s="65"/>
      <c r="G5408" s="66"/>
      <c r="J5408" s="65"/>
      <c r="K5408" s="65"/>
      <c r="L5408" s="66"/>
      <c r="M5408" s="65"/>
      <c r="N5408" s="65"/>
      <c r="O5408" s="65"/>
      <c r="P5408" s="66"/>
      <c r="Q5408" s="31">
        <f t="shared" si="168"/>
        <v>9999</v>
      </c>
      <c r="R5408" s="31" t="str">
        <f t="shared" si="169"/>
        <v/>
      </c>
      <c r="S5408" s="29">
        <f>IF($Q5408&lt;Parâmetros!$E$19,$G5408-1,$G5408)</f>
        <v>0</v>
      </c>
    </row>
    <row r="5409" spans="1:19" x14ac:dyDescent="0.25">
      <c r="A5409" s="116"/>
      <c r="B5409" s="65"/>
      <c r="C5409" s="65"/>
      <c r="D5409" s="66"/>
      <c r="E5409" s="67"/>
      <c r="F5409" s="65"/>
      <c r="G5409" s="66"/>
      <c r="J5409" s="65"/>
      <c r="K5409" s="65"/>
      <c r="L5409" s="66"/>
      <c r="M5409" s="65"/>
      <c r="N5409" s="65"/>
      <c r="O5409" s="65"/>
      <c r="P5409" s="66"/>
      <c r="Q5409" s="31">
        <f t="shared" si="168"/>
        <v>9999</v>
      </c>
      <c r="R5409" s="31" t="str">
        <f t="shared" si="169"/>
        <v/>
      </c>
      <c r="S5409" s="29">
        <f>IF($Q5409&lt;Parâmetros!$E$19,$G5409-1,$G5409)</f>
        <v>0</v>
      </c>
    </row>
    <row r="5410" spans="1:19" x14ac:dyDescent="0.25">
      <c r="A5410" s="116"/>
      <c r="B5410" s="65"/>
      <c r="C5410" s="65"/>
      <c r="D5410" s="66"/>
      <c r="E5410" s="67"/>
      <c r="F5410" s="65"/>
      <c r="G5410" s="66"/>
      <c r="J5410" s="65"/>
      <c r="K5410" s="65"/>
      <c r="L5410" s="66"/>
      <c r="M5410" s="65"/>
      <c r="N5410" s="65"/>
      <c r="O5410" s="65"/>
      <c r="P5410" s="66"/>
      <c r="Q5410" s="31">
        <f t="shared" si="168"/>
        <v>9999</v>
      </c>
      <c r="R5410" s="31" t="str">
        <f t="shared" si="169"/>
        <v/>
      </c>
      <c r="S5410" s="29">
        <f>IF($Q5410&lt;Parâmetros!$E$19,$G5410-1,$G5410)</f>
        <v>0</v>
      </c>
    </row>
    <row r="5411" spans="1:19" x14ac:dyDescent="0.25">
      <c r="A5411" s="116"/>
      <c r="B5411" s="65"/>
      <c r="C5411" s="65"/>
      <c r="D5411" s="66"/>
      <c r="E5411" s="67"/>
      <c r="F5411" s="65"/>
      <c r="G5411" s="66"/>
      <c r="J5411" s="65"/>
      <c r="K5411" s="65"/>
      <c r="L5411" s="66"/>
      <c r="M5411" s="65"/>
      <c r="N5411" s="65"/>
      <c r="O5411" s="65"/>
      <c r="P5411" s="66"/>
      <c r="Q5411" s="31">
        <f t="shared" si="168"/>
        <v>9999</v>
      </c>
      <c r="R5411" s="31" t="str">
        <f t="shared" si="169"/>
        <v/>
      </c>
      <c r="S5411" s="29">
        <f>IF($Q5411&lt;Parâmetros!$E$19,$G5411-1,$G5411)</f>
        <v>0</v>
      </c>
    </row>
    <row r="5412" spans="1:19" x14ac:dyDescent="0.25">
      <c r="A5412" s="116"/>
      <c r="B5412" s="65"/>
      <c r="C5412" s="65"/>
      <c r="D5412" s="66"/>
      <c r="E5412" s="67"/>
      <c r="F5412" s="65"/>
      <c r="G5412" s="66"/>
      <c r="J5412" s="65"/>
      <c r="K5412" s="65"/>
      <c r="L5412" s="66"/>
      <c r="M5412" s="65"/>
      <c r="N5412" s="65"/>
      <c r="O5412" s="65"/>
      <c r="P5412" s="66"/>
      <c r="Q5412" s="31">
        <f t="shared" si="168"/>
        <v>9999</v>
      </c>
      <c r="R5412" s="31" t="str">
        <f t="shared" si="169"/>
        <v/>
      </c>
      <c r="S5412" s="29">
        <f>IF($Q5412&lt;Parâmetros!$E$19,$G5412-1,$G5412)</f>
        <v>0</v>
      </c>
    </row>
    <row r="5413" spans="1:19" x14ac:dyDescent="0.25">
      <c r="A5413" s="116"/>
      <c r="B5413" s="65"/>
      <c r="C5413" s="65"/>
      <c r="D5413" s="66"/>
      <c r="E5413" s="67"/>
      <c r="F5413" s="65"/>
      <c r="G5413" s="66"/>
      <c r="J5413" s="65"/>
      <c r="K5413" s="65"/>
      <c r="L5413" s="66"/>
      <c r="M5413" s="65"/>
      <c r="N5413" s="65"/>
      <c r="O5413" s="65"/>
      <c r="P5413" s="66"/>
      <c r="Q5413" s="31">
        <f t="shared" si="168"/>
        <v>9999</v>
      </c>
      <c r="R5413" s="31" t="str">
        <f t="shared" si="169"/>
        <v/>
      </c>
      <c r="S5413" s="29">
        <f>IF($Q5413&lt;Parâmetros!$E$19,$G5413-1,$G5413)</f>
        <v>0</v>
      </c>
    </row>
    <row r="5414" spans="1:19" x14ac:dyDescent="0.25">
      <c r="A5414" s="116"/>
      <c r="B5414" s="65"/>
      <c r="C5414" s="65"/>
      <c r="D5414" s="66"/>
      <c r="E5414" s="67"/>
      <c r="F5414" s="65"/>
      <c r="G5414" s="66"/>
      <c r="J5414" s="65"/>
      <c r="K5414" s="65"/>
      <c r="L5414" s="66"/>
      <c r="M5414" s="65"/>
      <c r="N5414" s="65"/>
      <c r="O5414" s="65"/>
      <c r="P5414" s="66"/>
      <c r="Q5414" s="31">
        <f t="shared" si="168"/>
        <v>9999</v>
      </c>
      <c r="R5414" s="31" t="str">
        <f t="shared" si="169"/>
        <v/>
      </c>
      <c r="S5414" s="29">
        <f>IF($Q5414&lt;Parâmetros!$E$19,$G5414-1,$G5414)</f>
        <v>0</v>
      </c>
    </row>
    <row r="5415" spans="1:19" x14ac:dyDescent="0.25">
      <c r="A5415" s="116"/>
      <c r="B5415" s="65"/>
      <c r="C5415" s="65"/>
      <c r="D5415" s="66"/>
      <c r="E5415" s="67"/>
      <c r="F5415" s="65"/>
      <c r="G5415" s="66"/>
      <c r="J5415" s="65"/>
      <c r="K5415" s="65"/>
      <c r="L5415" s="66"/>
      <c r="M5415" s="65"/>
      <c r="N5415" s="65"/>
      <c r="O5415" s="65"/>
      <c r="P5415" s="66"/>
      <c r="Q5415" s="31">
        <f t="shared" si="168"/>
        <v>9999</v>
      </c>
      <c r="R5415" s="31" t="str">
        <f t="shared" si="169"/>
        <v/>
      </c>
      <c r="S5415" s="29">
        <f>IF($Q5415&lt;Parâmetros!$E$19,$G5415-1,$G5415)</f>
        <v>0</v>
      </c>
    </row>
    <row r="5416" spans="1:19" x14ac:dyDescent="0.25">
      <c r="A5416" s="116"/>
      <c r="B5416" s="65"/>
      <c r="C5416" s="65"/>
      <c r="D5416" s="66"/>
      <c r="E5416" s="67"/>
      <c r="F5416" s="65"/>
      <c r="G5416" s="66"/>
      <c r="J5416" s="65"/>
      <c r="K5416" s="65"/>
      <c r="L5416" s="66"/>
      <c r="M5416" s="65"/>
      <c r="N5416" s="65"/>
      <c r="O5416" s="65"/>
      <c r="P5416" s="66"/>
      <c r="Q5416" s="31">
        <f t="shared" si="168"/>
        <v>9999</v>
      </c>
      <c r="R5416" s="31" t="str">
        <f t="shared" si="169"/>
        <v/>
      </c>
      <c r="S5416" s="29">
        <f>IF($Q5416&lt;Parâmetros!$E$19,$G5416-1,$G5416)</f>
        <v>0</v>
      </c>
    </row>
    <row r="5417" spans="1:19" x14ac:dyDescent="0.25">
      <c r="A5417" s="116"/>
      <c r="B5417" s="65"/>
      <c r="C5417" s="65"/>
      <c r="D5417" s="66"/>
      <c r="E5417" s="67"/>
      <c r="F5417" s="65"/>
      <c r="G5417" s="66"/>
      <c r="J5417" s="65"/>
      <c r="K5417" s="65"/>
      <c r="L5417" s="66"/>
      <c r="M5417" s="65"/>
      <c r="N5417" s="65"/>
      <c r="O5417" s="65"/>
      <c r="P5417" s="66"/>
      <c r="Q5417" s="31">
        <f t="shared" si="168"/>
        <v>9999</v>
      </c>
      <c r="R5417" s="31" t="str">
        <f t="shared" si="169"/>
        <v/>
      </c>
      <c r="S5417" s="29">
        <f>IF($Q5417&lt;Parâmetros!$E$19,$G5417-1,$G5417)</f>
        <v>0</v>
      </c>
    </row>
    <row r="5418" spans="1:19" x14ac:dyDescent="0.25">
      <c r="A5418" s="116"/>
      <c r="B5418" s="65"/>
      <c r="C5418" s="65"/>
      <c r="D5418" s="66"/>
      <c r="E5418" s="67"/>
      <c r="F5418" s="65"/>
      <c r="G5418" s="66"/>
      <c r="J5418" s="65"/>
      <c r="K5418" s="65"/>
      <c r="L5418" s="66"/>
      <c r="M5418" s="65"/>
      <c r="N5418" s="65"/>
      <c r="O5418" s="65"/>
      <c r="P5418" s="66"/>
      <c r="Q5418" s="31">
        <f t="shared" si="168"/>
        <v>9999</v>
      </c>
      <c r="R5418" s="31" t="str">
        <f t="shared" si="169"/>
        <v/>
      </c>
      <c r="S5418" s="29">
        <f>IF($Q5418&lt;Parâmetros!$E$19,$G5418-1,$G5418)</f>
        <v>0</v>
      </c>
    </row>
    <row r="5419" spans="1:19" x14ac:dyDescent="0.25">
      <c r="A5419" s="116"/>
      <c r="B5419" s="65"/>
      <c r="C5419" s="65"/>
      <c r="D5419" s="66"/>
      <c r="E5419" s="67"/>
      <c r="F5419" s="65"/>
      <c r="G5419" s="66"/>
      <c r="J5419" s="65"/>
      <c r="K5419" s="65"/>
      <c r="L5419" s="66"/>
      <c r="M5419" s="65"/>
      <c r="N5419" s="65"/>
      <c r="O5419" s="65"/>
      <c r="P5419" s="66"/>
      <c r="Q5419" s="31">
        <f t="shared" si="168"/>
        <v>9999</v>
      </c>
      <c r="R5419" s="31" t="str">
        <f t="shared" si="169"/>
        <v/>
      </c>
      <c r="S5419" s="29">
        <f>IF($Q5419&lt;Parâmetros!$E$19,$G5419-1,$G5419)</f>
        <v>0</v>
      </c>
    </row>
    <row r="5420" spans="1:19" x14ac:dyDescent="0.25">
      <c r="A5420" s="116"/>
      <c r="B5420" s="65"/>
      <c r="C5420" s="65"/>
      <c r="D5420" s="66"/>
      <c r="E5420" s="67"/>
      <c r="F5420" s="65"/>
      <c r="G5420" s="66"/>
      <c r="J5420" s="65"/>
      <c r="K5420" s="65"/>
      <c r="L5420" s="66"/>
      <c r="M5420" s="65"/>
      <c r="N5420" s="65"/>
      <c r="O5420" s="65"/>
      <c r="P5420" s="66"/>
      <c r="Q5420" s="31">
        <f t="shared" si="168"/>
        <v>9999</v>
      </c>
      <c r="R5420" s="31" t="str">
        <f t="shared" si="169"/>
        <v/>
      </c>
      <c r="S5420" s="29">
        <f>IF($Q5420&lt;Parâmetros!$E$19,$G5420-1,$G5420)</f>
        <v>0</v>
      </c>
    </row>
    <row r="5421" spans="1:19" x14ac:dyDescent="0.25">
      <c r="A5421" s="116"/>
      <c r="B5421" s="65"/>
      <c r="C5421" s="65"/>
      <c r="D5421" s="66"/>
      <c r="E5421" s="67"/>
      <c r="F5421" s="65"/>
      <c r="G5421" s="66"/>
      <c r="J5421" s="65"/>
      <c r="K5421" s="65"/>
      <c r="L5421" s="66"/>
      <c r="M5421" s="65"/>
      <c r="O5421" s="65"/>
      <c r="P5421" s="66"/>
      <c r="Q5421" s="31">
        <f t="shared" si="168"/>
        <v>9999</v>
      </c>
      <c r="R5421" s="31" t="str">
        <f t="shared" si="169"/>
        <v/>
      </c>
      <c r="S5421" s="29">
        <f>IF($Q5421&lt;Parâmetros!$E$19,$G5421-1,$G5421)</f>
        <v>0</v>
      </c>
    </row>
    <row r="5422" spans="1:19" x14ac:dyDescent="0.25">
      <c r="A5422" s="116"/>
      <c r="B5422" s="65"/>
      <c r="C5422" s="65"/>
      <c r="D5422" s="66"/>
      <c r="E5422" s="67"/>
      <c r="F5422" s="65"/>
      <c r="G5422" s="66"/>
      <c r="J5422" s="65"/>
      <c r="K5422" s="65"/>
      <c r="L5422" s="66"/>
      <c r="M5422" s="65"/>
      <c r="N5422" s="65"/>
      <c r="O5422" s="65"/>
      <c r="P5422" s="66"/>
      <c r="Q5422" s="31">
        <f t="shared" si="168"/>
        <v>9999</v>
      </c>
      <c r="R5422" s="31" t="str">
        <f t="shared" si="169"/>
        <v/>
      </c>
      <c r="S5422" s="29">
        <f>IF($Q5422&lt;Parâmetros!$E$19,$G5422-1,$G5422)</f>
        <v>0</v>
      </c>
    </row>
    <row r="5423" spans="1:19" x14ac:dyDescent="0.25">
      <c r="A5423" s="116"/>
      <c r="B5423" s="65"/>
      <c r="C5423" s="65"/>
      <c r="D5423" s="66"/>
      <c r="E5423" s="67"/>
      <c r="F5423" s="65"/>
      <c r="G5423" s="66"/>
      <c r="J5423" s="65"/>
      <c r="K5423" s="65"/>
      <c r="L5423" s="66"/>
      <c r="M5423" s="65"/>
      <c r="N5423" s="65"/>
      <c r="O5423" s="65"/>
      <c r="P5423" s="66"/>
      <c r="Q5423" s="31">
        <f t="shared" si="168"/>
        <v>9999</v>
      </c>
      <c r="R5423" s="31" t="str">
        <f t="shared" si="169"/>
        <v/>
      </c>
      <c r="S5423" s="29">
        <f>IF($Q5423&lt;Parâmetros!$E$19,$G5423-1,$G5423)</f>
        <v>0</v>
      </c>
    </row>
    <row r="5424" spans="1:19" x14ac:dyDescent="0.25">
      <c r="A5424" s="116"/>
      <c r="B5424" s="65"/>
      <c r="C5424" s="65"/>
      <c r="D5424" s="66"/>
      <c r="E5424" s="67"/>
      <c r="F5424" s="65"/>
      <c r="G5424" s="66"/>
      <c r="J5424" s="65"/>
      <c r="K5424" s="65"/>
      <c r="L5424" s="66"/>
      <c r="M5424" s="65"/>
      <c r="N5424" s="65"/>
      <c r="O5424" s="65"/>
      <c r="P5424" s="66"/>
      <c r="Q5424" s="31">
        <f t="shared" si="168"/>
        <v>9999</v>
      </c>
      <c r="R5424" s="31" t="str">
        <f t="shared" si="169"/>
        <v/>
      </c>
      <c r="S5424" s="29">
        <f>IF($Q5424&lt;Parâmetros!$E$19,$G5424-1,$G5424)</f>
        <v>0</v>
      </c>
    </row>
    <row r="5425" spans="1:19" x14ac:dyDescent="0.25">
      <c r="A5425" s="116"/>
      <c r="B5425" s="65"/>
      <c r="C5425" s="65"/>
      <c r="D5425" s="66"/>
      <c r="E5425" s="67"/>
      <c r="F5425" s="65"/>
      <c r="G5425" s="66"/>
      <c r="J5425" s="65"/>
      <c r="K5425" s="65"/>
      <c r="L5425" s="66"/>
      <c r="M5425" s="65"/>
      <c r="N5425" s="65"/>
      <c r="O5425" s="65"/>
      <c r="P5425" s="66"/>
      <c r="Q5425" s="31">
        <f t="shared" si="168"/>
        <v>9999</v>
      </c>
      <c r="R5425" s="31" t="str">
        <f t="shared" si="169"/>
        <v/>
      </c>
      <c r="S5425" s="29">
        <f>IF($Q5425&lt;Parâmetros!$E$19,$G5425-1,$G5425)</f>
        <v>0</v>
      </c>
    </row>
    <row r="5426" spans="1:19" x14ac:dyDescent="0.25">
      <c r="A5426" s="116"/>
      <c r="B5426" s="65"/>
      <c r="C5426" s="65"/>
      <c r="D5426" s="66"/>
      <c r="E5426" s="67"/>
      <c r="F5426" s="65"/>
      <c r="G5426" s="66"/>
      <c r="J5426" s="65"/>
      <c r="K5426" s="65"/>
      <c r="L5426" s="66"/>
      <c r="M5426" s="65"/>
      <c r="N5426" s="65"/>
      <c r="O5426" s="65"/>
      <c r="P5426" s="66"/>
      <c r="Q5426" s="31">
        <f t="shared" si="168"/>
        <v>9999</v>
      </c>
      <c r="R5426" s="31" t="str">
        <f t="shared" si="169"/>
        <v/>
      </c>
      <c r="S5426" s="29">
        <f>IF($Q5426&lt;Parâmetros!$E$19,$G5426-1,$G5426)</f>
        <v>0</v>
      </c>
    </row>
    <row r="5427" spans="1:19" x14ac:dyDescent="0.25">
      <c r="A5427" s="116"/>
      <c r="B5427" s="65"/>
      <c r="C5427" s="65"/>
      <c r="D5427" s="66"/>
      <c r="E5427" s="67"/>
      <c r="F5427" s="65"/>
      <c r="G5427" s="66"/>
      <c r="J5427" s="65"/>
      <c r="K5427" s="65"/>
      <c r="L5427" s="66"/>
      <c r="M5427" s="65"/>
      <c r="N5427" s="65"/>
      <c r="O5427" s="65"/>
      <c r="P5427" s="66"/>
      <c r="Q5427" s="31">
        <f t="shared" si="168"/>
        <v>9999</v>
      </c>
      <c r="R5427" s="31" t="str">
        <f t="shared" si="169"/>
        <v/>
      </c>
      <c r="S5427" s="29">
        <f>IF($Q5427&lt;Parâmetros!$E$19,$G5427-1,$G5427)</f>
        <v>0</v>
      </c>
    </row>
    <row r="5428" spans="1:19" x14ac:dyDescent="0.25">
      <c r="A5428" s="116"/>
      <c r="B5428" s="65"/>
      <c r="C5428" s="65"/>
      <c r="D5428" s="66"/>
      <c r="E5428" s="67"/>
      <c r="F5428" s="65"/>
      <c r="G5428" s="66"/>
      <c r="J5428" s="65"/>
      <c r="K5428" s="65"/>
      <c r="L5428" s="66"/>
      <c r="M5428" s="65"/>
      <c r="N5428" s="65"/>
      <c r="O5428" s="65"/>
      <c r="P5428" s="66"/>
      <c r="Q5428" s="31">
        <f t="shared" si="168"/>
        <v>9999</v>
      </c>
      <c r="R5428" s="31" t="str">
        <f t="shared" si="169"/>
        <v/>
      </c>
      <c r="S5428" s="29">
        <f>IF($Q5428&lt;Parâmetros!$E$19,$G5428-1,$G5428)</f>
        <v>0</v>
      </c>
    </row>
    <row r="5429" spans="1:19" x14ac:dyDescent="0.25">
      <c r="A5429" s="116"/>
      <c r="B5429" s="65"/>
      <c r="C5429" s="65"/>
      <c r="D5429" s="66"/>
      <c r="E5429" s="67"/>
      <c r="F5429" s="65"/>
      <c r="G5429" s="66"/>
      <c r="J5429" s="65"/>
      <c r="K5429" s="65"/>
      <c r="L5429" s="66"/>
      <c r="M5429" s="65"/>
      <c r="N5429" s="65"/>
      <c r="O5429" s="65"/>
      <c r="P5429" s="66"/>
      <c r="Q5429" s="31">
        <f t="shared" si="168"/>
        <v>9999</v>
      </c>
      <c r="R5429" s="31" t="str">
        <f t="shared" si="169"/>
        <v/>
      </c>
      <c r="S5429" s="29">
        <f>IF($Q5429&lt;Parâmetros!$E$19,$G5429-1,$G5429)</f>
        <v>0</v>
      </c>
    </row>
    <row r="5430" spans="1:19" x14ac:dyDescent="0.25">
      <c r="A5430" s="116"/>
      <c r="B5430" s="65"/>
      <c r="C5430" s="65"/>
      <c r="D5430" s="66"/>
      <c r="E5430" s="67"/>
      <c r="F5430" s="65"/>
      <c r="G5430" s="66"/>
      <c r="J5430" s="65"/>
      <c r="K5430" s="65"/>
      <c r="L5430" s="66"/>
      <c r="M5430" s="65"/>
      <c r="N5430" s="65"/>
      <c r="O5430" s="65"/>
      <c r="P5430" s="66"/>
      <c r="Q5430" s="31">
        <f t="shared" si="168"/>
        <v>9999</v>
      </c>
      <c r="R5430" s="31" t="str">
        <f t="shared" si="169"/>
        <v/>
      </c>
      <c r="S5430" s="29">
        <f>IF($Q5430&lt;Parâmetros!$E$19,$G5430-1,$G5430)</f>
        <v>0</v>
      </c>
    </row>
    <row r="5431" spans="1:19" x14ac:dyDescent="0.25">
      <c r="A5431" s="116"/>
      <c r="B5431" s="65"/>
      <c r="C5431" s="65"/>
      <c r="D5431" s="66"/>
      <c r="E5431" s="67"/>
      <c r="F5431" s="65"/>
      <c r="G5431" s="66"/>
      <c r="J5431" s="65"/>
      <c r="K5431" s="65"/>
      <c r="L5431" s="66"/>
      <c r="M5431" s="65"/>
      <c r="N5431" s="65"/>
      <c r="O5431" s="65"/>
      <c r="P5431" s="66"/>
      <c r="Q5431" s="31">
        <f t="shared" si="168"/>
        <v>9999</v>
      </c>
      <c r="R5431" s="31" t="str">
        <f t="shared" si="169"/>
        <v/>
      </c>
      <c r="S5431" s="29">
        <f>IF($Q5431&lt;Parâmetros!$E$19,$G5431-1,$G5431)</f>
        <v>0</v>
      </c>
    </row>
    <row r="5432" spans="1:19" x14ac:dyDescent="0.25">
      <c r="A5432" s="116"/>
      <c r="B5432" s="65"/>
      <c r="C5432" s="65"/>
      <c r="D5432" s="66"/>
      <c r="E5432" s="67"/>
      <c r="F5432" s="65"/>
      <c r="G5432" s="66"/>
      <c r="J5432" s="65"/>
      <c r="K5432" s="65"/>
      <c r="L5432" s="66"/>
      <c r="M5432" s="65"/>
      <c r="N5432" s="65"/>
      <c r="O5432" s="65"/>
      <c r="P5432" s="66"/>
      <c r="Q5432" s="31">
        <f t="shared" si="168"/>
        <v>9999</v>
      </c>
      <c r="R5432" s="31" t="str">
        <f t="shared" si="169"/>
        <v/>
      </c>
      <c r="S5432" s="29">
        <f>IF($Q5432&lt;Parâmetros!$E$19,$G5432-1,$G5432)</f>
        <v>0</v>
      </c>
    </row>
    <row r="5433" spans="1:19" x14ac:dyDescent="0.25">
      <c r="A5433" s="116"/>
      <c r="B5433" s="65"/>
      <c r="C5433" s="65"/>
      <c r="D5433" s="66"/>
      <c r="E5433" s="67"/>
      <c r="F5433" s="65"/>
      <c r="G5433" s="66"/>
      <c r="J5433" s="65"/>
      <c r="K5433" s="65"/>
      <c r="L5433" s="66"/>
      <c r="M5433" s="65"/>
      <c r="N5433" s="65"/>
      <c r="O5433" s="65"/>
      <c r="P5433" s="66"/>
      <c r="Q5433" s="31">
        <f t="shared" si="168"/>
        <v>9999</v>
      </c>
      <c r="R5433" s="31" t="str">
        <f t="shared" si="169"/>
        <v/>
      </c>
      <c r="S5433" s="29">
        <f>IF($Q5433&lt;Parâmetros!$E$19,$G5433-1,$G5433)</f>
        <v>0</v>
      </c>
    </row>
    <row r="5434" spans="1:19" x14ac:dyDescent="0.25">
      <c r="A5434" s="116"/>
      <c r="B5434" s="65"/>
      <c r="C5434" s="65"/>
      <c r="D5434" s="66"/>
      <c r="E5434" s="67"/>
      <c r="F5434" s="65"/>
      <c r="G5434" s="66"/>
      <c r="J5434" s="65"/>
      <c r="K5434" s="65"/>
      <c r="L5434" s="66"/>
      <c r="M5434" s="65"/>
      <c r="N5434" s="65"/>
      <c r="O5434" s="65"/>
      <c r="P5434" s="66"/>
      <c r="Q5434" s="31">
        <f t="shared" si="168"/>
        <v>9999</v>
      </c>
      <c r="R5434" s="31" t="str">
        <f t="shared" si="169"/>
        <v/>
      </c>
      <c r="S5434" s="29">
        <f>IF($Q5434&lt;Parâmetros!$E$19,$G5434-1,$G5434)</f>
        <v>0</v>
      </c>
    </row>
    <row r="5435" spans="1:19" x14ac:dyDescent="0.25">
      <c r="A5435" s="116"/>
      <c r="B5435" s="65"/>
      <c r="C5435" s="65"/>
      <c r="D5435" s="66"/>
      <c r="E5435" s="67"/>
      <c r="F5435" s="65"/>
      <c r="G5435" s="66"/>
      <c r="J5435" s="65"/>
      <c r="K5435" s="65"/>
      <c r="L5435" s="66"/>
      <c r="M5435" s="65"/>
      <c r="N5435" s="65"/>
      <c r="O5435" s="65"/>
      <c r="P5435" s="66"/>
      <c r="Q5435" s="31">
        <f t="shared" si="168"/>
        <v>9999</v>
      </c>
      <c r="R5435" s="31" t="str">
        <f t="shared" si="169"/>
        <v/>
      </c>
      <c r="S5435" s="29">
        <f>IF($Q5435&lt;Parâmetros!$E$19,$G5435-1,$G5435)</f>
        <v>0</v>
      </c>
    </row>
    <row r="5436" spans="1:19" x14ac:dyDescent="0.25">
      <c r="A5436" s="116"/>
      <c r="B5436" s="65"/>
      <c r="C5436" s="65"/>
      <c r="D5436" s="66"/>
      <c r="E5436" s="67"/>
      <c r="F5436" s="65"/>
      <c r="G5436" s="66"/>
      <c r="J5436" s="65"/>
      <c r="K5436" s="65"/>
      <c r="L5436" s="66"/>
      <c r="M5436" s="65"/>
      <c r="O5436" s="65"/>
      <c r="P5436" s="66"/>
      <c r="Q5436" s="31">
        <f t="shared" ref="Q5436:Q5499" si="170">IFERROR(VALUE(LEFT($J5436,2))*60+VALUE(MID($J5436,4,2)),9999)</f>
        <v>9999</v>
      </c>
      <c r="R5436" s="31" t="str">
        <f t="shared" ref="R5436:R5499" si="171">IFERROR(VALUE(LEFT($K5436,2))*60+VALUE(MID($K5436,4,2)),"")</f>
        <v/>
      </c>
      <c r="S5436" s="29">
        <f>IF($Q5436&lt;Parâmetros!$E$19,$G5436-1,$G5436)</f>
        <v>0</v>
      </c>
    </row>
    <row r="5437" spans="1:19" x14ac:dyDescent="0.25">
      <c r="A5437" s="116"/>
      <c r="B5437" s="65"/>
      <c r="C5437" s="65"/>
      <c r="D5437" s="66"/>
      <c r="E5437" s="67"/>
      <c r="F5437" s="65"/>
      <c r="G5437" s="66"/>
      <c r="J5437" s="65"/>
      <c r="K5437" s="65"/>
      <c r="L5437" s="66"/>
      <c r="M5437" s="65"/>
      <c r="O5437" s="65"/>
      <c r="P5437" s="66"/>
      <c r="Q5437" s="31">
        <f t="shared" si="170"/>
        <v>9999</v>
      </c>
      <c r="R5437" s="31" t="str">
        <f t="shared" si="171"/>
        <v/>
      </c>
      <c r="S5437" s="29">
        <f>IF($Q5437&lt;Parâmetros!$E$19,$G5437-1,$G5437)</f>
        <v>0</v>
      </c>
    </row>
    <row r="5438" spans="1:19" x14ac:dyDescent="0.25">
      <c r="A5438" s="116"/>
      <c r="B5438" s="65"/>
      <c r="C5438" s="65"/>
      <c r="D5438" s="66"/>
      <c r="E5438" s="67"/>
      <c r="F5438" s="65"/>
      <c r="G5438" s="66"/>
      <c r="J5438" s="65"/>
      <c r="K5438" s="65"/>
      <c r="L5438" s="66"/>
      <c r="M5438" s="65"/>
      <c r="N5438" s="65"/>
      <c r="O5438" s="65"/>
      <c r="P5438" s="66"/>
      <c r="Q5438" s="31">
        <f t="shared" si="170"/>
        <v>9999</v>
      </c>
      <c r="R5438" s="31" t="str">
        <f t="shared" si="171"/>
        <v/>
      </c>
      <c r="S5438" s="29">
        <f>IF($Q5438&lt;Parâmetros!$E$19,$G5438-1,$G5438)</f>
        <v>0</v>
      </c>
    </row>
    <row r="5439" spans="1:19" x14ac:dyDescent="0.25">
      <c r="A5439" s="116"/>
      <c r="B5439" s="65"/>
      <c r="C5439" s="65"/>
      <c r="D5439" s="66"/>
      <c r="E5439" s="67"/>
      <c r="F5439" s="65"/>
      <c r="G5439" s="66"/>
      <c r="J5439" s="65"/>
      <c r="K5439" s="65"/>
      <c r="L5439" s="66"/>
      <c r="M5439" s="65"/>
      <c r="N5439" s="65"/>
      <c r="O5439" s="65"/>
      <c r="P5439" s="66"/>
      <c r="Q5439" s="31">
        <f t="shared" si="170"/>
        <v>9999</v>
      </c>
      <c r="R5439" s="31" t="str">
        <f t="shared" si="171"/>
        <v/>
      </c>
      <c r="S5439" s="29">
        <f>IF($Q5439&lt;Parâmetros!$E$19,$G5439-1,$G5439)</f>
        <v>0</v>
      </c>
    </row>
    <row r="5440" spans="1:19" x14ac:dyDescent="0.25">
      <c r="A5440" s="116"/>
      <c r="B5440" s="65"/>
      <c r="C5440" s="65"/>
      <c r="D5440" s="66"/>
      <c r="E5440" s="67"/>
      <c r="F5440" s="65"/>
      <c r="G5440" s="66"/>
      <c r="J5440" s="65"/>
      <c r="K5440" s="65"/>
      <c r="L5440" s="66"/>
      <c r="M5440" s="65"/>
      <c r="N5440" s="65"/>
      <c r="O5440" s="65"/>
      <c r="P5440" s="66"/>
      <c r="Q5440" s="31">
        <f t="shared" si="170"/>
        <v>9999</v>
      </c>
      <c r="R5440" s="31" t="str">
        <f t="shared" si="171"/>
        <v/>
      </c>
      <c r="S5440" s="29">
        <f>IF($Q5440&lt;Parâmetros!$E$19,$G5440-1,$G5440)</f>
        <v>0</v>
      </c>
    </row>
    <row r="5441" spans="1:19" x14ac:dyDescent="0.25">
      <c r="A5441" s="116"/>
      <c r="B5441" s="65"/>
      <c r="C5441" s="65"/>
      <c r="D5441" s="66"/>
      <c r="E5441" s="67"/>
      <c r="F5441" s="65"/>
      <c r="G5441" s="66"/>
      <c r="J5441" s="65"/>
      <c r="K5441" s="65"/>
      <c r="L5441" s="66"/>
      <c r="M5441" s="65"/>
      <c r="N5441" s="65"/>
      <c r="O5441" s="65"/>
      <c r="P5441" s="66"/>
      <c r="Q5441" s="31">
        <f t="shared" si="170"/>
        <v>9999</v>
      </c>
      <c r="R5441" s="31" t="str">
        <f t="shared" si="171"/>
        <v/>
      </c>
      <c r="S5441" s="29">
        <f>IF($Q5441&lt;Parâmetros!$E$19,$G5441-1,$G5441)</f>
        <v>0</v>
      </c>
    </row>
    <row r="5442" spans="1:19" x14ac:dyDescent="0.25">
      <c r="A5442" s="116"/>
      <c r="B5442" s="65"/>
      <c r="C5442" s="65"/>
      <c r="D5442" s="66"/>
      <c r="E5442" s="67"/>
      <c r="F5442" s="65"/>
      <c r="G5442" s="66"/>
      <c r="J5442" s="65"/>
      <c r="K5442" s="65"/>
      <c r="L5442" s="66"/>
      <c r="M5442" s="65"/>
      <c r="N5442" s="65"/>
      <c r="O5442" s="65"/>
      <c r="P5442" s="66"/>
      <c r="Q5442" s="31">
        <f t="shared" si="170"/>
        <v>9999</v>
      </c>
      <c r="R5442" s="31" t="str">
        <f t="shared" si="171"/>
        <v/>
      </c>
      <c r="S5442" s="29">
        <f>IF($Q5442&lt;Parâmetros!$E$19,$G5442-1,$G5442)</f>
        <v>0</v>
      </c>
    </row>
    <row r="5443" spans="1:19" x14ac:dyDescent="0.25">
      <c r="A5443" s="116"/>
      <c r="B5443" s="65"/>
      <c r="C5443" s="65"/>
      <c r="D5443" s="66"/>
      <c r="E5443" s="67"/>
      <c r="F5443" s="65"/>
      <c r="G5443" s="66"/>
      <c r="J5443" s="65"/>
      <c r="K5443" s="65"/>
      <c r="L5443" s="66"/>
      <c r="M5443" s="65"/>
      <c r="N5443" s="65"/>
      <c r="O5443" s="65"/>
      <c r="P5443" s="66"/>
      <c r="Q5443" s="31">
        <f t="shared" si="170"/>
        <v>9999</v>
      </c>
      <c r="R5443" s="31" t="str">
        <f t="shared" si="171"/>
        <v/>
      </c>
      <c r="S5443" s="29">
        <f>IF($Q5443&lt;Parâmetros!$E$19,$G5443-1,$G5443)</f>
        <v>0</v>
      </c>
    </row>
    <row r="5444" spans="1:19" x14ac:dyDescent="0.25">
      <c r="A5444" s="116"/>
      <c r="B5444" s="65"/>
      <c r="C5444" s="65"/>
      <c r="D5444" s="66"/>
      <c r="E5444" s="67"/>
      <c r="F5444" s="65"/>
      <c r="G5444" s="66"/>
      <c r="J5444" s="65"/>
      <c r="K5444" s="65"/>
      <c r="L5444" s="66"/>
      <c r="M5444" s="65"/>
      <c r="N5444" s="65"/>
      <c r="O5444" s="65"/>
      <c r="P5444" s="66"/>
      <c r="Q5444" s="31">
        <f t="shared" si="170"/>
        <v>9999</v>
      </c>
      <c r="R5444" s="31" t="str">
        <f t="shared" si="171"/>
        <v/>
      </c>
      <c r="S5444" s="29">
        <f>IF($Q5444&lt;Parâmetros!$E$19,$G5444-1,$G5444)</f>
        <v>0</v>
      </c>
    </row>
    <row r="5445" spans="1:19" x14ac:dyDescent="0.25">
      <c r="A5445" s="116"/>
      <c r="B5445" s="65"/>
      <c r="C5445" s="65"/>
      <c r="D5445" s="66"/>
      <c r="E5445" s="67"/>
      <c r="F5445" s="65"/>
      <c r="G5445" s="66"/>
      <c r="J5445" s="65"/>
      <c r="K5445" s="65"/>
      <c r="L5445" s="66"/>
      <c r="M5445" s="65"/>
      <c r="N5445" s="65"/>
      <c r="O5445" s="65"/>
      <c r="P5445" s="66"/>
      <c r="Q5445" s="31">
        <f t="shared" si="170"/>
        <v>9999</v>
      </c>
      <c r="R5445" s="31" t="str">
        <f t="shared" si="171"/>
        <v/>
      </c>
      <c r="S5445" s="29">
        <f>IF($Q5445&lt;Parâmetros!$E$19,$G5445-1,$G5445)</f>
        <v>0</v>
      </c>
    </row>
    <row r="5446" spans="1:19" x14ac:dyDescent="0.25">
      <c r="A5446" s="116"/>
      <c r="B5446" s="65"/>
      <c r="C5446" s="65"/>
      <c r="D5446" s="66"/>
      <c r="E5446" s="67"/>
      <c r="F5446" s="65"/>
      <c r="G5446" s="66"/>
      <c r="J5446" s="65"/>
      <c r="K5446" s="65"/>
      <c r="L5446" s="66"/>
      <c r="M5446" s="65"/>
      <c r="N5446" s="65"/>
      <c r="O5446" s="65"/>
      <c r="P5446" s="66"/>
      <c r="Q5446" s="31">
        <f t="shared" si="170"/>
        <v>9999</v>
      </c>
      <c r="R5446" s="31" t="str">
        <f t="shared" si="171"/>
        <v/>
      </c>
      <c r="S5446" s="29">
        <f>IF($Q5446&lt;Parâmetros!$E$19,$G5446-1,$G5446)</f>
        <v>0</v>
      </c>
    </row>
    <row r="5447" spans="1:19" x14ac:dyDescent="0.25">
      <c r="A5447" s="116"/>
      <c r="B5447" s="65"/>
      <c r="C5447" s="65"/>
      <c r="D5447" s="66"/>
      <c r="E5447" s="67"/>
      <c r="F5447" s="65"/>
      <c r="G5447" s="66"/>
      <c r="J5447" s="65"/>
      <c r="K5447" s="65"/>
      <c r="L5447" s="66"/>
      <c r="M5447" s="65"/>
      <c r="N5447" s="65"/>
      <c r="O5447" s="65"/>
      <c r="P5447" s="66"/>
      <c r="Q5447" s="31">
        <f t="shared" si="170"/>
        <v>9999</v>
      </c>
      <c r="R5447" s="31" t="str">
        <f t="shared" si="171"/>
        <v/>
      </c>
      <c r="S5447" s="29">
        <f>IF($Q5447&lt;Parâmetros!$E$19,$G5447-1,$G5447)</f>
        <v>0</v>
      </c>
    </row>
    <row r="5448" spans="1:19" x14ac:dyDescent="0.25">
      <c r="A5448" s="116"/>
      <c r="B5448" s="65"/>
      <c r="C5448" s="65"/>
      <c r="D5448" s="66"/>
      <c r="E5448" s="67"/>
      <c r="F5448" s="65"/>
      <c r="G5448" s="66"/>
      <c r="J5448" s="65"/>
      <c r="K5448" s="65"/>
      <c r="L5448" s="66"/>
      <c r="M5448" s="65"/>
      <c r="N5448" s="65"/>
      <c r="O5448" s="65"/>
      <c r="P5448" s="66"/>
      <c r="Q5448" s="31">
        <f t="shared" si="170"/>
        <v>9999</v>
      </c>
      <c r="R5448" s="31" t="str">
        <f t="shared" si="171"/>
        <v/>
      </c>
      <c r="S5448" s="29">
        <f>IF($Q5448&lt;Parâmetros!$E$19,$G5448-1,$G5448)</f>
        <v>0</v>
      </c>
    </row>
    <row r="5449" spans="1:19" x14ac:dyDescent="0.25">
      <c r="A5449" s="116"/>
      <c r="B5449" s="65"/>
      <c r="C5449" s="65"/>
      <c r="D5449" s="66"/>
      <c r="E5449" s="67"/>
      <c r="F5449" s="65"/>
      <c r="G5449" s="66"/>
      <c r="J5449" s="65"/>
      <c r="K5449" s="65"/>
      <c r="L5449" s="66"/>
      <c r="M5449" s="65"/>
      <c r="N5449" s="65"/>
      <c r="O5449" s="65"/>
      <c r="P5449" s="66"/>
      <c r="Q5449" s="31">
        <f t="shared" si="170"/>
        <v>9999</v>
      </c>
      <c r="R5449" s="31" t="str">
        <f t="shared" si="171"/>
        <v/>
      </c>
      <c r="S5449" s="29">
        <f>IF($Q5449&lt;Parâmetros!$E$19,$G5449-1,$G5449)</f>
        <v>0</v>
      </c>
    </row>
    <row r="5450" spans="1:19" x14ac:dyDescent="0.25">
      <c r="A5450" s="116"/>
      <c r="B5450" s="65"/>
      <c r="C5450" s="65"/>
      <c r="D5450" s="66"/>
      <c r="E5450" s="67"/>
      <c r="F5450" s="65"/>
      <c r="G5450" s="66"/>
      <c r="J5450" s="65"/>
      <c r="K5450" s="65"/>
      <c r="L5450" s="66"/>
      <c r="M5450" s="65"/>
      <c r="N5450" s="65"/>
      <c r="O5450" s="65"/>
      <c r="P5450" s="66"/>
      <c r="Q5450" s="31">
        <f t="shared" si="170"/>
        <v>9999</v>
      </c>
      <c r="R5450" s="31" t="str">
        <f t="shared" si="171"/>
        <v/>
      </c>
      <c r="S5450" s="29">
        <f>IF($Q5450&lt;Parâmetros!$E$19,$G5450-1,$G5450)</f>
        <v>0</v>
      </c>
    </row>
    <row r="5451" spans="1:19" x14ac:dyDescent="0.25">
      <c r="A5451" s="116"/>
      <c r="B5451" s="65"/>
      <c r="C5451" s="65"/>
      <c r="D5451" s="66"/>
      <c r="E5451" s="67"/>
      <c r="F5451" s="65"/>
      <c r="G5451" s="66"/>
      <c r="J5451" s="65"/>
      <c r="K5451" s="65"/>
      <c r="L5451" s="66"/>
      <c r="M5451" s="65"/>
      <c r="N5451" s="65"/>
      <c r="O5451" s="65"/>
      <c r="P5451" s="66"/>
      <c r="Q5451" s="31">
        <f t="shared" si="170"/>
        <v>9999</v>
      </c>
      <c r="R5451" s="31" t="str">
        <f t="shared" si="171"/>
        <v/>
      </c>
      <c r="S5451" s="29">
        <f>IF($Q5451&lt;Parâmetros!$E$19,$G5451-1,$G5451)</f>
        <v>0</v>
      </c>
    </row>
    <row r="5452" spans="1:19" x14ac:dyDescent="0.25">
      <c r="A5452" s="116"/>
      <c r="B5452" s="65"/>
      <c r="C5452" s="65"/>
      <c r="D5452" s="66"/>
      <c r="E5452" s="67"/>
      <c r="F5452" s="65"/>
      <c r="G5452" s="66"/>
      <c r="J5452" s="65"/>
      <c r="K5452" s="65"/>
      <c r="L5452" s="66"/>
      <c r="M5452" s="65"/>
      <c r="N5452" s="65"/>
      <c r="O5452" s="65"/>
      <c r="P5452" s="66"/>
      <c r="Q5452" s="31">
        <f t="shared" si="170"/>
        <v>9999</v>
      </c>
      <c r="R5452" s="31" t="str">
        <f t="shared" si="171"/>
        <v/>
      </c>
      <c r="S5452" s="29">
        <f>IF($Q5452&lt;Parâmetros!$E$19,$G5452-1,$G5452)</f>
        <v>0</v>
      </c>
    </row>
    <row r="5453" spans="1:19" x14ac:dyDescent="0.25">
      <c r="A5453" s="116"/>
      <c r="B5453" s="65"/>
      <c r="C5453" s="65"/>
      <c r="D5453" s="66"/>
      <c r="E5453" s="67"/>
      <c r="F5453" s="65"/>
      <c r="G5453" s="66"/>
      <c r="J5453" s="65"/>
      <c r="K5453" s="65"/>
      <c r="L5453" s="66"/>
      <c r="M5453" s="65"/>
      <c r="N5453" s="65"/>
      <c r="O5453" s="65"/>
      <c r="P5453" s="66"/>
      <c r="Q5453" s="31">
        <f t="shared" si="170"/>
        <v>9999</v>
      </c>
      <c r="R5453" s="31" t="str">
        <f t="shared" si="171"/>
        <v/>
      </c>
      <c r="S5453" s="29">
        <f>IF($Q5453&lt;Parâmetros!$E$19,$G5453-1,$G5453)</f>
        <v>0</v>
      </c>
    </row>
    <row r="5454" spans="1:19" x14ac:dyDescent="0.25">
      <c r="A5454" s="116"/>
      <c r="B5454" s="65"/>
      <c r="C5454" s="65"/>
      <c r="D5454" s="66"/>
      <c r="E5454" s="67"/>
      <c r="F5454" s="65"/>
      <c r="G5454" s="66"/>
      <c r="J5454" s="65"/>
      <c r="K5454" s="65"/>
      <c r="L5454" s="66"/>
      <c r="M5454" s="65"/>
      <c r="N5454" s="65"/>
      <c r="O5454" s="65"/>
      <c r="P5454" s="66"/>
      <c r="Q5454" s="31">
        <f t="shared" si="170"/>
        <v>9999</v>
      </c>
      <c r="R5454" s="31" t="str">
        <f t="shared" si="171"/>
        <v/>
      </c>
      <c r="S5454" s="29">
        <f>IF($Q5454&lt;Parâmetros!$E$19,$G5454-1,$G5454)</f>
        <v>0</v>
      </c>
    </row>
    <row r="5455" spans="1:19" x14ac:dyDescent="0.25">
      <c r="A5455" s="116"/>
      <c r="B5455" s="65"/>
      <c r="C5455" s="65"/>
      <c r="D5455" s="66"/>
      <c r="E5455" s="67"/>
      <c r="F5455" s="65"/>
      <c r="G5455" s="66"/>
      <c r="J5455" s="65"/>
      <c r="K5455" s="65"/>
      <c r="L5455" s="66"/>
      <c r="M5455" s="65"/>
      <c r="N5455" s="65"/>
      <c r="O5455" s="65"/>
      <c r="P5455" s="66"/>
      <c r="Q5455" s="31">
        <f t="shared" si="170"/>
        <v>9999</v>
      </c>
      <c r="R5455" s="31" t="str">
        <f t="shared" si="171"/>
        <v/>
      </c>
      <c r="S5455" s="29">
        <f>IF($Q5455&lt;Parâmetros!$E$19,$G5455-1,$G5455)</f>
        <v>0</v>
      </c>
    </row>
    <row r="5456" spans="1:19" x14ac:dyDescent="0.25">
      <c r="A5456" s="116"/>
      <c r="B5456" s="65"/>
      <c r="C5456" s="65"/>
      <c r="D5456" s="66"/>
      <c r="E5456" s="67"/>
      <c r="F5456" s="65"/>
      <c r="G5456" s="66"/>
      <c r="J5456" s="65"/>
      <c r="K5456" s="65"/>
      <c r="L5456" s="66"/>
      <c r="M5456" s="65"/>
      <c r="N5456" s="65"/>
      <c r="O5456" s="65"/>
      <c r="P5456" s="66"/>
      <c r="Q5456" s="31">
        <f t="shared" si="170"/>
        <v>9999</v>
      </c>
      <c r="R5456" s="31" t="str">
        <f t="shared" si="171"/>
        <v/>
      </c>
      <c r="S5456" s="29">
        <f>IF($Q5456&lt;Parâmetros!$E$19,$G5456-1,$G5456)</f>
        <v>0</v>
      </c>
    </row>
    <row r="5457" spans="1:19" x14ac:dyDescent="0.25">
      <c r="A5457" s="116"/>
      <c r="B5457" s="65"/>
      <c r="C5457" s="65"/>
      <c r="D5457" s="66"/>
      <c r="E5457" s="67"/>
      <c r="F5457" s="65"/>
      <c r="G5457" s="66"/>
      <c r="J5457" s="65"/>
      <c r="K5457" s="65"/>
      <c r="L5457" s="66"/>
      <c r="M5457" s="65"/>
      <c r="N5457" s="65"/>
      <c r="O5457" s="65"/>
      <c r="P5457" s="66"/>
      <c r="Q5457" s="31">
        <f t="shared" si="170"/>
        <v>9999</v>
      </c>
      <c r="R5457" s="31" t="str">
        <f t="shared" si="171"/>
        <v/>
      </c>
      <c r="S5457" s="29">
        <f>IF($Q5457&lt;Parâmetros!$E$19,$G5457-1,$G5457)</f>
        <v>0</v>
      </c>
    </row>
    <row r="5458" spans="1:19" x14ac:dyDescent="0.25">
      <c r="A5458" s="116"/>
      <c r="B5458" s="65"/>
      <c r="C5458" s="65"/>
      <c r="D5458" s="66"/>
      <c r="E5458" s="67"/>
      <c r="F5458" s="65"/>
      <c r="G5458" s="66"/>
      <c r="J5458" s="65"/>
      <c r="K5458" s="65"/>
      <c r="L5458" s="66"/>
      <c r="M5458" s="65"/>
      <c r="N5458" s="65"/>
      <c r="O5458" s="65"/>
      <c r="P5458" s="66"/>
      <c r="Q5458" s="31">
        <f t="shared" si="170"/>
        <v>9999</v>
      </c>
      <c r="R5458" s="31" t="str">
        <f t="shared" si="171"/>
        <v/>
      </c>
      <c r="S5458" s="29">
        <f>IF($Q5458&lt;Parâmetros!$E$19,$G5458-1,$G5458)</f>
        <v>0</v>
      </c>
    </row>
    <row r="5459" spans="1:19" x14ac:dyDescent="0.25">
      <c r="A5459" s="116"/>
      <c r="B5459" s="65"/>
      <c r="C5459" s="65"/>
      <c r="D5459" s="66"/>
      <c r="E5459" s="67"/>
      <c r="F5459" s="65"/>
      <c r="G5459" s="66"/>
      <c r="J5459" s="65"/>
      <c r="K5459" s="65"/>
      <c r="L5459" s="66"/>
      <c r="M5459" s="65"/>
      <c r="N5459" s="65"/>
      <c r="O5459" s="65"/>
      <c r="P5459" s="66"/>
      <c r="Q5459" s="31">
        <f t="shared" si="170"/>
        <v>9999</v>
      </c>
      <c r="R5459" s="31" t="str">
        <f t="shared" si="171"/>
        <v/>
      </c>
      <c r="S5459" s="29">
        <f>IF($Q5459&lt;Parâmetros!$E$19,$G5459-1,$G5459)</f>
        <v>0</v>
      </c>
    </row>
    <row r="5460" spans="1:19" x14ac:dyDescent="0.25">
      <c r="A5460" s="116"/>
      <c r="B5460" s="65"/>
      <c r="C5460" s="65"/>
      <c r="D5460" s="66"/>
      <c r="E5460" s="67"/>
      <c r="F5460" s="65"/>
      <c r="G5460" s="66"/>
      <c r="J5460" s="65"/>
      <c r="K5460" s="65"/>
      <c r="L5460" s="66"/>
      <c r="M5460" s="65"/>
      <c r="N5460" s="65"/>
      <c r="O5460" s="65"/>
      <c r="P5460" s="66"/>
      <c r="Q5460" s="31">
        <f t="shared" si="170"/>
        <v>9999</v>
      </c>
      <c r="R5460" s="31" t="str">
        <f t="shared" si="171"/>
        <v/>
      </c>
      <c r="S5460" s="29">
        <f>IF($Q5460&lt;Parâmetros!$E$19,$G5460-1,$G5460)</f>
        <v>0</v>
      </c>
    </row>
    <row r="5461" spans="1:19" x14ac:dyDescent="0.25">
      <c r="A5461" s="116"/>
      <c r="B5461" s="65"/>
      <c r="C5461" s="65"/>
      <c r="D5461" s="66"/>
      <c r="E5461" s="67"/>
      <c r="F5461" s="65"/>
      <c r="G5461" s="66"/>
      <c r="J5461" s="65"/>
      <c r="K5461" s="65"/>
      <c r="L5461" s="66"/>
      <c r="M5461" s="65"/>
      <c r="N5461" s="65"/>
      <c r="O5461" s="65"/>
      <c r="P5461" s="66"/>
      <c r="Q5461" s="31">
        <f t="shared" si="170"/>
        <v>9999</v>
      </c>
      <c r="R5461" s="31" t="str">
        <f t="shared" si="171"/>
        <v/>
      </c>
      <c r="S5461" s="29">
        <f>IF($Q5461&lt;Parâmetros!$E$19,$G5461-1,$G5461)</f>
        <v>0</v>
      </c>
    </row>
    <row r="5462" spans="1:19" x14ac:dyDescent="0.25">
      <c r="A5462" s="116"/>
      <c r="B5462" s="65"/>
      <c r="C5462" s="65"/>
      <c r="D5462" s="66"/>
      <c r="E5462" s="67"/>
      <c r="F5462" s="65"/>
      <c r="G5462" s="66"/>
      <c r="J5462" s="65"/>
      <c r="K5462" s="65"/>
      <c r="L5462" s="66"/>
      <c r="M5462" s="65"/>
      <c r="N5462" s="65"/>
      <c r="O5462" s="65"/>
      <c r="P5462" s="66"/>
      <c r="Q5462" s="31">
        <f t="shared" si="170"/>
        <v>9999</v>
      </c>
      <c r="R5462" s="31" t="str">
        <f t="shared" si="171"/>
        <v/>
      </c>
      <c r="S5462" s="29">
        <f>IF($Q5462&lt;Parâmetros!$E$19,$G5462-1,$G5462)</f>
        <v>0</v>
      </c>
    </row>
    <row r="5463" spans="1:19" x14ac:dyDescent="0.25">
      <c r="A5463" s="116"/>
      <c r="B5463" s="65"/>
      <c r="C5463" s="65"/>
      <c r="D5463" s="66"/>
      <c r="E5463" s="67"/>
      <c r="F5463" s="65"/>
      <c r="G5463" s="66"/>
      <c r="J5463" s="65"/>
      <c r="K5463" s="65"/>
      <c r="L5463" s="66"/>
      <c r="M5463" s="65"/>
      <c r="N5463" s="65"/>
      <c r="O5463" s="65"/>
      <c r="P5463" s="66"/>
      <c r="Q5463" s="31">
        <f t="shared" si="170"/>
        <v>9999</v>
      </c>
      <c r="R5463" s="31" t="str">
        <f t="shared" si="171"/>
        <v/>
      </c>
      <c r="S5463" s="29">
        <f>IF($Q5463&lt;Parâmetros!$E$19,$G5463-1,$G5463)</f>
        <v>0</v>
      </c>
    </row>
    <row r="5464" spans="1:19" x14ac:dyDescent="0.25">
      <c r="A5464" s="116"/>
      <c r="B5464" s="65"/>
      <c r="C5464" s="65"/>
      <c r="D5464" s="66"/>
      <c r="E5464" s="67"/>
      <c r="F5464" s="65"/>
      <c r="G5464" s="66"/>
      <c r="J5464" s="65"/>
      <c r="K5464" s="65"/>
      <c r="L5464" s="66"/>
      <c r="M5464" s="65"/>
      <c r="N5464" s="65"/>
      <c r="O5464" s="65"/>
      <c r="P5464" s="66"/>
      <c r="Q5464" s="31">
        <f t="shared" si="170"/>
        <v>9999</v>
      </c>
      <c r="R5464" s="31" t="str">
        <f t="shared" si="171"/>
        <v/>
      </c>
      <c r="S5464" s="29">
        <f>IF($Q5464&lt;Parâmetros!$E$19,$G5464-1,$G5464)</f>
        <v>0</v>
      </c>
    </row>
    <row r="5465" spans="1:19" x14ac:dyDescent="0.25">
      <c r="A5465" s="116"/>
      <c r="B5465" s="65"/>
      <c r="C5465" s="65"/>
      <c r="D5465" s="66"/>
      <c r="E5465" s="67"/>
      <c r="F5465" s="65"/>
      <c r="G5465" s="66"/>
      <c r="J5465" s="65"/>
      <c r="K5465" s="65"/>
      <c r="L5465" s="66"/>
      <c r="M5465" s="65"/>
      <c r="N5465" s="65"/>
      <c r="O5465" s="65"/>
      <c r="P5465" s="66"/>
      <c r="Q5465" s="31">
        <f t="shared" si="170"/>
        <v>9999</v>
      </c>
      <c r="R5465" s="31" t="str">
        <f t="shared" si="171"/>
        <v/>
      </c>
      <c r="S5465" s="29">
        <f>IF($Q5465&lt;Parâmetros!$E$19,$G5465-1,$G5465)</f>
        <v>0</v>
      </c>
    </row>
    <row r="5466" spans="1:19" x14ac:dyDescent="0.25">
      <c r="A5466" s="116"/>
      <c r="B5466" s="65"/>
      <c r="C5466" s="65"/>
      <c r="D5466" s="66"/>
      <c r="E5466" s="67"/>
      <c r="F5466" s="65"/>
      <c r="G5466" s="66"/>
      <c r="J5466" s="65"/>
      <c r="K5466" s="65"/>
      <c r="L5466" s="66"/>
      <c r="M5466" s="65"/>
      <c r="N5466" s="65"/>
      <c r="O5466" s="65"/>
      <c r="P5466" s="66"/>
      <c r="Q5466" s="31">
        <f t="shared" si="170"/>
        <v>9999</v>
      </c>
      <c r="R5466" s="31" t="str">
        <f t="shared" si="171"/>
        <v/>
      </c>
      <c r="S5466" s="29">
        <f>IF($Q5466&lt;Parâmetros!$E$19,$G5466-1,$G5466)</f>
        <v>0</v>
      </c>
    </row>
    <row r="5467" spans="1:19" x14ac:dyDescent="0.25">
      <c r="A5467" s="116"/>
      <c r="B5467" s="65"/>
      <c r="C5467" s="65"/>
      <c r="D5467" s="66"/>
      <c r="E5467" s="67"/>
      <c r="F5467" s="65"/>
      <c r="G5467" s="66"/>
      <c r="J5467" s="65"/>
      <c r="K5467" s="65"/>
      <c r="L5467" s="66"/>
      <c r="M5467" s="65"/>
      <c r="N5467" s="65"/>
      <c r="O5467" s="65"/>
      <c r="P5467" s="66"/>
      <c r="Q5467" s="31">
        <f t="shared" si="170"/>
        <v>9999</v>
      </c>
      <c r="R5467" s="31" t="str">
        <f t="shared" si="171"/>
        <v/>
      </c>
      <c r="S5467" s="29">
        <f>IF($Q5467&lt;Parâmetros!$E$19,$G5467-1,$G5467)</f>
        <v>0</v>
      </c>
    </row>
    <row r="5468" spans="1:19" x14ac:dyDescent="0.25">
      <c r="A5468" s="116"/>
      <c r="B5468" s="65"/>
      <c r="C5468" s="65"/>
      <c r="D5468" s="66"/>
      <c r="E5468" s="67"/>
      <c r="F5468" s="65"/>
      <c r="G5468" s="66"/>
      <c r="J5468" s="65"/>
      <c r="K5468" s="65"/>
      <c r="L5468" s="66"/>
      <c r="M5468" s="65"/>
      <c r="N5468" s="65"/>
      <c r="O5468" s="65"/>
      <c r="P5468" s="66"/>
      <c r="Q5468" s="31">
        <f t="shared" si="170"/>
        <v>9999</v>
      </c>
      <c r="R5468" s="31" t="str">
        <f t="shared" si="171"/>
        <v/>
      </c>
      <c r="S5468" s="29">
        <f>IF($Q5468&lt;Parâmetros!$E$19,$G5468-1,$G5468)</f>
        <v>0</v>
      </c>
    </row>
    <row r="5469" spans="1:19" x14ac:dyDescent="0.25">
      <c r="A5469" s="116"/>
      <c r="B5469" s="65"/>
      <c r="C5469" s="65"/>
      <c r="D5469" s="66"/>
      <c r="E5469" s="67"/>
      <c r="F5469" s="65"/>
      <c r="G5469" s="66"/>
      <c r="J5469" s="65"/>
      <c r="K5469" s="65"/>
      <c r="L5469" s="66"/>
      <c r="M5469" s="65"/>
      <c r="O5469" s="65"/>
      <c r="P5469" s="66"/>
      <c r="Q5469" s="31">
        <f t="shared" si="170"/>
        <v>9999</v>
      </c>
      <c r="R5469" s="31" t="str">
        <f t="shared" si="171"/>
        <v/>
      </c>
      <c r="S5469" s="29">
        <f>IF($Q5469&lt;Parâmetros!$E$19,$G5469-1,$G5469)</f>
        <v>0</v>
      </c>
    </row>
    <row r="5470" spans="1:19" x14ac:dyDescent="0.25">
      <c r="A5470" s="116"/>
      <c r="B5470" s="65"/>
      <c r="C5470" s="65"/>
      <c r="D5470" s="66"/>
      <c r="E5470" s="67"/>
      <c r="F5470" s="65"/>
      <c r="G5470" s="66"/>
      <c r="J5470" s="65"/>
      <c r="K5470" s="65"/>
      <c r="L5470" s="66"/>
      <c r="M5470" s="65"/>
      <c r="N5470" s="65"/>
      <c r="O5470" s="65"/>
      <c r="P5470" s="66"/>
      <c r="Q5470" s="31">
        <f t="shared" si="170"/>
        <v>9999</v>
      </c>
      <c r="R5470" s="31" t="str">
        <f t="shared" si="171"/>
        <v/>
      </c>
      <c r="S5470" s="29">
        <f>IF($Q5470&lt;Parâmetros!$E$19,$G5470-1,$G5470)</f>
        <v>0</v>
      </c>
    </row>
    <row r="5471" spans="1:19" x14ac:dyDescent="0.25">
      <c r="A5471" s="116"/>
      <c r="B5471" s="65"/>
      <c r="C5471" s="65"/>
      <c r="D5471" s="66"/>
      <c r="E5471" s="67"/>
      <c r="F5471" s="65"/>
      <c r="G5471" s="66"/>
      <c r="J5471" s="65"/>
      <c r="K5471" s="65"/>
      <c r="L5471" s="66"/>
      <c r="M5471" s="65"/>
      <c r="N5471" s="65"/>
      <c r="O5471" s="65"/>
      <c r="P5471" s="66"/>
      <c r="Q5471" s="31">
        <f t="shared" si="170"/>
        <v>9999</v>
      </c>
      <c r="R5471" s="31" t="str">
        <f t="shared" si="171"/>
        <v/>
      </c>
      <c r="S5471" s="29">
        <f>IF($Q5471&lt;Parâmetros!$E$19,$G5471-1,$G5471)</f>
        <v>0</v>
      </c>
    </row>
    <row r="5472" spans="1:19" x14ac:dyDescent="0.25">
      <c r="A5472" s="116"/>
      <c r="B5472" s="65"/>
      <c r="C5472" s="65"/>
      <c r="D5472" s="66"/>
      <c r="E5472" s="67"/>
      <c r="F5472" s="65"/>
      <c r="G5472" s="66"/>
      <c r="J5472" s="65"/>
      <c r="K5472" s="65"/>
      <c r="L5472" s="66"/>
      <c r="M5472" s="65"/>
      <c r="N5472" s="65"/>
      <c r="O5472" s="65"/>
      <c r="P5472" s="66"/>
      <c r="Q5472" s="31">
        <f t="shared" si="170"/>
        <v>9999</v>
      </c>
      <c r="R5472" s="31" t="str">
        <f t="shared" si="171"/>
        <v/>
      </c>
      <c r="S5472" s="29">
        <f>IF($Q5472&lt;Parâmetros!$E$19,$G5472-1,$G5472)</f>
        <v>0</v>
      </c>
    </row>
    <row r="5473" spans="1:19" x14ac:dyDescent="0.25">
      <c r="A5473" s="116"/>
      <c r="B5473" s="65"/>
      <c r="C5473" s="65"/>
      <c r="D5473" s="66"/>
      <c r="E5473" s="67"/>
      <c r="F5473" s="65"/>
      <c r="G5473" s="66"/>
      <c r="J5473" s="65"/>
      <c r="K5473" s="65"/>
      <c r="L5473" s="66"/>
      <c r="M5473" s="65"/>
      <c r="N5473" s="65"/>
      <c r="O5473" s="65"/>
      <c r="P5473" s="66"/>
      <c r="Q5473" s="31">
        <f t="shared" si="170"/>
        <v>9999</v>
      </c>
      <c r="R5473" s="31" t="str">
        <f t="shared" si="171"/>
        <v/>
      </c>
      <c r="S5473" s="29">
        <f>IF($Q5473&lt;Parâmetros!$E$19,$G5473-1,$G5473)</f>
        <v>0</v>
      </c>
    </row>
    <row r="5474" spans="1:19" x14ac:dyDescent="0.25">
      <c r="A5474" s="116"/>
      <c r="B5474" s="65"/>
      <c r="C5474" s="65"/>
      <c r="D5474" s="66"/>
      <c r="E5474" s="67"/>
      <c r="F5474" s="65"/>
      <c r="G5474" s="66"/>
      <c r="J5474" s="65"/>
      <c r="K5474" s="65"/>
      <c r="L5474" s="66"/>
      <c r="M5474" s="65"/>
      <c r="N5474" s="65"/>
      <c r="O5474" s="65"/>
      <c r="P5474" s="66"/>
      <c r="Q5474" s="31">
        <f t="shared" si="170"/>
        <v>9999</v>
      </c>
      <c r="R5474" s="31" t="str">
        <f t="shared" si="171"/>
        <v/>
      </c>
      <c r="S5474" s="29">
        <f>IF($Q5474&lt;Parâmetros!$E$19,$G5474-1,$G5474)</f>
        <v>0</v>
      </c>
    </row>
    <row r="5475" spans="1:19" x14ac:dyDescent="0.25">
      <c r="A5475" s="116"/>
      <c r="B5475" s="65"/>
      <c r="C5475" s="65"/>
      <c r="D5475" s="66"/>
      <c r="E5475" s="67"/>
      <c r="F5475" s="65"/>
      <c r="G5475" s="66"/>
      <c r="J5475" s="65"/>
      <c r="K5475" s="65"/>
      <c r="L5475" s="66"/>
      <c r="M5475" s="65"/>
      <c r="N5475" s="65"/>
      <c r="O5475" s="65"/>
      <c r="P5475" s="66"/>
      <c r="Q5475" s="31">
        <f t="shared" si="170"/>
        <v>9999</v>
      </c>
      <c r="R5475" s="31" t="str">
        <f t="shared" si="171"/>
        <v/>
      </c>
      <c r="S5475" s="29">
        <f>IF($Q5475&lt;Parâmetros!$E$19,$G5475-1,$G5475)</f>
        <v>0</v>
      </c>
    </row>
    <row r="5476" spans="1:19" x14ac:dyDescent="0.25">
      <c r="A5476" s="116"/>
      <c r="B5476" s="65"/>
      <c r="C5476" s="65"/>
      <c r="D5476" s="66"/>
      <c r="E5476" s="67"/>
      <c r="F5476" s="65"/>
      <c r="G5476" s="66"/>
      <c r="J5476" s="65"/>
      <c r="K5476" s="65"/>
      <c r="L5476" s="66"/>
      <c r="M5476" s="65"/>
      <c r="O5476" s="65"/>
      <c r="P5476" s="66"/>
      <c r="Q5476" s="31">
        <f t="shared" si="170"/>
        <v>9999</v>
      </c>
      <c r="R5476" s="31" t="str">
        <f t="shared" si="171"/>
        <v/>
      </c>
      <c r="S5476" s="29">
        <f>IF($Q5476&lt;Parâmetros!$E$19,$G5476-1,$G5476)</f>
        <v>0</v>
      </c>
    </row>
    <row r="5477" spans="1:19" x14ac:dyDescent="0.25">
      <c r="A5477" s="116"/>
      <c r="B5477" s="65"/>
      <c r="C5477" s="65"/>
      <c r="D5477" s="66"/>
      <c r="E5477" s="67"/>
      <c r="F5477" s="65"/>
      <c r="G5477" s="66"/>
      <c r="J5477" s="65"/>
      <c r="K5477" s="65"/>
      <c r="L5477" s="66"/>
      <c r="M5477" s="65"/>
      <c r="N5477" s="65"/>
      <c r="O5477" s="65"/>
      <c r="P5477" s="66"/>
      <c r="Q5477" s="31">
        <f t="shared" si="170"/>
        <v>9999</v>
      </c>
      <c r="R5477" s="31" t="str">
        <f t="shared" si="171"/>
        <v/>
      </c>
      <c r="S5477" s="29">
        <f>IF($Q5477&lt;Parâmetros!$E$19,$G5477-1,$G5477)</f>
        <v>0</v>
      </c>
    </row>
    <row r="5478" spans="1:19" x14ac:dyDescent="0.25">
      <c r="A5478" s="116"/>
      <c r="B5478" s="65"/>
      <c r="C5478" s="65"/>
      <c r="D5478" s="66"/>
      <c r="E5478" s="67"/>
      <c r="F5478" s="65"/>
      <c r="G5478" s="66"/>
      <c r="J5478" s="65"/>
      <c r="K5478" s="65"/>
      <c r="L5478" s="66"/>
      <c r="M5478" s="65"/>
      <c r="N5478" s="65"/>
      <c r="O5478" s="65"/>
      <c r="P5478" s="66"/>
      <c r="Q5478" s="31">
        <f t="shared" si="170"/>
        <v>9999</v>
      </c>
      <c r="R5478" s="31" t="str">
        <f t="shared" si="171"/>
        <v/>
      </c>
      <c r="S5478" s="29">
        <f>IF($Q5478&lt;Parâmetros!$E$19,$G5478-1,$G5478)</f>
        <v>0</v>
      </c>
    </row>
    <row r="5479" spans="1:19" x14ac:dyDescent="0.25">
      <c r="A5479" s="116"/>
      <c r="B5479" s="65"/>
      <c r="C5479" s="65"/>
      <c r="D5479" s="66"/>
      <c r="E5479" s="67"/>
      <c r="F5479" s="65"/>
      <c r="G5479" s="66"/>
      <c r="J5479" s="65"/>
      <c r="K5479" s="65"/>
      <c r="L5479" s="66"/>
      <c r="M5479" s="65"/>
      <c r="N5479" s="65"/>
      <c r="O5479" s="65"/>
      <c r="P5479" s="66"/>
      <c r="Q5479" s="31">
        <f t="shared" si="170"/>
        <v>9999</v>
      </c>
      <c r="R5479" s="31" t="str">
        <f t="shared" si="171"/>
        <v/>
      </c>
      <c r="S5479" s="29">
        <f>IF($Q5479&lt;Parâmetros!$E$19,$G5479-1,$G5479)</f>
        <v>0</v>
      </c>
    </row>
    <row r="5480" spans="1:19" x14ac:dyDescent="0.25">
      <c r="A5480" s="116"/>
      <c r="B5480" s="65"/>
      <c r="C5480" s="65"/>
      <c r="D5480" s="66"/>
      <c r="E5480" s="67"/>
      <c r="F5480" s="65"/>
      <c r="G5480" s="66"/>
      <c r="J5480" s="65"/>
      <c r="K5480" s="65"/>
      <c r="L5480" s="66"/>
      <c r="M5480" s="65"/>
      <c r="N5480" s="65"/>
      <c r="O5480" s="65"/>
      <c r="P5480" s="66"/>
      <c r="Q5480" s="31">
        <f t="shared" si="170"/>
        <v>9999</v>
      </c>
      <c r="R5480" s="31" t="str">
        <f t="shared" si="171"/>
        <v/>
      </c>
      <c r="S5480" s="29">
        <f>IF($Q5480&lt;Parâmetros!$E$19,$G5480-1,$G5480)</f>
        <v>0</v>
      </c>
    </row>
    <row r="5481" spans="1:19" x14ac:dyDescent="0.25">
      <c r="A5481" s="116"/>
      <c r="B5481" s="65"/>
      <c r="C5481" s="65"/>
      <c r="D5481" s="66"/>
      <c r="E5481" s="67"/>
      <c r="F5481" s="65"/>
      <c r="G5481" s="66"/>
      <c r="J5481" s="65"/>
      <c r="K5481" s="65"/>
      <c r="L5481" s="66"/>
      <c r="M5481" s="65"/>
      <c r="N5481" s="65"/>
      <c r="O5481" s="65"/>
      <c r="P5481" s="66"/>
      <c r="Q5481" s="31">
        <f t="shared" si="170"/>
        <v>9999</v>
      </c>
      <c r="R5481" s="31" t="str">
        <f t="shared" si="171"/>
        <v/>
      </c>
      <c r="S5481" s="29">
        <f>IF($Q5481&lt;Parâmetros!$E$19,$G5481-1,$G5481)</f>
        <v>0</v>
      </c>
    </row>
    <row r="5482" spans="1:19" x14ac:dyDescent="0.25">
      <c r="A5482" s="116"/>
      <c r="B5482" s="65"/>
      <c r="C5482" s="65"/>
      <c r="D5482" s="66"/>
      <c r="E5482" s="67"/>
      <c r="F5482" s="65"/>
      <c r="G5482" s="66"/>
      <c r="J5482" s="65"/>
      <c r="K5482" s="65"/>
      <c r="L5482" s="66"/>
      <c r="M5482" s="65"/>
      <c r="O5482" s="65"/>
      <c r="P5482" s="66"/>
      <c r="Q5482" s="31">
        <f t="shared" si="170"/>
        <v>9999</v>
      </c>
      <c r="R5482" s="31" t="str">
        <f t="shared" si="171"/>
        <v/>
      </c>
      <c r="S5482" s="29">
        <f>IF($Q5482&lt;Parâmetros!$E$19,$G5482-1,$G5482)</f>
        <v>0</v>
      </c>
    </row>
    <row r="5483" spans="1:19" x14ac:dyDescent="0.25">
      <c r="A5483" s="116"/>
      <c r="B5483" s="65"/>
      <c r="C5483" s="65"/>
      <c r="D5483" s="66"/>
      <c r="E5483" s="67"/>
      <c r="F5483" s="65"/>
      <c r="G5483" s="66"/>
      <c r="J5483" s="65"/>
      <c r="K5483" s="65"/>
      <c r="L5483" s="66"/>
      <c r="M5483" s="65"/>
      <c r="N5483" s="65"/>
      <c r="O5483" s="65"/>
      <c r="P5483" s="66"/>
      <c r="Q5483" s="31">
        <f t="shared" si="170"/>
        <v>9999</v>
      </c>
      <c r="R5483" s="31" t="str">
        <f t="shared" si="171"/>
        <v/>
      </c>
      <c r="S5483" s="29">
        <f>IF($Q5483&lt;Parâmetros!$E$19,$G5483-1,$G5483)</f>
        <v>0</v>
      </c>
    </row>
    <row r="5484" spans="1:19" x14ac:dyDescent="0.25">
      <c r="A5484" s="116"/>
      <c r="B5484" s="65"/>
      <c r="C5484" s="65"/>
      <c r="D5484" s="66"/>
      <c r="E5484" s="67"/>
      <c r="F5484" s="65"/>
      <c r="G5484" s="66"/>
      <c r="J5484" s="65"/>
      <c r="K5484" s="65"/>
      <c r="L5484" s="66"/>
      <c r="M5484" s="65"/>
      <c r="N5484" s="65"/>
      <c r="O5484" s="65"/>
      <c r="P5484" s="66"/>
      <c r="Q5484" s="31">
        <f t="shared" si="170"/>
        <v>9999</v>
      </c>
      <c r="R5484" s="31" t="str">
        <f t="shared" si="171"/>
        <v/>
      </c>
      <c r="S5484" s="29">
        <f>IF($Q5484&lt;Parâmetros!$E$19,$G5484-1,$G5484)</f>
        <v>0</v>
      </c>
    </row>
    <row r="5485" spans="1:19" x14ac:dyDescent="0.25">
      <c r="A5485" s="116"/>
      <c r="B5485" s="65"/>
      <c r="C5485" s="65"/>
      <c r="D5485" s="66"/>
      <c r="E5485" s="67"/>
      <c r="F5485" s="65"/>
      <c r="G5485" s="66"/>
      <c r="J5485" s="65"/>
      <c r="K5485" s="65"/>
      <c r="L5485" s="66"/>
      <c r="M5485" s="65"/>
      <c r="O5485" s="65"/>
      <c r="P5485" s="66"/>
      <c r="Q5485" s="31">
        <f t="shared" si="170"/>
        <v>9999</v>
      </c>
      <c r="R5485" s="31" t="str">
        <f t="shared" si="171"/>
        <v/>
      </c>
      <c r="S5485" s="29">
        <f>IF($Q5485&lt;Parâmetros!$E$19,$G5485-1,$G5485)</f>
        <v>0</v>
      </c>
    </row>
    <row r="5486" spans="1:19" x14ac:dyDescent="0.25">
      <c r="A5486" s="116"/>
      <c r="B5486" s="65"/>
      <c r="C5486" s="65"/>
      <c r="D5486" s="66"/>
      <c r="E5486" s="67"/>
      <c r="F5486" s="65"/>
      <c r="G5486" s="66"/>
      <c r="J5486" s="65"/>
      <c r="K5486" s="65"/>
      <c r="L5486" s="66"/>
      <c r="M5486" s="65"/>
      <c r="O5486" s="65"/>
      <c r="P5486" s="66"/>
      <c r="Q5486" s="31">
        <f t="shared" si="170"/>
        <v>9999</v>
      </c>
      <c r="R5486" s="31" t="str">
        <f t="shared" si="171"/>
        <v/>
      </c>
      <c r="S5486" s="29">
        <f>IF($Q5486&lt;Parâmetros!$E$19,$G5486-1,$G5486)</f>
        <v>0</v>
      </c>
    </row>
    <row r="5487" spans="1:19" x14ac:dyDescent="0.25">
      <c r="A5487" s="116"/>
      <c r="B5487" s="65"/>
      <c r="C5487" s="65"/>
      <c r="D5487" s="66"/>
      <c r="E5487" s="67"/>
      <c r="F5487" s="65"/>
      <c r="G5487" s="66"/>
      <c r="J5487" s="65"/>
      <c r="K5487" s="65"/>
      <c r="L5487" s="66"/>
      <c r="M5487" s="65"/>
      <c r="O5487" s="65"/>
      <c r="P5487" s="66"/>
      <c r="Q5487" s="31">
        <f t="shared" si="170"/>
        <v>9999</v>
      </c>
      <c r="R5487" s="31" t="str">
        <f t="shared" si="171"/>
        <v/>
      </c>
      <c r="S5487" s="29">
        <f>IF($Q5487&lt;Parâmetros!$E$19,$G5487-1,$G5487)</f>
        <v>0</v>
      </c>
    </row>
    <row r="5488" spans="1:19" x14ac:dyDescent="0.25">
      <c r="A5488" s="116"/>
      <c r="B5488" s="65"/>
      <c r="C5488" s="65"/>
      <c r="D5488" s="66"/>
      <c r="E5488" s="67"/>
      <c r="F5488" s="65"/>
      <c r="G5488" s="66"/>
      <c r="J5488" s="65"/>
      <c r="K5488" s="65"/>
      <c r="L5488" s="66"/>
      <c r="M5488" s="65"/>
      <c r="N5488" s="65"/>
      <c r="O5488" s="65"/>
      <c r="P5488" s="66"/>
      <c r="Q5488" s="31">
        <f t="shared" si="170"/>
        <v>9999</v>
      </c>
      <c r="R5488" s="31" t="str">
        <f t="shared" si="171"/>
        <v/>
      </c>
      <c r="S5488" s="29">
        <f>IF($Q5488&lt;Parâmetros!$E$19,$G5488-1,$G5488)</f>
        <v>0</v>
      </c>
    </row>
    <row r="5489" spans="1:19" x14ac:dyDescent="0.25">
      <c r="A5489" s="116"/>
      <c r="B5489" s="65"/>
      <c r="C5489" s="65"/>
      <c r="D5489" s="66"/>
      <c r="E5489" s="67"/>
      <c r="F5489" s="65"/>
      <c r="G5489" s="66"/>
      <c r="J5489" s="65"/>
      <c r="K5489" s="65"/>
      <c r="L5489" s="66"/>
      <c r="M5489" s="65"/>
      <c r="N5489" s="65"/>
      <c r="O5489" s="65"/>
      <c r="P5489" s="66"/>
      <c r="Q5489" s="31">
        <f t="shared" si="170"/>
        <v>9999</v>
      </c>
      <c r="R5489" s="31" t="str">
        <f t="shared" si="171"/>
        <v/>
      </c>
      <c r="S5489" s="29">
        <f>IF($Q5489&lt;Parâmetros!$E$19,$G5489-1,$G5489)</f>
        <v>0</v>
      </c>
    </row>
    <row r="5490" spans="1:19" x14ac:dyDescent="0.25">
      <c r="A5490" s="116"/>
      <c r="B5490" s="65"/>
      <c r="C5490" s="65"/>
      <c r="D5490" s="66"/>
      <c r="E5490" s="67"/>
      <c r="F5490" s="65"/>
      <c r="G5490" s="66"/>
      <c r="J5490" s="65"/>
      <c r="K5490" s="65"/>
      <c r="L5490" s="66"/>
      <c r="M5490" s="65"/>
      <c r="N5490" s="65"/>
      <c r="O5490" s="65"/>
      <c r="P5490" s="66"/>
      <c r="Q5490" s="31">
        <f t="shared" si="170"/>
        <v>9999</v>
      </c>
      <c r="R5490" s="31" t="str">
        <f t="shared" si="171"/>
        <v/>
      </c>
      <c r="S5490" s="29">
        <f>IF($Q5490&lt;Parâmetros!$E$19,$G5490-1,$G5490)</f>
        <v>0</v>
      </c>
    </row>
    <row r="5491" spans="1:19" x14ac:dyDescent="0.25">
      <c r="A5491" s="116"/>
      <c r="B5491" s="65"/>
      <c r="C5491" s="65"/>
      <c r="D5491" s="66"/>
      <c r="E5491" s="67"/>
      <c r="F5491" s="65"/>
      <c r="G5491" s="66"/>
      <c r="J5491" s="65"/>
      <c r="K5491" s="65"/>
      <c r="L5491" s="66"/>
      <c r="M5491" s="65"/>
      <c r="N5491" s="65"/>
      <c r="O5491" s="65"/>
      <c r="P5491" s="66"/>
      <c r="Q5491" s="31">
        <f t="shared" si="170"/>
        <v>9999</v>
      </c>
      <c r="R5491" s="31" t="str">
        <f t="shared" si="171"/>
        <v/>
      </c>
      <c r="S5491" s="29">
        <f>IF($Q5491&lt;Parâmetros!$E$19,$G5491-1,$G5491)</f>
        <v>0</v>
      </c>
    </row>
    <row r="5492" spans="1:19" x14ac:dyDescent="0.25">
      <c r="A5492" s="116"/>
      <c r="B5492" s="65"/>
      <c r="C5492" s="65"/>
      <c r="D5492" s="66"/>
      <c r="E5492" s="67"/>
      <c r="F5492" s="65"/>
      <c r="G5492" s="66"/>
      <c r="J5492" s="65"/>
      <c r="K5492" s="65"/>
      <c r="L5492" s="66"/>
      <c r="M5492" s="65"/>
      <c r="N5492" s="65"/>
      <c r="O5492" s="65"/>
      <c r="P5492" s="66"/>
      <c r="Q5492" s="31">
        <f t="shared" si="170"/>
        <v>9999</v>
      </c>
      <c r="R5492" s="31" t="str">
        <f t="shared" si="171"/>
        <v/>
      </c>
      <c r="S5492" s="29">
        <f>IF($Q5492&lt;Parâmetros!$E$19,$G5492-1,$G5492)</f>
        <v>0</v>
      </c>
    </row>
    <row r="5493" spans="1:19" x14ac:dyDescent="0.25">
      <c r="A5493" s="116"/>
      <c r="B5493" s="65"/>
      <c r="C5493" s="65"/>
      <c r="D5493" s="66"/>
      <c r="E5493" s="67"/>
      <c r="F5493" s="65"/>
      <c r="G5493" s="66"/>
      <c r="J5493" s="65"/>
      <c r="K5493" s="65"/>
      <c r="L5493" s="66"/>
      <c r="M5493" s="65"/>
      <c r="N5493" s="65"/>
      <c r="O5493" s="65"/>
      <c r="P5493" s="66"/>
      <c r="Q5493" s="31">
        <f t="shared" si="170"/>
        <v>9999</v>
      </c>
      <c r="R5493" s="31" t="str">
        <f t="shared" si="171"/>
        <v/>
      </c>
      <c r="S5493" s="29">
        <f>IF($Q5493&lt;Parâmetros!$E$19,$G5493-1,$G5493)</f>
        <v>0</v>
      </c>
    </row>
    <row r="5494" spans="1:19" x14ac:dyDescent="0.25">
      <c r="A5494" s="116"/>
      <c r="B5494" s="65"/>
      <c r="C5494" s="65"/>
      <c r="D5494" s="66"/>
      <c r="E5494" s="67"/>
      <c r="F5494" s="65"/>
      <c r="G5494" s="66"/>
      <c r="J5494" s="65"/>
      <c r="K5494" s="65"/>
      <c r="L5494" s="66"/>
      <c r="M5494" s="65"/>
      <c r="N5494" s="65"/>
      <c r="O5494" s="65"/>
      <c r="P5494" s="66"/>
      <c r="Q5494" s="31">
        <f t="shared" si="170"/>
        <v>9999</v>
      </c>
      <c r="R5494" s="31" t="str">
        <f t="shared" si="171"/>
        <v/>
      </c>
      <c r="S5494" s="29">
        <f>IF($Q5494&lt;Parâmetros!$E$19,$G5494-1,$G5494)</f>
        <v>0</v>
      </c>
    </row>
    <row r="5495" spans="1:19" x14ac:dyDescent="0.25">
      <c r="A5495" s="116"/>
      <c r="B5495" s="65"/>
      <c r="C5495" s="65"/>
      <c r="D5495" s="66"/>
      <c r="E5495" s="67"/>
      <c r="F5495" s="65"/>
      <c r="G5495" s="66"/>
      <c r="J5495" s="65"/>
      <c r="K5495" s="65"/>
      <c r="L5495" s="66"/>
      <c r="M5495" s="65"/>
      <c r="O5495" s="65"/>
      <c r="P5495" s="66"/>
      <c r="Q5495" s="31">
        <f t="shared" si="170"/>
        <v>9999</v>
      </c>
      <c r="R5495" s="31" t="str">
        <f t="shared" si="171"/>
        <v/>
      </c>
      <c r="S5495" s="29">
        <f>IF($Q5495&lt;Parâmetros!$E$19,$G5495-1,$G5495)</f>
        <v>0</v>
      </c>
    </row>
    <row r="5496" spans="1:19" x14ac:dyDescent="0.25">
      <c r="A5496" s="116"/>
      <c r="B5496" s="65"/>
      <c r="C5496" s="65"/>
      <c r="D5496" s="66"/>
      <c r="E5496" s="67"/>
      <c r="F5496" s="65"/>
      <c r="G5496" s="66"/>
      <c r="J5496" s="65"/>
      <c r="K5496" s="65"/>
      <c r="L5496" s="66"/>
      <c r="M5496" s="65"/>
      <c r="O5496" s="65"/>
      <c r="P5496" s="66"/>
      <c r="Q5496" s="31">
        <f t="shared" si="170"/>
        <v>9999</v>
      </c>
      <c r="R5496" s="31" t="str">
        <f t="shared" si="171"/>
        <v/>
      </c>
      <c r="S5496" s="29">
        <f>IF($Q5496&lt;Parâmetros!$E$19,$G5496-1,$G5496)</f>
        <v>0</v>
      </c>
    </row>
    <row r="5497" spans="1:19" x14ac:dyDescent="0.25">
      <c r="A5497" s="116"/>
      <c r="B5497" s="65"/>
      <c r="C5497" s="65"/>
      <c r="D5497" s="66"/>
      <c r="E5497" s="67"/>
      <c r="F5497" s="65"/>
      <c r="G5497" s="66"/>
      <c r="J5497" s="65"/>
      <c r="K5497" s="65"/>
      <c r="L5497" s="66"/>
      <c r="M5497" s="65"/>
      <c r="O5497" s="65"/>
      <c r="P5497" s="66"/>
      <c r="Q5497" s="31">
        <f t="shared" si="170"/>
        <v>9999</v>
      </c>
      <c r="R5497" s="31" t="str">
        <f t="shared" si="171"/>
        <v/>
      </c>
      <c r="S5497" s="29">
        <f>IF($Q5497&lt;Parâmetros!$E$19,$G5497-1,$G5497)</f>
        <v>0</v>
      </c>
    </row>
    <row r="5498" spans="1:19" x14ac:dyDescent="0.25">
      <c r="A5498" s="116"/>
      <c r="B5498" s="65"/>
      <c r="C5498" s="65"/>
      <c r="D5498" s="66"/>
      <c r="E5498" s="67"/>
      <c r="F5498" s="65"/>
      <c r="G5498" s="66"/>
      <c r="J5498" s="65"/>
      <c r="K5498" s="65"/>
      <c r="L5498" s="66"/>
      <c r="M5498" s="65"/>
      <c r="N5498" s="65"/>
      <c r="O5498" s="65"/>
      <c r="P5498" s="66"/>
      <c r="Q5498" s="31">
        <f t="shared" si="170"/>
        <v>9999</v>
      </c>
      <c r="R5498" s="31" t="str">
        <f t="shared" si="171"/>
        <v/>
      </c>
      <c r="S5498" s="29">
        <f>IF($Q5498&lt;Parâmetros!$E$19,$G5498-1,$G5498)</f>
        <v>0</v>
      </c>
    </row>
    <row r="5499" spans="1:19" x14ac:dyDescent="0.25">
      <c r="A5499" s="116"/>
      <c r="B5499" s="65"/>
      <c r="C5499" s="65"/>
      <c r="D5499" s="66"/>
      <c r="E5499" s="67"/>
      <c r="F5499" s="65"/>
      <c r="G5499" s="66"/>
      <c r="J5499" s="65"/>
      <c r="K5499" s="65"/>
      <c r="L5499" s="66"/>
      <c r="M5499" s="65"/>
      <c r="N5499" s="65"/>
      <c r="O5499" s="65"/>
      <c r="P5499" s="66"/>
      <c r="Q5499" s="31">
        <f t="shared" si="170"/>
        <v>9999</v>
      </c>
      <c r="R5499" s="31" t="str">
        <f t="shared" si="171"/>
        <v/>
      </c>
      <c r="S5499" s="29">
        <f>IF($Q5499&lt;Parâmetros!$E$19,$G5499-1,$G5499)</f>
        <v>0</v>
      </c>
    </row>
    <row r="5500" spans="1:19" x14ac:dyDescent="0.25">
      <c r="A5500" s="116"/>
      <c r="B5500" s="65"/>
      <c r="C5500" s="65"/>
      <c r="D5500" s="66"/>
      <c r="E5500" s="67"/>
      <c r="F5500" s="65"/>
      <c r="G5500" s="66"/>
      <c r="J5500" s="65"/>
      <c r="K5500" s="65"/>
      <c r="L5500" s="66"/>
      <c r="M5500" s="65"/>
      <c r="N5500" s="65"/>
      <c r="O5500" s="65"/>
      <c r="P5500" s="66"/>
      <c r="Q5500" s="31">
        <f t="shared" ref="Q5500:Q5563" si="172">IFERROR(VALUE(LEFT($J5500,2))*60+VALUE(MID($J5500,4,2)),9999)</f>
        <v>9999</v>
      </c>
      <c r="R5500" s="31" t="str">
        <f t="shared" ref="R5500:R5563" si="173">IFERROR(VALUE(LEFT($K5500,2))*60+VALUE(MID($K5500,4,2)),"")</f>
        <v/>
      </c>
      <c r="S5500" s="29">
        <f>IF($Q5500&lt;Parâmetros!$E$19,$G5500-1,$G5500)</f>
        <v>0</v>
      </c>
    </row>
    <row r="5501" spans="1:19" x14ac:dyDescent="0.25">
      <c r="A5501" s="116"/>
      <c r="B5501" s="65"/>
      <c r="C5501" s="65"/>
      <c r="D5501" s="66"/>
      <c r="E5501" s="67"/>
      <c r="F5501" s="65"/>
      <c r="G5501" s="66"/>
      <c r="J5501" s="65"/>
      <c r="K5501" s="65"/>
      <c r="L5501" s="66"/>
      <c r="M5501" s="65"/>
      <c r="N5501" s="65"/>
      <c r="O5501" s="65"/>
      <c r="P5501" s="66"/>
      <c r="Q5501" s="31">
        <f t="shared" si="172"/>
        <v>9999</v>
      </c>
      <c r="R5501" s="31" t="str">
        <f t="shared" si="173"/>
        <v/>
      </c>
      <c r="S5501" s="29">
        <f>IF($Q5501&lt;Parâmetros!$E$19,$G5501-1,$G5501)</f>
        <v>0</v>
      </c>
    </row>
    <row r="5502" spans="1:19" x14ac:dyDescent="0.25">
      <c r="A5502" s="116"/>
      <c r="B5502" s="65"/>
      <c r="C5502" s="65"/>
      <c r="D5502" s="66"/>
      <c r="E5502" s="67"/>
      <c r="F5502" s="65"/>
      <c r="G5502" s="66"/>
      <c r="J5502" s="65"/>
      <c r="K5502" s="65"/>
      <c r="L5502" s="66"/>
      <c r="M5502" s="65"/>
      <c r="N5502" s="65"/>
      <c r="O5502" s="65"/>
      <c r="P5502" s="66"/>
      <c r="Q5502" s="31">
        <f t="shared" si="172"/>
        <v>9999</v>
      </c>
      <c r="R5502" s="31" t="str">
        <f t="shared" si="173"/>
        <v/>
      </c>
      <c r="S5502" s="29">
        <f>IF($Q5502&lt;Parâmetros!$E$19,$G5502-1,$G5502)</f>
        <v>0</v>
      </c>
    </row>
    <row r="5503" spans="1:19" x14ac:dyDescent="0.25">
      <c r="A5503" s="116"/>
      <c r="B5503" s="65"/>
      <c r="C5503" s="65"/>
      <c r="D5503" s="66"/>
      <c r="E5503" s="67"/>
      <c r="F5503" s="65"/>
      <c r="G5503" s="66"/>
      <c r="J5503" s="65"/>
      <c r="K5503" s="65"/>
      <c r="L5503" s="66"/>
      <c r="M5503" s="65"/>
      <c r="N5503" s="65"/>
      <c r="O5503" s="65"/>
      <c r="P5503" s="66"/>
      <c r="Q5503" s="31">
        <f t="shared" si="172"/>
        <v>9999</v>
      </c>
      <c r="R5503" s="31" t="str">
        <f t="shared" si="173"/>
        <v/>
      </c>
      <c r="S5503" s="29">
        <f>IF($Q5503&lt;Parâmetros!$E$19,$G5503-1,$G5503)</f>
        <v>0</v>
      </c>
    </row>
    <row r="5504" spans="1:19" x14ac:dyDescent="0.25">
      <c r="A5504" s="116"/>
      <c r="B5504" s="65"/>
      <c r="C5504" s="65"/>
      <c r="D5504" s="66"/>
      <c r="E5504" s="67"/>
      <c r="F5504" s="65"/>
      <c r="G5504" s="66"/>
      <c r="J5504" s="65"/>
      <c r="K5504" s="65"/>
      <c r="L5504" s="66"/>
      <c r="M5504" s="65"/>
      <c r="N5504" s="65"/>
      <c r="O5504" s="65"/>
      <c r="P5504" s="66"/>
      <c r="Q5504" s="31">
        <f t="shared" si="172"/>
        <v>9999</v>
      </c>
      <c r="R5504" s="31" t="str">
        <f t="shared" si="173"/>
        <v/>
      </c>
      <c r="S5504" s="29">
        <f>IF($Q5504&lt;Parâmetros!$E$19,$G5504-1,$G5504)</f>
        <v>0</v>
      </c>
    </row>
    <row r="5505" spans="1:19" x14ac:dyDescent="0.25">
      <c r="A5505" s="116"/>
      <c r="B5505" s="65"/>
      <c r="C5505" s="65"/>
      <c r="D5505" s="66"/>
      <c r="E5505" s="67"/>
      <c r="F5505" s="65"/>
      <c r="G5505" s="66"/>
      <c r="J5505" s="65"/>
      <c r="K5505" s="65"/>
      <c r="L5505" s="66"/>
      <c r="M5505" s="65"/>
      <c r="N5505" s="65"/>
      <c r="O5505" s="65"/>
      <c r="P5505" s="66"/>
      <c r="Q5505" s="31">
        <f t="shared" si="172"/>
        <v>9999</v>
      </c>
      <c r="R5505" s="31" t="str">
        <f t="shared" si="173"/>
        <v/>
      </c>
      <c r="S5505" s="29">
        <f>IF($Q5505&lt;Parâmetros!$E$19,$G5505-1,$G5505)</f>
        <v>0</v>
      </c>
    </row>
    <row r="5506" spans="1:19" x14ac:dyDescent="0.25">
      <c r="A5506" s="116"/>
      <c r="B5506" s="65"/>
      <c r="C5506" s="65"/>
      <c r="D5506" s="66"/>
      <c r="E5506" s="67"/>
      <c r="F5506" s="65"/>
      <c r="G5506" s="66"/>
      <c r="J5506" s="65"/>
      <c r="K5506" s="65"/>
      <c r="L5506" s="66"/>
      <c r="M5506" s="65"/>
      <c r="N5506" s="65"/>
      <c r="O5506" s="65"/>
      <c r="P5506" s="66"/>
      <c r="Q5506" s="31">
        <f t="shared" si="172"/>
        <v>9999</v>
      </c>
      <c r="R5506" s="31" t="str">
        <f t="shared" si="173"/>
        <v/>
      </c>
      <c r="S5506" s="29">
        <f>IF($Q5506&lt;Parâmetros!$E$19,$G5506-1,$G5506)</f>
        <v>0</v>
      </c>
    </row>
    <row r="5507" spans="1:19" x14ac:dyDescent="0.25">
      <c r="A5507" s="116"/>
      <c r="B5507" s="65"/>
      <c r="C5507" s="65"/>
      <c r="D5507" s="66"/>
      <c r="E5507" s="67"/>
      <c r="F5507" s="65"/>
      <c r="G5507" s="66"/>
      <c r="J5507" s="65"/>
      <c r="K5507" s="65"/>
      <c r="L5507" s="66"/>
      <c r="M5507" s="65"/>
      <c r="N5507" s="65"/>
      <c r="O5507" s="65"/>
      <c r="P5507" s="66"/>
      <c r="Q5507" s="31">
        <f t="shared" si="172"/>
        <v>9999</v>
      </c>
      <c r="R5507" s="31" t="str">
        <f t="shared" si="173"/>
        <v/>
      </c>
      <c r="S5507" s="29">
        <f>IF($Q5507&lt;Parâmetros!$E$19,$G5507-1,$G5507)</f>
        <v>0</v>
      </c>
    </row>
    <row r="5508" spans="1:19" x14ac:dyDescent="0.25">
      <c r="A5508" s="116"/>
      <c r="B5508" s="65"/>
      <c r="C5508" s="65"/>
      <c r="D5508" s="66"/>
      <c r="E5508" s="67"/>
      <c r="F5508" s="65"/>
      <c r="G5508" s="66"/>
      <c r="J5508" s="65"/>
      <c r="K5508" s="65"/>
      <c r="L5508" s="66"/>
      <c r="M5508" s="65"/>
      <c r="N5508" s="65"/>
      <c r="O5508" s="65"/>
      <c r="P5508" s="66"/>
      <c r="Q5508" s="31">
        <f t="shared" si="172"/>
        <v>9999</v>
      </c>
      <c r="R5508" s="31" t="str">
        <f t="shared" si="173"/>
        <v/>
      </c>
      <c r="S5508" s="29">
        <f>IF($Q5508&lt;Parâmetros!$E$19,$G5508-1,$G5508)</f>
        <v>0</v>
      </c>
    </row>
    <row r="5509" spans="1:19" x14ac:dyDescent="0.25">
      <c r="A5509" s="116"/>
      <c r="B5509" s="65"/>
      <c r="C5509" s="65"/>
      <c r="D5509" s="66"/>
      <c r="E5509" s="67"/>
      <c r="F5509" s="65"/>
      <c r="G5509" s="66"/>
      <c r="J5509" s="65"/>
      <c r="K5509" s="65"/>
      <c r="L5509" s="66"/>
      <c r="M5509" s="65"/>
      <c r="N5509" s="65"/>
      <c r="O5509" s="65"/>
      <c r="P5509" s="66"/>
      <c r="Q5509" s="31">
        <f t="shared" si="172"/>
        <v>9999</v>
      </c>
      <c r="R5509" s="31" t="str">
        <f t="shared" si="173"/>
        <v/>
      </c>
      <c r="S5509" s="29">
        <f>IF($Q5509&lt;Parâmetros!$E$19,$G5509-1,$G5509)</f>
        <v>0</v>
      </c>
    </row>
    <row r="5510" spans="1:19" x14ac:dyDescent="0.25">
      <c r="A5510" s="116"/>
      <c r="B5510" s="65"/>
      <c r="C5510" s="65"/>
      <c r="D5510" s="66"/>
      <c r="E5510" s="67"/>
      <c r="F5510" s="65"/>
      <c r="G5510" s="66"/>
      <c r="J5510" s="65"/>
      <c r="K5510" s="65"/>
      <c r="L5510" s="66"/>
      <c r="M5510" s="65"/>
      <c r="N5510" s="65"/>
      <c r="O5510" s="65"/>
      <c r="P5510" s="66"/>
      <c r="Q5510" s="31">
        <f t="shared" si="172"/>
        <v>9999</v>
      </c>
      <c r="R5510" s="31" t="str">
        <f t="shared" si="173"/>
        <v/>
      </c>
      <c r="S5510" s="29">
        <f>IF($Q5510&lt;Parâmetros!$E$19,$G5510-1,$G5510)</f>
        <v>0</v>
      </c>
    </row>
    <row r="5511" spans="1:19" x14ac:dyDescent="0.25">
      <c r="A5511" s="116"/>
      <c r="B5511" s="65"/>
      <c r="C5511" s="65"/>
      <c r="D5511" s="66"/>
      <c r="E5511" s="67"/>
      <c r="F5511" s="65"/>
      <c r="G5511" s="66"/>
      <c r="J5511" s="65"/>
      <c r="K5511" s="65"/>
      <c r="L5511" s="66"/>
      <c r="M5511" s="65"/>
      <c r="O5511" s="65"/>
      <c r="P5511" s="66"/>
      <c r="Q5511" s="31">
        <f t="shared" si="172"/>
        <v>9999</v>
      </c>
      <c r="R5511" s="31" t="str">
        <f t="shared" si="173"/>
        <v/>
      </c>
      <c r="S5511" s="29">
        <f>IF($Q5511&lt;Parâmetros!$E$19,$G5511-1,$G5511)</f>
        <v>0</v>
      </c>
    </row>
    <row r="5512" spans="1:19" x14ac:dyDescent="0.25">
      <c r="A5512" s="116"/>
      <c r="B5512" s="65"/>
      <c r="C5512" s="65"/>
      <c r="D5512" s="66"/>
      <c r="E5512" s="67"/>
      <c r="F5512" s="65"/>
      <c r="G5512" s="66"/>
      <c r="J5512" s="65"/>
      <c r="K5512" s="65"/>
      <c r="L5512" s="66"/>
      <c r="M5512" s="65"/>
      <c r="N5512" s="65"/>
      <c r="O5512" s="65"/>
      <c r="P5512" s="66"/>
      <c r="Q5512" s="31">
        <f t="shared" si="172"/>
        <v>9999</v>
      </c>
      <c r="R5512" s="31" t="str">
        <f t="shared" si="173"/>
        <v/>
      </c>
      <c r="S5512" s="29">
        <f>IF($Q5512&lt;Parâmetros!$E$19,$G5512-1,$G5512)</f>
        <v>0</v>
      </c>
    </row>
    <row r="5513" spans="1:19" x14ac:dyDescent="0.25">
      <c r="A5513" s="116"/>
      <c r="B5513" s="65"/>
      <c r="C5513" s="65"/>
      <c r="D5513" s="66"/>
      <c r="E5513" s="67"/>
      <c r="F5513" s="65"/>
      <c r="G5513" s="66"/>
      <c r="J5513" s="65"/>
      <c r="K5513" s="65"/>
      <c r="L5513" s="66"/>
      <c r="M5513" s="65"/>
      <c r="N5513" s="65"/>
      <c r="O5513" s="65"/>
      <c r="P5513" s="66"/>
      <c r="Q5513" s="31">
        <f t="shared" si="172"/>
        <v>9999</v>
      </c>
      <c r="R5513" s="31" t="str">
        <f t="shared" si="173"/>
        <v/>
      </c>
      <c r="S5513" s="29">
        <f>IF($Q5513&lt;Parâmetros!$E$19,$G5513-1,$G5513)</f>
        <v>0</v>
      </c>
    </row>
    <row r="5514" spans="1:19" x14ac:dyDescent="0.25">
      <c r="A5514" s="116"/>
      <c r="B5514" s="65"/>
      <c r="C5514" s="65"/>
      <c r="D5514" s="66"/>
      <c r="E5514" s="67"/>
      <c r="F5514" s="65"/>
      <c r="G5514" s="66"/>
      <c r="J5514" s="65"/>
      <c r="K5514" s="65"/>
      <c r="L5514" s="66"/>
      <c r="M5514" s="65"/>
      <c r="N5514" s="65"/>
      <c r="O5514" s="65"/>
      <c r="P5514" s="66"/>
      <c r="Q5514" s="31">
        <f t="shared" si="172"/>
        <v>9999</v>
      </c>
      <c r="R5514" s="31" t="str">
        <f t="shared" si="173"/>
        <v/>
      </c>
      <c r="S5514" s="29">
        <f>IF($Q5514&lt;Parâmetros!$E$19,$G5514-1,$G5514)</f>
        <v>0</v>
      </c>
    </row>
    <row r="5515" spans="1:19" x14ac:dyDescent="0.25">
      <c r="A5515" s="116"/>
      <c r="B5515" s="65"/>
      <c r="C5515" s="65"/>
      <c r="D5515" s="66"/>
      <c r="E5515" s="67"/>
      <c r="F5515" s="65"/>
      <c r="G5515" s="66"/>
      <c r="J5515" s="65"/>
      <c r="K5515" s="65"/>
      <c r="L5515" s="66"/>
      <c r="M5515" s="65"/>
      <c r="N5515" s="65"/>
      <c r="O5515" s="65"/>
      <c r="P5515" s="66"/>
      <c r="Q5515" s="31">
        <f t="shared" si="172"/>
        <v>9999</v>
      </c>
      <c r="R5515" s="31" t="str">
        <f t="shared" si="173"/>
        <v/>
      </c>
      <c r="S5515" s="29">
        <f>IF($Q5515&lt;Parâmetros!$E$19,$G5515-1,$G5515)</f>
        <v>0</v>
      </c>
    </row>
    <row r="5516" spans="1:19" x14ac:dyDescent="0.25">
      <c r="A5516" s="116"/>
      <c r="B5516" s="65"/>
      <c r="C5516" s="65"/>
      <c r="D5516" s="66"/>
      <c r="E5516" s="67"/>
      <c r="F5516" s="65"/>
      <c r="G5516" s="66"/>
      <c r="J5516" s="65"/>
      <c r="K5516" s="65"/>
      <c r="L5516" s="66"/>
      <c r="M5516" s="65"/>
      <c r="N5516" s="65"/>
      <c r="O5516" s="65"/>
      <c r="P5516" s="66"/>
      <c r="Q5516" s="31">
        <f t="shared" si="172"/>
        <v>9999</v>
      </c>
      <c r="R5516" s="31" t="str">
        <f t="shared" si="173"/>
        <v/>
      </c>
      <c r="S5516" s="29">
        <f>IF($Q5516&lt;Parâmetros!$E$19,$G5516-1,$G5516)</f>
        <v>0</v>
      </c>
    </row>
    <row r="5517" spans="1:19" x14ac:dyDescent="0.25">
      <c r="A5517" s="116"/>
      <c r="B5517" s="65"/>
      <c r="C5517" s="65"/>
      <c r="D5517" s="66"/>
      <c r="E5517" s="67"/>
      <c r="F5517" s="65"/>
      <c r="G5517" s="66"/>
      <c r="J5517" s="65"/>
      <c r="K5517" s="65"/>
      <c r="L5517" s="66"/>
      <c r="M5517" s="65"/>
      <c r="N5517" s="65"/>
      <c r="O5517" s="65"/>
      <c r="P5517" s="66"/>
      <c r="Q5517" s="31">
        <f t="shared" si="172"/>
        <v>9999</v>
      </c>
      <c r="R5517" s="31" t="str">
        <f t="shared" si="173"/>
        <v/>
      </c>
      <c r="S5517" s="29">
        <f>IF($Q5517&lt;Parâmetros!$E$19,$G5517-1,$G5517)</f>
        <v>0</v>
      </c>
    </row>
    <row r="5518" spans="1:19" x14ac:dyDescent="0.25">
      <c r="A5518" s="116"/>
      <c r="B5518" s="65"/>
      <c r="C5518" s="65"/>
      <c r="D5518" s="66"/>
      <c r="E5518" s="67"/>
      <c r="F5518" s="65"/>
      <c r="G5518" s="66"/>
      <c r="J5518" s="65"/>
      <c r="K5518" s="65"/>
      <c r="L5518" s="66"/>
      <c r="M5518" s="65"/>
      <c r="N5518" s="65"/>
      <c r="O5518" s="65"/>
      <c r="P5518" s="66"/>
      <c r="Q5518" s="31">
        <f t="shared" si="172"/>
        <v>9999</v>
      </c>
      <c r="R5518" s="31" t="str">
        <f t="shared" si="173"/>
        <v/>
      </c>
      <c r="S5518" s="29">
        <f>IF($Q5518&lt;Parâmetros!$E$19,$G5518-1,$G5518)</f>
        <v>0</v>
      </c>
    </row>
    <row r="5519" spans="1:19" x14ac:dyDescent="0.25">
      <c r="A5519" s="116"/>
      <c r="B5519" s="65"/>
      <c r="C5519" s="65"/>
      <c r="D5519" s="66"/>
      <c r="E5519" s="67"/>
      <c r="F5519" s="65"/>
      <c r="G5519" s="66"/>
      <c r="J5519" s="65"/>
      <c r="K5519" s="65"/>
      <c r="L5519" s="66"/>
      <c r="M5519" s="65"/>
      <c r="N5519" s="65"/>
      <c r="O5519" s="65"/>
      <c r="P5519" s="66"/>
      <c r="Q5519" s="31">
        <f t="shared" si="172"/>
        <v>9999</v>
      </c>
      <c r="R5519" s="31" t="str">
        <f t="shared" si="173"/>
        <v/>
      </c>
      <c r="S5519" s="29">
        <f>IF($Q5519&lt;Parâmetros!$E$19,$G5519-1,$G5519)</f>
        <v>0</v>
      </c>
    </row>
    <row r="5520" spans="1:19" x14ac:dyDescent="0.25">
      <c r="A5520" s="116"/>
      <c r="B5520" s="65"/>
      <c r="C5520" s="65"/>
      <c r="D5520" s="66"/>
      <c r="E5520" s="67"/>
      <c r="F5520" s="65"/>
      <c r="G5520" s="66"/>
      <c r="J5520" s="65"/>
      <c r="K5520" s="65"/>
      <c r="L5520" s="66"/>
      <c r="M5520" s="65"/>
      <c r="N5520" s="65"/>
      <c r="O5520" s="65"/>
      <c r="P5520" s="66"/>
      <c r="Q5520" s="31">
        <f t="shared" si="172"/>
        <v>9999</v>
      </c>
      <c r="R5520" s="31" t="str">
        <f t="shared" si="173"/>
        <v/>
      </c>
      <c r="S5520" s="29">
        <f>IF($Q5520&lt;Parâmetros!$E$19,$G5520-1,$G5520)</f>
        <v>0</v>
      </c>
    </row>
    <row r="5521" spans="1:19" x14ac:dyDescent="0.25">
      <c r="A5521" s="116"/>
      <c r="B5521" s="65"/>
      <c r="C5521" s="65"/>
      <c r="D5521" s="66"/>
      <c r="E5521" s="67"/>
      <c r="F5521" s="65"/>
      <c r="G5521" s="66"/>
      <c r="J5521" s="65"/>
      <c r="K5521" s="65"/>
      <c r="L5521" s="66"/>
      <c r="M5521" s="65"/>
      <c r="N5521" s="65"/>
      <c r="O5521" s="65"/>
      <c r="P5521" s="66"/>
      <c r="Q5521" s="31">
        <f t="shared" si="172"/>
        <v>9999</v>
      </c>
      <c r="R5521" s="31" t="str">
        <f t="shared" si="173"/>
        <v/>
      </c>
      <c r="S5521" s="29">
        <f>IF($Q5521&lt;Parâmetros!$E$19,$G5521-1,$G5521)</f>
        <v>0</v>
      </c>
    </row>
    <row r="5522" spans="1:19" x14ac:dyDescent="0.25">
      <c r="A5522" s="116"/>
      <c r="B5522" s="65"/>
      <c r="C5522" s="65"/>
      <c r="D5522" s="66"/>
      <c r="E5522" s="67"/>
      <c r="F5522" s="65"/>
      <c r="G5522" s="66"/>
      <c r="J5522" s="65"/>
      <c r="K5522" s="65"/>
      <c r="L5522" s="66"/>
      <c r="M5522" s="65"/>
      <c r="N5522" s="65"/>
      <c r="O5522" s="65"/>
      <c r="P5522" s="66"/>
      <c r="Q5522" s="31">
        <f t="shared" si="172"/>
        <v>9999</v>
      </c>
      <c r="R5522" s="31" t="str">
        <f t="shared" si="173"/>
        <v/>
      </c>
      <c r="S5522" s="29">
        <f>IF($Q5522&lt;Parâmetros!$E$19,$G5522-1,$G5522)</f>
        <v>0</v>
      </c>
    </row>
    <row r="5523" spans="1:19" x14ac:dyDescent="0.25">
      <c r="A5523" s="116"/>
      <c r="B5523" s="65"/>
      <c r="C5523" s="65"/>
      <c r="D5523" s="66"/>
      <c r="E5523" s="67"/>
      <c r="F5523" s="65"/>
      <c r="G5523" s="66"/>
      <c r="J5523" s="65"/>
      <c r="K5523" s="65"/>
      <c r="L5523" s="66"/>
      <c r="M5523" s="65"/>
      <c r="N5523" s="65"/>
      <c r="O5523" s="65"/>
      <c r="P5523" s="66"/>
      <c r="Q5523" s="31">
        <f t="shared" si="172"/>
        <v>9999</v>
      </c>
      <c r="R5523" s="31" t="str">
        <f t="shared" si="173"/>
        <v/>
      </c>
      <c r="S5523" s="29">
        <f>IF($Q5523&lt;Parâmetros!$E$19,$G5523-1,$G5523)</f>
        <v>0</v>
      </c>
    </row>
    <row r="5524" spans="1:19" x14ac:dyDescent="0.25">
      <c r="A5524" s="116"/>
      <c r="B5524" s="65"/>
      <c r="C5524" s="65"/>
      <c r="D5524" s="66"/>
      <c r="E5524" s="67"/>
      <c r="F5524" s="65"/>
      <c r="G5524" s="66"/>
      <c r="J5524" s="65"/>
      <c r="K5524" s="65"/>
      <c r="L5524" s="66"/>
      <c r="M5524" s="65"/>
      <c r="N5524" s="65"/>
      <c r="O5524" s="65"/>
      <c r="P5524" s="66"/>
      <c r="Q5524" s="31">
        <f t="shared" si="172"/>
        <v>9999</v>
      </c>
      <c r="R5524" s="31" t="str">
        <f t="shared" si="173"/>
        <v/>
      </c>
      <c r="S5524" s="29">
        <f>IF($Q5524&lt;Parâmetros!$E$19,$G5524-1,$G5524)</f>
        <v>0</v>
      </c>
    </row>
    <row r="5525" spans="1:19" x14ac:dyDescent="0.25">
      <c r="A5525" s="116"/>
      <c r="B5525" s="65"/>
      <c r="C5525" s="65"/>
      <c r="D5525" s="66"/>
      <c r="E5525" s="67"/>
      <c r="F5525" s="65"/>
      <c r="G5525" s="66"/>
      <c r="J5525" s="65"/>
      <c r="K5525" s="65"/>
      <c r="L5525" s="66"/>
      <c r="M5525" s="65"/>
      <c r="N5525" s="65"/>
      <c r="O5525" s="65"/>
      <c r="P5525" s="66"/>
      <c r="Q5525" s="31">
        <f t="shared" si="172"/>
        <v>9999</v>
      </c>
      <c r="R5525" s="31" t="str">
        <f t="shared" si="173"/>
        <v/>
      </c>
      <c r="S5525" s="29">
        <f>IF($Q5525&lt;Parâmetros!$E$19,$G5525-1,$G5525)</f>
        <v>0</v>
      </c>
    </row>
    <row r="5526" spans="1:19" x14ac:dyDescent="0.25">
      <c r="A5526" s="116"/>
      <c r="B5526" s="65"/>
      <c r="C5526" s="65"/>
      <c r="D5526" s="66"/>
      <c r="E5526" s="67"/>
      <c r="F5526" s="65"/>
      <c r="G5526" s="66"/>
      <c r="J5526" s="65"/>
      <c r="K5526" s="65"/>
      <c r="L5526" s="66"/>
      <c r="M5526" s="65"/>
      <c r="N5526" s="65"/>
      <c r="O5526" s="65"/>
      <c r="P5526" s="66"/>
      <c r="Q5526" s="31">
        <f t="shared" si="172"/>
        <v>9999</v>
      </c>
      <c r="R5526" s="31" t="str">
        <f t="shared" si="173"/>
        <v/>
      </c>
      <c r="S5526" s="29">
        <f>IF($Q5526&lt;Parâmetros!$E$19,$G5526-1,$G5526)</f>
        <v>0</v>
      </c>
    </row>
    <row r="5527" spans="1:19" x14ac:dyDescent="0.25">
      <c r="A5527" s="116"/>
      <c r="B5527" s="65"/>
      <c r="C5527" s="65"/>
      <c r="D5527" s="66"/>
      <c r="E5527" s="67"/>
      <c r="F5527" s="65"/>
      <c r="G5527" s="66"/>
      <c r="J5527" s="65"/>
      <c r="K5527" s="65"/>
      <c r="L5527" s="66"/>
      <c r="M5527" s="65"/>
      <c r="N5527" s="65"/>
      <c r="O5527" s="65"/>
      <c r="P5527" s="66"/>
      <c r="Q5527" s="31">
        <f t="shared" si="172"/>
        <v>9999</v>
      </c>
      <c r="R5527" s="31" t="str">
        <f t="shared" si="173"/>
        <v/>
      </c>
      <c r="S5527" s="29">
        <f>IF($Q5527&lt;Parâmetros!$E$19,$G5527-1,$G5527)</f>
        <v>0</v>
      </c>
    </row>
    <row r="5528" spans="1:19" x14ac:dyDescent="0.25">
      <c r="A5528" s="116"/>
      <c r="B5528" s="65"/>
      <c r="C5528" s="65"/>
      <c r="D5528" s="66"/>
      <c r="E5528" s="67"/>
      <c r="F5528" s="65"/>
      <c r="G5528" s="66"/>
      <c r="J5528" s="65"/>
      <c r="K5528" s="65"/>
      <c r="L5528" s="66"/>
      <c r="M5528" s="65"/>
      <c r="N5528" s="65"/>
      <c r="O5528" s="65"/>
      <c r="P5528" s="66"/>
      <c r="Q5528" s="31">
        <f t="shared" si="172"/>
        <v>9999</v>
      </c>
      <c r="R5528" s="31" t="str">
        <f t="shared" si="173"/>
        <v/>
      </c>
      <c r="S5528" s="29">
        <f>IF($Q5528&lt;Parâmetros!$E$19,$G5528-1,$G5528)</f>
        <v>0</v>
      </c>
    </row>
    <row r="5529" spans="1:19" x14ac:dyDescent="0.25">
      <c r="A5529" s="116"/>
      <c r="B5529" s="65"/>
      <c r="C5529" s="65"/>
      <c r="D5529" s="66"/>
      <c r="E5529" s="67"/>
      <c r="F5529" s="65"/>
      <c r="G5529" s="66"/>
      <c r="J5529" s="65"/>
      <c r="K5529" s="65"/>
      <c r="L5529" s="66"/>
      <c r="M5529" s="65"/>
      <c r="N5529" s="65"/>
      <c r="O5529" s="65"/>
      <c r="P5529" s="66"/>
      <c r="Q5529" s="31">
        <f t="shared" si="172"/>
        <v>9999</v>
      </c>
      <c r="R5529" s="31" t="str">
        <f t="shared" si="173"/>
        <v/>
      </c>
      <c r="S5529" s="29">
        <f>IF($Q5529&lt;Parâmetros!$E$19,$G5529-1,$G5529)</f>
        <v>0</v>
      </c>
    </row>
    <row r="5530" spans="1:19" x14ac:dyDescent="0.25">
      <c r="A5530" s="116"/>
      <c r="B5530" s="65"/>
      <c r="C5530" s="65"/>
      <c r="D5530" s="66"/>
      <c r="E5530" s="67"/>
      <c r="F5530" s="65"/>
      <c r="G5530" s="66"/>
      <c r="J5530" s="65"/>
      <c r="K5530" s="65"/>
      <c r="L5530" s="66"/>
      <c r="M5530" s="65"/>
      <c r="N5530" s="65"/>
      <c r="O5530" s="65"/>
      <c r="P5530" s="66"/>
      <c r="Q5530" s="31">
        <f t="shared" si="172"/>
        <v>9999</v>
      </c>
      <c r="R5530" s="31" t="str">
        <f t="shared" si="173"/>
        <v/>
      </c>
      <c r="S5530" s="29">
        <f>IF($Q5530&lt;Parâmetros!$E$19,$G5530-1,$G5530)</f>
        <v>0</v>
      </c>
    </row>
    <row r="5531" spans="1:19" x14ac:dyDescent="0.25">
      <c r="A5531" s="116"/>
      <c r="B5531" s="65"/>
      <c r="C5531" s="65"/>
      <c r="D5531" s="66"/>
      <c r="E5531" s="67"/>
      <c r="F5531" s="65"/>
      <c r="G5531" s="66"/>
      <c r="J5531" s="65"/>
      <c r="K5531" s="65"/>
      <c r="L5531" s="66"/>
      <c r="M5531" s="65"/>
      <c r="N5531" s="65"/>
      <c r="O5531" s="65"/>
      <c r="P5531" s="66"/>
      <c r="Q5531" s="31">
        <f t="shared" si="172"/>
        <v>9999</v>
      </c>
      <c r="R5531" s="31" t="str">
        <f t="shared" si="173"/>
        <v/>
      </c>
      <c r="S5531" s="29">
        <f>IF($Q5531&lt;Parâmetros!$E$19,$G5531-1,$G5531)</f>
        <v>0</v>
      </c>
    </row>
    <row r="5532" spans="1:19" x14ac:dyDescent="0.25">
      <c r="A5532" s="116"/>
      <c r="B5532" s="65"/>
      <c r="C5532" s="65"/>
      <c r="D5532" s="66"/>
      <c r="E5532" s="67"/>
      <c r="F5532" s="65"/>
      <c r="G5532" s="66"/>
      <c r="J5532" s="65"/>
      <c r="K5532" s="65"/>
      <c r="L5532" s="66"/>
      <c r="M5532" s="65"/>
      <c r="N5532" s="65"/>
      <c r="O5532" s="65"/>
      <c r="P5532" s="66"/>
      <c r="Q5532" s="31">
        <f t="shared" si="172"/>
        <v>9999</v>
      </c>
      <c r="R5532" s="31" t="str">
        <f t="shared" si="173"/>
        <v/>
      </c>
      <c r="S5532" s="29">
        <f>IF($Q5532&lt;Parâmetros!$E$19,$G5532-1,$G5532)</f>
        <v>0</v>
      </c>
    </row>
    <row r="5533" spans="1:19" x14ac:dyDescent="0.25">
      <c r="A5533" s="116"/>
      <c r="B5533" s="65"/>
      <c r="C5533" s="65"/>
      <c r="D5533" s="66"/>
      <c r="E5533" s="67"/>
      <c r="F5533" s="65"/>
      <c r="G5533" s="66"/>
      <c r="J5533" s="65"/>
      <c r="K5533" s="65"/>
      <c r="L5533" s="66"/>
      <c r="M5533" s="65"/>
      <c r="N5533" s="65"/>
      <c r="O5533" s="65"/>
      <c r="P5533" s="66"/>
      <c r="Q5533" s="31">
        <f t="shared" si="172"/>
        <v>9999</v>
      </c>
      <c r="R5533" s="31" t="str">
        <f t="shared" si="173"/>
        <v/>
      </c>
      <c r="S5533" s="29">
        <f>IF($Q5533&lt;Parâmetros!$E$19,$G5533-1,$G5533)</f>
        <v>0</v>
      </c>
    </row>
    <row r="5534" spans="1:19" x14ac:dyDescent="0.25">
      <c r="A5534" s="116"/>
      <c r="B5534" s="65"/>
      <c r="C5534" s="65"/>
      <c r="D5534" s="66"/>
      <c r="E5534" s="67"/>
      <c r="F5534" s="65"/>
      <c r="G5534" s="66"/>
      <c r="J5534" s="65"/>
      <c r="K5534" s="65"/>
      <c r="L5534" s="66"/>
      <c r="M5534" s="65"/>
      <c r="N5534" s="65"/>
      <c r="O5534" s="65"/>
      <c r="P5534" s="66"/>
      <c r="Q5534" s="31">
        <f t="shared" si="172"/>
        <v>9999</v>
      </c>
      <c r="R5534" s="31" t="str">
        <f t="shared" si="173"/>
        <v/>
      </c>
      <c r="S5534" s="29">
        <f>IF($Q5534&lt;Parâmetros!$E$19,$G5534-1,$G5534)</f>
        <v>0</v>
      </c>
    </row>
    <row r="5535" spans="1:19" x14ac:dyDescent="0.25">
      <c r="A5535" s="116"/>
      <c r="B5535" s="65"/>
      <c r="C5535" s="65"/>
      <c r="D5535" s="66"/>
      <c r="E5535" s="67"/>
      <c r="F5535" s="65"/>
      <c r="G5535" s="66"/>
      <c r="J5535" s="65"/>
      <c r="K5535" s="65"/>
      <c r="L5535" s="66"/>
      <c r="M5535" s="65"/>
      <c r="N5535" s="65"/>
      <c r="O5535" s="65"/>
      <c r="P5535" s="66"/>
      <c r="Q5535" s="31">
        <f t="shared" si="172"/>
        <v>9999</v>
      </c>
      <c r="R5535" s="31" t="str">
        <f t="shared" si="173"/>
        <v/>
      </c>
      <c r="S5535" s="29">
        <f>IF($Q5535&lt;Parâmetros!$E$19,$G5535-1,$G5535)</f>
        <v>0</v>
      </c>
    </row>
    <row r="5536" spans="1:19" x14ac:dyDescent="0.25">
      <c r="A5536" s="116"/>
      <c r="B5536" s="65"/>
      <c r="C5536" s="65"/>
      <c r="D5536" s="66"/>
      <c r="E5536" s="67"/>
      <c r="F5536" s="65"/>
      <c r="G5536" s="66"/>
      <c r="J5536" s="65"/>
      <c r="K5536" s="65"/>
      <c r="L5536" s="66"/>
      <c r="M5536" s="65"/>
      <c r="N5536" s="65"/>
      <c r="O5536" s="65"/>
      <c r="P5536" s="66"/>
      <c r="Q5536" s="31">
        <f t="shared" si="172"/>
        <v>9999</v>
      </c>
      <c r="R5536" s="31" t="str">
        <f t="shared" si="173"/>
        <v/>
      </c>
      <c r="S5536" s="29">
        <f>IF($Q5536&lt;Parâmetros!$E$19,$G5536-1,$G5536)</f>
        <v>0</v>
      </c>
    </row>
    <row r="5537" spans="1:19" x14ac:dyDescent="0.25">
      <c r="A5537" s="116"/>
      <c r="B5537" s="65"/>
      <c r="C5537" s="65"/>
      <c r="D5537" s="66"/>
      <c r="E5537" s="67"/>
      <c r="F5537" s="65"/>
      <c r="G5537" s="66"/>
      <c r="J5537" s="65"/>
      <c r="K5537" s="65"/>
      <c r="L5537" s="66"/>
      <c r="M5537" s="65"/>
      <c r="N5537" s="65"/>
      <c r="O5537" s="65"/>
      <c r="P5537" s="66"/>
      <c r="Q5537" s="31">
        <f t="shared" si="172"/>
        <v>9999</v>
      </c>
      <c r="R5537" s="31" t="str">
        <f t="shared" si="173"/>
        <v/>
      </c>
      <c r="S5537" s="29">
        <f>IF($Q5537&lt;Parâmetros!$E$19,$G5537-1,$G5537)</f>
        <v>0</v>
      </c>
    </row>
    <row r="5538" spans="1:19" x14ac:dyDescent="0.25">
      <c r="A5538" s="116"/>
      <c r="B5538" s="65"/>
      <c r="C5538" s="65"/>
      <c r="D5538" s="66"/>
      <c r="E5538" s="67"/>
      <c r="F5538" s="65"/>
      <c r="G5538" s="66"/>
      <c r="J5538" s="65"/>
      <c r="K5538" s="65"/>
      <c r="L5538" s="66"/>
      <c r="M5538" s="65"/>
      <c r="N5538" s="65"/>
      <c r="O5538" s="65"/>
      <c r="P5538" s="66"/>
      <c r="Q5538" s="31">
        <f t="shared" si="172"/>
        <v>9999</v>
      </c>
      <c r="R5538" s="31" t="str">
        <f t="shared" si="173"/>
        <v/>
      </c>
      <c r="S5538" s="29">
        <f>IF($Q5538&lt;Parâmetros!$E$19,$G5538-1,$G5538)</f>
        <v>0</v>
      </c>
    </row>
    <row r="5539" spans="1:19" x14ac:dyDescent="0.25">
      <c r="A5539" s="116"/>
      <c r="B5539" s="65"/>
      <c r="C5539" s="65"/>
      <c r="D5539" s="66"/>
      <c r="E5539" s="67"/>
      <c r="F5539" s="65"/>
      <c r="G5539" s="66"/>
      <c r="J5539" s="65"/>
      <c r="K5539" s="65"/>
      <c r="L5539" s="66"/>
      <c r="M5539" s="65"/>
      <c r="N5539" s="65"/>
      <c r="O5539" s="65"/>
      <c r="P5539" s="66"/>
      <c r="Q5539" s="31">
        <f t="shared" si="172"/>
        <v>9999</v>
      </c>
      <c r="R5539" s="31" t="str">
        <f t="shared" si="173"/>
        <v/>
      </c>
      <c r="S5539" s="29">
        <f>IF($Q5539&lt;Parâmetros!$E$19,$G5539-1,$G5539)</f>
        <v>0</v>
      </c>
    </row>
    <row r="5540" spans="1:19" x14ac:dyDescent="0.25">
      <c r="A5540" s="116"/>
      <c r="B5540" s="65"/>
      <c r="C5540" s="65"/>
      <c r="D5540" s="66"/>
      <c r="E5540" s="67"/>
      <c r="F5540" s="65"/>
      <c r="G5540" s="66"/>
      <c r="J5540" s="65"/>
      <c r="K5540" s="65"/>
      <c r="L5540" s="66"/>
      <c r="M5540" s="65"/>
      <c r="N5540" s="65"/>
      <c r="O5540" s="65"/>
      <c r="P5540" s="66"/>
      <c r="Q5540" s="31">
        <f t="shared" si="172"/>
        <v>9999</v>
      </c>
      <c r="R5540" s="31" t="str">
        <f t="shared" si="173"/>
        <v/>
      </c>
      <c r="S5540" s="29">
        <f>IF($Q5540&lt;Parâmetros!$E$19,$G5540-1,$G5540)</f>
        <v>0</v>
      </c>
    </row>
    <row r="5541" spans="1:19" x14ac:dyDescent="0.25">
      <c r="A5541" s="116"/>
      <c r="B5541" s="65"/>
      <c r="C5541" s="65"/>
      <c r="D5541" s="66"/>
      <c r="E5541" s="67"/>
      <c r="F5541" s="65"/>
      <c r="G5541" s="66"/>
      <c r="J5541" s="65"/>
      <c r="K5541" s="65"/>
      <c r="L5541" s="66"/>
      <c r="M5541" s="65"/>
      <c r="N5541" s="65"/>
      <c r="O5541" s="65"/>
      <c r="P5541" s="66"/>
      <c r="Q5541" s="31">
        <f t="shared" si="172"/>
        <v>9999</v>
      </c>
      <c r="R5541" s="31" t="str">
        <f t="shared" si="173"/>
        <v/>
      </c>
      <c r="S5541" s="29">
        <f>IF($Q5541&lt;Parâmetros!$E$19,$G5541-1,$G5541)</f>
        <v>0</v>
      </c>
    </row>
    <row r="5542" spans="1:19" x14ac:dyDescent="0.25">
      <c r="A5542" s="116"/>
      <c r="B5542" s="65"/>
      <c r="C5542" s="65"/>
      <c r="D5542" s="66"/>
      <c r="E5542" s="67"/>
      <c r="F5542" s="65"/>
      <c r="G5542" s="66"/>
      <c r="J5542" s="65"/>
      <c r="K5542" s="65"/>
      <c r="L5542" s="66"/>
      <c r="M5542" s="65"/>
      <c r="N5542" s="65"/>
      <c r="O5542" s="65"/>
      <c r="P5542" s="66"/>
      <c r="Q5542" s="31">
        <f t="shared" si="172"/>
        <v>9999</v>
      </c>
      <c r="R5542" s="31" t="str">
        <f t="shared" si="173"/>
        <v/>
      </c>
      <c r="S5542" s="29">
        <f>IF($Q5542&lt;Parâmetros!$E$19,$G5542-1,$G5542)</f>
        <v>0</v>
      </c>
    </row>
    <row r="5543" spans="1:19" x14ac:dyDescent="0.25">
      <c r="A5543" s="116"/>
      <c r="B5543" s="65"/>
      <c r="C5543" s="65"/>
      <c r="D5543" s="66"/>
      <c r="E5543" s="67"/>
      <c r="F5543" s="65"/>
      <c r="G5543" s="66"/>
      <c r="J5543" s="65"/>
      <c r="K5543" s="65"/>
      <c r="L5543" s="66"/>
      <c r="M5543" s="65"/>
      <c r="N5543" s="65"/>
      <c r="O5543" s="65"/>
      <c r="P5543" s="66"/>
      <c r="Q5543" s="31">
        <f t="shared" si="172"/>
        <v>9999</v>
      </c>
      <c r="R5543" s="31" t="str">
        <f t="shared" si="173"/>
        <v/>
      </c>
      <c r="S5543" s="29">
        <f>IF($Q5543&lt;Parâmetros!$E$19,$G5543-1,$G5543)</f>
        <v>0</v>
      </c>
    </row>
    <row r="5544" spans="1:19" x14ac:dyDescent="0.25">
      <c r="A5544" s="116"/>
      <c r="B5544" s="65"/>
      <c r="C5544" s="65"/>
      <c r="D5544" s="66"/>
      <c r="E5544" s="67"/>
      <c r="F5544" s="65"/>
      <c r="G5544" s="66"/>
      <c r="J5544" s="65"/>
      <c r="K5544" s="65"/>
      <c r="L5544" s="66"/>
      <c r="M5544" s="65"/>
      <c r="N5544" s="65"/>
      <c r="O5544" s="65"/>
      <c r="P5544" s="66"/>
      <c r="Q5544" s="31">
        <f t="shared" si="172"/>
        <v>9999</v>
      </c>
      <c r="R5544" s="31" t="str">
        <f t="shared" si="173"/>
        <v/>
      </c>
      <c r="S5544" s="29">
        <f>IF($Q5544&lt;Parâmetros!$E$19,$G5544-1,$G5544)</f>
        <v>0</v>
      </c>
    </row>
    <row r="5545" spans="1:19" x14ac:dyDescent="0.25">
      <c r="A5545" s="116"/>
      <c r="B5545" s="65"/>
      <c r="C5545" s="65"/>
      <c r="D5545" s="66"/>
      <c r="E5545" s="67"/>
      <c r="F5545" s="65"/>
      <c r="G5545" s="66"/>
      <c r="J5545" s="65"/>
      <c r="K5545" s="65"/>
      <c r="L5545" s="66"/>
      <c r="M5545" s="65"/>
      <c r="N5545" s="65"/>
      <c r="O5545" s="65"/>
      <c r="P5545" s="66"/>
      <c r="Q5545" s="31">
        <f t="shared" si="172"/>
        <v>9999</v>
      </c>
      <c r="R5545" s="31" t="str">
        <f t="shared" si="173"/>
        <v/>
      </c>
      <c r="S5545" s="29">
        <f>IF($Q5545&lt;Parâmetros!$E$19,$G5545-1,$G5545)</f>
        <v>0</v>
      </c>
    </row>
    <row r="5546" spans="1:19" x14ac:dyDescent="0.25">
      <c r="A5546" s="116"/>
      <c r="B5546" s="65"/>
      <c r="C5546" s="65"/>
      <c r="D5546" s="66"/>
      <c r="E5546" s="67"/>
      <c r="F5546" s="65"/>
      <c r="G5546" s="66"/>
      <c r="J5546" s="65"/>
      <c r="K5546" s="65"/>
      <c r="L5546" s="66"/>
      <c r="M5546" s="65"/>
      <c r="N5546" s="65"/>
      <c r="O5546" s="65"/>
      <c r="P5546" s="66"/>
      <c r="Q5546" s="31">
        <f t="shared" si="172"/>
        <v>9999</v>
      </c>
      <c r="R5546" s="31" t="str">
        <f t="shared" si="173"/>
        <v/>
      </c>
      <c r="S5546" s="29">
        <f>IF($Q5546&lt;Parâmetros!$E$19,$G5546-1,$G5546)</f>
        <v>0</v>
      </c>
    </row>
    <row r="5547" spans="1:19" x14ac:dyDescent="0.25">
      <c r="A5547" s="116"/>
      <c r="B5547" s="65"/>
      <c r="C5547" s="65"/>
      <c r="D5547" s="66"/>
      <c r="E5547" s="67"/>
      <c r="F5547" s="65"/>
      <c r="G5547" s="66"/>
      <c r="J5547" s="65"/>
      <c r="K5547" s="65"/>
      <c r="L5547" s="66"/>
      <c r="M5547" s="65"/>
      <c r="N5547" s="65"/>
      <c r="O5547" s="65"/>
      <c r="P5547" s="66"/>
      <c r="Q5547" s="31">
        <f t="shared" si="172"/>
        <v>9999</v>
      </c>
      <c r="R5547" s="31" t="str">
        <f t="shared" si="173"/>
        <v/>
      </c>
      <c r="S5547" s="29">
        <f>IF($Q5547&lt;Parâmetros!$E$19,$G5547-1,$G5547)</f>
        <v>0</v>
      </c>
    </row>
    <row r="5548" spans="1:19" x14ac:dyDescent="0.25">
      <c r="A5548" s="116"/>
      <c r="B5548" s="65"/>
      <c r="C5548" s="65"/>
      <c r="D5548" s="66"/>
      <c r="E5548" s="67"/>
      <c r="F5548" s="65"/>
      <c r="G5548" s="66"/>
      <c r="J5548" s="65"/>
      <c r="K5548" s="65"/>
      <c r="L5548" s="66"/>
      <c r="M5548" s="65"/>
      <c r="N5548" s="65"/>
      <c r="O5548" s="65"/>
      <c r="P5548" s="66"/>
      <c r="Q5548" s="31">
        <f t="shared" si="172"/>
        <v>9999</v>
      </c>
      <c r="R5548" s="31" t="str">
        <f t="shared" si="173"/>
        <v/>
      </c>
      <c r="S5548" s="29">
        <f>IF($Q5548&lt;Parâmetros!$E$19,$G5548-1,$G5548)</f>
        <v>0</v>
      </c>
    </row>
    <row r="5549" spans="1:19" x14ac:dyDescent="0.25">
      <c r="A5549" s="116"/>
      <c r="B5549" s="65"/>
      <c r="C5549" s="65"/>
      <c r="D5549" s="66"/>
      <c r="E5549" s="67"/>
      <c r="F5549" s="65"/>
      <c r="G5549" s="66"/>
      <c r="J5549" s="65"/>
      <c r="K5549" s="65"/>
      <c r="L5549" s="66"/>
      <c r="M5549" s="65"/>
      <c r="N5549" s="65"/>
      <c r="O5549" s="65"/>
      <c r="P5549" s="66"/>
      <c r="Q5549" s="31">
        <f t="shared" si="172"/>
        <v>9999</v>
      </c>
      <c r="R5549" s="31" t="str">
        <f t="shared" si="173"/>
        <v/>
      </c>
      <c r="S5549" s="29">
        <f>IF($Q5549&lt;Parâmetros!$E$19,$G5549-1,$G5549)</f>
        <v>0</v>
      </c>
    </row>
    <row r="5550" spans="1:19" x14ac:dyDescent="0.25">
      <c r="A5550" s="116"/>
      <c r="B5550" s="65"/>
      <c r="C5550" s="65"/>
      <c r="D5550" s="66"/>
      <c r="E5550" s="67"/>
      <c r="F5550" s="65"/>
      <c r="G5550" s="66"/>
      <c r="J5550" s="65"/>
      <c r="K5550" s="65"/>
      <c r="L5550" s="66"/>
      <c r="M5550" s="65"/>
      <c r="N5550" s="65"/>
      <c r="O5550" s="65"/>
      <c r="P5550" s="66"/>
      <c r="Q5550" s="31">
        <f t="shared" si="172"/>
        <v>9999</v>
      </c>
      <c r="R5550" s="31" t="str">
        <f t="shared" si="173"/>
        <v/>
      </c>
      <c r="S5550" s="29">
        <f>IF($Q5550&lt;Parâmetros!$E$19,$G5550-1,$G5550)</f>
        <v>0</v>
      </c>
    </row>
    <row r="5551" spans="1:19" x14ac:dyDescent="0.25">
      <c r="A5551" s="116"/>
      <c r="B5551" s="65"/>
      <c r="C5551" s="65"/>
      <c r="D5551" s="66"/>
      <c r="E5551" s="67"/>
      <c r="F5551" s="65"/>
      <c r="G5551" s="66"/>
      <c r="J5551" s="65"/>
      <c r="K5551" s="65"/>
      <c r="L5551" s="66"/>
      <c r="M5551" s="65"/>
      <c r="N5551" s="65"/>
      <c r="O5551" s="65"/>
      <c r="P5551" s="66"/>
      <c r="Q5551" s="31">
        <f t="shared" si="172"/>
        <v>9999</v>
      </c>
      <c r="R5551" s="31" t="str">
        <f t="shared" si="173"/>
        <v/>
      </c>
      <c r="S5551" s="29">
        <f>IF($Q5551&lt;Parâmetros!$E$19,$G5551-1,$G5551)</f>
        <v>0</v>
      </c>
    </row>
    <row r="5552" spans="1:19" x14ac:dyDescent="0.25">
      <c r="A5552" s="116"/>
      <c r="B5552" s="65"/>
      <c r="C5552" s="65"/>
      <c r="D5552" s="66"/>
      <c r="E5552" s="67"/>
      <c r="F5552" s="65"/>
      <c r="G5552" s="66"/>
      <c r="J5552" s="65"/>
      <c r="K5552" s="65"/>
      <c r="L5552" s="66"/>
      <c r="M5552" s="65"/>
      <c r="N5552" s="65"/>
      <c r="O5552" s="65"/>
      <c r="P5552" s="66"/>
      <c r="Q5552" s="31">
        <f t="shared" si="172"/>
        <v>9999</v>
      </c>
      <c r="R5552" s="31" t="str">
        <f t="shared" si="173"/>
        <v/>
      </c>
      <c r="S5552" s="29">
        <f>IF($Q5552&lt;Parâmetros!$E$19,$G5552-1,$G5552)</f>
        <v>0</v>
      </c>
    </row>
    <row r="5553" spans="1:19" x14ac:dyDescent="0.25">
      <c r="A5553" s="116"/>
      <c r="B5553" s="65"/>
      <c r="C5553" s="65"/>
      <c r="D5553" s="66"/>
      <c r="E5553" s="67"/>
      <c r="F5553" s="65"/>
      <c r="G5553" s="66"/>
      <c r="J5553" s="65"/>
      <c r="K5553" s="65"/>
      <c r="L5553" s="66"/>
      <c r="M5553" s="65"/>
      <c r="N5553" s="65"/>
      <c r="O5553" s="65"/>
      <c r="P5553" s="66"/>
      <c r="Q5553" s="31">
        <f t="shared" si="172"/>
        <v>9999</v>
      </c>
      <c r="R5553" s="31" t="str">
        <f t="shared" si="173"/>
        <v/>
      </c>
      <c r="S5553" s="29">
        <f>IF($Q5553&lt;Parâmetros!$E$19,$G5553-1,$G5553)</f>
        <v>0</v>
      </c>
    </row>
    <row r="5554" spans="1:19" x14ac:dyDescent="0.25">
      <c r="A5554" s="116"/>
      <c r="B5554" s="65"/>
      <c r="C5554" s="65"/>
      <c r="D5554" s="66"/>
      <c r="E5554" s="67"/>
      <c r="F5554" s="65"/>
      <c r="G5554" s="66"/>
      <c r="J5554" s="65"/>
      <c r="K5554" s="65"/>
      <c r="L5554" s="66"/>
      <c r="M5554" s="65"/>
      <c r="N5554" s="65"/>
      <c r="O5554" s="65"/>
      <c r="P5554" s="66"/>
      <c r="Q5554" s="31">
        <f t="shared" si="172"/>
        <v>9999</v>
      </c>
      <c r="R5554" s="31" t="str">
        <f t="shared" si="173"/>
        <v/>
      </c>
      <c r="S5554" s="29">
        <f>IF($Q5554&lt;Parâmetros!$E$19,$G5554-1,$G5554)</f>
        <v>0</v>
      </c>
    </row>
    <row r="5555" spans="1:19" x14ac:dyDescent="0.25">
      <c r="A5555" s="116"/>
      <c r="B5555" s="65"/>
      <c r="C5555" s="65"/>
      <c r="D5555" s="66"/>
      <c r="E5555" s="67"/>
      <c r="F5555" s="65"/>
      <c r="G5555" s="66"/>
      <c r="J5555" s="65"/>
      <c r="K5555" s="65"/>
      <c r="L5555" s="66"/>
      <c r="M5555" s="65"/>
      <c r="N5555" s="65"/>
      <c r="O5555" s="65"/>
      <c r="P5555" s="66"/>
      <c r="Q5555" s="31">
        <f t="shared" si="172"/>
        <v>9999</v>
      </c>
      <c r="R5555" s="31" t="str">
        <f t="shared" si="173"/>
        <v/>
      </c>
      <c r="S5555" s="29">
        <f>IF($Q5555&lt;Parâmetros!$E$19,$G5555-1,$G5555)</f>
        <v>0</v>
      </c>
    </row>
    <row r="5556" spans="1:19" x14ac:dyDescent="0.25">
      <c r="A5556" s="116"/>
      <c r="B5556" s="65"/>
      <c r="C5556" s="65"/>
      <c r="D5556" s="66"/>
      <c r="E5556" s="67"/>
      <c r="F5556" s="65"/>
      <c r="G5556" s="66"/>
      <c r="J5556" s="65"/>
      <c r="K5556" s="65"/>
      <c r="L5556" s="66"/>
      <c r="M5556" s="65"/>
      <c r="N5556" s="65"/>
      <c r="O5556" s="65"/>
      <c r="P5556" s="66"/>
      <c r="Q5556" s="31">
        <f t="shared" si="172"/>
        <v>9999</v>
      </c>
      <c r="R5556" s="31" t="str">
        <f t="shared" si="173"/>
        <v/>
      </c>
      <c r="S5556" s="29">
        <f>IF($Q5556&lt;Parâmetros!$E$19,$G5556-1,$G5556)</f>
        <v>0</v>
      </c>
    </row>
    <row r="5557" spans="1:19" x14ac:dyDescent="0.25">
      <c r="A5557" s="116"/>
      <c r="B5557" s="65"/>
      <c r="C5557" s="65"/>
      <c r="D5557" s="66"/>
      <c r="E5557" s="67"/>
      <c r="F5557" s="65"/>
      <c r="G5557" s="66"/>
      <c r="J5557" s="65"/>
      <c r="K5557" s="65"/>
      <c r="L5557" s="66"/>
      <c r="M5557" s="65"/>
      <c r="N5557" s="65"/>
      <c r="O5557" s="65"/>
      <c r="P5557" s="66"/>
      <c r="Q5557" s="31">
        <f t="shared" si="172"/>
        <v>9999</v>
      </c>
      <c r="R5557" s="31" t="str">
        <f t="shared" si="173"/>
        <v/>
      </c>
      <c r="S5557" s="29">
        <f>IF($Q5557&lt;Parâmetros!$E$19,$G5557-1,$G5557)</f>
        <v>0</v>
      </c>
    </row>
    <row r="5558" spans="1:19" x14ac:dyDescent="0.25">
      <c r="A5558" s="116"/>
      <c r="B5558" s="65"/>
      <c r="C5558" s="65"/>
      <c r="D5558" s="66"/>
      <c r="E5558" s="67"/>
      <c r="F5558" s="65"/>
      <c r="G5558" s="66"/>
      <c r="J5558" s="65"/>
      <c r="K5558" s="65"/>
      <c r="L5558" s="66"/>
      <c r="M5558" s="65"/>
      <c r="N5558" s="65"/>
      <c r="O5558" s="65"/>
      <c r="P5558" s="66"/>
      <c r="Q5558" s="31">
        <f t="shared" si="172"/>
        <v>9999</v>
      </c>
      <c r="R5558" s="31" t="str">
        <f t="shared" si="173"/>
        <v/>
      </c>
      <c r="S5558" s="29">
        <f>IF($Q5558&lt;Parâmetros!$E$19,$G5558-1,$G5558)</f>
        <v>0</v>
      </c>
    </row>
    <row r="5559" spans="1:19" x14ac:dyDescent="0.25">
      <c r="A5559" s="116"/>
      <c r="B5559" s="65"/>
      <c r="C5559" s="65"/>
      <c r="D5559" s="66"/>
      <c r="E5559" s="67"/>
      <c r="F5559" s="65"/>
      <c r="G5559" s="66"/>
      <c r="J5559" s="65"/>
      <c r="K5559" s="65"/>
      <c r="L5559" s="66"/>
      <c r="M5559" s="65"/>
      <c r="N5559" s="65"/>
      <c r="O5559" s="65"/>
      <c r="P5559" s="66"/>
      <c r="Q5559" s="31">
        <f t="shared" si="172"/>
        <v>9999</v>
      </c>
      <c r="R5559" s="31" t="str">
        <f t="shared" si="173"/>
        <v/>
      </c>
      <c r="S5559" s="29">
        <f>IF($Q5559&lt;Parâmetros!$E$19,$G5559-1,$G5559)</f>
        <v>0</v>
      </c>
    </row>
    <row r="5560" spans="1:19" x14ac:dyDescent="0.25">
      <c r="A5560" s="116"/>
      <c r="B5560" s="65"/>
      <c r="C5560" s="65"/>
      <c r="D5560" s="66"/>
      <c r="E5560" s="67"/>
      <c r="F5560" s="65"/>
      <c r="G5560" s="66"/>
      <c r="J5560" s="65"/>
      <c r="K5560" s="65"/>
      <c r="L5560" s="66"/>
      <c r="M5560" s="65"/>
      <c r="N5560" s="65"/>
      <c r="O5560" s="65"/>
      <c r="P5560" s="66"/>
      <c r="Q5560" s="31">
        <f t="shared" si="172"/>
        <v>9999</v>
      </c>
      <c r="R5560" s="31" t="str">
        <f t="shared" si="173"/>
        <v/>
      </c>
      <c r="S5560" s="29">
        <f>IF($Q5560&lt;Parâmetros!$E$19,$G5560-1,$G5560)</f>
        <v>0</v>
      </c>
    </row>
    <row r="5561" spans="1:19" x14ac:dyDescent="0.25">
      <c r="A5561" s="116"/>
      <c r="B5561" s="65"/>
      <c r="C5561" s="65"/>
      <c r="D5561" s="66"/>
      <c r="E5561" s="67"/>
      <c r="F5561" s="65"/>
      <c r="G5561" s="66"/>
      <c r="J5561" s="65"/>
      <c r="K5561" s="65"/>
      <c r="L5561" s="66"/>
      <c r="M5561" s="65"/>
      <c r="N5561" s="65"/>
      <c r="O5561" s="65"/>
      <c r="P5561" s="66"/>
      <c r="Q5561" s="31">
        <f t="shared" si="172"/>
        <v>9999</v>
      </c>
      <c r="R5561" s="31" t="str">
        <f t="shared" si="173"/>
        <v/>
      </c>
      <c r="S5561" s="29">
        <f>IF($Q5561&lt;Parâmetros!$E$19,$G5561-1,$G5561)</f>
        <v>0</v>
      </c>
    </row>
    <row r="5562" spans="1:19" x14ac:dyDescent="0.25">
      <c r="A5562" s="116"/>
      <c r="B5562" s="65"/>
      <c r="C5562" s="65"/>
      <c r="D5562" s="66"/>
      <c r="E5562" s="67"/>
      <c r="F5562" s="65"/>
      <c r="G5562" s="66"/>
      <c r="J5562" s="65"/>
      <c r="K5562" s="65"/>
      <c r="L5562" s="66"/>
      <c r="M5562" s="65"/>
      <c r="N5562" s="65"/>
      <c r="O5562" s="65"/>
      <c r="P5562" s="66"/>
      <c r="Q5562" s="31">
        <f t="shared" si="172"/>
        <v>9999</v>
      </c>
      <c r="R5562" s="31" t="str">
        <f t="shared" si="173"/>
        <v/>
      </c>
      <c r="S5562" s="29">
        <f>IF($Q5562&lt;Parâmetros!$E$19,$G5562-1,$G5562)</f>
        <v>0</v>
      </c>
    </row>
    <row r="5563" spans="1:19" x14ac:dyDescent="0.25">
      <c r="A5563" s="116"/>
      <c r="B5563" s="65"/>
      <c r="C5563" s="65"/>
      <c r="D5563" s="66"/>
      <c r="E5563" s="67"/>
      <c r="F5563" s="65"/>
      <c r="G5563" s="66"/>
      <c r="J5563" s="65"/>
      <c r="K5563" s="65"/>
      <c r="L5563" s="66"/>
      <c r="M5563" s="65"/>
      <c r="O5563" s="65"/>
      <c r="P5563" s="66"/>
      <c r="Q5563" s="31">
        <f t="shared" si="172"/>
        <v>9999</v>
      </c>
      <c r="R5563" s="31" t="str">
        <f t="shared" si="173"/>
        <v/>
      </c>
      <c r="S5563" s="29">
        <f>IF($Q5563&lt;Parâmetros!$E$19,$G5563-1,$G5563)</f>
        <v>0</v>
      </c>
    </row>
    <row r="5564" spans="1:19" x14ac:dyDescent="0.25">
      <c r="A5564" s="116"/>
      <c r="B5564" s="65"/>
      <c r="C5564" s="65"/>
      <c r="D5564" s="66"/>
      <c r="E5564" s="67"/>
      <c r="F5564" s="65"/>
      <c r="G5564" s="66"/>
      <c r="J5564" s="65"/>
      <c r="K5564" s="65"/>
      <c r="L5564" s="66"/>
      <c r="M5564" s="65"/>
      <c r="O5564" s="65"/>
      <c r="P5564" s="66"/>
      <c r="Q5564" s="31">
        <f t="shared" ref="Q5564:Q5627" si="174">IFERROR(VALUE(LEFT($J5564,2))*60+VALUE(MID($J5564,4,2)),9999)</f>
        <v>9999</v>
      </c>
      <c r="R5564" s="31" t="str">
        <f t="shared" ref="R5564:R5627" si="175">IFERROR(VALUE(LEFT($K5564,2))*60+VALUE(MID($K5564,4,2)),"")</f>
        <v/>
      </c>
      <c r="S5564" s="29">
        <f>IF($Q5564&lt;Parâmetros!$E$19,$G5564-1,$G5564)</f>
        <v>0</v>
      </c>
    </row>
    <row r="5565" spans="1:19" x14ac:dyDescent="0.25">
      <c r="A5565" s="116"/>
      <c r="B5565" s="65"/>
      <c r="C5565" s="65"/>
      <c r="D5565" s="66"/>
      <c r="E5565" s="67"/>
      <c r="F5565" s="65"/>
      <c r="G5565" s="66"/>
      <c r="J5565" s="65"/>
      <c r="K5565" s="65"/>
      <c r="L5565" s="66"/>
      <c r="M5565" s="65"/>
      <c r="O5565" s="65"/>
      <c r="P5565" s="66"/>
      <c r="Q5565" s="31">
        <f t="shared" si="174"/>
        <v>9999</v>
      </c>
      <c r="R5565" s="31" t="str">
        <f t="shared" si="175"/>
        <v/>
      </c>
      <c r="S5565" s="29">
        <f>IF($Q5565&lt;Parâmetros!$E$19,$G5565-1,$G5565)</f>
        <v>0</v>
      </c>
    </row>
    <row r="5566" spans="1:19" x14ac:dyDescent="0.25">
      <c r="A5566" s="116"/>
      <c r="B5566" s="65"/>
      <c r="C5566" s="65"/>
      <c r="D5566" s="66"/>
      <c r="E5566" s="67"/>
      <c r="F5566" s="65"/>
      <c r="G5566" s="66"/>
      <c r="J5566" s="65"/>
      <c r="K5566" s="65"/>
      <c r="L5566" s="66"/>
      <c r="M5566" s="65"/>
      <c r="O5566" s="65"/>
      <c r="P5566" s="66"/>
      <c r="Q5566" s="31">
        <f t="shared" si="174"/>
        <v>9999</v>
      </c>
      <c r="R5566" s="31" t="str">
        <f t="shared" si="175"/>
        <v/>
      </c>
      <c r="S5566" s="29">
        <f>IF($Q5566&lt;Parâmetros!$E$19,$G5566-1,$G5566)</f>
        <v>0</v>
      </c>
    </row>
    <row r="5567" spans="1:19" x14ac:dyDescent="0.25">
      <c r="A5567" s="116"/>
      <c r="B5567" s="65"/>
      <c r="C5567" s="65"/>
      <c r="D5567" s="66"/>
      <c r="E5567" s="67"/>
      <c r="F5567" s="65"/>
      <c r="G5567" s="66"/>
      <c r="J5567" s="65"/>
      <c r="K5567" s="65"/>
      <c r="L5567" s="66"/>
      <c r="M5567" s="65"/>
      <c r="O5567" s="65"/>
      <c r="P5567" s="66"/>
      <c r="Q5567" s="31">
        <f t="shared" si="174"/>
        <v>9999</v>
      </c>
      <c r="R5567" s="31" t="str">
        <f t="shared" si="175"/>
        <v/>
      </c>
      <c r="S5567" s="29">
        <f>IF($Q5567&lt;Parâmetros!$E$19,$G5567-1,$G5567)</f>
        <v>0</v>
      </c>
    </row>
    <row r="5568" spans="1:19" x14ac:dyDescent="0.25">
      <c r="A5568" s="116"/>
      <c r="B5568" s="65"/>
      <c r="C5568" s="65"/>
      <c r="D5568" s="66"/>
      <c r="E5568" s="67"/>
      <c r="F5568" s="65"/>
      <c r="G5568" s="66"/>
      <c r="J5568" s="65"/>
      <c r="K5568" s="65"/>
      <c r="L5568" s="66"/>
      <c r="M5568" s="65"/>
      <c r="O5568" s="65"/>
      <c r="P5568" s="66"/>
      <c r="Q5568" s="31">
        <f t="shared" si="174"/>
        <v>9999</v>
      </c>
      <c r="R5568" s="31" t="str">
        <f t="shared" si="175"/>
        <v/>
      </c>
      <c r="S5568" s="29">
        <f>IF($Q5568&lt;Parâmetros!$E$19,$G5568-1,$G5568)</f>
        <v>0</v>
      </c>
    </row>
    <row r="5569" spans="1:19" x14ac:dyDescent="0.25">
      <c r="A5569" s="116"/>
      <c r="B5569" s="65"/>
      <c r="C5569" s="65"/>
      <c r="D5569" s="66"/>
      <c r="E5569" s="67"/>
      <c r="F5569" s="65"/>
      <c r="G5569" s="66"/>
      <c r="J5569" s="65"/>
      <c r="K5569" s="65"/>
      <c r="L5569" s="66"/>
      <c r="M5569" s="65"/>
      <c r="O5569" s="65"/>
      <c r="P5569" s="66"/>
      <c r="Q5569" s="31">
        <f t="shared" si="174"/>
        <v>9999</v>
      </c>
      <c r="R5569" s="31" t="str">
        <f t="shared" si="175"/>
        <v/>
      </c>
      <c r="S5569" s="29">
        <f>IF($Q5569&lt;Parâmetros!$E$19,$G5569-1,$G5569)</f>
        <v>0</v>
      </c>
    </row>
    <row r="5570" spans="1:19" x14ac:dyDescent="0.25">
      <c r="A5570" s="116"/>
      <c r="B5570" s="65"/>
      <c r="C5570" s="65"/>
      <c r="D5570" s="66"/>
      <c r="E5570" s="67"/>
      <c r="F5570" s="65"/>
      <c r="G5570" s="66"/>
      <c r="J5570" s="65"/>
      <c r="K5570" s="65"/>
      <c r="L5570" s="66"/>
      <c r="M5570" s="65"/>
      <c r="N5570" s="65"/>
      <c r="O5570" s="65"/>
      <c r="P5570" s="66"/>
      <c r="Q5570" s="31">
        <f t="shared" si="174"/>
        <v>9999</v>
      </c>
      <c r="R5570" s="31" t="str">
        <f t="shared" si="175"/>
        <v/>
      </c>
      <c r="S5570" s="29">
        <f>IF($Q5570&lt;Parâmetros!$E$19,$G5570-1,$G5570)</f>
        <v>0</v>
      </c>
    </row>
    <row r="5571" spans="1:19" x14ac:dyDescent="0.25">
      <c r="A5571" s="116"/>
      <c r="B5571" s="65"/>
      <c r="C5571" s="65"/>
      <c r="D5571" s="66"/>
      <c r="E5571" s="67"/>
      <c r="F5571" s="65"/>
      <c r="G5571" s="66"/>
      <c r="J5571" s="65"/>
      <c r="K5571" s="65"/>
      <c r="L5571" s="66"/>
      <c r="M5571" s="65"/>
      <c r="N5571" s="65"/>
      <c r="O5571" s="65"/>
      <c r="P5571" s="66"/>
      <c r="Q5571" s="31">
        <f t="shared" si="174"/>
        <v>9999</v>
      </c>
      <c r="R5571" s="31" t="str">
        <f t="shared" si="175"/>
        <v/>
      </c>
      <c r="S5571" s="29">
        <f>IF($Q5571&lt;Parâmetros!$E$19,$G5571-1,$G5571)</f>
        <v>0</v>
      </c>
    </row>
    <row r="5572" spans="1:19" x14ac:dyDescent="0.25">
      <c r="A5572" s="116"/>
      <c r="B5572" s="65"/>
      <c r="C5572" s="65"/>
      <c r="D5572" s="66"/>
      <c r="E5572" s="67"/>
      <c r="F5572" s="65"/>
      <c r="G5572" s="66"/>
      <c r="J5572" s="65"/>
      <c r="K5572" s="65"/>
      <c r="L5572" s="66"/>
      <c r="M5572" s="65"/>
      <c r="O5572" s="65"/>
      <c r="P5572" s="66"/>
      <c r="Q5572" s="31">
        <f t="shared" si="174"/>
        <v>9999</v>
      </c>
      <c r="R5572" s="31" t="str">
        <f t="shared" si="175"/>
        <v/>
      </c>
      <c r="S5572" s="29">
        <f>IF($Q5572&lt;Parâmetros!$E$19,$G5572-1,$G5572)</f>
        <v>0</v>
      </c>
    </row>
    <row r="5573" spans="1:19" x14ac:dyDescent="0.25">
      <c r="A5573" s="116"/>
      <c r="B5573" s="65"/>
      <c r="C5573" s="65"/>
      <c r="D5573" s="66"/>
      <c r="E5573" s="67"/>
      <c r="F5573" s="65"/>
      <c r="G5573" s="66"/>
      <c r="J5573" s="65"/>
      <c r="K5573" s="65"/>
      <c r="L5573" s="66"/>
      <c r="M5573" s="65"/>
      <c r="O5573" s="65"/>
      <c r="P5573" s="66"/>
      <c r="Q5573" s="31">
        <f t="shared" si="174"/>
        <v>9999</v>
      </c>
      <c r="R5573" s="31" t="str">
        <f t="shared" si="175"/>
        <v/>
      </c>
      <c r="S5573" s="29">
        <f>IF($Q5573&lt;Parâmetros!$E$19,$G5573-1,$G5573)</f>
        <v>0</v>
      </c>
    </row>
    <row r="5574" spans="1:19" x14ac:dyDescent="0.25">
      <c r="A5574" s="116"/>
      <c r="B5574" s="65"/>
      <c r="C5574" s="65"/>
      <c r="D5574" s="66"/>
      <c r="E5574" s="67"/>
      <c r="F5574" s="65"/>
      <c r="G5574" s="66"/>
      <c r="J5574" s="65"/>
      <c r="K5574" s="65"/>
      <c r="L5574" s="66"/>
      <c r="M5574" s="65"/>
      <c r="O5574" s="65"/>
      <c r="P5574" s="66"/>
      <c r="Q5574" s="31">
        <f t="shared" si="174"/>
        <v>9999</v>
      </c>
      <c r="R5574" s="31" t="str">
        <f t="shared" si="175"/>
        <v/>
      </c>
      <c r="S5574" s="29">
        <f>IF($Q5574&lt;Parâmetros!$E$19,$G5574-1,$G5574)</f>
        <v>0</v>
      </c>
    </row>
    <row r="5575" spans="1:19" x14ac:dyDescent="0.25">
      <c r="A5575" s="116"/>
      <c r="B5575" s="65"/>
      <c r="C5575" s="65"/>
      <c r="D5575" s="66"/>
      <c r="E5575" s="67"/>
      <c r="F5575" s="65"/>
      <c r="G5575" s="66"/>
      <c r="J5575" s="65"/>
      <c r="K5575" s="65"/>
      <c r="L5575" s="66"/>
      <c r="M5575" s="65"/>
      <c r="O5575" s="65"/>
      <c r="P5575" s="66"/>
      <c r="Q5575" s="31">
        <f t="shared" si="174"/>
        <v>9999</v>
      </c>
      <c r="R5575" s="31" t="str">
        <f t="shared" si="175"/>
        <v/>
      </c>
      <c r="S5575" s="29">
        <f>IF($Q5575&lt;Parâmetros!$E$19,$G5575-1,$G5575)</f>
        <v>0</v>
      </c>
    </row>
    <row r="5576" spans="1:19" x14ac:dyDescent="0.25">
      <c r="A5576" s="116"/>
      <c r="B5576" s="65"/>
      <c r="C5576" s="65"/>
      <c r="D5576" s="66"/>
      <c r="E5576" s="67"/>
      <c r="F5576" s="65"/>
      <c r="G5576" s="66"/>
      <c r="J5576" s="65"/>
      <c r="K5576" s="65"/>
      <c r="L5576" s="66"/>
      <c r="M5576" s="65"/>
      <c r="O5576" s="65"/>
      <c r="P5576" s="66"/>
      <c r="Q5576" s="31">
        <f t="shared" si="174"/>
        <v>9999</v>
      </c>
      <c r="R5576" s="31" t="str">
        <f t="shared" si="175"/>
        <v/>
      </c>
      <c r="S5576" s="29">
        <f>IF($Q5576&lt;Parâmetros!$E$19,$G5576-1,$G5576)</f>
        <v>0</v>
      </c>
    </row>
    <row r="5577" spans="1:19" x14ac:dyDescent="0.25">
      <c r="A5577" s="116"/>
      <c r="B5577" s="65"/>
      <c r="C5577" s="65"/>
      <c r="D5577" s="66"/>
      <c r="E5577" s="67"/>
      <c r="F5577" s="65"/>
      <c r="G5577" s="66"/>
      <c r="J5577" s="65"/>
      <c r="K5577" s="65"/>
      <c r="L5577" s="66"/>
      <c r="M5577" s="65"/>
      <c r="O5577" s="65"/>
      <c r="P5577" s="66"/>
      <c r="Q5577" s="31">
        <f t="shared" si="174"/>
        <v>9999</v>
      </c>
      <c r="R5577" s="31" t="str">
        <f t="shared" si="175"/>
        <v/>
      </c>
      <c r="S5577" s="29">
        <f>IF($Q5577&lt;Parâmetros!$E$19,$G5577-1,$G5577)</f>
        <v>0</v>
      </c>
    </row>
    <row r="5578" spans="1:19" x14ac:dyDescent="0.25">
      <c r="A5578" s="116"/>
      <c r="B5578" s="65"/>
      <c r="C5578" s="65"/>
      <c r="D5578" s="66"/>
      <c r="E5578" s="67"/>
      <c r="F5578" s="65"/>
      <c r="G5578" s="66"/>
      <c r="J5578" s="65"/>
      <c r="K5578" s="65"/>
      <c r="L5578" s="66"/>
      <c r="M5578" s="65"/>
      <c r="O5578" s="65"/>
      <c r="P5578" s="66"/>
      <c r="Q5578" s="31">
        <f t="shared" si="174"/>
        <v>9999</v>
      </c>
      <c r="R5578" s="31" t="str">
        <f t="shared" si="175"/>
        <v/>
      </c>
      <c r="S5578" s="29">
        <f>IF($Q5578&lt;Parâmetros!$E$19,$G5578-1,$G5578)</f>
        <v>0</v>
      </c>
    </row>
    <row r="5579" spans="1:19" x14ac:dyDescent="0.25">
      <c r="A5579" s="116"/>
      <c r="B5579" s="65"/>
      <c r="C5579" s="65"/>
      <c r="D5579" s="66"/>
      <c r="E5579" s="67"/>
      <c r="F5579" s="65"/>
      <c r="G5579" s="66"/>
      <c r="J5579" s="65"/>
      <c r="K5579" s="65"/>
      <c r="L5579" s="66"/>
      <c r="M5579" s="65"/>
      <c r="O5579" s="65"/>
      <c r="P5579" s="66"/>
      <c r="Q5579" s="31">
        <f t="shared" si="174"/>
        <v>9999</v>
      </c>
      <c r="R5579" s="31" t="str">
        <f t="shared" si="175"/>
        <v/>
      </c>
      <c r="S5579" s="29">
        <f>IF($Q5579&lt;Parâmetros!$E$19,$G5579-1,$G5579)</f>
        <v>0</v>
      </c>
    </row>
    <row r="5580" spans="1:19" x14ac:dyDescent="0.25">
      <c r="A5580" s="116"/>
      <c r="B5580" s="65"/>
      <c r="C5580" s="65"/>
      <c r="D5580" s="66"/>
      <c r="E5580" s="67"/>
      <c r="F5580" s="65"/>
      <c r="G5580" s="66"/>
      <c r="J5580" s="65"/>
      <c r="K5580" s="65"/>
      <c r="L5580" s="66"/>
      <c r="M5580" s="65"/>
      <c r="N5580" s="65"/>
      <c r="O5580" s="65"/>
      <c r="P5580" s="66"/>
      <c r="Q5580" s="31">
        <f t="shared" si="174"/>
        <v>9999</v>
      </c>
      <c r="R5580" s="31" t="str">
        <f t="shared" si="175"/>
        <v/>
      </c>
      <c r="S5580" s="29">
        <f>IF($Q5580&lt;Parâmetros!$E$19,$G5580-1,$G5580)</f>
        <v>0</v>
      </c>
    </row>
    <row r="5581" spans="1:19" x14ac:dyDescent="0.25">
      <c r="A5581" s="116"/>
      <c r="B5581" s="65"/>
      <c r="C5581" s="65"/>
      <c r="D5581" s="66"/>
      <c r="E5581" s="67"/>
      <c r="F5581" s="65"/>
      <c r="G5581" s="66"/>
      <c r="J5581" s="65"/>
      <c r="K5581" s="65"/>
      <c r="L5581" s="66"/>
      <c r="M5581" s="65"/>
      <c r="N5581" s="65"/>
      <c r="O5581" s="65"/>
      <c r="P5581" s="66"/>
      <c r="Q5581" s="31">
        <f t="shared" si="174"/>
        <v>9999</v>
      </c>
      <c r="R5581" s="31" t="str">
        <f t="shared" si="175"/>
        <v/>
      </c>
      <c r="S5581" s="29">
        <f>IF($Q5581&lt;Parâmetros!$E$19,$G5581-1,$G5581)</f>
        <v>0</v>
      </c>
    </row>
    <row r="5582" spans="1:19" x14ac:dyDescent="0.25">
      <c r="A5582" s="116"/>
      <c r="B5582" s="65"/>
      <c r="C5582" s="65"/>
      <c r="D5582" s="66"/>
      <c r="E5582" s="67"/>
      <c r="F5582" s="65"/>
      <c r="G5582" s="66"/>
      <c r="J5582" s="65"/>
      <c r="K5582" s="65"/>
      <c r="L5582" s="66"/>
      <c r="M5582" s="65"/>
      <c r="N5582" s="65"/>
      <c r="O5582" s="65"/>
      <c r="P5582" s="66"/>
      <c r="Q5582" s="31">
        <f t="shared" si="174"/>
        <v>9999</v>
      </c>
      <c r="R5582" s="31" t="str">
        <f t="shared" si="175"/>
        <v/>
      </c>
      <c r="S5582" s="29">
        <f>IF($Q5582&lt;Parâmetros!$E$19,$G5582-1,$G5582)</f>
        <v>0</v>
      </c>
    </row>
    <row r="5583" spans="1:19" x14ac:dyDescent="0.25">
      <c r="A5583" s="116"/>
      <c r="B5583" s="65"/>
      <c r="C5583" s="65"/>
      <c r="D5583" s="66"/>
      <c r="E5583" s="67"/>
      <c r="F5583" s="65"/>
      <c r="G5583" s="66"/>
      <c r="J5583" s="65"/>
      <c r="K5583" s="65"/>
      <c r="L5583" s="66"/>
      <c r="M5583" s="65"/>
      <c r="N5583" s="65"/>
      <c r="O5583" s="65"/>
      <c r="P5583" s="66"/>
      <c r="Q5583" s="31">
        <f t="shared" si="174"/>
        <v>9999</v>
      </c>
      <c r="R5583" s="31" t="str">
        <f t="shared" si="175"/>
        <v/>
      </c>
      <c r="S5583" s="29">
        <f>IF($Q5583&lt;Parâmetros!$E$19,$G5583-1,$G5583)</f>
        <v>0</v>
      </c>
    </row>
    <row r="5584" spans="1:19" x14ac:dyDescent="0.25">
      <c r="A5584" s="116"/>
      <c r="B5584" s="65"/>
      <c r="C5584" s="65"/>
      <c r="D5584" s="66"/>
      <c r="E5584" s="67"/>
      <c r="F5584" s="65"/>
      <c r="G5584" s="66"/>
      <c r="J5584" s="65"/>
      <c r="K5584" s="65"/>
      <c r="L5584" s="66"/>
      <c r="M5584" s="65"/>
      <c r="N5584" s="65"/>
      <c r="O5584" s="65"/>
      <c r="P5584" s="66"/>
      <c r="Q5584" s="31">
        <f t="shared" si="174"/>
        <v>9999</v>
      </c>
      <c r="R5584" s="31" t="str">
        <f t="shared" si="175"/>
        <v/>
      </c>
      <c r="S5584" s="29">
        <f>IF($Q5584&lt;Parâmetros!$E$19,$G5584-1,$G5584)</f>
        <v>0</v>
      </c>
    </row>
    <row r="5585" spans="1:19" x14ac:dyDescent="0.25">
      <c r="A5585" s="116"/>
      <c r="B5585" s="65"/>
      <c r="C5585" s="65"/>
      <c r="D5585" s="66"/>
      <c r="E5585" s="67"/>
      <c r="F5585" s="65"/>
      <c r="G5585" s="66"/>
      <c r="J5585" s="65"/>
      <c r="K5585" s="65"/>
      <c r="L5585" s="66"/>
      <c r="M5585" s="65"/>
      <c r="N5585" s="65"/>
      <c r="O5585" s="65"/>
      <c r="P5585" s="66"/>
      <c r="Q5585" s="31">
        <f t="shared" si="174"/>
        <v>9999</v>
      </c>
      <c r="R5585" s="31" t="str">
        <f t="shared" si="175"/>
        <v/>
      </c>
      <c r="S5585" s="29">
        <f>IF($Q5585&lt;Parâmetros!$E$19,$G5585-1,$G5585)</f>
        <v>0</v>
      </c>
    </row>
    <row r="5586" spans="1:19" x14ac:dyDescent="0.25">
      <c r="A5586" s="116"/>
      <c r="B5586" s="65"/>
      <c r="C5586" s="65"/>
      <c r="D5586" s="66"/>
      <c r="E5586" s="67"/>
      <c r="F5586" s="65"/>
      <c r="G5586" s="66"/>
      <c r="J5586" s="65"/>
      <c r="K5586" s="65"/>
      <c r="L5586" s="66"/>
      <c r="M5586" s="65"/>
      <c r="N5586" s="65"/>
      <c r="O5586" s="65"/>
      <c r="P5586" s="66"/>
      <c r="Q5586" s="31">
        <f t="shared" si="174"/>
        <v>9999</v>
      </c>
      <c r="R5586" s="31" t="str">
        <f t="shared" si="175"/>
        <v/>
      </c>
      <c r="S5586" s="29">
        <f>IF($Q5586&lt;Parâmetros!$E$19,$G5586-1,$G5586)</f>
        <v>0</v>
      </c>
    </row>
    <row r="5587" spans="1:19" x14ac:dyDescent="0.25">
      <c r="A5587" s="116"/>
      <c r="B5587" s="65"/>
      <c r="C5587" s="65"/>
      <c r="D5587" s="66"/>
      <c r="E5587" s="67"/>
      <c r="F5587" s="65"/>
      <c r="G5587" s="66"/>
      <c r="J5587" s="65"/>
      <c r="K5587" s="65"/>
      <c r="L5587" s="66"/>
      <c r="M5587" s="65"/>
      <c r="O5587" s="65"/>
      <c r="P5587" s="66"/>
      <c r="Q5587" s="31">
        <f t="shared" si="174"/>
        <v>9999</v>
      </c>
      <c r="R5587" s="31" t="str">
        <f t="shared" si="175"/>
        <v/>
      </c>
      <c r="S5587" s="29">
        <f>IF($Q5587&lt;Parâmetros!$E$19,$G5587-1,$G5587)</f>
        <v>0</v>
      </c>
    </row>
    <row r="5588" spans="1:19" x14ac:dyDescent="0.25">
      <c r="A5588" s="116"/>
      <c r="B5588" s="65"/>
      <c r="C5588" s="65"/>
      <c r="D5588" s="66"/>
      <c r="E5588" s="67"/>
      <c r="F5588" s="65"/>
      <c r="G5588" s="66"/>
      <c r="J5588" s="65"/>
      <c r="K5588" s="65"/>
      <c r="L5588" s="66"/>
      <c r="M5588" s="65"/>
      <c r="N5588" s="65"/>
      <c r="O5588" s="65"/>
      <c r="P5588" s="66"/>
      <c r="Q5588" s="31">
        <f t="shared" si="174"/>
        <v>9999</v>
      </c>
      <c r="R5588" s="31" t="str">
        <f t="shared" si="175"/>
        <v/>
      </c>
      <c r="S5588" s="29">
        <f>IF($Q5588&lt;Parâmetros!$E$19,$G5588-1,$G5588)</f>
        <v>0</v>
      </c>
    </row>
    <row r="5589" spans="1:19" x14ac:dyDescent="0.25">
      <c r="A5589" s="116"/>
      <c r="B5589" s="65"/>
      <c r="C5589" s="65"/>
      <c r="D5589" s="66"/>
      <c r="E5589" s="67"/>
      <c r="F5589" s="65"/>
      <c r="G5589" s="66"/>
      <c r="J5589" s="65"/>
      <c r="K5589" s="65"/>
      <c r="L5589" s="66"/>
      <c r="M5589" s="65"/>
      <c r="N5589" s="65"/>
      <c r="O5589" s="65"/>
      <c r="P5589" s="66"/>
      <c r="Q5589" s="31">
        <f t="shared" si="174"/>
        <v>9999</v>
      </c>
      <c r="R5589" s="31" t="str">
        <f t="shared" si="175"/>
        <v/>
      </c>
      <c r="S5589" s="29">
        <f>IF($Q5589&lt;Parâmetros!$E$19,$G5589-1,$G5589)</f>
        <v>0</v>
      </c>
    </row>
    <row r="5590" spans="1:19" x14ac:dyDescent="0.25">
      <c r="A5590" s="116"/>
      <c r="B5590" s="65"/>
      <c r="C5590" s="65"/>
      <c r="D5590" s="66"/>
      <c r="E5590" s="67"/>
      <c r="F5590" s="65"/>
      <c r="G5590" s="66"/>
      <c r="J5590" s="65"/>
      <c r="K5590" s="65"/>
      <c r="L5590" s="66"/>
      <c r="M5590" s="65"/>
      <c r="N5590" s="65"/>
      <c r="O5590" s="65"/>
      <c r="P5590" s="66"/>
      <c r="Q5590" s="31">
        <f t="shared" si="174"/>
        <v>9999</v>
      </c>
      <c r="R5590" s="31" t="str">
        <f t="shared" si="175"/>
        <v/>
      </c>
      <c r="S5590" s="29">
        <f>IF($Q5590&lt;Parâmetros!$E$19,$G5590-1,$G5590)</f>
        <v>0</v>
      </c>
    </row>
    <row r="5591" spans="1:19" x14ac:dyDescent="0.25">
      <c r="A5591" s="116"/>
      <c r="B5591" s="65"/>
      <c r="C5591" s="65"/>
      <c r="D5591" s="66"/>
      <c r="E5591" s="67"/>
      <c r="F5591" s="65"/>
      <c r="G5591" s="66"/>
      <c r="J5591" s="65"/>
      <c r="K5591" s="65"/>
      <c r="L5591" s="66"/>
      <c r="M5591" s="65"/>
      <c r="N5591" s="65"/>
      <c r="O5591" s="65"/>
      <c r="P5591" s="66"/>
      <c r="Q5591" s="31">
        <f t="shared" si="174"/>
        <v>9999</v>
      </c>
      <c r="R5591" s="31" t="str">
        <f t="shared" si="175"/>
        <v/>
      </c>
      <c r="S5591" s="29">
        <f>IF($Q5591&lt;Parâmetros!$E$19,$G5591-1,$G5591)</f>
        <v>0</v>
      </c>
    </row>
    <row r="5592" spans="1:19" x14ac:dyDescent="0.25">
      <c r="A5592" s="116"/>
      <c r="B5592" s="65"/>
      <c r="C5592" s="65"/>
      <c r="D5592" s="66"/>
      <c r="E5592" s="67"/>
      <c r="F5592" s="65"/>
      <c r="G5592" s="66"/>
      <c r="J5592" s="65"/>
      <c r="K5592" s="65"/>
      <c r="L5592" s="66"/>
      <c r="M5592" s="65"/>
      <c r="O5592" s="65"/>
      <c r="P5592" s="66"/>
      <c r="Q5592" s="31">
        <f t="shared" si="174"/>
        <v>9999</v>
      </c>
      <c r="R5592" s="31" t="str">
        <f t="shared" si="175"/>
        <v/>
      </c>
      <c r="S5592" s="29">
        <f>IF($Q5592&lt;Parâmetros!$E$19,$G5592-1,$G5592)</f>
        <v>0</v>
      </c>
    </row>
    <row r="5593" spans="1:19" x14ac:dyDescent="0.25">
      <c r="A5593" s="116"/>
      <c r="B5593" s="65"/>
      <c r="C5593" s="65"/>
      <c r="D5593" s="66"/>
      <c r="E5593" s="67"/>
      <c r="F5593" s="65"/>
      <c r="G5593" s="66"/>
      <c r="J5593" s="65"/>
      <c r="K5593" s="65"/>
      <c r="L5593" s="66"/>
      <c r="M5593" s="65"/>
      <c r="O5593" s="65"/>
      <c r="P5593" s="66"/>
      <c r="Q5593" s="31">
        <f t="shared" si="174"/>
        <v>9999</v>
      </c>
      <c r="R5593" s="31" t="str">
        <f t="shared" si="175"/>
        <v/>
      </c>
      <c r="S5593" s="29">
        <f>IF($Q5593&lt;Parâmetros!$E$19,$G5593-1,$G5593)</f>
        <v>0</v>
      </c>
    </row>
    <row r="5594" spans="1:19" x14ac:dyDescent="0.25">
      <c r="A5594" s="116"/>
      <c r="B5594" s="65"/>
      <c r="C5594" s="65"/>
      <c r="D5594" s="66"/>
      <c r="E5594" s="67"/>
      <c r="F5594" s="65"/>
      <c r="G5594" s="66"/>
      <c r="J5594" s="65"/>
      <c r="K5594" s="65"/>
      <c r="L5594" s="66"/>
      <c r="M5594" s="65"/>
      <c r="N5594" s="65"/>
      <c r="O5594" s="65"/>
      <c r="P5594" s="66"/>
      <c r="Q5594" s="31">
        <f t="shared" si="174"/>
        <v>9999</v>
      </c>
      <c r="R5594" s="31" t="str">
        <f t="shared" si="175"/>
        <v/>
      </c>
      <c r="S5594" s="29">
        <f>IF($Q5594&lt;Parâmetros!$E$19,$G5594-1,$G5594)</f>
        <v>0</v>
      </c>
    </row>
    <row r="5595" spans="1:19" x14ac:dyDescent="0.25">
      <c r="A5595" s="116"/>
      <c r="B5595" s="65"/>
      <c r="C5595" s="65"/>
      <c r="D5595" s="66"/>
      <c r="E5595" s="67"/>
      <c r="F5595" s="65"/>
      <c r="G5595" s="66"/>
      <c r="J5595" s="65"/>
      <c r="K5595" s="65"/>
      <c r="L5595" s="66"/>
      <c r="M5595" s="65"/>
      <c r="N5595" s="65"/>
      <c r="O5595" s="65"/>
      <c r="P5595" s="66"/>
      <c r="Q5595" s="31">
        <f t="shared" si="174"/>
        <v>9999</v>
      </c>
      <c r="R5595" s="31" t="str">
        <f t="shared" si="175"/>
        <v/>
      </c>
      <c r="S5595" s="29">
        <f>IF($Q5595&lt;Parâmetros!$E$19,$G5595-1,$G5595)</f>
        <v>0</v>
      </c>
    </row>
    <row r="5596" spans="1:19" x14ac:dyDescent="0.25">
      <c r="A5596" s="116"/>
      <c r="B5596" s="65"/>
      <c r="C5596" s="65"/>
      <c r="D5596" s="66"/>
      <c r="E5596" s="67"/>
      <c r="F5596" s="65"/>
      <c r="G5596" s="66"/>
      <c r="J5596" s="65"/>
      <c r="K5596" s="65"/>
      <c r="L5596" s="66"/>
      <c r="M5596" s="65"/>
      <c r="O5596" s="65"/>
      <c r="P5596" s="66"/>
      <c r="Q5596" s="31">
        <f t="shared" si="174"/>
        <v>9999</v>
      </c>
      <c r="R5596" s="31" t="str">
        <f t="shared" si="175"/>
        <v/>
      </c>
      <c r="S5596" s="29">
        <f>IF($Q5596&lt;Parâmetros!$E$19,$G5596-1,$G5596)</f>
        <v>0</v>
      </c>
    </row>
    <row r="5597" spans="1:19" x14ac:dyDescent="0.25">
      <c r="A5597" s="116"/>
      <c r="B5597" s="65"/>
      <c r="C5597" s="65"/>
      <c r="D5597" s="66"/>
      <c r="E5597" s="67"/>
      <c r="F5597" s="65"/>
      <c r="G5597" s="66"/>
      <c r="J5597" s="65"/>
      <c r="K5597" s="65"/>
      <c r="L5597" s="66"/>
      <c r="M5597" s="65"/>
      <c r="O5597" s="65"/>
      <c r="P5597" s="66"/>
      <c r="Q5597" s="31">
        <f t="shared" si="174"/>
        <v>9999</v>
      </c>
      <c r="R5597" s="31" t="str">
        <f t="shared" si="175"/>
        <v/>
      </c>
      <c r="S5597" s="29">
        <f>IF($Q5597&lt;Parâmetros!$E$19,$G5597-1,$G5597)</f>
        <v>0</v>
      </c>
    </row>
    <row r="5598" spans="1:19" x14ac:dyDescent="0.25">
      <c r="A5598" s="116"/>
      <c r="B5598" s="65"/>
      <c r="C5598" s="65"/>
      <c r="D5598" s="66"/>
      <c r="E5598" s="67"/>
      <c r="F5598" s="65"/>
      <c r="G5598" s="66"/>
      <c r="J5598" s="65"/>
      <c r="K5598" s="65"/>
      <c r="L5598" s="66"/>
      <c r="M5598" s="65"/>
      <c r="N5598" s="65"/>
      <c r="O5598" s="65"/>
      <c r="P5598" s="66"/>
      <c r="Q5598" s="31">
        <f t="shared" si="174"/>
        <v>9999</v>
      </c>
      <c r="R5598" s="31" t="str">
        <f t="shared" si="175"/>
        <v/>
      </c>
      <c r="S5598" s="29">
        <f>IF($Q5598&lt;Parâmetros!$E$19,$G5598-1,$G5598)</f>
        <v>0</v>
      </c>
    </row>
    <row r="5599" spans="1:19" x14ac:dyDescent="0.25">
      <c r="A5599" s="116"/>
      <c r="B5599" s="65"/>
      <c r="C5599" s="65"/>
      <c r="D5599" s="66"/>
      <c r="E5599" s="67"/>
      <c r="F5599" s="65"/>
      <c r="G5599" s="66"/>
      <c r="J5599" s="65"/>
      <c r="K5599" s="65"/>
      <c r="L5599" s="66"/>
      <c r="M5599" s="65"/>
      <c r="N5599" s="65"/>
      <c r="O5599" s="65"/>
      <c r="P5599" s="66"/>
      <c r="Q5599" s="31">
        <f t="shared" si="174"/>
        <v>9999</v>
      </c>
      <c r="R5599" s="31" t="str">
        <f t="shared" si="175"/>
        <v/>
      </c>
      <c r="S5599" s="29">
        <f>IF($Q5599&lt;Parâmetros!$E$19,$G5599-1,$G5599)</f>
        <v>0</v>
      </c>
    </row>
    <row r="5600" spans="1:19" x14ac:dyDescent="0.25">
      <c r="A5600" s="116"/>
      <c r="B5600" s="65"/>
      <c r="C5600" s="65"/>
      <c r="D5600" s="66"/>
      <c r="E5600" s="67"/>
      <c r="F5600" s="65"/>
      <c r="G5600" s="66"/>
      <c r="J5600" s="65"/>
      <c r="K5600" s="65"/>
      <c r="L5600" s="66"/>
      <c r="M5600" s="65"/>
      <c r="N5600" s="65"/>
      <c r="O5600" s="65"/>
      <c r="P5600" s="66"/>
      <c r="Q5600" s="31">
        <f t="shared" si="174"/>
        <v>9999</v>
      </c>
      <c r="R5600" s="31" t="str">
        <f t="shared" si="175"/>
        <v/>
      </c>
      <c r="S5600" s="29">
        <f>IF($Q5600&lt;Parâmetros!$E$19,$G5600-1,$G5600)</f>
        <v>0</v>
      </c>
    </row>
    <row r="5601" spans="1:19" x14ac:dyDescent="0.25">
      <c r="A5601" s="116"/>
      <c r="B5601" s="65"/>
      <c r="C5601" s="65"/>
      <c r="D5601" s="66"/>
      <c r="E5601" s="67"/>
      <c r="F5601" s="65"/>
      <c r="G5601" s="66"/>
      <c r="J5601" s="65"/>
      <c r="K5601" s="65"/>
      <c r="L5601" s="66"/>
      <c r="M5601" s="65"/>
      <c r="N5601" s="65"/>
      <c r="O5601" s="65"/>
      <c r="P5601" s="66"/>
      <c r="Q5601" s="31">
        <f t="shared" si="174"/>
        <v>9999</v>
      </c>
      <c r="R5601" s="31" t="str">
        <f t="shared" si="175"/>
        <v/>
      </c>
      <c r="S5601" s="29">
        <f>IF($Q5601&lt;Parâmetros!$E$19,$G5601-1,$G5601)</f>
        <v>0</v>
      </c>
    </row>
    <row r="5602" spans="1:19" x14ac:dyDescent="0.25">
      <c r="A5602" s="116"/>
      <c r="B5602" s="65"/>
      <c r="C5602" s="65"/>
      <c r="D5602" s="66"/>
      <c r="E5602" s="67"/>
      <c r="F5602" s="65"/>
      <c r="G5602" s="66"/>
      <c r="J5602" s="65"/>
      <c r="K5602" s="65"/>
      <c r="L5602" s="66"/>
      <c r="M5602" s="65"/>
      <c r="N5602" s="65"/>
      <c r="O5602" s="65"/>
      <c r="P5602" s="66"/>
      <c r="Q5602" s="31">
        <f t="shared" si="174"/>
        <v>9999</v>
      </c>
      <c r="R5602" s="31" t="str">
        <f t="shared" si="175"/>
        <v/>
      </c>
      <c r="S5602" s="29">
        <f>IF($Q5602&lt;Parâmetros!$E$19,$G5602-1,$G5602)</f>
        <v>0</v>
      </c>
    </row>
    <row r="5603" spans="1:19" x14ac:dyDescent="0.25">
      <c r="A5603" s="116"/>
      <c r="B5603" s="65"/>
      <c r="C5603" s="65"/>
      <c r="D5603" s="66"/>
      <c r="E5603" s="67"/>
      <c r="F5603" s="65"/>
      <c r="G5603" s="66"/>
      <c r="J5603" s="65"/>
      <c r="K5603" s="65"/>
      <c r="L5603" s="66"/>
      <c r="M5603" s="65"/>
      <c r="N5603" s="65"/>
      <c r="O5603" s="65"/>
      <c r="P5603" s="66"/>
      <c r="Q5603" s="31">
        <f t="shared" si="174"/>
        <v>9999</v>
      </c>
      <c r="R5603" s="31" t="str">
        <f t="shared" si="175"/>
        <v/>
      </c>
      <c r="S5603" s="29">
        <f>IF($Q5603&lt;Parâmetros!$E$19,$G5603-1,$G5603)</f>
        <v>0</v>
      </c>
    </row>
    <row r="5604" spans="1:19" x14ac:dyDescent="0.25">
      <c r="A5604" s="116"/>
      <c r="B5604" s="65"/>
      <c r="C5604" s="65"/>
      <c r="D5604" s="66"/>
      <c r="E5604" s="67"/>
      <c r="F5604" s="65"/>
      <c r="G5604" s="66"/>
      <c r="J5604" s="65"/>
      <c r="K5604" s="65"/>
      <c r="L5604" s="66"/>
      <c r="M5604" s="65"/>
      <c r="N5604" s="65"/>
      <c r="O5604" s="65"/>
      <c r="P5604" s="66"/>
      <c r="Q5604" s="31">
        <f t="shared" si="174"/>
        <v>9999</v>
      </c>
      <c r="R5604" s="31" t="str">
        <f t="shared" si="175"/>
        <v/>
      </c>
      <c r="S5604" s="29">
        <f>IF($Q5604&lt;Parâmetros!$E$19,$G5604-1,$G5604)</f>
        <v>0</v>
      </c>
    </row>
    <row r="5605" spans="1:19" x14ac:dyDescent="0.25">
      <c r="A5605" s="116"/>
      <c r="B5605" s="65"/>
      <c r="C5605" s="65"/>
      <c r="D5605" s="66"/>
      <c r="E5605" s="67"/>
      <c r="F5605" s="65"/>
      <c r="G5605" s="66"/>
      <c r="J5605" s="65"/>
      <c r="K5605" s="65"/>
      <c r="L5605" s="66"/>
      <c r="M5605" s="65"/>
      <c r="N5605" s="65"/>
      <c r="O5605" s="65"/>
      <c r="P5605" s="66"/>
      <c r="Q5605" s="31">
        <f t="shared" si="174"/>
        <v>9999</v>
      </c>
      <c r="R5605" s="31" t="str">
        <f t="shared" si="175"/>
        <v/>
      </c>
      <c r="S5605" s="29">
        <f>IF($Q5605&lt;Parâmetros!$E$19,$G5605-1,$G5605)</f>
        <v>0</v>
      </c>
    </row>
    <row r="5606" spans="1:19" x14ac:dyDescent="0.25">
      <c r="A5606" s="116"/>
      <c r="B5606" s="65"/>
      <c r="C5606" s="65"/>
      <c r="D5606" s="66"/>
      <c r="E5606" s="67"/>
      <c r="F5606" s="65"/>
      <c r="G5606" s="66"/>
      <c r="J5606" s="65"/>
      <c r="K5606" s="65"/>
      <c r="L5606" s="66"/>
      <c r="M5606" s="65"/>
      <c r="N5606" s="65"/>
      <c r="O5606" s="65"/>
      <c r="P5606" s="66"/>
      <c r="Q5606" s="31">
        <f t="shared" si="174"/>
        <v>9999</v>
      </c>
      <c r="R5606" s="31" t="str">
        <f t="shared" si="175"/>
        <v/>
      </c>
      <c r="S5606" s="29">
        <f>IF($Q5606&lt;Parâmetros!$E$19,$G5606-1,$G5606)</f>
        <v>0</v>
      </c>
    </row>
    <row r="5607" spans="1:19" x14ac:dyDescent="0.25">
      <c r="A5607" s="116"/>
      <c r="B5607" s="65"/>
      <c r="C5607" s="65"/>
      <c r="D5607" s="66"/>
      <c r="E5607" s="67"/>
      <c r="F5607" s="65"/>
      <c r="G5607" s="66"/>
      <c r="J5607" s="65"/>
      <c r="K5607" s="65"/>
      <c r="L5607" s="66"/>
      <c r="M5607" s="65"/>
      <c r="N5607" s="65"/>
      <c r="O5607" s="65"/>
      <c r="P5607" s="66"/>
      <c r="Q5607" s="31">
        <f t="shared" si="174"/>
        <v>9999</v>
      </c>
      <c r="R5607" s="31" t="str">
        <f t="shared" si="175"/>
        <v/>
      </c>
      <c r="S5607" s="29">
        <f>IF($Q5607&lt;Parâmetros!$E$19,$G5607-1,$G5607)</f>
        <v>0</v>
      </c>
    </row>
    <row r="5608" spans="1:19" x14ac:dyDescent="0.25">
      <c r="A5608" s="116"/>
      <c r="B5608" s="65"/>
      <c r="C5608" s="65"/>
      <c r="D5608" s="66"/>
      <c r="E5608" s="67"/>
      <c r="F5608" s="65"/>
      <c r="G5608" s="66"/>
      <c r="J5608" s="65"/>
      <c r="K5608" s="65"/>
      <c r="L5608" s="66"/>
      <c r="M5608" s="65"/>
      <c r="N5608" s="65"/>
      <c r="O5608" s="65"/>
      <c r="P5608" s="66"/>
      <c r="Q5608" s="31">
        <f t="shared" si="174"/>
        <v>9999</v>
      </c>
      <c r="R5608" s="31" t="str">
        <f t="shared" si="175"/>
        <v/>
      </c>
      <c r="S5608" s="29">
        <f>IF($Q5608&lt;Parâmetros!$E$19,$G5608-1,$G5608)</f>
        <v>0</v>
      </c>
    </row>
    <row r="5609" spans="1:19" x14ac:dyDescent="0.25">
      <c r="A5609" s="116"/>
      <c r="B5609" s="65"/>
      <c r="C5609" s="65"/>
      <c r="D5609" s="66"/>
      <c r="E5609" s="67"/>
      <c r="F5609" s="65"/>
      <c r="G5609" s="66"/>
      <c r="J5609" s="65"/>
      <c r="K5609" s="65"/>
      <c r="L5609" s="66"/>
      <c r="M5609" s="65"/>
      <c r="N5609" s="65"/>
      <c r="O5609" s="65"/>
      <c r="P5609" s="66"/>
      <c r="Q5609" s="31">
        <f t="shared" si="174"/>
        <v>9999</v>
      </c>
      <c r="R5609" s="31" t="str">
        <f t="shared" si="175"/>
        <v/>
      </c>
      <c r="S5609" s="29">
        <f>IF($Q5609&lt;Parâmetros!$E$19,$G5609-1,$G5609)</f>
        <v>0</v>
      </c>
    </row>
    <row r="5610" spans="1:19" x14ac:dyDescent="0.25">
      <c r="A5610" s="116"/>
      <c r="B5610" s="65"/>
      <c r="C5610" s="65"/>
      <c r="D5610" s="66"/>
      <c r="E5610" s="67"/>
      <c r="F5610" s="65"/>
      <c r="G5610" s="66"/>
      <c r="J5610" s="65"/>
      <c r="K5610" s="65"/>
      <c r="L5610" s="66"/>
      <c r="M5610" s="65"/>
      <c r="N5610" s="65"/>
      <c r="O5610" s="65"/>
      <c r="P5610" s="66"/>
      <c r="Q5610" s="31">
        <f t="shared" si="174"/>
        <v>9999</v>
      </c>
      <c r="R5610" s="31" t="str">
        <f t="shared" si="175"/>
        <v/>
      </c>
      <c r="S5610" s="29">
        <f>IF($Q5610&lt;Parâmetros!$E$19,$G5610-1,$G5610)</f>
        <v>0</v>
      </c>
    </row>
    <row r="5611" spans="1:19" x14ac:dyDescent="0.25">
      <c r="A5611" s="116"/>
      <c r="B5611" s="65"/>
      <c r="C5611" s="65"/>
      <c r="D5611" s="66"/>
      <c r="E5611" s="67"/>
      <c r="F5611" s="65"/>
      <c r="G5611" s="66"/>
      <c r="J5611" s="65"/>
      <c r="K5611" s="65"/>
      <c r="L5611" s="66"/>
      <c r="M5611" s="65"/>
      <c r="N5611" s="65"/>
      <c r="O5611" s="65"/>
      <c r="P5611" s="66"/>
      <c r="Q5611" s="31">
        <f t="shared" si="174"/>
        <v>9999</v>
      </c>
      <c r="R5611" s="31" t="str">
        <f t="shared" si="175"/>
        <v/>
      </c>
      <c r="S5611" s="29">
        <f>IF($Q5611&lt;Parâmetros!$E$19,$G5611-1,$G5611)</f>
        <v>0</v>
      </c>
    </row>
    <row r="5612" spans="1:19" x14ac:dyDescent="0.25">
      <c r="A5612" s="116"/>
      <c r="B5612" s="65"/>
      <c r="C5612" s="65"/>
      <c r="D5612" s="66"/>
      <c r="E5612" s="67"/>
      <c r="F5612" s="65"/>
      <c r="G5612" s="66"/>
      <c r="J5612" s="65"/>
      <c r="K5612" s="65"/>
      <c r="L5612" s="66"/>
      <c r="M5612" s="65"/>
      <c r="N5612" s="65"/>
      <c r="O5612" s="65"/>
      <c r="P5612" s="66"/>
      <c r="Q5612" s="31">
        <f t="shared" si="174"/>
        <v>9999</v>
      </c>
      <c r="R5612" s="31" t="str">
        <f t="shared" si="175"/>
        <v/>
      </c>
      <c r="S5612" s="29">
        <f>IF($Q5612&lt;Parâmetros!$E$19,$G5612-1,$G5612)</f>
        <v>0</v>
      </c>
    </row>
    <row r="5613" spans="1:19" x14ac:dyDescent="0.25">
      <c r="A5613" s="116"/>
      <c r="B5613" s="65"/>
      <c r="C5613" s="65"/>
      <c r="D5613" s="66"/>
      <c r="E5613" s="67"/>
      <c r="F5613" s="65"/>
      <c r="G5613" s="66"/>
      <c r="J5613" s="65"/>
      <c r="K5613" s="65"/>
      <c r="L5613" s="66"/>
      <c r="M5613" s="65"/>
      <c r="N5613" s="65"/>
      <c r="O5613" s="65"/>
      <c r="P5613" s="66"/>
      <c r="Q5613" s="31">
        <f t="shared" si="174"/>
        <v>9999</v>
      </c>
      <c r="R5613" s="31" t="str">
        <f t="shared" si="175"/>
        <v/>
      </c>
      <c r="S5613" s="29">
        <f>IF($Q5613&lt;Parâmetros!$E$19,$G5613-1,$G5613)</f>
        <v>0</v>
      </c>
    </row>
    <row r="5614" spans="1:19" x14ac:dyDescent="0.25">
      <c r="A5614" s="116"/>
      <c r="B5614" s="65"/>
      <c r="C5614" s="65"/>
      <c r="D5614" s="66"/>
      <c r="E5614" s="67"/>
      <c r="F5614" s="65"/>
      <c r="G5614" s="66"/>
      <c r="J5614" s="65"/>
      <c r="K5614" s="65"/>
      <c r="L5614" s="66"/>
      <c r="M5614" s="65"/>
      <c r="N5614" s="65"/>
      <c r="O5614" s="65"/>
      <c r="P5614" s="66"/>
      <c r="Q5614" s="31">
        <f t="shared" si="174"/>
        <v>9999</v>
      </c>
      <c r="R5614" s="31" t="str">
        <f t="shared" si="175"/>
        <v/>
      </c>
      <c r="S5614" s="29">
        <f>IF($Q5614&lt;Parâmetros!$E$19,$G5614-1,$G5614)</f>
        <v>0</v>
      </c>
    </row>
    <row r="5615" spans="1:19" x14ac:dyDescent="0.25">
      <c r="A5615" s="116"/>
      <c r="B5615" s="65"/>
      <c r="C5615" s="65"/>
      <c r="D5615" s="66"/>
      <c r="E5615" s="67"/>
      <c r="F5615" s="65"/>
      <c r="G5615" s="66"/>
      <c r="J5615" s="65"/>
      <c r="K5615" s="65"/>
      <c r="L5615" s="66"/>
      <c r="M5615" s="65"/>
      <c r="O5615" s="65"/>
      <c r="P5615" s="66"/>
      <c r="Q5615" s="31">
        <f t="shared" si="174"/>
        <v>9999</v>
      </c>
      <c r="R5615" s="31" t="str">
        <f t="shared" si="175"/>
        <v/>
      </c>
      <c r="S5615" s="29">
        <f>IF($Q5615&lt;Parâmetros!$E$19,$G5615-1,$G5615)</f>
        <v>0</v>
      </c>
    </row>
    <row r="5616" spans="1:19" x14ac:dyDescent="0.25">
      <c r="A5616" s="116"/>
      <c r="B5616" s="65"/>
      <c r="C5616" s="65"/>
      <c r="D5616" s="66"/>
      <c r="E5616" s="67"/>
      <c r="F5616" s="65"/>
      <c r="G5616" s="66"/>
      <c r="J5616" s="65"/>
      <c r="K5616" s="65"/>
      <c r="L5616" s="66"/>
      <c r="M5616" s="65"/>
      <c r="O5616" s="65"/>
      <c r="P5616" s="66"/>
      <c r="Q5616" s="31">
        <f t="shared" si="174"/>
        <v>9999</v>
      </c>
      <c r="R5616" s="31" t="str">
        <f t="shared" si="175"/>
        <v/>
      </c>
      <c r="S5616" s="29">
        <f>IF($Q5616&lt;Parâmetros!$E$19,$G5616-1,$G5616)</f>
        <v>0</v>
      </c>
    </row>
    <row r="5617" spans="1:19" x14ac:dyDescent="0.25">
      <c r="A5617" s="116"/>
      <c r="B5617" s="65"/>
      <c r="C5617" s="65"/>
      <c r="D5617" s="66"/>
      <c r="E5617" s="67"/>
      <c r="F5617" s="65"/>
      <c r="G5617" s="66"/>
      <c r="J5617" s="65"/>
      <c r="K5617" s="65"/>
      <c r="L5617" s="66"/>
      <c r="M5617" s="65"/>
      <c r="O5617" s="65"/>
      <c r="P5617" s="66"/>
      <c r="Q5617" s="31">
        <f t="shared" si="174"/>
        <v>9999</v>
      </c>
      <c r="R5617" s="31" t="str">
        <f t="shared" si="175"/>
        <v/>
      </c>
      <c r="S5617" s="29">
        <f>IF($Q5617&lt;Parâmetros!$E$19,$G5617-1,$G5617)</f>
        <v>0</v>
      </c>
    </row>
    <row r="5618" spans="1:19" x14ac:dyDescent="0.25">
      <c r="A5618" s="116"/>
      <c r="B5618" s="65"/>
      <c r="C5618" s="65"/>
      <c r="D5618" s="66"/>
      <c r="E5618" s="67"/>
      <c r="F5618" s="65"/>
      <c r="G5618" s="66"/>
      <c r="J5618" s="65"/>
      <c r="K5618" s="65"/>
      <c r="L5618" s="66"/>
      <c r="M5618" s="65"/>
      <c r="O5618" s="65"/>
      <c r="P5618" s="66"/>
      <c r="Q5618" s="31">
        <f t="shared" si="174"/>
        <v>9999</v>
      </c>
      <c r="R5618" s="31" t="str">
        <f t="shared" si="175"/>
        <v/>
      </c>
      <c r="S5618" s="29">
        <f>IF($Q5618&lt;Parâmetros!$E$19,$G5618-1,$G5618)</f>
        <v>0</v>
      </c>
    </row>
    <row r="5619" spans="1:19" x14ac:dyDescent="0.25">
      <c r="A5619" s="116"/>
      <c r="B5619" s="65"/>
      <c r="C5619" s="65"/>
      <c r="D5619" s="66"/>
      <c r="E5619" s="67"/>
      <c r="F5619" s="65"/>
      <c r="G5619" s="66"/>
      <c r="J5619" s="65"/>
      <c r="K5619" s="65"/>
      <c r="L5619" s="66"/>
      <c r="M5619" s="65"/>
      <c r="O5619" s="65"/>
      <c r="P5619" s="66"/>
      <c r="Q5619" s="31">
        <f t="shared" si="174"/>
        <v>9999</v>
      </c>
      <c r="R5619" s="31" t="str">
        <f t="shared" si="175"/>
        <v/>
      </c>
      <c r="S5619" s="29">
        <f>IF($Q5619&lt;Parâmetros!$E$19,$G5619-1,$G5619)</f>
        <v>0</v>
      </c>
    </row>
    <row r="5620" spans="1:19" x14ac:dyDescent="0.25">
      <c r="A5620" s="116"/>
      <c r="B5620" s="65"/>
      <c r="C5620" s="65"/>
      <c r="D5620" s="66"/>
      <c r="E5620" s="67"/>
      <c r="F5620" s="65"/>
      <c r="G5620" s="66"/>
      <c r="J5620" s="65"/>
      <c r="K5620" s="65"/>
      <c r="L5620" s="66"/>
      <c r="M5620" s="65"/>
      <c r="O5620" s="65"/>
      <c r="P5620" s="66"/>
      <c r="Q5620" s="31">
        <f t="shared" si="174"/>
        <v>9999</v>
      </c>
      <c r="R5620" s="31" t="str">
        <f t="shared" si="175"/>
        <v/>
      </c>
      <c r="S5620" s="29">
        <f>IF($Q5620&lt;Parâmetros!$E$19,$G5620-1,$G5620)</f>
        <v>0</v>
      </c>
    </row>
    <row r="5621" spans="1:19" x14ac:dyDescent="0.25">
      <c r="A5621" s="116"/>
      <c r="B5621" s="65"/>
      <c r="C5621" s="65"/>
      <c r="D5621" s="66"/>
      <c r="E5621" s="67"/>
      <c r="F5621" s="65"/>
      <c r="G5621" s="66"/>
      <c r="J5621" s="65"/>
      <c r="K5621" s="65"/>
      <c r="L5621" s="66"/>
      <c r="M5621" s="65"/>
      <c r="O5621" s="65"/>
      <c r="P5621" s="66"/>
      <c r="Q5621" s="31">
        <f t="shared" si="174"/>
        <v>9999</v>
      </c>
      <c r="R5621" s="31" t="str">
        <f t="shared" si="175"/>
        <v/>
      </c>
      <c r="S5621" s="29">
        <f>IF($Q5621&lt;Parâmetros!$E$19,$G5621-1,$G5621)</f>
        <v>0</v>
      </c>
    </row>
    <row r="5622" spans="1:19" x14ac:dyDescent="0.25">
      <c r="A5622" s="116"/>
      <c r="B5622" s="65"/>
      <c r="C5622" s="65"/>
      <c r="D5622" s="66"/>
      <c r="E5622" s="67"/>
      <c r="F5622" s="65"/>
      <c r="G5622" s="66"/>
      <c r="J5622" s="65"/>
      <c r="K5622" s="65"/>
      <c r="L5622" s="66"/>
      <c r="M5622" s="65"/>
      <c r="O5622" s="65"/>
      <c r="P5622" s="66"/>
      <c r="Q5622" s="31">
        <f t="shared" si="174"/>
        <v>9999</v>
      </c>
      <c r="R5622" s="31" t="str">
        <f t="shared" si="175"/>
        <v/>
      </c>
      <c r="S5622" s="29">
        <f>IF($Q5622&lt;Parâmetros!$E$19,$G5622-1,$G5622)</f>
        <v>0</v>
      </c>
    </row>
    <row r="5623" spans="1:19" x14ac:dyDescent="0.25">
      <c r="A5623" s="116"/>
      <c r="B5623" s="65"/>
      <c r="C5623" s="65"/>
      <c r="D5623" s="66"/>
      <c r="E5623" s="67"/>
      <c r="F5623" s="65"/>
      <c r="G5623" s="66"/>
      <c r="J5623" s="65"/>
      <c r="K5623" s="65"/>
      <c r="L5623" s="66"/>
      <c r="M5623" s="65"/>
      <c r="N5623" s="65"/>
      <c r="O5623" s="65"/>
      <c r="P5623" s="66"/>
      <c r="Q5623" s="31">
        <f t="shared" si="174"/>
        <v>9999</v>
      </c>
      <c r="R5623" s="31" t="str">
        <f t="shared" si="175"/>
        <v/>
      </c>
      <c r="S5623" s="29">
        <f>IF($Q5623&lt;Parâmetros!$E$19,$G5623-1,$G5623)</f>
        <v>0</v>
      </c>
    </row>
    <row r="5624" spans="1:19" x14ac:dyDescent="0.25">
      <c r="A5624" s="116"/>
      <c r="B5624" s="65"/>
      <c r="C5624" s="65"/>
      <c r="D5624" s="66"/>
      <c r="E5624" s="67"/>
      <c r="F5624" s="65"/>
      <c r="G5624" s="66"/>
      <c r="J5624" s="65"/>
      <c r="K5624" s="65"/>
      <c r="L5624" s="66"/>
      <c r="M5624" s="65"/>
      <c r="N5624" s="65"/>
      <c r="O5624" s="65"/>
      <c r="P5624" s="66"/>
      <c r="Q5624" s="31">
        <f t="shared" si="174"/>
        <v>9999</v>
      </c>
      <c r="R5624" s="31" t="str">
        <f t="shared" si="175"/>
        <v/>
      </c>
      <c r="S5624" s="29">
        <f>IF($Q5624&lt;Parâmetros!$E$19,$G5624-1,$G5624)</f>
        <v>0</v>
      </c>
    </row>
    <row r="5625" spans="1:19" x14ac:dyDescent="0.25">
      <c r="A5625" s="116"/>
      <c r="B5625" s="65"/>
      <c r="C5625" s="65"/>
      <c r="D5625" s="66"/>
      <c r="E5625" s="67"/>
      <c r="F5625" s="65"/>
      <c r="G5625" s="66"/>
      <c r="J5625" s="65"/>
      <c r="K5625" s="65"/>
      <c r="L5625" s="66"/>
      <c r="M5625" s="65"/>
      <c r="N5625" s="65"/>
      <c r="O5625" s="65"/>
      <c r="P5625" s="66"/>
      <c r="Q5625" s="31">
        <f t="shared" si="174"/>
        <v>9999</v>
      </c>
      <c r="R5625" s="31" t="str">
        <f t="shared" si="175"/>
        <v/>
      </c>
      <c r="S5625" s="29">
        <f>IF($Q5625&lt;Parâmetros!$E$19,$G5625-1,$G5625)</f>
        <v>0</v>
      </c>
    </row>
    <row r="5626" spans="1:19" x14ac:dyDescent="0.25">
      <c r="A5626" s="116"/>
      <c r="B5626" s="65"/>
      <c r="C5626" s="65"/>
      <c r="D5626" s="66"/>
      <c r="E5626" s="67"/>
      <c r="F5626" s="65"/>
      <c r="G5626" s="66"/>
      <c r="J5626" s="65"/>
      <c r="K5626" s="65"/>
      <c r="L5626" s="66"/>
      <c r="M5626" s="65"/>
      <c r="N5626" s="65"/>
      <c r="O5626" s="65"/>
      <c r="P5626" s="66"/>
      <c r="Q5626" s="31">
        <f t="shared" si="174"/>
        <v>9999</v>
      </c>
      <c r="R5626" s="31" t="str">
        <f t="shared" si="175"/>
        <v/>
      </c>
      <c r="S5626" s="29">
        <f>IF($Q5626&lt;Parâmetros!$E$19,$G5626-1,$G5626)</f>
        <v>0</v>
      </c>
    </row>
    <row r="5627" spans="1:19" x14ac:dyDescent="0.25">
      <c r="A5627" s="116"/>
      <c r="B5627" s="65"/>
      <c r="C5627" s="65"/>
      <c r="D5627" s="66"/>
      <c r="E5627" s="67"/>
      <c r="F5627" s="65"/>
      <c r="G5627" s="66"/>
      <c r="J5627" s="65"/>
      <c r="K5627" s="65"/>
      <c r="L5627" s="66"/>
      <c r="M5627" s="65"/>
      <c r="N5627" s="65"/>
      <c r="O5627" s="65"/>
      <c r="P5627" s="66"/>
      <c r="Q5627" s="31">
        <f t="shared" si="174"/>
        <v>9999</v>
      </c>
      <c r="R5627" s="31" t="str">
        <f t="shared" si="175"/>
        <v/>
      </c>
      <c r="S5627" s="29">
        <f>IF($Q5627&lt;Parâmetros!$E$19,$G5627-1,$G5627)</f>
        <v>0</v>
      </c>
    </row>
    <row r="5628" spans="1:19" x14ac:dyDescent="0.25">
      <c r="A5628" s="116"/>
      <c r="B5628" s="65"/>
      <c r="C5628" s="65"/>
      <c r="D5628" s="66"/>
      <c r="E5628" s="67"/>
      <c r="F5628" s="65"/>
      <c r="G5628" s="66"/>
      <c r="J5628" s="65"/>
      <c r="K5628" s="65"/>
      <c r="L5628" s="66"/>
      <c r="M5628" s="65"/>
      <c r="N5628" s="65"/>
      <c r="O5628" s="65"/>
      <c r="P5628" s="66"/>
      <c r="Q5628" s="31">
        <f t="shared" ref="Q5628:Q5691" si="176">IFERROR(VALUE(LEFT($J5628,2))*60+VALUE(MID($J5628,4,2)),9999)</f>
        <v>9999</v>
      </c>
      <c r="R5628" s="31" t="str">
        <f t="shared" ref="R5628:R5691" si="177">IFERROR(VALUE(LEFT($K5628,2))*60+VALUE(MID($K5628,4,2)),"")</f>
        <v/>
      </c>
      <c r="S5628" s="29">
        <f>IF($Q5628&lt;Parâmetros!$E$19,$G5628-1,$G5628)</f>
        <v>0</v>
      </c>
    </row>
    <row r="5629" spans="1:19" x14ac:dyDescent="0.25">
      <c r="A5629" s="116"/>
      <c r="B5629" s="65"/>
      <c r="C5629" s="65"/>
      <c r="D5629" s="66"/>
      <c r="E5629" s="67"/>
      <c r="F5629" s="65"/>
      <c r="G5629" s="66"/>
      <c r="J5629" s="65"/>
      <c r="K5629" s="65"/>
      <c r="L5629" s="66"/>
      <c r="M5629" s="65"/>
      <c r="N5629" s="65"/>
      <c r="O5629" s="65"/>
      <c r="P5629" s="66"/>
      <c r="Q5629" s="31">
        <f t="shared" si="176"/>
        <v>9999</v>
      </c>
      <c r="R5629" s="31" t="str">
        <f t="shared" si="177"/>
        <v/>
      </c>
      <c r="S5629" s="29">
        <f>IF($Q5629&lt;Parâmetros!$E$19,$G5629-1,$G5629)</f>
        <v>0</v>
      </c>
    </row>
    <row r="5630" spans="1:19" x14ac:dyDescent="0.25">
      <c r="A5630" s="116"/>
      <c r="B5630" s="65"/>
      <c r="C5630" s="65"/>
      <c r="D5630" s="66"/>
      <c r="E5630" s="67"/>
      <c r="F5630" s="65"/>
      <c r="G5630" s="66"/>
      <c r="J5630" s="65"/>
      <c r="K5630" s="65"/>
      <c r="L5630" s="66"/>
      <c r="M5630" s="65"/>
      <c r="N5630" s="65"/>
      <c r="O5630" s="65"/>
      <c r="P5630" s="66"/>
      <c r="Q5630" s="31">
        <f t="shared" si="176"/>
        <v>9999</v>
      </c>
      <c r="R5630" s="31" t="str">
        <f t="shared" si="177"/>
        <v/>
      </c>
      <c r="S5630" s="29">
        <f>IF($Q5630&lt;Parâmetros!$E$19,$G5630-1,$G5630)</f>
        <v>0</v>
      </c>
    </row>
    <row r="5631" spans="1:19" x14ac:dyDescent="0.25">
      <c r="A5631" s="116"/>
      <c r="B5631" s="65"/>
      <c r="C5631" s="65"/>
      <c r="D5631" s="66"/>
      <c r="E5631" s="67"/>
      <c r="F5631" s="65"/>
      <c r="G5631" s="66"/>
      <c r="J5631" s="65"/>
      <c r="K5631" s="65"/>
      <c r="L5631" s="66"/>
      <c r="M5631" s="65"/>
      <c r="O5631" s="65"/>
      <c r="P5631" s="66"/>
      <c r="Q5631" s="31">
        <f t="shared" si="176"/>
        <v>9999</v>
      </c>
      <c r="R5631" s="31" t="str">
        <f t="shared" si="177"/>
        <v/>
      </c>
      <c r="S5631" s="29">
        <f>IF($Q5631&lt;Parâmetros!$E$19,$G5631-1,$G5631)</f>
        <v>0</v>
      </c>
    </row>
    <row r="5632" spans="1:19" x14ac:dyDescent="0.25">
      <c r="A5632" s="116"/>
      <c r="B5632" s="65"/>
      <c r="C5632" s="65"/>
      <c r="D5632" s="66"/>
      <c r="E5632" s="67"/>
      <c r="F5632" s="65"/>
      <c r="G5632" s="66"/>
      <c r="J5632" s="65"/>
      <c r="K5632" s="65"/>
      <c r="L5632" s="66"/>
      <c r="M5632" s="65"/>
      <c r="O5632" s="65"/>
      <c r="P5632" s="66"/>
      <c r="Q5632" s="31">
        <f t="shared" si="176"/>
        <v>9999</v>
      </c>
      <c r="R5632" s="31" t="str">
        <f t="shared" si="177"/>
        <v/>
      </c>
      <c r="S5632" s="29">
        <f>IF($Q5632&lt;Parâmetros!$E$19,$G5632-1,$G5632)</f>
        <v>0</v>
      </c>
    </row>
    <row r="5633" spans="1:19" x14ac:dyDescent="0.25">
      <c r="A5633" s="116"/>
      <c r="B5633" s="65"/>
      <c r="C5633" s="65"/>
      <c r="D5633" s="66"/>
      <c r="E5633" s="67"/>
      <c r="F5633" s="65"/>
      <c r="G5633" s="66"/>
      <c r="J5633" s="65"/>
      <c r="K5633" s="65"/>
      <c r="L5633" s="66"/>
      <c r="M5633" s="65"/>
      <c r="N5633" s="65"/>
      <c r="O5633" s="65"/>
      <c r="P5633" s="66"/>
      <c r="Q5633" s="31">
        <f t="shared" si="176"/>
        <v>9999</v>
      </c>
      <c r="R5633" s="31" t="str">
        <f t="shared" si="177"/>
        <v/>
      </c>
      <c r="S5633" s="29">
        <f>IF($Q5633&lt;Parâmetros!$E$19,$G5633-1,$G5633)</f>
        <v>0</v>
      </c>
    </row>
    <row r="5634" spans="1:19" x14ac:dyDescent="0.25">
      <c r="A5634" s="116"/>
      <c r="B5634" s="65"/>
      <c r="C5634" s="65"/>
      <c r="D5634" s="66"/>
      <c r="E5634" s="67"/>
      <c r="F5634" s="65"/>
      <c r="G5634" s="66"/>
      <c r="J5634" s="65"/>
      <c r="K5634" s="65"/>
      <c r="L5634" s="66"/>
      <c r="M5634" s="65"/>
      <c r="N5634" s="65"/>
      <c r="O5634" s="65"/>
      <c r="P5634" s="66"/>
      <c r="Q5634" s="31">
        <f t="shared" si="176"/>
        <v>9999</v>
      </c>
      <c r="R5634" s="31" t="str">
        <f t="shared" si="177"/>
        <v/>
      </c>
      <c r="S5634" s="29">
        <f>IF($Q5634&lt;Parâmetros!$E$19,$G5634-1,$G5634)</f>
        <v>0</v>
      </c>
    </row>
    <row r="5635" spans="1:19" x14ac:dyDescent="0.25">
      <c r="A5635" s="116"/>
      <c r="B5635" s="65"/>
      <c r="C5635" s="65"/>
      <c r="D5635" s="66"/>
      <c r="E5635" s="67"/>
      <c r="F5635" s="65"/>
      <c r="G5635" s="66"/>
      <c r="J5635" s="65"/>
      <c r="K5635" s="65"/>
      <c r="L5635" s="66"/>
      <c r="M5635" s="65"/>
      <c r="N5635" s="65"/>
      <c r="O5635" s="65"/>
      <c r="P5635" s="66"/>
      <c r="Q5635" s="31">
        <f t="shared" si="176"/>
        <v>9999</v>
      </c>
      <c r="R5635" s="31" t="str">
        <f t="shared" si="177"/>
        <v/>
      </c>
      <c r="S5635" s="29">
        <f>IF($Q5635&lt;Parâmetros!$E$19,$G5635-1,$G5635)</f>
        <v>0</v>
      </c>
    </row>
    <row r="5636" spans="1:19" x14ac:dyDescent="0.25">
      <c r="A5636" s="116"/>
      <c r="B5636" s="65"/>
      <c r="C5636" s="65"/>
      <c r="D5636" s="66"/>
      <c r="E5636" s="67"/>
      <c r="F5636" s="65"/>
      <c r="G5636" s="66"/>
      <c r="J5636" s="65"/>
      <c r="K5636" s="65"/>
      <c r="L5636" s="66"/>
      <c r="M5636" s="65"/>
      <c r="N5636" s="65"/>
      <c r="O5636" s="65"/>
      <c r="P5636" s="66"/>
      <c r="Q5636" s="31">
        <f t="shared" si="176"/>
        <v>9999</v>
      </c>
      <c r="R5636" s="31" t="str">
        <f t="shared" si="177"/>
        <v/>
      </c>
      <c r="S5636" s="29">
        <f>IF($Q5636&lt;Parâmetros!$E$19,$G5636-1,$G5636)</f>
        <v>0</v>
      </c>
    </row>
    <row r="5637" spans="1:19" x14ac:dyDescent="0.25">
      <c r="A5637" s="116"/>
      <c r="B5637" s="65"/>
      <c r="C5637" s="65"/>
      <c r="D5637" s="66"/>
      <c r="E5637" s="67"/>
      <c r="F5637" s="65"/>
      <c r="G5637" s="66"/>
      <c r="J5637" s="65"/>
      <c r="K5637" s="65"/>
      <c r="L5637" s="66"/>
      <c r="M5637" s="65"/>
      <c r="O5637" s="65"/>
      <c r="P5637" s="66"/>
      <c r="Q5637" s="31">
        <f t="shared" si="176"/>
        <v>9999</v>
      </c>
      <c r="R5637" s="31" t="str">
        <f t="shared" si="177"/>
        <v/>
      </c>
      <c r="S5637" s="29">
        <f>IF($Q5637&lt;Parâmetros!$E$19,$G5637-1,$G5637)</f>
        <v>0</v>
      </c>
    </row>
    <row r="5638" spans="1:19" x14ac:dyDescent="0.25">
      <c r="A5638" s="116"/>
      <c r="B5638" s="65"/>
      <c r="C5638" s="65"/>
      <c r="D5638" s="66"/>
      <c r="E5638" s="67"/>
      <c r="F5638" s="65"/>
      <c r="G5638" s="66"/>
      <c r="J5638" s="65"/>
      <c r="K5638" s="65"/>
      <c r="L5638" s="66"/>
      <c r="M5638" s="65"/>
      <c r="O5638" s="65"/>
      <c r="P5638" s="66"/>
      <c r="Q5638" s="31">
        <f t="shared" si="176"/>
        <v>9999</v>
      </c>
      <c r="R5638" s="31" t="str">
        <f t="shared" si="177"/>
        <v/>
      </c>
      <c r="S5638" s="29">
        <f>IF($Q5638&lt;Parâmetros!$E$19,$G5638-1,$G5638)</f>
        <v>0</v>
      </c>
    </row>
    <row r="5639" spans="1:19" x14ac:dyDescent="0.25">
      <c r="A5639" s="116"/>
      <c r="B5639" s="65"/>
      <c r="C5639" s="65"/>
      <c r="D5639" s="66"/>
      <c r="E5639" s="67"/>
      <c r="F5639" s="65"/>
      <c r="G5639" s="66"/>
      <c r="J5639" s="65"/>
      <c r="K5639" s="65"/>
      <c r="L5639" s="66"/>
      <c r="M5639" s="65"/>
      <c r="N5639" s="65"/>
      <c r="O5639" s="65"/>
      <c r="P5639" s="66"/>
      <c r="Q5639" s="31">
        <f t="shared" si="176"/>
        <v>9999</v>
      </c>
      <c r="R5639" s="31" t="str">
        <f t="shared" si="177"/>
        <v/>
      </c>
      <c r="S5639" s="29">
        <f>IF($Q5639&lt;Parâmetros!$E$19,$G5639-1,$G5639)</f>
        <v>0</v>
      </c>
    </row>
    <row r="5640" spans="1:19" x14ac:dyDescent="0.25">
      <c r="A5640" s="116"/>
      <c r="B5640" s="65"/>
      <c r="C5640" s="65"/>
      <c r="D5640" s="66"/>
      <c r="E5640" s="67"/>
      <c r="F5640" s="65"/>
      <c r="G5640" s="66"/>
      <c r="J5640" s="65"/>
      <c r="K5640" s="65"/>
      <c r="L5640" s="66"/>
      <c r="M5640" s="65"/>
      <c r="N5640" s="65"/>
      <c r="O5640" s="65"/>
      <c r="P5640" s="66"/>
      <c r="Q5640" s="31">
        <f t="shared" si="176"/>
        <v>9999</v>
      </c>
      <c r="R5640" s="31" t="str">
        <f t="shared" si="177"/>
        <v/>
      </c>
      <c r="S5640" s="29">
        <f>IF($Q5640&lt;Parâmetros!$E$19,$G5640-1,$G5640)</f>
        <v>0</v>
      </c>
    </row>
    <row r="5641" spans="1:19" x14ac:dyDescent="0.25">
      <c r="A5641" s="116"/>
      <c r="B5641" s="65"/>
      <c r="C5641" s="65"/>
      <c r="D5641" s="66"/>
      <c r="E5641" s="67"/>
      <c r="F5641" s="65"/>
      <c r="G5641" s="66"/>
      <c r="J5641" s="65"/>
      <c r="K5641" s="65"/>
      <c r="L5641" s="66"/>
      <c r="M5641" s="65"/>
      <c r="O5641" s="65"/>
      <c r="P5641" s="66"/>
      <c r="Q5641" s="31">
        <f t="shared" si="176"/>
        <v>9999</v>
      </c>
      <c r="R5641" s="31" t="str">
        <f t="shared" si="177"/>
        <v/>
      </c>
      <c r="S5641" s="29">
        <f>IF($Q5641&lt;Parâmetros!$E$19,$G5641-1,$G5641)</f>
        <v>0</v>
      </c>
    </row>
    <row r="5642" spans="1:19" x14ac:dyDescent="0.25">
      <c r="A5642" s="116"/>
      <c r="B5642" s="65"/>
      <c r="C5642" s="65"/>
      <c r="D5642" s="66"/>
      <c r="E5642" s="67"/>
      <c r="F5642" s="65"/>
      <c r="G5642" s="66"/>
      <c r="J5642" s="65"/>
      <c r="K5642" s="65"/>
      <c r="L5642" s="66"/>
      <c r="M5642" s="65"/>
      <c r="O5642" s="65"/>
      <c r="P5642" s="66"/>
      <c r="Q5642" s="31">
        <f t="shared" si="176"/>
        <v>9999</v>
      </c>
      <c r="R5642" s="31" t="str">
        <f t="shared" si="177"/>
        <v/>
      </c>
      <c r="S5642" s="29">
        <f>IF($Q5642&lt;Parâmetros!$E$19,$G5642-1,$G5642)</f>
        <v>0</v>
      </c>
    </row>
    <row r="5643" spans="1:19" x14ac:dyDescent="0.25">
      <c r="A5643" s="116"/>
      <c r="B5643" s="65"/>
      <c r="C5643" s="65"/>
      <c r="D5643" s="66"/>
      <c r="E5643" s="67"/>
      <c r="F5643" s="65"/>
      <c r="G5643" s="66"/>
      <c r="J5643" s="65"/>
      <c r="K5643" s="65"/>
      <c r="L5643" s="66"/>
      <c r="M5643" s="65"/>
      <c r="O5643" s="65"/>
      <c r="P5643" s="66"/>
      <c r="Q5643" s="31">
        <f t="shared" si="176"/>
        <v>9999</v>
      </c>
      <c r="R5643" s="31" t="str">
        <f t="shared" si="177"/>
        <v/>
      </c>
      <c r="S5643" s="29">
        <f>IF($Q5643&lt;Parâmetros!$E$19,$G5643-1,$G5643)</f>
        <v>0</v>
      </c>
    </row>
    <row r="5644" spans="1:19" x14ac:dyDescent="0.25">
      <c r="A5644" s="116"/>
      <c r="B5644" s="65"/>
      <c r="C5644" s="65"/>
      <c r="D5644" s="66"/>
      <c r="E5644" s="67"/>
      <c r="F5644" s="65"/>
      <c r="G5644" s="66"/>
      <c r="J5644" s="65"/>
      <c r="K5644" s="65"/>
      <c r="L5644" s="66"/>
      <c r="M5644" s="65"/>
      <c r="O5644" s="65"/>
      <c r="P5644" s="66"/>
      <c r="Q5644" s="31">
        <f t="shared" si="176"/>
        <v>9999</v>
      </c>
      <c r="R5644" s="31" t="str">
        <f t="shared" si="177"/>
        <v/>
      </c>
      <c r="S5644" s="29">
        <f>IF($Q5644&lt;Parâmetros!$E$19,$G5644-1,$G5644)</f>
        <v>0</v>
      </c>
    </row>
    <row r="5645" spans="1:19" x14ac:dyDescent="0.25">
      <c r="A5645" s="116"/>
      <c r="B5645" s="65"/>
      <c r="C5645" s="65"/>
      <c r="D5645" s="66"/>
      <c r="E5645" s="67"/>
      <c r="F5645" s="65"/>
      <c r="G5645" s="66"/>
      <c r="J5645" s="65"/>
      <c r="K5645" s="65"/>
      <c r="L5645" s="66"/>
      <c r="M5645" s="65"/>
      <c r="O5645" s="65"/>
      <c r="P5645" s="66"/>
      <c r="Q5645" s="31">
        <f t="shared" si="176"/>
        <v>9999</v>
      </c>
      <c r="R5645" s="31" t="str">
        <f t="shared" si="177"/>
        <v/>
      </c>
      <c r="S5645" s="29">
        <f>IF($Q5645&lt;Parâmetros!$E$19,$G5645-1,$G5645)</f>
        <v>0</v>
      </c>
    </row>
    <row r="5646" spans="1:19" x14ac:dyDescent="0.25">
      <c r="A5646" s="116"/>
      <c r="B5646" s="65"/>
      <c r="C5646" s="65"/>
      <c r="D5646" s="66"/>
      <c r="E5646" s="67"/>
      <c r="F5646" s="65"/>
      <c r="G5646" s="66"/>
      <c r="J5646" s="65"/>
      <c r="K5646" s="65"/>
      <c r="L5646" s="66"/>
      <c r="M5646" s="65"/>
      <c r="N5646" s="65"/>
      <c r="O5646" s="65"/>
      <c r="P5646" s="66"/>
      <c r="Q5646" s="31">
        <f t="shared" si="176"/>
        <v>9999</v>
      </c>
      <c r="R5646" s="31" t="str">
        <f t="shared" si="177"/>
        <v/>
      </c>
      <c r="S5646" s="29">
        <f>IF($Q5646&lt;Parâmetros!$E$19,$G5646-1,$G5646)</f>
        <v>0</v>
      </c>
    </row>
    <row r="5647" spans="1:19" x14ac:dyDescent="0.25">
      <c r="A5647" s="116"/>
      <c r="B5647" s="65"/>
      <c r="C5647" s="65"/>
      <c r="D5647" s="66"/>
      <c r="E5647" s="67"/>
      <c r="F5647" s="65"/>
      <c r="G5647" s="66"/>
      <c r="J5647" s="65"/>
      <c r="K5647" s="65"/>
      <c r="L5647" s="66"/>
      <c r="M5647" s="65"/>
      <c r="O5647" s="65"/>
      <c r="P5647" s="66"/>
      <c r="Q5647" s="31">
        <f t="shared" si="176"/>
        <v>9999</v>
      </c>
      <c r="R5647" s="31" t="str">
        <f t="shared" si="177"/>
        <v/>
      </c>
      <c r="S5647" s="29">
        <f>IF($Q5647&lt;Parâmetros!$E$19,$G5647-1,$G5647)</f>
        <v>0</v>
      </c>
    </row>
    <row r="5648" spans="1:19" x14ac:dyDescent="0.25">
      <c r="A5648" s="116"/>
      <c r="B5648" s="65"/>
      <c r="C5648" s="65"/>
      <c r="D5648" s="66"/>
      <c r="E5648" s="67"/>
      <c r="F5648" s="65"/>
      <c r="G5648" s="66"/>
      <c r="J5648" s="65"/>
      <c r="K5648" s="65"/>
      <c r="L5648" s="66"/>
      <c r="M5648" s="65"/>
      <c r="N5648" s="65"/>
      <c r="O5648" s="65"/>
      <c r="P5648" s="66"/>
      <c r="Q5648" s="31">
        <f t="shared" si="176"/>
        <v>9999</v>
      </c>
      <c r="R5648" s="31" t="str">
        <f t="shared" si="177"/>
        <v/>
      </c>
      <c r="S5648" s="29">
        <f>IF($Q5648&lt;Parâmetros!$E$19,$G5648-1,$G5648)</f>
        <v>0</v>
      </c>
    </row>
    <row r="5649" spans="1:19" x14ac:dyDescent="0.25">
      <c r="A5649" s="116"/>
      <c r="B5649" s="65"/>
      <c r="C5649" s="65"/>
      <c r="D5649" s="66"/>
      <c r="E5649" s="67"/>
      <c r="F5649" s="65"/>
      <c r="G5649" s="66"/>
      <c r="J5649" s="65"/>
      <c r="K5649" s="65"/>
      <c r="L5649" s="66"/>
      <c r="M5649" s="65"/>
      <c r="O5649" s="65"/>
      <c r="P5649" s="66"/>
      <c r="Q5649" s="31">
        <f t="shared" si="176"/>
        <v>9999</v>
      </c>
      <c r="R5649" s="31" t="str">
        <f t="shared" si="177"/>
        <v/>
      </c>
      <c r="S5649" s="29">
        <f>IF($Q5649&lt;Parâmetros!$E$19,$G5649-1,$G5649)</f>
        <v>0</v>
      </c>
    </row>
    <row r="5650" spans="1:19" x14ac:dyDescent="0.25">
      <c r="A5650" s="116"/>
      <c r="B5650" s="65"/>
      <c r="C5650" s="65"/>
      <c r="D5650" s="66"/>
      <c r="E5650" s="67"/>
      <c r="F5650" s="65"/>
      <c r="G5650" s="66"/>
      <c r="J5650" s="65"/>
      <c r="K5650" s="65"/>
      <c r="L5650" s="66"/>
      <c r="M5650" s="65"/>
      <c r="O5650" s="65"/>
      <c r="P5650" s="66"/>
      <c r="Q5650" s="31">
        <f t="shared" si="176"/>
        <v>9999</v>
      </c>
      <c r="R5650" s="31" t="str">
        <f t="shared" si="177"/>
        <v/>
      </c>
      <c r="S5650" s="29">
        <f>IF($Q5650&lt;Parâmetros!$E$19,$G5650-1,$G5650)</f>
        <v>0</v>
      </c>
    </row>
    <row r="5651" spans="1:19" x14ac:dyDescent="0.25">
      <c r="A5651" s="116"/>
      <c r="B5651" s="65"/>
      <c r="C5651" s="65"/>
      <c r="D5651" s="66"/>
      <c r="E5651" s="67"/>
      <c r="F5651" s="65"/>
      <c r="G5651" s="66"/>
      <c r="J5651" s="65"/>
      <c r="K5651" s="65"/>
      <c r="L5651" s="66"/>
      <c r="M5651" s="65"/>
      <c r="N5651" s="65"/>
      <c r="O5651" s="65"/>
      <c r="P5651" s="66"/>
      <c r="Q5651" s="31">
        <f t="shared" si="176"/>
        <v>9999</v>
      </c>
      <c r="R5651" s="31" t="str">
        <f t="shared" si="177"/>
        <v/>
      </c>
      <c r="S5651" s="29">
        <f>IF($Q5651&lt;Parâmetros!$E$19,$G5651-1,$G5651)</f>
        <v>0</v>
      </c>
    </row>
    <row r="5652" spans="1:19" x14ac:dyDescent="0.25">
      <c r="A5652" s="116"/>
      <c r="B5652" s="65"/>
      <c r="C5652" s="65"/>
      <c r="D5652" s="66"/>
      <c r="E5652" s="67"/>
      <c r="F5652" s="65"/>
      <c r="G5652" s="66"/>
      <c r="J5652" s="65"/>
      <c r="K5652" s="65"/>
      <c r="L5652" s="66"/>
      <c r="M5652" s="65"/>
      <c r="N5652" s="65"/>
      <c r="O5652" s="65"/>
      <c r="P5652" s="66"/>
      <c r="Q5652" s="31">
        <f t="shared" si="176"/>
        <v>9999</v>
      </c>
      <c r="R5652" s="31" t="str">
        <f t="shared" si="177"/>
        <v/>
      </c>
      <c r="S5652" s="29">
        <f>IF($Q5652&lt;Parâmetros!$E$19,$G5652-1,$G5652)</f>
        <v>0</v>
      </c>
    </row>
    <row r="5653" spans="1:19" x14ac:dyDescent="0.25">
      <c r="A5653" s="116"/>
      <c r="B5653" s="65"/>
      <c r="C5653" s="65"/>
      <c r="D5653" s="66"/>
      <c r="E5653" s="67"/>
      <c r="F5653" s="65"/>
      <c r="G5653" s="66"/>
      <c r="J5653" s="65"/>
      <c r="K5653" s="65"/>
      <c r="L5653" s="66"/>
      <c r="M5653" s="65"/>
      <c r="O5653" s="65"/>
      <c r="P5653" s="66"/>
      <c r="Q5653" s="31">
        <f t="shared" si="176"/>
        <v>9999</v>
      </c>
      <c r="R5653" s="31" t="str">
        <f t="shared" si="177"/>
        <v/>
      </c>
      <c r="S5653" s="29">
        <f>IF($Q5653&lt;Parâmetros!$E$19,$G5653-1,$G5653)</f>
        <v>0</v>
      </c>
    </row>
    <row r="5654" spans="1:19" x14ac:dyDescent="0.25">
      <c r="A5654" s="116"/>
      <c r="B5654" s="65"/>
      <c r="C5654" s="65"/>
      <c r="D5654" s="66"/>
      <c r="E5654" s="67"/>
      <c r="F5654" s="65"/>
      <c r="G5654" s="66"/>
      <c r="J5654" s="65"/>
      <c r="K5654" s="65"/>
      <c r="L5654" s="66"/>
      <c r="M5654" s="65"/>
      <c r="O5654" s="65"/>
      <c r="P5654" s="66"/>
      <c r="Q5654" s="31">
        <f t="shared" si="176"/>
        <v>9999</v>
      </c>
      <c r="R5654" s="31" t="str">
        <f t="shared" si="177"/>
        <v/>
      </c>
      <c r="S5654" s="29">
        <f>IF($Q5654&lt;Parâmetros!$E$19,$G5654-1,$G5654)</f>
        <v>0</v>
      </c>
    </row>
    <row r="5655" spans="1:19" x14ac:dyDescent="0.25">
      <c r="A5655" s="116"/>
      <c r="B5655" s="65"/>
      <c r="C5655" s="65"/>
      <c r="D5655" s="66"/>
      <c r="E5655" s="67"/>
      <c r="F5655" s="65"/>
      <c r="G5655" s="66"/>
      <c r="J5655" s="65"/>
      <c r="K5655" s="65"/>
      <c r="L5655" s="66"/>
      <c r="M5655" s="65"/>
      <c r="N5655" s="65"/>
      <c r="O5655" s="65"/>
      <c r="P5655" s="66"/>
      <c r="Q5655" s="31">
        <f t="shared" si="176"/>
        <v>9999</v>
      </c>
      <c r="R5655" s="31" t="str">
        <f t="shared" si="177"/>
        <v/>
      </c>
      <c r="S5655" s="29">
        <f>IF($Q5655&lt;Parâmetros!$E$19,$G5655-1,$G5655)</f>
        <v>0</v>
      </c>
    </row>
    <row r="5656" spans="1:19" x14ac:dyDescent="0.25">
      <c r="A5656" s="116"/>
      <c r="B5656" s="65"/>
      <c r="C5656" s="65"/>
      <c r="D5656" s="66"/>
      <c r="E5656" s="67"/>
      <c r="F5656" s="65"/>
      <c r="G5656" s="66"/>
      <c r="J5656" s="65"/>
      <c r="K5656" s="65"/>
      <c r="L5656" s="66"/>
      <c r="M5656" s="65"/>
      <c r="O5656" s="65"/>
      <c r="P5656" s="66"/>
      <c r="Q5656" s="31">
        <f t="shared" si="176"/>
        <v>9999</v>
      </c>
      <c r="R5656" s="31" t="str">
        <f t="shared" si="177"/>
        <v/>
      </c>
      <c r="S5656" s="29">
        <f>IF($Q5656&lt;Parâmetros!$E$19,$G5656-1,$G5656)</f>
        <v>0</v>
      </c>
    </row>
    <row r="5657" spans="1:19" x14ac:dyDescent="0.25">
      <c r="A5657" s="116"/>
      <c r="B5657" s="65"/>
      <c r="C5657" s="65"/>
      <c r="D5657" s="66"/>
      <c r="E5657" s="67"/>
      <c r="F5657" s="65"/>
      <c r="G5657" s="66"/>
      <c r="J5657" s="65"/>
      <c r="K5657" s="65"/>
      <c r="L5657" s="66"/>
      <c r="M5657" s="65"/>
      <c r="O5657" s="65"/>
      <c r="P5657" s="66"/>
      <c r="Q5657" s="31">
        <f t="shared" si="176"/>
        <v>9999</v>
      </c>
      <c r="R5657" s="31" t="str">
        <f t="shared" si="177"/>
        <v/>
      </c>
      <c r="S5657" s="29">
        <f>IF($Q5657&lt;Parâmetros!$E$19,$G5657-1,$G5657)</f>
        <v>0</v>
      </c>
    </row>
    <row r="5658" spans="1:19" x14ac:dyDescent="0.25">
      <c r="A5658" s="116"/>
      <c r="B5658" s="65"/>
      <c r="C5658" s="65"/>
      <c r="D5658" s="66"/>
      <c r="E5658" s="67"/>
      <c r="F5658" s="65"/>
      <c r="G5658" s="66"/>
      <c r="J5658" s="65"/>
      <c r="K5658" s="65"/>
      <c r="L5658" s="66"/>
      <c r="M5658" s="65"/>
      <c r="O5658" s="65"/>
      <c r="P5658" s="66"/>
      <c r="Q5658" s="31">
        <f t="shared" si="176"/>
        <v>9999</v>
      </c>
      <c r="R5658" s="31" t="str">
        <f t="shared" si="177"/>
        <v/>
      </c>
      <c r="S5658" s="29">
        <f>IF($Q5658&lt;Parâmetros!$E$19,$G5658-1,$G5658)</f>
        <v>0</v>
      </c>
    </row>
    <row r="5659" spans="1:19" x14ac:dyDescent="0.25">
      <c r="A5659" s="116"/>
      <c r="B5659" s="65"/>
      <c r="C5659" s="65"/>
      <c r="D5659" s="66"/>
      <c r="E5659" s="67"/>
      <c r="F5659" s="65"/>
      <c r="G5659" s="66"/>
      <c r="J5659" s="65"/>
      <c r="K5659" s="65"/>
      <c r="L5659" s="66"/>
      <c r="M5659" s="65"/>
      <c r="O5659" s="65"/>
      <c r="P5659" s="66"/>
      <c r="Q5659" s="31">
        <f t="shared" si="176"/>
        <v>9999</v>
      </c>
      <c r="R5659" s="31" t="str">
        <f t="shared" si="177"/>
        <v/>
      </c>
      <c r="S5659" s="29">
        <f>IF($Q5659&lt;Parâmetros!$E$19,$G5659-1,$G5659)</f>
        <v>0</v>
      </c>
    </row>
    <row r="5660" spans="1:19" x14ac:dyDescent="0.25">
      <c r="A5660" s="116"/>
      <c r="B5660" s="65"/>
      <c r="C5660" s="65"/>
      <c r="D5660" s="66"/>
      <c r="E5660" s="67"/>
      <c r="F5660" s="65"/>
      <c r="G5660" s="66"/>
      <c r="J5660" s="65"/>
      <c r="K5660" s="65"/>
      <c r="L5660" s="66"/>
      <c r="M5660" s="65"/>
      <c r="O5660" s="65"/>
      <c r="P5660" s="66"/>
      <c r="Q5660" s="31">
        <f t="shared" si="176"/>
        <v>9999</v>
      </c>
      <c r="R5660" s="31" t="str">
        <f t="shared" si="177"/>
        <v/>
      </c>
      <c r="S5660" s="29">
        <f>IF($Q5660&lt;Parâmetros!$E$19,$G5660-1,$G5660)</f>
        <v>0</v>
      </c>
    </row>
    <row r="5661" spans="1:19" x14ac:dyDescent="0.25">
      <c r="A5661" s="116"/>
      <c r="B5661" s="65"/>
      <c r="C5661" s="65"/>
      <c r="D5661" s="66"/>
      <c r="E5661" s="67"/>
      <c r="F5661" s="65"/>
      <c r="G5661" s="66"/>
      <c r="J5661" s="65"/>
      <c r="K5661" s="65"/>
      <c r="L5661" s="66"/>
      <c r="M5661" s="65"/>
      <c r="O5661" s="65"/>
      <c r="P5661" s="66"/>
      <c r="Q5661" s="31">
        <f t="shared" si="176"/>
        <v>9999</v>
      </c>
      <c r="R5661" s="31" t="str">
        <f t="shared" si="177"/>
        <v/>
      </c>
      <c r="S5661" s="29">
        <f>IF($Q5661&lt;Parâmetros!$E$19,$G5661-1,$G5661)</f>
        <v>0</v>
      </c>
    </row>
    <row r="5662" spans="1:19" x14ac:dyDescent="0.25">
      <c r="A5662" s="116"/>
      <c r="B5662" s="65"/>
      <c r="C5662" s="65"/>
      <c r="D5662" s="66"/>
      <c r="E5662" s="67"/>
      <c r="F5662" s="65"/>
      <c r="G5662" s="66"/>
      <c r="J5662" s="65"/>
      <c r="K5662" s="65"/>
      <c r="L5662" s="66"/>
      <c r="M5662" s="65"/>
      <c r="N5662" s="65"/>
      <c r="O5662" s="65"/>
      <c r="P5662" s="66"/>
      <c r="Q5662" s="31">
        <f t="shared" si="176"/>
        <v>9999</v>
      </c>
      <c r="R5662" s="31" t="str">
        <f t="shared" si="177"/>
        <v/>
      </c>
      <c r="S5662" s="29">
        <f>IF($Q5662&lt;Parâmetros!$E$19,$G5662-1,$G5662)</f>
        <v>0</v>
      </c>
    </row>
    <row r="5663" spans="1:19" x14ac:dyDescent="0.25">
      <c r="A5663" s="116"/>
      <c r="B5663" s="65"/>
      <c r="C5663" s="65"/>
      <c r="D5663" s="66"/>
      <c r="E5663" s="67"/>
      <c r="F5663" s="65"/>
      <c r="G5663" s="66"/>
      <c r="J5663" s="65"/>
      <c r="K5663" s="65"/>
      <c r="L5663" s="66"/>
      <c r="M5663" s="65"/>
      <c r="N5663" s="65"/>
      <c r="O5663" s="65"/>
      <c r="P5663" s="66"/>
      <c r="Q5663" s="31">
        <f t="shared" si="176"/>
        <v>9999</v>
      </c>
      <c r="R5663" s="31" t="str">
        <f t="shared" si="177"/>
        <v/>
      </c>
      <c r="S5663" s="29">
        <f>IF($Q5663&lt;Parâmetros!$E$19,$G5663-1,$G5663)</f>
        <v>0</v>
      </c>
    </row>
    <row r="5664" spans="1:19" x14ac:dyDescent="0.25">
      <c r="A5664" s="116"/>
      <c r="B5664" s="65"/>
      <c r="C5664" s="65"/>
      <c r="D5664" s="66"/>
      <c r="E5664" s="67"/>
      <c r="F5664" s="65"/>
      <c r="G5664" s="66"/>
      <c r="J5664" s="65"/>
      <c r="K5664" s="65"/>
      <c r="L5664" s="66"/>
      <c r="M5664" s="65"/>
      <c r="O5664" s="65"/>
      <c r="P5664" s="66"/>
      <c r="Q5664" s="31">
        <f t="shared" si="176"/>
        <v>9999</v>
      </c>
      <c r="R5664" s="31" t="str">
        <f t="shared" si="177"/>
        <v/>
      </c>
      <c r="S5664" s="29">
        <f>IF($Q5664&lt;Parâmetros!$E$19,$G5664-1,$G5664)</f>
        <v>0</v>
      </c>
    </row>
    <row r="5665" spans="1:19" x14ac:dyDescent="0.25">
      <c r="A5665" s="116"/>
      <c r="B5665" s="65"/>
      <c r="C5665" s="65"/>
      <c r="D5665" s="66"/>
      <c r="E5665" s="67"/>
      <c r="F5665" s="65"/>
      <c r="G5665" s="66"/>
      <c r="J5665" s="65"/>
      <c r="K5665" s="65"/>
      <c r="L5665" s="66"/>
      <c r="M5665" s="65"/>
      <c r="N5665" s="65"/>
      <c r="O5665" s="65"/>
      <c r="P5665" s="66"/>
      <c r="Q5665" s="31">
        <f t="shared" si="176"/>
        <v>9999</v>
      </c>
      <c r="R5665" s="31" t="str">
        <f t="shared" si="177"/>
        <v/>
      </c>
      <c r="S5665" s="29">
        <f>IF($Q5665&lt;Parâmetros!$E$19,$G5665-1,$G5665)</f>
        <v>0</v>
      </c>
    </row>
    <row r="5666" spans="1:19" x14ac:dyDescent="0.25">
      <c r="A5666" s="116"/>
      <c r="B5666" s="65"/>
      <c r="C5666" s="65"/>
      <c r="D5666" s="66"/>
      <c r="E5666" s="67"/>
      <c r="F5666" s="65"/>
      <c r="G5666" s="66"/>
      <c r="J5666" s="65"/>
      <c r="K5666" s="65"/>
      <c r="L5666" s="66"/>
      <c r="M5666" s="65"/>
      <c r="N5666" s="65"/>
      <c r="O5666" s="65"/>
      <c r="P5666" s="66"/>
      <c r="Q5666" s="31">
        <f t="shared" si="176"/>
        <v>9999</v>
      </c>
      <c r="R5666" s="31" t="str">
        <f t="shared" si="177"/>
        <v/>
      </c>
      <c r="S5666" s="29">
        <f>IF($Q5666&lt;Parâmetros!$E$19,$G5666-1,$G5666)</f>
        <v>0</v>
      </c>
    </row>
    <row r="5667" spans="1:19" x14ac:dyDescent="0.25">
      <c r="A5667" s="116"/>
      <c r="B5667" s="65"/>
      <c r="C5667" s="65"/>
      <c r="D5667" s="66"/>
      <c r="E5667" s="67"/>
      <c r="F5667" s="65"/>
      <c r="G5667" s="66"/>
      <c r="J5667" s="65"/>
      <c r="K5667" s="65"/>
      <c r="L5667" s="66"/>
      <c r="M5667" s="65"/>
      <c r="N5667" s="65"/>
      <c r="O5667" s="65"/>
      <c r="P5667" s="66"/>
      <c r="Q5667" s="31">
        <f t="shared" si="176"/>
        <v>9999</v>
      </c>
      <c r="R5667" s="31" t="str">
        <f t="shared" si="177"/>
        <v/>
      </c>
      <c r="S5667" s="29">
        <f>IF($Q5667&lt;Parâmetros!$E$19,$G5667-1,$G5667)</f>
        <v>0</v>
      </c>
    </row>
    <row r="5668" spans="1:19" x14ac:dyDescent="0.25">
      <c r="A5668" s="116"/>
      <c r="B5668" s="65"/>
      <c r="C5668" s="65"/>
      <c r="D5668" s="66"/>
      <c r="E5668" s="67"/>
      <c r="F5668" s="65"/>
      <c r="G5668" s="66"/>
      <c r="J5668" s="65"/>
      <c r="K5668" s="65"/>
      <c r="L5668" s="66"/>
      <c r="M5668" s="65"/>
      <c r="N5668" s="65"/>
      <c r="O5668" s="65"/>
      <c r="P5668" s="66"/>
      <c r="Q5668" s="31">
        <f t="shared" si="176"/>
        <v>9999</v>
      </c>
      <c r="R5668" s="31" t="str">
        <f t="shared" si="177"/>
        <v/>
      </c>
      <c r="S5668" s="29">
        <f>IF($Q5668&lt;Parâmetros!$E$19,$G5668-1,$G5668)</f>
        <v>0</v>
      </c>
    </row>
    <row r="5669" spans="1:19" x14ac:dyDescent="0.25">
      <c r="A5669" s="116"/>
      <c r="B5669" s="65"/>
      <c r="C5669" s="65"/>
      <c r="D5669" s="66"/>
      <c r="E5669" s="67"/>
      <c r="F5669" s="65"/>
      <c r="G5669" s="66"/>
      <c r="J5669" s="65"/>
      <c r="K5669" s="65"/>
      <c r="L5669" s="66"/>
      <c r="M5669" s="65"/>
      <c r="N5669" s="65"/>
      <c r="O5669" s="65"/>
      <c r="P5669" s="66"/>
      <c r="Q5669" s="31">
        <f t="shared" si="176"/>
        <v>9999</v>
      </c>
      <c r="R5669" s="31" t="str">
        <f t="shared" si="177"/>
        <v/>
      </c>
      <c r="S5669" s="29">
        <f>IF($Q5669&lt;Parâmetros!$E$19,$G5669-1,$G5669)</f>
        <v>0</v>
      </c>
    </row>
    <row r="5670" spans="1:19" x14ac:dyDescent="0.25">
      <c r="A5670" s="116"/>
      <c r="B5670" s="65"/>
      <c r="C5670" s="65"/>
      <c r="D5670" s="66"/>
      <c r="E5670" s="67"/>
      <c r="F5670" s="65"/>
      <c r="G5670" s="66"/>
      <c r="J5670" s="65"/>
      <c r="K5670" s="65"/>
      <c r="L5670" s="66"/>
      <c r="M5670" s="65"/>
      <c r="N5670" s="65"/>
      <c r="O5670" s="65"/>
      <c r="P5670" s="66"/>
      <c r="Q5670" s="31">
        <f t="shared" si="176"/>
        <v>9999</v>
      </c>
      <c r="R5670" s="31" t="str">
        <f t="shared" si="177"/>
        <v/>
      </c>
      <c r="S5670" s="29">
        <f>IF($Q5670&lt;Parâmetros!$E$19,$G5670-1,$G5670)</f>
        <v>0</v>
      </c>
    </row>
    <row r="5671" spans="1:19" x14ac:dyDescent="0.25">
      <c r="A5671" s="116"/>
      <c r="B5671" s="65"/>
      <c r="C5671" s="65"/>
      <c r="D5671" s="66"/>
      <c r="E5671" s="67"/>
      <c r="F5671" s="65"/>
      <c r="G5671" s="66"/>
      <c r="J5671" s="65"/>
      <c r="K5671" s="65"/>
      <c r="L5671" s="66"/>
      <c r="M5671" s="65"/>
      <c r="N5671" s="65"/>
      <c r="O5671" s="65"/>
      <c r="P5671" s="66"/>
      <c r="Q5671" s="31">
        <f t="shared" si="176"/>
        <v>9999</v>
      </c>
      <c r="R5671" s="31" t="str">
        <f t="shared" si="177"/>
        <v/>
      </c>
      <c r="S5671" s="29">
        <f>IF($Q5671&lt;Parâmetros!$E$19,$G5671-1,$G5671)</f>
        <v>0</v>
      </c>
    </row>
    <row r="5672" spans="1:19" x14ac:dyDescent="0.25">
      <c r="A5672" s="116"/>
      <c r="B5672" s="65"/>
      <c r="C5672" s="65"/>
      <c r="D5672" s="66"/>
      <c r="E5672" s="67"/>
      <c r="F5672" s="65"/>
      <c r="G5672" s="66"/>
      <c r="J5672" s="65"/>
      <c r="K5672" s="65"/>
      <c r="L5672" s="66"/>
      <c r="M5672" s="65"/>
      <c r="N5672" s="65"/>
      <c r="O5672" s="65"/>
      <c r="P5672" s="66"/>
      <c r="Q5672" s="31">
        <f t="shared" si="176"/>
        <v>9999</v>
      </c>
      <c r="R5672" s="31" t="str">
        <f t="shared" si="177"/>
        <v/>
      </c>
      <c r="S5672" s="29">
        <f>IF($Q5672&lt;Parâmetros!$E$19,$G5672-1,$G5672)</f>
        <v>0</v>
      </c>
    </row>
    <row r="5673" spans="1:19" x14ac:dyDescent="0.25">
      <c r="A5673" s="116"/>
      <c r="B5673" s="65"/>
      <c r="C5673" s="65"/>
      <c r="D5673" s="66"/>
      <c r="E5673" s="67"/>
      <c r="F5673" s="65"/>
      <c r="G5673" s="66"/>
      <c r="J5673" s="65"/>
      <c r="K5673" s="65"/>
      <c r="L5673" s="66"/>
      <c r="M5673" s="65"/>
      <c r="N5673" s="65"/>
      <c r="O5673" s="65"/>
      <c r="P5673" s="66"/>
      <c r="Q5673" s="31">
        <f t="shared" si="176"/>
        <v>9999</v>
      </c>
      <c r="R5673" s="31" t="str">
        <f t="shared" si="177"/>
        <v/>
      </c>
      <c r="S5673" s="29">
        <f>IF($Q5673&lt;Parâmetros!$E$19,$G5673-1,$G5673)</f>
        <v>0</v>
      </c>
    </row>
    <row r="5674" spans="1:19" x14ac:dyDescent="0.25">
      <c r="A5674" s="116"/>
      <c r="B5674" s="65"/>
      <c r="C5674" s="65"/>
      <c r="D5674" s="66"/>
      <c r="E5674" s="67"/>
      <c r="F5674" s="65"/>
      <c r="G5674" s="66"/>
      <c r="J5674" s="65"/>
      <c r="K5674" s="65"/>
      <c r="L5674" s="66"/>
      <c r="M5674" s="65"/>
      <c r="N5674" s="65"/>
      <c r="O5674" s="65"/>
      <c r="P5674" s="66"/>
      <c r="Q5674" s="31">
        <f t="shared" si="176"/>
        <v>9999</v>
      </c>
      <c r="R5674" s="31" t="str">
        <f t="shared" si="177"/>
        <v/>
      </c>
      <c r="S5674" s="29">
        <f>IF($Q5674&lt;Parâmetros!$E$19,$G5674-1,$G5674)</f>
        <v>0</v>
      </c>
    </row>
    <row r="5675" spans="1:19" x14ac:dyDescent="0.25">
      <c r="A5675" s="116"/>
      <c r="B5675" s="65"/>
      <c r="C5675" s="65"/>
      <c r="D5675" s="66"/>
      <c r="E5675" s="67"/>
      <c r="F5675" s="65"/>
      <c r="G5675" s="66"/>
      <c r="J5675" s="65"/>
      <c r="K5675" s="65"/>
      <c r="L5675" s="66"/>
      <c r="M5675" s="65"/>
      <c r="N5675" s="65"/>
      <c r="O5675" s="65"/>
      <c r="P5675" s="66"/>
      <c r="Q5675" s="31">
        <f t="shared" si="176"/>
        <v>9999</v>
      </c>
      <c r="R5675" s="31" t="str">
        <f t="shared" si="177"/>
        <v/>
      </c>
      <c r="S5675" s="29">
        <f>IF($Q5675&lt;Parâmetros!$E$19,$G5675-1,$G5675)</f>
        <v>0</v>
      </c>
    </row>
    <row r="5676" spans="1:19" x14ac:dyDescent="0.25">
      <c r="A5676" s="116"/>
      <c r="B5676" s="65"/>
      <c r="C5676" s="65"/>
      <c r="D5676" s="66"/>
      <c r="E5676" s="67"/>
      <c r="F5676" s="65"/>
      <c r="G5676" s="66"/>
      <c r="J5676" s="65"/>
      <c r="K5676" s="65"/>
      <c r="L5676" s="66"/>
      <c r="M5676" s="65"/>
      <c r="N5676" s="65"/>
      <c r="O5676" s="65"/>
      <c r="P5676" s="66"/>
      <c r="Q5676" s="31">
        <f t="shared" si="176"/>
        <v>9999</v>
      </c>
      <c r="R5676" s="31" t="str">
        <f t="shared" si="177"/>
        <v/>
      </c>
      <c r="S5676" s="29">
        <f>IF($Q5676&lt;Parâmetros!$E$19,$G5676-1,$G5676)</f>
        <v>0</v>
      </c>
    </row>
    <row r="5677" spans="1:19" x14ac:dyDescent="0.25">
      <c r="A5677" s="116"/>
      <c r="B5677" s="65"/>
      <c r="C5677" s="65"/>
      <c r="D5677" s="66"/>
      <c r="E5677" s="67"/>
      <c r="F5677" s="65"/>
      <c r="G5677" s="66"/>
      <c r="J5677" s="65"/>
      <c r="K5677" s="65"/>
      <c r="L5677" s="66"/>
      <c r="M5677" s="65"/>
      <c r="N5677" s="65"/>
      <c r="O5677" s="65"/>
      <c r="P5677" s="66"/>
      <c r="Q5677" s="31">
        <f t="shared" si="176"/>
        <v>9999</v>
      </c>
      <c r="R5677" s="31" t="str">
        <f t="shared" si="177"/>
        <v/>
      </c>
      <c r="S5677" s="29">
        <f>IF($Q5677&lt;Parâmetros!$E$19,$G5677-1,$G5677)</f>
        <v>0</v>
      </c>
    </row>
    <row r="5678" spans="1:19" x14ac:dyDescent="0.25">
      <c r="A5678" s="116"/>
      <c r="B5678" s="65"/>
      <c r="C5678" s="65"/>
      <c r="D5678" s="66"/>
      <c r="E5678" s="67"/>
      <c r="F5678" s="65"/>
      <c r="G5678" s="66"/>
      <c r="J5678" s="65"/>
      <c r="K5678" s="65"/>
      <c r="L5678" s="66"/>
      <c r="M5678" s="65"/>
      <c r="N5678" s="65"/>
      <c r="O5678" s="65"/>
      <c r="P5678" s="66"/>
      <c r="Q5678" s="31">
        <f t="shared" si="176"/>
        <v>9999</v>
      </c>
      <c r="R5678" s="31" t="str">
        <f t="shared" si="177"/>
        <v/>
      </c>
      <c r="S5678" s="29">
        <f>IF($Q5678&lt;Parâmetros!$E$19,$G5678-1,$G5678)</f>
        <v>0</v>
      </c>
    </row>
    <row r="5679" spans="1:19" x14ac:dyDescent="0.25">
      <c r="A5679" s="116"/>
      <c r="B5679" s="65"/>
      <c r="C5679" s="65"/>
      <c r="D5679" s="66"/>
      <c r="E5679" s="67"/>
      <c r="F5679" s="65"/>
      <c r="G5679" s="66"/>
      <c r="J5679" s="65"/>
      <c r="K5679" s="65"/>
      <c r="L5679" s="66"/>
      <c r="M5679" s="65"/>
      <c r="N5679" s="65"/>
      <c r="O5679" s="65"/>
      <c r="P5679" s="66"/>
      <c r="Q5679" s="31">
        <f t="shared" si="176"/>
        <v>9999</v>
      </c>
      <c r="R5679" s="31" t="str">
        <f t="shared" si="177"/>
        <v/>
      </c>
      <c r="S5679" s="29">
        <f>IF($Q5679&lt;Parâmetros!$E$19,$G5679-1,$G5679)</f>
        <v>0</v>
      </c>
    </row>
    <row r="5680" spans="1:19" x14ac:dyDescent="0.25">
      <c r="A5680" s="116"/>
      <c r="B5680" s="65"/>
      <c r="C5680" s="65"/>
      <c r="D5680" s="66"/>
      <c r="E5680" s="67"/>
      <c r="F5680" s="65"/>
      <c r="G5680" s="66"/>
      <c r="J5680" s="65"/>
      <c r="K5680" s="65"/>
      <c r="L5680" s="66"/>
      <c r="M5680" s="65"/>
      <c r="N5680" s="65"/>
      <c r="O5680" s="65"/>
      <c r="P5680" s="66"/>
      <c r="Q5680" s="31">
        <f t="shared" si="176"/>
        <v>9999</v>
      </c>
      <c r="R5680" s="31" t="str">
        <f t="shared" si="177"/>
        <v/>
      </c>
      <c r="S5680" s="29">
        <f>IF($Q5680&lt;Parâmetros!$E$19,$G5680-1,$G5680)</f>
        <v>0</v>
      </c>
    </row>
    <row r="5681" spans="1:19" x14ac:dyDescent="0.25">
      <c r="A5681" s="116"/>
      <c r="B5681" s="65"/>
      <c r="C5681" s="65"/>
      <c r="D5681" s="66"/>
      <c r="E5681" s="67"/>
      <c r="F5681" s="65"/>
      <c r="G5681" s="66"/>
      <c r="J5681" s="65"/>
      <c r="K5681" s="65"/>
      <c r="L5681" s="66"/>
      <c r="M5681" s="65"/>
      <c r="N5681" s="65"/>
      <c r="O5681" s="65"/>
      <c r="P5681" s="66"/>
      <c r="Q5681" s="31">
        <f t="shared" si="176"/>
        <v>9999</v>
      </c>
      <c r="R5681" s="31" t="str">
        <f t="shared" si="177"/>
        <v/>
      </c>
      <c r="S5681" s="29">
        <f>IF($Q5681&lt;Parâmetros!$E$19,$G5681-1,$G5681)</f>
        <v>0</v>
      </c>
    </row>
    <row r="5682" spans="1:19" x14ac:dyDescent="0.25">
      <c r="A5682" s="116"/>
      <c r="B5682" s="65"/>
      <c r="C5682" s="65"/>
      <c r="D5682" s="66"/>
      <c r="E5682" s="67"/>
      <c r="F5682" s="65"/>
      <c r="G5682" s="66"/>
      <c r="J5682" s="65"/>
      <c r="K5682" s="65"/>
      <c r="L5682" s="66"/>
      <c r="M5682" s="65"/>
      <c r="O5682" s="65"/>
      <c r="P5682" s="66"/>
      <c r="Q5682" s="31">
        <f t="shared" si="176"/>
        <v>9999</v>
      </c>
      <c r="R5682" s="31" t="str">
        <f t="shared" si="177"/>
        <v/>
      </c>
      <c r="S5682" s="29">
        <f>IF($Q5682&lt;Parâmetros!$E$19,$G5682-1,$G5682)</f>
        <v>0</v>
      </c>
    </row>
    <row r="5683" spans="1:19" x14ac:dyDescent="0.25">
      <c r="A5683" s="116"/>
      <c r="B5683" s="65"/>
      <c r="C5683" s="65"/>
      <c r="D5683" s="66"/>
      <c r="E5683" s="67"/>
      <c r="F5683" s="65"/>
      <c r="G5683" s="66"/>
      <c r="J5683" s="65"/>
      <c r="K5683" s="65"/>
      <c r="L5683" s="66"/>
      <c r="M5683" s="65"/>
      <c r="N5683" s="65"/>
      <c r="O5683" s="65"/>
      <c r="P5683" s="66"/>
      <c r="Q5683" s="31">
        <f t="shared" si="176"/>
        <v>9999</v>
      </c>
      <c r="R5683" s="31" t="str">
        <f t="shared" si="177"/>
        <v/>
      </c>
      <c r="S5683" s="29">
        <f>IF($Q5683&lt;Parâmetros!$E$19,$G5683-1,$G5683)</f>
        <v>0</v>
      </c>
    </row>
    <row r="5684" spans="1:19" x14ac:dyDescent="0.25">
      <c r="A5684" s="116"/>
      <c r="B5684" s="65"/>
      <c r="C5684" s="65"/>
      <c r="D5684" s="66"/>
      <c r="E5684" s="67"/>
      <c r="F5684" s="65"/>
      <c r="G5684" s="66"/>
      <c r="J5684" s="65"/>
      <c r="K5684" s="65"/>
      <c r="L5684" s="66"/>
      <c r="M5684" s="65"/>
      <c r="N5684" s="65"/>
      <c r="O5684" s="65"/>
      <c r="P5684" s="66"/>
      <c r="Q5684" s="31">
        <f t="shared" si="176"/>
        <v>9999</v>
      </c>
      <c r="R5684" s="31" t="str">
        <f t="shared" si="177"/>
        <v/>
      </c>
      <c r="S5684" s="29">
        <f>IF($Q5684&lt;Parâmetros!$E$19,$G5684-1,$G5684)</f>
        <v>0</v>
      </c>
    </row>
    <row r="5685" spans="1:19" x14ac:dyDescent="0.25">
      <c r="A5685" s="116"/>
      <c r="B5685" s="65"/>
      <c r="C5685" s="65"/>
      <c r="D5685" s="66"/>
      <c r="E5685" s="67"/>
      <c r="F5685" s="65"/>
      <c r="G5685" s="66"/>
      <c r="J5685" s="65"/>
      <c r="K5685" s="65"/>
      <c r="L5685" s="66"/>
      <c r="M5685" s="65"/>
      <c r="N5685" s="65"/>
      <c r="O5685" s="65"/>
      <c r="P5685" s="66"/>
      <c r="Q5685" s="31">
        <f t="shared" si="176"/>
        <v>9999</v>
      </c>
      <c r="R5685" s="31" t="str">
        <f t="shared" si="177"/>
        <v/>
      </c>
      <c r="S5685" s="29">
        <f>IF($Q5685&lt;Parâmetros!$E$19,$G5685-1,$G5685)</f>
        <v>0</v>
      </c>
    </row>
    <row r="5686" spans="1:19" x14ac:dyDescent="0.25">
      <c r="A5686" s="116"/>
      <c r="B5686" s="65"/>
      <c r="C5686" s="65"/>
      <c r="D5686" s="66"/>
      <c r="E5686" s="67"/>
      <c r="F5686" s="65"/>
      <c r="G5686" s="66"/>
      <c r="J5686" s="65"/>
      <c r="K5686" s="65"/>
      <c r="L5686" s="66"/>
      <c r="M5686" s="65"/>
      <c r="O5686" s="65"/>
      <c r="P5686" s="66"/>
      <c r="Q5686" s="31">
        <f t="shared" si="176"/>
        <v>9999</v>
      </c>
      <c r="R5686" s="31" t="str">
        <f t="shared" si="177"/>
        <v/>
      </c>
      <c r="S5686" s="29">
        <f>IF($Q5686&lt;Parâmetros!$E$19,$G5686-1,$G5686)</f>
        <v>0</v>
      </c>
    </row>
    <row r="5687" spans="1:19" x14ac:dyDescent="0.25">
      <c r="A5687" s="116"/>
      <c r="B5687" s="65"/>
      <c r="C5687" s="65"/>
      <c r="D5687" s="66"/>
      <c r="E5687" s="67"/>
      <c r="F5687" s="65"/>
      <c r="G5687" s="66"/>
      <c r="J5687" s="65"/>
      <c r="K5687" s="65"/>
      <c r="L5687" s="66"/>
      <c r="M5687" s="65"/>
      <c r="N5687" s="65"/>
      <c r="O5687" s="65"/>
      <c r="P5687" s="66"/>
      <c r="Q5687" s="31">
        <f t="shared" si="176"/>
        <v>9999</v>
      </c>
      <c r="R5687" s="31" t="str">
        <f t="shared" si="177"/>
        <v/>
      </c>
      <c r="S5687" s="29">
        <f>IF($Q5687&lt;Parâmetros!$E$19,$G5687-1,$G5687)</f>
        <v>0</v>
      </c>
    </row>
    <row r="5688" spans="1:19" x14ac:dyDescent="0.25">
      <c r="A5688" s="116"/>
      <c r="B5688" s="65"/>
      <c r="C5688" s="65"/>
      <c r="D5688" s="66"/>
      <c r="E5688" s="67"/>
      <c r="F5688" s="65"/>
      <c r="G5688" s="66"/>
      <c r="J5688" s="65"/>
      <c r="K5688" s="65"/>
      <c r="L5688" s="66"/>
      <c r="M5688" s="65"/>
      <c r="O5688" s="65"/>
      <c r="P5688" s="66"/>
      <c r="Q5688" s="31">
        <f t="shared" si="176"/>
        <v>9999</v>
      </c>
      <c r="R5688" s="31" t="str">
        <f t="shared" si="177"/>
        <v/>
      </c>
      <c r="S5688" s="29">
        <f>IF($Q5688&lt;Parâmetros!$E$19,$G5688-1,$G5688)</f>
        <v>0</v>
      </c>
    </row>
    <row r="5689" spans="1:19" x14ac:dyDescent="0.25">
      <c r="A5689" s="116"/>
      <c r="B5689" s="65"/>
      <c r="C5689" s="65"/>
      <c r="D5689" s="66"/>
      <c r="E5689" s="67"/>
      <c r="F5689" s="65"/>
      <c r="G5689" s="66"/>
      <c r="J5689" s="65"/>
      <c r="K5689" s="65"/>
      <c r="L5689" s="66"/>
      <c r="M5689" s="65"/>
      <c r="N5689" s="65"/>
      <c r="O5689" s="65"/>
      <c r="P5689" s="66"/>
      <c r="Q5689" s="31">
        <f t="shared" si="176"/>
        <v>9999</v>
      </c>
      <c r="R5689" s="31" t="str">
        <f t="shared" si="177"/>
        <v/>
      </c>
      <c r="S5689" s="29">
        <f>IF($Q5689&lt;Parâmetros!$E$19,$G5689-1,$G5689)</f>
        <v>0</v>
      </c>
    </row>
    <row r="5690" spans="1:19" x14ac:dyDescent="0.25">
      <c r="A5690" s="116"/>
      <c r="B5690" s="65"/>
      <c r="C5690" s="65"/>
      <c r="D5690" s="66"/>
      <c r="E5690" s="67"/>
      <c r="F5690" s="65"/>
      <c r="G5690" s="66"/>
      <c r="J5690" s="65"/>
      <c r="K5690" s="65"/>
      <c r="L5690" s="66"/>
      <c r="M5690" s="65"/>
      <c r="O5690" s="65"/>
      <c r="P5690" s="66"/>
      <c r="Q5690" s="31">
        <f t="shared" si="176"/>
        <v>9999</v>
      </c>
      <c r="R5690" s="31" t="str">
        <f t="shared" si="177"/>
        <v/>
      </c>
      <c r="S5690" s="29">
        <f>IF($Q5690&lt;Parâmetros!$E$19,$G5690-1,$G5690)</f>
        <v>0</v>
      </c>
    </row>
    <row r="5691" spans="1:19" x14ac:dyDescent="0.25">
      <c r="A5691" s="116"/>
      <c r="B5691" s="65"/>
      <c r="C5691" s="65"/>
      <c r="D5691" s="66"/>
      <c r="E5691" s="67"/>
      <c r="F5691" s="65"/>
      <c r="G5691" s="66"/>
      <c r="J5691" s="65"/>
      <c r="K5691" s="65"/>
      <c r="L5691" s="66"/>
      <c r="M5691" s="65"/>
      <c r="O5691" s="65"/>
      <c r="P5691" s="66"/>
      <c r="Q5691" s="31">
        <f t="shared" si="176"/>
        <v>9999</v>
      </c>
      <c r="R5691" s="31" t="str">
        <f t="shared" si="177"/>
        <v/>
      </c>
      <c r="S5691" s="29">
        <f>IF($Q5691&lt;Parâmetros!$E$19,$G5691-1,$G5691)</f>
        <v>0</v>
      </c>
    </row>
    <row r="5692" spans="1:19" x14ac:dyDescent="0.25">
      <c r="A5692" s="116"/>
      <c r="B5692" s="65"/>
      <c r="C5692" s="65"/>
      <c r="D5692" s="66"/>
      <c r="E5692" s="67"/>
      <c r="F5692" s="65"/>
      <c r="G5692" s="66"/>
      <c r="J5692" s="65"/>
      <c r="K5692" s="65"/>
      <c r="L5692" s="66"/>
      <c r="M5692" s="65"/>
      <c r="O5692" s="65"/>
      <c r="P5692" s="66"/>
      <c r="Q5692" s="31">
        <f t="shared" ref="Q5692:Q5755" si="178">IFERROR(VALUE(LEFT($J5692,2))*60+VALUE(MID($J5692,4,2)),9999)</f>
        <v>9999</v>
      </c>
      <c r="R5692" s="31" t="str">
        <f t="shared" ref="R5692:R5755" si="179">IFERROR(VALUE(LEFT($K5692,2))*60+VALUE(MID($K5692,4,2)),"")</f>
        <v/>
      </c>
      <c r="S5692" s="29">
        <f>IF($Q5692&lt;Parâmetros!$E$19,$G5692-1,$G5692)</f>
        <v>0</v>
      </c>
    </row>
    <row r="5693" spans="1:19" x14ac:dyDescent="0.25">
      <c r="A5693" s="116"/>
      <c r="B5693" s="65"/>
      <c r="C5693" s="65"/>
      <c r="D5693" s="66"/>
      <c r="E5693" s="67"/>
      <c r="F5693" s="65"/>
      <c r="G5693" s="66"/>
      <c r="J5693" s="65"/>
      <c r="K5693" s="65"/>
      <c r="L5693" s="66"/>
      <c r="M5693" s="65"/>
      <c r="O5693" s="65"/>
      <c r="P5693" s="66"/>
      <c r="Q5693" s="31">
        <f t="shared" si="178"/>
        <v>9999</v>
      </c>
      <c r="R5693" s="31" t="str">
        <f t="shared" si="179"/>
        <v/>
      </c>
      <c r="S5693" s="29">
        <f>IF($Q5693&lt;Parâmetros!$E$19,$G5693-1,$G5693)</f>
        <v>0</v>
      </c>
    </row>
    <row r="5694" spans="1:19" x14ac:dyDescent="0.25">
      <c r="A5694" s="116"/>
      <c r="B5694" s="65"/>
      <c r="C5694" s="65"/>
      <c r="D5694" s="66"/>
      <c r="E5694" s="67"/>
      <c r="F5694" s="65"/>
      <c r="G5694" s="66"/>
      <c r="J5694" s="65"/>
      <c r="K5694" s="65"/>
      <c r="L5694" s="66"/>
      <c r="M5694" s="65"/>
      <c r="N5694" s="65"/>
      <c r="O5694" s="65"/>
      <c r="P5694" s="66"/>
      <c r="Q5694" s="31">
        <f t="shared" si="178"/>
        <v>9999</v>
      </c>
      <c r="R5694" s="31" t="str">
        <f t="shared" si="179"/>
        <v/>
      </c>
      <c r="S5694" s="29">
        <f>IF($Q5694&lt;Parâmetros!$E$19,$G5694-1,$G5694)</f>
        <v>0</v>
      </c>
    </row>
    <row r="5695" spans="1:19" x14ac:dyDescent="0.25">
      <c r="A5695" s="116"/>
      <c r="B5695" s="65"/>
      <c r="C5695" s="65"/>
      <c r="D5695" s="66"/>
      <c r="E5695" s="67"/>
      <c r="F5695" s="65"/>
      <c r="G5695" s="66"/>
      <c r="J5695" s="65"/>
      <c r="K5695" s="65"/>
      <c r="L5695" s="66"/>
      <c r="M5695" s="65"/>
      <c r="N5695" s="65"/>
      <c r="O5695" s="65"/>
      <c r="P5695" s="66"/>
      <c r="Q5695" s="31">
        <f t="shared" si="178"/>
        <v>9999</v>
      </c>
      <c r="R5695" s="31" t="str">
        <f t="shared" si="179"/>
        <v/>
      </c>
      <c r="S5695" s="29">
        <f>IF($Q5695&lt;Parâmetros!$E$19,$G5695-1,$G5695)</f>
        <v>0</v>
      </c>
    </row>
    <row r="5696" spans="1:19" x14ac:dyDescent="0.25">
      <c r="A5696" s="116"/>
      <c r="B5696" s="65"/>
      <c r="C5696" s="65"/>
      <c r="D5696" s="66"/>
      <c r="E5696" s="67"/>
      <c r="F5696" s="65"/>
      <c r="G5696" s="66"/>
      <c r="J5696" s="65"/>
      <c r="K5696" s="65"/>
      <c r="L5696" s="66"/>
      <c r="M5696" s="65"/>
      <c r="N5696" s="65"/>
      <c r="O5696" s="65"/>
      <c r="P5696" s="66"/>
      <c r="Q5696" s="31">
        <f t="shared" si="178"/>
        <v>9999</v>
      </c>
      <c r="R5696" s="31" t="str">
        <f t="shared" si="179"/>
        <v/>
      </c>
      <c r="S5696" s="29">
        <f>IF($Q5696&lt;Parâmetros!$E$19,$G5696-1,$G5696)</f>
        <v>0</v>
      </c>
    </row>
    <row r="5697" spans="1:19" x14ac:dyDescent="0.25">
      <c r="A5697" s="116"/>
      <c r="B5697" s="65"/>
      <c r="C5697" s="65"/>
      <c r="D5697" s="66"/>
      <c r="E5697" s="67"/>
      <c r="F5697" s="65"/>
      <c r="G5697" s="66"/>
      <c r="J5697" s="65"/>
      <c r="K5697" s="65"/>
      <c r="L5697" s="66"/>
      <c r="M5697" s="65"/>
      <c r="N5697" s="65"/>
      <c r="O5697" s="65"/>
      <c r="P5697" s="66"/>
      <c r="Q5697" s="31">
        <f t="shared" si="178"/>
        <v>9999</v>
      </c>
      <c r="R5697" s="31" t="str">
        <f t="shared" si="179"/>
        <v/>
      </c>
      <c r="S5697" s="29">
        <f>IF($Q5697&lt;Parâmetros!$E$19,$G5697-1,$G5697)</f>
        <v>0</v>
      </c>
    </row>
    <row r="5698" spans="1:19" x14ac:dyDescent="0.25">
      <c r="A5698" s="116"/>
      <c r="B5698" s="65"/>
      <c r="C5698" s="65"/>
      <c r="D5698" s="66"/>
      <c r="E5698" s="67"/>
      <c r="F5698" s="65"/>
      <c r="G5698" s="66"/>
      <c r="J5698" s="65"/>
      <c r="K5698" s="65"/>
      <c r="L5698" s="66"/>
      <c r="M5698" s="65"/>
      <c r="N5698" s="65"/>
      <c r="O5698" s="65"/>
      <c r="P5698" s="66"/>
      <c r="Q5698" s="31">
        <f t="shared" si="178"/>
        <v>9999</v>
      </c>
      <c r="R5698" s="31" t="str">
        <f t="shared" si="179"/>
        <v/>
      </c>
      <c r="S5698" s="29">
        <f>IF($Q5698&lt;Parâmetros!$E$19,$G5698-1,$G5698)</f>
        <v>0</v>
      </c>
    </row>
    <row r="5699" spans="1:19" x14ac:dyDescent="0.25">
      <c r="A5699" s="116"/>
      <c r="B5699" s="65"/>
      <c r="C5699" s="65"/>
      <c r="D5699" s="66"/>
      <c r="E5699" s="67"/>
      <c r="F5699" s="65"/>
      <c r="G5699" s="66"/>
      <c r="J5699" s="65"/>
      <c r="K5699" s="65"/>
      <c r="L5699" s="66"/>
      <c r="M5699" s="65"/>
      <c r="N5699" s="65"/>
      <c r="O5699" s="65"/>
      <c r="P5699" s="66"/>
      <c r="Q5699" s="31">
        <f t="shared" si="178"/>
        <v>9999</v>
      </c>
      <c r="R5699" s="31" t="str">
        <f t="shared" si="179"/>
        <v/>
      </c>
      <c r="S5699" s="29">
        <f>IF($Q5699&lt;Parâmetros!$E$19,$G5699-1,$G5699)</f>
        <v>0</v>
      </c>
    </row>
    <row r="5700" spans="1:19" x14ac:dyDescent="0.25">
      <c r="A5700" s="116"/>
      <c r="B5700" s="65"/>
      <c r="C5700" s="65"/>
      <c r="D5700" s="66"/>
      <c r="E5700" s="67"/>
      <c r="F5700" s="65"/>
      <c r="G5700" s="66"/>
      <c r="J5700" s="65"/>
      <c r="K5700" s="65"/>
      <c r="L5700" s="66"/>
      <c r="M5700" s="65"/>
      <c r="N5700" s="65"/>
      <c r="O5700" s="65"/>
      <c r="P5700" s="66"/>
      <c r="Q5700" s="31">
        <f t="shared" si="178"/>
        <v>9999</v>
      </c>
      <c r="R5700" s="31" t="str">
        <f t="shared" si="179"/>
        <v/>
      </c>
      <c r="S5700" s="29">
        <f>IF($Q5700&lt;Parâmetros!$E$19,$G5700-1,$G5700)</f>
        <v>0</v>
      </c>
    </row>
    <row r="5701" spans="1:19" x14ac:dyDescent="0.25">
      <c r="A5701" s="116"/>
      <c r="B5701" s="65"/>
      <c r="C5701" s="65"/>
      <c r="D5701" s="66"/>
      <c r="E5701" s="67"/>
      <c r="F5701" s="65"/>
      <c r="G5701" s="66"/>
      <c r="J5701" s="65"/>
      <c r="K5701" s="65"/>
      <c r="L5701" s="66"/>
      <c r="M5701" s="65"/>
      <c r="N5701" s="65"/>
      <c r="O5701" s="65"/>
      <c r="P5701" s="66"/>
      <c r="Q5701" s="31">
        <f t="shared" si="178"/>
        <v>9999</v>
      </c>
      <c r="R5701" s="31" t="str">
        <f t="shared" si="179"/>
        <v/>
      </c>
      <c r="S5701" s="29">
        <f>IF($Q5701&lt;Parâmetros!$E$19,$G5701-1,$G5701)</f>
        <v>0</v>
      </c>
    </row>
    <row r="5702" spans="1:19" x14ac:dyDescent="0.25">
      <c r="A5702" s="116"/>
      <c r="B5702" s="65"/>
      <c r="C5702" s="65"/>
      <c r="D5702" s="66"/>
      <c r="E5702" s="67"/>
      <c r="F5702" s="65"/>
      <c r="G5702" s="66"/>
      <c r="J5702" s="65"/>
      <c r="K5702" s="65"/>
      <c r="L5702" s="66"/>
      <c r="M5702" s="65"/>
      <c r="N5702" s="65"/>
      <c r="O5702" s="65"/>
      <c r="P5702" s="66"/>
      <c r="Q5702" s="31">
        <f t="shared" si="178"/>
        <v>9999</v>
      </c>
      <c r="R5702" s="31" t="str">
        <f t="shared" si="179"/>
        <v/>
      </c>
      <c r="S5702" s="29">
        <f>IF($Q5702&lt;Parâmetros!$E$19,$G5702-1,$G5702)</f>
        <v>0</v>
      </c>
    </row>
    <row r="5703" spans="1:19" x14ac:dyDescent="0.25">
      <c r="A5703" s="116"/>
      <c r="B5703" s="65"/>
      <c r="C5703" s="65"/>
      <c r="D5703" s="66"/>
      <c r="E5703" s="67"/>
      <c r="F5703" s="65"/>
      <c r="G5703" s="66"/>
      <c r="J5703" s="65"/>
      <c r="K5703" s="65"/>
      <c r="L5703" s="66"/>
      <c r="M5703" s="65"/>
      <c r="O5703" s="65"/>
      <c r="P5703" s="66"/>
      <c r="Q5703" s="31">
        <f t="shared" si="178"/>
        <v>9999</v>
      </c>
      <c r="R5703" s="31" t="str">
        <f t="shared" si="179"/>
        <v/>
      </c>
      <c r="S5703" s="29">
        <f>IF($Q5703&lt;Parâmetros!$E$19,$G5703-1,$G5703)</f>
        <v>0</v>
      </c>
    </row>
    <row r="5704" spans="1:19" x14ac:dyDescent="0.25">
      <c r="A5704" s="116"/>
      <c r="B5704" s="65"/>
      <c r="C5704" s="65"/>
      <c r="D5704" s="66"/>
      <c r="E5704" s="67"/>
      <c r="F5704" s="65"/>
      <c r="G5704" s="66"/>
      <c r="J5704" s="65"/>
      <c r="K5704" s="65"/>
      <c r="L5704" s="66"/>
      <c r="M5704" s="65"/>
      <c r="N5704" s="65"/>
      <c r="O5704" s="65"/>
      <c r="P5704" s="66"/>
      <c r="Q5704" s="31">
        <f t="shared" si="178"/>
        <v>9999</v>
      </c>
      <c r="R5704" s="31" t="str">
        <f t="shared" si="179"/>
        <v/>
      </c>
      <c r="S5704" s="29">
        <f>IF($Q5704&lt;Parâmetros!$E$19,$G5704-1,$G5704)</f>
        <v>0</v>
      </c>
    </row>
    <row r="5705" spans="1:19" x14ac:dyDescent="0.25">
      <c r="A5705" s="116"/>
      <c r="B5705" s="65"/>
      <c r="C5705" s="65"/>
      <c r="D5705" s="66"/>
      <c r="E5705" s="67"/>
      <c r="F5705" s="65"/>
      <c r="G5705" s="66"/>
      <c r="J5705" s="65"/>
      <c r="K5705" s="65"/>
      <c r="L5705" s="66"/>
      <c r="M5705" s="65"/>
      <c r="N5705" s="65"/>
      <c r="O5705" s="65"/>
      <c r="P5705" s="66"/>
      <c r="Q5705" s="31">
        <f t="shared" si="178"/>
        <v>9999</v>
      </c>
      <c r="R5705" s="31" t="str">
        <f t="shared" si="179"/>
        <v/>
      </c>
      <c r="S5705" s="29">
        <f>IF($Q5705&lt;Parâmetros!$E$19,$G5705-1,$G5705)</f>
        <v>0</v>
      </c>
    </row>
    <row r="5706" spans="1:19" x14ac:dyDescent="0.25">
      <c r="A5706" s="116"/>
      <c r="B5706" s="65"/>
      <c r="C5706" s="65"/>
      <c r="D5706" s="66"/>
      <c r="E5706" s="67"/>
      <c r="F5706" s="65"/>
      <c r="G5706" s="66"/>
      <c r="J5706" s="65"/>
      <c r="K5706" s="65"/>
      <c r="L5706" s="66"/>
      <c r="M5706" s="65"/>
      <c r="N5706" s="65"/>
      <c r="O5706" s="65"/>
      <c r="P5706" s="66"/>
      <c r="Q5706" s="31">
        <f t="shared" si="178"/>
        <v>9999</v>
      </c>
      <c r="R5706" s="31" t="str">
        <f t="shared" si="179"/>
        <v/>
      </c>
      <c r="S5706" s="29">
        <f>IF($Q5706&lt;Parâmetros!$E$19,$G5706-1,$G5706)</f>
        <v>0</v>
      </c>
    </row>
    <row r="5707" spans="1:19" x14ac:dyDescent="0.25">
      <c r="A5707" s="116"/>
      <c r="B5707" s="65"/>
      <c r="C5707" s="65"/>
      <c r="D5707" s="66"/>
      <c r="E5707" s="67"/>
      <c r="F5707" s="65"/>
      <c r="G5707" s="66"/>
      <c r="J5707" s="65"/>
      <c r="K5707" s="65"/>
      <c r="L5707" s="66"/>
      <c r="M5707" s="65"/>
      <c r="N5707" s="65"/>
      <c r="O5707" s="65"/>
      <c r="P5707" s="66"/>
      <c r="Q5707" s="31">
        <f t="shared" si="178"/>
        <v>9999</v>
      </c>
      <c r="R5707" s="31" t="str">
        <f t="shared" si="179"/>
        <v/>
      </c>
      <c r="S5707" s="29">
        <f>IF($Q5707&lt;Parâmetros!$E$19,$G5707-1,$G5707)</f>
        <v>0</v>
      </c>
    </row>
    <row r="5708" spans="1:19" x14ac:dyDescent="0.25">
      <c r="A5708" s="116"/>
      <c r="B5708" s="65"/>
      <c r="C5708" s="65"/>
      <c r="D5708" s="66"/>
      <c r="E5708" s="67"/>
      <c r="F5708" s="65"/>
      <c r="G5708" s="66"/>
      <c r="J5708" s="65"/>
      <c r="K5708" s="65"/>
      <c r="L5708" s="66"/>
      <c r="M5708" s="65"/>
      <c r="N5708" s="65"/>
      <c r="O5708" s="65"/>
      <c r="P5708" s="66"/>
      <c r="Q5708" s="31">
        <f t="shared" si="178"/>
        <v>9999</v>
      </c>
      <c r="R5708" s="31" t="str">
        <f t="shared" si="179"/>
        <v/>
      </c>
      <c r="S5708" s="29">
        <f>IF($Q5708&lt;Parâmetros!$E$19,$G5708-1,$G5708)</f>
        <v>0</v>
      </c>
    </row>
    <row r="5709" spans="1:19" x14ac:dyDescent="0.25">
      <c r="A5709" s="116"/>
      <c r="B5709" s="65"/>
      <c r="C5709" s="65"/>
      <c r="D5709" s="66"/>
      <c r="E5709" s="67"/>
      <c r="F5709" s="65"/>
      <c r="G5709" s="66"/>
      <c r="J5709" s="65"/>
      <c r="K5709" s="65"/>
      <c r="L5709" s="66"/>
      <c r="M5709" s="65"/>
      <c r="O5709" s="65"/>
      <c r="P5709" s="66"/>
      <c r="Q5709" s="31">
        <f t="shared" si="178"/>
        <v>9999</v>
      </c>
      <c r="R5709" s="31" t="str">
        <f t="shared" si="179"/>
        <v/>
      </c>
      <c r="S5709" s="29">
        <f>IF($Q5709&lt;Parâmetros!$E$19,$G5709-1,$G5709)</f>
        <v>0</v>
      </c>
    </row>
    <row r="5710" spans="1:19" x14ac:dyDescent="0.25">
      <c r="A5710" s="116"/>
      <c r="B5710" s="65"/>
      <c r="C5710" s="65"/>
      <c r="D5710" s="66"/>
      <c r="E5710" s="67"/>
      <c r="F5710" s="65"/>
      <c r="G5710" s="66"/>
      <c r="J5710" s="65"/>
      <c r="K5710" s="65"/>
      <c r="L5710" s="66"/>
      <c r="M5710" s="65"/>
      <c r="O5710" s="65"/>
      <c r="P5710" s="66"/>
      <c r="Q5710" s="31">
        <f t="shared" si="178"/>
        <v>9999</v>
      </c>
      <c r="R5710" s="31" t="str">
        <f t="shared" si="179"/>
        <v/>
      </c>
      <c r="S5710" s="29">
        <f>IF($Q5710&lt;Parâmetros!$E$19,$G5710-1,$G5710)</f>
        <v>0</v>
      </c>
    </row>
    <row r="5711" spans="1:19" x14ac:dyDescent="0.25">
      <c r="A5711" s="116"/>
      <c r="B5711" s="65"/>
      <c r="C5711" s="65"/>
      <c r="D5711" s="66"/>
      <c r="E5711" s="67"/>
      <c r="F5711" s="65"/>
      <c r="G5711" s="66"/>
      <c r="J5711" s="65"/>
      <c r="K5711" s="65"/>
      <c r="L5711" s="66"/>
      <c r="M5711" s="65"/>
      <c r="N5711" s="65"/>
      <c r="O5711" s="65"/>
      <c r="P5711" s="66"/>
      <c r="Q5711" s="31">
        <f t="shared" si="178"/>
        <v>9999</v>
      </c>
      <c r="R5711" s="31" t="str">
        <f t="shared" si="179"/>
        <v/>
      </c>
      <c r="S5711" s="29">
        <f>IF($Q5711&lt;Parâmetros!$E$19,$G5711-1,$G5711)</f>
        <v>0</v>
      </c>
    </row>
    <row r="5712" spans="1:19" x14ac:dyDescent="0.25">
      <c r="A5712" s="116"/>
      <c r="B5712" s="65"/>
      <c r="C5712" s="65"/>
      <c r="D5712" s="66"/>
      <c r="E5712" s="67"/>
      <c r="F5712" s="65"/>
      <c r="G5712" s="66"/>
      <c r="J5712" s="65"/>
      <c r="K5712" s="65"/>
      <c r="L5712" s="66"/>
      <c r="M5712" s="65"/>
      <c r="N5712" s="65"/>
      <c r="O5712" s="65"/>
      <c r="P5712" s="66"/>
      <c r="Q5712" s="31">
        <f t="shared" si="178"/>
        <v>9999</v>
      </c>
      <c r="R5712" s="31" t="str">
        <f t="shared" si="179"/>
        <v/>
      </c>
      <c r="S5712" s="29">
        <f>IF($Q5712&lt;Parâmetros!$E$19,$G5712-1,$G5712)</f>
        <v>0</v>
      </c>
    </row>
    <row r="5713" spans="1:19" x14ac:dyDescent="0.25">
      <c r="A5713" s="116"/>
      <c r="B5713" s="65"/>
      <c r="C5713" s="65"/>
      <c r="D5713" s="66"/>
      <c r="E5713" s="67"/>
      <c r="F5713" s="65"/>
      <c r="G5713" s="66"/>
      <c r="J5713" s="65"/>
      <c r="K5713" s="65"/>
      <c r="L5713" s="66"/>
      <c r="M5713" s="65"/>
      <c r="O5713" s="65"/>
      <c r="P5713" s="66"/>
      <c r="Q5713" s="31">
        <f t="shared" si="178"/>
        <v>9999</v>
      </c>
      <c r="R5713" s="31" t="str">
        <f t="shared" si="179"/>
        <v/>
      </c>
      <c r="S5713" s="29">
        <f>IF($Q5713&lt;Parâmetros!$E$19,$G5713-1,$G5713)</f>
        <v>0</v>
      </c>
    </row>
    <row r="5714" spans="1:19" x14ac:dyDescent="0.25">
      <c r="A5714" s="116"/>
      <c r="B5714" s="65"/>
      <c r="C5714" s="65"/>
      <c r="D5714" s="66"/>
      <c r="E5714" s="67"/>
      <c r="F5714" s="65"/>
      <c r="G5714" s="66"/>
      <c r="J5714" s="65"/>
      <c r="K5714" s="65"/>
      <c r="L5714" s="66"/>
      <c r="M5714" s="65"/>
      <c r="O5714" s="65"/>
      <c r="P5714" s="66"/>
      <c r="Q5714" s="31">
        <f t="shared" si="178"/>
        <v>9999</v>
      </c>
      <c r="R5714" s="31" t="str">
        <f t="shared" si="179"/>
        <v/>
      </c>
      <c r="S5714" s="29">
        <f>IF($Q5714&lt;Parâmetros!$E$19,$G5714-1,$G5714)</f>
        <v>0</v>
      </c>
    </row>
    <row r="5715" spans="1:19" x14ac:dyDescent="0.25">
      <c r="A5715" s="116"/>
      <c r="B5715" s="65"/>
      <c r="C5715" s="65"/>
      <c r="D5715" s="66"/>
      <c r="E5715" s="67"/>
      <c r="F5715" s="65"/>
      <c r="G5715" s="66"/>
      <c r="J5715" s="65"/>
      <c r="K5715" s="65"/>
      <c r="L5715" s="66"/>
      <c r="M5715" s="65"/>
      <c r="N5715" s="65"/>
      <c r="O5715" s="65"/>
      <c r="P5715" s="66"/>
      <c r="Q5715" s="31">
        <f t="shared" si="178"/>
        <v>9999</v>
      </c>
      <c r="R5715" s="31" t="str">
        <f t="shared" si="179"/>
        <v/>
      </c>
      <c r="S5715" s="29">
        <f>IF($Q5715&lt;Parâmetros!$E$19,$G5715-1,$G5715)</f>
        <v>0</v>
      </c>
    </row>
    <row r="5716" spans="1:19" x14ac:dyDescent="0.25">
      <c r="A5716" s="116"/>
      <c r="B5716" s="65"/>
      <c r="C5716" s="65"/>
      <c r="D5716" s="66"/>
      <c r="E5716" s="67"/>
      <c r="F5716" s="65"/>
      <c r="G5716" s="66"/>
      <c r="J5716" s="65"/>
      <c r="K5716" s="65"/>
      <c r="L5716" s="66"/>
      <c r="M5716" s="65"/>
      <c r="N5716" s="65"/>
      <c r="O5716" s="65"/>
      <c r="P5716" s="66"/>
      <c r="Q5716" s="31">
        <f t="shared" si="178"/>
        <v>9999</v>
      </c>
      <c r="R5716" s="31" t="str">
        <f t="shared" si="179"/>
        <v/>
      </c>
      <c r="S5716" s="29">
        <f>IF($Q5716&lt;Parâmetros!$E$19,$G5716-1,$G5716)</f>
        <v>0</v>
      </c>
    </row>
    <row r="5717" spans="1:19" x14ac:dyDescent="0.25">
      <c r="A5717" s="116"/>
      <c r="B5717" s="65"/>
      <c r="C5717" s="65"/>
      <c r="D5717" s="66"/>
      <c r="E5717" s="67"/>
      <c r="F5717" s="65"/>
      <c r="G5717" s="66"/>
      <c r="J5717" s="65"/>
      <c r="K5717" s="65"/>
      <c r="L5717" s="66"/>
      <c r="M5717" s="65"/>
      <c r="N5717" s="65"/>
      <c r="O5717" s="65"/>
      <c r="P5717" s="66"/>
      <c r="Q5717" s="31">
        <f t="shared" si="178"/>
        <v>9999</v>
      </c>
      <c r="R5717" s="31" t="str">
        <f t="shared" si="179"/>
        <v/>
      </c>
      <c r="S5717" s="29">
        <f>IF($Q5717&lt;Parâmetros!$E$19,$G5717-1,$G5717)</f>
        <v>0</v>
      </c>
    </row>
    <row r="5718" spans="1:19" x14ac:dyDescent="0.25">
      <c r="A5718" s="116"/>
      <c r="B5718" s="65"/>
      <c r="C5718" s="65"/>
      <c r="D5718" s="66"/>
      <c r="E5718" s="67"/>
      <c r="F5718" s="65"/>
      <c r="G5718" s="66"/>
      <c r="J5718" s="65"/>
      <c r="K5718" s="65"/>
      <c r="L5718" s="66"/>
      <c r="M5718" s="65"/>
      <c r="N5718" s="65"/>
      <c r="O5718" s="65"/>
      <c r="P5718" s="66"/>
      <c r="Q5718" s="31">
        <f t="shared" si="178"/>
        <v>9999</v>
      </c>
      <c r="R5718" s="31" t="str">
        <f t="shared" si="179"/>
        <v/>
      </c>
      <c r="S5718" s="29">
        <f>IF($Q5718&lt;Parâmetros!$E$19,$G5718-1,$G5718)</f>
        <v>0</v>
      </c>
    </row>
    <row r="5719" spans="1:19" x14ac:dyDescent="0.25">
      <c r="A5719" s="116"/>
      <c r="B5719" s="65"/>
      <c r="C5719" s="65"/>
      <c r="D5719" s="66"/>
      <c r="E5719" s="67"/>
      <c r="F5719" s="65"/>
      <c r="G5719" s="66"/>
      <c r="J5719" s="65"/>
      <c r="K5719" s="65"/>
      <c r="L5719" s="66"/>
      <c r="M5719" s="65"/>
      <c r="N5719" s="65"/>
      <c r="O5719" s="65"/>
      <c r="P5719" s="66"/>
      <c r="Q5719" s="31">
        <f t="shared" si="178"/>
        <v>9999</v>
      </c>
      <c r="R5719" s="31" t="str">
        <f t="shared" si="179"/>
        <v/>
      </c>
      <c r="S5719" s="29">
        <f>IF($Q5719&lt;Parâmetros!$E$19,$G5719-1,$G5719)</f>
        <v>0</v>
      </c>
    </row>
    <row r="5720" spans="1:19" x14ac:dyDescent="0.25">
      <c r="A5720" s="116"/>
      <c r="B5720" s="65"/>
      <c r="C5720" s="65"/>
      <c r="D5720" s="66"/>
      <c r="E5720" s="67"/>
      <c r="F5720" s="65"/>
      <c r="G5720" s="66"/>
      <c r="J5720" s="65"/>
      <c r="K5720" s="65"/>
      <c r="L5720" s="66"/>
      <c r="M5720" s="65"/>
      <c r="N5720" s="65"/>
      <c r="O5720" s="65"/>
      <c r="P5720" s="66"/>
      <c r="Q5720" s="31">
        <f t="shared" si="178"/>
        <v>9999</v>
      </c>
      <c r="R5720" s="31" t="str">
        <f t="shared" si="179"/>
        <v/>
      </c>
      <c r="S5720" s="29">
        <f>IF($Q5720&lt;Parâmetros!$E$19,$G5720-1,$G5720)</f>
        <v>0</v>
      </c>
    </row>
    <row r="5721" spans="1:19" x14ac:dyDescent="0.25">
      <c r="A5721" s="116"/>
      <c r="B5721" s="65"/>
      <c r="C5721" s="65"/>
      <c r="D5721" s="66"/>
      <c r="E5721" s="67"/>
      <c r="F5721" s="65"/>
      <c r="G5721" s="66"/>
      <c r="J5721" s="65"/>
      <c r="K5721" s="65"/>
      <c r="L5721" s="66"/>
      <c r="M5721" s="65"/>
      <c r="N5721" s="65"/>
      <c r="O5721" s="65"/>
      <c r="P5721" s="66"/>
      <c r="Q5721" s="31">
        <f t="shared" si="178"/>
        <v>9999</v>
      </c>
      <c r="R5721" s="31" t="str">
        <f t="shared" si="179"/>
        <v/>
      </c>
      <c r="S5721" s="29">
        <f>IF($Q5721&lt;Parâmetros!$E$19,$G5721-1,$G5721)</f>
        <v>0</v>
      </c>
    </row>
    <row r="5722" spans="1:19" x14ac:dyDescent="0.25">
      <c r="A5722" s="116"/>
      <c r="B5722" s="65"/>
      <c r="C5722" s="65"/>
      <c r="D5722" s="66"/>
      <c r="E5722" s="67"/>
      <c r="F5722" s="65"/>
      <c r="G5722" s="66"/>
      <c r="J5722" s="65"/>
      <c r="K5722" s="65"/>
      <c r="L5722" s="66"/>
      <c r="M5722" s="65"/>
      <c r="N5722" s="65"/>
      <c r="O5722" s="65"/>
      <c r="P5722" s="66"/>
      <c r="Q5722" s="31">
        <f t="shared" si="178"/>
        <v>9999</v>
      </c>
      <c r="R5722" s="31" t="str">
        <f t="shared" si="179"/>
        <v/>
      </c>
      <c r="S5722" s="29">
        <f>IF($Q5722&lt;Parâmetros!$E$19,$G5722-1,$G5722)</f>
        <v>0</v>
      </c>
    </row>
    <row r="5723" spans="1:19" x14ac:dyDescent="0.25">
      <c r="A5723" s="116"/>
      <c r="B5723" s="65"/>
      <c r="C5723" s="65"/>
      <c r="D5723" s="66"/>
      <c r="E5723" s="67"/>
      <c r="F5723" s="65"/>
      <c r="G5723" s="66"/>
      <c r="J5723" s="65"/>
      <c r="K5723" s="65"/>
      <c r="L5723" s="66"/>
      <c r="M5723" s="65"/>
      <c r="N5723" s="65"/>
      <c r="O5723" s="65"/>
      <c r="P5723" s="66"/>
      <c r="Q5723" s="31">
        <f t="shared" si="178"/>
        <v>9999</v>
      </c>
      <c r="R5723" s="31" t="str">
        <f t="shared" si="179"/>
        <v/>
      </c>
      <c r="S5723" s="29">
        <f>IF($Q5723&lt;Parâmetros!$E$19,$G5723-1,$G5723)</f>
        <v>0</v>
      </c>
    </row>
    <row r="5724" spans="1:19" x14ac:dyDescent="0.25">
      <c r="A5724" s="116"/>
      <c r="B5724" s="65"/>
      <c r="C5724" s="65"/>
      <c r="D5724" s="66"/>
      <c r="E5724" s="67"/>
      <c r="F5724" s="65"/>
      <c r="G5724" s="66"/>
      <c r="J5724" s="65"/>
      <c r="K5724" s="65"/>
      <c r="L5724" s="66"/>
      <c r="M5724" s="65"/>
      <c r="N5724" s="65"/>
      <c r="O5724" s="65"/>
      <c r="P5724" s="66"/>
      <c r="Q5724" s="31">
        <f t="shared" si="178"/>
        <v>9999</v>
      </c>
      <c r="R5724" s="31" t="str">
        <f t="shared" si="179"/>
        <v/>
      </c>
      <c r="S5724" s="29">
        <f>IF($Q5724&lt;Parâmetros!$E$19,$G5724-1,$G5724)</f>
        <v>0</v>
      </c>
    </row>
    <row r="5725" spans="1:19" x14ac:dyDescent="0.25">
      <c r="A5725" s="116"/>
      <c r="B5725" s="65"/>
      <c r="C5725" s="65"/>
      <c r="D5725" s="66"/>
      <c r="E5725" s="67"/>
      <c r="F5725" s="65"/>
      <c r="G5725" s="66"/>
      <c r="J5725" s="65"/>
      <c r="K5725" s="65"/>
      <c r="L5725" s="66"/>
      <c r="M5725" s="65"/>
      <c r="N5725" s="65"/>
      <c r="O5725" s="65"/>
      <c r="P5725" s="66"/>
      <c r="Q5725" s="31">
        <f t="shared" si="178"/>
        <v>9999</v>
      </c>
      <c r="R5725" s="31" t="str">
        <f t="shared" si="179"/>
        <v/>
      </c>
      <c r="S5725" s="29">
        <f>IF($Q5725&lt;Parâmetros!$E$19,$G5725-1,$G5725)</f>
        <v>0</v>
      </c>
    </row>
    <row r="5726" spans="1:19" x14ac:dyDescent="0.25">
      <c r="A5726" s="116"/>
      <c r="B5726" s="65"/>
      <c r="C5726" s="65"/>
      <c r="D5726" s="66"/>
      <c r="E5726" s="67"/>
      <c r="F5726" s="65"/>
      <c r="G5726" s="66"/>
      <c r="J5726" s="65"/>
      <c r="K5726" s="65"/>
      <c r="L5726" s="66"/>
      <c r="M5726" s="65"/>
      <c r="N5726" s="65"/>
      <c r="O5726" s="65"/>
      <c r="P5726" s="66"/>
      <c r="Q5726" s="31">
        <f t="shared" si="178"/>
        <v>9999</v>
      </c>
      <c r="R5726" s="31" t="str">
        <f t="shared" si="179"/>
        <v/>
      </c>
      <c r="S5726" s="29">
        <f>IF($Q5726&lt;Parâmetros!$E$19,$G5726-1,$G5726)</f>
        <v>0</v>
      </c>
    </row>
    <row r="5727" spans="1:19" x14ac:dyDescent="0.25">
      <c r="A5727" s="116"/>
      <c r="B5727" s="65"/>
      <c r="C5727" s="65"/>
      <c r="D5727" s="66"/>
      <c r="E5727" s="67"/>
      <c r="F5727" s="65"/>
      <c r="G5727" s="66"/>
      <c r="J5727" s="65"/>
      <c r="K5727" s="65"/>
      <c r="L5727" s="66"/>
      <c r="M5727" s="65"/>
      <c r="N5727" s="65"/>
      <c r="O5727" s="65"/>
      <c r="P5727" s="66"/>
      <c r="Q5727" s="31">
        <f t="shared" si="178"/>
        <v>9999</v>
      </c>
      <c r="R5727" s="31" t="str">
        <f t="shared" si="179"/>
        <v/>
      </c>
      <c r="S5727" s="29">
        <f>IF($Q5727&lt;Parâmetros!$E$19,$G5727-1,$G5727)</f>
        <v>0</v>
      </c>
    </row>
    <row r="5728" spans="1:19" x14ac:dyDescent="0.25">
      <c r="A5728" s="116"/>
      <c r="B5728" s="65"/>
      <c r="C5728" s="65"/>
      <c r="D5728" s="66"/>
      <c r="E5728" s="67"/>
      <c r="F5728" s="65"/>
      <c r="G5728" s="66"/>
      <c r="J5728" s="65"/>
      <c r="K5728" s="65"/>
      <c r="L5728" s="66"/>
      <c r="M5728" s="65"/>
      <c r="N5728" s="65"/>
      <c r="O5728" s="65"/>
      <c r="P5728" s="66"/>
      <c r="Q5728" s="31">
        <f t="shared" si="178"/>
        <v>9999</v>
      </c>
      <c r="R5728" s="31" t="str">
        <f t="shared" si="179"/>
        <v/>
      </c>
      <c r="S5728" s="29">
        <f>IF($Q5728&lt;Parâmetros!$E$19,$G5728-1,$G5728)</f>
        <v>0</v>
      </c>
    </row>
    <row r="5729" spans="1:19" x14ac:dyDescent="0.25">
      <c r="A5729" s="116"/>
      <c r="B5729" s="65"/>
      <c r="C5729" s="65"/>
      <c r="D5729" s="66"/>
      <c r="E5729" s="67"/>
      <c r="F5729" s="65"/>
      <c r="G5729" s="66"/>
      <c r="J5729" s="65"/>
      <c r="K5729" s="65"/>
      <c r="L5729" s="66"/>
      <c r="M5729" s="65"/>
      <c r="N5729" s="65"/>
      <c r="O5729" s="65"/>
      <c r="P5729" s="66"/>
      <c r="Q5729" s="31">
        <f t="shared" si="178"/>
        <v>9999</v>
      </c>
      <c r="R5729" s="31" t="str">
        <f t="shared" si="179"/>
        <v/>
      </c>
      <c r="S5729" s="29">
        <f>IF($Q5729&lt;Parâmetros!$E$19,$G5729-1,$G5729)</f>
        <v>0</v>
      </c>
    </row>
    <row r="5730" spans="1:19" x14ac:dyDescent="0.25">
      <c r="A5730" s="116"/>
      <c r="B5730" s="65"/>
      <c r="C5730" s="65"/>
      <c r="D5730" s="66"/>
      <c r="E5730" s="67"/>
      <c r="F5730" s="65"/>
      <c r="G5730" s="66"/>
      <c r="J5730" s="65"/>
      <c r="K5730" s="65"/>
      <c r="L5730" s="66"/>
      <c r="M5730" s="65"/>
      <c r="N5730" s="65"/>
      <c r="O5730" s="65"/>
      <c r="P5730" s="66"/>
      <c r="Q5730" s="31">
        <f t="shared" si="178"/>
        <v>9999</v>
      </c>
      <c r="R5730" s="31" t="str">
        <f t="shared" si="179"/>
        <v/>
      </c>
      <c r="S5730" s="29">
        <f>IF($Q5730&lt;Parâmetros!$E$19,$G5730-1,$G5730)</f>
        <v>0</v>
      </c>
    </row>
    <row r="5731" spans="1:19" x14ac:dyDescent="0.25">
      <c r="A5731" s="116"/>
      <c r="B5731" s="65"/>
      <c r="C5731" s="65"/>
      <c r="D5731" s="66"/>
      <c r="E5731" s="67"/>
      <c r="F5731" s="65"/>
      <c r="G5731" s="66"/>
      <c r="J5731" s="65"/>
      <c r="K5731" s="65"/>
      <c r="L5731" s="66"/>
      <c r="M5731" s="65"/>
      <c r="N5731" s="65"/>
      <c r="O5731" s="65"/>
      <c r="P5731" s="66"/>
      <c r="Q5731" s="31">
        <f t="shared" si="178"/>
        <v>9999</v>
      </c>
      <c r="R5731" s="31" t="str">
        <f t="shared" si="179"/>
        <v/>
      </c>
      <c r="S5731" s="29">
        <f>IF($Q5731&lt;Parâmetros!$E$19,$G5731-1,$G5731)</f>
        <v>0</v>
      </c>
    </row>
    <row r="5732" spans="1:19" x14ac:dyDescent="0.25">
      <c r="A5732" s="116"/>
      <c r="B5732" s="65"/>
      <c r="C5732" s="65"/>
      <c r="D5732" s="66"/>
      <c r="E5732" s="67"/>
      <c r="F5732" s="65"/>
      <c r="G5732" s="66"/>
      <c r="J5732" s="65"/>
      <c r="K5732" s="65"/>
      <c r="L5732" s="66"/>
      <c r="M5732" s="65"/>
      <c r="N5732" s="65"/>
      <c r="O5732" s="65"/>
      <c r="P5732" s="66"/>
      <c r="Q5732" s="31">
        <f t="shared" si="178"/>
        <v>9999</v>
      </c>
      <c r="R5732" s="31" t="str">
        <f t="shared" si="179"/>
        <v/>
      </c>
      <c r="S5732" s="29">
        <f>IF($Q5732&lt;Parâmetros!$E$19,$G5732-1,$G5732)</f>
        <v>0</v>
      </c>
    </row>
    <row r="5733" spans="1:19" x14ac:dyDescent="0.25">
      <c r="A5733" s="116"/>
      <c r="B5733" s="65"/>
      <c r="C5733" s="65"/>
      <c r="D5733" s="66"/>
      <c r="E5733" s="67"/>
      <c r="F5733" s="65"/>
      <c r="G5733" s="66"/>
      <c r="J5733" s="65"/>
      <c r="K5733" s="65"/>
      <c r="L5733" s="66"/>
      <c r="M5733" s="65"/>
      <c r="N5733" s="65"/>
      <c r="O5733" s="65"/>
      <c r="P5733" s="66"/>
      <c r="Q5733" s="31">
        <f t="shared" si="178"/>
        <v>9999</v>
      </c>
      <c r="R5733" s="31" t="str">
        <f t="shared" si="179"/>
        <v/>
      </c>
      <c r="S5733" s="29">
        <f>IF($Q5733&lt;Parâmetros!$E$19,$G5733-1,$G5733)</f>
        <v>0</v>
      </c>
    </row>
    <row r="5734" spans="1:19" x14ac:dyDescent="0.25">
      <c r="A5734" s="116"/>
      <c r="B5734" s="65"/>
      <c r="C5734" s="65"/>
      <c r="D5734" s="66"/>
      <c r="E5734" s="67"/>
      <c r="F5734" s="65"/>
      <c r="G5734" s="66"/>
      <c r="J5734" s="65"/>
      <c r="K5734" s="65"/>
      <c r="L5734" s="66"/>
      <c r="M5734" s="65"/>
      <c r="N5734" s="65"/>
      <c r="O5734" s="65"/>
      <c r="P5734" s="66"/>
      <c r="Q5734" s="31">
        <f t="shared" si="178"/>
        <v>9999</v>
      </c>
      <c r="R5734" s="31" t="str">
        <f t="shared" si="179"/>
        <v/>
      </c>
      <c r="S5734" s="29">
        <f>IF($Q5734&lt;Parâmetros!$E$19,$G5734-1,$G5734)</f>
        <v>0</v>
      </c>
    </row>
    <row r="5735" spans="1:19" x14ac:dyDescent="0.25">
      <c r="A5735" s="116"/>
      <c r="B5735" s="65"/>
      <c r="C5735" s="65"/>
      <c r="D5735" s="66"/>
      <c r="E5735" s="67"/>
      <c r="F5735" s="65"/>
      <c r="G5735" s="66"/>
      <c r="J5735" s="65"/>
      <c r="K5735" s="65"/>
      <c r="L5735" s="66"/>
      <c r="M5735" s="65"/>
      <c r="N5735" s="65"/>
      <c r="O5735" s="65"/>
      <c r="P5735" s="66"/>
      <c r="Q5735" s="31">
        <f t="shared" si="178"/>
        <v>9999</v>
      </c>
      <c r="R5735" s="31" t="str">
        <f t="shared" si="179"/>
        <v/>
      </c>
      <c r="S5735" s="29">
        <f>IF($Q5735&lt;Parâmetros!$E$19,$G5735-1,$G5735)</f>
        <v>0</v>
      </c>
    </row>
    <row r="5736" spans="1:19" x14ac:dyDescent="0.25">
      <c r="A5736" s="116"/>
      <c r="B5736" s="65"/>
      <c r="C5736" s="65"/>
      <c r="D5736" s="66"/>
      <c r="E5736" s="67"/>
      <c r="F5736" s="65"/>
      <c r="G5736" s="66"/>
      <c r="J5736" s="65"/>
      <c r="K5736" s="65"/>
      <c r="L5736" s="66"/>
      <c r="M5736" s="65"/>
      <c r="N5736" s="65"/>
      <c r="O5736" s="65"/>
      <c r="P5736" s="66"/>
      <c r="Q5736" s="31">
        <f t="shared" si="178"/>
        <v>9999</v>
      </c>
      <c r="R5736" s="31" t="str">
        <f t="shared" si="179"/>
        <v/>
      </c>
      <c r="S5736" s="29">
        <f>IF($Q5736&lt;Parâmetros!$E$19,$G5736-1,$G5736)</f>
        <v>0</v>
      </c>
    </row>
    <row r="5737" spans="1:19" x14ac:dyDescent="0.25">
      <c r="A5737" s="116"/>
      <c r="B5737" s="65"/>
      <c r="C5737" s="65"/>
      <c r="D5737" s="66"/>
      <c r="E5737" s="67"/>
      <c r="F5737" s="65"/>
      <c r="G5737" s="66"/>
      <c r="J5737" s="65"/>
      <c r="K5737" s="65"/>
      <c r="L5737" s="66"/>
      <c r="M5737" s="65"/>
      <c r="N5737" s="65"/>
      <c r="O5737" s="65"/>
      <c r="P5737" s="66"/>
      <c r="Q5737" s="31">
        <f t="shared" si="178"/>
        <v>9999</v>
      </c>
      <c r="R5737" s="31" t="str">
        <f t="shared" si="179"/>
        <v/>
      </c>
      <c r="S5737" s="29">
        <f>IF($Q5737&lt;Parâmetros!$E$19,$G5737-1,$G5737)</f>
        <v>0</v>
      </c>
    </row>
    <row r="5738" spans="1:19" x14ac:dyDescent="0.25">
      <c r="A5738" s="116"/>
      <c r="B5738" s="65"/>
      <c r="C5738" s="65"/>
      <c r="D5738" s="66"/>
      <c r="E5738" s="67"/>
      <c r="F5738" s="65"/>
      <c r="G5738" s="66"/>
      <c r="J5738" s="65"/>
      <c r="K5738" s="65"/>
      <c r="L5738" s="66"/>
      <c r="M5738" s="65"/>
      <c r="N5738" s="65"/>
      <c r="O5738" s="65"/>
      <c r="P5738" s="66"/>
      <c r="Q5738" s="31">
        <f t="shared" si="178"/>
        <v>9999</v>
      </c>
      <c r="R5738" s="31" t="str">
        <f t="shared" si="179"/>
        <v/>
      </c>
      <c r="S5738" s="29">
        <f>IF($Q5738&lt;Parâmetros!$E$19,$G5738-1,$G5738)</f>
        <v>0</v>
      </c>
    </row>
    <row r="5739" spans="1:19" x14ac:dyDescent="0.25">
      <c r="A5739" s="116"/>
      <c r="B5739" s="65"/>
      <c r="C5739" s="65"/>
      <c r="D5739" s="66"/>
      <c r="E5739" s="67"/>
      <c r="F5739" s="65"/>
      <c r="G5739" s="66"/>
      <c r="J5739" s="65"/>
      <c r="K5739" s="65"/>
      <c r="L5739" s="66"/>
      <c r="M5739" s="65"/>
      <c r="N5739" s="65"/>
      <c r="O5739" s="65"/>
      <c r="P5739" s="66"/>
      <c r="Q5739" s="31">
        <f t="shared" si="178"/>
        <v>9999</v>
      </c>
      <c r="R5739" s="31" t="str">
        <f t="shared" si="179"/>
        <v/>
      </c>
      <c r="S5739" s="29">
        <f>IF($Q5739&lt;Parâmetros!$E$19,$G5739-1,$G5739)</f>
        <v>0</v>
      </c>
    </row>
    <row r="5740" spans="1:19" x14ac:dyDescent="0.25">
      <c r="A5740" s="116"/>
      <c r="B5740" s="65"/>
      <c r="C5740" s="65"/>
      <c r="D5740" s="66"/>
      <c r="E5740" s="67"/>
      <c r="F5740" s="65"/>
      <c r="G5740" s="66"/>
      <c r="J5740" s="65"/>
      <c r="K5740" s="65"/>
      <c r="L5740" s="66"/>
      <c r="M5740" s="65"/>
      <c r="N5740" s="65"/>
      <c r="O5740" s="65"/>
      <c r="P5740" s="66"/>
      <c r="Q5740" s="31">
        <f t="shared" si="178"/>
        <v>9999</v>
      </c>
      <c r="R5740" s="31" t="str">
        <f t="shared" si="179"/>
        <v/>
      </c>
      <c r="S5740" s="29">
        <f>IF($Q5740&lt;Parâmetros!$E$19,$G5740-1,$G5740)</f>
        <v>0</v>
      </c>
    </row>
    <row r="5741" spans="1:19" x14ac:dyDescent="0.25">
      <c r="A5741" s="116"/>
      <c r="B5741" s="65"/>
      <c r="C5741" s="65"/>
      <c r="D5741" s="66"/>
      <c r="E5741" s="67"/>
      <c r="F5741" s="65"/>
      <c r="G5741" s="66"/>
      <c r="J5741" s="65"/>
      <c r="K5741" s="65"/>
      <c r="L5741" s="66"/>
      <c r="M5741" s="65"/>
      <c r="N5741" s="65"/>
      <c r="O5741" s="65"/>
      <c r="P5741" s="66"/>
      <c r="Q5741" s="31">
        <f t="shared" si="178"/>
        <v>9999</v>
      </c>
      <c r="R5741" s="31" t="str">
        <f t="shared" si="179"/>
        <v/>
      </c>
      <c r="S5741" s="29">
        <f>IF($Q5741&lt;Parâmetros!$E$19,$G5741-1,$G5741)</f>
        <v>0</v>
      </c>
    </row>
    <row r="5742" spans="1:19" x14ac:dyDescent="0.25">
      <c r="A5742" s="116"/>
      <c r="B5742" s="65"/>
      <c r="C5742" s="65"/>
      <c r="D5742" s="66"/>
      <c r="E5742" s="67"/>
      <c r="F5742" s="65"/>
      <c r="G5742" s="66"/>
      <c r="J5742" s="65"/>
      <c r="K5742" s="65"/>
      <c r="L5742" s="66"/>
      <c r="M5742" s="65"/>
      <c r="N5742" s="65"/>
      <c r="O5742" s="65"/>
      <c r="P5742" s="66"/>
      <c r="Q5742" s="31">
        <f t="shared" si="178"/>
        <v>9999</v>
      </c>
      <c r="R5742" s="31" t="str">
        <f t="shared" si="179"/>
        <v/>
      </c>
      <c r="S5742" s="29">
        <f>IF($Q5742&lt;Parâmetros!$E$19,$G5742-1,$G5742)</f>
        <v>0</v>
      </c>
    </row>
    <row r="5743" spans="1:19" x14ac:dyDescent="0.25">
      <c r="A5743" s="116"/>
      <c r="B5743" s="65"/>
      <c r="C5743" s="65"/>
      <c r="D5743" s="66"/>
      <c r="E5743" s="67"/>
      <c r="F5743" s="65"/>
      <c r="G5743" s="66"/>
      <c r="J5743" s="65"/>
      <c r="K5743" s="65"/>
      <c r="L5743" s="66"/>
      <c r="M5743" s="65"/>
      <c r="N5743" s="65"/>
      <c r="O5743" s="65"/>
      <c r="P5743" s="66"/>
      <c r="Q5743" s="31">
        <f t="shared" si="178"/>
        <v>9999</v>
      </c>
      <c r="R5743" s="31" t="str">
        <f t="shared" si="179"/>
        <v/>
      </c>
      <c r="S5743" s="29">
        <f>IF($Q5743&lt;Parâmetros!$E$19,$G5743-1,$G5743)</f>
        <v>0</v>
      </c>
    </row>
    <row r="5744" spans="1:19" x14ac:dyDescent="0.25">
      <c r="A5744" s="116"/>
      <c r="B5744" s="65"/>
      <c r="C5744" s="65"/>
      <c r="D5744" s="66"/>
      <c r="E5744" s="67"/>
      <c r="F5744" s="65"/>
      <c r="G5744" s="66"/>
      <c r="J5744" s="65"/>
      <c r="K5744" s="65"/>
      <c r="L5744" s="66"/>
      <c r="M5744" s="65"/>
      <c r="N5744" s="65"/>
      <c r="O5744" s="65"/>
      <c r="P5744" s="66"/>
      <c r="Q5744" s="31">
        <f t="shared" si="178"/>
        <v>9999</v>
      </c>
      <c r="R5744" s="31" t="str">
        <f t="shared" si="179"/>
        <v/>
      </c>
      <c r="S5744" s="29">
        <f>IF($Q5744&lt;Parâmetros!$E$19,$G5744-1,$G5744)</f>
        <v>0</v>
      </c>
    </row>
    <row r="5745" spans="1:19" x14ac:dyDescent="0.25">
      <c r="A5745" s="116"/>
      <c r="B5745" s="65"/>
      <c r="C5745" s="65"/>
      <c r="D5745" s="66"/>
      <c r="E5745" s="67"/>
      <c r="F5745" s="65"/>
      <c r="G5745" s="66"/>
      <c r="J5745" s="65"/>
      <c r="K5745" s="65"/>
      <c r="L5745" s="66"/>
      <c r="M5745" s="65"/>
      <c r="N5745" s="65"/>
      <c r="O5745" s="65"/>
      <c r="P5745" s="66"/>
      <c r="Q5745" s="31">
        <f t="shared" si="178"/>
        <v>9999</v>
      </c>
      <c r="R5745" s="31" t="str">
        <f t="shared" si="179"/>
        <v/>
      </c>
      <c r="S5745" s="29">
        <f>IF($Q5745&lt;Parâmetros!$E$19,$G5745-1,$G5745)</f>
        <v>0</v>
      </c>
    </row>
    <row r="5746" spans="1:19" x14ac:dyDescent="0.25">
      <c r="A5746" s="116"/>
      <c r="B5746" s="65"/>
      <c r="C5746" s="65"/>
      <c r="D5746" s="66"/>
      <c r="E5746" s="67"/>
      <c r="F5746" s="65"/>
      <c r="G5746" s="66"/>
      <c r="J5746" s="65"/>
      <c r="K5746" s="65"/>
      <c r="L5746" s="66"/>
      <c r="M5746" s="65"/>
      <c r="N5746" s="65"/>
      <c r="O5746" s="65"/>
      <c r="P5746" s="66"/>
      <c r="Q5746" s="31">
        <f t="shared" si="178"/>
        <v>9999</v>
      </c>
      <c r="R5746" s="31" t="str">
        <f t="shared" si="179"/>
        <v/>
      </c>
      <c r="S5746" s="29">
        <f>IF($Q5746&lt;Parâmetros!$E$19,$G5746-1,$G5746)</f>
        <v>0</v>
      </c>
    </row>
    <row r="5747" spans="1:19" x14ac:dyDescent="0.25">
      <c r="A5747" s="116"/>
      <c r="B5747" s="65"/>
      <c r="C5747" s="65"/>
      <c r="D5747" s="66"/>
      <c r="E5747" s="67"/>
      <c r="F5747" s="65"/>
      <c r="G5747" s="66"/>
      <c r="J5747" s="65"/>
      <c r="K5747" s="65"/>
      <c r="L5747" s="66"/>
      <c r="M5747" s="65"/>
      <c r="N5747" s="65"/>
      <c r="O5747" s="65"/>
      <c r="P5747" s="66"/>
      <c r="Q5747" s="31">
        <f t="shared" si="178"/>
        <v>9999</v>
      </c>
      <c r="R5747" s="31" t="str">
        <f t="shared" si="179"/>
        <v/>
      </c>
      <c r="S5747" s="29">
        <f>IF($Q5747&lt;Parâmetros!$E$19,$G5747-1,$G5747)</f>
        <v>0</v>
      </c>
    </row>
    <row r="5748" spans="1:19" x14ac:dyDescent="0.25">
      <c r="A5748" s="116"/>
      <c r="B5748" s="65"/>
      <c r="C5748" s="65"/>
      <c r="D5748" s="66"/>
      <c r="E5748" s="67"/>
      <c r="F5748" s="65"/>
      <c r="G5748" s="66"/>
      <c r="J5748" s="65"/>
      <c r="K5748" s="65"/>
      <c r="L5748" s="66"/>
      <c r="M5748" s="65"/>
      <c r="N5748" s="65"/>
      <c r="O5748" s="65"/>
      <c r="P5748" s="66"/>
      <c r="Q5748" s="31">
        <f t="shared" si="178"/>
        <v>9999</v>
      </c>
      <c r="R5748" s="31" t="str">
        <f t="shared" si="179"/>
        <v/>
      </c>
      <c r="S5748" s="29">
        <f>IF($Q5748&lt;Parâmetros!$E$19,$G5748-1,$G5748)</f>
        <v>0</v>
      </c>
    </row>
    <row r="5749" spans="1:19" x14ac:dyDescent="0.25">
      <c r="A5749" s="116"/>
      <c r="B5749" s="65"/>
      <c r="C5749" s="65"/>
      <c r="D5749" s="66"/>
      <c r="E5749" s="67"/>
      <c r="F5749" s="65"/>
      <c r="G5749" s="66"/>
      <c r="J5749" s="65"/>
      <c r="K5749" s="65"/>
      <c r="L5749" s="66"/>
      <c r="M5749" s="65"/>
      <c r="N5749" s="65"/>
      <c r="O5749" s="65"/>
      <c r="P5749" s="66"/>
      <c r="Q5749" s="31">
        <f t="shared" si="178"/>
        <v>9999</v>
      </c>
      <c r="R5749" s="31" t="str">
        <f t="shared" si="179"/>
        <v/>
      </c>
      <c r="S5749" s="29">
        <f>IF($Q5749&lt;Parâmetros!$E$19,$G5749-1,$G5749)</f>
        <v>0</v>
      </c>
    </row>
    <row r="5750" spans="1:19" x14ac:dyDescent="0.25">
      <c r="A5750" s="116"/>
      <c r="B5750" s="65"/>
      <c r="C5750" s="65"/>
      <c r="D5750" s="66"/>
      <c r="E5750" s="67"/>
      <c r="F5750" s="65"/>
      <c r="G5750" s="66"/>
      <c r="J5750" s="65"/>
      <c r="K5750" s="65"/>
      <c r="L5750" s="66"/>
      <c r="M5750" s="65"/>
      <c r="N5750" s="65"/>
      <c r="O5750" s="65"/>
      <c r="P5750" s="66"/>
      <c r="Q5750" s="31">
        <f t="shared" si="178"/>
        <v>9999</v>
      </c>
      <c r="R5750" s="31" t="str">
        <f t="shared" si="179"/>
        <v/>
      </c>
      <c r="S5750" s="29">
        <f>IF($Q5750&lt;Parâmetros!$E$19,$G5750-1,$G5750)</f>
        <v>0</v>
      </c>
    </row>
    <row r="5751" spans="1:19" x14ac:dyDescent="0.25">
      <c r="A5751" s="116"/>
      <c r="B5751" s="65"/>
      <c r="C5751" s="65"/>
      <c r="D5751" s="66"/>
      <c r="E5751" s="67"/>
      <c r="F5751" s="65"/>
      <c r="G5751" s="66"/>
      <c r="J5751" s="65"/>
      <c r="K5751" s="65"/>
      <c r="L5751" s="66"/>
      <c r="M5751" s="65"/>
      <c r="N5751" s="65"/>
      <c r="O5751" s="65"/>
      <c r="P5751" s="66"/>
      <c r="Q5751" s="31">
        <f t="shared" si="178"/>
        <v>9999</v>
      </c>
      <c r="R5751" s="31" t="str">
        <f t="shared" si="179"/>
        <v/>
      </c>
      <c r="S5751" s="29">
        <f>IF($Q5751&lt;Parâmetros!$E$19,$G5751-1,$G5751)</f>
        <v>0</v>
      </c>
    </row>
    <row r="5752" spans="1:19" x14ac:dyDescent="0.25">
      <c r="A5752" s="116"/>
      <c r="B5752" s="65"/>
      <c r="C5752" s="65"/>
      <c r="D5752" s="66"/>
      <c r="E5752" s="67"/>
      <c r="F5752" s="65"/>
      <c r="G5752" s="66"/>
      <c r="J5752" s="65"/>
      <c r="K5752" s="65"/>
      <c r="L5752" s="66"/>
      <c r="M5752" s="65"/>
      <c r="N5752" s="65"/>
      <c r="O5752" s="65"/>
      <c r="P5752" s="66"/>
      <c r="Q5752" s="31">
        <f t="shared" si="178"/>
        <v>9999</v>
      </c>
      <c r="R5752" s="31" t="str">
        <f t="shared" si="179"/>
        <v/>
      </c>
      <c r="S5752" s="29">
        <f>IF($Q5752&lt;Parâmetros!$E$19,$G5752-1,$G5752)</f>
        <v>0</v>
      </c>
    </row>
    <row r="5753" spans="1:19" x14ac:dyDescent="0.25">
      <c r="A5753" s="116"/>
      <c r="B5753" s="65"/>
      <c r="C5753" s="65"/>
      <c r="D5753" s="66"/>
      <c r="E5753" s="67"/>
      <c r="F5753" s="65"/>
      <c r="G5753" s="66"/>
      <c r="J5753" s="65"/>
      <c r="K5753" s="65"/>
      <c r="L5753" s="66"/>
      <c r="M5753" s="65"/>
      <c r="N5753" s="65"/>
      <c r="O5753" s="65"/>
      <c r="P5753" s="66"/>
      <c r="Q5753" s="31">
        <f t="shared" si="178"/>
        <v>9999</v>
      </c>
      <c r="R5753" s="31" t="str">
        <f t="shared" si="179"/>
        <v/>
      </c>
      <c r="S5753" s="29">
        <f>IF($Q5753&lt;Parâmetros!$E$19,$G5753-1,$G5753)</f>
        <v>0</v>
      </c>
    </row>
    <row r="5754" spans="1:19" x14ac:dyDescent="0.25">
      <c r="A5754" s="116"/>
      <c r="B5754" s="65"/>
      <c r="C5754" s="65"/>
      <c r="D5754" s="66"/>
      <c r="E5754" s="67"/>
      <c r="F5754" s="65"/>
      <c r="G5754" s="66"/>
      <c r="J5754" s="65"/>
      <c r="K5754" s="65"/>
      <c r="L5754" s="66"/>
      <c r="M5754" s="65"/>
      <c r="N5754" s="65"/>
      <c r="O5754" s="65"/>
      <c r="P5754" s="66"/>
      <c r="Q5754" s="31">
        <f t="shared" si="178"/>
        <v>9999</v>
      </c>
      <c r="R5754" s="31" t="str">
        <f t="shared" si="179"/>
        <v/>
      </c>
      <c r="S5754" s="29">
        <f>IF($Q5754&lt;Parâmetros!$E$19,$G5754-1,$G5754)</f>
        <v>0</v>
      </c>
    </row>
    <row r="5755" spans="1:19" x14ac:dyDescent="0.25">
      <c r="A5755" s="116"/>
      <c r="B5755" s="65"/>
      <c r="C5755" s="65"/>
      <c r="D5755" s="66"/>
      <c r="E5755" s="67"/>
      <c r="F5755" s="65"/>
      <c r="G5755" s="66"/>
      <c r="J5755" s="65"/>
      <c r="K5755" s="65"/>
      <c r="L5755" s="66"/>
      <c r="M5755" s="65"/>
      <c r="N5755" s="65"/>
      <c r="O5755" s="65"/>
      <c r="P5755" s="66"/>
      <c r="Q5755" s="31">
        <f t="shared" si="178"/>
        <v>9999</v>
      </c>
      <c r="R5755" s="31" t="str">
        <f t="shared" si="179"/>
        <v/>
      </c>
      <c r="S5755" s="29">
        <f>IF($Q5755&lt;Parâmetros!$E$19,$G5755-1,$G5755)</f>
        <v>0</v>
      </c>
    </row>
    <row r="5756" spans="1:19" x14ac:dyDescent="0.25">
      <c r="A5756" s="116"/>
      <c r="B5756" s="65"/>
      <c r="C5756" s="65"/>
      <c r="D5756" s="66"/>
      <c r="E5756" s="67"/>
      <c r="F5756" s="65"/>
      <c r="G5756" s="66"/>
      <c r="J5756" s="65"/>
      <c r="K5756" s="65"/>
      <c r="L5756" s="66"/>
      <c r="M5756" s="65"/>
      <c r="N5756" s="65"/>
      <c r="O5756" s="65"/>
      <c r="P5756" s="66"/>
      <c r="Q5756" s="31">
        <f t="shared" ref="Q5756:Q5819" si="180">IFERROR(VALUE(LEFT($J5756,2))*60+VALUE(MID($J5756,4,2)),9999)</f>
        <v>9999</v>
      </c>
      <c r="R5756" s="31" t="str">
        <f t="shared" ref="R5756:R5819" si="181">IFERROR(VALUE(LEFT($K5756,2))*60+VALUE(MID($K5756,4,2)),"")</f>
        <v/>
      </c>
      <c r="S5756" s="29">
        <f>IF($Q5756&lt;Parâmetros!$E$19,$G5756-1,$G5756)</f>
        <v>0</v>
      </c>
    </row>
    <row r="5757" spans="1:19" x14ac:dyDescent="0.25">
      <c r="A5757" s="116"/>
      <c r="B5757" s="65"/>
      <c r="C5757" s="65"/>
      <c r="D5757" s="66"/>
      <c r="E5757" s="67"/>
      <c r="F5757" s="65"/>
      <c r="G5757" s="66"/>
      <c r="J5757" s="65"/>
      <c r="K5757" s="65"/>
      <c r="L5757" s="66"/>
      <c r="M5757" s="65"/>
      <c r="N5757" s="65"/>
      <c r="O5757" s="65"/>
      <c r="P5757" s="66"/>
      <c r="Q5757" s="31">
        <f t="shared" si="180"/>
        <v>9999</v>
      </c>
      <c r="R5757" s="31" t="str">
        <f t="shared" si="181"/>
        <v/>
      </c>
      <c r="S5757" s="29">
        <f>IF($Q5757&lt;Parâmetros!$E$19,$G5757-1,$G5757)</f>
        <v>0</v>
      </c>
    </row>
    <row r="5758" spans="1:19" x14ac:dyDescent="0.25">
      <c r="A5758" s="116"/>
      <c r="B5758" s="65"/>
      <c r="C5758" s="65"/>
      <c r="D5758" s="66"/>
      <c r="E5758" s="67"/>
      <c r="F5758" s="65"/>
      <c r="G5758" s="66"/>
      <c r="J5758" s="65"/>
      <c r="K5758" s="65"/>
      <c r="L5758" s="66"/>
      <c r="M5758" s="65"/>
      <c r="N5758" s="65"/>
      <c r="O5758" s="65"/>
      <c r="P5758" s="66"/>
      <c r="Q5758" s="31">
        <f t="shared" si="180"/>
        <v>9999</v>
      </c>
      <c r="R5758" s="31" t="str">
        <f t="shared" si="181"/>
        <v/>
      </c>
      <c r="S5758" s="29">
        <f>IF($Q5758&lt;Parâmetros!$E$19,$G5758-1,$G5758)</f>
        <v>0</v>
      </c>
    </row>
    <row r="5759" spans="1:19" x14ac:dyDescent="0.25">
      <c r="A5759" s="116"/>
      <c r="B5759" s="65"/>
      <c r="C5759" s="65"/>
      <c r="D5759" s="66"/>
      <c r="E5759" s="67"/>
      <c r="F5759" s="65"/>
      <c r="G5759" s="66"/>
      <c r="J5759" s="65"/>
      <c r="K5759" s="65"/>
      <c r="L5759" s="66"/>
      <c r="M5759" s="65"/>
      <c r="N5759" s="65"/>
      <c r="O5759" s="65"/>
      <c r="P5759" s="66"/>
      <c r="Q5759" s="31">
        <f t="shared" si="180"/>
        <v>9999</v>
      </c>
      <c r="R5759" s="31" t="str">
        <f t="shared" si="181"/>
        <v/>
      </c>
      <c r="S5759" s="29">
        <f>IF($Q5759&lt;Parâmetros!$E$19,$G5759-1,$G5759)</f>
        <v>0</v>
      </c>
    </row>
    <row r="5760" spans="1:19" x14ac:dyDescent="0.25">
      <c r="A5760" s="116"/>
      <c r="B5760" s="65"/>
      <c r="C5760" s="65"/>
      <c r="D5760" s="66"/>
      <c r="E5760" s="67"/>
      <c r="F5760" s="65"/>
      <c r="G5760" s="66"/>
      <c r="J5760" s="65"/>
      <c r="K5760" s="65"/>
      <c r="L5760" s="66"/>
      <c r="M5760" s="65"/>
      <c r="N5760" s="65"/>
      <c r="O5760" s="65"/>
      <c r="P5760" s="66"/>
      <c r="Q5760" s="31">
        <f t="shared" si="180"/>
        <v>9999</v>
      </c>
      <c r="R5760" s="31" t="str">
        <f t="shared" si="181"/>
        <v/>
      </c>
      <c r="S5760" s="29">
        <f>IF($Q5760&lt;Parâmetros!$E$19,$G5760-1,$G5760)</f>
        <v>0</v>
      </c>
    </row>
    <row r="5761" spans="1:19" x14ac:dyDescent="0.25">
      <c r="A5761" s="116"/>
      <c r="B5761" s="65"/>
      <c r="C5761" s="65"/>
      <c r="D5761" s="66"/>
      <c r="E5761" s="67"/>
      <c r="F5761" s="65"/>
      <c r="G5761" s="66"/>
      <c r="J5761" s="65"/>
      <c r="K5761" s="65"/>
      <c r="L5761" s="66"/>
      <c r="M5761" s="65"/>
      <c r="N5761" s="65"/>
      <c r="O5761" s="65"/>
      <c r="P5761" s="66"/>
      <c r="Q5761" s="31">
        <f t="shared" si="180"/>
        <v>9999</v>
      </c>
      <c r="R5761" s="31" t="str">
        <f t="shared" si="181"/>
        <v/>
      </c>
      <c r="S5761" s="29">
        <f>IF($Q5761&lt;Parâmetros!$E$19,$G5761-1,$G5761)</f>
        <v>0</v>
      </c>
    </row>
    <row r="5762" spans="1:19" x14ac:dyDescent="0.25">
      <c r="A5762" s="116"/>
      <c r="B5762" s="65"/>
      <c r="C5762" s="65"/>
      <c r="D5762" s="66"/>
      <c r="E5762" s="67"/>
      <c r="F5762" s="65"/>
      <c r="G5762" s="66"/>
      <c r="J5762" s="65"/>
      <c r="K5762" s="65"/>
      <c r="L5762" s="66"/>
      <c r="M5762" s="65"/>
      <c r="O5762" s="65"/>
      <c r="P5762" s="66"/>
      <c r="Q5762" s="31">
        <f t="shared" si="180"/>
        <v>9999</v>
      </c>
      <c r="R5762" s="31" t="str">
        <f t="shared" si="181"/>
        <v/>
      </c>
      <c r="S5762" s="29">
        <f>IF($Q5762&lt;Parâmetros!$E$19,$G5762-1,$G5762)</f>
        <v>0</v>
      </c>
    </row>
    <row r="5763" spans="1:19" x14ac:dyDescent="0.25">
      <c r="A5763" s="116"/>
      <c r="B5763" s="65"/>
      <c r="C5763" s="65"/>
      <c r="D5763" s="66"/>
      <c r="E5763" s="67"/>
      <c r="F5763" s="65"/>
      <c r="G5763" s="66"/>
      <c r="J5763" s="65"/>
      <c r="K5763" s="65"/>
      <c r="L5763" s="66"/>
      <c r="M5763" s="65"/>
      <c r="N5763" s="65"/>
      <c r="O5763" s="65"/>
      <c r="P5763" s="66"/>
      <c r="Q5763" s="31">
        <f t="shared" si="180"/>
        <v>9999</v>
      </c>
      <c r="R5763" s="31" t="str">
        <f t="shared" si="181"/>
        <v/>
      </c>
      <c r="S5763" s="29">
        <f>IF($Q5763&lt;Parâmetros!$E$19,$G5763-1,$G5763)</f>
        <v>0</v>
      </c>
    </row>
    <row r="5764" spans="1:19" x14ac:dyDescent="0.25">
      <c r="A5764" s="116"/>
      <c r="B5764" s="65"/>
      <c r="C5764" s="65"/>
      <c r="D5764" s="66"/>
      <c r="E5764" s="67"/>
      <c r="F5764" s="65"/>
      <c r="G5764" s="66"/>
      <c r="J5764" s="65"/>
      <c r="K5764" s="65"/>
      <c r="L5764" s="66"/>
      <c r="M5764" s="65"/>
      <c r="N5764" s="65"/>
      <c r="O5764" s="65"/>
      <c r="P5764" s="66"/>
      <c r="Q5764" s="31">
        <f t="shared" si="180"/>
        <v>9999</v>
      </c>
      <c r="R5764" s="31" t="str">
        <f t="shared" si="181"/>
        <v/>
      </c>
      <c r="S5764" s="29">
        <f>IF($Q5764&lt;Parâmetros!$E$19,$G5764-1,$G5764)</f>
        <v>0</v>
      </c>
    </row>
    <row r="5765" spans="1:19" x14ac:dyDescent="0.25">
      <c r="A5765" s="116"/>
      <c r="B5765" s="65"/>
      <c r="C5765" s="65"/>
      <c r="D5765" s="66"/>
      <c r="E5765" s="67"/>
      <c r="F5765" s="65"/>
      <c r="G5765" s="66"/>
      <c r="J5765" s="65"/>
      <c r="K5765" s="65"/>
      <c r="L5765" s="66"/>
      <c r="M5765" s="65"/>
      <c r="N5765" s="65"/>
      <c r="O5765" s="65"/>
      <c r="P5765" s="66"/>
      <c r="Q5765" s="31">
        <f t="shared" si="180"/>
        <v>9999</v>
      </c>
      <c r="R5765" s="31" t="str">
        <f t="shared" si="181"/>
        <v/>
      </c>
      <c r="S5765" s="29">
        <f>IF($Q5765&lt;Parâmetros!$E$19,$G5765-1,$G5765)</f>
        <v>0</v>
      </c>
    </row>
    <row r="5766" spans="1:19" x14ac:dyDescent="0.25">
      <c r="A5766" s="116"/>
      <c r="B5766" s="65"/>
      <c r="C5766" s="65"/>
      <c r="D5766" s="66"/>
      <c r="E5766" s="67"/>
      <c r="F5766" s="65"/>
      <c r="G5766" s="66"/>
      <c r="J5766" s="65"/>
      <c r="K5766" s="65"/>
      <c r="L5766" s="66"/>
      <c r="M5766" s="65"/>
      <c r="N5766" s="65"/>
      <c r="O5766" s="65"/>
      <c r="P5766" s="66"/>
      <c r="Q5766" s="31">
        <f t="shared" si="180"/>
        <v>9999</v>
      </c>
      <c r="R5766" s="31" t="str">
        <f t="shared" si="181"/>
        <v/>
      </c>
      <c r="S5766" s="29">
        <f>IF($Q5766&lt;Parâmetros!$E$19,$G5766-1,$G5766)</f>
        <v>0</v>
      </c>
    </row>
    <row r="5767" spans="1:19" x14ac:dyDescent="0.25">
      <c r="A5767" s="116"/>
      <c r="B5767" s="65"/>
      <c r="C5767" s="65"/>
      <c r="D5767" s="66"/>
      <c r="E5767" s="67"/>
      <c r="F5767" s="65"/>
      <c r="G5767" s="66"/>
      <c r="J5767" s="65"/>
      <c r="K5767" s="65"/>
      <c r="L5767" s="66"/>
      <c r="M5767" s="65"/>
      <c r="N5767" s="65"/>
      <c r="O5767" s="65"/>
      <c r="P5767" s="66"/>
      <c r="Q5767" s="31">
        <f t="shared" si="180"/>
        <v>9999</v>
      </c>
      <c r="R5767" s="31" t="str">
        <f t="shared" si="181"/>
        <v/>
      </c>
      <c r="S5767" s="29">
        <f>IF($Q5767&lt;Parâmetros!$E$19,$G5767-1,$G5767)</f>
        <v>0</v>
      </c>
    </row>
    <row r="5768" spans="1:19" x14ac:dyDescent="0.25">
      <c r="A5768" s="116"/>
      <c r="B5768" s="65"/>
      <c r="C5768" s="65"/>
      <c r="D5768" s="66"/>
      <c r="E5768" s="67"/>
      <c r="F5768" s="65"/>
      <c r="G5768" s="66"/>
      <c r="J5768" s="65"/>
      <c r="K5768" s="65"/>
      <c r="L5768" s="66"/>
      <c r="M5768" s="65"/>
      <c r="N5768" s="65"/>
      <c r="O5768" s="65"/>
      <c r="P5768" s="66"/>
      <c r="Q5768" s="31">
        <f t="shared" si="180"/>
        <v>9999</v>
      </c>
      <c r="R5768" s="31" t="str">
        <f t="shared" si="181"/>
        <v/>
      </c>
      <c r="S5768" s="29">
        <f>IF($Q5768&lt;Parâmetros!$E$19,$G5768-1,$G5768)</f>
        <v>0</v>
      </c>
    </row>
    <row r="5769" spans="1:19" x14ac:dyDescent="0.25">
      <c r="A5769" s="116"/>
      <c r="B5769" s="65"/>
      <c r="C5769" s="65"/>
      <c r="D5769" s="66"/>
      <c r="E5769" s="67"/>
      <c r="F5769" s="65"/>
      <c r="G5769" s="66"/>
      <c r="J5769" s="65"/>
      <c r="K5769" s="65"/>
      <c r="L5769" s="66"/>
      <c r="M5769" s="65"/>
      <c r="N5769" s="65"/>
      <c r="O5769" s="65"/>
      <c r="P5769" s="66"/>
      <c r="Q5769" s="31">
        <f t="shared" si="180"/>
        <v>9999</v>
      </c>
      <c r="R5769" s="31" t="str">
        <f t="shared" si="181"/>
        <v/>
      </c>
      <c r="S5769" s="29">
        <f>IF($Q5769&lt;Parâmetros!$E$19,$G5769-1,$G5769)</f>
        <v>0</v>
      </c>
    </row>
    <row r="5770" spans="1:19" x14ac:dyDescent="0.25">
      <c r="A5770" s="116"/>
      <c r="B5770" s="65"/>
      <c r="C5770" s="65"/>
      <c r="D5770" s="66"/>
      <c r="E5770" s="67"/>
      <c r="F5770" s="65"/>
      <c r="G5770" s="66"/>
      <c r="J5770" s="65"/>
      <c r="K5770" s="65"/>
      <c r="L5770" s="66"/>
      <c r="M5770" s="65"/>
      <c r="N5770" s="65"/>
      <c r="O5770" s="65"/>
      <c r="P5770" s="66"/>
      <c r="Q5770" s="31">
        <f t="shared" si="180"/>
        <v>9999</v>
      </c>
      <c r="R5770" s="31" t="str">
        <f t="shared" si="181"/>
        <v/>
      </c>
      <c r="S5770" s="29">
        <f>IF($Q5770&lt;Parâmetros!$E$19,$G5770-1,$G5770)</f>
        <v>0</v>
      </c>
    </row>
    <row r="5771" spans="1:19" x14ac:dyDescent="0.25">
      <c r="A5771" s="116"/>
      <c r="B5771" s="65"/>
      <c r="C5771" s="65"/>
      <c r="D5771" s="66"/>
      <c r="E5771" s="67"/>
      <c r="F5771" s="65"/>
      <c r="G5771" s="66"/>
      <c r="J5771" s="65"/>
      <c r="K5771" s="65"/>
      <c r="L5771" s="66"/>
      <c r="M5771" s="65"/>
      <c r="O5771" s="65"/>
      <c r="P5771" s="66"/>
      <c r="Q5771" s="31">
        <f t="shared" si="180"/>
        <v>9999</v>
      </c>
      <c r="R5771" s="31" t="str">
        <f t="shared" si="181"/>
        <v/>
      </c>
      <c r="S5771" s="29">
        <f>IF($Q5771&lt;Parâmetros!$E$19,$G5771-1,$G5771)</f>
        <v>0</v>
      </c>
    </row>
    <row r="5772" spans="1:19" x14ac:dyDescent="0.25">
      <c r="A5772" s="116"/>
      <c r="B5772" s="65"/>
      <c r="C5772" s="65"/>
      <c r="D5772" s="66"/>
      <c r="E5772" s="67"/>
      <c r="F5772" s="65"/>
      <c r="G5772" s="66"/>
      <c r="J5772" s="65"/>
      <c r="K5772" s="65"/>
      <c r="L5772" s="66"/>
      <c r="M5772" s="65"/>
      <c r="O5772" s="65"/>
      <c r="P5772" s="66"/>
      <c r="Q5772" s="31">
        <f t="shared" si="180"/>
        <v>9999</v>
      </c>
      <c r="R5772" s="31" t="str">
        <f t="shared" si="181"/>
        <v/>
      </c>
      <c r="S5772" s="29">
        <f>IF($Q5772&lt;Parâmetros!$E$19,$G5772-1,$G5772)</f>
        <v>0</v>
      </c>
    </row>
    <row r="5773" spans="1:19" x14ac:dyDescent="0.25">
      <c r="A5773" s="116"/>
      <c r="B5773" s="65"/>
      <c r="C5773" s="65"/>
      <c r="D5773" s="66"/>
      <c r="E5773" s="67"/>
      <c r="F5773" s="65"/>
      <c r="G5773" s="66"/>
      <c r="J5773" s="65"/>
      <c r="K5773" s="65"/>
      <c r="L5773" s="66"/>
      <c r="M5773" s="65"/>
      <c r="O5773" s="65"/>
      <c r="P5773" s="66"/>
      <c r="Q5773" s="31">
        <f t="shared" si="180"/>
        <v>9999</v>
      </c>
      <c r="R5773" s="31" t="str">
        <f t="shared" si="181"/>
        <v/>
      </c>
      <c r="S5773" s="29">
        <f>IF($Q5773&lt;Parâmetros!$E$19,$G5773-1,$G5773)</f>
        <v>0</v>
      </c>
    </row>
    <row r="5774" spans="1:19" x14ac:dyDescent="0.25">
      <c r="A5774" s="116"/>
      <c r="B5774" s="65"/>
      <c r="C5774" s="65"/>
      <c r="D5774" s="66"/>
      <c r="E5774" s="67"/>
      <c r="F5774" s="65"/>
      <c r="G5774" s="66"/>
      <c r="J5774" s="65"/>
      <c r="K5774" s="65"/>
      <c r="L5774" s="66"/>
      <c r="M5774" s="65"/>
      <c r="O5774" s="65"/>
      <c r="P5774" s="66"/>
      <c r="Q5774" s="31">
        <f t="shared" si="180"/>
        <v>9999</v>
      </c>
      <c r="R5774" s="31" t="str">
        <f t="shared" si="181"/>
        <v/>
      </c>
      <c r="S5774" s="29">
        <f>IF($Q5774&lt;Parâmetros!$E$19,$G5774-1,$G5774)</f>
        <v>0</v>
      </c>
    </row>
    <row r="5775" spans="1:19" x14ac:dyDescent="0.25">
      <c r="A5775" s="116"/>
      <c r="B5775" s="65"/>
      <c r="C5775" s="65"/>
      <c r="D5775" s="66"/>
      <c r="E5775" s="67"/>
      <c r="F5775" s="65"/>
      <c r="G5775" s="66"/>
      <c r="J5775" s="65"/>
      <c r="K5775" s="65"/>
      <c r="L5775" s="66"/>
      <c r="M5775" s="65"/>
      <c r="O5775" s="65"/>
      <c r="P5775" s="66"/>
      <c r="Q5775" s="31">
        <f t="shared" si="180"/>
        <v>9999</v>
      </c>
      <c r="R5775" s="31" t="str">
        <f t="shared" si="181"/>
        <v/>
      </c>
      <c r="S5775" s="29">
        <f>IF($Q5775&lt;Parâmetros!$E$19,$G5775-1,$G5775)</f>
        <v>0</v>
      </c>
    </row>
    <row r="5776" spans="1:19" x14ac:dyDescent="0.25">
      <c r="A5776" s="116"/>
      <c r="B5776" s="65"/>
      <c r="C5776" s="65"/>
      <c r="D5776" s="66"/>
      <c r="E5776" s="67"/>
      <c r="F5776" s="65"/>
      <c r="G5776" s="66"/>
      <c r="J5776" s="65"/>
      <c r="K5776" s="65"/>
      <c r="L5776" s="66"/>
      <c r="M5776" s="65"/>
      <c r="O5776" s="65"/>
      <c r="P5776" s="66"/>
      <c r="Q5776" s="31">
        <f t="shared" si="180"/>
        <v>9999</v>
      </c>
      <c r="R5776" s="31" t="str">
        <f t="shared" si="181"/>
        <v/>
      </c>
      <c r="S5776" s="29">
        <f>IF($Q5776&lt;Parâmetros!$E$19,$G5776-1,$G5776)</f>
        <v>0</v>
      </c>
    </row>
    <row r="5777" spans="1:19" x14ac:dyDescent="0.25">
      <c r="A5777" s="116"/>
      <c r="B5777" s="65"/>
      <c r="C5777" s="65"/>
      <c r="D5777" s="66"/>
      <c r="E5777" s="67"/>
      <c r="F5777" s="65"/>
      <c r="G5777" s="66"/>
      <c r="J5777" s="65"/>
      <c r="K5777" s="65"/>
      <c r="L5777" s="66"/>
      <c r="M5777" s="65"/>
      <c r="N5777" s="65"/>
      <c r="O5777" s="65"/>
      <c r="P5777" s="66"/>
      <c r="Q5777" s="31">
        <f t="shared" si="180"/>
        <v>9999</v>
      </c>
      <c r="R5777" s="31" t="str">
        <f t="shared" si="181"/>
        <v/>
      </c>
      <c r="S5777" s="29">
        <f>IF($Q5777&lt;Parâmetros!$E$19,$G5777-1,$G5777)</f>
        <v>0</v>
      </c>
    </row>
    <row r="5778" spans="1:19" x14ac:dyDescent="0.25">
      <c r="A5778" s="116"/>
      <c r="B5778" s="65"/>
      <c r="C5778" s="65"/>
      <c r="D5778" s="66"/>
      <c r="E5778" s="67"/>
      <c r="F5778" s="65"/>
      <c r="G5778" s="66"/>
      <c r="J5778" s="65"/>
      <c r="K5778" s="65"/>
      <c r="L5778" s="66"/>
      <c r="M5778" s="65"/>
      <c r="N5778" s="65"/>
      <c r="O5778" s="65"/>
      <c r="P5778" s="66"/>
      <c r="Q5778" s="31">
        <f t="shared" si="180"/>
        <v>9999</v>
      </c>
      <c r="R5778" s="31" t="str">
        <f t="shared" si="181"/>
        <v/>
      </c>
      <c r="S5778" s="29">
        <f>IF($Q5778&lt;Parâmetros!$E$19,$G5778-1,$G5778)</f>
        <v>0</v>
      </c>
    </row>
    <row r="5779" spans="1:19" x14ac:dyDescent="0.25">
      <c r="A5779" s="116"/>
      <c r="B5779" s="65"/>
      <c r="C5779" s="65"/>
      <c r="D5779" s="66"/>
      <c r="E5779" s="67"/>
      <c r="F5779" s="65"/>
      <c r="G5779" s="66"/>
      <c r="J5779" s="65"/>
      <c r="K5779" s="65"/>
      <c r="L5779" s="66"/>
      <c r="M5779" s="65"/>
      <c r="N5779" s="65"/>
      <c r="O5779" s="65"/>
      <c r="P5779" s="66"/>
      <c r="Q5779" s="31">
        <f t="shared" si="180"/>
        <v>9999</v>
      </c>
      <c r="R5779" s="31" t="str">
        <f t="shared" si="181"/>
        <v/>
      </c>
      <c r="S5779" s="29">
        <f>IF($Q5779&lt;Parâmetros!$E$19,$G5779-1,$G5779)</f>
        <v>0</v>
      </c>
    </row>
    <row r="5780" spans="1:19" x14ac:dyDescent="0.25">
      <c r="A5780" s="116"/>
      <c r="B5780" s="65"/>
      <c r="C5780" s="65"/>
      <c r="D5780" s="66"/>
      <c r="E5780" s="67"/>
      <c r="F5780" s="65"/>
      <c r="G5780" s="66"/>
      <c r="J5780" s="65"/>
      <c r="K5780" s="65"/>
      <c r="L5780" s="66"/>
      <c r="M5780" s="65"/>
      <c r="O5780" s="65"/>
      <c r="P5780" s="66"/>
      <c r="Q5780" s="31">
        <f t="shared" si="180"/>
        <v>9999</v>
      </c>
      <c r="R5780" s="31" t="str">
        <f t="shared" si="181"/>
        <v/>
      </c>
      <c r="S5780" s="29">
        <f>IF($Q5780&lt;Parâmetros!$E$19,$G5780-1,$G5780)</f>
        <v>0</v>
      </c>
    </row>
    <row r="5781" spans="1:19" x14ac:dyDescent="0.25">
      <c r="A5781" s="116"/>
      <c r="B5781" s="65"/>
      <c r="C5781" s="65"/>
      <c r="D5781" s="66"/>
      <c r="E5781" s="67"/>
      <c r="F5781" s="65"/>
      <c r="G5781" s="66"/>
      <c r="J5781" s="65"/>
      <c r="K5781" s="65"/>
      <c r="L5781" s="66"/>
      <c r="M5781" s="65"/>
      <c r="N5781" s="65"/>
      <c r="O5781" s="65"/>
      <c r="P5781" s="66"/>
      <c r="Q5781" s="31">
        <f t="shared" si="180"/>
        <v>9999</v>
      </c>
      <c r="R5781" s="31" t="str">
        <f t="shared" si="181"/>
        <v/>
      </c>
      <c r="S5781" s="29">
        <f>IF($Q5781&lt;Parâmetros!$E$19,$G5781-1,$G5781)</f>
        <v>0</v>
      </c>
    </row>
    <row r="5782" spans="1:19" x14ac:dyDescent="0.25">
      <c r="A5782" s="116"/>
      <c r="B5782" s="65"/>
      <c r="C5782" s="65"/>
      <c r="D5782" s="66"/>
      <c r="E5782" s="67"/>
      <c r="F5782" s="65"/>
      <c r="G5782" s="66"/>
      <c r="J5782" s="65"/>
      <c r="K5782" s="65"/>
      <c r="L5782" s="66"/>
      <c r="M5782" s="65"/>
      <c r="O5782" s="65"/>
      <c r="P5782" s="66"/>
      <c r="Q5782" s="31">
        <f t="shared" si="180"/>
        <v>9999</v>
      </c>
      <c r="R5782" s="31" t="str">
        <f t="shared" si="181"/>
        <v/>
      </c>
      <c r="S5782" s="29">
        <f>IF($Q5782&lt;Parâmetros!$E$19,$G5782-1,$G5782)</f>
        <v>0</v>
      </c>
    </row>
    <row r="5783" spans="1:19" x14ac:dyDescent="0.25">
      <c r="A5783" s="116"/>
      <c r="B5783" s="65"/>
      <c r="C5783" s="65"/>
      <c r="D5783" s="66"/>
      <c r="E5783" s="67"/>
      <c r="F5783" s="65"/>
      <c r="G5783" s="66"/>
      <c r="J5783" s="65"/>
      <c r="K5783" s="65"/>
      <c r="L5783" s="66"/>
      <c r="M5783" s="65"/>
      <c r="N5783" s="65"/>
      <c r="O5783" s="65"/>
      <c r="P5783" s="66"/>
      <c r="Q5783" s="31">
        <f t="shared" si="180"/>
        <v>9999</v>
      </c>
      <c r="R5783" s="31" t="str">
        <f t="shared" si="181"/>
        <v/>
      </c>
      <c r="S5783" s="29">
        <f>IF($Q5783&lt;Parâmetros!$E$19,$G5783-1,$G5783)</f>
        <v>0</v>
      </c>
    </row>
    <row r="5784" spans="1:19" x14ac:dyDescent="0.25">
      <c r="A5784" s="116"/>
      <c r="B5784" s="65"/>
      <c r="C5784" s="65"/>
      <c r="D5784" s="66"/>
      <c r="E5784" s="67"/>
      <c r="F5784" s="65"/>
      <c r="G5784" s="66"/>
      <c r="J5784" s="65"/>
      <c r="K5784" s="65"/>
      <c r="L5784" s="66"/>
      <c r="M5784" s="65"/>
      <c r="O5784" s="65"/>
      <c r="P5784" s="66"/>
      <c r="Q5784" s="31">
        <f t="shared" si="180"/>
        <v>9999</v>
      </c>
      <c r="R5784" s="31" t="str">
        <f t="shared" si="181"/>
        <v/>
      </c>
      <c r="S5784" s="29">
        <f>IF($Q5784&lt;Parâmetros!$E$19,$G5784-1,$G5784)</f>
        <v>0</v>
      </c>
    </row>
    <row r="5785" spans="1:19" x14ac:dyDescent="0.25">
      <c r="A5785" s="116"/>
      <c r="B5785" s="65"/>
      <c r="C5785" s="65"/>
      <c r="D5785" s="66"/>
      <c r="E5785" s="67"/>
      <c r="F5785" s="65"/>
      <c r="G5785" s="66"/>
      <c r="J5785" s="65"/>
      <c r="K5785" s="65"/>
      <c r="L5785" s="66"/>
      <c r="M5785" s="65"/>
      <c r="N5785" s="65"/>
      <c r="O5785" s="65"/>
      <c r="P5785" s="66"/>
      <c r="Q5785" s="31">
        <f t="shared" si="180"/>
        <v>9999</v>
      </c>
      <c r="R5785" s="31" t="str">
        <f t="shared" si="181"/>
        <v/>
      </c>
      <c r="S5785" s="29">
        <f>IF($Q5785&lt;Parâmetros!$E$19,$G5785-1,$G5785)</f>
        <v>0</v>
      </c>
    </row>
    <row r="5786" spans="1:19" x14ac:dyDescent="0.25">
      <c r="A5786" s="116"/>
      <c r="B5786" s="65"/>
      <c r="C5786" s="65"/>
      <c r="D5786" s="66"/>
      <c r="E5786" s="67"/>
      <c r="F5786" s="65"/>
      <c r="G5786" s="66"/>
      <c r="J5786" s="65"/>
      <c r="K5786" s="65"/>
      <c r="L5786" s="66"/>
      <c r="M5786" s="65"/>
      <c r="N5786" s="65"/>
      <c r="O5786" s="65"/>
      <c r="P5786" s="66"/>
      <c r="Q5786" s="31">
        <f t="shared" si="180"/>
        <v>9999</v>
      </c>
      <c r="R5786" s="31" t="str">
        <f t="shared" si="181"/>
        <v/>
      </c>
      <c r="S5786" s="29">
        <f>IF($Q5786&lt;Parâmetros!$E$19,$G5786-1,$G5786)</f>
        <v>0</v>
      </c>
    </row>
    <row r="5787" spans="1:19" x14ac:dyDescent="0.25">
      <c r="A5787" s="116"/>
      <c r="B5787" s="65"/>
      <c r="C5787" s="65"/>
      <c r="D5787" s="66"/>
      <c r="E5787" s="67"/>
      <c r="F5787" s="65"/>
      <c r="G5787" s="66"/>
      <c r="J5787" s="65"/>
      <c r="K5787" s="65"/>
      <c r="L5787" s="66"/>
      <c r="M5787" s="65"/>
      <c r="N5787" s="65"/>
      <c r="O5787" s="65"/>
      <c r="P5787" s="66"/>
      <c r="Q5787" s="31">
        <f t="shared" si="180"/>
        <v>9999</v>
      </c>
      <c r="R5787" s="31" t="str">
        <f t="shared" si="181"/>
        <v/>
      </c>
      <c r="S5787" s="29">
        <f>IF($Q5787&lt;Parâmetros!$E$19,$G5787-1,$G5787)</f>
        <v>0</v>
      </c>
    </row>
    <row r="5788" spans="1:19" x14ac:dyDescent="0.25">
      <c r="A5788" s="116"/>
      <c r="B5788" s="65"/>
      <c r="C5788" s="65"/>
      <c r="D5788" s="66"/>
      <c r="E5788" s="67"/>
      <c r="F5788" s="65"/>
      <c r="G5788" s="66"/>
      <c r="J5788" s="65"/>
      <c r="K5788" s="65"/>
      <c r="L5788" s="66"/>
      <c r="M5788" s="65"/>
      <c r="N5788" s="65"/>
      <c r="O5788" s="65"/>
      <c r="P5788" s="66"/>
      <c r="Q5788" s="31">
        <f t="shared" si="180"/>
        <v>9999</v>
      </c>
      <c r="R5788" s="31" t="str">
        <f t="shared" si="181"/>
        <v/>
      </c>
      <c r="S5788" s="29">
        <f>IF($Q5788&lt;Parâmetros!$E$19,$G5788-1,$G5788)</f>
        <v>0</v>
      </c>
    </row>
    <row r="5789" spans="1:19" x14ac:dyDescent="0.25">
      <c r="A5789" s="116"/>
      <c r="B5789" s="65"/>
      <c r="C5789" s="65"/>
      <c r="D5789" s="66"/>
      <c r="E5789" s="67"/>
      <c r="F5789" s="65"/>
      <c r="G5789" s="66"/>
      <c r="J5789" s="65"/>
      <c r="K5789" s="65"/>
      <c r="L5789" s="66"/>
      <c r="M5789" s="65"/>
      <c r="O5789" s="65"/>
      <c r="P5789" s="66"/>
      <c r="Q5789" s="31">
        <f t="shared" si="180"/>
        <v>9999</v>
      </c>
      <c r="R5789" s="31" t="str">
        <f t="shared" si="181"/>
        <v/>
      </c>
      <c r="S5789" s="29">
        <f>IF($Q5789&lt;Parâmetros!$E$19,$G5789-1,$G5789)</f>
        <v>0</v>
      </c>
    </row>
    <row r="5790" spans="1:19" x14ac:dyDescent="0.25">
      <c r="A5790" s="116"/>
      <c r="B5790" s="65"/>
      <c r="C5790" s="65"/>
      <c r="D5790" s="66"/>
      <c r="E5790" s="67"/>
      <c r="F5790" s="65"/>
      <c r="G5790" s="66"/>
      <c r="J5790" s="65"/>
      <c r="K5790" s="65"/>
      <c r="L5790" s="66"/>
      <c r="M5790" s="65"/>
      <c r="N5790" s="65"/>
      <c r="O5790" s="65"/>
      <c r="P5790" s="66"/>
      <c r="Q5790" s="31">
        <f t="shared" si="180"/>
        <v>9999</v>
      </c>
      <c r="R5790" s="31" t="str">
        <f t="shared" si="181"/>
        <v/>
      </c>
      <c r="S5790" s="29">
        <f>IF($Q5790&lt;Parâmetros!$E$19,$G5790-1,$G5790)</f>
        <v>0</v>
      </c>
    </row>
    <row r="5791" spans="1:19" x14ac:dyDescent="0.25">
      <c r="A5791" s="116"/>
      <c r="B5791" s="65"/>
      <c r="C5791" s="65"/>
      <c r="D5791" s="66"/>
      <c r="E5791" s="67"/>
      <c r="F5791" s="65"/>
      <c r="G5791" s="66"/>
      <c r="J5791" s="65"/>
      <c r="K5791" s="65"/>
      <c r="L5791" s="66"/>
      <c r="M5791" s="65"/>
      <c r="N5791" s="65"/>
      <c r="O5791" s="65"/>
      <c r="P5791" s="66"/>
      <c r="Q5791" s="31">
        <f t="shared" si="180"/>
        <v>9999</v>
      </c>
      <c r="R5791" s="31" t="str">
        <f t="shared" si="181"/>
        <v/>
      </c>
      <c r="S5791" s="29">
        <f>IF($Q5791&lt;Parâmetros!$E$19,$G5791-1,$G5791)</f>
        <v>0</v>
      </c>
    </row>
    <row r="5792" spans="1:19" x14ac:dyDescent="0.25">
      <c r="A5792" s="116"/>
      <c r="B5792" s="65"/>
      <c r="C5792" s="65"/>
      <c r="D5792" s="66"/>
      <c r="E5792" s="67"/>
      <c r="F5792" s="65"/>
      <c r="G5792" s="66"/>
      <c r="J5792" s="65"/>
      <c r="K5792" s="65"/>
      <c r="L5792" s="66"/>
      <c r="M5792" s="65"/>
      <c r="N5792" s="65"/>
      <c r="O5792" s="65"/>
      <c r="P5792" s="66"/>
      <c r="Q5792" s="31">
        <f t="shared" si="180"/>
        <v>9999</v>
      </c>
      <c r="R5792" s="31" t="str">
        <f t="shared" si="181"/>
        <v/>
      </c>
      <c r="S5792" s="29">
        <f>IF($Q5792&lt;Parâmetros!$E$19,$G5792-1,$G5792)</f>
        <v>0</v>
      </c>
    </row>
    <row r="5793" spans="1:19" x14ac:dyDescent="0.25">
      <c r="A5793" s="116"/>
      <c r="B5793" s="65"/>
      <c r="C5793" s="65"/>
      <c r="D5793" s="66"/>
      <c r="E5793" s="67"/>
      <c r="F5793" s="65"/>
      <c r="G5793" s="66"/>
      <c r="J5793" s="65"/>
      <c r="K5793" s="65"/>
      <c r="L5793" s="66"/>
      <c r="M5793" s="65"/>
      <c r="N5793" s="65"/>
      <c r="O5793" s="65"/>
      <c r="P5793" s="66"/>
      <c r="Q5793" s="31">
        <f t="shared" si="180"/>
        <v>9999</v>
      </c>
      <c r="R5793" s="31" t="str">
        <f t="shared" si="181"/>
        <v/>
      </c>
      <c r="S5793" s="29">
        <f>IF($Q5793&lt;Parâmetros!$E$19,$G5793-1,$G5793)</f>
        <v>0</v>
      </c>
    </row>
    <row r="5794" spans="1:19" x14ac:dyDescent="0.25">
      <c r="A5794" s="116"/>
      <c r="B5794" s="65"/>
      <c r="C5794" s="65"/>
      <c r="D5794" s="66"/>
      <c r="E5794" s="67"/>
      <c r="F5794" s="65"/>
      <c r="G5794" s="66"/>
      <c r="J5794" s="65"/>
      <c r="K5794" s="65"/>
      <c r="L5794" s="66"/>
      <c r="M5794" s="65"/>
      <c r="O5794" s="65"/>
      <c r="P5794" s="66"/>
      <c r="Q5794" s="31">
        <f t="shared" si="180"/>
        <v>9999</v>
      </c>
      <c r="R5794" s="31" t="str">
        <f t="shared" si="181"/>
        <v/>
      </c>
      <c r="S5794" s="29">
        <f>IF($Q5794&lt;Parâmetros!$E$19,$G5794-1,$G5794)</f>
        <v>0</v>
      </c>
    </row>
    <row r="5795" spans="1:19" x14ac:dyDescent="0.25">
      <c r="A5795" s="116"/>
      <c r="B5795" s="65"/>
      <c r="C5795" s="65"/>
      <c r="D5795" s="66"/>
      <c r="E5795" s="67"/>
      <c r="F5795" s="65"/>
      <c r="G5795" s="66"/>
      <c r="J5795" s="65"/>
      <c r="K5795" s="65"/>
      <c r="L5795" s="66"/>
      <c r="M5795" s="65"/>
      <c r="O5795" s="65"/>
      <c r="P5795" s="66"/>
      <c r="Q5795" s="31">
        <f t="shared" si="180"/>
        <v>9999</v>
      </c>
      <c r="R5795" s="31" t="str">
        <f t="shared" si="181"/>
        <v/>
      </c>
      <c r="S5795" s="29">
        <f>IF($Q5795&lt;Parâmetros!$E$19,$G5795-1,$G5795)</f>
        <v>0</v>
      </c>
    </row>
    <row r="5796" spans="1:19" x14ac:dyDescent="0.25">
      <c r="A5796" s="116"/>
      <c r="B5796" s="65"/>
      <c r="C5796" s="65"/>
      <c r="D5796" s="66"/>
      <c r="E5796" s="67"/>
      <c r="F5796" s="65"/>
      <c r="G5796" s="66"/>
      <c r="J5796" s="65"/>
      <c r="K5796" s="65"/>
      <c r="L5796" s="66"/>
      <c r="M5796" s="65"/>
      <c r="O5796" s="65"/>
      <c r="P5796" s="66"/>
      <c r="Q5796" s="31">
        <f t="shared" si="180"/>
        <v>9999</v>
      </c>
      <c r="R5796" s="31" t="str">
        <f t="shared" si="181"/>
        <v/>
      </c>
      <c r="S5796" s="29">
        <f>IF($Q5796&lt;Parâmetros!$E$19,$G5796-1,$G5796)</f>
        <v>0</v>
      </c>
    </row>
    <row r="5797" spans="1:19" x14ac:dyDescent="0.25">
      <c r="A5797" s="116"/>
      <c r="B5797" s="65"/>
      <c r="C5797" s="65"/>
      <c r="D5797" s="66"/>
      <c r="E5797" s="67"/>
      <c r="F5797" s="65"/>
      <c r="G5797" s="66"/>
      <c r="J5797" s="65"/>
      <c r="K5797" s="65"/>
      <c r="L5797" s="66"/>
      <c r="M5797" s="65"/>
      <c r="N5797" s="65"/>
      <c r="O5797" s="65"/>
      <c r="P5797" s="66"/>
      <c r="Q5797" s="31">
        <f t="shared" si="180"/>
        <v>9999</v>
      </c>
      <c r="R5797" s="31" t="str">
        <f t="shared" si="181"/>
        <v/>
      </c>
      <c r="S5797" s="29">
        <f>IF($Q5797&lt;Parâmetros!$E$19,$G5797-1,$G5797)</f>
        <v>0</v>
      </c>
    </row>
    <row r="5798" spans="1:19" x14ac:dyDescent="0.25">
      <c r="A5798" s="116"/>
      <c r="B5798" s="65"/>
      <c r="C5798" s="65"/>
      <c r="D5798" s="66"/>
      <c r="E5798" s="67"/>
      <c r="F5798" s="65"/>
      <c r="G5798" s="66"/>
      <c r="J5798" s="65"/>
      <c r="K5798" s="65"/>
      <c r="L5798" s="66"/>
      <c r="M5798" s="65"/>
      <c r="N5798" s="65"/>
      <c r="O5798" s="65"/>
      <c r="P5798" s="66"/>
      <c r="Q5798" s="31">
        <f t="shared" si="180"/>
        <v>9999</v>
      </c>
      <c r="R5798" s="31" t="str">
        <f t="shared" si="181"/>
        <v/>
      </c>
      <c r="S5798" s="29">
        <f>IF($Q5798&lt;Parâmetros!$E$19,$G5798-1,$G5798)</f>
        <v>0</v>
      </c>
    </row>
    <row r="5799" spans="1:19" x14ac:dyDescent="0.25">
      <c r="A5799" s="116"/>
      <c r="B5799" s="65"/>
      <c r="C5799" s="65"/>
      <c r="D5799" s="66"/>
      <c r="E5799" s="67"/>
      <c r="F5799" s="65"/>
      <c r="G5799" s="66"/>
      <c r="J5799" s="65"/>
      <c r="K5799" s="65"/>
      <c r="L5799" s="66"/>
      <c r="M5799" s="65"/>
      <c r="N5799" s="65"/>
      <c r="O5799" s="65"/>
      <c r="P5799" s="66"/>
      <c r="Q5799" s="31">
        <f t="shared" si="180"/>
        <v>9999</v>
      </c>
      <c r="R5799" s="31" t="str">
        <f t="shared" si="181"/>
        <v/>
      </c>
      <c r="S5799" s="29">
        <f>IF($Q5799&lt;Parâmetros!$E$19,$G5799-1,$G5799)</f>
        <v>0</v>
      </c>
    </row>
    <row r="5800" spans="1:19" x14ac:dyDescent="0.25">
      <c r="A5800" s="116"/>
      <c r="B5800" s="65"/>
      <c r="C5800" s="65"/>
      <c r="D5800" s="66"/>
      <c r="E5800" s="67"/>
      <c r="F5800" s="65"/>
      <c r="G5800" s="66"/>
      <c r="J5800" s="65"/>
      <c r="K5800" s="65"/>
      <c r="L5800" s="66"/>
      <c r="M5800" s="65"/>
      <c r="N5800" s="65"/>
      <c r="O5800" s="65"/>
      <c r="P5800" s="66"/>
      <c r="Q5800" s="31">
        <f t="shared" si="180"/>
        <v>9999</v>
      </c>
      <c r="R5800" s="31" t="str">
        <f t="shared" si="181"/>
        <v/>
      </c>
      <c r="S5800" s="29">
        <f>IF($Q5800&lt;Parâmetros!$E$19,$G5800-1,$G5800)</f>
        <v>0</v>
      </c>
    </row>
    <row r="5801" spans="1:19" x14ac:dyDescent="0.25">
      <c r="A5801" s="116"/>
      <c r="B5801" s="65"/>
      <c r="C5801" s="65"/>
      <c r="D5801" s="66"/>
      <c r="E5801" s="67"/>
      <c r="F5801" s="65"/>
      <c r="G5801" s="66"/>
      <c r="J5801" s="65"/>
      <c r="K5801" s="65"/>
      <c r="L5801" s="66"/>
      <c r="M5801" s="65"/>
      <c r="N5801" s="65"/>
      <c r="O5801" s="65"/>
      <c r="P5801" s="66"/>
      <c r="Q5801" s="31">
        <f t="shared" si="180"/>
        <v>9999</v>
      </c>
      <c r="R5801" s="31" t="str">
        <f t="shared" si="181"/>
        <v/>
      </c>
      <c r="S5801" s="29">
        <f>IF($Q5801&lt;Parâmetros!$E$19,$G5801-1,$G5801)</f>
        <v>0</v>
      </c>
    </row>
    <row r="5802" spans="1:19" x14ac:dyDescent="0.25">
      <c r="A5802" s="116"/>
      <c r="B5802" s="65"/>
      <c r="C5802" s="65"/>
      <c r="D5802" s="66"/>
      <c r="E5802" s="67"/>
      <c r="F5802" s="65"/>
      <c r="G5802" s="66"/>
      <c r="J5802" s="65"/>
      <c r="K5802" s="65"/>
      <c r="L5802" s="66"/>
      <c r="M5802" s="65"/>
      <c r="N5802" s="65"/>
      <c r="O5802" s="65"/>
      <c r="P5802" s="66"/>
      <c r="Q5802" s="31">
        <f t="shared" si="180"/>
        <v>9999</v>
      </c>
      <c r="R5802" s="31" t="str">
        <f t="shared" si="181"/>
        <v/>
      </c>
      <c r="S5802" s="29">
        <f>IF($Q5802&lt;Parâmetros!$E$19,$G5802-1,$G5802)</f>
        <v>0</v>
      </c>
    </row>
    <row r="5803" spans="1:19" x14ac:dyDescent="0.25">
      <c r="A5803" s="116"/>
      <c r="B5803" s="65"/>
      <c r="C5803" s="65"/>
      <c r="D5803" s="66"/>
      <c r="E5803" s="67"/>
      <c r="F5803" s="65"/>
      <c r="G5803" s="66"/>
      <c r="J5803" s="65"/>
      <c r="K5803" s="65"/>
      <c r="L5803" s="66"/>
      <c r="M5803" s="65"/>
      <c r="N5803" s="65"/>
      <c r="O5803" s="65"/>
      <c r="P5803" s="66"/>
      <c r="Q5803" s="31">
        <f t="shared" si="180"/>
        <v>9999</v>
      </c>
      <c r="R5803" s="31" t="str">
        <f t="shared" si="181"/>
        <v/>
      </c>
      <c r="S5803" s="29">
        <f>IF($Q5803&lt;Parâmetros!$E$19,$G5803-1,$G5803)</f>
        <v>0</v>
      </c>
    </row>
    <row r="5804" spans="1:19" x14ac:dyDescent="0.25">
      <c r="A5804" s="116"/>
      <c r="B5804" s="65"/>
      <c r="C5804" s="65"/>
      <c r="D5804" s="66"/>
      <c r="E5804" s="67"/>
      <c r="F5804" s="65"/>
      <c r="G5804" s="66"/>
      <c r="J5804" s="65"/>
      <c r="K5804" s="65"/>
      <c r="L5804" s="66"/>
      <c r="M5804" s="65"/>
      <c r="N5804" s="65"/>
      <c r="O5804" s="65"/>
      <c r="P5804" s="66"/>
      <c r="Q5804" s="31">
        <f t="shared" si="180"/>
        <v>9999</v>
      </c>
      <c r="R5804" s="31" t="str">
        <f t="shared" si="181"/>
        <v/>
      </c>
      <c r="S5804" s="29">
        <f>IF($Q5804&lt;Parâmetros!$E$19,$G5804-1,$G5804)</f>
        <v>0</v>
      </c>
    </row>
    <row r="5805" spans="1:19" x14ac:dyDescent="0.25">
      <c r="A5805" s="116"/>
      <c r="B5805" s="65"/>
      <c r="C5805" s="65"/>
      <c r="D5805" s="66"/>
      <c r="E5805" s="67"/>
      <c r="F5805" s="65"/>
      <c r="G5805" s="66"/>
      <c r="J5805" s="65"/>
      <c r="K5805" s="65"/>
      <c r="L5805" s="66"/>
      <c r="M5805" s="65"/>
      <c r="N5805" s="65"/>
      <c r="O5805" s="65"/>
      <c r="P5805" s="66"/>
      <c r="Q5805" s="31">
        <f t="shared" si="180"/>
        <v>9999</v>
      </c>
      <c r="R5805" s="31" t="str">
        <f t="shared" si="181"/>
        <v/>
      </c>
      <c r="S5805" s="29">
        <f>IF($Q5805&lt;Parâmetros!$E$19,$G5805-1,$G5805)</f>
        <v>0</v>
      </c>
    </row>
    <row r="5806" spans="1:19" x14ac:dyDescent="0.25">
      <c r="A5806" s="116"/>
      <c r="B5806" s="65"/>
      <c r="C5806" s="65"/>
      <c r="D5806" s="66"/>
      <c r="E5806" s="67"/>
      <c r="F5806" s="65"/>
      <c r="G5806" s="66"/>
      <c r="J5806" s="65"/>
      <c r="K5806" s="65"/>
      <c r="L5806" s="66"/>
      <c r="M5806" s="65"/>
      <c r="N5806" s="65"/>
      <c r="O5806" s="65"/>
      <c r="P5806" s="66"/>
      <c r="Q5806" s="31">
        <f t="shared" si="180"/>
        <v>9999</v>
      </c>
      <c r="R5806" s="31" t="str">
        <f t="shared" si="181"/>
        <v/>
      </c>
      <c r="S5806" s="29">
        <f>IF($Q5806&lt;Parâmetros!$E$19,$G5806-1,$G5806)</f>
        <v>0</v>
      </c>
    </row>
    <row r="5807" spans="1:19" x14ac:dyDescent="0.25">
      <c r="A5807" s="116"/>
      <c r="B5807" s="65"/>
      <c r="C5807" s="65"/>
      <c r="D5807" s="66"/>
      <c r="E5807" s="67"/>
      <c r="F5807" s="65"/>
      <c r="G5807" s="66"/>
      <c r="J5807" s="65"/>
      <c r="K5807" s="65"/>
      <c r="L5807" s="66"/>
      <c r="M5807" s="65"/>
      <c r="N5807" s="65"/>
      <c r="O5807" s="65"/>
      <c r="P5807" s="66"/>
      <c r="Q5807" s="31">
        <f t="shared" si="180"/>
        <v>9999</v>
      </c>
      <c r="R5807" s="31" t="str">
        <f t="shared" si="181"/>
        <v/>
      </c>
      <c r="S5807" s="29">
        <f>IF($Q5807&lt;Parâmetros!$E$19,$G5807-1,$G5807)</f>
        <v>0</v>
      </c>
    </row>
    <row r="5808" spans="1:19" x14ac:dyDescent="0.25">
      <c r="A5808" s="116"/>
      <c r="B5808" s="65"/>
      <c r="C5808" s="65"/>
      <c r="D5808" s="66"/>
      <c r="E5808" s="67"/>
      <c r="F5808" s="65"/>
      <c r="G5808" s="66"/>
      <c r="J5808" s="65"/>
      <c r="K5808" s="65"/>
      <c r="L5808" s="66"/>
      <c r="M5808" s="65"/>
      <c r="N5808" s="65"/>
      <c r="O5808" s="65"/>
      <c r="P5808" s="66"/>
      <c r="Q5808" s="31">
        <f t="shared" si="180"/>
        <v>9999</v>
      </c>
      <c r="R5808" s="31" t="str">
        <f t="shared" si="181"/>
        <v/>
      </c>
      <c r="S5808" s="29">
        <f>IF($Q5808&lt;Parâmetros!$E$19,$G5808-1,$G5808)</f>
        <v>0</v>
      </c>
    </row>
    <row r="5809" spans="1:19" x14ac:dyDescent="0.25">
      <c r="A5809" s="116"/>
      <c r="B5809" s="65"/>
      <c r="C5809" s="65"/>
      <c r="D5809" s="66"/>
      <c r="E5809" s="67"/>
      <c r="F5809" s="65"/>
      <c r="G5809" s="66"/>
      <c r="J5809" s="65"/>
      <c r="K5809" s="65"/>
      <c r="L5809" s="66"/>
      <c r="M5809" s="65"/>
      <c r="N5809" s="65"/>
      <c r="O5809" s="65"/>
      <c r="P5809" s="66"/>
      <c r="Q5809" s="31">
        <f t="shared" si="180"/>
        <v>9999</v>
      </c>
      <c r="R5809" s="31" t="str">
        <f t="shared" si="181"/>
        <v/>
      </c>
      <c r="S5809" s="29">
        <f>IF($Q5809&lt;Parâmetros!$E$19,$G5809-1,$G5809)</f>
        <v>0</v>
      </c>
    </row>
    <row r="5810" spans="1:19" x14ac:dyDescent="0.25">
      <c r="A5810" s="116"/>
      <c r="B5810" s="65"/>
      <c r="C5810" s="65"/>
      <c r="D5810" s="66"/>
      <c r="E5810" s="67"/>
      <c r="F5810" s="65"/>
      <c r="G5810" s="66"/>
      <c r="J5810" s="65"/>
      <c r="K5810" s="65"/>
      <c r="L5810" s="66"/>
      <c r="M5810" s="65"/>
      <c r="N5810" s="65"/>
      <c r="O5810" s="65"/>
      <c r="P5810" s="66"/>
      <c r="Q5810" s="31">
        <f t="shared" si="180"/>
        <v>9999</v>
      </c>
      <c r="R5810" s="31" t="str">
        <f t="shared" si="181"/>
        <v/>
      </c>
      <c r="S5810" s="29">
        <f>IF($Q5810&lt;Parâmetros!$E$19,$G5810-1,$G5810)</f>
        <v>0</v>
      </c>
    </row>
    <row r="5811" spans="1:19" x14ac:dyDescent="0.25">
      <c r="A5811" s="116"/>
      <c r="B5811" s="65"/>
      <c r="C5811" s="65"/>
      <c r="D5811" s="66"/>
      <c r="E5811" s="67"/>
      <c r="F5811" s="65"/>
      <c r="G5811" s="66"/>
      <c r="J5811" s="65"/>
      <c r="K5811" s="65"/>
      <c r="L5811" s="66"/>
      <c r="M5811" s="65"/>
      <c r="N5811" s="65"/>
      <c r="O5811" s="65"/>
      <c r="P5811" s="66"/>
      <c r="Q5811" s="31">
        <f t="shared" si="180"/>
        <v>9999</v>
      </c>
      <c r="R5811" s="31" t="str">
        <f t="shared" si="181"/>
        <v/>
      </c>
      <c r="S5811" s="29">
        <f>IF($Q5811&lt;Parâmetros!$E$19,$G5811-1,$G5811)</f>
        <v>0</v>
      </c>
    </row>
    <row r="5812" spans="1:19" x14ac:dyDescent="0.25">
      <c r="A5812" s="116"/>
      <c r="B5812" s="65"/>
      <c r="C5812" s="65"/>
      <c r="D5812" s="66"/>
      <c r="E5812" s="67"/>
      <c r="F5812" s="65"/>
      <c r="G5812" s="66"/>
      <c r="J5812" s="65"/>
      <c r="K5812" s="65"/>
      <c r="L5812" s="66"/>
      <c r="M5812" s="65"/>
      <c r="N5812" s="65"/>
      <c r="O5812" s="65"/>
      <c r="P5812" s="66"/>
      <c r="Q5812" s="31">
        <f t="shared" si="180"/>
        <v>9999</v>
      </c>
      <c r="R5812" s="31" t="str">
        <f t="shared" si="181"/>
        <v/>
      </c>
      <c r="S5812" s="29">
        <f>IF($Q5812&lt;Parâmetros!$E$19,$G5812-1,$G5812)</f>
        <v>0</v>
      </c>
    </row>
    <row r="5813" spans="1:19" x14ac:dyDescent="0.25">
      <c r="A5813" s="116"/>
      <c r="B5813" s="65"/>
      <c r="C5813" s="65"/>
      <c r="D5813" s="66"/>
      <c r="E5813" s="67"/>
      <c r="F5813" s="65"/>
      <c r="G5813" s="66"/>
      <c r="J5813" s="65"/>
      <c r="K5813" s="65"/>
      <c r="L5813" s="66"/>
      <c r="M5813" s="65"/>
      <c r="N5813" s="65"/>
      <c r="O5813" s="65"/>
      <c r="P5813" s="66"/>
      <c r="Q5813" s="31">
        <f t="shared" si="180"/>
        <v>9999</v>
      </c>
      <c r="R5813" s="31" t="str">
        <f t="shared" si="181"/>
        <v/>
      </c>
      <c r="S5813" s="29">
        <f>IF($Q5813&lt;Parâmetros!$E$19,$G5813-1,$G5813)</f>
        <v>0</v>
      </c>
    </row>
    <row r="5814" spans="1:19" x14ac:dyDescent="0.25">
      <c r="A5814" s="116"/>
      <c r="B5814" s="65"/>
      <c r="C5814" s="65"/>
      <c r="D5814" s="66"/>
      <c r="E5814" s="67"/>
      <c r="F5814" s="65"/>
      <c r="G5814" s="66"/>
      <c r="J5814" s="65"/>
      <c r="K5814" s="65"/>
      <c r="L5814" s="66"/>
      <c r="M5814" s="65"/>
      <c r="N5814" s="65"/>
      <c r="O5814" s="65"/>
      <c r="P5814" s="66"/>
      <c r="Q5814" s="31">
        <f t="shared" si="180"/>
        <v>9999</v>
      </c>
      <c r="R5814" s="31" t="str">
        <f t="shared" si="181"/>
        <v/>
      </c>
      <c r="S5814" s="29">
        <f>IF($Q5814&lt;Parâmetros!$E$19,$G5814-1,$G5814)</f>
        <v>0</v>
      </c>
    </row>
    <row r="5815" spans="1:19" x14ac:dyDescent="0.25">
      <c r="A5815" s="116"/>
      <c r="B5815" s="65"/>
      <c r="C5815" s="65"/>
      <c r="D5815" s="66"/>
      <c r="E5815" s="67"/>
      <c r="F5815" s="65"/>
      <c r="G5815" s="66"/>
      <c r="J5815" s="65"/>
      <c r="K5815" s="65"/>
      <c r="L5815" s="66"/>
      <c r="M5815" s="65"/>
      <c r="O5815" s="65"/>
      <c r="P5815" s="66"/>
      <c r="Q5815" s="31">
        <f t="shared" si="180"/>
        <v>9999</v>
      </c>
      <c r="R5815" s="31" t="str">
        <f t="shared" si="181"/>
        <v/>
      </c>
      <c r="S5815" s="29">
        <f>IF($Q5815&lt;Parâmetros!$E$19,$G5815-1,$G5815)</f>
        <v>0</v>
      </c>
    </row>
    <row r="5816" spans="1:19" x14ac:dyDescent="0.25">
      <c r="A5816" s="116"/>
      <c r="B5816" s="65"/>
      <c r="C5816" s="65"/>
      <c r="D5816" s="66"/>
      <c r="E5816" s="67"/>
      <c r="F5816" s="65"/>
      <c r="G5816" s="66"/>
      <c r="J5816" s="65"/>
      <c r="K5816" s="65"/>
      <c r="L5816" s="66"/>
      <c r="M5816" s="65"/>
      <c r="N5816" s="65"/>
      <c r="O5816" s="65"/>
      <c r="P5816" s="66"/>
      <c r="Q5816" s="31">
        <f t="shared" si="180"/>
        <v>9999</v>
      </c>
      <c r="R5816" s="31" t="str">
        <f t="shared" si="181"/>
        <v/>
      </c>
      <c r="S5816" s="29">
        <f>IF($Q5816&lt;Parâmetros!$E$19,$G5816-1,$G5816)</f>
        <v>0</v>
      </c>
    </row>
    <row r="5817" spans="1:19" x14ac:dyDescent="0.25">
      <c r="A5817" s="116"/>
      <c r="B5817" s="65"/>
      <c r="C5817" s="65"/>
      <c r="D5817" s="66"/>
      <c r="E5817" s="67"/>
      <c r="F5817" s="65"/>
      <c r="G5817" s="66"/>
      <c r="J5817" s="65"/>
      <c r="K5817" s="65"/>
      <c r="L5817" s="66"/>
      <c r="M5817" s="65"/>
      <c r="O5817" s="65"/>
      <c r="P5817" s="66"/>
      <c r="Q5817" s="31">
        <f t="shared" si="180"/>
        <v>9999</v>
      </c>
      <c r="R5817" s="31" t="str">
        <f t="shared" si="181"/>
        <v/>
      </c>
      <c r="S5817" s="29">
        <f>IF($Q5817&lt;Parâmetros!$E$19,$G5817-1,$G5817)</f>
        <v>0</v>
      </c>
    </row>
    <row r="5818" spans="1:19" x14ac:dyDescent="0.25">
      <c r="A5818" s="116"/>
      <c r="B5818" s="65"/>
      <c r="C5818" s="65"/>
      <c r="D5818" s="66"/>
      <c r="E5818" s="67"/>
      <c r="F5818" s="65"/>
      <c r="G5818" s="66"/>
      <c r="J5818" s="65"/>
      <c r="K5818" s="65"/>
      <c r="L5818" s="66"/>
      <c r="M5818" s="65"/>
      <c r="O5818" s="65"/>
      <c r="P5818" s="66"/>
      <c r="Q5818" s="31">
        <f t="shared" si="180"/>
        <v>9999</v>
      </c>
      <c r="R5818" s="31" t="str">
        <f t="shared" si="181"/>
        <v/>
      </c>
      <c r="S5818" s="29">
        <f>IF($Q5818&lt;Parâmetros!$E$19,$G5818-1,$G5818)</f>
        <v>0</v>
      </c>
    </row>
    <row r="5819" spans="1:19" x14ac:dyDescent="0.25">
      <c r="A5819" s="116"/>
      <c r="B5819" s="65"/>
      <c r="C5819" s="65"/>
      <c r="D5819" s="66"/>
      <c r="E5819" s="67"/>
      <c r="F5819" s="65"/>
      <c r="G5819" s="66"/>
      <c r="J5819" s="65"/>
      <c r="K5819" s="65"/>
      <c r="L5819" s="66"/>
      <c r="M5819" s="65"/>
      <c r="N5819" s="65"/>
      <c r="O5819" s="65"/>
      <c r="P5819" s="66"/>
      <c r="Q5819" s="31">
        <f t="shared" si="180"/>
        <v>9999</v>
      </c>
      <c r="R5819" s="31" t="str">
        <f t="shared" si="181"/>
        <v/>
      </c>
      <c r="S5819" s="29">
        <f>IF($Q5819&lt;Parâmetros!$E$19,$G5819-1,$G5819)</f>
        <v>0</v>
      </c>
    </row>
    <row r="5820" spans="1:19" x14ac:dyDescent="0.25">
      <c r="A5820" s="116"/>
      <c r="B5820" s="65"/>
      <c r="C5820" s="65"/>
      <c r="D5820" s="66"/>
      <c r="E5820" s="67"/>
      <c r="F5820" s="65"/>
      <c r="G5820" s="66"/>
      <c r="J5820" s="65"/>
      <c r="K5820" s="65"/>
      <c r="L5820" s="66"/>
      <c r="M5820" s="65"/>
      <c r="O5820" s="65"/>
      <c r="P5820" s="66"/>
      <c r="Q5820" s="31">
        <f t="shared" ref="Q5820:Q5883" si="182">IFERROR(VALUE(LEFT($J5820,2))*60+VALUE(MID($J5820,4,2)),9999)</f>
        <v>9999</v>
      </c>
      <c r="R5820" s="31" t="str">
        <f t="shared" ref="R5820:R5883" si="183">IFERROR(VALUE(LEFT($K5820,2))*60+VALUE(MID($K5820,4,2)),"")</f>
        <v/>
      </c>
      <c r="S5820" s="29">
        <f>IF($Q5820&lt;Parâmetros!$E$19,$G5820-1,$G5820)</f>
        <v>0</v>
      </c>
    </row>
    <row r="5821" spans="1:19" x14ac:dyDescent="0.25">
      <c r="A5821" s="116"/>
      <c r="B5821" s="65"/>
      <c r="C5821" s="65"/>
      <c r="D5821" s="66"/>
      <c r="E5821" s="67"/>
      <c r="F5821" s="65"/>
      <c r="G5821" s="66"/>
      <c r="J5821" s="65"/>
      <c r="K5821" s="65"/>
      <c r="L5821" s="66"/>
      <c r="M5821" s="65"/>
      <c r="N5821" s="65"/>
      <c r="O5821" s="65"/>
      <c r="P5821" s="66"/>
      <c r="Q5821" s="31">
        <f t="shared" si="182"/>
        <v>9999</v>
      </c>
      <c r="R5821" s="31" t="str">
        <f t="shared" si="183"/>
        <v/>
      </c>
      <c r="S5821" s="29">
        <f>IF($Q5821&lt;Parâmetros!$E$19,$G5821-1,$G5821)</f>
        <v>0</v>
      </c>
    </row>
    <row r="5822" spans="1:19" x14ac:dyDescent="0.25">
      <c r="A5822" s="116"/>
      <c r="B5822" s="65"/>
      <c r="C5822" s="65"/>
      <c r="D5822" s="66"/>
      <c r="E5822" s="67"/>
      <c r="F5822" s="65"/>
      <c r="G5822" s="66"/>
      <c r="J5822" s="65"/>
      <c r="K5822" s="65"/>
      <c r="L5822" s="66"/>
      <c r="M5822" s="65"/>
      <c r="N5822" s="65"/>
      <c r="O5822" s="65"/>
      <c r="P5822" s="66"/>
      <c r="Q5822" s="31">
        <f t="shared" si="182"/>
        <v>9999</v>
      </c>
      <c r="R5822" s="31" t="str">
        <f t="shared" si="183"/>
        <v/>
      </c>
      <c r="S5822" s="29">
        <f>IF($Q5822&lt;Parâmetros!$E$19,$G5822-1,$G5822)</f>
        <v>0</v>
      </c>
    </row>
    <row r="5823" spans="1:19" x14ac:dyDescent="0.25">
      <c r="A5823" s="116"/>
      <c r="B5823" s="65"/>
      <c r="C5823" s="65"/>
      <c r="D5823" s="66"/>
      <c r="E5823" s="67"/>
      <c r="F5823" s="65"/>
      <c r="G5823" s="66"/>
      <c r="J5823" s="65"/>
      <c r="K5823" s="65"/>
      <c r="L5823" s="66"/>
      <c r="M5823" s="65"/>
      <c r="O5823" s="65"/>
      <c r="P5823" s="66"/>
      <c r="Q5823" s="31">
        <f t="shared" si="182"/>
        <v>9999</v>
      </c>
      <c r="R5823" s="31" t="str">
        <f t="shared" si="183"/>
        <v/>
      </c>
      <c r="S5823" s="29">
        <f>IF($Q5823&lt;Parâmetros!$E$19,$G5823-1,$G5823)</f>
        <v>0</v>
      </c>
    </row>
    <row r="5824" spans="1:19" x14ac:dyDescent="0.25">
      <c r="A5824" s="116"/>
      <c r="B5824" s="65"/>
      <c r="C5824" s="65"/>
      <c r="D5824" s="66"/>
      <c r="E5824" s="67"/>
      <c r="F5824" s="65"/>
      <c r="G5824" s="66"/>
      <c r="J5824" s="65"/>
      <c r="K5824" s="65"/>
      <c r="L5824" s="66"/>
      <c r="M5824" s="65"/>
      <c r="N5824" s="65"/>
      <c r="O5824" s="65"/>
      <c r="P5824" s="66"/>
      <c r="Q5824" s="31">
        <f t="shared" si="182"/>
        <v>9999</v>
      </c>
      <c r="R5824" s="31" t="str">
        <f t="shared" si="183"/>
        <v/>
      </c>
      <c r="S5824" s="29">
        <f>IF($Q5824&lt;Parâmetros!$E$19,$G5824-1,$G5824)</f>
        <v>0</v>
      </c>
    </row>
    <row r="5825" spans="1:19" x14ac:dyDescent="0.25">
      <c r="A5825" s="116"/>
      <c r="B5825" s="65"/>
      <c r="C5825" s="65"/>
      <c r="D5825" s="66"/>
      <c r="E5825" s="67"/>
      <c r="F5825" s="65"/>
      <c r="G5825" s="66"/>
      <c r="J5825" s="65"/>
      <c r="K5825" s="65"/>
      <c r="L5825" s="66"/>
      <c r="M5825" s="65"/>
      <c r="O5825" s="65"/>
      <c r="P5825" s="66"/>
      <c r="Q5825" s="31">
        <f t="shared" si="182"/>
        <v>9999</v>
      </c>
      <c r="R5825" s="31" t="str">
        <f t="shared" si="183"/>
        <v/>
      </c>
      <c r="S5825" s="29">
        <f>IF($Q5825&lt;Parâmetros!$E$19,$G5825-1,$G5825)</f>
        <v>0</v>
      </c>
    </row>
    <row r="5826" spans="1:19" x14ac:dyDescent="0.25">
      <c r="A5826" s="116"/>
      <c r="B5826" s="65"/>
      <c r="C5826" s="65"/>
      <c r="D5826" s="66"/>
      <c r="E5826" s="67"/>
      <c r="F5826" s="65"/>
      <c r="G5826" s="66"/>
      <c r="J5826" s="65"/>
      <c r="K5826" s="65"/>
      <c r="L5826" s="66"/>
      <c r="M5826" s="65"/>
      <c r="N5826" s="65"/>
      <c r="O5826" s="65"/>
      <c r="P5826" s="66"/>
      <c r="Q5826" s="31">
        <f t="shared" si="182"/>
        <v>9999</v>
      </c>
      <c r="R5826" s="31" t="str">
        <f t="shared" si="183"/>
        <v/>
      </c>
      <c r="S5826" s="29">
        <f>IF($Q5826&lt;Parâmetros!$E$19,$G5826-1,$G5826)</f>
        <v>0</v>
      </c>
    </row>
    <row r="5827" spans="1:19" x14ac:dyDescent="0.25">
      <c r="A5827" s="116"/>
      <c r="B5827" s="65"/>
      <c r="C5827" s="65"/>
      <c r="D5827" s="66"/>
      <c r="E5827" s="67"/>
      <c r="F5827" s="65"/>
      <c r="G5827" s="66"/>
      <c r="J5827" s="65"/>
      <c r="K5827" s="65"/>
      <c r="L5827" s="66"/>
      <c r="M5827" s="65"/>
      <c r="O5827" s="65"/>
      <c r="P5827" s="66"/>
      <c r="Q5827" s="31">
        <f t="shared" si="182"/>
        <v>9999</v>
      </c>
      <c r="R5827" s="31" t="str">
        <f t="shared" si="183"/>
        <v/>
      </c>
      <c r="S5827" s="29">
        <f>IF($Q5827&lt;Parâmetros!$E$19,$G5827-1,$G5827)</f>
        <v>0</v>
      </c>
    </row>
    <row r="5828" spans="1:19" x14ac:dyDescent="0.25">
      <c r="A5828" s="116"/>
      <c r="B5828" s="65"/>
      <c r="C5828" s="65"/>
      <c r="D5828" s="66"/>
      <c r="E5828" s="67"/>
      <c r="F5828" s="65"/>
      <c r="G5828" s="66"/>
      <c r="J5828" s="65"/>
      <c r="K5828" s="65"/>
      <c r="L5828" s="66"/>
      <c r="M5828" s="65"/>
      <c r="O5828" s="65"/>
      <c r="P5828" s="66"/>
      <c r="Q5828" s="31">
        <f t="shared" si="182"/>
        <v>9999</v>
      </c>
      <c r="R5828" s="31" t="str">
        <f t="shared" si="183"/>
        <v/>
      </c>
      <c r="S5828" s="29">
        <f>IF($Q5828&lt;Parâmetros!$E$19,$G5828-1,$G5828)</f>
        <v>0</v>
      </c>
    </row>
    <row r="5829" spans="1:19" x14ac:dyDescent="0.25">
      <c r="A5829" s="116"/>
      <c r="B5829" s="65"/>
      <c r="C5829" s="65"/>
      <c r="D5829" s="66"/>
      <c r="E5829" s="67"/>
      <c r="F5829" s="65"/>
      <c r="G5829" s="66"/>
      <c r="J5829" s="65"/>
      <c r="K5829" s="65"/>
      <c r="L5829" s="66"/>
      <c r="M5829" s="65"/>
      <c r="O5829" s="65"/>
      <c r="P5829" s="66"/>
      <c r="Q5829" s="31">
        <f t="shared" si="182"/>
        <v>9999</v>
      </c>
      <c r="R5829" s="31" t="str">
        <f t="shared" si="183"/>
        <v/>
      </c>
      <c r="S5829" s="29">
        <f>IF($Q5829&lt;Parâmetros!$E$19,$G5829-1,$G5829)</f>
        <v>0</v>
      </c>
    </row>
    <row r="5830" spans="1:19" x14ac:dyDescent="0.25">
      <c r="A5830" s="116"/>
      <c r="B5830" s="65"/>
      <c r="C5830" s="65"/>
      <c r="D5830" s="66"/>
      <c r="E5830" s="67"/>
      <c r="F5830" s="65"/>
      <c r="G5830" s="66"/>
      <c r="J5830" s="65"/>
      <c r="K5830" s="65"/>
      <c r="L5830" s="66"/>
      <c r="M5830" s="65"/>
      <c r="O5830" s="65"/>
      <c r="P5830" s="66"/>
      <c r="Q5830" s="31">
        <f t="shared" si="182"/>
        <v>9999</v>
      </c>
      <c r="R5830" s="31" t="str">
        <f t="shared" si="183"/>
        <v/>
      </c>
      <c r="S5830" s="29">
        <f>IF($Q5830&lt;Parâmetros!$E$19,$G5830-1,$G5830)</f>
        <v>0</v>
      </c>
    </row>
    <row r="5831" spans="1:19" x14ac:dyDescent="0.25">
      <c r="A5831" s="116"/>
      <c r="B5831" s="65"/>
      <c r="C5831" s="65"/>
      <c r="D5831" s="66"/>
      <c r="E5831" s="67"/>
      <c r="F5831" s="65"/>
      <c r="G5831" s="66"/>
      <c r="J5831" s="65"/>
      <c r="K5831" s="65"/>
      <c r="L5831" s="66"/>
      <c r="M5831" s="65"/>
      <c r="O5831" s="65"/>
      <c r="P5831" s="66"/>
      <c r="Q5831" s="31">
        <f t="shared" si="182"/>
        <v>9999</v>
      </c>
      <c r="R5831" s="31" t="str">
        <f t="shared" si="183"/>
        <v/>
      </c>
      <c r="S5831" s="29">
        <f>IF($Q5831&lt;Parâmetros!$E$19,$G5831-1,$G5831)</f>
        <v>0</v>
      </c>
    </row>
    <row r="5832" spans="1:19" x14ac:dyDescent="0.25">
      <c r="A5832" s="116"/>
      <c r="B5832" s="65"/>
      <c r="C5832" s="65"/>
      <c r="D5832" s="66"/>
      <c r="E5832" s="67"/>
      <c r="F5832" s="65"/>
      <c r="G5832" s="66"/>
      <c r="J5832" s="65"/>
      <c r="K5832" s="65"/>
      <c r="L5832" s="66"/>
      <c r="M5832" s="65"/>
      <c r="O5832" s="65"/>
      <c r="P5832" s="66"/>
      <c r="Q5832" s="31">
        <f t="shared" si="182"/>
        <v>9999</v>
      </c>
      <c r="R5832" s="31" t="str">
        <f t="shared" si="183"/>
        <v/>
      </c>
      <c r="S5832" s="29">
        <f>IF($Q5832&lt;Parâmetros!$E$19,$G5832-1,$G5832)</f>
        <v>0</v>
      </c>
    </row>
    <row r="5833" spans="1:19" x14ac:dyDescent="0.25">
      <c r="A5833" s="116"/>
      <c r="B5833" s="65"/>
      <c r="C5833" s="65"/>
      <c r="D5833" s="66"/>
      <c r="E5833" s="67"/>
      <c r="F5833" s="65"/>
      <c r="G5833" s="66"/>
      <c r="J5833" s="65"/>
      <c r="K5833" s="65"/>
      <c r="L5833" s="66"/>
      <c r="M5833" s="65"/>
      <c r="N5833" s="65"/>
      <c r="O5833" s="65"/>
      <c r="P5833" s="66"/>
      <c r="Q5833" s="31">
        <f t="shared" si="182"/>
        <v>9999</v>
      </c>
      <c r="R5833" s="31" t="str">
        <f t="shared" si="183"/>
        <v/>
      </c>
      <c r="S5833" s="29">
        <f>IF($Q5833&lt;Parâmetros!$E$19,$G5833-1,$G5833)</f>
        <v>0</v>
      </c>
    </row>
    <row r="5834" spans="1:19" x14ac:dyDescent="0.25">
      <c r="A5834" s="116"/>
      <c r="B5834" s="65"/>
      <c r="C5834" s="65"/>
      <c r="D5834" s="66"/>
      <c r="E5834" s="67"/>
      <c r="F5834" s="65"/>
      <c r="G5834" s="66"/>
      <c r="J5834" s="65"/>
      <c r="K5834" s="65"/>
      <c r="L5834" s="66"/>
      <c r="M5834" s="65"/>
      <c r="O5834" s="65"/>
      <c r="P5834" s="66"/>
      <c r="Q5834" s="31">
        <f t="shared" si="182"/>
        <v>9999</v>
      </c>
      <c r="R5834" s="31" t="str">
        <f t="shared" si="183"/>
        <v/>
      </c>
      <c r="S5834" s="29">
        <f>IF($Q5834&lt;Parâmetros!$E$19,$G5834-1,$G5834)</f>
        <v>0</v>
      </c>
    </row>
    <row r="5835" spans="1:19" x14ac:dyDescent="0.25">
      <c r="A5835" s="116"/>
      <c r="B5835" s="65"/>
      <c r="C5835" s="65"/>
      <c r="D5835" s="66"/>
      <c r="E5835" s="67"/>
      <c r="F5835" s="65"/>
      <c r="G5835" s="66"/>
      <c r="J5835" s="65"/>
      <c r="K5835" s="65"/>
      <c r="L5835" s="66"/>
      <c r="M5835" s="65"/>
      <c r="N5835" s="65"/>
      <c r="O5835" s="65"/>
      <c r="P5835" s="66"/>
      <c r="Q5835" s="31">
        <f t="shared" si="182"/>
        <v>9999</v>
      </c>
      <c r="R5835" s="31" t="str">
        <f t="shared" si="183"/>
        <v/>
      </c>
      <c r="S5835" s="29">
        <f>IF($Q5835&lt;Parâmetros!$E$19,$G5835-1,$G5835)</f>
        <v>0</v>
      </c>
    </row>
    <row r="5836" spans="1:19" x14ac:dyDescent="0.25">
      <c r="A5836" s="116"/>
      <c r="B5836" s="65"/>
      <c r="C5836" s="65"/>
      <c r="D5836" s="66"/>
      <c r="E5836" s="67"/>
      <c r="F5836" s="65"/>
      <c r="G5836" s="66"/>
      <c r="J5836" s="65"/>
      <c r="K5836" s="65"/>
      <c r="L5836" s="66"/>
      <c r="M5836" s="65"/>
      <c r="O5836" s="65"/>
      <c r="P5836" s="66"/>
      <c r="Q5836" s="31">
        <f t="shared" si="182"/>
        <v>9999</v>
      </c>
      <c r="R5836" s="31" t="str">
        <f t="shared" si="183"/>
        <v/>
      </c>
      <c r="S5836" s="29">
        <f>IF($Q5836&lt;Parâmetros!$E$19,$G5836-1,$G5836)</f>
        <v>0</v>
      </c>
    </row>
    <row r="5837" spans="1:19" x14ac:dyDescent="0.25">
      <c r="A5837" s="116"/>
      <c r="B5837" s="65"/>
      <c r="C5837" s="65"/>
      <c r="D5837" s="66"/>
      <c r="E5837" s="67"/>
      <c r="F5837" s="65"/>
      <c r="G5837" s="66"/>
      <c r="J5837" s="65"/>
      <c r="K5837" s="65"/>
      <c r="L5837" s="66"/>
      <c r="M5837" s="65"/>
      <c r="O5837" s="65"/>
      <c r="P5837" s="66"/>
      <c r="Q5837" s="31">
        <f t="shared" si="182"/>
        <v>9999</v>
      </c>
      <c r="R5837" s="31" t="str">
        <f t="shared" si="183"/>
        <v/>
      </c>
      <c r="S5837" s="29">
        <f>IF($Q5837&lt;Parâmetros!$E$19,$G5837-1,$G5837)</f>
        <v>0</v>
      </c>
    </row>
    <row r="5838" spans="1:19" x14ac:dyDescent="0.25">
      <c r="A5838" s="116"/>
      <c r="B5838" s="65"/>
      <c r="C5838" s="65"/>
      <c r="D5838" s="66"/>
      <c r="E5838" s="67"/>
      <c r="F5838" s="65"/>
      <c r="G5838" s="66"/>
      <c r="J5838" s="65"/>
      <c r="K5838" s="65"/>
      <c r="L5838" s="66"/>
      <c r="M5838" s="65"/>
      <c r="O5838" s="65"/>
      <c r="P5838" s="66"/>
      <c r="Q5838" s="31">
        <f t="shared" si="182"/>
        <v>9999</v>
      </c>
      <c r="R5838" s="31" t="str">
        <f t="shared" si="183"/>
        <v/>
      </c>
      <c r="S5838" s="29">
        <f>IF($Q5838&lt;Parâmetros!$E$19,$G5838-1,$G5838)</f>
        <v>0</v>
      </c>
    </row>
    <row r="5839" spans="1:19" x14ac:dyDescent="0.25">
      <c r="A5839" s="116"/>
      <c r="B5839" s="65"/>
      <c r="C5839" s="65"/>
      <c r="D5839" s="66"/>
      <c r="E5839" s="67"/>
      <c r="F5839" s="65"/>
      <c r="G5839" s="66"/>
      <c r="J5839" s="65"/>
      <c r="K5839" s="65"/>
      <c r="L5839" s="66"/>
      <c r="M5839" s="65"/>
      <c r="O5839" s="65"/>
      <c r="P5839" s="66"/>
      <c r="Q5839" s="31">
        <f t="shared" si="182"/>
        <v>9999</v>
      </c>
      <c r="R5839" s="31" t="str">
        <f t="shared" si="183"/>
        <v/>
      </c>
      <c r="S5839" s="29">
        <f>IF($Q5839&lt;Parâmetros!$E$19,$G5839-1,$G5839)</f>
        <v>0</v>
      </c>
    </row>
    <row r="5840" spans="1:19" x14ac:dyDescent="0.25">
      <c r="A5840" s="116"/>
      <c r="B5840" s="65"/>
      <c r="C5840" s="65"/>
      <c r="D5840" s="66"/>
      <c r="E5840" s="67"/>
      <c r="F5840" s="65"/>
      <c r="G5840" s="66"/>
      <c r="J5840" s="65"/>
      <c r="K5840" s="65"/>
      <c r="L5840" s="66"/>
      <c r="M5840" s="65"/>
      <c r="O5840" s="65"/>
      <c r="P5840" s="66"/>
      <c r="Q5840" s="31">
        <f t="shared" si="182"/>
        <v>9999</v>
      </c>
      <c r="R5840" s="31" t="str">
        <f t="shared" si="183"/>
        <v/>
      </c>
      <c r="S5840" s="29">
        <f>IF($Q5840&lt;Parâmetros!$E$19,$G5840-1,$G5840)</f>
        <v>0</v>
      </c>
    </row>
    <row r="5841" spans="1:19" x14ac:dyDescent="0.25">
      <c r="A5841" s="116"/>
      <c r="B5841" s="65"/>
      <c r="C5841" s="65"/>
      <c r="D5841" s="66"/>
      <c r="E5841" s="67"/>
      <c r="F5841" s="65"/>
      <c r="G5841" s="66"/>
      <c r="J5841" s="65"/>
      <c r="K5841" s="65"/>
      <c r="L5841" s="66"/>
      <c r="M5841" s="65"/>
      <c r="O5841" s="65"/>
      <c r="P5841" s="66"/>
      <c r="Q5841" s="31">
        <f t="shared" si="182"/>
        <v>9999</v>
      </c>
      <c r="R5841" s="31" t="str">
        <f t="shared" si="183"/>
        <v/>
      </c>
      <c r="S5841" s="29">
        <f>IF($Q5841&lt;Parâmetros!$E$19,$G5841-1,$G5841)</f>
        <v>0</v>
      </c>
    </row>
    <row r="5842" spans="1:19" x14ac:dyDescent="0.25">
      <c r="A5842" s="116"/>
      <c r="B5842" s="65"/>
      <c r="C5842" s="65"/>
      <c r="D5842" s="66"/>
      <c r="E5842" s="67"/>
      <c r="F5842" s="65"/>
      <c r="G5842" s="66"/>
      <c r="J5842" s="65"/>
      <c r="K5842" s="65"/>
      <c r="L5842" s="66"/>
      <c r="M5842" s="65"/>
      <c r="O5842" s="65"/>
      <c r="P5842" s="66"/>
      <c r="Q5842" s="31">
        <f t="shared" si="182"/>
        <v>9999</v>
      </c>
      <c r="R5842" s="31" t="str">
        <f t="shared" si="183"/>
        <v/>
      </c>
      <c r="S5842" s="29">
        <f>IF($Q5842&lt;Parâmetros!$E$19,$G5842-1,$G5842)</f>
        <v>0</v>
      </c>
    </row>
    <row r="5843" spans="1:19" x14ac:dyDescent="0.25">
      <c r="A5843" s="116"/>
      <c r="B5843" s="65"/>
      <c r="C5843" s="65"/>
      <c r="D5843" s="66"/>
      <c r="E5843" s="67"/>
      <c r="F5843" s="65"/>
      <c r="G5843" s="66"/>
      <c r="J5843" s="65"/>
      <c r="K5843" s="65"/>
      <c r="L5843" s="66"/>
      <c r="M5843" s="65"/>
      <c r="O5843" s="65"/>
      <c r="P5843" s="66"/>
      <c r="Q5843" s="31">
        <f t="shared" si="182"/>
        <v>9999</v>
      </c>
      <c r="R5843" s="31" t="str">
        <f t="shared" si="183"/>
        <v/>
      </c>
      <c r="S5843" s="29">
        <f>IF($Q5843&lt;Parâmetros!$E$19,$G5843-1,$G5843)</f>
        <v>0</v>
      </c>
    </row>
    <row r="5844" spans="1:19" x14ac:dyDescent="0.25">
      <c r="A5844" s="116"/>
      <c r="B5844" s="65"/>
      <c r="C5844" s="65"/>
      <c r="D5844" s="66"/>
      <c r="E5844" s="67"/>
      <c r="F5844" s="65"/>
      <c r="G5844" s="66"/>
      <c r="J5844" s="65"/>
      <c r="K5844" s="65"/>
      <c r="L5844" s="66"/>
      <c r="M5844" s="65"/>
      <c r="O5844" s="65"/>
      <c r="P5844" s="66"/>
      <c r="Q5844" s="31">
        <f t="shared" si="182"/>
        <v>9999</v>
      </c>
      <c r="R5844" s="31" t="str">
        <f t="shared" si="183"/>
        <v/>
      </c>
      <c r="S5844" s="29">
        <f>IF($Q5844&lt;Parâmetros!$E$19,$G5844-1,$G5844)</f>
        <v>0</v>
      </c>
    </row>
    <row r="5845" spans="1:19" x14ac:dyDescent="0.25">
      <c r="A5845" s="116"/>
      <c r="B5845" s="65"/>
      <c r="C5845" s="65"/>
      <c r="D5845" s="66"/>
      <c r="E5845" s="67"/>
      <c r="F5845" s="65"/>
      <c r="G5845" s="66"/>
      <c r="J5845" s="65"/>
      <c r="K5845" s="65"/>
      <c r="L5845" s="66"/>
      <c r="M5845" s="65"/>
      <c r="N5845" s="65"/>
      <c r="O5845" s="65"/>
      <c r="P5845" s="66"/>
      <c r="Q5845" s="31">
        <f t="shared" si="182"/>
        <v>9999</v>
      </c>
      <c r="R5845" s="31" t="str">
        <f t="shared" si="183"/>
        <v/>
      </c>
      <c r="S5845" s="29">
        <f>IF($Q5845&lt;Parâmetros!$E$19,$G5845-1,$G5845)</f>
        <v>0</v>
      </c>
    </row>
    <row r="5846" spans="1:19" x14ac:dyDescent="0.25">
      <c r="A5846" s="116"/>
      <c r="B5846" s="65"/>
      <c r="C5846" s="65"/>
      <c r="D5846" s="66"/>
      <c r="E5846" s="67"/>
      <c r="F5846" s="65"/>
      <c r="G5846" s="66"/>
      <c r="J5846" s="65"/>
      <c r="K5846" s="65"/>
      <c r="L5846" s="66"/>
      <c r="M5846" s="65"/>
      <c r="O5846" s="65"/>
      <c r="P5846" s="66"/>
      <c r="Q5846" s="31">
        <f t="shared" si="182"/>
        <v>9999</v>
      </c>
      <c r="R5846" s="31" t="str">
        <f t="shared" si="183"/>
        <v/>
      </c>
      <c r="S5846" s="29">
        <f>IF($Q5846&lt;Parâmetros!$E$19,$G5846-1,$G5846)</f>
        <v>0</v>
      </c>
    </row>
    <row r="5847" spans="1:19" x14ac:dyDescent="0.25">
      <c r="A5847" s="116"/>
      <c r="B5847" s="65"/>
      <c r="C5847" s="65"/>
      <c r="D5847" s="66"/>
      <c r="E5847" s="67"/>
      <c r="F5847" s="65"/>
      <c r="G5847" s="66"/>
      <c r="J5847" s="65"/>
      <c r="K5847" s="65"/>
      <c r="L5847" s="66"/>
      <c r="M5847" s="65"/>
      <c r="N5847" s="65"/>
      <c r="O5847" s="65"/>
      <c r="P5847" s="66"/>
      <c r="Q5847" s="31">
        <f t="shared" si="182"/>
        <v>9999</v>
      </c>
      <c r="R5847" s="31" t="str">
        <f t="shared" si="183"/>
        <v/>
      </c>
      <c r="S5847" s="29">
        <f>IF($Q5847&lt;Parâmetros!$E$19,$G5847-1,$G5847)</f>
        <v>0</v>
      </c>
    </row>
    <row r="5848" spans="1:19" x14ac:dyDescent="0.25">
      <c r="A5848" s="116"/>
      <c r="B5848" s="65"/>
      <c r="C5848" s="65"/>
      <c r="D5848" s="66"/>
      <c r="E5848" s="67"/>
      <c r="F5848" s="65"/>
      <c r="G5848" s="66"/>
      <c r="J5848" s="65"/>
      <c r="K5848" s="65"/>
      <c r="L5848" s="66"/>
      <c r="M5848" s="65"/>
      <c r="N5848" s="65"/>
      <c r="O5848" s="65"/>
      <c r="P5848" s="66"/>
      <c r="Q5848" s="31">
        <f t="shared" si="182"/>
        <v>9999</v>
      </c>
      <c r="R5848" s="31" t="str">
        <f t="shared" si="183"/>
        <v/>
      </c>
      <c r="S5848" s="29">
        <f>IF($Q5848&lt;Parâmetros!$E$19,$G5848-1,$G5848)</f>
        <v>0</v>
      </c>
    </row>
    <row r="5849" spans="1:19" x14ac:dyDescent="0.25">
      <c r="A5849" s="116"/>
      <c r="B5849" s="65"/>
      <c r="C5849" s="65"/>
      <c r="D5849" s="66"/>
      <c r="E5849" s="67"/>
      <c r="F5849" s="65"/>
      <c r="G5849" s="66"/>
      <c r="J5849" s="65"/>
      <c r="K5849" s="65"/>
      <c r="L5849" s="66"/>
      <c r="M5849" s="65"/>
      <c r="N5849" s="65"/>
      <c r="O5849" s="65"/>
      <c r="P5849" s="66"/>
      <c r="Q5849" s="31">
        <f t="shared" si="182"/>
        <v>9999</v>
      </c>
      <c r="R5849" s="31" t="str">
        <f t="shared" si="183"/>
        <v/>
      </c>
      <c r="S5849" s="29">
        <f>IF($Q5849&lt;Parâmetros!$E$19,$G5849-1,$G5849)</f>
        <v>0</v>
      </c>
    </row>
    <row r="5850" spans="1:19" x14ac:dyDescent="0.25">
      <c r="A5850" s="116"/>
      <c r="B5850" s="65"/>
      <c r="C5850" s="65"/>
      <c r="D5850" s="66"/>
      <c r="E5850" s="67"/>
      <c r="F5850" s="65"/>
      <c r="G5850" s="66"/>
      <c r="J5850" s="65"/>
      <c r="K5850" s="65"/>
      <c r="L5850" s="66"/>
      <c r="M5850" s="65"/>
      <c r="N5850" s="65"/>
      <c r="O5850" s="65"/>
      <c r="P5850" s="66"/>
      <c r="Q5850" s="31">
        <f t="shared" si="182"/>
        <v>9999</v>
      </c>
      <c r="R5850" s="31" t="str">
        <f t="shared" si="183"/>
        <v/>
      </c>
      <c r="S5850" s="29">
        <f>IF($Q5850&lt;Parâmetros!$E$19,$G5850-1,$G5850)</f>
        <v>0</v>
      </c>
    </row>
    <row r="5851" spans="1:19" x14ac:dyDescent="0.25">
      <c r="A5851" s="116"/>
      <c r="B5851" s="65"/>
      <c r="C5851" s="65"/>
      <c r="D5851" s="66"/>
      <c r="E5851" s="67"/>
      <c r="F5851" s="65"/>
      <c r="G5851" s="66"/>
      <c r="J5851" s="65"/>
      <c r="K5851" s="65"/>
      <c r="L5851" s="66"/>
      <c r="M5851" s="65"/>
      <c r="N5851" s="65"/>
      <c r="O5851" s="65"/>
      <c r="P5851" s="66"/>
      <c r="Q5851" s="31">
        <f t="shared" si="182"/>
        <v>9999</v>
      </c>
      <c r="R5851" s="31" t="str">
        <f t="shared" si="183"/>
        <v/>
      </c>
      <c r="S5851" s="29">
        <f>IF($Q5851&lt;Parâmetros!$E$19,$G5851-1,$G5851)</f>
        <v>0</v>
      </c>
    </row>
    <row r="5852" spans="1:19" x14ac:dyDescent="0.25">
      <c r="A5852" s="116"/>
      <c r="B5852" s="65"/>
      <c r="C5852" s="65"/>
      <c r="D5852" s="66"/>
      <c r="E5852" s="67"/>
      <c r="F5852" s="65"/>
      <c r="G5852" s="66"/>
      <c r="J5852" s="65"/>
      <c r="K5852" s="65"/>
      <c r="L5852" s="66"/>
      <c r="M5852" s="65"/>
      <c r="O5852" s="65"/>
      <c r="P5852" s="66"/>
      <c r="Q5852" s="31">
        <f t="shared" si="182"/>
        <v>9999</v>
      </c>
      <c r="R5852" s="31" t="str">
        <f t="shared" si="183"/>
        <v/>
      </c>
      <c r="S5852" s="29">
        <f>IF($Q5852&lt;Parâmetros!$E$19,$G5852-1,$G5852)</f>
        <v>0</v>
      </c>
    </row>
    <row r="5853" spans="1:19" x14ac:dyDescent="0.25">
      <c r="A5853" s="116"/>
      <c r="B5853" s="65"/>
      <c r="C5853" s="65"/>
      <c r="D5853" s="66"/>
      <c r="E5853" s="67"/>
      <c r="F5853" s="65"/>
      <c r="G5853" s="66"/>
      <c r="J5853" s="65"/>
      <c r="K5853" s="65"/>
      <c r="L5853" s="66"/>
      <c r="M5853" s="65"/>
      <c r="N5853" s="65"/>
      <c r="O5853" s="65"/>
      <c r="P5853" s="66"/>
      <c r="Q5853" s="31">
        <f t="shared" si="182"/>
        <v>9999</v>
      </c>
      <c r="R5853" s="31" t="str">
        <f t="shared" si="183"/>
        <v/>
      </c>
      <c r="S5853" s="29">
        <f>IF($Q5853&lt;Parâmetros!$E$19,$G5853-1,$G5853)</f>
        <v>0</v>
      </c>
    </row>
    <row r="5854" spans="1:19" x14ac:dyDescent="0.25">
      <c r="A5854" s="116"/>
      <c r="B5854" s="65"/>
      <c r="C5854" s="65"/>
      <c r="D5854" s="66"/>
      <c r="E5854" s="67"/>
      <c r="F5854" s="65"/>
      <c r="G5854" s="66"/>
      <c r="J5854" s="65"/>
      <c r="K5854" s="65"/>
      <c r="L5854" s="66"/>
      <c r="M5854" s="65"/>
      <c r="N5854" s="65"/>
      <c r="O5854" s="65"/>
      <c r="P5854" s="66"/>
      <c r="Q5854" s="31">
        <f t="shared" si="182"/>
        <v>9999</v>
      </c>
      <c r="R5854" s="31" t="str">
        <f t="shared" si="183"/>
        <v/>
      </c>
      <c r="S5854" s="29">
        <f>IF($Q5854&lt;Parâmetros!$E$19,$G5854-1,$G5854)</f>
        <v>0</v>
      </c>
    </row>
    <row r="5855" spans="1:19" x14ac:dyDescent="0.25">
      <c r="A5855" s="116"/>
      <c r="B5855" s="65"/>
      <c r="C5855" s="65"/>
      <c r="D5855" s="66"/>
      <c r="E5855" s="67"/>
      <c r="F5855" s="65"/>
      <c r="G5855" s="66"/>
      <c r="J5855" s="65"/>
      <c r="K5855" s="65"/>
      <c r="L5855" s="66"/>
      <c r="M5855" s="65"/>
      <c r="O5855" s="65"/>
      <c r="P5855" s="66"/>
      <c r="Q5855" s="31">
        <f t="shared" si="182"/>
        <v>9999</v>
      </c>
      <c r="R5855" s="31" t="str">
        <f t="shared" si="183"/>
        <v/>
      </c>
      <c r="S5855" s="29">
        <f>IF($Q5855&lt;Parâmetros!$E$19,$G5855-1,$G5855)</f>
        <v>0</v>
      </c>
    </row>
    <row r="5856" spans="1:19" x14ac:dyDescent="0.25">
      <c r="A5856" s="116"/>
      <c r="B5856" s="65"/>
      <c r="C5856" s="65"/>
      <c r="D5856" s="66"/>
      <c r="E5856" s="67"/>
      <c r="F5856" s="65"/>
      <c r="G5856" s="66"/>
      <c r="J5856" s="65"/>
      <c r="K5856" s="65"/>
      <c r="L5856" s="66"/>
      <c r="M5856" s="65"/>
      <c r="N5856" s="65"/>
      <c r="O5856" s="65"/>
      <c r="P5856" s="66"/>
      <c r="Q5856" s="31">
        <f t="shared" si="182"/>
        <v>9999</v>
      </c>
      <c r="R5856" s="31" t="str">
        <f t="shared" si="183"/>
        <v/>
      </c>
      <c r="S5856" s="29">
        <f>IF($Q5856&lt;Parâmetros!$E$19,$G5856-1,$G5856)</f>
        <v>0</v>
      </c>
    </row>
    <row r="5857" spans="1:19" x14ac:dyDescent="0.25">
      <c r="A5857" s="116"/>
      <c r="B5857" s="65"/>
      <c r="C5857" s="65"/>
      <c r="D5857" s="66"/>
      <c r="E5857" s="67"/>
      <c r="F5857" s="65"/>
      <c r="G5857" s="66"/>
      <c r="J5857" s="65"/>
      <c r="K5857" s="65"/>
      <c r="L5857" s="66"/>
      <c r="M5857" s="65"/>
      <c r="N5857" s="65"/>
      <c r="O5857" s="65"/>
      <c r="P5857" s="66"/>
      <c r="Q5857" s="31">
        <f t="shared" si="182"/>
        <v>9999</v>
      </c>
      <c r="R5857" s="31" t="str">
        <f t="shared" si="183"/>
        <v/>
      </c>
      <c r="S5857" s="29">
        <f>IF($Q5857&lt;Parâmetros!$E$19,$G5857-1,$G5857)</f>
        <v>0</v>
      </c>
    </row>
    <row r="5858" spans="1:19" x14ac:dyDescent="0.25">
      <c r="A5858" s="116"/>
      <c r="B5858" s="65"/>
      <c r="C5858" s="65"/>
      <c r="D5858" s="66"/>
      <c r="E5858" s="67"/>
      <c r="F5858" s="65"/>
      <c r="G5858" s="66"/>
      <c r="J5858" s="65"/>
      <c r="K5858" s="65"/>
      <c r="L5858" s="66"/>
      <c r="M5858" s="65"/>
      <c r="N5858" s="65"/>
      <c r="O5858" s="65"/>
      <c r="P5858" s="66"/>
      <c r="Q5858" s="31">
        <f t="shared" si="182"/>
        <v>9999</v>
      </c>
      <c r="R5858" s="31" t="str">
        <f t="shared" si="183"/>
        <v/>
      </c>
      <c r="S5858" s="29">
        <f>IF($Q5858&lt;Parâmetros!$E$19,$G5858-1,$G5858)</f>
        <v>0</v>
      </c>
    </row>
    <row r="5859" spans="1:19" x14ac:dyDescent="0.25">
      <c r="A5859" s="116"/>
      <c r="B5859" s="65"/>
      <c r="C5859" s="65"/>
      <c r="D5859" s="66"/>
      <c r="E5859" s="67"/>
      <c r="F5859" s="65"/>
      <c r="G5859" s="66"/>
      <c r="J5859" s="65"/>
      <c r="K5859" s="65"/>
      <c r="L5859" s="66"/>
      <c r="M5859" s="65"/>
      <c r="N5859" s="65"/>
      <c r="O5859" s="65"/>
      <c r="P5859" s="66"/>
      <c r="Q5859" s="31">
        <f t="shared" si="182"/>
        <v>9999</v>
      </c>
      <c r="R5859" s="31" t="str">
        <f t="shared" si="183"/>
        <v/>
      </c>
      <c r="S5859" s="29">
        <f>IF($Q5859&lt;Parâmetros!$E$19,$G5859-1,$G5859)</f>
        <v>0</v>
      </c>
    </row>
    <row r="5860" spans="1:19" x14ac:dyDescent="0.25">
      <c r="A5860" s="116"/>
      <c r="B5860" s="65"/>
      <c r="C5860" s="65"/>
      <c r="D5860" s="66"/>
      <c r="E5860" s="67"/>
      <c r="F5860" s="65"/>
      <c r="G5860" s="66"/>
      <c r="J5860" s="65"/>
      <c r="K5860" s="65"/>
      <c r="L5860" s="66"/>
      <c r="M5860" s="65"/>
      <c r="N5860" s="65"/>
      <c r="O5860" s="65"/>
      <c r="P5860" s="66"/>
      <c r="Q5860" s="31">
        <f t="shared" si="182"/>
        <v>9999</v>
      </c>
      <c r="R5860" s="31" t="str">
        <f t="shared" si="183"/>
        <v/>
      </c>
      <c r="S5860" s="29">
        <f>IF($Q5860&lt;Parâmetros!$E$19,$G5860-1,$G5860)</f>
        <v>0</v>
      </c>
    </row>
    <row r="5861" spans="1:19" x14ac:dyDescent="0.25">
      <c r="A5861" s="116"/>
      <c r="B5861" s="65"/>
      <c r="C5861" s="65"/>
      <c r="D5861" s="66"/>
      <c r="E5861" s="67"/>
      <c r="F5861" s="65"/>
      <c r="G5861" s="66"/>
      <c r="J5861" s="65"/>
      <c r="K5861" s="65"/>
      <c r="L5861" s="66"/>
      <c r="M5861" s="65"/>
      <c r="N5861" s="65"/>
      <c r="O5861" s="65"/>
      <c r="P5861" s="66"/>
      <c r="Q5861" s="31">
        <f t="shared" si="182"/>
        <v>9999</v>
      </c>
      <c r="R5861" s="31" t="str">
        <f t="shared" si="183"/>
        <v/>
      </c>
      <c r="S5861" s="29">
        <f>IF($Q5861&lt;Parâmetros!$E$19,$G5861-1,$G5861)</f>
        <v>0</v>
      </c>
    </row>
    <row r="5862" spans="1:19" x14ac:dyDescent="0.25">
      <c r="A5862" s="116"/>
      <c r="B5862" s="65"/>
      <c r="C5862" s="65"/>
      <c r="D5862" s="66"/>
      <c r="E5862" s="67"/>
      <c r="F5862" s="65"/>
      <c r="G5862" s="66"/>
      <c r="J5862" s="65"/>
      <c r="K5862" s="65"/>
      <c r="L5862" s="66"/>
      <c r="M5862" s="65"/>
      <c r="O5862" s="65"/>
      <c r="P5862" s="66"/>
      <c r="Q5862" s="31">
        <f t="shared" si="182"/>
        <v>9999</v>
      </c>
      <c r="R5862" s="31" t="str">
        <f t="shared" si="183"/>
        <v/>
      </c>
      <c r="S5862" s="29">
        <f>IF($Q5862&lt;Parâmetros!$E$19,$G5862-1,$G5862)</f>
        <v>0</v>
      </c>
    </row>
    <row r="5863" spans="1:19" x14ac:dyDescent="0.25">
      <c r="A5863" s="116"/>
      <c r="B5863" s="65"/>
      <c r="C5863" s="65"/>
      <c r="D5863" s="66"/>
      <c r="E5863" s="67"/>
      <c r="F5863" s="65"/>
      <c r="G5863" s="66"/>
      <c r="J5863" s="65"/>
      <c r="K5863" s="65"/>
      <c r="L5863" s="66"/>
      <c r="M5863" s="65"/>
      <c r="N5863" s="65"/>
      <c r="O5863" s="65"/>
      <c r="P5863" s="66"/>
      <c r="Q5863" s="31">
        <f t="shared" si="182"/>
        <v>9999</v>
      </c>
      <c r="R5863" s="31" t="str">
        <f t="shared" si="183"/>
        <v/>
      </c>
      <c r="S5863" s="29">
        <f>IF($Q5863&lt;Parâmetros!$E$19,$G5863-1,$G5863)</f>
        <v>0</v>
      </c>
    </row>
    <row r="5864" spans="1:19" x14ac:dyDescent="0.25">
      <c r="A5864" s="116"/>
      <c r="B5864" s="65"/>
      <c r="C5864" s="65"/>
      <c r="D5864" s="66"/>
      <c r="E5864" s="67"/>
      <c r="F5864" s="65"/>
      <c r="G5864" s="66"/>
      <c r="J5864" s="65"/>
      <c r="K5864" s="65"/>
      <c r="L5864" s="66"/>
      <c r="M5864" s="65"/>
      <c r="N5864" s="65"/>
      <c r="O5864" s="65"/>
      <c r="P5864" s="66"/>
      <c r="Q5864" s="31">
        <f t="shared" si="182"/>
        <v>9999</v>
      </c>
      <c r="R5864" s="31" t="str">
        <f t="shared" si="183"/>
        <v/>
      </c>
      <c r="S5864" s="29">
        <f>IF($Q5864&lt;Parâmetros!$E$19,$G5864-1,$G5864)</f>
        <v>0</v>
      </c>
    </row>
    <row r="5865" spans="1:19" x14ac:dyDescent="0.25">
      <c r="A5865" s="116"/>
      <c r="B5865" s="65"/>
      <c r="C5865" s="65"/>
      <c r="D5865" s="66"/>
      <c r="E5865" s="67"/>
      <c r="F5865" s="65"/>
      <c r="G5865" s="66"/>
      <c r="J5865" s="65"/>
      <c r="K5865" s="65"/>
      <c r="L5865" s="66"/>
      <c r="M5865" s="65"/>
      <c r="O5865" s="65"/>
      <c r="P5865" s="66"/>
      <c r="Q5865" s="31">
        <f t="shared" si="182"/>
        <v>9999</v>
      </c>
      <c r="R5865" s="31" t="str">
        <f t="shared" si="183"/>
        <v/>
      </c>
      <c r="S5865" s="29">
        <f>IF($Q5865&lt;Parâmetros!$E$19,$G5865-1,$G5865)</f>
        <v>0</v>
      </c>
    </row>
    <row r="5866" spans="1:19" x14ac:dyDescent="0.25">
      <c r="A5866" s="116"/>
      <c r="B5866" s="65"/>
      <c r="C5866" s="65"/>
      <c r="D5866" s="66"/>
      <c r="E5866" s="67"/>
      <c r="F5866" s="65"/>
      <c r="G5866" s="66"/>
      <c r="J5866" s="65"/>
      <c r="K5866" s="65"/>
      <c r="L5866" s="66"/>
      <c r="M5866" s="65"/>
      <c r="N5866" s="65"/>
      <c r="O5866" s="65"/>
      <c r="P5866" s="66"/>
      <c r="Q5866" s="31">
        <f t="shared" si="182"/>
        <v>9999</v>
      </c>
      <c r="R5866" s="31" t="str">
        <f t="shared" si="183"/>
        <v/>
      </c>
      <c r="S5866" s="29">
        <f>IF($Q5866&lt;Parâmetros!$E$19,$G5866-1,$G5866)</f>
        <v>0</v>
      </c>
    </row>
    <row r="5867" spans="1:19" x14ac:dyDescent="0.25">
      <c r="A5867" s="116"/>
      <c r="B5867" s="65"/>
      <c r="C5867" s="65"/>
      <c r="D5867" s="66"/>
      <c r="E5867" s="67"/>
      <c r="F5867" s="65"/>
      <c r="G5867" s="66"/>
      <c r="J5867" s="65"/>
      <c r="K5867" s="65"/>
      <c r="L5867" s="66"/>
      <c r="M5867" s="65"/>
      <c r="N5867" s="65"/>
      <c r="O5867" s="65"/>
      <c r="P5867" s="66"/>
      <c r="Q5867" s="31">
        <f t="shared" si="182"/>
        <v>9999</v>
      </c>
      <c r="R5867" s="31" t="str">
        <f t="shared" si="183"/>
        <v/>
      </c>
      <c r="S5867" s="29">
        <f>IF($Q5867&lt;Parâmetros!$E$19,$G5867-1,$G5867)</f>
        <v>0</v>
      </c>
    </row>
    <row r="5868" spans="1:19" x14ac:dyDescent="0.25">
      <c r="A5868" s="116"/>
      <c r="B5868" s="65"/>
      <c r="C5868" s="65"/>
      <c r="D5868" s="66"/>
      <c r="E5868" s="67"/>
      <c r="F5868" s="65"/>
      <c r="G5868" s="66"/>
      <c r="J5868" s="65"/>
      <c r="K5868" s="65"/>
      <c r="L5868" s="66"/>
      <c r="M5868" s="65"/>
      <c r="N5868" s="65"/>
      <c r="O5868" s="65"/>
      <c r="P5868" s="66"/>
      <c r="Q5868" s="31">
        <f t="shared" si="182"/>
        <v>9999</v>
      </c>
      <c r="R5868" s="31" t="str">
        <f t="shared" si="183"/>
        <v/>
      </c>
      <c r="S5868" s="29">
        <f>IF($Q5868&lt;Parâmetros!$E$19,$G5868-1,$G5868)</f>
        <v>0</v>
      </c>
    </row>
    <row r="5869" spans="1:19" x14ac:dyDescent="0.25">
      <c r="A5869" s="116"/>
      <c r="B5869" s="65"/>
      <c r="C5869" s="65"/>
      <c r="D5869" s="66"/>
      <c r="E5869" s="67"/>
      <c r="F5869" s="65"/>
      <c r="G5869" s="66"/>
      <c r="J5869" s="65"/>
      <c r="K5869" s="65"/>
      <c r="L5869" s="66"/>
      <c r="M5869" s="65"/>
      <c r="N5869" s="65"/>
      <c r="O5869" s="65"/>
      <c r="P5869" s="66"/>
      <c r="Q5869" s="31">
        <f t="shared" si="182"/>
        <v>9999</v>
      </c>
      <c r="R5869" s="31" t="str">
        <f t="shared" si="183"/>
        <v/>
      </c>
      <c r="S5869" s="29">
        <f>IF($Q5869&lt;Parâmetros!$E$19,$G5869-1,$G5869)</f>
        <v>0</v>
      </c>
    </row>
    <row r="5870" spans="1:19" x14ac:dyDescent="0.25">
      <c r="A5870" s="116"/>
      <c r="B5870" s="65"/>
      <c r="C5870" s="65"/>
      <c r="D5870" s="66"/>
      <c r="E5870" s="67"/>
      <c r="F5870" s="65"/>
      <c r="G5870" s="66"/>
      <c r="J5870" s="65"/>
      <c r="K5870" s="65"/>
      <c r="L5870" s="66"/>
      <c r="M5870" s="65"/>
      <c r="N5870" s="65"/>
      <c r="O5870" s="65"/>
      <c r="P5870" s="66"/>
      <c r="Q5870" s="31">
        <f t="shared" si="182"/>
        <v>9999</v>
      </c>
      <c r="R5870" s="31" t="str">
        <f t="shared" si="183"/>
        <v/>
      </c>
      <c r="S5870" s="29">
        <f>IF($Q5870&lt;Parâmetros!$E$19,$G5870-1,$G5870)</f>
        <v>0</v>
      </c>
    </row>
    <row r="5871" spans="1:19" x14ac:dyDescent="0.25">
      <c r="A5871" s="116"/>
      <c r="B5871" s="65"/>
      <c r="C5871" s="65"/>
      <c r="D5871" s="66"/>
      <c r="E5871" s="67"/>
      <c r="F5871" s="65"/>
      <c r="G5871" s="66"/>
      <c r="J5871" s="65"/>
      <c r="K5871" s="65"/>
      <c r="L5871" s="66"/>
      <c r="M5871" s="65"/>
      <c r="N5871" s="65"/>
      <c r="O5871" s="65"/>
      <c r="P5871" s="66"/>
      <c r="Q5871" s="31">
        <f t="shared" si="182"/>
        <v>9999</v>
      </c>
      <c r="R5871" s="31" t="str">
        <f t="shared" si="183"/>
        <v/>
      </c>
      <c r="S5871" s="29">
        <f>IF($Q5871&lt;Parâmetros!$E$19,$G5871-1,$G5871)</f>
        <v>0</v>
      </c>
    </row>
    <row r="5872" spans="1:19" x14ac:dyDescent="0.25">
      <c r="A5872" s="116"/>
      <c r="B5872" s="65"/>
      <c r="C5872" s="65"/>
      <c r="D5872" s="66"/>
      <c r="E5872" s="67"/>
      <c r="F5872" s="65"/>
      <c r="G5872" s="66"/>
      <c r="J5872" s="65"/>
      <c r="K5872" s="65"/>
      <c r="L5872" s="66"/>
      <c r="M5872" s="65"/>
      <c r="N5872" s="65"/>
      <c r="O5872" s="65"/>
      <c r="P5872" s="66"/>
      <c r="Q5872" s="31">
        <f t="shared" si="182"/>
        <v>9999</v>
      </c>
      <c r="R5872" s="31" t="str">
        <f t="shared" si="183"/>
        <v/>
      </c>
      <c r="S5872" s="29">
        <f>IF($Q5872&lt;Parâmetros!$E$19,$G5872-1,$G5872)</f>
        <v>0</v>
      </c>
    </row>
    <row r="5873" spans="1:19" x14ac:dyDescent="0.25">
      <c r="A5873" s="116"/>
      <c r="B5873" s="65"/>
      <c r="C5873" s="65"/>
      <c r="D5873" s="66"/>
      <c r="E5873" s="67"/>
      <c r="F5873" s="65"/>
      <c r="G5873" s="66"/>
      <c r="J5873" s="65"/>
      <c r="K5873" s="65"/>
      <c r="L5873" s="66"/>
      <c r="M5873" s="65"/>
      <c r="N5873" s="65"/>
      <c r="O5873" s="65"/>
      <c r="P5873" s="66"/>
      <c r="Q5873" s="31">
        <f t="shared" si="182"/>
        <v>9999</v>
      </c>
      <c r="R5873" s="31" t="str">
        <f t="shared" si="183"/>
        <v/>
      </c>
      <c r="S5873" s="29">
        <f>IF($Q5873&lt;Parâmetros!$E$19,$G5873-1,$G5873)</f>
        <v>0</v>
      </c>
    </row>
    <row r="5874" spans="1:19" x14ac:dyDescent="0.25">
      <c r="A5874" s="116"/>
      <c r="B5874" s="65"/>
      <c r="C5874" s="65"/>
      <c r="D5874" s="66"/>
      <c r="E5874" s="67"/>
      <c r="F5874" s="65"/>
      <c r="G5874" s="66"/>
      <c r="J5874" s="65"/>
      <c r="K5874" s="65"/>
      <c r="L5874" s="66"/>
      <c r="M5874" s="65"/>
      <c r="N5874" s="65"/>
      <c r="O5874" s="65"/>
      <c r="P5874" s="66"/>
      <c r="Q5874" s="31">
        <f t="shared" si="182"/>
        <v>9999</v>
      </c>
      <c r="R5874" s="31" t="str">
        <f t="shared" si="183"/>
        <v/>
      </c>
      <c r="S5874" s="29">
        <f>IF($Q5874&lt;Parâmetros!$E$19,$G5874-1,$G5874)</f>
        <v>0</v>
      </c>
    </row>
    <row r="5875" spans="1:19" x14ac:dyDescent="0.25">
      <c r="A5875" s="116"/>
      <c r="B5875" s="65"/>
      <c r="C5875" s="65"/>
      <c r="D5875" s="66"/>
      <c r="E5875" s="67"/>
      <c r="F5875" s="65"/>
      <c r="G5875" s="66"/>
      <c r="J5875" s="65"/>
      <c r="K5875" s="65"/>
      <c r="L5875" s="66"/>
      <c r="M5875" s="65"/>
      <c r="N5875" s="65"/>
      <c r="O5875" s="65"/>
      <c r="P5875" s="66"/>
      <c r="Q5875" s="31">
        <f t="shared" si="182"/>
        <v>9999</v>
      </c>
      <c r="R5875" s="31" t="str">
        <f t="shared" si="183"/>
        <v/>
      </c>
      <c r="S5875" s="29">
        <f>IF($Q5875&lt;Parâmetros!$E$19,$G5875-1,$G5875)</f>
        <v>0</v>
      </c>
    </row>
    <row r="5876" spans="1:19" x14ac:dyDescent="0.25">
      <c r="A5876" s="116"/>
      <c r="B5876" s="65"/>
      <c r="C5876" s="65"/>
      <c r="D5876" s="66"/>
      <c r="E5876" s="67"/>
      <c r="F5876" s="65"/>
      <c r="G5876" s="66"/>
      <c r="J5876" s="65"/>
      <c r="K5876" s="65"/>
      <c r="L5876" s="66"/>
      <c r="M5876" s="65"/>
      <c r="N5876" s="65"/>
      <c r="O5876" s="65"/>
      <c r="P5876" s="66"/>
      <c r="Q5876" s="31">
        <f t="shared" si="182"/>
        <v>9999</v>
      </c>
      <c r="R5876" s="31" t="str">
        <f t="shared" si="183"/>
        <v/>
      </c>
      <c r="S5876" s="29">
        <f>IF($Q5876&lt;Parâmetros!$E$19,$G5876-1,$G5876)</f>
        <v>0</v>
      </c>
    </row>
    <row r="5877" spans="1:19" x14ac:dyDescent="0.25">
      <c r="A5877" s="116"/>
      <c r="B5877" s="65"/>
      <c r="C5877" s="65"/>
      <c r="D5877" s="66"/>
      <c r="E5877" s="67"/>
      <c r="F5877" s="65"/>
      <c r="G5877" s="66"/>
      <c r="J5877" s="65"/>
      <c r="K5877" s="65"/>
      <c r="L5877" s="66"/>
      <c r="M5877" s="65"/>
      <c r="N5877" s="65"/>
      <c r="O5877" s="65"/>
      <c r="P5877" s="66"/>
      <c r="Q5877" s="31">
        <f t="shared" si="182"/>
        <v>9999</v>
      </c>
      <c r="R5877" s="31" t="str">
        <f t="shared" si="183"/>
        <v/>
      </c>
      <c r="S5877" s="29">
        <f>IF($Q5877&lt;Parâmetros!$E$19,$G5877-1,$G5877)</f>
        <v>0</v>
      </c>
    </row>
    <row r="5878" spans="1:19" x14ac:dyDescent="0.25">
      <c r="A5878" s="116"/>
      <c r="B5878" s="65"/>
      <c r="C5878" s="65"/>
      <c r="D5878" s="66"/>
      <c r="E5878" s="67"/>
      <c r="F5878" s="65"/>
      <c r="G5878" s="66"/>
      <c r="J5878" s="65"/>
      <c r="K5878" s="65"/>
      <c r="L5878" s="66"/>
      <c r="M5878" s="65"/>
      <c r="N5878" s="65"/>
      <c r="O5878" s="65"/>
      <c r="P5878" s="66"/>
      <c r="Q5878" s="31">
        <f t="shared" si="182"/>
        <v>9999</v>
      </c>
      <c r="R5878" s="31" t="str">
        <f t="shared" si="183"/>
        <v/>
      </c>
      <c r="S5878" s="29">
        <f>IF($Q5878&lt;Parâmetros!$E$19,$G5878-1,$G5878)</f>
        <v>0</v>
      </c>
    </row>
    <row r="5879" spans="1:19" x14ac:dyDescent="0.25">
      <c r="A5879" s="116"/>
      <c r="B5879" s="65"/>
      <c r="C5879" s="65"/>
      <c r="D5879" s="66"/>
      <c r="E5879" s="67"/>
      <c r="F5879" s="65"/>
      <c r="G5879" s="66"/>
      <c r="J5879" s="65"/>
      <c r="K5879" s="65"/>
      <c r="L5879" s="66"/>
      <c r="M5879" s="65"/>
      <c r="N5879" s="65"/>
      <c r="O5879" s="65"/>
      <c r="P5879" s="66"/>
      <c r="Q5879" s="31">
        <f t="shared" si="182"/>
        <v>9999</v>
      </c>
      <c r="R5879" s="31" t="str">
        <f t="shared" si="183"/>
        <v/>
      </c>
      <c r="S5879" s="29">
        <f>IF($Q5879&lt;Parâmetros!$E$19,$G5879-1,$G5879)</f>
        <v>0</v>
      </c>
    </row>
    <row r="5880" spans="1:19" x14ac:dyDescent="0.25">
      <c r="A5880" s="116"/>
      <c r="B5880" s="65"/>
      <c r="C5880" s="65"/>
      <c r="D5880" s="66"/>
      <c r="E5880" s="67"/>
      <c r="F5880" s="65"/>
      <c r="G5880" s="66"/>
      <c r="J5880" s="65"/>
      <c r="K5880" s="65"/>
      <c r="L5880" s="66"/>
      <c r="M5880" s="65"/>
      <c r="N5880" s="65"/>
      <c r="O5880" s="65"/>
      <c r="P5880" s="66"/>
      <c r="Q5880" s="31">
        <f t="shared" si="182"/>
        <v>9999</v>
      </c>
      <c r="R5880" s="31" t="str">
        <f t="shared" si="183"/>
        <v/>
      </c>
      <c r="S5880" s="29">
        <f>IF($Q5880&lt;Parâmetros!$E$19,$G5880-1,$G5880)</f>
        <v>0</v>
      </c>
    </row>
    <row r="5881" spans="1:19" x14ac:dyDescent="0.25">
      <c r="A5881" s="116"/>
      <c r="B5881" s="65"/>
      <c r="C5881" s="65"/>
      <c r="D5881" s="66"/>
      <c r="E5881" s="67"/>
      <c r="F5881" s="65"/>
      <c r="G5881" s="66"/>
      <c r="J5881" s="65"/>
      <c r="K5881" s="65"/>
      <c r="L5881" s="66"/>
      <c r="M5881" s="65"/>
      <c r="N5881" s="65"/>
      <c r="O5881" s="65"/>
      <c r="P5881" s="66"/>
      <c r="Q5881" s="31">
        <f t="shared" si="182"/>
        <v>9999</v>
      </c>
      <c r="R5881" s="31" t="str">
        <f t="shared" si="183"/>
        <v/>
      </c>
      <c r="S5881" s="29">
        <f>IF($Q5881&lt;Parâmetros!$E$19,$G5881-1,$G5881)</f>
        <v>0</v>
      </c>
    </row>
    <row r="5882" spans="1:19" x14ac:dyDescent="0.25">
      <c r="A5882" s="116"/>
      <c r="B5882" s="65"/>
      <c r="C5882" s="65"/>
      <c r="D5882" s="66"/>
      <c r="E5882" s="67"/>
      <c r="F5882" s="65"/>
      <c r="G5882" s="66"/>
      <c r="J5882" s="65"/>
      <c r="K5882" s="65"/>
      <c r="L5882" s="66"/>
      <c r="M5882" s="65"/>
      <c r="N5882" s="65"/>
      <c r="O5882" s="65"/>
      <c r="P5882" s="66"/>
      <c r="Q5882" s="31">
        <f t="shared" si="182"/>
        <v>9999</v>
      </c>
      <c r="R5882" s="31" t="str">
        <f t="shared" si="183"/>
        <v/>
      </c>
      <c r="S5882" s="29">
        <f>IF($Q5882&lt;Parâmetros!$E$19,$G5882-1,$G5882)</f>
        <v>0</v>
      </c>
    </row>
    <row r="5883" spans="1:19" x14ac:dyDescent="0.25">
      <c r="A5883" s="116"/>
      <c r="B5883" s="65"/>
      <c r="C5883" s="65"/>
      <c r="D5883" s="66"/>
      <c r="E5883" s="67"/>
      <c r="F5883" s="65"/>
      <c r="G5883" s="66"/>
      <c r="J5883" s="65"/>
      <c r="K5883" s="65"/>
      <c r="L5883" s="66"/>
      <c r="M5883" s="65"/>
      <c r="O5883" s="65"/>
      <c r="P5883" s="66"/>
      <c r="Q5883" s="31">
        <f t="shared" si="182"/>
        <v>9999</v>
      </c>
      <c r="R5883" s="31" t="str">
        <f t="shared" si="183"/>
        <v/>
      </c>
      <c r="S5883" s="29">
        <f>IF($Q5883&lt;Parâmetros!$E$19,$G5883-1,$G5883)</f>
        <v>0</v>
      </c>
    </row>
    <row r="5884" spans="1:19" x14ac:dyDescent="0.25">
      <c r="A5884" s="116"/>
      <c r="B5884" s="65"/>
      <c r="C5884" s="65"/>
      <c r="D5884" s="66"/>
      <c r="E5884" s="67"/>
      <c r="F5884" s="65"/>
      <c r="G5884" s="66"/>
      <c r="J5884" s="65"/>
      <c r="K5884" s="65"/>
      <c r="L5884" s="66"/>
      <c r="M5884" s="65"/>
      <c r="O5884" s="65"/>
      <c r="P5884" s="66"/>
      <c r="Q5884" s="31">
        <f t="shared" ref="Q5884:Q5947" si="184">IFERROR(VALUE(LEFT($J5884,2))*60+VALUE(MID($J5884,4,2)),9999)</f>
        <v>9999</v>
      </c>
      <c r="R5884" s="31" t="str">
        <f t="shared" ref="R5884:R5947" si="185">IFERROR(VALUE(LEFT($K5884,2))*60+VALUE(MID($K5884,4,2)),"")</f>
        <v/>
      </c>
      <c r="S5884" s="29">
        <f>IF($Q5884&lt;Parâmetros!$E$19,$G5884-1,$G5884)</f>
        <v>0</v>
      </c>
    </row>
    <row r="5885" spans="1:19" x14ac:dyDescent="0.25">
      <c r="A5885" s="116"/>
      <c r="B5885" s="65"/>
      <c r="C5885" s="65"/>
      <c r="D5885" s="66"/>
      <c r="E5885" s="67"/>
      <c r="F5885" s="65"/>
      <c r="G5885" s="66"/>
      <c r="J5885" s="65"/>
      <c r="K5885" s="65"/>
      <c r="L5885" s="66"/>
      <c r="M5885" s="65"/>
      <c r="N5885" s="65"/>
      <c r="O5885" s="65"/>
      <c r="P5885" s="66"/>
      <c r="Q5885" s="31">
        <f t="shared" si="184"/>
        <v>9999</v>
      </c>
      <c r="R5885" s="31" t="str">
        <f t="shared" si="185"/>
        <v/>
      </c>
      <c r="S5885" s="29">
        <f>IF($Q5885&lt;Parâmetros!$E$19,$G5885-1,$G5885)</f>
        <v>0</v>
      </c>
    </row>
    <row r="5886" spans="1:19" x14ac:dyDescent="0.25">
      <c r="A5886" s="116"/>
      <c r="B5886" s="65"/>
      <c r="C5886" s="65"/>
      <c r="D5886" s="66"/>
      <c r="E5886" s="67"/>
      <c r="F5886" s="65"/>
      <c r="G5886" s="66"/>
      <c r="J5886" s="65"/>
      <c r="K5886" s="65"/>
      <c r="L5886" s="66"/>
      <c r="M5886" s="65"/>
      <c r="N5886" s="65"/>
      <c r="O5886" s="65"/>
      <c r="P5886" s="66"/>
      <c r="Q5886" s="31">
        <f t="shared" si="184"/>
        <v>9999</v>
      </c>
      <c r="R5886" s="31" t="str">
        <f t="shared" si="185"/>
        <v/>
      </c>
      <c r="S5886" s="29">
        <f>IF($Q5886&lt;Parâmetros!$E$19,$G5886-1,$G5886)</f>
        <v>0</v>
      </c>
    </row>
    <row r="5887" spans="1:19" x14ac:dyDescent="0.25">
      <c r="A5887" s="116"/>
      <c r="B5887" s="65"/>
      <c r="C5887" s="65"/>
      <c r="D5887" s="66"/>
      <c r="E5887" s="67"/>
      <c r="F5887" s="65"/>
      <c r="G5887" s="66"/>
      <c r="J5887" s="65"/>
      <c r="K5887" s="65"/>
      <c r="L5887" s="66"/>
      <c r="M5887" s="65"/>
      <c r="N5887" s="65"/>
      <c r="O5887" s="65"/>
      <c r="P5887" s="66"/>
      <c r="Q5887" s="31">
        <f t="shared" si="184"/>
        <v>9999</v>
      </c>
      <c r="R5887" s="31" t="str">
        <f t="shared" si="185"/>
        <v/>
      </c>
      <c r="S5887" s="29">
        <f>IF($Q5887&lt;Parâmetros!$E$19,$G5887-1,$G5887)</f>
        <v>0</v>
      </c>
    </row>
    <row r="5888" spans="1:19" x14ac:dyDescent="0.25">
      <c r="A5888" s="116"/>
      <c r="B5888" s="65"/>
      <c r="C5888" s="65"/>
      <c r="D5888" s="66"/>
      <c r="E5888" s="67"/>
      <c r="F5888" s="65"/>
      <c r="G5888" s="66"/>
      <c r="J5888" s="65"/>
      <c r="K5888" s="65"/>
      <c r="L5888" s="66"/>
      <c r="M5888" s="65"/>
      <c r="N5888" s="65"/>
      <c r="O5888" s="65"/>
      <c r="P5888" s="66"/>
      <c r="Q5888" s="31">
        <f t="shared" si="184"/>
        <v>9999</v>
      </c>
      <c r="R5888" s="31" t="str">
        <f t="shared" si="185"/>
        <v/>
      </c>
      <c r="S5888" s="29">
        <f>IF($Q5888&lt;Parâmetros!$E$19,$G5888-1,$G5888)</f>
        <v>0</v>
      </c>
    </row>
    <row r="5889" spans="1:19" x14ac:dyDescent="0.25">
      <c r="A5889" s="116"/>
      <c r="B5889" s="65"/>
      <c r="C5889" s="65"/>
      <c r="D5889" s="66"/>
      <c r="E5889" s="67"/>
      <c r="F5889" s="65"/>
      <c r="G5889" s="66"/>
      <c r="J5889" s="65"/>
      <c r="K5889" s="65"/>
      <c r="L5889" s="66"/>
      <c r="M5889" s="65"/>
      <c r="N5889" s="65"/>
      <c r="O5889" s="65"/>
      <c r="P5889" s="66"/>
      <c r="Q5889" s="31">
        <f t="shared" si="184"/>
        <v>9999</v>
      </c>
      <c r="R5889" s="31" t="str">
        <f t="shared" si="185"/>
        <v/>
      </c>
      <c r="S5889" s="29">
        <f>IF($Q5889&lt;Parâmetros!$E$19,$G5889-1,$G5889)</f>
        <v>0</v>
      </c>
    </row>
    <row r="5890" spans="1:19" x14ac:dyDescent="0.25">
      <c r="A5890" s="116"/>
      <c r="B5890" s="65"/>
      <c r="C5890" s="65"/>
      <c r="D5890" s="66"/>
      <c r="E5890" s="67"/>
      <c r="F5890" s="65"/>
      <c r="G5890" s="66"/>
      <c r="J5890" s="65"/>
      <c r="K5890" s="65"/>
      <c r="L5890" s="66"/>
      <c r="M5890" s="65"/>
      <c r="N5890" s="65"/>
      <c r="O5890" s="65"/>
      <c r="P5890" s="66"/>
      <c r="Q5890" s="31">
        <f t="shared" si="184"/>
        <v>9999</v>
      </c>
      <c r="R5890" s="31" t="str">
        <f t="shared" si="185"/>
        <v/>
      </c>
      <c r="S5890" s="29">
        <f>IF($Q5890&lt;Parâmetros!$E$19,$G5890-1,$G5890)</f>
        <v>0</v>
      </c>
    </row>
    <row r="5891" spans="1:19" x14ac:dyDescent="0.25">
      <c r="A5891" s="116"/>
      <c r="B5891" s="65"/>
      <c r="C5891" s="65"/>
      <c r="D5891" s="66"/>
      <c r="E5891" s="67"/>
      <c r="F5891" s="65"/>
      <c r="G5891" s="66"/>
      <c r="J5891" s="65"/>
      <c r="K5891" s="65"/>
      <c r="L5891" s="66"/>
      <c r="M5891" s="65"/>
      <c r="N5891" s="65"/>
      <c r="O5891" s="65"/>
      <c r="P5891" s="66"/>
      <c r="Q5891" s="31">
        <f t="shared" si="184"/>
        <v>9999</v>
      </c>
      <c r="R5891" s="31" t="str">
        <f t="shared" si="185"/>
        <v/>
      </c>
      <c r="S5891" s="29">
        <f>IF($Q5891&lt;Parâmetros!$E$19,$G5891-1,$G5891)</f>
        <v>0</v>
      </c>
    </row>
    <row r="5892" spans="1:19" x14ac:dyDescent="0.25">
      <c r="A5892" s="116"/>
      <c r="B5892" s="65"/>
      <c r="C5892" s="65"/>
      <c r="D5892" s="66"/>
      <c r="E5892" s="67"/>
      <c r="F5892" s="65"/>
      <c r="G5892" s="66"/>
      <c r="J5892" s="65"/>
      <c r="K5892" s="65"/>
      <c r="L5892" s="66"/>
      <c r="M5892" s="65"/>
      <c r="O5892" s="65"/>
      <c r="P5892" s="66"/>
      <c r="Q5892" s="31">
        <f t="shared" si="184"/>
        <v>9999</v>
      </c>
      <c r="R5892" s="31" t="str">
        <f t="shared" si="185"/>
        <v/>
      </c>
      <c r="S5892" s="29">
        <f>IF($Q5892&lt;Parâmetros!$E$19,$G5892-1,$G5892)</f>
        <v>0</v>
      </c>
    </row>
    <row r="5893" spans="1:19" x14ac:dyDescent="0.25">
      <c r="A5893" s="116"/>
      <c r="B5893" s="65"/>
      <c r="C5893" s="65"/>
      <c r="D5893" s="66"/>
      <c r="E5893" s="67"/>
      <c r="F5893" s="65"/>
      <c r="G5893" s="66"/>
      <c r="J5893" s="65"/>
      <c r="K5893" s="65"/>
      <c r="L5893" s="66"/>
      <c r="M5893" s="65"/>
      <c r="O5893" s="65"/>
      <c r="P5893" s="66"/>
      <c r="Q5893" s="31">
        <f t="shared" si="184"/>
        <v>9999</v>
      </c>
      <c r="R5893" s="31" t="str">
        <f t="shared" si="185"/>
        <v/>
      </c>
      <c r="S5893" s="29">
        <f>IF($Q5893&lt;Parâmetros!$E$19,$G5893-1,$G5893)</f>
        <v>0</v>
      </c>
    </row>
    <row r="5894" spans="1:19" x14ac:dyDescent="0.25">
      <c r="A5894" s="116"/>
      <c r="B5894" s="65"/>
      <c r="C5894" s="65"/>
      <c r="D5894" s="66"/>
      <c r="E5894" s="67"/>
      <c r="F5894" s="65"/>
      <c r="G5894" s="66"/>
      <c r="J5894" s="65"/>
      <c r="K5894" s="65"/>
      <c r="L5894" s="66"/>
      <c r="M5894" s="65"/>
      <c r="N5894" s="65"/>
      <c r="O5894" s="65"/>
      <c r="P5894" s="66"/>
      <c r="Q5894" s="31">
        <f t="shared" si="184"/>
        <v>9999</v>
      </c>
      <c r="R5894" s="31" t="str">
        <f t="shared" si="185"/>
        <v/>
      </c>
      <c r="S5894" s="29">
        <f>IF($Q5894&lt;Parâmetros!$E$19,$G5894-1,$G5894)</f>
        <v>0</v>
      </c>
    </row>
    <row r="5895" spans="1:19" x14ac:dyDescent="0.25">
      <c r="A5895" s="116"/>
      <c r="B5895" s="65"/>
      <c r="C5895" s="65"/>
      <c r="D5895" s="66"/>
      <c r="E5895" s="67"/>
      <c r="F5895" s="65"/>
      <c r="G5895" s="66"/>
      <c r="J5895" s="65"/>
      <c r="K5895" s="65"/>
      <c r="L5895" s="66"/>
      <c r="M5895" s="65"/>
      <c r="O5895" s="65"/>
      <c r="P5895" s="66"/>
      <c r="Q5895" s="31">
        <f t="shared" si="184"/>
        <v>9999</v>
      </c>
      <c r="R5895" s="31" t="str">
        <f t="shared" si="185"/>
        <v/>
      </c>
      <c r="S5895" s="29">
        <f>IF($Q5895&lt;Parâmetros!$E$19,$G5895-1,$G5895)</f>
        <v>0</v>
      </c>
    </row>
    <row r="5896" spans="1:19" x14ac:dyDescent="0.25">
      <c r="A5896" s="116"/>
      <c r="B5896" s="65"/>
      <c r="C5896" s="65"/>
      <c r="D5896" s="66"/>
      <c r="E5896" s="67"/>
      <c r="F5896" s="65"/>
      <c r="G5896" s="66"/>
      <c r="J5896" s="65"/>
      <c r="K5896" s="65"/>
      <c r="L5896" s="66"/>
      <c r="M5896" s="65"/>
      <c r="O5896" s="65"/>
      <c r="P5896" s="66"/>
      <c r="Q5896" s="31">
        <f t="shared" si="184"/>
        <v>9999</v>
      </c>
      <c r="R5896" s="31" t="str">
        <f t="shared" si="185"/>
        <v/>
      </c>
      <c r="S5896" s="29">
        <f>IF($Q5896&lt;Parâmetros!$E$19,$G5896-1,$G5896)</f>
        <v>0</v>
      </c>
    </row>
    <row r="5897" spans="1:19" x14ac:dyDescent="0.25">
      <c r="A5897" s="116"/>
      <c r="B5897" s="65"/>
      <c r="C5897" s="65"/>
      <c r="D5897" s="66"/>
      <c r="E5897" s="67"/>
      <c r="F5897" s="65"/>
      <c r="G5897" s="66"/>
      <c r="J5897" s="65"/>
      <c r="K5897" s="65"/>
      <c r="L5897" s="66"/>
      <c r="M5897" s="65"/>
      <c r="O5897" s="65"/>
      <c r="P5897" s="66"/>
      <c r="Q5897" s="31">
        <f t="shared" si="184"/>
        <v>9999</v>
      </c>
      <c r="R5897" s="31" t="str">
        <f t="shared" si="185"/>
        <v/>
      </c>
      <c r="S5897" s="29">
        <f>IF($Q5897&lt;Parâmetros!$E$19,$G5897-1,$G5897)</f>
        <v>0</v>
      </c>
    </row>
    <row r="5898" spans="1:19" x14ac:dyDescent="0.25">
      <c r="A5898" s="116"/>
      <c r="B5898" s="65"/>
      <c r="C5898" s="65"/>
      <c r="D5898" s="66"/>
      <c r="E5898" s="67"/>
      <c r="F5898" s="65"/>
      <c r="G5898" s="66"/>
      <c r="J5898" s="65"/>
      <c r="K5898" s="65"/>
      <c r="L5898" s="66"/>
      <c r="M5898" s="65"/>
      <c r="O5898" s="65"/>
      <c r="P5898" s="66"/>
      <c r="Q5898" s="31">
        <f t="shared" si="184"/>
        <v>9999</v>
      </c>
      <c r="R5898" s="31" t="str">
        <f t="shared" si="185"/>
        <v/>
      </c>
      <c r="S5898" s="29">
        <f>IF($Q5898&lt;Parâmetros!$E$19,$G5898-1,$G5898)</f>
        <v>0</v>
      </c>
    </row>
    <row r="5899" spans="1:19" x14ac:dyDescent="0.25">
      <c r="A5899" s="116"/>
      <c r="B5899" s="65"/>
      <c r="C5899" s="65"/>
      <c r="D5899" s="66"/>
      <c r="E5899" s="67"/>
      <c r="F5899" s="65"/>
      <c r="G5899" s="66"/>
      <c r="J5899" s="65"/>
      <c r="K5899" s="65"/>
      <c r="L5899" s="66"/>
      <c r="M5899" s="65"/>
      <c r="N5899" s="65"/>
      <c r="O5899" s="65"/>
      <c r="P5899" s="66"/>
      <c r="Q5899" s="31">
        <f t="shared" si="184"/>
        <v>9999</v>
      </c>
      <c r="R5899" s="31" t="str">
        <f t="shared" si="185"/>
        <v/>
      </c>
      <c r="S5899" s="29">
        <f>IF($Q5899&lt;Parâmetros!$E$19,$G5899-1,$G5899)</f>
        <v>0</v>
      </c>
    </row>
    <row r="5900" spans="1:19" x14ac:dyDescent="0.25">
      <c r="A5900" s="116"/>
      <c r="B5900" s="65"/>
      <c r="C5900" s="65"/>
      <c r="D5900" s="66"/>
      <c r="E5900" s="67"/>
      <c r="F5900" s="65"/>
      <c r="G5900" s="66"/>
      <c r="J5900" s="65"/>
      <c r="K5900" s="65"/>
      <c r="L5900" s="66"/>
      <c r="M5900" s="65"/>
      <c r="O5900" s="65"/>
      <c r="P5900" s="66"/>
      <c r="Q5900" s="31">
        <f t="shared" si="184"/>
        <v>9999</v>
      </c>
      <c r="R5900" s="31" t="str">
        <f t="shared" si="185"/>
        <v/>
      </c>
      <c r="S5900" s="29">
        <f>IF($Q5900&lt;Parâmetros!$E$19,$G5900-1,$G5900)</f>
        <v>0</v>
      </c>
    </row>
    <row r="5901" spans="1:19" x14ac:dyDescent="0.25">
      <c r="A5901" s="116"/>
      <c r="B5901" s="65"/>
      <c r="C5901" s="65"/>
      <c r="D5901" s="66"/>
      <c r="E5901" s="67"/>
      <c r="F5901" s="65"/>
      <c r="G5901" s="66"/>
      <c r="J5901" s="65"/>
      <c r="K5901" s="65"/>
      <c r="L5901" s="66"/>
      <c r="M5901" s="65"/>
      <c r="N5901" s="65"/>
      <c r="O5901" s="65"/>
      <c r="P5901" s="66"/>
      <c r="Q5901" s="31">
        <f t="shared" si="184"/>
        <v>9999</v>
      </c>
      <c r="R5901" s="31" t="str">
        <f t="shared" si="185"/>
        <v/>
      </c>
      <c r="S5901" s="29">
        <f>IF($Q5901&lt;Parâmetros!$E$19,$G5901-1,$G5901)</f>
        <v>0</v>
      </c>
    </row>
    <row r="5902" spans="1:19" x14ac:dyDescent="0.25">
      <c r="A5902" s="116"/>
      <c r="B5902" s="65"/>
      <c r="C5902" s="65"/>
      <c r="D5902" s="66"/>
      <c r="E5902" s="67"/>
      <c r="F5902" s="65"/>
      <c r="G5902" s="66"/>
      <c r="J5902" s="65"/>
      <c r="K5902" s="65"/>
      <c r="L5902" s="66"/>
      <c r="M5902" s="65"/>
      <c r="N5902" s="65"/>
      <c r="O5902" s="65"/>
      <c r="P5902" s="66"/>
      <c r="Q5902" s="31">
        <f t="shared" si="184"/>
        <v>9999</v>
      </c>
      <c r="R5902" s="31" t="str">
        <f t="shared" si="185"/>
        <v/>
      </c>
      <c r="S5902" s="29">
        <f>IF($Q5902&lt;Parâmetros!$E$19,$G5902-1,$G5902)</f>
        <v>0</v>
      </c>
    </row>
    <row r="5903" spans="1:19" x14ac:dyDescent="0.25">
      <c r="A5903" s="116"/>
      <c r="B5903" s="65"/>
      <c r="C5903" s="65"/>
      <c r="D5903" s="66"/>
      <c r="E5903" s="67"/>
      <c r="F5903" s="65"/>
      <c r="G5903" s="66"/>
      <c r="J5903" s="65"/>
      <c r="K5903" s="65"/>
      <c r="L5903" s="66"/>
      <c r="M5903" s="65"/>
      <c r="N5903" s="65"/>
      <c r="O5903" s="65"/>
      <c r="P5903" s="66"/>
      <c r="Q5903" s="31">
        <f t="shared" si="184"/>
        <v>9999</v>
      </c>
      <c r="R5903" s="31" t="str">
        <f t="shared" si="185"/>
        <v/>
      </c>
      <c r="S5903" s="29">
        <f>IF($Q5903&lt;Parâmetros!$E$19,$G5903-1,$G5903)</f>
        <v>0</v>
      </c>
    </row>
    <row r="5904" spans="1:19" x14ac:dyDescent="0.25">
      <c r="A5904" s="116"/>
      <c r="B5904" s="65"/>
      <c r="C5904" s="65"/>
      <c r="D5904" s="66"/>
      <c r="E5904" s="67"/>
      <c r="F5904" s="65"/>
      <c r="G5904" s="66"/>
      <c r="J5904" s="65"/>
      <c r="K5904" s="65"/>
      <c r="L5904" s="66"/>
      <c r="M5904" s="65"/>
      <c r="N5904" s="65"/>
      <c r="O5904" s="65"/>
      <c r="P5904" s="66"/>
      <c r="Q5904" s="31">
        <f t="shared" si="184"/>
        <v>9999</v>
      </c>
      <c r="R5904" s="31" t="str">
        <f t="shared" si="185"/>
        <v/>
      </c>
      <c r="S5904" s="29">
        <f>IF($Q5904&lt;Parâmetros!$E$19,$G5904-1,$G5904)</f>
        <v>0</v>
      </c>
    </row>
    <row r="5905" spans="1:19" x14ac:dyDescent="0.25">
      <c r="A5905" s="116"/>
      <c r="B5905" s="65"/>
      <c r="C5905" s="65"/>
      <c r="D5905" s="66"/>
      <c r="E5905" s="67"/>
      <c r="F5905" s="65"/>
      <c r="G5905" s="66"/>
      <c r="J5905" s="65"/>
      <c r="K5905" s="65"/>
      <c r="L5905" s="66"/>
      <c r="M5905" s="65"/>
      <c r="O5905" s="65"/>
      <c r="P5905" s="66"/>
      <c r="Q5905" s="31">
        <f t="shared" si="184"/>
        <v>9999</v>
      </c>
      <c r="R5905" s="31" t="str">
        <f t="shared" si="185"/>
        <v/>
      </c>
      <c r="S5905" s="29">
        <f>IF($Q5905&lt;Parâmetros!$E$19,$G5905-1,$G5905)</f>
        <v>0</v>
      </c>
    </row>
    <row r="5906" spans="1:19" x14ac:dyDescent="0.25">
      <c r="A5906" s="116"/>
      <c r="B5906" s="65"/>
      <c r="C5906" s="65"/>
      <c r="D5906" s="66"/>
      <c r="E5906" s="67"/>
      <c r="F5906" s="65"/>
      <c r="G5906" s="66"/>
      <c r="J5906" s="65"/>
      <c r="K5906" s="65"/>
      <c r="L5906" s="66"/>
      <c r="M5906" s="65"/>
      <c r="N5906" s="65"/>
      <c r="O5906" s="65"/>
      <c r="P5906" s="66"/>
      <c r="Q5906" s="31">
        <f t="shared" si="184"/>
        <v>9999</v>
      </c>
      <c r="R5906" s="31" t="str">
        <f t="shared" si="185"/>
        <v/>
      </c>
      <c r="S5906" s="29">
        <f>IF($Q5906&lt;Parâmetros!$E$19,$G5906-1,$G5906)</f>
        <v>0</v>
      </c>
    </row>
    <row r="5907" spans="1:19" x14ac:dyDescent="0.25">
      <c r="A5907" s="116"/>
      <c r="B5907" s="65"/>
      <c r="C5907" s="65"/>
      <c r="D5907" s="66"/>
      <c r="E5907" s="67"/>
      <c r="F5907" s="65"/>
      <c r="G5907" s="66"/>
      <c r="J5907" s="65"/>
      <c r="K5907" s="65"/>
      <c r="L5907" s="66"/>
      <c r="M5907" s="65"/>
      <c r="O5907" s="65"/>
      <c r="P5907" s="66"/>
      <c r="Q5907" s="31">
        <f t="shared" si="184"/>
        <v>9999</v>
      </c>
      <c r="R5907" s="31" t="str">
        <f t="shared" si="185"/>
        <v/>
      </c>
      <c r="S5907" s="29">
        <f>IF($Q5907&lt;Parâmetros!$E$19,$G5907-1,$G5907)</f>
        <v>0</v>
      </c>
    </row>
    <row r="5908" spans="1:19" x14ac:dyDescent="0.25">
      <c r="A5908" s="116"/>
      <c r="B5908" s="65"/>
      <c r="C5908" s="65"/>
      <c r="D5908" s="66"/>
      <c r="E5908" s="67"/>
      <c r="F5908" s="65"/>
      <c r="G5908" s="66"/>
      <c r="J5908" s="65"/>
      <c r="K5908" s="65"/>
      <c r="L5908" s="66"/>
      <c r="M5908" s="65"/>
      <c r="N5908" s="65"/>
      <c r="O5908" s="65"/>
      <c r="P5908" s="66"/>
      <c r="Q5908" s="31">
        <f t="shared" si="184"/>
        <v>9999</v>
      </c>
      <c r="R5908" s="31" t="str">
        <f t="shared" si="185"/>
        <v/>
      </c>
      <c r="S5908" s="29">
        <f>IF($Q5908&lt;Parâmetros!$E$19,$G5908-1,$G5908)</f>
        <v>0</v>
      </c>
    </row>
    <row r="5909" spans="1:19" x14ac:dyDescent="0.25">
      <c r="A5909" s="116"/>
      <c r="B5909" s="65"/>
      <c r="C5909" s="65"/>
      <c r="D5909" s="66"/>
      <c r="E5909" s="67"/>
      <c r="F5909" s="65"/>
      <c r="G5909" s="66"/>
      <c r="J5909" s="65"/>
      <c r="K5909" s="65"/>
      <c r="L5909" s="66"/>
      <c r="M5909" s="65"/>
      <c r="N5909" s="65"/>
      <c r="O5909" s="65"/>
      <c r="P5909" s="66"/>
      <c r="Q5909" s="31">
        <f t="shared" si="184"/>
        <v>9999</v>
      </c>
      <c r="R5909" s="31" t="str">
        <f t="shared" si="185"/>
        <v/>
      </c>
      <c r="S5909" s="29">
        <f>IF($Q5909&lt;Parâmetros!$E$19,$G5909-1,$G5909)</f>
        <v>0</v>
      </c>
    </row>
    <row r="5910" spans="1:19" x14ac:dyDescent="0.25">
      <c r="A5910" s="116"/>
      <c r="B5910" s="65"/>
      <c r="C5910" s="65"/>
      <c r="D5910" s="66"/>
      <c r="E5910" s="67"/>
      <c r="F5910" s="65"/>
      <c r="G5910" s="66"/>
      <c r="J5910" s="65"/>
      <c r="K5910" s="65"/>
      <c r="L5910" s="66"/>
      <c r="M5910" s="65"/>
      <c r="N5910" s="65"/>
      <c r="O5910" s="65"/>
      <c r="P5910" s="66"/>
      <c r="Q5910" s="31">
        <f t="shared" si="184"/>
        <v>9999</v>
      </c>
      <c r="R5910" s="31" t="str">
        <f t="shared" si="185"/>
        <v/>
      </c>
      <c r="S5910" s="29">
        <f>IF($Q5910&lt;Parâmetros!$E$19,$G5910-1,$G5910)</f>
        <v>0</v>
      </c>
    </row>
    <row r="5911" spans="1:19" x14ac:dyDescent="0.25">
      <c r="A5911" s="116"/>
      <c r="B5911" s="65"/>
      <c r="C5911" s="65"/>
      <c r="D5911" s="66"/>
      <c r="E5911" s="67"/>
      <c r="F5911" s="65"/>
      <c r="G5911" s="66"/>
      <c r="J5911" s="65"/>
      <c r="K5911" s="65"/>
      <c r="L5911" s="66"/>
      <c r="M5911" s="65"/>
      <c r="O5911" s="65"/>
      <c r="P5911" s="66"/>
      <c r="Q5911" s="31">
        <f t="shared" si="184"/>
        <v>9999</v>
      </c>
      <c r="R5911" s="31" t="str">
        <f t="shared" si="185"/>
        <v/>
      </c>
      <c r="S5911" s="29">
        <f>IF($Q5911&lt;Parâmetros!$E$19,$G5911-1,$G5911)</f>
        <v>0</v>
      </c>
    </row>
    <row r="5912" spans="1:19" x14ac:dyDescent="0.25">
      <c r="A5912" s="116"/>
      <c r="B5912" s="65"/>
      <c r="C5912" s="65"/>
      <c r="D5912" s="66"/>
      <c r="E5912" s="67"/>
      <c r="F5912" s="65"/>
      <c r="G5912" s="66"/>
      <c r="J5912" s="65"/>
      <c r="K5912" s="65"/>
      <c r="L5912" s="66"/>
      <c r="M5912" s="65"/>
      <c r="N5912" s="65"/>
      <c r="O5912" s="65"/>
      <c r="P5912" s="66"/>
      <c r="Q5912" s="31">
        <f t="shared" si="184"/>
        <v>9999</v>
      </c>
      <c r="R5912" s="31" t="str">
        <f t="shared" si="185"/>
        <v/>
      </c>
      <c r="S5912" s="29">
        <f>IF($Q5912&lt;Parâmetros!$E$19,$G5912-1,$G5912)</f>
        <v>0</v>
      </c>
    </row>
    <row r="5913" spans="1:19" x14ac:dyDescent="0.25">
      <c r="A5913" s="116"/>
      <c r="B5913" s="65"/>
      <c r="C5913" s="65"/>
      <c r="D5913" s="66"/>
      <c r="E5913" s="67"/>
      <c r="F5913" s="65"/>
      <c r="G5913" s="66"/>
      <c r="J5913" s="65"/>
      <c r="K5913" s="65"/>
      <c r="L5913" s="66"/>
      <c r="M5913" s="65"/>
      <c r="N5913" s="65"/>
      <c r="O5913" s="65"/>
      <c r="P5913" s="66"/>
      <c r="Q5913" s="31">
        <f t="shared" si="184"/>
        <v>9999</v>
      </c>
      <c r="R5913" s="31" t="str">
        <f t="shared" si="185"/>
        <v/>
      </c>
      <c r="S5913" s="29">
        <f>IF($Q5913&lt;Parâmetros!$E$19,$G5913-1,$G5913)</f>
        <v>0</v>
      </c>
    </row>
    <row r="5914" spans="1:19" x14ac:dyDescent="0.25">
      <c r="A5914" s="116"/>
      <c r="B5914" s="65"/>
      <c r="C5914" s="65"/>
      <c r="D5914" s="66"/>
      <c r="E5914" s="67"/>
      <c r="F5914" s="65"/>
      <c r="G5914" s="66"/>
      <c r="J5914" s="65"/>
      <c r="K5914" s="65"/>
      <c r="L5914" s="66"/>
      <c r="M5914" s="65"/>
      <c r="O5914" s="65"/>
      <c r="P5914" s="66"/>
      <c r="Q5914" s="31">
        <f t="shared" si="184"/>
        <v>9999</v>
      </c>
      <c r="R5914" s="31" t="str">
        <f t="shared" si="185"/>
        <v/>
      </c>
      <c r="S5914" s="29">
        <f>IF($Q5914&lt;Parâmetros!$E$19,$G5914-1,$G5914)</f>
        <v>0</v>
      </c>
    </row>
    <row r="5915" spans="1:19" x14ac:dyDescent="0.25">
      <c r="A5915" s="116"/>
      <c r="B5915" s="65"/>
      <c r="C5915" s="65"/>
      <c r="D5915" s="66"/>
      <c r="E5915" s="67"/>
      <c r="F5915" s="65"/>
      <c r="G5915" s="66"/>
      <c r="J5915" s="65"/>
      <c r="K5915" s="65"/>
      <c r="L5915" s="66"/>
      <c r="M5915" s="65"/>
      <c r="N5915" s="65"/>
      <c r="O5915" s="65"/>
      <c r="P5915" s="66"/>
      <c r="Q5915" s="31">
        <f t="shared" si="184"/>
        <v>9999</v>
      </c>
      <c r="R5915" s="31" t="str">
        <f t="shared" si="185"/>
        <v/>
      </c>
      <c r="S5915" s="29">
        <f>IF($Q5915&lt;Parâmetros!$E$19,$G5915-1,$G5915)</f>
        <v>0</v>
      </c>
    </row>
    <row r="5916" spans="1:19" x14ac:dyDescent="0.25">
      <c r="A5916" s="116"/>
      <c r="B5916" s="65"/>
      <c r="C5916" s="65"/>
      <c r="D5916" s="66"/>
      <c r="E5916" s="67"/>
      <c r="F5916" s="65"/>
      <c r="G5916" s="66"/>
      <c r="J5916" s="65"/>
      <c r="K5916" s="65"/>
      <c r="L5916" s="66"/>
      <c r="M5916" s="65"/>
      <c r="N5916" s="65"/>
      <c r="O5916" s="65"/>
      <c r="P5916" s="66"/>
      <c r="Q5916" s="31">
        <f t="shared" si="184"/>
        <v>9999</v>
      </c>
      <c r="R5916" s="31" t="str">
        <f t="shared" si="185"/>
        <v/>
      </c>
      <c r="S5916" s="29">
        <f>IF($Q5916&lt;Parâmetros!$E$19,$G5916-1,$G5916)</f>
        <v>0</v>
      </c>
    </row>
    <row r="5917" spans="1:19" x14ac:dyDescent="0.25">
      <c r="A5917" s="116"/>
      <c r="B5917" s="65"/>
      <c r="C5917" s="65"/>
      <c r="D5917" s="66"/>
      <c r="E5917" s="67"/>
      <c r="F5917" s="65"/>
      <c r="G5917" s="66"/>
      <c r="J5917" s="65"/>
      <c r="K5917" s="65"/>
      <c r="L5917" s="66"/>
      <c r="M5917" s="65"/>
      <c r="O5917" s="65"/>
      <c r="P5917" s="66"/>
      <c r="Q5917" s="31">
        <f t="shared" si="184"/>
        <v>9999</v>
      </c>
      <c r="R5917" s="31" t="str">
        <f t="shared" si="185"/>
        <v/>
      </c>
      <c r="S5917" s="29">
        <f>IF($Q5917&lt;Parâmetros!$E$19,$G5917-1,$G5917)</f>
        <v>0</v>
      </c>
    </row>
    <row r="5918" spans="1:19" x14ac:dyDescent="0.25">
      <c r="A5918" s="116"/>
      <c r="B5918" s="65"/>
      <c r="C5918" s="65"/>
      <c r="D5918" s="66"/>
      <c r="E5918" s="67"/>
      <c r="F5918" s="65"/>
      <c r="G5918" s="66"/>
      <c r="J5918" s="65"/>
      <c r="K5918" s="65"/>
      <c r="L5918" s="66"/>
      <c r="M5918" s="65"/>
      <c r="N5918" s="65"/>
      <c r="O5918" s="65"/>
      <c r="P5918" s="66"/>
      <c r="Q5918" s="31">
        <f t="shared" si="184"/>
        <v>9999</v>
      </c>
      <c r="R5918" s="31" t="str">
        <f t="shared" si="185"/>
        <v/>
      </c>
      <c r="S5918" s="29">
        <f>IF($Q5918&lt;Parâmetros!$E$19,$G5918-1,$G5918)</f>
        <v>0</v>
      </c>
    </row>
    <row r="5919" spans="1:19" x14ac:dyDescent="0.25">
      <c r="A5919" s="116"/>
      <c r="B5919" s="65"/>
      <c r="C5919" s="65"/>
      <c r="D5919" s="66"/>
      <c r="E5919" s="67"/>
      <c r="F5919" s="65"/>
      <c r="G5919" s="66"/>
      <c r="J5919" s="65"/>
      <c r="K5919" s="65"/>
      <c r="L5919" s="66"/>
      <c r="M5919" s="65"/>
      <c r="O5919" s="65"/>
      <c r="P5919" s="66"/>
      <c r="Q5919" s="31">
        <f t="shared" si="184"/>
        <v>9999</v>
      </c>
      <c r="R5919" s="31" t="str">
        <f t="shared" si="185"/>
        <v/>
      </c>
      <c r="S5919" s="29">
        <f>IF($Q5919&lt;Parâmetros!$E$19,$G5919-1,$G5919)</f>
        <v>0</v>
      </c>
    </row>
    <row r="5920" spans="1:19" x14ac:dyDescent="0.25">
      <c r="A5920" s="116"/>
      <c r="B5920" s="65"/>
      <c r="C5920" s="65"/>
      <c r="D5920" s="66"/>
      <c r="E5920" s="67"/>
      <c r="F5920" s="65"/>
      <c r="G5920" s="66"/>
      <c r="J5920" s="65"/>
      <c r="K5920" s="65"/>
      <c r="L5920" s="66"/>
      <c r="M5920" s="65"/>
      <c r="O5920" s="65"/>
      <c r="P5920" s="66"/>
      <c r="Q5920" s="31">
        <f t="shared" si="184"/>
        <v>9999</v>
      </c>
      <c r="R5920" s="31" t="str">
        <f t="shared" si="185"/>
        <v/>
      </c>
      <c r="S5920" s="29">
        <f>IF($Q5920&lt;Parâmetros!$E$19,$G5920-1,$G5920)</f>
        <v>0</v>
      </c>
    </row>
    <row r="5921" spans="1:19" x14ac:dyDescent="0.25">
      <c r="A5921" s="116"/>
      <c r="B5921" s="65"/>
      <c r="C5921" s="65"/>
      <c r="D5921" s="66"/>
      <c r="E5921" s="67"/>
      <c r="F5921" s="65"/>
      <c r="G5921" s="66"/>
      <c r="J5921" s="65"/>
      <c r="K5921" s="65"/>
      <c r="L5921" s="66"/>
      <c r="M5921" s="65"/>
      <c r="O5921" s="65"/>
      <c r="P5921" s="66"/>
      <c r="Q5921" s="31">
        <f t="shared" si="184"/>
        <v>9999</v>
      </c>
      <c r="R5921" s="31" t="str">
        <f t="shared" si="185"/>
        <v/>
      </c>
      <c r="S5921" s="29">
        <f>IF($Q5921&lt;Parâmetros!$E$19,$G5921-1,$G5921)</f>
        <v>0</v>
      </c>
    </row>
    <row r="5922" spans="1:19" x14ac:dyDescent="0.25">
      <c r="A5922" s="116"/>
      <c r="B5922" s="65"/>
      <c r="C5922" s="65"/>
      <c r="D5922" s="66"/>
      <c r="E5922" s="67"/>
      <c r="F5922" s="65"/>
      <c r="G5922" s="66"/>
      <c r="J5922" s="65"/>
      <c r="K5922" s="65"/>
      <c r="L5922" s="66"/>
      <c r="M5922" s="65"/>
      <c r="O5922" s="65"/>
      <c r="P5922" s="66"/>
      <c r="Q5922" s="31">
        <f t="shared" si="184"/>
        <v>9999</v>
      </c>
      <c r="R5922" s="31" t="str">
        <f t="shared" si="185"/>
        <v/>
      </c>
      <c r="S5922" s="29">
        <f>IF($Q5922&lt;Parâmetros!$E$19,$G5922-1,$G5922)</f>
        <v>0</v>
      </c>
    </row>
    <row r="5923" spans="1:19" x14ac:dyDescent="0.25">
      <c r="A5923" s="116"/>
      <c r="B5923" s="65"/>
      <c r="C5923" s="65"/>
      <c r="D5923" s="66"/>
      <c r="E5923" s="67"/>
      <c r="F5923" s="65"/>
      <c r="G5923" s="66"/>
      <c r="J5923" s="65"/>
      <c r="K5923" s="65"/>
      <c r="L5923" s="66"/>
      <c r="M5923" s="65"/>
      <c r="O5923" s="65"/>
      <c r="P5923" s="66"/>
      <c r="Q5923" s="31">
        <f t="shared" si="184"/>
        <v>9999</v>
      </c>
      <c r="R5923" s="31" t="str">
        <f t="shared" si="185"/>
        <v/>
      </c>
      <c r="S5923" s="29">
        <f>IF($Q5923&lt;Parâmetros!$E$19,$G5923-1,$G5923)</f>
        <v>0</v>
      </c>
    </row>
    <row r="5924" spans="1:19" x14ac:dyDescent="0.25">
      <c r="A5924" s="116"/>
      <c r="B5924" s="65"/>
      <c r="C5924" s="65"/>
      <c r="D5924" s="66"/>
      <c r="E5924" s="67"/>
      <c r="F5924" s="65"/>
      <c r="G5924" s="66"/>
      <c r="J5924" s="65"/>
      <c r="K5924" s="65"/>
      <c r="L5924" s="66"/>
      <c r="M5924" s="65"/>
      <c r="O5924" s="65"/>
      <c r="P5924" s="66"/>
      <c r="Q5924" s="31">
        <f t="shared" si="184"/>
        <v>9999</v>
      </c>
      <c r="R5924" s="31" t="str">
        <f t="shared" si="185"/>
        <v/>
      </c>
      <c r="S5924" s="29">
        <f>IF($Q5924&lt;Parâmetros!$E$19,$G5924-1,$G5924)</f>
        <v>0</v>
      </c>
    </row>
    <row r="5925" spans="1:19" x14ac:dyDescent="0.25">
      <c r="A5925" s="116"/>
      <c r="B5925" s="65"/>
      <c r="C5925" s="65"/>
      <c r="D5925" s="66"/>
      <c r="E5925" s="67"/>
      <c r="F5925" s="65"/>
      <c r="G5925" s="66"/>
      <c r="J5925" s="65"/>
      <c r="K5925" s="65"/>
      <c r="L5925" s="66"/>
      <c r="M5925" s="65"/>
      <c r="O5925" s="65"/>
      <c r="P5925" s="66"/>
      <c r="Q5925" s="31">
        <f t="shared" si="184"/>
        <v>9999</v>
      </c>
      <c r="R5925" s="31" t="str">
        <f t="shared" si="185"/>
        <v/>
      </c>
      <c r="S5925" s="29">
        <f>IF($Q5925&lt;Parâmetros!$E$19,$G5925-1,$G5925)</f>
        <v>0</v>
      </c>
    </row>
    <row r="5926" spans="1:19" x14ac:dyDescent="0.25">
      <c r="A5926" s="116"/>
      <c r="B5926" s="65"/>
      <c r="C5926" s="65"/>
      <c r="D5926" s="66"/>
      <c r="E5926" s="67"/>
      <c r="F5926" s="65"/>
      <c r="G5926" s="66"/>
      <c r="J5926" s="65"/>
      <c r="K5926" s="65"/>
      <c r="L5926" s="66"/>
      <c r="M5926" s="65"/>
      <c r="O5926" s="65"/>
      <c r="P5926" s="66"/>
      <c r="Q5926" s="31">
        <f t="shared" si="184"/>
        <v>9999</v>
      </c>
      <c r="R5926" s="31" t="str">
        <f t="shared" si="185"/>
        <v/>
      </c>
      <c r="S5926" s="29">
        <f>IF($Q5926&lt;Parâmetros!$E$19,$G5926-1,$G5926)</f>
        <v>0</v>
      </c>
    </row>
    <row r="5927" spans="1:19" x14ac:dyDescent="0.25">
      <c r="A5927" s="116"/>
      <c r="B5927" s="65"/>
      <c r="C5927" s="65"/>
      <c r="D5927" s="66"/>
      <c r="E5927" s="67"/>
      <c r="F5927" s="65"/>
      <c r="G5927" s="66"/>
      <c r="J5927" s="65"/>
      <c r="K5927" s="65"/>
      <c r="L5927" s="66"/>
      <c r="M5927" s="65"/>
      <c r="O5927" s="65"/>
      <c r="P5927" s="66"/>
      <c r="Q5927" s="31">
        <f t="shared" si="184"/>
        <v>9999</v>
      </c>
      <c r="R5927" s="31" t="str">
        <f t="shared" si="185"/>
        <v/>
      </c>
      <c r="S5927" s="29">
        <f>IF($Q5927&lt;Parâmetros!$E$19,$G5927-1,$G5927)</f>
        <v>0</v>
      </c>
    </row>
    <row r="5928" spans="1:19" x14ac:dyDescent="0.25">
      <c r="A5928" s="116"/>
      <c r="B5928" s="65"/>
      <c r="C5928" s="65"/>
      <c r="D5928" s="66"/>
      <c r="E5928" s="67"/>
      <c r="F5928" s="65"/>
      <c r="G5928" s="66"/>
      <c r="J5928" s="65"/>
      <c r="K5928" s="65"/>
      <c r="L5928" s="66"/>
      <c r="M5928" s="65"/>
      <c r="O5928" s="65"/>
      <c r="P5928" s="66"/>
      <c r="Q5928" s="31">
        <f t="shared" si="184"/>
        <v>9999</v>
      </c>
      <c r="R5928" s="31" t="str">
        <f t="shared" si="185"/>
        <v/>
      </c>
      <c r="S5928" s="29">
        <f>IF($Q5928&lt;Parâmetros!$E$19,$G5928-1,$G5928)</f>
        <v>0</v>
      </c>
    </row>
    <row r="5929" spans="1:19" x14ac:dyDescent="0.25">
      <c r="A5929" s="116"/>
      <c r="B5929" s="65"/>
      <c r="C5929" s="65"/>
      <c r="D5929" s="66"/>
      <c r="E5929" s="67"/>
      <c r="F5929" s="65"/>
      <c r="G5929" s="66"/>
      <c r="J5929" s="65"/>
      <c r="K5929" s="65"/>
      <c r="L5929" s="66"/>
      <c r="M5929" s="65"/>
      <c r="O5929" s="65"/>
      <c r="P5929" s="66"/>
      <c r="Q5929" s="31">
        <f t="shared" si="184"/>
        <v>9999</v>
      </c>
      <c r="R5929" s="31" t="str">
        <f t="shared" si="185"/>
        <v/>
      </c>
      <c r="S5929" s="29">
        <f>IF($Q5929&lt;Parâmetros!$E$19,$G5929-1,$G5929)</f>
        <v>0</v>
      </c>
    </row>
    <row r="5930" spans="1:19" x14ac:dyDescent="0.25">
      <c r="A5930" s="116"/>
      <c r="B5930" s="65"/>
      <c r="C5930" s="65"/>
      <c r="D5930" s="66"/>
      <c r="E5930" s="67"/>
      <c r="F5930" s="65"/>
      <c r="G5930" s="66"/>
      <c r="J5930" s="65"/>
      <c r="K5930" s="65"/>
      <c r="L5930" s="66"/>
      <c r="M5930" s="65"/>
      <c r="O5930" s="65"/>
      <c r="P5930" s="66"/>
      <c r="Q5930" s="31">
        <f t="shared" si="184"/>
        <v>9999</v>
      </c>
      <c r="R5930" s="31" t="str">
        <f t="shared" si="185"/>
        <v/>
      </c>
      <c r="S5930" s="29">
        <f>IF($Q5930&lt;Parâmetros!$E$19,$G5930-1,$G5930)</f>
        <v>0</v>
      </c>
    </row>
    <row r="5931" spans="1:19" x14ac:dyDescent="0.25">
      <c r="A5931" s="116"/>
      <c r="B5931" s="65"/>
      <c r="C5931" s="65"/>
      <c r="D5931" s="66"/>
      <c r="E5931" s="67"/>
      <c r="F5931" s="65"/>
      <c r="G5931" s="66"/>
      <c r="J5931" s="65"/>
      <c r="K5931" s="65"/>
      <c r="L5931" s="66"/>
      <c r="M5931" s="65"/>
      <c r="O5931" s="65"/>
      <c r="P5931" s="66"/>
      <c r="Q5931" s="31">
        <f t="shared" si="184"/>
        <v>9999</v>
      </c>
      <c r="R5931" s="31" t="str">
        <f t="shared" si="185"/>
        <v/>
      </c>
      <c r="S5931" s="29">
        <f>IF($Q5931&lt;Parâmetros!$E$19,$G5931-1,$G5931)</f>
        <v>0</v>
      </c>
    </row>
    <row r="5932" spans="1:19" x14ac:dyDescent="0.25">
      <c r="A5932" s="116"/>
      <c r="B5932" s="65"/>
      <c r="C5932" s="65"/>
      <c r="D5932" s="66"/>
      <c r="E5932" s="67"/>
      <c r="F5932" s="65"/>
      <c r="G5932" s="66"/>
      <c r="J5932" s="65"/>
      <c r="K5932" s="65"/>
      <c r="L5932" s="66"/>
      <c r="M5932" s="65"/>
      <c r="O5932" s="65"/>
      <c r="P5932" s="66"/>
      <c r="Q5932" s="31">
        <f t="shared" si="184"/>
        <v>9999</v>
      </c>
      <c r="R5932" s="31" t="str">
        <f t="shared" si="185"/>
        <v/>
      </c>
      <c r="S5932" s="29">
        <f>IF($Q5932&lt;Parâmetros!$E$19,$G5932-1,$G5932)</f>
        <v>0</v>
      </c>
    </row>
    <row r="5933" spans="1:19" x14ac:dyDescent="0.25">
      <c r="A5933" s="116"/>
      <c r="B5933" s="65"/>
      <c r="C5933" s="65"/>
      <c r="D5933" s="66"/>
      <c r="E5933" s="67"/>
      <c r="F5933" s="65"/>
      <c r="G5933" s="66"/>
      <c r="J5933" s="65"/>
      <c r="K5933" s="65"/>
      <c r="L5933" s="66"/>
      <c r="M5933" s="65"/>
      <c r="O5933" s="65"/>
      <c r="P5933" s="66"/>
      <c r="Q5933" s="31">
        <f t="shared" si="184"/>
        <v>9999</v>
      </c>
      <c r="R5933" s="31" t="str">
        <f t="shared" si="185"/>
        <v/>
      </c>
      <c r="S5933" s="29">
        <f>IF($Q5933&lt;Parâmetros!$E$19,$G5933-1,$G5933)</f>
        <v>0</v>
      </c>
    </row>
    <row r="5934" spans="1:19" x14ac:dyDescent="0.25">
      <c r="A5934" s="116"/>
      <c r="B5934" s="65"/>
      <c r="C5934" s="65"/>
      <c r="D5934" s="66"/>
      <c r="E5934" s="67"/>
      <c r="F5934" s="65"/>
      <c r="G5934" s="66"/>
      <c r="J5934" s="65"/>
      <c r="K5934" s="65"/>
      <c r="L5934" s="66"/>
      <c r="M5934" s="65"/>
      <c r="O5934" s="65"/>
      <c r="P5934" s="66"/>
      <c r="Q5934" s="31">
        <f t="shared" si="184"/>
        <v>9999</v>
      </c>
      <c r="R5934" s="31" t="str">
        <f t="shared" si="185"/>
        <v/>
      </c>
      <c r="S5934" s="29">
        <f>IF($Q5934&lt;Parâmetros!$E$19,$G5934-1,$G5934)</f>
        <v>0</v>
      </c>
    </row>
    <row r="5935" spans="1:19" x14ac:dyDescent="0.25">
      <c r="A5935" s="116"/>
      <c r="B5935" s="65"/>
      <c r="C5935" s="65"/>
      <c r="D5935" s="66"/>
      <c r="E5935" s="67"/>
      <c r="F5935" s="65"/>
      <c r="G5935" s="66"/>
      <c r="J5935" s="65"/>
      <c r="K5935" s="65"/>
      <c r="L5935" s="66"/>
      <c r="M5935" s="65"/>
      <c r="O5935" s="65"/>
      <c r="P5935" s="66"/>
      <c r="Q5935" s="31">
        <f t="shared" si="184"/>
        <v>9999</v>
      </c>
      <c r="R5935" s="31" t="str">
        <f t="shared" si="185"/>
        <v/>
      </c>
      <c r="S5935" s="29">
        <f>IF($Q5935&lt;Parâmetros!$E$19,$G5935-1,$G5935)</f>
        <v>0</v>
      </c>
    </row>
    <row r="5936" spans="1:19" x14ac:dyDescent="0.25">
      <c r="A5936" s="116"/>
      <c r="B5936" s="65"/>
      <c r="C5936" s="65"/>
      <c r="D5936" s="66"/>
      <c r="E5936" s="67"/>
      <c r="F5936" s="65"/>
      <c r="G5936" s="66"/>
      <c r="J5936" s="65"/>
      <c r="K5936" s="65"/>
      <c r="L5936" s="66"/>
      <c r="M5936" s="65"/>
      <c r="N5936" s="65"/>
      <c r="O5936" s="65"/>
      <c r="P5936" s="66"/>
      <c r="Q5936" s="31">
        <f t="shared" si="184"/>
        <v>9999</v>
      </c>
      <c r="R5936" s="31" t="str">
        <f t="shared" si="185"/>
        <v/>
      </c>
      <c r="S5936" s="29">
        <f>IF($Q5936&lt;Parâmetros!$E$19,$G5936-1,$G5936)</f>
        <v>0</v>
      </c>
    </row>
    <row r="5937" spans="1:19" x14ac:dyDescent="0.25">
      <c r="A5937" s="116"/>
      <c r="B5937" s="65"/>
      <c r="C5937" s="65"/>
      <c r="D5937" s="66"/>
      <c r="E5937" s="67"/>
      <c r="F5937" s="65"/>
      <c r="G5937" s="66"/>
      <c r="J5937" s="65"/>
      <c r="K5937" s="65"/>
      <c r="L5937" s="66"/>
      <c r="M5937" s="65"/>
      <c r="O5937" s="65"/>
      <c r="P5937" s="66"/>
      <c r="Q5937" s="31">
        <f t="shared" si="184"/>
        <v>9999</v>
      </c>
      <c r="R5937" s="31" t="str">
        <f t="shared" si="185"/>
        <v/>
      </c>
      <c r="S5937" s="29">
        <f>IF($Q5937&lt;Parâmetros!$E$19,$G5937-1,$G5937)</f>
        <v>0</v>
      </c>
    </row>
    <row r="5938" spans="1:19" x14ac:dyDescent="0.25">
      <c r="A5938" s="116"/>
      <c r="B5938" s="65"/>
      <c r="C5938" s="65"/>
      <c r="D5938" s="66"/>
      <c r="E5938" s="67"/>
      <c r="F5938" s="65"/>
      <c r="G5938" s="66"/>
      <c r="J5938" s="65"/>
      <c r="K5938" s="65"/>
      <c r="L5938" s="66"/>
      <c r="M5938" s="65"/>
      <c r="N5938" s="65"/>
      <c r="O5938" s="65"/>
      <c r="P5938" s="66"/>
      <c r="Q5938" s="31">
        <f t="shared" si="184"/>
        <v>9999</v>
      </c>
      <c r="R5938" s="31" t="str">
        <f t="shared" si="185"/>
        <v/>
      </c>
      <c r="S5938" s="29">
        <f>IF($Q5938&lt;Parâmetros!$E$19,$G5938-1,$G5938)</f>
        <v>0</v>
      </c>
    </row>
    <row r="5939" spans="1:19" x14ac:dyDescent="0.25">
      <c r="A5939" s="116"/>
      <c r="B5939" s="65"/>
      <c r="C5939" s="65"/>
      <c r="D5939" s="66"/>
      <c r="E5939" s="67"/>
      <c r="F5939" s="65"/>
      <c r="G5939" s="66"/>
      <c r="J5939" s="65"/>
      <c r="K5939" s="65"/>
      <c r="L5939" s="66"/>
      <c r="M5939" s="65"/>
      <c r="N5939" s="65"/>
      <c r="O5939" s="65"/>
      <c r="P5939" s="66"/>
      <c r="Q5939" s="31">
        <f t="shared" si="184"/>
        <v>9999</v>
      </c>
      <c r="R5939" s="31" t="str">
        <f t="shared" si="185"/>
        <v/>
      </c>
      <c r="S5939" s="29">
        <f>IF($Q5939&lt;Parâmetros!$E$19,$G5939-1,$G5939)</f>
        <v>0</v>
      </c>
    </row>
    <row r="5940" spans="1:19" x14ac:dyDescent="0.25">
      <c r="A5940" s="116"/>
      <c r="B5940" s="65"/>
      <c r="C5940" s="65"/>
      <c r="D5940" s="66"/>
      <c r="E5940" s="67"/>
      <c r="F5940" s="65"/>
      <c r="G5940" s="66"/>
      <c r="J5940" s="65"/>
      <c r="K5940" s="65"/>
      <c r="L5940" s="66"/>
      <c r="M5940" s="65"/>
      <c r="O5940" s="65"/>
      <c r="P5940" s="66"/>
      <c r="Q5940" s="31">
        <f t="shared" si="184"/>
        <v>9999</v>
      </c>
      <c r="R5940" s="31" t="str">
        <f t="shared" si="185"/>
        <v/>
      </c>
      <c r="S5940" s="29">
        <f>IF($Q5940&lt;Parâmetros!$E$19,$G5940-1,$G5940)</f>
        <v>0</v>
      </c>
    </row>
    <row r="5941" spans="1:19" x14ac:dyDescent="0.25">
      <c r="A5941" s="116"/>
      <c r="B5941" s="65"/>
      <c r="C5941" s="65"/>
      <c r="D5941" s="66"/>
      <c r="E5941" s="67"/>
      <c r="F5941" s="65"/>
      <c r="G5941" s="66"/>
      <c r="J5941" s="65"/>
      <c r="K5941" s="65"/>
      <c r="L5941" s="66"/>
      <c r="M5941" s="65"/>
      <c r="O5941" s="65"/>
      <c r="P5941" s="66"/>
      <c r="Q5941" s="31">
        <f t="shared" si="184"/>
        <v>9999</v>
      </c>
      <c r="R5941" s="31" t="str">
        <f t="shared" si="185"/>
        <v/>
      </c>
      <c r="S5941" s="29">
        <f>IF($Q5941&lt;Parâmetros!$E$19,$G5941-1,$G5941)</f>
        <v>0</v>
      </c>
    </row>
    <row r="5942" spans="1:19" x14ac:dyDescent="0.25">
      <c r="A5942" s="116"/>
      <c r="B5942" s="65"/>
      <c r="C5942" s="65"/>
      <c r="D5942" s="66"/>
      <c r="E5942" s="67"/>
      <c r="F5942" s="65"/>
      <c r="G5942" s="66"/>
      <c r="J5942" s="65"/>
      <c r="K5942" s="65"/>
      <c r="L5942" s="66"/>
      <c r="M5942" s="65"/>
      <c r="N5942" s="65"/>
      <c r="O5942" s="65"/>
      <c r="P5942" s="66"/>
      <c r="Q5942" s="31">
        <f t="shared" si="184"/>
        <v>9999</v>
      </c>
      <c r="R5942" s="31" t="str">
        <f t="shared" si="185"/>
        <v/>
      </c>
      <c r="S5942" s="29">
        <f>IF($Q5942&lt;Parâmetros!$E$19,$G5942-1,$G5942)</f>
        <v>0</v>
      </c>
    </row>
    <row r="5943" spans="1:19" x14ac:dyDescent="0.25">
      <c r="A5943" s="116"/>
      <c r="B5943" s="65"/>
      <c r="C5943" s="65"/>
      <c r="D5943" s="66"/>
      <c r="E5943" s="67"/>
      <c r="F5943" s="65"/>
      <c r="G5943" s="66"/>
      <c r="J5943" s="65"/>
      <c r="K5943" s="65"/>
      <c r="L5943" s="66"/>
      <c r="M5943" s="65"/>
      <c r="N5943" s="65"/>
      <c r="O5943" s="65"/>
      <c r="P5943" s="66"/>
      <c r="Q5943" s="31">
        <f t="shared" si="184"/>
        <v>9999</v>
      </c>
      <c r="R5943" s="31" t="str">
        <f t="shared" si="185"/>
        <v/>
      </c>
      <c r="S5943" s="29">
        <f>IF($Q5943&lt;Parâmetros!$E$19,$G5943-1,$G5943)</f>
        <v>0</v>
      </c>
    </row>
    <row r="5944" spans="1:19" x14ac:dyDescent="0.25">
      <c r="A5944" s="116"/>
      <c r="B5944" s="65"/>
      <c r="C5944" s="65"/>
      <c r="D5944" s="66"/>
      <c r="E5944" s="67"/>
      <c r="F5944" s="65"/>
      <c r="G5944" s="66"/>
      <c r="J5944" s="65"/>
      <c r="K5944" s="65"/>
      <c r="L5944" s="66"/>
      <c r="M5944" s="65"/>
      <c r="O5944" s="65"/>
      <c r="P5944" s="66"/>
      <c r="Q5944" s="31">
        <f t="shared" si="184"/>
        <v>9999</v>
      </c>
      <c r="R5944" s="31" t="str">
        <f t="shared" si="185"/>
        <v/>
      </c>
      <c r="S5944" s="29">
        <f>IF($Q5944&lt;Parâmetros!$E$19,$G5944-1,$G5944)</f>
        <v>0</v>
      </c>
    </row>
    <row r="5945" spans="1:19" x14ac:dyDescent="0.25">
      <c r="A5945" s="116"/>
      <c r="B5945" s="65"/>
      <c r="C5945" s="65"/>
      <c r="D5945" s="66"/>
      <c r="E5945" s="67"/>
      <c r="F5945" s="65"/>
      <c r="G5945" s="66"/>
      <c r="J5945" s="65"/>
      <c r="K5945" s="65"/>
      <c r="L5945" s="66"/>
      <c r="M5945" s="65"/>
      <c r="O5945" s="65"/>
      <c r="P5945" s="66"/>
      <c r="Q5945" s="31">
        <f t="shared" si="184"/>
        <v>9999</v>
      </c>
      <c r="R5945" s="31" t="str">
        <f t="shared" si="185"/>
        <v/>
      </c>
      <c r="S5945" s="29">
        <f>IF($Q5945&lt;Parâmetros!$E$19,$G5945-1,$G5945)</f>
        <v>0</v>
      </c>
    </row>
    <row r="5946" spans="1:19" x14ac:dyDescent="0.25">
      <c r="A5946" s="116"/>
      <c r="B5946" s="65"/>
      <c r="C5946" s="65"/>
      <c r="D5946" s="66"/>
      <c r="E5946" s="67"/>
      <c r="F5946" s="65"/>
      <c r="G5946" s="66"/>
      <c r="J5946" s="65"/>
      <c r="K5946" s="65"/>
      <c r="L5946" s="66"/>
      <c r="M5946" s="65"/>
      <c r="O5946" s="65"/>
      <c r="P5946" s="66"/>
      <c r="Q5946" s="31">
        <f t="shared" si="184"/>
        <v>9999</v>
      </c>
      <c r="R5946" s="31" t="str">
        <f t="shared" si="185"/>
        <v/>
      </c>
      <c r="S5946" s="29">
        <f>IF($Q5946&lt;Parâmetros!$E$19,$G5946-1,$G5946)</f>
        <v>0</v>
      </c>
    </row>
    <row r="5947" spans="1:19" x14ac:dyDescent="0.25">
      <c r="A5947" s="116"/>
      <c r="B5947" s="65"/>
      <c r="C5947" s="65"/>
      <c r="D5947" s="66"/>
      <c r="E5947" s="67"/>
      <c r="F5947" s="65"/>
      <c r="G5947" s="66"/>
      <c r="J5947" s="65"/>
      <c r="K5947" s="65"/>
      <c r="L5947" s="66"/>
      <c r="M5947" s="65"/>
      <c r="O5947" s="65"/>
      <c r="P5947" s="66"/>
      <c r="Q5947" s="31">
        <f t="shared" si="184"/>
        <v>9999</v>
      </c>
      <c r="R5947" s="31" t="str">
        <f t="shared" si="185"/>
        <v/>
      </c>
      <c r="S5947" s="29">
        <f>IF($Q5947&lt;Parâmetros!$E$19,$G5947-1,$G5947)</f>
        <v>0</v>
      </c>
    </row>
    <row r="5948" spans="1:19" x14ac:dyDescent="0.25">
      <c r="A5948" s="116"/>
      <c r="B5948" s="65"/>
      <c r="C5948" s="65"/>
      <c r="D5948" s="66"/>
      <c r="E5948" s="67"/>
      <c r="F5948" s="65"/>
      <c r="G5948" s="66"/>
      <c r="J5948" s="65"/>
      <c r="K5948" s="65"/>
      <c r="L5948" s="66"/>
      <c r="M5948" s="65"/>
      <c r="N5948" s="65"/>
      <c r="O5948" s="65"/>
      <c r="P5948" s="66"/>
      <c r="Q5948" s="31">
        <f t="shared" ref="Q5948:Q6011" si="186">IFERROR(VALUE(LEFT($J5948,2))*60+VALUE(MID($J5948,4,2)),9999)</f>
        <v>9999</v>
      </c>
      <c r="R5948" s="31" t="str">
        <f t="shared" ref="R5948:R6011" si="187">IFERROR(VALUE(LEFT($K5948,2))*60+VALUE(MID($K5948,4,2)),"")</f>
        <v/>
      </c>
      <c r="S5948" s="29">
        <f>IF($Q5948&lt;Parâmetros!$E$19,$G5948-1,$G5948)</f>
        <v>0</v>
      </c>
    </row>
    <row r="5949" spans="1:19" x14ac:dyDescent="0.25">
      <c r="A5949" s="116"/>
      <c r="B5949" s="65"/>
      <c r="C5949" s="65"/>
      <c r="D5949" s="66"/>
      <c r="E5949" s="67"/>
      <c r="F5949" s="65"/>
      <c r="G5949" s="66"/>
      <c r="J5949" s="65"/>
      <c r="K5949" s="65"/>
      <c r="L5949" s="66"/>
      <c r="M5949" s="65"/>
      <c r="O5949" s="65"/>
      <c r="P5949" s="66"/>
      <c r="Q5949" s="31">
        <f t="shared" si="186"/>
        <v>9999</v>
      </c>
      <c r="R5949" s="31" t="str">
        <f t="shared" si="187"/>
        <v/>
      </c>
      <c r="S5949" s="29">
        <f>IF($Q5949&lt;Parâmetros!$E$19,$G5949-1,$G5949)</f>
        <v>0</v>
      </c>
    </row>
    <row r="5950" spans="1:19" x14ac:dyDescent="0.25">
      <c r="A5950" s="116"/>
      <c r="B5950" s="65"/>
      <c r="C5950" s="65"/>
      <c r="D5950" s="66"/>
      <c r="E5950" s="67"/>
      <c r="F5950" s="65"/>
      <c r="G5950" s="66"/>
      <c r="J5950" s="65"/>
      <c r="K5950" s="65"/>
      <c r="L5950" s="66"/>
      <c r="M5950" s="65"/>
      <c r="O5950" s="65"/>
      <c r="P5950" s="66"/>
      <c r="Q5950" s="31">
        <f t="shared" si="186"/>
        <v>9999</v>
      </c>
      <c r="R5950" s="31" t="str">
        <f t="shared" si="187"/>
        <v/>
      </c>
      <c r="S5950" s="29">
        <f>IF($Q5950&lt;Parâmetros!$E$19,$G5950-1,$G5950)</f>
        <v>0</v>
      </c>
    </row>
    <row r="5951" spans="1:19" x14ac:dyDescent="0.25">
      <c r="A5951" s="116"/>
      <c r="B5951" s="65"/>
      <c r="C5951" s="65"/>
      <c r="D5951" s="66"/>
      <c r="E5951" s="67"/>
      <c r="F5951" s="65"/>
      <c r="G5951" s="66"/>
      <c r="J5951" s="65"/>
      <c r="K5951" s="65"/>
      <c r="L5951" s="66"/>
      <c r="M5951" s="65"/>
      <c r="N5951" s="65"/>
      <c r="O5951" s="65"/>
      <c r="P5951" s="66"/>
      <c r="Q5951" s="31">
        <f t="shared" si="186"/>
        <v>9999</v>
      </c>
      <c r="R5951" s="31" t="str">
        <f t="shared" si="187"/>
        <v/>
      </c>
      <c r="S5951" s="29">
        <f>IF($Q5951&lt;Parâmetros!$E$19,$G5951-1,$G5951)</f>
        <v>0</v>
      </c>
    </row>
    <row r="5952" spans="1:19" x14ac:dyDescent="0.25">
      <c r="A5952" s="116"/>
      <c r="B5952" s="65"/>
      <c r="C5952" s="65"/>
      <c r="D5952" s="66"/>
      <c r="E5952" s="67"/>
      <c r="F5952" s="65"/>
      <c r="G5952" s="66"/>
      <c r="J5952" s="65"/>
      <c r="K5952" s="65"/>
      <c r="L5952" s="66"/>
      <c r="M5952" s="65"/>
      <c r="N5952" s="65"/>
      <c r="O5952" s="65"/>
      <c r="P5952" s="66"/>
      <c r="Q5952" s="31">
        <f t="shared" si="186"/>
        <v>9999</v>
      </c>
      <c r="R5952" s="31" t="str">
        <f t="shared" si="187"/>
        <v/>
      </c>
      <c r="S5952" s="29">
        <f>IF($Q5952&lt;Parâmetros!$E$19,$G5952-1,$G5952)</f>
        <v>0</v>
      </c>
    </row>
    <row r="5953" spans="1:19" x14ac:dyDescent="0.25">
      <c r="A5953" s="116"/>
      <c r="B5953" s="65"/>
      <c r="C5953" s="65"/>
      <c r="D5953" s="66"/>
      <c r="E5953" s="67"/>
      <c r="F5953" s="65"/>
      <c r="G5953" s="66"/>
      <c r="J5953" s="65"/>
      <c r="K5953" s="65"/>
      <c r="L5953" s="66"/>
      <c r="M5953" s="65"/>
      <c r="N5953" s="65"/>
      <c r="O5953" s="65"/>
      <c r="P5953" s="66"/>
      <c r="Q5953" s="31">
        <f t="shared" si="186"/>
        <v>9999</v>
      </c>
      <c r="R5953" s="31" t="str">
        <f t="shared" si="187"/>
        <v/>
      </c>
      <c r="S5953" s="29">
        <f>IF($Q5953&lt;Parâmetros!$E$19,$G5953-1,$G5953)</f>
        <v>0</v>
      </c>
    </row>
    <row r="5954" spans="1:19" x14ac:dyDescent="0.25">
      <c r="A5954" s="116"/>
      <c r="B5954" s="65"/>
      <c r="C5954" s="65"/>
      <c r="D5954" s="66"/>
      <c r="E5954" s="67"/>
      <c r="F5954" s="65"/>
      <c r="G5954" s="66"/>
      <c r="J5954" s="65"/>
      <c r="K5954" s="65"/>
      <c r="L5954" s="66"/>
      <c r="M5954" s="65"/>
      <c r="N5954" s="65"/>
      <c r="O5954" s="65"/>
      <c r="P5954" s="66"/>
      <c r="Q5954" s="31">
        <f t="shared" si="186"/>
        <v>9999</v>
      </c>
      <c r="R5954" s="31" t="str">
        <f t="shared" si="187"/>
        <v/>
      </c>
      <c r="S5954" s="29">
        <f>IF($Q5954&lt;Parâmetros!$E$19,$G5954-1,$G5954)</f>
        <v>0</v>
      </c>
    </row>
    <row r="5955" spans="1:19" x14ac:dyDescent="0.25">
      <c r="A5955" s="116"/>
      <c r="B5955" s="65"/>
      <c r="C5955" s="65"/>
      <c r="D5955" s="66"/>
      <c r="E5955" s="67"/>
      <c r="F5955" s="65"/>
      <c r="G5955" s="66"/>
      <c r="J5955" s="65"/>
      <c r="K5955" s="65"/>
      <c r="L5955" s="66"/>
      <c r="M5955" s="65"/>
      <c r="O5955" s="65"/>
      <c r="P5955" s="66"/>
      <c r="Q5955" s="31">
        <f t="shared" si="186"/>
        <v>9999</v>
      </c>
      <c r="R5955" s="31" t="str">
        <f t="shared" si="187"/>
        <v/>
      </c>
      <c r="S5955" s="29">
        <f>IF($Q5955&lt;Parâmetros!$E$19,$G5955-1,$G5955)</f>
        <v>0</v>
      </c>
    </row>
    <row r="5956" spans="1:19" x14ac:dyDescent="0.25">
      <c r="A5956" s="116"/>
      <c r="B5956" s="65"/>
      <c r="C5956" s="65"/>
      <c r="D5956" s="66"/>
      <c r="E5956" s="67"/>
      <c r="F5956" s="65"/>
      <c r="G5956" s="66"/>
      <c r="J5956" s="65"/>
      <c r="K5956" s="65"/>
      <c r="L5956" s="66"/>
      <c r="M5956" s="65"/>
      <c r="N5956" s="65"/>
      <c r="O5956" s="65"/>
      <c r="P5956" s="66"/>
      <c r="Q5956" s="31">
        <f t="shared" si="186"/>
        <v>9999</v>
      </c>
      <c r="R5956" s="31" t="str">
        <f t="shared" si="187"/>
        <v/>
      </c>
      <c r="S5956" s="29">
        <f>IF($Q5956&lt;Parâmetros!$E$19,$G5956-1,$G5956)</f>
        <v>0</v>
      </c>
    </row>
    <row r="5957" spans="1:19" x14ac:dyDescent="0.25">
      <c r="A5957" s="116"/>
      <c r="B5957" s="65"/>
      <c r="C5957" s="65"/>
      <c r="D5957" s="66"/>
      <c r="E5957" s="67"/>
      <c r="F5957" s="65"/>
      <c r="G5957" s="66"/>
      <c r="J5957" s="65"/>
      <c r="K5957" s="65"/>
      <c r="L5957" s="66"/>
      <c r="M5957" s="65"/>
      <c r="O5957" s="65"/>
      <c r="P5957" s="66"/>
      <c r="Q5957" s="31">
        <f t="shared" si="186"/>
        <v>9999</v>
      </c>
      <c r="R5957" s="31" t="str">
        <f t="shared" si="187"/>
        <v/>
      </c>
      <c r="S5957" s="29">
        <f>IF($Q5957&lt;Parâmetros!$E$19,$G5957-1,$G5957)</f>
        <v>0</v>
      </c>
    </row>
    <row r="5958" spans="1:19" x14ac:dyDescent="0.25">
      <c r="A5958" s="116"/>
      <c r="B5958" s="65"/>
      <c r="C5958" s="65"/>
      <c r="D5958" s="66"/>
      <c r="E5958" s="67"/>
      <c r="F5958" s="65"/>
      <c r="G5958" s="66"/>
      <c r="J5958" s="65"/>
      <c r="K5958" s="65"/>
      <c r="L5958" s="66"/>
      <c r="M5958" s="65"/>
      <c r="O5958" s="65"/>
      <c r="P5958" s="66"/>
      <c r="Q5958" s="31">
        <f t="shared" si="186"/>
        <v>9999</v>
      </c>
      <c r="R5958" s="31" t="str">
        <f t="shared" si="187"/>
        <v/>
      </c>
      <c r="S5958" s="29">
        <f>IF($Q5958&lt;Parâmetros!$E$19,$G5958-1,$G5958)</f>
        <v>0</v>
      </c>
    </row>
    <row r="5959" spans="1:19" x14ac:dyDescent="0.25">
      <c r="A5959" s="116"/>
      <c r="B5959" s="65"/>
      <c r="C5959" s="65"/>
      <c r="D5959" s="66"/>
      <c r="E5959" s="67"/>
      <c r="F5959" s="65"/>
      <c r="G5959" s="66"/>
      <c r="J5959" s="65"/>
      <c r="K5959" s="65"/>
      <c r="L5959" s="66"/>
      <c r="M5959" s="65"/>
      <c r="O5959" s="65"/>
      <c r="P5959" s="66"/>
      <c r="Q5959" s="31">
        <f t="shared" si="186"/>
        <v>9999</v>
      </c>
      <c r="R5959" s="31" t="str">
        <f t="shared" si="187"/>
        <v/>
      </c>
      <c r="S5959" s="29">
        <f>IF($Q5959&lt;Parâmetros!$E$19,$G5959-1,$G5959)</f>
        <v>0</v>
      </c>
    </row>
    <row r="5960" spans="1:19" x14ac:dyDescent="0.25">
      <c r="A5960" s="116"/>
      <c r="B5960" s="65"/>
      <c r="C5960" s="65"/>
      <c r="D5960" s="66"/>
      <c r="E5960" s="67"/>
      <c r="F5960" s="65"/>
      <c r="G5960" s="66"/>
      <c r="J5960" s="65"/>
      <c r="K5960" s="65"/>
      <c r="L5960" s="66"/>
      <c r="M5960" s="65"/>
      <c r="O5960" s="65"/>
      <c r="P5960" s="66"/>
      <c r="Q5960" s="31">
        <f t="shared" si="186"/>
        <v>9999</v>
      </c>
      <c r="R5960" s="31" t="str">
        <f t="shared" si="187"/>
        <v/>
      </c>
      <c r="S5960" s="29">
        <f>IF($Q5960&lt;Parâmetros!$E$19,$G5960-1,$G5960)</f>
        <v>0</v>
      </c>
    </row>
    <row r="5961" spans="1:19" x14ac:dyDescent="0.25">
      <c r="A5961" s="116"/>
      <c r="B5961" s="65"/>
      <c r="C5961" s="65"/>
      <c r="D5961" s="66"/>
      <c r="E5961" s="67"/>
      <c r="F5961" s="65"/>
      <c r="G5961" s="66"/>
      <c r="J5961" s="65"/>
      <c r="K5961" s="65"/>
      <c r="L5961" s="66"/>
      <c r="M5961" s="65"/>
      <c r="O5961" s="65"/>
      <c r="P5961" s="66"/>
      <c r="Q5961" s="31">
        <f t="shared" si="186"/>
        <v>9999</v>
      </c>
      <c r="R5961" s="31" t="str">
        <f t="shared" si="187"/>
        <v/>
      </c>
      <c r="S5961" s="29">
        <f>IF($Q5961&lt;Parâmetros!$E$19,$G5961-1,$G5961)</f>
        <v>0</v>
      </c>
    </row>
    <row r="5962" spans="1:19" x14ac:dyDescent="0.25">
      <c r="A5962" s="116"/>
      <c r="B5962" s="65"/>
      <c r="C5962" s="65"/>
      <c r="D5962" s="66"/>
      <c r="E5962" s="67"/>
      <c r="F5962" s="65"/>
      <c r="G5962" s="66"/>
      <c r="J5962" s="65"/>
      <c r="K5962" s="65"/>
      <c r="L5962" s="66"/>
      <c r="M5962" s="65"/>
      <c r="O5962" s="65"/>
      <c r="P5962" s="66"/>
      <c r="Q5962" s="31">
        <f t="shared" si="186"/>
        <v>9999</v>
      </c>
      <c r="R5962" s="31" t="str">
        <f t="shared" si="187"/>
        <v/>
      </c>
      <c r="S5962" s="29">
        <f>IF($Q5962&lt;Parâmetros!$E$19,$G5962-1,$G5962)</f>
        <v>0</v>
      </c>
    </row>
    <row r="5963" spans="1:19" x14ac:dyDescent="0.25">
      <c r="A5963" s="116"/>
      <c r="B5963" s="65"/>
      <c r="C5963" s="65"/>
      <c r="D5963" s="66"/>
      <c r="E5963" s="67"/>
      <c r="F5963" s="65"/>
      <c r="G5963" s="66"/>
      <c r="J5963" s="65"/>
      <c r="K5963" s="65"/>
      <c r="L5963" s="66"/>
      <c r="M5963" s="65"/>
      <c r="O5963" s="65"/>
      <c r="P5963" s="66"/>
      <c r="Q5963" s="31">
        <f t="shared" si="186"/>
        <v>9999</v>
      </c>
      <c r="R5963" s="31" t="str">
        <f t="shared" si="187"/>
        <v/>
      </c>
      <c r="S5963" s="29">
        <f>IF($Q5963&lt;Parâmetros!$E$19,$G5963-1,$G5963)</f>
        <v>0</v>
      </c>
    </row>
    <row r="5964" spans="1:19" x14ac:dyDescent="0.25">
      <c r="A5964" s="116"/>
      <c r="B5964" s="65"/>
      <c r="C5964" s="65"/>
      <c r="D5964" s="66"/>
      <c r="E5964" s="67"/>
      <c r="F5964" s="65"/>
      <c r="G5964" s="66"/>
      <c r="J5964" s="65"/>
      <c r="K5964" s="65"/>
      <c r="L5964" s="66"/>
      <c r="M5964" s="65"/>
      <c r="O5964" s="65"/>
      <c r="P5964" s="66"/>
      <c r="Q5964" s="31">
        <f t="shared" si="186"/>
        <v>9999</v>
      </c>
      <c r="R5964" s="31" t="str">
        <f t="shared" si="187"/>
        <v/>
      </c>
      <c r="S5964" s="29">
        <f>IF($Q5964&lt;Parâmetros!$E$19,$G5964-1,$G5964)</f>
        <v>0</v>
      </c>
    </row>
    <row r="5965" spans="1:19" x14ac:dyDescent="0.25">
      <c r="A5965" s="116"/>
      <c r="B5965" s="65"/>
      <c r="C5965" s="65"/>
      <c r="D5965" s="66"/>
      <c r="E5965" s="67"/>
      <c r="F5965" s="65"/>
      <c r="G5965" s="66"/>
      <c r="J5965" s="65"/>
      <c r="K5965" s="65"/>
      <c r="L5965" s="66"/>
      <c r="M5965" s="65"/>
      <c r="O5965" s="65"/>
      <c r="P5965" s="66"/>
      <c r="Q5965" s="31">
        <f t="shared" si="186"/>
        <v>9999</v>
      </c>
      <c r="R5965" s="31" t="str">
        <f t="shared" si="187"/>
        <v/>
      </c>
      <c r="S5965" s="29">
        <f>IF($Q5965&lt;Parâmetros!$E$19,$G5965-1,$G5965)</f>
        <v>0</v>
      </c>
    </row>
    <row r="5966" spans="1:19" x14ac:dyDescent="0.25">
      <c r="A5966" s="116"/>
      <c r="B5966" s="65"/>
      <c r="C5966" s="65"/>
      <c r="D5966" s="66"/>
      <c r="E5966" s="67"/>
      <c r="F5966" s="65"/>
      <c r="G5966" s="66"/>
      <c r="J5966" s="65"/>
      <c r="K5966" s="65"/>
      <c r="L5966" s="66"/>
      <c r="M5966" s="65"/>
      <c r="N5966" s="65"/>
      <c r="O5966" s="65"/>
      <c r="P5966" s="66"/>
      <c r="Q5966" s="31">
        <f t="shared" si="186"/>
        <v>9999</v>
      </c>
      <c r="R5966" s="31" t="str">
        <f t="shared" si="187"/>
        <v/>
      </c>
      <c r="S5966" s="29">
        <f>IF($Q5966&lt;Parâmetros!$E$19,$G5966-1,$G5966)</f>
        <v>0</v>
      </c>
    </row>
    <row r="5967" spans="1:19" x14ac:dyDescent="0.25">
      <c r="A5967" s="116"/>
      <c r="B5967" s="65"/>
      <c r="C5967" s="65"/>
      <c r="D5967" s="66"/>
      <c r="E5967" s="67"/>
      <c r="F5967" s="65"/>
      <c r="G5967" s="66"/>
      <c r="J5967" s="65"/>
      <c r="K5967" s="65"/>
      <c r="L5967" s="66"/>
      <c r="M5967" s="65"/>
      <c r="N5967" s="65"/>
      <c r="O5967" s="65"/>
      <c r="P5967" s="66"/>
      <c r="Q5967" s="31">
        <f t="shared" si="186"/>
        <v>9999</v>
      </c>
      <c r="R5967" s="31" t="str">
        <f t="shared" si="187"/>
        <v/>
      </c>
      <c r="S5967" s="29">
        <f>IF($Q5967&lt;Parâmetros!$E$19,$G5967-1,$G5967)</f>
        <v>0</v>
      </c>
    </row>
    <row r="5968" spans="1:19" x14ac:dyDescent="0.25">
      <c r="A5968" s="116"/>
      <c r="B5968" s="65"/>
      <c r="C5968" s="65"/>
      <c r="D5968" s="66"/>
      <c r="E5968" s="67"/>
      <c r="F5968" s="65"/>
      <c r="G5968" s="66"/>
      <c r="J5968" s="65"/>
      <c r="K5968" s="65"/>
      <c r="L5968" s="66"/>
      <c r="M5968" s="65"/>
      <c r="N5968" s="65"/>
      <c r="O5968" s="65"/>
      <c r="P5968" s="66"/>
      <c r="Q5968" s="31">
        <f t="shared" si="186"/>
        <v>9999</v>
      </c>
      <c r="R5968" s="31" t="str">
        <f t="shared" si="187"/>
        <v/>
      </c>
      <c r="S5968" s="29">
        <f>IF($Q5968&lt;Parâmetros!$E$19,$G5968-1,$G5968)</f>
        <v>0</v>
      </c>
    </row>
    <row r="5969" spans="1:19" x14ac:dyDescent="0.25">
      <c r="A5969" s="116"/>
      <c r="B5969" s="65"/>
      <c r="C5969" s="65"/>
      <c r="D5969" s="66"/>
      <c r="E5969" s="67"/>
      <c r="F5969" s="65"/>
      <c r="G5969" s="66"/>
      <c r="J5969" s="65"/>
      <c r="K5969" s="65"/>
      <c r="L5969" s="66"/>
      <c r="M5969" s="65"/>
      <c r="N5969" s="65"/>
      <c r="O5969" s="65"/>
      <c r="P5969" s="66"/>
      <c r="Q5969" s="31">
        <f t="shared" si="186"/>
        <v>9999</v>
      </c>
      <c r="R5969" s="31" t="str">
        <f t="shared" si="187"/>
        <v/>
      </c>
      <c r="S5969" s="29">
        <f>IF($Q5969&lt;Parâmetros!$E$19,$G5969-1,$G5969)</f>
        <v>0</v>
      </c>
    </row>
    <row r="5970" spans="1:19" x14ac:dyDescent="0.25">
      <c r="A5970" s="116"/>
      <c r="B5970" s="65"/>
      <c r="C5970" s="65"/>
      <c r="D5970" s="66"/>
      <c r="E5970" s="67"/>
      <c r="F5970" s="65"/>
      <c r="G5970" s="66"/>
      <c r="J5970" s="65"/>
      <c r="K5970" s="65"/>
      <c r="L5970" s="66"/>
      <c r="M5970" s="65"/>
      <c r="O5970" s="65"/>
      <c r="P5970" s="66"/>
      <c r="Q5970" s="31">
        <f t="shared" si="186"/>
        <v>9999</v>
      </c>
      <c r="R5970" s="31" t="str">
        <f t="shared" si="187"/>
        <v/>
      </c>
      <c r="S5970" s="29">
        <f>IF($Q5970&lt;Parâmetros!$E$19,$G5970-1,$G5970)</f>
        <v>0</v>
      </c>
    </row>
    <row r="5971" spans="1:19" x14ac:dyDescent="0.25">
      <c r="A5971" s="116"/>
      <c r="B5971" s="65"/>
      <c r="C5971" s="65"/>
      <c r="D5971" s="66"/>
      <c r="E5971" s="67"/>
      <c r="F5971" s="65"/>
      <c r="G5971" s="66"/>
      <c r="J5971" s="65"/>
      <c r="K5971" s="65"/>
      <c r="L5971" s="66"/>
      <c r="M5971" s="65"/>
      <c r="N5971" s="65"/>
      <c r="O5971" s="65"/>
      <c r="P5971" s="66"/>
      <c r="Q5971" s="31">
        <f t="shared" si="186"/>
        <v>9999</v>
      </c>
      <c r="R5971" s="31" t="str">
        <f t="shared" si="187"/>
        <v/>
      </c>
      <c r="S5971" s="29">
        <f>IF($Q5971&lt;Parâmetros!$E$19,$G5971-1,$G5971)</f>
        <v>0</v>
      </c>
    </row>
    <row r="5972" spans="1:19" x14ac:dyDescent="0.25">
      <c r="A5972" s="116"/>
      <c r="B5972" s="65"/>
      <c r="C5972" s="65"/>
      <c r="D5972" s="66"/>
      <c r="E5972" s="67"/>
      <c r="F5972" s="65"/>
      <c r="G5972" s="66"/>
      <c r="J5972" s="65"/>
      <c r="K5972" s="65"/>
      <c r="L5972" s="66"/>
      <c r="M5972" s="65"/>
      <c r="N5972" s="65"/>
      <c r="O5972" s="65"/>
      <c r="P5972" s="66"/>
      <c r="Q5972" s="31">
        <f t="shared" si="186"/>
        <v>9999</v>
      </c>
      <c r="R5972" s="31" t="str">
        <f t="shared" si="187"/>
        <v/>
      </c>
      <c r="S5972" s="29">
        <f>IF($Q5972&lt;Parâmetros!$E$19,$G5972-1,$G5972)</f>
        <v>0</v>
      </c>
    </row>
    <row r="5973" spans="1:19" x14ac:dyDescent="0.25">
      <c r="A5973" s="116"/>
      <c r="B5973" s="65"/>
      <c r="C5973" s="65"/>
      <c r="D5973" s="66"/>
      <c r="E5973" s="67"/>
      <c r="F5973" s="65"/>
      <c r="G5973" s="66"/>
      <c r="J5973" s="65"/>
      <c r="K5973" s="65"/>
      <c r="L5973" s="66"/>
      <c r="M5973" s="65"/>
      <c r="N5973" s="65"/>
      <c r="O5973" s="65"/>
      <c r="P5973" s="66"/>
      <c r="Q5973" s="31">
        <f t="shared" si="186"/>
        <v>9999</v>
      </c>
      <c r="R5973" s="31" t="str">
        <f t="shared" si="187"/>
        <v/>
      </c>
      <c r="S5973" s="29">
        <f>IF($Q5973&lt;Parâmetros!$E$19,$G5973-1,$G5973)</f>
        <v>0</v>
      </c>
    </row>
    <row r="5974" spans="1:19" x14ac:dyDescent="0.25">
      <c r="A5974" s="116"/>
      <c r="B5974" s="65"/>
      <c r="C5974" s="65"/>
      <c r="D5974" s="66"/>
      <c r="E5974" s="67"/>
      <c r="F5974" s="65"/>
      <c r="G5974" s="66"/>
      <c r="J5974" s="65"/>
      <c r="K5974" s="65"/>
      <c r="L5974" s="66"/>
      <c r="M5974" s="65"/>
      <c r="N5974" s="65"/>
      <c r="O5974" s="65"/>
      <c r="P5974" s="66"/>
      <c r="Q5974" s="31">
        <f t="shared" si="186"/>
        <v>9999</v>
      </c>
      <c r="R5974" s="31" t="str">
        <f t="shared" si="187"/>
        <v/>
      </c>
      <c r="S5974" s="29">
        <f>IF($Q5974&lt;Parâmetros!$E$19,$G5974-1,$G5974)</f>
        <v>0</v>
      </c>
    </row>
    <row r="5975" spans="1:19" x14ac:dyDescent="0.25">
      <c r="A5975" s="116"/>
      <c r="B5975" s="65"/>
      <c r="C5975" s="65"/>
      <c r="D5975" s="66"/>
      <c r="E5975" s="67"/>
      <c r="F5975" s="65"/>
      <c r="G5975" s="66"/>
      <c r="J5975" s="65"/>
      <c r="K5975" s="65"/>
      <c r="L5975" s="66"/>
      <c r="M5975" s="65"/>
      <c r="N5975" s="65"/>
      <c r="O5975" s="65"/>
      <c r="P5975" s="66"/>
      <c r="Q5975" s="31">
        <f t="shared" si="186"/>
        <v>9999</v>
      </c>
      <c r="R5975" s="31" t="str">
        <f t="shared" si="187"/>
        <v/>
      </c>
      <c r="S5975" s="29">
        <f>IF($Q5975&lt;Parâmetros!$E$19,$G5975-1,$G5975)</f>
        <v>0</v>
      </c>
    </row>
    <row r="5976" spans="1:19" x14ac:dyDescent="0.25">
      <c r="A5976" s="116"/>
      <c r="B5976" s="65"/>
      <c r="C5976" s="65"/>
      <c r="D5976" s="66"/>
      <c r="E5976" s="67"/>
      <c r="F5976" s="65"/>
      <c r="G5976" s="66"/>
      <c r="J5976" s="65"/>
      <c r="K5976" s="65"/>
      <c r="L5976" s="66"/>
      <c r="M5976" s="65"/>
      <c r="N5976" s="65"/>
      <c r="O5976" s="65"/>
      <c r="P5976" s="66"/>
      <c r="Q5976" s="31">
        <f t="shared" si="186"/>
        <v>9999</v>
      </c>
      <c r="R5976" s="31" t="str">
        <f t="shared" si="187"/>
        <v/>
      </c>
      <c r="S5976" s="29">
        <f>IF($Q5976&lt;Parâmetros!$E$19,$G5976-1,$G5976)</f>
        <v>0</v>
      </c>
    </row>
    <row r="5977" spans="1:19" x14ac:dyDescent="0.25">
      <c r="A5977" s="116"/>
      <c r="B5977" s="65"/>
      <c r="C5977" s="65"/>
      <c r="D5977" s="66"/>
      <c r="E5977" s="67"/>
      <c r="F5977" s="65"/>
      <c r="G5977" s="66"/>
      <c r="J5977" s="65"/>
      <c r="K5977" s="65"/>
      <c r="L5977" s="66"/>
      <c r="M5977" s="65"/>
      <c r="O5977" s="65"/>
      <c r="P5977" s="66"/>
      <c r="Q5977" s="31">
        <f t="shared" si="186"/>
        <v>9999</v>
      </c>
      <c r="R5977" s="31" t="str">
        <f t="shared" si="187"/>
        <v/>
      </c>
      <c r="S5977" s="29">
        <f>IF($Q5977&lt;Parâmetros!$E$19,$G5977-1,$G5977)</f>
        <v>0</v>
      </c>
    </row>
    <row r="5978" spans="1:19" x14ac:dyDescent="0.25">
      <c r="A5978" s="116"/>
      <c r="B5978" s="65"/>
      <c r="C5978" s="65"/>
      <c r="D5978" s="66"/>
      <c r="E5978" s="67"/>
      <c r="F5978" s="65"/>
      <c r="G5978" s="66"/>
      <c r="J5978" s="65"/>
      <c r="K5978" s="65"/>
      <c r="L5978" s="66"/>
      <c r="M5978" s="65"/>
      <c r="N5978" s="65"/>
      <c r="O5978" s="65"/>
      <c r="P5978" s="66"/>
      <c r="Q5978" s="31">
        <f t="shared" si="186"/>
        <v>9999</v>
      </c>
      <c r="R5978" s="31" t="str">
        <f t="shared" si="187"/>
        <v/>
      </c>
      <c r="S5978" s="29">
        <f>IF($Q5978&lt;Parâmetros!$E$19,$G5978-1,$G5978)</f>
        <v>0</v>
      </c>
    </row>
    <row r="5979" spans="1:19" x14ac:dyDescent="0.25">
      <c r="A5979" s="116"/>
      <c r="B5979" s="65"/>
      <c r="C5979" s="65"/>
      <c r="D5979" s="66"/>
      <c r="E5979" s="67"/>
      <c r="F5979" s="65"/>
      <c r="G5979" s="66"/>
      <c r="J5979" s="65"/>
      <c r="K5979" s="65"/>
      <c r="L5979" s="66"/>
      <c r="M5979" s="65"/>
      <c r="N5979" s="65"/>
      <c r="O5979" s="65"/>
      <c r="P5979" s="66"/>
      <c r="Q5979" s="31">
        <f t="shared" si="186"/>
        <v>9999</v>
      </c>
      <c r="R5979" s="31" t="str">
        <f t="shared" si="187"/>
        <v/>
      </c>
      <c r="S5979" s="29">
        <f>IF($Q5979&lt;Parâmetros!$E$19,$G5979-1,$G5979)</f>
        <v>0</v>
      </c>
    </row>
    <row r="5980" spans="1:19" x14ac:dyDescent="0.25">
      <c r="A5980" s="116"/>
      <c r="B5980" s="65"/>
      <c r="C5980" s="65"/>
      <c r="D5980" s="66"/>
      <c r="E5980" s="67"/>
      <c r="F5980" s="65"/>
      <c r="G5980" s="66"/>
      <c r="J5980" s="65"/>
      <c r="K5980" s="65"/>
      <c r="L5980" s="66"/>
      <c r="M5980" s="65"/>
      <c r="N5980" s="65"/>
      <c r="O5980" s="65"/>
      <c r="P5980" s="66"/>
      <c r="Q5980" s="31">
        <f t="shared" si="186"/>
        <v>9999</v>
      </c>
      <c r="R5980" s="31" t="str">
        <f t="shared" si="187"/>
        <v/>
      </c>
      <c r="S5980" s="29">
        <f>IF($Q5980&lt;Parâmetros!$E$19,$G5980-1,$G5980)</f>
        <v>0</v>
      </c>
    </row>
    <row r="5981" spans="1:19" x14ac:dyDescent="0.25">
      <c r="A5981" s="116"/>
      <c r="B5981" s="65"/>
      <c r="C5981" s="65"/>
      <c r="D5981" s="66"/>
      <c r="E5981" s="67"/>
      <c r="F5981" s="65"/>
      <c r="G5981" s="66"/>
      <c r="J5981" s="65"/>
      <c r="K5981" s="65"/>
      <c r="L5981" s="66"/>
      <c r="M5981" s="65"/>
      <c r="N5981" s="65"/>
      <c r="O5981" s="65"/>
      <c r="P5981" s="66"/>
      <c r="Q5981" s="31">
        <f t="shared" si="186"/>
        <v>9999</v>
      </c>
      <c r="R5981" s="31" t="str">
        <f t="shared" si="187"/>
        <v/>
      </c>
      <c r="S5981" s="29">
        <f>IF($Q5981&lt;Parâmetros!$E$19,$G5981-1,$G5981)</f>
        <v>0</v>
      </c>
    </row>
    <row r="5982" spans="1:19" x14ac:dyDescent="0.25">
      <c r="A5982" s="116"/>
      <c r="B5982" s="65"/>
      <c r="C5982" s="65"/>
      <c r="D5982" s="66"/>
      <c r="E5982" s="67"/>
      <c r="F5982" s="65"/>
      <c r="G5982" s="66"/>
      <c r="J5982" s="65"/>
      <c r="K5982" s="65"/>
      <c r="L5982" s="66"/>
      <c r="M5982" s="65"/>
      <c r="N5982" s="65"/>
      <c r="O5982" s="65"/>
      <c r="P5982" s="66"/>
      <c r="Q5982" s="31">
        <f t="shared" si="186"/>
        <v>9999</v>
      </c>
      <c r="R5982" s="31" t="str">
        <f t="shared" si="187"/>
        <v/>
      </c>
      <c r="S5982" s="29">
        <f>IF($Q5982&lt;Parâmetros!$E$19,$G5982-1,$G5982)</f>
        <v>0</v>
      </c>
    </row>
    <row r="5983" spans="1:19" x14ac:dyDescent="0.25">
      <c r="A5983" s="116"/>
      <c r="B5983" s="65"/>
      <c r="C5983" s="65"/>
      <c r="D5983" s="66"/>
      <c r="E5983" s="67"/>
      <c r="F5983" s="65"/>
      <c r="G5983" s="66"/>
      <c r="J5983" s="65"/>
      <c r="K5983" s="65"/>
      <c r="L5983" s="66"/>
      <c r="M5983" s="65"/>
      <c r="N5983" s="65"/>
      <c r="O5983" s="65"/>
      <c r="P5983" s="66"/>
      <c r="Q5983" s="31">
        <f t="shared" si="186"/>
        <v>9999</v>
      </c>
      <c r="R5983" s="31" t="str">
        <f t="shared" si="187"/>
        <v/>
      </c>
      <c r="S5983" s="29">
        <f>IF($Q5983&lt;Parâmetros!$E$19,$G5983-1,$G5983)</f>
        <v>0</v>
      </c>
    </row>
    <row r="5984" spans="1:19" x14ac:dyDescent="0.25">
      <c r="A5984" s="116"/>
      <c r="B5984" s="65"/>
      <c r="C5984" s="65"/>
      <c r="D5984" s="66"/>
      <c r="E5984" s="67"/>
      <c r="F5984" s="65"/>
      <c r="G5984" s="66"/>
      <c r="J5984" s="65"/>
      <c r="K5984" s="65"/>
      <c r="L5984" s="66"/>
      <c r="M5984" s="65"/>
      <c r="N5984" s="65"/>
      <c r="O5984" s="65"/>
      <c r="P5984" s="66"/>
      <c r="Q5984" s="31">
        <f t="shared" si="186"/>
        <v>9999</v>
      </c>
      <c r="R5984" s="31" t="str">
        <f t="shared" si="187"/>
        <v/>
      </c>
      <c r="S5984" s="29">
        <f>IF($Q5984&lt;Parâmetros!$E$19,$G5984-1,$G5984)</f>
        <v>0</v>
      </c>
    </row>
    <row r="5985" spans="1:19" x14ac:dyDescent="0.25">
      <c r="A5985" s="116"/>
      <c r="B5985" s="65"/>
      <c r="C5985" s="65"/>
      <c r="D5985" s="66"/>
      <c r="E5985" s="67"/>
      <c r="F5985" s="65"/>
      <c r="G5985" s="66"/>
      <c r="J5985" s="65"/>
      <c r="K5985" s="65"/>
      <c r="L5985" s="66"/>
      <c r="M5985" s="65"/>
      <c r="N5985" s="65"/>
      <c r="O5985" s="65"/>
      <c r="P5985" s="66"/>
      <c r="Q5985" s="31">
        <f t="shared" si="186"/>
        <v>9999</v>
      </c>
      <c r="R5985" s="31" t="str">
        <f t="shared" si="187"/>
        <v/>
      </c>
      <c r="S5985" s="29">
        <f>IF($Q5985&lt;Parâmetros!$E$19,$G5985-1,$G5985)</f>
        <v>0</v>
      </c>
    </row>
    <row r="5986" spans="1:19" x14ac:dyDescent="0.25">
      <c r="A5986" s="116"/>
      <c r="B5986" s="65"/>
      <c r="C5986" s="65"/>
      <c r="D5986" s="66"/>
      <c r="E5986" s="67"/>
      <c r="F5986" s="65"/>
      <c r="G5986" s="66"/>
      <c r="J5986" s="65"/>
      <c r="K5986" s="65"/>
      <c r="L5986" s="66"/>
      <c r="M5986" s="65"/>
      <c r="N5986" s="65"/>
      <c r="O5986" s="65"/>
      <c r="P5986" s="66"/>
      <c r="Q5986" s="31">
        <f t="shared" si="186"/>
        <v>9999</v>
      </c>
      <c r="R5986" s="31" t="str">
        <f t="shared" si="187"/>
        <v/>
      </c>
      <c r="S5986" s="29">
        <f>IF($Q5986&lt;Parâmetros!$E$19,$G5986-1,$G5986)</f>
        <v>0</v>
      </c>
    </row>
    <row r="5987" spans="1:19" x14ac:dyDescent="0.25">
      <c r="A5987" s="116"/>
      <c r="B5987" s="65"/>
      <c r="C5987" s="65"/>
      <c r="D5987" s="66"/>
      <c r="E5987" s="67"/>
      <c r="F5987" s="65"/>
      <c r="G5987" s="66"/>
      <c r="J5987" s="65"/>
      <c r="K5987" s="65"/>
      <c r="L5987" s="66"/>
      <c r="M5987" s="65"/>
      <c r="O5987" s="65"/>
      <c r="P5987" s="66"/>
      <c r="Q5987" s="31">
        <f t="shared" si="186"/>
        <v>9999</v>
      </c>
      <c r="R5987" s="31" t="str">
        <f t="shared" si="187"/>
        <v/>
      </c>
      <c r="S5987" s="29">
        <f>IF($Q5987&lt;Parâmetros!$E$19,$G5987-1,$G5987)</f>
        <v>0</v>
      </c>
    </row>
    <row r="5988" spans="1:19" x14ac:dyDescent="0.25">
      <c r="A5988" s="116"/>
      <c r="B5988" s="65"/>
      <c r="C5988" s="65"/>
      <c r="D5988" s="66"/>
      <c r="E5988" s="67"/>
      <c r="F5988" s="65"/>
      <c r="G5988" s="66"/>
      <c r="J5988" s="65"/>
      <c r="K5988" s="65"/>
      <c r="L5988" s="66"/>
      <c r="M5988" s="65"/>
      <c r="O5988" s="65"/>
      <c r="P5988" s="66"/>
      <c r="Q5988" s="31">
        <f t="shared" si="186"/>
        <v>9999</v>
      </c>
      <c r="R5988" s="31" t="str">
        <f t="shared" si="187"/>
        <v/>
      </c>
      <c r="S5988" s="29">
        <f>IF($Q5988&lt;Parâmetros!$E$19,$G5988-1,$G5988)</f>
        <v>0</v>
      </c>
    </row>
    <row r="5989" spans="1:19" x14ac:dyDescent="0.25">
      <c r="A5989" s="116"/>
      <c r="B5989" s="65"/>
      <c r="C5989" s="65"/>
      <c r="D5989" s="66"/>
      <c r="E5989" s="67"/>
      <c r="F5989" s="65"/>
      <c r="G5989" s="66"/>
      <c r="J5989" s="65"/>
      <c r="K5989" s="65"/>
      <c r="L5989" s="66"/>
      <c r="M5989" s="65"/>
      <c r="N5989" s="65"/>
      <c r="O5989" s="65"/>
      <c r="P5989" s="66"/>
      <c r="Q5989" s="31">
        <f t="shared" si="186"/>
        <v>9999</v>
      </c>
      <c r="R5989" s="31" t="str">
        <f t="shared" si="187"/>
        <v/>
      </c>
      <c r="S5989" s="29">
        <f>IF($Q5989&lt;Parâmetros!$E$19,$G5989-1,$G5989)</f>
        <v>0</v>
      </c>
    </row>
    <row r="5990" spans="1:19" x14ac:dyDescent="0.25">
      <c r="A5990" s="116"/>
      <c r="B5990" s="65"/>
      <c r="C5990" s="65"/>
      <c r="D5990" s="66"/>
      <c r="E5990" s="67"/>
      <c r="F5990" s="65"/>
      <c r="G5990" s="66"/>
      <c r="J5990" s="65"/>
      <c r="K5990" s="65"/>
      <c r="L5990" s="66"/>
      <c r="M5990" s="65"/>
      <c r="O5990" s="65"/>
      <c r="P5990" s="66"/>
      <c r="Q5990" s="31">
        <f t="shared" si="186"/>
        <v>9999</v>
      </c>
      <c r="R5990" s="31" t="str">
        <f t="shared" si="187"/>
        <v/>
      </c>
      <c r="S5990" s="29">
        <f>IF($Q5990&lt;Parâmetros!$E$19,$G5990-1,$G5990)</f>
        <v>0</v>
      </c>
    </row>
    <row r="5991" spans="1:19" x14ac:dyDescent="0.25">
      <c r="A5991" s="116"/>
      <c r="B5991" s="65"/>
      <c r="C5991" s="65"/>
      <c r="D5991" s="66"/>
      <c r="E5991" s="67"/>
      <c r="F5991" s="65"/>
      <c r="G5991" s="66"/>
      <c r="J5991" s="65"/>
      <c r="K5991" s="65"/>
      <c r="L5991" s="66"/>
      <c r="M5991" s="65"/>
      <c r="N5991" s="65"/>
      <c r="O5991" s="65"/>
      <c r="P5991" s="66"/>
      <c r="Q5991" s="31">
        <f t="shared" si="186"/>
        <v>9999</v>
      </c>
      <c r="R5991" s="31" t="str">
        <f t="shared" si="187"/>
        <v/>
      </c>
      <c r="S5991" s="29">
        <f>IF($Q5991&lt;Parâmetros!$E$19,$G5991-1,$G5991)</f>
        <v>0</v>
      </c>
    </row>
    <row r="5992" spans="1:19" x14ac:dyDescent="0.25">
      <c r="A5992" s="116"/>
      <c r="B5992" s="65"/>
      <c r="C5992" s="65"/>
      <c r="D5992" s="66"/>
      <c r="E5992" s="67"/>
      <c r="F5992" s="65"/>
      <c r="G5992" s="66"/>
      <c r="J5992" s="65"/>
      <c r="K5992" s="65"/>
      <c r="L5992" s="66"/>
      <c r="M5992" s="65"/>
      <c r="N5992" s="65"/>
      <c r="O5992" s="65"/>
      <c r="P5992" s="66"/>
      <c r="Q5992" s="31">
        <f t="shared" si="186"/>
        <v>9999</v>
      </c>
      <c r="R5992" s="31" t="str">
        <f t="shared" si="187"/>
        <v/>
      </c>
      <c r="S5992" s="29">
        <f>IF($Q5992&lt;Parâmetros!$E$19,$G5992-1,$G5992)</f>
        <v>0</v>
      </c>
    </row>
    <row r="5993" spans="1:19" x14ac:dyDescent="0.25">
      <c r="A5993" s="116"/>
      <c r="B5993" s="65"/>
      <c r="C5993" s="65"/>
      <c r="D5993" s="66"/>
      <c r="E5993" s="67"/>
      <c r="F5993" s="65"/>
      <c r="G5993" s="66"/>
      <c r="J5993" s="65"/>
      <c r="K5993" s="65"/>
      <c r="L5993" s="66"/>
      <c r="M5993" s="65"/>
      <c r="N5993" s="65"/>
      <c r="O5993" s="65"/>
      <c r="P5993" s="66"/>
      <c r="Q5993" s="31">
        <f t="shared" si="186"/>
        <v>9999</v>
      </c>
      <c r="R5993" s="31" t="str">
        <f t="shared" si="187"/>
        <v/>
      </c>
      <c r="S5993" s="29">
        <f>IF($Q5993&lt;Parâmetros!$E$19,$G5993-1,$G5993)</f>
        <v>0</v>
      </c>
    </row>
    <row r="5994" spans="1:19" x14ac:dyDescent="0.25">
      <c r="A5994" s="116"/>
      <c r="B5994" s="65"/>
      <c r="C5994" s="65"/>
      <c r="D5994" s="66"/>
      <c r="E5994" s="67"/>
      <c r="F5994" s="65"/>
      <c r="G5994" s="66"/>
      <c r="J5994" s="65"/>
      <c r="K5994" s="65"/>
      <c r="L5994" s="66"/>
      <c r="M5994" s="65"/>
      <c r="O5994" s="65"/>
      <c r="P5994" s="66"/>
      <c r="Q5994" s="31">
        <f t="shared" si="186"/>
        <v>9999</v>
      </c>
      <c r="R5994" s="31" t="str">
        <f t="shared" si="187"/>
        <v/>
      </c>
      <c r="S5994" s="29">
        <f>IF($Q5994&lt;Parâmetros!$E$19,$G5994-1,$G5994)</f>
        <v>0</v>
      </c>
    </row>
    <row r="5995" spans="1:19" x14ac:dyDescent="0.25">
      <c r="A5995" s="116"/>
      <c r="B5995" s="65"/>
      <c r="C5995" s="65"/>
      <c r="D5995" s="66"/>
      <c r="E5995" s="67"/>
      <c r="F5995" s="65"/>
      <c r="G5995" s="66"/>
      <c r="J5995" s="65"/>
      <c r="K5995" s="65"/>
      <c r="L5995" s="66"/>
      <c r="M5995" s="65"/>
      <c r="N5995" s="65"/>
      <c r="O5995" s="65"/>
      <c r="P5995" s="66"/>
      <c r="Q5995" s="31">
        <f t="shared" si="186"/>
        <v>9999</v>
      </c>
      <c r="R5995" s="31" t="str">
        <f t="shared" si="187"/>
        <v/>
      </c>
      <c r="S5995" s="29">
        <f>IF($Q5995&lt;Parâmetros!$E$19,$G5995-1,$G5995)</f>
        <v>0</v>
      </c>
    </row>
    <row r="5996" spans="1:19" x14ac:dyDescent="0.25">
      <c r="A5996" s="116"/>
      <c r="B5996" s="65"/>
      <c r="C5996" s="65"/>
      <c r="D5996" s="66"/>
      <c r="E5996" s="67"/>
      <c r="F5996" s="65"/>
      <c r="G5996" s="66"/>
      <c r="J5996" s="65"/>
      <c r="K5996" s="65"/>
      <c r="L5996" s="66"/>
      <c r="M5996" s="65"/>
      <c r="N5996" s="65"/>
      <c r="O5996" s="65"/>
      <c r="P5996" s="66"/>
      <c r="Q5996" s="31">
        <f t="shared" si="186"/>
        <v>9999</v>
      </c>
      <c r="R5996" s="31" t="str">
        <f t="shared" si="187"/>
        <v/>
      </c>
      <c r="S5996" s="29">
        <f>IF($Q5996&lt;Parâmetros!$E$19,$G5996-1,$G5996)</f>
        <v>0</v>
      </c>
    </row>
    <row r="5997" spans="1:19" x14ac:dyDescent="0.25">
      <c r="A5997" s="116"/>
      <c r="B5997" s="65"/>
      <c r="C5997" s="65"/>
      <c r="D5997" s="66"/>
      <c r="E5997" s="67"/>
      <c r="F5997" s="65"/>
      <c r="G5997" s="66"/>
      <c r="J5997" s="65"/>
      <c r="K5997" s="65"/>
      <c r="L5997" s="66"/>
      <c r="M5997" s="65"/>
      <c r="N5997" s="65"/>
      <c r="O5997" s="65"/>
      <c r="P5997" s="66"/>
      <c r="Q5997" s="31">
        <f t="shared" si="186"/>
        <v>9999</v>
      </c>
      <c r="R5997" s="31" t="str">
        <f t="shared" si="187"/>
        <v/>
      </c>
      <c r="S5997" s="29">
        <f>IF($Q5997&lt;Parâmetros!$E$19,$G5997-1,$G5997)</f>
        <v>0</v>
      </c>
    </row>
    <row r="5998" spans="1:19" x14ac:dyDescent="0.25">
      <c r="A5998" s="116"/>
      <c r="B5998" s="65"/>
      <c r="C5998" s="65"/>
      <c r="D5998" s="66"/>
      <c r="E5998" s="67"/>
      <c r="F5998" s="65"/>
      <c r="G5998" s="66"/>
      <c r="J5998" s="65"/>
      <c r="K5998" s="65"/>
      <c r="L5998" s="66"/>
      <c r="M5998" s="65"/>
      <c r="N5998" s="65"/>
      <c r="O5998" s="65"/>
      <c r="P5998" s="66"/>
      <c r="Q5998" s="31">
        <f t="shared" si="186"/>
        <v>9999</v>
      </c>
      <c r="R5998" s="31" t="str">
        <f t="shared" si="187"/>
        <v/>
      </c>
      <c r="S5998" s="29">
        <f>IF($Q5998&lt;Parâmetros!$E$19,$G5998-1,$G5998)</f>
        <v>0</v>
      </c>
    </row>
    <row r="5999" spans="1:19" x14ac:dyDescent="0.25">
      <c r="A5999" s="116"/>
      <c r="B5999" s="65"/>
      <c r="C5999" s="65"/>
      <c r="D5999" s="66"/>
      <c r="E5999" s="67"/>
      <c r="F5999" s="65"/>
      <c r="G5999" s="66"/>
      <c r="J5999" s="65"/>
      <c r="K5999" s="65"/>
      <c r="L5999" s="66"/>
      <c r="M5999" s="65"/>
      <c r="N5999" s="65"/>
      <c r="O5999" s="65"/>
      <c r="P5999" s="66"/>
      <c r="Q5999" s="31">
        <f t="shared" si="186"/>
        <v>9999</v>
      </c>
      <c r="R5999" s="31" t="str">
        <f t="shared" si="187"/>
        <v/>
      </c>
      <c r="S5999" s="29">
        <f>IF($Q5999&lt;Parâmetros!$E$19,$G5999-1,$G5999)</f>
        <v>0</v>
      </c>
    </row>
    <row r="6000" spans="1:19" x14ac:dyDescent="0.25">
      <c r="A6000" s="116"/>
      <c r="B6000" s="65"/>
      <c r="C6000" s="65"/>
      <c r="D6000" s="66"/>
      <c r="E6000" s="67"/>
      <c r="F6000" s="65"/>
      <c r="G6000" s="66"/>
      <c r="J6000" s="65"/>
      <c r="K6000" s="65"/>
      <c r="L6000" s="66"/>
      <c r="M6000" s="65"/>
      <c r="N6000" s="65"/>
      <c r="O6000" s="65"/>
      <c r="P6000" s="66"/>
      <c r="Q6000" s="31">
        <f t="shared" si="186"/>
        <v>9999</v>
      </c>
      <c r="R6000" s="31" t="str">
        <f t="shared" si="187"/>
        <v/>
      </c>
      <c r="S6000" s="29">
        <f>IF($Q6000&lt;Parâmetros!$E$19,$G6000-1,$G6000)</f>
        <v>0</v>
      </c>
    </row>
    <row r="6001" spans="1:19" x14ac:dyDescent="0.25">
      <c r="A6001" s="116"/>
      <c r="B6001" s="65"/>
      <c r="C6001" s="65"/>
      <c r="D6001" s="66"/>
      <c r="E6001" s="67"/>
      <c r="F6001" s="65"/>
      <c r="G6001" s="66"/>
      <c r="J6001" s="65"/>
      <c r="K6001" s="65"/>
      <c r="L6001" s="66"/>
      <c r="M6001" s="65"/>
      <c r="N6001" s="65"/>
      <c r="O6001" s="65"/>
      <c r="P6001" s="66"/>
      <c r="Q6001" s="31">
        <f t="shared" si="186"/>
        <v>9999</v>
      </c>
      <c r="R6001" s="31" t="str">
        <f t="shared" si="187"/>
        <v/>
      </c>
      <c r="S6001" s="29">
        <f>IF($Q6001&lt;Parâmetros!$E$19,$G6001-1,$G6001)</f>
        <v>0</v>
      </c>
    </row>
    <row r="6002" spans="1:19" x14ac:dyDescent="0.25">
      <c r="A6002" s="116"/>
      <c r="B6002" s="65"/>
      <c r="C6002" s="65"/>
      <c r="D6002" s="66"/>
      <c r="E6002" s="67"/>
      <c r="F6002" s="65"/>
      <c r="G6002" s="66"/>
      <c r="J6002" s="65"/>
      <c r="K6002" s="65"/>
      <c r="L6002" s="66"/>
      <c r="M6002" s="65"/>
      <c r="N6002" s="65"/>
      <c r="O6002" s="65"/>
      <c r="P6002" s="66"/>
      <c r="Q6002" s="31">
        <f t="shared" si="186"/>
        <v>9999</v>
      </c>
      <c r="R6002" s="31" t="str">
        <f t="shared" si="187"/>
        <v/>
      </c>
      <c r="S6002" s="29">
        <f>IF($Q6002&lt;Parâmetros!$E$19,$G6002-1,$G6002)</f>
        <v>0</v>
      </c>
    </row>
    <row r="6003" spans="1:19" x14ac:dyDescent="0.25">
      <c r="A6003" s="116"/>
      <c r="B6003" s="65"/>
      <c r="C6003" s="65"/>
      <c r="D6003" s="66"/>
      <c r="E6003" s="67"/>
      <c r="F6003" s="65"/>
      <c r="G6003" s="66"/>
      <c r="J6003" s="65"/>
      <c r="K6003" s="65"/>
      <c r="L6003" s="66"/>
      <c r="M6003" s="65"/>
      <c r="N6003" s="65"/>
      <c r="O6003" s="65"/>
      <c r="P6003" s="66"/>
      <c r="Q6003" s="31">
        <f t="shared" si="186"/>
        <v>9999</v>
      </c>
      <c r="R6003" s="31" t="str">
        <f t="shared" si="187"/>
        <v/>
      </c>
      <c r="S6003" s="29">
        <f>IF($Q6003&lt;Parâmetros!$E$19,$G6003-1,$G6003)</f>
        <v>0</v>
      </c>
    </row>
    <row r="6004" spans="1:19" x14ac:dyDescent="0.25">
      <c r="A6004" s="116"/>
      <c r="B6004" s="65"/>
      <c r="C6004" s="65"/>
      <c r="D6004" s="66"/>
      <c r="E6004" s="67"/>
      <c r="F6004" s="65"/>
      <c r="G6004" s="66"/>
      <c r="J6004" s="65"/>
      <c r="K6004" s="65"/>
      <c r="L6004" s="66"/>
      <c r="M6004" s="65"/>
      <c r="O6004" s="65"/>
      <c r="P6004" s="66"/>
      <c r="Q6004" s="31">
        <f t="shared" si="186"/>
        <v>9999</v>
      </c>
      <c r="R6004" s="31" t="str">
        <f t="shared" si="187"/>
        <v/>
      </c>
      <c r="S6004" s="29">
        <f>IF($Q6004&lt;Parâmetros!$E$19,$G6004-1,$G6004)</f>
        <v>0</v>
      </c>
    </row>
    <row r="6005" spans="1:19" x14ac:dyDescent="0.25">
      <c r="A6005" s="116"/>
      <c r="B6005" s="65"/>
      <c r="C6005" s="65"/>
      <c r="D6005" s="66"/>
      <c r="E6005" s="67"/>
      <c r="F6005" s="65"/>
      <c r="G6005" s="66"/>
      <c r="J6005" s="65"/>
      <c r="K6005" s="65"/>
      <c r="L6005" s="66"/>
      <c r="M6005" s="65"/>
      <c r="O6005" s="65"/>
      <c r="P6005" s="66"/>
      <c r="Q6005" s="31">
        <f t="shared" si="186"/>
        <v>9999</v>
      </c>
      <c r="R6005" s="31" t="str">
        <f t="shared" si="187"/>
        <v/>
      </c>
      <c r="S6005" s="29">
        <f>IF($Q6005&lt;Parâmetros!$E$19,$G6005-1,$G6005)</f>
        <v>0</v>
      </c>
    </row>
    <row r="6006" spans="1:19" x14ac:dyDescent="0.25">
      <c r="A6006" s="116"/>
      <c r="B6006" s="65"/>
      <c r="C6006" s="65"/>
      <c r="D6006" s="66"/>
      <c r="E6006" s="67"/>
      <c r="F6006" s="65"/>
      <c r="G6006" s="66"/>
      <c r="J6006" s="65"/>
      <c r="K6006" s="65"/>
      <c r="L6006" s="66"/>
      <c r="M6006" s="65"/>
      <c r="N6006" s="65"/>
      <c r="O6006" s="65"/>
      <c r="P6006" s="66"/>
      <c r="Q6006" s="31">
        <f t="shared" si="186"/>
        <v>9999</v>
      </c>
      <c r="R6006" s="31" t="str">
        <f t="shared" si="187"/>
        <v/>
      </c>
      <c r="S6006" s="29">
        <f>IF($Q6006&lt;Parâmetros!$E$19,$G6006-1,$G6006)</f>
        <v>0</v>
      </c>
    </row>
    <row r="6007" spans="1:19" x14ac:dyDescent="0.25">
      <c r="A6007" s="116"/>
      <c r="B6007" s="65"/>
      <c r="C6007" s="65"/>
      <c r="D6007" s="66"/>
      <c r="E6007" s="67"/>
      <c r="F6007" s="65"/>
      <c r="G6007" s="66"/>
      <c r="J6007" s="65"/>
      <c r="K6007" s="65"/>
      <c r="L6007" s="66"/>
      <c r="M6007" s="65"/>
      <c r="N6007" s="65"/>
      <c r="O6007" s="65"/>
      <c r="P6007" s="66"/>
      <c r="Q6007" s="31">
        <f t="shared" si="186"/>
        <v>9999</v>
      </c>
      <c r="R6007" s="31" t="str">
        <f t="shared" si="187"/>
        <v/>
      </c>
      <c r="S6007" s="29">
        <f>IF($Q6007&lt;Parâmetros!$E$19,$G6007-1,$G6007)</f>
        <v>0</v>
      </c>
    </row>
    <row r="6008" spans="1:19" x14ac:dyDescent="0.25">
      <c r="A6008" s="116"/>
      <c r="B6008" s="65"/>
      <c r="C6008" s="65"/>
      <c r="D6008" s="66"/>
      <c r="E6008" s="67"/>
      <c r="F6008" s="65"/>
      <c r="G6008" s="66"/>
      <c r="J6008" s="65"/>
      <c r="K6008" s="65"/>
      <c r="L6008" s="66"/>
      <c r="M6008" s="65"/>
      <c r="N6008" s="65"/>
      <c r="O6008" s="65"/>
      <c r="P6008" s="66"/>
      <c r="Q6008" s="31">
        <f t="shared" si="186"/>
        <v>9999</v>
      </c>
      <c r="R6008" s="31" t="str">
        <f t="shared" si="187"/>
        <v/>
      </c>
      <c r="S6008" s="29">
        <f>IF($Q6008&lt;Parâmetros!$E$19,$G6008-1,$G6008)</f>
        <v>0</v>
      </c>
    </row>
    <row r="6009" spans="1:19" x14ac:dyDescent="0.25">
      <c r="A6009" s="116"/>
      <c r="B6009" s="65"/>
      <c r="C6009" s="65"/>
      <c r="D6009" s="66"/>
      <c r="E6009" s="67"/>
      <c r="F6009" s="65"/>
      <c r="G6009" s="66"/>
      <c r="J6009" s="65"/>
      <c r="K6009" s="65"/>
      <c r="L6009" s="66"/>
      <c r="M6009" s="65"/>
      <c r="N6009" s="65"/>
      <c r="O6009" s="65"/>
      <c r="P6009" s="66"/>
      <c r="Q6009" s="31">
        <f t="shared" si="186"/>
        <v>9999</v>
      </c>
      <c r="R6009" s="31" t="str">
        <f t="shared" si="187"/>
        <v/>
      </c>
      <c r="S6009" s="29">
        <f>IF($Q6009&lt;Parâmetros!$E$19,$G6009-1,$G6009)</f>
        <v>0</v>
      </c>
    </row>
    <row r="6010" spans="1:19" x14ac:dyDescent="0.25">
      <c r="A6010" s="116"/>
      <c r="B6010" s="65"/>
      <c r="C6010" s="65"/>
      <c r="D6010" s="66"/>
      <c r="E6010" s="67"/>
      <c r="F6010" s="65"/>
      <c r="G6010" s="66"/>
      <c r="J6010" s="65"/>
      <c r="K6010" s="65"/>
      <c r="L6010" s="66"/>
      <c r="M6010" s="65"/>
      <c r="N6010" s="65"/>
      <c r="O6010" s="65"/>
      <c r="P6010" s="66"/>
      <c r="Q6010" s="31">
        <f t="shared" si="186"/>
        <v>9999</v>
      </c>
      <c r="R6010" s="31" t="str">
        <f t="shared" si="187"/>
        <v/>
      </c>
      <c r="S6010" s="29">
        <f>IF($Q6010&lt;Parâmetros!$E$19,$G6010-1,$G6010)</f>
        <v>0</v>
      </c>
    </row>
    <row r="6011" spans="1:19" x14ac:dyDescent="0.25">
      <c r="A6011" s="116"/>
      <c r="B6011" s="65"/>
      <c r="C6011" s="65"/>
      <c r="D6011" s="66"/>
      <c r="E6011" s="67"/>
      <c r="F6011" s="65"/>
      <c r="G6011" s="66"/>
      <c r="J6011" s="65"/>
      <c r="K6011" s="65"/>
      <c r="L6011" s="66"/>
      <c r="M6011" s="65"/>
      <c r="N6011" s="65"/>
      <c r="O6011" s="65"/>
      <c r="P6011" s="66"/>
      <c r="Q6011" s="31">
        <f t="shared" si="186"/>
        <v>9999</v>
      </c>
      <c r="R6011" s="31" t="str">
        <f t="shared" si="187"/>
        <v/>
      </c>
      <c r="S6011" s="29">
        <f>IF($Q6011&lt;Parâmetros!$E$19,$G6011-1,$G6011)</f>
        <v>0</v>
      </c>
    </row>
    <row r="6012" spans="1:19" x14ac:dyDescent="0.25">
      <c r="A6012" s="116"/>
      <c r="B6012" s="65"/>
      <c r="C6012" s="65"/>
      <c r="D6012" s="66"/>
      <c r="E6012" s="67"/>
      <c r="F6012" s="65"/>
      <c r="G6012" s="66"/>
      <c r="J6012" s="65"/>
      <c r="K6012" s="65"/>
      <c r="L6012" s="66"/>
      <c r="M6012" s="65"/>
      <c r="N6012" s="65"/>
      <c r="O6012" s="65"/>
      <c r="P6012" s="66"/>
      <c r="Q6012" s="31">
        <f t="shared" ref="Q6012:Q6075" si="188">IFERROR(VALUE(LEFT($J6012,2))*60+VALUE(MID($J6012,4,2)),9999)</f>
        <v>9999</v>
      </c>
      <c r="R6012" s="31" t="str">
        <f t="shared" ref="R6012:R6075" si="189">IFERROR(VALUE(LEFT($K6012,2))*60+VALUE(MID($K6012,4,2)),"")</f>
        <v/>
      </c>
      <c r="S6012" s="29">
        <f>IF($Q6012&lt;Parâmetros!$E$19,$G6012-1,$G6012)</f>
        <v>0</v>
      </c>
    </row>
    <row r="6013" spans="1:19" x14ac:dyDescent="0.25">
      <c r="A6013" s="116"/>
      <c r="B6013" s="65"/>
      <c r="C6013" s="65"/>
      <c r="D6013" s="66"/>
      <c r="E6013" s="67"/>
      <c r="F6013" s="65"/>
      <c r="G6013" s="66"/>
      <c r="J6013" s="65"/>
      <c r="K6013" s="65"/>
      <c r="L6013" s="66"/>
      <c r="M6013" s="65"/>
      <c r="N6013" s="65"/>
      <c r="O6013" s="65"/>
      <c r="P6013" s="66"/>
      <c r="Q6013" s="31">
        <f t="shared" si="188"/>
        <v>9999</v>
      </c>
      <c r="R6013" s="31" t="str">
        <f t="shared" si="189"/>
        <v/>
      </c>
      <c r="S6013" s="29">
        <f>IF($Q6013&lt;Parâmetros!$E$19,$G6013-1,$G6013)</f>
        <v>0</v>
      </c>
    </row>
    <row r="6014" spans="1:19" x14ac:dyDescent="0.25">
      <c r="A6014" s="116"/>
      <c r="B6014" s="65"/>
      <c r="C6014" s="65"/>
      <c r="D6014" s="66"/>
      <c r="E6014" s="67"/>
      <c r="F6014" s="65"/>
      <c r="G6014" s="66"/>
      <c r="J6014" s="65"/>
      <c r="K6014" s="65"/>
      <c r="L6014" s="66"/>
      <c r="M6014" s="65"/>
      <c r="N6014" s="65"/>
      <c r="O6014" s="65"/>
      <c r="P6014" s="66"/>
      <c r="Q6014" s="31">
        <f t="shared" si="188"/>
        <v>9999</v>
      </c>
      <c r="R6014" s="31" t="str">
        <f t="shared" si="189"/>
        <v/>
      </c>
      <c r="S6014" s="29">
        <f>IF($Q6014&lt;Parâmetros!$E$19,$G6014-1,$G6014)</f>
        <v>0</v>
      </c>
    </row>
    <row r="6015" spans="1:19" x14ac:dyDescent="0.25">
      <c r="A6015" s="116"/>
      <c r="B6015" s="65"/>
      <c r="C6015" s="65"/>
      <c r="D6015" s="66"/>
      <c r="E6015" s="67"/>
      <c r="F6015" s="65"/>
      <c r="G6015" s="66"/>
      <c r="J6015" s="65"/>
      <c r="K6015" s="65"/>
      <c r="L6015" s="66"/>
      <c r="M6015" s="65"/>
      <c r="N6015" s="65"/>
      <c r="O6015" s="65"/>
      <c r="P6015" s="66"/>
      <c r="Q6015" s="31">
        <f t="shared" si="188"/>
        <v>9999</v>
      </c>
      <c r="R6015" s="31" t="str">
        <f t="shared" si="189"/>
        <v/>
      </c>
      <c r="S6015" s="29">
        <f>IF($Q6015&lt;Parâmetros!$E$19,$G6015-1,$G6015)</f>
        <v>0</v>
      </c>
    </row>
    <row r="6016" spans="1:19" x14ac:dyDescent="0.25">
      <c r="A6016" s="116"/>
      <c r="B6016" s="65"/>
      <c r="C6016" s="65"/>
      <c r="D6016" s="66"/>
      <c r="E6016" s="67"/>
      <c r="F6016" s="65"/>
      <c r="G6016" s="66"/>
      <c r="J6016" s="65"/>
      <c r="K6016" s="65"/>
      <c r="L6016" s="66"/>
      <c r="M6016" s="65"/>
      <c r="N6016" s="65"/>
      <c r="O6016" s="65"/>
      <c r="P6016" s="66"/>
      <c r="Q6016" s="31">
        <f t="shared" si="188"/>
        <v>9999</v>
      </c>
      <c r="R6016" s="31" t="str">
        <f t="shared" si="189"/>
        <v/>
      </c>
      <c r="S6016" s="29">
        <f>IF($Q6016&lt;Parâmetros!$E$19,$G6016-1,$G6016)</f>
        <v>0</v>
      </c>
    </row>
    <row r="6017" spans="1:19" x14ac:dyDescent="0.25">
      <c r="A6017" s="116"/>
      <c r="B6017" s="65"/>
      <c r="C6017" s="65"/>
      <c r="D6017" s="66"/>
      <c r="E6017" s="67"/>
      <c r="F6017" s="65"/>
      <c r="G6017" s="66"/>
      <c r="J6017" s="65"/>
      <c r="K6017" s="65"/>
      <c r="L6017" s="66"/>
      <c r="M6017" s="65"/>
      <c r="N6017" s="65"/>
      <c r="O6017" s="65"/>
      <c r="P6017" s="66"/>
      <c r="Q6017" s="31">
        <f t="shared" si="188"/>
        <v>9999</v>
      </c>
      <c r="R6017" s="31" t="str">
        <f t="shared" si="189"/>
        <v/>
      </c>
      <c r="S6017" s="29">
        <f>IF($Q6017&lt;Parâmetros!$E$19,$G6017-1,$G6017)</f>
        <v>0</v>
      </c>
    </row>
    <row r="6018" spans="1:19" x14ac:dyDescent="0.25">
      <c r="A6018" s="116"/>
      <c r="B6018" s="65"/>
      <c r="C6018" s="65"/>
      <c r="D6018" s="66"/>
      <c r="E6018" s="67"/>
      <c r="F6018" s="65"/>
      <c r="G6018" s="66"/>
      <c r="J6018" s="65"/>
      <c r="K6018" s="65"/>
      <c r="L6018" s="66"/>
      <c r="M6018" s="65"/>
      <c r="N6018" s="65"/>
      <c r="O6018" s="65"/>
      <c r="P6018" s="66"/>
      <c r="Q6018" s="31">
        <f t="shared" si="188"/>
        <v>9999</v>
      </c>
      <c r="R6018" s="31" t="str">
        <f t="shared" si="189"/>
        <v/>
      </c>
      <c r="S6018" s="29">
        <f>IF($Q6018&lt;Parâmetros!$E$19,$G6018-1,$G6018)</f>
        <v>0</v>
      </c>
    </row>
    <row r="6019" spans="1:19" x14ac:dyDescent="0.25">
      <c r="A6019" s="116"/>
      <c r="B6019" s="65"/>
      <c r="C6019" s="65"/>
      <c r="D6019" s="66"/>
      <c r="E6019" s="67"/>
      <c r="F6019" s="65"/>
      <c r="G6019" s="66"/>
      <c r="J6019" s="65"/>
      <c r="K6019" s="65"/>
      <c r="L6019" s="66"/>
      <c r="M6019" s="65"/>
      <c r="N6019" s="65"/>
      <c r="O6019" s="65"/>
      <c r="P6019" s="66"/>
      <c r="Q6019" s="31">
        <f t="shared" si="188"/>
        <v>9999</v>
      </c>
      <c r="R6019" s="31" t="str">
        <f t="shared" si="189"/>
        <v/>
      </c>
      <c r="S6019" s="29">
        <f>IF($Q6019&lt;Parâmetros!$E$19,$G6019-1,$G6019)</f>
        <v>0</v>
      </c>
    </row>
    <row r="6020" spans="1:19" x14ac:dyDescent="0.25">
      <c r="A6020" s="116"/>
      <c r="B6020" s="65"/>
      <c r="C6020" s="65"/>
      <c r="D6020" s="66"/>
      <c r="E6020" s="67"/>
      <c r="F6020" s="65"/>
      <c r="G6020" s="66"/>
      <c r="J6020" s="65"/>
      <c r="K6020" s="65"/>
      <c r="L6020" s="66"/>
      <c r="M6020" s="65"/>
      <c r="N6020" s="65"/>
      <c r="O6020" s="65"/>
      <c r="P6020" s="66"/>
      <c r="Q6020" s="31">
        <f t="shared" si="188"/>
        <v>9999</v>
      </c>
      <c r="R6020" s="31" t="str">
        <f t="shared" si="189"/>
        <v/>
      </c>
      <c r="S6020" s="29">
        <f>IF($Q6020&lt;Parâmetros!$E$19,$G6020-1,$G6020)</f>
        <v>0</v>
      </c>
    </row>
    <row r="6021" spans="1:19" x14ac:dyDescent="0.25">
      <c r="A6021" s="116"/>
      <c r="B6021" s="65"/>
      <c r="C6021" s="65"/>
      <c r="D6021" s="66"/>
      <c r="E6021" s="67"/>
      <c r="F6021" s="65"/>
      <c r="G6021" s="66"/>
      <c r="J6021" s="65"/>
      <c r="K6021" s="65"/>
      <c r="L6021" s="66"/>
      <c r="M6021" s="65"/>
      <c r="N6021" s="65"/>
      <c r="O6021" s="65"/>
      <c r="P6021" s="66"/>
      <c r="Q6021" s="31">
        <f t="shared" si="188"/>
        <v>9999</v>
      </c>
      <c r="R6021" s="31" t="str">
        <f t="shared" si="189"/>
        <v/>
      </c>
      <c r="S6021" s="29">
        <f>IF($Q6021&lt;Parâmetros!$E$19,$G6021-1,$G6021)</f>
        <v>0</v>
      </c>
    </row>
    <row r="6022" spans="1:19" x14ac:dyDescent="0.25">
      <c r="A6022" s="116"/>
      <c r="B6022" s="65"/>
      <c r="C6022" s="65"/>
      <c r="D6022" s="66"/>
      <c r="E6022" s="67"/>
      <c r="F6022" s="65"/>
      <c r="G6022" s="66"/>
      <c r="J6022" s="65"/>
      <c r="K6022" s="65"/>
      <c r="L6022" s="66"/>
      <c r="M6022" s="65"/>
      <c r="N6022" s="65"/>
      <c r="O6022" s="65"/>
      <c r="P6022" s="66"/>
      <c r="Q6022" s="31">
        <f t="shared" si="188"/>
        <v>9999</v>
      </c>
      <c r="R6022" s="31" t="str">
        <f t="shared" si="189"/>
        <v/>
      </c>
      <c r="S6022" s="29">
        <f>IF($Q6022&lt;Parâmetros!$E$19,$G6022-1,$G6022)</f>
        <v>0</v>
      </c>
    </row>
    <row r="6023" spans="1:19" x14ac:dyDescent="0.25">
      <c r="A6023" s="116"/>
      <c r="B6023" s="65"/>
      <c r="C6023" s="65"/>
      <c r="D6023" s="66"/>
      <c r="E6023" s="67"/>
      <c r="F6023" s="65"/>
      <c r="G6023" s="66"/>
      <c r="J6023" s="65"/>
      <c r="K6023" s="65"/>
      <c r="L6023" s="66"/>
      <c r="M6023" s="65"/>
      <c r="O6023" s="65"/>
      <c r="P6023" s="66"/>
      <c r="Q6023" s="31">
        <f t="shared" si="188"/>
        <v>9999</v>
      </c>
      <c r="R6023" s="31" t="str">
        <f t="shared" si="189"/>
        <v/>
      </c>
      <c r="S6023" s="29">
        <f>IF($Q6023&lt;Parâmetros!$E$19,$G6023-1,$G6023)</f>
        <v>0</v>
      </c>
    </row>
    <row r="6024" spans="1:19" x14ac:dyDescent="0.25">
      <c r="A6024" s="116"/>
      <c r="B6024" s="65"/>
      <c r="C6024" s="65"/>
      <c r="D6024" s="66"/>
      <c r="E6024" s="67"/>
      <c r="F6024" s="65"/>
      <c r="G6024" s="66"/>
      <c r="J6024" s="65"/>
      <c r="K6024" s="65"/>
      <c r="L6024" s="66"/>
      <c r="M6024" s="65"/>
      <c r="O6024" s="65"/>
      <c r="P6024" s="66"/>
      <c r="Q6024" s="31">
        <f t="shared" si="188"/>
        <v>9999</v>
      </c>
      <c r="R6024" s="31" t="str">
        <f t="shared" si="189"/>
        <v/>
      </c>
      <c r="S6024" s="29">
        <f>IF($Q6024&lt;Parâmetros!$E$19,$G6024-1,$G6024)</f>
        <v>0</v>
      </c>
    </row>
    <row r="6025" spans="1:19" x14ac:dyDescent="0.25">
      <c r="A6025" s="116"/>
      <c r="B6025" s="65"/>
      <c r="C6025" s="65"/>
      <c r="D6025" s="66"/>
      <c r="E6025" s="67"/>
      <c r="F6025" s="65"/>
      <c r="G6025" s="66"/>
      <c r="J6025" s="65"/>
      <c r="K6025" s="65"/>
      <c r="L6025" s="66"/>
      <c r="M6025" s="65"/>
      <c r="O6025" s="65"/>
      <c r="P6025" s="66"/>
      <c r="Q6025" s="31">
        <f t="shared" si="188"/>
        <v>9999</v>
      </c>
      <c r="R6025" s="31" t="str">
        <f t="shared" si="189"/>
        <v/>
      </c>
      <c r="S6025" s="29">
        <f>IF($Q6025&lt;Parâmetros!$E$19,$G6025-1,$G6025)</f>
        <v>0</v>
      </c>
    </row>
    <row r="6026" spans="1:19" x14ac:dyDescent="0.25">
      <c r="A6026" s="116"/>
      <c r="B6026" s="65"/>
      <c r="C6026" s="65"/>
      <c r="D6026" s="66"/>
      <c r="E6026" s="67"/>
      <c r="F6026" s="65"/>
      <c r="G6026" s="66"/>
      <c r="J6026" s="65"/>
      <c r="K6026" s="65"/>
      <c r="L6026" s="66"/>
      <c r="M6026" s="65"/>
      <c r="N6026" s="65"/>
      <c r="O6026" s="65"/>
      <c r="P6026" s="66"/>
      <c r="Q6026" s="31">
        <f t="shared" si="188"/>
        <v>9999</v>
      </c>
      <c r="R6026" s="31" t="str">
        <f t="shared" si="189"/>
        <v/>
      </c>
      <c r="S6026" s="29">
        <f>IF($Q6026&lt;Parâmetros!$E$19,$G6026-1,$G6026)</f>
        <v>0</v>
      </c>
    </row>
    <row r="6027" spans="1:19" x14ac:dyDescent="0.25">
      <c r="A6027" s="116"/>
      <c r="B6027" s="65"/>
      <c r="C6027" s="65"/>
      <c r="D6027" s="66"/>
      <c r="E6027" s="67"/>
      <c r="F6027" s="65"/>
      <c r="G6027" s="66"/>
      <c r="J6027" s="65"/>
      <c r="K6027" s="65"/>
      <c r="L6027" s="66"/>
      <c r="M6027" s="65"/>
      <c r="N6027" s="65"/>
      <c r="O6027" s="65"/>
      <c r="P6027" s="66"/>
      <c r="Q6027" s="31">
        <f t="shared" si="188"/>
        <v>9999</v>
      </c>
      <c r="R6027" s="31" t="str">
        <f t="shared" si="189"/>
        <v/>
      </c>
      <c r="S6027" s="29">
        <f>IF($Q6027&lt;Parâmetros!$E$19,$G6027-1,$G6027)</f>
        <v>0</v>
      </c>
    </row>
    <row r="6028" spans="1:19" x14ac:dyDescent="0.25">
      <c r="A6028" s="116"/>
      <c r="B6028" s="65"/>
      <c r="C6028" s="65"/>
      <c r="D6028" s="66"/>
      <c r="E6028" s="67"/>
      <c r="F6028" s="65"/>
      <c r="G6028" s="66"/>
      <c r="J6028" s="65"/>
      <c r="K6028" s="65"/>
      <c r="L6028" s="66"/>
      <c r="M6028" s="65"/>
      <c r="N6028" s="65"/>
      <c r="O6028" s="65"/>
      <c r="P6028" s="66"/>
      <c r="Q6028" s="31">
        <f t="shared" si="188"/>
        <v>9999</v>
      </c>
      <c r="R6028" s="31" t="str">
        <f t="shared" si="189"/>
        <v/>
      </c>
      <c r="S6028" s="29">
        <f>IF($Q6028&lt;Parâmetros!$E$19,$G6028-1,$G6028)</f>
        <v>0</v>
      </c>
    </row>
    <row r="6029" spans="1:19" x14ac:dyDescent="0.25">
      <c r="A6029" s="116"/>
      <c r="B6029" s="65"/>
      <c r="C6029" s="65"/>
      <c r="D6029" s="66"/>
      <c r="E6029" s="67"/>
      <c r="F6029" s="65"/>
      <c r="G6029" s="66"/>
      <c r="J6029" s="65"/>
      <c r="K6029" s="65"/>
      <c r="L6029" s="66"/>
      <c r="M6029" s="65"/>
      <c r="N6029" s="65"/>
      <c r="O6029" s="65"/>
      <c r="P6029" s="66"/>
      <c r="Q6029" s="31">
        <f t="shared" si="188"/>
        <v>9999</v>
      </c>
      <c r="R6029" s="31" t="str">
        <f t="shared" si="189"/>
        <v/>
      </c>
      <c r="S6029" s="29">
        <f>IF($Q6029&lt;Parâmetros!$E$19,$G6029-1,$G6029)</f>
        <v>0</v>
      </c>
    </row>
    <row r="6030" spans="1:19" x14ac:dyDescent="0.25">
      <c r="A6030" s="116"/>
      <c r="B6030" s="65"/>
      <c r="C6030" s="65"/>
      <c r="D6030" s="66"/>
      <c r="E6030" s="67"/>
      <c r="F6030" s="65"/>
      <c r="G6030" s="66"/>
      <c r="J6030" s="65"/>
      <c r="K6030" s="65"/>
      <c r="L6030" s="66"/>
      <c r="M6030" s="65"/>
      <c r="N6030" s="65"/>
      <c r="O6030" s="65"/>
      <c r="P6030" s="66"/>
      <c r="Q6030" s="31">
        <f t="shared" si="188"/>
        <v>9999</v>
      </c>
      <c r="R6030" s="31" t="str">
        <f t="shared" si="189"/>
        <v/>
      </c>
      <c r="S6030" s="29">
        <f>IF($Q6030&lt;Parâmetros!$E$19,$G6030-1,$G6030)</f>
        <v>0</v>
      </c>
    </row>
    <row r="6031" spans="1:19" x14ac:dyDescent="0.25">
      <c r="A6031" s="116"/>
      <c r="B6031" s="65"/>
      <c r="C6031" s="65"/>
      <c r="D6031" s="66"/>
      <c r="E6031" s="67"/>
      <c r="F6031" s="65"/>
      <c r="G6031" s="66"/>
      <c r="J6031" s="65"/>
      <c r="K6031" s="65"/>
      <c r="L6031" s="66"/>
      <c r="M6031" s="65"/>
      <c r="O6031" s="65"/>
      <c r="P6031" s="66"/>
      <c r="Q6031" s="31">
        <f t="shared" si="188"/>
        <v>9999</v>
      </c>
      <c r="R6031" s="31" t="str">
        <f t="shared" si="189"/>
        <v/>
      </c>
      <c r="S6031" s="29">
        <f>IF($Q6031&lt;Parâmetros!$E$19,$G6031-1,$G6031)</f>
        <v>0</v>
      </c>
    </row>
    <row r="6032" spans="1:19" x14ac:dyDescent="0.25">
      <c r="A6032" s="116"/>
      <c r="B6032" s="65"/>
      <c r="C6032" s="65"/>
      <c r="D6032" s="66"/>
      <c r="E6032" s="67"/>
      <c r="F6032" s="65"/>
      <c r="G6032" s="66"/>
      <c r="J6032" s="65"/>
      <c r="K6032" s="65"/>
      <c r="L6032" s="66"/>
      <c r="M6032" s="65"/>
      <c r="O6032" s="65"/>
      <c r="P6032" s="66"/>
      <c r="Q6032" s="31">
        <f t="shared" si="188"/>
        <v>9999</v>
      </c>
      <c r="R6032" s="31" t="str">
        <f t="shared" si="189"/>
        <v/>
      </c>
      <c r="S6032" s="29">
        <f>IF($Q6032&lt;Parâmetros!$E$19,$G6032-1,$G6032)</f>
        <v>0</v>
      </c>
    </row>
    <row r="6033" spans="1:19" x14ac:dyDescent="0.25">
      <c r="A6033" s="116"/>
      <c r="B6033" s="65"/>
      <c r="C6033" s="65"/>
      <c r="D6033" s="66"/>
      <c r="E6033" s="67"/>
      <c r="F6033" s="65"/>
      <c r="G6033" s="66"/>
      <c r="J6033" s="65"/>
      <c r="K6033" s="65"/>
      <c r="L6033" s="66"/>
      <c r="M6033" s="65"/>
      <c r="N6033" s="65"/>
      <c r="O6033" s="65"/>
      <c r="P6033" s="66"/>
      <c r="Q6033" s="31">
        <f t="shared" si="188"/>
        <v>9999</v>
      </c>
      <c r="R6033" s="31" t="str">
        <f t="shared" si="189"/>
        <v/>
      </c>
      <c r="S6033" s="29">
        <f>IF($Q6033&lt;Parâmetros!$E$19,$G6033-1,$G6033)</f>
        <v>0</v>
      </c>
    </row>
    <row r="6034" spans="1:19" x14ac:dyDescent="0.25">
      <c r="A6034" s="116"/>
      <c r="B6034" s="65"/>
      <c r="C6034" s="65"/>
      <c r="D6034" s="66"/>
      <c r="E6034" s="67"/>
      <c r="F6034" s="65"/>
      <c r="G6034" s="66"/>
      <c r="J6034" s="65"/>
      <c r="K6034" s="65"/>
      <c r="L6034" s="66"/>
      <c r="M6034" s="65"/>
      <c r="N6034" s="65"/>
      <c r="O6034" s="65"/>
      <c r="P6034" s="66"/>
      <c r="Q6034" s="31">
        <f t="shared" si="188"/>
        <v>9999</v>
      </c>
      <c r="R6034" s="31" t="str">
        <f t="shared" si="189"/>
        <v/>
      </c>
      <c r="S6034" s="29">
        <f>IF($Q6034&lt;Parâmetros!$E$19,$G6034-1,$G6034)</f>
        <v>0</v>
      </c>
    </row>
    <row r="6035" spans="1:19" x14ac:dyDescent="0.25">
      <c r="A6035" s="116"/>
      <c r="B6035" s="65"/>
      <c r="C6035" s="65"/>
      <c r="D6035" s="66"/>
      <c r="E6035" s="67"/>
      <c r="F6035" s="65"/>
      <c r="G6035" s="66"/>
      <c r="J6035" s="65"/>
      <c r="K6035" s="65"/>
      <c r="L6035" s="66"/>
      <c r="M6035" s="65"/>
      <c r="O6035" s="65"/>
      <c r="P6035" s="66"/>
      <c r="Q6035" s="31">
        <f t="shared" si="188"/>
        <v>9999</v>
      </c>
      <c r="R6035" s="31" t="str">
        <f t="shared" si="189"/>
        <v/>
      </c>
      <c r="S6035" s="29">
        <f>IF($Q6035&lt;Parâmetros!$E$19,$G6035-1,$G6035)</f>
        <v>0</v>
      </c>
    </row>
    <row r="6036" spans="1:19" x14ac:dyDescent="0.25">
      <c r="A6036" s="116"/>
      <c r="B6036" s="65"/>
      <c r="C6036" s="65"/>
      <c r="D6036" s="66"/>
      <c r="E6036" s="67"/>
      <c r="F6036" s="65"/>
      <c r="G6036" s="66"/>
      <c r="J6036" s="65"/>
      <c r="K6036" s="65"/>
      <c r="L6036" s="66"/>
      <c r="M6036" s="65"/>
      <c r="O6036" s="65"/>
      <c r="P6036" s="66"/>
      <c r="Q6036" s="31">
        <f t="shared" si="188"/>
        <v>9999</v>
      </c>
      <c r="R6036" s="31" t="str">
        <f t="shared" si="189"/>
        <v/>
      </c>
      <c r="S6036" s="29">
        <f>IF($Q6036&lt;Parâmetros!$E$19,$G6036-1,$G6036)</f>
        <v>0</v>
      </c>
    </row>
    <row r="6037" spans="1:19" x14ac:dyDescent="0.25">
      <c r="A6037" s="116"/>
      <c r="B6037" s="65"/>
      <c r="C6037" s="65"/>
      <c r="D6037" s="66"/>
      <c r="E6037" s="67"/>
      <c r="F6037" s="65"/>
      <c r="G6037" s="66"/>
      <c r="J6037" s="65"/>
      <c r="K6037" s="65"/>
      <c r="L6037" s="66"/>
      <c r="M6037" s="65"/>
      <c r="N6037" s="65"/>
      <c r="O6037" s="65"/>
      <c r="P6037" s="66"/>
      <c r="Q6037" s="31">
        <f t="shared" si="188"/>
        <v>9999</v>
      </c>
      <c r="R6037" s="31" t="str">
        <f t="shared" si="189"/>
        <v/>
      </c>
      <c r="S6037" s="29">
        <f>IF($Q6037&lt;Parâmetros!$E$19,$G6037-1,$G6037)</f>
        <v>0</v>
      </c>
    </row>
    <row r="6038" spans="1:19" x14ac:dyDescent="0.25">
      <c r="A6038" s="116"/>
      <c r="B6038" s="65"/>
      <c r="C6038" s="65"/>
      <c r="D6038" s="66"/>
      <c r="E6038" s="67"/>
      <c r="F6038" s="65"/>
      <c r="G6038" s="66"/>
      <c r="J6038" s="65"/>
      <c r="K6038" s="65"/>
      <c r="L6038" s="66"/>
      <c r="M6038" s="65"/>
      <c r="N6038" s="65"/>
      <c r="O6038" s="65"/>
      <c r="P6038" s="66"/>
      <c r="Q6038" s="31">
        <f t="shared" si="188"/>
        <v>9999</v>
      </c>
      <c r="R6038" s="31" t="str">
        <f t="shared" si="189"/>
        <v/>
      </c>
      <c r="S6038" s="29">
        <f>IF($Q6038&lt;Parâmetros!$E$19,$G6038-1,$G6038)</f>
        <v>0</v>
      </c>
    </row>
    <row r="6039" spans="1:19" x14ac:dyDescent="0.25">
      <c r="A6039" s="116"/>
      <c r="B6039" s="65"/>
      <c r="C6039" s="65"/>
      <c r="D6039" s="66"/>
      <c r="E6039" s="67"/>
      <c r="F6039" s="65"/>
      <c r="G6039" s="66"/>
      <c r="J6039" s="65"/>
      <c r="K6039" s="65"/>
      <c r="L6039" s="66"/>
      <c r="M6039" s="65"/>
      <c r="N6039" s="65"/>
      <c r="O6039" s="65"/>
      <c r="P6039" s="66"/>
      <c r="Q6039" s="31">
        <f t="shared" si="188"/>
        <v>9999</v>
      </c>
      <c r="R6039" s="31" t="str">
        <f t="shared" si="189"/>
        <v/>
      </c>
      <c r="S6039" s="29">
        <f>IF($Q6039&lt;Parâmetros!$E$19,$G6039-1,$G6039)</f>
        <v>0</v>
      </c>
    </row>
    <row r="6040" spans="1:19" x14ac:dyDescent="0.25">
      <c r="A6040" s="116"/>
      <c r="B6040" s="65"/>
      <c r="C6040" s="65"/>
      <c r="D6040" s="66"/>
      <c r="E6040" s="67"/>
      <c r="F6040" s="65"/>
      <c r="G6040" s="66"/>
      <c r="J6040" s="65"/>
      <c r="K6040" s="65"/>
      <c r="L6040" s="66"/>
      <c r="M6040" s="65"/>
      <c r="N6040" s="65"/>
      <c r="O6040" s="65"/>
      <c r="P6040" s="66"/>
      <c r="Q6040" s="31">
        <f t="shared" si="188"/>
        <v>9999</v>
      </c>
      <c r="R6040" s="31" t="str">
        <f t="shared" si="189"/>
        <v/>
      </c>
      <c r="S6040" s="29">
        <f>IF($Q6040&lt;Parâmetros!$E$19,$G6040-1,$G6040)</f>
        <v>0</v>
      </c>
    </row>
    <row r="6041" spans="1:19" x14ac:dyDescent="0.25">
      <c r="A6041" s="116"/>
      <c r="B6041" s="65"/>
      <c r="C6041" s="65"/>
      <c r="D6041" s="66"/>
      <c r="E6041" s="67"/>
      <c r="F6041" s="65"/>
      <c r="G6041" s="66"/>
      <c r="J6041" s="65"/>
      <c r="K6041" s="65"/>
      <c r="L6041" s="66"/>
      <c r="M6041" s="65"/>
      <c r="N6041" s="65"/>
      <c r="O6041" s="65"/>
      <c r="P6041" s="66"/>
      <c r="Q6041" s="31">
        <f t="shared" si="188"/>
        <v>9999</v>
      </c>
      <c r="R6041" s="31" t="str">
        <f t="shared" si="189"/>
        <v/>
      </c>
      <c r="S6041" s="29">
        <f>IF($Q6041&lt;Parâmetros!$E$19,$G6041-1,$G6041)</f>
        <v>0</v>
      </c>
    </row>
    <row r="6042" spans="1:19" x14ac:dyDescent="0.25">
      <c r="A6042" s="116"/>
      <c r="B6042" s="65"/>
      <c r="C6042" s="65"/>
      <c r="D6042" s="66"/>
      <c r="E6042" s="67"/>
      <c r="F6042" s="65"/>
      <c r="G6042" s="66"/>
      <c r="J6042" s="65"/>
      <c r="K6042" s="65"/>
      <c r="L6042" s="66"/>
      <c r="M6042" s="65"/>
      <c r="N6042" s="65"/>
      <c r="O6042" s="65"/>
      <c r="P6042" s="66"/>
      <c r="Q6042" s="31">
        <f t="shared" si="188"/>
        <v>9999</v>
      </c>
      <c r="R6042" s="31" t="str">
        <f t="shared" si="189"/>
        <v/>
      </c>
      <c r="S6042" s="29">
        <f>IF($Q6042&lt;Parâmetros!$E$19,$G6042-1,$G6042)</f>
        <v>0</v>
      </c>
    </row>
    <row r="6043" spans="1:19" x14ac:dyDescent="0.25">
      <c r="A6043" s="116"/>
      <c r="B6043" s="65"/>
      <c r="C6043" s="65"/>
      <c r="D6043" s="66"/>
      <c r="E6043" s="67"/>
      <c r="F6043" s="65"/>
      <c r="G6043" s="66"/>
      <c r="J6043" s="65"/>
      <c r="K6043" s="65"/>
      <c r="L6043" s="66"/>
      <c r="M6043" s="65"/>
      <c r="N6043" s="65"/>
      <c r="O6043" s="65"/>
      <c r="P6043" s="66"/>
      <c r="Q6043" s="31">
        <f t="shared" si="188"/>
        <v>9999</v>
      </c>
      <c r="R6043" s="31" t="str">
        <f t="shared" si="189"/>
        <v/>
      </c>
      <c r="S6043" s="29">
        <f>IF($Q6043&lt;Parâmetros!$E$19,$G6043-1,$G6043)</f>
        <v>0</v>
      </c>
    </row>
    <row r="6044" spans="1:19" x14ac:dyDescent="0.25">
      <c r="A6044" s="116"/>
      <c r="B6044" s="65"/>
      <c r="C6044" s="65"/>
      <c r="D6044" s="66"/>
      <c r="E6044" s="67"/>
      <c r="F6044" s="65"/>
      <c r="G6044" s="66"/>
      <c r="J6044" s="65"/>
      <c r="K6044" s="65"/>
      <c r="L6044" s="66"/>
      <c r="M6044" s="65"/>
      <c r="N6044" s="65"/>
      <c r="O6044" s="65"/>
      <c r="P6044" s="66"/>
      <c r="Q6044" s="31">
        <f t="shared" si="188"/>
        <v>9999</v>
      </c>
      <c r="R6044" s="31" t="str">
        <f t="shared" si="189"/>
        <v/>
      </c>
      <c r="S6044" s="29">
        <f>IF($Q6044&lt;Parâmetros!$E$19,$G6044-1,$G6044)</f>
        <v>0</v>
      </c>
    </row>
    <row r="6045" spans="1:19" x14ac:dyDescent="0.25">
      <c r="A6045" s="116"/>
      <c r="B6045" s="65"/>
      <c r="C6045" s="65"/>
      <c r="D6045" s="66"/>
      <c r="E6045" s="67"/>
      <c r="F6045" s="65"/>
      <c r="G6045" s="66"/>
      <c r="J6045" s="65"/>
      <c r="K6045" s="65"/>
      <c r="L6045" s="66"/>
      <c r="M6045" s="65"/>
      <c r="N6045" s="65"/>
      <c r="O6045" s="65"/>
      <c r="P6045" s="66"/>
      <c r="Q6045" s="31">
        <f t="shared" si="188"/>
        <v>9999</v>
      </c>
      <c r="R6045" s="31" t="str">
        <f t="shared" si="189"/>
        <v/>
      </c>
      <c r="S6045" s="29">
        <f>IF($Q6045&lt;Parâmetros!$E$19,$G6045-1,$G6045)</f>
        <v>0</v>
      </c>
    </row>
    <row r="6046" spans="1:19" x14ac:dyDescent="0.25">
      <c r="A6046" s="116"/>
      <c r="B6046" s="65"/>
      <c r="C6046" s="65"/>
      <c r="D6046" s="66"/>
      <c r="E6046" s="67"/>
      <c r="F6046" s="65"/>
      <c r="G6046" s="66"/>
      <c r="J6046" s="65"/>
      <c r="K6046" s="65"/>
      <c r="L6046" s="66"/>
      <c r="M6046" s="65"/>
      <c r="N6046" s="65"/>
      <c r="O6046" s="65"/>
      <c r="P6046" s="66"/>
      <c r="Q6046" s="31">
        <f t="shared" si="188"/>
        <v>9999</v>
      </c>
      <c r="R6046" s="31" t="str">
        <f t="shared" si="189"/>
        <v/>
      </c>
      <c r="S6046" s="29">
        <f>IF($Q6046&lt;Parâmetros!$E$19,$G6046-1,$G6046)</f>
        <v>0</v>
      </c>
    </row>
    <row r="6047" spans="1:19" x14ac:dyDescent="0.25">
      <c r="A6047" s="116"/>
      <c r="B6047" s="65"/>
      <c r="C6047" s="65"/>
      <c r="D6047" s="66"/>
      <c r="E6047" s="67"/>
      <c r="F6047" s="65"/>
      <c r="G6047" s="66"/>
      <c r="J6047" s="65"/>
      <c r="K6047" s="65"/>
      <c r="L6047" s="66"/>
      <c r="M6047" s="65"/>
      <c r="N6047" s="65"/>
      <c r="O6047" s="65"/>
      <c r="P6047" s="66"/>
      <c r="Q6047" s="31">
        <f t="shared" si="188"/>
        <v>9999</v>
      </c>
      <c r="R6047" s="31" t="str">
        <f t="shared" si="189"/>
        <v/>
      </c>
      <c r="S6047" s="29">
        <f>IF($Q6047&lt;Parâmetros!$E$19,$G6047-1,$G6047)</f>
        <v>0</v>
      </c>
    </row>
    <row r="6048" spans="1:19" x14ac:dyDescent="0.25">
      <c r="A6048" s="116"/>
      <c r="B6048" s="65"/>
      <c r="C6048" s="65"/>
      <c r="D6048" s="66"/>
      <c r="E6048" s="67"/>
      <c r="F6048" s="65"/>
      <c r="G6048" s="66"/>
      <c r="J6048" s="65"/>
      <c r="K6048" s="65"/>
      <c r="L6048" s="66"/>
      <c r="M6048" s="65"/>
      <c r="N6048" s="65"/>
      <c r="O6048" s="65"/>
      <c r="P6048" s="66"/>
      <c r="Q6048" s="31">
        <f t="shared" si="188"/>
        <v>9999</v>
      </c>
      <c r="R6048" s="31" t="str">
        <f t="shared" si="189"/>
        <v/>
      </c>
      <c r="S6048" s="29">
        <f>IF($Q6048&lt;Parâmetros!$E$19,$G6048-1,$G6048)</f>
        <v>0</v>
      </c>
    </row>
    <row r="6049" spans="1:19" x14ac:dyDescent="0.25">
      <c r="A6049" s="116"/>
      <c r="B6049" s="65"/>
      <c r="C6049" s="65"/>
      <c r="D6049" s="66"/>
      <c r="E6049" s="67"/>
      <c r="F6049" s="65"/>
      <c r="G6049" s="66"/>
      <c r="J6049" s="65"/>
      <c r="K6049" s="65"/>
      <c r="L6049" s="66"/>
      <c r="M6049" s="65"/>
      <c r="N6049" s="65"/>
      <c r="O6049" s="65"/>
      <c r="P6049" s="66"/>
      <c r="Q6049" s="31">
        <f t="shared" si="188"/>
        <v>9999</v>
      </c>
      <c r="R6049" s="31" t="str">
        <f t="shared" si="189"/>
        <v/>
      </c>
      <c r="S6049" s="29">
        <f>IF($Q6049&lt;Parâmetros!$E$19,$G6049-1,$G6049)</f>
        <v>0</v>
      </c>
    </row>
    <row r="6050" spans="1:19" x14ac:dyDescent="0.25">
      <c r="A6050" s="116"/>
      <c r="B6050" s="65"/>
      <c r="C6050" s="65"/>
      <c r="D6050" s="66"/>
      <c r="E6050" s="67"/>
      <c r="F6050" s="65"/>
      <c r="G6050" s="66"/>
      <c r="J6050" s="65"/>
      <c r="K6050" s="65"/>
      <c r="L6050" s="66"/>
      <c r="M6050" s="65"/>
      <c r="N6050" s="65"/>
      <c r="O6050" s="65"/>
      <c r="P6050" s="66"/>
      <c r="Q6050" s="31">
        <f t="shared" si="188"/>
        <v>9999</v>
      </c>
      <c r="R6050" s="31" t="str">
        <f t="shared" si="189"/>
        <v/>
      </c>
      <c r="S6050" s="29">
        <f>IF($Q6050&lt;Parâmetros!$E$19,$G6050-1,$G6050)</f>
        <v>0</v>
      </c>
    </row>
    <row r="6051" spans="1:19" x14ac:dyDescent="0.25">
      <c r="A6051" s="116"/>
      <c r="B6051" s="65"/>
      <c r="C6051" s="65"/>
      <c r="D6051" s="66"/>
      <c r="E6051" s="67"/>
      <c r="F6051" s="65"/>
      <c r="G6051" s="66"/>
      <c r="J6051" s="65"/>
      <c r="K6051" s="65"/>
      <c r="L6051" s="66"/>
      <c r="M6051" s="65"/>
      <c r="N6051" s="65"/>
      <c r="O6051" s="65"/>
      <c r="P6051" s="66"/>
      <c r="Q6051" s="31">
        <f t="shared" si="188"/>
        <v>9999</v>
      </c>
      <c r="R6051" s="31" t="str">
        <f t="shared" si="189"/>
        <v/>
      </c>
      <c r="S6051" s="29">
        <f>IF($Q6051&lt;Parâmetros!$E$19,$G6051-1,$G6051)</f>
        <v>0</v>
      </c>
    </row>
    <row r="6052" spans="1:19" x14ac:dyDescent="0.25">
      <c r="A6052" s="116"/>
      <c r="B6052" s="65"/>
      <c r="C6052" s="65"/>
      <c r="D6052" s="66"/>
      <c r="E6052" s="67"/>
      <c r="F6052" s="65"/>
      <c r="G6052" s="66"/>
      <c r="J6052" s="65"/>
      <c r="K6052" s="65"/>
      <c r="L6052" s="66"/>
      <c r="M6052" s="65"/>
      <c r="O6052" s="65"/>
      <c r="P6052" s="66"/>
      <c r="Q6052" s="31">
        <f t="shared" si="188"/>
        <v>9999</v>
      </c>
      <c r="R6052" s="31" t="str">
        <f t="shared" si="189"/>
        <v/>
      </c>
      <c r="S6052" s="29">
        <f>IF($Q6052&lt;Parâmetros!$E$19,$G6052-1,$G6052)</f>
        <v>0</v>
      </c>
    </row>
    <row r="6053" spans="1:19" x14ac:dyDescent="0.25">
      <c r="A6053" s="116"/>
      <c r="B6053" s="65"/>
      <c r="C6053" s="65"/>
      <c r="D6053" s="66"/>
      <c r="E6053" s="67"/>
      <c r="F6053" s="65"/>
      <c r="G6053" s="66"/>
      <c r="J6053" s="65"/>
      <c r="K6053" s="65"/>
      <c r="L6053" s="66"/>
      <c r="M6053" s="65"/>
      <c r="O6053" s="65"/>
      <c r="P6053" s="66"/>
      <c r="Q6053" s="31">
        <f t="shared" si="188"/>
        <v>9999</v>
      </c>
      <c r="R6053" s="31" t="str">
        <f t="shared" si="189"/>
        <v/>
      </c>
      <c r="S6053" s="29">
        <f>IF($Q6053&lt;Parâmetros!$E$19,$G6053-1,$G6053)</f>
        <v>0</v>
      </c>
    </row>
    <row r="6054" spans="1:19" x14ac:dyDescent="0.25">
      <c r="A6054" s="116"/>
      <c r="B6054" s="65"/>
      <c r="C6054" s="65"/>
      <c r="D6054" s="66"/>
      <c r="E6054" s="67"/>
      <c r="F6054" s="65"/>
      <c r="G6054" s="66"/>
      <c r="J6054" s="65"/>
      <c r="K6054" s="65"/>
      <c r="L6054" s="66"/>
      <c r="M6054" s="65"/>
      <c r="O6054" s="65"/>
      <c r="P6054" s="66"/>
      <c r="Q6054" s="31">
        <f t="shared" si="188"/>
        <v>9999</v>
      </c>
      <c r="R6054" s="31" t="str">
        <f t="shared" si="189"/>
        <v/>
      </c>
      <c r="S6054" s="29">
        <f>IF($Q6054&lt;Parâmetros!$E$19,$G6054-1,$G6054)</f>
        <v>0</v>
      </c>
    </row>
    <row r="6055" spans="1:19" x14ac:dyDescent="0.25">
      <c r="A6055" s="116"/>
      <c r="B6055" s="65"/>
      <c r="C6055" s="65"/>
      <c r="D6055" s="66"/>
      <c r="E6055" s="67"/>
      <c r="F6055" s="65"/>
      <c r="G6055" s="66"/>
      <c r="J6055" s="65"/>
      <c r="K6055" s="65"/>
      <c r="L6055" s="66"/>
      <c r="M6055" s="65"/>
      <c r="N6055" s="65"/>
      <c r="O6055" s="65"/>
      <c r="P6055" s="66"/>
      <c r="Q6055" s="31">
        <f t="shared" si="188"/>
        <v>9999</v>
      </c>
      <c r="R6055" s="31" t="str">
        <f t="shared" si="189"/>
        <v/>
      </c>
      <c r="S6055" s="29">
        <f>IF($Q6055&lt;Parâmetros!$E$19,$G6055-1,$G6055)</f>
        <v>0</v>
      </c>
    </row>
    <row r="6056" spans="1:19" x14ac:dyDescent="0.25">
      <c r="A6056" s="116"/>
      <c r="B6056" s="65"/>
      <c r="C6056" s="65"/>
      <c r="D6056" s="66"/>
      <c r="E6056" s="67"/>
      <c r="F6056" s="65"/>
      <c r="G6056" s="66"/>
      <c r="J6056" s="65"/>
      <c r="K6056" s="65"/>
      <c r="L6056" s="66"/>
      <c r="M6056" s="65"/>
      <c r="N6056" s="65"/>
      <c r="O6056" s="65"/>
      <c r="P6056" s="66"/>
      <c r="Q6056" s="31">
        <f t="shared" si="188"/>
        <v>9999</v>
      </c>
      <c r="R6056" s="31" t="str">
        <f t="shared" si="189"/>
        <v/>
      </c>
      <c r="S6056" s="29">
        <f>IF($Q6056&lt;Parâmetros!$E$19,$G6056-1,$G6056)</f>
        <v>0</v>
      </c>
    </row>
    <row r="6057" spans="1:19" x14ac:dyDescent="0.25">
      <c r="A6057" s="116"/>
      <c r="B6057" s="65"/>
      <c r="C6057" s="65"/>
      <c r="D6057" s="66"/>
      <c r="E6057" s="67"/>
      <c r="F6057" s="65"/>
      <c r="G6057" s="66"/>
      <c r="J6057" s="65"/>
      <c r="K6057" s="65"/>
      <c r="L6057" s="66"/>
      <c r="M6057" s="65"/>
      <c r="N6057" s="65"/>
      <c r="O6057" s="65"/>
      <c r="P6057" s="66"/>
      <c r="Q6057" s="31">
        <f t="shared" si="188"/>
        <v>9999</v>
      </c>
      <c r="R6057" s="31" t="str">
        <f t="shared" si="189"/>
        <v/>
      </c>
      <c r="S6057" s="29">
        <f>IF($Q6057&lt;Parâmetros!$E$19,$G6057-1,$G6057)</f>
        <v>0</v>
      </c>
    </row>
    <row r="6058" spans="1:19" x14ac:dyDescent="0.25">
      <c r="A6058" s="116"/>
      <c r="B6058" s="65"/>
      <c r="C6058" s="65"/>
      <c r="D6058" s="66"/>
      <c r="E6058" s="67"/>
      <c r="F6058" s="65"/>
      <c r="G6058" s="66"/>
      <c r="J6058" s="65"/>
      <c r="K6058" s="65"/>
      <c r="L6058" s="66"/>
      <c r="M6058" s="65"/>
      <c r="N6058" s="65"/>
      <c r="O6058" s="65"/>
      <c r="P6058" s="66"/>
      <c r="Q6058" s="31">
        <f t="shared" si="188"/>
        <v>9999</v>
      </c>
      <c r="R6058" s="31" t="str">
        <f t="shared" si="189"/>
        <v/>
      </c>
      <c r="S6058" s="29">
        <f>IF($Q6058&lt;Parâmetros!$E$19,$G6058-1,$G6058)</f>
        <v>0</v>
      </c>
    </row>
    <row r="6059" spans="1:19" x14ac:dyDescent="0.25">
      <c r="A6059" s="116"/>
      <c r="B6059" s="65"/>
      <c r="C6059" s="65"/>
      <c r="D6059" s="66"/>
      <c r="E6059" s="67"/>
      <c r="F6059" s="65"/>
      <c r="G6059" s="66"/>
      <c r="J6059" s="65"/>
      <c r="K6059" s="65"/>
      <c r="L6059" s="66"/>
      <c r="M6059" s="65"/>
      <c r="N6059" s="65"/>
      <c r="O6059" s="65"/>
      <c r="P6059" s="66"/>
      <c r="Q6059" s="31">
        <f t="shared" si="188"/>
        <v>9999</v>
      </c>
      <c r="R6059" s="31" t="str">
        <f t="shared" si="189"/>
        <v/>
      </c>
      <c r="S6059" s="29">
        <f>IF($Q6059&lt;Parâmetros!$E$19,$G6059-1,$G6059)</f>
        <v>0</v>
      </c>
    </row>
    <row r="6060" spans="1:19" x14ac:dyDescent="0.25">
      <c r="A6060" s="116"/>
      <c r="B6060" s="65"/>
      <c r="C6060" s="65"/>
      <c r="D6060" s="66"/>
      <c r="E6060" s="67"/>
      <c r="F6060" s="65"/>
      <c r="G6060" s="66"/>
      <c r="J6060" s="65"/>
      <c r="K6060" s="65"/>
      <c r="L6060" s="66"/>
      <c r="M6060" s="65"/>
      <c r="N6060" s="65"/>
      <c r="O6060" s="65"/>
      <c r="P6060" s="66"/>
      <c r="Q6060" s="31">
        <f t="shared" si="188"/>
        <v>9999</v>
      </c>
      <c r="R6060" s="31" t="str">
        <f t="shared" si="189"/>
        <v/>
      </c>
      <c r="S6060" s="29">
        <f>IF($Q6060&lt;Parâmetros!$E$19,$G6060-1,$G6060)</f>
        <v>0</v>
      </c>
    </row>
    <row r="6061" spans="1:19" x14ac:dyDescent="0.25">
      <c r="A6061" s="116"/>
      <c r="B6061" s="65"/>
      <c r="C6061" s="65"/>
      <c r="D6061" s="66"/>
      <c r="E6061" s="67"/>
      <c r="F6061" s="65"/>
      <c r="G6061" s="66"/>
      <c r="J6061" s="65"/>
      <c r="K6061" s="65"/>
      <c r="L6061" s="66"/>
      <c r="M6061" s="65"/>
      <c r="N6061" s="65"/>
      <c r="O6061" s="65"/>
      <c r="P6061" s="66"/>
      <c r="Q6061" s="31">
        <f t="shared" si="188"/>
        <v>9999</v>
      </c>
      <c r="R6061" s="31" t="str">
        <f t="shared" si="189"/>
        <v/>
      </c>
      <c r="S6061" s="29">
        <f>IF($Q6061&lt;Parâmetros!$E$19,$G6061-1,$G6061)</f>
        <v>0</v>
      </c>
    </row>
    <row r="6062" spans="1:19" x14ac:dyDescent="0.25">
      <c r="A6062" s="116"/>
      <c r="B6062" s="65"/>
      <c r="C6062" s="65"/>
      <c r="D6062" s="66"/>
      <c r="E6062" s="67"/>
      <c r="F6062" s="65"/>
      <c r="G6062" s="66"/>
      <c r="J6062" s="65"/>
      <c r="K6062" s="65"/>
      <c r="L6062" s="66"/>
      <c r="M6062" s="65"/>
      <c r="N6062" s="65"/>
      <c r="O6062" s="65"/>
      <c r="P6062" s="66"/>
      <c r="Q6062" s="31">
        <f t="shared" si="188"/>
        <v>9999</v>
      </c>
      <c r="R6062" s="31" t="str">
        <f t="shared" si="189"/>
        <v/>
      </c>
      <c r="S6062" s="29">
        <f>IF($Q6062&lt;Parâmetros!$E$19,$G6062-1,$G6062)</f>
        <v>0</v>
      </c>
    </row>
    <row r="6063" spans="1:19" x14ac:dyDescent="0.25">
      <c r="A6063" s="116"/>
      <c r="B6063" s="65"/>
      <c r="C6063" s="65"/>
      <c r="D6063" s="66"/>
      <c r="E6063" s="67"/>
      <c r="F6063" s="65"/>
      <c r="G6063" s="66"/>
      <c r="J6063" s="65"/>
      <c r="K6063" s="65"/>
      <c r="L6063" s="66"/>
      <c r="M6063" s="65"/>
      <c r="N6063" s="65"/>
      <c r="O6063" s="65"/>
      <c r="P6063" s="66"/>
      <c r="Q6063" s="31">
        <f t="shared" si="188"/>
        <v>9999</v>
      </c>
      <c r="R6063" s="31" t="str">
        <f t="shared" si="189"/>
        <v/>
      </c>
      <c r="S6063" s="29">
        <f>IF($Q6063&lt;Parâmetros!$E$19,$G6063-1,$G6063)</f>
        <v>0</v>
      </c>
    </row>
    <row r="6064" spans="1:19" x14ac:dyDescent="0.25">
      <c r="A6064" s="116"/>
      <c r="B6064" s="65"/>
      <c r="C6064" s="65"/>
      <c r="D6064" s="66"/>
      <c r="E6064" s="67"/>
      <c r="F6064" s="65"/>
      <c r="G6064" s="66"/>
      <c r="J6064" s="65"/>
      <c r="K6064" s="65"/>
      <c r="L6064" s="66"/>
      <c r="M6064" s="65"/>
      <c r="N6064" s="65"/>
      <c r="O6064" s="65"/>
      <c r="P6064" s="66"/>
      <c r="Q6064" s="31">
        <f t="shared" si="188"/>
        <v>9999</v>
      </c>
      <c r="R6064" s="31" t="str">
        <f t="shared" si="189"/>
        <v/>
      </c>
      <c r="S6064" s="29">
        <f>IF($Q6064&lt;Parâmetros!$E$19,$G6064-1,$G6064)</f>
        <v>0</v>
      </c>
    </row>
    <row r="6065" spans="1:19" x14ac:dyDescent="0.25">
      <c r="A6065" s="116"/>
      <c r="B6065" s="65"/>
      <c r="C6065" s="65"/>
      <c r="D6065" s="66"/>
      <c r="E6065" s="67"/>
      <c r="F6065" s="65"/>
      <c r="G6065" s="66"/>
      <c r="J6065" s="65"/>
      <c r="K6065" s="65"/>
      <c r="L6065" s="66"/>
      <c r="M6065" s="65"/>
      <c r="N6065" s="65"/>
      <c r="O6065" s="65"/>
      <c r="P6065" s="66"/>
      <c r="Q6065" s="31">
        <f t="shared" si="188"/>
        <v>9999</v>
      </c>
      <c r="R6065" s="31" t="str">
        <f t="shared" si="189"/>
        <v/>
      </c>
      <c r="S6065" s="29">
        <f>IF($Q6065&lt;Parâmetros!$E$19,$G6065-1,$G6065)</f>
        <v>0</v>
      </c>
    </row>
    <row r="6066" spans="1:19" x14ac:dyDescent="0.25">
      <c r="A6066" s="116"/>
      <c r="B6066" s="65"/>
      <c r="C6066" s="65"/>
      <c r="D6066" s="66"/>
      <c r="E6066" s="67"/>
      <c r="F6066" s="65"/>
      <c r="G6066" s="66"/>
      <c r="J6066" s="65"/>
      <c r="K6066" s="65"/>
      <c r="L6066" s="66"/>
      <c r="M6066" s="65"/>
      <c r="N6066" s="65"/>
      <c r="O6066" s="65"/>
      <c r="P6066" s="66"/>
      <c r="Q6066" s="31">
        <f t="shared" si="188"/>
        <v>9999</v>
      </c>
      <c r="R6066" s="31" t="str">
        <f t="shared" si="189"/>
        <v/>
      </c>
      <c r="S6066" s="29">
        <f>IF($Q6066&lt;Parâmetros!$E$19,$G6066-1,$G6066)</f>
        <v>0</v>
      </c>
    </row>
    <row r="6067" spans="1:19" x14ac:dyDescent="0.25">
      <c r="A6067" s="116"/>
      <c r="B6067" s="65"/>
      <c r="C6067" s="65"/>
      <c r="D6067" s="66"/>
      <c r="E6067" s="67"/>
      <c r="F6067" s="65"/>
      <c r="G6067" s="66"/>
      <c r="J6067" s="65"/>
      <c r="K6067" s="65"/>
      <c r="L6067" s="66"/>
      <c r="M6067" s="65"/>
      <c r="N6067" s="65"/>
      <c r="O6067" s="65"/>
      <c r="P6067" s="66"/>
      <c r="Q6067" s="31">
        <f t="shared" si="188"/>
        <v>9999</v>
      </c>
      <c r="R6067" s="31" t="str">
        <f t="shared" si="189"/>
        <v/>
      </c>
      <c r="S6067" s="29">
        <f>IF($Q6067&lt;Parâmetros!$E$19,$G6067-1,$G6067)</f>
        <v>0</v>
      </c>
    </row>
    <row r="6068" spans="1:19" x14ac:dyDescent="0.25">
      <c r="A6068" s="116"/>
      <c r="B6068" s="65"/>
      <c r="C6068" s="65"/>
      <c r="D6068" s="66"/>
      <c r="E6068" s="67"/>
      <c r="F6068" s="65"/>
      <c r="G6068" s="66"/>
      <c r="J6068" s="65"/>
      <c r="K6068" s="65"/>
      <c r="L6068" s="66"/>
      <c r="M6068" s="65"/>
      <c r="N6068" s="65"/>
      <c r="O6068" s="65"/>
      <c r="P6068" s="66"/>
      <c r="Q6068" s="31">
        <f t="shared" si="188"/>
        <v>9999</v>
      </c>
      <c r="R6068" s="31" t="str">
        <f t="shared" si="189"/>
        <v/>
      </c>
      <c r="S6068" s="29">
        <f>IF($Q6068&lt;Parâmetros!$E$19,$G6068-1,$G6068)</f>
        <v>0</v>
      </c>
    </row>
    <row r="6069" spans="1:19" x14ac:dyDescent="0.25">
      <c r="A6069" s="116"/>
      <c r="B6069" s="65"/>
      <c r="C6069" s="65"/>
      <c r="D6069" s="66"/>
      <c r="E6069" s="67"/>
      <c r="F6069" s="65"/>
      <c r="G6069" s="66"/>
      <c r="J6069" s="65"/>
      <c r="K6069" s="65"/>
      <c r="L6069" s="66"/>
      <c r="M6069" s="65"/>
      <c r="N6069" s="65"/>
      <c r="O6069" s="65"/>
      <c r="P6069" s="66"/>
      <c r="Q6069" s="31">
        <f t="shared" si="188"/>
        <v>9999</v>
      </c>
      <c r="R6069" s="31" t="str">
        <f t="shared" si="189"/>
        <v/>
      </c>
      <c r="S6069" s="29">
        <f>IF($Q6069&lt;Parâmetros!$E$19,$G6069-1,$G6069)</f>
        <v>0</v>
      </c>
    </row>
    <row r="6070" spans="1:19" x14ac:dyDescent="0.25">
      <c r="A6070" s="116"/>
      <c r="B6070" s="65"/>
      <c r="C6070" s="65"/>
      <c r="D6070" s="66"/>
      <c r="E6070" s="67"/>
      <c r="F6070" s="65"/>
      <c r="G6070" s="66"/>
      <c r="J6070" s="65"/>
      <c r="K6070" s="65"/>
      <c r="L6070" s="66"/>
      <c r="M6070" s="65"/>
      <c r="N6070" s="65"/>
      <c r="O6070" s="65"/>
      <c r="P6070" s="66"/>
      <c r="Q6070" s="31">
        <f t="shared" si="188"/>
        <v>9999</v>
      </c>
      <c r="R6070" s="31" t="str">
        <f t="shared" si="189"/>
        <v/>
      </c>
      <c r="S6070" s="29">
        <f>IF($Q6070&lt;Parâmetros!$E$19,$G6070-1,$G6070)</f>
        <v>0</v>
      </c>
    </row>
    <row r="6071" spans="1:19" x14ac:dyDescent="0.25">
      <c r="A6071" s="116"/>
      <c r="B6071" s="65"/>
      <c r="C6071" s="65"/>
      <c r="D6071" s="66"/>
      <c r="E6071" s="67"/>
      <c r="F6071" s="65"/>
      <c r="G6071" s="66"/>
      <c r="J6071" s="65"/>
      <c r="K6071" s="65"/>
      <c r="L6071" s="66"/>
      <c r="M6071" s="65"/>
      <c r="N6071" s="65"/>
      <c r="O6071" s="65"/>
      <c r="P6071" s="66"/>
      <c r="Q6071" s="31">
        <f t="shared" si="188"/>
        <v>9999</v>
      </c>
      <c r="R6071" s="31" t="str">
        <f t="shared" si="189"/>
        <v/>
      </c>
      <c r="S6071" s="29">
        <f>IF($Q6071&lt;Parâmetros!$E$19,$G6071-1,$G6071)</f>
        <v>0</v>
      </c>
    </row>
    <row r="6072" spans="1:19" x14ac:dyDescent="0.25">
      <c r="A6072" s="116"/>
      <c r="B6072" s="65"/>
      <c r="C6072" s="65"/>
      <c r="D6072" s="66"/>
      <c r="E6072" s="67"/>
      <c r="F6072" s="65"/>
      <c r="G6072" s="66"/>
      <c r="J6072" s="65"/>
      <c r="K6072" s="65"/>
      <c r="L6072" s="66"/>
      <c r="M6072" s="65"/>
      <c r="N6072" s="65"/>
      <c r="O6072" s="65"/>
      <c r="P6072" s="66"/>
      <c r="Q6072" s="31">
        <f t="shared" si="188"/>
        <v>9999</v>
      </c>
      <c r="R6072" s="31" t="str">
        <f t="shared" si="189"/>
        <v/>
      </c>
      <c r="S6072" s="29">
        <f>IF($Q6072&lt;Parâmetros!$E$19,$G6072-1,$G6072)</f>
        <v>0</v>
      </c>
    </row>
    <row r="6073" spans="1:19" x14ac:dyDescent="0.25">
      <c r="A6073" s="116"/>
      <c r="B6073" s="65"/>
      <c r="C6073" s="65"/>
      <c r="D6073" s="66"/>
      <c r="E6073" s="67"/>
      <c r="F6073" s="65"/>
      <c r="G6073" s="66"/>
      <c r="J6073" s="65"/>
      <c r="K6073" s="65"/>
      <c r="L6073" s="66"/>
      <c r="M6073" s="65"/>
      <c r="N6073" s="65"/>
      <c r="O6073" s="65"/>
      <c r="P6073" s="66"/>
      <c r="Q6073" s="31">
        <f t="shared" si="188"/>
        <v>9999</v>
      </c>
      <c r="R6073" s="31" t="str">
        <f t="shared" si="189"/>
        <v/>
      </c>
      <c r="S6073" s="29">
        <f>IF($Q6073&lt;Parâmetros!$E$19,$G6073-1,$G6073)</f>
        <v>0</v>
      </c>
    </row>
    <row r="6074" spans="1:19" x14ac:dyDescent="0.25">
      <c r="A6074" s="116"/>
      <c r="B6074" s="65"/>
      <c r="C6074" s="65"/>
      <c r="D6074" s="66"/>
      <c r="E6074" s="67"/>
      <c r="F6074" s="65"/>
      <c r="G6074" s="66"/>
      <c r="J6074" s="65"/>
      <c r="K6074" s="65"/>
      <c r="L6074" s="66"/>
      <c r="M6074" s="65"/>
      <c r="N6074" s="65"/>
      <c r="O6074" s="65"/>
      <c r="P6074" s="66"/>
      <c r="Q6074" s="31">
        <f t="shared" si="188"/>
        <v>9999</v>
      </c>
      <c r="R6074" s="31" t="str">
        <f t="shared" si="189"/>
        <v/>
      </c>
      <c r="S6074" s="29">
        <f>IF($Q6074&lt;Parâmetros!$E$19,$G6074-1,$G6074)</f>
        <v>0</v>
      </c>
    </row>
    <row r="6075" spans="1:19" x14ac:dyDescent="0.25">
      <c r="A6075" s="116"/>
      <c r="B6075" s="65"/>
      <c r="C6075" s="65"/>
      <c r="D6075" s="66"/>
      <c r="E6075" s="67"/>
      <c r="F6075" s="65"/>
      <c r="G6075" s="66"/>
      <c r="J6075" s="65"/>
      <c r="K6075" s="65"/>
      <c r="L6075" s="66"/>
      <c r="M6075" s="65"/>
      <c r="N6075" s="65"/>
      <c r="O6075" s="65"/>
      <c r="P6075" s="66"/>
      <c r="Q6075" s="31">
        <f t="shared" si="188"/>
        <v>9999</v>
      </c>
      <c r="R6075" s="31" t="str">
        <f t="shared" si="189"/>
        <v/>
      </c>
      <c r="S6075" s="29">
        <f>IF($Q6075&lt;Parâmetros!$E$19,$G6075-1,$G6075)</f>
        <v>0</v>
      </c>
    </row>
    <row r="6076" spans="1:19" x14ac:dyDescent="0.25">
      <c r="A6076" s="116"/>
      <c r="B6076" s="65"/>
      <c r="C6076" s="65"/>
      <c r="D6076" s="66"/>
      <c r="E6076" s="67"/>
      <c r="F6076" s="65"/>
      <c r="G6076" s="66"/>
      <c r="J6076" s="65"/>
      <c r="K6076" s="65"/>
      <c r="L6076" s="66"/>
      <c r="M6076" s="65"/>
      <c r="N6076" s="65"/>
      <c r="O6076" s="65"/>
      <c r="P6076" s="66"/>
      <c r="Q6076" s="31">
        <f t="shared" ref="Q6076:Q6139" si="190">IFERROR(VALUE(LEFT($J6076,2))*60+VALUE(MID($J6076,4,2)),9999)</f>
        <v>9999</v>
      </c>
      <c r="R6076" s="31" t="str">
        <f t="shared" ref="R6076:R6139" si="191">IFERROR(VALUE(LEFT($K6076,2))*60+VALUE(MID($K6076,4,2)),"")</f>
        <v/>
      </c>
      <c r="S6076" s="29">
        <f>IF($Q6076&lt;Parâmetros!$E$19,$G6076-1,$G6076)</f>
        <v>0</v>
      </c>
    </row>
    <row r="6077" spans="1:19" x14ac:dyDescent="0.25">
      <c r="A6077" s="116"/>
      <c r="B6077" s="65"/>
      <c r="C6077" s="65"/>
      <c r="D6077" s="66"/>
      <c r="E6077" s="67"/>
      <c r="F6077" s="65"/>
      <c r="G6077" s="66"/>
      <c r="J6077" s="65"/>
      <c r="K6077" s="65"/>
      <c r="L6077" s="66"/>
      <c r="M6077" s="65"/>
      <c r="N6077" s="65"/>
      <c r="O6077" s="65"/>
      <c r="P6077" s="66"/>
      <c r="Q6077" s="31">
        <f t="shared" si="190"/>
        <v>9999</v>
      </c>
      <c r="R6077" s="31" t="str">
        <f t="shared" si="191"/>
        <v/>
      </c>
      <c r="S6077" s="29">
        <f>IF($Q6077&lt;Parâmetros!$E$19,$G6077-1,$G6077)</f>
        <v>0</v>
      </c>
    </row>
    <row r="6078" spans="1:19" x14ac:dyDescent="0.25">
      <c r="A6078" s="116"/>
      <c r="B6078" s="65"/>
      <c r="C6078" s="65"/>
      <c r="D6078" s="66"/>
      <c r="E6078" s="67"/>
      <c r="F6078" s="65"/>
      <c r="G6078" s="66"/>
      <c r="J6078" s="65"/>
      <c r="K6078" s="65"/>
      <c r="L6078" s="66"/>
      <c r="M6078" s="65"/>
      <c r="N6078" s="65"/>
      <c r="O6078" s="65"/>
      <c r="P6078" s="66"/>
      <c r="Q6078" s="31">
        <f t="shared" si="190"/>
        <v>9999</v>
      </c>
      <c r="R6078" s="31" t="str">
        <f t="shared" si="191"/>
        <v/>
      </c>
      <c r="S6078" s="29">
        <f>IF($Q6078&lt;Parâmetros!$E$19,$G6078-1,$G6078)</f>
        <v>0</v>
      </c>
    </row>
    <row r="6079" spans="1:19" x14ac:dyDescent="0.25">
      <c r="A6079" s="116"/>
      <c r="B6079" s="65"/>
      <c r="C6079" s="65"/>
      <c r="D6079" s="66"/>
      <c r="E6079" s="67"/>
      <c r="F6079" s="65"/>
      <c r="G6079" s="66"/>
      <c r="J6079" s="65"/>
      <c r="K6079" s="65"/>
      <c r="L6079" s="66"/>
      <c r="M6079" s="65"/>
      <c r="N6079" s="65"/>
      <c r="O6079" s="65"/>
      <c r="P6079" s="66"/>
      <c r="Q6079" s="31">
        <f t="shared" si="190"/>
        <v>9999</v>
      </c>
      <c r="R6079" s="31" t="str">
        <f t="shared" si="191"/>
        <v/>
      </c>
      <c r="S6079" s="29">
        <f>IF($Q6079&lt;Parâmetros!$E$19,$G6079-1,$G6079)</f>
        <v>0</v>
      </c>
    </row>
    <row r="6080" spans="1:19" x14ac:dyDescent="0.25">
      <c r="A6080" s="116"/>
      <c r="B6080" s="65"/>
      <c r="C6080" s="65"/>
      <c r="D6080" s="66"/>
      <c r="E6080" s="67"/>
      <c r="F6080" s="65"/>
      <c r="G6080" s="66"/>
      <c r="J6080" s="65"/>
      <c r="K6080" s="65"/>
      <c r="L6080" s="66"/>
      <c r="M6080" s="65"/>
      <c r="N6080" s="65"/>
      <c r="O6080" s="65"/>
      <c r="P6080" s="66"/>
      <c r="Q6080" s="31">
        <f t="shared" si="190"/>
        <v>9999</v>
      </c>
      <c r="R6080" s="31" t="str">
        <f t="shared" si="191"/>
        <v/>
      </c>
      <c r="S6080" s="29">
        <f>IF($Q6080&lt;Parâmetros!$E$19,$G6080-1,$G6080)</f>
        <v>0</v>
      </c>
    </row>
    <row r="6081" spans="1:19" x14ac:dyDescent="0.25">
      <c r="A6081" s="116"/>
      <c r="B6081" s="65"/>
      <c r="C6081" s="65"/>
      <c r="D6081" s="66"/>
      <c r="E6081" s="67"/>
      <c r="F6081" s="65"/>
      <c r="G6081" s="66"/>
      <c r="J6081" s="65"/>
      <c r="K6081" s="65"/>
      <c r="L6081" s="66"/>
      <c r="M6081" s="65"/>
      <c r="N6081" s="65"/>
      <c r="O6081" s="65"/>
      <c r="P6081" s="66"/>
      <c r="Q6081" s="31">
        <f t="shared" si="190"/>
        <v>9999</v>
      </c>
      <c r="R6081" s="31" t="str">
        <f t="shared" si="191"/>
        <v/>
      </c>
      <c r="S6081" s="29">
        <f>IF($Q6081&lt;Parâmetros!$E$19,$G6081-1,$G6081)</f>
        <v>0</v>
      </c>
    </row>
    <row r="6082" spans="1:19" x14ac:dyDescent="0.25">
      <c r="A6082" s="116"/>
      <c r="B6082" s="65"/>
      <c r="C6082" s="65"/>
      <c r="D6082" s="66"/>
      <c r="E6082" s="67"/>
      <c r="F6082" s="65"/>
      <c r="G6082" s="66"/>
      <c r="J6082" s="65"/>
      <c r="K6082" s="65"/>
      <c r="L6082" s="66"/>
      <c r="M6082" s="65"/>
      <c r="N6082" s="65"/>
      <c r="O6082" s="65"/>
      <c r="P6082" s="66"/>
      <c r="Q6082" s="31">
        <f t="shared" si="190"/>
        <v>9999</v>
      </c>
      <c r="R6082" s="31" t="str">
        <f t="shared" si="191"/>
        <v/>
      </c>
      <c r="S6082" s="29">
        <f>IF($Q6082&lt;Parâmetros!$E$19,$G6082-1,$G6082)</f>
        <v>0</v>
      </c>
    </row>
    <row r="6083" spans="1:19" x14ac:dyDescent="0.25">
      <c r="A6083" s="116"/>
      <c r="B6083" s="65"/>
      <c r="C6083" s="65"/>
      <c r="D6083" s="66"/>
      <c r="E6083" s="67"/>
      <c r="F6083" s="65"/>
      <c r="G6083" s="66"/>
      <c r="J6083" s="65"/>
      <c r="K6083" s="65"/>
      <c r="L6083" s="66"/>
      <c r="M6083" s="65"/>
      <c r="N6083" s="65"/>
      <c r="O6083" s="65"/>
      <c r="P6083" s="66"/>
      <c r="Q6083" s="31">
        <f t="shared" si="190"/>
        <v>9999</v>
      </c>
      <c r="R6083" s="31" t="str">
        <f t="shared" si="191"/>
        <v/>
      </c>
      <c r="S6083" s="29">
        <f>IF($Q6083&lt;Parâmetros!$E$19,$G6083-1,$G6083)</f>
        <v>0</v>
      </c>
    </row>
    <row r="6084" spans="1:19" x14ac:dyDescent="0.25">
      <c r="A6084" s="116"/>
      <c r="B6084" s="65"/>
      <c r="C6084" s="65"/>
      <c r="D6084" s="66"/>
      <c r="E6084" s="67"/>
      <c r="F6084" s="65"/>
      <c r="G6084" s="66"/>
      <c r="J6084" s="65"/>
      <c r="K6084" s="65"/>
      <c r="L6084" s="66"/>
      <c r="M6084" s="65"/>
      <c r="N6084" s="65"/>
      <c r="O6084" s="65"/>
      <c r="P6084" s="66"/>
      <c r="Q6084" s="31">
        <f t="shared" si="190"/>
        <v>9999</v>
      </c>
      <c r="R6084" s="31" t="str">
        <f t="shared" si="191"/>
        <v/>
      </c>
      <c r="S6084" s="29">
        <f>IF($Q6084&lt;Parâmetros!$E$19,$G6084-1,$G6084)</f>
        <v>0</v>
      </c>
    </row>
    <row r="6085" spans="1:19" x14ac:dyDescent="0.25">
      <c r="A6085" s="116"/>
      <c r="B6085" s="65"/>
      <c r="C6085" s="65"/>
      <c r="D6085" s="66"/>
      <c r="E6085" s="67"/>
      <c r="F6085" s="65"/>
      <c r="G6085" s="66"/>
      <c r="J6085" s="65"/>
      <c r="K6085" s="65"/>
      <c r="L6085" s="66"/>
      <c r="M6085" s="65"/>
      <c r="N6085" s="65"/>
      <c r="O6085" s="65"/>
      <c r="P6085" s="66"/>
      <c r="Q6085" s="31">
        <f t="shared" si="190"/>
        <v>9999</v>
      </c>
      <c r="R6085" s="31" t="str">
        <f t="shared" si="191"/>
        <v/>
      </c>
      <c r="S6085" s="29">
        <f>IF($Q6085&lt;Parâmetros!$E$19,$G6085-1,$G6085)</f>
        <v>0</v>
      </c>
    </row>
    <row r="6086" spans="1:19" x14ac:dyDescent="0.25">
      <c r="A6086" s="116"/>
      <c r="B6086" s="65"/>
      <c r="C6086" s="65"/>
      <c r="D6086" s="66"/>
      <c r="E6086" s="67"/>
      <c r="F6086" s="65"/>
      <c r="G6086" s="66"/>
      <c r="J6086" s="65"/>
      <c r="K6086" s="65"/>
      <c r="L6086" s="66"/>
      <c r="M6086" s="65"/>
      <c r="N6086" s="65"/>
      <c r="O6086" s="65"/>
      <c r="P6086" s="66"/>
      <c r="Q6086" s="31">
        <f t="shared" si="190"/>
        <v>9999</v>
      </c>
      <c r="R6086" s="31" t="str">
        <f t="shared" si="191"/>
        <v/>
      </c>
      <c r="S6086" s="29">
        <f>IF($Q6086&lt;Parâmetros!$E$19,$G6086-1,$G6086)</f>
        <v>0</v>
      </c>
    </row>
    <row r="6087" spans="1:19" x14ac:dyDescent="0.25">
      <c r="A6087" s="116"/>
      <c r="B6087" s="65"/>
      <c r="C6087" s="65"/>
      <c r="D6087" s="66"/>
      <c r="E6087" s="67"/>
      <c r="F6087" s="65"/>
      <c r="G6087" s="66"/>
      <c r="J6087" s="65"/>
      <c r="K6087" s="65"/>
      <c r="L6087" s="66"/>
      <c r="M6087" s="65"/>
      <c r="N6087" s="65"/>
      <c r="O6087" s="65"/>
      <c r="P6087" s="66"/>
      <c r="Q6087" s="31">
        <f t="shared" si="190"/>
        <v>9999</v>
      </c>
      <c r="R6087" s="31" t="str">
        <f t="shared" si="191"/>
        <v/>
      </c>
      <c r="S6087" s="29">
        <f>IF($Q6087&lt;Parâmetros!$E$19,$G6087-1,$G6087)</f>
        <v>0</v>
      </c>
    </row>
    <row r="6088" spans="1:19" x14ac:dyDescent="0.25">
      <c r="A6088" s="116"/>
      <c r="B6088" s="65"/>
      <c r="C6088" s="65"/>
      <c r="D6088" s="66"/>
      <c r="E6088" s="67"/>
      <c r="F6088" s="65"/>
      <c r="G6088" s="66"/>
      <c r="J6088" s="65"/>
      <c r="K6088" s="65"/>
      <c r="L6088" s="66"/>
      <c r="M6088" s="65"/>
      <c r="N6088" s="65"/>
      <c r="O6088" s="65"/>
      <c r="P6088" s="66"/>
      <c r="Q6088" s="31">
        <f t="shared" si="190"/>
        <v>9999</v>
      </c>
      <c r="R6088" s="31" t="str">
        <f t="shared" si="191"/>
        <v/>
      </c>
      <c r="S6088" s="29">
        <f>IF($Q6088&lt;Parâmetros!$E$19,$G6088-1,$G6088)</f>
        <v>0</v>
      </c>
    </row>
    <row r="6089" spans="1:19" x14ac:dyDescent="0.25">
      <c r="A6089" s="116"/>
      <c r="B6089" s="65"/>
      <c r="C6089" s="65"/>
      <c r="D6089" s="66"/>
      <c r="E6089" s="67"/>
      <c r="F6089" s="65"/>
      <c r="G6089" s="66"/>
      <c r="J6089" s="65"/>
      <c r="K6089" s="65"/>
      <c r="L6089" s="66"/>
      <c r="M6089" s="65"/>
      <c r="N6089" s="65"/>
      <c r="O6089" s="65"/>
      <c r="P6089" s="66"/>
      <c r="Q6089" s="31">
        <f t="shared" si="190"/>
        <v>9999</v>
      </c>
      <c r="R6089" s="31" t="str">
        <f t="shared" si="191"/>
        <v/>
      </c>
      <c r="S6089" s="29">
        <f>IF($Q6089&lt;Parâmetros!$E$19,$G6089-1,$G6089)</f>
        <v>0</v>
      </c>
    </row>
    <row r="6090" spans="1:19" x14ac:dyDescent="0.25">
      <c r="A6090" s="116"/>
      <c r="B6090" s="65"/>
      <c r="C6090" s="65"/>
      <c r="D6090" s="66"/>
      <c r="E6090" s="67"/>
      <c r="F6090" s="65"/>
      <c r="G6090" s="66"/>
      <c r="J6090" s="65"/>
      <c r="K6090" s="65"/>
      <c r="L6090" s="66"/>
      <c r="M6090" s="65"/>
      <c r="N6090" s="65"/>
      <c r="O6090" s="65"/>
      <c r="P6090" s="66"/>
      <c r="Q6090" s="31">
        <f t="shared" si="190"/>
        <v>9999</v>
      </c>
      <c r="R6090" s="31" t="str">
        <f t="shared" si="191"/>
        <v/>
      </c>
      <c r="S6090" s="29">
        <f>IF($Q6090&lt;Parâmetros!$E$19,$G6090-1,$G6090)</f>
        <v>0</v>
      </c>
    </row>
    <row r="6091" spans="1:19" x14ac:dyDescent="0.25">
      <c r="A6091" s="116"/>
      <c r="B6091" s="65"/>
      <c r="C6091" s="65"/>
      <c r="D6091" s="66"/>
      <c r="E6091" s="67"/>
      <c r="F6091" s="65"/>
      <c r="G6091" s="66"/>
      <c r="J6091" s="65"/>
      <c r="K6091" s="65"/>
      <c r="L6091" s="66"/>
      <c r="M6091" s="65"/>
      <c r="N6091" s="65"/>
      <c r="O6091" s="65"/>
      <c r="P6091" s="66"/>
      <c r="Q6091" s="31">
        <f t="shared" si="190"/>
        <v>9999</v>
      </c>
      <c r="R6091" s="31" t="str">
        <f t="shared" si="191"/>
        <v/>
      </c>
      <c r="S6091" s="29">
        <f>IF($Q6091&lt;Parâmetros!$E$19,$G6091-1,$G6091)</f>
        <v>0</v>
      </c>
    </row>
    <row r="6092" spans="1:19" x14ac:dyDescent="0.25">
      <c r="A6092" s="116"/>
      <c r="B6092" s="65"/>
      <c r="C6092" s="65"/>
      <c r="D6092" s="66"/>
      <c r="E6092" s="67"/>
      <c r="F6092" s="65"/>
      <c r="G6092" s="66"/>
      <c r="J6092" s="65"/>
      <c r="K6092" s="65"/>
      <c r="L6092" s="66"/>
      <c r="M6092" s="65"/>
      <c r="N6092" s="65"/>
      <c r="O6092" s="65"/>
      <c r="P6092" s="66"/>
      <c r="Q6092" s="31">
        <f t="shared" si="190"/>
        <v>9999</v>
      </c>
      <c r="R6092" s="31" t="str">
        <f t="shared" si="191"/>
        <v/>
      </c>
      <c r="S6092" s="29">
        <f>IF($Q6092&lt;Parâmetros!$E$19,$G6092-1,$G6092)</f>
        <v>0</v>
      </c>
    </row>
    <row r="6093" spans="1:19" x14ac:dyDescent="0.25">
      <c r="A6093" s="116"/>
      <c r="B6093" s="65"/>
      <c r="C6093" s="65"/>
      <c r="D6093" s="66"/>
      <c r="E6093" s="67"/>
      <c r="F6093" s="65"/>
      <c r="G6093" s="66"/>
      <c r="J6093" s="65"/>
      <c r="K6093" s="65"/>
      <c r="L6093" s="66"/>
      <c r="M6093" s="65"/>
      <c r="N6093" s="65"/>
      <c r="O6093" s="65"/>
      <c r="P6093" s="66"/>
      <c r="Q6093" s="31">
        <f t="shared" si="190"/>
        <v>9999</v>
      </c>
      <c r="R6093" s="31" t="str">
        <f t="shared" si="191"/>
        <v/>
      </c>
      <c r="S6093" s="29">
        <f>IF($Q6093&lt;Parâmetros!$E$19,$G6093-1,$G6093)</f>
        <v>0</v>
      </c>
    </row>
    <row r="6094" spans="1:19" x14ac:dyDescent="0.25">
      <c r="A6094" s="116"/>
      <c r="B6094" s="65"/>
      <c r="C6094" s="65"/>
      <c r="D6094" s="66"/>
      <c r="E6094" s="67"/>
      <c r="F6094" s="65"/>
      <c r="G6094" s="66"/>
      <c r="J6094" s="65"/>
      <c r="K6094" s="65"/>
      <c r="L6094" s="66"/>
      <c r="M6094" s="65"/>
      <c r="N6094" s="65"/>
      <c r="O6094" s="65"/>
      <c r="P6094" s="66"/>
      <c r="Q6094" s="31">
        <f t="shared" si="190"/>
        <v>9999</v>
      </c>
      <c r="R6094" s="31" t="str">
        <f t="shared" si="191"/>
        <v/>
      </c>
      <c r="S6094" s="29">
        <f>IF($Q6094&lt;Parâmetros!$E$19,$G6094-1,$G6094)</f>
        <v>0</v>
      </c>
    </row>
    <row r="6095" spans="1:19" x14ac:dyDescent="0.25">
      <c r="A6095" s="116"/>
      <c r="B6095" s="65"/>
      <c r="C6095" s="65"/>
      <c r="D6095" s="66"/>
      <c r="E6095" s="67"/>
      <c r="F6095" s="65"/>
      <c r="G6095" s="66"/>
      <c r="J6095" s="65"/>
      <c r="K6095" s="65"/>
      <c r="L6095" s="66"/>
      <c r="M6095" s="65"/>
      <c r="N6095" s="65"/>
      <c r="O6095" s="65"/>
      <c r="P6095" s="66"/>
      <c r="Q6095" s="31">
        <f t="shared" si="190"/>
        <v>9999</v>
      </c>
      <c r="R6095" s="31" t="str">
        <f t="shared" si="191"/>
        <v/>
      </c>
      <c r="S6095" s="29">
        <f>IF($Q6095&lt;Parâmetros!$E$19,$G6095-1,$G6095)</f>
        <v>0</v>
      </c>
    </row>
    <row r="6096" spans="1:19" x14ac:dyDescent="0.25">
      <c r="A6096" s="116"/>
      <c r="B6096" s="65"/>
      <c r="C6096" s="65"/>
      <c r="D6096" s="66"/>
      <c r="E6096" s="67"/>
      <c r="F6096" s="65"/>
      <c r="G6096" s="66"/>
      <c r="J6096" s="65"/>
      <c r="K6096" s="65"/>
      <c r="L6096" s="66"/>
      <c r="M6096" s="65"/>
      <c r="N6096" s="65"/>
      <c r="O6096" s="65"/>
      <c r="P6096" s="66"/>
      <c r="Q6096" s="31">
        <f t="shared" si="190"/>
        <v>9999</v>
      </c>
      <c r="R6096" s="31" t="str">
        <f t="shared" si="191"/>
        <v/>
      </c>
      <c r="S6096" s="29">
        <f>IF($Q6096&lt;Parâmetros!$E$19,$G6096-1,$G6096)</f>
        <v>0</v>
      </c>
    </row>
    <row r="6097" spans="1:19" x14ac:dyDescent="0.25">
      <c r="A6097" s="116"/>
      <c r="B6097" s="65"/>
      <c r="C6097" s="65"/>
      <c r="D6097" s="66"/>
      <c r="E6097" s="67"/>
      <c r="F6097" s="65"/>
      <c r="G6097" s="66"/>
      <c r="J6097" s="65"/>
      <c r="K6097" s="65"/>
      <c r="L6097" s="66"/>
      <c r="M6097" s="65"/>
      <c r="N6097" s="65"/>
      <c r="O6097" s="65"/>
      <c r="P6097" s="66"/>
      <c r="Q6097" s="31">
        <f t="shared" si="190"/>
        <v>9999</v>
      </c>
      <c r="R6097" s="31" t="str">
        <f t="shared" si="191"/>
        <v/>
      </c>
      <c r="S6097" s="29">
        <f>IF($Q6097&lt;Parâmetros!$E$19,$G6097-1,$G6097)</f>
        <v>0</v>
      </c>
    </row>
    <row r="6098" spans="1:19" x14ac:dyDescent="0.25">
      <c r="A6098" s="116"/>
      <c r="B6098" s="65"/>
      <c r="C6098" s="65"/>
      <c r="D6098" s="66"/>
      <c r="E6098" s="67"/>
      <c r="F6098" s="65"/>
      <c r="G6098" s="66"/>
      <c r="J6098" s="65"/>
      <c r="K6098" s="65"/>
      <c r="L6098" s="66"/>
      <c r="M6098" s="65"/>
      <c r="N6098" s="65"/>
      <c r="O6098" s="65"/>
      <c r="P6098" s="66"/>
      <c r="Q6098" s="31">
        <f t="shared" si="190"/>
        <v>9999</v>
      </c>
      <c r="R6098" s="31" t="str">
        <f t="shared" si="191"/>
        <v/>
      </c>
      <c r="S6098" s="29">
        <f>IF($Q6098&lt;Parâmetros!$E$19,$G6098-1,$G6098)</f>
        <v>0</v>
      </c>
    </row>
    <row r="6099" spans="1:19" x14ac:dyDescent="0.25">
      <c r="A6099" s="116"/>
      <c r="B6099" s="65"/>
      <c r="C6099" s="65"/>
      <c r="D6099" s="66"/>
      <c r="E6099" s="67"/>
      <c r="F6099" s="65"/>
      <c r="G6099" s="66"/>
      <c r="J6099" s="65"/>
      <c r="K6099" s="65"/>
      <c r="L6099" s="66"/>
      <c r="M6099" s="65"/>
      <c r="N6099" s="65"/>
      <c r="O6099" s="65"/>
      <c r="P6099" s="66"/>
      <c r="Q6099" s="31">
        <f t="shared" si="190"/>
        <v>9999</v>
      </c>
      <c r="R6099" s="31" t="str">
        <f t="shared" si="191"/>
        <v/>
      </c>
      <c r="S6099" s="29">
        <f>IF($Q6099&lt;Parâmetros!$E$19,$G6099-1,$G6099)</f>
        <v>0</v>
      </c>
    </row>
    <row r="6100" spans="1:19" x14ac:dyDescent="0.25">
      <c r="A6100" s="116"/>
      <c r="B6100" s="65"/>
      <c r="C6100" s="65"/>
      <c r="D6100" s="66"/>
      <c r="E6100" s="67"/>
      <c r="F6100" s="65"/>
      <c r="G6100" s="66"/>
      <c r="J6100" s="65"/>
      <c r="K6100" s="65"/>
      <c r="L6100" s="66"/>
      <c r="M6100" s="65"/>
      <c r="N6100" s="65"/>
      <c r="O6100" s="65"/>
      <c r="P6100" s="66"/>
      <c r="Q6100" s="31">
        <f t="shared" si="190"/>
        <v>9999</v>
      </c>
      <c r="R6100" s="31" t="str">
        <f t="shared" si="191"/>
        <v/>
      </c>
      <c r="S6100" s="29">
        <f>IF($Q6100&lt;Parâmetros!$E$19,$G6100-1,$G6100)</f>
        <v>0</v>
      </c>
    </row>
    <row r="6101" spans="1:19" x14ac:dyDescent="0.25">
      <c r="A6101" s="116"/>
      <c r="B6101" s="65"/>
      <c r="C6101" s="65"/>
      <c r="D6101" s="66"/>
      <c r="E6101" s="67"/>
      <c r="F6101" s="65"/>
      <c r="G6101" s="66"/>
      <c r="J6101" s="65"/>
      <c r="K6101" s="65"/>
      <c r="L6101" s="66"/>
      <c r="M6101" s="65"/>
      <c r="N6101" s="65"/>
      <c r="O6101" s="65"/>
      <c r="P6101" s="66"/>
      <c r="Q6101" s="31">
        <f t="shared" si="190"/>
        <v>9999</v>
      </c>
      <c r="R6101" s="31" t="str">
        <f t="shared" si="191"/>
        <v/>
      </c>
      <c r="S6101" s="29">
        <f>IF($Q6101&lt;Parâmetros!$E$19,$G6101-1,$G6101)</f>
        <v>0</v>
      </c>
    </row>
    <row r="6102" spans="1:19" x14ac:dyDescent="0.25">
      <c r="A6102" s="116"/>
      <c r="B6102" s="65"/>
      <c r="C6102" s="65"/>
      <c r="D6102" s="66"/>
      <c r="E6102" s="67"/>
      <c r="F6102" s="65"/>
      <c r="G6102" s="66"/>
      <c r="J6102" s="65"/>
      <c r="K6102" s="65"/>
      <c r="L6102" s="66"/>
      <c r="M6102" s="65"/>
      <c r="N6102" s="65"/>
      <c r="O6102" s="65"/>
      <c r="P6102" s="66"/>
      <c r="Q6102" s="31">
        <f t="shared" si="190"/>
        <v>9999</v>
      </c>
      <c r="R6102" s="31" t="str">
        <f t="shared" si="191"/>
        <v/>
      </c>
      <c r="S6102" s="29">
        <f>IF($Q6102&lt;Parâmetros!$E$19,$G6102-1,$G6102)</f>
        <v>0</v>
      </c>
    </row>
    <row r="6103" spans="1:19" x14ac:dyDescent="0.25">
      <c r="A6103" s="116"/>
      <c r="B6103" s="65"/>
      <c r="C6103" s="65"/>
      <c r="D6103" s="66"/>
      <c r="E6103" s="67"/>
      <c r="F6103" s="65"/>
      <c r="G6103" s="66"/>
      <c r="J6103" s="65"/>
      <c r="K6103" s="65"/>
      <c r="L6103" s="66"/>
      <c r="M6103" s="65"/>
      <c r="N6103" s="65"/>
      <c r="O6103" s="65"/>
      <c r="P6103" s="66"/>
      <c r="Q6103" s="31">
        <f t="shared" si="190"/>
        <v>9999</v>
      </c>
      <c r="R6103" s="31" t="str">
        <f t="shared" si="191"/>
        <v/>
      </c>
      <c r="S6103" s="29">
        <f>IF($Q6103&lt;Parâmetros!$E$19,$G6103-1,$G6103)</f>
        <v>0</v>
      </c>
    </row>
    <row r="6104" spans="1:19" x14ac:dyDescent="0.25">
      <c r="A6104" s="116"/>
      <c r="B6104" s="65"/>
      <c r="C6104" s="65"/>
      <c r="D6104" s="66"/>
      <c r="E6104" s="67"/>
      <c r="F6104" s="65"/>
      <c r="G6104" s="66"/>
      <c r="J6104" s="65"/>
      <c r="K6104" s="65"/>
      <c r="L6104" s="66"/>
      <c r="M6104" s="65"/>
      <c r="N6104" s="65"/>
      <c r="O6104" s="65"/>
      <c r="P6104" s="66"/>
      <c r="Q6104" s="31">
        <f t="shared" si="190"/>
        <v>9999</v>
      </c>
      <c r="R6104" s="31" t="str">
        <f t="shared" si="191"/>
        <v/>
      </c>
      <c r="S6104" s="29">
        <f>IF($Q6104&lt;Parâmetros!$E$19,$G6104-1,$G6104)</f>
        <v>0</v>
      </c>
    </row>
    <row r="6105" spans="1:19" x14ac:dyDescent="0.25">
      <c r="A6105" s="116"/>
      <c r="B6105" s="65"/>
      <c r="C6105" s="65"/>
      <c r="D6105" s="66"/>
      <c r="E6105" s="67"/>
      <c r="F6105" s="65"/>
      <c r="G6105" s="66"/>
      <c r="J6105" s="65"/>
      <c r="K6105" s="65"/>
      <c r="L6105" s="66"/>
      <c r="M6105" s="65"/>
      <c r="N6105" s="65"/>
      <c r="O6105" s="65"/>
      <c r="P6105" s="66"/>
      <c r="Q6105" s="31">
        <f t="shared" si="190"/>
        <v>9999</v>
      </c>
      <c r="R6105" s="31" t="str">
        <f t="shared" si="191"/>
        <v/>
      </c>
      <c r="S6105" s="29">
        <f>IF($Q6105&lt;Parâmetros!$E$19,$G6105-1,$G6105)</f>
        <v>0</v>
      </c>
    </row>
    <row r="6106" spans="1:19" x14ac:dyDescent="0.25">
      <c r="A6106" s="116"/>
      <c r="B6106" s="65"/>
      <c r="C6106" s="65"/>
      <c r="D6106" s="66"/>
      <c r="E6106" s="67"/>
      <c r="F6106" s="65"/>
      <c r="G6106" s="66"/>
      <c r="J6106" s="65"/>
      <c r="K6106" s="65"/>
      <c r="L6106" s="66"/>
      <c r="M6106" s="65"/>
      <c r="N6106" s="65"/>
      <c r="O6106" s="65"/>
      <c r="P6106" s="66"/>
      <c r="Q6106" s="31">
        <f t="shared" si="190"/>
        <v>9999</v>
      </c>
      <c r="R6106" s="31" t="str">
        <f t="shared" si="191"/>
        <v/>
      </c>
      <c r="S6106" s="29">
        <f>IF($Q6106&lt;Parâmetros!$E$19,$G6106-1,$G6106)</f>
        <v>0</v>
      </c>
    </row>
    <row r="6107" spans="1:19" x14ac:dyDescent="0.25">
      <c r="A6107" s="116"/>
      <c r="B6107" s="65"/>
      <c r="C6107" s="65"/>
      <c r="D6107" s="66"/>
      <c r="E6107" s="67"/>
      <c r="F6107" s="65"/>
      <c r="G6107" s="66"/>
      <c r="J6107" s="65"/>
      <c r="K6107" s="65"/>
      <c r="L6107" s="66"/>
      <c r="M6107" s="65"/>
      <c r="N6107" s="65"/>
      <c r="O6107" s="65"/>
      <c r="P6107" s="66"/>
      <c r="Q6107" s="31">
        <f t="shared" si="190"/>
        <v>9999</v>
      </c>
      <c r="R6107" s="31" t="str">
        <f t="shared" si="191"/>
        <v/>
      </c>
      <c r="S6107" s="29">
        <f>IF($Q6107&lt;Parâmetros!$E$19,$G6107-1,$G6107)</f>
        <v>0</v>
      </c>
    </row>
    <row r="6108" spans="1:19" x14ac:dyDescent="0.25">
      <c r="A6108" s="116"/>
      <c r="B6108" s="65"/>
      <c r="C6108" s="65"/>
      <c r="D6108" s="66"/>
      <c r="E6108" s="67"/>
      <c r="F6108" s="65"/>
      <c r="G6108" s="66"/>
      <c r="J6108" s="65"/>
      <c r="K6108" s="65"/>
      <c r="L6108" s="66"/>
      <c r="M6108" s="65"/>
      <c r="N6108" s="65"/>
      <c r="O6108" s="65"/>
      <c r="P6108" s="66"/>
      <c r="Q6108" s="31">
        <f t="shared" si="190"/>
        <v>9999</v>
      </c>
      <c r="R6108" s="31" t="str">
        <f t="shared" si="191"/>
        <v/>
      </c>
      <c r="S6108" s="29">
        <f>IF($Q6108&lt;Parâmetros!$E$19,$G6108-1,$G6108)</f>
        <v>0</v>
      </c>
    </row>
    <row r="6109" spans="1:19" x14ac:dyDescent="0.25">
      <c r="A6109" s="116"/>
      <c r="B6109" s="65"/>
      <c r="C6109" s="65"/>
      <c r="D6109" s="66"/>
      <c r="E6109" s="67"/>
      <c r="F6109" s="65"/>
      <c r="G6109" s="66"/>
      <c r="J6109" s="65"/>
      <c r="K6109" s="65"/>
      <c r="L6109" s="66"/>
      <c r="M6109" s="65"/>
      <c r="N6109" s="65"/>
      <c r="O6109" s="65"/>
      <c r="P6109" s="66"/>
      <c r="Q6109" s="31">
        <f t="shared" si="190"/>
        <v>9999</v>
      </c>
      <c r="R6109" s="31" t="str">
        <f t="shared" si="191"/>
        <v/>
      </c>
      <c r="S6109" s="29">
        <f>IF($Q6109&lt;Parâmetros!$E$19,$G6109-1,$G6109)</f>
        <v>0</v>
      </c>
    </row>
    <row r="6110" spans="1:19" x14ac:dyDescent="0.25">
      <c r="A6110" s="116"/>
      <c r="B6110" s="65"/>
      <c r="C6110" s="65"/>
      <c r="D6110" s="66"/>
      <c r="E6110" s="67"/>
      <c r="F6110" s="65"/>
      <c r="G6110" s="66"/>
      <c r="J6110" s="65"/>
      <c r="K6110" s="65"/>
      <c r="L6110" s="66"/>
      <c r="M6110" s="65"/>
      <c r="N6110" s="65"/>
      <c r="O6110" s="65"/>
      <c r="P6110" s="66"/>
      <c r="Q6110" s="31">
        <f t="shared" si="190"/>
        <v>9999</v>
      </c>
      <c r="R6110" s="31" t="str">
        <f t="shared" si="191"/>
        <v/>
      </c>
      <c r="S6110" s="29">
        <f>IF($Q6110&lt;Parâmetros!$E$19,$G6110-1,$G6110)</f>
        <v>0</v>
      </c>
    </row>
    <row r="6111" spans="1:19" x14ac:dyDescent="0.25">
      <c r="A6111" s="116"/>
      <c r="B6111" s="65"/>
      <c r="C6111" s="65"/>
      <c r="D6111" s="66"/>
      <c r="E6111" s="67"/>
      <c r="F6111" s="65"/>
      <c r="G6111" s="66"/>
      <c r="J6111" s="65"/>
      <c r="K6111" s="65"/>
      <c r="L6111" s="66"/>
      <c r="M6111" s="65"/>
      <c r="N6111" s="65"/>
      <c r="O6111" s="65"/>
      <c r="P6111" s="66"/>
      <c r="Q6111" s="31">
        <f t="shared" si="190"/>
        <v>9999</v>
      </c>
      <c r="R6111" s="31" t="str">
        <f t="shared" si="191"/>
        <v/>
      </c>
      <c r="S6111" s="29">
        <f>IF($Q6111&lt;Parâmetros!$E$19,$G6111-1,$G6111)</f>
        <v>0</v>
      </c>
    </row>
    <row r="6112" spans="1:19" x14ac:dyDescent="0.25">
      <c r="A6112" s="116"/>
      <c r="B6112" s="65"/>
      <c r="C6112" s="65"/>
      <c r="D6112" s="66"/>
      <c r="E6112" s="67"/>
      <c r="F6112" s="65"/>
      <c r="G6112" s="66"/>
      <c r="J6112" s="65"/>
      <c r="K6112" s="65"/>
      <c r="L6112" s="66"/>
      <c r="M6112" s="65"/>
      <c r="N6112" s="65"/>
      <c r="O6112" s="65"/>
      <c r="P6112" s="66"/>
      <c r="Q6112" s="31">
        <f t="shared" si="190"/>
        <v>9999</v>
      </c>
      <c r="R6112" s="31" t="str">
        <f t="shared" si="191"/>
        <v/>
      </c>
      <c r="S6112" s="29">
        <f>IF($Q6112&lt;Parâmetros!$E$19,$G6112-1,$G6112)</f>
        <v>0</v>
      </c>
    </row>
    <row r="6113" spans="1:19" x14ac:dyDescent="0.25">
      <c r="A6113" s="116"/>
      <c r="B6113" s="65"/>
      <c r="C6113" s="65"/>
      <c r="D6113" s="66"/>
      <c r="E6113" s="67"/>
      <c r="F6113" s="65"/>
      <c r="G6113" s="66"/>
      <c r="J6113" s="65"/>
      <c r="K6113" s="65"/>
      <c r="L6113" s="66"/>
      <c r="M6113" s="65"/>
      <c r="N6113" s="65"/>
      <c r="O6113" s="65"/>
      <c r="P6113" s="66"/>
      <c r="Q6113" s="31">
        <f t="shared" si="190"/>
        <v>9999</v>
      </c>
      <c r="R6113" s="31" t="str">
        <f t="shared" si="191"/>
        <v/>
      </c>
      <c r="S6113" s="29">
        <f>IF($Q6113&lt;Parâmetros!$E$19,$G6113-1,$G6113)</f>
        <v>0</v>
      </c>
    </row>
    <row r="6114" spans="1:19" x14ac:dyDescent="0.25">
      <c r="A6114" s="116"/>
      <c r="B6114" s="65"/>
      <c r="C6114" s="65"/>
      <c r="D6114" s="66"/>
      <c r="E6114" s="67"/>
      <c r="F6114" s="65"/>
      <c r="G6114" s="66"/>
      <c r="J6114" s="65"/>
      <c r="K6114" s="65"/>
      <c r="L6114" s="66"/>
      <c r="M6114" s="65"/>
      <c r="N6114" s="65"/>
      <c r="O6114" s="65"/>
      <c r="P6114" s="66"/>
      <c r="Q6114" s="31">
        <f t="shared" si="190"/>
        <v>9999</v>
      </c>
      <c r="R6114" s="31" t="str">
        <f t="shared" si="191"/>
        <v/>
      </c>
      <c r="S6114" s="29">
        <f>IF($Q6114&lt;Parâmetros!$E$19,$G6114-1,$G6114)</f>
        <v>0</v>
      </c>
    </row>
    <row r="6115" spans="1:19" x14ac:dyDescent="0.25">
      <c r="A6115" s="116"/>
      <c r="B6115" s="65"/>
      <c r="C6115" s="65"/>
      <c r="D6115" s="66"/>
      <c r="E6115" s="67"/>
      <c r="F6115" s="65"/>
      <c r="G6115" s="66"/>
      <c r="J6115" s="65"/>
      <c r="K6115" s="65"/>
      <c r="L6115" s="66"/>
      <c r="M6115" s="65"/>
      <c r="N6115" s="65"/>
      <c r="O6115" s="65"/>
      <c r="P6115" s="66"/>
      <c r="Q6115" s="31">
        <f t="shared" si="190"/>
        <v>9999</v>
      </c>
      <c r="R6115" s="31" t="str">
        <f t="shared" si="191"/>
        <v/>
      </c>
      <c r="S6115" s="29">
        <f>IF($Q6115&lt;Parâmetros!$E$19,$G6115-1,$G6115)</f>
        <v>0</v>
      </c>
    </row>
    <row r="6116" spans="1:19" x14ac:dyDescent="0.25">
      <c r="A6116" s="116"/>
      <c r="B6116" s="65"/>
      <c r="C6116" s="65"/>
      <c r="D6116" s="66"/>
      <c r="E6116" s="67"/>
      <c r="F6116" s="65"/>
      <c r="G6116" s="66"/>
      <c r="J6116" s="65"/>
      <c r="K6116" s="65"/>
      <c r="L6116" s="66"/>
      <c r="M6116" s="65"/>
      <c r="N6116" s="65"/>
      <c r="O6116" s="65"/>
      <c r="P6116" s="66"/>
      <c r="Q6116" s="31">
        <f t="shared" si="190"/>
        <v>9999</v>
      </c>
      <c r="R6116" s="31" t="str">
        <f t="shared" si="191"/>
        <v/>
      </c>
      <c r="S6116" s="29">
        <f>IF($Q6116&lt;Parâmetros!$E$19,$G6116-1,$G6116)</f>
        <v>0</v>
      </c>
    </row>
    <row r="6117" spans="1:19" x14ac:dyDescent="0.25">
      <c r="A6117" s="116"/>
      <c r="B6117" s="65"/>
      <c r="C6117" s="65"/>
      <c r="D6117" s="66"/>
      <c r="E6117" s="67"/>
      <c r="F6117" s="65"/>
      <c r="G6117" s="66"/>
      <c r="J6117" s="65"/>
      <c r="K6117" s="65"/>
      <c r="L6117" s="66"/>
      <c r="M6117" s="65"/>
      <c r="N6117" s="65"/>
      <c r="O6117" s="65"/>
      <c r="P6117" s="66"/>
      <c r="Q6117" s="31">
        <f t="shared" si="190"/>
        <v>9999</v>
      </c>
      <c r="R6117" s="31" t="str">
        <f t="shared" si="191"/>
        <v/>
      </c>
      <c r="S6117" s="29">
        <f>IF($Q6117&lt;Parâmetros!$E$19,$G6117-1,$G6117)</f>
        <v>0</v>
      </c>
    </row>
    <row r="6118" spans="1:19" x14ac:dyDescent="0.25">
      <c r="A6118" s="116"/>
      <c r="B6118" s="65"/>
      <c r="C6118" s="65"/>
      <c r="D6118" s="66"/>
      <c r="E6118" s="67"/>
      <c r="F6118" s="65"/>
      <c r="G6118" s="66"/>
      <c r="J6118" s="65"/>
      <c r="K6118" s="65"/>
      <c r="L6118" s="66"/>
      <c r="M6118" s="65"/>
      <c r="N6118" s="65"/>
      <c r="O6118" s="65"/>
      <c r="P6118" s="66"/>
      <c r="Q6118" s="31">
        <f t="shared" si="190"/>
        <v>9999</v>
      </c>
      <c r="R6118" s="31" t="str">
        <f t="shared" si="191"/>
        <v/>
      </c>
      <c r="S6118" s="29">
        <f>IF($Q6118&lt;Parâmetros!$E$19,$G6118-1,$G6118)</f>
        <v>0</v>
      </c>
    </row>
    <row r="6119" spans="1:19" x14ac:dyDescent="0.25">
      <c r="A6119" s="116"/>
      <c r="B6119" s="65"/>
      <c r="C6119" s="65"/>
      <c r="D6119" s="66"/>
      <c r="E6119" s="67"/>
      <c r="F6119" s="65"/>
      <c r="G6119" s="66"/>
      <c r="J6119" s="65"/>
      <c r="K6119" s="65"/>
      <c r="L6119" s="66"/>
      <c r="M6119" s="65"/>
      <c r="N6119" s="65"/>
      <c r="O6119" s="65"/>
      <c r="P6119" s="66"/>
      <c r="Q6119" s="31">
        <f t="shared" si="190"/>
        <v>9999</v>
      </c>
      <c r="R6119" s="31" t="str">
        <f t="shared" si="191"/>
        <v/>
      </c>
      <c r="S6119" s="29">
        <f>IF($Q6119&lt;Parâmetros!$E$19,$G6119-1,$G6119)</f>
        <v>0</v>
      </c>
    </row>
    <row r="6120" spans="1:19" x14ac:dyDescent="0.25">
      <c r="A6120" s="116"/>
      <c r="B6120" s="65"/>
      <c r="C6120" s="65"/>
      <c r="D6120" s="66"/>
      <c r="E6120" s="67"/>
      <c r="F6120" s="65"/>
      <c r="G6120" s="66"/>
      <c r="J6120" s="65"/>
      <c r="K6120" s="65"/>
      <c r="L6120" s="66"/>
      <c r="M6120" s="65"/>
      <c r="N6120" s="65"/>
      <c r="O6120" s="65"/>
      <c r="P6120" s="66"/>
      <c r="Q6120" s="31">
        <f t="shared" si="190"/>
        <v>9999</v>
      </c>
      <c r="R6120" s="31" t="str">
        <f t="shared" si="191"/>
        <v/>
      </c>
      <c r="S6120" s="29">
        <f>IF($Q6120&lt;Parâmetros!$E$19,$G6120-1,$G6120)</f>
        <v>0</v>
      </c>
    </row>
    <row r="6121" spans="1:19" x14ac:dyDescent="0.25">
      <c r="A6121" s="116"/>
      <c r="B6121" s="65"/>
      <c r="C6121" s="65"/>
      <c r="D6121" s="66"/>
      <c r="E6121" s="67"/>
      <c r="F6121" s="65"/>
      <c r="G6121" s="66"/>
      <c r="J6121" s="65"/>
      <c r="K6121" s="65"/>
      <c r="L6121" s="66"/>
      <c r="M6121" s="65"/>
      <c r="N6121" s="65"/>
      <c r="O6121" s="65"/>
      <c r="P6121" s="66"/>
      <c r="Q6121" s="31">
        <f t="shared" si="190"/>
        <v>9999</v>
      </c>
      <c r="R6121" s="31" t="str">
        <f t="shared" si="191"/>
        <v/>
      </c>
      <c r="S6121" s="29">
        <f>IF($Q6121&lt;Parâmetros!$E$19,$G6121-1,$G6121)</f>
        <v>0</v>
      </c>
    </row>
    <row r="6122" spans="1:19" x14ac:dyDescent="0.25">
      <c r="A6122" s="116"/>
      <c r="B6122" s="65"/>
      <c r="C6122" s="65"/>
      <c r="D6122" s="66"/>
      <c r="E6122" s="67"/>
      <c r="F6122" s="65"/>
      <c r="G6122" s="66"/>
      <c r="J6122" s="65"/>
      <c r="K6122" s="65"/>
      <c r="L6122" s="66"/>
      <c r="M6122" s="65"/>
      <c r="N6122" s="65"/>
      <c r="O6122" s="65"/>
      <c r="P6122" s="66"/>
      <c r="Q6122" s="31">
        <f t="shared" si="190"/>
        <v>9999</v>
      </c>
      <c r="R6122" s="31" t="str">
        <f t="shared" si="191"/>
        <v/>
      </c>
      <c r="S6122" s="29">
        <f>IF($Q6122&lt;Parâmetros!$E$19,$G6122-1,$G6122)</f>
        <v>0</v>
      </c>
    </row>
    <row r="6123" spans="1:19" x14ac:dyDescent="0.25">
      <c r="A6123" s="116"/>
      <c r="B6123" s="65"/>
      <c r="C6123" s="65"/>
      <c r="D6123" s="66"/>
      <c r="E6123" s="67"/>
      <c r="F6123" s="65"/>
      <c r="G6123" s="66"/>
      <c r="J6123" s="65"/>
      <c r="K6123" s="65"/>
      <c r="L6123" s="66"/>
      <c r="M6123" s="65"/>
      <c r="N6123" s="65"/>
      <c r="O6123" s="65"/>
      <c r="P6123" s="66"/>
      <c r="Q6123" s="31">
        <f t="shared" si="190"/>
        <v>9999</v>
      </c>
      <c r="R6123" s="31" t="str">
        <f t="shared" si="191"/>
        <v/>
      </c>
      <c r="S6123" s="29">
        <f>IF($Q6123&lt;Parâmetros!$E$19,$G6123-1,$G6123)</f>
        <v>0</v>
      </c>
    </row>
    <row r="6124" spans="1:19" x14ac:dyDescent="0.25">
      <c r="A6124" s="116"/>
      <c r="B6124" s="65"/>
      <c r="C6124" s="65"/>
      <c r="D6124" s="66"/>
      <c r="E6124" s="67"/>
      <c r="F6124" s="65"/>
      <c r="G6124" s="66"/>
      <c r="J6124" s="65"/>
      <c r="K6124" s="65"/>
      <c r="L6124" s="66"/>
      <c r="M6124" s="65"/>
      <c r="N6124" s="65"/>
      <c r="O6124" s="65"/>
      <c r="P6124" s="66"/>
      <c r="Q6124" s="31">
        <f t="shared" si="190"/>
        <v>9999</v>
      </c>
      <c r="R6124" s="31" t="str">
        <f t="shared" si="191"/>
        <v/>
      </c>
      <c r="S6124" s="29">
        <f>IF($Q6124&lt;Parâmetros!$E$19,$G6124-1,$G6124)</f>
        <v>0</v>
      </c>
    </row>
    <row r="6125" spans="1:19" x14ac:dyDescent="0.25">
      <c r="A6125" s="116"/>
      <c r="B6125" s="65"/>
      <c r="C6125" s="65"/>
      <c r="D6125" s="66"/>
      <c r="E6125" s="67"/>
      <c r="F6125" s="65"/>
      <c r="G6125" s="66"/>
      <c r="J6125" s="65"/>
      <c r="K6125" s="65"/>
      <c r="L6125" s="66"/>
      <c r="M6125" s="65"/>
      <c r="N6125" s="65"/>
      <c r="O6125" s="65"/>
      <c r="P6125" s="66"/>
      <c r="Q6125" s="31">
        <f t="shared" si="190"/>
        <v>9999</v>
      </c>
      <c r="R6125" s="31" t="str">
        <f t="shared" si="191"/>
        <v/>
      </c>
      <c r="S6125" s="29">
        <f>IF($Q6125&lt;Parâmetros!$E$19,$G6125-1,$G6125)</f>
        <v>0</v>
      </c>
    </row>
    <row r="6126" spans="1:19" x14ac:dyDescent="0.25">
      <c r="A6126" s="116"/>
      <c r="B6126" s="65"/>
      <c r="C6126" s="65"/>
      <c r="D6126" s="66"/>
      <c r="E6126" s="67"/>
      <c r="F6126" s="65"/>
      <c r="G6126" s="66"/>
      <c r="J6126" s="65"/>
      <c r="K6126" s="65"/>
      <c r="L6126" s="66"/>
      <c r="M6126" s="65"/>
      <c r="N6126" s="65"/>
      <c r="O6126" s="65"/>
      <c r="P6126" s="66"/>
      <c r="Q6126" s="31">
        <f t="shared" si="190"/>
        <v>9999</v>
      </c>
      <c r="R6126" s="31" t="str">
        <f t="shared" si="191"/>
        <v/>
      </c>
      <c r="S6126" s="29">
        <f>IF($Q6126&lt;Parâmetros!$E$19,$G6126-1,$G6126)</f>
        <v>0</v>
      </c>
    </row>
    <row r="6127" spans="1:19" x14ac:dyDescent="0.25">
      <c r="A6127" s="116"/>
      <c r="B6127" s="65"/>
      <c r="C6127" s="65"/>
      <c r="D6127" s="66"/>
      <c r="E6127" s="67"/>
      <c r="F6127" s="65"/>
      <c r="G6127" s="66"/>
      <c r="J6127" s="65"/>
      <c r="K6127" s="65"/>
      <c r="L6127" s="66"/>
      <c r="M6127" s="65"/>
      <c r="N6127" s="65"/>
      <c r="O6127" s="65"/>
      <c r="P6127" s="66"/>
      <c r="Q6127" s="31">
        <f t="shared" si="190"/>
        <v>9999</v>
      </c>
      <c r="R6127" s="31" t="str">
        <f t="shared" si="191"/>
        <v/>
      </c>
      <c r="S6127" s="29">
        <f>IF($Q6127&lt;Parâmetros!$E$19,$G6127-1,$G6127)</f>
        <v>0</v>
      </c>
    </row>
    <row r="6128" spans="1:19" x14ac:dyDescent="0.25">
      <c r="A6128" s="116"/>
      <c r="B6128" s="65"/>
      <c r="C6128" s="65"/>
      <c r="D6128" s="66"/>
      <c r="E6128" s="67"/>
      <c r="F6128" s="65"/>
      <c r="G6128" s="66"/>
      <c r="J6128" s="65"/>
      <c r="K6128" s="65"/>
      <c r="L6128" s="66"/>
      <c r="M6128" s="65"/>
      <c r="N6128" s="65"/>
      <c r="O6128" s="65"/>
      <c r="P6128" s="66"/>
      <c r="Q6128" s="31">
        <f t="shared" si="190"/>
        <v>9999</v>
      </c>
      <c r="R6128" s="31" t="str">
        <f t="shared" si="191"/>
        <v/>
      </c>
      <c r="S6128" s="29">
        <f>IF($Q6128&lt;Parâmetros!$E$19,$G6128-1,$G6128)</f>
        <v>0</v>
      </c>
    </row>
    <row r="6129" spans="1:19" x14ac:dyDescent="0.25">
      <c r="A6129" s="116"/>
      <c r="B6129" s="65"/>
      <c r="C6129" s="65"/>
      <c r="D6129" s="66"/>
      <c r="E6129" s="67"/>
      <c r="F6129" s="65"/>
      <c r="G6129" s="66"/>
      <c r="J6129" s="65"/>
      <c r="K6129" s="65"/>
      <c r="L6129" s="66"/>
      <c r="M6129" s="65"/>
      <c r="N6129" s="65"/>
      <c r="O6129" s="65"/>
      <c r="P6129" s="66"/>
      <c r="Q6129" s="31">
        <f t="shared" si="190"/>
        <v>9999</v>
      </c>
      <c r="R6129" s="31" t="str">
        <f t="shared" si="191"/>
        <v/>
      </c>
      <c r="S6129" s="29">
        <f>IF($Q6129&lt;Parâmetros!$E$19,$G6129-1,$G6129)</f>
        <v>0</v>
      </c>
    </row>
    <row r="6130" spans="1:19" x14ac:dyDescent="0.25">
      <c r="A6130" s="116"/>
      <c r="B6130" s="65"/>
      <c r="C6130" s="65"/>
      <c r="D6130" s="66"/>
      <c r="E6130" s="67"/>
      <c r="F6130" s="65"/>
      <c r="G6130" s="66"/>
      <c r="J6130" s="65"/>
      <c r="K6130" s="65"/>
      <c r="L6130" s="66"/>
      <c r="M6130" s="65"/>
      <c r="N6130" s="65"/>
      <c r="O6130" s="65"/>
      <c r="P6130" s="66"/>
      <c r="Q6130" s="31">
        <f t="shared" si="190"/>
        <v>9999</v>
      </c>
      <c r="R6130" s="31" t="str">
        <f t="shared" si="191"/>
        <v/>
      </c>
      <c r="S6130" s="29">
        <f>IF($Q6130&lt;Parâmetros!$E$19,$G6130-1,$G6130)</f>
        <v>0</v>
      </c>
    </row>
    <row r="6131" spans="1:19" x14ac:dyDescent="0.25">
      <c r="A6131" s="116"/>
      <c r="B6131" s="65"/>
      <c r="C6131" s="65"/>
      <c r="D6131" s="66"/>
      <c r="E6131" s="67"/>
      <c r="F6131" s="65"/>
      <c r="G6131" s="66"/>
      <c r="J6131" s="65"/>
      <c r="K6131" s="65"/>
      <c r="L6131" s="66"/>
      <c r="M6131" s="65"/>
      <c r="N6131" s="65"/>
      <c r="O6131" s="65"/>
      <c r="P6131" s="66"/>
      <c r="Q6131" s="31">
        <f t="shared" si="190"/>
        <v>9999</v>
      </c>
      <c r="R6131" s="31" t="str">
        <f t="shared" si="191"/>
        <v/>
      </c>
      <c r="S6131" s="29">
        <f>IF($Q6131&lt;Parâmetros!$E$19,$G6131-1,$G6131)</f>
        <v>0</v>
      </c>
    </row>
    <row r="6132" spans="1:19" x14ac:dyDescent="0.25">
      <c r="A6132" s="116"/>
      <c r="B6132" s="65"/>
      <c r="C6132" s="65"/>
      <c r="D6132" s="66"/>
      <c r="E6132" s="67"/>
      <c r="F6132" s="65"/>
      <c r="G6132" s="66"/>
      <c r="J6132" s="65"/>
      <c r="K6132" s="65"/>
      <c r="L6132" s="66"/>
      <c r="M6132" s="65"/>
      <c r="N6132" s="65"/>
      <c r="O6132" s="65"/>
      <c r="P6132" s="66"/>
      <c r="Q6132" s="31">
        <f t="shared" si="190"/>
        <v>9999</v>
      </c>
      <c r="R6132" s="31" t="str">
        <f t="shared" si="191"/>
        <v/>
      </c>
      <c r="S6132" s="29">
        <f>IF($Q6132&lt;Parâmetros!$E$19,$G6132-1,$G6132)</f>
        <v>0</v>
      </c>
    </row>
    <row r="6133" spans="1:19" x14ac:dyDescent="0.25">
      <c r="A6133" s="116"/>
      <c r="B6133" s="65"/>
      <c r="C6133" s="65"/>
      <c r="D6133" s="66"/>
      <c r="E6133" s="67"/>
      <c r="F6133" s="65"/>
      <c r="G6133" s="66"/>
      <c r="J6133" s="65"/>
      <c r="K6133" s="65"/>
      <c r="L6133" s="66"/>
      <c r="M6133" s="65"/>
      <c r="N6133" s="65"/>
      <c r="O6133" s="65"/>
      <c r="P6133" s="66"/>
      <c r="Q6133" s="31">
        <f t="shared" si="190"/>
        <v>9999</v>
      </c>
      <c r="R6133" s="31" t="str">
        <f t="shared" si="191"/>
        <v/>
      </c>
      <c r="S6133" s="29">
        <f>IF($Q6133&lt;Parâmetros!$E$19,$G6133-1,$G6133)</f>
        <v>0</v>
      </c>
    </row>
    <row r="6134" spans="1:19" x14ac:dyDescent="0.25">
      <c r="A6134" s="116"/>
      <c r="B6134" s="65"/>
      <c r="C6134" s="65"/>
      <c r="D6134" s="66"/>
      <c r="E6134" s="67"/>
      <c r="F6134" s="65"/>
      <c r="G6134" s="66"/>
      <c r="J6134" s="65"/>
      <c r="K6134" s="65"/>
      <c r="L6134" s="66"/>
      <c r="M6134" s="65"/>
      <c r="N6134" s="65"/>
      <c r="O6134" s="65"/>
      <c r="P6134" s="66"/>
      <c r="Q6134" s="31">
        <f t="shared" si="190"/>
        <v>9999</v>
      </c>
      <c r="R6134" s="31" t="str">
        <f t="shared" si="191"/>
        <v/>
      </c>
      <c r="S6134" s="29">
        <f>IF($Q6134&lt;Parâmetros!$E$19,$G6134-1,$G6134)</f>
        <v>0</v>
      </c>
    </row>
    <row r="6135" spans="1:19" x14ac:dyDescent="0.25">
      <c r="A6135" s="116"/>
      <c r="B6135" s="65"/>
      <c r="C6135" s="65"/>
      <c r="D6135" s="66"/>
      <c r="E6135" s="67"/>
      <c r="F6135" s="65"/>
      <c r="G6135" s="66"/>
      <c r="J6135" s="65"/>
      <c r="K6135" s="65"/>
      <c r="L6135" s="66"/>
      <c r="M6135" s="65"/>
      <c r="N6135" s="65"/>
      <c r="O6135" s="65"/>
      <c r="P6135" s="66"/>
      <c r="Q6135" s="31">
        <f t="shared" si="190"/>
        <v>9999</v>
      </c>
      <c r="R6135" s="31" t="str">
        <f t="shared" si="191"/>
        <v/>
      </c>
      <c r="S6135" s="29">
        <f>IF($Q6135&lt;Parâmetros!$E$19,$G6135-1,$G6135)</f>
        <v>0</v>
      </c>
    </row>
    <row r="6136" spans="1:19" x14ac:dyDescent="0.25">
      <c r="A6136" s="116"/>
      <c r="B6136" s="65"/>
      <c r="C6136" s="65"/>
      <c r="D6136" s="66"/>
      <c r="E6136" s="67"/>
      <c r="F6136" s="65"/>
      <c r="G6136" s="66"/>
      <c r="J6136" s="65"/>
      <c r="K6136" s="65"/>
      <c r="L6136" s="66"/>
      <c r="M6136" s="65"/>
      <c r="N6136" s="65"/>
      <c r="O6136" s="65"/>
      <c r="P6136" s="66"/>
      <c r="Q6136" s="31">
        <f t="shared" si="190"/>
        <v>9999</v>
      </c>
      <c r="R6136" s="31" t="str">
        <f t="shared" si="191"/>
        <v/>
      </c>
      <c r="S6136" s="29">
        <f>IF($Q6136&lt;Parâmetros!$E$19,$G6136-1,$G6136)</f>
        <v>0</v>
      </c>
    </row>
    <row r="6137" spans="1:19" x14ac:dyDescent="0.25">
      <c r="A6137" s="116"/>
      <c r="B6137" s="65"/>
      <c r="C6137" s="65"/>
      <c r="D6137" s="66"/>
      <c r="E6137" s="67"/>
      <c r="F6137" s="65"/>
      <c r="G6137" s="66"/>
      <c r="J6137" s="65"/>
      <c r="K6137" s="65"/>
      <c r="L6137" s="66"/>
      <c r="M6137" s="65"/>
      <c r="N6137" s="65"/>
      <c r="O6137" s="65"/>
      <c r="P6137" s="66"/>
      <c r="Q6137" s="31">
        <f t="shared" si="190"/>
        <v>9999</v>
      </c>
      <c r="R6137" s="31" t="str">
        <f t="shared" si="191"/>
        <v/>
      </c>
      <c r="S6137" s="29">
        <f>IF($Q6137&lt;Parâmetros!$E$19,$G6137-1,$G6137)</f>
        <v>0</v>
      </c>
    </row>
    <row r="6138" spans="1:19" x14ac:dyDescent="0.25">
      <c r="A6138" s="116"/>
      <c r="B6138" s="65"/>
      <c r="C6138" s="65"/>
      <c r="D6138" s="66"/>
      <c r="E6138" s="67"/>
      <c r="F6138" s="65"/>
      <c r="G6138" s="66"/>
      <c r="J6138" s="65"/>
      <c r="K6138" s="65"/>
      <c r="L6138" s="66"/>
      <c r="M6138" s="65"/>
      <c r="N6138" s="65"/>
      <c r="O6138" s="65"/>
      <c r="P6138" s="66"/>
      <c r="Q6138" s="31">
        <f t="shared" si="190"/>
        <v>9999</v>
      </c>
      <c r="R6138" s="31" t="str">
        <f t="shared" si="191"/>
        <v/>
      </c>
      <c r="S6138" s="29">
        <f>IF($Q6138&lt;Parâmetros!$E$19,$G6138-1,$G6138)</f>
        <v>0</v>
      </c>
    </row>
    <row r="6139" spans="1:19" x14ac:dyDescent="0.25">
      <c r="A6139" s="116"/>
      <c r="B6139" s="65"/>
      <c r="C6139" s="65"/>
      <c r="D6139" s="66"/>
      <c r="E6139" s="67"/>
      <c r="F6139" s="65"/>
      <c r="G6139" s="66"/>
      <c r="J6139" s="65"/>
      <c r="K6139" s="65"/>
      <c r="L6139" s="66"/>
      <c r="M6139" s="65"/>
      <c r="N6139" s="65"/>
      <c r="O6139" s="65"/>
      <c r="P6139" s="66"/>
      <c r="Q6139" s="31">
        <f t="shared" si="190"/>
        <v>9999</v>
      </c>
      <c r="R6139" s="31" t="str">
        <f t="shared" si="191"/>
        <v/>
      </c>
      <c r="S6139" s="29">
        <f>IF($Q6139&lt;Parâmetros!$E$19,$G6139-1,$G6139)</f>
        <v>0</v>
      </c>
    </row>
    <row r="6140" spans="1:19" x14ac:dyDescent="0.25">
      <c r="A6140" s="116"/>
      <c r="B6140" s="65"/>
      <c r="C6140" s="65"/>
      <c r="D6140" s="66"/>
      <c r="E6140" s="67"/>
      <c r="F6140" s="65"/>
      <c r="G6140" s="66"/>
      <c r="J6140" s="65"/>
      <c r="K6140" s="65"/>
      <c r="L6140" s="66"/>
      <c r="M6140" s="65"/>
      <c r="N6140" s="65"/>
      <c r="O6140" s="65"/>
      <c r="P6140" s="66"/>
      <c r="Q6140" s="31">
        <f t="shared" ref="Q6140:Q6203" si="192">IFERROR(VALUE(LEFT($J6140,2))*60+VALUE(MID($J6140,4,2)),9999)</f>
        <v>9999</v>
      </c>
      <c r="R6140" s="31" t="str">
        <f t="shared" ref="R6140:R6203" si="193">IFERROR(VALUE(LEFT($K6140,2))*60+VALUE(MID($K6140,4,2)),"")</f>
        <v/>
      </c>
      <c r="S6140" s="29">
        <f>IF($Q6140&lt;Parâmetros!$E$19,$G6140-1,$G6140)</f>
        <v>0</v>
      </c>
    </row>
    <row r="6141" spans="1:19" x14ac:dyDescent="0.25">
      <c r="A6141" s="116"/>
      <c r="B6141" s="65"/>
      <c r="C6141" s="65"/>
      <c r="D6141" s="66"/>
      <c r="E6141" s="67"/>
      <c r="F6141" s="65"/>
      <c r="G6141" s="66"/>
      <c r="J6141" s="65"/>
      <c r="K6141" s="65"/>
      <c r="L6141" s="66"/>
      <c r="M6141" s="65"/>
      <c r="N6141" s="65"/>
      <c r="O6141" s="65"/>
      <c r="P6141" s="66"/>
      <c r="Q6141" s="31">
        <f t="shared" si="192"/>
        <v>9999</v>
      </c>
      <c r="R6141" s="31" t="str">
        <f t="shared" si="193"/>
        <v/>
      </c>
      <c r="S6141" s="29">
        <f>IF($Q6141&lt;Parâmetros!$E$19,$G6141-1,$G6141)</f>
        <v>0</v>
      </c>
    </row>
    <row r="6142" spans="1:19" x14ac:dyDescent="0.25">
      <c r="A6142" s="116"/>
      <c r="B6142" s="65"/>
      <c r="C6142" s="65"/>
      <c r="D6142" s="66"/>
      <c r="E6142" s="67"/>
      <c r="F6142" s="65"/>
      <c r="G6142" s="66"/>
      <c r="J6142" s="65"/>
      <c r="K6142" s="65"/>
      <c r="L6142" s="66"/>
      <c r="M6142" s="65"/>
      <c r="N6142" s="65"/>
      <c r="O6142" s="65"/>
      <c r="P6142" s="66"/>
      <c r="Q6142" s="31">
        <f t="shared" si="192"/>
        <v>9999</v>
      </c>
      <c r="R6142" s="31" t="str">
        <f t="shared" si="193"/>
        <v/>
      </c>
      <c r="S6142" s="29">
        <f>IF($Q6142&lt;Parâmetros!$E$19,$G6142-1,$G6142)</f>
        <v>0</v>
      </c>
    </row>
    <row r="6143" spans="1:19" x14ac:dyDescent="0.25">
      <c r="A6143" s="116"/>
      <c r="B6143" s="65"/>
      <c r="C6143" s="65"/>
      <c r="D6143" s="66"/>
      <c r="E6143" s="67"/>
      <c r="F6143" s="65"/>
      <c r="G6143" s="66"/>
      <c r="J6143" s="65"/>
      <c r="K6143" s="65"/>
      <c r="L6143" s="66"/>
      <c r="M6143" s="65"/>
      <c r="N6143" s="65"/>
      <c r="O6143" s="65"/>
      <c r="P6143" s="66"/>
      <c r="Q6143" s="31">
        <f t="shared" si="192"/>
        <v>9999</v>
      </c>
      <c r="R6143" s="31" t="str">
        <f t="shared" si="193"/>
        <v/>
      </c>
      <c r="S6143" s="29">
        <f>IF($Q6143&lt;Parâmetros!$E$19,$G6143-1,$G6143)</f>
        <v>0</v>
      </c>
    </row>
    <row r="6144" spans="1:19" x14ac:dyDescent="0.25">
      <c r="A6144" s="116"/>
      <c r="B6144" s="65"/>
      <c r="C6144" s="65"/>
      <c r="D6144" s="66"/>
      <c r="E6144" s="67"/>
      <c r="F6144" s="65"/>
      <c r="G6144" s="66"/>
      <c r="J6144" s="65"/>
      <c r="K6144" s="65"/>
      <c r="L6144" s="66"/>
      <c r="M6144" s="65"/>
      <c r="N6144" s="65"/>
      <c r="O6144" s="65"/>
      <c r="P6144" s="66"/>
      <c r="Q6144" s="31">
        <f t="shared" si="192"/>
        <v>9999</v>
      </c>
      <c r="R6144" s="31" t="str">
        <f t="shared" si="193"/>
        <v/>
      </c>
      <c r="S6144" s="29">
        <f>IF($Q6144&lt;Parâmetros!$E$19,$G6144-1,$G6144)</f>
        <v>0</v>
      </c>
    </row>
    <row r="6145" spans="1:19" x14ac:dyDescent="0.25">
      <c r="A6145" s="116"/>
      <c r="B6145" s="65"/>
      <c r="C6145" s="65"/>
      <c r="D6145" s="66"/>
      <c r="E6145" s="67"/>
      <c r="F6145" s="65"/>
      <c r="G6145" s="66"/>
      <c r="J6145" s="65"/>
      <c r="K6145" s="65"/>
      <c r="L6145" s="66"/>
      <c r="M6145" s="65"/>
      <c r="N6145" s="65"/>
      <c r="O6145" s="65"/>
      <c r="P6145" s="66"/>
      <c r="Q6145" s="31">
        <f t="shared" si="192"/>
        <v>9999</v>
      </c>
      <c r="R6145" s="31" t="str">
        <f t="shared" si="193"/>
        <v/>
      </c>
      <c r="S6145" s="29">
        <f>IF($Q6145&lt;Parâmetros!$E$19,$G6145-1,$G6145)</f>
        <v>0</v>
      </c>
    </row>
    <row r="6146" spans="1:19" x14ac:dyDescent="0.25">
      <c r="A6146" s="116"/>
      <c r="B6146" s="65"/>
      <c r="C6146" s="65"/>
      <c r="D6146" s="66"/>
      <c r="E6146" s="67"/>
      <c r="F6146" s="65"/>
      <c r="G6146" s="66"/>
      <c r="J6146" s="65"/>
      <c r="K6146" s="65"/>
      <c r="L6146" s="66"/>
      <c r="M6146" s="65"/>
      <c r="N6146" s="65"/>
      <c r="O6146" s="65"/>
      <c r="P6146" s="66"/>
      <c r="Q6146" s="31">
        <f t="shared" si="192"/>
        <v>9999</v>
      </c>
      <c r="R6146" s="31" t="str">
        <f t="shared" si="193"/>
        <v/>
      </c>
      <c r="S6146" s="29">
        <f>IF($Q6146&lt;Parâmetros!$E$19,$G6146-1,$G6146)</f>
        <v>0</v>
      </c>
    </row>
    <row r="6147" spans="1:19" x14ac:dyDescent="0.25">
      <c r="A6147" s="116"/>
      <c r="B6147" s="65"/>
      <c r="C6147" s="65"/>
      <c r="D6147" s="66"/>
      <c r="E6147" s="67"/>
      <c r="F6147" s="65"/>
      <c r="G6147" s="66"/>
      <c r="J6147" s="65"/>
      <c r="K6147" s="65"/>
      <c r="L6147" s="66"/>
      <c r="M6147" s="65"/>
      <c r="O6147" s="65"/>
      <c r="P6147" s="66"/>
      <c r="Q6147" s="31">
        <f t="shared" si="192"/>
        <v>9999</v>
      </c>
      <c r="R6147" s="31" t="str">
        <f t="shared" si="193"/>
        <v/>
      </c>
      <c r="S6147" s="29">
        <f>IF($Q6147&lt;Parâmetros!$E$19,$G6147-1,$G6147)</f>
        <v>0</v>
      </c>
    </row>
    <row r="6148" spans="1:19" x14ac:dyDescent="0.25">
      <c r="A6148" s="116"/>
      <c r="B6148" s="65"/>
      <c r="C6148" s="65"/>
      <c r="D6148" s="66"/>
      <c r="E6148" s="67"/>
      <c r="F6148" s="65"/>
      <c r="G6148" s="66"/>
      <c r="J6148" s="65"/>
      <c r="K6148" s="65"/>
      <c r="L6148" s="66"/>
      <c r="M6148" s="65"/>
      <c r="N6148" s="65"/>
      <c r="O6148" s="65"/>
      <c r="P6148" s="66"/>
      <c r="Q6148" s="31">
        <f t="shared" si="192"/>
        <v>9999</v>
      </c>
      <c r="R6148" s="31" t="str">
        <f t="shared" si="193"/>
        <v/>
      </c>
      <c r="S6148" s="29">
        <f>IF($Q6148&lt;Parâmetros!$E$19,$G6148-1,$G6148)</f>
        <v>0</v>
      </c>
    </row>
    <row r="6149" spans="1:19" x14ac:dyDescent="0.25">
      <c r="A6149" s="116"/>
      <c r="B6149" s="65"/>
      <c r="C6149" s="65"/>
      <c r="D6149" s="66"/>
      <c r="E6149" s="67"/>
      <c r="F6149" s="65"/>
      <c r="G6149" s="66"/>
      <c r="J6149" s="65"/>
      <c r="K6149" s="65"/>
      <c r="L6149" s="66"/>
      <c r="M6149" s="65"/>
      <c r="N6149" s="65"/>
      <c r="O6149" s="65"/>
      <c r="P6149" s="66"/>
      <c r="Q6149" s="31">
        <f t="shared" si="192"/>
        <v>9999</v>
      </c>
      <c r="R6149" s="31" t="str">
        <f t="shared" si="193"/>
        <v/>
      </c>
      <c r="S6149" s="29">
        <f>IF($Q6149&lt;Parâmetros!$E$19,$G6149-1,$G6149)</f>
        <v>0</v>
      </c>
    </row>
    <row r="6150" spans="1:19" x14ac:dyDescent="0.25">
      <c r="A6150" s="116"/>
      <c r="B6150" s="65"/>
      <c r="C6150" s="65"/>
      <c r="D6150" s="66"/>
      <c r="E6150" s="67"/>
      <c r="F6150" s="65"/>
      <c r="G6150" s="66"/>
      <c r="J6150" s="65"/>
      <c r="K6150" s="65"/>
      <c r="L6150" s="66"/>
      <c r="M6150" s="65"/>
      <c r="N6150" s="65"/>
      <c r="O6150" s="65"/>
      <c r="P6150" s="66"/>
      <c r="Q6150" s="31">
        <f t="shared" si="192"/>
        <v>9999</v>
      </c>
      <c r="R6150" s="31" t="str">
        <f t="shared" si="193"/>
        <v/>
      </c>
      <c r="S6150" s="29">
        <f>IF($Q6150&lt;Parâmetros!$E$19,$G6150-1,$G6150)</f>
        <v>0</v>
      </c>
    </row>
    <row r="6151" spans="1:19" x14ac:dyDescent="0.25">
      <c r="A6151" s="116"/>
      <c r="B6151" s="65"/>
      <c r="C6151" s="65"/>
      <c r="D6151" s="66"/>
      <c r="E6151" s="67"/>
      <c r="F6151" s="65"/>
      <c r="G6151" s="66"/>
      <c r="J6151" s="65"/>
      <c r="K6151" s="65"/>
      <c r="L6151" s="66"/>
      <c r="M6151" s="65"/>
      <c r="N6151" s="65"/>
      <c r="O6151" s="65"/>
      <c r="P6151" s="66"/>
      <c r="Q6151" s="31">
        <f t="shared" si="192"/>
        <v>9999</v>
      </c>
      <c r="R6151" s="31" t="str">
        <f t="shared" si="193"/>
        <v/>
      </c>
      <c r="S6151" s="29">
        <f>IF($Q6151&lt;Parâmetros!$E$19,$G6151-1,$G6151)</f>
        <v>0</v>
      </c>
    </row>
    <row r="6152" spans="1:19" x14ac:dyDescent="0.25">
      <c r="A6152" s="116"/>
      <c r="B6152" s="65"/>
      <c r="C6152" s="65"/>
      <c r="D6152" s="66"/>
      <c r="E6152" s="67"/>
      <c r="F6152" s="65"/>
      <c r="G6152" s="66"/>
      <c r="J6152" s="65"/>
      <c r="K6152" s="65"/>
      <c r="L6152" s="66"/>
      <c r="M6152" s="65"/>
      <c r="N6152" s="65"/>
      <c r="O6152" s="65"/>
      <c r="P6152" s="66"/>
      <c r="Q6152" s="31">
        <f t="shared" si="192"/>
        <v>9999</v>
      </c>
      <c r="R6152" s="31" t="str">
        <f t="shared" si="193"/>
        <v/>
      </c>
      <c r="S6152" s="29">
        <f>IF($Q6152&lt;Parâmetros!$E$19,$G6152-1,$G6152)</f>
        <v>0</v>
      </c>
    </row>
    <row r="6153" spans="1:19" x14ac:dyDescent="0.25">
      <c r="A6153" s="116"/>
      <c r="B6153" s="65"/>
      <c r="C6153" s="65"/>
      <c r="D6153" s="66"/>
      <c r="E6153" s="67"/>
      <c r="F6153" s="65"/>
      <c r="G6153" s="66"/>
      <c r="J6153" s="65"/>
      <c r="K6153" s="65"/>
      <c r="L6153" s="66"/>
      <c r="M6153" s="65"/>
      <c r="N6153" s="65"/>
      <c r="O6153" s="65"/>
      <c r="P6153" s="66"/>
      <c r="Q6153" s="31">
        <f t="shared" si="192"/>
        <v>9999</v>
      </c>
      <c r="R6153" s="31" t="str">
        <f t="shared" si="193"/>
        <v/>
      </c>
      <c r="S6153" s="29">
        <f>IF($Q6153&lt;Parâmetros!$E$19,$G6153-1,$G6153)</f>
        <v>0</v>
      </c>
    </row>
    <row r="6154" spans="1:19" x14ac:dyDescent="0.25">
      <c r="A6154" s="116"/>
      <c r="B6154" s="65"/>
      <c r="C6154" s="65"/>
      <c r="D6154" s="66"/>
      <c r="E6154" s="67"/>
      <c r="F6154" s="65"/>
      <c r="G6154" s="66"/>
      <c r="J6154" s="65"/>
      <c r="K6154" s="65"/>
      <c r="L6154" s="66"/>
      <c r="M6154" s="65"/>
      <c r="N6154" s="65"/>
      <c r="O6154" s="65"/>
      <c r="P6154" s="66"/>
      <c r="Q6154" s="31">
        <f t="shared" si="192"/>
        <v>9999</v>
      </c>
      <c r="R6154" s="31" t="str">
        <f t="shared" si="193"/>
        <v/>
      </c>
      <c r="S6154" s="29">
        <f>IF($Q6154&lt;Parâmetros!$E$19,$G6154-1,$G6154)</f>
        <v>0</v>
      </c>
    </row>
    <row r="6155" spans="1:19" x14ac:dyDescent="0.25">
      <c r="A6155" s="116"/>
      <c r="B6155" s="65"/>
      <c r="C6155" s="65"/>
      <c r="D6155" s="66"/>
      <c r="E6155" s="67"/>
      <c r="F6155" s="65"/>
      <c r="G6155" s="66"/>
      <c r="J6155" s="65"/>
      <c r="K6155" s="65"/>
      <c r="L6155" s="66"/>
      <c r="M6155" s="65"/>
      <c r="N6155" s="65"/>
      <c r="O6155" s="65"/>
      <c r="P6155" s="66"/>
      <c r="Q6155" s="31">
        <f t="shared" si="192"/>
        <v>9999</v>
      </c>
      <c r="R6155" s="31" t="str">
        <f t="shared" si="193"/>
        <v/>
      </c>
      <c r="S6155" s="29">
        <f>IF($Q6155&lt;Parâmetros!$E$19,$G6155-1,$G6155)</f>
        <v>0</v>
      </c>
    </row>
    <row r="6156" spans="1:19" x14ac:dyDescent="0.25">
      <c r="A6156" s="116"/>
      <c r="B6156" s="65"/>
      <c r="C6156" s="65"/>
      <c r="D6156" s="66"/>
      <c r="E6156" s="67"/>
      <c r="F6156" s="65"/>
      <c r="G6156" s="66"/>
      <c r="J6156" s="65"/>
      <c r="K6156" s="65"/>
      <c r="L6156" s="66"/>
      <c r="M6156" s="65"/>
      <c r="N6156" s="65"/>
      <c r="O6156" s="65"/>
      <c r="P6156" s="66"/>
      <c r="Q6156" s="31">
        <f t="shared" si="192"/>
        <v>9999</v>
      </c>
      <c r="R6156" s="31" t="str">
        <f t="shared" si="193"/>
        <v/>
      </c>
      <c r="S6156" s="29">
        <f>IF($Q6156&lt;Parâmetros!$E$19,$G6156-1,$G6156)</f>
        <v>0</v>
      </c>
    </row>
    <row r="6157" spans="1:19" x14ac:dyDescent="0.25">
      <c r="A6157" s="116"/>
      <c r="B6157" s="65"/>
      <c r="C6157" s="65"/>
      <c r="D6157" s="66"/>
      <c r="E6157" s="67"/>
      <c r="F6157" s="65"/>
      <c r="G6157" s="66"/>
      <c r="J6157" s="65"/>
      <c r="K6157" s="65"/>
      <c r="L6157" s="66"/>
      <c r="M6157" s="65"/>
      <c r="N6157" s="65"/>
      <c r="O6157" s="65"/>
      <c r="P6157" s="66"/>
      <c r="Q6157" s="31">
        <f t="shared" si="192"/>
        <v>9999</v>
      </c>
      <c r="R6157" s="31" t="str">
        <f t="shared" si="193"/>
        <v/>
      </c>
      <c r="S6157" s="29">
        <f>IF($Q6157&lt;Parâmetros!$E$19,$G6157-1,$G6157)</f>
        <v>0</v>
      </c>
    </row>
    <row r="6158" spans="1:19" x14ac:dyDescent="0.25">
      <c r="A6158" s="116"/>
      <c r="B6158" s="65"/>
      <c r="C6158" s="65"/>
      <c r="D6158" s="66"/>
      <c r="E6158" s="67"/>
      <c r="F6158" s="65"/>
      <c r="G6158" s="66"/>
      <c r="J6158" s="65"/>
      <c r="K6158" s="65"/>
      <c r="L6158" s="66"/>
      <c r="M6158" s="65"/>
      <c r="N6158" s="65"/>
      <c r="O6158" s="65"/>
      <c r="P6158" s="66"/>
      <c r="Q6158" s="31">
        <f t="shared" si="192"/>
        <v>9999</v>
      </c>
      <c r="R6158" s="31" t="str">
        <f t="shared" si="193"/>
        <v/>
      </c>
      <c r="S6158" s="29">
        <f>IF($Q6158&lt;Parâmetros!$E$19,$G6158-1,$G6158)</f>
        <v>0</v>
      </c>
    </row>
    <row r="6159" spans="1:19" x14ac:dyDescent="0.25">
      <c r="A6159" s="116"/>
      <c r="B6159" s="65"/>
      <c r="C6159" s="65"/>
      <c r="D6159" s="66"/>
      <c r="E6159" s="67"/>
      <c r="F6159" s="65"/>
      <c r="G6159" s="66"/>
      <c r="J6159" s="65"/>
      <c r="K6159" s="65"/>
      <c r="L6159" s="66"/>
      <c r="M6159" s="65"/>
      <c r="N6159" s="65"/>
      <c r="O6159" s="65"/>
      <c r="P6159" s="66"/>
      <c r="Q6159" s="31">
        <f t="shared" si="192"/>
        <v>9999</v>
      </c>
      <c r="R6159" s="31" t="str">
        <f t="shared" si="193"/>
        <v/>
      </c>
      <c r="S6159" s="29">
        <f>IF($Q6159&lt;Parâmetros!$E$19,$G6159-1,$G6159)</f>
        <v>0</v>
      </c>
    </row>
    <row r="6160" spans="1:19" x14ac:dyDescent="0.25">
      <c r="A6160" s="116"/>
      <c r="B6160" s="65"/>
      <c r="C6160" s="65"/>
      <c r="D6160" s="66"/>
      <c r="E6160" s="67"/>
      <c r="F6160" s="65"/>
      <c r="G6160" s="66"/>
      <c r="J6160" s="65"/>
      <c r="K6160" s="65"/>
      <c r="L6160" s="66"/>
      <c r="M6160" s="65"/>
      <c r="N6160" s="65"/>
      <c r="O6160" s="65"/>
      <c r="P6160" s="66"/>
      <c r="Q6160" s="31">
        <f t="shared" si="192"/>
        <v>9999</v>
      </c>
      <c r="R6160" s="31" t="str">
        <f t="shared" si="193"/>
        <v/>
      </c>
      <c r="S6160" s="29">
        <f>IF($Q6160&lt;Parâmetros!$E$19,$G6160-1,$G6160)</f>
        <v>0</v>
      </c>
    </row>
    <row r="6161" spans="1:19" x14ac:dyDescent="0.25">
      <c r="A6161" s="116"/>
      <c r="B6161" s="65"/>
      <c r="C6161" s="65"/>
      <c r="D6161" s="66"/>
      <c r="E6161" s="67"/>
      <c r="F6161" s="65"/>
      <c r="G6161" s="66"/>
      <c r="J6161" s="65"/>
      <c r="K6161" s="65"/>
      <c r="L6161" s="66"/>
      <c r="M6161" s="65"/>
      <c r="N6161" s="65"/>
      <c r="O6161" s="65"/>
      <c r="P6161" s="66"/>
      <c r="Q6161" s="31">
        <f t="shared" si="192"/>
        <v>9999</v>
      </c>
      <c r="R6161" s="31" t="str">
        <f t="shared" si="193"/>
        <v/>
      </c>
      <c r="S6161" s="29">
        <f>IF($Q6161&lt;Parâmetros!$E$19,$G6161-1,$G6161)</f>
        <v>0</v>
      </c>
    </row>
    <row r="6162" spans="1:19" x14ac:dyDescent="0.25">
      <c r="A6162" s="116"/>
      <c r="B6162" s="65"/>
      <c r="C6162" s="65"/>
      <c r="D6162" s="66"/>
      <c r="E6162" s="67"/>
      <c r="F6162" s="65"/>
      <c r="G6162" s="66"/>
      <c r="J6162" s="65"/>
      <c r="K6162" s="65"/>
      <c r="L6162" s="66"/>
      <c r="M6162" s="65"/>
      <c r="N6162" s="65"/>
      <c r="O6162" s="65"/>
      <c r="P6162" s="66"/>
      <c r="Q6162" s="31">
        <f t="shared" si="192"/>
        <v>9999</v>
      </c>
      <c r="R6162" s="31" t="str">
        <f t="shared" si="193"/>
        <v/>
      </c>
      <c r="S6162" s="29">
        <f>IF($Q6162&lt;Parâmetros!$E$19,$G6162-1,$G6162)</f>
        <v>0</v>
      </c>
    </row>
    <row r="6163" spans="1:19" x14ac:dyDescent="0.25">
      <c r="A6163" s="116"/>
      <c r="B6163" s="65"/>
      <c r="C6163" s="65"/>
      <c r="D6163" s="66"/>
      <c r="E6163" s="67"/>
      <c r="F6163" s="65"/>
      <c r="G6163" s="66"/>
      <c r="J6163" s="65"/>
      <c r="K6163" s="65"/>
      <c r="L6163" s="66"/>
      <c r="M6163" s="65"/>
      <c r="N6163" s="65"/>
      <c r="O6163" s="65"/>
      <c r="P6163" s="66"/>
      <c r="Q6163" s="31">
        <f t="shared" si="192"/>
        <v>9999</v>
      </c>
      <c r="R6163" s="31" t="str">
        <f t="shared" si="193"/>
        <v/>
      </c>
      <c r="S6163" s="29">
        <f>IF($Q6163&lt;Parâmetros!$E$19,$G6163-1,$G6163)</f>
        <v>0</v>
      </c>
    </row>
    <row r="6164" spans="1:19" x14ac:dyDescent="0.25">
      <c r="A6164" s="116"/>
      <c r="B6164" s="65"/>
      <c r="C6164" s="65"/>
      <c r="D6164" s="66"/>
      <c r="E6164" s="67"/>
      <c r="F6164" s="65"/>
      <c r="G6164" s="66"/>
      <c r="J6164" s="65"/>
      <c r="K6164" s="65"/>
      <c r="L6164" s="66"/>
      <c r="M6164" s="65"/>
      <c r="N6164" s="65"/>
      <c r="O6164" s="65"/>
      <c r="P6164" s="66"/>
      <c r="Q6164" s="31">
        <f t="shared" si="192"/>
        <v>9999</v>
      </c>
      <c r="R6164" s="31" t="str">
        <f t="shared" si="193"/>
        <v/>
      </c>
      <c r="S6164" s="29">
        <f>IF($Q6164&lt;Parâmetros!$E$19,$G6164-1,$G6164)</f>
        <v>0</v>
      </c>
    </row>
    <row r="6165" spans="1:19" x14ac:dyDescent="0.25">
      <c r="A6165" s="116"/>
      <c r="B6165" s="65"/>
      <c r="C6165" s="65"/>
      <c r="D6165" s="66"/>
      <c r="E6165" s="67"/>
      <c r="F6165" s="65"/>
      <c r="G6165" s="66"/>
      <c r="J6165" s="65"/>
      <c r="K6165" s="65"/>
      <c r="L6165" s="66"/>
      <c r="M6165" s="65"/>
      <c r="N6165" s="65"/>
      <c r="O6165" s="65"/>
      <c r="P6165" s="66"/>
      <c r="Q6165" s="31">
        <f t="shared" si="192"/>
        <v>9999</v>
      </c>
      <c r="R6165" s="31" t="str">
        <f t="shared" si="193"/>
        <v/>
      </c>
      <c r="S6165" s="29">
        <f>IF($Q6165&lt;Parâmetros!$E$19,$G6165-1,$G6165)</f>
        <v>0</v>
      </c>
    </row>
    <row r="6166" spans="1:19" x14ac:dyDescent="0.25">
      <c r="A6166" s="116"/>
      <c r="B6166" s="65"/>
      <c r="C6166" s="65"/>
      <c r="D6166" s="66"/>
      <c r="E6166" s="67"/>
      <c r="F6166" s="65"/>
      <c r="G6166" s="66"/>
      <c r="J6166" s="65"/>
      <c r="K6166" s="65"/>
      <c r="L6166" s="66"/>
      <c r="M6166" s="65"/>
      <c r="N6166" s="65"/>
      <c r="O6166" s="65"/>
      <c r="P6166" s="66"/>
      <c r="Q6166" s="31">
        <f t="shared" si="192"/>
        <v>9999</v>
      </c>
      <c r="R6166" s="31" t="str">
        <f t="shared" si="193"/>
        <v/>
      </c>
      <c r="S6166" s="29">
        <f>IF($Q6166&lt;Parâmetros!$E$19,$G6166-1,$G6166)</f>
        <v>0</v>
      </c>
    </row>
    <row r="6167" spans="1:19" x14ac:dyDescent="0.25">
      <c r="A6167" s="116"/>
      <c r="B6167" s="65"/>
      <c r="C6167" s="65"/>
      <c r="D6167" s="66"/>
      <c r="E6167" s="67"/>
      <c r="F6167" s="65"/>
      <c r="G6167" s="66"/>
      <c r="J6167" s="65"/>
      <c r="K6167" s="65"/>
      <c r="L6167" s="66"/>
      <c r="M6167" s="65"/>
      <c r="N6167" s="65"/>
      <c r="O6167" s="65"/>
      <c r="P6167" s="66"/>
      <c r="Q6167" s="31">
        <f t="shared" si="192"/>
        <v>9999</v>
      </c>
      <c r="R6167" s="31" t="str">
        <f t="shared" si="193"/>
        <v/>
      </c>
      <c r="S6167" s="29">
        <f>IF($Q6167&lt;Parâmetros!$E$19,$G6167-1,$G6167)</f>
        <v>0</v>
      </c>
    </row>
    <row r="6168" spans="1:19" x14ac:dyDescent="0.25">
      <c r="A6168" s="116"/>
      <c r="B6168" s="65"/>
      <c r="C6168" s="65"/>
      <c r="D6168" s="66"/>
      <c r="E6168" s="67"/>
      <c r="F6168" s="65"/>
      <c r="G6168" s="66"/>
      <c r="J6168" s="65"/>
      <c r="K6168" s="65"/>
      <c r="L6168" s="66"/>
      <c r="M6168" s="65"/>
      <c r="N6168" s="65"/>
      <c r="O6168" s="65"/>
      <c r="P6168" s="66"/>
      <c r="Q6168" s="31">
        <f t="shared" si="192"/>
        <v>9999</v>
      </c>
      <c r="R6168" s="31" t="str">
        <f t="shared" si="193"/>
        <v/>
      </c>
      <c r="S6168" s="29">
        <f>IF($Q6168&lt;Parâmetros!$E$19,$G6168-1,$G6168)</f>
        <v>0</v>
      </c>
    </row>
    <row r="6169" spans="1:19" x14ac:dyDescent="0.25">
      <c r="A6169" s="116"/>
      <c r="B6169" s="65"/>
      <c r="C6169" s="65"/>
      <c r="D6169" s="66"/>
      <c r="E6169" s="67"/>
      <c r="F6169" s="65"/>
      <c r="G6169" s="66"/>
      <c r="J6169" s="65"/>
      <c r="K6169" s="65"/>
      <c r="L6169" s="66"/>
      <c r="M6169" s="65"/>
      <c r="N6169" s="65"/>
      <c r="O6169" s="65"/>
      <c r="P6169" s="66"/>
      <c r="Q6169" s="31">
        <f t="shared" si="192"/>
        <v>9999</v>
      </c>
      <c r="R6169" s="31" t="str">
        <f t="shared" si="193"/>
        <v/>
      </c>
      <c r="S6169" s="29">
        <f>IF($Q6169&lt;Parâmetros!$E$19,$G6169-1,$G6169)</f>
        <v>0</v>
      </c>
    </row>
    <row r="6170" spans="1:19" x14ac:dyDescent="0.25">
      <c r="A6170" s="116"/>
      <c r="B6170" s="65"/>
      <c r="C6170" s="65"/>
      <c r="D6170" s="66"/>
      <c r="E6170" s="67"/>
      <c r="F6170" s="65"/>
      <c r="G6170" s="66"/>
      <c r="J6170" s="65"/>
      <c r="K6170" s="65"/>
      <c r="L6170" s="66"/>
      <c r="M6170" s="65"/>
      <c r="N6170" s="65"/>
      <c r="O6170" s="65"/>
      <c r="P6170" s="66"/>
      <c r="Q6170" s="31">
        <f t="shared" si="192"/>
        <v>9999</v>
      </c>
      <c r="R6170" s="31" t="str">
        <f t="shared" si="193"/>
        <v/>
      </c>
      <c r="S6170" s="29">
        <f>IF($Q6170&lt;Parâmetros!$E$19,$G6170-1,$G6170)</f>
        <v>0</v>
      </c>
    </row>
    <row r="6171" spans="1:19" x14ac:dyDescent="0.25">
      <c r="A6171" s="116"/>
      <c r="B6171" s="65"/>
      <c r="C6171" s="65"/>
      <c r="D6171" s="66"/>
      <c r="E6171" s="67"/>
      <c r="F6171" s="65"/>
      <c r="G6171" s="66"/>
      <c r="J6171" s="65"/>
      <c r="K6171" s="65"/>
      <c r="L6171" s="66"/>
      <c r="M6171" s="65"/>
      <c r="N6171" s="65"/>
      <c r="O6171" s="65"/>
      <c r="P6171" s="66"/>
      <c r="Q6171" s="31">
        <f t="shared" si="192"/>
        <v>9999</v>
      </c>
      <c r="R6171" s="31" t="str">
        <f t="shared" si="193"/>
        <v/>
      </c>
      <c r="S6171" s="29">
        <f>IF($Q6171&lt;Parâmetros!$E$19,$G6171-1,$G6171)</f>
        <v>0</v>
      </c>
    </row>
    <row r="6172" spans="1:19" x14ac:dyDescent="0.25">
      <c r="A6172" s="116"/>
      <c r="B6172" s="65"/>
      <c r="C6172" s="65"/>
      <c r="D6172" s="66"/>
      <c r="E6172" s="67"/>
      <c r="F6172" s="65"/>
      <c r="G6172" s="66"/>
      <c r="J6172" s="65"/>
      <c r="K6172" s="65"/>
      <c r="L6172" s="66"/>
      <c r="M6172" s="65"/>
      <c r="N6172" s="65"/>
      <c r="O6172" s="65"/>
      <c r="P6172" s="66"/>
      <c r="Q6172" s="31">
        <f t="shared" si="192"/>
        <v>9999</v>
      </c>
      <c r="R6172" s="31" t="str">
        <f t="shared" si="193"/>
        <v/>
      </c>
      <c r="S6172" s="29">
        <f>IF($Q6172&lt;Parâmetros!$E$19,$G6172-1,$G6172)</f>
        <v>0</v>
      </c>
    </row>
    <row r="6173" spans="1:19" x14ac:dyDescent="0.25">
      <c r="A6173" s="116"/>
      <c r="B6173" s="65"/>
      <c r="C6173" s="65"/>
      <c r="D6173" s="66"/>
      <c r="E6173" s="67"/>
      <c r="F6173" s="65"/>
      <c r="G6173" s="66"/>
      <c r="J6173" s="65"/>
      <c r="K6173" s="65"/>
      <c r="L6173" s="66"/>
      <c r="M6173" s="65"/>
      <c r="N6173" s="65"/>
      <c r="O6173" s="65"/>
      <c r="P6173" s="66"/>
      <c r="Q6173" s="31">
        <f t="shared" si="192"/>
        <v>9999</v>
      </c>
      <c r="R6173" s="31" t="str">
        <f t="shared" si="193"/>
        <v/>
      </c>
      <c r="S6173" s="29">
        <f>IF($Q6173&lt;Parâmetros!$E$19,$G6173-1,$G6173)</f>
        <v>0</v>
      </c>
    </row>
    <row r="6174" spans="1:19" x14ac:dyDescent="0.25">
      <c r="A6174" s="116"/>
      <c r="B6174" s="65"/>
      <c r="C6174" s="65"/>
      <c r="D6174" s="66"/>
      <c r="E6174" s="67"/>
      <c r="F6174" s="65"/>
      <c r="G6174" s="66"/>
      <c r="J6174" s="65"/>
      <c r="K6174" s="65"/>
      <c r="L6174" s="66"/>
      <c r="M6174" s="65"/>
      <c r="N6174" s="65"/>
      <c r="O6174" s="65"/>
      <c r="P6174" s="66"/>
      <c r="Q6174" s="31">
        <f t="shared" si="192"/>
        <v>9999</v>
      </c>
      <c r="R6174" s="31" t="str">
        <f t="shared" si="193"/>
        <v/>
      </c>
      <c r="S6174" s="29">
        <f>IF($Q6174&lt;Parâmetros!$E$19,$G6174-1,$G6174)</f>
        <v>0</v>
      </c>
    </row>
    <row r="6175" spans="1:19" x14ac:dyDescent="0.25">
      <c r="A6175" s="116"/>
      <c r="B6175" s="65"/>
      <c r="C6175" s="65"/>
      <c r="D6175" s="66"/>
      <c r="E6175" s="67"/>
      <c r="F6175" s="65"/>
      <c r="G6175" s="66"/>
      <c r="J6175" s="65"/>
      <c r="K6175" s="65"/>
      <c r="L6175" s="66"/>
      <c r="M6175" s="65"/>
      <c r="N6175" s="65"/>
      <c r="O6175" s="65"/>
      <c r="P6175" s="66"/>
      <c r="Q6175" s="31">
        <f t="shared" si="192"/>
        <v>9999</v>
      </c>
      <c r="R6175" s="31" t="str">
        <f t="shared" si="193"/>
        <v/>
      </c>
      <c r="S6175" s="29">
        <f>IF($Q6175&lt;Parâmetros!$E$19,$G6175-1,$G6175)</f>
        <v>0</v>
      </c>
    </row>
    <row r="6176" spans="1:19" x14ac:dyDescent="0.25">
      <c r="A6176" s="116"/>
      <c r="B6176" s="65"/>
      <c r="C6176" s="65"/>
      <c r="D6176" s="66"/>
      <c r="E6176" s="67"/>
      <c r="F6176" s="65"/>
      <c r="G6176" s="66"/>
      <c r="J6176" s="65"/>
      <c r="K6176" s="65"/>
      <c r="L6176" s="66"/>
      <c r="M6176" s="65"/>
      <c r="N6176" s="65"/>
      <c r="O6176" s="65"/>
      <c r="P6176" s="66"/>
      <c r="Q6176" s="31">
        <f t="shared" si="192"/>
        <v>9999</v>
      </c>
      <c r="R6176" s="31" t="str">
        <f t="shared" si="193"/>
        <v/>
      </c>
      <c r="S6176" s="29">
        <f>IF($Q6176&lt;Parâmetros!$E$19,$G6176-1,$G6176)</f>
        <v>0</v>
      </c>
    </row>
    <row r="6177" spans="1:19" x14ac:dyDescent="0.25">
      <c r="A6177" s="116"/>
      <c r="B6177" s="65"/>
      <c r="C6177" s="65"/>
      <c r="D6177" s="66"/>
      <c r="E6177" s="67"/>
      <c r="F6177" s="65"/>
      <c r="G6177" s="66"/>
      <c r="J6177" s="65"/>
      <c r="K6177" s="65"/>
      <c r="L6177" s="66"/>
      <c r="M6177" s="65"/>
      <c r="N6177" s="65"/>
      <c r="O6177" s="65"/>
      <c r="P6177" s="66"/>
      <c r="Q6177" s="31">
        <f t="shared" si="192"/>
        <v>9999</v>
      </c>
      <c r="R6177" s="31" t="str">
        <f t="shared" si="193"/>
        <v/>
      </c>
      <c r="S6177" s="29">
        <f>IF($Q6177&lt;Parâmetros!$E$19,$G6177-1,$G6177)</f>
        <v>0</v>
      </c>
    </row>
    <row r="6178" spans="1:19" x14ac:dyDescent="0.25">
      <c r="A6178" s="116"/>
      <c r="B6178" s="65"/>
      <c r="C6178" s="65"/>
      <c r="D6178" s="66"/>
      <c r="E6178" s="67"/>
      <c r="F6178" s="65"/>
      <c r="G6178" s="66"/>
      <c r="J6178" s="65"/>
      <c r="K6178" s="65"/>
      <c r="L6178" s="66"/>
      <c r="M6178" s="65"/>
      <c r="N6178" s="65"/>
      <c r="O6178" s="65"/>
      <c r="P6178" s="66"/>
      <c r="Q6178" s="31">
        <f t="shared" si="192"/>
        <v>9999</v>
      </c>
      <c r="R6178" s="31" t="str">
        <f t="shared" si="193"/>
        <v/>
      </c>
      <c r="S6178" s="29">
        <f>IF($Q6178&lt;Parâmetros!$E$19,$G6178-1,$G6178)</f>
        <v>0</v>
      </c>
    </row>
    <row r="6179" spans="1:19" x14ac:dyDescent="0.25">
      <c r="A6179" s="116"/>
      <c r="B6179" s="65"/>
      <c r="C6179" s="65"/>
      <c r="D6179" s="66"/>
      <c r="E6179" s="67"/>
      <c r="F6179" s="65"/>
      <c r="G6179" s="66"/>
      <c r="J6179" s="65"/>
      <c r="K6179" s="65"/>
      <c r="L6179" s="66"/>
      <c r="M6179" s="65"/>
      <c r="N6179" s="65"/>
      <c r="O6179" s="65"/>
      <c r="P6179" s="66"/>
      <c r="Q6179" s="31">
        <f t="shared" si="192"/>
        <v>9999</v>
      </c>
      <c r="R6179" s="31" t="str">
        <f t="shared" si="193"/>
        <v/>
      </c>
      <c r="S6179" s="29">
        <f>IF($Q6179&lt;Parâmetros!$E$19,$G6179-1,$G6179)</f>
        <v>0</v>
      </c>
    </row>
    <row r="6180" spans="1:19" x14ac:dyDescent="0.25">
      <c r="A6180" s="116"/>
      <c r="B6180" s="65"/>
      <c r="C6180" s="65"/>
      <c r="D6180" s="66"/>
      <c r="E6180" s="67"/>
      <c r="F6180" s="65"/>
      <c r="G6180" s="66"/>
      <c r="J6180" s="65"/>
      <c r="K6180" s="65"/>
      <c r="L6180" s="66"/>
      <c r="M6180" s="65"/>
      <c r="N6180" s="65"/>
      <c r="O6180" s="65"/>
      <c r="P6180" s="66"/>
      <c r="Q6180" s="31">
        <f t="shared" si="192"/>
        <v>9999</v>
      </c>
      <c r="R6180" s="31" t="str">
        <f t="shared" si="193"/>
        <v/>
      </c>
      <c r="S6180" s="29">
        <f>IF($Q6180&lt;Parâmetros!$E$19,$G6180-1,$G6180)</f>
        <v>0</v>
      </c>
    </row>
    <row r="6181" spans="1:19" x14ac:dyDescent="0.25">
      <c r="A6181" s="116"/>
      <c r="B6181" s="65"/>
      <c r="C6181" s="65"/>
      <c r="D6181" s="66"/>
      <c r="E6181" s="67"/>
      <c r="F6181" s="65"/>
      <c r="G6181" s="66"/>
      <c r="J6181" s="65"/>
      <c r="K6181" s="65"/>
      <c r="L6181" s="66"/>
      <c r="M6181" s="65"/>
      <c r="N6181" s="65"/>
      <c r="O6181" s="65"/>
      <c r="P6181" s="66"/>
      <c r="Q6181" s="31">
        <f t="shared" si="192"/>
        <v>9999</v>
      </c>
      <c r="R6181" s="31" t="str">
        <f t="shared" si="193"/>
        <v/>
      </c>
      <c r="S6181" s="29">
        <f>IF($Q6181&lt;Parâmetros!$E$19,$G6181-1,$G6181)</f>
        <v>0</v>
      </c>
    </row>
    <row r="6182" spans="1:19" x14ac:dyDescent="0.25">
      <c r="A6182" s="116"/>
      <c r="B6182" s="65"/>
      <c r="C6182" s="65"/>
      <c r="D6182" s="66"/>
      <c r="E6182" s="67"/>
      <c r="F6182" s="65"/>
      <c r="G6182" s="66"/>
      <c r="J6182" s="65"/>
      <c r="K6182" s="65"/>
      <c r="L6182" s="66"/>
      <c r="M6182" s="65"/>
      <c r="N6182" s="65"/>
      <c r="O6182" s="65"/>
      <c r="P6182" s="66"/>
      <c r="Q6182" s="31">
        <f t="shared" si="192"/>
        <v>9999</v>
      </c>
      <c r="R6182" s="31" t="str">
        <f t="shared" si="193"/>
        <v/>
      </c>
      <c r="S6182" s="29">
        <f>IF($Q6182&lt;Parâmetros!$E$19,$G6182-1,$G6182)</f>
        <v>0</v>
      </c>
    </row>
    <row r="6183" spans="1:19" x14ac:dyDescent="0.25">
      <c r="A6183" s="116"/>
      <c r="B6183" s="65"/>
      <c r="C6183" s="65"/>
      <c r="D6183" s="66"/>
      <c r="E6183" s="67"/>
      <c r="F6183" s="65"/>
      <c r="G6183" s="66"/>
      <c r="J6183" s="65"/>
      <c r="K6183" s="65"/>
      <c r="L6183" s="66"/>
      <c r="M6183" s="65"/>
      <c r="N6183" s="65"/>
      <c r="O6183" s="65"/>
      <c r="P6183" s="66"/>
      <c r="Q6183" s="31">
        <f t="shared" si="192"/>
        <v>9999</v>
      </c>
      <c r="R6183" s="31" t="str">
        <f t="shared" si="193"/>
        <v/>
      </c>
      <c r="S6183" s="29">
        <f>IF($Q6183&lt;Parâmetros!$E$19,$G6183-1,$G6183)</f>
        <v>0</v>
      </c>
    </row>
    <row r="6184" spans="1:19" x14ac:dyDescent="0.25">
      <c r="A6184" s="116"/>
      <c r="B6184" s="65"/>
      <c r="C6184" s="65"/>
      <c r="D6184" s="66"/>
      <c r="E6184" s="67"/>
      <c r="F6184" s="65"/>
      <c r="G6184" s="66"/>
      <c r="J6184" s="65"/>
      <c r="K6184" s="65"/>
      <c r="L6184" s="66"/>
      <c r="M6184" s="65"/>
      <c r="N6184" s="65"/>
      <c r="O6184" s="65"/>
      <c r="P6184" s="66"/>
      <c r="Q6184" s="31">
        <f t="shared" si="192"/>
        <v>9999</v>
      </c>
      <c r="R6184" s="31" t="str">
        <f t="shared" si="193"/>
        <v/>
      </c>
      <c r="S6184" s="29">
        <f>IF($Q6184&lt;Parâmetros!$E$19,$G6184-1,$G6184)</f>
        <v>0</v>
      </c>
    </row>
    <row r="6185" spans="1:19" x14ac:dyDescent="0.25">
      <c r="A6185" s="116"/>
      <c r="B6185" s="65"/>
      <c r="C6185" s="65"/>
      <c r="D6185" s="66"/>
      <c r="E6185" s="67"/>
      <c r="F6185" s="65"/>
      <c r="G6185" s="66"/>
      <c r="J6185" s="65"/>
      <c r="K6185" s="65"/>
      <c r="L6185" s="66"/>
      <c r="M6185" s="65"/>
      <c r="N6185" s="65"/>
      <c r="O6185" s="65"/>
      <c r="P6185" s="66"/>
      <c r="Q6185" s="31">
        <f t="shared" si="192"/>
        <v>9999</v>
      </c>
      <c r="R6185" s="31" t="str">
        <f t="shared" si="193"/>
        <v/>
      </c>
      <c r="S6185" s="29">
        <f>IF($Q6185&lt;Parâmetros!$E$19,$G6185-1,$G6185)</f>
        <v>0</v>
      </c>
    </row>
    <row r="6186" spans="1:19" x14ac:dyDescent="0.25">
      <c r="A6186" s="116"/>
      <c r="B6186" s="65"/>
      <c r="C6186" s="65"/>
      <c r="D6186" s="66"/>
      <c r="E6186" s="67"/>
      <c r="F6186" s="65"/>
      <c r="G6186" s="66"/>
      <c r="J6186" s="65"/>
      <c r="K6186" s="65"/>
      <c r="L6186" s="66"/>
      <c r="M6186" s="65"/>
      <c r="N6186" s="65"/>
      <c r="O6186" s="65"/>
      <c r="P6186" s="66"/>
      <c r="Q6186" s="31">
        <f t="shared" si="192"/>
        <v>9999</v>
      </c>
      <c r="R6186" s="31" t="str">
        <f t="shared" si="193"/>
        <v/>
      </c>
      <c r="S6186" s="29">
        <f>IF($Q6186&lt;Parâmetros!$E$19,$G6186-1,$G6186)</f>
        <v>0</v>
      </c>
    </row>
    <row r="6187" spans="1:19" x14ac:dyDescent="0.25">
      <c r="A6187" s="116"/>
      <c r="B6187" s="65"/>
      <c r="C6187" s="65"/>
      <c r="D6187" s="66"/>
      <c r="E6187" s="67"/>
      <c r="F6187" s="65"/>
      <c r="G6187" s="66"/>
      <c r="J6187" s="65"/>
      <c r="K6187" s="65"/>
      <c r="L6187" s="66"/>
      <c r="M6187" s="65"/>
      <c r="N6187" s="65"/>
      <c r="O6187" s="65"/>
      <c r="P6187" s="66"/>
      <c r="Q6187" s="31">
        <f t="shared" si="192"/>
        <v>9999</v>
      </c>
      <c r="R6187" s="31" t="str">
        <f t="shared" si="193"/>
        <v/>
      </c>
      <c r="S6187" s="29">
        <f>IF($Q6187&lt;Parâmetros!$E$19,$G6187-1,$G6187)</f>
        <v>0</v>
      </c>
    </row>
    <row r="6188" spans="1:19" x14ac:dyDescent="0.25">
      <c r="A6188" s="116"/>
      <c r="B6188" s="65"/>
      <c r="C6188" s="65"/>
      <c r="D6188" s="66"/>
      <c r="E6188" s="67"/>
      <c r="F6188" s="65"/>
      <c r="G6188" s="66"/>
      <c r="J6188" s="65"/>
      <c r="K6188" s="65"/>
      <c r="L6188" s="66"/>
      <c r="M6188" s="65"/>
      <c r="O6188" s="65"/>
      <c r="P6188" s="66"/>
      <c r="Q6188" s="31">
        <f t="shared" si="192"/>
        <v>9999</v>
      </c>
      <c r="R6188" s="31" t="str">
        <f t="shared" si="193"/>
        <v/>
      </c>
      <c r="S6188" s="29">
        <f>IF($Q6188&lt;Parâmetros!$E$19,$G6188-1,$G6188)</f>
        <v>0</v>
      </c>
    </row>
    <row r="6189" spans="1:19" x14ac:dyDescent="0.25">
      <c r="A6189" s="116"/>
      <c r="B6189" s="65"/>
      <c r="C6189" s="65"/>
      <c r="D6189" s="66"/>
      <c r="E6189" s="67"/>
      <c r="F6189" s="65"/>
      <c r="G6189" s="66"/>
      <c r="J6189" s="65"/>
      <c r="K6189" s="65"/>
      <c r="L6189" s="66"/>
      <c r="M6189" s="65"/>
      <c r="O6189" s="65"/>
      <c r="P6189" s="66"/>
      <c r="Q6189" s="31">
        <f t="shared" si="192"/>
        <v>9999</v>
      </c>
      <c r="R6189" s="31" t="str">
        <f t="shared" si="193"/>
        <v/>
      </c>
      <c r="S6189" s="29">
        <f>IF($Q6189&lt;Parâmetros!$E$19,$G6189-1,$G6189)</f>
        <v>0</v>
      </c>
    </row>
    <row r="6190" spans="1:19" x14ac:dyDescent="0.25">
      <c r="A6190" s="116"/>
      <c r="B6190" s="65"/>
      <c r="C6190" s="65"/>
      <c r="D6190" s="66"/>
      <c r="E6190" s="67"/>
      <c r="F6190" s="65"/>
      <c r="G6190" s="66"/>
      <c r="J6190" s="65"/>
      <c r="K6190" s="65"/>
      <c r="L6190" s="66"/>
      <c r="M6190" s="65"/>
      <c r="N6190" s="65"/>
      <c r="O6190" s="65"/>
      <c r="P6190" s="66"/>
      <c r="Q6190" s="31">
        <f t="shared" si="192"/>
        <v>9999</v>
      </c>
      <c r="R6190" s="31" t="str">
        <f t="shared" si="193"/>
        <v/>
      </c>
      <c r="S6190" s="29">
        <f>IF($Q6190&lt;Parâmetros!$E$19,$G6190-1,$G6190)</f>
        <v>0</v>
      </c>
    </row>
    <row r="6191" spans="1:19" x14ac:dyDescent="0.25">
      <c r="A6191" s="116"/>
      <c r="B6191" s="65"/>
      <c r="C6191" s="65"/>
      <c r="D6191" s="66"/>
      <c r="E6191" s="67"/>
      <c r="F6191" s="65"/>
      <c r="G6191" s="66"/>
      <c r="J6191" s="65"/>
      <c r="K6191" s="65"/>
      <c r="L6191" s="66"/>
      <c r="M6191" s="65"/>
      <c r="O6191" s="65"/>
      <c r="P6191" s="66"/>
      <c r="Q6191" s="31">
        <f t="shared" si="192"/>
        <v>9999</v>
      </c>
      <c r="R6191" s="31" t="str">
        <f t="shared" si="193"/>
        <v/>
      </c>
      <c r="S6191" s="29">
        <f>IF($Q6191&lt;Parâmetros!$E$19,$G6191-1,$G6191)</f>
        <v>0</v>
      </c>
    </row>
    <row r="6192" spans="1:19" x14ac:dyDescent="0.25">
      <c r="A6192" s="116"/>
      <c r="B6192" s="65"/>
      <c r="C6192" s="65"/>
      <c r="D6192" s="66"/>
      <c r="E6192" s="67"/>
      <c r="F6192" s="65"/>
      <c r="G6192" s="66"/>
      <c r="J6192" s="65"/>
      <c r="K6192" s="65"/>
      <c r="L6192" s="66"/>
      <c r="M6192" s="65"/>
      <c r="O6192" s="65"/>
      <c r="P6192" s="66"/>
      <c r="Q6192" s="31">
        <f t="shared" si="192"/>
        <v>9999</v>
      </c>
      <c r="R6192" s="31" t="str">
        <f t="shared" si="193"/>
        <v/>
      </c>
      <c r="S6192" s="29">
        <f>IF($Q6192&lt;Parâmetros!$E$19,$G6192-1,$G6192)</f>
        <v>0</v>
      </c>
    </row>
    <row r="6193" spans="1:19" x14ac:dyDescent="0.25">
      <c r="A6193" s="116"/>
      <c r="B6193" s="65"/>
      <c r="C6193" s="65"/>
      <c r="D6193" s="66"/>
      <c r="E6193" s="67"/>
      <c r="F6193" s="65"/>
      <c r="G6193" s="66"/>
      <c r="J6193" s="65"/>
      <c r="K6193" s="65"/>
      <c r="L6193" s="66"/>
      <c r="M6193" s="65"/>
      <c r="N6193" s="65"/>
      <c r="O6193" s="65"/>
      <c r="P6193" s="66"/>
      <c r="Q6193" s="31">
        <f t="shared" si="192"/>
        <v>9999</v>
      </c>
      <c r="R6193" s="31" t="str">
        <f t="shared" si="193"/>
        <v/>
      </c>
      <c r="S6193" s="29">
        <f>IF($Q6193&lt;Parâmetros!$E$19,$G6193-1,$G6193)</f>
        <v>0</v>
      </c>
    </row>
    <row r="6194" spans="1:19" x14ac:dyDescent="0.25">
      <c r="A6194" s="116"/>
      <c r="B6194" s="65"/>
      <c r="C6194" s="65"/>
      <c r="D6194" s="66"/>
      <c r="E6194" s="67"/>
      <c r="F6194" s="65"/>
      <c r="G6194" s="66"/>
      <c r="J6194" s="65"/>
      <c r="K6194" s="65"/>
      <c r="L6194" s="66"/>
      <c r="M6194" s="65"/>
      <c r="N6194" s="65"/>
      <c r="O6194" s="65"/>
      <c r="P6194" s="66"/>
      <c r="Q6194" s="31">
        <f t="shared" si="192"/>
        <v>9999</v>
      </c>
      <c r="R6194" s="31" t="str">
        <f t="shared" si="193"/>
        <v/>
      </c>
      <c r="S6194" s="29">
        <f>IF($Q6194&lt;Parâmetros!$E$19,$G6194-1,$G6194)</f>
        <v>0</v>
      </c>
    </row>
    <row r="6195" spans="1:19" x14ac:dyDescent="0.25">
      <c r="A6195" s="116"/>
      <c r="B6195" s="65"/>
      <c r="C6195" s="65"/>
      <c r="D6195" s="66"/>
      <c r="E6195" s="67"/>
      <c r="F6195" s="65"/>
      <c r="G6195" s="66"/>
      <c r="J6195" s="65"/>
      <c r="K6195" s="65"/>
      <c r="L6195" s="66"/>
      <c r="M6195" s="65"/>
      <c r="N6195" s="65"/>
      <c r="O6195" s="65"/>
      <c r="P6195" s="66"/>
      <c r="Q6195" s="31">
        <f t="shared" si="192"/>
        <v>9999</v>
      </c>
      <c r="R6195" s="31" t="str">
        <f t="shared" si="193"/>
        <v/>
      </c>
      <c r="S6195" s="29">
        <f>IF($Q6195&lt;Parâmetros!$E$19,$G6195-1,$G6195)</f>
        <v>0</v>
      </c>
    </row>
    <row r="6196" spans="1:19" x14ac:dyDescent="0.25">
      <c r="A6196" s="116"/>
      <c r="B6196" s="65"/>
      <c r="C6196" s="65"/>
      <c r="D6196" s="66"/>
      <c r="E6196" s="67"/>
      <c r="F6196" s="65"/>
      <c r="G6196" s="66"/>
      <c r="J6196" s="65"/>
      <c r="K6196" s="65"/>
      <c r="L6196" s="66"/>
      <c r="M6196" s="65"/>
      <c r="O6196" s="65"/>
      <c r="P6196" s="66"/>
      <c r="Q6196" s="31">
        <f t="shared" si="192"/>
        <v>9999</v>
      </c>
      <c r="R6196" s="31" t="str">
        <f t="shared" si="193"/>
        <v/>
      </c>
      <c r="S6196" s="29">
        <f>IF($Q6196&lt;Parâmetros!$E$19,$G6196-1,$G6196)</f>
        <v>0</v>
      </c>
    </row>
    <row r="6197" spans="1:19" x14ac:dyDescent="0.25">
      <c r="A6197" s="116"/>
      <c r="B6197" s="65"/>
      <c r="C6197" s="65"/>
      <c r="D6197" s="66"/>
      <c r="E6197" s="67"/>
      <c r="F6197" s="65"/>
      <c r="G6197" s="66"/>
      <c r="J6197" s="65"/>
      <c r="K6197" s="65"/>
      <c r="L6197" s="66"/>
      <c r="M6197" s="65"/>
      <c r="O6197" s="65"/>
      <c r="P6197" s="66"/>
      <c r="Q6197" s="31">
        <f t="shared" si="192"/>
        <v>9999</v>
      </c>
      <c r="R6197" s="31" t="str">
        <f t="shared" si="193"/>
        <v/>
      </c>
      <c r="S6197" s="29">
        <f>IF($Q6197&lt;Parâmetros!$E$19,$G6197-1,$G6197)</f>
        <v>0</v>
      </c>
    </row>
    <row r="6198" spans="1:19" x14ac:dyDescent="0.25">
      <c r="A6198" s="116"/>
      <c r="B6198" s="65"/>
      <c r="C6198" s="65"/>
      <c r="D6198" s="66"/>
      <c r="E6198" s="67"/>
      <c r="F6198" s="65"/>
      <c r="G6198" s="66"/>
      <c r="J6198" s="65"/>
      <c r="K6198" s="65"/>
      <c r="L6198" s="66"/>
      <c r="M6198" s="65"/>
      <c r="N6198" s="65"/>
      <c r="O6198" s="65"/>
      <c r="P6198" s="66"/>
      <c r="Q6198" s="31">
        <f t="shared" si="192"/>
        <v>9999</v>
      </c>
      <c r="R6198" s="31" t="str">
        <f t="shared" si="193"/>
        <v/>
      </c>
      <c r="S6198" s="29">
        <f>IF($Q6198&lt;Parâmetros!$E$19,$G6198-1,$G6198)</f>
        <v>0</v>
      </c>
    </row>
    <row r="6199" spans="1:19" x14ac:dyDescent="0.25">
      <c r="A6199" s="116"/>
      <c r="B6199" s="65"/>
      <c r="C6199" s="65"/>
      <c r="D6199" s="66"/>
      <c r="E6199" s="67"/>
      <c r="F6199" s="65"/>
      <c r="G6199" s="66"/>
      <c r="J6199" s="65"/>
      <c r="K6199" s="65"/>
      <c r="L6199" s="66"/>
      <c r="M6199" s="65"/>
      <c r="N6199" s="65"/>
      <c r="O6199" s="65"/>
      <c r="P6199" s="66"/>
      <c r="Q6199" s="31">
        <f t="shared" si="192"/>
        <v>9999</v>
      </c>
      <c r="R6199" s="31" t="str">
        <f t="shared" si="193"/>
        <v/>
      </c>
      <c r="S6199" s="29">
        <f>IF($Q6199&lt;Parâmetros!$E$19,$G6199-1,$G6199)</f>
        <v>0</v>
      </c>
    </row>
    <row r="6200" spans="1:19" x14ac:dyDescent="0.25">
      <c r="A6200" s="116"/>
      <c r="B6200" s="65"/>
      <c r="C6200" s="65"/>
      <c r="D6200" s="66"/>
      <c r="E6200" s="67"/>
      <c r="F6200" s="65"/>
      <c r="G6200" s="66"/>
      <c r="J6200" s="65"/>
      <c r="K6200" s="65"/>
      <c r="L6200" s="66"/>
      <c r="M6200" s="65"/>
      <c r="O6200" s="65"/>
      <c r="P6200" s="66"/>
      <c r="Q6200" s="31">
        <f t="shared" si="192"/>
        <v>9999</v>
      </c>
      <c r="R6200" s="31" t="str">
        <f t="shared" si="193"/>
        <v/>
      </c>
      <c r="S6200" s="29">
        <f>IF($Q6200&lt;Parâmetros!$E$19,$G6200-1,$G6200)</f>
        <v>0</v>
      </c>
    </row>
    <row r="6201" spans="1:19" x14ac:dyDescent="0.25">
      <c r="A6201" s="116"/>
      <c r="B6201" s="65"/>
      <c r="C6201" s="65"/>
      <c r="D6201" s="66"/>
      <c r="E6201" s="67"/>
      <c r="F6201" s="65"/>
      <c r="G6201" s="66"/>
      <c r="J6201" s="65"/>
      <c r="K6201" s="65"/>
      <c r="L6201" s="66"/>
      <c r="M6201" s="65"/>
      <c r="N6201" s="65"/>
      <c r="O6201" s="65"/>
      <c r="P6201" s="66"/>
      <c r="Q6201" s="31">
        <f t="shared" si="192"/>
        <v>9999</v>
      </c>
      <c r="R6201" s="31" t="str">
        <f t="shared" si="193"/>
        <v/>
      </c>
      <c r="S6201" s="29">
        <f>IF($Q6201&lt;Parâmetros!$E$19,$G6201-1,$G6201)</f>
        <v>0</v>
      </c>
    </row>
    <row r="6202" spans="1:19" x14ac:dyDescent="0.25">
      <c r="A6202" s="116"/>
      <c r="B6202" s="65"/>
      <c r="C6202" s="65"/>
      <c r="D6202" s="66"/>
      <c r="E6202" s="67"/>
      <c r="F6202" s="65"/>
      <c r="G6202" s="66"/>
      <c r="J6202" s="65"/>
      <c r="K6202" s="65"/>
      <c r="L6202" s="66"/>
      <c r="M6202" s="65"/>
      <c r="N6202" s="65"/>
      <c r="O6202" s="65"/>
      <c r="P6202" s="66"/>
      <c r="Q6202" s="31">
        <f t="shared" si="192"/>
        <v>9999</v>
      </c>
      <c r="R6202" s="31" t="str">
        <f t="shared" si="193"/>
        <v/>
      </c>
      <c r="S6202" s="29">
        <f>IF($Q6202&lt;Parâmetros!$E$19,$G6202-1,$G6202)</f>
        <v>0</v>
      </c>
    </row>
    <row r="6203" spans="1:19" x14ac:dyDescent="0.25">
      <c r="A6203" s="116"/>
      <c r="B6203" s="65"/>
      <c r="C6203" s="65"/>
      <c r="D6203" s="66"/>
      <c r="E6203" s="67"/>
      <c r="F6203" s="65"/>
      <c r="G6203" s="66"/>
      <c r="J6203" s="65"/>
      <c r="K6203" s="65"/>
      <c r="L6203" s="66"/>
      <c r="M6203" s="65"/>
      <c r="N6203" s="65"/>
      <c r="O6203" s="65"/>
      <c r="P6203" s="66"/>
      <c r="Q6203" s="31">
        <f t="shared" si="192"/>
        <v>9999</v>
      </c>
      <c r="R6203" s="31" t="str">
        <f t="shared" si="193"/>
        <v/>
      </c>
      <c r="S6203" s="29">
        <f>IF($Q6203&lt;Parâmetros!$E$19,$G6203-1,$G6203)</f>
        <v>0</v>
      </c>
    </row>
    <row r="6204" spans="1:19" x14ac:dyDescent="0.25">
      <c r="A6204" s="116"/>
      <c r="B6204" s="65"/>
      <c r="C6204" s="65"/>
      <c r="D6204" s="66"/>
      <c r="E6204" s="67"/>
      <c r="F6204" s="65"/>
      <c r="G6204" s="66"/>
      <c r="J6204" s="65"/>
      <c r="K6204" s="65"/>
      <c r="L6204" s="66"/>
      <c r="M6204" s="65"/>
      <c r="N6204" s="65"/>
      <c r="O6204" s="65"/>
      <c r="P6204" s="66"/>
      <c r="Q6204" s="31">
        <f t="shared" ref="Q6204:Q6267" si="194">IFERROR(VALUE(LEFT($J6204,2))*60+VALUE(MID($J6204,4,2)),9999)</f>
        <v>9999</v>
      </c>
      <c r="R6204" s="31" t="str">
        <f t="shared" ref="R6204:R6267" si="195">IFERROR(VALUE(LEFT($K6204,2))*60+VALUE(MID($K6204,4,2)),"")</f>
        <v/>
      </c>
      <c r="S6204" s="29">
        <f>IF($Q6204&lt;Parâmetros!$E$19,$G6204-1,$G6204)</f>
        <v>0</v>
      </c>
    </row>
    <row r="6205" spans="1:19" x14ac:dyDescent="0.25">
      <c r="A6205" s="116"/>
      <c r="B6205" s="65"/>
      <c r="C6205" s="65"/>
      <c r="D6205" s="66"/>
      <c r="E6205" s="67"/>
      <c r="F6205" s="65"/>
      <c r="G6205" s="66"/>
      <c r="J6205" s="65"/>
      <c r="K6205" s="65"/>
      <c r="L6205" s="66"/>
      <c r="M6205" s="65"/>
      <c r="N6205" s="65"/>
      <c r="O6205" s="65"/>
      <c r="P6205" s="66"/>
      <c r="Q6205" s="31">
        <f t="shared" si="194"/>
        <v>9999</v>
      </c>
      <c r="R6205" s="31" t="str">
        <f t="shared" si="195"/>
        <v/>
      </c>
      <c r="S6205" s="29">
        <f>IF($Q6205&lt;Parâmetros!$E$19,$G6205-1,$G6205)</f>
        <v>0</v>
      </c>
    </row>
    <row r="6206" spans="1:19" x14ac:dyDescent="0.25">
      <c r="A6206" s="116"/>
      <c r="B6206" s="65"/>
      <c r="C6206" s="65"/>
      <c r="D6206" s="66"/>
      <c r="E6206" s="67"/>
      <c r="F6206" s="65"/>
      <c r="G6206" s="66"/>
      <c r="J6206" s="65"/>
      <c r="K6206" s="65"/>
      <c r="L6206" s="66"/>
      <c r="M6206" s="65"/>
      <c r="N6206" s="65"/>
      <c r="O6206" s="65"/>
      <c r="P6206" s="66"/>
      <c r="Q6206" s="31">
        <f t="shared" si="194"/>
        <v>9999</v>
      </c>
      <c r="R6206" s="31" t="str">
        <f t="shared" si="195"/>
        <v/>
      </c>
      <c r="S6206" s="29">
        <f>IF($Q6206&lt;Parâmetros!$E$19,$G6206-1,$G6206)</f>
        <v>0</v>
      </c>
    </row>
    <row r="6207" spans="1:19" x14ac:dyDescent="0.25">
      <c r="A6207" s="116"/>
      <c r="B6207" s="65"/>
      <c r="C6207" s="65"/>
      <c r="D6207" s="66"/>
      <c r="E6207" s="67"/>
      <c r="F6207" s="65"/>
      <c r="G6207" s="66"/>
      <c r="J6207" s="65"/>
      <c r="K6207" s="65"/>
      <c r="L6207" s="66"/>
      <c r="M6207" s="65"/>
      <c r="N6207" s="65"/>
      <c r="O6207" s="65"/>
      <c r="P6207" s="66"/>
      <c r="Q6207" s="31">
        <f t="shared" si="194"/>
        <v>9999</v>
      </c>
      <c r="R6207" s="31" t="str">
        <f t="shared" si="195"/>
        <v/>
      </c>
      <c r="S6207" s="29">
        <f>IF($Q6207&lt;Parâmetros!$E$19,$G6207-1,$G6207)</f>
        <v>0</v>
      </c>
    </row>
    <row r="6208" spans="1:19" x14ac:dyDescent="0.25">
      <c r="A6208" s="116"/>
      <c r="B6208" s="65"/>
      <c r="C6208" s="65"/>
      <c r="D6208" s="66"/>
      <c r="E6208" s="67"/>
      <c r="F6208" s="65"/>
      <c r="G6208" s="66"/>
      <c r="J6208" s="65"/>
      <c r="K6208" s="65"/>
      <c r="L6208" s="66"/>
      <c r="M6208" s="65"/>
      <c r="N6208" s="65"/>
      <c r="O6208" s="65"/>
      <c r="P6208" s="66"/>
      <c r="Q6208" s="31">
        <f t="shared" si="194"/>
        <v>9999</v>
      </c>
      <c r="R6208" s="31" t="str">
        <f t="shared" si="195"/>
        <v/>
      </c>
      <c r="S6208" s="29">
        <f>IF($Q6208&lt;Parâmetros!$E$19,$G6208-1,$G6208)</f>
        <v>0</v>
      </c>
    </row>
    <row r="6209" spans="1:19" x14ac:dyDescent="0.25">
      <c r="A6209" s="116"/>
      <c r="B6209" s="65"/>
      <c r="C6209" s="65"/>
      <c r="D6209" s="66"/>
      <c r="E6209" s="67"/>
      <c r="F6209" s="65"/>
      <c r="G6209" s="66"/>
      <c r="J6209" s="65"/>
      <c r="K6209" s="65"/>
      <c r="L6209" s="66"/>
      <c r="M6209" s="65"/>
      <c r="N6209" s="65"/>
      <c r="O6209" s="65"/>
      <c r="P6209" s="66"/>
      <c r="Q6209" s="31">
        <f t="shared" si="194"/>
        <v>9999</v>
      </c>
      <c r="R6209" s="31" t="str">
        <f t="shared" si="195"/>
        <v/>
      </c>
      <c r="S6209" s="29">
        <f>IF($Q6209&lt;Parâmetros!$E$19,$G6209-1,$G6209)</f>
        <v>0</v>
      </c>
    </row>
    <row r="6210" spans="1:19" x14ac:dyDescent="0.25">
      <c r="A6210" s="116"/>
      <c r="B6210" s="65"/>
      <c r="C6210" s="65"/>
      <c r="D6210" s="66"/>
      <c r="E6210" s="67"/>
      <c r="F6210" s="65"/>
      <c r="G6210" s="66"/>
      <c r="J6210" s="65"/>
      <c r="K6210" s="65"/>
      <c r="L6210" s="66"/>
      <c r="M6210" s="65"/>
      <c r="N6210" s="65"/>
      <c r="O6210" s="65"/>
      <c r="P6210" s="66"/>
      <c r="Q6210" s="31">
        <f t="shared" si="194"/>
        <v>9999</v>
      </c>
      <c r="R6210" s="31" t="str">
        <f t="shared" si="195"/>
        <v/>
      </c>
      <c r="S6210" s="29">
        <f>IF($Q6210&lt;Parâmetros!$E$19,$G6210-1,$G6210)</f>
        <v>0</v>
      </c>
    </row>
    <row r="6211" spans="1:19" x14ac:dyDescent="0.25">
      <c r="A6211" s="116"/>
      <c r="B6211" s="65"/>
      <c r="C6211" s="65"/>
      <c r="D6211" s="66"/>
      <c r="E6211" s="67"/>
      <c r="F6211" s="65"/>
      <c r="G6211" s="66"/>
      <c r="J6211" s="65"/>
      <c r="K6211" s="65"/>
      <c r="L6211" s="66"/>
      <c r="M6211" s="65"/>
      <c r="N6211" s="65"/>
      <c r="O6211" s="65"/>
      <c r="P6211" s="66"/>
      <c r="Q6211" s="31">
        <f t="shared" si="194"/>
        <v>9999</v>
      </c>
      <c r="R6211" s="31" t="str">
        <f t="shared" si="195"/>
        <v/>
      </c>
      <c r="S6211" s="29">
        <f>IF($Q6211&lt;Parâmetros!$E$19,$G6211-1,$G6211)</f>
        <v>0</v>
      </c>
    </row>
    <row r="6212" spans="1:19" x14ac:dyDescent="0.25">
      <c r="A6212" s="116"/>
      <c r="B6212" s="65"/>
      <c r="C6212" s="65"/>
      <c r="D6212" s="66"/>
      <c r="E6212" s="67"/>
      <c r="F6212" s="65"/>
      <c r="G6212" s="66"/>
      <c r="J6212" s="65"/>
      <c r="K6212" s="65"/>
      <c r="L6212" s="66"/>
      <c r="M6212" s="65"/>
      <c r="N6212" s="65"/>
      <c r="O6212" s="65"/>
      <c r="P6212" s="66"/>
      <c r="Q6212" s="31">
        <f t="shared" si="194"/>
        <v>9999</v>
      </c>
      <c r="R6212" s="31" t="str">
        <f t="shared" si="195"/>
        <v/>
      </c>
      <c r="S6212" s="29">
        <f>IF($Q6212&lt;Parâmetros!$E$19,$G6212-1,$G6212)</f>
        <v>0</v>
      </c>
    </row>
    <row r="6213" spans="1:19" x14ac:dyDescent="0.25">
      <c r="A6213" s="116"/>
      <c r="B6213" s="65"/>
      <c r="C6213" s="65"/>
      <c r="D6213" s="66"/>
      <c r="E6213" s="67"/>
      <c r="F6213" s="65"/>
      <c r="G6213" s="66"/>
      <c r="J6213" s="65"/>
      <c r="K6213" s="65"/>
      <c r="L6213" s="66"/>
      <c r="M6213" s="65"/>
      <c r="N6213" s="65"/>
      <c r="O6213" s="65"/>
      <c r="P6213" s="66"/>
      <c r="Q6213" s="31">
        <f t="shared" si="194"/>
        <v>9999</v>
      </c>
      <c r="R6213" s="31" t="str">
        <f t="shared" si="195"/>
        <v/>
      </c>
      <c r="S6213" s="29">
        <f>IF($Q6213&lt;Parâmetros!$E$19,$G6213-1,$G6213)</f>
        <v>0</v>
      </c>
    </row>
    <row r="6214" spans="1:19" x14ac:dyDescent="0.25">
      <c r="A6214" s="116"/>
      <c r="B6214" s="65"/>
      <c r="C6214" s="65"/>
      <c r="D6214" s="66"/>
      <c r="E6214" s="67"/>
      <c r="F6214" s="65"/>
      <c r="G6214" s="66"/>
      <c r="J6214" s="65"/>
      <c r="K6214" s="65"/>
      <c r="L6214" s="66"/>
      <c r="M6214" s="65"/>
      <c r="N6214" s="65"/>
      <c r="O6214" s="65"/>
      <c r="P6214" s="66"/>
      <c r="Q6214" s="31">
        <f t="shared" si="194"/>
        <v>9999</v>
      </c>
      <c r="R6214" s="31" t="str">
        <f t="shared" si="195"/>
        <v/>
      </c>
      <c r="S6214" s="29">
        <f>IF($Q6214&lt;Parâmetros!$E$19,$G6214-1,$G6214)</f>
        <v>0</v>
      </c>
    </row>
    <row r="6215" spans="1:19" x14ac:dyDescent="0.25">
      <c r="A6215" s="116"/>
      <c r="B6215" s="65"/>
      <c r="C6215" s="65"/>
      <c r="D6215" s="66"/>
      <c r="E6215" s="67"/>
      <c r="F6215" s="65"/>
      <c r="G6215" s="66"/>
      <c r="J6215" s="65"/>
      <c r="K6215" s="65"/>
      <c r="L6215" s="66"/>
      <c r="M6215" s="65"/>
      <c r="N6215" s="65"/>
      <c r="O6215" s="65"/>
      <c r="P6215" s="66"/>
      <c r="Q6215" s="31">
        <f t="shared" si="194"/>
        <v>9999</v>
      </c>
      <c r="R6215" s="31" t="str">
        <f t="shared" si="195"/>
        <v/>
      </c>
      <c r="S6215" s="29">
        <f>IF($Q6215&lt;Parâmetros!$E$19,$G6215-1,$G6215)</f>
        <v>0</v>
      </c>
    </row>
    <row r="6216" spans="1:19" x14ac:dyDescent="0.25">
      <c r="A6216" s="116"/>
      <c r="B6216" s="65"/>
      <c r="C6216" s="65"/>
      <c r="D6216" s="66"/>
      <c r="E6216" s="67"/>
      <c r="F6216" s="65"/>
      <c r="G6216" s="66"/>
      <c r="J6216" s="65"/>
      <c r="K6216" s="65"/>
      <c r="L6216" s="66"/>
      <c r="M6216" s="65"/>
      <c r="N6216" s="65"/>
      <c r="O6216" s="65"/>
      <c r="P6216" s="66"/>
      <c r="Q6216" s="31">
        <f t="shared" si="194"/>
        <v>9999</v>
      </c>
      <c r="R6216" s="31" t="str">
        <f t="shared" si="195"/>
        <v/>
      </c>
      <c r="S6216" s="29">
        <f>IF($Q6216&lt;Parâmetros!$E$19,$G6216-1,$G6216)</f>
        <v>0</v>
      </c>
    </row>
    <row r="6217" spans="1:19" x14ac:dyDescent="0.25">
      <c r="A6217" s="116"/>
      <c r="B6217" s="65"/>
      <c r="C6217" s="65"/>
      <c r="D6217" s="66"/>
      <c r="E6217" s="67"/>
      <c r="F6217" s="65"/>
      <c r="G6217" s="66"/>
      <c r="J6217" s="65"/>
      <c r="K6217" s="65"/>
      <c r="L6217" s="66"/>
      <c r="M6217" s="65"/>
      <c r="N6217" s="65"/>
      <c r="O6217" s="65"/>
      <c r="P6217" s="66"/>
      <c r="Q6217" s="31">
        <f t="shared" si="194"/>
        <v>9999</v>
      </c>
      <c r="R6217" s="31" t="str">
        <f t="shared" si="195"/>
        <v/>
      </c>
      <c r="S6217" s="29">
        <f>IF($Q6217&lt;Parâmetros!$E$19,$G6217-1,$G6217)</f>
        <v>0</v>
      </c>
    </row>
    <row r="6218" spans="1:19" x14ac:dyDescent="0.25">
      <c r="A6218" s="116"/>
      <c r="B6218" s="65"/>
      <c r="C6218" s="65"/>
      <c r="D6218" s="66"/>
      <c r="E6218" s="67"/>
      <c r="F6218" s="65"/>
      <c r="G6218" s="66"/>
      <c r="J6218" s="65"/>
      <c r="K6218" s="65"/>
      <c r="L6218" s="66"/>
      <c r="M6218" s="65"/>
      <c r="N6218" s="65"/>
      <c r="O6218" s="65"/>
      <c r="P6218" s="66"/>
      <c r="Q6218" s="31">
        <f t="shared" si="194"/>
        <v>9999</v>
      </c>
      <c r="R6218" s="31" t="str">
        <f t="shared" si="195"/>
        <v/>
      </c>
      <c r="S6218" s="29">
        <f>IF($Q6218&lt;Parâmetros!$E$19,$G6218-1,$G6218)</f>
        <v>0</v>
      </c>
    </row>
    <row r="6219" spans="1:19" x14ac:dyDescent="0.25">
      <c r="A6219" s="116"/>
      <c r="B6219" s="65"/>
      <c r="C6219" s="65"/>
      <c r="D6219" s="66"/>
      <c r="E6219" s="67"/>
      <c r="F6219" s="65"/>
      <c r="G6219" s="66"/>
      <c r="J6219" s="65"/>
      <c r="K6219" s="65"/>
      <c r="L6219" s="66"/>
      <c r="M6219" s="65"/>
      <c r="N6219" s="65"/>
      <c r="O6219" s="65"/>
      <c r="P6219" s="66"/>
      <c r="Q6219" s="31">
        <f t="shared" si="194"/>
        <v>9999</v>
      </c>
      <c r="R6219" s="31" t="str">
        <f t="shared" si="195"/>
        <v/>
      </c>
      <c r="S6219" s="29">
        <f>IF($Q6219&lt;Parâmetros!$E$19,$G6219-1,$G6219)</f>
        <v>0</v>
      </c>
    </row>
    <row r="6220" spans="1:19" x14ac:dyDescent="0.25">
      <c r="A6220" s="116"/>
      <c r="B6220" s="65"/>
      <c r="C6220" s="65"/>
      <c r="D6220" s="66"/>
      <c r="E6220" s="67"/>
      <c r="F6220" s="65"/>
      <c r="G6220" s="66"/>
      <c r="J6220" s="65"/>
      <c r="K6220" s="65"/>
      <c r="L6220" s="66"/>
      <c r="M6220" s="65"/>
      <c r="N6220" s="65"/>
      <c r="O6220" s="65"/>
      <c r="P6220" s="66"/>
      <c r="Q6220" s="31">
        <f t="shared" si="194"/>
        <v>9999</v>
      </c>
      <c r="R6220" s="31" t="str">
        <f t="shared" si="195"/>
        <v/>
      </c>
      <c r="S6220" s="29">
        <f>IF($Q6220&lt;Parâmetros!$E$19,$G6220-1,$G6220)</f>
        <v>0</v>
      </c>
    </row>
    <row r="6221" spans="1:19" x14ac:dyDescent="0.25">
      <c r="A6221" s="116"/>
      <c r="B6221" s="65"/>
      <c r="C6221" s="65"/>
      <c r="D6221" s="66"/>
      <c r="E6221" s="67"/>
      <c r="F6221" s="65"/>
      <c r="G6221" s="66"/>
      <c r="J6221" s="65"/>
      <c r="K6221" s="65"/>
      <c r="L6221" s="66"/>
      <c r="M6221" s="65"/>
      <c r="N6221" s="65"/>
      <c r="O6221" s="65"/>
      <c r="P6221" s="66"/>
      <c r="Q6221" s="31">
        <f t="shared" si="194"/>
        <v>9999</v>
      </c>
      <c r="R6221" s="31" t="str">
        <f t="shared" si="195"/>
        <v/>
      </c>
      <c r="S6221" s="29">
        <f>IF($Q6221&lt;Parâmetros!$E$19,$G6221-1,$G6221)</f>
        <v>0</v>
      </c>
    </row>
    <row r="6222" spans="1:19" x14ac:dyDescent="0.25">
      <c r="A6222" s="116"/>
      <c r="B6222" s="65"/>
      <c r="C6222" s="65"/>
      <c r="D6222" s="66"/>
      <c r="E6222" s="67"/>
      <c r="F6222" s="65"/>
      <c r="G6222" s="66"/>
      <c r="J6222" s="65"/>
      <c r="K6222" s="65"/>
      <c r="L6222" s="66"/>
      <c r="M6222" s="65"/>
      <c r="N6222" s="65"/>
      <c r="O6222" s="65"/>
      <c r="P6222" s="66"/>
      <c r="Q6222" s="31">
        <f t="shared" si="194"/>
        <v>9999</v>
      </c>
      <c r="R6222" s="31" t="str">
        <f t="shared" si="195"/>
        <v/>
      </c>
      <c r="S6222" s="29">
        <f>IF($Q6222&lt;Parâmetros!$E$19,$G6222-1,$G6222)</f>
        <v>0</v>
      </c>
    </row>
    <row r="6223" spans="1:19" x14ac:dyDescent="0.25">
      <c r="A6223" s="116"/>
      <c r="B6223" s="65"/>
      <c r="C6223" s="65"/>
      <c r="D6223" s="66"/>
      <c r="E6223" s="67"/>
      <c r="F6223" s="65"/>
      <c r="G6223" s="66"/>
      <c r="J6223" s="65"/>
      <c r="K6223" s="65"/>
      <c r="L6223" s="66"/>
      <c r="M6223" s="65"/>
      <c r="N6223" s="65"/>
      <c r="O6223" s="65"/>
      <c r="P6223" s="66"/>
      <c r="Q6223" s="31">
        <f t="shared" si="194"/>
        <v>9999</v>
      </c>
      <c r="R6223" s="31" t="str">
        <f t="shared" si="195"/>
        <v/>
      </c>
      <c r="S6223" s="29">
        <f>IF($Q6223&lt;Parâmetros!$E$19,$G6223-1,$G6223)</f>
        <v>0</v>
      </c>
    </row>
    <row r="6224" spans="1:19" x14ac:dyDescent="0.25">
      <c r="A6224" s="116"/>
      <c r="B6224" s="65"/>
      <c r="C6224" s="65"/>
      <c r="D6224" s="66"/>
      <c r="E6224" s="67"/>
      <c r="F6224" s="65"/>
      <c r="G6224" s="66"/>
      <c r="J6224" s="65"/>
      <c r="K6224" s="65"/>
      <c r="L6224" s="66"/>
      <c r="M6224" s="65"/>
      <c r="N6224" s="65"/>
      <c r="O6224" s="65"/>
      <c r="P6224" s="66"/>
      <c r="Q6224" s="31">
        <f t="shared" si="194"/>
        <v>9999</v>
      </c>
      <c r="R6224" s="31" t="str">
        <f t="shared" si="195"/>
        <v/>
      </c>
      <c r="S6224" s="29">
        <f>IF($Q6224&lt;Parâmetros!$E$19,$G6224-1,$G6224)</f>
        <v>0</v>
      </c>
    </row>
    <row r="6225" spans="1:19" x14ac:dyDescent="0.25">
      <c r="A6225" s="116"/>
      <c r="B6225" s="65"/>
      <c r="C6225" s="65"/>
      <c r="D6225" s="66"/>
      <c r="E6225" s="67"/>
      <c r="F6225" s="65"/>
      <c r="G6225" s="66"/>
      <c r="J6225" s="65"/>
      <c r="K6225" s="65"/>
      <c r="L6225" s="66"/>
      <c r="M6225" s="65"/>
      <c r="N6225" s="65"/>
      <c r="O6225" s="65"/>
      <c r="P6225" s="66"/>
      <c r="Q6225" s="31">
        <f t="shared" si="194"/>
        <v>9999</v>
      </c>
      <c r="R6225" s="31" t="str">
        <f t="shared" si="195"/>
        <v/>
      </c>
      <c r="S6225" s="29">
        <f>IF($Q6225&lt;Parâmetros!$E$19,$G6225-1,$G6225)</f>
        <v>0</v>
      </c>
    </row>
    <row r="6226" spans="1:19" x14ac:dyDescent="0.25">
      <c r="A6226" s="116"/>
      <c r="B6226" s="65"/>
      <c r="C6226" s="65"/>
      <c r="D6226" s="66"/>
      <c r="E6226" s="67"/>
      <c r="F6226" s="65"/>
      <c r="G6226" s="66"/>
      <c r="J6226" s="65"/>
      <c r="K6226" s="65"/>
      <c r="L6226" s="66"/>
      <c r="M6226" s="65"/>
      <c r="N6226" s="65"/>
      <c r="O6226" s="65"/>
      <c r="P6226" s="66"/>
      <c r="Q6226" s="31">
        <f t="shared" si="194"/>
        <v>9999</v>
      </c>
      <c r="R6226" s="31" t="str">
        <f t="shared" si="195"/>
        <v/>
      </c>
      <c r="S6226" s="29">
        <f>IF($Q6226&lt;Parâmetros!$E$19,$G6226-1,$G6226)</f>
        <v>0</v>
      </c>
    </row>
    <row r="6227" spans="1:19" x14ac:dyDescent="0.25">
      <c r="A6227" s="116"/>
      <c r="B6227" s="65"/>
      <c r="C6227" s="65"/>
      <c r="D6227" s="66"/>
      <c r="E6227" s="67"/>
      <c r="F6227" s="65"/>
      <c r="G6227" s="66"/>
      <c r="J6227" s="65"/>
      <c r="K6227" s="65"/>
      <c r="L6227" s="66"/>
      <c r="M6227" s="65"/>
      <c r="N6227" s="65"/>
      <c r="O6227" s="65"/>
      <c r="P6227" s="66"/>
      <c r="Q6227" s="31">
        <f t="shared" si="194"/>
        <v>9999</v>
      </c>
      <c r="R6227" s="31" t="str">
        <f t="shared" si="195"/>
        <v/>
      </c>
      <c r="S6227" s="29">
        <f>IF($Q6227&lt;Parâmetros!$E$19,$G6227-1,$G6227)</f>
        <v>0</v>
      </c>
    </row>
    <row r="6228" spans="1:19" x14ac:dyDescent="0.25">
      <c r="A6228" s="116"/>
      <c r="B6228" s="65"/>
      <c r="C6228" s="65"/>
      <c r="D6228" s="66"/>
      <c r="E6228" s="67"/>
      <c r="F6228" s="65"/>
      <c r="G6228" s="66"/>
      <c r="J6228" s="65"/>
      <c r="K6228" s="65"/>
      <c r="L6228" s="66"/>
      <c r="M6228" s="65"/>
      <c r="N6228" s="65"/>
      <c r="O6228" s="65"/>
      <c r="P6228" s="66"/>
      <c r="Q6228" s="31">
        <f t="shared" si="194"/>
        <v>9999</v>
      </c>
      <c r="R6228" s="31" t="str">
        <f t="shared" si="195"/>
        <v/>
      </c>
      <c r="S6228" s="29">
        <f>IF($Q6228&lt;Parâmetros!$E$19,$G6228-1,$G6228)</f>
        <v>0</v>
      </c>
    </row>
    <row r="6229" spans="1:19" x14ac:dyDescent="0.25">
      <c r="A6229" s="116"/>
      <c r="B6229" s="65"/>
      <c r="C6229" s="65"/>
      <c r="D6229" s="66"/>
      <c r="E6229" s="67"/>
      <c r="F6229" s="65"/>
      <c r="G6229" s="66"/>
      <c r="J6229" s="65"/>
      <c r="K6229" s="65"/>
      <c r="L6229" s="66"/>
      <c r="M6229" s="65"/>
      <c r="N6229" s="65"/>
      <c r="O6229" s="65"/>
      <c r="P6229" s="66"/>
      <c r="Q6229" s="31">
        <f t="shared" si="194"/>
        <v>9999</v>
      </c>
      <c r="R6229" s="31" t="str">
        <f t="shared" si="195"/>
        <v/>
      </c>
      <c r="S6229" s="29">
        <f>IF($Q6229&lt;Parâmetros!$E$19,$G6229-1,$G6229)</f>
        <v>0</v>
      </c>
    </row>
    <row r="6230" spans="1:19" x14ac:dyDescent="0.25">
      <c r="A6230" s="116"/>
      <c r="B6230" s="65"/>
      <c r="C6230" s="65"/>
      <c r="D6230" s="66"/>
      <c r="E6230" s="67"/>
      <c r="F6230" s="65"/>
      <c r="G6230" s="66"/>
      <c r="J6230" s="65"/>
      <c r="K6230" s="65"/>
      <c r="L6230" s="66"/>
      <c r="M6230" s="65"/>
      <c r="N6230" s="65"/>
      <c r="O6230" s="65"/>
      <c r="P6230" s="66"/>
      <c r="Q6230" s="31">
        <f t="shared" si="194"/>
        <v>9999</v>
      </c>
      <c r="R6230" s="31" t="str">
        <f t="shared" si="195"/>
        <v/>
      </c>
      <c r="S6230" s="29">
        <f>IF($Q6230&lt;Parâmetros!$E$19,$G6230-1,$G6230)</f>
        <v>0</v>
      </c>
    </row>
    <row r="6231" spans="1:19" x14ac:dyDescent="0.25">
      <c r="A6231" s="116"/>
      <c r="B6231" s="65"/>
      <c r="C6231" s="65"/>
      <c r="D6231" s="66"/>
      <c r="E6231" s="67"/>
      <c r="F6231" s="65"/>
      <c r="G6231" s="66"/>
      <c r="J6231" s="65"/>
      <c r="K6231" s="65"/>
      <c r="L6231" s="66"/>
      <c r="M6231" s="65"/>
      <c r="N6231" s="65"/>
      <c r="O6231" s="65"/>
      <c r="P6231" s="66"/>
      <c r="Q6231" s="31">
        <f t="shared" si="194"/>
        <v>9999</v>
      </c>
      <c r="R6231" s="31" t="str">
        <f t="shared" si="195"/>
        <v/>
      </c>
      <c r="S6231" s="29">
        <f>IF($Q6231&lt;Parâmetros!$E$19,$G6231-1,$G6231)</f>
        <v>0</v>
      </c>
    </row>
    <row r="6232" spans="1:19" x14ac:dyDescent="0.25">
      <c r="A6232" s="116"/>
      <c r="B6232" s="65"/>
      <c r="C6232" s="65"/>
      <c r="D6232" s="66"/>
      <c r="E6232" s="67"/>
      <c r="F6232" s="65"/>
      <c r="G6232" s="66"/>
      <c r="J6232" s="65"/>
      <c r="K6232" s="65"/>
      <c r="L6232" s="66"/>
      <c r="M6232" s="65"/>
      <c r="N6232" s="65"/>
      <c r="O6232" s="65"/>
      <c r="P6232" s="66"/>
      <c r="Q6232" s="31">
        <f t="shared" si="194"/>
        <v>9999</v>
      </c>
      <c r="R6232" s="31" t="str">
        <f t="shared" si="195"/>
        <v/>
      </c>
      <c r="S6232" s="29">
        <f>IF($Q6232&lt;Parâmetros!$E$19,$G6232-1,$G6232)</f>
        <v>0</v>
      </c>
    </row>
    <row r="6233" spans="1:19" x14ac:dyDescent="0.25">
      <c r="A6233" s="116"/>
      <c r="B6233" s="65"/>
      <c r="C6233" s="65"/>
      <c r="D6233" s="66"/>
      <c r="E6233" s="67"/>
      <c r="F6233" s="65"/>
      <c r="G6233" s="66"/>
      <c r="J6233" s="65"/>
      <c r="K6233" s="65"/>
      <c r="L6233" s="66"/>
      <c r="M6233" s="65"/>
      <c r="N6233" s="65"/>
      <c r="O6233" s="65"/>
      <c r="P6233" s="66"/>
      <c r="Q6233" s="31">
        <f t="shared" si="194"/>
        <v>9999</v>
      </c>
      <c r="R6233" s="31" t="str">
        <f t="shared" si="195"/>
        <v/>
      </c>
      <c r="S6233" s="29">
        <f>IF($Q6233&lt;Parâmetros!$E$19,$G6233-1,$G6233)</f>
        <v>0</v>
      </c>
    </row>
    <row r="6234" spans="1:19" x14ac:dyDescent="0.25">
      <c r="A6234" s="116"/>
      <c r="B6234" s="65"/>
      <c r="C6234" s="65"/>
      <c r="D6234" s="66"/>
      <c r="E6234" s="67"/>
      <c r="F6234" s="65"/>
      <c r="G6234" s="66"/>
      <c r="J6234" s="65"/>
      <c r="K6234" s="65"/>
      <c r="L6234" s="66"/>
      <c r="M6234" s="65"/>
      <c r="N6234" s="65"/>
      <c r="O6234" s="65"/>
      <c r="P6234" s="66"/>
      <c r="Q6234" s="31">
        <f t="shared" si="194"/>
        <v>9999</v>
      </c>
      <c r="R6234" s="31" t="str">
        <f t="shared" si="195"/>
        <v/>
      </c>
      <c r="S6234" s="29">
        <f>IF($Q6234&lt;Parâmetros!$E$19,$G6234-1,$G6234)</f>
        <v>0</v>
      </c>
    </row>
    <row r="6235" spans="1:19" x14ac:dyDescent="0.25">
      <c r="A6235" s="116"/>
      <c r="B6235" s="65"/>
      <c r="C6235" s="65"/>
      <c r="D6235" s="66"/>
      <c r="E6235" s="67"/>
      <c r="F6235" s="65"/>
      <c r="G6235" s="66"/>
      <c r="J6235" s="65"/>
      <c r="K6235" s="65"/>
      <c r="L6235" s="66"/>
      <c r="M6235" s="65"/>
      <c r="N6235" s="65"/>
      <c r="O6235" s="65"/>
      <c r="P6235" s="66"/>
      <c r="Q6235" s="31">
        <f t="shared" si="194"/>
        <v>9999</v>
      </c>
      <c r="R6235" s="31" t="str">
        <f t="shared" si="195"/>
        <v/>
      </c>
      <c r="S6235" s="29">
        <f>IF($Q6235&lt;Parâmetros!$E$19,$G6235-1,$G6235)</f>
        <v>0</v>
      </c>
    </row>
    <row r="6236" spans="1:19" x14ac:dyDescent="0.25">
      <c r="A6236" s="116"/>
      <c r="B6236" s="65"/>
      <c r="C6236" s="65"/>
      <c r="D6236" s="66"/>
      <c r="E6236" s="67"/>
      <c r="F6236" s="65"/>
      <c r="G6236" s="66"/>
      <c r="J6236" s="65"/>
      <c r="K6236" s="65"/>
      <c r="L6236" s="66"/>
      <c r="M6236" s="65"/>
      <c r="N6236" s="65"/>
      <c r="O6236" s="65"/>
      <c r="P6236" s="66"/>
      <c r="Q6236" s="31">
        <f t="shared" si="194"/>
        <v>9999</v>
      </c>
      <c r="R6236" s="31" t="str">
        <f t="shared" si="195"/>
        <v/>
      </c>
      <c r="S6236" s="29">
        <f>IF($Q6236&lt;Parâmetros!$E$19,$G6236-1,$G6236)</f>
        <v>0</v>
      </c>
    </row>
    <row r="6237" spans="1:19" x14ac:dyDescent="0.25">
      <c r="A6237" s="116"/>
      <c r="B6237" s="65"/>
      <c r="C6237" s="65"/>
      <c r="D6237" s="66"/>
      <c r="E6237" s="67"/>
      <c r="F6237" s="65"/>
      <c r="G6237" s="66"/>
      <c r="J6237" s="65"/>
      <c r="K6237" s="65"/>
      <c r="L6237" s="66"/>
      <c r="M6237" s="65"/>
      <c r="N6237" s="65"/>
      <c r="O6237" s="65"/>
      <c r="P6237" s="66"/>
      <c r="Q6237" s="31">
        <f t="shared" si="194"/>
        <v>9999</v>
      </c>
      <c r="R6237" s="31" t="str">
        <f t="shared" si="195"/>
        <v/>
      </c>
      <c r="S6237" s="29">
        <f>IF($Q6237&lt;Parâmetros!$E$19,$G6237-1,$G6237)</f>
        <v>0</v>
      </c>
    </row>
    <row r="6238" spans="1:19" x14ac:dyDescent="0.25">
      <c r="A6238" s="116"/>
      <c r="B6238" s="65"/>
      <c r="C6238" s="65"/>
      <c r="D6238" s="66"/>
      <c r="E6238" s="67"/>
      <c r="F6238" s="65"/>
      <c r="G6238" s="66"/>
      <c r="J6238" s="65"/>
      <c r="K6238" s="65"/>
      <c r="L6238" s="66"/>
      <c r="M6238" s="65"/>
      <c r="N6238" s="65"/>
      <c r="O6238" s="65"/>
      <c r="P6238" s="66"/>
      <c r="Q6238" s="31">
        <f t="shared" si="194"/>
        <v>9999</v>
      </c>
      <c r="R6238" s="31" t="str">
        <f t="shared" si="195"/>
        <v/>
      </c>
      <c r="S6238" s="29">
        <f>IF($Q6238&lt;Parâmetros!$E$19,$G6238-1,$G6238)</f>
        <v>0</v>
      </c>
    </row>
    <row r="6239" spans="1:19" x14ac:dyDescent="0.25">
      <c r="A6239" s="116"/>
      <c r="B6239" s="65"/>
      <c r="C6239" s="65"/>
      <c r="D6239" s="66"/>
      <c r="E6239" s="67"/>
      <c r="F6239" s="65"/>
      <c r="G6239" s="66"/>
      <c r="J6239" s="65"/>
      <c r="K6239" s="65"/>
      <c r="L6239" s="66"/>
      <c r="M6239" s="65"/>
      <c r="N6239" s="65"/>
      <c r="O6239" s="65"/>
      <c r="P6239" s="66"/>
      <c r="Q6239" s="31">
        <f t="shared" si="194"/>
        <v>9999</v>
      </c>
      <c r="R6239" s="31" t="str">
        <f t="shared" si="195"/>
        <v/>
      </c>
      <c r="S6239" s="29">
        <f>IF($Q6239&lt;Parâmetros!$E$19,$G6239-1,$G6239)</f>
        <v>0</v>
      </c>
    </row>
    <row r="6240" spans="1:19" x14ac:dyDescent="0.25">
      <c r="A6240" s="116"/>
      <c r="B6240" s="65"/>
      <c r="C6240" s="65"/>
      <c r="D6240" s="66"/>
      <c r="E6240" s="67"/>
      <c r="F6240" s="65"/>
      <c r="G6240" s="66"/>
      <c r="J6240" s="65"/>
      <c r="K6240" s="65"/>
      <c r="L6240" s="66"/>
      <c r="M6240" s="65"/>
      <c r="N6240" s="65"/>
      <c r="O6240" s="65"/>
      <c r="P6240" s="66"/>
      <c r="Q6240" s="31">
        <f t="shared" si="194"/>
        <v>9999</v>
      </c>
      <c r="R6240" s="31" t="str">
        <f t="shared" si="195"/>
        <v/>
      </c>
      <c r="S6240" s="29">
        <f>IF($Q6240&lt;Parâmetros!$E$19,$G6240-1,$G6240)</f>
        <v>0</v>
      </c>
    </row>
    <row r="6241" spans="1:19" x14ac:dyDescent="0.25">
      <c r="A6241" s="116"/>
      <c r="B6241" s="65"/>
      <c r="C6241" s="65"/>
      <c r="D6241" s="66"/>
      <c r="E6241" s="67"/>
      <c r="F6241" s="65"/>
      <c r="G6241" s="66"/>
      <c r="J6241" s="65"/>
      <c r="K6241" s="65"/>
      <c r="L6241" s="66"/>
      <c r="M6241" s="65"/>
      <c r="N6241" s="65"/>
      <c r="O6241" s="65"/>
      <c r="P6241" s="66"/>
      <c r="Q6241" s="31">
        <f t="shared" si="194"/>
        <v>9999</v>
      </c>
      <c r="R6241" s="31" t="str">
        <f t="shared" si="195"/>
        <v/>
      </c>
      <c r="S6241" s="29">
        <f>IF($Q6241&lt;Parâmetros!$E$19,$G6241-1,$G6241)</f>
        <v>0</v>
      </c>
    </row>
    <row r="6242" spans="1:19" x14ac:dyDescent="0.25">
      <c r="A6242" s="116"/>
      <c r="B6242" s="65"/>
      <c r="C6242" s="65"/>
      <c r="D6242" s="66"/>
      <c r="E6242" s="67"/>
      <c r="F6242" s="65"/>
      <c r="G6242" s="66"/>
      <c r="J6242" s="65"/>
      <c r="K6242" s="65"/>
      <c r="L6242" s="66"/>
      <c r="M6242" s="65"/>
      <c r="N6242" s="65"/>
      <c r="O6242" s="65"/>
      <c r="P6242" s="66"/>
      <c r="Q6242" s="31">
        <f t="shared" si="194"/>
        <v>9999</v>
      </c>
      <c r="R6242" s="31" t="str">
        <f t="shared" si="195"/>
        <v/>
      </c>
      <c r="S6242" s="29">
        <f>IF($Q6242&lt;Parâmetros!$E$19,$G6242-1,$G6242)</f>
        <v>0</v>
      </c>
    </row>
    <row r="6243" spans="1:19" x14ac:dyDescent="0.25">
      <c r="A6243" s="116"/>
      <c r="B6243" s="65"/>
      <c r="C6243" s="65"/>
      <c r="D6243" s="66"/>
      <c r="E6243" s="67"/>
      <c r="F6243" s="65"/>
      <c r="G6243" s="66"/>
      <c r="J6243" s="65"/>
      <c r="K6243" s="65"/>
      <c r="L6243" s="66"/>
      <c r="M6243" s="65"/>
      <c r="N6243" s="65"/>
      <c r="O6243" s="65"/>
      <c r="P6243" s="66"/>
      <c r="Q6243" s="31">
        <f t="shared" si="194"/>
        <v>9999</v>
      </c>
      <c r="R6243" s="31" t="str">
        <f t="shared" si="195"/>
        <v/>
      </c>
      <c r="S6243" s="29">
        <f>IF($Q6243&lt;Parâmetros!$E$19,$G6243-1,$G6243)</f>
        <v>0</v>
      </c>
    </row>
    <row r="6244" spans="1:19" x14ac:dyDescent="0.25">
      <c r="A6244" s="116"/>
      <c r="B6244" s="65"/>
      <c r="C6244" s="65"/>
      <c r="D6244" s="66"/>
      <c r="E6244" s="67"/>
      <c r="F6244" s="65"/>
      <c r="G6244" s="66"/>
      <c r="J6244" s="65"/>
      <c r="K6244" s="65"/>
      <c r="L6244" s="66"/>
      <c r="M6244" s="65"/>
      <c r="N6244" s="65"/>
      <c r="O6244" s="65"/>
      <c r="P6244" s="66"/>
      <c r="Q6244" s="31">
        <f t="shared" si="194"/>
        <v>9999</v>
      </c>
      <c r="R6244" s="31" t="str">
        <f t="shared" si="195"/>
        <v/>
      </c>
      <c r="S6244" s="29">
        <f>IF($Q6244&lt;Parâmetros!$E$19,$G6244-1,$G6244)</f>
        <v>0</v>
      </c>
    </row>
    <row r="6245" spans="1:19" x14ac:dyDescent="0.25">
      <c r="A6245" s="116"/>
      <c r="B6245" s="65"/>
      <c r="C6245" s="65"/>
      <c r="D6245" s="66"/>
      <c r="E6245" s="67"/>
      <c r="F6245" s="65"/>
      <c r="G6245" s="66"/>
      <c r="J6245" s="65"/>
      <c r="K6245" s="65"/>
      <c r="L6245" s="66"/>
      <c r="M6245" s="65"/>
      <c r="N6245" s="65"/>
      <c r="O6245" s="65"/>
      <c r="P6245" s="66"/>
      <c r="Q6245" s="31">
        <f t="shared" si="194"/>
        <v>9999</v>
      </c>
      <c r="R6245" s="31" t="str">
        <f t="shared" si="195"/>
        <v/>
      </c>
      <c r="S6245" s="29">
        <f>IF($Q6245&lt;Parâmetros!$E$19,$G6245-1,$G6245)</f>
        <v>0</v>
      </c>
    </row>
    <row r="6246" spans="1:19" x14ac:dyDescent="0.25">
      <c r="A6246" s="116"/>
      <c r="B6246" s="65"/>
      <c r="C6246" s="65"/>
      <c r="D6246" s="66"/>
      <c r="E6246" s="67"/>
      <c r="F6246" s="65"/>
      <c r="G6246" s="66"/>
      <c r="J6246" s="65"/>
      <c r="K6246" s="65"/>
      <c r="L6246" s="66"/>
      <c r="M6246" s="65"/>
      <c r="N6246" s="65"/>
      <c r="O6246" s="65"/>
      <c r="P6246" s="66"/>
      <c r="Q6246" s="31">
        <f t="shared" si="194"/>
        <v>9999</v>
      </c>
      <c r="R6246" s="31" t="str">
        <f t="shared" si="195"/>
        <v/>
      </c>
      <c r="S6246" s="29">
        <f>IF($Q6246&lt;Parâmetros!$E$19,$G6246-1,$G6246)</f>
        <v>0</v>
      </c>
    </row>
    <row r="6247" spans="1:19" x14ac:dyDescent="0.25">
      <c r="A6247" s="116"/>
      <c r="B6247" s="65"/>
      <c r="C6247" s="65"/>
      <c r="D6247" s="66"/>
      <c r="E6247" s="67"/>
      <c r="F6247" s="65"/>
      <c r="G6247" s="66"/>
      <c r="J6247" s="65"/>
      <c r="K6247" s="65"/>
      <c r="L6247" s="66"/>
      <c r="M6247" s="65"/>
      <c r="N6247" s="65"/>
      <c r="O6247" s="65"/>
      <c r="P6247" s="66"/>
      <c r="Q6247" s="31">
        <f t="shared" si="194"/>
        <v>9999</v>
      </c>
      <c r="R6247" s="31" t="str">
        <f t="shared" si="195"/>
        <v/>
      </c>
      <c r="S6247" s="29">
        <f>IF($Q6247&lt;Parâmetros!$E$19,$G6247-1,$G6247)</f>
        <v>0</v>
      </c>
    </row>
    <row r="6248" spans="1:19" x14ac:dyDescent="0.25">
      <c r="A6248" s="116"/>
      <c r="B6248" s="65"/>
      <c r="C6248" s="65"/>
      <c r="D6248" s="66"/>
      <c r="E6248" s="67"/>
      <c r="F6248" s="65"/>
      <c r="G6248" s="66"/>
      <c r="J6248" s="65"/>
      <c r="K6248" s="65"/>
      <c r="L6248" s="66"/>
      <c r="M6248" s="65"/>
      <c r="N6248" s="65"/>
      <c r="O6248" s="65"/>
      <c r="P6248" s="66"/>
      <c r="Q6248" s="31">
        <f t="shared" si="194"/>
        <v>9999</v>
      </c>
      <c r="R6248" s="31" t="str">
        <f t="shared" si="195"/>
        <v/>
      </c>
      <c r="S6248" s="29">
        <f>IF($Q6248&lt;Parâmetros!$E$19,$G6248-1,$G6248)</f>
        <v>0</v>
      </c>
    </row>
    <row r="6249" spans="1:19" x14ac:dyDescent="0.25">
      <c r="A6249" s="116"/>
      <c r="B6249" s="65"/>
      <c r="C6249" s="65"/>
      <c r="D6249" s="66"/>
      <c r="E6249" s="67"/>
      <c r="F6249" s="65"/>
      <c r="G6249" s="66"/>
      <c r="J6249" s="65"/>
      <c r="K6249" s="65"/>
      <c r="L6249" s="66"/>
      <c r="M6249" s="65"/>
      <c r="N6249" s="65"/>
      <c r="O6249" s="65"/>
      <c r="P6249" s="66"/>
      <c r="Q6249" s="31">
        <f t="shared" si="194"/>
        <v>9999</v>
      </c>
      <c r="R6249" s="31" t="str">
        <f t="shared" si="195"/>
        <v/>
      </c>
      <c r="S6249" s="29">
        <f>IF($Q6249&lt;Parâmetros!$E$19,$G6249-1,$G6249)</f>
        <v>0</v>
      </c>
    </row>
    <row r="6250" spans="1:19" x14ac:dyDescent="0.25">
      <c r="A6250" s="116"/>
      <c r="B6250" s="65"/>
      <c r="C6250" s="65"/>
      <c r="D6250" s="66"/>
      <c r="E6250" s="67"/>
      <c r="F6250" s="65"/>
      <c r="G6250" s="66"/>
      <c r="J6250" s="65"/>
      <c r="K6250" s="65"/>
      <c r="L6250" s="66"/>
      <c r="M6250" s="65"/>
      <c r="N6250" s="65"/>
      <c r="O6250" s="65"/>
      <c r="P6250" s="66"/>
      <c r="Q6250" s="31">
        <f t="shared" si="194"/>
        <v>9999</v>
      </c>
      <c r="R6250" s="31" t="str">
        <f t="shared" si="195"/>
        <v/>
      </c>
      <c r="S6250" s="29">
        <f>IF($Q6250&lt;Parâmetros!$E$19,$G6250-1,$G6250)</f>
        <v>0</v>
      </c>
    </row>
    <row r="6251" spans="1:19" x14ac:dyDescent="0.25">
      <c r="A6251" s="116"/>
      <c r="B6251" s="65"/>
      <c r="C6251" s="65"/>
      <c r="D6251" s="66"/>
      <c r="E6251" s="67"/>
      <c r="F6251" s="65"/>
      <c r="G6251" s="66"/>
      <c r="J6251" s="65"/>
      <c r="K6251" s="65"/>
      <c r="L6251" s="66"/>
      <c r="M6251" s="65"/>
      <c r="N6251" s="65"/>
      <c r="O6251" s="65"/>
      <c r="P6251" s="66"/>
      <c r="Q6251" s="31">
        <f t="shared" si="194"/>
        <v>9999</v>
      </c>
      <c r="R6251" s="31" t="str">
        <f t="shared" si="195"/>
        <v/>
      </c>
      <c r="S6251" s="29">
        <f>IF($Q6251&lt;Parâmetros!$E$19,$G6251-1,$G6251)</f>
        <v>0</v>
      </c>
    </row>
    <row r="6252" spans="1:19" x14ac:dyDescent="0.25">
      <c r="A6252" s="116"/>
      <c r="B6252" s="65"/>
      <c r="C6252" s="65"/>
      <c r="D6252" s="66"/>
      <c r="E6252" s="67"/>
      <c r="F6252" s="65"/>
      <c r="G6252" s="66"/>
      <c r="J6252" s="65"/>
      <c r="K6252" s="65"/>
      <c r="L6252" s="66"/>
      <c r="M6252" s="65"/>
      <c r="N6252" s="65"/>
      <c r="O6252" s="65"/>
      <c r="P6252" s="66"/>
      <c r="Q6252" s="31">
        <f t="shared" si="194"/>
        <v>9999</v>
      </c>
      <c r="R6252" s="31" t="str">
        <f t="shared" si="195"/>
        <v/>
      </c>
      <c r="S6252" s="29">
        <f>IF($Q6252&lt;Parâmetros!$E$19,$G6252-1,$G6252)</f>
        <v>0</v>
      </c>
    </row>
    <row r="6253" spans="1:19" x14ac:dyDescent="0.25">
      <c r="A6253" s="116"/>
      <c r="B6253" s="65"/>
      <c r="C6253" s="65"/>
      <c r="D6253" s="66"/>
      <c r="E6253" s="67"/>
      <c r="F6253" s="65"/>
      <c r="G6253" s="66"/>
      <c r="J6253" s="65"/>
      <c r="K6253" s="65"/>
      <c r="L6253" s="66"/>
      <c r="M6253" s="65"/>
      <c r="N6253" s="65"/>
      <c r="O6253" s="65"/>
      <c r="P6253" s="66"/>
      <c r="Q6253" s="31">
        <f t="shared" si="194"/>
        <v>9999</v>
      </c>
      <c r="R6253" s="31" t="str">
        <f t="shared" si="195"/>
        <v/>
      </c>
      <c r="S6253" s="29">
        <f>IF($Q6253&lt;Parâmetros!$E$19,$G6253-1,$G6253)</f>
        <v>0</v>
      </c>
    </row>
    <row r="6254" spans="1:19" x14ac:dyDescent="0.25">
      <c r="A6254" s="116"/>
      <c r="B6254" s="65"/>
      <c r="C6254" s="65"/>
      <c r="D6254" s="66"/>
      <c r="E6254" s="67"/>
      <c r="F6254" s="65"/>
      <c r="G6254" s="66"/>
      <c r="J6254" s="65"/>
      <c r="K6254" s="65"/>
      <c r="L6254" s="66"/>
      <c r="M6254" s="65"/>
      <c r="N6254" s="65"/>
      <c r="O6254" s="65"/>
      <c r="P6254" s="66"/>
      <c r="Q6254" s="31">
        <f t="shared" si="194"/>
        <v>9999</v>
      </c>
      <c r="R6254" s="31" t="str">
        <f t="shared" si="195"/>
        <v/>
      </c>
      <c r="S6254" s="29">
        <f>IF($Q6254&lt;Parâmetros!$E$19,$G6254-1,$G6254)</f>
        <v>0</v>
      </c>
    </row>
    <row r="6255" spans="1:19" x14ac:dyDescent="0.25">
      <c r="A6255" s="116"/>
      <c r="B6255" s="65"/>
      <c r="C6255" s="65"/>
      <c r="D6255" s="66"/>
      <c r="E6255" s="67"/>
      <c r="F6255" s="65"/>
      <c r="G6255" s="66"/>
      <c r="J6255" s="65"/>
      <c r="K6255" s="65"/>
      <c r="L6255" s="66"/>
      <c r="M6255" s="65"/>
      <c r="N6255" s="65"/>
      <c r="O6255" s="65"/>
      <c r="P6255" s="66"/>
      <c r="Q6255" s="31">
        <f t="shared" si="194"/>
        <v>9999</v>
      </c>
      <c r="R6255" s="31" t="str">
        <f t="shared" si="195"/>
        <v/>
      </c>
      <c r="S6255" s="29">
        <f>IF($Q6255&lt;Parâmetros!$E$19,$G6255-1,$G6255)</f>
        <v>0</v>
      </c>
    </row>
    <row r="6256" spans="1:19" x14ac:dyDescent="0.25">
      <c r="A6256" s="116"/>
      <c r="B6256" s="65"/>
      <c r="C6256" s="65"/>
      <c r="D6256" s="66"/>
      <c r="E6256" s="67"/>
      <c r="F6256" s="65"/>
      <c r="G6256" s="66"/>
      <c r="J6256" s="65"/>
      <c r="K6256" s="65"/>
      <c r="L6256" s="66"/>
      <c r="M6256" s="65"/>
      <c r="N6256" s="65"/>
      <c r="O6256" s="65"/>
      <c r="P6256" s="66"/>
      <c r="Q6256" s="31">
        <f t="shared" si="194"/>
        <v>9999</v>
      </c>
      <c r="R6256" s="31" t="str">
        <f t="shared" si="195"/>
        <v/>
      </c>
      <c r="S6256" s="29">
        <f>IF($Q6256&lt;Parâmetros!$E$19,$G6256-1,$G6256)</f>
        <v>0</v>
      </c>
    </row>
    <row r="6257" spans="1:19" x14ac:dyDescent="0.25">
      <c r="A6257" s="116"/>
      <c r="B6257" s="65"/>
      <c r="C6257" s="65"/>
      <c r="D6257" s="66"/>
      <c r="E6257" s="67"/>
      <c r="F6257" s="65"/>
      <c r="G6257" s="66"/>
      <c r="J6257" s="65"/>
      <c r="K6257" s="65"/>
      <c r="L6257" s="66"/>
      <c r="M6257" s="65"/>
      <c r="N6257" s="65"/>
      <c r="O6257" s="65"/>
      <c r="P6257" s="66"/>
      <c r="Q6257" s="31">
        <f t="shared" si="194"/>
        <v>9999</v>
      </c>
      <c r="R6257" s="31" t="str">
        <f t="shared" si="195"/>
        <v/>
      </c>
      <c r="S6257" s="29">
        <f>IF($Q6257&lt;Parâmetros!$E$19,$G6257-1,$G6257)</f>
        <v>0</v>
      </c>
    </row>
    <row r="6258" spans="1:19" x14ac:dyDescent="0.25">
      <c r="A6258" s="116"/>
      <c r="B6258" s="65"/>
      <c r="C6258" s="65"/>
      <c r="D6258" s="66"/>
      <c r="E6258" s="67"/>
      <c r="F6258" s="65"/>
      <c r="G6258" s="66"/>
      <c r="J6258" s="65"/>
      <c r="K6258" s="65"/>
      <c r="L6258" s="66"/>
      <c r="M6258" s="65"/>
      <c r="N6258" s="65"/>
      <c r="O6258" s="65"/>
      <c r="P6258" s="66"/>
      <c r="Q6258" s="31">
        <f t="shared" si="194"/>
        <v>9999</v>
      </c>
      <c r="R6258" s="31" t="str">
        <f t="shared" si="195"/>
        <v/>
      </c>
      <c r="S6258" s="29">
        <f>IF($Q6258&lt;Parâmetros!$E$19,$G6258-1,$G6258)</f>
        <v>0</v>
      </c>
    </row>
    <row r="6259" spans="1:19" x14ac:dyDescent="0.25">
      <c r="A6259" s="116"/>
      <c r="B6259" s="65"/>
      <c r="C6259" s="65"/>
      <c r="D6259" s="66"/>
      <c r="E6259" s="67"/>
      <c r="F6259" s="65"/>
      <c r="G6259" s="66"/>
      <c r="J6259" s="65"/>
      <c r="K6259" s="65"/>
      <c r="L6259" s="66"/>
      <c r="M6259" s="65"/>
      <c r="N6259" s="65"/>
      <c r="O6259" s="65"/>
      <c r="P6259" s="66"/>
      <c r="Q6259" s="31">
        <f t="shared" si="194"/>
        <v>9999</v>
      </c>
      <c r="R6259" s="31" t="str">
        <f t="shared" si="195"/>
        <v/>
      </c>
      <c r="S6259" s="29">
        <f>IF($Q6259&lt;Parâmetros!$E$19,$G6259-1,$G6259)</f>
        <v>0</v>
      </c>
    </row>
    <row r="6260" spans="1:19" x14ac:dyDescent="0.25">
      <c r="A6260" s="116"/>
      <c r="B6260" s="65"/>
      <c r="C6260" s="65"/>
      <c r="D6260" s="66"/>
      <c r="E6260" s="67"/>
      <c r="F6260" s="65"/>
      <c r="G6260" s="66"/>
      <c r="J6260" s="65"/>
      <c r="K6260" s="65"/>
      <c r="L6260" s="66"/>
      <c r="M6260" s="65"/>
      <c r="N6260" s="65"/>
      <c r="O6260" s="65"/>
      <c r="P6260" s="66"/>
      <c r="Q6260" s="31">
        <f t="shared" si="194"/>
        <v>9999</v>
      </c>
      <c r="R6260" s="31" t="str">
        <f t="shared" si="195"/>
        <v/>
      </c>
      <c r="S6260" s="29">
        <f>IF($Q6260&lt;Parâmetros!$E$19,$G6260-1,$G6260)</f>
        <v>0</v>
      </c>
    </row>
    <row r="6261" spans="1:19" x14ac:dyDescent="0.25">
      <c r="A6261" s="116"/>
      <c r="B6261" s="65"/>
      <c r="C6261" s="65"/>
      <c r="D6261" s="66"/>
      <c r="E6261" s="67"/>
      <c r="F6261" s="65"/>
      <c r="G6261" s="66"/>
      <c r="J6261" s="65"/>
      <c r="K6261" s="65"/>
      <c r="L6261" s="66"/>
      <c r="M6261" s="65"/>
      <c r="N6261" s="65"/>
      <c r="O6261" s="65"/>
      <c r="P6261" s="66"/>
      <c r="Q6261" s="31">
        <f t="shared" si="194"/>
        <v>9999</v>
      </c>
      <c r="R6261" s="31" t="str">
        <f t="shared" si="195"/>
        <v/>
      </c>
      <c r="S6261" s="29">
        <f>IF($Q6261&lt;Parâmetros!$E$19,$G6261-1,$G6261)</f>
        <v>0</v>
      </c>
    </row>
    <row r="6262" spans="1:19" x14ac:dyDescent="0.25">
      <c r="A6262" s="116"/>
      <c r="B6262" s="65"/>
      <c r="C6262" s="65"/>
      <c r="D6262" s="66"/>
      <c r="E6262" s="67"/>
      <c r="F6262" s="65"/>
      <c r="G6262" s="66"/>
      <c r="J6262" s="65"/>
      <c r="K6262" s="65"/>
      <c r="L6262" s="66"/>
      <c r="M6262" s="65"/>
      <c r="N6262" s="65"/>
      <c r="O6262" s="65"/>
      <c r="P6262" s="66"/>
      <c r="Q6262" s="31">
        <f t="shared" si="194"/>
        <v>9999</v>
      </c>
      <c r="R6262" s="31" t="str">
        <f t="shared" si="195"/>
        <v/>
      </c>
      <c r="S6262" s="29">
        <f>IF($Q6262&lt;Parâmetros!$E$19,$G6262-1,$G6262)</f>
        <v>0</v>
      </c>
    </row>
    <row r="6263" spans="1:19" x14ac:dyDescent="0.25">
      <c r="A6263" s="116"/>
      <c r="B6263" s="65"/>
      <c r="C6263" s="65"/>
      <c r="D6263" s="66"/>
      <c r="E6263" s="67"/>
      <c r="F6263" s="65"/>
      <c r="G6263" s="66"/>
      <c r="J6263" s="65"/>
      <c r="K6263" s="65"/>
      <c r="L6263" s="66"/>
      <c r="M6263" s="65"/>
      <c r="N6263" s="65"/>
      <c r="O6263" s="65"/>
      <c r="P6263" s="66"/>
      <c r="Q6263" s="31">
        <f t="shared" si="194"/>
        <v>9999</v>
      </c>
      <c r="R6263" s="31" t="str">
        <f t="shared" si="195"/>
        <v/>
      </c>
      <c r="S6263" s="29">
        <f>IF($Q6263&lt;Parâmetros!$E$19,$G6263-1,$G6263)</f>
        <v>0</v>
      </c>
    </row>
    <row r="6264" spans="1:19" x14ac:dyDescent="0.25">
      <c r="A6264" s="116"/>
      <c r="B6264" s="65"/>
      <c r="C6264" s="65"/>
      <c r="D6264" s="66"/>
      <c r="E6264" s="67"/>
      <c r="F6264" s="65"/>
      <c r="G6264" s="66"/>
      <c r="J6264" s="65"/>
      <c r="K6264" s="65"/>
      <c r="L6264" s="66"/>
      <c r="M6264" s="65"/>
      <c r="N6264" s="65"/>
      <c r="O6264" s="65"/>
      <c r="P6264" s="66"/>
      <c r="Q6264" s="31">
        <f t="shared" si="194"/>
        <v>9999</v>
      </c>
      <c r="R6264" s="31" t="str">
        <f t="shared" si="195"/>
        <v/>
      </c>
      <c r="S6264" s="29">
        <f>IF($Q6264&lt;Parâmetros!$E$19,$G6264-1,$G6264)</f>
        <v>0</v>
      </c>
    </row>
    <row r="6265" spans="1:19" x14ac:dyDescent="0.25">
      <c r="A6265" s="116"/>
      <c r="B6265" s="65"/>
      <c r="C6265" s="65"/>
      <c r="D6265" s="66"/>
      <c r="E6265" s="67"/>
      <c r="F6265" s="65"/>
      <c r="G6265" s="66"/>
      <c r="J6265" s="65"/>
      <c r="K6265" s="65"/>
      <c r="L6265" s="66"/>
      <c r="M6265" s="65"/>
      <c r="N6265" s="65"/>
      <c r="O6265" s="65"/>
      <c r="P6265" s="66"/>
      <c r="Q6265" s="31">
        <f t="shared" si="194"/>
        <v>9999</v>
      </c>
      <c r="R6265" s="31" t="str">
        <f t="shared" si="195"/>
        <v/>
      </c>
      <c r="S6265" s="29">
        <f>IF($Q6265&lt;Parâmetros!$E$19,$G6265-1,$G6265)</f>
        <v>0</v>
      </c>
    </row>
    <row r="6266" spans="1:19" x14ac:dyDescent="0.25">
      <c r="A6266" s="116"/>
      <c r="B6266" s="65"/>
      <c r="C6266" s="65"/>
      <c r="D6266" s="66"/>
      <c r="E6266" s="67"/>
      <c r="F6266" s="65"/>
      <c r="G6266" s="66"/>
      <c r="J6266" s="65"/>
      <c r="K6266" s="65"/>
      <c r="L6266" s="66"/>
      <c r="M6266" s="65"/>
      <c r="N6266" s="65"/>
      <c r="O6266" s="65"/>
      <c r="P6266" s="66"/>
      <c r="Q6266" s="31">
        <f t="shared" si="194"/>
        <v>9999</v>
      </c>
      <c r="R6266" s="31" t="str">
        <f t="shared" si="195"/>
        <v/>
      </c>
      <c r="S6266" s="29">
        <f>IF($Q6266&lt;Parâmetros!$E$19,$G6266-1,$G6266)</f>
        <v>0</v>
      </c>
    </row>
    <row r="6267" spans="1:19" x14ac:dyDescent="0.25">
      <c r="A6267" s="116"/>
      <c r="B6267" s="65"/>
      <c r="C6267" s="65"/>
      <c r="D6267" s="66"/>
      <c r="E6267" s="67"/>
      <c r="F6267" s="65"/>
      <c r="G6267" s="66"/>
      <c r="J6267" s="65"/>
      <c r="K6267" s="65"/>
      <c r="L6267" s="66"/>
      <c r="M6267" s="65"/>
      <c r="N6267" s="65"/>
      <c r="O6267" s="65"/>
      <c r="P6267" s="66"/>
      <c r="Q6267" s="31">
        <f t="shared" si="194"/>
        <v>9999</v>
      </c>
      <c r="R6267" s="31" t="str">
        <f t="shared" si="195"/>
        <v/>
      </c>
      <c r="S6267" s="29">
        <f>IF($Q6267&lt;Parâmetros!$E$19,$G6267-1,$G6267)</f>
        <v>0</v>
      </c>
    </row>
    <row r="6268" spans="1:19" x14ac:dyDescent="0.25">
      <c r="A6268" s="116"/>
      <c r="B6268" s="65"/>
      <c r="C6268" s="65"/>
      <c r="D6268" s="66"/>
      <c r="E6268" s="67"/>
      <c r="F6268" s="65"/>
      <c r="G6268" s="66"/>
      <c r="J6268" s="65"/>
      <c r="K6268" s="65"/>
      <c r="L6268" s="66"/>
      <c r="M6268" s="65"/>
      <c r="N6268" s="65"/>
      <c r="O6268" s="65"/>
      <c r="P6268" s="66"/>
      <c r="Q6268" s="31">
        <f t="shared" ref="Q6268:Q6331" si="196">IFERROR(VALUE(LEFT($J6268,2))*60+VALUE(MID($J6268,4,2)),9999)</f>
        <v>9999</v>
      </c>
      <c r="R6268" s="31" t="str">
        <f t="shared" ref="R6268:R6331" si="197">IFERROR(VALUE(LEFT($K6268,2))*60+VALUE(MID($K6268,4,2)),"")</f>
        <v/>
      </c>
      <c r="S6268" s="29">
        <f>IF($Q6268&lt;Parâmetros!$E$19,$G6268-1,$G6268)</f>
        <v>0</v>
      </c>
    </row>
    <row r="6269" spans="1:19" x14ac:dyDescent="0.25">
      <c r="A6269" s="116"/>
      <c r="B6269" s="65"/>
      <c r="C6269" s="65"/>
      <c r="D6269" s="66"/>
      <c r="E6269" s="67"/>
      <c r="F6269" s="65"/>
      <c r="G6269" s="66"/>
      <c r="J6269" s="65"/>
      <c r="K6269" s="65"/>
      <c r="L6269" s="66"/>
      <c r="M6269" s="65"/>
      <c r="N6269" s="65"/>
      <c r="O6269" s="65"/>
      <c r="P6269" s="66"/>
      <c r="Q6269" s="31">
        <f t="shared" si="196"/>
        <v>9999</v>
      </c>
      <c r="R6269" s="31" t="str">
        <f t="shared" si="197"/>
        <v/>
      </c>
      <c r="S6269" s="29">
        <f>IF($Q6269&lt;Parâmetros!$E$19,$G6269-1,$G6269)</f>
        <v>0</v>
      </c>
    </row>
    <row r="6270" spans="1:19" x14ac:dyDescent="0.25">
      <c r="A6270" s="116"/>
      <c r="B6270" s="65"/>
      <c r="C6270" s="65"/>
      <c r="D6270" s="66"/>
      <c r="E6270" s="67"/>
      <c r="F6270" s="65"/>
      <c r="G6270" s="66"/>
      <c r="J6270" s="65"/>
      <c r="K6270" s="65"/>
      <c r="L6270" s="66"/>
      <c r="M6270" s="65"/>
      <c r="N6270" s="65"/>
      <c r="O6270" s="65"/>
      <c r="P6270" s="66"/>
      <c r="Q6270" s="31">
        <f t="shared" si="196"/>
        <v>9999</v>
      </c>
      <c r="R6270" s="31" t="str">
        <f t="shared" si="197"/>
        <v/>
      </c>
      <c r="S6270" s="29">
        <f>IF($Q6270&lt;Parâmetros!$E$19,$G6270-1,$G6270)</f>
        <v>0</v>
      </c>
    </row>
    <row r="6271" spans="1:19" x14ac:dyDescent="0.25">
      <c r="A6271" s="116"/>
      <c r="B6271" s="65"/>
      <c r="C6271" s="65"/>
      <c r="D6271" s="66"/>
      <c r="E6271" s="67"/>
      <c r="F6271" s="65"/>
      <c r="G6271" s="66"/>
      <c r="J6271" s="65"/>
      <c r="K6271" s="65"/>
      <c r="L6271" s="66"/>
      <c r="M6271" s="65"/>
      <c r="N6271" s="65"/>
      <c r="O6271" s="65"/>
      <c r="P6271" s="66"/>
      <c r="Q6271" s="31">
        <f t="shared" si="196"/>
        <v>9999</v>
      </c>
      <c r="R6271" s="31" t="str">
        <f t="shared" si="197"/>
        <v/>
      </c>
      <c r="S6271" s="29">
        <f>IF($Q6271&lt;Parâmetros!$E$19,$G6271-1,$G6271)</f>
        <v>0</v>
      </c>
    </row>
    <row r="6272" spans="1:19" x14ac:dyDescent="0.25">
      <c r="A6272" s="116"/>
      <c r="B6272" s="65"/>
      <c r="C6272" s="65"/>
      <c r="D6272" s="66"/>
      <c r="E6272" s="67"/>
      <c r="F6272" s="65"/>
      <c r="G6272" s="66"/>
      <c r="J6272" s="65"/>
      <c r="K6272" s="65"/>
      <c r="L6272" s="66"/>
      <c r="M6272" s="65"/>
      <c r="N6272" s="65"/>
      <c r="O6272" s="65"/>
      <c r="P6272" s="66"/>
      <c r="Q6272" s="31">
        <f t="shared" si="196"/>
        <v>9999</v>
      </c>
      <c r="R6272" s="31" t="str">
        <f t="shared" si="197"/>
        <v/>
      </c>
      <c r="S6272" s="29">
        <f>IF($Q6272&lt;Parâmetros!$E$19,$G6272-1,$G6272)</f>
        <v>0</v>
      </c>
    </row>
    <row r="6273" spans="1:19" x14ac:dyDescent="0.25">
      <c r="A6273" s="116"/>
      <c r="B6273" s="65"/>
      <c r="C6273" s="65"/>
      <c r="D6273" s="66"/>
      <c r="E6273" s="67"/>
      <c r="F6273" s="65"/>
      <c r="G6273" s="66"/>
      <c r="J6273" s="65"/>
      <c r="K6273" s="65"/>
      <c r="L6273" s="66"/>
      <c r="M6273" s="65"/>
      <c r="N6273" s="65"/>
      <c r="O6273" s="65"/>
      <c r="P6273" s="66"/>
      <c r="Q6273" s="31">
        <f t="shared" si="196"/>
        <v>9999</v>
      </c>
      <c r="R6273" s="31" t="str">
        <f t="shared" si="197"/>
        <v/>
      </c>
      <c r="S6273" s="29">
        <f>IF($Q6273&lt;Parâmetros!$E$19,$G6273-1,$G6273)</f>
        <v>0</v>
      </c>
    </row>
    <row r="6274" spans="1:19" x14ac:dyDescent="0.25">
      <c r="A6274" s="116"/>
      <c r="B6274" s="65"/>
      <c r="C6274" s="65"/>
      <c r="D6274" s="66"/>
      <c r="E6274" s="67"/>
      <c r="F6274" s="65"/>
      <c r="G6274" s="66"/>
      <c r="J6274" s="65"/>
      <c r="K6274" s="65"/>
      <c r="L6274" s="66"/>
      <c r="M6274" s="65"/>
      <c r="N6274" s="65"/>
      <c r="O6274" s="65"/>
      <c r="P6274" s="66"/>
      <c r="Q6274" s="31">
        <f t="shared" si="196"/>
        <v>9999</v>
      </c>
      <c r="R6274" s="31" t="str">
        <f t="shared" si="197"/>
        <v/>
      </c>
      <c r="S6274" s="29">
        <f>IF($Q6274&lt;Parâmetros!$E$19,$G6274-1,$G6274)</f>
        <v>0</v>
      </c>
    </row>
    <row r="6275" spans="1:19" x14ac:dyDescent="0.25">
      <c r="A6275" s="116"/>
      <c r="B6275" s="65"/>
      <c r="C6275" s="65"/>
      <c r="D6275" s="66"/>
      <c r="E6275" s="67"/>
      <c r="F6275" s="65"/>
      <c r="G6275" s="66"/>
      <c r="J6275" s="65"/>
      <c r="K6275" s="65"/>
      <c r="L6275" s="66"/>
      <c r="M6275" s="65"/>
      <c r="N6275" s="65"/>
      <c r="O6275" s="65"/>
      <c r="P6275" s="66"/>
      <c r="Q6275" s="31">
        <f t="shared" si="196"/>
        <v>9999</v>
      </c>
      <c r="R6275" s="31" t="str">
        <f t="shared" si="197"/>
        <v/>
      </c>
      <c r="S6275" s="29">
        <f>IF($Q6275&lt;Parâmetros!$E$19,$G6275-1,$G6275)</f>
        <v>0</v>
      </c>
    </row>
    <row r="6276" spans="1:19" x14ac:dyDescent="0.25">
      <c r="A6276" s="116"/>
      <c r="B6276" s="65"/>
      <c r="C6276" s="65"/>
      <c r="D6276" s="66"/>
      <c r="E6276" s="67"/>
      <c r="F6276" s="65"/>
      <c r="G6276" s="66"/>
      <c r="J6276" s="65"/>
      <c r="K6276" s="65"/>
      <c r="L6276" s="66"/>
      <c r="M6276" s="65"/>
      <c r="N6276" s="65"/>
      <c r="O6276" s="65"/>
      <c r="P6276" s="66"/>
      <c r="Q6276" s="31">
        <f t="shared" si="196"/>
        <v>9999</v>
      </c>
      <c r="R6276" s="31" t="str">
        <f t="shared" si="197"/>
        <v/>
      </c>
      <c r="S6276" s="29">
        <f>IF($Q6276&lt;Parâmetros!$E$19,$G6276-1,$G6276)</f>
        <v>0</v>
      </c>
    </row>
    <row r="6277" spans="1:19" x14ac:dyDescent="0.25">
      <c r="A6277" s="116"/>
      <c r="B6277" s="65"/>
      <c r="C6277" s="65"/>
      <c r="D6277" s="66"/>
      <c r="E6277" s="67"/>
      <c r="F6277" s="65"/>
      <c r="G6277" s="66"/>
      <c r="J6277" s="65"/>
      <c r="K6277" s="65"/>
      <c r="L6277" s="66"/>
      <c r="M6277" s="65"/>
      <c r="N6277" s="65"/>
      <c r="O6277" s="65"/>
      <c r="P6277" s="66"/>
      <c r="Q6277" s="31">
        <f t="shared" si="196"/>
        <v>9999</v>
      </c>
      <c r="R6277" s="31" t="str">
        <f t="shared" si="197"/>
        <v/>
      </c>
      <c r="S6277" s="29">
        <f>IF($Q6277&lt;Parâmetros!$E$19,$G6277-1,$G6277)</f>
        <v>0</v>
      </c>
    </row>
    <row r="6278" spans="1:19" x14ac:dyDescent="0.25">
      <c r="A6278" s="116"/>
      <c r="B6278" s="65"/>
      <c r="C6278" s="65"/>
      <c r="D6278" s="66"/>
      <c r="E6278" s="67"/>
      <c r="F6278" s="65"/>
      <c r="G6278" s="66"/>
      <c r="J6278" s="65"/>
      <c r="K6278" s="65"/>
      <c r="L6278" s="66"/>
      <c r="M6278" s="65"/>
      <c r="N6278" s="65"/>
      <c r="O6278" s="65"/>
      <c r="P6278" s="66"/>
      <c r="Q6278" s="31">
        <f t="shared" si="196"/>
        <v>9999</v>
      </c>
      <c r="R6278" s="31" t="str">
        <f t="shared" si="197"/>
        <v/>
      </c>
      <c r="S6278" s="29">
        <f>IF($Q6278&lt;Parâmetros!$E$19,$G6278-1,$G6278)</f>
        <v>0</v>
      </c>
    </row>
    <row r="6279" spans="1:19" x14ac:dyDescent="0.25">
      <c r="A6279" s="116"/>
      <c r="B6279" s="65"/>
      <c r="C6279" s="65"/>
      <c r="D6279" s="66"/>
      <c r="E6279" s="67"/>
      <c r="F6279" s="65"/>
      <c r="G6279" s="66"/>
      <c r="J6279" s="65"/>
      <c r="K6279" s="65"/>
      <c r="L6279" s="66"/>
      <c r="M6279" s="65"/>
      <c r="N6279" s="65"/>
      <c r="O6279" s="65"/>
      <c r="P6279" s="66"/>
      <c r="Q6279" s="31">
        <f t="shared" si="196"/>
        <v>9999</v>
      </c>
      <c r="R6279" s="31" t="str">
        <f t="shared" si="197"/>
        <v/>
      </c>
      <c r="S6279" s="29">
        <f>IF($Q6279&lt;Parâmetros!$E$19,$G6279-1,$G6279)</f>
        <v>0</v>
      </c>
    </row>
    <row r="6280" spans="1:19" x14ac:dyDescent="0.25">
      <c r="A6280" s="116"/>
      <c r="B6280" s="65"/>
      <c r="C6280" s="65"/>
      <c r="D6280" s="66"/>
      <c r="E6280" s="67"/>
      <c r="F6280" s="65"/>
      <c r="G6280" s="66"/>
      <c r="J6280" s="65"/>
      <c r="K6280" s="65"/>
      <c r="L6280" s="66"/>
      <c r="M6280" s="65"/>
      <c r="N6280" s="65"/>
      <c r="O6280" s="65"/>
      <c r="P6280" s="66"/>
      <c r="Q6280" s="31">
        <f t="shared" si="196"/>
        <v>9999</v>
      </c>
      <c r="R6280" s="31" t="str">
        <f t="shared" si="197"/>
        <v/>
      </c>
      <c r="S6280" s="29">
        <f>IF($Q6280&lt;Parâmetros!$E$19,$G6280-1,$G6280)</f>
        <v>0</v>
      </c>
    </row>
    <row r="6281" spans="1:19" x14ac:dyDescent="0.25">
      <c r="A6281" s="116"/>
      <c r="B6281" s="65"/>
      <c r="C6281" s="65"/>
      <c r="D6281" s="66"/>
      <c r="E6281" s="67"/>
      <c r="F6281" s="65"/>
      <c r="G6281" s="66"/>
      <c r="J6281" s="65"/>
      <c r="K6281" s="65"/>
      <c r="L6281" s="66"/>
      <c r="M6281" s="65"/>
      <c r="N6281" s="65"/>
      <c r="O6281" s="65"/>
      <c r="P6281" s="66"/>
      <c r="Q6281" s="31">
        <f t="shared" si="196"/>
        <v>9999</v>
      </c>
      <c r="R6281" s="31" t="str">
        <f t="shared" si="197"/>
        <v/>
      </c>
      <c r="S6281" s="29">
        <f>IF($Q6281&lt;Parâmetros!$E$19,$G6281-1,$G6281)</f>
        <v>0</v>
      </c>
    </row>
    <row r="6282" spans="1:19" x14ac:dyDescent="0.25">
      <c r="A6282" s="116"/>
      <c r="B6282" s="65"/>
      <c r="C6282" s="65"/>
      <c r="D6282" s="66"/>
      <c r="E6282" s="67"/>
      <c r="F6282" s="65"/>
      <c r="G6282" s="66"/>
      <c r="J6282" s="65"/>
      <c r="K6282" s="65"/>
      <c r="L6282" s="66"/>
      <c r="M6282" s="65"/>
      <c r="N6282" s="65"/>
      <c r="O6282" s="65"/>
      <c r="P6282" s="66"/>
      <c r="Q6282" s="31">
        <f t="shared" si="196"/>
        <v>9999</v>
      </c>
      <c r="R6282" s="31" t="str">
        <f t="shared" si="197"/>
        <v/>
      </c>
      <c r="S6282" s="29">
        <f>IF($Q6282&lt;Parâmetros!$E$19,$G6282-1,$G6282)</f>
        <v>0</v>
      </c>
    </row>
    <row r="6283" spans="1:19" x14ac:dyDescent="0.25">
      <c r="A6283" s="116"/>
      <c r="B6283" s="65"/>
      <c r="C6283" s="65"/>
      <c r="D6283" s="66"/>
      <c r="E6283" s="67"/>
      <c r="F6283" s="65"/>
      <c r="G6283" s="66"/>
      <c r="J6283" s="65"/>
      <c r="K6283" s="65"/>
      <c r="L6283" s="66"/>
      <c r="M6283" s="65"/>
      <c r="N6283" s="65"/>
      <c r="O6283" s="65"/>
      <c r="P6283" s="66"/>
      <c r="Q6283" s="31">
        <f t="shared" si="196"/>
        <v>9999</v>
      </c>
      <c r="R6283" s="31" t="str">
        <f t="shared" si="197"/>
        <v/>
      </c>
      <c r="S6283" s="29">
        <f>IF($Q6283&lt;Parâmetros!$E$19,$G6283-1,$G6283)</f>
        <v>0</v>
      </c>
    </row>
    <row r="6284" spans="1:19" x14ac:dyDescent="0.25">
      <c r="A6284" s="116"/>
      <c r="B6284" s="65"/>
      <c r="C6284" s="65"/>
      <c r="D6284" s="66"/>
      <c r="E6284" s="67"/>
      <c r="F6284" s="65"/>
      <c r="G6284" s="66"/>
      <c r="J6284" s="65"/>
      <c r="K6284" s="65"/>
      <c r="L6284" s="66"/>
      <c r="M6284" s="65"/>
      <c r="N6284" s="65"/>
      <c r="O6284" s="65"/>
      <c r="P6284" s="66"/>
      <c r="Q6284" s="31">
        <f t="shared" si="196"/>
        <v>9999</v>
      </c>
      <c r="R6284" s="31" t="str">
        <f t="shared" si="197"/>
        <v/>
      </c>
      <c r="S6284" s="29">
        <f>IF($Q6284&lt;Parâmetros!$E$19,$G6284-1,$G6284)</f>
        <v>0</v>
      </c>
    </row>
    <row r="6285" spans="1:19" x14ac:dyDescent="0.25">
      <c r="A6285" s="116"/>
      <c r="B6285" s="65"/>
      <c r="C6285" s="65"/>
      <c r="D6285" s="66"/>
      <c r="E6285" s="67"/>
      <c r="F6285" s="65"/>
      <c r="G6285" s="66"/>
      <c r="J6285" s="65"/>
      <c r="K6285" s="65"/>
      <c r="L6285" s="66"/>
      <c r="M6285" s="65"/>
      <c r="N6285" s="65"/>
      <c r="O6285" s="65"/>
      <c r="P6285" s="66"/>
      <c r="Q6285" s="31">
        <f t="shared" si="196"/>
        <v>9999</v>
      </c>
      <c r="R6285" s="31" t="str">
        <f t="shared" si="197"/>
        <v/>
      </c>
      <c r="S6285" s="29">
        <f>IF($Q6285&lt;Parâmetros!$E$19,$G6285-1,$G6285)</f>
        <v>0</v>
      </c>
    </row>
    <row r="6286" spans="1:19" x14ac:dyDescent="0.25">
      <c r="A6286" s="116"/>
      <c r="B6286" s="65"/>
      <c r="C6286" s="65"/>
      <c r="D6286" s="66"/>
      <c r="E6286" s="67"/>
      <c r="F6286" s="65"/>
      <c r="G6286" s="66"/>
      <c r="J6286" s="65"/>
      <c r="K6286" s="65"/>
      <c r="L6286" s="66"/>
      <c r="M6286" s="65"/>
      <c r="N6286" s="65"/>
      <c r="O6286" s="65"/>
      <c r="P6286" s="66"/>
      <c r="Q6286" s="31">
        <f t="shared" si="196"/>
        <v>9999</v>
      </c>
      <c r="R6286" s="31" t="str">
        <f t="shared" si="197"/>
        <v/>
      </c>
      <c r="S6286" s="29">
        <f>IF($Q6286&lt;Parâmetros!$E$19,$G6286-1,$G6286)</f>
        <v>0</v>
      </c>
    </row>
    <row r="6287" spans="1:19" x14ac:dyDescent="0.25">
      <c r="A6287" s="116"/>
      <c r="B6287" s="65"/>
      <c r="C6287" s="65"/>
      <c r="D6287" s="66"/>
      <c r="E6287" s="67"/>
      <c r="F6287" s="65"/>
      <c r="G6287" s="66"/>
      <c r="J6287" s="65"/>
      <c r="K6287" s="65"/>
      <c r="L6287" s="66"/>
      <c r="M6287" s="65"/>
      <c r="N6287" s="65"/>
      <c r="O6287" s="65"/>
      <c r="P6287" s="66"/>
      <c r="Q6287" s="31">
        <f t="shared" si="196"/>
        <v>9999</v>
      </c>
      <c r="R6287" s="31" t="str">
        <f t="shared" si="197"/>
        <v/>
      </c>
      <c r="S6287" s="29">
        <f>IF($Q6287&lt;Parâmetros!$E$19,$G6287-1,$G6287)</f>
        <v>0</v>
      </c>
    </row>
    <row r="6288" spans="1:19" x14ac:dyDescent="0.25">
      <c r="A6288" s="116"/>
      <c r="B6288" s="65"/>
      <c r="C6288" s="65"/>
      <c r="D6288" s="66"/>
      <c r="E6288" s="67"/>
      <c r="F6288" s="65"/>
      <c r="G6288" s="66"/>
      <c r="J6288" s="65"/>
      <c r="K6288" s="65"/>
      <c r="L6288" s="66"/>
      <c r="M6288" s="65"/>
      <c r="N6288" s="65"/>
      <c r="O6288" s="65"/>
      <c r="P6288" s="66"/>
      <c r="Q6288" s="31">
        <f t="shared" si="196"/>
        <v>9999</v>
      </c>
      <c r="R6288" s="31" t="str">
        <f t="shared" si="197"/>
        <v/>
      </c>
      <c r="S6288" s="29">
        <f>IF($Q6288&lt;Parâmetros!$E$19,$G6288-1,$G6288)</f>
        <v>0</v>
      </c>
    </row>
    <row r="6289" spans="1:19" x14ac:dyDescent="0.25">
      <c r="A6289" s="116"/>
      <c r="B6289" s="65"/>
      <c r="C6289" s="65"/>
      <c r="D6289" s="66"/>
      <c r="E6289" s="67"/>
      <c r="F6289" s="65"/>
      <c r="G6289" s="66"/>
      <c r="J6289" s="65"/>
      <c r="K6289" s="65"/>
      <c r="L6289" s="66"/>
      <c r="M6289" s="65"/>
      <c r="N6289" s="65"/>
      <c r="O6289" s="65"/>
      <c r="P6289" s="66"/>
      <c r="Q6289" s="31">
        <f t="shared" si="196"/>
        <v>9999</v>
      </c>
      <c r="R6289" s="31" t="str">
        <f t="shared" si="197"/>
        <v/>
      </c>
      <c r="S6289" s="29">
        <f>IF($Q6289&lt;Parâmetros!$E$19,$G6289-1,$G6289)</f>
        <v>0</v>
      </c>
    </row>
    <row r="6290" spans="1:19" x14ac:dyDescent="0.25">
      <c r="A6290" s="116"/>
      <c r="B6290" s="65"/>
      <c r="C6290" s="65"/>
      <c r="D6290" s="66"/>
      <c r="E6290" s="67"/>
      <c r="F6290" s="65"/>
      <c r="G6290" s="66"/>
      <c r="J6290" s="65"/>
      <c r="K6290" s="65"/>
      <c r="L6290" s="66"/>
      <c r="M6290" s="65"/>
      <c r="N6290" s="65"/>
      <c r="O6290" s="65"/>
      <c r="P6290" s="66"/>
      <c r="Q6290" s="31">
        <f t="shared" si="196"/>
        <v>9999</v>
      </c>
      <c r="R6290" s="31" t="str">
        <f t="shared" si="197"/>
        <v/>
      </c>
      <c r="S6290" s="29">
        <f>IF($Q6290&lt;Parâmetros!$E$19,$G6290-1,$G6290)</f>
        <v>0</v>
      </c>
    </row>
    <row r="6291" spans="1:19" x14ac:dyDescent="0.25">
      <c r="A6291" s="116"/>
      <c r="B6291" s="65"/>
      <c r="C6291" s="65"/>
      <c r="D6291" s="66"/>
      <c r="E6291" s="67"/>
      <c r="F6291" s="65"/>
      <c r="G6291" s="66"/>
      <c r="J6291" s="65"/>
      <c r="K6291" s="65"/>
      <c r="L6291" s="66"/>
      <c r="M6291" s="65"/>
      <c r="N6291" s="65"/>
      <c r="O6291" s="65"/>
      <c r="P6291" s="66"/>
      <c r="Q6291" s="31">
        <f t="shared" si="196"/>
        <v>9999</v>
      </c>
      <c r="R6291" s="31" t="str">
        <f t="shared" si="197"/>
        <v/>
      </c>
      <c r="S6291" s="29">
        <f>IF($Q6291&lt;Parâmetros!$E$19,$G6291-1,$G6291)</f>
        <v>0</v>
      </c>
    </row>
    <row r="6292" spans="1:19" x14ac:dyDescent="0.25">
      <c r="A6292" s="116"/>
      <c r="B6292" s="65"/>
      <c r="C6292" s="65"/>
      <c r="D6292" s="66"/>
      <c r="E6292" s="67"/>
      <c r="F6292" s="65"/>
      <c r="G6292" s="66"/>
      <c r="J6292" s="65"/>
      <c r="K6292" s="65"/>
      <c r="L6292" s="66"/>
      <c r="M6292" s="65"/>
      <c r="N6292" s="65"/>
      <c r="O6292" s="65"/>
      <c r="P6292" s="66"/>
      <c r="Q6292" s="31">
        <f t="shared" si="196"/>
        <v>9999</v>
      </c>
      <c r="R6292" s="31" t="str">
        <f t="shared" si="197"/>
        <v/>
      </c>
      <c r="S6292" s="29">
        <f>IF($Q6292&lt;Parâmetros!$E$19,$G6292-1,$G6292)</f>
        <v>0</v>
      </c>
    </row>
    <row r="6293" spans="1:19" x14ac:dyDescent="0.25">
      <c r="A6293" s="116"/>
      <c r="B6293" s="65"/>
      <c r="C6293" s="65"/>
      <c r="D6293" s="66"/>
      <c r="E6293" s="67"/>
      <c r="F6293" s="65"/>
      <c r="G6293" s="66"/>
      <c r="J6293" s="65"/>
      <c r="K6293" s="65"/>
      <c r="L6293" s="66"/>
      <c r="M6293" s="65"/>
      <c r="N6293" s="65"/>
      <c r="O6293" s="65"/>
      <c r="P6293" s="66"/>
      <c r="Q6293" s="31">
        <f t="shared" si="196"/>
        <v>9999</v>
      </c>
      <c r="R6293" s="31" t="str">
        <f t="shared" si="197"/>
        <v/>
      </c>
      <c r="S6293" s="29">
        <f>IF($Q6293&lt;Parâmetros!$E$19,$G6293-1,$G6293)</f>
        <v>0</v>
      </c>
    </row>
    <row r="6294" spans="1:19" x14ac:dyDescent="0.25">
      <c r="A6294" s="116"/>
      <c r="B6294" s="65"/>
      <c r="C6294" s="65"/>
      <c r="D6294" s="66"/>
      <c r="E6294" s="67"/>
      <c r="F6294" s="65"/>
      <c r="G6294" s="66"/>
      <c r="J6294" s="65"/>
      <c r="K6294" s="65"/>
      <c r="L6294" s="66"/>
      <c r="M6294" s="65"/>
      <c r="N6294" s="65"/>
      <c r="O6294" s="65"/>
      <c r="P6294" s="66"/>
      <c r="Q6294" s="31">
        <f t="shared" si="196"/>
        <v>9999</v>
      </c>
      <c r="R6294" s="31" t="str">
        <f t="shared" si="197"/>
        <v/>
      </c>
      <c r="S6294" s="29">
        <f>IF($Q6294&lt;Parâmetros!$E$19,$G6294-1,$G6294)</f>
        <v>0</v>
      </c>
    </row>
    <row r="6295" spans="1:19" x14ac:dyDescent="0.25">
      <c r="A6295" s="116"/>
      <c r="B6295" s="65"/>
      <c r="C6295" s="65"/>
      <c r="D6295" s="66"/>
      <c r="E6295" s="67"/>
      <c r="F6295" s="65"/>
      <c r="G6295" s="66"/>
      <c r="J6295" s="65"/>
      <c r="K6295" s="65"/>
      <c r="L6295" s="66"/>
      <c r="M6295" s="65"/>
      <c r="N6295" s="65"/>
      <c r="O6295" s="65"/>
      <c r="P6295" s="66"/>
      <c r="Q6295" s="31">
        <f t="shared" si="196"/>
        <v>9999</v>
      </c>
      <c r="R6295" s="31" t="str">
        <f t="shared" si="197"/>
        <v/>
      </c>
      <c r="S6295" s="29">
        <f>IF($Q6295&lt;Parâmetros!$E$19,$G6295-1,$G6295)</f>
        <v>0</v>
      </c>
    </row>
    <row r="6296" spans="1:19" x14ac:dyDescent="0.25">
      <c r="A6296" s="116"/>
      <c r="B6296" s="65"/>
      <c r="C6296" s="65"/>
      <c r="D6296" s="66"/>
      <c r="E6296" s="67"/>
      <c r="F6296" s="65"/>
      <c r="G6296" s="66"/>
      <c r="J6296" s="65"/>
      <c r="K6296" s="65"/>
      <c r="L6296" s="66"/>
      <c r="M6296" s="65"/>
      <c r="N6296" s="65"/>
      <c r="O6296" s="65"/>
      <c r="P6296" s="66"/>
      <c r="Q6296" s="31">
        <f t="shared" si="196"/>
        <v>9999</v>
      </c>
      <c r="R6296" s="31" t="str">
        <f t="shared" si="197"/>
        <v/>
      </c>
      <c r="S6296" s="29">
        <f>IF($Q6296&lt;Parâmetros!$E$19,$G6296-1,$G6296)</f>
        <v>0</v>
      </c>
    </row>
    <row r="6297" spans="1:19" x14ac:dyDescent="0.25">
      <c r="A6297" s="116"/>
      <c r="B6297" s="65"/>
      <c r="C6297" s="65"/>
      <c r="D6297" s="66"/>
      <c r="E6297" s="67"/>
      <c r="F6297" s="65"/>
      <c r="G6297" s="66"/>
      <c r="J6297" s="65"/>
      <c r="K6297" s="65"/>
      <c r="L6297" s="66"/>
      <c r="M6297" s="65"/>
      <c r="N6297" s="65"/>
      <c r="O6297" s="65"/>
      <c r="P6297" s="66"/>
      <c r="Q6297" s="31">
        <f t="shared" si="196"/>
        <v>9999</v>
      </c>
      <c r="R6297" s="31" t="str">
        <f t="shared" si="197"/>
        <v/>
      </c>
      <c r="S6297" s="29">
        <f>IF($Q6297&lt;Parâmetros!$E$19,$G6297-1,$G6297)</f>
        <v>0</v>
      </c>
    </row>
    <row r="6298" spans="1:19" x14ac:dyDescent="0.25">
      <c r="A6298" s="116"/>
      <c r="B6298" s="65"/>
      <c r="C6298" s="65"/>
      <c r="D6298" s="66"/>
      <c r="E6298" s="67"/>
      <c r="F6298" s="65"/>
      <c r="G6298" s="66"/>
      <c r="J6298" s="65"/>
      <c r="K6298" s="65"/>
      <c r="L6298" s="66"/>
      <c r="M6298" s="65"/>
      <c r="O6298" s="65"/>
      <c r="P6298" s="66"/>
      <c r="Q6298" s="31">
        <f t="shared" si="196"/>
        <v>9999</v>
      </c>
      <c r="R6298" s="31" t="str">
        <f t="shared" si="197"/>
        <v/>
      </c>
      <c r="S6298" s="29">
        <f>IF($Q6298&lt;Parâmetros!$E$19,$G6298-1,$G6298)</f>
        <v>0</v>
      </c>
    </row>
    <row r="6299" spans="1:19" x14ac:dyDescent="0.25">
      <c r="A6299" s="116"/>
      <c r="B6299" s="65"/>
      <c r="C6299" s="65"/>
      <c r="D6299" s="66"/>
      <c r="E6299" s="67"/>
      <c r="F6299" s="65"/>
      <c r="G6299" s="66"/>
      <c r="J6299" s="65"/>
      <c r="K6299" s="65"/>
      <c r="L6299" s="66"/>
      <c r="M6299" s="65"/>
      <c r="N6299" s="65"/>
      <c r="O6299" s="65"/>
      <c r="P6299" s="66"/>
      <c r="Q6299" s="31">
        <f t="shared" si="196"/>
        <v>9999</v>
      </c>
      <c r="R6299" s="31" t="str">
        <f t="shared" si="197"/>
        <v/>
      </c>
      <c r="S6299" s="29">
        <f>IF($Q6299&lt;Parâmetros!$E$19,$G6299-1,$G6299)</f>
        <v>0</v>
      </c>
    </row>
    <row r="6300" spans="1:19" x14ac:dyDescent="0.25">
      <c r="A6300" s="116"/>
      <c r="B6300" s="65"/>
      <c r="C6300" s="65"/>
      <c r="D6300" s="66"/>
      <c r="E6300" s="67"/>
      <c r="F6300" s="65"/>
      <c r="G6300" s="66"/>
      <c r="J6300" s="65"/>
      <c r="K6300" s="65"/>
      <c r="L6300" s="66"/>
      <c r="M6300" s="65"/>
      <c r="N6300" s="65"/>
      <c r="O6300" s="65"/>
      <c r="P6300" s="66"/>
      <c r="Q6300" s="31">
        <f t="shared" si="196"/>
        <v>9999</v>
      </c>
      <c r="R6300" s="31" t="str">
        <f t="shared" si="197"/>
        <v/>
      </c>
      <c r="S6300" s="29">
        <f>IF($Q6300&lt;Parâmetros!$E$19,$G6300-1,$G6300)</f>
        <v>0</v>
      </c>
    </row>
    <row r="6301" spans="1:19" x14ac:dyDescent="0.25">
      <c r="A6301" s="116"/>
      <c r="B6301" s="65"/>
      <c r="C6301" s="65"/>
      <c r="D6301" s="66"/>
      <c r="E6301" s="67"/>
      <c r="F6301" s="65"/>
      <c r="G6301" s="66"/>
      <c r="J6301" s="65"/>
      <c r="K6301" s="65"/>
      <c r="L6301" s="66"/>
      <c r="M6301" s="65"/>
      <c r="N6301" s="65"/>
      <c r="O6301" s="65"/>
      <c r="P6301" s="66"/>
      <c r="Q6301" s="31">
        <f t="shared" si="196"/>
        <v>9999</v>
      </c>
      <c r="R6301" s="31" t="str">
        <f t="shared" si="197"/>
        <v/>
      </c>
      <c r="S6301" s="29">
        <f>IF($Q6301&lt;Parâmetros!$E$19,$G6301-1,$G6301)</f>
        <v>0</v>
      </c>
    </row>
    <row r="6302" spans="1:19" x14ac:dyDescent="0.25">
      <c r="A6302" s="116"/>
      <c r="B6302" s="65"/>
      <c r="C6302" s="65"/>
      <c r="D6302" s="66"/>
      <c r="E6302" s="67"/>
      <c r="F6302" s="65"/>
      <c r="G6302" s="66"/>
      <c r="J6302" s="65"/>
      <c r="K6302" s="65"/>
      <c r="L6302" s="66"/>
      <c r="M6302" s="65"/>
      <c r="O6302" s="65"/>
      <c r="P6302" s="66"/>
      <c r="Q6302" s="31">
        <f t="shared" si="196"/>
        <v>9999</v>
      </c>
      <c r="R6302" s="31" t="str">
        <f t="shared" si="197"/>
        <v/>
      </c>
      <c r="S6302" s="29">
        <f>IF($Q6302&lt;Parâmetros!$E$19,$G6302-1,$G6302)</f>
        <v>0</v>
      </c>
    </row>
    <row r="6303" spans="1:19" x14ac:dyDescent="0.25">
      <c r="A6303" s="116"/>
      <c r="B6303" s="65"/>
      <c r="C6303" s="65"/>
      <c r="D6303" s="66"/>
      <c r="E6303" s="67"/>
      <c r="F6303" s="65"/>
      <c r="G6303" s="66"/>
      <c r="J6303" s="65"/>
      <c r="K6303" s="65"/>
      <c r="L6303" s="66"/>
      <c r="M6303" s="65"/>
      <c r="N6303" s="65"/>
      <c r="O6303" s="65"/>
      <c r="P6303" s="66"/>
      <c r="Q6303" s="31">
        <f t="shared" si="196"/>
        <v>9999</v>
      </c>
      <c r="R6303" s="31" t="str">
        <f t="shared" si="197"/>
        <v/>
      </c>
      <c r="S6303" s="29">
        <f>IF($Q6303&lt;Parâmetros!$E$19,$G6303-1,$G6303)</f>
        <v>0</v>
      </c>
    </row>
    <row r="6304" spans="1:19" x14ac:dyDescent="0.25">
      <c r="A6304" s="116"/>
      <c r="B6304" s="65"/>
      <c r="C6304" s="65"/>
      <c r="D6304" s="66"/>
      <c r="E6304" s="67"/>
      <c r="F6304" s="65"/>
      <c r="G6304" s="66"/>
      <c r="J6304" s="65"/>
      <c r="K6304" s="65"/>
      <c r="L6304" s="66"/>
      <c r="M6304" s="65"/>
      <c r="N6304" s="65"/>
      <c r="O6304" s="65"/>
      <c r="P6304" s="66"/>
      <c r="Q6304" s="31">
        <f t="shared" si="196"/>
        <v>9999</v>
      </c>
      <c r="R6304" s="31" t="str">
        <f t="shared" si="197"/>
        <v/>
      </c>
      <c r="S6304" s="29">
        <f>IF($Q6304&lt;Parâmetros!$E$19,$G6304-1,$G6304)</f>
        <v>0</v>
      </c>
    </row>
    <row r="6305" spans="1:19" x14ac:dyDescent="0.25">
      <c r="A6305" s="116"/>
      <c r="B6305" s="65"/>
      <c r="C6305" s="65"/>
      <c r="D6305" s="66"/>
      <c r="E6305" s="67"/>
      <c r="F6305" s="65"/>
      <c r="G6305" s="66"/>
      <c r="J6305" s="65"/>
      <c r="K6305" s="65"/>
      <c r="L6305" s="66"/>
      <c r="M6305" s="65"/>
      <c r="N6305" s="65"/>
      <c r="O6305" s="65"/>
      <c r="P6305" s="66"/>
      <c r="Q6305" s="31">
        <f t="shared" si="196"/>
        <v>9999</v>
      </c>
      <c r="R6305" s="31" t="str">
        <f t="shared" si="197"/>
        <v/>
      </c>
      <c r="S6305" s="29">
        <f>IF($Q6305&lt;Parâmetros!$E$19,$G6305-1,$G6305)</f>
        <v>0</v>
      </c>
    </row>
    <row r="6306" spans="1:19" x14ac:dyDescent="0.25">
      <c r="A6306" s="116"/>
      <c r="B6306" s="65"/>
      <c r="C6306" s="65"/>
      <c r="D6306" s="66"/>
      <c r="E6306" s="67"/>
      <c r="F6306" s="65"/>
      <c r="G6306" s="66"/>
      <c r="J6306" s="65"/>
      <c r="K6306" s="65"/>
      <c r="L6306" s="66"/>
      <c r="M6306" s="65"/>
      <c r="N6306" s="65"/>
      <c r="O6306" s="65"/>
      <c r="P6306" s="66"/>
      <c r="Q6306" s="31">
        <f t="shared" si="196"/>
        <v>9999</v>
      </c>
      <c r="R6306" s="31" t="str">
        <f t="shared" si="197"/>
        <v/>
      </c>
      <c r="S6306" s="29">
        <f>IF($Q6306&lt;Parâmetros!$E$19,$G6306-1,$G6306)</f>
        <v>0</v>
      </c>
    </row>
    <row r="6307" spans="1:19" x14ac:dyDescent="0.25">
      <c r="A6307" s="116"/>
      <c r="B6307" s="65"/>
      <c r="C6307" s="65"/>
      <c r="D6307" s="66"/>
      <c r="E6307" s="67"/>
      <c r="F6307" s="65"/>
      <c r="G6307" s="66"/>
      <c r="J6307" s="65"/>
      <c r="K6307" s="65"/>
      <c r="L6307" s="66"/>
      <c r="M6307" s="65"/>
      <c r="N6307" s="65"/>
      <c r="O6307" s="65"/>
      <c r="P6307" s="66"/>
      <c r="Q6307" s="31">
        <f t="shared" si="196"/>
        <v>9999</v>
      </c>
      <c r="R6307" s="31" t="str">
        <f t="shared" si="197"/>
        <v/>
      </c>
      <c r="S6307" s="29">
        <f>IF($Q6307&lt;Parâmetros!$E$19,$G6307-1,$G6307)</f>
        <v>0</v>
      </c>
    </row>
    <row r="6308" spans="1:19" x14ac:dyDescent="0.25">
      <c r="A6308" s="116"/>
      <c r="B6308" s="65"/>
      <c r="C6308" s="65"/>
      <c r="D6308" s="66"/>
      <c r="E6308" s="67"/>
      <c r="F6308" s="65"/>
      <c r="G6308" s="66"/>
      <c r="J6308" s="65"/>
      <c r="K6308" s="65"/>
      <c r="L6308" s="66"/>
      <c r="M6308" s="65"/>
      <c r="N6308" s="65"/>
      <c r="O6308" s="65"/>
      <c r="P6308" s="66"/>
      <c r="Q6308" s="31">
        <f t="shared" si="196"/>
        <v>9999</v>
      </c>
      <c r="R6308" s="31" t="str">
        <f t="shared" si="197"/>
        <v/>
      </c>
      <c r="S6308" s="29">
        <f>IF($Q6308&lt;Parâmetros!$E$19,$G6308-1,$G6308)</f>
        <v>0</v>
      </c>
    </row>
    <row r="6309" spans="1:19" x14ac:dyDescent="0.25">
      <c r="A6309" s="116"/>
      <c r="B6309" s="65"/>
      <c r="C6309" s="65"/>
      <c r="D6309" s="66"/>
      <c r="E6309" s="67"/>
      <c r="F6309" s="65"/>
      <c r="G6309" s="66"/>
      <c r="J6309" s="65"/>
      <c r="K6309" s="65"/>
      <c r="L6309" s="66"/>
      <c r="M6309" s="65"/>
      <c r="O6309" s="65"/>
      <c r="P6309" s="66"/>
      <c r="Q6309" s="31">
        <f t="shared" si="196"/>
        <v>9999</v>
      </c>
      <c r="R6309" s="31" t="str">
        <f t="shared" si="197"/>
        <v/>
      </c>
      <c r="S6309" s="29">
        <f>IF($Q6309&lt;Parâmetros!$E$19,$G6309-1,$G6309)</f>
        <v>0</v>
      </c>
    </row>
    <row r="6310" spans="1:19" x14ac:dyDescent="0.25">
      <c r="A6310" s="116"/>
      <c r="B6310" s="65"/>
      <c r="C6310" s="65"/>
      <c r="D6310" s="66"/>
      <c r="E6310" s="67"/>
      <c r="F6310" s="65"/>
      <c r="G6310" s="66"/>
      <c r="J6310" s="65"/>
      <c r="K6310" s="65"/>
      <c r="L6310" s="66"/>
      <c r="M6310" s="65"/>
      <c r="N6310" s="65"/>
      <c r="O6310" s="65"/>
      <c r="P6310" s="66"/>
      <c r="Q6310" s="31">
        <f t="shared" si="196"/>
        <v>9999</v>
      </c>
      <c r="R6310" s="31" t="str">
        <f t="shared" si="197"/>
        <v/>
      </c>
      <c r="S6310" s="29">
        <f>IF($Q6310&lt;Parâmetros!$E$19,$G6310-1,$G6310)</f>
        <v>0</v>
      </c>
    </row>
    <row r="6311" spans="1:19" x14ac:dyDescent="0.25">
      <c r="A6311" s="116"/>
      <c r="B6311" s="65"/>
      <c r="C6311" s="65"/>
      <c r="D6311" s="66"/>
      <c r="E6311" s="67"/>
      <c r="F6311" s="65"/>
      <c r="G6311" s="66"/>
      <c r="J6311" s="65"/>
      <c r="K6311" s="65"/>
      <c r="L6311" s="66"/>
      <c r="M6311" s="65"/>
      <c r="N6311" s="65"/>
      <c r="O6311" s="65"/>
      <c r="P6311" s="66"/>
      <c r="Q6311" s="31">
        <f t="shared" si="196"/>
        <v>9999</v>
      </c>
      <c r="R6311" s="31" t="str">
        <f t="shared" si="197"/>
        <v/>
      </c>
      <c r="S6311" s="29">
        <f>IF($Q6311&lt;Parâmetros!$E$19,$G6311-1,$G6311)</f>
        <v>0</v>
      </c>
    </row>
    <row r="6312" spans="1:19" x14ac:dyDescent="0.25">
      <c r="A6312" s="116"/>
      <c r="B6312" s="65"/>
      <c r="C6312" s="65"/>
      <c r="D6312" s="66"/>
      <c r="E6312" s="67"/>
      <c r="F6312" s="65"/>
      <c r="G6312" s="66"/>
      <c r="J6312" s="65"/>
      <c r="K6312" s="65"/>
      <c r="L6312" s="66"/>
      <c r="M6312" s="65"/>
      <c r="N6312" s="65"/>
      <c r="O6312" s="65"/>
      <c r="P6312" s="66"/>
      <c r="Q6312" s="31">
        <f t="shared" si="196"/>
        <v>9999</v>
      </c>
      <c r="R6312" s="31" t="str">
        <f t="shared" si="197"/>
        <v/>
      </c>
      <c r="S6312" s="29">
        <f>IF($Q6312&lt;Parâmetros!$E$19,$G6312-1,$G6312)</f>
        <v>0</v>
      </c>
    </row>
    <row r="6313" spans="1:19" x14ac:dyDescent="0.25">
      <c r="A6313" s="116"/>
      <c r="B6313" s="65"/>
      <c r="C6313" s="65"/>
      <c r="D6313" s="66"/>
      <c r="E6313" s="67"/>
      <c r="F6313" s="65"/>
      <c r="G6313" s="66"/>
      <c r="J6313" s="65"/>
      <c r="K6313" s="65"/>
      <c r="L6313" s="66"/>
      <c r="M6313" s="65"/>
      <c r="O6313" s="65"/>
      <c r="P6313" s="66"/>
      <c r="Q6313" s="31">
        <f t="shared" si="196"/>
        <v>9999</v>
      </c>
      <c r="R6313" s="31" t="str">
        <f t="shared" si="197"/>
        <v/>
      </c>
      <c r="S6313" s="29">
        <f>IF($Q6313&lt;Parâmetros!$E$19,$G6313-1,$G6313)</f>
        <v>0</v>
      </c>
    </row>
    <row r="6314" spans="1:19" x14ac:dyDescent="0.25">
      <c r="A6314" s="116"/>
      <c r="B6314" s="65"/>
      <c r="C6314" s="65"/>
      <c r="D6314" s="66"/>
      <c r="E6314" s="67"/>
      <c r="F6314" s="65"/>
      <c r="G6314" s="66"/>
      <c r="J6314" s="65"/>
      <c r="K6314" s="65"/>
      <c r="L6314" s="66"/>
      <c r="M6314" s="65"/>
      <c r="O6314" s="65"/>
      <c r="P6314" s="66"/>
      <c r="Q6314" s="31">
        <f t="shared" si="196"/>
        <v>9999</v>
      </c>
      <c r="R6314" s="31" t="str">
        <f t="shared" si="197"/>
        <v/>
      </c>
      <c r="S6314" s="29">
        <f>IF($Q6314&lt;Parâmetros!$E$19,$G6314-1,$G6314)</f>
        <v>0</v>
      </c>
    </row>
    <row r="6315" spans="1:19" x14ac:dyDescent="0.25">
      <c r="A6315" s="116"/>
      <c r="B6315" s="65"/>
      <c r="C6315" s="65"/>
      <c r="D6315" s="66"/>
      <c r="E6315" s="67"/>
      <c r="F6315" s="65"/>
      <c r="G6315" s="66"/>
      <c r="J6315" s="65"/>
      <c r="K6315" s="65"/>
      <c r="L6315" s="66"/>
      <c r="M6315" s="65"/>
      <c r="O6315" s="65"/>
      <c r="P6315" s="66"/>
      <c r="Q6315" s="31">
        <f t="shared" si="196"/>
        <v>9999</v>
      </c>
      <c r="R6315" s="31" t="str">
        <f t="shared" si="197"/>
        <v/>
      </c>
      <c r="S6315" s="29">
        <f>IF($Q6315&lt;Parâmetros!$E$19,$G6315-1,$G6315)</f>
        <v>0</v>
      </c>
    </row>
    <row r="6316" spans="1:19" x14ac:dyDescent="0.25">
      <c r="A6316" s="116"/>
      <c r="B6316" s="65"/>
      <c r="C6316" s="65"/>
      <c r="D6316" s="66"/>
      <c r="E6316" s="67"/>
      <c r="F6316" s="65"/>
      <c r="G6316" s="66"/>
      <c r="J6316" s="65"/>
      <c r="K6316" s="65"/>
      <c r="L6316" s="66"/>
      <c r="M6316" s="65"/>
      <c r="O6316" s="65"/>
      <c r="P6316" s="66"/>
      <c r="Q6316" s="31">
        <f t="shared" si="196"/>
        <v>9999</v>
      </c>
      <c r="R6316" s="31" t="str">
        <f t="shared" si="197"/>
        <v/>
      </c>
      <c r="S6316" s="29">
        <f>IF($Q6316&lt;Parâmetros!$E$19,$G6316-1,$G6316)</f>
        <v>0</v>
      </c>
    </row>
    <row r="6317" spans="1:19" x14ac:dyDescent="0.25">
      <c r="A6317" s="116"/>
      <c r="B6317" s="65"/>
      <c r="C6317" s="65"/>
      <c r="D6317" s="66"/>
      <c r="E6317" s="67"/>
      <c r="F6317" s="65"/>
      <c r="G6317" s="66"/>
      <c r="J6317" s="65"/>
      <c r="K6317" s="65"/>
      <c r="L6317" s="66"/>
      <c r="M6317" s="65"/>
      <c r="O6317" s="65"/>
      <c r="P6317" s="66"/>
      <c r="Q6317" s="31">
        <f t="shared" si="196"/>
        <v>9999</v>
      </c>
      <c r="R6317" s="31" t="str">
        <f t="shared" si="197"/>
        <v/>
      </c>
      <c r="S6317" s="29">
        <f>IF($Q6317&lt;Parâmetros!$E$19,$G6317-1,$G6317)</f>
        <v>0</v>
      </c>
    </row>
    <row r="6318" spans="1:19" x14ac:dyDescent="0.25">
      <c r="A6318" s="116"/>
      <c r="B6318" s="65"/>
      <c r="C6318" s="65"/>
      <c r="D6318" s="66"/>
      <c r="E6318" s="67"/>
      <c r="F6318" s="65"/>
      <c r="G6318" s="66"/>
      <c r="J6318" s="65"/>
      <c r="K6318" s="65"/>
      <c r="L6318" s="66"/>
      <c r="M6318" s="65"/>
      <c r="O6318" s="65"/>
      <c r="P6318" s="66"/>
      <c r="Q6318" s="31">
        <f t="shared" si="196"/>
        <v>9999</v>
      </c>
      <c r="R6318" s="31" t="str">
        <f t="shared" si="197"/>
        <v/>
      </c>
      <c r="S6318" s="29">
        <f>IF($Q6318&lt;Parâmetros!$E$19,$G6318-1,$G6318)</f>
        <v>0</v>
      </c>
    </row>
    <row r="6319" spans="1:19" x14ac:dyDescent="0.25">
      <c r="A6319" s="116"/>
      <c r="B6319" s="65"/>
      <c r="C6319" s="65"/>
      <c r="D6319" s="66"/>
      <c r="E6319" s="67"/>
      <c r="F6319" s="65"/>
      <c r="G6319" s="66"/>
      <c r="J6319" s="65"/>
      <c r="K6319" s="65"/>
      <c r="L6319" s="66"/>
      <c r="M6319" s="65"/>
      <c r="O6319" s="65"/>
      <c r="P6319" s="66"/>
      <c r="Q6319" s="31">
        <f t="shared" si="196"/>
        <v>9999</v>
      </c>
      <c r="R6319" s="31" t="str">
        <f t="shared" si="197"/>
        <v/>
      </c>
      <c r="S6319" s="29">
        <f>IF($Q6319&lt;Parâmetros!$E$19,$G6319-1,$G6319)</f>
        <v>0</v>
      </c>
    </row>
    <row r="6320" spans="1:19" x14ac:dyDescent="0.25">
      <c r="A6320" s="116"/>
      <c r="B6320" s="65"/>
      <c r="C6320" s="65"/>
      <c r="D6320" s="66"/>
      <c r="E6320" s="67"/>
      <c r="F6320" s="65"/>
      <c r="G6320" s="66"/>
      <c r="J6320" s="65"/>
      <c r="K6320" s="65"/>
      <c r="L6320" s="66"/>
      <c r="M6320" s="65"/>
      <c r="N6320" s="65"/>
      <c r="O6320" s="65"/>
      <c r="P6320" s="66"/>
      <c r="Q6320" s="31">
        <f t="shared" si="196"/>
        <v>9999</v>
      </c>
      <c r="R6320" s="31" t="str">
        <f t="shared" si="197"/>
        <v/>
      </c>
      <c r="S6320" s="29">
        <f>IF($Q6320&lt;Parâmetros!$E$19,$G6320-1,$G6320)</f>
        <v>0</v>
      </c>
    </row>
    <row r="6321" spans="1:19" x14ac:dyDescent="0.25">
      <c r="A6321" s="116"/>
      <c r="B6321" s="65"/>
      <c r="C6321" s="65"/>
      <c r="D6321" s="66"/>
      <c r="E6321" s="67"/>
      <c r="F6321" s="65"/>
      <c r="G6321" s="66"/>
      <c r="J6321" s="65"/>
      <c r="K6321" s="65"/>
      <c r="L6321" s="66"/>
      <c r="M6321" s="65"/>
      <c r="N6321" s="65"/>
      <c r="O6321" s="65"/>
      <c r="P6321" s="66"/>
      <c r="Q6321" s="31">
        <f t="shared" si="196"/>
        <v>9999</v>
      </c>
      <c r="R6321" s="31" t="str">
        <f t="shared" si="197"/>
        <v/>
      </c>
      <c r="S6321" s="29">
        <f>IF($Q6321&lt;Parâmetros!$E$19,$G6321-1,$G6321)</f>
        <v>0</v>
      </c>
    </row>
    <row r="6322" spans="1:19" x14ac:dyDescent="0.25">
      <c r="A6322" s="116"/>
      <c r="B6322" s="65"/>
      <c r="C6322" s="65"/>
      <c r="D6322" s="66"/>
      <c r="E6322" s="67"/>
      <c r="F6322" s="65"/>
      <c r="G6322" s="66"/>
      <c r="J6322" s="65"/>
      <c r="K6322" s="65"/>
      <c r="L6322" s="66"/>
      <c r="M6322" s="65"/>
      <c r="N6322" s="65"/>
      <c r="O6322" s="65"/>
      <c r="P6322" s="66"/>
      <c r="Q6322" s="31">
        <f t="shared" si="196"/>
        <v>9999</v>
      </c>
      <c r="R6322" s="31" t="str">
        <f t="shared" si="197"/>
        <v/>
      </c>
      <c r="S6322" s="29">
        <f>IF($Q6322&lt;Parâmetros!$E$19,$G6322-1,$G6322)</f>
        <v>0</v>
      </c>
    </row>
    <row r="6323" spans="1:19" x14ac:dyDescent="0.25">
      <c r="A6323" s="116"/>
      <c r="B6323" s="65"/>
      <c r="C6323" s="65"/>
      <c r="D6323" s="66"/>
      <c r="E6323" s="67"/>
      <c r="F6323" s="65"/>
      <c r="G6323" s="66"/>
      <c r="J6323" s="65"/>
      <c r="K6323" s="65"/>
      <c r="L6323" s="66"/>
      <c r="M6323" s="65"/>
      <c r="N6323" s="65"/>
      <c r="O6323" s="65"/>
      <c r="P6323" s="66"/>
      <c r="Q6323" s="31">
        <f t="shared" si="196"/>
        <v>9999</v>
      </c>
      <c r="R6323" s="31" t="str">
        <f t="shared" si="197"/>
        <v/>
      </c>
      <c r="S6323" s="29">
        <f>IF($Q6323&lt;Parâmetros!$E$19,$G6323-1,$G6323)</f>
        <v>0</v>
      </c>
    </row>
    <row r="6324" spans="1:19" x14ac:dyDescent="0.25">
      <c r="A6324" s="116"/>
      <c r="B6324" s="65"/>
      <c r="C6324" s="65"/>
      <c r="D6324" s="66"/>
      <c r="E6324" s="67"/>
      <c r="F6324" s="65"/>
      <c r="G6324" s="66"/>
      <c r="J6324" s="65"/>
      <c r="K6324" s="65"/>
      <c r="L6324" s="66"/>
      <c r="M6324" s="65"/>
      <c r="O6324" s="65"/>
      <c r="P6324" s="66"/>
      <c r="Q6324" s="31">
        <f t="shared" si="196"/>
        <v>9999</v>
      </c>
      <c r="R6324" s="31" t="str">
        <f t="shared" si="197"/>
        <v/>
      </c>
      <c r="S6324" s="29">
        <f>IF($Q6324&lt;Parâmetros!$E$19,$G6324-1,$G6324)</f>
        <v>0</v>
      </c>
    </row>
    <row r="6325" spans="1:19" x14ac:dyDescent="0.25">
      <c r="A6325" s="116"/>
      <c r="B6325" s="65"/>
      <c r="C6325" s="65"/>
      <c r="D6325" s="66"/>
      <c r="E6325" s="67"/>
      <c r="F6325" s="65"/>
      <c r="G6325" s="66"/>
      <c r="J6325" s="65"/>
      <c r="K6325" s="65"/>
      <c r="L6325" s="66"/>
      <c r="M6325" s="65"/>
      <c r="O6325" s="65"/>
      <c r="P6325" s="66"/>
      <c r="Q6325" s="31">
        <f t="shared" si="196"/>
        <v>9999</v>
      </c>
      <c r="R6325" s="31" t="str">
        <f t="shared" si="197"/>
        <v/>
      </c>
      <c r="S6325" s="29">
        <f>IF($Q6325&lt;Parâmetros!$E$19,$G6325-1,$G6325)</f>
        <v>0</v>
      </c>
    </row>
    <row r="6326" spans="1:19" x14ac:dyDescent="0.25">
      <c r="A6326" s="116"/>
      <c r="B6326" s="65"/>
      <c r="C6326" s="65"/>
      <c r="D6326" s="66"/>
      <c r="E6326" s="67"/>
      <c r="F6326" s="65"/>
      <c r="G6326" s="66"/>
      <c r="J6326" s="65"/>
      <c r="K6326" s="65"/>
      <c r="L6326" s="66"/>
      <c r="M6326" s="65"/>
      <c r="O6326" s="65"/>
      <c r="P6326" s="66"/>
      <c r="Q6326" s="31">
        <f t="shared" si="196"/>
        <v>9999</v>
      </c>
      <c r="R6326" s="31" t="str">
        <f t="shared" si="197"/>
        <v/>
      </c>
      <c r="S6326" s="29">
        <f>IF($Q6326&lt;Parâmetros!$E$19,$G6326-1,$G6326)</f>
        <v>0</v>
      </c>
    </row>
    <row r="6327" spans="1:19" x14ac:dyDescent="0.25">
      <c r="A6327" s="116"/>
      <c r="B6327" s="65"/>
      <c r="C6327" s="65"/>
      <c r="D6327" s="66"/>
      <c r="E6327" s="67"/>
      <c r="F6327" s="65"/>
      <c r="G6327" s="66"/>
      <c r="J6327" s="65"/>
      <c r="K6327" s="65"/>
      <c r="L6327" s="66"/>
      <c r="M6327" s="65"/>
      <c r="N6327" s="65"/>
      <c r="O6327" s="65"/>
      <c r="P6327" s="66"/>
      <c r="Q6327" s="31">
        <f t="shared" si="196"/>
        <v>9999</v>
      </c>
      <c r="R6327" s="31" t="str">
        <f t="shared" si="197"/>
        <v/>
      </c>
      <c r="S6327" s="29">
        <f>IF($Q6327&lt;Parâmetros!$E$19,$G6327-1,$G6327)</f>
        <v>0</v>
      </c>
    </row>
    <row r="6328" spans="1:19" x14ac:dyDescent="0.25">
      <c r="A6328" s="116"/>
      <c r="B6328" s="65"/>
      <c r="C6328" s="65"/>
      <c r="D6328" s="66"/>
      <c r="E6328" s="67"/>
      <c r="F6328" s="65"/>
      <c r="G6328" s="66"/>
      <c r="J6328" s="65"/>
      <c r="K6328" s="65"/>
      <c r="L6328" s="66"/>
      <c r="M6328" s="65"/>
      <c r="N6328" s="65"/>
      <c r="O6328" s="65"/>
      <c r="P6328" s="66"/>
      <c r="Q6328" s="31">
        <f t="shared" si="196"/>
        <v>9999</v>
      </c>
      <c r="R6328" s="31" t="str">
        <f t="shared" si="197"/>
        <v/>
      </c>
      <c r="S6328" s="29">
        <f>IF($Q6328&lt;Parâmetros!$E$19,$G6328-1,$G6328)</f>
        <v>0</v>
      </c>
    </row>
    <row r="6329" spans="1:19" x14ac:dyDescent="0.25">
      <c r="A6329" s="116"/>
      <c r="B6329" s="65"/>
      <c r="C6329" s="65"/>
      <c r="D6329" s="66"/>
      <c r="E6329" s="67"/>
      <c r="F6329" s="65"/>
      <c r="G6329" s="66"/>
      <c r="J6329" s="65"/>
      <c r="K6329" s="65"/>
      <c r="L6329" s="66"/>
      <c r="M6329" s="65"/>
      <c r="N6329" s="65"/>
      <c r="O6329" s="65"/>
      <c r="P6329" s="66"/>
      <c r="Q6329" s="31">
        <f t="shared" si="196"/>
        <v>9999</v>
      </c>
      <c r="R6329" s="31" t="str">
        <f t="shared" si="197"/>
        <v/>
      </c>
      <c r="S6329" s="29">
        <f>IF($Q6329&lt;Parâmetros!$E$19,$G6329-1,$G6329)</f>
        <v>0</v>
      </c>
    </row>
    <row r="6330" spans="1:19" x14ac:dyDescent="0.25">
      <c r="A6330" s="116"/>
      <c r="B6330" s="65"/>
      <c r="C6330" s="65"/>
      <c r="D6330" s="66"/>
      <c r="E6330" s="67"/>
      <c r="F6330" s="65"/>
      <c r="G6330" s="66"/>
      <c r="J6330" s="65"/>
      <c r="K6330" s="65"/>
      <c r="L6330" s="66"/>
      <c r="M6330" s="65"/>
      <c r="N6330" s="65"/>
      <c r="O6330" s="65"/>
      <c r="P6330" s="66"/>
      <c r="Q6330" s="31">
        <f t="shared" si="196"/>
        <v>9999</v>
      </c>
      <c r="R6330" s="31" t="str">
        <f t="shared" si="197"/>
        <v/>
      </c>
      <c r="S6330" s="29">
        <f>IF($Q6330&lt;Parâmetros!$E$19,$G6330-1,$G6330)</f>
        <v>0</v>
      </c>
    </row>
    <row r="6331" spans="1:19" x14ac:dyDescent="0.25">
      <c r="A6331" s="116"/>
      <c r="B6331" s="65"/>
      <c r="C6331" s="65"/>
      <c r="D6331" s="66"/>
      <c r="E6331" s="67"/>
      <c r="F6331" s="65"/>
      <c r="G6331" s="66"/>
      <c r="J6331" s="65"/>
      <c r="K6331" s="65"/>
      <c r="L6331" s="66"/>
      <c r="M6331" s="65"/>
      <c r="N6331" s="65"/>
      <c r="O6331" s="65"/>
      <c r="P6331" s="66"/>
      <c r="Q6331" s="31">
        <f t="shared" si="196"/>
        <v>9999</v>
      </c>
      <c r="R6331" s="31" t="str">
        <f t="shared" si="197"/>
        <v/>
      </c>
      <c r="S6331" s="29">
        <f>IF($Q6331&lt;Parâmetros!$E$19,$G6331-1,$G6331)</f>
        <v>0</v>
      </c>
    </row>
    <row r="6332" spans="1:19" x14ac:dyDescent="0.25">
      <c r="A6332" s="116"/>
      <c r="B6332" s="65"/>
      <c r="C6332" s="65"/>
      <c r="D6332" s="66"/>
      <c r="E6332" s="67"/>
      <c r="F6332" s="65"/>
      <c r="G6332" s="66"/>
      <c r="J6332" s="65"/>
      <c r="K6332" s="65"/>
      <c r="L6332" s="66"/>
      <c r="M6332" s="65"/>
      <c r="N6332" s="65"/>
      <c r="O6332" s="65"/>
      <c r="P6332" s="66"/>
      <c r="Q6332" s="31">
        <f t="shared" ref="Q6332:Q6395" si="198">IFERROR(VALUE(LEFT($J6332,2))*60+VALUE(MID($J6332,4,2)),9999)</f>
        <v>9999</v>
      </c>
      <c r="R6332" s="31" t="str">
        <f t="shared" ref="R6332:R6395" si="199">IFERROR(VALUE(LEFT($K6332,2))*60+VALUE(MID($K6332,4,2)),"")</f>
        <v/>
      </c>
      <c r="S6332" s="29">
        <f>IF($Q6332&lt;Parâmetros!$E$19,$G6332-1,$G6332)</f>
        <v>0</v>
      </c>
    </row>
    <row r="6333" spans="1:19" x14ac:dyDescent="0.25">
      <c r="A6333" s="116"/>
      <c r="B6333" s="65"/>
      <c r="C6333" s="65"/>
      <c r="D6333" s="66"/>
      <c r="E6333" s="67"/>
      <c r="F6333" s="65"/>
      <c r="G6333" s="66"/>
      <c r="J6333" s="65"/>
      <c r="K6333" s="65"/>
      <c r="L6333" s="66"/>
      <c r="M6333" s="65"/>
      <c r="N6333" s="65"/>
      <c r="O6333" s="65"/>
      <c r="P6333" s="66"/>
      <c r="Q6333" s="31">
        <f t="shared" si="198"/>
        <v>9999</v>
      </c>
      <c r="R6333" s="31" t="str">
        <f t="shared" si="199"/>
        <v/>
      </c>
      <c r="S6333" s="29">
        <f>IF($Q6333&lt;Parâmetros!$E$19,$G6333-1,$G6333)</f>
        <v>0</v>
      </c>
    </row>
    <row r="6334" spans="1:19" x14ac:dyDescent="0.25">
      <c r="A6334" s="116"/>
      <c r="B6334" s="65"/>
      <c r="C6334" s="65"/>
      <c r="D6334" s="66"/>
      <c r="E6334" s="67"/>
      <c r="F6334" s="65"/>
      <c r="G6334" s="66"/>
      <c r="J6334" s="65"/>
      <c r="K6334" s="65"/>
      <c r="L6334" s="66"/>
      <c r="M6334" s="65"/>
      <c r="O6334" s="65"/>
      <c r="P6334" s="66"/>
      <c r="Q6334" s="31">
        <f t="shared" si="198"/>
        <v>9999</v>
      </c>
      <c r="R6334" s="31" t="str">
        <f t="shared" si="199"/>
        <v/>
      </c>
      <c r="S6334" s="29">
        <f>IF($Q6334&lt;Parâmetros!$E$19,$G6334-1,$G6334)</f>
        <v>0</v>
      </c>
    </row>
    <row r="6335" spans="1:19" x14ac:dyDescent="0.25">
      <c r="A6335" s="116"/>
      <c r="B6335" s="65"/>
      <c r="C6335" s="65"/>
      <c r="D6335" s="66"/>
      <c r="E6335" s="67"/>
      <c r="F6335" s="65"/>
      <c r="G6335" s="66"/>
      <c r="J6335" s="65"/>
      <c r="K6335" s="65"/>
      <c r="L6335" s="66"/>
      <c r="M6335" s="65"/>
      <c r="N6335" s="65"/>
      <c r="O6335" s="65"/>
      <c r="P6335" s="66"/>
      <c r="Q6335" s="31">
        <f t="shared" si="198"/>
        <v>9999</v>
      </c>
      <c r="R6335" s="31" t="str">
        <f t="shared" si="199"/>
        <v/>
      </c>
      <c r="S6335" s="29">
        <f>IF($Q6335&lt;Parâmetros!$E$19,$G6335-1,$G6335)</f>
        <v>0</v>
      </c>
    </row>
    <row r="6336" spans="1:19" x14ac:dyDescent="0.25">
      <c r="A6336" s="116"/>
      <c r="B6336" s="65"/>
      <c r="C6336" s="65"/>
      <c r="D6336" s="66"/>
      <c r="E6336" s="67"/>
      <c r="F6336" s="65"/>
      <c r="G6336" s="66"/>
      <c r="J6336" s="65"/>
      <c r="K6336" s="65"/>
      <c r="L6336" s="66"/>
      <c r="M6336" s="65"/>
      <c r="N6336" s="65"/>
      <c r="O6336" s="65"/>
      <c r="P6336" s="66"/>
      <c r="Q6336" s="31">
        <f t="shared" si="198"/>
        <v>9999</v>
      </c>
      <c r="R6336" s="31" t="str">
        <f t="shared" si="199"/>
        <v/>
      </c>
      <c r="S6336" s="29">
        <f>IF($Q6336&lt;Parâmetros!$E$19,$G6336-1,$G6336)</f>
        <v>0</v>
      </c>
    </row>
    <row r="6337" spans="1:19" x14ac:dyDescent="0.25">
      <c r="A6337" s="116"/>
      <c r="B6337" s="65"/>
      <c r="C6337" s="65"/>
      <c r="D6337" s="66"/>
      <c r="E6337" s="67"/>
      <c r="F6337" s="65"/>
      <c r="G6337" s="66"/>
      <c r="J6337" s="65"/>
      <c r="K6337" s="65"/>
      <c r="L6337" s="66"/>
      <c r="M6337" s="65"/>
      <c r="N6337" s="65"/>
      <c r="O6337" s="65"/>
      <c r="P6337" s="66"/>
      <c r="Q6337" s="31">
        <f t="shared" si="198"/>
        <v>9999</v>
      </c>
      <c r="R6337" s="31" t="str">
        <f t="shared" si="199"/>
        <v/>
      </c>
      <c r="S6337" s="29">
        <f>IF($Q6337&lt;Parâmetros!$E$19,$G6337-1,$G6337)</f>
        <v>0</v>
      </c>
    </row>
    <row r="6338" spans="1:19" x14ac:dyDescent="0.25">
      <c r="A6338" s="116"/>
      <c r="B6338" s="65"/>
      <c r="C6338" s="65"/>
      <c r="D6338" s="66"/>
      <c r="E6338" s="67"/>
      <c r="F6338" s="65"/>
      <c r="G6338" s="66"/>
      <c r="J6338" s="65"/>
      <c r="K6338" s="65"/>
      <c r="L6338" s="66"/>
      <c r="M6338" s="65"/>
      <c r="N6338" s="65"/>
      <c r="O6338" s="65"/>
      <c r="P6338" s="66"/>
      <c r="Q6338" s="31">
        <f t="shared" si="198"/>
        <v>9999</v>
      </c>
      <c r="R6338" s="31" t="str">
        <f t="shared" si="199"/>
        <v/>
      </c>
      <c r="S6338" s="29">
        <f>IF($Q6338&lt;Parâmetros!$E$19,$G6338-1,$G6338)</f>
        <v>0</v>
      </c>
    </row>
    <row r="6339" spans="1:19" x14ac:dyDescent="0.25">
      <c r="A6339" s="116"/>
      <c r="B6339" s="65"/>
      <c r="C6339" s="65"/>
      <c r="D6339" s="66"/>
      <c r="E6339" s="67"/>
      <c r="F6339" s="65"/>
      <c r="G6339" s="66"/>
      <c r="J6339" s="65"/>
      <c r="K6339" s="65"/>
      <c r="L6339" s="66"/>
      <c r="M6339" s="65"/>
      <c r="N6339" s="65"/>
      <c r="O6339" s="65"/>
      <c r="P6339" s="66"/>
      <c r="Q6339" s="31">
        <f t="shared" si="198"/>
        <v>9999</v>
      </c>
      <c r="R6339" s="31" t="str">
        <f t="shared" si="199"/>
        <v/>
      </c>
      <c r="S6339" s="29">
        <f>IF($Q6339&lt;Parâmetros!$E$19,$G6339-1,$G6339)</f>
        <v>0</v>
      </c>
    </row>
    <row r="6340" spans="1:19" x14ac:dyDescent="0.25">
      <c r="A6340" s="116"/>
      <c r="B6340" s="65"/>
      <c r="C6340" s="65"/>
      <c r="D6340" s="66"/>
      <c r="E6340" s="67"/>
      <c r="F6340" s="65"/>
      <c r="G6340" s="66"/>
      <c r="J6340" s="65"/>
      <c r="K6340" s="65"/>
      <c r="L6340" s="66"/>
      <c r="M6340" s="65"/>
      <c r="O6340" s="65"/>
      <c r="P6340" s="66"/>
      <c r="Q6340" s="31">
        <f t="shared" si="198"/>
        <v>9999</v>
      </c>
      <c r="R6340" s="31" t="str">
        <f t="shared" si="199"/>
        <v/>
      </c>
      <c r="S6340" s="29">
        <f>IF($Q6340&lt;Parâmetros!$E$19,$G6340-1,$G6340)</f>
        <v>0</v>
      </c>
    </row>
    <row r="6341" spans="1:19" x14ac:dyDescent="0.25">
      <c r="A6341" s="116"/>
      <c r="B6341" s="65"/>
      <c r="C6341" s="65"/>
      <c r="D6341" s="66"/>
      <c r="E6341" s="67"/>
      <c r="F6341" s="65"/>
      <c r="G6341" s="66"/>
      <c r="J6341" s="65"/>
      <c r="K6341" s="65"/>
      <c r="L6341" s="66"/>
      <c r="M6341" s="65"/>
      <c r="O6341" s="65"/>
      <c r="P6341" s="66"/>
      <c r="Q6341" s="31">
        <f t="shared" si="198"/>
        <v>9999</v>
      </c>
      <c r="R6341" s="31" t="str">
        <f t="shared" si="199"/>
        <v/>
      </c>
      <c r="S6341" s="29">
        <f>IF($Q6341&lt;Parâmetros!$E$19,$G6341-1,$G6341)</f>
        <v>0</v>
      </c>
    </row>
    <row r="6342" spans="1:19" x14ac:dyDescent="0.25">
      <c r="A6342" s="116"/>
      <c r="B6342" s="65"/>
      <c r="C6342" s="65"/>
      <c r="D6342" s="66"/>
      <c r="E6342" s="67"/>
      <c r="F6342" s="65"/>
      <c r="G6342" s="66"/>
      <c r="J6342" s="65"/>
      <c r="K6342" s="65"/>
      <c r="L6342" s="66"/>
      <c r="M6342" s="65"/>
      <c r="O6342" s="65"/>
      <c r="P6342" s="66"/>
      <c r="Q6342" s="31">
        <f t="shared" si="198"/>
        <v>9999</v>
      </c>
      <c r="R6342" s="31" t="str">
        <f t="shared" si="199"/>
        <v/>
      </c>
      <c r="S6342" s="29">
        <f>IF($Q6342&lt;Parâmetros!$E$19,$G6342-1,$G6342)</f>
        <v>0</v>
      </c>
    </row>
    <row r="6343" spans="1:19" x14ac:dyDescent="0.25">
      <c r="A6343" s="116"/>
      <c r="B6343" s="65"/>
      <c r="C6343" s="65"/>
      <c r="D6343" s="66"/>
      <c r="E6343" s="67"/>
      <c r="F6343" s="65"/>
      <c r="G6343" s="66"/>
      <c r="J6343" s="65"/>
      <c r="K6343" s="65"/>
      <c r="L6343" s="66"/>
      <c r="M6343" s="65"/>
      <c r="N6343" s="65"/>
      <c r="O6343" s="65"/>
      <c r="P6343" s="66"/>
      <c r="Q6343" s="31">
        <f t="shared" si="198"/>
        <v>9999</v>
      </c>
      <c r="R6343" s="31" t="str">
        <f t="shared" si="199"/>
        <v/>
      </c>
      <c r="S6343" s="29">
        <f>IF($Q6343&lt;Parâmetros!$E$19,$G6343-1,$G6343)</f>
        <v>0</v>
      </c>
    </row>
    <row r="6344" spans="1:19" x14ac:dyDescent="0.25">
      <c r="A6344" s="116"/>
      <c r="B6344" s="65"/>
      <c r="C6344" s="65"/>
      <c r="D6344" s="66"/>
      <c r="E6344" s="67"/>
      <c r="F6344" s="65"/>
      <c r="G6344" s="66"/>
      <c r="J6344" s="65"/>
      <c r="K6344" s="65"/>
      <c r="L6344" s="66"/>
      <c r="M6344" s="65"/>
      <c r="N6344" s="65"/>
      <c r="O6344" s="65"/>
      <c r="P6344" s="66"/>
      <c r="Q6344" s="31">
        <f t="shared" si="198"/>
        <v>9999</v>
      </c>
      <c r="R6344" s="31" t="str">
        <f t="shared" si="199"/>
        <v/>
      </c>
      <c r="S6344" s="29">
        <f>IF($Q6344&lt;Parâmetros!$E$19,$G6344-1,$G6344)</f>
        <v>0</v>
      </c>
    </row>
    <row r="6345" spans="1:19" x14ac:dyDescent="0.25">
      <c r="A6345" s="116"/>
      <c r="B6345" s="65"/>
      <c r="C6345" s="65"/>
      <c r="D6345" s="66"/>
      <c r="E6345" s="67"/>
      <c r="F6345" s="65"/>
      <c r="G6345" s="66"/>
      <c r="J6345" s="65"/>
      <c r="K6345" s="65"/>
      <c r="L6345" s="66"/>
      <c r="M6345" s="65"/>
      <c r="N6345" s="65"/>
      <c r="O6345" s="65"/>
      <c r="P6345" s="66"/>
      <c r="Q6345" s="31">
        <f t="shared" si="198"/>
        <v>9999</v>
      </c>
      <c r="R6345" s="31" t="str">
        <f t="shared" si="199"/>
        <v/>
      </c>
      <c r="S6345" s="29">
        <f>IF($Q6345&lt;Parâmetros!$E$19,$G6345-1,$G6345)</f>
        <v>0</v>
      </c>
    </row>
    <row r="6346" spans="1:19" x14ac:dyDescent="0.25">
      <c r="A6346" s="116"/>
      <c r="B6346" s="65"/>
      <c r="C6346" s="65"/>
      <c r="D6346" s="66"/>
      <c r="E6346" s="67"/>
      <c r="F6346" s="65"/>
      <c r="G6346" s="66"/>
      <c r="J6346" s="65"/>
      <c r="K6346" s="65"/>
      <c r="L6346" s="66"/>
      <c r="M6346" s="65"/>
      <c r="O6346" s="65"/>
      <c r="P6346" s="66"/>
      <c r="Q6346" s="31">
        <f t="shared" si="198"/>
        <v>9999</v>
      </c>
      <c r="R6346" s="31" t="str">
        <f t="shared" si="199"/>
        <v/>
      </c>
      <c r="S6346" s="29">
        <f>IF($Q6346&lt;Parâmetros!$E$19,$G6346-1,$G6346)</f>
        <v>0</v>
      </c>
    </row>
    <row r="6347" spans="1:19" x14ac:dyDescent="0.25">
      <c r="A6347" s="116"/>
      <c r="B6347" s="65"/>
      <c r="C6347" s="65"/>
      <c r="D6347" s="66"/>
      <c r="E6347" s="67"/>
      <c r="F6347" s="65"/>
      <c r="G6347" s="66"/>
      <c r="J6347" s="65"/>
      <c r="K6347" s="65"/>
      <c r="L6347" s="66"/>
      <c r="M6347" s="65"/>
      <c r="O6347" s="65"/>
      <c r="P6347" s="66"/>
      <c r="Q6347" s="31">
        <f t="shared" si="198"/>
        <v>9999</v>
      </c>
      <c r="R6347" s="31" t="str">
        <f t="shared" si="199"/>
        <v/>
      </c>
      <c r="S6347" s="29">
        <f>IF($Q6347&lt;Parâmetros!$E$19,$G6347-1,$G6347)</f>
        <v>0</v>
      </c>
    </row>
    <row r="6348" spans="1:19" x14ac:dyDescent="0.25">
      <c r="A6348" s="116"/>
      <c r="B6348" s="65"/>
      <c r="C6348" s="65"/>
      <c r="D6348" s="66"/>
      <c r="E6348" s="67"/>
      <c r="F6348" s="65"/>
      <c r="G6348" s="66"/>
      <c r="J6348" s="65"/>
      <c r="K6348" s="65"/>
      <c r="L6348" s="66"/>
      <c r="M6348" s="65"/>
      <c r="O6348" s="65"/>
      <c r="P6348" s="66"/>
      <c r="Q6348" s="31">
        <f t="shared" si="198"/>
        <v>9999</v>
      </c>
      <c r="R6348" s="31" t="str">
        <f t="shared" si="199"/>
        <v/>
      </c>
      <c r="S6348" s="29">
        <f>IF($Q6348&lt;Parâmetros!$E$19,$G6348-1,$G6348)</f>
        <v>0</v>
      </c>
    </row>
    <row r="6349" spans="1:19" x14ac:dyDescent="0.25">
      <c r="A6349" s="116"/>
      <c r="B6349" s="65"/>
      <c r="C6349" s="65"/>
      <c r="D6349" s="66"/>
      <c r="E6349" s="67"/>
      <c r="F6349" s="65"/>
      <c r="G6349" s="66"/>
      <c r="J6349" s="65"/>
      <c r="K6349" s="65"/>
      <c r="L6349" s="66"/>
      <c r="M6349" s="65"/>
      <c r="O6349" s="65"/>
      <c r="P6349" s="66"/>
      <c r="Q6349" s="31">
        <f t="shared" si="198"/>
        <v>9999</v>
      </c>
      <c r="R6349" s="31" t="str">
        <f t="shared" si="199"/>
        <v/>
      </c>
      <c r="S6349" s="29">
        <f>IF($Q6349&lt;Parâmetros!$E$19,$G6349-1,$G6349)</f>
        <v>0</v>
      </c>
    </row>
    <row r="6350" spans="1:19" x14ac:dyDescent="0.25">
      <c r="A6350" s="116"/>
      <c r="B6350" s="65"/>
      <c r="C6350" s="65"/>
      <c r="D6350" s="66"/>
      <c r="E6350" s="67"/>
      <c r="F6350" s="65"/>
      <c r="G6350" s="66"/>
      <c r="J6350" s="65"/>
      <c r="K6350" s="65"/>
      <c r="L6350" s="66"/>
      <c r="M6350" s="65"/>
      <c r="N6350" s="65"/>
      <c r="O6350" s="65"/>
      <c r="P6350" s="66"/>
      <c r="Q6350" s="31">
        <f t="shared" si="198"/>
        <v>9999</v>
      </c>
      <c r="R6350" s="31" t="str">
        <f t="shared" si="199"/>
        <v/>
      </c>
      <c r="S6350" s="29">
        <f>IF($Q6350&lt;Parâmetros!$E$19,$G6350-1,$G6350)</f>
        <v>0</v>
      </c>
    </row>
    <row r="6351" spans="1:19" x14ac:dyDescent="0.25">
      <c r="A6351" s="116"/>
      <c r="B6351" s="65"/>
      <c r="C6351" s="65"/>
      <c r="D6351" s="66"/>
      <c r="E6351" s="67"/>
      <c r="F6351" s="65"/>
      <c r="G6351" s="66"/>
      <c r="J6351" s="65"/>
      <c r="K6351" s="65"/>
      <c r="L6351" s="66"/>
      <c r="M6351" s="65"/>
      <c r="N6351" s="65"/>
      <c r="O6351" s="65"/>
      <c r="P6351" s="66"/>
      <c r="Q6351" s="31">
        <f t="shared" si="198"/>
        <v>9999</v>
      </c>
      <c r="R6351" s="31" t="str">
        <f t="shared" si="199"/>
        <v/>
      </c>
      <c r="S6351" s="29">
        <f>IF($Q6351&lt;Parâmetros!$E$19,$G6351-1,$G6351)</f>
        <v>0</v>
      </c>
    </row>
    <row r="6352" spans="1:19" x14ac:dyDescent="0.25">
      <c r="A6352" s="116"/>
      <c r="B6352" s="65"/>
      <c r="C6352" s="65"/>
      <c r="D6352" s="66"/>
      <c r="E6352" s="67"/>
      <c r="F6352" s="65"/>
      <c r="G6352" s="66"/>
      <c r="J6352" s="65"/>
      <c r="K6352" s="65"/>
      <c r="L6352" s="66"/>
      <c r="M6352" s="65"/>
      <c r="N6352" s="65"/>
      <c r="O6352" s="65"/>
      <c r="P6352" s="66"/>
      <c r="Q6352" s="31">
        <f t="shared" si="198"/>
        <v>9999</v>
      </c>
      <c r="R6352" s="31" t="str">
        <f t="shared" si="199"/>
        <v/>
      </c>
      <c r="S6352" s="29">
        <f>IF($Q6352&lt;Parâmetros!$E$19,$G6352-1,$G6352)</f>
        <v>0</v>
      </c>
    </row>
    <row r="6353" spans="1:19" x14ac:dyDescent="0.25">
      <c r="A6353" s="116"/>
      <c r="B6353" s="65"/>
      <c r="C6353" s="65"/>
      <c r="D6353" s="66"/>
      <c r="E6353" s="67"/>
      <c r="F6353" s="65"/>
      <c r="G6353" s="66"/>
      <c r="J6353" s="65"/>
      <c r="K6353" s="65"/>
      <c r="L6353" s="66"/>
      <c r="M6353" s="65"/>
      <c r="N6353" s="65"/>
      <c r="O6353" s="65"/>
      <c r="P6353" s="66"/>
      <c r="Q6353" s="31">
        <f t="shared" si="198"/>
        <v>9999</v>
      </c>
      <c r="R6353" s="31" t="str">
        <f t="shared" si="199"/>
        <v/>
      </c>
      <c r="S6353" s="29">
        <f>IF($Q6353&lt;Parâmetros!$E$19,$G6353-1,$G6353)</f>
        <v>0</v>
      </c>
    </row>
    <row r="6354" spans="1:19" x14ac:dyDescent="0.25">
      <c r="A6354" s="116"/>
      <c r="B6354" s="65"/>
      <c r="C6354" s="65"/>
      <c r="D6354" s="66"/>
      <c r="E6354" s="67"/>
      <c r="F6354" s="65"/>
      <c r="G6354" s="66"/>
      <c r="J6354" s="65"/>
      <c r="K6354" s="65"/>
      <c r="L6354" s="66"/>
      <c r="M6354" s="65"/>
      <c r="N6354" s="65"/>
      <c r="O6354" s="65"/>
      <c r="P6354" s="66"/>
      <c r="Q6354" s="31">
        <f t="shared" si="198"/>
        <v>9999</v>
      </c>
      <c r="R6354" s="31" t="str">
        <f t="shared" si="199"/>
        <v/>
      </c>
      <c r="S6354" s="29">
        <f>IF($Q6354&lt;Parâmetros!$E$19,$G6354-1,$G6354)</f>
        <v>0</v>
      </c>
    </row>
    <row r="6355" spans="1:19" x14ac:dyDescent="0.25">
      <c r="A6355" s="116"/>
      <c r="B6355" s="65"/>
      <c r="C6355" s="65"/>
      <c r="D6355" s="66"/>
      <c r="E6355" s="67"/>
      <c r="F6355" s="65"/>
      <c r="G6355" s="66"/>
      <c r="J6355" s="65"/>
      <c r="K6355" s="65"/>
      <c r="L6355" s="66"/>
      <c r="M6355" s="65"/>
      <c r="O6355" s="65"/>
      <c r="P6355" s="66"/>
      <c r="Q6355" s="31">
        <f t="shared" si="198"/>
        <v>9999</v>
      </c>
      <c r="R6355" s="31" t="str">
        <f t="shared" si="199"/>
        <v/>
      </c>
      <c r="S6355" s="29">
        <f>IF($Q6355&lt;Parâmetros!$E$19,$G6355-1,$G6355)</f>
        <v>0</v>
      </c>
    </row>
    <row r="6356" spans="1:19" x14ac:dyDescent="0.25">
      <c r="A6356" s="116"/>
      <c r="B6356" s="65"/>
      <c r="C6356" s="65"/>
      <c r="D6356" s="66"/>
      <c r="E6356" s="67"/>
      <c r="F6356" s="65"/>
      <c r="G6356" s="66"/>
      <c r="J6356" s="65"/>
      <c r="K6356" s="65"/>
      <c r="L6356" s="66"/>
      <c r="M6356" s="65"/>
      <c r="N6356" s="65"/>
      <c r="O6356" s="65"/>
      <c r="P6356" s="66"/>
      <c r="Q6356" s="31">
        <f t="shared" si="198"/>
        <v>9999</v>
      </c>
      <c r="R6356" s="31" t="str">
        <f t="shared" si="199"/>
        <v/>
      </c>
      <c r="S6356" s="29">
        <f>IF($Q6356&lt;Parâmetros!$E$19,$G6356-1,$G6356)</f>
        <v>0</v>
      </c>
    </row>
    <row r="6357" spans="1:19" x14ac:dyDescent="0.25">
      <c r="A6357" s="116"/>
      <c r="B6357" s="65"/>
      <c r="C6357" s="65"/>
      <c r="D6357" s="66"/>
      <c r="E6357" s="67"/>
      <c r="F6357" s="65"/>
      <c r="G6357" s="66"/>
      <c r="J6357" s="65"/>
      <c r="K6357" s="65"/>
      <c r="L6357" s="66"/>
      <c r="M6357" s="65"/>
      <c r="O6357" s="65"/>
      <c r="P6357" s="66"/>
      <c r="Q6357" s="31">
        <f t="shared" si="198"/>
        <v>9999</v>
      </c>
      <c r="R6357" s="31" t="str">
        <f t="shared" si="199"/>
        <v/>
      </c>
      <c r="S6357" s="29">
        <f>IF($Q6357&lt;Parâmetros!$E$19,$G6357-1,$G6357)</f>
        <v>0</v>
      </c>
    </row>
    <row r="6358" spans="1:19" x14ac:dyDescent="0.25">
      <c r="A6358" s="116"/>
      <c r="B6358" s="65"/>
      <c r="C6358" s="65"/>
      <c r="D6358" s="66"/>
      <c r="E6358" s="67"/>
      <c r="F6358" s="65"/>
      <c r="G6358" s="66"/>
      <c r="J6358" s="65"/>
      <c r="K6358" s="65"/>
      <c r="L6358" s="66"/>
      <c r="M6358" s="65"/>
      <c r="O6358" s="65"/>
      <c r="P6358" s="66"/>
      <c r="Q6358" s="31">
        <f t="shared" si="198"/>
        <v>9999</v>
      </c>
      <c r="R6358" s="31" t="str">
        <f t="shared" si="199"/>
        <v/>
      </c>
      <c r="S6358" s="29">
        <f>IF($Q6358&lt;Parâmetros!$E$19,$G6358-1,$G6358)</f>
        <v>0</v>
      </c>
    </row>
    <row r="6359" spans="1:19" x14ac:dyDescent="0.25">
      <c r="A6359" s="116"/>
      <c r="B6359" s="65"/>
      <c r="C6359" s="65"/>
      <c r="D6359" s="66"/>
      <c r="E6359" s="67"/>
      <c r="F6359" s="65"/>
      <c r="G6359" s="66"/>
      <c r="J6359" s="65"/>
      <c r="K6359" s="65"/>
      <c r="L6359" s="66"/>
      <c r="M6359" s="65"/>
      <c r="O6359" s="65"/>
      <c r="P6359" s="66"/>
      <c r="Q6359" s="31">
        <f t="shared" si="198"/>
        <v>9999</v>
      </c>
      <c r="R6359" s="31" t="str">
        <f t="shared" si="199"/>
        <v/>
      </c>
      <c r="S6359" s="29">
        <f>IF($Q6359&lt;Parâmetros!$E$19,$G6359-1,$G6359)</f>
        <v>0</v>
      </c>
    </row>
    <row r="6360" spans="1:19" x14ac:dyDescent="0.25">
      <c r="A6360" s="116"/>
      <c r="B6360" s="65"/>
      <c r="C6360" s="65"/>
      <c r="D6360" s="66"/>
      <c r="E6360" s="67"/>
      <c r="F6360" s="65"/>
      <c r="G6360" s="66"/>
      <c r="J6360" s="65"/>
      <c r="K6360" s="65"/>
      <c r="L6360" s="66"/>
      <c r="M6360" s="65"/>
      <c r="N6360" s="65"/>
      <c r="O6360" s="65"/>
      <c r="P6360" s="66"/>
      <c r="Q6360" s="31">
        <f t="shared" si="198"/>
        <v>9999</v>
      </c>
      <c r="R6360" s="31" t="str">
        <f t="shared" si="199"/>
        <v/>
      </c>
      <c r="S6360" s="29">
        <f>IF($Q6360&lt;Parâmetros!$E$19,$G6360-1,$G6360)</f>
        <v>0</v>
      </c>
    </row>
    <row r="6361" spans="1:19" x14ac:dyDescent="0.25">
      <c r="A6361" s="116"/>
      <c r="B6361" s="65"/>
      <c r="C6361" s="65"/>
      <c r="D6361" s="66"/>
      <c r="E6361" s="67"/>
      <c r="F6361" s="65"/>
      <c r="G6361" s="66"/>
      <c r="J6361" s="65"/>
      <c r="K6361" s="65"/>
      <c r="L6361" s="66"/>
      <c r="M6361" s="65"/>
      <c r="O6361" s="65"/>
      <c r="P6361" s="66"/>
      <c r="Q6361" s="31">
        <f t="shared" si="198"/>
        <v>9999</v>
      </c>
      <c r="R6361" s="31" t="str">
        <f t="shared" si="199"/>
        <v/>
      </c>
      <c r="S6361" s="29">
        <f>IF($Q6361&lt;Parâmetros!$E$19,$G6361-1,$G6361)</f>
        <v>0</v>
      </c>
    </row>
    <row r="6362" spans="1:19" x14ac:dyDescent="0.25">
      <c r="A6362" s="116"/>
      <c r="B6362" s="65"/>
      <c r="C6362" s="65"/>
      <c r="D6362" s="66"/>
      <c r="E6362" s="67"/>
      <c r="F6362" s="65"/>
      <c r="G6362" s="66"/>
      <c r="J6362" s="65"/>
      <c r="K6362" s="65"/>
      <c r="L6362" s="66"/>
      <c r="M6362" s="65"/>
      <c r="N6362" s="65"/>
      <c r="O6362" s="65"/>
      <c r="P6362" s="66"/>
      <c r="Q6362" s="31">
        <f t="shared" si="198"/>
        <v>9999</v>
      </c>
      <c r="R6362" s="31" t="str">
        <f t="shared" si="199"/>
        <v/>
      </c>
      <c r="S6362" s="29">
        <f>IF($Q6362&lt;Parâmetros!$E$19,$G6362-1,$G6362)</f>
        <v>0</v>
      </c>
    </row>
    <row r="6363" spans="1:19" x14ac:dyDescent="0.25">
      <c r="A6363" s="116"/>
      <c r="B6363" s="65"/>
      <c r="C6363" s="65"/>
      <c r="D6363" s="66"/>
      <c r="E6363" s="67"/>
      <c r="F6363" s="65"/>
      <c r="G6363" s="66"/>
      <c r="J6363" s="65"/>
      <c r="K6363" s="65"/>
      <c r="L6363" s="66"/>
      <c r="M6363" s="65"/>
      <c r="N6363" s="65"/>
      <c r="O6363" s="65"/>
      <c r="P6363" s="66"/>
      <c r="Q6363" s="31">
        <f t="shared" si="198"/>
        <v>9999</v>
      </c>
      <c r="R6363" s="31" t="str">
        <f t="shared" si="199"/>
        <v/>
      </c>
      <c r="S6363" s="29">
        <f>IF($Q6363&lt;Parâmetros!$E$19,$G6363-1,$G6363)</f>
        <v>0</v>
      </c>
    </row>
    <row r="6364" spans="1:19" x14ac:dyDescent="0.25">
      <c r="A6364" s="116"/>
      <c r="B6364" s="65"/>
      <c r="C6364" s="65"/>
      <c r="D6364" s="66"/>
      <c r="E6364" s="67"/>
      <c r="F6364" s="65"/>
      <c r="G6364" s="66"/>
      <c r="J6364" s="65"/>
      <c r="K6364" s="65"/>
      <c r="L6364" s="66"/>
      <c r="M6364" s="65"/>
      <c r="N6364" s="65"/>
      <c r="O6364" s="65"/>
      <c r="P6364" s="66"/>
      <c r="Q6364" s="31">
        <f t="shared" si="198"/>
        <v>9999</v>
      </c>
      <c r="R6364" s="31" t="str">
        <f t="shared" si="199"/>
        <v/>
      </c>
      <c r="S6364" s="29">
        <f>IF($Q6364&lt;Parâmetros!$E$19,$G6364-1,$G6364)</f>
        <v>0</v>
      </c>
    </row>
    <row r="6365" spans="1:19" x14ac:dyDescent="0.25">
      <c r="A6365" s="116"/>
      <c r="B6365" s="65"/>
      <c r="C6365" s="65"/>
      <c r="D6365" s="66"/>
      <c r="E6365" s="67"/>
      <c r="F6365" s="65"/>
      <c r="G6365" s="66"/>
      <c r="J6365" s="65"/>
      <c r="K6365" s="65"/>
      <c r="L6365" s="66"/>
      <c r="M6365" s="65"/>
      <c r="N6365" s="65"/>
      <c r="O6365" s="65"/>
      <c r="P6365" s="66"/>
      <c r="Q6365" s="31">
        <f t="shared" si="198"/>
        <v>9999</v>
      </c>
      <c r="R6365" s="31" t="str">
        <f t="shared" si="199"/>
        <v/>
      </c>
      <c r="S6365" s="29">
        <f>IF($Q6365&lt;Parâmetros!$E$19,$G6365-1,$G6365)</f>
        <v>0</v>
      </c>
    </row>
    <row r="6366" spans="1:19" x14ac:dyDescent="0.25">
      <c r="A6366" s="116"/>
      <c r="B6366" s="65"/>
      <c r="C6366" s="65"/>
      <c r="D6366" s="66"/>
      <c r="E6366" s="67"/>
      <c r="F6366" s="65"/>
      <c r="G6366" s="66"/>
      <c r="J6366" s="65"/>
      <c r="K6366" s="65"/>
      <c r="L6366" s="66"/>
      <c r="M6366" s="65"/>
      <c r="N6366" s="65"/>
      <c r="O6366" s="65"/>
      <c r="P6366" s="66"/>
      <c r="Q6366" s="31">
        <f t="shared" si="198"/>
        <v>9999</v>
      </c>
      <c r="R6366" s="31" t="str">
        <f t="shared" si="199"/>
        <v/>
      </c>
      <c r="S6366" s="29">
        <f>IF($Q6366&lt;Parâmetros!$E$19,$G6366-1,$G6366)</f>
        <v>0</v>
      </c>
    </row>
    <row r="6367" spans="1:19" x14ac:dyDescent="0.25">
      <c r="A6367" s="116"/>
      <c r="B6367" s="65"/>
      <c r="C6367" s="65"/>
      <c r="D6367" s="66"/>
      <c r="E6367" s="67"/>
      <c r="F6367" s="65"/>
      <c r="G6367" s="66"/>
      <c r="J6367" s="65"/>
      <c r="K6367" s="65"/>
      <c r="L6367" s="66"/>
      <c r="M6367" s="65"/>
      <c r="N6367" s="65"/>
      <c r="O6367" s="65"/>
      <c r="P6367" s="66"/>
      <c r="Q6367" s="31">
        <f t="shared" si="198"/>
        <v>9999</v>
      </c>
      <c r="R6367" s="31" t="str">
        <f t="shared" si="199"/>
        <v/>
      </c>
      <c r="S6367" s="29">
        <f>IF($Q6367&lt;Parâmetros!$E$19,$G6367-1,$G6367)</f>
        <v>0</v>
      </c>
    </row>
    <row r="6368" spans="1:19" x14ac:dyDescent="0.25">
      <c r="A6368" s="116"/>
      <c r="B6368" s="65"/>
      <c r="C6368" s="65"/>
      <c r="D6368" s="66"/>
      <c r="E6368" s="67"/>
      <c r="F6368" s="65"/>
      <c r="G6368" s="66"/>
      <c r="J6368" s="65"/>
      <c r="K6368" s="65"/>
      <c r="L6368" s="66"/>
      <c r="M6368" s="65"/>
      <c r="N6368" s="65"/>
      <c r="O6368" s="65"/>
      <c r="P6368" s="66"/>
      <c r="Q6368" s="31">
        <f t="shared" si="198"/>
        <v>9999</v>
      </c>
      <c r="R6368" s="31" t="str">
        <f t="shared" si="199"/>
        <v/>
      </c>
      <c r="S6368" s="29">
        <f>IF($Q6368&lt;Parâmetros!$E$19,$G6368-1,$G6368)</f>
        <v>0</v>
      </c>
    </row>
    <row r="6369" spans="1:19" x14ac:dyDescent="0.25">
      <c r="A6369" s="116"/>
      <c r="B6369" s="65"/>
      <c r="C6369" s="65"/>
      <c r="D6369" s="66"/>
      <c r="E6369" s="67"/>
      <c r="F6369" s="65"/>
      <c r="G6369" s="66"/>
      <c r="J6369" s="65"/>
      <c r="K6369" s="65"/>
      <c r="L6369" s="66"/>
      <c r="M6369" s="65"/>
      <c r="O6369" s="65"/>
      <c r="P6369" s="66"/>
      <c r="Q6369" s="31">
        <f t="shared" si="198"/>
        <v>9999</v>
      </c>
      <c r="R6369" s="31" t="str">
        <f t="shared" si="199"/>
        <v/>
      </c>
      <c r="S6369" s="29">
        <f>IF($Q6369&lt;Parâmetros!$E$19,$G6369-1,$G6369)</f>
        <v>0</v>
      </c>
    </row>
    <row r="6370" spans="1:19" x14ac:dyDescent="0.25">
      <c r="A6370" s="116"/>
      <c r="B6370" s="65"/>
      <c r="C6370" s="65"/>
      <c r="D6370" s="66"/>
      <c r="E6370" s="67"/>
      <c r="F6370" s="65"/>
      <c r="G6370" s="66"/>
      <c r="J6370" s="65"/>
      <c r="K6370" s="65"/>
      <c r="L6370" s="66"/>
      <c r="M6370" s="65"/>
      <c r="N6370" s="65"/>
      <c r="O6370" s="65"/>
      <c r="P6370" s="66"/>
      <c r="Q6370" s="31">
        <f t="shared" si="198"/>
        <v>9999</v>
      </c>
      <c r="R6370" s="31" t="str">
        <f t="shared" si="199"/>
        <v/>
      </c>
      <c r="S6370" s="29">
        <f>IF($Q6370&lt;Parâmetros!$E$19,$G6370-1,$G6370)</f>
        <v>0</v>
      </c>
    </row>
    <row r="6371" spans="1:19" x14ac:dyDescent="0.25">
      <c r="A6371" s="116"/>
      <c r="B6371" s="65"/>
      <c r="C6371" s="65"/>
      <c r="D6371" s="66"/>
      <c r="E6371" s="67"/>
      <c r="F6371" s="65"/>
      <c r="G6371" s="66"/>
      <c r="J6371" s="65"/>
      <c r="K6371" s="65"/>
      <c r="L6371" s="66"/>
      <c r="M6371" s="65"/>
      <c r="N6371" s="65"/>
      <c r="O6371" s="65"/>
      <c r="P6371" s="66"/>
      <c r="Q6371" s="31">
        <f t="shared" si="198"/>
        <v>9999</v>
      </c>
      <c r="R6371" s="31" t="str">
        <f t="shared" si="199"/>
        <v/>
      </c>
      <c r="S6371" s="29">
        <f>IF($Q6371&lt;Parâmetros!$E$19,$G6371-1,$G6371)</f>
        <v>0</v>
      </c>
    </row>
    <row r="6372" spans="1:19" x14ac:dyDescent="0.25">
      <c r="A6372" s="116"/>
      <c r="B6372" s="65"/>
      <c r="C6372" s="65"/>
      <c r="D6372" s="66"/>
      <c r="E6372" s="67"/>
      <c r="F6372" s="65"/>
      <c r="G6372" s="66"/>
      <c r="J6372" s="65"/>
      <c r="K6372" s="65"/>
      <c r="L6372" s="66"/>
      <c r="M6372" s="65"/>
      <c r="N6372" s="65"/>
      <c r="O6372" s="65"/>
      <c r="P6372" s="66"/>
      <c r="Q6372" s="31">
        <f t="shared" si="198"/>
        <v>9999</v>
      </c>
      <c r="R6372" s="31" t="str">
        <f t="shared" si="199"/>
        <v/>
      </c>
      <c r="S6372" s="29">
        <f>IF($Q6372&lt;Parâmetros!$E$19,$G6372-1,$G6372)</f>
        <v>0</v>
      </c>
    </row>
    <row r="6373" spans="1:19" x14ac:dyDescent="0.25">
      <c r="A6373" s="116"/>
      <c r="B6373" s="65"/>
      <c r="C6373" s="65"/>
      <c r="D6373" s="66"/>
      <c r="E6373" s="67"/>
      <c r="F6373" s="65"/>
      <c r="G6373" s="66"/>
      <c r="J6373" s="65"/>
      <c r="K6373" s="65"/>
      <c r="L6373" s="66"/>
      <c r="M6373" s="65"/>
      <c r="N6373" s="65"/>
      <c r="O6373" s="65"/>
      <c r="P6373" s="66"/>
      <c r="Q6373" s="31">
        <f t="shared" si="198"/>
        <v>9999</v>
      </c>
      <c r="R6373" s="31" t="str">
        <f t="shared" si="199"/>
        <v/>
      </c>
      <c r="S6373" s="29">
        <f>IF($Q6373&lt;Parâmetros!$E$19,$G6373-1,$G6373)</f>
        <v>0</v>
      </c>
    </row>
    <row r="6374" spans="1:19" x14ac:dyDescent="0.25">
      <c r="A6374" s="116"/>
      <c r="B6374" s="65"/>
      <c r="C6374" s="65"/>
      <c r="D6374" s="66"/>
      <c r="E6374" s="67"/>
      <c r="F6374" s="65"/>
      <c r="G6374" s="66"/>
      <c r="J6374" s="65"/>
      <c r="K6374" s="65"/>
      <c r="L6374" s="66"/>
      <c r="M6374" s="65"/>
      <c r="N6374" s="65"/>
      <c r="O6374" s="65"/>
      <c r="P6374" s="66"/>
      <c r="Q6374" s="31">
        <f t="shared" si="198"/>
        <v>9999</v>
      </c>
      <c r="R6374" s="31" t="str">
        <f t="shared" si="199"/>
        <v/>
      </c>
      <c r="S6374" s="29">
        <f>IF($Q6374&lt;Parâmetros!$E$19,$G6374-1,$G6374)</f>
        <v>0</v>
      </c>
    </row>
    <row r="6375" spans="1:19" x14ac:dyDescent="0.25">
      <c r="A6375" s="116"/>
      <c r="B6375" s="65"/>
      <c r="C6375" s="65"/>
      <c r="D6375" s="66"/>
      <c r="E6375" s="67"/>
      <c r="F6375" s="65"/>
      <c r="G6375" s="66"/>
      <c r="J6375" s="65"/>
      <c r="K6375" s="65"/>
      <c r="L6375" s="66"/>
      <c r="M6375" s="65"/>
      <c r="N6375" s="65"/>
      <c r="O6375" s="65"/>
      <c r="P6375" s="66"/>
      <c r="Q6375" s="31">
        <f t="shared" si="198"/>
        <v>9999</v>
      </c>
      <c r="R6375" s="31" t="str">
        <f t="shared" si="199"/>
        <v/>
      </c>
      <c r="S6375" s="29">
        <f>IF($Q6375&lt;Parâmetros!$E$19,$G6375-1,$G6375)</f>
        <v>0</v>
      </c>
    </row>
    <row r="6376" spans="1:19" x14ac:dyDescent="0.25">
      <c r="A6376" s="116"/>
      <c r="B6376" s="65"/>
      <c r="C6376" s="65"/>
      <c r="D6376" s="66"/>
      <c r="E6376" s="67"/>
      <c r="F6376" s="65"/>
      <c r="G6376" s="66"/>
      <c r="J6376" s="65"/>
      <c r="K6376" s="65"/>
      <c r="L6376" s="66"/>
      <c r="M6376" s="65"/>
      <c r="O6376" s="65"/>
      <c r="P6376" s="66"/>
      <c r="Q6376" s="31">
        <f t="shared" si="198"/>
        <v>9999</v>
      </c>
      <c r="R6376" s="31" t="str">
        <f t="shared" si="199"/>
        <v/>
      </c>
      <c r="S6376" s="29">
        <f>IF($Q6376&lt;Parâmetros!$E$19,$G6376-1,$G6376)</f>
        <v>0</v>
      </c>
    </row>
    <row r="6377" spans="1:19" x14ac:dyDescent="0.25">
      <c r="A6377" s="116"/>
      <c r="B6377" s="65"/>
      <c r="C6377" s="65"/>
      <c r="D6377" s="66"/>
      <c r="E6377" s="67"/>
      <c r="F6377" s="65"/>
      <c r="G6377" s="66"/>
      <c r="J6377" s="65"/>
      <c r="K6377" s="65"/>
      <c r="L6377" s="66"/>
      <c r="M6377" s="65"/>
      <c r="N6377" s="65"/>
      <c r="O6377" s="65"/>
      <c r="P6377" s="66"/>
      <c r="Q6377" s="31">
        <f t="shared" si="198"/>
        <v>9999</v>
      </c>
      <c r="R6377" s="31" t="str">
        <f t="shared" si="199"/>
        <v/>
      </c>
      <c r="S6377" s="29">
        <f>IF($Q6377&lt;Parâmetros!$E$19,$G6377-1,$G6377)</f>
        <v>0</v>
      </c>
    </row>
    <row r="6378" spans="1:19" x14ac:dyDescent="0.25">
      <c r="A6378" s="116"/>
      <c r="B6378" s="65"/>
      <c r="C6378" s="65"/>
      <c r="D6378" s="66"/>
      <c r="E6378" s="67"/>
      <c r="F6378" s="65"/>
      <c r="G6378" s="66"/>
      <c r="J6378" s="65"/>
      <c r="K6378" s="65"/>
      <c r="L6378" s="66"/>
      <c r="M6378" s="65"/>
      <c r="N6378" s="65"/>
      <c r="O6378" s="65"/>
      <c r="P6378" s="66"/>
      <c r="Q6378" s="31">
        <f t="shared" si="198"/>
        <v>9999</v>
      </c>
      <c r="R6378" s="31" t="str">
        <f t="shared" si="199"/>
        <v/>
      </c>
      <c r="S6378" s="29">
        <f>IF($Q6378&lt;Parâmetros!$E$19,$G6378-1,$G6378)</f>
        <v>0</v>
      </c>
    </row>
    <row r="6379" spans="1:19" x14ac:dyDescent="0.25">
      <c r="A6379" s="116"/>
      <c r="B6379" s="65"/>
      <c r="C6379" s="65"/>
      <c r="D6379" s="66"/>
      <c r="E6379" s="67"/>
      <c r="F6379" s="65"/>
      <c r="G6379" s="66"/>
      <c r="J6379" s="65"/>
      <c r="K6379" s="65"/>
      <c r="L6379" s="66"/>
      <c r="M6379" s="65"/>
      <c r="N6379" s="65"/>
      <c r="O6379" s="65"/>
      <c r="P6379" s="66"/>
      <c r="Q6379" s="31">
        <f t="shared" si="198"/>
        <v>9999</v>
      </c>
      <c r="R6379" s="31" t="str">
        <f t="shared" si="199"/>
        <v/>
      </c>
      <c r="S6379" s="29">
        <f>IF($Q6379&lt;Parâmetros!$E$19,$G6379-1,$G6379)</f>
        <v>0</v>
      </c>
    </row>
    <row r="6380" spans="1:19" x14ac:dyDescent="0.25">
      <c r="A6380" s="116"/>
      <c r="B6380" s="65"/>
      <c r="C6380" s="65"/>
      <c r="D6380" s="66"/>
      <c r="E6380" s="67"/>
      <c r="F6380" s="65"/>
      <c r="G6380" s="66"/>
      <c r="J6380" s="65"/>
      <c r="K6380" s="65"/>
      <c r="L6380" s="66"/>
      <c r="M6380" s="65"/>
      <c r="N6380" s="65"/>
      <c r="O6380" s="65"/>
      <c r="P6380" s="66"/>
      <c r="Q6380" s="31">
        <f t="shared" si="198"/>
        <v>9999</v>
      </c>
      <c r="R6380" s="31" t="str">
        <f t="shared" si="199"/>
        <v/>
      </c>
      <c r="S6380" s="29">
        <f>IF($Q6380&lt;Parâmetros!$E$19,$G6380-1,$G6380)</f>
        <v>0</v>
      </c>
    </row>
    <row r="6381" spans="1:19" x14ac:dyDescent="0.25">
      <c r="A6381" s="116"/>
      <c r="B6381" s="65"/>
      <c r="C6381" s="65"/>
      <c r="D6381" s="66"/>
      <c r="E6381" s="67"/>
      <c r="F6381" s="65"/>
      <c r="G6381" s="66"/>
      <c r="J6381" s="65"/>
      <c r="K6381" s="65"/>
      <c r="L6381" s="66"/>
      <c r="M6381" s="65"/>
      <c r="N6381" s="65"/>
      <c r="O6381" s="65"/>
      <c r="P6381" s="66"/>
      <c r="Q6381" s="31">
        <f t="shared" si="198"/>
        <v>9999</v>
      </c>
      <c r="R6381" s="31" t="str">
        <f t="shared" si="199"/>
        <v/>
      </c>
      <c r="S6381" s="29">
        <f>IF($Q6381&lt;Parâmetros!$E$19,$G6381-1,$G6381)</f>
        <v>0</v>
      </c>
    </row>
    <row r="6382" spans="1:19" x14ac:dyDescent="0.25">
      <c r="A6382" s="116"/>
      <c r="B6382" s="65"/>
      <c r="C6382" s="65"/>
      <c r="D6382" s="66"/>
      <c r="E6382" s="67"/>
      <c r="F6382" s="65"/>
      <c r="G6382" s="66"/>
      <c r="J6382" s="65"/>
      <c r="K6382" s="65"/>
      <c r="L6382" s="66"/>
      <c r="M6382" s="65"/>
      <c r="N6382" s="65"/>
      <c r="O6382" s="65"/>
      <c r="P6382" s="66"/>
      <c r="Q6382" s="31">
        <f t="shared" si="198"/>
        <v>9999</v>
      </c>
      <c r="R6382" s="31" t="str">
        <f t="shared" si="199"/>
        <v/>
      </c>
      <c r="S6382" s="29">
        <f>IF($Q6382&lt;Parâmetros!$E$19,$G6382-1,$G6382)</f>
        <v>0</v>
      </c>
    </row>
    <row r="6383" spans="1:19" x14ac:dyDescent="0.25">
      <c r="A6383" s="116"/>
      <c r="B6383" s="65"/>
      <c r="C6383" s="65"/>
      <c r="D6383" s="66"/>
      <c r="E6383" s="67"/>
      <c r="F6383" s="65"/>
      <c r="G6383" s="66"/>
      <c r="J6383" s="65"/>
      <c r="K6383" s="65"/>
      <c r="L6383" s="66"/>
      <c r="M6383" s="65"/>
      <c r="O6383" s="65"/>
      <c r="P6383" s="66"/>
      <c r="Q6383" s="31">
        <f t="shared" si="198"/>
        <v>9999</v>
      </c>
      <c r="R6383" s="31" t="str">
        <f t="shared" si="199"/>
        <v/>
      </c>
      <c r="S6383" s="29">
        <f>IF($Q6383&lt;Parâmetros!$E$19,$G6383-1,$G6383)</f>
        <v>0</v>
      </c>
    </row>
    <row r="6384" spans="1:19" x14ac:dyDescent="0.25">
      <c r="A6384" s="116"/>
      <c r="B6384" s="65"/>
      <c r="C6384" s="65"/>
      <c r="D6384" s="66"/>
      <c r="E6384" s="67"/>
      <c r="F6384" s="65"/>
      <c r="G6384" s="66"/>
      <c r="J6384" s="65"/>
      <c r="K6384" s="65"/>
      <c r="L6384" s="66"/>
      <c r="M6384" s="65"/>
      <c r="N6384" s="65"/>
      <c r="O6384" s="65"/>
      <c r="P6384" s="66"/>
      <c r="Q6384" s="31">
        <f t="shared" si="198"/>
        <v>9999</v>
      </c>
      <c r="R6384" s="31" t="str">
        <f t="shared" si="199"/>
        <v/>
      </c>
      <c r="S6384" s="29">
        <f>IF($Q6384&lt;Parâmetros!$E$19,$G6384-1,$G6384)</f>
        <v>0</v>
      </c>
    </row>
    <row r="6385" spans="1:19" x14ac:dyDescent="0.25">
      <c r="A6385" s="116"/>
      <c r="B6385" s="65"/>
      <c r="C6385" s="65"/>
      <c r="D6385" s="66"/>
      <c r="E6385" s="67"/>
      <c r="F6385" s="65"/>
      <c r="G6385" s="66"/>
      <c r="J6385" s="65"/>
      <c r="K6385" s="65"/>
      <c r="L6385" s="66"/>
      <c r="M6385" s="65"/>
      <c r="O6385" s="65"/>
      <c r="P6385" s="66"/>
      <c r="Q6385" s="31">
        <f t="shared" si="198"/>
        <v>9999</v>
      </c>
      <c r="R6385" s="31" t="str">
        <f t="shared" si="199"/>
        <v/>
      </c>
      <c r="S6385" s="29">
        <f>IF($Q6385&lt;Parâmetros!$E$19,$G6385-1,$G6385)</f>
        <v>0</v>
      </c>
    </row>
    <row r="6386" spans="1:19" x14ac:dyDescent="0.25">
      <c r="A6386" s="116"/>
      <c r="B6386" s="65"/>
      <c r="C6386" s="65"/>
      <c r="D6386" s="66"/>
      <c r="E6386" s="67"/>
      <c r="F6386" s="65"/>
      <c r="G6386" s="66"/>
      <c r="J6386" s="65"/>
      <c r="K6386" s="65"/>
      <c r="L6386" s="66"/>
      <c r="M6386" s="65"/>
      <c r="O6386" s="65"/>
      <c r="P6386" s="66"/>
      <c r="Q6386" s="31">
        <f t="shared" si="198"/>
        <v>9999</v>
      </c>
      <c r="R6386" s="31" t="str">
        <f t="shared" si="199"/>
        <v/>
      </c>
      <c r="S6386" s="29">
        <f>IF($Q6386&lt;Parâmetros!$E$19,$G6386-1,$G6386)</f>
        <v>0</v>
      </c>
    </row>
    <row r="6387" spans="1:19" x14ac:dyDescent="0.25">
      <c r="A6387" s="116"/>
      <c r="B6387" s="65"/>
      <c r="C6387" s="65"/>
      <c r="D6387" s="66"/>
      <c r="E6387" s="67"/>
      <c r="F6387" s="65"/>
      <c r="G6387" s="66"/>
      <c r="J6387" s="65"/>
      <c r="K6387" s="65"/>
      <c r="L6387" s="66"/>
      <c r="M6387" s="65"/>
      <c r="N6387" s="65"/>
      <c r="O6387" s="65"/>
      <c r="P6387" s="66"/>
      <c r="Q6387" s="31">
        <f t="shared" si="198"/>
        <v>9999</v>
      </c>
      <c r="R6387" s="31" t="str">
        <f t="shared" si="199"/>
        <v/>
      </c>
      <c r="S6387" s="29">
        <f>IF($Q6387&lt;Parâmetros!$E$19,$G6387-1,$G6387)</f>
        <v>0</v>
      </c>
    </row>
    <row r="6388" spans="1:19" x14ac:dyDescent="0.25">
      <c r="A6388" s="116"/>
      <c r="B6388" s="65"/>
      <c r="C6388" s="65"/>
      <c r="D6388" s="66"/>
      <c r="E6388" s="67"/>
      <c r="F6388" s="65"/>
      <c r="G6388" s="66"/>
      <c r="J6388" s="65"/>
      <c r="K6388" s="65"/>
      <c r="L6388" s="66"/>
      <c r="M6388" s="65"/>
      <c r="N6388" s="65"/>
      <c r="O6388" s="65"/>
      <c r="P6388" s="66"/>
      <c r="Q6388" s="31">
        <f t="shared" si="198"/>
        <v>9999</v>
      </c>
      <c r="R6388" s="31" t="str">
        <f t="shared" si="199"/>
        <v/>
      </c>
      <c r="S6388" s="29">
        <f>IF($Q6388&lt;Parâmetros!$E$19,$G6388-1,$G6388)</f>
        <v>0</v>
      </c>
    </row>
    <row r="6389" spans="1:19" x14ac:dyDescent="0.25">
      <c r="A6389" s="116"/>
      <c r="B6389" s="65"/>
      <c r="C6389" s="65"/>
      <c r="D6389" s="66"/>
      <c r="E6389" s="67"/>
      <c r="F6389" s="65"/>
      <c r="G6389" s="66"/>
      <c r="J6389" s="65"/>
      <c r="K6389" s="65"/>
      <c r="L6389" s="66"/>
      <c r="M6389" s="65"/>
      <c r="O6389" s="65"/>
      <c r="P6389" s="66"/>
      <c r="Q6389" s="31">
        <f t="shared" si="198"/>
        <v>9999</v>
      </c>
      <c r="R6389" s="31" t="str">
        <f t="shared" si="199"/>
        <v/>
      </c>
      <c r="S6389" s="29">
        <f>IF($Q6389&lt;Parâmetros!$E$19,$G6389-1,$G6389)</f>
        <v>0</v>
      </c>
    </row>
    <row r="6390" spans="1:19" x14ac:dyDescent="0.25">
      <c r="A6390" s="116"/>
      <c r="B6390" s="65"/>
      <c r="C6390" s="65"/>
      <c r="D6390" s="66"/>
      <c r="E6390" s="67"/>
      <c r="F6390" s="65"/>
      <c r="G6390" s="66"/>
      <c r="J6390" s="65"/>
      <c r="K6390" s="65"/>
      <c r="L6390" s="66"/>
      <c r="M6390" s="65"/>
      <c r="O6390" s="65"/>
      <c r="P6390" s="66"/>
      <c r="Q6390" s="31">
        <f t="shared" si="198"/>
        <v>9999</v>
      </c>
      <c r="R6390" s="31" t="str">
        <f t="shared" si="199"/>
        <v/>
      </c>
      <c r="S6390" s="29">
        <f>IF($Q6390&lt;Parâmetros!$E$19,$G6390-1,$G6390)</f>
        <v>0</v>
      </c>
    </row>
    <row r="6391" spans="1:19" x14ac:dyDescent="0.25">
      <c r="A6391" s="116"/>
      <c r="B6391" s="65"/>
      <c r="C6391" s="65"/>
      <c r="D6391" s="66"/>
      <c r="E6391" s="67"/>
      <c r="F6391" s="65"/>
      <c r="G6391" s="66"/>
      <c r="J6391" s="65"/>
      <c r="K6391" s="65"/>
      <c r="L6391" s="66"/>
      <c r="M6391" s="65"/>
      <c r="O6391" s="65"/>
      <c r="P6391" s="66"/>
      <c r="Q6391" s="31">
        <f t="shared" si="198"/>
        <v>9999</v>
      </c>
      <c r="R6391" s="31" t="str">
        <f t="shared" si="199"/>
        <v/>
      </c>
      <c r="S6391" s="29">
        <f>IF($Q6391&lt;Parâmetros!$E$19,$G6391-1,$G6391)</f>
        <v>0</v>
      </c>
    </row>
    <row r="6392" spans="1:19" x14ac:dyDescent="0.25">
      <c r="A6392" s="116"/>
      <c r="B6392" s="65"/>
      <c r="C6392" s="65"/>
      <c r="D6392" s="66"/>
      <c r="E6392" s="67"/>
      <c r="F6392" s="65"/>
      <c r="G6392" s="66"/>
      <c r="J6392" s="65"/>
      <c r="K6392" s="65"/>
      <c r="L6392" s="66"/>
      <c r="M6392" s="65"/>
      <c r="N6392" s="65"/>
      <c r="O6392" s="65"/>
      <c r="P6392" s="66"/>
      <c r="Q6392" s="31">
        <f t="shared" si="198"/>
        <v>9999</v>
      </c>
      <c r="R6392" s="31" t="str">
        <f t="shared" si="199"/>
        <v/>
      </c>
      <c r="S6392" s="29">
        <f>IF($Q6392&lt;Parâmetros!$E$19,$G6392-1,$G6392)</f>
        <v>0</v>
      </c>
    </row>
    <row r="6393" spans="1:19" x14ac:dyDescent="0.25">
      <c r="A6393" s="116"/>
      <c r="B6393" s="65"/>
      <c r="C6393" s="65"/>
      <c r="D6393" s="66"/>
      <c r="E6393" s="67"/>
      <c r="F6393" s="65"/>
      <c r="G6393" s="66"/>
      <c r="J6393" s="65"/>
      <c r="K6393" s="65"/>
      <c r="L6393" s="66"/>
      <c r="M6393" s="65"/>
      <c r="N6393" s="65"/>
      <c r="O6393" s="65"/>
      <c r="P6393" s="66"/>
      <c r="Q6393" s="31">
        <f t="shared" si="198"/>
        <v>9999</v>
      </c>
      <c r="R6393" s="31" t="str">
        <f t="shared" si="199"/>
        <v/>
      </c>
      <c r="S6393" s="29">
        <f>IF($Q6393&lt;Parâmetros!$E$19,$G6393-1,$G6393)</f>
        <v>0</v>
      </c>
    </row>
    <row r="6394" spans="1:19" x14ac:dyDescent="0.25">
      <c r="A6394" s="116"/>
      <c r="B6394" s="65"/>
      <c r="C6394" s="65"/>
      <c r="D6394" s="66"/>
      <c r="E6394" s="67"/>
      <c r="F6394" s="65"/>
      <c r="G6394" s="66"/>
      <c r="J6394" s="65"/>
      <c r="K6394" s="65"/>
      <c r="L6394" s="66"/>
      <c r="M6394" s="65"/>
      <c r="N6394" s="65"/>
      <c r="O6394" s="65"/>
      <c r="P6394" s="66"/>
      <c r="Q6394" s="31">
        <f t="shared" si="198"/>
        <v>9999</v>
      </c>
      <c r="R6394" s="31" t="str">
        <f t="shared" si="199"/>
        <v/>
      </c>
      <c r="S6394" s="29">
        <f>IF($Q6394&lt;Parâmetros!$E$19,$G6394-1,$G6394)</f>
        <v>0</v>
      </c>
    </row>
    <row r="6395" spans="1:19" x14ac:dyDescent="0.25">
      <c r="A6395" s="116"/>
      <c r="B6395" s="65"/>
      <c r="C6395" s="65"/>
      <c r="D6395" s="66"/>
      <c r="E6395" s="67"/>
      <c r="F6395" s="65"/>
      <c r="G6395" s="66"/>
      <c r="J6395" s="65"/>
      <c r="K6395" s="65"/>
      <c r="L6395" s="66"/>
      <c r="M6395" s="65"/>
      <c r="N6395" s="65"/>
      <c r="O6395" s="65"/>
      <c r="P6395" s="66"/>
      <c r="Q6395" s="31">
        <f t="shared" si="198"/>
        <v>9999</v>
      </c>
      <c r="R6395" s="31" t="str">
        <f t="shared" si="199"/>
        <v/>
      </c>
      <c r="S6395" s="29">
        <f>IF($Q6395&lt;Parâmetros!$E$19,$G6395-1,$G6395)</f>
        <v>0</v>
      </c>
    </row>
    <row r="6396" spans="1:19" x14ac:dyDescent="0.25">
      <c r="A6396" s="116"/>
      <c r="B6396" s="65"/>
      <c r="C6396" s="65"/>
      <c r="D6396" s="66"/>
      <c r="E6396" s="67"/>
      <c r="F6396" s="65"/>
      <c r="G6396" s="66"/>
      <c r="J6396" s="65"/>
      <c r="K6396" s="65"/>
      <c r="L6396" s="66"/>
      <c r="M6396" s="65"/>
      <c r="O6396" s="65"/>
      <c r="P6396" s="66"/>
      <c r="Q6396" s="31">
        <f t="shared" ref="Q6396:Q6459" si="200">IFERROR(VALUE(LEFT($J6396,2))*60+VALUE(MID($J6396,4,2)),9999)</f>
        <v>9999</v>
      </c>
      <c r="R6396" s="31" t="str">
        <f t="shared" ref="R6396:R6459" si="201">IFERROR(VALUE(LEFT($K6396,2))*60+VALUE(MID($K6396,4,2)),"")</f>
        <v/>
      </c>
      <c r="S6396" s="29">
        <f>IF($Q6396&lt;Parâmetros!$E$19,$G6396-1,$G6396)</f>
        <v>0</v>
      </c>
    </row>
    <row r="6397" spans="1:19" x14ac:dyDescent="0.25">
      <c r="A6397" s="116"/>
      <c r="B6397" s="65"/>
      <c r="C6397" s="65"/>
      <c r="D6397" s="66"/>
      <c r="E6397" s="67"/>
      <c r="F6397" s="65"/>
      <c r="G6397" s="66"/>
      <c r="J6397" s="65"/>
      <c r="K6397" s="65"/>
      <c r="L6397" s="66"/>
      <c r="M6397" s="65"/>
      <c r="N6397" s="65"/>
      <c r="O6397" s="65"/>
      <c r="P6397" s="66"/>
      <c r="Q6397" s="31">
        <f t="shared" si="200"/>
        <v>9999</v>
      </c>
      <c r="R6397" s="31" t="str">
        <f t="shared" si="201"/>
        <v/>
      </c>
      <c r="S6397" s="29">
        <f>IF($Q6397&lt;Parâmetros!$E$19,$G6397-1,$G6397)</f>
        <v>0</v>
      </c>
    </row>
    <row r="6398" spans="1:19" x14ac:dyDescent="0.25">
      <c r="A6398" s="116"/>
      <c r="B6398" s="65"/>
      <c r="C6398" s="65"/>
      <c r="D6398" s="66"/>
      <c r="E6398" s="67"/>
      <c r="F6398" s="65"/>
      <c r="G6398" s="66"/>
      <c r="J6398" s="65"/>
      <c r="K6398" s="65"/>
      <c r="L6398" s="66"/>
      <c r="M6398" s="65"/>
      <c r="N6398" s="65"/>
      <c r="O6398" s="65"/>
      <c r="P6398" s="66"/>
      <c r="Q6398" s="31">
        <f t="shared" si="200"/>
        <v>9999</v>
      </c>
      <c r="R6398" s="31" t="str">
        <f t="shared" si="201"/>
        <v/>
      </c>
      <c r="S6398" s="29">
        <f>IF($Q6398&lt;Parâmetros!$E$19,$G6398-1,$G6398)</f>
        <v>0</v>
      </c>
    </row>
    <row r="6399" spans="1:19" x14ac:dyDescent="0.25">
      <c r="A6399" s="116"/>
      <c r="B6399" s="65"/>
      <c r="C6399" s="65"/>
      <c r="D6399" s="66"/>
      <c r="E6399" s="67"/>
      <c r="F6399" s="65"/>
      <c r="G6399" s="66"/>
      <c r="J6399" s="65"/>
      <c r="K6399" s="65"/>
      <c r="L6399" s="66"/>
      <c r="M6399" s="65"/>
      <c r="N6399" s="65"/>
      <c r="O6399" s="65"/>
      <c r="P6399" s="66"/>
      <c r="Q6399" s="31">
        <f t="shared" si="200"/>
        <v>9999</v>
      </c>
      <c r="R6399" s="31" t="str">
        <f t="shared" si="201"/>
        <v/>
      </c>
      <c r="S6399" s="29">
        <f>IF($Q6399&lt;Parâmetros!$E$19,$G6399-1,$G6399)</f>
        <v>0</v>
      </c>
    </row>
    <row r="6400" spans="1:19" x14ac:dyDescent="0.25">
      <c r="A6400" s="116"/>
      <c r="B6400" s="65"/>
      <c r="C6400" s="65"/>
      <c r="D6400" s="66"/>
      <c r="E6400" s="67"/>
      <c r="F6400" s="65"/>
      <c r="G6400" s="66"/>
      <c r="J6400" s="65"/>
      <c r="K6400" s="65"/>
      <c r="L6400" s="66"/>
      <c r="M6400" s="65"/>
      <c r="N6400" s="65"/>
      <c r="O6400" s="65"/>
      <c r="P6400" s="66"/>
      <c r="Q6400" s="31">
        <f t="shared" si="200"/>
        <v>9999</v>
      </c>
      <c r="R6400" s="31" t="str">
        <f t="shared" si="201"/>
        <v/>
      </c>
      <c r="S6400" s="29">
        <f>IF($Q6400&lt;Parâmetros!$E$19,$G6400-1,$G6400)</f>
        <v>0</v>
      </c>
    </row>
    <row r="6401" spans="1:19" x14ac:dyDescent="0.25">
      <c r="A6401" s="116"/>
      <c r="B6401" s="65"/>
      <c r="C6401" s="65"/>
      <c r="D6401" s="66"/>
      <c r="E6401" s="67"/>
      <c r="F6401" s="65"/>
      <c r="G6401" s="66"/>
      <c r="J6401" s="65"/>
      <c r="K6401" s="65"/>
      <c r="L6401" s="66"/>
      <c r="M6401" s="65"/>
      <c r="N6401" s="65"/>
      <c r="O6401" s="65"/>
      <c r="P6401" s="66"/>
      <c r="Q6401" s="31">
        <f t="shared" si="200"/>
        <v>9999</v>
      </c>
      <c r="R6401" s="31" t="str">
        <f t="shared" si="201"/>
        <v/>
      </c>
      <c r="S6401" s="29">
        <f>IF($Q6401&lt;Parâmetros!$E$19,$G6401-1,$G6401)</f>
        <v>0</v>
      </c>
    </row>
    <row r="6402" spans="1:19" x14ac:dyDescent="0.25">
      <c r="A6402" s="116"/>
      <c r="B6402" s="65"/>
      <c r="C6402" s="65"/>
      <c r="D6402" s="66"/>
      <c r="E6402" s="67"/>
      <c r="F6402" s="65"/>
      <c r="G6402" s="66"/>
      <c r="J6402" s="65"/>
      <c r="K6402" s="65"/>
      <c r="L6402" s="66"/>
      <c r="M6402" s="65"/>
      <c r="N6402" s="65"/>
      <c r="O6402" s="65"/>
      <c r="P6402" s="66"/>
      <c r="Q6402" s="31">
        <f t="shared" si="200"/>
        <v>9999</v>
      </c>
      <c r="R6402" s="31" t="str">
        <f t="shared" si="201"/>
        <v/>
      </c>
      <c r="S6402" s="29">
        <f>IF($Q6402&lt;Parâmetros!$E$19,$G6402-1,$G6402)</f>
        <v>0</v>
      </c>
    </row>
    <row r="6403" spans="1:19" x14ac:dyDescent="0.25">
      <c r="A6403" s="116"/>
      <c r="B6403" s="65"/>
      <c r="C6403" s="65"/>
      <c r="D6403" s="66"/>
      <c r="E6403" s="67"/>
      <c r="F6403" s="65"/>
      <c r="G6403" s="66"/>
      <c r="J6403" s="65"/>
      <c r="K6403" s="65"/>
      <c r="L6403" s="66"/>
      <c r="M6403" s="65"/>
      <c r="O6403" s="65"/>
      <c r="P6403" s="66"/>
      <c r="Q6403" s="31">
        <f t="shared" si="200"/>
        <v>9999</v>
      </c>
      <c r="R6403" s="31" t="str">
        <f t="shared" si="201"/>
        <v/>
      </c>
      <c r="S6403" s="29">
        <f>IF($Q6403&lt;Parâmetros!$E$19,$G6403-1,$G6403)</f>
        <v>0</v>
      </c>
    </row>
    <row r="6404" spans="1:19" x14ac:dyDescent="0.25">
      <c r="A6404" s="116"/>
      <c r="B6404" s="65"/>
      <c r="C6404" s="65"/>
      <c r="D6404" s="66"/>
      <c r="E6404" s="67"/>
      <c r="F6404" s="65"/>
      <c r="G6404" s="66"/>
      <c r="J6404" s="65"/>
      <c r="K6404" s="65"/>
      <c r="L6404" s="66"/>
      <c r="M6404" s="65"/>
      <c r="N6404" s="65"/>
      <c r="O6404" s="65"/>
      <c r="P6404" s="66"/>
      <c r="Q6404" s="31">
        <f t="shared" si="200"/>
        <v>9999</v>
      </c>
      <c r="R6404" s="31" t="str">
        <f t="shared" si="201"/>
        <v/>
      </c>
      <c r="S6404" s="29">
        <f>IF($Q6404&lt;Parâmetros!$E$19,$G6404-1,$G6404)</f>
        <v>0</v>
      </c>
    </row>
    <row r="6405" spans="1:19" x14ac:dyDescent="0.25">
      <c r="A6405" s="116"/>
      <c r="B6405" s="65"/>
      <c r="C6405" s="65"/>
      <c r="D6405" s="66"/>
      <c r="E6405" s="67"/>
      <c r="F6405" s="65"/>
      <c r="G6405" s="66"/>
      <c r="J6405" s="65"/>
      <c r="K6405" s="65"/>
      <c r="L6405" s="66"/>
      <c r="M6405" s="65"/>
      <c r="N6405" s="65"/>
      <c r="O6405" s="65"/>
      <c r="P6405" s="66"/>
      <c r="Q6405" s="31">
        <f t="shared" si="200"/>
        <v>9999</v>
      </c>
      <c r="R6405" s="31" t="str">
        <f t="shared" si="201"/>
        <v/>
      </c>
      <c r="S6405" s="29">
        <f>IF($Q6405&lt;Parâmetros!$E$19,$G6405-1,$G6405)</f>
        <v>0</v>
      </c>
    </row>
    <row r="6406" spans="1:19" x14ac:dyDescent="0.25">
      <c r="A6406" s="116"/>
      <c r="B6406" s="65"/>
      <c r="C6406" s="65"/>
      <c r="D6406" s="66"/>
      <c r="E6406" s="67"/>
      <c r="F6406" s="65"/>
      <c r="G6406" s="66"/>
      <c r="J6406" s="65"/>
      <c r="K6406" s="65"/>
      <c r="L6406" s="66"/>
      <c r="M6406" s="65"/>
      <c r="N6406" s="65"/>
      <c r="O6406" s="65"/>
      <c r="P6406" s="66"/>
      <c r="Q6406" s="31">
        <f t="shared" si="200"/>
        <v>9999</v>
      </c>
      <c r="R6406" s="31" t="str">
        <f t="shared" si="201"/>
        <v/>
      </c>
      <c r="S6406" s="29">
        <f>IF($Q6406&lt;Parâmetros!$E$19,$G6406-1,$G6406)</f>
        <v>0</v>
      </c>
    </row>
    <row r="6407" spans="1:19" x14ac:dyDescent="0.25">
      <c r="A6407" s="116"/>
      <c r="B6407" s="65"/>
      <c r="C6407" s="65"/>
      <c r="D6407" s="66"/>
      <c r="E6407" s="67"/>
      <c r="F6407" s="65"/>
      <c r="G6407" s="66"/>
      <c r="J6407" s="65"/>
      <c r="K6407" s="65"/>
      <c r="L6407" s="66"/>
      <c r="M6407" s="65"/>
      <c r="N6407" s="65"/>
      <c r="O6407" s="65"/>
      <c r="P6407" s="66"/>
      <c r="Q6407" s="31">
        <f t="shared" si="200"/>
        <v>9999</v>
      </c>
      <c r="R6407" s="31" t="str">
        <f t="shared" si="201"/>
        <v/>
      </c>
      <c r="S6407" s="29">
        <f>IF($Q6407&lt;Parâmetros!$E$19,$G6407-1,$G6407)</f>
        <v>0</v>
      </c>
    </row>
    <row r="6408" spans="1:19" x14ac:dyDescent="0.25">
      <c r="A6408" s="116"/>
      <c r="B6408" s="65"/>
      <c r="C6408" s="65"/>
      <c r="D6408" s="66"/>
      <c r="E6408" s="67"/>
      <c r="F6408" s="65"/>
      <c r="G6408" s="66"/>
      <c r="J6408" s="65"/>
      <c r="K6408" s="65"/>
      <c r="L6408" s="66"/>
      <c r="M6408" s="65"/>
      <c r="N6408" s="65"/>
      <c r="O6408" s="65"/>
      <c r="P6408" s="66"/>
      <c r="Q6408" s="31">
        <f t="shared" si="200"/>
        <v>9999</v>
      </c>
      <c r="R6408" s="31" t="str">
        <f t="shared" si="201"/>
        <v/>
      </c>
      <c r="S6408" s="29">
        <f>IF($Q6408&lt;Parâmetros!$E$19,$G6408-1,$G6408)</f>
        <v>0</v>
      </c>
    </row>
    <row r="6409" spans="1:19" x14ac:dyDescent="0.25">
      <c r="A6409" s="116"/>
      <c r="B6409" s="65"/>
      <c r="C6409" s="65"/>
      <c r="D6409" s="66"/>
      <c r="E6409" s="67"/>
      <c r="F6409" s="65"/>
      <c r="G6409" s="66"/>
      <c r="J6409" s="65"/>
      <c r="K6409" s="65"/>
      <c r="L6409" s="66"/>
      <c r="M6409" s="65"/>
      <c r="O6409" s="65"/>
      <c r="P6409" s="66"/>
      <c r="Q6409" s="31">
        <f t="shared" si="200"/>
        <v>9999</v>
      </c>
      <c r="R6409" s="31" t="str">
        <f t="shared" si="201"/>
        <v/>
      </c>
      <c r="S6409" s="29">
        <f>IF($Q6409&lt;Parâmetros!$E$19,$G6409-1,$G6409)</f>
        <v>0</v>
      </c>
    </row>
    <row r="6410" spans="1:19" x14ac:dyDescent="0.25">
      <c r="A6410" s="116"/>
      <c r="B6410" s="65"/>
      <c r="C6410" s="65"/>
      <c r="D6410" s="66"/>
      <c r="E6410" s="67"/>
      <c r="F6410" s="65"/>
      <c r="G6410" s="66"/>
      <c r="J6410" s="65"/>
      <c r="K6410" s="65"/>
      <c r="L6410" s="66"/>
      <c r="M6410" s="65"/>
      <c r="N6410" s="65"/>
      <c r="O6410" s="65"/>
      <c r="P6410" s="66"/>
      <c r="Q6410" s="31">
        <f t="shared" si="200"/>
        <v>9999</v>
      </c>
      <c r="R6410" s="31" t="str">
        <f t="shared" si="201"/>
        <v/>
      </c>
      <c r="S6410" s="29">
        <f>IF($Q6410&lt;Parâmetros!$E$19,$G6410-1,$G6410)</f>
        <v>0</v>
      </c>
    </row>
    <row r="6411" spans="1:19" x14ac:dyDescent="0.25">
      <c r="A6411" s="116"/>
      <c r="B6411" s="65"/>
      <c r="C6411" s="65"/>
      <c r="D6411" s="66"/>
      <c r="E6411" s="67"/>
      <c r="F6411" s="65"/>
      <c r="G6411" s="66"/>
      <c r="J6411" s="65"/>
      <c r="K6411" s="65"/>
      <c r="L6411" s="66"/>
      <c r="M6411" s="65"/>
      <c r="O6411" s="65"/>
      <c r="P6411" s="66"/>
      <c r="Q6411" s="31">
        <f t="shared" si="200"/>
        <v>9999</v>
      </c>
      <c r="R6411" s="31" t="str">
        <f t="shared" si="201"/>
        <v/>
      </c>
      <c r="S6411" s="29">
        <f>IF($Q6411&lt;Parâmetros!$E$19,$G6411-1,$G6411)</f>
        <v>0</v>
      </c>
    </row>
    <row r="6412" spans="1:19" x14ac:dyDescent="0.25">
      <c r="A6412" s="116"/>
      <c r="B6412" s="65"/>
      <c r="C6412" s="65"/>
      <c r="D6412" s="66"/>
      <c r="E6412" s="67"/>
      <c r="F6412" s="65"/>
      <c r="G6412" s="66"/>
      <c r="J6412" s="65"/>
      <c r="K6412" s="65"/>
      <c r="L6412" s="66"/>
      <c r="M6412" s="65"/>
      <c r="O6412" s="65"/>
      <c r="P6412" s="66"/>
      <c r="Q6412" s="31">
        <f t="shared" si="200"/>
        <v>9999</v>
      </c>
      <c r="R6412" s="31" t="str">
        <f t="shared" si="201"/>
        <v/>
      </c>
      <c r="S6412" s="29">
        <f>IF($Q6412&lt;Parâmetros!$E$19,$G6412-1,$G6412)</f>
        <v>0</v>
      </c>
    </row>
    <row r="6413" spans="1:19" x14ac:dyDescent="0.25">
      <c r="A6413" s="116"/>
      <c r="B6413" s="65"/>
      <c r="C6413" s="65"/>
      <c r="D6413" s="66"/>
      <c r="E6413" s="67"/>
      <c r="F6413" s="65"/>
      <c r="G6413" s="66"/>
      <c r="J6413" s="65"/>
      <c r="K6413" s="65"/>
      <c r="L6413" s="66"/>
      <c r="M6413" s="65"/>
      <c r="N6413" s="65"/>
      <c r="O6413" s="65"/>
      <c r="P6413" s="66"/>
      <c r="Q6413" s="31">
        <f t="shared" si="200"/>
        <v>9999</v>
      </c>
      <c r="R6413" s="31" t="str">
        <f t="shared" si="201"/>
        <v/>
      </c>
      <c r="S6413" s="29">
        <f>IF($Q6413&lt;Parâmetros!$E$19,$G6413-1,$G6413)</f>
        <v>0</v>
      </c>
    </row>
    <row r="6414" spans="1:19" x14ac:dyDescent="0.25">
      <c r="A6414" s="116"/>
      <c r="B6414" s="65"/>
      <c r="C6414" s="65"/>
      <c r="D6414" s="66"/>
      <c r="E6414" s="67"/>
      <c r="F6414" s="65"/>
      <c r="G6414" s="66"/>
      <c r="J6414" s="65"/>
      <c r="K6414" s="65"/>
      <c r="L6414" s="66"/>
      <c r="M6414" s="65"/>
      <c r="N6414" s="65"/>
      <c r="O6414" s="65"/>
      <c r="P6414" s="66"/>
      <c r="Q6414" s="31">
        <f t="shared" si="200"/>
        <v>9999</v>
      </c>
      <c r="R6414" s="31" t="str">
        <f t="shared" si="201"/>
        <v/>
      </c>
      <c r="S6414" s="29">
        <f>IF($Q6414&lt;Parâmetros!$E$19,$G6414-1,$G6414)</f>
        <v>0</v>
      </c>
    </row>
    <row r="6415" spans="1:19" x14ac:dyDescent="0.25">
      <c r="A6415" s="116"/>
      <c r="B6415" s="65"/>
      <c r="C6415" s="65"/>
      <c r="D6415" s="66"/>
      <c r="E6415" s="67"/>
      <c r="F6415" s="65"/>
      <c r="G6415" s="66"/>
      <c r="J6415" s="65"/>
      <c r="K6415" s="65"/>
      <c r="L6415" s="66"/>
      <c r="M6415" s="65"/>
      <c r="N6415" s="65"/>
      <c r="O6415" s="65"/>
      <c r="P6415" s="66"/>
      <c r="Q6415" s="31">
        <f t="shared" si="200"/>
        <v>9999</v>
      </c>
      <c r="R6415" s="31" t="str">
        <f t="shared" si="201"/>
        <v/>
      </c>
      <c r="S6415" s="29">
        <f>IF($Q6415&lt;Parâmetros!$E$19,$G6415-1,$G6415)</f>
        <v>0</v>
      </c>
    </row>
    <row r="6416" spans="1:19" x14ac:dyDescent="0.25">
      <c r="A6416" s="116"/>
      <c r="B6416" s="65"/>
      <c r="C6416" s="65"/>
      <c r="D6416" s="66"/>
      <c r="E6416" s="67"/>
      <c r="F6416" s="65"/>
      <c r="G6416" s="66"/>
      <c r="J6416" s="65"/>
      <c r="K6416" s="65"/>
      <c r="L6416" s="66"/>
      <c r="M6416" s="65"/>
      <c r="O6416" s="65"/>
      <c r="P6416" s="66"/>
      <c r="Q6416" s="31">
        <f t="shared" si="200"/>
        <v>9999</v>
      </c>
      <c r="R6416" s="31" t="str">
        <f t="shared" si="201"/>
        <v/>
      </c>
      <c r="S6416" s="29">
        <f>IF($Q6416&lt;Parâmetros!$E$19,$G6416-1,$G6416)</f>
        <v>0</v>
      </c>
    </row>
    <row r="6417" spans="1:19" x14ac:dyDescent="0.25">
      <c r="A6417" s="116"/>
      <c r="B6417" s="65"/>
      <c r="C6417" s="65"/>
      <c r="D6417" s="66"/>
      <c r="E6417" s="67"/>
      <c r="F6417" s="65"/>
      <c r="G6417" s="66"/>
      <c r="J6417" s="65"/>
      <c r="K6417" s="65"/>
      <c r="L6417" s="66"/>
      <c r="M6417" s="65"/>
      <c r="N6417" s="65"/>
      <c r="O6417" s="65"/>
      <c r="P6417" s="66"/>
      <c r="Q6417" s="31">
        <f t="shared" si="200"/>
        <v>9999</v>
      </c>
      <c r="R6417" s="31" t="str">
        <f t="shared" si="201"/>
        <v/>
      </c>
      <c r="S6417" s="29">
        <f>IF($Q6417&lt;Parâmetros!$E$19,$G6417-1,$G6417)</f>
        <v>0</v>
      </c>
    </row>
    <row r="6418" spans="1:19" x14ac:dyDescent="0.25">
      <c r="A6418" s="116"/>
      <c r="B6418" s="65"/>
      <c r="C6418" s="65"/>
      <c r="D6418" s="66"/>
      <c r="E6418" s="67"/>
      <c r="F6418" s="65"/>
      <c r="G6418" s="66"/>
      <c r="J6418" s="65"/>
      <c r="K6418" s="65"/>
      <c r="L6418" s="66"/>
      <c r="M6418" s="65"/>
      <c r="N6418" s="65"/>
      <c r="O6418" s="65"/>
      <c r="P6418" s="66"/>
      <c r="Q6418" s="31">
        <f t="shared" si="200"/>
        <v>9999</v>
      </c>
      <c r="R6418" s="31" t="str">
        <f t="shared" si="201"/>
        <v/>
      </c>
      <c r="S6418" s="29">
        <f>IF($Q6418&lt;Parâmetros!$E$19,$G6418-1,$G6418)</f>
        <v>0</v>
      </c>
    </row>
    <row r="6419" spans="1:19" x14ac:dyDescent="0.25">
      <c r="A6419" s="116"/>
      <c r="B6419" s="65"/>
      <c r="C6419" s="65"/>
      <c r="D6419" s="66"/>
      <c r="E6419" s="67"/>
      <c r="F6419" s="65"/>
      <c r="G6419" s="66"/>
      <c r="J6419" s="65"/>
      <c r="K6419" s="65"/>
      <c r="L6419" s="66"/>
      <c r="M6419" s="65"/>
      <c r="O6419" s="65"/>
      <c r="P6419" s="66"/>
      <c r="Q6419" s="31">
        <f t="shared" si="200"/>
        <v>9999</v>
      </c>
      <c r="R6419" s="31" t="str">
        <f t="shared" si="201"/>
        <v/>
      </c>
      <c r="S6419" s="29">
        <f>IF($Q6419&lt;Parâmetros!$E$19,$G6419-1,$G6419)</f>
        <v>0</v>
      </c>
    </row>
    <row r="6420" spans="1:19" x14ac:dyDescent="0.25">
      <c r="A6420" s="116"/>
      <c r="B6420" s="65"/>
      <c r="C6420" s="65"/>
      <c r="D6420" s="66"/>
      <c r="E6420" s="67"/>
      <c r="F6420" s="65"/>
      <c r="G6420" s="66"/>
      <c r="J6420" s="65"/>
      <c r="K6420" s="65"/>
      <c r="L6420" s="66"/>
      <c r="M6420" s="65"/>
      <c r="N6420" s="65"/>
      <c r="O6420" s="65"/>
      <c r="P6420" s="66"/>
      <c r="Q6420" s="31">
        <f t="shared" si="200"/>
        <v>9999</v>
      </c>
      <c r="R6420" s="31" t="str">
        <f t="shared" si="201"/>
        <v/>
      </c>
      <c r="S6420" s="29">
        <f>IF($Q6420&lt;Parâmetros!$E$19,$G6420-1,$G6420)</f>
        <v>0</v>
      </c>
    </row>
    <row r="6421" spans="1:19" x14ac:dyDescent="0.25">
      <c r="A6421" s="116"/>
      <c r="B6421" s="65"/>
      <c r="C6421" s="65"/>
      <c r="D6421" s="66"/>
      <c r="E6421" s="67"/>
      <c r="F6421" s="65"/>
      <c r="G6421" s="66"/>
      <c r="J6421" s="65"/>
      <c r="K6421" s="65"/>
      <c r="L6421" s="66"/>
      <c r="M6421" s="65"/>
      <c r="N6421" s="65"/>
      <c r="O6421" s="65"/>
      <c r="P6421" s="66"/>
      <c r="Q6421" s="31">
        <f t="shared" si="200"/>
        <v>9999</v>
      </c>
      <c r="R6421" s="31" t="str">
        <f t="shared" si="201"/>
        <v/>
      </c>
      <c r="S6421" s="29">
        <f>IF($Q6421&lt;Parâmetros!$E$19,$G6421-1,$G6421)</f>
        <v>0</v>
      </c>
    </row>
    <row r="6422" spans="1:19" x14ac:dyDescent="0.25">
      <c r="A6422" s="116"/>
      <c r="B6422" s="65"/>
      <c r="C6422" s="65"/>
      <c r="D6422" s="66"/>
      <c r="E6422" s="67"/>
      <c r="F6422" s="65"/>
      <c r="G6422" s="66"/>
      <c r="J6422" s="65"/>
      <c r="K6422" s="65"/>
      <c r="L6422" s="66"/>
      <c r="M6422" s="65"/>
      <c r="N6422" s="65"/>
      <c r="O6422" s="65"/>
      <c r="P6422" s="66"/>
      <c r="Q6422" s="31">
        <f t="shared" si="200"/>
        <v>9999</v>
      </c>
      <c r="R6422" s="31" t="str">
        <f t="shared" si="201"/>
        <v/>
      </c>
      <c r="S6422" s="29">
        <f>IF($Q6422&lt;Parâmetros!$E$19,$G6422-1,$G6422)</f>
        <v>0</v>
      </c>
    </row>
    <row r="6423" spans="1:19" x14ac:dyDescent="0.25">
      <c r="A6423" s="116"/>
      <c r="B6423" s="65"/>
      <c r="C6423" s="65"/>
      <c r="D6423" s="66"/>
      <c r="E6423" s="67"/>
      <c r="F6423" s="65"/>
      <c r="G6423" s="66"/>
      <c r="J6423" s="65"/>
      <c r="K6423" s="65"/>
      <c r="L6423" s="66"/>
      <c r="M6423" s="65"/>
      <c r="N6423" s="65"/>
      <c r="O6423" s="65"/>
      <c r="P6423" s="66"/>
      <c r="Q6423" s="31">
        <f t="shared" si="200"/>
        <v>9999</v>
      </c>
      <c r="R6423" s="31" t="str">
        <f t="shared" si="201"/>
        <v/>
      </c>
      <c r="S6423" s="29">
        <f>IF($Q6423&lt;Parâmetros!$E$19,$G6423-1,$G6423)</f>
        <v>0</v>
      </c>
    </row>
    <row r="6424" spans="1:19" x14ac:dyDescent="0.25">
      <c r="A6424" s="116"/>
      <c r="B6424" s="65"/>
      <c r="C6424" s="65"/>
      <c r="D6424" s="66"/>
      <c r="E6424" s="67"/>
      <c r="F6424" s="65"/>
      <c r="G6424" s="66"/>
      <c r="J6424" s="65"/>
      <c r="K6424" s="65"/>
      <c r="L6424" s="66"/>
      <c r="M6424" s="65"/>
      <c r="N6424" s="65"/>
      <c r="O6424" s="65"/>
      <c r="P6424" s="66"/>
      <c r="Q6424" s="31">
        <f t="shared" si="200"/>
        <v>9999</v>
      </c>
      <c r="R6424" s="31" t="str">
        <f t="shared" si="201"/>
        <v/>
      </c>
      <c r="S6424" s="29">
        <f>IF($Q6424&lt;Parâmetros!$E$19,$G6424-1,$G6424)</f>
        <v>0</v>
      </c>
    </row>
    <row r="6425" spans="1:19" x14ac:dyDescent="0.25">
      <c r="A6425" s="116"/>
      <c r="B6425" s="65"/>
      <c r="C6425" s="65"/>
      <c r="D6425" s="66"/>
      <c r="E6425" s="67"/>
      <c r="F6425" s="65"/>
      <c r="G6425" s="66"/>
      <c r="J6425" s="65"/>
      <c r="K6425" s="65"/>
      <c r="L6425" s="66"/>
      <c r="M6425" s="65"/>
      <c r="N6425" s="65"/>
      <c r="O6425" s="65"/>
      <c r="P6425" s="66"/>
      <c r="Q6425" s="31">
        <f t="shared" si="200"/>
        <v>9999</v>
      </c>
      <c r="R6425" s="31" t="str">
        <f t="shared" si="201"/>
        <v/>
      </c>
      <c r="S6425" s="29">
        <f>IF($Q6425&lt;Parâmetros!$E$19,$G6425-1,$G6425)</f>
        <v>0</v>
      </c>
    </row>
    <row r="6426" spans="1:19" x14ac:dyDescent="0.25">
      <c r="A6426" s="116"/>
      <c r="B6426" s="65"/>
      <c r="C6426" s="65"/>
      <c r="D6426" s="66"/>
      <c r="E6426" s="67"/>
      <c r="F6426" s="65"/>
      <c r="G6426" s="66"/>
      <c r="J6426" s="65"/>
      <c r="K6426" s="65"/>
      <c r="L6426" s="66"/>
      <c r="M6426" s="65"/>
      <c r="N6426" s="65"/>
      <c r="O6426" s="65"/>
      <c r="P6426" s="66"/>
      <c r="Q6426" s="31">
        <f t="shared" si="200"/>
        <v>9999</v>
      </c>
      <c r="R6426" s="31" t="str">
        <f t="shared" si="201"/>
        <v/>
      </c>
      <c r="S6426" s="29">
        <f>IF($Q6426&lt;Parâmetros!$E$19,$G6426-1,$G6426)</f>
        <v>0</v>
      </c>
    </row>
    <row r="6427" spans="1:19" x14ac:dyDescent="0.25">
      <c r="A6427" s="116"/>
      <c r="B6427" s="65"/>
      <c r="C6427" s="65"/>
      <c r="D6427" s="66"/>
      <c r="E6427" s="67"/>
      <c r="F6427" s="65"/>
      <c r="G6427" s="66"/>
      <c r="J6427" s="65"/>
      <c r="K6427" s="65"/>
      <c r="L6427" s="66"/>
      <c r="M6427" s="65"/>
      <c r="N6427" s="65"/>
      <c r="O6427" s="65"/>
      <c r="P6427" s="66"/>
      <c r="Q6427" s="31">
        <f t="shared" si="200"/>
        <v>9999</v>
      </c>
      <c r="R6427" s="31" t="str">
        <f t="shared" si="201"/>
        <v/>
      </c>
      <c r="S6427" s="29">
        <f>IF($Q6427&lt;Parâmetros!$E$19,$G6427-1,$G6427)</f>
        <v>0</v>
      </c>
    </row>
    <row r="6428" spans="1:19" x14ac:dyDescent="0.25">
      <c r="A6428" s="116"/>
      <c r="B6428" s="65"/>
      <c r="C6428" s="65"/>
      <c r="D6428" s="66"/>
      <c r="E6428" s="67"/>
      <c r="F6428" s="65"/>
      <c r="G6428" s="66"/>
      <c r="J6428" s="65"/>
      <c r="K6428" s="65"/>
      <c r="L6428" s="66"/>
      <c r="M6428" s="65"/>
      <c r="N6428" s="65"/>
      <c r="O6428" s="65"/>
      <c r="P6428" s="66"/>
      <c r="Q6428" s="31">
        <f t="shared" si="200"/>
        <v>9999</v>
      </c>
      <c r="R6428" s="31" t="str">
        <f t="shared" si="201"/>
        <v/>
      </c>
      <c r="S6428" s="29">
        <f>IF($Q6428&lt;Parâmetros!$E$19,$G6428-1,$G6428)</f>
        <v>0</v>
      </c>
    </row>
    <row r="6429" spans="1:19" x14ac:dyDescent="0.25">
      <c r="A6429" s="116"/>
      <c r="B6429" s="65"/>
      <c r="C6429" s="65"/>
      <c r="D6429" s="66"/>
      <c r="E6429" s="67"/>
      <c r="F6429" s="65"/>
      <c r="G6429" s="66"/>
      <c r="J6429" s="65"/>
      <c r="K6429" s="65"/>
      <c r="L6429" s="66"/>
      <c r="M6429" s="65"/>
      <c r="N6429" s="65"/>
      <c r="O6429" s="65"/>
      <c r="P6429" s="66"/>
      <c r="Q6429" s="31">
        <f t="shared" si="200"/>
        <v>9999</v>
      </c>
      <c r="R6429" s="31" t="str">
        <f t="shared" si="201"/>
        <v/>
      </c>
      <c r="S6429" s="29">
        <f>IF($Q6429&lt;Parâmetros!$E$19,$G6429-1,$G6429)</f>
        <v>0</v>
      </c>
    </row>
    <row r="6430" spans="1:19" x14ac:dyDescent="0.25">
      <c r="A6430" s="116"/>
      <c r="B6430" s="65"/>
      <c r="C6430" s="65"/>
      <c r="D6430" s="66"/>
      <c r="E6430" s="67"/>
      <c r="F6430" s="65"/>
      <c r="G6430" s="66"/>
      <c r="J6430" s="65"/>
      <c r="K6430" s="65"/>
      <c r="L6430" s="66"/>
      <c r="M6430" s="65"/>
      <c r="N6430" s="65"/>
      <c r="O6430" s="65"/>
      <c r="P6430" s="66"/>
      <c r="Q6430" s="31">
        <f t="shared" si="200"/>
        <v>9999</v>
      </c>
      <c r="R6430" s="31" t="str">
        <f t="shared" si="201"/>
        <v/>
      </c>
      <c r="S6430" s="29">
        <f>IF($Q6430&lt;Parâmetros!$E$19,$G6430-1,$G6430)</f>
        <v>0</v>
      </c>
    </row>
    <row r="6431" spans="1:19" x14ac:dyDescent="0.25">
      <c r="A6431" s="116"/>
      <c r="B6431" s="65"/>
      <c r="C6431" s="65"/>
      <c r="D6431" s="66"/>
      <c r="E6431" s="67"/>
      <c r="F6431" s="65"/>
      <c r="G6431" s="66"/>
      <c r="J6431" s="65"/>
      <c r="K6431" s="65"/>
      <c r="L6431" s="66"/>
      <c r="M6431" s="65"/>
      <c r="N6431" s="65"/>
      <c r="O6431" s="65"/>
      <c r="P6431" s="66"/>
      <c r="Q6431" s="31">
        <f t="shared" si="200"/>
        <v>9999</v>
      </c>
      <c r="R6431" s="31" t="str">
        <f t="shared" si="201"/>
        <v/>
      </c>
      <c r="S6431" s="29">
        <f>IF($Q6431&lt;Parâmetros!$E$19,$G6431-1,$G6431)</f>
        <v>0</v>
      </c>
    </row>
    <row r="6432" spans="1:19" x14ac:dyDescent="0.25">
      <c r="A6432" s="116"/>
      <c r="B6432" s="65"/>
      <c r="C6432" s="65"/>
      <c r="D6432" s="66"/>
      <c r="E6432" s="67"/>
      <c r="F6432" s="65"/>
      <c r="G6432" s="66"/>
      <c r="J6432" s="65"/>
      <c r="K6432" s="65"/>
      <c r="L6432" s="66"/>
      <c r="M6432" s="65"/>
      <c r="O6432" s="65"/>
      <c r="P6432" s="66"/>
      <c r="Q6432" s="31">
        <f t="shared" si="200"/>
        <v>9999</v>
      </c>
      <c r="R6432" s="31" t="str">
        <f t="shared" si="201"/>
        <v/>
      </c>
      <c r="S6432" s="29">
        <f>IF($Q6432&lt;Parâmetros!$E$19,$G6432-1,$G6432)</f>
        <v>0</v>
      </c>
    </row>
    <row r="6433" spans="1:19" x14ac:dyDescent="0.25">
      <c r="A6433" s="116"/>
      <c r="B6433" s="65"/>
      <c r="C6433" s="65"/>
      <c r="D6433" s="66"/>
      <c r="E6433" s="67"/>
      <c r="F6433" s="65"/>
      <c r="G6433" s="66"/>
      <c r="J6433" s="65"/>
      <c r="K6433" s="65"/>
      <c r="L6433" s="66"/>
      <c r="M6433" s="65"/>
      <c r="O6433" s="65"/>
      <c r="P6433" s="66"/>
      <c r="Q6433" s="31">
        <f t="shared" si="200"/>
        <v>9999</v>
      </c>
      <c r="R6433" s="31" t="str">
        <f t="shared" si="201"/>
        <v/>
      </c>
      <c r="S6433" s="29">
        <f>IF($Q6433&lt;Parâmetros!$E$19,$G6433-1,$G6433)</f>
        <v>0</v>
      </c>
    </row>
    <row r="6434" spans="1:19" x14ac:dyDescent="0.25">
      <c r="A6434" s="116"/>
      <c r="B6434" s="65"/>
      <c r="C6434" s="65"/>
      <c r="D6434" s="66"/>
      <c r="E6434" s="67"/>
      <c r="F6434" s="65"/>
      <c r="G6434" s="66"/>
      <c r="J6434" s="65"/>
      <c r="K6434" s="65"/>
      <c r="L6434" s="66"/>
      <c r="M6434" s="65"/>
      <c r="N6434" s="65"/>
      <c r="O6434" s="65"/>
      <c r="P6434" s="66"/>
      <c r="Q6434" s="31">
        <f t="shared" si="200"/>
        <v>9999</v>
      </c>
      <c r="R6434" s="31" t="str">
        <f t="shared" si="201"/>
        <v/>
      </c>
      <c r="S6434" s="29">
        <f>IF($Q6434&lt;Parâmetros!$E$19,$G6434-1,$G6434)</f>
        <v>0</v>
      </c>
    </row>
    <row r="6435" spans="1:19" x14ac:dyDescent="0.25">
      <c r="A6435" s="116"/>
      <c r="B6435" s="65"/>
      <c r="C6435" s="65"/>
      <c r="D6435" s="66"/>
      <c r="E6435" s="67"/>
      <c r="F6435" s="65"/>
      <c r="G6435" s="66"/>
      <c r="J6435" s="65"/>
      <c r="K6435" s="65"/>
      <c r="L6435" s="66"/>
      <c r="M6435" s="65"/>
      <c r="N6435" s="65"/>
      <c r="O6435" s="65"/>
      <c r="P6435" s="66"/>
      <c r="Q6435" s="31">
        <f t="shared" si="200"/>
        <v>9999</v>
      </c>
      <c r="R6435" s="31" t="str">
        <f t="shared" si="201"/>
        <v/>
      </c>
      <c r="S6435" s="29">
        <f>IF($Q6435&lt;Parâmetros!$E$19,$G6435-1,$G6435)</f>
        <v>0</v>
      </c>
    </row>
    <row r="6436" spans="1:19" x14ac:dyDescent="0.25">
      <c r="A6436" s="116"/>
      <c r="B6436" s="65"/>
      <c r="C6436" s="65"/>
      <c r="D6436" s="66"/>
      <c r="E6436" s="67"/>
      <c r="F6436" s="65"/>
      <c r="G6436" s="66"/>
      <c r="J6436" s="65"/>
      <c r="K6436" s="65"/>
      <c r="L6436" s="66"/>
      <c r="M6436" s="65"/>
      <c r="N6436" s="65"/>
      <c r="O6436" s="65"/>
      <c r="P6436" s="66"/>
      <c r="Q6436" s="31">
        <f t="shared" si="200"/>
        <v>9999</v>
      </c>
      <c r="R6436" s="31" t="str">
        <f t="shared" si="201"/>
        <v/>
      </c>
      <c r="S6436" s="29">
        <f>IF($Q6436&lt;Parâmetros!$E$19,$G6436-1,$G6436)</f>
        <v>0</v>
      </c>
    </row>
    <row r="6437" spans="1:19" x14ac:dyDescent="0.25">
      <c r="A6437" s="116"/>
      <c r="B6437" s="65"/>
      <c r="C6437" s="65"/>
      <c r="D6437" s="66"/>
      <c r="E6437" s="67"/>
      <c r="F6437" s="65"/>
      <c r="G6437" s="66"/>
      <c r="J6437" s="65"/>
      <c r="K6437" s="65"/>
      <c r="L6437" s="66"/>
      <c r="M6437" s="65"/>
      <c r="O6437" s="65"/>
      <c r="P6437" s="66"/>
      <c r="Q6437" s="31">
        <f t="shared" si="200"/>
        <v>9999</v>
      </c>
      <c r="R6437" s="31" t="str">
        <f t="shared" si="201"/>
        <v/>
      </c>
      <c r="S6437" s="29">
        <f>IF($Q6437&lt;Parâmetros!$E$19,$G6437-1,$G6437)</f>
        <v>0</v>
      </c>
    </row>
    <row r="6438" spans="1:19" x14ac:dyDescent="0.25">
      <c r="A6438" s="116"/>
      <c r="B6438" s="65"/>
      <c r="C6438" s="65"/>
      <c r="D6438" s="66"/>
      <c r="E6438" s="67"/>
      <c r="F6438" s="65"/>
      <c r="G6438" s="66"/>
      <c r="J6438" s="65"/>
      <c r="K6438" s="65"/>
      <c r="L6438" s="66"/>
      <c r="M6438" s="65"/>
      <c r="N6438" s="65"/>
      <c r="O6438" s="65"/>
      <c r="P6438" s="66"/>
      <c r="Q6438" s="31">
        <f t="shared" si="200"/>
        <v>9999</v>
      </c>
      <c r="R6438" s="31" t="str">
        <f t="shared" si="201"/>
        <v/>
      </c>
      <c r="S6438" s="29">
        <f>IF($Q6438&lt;Parâmetros!$E$19,$G6438-1,$G6438)</f>
        <v>0</v>
      </c>
    </row>
    <row r="6439" spans="1:19" x14ac:dyDescent="0.25">
      <c r="A6439" s="116"/>
      <c r="B6439" s="65"/>
      <c r="C6439" s="65"/>
      <c r="D6439" s="66"/>
      <c r="E6439" s="67"/>
      <c r="F6439" s="65"/>
      <c r="G6439" s="66"/>
      <c r="J6439" s="65"/>
      <c r="K6439" s="65"/>
      <c r="L6439" s="66"/>
      <c r="M6439" s="65"/>
      <c r="N6439" s="65"/>
      <c r="O6439" s="65"/>
      <c r="P6439" s="66"/>
      <c r="Q6439" s="31">
        <f t="shared" si="200"/>
        <v>9999</v>
      </c>
      <c r="R6439" s="31" t="str">
        <f t="shared" si="201"/>
        <v/>
      </c>
      <c r="S6439" s="29">
        <f>IF($Q6439&lt;Parâmetros!$E$19,$G6439-1,$G6439)</f>
        <v>0</v>
      </c>
    </row>
    <row r="6440" spans="1:19" x14ac:dyDescent="0.25">
      <c r="A6440" s="116"/>
      <c r="B6440" s="65"/>
      <c r="C6440" s="65"/>
      <c r="D6440" s="66"/>
      <c r="E6440" s="67"/>
      <c r="F6440" s="65"/>
      <c r="G6440" s="66"/>
      <c r="J6440" s="65"/>
      <c r="K6440" s="65"/>
      <c r="L6440" s="66"/>
      <c r="M6440" s="65"/>
      <c r="O6440" s="65"/>
      <c r="P6440" s="66"/>
      <c r="Q6440" s="31">
        <f t="shared" si="200"/>
        <v>9999</v>
      </c>
      <c r="R6440" s="31" t="str">
        <f t="shared" si="201"/>
        <v/>
      </c>
      <c r="S6440" s="29">
        <f>IF($Q6440&lt;Parâmetros!$E$19,$G6440-1,$G6440)</f>
        <v>0</v>
      </c>
    </row>
    <row r="6441" spans="1:19" x14ac:dyDescent="0.25">
      <c r="A6441" s="116"/>
      <c r="B6441" s="65"/>
      <c r="C6441" s="65"/>
      <c r="D6441" s="66"/>
      <c r="E6441" s="67"/>
      <c r="F6441" s="65"/>
      <c r="G6441" s="66"/>
      <c r="J6441" s="65"/>
      <c r="K6441" s="65"/>
      <c r="L6441" s="66"/>
      <c r="M6441" s="65"/>
      <c r="N6441" s="65"/>
      <c r="O6441" s="65"/>
      <c r="P6441" s="66"/>
      <c r="Q6441" s="31">
        <f t="shared" si="200"/>
        <v>9999</v>
      </c>
      <c r="R6441" s="31" t="str">
        <f t="shared" si="201"/>
        <v/>
      </c>
      <c r="S6441" s="29">
        <f>IF($Q6441&lt;Parâmetros!$E$19,$G6441-1,$G6441)</f>
        <v>0</v>
      </c>
    </row>
    <row r="6442" spans="1:19" x14ac:dyDescent="0.25">
      <c r="A6442" s="116"/>
      <c r="B6442" s="65"/>
      <c r="C6442" s="65"/>
      <c r="D6442" s="66"/>
      <c r="E6442" s="67"/>
      <c r="F6442" s="65"/>
      <c r="G6442" s="66"/>
      <c r="J6442" s="65"/>
      <c r="K6442" s="65"/>
      <c r="L6442" s="66"/>
      <c r="M6442" s="65"/>
      <c r="O6442" s="65"/>
      <c r="P6442" s="66"/>
      <c r="Q6442" s="31">
        <f t="shared" si="200"/>
        <v>9999</v>
      </c>
      <c r="R6442" s="31" t="str">
        <f t="shared" si="201"/>
        <v/>
      </c>
      <c r="S6442" s="29">
        <f>IF($Q6442&lt;Parâmetros!$E$19,$G6442-1,$G6442)</f>
        <v>0</v>
      </c>
    </row>
    <row r="6443" spans="1:19" x14ac:dyDescent="0.25">
      <c r="A6443" s="116"/>
      <c r="B6443" s="65"/>
      <c r="C6443" s="65"/>
      <c r="D6443" s="66"/>
      <c r="E6443" s="67"/>
      <c r="F6443" s="65"/>
      <c r="G6443" s="66"/>
      <c r="J6443" s="65"/>
      <c r="K6443" s="65"/>
      <c r="L6443" s="66"/>
      <c r="M6443" s="65"/>
      <c r="O6443" s="65"/>
      <c r="P6443" s="66"/>
      <c r="Q6443" s="31">
        <f t="shared" si="200"/>
        <v>9999</v>
      </c>
      <c r="R6443" s="31" t="str">
        <f t="shared" si="201"/>
        <v/>
      </c>
      <c r="S6443" s="29">
        <f>IF($Q6443&lt;Parâmetros!$E$19,$G6443-1,$G6443)</f>
        <v>0</v>
      </c>
    </row>
    <row r="6444" spans="1:19" x14ac:dyDescent="0.25">
      <c r="A6444" s="116"/>
      <c r="B6444" s="65"/>
      <c r="C6444" s="65"/>
      <c r="D6444" s="66"/>
      <c r="E6444" s="67"/>
      <c r="F6444" s="65"/>
      <c r="G6444" s="66"/>
      <c r="J6444" s="65"/>
      <c r="K6444" s="65"/>
      <c r="L6444" s="66"/>
      <c r="M6444" s="65"/>
      <c r="N6444" s="65"/>
      <c r="O6444" s="65"/>
      <c r="P6444" s="66"/>
      <c r="Q6444" s="31">
        <f t="shared" si="200"/>
        <v>9999</v>
      </c>
      <c r="R6444" s="31" t="str">
        <f t="shared" si="201"/>
        <v/>
      </c>
      <c r="S6444" s="29">
        <f>IF($Q6444&lt;Parâmetros!$E$19,$G6444-1,$G6444)</f>
        <v>0</v>
      </c>
    </row>
    <row r="6445" spans="1:19" x14ac:dyDescent="0.25">
      <c r="A6445" s="116"/>
      <c r="B6445" s="65"/>
      <c r="C6445" s="65"/>
      <c r="D6445" s="66"/>
      <c r="E6445" s="67"/>
      <c r="F6445" s="65"/>
      <c r="G6445" s="66"/>
      <c r="J6445" s="65"/>
      <c r="K6445" s="65"/>
      <c r="L6445" s="66"/>
      <c r="M6445" s="65"/>
      <c r="O6445" s="65"/>
      <c r="P6445" s="66"/>
      <c r="Q6445" s="31">
        <f t="shared" si="200"/>
        <v>9999</v>
      </c>
      <c r="R6445" s="31" t="str">
        <f t="shared" si="201"/>
        <v/>
      </c>
      <c r="S6445" s="29">
        <f>IF($Q6445&lt;Parâmetros!$E$19,$G6445-1,$G6445)</f>
        <v>0</v>
      </c>
    </row>
    <row r="6446" spans="1:19" x14ac:dyDescent="0.25">
      <c r="A6446" s="116"/>
      <c r="B6446" s="65"/>
      <c r="C6446" s="65"/>
      <c r="D6446" s="66"/>
      <c r="E6446" s="67"/>
      <c r="F6446" s="65"/>
      <c r="G6446" s="66"/>
      <c r="J6446" s="65"/>
      <c r="K6446" s="65"/>
      <c r="L6446" s="66"/>
      <c r="M6446" s="65"/>
      <c r="N6446" s="65"/>
      <c r="O6446" s="65"/>
      <c r="P6446" s="66"/>
      <c r="Q6446" s="31">
        <f t="shared" si="200"/>
        <v>9999</v>
      </c>
      <c r="R6446" s="31" t="str">
        <f t="shared" si="201"/>
        <v/>
      </c>
      <c r="S6446" s="29">
        <f>IF($Q6446&lt;Parâmetros!$E$19,$G6446-1,$G6446)</f>
        <v>0</v>
      </c>
    </row>
    <row r="6447" spans="1:19" x14ac:dyDescent="0.25">
      <c r="A6447" s="116"/>
      <c r="B6447" s="65"/>
      <c r="C6447" s="65"/>
      <c r="D6447" s="66"/>
      <c r="E6447" s="67"/>
      <c r="F6447" s="65"/>
      <c r="G6447" s="66"/>
      <c r="J6447" s="65"/>
      <c r="K6447" s="65"/>
      <c r="L6447" s="66"/>
      <c r="M6447" s="65"/>
      <c r="N6447" s="65"/>
      <c r="O6447" s="65"/>
      <c r="P6447" s="66"/>
      <c r="Q6447" s="31">
        <f t="shared" si="200"/>
        <v>9999</v>
      </c>
      <c r="R6447" s="31" t="str">
        <f t="shared" si="201"/>
        <v/>
      </c>
      <c r="S6447" s="29">
        <f>IF($Q6447&lt;Parâmetros!$E$19,$G6447-1,$G6447)</f>
        <v>0</v>
      </c>
    </row>
    <row r="6448" spans="1:19" x14ac:dyDescent="0.25">
      <c r="A6448" s="116"/>
      <c r="B6448" s="65"/>
      <c r="C6448" s="65"/>
      <c r="D6448" s="66"/>
      <c r="E6448" s="67"/>
      <c r="F6448" s="65"/>
      <c r="G6448" s="66"/>
      <c r="J6448" s="65"/>
      <c r="K6448" s="65"/>
      <c r="L6448" s="66"/>
      <c r="M6448" s="65"/>
      <c r="N6448" s="65"/>
      <c r="O6448" s="65"/>
      <c r="P6448" s="66"/>
      <c r="Q6448" s="31">
        <f t="shared" si="200"/>
        <v>9999</v>
      </c>
      <c r="R6448" s="31" t="str">
        <f t="shared" si="201"/>
        <v/>
      </c>
      <c r="S6448" s="29">
        <f>IF($Q6448&lt;Parâmetros!$E$19,$G6448-1,$G6448)</f>
        <v>0</v>
      </c>
    </row>
    <row r="6449" spans="1:19" x14ac:dyDescent="0.25">
      <c r="A6449" s="116"/>
      <c r="B6449" s="65"/>
      <c r="C6449" s="65"/>
      <c r="D6449" s="66"/>
      <c r="E6449" s="67"/>
      <c r="F6449" s="65"/>
      <c r="G6449" s="66"/>
      <c r="J6449" s="65"/>
      <c r="K6449" s="65"/>
      <c r="L6449" s="66"/>
      <c r="M6449" s="65"/>
      <c r="N6449" s="65"/>
      <c r="O6449" s="65"/>
      <c r="P6449" s="66"/>
      <c r="Q6449" s="31">
        <f t="shared" si="200"/>
        <v>9999</v>
      </c>
      <c r="R6449" s="31" t="str">
        <f t="shared" si="201"/>
        <v/>
      </c>
      <c r="S6449" s="29">
        <f>IF($Q6449&lt;Parâmetros!$E$19,$G6449-1,$G6449)</f>
        <v>0</v>
      </c>
    </row>
    <row r="6450" spans="1:19" x14ac:dyDescent="0.25">
      <c r="A6450" s="116"/>
      <c r="B6450" s="65"/>
      <c r="C6450" s="65"/>
      <c r="D6450" s="66"/>
      <c r="E6450" s="67"/>
      <c r="F6450" s="65"/>
      <c r="G6450" s="66"/>
      <c r="J6450" s="65"/>
      <c r="K6450" s="65"/>
      <c r="L6450" s="66"/>
      <c r="M6450" s="65"/>
      <c r="O6450" s="65"/>
      <c r="P6450" s="66"/>
      <c r="Q6450" s="31">
        <f t="shared" si="200"/>
        <v>9999</v>
      </c>
      <c r="R6450" s="31" t="str">
        <f t="shared" si="201"/>
        <v/>
      </c>
      <c r="S6450" s="29">
        <f>IF($Q6450&lt;Parâmetros!$E$19,$G6450-1,$G6450)</f>
        <v>0</v>
      </c>
    </row>
    <row r="6451" spans="1:19" x14ac:dyDescent="0.25">
      <c r="A6451" s="116"/>
      <c r="B6451" s="65"/>
      <c r="C6451" s="65"/>
      <c r="D6451" s="66"/>
      <c r="E6451" s="67"/>
      <c r="F6451" s="65"/>
      <c r="G6451" s="66"/>
      <c r="J6451" s="65"/>
      <c r="K6451" s="65"/>
      <c r="L6451" s="66"/>
      <c r="M6451" s="65"/>
      <c r="O6451" s="65"/>
      <c r="P6451" s="66"/>
      <c r="Q6451" s="31">
        <f t="shared" si="200"/>
        <v>9999</v>
      </c>
      <c r="R6451" s="31" t="str">
        <f t="shared" si="201"/>
        <v/>
      </c>
      <c r="S6451" s="29">
        <f>IF($Q6451&lt;Parâmetros!$E$19,$G6451-1,$G6451)</f>
        <v>0</v>
      </c>
    </row>
    <row r="6452" spans="1:19" x14ac:dyDescent="0.25">
      <c r="A6452" s="116"/>
      <c r="B6452" s="65"/>
      <c r="C6452" s="65"/>
      <c r="D6452" s="66"/>
      <c r="E6452" s="67"/>
      <c r="F6452" s="65"/>
      <c r="G6452" s="66"/>
      <c r="J6452" s="65"/>
      <c r="K6452" s="65"/>
      <c r="L6452" s="66"/>
      <c r="M6452" s="65"/>
      <c r="N6452" s="65"/>
      <c r="O6452" s="65"/>
      <c r="P6452" s="66"/>
      <c r="Q6452" s="31">
        <f t="shared" si="200"/>
        <v>9999</v>
      </c>
      <c r="R6452" s="31" t="str">
        <f t="shared" si="201"/>
        <v/>
      </c>
      <c r="S6452" s="29">
        <f>IF($Q6452&lt;Parâmetros!$E$19,$G6452-1,$G6452)</f>
        <v>0</v>
      </c>
    </row>
    <row r="6453" spans="1:19" x14ac:dyDescent="0.25">
      <c r="A6453" s="116"/>
      <c r="B6453" s="65"/>
      <c r="C6453" s="65"/>
      <c r="D6453" s="66"/>
      <c r="E6453" s="67"/>
      <c r="F6453" s="65"/>
      <c r="G6453" s="66"/>
      <c r="J6453" s="65"/>
      <c r="K6453" s="65"/>
      <c r="L6453" s="66"/>
      <c r="M6453" s="65"/>
      <c r="N6453" s="65"/>
      <c r="O6453" s="65"/>
      <c r="P6453" s="66"/>
      <c r="Q6453" s="31">
        <f t="shared" si="200"/>
        <v>9999</v>
      </c>
      <c r="R6453" s="31" t="str">
        <f t="shared" si="201"/>
        <v/>
      </c>
      <c r="S6453" s="29">
        <f>IF($Q6453&lt;Parâmetros!$E$19,$G6453-1,$G6453)</f>
        <v>0</v>
      </c>
    </row>
    <row r="6454" spans="1:19" x14ac:dyDescent="0.25">
      <c r="A6454" s="116"/>
      <c r="B6454" s="65"/>
      <c r="C6454" s="65"/>
      <c r="D6454" s="66"/>
      <c r="E6454" s="67"/>
      <c r="F6454" s="65"/>
      <c r="G6454" s="66"/>
      <c r="J6454" s="65"/>
      <c r="K6454" s="65"/>
      <c r="L6454" s="66"/>
      <c r="M6454" s="65"/>
      <c r="O6454" s="65"/>
      <c r="P6454" s="66"/>
      <c r="Q6454" s="31">
        <f t="shared" si="200"/>
        <v>9999</v>
      </c>
      <c r="R6454" s="31" t="str">
        <f t="shared" si="201"/>
        <v/>
      </c>
      <c r="S6454" s="29">
        <f>IF($Q6454&lt;Parâmetros!$E$19,$G6454-1,$G6454)</f>
        <v>0</v>
      </c>
    </row>
    <row r="6455" spans="1:19" x14ac:dyDescent="0.25">
      <c r="A6455" s="116"/>
      <c r="B6455" s="65"/>
      <c r="C6455" s="65"/>
      <c r="D6455" s="66"/>
      <c r="E6455" s="67"/>
      <c r="F6455" s="65"/>
      <c r="G6455" s="66"/>
      <c r="J6455" s="65"/>
      <c r="K6455" s="65"/>
      <c r="L6455" s="66"/>
      <c r="M6455" s="65"/>
      <c r="N6455" s="65"/>
      <c r="O6455" s="65"/>
      <c r="P6455" s="66"/>
      <c r="Q6455" s="31">
        <f t="shared" si="200"/>
        <v>9999</v>
      </c>
      <c r="R6455" s="31" t="str">
        <f t="shared" si="201"/>
        <v/>
      </c>
      <c r="S6455" s="29">
        <f>IF($Q6455&lt;Parâmetros!$E$19,$G6455-1,$G6455)</f>
        <v>0</v>
      </c>
    </row>
    <row r="6456" spans="1:19" x14ac:dyDescent="0.25">
      <c r="A6456" s="116"/>
      <c r="B6456" s="65"/>
      <c r="C6456" s="65"/>
      <c r="D6456" s="66"/>
      <c r="E6456" s="67"/>
      <c r="F6456" s="65"/>
      <c r="G6456" s="66"/>
      <c r="J6456" s="65"/>
      <c r="K6456" s="65"/>
      <c r="L6456" s="66"/>
      <c r="M6456" s="65"/>
      <c r="O6456" s="65"/>
      <c r="P6456" s="66"/>
      <c r="Q6456" s="31">
        <f t="shared" si="200"/>
        <v>9999</v>
      </c>
      <c r="R6456" s="31" t="str">
        <f t="shared" si="201"/>
        <v/>
      </c>
      <c r="S6456" s="29">
        <f>IF($Q6456&lt;Parâmetros!$E$19,$G6456-1,$G6456)</f>
        <v>0</v>
      </c>
    </row>
    <row r="6457" spans="1:19" x14ac:dyDescent="0.25">
      <c r="A6457" s="116"/>
      <c r="B6457" s="65"/>
      <c r="C6457" s="65"/>
      <c r="D6457" s="66"/>
      <c r="E6457" s="67"/>
      <c r="F6457" s="65"/>
      <c r="G6457" s="66"/>
      <c r="J6457" s="65"/>
      <c r="K6457" s="65"/>
      <c r="L6457" s="66"/>
      <c r="M6457" s="65"/>
      <c r="N6457" s="65"/>
      <c r="O6457" s="65"/>
      <c r="P6457" s="66"/>
      <c r="Q6457" s="31">
        <f t="shared" si="200"/>
        <v>9999</v>
      </c>
      <c r="R6457" s="31" t="str">
        <f t="shared" si="201"/>
        <v/>
      </c>
      <c r="S6457" s="29">
        <f>IF($Q6457&lt;Parâmetros!$E$19,$G6457-1,$G6457)</f>
        <v>0</v>
      </c>
    </row>
    <row r="6458" spans="1:19" x14ac:dyDescent="0.25">
      <c r="A6458" s="116"/>
      <c r="B6458" s="65"/>
      <c r="C6458" s="65"/>
      <c r="D6458" s="66"/>
      <c r="E6458" s="67"/>
      <c r="F6458" s="65"/>
      <c r="G6458" s="66"/>
      <c r="J6458" s="65"/>
      <c r="K6458" s="65"/>
      <c r="L6458" s="66"/>
      <c r="M6458" s="65"/>
      <c r="N6458" s="65"/>
      <c r="O6458" s="65"/>
      <c r="P6458" s="66"/>
      <c r="Q6458" s="31">
        <f t="shared" si="200"/>
        <v>9999</v>
      </c>
      <c r="R6458" s="31" t="str">
        <f t="shared" si="201"/>
        <v/>
      </c>
      <c r="S6458" s="29">
        <f>IF($Q6458&lt;Parâmetros!$E$19,$G6458-1,$G6458)</f>
        <v>0</v>
      </c>
    </row>
    <row r="6459" spans="1:19" x14ac:dyDescent="0.25">
      <c r="A6459" s="116"/>
      <c r="B6459" s="65"/>
      <c r="C6459" s="65"/>
      <c r="D6459" s="66"/>
      <c r="E6459" s="67"/>
      <c r="F6459" s="65"/>
      <c r="G6459" s="66"/>
      <c r="J6459" s="65"/>
      <c r="K6459" s="65"/>
      <c r="L6459" s="66"/>
      <c r="M6459" s="65"/>
      <c r="N6459" s="65"/>
      <c r="O6459" s="65"/>
      <c r="P6459" s="66"/>
      <c r="Q6459" s="31">
        <f t="shared" si="200"/>
        <v>9999</v>
      </c>
      <c r="R6459" s="31" t="str">
        <f t="shared" si="201"/>
        <v/>
      </c>
      <c r="S6459" s="29">
        <f>IF($Q6459&lt;Parâmetros!$E$19,$G6459-1,$G6459)</f>
        <v>0</v>
      </c>
    </row>
    <row r="6460" spans="1:19" x14ac:dyDescent="0.25">
      <c r="A6460" s="116"/>
      <c r="B6460" s="65"/>
      <c r="C6460" s="65"/>
      <c r="D6460" s="66"/>
      <c r="E6460" s="67"/>
      <c r="F6460" s="65"/>
      <c r="G6460" s="66"/>
      <c r="J6460" s="65"/>
      <c r="K6460" s="65"/>
      <c r="L6460" s="66"/>
      <c r="M6460" s="65"/>
      <c r="N6460" s="65"/>
      <c r="O6460" s="65"/>
      <c r="P6460" s="66"/>
      <c r="Q6460" s="31">
        <f t="shared" ref="Q6460:Q6523" si="202">IFERROR(VALUE(LEFT($J6460,2))*60+VALUE(MID($J6460,4,2)),9999)</f>
        <v>9999</v>
      </c>
      <c r="R6460" s="31" t="str">
        <f t="shared" ref="R6460:R6523" si="203">IFERROR(VALUE(LEFT($K6460,2))*60+VALUE(MID($K6460,4,2)),"")</f>
        <v/>
      </c>
      <c r="S6460" s="29">
        <f>IF($Q6460&lt;Parâmetros!$E$19,$G6460-1,$G6460)</f>
        <v>0</v>
      </c>
    </row>
    <row r="6461" spans="1:19" x14ac:dyDescent="0.25">
      <c r="A6461" s="116"/>
      <c r="B6461" s="65"/>
      <c r="C6461" s="65"/>
      <c r="D6461" s="66"/>
      <c r="E6461" s="67"/>
      <c r="F6461" s="65"/>
      <c r="G6461" s="66"/>
      <c r="J6461" s="65"/>
      <c r="K6461" s="65"/>
      <c r="L6461" s="66"/>
      <c r="M6461" s="65"/>
      <c r="N6461" s="65"/>
      <c r="O6461" s="65"/>
      <c r="P6461" s="66"/>
      <c r="Q6461" s="31">
        <f t="shared" si="202"/>
        <v>9999</v>
      </c>
      <c r="R6461" s="31" t="str">
        <f t="shared" si="203"/>
        <v/>
      </c>
      <c r="S6461" s="29">
        <f>IF($Q6461&lt;Parâmetros!$E$19,$G6461-1,$G6461)</f>
        <v>0</v>
      </c>
    </row>
    <row r="6462" spans="1:19" x14ac:dyDescent="0.25">
      <c r="A6462" s="116"/>
      <c r="B6462" s="65"/>
      <c r="C6462" s="65"/>
      <c r="D6462" s="66"/>
      <c r="E6462" s="67"/>
      <c r="F6462" s="65"/>
      <c r="G6462" s="66"/>
      <c r="J6462" s="65"/>
      <c r="K6462" s="65"/>
      <c r="L6462" s="66"/>
      <c r="M6462" s="65"/>
      <c r="O6462" s="65"/>
      <c r="P6462" s="66"/>
      <c r="Q6462" s="31">
        <f t="shared" si="202"/>
        <v>9999</v>
      </c>
      <c r="R6462" s="31" t="str">
        <f t="shared" si="203"/>
        <v/>
      </c>
      <c r="S6462" s="29">
        <f>IF($Q6462&lt;Parâmetros!$E$19,$G6462-1,$G6462)</f>
        <v>0</v>
      </c>
    </row>
    <row r="6463" spans="1:19" x14ac:dyDescent="0.25">
      <c r="A6463" s="116"/>
      <c r="B6463" s="65"/>
      <c r="C6463" s="65"/>
      <c r="D6463" s="66"/>
      <c r="E6463" s="67"/>
      <c r="F6463" s="65"/>
      <c r="G6463" s="66"/>
      <c r="J6463" s="65"/>
      <c r="K6463" s="65"/>
      <c r="L6463" s="66"/>
      <c r="M6463" s="65"/>
      <c r="N6463" s="65"/>
      <c r="O6463" s="65"/>
      <c r="P6463" s="66"/>
      <c r="Q6463" s="31">
        <f t="shared" si="202"/>
        <v>9999</v>
      </c>
      <c r="R6463" s="31" t="str">
        <f t="shared" si="203"/>
        <v/>
      </c>
      <c r="S6463" s="29">
        <f>IF($Q6463&lt;Parâmetros!$E$19,$G6463-1,$G6463)</f>
        <v>0</v>
      </c>
    </row>
    <row r="6464" spans="1:19" x14ac:dyDescent="0.25">
      <c r="A6464" s="116"/>
      <c r="B6464" s="65"/>
      <c r="C6464" s="65"/>
      <c r="D6464" s="66"/>
      <c r="E6464" s="67"/>
      <c r="F6464" s="65"/>
      <c r="G6464" s="66"/>
      <c r="J6464" s="65"/>
      <c r="K6464" s="65"/>
      <c r="L6464" s="66"/>
      <c r="M6464" s="65"/>
      <c r="N6464" s="65"/>
      <c r="O6464" s="65"/>
      <c r="P6464" s="66"/>
      <c r="Q6464" s="31">
        <f t="shared" si="202"/>
        <v>9999</v>
      </c>
      <c r="R6464" s="31" t="str">
        <f t="shared" si="203"/>
        <v/>
      </c>
      <c r="S6464" s="29">
        <f>IF($Q6464&lt;Parâmetros!$E$19,$G6464-1,$G6464)</f>
        <v>0</v>
      </c>
    </row>
    <row r="6465" spans="1:19" x14ac:dyDescent="0.25">
      <c r="A6465" s="116"/>
      <c r="B6465" s="65"/>
      <c r="C6465" s="65"/>
      <c r="D6465" s="66"/>
      <c r="E6465" s="67"/>
      <c r="F6465" s="65"/>
      <c r="G6465" s="66"/>
      <c r="J6465" s="65"/>
      <c r="K6465" s="65"/>
      <c r="L6465" s="66"/>
      <c r="M6465" s="65"/>
      <c r="N6465" s="65"/>
      <c r="O6465" s="65"/>
      <c r="P6465" s="66"/>
      <c r="Q6465" s="31">
        <f t="shared" si="202"/>
        <v>9999</v>
      </c>
      <c r="R6465" s="31" t="str">
        <f t="shared" si="203"/>
        <v/>
      </c>
      <c r="S6465" s="29">
        <f>IF($Q6465&lt;Parâmetros!$E$19,$G6465-1,$G6465)</f>
        <v>0</v>
      </c>
    </row>
    <row r="6466" spans="1:19" x14ac:dyDescent="0.25">
      <c r="A6466" s="116"/>
      <c r="B6466" s="65"/>
      <c r="C6466" s="65"/>
      <c r="D6466" s="66"/>
      <c r="E6466" s="67"/>
      <c r="F6466" s="65"/>
      <c r="G6466" s="66"/>
      <c r="J6466" s="65"/>
      <c r="K6466" s="65"/>
      <c r="L6466" s="66"/>
      <c r="M6466" s="65"/>
      <c r="O6466" s="65"/>
      <c r="P6466" s="66"/>
      <c r="Q6466" s="31">
        <f t="shared" si="202"/>
        <v>9999</v>
      </c>
      <c r="R6466" s="31" t="str">
        <f t="shared" si="203"/>
        <v/>
      </c>
      <c r="S6466" s="29">
        <f>IF($Q6466&lt;Parâmetros!$E$19,$G6466-1,$G6466)</f>
        <v>0</v>
      </c>
    </row>
    <row r="6467" spans="1:19" x14ac:dyDescent="0.25">
      <c r="A6467" s="116"/>
      <c r="B6467" s="65"/>
      <c r="C6467" s="65"/>
      <c r="D6467" s="66"/>
      <c r="E6467" s="67"/>
      <c r="F6467" s="65"/>
      <c r="G6467" s="66"/>
      <c r="J6467" s="65"/>
      <c r="K6467" s="65"/>
      <c r="L6467" s="66"/>
      <c r="M6467" s="65"/>
      <c r="N6467" s="65"/>
      <c r="O6467" s="65"/>
      <c r="P6467" s="66"/>
      <c r="Q6467" s="31">
        <f t="shared" si="202"/>
        <v>9999</v>
      </c>
      <c r="R6467" s="31" t="str">
        <f t="shared" si="203"/>
        <v/>
      </c>
      <c r="S6467" s="29">
        <f>IF($Q6467&lt;Parâmetros!$E$19,$G6467-1,$G6467)</f>
        <v>0</v>
      </c>
    </row>
    <row r="6468" spans="1:19" x14ac:dyDescent="0.25">
      <c r="A6468" s="116"/>
      <c r="B6468" s="65"/>
      <c r="C6468" s="65"/>
      <c r="D6468" s="66"/>
      <c r="E6468" s="67"/>
      <c r="F6468" s="65"/>
      <c r="G6468" s="66"/>
      <c r="J6468" s="65"/>
      <c r="K6468" s="65"/>
      <c r="L6468" s="66"/>
      <c r="M6468" s="65"/>
      <c r="N6468" s="65"/>
      <c r="O6468" s="65"/>
      <c r="P6468" s="66"/>
      <c r="Q6468" s="31">
        <f t="shared" si="202"/>
        <v>9999</v>
      </c>
      <c r="R6468" s="31" t="str">
        <f t="shared" si="203"/>
        <v/>
      </c>
      <c r="S6468" s="29">
        <f>IF($Q6468&lt;Parâmetros!$E$19,$G6468-1,$G6468)</f>
        <v>0</v>
      </c>
    </row>
    <row r="6469" spans="1:19" x14ac:dyDescent="0.25">
      <c r="A6469" s="116"/>
      <c r="B6469" s="65"/>
      <c r="C6469" s="65"/>
      <c r="D6469" s="66"/>
      <c r="E6469" s="67"/>
      <c r="F6469" s="65"/>
      <c r="G6469" s="66"/>
      <c r="J6469" s="65"/>
      <c r="K6469" s="65"/>
      <c r="L6469" s="66"/>
      <c r="M6469" s="65"/>
      <c r="N6469" s="65"/>
      <c r="O6469" s="65"/>
      <c r="P6469" s="66"/>
      <c r="Q6469" s="31">
        <f t="shared" si="202"/>
        <v>9999</v>
      </c>
      <c r="R6469" s="31" t="str">
        <f t="shared" si="203"/>
        <v/>
      </c>
      <c r="S6469" s="29">
        <f>IF($Q6469&lt;Parâmetros!$E$19,$G6469-1,$G6469)</f>
        <v>0</v>
      </c>
    </row>
    <row r="6470" spans="1:19" x14ac:dyDescent="0.25">
      <c r="A6470" s="116"/>
      <c r="B6470" s="65"/>
      <c r="C6470" s="65"/>
      <c r="D6470" s="66"/>
      <c r="E6470" s="67"/>
      <c r="F6470" s="65"/>
      <c r="G6470" s="66"/>
      <c r="J6470" s="65"/>
      <c r="K6470" s="65"/>
      <c r="L6470" s="66"/>
      <c r="M6470" s="65"/>
      <c r="N6470" s="65"/>
      <c r="O6470" s="65"/>
      <c r="P6470" s="66"/>
      <c r="Q6470" s="31">
        <f t="shared" si="202"/>
        <v>9999</v>
      </c>
      <c r="R6470" s="31" t="str">
        <f t="shared" si="203"/>
        <v/>
      </c>
      <c r="S6470" s="29">
        <f>IF($Q6470&lt;Parâmetros!$E$19,$G6470-1,$G6470)</f>
        <v>0</v>
      </c>
    </row>
    <row r="6471" spans="1:19" x14ac:dyDescent="0.25">
      <c r="A6471" s="116"/>
      <c r="B6471" s="65"/>
      <c r="C6471" s="65"/>
      <c r="D6471" s="66"/>
      <c r="E6471" s="67"/>
      <c r="F6471" s="65"/>
      <c r="G6471" s="66"/>
      <c r="J6471" s="65"/>
      <c r="K6471" s="65"/>
      <c r="L6471" s="66"/>
      <c r="M6471" s="65"/>
      <c r="N6471" s="65"/>
      <c r="O6471" s="65"/>
      <c r="P6471" s="66"/>
      <c r="Q6471" s="31">
        <f t="shared" si="202"/>
        <v>9999</v>
      </c>
      <c r="R6471" s="31" t="str">
        <f t="shared" si="203"/>
        <v/>
      </c>
      <c r="S6471" s="29">
        <f>IF($Q6471&lt;Parâmetros!$E$19,$G6471-1,$G6471)</f>
        <v>0</v>
      </c>
    </row>
    <row r="6472" spans="1:19" x14ac:dyDescent="0.25">
      <c r="A6472" s="116"/>
      <c r="B6472" s="65"/>
      <c r="C6472" s="65"/>
      <c r="D6472" s="66"/>
      <c r="E6472" s="67"/>
      <c r="F6472" s="65"/>
      <c r="G6472" s="66"/>
      <c r="J6472" s="65"/>
      <c r="K6472" s="65"/>
      <c r="L6472" s="66"/>
      <c r="M6472" s="65"/>
      <c r="N6472" s="65"/>
      <c r="O6472" s="65"/>
      <c r="P6472" s="66"/>
      <c r="Q6472" s="31">
        <f t="shared" si="202"/>
        <v>9999</v>
      </c>
      <c r="R6472" s="31" t="str">
        <f t="shared" si="203"/>
        <v/>
      </c>
      <c r="S6472" s="29">
        <f>IF($Q6472&lt;Parâmetros!$E$19,$G6472-1,$G6472)</f>
        <v>0</v>
      </c>
    </row>
    <row r="6473" spans="1:19" x14ac:dyDescent="0.25">
      <c r="A6473" s="116"/>
      <c r="B6473" s="65"/>
      <c r="C6473" s="65"/>
      <c r="D6473" s="66"/>
      <c r="E6473" s="67"/>
      <c r="F6473" s="65"/>
      <c r="G6473" s="66"/>
      <c r="J6473" s="65"/>
      <c r="K6473" s="65"/>
      <c r="L6473" s="66"/>
      <c r="M6473" s="65"/>
      <c r="N6473" s="65"/>
      <c r="O6473" s="65"/>
      <c r="P6473" s="66"/>
      <c r="Q6473" s="31">
        <f t="shared" si="202"/>
        <v>9999</v>
      </c>
      <c r="R6473" s="31" t="str">
        <f t="shared" si="203"/>
        <v/>
      </c>
      <c r="S6473" s="29">
        <f>IF($Q6473&lt;Parâmetros!$E$19,$G6473-1,$G6473)</f>
        <v>0</v>
      </c>
    </row>
    <row r="6474" spans="1:19" x14ac:dyDescent="0.25">
      <c r="A6474" s="116"/>
      <c r="B6474" s="65"/>
      <c r="C6474" s="65"/>
      <c r="D6474" s="66"/>
      <c r="E6474" s="67"/>
      <c r="F6474" s="65"/>
      <c r="G6474" s="66"/>
      <c r="J6474" s="65"/>
      <c r="K6474" s="65"/>
      <c r="L6474" s="66"/>
      <c r="M6474" s="65"/>
      <c r="O6474" s="65"/>
      <c r="P6474" s="66"/>
      <c r="Q6474" s="31">
        <f t="shared" si="202"/>
        <v>9999</v>
      </c>
      <c r="R6474" s="31" t="str">
        <f t="shared" si="203"/>
        <v/>
      </c>
      <c r="S6474" s="29">
        <f>IF($Q6474&lt;Parâmetros!$E$19,$G6474-1,$G6474)</f>
        <v>0</v>
      </c>
    </row>
    <row r="6475" spans="1:19" x14ac:dyDescent="0.25">
      <c r="A6475" s="116"/>
      <c r="B6475" s="65"/>
      <c r="C6475" s="65"/>
      <c r="D6475" s="66"/>
      <c r="E6475" s="67"/>
      <c r="F6475" s="65"/>
      <c r="G6475" s="66"/>
      <c r="J6475" s="65"/>
      <c r="K6475" s="65"/>
      <c r="L6475" s="66"/>
      <c r="M6475" s="65"/>
      <c r="N6475" s="65"/>
      <c r="O6475" s="65"/>
      <c r="P6475" s="66"/>
      <c r="Q6475" s="31">
        <f t="shared" si="202"/>
        <v>9999</v>
      </c>
      <c r="R6475" s="31" t="str">
        <f t="shared" si="203"/>
        <v/>
      </c>
      <c r="S6475" s="29">
        <f>IF($Q6475&lt;Parâmetros!$E$19,$G6475-1,$G6475)</f>
        <v>0</v>
      </c>
    </row>
    <row r="6476" spans="1:19" x14ac:dyDescent="0.25">
      <c r="A6476" s="116"/>
      <c r="B6476" s="65"/>
      <c r="C6476" s="65"/>
      <c r="D6476" s="66"/>
      <c r="E6476" s="67"/>
      <c r="F6476" s="65"/>
      <c r="G6476" s="66"/>
      <c r="J6476" s="65"/>
      <c r="K6476" s="65"/>
      <c r="L6476" s="66"/>
      <c r="M6476" s="65"/>
      <c r="O6476" s="65"/>
      <c r="P6476" s="66"/>
      <c r="Q6476" s="31">
        <f t="shared" si="202"/>
        <v>9999</v>
      </c>
      <c r="R6476" s="31" t="str">
        <f t="shared" si="203"/>
        <v/>
      </c>
      <c r="S6476" s="29">
        <f>IF($Q6476&lt;Parâmetros!$E$19,$G6476-1,$G6476)</f>
        <v>0</v>
      </c>
    </row>
    <row r="6477" spans="1:19" x14ac:dyDescent="0.25">
      <c r="A6477" s="116"/>
      <c r="B6477" s="65"/>
      <c r="C6477" s="65"/>
      <c r="D6477" s="66"/>
      <c r="E6477" s="67"/>
      <c r="F6477" s="65"/>
      <c r="G6477" s="66"/>
      <c r="J6477" s="65"/>
      <c r="K6477" s="65"/>
      <c r="L6477" s="66"/>
      <c r="M6477" s="65"/>
      <c r="N6477" s="65"/>
      <c r="O6477" s="65"/>
      <c r="P6477" s="66"/>
      <c r="Q6477" s="31">
        <f t="shared" si="202"/>
        <v>9999</v>
      </c>
      <c r="R6477" s="31" t="str">
        <f t="shared" si="203"/>
        <v/>
      </c>
      <c r="S6477" s="29">
        <f>IF($Q6477&lt;Parâmetros!$E$19,$G6477-1,$G6477)</f>
        <v>0</v>
      </c>
    </row>
    <row r="6478" spans="1:19" x14ac:dyDescent="0.25">
      <c r="A6478" s="116"/>
      <c r="B6478" s="65"/>
      <c r="C6478" s="65"/>
      <c r="D6478" s="66"/>
      <c r="E6478" s="67"/>
      <c r="F6478" s="65"/>
      <c r="G6478" s="66"/>
      <c r="J6478" s="65"/>
      <c r="K6478" s="65"/>
      <c r="L6478" s="66"/>
      <c r="M6478" s="65"/>
      <c r="N6478" s="65"/>
      <c r="O6478" s="65"/>
      <c r="P6478" s="66"/>
      <c r="Q6478" s="31">
        <f t="shared" si="202"/>
        <v>9999</v>
      </c>
      <c r="R6478" s="31" t="str">
        <f t="shared" si="203"/>
        <v/>
      </c>
      <c r="S6478" s="29">
        <f>IF($Q6478&lt;Parâmetros!$E$19,$G6478-1,$G6478)</f>
        <v>0</v>
      </c>
    </row>
    <row r="6479" spans="1:19" x14ac:dyDescent="0.25">
      <c r="A6479" s="116"/>
      <c r="B6479" s="65"/>
      <c r="C6479" s="65"/>
      <c r="D6479" s="66"/>
      <c r="E6479" s="67"/>
      <c r="F6479" s="65"/>
      <c r="G6479" s="66"/>
      <c r="J6479" s="65"/>
      <c r="K6479" s="65"/>
      <c r="L6479" s="66"/>
      <c r="M6479" s="65"/>
      <c r="N6479" s="65"/>
      <c r="O6479" s="65"/>
      <c r="P6479" s="66"/>
      <c r="Q6479" s="31">
        <f t="shared" si="202"/>
        <v>9999</v>
      </c>
      <c r="R6479" s="31" t="str">
        <f t="shared" si="203"/>
        <v/>
      </c>
      <c r="S6479" s="29">
        <f>IF($Q6479&lt;Parâmetros!$E$19,$G6479-1,$G6479)</f>
        <v>0</v>
      </c>
    </row>
    <row r="6480" spans="1:19" x14ac:dyDescent="0.25">
      <c r="A6480" s="116"/>
      <c r="B6480" s="65"/>
      <c r="C6480" s="65"/>
      <c r="D6480" s="66"/>
      <c r="E6480" s="67"/>
      <c r="F6480" s="65"/>
      <c r="G6480" s="66"/>
      <c r="J6480" s="65"/>
      <c r="K6480" s="65"/>
      <c r="L6480" s="66"/>
      <c r="M6480" s="65"/>
      <c r="O6480" s="65"/>
      <c r="P6480" s="66"/>
      <c r="Q6480" s="31">
        <f t="shared" si="202"/>
        <v>9999</v>
      </c>
      <c r="R6480" s="31" t="str">
        <f t="shared" si="203"/>
        <v/>
      </c>
      <c r="S6480" s="29">
        <f>IF($Q6480&lt;Parâmetros!$E$19,$G6480-1,$G6480)</f>
        <v>0</v>
      </c>
    </row>
    <row r="6481" spans="1:19" x14ac:dyDescent="0.25">
      <c r="A6481" s="116"/>
      <c r="B6481" s="65"/>
      <c r="C6481" s="65"/>
      <c r="D6481" s="66"/>
      <c r="E6481" s="67"/>
      <c r="F6481" s="65"/>
      <c r="G6481" s="66"/>
      <c r="J6481" s="65"/>
      <c r="K6481" s="65"/>
      <c r="L6481" s="66"/>
      <c r="M6481" s="65"/>
      <c r="N6481" s="65"/>
      <c r="O6481" s="65"/>
      <c r="P6481" s="66"/>
      <c r="Q6481" s="31">
        <f t="shared" si="202"/>
        <v>9999</v>
      </c>
      <c r="R6481" s="31" t="str">
        <f t="shared" si="203"/>
        <v/>
      </c>
      <c r="S6481" s="29">
        <f>IF($Q6481&lt;Parâmetros!$E$19,$G6481-1,$G6481)</f>
        <v>0</v>
      </c>
    </row>
    <row r="6482" spans="1:19" x14ac:dyDescent="0.25">
      <c r="A6482" s="116"/>
      <c r="B6482" s="65"/>
      <c r="C6482" s="65"/>
      <c r="D6482" s="66"/>
      <c r="E6482" s="67"/>
      <c r="F6482" s="65"/>
      <c r="G6482" s="66"/>
      <c r="J6482" s="65"/>
      <c r="K6482" s="65"/>
      <c r="L6482" s="66"/>
      <c r="M6482" s="65"/>
      <c r="N6482" s="65"/>
      <c r="O6482" s="65"/>
      <c r="P6482" s="66"/>
      <c r="Q6482" s="31">
        <f t="shared" si="202"/>
        <v>9999</v>
      </c>
      <c r="R6482" s="31" t="str">
        <f t="shared" si="203"/>
        <v/>
      </c>
      <c r="S6482" s="29">
        <f>IF($Q6482&lt;Parâmetros!$E$19,$G6482-1,$G6482)</f>
        <v>0</v>
      </c>
    </row>
    <row r="6483" spans="1:19" x14ac:dyDescent="0.25">
      <c r="A6483" s="116"/>
      <c r="B6483" s="65"/>
      <c r="C6483" s="65"/>
      <c r="D6483" s="66"/>
      <c r="E6483" s="67"/>
      <c r="F6483" s="65"/>
      <c r="G6483" s="66"/>
      <c r="J6483" s="65"/>
      <c r="K6483" s="65"/>
      <c r="L6483" s="66"/>
      <c r="M6483" s="65"/>
      <c r="N6483" s="65"/>
      <c r="O6483" s="65"/>
      <c r="P6483" s="66"/>
      <c r="Q6483" s="31">
        <f t="shared" si="202"/>
        <v>9999</v>
      </c>
      <c r="R6483" s="31" t="str">
        <f t="shared" si="203"/>
        <v/>
      </c>
      <c r="S6483" s="29">
        <f>IF($Q6483&lt;Parâmetros!$E$19,$G6483-1,$G6483)</f>
        <v>0</v>
      </c>
    </row>
    <row r="6484" spans="1:19" x14ac:dyDescent="0.25">
      <c r="A6484" s="116"/>
      <c r="B6484" s="65"/>
      <c r="C6484" s="65"/>
      <c r="D6484" s="66"/>
      <c r="E6484" s="67"/>
      <c r="F6484" s="65"/>
      <c r="G6484" s="66"/>
      <c r="J6484" s="65"/>
      <c r="K6484" s="65"/>
      <c r="L6484" s="66"/>
      <c r="M6484" s="65"/>
      <c r="N6484" s="65"/>
      <c r="O6484" s="65"/>
      <c r="P6484" s="66"/>
      <c r="Q6484" s="31">
        <f t="shared" si="202"/>
        <v>9999</v>
      </c>
      <c r="R6484" s="31" t="str">
        <f t="shared" si="203"/>
        <v/>
      </c>
      <c r="S6484" s="29">
        <f>IF($Q6484&lt;Parâmetros!$E$19,$G6484-1,$G6484)</f>
        <v>0</v>
      </c>
    </row>
    <row r="6485" spans="1:19" x14ac:dyDescent="0.25">
      <c r="A6485" s="116"/>
      <c r="B6485" s="65"/>
      <c r="C6485" s="65"/>
      <c r="D6485" s="66"/>
      <c r="E6485" s="67"/>
      <c r="F6485" s="65"/>
      <c r="G6485" s="66"/>
      <c r="J6485" s="65"/>
      <c r="K6485" s="65"/>
      <c r="L6485" s="66"/>
      <c r="M6485" s="65"/>
      <c r="N6485" s="65"/>
      <c r="O6485" s="65"/>
      <c r="P6485" s="66"/>
      <c r="Q6485" s="31">
        <f t="shared" si="202"/>
        <v>9999</v>
      </c>
      <c r="R6485" s="31" t="str">
        <f t="shared" si="203"/>
        <v/>
      </c>
      <c r="S6485" s="29">
        <f>IF($Q6485&lt;Parâmetros!$E$19,$G6485-1,$G6485)</f>
        <v>0</v>
      </c>
    </row>
    <row r="6486" spans="1:19" x14ac:dyDescent="0.25">
      <c r="A6486" s="116"/>
      <c r="B6486" s="65"/>
      <c r="C6486" s="65"/>
      <c r="D6486" s="66"/>
      <c r="E6486" s="67"/>
      <c r="F6486" s="65"/>
      <c r="G6486" s="66"/>
      <c r="J6486" s="65"/>
      <c r="K6486" s="65"/>
      <c r="L6486" s="66"/>
      <c r="M6486" s="65"/>
      <c r="O6486" s="65"/>
      <c r="P6486" s="66"/>
      <c r="Q6486" s="31">
        <f t="shared" si="202"/>
        <v>9999</v>
      </c>
      <c r="R6486" s="31" t="str">
        <f t="shared" si="203"/>
        <v/>
      </c>
      <c r="S6486" s="29">
        <f>IF($Q6486&lt;Parâmetros!$E$19,$G6486-1,$G6486)</f>
        <v>0</v>
      </c>
    </row>
    <row r="6487" spans="1:19" x14ac:dyDescent="0.25">
      <c r="A6487" s="116"/>
      <c r="B6487" s="65"/>
      <c r="C6487" s="65"/>
      <c r="D6487" s="66"/>
      <c r="E6487" s="67"/>
      <c r="F6487" s="65"/>
      <c r="G6487" s="66"/>
      <c r="J6487" s="65"/>
      <c r="K6487" s="65"/>
      <c r="L6487" s="66"/>
      <c r="M6487" s="65"/>
      <c r="O6487" s="65"/>
      <c r="P6487" s="66"/>
      <c r="Q6487" s="31">
        <f t="shared" si="202"/>
        <v>9999</v>
      </c>
      <c r="R6487" s="31" t="str">
        <f t="shared" si="203"/>
        <v/>
      </c>
      <c r="S6487" s="29">
        <f>IF($Q6487&lt;Parâmetros!$E$19,$G6487-1,$G6487)</f>
        <v>0</v>
      </c>
    </row>
    <row r="6488" spans="1:19" x14ac:dyDescent="0.25">
      <c r="A6488" s="116"/>
      <c r="B6488" s="65"/>
      <c r="C6488" s="65"/>
      <c r="D6488" s="66"/>
      <c r="E6488" s="67"/>
      <c r="F6488" s="65"/>
      <c r="G6488" s="66"/>
      <c r="J6488" s="65"/>
      <c r="K6488" s="65"/>
      <c r="L6488" s="66"/>
      <c r="M6488" s="65"/>
      <c r="N6488" s="65"/>
      <c r="O6488" s="65"/>
      <c r="P6488" s="66"/>
      <c r="Q6488" s="31">
        <f t="shared" si="202"/>
        <v>9999</v>
      </c>
      <c r="R6488" s="31" t="str">
        <f t="shared" si="203"/>
        <v/>
      </c>
      <c r="S6488" s="29">
        <f>IF($Q6488&lt;Parâmetros!$E$19,$G6488-1,$G6488)</f>
        <v>0</v>
      </c>
    </row>
    <row r="6489" spans="1:19" x14ac:dyDescent="0.25">
      <c r="A6489" s="116"/>
      <c r="B6489" s="65"/>
      <c r="C6489" s="65"/>
      <c r="D6489" s="66"/>
      <c r="E6489" s="67"/>
      <c r="F6489" s="65"/>
      <c r="G6489" s="66"/>
      <c r="J6489" s="65"/>
      <c r="K6489" s="65"/>
      <c r="L6489" s="66"/>
      <c r="M6489" s="65"/>
      <c r="N6489" s="65"/>
      <c r="O6489" s="65"/>
      <c r="P6489" s="66"/>
      <c r="Q6489" s="31">
        <f t="shared" si="202"/>
        <v>9999</v>
      </c>
      <c r="R6489" s="31" t="str">
        <f t="shared" si="203"/>
        <v/>
      </c>
      <c r="S6489" s="29">
        <f>IF($Q6489&lt;Parâmetros!$E$19,$G6489-1,$G6489)</f>
        <v>0</v>
      </c>
    </row>
    <row r="6490" spans="1:19" x14ac:dyDescent="0.25">
      <c r="A6490" s="116"/>
      <c r="B6490" s="65"/>
      <c r="C6490" s="65"/>
      <c r="D6490" s="66"/>
      <c r="E6490" s="67"/>
      <c r="F6490" s="65"/>
      <c r="G6490" s="66"/>
      <c r="J6490" s="65"/>
      <c r="K6490" s="65"/>
      <c r="L6490" s="66"/>
      <c r="M6490" s="65"/>
      <c r="N6490" s="65"/>
      <c r="O6490" s="65"/>
      <c r="P6490" s="66"/>
      <c r="Q6490" s="31">
        <f t="shared" si="202"/>
        <v>9999</v>
      </c>
      <c r="R6490" s="31" t="str">
        <f t="shared" si="203"/>
        <v/>
      </c>
      <c r="S6490" s="29">
        <f>IF($Q6490&lt;Parâmetros!$E$19,$G6490-1,$G6490)</f>
        <v>0</v>
      </c>
    </row>
    <row r="6491" spans="1:19" x14ac:dyDescent="0.25">
      <c r="A6491" s="116"/>
      <c r="B6491" s="65"/>
      <c r="C6491" s="65"/>
      <c r="D6491" s="66"/>
      <c r="E6491" s="67"/>
      <c r="F6491" s="65"/>
      <c r="G6491" s="66"/>
      <c r="J6491" s="65"/>
      <c r="K6491" s="65"/>
      <c r="L6491" s="66"/>
      <c r="M6491" s="65"/>
      <c r="O6491" s="65"/>
      <c r="P6491" s="66"/>
      <c r="Q6491" s="31">
        <f t="shared" si="202"/>
        <v>9999</v>
      </c>
      <c r="R6491" s="31" t="str">
        <f t="shared" si="203"/>
        <v/>
      </c>
      <c r="S6491" s="29">
        <f>IF($Q6491&lt;Parâmetros!$E$19,$G6491-1,$G6491)</f>
        <v>0</v>
      </c>
    </row>
    <row r="6492" spans="1:19" x14ac:dyDescent="0.25">
      <c r="A6492" s="116"/>
      <c r="B6492" s="65"/>
      <c r="C6492" s="65"/>
      <c r="D6492" s="66"/>
      <c r="E6492" s="67"/>
      <c r="F6492" s="65"/>
      <c r="G6492" s="66"/>
      <c r="J6492" s="65"/>
      <c r="K6492" s="65"/>
      <c r="L6492" s="66"/>
      <c r="M6492" s="65"/>
      <c r="N6492" s="65"/>
      <c r="O6492" s="65"/>
      <c r="P6492" s="66"/>
      <c r="Q6492" s="31">
        <f t="shared" si="202"/>
        <v>9999</v>
      </c>
      <c r="R6492" s="31" t="str">
        <f t="shared" si="203"/>
        <v/>
      </c>
      <c r="S6492" s="29">
        <f>IF($Q6492&lt;Parâmetros!$E$19,$G6492-1,$G6492)</f>
        <v>0</v>
      </c>
    </row>
    <row r="6493" spans="1:19" x14ac:dyDescent="0.25">
      <c r="A6493" s="116"/>
      <c r="B6493" s="65"/>
      <c r="C6493" s="65"/>
      <c r="D6493" s="66"/>
      <c r="E6493" s="67"/>
      <c r="F6493" s="65"/>
      <c r="G6493" s="66"/>
      <c r="J6493" s="65"/>
      <c r="K6493" s="65"/>
      <c r="L6493" s="66"/>
      <c r="M6493" s="65"/>
      <c r="N6493" s="65"/>
      <c r="O6493" s="65"/>
      <c r="P6493" s="66"/>
      <c r="Q6493" s="31">
        <f t="shared" si="202"/>
        <v>9999</v>
      </c>
      <c r="R6493" s="31" t="str">
        <f t="shared" si="203"/>
        <v/>
      </c>
      <c r="S6493" s="29">
        <f>IF($Q6493&lt;Parâmetros!$E$19,$G6493-1,$G6493)</f>
        <v>0</v>
      </c>
    </row>
    <row r="6494" spans="1:19" x14ac:dyDescent="0.25">
      <c r="A6494" s="116"/>
      <c r="B6494" s="65"/>
      <c r="C6494" s="65"/>
      <c r="D6494" s="66"/>
      <c r="E6494" s="67"/>
      <c r="F6494" s="65"/>
      <c r="G6494" s="66"/>
      <c r="J6494" s="65"/>
      <c r="K6494" s="65"/>
      <c r="L6494" s="66"/>
      <c r="M6494" s="65"/>
      <c r="N6494" s="65"/>
      <c r="O6494" s="65"/>
      <c r="P6494" s="66"/>
      <c r="Q6494" s="31">
        <f t="shared" si="202"/>
        <v>9999</v>
      </c>
      <c r="R6494" s="31" t="str">
        <f t="shared" si="203"/>
        <v/>
      </c>
      <c r="S6494" s="29">
        <f>IF($Q6494&lt;Parâmetros!$E$19,$G6494-1,$G6494)</f>
        <v>0</v>
      </c>
    </row>
    <row r="6495" spans="1:19" x14ac:dyDescent="0.25">
      <c r="A6495" s="116"/>
      <c r="B6495" s="65"/>
      <c r="C6495" s="65"/>
      <c r="D6495" s="66"/>
      <c r="E6495" s="67"/>
      <c r="F6495" s="65"/>
      <c r="G6495" s="66"/>
      <c r="J6495" s="65"/>
      <c r="K6495" s="65"/>
      <c r="L6495" s="66"/>
      <c r="M6495" s="65"/>
      <c r="N6495" s="65"/>
      <c r="O6495" s="65"/>
      <c r="P6495" s="66"/>
      <c r="Q6495" s="31">
        <f t="shared" si="202"/>
        <v>9999</v>
      </c>
      <c r="R6495" s="31" t="str">
        <f t="shared" si="203"/>
        <v/>
      </c>
      <c r="S6495" s="29">
        <f>IF($Q6495&lt;Parâmetros!$E$19,$G6495-1,$G6495)</f>
        <v>0</v>
      </c>
    </row>
    <row r="6496" spans="1:19" x14ac:dyDescent="0.25">
      <c r="A6496" s="116"/>
      <c r="B6496" s="65"/>
      <c r="C6496" s="65"/>
      <c r="D6496" s="66"/>
      <c r="E6496" s="67"/>
      <c r="F6496" s="65"/>
      <c r="G6496" s="66"/>
      <c r="J6496" s="65"/>
      <c r="K6496" s="65"/>
      <c r="L6496" s="66"/>
      <c r="M6496" s="65"/>
      <c r="N6496" s="65"/>
      <c r="O6496" s="65"/>
      <c r="P6496" s="66"/>
      <c r="Q6496" s="31">
        <f t="shared" si="202"/>
        <v>9999</v>
      </c>
      <c r="R6496" s="31" t="str">
        <f t="shared" si="203"/>
        <v/>
      </c>
      <c r="S6496" s="29">
        <f>IF($Q6496&lt;Parâmetros!$E$19,$G6496-1,$G6496)</f>
        <v>0</v>
      </c>
    </row>
    <row r="6497" spans="1:19" x14ac:dyDescent="0.25">
      <c r="A6497" s="116"/>
      <c r="B6497" s="65"/>
      <c r="C6497" s="65"/>
      <c r="D6497" s="66"/>
      <c r="E6497" s="67"/>
      <c r="F6497" s="65"/>
      <c r="G6497" s="66"/>
      <c r="J6497" s="65"/>
      <c r="K6497" s="65"/>
      <c r="L6497" s="66"/>
      <c r="M6497" s="65"/>
      <c r="N6497" s="65"/>
      <c r="O6497" s="65"/>
      <c r="P6497" s="66"/>
      <c r="Q6497" s="31">
        <f t="shared" si="202"/>
        <v>9999</v>
      </c>
      <c r="R6497" s="31" t="str">
        <f t="shared" si="203"/>
        <v/>
      </c>
      <c r="S6497" s="29">
        <f>IF($Q6497&lt;Parâmetros!$E$19,$G6497-1,$G6497)</f>
        <v>0</v>
      </c>
    </row>
    <row r="6498" spans="1:19" x14ac:dyDescent="0.25">
      <c r="A6498" s="116"/>
      <c r="B6498" s="65"/>
      <c r="C6498" s="65"/>
      <c r="D6498" s="66"/>
      <c r="E6498" s="67"/>
      <c r="F6498" s="65"/>
      <c r="G6498" s="66"/>
      <c r="J6498" s="65"/>
      <c r="K6498" s="65"/>
      <c r="L6498" s="66"/>
      <c r="M6498" s="65"/>
      <c r="O6498" s="65"/>
      <c r="P6498" s="66"/>
      <c r="Q6498" s="31">
        <f t="shared" si="202"/>
        <v>9999</v>
      </c>
      <c r="R6498" s="31" t="str">
        <f t="shared" si="203"/>
        <v/>
      </c>
      <c r="S6498" s="29">
        <f>IF($Q6498&lt;Parâmetros!$E$19,$G6498-1,$G6498)</f>
        <v>0</v>
      </c>
    </row>
    <row r="6499" spans="1:19" x14ac:dyDescent="0.25">
      <c r="A6499" s="116"/>
      <c r="B6499" s="65"/>
      <c r="C6499" s="65"/>
      <c r="D6499" s="66"/>
      <c r="E6499" s="67"/>
      <c r="F6499" s="65"/>
      <c r="G6499" s="66"/>
      <c r="J6499" s="65"/>
      <c r="K6499" s="65"/>
      <c r="L6499" s="66"/>
      <c r="M6499" s="65"/>
      <c r="N6499" s="65"/>
      <c r="O6499" s="65"/>
      <c r="P6499" s="66"/>
      <c r="Q6499" s="31">
        <f t="shared" si="202"/>
        <v>9999</v>
      </c>
      <c r="R6499" s="31" t="str">
        <f t="shared" si="203"/>
        <v/>
      </c>
      <c r="S6499" s="29">
        <f>IF($Q6499&lt;Parâmetros!$E$19,$G6499-1,$G6499)</f>
        <v>0</v>
      </c>
    </row>
    <row r="6500" spans="1:19" x14ac:dyDescent="0.25">
      <c r="A6500" s="116"/>
      <c r="B6500" s="65"/>
      <c r="C6500" s="65"/>
      <c r="D6500" s="66"/>
      <c r="E6500" s="67"/>
      <c r="F6500" s="65"/>
      <c r="G6500" s="66"/>
      <c r="J6500" s="65"/>
      <c r="K6500" s="65"/>
      <c r="L6500" s="66"/>
      <c r="M6500" s="65"/>
      <c r="N6500" s="65"/>
      <c r="O6500" s="65"/>
      <c r="P6500" s="66"/>
      <c r="Q6500" s="31">
        <f t="shared" si="202"/>
        <v>9999</v>
      </c>
      <c r="R6500" s="31" t="str">
        <f t="shared" si="203"/>
        <v/>
      </c>
      <c r="S6500" s="29">
        <f>IF($Q6500&lt;Parâmetros!$E$19,$G6500-1,$G6500)</f>
        <v>0</v>
      </c>
    </row>
    <row r="6501" spans="1:19" x14ac:dyDescent="0.25">
      <c r="A6501" s="116"/>
      <c r="B6501" s="65"/>
      <c r="C6501" s="65"/>
      <c r="D6501" s="66"/>
      <c r="E6501" s="67"/>
      <c r="F6501" s="65"/>
      <c r="G6501" s="66"/>
      <c r="J6501" s="65"/>
      <c r="K6501" s="65"/>
      <c r="L6501" s="66"/>
      <c r="M6501" s="65"/>
      <c r="N6501" s="65"/>
      <c r="O6501" s="65"/>
      <c r="P6501" s="66"/>
      <c r="Q6501" s="31">
        <f t="shared" si="202"/>
        <v>9999</v>
      </c>
      <c r="R6501" s="31" t="str">
        <f t="shared" si="203"/>
        <v/>
      </c>
      <c r="S6501" s="29">
        <f>IF($Q6501&lt;Parâmetros!$E$19,$G6501-1,$G6501)</f>
        <v>0</v>
      </c>
    </row>
    <row r="6502" spans="1:19" x14ac:dyDescent="0.25">
      <c r="A6502" s="116"/>
      <c r="B6502" s="65"/>
      <c r="C6502" s="65"/>
      <c r="D6502" s="66"/>
      <c r="E6502" s="67"/>
      <c r="F6502" s="65"/>
      <c r="G6502" s="66"/>
      <c r="J6502" s="65"/>
      <c r="K6502" s="65"/>
      <c r="L6502" s="66"/>
      <c r="M6502" s="65"/>
      <c r="N6502" s="65"/>
      <c r="O6502" s="65"/>
      <c r="P6502" s="66"/>
      <c r="Q6502" s="31">
        <f t="shared" si="202"/>
        <v>9999</v>
      </c>
      <c r="R6502" s="31" t="str">
        <f t="shared" si="203"/>
        <v/>
      </c>
      <c r="S6502" s="29">
        <f>IF($Q6502&lt;Parâmetros!$E$19,$G6502-1,$G6502)</f>
        <v>0</v>
      </c>
    </row>
    <row r="6503" spans="1:19" x14ac:dyDescent="0.25">
      <c r="A6503" s="116"/>
      <c r="B6503" s="65"/>
      <c r="C6503" s="65"/>
      <c r="D6503" s="66"/>
      <c r="E6503" s="67"/>
      <c r="F6503" s="65"/>
      <c r="G6503" s="66"/>
      <c r="J6503" s="65"/>
      <c r="K6503" s="65"/>
      <c r="L6503" s="66"/>
      <c r="M6503" s="65"/>
      <c r="N6503" s="65"/>
      <c r="O6503" s="65"/>
      <c r="P6503" s="66"/>
      <c r="Q6503" s="31">
        <f t="shared" si="202"/>
        <v>9999</v>
      </c>
      <c r="R6503" s="31" t="str">
        <f t="shared" si="203"/>
        <v/>
      </c>
      <c r="S6503" s="29">
        <f>IF($Q6503&lt;Parâmetros!$E$19,$G6503-1,$G6503)</f>
        <v>0</v>
      </c>
    </row>
    <row r="6504" spans="1:19" x14ac:dyDescent="0.25">
      <c r="A6504" s="116"/>
      <c r="B6504" s="65"/>
      <c r="C6504" s="65"/>
      <c r="D6504" s="66"/>
      <c r="E6504" s="67"/>
      <c r="F6504" s="65"/>
      <c r="G6504" s="66"/>
      <c r="J6504" s="65"/>
      <c r="K6504" s="65"/>
      <c r="L6504" s="66"/>
      <c r="M6504" s="65"/>
      <c r="N6504" s="65"/>
      <c r="O6504" s="65"/>
      <c r="P6504" s="66"/>
      <c r="Q6504" s="31">
        <f t="shared" si="202"/>
        <v>9999</v>
      </c>
      <c r="R6504" s="31" t="str">
        <f t="shared" si="203"/>
        <v/>
      </c>
      <c r="S6504" s="29">
        <f>IF($Q6504&lt;Parâmetros!$E$19,$G6504-1,$G6504)</f>
        <v>0</v>
      </c>
    </row>
    <row r="6505" spans="1:19" x14ac:dyDescent="0.25">
      <c r="A6505" s="116"/>
      <c r="B6505" s="65"/>
      <c r="C6505" s="65"/>
      <c r="D6505" s="66"/>
      <c r="E6505" s="67"/>
      <c r="F6505" s="65"/>
      <c r="G6505" s="66"/>
      <c r="J6505" s="65"/>
      <c r="K6505" s="65"/>
      <c r="L6505" s="66"/>
      <c r="M6505" s="65"/>
      <c r="N6505" s="65"/>
      <c r="O6505" s="65"/>
      <c r="P6505" s="66"/>
      <c r="Q6505" s="31">
        <f t="shared" si="202"/>
        <v>9999</v>
      </c>
      <c r="R6505" s="31" t="str">
        <f t="shared" si="203"/>
        <v/>
      </c>
      <c r="S6505" s="29">
        <f>IF($Q6505&lt;Parâmetros!$E$19,$G6505-1,$G6505)</f>
        <v>0</v>
      </c>
    </row>
    <row r="6506" spans="1:19" x14ac:dyDescent="0.25">
      <c r="A6506" s="116"/>
      <c r="B6506" s="65"/>
      <c r="C6506" s="65"/>
      <c r="D6506" s="66"/>
      <c r="E6506" s="67"/>
      <c r="F6506" s="65"/>
      <c r="G6506" s="66"/>
      <c r="J6506" s="65"/>
      <c r="K6506" s="65"/>
      <c r="L6506" s="66"/>
      <c r="M6506" s="65"/>
      <c r="N6506" s="65"/>
      <c r="O6506" s="65"/>
      <c r="P6506" s="66"/>
      <c r="Q6506" s="31">
        <f t="shared" si="202"/>
        <v>9999</v>
      </c>
      <c r="R6506" s="31" t="str">
        <f t="shared" si="203"/>
        <v/>
      </c>
      <c r="S6506" s="29">
        <f>IF($Q6506&lt;Parâmetros!$E$19,$G6506-1,$G6506)</f>
        <v>0</v>
      </c>
    </row>
    <row r="6507" spans="1:19" x14ac:dyDescent="0.25">
      <c r="A6507" s="116"/>
      <c r="B6507" s="65"/>
      <c r="C6507" s="65"/>
      <c r="D6507" s="66"/>
      <c r="E6507" s="67"/>
      <c r="F6507" s="65"/>
      <c r="G6507" s="66"/>
      <c r="J6507" s="65"/>
      <c r="K6507" s="65"/>
      <c r="L6507" s="66"/>
      <c r="M6507" s="65"/>
      <c r="N6507" s="65"/>
      <c r="O6507" s="65"/>
      <c r="P6507" s="66"/>
      <c r="Q6507" s="31">
        <f t="shared" si="202"/>
        <v>9999</v>
      </c>
      <c r="R6507" s="31" t="str">
        <f t="shared" si="203"/>
        <v/>
      </c>
      <c r="S6507" s="29">
        <f>IF($Q6507&lt;Parâmetros!$E$19,$G6507-1,$G6507)</f>
        <v>0</v>
      </c>
    </row>
    <row r="6508" spans="1:19" x14ac:dyDescent="0.25">
      <c r="A6508" s="116"/>
      <c r="B6508" s="65"/>
      <c r="C6508" s="65"/>
      <c r="D6508" s="66"/>
      <c r="E6508" s="67"/>
      <c r="F6508" s="65"/>
      <c r="G6508" s="66"/>
      <c r="J6508" s="65"/>
      <c r="K6508" s="65"/>
      <c r="L6508" s="66"/>
      <c r="M6508" s="65"/>
      <c r="N6508" s="65"/>
      <c r="O6508" s="65"/>
      <c r="P6508" s="66"/>
      <c r="Q6508" s="31">
        <f t="shared" si="202"/>
        <v>9999</v>
      </c>
      <c r="R6508" s="31" t="str">
        <f t="shared" si="203"/>
        <v/>
      </c>
      <c r="S6508" s="29">
        <f>IF($Q6508&lt;Parâmetros!$E$19,$G6508-1,$G6508)</f>
        <v>0</v>
      </c>
    </row>
    <row r="6509" spans="1:19" x14ac:dyDescent="0.25">
      <c r="A6509" s="116"/>
      <c r="B6509" s="65"/>
      <c r="C6509" s="65"/>
      <c r="D6509" s="66"/>
      <c r="E6509" s="67"/>
      <c r="F6509" s="65"/>
      <c r="G6509" s="66"/>
      <c r="J6509" s="65"/>
      <c r="K6509" s="65"/>
      <c r="L6509" s="66"/>
      <c r="M6509" s="65"/>
      <c r="N6509" s="65"/>
      <c r="O6509" s="65"/>
      <c r="P6509" s="66"/>
      <c r="Q6509" s="31">
        <f t="shared" si="202"/>
        <v>9999</v>
      </c>
      <c r="R6509" s="31" t="str">
        <f t="shared" si="203"/>
        <v/>
      </c>
      <c r="S6509" s="29">
        <f>IF($Q6509&lt;Parâmetros!$E$19,$G6509-1,$G6509)</f>
        <v>0</v>
      </c>
    </row>
    <row r="6510" spans="1:19" x14ac:dyDescent="0.25">
      <c r="A6510" s="116"/>
      <c r="B6510" s="65"/>
      <c r="C6510" s="65"/>
      <c r="D6510" s="66"/>
      <c r="E6510" s="67"/>
      <c r="F6510" s="65"/>
      <c r="G6510" s="66"/>
      <c r="J6510" s="65"/>
      <c r="K6510" s="65"/>
      <c r="L6510" s="66"/>
      <c r="M6510" s="65"/>
      <c r="N6510" s="65"/>
      <c r="O6510" s="65"/>
      <c r="P6510" s="66"/>
      <c r="Q6510" s="31">
        <f t="shared" si="202"/>
        <v>9999</v>
      </c>
      <c r="R6510" s="31" t="str">
        <f t="shared" si="203"/>
        <v/>
      </c>
      <c r="S6510" s="29">
        <f>IF($Q6510&lt;Parâmetros!$E$19,$G6510-1,$G6510)</f>
        <v>0</v>
      </c>
    </row>
    <row r="6511" spans="1:19" x14ac:dyDescent="0.25">
      <c r="A6511" s="116"/>
      <c r="B6511" s="65"/>
      <c r="C6511" s="65"/>
      <c r="D6511" s="66"/>
      <c r="E6511" s="67"/>
      <c r="F6511" s="65"/>
      <c r="G6511" s="66"/>
      <c r="J6511" s="65"/>
      <c r="K6511" s="65"/>
      <c r="L6511" s="66"/>
      <c r="M6511" s="65"/>
      <c r="N6511" s="65"/>
      <c r="O6511" s="65"/>
      <c r="P6511" s="66"/>
      <c r="Q6511" s="31">
        <f t="shared" si="202"/>
        <v>9999</v>
      </c>
      <c r="R6511" s="31" t="str">
        <f t="shared" si="203"/>
        <v/>
      </c>
      <c r="S6511" s="29">
        <f>IF($Q6511&lt;Parâmetros!$E$19,$G6511-1,$G6511)</f>
        <v>0</v>
      </c>
    </row>
    <row r="6512" spans="1:19" x14ac:dyDescent="0.25">
      <c r="A6512" s="116"/>
      <c r="B6512" s="65"/>
      <c r="C6512" s="65"/>
      <c r="D6512" s="66"/>
      <c r="E6512" s="67"/>
      <c r="F6512" s="65"/>
      <c r="G6512" s="66"/>
      <c r="J6512" s="65"/>
      <c r="K6512" s="65"/>
      <c r="L6512" s="66"/>
      <c r="M6512" s="65"/>
      <c r="N6512" s="65"/>
      <c r="O6512" s="65"/>
      <c r="P6512" s="66"/>
      <c r="Q6512" s="31">
        <f t="shared" si="202"/>
        <v>9999</v>
      </c>
      <c r="R6512" s="31" t="str">
        <f t="shared" si="203"/>
        <v/>
      </c>
      <c r="S6512" s="29">
        <f>IF($Q6512&lt;Parâmetros!$E$19,$G6512-1,$G6512)</f>
        <v>0</v>
      </c>
    </row>
    <row r="6513" spans="1:19" x14ac:dyDescent="0.25">
      <c r="A6513" s="116"/>
      <c r="B6513" s="65"/>
      <c r="C6513" s="65"/>
      <c r="D6513" s="66"/>
      <c r="E6513" s="67"/>
      <c r="F6513" s="65"/>
      <c r="G6513" s="66"/>
      <c r="J6513" s="65"/>
      <c r="K6513" s="65"/>
      <c r="L6513" s="66"/>
      <c r="M6513" s="65"/>
      <c r="N6513" s="65"/>
      <c r="O6513" s="65"/>
      <c r="P6513" s="66"/>
      <c r="Q6513" s="31">
        <f t="shared" si="202"/>
        <v>9999</v>
      </c>
      <c r="R6513" s="31" t="str">
        <f t="shared" si="203"/>
        <v/>
      </c>
      <c r="S6513" s="29">
        <f>IF($Q6513&lt;Parâmetros!$E$19,$G6513-1,$G6513)</f>
        <v>0</v>
      </c>
    </row>
    <row r="6514" spans="1:19" x14ac:dyDescent="0.25">
      <c r="A6514" s="116"/>
      <c r="B6514" s="65"/>
      <c r="C6514" s="65"/>
      <c r="D6514" s="66"/>
      <c r="E6514" s="67"/>
      <c r="F6514" s="65"/>
      <c r="G6514" s="66"/>
      <c r="J6514" s="65"/>
      <c r="K6514" s="65"/>
      <c r="L6514" s="66"/>
      <c r="M6514" s="65"/>
      <c r="N6514" s="65"/>
      <c r="O6514" s="65"/>
      <c r="P6514" s="66"/>
      <c r="Q6514" s="31">
        <f t="shared" si="202"/>
        <v>9999</v>
      </c>
      <c r="R6514" s="31" t="str">
        <f t="shared" si="203"/>
        <v/>
      </c>
      <c r="S6514" s="29">
        <f>IF($Q6514&lt;Parâmetros!$E$19,$G6514-1,$G6514)</f>
        <v>0</v>
      </c>
    </row>
    <row r="6515" spans="1:19" x14ac:dyDescent="0.25">
      <c r="A6515" s="116"/>
      <c r="B6515" s="65"/>
      <c r="C6515" s="65"/>
      <c r="D6515" s="66"/>
      <c r="E6515" s="67"/>
      <c r="F6515" s="65"/>
      <c r="G6515" s="66"/>
      <c r="J6515" s="65"/>
      <c r="K6515" s="65"/>
      <c r="L6515" s="66"/>
      <c r="M6515" s="65"/>
      <c r="N6515" s="65"/>
      <c r="O6515" s="65"/>
      <c r="P6515" s="66"/>
      <c r="Q6515" s="31">
        <f t="shared" si="202"/>
        <v>9999</v>
      </c>
      <c r="R6515" s="31" t="str">
        <f t="shared" si="203"/>
        <v/>
      </c>
      <c r="S6515" s="29">
        <f>IF($Q6515&lt;Parâmetros!$E$19,$G6515-1,$G6515)</f>
        <v>0</v>
      </c>
    </row>
    <row r="6516" spans="1:19" x14ac:dyDescent="0.25">
      <c r="A6516" s="116"/>
      <c r="B6516" s="65"/>
      <c r="C6516" s="65"/>
      <c r="D6516" s="66"/>
      <c r="E6516" s="67"/>
      <c r="F6516" s="65"/>
      <c r="G6516" s="66"/>
      <c r="J6516" s="65"/>
      <c r="K6516" s="65"/>
      <c r="L6516" s="66"/>
      <c r="M6516" s="65"/>
      <c r="O6516" s="65"/>
      <c r="P6516" s="66"/>
      <c r="Q6516" s="31">
        <f t="shared" si="202"/>
        <v>9999</v>
      </c>
      <c r="R6516" s="31" t="str">
        <f t="shared" si="203"/>
        <v/>
      </c>
      <c r="S6516" s="29">
        <f>IF($Q6516&lt;Parâmetros!$E$19,$G6516-1,$G6516)</f>
        <v>0</v>
      </c>
    </row>
    <row r="6517" spans="1:19" x14ac:dyDescent="0.25">
      <c r="A6517" s="116"/>
      <c r="B6517" s="65"/>
      <c r="C6517" s="65"/>
      <c r="D6517" s="66"/>
      <c r="E6517" s="67"/>
      <c r="F6517" s="65"/>
      <c r="G6517" s="66"/>
      <c r="J6517" s="65"/>
      <c r="K6517" s="65"/>
      <c r="L6517" s="66"/>
      <c r="M6517" s="65"/>
      <c r="N6517" s="65"/>
      <c r="O6517" s="65"/>
      <c r="P6517" s="66"/>
      <c r="Q6517" s="31">
        <f t="shared" si="202"/>
        <v>9999</v>
      </c>
      <c r="R6517" s="31" t="str">
        <f t="shared" si="203"/>
        <v/>
      </c>
      <c r="S6517" s="29">
        <f>IF($Q6517&lt;Parâmetros!$E$19,$G6517-1,$G6517)</f>
        <v>0</v>
      </c>
    </row>
    <row r="6518" spans="1:19" x14ac:dyDescent="0.25">
      <c r="A6518" s="116"/>
      <c r="B6518" s="65"/>
      <c r="C6518" s="65"/>
      <c r="D6518" s="66"/>
      <c r="E6518" s="67"/>
      <c r="F6518" s="65"/>
      <c r="G6518" s="66"/>
      <c r="J6518" s="65"/>
      <c r="K6518" s="65"/>
      <c r="L6518" s="66"/>
      <c r="M6518" s="65"/>
      <c r="O6518" s="65"/>
      <c r="P6518" s="66"/>
      <c r="Q6518" s="31">
        <f t="shared" si="202"/>
        <v>9999</v>
      </c>
      <c r="R6518" s="31" t="str">
        <f t="shared" si="203"/>
        <v/>
      </c>
      <c r="S6518" s="29">
        <f>IF($Q6518&lt;Parâmetros!$E$19,$G6518-1,$G6518)</f>
        <v>0</v>
      </c>
    </row>
    <row r="6519" spans="1:19" x14ac:dyDescent="0.25">
      <c r="A6519" s="116"/>
      <c r="B6519" s="65"/>
      <c r="C6519" s="65"/>
      <c r="D6519" s="66"/>
      <c r="E6519" s="67"/>
      <c r="F6519" s="65"/>
      <c r="G6519" s="66"/>
      <c r="J6519" s="65"/>
      <c r="K6519" s="65"/>
      <c r="L6519" s="66"/>
      <c r="M6519" s="65"/>
      <c r="N6519" s="65"/>
      <c r="O6519" s="65"/>
      <c r="P6519" s="66"/>
      <c r="Q6519" s="31">
        <f t="shared" si="202"/>
        <v>9999</v>
      </c>
      <c r="R6519" s="31" t="str">
        <f t="shared" si="203"/>
        <v/>
      </c>
      <c r="S6519" s="29">
        <f>IF($Q6519&lt;Parâmetros!$E$19,$G6519-1,$G6519)</f>
        <v>0</v>
      </c>
    </row>
    <row r="6520" spans="1:19" x14ac:dyDescent="0.25">
      <c r="A6520" s="116"/>
      <c r="B6520" s="65"/>
      <c r="C6520" s="65"/>
      <c r="D6520" s="66"/>
      <c r="E6520" s="67"/>
      <c r="F6520" s="65"/>
      <c r="G6520" s="66"/>
      <c r="J6520" s="65"/>
      <c r="K6520" s="65"/>
      <c r="L6520" s="66"/>
      <c r="M6520" s="65"/>
      <c r="O6520" s="65"/>
      <c r="P6520" s="66"/>
      <c r="Q6520" s="31">
        <f t="shared" si="202"/>
        <v>9999</v>
      </c>
      <c r="R6520" s="31" t="str">
        <f t="shared" si="203"/>
        <v/>
      </c>
      <c r="S6520" s="29">
        <f>IF($Q6520&lt;Parâmetros!$E$19,$G6520-1,$G6520)</f>
        <v>0</v>
      </c>
    </row>
    <row r="6521" spans="1:19" x14ac:dyDescent="0.25">
      <c r="A6521" s="116"/>
      <c r="B6521" s="65"/>
      <c r="C6521" s="65"/>
      <c r="D6521" s="66"/>
      <c r="E6521" s="67"/>
      <c r="F6521" s="65"/>
      <c r="G6521" s="66"/>
      <c r="J6521" s="65"/>
      <c r="K6521" s="65"/>
      <c r="L6521" s="66"/>
      <c r="M6521" s="65"/>
      <c r="N6521" s="65"/>
      <c r="O6521" s="65"/>
      <c r="P6521" s="66"/>
      <c r="Q6521" s="31">
        <f t="shared" si="202"/>
        <v>9999</v>
      </c>
      <c r="R6521" s="31" t="str">
        <f t="shared" si="203"/>
        <v/>
      </c>
      <c r="S6521" s="29">
        <f>IF($Q6521&lt;Parâmetros!$E$19,$G6521-1,$G6521)</f>
        <v>0</v>
      </c>
    </row>
    <row r="6522" spans="1:19" x14ac:dyDescent="0.25">
      <c r="A6522" s="116"/>
      <c r="B6522" s="65"/>
      <c r="C6522" s="65"/>
      <c r="D6522" s="66"/>
      <c r="E6522" s="67"/>
      <c r="F6522" s="65"/>
      <c r="G6522" s="66"/>
      <c r="J6522" s="65"/>
      <c r="K6522" s="65"/>
      <c r="L6522" s="66"/>
      <c r="M6522" s="65"/>
      <c r="N6522" s="65"/>
      <c r="O6522" s="65"/>
      <c r="P6522" s="66"/>
      <c r="Q6522" s="31">
        <f t="shared" si="202"/>
        <v>9999</v>
      </c>
      <c r="R6522" s="31" t="str">
        <f t="shared" si="203"/>
        <v/>
      </c>
      <c r="S6522" s="29">
        <f>IF($Q6522&lt;Parâmetros!$E$19,$G6522-1,$G6522)</f>
        <v>0</v>
      </c>
    </row>
    <row r="6523" spans="1:19" x14ac:dyDescent="0.25">
      <c r="A6523" s="116"/>
      <c r="B6523" s="65"/>
      <c r="C6523" s="65"/>
      <c r="D6523" s="66"/>
      <c r="E6523" s="67"/>
      <c r="F6523" s="65"/>
      <c r="G6523" s="66"/>
      <c r="J6523" s="65"/>
      <c r="K6523" s="65"/>
      <c r="L6523" s="66"/>
      <c r="M6523" s="65"/>
      <c r="N6523" s="65"/>
      <c r="O6523" s="65"/>
      <c r="P6523" s="66"/>
      <c r="Q6523" s="31">
        <f t="shared" si="202"/>
        <v>9999</v>
      </c>
      <c r="R6523" s="31" t="str">
        <f t="shared" si="203"/>
        <v/>
      </c>
      <c r="S6523" s="29">
        <f>IF($Q6523&lt;Parâmetros!$E$19,$G6523-1,$G6523)</f>
        <v>0</v>
      </c>
    </row>
    <row r="6524" spans="1:19" x14ac:dyDescent="0.25">
      <c r="A6524" s="116"/>
      <c r="B6524" s="65"/>
      <c r="C6524" s="65"/>
      <c r="D6524" s="66"/>
      <c r="E6524" s="67"/>
      <c r="F6524" s="65"/>
      <c r="G6524" s="66"/>
      <c r="J6524" s="65"/>
      <c r="K6524" s="65"/>
      <c r="L6524" s="66"/>
      <c r="M6524" s="65"/>
      <c r="N6524" s="65"/>
      <c r="O6524" s="65"/>
      <c r="P6524" s="66"/>
      <c r="Q6524" s="31">
        <f t="shared" ref="Q6524:Q6587" si="204">IFERROR(VALUE(LEFT($J6524,2))*60+VALUE(MID($J6524,4,2)),9999)</f>
        <v>9999</v>
      </c>
      <c r="R6524" s="31" t="str">
        <f t="shared" ref="R6524:R6587" si="205">IFERROR(VALUE(LEFT($K6524,2))*60+VALUE(MID($K6524,4,2)),"")</f>
        <v/>
      </c>
      <c r="S6524" s="29">
        <f>IF($Q6524&lt;Parâmetros!$E$19,$G6524-1,$G6524)</f>
        <v>0</v>
      </c>
    </row>
    <row r="6525" spans="1:19" x14ac:dyDescent="0.25">
      <c r="A6525" s="116"/>
      <c r="B6525" s="65"/>
      <c r="C6525" s="65"/>
      <c r="D6525" s="66"/>
      <c r="E6525" s="67"/>
      <c r="F6525" s="65"/>
      <c r="G6525" s="66"/>
      <c r="J6525" s="65"/>
      <c r="K6525" s="65"/>
      <c r="L6525" s="66"/>
      <c r="M6525" s="65"/>
      <c r="N6525" s="65"/>
      <c r="O6525" s="65"/>
      <c r="P6525" s="66"/>
      <c r="Q6525" s="31">
        <f t="shared" si="204"/>
        <v>9999</v>
      </c>
      <c r="R6525" s="31" t="str">
        <f t="shared" si="205"/>
        <v/>
      </c>
      <c r="S6525" s="29">
        <f>IF($Q6525&lt;Parâmetros!$E$19,$G6525-1,$G6525)</f>
        <v>0</v>
      </c>
    </row>
    <row r="6526" spans="1:19" x14ac:dyDescent="0.25">
      <c r="A6526" s="116"/>
      <c r="B6526" s="65"/>
      <c r="C6526" s="65"/>
      <c r="D6526" s="66"/>
      <c r="E6526" s="67"/>
      <c r="F6526" s="65"/>
      <c r="G6526" s="66"/>
      <c r="J6526" s="65"/>
      <c r="K6526" s="65"/>
      <c r="L6526" s="66"/>
      <c r="M6526" s="65"/>
      <c r="N6526" s="65"/>
      <c r="O6526" s="65"/>
      <c r="P6526" s="66"/>
      <c r="Q6526" s="31">
        <f t="shared" si="204"/>
        <v>9999</v>
      </c>
      <c r="R6526" s="31" t="str">
        <f t="shared" si="205"/>
        <v/>
      </c>
      <c r="S6526" s="29">
        <f>IF($Q6526&lt;Parâmetros!$E$19,$G6526-1,$G6526)</f>
        <v>0</v>
      </c>
    </row>
    <row r="6527" spans="1:19" x14ac:dyDescent="0.25">
      <c r="A6527" s="116"/>
      <c r="B6527" s="65"/>
      <c r="C6527" s="65"/>
      <c r="D6527" s="66"/>
      <c r="E6527" s="67"/>
      <c r="F6527" s="65"/>
      <c r="G6527" s="66"/>
      <c r="J6527" s="65"/>
      <c r="K6527" s="65"/>
      <c r="L6527" s="66"/>
      <c r="M6527" s="65"/>
      <c r="N6527" s="65"/>
      <c r="O6527" s="65"/>
      <c r="P6527" s="66"/>
      <c r="Q6527" s="31">
        <f t="shared" si="204"/>
        <v>9999</v>
      </c>
      <c r="R6527" s="31" t="str">
        <f t="shared" si="205"/>
        <v/>
      </c>
      <c r="S6527" s="29">
        <f>IF($Q6527&lt;Parâmetros!$E$19,$G6527-1,$G6527)</f>
        <v>0</v>
      </c>
    </row>
    <row r="6528" spans="1:19" x14ac:dyDescent="0.25">
      <c r="A6528" s="116"/>
      <c r="B6528" s="65"/>
      <c r="C6528" s="65"/>
      <c r="D6528" s="66"/>
      <c r="E6528" s="67"/>
      <c r="F6528" s="65"/>
      <c r="G6528" s="66"/>
      <c r="J6528" s="65"/>
      <c r="K6528" s="65"/>
      <c r="L6528" s="66"/>
      <c r="M6528" s="65"/>
      <c r="N6528" s="65"/>
      <c r="O6528" s="65"/>
      <c r="P6528" s="66"/>
      <c r="Q6528" s="31">
        <f t="shared" si="204"/>
        <v>9999</v>
      </c>
      <c r="R6528" s="31" t="str">
        <f t="shared" si="205"/>
        <v/>
      </c>
      <c r="S6528" s="29">
        <f>IF($Q6528&lt;Parâmetros!$E$19,$G6528-1,$G6528)</f>
        <v>0</v>
      </c>
    </row>
    <row r="6529" spans="1:19" x14ac:dyDescent="0.25">
      <c r="A6529" s="116"/>
      <c r="B6529" s="65"/>
      <c r="C6529" s="65"/>
      <c r="D6529" s="66"/>
      <c r="E6529" s="67"/>
      <c r="F6529" s="65"/>
      <c r="G6529" s="66"/>
      <c r="J6529" s="65"/>
      <c r="K6529" s="65"/>
      <c r="L6529" s="66"/>
      <c r="M6529" s="65"/>
      <c r="N6529" s="65"/>
      <c r="O6529" s="65"/>
      <c r="P6529" s="66"/>
      <c r="Q6529" s="31">
        <f t="shared" si="204"/>
        <v>9999</v>
      </c>
      <c r="R6529" s="31" t="str">
        <f t="shared" si="205"/>
        <v/>
      </c>
      <c r="S6529" s="29">
        <f>IF($Q6529&lt;Parâmetros!$E$19,$G6529-1,$G6529)</f>
        <v>0</v>
      </c>
    </row>
    <row r="6530" spans="1:19" x14ac:dyDescent="0.25">
      <c r="A6530" s="116"/>
      <c r="B6530" s="65"/>
      <c r="C6530" s="65"/>
      <c r="D6530" s="66"/>
      <c r="E6530" s="67"/>
      <c r="F6530" s="65"/>
      <c r="G6530" s="66"/>
      <c r="J6530" s="65"/>
      <c r="K6530" s="65"/>
      <c r="L6530" s="66"/>
      <c r="M6530" s="65"/>
      <c r="N6530" s="65"/>
      <c r="O6530" s="65"/>
      <c r="P6530" s="66"/>
      <c r="Q6530" s="31">
        <f t="shared" si="204"/>
        <v>9999</v>
      </c>
      <c r="R6530" s="31" t="str">
        <f t="shared" si="205"/>
        <v/>
      </c>
      <c r="S6530" s="29">
        <f>IF($Q6530&lt;Parâmetros!$E$19,$G6530-1,$G6530)</f>
        <v>0</v>
      </c>
    </row>
    <row r="6531" spans="1:19" x14ac:dyDescent="0.25">
      <c r="A6531" s="116"/>
      <c r="B6531" s="65"/>
      <c r="C6531" s="65"/>
      <c r="D6531" s="66"/>
      <c r="E6531" s="67"/>
      <c r="F6531" s="65"/>
      <c r="G6531" s="66"/>
      <c r="J6531" s="65"/>
      <c r="K6531" s="65"/>
      <c r="L6531" s="66"/>
      <c r="M6531" s="65"/>
      <c r="N6531" s="65"/>
      <c r="O6531" s="65"/>
      <c r="P6531" s="66"/>
      <c r="Q6531" s="31">
        <f t="shared" si="204"/>
        <v>9999</v>
      </c>
      <c r="R6531" s="31" t="str">
        <f t="shared" si="205"/>
        <v/>
      </c>
      <c r="S6531" s="29">
        <f>IF($Q6531&lt;Parâmetros!$E$19,$G6531-1,$G6531)</f>
        <v>0</v>
      </c>
    </row>
    <row r="6532" spans="1:19" x14ac:dyDescent="0.25">
      <c r="A6532" s="116"/>
      <c r="B6532" s="65"/>
      <c r="C6532" s="65"/>
      <c r="D6532" s="66"/>
      <c r="E6532" s="67"/>
      <c r="F6532" s="65"/>
      <c r="G6532" s="66"/>
      <c r="J6532" s="65"/>
      <c r="K6532" s="65"/>
      <c r="L6532" s="66"/>
      <c r="M6532" s="65"/>
      <c r="N6532" s="65"/>
      <c r="O6532" s="65"/>
      <c r="P6532" s="66"/>
      <c r="Q6532" s="31">
        <f t="shared" si="204"/>
        <v>9999</v>
      </c>
      <c r="R6532" s="31" t="str">
        <f t="shared" si="205"/>
        <v/>
      </c>
      <c r="S6532" s="29">
        <f>IF($Q6532&lt;Parâmetros!$E$19,$G6532-1,$G6532)</f>
        <v>0</v>
      </c>
    </row>
    <row r="6533" spans="1:19" x14ac:dyDescent="0.25">
      <c r="A6533" s="116"/>
      <c r="B6533" s="65"/>
      <c r="C6533" s="65"/>
      <c r="D6533" s="66"/>
      <c r="E6533" s="67"/>
      <c r="F6533" s="65"/>
      <c r="G6533" s="66"/>
      <c r="J6533" s="65"/>
      <c r="K6533" s="65"/>
      <c r="L6533" s="66"/>
      <c r="M6533" s="65"/>
      <c r="N6533" s="65"/>
      <c r="O6533" s="65"/>
      <c r="P6533" s="66"/>
      <c r="Q6533" s="31">
        <f t="shared" si="204"/>
        <v>9999</v>
      </c>
      <c r="R6533" s="31" t="str">
        <f t="shared" si="205"/>
        <v/>
      </c>
      <c r="S6533" s="29">
        <f>IF($Q6533&lt;Parâmetros!$E$19,$G6533-1,$G6533)</f>
        <v>0</v>
      </c>
    </row>
    <row r="6534" spans="1:19" x14ac:dyDescent="0.25">
      <c r="A6534" s="116"/>
      <c r="B6534" s="65"/>
      <c r="C6534" s="65"/>
      <c r="D6534" s="66"/>
      <c r="E6534" s="67"/>
      <c r="F6534" s="65"/>
      <c r="G6534" s="66"/>
      <c r="J6534" s="65"/>
      <c r="K6534" s="65"/>
      <c r="L6534" s="66"/>
      <c r="M6534" s="65"/>
      <c r="N6534" s="65"/>
      <c r="O6534" s="65"/>
      <c r="P6534" s="66"/>
      <c r="Q6534" s="31">
        <f t="shared" si="204"/>
        <v>9999</v>
      </c>
      <c r="R6534" s="31" t="str">
        <f t="shared" si="205"/>
        <v/>
      </c>
      <c r="S6534" s="29">
        <f>IF($Q6534&lt;Parâmetros!$E$19,$G6534-1,$G6534)</f>
        <v>0</v>
      </c>
    </row>
    <row r="6535" spans="1:19" x14ac:dyDescent="0.25">
      <c r="A6535" s="116"/>
      <c r="B6535" s="65"/>
      <c r="C6535" s="65"/>
      <c r="D6535" s="66"/>
      <c r="E6535" s="67"/>
      <c r="F6535" s="65"/>
      <c r="G6535" s="66"/>
      <c r="J6535" s="65"/>
      <c r="K6535" s="65"/>
      <c r="L6535" s="66"/>
      <c r="M6535" s="65"/>
      <c r="N6535" s="65"/>
      <c r="O6535" s="65"/>
      <c r="P6535" s="66"/>
      <c r="Q6535" s="31">
        <f t="shared" si="204"/>
        <v>9999</v>
      </c>
      <c r="R6535" s="31" t="str">
        <f t="shared" si="205"/>
        <v/>
      </c>
      <c r="S6535" s="29">
        <f>IF($Q6535&lt;Parâmetros!$E$19,$G6535-1,$G6535)</f>
        <v>0</v>
      </c>
    </row>
    <row r="6536" spans="1:19" x14ac:dyDescent="0.25">
      <c r="A6536" s="116"/>
      <c r="B6536" s="65"/>
      <c r="C6536" s="65"/>
      <c r="D6536" s="66"/>
      <c r="E6536" s="67"/>
      <c r="F6536" s="65"/>
      <c r="G6536" s="66"/>
      <c r="J6536" s="65"/>
      <c r="K6536" s="65"/>
      <c r="L6536" s="66"/>
      <c r="M6536" s="65"/>
      <c r="N6536" s="65"/>
      <c r="O6536" s="65"/>
      <c r="P6536" s="66"/>
      <c r="Q6536" s="31">
        <f t="shared" si="204"/>
        <v>9999</v>
      </c>
      <c r="R6536" s="31" t="str">
        <f t="shared" si="205"/>
        <v/>
      </c>
      <c r="S6536" s="29">
        <f>IF($Q6536&lt;Parâmetros!$E$19,$G6536-1,$G6536)</f>
        <v>0</v>
      </c>
    </row>
    <row r="6537" spans="1:19" x14ac:dyDescent="0.25">
      <c r="A6537" s="116"/>
      <c r="B6537" s="65"/>
      <c r="C6537" s="65"/>
      <c r="D6537" s="66"/>
      <c r="E6537" s="67"/>
      <c r="F6537" s="65"/>
      <c r="G6537" s="66"/>
      <c r="J6537" s="65"/>
      <c r="K6537" s="65"/>
      <c r="L6537" s="66"/>
      <c r="M6537" s="65"/>
      <c r="N6537" s="65"/>
      <c r="O6537" s="65"/>
      <c r="P6537" s="66"/>
      <c r="Q6537" s="31">
        <f t="shared" si="204"/>
        <v>9999</v>
      </c>
      <c r="R6537" s="31" t="str">
        <f t="shared" si="205"/>
        <v/>
      </c>
      <c r="S6537" s="29">
        <f>IF($Q6537&lt;Parâmetros!$E$19,$G6537-1,$G6537)</f>
        <v>0</v>
      </c>
    </row>
    <row r="6538" spans="1:19" x14ac:dyDescent="0.25">
      <c r="A6538" s="116"/>
      <c r="B6538" s="65"/>
      <c r="C6538" s="65"/>
      <c r="D6538" s="66"/>
      <c r="E6538" s="67"/>
      <c r="F6538" s="65"/>
      <c r="G6538" s="66"/>
      <c r="J6538" s="65"/>
      <c r="K6538" s="65"/>
      <c r="L6538" s="66"/>
      <c r="M6538" s="65"/>
      <c r="N6538" s="65"/>
      <c r="O6538" s="65"/>
      <c r="P6538" s="66"/>
      <c r="Q6538" s="31">
        <f t="shared" si="204"/>
        <v>9999</v>
      </c>
      <c r="R6538" s="31" t="str">
        <f t="shared" si="205"/>
        <v/>
      </c>
      <c r="S6538" s="29">
        <f>IF($Q6538&lt;Parâmetros!$E$19,$G6538-1,$G6538)</f>
        <v>0</v>
      </c>
    </row>
    <row r="6539" spans="1:19" x14ac:dyDescent="0.25">
      <c r="A6539" s="116"/>
      <c r="B6539" s="65"/>
      <c r="C6539" s="65"/>
      <c r="D6539" s="66"/>
      <c r="E6539" s="67"/>
      <c r="F6539" s="65"/>
      <c r="G6539" s="66"/>
      <c r="J6539" s="65"/>
      <c r="K6539" s="65"/>
      <c r="L6539" s="66"/>
      <c r="M6539" s="65"/>
      <c r="N6539" s="65"/>
      <c r="O6539" s="65"/>
      <c r="P6539" s="66"/>
      <c r="Q6539" s="31">
        <f t="shared" si="204"/>
        <v>9999</v>
      </c>
      <c r="R6539" s="31" t="str">
        <f t="shared" si="205"/>
        <v/>
      </c>
      <c r="S6539" s="29">
        <f>IF($Q6539&lt;Parâmetros!$E$19,$G6539-1,$G6539)</f>
        <v>0</v>
      </c>
    </row>
    <row r="6540" spans="1:19" x14ac:dyDescent="0.25">
      <c r="A6540" s="116"/>
      <c r="B6540" s="65"/>
      <c r="C6540" s="65"/>
      <c r="D6540" s="66"/>
      <c r="E6540" s="67"/>
      <c r="F6540" s="65"/>
      <c r="G6540" s="66"/>
      <c r="J6540" s="65"/>
      <c r="K6540" s="65"/>
      <c r="L6540" s="66"/>
      <c r="M6540" s="65"/>
      <c r="N6540" s="65"/>
      <c r="O6540" s="65"/>
      <c r="P6540" s="66"/>
      <c r="Q6540" s="31">
        <f t="shared" si="204"/>
        <v>9999</v>
      </c>
      <c r="R6540" s="31" t="str">
        <f t="shared" si="205"/>
        <v/>
      </c>
      <c r="S6540" s="29">
        <f>IF($Q6540&lt;Parâmetros!$E$19,$G6540-1,$G6540)</f>
        <v>0</v>
      </c>
    </row>
    <row r="6541" spans="1:19" x14ac:dyDescent="0.25">
      <c r="A6541" s="116"/>
      <c r="B6541" s="65"/>
      <c r="C6541" s="65"/>
      <c r="D6541" s="66"/>
      <c r="E6541" s="67"/>
      <c r="F6541" s="65"/>
      <c r="G6541" s="66"/>
      <c r="J6541" s="65"/>
      <c r="K6541" s="65"/>
      <c r="L6541" s="66"/>
      <c r="M6541" s="65"/>
      <c r="N6541" s="65"/>
      <c r="O6541" s="65"/>
      <c r="P6541" s="66"/>
      <c r="Q6541" s="31">
        <f t="shared" si="204"/>
        <v>9999</v>
      </c>
      <c r="R6541" s="31" t="str">
        <f t="shared" si="205"/>
        <v/>
      </c>
      <c r="S6541" s="29">
        <f>IF($Q6541&lt;Parâmetros!$E$19,$G6541-1,$G6541)</f>
        <v>0</v>
      </c>
    </row>
    <row r="6542" spans="1:19" x14ac:dyDescent="0.25">
      <c r="A6542" s="116"/>
      <c r="B6542" s="65"/>
      <c r="C6542" s="65"/>
      <c r="D6542" s="66"/>
      <c r="E6542" s="67"/>
      <c r="F6542" s="65"/>
      <c r="G6542" s="66"/>
      <c r="J6542" s="65"/>
      <c r="K6542" s="65"/>
      <c r="L6542" s="66"/>
      <c r="M6542" s="65"/>
      <c r="N6542" s="65"/>
      <c r="O6542" s="65"/>
      <c r="P6542" s="66"/>
      <c r="Q6542" s="31">
        <f t="shared" si="204"/>
        <v>9999</v>
      </c>
      <c r="R6542" s="31" t="str">
        <f t="shared" si="205"/>
        <v/>
      </c>
      <c r="S6542" s="29">
        <f>IF($Q6542&lt;Parâmetros!$E$19,$G6542-1,$G6542)</f>
        <v>0</v>
      </c>
    </row>
    <row r="6543" spans="1:19" x14ac:dyDescent="0.25">
      <c r="A6543" s="116"/>
      <c r="B6543" s="65"/>
      <c r="C6543" s="65"/>
      <c r="D6543" s="66"/>
      <c r="E6543" s="67"/>
      <c r="F6543" s="65"/>
      <c r="G6543" s="66"/>
      <c r="J6543" s="65"/>
      <c r="K6543" s="65"/>
      <c r="L6543" s="66"/>
      <c r="M6543" s="65"/>
      <c r="N6543" s="65"/>
      <c r="O6543" s="65"/>
      <c r="P6543" s="66"/>
      <c r="Q6543" s="31">
        <f t="shared" si="204"/>
        <v>9999</v>
      </c>
      <c r="R6543" s="31" t="str">
        <f t="shared" si="205"/>
        <v/>
      </c>
      <c r="S6543" s="29">
        <f>IF($Q6543&lt;Parâmetros!$E$19,$G6543-1,$G6543)</f>
        <v>0</v>
      </c>
    </row>
    <row r="6544" spans="1:19" x14ac:dyDescent="0.25">
      <c r="A6544" s="116"/>
      <c r="B6544" s="65"/>
      <c r="C6544" s="65"/>
      <c r="D6544" s="66"/>
      <c r="E6544" s="67"/>
      <c r="F6544" s="65"/>
      <c r="G6544" s="66"/>
      <c r="J6544" s="65"/>
      <c r="K6544" s="65"/>
      <c r="L6544" s="66"/>
      <c r="M6544" s="65"/>
      <c r="O6544" s="65"/>
      <c r="P6544" s="66"/>
      <c r="Q6544" s="31">
        <f t="shared" si="204"/>
        <v>9999</v>
      </c>
      <c r="R6544" s="31" t="str">
        <f t="shared" si="205"/>
        <v/>
      </c>
      <c r="S6544" s="29">
        <f>IF($Q6544&lt;Parâmetros!$E$19,$G6544-1,$G6544)</f>
        <v>0</v>
      </c>
    </row>
    <row r="6545" spans="1:19" x14ac:dyDescent="0.25">
      <c r="A6545" s="116"/>
      <c r="B6545" s="65"/>
      <c r="C6545" s="65"/>
      <c r="D6545" s="66"/>
      <c r="E6545" s="67"/>
      <c r="F6545" s="65"/>
      <c r="G6545" s="66"/>
      <c r="J6545" s="65"/>
      <c r="K6545" s="65"/>
      <c r="L6545" s="66"/>
      <c r="M6545" s="65"/>
      <c r="O6545" s="65"/>
      <c r="P6545" s="66"/>
      <c r="Q6545" s="31">
        <f t="shared" si="204"/>
        <v>9999</v>
      </c>
      <c r="R6545" s="31" t="str">
        <f t="shared" si="205"/>
        <v/>
      </c>
      <c r="S6545" s="29">
        <f>IF($Q6545&lt;Parâmetros!$E$19,$G6545-1,$G6545)</f>
        <v>0</v>
      </c>
    </row>
    <row r="6546" spans="1:19" x14ac:dyDescent="0.25">
      <c r="A6546" s="116"/>
      <c r="B6546" s="65"/>
      <c r="C6546" s="65"/>
      <c r="D6546" s="66"/>
      <c r="E6546" s="67"/>
      <c r="F6546" s="65"/>
      <c r="G6546" s="66"/>
      <c r="J6546" s="65"/>
      <c r="K6546" s="65"/>
      <c r="L6546" s="66"/>
      <c r="M6546" s="65"/>
      <c r="N6546" s="65"/>
      <c r="O6546" s="65"/>
      <c r="P6546" s="66"/>
      <c r="Q6546" s="31">
        <f t="shared" si="204"/>
        <v>9999</v>
      </c>
      <c r="R6546" s="31" t="str">
        <f t="shared" si="205"/>
        <v/>
      </c>
      <c r="S6546" s="29">
        <f>IF($Q6546&lt;Parâmetros!$E$19,$G6546-1,$G6546)</f>
        <v>0</v>
      </c>
    </row>
    <row r="6547" spans="1:19" x14ac:dyDescent="0.25">
      <c r="A6547" s="116"/>
      <c r="B6547" s="65"/>
      <c r="C6547" s="65"/>
      <c r="D6547" s="66"/>
      <c r="E6547" s="67"/>
      <c r="F6547" s="65"/>
      <c r="G6547" s="66"/>
      <c r="J6547" s="65"/>
      <c r="K6547" s="65"/>
      <c r="L6547" s="66"/>
      <c r="M6547" s="65"/>
      <c r="N6547" s="65"/>
      <c r="O6547" s="65"/>
      <c r="P6547" s="66"/>
      <c r="Q6547" s="31">
        <f t="shared" si="204"/>
        <v>9999</v>
      </c>
      <c r="R6547" s="31" t="str">
        <f t="shared" si="205"/>
        <v/>
      </c>
      <c r="S6547" s="29">
        <f>IF($Q6547&lt;Parâmetros!$E$19,$G6547-1,$G6547)</f>
        <v>0</v>
      </c>
    </row>
    <row r="6548" spans="1:19" x14ac:dyDescent="0.25">
      <c r="A6548" s="116"/>
      <c r="B6548" s="65"/>
      <c r="C6548" s="65"/>
      <c r="D6548" s="66"/>
      <c r="E6548" s="67"/>
      <c r="F6548" s="65"/>
      <c r="G6548" s="66"/>
      <c r="J6548" s="65"/>
      <c r="K6548" s="65"/>
      <c r="L6548" s="66"/>
      <c r="M6548" s="65"/>
      <c r="N6548" s="65"/>
      <c r="O6548" s="65"/>
      <c r="P6548" s="66"/>
      <c r="Q6548" s="31">
        <f t="shared" si="204"/>
        <v>9999</v>
      </c>
      <c r="R6548" s="31" t="str">
        <f t="shared" si="205"/>
        <v/>
      </c>
      <c r="S6548" s="29">
        <f>IF($Q6548&lt;Parâmetros!$E$19,$G6548-1,$G6548)</f>
        <v>0</v>
      </c>
    </row>
    <row r="6549" spans="1:19" x14ac:dyDescent="0.25">
      <c r="A6549" s="116"/>
      <c r="B6549" s="65"/>
      <c r="C6549" s="65"/>
      <c r="D6549" s="66"/>
      <c r="E6549" s="67"/>
      <c r="F6549" s="65"/>
      <c r="G6549" s="66"/>
      <c r="J6549" s="65"/>
      <c r="K6549" s="65"/>
      <c r="L6549" s="66"/>
      <c r="M6549" s="65"/>
      <c r="N6549" s="65"/>
      <c r="O6549" s="65"/>
      <c r="P6549" s="66"/>
      <c r="Q6549" s="31">
        <f t="shared" si="204"/>
        <v>9999</v>
      </c>
      <c r="R6549" s="31" t="str">
        <f t="shared" si="205"/>
        <v/>
      </c>
      <c r="S6549" s="29">
        <f>IF($Q6549&lt;Parâmetros!$E$19,$G6549-1,$G6549)</f>
        <v>0</v>
      </c>
    </row>
    <row r="6550" spans="1:19" x14ac:dyDescent="0.25">
      <c r="A6550" s="116"/>
      <c r="B6550" s="65"/>
      <c r="C6550" s="65"/>
      <c r="D6550" s="66"/>
      <c r="E6550" s="67"/>
      <c r="F6550" s="65"/>
      <c r="G6550" s="66"/>
      <c r="J6550" s="65"/>
      <c r="K6550" s="65"/>
      <c r="L6550" s="66"/>
      <c r="M6550" s="65"/>
      <c r="N6550" s="65"/>
      <c r="O6550" s="65"/>
      <c r="P6550" s="66"/>
      <c r="Q6550" s="31">
        <f t="shared" si="204"/>
        <v>9999</v>
      </c>
      <c r="R6550" s="31" t="str">
        <f t="shared" si="205"/>
        <v/>
      </c>
      <c r="S6550" s="29">
        <f>IF($Q6550&lt;Parâmetros!$E$19,$G6550-1,$G6550)</f>
        <v>0</v>
      </c>
    </row>
    <row r="6551" spans="1:19" x14ac:dyDescent="0.25">
      <c r="A6551" s="116"/>
      <c r="B6551" s="65"/>
      <c r="C6551" s="65"/>
      <c r="D6551" s="66"/>
      <c r="E6551" s="67"/>
      <c r="F6551" s="65"/>
      <c r="G6551" s="66"/>
      <c r="J6551" s="65"/>
      <c r="K6551" s="65"/>
      <c r="L6551" s="66"/>
      <c r="M6551" s="65"/>
      <c r="N6551" s="65"/>
      <c r="O6551" s="65"/>
      <c r="P6551" s="66"/>
      <c r="Q6551" s="31">
        <f t="shared" si="204"/>
        <v>9999</v>
      </c>
      <c r="R6551" s="31" t="str">
        <f t="shared" si="205"/>
        <v/>
      </c>
      <c r="S6551" s="29">
        <f>IF($Q6551&lt;Parâmetros!$E$19,$G6551-1,$G6551)</f>
        <v>0</v>
      </c>
    </row>
    <row r="6552" spans="1:19" x14ac:dyDescent="0.25">
      <c r="A6552" s="116"/>
      <c r="B6552" s="65"/>
      <c r="C6552" s="65"/>
      <c r="D6552" s="66"/>
      <c r="E6552" s="67"/>
      <c r="F6552" s="65"/>
      <c r="G6552" s="66"/>
      <c r="J6552" s="65"/>
      <c r="K6552" s="65"/>
      <c r="L6552" s="66"/>
      <c r="M6552" s="65"/>
      <c r="N6552" s="65"/>
      <c r="O6552" s="65"/>
      <c r="P6552" s="66"/>
      <c r="Q6552" s="31">
        <f t="shared" si="204"/>
        <v>9999</v>
      </c>
      <c r="R6552" s="31" t="str">
        <f t="shared" si="205"/>
        <v/>
      </c>
      <c r="S6552" s="29">
        <f>IF($Q6552&lt;Parâmetros!$E$19,$G6552-1,$G6552)</f>
        <v>0</v>
      </c>
    </row>
    <row r="6553" spans="1:19" x14ac:dyDescent="0.25">
      <c r="A6553" s="116"/>
      <c r="B6553" s="65"/>
      <c r="C6553" s="65"/>
      <c r="D6553" s="66"/>
      <c r="E6553" s="67"/>
      <c r="F6553" s="65"/>
      <c r="G6553" s="66"/>
      <c r="J6553" s="65"/>
      <c r="K6553" s="65"/>
      <c r="L6553" s="66"/>
      <c r="M6553" s="65"/>
      <c r="N6553" s="65"/>
      <c r="O6553" s="65"/>
      <c r="P6553" s="66"/>
      <c r="Q6553" s="31">
        <f t="shared" si="204"/>
        <v>9999</v>
      </c>
      <c r="R6553" s="31" t="str">
        <f t="shared" si="205"/>
        <v/>
      </c>
      <c r="S6553" s="29">
        <f>IF($Q6553&lt;Parâmetros!$E$19,$G6553-1,$G6553)</f>
        <v>0</v>
      </c>
    </row>
    <row r="6554" spans="1:19" x14ac:dyDescent="0.25">
      <c r="A6554" s="116"/>
      <c r="B6554" s="65"/>
      <c r="C6554" s="65"/>
      <c r="D6554" s="66"/>
      <c r="E6554" s="67"/>
      <c r="F6554" s="65"/>
      <c r="G6554" s="66"/>
      <c r="J6554" s="65"/>
      <c r="K6554" s="65"/>
      <c r="L6554" s="66"/>
      <c r="M6554" s="65"/>
      <c r="N6554" s="65"/>
      <c r="O6554" s="65"/>
      <c r="P6554" s="66"/>
      <c r="Q6554" s="31">
        <f t="shared" si="204"/>
        <v>9999</v>
      </c>
      <c r="R6554" s="31" t="str">
        <f t="shared" si="205"/>
        <v/>
      </c>
      <c r="S6554" s="29">
        <f>IF($Q6554&lt;Parâmetros!$E$19,$G6554-1,$G6554)</f>
        <v>0</v>
      </c>
    </row>
    <row r="6555" spans="1:19" x14ac:dyDescent="0.25">
      <c r="A6555" s="116"/>
      <c r="B6555" s="65"/>
      <c r="C6555" s="65"/>
      <c r="D6555" s="66"/>
      <c r="E6555" s="67"/>
      <c r="F6555" s="65"/>
      <c r="G6555" s="66"/>
      <c r="J6555" s="65"/>
      <c r="K6555" s="65"/>
      <c r="L6555" s="66"/>
      <c r="M6555" s="65"/>
      <c r="N6555" s="65"/>
      <c r="O6555" s="65"/>
      <c r="P6555" s="66"/>
      <c r="Q6555" s="31">
        <f t="shared" si="204"/>
        <v>9999</v>
      </c>
      <c r="R6555" s="31" t="str">
        <f t="shared" si="205"/>
        <v/>
      </c>
      <c r="S6555" s="29">
        <f>IF($Q6555&lt;Parâmetros!$E$19,$G6555-1,$G6555)</f>
        <v>0</v>
      </c>
    </row>
    <row r="6556" spans="1:19" x14ac:dyDescent="0.25">
      <c r="A6556" s="116"/>
      <c r="B6556" s="65"/>
      <c r="C6556" s="65"/>
      <c r="D6556" s="66"/>
      <c r="E6556" s="67"/>
      <c r="F6556" s="65"/>
      <c r="G6556" s="66"/>
      <c r="J6556" s="65"/>
      <c r="K6556" s="65"/>
      <c r="L6556" s="66"/>
      <c r="M6556" s="65"/>
      <c r="N6556" s="65"/>
      <c r="O6556" s="65"/>
      <c r="P6556" s="66"/>
      <c r="Q6556" s="31">
        <f t="shared" si="204"/>
        <v>9999</v>
      </c>
      <c r="R6556" s="31" t="str">
        <f t="shared" si="205"/>
        <v/>
      </c>
      <c r="S6556" s="29">
        <f>IF($Q6556&lt;Parâmetros!$E$19,$G6556-1,$G6556)</f>
        <v>0</v>
      </c>
    </row>
    <row r="6557" spans="1:19" x14ac:dyDescent="0.25">
      <c r="A6557" s="116"/>
      <c r="B6557" s="65"/>
      <c r="C6557" s="65"/>
      <c r="D6557" s="66"/>
      <c r="E6557" s="67"/>
      <c r="F6557" s="65"/>
      <c r="G6557" s="66"/>
      <c r="J6557" s="65"/>
      <c r="K6557" s="65"/>
      <c r="L6557" s="66"/>
      <c r="M6557" s="65"/>
      <c r="N6557" s="65"/>
      <c r="O6557" s="65"/>
      <c r="P6557" s="66"/>
      <c r="Q6557" s="31">
        <f t="shared" si="204"/>
        <v>9999</v>
      </c>
      <c r="R6557" s="31" t="str">
        <f t="shared" si="205"/>
        <v/>
      </c>
      <c r="S6557" s="29">
        <f>IF($Q6557&lt;Parâmetros!$E$19,$G6557-1,$G6557)</f>
        <v>0</v>
      </c>
    </row>
    <row r="6558" spans="1:19" x14ac:dyDescent="0.25">
      <c r="A6558" s="116"/>
      <c r="B6558" s="65"/>
      <c r="C6558" s="65"/>
      <c r="D6558" s="66"/>
      <c r="E6558" s="67"/>
      <c r="F6558" s="65"/>
      <c r="G6558" s="66"/>
      <c r="J6558" s="65"/>
      <c r="K6558" s="65"/>
      <c r="L6558" s="66"/>
      <c r="M6558" s="65"/>
      <c r="N6558" s="65"/>
      <c r="O6558" s="65"/>
      <c r="P6558" s="66"/>
      <c r="Q6558" s="31">
        <f t="shared" si="204"/>
        <v>9999</v>
      </c>
      <c r="R6558" s="31" t="str">
        <f t="shared" si="205"/>
        <v/>
      </c>
      <c r="S6558" s="29">
        <f>IF($Q6558&lt;Parâmetros!$E$19,$G6558-1,$G6558)</f>
        <v>0</v>
      </c>
    </row>
    <row r="6559" spans="1:19" x14ac:dyDescent="0.25">
      <c r="A6559" s="116"/>
      <c r="B6559" s="65"/>
      <c r="C6559" s="65"/>
      <c r="D6559" s="66"/>
      <c r="E6559" s="67"/>
      <c r="F6559" s="65"/>
      <c r="G6559" s="66"/>
      <c r="J6559" s="65"/>
      <c r="K6559" s="65"/>
      <c r="L6559" s="66"/>
      <c r="M6559" s="65"/>
      <c r="N6559" s="65"/>
      <c r="O6559" s="65"/>
      <c r="P6559" s="66"/>
      <c r="Q6559" s="31">
        <f t="shared" si="204"/>
        <v>9999</v>
      </c>
      <c r="R6559" s="31" t="str">
        <f t="shared" si="205"/>
        <v/>
      </c>
      <c r="S6559" s="29">
        <f>IF($Q6559&lt;Parâmetros!$E$19,$G6559-1,$G6559)</f>
        <v>0</v>
      </c>
    </row>
    <row r="6560" spans="1:19" x14ac:dyDescent="0.25">
      <c r="A6560" s="116"/>
      <c r="B6560" s="65"/>
      <c r="C6560" s="65"/>
      <c r="D6560" s="66"/>
      <c r="E6560" s="67"/>
      <c r="F6560" s="65"/>
      <c r="G6560" s="66"/>
      <c r="J6560" s="65"/>
      <c r="K6560" s="65"/>
      <c r="L6560" s="66"/>
      <c r="M6560" s="65"/>
      <c r="N6560" s="65"/>
      <c r="O6560" s="65"/>
      <c r="P6560" s="66"/>
      <c r="Q6560" s="31">
        <f t="shared" si="204"/>
        <v>9999</v>
      </c>
      <c r="R6560" s="31" t="str">
        <f t="shared" si="205"/>
        <v/>
      </c>
      <c r="S6560" s="29">
        <f>IF($Q6560&lt;Parâmetros!$E$19,$G6560-1,$G6560)</f>
        <v>0</v>
      </c>
    </row>
    <row r="6561" spans="1:19" x14ac:dyDescent="0.25">
      <c r="A6561" s="116"/>
      <c r="B6561" s="65"/>
      <c r="C6561" s="65"/>
      <c r="D6561" s="66"/>
      <c r="E6561" s="67"/>
      <c r="F6561" s="65"/>
      <c r="G6561" s="66"/>
      <c r="J6561" s="65"/>
      <c r="K6561" s="65"/>
      <c r="L6561" s="66"/>
      <c r="M6561" s="65"/>
      <c r="N6561" s="65"/>
      <c r="O6561" s="65"/>
      <c r="P6561" s="66"/>
      <c r="Q6561" s="31">
        <f t="shared" si="204"/>
        <v>9999</v>
      </c>
      <c r="R6561" s="31" t="str">
        <f t="shared" si="205"/>
        <v/>
      </c>
      <c r="S6561" s="29">
        <f>IF($Q6561&lt;Parâmetros!$E$19,$G6561-1,$G6561)</f>
        <v>0</v>
      </c>
    </row>
    <row r="6562" spans="1:19" x14ac:dyDescent="0.25">
      <c r="A6562" s="116"/>
      <c r="B6562" s="65"/>
      <c r="C6562" s="65"/>
      <c r="D6562" s="66"/>
      <c r="E6562" s="67"/>
      <c r="F6562" s="65"/>
      <c r="G6562" s="66"/>
      <c r="J6562" s="65"/>
      <c r="K6562" s="65"/>
      <c r="L6562" s="66"/>
      <c r="M6562" s="65"/>
      <c r="N6562" s="65"/>
      <c r="O6562" s="65"/>
      <c r="P6562" s="66"/>
      <c r="Q6562" s="31">
        <f t="shared" si="204"/>
        <v>9999</v>
      </c>
      <c r="R6562" s="31" t="str">
        <f t="shared" si="205"/>
        <v/>
      </c>
      <c r="S6562" s="29">
        <f>IF($Q6562&lt;Parâmetros!$E$19,$G6562-1,$G6562)</f>
        <v>0</v>
      </c>
    </row>
    <row r="6563" spans="1:19" x14ac:dyDescent="0.25">
      <c r="A6563" s="116"/>
      <c r="B6563" s="65"/>
      <c r="C6563" s="65"/>
      <c r="D6563" s="66"/>
      <c r="E6563" s="67"/>
      <c r="F6563" s="65"/>
      <c r="G6563" s="66"/>
      <c r="J6563" s="65"/>
      <c r="K6563" s="65"/>
      <c r="L6563" s="66"/>
      <c r="M6563" s="65"/>
      <c r="N6563" s="65"/>
      <c r="O6563" s="65"/>
      <c r="P6563" s="66"/>
      <c r="Q6563" s="31">
        <f t="shared" si="204"/>
        <v>9999</v>
      </c>
      <c r="R6563" s="31" t="str">
        <f t="shared" si="205"/>
        <v/>
      </c>
      <c r="S6563" s="29">
        <f>IF($Q6563&lt;Parâmetros!$E$19,$G6563-1,$G6563)</f>
        <v>0</v>
      </c>
    </row>
    <row r="6564" spans="1:19" x14ac:dyDescent="0.25">
      <c r="A6564" s="116"/>
      <c r="B6564" s="65"/>
      <c r="C6564" s="65"/>
      <c r="D6564" s="66"/>
      <c r="E6564" s="67"/>
      <c r="F6564" s="65"/>
      <c r="G6564" s="66"/>
      <c r="J6564" s="65"/>
      <c r="K6564" s="65"/>
      <c r="L6564" s="66"/>
      <c r="M6564" s="65"/>
      <c r="N6564" s="65"/>
      <c r="O6564" s="65"/>
      <c r="P6564" s="66"/>
      <c r="Q6564" s="31">
        <f t="shared" si="204"/>
        <v>9999</v>
      </c>
      <c r="R6564" s="31" t="str">
        <f t="shared" si="205"/>
        <v/>
      </c>
      <c r="S6564" s="29">
        <f>IF($Q6564&lt;Parâmetros!$E$19,$G6564-1,$G6564)</f>
        <v>0</v>
      </c>
    </row>
    <row r="6565" spans="1:19" x14ac:dyDescent="0.25">
      <c r="A6565" s="116"/>
      <c r="B6565" s="65"/>
      <c r="C6565" s="65"/>
      <c r="D6565" s="66"/>
      <c r="E6565" s="67"/>
      <c r="F6565" s="65"/>
      <c r="G6565" s="66"/>
      <c r="J6565" s="65"/>
      <c r="K6565" s="65"/>
      <c r="L6565" s="66"/>
      <c r="M6565" s="65"/>
      <c r="N6565" s="65"/>
      <c r="O6565" s="65"/>
      <c r="P6565" s="66"/>
      <c r="Q6565" s="31">
        <f t="shared" si="204"/>
        <v>9999</v>
      </c>
      <c r="R6565" s="31" t="str">
        <f t="shared" si="205"/>
        <v/>
      </c>
      <c r="S6565" s="29">
        <f>IF($Q6565&lt;Parâmetros!$E$19,$G6565-1,$G6565)</f>
        <v>0</v>
      </c>
    </row>
    <row r="6566" spans="1:19" x14ac:dyDescent="0.25">
      <c r="A6566" s="116"/>
      <c r="B6566" s="65"/>
      <c r="C6566" s="65"/>
      <c r="D6566" s="66"/>
      <c r="E6566" s="67"/>
      <c r="F6566" s="65"/>
      <c r="G6566" s="66"/>
      <c r="J6566" s="65"/>
      <c r="K6566" s="65"/>
      <c r="L6566" s="66"/>
      <c r="M6566" s="65"/>
      <c r="N6566" s="65"/>
      <c r="O6566" s="65"/>
      <c r="P6566" s="66"/>
      <c r="Q6566" s="31">
        <f t="shared" si="204"/>
        <v>9999</v>
      </c>
      <c r="R6566" s="31" t="str">
        <f t="shared" si="205"/>
        <v/>
      </c>
      <c r="S6566" s="29">
        <f>IF($Q6566&lt;Parâmetros!$E$19,$G6566-1,$G6566)</f>
        <v>0</v>
      </c>
    </row>
    <row r="6567" spans="1:19" x14ac:dyDescent="0.25">
      <c r="A6567" s="116"/>
      <c r="B6567" s="65"/>
      <c r="C6567" s="65"/>
      <c r="D6567" s="66"/>
      <c r="E6567" s="67"/>
      <c r="F6567" s="65"/>
      <c r="G6567" s="66"/>
      <c r="J6567" s="65"/>
      <c r="K6567" s="65"/>
      <c r="L6567" s="66"/>
      <c r="M6567" s="65"/>
      <c r="N6567" s="65"/>
      <c r="O6567" s="65"/>
      <c r="P6567" s="66"/>
      <c r="Q6567" s="31">
        <f t="shared" si="204"/>
        <v>9999</v>
      </c>
      <c r="R6567" s="31" t="str">
        <f t="shared" si="205"/>
        <v/>
      </c>
      <c r="S6567" s="29">
        <f>IF($Q6567&lt;Parâmetros!$E$19,$G6567-1,$G6567)</f>
        <v>0</v>
      </c>
    </row>
    <row r="6568" spans="1:19" x14ac:dyDescent="0.25">
      <c r="A6568" s="116"/>
      <c r="B6568" s="65"/>
      <c r="C6568" s="65"/>
      <c r="D6568" s="66"/>
      <c r="E6568" s="67"/>
      <c r="F6568" s="65"/>
      <c r="G6568" s="66"/>
      <c r="J6568" s="65"/>
      <c r="K6568" s="65"/>
      <c r="L6568" s="66"/>
      <c r="M6568" s="65"/>
      <c r="N6568" s="65"/>
      <c r="O6568" s="65"/>
      <c r="P6568" s="66"/>
      <c r="Q6568" s="31">
        <f t="shared" si="204"/>
        <v>9999</v>
      </c>
      <c r="R6568" s="31" t="str">
        <f t="shared" si="205"/>
        <v/>
      </c>
      <c r="S6568" s="29">
        <f>IF($Q6568&lt;Parâmetros!$E$19,$G6568-1,$G6568)</f>
        <v>0</v>
      </c>
    </row>
    <row r="6569" spans="1:19" x14ac:dyDescent="0.25">
      <c r="A6569" s="116"/>
      <c r="B6569" s="65"/>
      <c r="C6569" s="65"/>
      <c r="D6569" s="66"/>
      <c r="E6569" s="67"/>
      <c r="F6569" s="65"/>
      <c r="G6569" s="66"/>
      <c r="J6569" s="65"/>
      <c r="K6569" s="65"/>
      <c r="L6569" s="66"/>
      <c r="M6569" s="65"/>
      <c r="N6569" s="65"/>
      <c r="O6569" s="65"/>
      <c r="P6569" s="66"/>
      <c r="Q6569" s="31">
        <f t="shared" si="204"/>
        <v>9999</v>
      </c>
      <c r="R6569" s="31" t="str">
        <f t="shared" si="205"/>
        <v/>
      </c>
      <c r="S6569" s="29">
        <f>IF($Q6569&lt;Parâmetros!$E$19,$G6569-1,$G6569)</f>
        <v>0</v>
      </c>
    </row>
    <row r="6570" spans="1:19" x14ac:dyDescent="0.25">
      <c r="A6570" s="116"/>
      <c r="B6570" s="65"/>
      <c r="C6570" s="65"/>
      <c r="D6570" s="66"/>
      <c r="E6570" s="67"/>
      <c r="F6570" s="65"/>
      <c r="G6570" s="66"/>
      <c r="J6570" s="65"/>
      <c r="K6570" s="65"/>
      <c r="L6570" s="66"/>
      <c r="M6570" s="65"/>
      <c r="N6570" s="65"/>
      <c r="O6570" s="65"/>
      <c r="P6570" s="66"/>
      <c r="Q6570" s="31">
        <f t="shared" si="204"/>
        <v>9999</v>
      </c>
      <c r="R6570" s="31" t="str">
        <f t="shared" si="205"/>
        <v/>
      </c>
      <c r="S6570" s="29">
        <f>IF($Q6570&lt;Parâmetros!$E$19,$G6570-1,$G6570)</f>
        <v>0</v>
      </c>
    </row>
    <row r="6571" spans="1:19" x14ac:dyDescent="0.25">
      <c r="A6571" s="116"/>
      <c r="B6571" s="65"/>
      <c r="C6571" s="65"/>
      <c r="D6571" s="66"/>
      <c r="E6571" s="67"/>
      <c r="F6571" s="65"/>
      <c r="G6571" s="66"/>
      <c r="J6571" s="65"/>
      <c r="K6571" s="65"/>
      <c r="L6571" s="66"/>
      <c r="M6571" s="65"/>
      <c r="N6571" s="65"/>
      <c r="O6571" s="65"/>
      <c r="P6571" s="66"/>
      <c r="Q6571" s="31">
        <f t="shared" si="204"/>
        <v>9999</v>
      </c>
      <c r="R6571" s="31" t="str">
        <f t="shared" si="205"/>
        <v/>
      </c>
      <c r="S6571" s="29">
        <f>IF($Q6571&lt;Parâmetros!$E$19,$G6571-1,$G6571)</f>
        <v>0</v>
      </c>
    </row>
    <row r="6572" spans="1:19" x14ac:dyDescent="0.25">
      <c r="A6572" s="116"/>
      <c r="B6572" s="65"/>
      <c r="C6572" s="65"/>
      <c r="D6572" s="66"/>
      <c r="E6572" s="67"/>
      <c r="F6572" s="65"/>
      <c r="G6572" s="66"/>
      <c r="J6572" s="65"/>
      <c r="K6572" s="65"/>
      <c r="L6572" s="66"/>
      <c r="M6572" s="65"/>
      <c r="N6572" s="65"/>
      <c r="O6572" s="65"/>
      <c r="P6572" s="66"/>
      <c r="Q6572" s="31">
        <f t="shared" si="204"/>
        <v>9999</v>
      </c>
      <c r="R6572" s="31" t="str">
        <f t="shared" si="205"/>
        <v/>
      </c>
      <c r="S6572" s="29">
        <f>IF($Q6572&lt;Parâmetros!$E$19,$G6572-1,$G6572)</f>
        <v>0</v>
      </c>
    </row>
    <row r="6573" spans="1:19" x14ac:dyDescent="0.25">
      <c r="A6573" s="116"/>
      <c r="B6573" s="65"/>
      <c r="C6573" s="65"/>
      <c r="D6573" s="66"/>
      <c r="E6573" s="67"/>
      <c r="F6573" s="65"/>
      <c r="G6573" s="66"/>
      <c r="J6573" s="65"/>
      <c r="K6573" s="65"/>
      <c r="L6573" s="66"/>
      <c r="M6573" s="65"/>
      <c r="N6573" s="65"/>
      <c r="O6573" s="65"/>
      <c r="P6573" s="66"/>
      <c r="Q6573" s="31">
        <f t="shared" si="204"/>
        <v>9999</v>
      </c>
      <c r="R6573" s="31" t="str">
        <f t="shared" si="205"/>
        <v/>
      </c>
      <c r="S6573" s="29">
        <f>IF($Q6573&lt;Parâmetros!$E$19,$G6573-1,$G6573)</f>
        <v>0</v>
      </c>
    </row>
    <row r="6574" spans="1:19" x14ac:dyDescent="0.25">
      <c r="A6574" s="116"/>
      <c r="B6574" s="65"/>
      <c r="C6574" s="65"/>
      <c r="D6574" s="66"/>
      <c r="E6574" s="67"/>
      <c r="F6574" s="65"/>
      <c r="G6574" s="66"/>
      <c r="J6574" s="65"/>
      <c r="K6574" s="65"/>
      <c r="L6574" s="66"/>
      <c r="M6574" s="65"/>
      <c r="N6574" s="65"/>
      <c r="O6574" s="65"/>
      <c r="P6574" s="66"/>
      <c r="Q6574" s="31">
        <f t="shared" si="204"/>
        <v>9999</v>
      </c>
      <c r="R6574" s="31" t="str">
        <f t="shared" si="205"/>
        <v/>
      </c>
      <c r="S6574" s="29">
        <f>IF($Q6574&lt;Parâmetros!$E$19,$G6574-1,$G6574)</f>
        <v>0</v>
      </c>
    </row>
    <row r="6575" spans="1:19" x14ac:dyDescent="0.25">
      <c r="A6575" s="116"/>
      <c r="B6575" s="65"/>
      <c r="C6575" s="65"/>
      <c r="D6575" s="66"/>
      <c r="E6575" s="67"/>
      <c r="F6575" s="65"/>
      <c r="G6575" s="66"/>
      <c r="J6575" s="65"/>
      <c r="K6575" s="65"/>
      <c r="L6575" s="66"/>
      <c r="M6575" s="65"/>
      <c r="N6575" s="65"/>
      <c r="O6575" s="65"/>
      <c r="P6575" s="66"/>
      <c r="Q6575" s="31">
        <f t="shared" si="204"/>
        <v>9999</v>
      </c>
      <c r="R6575" s="31" t="str">
        <f t="shared" si="205"/>
        <v/>
      </c>
      <c r="S6575" s="29">
        <f>IF($Q6575&lt;Parâmetros!$E$19,$G6575-1,$G6575)</f>
        <v>0</v>
      </c>
    </row>
    <row r="6576" spans="1:19" x14ac:dyDescent="0.25">
      <c r="A6576" s="116"/>
      <c r="B6576" s="65"/>
      <c r="C6576" s="65"/>
      <c r="D6576" s="66"/>
      <c r="E6576" s="67"/>
      <c r="F6576" s="65"/>
      <c r="G6576" s="66"/>
      <c r="J6576" s="65"/>
      <c r="K6576" s="65"/>
      <c r="L6576" s="66"/>
      <c r="M6576" s="65"/>
      <c r="O6576" s="65"/>
      <c r="P6576" s="66"/>
      <c r="Q6576" s="31">
        <f t="shared" si="204"/>
        <v>9999</v>
      </c>
      <c r="R6576" s="31" t="str">
        <f t="shared" si="205"/>
        <v/>
      </c>
      <c r="S6576" s="29">
        <f>IF($Q6576&lt;Parâmetros!$E$19,$G6576-1,$G6576)</f>
        <v>0</v>
      </c>
    </row>
    <row r="6577" spans="1:19" x14ac:dyDescent="0.25">
      <c r="A6577" s="116"/>
      <c r="B6577" s="65"/>
      <c r="C6577" s="65"/>
      <c r="D6577" s="66"/>
      <c r="E6577" s="67"/>
      <c r="F6577" s="65"/>
      <c r="G6577" s="66"/>
      <c r="J6577" s="65"/>
      <c r="K6577" s="65"/>
      <c r="L6577" s="66"/>
      <c r="M6577" s="65"/>
      <c r="N6577" s="65"/>
      <c r="O6577" s="65"/>
      <c r="P6577" s="66"/>
      <c r="Q6577" s="31">
        <f t="shared" si="204"/>
        <v>9999</v>
      </c>
      <c r="R6577" s="31" t="str">
        <f t="shared" si="205"/>
        <v/>
      </c>
      <c r="S6577" s="29">
        <f>IF($Q6577&lt;Parâmetros!$E$19,$G6577-1,$G6577)</f>
        <v>0</v>
      </c>
    </row>
    <row r="6578" spans="1:19" x14ac:dyDescent="0.25">
      <c r="A6578" s="116"/>
      <c r="B6578" s="65"/>
      <c r="C6578" s="65"/>
      <c r="D6578" s="66"/>
      <c r="E6578" s="67"/>
      <c r="F6578" s="65"/>
      <c r="G6578" s="66"/>
      <c r="J6578" s="65"/>
      <c r="K6578" s="65"/>
      <c r="L6578" s="66"/>
      <c r="M6578" s="65"/>
      <c r="N6578" s="65"/>
      <c r="O6578" s="65"/>
      <c r="P6578" s="66"/>
      <c r="Q6578" s="31">
        <f t="shared" si="204"/>
        <v>9999</v>
      </c>
      <c r="R6578" s="31" t="str">
        <f t="shared" si="205"/>
        <v/>
      </c>
      <c r="S6578" s="29">
        <f>IF($Q6578&lt;Parâmetros!$E$19,$G6578-1,$G6578)</f>
        <v>0</v>
      </c>
    </row>
    <row r="6579" spans="1:19" x14ac:dyDescent="0.25">
      <c r="A6579" s="116"/>
      <c r="B6579" s="65"/>
      <c r="C6579" s="65"/>
      <c r="D6579" s="66"/>
      <c r="E6579" s="67"/>
      <c r="F6579" s="65"/>
      <c r="G6579" s="66"/>
      <c r="J6579" s="65"/>
      <c r="K6579" s="65"/>
      <c r="L6579" s="66"/>
      <c r="M6579" s="65"/>
      <c r="N6579" s="65"/>
      <c r="O6579" s="65"/>
      <c r="P6579" s="66"/>
      <c r="Q6579" s="31">
        <f t="shared" si="204"/>
        <v>9999</v>
      </c>
      <c r="R6579" s="31" t="str">
        <f t="shared" si="205"/>
        <v/>
      </c>
      <c r="S6579" s="29">
        <f>IF($Q6579&lt;Parâmetros!$E$19,$G6579-1,$G6579)</f>
        <v>0</v>
      </c>
    </row>
    <row r="6580" spans="1:19" x14ac:dyDescent="0.25">
      <c r="A6580" s="116"/>
      <c r="B6580" s="65"/>
      <c r="C6580" s="65"/>
      <c r="D6580" s="66"/>
      <c r="E6580" s="67"/>
      <c r="F6580" s="65"/>
      <c r="G6580" s="66"/>
      <c r="J6580" s="65"/>
      <c r="K6580" s="65"/>
      <c r="L6580" s="66"/>
      <c r="M6580" s="65"/>
      <c r="N6580" s="65"/>
      <c r="O6580" s="65"/>
      <c r="P6580" s="66"/>
      <c r="Q6580" s="31">
        <f t="shared" si="204"/>
        <v>9999</v>
      </c>
      <c r="R6580" s="31" t="str">
        <f t="shared" si="205"/>
        <v/>
      </c>
      <c r="S6580" s="29">
        <f>IF($Q6580&lt;Parâmetros!$E$19,$G6580-1,$G6580)</f>
        <v>0</v>
      </c>
    </row>
    <row r="6581" spans="1:19" x14ac:dyDescent="0.25">
      <c r="A6581" s="116"/>
      <c r="B6581" s="65"/>
      <c r="C6581" s="65"/>
      <c r="D6581" s="66"/>
      <c r="E6581" s="67"/>
      <c r="F6581" s="65"/>
      <c r="G6581" s="66"/>
      <c r="J6581" s="65"/>
      <c r="K6581" s="65"/>
      <c r="L6581" s="66"/>
      <c r="M6581" s="65"/>
      <c r="N6581" s="65"/>
      <c r="O6581" s="65"/>
      <c r="P6581" s="66"/>
      <c r="Q6581" s="31">
        <f t="shared" si="204"/>
        <v>9999</v>
      </c>
      <c r="R6581" s="31" t="str">
        <f t="shared" si="205"/>
        <v/>
      </c>
      <c r="S6581" s="29">
        <f>IF($Q6581&lt;Parâmetros!$E$19,$G6581-1,$G6581)</f>
        <v>0</v>
      </c>
    </row>
    <row r="6582" spans="1:19" x14ac:dyDescent="0.25">
      <c r="A6582" s="116"/>
      <c r="B6582" s="65"/>
      <c r="C6582" s="65"/>
      <c r="D6582" s="66"/>
      <c r="E6582" s="67"/>
      <c r="F6582" s="65"/>
      <c r="G6582" s="66"/>
      <c r="J6582" s="65"/>
      <c r="K6582" s="65"/>
      <c r="L6582" s="66"/>
      <c r="M6582" s="65"/>
      <c r="N6582" s="65"/>
      <c r="O6582" s="65"/>
      <c r="P6582" s="66"/>
      <c r="Q6582" s="31">
        <f t="shared" si="204"/>
        <v>9999</v>
      </c>
      <c r="R6582" s="31" t="str">
        <f t="shared" si="205"/>
        <v/>
      </c>
      <c r="S6582" s="29">
        <f>IF($Q6582&lt;Parâmetros!$E$19,$G6582-1,$G6582)</f>
        <v>0</v>
      </c>
    </row>
    <row r="6583" spans="1:19" x14ac:dyDescent="0.25">
      <c r="A6583" s="116"/>
      <c r="B6583" s="65"/>
      <c r="C6583" s="65"/>
      <c r="D6583" s="66"/>
      <c r="E6583" s="67"/>
      <c r="F6583" s="65"/>
      <c r="G6583" s="66"/>
      <c r="J6583" s="65"/>
      <c r="K6583" s="65"/>
      <c r="L6583" s="66"/>
      <c r="M6583" s="65"/>
      <c r="N6583" s="65"/>
      <c r="O6583" s="65"/>
      <c r="P6583" s="66"/>
      <c r="Q6583" s="31">
        <f t="shared" si="204"/>
        <v>9999</v>
      </c>
      <c r="R6583" s="31" t="str">
        <f t="shared" si="205"/>
        <v/>
      </c>
      <c r="S6583" s="29">
        <f>IF($Q6583&lt;Parâmetros!$E$19,$G6583-1,$G6583)</f>
        <v>0</v>
      </c>
    </row>
    <row r="6584" spans="1:19" x14ac:dyDescent="0.25">
      <c r="A6584" s="116"/>
      <c r="B6584" s="65"/>
      <c r="C6584" s="65"/>
      <c r="D6584" s="66"/>
      <c r="E6584" s="67"/>
      <c r="F6584" s="65"/>
      <c r="G6584" s="66"/>
      <c r="J6584" s="65"/>
      <c r="K6584" s="65"/>
      <c r="L6584" s="66"/>
      <c r="M6584" s="65"/>
      <c r="N6584" s="65"/>
      <c r="O6584" s="65"/>
      <c r="P6584" s="66"/>
      <c r="Q6584" s="31">
        <f t="shared" si="204"/>
        <v>9999</v>
      </c>
      <c r="R6584" s="31" t="str">
        <f t="shared" si="205"/>
        <v/>
      </c>
      <c r="S6584" s="29">
        <f>IF($Q6584&lt;Parâmetros!$E$19,$G6584-1,$G6584)</f>
        <v>0</v>
      </c>
    </row>
    <row r="6585" spans="1:19" x14ac:dyDescent="0.25">
      <c r="A6585" s="116"/>
      <c r="B6585" s="65"/>
      <c r="C6585" s="65"/>
      <c r="D6585" s="66"/>
      <c r="E6585" s="67"/>
      <c r="F6585" s="65"/>
      <c r="G6585" s="66"/>
      <c r="J6585" s="65"/>
      <c r="K6585" s="65"/>
      <c r="L6585" s="66"/>
      <c r="M6585" s="65"/>
      <c r="N6585" s="65"/>
      <c r="O6585" s="65"/>
      <c r="P6585" s="66"/>
      <c r="Q6585" s="31">
        <f t="shared" si="204"/>
        <v>9999</v>
      </c>
      <c r="R6585" s="31" t="str">
        <f t="shared" si="205"/>
        <v/>
      </c>
      <c r="S6585" s="29">
        <f>IF($Q6585&lt;Parâmetros!$E$19,$G6585-1,$G6585)</f>
        <v>0</v>
      </c>
    </row>
    <row r="6586" spans="1:19" x14ac:dyDescent="0.25">
      <c r="A6586" s="116"/>
      <c r="B6586" s="65"/>
      <c r="C6586" s="65"/>
      <c r="D6586" s="66"/>
      <c r="E6586" s="67"/>
      <c r="F6586" s="65"/>
      <c r="G6586" s="66"/>
      <c r="J6586" s="65"/>
      <c r="K6586" s="65"/>
      <c r="L6586" s="66"/>
      <c r="M6586" s="65"/>
      <c r="N6586" s="65"/>
      <c r="O6586" s="65"/>
      <c r="P6586" s="66"/>
      <c r="Q6586" s="31">
        <f t="shared" si="204"/>
        <v>9999</v>
      </c>
      <c r="R6586" s="31" t="str">
        <f t="shared" si="205"/>
        <v/>
      </c>
      <c r="S6586" s="29">
        <f>IF($Q6586&lt;Parâmetros!$E$19,$G6586-1,$G6586)</f>
        <v>0</v>
      </c>
    </row>
    <row r="6587" spans="1:19" x14ac:dyDescent="0.25">
      <c r="A6587" s="116"/>
      <c r="B6587" s="65"/>
      <c r="C6587" s="65"/>
      <c r="D6587" s="66"/>
      <c r="E6587" s="67"/>
      <c r="F6587" s="65"/>
      <c r="G6587" s="66"/>
      <c r="J6587" s="65"/>
      <c r="K6587" s="65"/>
      <c r="L6587" s="66"/>
      <c r="M6587" s="65"/>
      <c r="N6587" s="65"/>
      <c r="O6587" s="65"/>
      <c r="P6587" s="66"/>
      <c r="Q6587" s="31">
        <f t="shared" si="204"/>
        <v>9999</v>
      </c>
      <c r="R6587" s="31" t="str">
        <f t="shared" si="205"/>
        <v/>
      </c>
      <c r="S6587" s="29">
        <f>IF($Q6587&lt;Parâmetros!$E$19,$G6587-1,$G6587)</f>
        <v>0</v>
      </c>
    </row>
    <row r="6588" spans="1:19" x14ac:dyDescent="0.25">
      <c r="A6588" s="116"/>
      <c r="B6588" s="65"/>
      <c r="C6588" s="65"/>
      <c r="D6588" s="66"/>
      <c r="E6588" s="67"/>
      <c r="F6588" s="65"/>
      <c r="G6588" s="66"/>
      <c r="J6588" s="65"/>
      <c r="K6588" s="65"/>
      <c r="L6588" s="66"/>
      <c r="M6588" s="65"/>
      <c r="O6588" s="65"/>
      <c r="P6588" s="66"/>
      <c r="Q6588" s="31">
        <f t="shared" ref="Q6588:Q6651" si="206">IFERROR(VALUE(LEFT($J6588,2))*60+VALUE(MID($J6588,4,2)),9999)</f>
        <v>9999</v>
      </c>
      <c r="R6588" s="31" t="str">
        <f t="shared" ref="R6588:R6651" si="207">IFERROR(VALUE(LEFT($K6588,2))*60+VALUE(MID($K6588,4,2)),"")</f>
        <v/>
      </c>
      <c r="S6588" s="29">
        <f>IF($Q6588&lt;Parâmetros!$E$19,$G6588-1,$G6588)</f>
        <v>0</v>
      </c>
    </row>
    <row r="6589" spans="1:19" x14ac:dyDescent="0.25">
      <c r="A6589" s="116"/>
      <c r="B6589" s="65"/>
      <c r="C6589" s="65"/>
      <c r="D6589" s="66"/>
      <c r="E6589" s="67"/>
      <c r="F6589" s="65"/>
      <c r="G6589" s="66"/>
      <c r="J6589" s="65"/>
      <c r="K6589" s="65"/>
      <c r="L6589" s="66"/>
      <c r="M6589" s="65"/>
      <c r="O6589" s="65"/>
      <c r="P6589" s="66"/>
      <c r="Q6589" s="31">
        <f t="shared" si="206"/>
        <v>9999</v>
      </c>
      <c r="R6589" s="31" t="str">
        <f t="shared" si="207"/>
        <v/>
      </c>
      <c r="S6589" s="29">
        <f>IF($Q6589&lt;Parâmetros!$E$19,$G6589-1,$G6589)</f>
        <v>0</v>
      </c>
    </row>
    <row r="6590" spans="1:19" x14ac:dyDescent="0.25">
      <c r="A6590" s="116"/>
      <c r="B6590" s="65"/>
      <c r="C6590" s="65"/>
      <c r="D6590" s="66"/>
      <c r="E6590" s="67"/>
      <c r="F6590" s="65"/>
      <c r="G6590" s="66"/>
      <c r="J6590" s="65"/>
      <c r="K6590" s="65"/>
      <c r="L6590" s="66"/>
      <c r="M6590" s="65"/>
      <c r="N6590" s="65"/>
      <c r="O6590" s="65"/>
      <c r="P6590" s="66"/>
      <c r="Q6590" s="31">
        <f t="shared" si="206"/>
        <v>9999</v>
      </c>
      <c r="R6590" s="31" t="str">
        <f t="shared" si="207"/>
        <v/>
      </c>
      <c r="S6590" s="29">
        <f>IF($Q6590&lt;Parâmetros!$E$19,$G6590-1,$G6590)</f>
        <v>0</v>
      </c>
    </row>
    <row r="6591" spans="1:19" x14ac:dyDescent="0.25">
      <c r="A6591" s="116"/>
      <c r="B6591" s="65"/>
      <c r="C6591" s="65"/>
      <c r="D6591" s="66"/>
      <c r="E6591" s="67"/>
      <c r="F6591" s="65"/>
      <c r="G6591" s="66"/>
      <c r="J6591" s="65"/>
      <c r="K6591" s="65"/>
      <c r="L6591" s="66"/>
      <c r="M6591" s="65"/>
      <c r="N6591" s="65"/>
      <c r="O6591" s="65"/>
      <c r="P6591" s="66"/>
      <c r="Q6591" s="31">
        <f t="shared" si="206"/>
        <v>9999</v>
      </c>
      <c r="R6591" s="31" t="str">
        <f t="shared" si="207"/>
        <v/>
      </c>
      <c r="S6591" s="29">
        <f>IF($Q6591&lt;Parâmetros!$E$19,$G6591-1,$G6591)</f>
        <v>0</v>
      </c>
    </row>
    <row r="6592" spans="1:19" x14ac:dyDescent="0.25">
      <c r="A6592" s="116"/>
      <c r="B6592" s="65"/>
      <c r="C6592" s="65"/>
      <c r="D6592" s="66"/>
      <c r="E6592" s="67"/>
      <c r="F6592" s="65"/>
      <c r="G6592" s="66"/>
      <c r="J6592" s="65"/>
      <c r="K6592" s="65"/>
      <c r="L6592" s="66"/>
      <c r="M6592" s="65"/>
      <c r="N6592" s="65"/>
      <c r="O6592" s="65"/>
      <c r="P6592" s="66"/>
      <c r="Q6592" s="31">
        <f t="shared" si="206"/>
        <v>9999</v>
      </c>
      <c r="R6592" s="31" t="str">
        <f t="shared" si="207"/>
        <v/>
      </c>
      <c r="S6592" s="29">
        <f>IF($Q6592&lt;Parâmetros!$E$19,$G6592-1,$G6592)</f>
        <v>0</v>
      </c>
    </row>
    <row r="6593" spans="1:19" x14ac:dyDescent="0.25">
      <c r="A6593" s="116"/>
      <c r="B6593" s="65"/>
      <c r="C6593" s="65"/>
      <c r="D6593" s="66"/>
      <c r="E6593" s="67"/>
      <c r="F6593" s="65"/>
      <c r="G6593" s="66"/>
      <c r="J6593" s="65"/>
      <c r="K6593" s="65"/>
      <c r="L6593" s="66"/>
      <c r="M6593" s="65"/>
      <c r="N6593" s="65"/>
      <c r="O6593" s="65"/>
      <c r="P6593" s="66"/>
      <c r="Q6593" s="31">
        <f t="shared" si="206"/>
        <v>9999</v>
      </c>
      <c r="R6593" s="31" t="str">
        <f t="shared" si="207"/>
        <v/>
      </c>
      <c r="S6593" s="29">
        <f>IF($Q6593&lt;Parâmetros!$E$19,$G6593-1,$G6593)</f>
        <v>0</v>
      </c>
    </row>
    <row r="6594" spans="1:19" x14ac:dyDescent="0.25">
      <c r="A6594" s="116"/>
      <c r="B6594" s="65"/>
      <c r="C6594" s="65"/>
      <c r="D6594" s="66"/>
      <c r="E6594" s="67"/>
      <c r="F6594" s="65"/>
      <c r="G6594" s="66"/>
      <c r="J6594" s="65"/>
      <c r="K6594" s="65"/>
      <c r="L6594" s="66"/>
      <c r="M6594" s="65"/>
      <c r="N6594" s="65"/>
      <c r="O6594" s="65"/>
      <c r="P6594" s="66"/>
      <c r="Q6594" s="31">
        <f t="shared" si="206"/>
        <v>9999</v>
      </c>
      <c r="R6594" s="31" t="str">
        <f t="shared" si="207"/>
        <v/>
      </c>
      <c r="S6594" s="29">
        <f>IF($Q6594&lt;Parâmetros!$E$19,$G6594-1,$G6594)</f>
        <v>0</v>
      </c>
    </row>
    <row r="6595" spans="1:19" x14ac:dyDescent="0.25">
      <c r="A6595" s="116"/>
      <c r="B6595" s="65"/>
      <c r="C6595" s="65"/>
      <c r="D6595" s="66"/>
      <c r="E6595" s="67"/>
      <c r="F6595" s="65"/>
      <c r="G6595" s="66"/>
      <c r="J6595" s="65"/>
      <c r="K6595" s="65"/>
      <c r="L6595" s="66"/>
      <c r="M6595" s="65"/>
      <c r="N6595" s="65"/>
      <c r="O6595" s="65"/>
      <c r="P6595" s="66"/>
      <c r="Q6595" s="31">
        <f t="shared" si="206"/>
        <v>9999</v>
      </c>
      <c r="R6595" s="31" t="str">
        <f t="shared" si="207"/>
        <v/>
      </c>
      <c r="S6595" s="29">
        <f>IF($Q6595&lt;Parâmetros!$E$19,$G6595-1,$G6595)</f>
        <v>0</v>
      </c>
    </row>
    <row r="6596" spans="1:19" x14ac:dyDescent="0.25">
      <c r="A6596" s="116"/>
      <c r="B6596" s="65"/>
      <c r="C6596" s="65"/>
      <c r="D6596" s="66"/>
      <c r="E6596" s="67"/>
      <c r="F6596" s="65"/>
      <c r="G6596" s="66"/>
      <c r="J6596" s="65"/>
      <c r="K6596" s="65"/>
      <c r="L6596" s="66"/>
      <c r="M6596" s="65"/>
      <c r="N6596" s="65"/>
      <c r="O6596" s="65"/>
      <c r="P6596" s="66"/>
      <c r="Q6596" s="31">
        <f t="shared" si="206"/>
        <v>9999</v>
      </c>
      <c r="R6596" s="31" t="str">
        <f t="shared" si="207"/>
        <v/>
      </c>
      <c r="S6596" s="29">
        <f>IF($Q6596&lt;Parâmetros!$E$19,$G6596-1,$G6596)</f>
        <v>0</v>
      </c>
    </row>
    <row r="6597" spans="1:19" x14ac:dyDescent="0.25">
      <c r="A6597" s="116"/>
      <c r="B6597" s="65"/>
      <c r="C6597" s="65"/>
      <c r="D6597" s="66"/>
      <c r="E6597" s="67"/>
      <c r="F6597" s="65"/>
      <c r="G6597" s="66"/>
      <c r="J6597" s="65"/>
      <c r="K6597" s="65"/>
      <c r="L6597" s="66"/>
      <c r="M6597" s="65"/>
      <c r="N6597" s="65"/>
      <c r="O6597" s="65"/>
      <c r="P6597" s="66"/>
      <c r="Q6597" s="31">
        <f t="shared" si="206"/>
        <v>9999</v>
      </c>
      <c r="R6597" s="31" t="str">
        <f t="shared" si="207"/>
        <v/>
      </c>
      <c r="S6597" s="29">
        <f>IF($Q6597&lt;Parâmetros!$E$19,$G6597-1,$G6597)</f>
        <v>0</v>
      </c>
    </row>
    <row r="6598" spans="1:19" x14ac:dyDescent="0.25">
      <c r="A6598" s="116"/>
      <c r="B6598" s="65"/>
      <c r="C6598" s="65"/>
      <c r="D6598" s="66"/>
      <c r="E6598" s="67"/>
      <c r="F6598" s="65"/>
      <c r="G6598" s="66"/>
      <c r="J6598" s="65"/>
      <c r="K6598" s="65"/>
      <c r="L6598" s="66"/>
      <c r="M6598" s="65"/>
      <c r="N6598" s="65"/>
      <c r="O6598" s="65"/>
      <c r="P6598" s="66"/>
      <c r="Q6598" s="31">
        <f t="shared" si="206"/>
        <v>9999</v>
      </c>
      <c r="R6598" s="31" t="str">
        <f t="shared" si="207"/>
        <v/>
      </c>
      <c r="S6598" s="29">
        <f>IF($Q6598&lt;Parâmetros!$E$19,$G6598-1,$G6598)</f>
        <v>0</v>
      </c>
    </row>
    <row r="6599" spans="1:19" x14ac:dyDescent="0.25">
      <c r="A6599" s="116"/>
      <c r="B6599" s="65"/>
      <c r="C6599" s="65"/>
      <c r="D6599" s="66"/>
      <c r="E6599" s="67"/>
      <c r="F6599" s="65"/>
      <c r="G6599" s="66"/>
      <c r="J6599" s="65"/>
      <c r="K6599" s="65"/>
      <c r="L6599" s="66"/>
      <c r="M6599" s="65"/>
      <c r="N6599" s="65"/>
      <c r="O6599" s="65"/>
      <c r="P6599" s="66"/>
      <c r="Q6599" s="31">
        <f t="shared" si="206"/>
        <v>9999</v>
      </c>
      <c r="R6599" s="31" t="str">
        <f t="shared" si="207"/>
        <v/>
      </c>
      <c r="S6599" s="29">
        <f>IF($Q6599&lt;Parâmetros!$E$19,$G6599-1,$G6599)</f>
        <v>0</v>
      </c>
    </row>
    <row r="6600" spans="1:19" x14ac:dyDescent="0.25">
      <c r="A6600" s="116"/>
      <c r="B6600" s="65"/>
      <c r="C6600" s="65"/>
      <c r="D6600" s="66"/>
      <c r="E6600" s="67"/>
      <c r="F6600" s="65"/>
      <c r="G6600" s="66"/>
      <c r="J6600" s="65"/>
      <c r="K6600" s="65"/>
      <c r="L6600" s="66"/>
      <c r="M6600" s="65"/>
      <c r="N6600" s="65"/>
      <c r="O6600" s="65"/>
      <c r="P6600" s="66"/>
      <c r="Q6600" s="31">
        <f t="shared" si="206"/>
        <v>9999</v>
      </c>
      <c r="R6600" s="31" t="str">
        <f t="shared" si="207"/>
        <v/>
      </c>
      <c r="S6600" s="29">
        <f>IF($Q6600&lt;Parâmetros!$E$19,$G6600-1,$G6600)</f>
        <v>0</v>
      </c>
    </row>
    <row r="6601" spans="1:19" x14ac:dyDescent="0.25">
      <c r="A6601" s="116"/>
      <c r="B6601" s="65"/>
      <c r="C6601" s="65"/>
      <c r="D6601" s="66"/>
      <c r="E6601" s="67"/>
      <c r="F6601" s="65"/>
      <c r="G6601" s="66"/>
      <c r="J6601" s="65"/>
      <c r="K6601" s="65"/>
      <c r="L6601" s="66"/>
      <c r="M6601" s="65"/>
      <c r="N6601" s="65"/>
      <c r="O6601" s="65"/>
      <c r="P6601" s="66"/>
      <c r="Q6601" s="31">
        <f t="shared" si="206"/>
        <v>9999</v>
      </c>
      <c r="R6601" s="31" t="str">
        <f t="shared" si="207"/>
        <v/>
      </c>
      <c r="S6601" s="29">
        <f>IF($Q6601&lt;Parâmetros!$E$19,$G6601-1,$G6601)</f>
        <v>0</v>
      </c>
    </row>
    <row r="6602" spans="1:19" x14ac:dyDescent="0.25">
      <c r="A6602" s="116"/>
      <c r="B6602" s="65"/>
      <c r="C6602" s="65"/>
      <c r="D6602" s="66"/>
      <c r="E6602" s="67"/>
      <c r="F6602" s="65"/>
      <c r="G6602" s="66"/>
      <c r="J6602" s="65"/>
      <c r="K6602" s="65"/>
      <c r="L6602" s="66"/>
      <c r="M6602" s="65"/>
      <c r="N6602" s="65"/>
      <c r="O6602" s="65"/>
      <c r="P6602" s="66"/>
      <c r="Q6602" s="31">
        <f t="shared" si="206"/>
        <v>9999</v>
      </c>
      <c r="R6602" s="31" t="str">
        <f t="shared" si="207"/>
        <v/>
      </c>
      <c r="S6602" s="29">
        <f>IF($Q6602&lt;Parâmetros!$E$19,$G6602-1,$G6602)</f>
        <v>0</v>
      </c>
    </row>
    <row r="6603" spans="1:19" x14ac:dyDescent="0.25">
      <c r="A6603" s="116"/>
      <c r="B6603" s="65"/>
      <c r="C6603" s="65"/>
      <c r="D6603" s="66"/>
      <c r="E6603" s="67"/>
      <c r="F6603" s="65"/>
      <c r="G6603" s="66"/>
      <c r="J6603" s="65"/>
      <c r="K6603" s="65"/>
      <c r="L6603" s="66"/>
      <c r="M6603" s="65"/>
      <c r="N6603" s="65"/>
      <c r="O6603" s="65"/>
      <c r="P6603" s="66"/>
      <c r="Q6603" s="31">
        <f t="shared" si="206"/>
        <v>9999</v>
      </c>
      <c r="R6603" s="31" t="str">
        <f t="shared" si="207"/>
        <v/>
      </c>
      <c r="S6603" s="29">
        <f>IF($Q6603&lt;Parâmetros!$E$19,$G6603-1,$G6603)</f>
        <v>0</v>
      </c>
    </row>
    <row r="6604" spans="1:19" x14ac:dyDescent="0.25">
      <c r="A6604" s="116"/>
      <c r="B6604" s="65"/>
      <c r="C6604" s="65"/>
      <c r="D6604" s="66"/>
      <c r="E6604" s="67"/>
      <c r="F6604" s="65"/>
      <c r="G6604" s="66"/>
      <c r="J6604" s="65"/>
      <c r="K6604" s="65"/>
      <c r="L6604" s="66"/>
      <c r="M6604" s="65"/>
      <c r="N6604" s="65"/>
      <c r="O6604" s="65"/>
      <c r="P6604" s="66"/>
      <c r="Q6604" s="31">
        <f t="shared" si="206"/>
        <v>9999</v>
      </c>
      <c r="R6604" s="31" t="str">
        <f t="shared" si="207"/>
        <v/>
      </c>
      <c r="S6604" s="29">
        <f>IF($Q6604&lt;Parâmetros!$E$19,$G6604-1,$G6604)</f>
        <v>0</v>
      </c>
    </row>
    <row r="6605" spans="1:19" x14ac:dyDescent="0.25">
      <c r="A6605" s="116"/>
      <c r="B6605" s="65"/>
      <c r="C6605" s="65"/>
      <c r="D6605" s="66"/>
      <c r="E6605" s="67"/>
      <c r="F6605" s="65"/>
      <c r="G6605" s="66"/>
      <c r="J6605" s="65"/>
      <c r="K6605" s="65"/>
      <c r="L6605" s="66"/>
      <c r="M6605" s="65"/>
      <c r="N6605" s="65"/>
      <c r="O6605" s="65"/>
      <c r="P6605" s="66"/>
      <c r="Q6605" s="31">
        <f t="shared" si="206"/>
        <v>9999</v>
      </c>
      <c r="R6605" s="31" t="str">
        <f t="shared" si="207"/>
        <v/>
      </c>
      <c r="S6605" s="29">
        <f>IF($Q6605&lt;Parâmetros!$E$19,$G6605-1,$G6605)</f>
        <v>0</v>
      </c>
    </row>
    <row r="6606" spans="1:19" x14ac:dyDescent="0.25">
      <c r="A6606" s="116"/>
      <c r="B6606" s="65"/>
      <c r="C6606" s="65"/>
      <c r="D6606" s="66"/>
      <c r="E6606" s="67"/>
      <c r="F6606" s="65"/>
      <c r="G6606" s="66"/>
      <c r="J6606" s="65"/>
      <c r="K6606" s="65"/>
      <c r="L6606" s="66"/>
      <c r="M6606" s="65"/>
      <c r="N6606" s="65"/>
      <c r="O6606" s="65"/>
      <c r="P6606" s="66"/>
      <c r="Q6606" s="31">
        <f t="shared" si="206"/>
        <v>9999</v>
      </c>
      <c r="R6606" s="31" t="str">
        <f t="shared" si="207"/>
        <v/>
      </c>
      <c r="S6606" s="29">
        <f>IF($Q6606&lt;Parâmetros!$E$19,$G6606-1,$G6606)</f>
        <v>0</v>
      </c>
    </row>
    <row r="6607" spans="1:19" x14ac:dyDescent="0.25">
      <c r="A6607" s="116"/>
      <c r="B6607" s="65"/>
      <c r="C6607" s="65"/>
      <c r="D6607" s="66"/>
      <c r="E6607" s="67"/>
      <c r="F6607" s="65"/>
      <c r="G6607" s="66"/>
      <c r="J6607" s="65"/>
      <c r="K6607" s="65"/>
      <c r="L6607" s="66"/>
      <c r="M6607" s="65"/>
      <c r="N6607" s="65"/>
      <c r="O6607" s="65"/>
      <c r="P6607" s="66"/>
      <c r="Q6607" s="31">
        <f t="shared" si="206"/>
        <v>9999</v>
      </c>
      <c r="R6607" s="31" t="str">
        <f t="shared" si="207"/>
        <v/>
      </c>
      <c r="S6607" s="29">
        <f>IF($Q6607&lt;Parâmetros!$E$19,$G6607-1,$G6607)</f>
        <v>0</v>
      </c>
    </row>
    <row r="6608" spans="1:19" x14ac:dyDescent="0.25">
      <c r="A6608" s="116"/>
      <c r="B6608" s="65"/>
      <c r="C6608" s="65"/>
      <c r="D6608" s="66"/>
      <c r="E6608" s="67"/>
      <c r="F6608" s="65"/>
      <c r="G6608" s="66"/>
      <c r="J6608" s="65"/>
      <c r="K6608" s="65"/>
      <c r="L6608" s="66"/>
      <c r="M6608" s="65"/>
      <c r="N6608" s="65"/>
      <c r="O6608" s="65"/>
      <c r="P6608" s="66"/>
      <c r="Q6608" s="31">
        <f t="shared" si="206"/>
        <v>9999</v>
      </c>
      <c r="R6608" s="31" t="str">
        <f t="shared" si="207"/>
        <v/>
      </c>
      <c r="S6608" s="29">
        <f>IF($Q6608&lt;Parâmetros!$E$19,$G6608-1,$G6608)</f>
        <v>0</v>
      </c>
    </row>
    <row r="6609" spans="1:19" x14ac:dyDescent="0.25">
      <c r="A6609" s="116"/>
      <c r="B6609" s="65"/>
      <c r="C6609" s="65"/>
      <c r="D6609" s="66"/>
      <c r="E6609" s="67"/>
      <c r="F6609" s="65"/>
      <c r="G6609" s="66"/>
      <c r="J6609" s="65"/>
      <c r="K6609" s="65"/>
      <c r="L6609" s="66"/>
      <c r="M6609" s="65"/>
      <c r="N6609" s="65"/>
      <c r="O6609" s="65"/>
      <c r="P6609" s="66"/>
      <c r="Q6609" s="31">
        <f t="shared" si="206"/>
        <v>9999</v>
      </c>
      <c r="R6609" s="31" t="str">
        <f t="shared" si="207"/>
        <v/>
      </c>
      <c r="S6609" s="29">
        <f>IF($Q6609&lt;Parâmetros!$E$19,$G6609-1,$G6609)</f>
        <v>0</v>
      </c>
    </row>
    <row r="6610" spans="1:19" x14ac:dyDescent="0.25">
      <c r="A6610" s="116"/>
      <c r="B6610" s="65"/>
      <c r="C6610" s="65"/>
      <c r="D6610" s="66"/>
      <c r="E6610" s="67"/>
      <c r="F6610" s="65"/>
      <c r="G6610" s="66"/>
      <c r="J6610" s="65"/>
      <c r="K6610" s="65"/>
      <c r="L6610" s="66"/>
      <c r="M6610" s="65"/>
      <c r="O6610" s="65"/>
      <c r="P6610" s="66"/>
      <c r="Q6610" s="31">
        <f t="shared" si="206"/>
        <v>9999</v>
      </c>
      <c r="R6610" s="31" t="str">
        <f t="shared" si="207"/>
        <v/>
      </c>
      <c r="S6610" s="29">
        <f>IF($Q6610&lt;Parâmetros!$E$19,$G6610-1,$G6610)</f>
        <v>0</v>
      </c>
    </row>
    <row r="6611" spans="1:19" x14ac:dyDescent="0.25">
      <c r="A6611" s="116"/>
      <c r="B6611" s="65"/>
      <c r="C6611" s="65"/>
      <c r="D6611" s="66"/>
      <c r="E6611" s="67"/>
      <c r="F6611" s="65"/>
      <c r="G6611" s="66"/>
      <c r="J6611" s="65"/>
      <c r="K6611" s="65"/>
      <c r="L6611" s="66"/>
      <c r="M6611" s="65"/>
      <c r="N6611" s="65"/>
      <c r="O6611" s="65"/>
      <c r="P6611" s="66"/>
      <c r="Q6611" s="31">
        <f t="shared" si="206"/>
        <v>9999</v>
      </c>
      <c r="R6611" s="31" t="str">
        <f t="shared" si="207"/>
        <v/>
      </c>
      <c r="S6611" s="29">
        <f>IF($Q6611&lt;Parâmetros!$E$19,$G6611-1,$G6611)</f>
        <v>0</v>
      </c>
    </row>
    <row r="6612" spans="1:19" x14ac:dyDescent="0.25">
      <c r="A6612" s="116"/>
      <c r="B6612" s="65"/>
      <c r="C6612" s="65"/>
      <c r="D6612" s="66"/>
      <c r="E6612" s="67"/>
      <c r="F6612" s="65"/>
      <c r="G6612" s="66"/>
      <c r="J6612" s="65"/>
      <c r="K6612" s="65"/>
      <c r="L6612" s="66"/>
      <c r="M6612" s="65"/>
      <c r="N6612" s="65"/>
      <c r="O6612" s="65"/>
      <c r="P6612" s="66"/>
      <c r="Q6612" s="31">
        <f t="shared" si="206"/>
        <v>9999</v>
      </c>
      <c r="R6612" s="31" t="str">
        <f t="shared" si="207"/>
        <v/>
      </c>
      <c r="S6612" s="29">
        <f>IF($Q6612&lt;Parâmetros!$E$19,$G6612-1,$G6612)</f>
        <v>0</v>
      </c>
    </row>
    <row r="6613" spans="1:19" x14ac:dyDescent="0.25">
      <c r="A6613" s="116"/>
      <c r="B6613" s="65"/>
      <c r="C6613" s="65"/>
      <c r="D6613" s="66"/>
      <c r="E6613" s="67"/>
      <c r="F6613" s="65"/>
      <c r="G6613" s="66"/>
      <c r="J6613" s="65"/>
      <c r="K6613" s="65"/>
      <c r="L6613" s="66"/>
      <c r="M6613" s="65"/>
      <c r="O6613" s="65"/>
      <c r="P6613" s="66"/>
      <c r="Q6613" s="31">
        <f t="shared" si="206"/>
        <v>9999</v>
      </c>
      <c r="R6613" s="31" t="str">
        <f t="shared" si="207"/>
        <v/>
      </c>
      <c r="S6613" s="29">
        <f>IF($Q6613&lt;Parâmetros!$E$19,$G6613-1,$G6613)</f>
        <v>0</v>
      </c>
    </row>
    <row r="6614" spans="1:19" x14ac:dyDescent="0.25">
      <c r="A6614" s="116"/>
      <c r="B6614" s="65"/>
      <c r="C6614" s="65"/>
      <c r="D6614" s="66"/>
      <c r="E6614" s="67"/>
      <c r="F6614" s="65"/>
      <c r="G6614" s="66"/>
      <c r="J6614" s="65"/>
      <c r="K6614" s="65"/>
      <c r="L6614" s="66"/>
      <c r="M6614" s="65"/>
      <c r="N6614" s="65"/>
      <c r="O6614" s="65"/>
      <c r="P6614" s="66"/>
      <c r="Q6614" s="31">
        <f t="shared" si="206"/>
        <v>9999</v>
      </c>
      <c r="R6614" s="31" t="str">
        <f t="shared" si="207"/>
        <v/>
      </c>
      <c r="S6614" s="29">
        <f>IF($Q6614&lt;Parâmetros!$E$19,$G6614-1,$G6614)</f>
        <v>0</v>
      </c>
    </row>
    <row r="6615" spans="1:19" x14ac:dyDescent="0.25">
      <c r="A6615" s="116"/>
      <c r="B6615" s="65"/>
      <c r="C6615" s="65"/>
      <c r="D6615" s="66"/>
      <c r="E6615" s="67"/>
      <c r="F6615" s="65"/>
      <c r="G6615" s="66"/>
      <c r="J6615" s="65"/>
      <c r="K6615" s="65"/>
      <c r="L6615" s="66"/>
      <c r="M6615" s="65"/>
      <c r="N6615" s="65"/>
      <c r="O6615" s="65"/>
      <c r="P6615" s="66"/>
      <c r="Q6615" s="31">
        <f t="shared" si="206"/>
        <v>9999</v>
      </c>
      <c r="R6615" s="31" t="str">
        <f t="shared" si="207"/>
        <v/>
      </c>
      <c r="S6615" s="29">
        <f>IF($Q6615&lt;Parâmetros!$E$19,$G6615-1,$G6615)</f>
        <v>0</v>
      </c>
    </row>
    <row r="6616" spans="1:19" x14ac:dyDescent="0.25">
      <c r="A6616" s="116"/>
      <c r="B6616" s="65"/>
      <c r="C6616" s="65"/>
      <c r="D6616" s="66"/>
      <c r="E6616" s="67"/>
      <c r="F6616" s="65"/>
      <c r="G6616" s="66"/>
      <c r="J6616" s="65"/>
      <c r="K6616" s="65"/>
      <c r="L6616" s="66"/>
      <c r="M6616" s="65"/>
      <c r="N6616" s="65"/>
      <c r="O6616" s="65"/>
      <c r="P6616" s="66"/>
      <c r="Q6616" s="31">
        <f t="shared" si="206"/>
        <v>9999</v>
      </c>
      <c r="R6616" s="31" t="str">
        <f t="shared" si="207"/>
        <v/>
      </c>
      <c r="S6616" s="29">
        <f>IF($Q6616&lt;Parâmetros!$E$19,$G6616-1,$G6616)</f>
        <v>0</v>
      </c>
    </row>
    <row r="6617" spans="1:19" x14ac:dyDescent="0.25">
      <c r="A6617" s="116"/>
      <c r="B6617" s="65"/>
      <c r="C6617" s="65"/>
      <c r="D6617" s="66"/>
      <c r="E6617" s="67"/>
      <c r="F6617" s="65"/>
      <c r="G6617" s="66"/>
      <c r="J6617" s="65"/>
      <c r="K6617" s="65"/>
      <c r="L6617" s="66"/>
      <c r="M6617" s="65"/>
      <c r="N6617" s="65"/>
      <c r="O6617" s="65"/>
      <c r="P6617" s="66"/>
      <c r="Q6617" s="31">
        <f t="shared" si="206"/>
        <v>9999</v>
      </c>
      <c r="R6617" s="31" t="str">
        <f t="shared" si="207"/>
        <v/>
      </c>
      <c r="S6617" s="29">
        <f>IF($Q6617&lt;Parâmetros!$E$19,$G6617-1,$G6617)</f>
        <v>0</v>
      </c>
    </row>
    <row r="6618" spans="1:19" x14ac:dyDescent="0.25">
      <c r="A6618" s="116"/>
      <c r="B6618" s="65"/>
      <c r="C6618" s="65"/>
      <c r="D6618" s="66"/>
      <c r="E6618" s="67"/>
      <c r="F6618" s="65"/>
      <c r="G6618" s="66"/>
      <c r="J6618" s="65"/>
      <c r="K6618" s="65"/>
      <c r="L6618" s="66"/>
      <c r="M6618" s="65"/>
      <c r="N6618" s="65"/>
      <c r="O6618" s="65"/>
      <c r="P6618" s="66"/>
      <c r="Q6618" s="31">
        <f t="shared" si="206"/>
        <v>9999</v>
      </c>
      <c r="R6618" s="31" t="str">
        <f t="shared" si="207"/>
        <v/>
      </c>
      <c r="S6618" s="29">
        <f>IF($Q6618&lt;Parâmetros!$E$19,$G6618-1,$G6618)</f>
        <v>0</v>
      </c>
    </row>
    <row r="6619" spans="1:19" x14ac:dyDescent="0.25">
      <c r="A6619" s="116"/>
      <c r="B6619" s="65"/>
      <c r="C6619" s="65"/>
      <c r="D6619" s="66"/>
      <c r="E6619" s="67"/>
      <c r="F6619" s="65"/>
      <c r="G6619" s="66"/>
      <c r="J6619" s="65"/>
      <c r="K6619" s="65"/>
      <c r="L6619" s="66"/>
      <c r="M6619" s="65"/>
      <c r="N6619" s="65"/>
      <c r="O6619" s="65"/>
      <c r="P6619" s="66"/>
      <c r="Q6619" s="31">
        <f t="shared" si="206"/>
        <v>9999</v>
      </c>
      <c r="R6619" s="31" t="str">
        <f t="shared" si="207"/>
        <v/>
      </c>
      <c r="S6619" s="29">
        <f>IF($Q6619&lt;Parâmetros!$E$19,$G6619-1,$G6619)</f>
        <v>0</v>
      </c>
    </row>
    <row r="6620" spans="1:19" x14ac:dyDescent="0.25">
      <c r="A6620" s="116"/>
      <c r="B6620" s="65"/>
      <c r="C6620" s="65"/>
      <c r="D6620" s="66"/>
      <c r="E6620" s="67"/>
      <c r="F6620" s="65"/>
      <c r="G6620" s="66"/>
      <c r="J6620" s="65"/>
      <c r="K6620" s="65"/>
      <c r="L6620" s="66"/>
      <c r="M6620" s="65"/>
      <c r="N6620" s="65"/>
      <c r="O6620" s="65"/>
      <c r="P6620" s="66"/>
      <c r="Q6620" s="31">
        <f t="shared" si="206"/>
        <v>9999</v>
      </c>
      <c r="R6620" s="31" t="str">
        <f t="shared" si="207"/>
        <v/>
      </c>
      <c r="S6620" s="29">
        <f>IF($Q6620&lt;Parâmetros!$E$19,$G6620-1,$G6620)</f>
        <v>0</v>
      </c>
    </row>
    <row r="6621" spans="1:19" x14ac:dyDescent="0.25">
      <c r="A6621" s="116"/>
      <c r="B6621" s="65"/>
      <c r="C6621" s="65"/>
      <c r="D6621" s="66"/>
      <c r="E6621" s="67"/>
      <c r="F6621" s="65"/>
      <c r="G6621" s="66"/>
      <c r="J6621" s="65"/>
      <c r="K6621" s="65"/>
      <c r="L6621" s="66"/>
      <c r="M6621" s="65"/>
      <c r="N6621" s="65"/>
      <c r="O6621" s="65"/>
      <c r="P6621" s="66"/>
      <c r="Q6621" s="31">
        <f t="shared" si="206"/>
        <v>9999</v>
      </c>
      <c r="R6621" s="31" t="str">
        <f t="shared" si="207"/>
        <v/>
      </c>
      <c r="S6621" s="29">
        <f>IF($Q6621&lt;Parâmetros!$E$19,$G6621-1,$G6621)</f>
        <v>0</v>
      </c>
    </row>
    <row r="6622" spans="1:19" x14ac:dyDescent="0.25">
      <c r="A6622" s="116"/>
      <c r="B6622" s="65"/>
      <c r="C6622" s="65"/>
      <c r="D6622" s="66"/>
      <c r="E6622" s="67"/>
      <c r="F6622" s="65"/>
      <c r="G6622" s="66"/>
      <c r="J6622" s="65"/>
      <c r="K6622" s="65"/>
      <c r="L6622" s="66"/>
      <c r="M6622" s="65"/>
      <c r="N6622" s="65"/>
      <c r="O6622" s="65"/>
      <c r="P6622" s="66"/>
      <c r="Q6622" s="31">
        <f t="shared" si="206"/>
        <v>9999</v>
      </c>
      <c r="R6622" s="31" t="str">
        <f t="shared" si="207"/>
        <v/>
      </c>
      <c r="S6622" s="29">
        <f>IF($Q6622&lt;Parâmetros!$E$19,$G6622-1,$G6622)</f>
        <v>0</v>
      </c>
    </row>
    <row r="6623" spans="1:19" x14ac:dyDescent="0.25">
      <c r="A6623" s="116"/>
      <c r="B6623" s="65"/>
      <c r="C6623" s="65"/>
      <c r="D6623" s="66"/>
      <c r="E6623" s="67"/>
      <c r="F6623" s="65"/>
      <c r="G6623" s="66"/>
      <c r="J6623" s="65"/>
      <c r="K6623" s="65"/>
      <c r="L6623" s="66"/>
      <c r="M6623" s="65"/>
      <c r="N6623" s="65"/>
      <c r="O6623" s="65"/>
      <c r="P6623" s="66"/>
      <c r="Q6623" s="31">
        <f t="shared" si="206"/>
        <v>9999</v>
      </c>
      <c r="R6623" s="31" t="str">
        <f t="shared" si="207"/>
        <v/>
      </c>
      <c r="S6623" s="29">
        <f>IF($Q6623&lt;Parâmetros!$E$19,$G6623-1,$G6623)</f>
        <v>0</v>
      </c>
    </row>
    <row r="6624" spans="1:19" x14ac:dyDescent="0.25">
      <c r="A6624" s="116"/>
      <c r="B6624" s="65"/>
      <c r="C6624" s="65"/>
      <c r="D6624" s="66"/>
      <c r="E6624" s="67"/>
      <c r="F6624" s="65"/>
      <c r="G6624" s="66"/>
      <c r="J6624" s="65"/>
      <c r="K6624" s="65"/>
      <c r="L6624" s="66"/>
      <c r="M6624" s="65"/>
      <c r="O6624" s="65"/>
      <c r="P6624" s="66"/>
      <c r="Q6624" s="31">
        <f t="shared" si="206"/>
        <v>9999</v>
      </c>
      <c r="R6624" s="31" t="str">
        <f t="shared" si="207"/>
        <v/>
      </c>
      <c r="S6624" s="29">
        <f>IF($Q6624&lt;Parâmetros!$E$19,$G6624-1,$G6624)</f>
        <v>0</v>
      </c>
    </row>
    <row r="6625" spans="1:19" x14ac:dyDescent="0.25">
      <c r="A6625" s="116"/>
      <c r="B6625" s="65"/>
      <c r="C6625" s="65"/>
      <c r="D6625" s="66"/>
      <c r="E6625" s="67"/>
      <c r="F6625" s="65"/>
      <c r="G6625" s="66"/>
      <c r="J6625" s="65"/>
      <c r="K6625" s="65"/>
      <c r="L6625" s="66"/>
      <c r="M6625" s="65"/>
      <c r="N6625" s="65"/>
      <c r="O6625" s="65"/>
      <c r="P6625" s="66"/>
      <c r="Q6625" s="31">
        <f t="shared" si="206"/>
        <v>9999</v>
      </c>
      <c r="R6625" s="31" t="str">
        <f t="shared" si="207"/>
        <v/>
      </c>
      <c r="S6625" s="29">
        <f>IF($Q6625&lt;Parâmetros!$E$19,$G6625-1,$G6625)</f>
        <v>0</v>
      </c>
    </row>
    <row r="6626" spans="1:19" x14ac:dyDescent="0.25">
      <c r="A6626" s="116"/>
      <c r="B6626" s="65"/>
      <c r="C6626" s="65"/>
      <c r="D6626" s="66"/>
      <c r="E6626" s="67"/>
      <c r="F6626" s="65"/>
      <c r="G6626" s="66"/>
      <c r="J6626" s="65"/>
      <c r="K6626" s="65"/>
      <c r="L6626" s="66"/>
      <c r="M6626" s="65"/>
      <c r="N6626" s="65"/>
      <c r="O6626" s="65"/>
      <c r="P6626" s="66"/>
      <c r="Q6626" s="31">
        <f t="shared" si="206"/>
        <v>9999</v>
      </c>
      <c r="R6626" s="31" t="str">
        <f t="shared" si="207"/>
        <v/>
      </c>
      <c r="S6626" s="29">
        <f>IF($Q6626&lt;Parâmetros!$E$19,$G6626-1,$G6626)</f>
        <v>0</v>
      </c>
    </row>
    <row r="6627" spans="1:19" x14ac:dyDescent="0.25">
      <c r="A6627" s="116"/>
      <c r="B6627" s="65"/>
      <c r="C6627" s="65"/>
      <c r="D6627" s="66"/>
      <c r="E6627" s="67"/>
      <c r="F6627" s="65"/>
      <c r="G6627" s="66"/>
      <c r="J6627" s="65"/>
      <c r="K6627" s="65"/>
      <c r="L6627" s="66"/>
      <c r="M6627" s="65"/>
      <c r="N6627" s="65"/>
      <c r="O6627" s="65"/>
      <c r="P6627" s="66"/>
      <c r="Q6627" s="31">
        <f t="shared" si="206"/>
        <v>9999</v>
      </c>
      <c r="R6627" s="31" t="str">
        <f t="shared" si="207"/>
        <v/>
      </c>
      <c r="S6627" s="29">
        <f>IF($Q6627&lt;Parâmetros!$E$19,$G6627-1,$G6627)</f>
        <v>0</v>
      </c>
    </row>
    <row r="6628" spans="1:19" x14ac:dyDescent="0.25">
      <c r="A6628" s="116"/>
      <c r="B6628" s="65"/>
      <c r="C6628" s="65"/>
      <c r="D6628" s="66"/>
      <c r="E6628" s="67"/>
      <c r="F6628" s="65"/>
      <c r="G6628" s="66"/>
      <c r="J6628" s="65"/>
      <c r="K6628" s="65"/>
      <c r="L6628" s="66"/>
      <c r="M6628" s="65"/>
      <c r="N6628" s="65"/>
      <c r="O6628" s="65"/>
      <c r="P6628" s="66"/>
      <c r="Q6628" s="31">
        <f t="shared" si="206"/>
        <v>9999</v>
      </c>
      <c r="R6628" s="31" t="str">
        <f t="shared" si="207"/>
        <v/>
      </c>
      <c r="S6628" s="29">
        <f>IF($Q6628&lt;Parâmetros!$E$19,$G6628-1,$G6628)</f>
        <v>0</v>
      </c>
    </row>
    <row r="6629" spans="1:19" x14ac:dyDescent="0.25">
      <c r="A6629" s="116"/>
      <c r="B6629" s="65"/>
      <c r="C6629" s="65"/>
      <c r="D6629" s="66"/>
      <c r="E6629" s="67"/>
      <c r="F6629" s="65"/>
      <c r="G6629" s="66"/>
      <c r="J6629" s="65"/>
      <c r="K6629" s="65"/>
      <c r="L6629" s="66"/>
      <c r="M6629" s="65"/>
      <c r="N6629" s="65"/>
      <c r="O6629" s="65"/>
      <c r="P6629" s="66"/>
      <c r="Q6629" s="31">
        <f t="shared" si="206"/>
        <v>9999</v>
      </c>
      <c r="R6629" s="31" t="str">
        <f t="shared" si="207"/>
        <v/>
      </c>
      <c r="S6629" s="29">
        <f>IF($Q6629&lt;Parâmetros!$E$19,$G6629-1,$G6629)</f>
        <v>0</v>
      </c>
    </row>
    <row r="6630" spans="1:19" x14ac:dyDescent="0.25">
      <c r="A6630" s="116"/>
      <c r="B6630" s="65"/>
      <c r="C6630" s="65"/>
      <c r="D6630" s="66"/>
      <c r="E6630" s="67"/>
      <c r="F6630" s="65"/>
      <c r="G6630" s="66"/>
      <c r="J6630" s="65"/>
      <c r="K6630" s="65"/>
      <c r="L6630" s="66"/>
      <c r="M6630" s="65"/>
      <c r="N6630" s="65"/>
      <c r="O6630" s="65"/>
      <c r="P6630" s="66"/>
      <c r="Q6630" s="31">
        <f t="shared" si="206"/>
        <v>9999</v>
      </c>
      <c r="R6630" s="31" t="str">
        <f t="shared" si="207"/>
        <v/>
      </c>
      <c r="S6630" s="29">
        <f>IF($Q6630&lt;Parâmetros!$E$19,$G6630-1,$G6630)</f>
        <v>0</v>
      </c>
    </row>
    <row r="6631" spans="1:19" x14ac:dyDescent="0.25">
      <c r="A6631" s="116"/>
      <c r="B6631" s="65"/>
      <c r="C6631" s="65"/>
      <c r="D6631" s="66"/>
      <c r="E6631" s="67"/>
      <c r="F6631" s="65"/>
      <c r="G6631" s="66"/>
      <c r="J6631" s="65"/>
      <c r="K6631" s="65"/>
      <c r="L6631" s="66"/>
      <c r="M6631" s="65"/>
      <c r="N6631" s="65"/>
      <c r="O6631" s="65"/>
      <c r="P6631" s="66"/>
      <c r="Q6631" s="31">
        <f t="shared" si="206"/>
        <v>9999</v>
      </c>
      <c r="R6631" s="31" t="str">
        <f t="shared" si="207"/>
        <v/>
      </c>
      <c r="S6631" s="29">
        <f>IF($Q6631&lt;Parâmetros!$E$19,$G6631-1,$G6631)</f>
        <v>0</v>
      </c>
    </row>
    <row r="6632" spans="1:19" x14ac:dyDescent="0.25">
      <c r="A6632" s="116"/>
      <c r="B6632" s="65"/>
      <c r="C6632" s="65"/>
      <c r="D6632" s="66"/>
      <c r="E6632" s="67"/>
      <c r="F6632" s="65"/>
      <c r="G6632" s="66"/>
      <c r="J6632" s="65"/>
      <c r="K6632" s="65"/>
      <c r="L6632" s="66"/>
      <c r="M6632" s="65"/>
      <c r="N6632" s="65"/>
      <c r="O6632" s="65"/>
      <c r="P6632" s="66"/>
      <c r="Q6632" s="31">
        <f t="shared" si="206"/>
        <v>9999</v>
      </c>
      <c r="R6632" s="31" t="str">
        <f t="shared" si="207"/>
        <v/>
      </c>
      <c r="S6632" s="29">
        <f>IF($Q6632&lt;Parâmetros!$E$19,$G6632-1,$G6632)</f>
        <v>0</v>
      </c>
    </row>
    <row r="6633" spans="1:19" x14ac:dyDescent="0.25">
      <c r="A6633" s="116"/>
      <c r="B6633" s="65"/>
      <c r="C6633" s="65"/>
      <c r="D6633" s="66"/>
      <c r="E6633" s="67"/>
      <c r="F6633" s="65"/>
      <c r="G6633" s="66"/>
      <c r="J6633" s="65"/>
      <c r="K6633" s="65"/>
      <c r="L6633" s="66"/>
      <c r="M6633" s="65"/>
      <c r="N6633" s="65"/>
      <c r="O6633" s="65"/>
      <c r="P6633" s="66"/>
      <c r="Q6633" s="31">
        <f t="shared" si="206"/>
        <v>9999</v>
      </c>
      <c r="R6633" s="31" t="str">
        <f t="shared" si="207"/>
        <v/>
      </c>
      <c r="S6633" s="29">
        <f>IF($Q6633&lt;Parâmetros!$E$19,$G6633-1,$G6633)</f>
        <v>0</v>
      </c>
    </row>
    <row r="6634" spans="1:19" x14ac:dyDescent="0.25">
      <c r="A6634" s="116"/>
      <c r="B6634" s="65"/>
      <c r="C6634" s="65"/>
      <c r="D6634" s="66"/>
      <c r="E6634" s="67"/>
      <c r="F6634" s="65"/>
      <c r="G6634" s="66"/>
      <c r="J6634" s="65"/>
      <c r="K6634" s="65"/>
      <c r="L6634" s="66"/>
      <c r="M6634" s="65"/>
      <c r="O6634" s="65"/>
      <c r="P6634" s="66"/>
      <c r="Q6634" s="31">
        <f t="shared" si="206"/>
        <v>9999</v>
      </c>
      <c r="R6634" s="31" t="str">
        <f t="shared" si="207"/>
        <v/>
      </c>
      <c r="S6634" s="29">
        <f>IF($Q6634&lt;Parâmetros!$E$19,$G6634-1,$G6634)</f>
        <v>0</v>
      </c>
    </row>
    <row r="6635" spans="1:19" x14ac:dyDescent="0.25">
      <c r="A6635" s="116"/>
      <c r="B6635" s="65"/>
      <c r="C6635" s="65"/>
      <c r="D6635" s="66"/>
      <c r="E6635" s="67"/>
      <c r="F6635" s="65"/>
      <c r="G6635" s="66"/>
      <c r="J6635" s="65"/>
      <c r="K6635" s="65"/>
      <c r="L6635" s="66"/>
      <c r="M6635" s="65"/>
      <c r="N6635" s="65"/>
      <c r="O6635" s="65"/>
      <c r="P6635" s="66"/>
      <c r="Q6635" s="31">
        <f t="shared" si="206"/>
        <v>9999</v>
      </c>
      <c r="R6635" s="31" t="str">
        <f t="shared" si="207"/>
        <v/>
      </c>
      <c r="S6635" s="29">
        <f>IF($Q6635&lt;Parâmetros!$E$19,$G6635-1,$G6635)</f>
        <v>0</v>
      </c>
    </row>
    <row r="6636" spans="1:19" x14ac:dyDescent="0.25">
      <c r="A6636" s="116"/>
      <c r="B6636" s="65"/>
      <c r="C6636" s="65"/>
      <c r="D6636" s="66"/>
      <c r="E6636" s="67"/>
      <c r="F6636" s="65"/>
      <c r="G6636" s="66"/>
      <c r="J6636" s="65"/>
      <c r="K6636" s="65"/>
      <c r="L6636" s="66"/>
      <c r="M6636" s="65"/>
      <c r="N6636" s="65"/>
      <c r="O6636" s="65"/>
      <c r="P6636" s="66"/>
      <c r="Q6636" s="31">
        <f t="shared" si="206"/>
        <v>9999</v>
      </c>
      <c r="R6636" s="31" t="str">
        <f t="shared" si="207"/>
        <v/>
      </c>
      <c r="S6636" s="29">
        <f>IF($Q6636&lt;Parâmetros!$E$19,$G6636-1,$G6636)</f>
        <v>0</v>
      </c>
    </row>
    <row r="6637" spans="1:19" x14ac:dyDescent="0.25">
      <c r="A6637" s="116"/>
      <c r="B6637" s="65"/>
      <c r="C6637" s="65"/>
      <c r="D6637" s="66"/>
      <c r="E6637" s="67"/>
      <c r="F6637" s="65"/>
      <c r="G6637" s="66"/>
      <c r="J6637" s="65"/>
      <c r="K6637" s="65"/>
      <c r="L6637" s="66"/>
      <c r="M6637" s="65"/>
      <c r="N6637" s="65"/>
      <c r="O6637" s="65"/>
      <c r="P6637" s="66"/>
      <c r="Q6637" s="31">
        <f t="shared" si="206"/>
        <v>9999</v>
      </c>
      <c r="R6637" s="31" t="str">
        <f t="shared" si="207"/>
        <v/>
      </c>
      <c r="S6637" s="29">
        <f>IF($Q6637&lt;Parâmetros!$E$19,$G6637-1,$G6637)</f>
        <v>0</v>
      </c>
    </row>
    <row r="6638" spans="1:19" x14ac:dyDescent="0.25">
      <c r="A6638" s="116"/>
      <c r="B6638" s="65"/>
      <c r="C6638" s="65"/>
      <c r="D6638" s="66"/>
      <c r="E6638" s="67"/>
      <c r="F6638" s="65"/>
      <c r="G6638" s="66"/>
      <c r="J6638" s="65"/>
      <c r="K6638" s="65"/>
      <c r="L6638" s="66"/>
      <c r="M6638" s="65"/>
      <c r="O6638" s="65"/>
      <c r="P6638" s="66"/>
      <c r="Q6638" s="31">
        <f t="shared" si="206"/>
        <v>9999</v>
      </c>
      <c r="R6638" s="31" t="str">
        <f t="shared" si="207"/>
        <v/>
      </c>
      <c r="S6638" s="29">
        <f>IF($Q6638&lt;Parâmetros!$E$19,$G6638-1,$G6638)</f>
        <v>0</v>
      </c>
    </row>
    <row r="6639" spans="1:19" x14ac:dyDescent="0.25">
      <c r="A6639" s="116"/>
      <c r="B6639" s="65"/>
      <c r="C6639" s="65"/>
      <c r="D6639" s="66"/>
      <c r="E6639" s="67"/>
      <c r="F6639" s="65"/>
      <c r="G6639" s="66"/>
      <c r="J6639" s="65"/>
      <c r="K6639" s="65"/>
      <c r="L6639" s="66"/>
      <c r="M6639" s="65"/>
      <c r="O6639" s="65"/>
      <c r="P6639" s="66"/>
      <c r="Q6639" s="31">
        <f t="shared" si="206"/>
        <v>9999</v>
      </c>
      <c r="R6639" s="31" t="str">
        <f t="shared" si="207"/>
        <v/>
      </c>
      <c r="S6639" s="29">
        <f>IF($Q6639&lt;Parâmetros!$E$19,$G6639-1,$G6639)</f>
        <v>0</v>
      </c>
    </row>
    <row r="6640" spans="1:19" x14ac:dyDescent="0.25">
      <c r="A6640" s="116"/>
      <c r="B6640" s="65"/>
      <c r="C6640" s="65"/>
      <c r="D6640" s="66"/>
      <c r="E6640" s="67"/>
      <c r="F6640" s="65"/>
      <c r="G6640" s="66"/>
      <c r="J6640" s="65"/>
      <c r="K6640" s="65"/>
      <c r="L6640" s="66"/>
      <c r="M6640" s="65"/>
      <c r="O6640" s="65"/>
      <c r="P6640" s="66"/>
      <c r="Q6640" s="31">
        <f t="shared" si="206"/>
        <v>9999</v>
      </c>
      <c r="R6640" s="31" t="str">
        <f t="shared" si="207"/>
        <v/>
      </c>
      <c r="S6640" s="29">
        <f>IF($Q6640&lt;Parâmetros!$E$19,$G6640-1,$G6640)</f>
        <v>0</v>
      </c>
    </row>
    <row r="6641" spans="1:19" x14ac:dyDescent="0.25">
      <c r="A6641" s="116"/>
      <c r="B6641" s="65"/>
      <c r="C6641" s="65"/>
      <c r="D6641" s="66"/>
      <c r="E6641" s="67"/>
      <c r="F6641" s="65"/>
      <c r="G6641" s="66"/>
      <c r="J6641" s="65"/>
      <c r="K6641" s="65"/>
      <c r="L6641" s="66"/>
      <c r="M6641" s="65"/>
      <c r="N6641" s="65"/>
      <c r="O6641" s="65"/>
      <c r="P6641" s="66"/>
      <c r="Q6641" s="31">
        <f t="shared" si="206"/>
        <v>9999</v>
      </c>
      <c r="R6641" s="31" t="str">
        <f t="shared" si="207"/>
        <v/>
      </c>
      <c r="S6641" s="29">
        <f>IF($Q6641&lt;Parâmetros!$E$19,$G6641-1,$G6641)</f>
        <v>0</v>
      </c>
    </row>
    <row r="6642" spans="1:19" x14ac:dyDescent="0.25">
      <c r="A6642" s="116"/>
      <c r="B6642" s="65"/>
      <c r="C6642" s="65"/>
      <c r="D6642" s="66"/>
      <c r="E6642" s="67"/>
      <c r="F6642" s="65"/>
      <c r="G6642" s="66"/>
      <c r="J6642" s="65"/>
      <c r="K6642" s="65"/>
      <c r="L6642" s="66"/>
      <c r="M6642" s="65"/>
      <c r="N6642" s="65"/>
      <c r="O6642" s="65"/>
      <c r="P6642" s="66"/>
      <c r="Q6642" s="31">
        <f t="shared" si="206"/>
        <v>9999</v>
      </c>
      <c r="R6642" s="31" t="str">
        <f t="shared" si="207"/>
        <v/>
      </c>
      <c r="S6642" s="29">
        <f>IF($Q6642&lt;Parâmetros!$E$19,$G6642-1,$G6642)</f>
        <v>0</v>
      </c>
    </row>
    <row r="6643" spans="1:19" x14ac:dyDescent="0.25">
      <c r="A6643" s="116"/>
      <c r="B6643" s="65"/>
      <c r="C6643" s="65"/>
      <c r="D6643" s="66"/>
      <c r="E6643" s="67"/>
      <c r="F6643" s="65"/>
      <c r="G6643" s="66"/>
      <c r="J6643" s="65"/>
      <c r="K6643" s="65"/>
      <c r="L6643" s="66"/>
      <c r="M6643" s="65"/>
      <c r="N6643" s="65"/>
      <c r="O6643" s="65"/>
      <c r="P6643" s="66"/>
      <c r="Q6643" s="31">
        <f t="shared" si="206"/>
        <v>9999</v>
      </c>
      <c r="R6643" s="31" t="str">
        <f t="shared" si="207"/>
        <v/>
      </c>
      <c r="S6643" s="29">
        <f>IF($Q6643&lt;Parâmetros!$E$19,$G6643-1,$G6643)</f>
        <v>0</v>
      </c>
    </row>
    <row r="6644" spans="1:19" x14ac:dyDescent="0.25">
      <c r="A6644" s="116"/>
      <c r="B6644" s="65"/>
      <c r="C6644" s="65"/>
      <c r="D6644" s="66"/>
      <c r="E6644" s="67"/>
      <c r="F6644" s="65"/>
      <c r="G6644" s="66"/>
      <c r="J6644" s="65"/>
      <c r="K6644" s="65"/>
      <c r="L6644" s="66"/>
      <c r="M6644" s="65"/>
      <c r="N6644" s="65"/>
      <c r="O6644" s="65"/>
      <c r="P6644" s="66"/>
      <c r="Q6644" s="31">
        <f t="shared" si="206"/>
        <v>9999</v>
      </c>
      <c r="R6644" s="31" t="str">
        <f t="shared" si="207"/>
        <v/>
      </c>
      <c r="S6644" s="29">
        <f>IF($Q6644&lt;Parâmetros!$E$19,$G6644-1,$G6644)</f>
        <v>0</v>
      </c>
    </row>
    <row r="6645" spans="1:19" x14ac:dyDescent="0.25">
      <c r="A6645" s="116"/>
      <c r="B6645" s="65"/>
      <c r="C6645" s="65"/>
      <c r="D6645" s="66"/>
      <c r="E6645" s="67"/>
      <c r="F6645" s="65"/>
      <c r="G6645" s="66"/>
      <c r="J6645" s="65"/>
      <c r="K6645" s="65"/>
      <c r="L6645" s="66"/>
      <c r="M6645" s="65"/>
      <c r="O6645" s="65"/>
      <c r="P6645" s="66"/>
      <c r="Q6645" s="31">
        <f t="shared" si="206"/>
        <v>9999</v>
      </c>
      <c r="R6645" s="31" t="str">
        <f t="shared" si="207"/>
        <v/>
      </c>
      <c r="S6645" s="29">
        <f>IF($Q6645&lt;Parâmetros!$E$19,$G6645-1,$G6645)</f>
        <v>0</v>
      </c>
    </row>
    <row r="6646" spans="1:19" x14ac:dyDescent="0.25">
      <c r="A6646" s="116"/>
      <c r="B6646" s="65"/>
      <c r="C6646" s="65"/>
      <c r="D6646" s="66"/>
      <c r="E6646" s="67"/>
      <c r="F6646" s="65"/>
      <c r="G6646" s="66"/>
      <c r="J6646" s="65"/>
      <c r="K6646" s="65"/>
      <c r="L6646" s="66"/>
      <c r="M6646" s="65"/>
      <c r="N6646" s="65"/>
      <c r="O6646" s="65"/>
      <c r="P6646" s="66"/>
      <c r="Q6646" s="31">
        <f t="shared" si="206"/>
        <v>9999</v>
      </c>
      <c r="R6646" s="31" t="str">
        <f t="shared" si="207"/>
        <v/>
      </c>
      <c r="S6646" s="29">
        <f>IF($Q6646&lt;Parâmetros!$E$19,$G6646-1,$G6646)</f>
        <v>0</v>
      </c>
    </row>
    <row r="6647" spans="1:19" x14ac:dyDescent="0.25">
      <c r="A6647" s="116"/>
      <c r="B6647" s="65"/>
      <c r="C6647" s="65"/>
      <c r="D6647" s="66"/>
      <c r="E6647" s="67"/>
      <c r="F6647" s="65"/>
      <c r="G6647" s="66"/>
      <c r="J6647" s="65"/>
      <c r="K6647" s="65"/>
      <c r="L6647" s="66"/>
      <c r="M6647" s="65"/>
      <c r="O6647" s="65"/>
      <c r="P6647" s="66"/>
      <c r="Q6647" s="31">
        <f t="shared" si="206"/>
        <v>9999</v>
      </c>
      <c r="R6647" s="31" t="str">
        <f t="shared" si="207"/>
        <v/>
      </c>
      <c r="S6647" s="29">
        <f>IF($Q6647&lt;Parâmetros!$E$19,$G6647-1,$G6647)</f>
        <v>0</v>
      </c>
    </row>
    <row r="6648" spans="1:19" x14ac:dyDescent="0.25">
      <c r="A6648" s="116"/>
      <c r="B6648" s="65"/>
      <c r="C6648" s="65"/>
      <c r="D6648" s="66"/>
      <c r="E6648" s="67"/>
      <c r="F6648" s="65"/>
      <c r="G6648" s="66"/>
      <c r="J6648" s="65"/>
      <c r="K6648" s="65"/>
      <c r="L6648" s="66"/>
      <c r="M6648" s="65"/>
      <c r="O6648" s="65"/>
      <c r="P6648" s="66"/>
      <c r="Q6648" s="31">
        <f t="shared" si="206"/>
        <v>9999</v>
      </c>
      <c r="R6648" s="31" t="str">
        <f t="shared" si="207"/>
        <v/>
      </c>
      <c r="S6648" s="29">
        <f>IF($Q6648&lt;Parâmetros!$E$19,$G6648-1,$G6648)</f>
        <v>0</v>
      </c>
    </row>
    <row r="6649" spans="1:19" x14ac:dyDescent="0.25">
      <c r="A6649" s="116"/>
      <c r="B6649" s="65"/>
      <c r="C6649" s="65"/>
      <c r="D6649" s="66"/>
      <c r="E6649" s="67"/>
      <c r="F6649" s="65"/>
      <c r="G6649" s="66"/>
      <c r="J6649" s="65"/>
      <c r="K6649" s="65"/>
      <c r="L6649" s="66"/>
      <c r="M6649" s="65"/>
      <c r="N6649" s="65"/>
      <c r="O6649" s="65"/>
      <c r="P6649" s="66"/>
      <c r="Q6649" s="31">
        <f t="shared" si="206"/>
        <v>9999</v>
      </c>
      <c r="R6649" s="31" t="str">
        <f t="shared" si="207"/>
        <v/>
      </c>
      <c r="S6649" s="29">
        <f>IF($Q6649&lt;Parâmetros!$E$19,$G6649-1,$G6649)</f>
        <v>0</v>
      </c>
    </row>
    <row r="6650" spans="1:19" x14ac:dyDescent="0.25">
      <c r="A6650" s="116"/>
      <c r="B6650" s="65"/>
      <c r="C6650" s="65"/>
      <c r="D6650" s="66"/>
      <c r="E6650" s="67"/>
      <c r="F6650" s="65"/>
      <c r="G6650" s="66"/>
      <c r="J6650" s="65"/>
      <c r="K6650" s="65"/>
      <c r="L6650" s="66"/>
      <c r="M6650" s="65"/>
      <c r="N6650" s="65"/>
      <c r="O6650" s="65"/>
      <c r="P6650" s="66"/>
      <c r="Q6650" s="31">
        <f t="shared" si="206"/>
        <v>9999</v>
      </c>
      <c r="R6650" s="31" t="str">
        <f t="shared" si="207"/>
        <v/>
      </c>
      <c r="S6650" s="29">
        <f>IF($Q6650&lt;Parâmetros!$E$19,$G6650-1,$G6650)</f>
        <v>0</v>
      </c>
    </row>
    <row r="6651" spans="1:19" x14ac:dyDescent="0.25">
      <c r="A6651" s="116"/>
      <c r="B6651" s="65"/>
      <c r="C6651" s="65"/>
      <c r="D6651" s="66"/>
      <c r="E6651" s="67"/>
      <c r="F6651" s="65"/>
      <c r="G6651" s="66"/>
      <c r="J6651" s="65"/>
      <c r="K6651" s="65"/>
      <c r="L6651" s="66"/>
      <c r="M6651" s="65"/>
      <c r="N6651" s="65"/>
      <c r="O6651" s="65"/>
      <c r="P6651" s="66"/>
      <c r="Q6651" s="31">
        <f t="shared" si="206"/>
        <v>9999</v>
      </c>
      <c r="R6651" s="31" t="str">
        <f t="shared" si="207"/>
        <v/>
      </c>
      <c r="S6651" s="29">
        <f>IF($Q6651&lt;Parâmetros!$E$19,$G6651-1,$G6651)</f>
        <v>0</v>
      </c>
    </row>
    <row r="6652" spans="1:19" x14ac:dyDescent="0.25">
      <c r="A6652" s="116"/>
      <c r="B6652" s="65"/>
      <c r="C6652" s="65"/>
      <c r="D6652" s="66"/>
      <c r="E6652" s="67"/>
      <c r="F6652" s="65"/>
      <c r="G6652" s="66"/>
      <c r="J6652" s="65"/>
      <c r="K6652" s="65"/>
      <c r="L6652" s="66"/>
      <c r="M6652" s="65"/>
      <c r="O6652" s="65"/>
      <c r="P6652" s="66"/>
      <c r="Q6652" s="31">
        <f t="shared" ref="Q6652:Q6715" si="208">IFERROR(VALUE(LEFT($J6652,2))*60+VALUE(MID($J6652,4,2)),9999)</f>
        <v>9999</v>
      </c>
      <c r="R6652" s="31" t="str">
        <f t="shared" ref="R6652:R6715" si="209">IFERROR(VALUE(LEFT($K6652,2))*60+VALUE(MID($K6652,4,2)),"")</f>
        <v/>
      </c>
      <c r="S6652" s="29">
        <f>IF($Q6652&lt;Parâmetros!$E$19,$G6652-1,$G6652)</f>
        <v>0</v>
      </c>
    </row>
    <row r="6653" spans="1:19" x14ac:dyDescent="0.25">
      <c r="A6653" s="116"/>
      <c r="B6653" s="65"/>
      <c r="C6653" s="65"/>
      <c r="D6653" s="66"/>
      <c r="E6653" s="67"/>
      <c r="F6653" s="65"/>
      <c r="G6653" s="66"/>
      <c r="J6653" s="65"/>
      <c r="K6653" s="65"/>
      <c r="L6653" s="66"/>
      <c r="M6653" s="65"/>
      <c r="N6653" s="65"/>
      <c r="O6653" s="65"/>
      <c r="P6653" s="66"/>
      <c r="Q6653" s="31">
        <f t="shared" si="208"/>
        <v>9999</v>
      </c>
      <c r="R6653" s="31" t="str">
        <f t="shared" si="209"/>
        <v/>
      </c>
      <c r="S6653" s="29">
        <f>IF($Q6653&lt;Parâmetros!$E$19,$G6653-1,$G6653)</f>
        <v>0</v>
      </c>
    </row>
    <row r="6654" spans="1:19" x14ac:dyDescent="0.25">
      <c r="A6654" s="116"/>
      <c r="B6654" s="65"/>
      <c r="C6654" s="65"/>
      <c r="D6654" s="66"/>
      <c r="E6654" s="67"/>
      <c r="F6654" s="65"/>
      <c r="G6654" s="66"/>
      <c r="J6654" s="65"/>
      <c r="K6654" s="65"/>
      <c r="L6654" s="66"/>
      <c r="M6654" s="65"/>
      <c r="N6654" s="65"/>
      <c r="O6654" s="65"/>
      <c r="P6654" s="66"/>
      <c r="Q6654" s="31">
        <f t="shared" si="208"/>
        <v>9999</v>
      </c>
      <c r="R6654" s="31" t="str">
        <f t="shared" si="209"/>
        <v/>
      </c>
      <c r="S6654" s="29">
        <f>IF($Q6654&lt;Parâmetros!$E$19,$G6654-1,$G6654)</f>
        <v>0</v>
      </c>
    </row>
    <row r="6655" spans="1:19" x14ac:dyDescent="0.25">
      <c r="A6655" s="116"/>
      <c r="B6655" s="65"/>
      <c r="C6655" s="65"/>
      <c r="D6655" s="66"/>
      <c r="E6655" s="67"/>
      <c r="F6655" s="65"/>
      <c r="G6655" s="66"/>
      <c r="J6655" s="65"/>
      <c r="K6655" s="65"/>
      <c r="L6655" s="66"/>
      <c r="M6655" s="65"/>
      <c r="N6655" s="65"/>
      <c r="O6655" s="65"/>
      <c r="P6655" s="66"/>
      <c r="Q6655" s="31">
        <f t="shared" si="208"/>
        <v>9999</v>
      </c>
      <c r="R6655" s="31" t="str">
        <f t="shared" si="209"/>
        <v/>
      </c>
      <c r="S6655" s="29">
        <f>IF($Q6655&lt;Parâmetros!$E$19,$G6655-1,$G6655)</f>
        <v>0</v>
      </c>
    </row>
    <row r="6656" spans="1:19" x14ac:dyDescent="0.25">
      <c r="A6656" s="116"/>
      <c r="B6656" s="65"/>
      <c r="C6656" s="65"/>
      <c r="D6656" s="66"/>
      <c r="E6656" s="67"/>
      <c r="F6656" s="65"/>
      <c r="G6656" s="66"/>
      <c r="J6656" s="65"/>
      <c r="K6656" s="65"/>
      <c r="L6656" s="66"/>
      <c r="M6656" s="65"/>
      <c r="N6656" s="65"/>
      <c r="O6656" s="65"/>
      <c r="P6656" s="66"/>
      <c r="Q6656" s="31">
        <f t="shared" si="208"/>
        <v>9999</v>
      </c>
      <c r="R6656" s="31" t="str">
        <f t="shared" si="209"/>
        <v/>
      </c>
      <c r="S6656" s="29">
        <f>IF($Q6656&lt;Parâmetros!$E$19,$G6656-1,$G6656)</f>
        <v>0</v>
      </c>
    </row>
    <row r="6657" spans="1:19" x14ac:dyDescent="0.25">
      <c r="A6657" s="116"/>
      <c r="B6657" s="65"/>
      <c r="C6657" s="65"/>
      <c r="D6657" s="66"/>
      <c r="E6657" s="67"/>
      <c r="F6657" s="65"/>
      <c r="G6657" s="66"/>
      <c r="J6657" s="65"/>
      <c r="K6657" s="65"/>
      <c r="L6657" s="66"/>
      <c r="M6657" s="65"/>
      <c r="N6657" s="65"/>
      <c r="O6657" s="65"/>
      <c r="P6657" s="66"/>
      <c r="Q6657" s="31">
        <f t="shared" si="208"/>
        <v>9999</v>
      </c>
      <c r="R6657" s="31" t="str">
        <f t="shared" si="209"/>
        <v/>
      </c>
      <c r="S6657" s="29">
        <f>IF($Q6657&lt;Parâmetros!$E$19,$G6657-1,$G6657)</f>
        <v>0</v>
      </c>
    </row>
    <row r="6658" spans="1:19" x14ac:dyDescent="0.25">
      <c r="A6658" s="116"/>
      <c r="B6658" s="65"/>
      <c r="C6658" s="65"/>
      <c r="D6658" s="66"/>
      <c r="E6658" s="67"/>
      <c r="F6658" s="65"/>
      <c r="G6658" s="66"/>
      <c r="J6658" s="65"/>
      <c r="K6658" s="65"/>
      <c r="L6658" s="66"/>
      <c r="M6658" s="65"/>
      <c r="O6658" s="65"/>
      <c r="P6658" s="66"/>
      <c r="Q6658" s="31">
        <f t="shared" si="208"/>
        <v>9999</v>
      </c>
      <c r="R6658" s="31" t="str">
        <f t="shared" si="209"/>
        <v/>
      </c>
      <c r="S6658" s="29">
        <f>IF($Q6658&lt;Parâmetros!$E$19,$G6658-1,$G6658)</f>
        <v>0</v>
      </c>
    </row>
    <row r="6659" spans="1:19" x14ac:dyDescent="0.25">
      <c r="A6659" s="116"/>
      <c r="B6659" s="65"/>
      <c r="C6659" s="65"/>
      <c r="D6659" s="66"/>
      <c r="E6659" s="67"/>
      <c r="F6659" s="65"/>
      <c r="G6659" s="66"/>
      <c r="J6659" s="65"/>
      <c r="K6659" s="65"/>
      <c r="L6659" s="66"/>
      <c r="M6659" s="65"/>
      <c r="O6659" s="65"/>
      <c r="P6659" s="66"/>
      <c r="Q6659" s="31">
        <f t="shared" si="208"/>
        <v>9999</v>
      </c>
      <c r="R6659" s="31" t="str">
        <f t="shared" si="209"/>
        <v/>
      </c>
      <c r="S6659" s="29">
        <f>IF($Q6659&lt;Parâmetros!$E$19,$G6659-1,$G6659)</f>
        <v>0</v>
      </c>
    </row>
    <row r="6660" spans="1:19" x14ac:dyDescent="0.25">
      <c r="A6660" s="116"/>
      <c r="B6660" s="65"/>
      <c r="C6660" s="65"/>
      <c r="D6660" s="66"/>
      <c r="E6660" s="67"/>
      <c r="F6660" s="65"/>
      <c r="G6660" s="66"/>
      <c r="J6660" s="65"/>
      <c r="K6660" s="65"/>
      <c r="L6660" s="66"/>
      <c r="M6660" s="65"/>
      <c r="N6660" s="65"/>
      <c r="O6660" s="65"/>
      <c r="P6660" s="66"/>
      <c r="Q6660" s="31">
        <f t="shared" si="208"/>
        <v>9999</v>
      </c>
      <c r="R6660" s="31" t="str">
        <f t="shared" si="209"/>
        <v/>
      </c>
      <c r="S6660" s="29">
        <f>IF($Q6660&lt;Parâmetros!$E$19,$G6660-1,$G6660)</f>
        <v>0</v>
      </c>
    </row>
    <row r="6661" spans="1:19" x14ac:dyDescent="0.25">
      <c r="A6661" s="116"/>
      <c r="B6661" s="65"/>
      <c r="C6661" s="65"/>
      <c r="D6661" s="66"/>
      <c r="E6661" s="67"/>
      <c r="F6661" s="65"/>
      <c r="G6661" s="66"/>
      <c r="J6661" s="65"/>
      <c r="K6661" s="65"/>
      <c r="L6661" s="66"/>
      <c r="M6661" s="65"/>
      <c r="O6661" s="65"/>
      <c r="P6661" s="66"/>
      <c r="Q6661" s="31">
        <f t="shared" si="208"/>
        <v>9999</v>
      </c>
      <c r="R6661" s="31" t="str">
        <f t="shared" si="209"/>
        <v/>
      </c>
      <c r="S6661" s="29">
        <f>IF($Q6661&lt;Parâmetros!$E$19,$G6661-1,$G6661)</f>
        <v>0</v>
      </c>
    </row>
    <row r="6662" spans="1:19" x14ac:dyDescent="0.25">
      <c r="A6662" s="116"/>
      <c r="B6662" s="65"/>
      <c r="C6662" s="65"/>
      <c r="D6662" s="66"/>
      <c r="E6662" s="67"/>
      <c r="F6662" s="65"/>
      <c r="G6662" s="66"/>
      <c r="J6662" s="65"/>
      <c r="K6662" s="65"/>
      <c r="L6662" s="66"/>
      <c r="M6662" s="65"/>
      <c r="O6662" s="65"/>
      <c r="P6662" s="66"/>
      <c r="Q6662" s="31">
        <f t="shared" si="208"/>
        <v>9999</v>
      </c>
      <c r="R6662" s="31" t="str">
        <f t="shared" si="209"/>
        <v/>
      </c>
      <c r="S6662" s="29">
        <f>IF($Q6662&lt;Parâmetros!$E$19,$G6662-1,$G6662)</f>
        <v>0</v>
      </c>
    </row>
    <row r="6663" spans="1:19" x14ac:dyDescent="0.25">
      <c r="A6663" s="116"/>
      <c r="B6663" s="65"/>
      <c r="C6663" s="65"/>
      <c r="D6663" s="66"/>
      <c r="E6663" s="67"/>
      <c r="F6663" s="65"/>
      <c r="G6663" s="66"/>
      <c r="J6663" s="65"/>
      <c r="K6663" s="65"/>
      <c r="L6663" s="66"/>
      <c r="M6663" s="65"/>
      <c r="O6663" s="65"/>
      <c r="P6663" s="66"/>
      <c r="Q6663" s="31">
        <f t="shared" si="208"/>
        <v>9999</v>
      </c>
      <c r="R6663" s="31" t="str">
        <f t="shared" si="209"/>
        <v/>
      </c>
      <c r="S6663" s="29">
        <f>IF($Q6663&lt;Parâmetros!$E$19,$G6663-1,$G6663)</f>
        <v>0</v>
      </c>
    </row>
    <row r="6664" spans="1:19" x14ac:dyDescent="0.25">
      <c r="A6664" s="116"/>
      <c r="B6664" s="65"/>
      <c r="C6664" s="65"/>
      <c r="D6664" s="66"/>
      <c r="E6664" s="67"/>
      <c r="F6664" s="65"/>
      <c r="G6664" s="66"/>
      <c r="J6664" s="65"/>
      <c r="K6664" s="65"/>
      <c r="L6664" s="66"/>
      <c r="M6664" s="65"/>
      <c r="O6664" s="65"/>
      <c r="P6664" s="66"/>
      <c r="Q6664" s="31">
        <f t="shared" si="208"/>
        <v>9999</v>
      </c>
      <c r="R6664" s="31" t="str">
        <f t="shared" si="209"/>
        <v/>
      </c>
      <c r="S6664" s="29">
        <f>IF($Q6664&lt;Parâmetros!$E$19,$G6664-1,$G6664)</f>
        <v>0</v>
      </c>
    </row>
    <row r="6665" spans="1:19" x14ac:dyDescent="0.25">
      <c r="A6665" s="116"/>
      <c r="B6665" s="65"/>
      <c r="C6665" s="65"/>
      <c r="D6665" s="66"/>
      <c r="E6665" s="67"/>
      <c r="F6665" s="65"/>
      <c r="G6665" s="66"/>
      <c r="J6665" s="65"/>
      <c r="K6665" s="65"/>
      <c r="L6665" s="66"/>
      <c r="M6665" s="65"/>
      <c r="O6665" s="65"/>
      <c r="P6665" s="66"/>
      <c r="Q6665" s="31">
        <f t="shared" si="208"/>
        <v>9999</v>
      </c>
      <c r="R6665" s="31" t="str">
        <f t="shared" si="209"/>
        <v/>
      </c>
      <c r="S6665" s="29">
        <f>IF($Q6665&lt;Parâmetros!$E$19,$G6665-1,$G6665)</f>
        <v>0</v>
      </c>
    </row>
    <row r="6666" spans="1:19" x14ac:dyDescent="0.25">
      <c r="A6666" s="116"/>
      <c r="B6666" s="65"/>
      <c r="C6666" s="65"/>
      <c r="D6666" s="66"/>
      <c r="E6666" s="67"/>
      <c r="F6666" s="65"/>
      <c r="G6666" s="66"/>
      <c r="J6666" s="65"/>
      <c r="K6666" s="65"/>
      <c r="L6666" s="66"/>
      <c r="M6666" s="65"/>
      <c r="N6666" s="65"/>
      <c r="O6666" s="65"/>
      <c r="P6666" s="66"/>
      <c r="Q6666" s="31">
        <f t="shared" si="208"/>
        <v>9999</v>
      </c>
      <c r="R6666" s="31" t="str">
        <f t="shared" si="209"/>
        <v/>
      </c>
      <c r="S6666" s="29">
        <f>IF($Q6666&lt;Parâmetros!$E$19,$G6666-1,$G6666)</f>
        <v>0</v>
      </c>
    </row>
    <row r="6667" spans="1:19" x14ac:dyDescent="0.25">
      <c r="A6667" s="116"/>
      <c r="B6667" s="65"/>
      <c r="C6667" s="65"/>
      <c r="D6667" s="66"/>
      <c r="E6667" s="67"/>
      <c r="F6667" s="65"/>
      <c r="G6667" s="66"/>
      <c r="J6667" s="65"/>
      <c r="K6667" s="65"/>
      <c r="L6667" s="66"/>
      <c r="M6667" s="65"/>
      <c r="N6667" s="65"/>
      <c r="O6667" s="65"/>
      <c r="P6667" s="66"/>
      <c r="Q6667" s="31">
        <f t="shared" si="208"/>
        <v>9999</v>
      </c>
      <c r="R6667" s="31" t="str">
        <f t="shared" si="209"/>
        <v/>
      </c>
      <c r="S6667" s="29">
        <f>IF($Q6667&lt;Parâmetros!$E$19,$G6667-1,$G6667)</f>
        <v>0</v>
      </c>
    </row>
    <row r="6668" spans="1:19" x14ac:dyDescent="0.25">
      <c r="A6668" s="116"/>
      <c r="B6668" s="65"/>
      <c r="C6668" s="65"/>
      <c r="D6668" s="66"/>
      <c r="E6668" s="67"/>
      <c r="F6668" s="65"/>
      <c r="G6668" s="66"/>
      <c r="J6668" s="65"/>
      <c r="K6668" s="65"/>
      <c r="L6668" s="66"/>
      <c r="M6668" s="65"/>
      <c r="O6668" s="65"/>
      <c r="P6668" s="66"/>
      <c r="Q6668" s="31">
        <f t="shared" si="208"/>
        <v>9999</v>
      </c>
      <c r="R6668" s="31" t="str">
        <f t="shared" si="209"/>
        <v/>
      </c>
      <c r="S6668" s="29">
        <f>IF($Q6668&lt;Parâmetros!$E$19,$G6668-1,$G6668)</f>
        <v>0</v>
      </c>
    </row>
    <row r="6669" spans="1:19" x14ac:dyDescent="0.25">
      <c r="A6669" s="116"/>
      <c r="B6669" s="65"/>
      <c r="C6669" s="65"/>
      <c r="D6669" s="66"/>
      <c r="E6669" s="67"/>
      <c r="F6669" s="65"/>
      <c r="G6669" s="66"/>
      <c r="J6669" s="65"/>
      <c r="K6669" s="65"/>
      <c r="L6669" s="66"/>
      <c r="M6669" s="65"/>
      <c r="N6669" s="65"/>
      <c r="O6669" s="65"/>
      <c r="P6669" s="66"/>
      <c r="Q6669" s="31">
        <f t="shared" si="208"/>
        <v>9999</v>
      </c>
      <c r="R6669" s="31" t="str">
        <f t="shared" si="209"/>
        <v/>
      </c>
      <c r="S6669" s="29">
        <f>IF($Q6669&lt;Parâmetros!$E$19,$G6669-1,$G6669)</f>
        <v>0</v>
      </c>
    </row>
    <row r="6670" spans="1:19" x14ac:dyDescent="0.25">
      <c r="A6670" s="116"/>
      <c r="B6670" s="65"/>
      <c r="C6670" s="65"/>
      <c r="D6670" s="66"/>
      <c r="E6670" s="67"/>
      <c r="F6670" s="65"/>
      <c r="G6670" s="66"/>
      <c r="J6670" s="65"/>
      <c r="K6670" s="65"/>
      <c r="L6670" s="66"/>
      <c r="M6670" s="65"/>
      <c r="N6670" s="65"/>
      <c r="O6670" s="65"/>
      <c r="P6670" s="66"/>
      <c r="Q6670" s="31">
        <f t="shared" si="208"/>
        <v>9999</v>
      </c>
      <c r="R6670" s="31" t="str">
        <f t="shared" si="209"/>
        <v/>
      </c>
      <c r="S6670" s="29">
        <f>IF($Q6670&lt;Parâmetros!$E$19,$G6670-1,$G6670)</f>
        <v>0</v>
      </c>
    </row>
    <row r="6671" spans="1:19" x14ac:dyDescent="0.25">
      <c r="A6671" s="116"/>
      <c r="B6671" s="65"/>
      <c r="C6671" s="65"/>
      <c r="D6671" s="66"/>
      <c r="E6671" s="67"/>
      <c r="F6671" s="65"/>
      <c r="G6671" s="66"/>
      <c r="J6671" s="65"/>
      <c r="K6671" s="65"/>
      <c r="L6671" s="66"/>
      <c r="M6671" s="65"/>
      <c r="O6671" s="65"/>
      <c r="P6671" s="66"/>
      <c r="Q6671" s="31">
        <f t="shared" si="208"/>
        <v>9999</v>
      </c>
      <c r="R6671" s="31" t="str">
        <f t="shared" si="209"/>
        <v/>
      </c>
      <c r="S6671" s="29">
        <f>IF($Q6671&lt;Parâmetros!$E$19,$G6671-1,$G6671)</f>
        <v>0</v>
      </c>
    </row>
    <row r="6672" spans="1:19" x14ac:dyDescent="0.25">
      <c r="A6672" s="116"/>
      <c r="B6672" s="65"/>
      <c r="C6672" s="65"/>
      <c r="D6672" s="66"/>
      <c r="E6672" s="67"/>
      <c r="F6672" s="65"/>
      <c r="G6672" s="66"/>
      <c r="J6672" s="65"/>
      <c r="K6672" s="65"/>
      <c r="L6672" s="66"/>
      <c r="M6672" s="65"/>
      <c r="N6672" s="65"/>
      <c r="O6672" s="65"/>
      <c r="P6672" s="66"/>
      <c r="Q6672" s="31">
        <f t="shared" si="208"/>
        <v>9999</v>
      </c>
      <c r="R6672" s="31" t="str">
        <f t="shared" si="209"/>
        <v/>
      </c>
      <c r="S6672" s="29">
        <f>IF($Q6672&lt;Parâmetros!$E$19,$G6672-1,$G6672)</f>
        <v>0</v>
      </c>
    </row>
    <row r="6673" spans="1:19" x14ac:dyDescent="0.25">
      <c r="A6673" s="116"/>
      <c r="B6673" s="65"/>
      <c r="C6673" s="65"/>
      <c r="D6673" s="66"/>
      <c r="E6673" s="67"/>
      <c r="F6673" s="65"/>
      <c r="G6673" s="66"/>
      <c r="J6673" s="65"/>
      <c r="K6673" s="65"/>
      <c r="L6673" s="66"/>
      <c r="M6673" s="65"/>
      <c r="O6673" s="65"/>
      <c r="P6673" s="66"/>
      <c r="Q6673" s="31">
        <f t="shared" si="208"/>
        <v>9999</v>
      </c>
      <c r="R6673" s="31" t="str">
        <f t="shared" si="209"/>
        <v/>
      </c>
      <c r="S6673" s="29">
        <f>IF($Q6673&lt;Parâmetros!$E$19,$G6673-1,$G6673)</f>
        <v>0</v>
      </c>
    </row>
    <row r="6674" spans="1:19" x14ac:dyDescent="0.25">
      <c r="A6674" s="116"/>
      <c r="B6674" s="65"/>
      <c r="C6674" s="65"/>
      <c r="D6674" s="66"/>
      <c r="E6674" s="67"/>
      <c r="F6674" s="65"/>
      <c r="G6674" s="66"/>
      <c r="J6674" s="65"/>
      <c r="K6674" s="65"/>
      <c r="L6674" s="66"/>
      <c r="M6674" s="65"/>
      <c r="O6674" s="65"/>
      <c r="P6674" s="66"/>
      <c r="Q6674" s="31">
        <f t="shared" si="208"/>
        <v>9999</v>
      </c>
      <c r="R6674" s="31" t="str">
        <f t="shared" si="209"/>
        <v/>
      </c>
      <c r="S6674" s="29">
        <f>IF($Q6674&lt;Parâmetros!$E$19,$G6674-1,$G6674)</f>
        <v>0</v>
      </c>
    </row>
    <row r="6675" spans="1:19" x14ac:dyDescent="0.25">
      <c r="A6675" s="116"/>
      <c r="B6675" s="65"/>
      <c r="C6675" s="65"/>
      <c r="D6675" s="66"/>
      <c r="E6675" s="67"/>
      <c r="F6675" s="65"/>
      <c r="G6675" s="66"/>
      <c r="J6675" s="65"/>
      <c r="K6675" s="65"/>
      <c r="L6675" s="66"/>
      <c r="M6675" s="65"/>
      <c r="O6675" s="65"/>
      <c r="P6675" s="66"/>
      <c r="Q6675" s="31">
        <f t="shared" si="208"/>
        <v>9999</v>
      </c>
      <c r="R6675" s="31" t="str">
        <f t="shared" si="209"/>
        <v/>
      </c>
      <c r="S6675" s="29">
        <f>IF($Q6675&lt;Parâmetros!$E$19,$G6675-1,$G6675)</f>
        <v>0</v>
      </c>
    </row>
    <row r="6676" spans="1:19" x14ac:dyDescent="0.25">
      <c r="A6676" s="116"/>
      <c r="B6676" s="65"/>
      <c r="C6676" s="65"/>
      <c r="D6676" s="66"/>
      <c r="E6676" s="67"/>
      <c r="F6676" s="65"/>
      <c r="G6676" s="66"/>
      <c r="J6676" s="65"/>
      <c r="K6676" s="65"/>
      <c r="L6676" s="66"/>
      <c r="M6676" s="65"/>
      <c r="N6676" s="65"/>
      <c r="O6676" s="65"/>
      <c r="P6676" s="66"/>
      <c r="Q6676" s="31">
        <f t="shared" si="208"/>
        <v>9999</v>
      </c>
      <c r="R6676" s="31" t="str">
        <f t="shared" si="209"/>
        <v/>
      </c>
      <c r="S6676" s="29">
        <f>IF($Q6676&lt;Parâmetros!$E$19,$G6676-1,$G6676)</f>
        <v>0</v>
      </c>
    </row>
    <row r="6677" spans="1:19" x14ac:dyDescent="0.25">
      <c r="A6677" s="116"/>
      <c r="B6677" s="65"/>
      <c r="C6677" s="65"/>
      <c r="D6677" s="66"/>
      <c r="E6677" s="67"/>
      <c r="F6677" s="65"/>
      <c r="G6677" s="66"/>
      <c r="J6677" s="65"/>
      <c r="K6677" s="65"/>
      <c r="L6677" s="66"/>
      <c r="M6677" s="65"/>
      <c r="N6677" s="65"/>
      <c r="O6677" s="65"/>
      <c r="P6677" s="66"/>
      <c r="Q6677" s="31">
        <f t="shared" si="208"/>
        <v>9999</v>
      </c>
      <c r="R6677" s="31" t="str">
        <f t="shared" si="209"/>
        <v/>
      </c>
      <c r="S6677" s="29">
        <f>IF($Q6677&lt;Parâmetros!$E$19,$G6677-1,$G6677)</f>
        <v>0</v>
      </c>
    </row>
    <row r="6678" spans="1:19" x14ac:dyDescent="0.25">
      <c r="A6678" s="116"/>
      <c r="B6678" s="65"/>
      <c r="C6678" s="65"/>
      <c r="D6678" s="66"/>
      <c r="E6678" s="67"/>
      <c r="F6678" s="65"/>
      <c r="G6678" s="66"/>
      <c r="J6678" s="65"/>
      <c r="K6678" s="65"/>
      <c r="L6678" s="66"/>
      <c r="M6678" s="65"/>
      <c r="N6678" s="65"/>
      <c r="O6678" s="65"/>
      <c r="P6678" s="66"/>
      <c r="Q6678" s="31">
        <f t="shared" si="208"/>
        <v>9999</v>
      </c>
      <c r="R6678" s="31" t="str">
        <f t="shared" si="209"/>
        <v/>
      </c>
      <c r="S6678" s="29">
        <f>IF($Q6678&lt;Parâmetros!$E$19,$G6678-1,$G6678)</f>
        <v>0</v>
      </c>
    </row>
    <row r="6679" spans="1:19" x14ac:dyDescent="0.25">
      <c r="A6679" s="116"/>
      <c r="B6679" s="65"/>
      <c r="C6679" s="65"/>
      <c r="D6679" s="66"/>
      <c r="E6679" s="67"/>
      <c r="F6679" s="65"/>
      <c r="G6679" s="66"/>
      <c r="J6679" s="65"/>
      <c r="K6679" s="65"/>
      <c r="L6679" s="66"/>
      <c r="M6679" s="65"/>
      <c r="O6679" s="65"/>
      <c r="P6679" s="66"/>
      <c r="Q6679" s="31">
        <f t="shared" si="208"/>
        <v>9999</v>
      </c>
      <c r="R6679" s="31" t="str">
        <f t="shared" si="209"/>
        <v/>
      </c>
      <c r="S6679" s="29">
        <f>IF($Q6679&lt;Parâmetros!$E$19,$G6679-1,$G6679)</f>
        <v>0</v>
      </c>
    </row>
    <row r="6680" spans="1:19" x14ac:dyDescent="0.25">
      <c r="A6680" s="116"/>
      <c r="B6680" s="65"/>
      <c r="C6680" s="65"/>
      <c r="D6680" s="66"/>
      <c r="E6680" s="67"/>
      <c r="F6680" s="65"/>
      <c r="G6680" s="66"/>
      <c r="J6680" s="65"/>
      <c r="K6680" s="65"/>
      <c r="L6680" s="66"/>
      <c r="M6680" s="65"/>
      <c r="O6680" s="65"/>
      <c r="P6680" s="66"/>
      <c r="Q6680" s="31">
        <f t="shared" si="208"/>
        <v>9999</v>
      </c>
      <c r="R6680" s="31" t="str">
        <f t="shared" si="209"/>
        <v/>
      </c>
      <c r="S6680" s="29">
        <f>IF($Q6680&lt;Parâmetros!$E$19,$G6680-1,$G6680)</f>
        <v>0</v>
      </c>
    </row>
    <row r="6681" spans="1:19" x14ac:dyDescent="0.25">
      <c r="A6681" s="116"/>
      <c r="B6681" s="65"/>
      <c r="C6681" s="65"/>
      <c r="D6681" s="66"/>
      <c r="E6681" s="67"/>
      <c r="F6681" s="65"/>
      <c r="G6681" s="66"/>
      <c r="J6681" s="65"/>
      <c r="K6681" s="65"/>
      <c r="L6681" s="66"/>
      <c r="M6681" s="65"/>
      <c r="O6681" s="65"/>
      <c r="P6681" s="66"/>
      <c r="Q6681" s="31">
        <f t="shared" si="208"/>
        <v>9999</v>
      </c>
      <c r="R6681" s="31" t="str">
        <f t="shared" si="209"/>
        <v/>
      </c>
      <c r="S6681" s="29">
        <f>IF($Q6681&lt;Parâmetros!$E$19,$G6681-1,$G6681)</f>
        <v>0</v>
      </c>
    </row>
    <row r="6682" spans="1:19" x14ac:dyDescent="0.25">
      <c r="A6682" s="116"/>
      <c r="B6682" s="65"/>
      <c r="C6682" s="65"/>
      <c r="D6682" s="66"/>
      <c r="E6682" s="67"/>
      <c r="F6682" s="65"/>
      <c r="G6682" s="66"/>
      <c r="J6682" s="65"/>
      <c r="K6682" s="65"/>
      <c r="L6682" s="66"/>
      <c r="M6682" s="65"/>
      <c r="N6682" s="65"/>
      <c r="O6682" s="65"/>
      <c r="P6682" s="66"/>
      <c r="Q6682" s="31">
        <f t="shared" si="208"/>
        <v>9999</v>
      </c>
      <c r="R6682" s="31" t="str">
        <f t="shared" si="209"/>
        <v/>
      </c>
      <c r="S6682" s="29">
        <f>IF($Q6682&lt;Parâmetros!$E$19,$G6682-1,$G6682)</f>
        <v>0</v>
      </c>
    </row>
    <row r="6683" spans="1:19" x14ac:dyDescent="0.25">
      <c r="A6683" s="116"/>
      <c r="B6683" s="65"/>
      <c r="C6683" s="65"/>
      <c r="D6683" s="66"/>
      <c r="E6683" s="67"/>
      <c r="F6683" s="65"/>
      <c r="G6683" s="66"/>
      <c r="J6683" s="65"/>
      <c r="K6683" s="65"/>
      <c r="L6683" s="66"/>
      <c r="M6683" s="65"/>
      <c r="N6683" s="65"/>
      <c r="O6683" s="65"/>
      <c r="P6683" s="66"/>
      <c r="Q6683" s="31">
        <f t="shared" si="208"/>
        <v>9999</v>
      </c>
      <c r="R6683" s="31" t="str">
        <f t="shared" si="209"/>
        <v/>
      </c>
      <c r="S6683" s="29">
        <f>IF($Q6683&lt;Parâmetros!$E$19,$G6683-1,$G6683)</f>
        <v>0</v>
      </c>
    </row>
    <row r="6684" spans="1:19" x14ac:dyDescent="0.25">
      <c r="A6684" s="116"/>
      <c r="B6684" s="65"/>
      <c r="C6684" s="65"/>
      <c r="D6684" s="66"/>
      <c r="E6684" s="67"/>
      <c r="F6684" s="65"/>
      <c r="G6684" s="66"/>
      <c r="J6684" s="65"/>
      <c r="K6684" s="65"/>
      <c r="L6684" s="66"/>
      <c r="M6684" s="65"/>
      <c r="N6684" s="65"/>
      <c r="O6684" s="65"/>
      <c r="P6684" s="66"/>
      <c r="Q6684" s="31">
        <f t="shared" si="208"/>
        <v>9999</v>
      </c>
      <c r="R6684" s="31" t="str">
        <f t="shared" si="209"/>
        <v/>
      </c>
      <c r="S6684" s="29">
        <f>IF($Q6684&lt;Parâmetros!$E$19,$G6684-1,$G6684)</f>
        <v>0</v>
      </c>
    </row>
    <row r="6685" spans="1:19" x14ac:dyDescent="0.25">
      <c r="A6685" s="116"/>
      <c r="B6685" s="65"/>
      <c r="C6685" s="65"/>
      <c r="D6685" s="66"/>
      <c r="E6685" s="67"/>
      <c r="F6685" s="65"/>
      <c r="G6685" s="66"/>
      <c r="J6685" s="65"/>
      <c r="K6685" s="65"/>
      <c r="L6685" s="66"/>
      <c r="M6685" s="65"/>
      <c r="N6685" s="65"/>
      <c r="O6685" s="65"/>
      <c r="P6685" s="66"/>
      <c r="Q6685" s="31">
        <f t="shared" si="208"/>
        <v>9999</v>
      </c>
      <c r="R6685" s="31" t="str">
        <f t="shared" si="209"/>
        <v/>
      </c>
      <c r="S6685" s="29">
        <f>IF($Q6685&lt;Parâmetros!$E$19,$G6685-1,$G6685)</f>
        <v>0</v>
      </c>
    </row>
    <row r="6686" spans="1:19" x14ac:dyDescent="0.25">
      <c r="A6686" s="116"/>
      <c r="B6686" s="65"/>
      <c r="C6686" s="65"/>
      <c r="D6686" s="66"/>
      <c r="E6686" s="67"/>
      <c r="F6686" s="65"/>
      <c r="G6686" s="66"/>
      <c r="J6686" s="65"/>
      <c r="K6686" s="65"/>
      <c r="L6686" s="66"/>
      <c r="M6686" s="65"/>
      <c r="O6686" s="65"/>
      <c r="P6686" s="66"/>
      <c r="Q6686" s="31">
        <f t="shared" si="208"/>
        <v>9999</v>
      </c>
      <c r="R6686" s="31" t="str">
        <f t="shared" si="209"/>
        <v/>
      </c>
      <c r="S6686" s="29">
        <f>IF($Q6686&lt;Parâmetros!$E$19,$G6686-1,$G6686)</f>
        <v>0</v>
      </c>
    </row>
    <row r="6687" spans="1:19" x14ac:dyDescent="0.25">
      <c r="A6687" s="116"/>
      <c r="B6687" s="65"/>
      <c r="C6687" s="65"/>
      <c r="D6687" s="66"/>
      <c r="E6687" s="67"/>
      <c r="F6687" s="65"/>
      <c r="G6687" s="66"/>
      <c r="J6687" s="65"/>
      <c r="K6687" s="65"/>
      <c r="L6687" s="66"/>
      <c r="M6687" s="65"/>
      <c r="N6687" s="65"/>
      <c r="O6687" s="65"/>
      <c r="P6687" s="66"/>
      <c r="Q6687" s="31">
        <f t="shared" si="208"/>
        <v>9999</v>
      </c>
      <c r="R6687" s="31" t="str">
        <f t="shared" si="209"/>
        <v/>
      </c>
      <c r="S6687" s="29">
        <f>IF($Q6687&lt;Parâmetros!$E$19,$G6687-1,$G6687)</f>
        <v>0</v>
      </c>
    </row>
    <row r="6688" spans="1:19" x14ac:dyDescent="0.25">
      <c r="A6688" s="116"/>
      <c r="B6688" s="65"/>
      <c r="C6688" s="65"/>
      <c r="D6688" s="66"/>
      <c r="E6688" s="67"/>
      <c r="F6688" s="65"/>
      <c r="G6688" s="66"/>
      <c r="J6688" s="65"/>
      <c r="K6688" s="65"/>
      <c r="L6688" s="66"/>
      <c r="M6688" s="65"/>
      <c r="N6688" s="65"/>
      <c r="O6688" s="65"/>
      <c r="P6688" s="66"/>
      <c r="Q6688" s="31">
        <f t="shared" si="208"/>
        <v>9999</v>
      </c>
      <c r="R6688" s="31" t="str">
        <f t="shared" si="209"/>
        <v/>
      </c>
      <c r="S6688" s="29">
        <f>IF($Q6688&lt;Parâmetros!$E$19,$G6688-1,$G6688)</f>
        <v>0</v>
      </c>
    </row>
    <row r="6689" spans="1:19" x14ac:dyDescent="0.25">
      <c r="A6689" s="116"/>
      <c r="B6689" s="65"/>
      <c r="C6689" s="65"/>
      <c r="D6689" s="66"/>
      <c r="E6689" s="67"/>
      <c r="F6689" s="65"/>
      <c r="G6689" s="66"/>
      <c r="J6689" s="65"/>
      <c r="K6689" s="65"/>
      <c r="L6689" s="66"/>
      <c r="M6689" s="65"/>
      <c r="O6689" s="65"/>
      <c r="P6689" s="66"/>
      <c r="Q6689" s="31">
        <f t="shared" si="208"/>
        <v>9999</v>
      </c>
      <c r="R6689" s="31" t="str">
        <f t="shared" si="209"/>
        <v/>
      </c>
      <c r="S6689" s="29">
        <f>IF($Q6689&lt;Parâmetros!$E$19,$G6689-1,$G6689)</f>
        <v>0</v>
      </c>
    </row>
    <row r="6690" spans="1:19" x14ac:dyDescent="0.25">
      <c r="A6690" s="116"/>
      <c r="B6690" s="65"/>
      <c r="C6690" s="65"/>
      <c r="D6690" s="66"/>
      <c r="E6690" s="67"/>
      <c r="F6690" s="65"/>
      <c r="G6690" s="66"/>
      <c r="J6690" s="65"/>
      <c r="K6690" s="65"/>
      <c r="L6690" s="66"/>
      <c r="M6690" s="65"/>
      <c r="O6690" s="65"/>
      <c r="P6690" s="66"/>
      <c r="Q6690" s="31">
        <f t="shared" si="208"/>
        <v>9999</v>
      </c>
      <c r="R6690" s="31" t="str">
        <f t="shared" si="209"/>
        <v/>
      </c>
      <c r="S6690" s="29">
        <f>IF($Q6690&lt;Parâmetros!$E$19,$G6690-1,$G6690)</f>
        <v>0</v>
      </c>
    </row>
    <row r="6691" spans="1:19" x14ac:dyDescent="0.25">
      <c r="A6691" s="116"/>
      <c r="B6691" s="65"/>
      <c r="C6691" s="65"/>
      <c r="D6691" s="66"/>
      <c r="E6691" s="67"/>
      <c r="F6691" s="65"/>
      <c r="G6691" s="66"/>
      <c r="J6691" s="65"/>
      <c r="K6691" s="65"/>
      <c r="L6691" s="66"/>
      <c r="M6691" s="65"/>
      <c r="O6691" s="65"/>
      <c r="P6691" s="66"/>
      <c r="Q6691" s="31">
        <f t="shared" si="208"/>
        <v>9999</v>
      </c>
      <c r="R6691" s="31" t="str">
        <f t="shared" si="209"/>
        <v/>
      </c>
      <c r="S6691" s="29">
        <f>IF($Q6691&lt;Parâmetros!$E$19,$G6691-1,$G6691)</f>
        <v>0</v>
      </c>
    </row>
    <row r="6692" spans="1:19" x14ac:dyDescent="0.25">
      <c r="A6692" s="116"/>
      <c r="B6692" s="65"/>
      <c r="C6692" s="65"/>
      <c r="D6692" s="66"/>
      <c r="E6692" s="67"/>
      <c r="F6692" s="65"/>
      <c r="G6692" s="66"/>
      <c r="J6692" s="65"/>
      <c r="K6692" s="65"/>
      <c r="L6692" s="66"/>
      <c r="M6692" s="65"/>
      <c r="O6692" s="65"/>
      <c r="P6692" s="66"/>
      <c r="Q6692" s="31">
        <f t="shared" si="208"/>
        <v>9999</v>
      </c>
      <c r="R6692" s="31" t="str">
        <f t="shared" si="209"/>
        <v/>
      </c>
      <c r="S6692" s="29">
        <f>IF($Q6692&lt;Parâmetros!$E$19,$G6692-1,$G6692)</f>
        <v>0</v>
      </c>
    </row>
    <row r="6693" spans="1:19" x14ac:dyDescent="0.25">
      <c r="A6693" s="116"/>
      <c r="B6693" s="65"/>
      <c r="C6693" s="65"/>
      <c r="D6693" s="66"/>
      <c r="E6693" s="67"/>
      <c r="F6693" s="65"/>
      <c r="G6693" s="66"/>
      <c r="J6693" s="65"/>
      <c r="K6693" s="65"/>
      <c r="L6693" s="66"/>
      <c r="M6693" s="65"/>
      <c r="O6693" s="65"/>
      <c r="P6693" s="66"/>
      <c r="Q6693" s="31">
        <f t="shared" si="208"/>
        <v>9999</v>
      </c>
      <c r="R6693" s="31" t="str">
        <f t="shared" si="209"/>
        <v/>
      </c>
      <c r="S6693" s="29">
        <f>IF($Q6693&lt;Parâmetros!$E$19,$G6693-1,$G6693)</f>
        <v>0</v>
      </c>
    </row>
    <row r="6694" spans="1:19" x14ac:dyDescent="0.25">
      <c r="A6694" s="116"/>
      <c r="B6694" s="65"/>
      <c r="C6694" s="65"/>
      <c r="D6694" s="66"/>
      <c r="E6694" s="67"/>
      <c r="F6694" s="65"/>
      <c r="G6694" s="66"/>
      <c r="J6694" s="65"/>
      <c r="K6694" s="65"/>
      <c r="L6694" s="66"/>
      <c r="M6694" s="65"/>
      <c r="O6694" s="65"/>
      <c r="P6694" s="66"/>
      <c r="Q6694" s="31">
        <f t="shared" si="208"/>
        <v>9999</v>
      </c>
      <c r="R6694" s="31" t="str">
        <f t="shared" si="209"/>
        <v/>
      </c>
      <c r="S6694" s="29">
        <f>IF($Q6694&lt;Parâmetros!$E$19,$G6694-1,$G6694)</f>
        <v>0</v>
      </c>
    </row>
    <row r="6695" spans="1:19" x14ac:dyDescent="0.25">
      <c r="A6695" s="116"/>
      <c r="B6695" s="65"/>
      <c r="C6695" s="65"/>
      <c r="D6695" s="66"/>
      <c r="E6695" s="67"/>
      <c r="F6695" s="65"/>
      <c r="G6695" s="66"/>
      <c r="J6695" s="65"/>
      <c r="K6695" s="65"/>
      <c r="L6695" s="66"/>
      <c r="M6695" s="65"/>
      <c r="O6695" s="65"/>
      <c r="P6695" s="66"/>
      <c r="Q6695" s="31">
        <f t="shared" si="208"/>
        <v>9999</v>
      </c>
      <c r="R6695" s="31" t="str">
        <f t="shared" si="209"/>
        <v/>
      </c>
      <c r="S6695" s="29">
        <f>IF($Q6695&lt;Parâmetros!$E$19,$G6695-1,$G6695)</f>
        <v>0</v>
      </c>
    </row>
    <row r="6696" spans="1:19" x14ac:dyDescent="0.25">
      <c r="A6696" s="116"/>
      <c r="B6696" s="65"/>
      <c r="C6696" s="65"/>
      <c r="D6696" s="66"/>
      <c r="E6696" s="67"/>
      <c r="F6696" s="65"/>
      <c r="G6696" s="66"/>
      <c r="J6696" s="65"/>
      <c r="K6696" s="65"/>
      <c r="L6696" s="66"/>
      <c r="M6696" s="65"/>
      <c r="O6696" s="65"/>
      <c r="P6696" s="66"/>
      <c r="Q6696" s="31">
        <f t="shared" si="208"/>
        <v>9999</v>
      </c>
      <c r="R6696" s="31" t="str">
        <f t="shared" si="209"/>
        <v/>
      </c>
      <c r="S6696" s="29">
        <f>IF($Q6696&lt;Parâmetros!$E$19,$G6696-1,$G6696)</f>
        <v>0</v>
      </c>
    </row>
    <row r="6697" spans="1:19" x14ac:dyDescent="0.25">
      <c r="A6697" s="116"/>
      <c r="B6697" s="65"/>
      <c r="C6697" s="65"/>
      <c r="D6697" s="66"/>
      <c r="E6697" s="67"/>
      <c r="F6697" s="65"/>
      <c r="G6697" s="66"/>
      <c r="J6697" s="65"/>
      <c r="K6697" s="65"/>
      <c r="L6697" s="66"/>
      <c r="M6697" s="65"/>
      <c r="O6697" s="65"/>
      <c r="P6697" s="66"/>
      <c r="Q6697" s="31">
        <f t="shared" si="208"/>
        <v>9999</v>
      </c>
      <c r="R6697" s="31" t="str">
        <f t="shared" si="209"/>
        <v/>
      </c>
      <c r="S6697" s="29">
        <f>IF($Q6697&lt;Parâmetros!$E$19,$G6697-1,$G6697)</f>
        <v>0</v>
      </c>
    </row>
    <row r="6698" spans="1:19" x14ac:dyDescent="0.25">
      <c r="A6698" s="116"/>
      <c r="B6698" s="65"/>
      <c r="C6698" s="65"/>
      <c r="D6698" s="66"/>
      <c r="E6698" s="67"/>
      <c r="F6698" s="65"/>
      <c r="G6698" s="66"/>
      <c r="J6698" s="65"/>
      <c r="K6698" s="65"/>
      <c r="L6698" s="66"/>
      <c r="M6698" s="65"/>
      <c r="O6698" s="65"/>
      <c r="P6698" s="66"/>
      <c r="Q6698" s="31">
        <f t="shared" si="208"/>
        <v>9999</v>
      </c>
      <c r="R6698" s="31" t="str">
        <f t="shared" si="209"/>
        <v/>
      </c>
      <c r="S6698" s="29">
        <f>IF($Q6698&lt;Parâmetros!$E$19,$G6698-1,$G6698)</f>
        <v>0</v>
      </c>
    </row>
    <row r="6699" spans="1:19" x14ac:dyDescent="0.25">
      <c r="A6699" s="116"/>
      <c r="B6699" s="65"/>
      <c r="C6699" s="65"/>
      <c r="D6699" s="66"/>
      <c r="E6699" s="67"/>
      <c r="F6699" s="65"/>
      <c r="G6699" s="66"/>
      <c r="J6699" s="65"/>
      <c r="K6699" s="65"/>
      <c r="L6699" s="66"/>
      <c r="M6699" s="65"/>
      <c r="O6699" s="65"/>
      <c r="P6699" s="66"/>
      <c r="Q6699" s="31">
        <f t="shared" si="208"/>
        <v>9999</v>
      </c>
      <c r="R6699" s="31" t="str">
        <f t="shared" si="209"/>
        <v/>
      </c>
      <c r="S6699" s="29">
        <f>IF($Q6699&lt;Parâmetros!$E$19,$G6699-1,$G6699)</f>
        <v>0</v>
      </c>
    </row>
    <row r="6700" spans="1:19" x14ac:dyDescent="0.25">
      <c r="A6700" s="116"/>
      <c r="B6700" s="65"/>
      <c r="C6700" s="65"/>
      <c r="D6700" s="66"/>
      <c r="E6700" s="67"/>
      <c r="F6700" s="65"/>
      <c r="G6700" s="66"/>
      <c r="J6700" s="65"/>
      <c r="K6700" s="65"/>
      <c r="L6700" s="66"/>
      <c r="M6700" s="65"/>
      <c r="O6700" s="65"/>
      <c r="P6700" s="66"/>
      <c r="Q6700" s="31">
        <f t="shared" si="208"/>
        <v>9999</v>
      </c>
      <c r="R6700" s="31" t="str">
        <f t="shared" si="209"/>
        <v/>
      </c>
      <c r="S6700" s="29">
        <f>IF($Q6700&lt;Parâmetros!$E$19,$G6700-1,$G6700)</f>
        <v>0</v>
      </c>
    </row>
    <row r="6701" spans="1:19" x14ac:dyDescent="0.25">
      <c r="A6701" s="116"/>
      <c r="B6701" s="65"/>
      <c r="C6701" s="65"/>
      <c r="D6701" s="66"/>
      <c r="E6701" s="67"/>
      <c r="F6701" s="65"/>
      <c r="G6701" s="66"/>
      <c r="J6701" s="65"/>
      <c r="K6701" s="65"/>
      <c r="L6701" s="66"/>
      <c r="M6701" s="65"/>
      <c r="O6701" s="65"/>
      <c r="P6701" s="66"/>
      <c r="Q6701" s="31">
        <f t="shared" si="208"/>
        <v>9999</v>
      </c>
      <c r="R6701" s="31" t="str">
        <f t="shared" si="209"/>
        <v/>
      </c>
      <c r="S6701" s="29">
        <f>IF($Q6701&lt;Parâmetros!$E$19,$G6701-1,$G6701)</f>
        <v>0</v>
      </c>
    </row>
    <row r="6702" spans="1:19" x14ac:dyDescent="0.25">
      <c r="A6702" s="116"/>
      <c r="B6702" s="65"/>
      <c r="C6702" s="65"/>
      <c r="D6702" s="66"/>
      <c r="E6702" s="67"/>
      <c r="F6702" s="65"/>
      <c r="G6702" s="66"/>
      <c r="J6702" s="65"/>
      <c r="K6702" s="65"/>
      <c r="L6702" s="66"/>
      <c r="M6702" s="65"/>
      <c r="O6702" s="65"/>
      <c r="P6702" s="66"/>
      <c r="Q6702" s="31">
        <f t="shared" si="208"/>
        <v>9999</v>
      </c>
      <c r="R6702" s="31" t="str">
        <f t="shared" si="209"/>
        <v/>
      </c>
      <c r="S6702" s="29">
        <f>IF($Q6702&lt;Parâmetros!$E$19,$G6702-1,$G6702)</f>
        <v>0</v>
      </c>
    </row>
    <row r="6703" spans="1:19" x14ac:dyDescent="0.25">
      <c r="A6703" s="116"/>
      <c r="B6703" s="65"/>
      <c r="C6703" s="65"/>
      <c r="D6703" s="66"/>
      <c r="E6703" s="67"/>
      <c r="F6703" s="65"/>
      <c r="G6703" s="66"/>
      <c r="J6703" s="65"/>
      <c r="K6703" s="65"/>
      <c r="L6703" s="66"/>
      <c r="M6703" s="65"/>
      <c r="O6703" s="65"/>
      <c r="P6703" s="66"/>
      <c r="Q6703" s="31">
        <f t="shared" si="208"/>
        <v>9999</v>
      </c>
      <c r="R6703" s="31" t="str">
        <f t="shared" si="209"/>
        <v/>
      </c>
      <c r="S6703" s="29">
        <f>IF($Q6703&lt;Parâmetros!$E$19,$G6703-1,$G6703)</f>
        <v>0</v>
      </c>
    </row>
    <row r="6704" spans="1:19" x14ac:dyDescent="0.25">
      <c r="A6704" s="116"/>
      <c r="B6704" s="65"/>
      <c r="C6704" s="65"/>
      <c r="D6704" s="66"/>
      <c r="E6704" s="67"/>
      <c r="F6704" s="65"/>
      <c r="G6704" s="66"/>
      <c r="J6704" s="65"/>
      <c r="K6704" s="65"/>
      <c r="L6704" s="66"/>
      <c r="M6704" s="65"/>
      <c r="O6704" s="65"/>
      <c r="P6704" s="66"/>
      <c r="Q6704" s="31">
        <f t="shared" si="208"/>
        <v>9999</v>
      </c>
      <c r="R6704" s="31" t="str">
        <f t="shared" si="209"/>
        <v/>
      </c>
      <c r="S6704" s="29">
        <f>IF($Q6704&lt;Parâmetros!$E$19,$G6704-1,$G6704)</f>
        <v>0</v>
      </c>
    </row>
    <row r="6705" spans="1:19" x14ac:dyDescent="0.25">
      <c r="A6705" s="116"/>
      <c r="B6705" s="65"/>
      <c r="C6705" s="65"/>
      <c r="D6705" s="66"/>
      <c r="E6705" s="67"/>
      <c r="F6705" s="65"/>
      <c r="G6705" s="66"/>
      <c r="J6705" s="65"/>
      <c r="K6705" s="65"/>
      <c r="L6705" s="66"/>
      <c r="M6705" s="65"/>
      <c r="O6705" s="65"/>
      <c r="P6705" s="66"/>
      <c r="Q6705" s="31">
        <f t="shared" si="208"/>
        <v>9999</v>
      </c>
      <c r="R6705" s="31" t="str">
        <f t="shared" si="209"/>
        <v/>
      </c>
      <c r="S6705" s="29">
        <f>IF($Q6705&lt;Parâmetros!$E$19,$G6705-1,$G6705)</f>
        <v>0</v>
      </c>
    </row>
    <row r="6706" spans="1:19" x14ac:dyDescent="0.25">
      <c r="A6706" s="116"/>
      <c r="B6706" s="65"/>
      <c r="C6706" s="65"/>
      <c r="D6706" s="66"/>
      <c r="E6706" s="67"/>
      <c r="F6706" s="65"/>
      <c r="G6706" s="66"/>
      <c r="J6706" s="65"/>
      <c r="K6706" s="65"/>
      <c r="L6706" s="66"/>
      <c r="M6706" s="65"/>
      <c r="O6706" s="65"/>
      <c r="P6706" s="66"/>
      <c r="Q6706" s="31">
        <f t="shared" si="208"/>
        <v>9999</v>
      </c>
      <c r="R6706" s="31" t="str">
        <f t="shared" si="209"/>
        <v/>
      </c>
      <c r="S6706" s="29">
        <f>IF($Q6706&lt;Parâmetros!$E$19,$G6706-1,$G6706)</f>
        <v>0</v>
      </c>
    </row>
    <row r="6707" spans="1:19" x14ac:dyDescent="0.25">
      <c r="A6707" s="116"/>
      <c r="B6707" s="65"/>
      <c r="C6707" s="65"/>
      <c r="D6707" s="66"/>
      <c r="E6707" s="67"/>
      <c r="F6707" s="65"/>
      <c r="G6707" s="66"/>
      <c r="J6707" s="65"/>
      <c r="K6707" s="65"/>
      <c r="L6707" s="66"/>
      <c r="M6707" s="65"/>
      <c r="O6707" s="65"/>
      <c r="P6707" s="66"/>
      <c r="Q6707" s="31">
        <f t="shared" si="208"/>
        <v>9999</v>
      </c>
      <c r="R6707" s="31" t="str">
        <f t="shared" si="209"/>
        <v/>
      </c>
      <c r="S6707" s="29">
        <f>IF($Q6707&lt;Parâmetros!$E$19,$G6707-1,$G6707)</f>
        <v>0</v>
      </c>
    </row>
    <row r="6708" spans="1:19" x14ac:dyDescent="0.25">
      <c r="A6708" s="116"/>
      <c r="B6708" s="65"/>
      <c r="C6708" s="65"/>
      <c r="D6708" s="66"/>
      <c r="E6708" s="67"/>
      <c r="F6708" s="65"/>
      <c r="G6708" s="66"/>
      <c r="J6708" s="65"/>
      <c r="K6708" s="65"/>
      <c r="L6708" s="66"/>
      <c r="M6708" s="65"/>
      <c r="O6708" s="65"/>
      <c r="P6708" s="66"/>
      <c r="Q6708" s="31">
        <f t="shared" si="208"/>
        <v>9999</v>
      </c>
      <c r="R6708" s="31" t="str">
        <f t="shared" si="209"/>
        <v/>
      </c>
      <c r="S6708" s="29">
        <f>IF($Q6708&lt;Parâmetros!$E$19,$G6708-1,$G6708)</f>
        <v>0</v>
      </c>
    </row>
    <row r="6709" spans="1:19" x14ac:dyDescent="0.25">
      <c r="A6709" s="116"/>
      <c r="B6709" s="65"/>
      <c r="C6709" s="65"/>
      <c r="D6709" s="66"/>
      <c r="E6709" s="67"/>
      <c r="F6709" s="65"/>
      <c r="G6709" s="66"/>
      <c r="J6709" s="65"/>
      <c r="K6709" s="65"/>
      <c r="L6709" s="66"/>
      <c r="M6709" s="65"/>
      <c r="O6709" s="65"/>
      <c r="P6709" s="66"/>
      <c r="Q6709" s="31">
        <f t="shared" si="208"/>
        <v>9999</v>
      </c>
      <c r="R6709" s="31" t="str">
        <f t="shared" si="209"/>
        <v/>
      </c>
      <c r="S6709" s="29">
        <f>IF($Q6709&lt;Parâmetros!$E$19,$G6709-1,$G6709)</f>
        <v>0</v>
      </c>
    </row>
    <row r="6710" spans="1:19" x14ac:dyDescent="0.25">
      <c r="A6710" s="116"/>
      <c r="B6710" s="65"/>
      <c r="C6710" s="65"/>
      <c r="D6710" s="66"/>
      <c r="E6710" s="67"/>
      <c r="F6710" s="65"/>
      <c r="G6710" s="66"/>
      <c r="J6710" s="65"/>
      <c r="K6710" s="65"/>
      <c r="L6710" s="66"/>
      <c r="M6710" s="65"/>
      <c r="O6710" s="65"/>
      <c r="P6710" s="66"/>
      <c r="Q6710" s="31">
        <f t="shared" si="208"/>
        <v>9999</v>
      </c>
      <c r="R6710" s="31" t="str">
        <f t="shared" si="209"/>
        <v/>
      </c>
      <c r="S6710" s="29">
        <f>IF($Q6710&lt;Parâmetros!$E$19,$G6710-1,$G6710)</f>
        <v>0</v>
      </c>
    </row>
    <row r="6711" spans="1:19" x14ac:dyDescent="0.25">
      <c r="A6711" s="116"/>
      <c r="B6711" s="65"/>
      <c r="C6711" s="65"/>
      <c r="D6711" s="66"/>
      <c r="E6711" s="67"/>
      <c r="F6711" s="65"/>
      <c r="G6711" s="66"/>
      <c r="J6711" s="65"/>
      <c r="K6711" s="65"/>
      <c r="L6711" s="66"/>
      <c r="M6711" s="65"/>
      <c r="O6711" s="65"/>
      <c r="P6711" s="66"/>
      <c r="Q6711" s="31">
        <f t="shared" si="208"/>
        <v>9999</v>
      </c>
      <c r="R6711" s="31" t="str">
        <f t="shared" si="209"/>
        <v/>
      </c>
      <c r="S6711" s="29">
        <f>IF($Q6711&lt;Parâmetros!$E$19,$G6711-1,$G6711)</f>
        <v>0</v>
      </c>
    </row>
    <row r="6712" spans="1:19" x14ac:dyDescent="0.25">
      <c r="A6712" s="116"/>
      <c r="B6712" s="65"/>
      <c r="C6712" s="65"/>
      <c r="D6712" s="66"/>
      <c r="E6712" s="67"/>
      <c r="F6712" s="65"/>
      <c r="G6712" s="66"/>
      <c r="J6712" s="65"/>
      <c r="K6712" s="65"/>
      <c r="L6712" s="66"/>
      <c r="M6712" s="65"/>
      <c r="O6712" s="65"/>
      <c r="P6712" s="66"/>
      <c r="Q6712" s="31">
        <f t="shared" si="208"/>
        <v>9999</v>
      </c>
      <c r="R6712" s="31" t="str">
        <f t="shared" si="209"/>
        <v/>
      </c>
      <c r="S6712" s="29">
        <f>IF($Q6712&lt;Parâmetros!$E$19,$G6712-1,$G6712)</f>
        <v>0</v>
      </c>
    </row>
    <row r="6713" spans="1:19" x14ac:dyDescent="0.25">
      <c r="A6713" s="116"/>
      <c r="B6713" s="65"/>
      <c r="C6713" s="65"/>
      <c r="D6713" s="66"/>
      <c r="E6713" s="67"/>
      <c r="F6713" s="65"/>
      <c r="G6713" s="66"/>
      <c r="J6713" s="65"/>
      <c r="K6713" s="65"/>
      <c r="L6713" s="66"/>
      <c r="M6713" s="65"/>
      <c r="O6713" s="65"/>
      <c r="P6713" s="66"/>
      <c r="Q6713" s="31">
        <f t="shared" si="208"/>
        <v>9999</v>
      </c>
      <c r="R6713" s="31" t="str">
        <f t="shared" si="209"/>
        <v/>
      </c>
      <c r="S6713" s="29">
        <f>IF($Q6713&lt;Parâmetros!$E$19,$G6713-1,$G6713)</f>
        <v>0</v>
      </c>
    </row>
    <row r="6714" spans="1:19" x14ac:dyDescent="0.25">
      <c r="A6714" s="116"/>
      <c r="B6714" s="65"/>
      <c r="C6714" s="65"/>
      <c r="D6714" s="66"/>
      <c r="E6714" s="67"/>
      <c r="F6714" s="65"/>
      <c r="G6714" s="66"/>
      <c r="J6714" s="65"/>
      <c r="K6714" s="65"/>
      <c r="L6714" s="66"/>
      <c r="M6714" s="65"/>
      <c r="N6714" s="65"/>
      <c r="O6714" s="65"/>
      <c r="P6714" s="66"/>
      <c r="Q6714" s="31">
        <f t="shared" si="208"/>
        <v>9999</v>
      </c>
      <c r="R6714" s="31" t="str">
        <f t="shared" si="209"/>
        <v/>
      </c>
      <c r="S6714" s="29">
        <f>IF($Q6714&lt;Parâmetros!$E$19,$G6714-1,$G6714)</f>
        <v>0</v>
      </c>
    </row>
    <row r="6715" spans="1:19" x14ac:dyDescent="0.25">
      <c r="A6715" s="116"/>
      <c r="B6715" s="65"/>
      <c r="C6715" s="65"/>
      <c r="D6715" s="66"/>
      <c r="E6715" s="67"/>
      <c r="F6715" s="65"/>
      <c r="G6715" s="66"/>
      <c r="J6715" s="65"/>
      <c r="K6715" s="65"/>
      <c r="L6715" s="66"/>
      <c r="M6715" s="65"/>
      <c r="O6715" s="65"/>
      <c r="P6715" s="66"/>
      <c r="Q6715" s="31">
        <f t="shared" si="208"/>
        <v>9999</v>
      </c>
      <c r="R6715" s="31" t="str">
        <f t="shared" si="209"/>
        <v/>
      </c>
      <c r="S6715" s="29">
        <f>IF($Q6715&lt;Parâmetros!$E$19,$G6715-1,$G6715)</f>
        <v>0</v>
      </c>
    </row>
    <row r="6716" spans="1:19" x14ac:dyDescent="0.25">
      <c r="A6716" s="116"/>
      <c r="B6716" s="65"/>
      <c r="C6716" s="65"/>
      <c r="D6716" s="66"/>
      <c r="E6716" s="67"/>
      <c r="F6716" s="65"/>
      <c r="G6716" s="66"/>
      <c r="J6716" s="65"/>
      <c r="K6716" s="65"/>
      <c r="L6716" s="66"/>
      <c r="M6716" s="65"/>
      <c r="N6716" s="65"/>
      <c r="O6716" s="65"/>
      <c r="P6716" s="66"/>
      <c r="Q6716" s="31">
        <f t="shared" ref="Q6716:Q6779" si="210">IFERROR(VALUE(LEFT($J6716,2))*60+VALUE(MID($J6716,4,2)),9999)</f>
        <v>9999</v>
      </c>
      <c r="R6716" s="31" t="str">
        <f t="shared" ref="R6716:R6779" si="211">IFERROR(VALUE(LEFT($K6716,2))*60+VALUE(MID($K6716,4,2)),"")</f>
        <v/>
      </c>
      <c r="S6716" s="29">
        <f>IF($Q6716&lt;Parâmetros!$E$19,$G6716-1,$G6716)</f>
        <v>0</v>
      </c>
    </row>
    <row r="6717" spans="1:19" x14ac:dyDescent="0.25">
      <c r="A6717" s="116"/>
      <c r="B6717" s="65"/>
      <c r="C6717" s="65"/>
      <c r="D6717" s="66"/>
      <c r="E6717" s="67"/>
      <c r="F6717" s="65"/>
      <c r="G6717" s="66"/>
      <c r="J6717" s="65"/>
      <c r="K6717" s="65"/>
      <c r="L6717" s="66"/>
      <c r="M6717" s="65"/>
      <c r="N6717" s="65"/>
      <c r="O6717" s="65"/>
      <c r="P6717" s="66"/>
      <c r="Q6717" s="31">
        <f t="shared" si="210"/>
        <v>9999</v>
      </c>
      <c r="R6717" s="31" t="str">
        <f t="shared" si="211"/>
        <v/>
      </c>
      <c r="S6717" s="29">
        <f>IF($Q6717&lt;Parâmetros!$E$19,$G6717-1,$G6717)</f>
        <v>0</v>
      </c>
    </row>
    <row r="6718" spans="1:19" x14ac:dyDescent="0.25">
      <c r="A6718" s="116"/>
      <c r="B6718" s="65"/>
      <c r="C6718" s="65"/>
      <c r="D6718" s="66"/>
      <c r="E6718" s="67"/>
      <c r="F6718" s="65"/>
      <c r="G6718" s="66"/>
      <c r="J6718" s="65"/>
      <c r="K6718" s="65"/>
      <c r="L6718" s="66"/>
      <c r="M6718" s="65"/>
      <c r="O6718" s="65"/>
      <c r="P6718" s="66"/>
      <c r="Q6718" s="31">
        <f t="shared" si="210"/>
        <v>9999</v>
      </c>
      <c r="R6718" s="31" t="str">
        <f t="shared" si="211"/>
        <v/>
      </c>
      <c r="S6718" s="29">
        <f>IF($Q6718&lt;Parâmetros!$E$19,$G6718-1,$G6718)</f>
        <v>0</v>
      </c>
    </row>
    <row r="6719" spans="1:19" x14ac:dyDescent="0.25">
      <c r="A6719" s="116"/>
      <c r="B6719" s="65"/>
      <c r="C6719" s="65"/>
      <c r="D6719" s="66"/>
      <c r="E6719" s="67"/>
      <c r="F6719" s="65"/>
      <c r="G6719" s="66"/>
      <c r="J6719" s="65"/>
      <c r="K6719" s="65"/>
      <c r="L6719" s="66"/>
      <c r="M6719" s="65"/>
      <c r="N6719" s="65"/>
      <c r="O6719" s="65"/>
      <c r="P6719" s="66"/>
      <c r="Q6719" s="31">
        <f t="shared" si="210"/>
        <v>9999</v>
      </c>
      <c r="R6719" s="31" t="str">
        <f t="shared" si="211"/>
        <v/>
      </c>
      <c r="S6719" s="29">
        <f>IF($Q6719&lt;Parâmetros!$E$19,$G6719-1,$G6719)</f>
        <v>0</v>
      </c>
    </row>
    <row r="6720" spans="1:19" x14ac:dyDescent="0.25">
      <c r="A6720" s="116"/>
      <c r="B6720" s="65"/>
      <c r="C6720" s="65"/>
      <c r="D6720" s="66"/>
      <c r="E6720" s="67"/>
      <c r="F6720" s="65"/>
      <c r="G6720" s="66"/>
      <c r="J6720" s="65"/>
      <c r="K6720" s="65"/>
      <c r="L6720" s="66"/>
      <c r="M6720" s="65"/>
      <c r="N6720" s="65"/>
      <c r="O6720" s="65"/>
      <c r="P6720" s="66"/>
      <c r="Q6720" s="31">
        <f t="shared" si="210"/>
        <v>9999</v>
      </c>
      <c r="R6720" s="31" t="str">
        <f t="shared" si="211"/>
        <v/>
      </c>
      <c r="S6720" s="29">
        <f>IF($Q6720&lt;Parâmetros!$E$19,$G6720-1,$G6720)</f>
        <v>0</v>
      </c>
    </row>
    <row r="6721" spans="1:19" x14ac:dyDescent="0.25">
      <c r="A6721" s="116"/>
      <c r="B6721" s="65"/>
      <c r="C6721" s="65"/>
      <c r="D6721" s="66"/>
      <c r="E6721" s="67"/>
      <c r="F6721" s="65"/>
      <c r="G6721" s="66"/>
      <c r="J6721" s="65"/>
      <c r="K6721" s="65"/>
      <c r="L6721" s="66"/>
      <c r="M6721" s="65"/>
      <c r="N6721" s="65"/>
      <c r="O6721" s="65"/>
      <c r="P6721" s="66"/>
      <c r="Q6721" s="31">
        <f t="shared" si="210"/>
        <v>9999</v>
      </c>
      <c r="R6721" s="31" t="str">
        <f t="shared" si="211"/>
        <v/>
      </c>
      <c r="S6721" s="29">
        <f>IF($Q6721&lt;Parâmetros!$E$19,$G6721-1,$G6721)</f>
        <v>0</v>
      </c>
    </row>
    <row r="6722" spans="1:19" x14ac:dyDescent="0.25">
      <c r="A6722" s="116"/>
      <c r="B6722" s="65"/>
      <c r="C6722" s="65"/>
      <c r="D6722" s="66"/>
      <c r="E6722" s="67"/>
      <c r="F6722" s="65"/>
      <c r="G6722" s="66"/>
      <c r="J6722" s="65"/>
      <c r="K6722" s="65"/>
      <c r="L6722" s="66"/>
      <c r="M6722" s="65"/>
      <c r="N6722" s="65"/>
      <c r="O6722" s="65"/>
      <c r="P6722" s="66"/>
      <c r="Q6722" s="31">
        <f t="shared" si="210"/>
        <v>9999</v>
      </c>
      <c r="R6722" s="31" t="str">
        <f t="shared" si="211"/>
        <v/>
      </c>
      <c r="S6722" s="29">
        <f>IF($Q6722&lt;Parâmetros!$E$19,$G6722-1,$G6722)</f>
        <v>0</v>
      </c>
    </row>
    <row r="6723" spans="1:19" x14ac:dyDescent="0.25">
      <c r="A6723" s="116"/>
      <c r="B6723" s="65"/>
      <c r="C6723" s="65"/>
      <c r="D6723" s="66"/>
      <c r="E6723" s="67"/>
      <c r="F6723" s="65"/>
      <c r="G6723" s="66"/>
      <c r="J6723" s="65"/>
      <c r="K6723" s="65"/>
      <c r="L6723" s="66"/>
      <c r="M6723" s="65"/>
      <c r="N6723" s="65"/>
      <c r="O6723" s="65"/>
      <c r="P6723" s="66"/>
      <c r="Q6723" s="31">
        <f t="shared" si="210"/>
        <v>9999</v>
      </c>
      <c r="R6723" s="31" t="str">
        <f t="shared" si="211"/>
        <v/>
      </c>
      <c r="S6723" s="29">
        <f>IF($Q6723&lt;Parâmetros!$E$19,$G6723-1,$G6723)</f>
        <v>0</v>
      </c>
    </row>
    <row r="6724" spans="1:19" x14ac:dyDescent="0.25">
      <c r="A6724" s="116"/>
      <c r="B6724" s="65"/>
      <c r="C6724" s="65"/>
      <c r="D6724" s="66"/>
      <c r="E6724" s="67"/>
      <c r="F6724" s="65"/>
      <c r="G6724" s="66"/>
      <c r="J6724" s="65"/>
      <c r="K6724" s="65"/>
      <c r="L6724" s="66"/>
      <c r="M6724" s="65"/>
      <c r="N6724" s="65"/>
      <c r="O6724" s="65"/>
      <c r="P6724" s="66"/>
      <c r="Q6724" s="31">
        <f t="shared" si="210"/>
        <v>9999</v>
      </c>
      <c r="R6724" s="31" t="str">
        <f t="shared" si="211"/>
        <v/>
      </c>
      <c r="S6724" s="29">
        <f>IF($Q6724&lt;Parâmetros!$E$19,$G6724-1,$G6724)</f>
        <v>0</v>
      </c>
    </row>
    <row r="6725" spans="1:19" x14ac:dyDescent="0.25">
      <c r="A6725" s="116"/>
      <c r="B6725" s="65"/>
      <c r="C6725" s="65"/>
      <c r="D6725" s="66"/>
      <c r="E6725" s="67"/>
      <c r="F6725" s="65"/>
      <c r="G6725" s="66"/>
      <c r="J6725" s="65"/>
      <c r="K6725" s="65"/>
      <c r="L6725" s="66"/>
      <c r="M6725" s="65"/>
      <c r="N6725" s="65"/>
      <c r="O6725" s="65"/>
      <c r="P6725" s="66"/>
      <c r="Q6725" s="31">
        <f t="shared" si="210"/>
        <v>9999</v>
      </c>
      <c r="R6725" s="31" t="str">
        <f t="shared" si="211"/>
        <v/>
      </c>
      <c r="S6725" s="29">
        <f>IF($Q6725&lt;Parâmetros!$E$19,$G6725-1,$G6725)</f>
        <v>0</v>
      </c>
    </row>
    <row r="6726" spans="1:19" x14ac:dyDescent="0.25">
      <c r="A6726" s="116"/>
      <c r="B6726" s="65"/>
      <c r="C6726" s="65"/>
      <c r="D6726" s="66"/>
      <c r="E6726" s="67"/>
      <c r="F6726" s="65"/>
      <c r="G6726" s="66"/>
      <c r="J6726" s="65"/>
      <c r="K6726" s="65"/>
      <c r="L6726" s="66"/>
      <c r="M6726" s="65"/>
      <c r="N6726" s="65"/>
      <c r="O6726" s="65"/>
      <c r="P6726" s="66"/>
      <c r="Q6726" s="31">
        <f t="shared" si="210"/>
        <v>9999</v>
      </c>
      <c r="R6726" s="31" t="str">
        <f t="shared" si="211"/>
        <v/>
      </c>
      <c r="S6726" s="29">
        <f>IF($Q6726&lt;Parâmetros!$E$19,$G6726-1,$G6726)</f>
        <v>0</v>
      </c>
    </row>
    <row r="6727" spans="1:19" x14ac:dyDescent="0.25">
      <c r="A6727" s="116"/>
      <c r="B6727" s="65"/>
      <c r="C6727" s="65"/>
      <c r="D6727" s="66"/>
      <c r="E6727" s="67"/>
      <c r="F6727" s="65"/>
      <c r="G6727" s="66"/>
      <c r="J6727" s="65"/>
      <c r="K6727" s="65"/>
      <c r="L6727" s="66"/>
      <c r="M6727" s="65"/>
      <c r="N6727" s="65"/>
      <c r="O6727" s="65"/>
      <c r="P6727" s="66"/>
      <c r="Q6727" s="31">
        <f t="shared" si="210"/>
        <v>9999</v>
      </c>
      <c r="R6727" s="31" t="str">
        <f t="shared" si="211"/>
        <v/>
      </c>
      <c r="S6727" s="29">
        <f>IF($Q6727&lt;Parâmetros!$E$19,$G6727-1,$G6727)</f>
        <v>0</v>
      </c>
    </row>
    <row r="6728" spans="1:19" x14ac:dyDescent="0.25">
      <c r="A6728" s="116"/>
      <c r="B6728" s="65"/>
      <c r="C6728" s="65"/>
      <c r="D6728" s="66"/>
      <c r="E6728" s="67"/>
      <c r="F6728" s="65"/>
      <c r="G6728" s="66"/>
      <c r="J6728" s="65"/>
      <c r="K6728" s="65"/>
      <c r="L6728" s="66"/>
      <c r="M6728" s="65"/>
      <c r="N6728" s="65"/>
      <c r="O6728" s="65"/>
      <c r="P6728" s="66"/>
      <c r="Q6728" s="31">
        <f t="shared" si="210"/>
        <v>9999</v>
      </c>
      <c r="R6728" s="31" t="str">
        <f t="shared" si="211"/>
        <v/>
      </c>
      <c r="S6728" s="29">
        <f>IF($Q6728&lt;Parâmetros!$E$19,$G6728-1,$G6728)</f>
        <v>0</v>
      </c>
    </row>
    <row r="6729" spans="1:19" x14ac:dyDescent="0.25">
      <c r="A6729" s="116"/>
      <c r="B6729" s="65"/>
      <c r="C6729" s="65"/>
      <c r="D6729" s="66"/>
      <c r="E6729" s="67"/>
      <c r="F6729" s="65"/>
      <c r="G6729" s="66"/>
      <c r="J6729" s="65"/>
      <c r="K6729" s="65"/>
      <c r="L6729" s="66"/>
      <c r="M6729" s="65"/>
      <c r="N6729" s="65"/>
      <c r="O6729" s="65"/>
      <c r="P6729" s="66"/>
      <c r="Q6729" s="31">
        <f t="shared" si="210"/>
        <v>9999</v>
      </c>
      <c r="R6729" s="31" t="str">
        <f t="shared" si="211"/>
        <v/>
      </c>
      <c r="S6729" s="29">
        <f>IF($Q6729&lt;Parâmetros!$E$19,$G6729-1,$G6729)</f>
        <v>0</v>
      </c>
    </row>
    <row r="6730" spans="1:19" x14ac:dyDescent="0.25">
      <c r="A6730" s="116"/>
      <c r="B6730" s="65"/>
      <c r="C6730" s="65"/>
      <c r="D6730" s="66"/>
      <c r="E6730" s="67"/>
      <c r="F6730" s="65"/>
      <c r="G6730" s="66"/>
      <c r="J6730" s="65"/>
      <c r="K6730" s="65"/>
      <c r="L6730" s="66"/>
      <c r="M6730" s="65"/>
      <c r="N6730" s="65"/>
      <c r="O6730" s="65"/>
      <c r="P6730" s="66"/>
      <c r="Q6730" s="31">
        <f t="shared" si="210"/>
        <v>9999</v>
      </c>
      <c r="R6730" s="31" t="str">
        <f t="shared" si="211"/>
        <v/>
      </c>
      <c r="S6730" s="29">
        <f>IF($Q6730&lt;Parâmetros!$E$19,$G6730-1,$G6730)</f>
        <v>0</v>
      </c>
    </row>
    <row r="6731" spans="1:19" x14ac:dyDescent="0.25">
      <c r="A6731" s="116"/>
      <c r="B6731" s="65"/>
      <c r="C6731" s="65"/>
      <c r="D6731" s="66"/>
      <c r="E6731" s="67"/>
      <c r="F6731" s="65"/>
      <c r="G6731" s="66"/>
      <c r="J6731" s="65"/>
      <c r="K6731" s="65"/>
      <c r="L6731" s="66"/>
      <c r="M6731" s="65"/>
      <c r="N6731" s="65"/>
      <c r="O6731" s="65"/>
      <c r="P6731" s="66"/>
      <c r="Q6731" s="31">
        <f t="shared" si="210"/>
        <v>9999</v>
      </c>
      <c r="R6731" s="31" t="str">
        <f t="shared" si="211"/>
        <v/>
      </c>
      <c r="S6731" s="29">
        <f>IF($Q6731&lt;Parâmetros!$E$19,$G6731-1,$G6731)</f>
        <v>0</v>
      </c>
    </row>
    <row r="6732" spans="1:19" x14ac:dyDescent="0.25">
      <c r="A6732" s="116"/>
      <c r="B6732" s="65"/>
      <c r="C6732" s="65"/>
      <c r="D6732" s="66"/>
      <c r="E6732" s="67"/>
      <c r="F6732" s="65"/>
      <c r="G6732" s="66"/>
      <c r="J6732" s="65"/>
      <c r="K6732" s="65"/>
      <c r="L6732" s="66"/>
      <c r="M6732" s="65"/>
      <c r="N6732" s="65"/>
      <c r="O6732" s="65"/>
      <c r="P6732" s="66"/>
      <c r="Q6732" s="31">
        <f t="shared" si="210"/>
        <v>9999</v>
      </c>
      <c r="R6732" s="31" t="str">
        <f t="shared" si="211"/>
        <v/>
      </c>
      <c r="S6732" s="29">
        <f>IF($Q6732&lt;Parâmetros!$E$19,$G6732-1,$G6732)</f>
        <v>0</v>
      </c>
    </row>
    <row r="6733" spans="1:19" x14ac:dyDescent="0.25">
      <c r="A6733" s="116"/>
      <c r="B6733" s="65"/>
      <c r="C6733" s="65"/>
      <c r="D6733" s="66"/>
      <c r="E6733" s="67"/>
      <c r="F6733" s="65"/>
      <c r="G6733" s="66"/>
      <c r="J6733" s="65"/>
      <c r="K6733" s="65"/>
      <c r="L6733" s="66"/>
      <c r="M6733" s="65"/>
      <c r="N6733" s="65"/>
      <c r="O6733" s="65"/>
      <c r="P6733" s="66"/>
      <c r="Q6733" s="31">
        <f t="shared" si="210"/>
        <v>9999</v>
      </c>
      <c r="R6733" s="31" t="str">
        <f t="shared" si="211"/>
        <v/>
      </c>
      <c r="S6733" s="29">
        <f>IF($Q6733&lt;Parâmetros!$E$19,$G6733-1,$G6733)</f>
        <v>0</v>
      </c>
    </row>
    <row r="6734" spans="1:19" x14ac:dyDescent="0.25">
      <c r="A6734" s="116"/>
      <c r="B6734" s="65"/>
      <c r="C6734" s="65"/>
      <c r="D6734" s="66"/>
      <c r="E6734" s="67"/>
      <c r="F6734" s="65"/>
      <c r="G6734" s="66"/>
      <c r="J6734" s="65"/>
      <c r="K6734" s="65"/>
      <c r="L6734" s="66"/>
      <c r="M6734" s="65"/>
      <c r="N6734" s="65"/>
      <c r="O6734" s="65"/>
      <c r="P6734" s="66"/>
      <c r="Q6734" s="31">
        <f t="shared" si="210"/>
        <v>9999</v>
      </c>
      <c r="R6734" s="31" t="str">
        <f t="shared" si="211"/>
        <v/>
      </c>
      <c r="S6734" s="29">
        <f>IF($Q6734&lt;Parâmetros!$E$19,$G6734-1,$G6734)</f>
        <v>0</v>
      </c>
    </row>
    <row r="6735" spans="1:19" x14ac:dyDescent="0.25">
      <c r="A6735" s="116"/>
      <c r="B6735" s="65"/>
      <c r="C6735" s="65"/>
      <c r="D6735" s="66"/>
      <c r="E6735" s="67"/>
      <c r="F6735" s="65"/>
      <c r="G6735" s="66"/>
      <c r="J6735" s="65"/>
      <c r="K6735" s="65"/>
      <c r="L6735" s="66"/>
      <c r="M6735" s="65"/>
      <c r="N6735" s="65"/>
      <c r="O6735" s="65"/>
      <c r="P6735" s="66"/>
      <c r="Q6735" s="31">
        <f t="shared" si="210"/>
        <v>9999</v>
      </c>
      <c r="R6735" s="31" t="str">
        <f t="shared" si="211"/>
        <v/>
      </c>
      <c r="S6735" s="29">
        <f>IF($Q6735&lt;Parâmetros!$E$19,$G6735-1,$G6735)</f>
        <v>0</v>
      </c>
    </row>
    <row r="6736" spans="1:19" x14ac:dyDescent="0.25">
      <c r="A6736" s="116"/>
      <c r="B6736" s="65"/>
      <c r="C6736" s="65"/>
      <c r="D6736" s="66"/>
      <c r="E6736" s="67"/>
      <c r="F6736" s="65"/>
      <c r="G6736" s="66"/>
      <c r="J6736" s="65"/>
      <c r="K6736" s="65"/>
      <c r="L6736" s="66"/>
      <c r="M6736" s="65"/>
      <c r="N6736" s="65"/>
      <c r="O6736" s="65"/>
      <c r="P6736" s="66"/>
      <c r="Q6736" s="31">
        <f t="shared" si="210"/>
        <v>9999</v>
      </c>
      <c r="R6736" s="31" t="str">
        <f t="shared" si="211"/>
        <v/>
      </c>
      <c r="S6736" s="29">
        <f>IF($Q6736&lt;Parâmetros!$E$19,$G6736-1,$G6736)</f>
        <v>0</v>
      </c>
    </row>
    <row r="6737" spans="1:19" x14ac:dyDescent="0.25">
      <c r="A6737" s="116"/>
      <c r="B6737" s="65"/>
      <c r="C6737" s="65"/>
      <c r="D6737" s="66"/>
      <c r="E6737" s="67"/>
      <c r="F6737" s="65"/>
      <c r="G6737" s="66"/>
      <c r="J6737" s="65"/>
      <c r="K6737" s="65"/>
      <c r="L6737" s="66"/>
      <c r="M6737" s="65"/>
      <c r="N6737" s="65"/>
      <c r="O6737" s="65"/>
      <c r="P6737" s="66"/>
      <c r="Q6737" s="31">
        <f t="shared" si="210"/>
        <v>9999</v>
      </c>
      <c r="R6737" s="31" t="str">
        <f t="shared" si="211"/>
        <v/>
      </c>
      <c r="S6737" s="29">
        <f>IF($Q6737&lt;Parâmetros!$E$19,$G6737-1,$G6737)</f>
        <v>0</v>
      </c>
    </row>
    <row r="6738" spans="1:19" x14ac:dyDescent="0.25">
      <c r="A6738" s="116"/>
      <c r="B6738" s="65"/>
      <c r="C6738" s="65"/>
      <c r="D6738" s="66"/>
      <c r="E6738" s="67"/>
      <c r="F6738" s="65"/>
      <c r="G6738" s="66"/>
      <c r="J6738" s="65"/>
      <c r="K6738" s="65"/>
      <c r="L6738" s="66"/>
      <c r="M6738" s="65"/>
      <c r="N6738" s="65"/>
      <c r="O6738" s="65"/>
      <c r="P6738" s="66"/>
      <c r="Q6738" s="31">
        <f t="shared" si="210"/>
        <v>9999</v>
      </c>
      <c r="R6738" s="31" t="str">
        <f t="shared" si="211"/>
        <v/>
      </c>
      <c r="S6738" s="29">
        <f>IF($Q6738&lt;Parâmetros!$E$19,$G6738-1,$G6738)</f>
        <v>0</v>
      </c>
    </row>
    <row r="6739" spans="1:19" x14ac:dyDescent="0.25">
      <c r="A6739" s="116"/>
      <c r="B6739" s="65"/>
      <c r="C6739" s="65"/>
      <c r="D6739" s="66"/>
      <c r="E6739" s="67"/>
      <c r="F6739" s="65"/>
      <c r="G6739" s="66"/>
      <c r="J6739" s="65"/>
      <c r="K6739" s="65"/>
      <c r="L6739" s="66"/>
      <c r="M6739" s="65"/>
      <c r="N6739" s="65"/>
      <c r="O6739" s="65"/>
      <c r="P6739" s="66"/>
      <c r="Q6739" s="31">
        <f t="shared" si="210"/>
        <v>9999</v>
      </c>
      <c r="R6739" s="31" t="str">
        <f t="shared" si="211"/>
        <v/>
      </c>
      <c r="S6739" s="29">
        <f>IF($Q6739&lt;Parâmetros!$E$19,$G6739-1,$G6739)</f>
        <v>0</v>
      </c>
    </row>
    <row r="6740" spans="1:19" x14ac:dyDescent="0.25">
      <c r="A6740" s="116"/>
      <c r="B6740" s="65"/>
      <c r="C6740" s="65"/>
      <c r="D6740" s="66"/>
      <c r="E6740" s="67"/>
      <c r="F6740" s="65"/>
      <c r="G6740" s="66"/>
      <c r="J6740" s="65"/>
      <c r="K6740" s="65"/>
      <c r="L6740" s="66"/>
      <c r="M6740" s="65"/>
      <c r="O6740" s="65"/>
      <c r="P6740" s="66"/>
      <c r="Q6740" s="31">
        <f t="shared" si="210"/>
        <v>9999</v>
      </c>
      <c r="R6740" s="31" t="str">
        <f t="shared" si="211"/>
        <v/>
      </c>
      <c r="S6740" s="29">
        <f>IF($Q6740&lt;Parâmetros!$E$19,$G6740-1,$G6740)</f>
        <v>0</v>
      </c>
    </row>
    <row r="6741" spans="1:19" x14ac:dyDescent="0.25">
      <c r="A6741" s="116"/>
      <c r="B6741" s="65"/>
      <c r="C6741" s="65"/>
      <c r="D6741" s="66"/>
      <c r="E6741" s="67"/>
      <c r="F6741" s="65"/>
      <c r="G6741" s="66"/>
      <c r="J6741" s="65"/>
      <c r="K6741" s="65"/>
      <c r="L6741" s="66"/>
      <c r="M6741" s="65"/>
      <c r="O6741" s="65"/>
      <c r="P6741" s="66"/>
      <c r="Q6741" s="31">
        <f t="shared" si="210"/>
        <v>9999</v>
      </c>
      <c r="R6741" s="31" t="str">
        <f t="shared" si="211"/>
        <v/>
      </c>
      <c r="S6741" s="29">
        <f>IF($Q6741&lt;Parâmetros!$E$19,$G6741-1,$G6741)</f>
        <v>0</v>
      </c>
    </row>
    <row r="6742" spans="1:19" x14ac:dyDescent="0.25">
      <c r="A6742" s="116"/>
      <c r="B6742" s="65"/>
      <c r="C6742" s="65"/>
      <c r="D6742" s="66"/>
      <c r="E6742" s="67"/>
      <c r="F6742" s="65"/>
      <c r="G6742" s="66"/>
      <c r="J6742" s="65"/>
      <c r="K6742" s="65"/>
      <c r="L6742" s="66"/>
      <c r="M6742" s="65"/>
      <c r="N6742" s="65"/>
      <c r="O6742" s="65"/>
      <c r="P6742" s="66"/>
      <c r="Q6742" s="31">
        <f t="shared" si="210"/>
        <v>9999</v>
      </c>
      <c r="R6742" s="31" t="str">
        <f t="shared" si="211"/>
        <v/>
      </c>
      <c r="S6742" s="29">
        <f>IF($Q6742&lt;Parâmetros!$E$19,$G6742-1,$G6742)</f>
        <v>0</v>
      </c>
    </row>
    <row r="6743" spans="1:19" x14ac:dyDescent="0.25">
      <c r="A6743" s="116"/>
      <c r="B6743" s="65"/>
      <c r="C6743" s="65"/>
      <c r="D6743" s="66"/>
      <c r="E6743" s="67"/>
      <c r="F6743" s="65"/>
      <c r="G6743" s="66"/>
      <c r="J6743" s="65"/>
      <c r="K6743" s="65"/>
      <c r="L6743" s="66"/>
      <c r="M6743" s="65"/>
      <c r="O6743" s="65"/>
      <c r="P6743" s="66"/>
      <c r="Q6743" s="31">
        <f t="shared" si="210"/>
        <v>9999</v>
      </c>
      <c r="R6743" s="31" t="str">
        <f t="shared" si="211"/>
        <v/>
      </c>
      <c r="S6743" s="29">
        <f>IF($Q6743&lt;Parâmetros!$E$19,$G6743-1,$G6743)</f>
        <v>0</v>
      </c>
    </row>
    <row r="6744" spans="1:19" x14ac:dyDescent="0.25">
      <c r="A6744" s="116"/>
      <c r="B6744" s="65"/>
      <c r="C6744" s="65"/>
      <c r="D6744" s="66"/>
      <c r="E6744" s="67"/>
      <c r="F6744" s="65"/>
      <c r="G6744" s="66"/>
      <c r="J6744" s="65"/>
      <c r="K6744" s="65"/>
      <c r="L6744" s="66"/>
      <c r="M6744" s="65"/>
      <c r="N6744" s="65"/>
      <c r="O6744" s="65"/>
      <c r="P6744" s="66"/>
      <c r="Q6744" s="31">
        <f t="shared" si="210"/>
        <v>9999</v>
      </c>
      <c r="R6744" s="31" t="str">
        <f t="shared" si="211"/>
        <v/>
      </c>
      <c r="S6744" s="29">
        <f>IF($Q6744&lt;Parâmetros!$E$19,$G6744-1,$G6744)</f>
        <v>0</v>
      </c>
    </row>
    <row r="6745" spans="1:19" x14ac:dyDescent="0.25">
      <c r="A6745" s="116"/>
      <c r="B6745" s="65"/>
      <c r="C6745" s="65"/>
      <c r="D6745" s="66"/>
      <c r="E6745" s="67"/>
      <c r="F6745" s="65"/>
      <c r="G6745" s="66"/>
      <c r="J6745" s="65"/>
      <c r="K6745" s="65"/>
      <c r="L6745" s="66"/>
      <c r="M6745" s="65"/>
      <c r="N6745" s="65"/>
      <c r="O6745" s="65"/>
      <c r="P6745" s="66"/>
      <c r="Q6745" s="31">
        <f t="shared" si="210"/>
        <v>9999</v>
      </c>
      <c r="R6745" s="31" t="str">
        <f t="shared" si="211"/>
        <v/>
      </c>
      <c r="S6745" s="29">
        <f>IF($Q6745&lt;Parâmetros!$E$19,$G6745-1,$G6745)</f>
        <v>0</v>
      </c>
    </row>
    <row r="6746" spans="1:19" x14ac:dyDescent="0.25">
      <c r="A6746" s="116"/>
      <c r="B6746" s="65"/>
      <c r="C6746" s="65"/>
      <c r="D6746" s="66"/>
      <c r="E6746" s="67"/>
      <c r="F6746" s="65"/>
      <c r="G6746" s="66"/>
      <c r="J6746" s="65"/>
      <c r="K6746" s="65"/>
      <c r="L6746" s="66"/>
      <c r="M6746" s="65"/>
      <c r="N6746" s="65"/>
      <c r="O6746" s="65"/>
      <c r="P6746" s="66"/>
      <c r="Q6746" s="31">
        <f t="shared" si="210"/>
        <v>9999</v>
      </c>
      <c r="R6746" s="31" t="str">
        <f t="shared" si="211"/>
        <v/>
      </c>
      <c r="S6746" s="29">
        <f>IF($Q6746&lt;Parâmetros!$E$19,$G6746-1,$G6746)</f>
        <v>0</v>
      </c>
    </row>
    <row r="6747" spans="1:19" x14ac:dyDescent="0.25">
      <c r="A6747" s="116"/>
      <c r="B6747" s="65"/>
      <c r="C6747" s="65"/>
      <c r="D6747" s="66"/>
      <c r="E6747" s="67"/>
      <c r="F6747" s="65"/>
      <c r="G6747" s="66"/>
      <c r="J6747" s="65"/>
      <c r="K6747" s="65"/>
      <c r="L6747" s="66"/>
      <c r="M6747" s="65"/>
      <c r="N6747" s="65"/>
      <c r="O6747" s="65"/>
      <c r="P6747" s="66"/>
      <c r="Q6747" s="31">
        <f t="shared" si="210"/>
        <v>9999</v>
      </c>
      <c r="R6747" s="31" t="str">
        <f t="shared" si="211"/>
        <v/>
      </c>
      <c r="S6747" s="29">
        <f>IF($Q6747&lt;Parâmetros!$E$19,$G6747-1,$G6747)</f>
        <v>0</v>
      </c>
    </row>
    <row r="6748" spans="1:19" x14ac:dyDescent="0.25">
      <c r="A6748" s="116"/>
      <c r="B6748" s="65"/>
      <c r="C6748" s="65"/>
      <c r="D6748" s="66"/>
      <c r="E6748" s="67"/>
      <c r="F6748" s="65"/>
      <c r="G6748" s="66"/>
      <c r="J6748" s="65"/>
      <c r="K6748" s="65"/>
      <c r="L6748" s="66"/>
      <c r="M6748" s="65"/>
      <c r="N6748" s="65"/>
      <c r="O6748" s="65"/>
      <c r="P6748" s="66"/>
      <c r="Q6748" s="31">
        <f t="shared" si="210"/>
        <v>9999</v>
      </c>
      <c r="R6748" s="31" t="str">
        <f t="shared" si="211"/>
        <v/>
      </c>
      <c r="S6748" s="29">
        <f>IF($Q6748&lt;Parâmetros!$E$19,$G6748-1,$G6748)</f>
        <v>0</v>
      </c>
    </row>
    <row r="6749" spans="1:19" x14ac:dyDescent="0.25">
      <c r="A6749" s="116"/>
      <c r="B6749" s="65"/>
      <c r="C6749" s="65"/>
      <c r="D6749" s="66"/>
      <c r="E6749" s="67"/>
      <c r="F6749" s="65"/>
      <c r="G6749" s="66"/>
      <c r="J6749" s="65"/>
      <c r="K6749" s="65"/>
      <c r="L6749" s="66"/>
      <c r="M6749" s="65"/>
      <c r="N6749" s="65"/>
      <c r="O6749" s="65"/>
      <c r="P6749" s="66"/>
      <c r="Q6749" s="31">
        <f t="shared" si="210"/>
        <v>9999</v>
      </c>
      <c r="R6749" s="31" t="str">
        <f t="shared" si="211"/>
        <v/>
      </c>
      <c r="S6749" s="29">
        <f>IF($Q6749&lt;Parâmetros!$E$19,$G6749-1,$G6749)</f>
        <v>0</v>
      </c>
    </row>
    <row r="6750" spans="1:19" x14ac:dyDescent="0.25">
      <c r="A6750" s="116"/>
      <c r="B6750" s="65"/>
      <c r="C6750" s="65"/>
      <c r="D6750" s="66"/>
      <c r="E6750" s="67"/>
      <c r="F6750" s="65"/>
      <c r="G6750" s="66"/>
      <c r="J6750" s="65"/>
      <c r="K6750" s="65"/>
      <c r="L6750" s="66"/>
      <c r="M6750" s="65"/>
      <c r="N6750" s="65"/>
      <c r="O6750" s="65"/>
      <c r="P6750" s="66"/>
      <c r="Q6750" s="31">
        <f t="shared" si="210"/>
        <v>9999</v>
      </c>
      <c r="R6750" s="31" t="str">
        <f t="shared" si="211"/>
        <v/>
      </c>
      <c r="S6750" s="29">
        <f>IF($Q6750&lt;Parâmetros!$E$19,$G6750-1,$G6750)</f>
        <v>0</v>
      </c>
    </row>
    <row r="6751" spans="1:19" x14ac:dyDescent="0.25">
      <c r="A6751" s="116"/>
      <c r="B6751" s="65"/>
      <c r="C6751" s="65"/>
      <c r="D6751" s="66"/>
      <c r="E6751" s="67"/>
      <c r="F6751" s="65"/>
      <c r="G6751" s="66"/>
      <c r="J6751" s="65"/>
      <c r="K6751" s="65"/>
      <c r="L6751" s="66"/>
      <c r="M6751" s="65"/>
      <c r="N6751" s="65"/>
      <c r="O6751" s="65"/>
      <c r="P6751" s="66"/>
      <c r="Q6751" s="31">
        <f t="shared" si="210"/>
        <v>9999</v>
      </c>
      <c r="R6751" s="31" t="str">
        <f t="shared" si="211"/>
        <v/>
      </c>
      <c r="S6751" s="29">
        <f>IF($Q6751&lt;Parâmetros!$E$19,$G6751-1,$G6751)</f>
        <v>0</v>
      </c>
    </row>
    <row r="6752" spans="1:19" x14ac:dyDescent="0.25">
      <c r="A6752" s="116"/>
      <c r="B6752" s="65"/>
      <c r="C6752" s="65"/>
      <c r="D6752" s="66"/>
      <c r="E6752" s="67"/>
      <c r="F6752" s="65"/>
      <c r="G6752" s="66"/>
      <c r="J6752" s="65"/>
      <c r="K6752" s="65"/>
      <c r="L6752" s="66"/>
      <c r="M6752" s="65"/>
      <c r="N6752" s="65"/>
      <c r="O6752" s="65"/>
      <c r="P6752" s="66"/>
      <c r="Q6752" s="31">
        <f t="shared" si="210"/>
        <v>9999</v>
      </c>
      <c r="R6752" s="31" t="str">
        <f t="shared" si="211"/>
        <v/>
      </c>
      <c r="S6752" s="29">
        <f>IF($Q6752&lt;Parâmetros!$E$19,$G6752-1,$G6752)</f>
        <v>0</v>
      </c>
    </row>
    <row r="6753" spans="1:19" x14ac:dyDescent="0.25">
      <c r="A6753" s="116"/>
      <c r="B6753" s="65"/>
      <c r="C6753" s="65"/>
      <c r="D6753" s="66"/>
      <c r="E6753" s="67"/>
      <c r="F6753" s="65"/>
      <c r="G6753" s="66"/>
      <c r="J6753" s="65"/>
      <c r="K6753" s="65"/>
      <c r="L6753" s="66"/>
      <c r="M6753" s="65"/>
      <c r="N6753" s="65"/>
      <c r="O6753" s="65"/>
      <c r="P6753" s="66"/>
      <c r="Q6753" s="31">
        <f t="shared" si="210"/>
        <v>9999</v>
      </c>
      <c r="R6753" s="31" t="str">
        <f t="shared" si="211"/>
        <v/>
      </c>
      <c r="S6753" s="29">
        <f>IF($Q6753&lt;Parâmetros!$E$19,$G6753-1,$G6753)</f>
        <v>0</v>
      </c>
    </row>
    <row r="6754" spans="1:19" x14ac:dyDescent="0.25">
      <c r="A6754" s="116"/>
      <c r="B6754" s="65"/>
      <c r="C6754" s="65"/>
      <c r="D6754" s="66"/>
      <c r="E6754" s="67"/>
      <c r="F6754" s="65"/>
      <c r="G6754" s="66"/>
      <c r="J6754" s="65"/>
      <c r="K6754" s="65"/>
      <c r="L6754" s="66"/>
      <c r="M6754" s="65"/>
      <c r="N6754" s="65"/>
      <c r="O6754" s="65"/>
      <c r="P6754" s="66"/>
      <c r="Q6754" s="31">
        <f t="shared" si="210"/>
        <v>9999</v>
      </c>
      <c r="R6754" s="31" t="str">
        <f t="shared" si="211"/>
        <v/>
      </c>
      <c r="S6754" s="29">
        <f>IF($Q6754&lt;Parâmetros!$E$19,$G6754-1,$G6754)</f>
        <v>0</v>
      </c>
    </row>
    <row r="6755" spans="1:19" x14ac:dyDescent="0.25">
      <c r="A6755" s="116"/>
      <c r="B6755" s="65"/>
      <c r="C6755" s="65"/>
      <c r="D6755" s="66"/>
      <c r="E6755" s="67"/>
      <c r="F6755" s="65"/>
      <c r="G6755" s="66"/>
      <c r="J6755" s="65"/>
      <c r="K6755" s="65"/>
      <c r="L6755" s="66"/>
      <c r="M6755" s="65"/>
      <c r="N6755" s="65"/>
      <c r="O6755" s="65"/>
      <c r="P6755" s="66"/>
      <c r="Q6755" s="31">
        <f t="shared" si="210"/>
        <v>9999</v>
      </c>
      <c r="R6755" s="31" t="str">
        <f t="shared" si="211"/>
        <v/>
      </c>
      <c r="S6755" s="29">
        <f>IF($Q6755&lt;Parâmetros!$E$19,$G6755-1,$G6755)</f>
        <v>0</v>
      </c>
    </row>
    <row r="6756" spans="1:19" x14ac:dyDescent="0.25">
      <c r="A6756" s="116"/>
      <c r="B6756" s="65"/>
      <c r="C6756" s="65"/>
      <c r="D6756" s="66"/>
      <c r="E6756" s="67"/>
      <c r="F6756" s="65"/>
      <c r="G6756" s="66"/>
      <c r="J6756" s="65"/>
      <c r="K6756" s="65"/>
      <c r="L6756" s="66"/>
      <c r="M6756" s="65"/>
      <c r="N6756" s="65"/>
      <c r="O6756" s="65"/>
      <c r="P6756" s="66"/>
      <c r="Q6756" s="31">
        <f t="shared" si="210"/>
        <v>9999</v>
      </c>
      <c r="R6756" s="31" t="str">
        <f t="shared" si="211"/>
        <v/>
      </c>
      <c r="S6756" s="29">
        <f>IF($Q6756&lt;Parâmetros!$E$19,$G6756-1,$G6756)</f>
        <v>0</v>
      </c>
    </row>
    <row r="6757" spans="1:19" x14ac:dyDescent="0.25">
      <c r="A6757" s="116"/>
      <c r="B6757" s="65"/>
      <c r="C6757" s="65"/>
      <c r="D6757" s="66"/>
      <c r="E6757" s="67"/>
      <c r="F6757" s="65"/>
      <c r="G6757" s="66"/>
      <c r="J6757" s="65"/>
      <c r="K6757" s="65"/>
      <c r="L6757" s="66"/>
      <c r="M6757" s="65"/>
      <c r="N6757" s="65"/>
      <c r="O6757" s="65"/>
      <c r="P6757" s="66"/>
      <c r="Q6757" s="31">
        <f t="shared" si="210"/>
        <v>9999</v>
      </c>
      <c r="R6757" s="31" t="str">
        <f t="shared" si="211"/>
        <v/>
      </c>
      <c r="S6757" s="29">
        <f>IF($Q6757&lt;Parâmetros!$E$19,$G6757-1,$G6757)</f>
        <v>0</v>
      </c>
    </row>
    <row r="6758" spans="1:19" x14ac:dyDescent="0.25">
      <c r="A6758" s="116"/>
      <c r="B6758" s="65"/>
      <c r="C6758" s="65"/>
      <c r="D6758" s="66"/>
      <c r="E6758" s="67"/>
      <c r="F6758" s="65"/>
      <c r="G6758" s="66"/>
      <c r="J6758" s="65"/>
      <c r="K6758" s="65"/>
      <c r="L6758" s="66"/>
      <c r="M6758" s="65"/>
      <c r="N6758" s="65"/>
      <c r="O6758" s="65"/>
      <c r="P6758" s="66"/>
      <c r="Q6758" s="31">
        <f t="shared" si="210"/>
        <v>9999</v>
      </c>
      <c r="R6758" s="31" t="str">
        <f t="shared" si="211"/>
        <v/>
      </c>
      <c r="S6758" s="29">
        <f>IF($Q6758&lt;Parâmetros!$E$19,$G6758-1,$G6758)</f>
        <v>0</v>
      </c>
    </row>
    <row r="6759" spans="1:19" x14ac:dyDescent="0.25">
      <c r="A6759" s="116"/>
      <c r="B6759" s="65"/>
      <c r="C6759" s="65"/>
      <c r="D6759" s="66"/>
      <c r="E6759" s="67"/>
      <c r="F6759" s="65"/>
      <c r="G6759" s="66"/>
      <c r="J6759" s="65"/>
      <c r="K6759" s="65"/>
      <c r="L6759" s="66"/>
      <c r="M6759" s="65"/>
      <c r="N6759" s="65"/>
      <c r="O6759" s="65"/>
      <c r="P6759" s="66"/>
      <c r="Q6759" s="31">
        <f t="shared" si="210"/>
        <v>9999</v>
      </c>
      <c r="R6759" s="31" t="str">
        <f t="shared" si="211"/>
        <v/>
      </c>
      <c r="S6759" s="29">
        <f>IF($Q6759&lt;Parâmetros!$E$19,$G6759-1,$G6759)</f>
        <v>0</v>
      </c>
    </row>
    <row r="6760" spans="1:19" x14ac:dyDescent="0.25">
      <c r="A6760" s="116"/>
      <c r="B6760" s="65"/>
      <c r="C6760" s="65"/>
      <c r="D6760" s="66"/>
      <c r="E6760" s="67"/>
      <c r="F6760" s="65"/>
      <c r="G6760" s="66"/>
      <c r="J6760" s="65"/>
      <c r="K6760" s="65"/>
      <c r="L6760" s="66"/>
      <c r="M6760" s="65"/>
      <c r="N6760" s="65"/>
      <c r="O6760" s="65"/>
      <c r="P6760" s="66"/>
      <c r="Q6760" s="31">
        <f t="shared" si="210"/>
        <v>9999</v>
      </c>
      <c r="R6760" s="31" t="str">
        <f t="shared" si="211"/>
        <v/>
      </c>
      <c r="S6760" s="29">
        <f>IF($Q6760&lt;Parâmetros!$E$19,$G6760-1,$G6760)</f>
        <v>0</v>
      </c>
    </row>
    <row r="6761" spans="1:19" x14ac:dyDescent="0.25">
      <c r="A6761" s="116"/>
      <c r="B6761" s="65"/>
      <c r="C6761" s="65"/>
      <c r="D6761" s="66"/>
      <c r="E6761" s="67"/>
      <c r="F6761" s="65"/>
      <c r="G6761" s="66"/>
      <c r="J6761" s="65"/>
      <c r="K6761" s="65"/>
      <c r="L6761" s="66"/>
      <c r="M6761" s="65"/>
      <c r="N6761" s="65"/>
      <c r="O6761" s="65"/>
      <c r="P6761" s="66"/>
      <c r="Q6761" s="31">
        <f t="shared" si="210"/>
        <v>9999</v>
      </c>
      <c r="R6761" s="31" t="str">
        <f t="shared" si="211"/>
        <v/>
      </c>
      <c r="S6761" s="29">
        <f>IF($Q6761&lt;Parâmetros!$E$19,$G6761-1,$G6761)</f>
        <v>0</v>
      </c>
    </row>
    <row r="6762" spans="1:19" x14ac:dyDescent="0.25">
      <c r="A6762" s="116"/>
      <c r="B6762" s="65"/>
      <c r="C6762" s="65"/>
      <c r="D6762" s="66"/>
      <c r="E6762" s="67"/>
      <c r="F6762" s="65"/>
      <c r="G6762" s="66"/>
      <c r="J6762" s="65"/>
      <c r="K6762" s="65"/>
      <c r="L6762" s="66"/>
      <c r="M6762" s="65"/>
      <c r="N6762" s="65"/>
      <c r="O6762" s="65"/>
      <c r="P6762" s="66"/>
      <c r="Q6762" s="31">
        <f t="shared" si="210"/>
        <v>9999</v>
      </c>
      <c r="R6762" s="31" t="str">
        <f t="shared" si="211"/>
        <v/>
      </c>
      <c r="S6762" s="29">
        <f>IF($Q6762&lt;Parâmetros!$E$19,$G6762-1,$G6762)</f>
        <v>0</v>
      </c>
    </row>
    <row r="6763" spans="1:19" x14ac:dyDescent="0.25">
      <c r="A6763" s="116"/>
      <c r="B6763" s="65"/>
      <c r="C6763" s="65"/>
      <c r="D6763" s="66"/>
      <c r="E6763" s="67"/>
      <c r="F6763" s="65"/>
      <c r="G6763" s="66"/>
      <c r="J6763" s="65"/>
      <c r="K6763" s="65"/>
      <c r="L6763" s="66"/>
      <c r="M6763" s="65"/>
      <c r="N6763" s="65"/>
      <c r="O6763" s="65"/>
      <c r="P6763" s="66"/>
      <c r="Q6763" s="31">
        <f t="shared" si="210"/>
        <v>9999</v>
      </c>
      <c r="R6763" s="31" t="str">
        <f t="shared" si="211"/>
        <v/>
      </c>
      <c r="S6763" s="29">
        <f>IF($Q6763&lt;Parâmetros!$E$19,$G6763-1,$G6763)</f>
        <v>0</v>
      </c>
    </row>
    <row r="6764" spans="1:19" x14ac:dyDescent="0.25">
      <c r="A6764" s="116"/>
      <c r="B6764" s="65"/>
      <c r="C6764" s="65"/>
      <c r="D6764" s="66"/>
      <c r="E6764" s="67"/>
      <c r="F6764" s="65"/>
      <c r="G6764" s="66"/>
      <c r="J6764" s="65"/>
      <c r="K6764" s="65"/>
      <c r="L6764" s="66"/>
      <c r="M6764" s="65"/>
      <c r="N6764" s="65"/>
      <c r="O6764" s="65"/>
      <c r="P6764" s="66"/>
      <c r="Q6764" s="31">
        <f t="shared" si="210"/>
        <v>9999</v>
      </c>
      <c r="R6764" s="31" t="str">
        <f t="shared" si="211"/>
        <v/>
      </c>
      <c r="S6764" s="29">
        <f>IF($Q6764&lt;Parâmetros!$E$19,$G6764-1,$G6764)</f>
        <v>0</v>
      </c>
    </row>
    <row r="6765" spans="1:19" x14ac:dyDescent="0.25">
      <c r="A6765" s="116"/>
      <c r="B6765" s="65"/>
      <c r="C6765" s="65"/>
      <c r="D6765" s="66"/>
      <c r="E6765" s="67"/>
      <c r="F6765" s="65"/>
      <c r="G6765" s="66"/>
      <c r="J6765" s="65"/>
      <c r="K6765" s="65"/>
      <c r="L6765" s="66"/>
      <c r="M6765" s="65"/>
      <c r="N6765" s="65"/>
      <c r="O6765" s="65"/>
      <c r="P6765" s="66"/>
      <c r="Q6765" s="31">
        <f t="shared" si="210"/>
        <v>9999</v>
      </c>
      <c r="R6765" s="31" t="str">
        <f t="shared" si="211"/>
        <v/>
      </c>
      <c r="S6765" s="29">
        <f>IF($Q6765&lt;Parâmetros!$E$19,$G6765-1,$G6765)</f>
        <v>0</v>
      </c>
    </row>
    <row r="6766" spans="1:19" x14ac:dyDescent="0.25">
      <c r="A6766" s="116"/>
      <c r="B6766" s="65"/>
      <c r="C6766" s="65"/>
      <c r="D6766" s="66"/>
      <c r="E6766" s="67"/>
      <c r="F6766" s="65"/>
      <c r="G6766" s="66"/>
      <c r="J6766" s="65"/>
      <c r="K6766" s="65"/>
      <c r="L6766" s="66"/>
      <c r="M6766" s="65"/>
      <c r="N6766" s="65"/>
      <c r="O6766" s="65"/>
      <c r="P6766" s="66"/>
      <c r="Q6766" s="31">
        <f t="shared" si="210"/>
        <v>9999</v>
      </c>
      <c r="R6766" s="31" t="str">
        <f t="shared" si="211"/>
        <v/>
      </c>
      <c r="S6766" s="29">
        <f>IF($Q6766&lt;Parâmetros!$E$19,$G6766-1,$G6766)</f>
        <v>0</v>
      </c>
    </row>
    <row r="6767" spans="1:19" x14ac:dyDescent="0.25">
      <c r="A6767" s="116"/>
      <c r="B6767" s="65"/>
      <c r="C6767" s="65"/>
      <c r="D6767" s="66"/>
      <c r="E6767" s="67"/>
      <c r="F6767" s="65"/>
      <c r="G6767" s="66"/>
      <c r="J6767" s="65"/>
      <c r="K6767" s="65"/>
      <c r="L6767" s="66"/>
      <c r="M6767" s="65"/>
      <c r="N6767" s="65"/>
      <c r="O6767" s="65"/>
      <c r="P6767" s="66"/>
      <c r="Q6767" s="31">
        <f t="shared" si="210"/>
        <v>9999</v>
      </c>
      <c r="R6767" s="31" t="str">
        <f t="shared" si="211"/>
        <v/>
      </c>
      <c r="S6767" s="29">
        <f>IF($Q6767&lt;Parâmetros!$E$19,$G6767-1,$G6767)</f>
        <v>0</v>
      </c>
    </row>
    <row r="6768" spans="1:19" x14ac:dyDescent="0.25">
      <c r="A6768" s="116"/>
      <c r="B6768" s="65"/>
      <c r="C6768" s="65"/>
      <c r="D6768" s="66"/>
      <c r="E6768" s="67"/>
      <c r="F6768" s="65"/>
      <c r="G6768" s="66"/>
      <c r="J6768" s="65"/>
      <c r="K6768" s="65"/>
      <c r="L6768" s="66"/>
      <c r="M6768" s="65"/>
      <c r="N6768" s="65"/>
      <c r="O6768" s="65"/>
      <c r="P6768" s="66"/>
      <c r="Q6768" s="31">
        <f t="shared" si="210"/>
        <v>9999</v>
      </c>
      <c r="R6768" s="31" t="str">
        <f t="shared" si="211"/>
        <v/>
      </c>
      <c r="S6768" s="29">
        <f>IF($Q6768&lt;Parâmetros!$E$19,$G6768-1,$G6768)</f>
        <v>0</v>
      </c>
    </row>
    <row r="6769" spans="1:19" x14ac:dyDescent="0.25">
      <c r="A6769" s="116"/>
      <c r="B6769" s="65"/>
      <c r="C6769" s="65"/>
      <c r="D6769" s="66"/>
      <c r="E6769" s="67"/>
      <c r="F6769" s="65"/>
      <c r="G6769" s="66"/>
      <c r="J6769" s="65"/>
      <c r="K6769" s="65"/>
      <c r="L6769" s="66"/>
      <c r="M6769" s="65"/>
      <c r="N6769" s="65"/>
      <c r="O6769" s="65"/>
      <c r="P6769" s="66"/>
      <c r="Q6769" s="31">
        <f t="shared" si="210"/>
        <v>9999</v>
      </c>
      <c r="R6769" s="31" t="str">
        <f t="shared" si="211"/>
        <v/>
      </c>
      <c r="S6769" s="29">
        <f>IF($Q6769&lt;Parâmetros!$E$19,$G6769-1,$G6769)</f>
        <v>0</v>
      </c>
    </row>
    <row r="6770" spans="1:19" x14ac:dyDescent="0.25">
      <c r="A6770" s="116"/>
      <c r="B6770" s="65"/>
      <c r="C6770" s="65"/>
      <c r="D6770" s="66"/>
      <c r="E6770" s="67"/>
      <c r="F6770" s="65"/>
      <c r="G6770" s="66"/>
      <c r="J6770" s="65"/>
      <c r="K6770" s="65"/>
      <c r="L6770" s="66"/>
      <c r="M6770" s="65"/>
      <c r="N6770" s="65"/>
      <c r="O6770" s="65"/>
      <c r="P6770" s="66"/>
      <c r="Q6770" s="31">
        <f t="shared" si="210"/>
        <v>9999</v>
      </c>
      <c r="R6770" s="31" t="str">
        <f t="shared" si="211"/>
        <v/>
      </c>
      <c r="S6770" s="29">
        <f>IF($Q6770&lt;Parâmetros!$E$19,$G6770-1,$G6770)</f>
        <v>0</v>
      </c>
    </row>
    <row r="6771" spans="1:19" x14ac:dyDescent="0.25">
      <c r="A6771" s="116"/>
      <c r="B6771" s="65"/>
      <c r="C6771" s="65"/>
      <c r="D6771" s="66"/>
      <c r="E6771" s="67"/>
      <c r="F6771" s="65"/>
      <c r="G6771" s="66"/>
      <c r="J6771" s="65"/>
      <c r="K6771" s="65"/>
      <c r="L6771" s="66"/>
      <c r="M6771" s="65"/>
      <c r="N6771" s="65"/>
      <c r="O6771" s="65"/>
      <c r="P6771" s="66"/>
      <c r="Q6771" s="31">
        <f t="shared" si="210"/>
        <v>9999</v>
      </c>
      <c r="R6771" s="31" t="str">
        <f t="shared" si="211"/>
        <v/>
      </c>
      <c r="S6771" s="29">
        <f>IF($Q6771&lt;Parâmetros!$E$19,$G6771-1,$G6771)</f>
        <v>0</v>
      </c>
    </row>
    <row r="6772" spans="1:19" x14ac:dyDescent="0.25">
      <c r="A6772" s="116"/>
      <c r="B6772" s="65"/>
      <c r="C6772" s="65"/>
      <c r="D6772" s="66"/>
      <c r="E6772" s="67"/>
      <c r="F6772" s="65"/>
      <c r="G6772" s="66"/>
      <c r="J6772" s="65"/>
      <c r="K6772" s="65"/>
      <c r="L6772" s="66"/>
      <c r="M6772" s="65"/>
      <c r="O6772" s="65"/>
      <c r="P6772" s="66"/>
      <c r="Q6772" s="31">
        <f t="shared" si="210"/>
        <v>9999</v>
      </c>
      <c r="R6772" s="31" t="str">
        <f t="shared" si="211"/>
        <v/>
      </c>
      <c r="S6772" s="29">
        <f>IF($Q6772&lt;Parâmetros!$E$19,$G6772-1,$G6772)</f>
        <v>0</v>
      </c>
    </row>
    <row r="6773" spans="1:19" x14ac:dyDescent="0.25">
      <c r="A6773" s="116"/>
      <c r="B6773" s="65"/>
      <c r="C6773" s="65"/>
      <c r="D6773" s="66"/>
      <c r="E6773" s="67"/>
      <c r="F6773" s="65"/>
      <c r="G6773" s="66"/>
      <c r="J6773" s="65"/>
      <c r="K6773" s="65"/>
      <c r="L6773" s="66"/>
      <c r="M6773" s="65"/>
      <c r="N6773" s="65"/>
      <c r="O6773" s="65"/>
      <c r="P6773" s="66"/>
      <c r="Q6773" s="31">
        <f t="shared" si="210"/>
        <v>9999</v>
      </c>
      <c r="R6773" s="31" t="str">
        <f t="shared" si="211"/>
        <v/>
      </c>
      <c r="S6773" s="29">
        <f>IF($Q6773&lt;Parâmetros!$E$19,$G6773-1,$G6773)</f>
        <v>0</v>
      </c>
    </row>
    <row r="6774" spans="1:19" x14ac:dyDescent="0.25">
      <c r="A6774" s="116"/>
      <c r="B6774" s="65"/>
      <c r="C6774" s="65"/>
      <c r="D6774" s="66"/>
      <c r="E6774" s="67"/>
      <c r="F6774" s="65"/>
      <c r="G6774" s="66"/>
      <c r="J6774" s="65"/>
      <c r="K6774" s="65"/>
      <c r="L6774" s="66"/>
      <c r="M6774" s="65"/>
      <c r="N6774" s="65"/>
      <c r="O6774" s="65"/>
      <c r="P6774" s="66"/>
      <c r="Q6774" s="31">
        <f t="shared" si="210"/>
        <v>9999</v>
      </c>
      <c r="R6774" s="31" t="str">
        <f t="shared" si="211"/>
        <v/>
      </c>
      <c r="S6774" s="29">
        <f>IF($Q6774&lt;Parâmetros!$E$19,$G6774-1,$G6774)</f>
        <v>0</v>
      </c>
    </row>
    <row r="6775" spans="1:19" x14ac:dyDescent="0.25">
      <c r="A6775" s="116"/>
      <c r="B6775" s="65"/>
      <c r="C6775" s="65"/>
      <c r="D6775" s="66"/>
      <c r="E6775" s="67"/>
      <c r="F6775" s="65"/>
      <c r="G6775" s="66"/>
      <c r="J6775" s="65"/>
      <c r="K6775" s="65"/>
      <c r="L6775" s="66"/>
      <c r="M6775" s="65"/>
      <c r="N6775" s="65"/>
      <c r="O6775" s="65"/>
      <c r="P6775" s="66"/>
      <c r="Q6775" s="31">
        <f t="shared" si="210"/>
        <v>9999</v>
      </c>
      <c r="R6775" s="31" t="str">
        <f t="shared" si="211"/>
        <v/>
      </c>
      <c r="S6775" s="29">
        <f>IF($Q6775&lt;Parâmetros!$E$19,$G6775-1,$G6775)</f>
        <v>0</v>
      </c>
    </row>
    <row r="6776" spans="1:19" x14ac:dyDescent="0.25">
      <c r="A6776" s="116"/>
      <c r="B6776" s="65"/>
      <c r="C6776" s="65"/>
      <c r="D6776" s="66"/>
      <c r="E6776" s="67"/>
      <c r="F6776" s="65"/>
      <c r="G6776" s="66"/>
      <c r="J6776" s="65"/>
      <c r="K6776" s="65"/>
      <c r="L6776" s="66"/>
      <c r="M6776" s="65"/>
      <c r="N6776" s="65"/>
      <c r="O6776" s="65"/>
      <c r="P6776" s="66"/>
      <c r="Q6776" s="31">
        <f t="shared" si="210"/>
        <v>9999</v>
      </c>
      <c r="R6776" s="31" t="str">
        <f t="shared" si="211"/>
        <v/>
      </c>
      <c r="S6776" s="29">
        <f>IF($Q6776&lt;Parâmetros!$E$19,$G6776-1,$G6776)</f>
        <v>0</v>
      </c>
    </row>
    <row r="6777" spans="1:19" x14ac:dyDescent="0.25">
      <c r="A6777" s="116"/>
      <c r="B6777" s="65"/>
      <c r="C6777" s="65"/>
      <c r="D6777" s="66"/>
      <c r="E6777" s="67"/>
      <c r="F6777" s="65"/>
      <c r="G6777" s="66"/>
      <c r="J6777" s="65"/>
      <c r="K6777" s="65"/>
      <c r="L6777" s="66"/>
      <c r="M6777" s="65"/>
      <c r="N6777" s="65"/>
      <c r="O6777" s="65"/>
      <c r="P6777" s="66"/>
      <c r="Q6777" s="31">
        <f t="shared" si="210"/>
        <v>9999</v>
      </c>
      <c r="R6777" s="31" t="str">
        <f t="shared" si="211"/>
        <v/>
      </c>
      <c r="S6777" s="29">
        <f>IF($Q6777&lt;Parâmetros!$E$19,$G6777-1,$G6777)</f>
        <v>0</v>
      </c>
    </row>
    <row r="6778" spans="1:19" x14ac:dyDescent="0.25">
      <c r="A6778" s="116"/>
      <c r="B6778" s="65"/>
      <c r="C6778" s="65"/>
      <c r="D6778" s="66"/>
      <c r="E6778" s="67"/>
      <c r="F6778" s="65"/>
      <c r="G6778" s="66"/>
      <c r="J6778" s="65"/>
      <c r="K6778" s="65"/>
      <c r="L6778" s="66"/>
      <c r="M6778" s="65"/>
      <c r="N6778" s="65"/>
      <c r="O6778" s="65"/>
      <c r="P6778" s="66"/>
      <c r="Q6778" s="31">
        <f t="shared" si="210"/>
        <v>9999</v>
      </c>
      <c r="R6778" s="31" t="str">
        <f t="shared" si="211"/>
        <v/>
      </c>
      <c r="S6778" s="29">
        <f>IF($Q6778&lt;Parâmetros!$E$19,$G6778-1,$G6778)</f>
        <v>0</v>
      </c>
    </row>
    <row r="6779" spans="1:19" x14ac:dyDescent="0.25">
      <c r="A6779" s="116"/>
      <c r="B6779" s="65"/>
      <c r="C6779" s="65"/>
      <c r="D6779" s="66"/>
      <c r="E6779" s="67"/>
      <c r="F6779" s="65"/>
      <c r="G6779" s="66"/>
      <c r="J6779" s="65"/>
      <c r="K6779" s="65"/>
      <c r="L6779" s="66"/>
      <c r="M6779" s="65"/>
      <c r="N6779" s="65"/>
      <c r="O6779" s="65"/>
      <c r="P6779" s="66"/>
      <c r="Q6779" s="31">
        <f t="shared" si="210"/>
        <v>9999</v>
      </c>
      <c r="R6779" s="31" t="str">
        <f t="shared" si="211"/>
        <v/>
      </c>
      <c r="S6779" s="29">
        <f>IF($Q6779&lt;Parâmetros!$E$19,$G6779-1,$G6779)</f>
        <v>0</v>
      </c>
    </row>
    <row r="6780" spans="1:19" x14ac:dyDescent="0.25">
      <c r="A6780" s="116"/>
      <c r="B6780" s="65"/>
      <c r="C6780" s="65"/>
      <c r="D6780" s="66"/>
      <c r="E6780" s="67"/>
      <c r="F6780" s="65"/>
      <c r="G6780" s="66"/>
      <c r="J6780" s="65"/>
      <c r="K6780" s="65"/>
      <c r="L6780" s="66"/>
      <c r="M6780" s="65"/>
      <c r="N6780" s="65"/>
      <c r="O6780" s="65"/>
      <c r="P6780" s="66"/>
      <c r="Q6780" s="31">
        <f t="shared" ref="Q6780:Q6843" si="212">IFERROR(VALUE(LEFT($J6780,2))*60+VALUE(MID($J6780,4,2)),9999)</f>
        <v>9999</v>
      </c>
      <c r="R6780" s="31" t="str">
        <f t="shared" ref="R6780:R6843" si="213">IFERROR(VALUE(LEFT($K6780,2))*60+VALUE(MID($K6780,4,2)),"")</f>
        <v/>
      </c>
      <c r="S6780" s="29">
        <f>IF($Q6780&lt;Parâmetros!$E$19,$G6780-1,$G6780)</f>
        <v>0</v>
      </c>
    </row>
    <row r="6781" spans="1:19" x14ac:dyDescent="0.25">
      <c r="A6781" s="116"/>
      <c r="B6781" s="65"/>
      <c r="C6781" s="65"/>
      <c r="D6781" s="66"/>
      <c r="E6781" s="67"/>
      <c r="F6781" s="65"/>
      <c r="G6781" s="66"/>
      <c r="J6781" s="65"/>
      <c r="K6781" s="65"/>
      <c r="L6781" s="66"/>
      <c r="M6781" s="65"/>
      <c r="N6781" s="65"/>
      <c r="O6781" s="65"/>
      <c r="P6781" s="66"/>
      <c r="Q6781" s="31">
        <f t="shared" si="212"/>
        <v>9999</v>
      </c>
      <c r="R6781" s="31" t="str">
        <f t="shared" si="213"/>
        <v/>
      </c>
      <c r="S6781" s="29">
        <f>IF($Q6781&lt;Parâmetros!$E$19,$G6781-1,$G6781)</f>
        <v>0</v>
      </c>
    </row>
    <row r="6782" spans="1:19" x14ac:dyDescent="0.25">
      <c r="A6782" s="116"/>
      <c r="B6782" s="65"/>
      <c r="C6782" s="65"/>
      <c r="D6782" s="66"/>
      <c r="E6782" s="67"/>
      <c r="F6782" s="65"/>
      <c r="G6782" s="66"/>
      <c r="J6782" s="65"/>
      <c r="K6782" s="65"/>
      <c r="L6782" s="66"/>
      <c r="M6782" s="65"/>
      <c r="N6782" s="65"/>
      <c r="O6782" s="65"/>
      <c r="P6782" s="66"/>
      <c r="Q6782" s="31">
        <f t="shared" si="212"/>
        <v>9999</v>
      </c>
      <c r="R6782" s="31" t="str">
        <f t="shared" si="213"/>
        <v/>
      </c>
      <c r="S6782" s="29">
        <f>IF($Q6782&lt;Parâmetros!$E$19,$G6782-1,$G6782)</f>
        <v>0</v>
      </c>
    </row>
    <row r="6783" spans="1:19" x14ac:dyDescent="0.25">
      <c r="A6783" s="116"/>
      <c r="B6783" s="65"/>
      <c r="C6783" s="65"/>
      <c r="D6783" s="66"/>
      <c r="E6783" s="67"/>
      <c r="F6783" s="65"/>
      <c r="G6783" s="66"/>
      <c r="J6783" s="65"/>
      <c r="K6783" s="65"/>
      <c r="L6783" s="66"/>
      <c r="M6783" s="65"/>
      <c r="N6783" s="65"/>
      <c r="O6783" s="65"/>
      <c r="P6783" s="66"/>
      <c r="Q6783" s="31">
        <f t="shared" si="212"/>
        <v>9999</v>
      </c>
      <c r="R6783" s="31" t="str">
        <f t="shared" si="213"/>
        <v/>
      </c>
      <c r="S6783" s="29">
        <f>IF($Q6783&lt;Parâmetros!$E$19,$G6783-1,$G6783)</f>
        <v>0</v>
      </c>
    </row>
    <row r="6784" spans="1:19" x14ac:dyDescent="0.25">
      <c r="A6784" s="116"/>
      <c r="B6784" s="65"/>
      <c r="C6784" s="65"/>
      <c r="D6784" s="66"/>
      <c r="E6784" s="67"/>
      <c r="F6784" s="65"/>
      <c r="G6784" s="66"/>
      <c r="J6784" s="65"/>
      <c r="K6784" s="65"/>
      <c r="L6784" s="66"/>
      <c r="M6784" s="65"/>
      <c r="N6784" s="65"/>
      <c r="O6784" s="65"/>
      <c r="P6784" s="66"/>
      <c r="Q6784" s="31">
        <f t="shared" si="212"/>
        <v>9999</v>
      </c>
      <c r="R6784" s="31" t="str">
        <f t="shared" si="213"/>
        <v/>
      </c>
      <c r="S6784" s="29">
        <f>IF($Q6784&lt;Parâmetros!$E$19,$G6784-1,$G6784)</f>
        <v>0</v>
      </c>
    </row>
    <row r="6785" spans="1:19" x14ac:dyDescent="0.25">
      <c r="A6785" s="116"/>
      <c r="B6785" s="65"/>
      <c r="C6785" s="65"/>
      <c r="D6785" s="66"/>
      <c r="E6785" s="67"/>
      <c r="F6785" s="65"/>
      <c r="G6785" s="66"/>
      <c r="J6785" s="65"/>
      <c r="K6785" s="65"/>
      <c r="L6785" s="66"/>
      <c r="M6785" s="65"/>
      <c r="N6785" s="65"/>
      <c r="O6785" s="65"/>
      <c r="P6785" s="66"/>
      <c r="Q6785" s="31">
        <f t="shared" si="212"/>
        <v>9999</v>
      </c>
      <c r="R6785" s="31" t="str">
        <f t="shared" si="213"/>
        <v/>
      </c>
      <c r="S6785" s="29">
        <f>IF($Q6785&lt;Parâmetros!$E$19,$G6785-1,$G6785)</f>
        <v>0</v>
      </c>
    </row>
    <row r="6786" spans="1:19" x14ac:dyDescent="0.25">
      <c r="A6786" s="116"/>
      <c r="B6786" s="65"/>
      <c r="C6786" s="65"/>
      <c r="D6786" s="66"/>
      <c r="E6786" s="67"/>
      <c r="F6786" s="65"/>
      <c r="G6786" s="66"/>
      <c r="J6786" s="65"/>
      <c r="K6786" s="65"/>
      <c r="L6786" s="66"/>
      <c r="M6786" s="65"/>
      <c r="N6786" s="65"/>
      <c r="O6786" s="65"/>
      <c r="P6786" s="66"/>
      <c r="Q6786" s="31">
        <f t="shared" si="212"/>
        <v>9999</v>
      </c>
      <c r="R6786" s="31" t="str">
        <f t="shared" si="213"/>
        <v/>
      </c>
      <c r="S6786" s="29">
        <f>IF($Q6786&lt;Parâmetros!$E$19,$G6786-1,$G6786)</f>
        <v>0</v>
      </c>
    </row>
    <row r="6787" spans="1:19" x14ac:dyDescent="0.25">
      <c r="A6787" s="116"/>
      <c r="B6787" s="65"/>
      <c r="C6787" s="65"/>
      <c r="D6787" s="66"/>
      <c r="E6787" s="67"/>
      <c r="F6787" s="65"/>
      <c r="G6787" s="66"/>
      <c r="J6787" s="65"/>
      <c r="K6787" s="65"/>
      <c r="L6787" s="66"/>
      <c r="M6787" s="65"/>
      <c r="N6787" s="65"/>
      <c r="O6787" s="65"/>
      <c r="P6787" s="66"/>
      <c r="Q6787" s="31">
        <f t="shared" si="212"/>
        <v>9999</v>
      </c>
      <c r="R6787" s="31" t="str">
        <f t="shared" si="213"/>
        <v/>
      </c>
      <c r="S6787" s="29">
        <f>IF($Q6787&lt;Parâmetros!$E$19,$G6787-1,$G6787)</f>
        <v>0</v>
      </c>
    </row>
    <row r="6788" spans="1:19" x14ac:dyDescent="0.25">
      <c r="A6788" s="116"/>
      <c r="B6788" s="65"/>
      <c r="C6788" s="65"/>
      <c r="D6788" s="66"/>
      <c r="E6788" s="67"/>
      <c r="F6788" s="65"/>
      <c r="G6788" s="66"/>
      <c r="J6788" s="65"/>
      <c r="K6788" s="65"/>
      <c r="L6788" s="66"/>
      <c r="M6788" s="65"/>
      <c r="N6788" s="65"/>
      <c r="O6788" s="65"/>
      <c r="P6788" s="66"/>
      <c r="Q6788" s="31">
        <f t="shared" si="212"/>
        <v>9999</v>
      </c>
      <c r="R6788" s="31" t="str">
        <f t="shared" si="213"/>
        <v/>
      </c>
      <c r="S6788" s="29">
        <f>IF($Q6788&lt;Parâmetros!$E$19,$G6788-1,$G6788)</f>
        <v>0</v>
      </c>
    </row>
    <row r="6789" spans="1:19" x14ac:dyDescent="0.25">
      <c r="A6789" s="116"/>
      <c r="B6789" s="65"/>
      <c r="C6789" s="65"/>
      <c r="D6789" s="66"/>
      <c r="E6789" s="67"/>
      <c r="F6789" s="65"/>
      <c r="G6789" s="66"/>
      <c r="J6789" s="65"/>
      <c r="K6789" s="65"/>
      <c r="L6789" s="66"/>
      <c r="M6789" s="65"/>
      <c r="O6789" s="65"/>
      <c r="P6789" s="66"/>
      <c r="Q6789" s="31">
        <f t="shared" si="212"/>
        <v>9999</v>
      </c>
      <c r="R6789" s="31" t="str">
        <f t="shared" si="213"/>
        <v/>
      </c>
      <c r="S6789" s="29">
        <f>IF($Q6789&lt;Parâmetros!$E$19,$G6789-1,$G6789)</f>
        <v>0</v>
      </c>
    </row>
    <row r="6790" spans="1:19" x14ac:dyDescent="0.25">
      <c r="A6790" s="116"/>
      <c r="B6790" s="65"/>
      <c r="C6790" s="65"/>
      <c r="D6790" s="66"/>
      <c r="E6790" s="67"/>
      <c r="F6790" s="65"/>
      <c r="G6790" s="66"/>
      <c r="J6790" s="65"/>
      <c r="K6790" s="65"/>
      <c r="L6790" s="66"/>
      <c r="M6790" s="65"/>
      <c r="N6790" s="65"/>
      <c r="O6790" s="65"/>
      <c r="P6790" s="66"/>
      <c r="Q6790" s="31">
        <f t="shared" si="212"/>
        <v>9999</v>
      </c>
      <c r="R6790" s="31" t="str">
        <f t="shared" si="213"/>
        <v/>
      </c>
      <c r="S6790" s="29">
        <f>IF($Q6790&lt;Parâmetros!$E$19,$G6790-1,$G6790)</f>
        <v>0</v>
      </c>
    </row>
    <row r="6791" spans="1:19" x14ac:dyDescent="0.25">
      <c r="A6791" s="116"/>
      <c r="B6791" s="65"/>
      <c r="C6791" s="65"/>
      <c r="D6791" s="66"/>
      <c r="E6791" s="67"/>
      <c r="F6791" s="65"/>
      <c r="G6791" s="66"/>
      <c r="J6791" s="65"/>
      <c r="K6791" s="65"/>
      <c r="L6791" s="66"/>
      <c r="M6791" s="65"/>
      <c r="N6791" s="65"/>
      <c r="O6791" s="65"/>
      <c r="P6791" s="66"/>
      <c r="Q6791" s="31">
        <f t="shared" si="212"/>
        <v>9999</v>
      </c>
      <c r="R6791" s="31" t="str">
        <f t="shared" si="213"/>
        <v/>
      </c>
      <c r="S6791" s="29">
        <f>IF($Q6791&lt;Parâmetros!$E$19,$G6791-1,$G6791)</f>
        <v>0</v>
      </c>
    </row>
    <row r="6792" spans="1:19" x14ac:dyDescent="0.25">
      <c r="A6792" s="116"/>
      <c r="B6792" s="65"/>
      <c r="C6792" s="65"/>
      <c r="D6792" s="66"/>
      <c r="E6792" s="67"/>
      <c r="F6792" s="65"/>
      <c r="G6792" s="66"/>
      <c r="J6792" s="65"/>
      <c r="K6792" s="65"/>
      <c r="L6792" s="66"/>
      <c r="M6792" s="65"/>
      <c r="N6792" s="65"/>
      <c r="O6792" s="65"/>
      <c r="P6792" s="66"/>
      <c r="Q6792" s="31">
        <f t="shared" si="212"/>
        <v>9999</v>
      </c>
      <c r="R6792" s="31" t="str">
        <f t="shared" si="213"/>
        <v/>
      </c>
      <c r="S6792" s="29">
        <f>IF($Q6792&lt;Parâmetros!$E$19,$G6792-1,$G6792)</f>
        <v>0</v>
      </c>
    </row>
    <row r="6793" spans="1:19" x14ac:dyDescent="0.25">
      <c r="A6793" s="116"/>
      <c r="B6793" s="65"/>
      <c r="C6793" s="65"/>
      <c r="D6793" s="66"/>
      <c r="E6793" s="67"/>
      <c r="F6793" s="65"/>
      <c r="G6793" s="66"/>
      <c r="J6793" s="65"/>
      <c r="K6793" s="65"/>
      <c r="L6793" s="66"/>
      <c r="M6793" s="65"/>
      <c r="O6793" s="65"/>
      <c r="P6793" s="66"/>
      <c r="Q6793" s="31">
        <f t="shared" si="212"/>
        <v>9999</v>
      </c>
      <c r="R6793" s="31" t="str">
        <f t="shared" si="213"/>
        <v/>
      </c>
      <c r="S6793" s="29">
        <f>IF($Q6793&lt;Parâmetros!$E$19,$G6793-1,$G6793)</f>
        <v>0</v>
      </c>
    </row>
    <row r="6794" spans="1:19" x14ac:dyDescent="0.25">
      <c r="A6794" s="116"/>
      <c r="B6794" s="65"/>
      <c r="C6794" s="65"/>
      <c r="D6794" s="66"/>
      <c r="E6794" s="67"/>
      <c r="F6794" s="65"/>
      <c r="G6794" s="66"/>
      <c r="J6794" s="65"/>
      <c r="K6794" s="65"/>
      <c r="L6794" s="66"/>
      <c r="M6794" s="65"/>
      <c r="O6794" s="65"/>
      <c r="P6794" s="66"/>
      <c r="Q6794" s="31">
        <f t="shared" si="212"/>
        <v>9999</v>
      </c>
      <c r="R6794" s="31" t="str">
        <f t="shared" si="213"/>
        <v/>
      </c>
      <c r="S6794" s="29">
        <f>IF($Q6794&lt;Parâmetros!$E$19,$G6794-1,$G6794)</f>
        <v>0</v>
      </c>
    </row>
    <row r="6795" spans="1:19" x14ac:dyDescent="0.25">
      <c r="A6795" s="116"/>
      <c r="B6795" s="65"/>
      <c r="C6795" s="65"/>
      <c r="D6795" s="66"/>
      <c r="E6795" s="67"/>
      <c r="F6795" s="65"/>
      <c r="G6795" s="66"/>
      <c r="J6795" s="65"/>
      <c r="K6795" s="65"/>
      <c r="L6795" s="66"/>
      <c r="M6795" s="65"/>
      <c r="N6795" s="65"/>
      <c r="O6795" s="65"/>
      <c r="P6795" s="66"/>
      <c r="Q6795" s="31">
        <f t="shared" si="212"/>
        <v>9999</v>
      </c>
      <c r="R6795" s="31" t="str">
        <f t="shared" si="213"/>
        <v/>
      </c>
      <c r="S6795" s="29">
        <f>IF($Q6795&lt;Parâmetros!$E$19,$G6795-1,$G6795)</f>
        <v>0</v>
      </c>
    </row>
    <row r="6796" spans="1:19" x14ac:dyDescent="0.25">
      <c r="A6796" s="116"/>
      <c r="B6796" s="65"/>
      <c r="C6796" s="65"/>
      <c r="D6796" s="66"/>
      <c r="E6796" s="67"/>
      <c r="F6796" s="65"/>
      <c r="G6796" s="66"/>
      <c r="J6796" s="65"/>
      <c r="K6796" s="65"/>
      <c r="L6796" s="66"/>
      <c r="M6796" s="65"/>
      <c r="N6796" s="65"/>
      <c r="O6796" s="65"/>
      <c r="P6796" s="66"/>
      <c r="Q6796" s="31">
        <f t="shared" si="212"/>
        <v>9999</v>
      </c>
      <c r="R6796" s="31" t="str">
        <f t="shared" si="213"/>
        <v/>
      </c>
      <c r="S6796" s="29">
        <f>IF($Q6796&lt;Parâmetros!$E$19,$G6796-1,$G6796)</f>
        <v>0</v>
      </c>
    </row>
    <row r="6797" spans="1:19" x14ac:dyDescent="0.25">
      <c r="A6797" s="116"/>
      <c r="B6797" s="65"/>
      <c r="C6797" s="65"/>
      <c r="D6797" s="66"/>
      <c r="E6797" s="67"/>
      <c r="F6797" s="65"/>
      <c r="G6797" s="66"/>
      <c r="J6797" s="65"/>
      <c r="K6797" s="65"/>
      <c r="L6797" s="66"/>
      <c r="M6797" s="65"/>
      <c r="N6797" s="65"/>
      <c r="O6797" s="65"/>
      <c r="P6797" s="66"/>
      <c r="Q6797" s="31">
        <f t="shared" si="212"/>
        <v>9999</v>
      </c>
      <c r="R6797" s="31" t="str">
        <f t="shared" si="213"/>
        <v/>
      </c>
      <c r="S6797" s="29">
        <f>IF($Q6797&lt;Parâmetros!$E$19,$G6797-1,$G6797)</f>
        <v>0</v>
      </c>
    </row>
    <row r="6798" spans="1:19" x14ac:dyDescent="0.25">
      <c r="A6798" s="116"/>
      <c r="B6798" s="65"/>
      <c r="C6798" s="65"/>
      <c r="D6798" s="66"/>
      <c r="E6798" s="67"/>
      <c r="F6798" s="65"/>
      <c r="G6798" s="66"/>
      <c r="J6798" s="65"/>
      <c r="K6798" s="65"/>
      <c r="L6798" s="66"/>
      <c r="M6798" s="65"/>
      <c r="N6798" s="65"/>
      <c r="O6798" s="65"/>
      <c r="P6798" s="66"/>
      <c r="Q6798" s="31">
        <f t="shared" si="212"/>
        <v>9999</v>
      </c>
      <c r="R6798" s="31" t="str">
        <f t="shared" si="213"/>
        <v/>
      </c>
      <c r="S6798" s="29">
        <f>IF($Q6798&lt;Parâmetros!$E$19,$G6798-1,$G6798)</f>
        <v>0</v>
      </c>
    </row>
    <row r="6799" spans="1:19" x14ac:dyDescent="0.25">
      <c r="A6799" s="116"/>
      <c r="B6799" s="65"/>
      <c r="C6799" s="65"/>
      <c r="D6799" s="66"/>
      <c r="E6799" s="67"/>
      <c r="F6799" s="65"/>
      <c r="G6799" s="66"/>
      <c r="J6799" s="65"/>
      <c r="K6799" s="65"/>
      <c r="L6799" s="66"/>
      <c r="M6799" s="65"/>
      <c r="N6799" s="65"/>
      <c r="O6799" s="65"/>
      <c r="P6799" s="66"/>
      <c r="Q6799" s="31">
        <f t="shared" si="212"/>
        <v>9999</v>
      </c>
      <c r="R6799" s="31" t="str">
        <f t="shared" si="213"/>
        <v/>
      </c>
      <c r="S6799" s="29">
        <f>IF($Q6799&lt;Parâmetros!$E$19,$G6799-1,$G6799)</f>
        <v>0</v>
      </c>
    </row>
    <row r="6800" spans="1:19" x14ac:dyDescent="0.25">
      <c r="A6800" s="116"/>
      <c r="B6800" s="65"/>
      <c r="C6800" s="65"/>
      <c r="D6800" s="66"/>
      <c r="E6800" s="67"/>
      <c r="F6800" s="65"/>
      <c r="G6800" s="66"/>
      <c r="J6800" s="65"/>
      <c r="K6800" s="65"/>
      <c r="L6800" s="66"/>
      <c r="M6800" s="65"/>
      <c r="N6800" s="65"/>
      <c r="O6800" s="65"/>
      <c r="P6800" s="66"/>
      <c r="Q6800" s="31">
        <f t="shared" si="212"/>
        <v>9999</v>
      </c>
      <c r="R6800" s="31" t="str">
        <f t="shared" si="213"/>
        <v/>
      </c>
      <c r="S6800" s="29">
        <f>IF($Q6800&lt;Parâmetros!$E$19,$G6800-1,$G6800)</f>
        <v>0</v>
      </c>
    </row>
    <row r="6801" spans="1:19" x14ac:dyDescent="0.25">
      <c r="A6801" s="116"/>
      <c r="B6801" s="65"/>
      <c r="C6801" s="65"/>
      <c r="D6801" s="66"/>
      <c r="E6801" s="67"/>
      <c r="F6801" s="65"/>
      <c r="G6801" s="66"/>
      <c r="J6801" s="65"/>
      <c r="K6801" s="65"/>
      <c r="L6801" s="66"/>
      <c r="M6801" s="65"/>
      <c r="N6801" s="65"/>
      <c r="O6801" s="65"/>
      <c r="P6801" s="66"/>
      <c r="Q6801" s="31">
        <f t="shared" si="212"/>
        <v>9999</v>
      </c>
      <c r="R6801" s="31" t="str">
        <f t="shared" si="213"/>
        <v/>
      </c>
      <c r="S6801" s="29">
        <f>IF($Q6801&lt;Parâmetros!$E$19,$G6801-1,$G6801)</f>
        <v>0</v>
      </c>
    </row>
    <row r="6802" spans="1:19" x14ac:dyDescent="0.25">
      <c r="A6802" s="116"/>
      <c r="B6802" s="65"/>
      <c r="C6802" s="65"/>
      <c r="D6802" s="66"/>
      <c r="E6802" s="67"/>
      <c r="F6802" s="65"/>
      <c r="G6802" s="66"/>
      <c r="J6802" s="65"/>
      <c r="K6802" s="65"/>
      <c r="L6802" s="66"/>
      <c r="M6802" s="65"/>
      <c r="N6802" s="65"/>
      <c r="O6802" s="65"/>
      <c r="P6802" s="66"/>
      <c r="Q6802" s="31">
        <f t="shared" si="212"/>
        <v>9999</v>
      </c>
      <c r="R6802" s="31" t="str">
        <f t="shared" si="213"/>
        <v/>
      </c>
      <c r="S6802" s="29">
        <f>IF($Q6802&lt;Parâmetros!$E$19,$G6802-1,$G6802)</f>
        <v>0</v>
      </c>
    </row>
    <row r="6803" spans="1:19" x14ac:dyDescent="0.25">
      <c r="A6803" s="116"/>
      <c r="B6803" s="65"/>
      <c r="C6803" s="65"/>
      <c r="D6803" s="66"/>
      <c r="E6803" s="67"/>
      <c r="F6803" s="65"/>
      <c r="G6803" s="66"/>
      <c r="J6803" s="65"/>
      <c r="K6803" s="65"/>
      <c r="L6803" s="66"/>
      <c r="M6803" s="65"/>
      <c r="N6803" s="65"/>
      <c r="O6803" s="65"/>
      <c r="P6803" s="66"/>
      <c r="Q6803" s="31">
        <f t="shared" si="212"/>
        <v>9999</v>
      </c>
      <c r="R6803" s="31" t="str">
        <f t="shared" si="213"/>
        <v/>
      </c>
      <c r="S6803" s="29">
        <f>IF($Q6803&lt;Parâmetros!$E$19,$G6803-1,$G6803)</f>
        <v>0</v>
      </c>
    </row>
    <row r="6804" spans="1:19" x14ac:dyDescent="0.25">
      <c r="A6804" s="116"/>
      <c r="B6804" s="65"/>
      <c r="C6804" s="65"/>
      <c r="D6804" s="66"/>
      <c r="E6804" s="67"/>
      <c r="F6804" s="65"/>
      <c r="G6804" s="66"/>
      <c r="J6804" s="65"/>
      <c r="K6804" s="65"/>
      <c r="L6804" s="66"/>
      <c r="M6804" s="65"/>
      <c r="N6804" s="65"/>
      <c r="O6804" s="65"/>
      <c r="P6804" s="66"/>
      <c r="Q6804" s="31">
        <f t="shared" si="212"/>
        <v>9999</v>
      </c>
      <c r="R6804" s="31" t="str">
        <f t="shared" si="213"/>
        <v/>
      </c>
      <c r="S6804" s="29">
        <f>IF($Q6804&lt;Parâmetros!$E$19,$G6804-1,$G6804)</f>
        <v>0</v>
      </c>
    </row>
    <row r="6805" spans="1:19" x14ac:dyDescent="0.25">
      <c r="A6805" s="116"/>
      <c r="B6805" s="65"/>
      <c r="C6805" s="65"/>
      <c r="D6805" s="66"/>
      <c r="E6805" s="67"/>
      <c r="F6805" s="65"/>
      <c r="G6805" s="66"/>
      <c r="J6805" s="65"/>
      <c r="K6805" s="65"/>
      <c r="L6805" s="66"/>
      <c r="M6805" s="65"/>
      <c r="O6805" s="65"/>
      <c r="P6805" s="66"/>
      <c r="Q6805" s="31">
        <f t="shared" si="212"/>
        <v>9999</v>
      </c>
      <c r="R6805" s="31" t="str">
        <f t="shared" si="213"/>
        <v/>
      </c>
      <c r="S6805" s="29">
        <f>IF($Q6805&lt;Parâmetros!$E$19,$G6805-1,$G6805)</f>
        <v>0</v>
      </c>
    </row>
    <row r="6806" spans="1:19" x14ac:dyDescent="0.25">
      <c r="A6806" s="116"/>
      <c r="B6806" s="65"/>
      <c r="C6806" s="65"/>
      <c r="D6806" s="66"/>
      <c r="E6806" s="67"/>
      <c r="F6806" s="65"/>
      <c r="G6806" s="66"/>
      <c r="J6806" s="65"/>
      <c r="K6806" s="65"/>
      <c r="L6806" s="66"/>
      <c r="M6806" s="65"/>
      <c r="O6806" s="65"/>
      <c r="P6806" s="66"/>
      <c r="Q6806" s="31">
        <f t="shared" si="212"/>
        <v>9999</v>
      </c>
      <c r="R6806" s="31" t="str">
        <f t="shared" si="213"/>
        <v/>
      </c>
      <c r="S6806" s="29">
        <f>IF($Q6806&lt;Parâmetros!$E$19,$G6806-1,$G6806)</f>
        <v>0</v>
      </c>
    </row>
    <row r="6807" spans="1:19" x14ac:dyDescent="0.25">
      <c r="A6807" s="116"/>
      <c r="B6807" s="65"/>
      <c r="C6807" s="65"/>
      <c r="D6807" s="66"/>
      <c r="E6807" s="67"/>
      <c r="F6807" s="65"/>
      <c r="G6807" s="66"/>
      <c r="J6807" s="65"/>
      <c r="K6807" s="65"/>
      <c r="L6807" s="66"/>
      <c r="M6807" s="65"/>
      <c r="O6807" s="65"/>
      <c r="P6807" s="66"/>
      <c r="Q6807" s="31">
        <f t="shared" si="212"/>
        <v>9999</v>
      </c>
      <c r="R6807" s="31" t="str">
        <f t="shared" si="213"/>
        <v/>
      </c>
      <c r="S6807" s="29">
        <f>IF($Q6807&lt;Parâmetros!$E$19,$G6807-1,$G6807)</f>
        <v>0</v>
      </c>
    </row>
    <row r="6808" spans="1:19" x14ac:dyDescent="0.25">
      <c r="A6808" s="116"/>
      <c r="B6808" s="65"/>
      <c r="C6808" s="65"/>
      <c r="D6808" s="66"/>
      <c r="E6808" s="67"/>
      <c r="F6808" s="65"/>
      <c r="G6808" s="66"/>
      <c r="J6808" s="65"/>
      <c r="K6808" s="65"/>
      <c r="L6808" s="66"/>
      <c r="M6808" s="65"/>
      <c r="O6808" s="65"/>
      <c r="P6808" s="66"/>
      <c r="Q6808" s="31">
        <f t="shared" si="212"/>
        <v>9999</v>
      </c>
      <c r="R6808" s="31" t="str">
        <f t="shared" si="213"/>
        <v/>
      </c>
      <c r="S6808" s="29">
        <f>IF($Q6808&lt;Parâmetros!$E$19,$G6808-1,$G6808)</f>
        <v>0</v>
      </c>
    </row>
    <row r="6809" spans="1:19" x14ac:dyDescent="0.25">
      <c r="A6809" s="116"/>
      <c r="B6809" s="65"/>
      <c r="C6809" s="65"/>
      <c r="D6809" s="66"/>
      <c r="E6809" s="67"/>
      <c r="F6809" s="65"/>
      <c r="G6809" s="66"/>
      <c r="J6809" s="65"/>
      <c r="K6809" s="65"/>
      <c r="L6809" s="66"/>
      <c r="M6809" s="65"/>
      <c r="N6809" s="65"/>
      <c r="O6809" s="65"/>
      <c r="P6809" s="66"/>
      <c r="Q6809" s="31">
        <f t="shared" si="212"/>
        <v>9999</v>
      </c>
      <c r="R6809" s="31" t="str">
        <f t="shared" si="213"/>
        <v/>
      </c>
      <c r="S6809" s="29">
        <f>IF($Q6809&lt;Parâmetros!$E$19,$G6809-1,$G6809)</f>
        <v>0</v>
      </c>
    </row>
    <row r="6810" spans="1:19" x14ac:dyDescent="0.25">
      <c r="A6810" s="116"/>
      <c r="B6810" s="65"/>
      <c r="C6810" s="65"/>
      <c r="D6810" s="66"/>
      <c r="E6810" s="67"/>
      <c r="F6810" s="65"/>
      <c r="G6810" s="66"/>
      <c r="J6810" s="65"/>
      <c r="K6810" s="65"/>
      <c r="L6810" s="66"/>
      <c r="M6810" s="65"/>
      <c r="N6810" s="65"/>
      <c r="O6810" s="65"/>
      <c r="P6810" s="66"/>
      <c r="Q6810" s="31">
        <f t="shared" si="212"/>
        <v>9999</v>
      </c>
      <c r="R6810" s="31" t="str">
        <f t="shared" si="213"/>
        <v/>
      </c>
      <c r="S6810" s="29">
        <f>IF($Q6810&lt;Parâmetros!$E$19,$G6810-1,$G6810)</f>
        <v>0</v>
      </c>
    </row>
    <row r="6811" spans="1:19" x14ac:dyDescent="0.25">
      <c r="A6811" s="116"/>
      <c r="B6811" s="65"/>
      <c r="C6811" s="65"/>
      <c r="D6811" s="66"/>
      <c r="E6811" s="67"/>
      <c r="F6811" s="65"/>
      <c r="G6811" s="66"/>
      <c r="J6811" s="65"/>
      <c r="K6811" s="65"/>
      <c r="L6811" s="66"/>
      <c r="M6811" s="65"/>
      <c r="N6811" s="65"/>
      <c r="O6811" s="65"/>
      <c r="P6811" s="66"/>
      <c r="Q6811" s="31">
        <f t="shared" si="212"/>
        <v>9999</v>
      </c>
      <c r="R6811" s="31" t="str">
        <f t="shared" si="213"/>
        <v/>
      </c>
      <c r="S6811" s="29">
        <f>IF($Q6811&lt;Parâmetros!$E$19,$G6811-1,$G6811)</f>
        <v>0</v>
      </c>
    </row>
    <row r="6812" spans="1:19" x14ac:dyDescent="0.25">
      <c r="A6812" s="116"/>
      <c r="B6812" s="65"/>
      <c r="C6812" s="65"/>
      <c r="D6812" s="66"/>
      <c r="E6812" s="67"/>
      <c r="F6812" s="65"/>
      <c r="G6812" s="66"/>
      <c r="J6812" s="65"/>
      <c r="K6812" s="65"/>
      <c r="L6812" s="66"/>
      <c r="M6812" s="65"/>
      <c r="O6812" s="65"/>
      <c r="P6812" s="66"/>
      <c r="Q6812" s="31">
        <f t="shared" si="212"/>
        <v>9999</v>
      </c>
      <c r="R6812" s="31" t="str">
        <f t="shared" si="213"/>
        <v/>
      </c>
      <c r="S6812" s="29">
        <f>IF($Q6812&lt;Parâmetros!$E$19,$G6812-1,$G6812)</f>
        <v>0</v>
      </c>
    </row>
    <row r="6813" spans="1:19" x14ac:dyDescent="0.25">
      <c r="A6813" s="116"/>
      <c r="B6813" s="65"/>
      <c r="C6813" s="65"/>
      <c r="D6813" s="66"/>
      <c r="E6813" s="67"/>
      <c r="F6813" s="65"/>
      <c r="G6813" s="66"/>
      <c r="J6813" s="65"/>
      <c r="K6813" s="65"/>
      <c r="L6813" s="66"/>
      <c r="M6813" s="65"/>
      <c r="O6813" s="65"/>
      <c r="P6813" s="66"/>
      <c r="Q6813" s="31">
        <f t="shared" si="212"/>
        <v>9999</v>
      </c>
      <c r="R6813" s="31" t="str">
        <f t="shared" si="213"/>
        <v/>
      </c>
      <c r="S6813" s="29">
        <f>IF($Q6813&lt;Parâmetros!$E$19,$G6813-1,$G6813)</f>
        <v>0</v>
      </c>
    </row>
    <row r="6814" spans="1:19" x14ac:dyDescent="0.25">
      <c r="A6814" s="116"/>
      <c r="B6814" s="65"/>
      <c r="C6814" s="65"/>
      <c r="D6814" s="66"/>
      <c r="E6814" s="67"/>
      <c r="F6814" s="65"/>
      <c r="G6814" s="66"/>
      <c r="J6814" s="65"/>
      <c r="K6814" s="65"/>
      <c r="L6814" s="66"/>
      <c r="M6814" s="65"/>
      <c r="N6814" s="65"/>
      <c r="O6814" s="65"/>
      <c r="P6814" s="66"/>
      <c r="Q6814" s="31">
        <f t="shared" si="212"/>
        <v>9999</v>
      </c>
      <c r="R6814" s="31" t="str">
        <f t="shared" si="213"/>
        <v/>
      </c>
      <c r="S6814" s="29">
        <f>IF($Q6814&lt;Parâmetros!$E$19,$G6814-1,$G6814)</f>
        <v>0</v>
      </c>
    </row>
    <row r="6815" spans="1:19" x14ac:dyDescent="0.25">
      <c r="A6815" s="116"/>
      <c r="B6815" s="65"/>
      <c r="C6815" s="65"/>
      <c r="D6815" s="66"/>
      <c r="E6815" s="67"/>
      <c r="F6815" s="65"/>
      <c r="G6815" s="66"/>
      <c r="J6815" s="65"/>
      <c r="K6815" s="65"/>
      <c r="L6815" s="66"/>
      <c r="M6815" s="65"/>
      <c r="N6815" s="65"/>
      <c r="O6815" s="65"/>
      <c r="P6815" s="66"/>
      <c r="Q6815" s="31">
        <f t="shared" si="212"/>
        <v>9999</v>
      </c>
      <c r="R6815" s="31" t="str">
        <f t="shared" si="213"/>
        <v/>
      </c>
      <c r="S6815" s="29">
        <f>IF($Q6815&lt;Parâmetros!$E$19,$G6815-1,$G6815)</f>
        <v>0</v>
      </c>
    </row>
    <row r="6816" spans="1:19" x14ac:dyDescent="0.25">
      <c r="A6816" s="116"/>
      <c r="B6816" s="65"/>
      <c r="C6816" s="65"/>
      <c r="D6816" s="66"/>
      <c r="E6816" s="67"/>
      <c r="F6816" s="65"/>
      <c r="G6816" s="66"/>
      <c r="J6816" s="65"/>
      <c r="K6816" s="65"/>
      <c r="L6816" s="66"/>
      <c r="M6816" s="65"/>
      <c r="N6816" s="65"/>
      <c r="O6816" s="65"/>
      <c r="P6816" s="66"/>
      <c r="Q6816" s="31">
        <f t="shared" si="212"/>
        <v>9999</v>
      </c>
      <c r="R6816" s="31" t="str">
        <f t="shared" si="213"/>
        <v/>
      </c>
      <c r="S6816" s="29">
        <f>IF($Q6816&lt;Parâmetros!$E$19,$G6816-1,$G6816)</f>
        <v>0</v>
      </c>
    </row>
    <row r="6817" spans="1:19" x14ac:dyDescent="0.25">
      <c r="A6817" s="116"/>
      <c r="B6817" s="65"/>
      <c r="C6817" s="65"/>
      <c r="D6817" s="66"/>
      <c r="E6817" s="67"/>
      <c r="F6817" s="65"/>
      <c r="G6817" s="66"/>
      <c r="J6817" s="65"/>
      <c r="K6817" s="65"/>
      <c r="L6817" s="66"/>
      <c r="M6817" s="65"/>
      <c r="N6817" s="65"/>
      <c r="O6817" s="65"/>
      <c r="P6817" s="66"/>
      <c r="Q6817" s="31">
        <f t="shared" si="212"/>
        <v>9999</v>
      </c>
      <c r="R6817" s="31" t="str">
        <f t="shared" si="213"/>
        <v/>
      </c>
      <c r="S6817" s="29">
        <f>IF($Q6817&lt;Parâmetros!$E$19,$G6817-1,$G6817)</f>
        <v>0</v>
      </c>
    </row>
    <row r="6818" spans="1:19" x14ac:dyDescent="0.25">
      <c r="A6818" s="116"/>
      <c r="B6818" s="65"/>
      <c r="C6818" s="65"/>
      <c r="D6818" s="66"/>
      <c r="E6818" s="67"/>
      <c r="F6818" s="65"/>
      <c r="G6818" s="66"/>
      <c r="J6818" s="65"/>
      <c r="K6818" s="65"/>
      <c r="L6818" s="66"/>
      <c r="M6818" s="65"/>
      <c r="N6818" s="65"/>
      <c r="O6818" s="65"/>
      <c r="P6818" s="66"/>
      <c r="Q6818" s="31">
        <f t="shared" si="212"/>
        <v>9999</v>
      </c>
      <c r="R6818" s="31" t="str">
        <f t="shared" si="213"/>
        <v/>
      </c>
      <c r="S6818" s="29">
        <f>IF($Q6818&lt;Parâmetros!$E$19,$G6818-1,$G6818)</f>
        <v>0</v>
      </c>
    </row>
    <row r="6819" spans="1:19" x14ac:dyDescent="0.25">
      <c r="A6819" s="116"/>
      <c r="B6819" s="65"/>
      <c r="C6819" s="65"/>
      <c r="D6819" s="66"/>
      <c r="E6819" s="67"/>
      <c r="F6819" s="65"/>
      <c r="G6819" s="66"/>
      <c r="J6819" s="65"/>
      <c r="K6819" s="65"/>
      <c r="L6819" s="66"/>
      <c r="M6819" s="65"/>
      <c r="N6819" s="65"/>
      <c r="O6819" s="65"/>
      <c r="P6819" s="66"/>
      <c r="Q6819" s="31">
        <f t="shared" si="212"/>
        <v>9999</v>
      </c>
      <c r="R6819" s="31" t="str">
        <f t="shared" si="213"/>
        <v/>
      </c>
      <c r="S6819" s="29">
        <f>IF($Q6819&lt;Parâmetros!$E$19,$G6819-1,$G6819)</f>
        <v>0</v>
      </c>
    </row>
    <row r="6820" spans="1:19" x14ac:dyDescent="0.25">
      <c r="A6820" s="116"/>
      <c r="B6820" s="65"/>
      <c r="C6820" s="65"/>
      <c r="D6820" s="66"/>
      <c r="E6820" s="67"/>
      <c r="F6820" s="65"/>
      <c r="G6820" s="66"/>
      <c r="J6820" s="65"/>
      <c r="K6820" s="65"/>
      <c r="L6820" s="66"/>
      <c r="M6820" s="65"/>
      <c r="N6820" s="65"/>
      <c r="O6820" s="65"/>
      <c r="P6820" s="66"/>
      <c r="Q6820" s="31">
        <f t="shared" si="212"/>
        <v>9999</v>
      </c>
      <c r="R6820" s="31" t="str">
        <f t="shared" si="213"/>
        <v/>
      </c>
      <c r="S6820" s="29">
        <f>IF($Q6820&lt;Parâmetros!$E$19,$G6820-1,$G6820)</f>
        <v>0</v>
      </c>
    </row>
    <row r="6821" spans="1:19" x14ac:dyDescent="0.25">
      <c r="A6821" s="116"/>
      <c r="B6821" s="65"/>
      <c r="C6821" s="65"/>
      <c r="D6821" s="66"/>
      <c r="E6821" s="67"/>
      <c r="F6821" s="65"/>
      <c r="G6821" s="66"/>
      <c r="J6821" s="65"/>
      <c r="K6821" s="65"/>
      <c r="L6821" s="66"/>
      <c r="M6821" s="65"/>
      <c r="N6821" s="65"/>
      <c r="O6821" s="65"/>
      <c r="P6821" s="66"/>
      <c r="Q6821" s="31">
        <f t="shared" si="212"/>
        <v>9999</v>
      </c>
      <c r="R6821" s="31" t="str">
        <f t="shared" si="213"/>
        <v/>
      </c>
      <c r="S6821" s="29">
        <f>IF($Q6821&lt;Parâmetros!$E$19,$G6821-1,$G6821)</f>
        <v>0</v>
      </c>
    </row>
    <row r="6822" spans="1:19" x14ac:dyDescent="0.25">
      <c r="A6822" s="116"/>
      <c r="B6822" s="65"/>
      <c r="C6822" s="65"/>
      <c r="D6822" s="66"/>
      <c r="E6822" s="67"/>
      <c r="F6822" s="65"/>
      <c r="G6822" s="66"/>
      <c r="J6822" s="65"/>
      <c r="K6822" s="65"/>
      <c r="L6822" s="66"/>
      <c r="M6822" s="65"/>
      <c r="N6822" s="65"/>
      <c r="O6822" s="65"/>
      <c r="P6822" s="66"/>
      <c r="Q6822" s="31">
        <f t="shared" si="212"/>
        <v>9999</v>
      </c>
      <c r="R6822" s="31" t="str">
        <f t="shared" si="213"/>
        <v/>
      </c>
      <c r="S6822" s="29">
        <f>IF($Q6822&lt;Parâmetros!$E$19,$G6822-1,$G6822)</f>
        <v>0</v>
      </c>
    </row>
    <row r="6823" spans="1:19" x14ac:dyDescent="0.25">
      <c r="A6823" s="116"/>
      <c r="B6823" s="65"/>
      <c r="C6823" s="65"/>
      <c r="D6823" s="66"/>
      <c r="E6823" s="67"/>
      <c r="F6823" s="65"/>
      <c r="G6823" s="66"/>
      <c r="J6823" s="65"/>
      <c r="K6823" s="65"/>
      <c r="L6823" s="66"/>
      <c r="M6823" s="65"/>
      <c r="N6823" s="65"/>
      <c r="O6823" s="65"/>
      <c r="P6823" s="66"/>
      <c r="Q6823" s="31">
        <f t="shared" si="212"/>
        <v>9999</v>
      </c>
      <c r="R6823" s="31" t="str">
        <f t="shared" si="213"/>
        <v/>
      </c>
      <c r="S6823" s="29">
        <f>IF($Q6823&lt;Parâmetros!$E$19,$G6823-1,$G6823)</f>
        <v>0</v>
      </c>
    </row>
    <row r="6824" spans="1:19" x14ac:dyDescent="0.25">
      <c r="A6824" s="116"/>
      <c r="B6824" s="65"/>
      <c r="C6824" s="65"/>
      <c r="D6824" s="66"/>
      <c r="E6824" s="67"/>
      <c r="F6824" s="65"/>
      <c r="G6824" s="66"/>
      <c r="J6824" s="65"/>
      <c r="K6824" s="65"/>
      <c r="L6824" s="66"/>
      <c r="M6824" s="65"/>
      <c r="O6824" s="65"/>
      <c r="P6824" s="66"/>
      <c r="Q6824" s="31">
        <f t="shared" si="212"/>
        <v>9999</v>
      </c>
      <c r="R6824" s="31" t="str">
        <f t="shared" si="213"/>
        <v/>
      </c>
      <c r="S6824" s="29">
        <f>IF($Q6824&lt;Parâmetros!$E$19,$G6824-1,$G6824)</f>
        <v>0</v>
      </c>
    </row>
    <row r="6825" spans="1:19" x14ac:dyDescent="0.25">
      <c r="A6825" s="116"/>
      <c r="B6825" s="65"/>
      <c r="C6825" s="65"/>
      <c r="D6825" s="66"/>
      <c r="E6825" s="67"/>
      <c r="F6825" s="65"/>
      <c r="G6825" s="66"/>
      <c r="J6825" s="65"/>
      <c r="K6825" s="65"/>
      <c r="L6825" s="66"/>
      <c r="M6825" s="65"/>
      <c r="N6825" s="65"/>
      <c r="O6825" s="65"/>
      <c r="P6825" s="66"/>
      <c r="Q6825" s="31">
        <f t="shared" si="212"/>
        <v>9999</v>
      </c>
      <c r="R6825" s="31" t="str">
        <f t="shared" si="213"/>
        <v/>
      </c>
      <c r="S6825" s="29">
        <f>IF($Q6825&lt;Parâmetros!$E$19,$G6825-1,$G6825)</f>
        <v>0</v>
      </c>
    </row>
    <row r="6826" spans="1:19" x14ac:dyDescent="0.25">
      <c r="A6826" s="116"/>
      <c r="B6826" s="65"/>
      <c r="C6826" s="65"/>
      <c r="D6826" s="66"/>
      <c r="E6826" s="67"/>
      <c r="F6826" s="65"/>
      <c r="G6826" s="66"/>
      <c r="J6826" s="65"/>
      <c r="K6826" s="65"/>
      <c r="L6826" s="66"/>
      <c r="M6826" s="65"/>
      <c r="N6826" s="65"/>
      <c r="O6826" s="65"/>
      <c r="P6826" s="66"/>
      <c r="Q6826" s="31">
        <f t="shared" si="212"/>
        <v>9999</v>
      </c>
      <c r="R6826" s="31" t="str">
        <f t="shared" si="213"/>
        <v/>
      </c>
      <c r="S6826" s="29">
        <f>IF($Q6826&lt;Parâmetros!$E$19,$G6826-1,$G6826)</f>
        <v>0</v>
      </c>
    </row>
    <row r="6827" spans="1:19" x14ac:dyDescent="0.25">
      <c r="A6827" s="116"/>
      <c r="B6827" s="65"/>
      <c r="C6827" s="65"/>
      <c r="D6827" s="66"/>
      <c r="E6827" s="67"/>
      <c r="F6827" s="65"/>
      <c r="G6827" s="66"/>
      <c r="J6827" s="65"/>
      <c r="K6827" s="65"/>
      <c r="L6827" s="66"/>
      <c r="M6827" s="65"/>
      <c r="N6827" s="65"/>
      <c r="O6827" s="65"/>
      <c r="P6827" s="66"/>
      <c r="Q6827" s="31">
        <f t="shared" si="212"/>
        <v>9999</v>
      </c>
      <c r="R6827" s="31" t="str">
        <f t="shared" si="213"/>
        <v/>
      </c>
      <c r="S6827" s="29">
        <f>IF($Q6827&lt;Parâmetros!$E$19,$G6827-1,$G6827)</f>
        <v>0</v>
      </c>
    </row>
    <row r="6828" spans="1:19" x14ac:dyDescent="0.25">
      <c r="A6828" s="116"/>
      <c r="B6828" s="65"/>
      <c r="C6828" s="65"/>
      <c r="D6828" s="66"/>
      <c r="E6828" s="67"/>
      <c r="F6828" s="65"/>
      <c r="G6828" s="66"/>
      <c r="J6828" s="65"/>
      <c r="K6828" s="65"/>
      <c r="L6828" s="66"/>
      <c r="M6828" s="65"/>
      <c r="N6828" s="65"/>
      <c r="O6828" s="65"/>
      <c r="P6828" s="66"/>
      <c r="Q6828" s="31">
        <f t="shared" si="212"/>
        <v>9999</v>
      </c>
      <c r="R6828" s="31" t="str">
        <f t="shared" si="213"/>
        <v/>
      </c>
      <c r="S6828" s="29">
        <f>IF($Q6828&lt;Parâmetros!$E$19,$G6828-1,$G6828)</f>
        <v>0</v>
      </c>
    </row>
    <row r="6829" spans="1:19" x14ac:dyDescent="0.25">
      <c r="A6829" s="116"/>
      <c r="B6829" s="65"/>
      <c r="C6829" s="65"/>
      <c r="D6829" s="66"/>
      <c r="E6829" s="67"/>
      <c r="F6829" s="65"/>
      <c r="G6829" s="66"/>
      <c r="J6829" s="65"/>
      <c r="K6829" s="65"/>
      <c r="L6829" s="66"/>
      <c r="M6829" s="65"/>
      <c r="N6829" s="65"/>
      <c r="O6829" s="65"/>
      <c r="P6829" s="66"/>
      <c r="Q6829" s="31">
        <f t="shared" si="212"/>
        <v>9999</v>
      </c>
      <c r="R6829" s="31" t="str">
        <f t="shared" si="213"/>
        <v/>
      </c>
      <c r="S6829" s="29">
        <f>IF($Q6829&lt;Parâmetros!$E$19,$G6829-1,$G6829)</f>
        <v>0</v>
      </c>
    </row>
    <row r="6830" spans="1:19" x14ac:dyDescent="0.25">
      <c r="A6830" s="116"/>
      <c r="B6830" s="65"/>
      <c r="C6830" s="65"/>
      <c r="D6830" s="66"/>
      <c r="E6830" s="67"/>
      <c r="F6830" s="65"/>
      <c r="G6830" s="66"/>
      <c r="J6830" s="65"/>
      <c r="K6830" s="65"/>
      <c r="L6830" s="66"/>
      <c r="M6830" s="65"/>
      <c r="N6830" s="65"/>
      <c r="O6830" s="65"/>
      <c r="P6830" s="66"/>
      <c r="Q6830" s="31">
        <f t="shared" si="212"/>
        <v>9999</v>
      </c>
      <c r="R6830" s="31" t="str">
        <f t="shared" si="213"/>
        <v/>
      </c>
      <c r="S6830" s="29">
        <f>IF($Q6830&lt;Parâmetros!$E$19,$G6830-1,$G6830)</f>
        <v>0</v>
      </c>
    </row>
    <row r="6831" spans="1:19" x14ac:dyDescent="0.25">
      <c r="A6831" s="116"/>
      <c r="B6831" s="65"/>
      <c r="C6831" s="65"/>
      <c r="D6831" s="66"/>
      <c r="E6831" s="67"/>
      <c r="F6831" s="65"/>
      <c r="G6831" s="66"/>
      <c r="J6831" s="65"/>
      <c r="K6831" s="65"/>
      <c r="L6831" s="66"/>
      <c r="M6831" s="65"/>
      <c r="O6831" s="65"/>
      <c r="P6831" s="66"/>
      <c r="Q6831" s="31">
        <f t="shared" si="212"/>
        <v>9999</v>
      </c>
      <c r="R6831" s="31" t="str">
        <f t="shared" si="213"/>
        <v/>
      </c>
      <c r="S6831" s="29">
        <f>IF($Q6831&lt;Parâmetros!$E$19,$G6831-1,$G6831)</f>
        <v>0</v>
      </c>
    </row>
    <row r="6832" spans="1:19" x14ac:dyDescent="0.25">
      <c r="A6832" s="116"/>
      <c r="B6832" s="65"/>
      <c r="C6832" s="65"/>
      <c r="D6832" s="66"/>
      <c r="E6832" s="67"/>
      <c r="F6832" s="65"/>
      <c r="G6832" s="66"/>
      <c r="J6832" s="65"/>
      <c r="K6832" s="65"/>
      <c r="L6832" s="66"/>
      <c r="M6832" s="65"/>
      <c r="O6832" s="65"/>
      <c r="P6832" s="66"/>
      <c r="Q6832" s="31">
        <f t="shared" si="212"/>
        <v>9999</v>
      </c>
      <c r="R6832" s="31" t="str">
        <f t="shared" si="213"/>
        <v/>
      </c>
      <c r="S6832" s="29">
        <f>IF($Q6832&lt;Parâmetros!$E$19,$G6832-1,$G6832)</f>
        <v>0</v>
      </c>
    </row>
    <row r="6833" spans="1:19" x14ac:dyDescent="0.25">
      <c r="A6833" s="116"/>
      <c r="B6833" s="65"/>
      <c r="C6833" s="65"/>
      <c r="D6833" s="66"/>
      <c r="E6833" s="67"/>
      <c r="F6833" s="65"/>
      <c r="G6833" s="66"/>
      <c r="J6833" s="65"/>
      <c r="K6833" s="65"/>
      <c r="L6833" s="66"/>
      <c r="M6833" s="65"/>
      <c r="N6833" s="65"/>
      <c r="O6833" s="65"/>
      <c r="P6833" s="66"/>
      <c r="Q6833" s="31">
        <f t="shared" si="212"/>
        <v>9999</v>
      </c>
      <c r="R6833" s="31" t="str">
        <f t="shared" si="213"/>
        <v/>
      </c>
      <c r="S6833" s="29">
        <f>IF($Q6833&lt;Parâmetros!$E$19,$G6833-1,$G6833)</f>
        <v>0</v>
      </c>
    </row>
    <row r="6834" spans="1:19" x14ac:dyDescent="0.25">
      <c r="A6834" s="116"/>
      <c r="B6834" s="65"/>
      <c r="C6834" s="65"/>
      <c r="D6834" s="66"/>
      <c r="E6834" s="67"/>
      <c r="F6834" s="65"/>
      <c r="G6834" s="66"/>
      <c r="J6834" s="65"/>
      <c r="K6834" s="65"/>
      <c r="L6834" s="66"/>
      <c r="M6834" s="65"/>
      <c r="N6834" s="65"/>
      <c r="O6834" s="65"/>
      <c r="P6834" s="66"/>
      <c r="Q6834" s="31">
        <f t="shared" si="212"/>
        <v>9999</v>
      </c>
      <c r="R6834" s="31" t="str">
        <f t="shared" si="213"/>
        <v/>
      </c>
      <c r="S6834" s="29">
        <f>IF($Q6834&lt;Parâmetros!$E$19,$G6834-1,$G6834)</f>
        <v>0</v>
      </c>
    </row>
    <row r="6835" spans="1:19" x14ac:dyDescent="0.25">
      <c r="A6835" s="116"/>
      <c r="B6835" s="65"/>
      <c r="C6835" s="65"/>
      <c r="D6835" s="66"/>
      <c r="E6835" s="67"/>
      <c r="F6835" s="65"/>
      <c r="G6835" s="66"/>
      <c r="J6835" s="65"/>
      <c r="K6835" s="65"/>
      <c r="L6835" s="66"/>
      <c r="M6835" s="65"/>
      <c r="N6835" s="65"/>
      <c r="O6835" s="65"/>
      <c r="P6835" s="66"/>
      <c r="Q6835" s="31">
        <f t="shared" si="212"/>
        <v>9999</v>
      </c>
      <c r="R6835" s="31" t="str">
        <f t="shared" si="213"/>
        <v/>
      </c>
      <c r="S6835" s="29">
        <f>IF($Q6835&lt;Parâmetros!$E$19,$G6835-1,$G6835)</f>
        <v>0</v>
      </c>
    </row>
    <row r="6836" spans="1:19" x14ac:dyDescent="0.25">
      <c r="A6836" s="116"/>
      <c r="B6836" s="65"/>
      <c r="C6836" s="65"/>
      <c r="D6836" s="66"/>
      <c r="E6836" s="67"/>
      <c r="F6836" s="65"/>
      <c r="G6836" s="66"/>
      <c r="J6836" s="65"/>
      <c r="K6836" s="65"/>
      <c r="L6836" s="66"/>
      <c r="M6836" s="65"/>
      <c r="O6836" s="65"/>
      <c r="P6836" s="66"/>
      <c r="Q6836" s="31">
        <f t="shared" si="212"/>
        <v>9999</v>
      </c>
      <c r="R6836" s="31" t="str">
        <f t="shared" si="213"/>
        <v/>
      </c>
      <c r="S6836" s="29">
        <f>IF($Q6836&lt;Parâmetros!$E$19,$G6836-1,$G6836)</f>
        <v>0</v>
      </c>
    </row>
    <row r="6837" spans="1:19" x14ac:dyDescent="0.25">
      <c r="A6837" s="116"/>
      <c r="B6837" s="65"/>
      <c r="C6837" s="65"/>
      <c r="D6837" s="66"/>
      <c r="E6837" s="67"/>
      <c r="F6837" s="65"/>
      <c r="G6837" s="66"/>
      <c r="J6837" s="65"/>
      <c r="K6837" s="65"/>
      <c r="L6837" s="66"/>
      <c r="M6837" s="65"/>
      <c r="N6837" s="65"/>
      <c r="O6837" s="65"/>
      <c r="P6837" s="66"/>
      <c r="Q6837" s="31">
        <f t="shared" si="212"/>
        <v>9999</v>
      </c>
      <c r="R6837" s="31" t="str">
        <f t="shared" si="213"/>
        <v/>
      </c>
      <c r="S6837" s="29">
        <f>IF($Q6837&lt;Parâmetros!$E$19,$G6837-1,$G6837)</f>
        <v>0</v>
      </c>
    </row>
    <row r="6838" spans="1:19" x14ac:dyDescent="0.25">
      <c r="A6838" s="116"/>
      <c r="B6838" s="65"/>
      <c r="C6838" s="65"/>
      <c r="D6838" s="66"/>
      <c r="E6838" s="67"/>
      <c r="F6838" s="65"/>
      <c r="G6838" s="66"/>
      <c r="J6838" s="65"/>
      <c r="K6838" s="65"/>
      <c r="L6838" s="66"/>
      <c r="M6838" s="65"/>
      <c r="N6838" s="65"/>
      <c r="O6838" s="65"/>
      <c r="P6838" s="66"/>
      <c r="Q6838" s="31">
        <f t="shared" si="212"/>
        <v>9999</v>
      </c>
      <c r="R6838" s="31" t="str">
        <f t="shared" si="213"/>
        <v/>
      </c>
      <c r="S6838" s="29">
        <f>IF($Q6838&lt;Parâmetros!$E$19,$G6838-1,$G6838)</f>
        <v>0</v>
      </c>
    </row>
    <row r="6839" spans="1:19" x14ac:dyDescent="0.25">
      <c r="A6839" s="116"/>
      <c r="B6839" s="65"/>
      <c r="C6839" s="65"/>
      <c r="D6839" s="66"/>
      <c r="E6839" s="67"/>
      <c r="F6839" s="65"/>
      <c r="G6839" s="66"/>
      <c r="J6839" s="65"/>
      <c r="K6839" s="65"/>
      <c r="L6839" s="66"/>
      <c r="M6839" s="65"/>
      <c r="N6839" s="65"/>
      <c r="O6839" s="65"/>
      <c r="P6839" s="66"/>
      <c r="Q6839" s="31">
        <f t="shared" si="212"/>
        <v>9999</v>
      </c>
      <c r="R6839" s="31" t="str">
        <f t="shared" si="213"/>
        <v/>
      </c>
      <c r="S6839" s="29">
        <f>IF($Q6839&lt;Parâmetros!$E$19,$G6839-1,$G6839)</f>
        <v>0</v>
      </c>
    </row>
    <row r="6840" spans="1:19" x14ac:dyDescent="0.25">
      <c r="A6840" s="116"/>
      <c r="B6840" s="65"/>
      <c r="C6840" s="65"/>
      <c r="D6840" s="66"/>
      <c r="E6840" s="67"/>
      <c r="F6840" s="65"/>
      <c r="G6840" s="66"/>
      <c r="J6840" s="65"/>
      <c r="K6840" s="65"/>
      <c r="L6840" s="66"/>
      <c r="M6840" s="65"/>
      <c r="N6840" s="65"/>
      <c r="O6840" s="65"/>
      <c r="P6840" s="66"/>
      <c r="Q6840" s="31">
        <f t="shared" si="212"/>
        <v>9999</v>
      </c>
      <c r="R6840" s="31" t="str">
        <f t="shared" si="213"/>
        <v/>
      </c>
      <c r="S6840" s="29">
        <f>IF($Q6840&lt;Parâmetros!$E$19,$G6840-1,$G6840)</f>
        <v>0</v>
      </c>
    </row>
    <row r="6841" spans="1:19" x14ac:dyDescent="0.25">
      <c r="A6841" s="116"/>
      <c r="B6841" s="65"/>
      <c r="C6841" s="65"/>
      <c r="D6841" s="66"/>
      <c r="E6841" s="67"/>
      <c r="F6841" s="65"/>
      <c r="G6841" s="66"/>
      <c r="J6841" s="65"/>
      <c r="K6841" s="65"/>
      <c r="L6841" s="66"/>
      <c r="M6841" s="65"/>
      <c r="N6841" s="65"/>
      <c r="O6841" s="65"/>
      <c r="P6841" s="66"/>
      <c r="Q6841" s="31">
        <f t="shared" si="212"/>
        <v>9999</v>
      </c>
      <c r="R6841" s="31" t="str">
        <f t="shared" si="213"/>
        <v/>
      </c>
      <c r="S6841" s="29">
        <f>IF($Q6841&lt;Parâmetros!$E$19,$G6841-1,$G6841)</f>
        <v>0</v>
      </c>
    </row>
    <row r="6842" spans="1:19" x14ac:dyDescent="0.25">
      <c r="A6842" s="116"/>
      <c r="B6842" s="65"/>
      <c r="C6842" s="65"/>
      <c r="D6842" s="66"/>
      <c r="E6842" s="67"/>
      <c r="F6842" s="65"/>
      <c r="G6842" s="66"/>
      <c r="J6842" s="65"/>
      <c r="K6842" s="65"/>
      <c r="L6842" s="66"/>
      <c r="M6842" s="65"/>
      <c r="N6842" s="65"/>
      <c r="O6842" s="65"/>
      <c r="P6842" s="66"/>
      <c r="Q6842" s="31">
        <f t="shared" si="212"/>
        <v>9999</v>
      </c>
      <c r="R6842" s="31" t="str">
        <f t="shared" si="213"/>
        <v/>
      </c>
      <c r="S6842" s="29">
        <f>IF($Q6842&lt;Parâmetros!$E$19,$G6842-1,$G6842)</f>
        <v>0</v>
      </c>
    </row>
    <row r="6843" spans="1:19" x14ac:dyDescent="0.25">
      <c r="A6843" s="116"/>
      <c r="B6843" s="65"/>
      <c r="C6843" s="65"/>
      <c r="D6843" s="66"/>
      <c r="E6843" s="67"/>
      <c r="F6843" s="65"/>
      <c r="G6843" s="66"/>
      <c r="J6843" s="65"/>
      <c r="K6843" s="65"/>
      <c r="L6843" s="66"/>
      <c r="M6843" s="65"/>
      <c r="N6843" s="65"/>
      <c r="O6843" s="65"/>
      <c r="P6843" s="66"/>
      <c r="Q6843" s="31">
        <f t="shared" si="212"/>
        <v>9999</v>
      </c>
      <c r="R6843" s="31" t="str">
        <f t="shared" si="213"/>
        <v/>
      </c>
      <c r="S6843" s="29">
        <f>IF($Q6843&lt;Parâmetros!$E$19,$G6843-1,$G6843)</f>
        <v>0</v>
      </c>
    </row>
    <row r="6844" spans="1:19" x14ac:dyDescent="0.25">
      <c r="A6844" s="116"/>
      <c r="B6844" s="65"/>
      <c r="C6844" s="65"/>
      <c r="D6844" s="66"/>
      <c r="E6844" s="67"/>
      <c r="F6844" s="65"/>
      <c r="G6844" s="66"/>
      <c r="J6844" s="65"/>
      <c r="K6844" s="65"/>
      <c r="L6844" s="66"/>
      <c r="M6844" s="65"/>
      <c r="N6844" s="65"/>
      <c r="O6844" s="65"/>
      <c r="P6844" s="66"/>
      <c r="Q6844" s="31">
        <f t="shared" ref="Q6844:Q6907" si="214">IFERROR(VALUE(LEFT($J6844,2))*60+VALUE(MID($J6844,4,2)),9999)</f>
        <v>9999</v>
      </c>
      <c r="R6844" s="31" t="str">
        <f t="shared" ref="R6844:R6907" si="215">IFERROR(VALUE(LEFT($K6844,2))*60+VALUE(MID($K6844,4,2)),"")</f>
        <v/>
      </c>
      <c r="S6844" s="29">
        <f>IF($Q6844&lt;Parâmetros!$E$19,$G6844-1,$G6844)</f>
        <v>0</v>
      </c>
    </row>
    <row r="6845" spans="1:19" x14ac:dyDescent="0.25">
      <c r="A6845" s="116"/>
      <c r="B6845" s="65"/>
      <c r="C6845" s="65"/>
      <c r="D6845" s="66"/>
      <c r="E6845" s="67"/>
      <c r="F6845" s="65"/>
      <c r="G6845" s="66"/>
      <c r="J6845" s="65"/>
      <c r="K6845" s="65"/>
      <c r="L6845" s="66"/>
      <c r="M6845" s="65"/>
      <c r="N6845" s="65"/>
      <c r="O6845" s="65"/>
      <c r="P6845" s="66"/>
      <c r="Q6845" s="31">
        <f t="shared" si="214"/>
        <v>9999</v>
      </c>
      <c r="R6845" s="31" t="str">
        <f t="shared" si="215"/>
        <v/>
      </c>
      <c r="S6845" s="29">
        <f>IF($Q6845&lt;Parâmetros!$E$19,$G6845-1,$G6845)</f>
        <v>0</v>
      </c>
    </row>
    <row r="6846" spans="1:19" x14ac:dyDescent="0.25">
      <c r="A6846" s="116"/>
      <c r="B6846" s="65"/>
      <c r="C6846" s="65"/>
      <c r="D6846" s="66"/>
      <c r="E6846" s="67"/>
      <c r="F6846" s="65"/>
      <c r="G6846" s="66"/>
      <c r="J6846" s="65"/>
      <c r="K6846" s="65"/>
      <c r="L6846" s="66"/>
      <c r="M6846" s="65"/>
      <c r="N6846" s="65"/>
      <c r="O6846" s="65"/>
      <c r="P6846" s="66"/>
      <c r="Q6846" s="31">
        <f t="shared" si="214"/>
        <v>9999</v>
      </c>
      <c r="R6846" s="31" t="str">
        <f t="shared" si="215"/>
        <v/>
      </c>
      <c r="S6846" s="29">
        <f>IF($Q6846&lt;Parâmetros!$E$19,$G6846-1,$G6846)</f>
        <v>0</v>
      </c>
    </row>
    <row r="6847" spans="1:19" x14ac:dyDescent="0.25">
      <c r="A6847" s="116"/>
      <c r="B6847" s="65"/>
      <c r="C6847" s="65"/>
      <c r="D6847" s="66"/>
      <c r="E6847" s="67"/>
      <c r="F6847" s="65"/>
      <c r="G6847" s="66"/>
      <c r="J6847" s="65"/>
      <c r="K6847" s="65"/>
      <c r="L6847" s="66"/>
      <c r="M6847" s="65"/>
      <c r="N6847" s="65"/>
      <c r="O6847" s="65"/>
      <c r="P6847" s="66"/>
      <c r="Q6847" s="31">
        <f t="shared" si="214"/>
        <v>9999</v>
      </c>
      <c r="R6847" s="31" t="str">
        <f t="shared" si="215"/>
        <v/>
      </c>
      <c r="S6847" s="29">
        <f>IF($Q6847&lt;Parâmetros!$E$19,$G6847-1,$G6847)</f>
        <v>0</v>
      </c>
    </row>
    <row r="6848" spans="1:19" x14ac:dyDescent="0.25">
      <c r="A6848" s="116"/>
      <c r="B6848" s="65"/>
      <c r="C6848" s="65"/>
      <c r="D6848" s="66"/>
      <c r="E6848" s="67"/>
      <c r="F6848" s="65"/>
      <c r="G6848" s="66"/>
      <c r="J6848" s="65"/>
      <c r="K6848" s="65"/>
      <c r="L6848" s="66"/>
      <c r="M6848" s="65"/>
      <c r="O6848" s="65"/>
      <c r="P6848" s="66"/>
      <c r="Q6848" s="31">
        <f t="shared" si="214"/>
        <v>9999</v>
      </c>
      <c r="R6848" s="31" t="str">
        <f t="shared" si="215"/>
        <v/>
      </c>
      <c r="S6848" s="29">
        <f>IF($Q6848&lt;Parâmetros!$E$19,$G6848-1,$G6848)</f>
        <v>0</v>
      </c>
    </row>
    <row r="6849" spans="1:19" x14ac:dyDescent="0.25">
      <c r="A6849" s="116"/>
      <c r="B6849" s="65"/>
      <c r="C6849" s="65"/>
      <c r="D6849" s="66"/>
      <c r="E6849" s="67"/>
      <c r="F6849" s="65"/>
      <c r="G6849" s="66"/>
      <c r="J6849" s="65"/>
      <c r="K6849" s="65"/>
      <c r="L6849" s="66"/>
      <c r="M6849" s="65"/>
      <c r="O6849" s="65"/>
      <c r="P6849" s="66"/>
      <c r="Q6849" s="31">
        <f t="shared" si="214"/>
        <v>9999</v>
      </c>
      <c r="R6849" s="31" t="str">
        <f t="shared" si="215"/>
        <v/>
      </c>
      <c r="S6849" s="29">
        <f>IF($Q6849&lt;Parâmetros!$E$19,$G6849-1,$G6849)</f>
        <v>0</v>
      </c>
    </row>
    <row r="6850" spans="1:19" x14ac:dyDescent="0.25">
      <c r="A6850" s="116"/>
      <c r="B6850" s="65"/>
      <c r="C6850" s="65"/>
      <c r="D6850" s="66"/>
      <c r="E6850" s="67"/>
      <c r="F6850" s="65"/>
      <c r="G6850" s="66"/>
      <c r="J6850" s="65"/>
      <c r="K6850" s="65"/>
      <c r="L6850" s="66"/>
      <c r="M6850" s="65"/>
      <c r="N6850" s="65"/>
      <c r="O6850" s="65"/>
      <c r="P6850" s="66"/>
      <c r="Q6850" s="31">
        <f t="shared" si="214"/>
        <v>9999</v>
      </c>
      <c r="R6850" s="31" t="str">
        <f t="shared" si="215"/>
        <v/>
      </c>
      <c r="S6850" s="29">
        <f>IF($Q6850&lt;Parâmetros!$E$19,$G6850-1,$G6850)</f>
        <v>0</v>
      </c>
    </row>
    <row r="6851" spans="1:19" x14ac:dyDescent="0.25">
      <c r="A6851" s="116"/>
      <c r="B6851" s="65"/>
      <c r="C6851" s="65"/>
      <c r="D6851" s="66"/>
      <c r="E6851" s="67"/>
      <c r="F6851" s="65"/>
      <c r="G6851" s="66"/>
      <c r="J6851" s="65"/>
      <c r="K6851" s="65"/>
      <c r="L6851" s="66"/>
      <c r="M6851" s="65"/>
      <c r="N6851" s="65"/>
      <c r="O6851" s="65"/>
      <c r="P6851" s="66"/>
      <c r="Q6851" s="31">
        <f t="shared" si="214"/>
        <v>9999</v>
      </c>
      <c r="R6851" s="31" t="str">
        <f t="shared" si="215"/>
        <v/>
      </c>
      <c r="S6851" s="29">
        <f>IF($Q6851&lt;Parâmetros!$E$19,$G6851-1,$G6851)</f>
        <v>0</v>
      </c>
    </row>
    <row r="6852" spans="1:19" x14ac:dyDescent="0.25">
      <c r="A6852" s="116"/>
      <c r="B6852" s="65"/>
      <c r="C6852" s="65"/>
      <c r="D6852" s="66"/>
      <c r="E6852" s="67"/>
      <c r="F6852" s="65"/>
      <c r="G6852" s="66"/>
      <c r="J6852" s="65"/>
      <c r="K6852" s="65"/>
      <c r="L6852" s="66"/>
      <c r="M6852" s="65"/>
      <c r="N6852" s="65"/>
      <c r="O6852" s="65"/>
      <c r="P6852" s="66"/>
      <c r="Q6852" s="31">
        <f t="shared" si="214"/>
        <v>9999</v>
      </c>
      <c r="R6852" s="31" t="str">
        <f t="shared" si="215"/>
        <v/>
      </c>
      <c r="S6852" s="29">
        <f>IF($Q6852&lt;Parâmetros!$E$19,$G6852-1,$G6852)</f>
        <v>0</v>
      </c>
    </row>
    <row r="6853" spans="1:19" x14ac:dyDescent="0.25">
      <c r="A6853" s="116"/>
      <c r="B6853" s="65"/>
      <c r="C6853" s="65"/>
      <c r="D6853" s="66"/>
      <c r="E6853" s="67"/>
      <c r="F6853" s="65"/>
      <c r="G6853" s="66"/>
      <c r="J6853" s="65"/>
      <c r="K6853" s="65"/>
      <c r="L6853" s="66"/>
      <c r="M6853" s="65"/>
      <c r="N6853" s="65"/>
      <c r="O6853" s="65"/>
      <c r="P6853" s="66"/>
      <c r="Q6853" s="31">
        <f t="shared" si="214"/>
        <v>9999</v>
      </c>
      <c r="R6853" s="31" t="str">
        <f t="shared" si="215"/>
        <v/>
      </c>
      <c r="S6853" s="29">
        <f>IF($Q6853&lt;Parâmetros!$E$19,$G6853-1,$G6853)</f>
        <v>0</v>
      </c>
    </row>
    <row r="6854" spans="1:19" x14ac:dyDescent="0.25">
      <c r="A6854" s="116"/>
      <c r="B6854" s="65"/>
      <c r="C6854" s="65"/>
      <c r="D6854" s="66"/>
      <c r="E6854" s="67"/>
      <c r="F6854" s="65"/>
      <c r="G6854" s="66"/>
      <c r="J6854" s="65"/>
      <c r="K6854" s="65"/>
      <c r="L6854" s="66"/>
      <c r="M6854" s="65"/>
      <c r="N6854" s="65"/>
      <c r="O6854" s="65"/>
      <c r="P6854" s="66"/>
      <c r="Q6854" s="31">
        <f t="shared" si="214"/>
        <v>9999</v>
      </c>
      <c r="R6854" s="31" t="str">
        <f t="shared" si="215"/>
        <v/>
      </c>
      <c r="S6854" s="29">
        <f>IF($Q6854&lt;Parâmetros!$E$19,$G6854-1,$G6854)</f>
        <v>0</v>
      </c>
    </row>
    <row r="6855" spans="1:19" x14ac:dyDescent="0.25">
      <c r="A6855" s="116"/>
      <c r="B6855" s="65"/>
      <c r="C6855" s="65"/>
      <c r="D6855" s="66"/>
      <c r="E6855" s="67"/>
      <c r="F6855" s="65"/>
      <c r="G6855" s="66"/>
      <c r="J6855" s="65"/>
      <c r="K6855" s="65"/>
      <c r="L6855" s="66"/>
      <c r="M6855" s="65"/>
      <c r="N6855" s="65"/>
      <c r="O6855" s="65"/>
      <c r="P6855" s="66"/>
      <c r="Q6855" s="31">
        <f t="shared" si="214"/>
        <v>9999</v>
      </c>
      <c r="R6855" s="31" t="str">
        <f t="shared" si="215"/>
        <v/>
      </c>
      <c r="S6855" s="29">
        <f>IF($Q6855&lt;Parâmetros!$E$19,$G6855-1,$G6855)</f>
        <v>0</v>
      </c>
    </row>
    <row r="6856" spans="1:19" x14ac:dyDescent="0.25">
      <c r="A6856" s="116"/>
      <c r="B6856" s="65"/>
      <c r="C6856" s="65"/>
      <c r="D6856" s="66"/>
      <c r="E6856" s="67"/>
      <c r="F6856" s="65"/>
      <c r="G6856" s="66"/>
      <c r="J6856" s="65"/>
      <c r="K6856" s="65"/>
      <c r="L6856" s="66"/>
      <c r="M6856" s="65"/>
      <c r="O6856" s="65"/>
      <c r="P6856" s="66"/>
      <c r="Q6856" s="31">
        <f t="shared" si="214"/>
        <v>9999</v>
      </c>
      <c r="R6856" s="31" t="str">
        <f t="shared" si="215"/>
        <v/>
      </c>
      <c r="S6856" s="29">
        <f>IF($Q6856&lt;Parâmetros!$E$19,$G6856-1,$G6856)</f>
        <v>0</v>
      </c>
    </row>
    <row r="6857" spans="1:19" x14ac:dyDescent="0.25">
      <c r="A6857" s="116"/>
      <c r="B6857" s="65"/>
      <c r="C6857" s="65"/>
      <c r="D6857" s="66"/>
      <c r="E6857" s="67"/>
      <c r="F6857" s="65"/>
      <c r="G6857" s="66"/>
      <c r="J6857" s="65"/>
      <c r="K6857" s="65"/>
      <c r="L6857" s="66"/>
      <c r="M6857" s="65"/>
      <c r="N6857" s="65"/>
      <c r="O6857" s="65"/>
      <c r="P6857" s="66"/>
      <c r="Q6857" s="31">
        <f t="shared" si="214"/>
        <v>9999</v>
      </c>
      <c r="R6857" s="31" t="str">
        <f t="shared" si="215"/>
        <v/>
      </c>
      <c r="S6857" s="29">
        <f>IF($Q6857&lt;Parâmetros!$E$19,$G6857-1,$G6857)</f>
        <v>0</v>
      </c>
    </row>
    <row r="6858" spans="1:19" x14ac:dyDescent="0.25">
      <c r="A6858" s="116"/>
      <c r="B6858" s="65"/>
      <c r="C6858" s="65"/>
      <c r="D6858" s="66"/>
      <c r="E6858" s="67"/>
      <c r="F6858" s="65"/>
      <c r="G6858" s="66"/>
      <c r="J6858" s="65"/>
      <c r="K6858" s="65"/>
      <c r="L6858" s="66"/>
      <c r="M6858" s="65"/>
      <c r="N6858" s="65"/>
      <c r="O6858" s="65"/>
      <c r="P6858" s="66"/>
      <c r="Q6858" s="31">
        <f t="shared" si="214"/>
        <v>9999</v>
      </c>
      <c r="R6858" s="31" t="str">
        <f t="shared" si="215"/>
        <v/>
      </c>
      <c r="S6858" s="29">
        <f>IF($Q6858&lt;Parâmetros!$E$19,$G6858-1,$G6858)</f>
        <v>0</v>
      </c>
    </row>
    <row r="6859" spans="1:19" x14ac:dyDescent="0.25">
      <c r="A6859" s="116"/>
      <c r="B6859" s="65"/>
      <c r="C6859" s="65"/>
      <c r="D6859" s="66"/>
      <c r="E6859" s="67"/>
      <c r="F6859" s="65"/>
      <c r="G6859" s="66"/>
      <c r="J6859" s="65"/>
      <c r="K6859" s="65"/>
      <c r="L6859" s="66"/>
      <c r="M6859" s="65"/>
      <c r="O6859" s="65"/>
      <c r="P6859" s="66"/>
      <c r="Q6859" s="31">
        <f t="shared" si="214"/>
        <v>9999</v>
      </c>
      <c r="R6859" s="31" t="str">
        <f t="shared" si="215"/>
        <v/>
      </c>
      <c r="S6859" s="29">
        <f>IF($Q6859&lt;Parâmetros!$E$19,$G6859-1,$G6859)</f>
        <v>0</v>
      </c>
    </row>
    <row r="6860" spans="1:19" x14ac:dyDescent="0.25">
      <c r="A6860" s="116"/>
      <c r="B6860" s="65"/>
      <c r="C6860" s="65"/>
      <c r="D6860" s="66"/>
      <c r="E6860" s="67"/>
      <c r="F6860" s="65"/>
      <c r="G6860" s="66"/>
      <c r="J6860" s="65"/>
      <c r="K6860" s="65"/>
      <c r="L6860" s="66"/>
      <c r="M6860" s="65"/>
      <c r="O6860" s="65"/>
      <c r="P6860" s="66"/>
      <c r="Q6860" s="31">
        <f t="shared" si="214"/>
        <v>9999</v>
      </c>
      <c r="R6860" s="31" t="str">
        <f t="shared" si="215"/>
        <v/>
      </c>
      <c r="S6860" s="29">
        <f>IF($Q6860&lt;Parâmetros!$E$19,$G6860-1,$G6860)</f>
        <v>0</v>
      </c>
    </row>
    <row r="6861" spans="1:19" x14ac:dyDescent="0.25">
      <c r="A6861" s="116"/>
      <c r="B6861" s="65"/>
      <c r="C6861" s="65"/>
      <c r="D6861" s="66"/>
      <c r="E6861" s="67"/>
      <c r="F6861" s="65"/>
      <c r="G6861" s="66"/>
      <c r="J6861" s="65"/>
      <c r="K6861" s="65"/>
      <c r="L6861" s="66"/>
      <c r="M6861" s="65"/>
      <c r="N6861" s="65"/>
      <c r="O6861" s="65"/>
      <c r="P6861" s="66"/>
      <c r="Q6861" s="31">
        <f t="shared" si="214"/>
        <v>9999</v>
      </c>
      <c r="R6861" s="31" t="str">
        <f t="shared" si="215"/>
        <v/>
      </c>
      <c r="S6861" s="29">
        <f>IF($Q6861&lt;Parâmetros!$E$19,$G6861-1,$G6861)</f>
        <v>0</v>
      </c>
    </row>
    <row r="6862" spans="1:19" x14ac:dyDescent="0.25">
      <c r="A6862" s="116"/>
      <c r="B6862" s="65"/>
      <c r="C6862" s="65"/>
      <c r="D6862" s="66"/>
      <c r="E6862" s="67"/>
      <c r="F6862" s="65"/>
      <c r="G6862" s="66"/>
      <c r="J6862" s="65"/>
      <c r="K6862" s="65"/>
      <c r="L6862" s="66"/>
      <c r="M6862" s="65"/>
      <c r="N6862" s="65"/>
      <c r="O6862" s="65"/>
      <c r="P6862" s="66"/>
      <c r="Q6862" s="31">
        <f t="shared" si="214"/>
        <v>9999</v>
      </c>
      <c r="R6862" s="31" t="str">
        <f t="shared" si="215"/>
        <v/>
      </c>
      <c r="S6862" s="29">
        <f>IF($Q6862&lt;Parâmetros!$E$19,$G6862-1,$G6862)</f>
        <v>0</v>
      </c>
    </row>
    <row r="6863" spans="1:19" x14ac:dyDescent="0.25">
      <c r="A6863" s="116"/>
      <c r="B6863" s="65"/>
      <c r="C6863" s="65"/>
      <c r="D6863" s="66"/>
      <c r="E6863" s="67"/>
      <c r="F6863" s="65"/>
      <c r="G6863" s="66"/>
      <c r="J6863" s="65"/>
      <c r="K6863" s="65"/>
      <c r="L6863" s="66"/>
      <c r="M6863" s="65"/>
      <c r="O6863" s="65"/>
      <c r="P6863" s="66"/>
      <c r="Q6863" s="31">
        <f t="shared" si="214"/>
        <v>9999</v>
      </c>
      <c r="R6863" s="31" t="str">
        <f t="shared" si="215"/>
        <v/>
      </c>
      <c r="S6863" s="29">
        <f>IF($Q6863&lt;Parâmetros!$E$19,$G6863-1,$G6863)</f>
        <v>0</v>
      </c>
    </row>
    <row r="6864" spans="1:19" x14ac:dyDescent="0.25">
      <c r="A6864" s="116"/>
      <c r="B6864" s="65"/>
      <c r="C6864" s="65"/>
      <c r="D6864" s="66"/>
      <c r="E6864" s="67"/>
      <c r="F6864" s="65"/>
      <c r="G6864" s="66"/>
      <c r="J6864" s="65"/>
      <c r="K6864" s="65"/>
      <c r="L6864" s="66"/>
      <c r="M6864" s="65"/>
      <c r="N6864" s="65"/>
      <c r="O6864" s="65"/>
      <c r="P6864" s="66"/>
      <c r="Q6864" s="31">
        <f t="shared" si="214"/>
        <v>9999</v>
      </c>
      <c r="R6864" s="31" t="str">
        <f t="shared" si="215"/>
        <v/>
      </c>
      <c r="S6864" s="29">
        <f>IF($Q6864&lt;Parâmetros!$E$19,$G6864-1,$G6864)</f>
        <v>0</v>
      </c>
    </row>
    <row r="6865" spans="1:19" x14ac:dyDescent="0.25">
      <c r="A6865" s="116"/>
      <c r="B6865" s="65"/>
      <c r="C6865" s="65"/>
      <c r="D6865" s="66"/>
      <c r="E6865" s="67"/>
      <c r="F6865" s="65"/>
      <c r="G6865" s="66"/>
      <c r="J6865" s="65"/>
      <c r="K6865" s="65"/>
      <c r="L6865" s="66"/>
      <c r="M6865" s="65"/>
      <c r="O6865" s="65"/>
      <c r="P6865" s="66"/>
      <c r="Q6865" s="31">
        <f t="shared" si="214"/>
        <v>9999</v>
      </c>
      <c r="R6865" s="31" t="str">
        <f t="shared" si="215"/>
        <v/>
      </c>
      <c r="S6865" s="29">
        <f>IF($Q6865&lt;Parâmetros!$E$19,$G6865-1,$G6865)</f>
        <v>0</v>
      </c>
    </row>
    <row r="6866" spans="1:19" x14ac:dyDescent="0.25">
      <c r="A6866" s="116"/>
      <c r="B6866" s="65"/>
      <c r="C6866" s="65"/>
      <c r="D6866" s="66"/>
      <c r="E6866" s="67"/>
      <c r="F6866" s="65"/>
      <c r="G6866" s="66"/>
      <c r="J6866" s="65"/>
      <c r="K6866" s="65"/>
      <c r="L6866" s="66"/>
      <c r="M6866" s="65"/>
      <c r="N6866" s="65"/>
      <c r="O6866" s="65"/>
      <c r="P6866" s="66"/>
      <c r="Q6866" s="31">
        <f t="shared" si="214"/>
        <v>9999</v>
      </c>
      <c r="R6866" s="31" t="str">
        <f t="shared" si="215"/>
        <v/>
      </c>
      <c r="S6866" s="29">
        <f>IF($Q6866&lt;Parâmetros!$E$19,$G6866-1,$G6866)</f>
        <v>0</v>
      </c>
    </row>
    <row r="6867" spans="1:19" x14ac:dyDescent="0.25">
      <c r="A6867" s="116"/>
      <c r="B6867" s="65"/>
      <c r="C6867" s="65"/>
      <c r="D6867" s="66"/>
      <c r="E6867" s="67"/>
      <c r="F6867" s="65"/>
      <c r="G6867" s="66"/>
      <c r="J6867" s="65"/>
      <c r="K6867" s="65"/>
      <c r="L6867" s="66"/>
      <c r="M6867" s="65"/>
      <c r="O6867" s="65"/>
      <c r="P6867" s="66"/>
      <c r="Q6867" s="31">
        <f t="shared" si="214"/>
        <v>9999</v>
      </c>
      <c r="R6867" s="31" t="str">
        <f t="shared" si="215"/>
        <v/>
      </c>
      <c r="S6867" s="29">
        <f>IF($Q6867&lt;Parâmetros!$E$19,$G6867-1,$G6867)</f>
        <v>0</v>
      </c>
    </row>
    <row r="6868" spans="1:19" x14ac:dyDescent="0.25">
      <c r="A6868" s="116"/>
      <c r="B6868" s="65"/>
      <c r="C6868" s="65"/>
      <c r="D6868" s="66"/>
      <c r="E6868" s="67"/>
      <c r="F6868" s="65"/>
      <c r="G6868" s="66"/>
      <c r="J6868" s="65"/>
      <c r="K6868" s="65"/>
      <c r="L6868" s="66"/>
      <c r="M6868" s="65"/>
      <c r="O6868" s="65"/>
      <c r="P6868" s="66"/>
      <c r="Q6868" s="31">
        <f t="shared" si="214"/>
        <v>9999</v>
      </c>
      <c r="R6868" s="31" t="str">
        <f t="shared" si="215"/>
        <v/>
      </c>
      <c r="S6868" s="29">
        <f>IF($Q6868&lt;Parâmetros!$E$19,$G6868-1,$G6868)</f>
        <v>0</v>
      </c>
    </row>
    <row r="6869" spans="1:19" x14ac:dyDescent="0.25">
      <c r="A6869" s="116"/>
      <c r="B6869" s="65"/>
      <c r="C6869" s="65"/>
      <c r="D6869" s="66"/>
      <c r="E6869" s="67"/>
      <c r="F6869" s="65"/>
      <c r="G6869" s="66"/>
      <c r="J6869" s="65"/>
      <c r="K6869" s="65"/>
      <c r="L6869" s="66"/>
      <c r="M6869" s="65"/>
      <c r="N6869" s="65"/>
      <c r="O6869" s="65"/>
      <c r="P6869" s="66"/>
      <c r="Q6869" s="31">
        <f t="shared" si="214"/>
        <v>9999</v>
      </c>
      <c r="R6869" s="31" t="str">
        <f t="shared" si="215"/>
        <v/>
      </c>
      <c r="S6869" s="29">
        <f>IF($Q6869&lt;Parâmetros!$E$19,$G6869-1,$G6869)</f>
        <v>0</v>
      </c>
    </row>
    <row r="6870" spans="1:19" x14ac:dyDescent="0.25">
      <c r="A6870" s="116"/>
      <c r="B6870" s="65"/>
      <c r="C6870" s="65"/>
      <c r="D6870" s="66"/>
      <c r="E6870" s="67"/>
      <c r="F6870" s="65"/>
      <c r="G6870" s="66"/>
      <c r="J6870" s="65"/>
      <c r="K6870" s="65"/>
      <c r="L6870" s="66"/>
      <c r="M6870" s="65"/>
      <c r="N6870" s="65"/>
      <c r="O6870" s="65"/>
      <c r="P6870" s="66"/>
      <c r="Q6870" s="31">
        <f t="shared" si="214"/>
        <v>9999</v>
      </c>
      <c r="R6870" s="31" t="str">
        <f t="shared" si="215"/>
        <v/>
      </c>
      <c r="S6870" s="29">
        <f>IF($Q6870&lt;Parâmetros!$E$19,$G6870-1,$G6870)</f>
        <v>0</v>
      </c>
    </row>
    <row r="6871" spans="1:19" x14ac:dyDescent="0.25">
      <c r="A6871" s="116"/>
      <c r="B6871" s="65"/>
      <c r="C6871" s="65"/>
      <c r="D6871" s="66"/>
      <c r="E6871" s="67"/>
      <c r="F6871" s="65"/>
      <c r="G6871" s="66"/>
      <c r="J6871" s="65"/>
      <c r="K6871" s="65"/>
      <c r="L6871" s="66"/>
      <c r="M6871" s="65"/>
      <c r="N6871" s="65"/>
      <c r="O6871" s="65"/>
      <c r="P6871" s="66"/>
      <c r="Q6871" s="31">
        <f t="shared" si="214"/>
        <v>9999</v>
      </c>
      <c r="R6871" s="31" t="str">
        <f t="shared" si="215"/>
        <v/>
      </c>
      <c r="S6871" s="29">
        <f>IF($Q6871&lt;Parâmetros!$E$19,$G6871-1,$G6871)</f>
        <v>0</v>
      </c>
    </row>
    <row r="6872" spans="1:19" x14ac:dyDescent="0.25">
      <c r="A6872" s="116"/>
      <c r="B6872" s="65"/>
      <c r="C6872" s="65"/>
      <c r="D6872" s="66"/>
      <c r="E6872" s="67"/>
      <c r="F6872" s="65"/>
      <c r="G6872" s="66"/>
      <c r="J6872" s="65"/>
      <c r="K6872" s="65"/>
      <c r="L6872" s="66"/>
      <c r="M6872" s="65"/>
      <c r="O6872" s="65"/>
      <c r="P6872" s="66"/>
      <c r="Q6872" s="31">
        <f t="shared" si="214"/>
        <v>9999</v>
      </c>
      <c r="R6872" s="31" t="str">
        <f t="shared" si="215"/>
        <v/>
      </c>
      <c r="S6872" s="29">
        <f>IF($Q6872&lt;Parâmetros!$E$19,$G6872-1,$G6872)</f>
        <v>0</v>
      </c>
    </row>
    <row r="6873" spans="1:19" x14ac:dyDescent="0.25">
      <c r="A6873" s="116"/>
      <c r="B6873" s="65"/>
      <c r="C6873" s="65"/>
      <c r="D6873" s="66"/>
      <c r="E6873" s="67"/>
      <c r="F6873" s="65"/>
      <c r="G6873" s="66"/>
      <c r="J6873" s="65"/>
      <c r="K6873" s="65"/>
      <c r="L6873" s="66"/>
      <c r="M6873" s="65"/>
      <c r="N6873" s="65"/>
      <c r="O6873" s="65"/>
      <c r="P6873" s="66"/>
      <c r="Q6873" s="31">
        <f t="shared" si="214"/>
        <v>9999</v>
      </c>
      <c r="R6873" s="31" t="str">
        <f t="shared" si="215"/>
        <v/>
      </c>
      <c r="S6873" s="29">
        <f>IF($Q6873&lt;Parâmetros!$E$19,$G6873-1,$G6873)</f>
        <v>0</v>
      </c>
    </row>
    <row r="6874" spans="1:19" x14ac:dyDescent="0.25">
      <c r="A6874" s="116"/>
      <c r="B6874" s="65"/>
      <c r="C6874" s="65"/>
      <c r="D6874" s="66"/>
      <c r="E6874" s="67"/>
      <c r="F6874" s="65"/>
      <c r="G6874" s="66"/>
      <c r="J6874" s="65"/>
      <c r="K6874" s="65"/>
      <c r="L6874" s="66"/>
      <c r="M6874" s="65"/>
      <c r="N6874" s="65"/>
      <c r="O6874" s="65"/>
      <c r="P6874" s="66"/>
      <c r="Q6874" s="31">
        <f t="shared" si="214"/>
        <v>9999</v>
      </c>
      <c r="R6874" s="31" t="str">
        <f t="shared" si="215"/>
        <v/>
      </c>
      <c r="S6874" s="29">
        <f>IF($Q6874&lt;Parâmetros!$E$19,$G6874-1,$G6874)</f>
        <v>0</v>
      </c>
    </row>
    <row r="6875" spans="1:19" x14ac:dyDescent="0.25">
      <c r="A6875" s="116"/>
      <c r="B6875" s="65"/>
      <c r="C6875" s="65"/>
      <c r="D6875" s="66"/>
      <c r="E6875" s="67"/>
      <c r="F6875" s="65"/>
      <c r="G6875" s="66"/>
      <c r="J6875" s="65"/>
      <c r="K6875" s="65"/>
      <c r="L6875" s="66"/>
      <c r="M6875" s="65"/>
      <c r="O6875" s="65"/>
      <c r="P6875" s="66"/>
      <c r="Q6875" s="31">
        <f t="shared" si="214"/>
        <v>9999</v>
      </c>
      <c r="R6875" s="31" t="str">
        <f t="shared" si="215"/>
        <v/>
      </c>
      <c r="S6875" s="29">
        <f>IF($Q6875&lt;Parâmetros!$E$19,$G6875-1,$G6875)</f>
        <v>0</v>
      </c>
    </row>
    <row r="6876" spans="1:19" x14ac:dyDescent="0.25">
      <c r="A6876" s="116"/>
      <c r="B6876" s="65"/>
      <c r="C6876" s="65"/>
      <c r="D6876" s="66"/>
      <c r="E6876" s="67"/>
      <c r="F6876" s="65"/>
      <c r="G6876" s="66"/>
      <c r="J6876" s="65"/>
      <c r="K6876" s="65"/>
      <c r="L6876" s="66"/>
      <c r="M6876" s="65"/>
      <c r="O6876" s="65"/>
      <c r="P6876" s="66"/>
      <c r="Q6876" s="31">
        <f t="shared" si="214"/>
        <v>9999</v>
      </c>
      <c r="R6876" s="31" t="str">
        <f t="shared" si="215"/>
        <v/>
      </c>
      <c r="S6876" s="29">
        <f>IF($Q6876&lt;Parâmetros!$E$19,$G6876-1,$G6876)</f>
        <v>0</v>
      </c>
    </row>
    <row r="6877" spans="1:19" x14ac:dyDescent="0.25">
      <c r="A6877" s="116"/>
      <c r="B6877" s="65"/>
      <c r="C6877" s="65"/>
      <c r="D6877" s="66"/>
      <c r="E6877" s="67"/>
      <c r="F6877" s="65"/>
      <c r="G6877" s="66"/>
      <c r="J6877" s="65"/>
      <c r="K6877" s="65"/>
      <c r="L6877" s="66"/>
      <c r="M6877" s="65"/>
      <c r="N6877" s="65"/>
      <c r="O6877" s="65"/>
      <c r="P6877" s="66"/>
      <c r="Q6877" s="31">
        <f t="shared" si="214"/>
        <v>9999</v>
      </c>
      <c r="R6877" s="31" t="str">
        <f t="shared" si="215"/>
        <v/>
      </c>
      <c r="S6877" s="29">
        <f>IF($Q6877&lt;Parâmetros!$E$19,$G6877-1,$G6877)</f>
        <v>0</v>
      </c>
    </row>
    <row r="6878" spans="1:19" x14ac:dyDescent="0.25">
      <c r="A6878" s="116"/>
      <c r="B6878" s="65"/>
      <c r="C6878" s="65"/>
      <c r="D6878" s="66"/>
      <c r="E6878" s="67"/>
      <c r="F6878" s="65"/>
      <c r="G6878" s="66"/>
      <c r="J6878" s="65"/>
      <c r="K6878" s="65"/>
      <c r="L6878" s="66"/>
      <c r="M6878" s="65"/>
      <c r="N6878" s="65"/>
      <c r="O6878" s="65"/>
      <c r="P6878" s="66"/>
      <c r="Q6878" s="31">
        <f t="shared" si="214"/>
        <v>9999</v>
      </c>
      <c r="R6878" s="31" t="str">
        <f t="shared" si="215"/>
        <v/>
      </c>
      <c r="S6878" s="29">
        <f>IF($Q6878&lt;Parâmetros!$E$19,$G6878-1,$G6878)</f>
        <v>0</v>
      </c>
    </row>
    <row r="6879" spans="1:19" x14ac:dyDescent="0.25">
      <c r="A6879" s="116"/>
      <c r="B6879" s="65"/>
      <c r="C6879" s="65"/>
      <c r="D6879" s="66"/>
      <c r="E6879" s="67"/>
      <c r="F6879" s="65"/>
      <c r="G6879" s="66"/>
      <c r="J6879" s="65"/>
      <c r="K6879" s="65"/>
      <c r="L6879" s="66"/>
      <c r="M6879" s="65"/>
      <c r="N6879" s="65"/>
      <c r="O6879" s="65"/>
      <c r="P6879" s="66"/>
      <c r="Q6879" s="31">
        <f t="shared" si="214"/>
        <v>9999</v>
      </c>
      <c r="R6879" s="31" t="str">
        <f t="shared" si="215"/>
        <v/>
      </c>
      <c r="S6879" s="29">
        <f>IF($Q6879&lt;Parâmetros!$E$19,$G6879-1,$G6879)</f>
        <v>0</v>
      </c>
    </row>
    <row r="6880" spans="1:19" x14ac:dyDescent="0.25">
      <c r="A6880" s="116"/>
      <c r="B6880" s="65"/>
      <c r="C6880" s="65"/>
      <c r="D6880" s="66"/>
      <c r="E6880" s="67"/>
      <c r="F6880" s="65"/>
      <c r="G6880" s="66"/>
      <c r="J6880" s="65"/>
      <c r="K6880" s="65"/>
      <c r="L6880" s="66"/>
      <c r="M6880" s="65"/>
      <c r="N6880" s="65"/>
      <c r="O6880" s="65"/>
      <c r="P6880" s="66"/>
      <c r="Q6880" s="31">
        <f t="shared" si="214"/>
        <v>9999</v>
      </c>
      <c r="R6880" s="31" t="str">
        <f t="shared" si="215"/>
        <v/>
      </c>
      <c r="S6880" s="29">
        <f>IF($Q6880&lt;Parâmetros!$E$19,$G6880-1,$G6880)</f>
        <v>0</v>
      </c>
    </row>
    <row r="6881" spans="1:19" x14ac:dyDescent="0.25">
      <c r="A6881" s="116"/>
      <c r="B6881" s="65"/>
      <c r="C6881" s="65"/>
      <c r="D6881" s="66"/>
      <c r="E6881" s="67"/>
      <c r="F6881" s="65"/>
      <c r="G6881" s="66"/>
      <c r="J6881" s="65"/>
      <c r="K6881" s="65"/>
      <c r="L6881" s="66"/>
      <c r="M6881" s="65"/>
      <c r="N6881" s="65"/>
      <c r="O6881" s="65"/>
      <c r="P6881" s="66"/>
      <c r="Q6881" s="31">
        <f t="shared" si="214"/>
        <v>9999</v>
      </c>
      <c r="R6881" s="31" t="str">
        <f t="shared" si="215"/>
        <v/>
      </c>
      <c r="S6881" s="29">
        <f>IF($Q6881&lt;Parâmetros!$E$19,$G6881-1,$G6881)</f>
        <v>0</v>
      </c>
    </row>
    <row r="6882" spans="1:19" x14ac:dyDescent="0.25">
      <c r="A6882" s="116"/>
      <c r="B6882" s="65"/>
      <c r="C6882" s="65"/>
      <c r="D6882" s="66"/>
      <c r="E6882" s="67"/>
      <c r="F6882" s="65"/>
      <c r="G6882" s="66"/>
      <c r="J6882" s="65"/>
      <c r="K6882" s="65"/>
      <c r="L6882" s="66"/>
      <c r="M6882" s="65"/>
      <c r="N6882" s="65"/>
      <c r="O6882" s="65"/>
      <c r="P6882" s="66"/>
      <c r="Q6882" s="31">
        <f t="shared" si="214"/>
        <v>9999</v>
      </c>
      <c r="R6882" s="31" t="str">
        <f t="shared" si="215"/>
        <v/>
      </c>
      <c r="S6882" s="29">
        <f>IF($Q6882&lt;Parâmetros!$E$19,$G6882-1,$G6882)</f>
        <v>0</v>
      </c>
    </row>
    <row r="6883" spans="1:19" x14ac:dyDescent="0.25">
      <c r="A6883" s="116"/>
      <c r="B6883" s="65"/>
      <c r="C6883" s="65"/>
      <c r="D6883" s="66"/>
      <c r="E6883" s="67"/>
      <c r="F6883" s="65"/>
      <c r="G6883" s="66"/>
      <c r="J6883" s="65"/>
      <c r="K6883" s="65"/>
      <c r="L6883" s="66"/>
      <c r="M6883" s="65"/>
      <c r="N6883" s="65"/>
      <c r="O6883" s="65"/>
      <c r="P6883" s="66"/>
      <c r="Q6883" s="31">
        <f t="shared" si="214"/>
        <v>9999</v>
      </c>
      <c r="R6883" s="31" t="str">
        <f t="shared" si="215"/>
        <v/>
      </c>
      <c r="S6883" s="29">
        <f>IF($Q6883&lt;Parâmetros!$E$19,$G6883-1,$G6883)</f>
        <v>0</v>
      </c>
    </row>
    <row r="6884" spans="1:19" x14ac:dyDescent="0.25">
      <c r="A6884" s="116"/>
      <c r="B6884" s="65"/>
      <c r="C6884" s="65"/>
      <c r="D6884" s="66"/>
      <c r="E6884" s="67"/>
      <c r="F6884" s="65"/>
      <c r="G6884" s="66"/>
      <c r="J6884" s="65"/>
      <c r="K6884" s="65"/>
      <c r="L6884" s="66"/>
      <c r="M6884" s="65"/>
      <c r="N6884" s="65"/>
      <c r="O6884" s="65"/>
      <c r="P6884" s="66"/>
      <c r="Q6884" s="31">
        <f t="shared" si="214"/>
        <v>9999</v>
      </c>
      <c r="R6884" s="31" t="str">
        <f t="shared" si="215"/>
        <v/>
      </c>
      <c r="S6884" s="29">
        <f>IF($Q6884&lt;Parâmetros!$E$19,$G6884-1,$G6884)</f>
        <v>0</v>
      </c>
    </row>
    <row r="6885" spans="1:19" x14ac:dyDescent="0.25">
      <c r="A6885" s="116"/>
      <c r="B6885" s="65"/>
      <c r="C6885" s="65"/>
      <c r="D6885" s="66"/>
      <c r="E6885" s="67"/>
      <c r="F6885" s="65"/>
      <c r="G6885" s="66"/>
      <c r="J6885" s="65"/>
      <c r="K6885" s="65"/>
      <c r="L6885" s="66"/>
      <c r="M6885" s="65"/>
      <c r="N6885" s="65"/>
      <c r="O6885" s="65"/>
      <c r="P6885" s="66"/>
      <c r="Q6885" s="31">
        <f t="shared" si="214"/>
        <v>9999</v>
      </c>
      <c r="R6885" s="31" t="str">
        <f t="shared" si="215"/>
        <v/>
      </c>
      <c r="S6885" s="29">
        <f>IF($Q6885&lt;Parâmetros!$E$19,$G6885-1,$G6885)</f>
        <v>0</v>
      </c>
    </row>
    <row r="6886" spans="1:19" x14ac:dyDescent="0.25">
      <c r="A6886" s="116"/>
      <c r="B6886" s="65"/>
      <c r="C6886" s="65"/>
      <c r="D6886" s="66"/>
      <c r="E6886" s="67"/>
      <c r="F6886" s="65"/>
      <c r="G6886" s="66"/>
      <c r="J6886" s="65"/>
      <c r="K6886" s="65"/>
      <c r="L6886" s="66"/>
      <c r="M6886" s="65"/>
      <c r="N6886" s="65"/>
      <c r="O6886" s="65"/>
      <c r="P6886" s="66"/>
      <c r="Q6886" s="31">
        <f t="shared" si="214"/>
        <v>9999</v>
      </c>
      <c r="R6886" s="31" t="str">
        <f t="shared" si="215"/>
        <v/>
      </c>
      <c r="S6886" s="29">
        <f>IF($Q6886&lt;Parâmetros!$E$19,$G6886-1,$G6886)</f>
        <v>0</v>
      </c>
    </row>
    <row r="6887" spans="1:19" x14ac:dyDescent="0.25">
      <c r="A6887" s="116"/>
      <c r="B6887" s="65"/>
      <c r="C6887" s="65"/>
      <c r="D6887" s="66"/>
      <c r="E6887" s="67"/>
      <c r="F6887" s="65"/>
      <c r="G6887" s="66"/>
      <c r="J6887" s="65"/>
      <c r="K6887" s="65"/>
      <c r="L6887" s="66"/>
      <c r="M6887" s="65"/>
      <c r="N6887" s="65"/>
      <c r="O6887" s="65"/>
      <c r="P6887" s="66"/>
      <c r="Q6887" s="31">
        <f t="shared" si="214"/>
        <v>9999</v>
      </c>
      <c r="R6887" s="31" t="str">
        <f t="shared" si="215"/>
        <v/>
      </c>
      <c r="S6887" s="29">
        <f>IF($Q6887&lt;Parâmetros!$E$19,$G6887-1,$G6887)</f>
        <v>0</v>
      </c>
    </row>
    <row r="6888" spans="1:19" x14ac:dyDescent="0.25">
      <c r="A6888" s="116"/>
      <c r="B6888" s="65"/>
      <c r="C6888" s="65"/>
      <c r="D6888" s="66"/>
      <c r="E6888" s="67"/>
      <c r="F6888" s="65"/>
      <c r="G6888" s="66"/>
      <c r="J6888" s="65"/>
      <c r="K6888" s="65"/>
      <c r="L6888" s="66"/>
      <c r="M6888" s="65"/>
      <c r="N6888" s="65"/>
      <c r="O6888" s="65"/>
      <c r="P6888" s="66"/>
      <c r="Q6888" s="31">
        <f t="shared" si="214"/>
        <v>9999</v>
      </c>
      <c r="R6888" s="31" t="str">
        <f t="shared" si="215"/>
        <v/>
      </c>
      <c r="S6888" s="29">
        <f>IF($Q6888&lt;Parâmetros!$E$19,$G6888-1,$G6888)</f>
        <v>0</v>
      </c>
    </row>
    <row r="6889" spans="1:19" x14ac:dyDescent="0.25">
      <c r="A6889" s="116"/>
      <c r="B6889" s="65"/>
      <c r="C6889" s="65"/>
      <c r="D6889" s="66"/>
      <c r="E6889" s="67"/>
      <c r="F6889" s="65"/>
      <c r="G6889" s="66"/>
      <c r="J6889" s="65"/>
      <c r="K6889" s="65"/>
      <c r="L6889" s="66"/>
      <c r="M6889" s="65"/>
      <c r="O6889" s="65"/>
      <c r="P6889" s="66"/>
      <c r="Q6889" s="31">
        <f t="shared" si="214"/>
        <v>9999</v>
      </c>
      <c r="R6889" s="31" t="str">
        <f t="shared" si="215"/>
        <v/>
      </c>
      <c r="S6889" s="29">
        <f>IF($Q6889&lt;Parâmetros!$E$19,$G6889-1,$G6889)</f>
        <v>0</v>
      </c>
    </row>
    <row r="6890" spans="1:19" x14ac:dyDescent="0.25">
      <c r="A6890" s="116"/>
      <c r="B6890" s="65"/>
      <c r="C6890" s="65"/>
      <c r="D6890" s="66"/>
      <c r="E6890" s="67"/>
      <c r="F6890" s="65"/>
      <c r="G6890" s="66"/>
      <c r="J6890" s="65"/>
      <c r="K6890" s="65"/>
      <c r="L6890" s="66"/>
      <c r="M6890" s="65"/>
      <c r="O6890" s="65"/>
      <c r="P6890" s="66"/>
      <c r="Q6890" s="31">
        <f t="shared" si="214"/>
        <v>9999</v>
      </c>
      <c r="R6890" s="31" t="str">
        <f t="shared" si="215"/>
        <v/>
      </c>
      <c r="S6890" s="29">
        <f>IF($Q6890&lt;Parâmetros!$E$19,$G6890-1,$G6890)</f>
        <v>0</v>
      </c>
    </row>
    <row r="6891" spans="1:19" x14ac:dyDescent="0.25">
      <c r="A6891" s="116"/>
      <c r="B6891" s="65"/>
      <c r="C6891" s="65"/>
      <c r="D6891" s="66"/>
      <c r="E6891" s="67"/>
      <c r="F6891" s="65"/>
      <c r="G6891" s="66"/>
      <c r="J6891" s="65"/>
      <c r="K6891" s="65"/>
      <c r="L6891" s="66"/>
      <c r="M6891" s="65"/>
      <c r="O6891" s="65"/>
      <c r="P6891" s="66"/>
      <c r="Q6891" s="31">
        <f t="shared" si="214"/>
        <v>9999</v>
      </c>
      <c r="R6891" s="31" t="str">
        <f t="shared" si="215"/>
        <v/>
      </c>
      <c r="S6891" s="29">
        <f>IF($Q6891&lt;Parâmetros!$E$19,$G6891-1,$G6891)</f>
        <v>0</v>
      </c>
    </row>
    <row r="6892" spans="1:19" x14ac:dyDescent="0.25">
      <c r="A6892" s="116"/>
      <c r="B6892" s="65"/>
      <c r="C6892" s="65"/>
      <c r="D6892" s="66"/>
      <c r="E6892" s="67"/>
      <c r="F6892" s="65"/>
      <c r="G6892" s="66"/>
      <c r="J6892" s="65"/>
      <c r="K6892" s="65"/>
      <c r="L6892" s="66"/>
      <c r="M6892" s="65"/>
      <c r="O6892" s="65"/>
      <c r="P6892" s="66"/>
      <c r="Q6892" s="31">
        <f t="shared" si="214"/>
        <v>9999</v>
      </c>
      <c r="R6892" s="31" t="str">
        <f t="shared" si="215"/>
        <v/>
      </c>
      <c r="S6892" s="29">
        <f>IF($Q6892&lt;Parâmetros!$E$19,$G6892-1,$G6892)</f>
        <v>0</v>
      </c>
    </row>
    <row r="6893" spans="1:19" x14ac:dyDescent="0.25">
      <c r="A6893" s="116"/>
      <c r="B6893" s="65"/>
      <c r="C6893" s="65"/>
      <c r="D6893" s="66"/>
      <c r="E6893" s="67"/>
      <c r="F6893" s="65"/>
      <c r="G6893" s="66"/>
      <c r="J6893" s="65"/>
      <c r="K6893" s="65"/>
      <c r="L6893" s="66"/>
      <c r="M6893" s="65"/>
      <c r="N6893" s="65"/>
      <c r="O6893" s="65"/>
      <c r="P6893" s="66"/>
      <c r="Q6893" s="31">
        <f t="shared" si="214"/>
        <v>9999</v>
      </c>
      <c r="R6893" s="31" t="str">
        <f t="shared" si="215"/>
        <v/>
      </c>
      <c r="S6893" s="29">
        <f>IF($Q6893&lt;Parâmetros!$E$19,$G6893-1,$G6893)</f>
        <v>0</v>
      </c>
    </row>
    <row r="6894" spans="1:19" x14ac:dyDescent="0.25">
      <c r="A6894" s="116"/>
      <c r="B6894" s="65"/>
      <c r="C6894" s="65"/>
      <c r="D6894" s="66"/>
      <c r="E6894" s="67"/>
      <c r="F6894" s="65"/>
      <c r="G6894" s="66"/>
      <c r="J6894" s="65"/>
      <c r="K6894" s="65"/>
      <c r="L6894" s="66"/>
      <c r="M6894" s="65"/>
      <c r="O6894" s="65"/>
      <c r="P6894" s="66"/>
      <c r="Q6894" s="31">
        <f t="shared" si="214"/>
        <v>9999</v>
      </c>
      <c r="R6894" s="31" t="str">
        <f t="shared" si="215"/>
        <v/>
      </c>
      <c r="S6894" s="29">
        <f>IF($Q6894&lt;Parâmetros!$E$19,$G6894-1,$G6894)</f>
        <v>0</v>
      </c>
    </row>
    <row r="6895" spans="1:19" x14ac:dyDescent="0.25">
      <c r="A6895" s="116"/>
      <c r="B6895" s="65"/>
      <c r="C6895" s="65"/>
      <c r="D6895" s="66"/>
      <c r="E6895" s="67"/>
      <c r="F6895" s="65"/>
      <c r="G6895" s="66"/>
      <c r="J6895" s="65"/>
      <c r="K6895" s="65"/>
      <c r="L6895" s="66"/>
      <c r="M6895" s="65"/>
      <c r="O6895" s="65"/>
      <c r="P6895" s="66"/>
      <c r="Q6895" s="31">
        <f t="shared" si="214"/>
        <v>9999</v>
      </c>
      <c r="R6895" s="31" t="str">
        <f t="shared" si="215"/>
        <v/>
      </c>
      <c r="S6895" s="29">
        <f>IF($Q6895&lt;Parâmetros!$E$19,$G6895-1,$G6895)</f>
        <v>0</v>
      </c>
    </row>
    <row r="6896" spans="1:19" x14ac:dyDescent="0.25">
      <c r="A6896" s="116"/>
      <c r="B6896" s="65"/>
      <c r="C6896" s="65"/>
      <c r="D6896" s="66"/>
      <c r="E6896" s="67"/>
      <c r="F6896" s="65"/>
      <c r="G6896" s="66"/>
      <c r="J6896" s="65"/>
      <c r="K6896" s="65"/>
      <c r="L6896" s="66"/>
      <c r="M6896" s="65"/>
      <c r="O6896" s="65"/>
      <c r="P6896" s="66"/>
      <c r="Q6896" s="31">
        <f t="shared" si="214"/>
        <v>9999</v>
      </c>
      <c r="R6896" s="31" t="str">
        <f t="shared" si="215"/>
        <v/>
      </c>
      <c r="S6896" s="29">
        <f>IF($Q6896&lt;Parâmetros!$E$19,$G6896-1,$G6896)</f>
        <v>0</v>
      </c>
    </row>
    <row r="6897" spans="1:19" x14ac:dyDescent="0.25">
      <c r="A6897" s="116"/>
      <c r="B6897" s="65"/>
      <c r="C6897" s="65"/>
      <c r="D6897" s="66"/>
      <c r="E6897" s="67"/>
      <c r="F6897" s="65"/>
      <c r="G6897" s="66"/>
      <c r="J6897" s="65"/>
      <c r="K6897" s="65"/>
      <c r="L6897" s="66"/>
      <c r="M6897" s="65"/>
      <c r="O6897" s="65"/>
      <c r="P6897" s="66"/>
      <c r="Q6897" s="31">
        <f t="shared" si="214"/>
        <v>9999</v>
      </c>
      <c r="R6897" s="31" t="str">
        <f t="shared" si="215"/>
        <v/>
      </c>
      <c r="S6897" s="29">
        <f>IF($Q6897&lt;Parâmetros!$E$19,$G6897-1,$G6897)</f>
        <v>0</v>
      </c>
    </row>
    <row r="6898" spans="1:19" x14ac:dyDescent="0.25">
      <c r="A6898" s="116"/>
      <c r="B6898" s="65"/>
      <c r="C6898" s="65"/>
      <c r="D6898" s="66"/>
      <c r="E6898" s="67"/>
      <c r="F6898" s="65"/>
      <c r="G6898" s="66"/>
      <c r="J6898" s="65"/>
      <c r="K6898" s="65"/>
      <c r="L6898" s="66"/>
      <c r="M6898" s="65"/>
      <c r="O6898" s="65"/>
      <c r="P6898" s="66"/>
      <c r="Q6898" s="31">
        <f t="shared" si="214"/>
        <v>9999</v>
      </c>
      <c r="R6898" s="31" t="str">
        <f t="shared" si="215"/>
        <v/>
      </c>
      <c r="S6898" s="29">
        <f>IF($Q6898&lt;Parâmetros!$E$19,$G6898-1,$G6898)</f>
        <v>0</v>
      </c>
    </row>
    <row r="6899" spans="1:19" x14ac:dyDescent="0.25">
      <c r="A6899" s="116"/>
      <c r="B6899" s="65"/>
      <c r="C6899" s="65"/>
      <c r="D6899" s="66"/>
      <c r="E6899" s="67"/>
      <c r="F6899" s="65"/>
      <c r="G6899" s="66"/>
      <c r="J6899" s="65"/>
      <c r="K6899" s="65"/>
      <c r="L6899" s="66"/>
      <c r="M6899" s="65"/>
      <c r="O6899" s="65"/>
      <c r="P6899" s="66"/>
      <c r="Q6899" s="31">
        <f t="shared" si="214"/>
        <v>9999</v>
      </c>
      <c r="R6899" s="31" t="str">
        <f t="shared" si="215"/>
        <v/>
      </c>
      <c r="S6899" s="29">
        <f>IF($Q6899&lt;Parâmetros!$E$19,$G6899-1,$G6899)</f>
        <v>0</v>
      </c>
    </row>
    <row r="6900" spans="1:19" x14ac:dyDescent="0.25">
      <c r="A6900" s="116"/>
      <c r="B6900" s="65"/>
      <c r="C6900" s="65"/>
      <c r="D6900" s="66"/>
      <c r="E6900" s="67"/>
      <c r="F6900" s="65"/>
      <c r="G6900" s="66"/>
      <c r="J6900" s="65"/>
      <c r="K6900" s="65"/>
      <c r="L6900" s="66"/>
      <c r="M6900" s="65"/>
      <c r="O6900" s="65"/>
      <c r="P6900" s="66"/>
      <c r="Q6900" s="31">
        <f t="shared" si="214"/>
        <v>9999</v>
      </c>
      <c r="R6900" s="31" t="str">
        <f t="shared" si="215"/>
        <v/>
      </c>
      <c r="S6900" s="29">
        <f>IF($Q6900&lt;Parâmetros!$E$19,$G6900-1,$G6900)</f>
        <v>0</v>
      </c>
    </row>
    <row r="6901" spans="1:19" x14ac:dyDescent="0.25">
      <c r="A6901" s="116"/>
      <c r="B6901" s="65"/>
      <c r="C6901" s="65"/>
      <c r="D6901" s="66"/>
      <c r="E6901" s="67"/>
      <c r="F6901" s="65"/>
      <c r="G6901" s="66"/>
      <c r="J6901" s="65"/>
      <c r="K6901" s="65"/>
      <c r="L6901" s="66"/>
      <c r="M6901" s="65"/>
      <c r="O6901" s="65"/>
      <c r="P6901" s="66"/>
      <c r="Q6901" s="31">
        <f t="shared" si="214"/>
        <v>9999</v>
      </c>
      <c r="R6901" s="31" t="str">
        <f t="shared" si="215"/>
        <v/>
      </c>
      <c r="S6901" s="29">
        <f>IF($Q6901&lt;Parâmetros!$E$19,$G6901-1,$G6901)</f>
        <v>0</v>
      </c>
    </row>
    <row r="6902" spans="1:19" x14ac:dyDescent="0.25">
      <c r="A6902" s="116"/>
      <c r="B6902" s="65"/>
      <c r="C6902" s="65"/>
      <c r="D6902" s="66"/>
      <c r="E6902" s="67"/>
      <c r="F6902" s="65"/>
      <c r="G6902" s="66"/>
      <c r="J6902" s="65"/>
      <c r="K6902" s="65"/>
      <c r="L6902" s="66"/>
      <c r="M6902" s="65"/>
      <c r="O6902" s="65"/>
      <c r="P6902" s="66"/>
      <c r="Q6902" s="31">
        <f t="shared" si="214"/>
        <v>9999</v>
      </c>
      <c r="R6902" s="31" t="str">
        <f t="shared" si="215"/>
        <v/>
      </c>
      <c r="S6902" s="29">
        <f>IF($Q6902&lt;Parâmetros!$E$19,$G6902-1,$G6902)</f>
        <v>0</v>
      </c>
    </row>
    <row r="6903" spans="1:19" x14ac:dyDescent="0.25">
      <c r="A6903" s="116"/>
      <c r="B6903" s="65"/>
      <c r="C6903" s="65"/>
      <c r="D6903" s="66"/>
      <c r="E6903" s="67"/>
      <c r="F6903" s="65"/>
      <c r="G6903" s="66"/>
      <c r="J6903" s="65"/>
      <c r="K6903" s="65"/>
      <c r="L6903" s="66"/>
      <c r="M6903" s="65"/>
      <c r="O6903" s="65"/>
      <c r="P6903" s="66"/>
      <c r="Q6903" s="31">
        <f t="shared" si="214"/>
        <v>9999</v>
      </c>
      <c r="R6903" s="31" t="str">
        <f t="shared" si="215"/>
        <v/>
      </c>
      <c r="S6903" s="29">
        <f>IF($Q6903&lt;Parâmetros!$E$19,$G6903-1,$G6903)</f>
        <v>0</v>
      </c>
    </row>
    <row r="6904" spans="1:19" x14ac:dyDescent="0.25">
      <c r="A6904" s="116"/>
      <c r="B6904" s="65"/>
      <c r="C6904" s="65"/>
      <c r="D6904" s="66"/>
      <c r="E6904" s="67"/>
      <c r="F6904" s="65"/>
      <c r="G6904" s="66"/>
      <c r="J6904" s="65"/>
      <c r="K6904" s="65"/>
      <c r="L6904" s="66"/>
      <c r="M6904" s="65"/>
      <c r="O6904" s="65"/>
      <c r="P6904" s="66"/>
      <c r="Q6904" s="31">
        <f t="shared" si="214"/>
        <v>9999</v>
      </c>
      <c r="R6904" s="31" t="str">
        <f t="shared" si="215"/>
        <v/>
      </c>
      <c r="S6904" s="29">
        <f>IF($Q6904&lt;Parâmetros!$E$19,$G6904-1,$G6904)</f>
        <v>0</v>
      </c>
    </row>
    <row r="6905" spans="1:19" x14ac:dyDescent="0.25">
      <c r="A6905" s="116"/>
      <c r="B6905" s="65"/>
      <c r="C6905" s="65"/>
      <c r="D6905" s="66"/>
      <c r="E6905" s="67"/>
      <c r="F6905" s="65"/>
      <c r="G6905" s="66"/>
      <c r="J6905" s="65"/>
      <c r="K6905" s="65"/>
      <c r="L6905" s="66"/>
      <c r="M6905" s="65"/>
      <c r="O6905" s="65"/>
      <c r="P6905" s="66"/>
      <c r="Q6905" s="31">
        <f t="shared" si="214"/>
        <v>9999</v>
      </c>
      <c r="R6905" s="31" t="str">
        <f t="shared" si="215"/>
        <v/>
      </c>
      <c r="S6905" s="29">
        <f>IF($Q6905&lt;Parâmetros!$E$19,$G6905-1,$G6905)</f>
        <v>0</v>
      </c>
    </row>
    <row r="6906" spans="1:19" x14ac:dyDescent="0.25">
      <c r="A6906" s="116"/>
      <c r="B6906" s="65"/>
      <c r="C6906" s="65"/>
      <c r="D6906" s="66"/>
      <c r="E6906" s="67"/>
      <c r="F6906" s="65"/>
      <c r="G6906" s="66"/>
      <c r="J6906" s="65"/>
      <c r="K6906" s="65"/>
      <c r="L6906" s="66"/>
      <c r="M6906" s="65"/>
      <c r="N6906" s="65"/>
      <c r="O6906" s="65"/>
      <c r="P6906" s="66"/>
      <c r="Q6906" s="31">
        <f t="shared" si="214"/>
        <v>9999</v>
      </c>
      <c r="R6906" s="31" t="str">
        <f t="shared" si="215"/>
        <v/>
      </c>
      <c r="S6906" s="29">
        <f>IF($Q6906&lt;Parâmetros!$E$19,$G6906-1,$G6906)</f>
        <v>0</v>
      </c>
    </row>
    <row r="6907" spans="1:19" x14ac:dyDescent="0.25">
      <c r="A6907" s="116"/>
      <c r="B6907" s="65"/>
      <c r="C6907" s="65"/>
      <c r="D6907" s="66"/>
      <c r="E6907" s="67"/>
      <c r="F6907" s="65"/>
      <c r="G6907" s="66"/>
      <c r="J6907" s="65"/>
      <c r="K6907" s="65"/>
      <c r="L6907" s="66"/>
      <c r="M6907" s="65"/>
      <c r="N6907" s="65"/>
      <c r="O6907" s="65"/>
      <c r="P6907" s="66"/>
      <c r="Q6907" s="31">
        <f t="shared" si="214"/>
        <v>9999</v>
      </c>
      <c r="R6907" s="31" t="str">
        <f t="shared" si="215"/>
        <v/>
      </c>
      <c r="S6907" s="29">
        <f>IF($Q6907&lt;Parâmetros!$E$19,$G6907-1,$G6907)</f>
        <v>0</v>
      </c>
    </row>
    <row r="6908" spans="1:19" x14ac:dyDescent="0.25">
      <c r="A6908" s="116"/>
      <c r="B6908" s="65"/>
      <c r="C6908" s="65"/>
      <c r="D6908" s="66"/>
      <c r="E6908" s="67"/>
      <c r="F6908" s="65"/>
      <c r="G6908" s="66"/>
      <c r="J6908" s="65"/>
      <c r="K6908" s="65"/>
      <c r="L6908" s="66"/>
      <c r="M6908" s="65"/>
      <c r="O6908" s="65"/>
      <c r="P6908" s="66"/>
      <c r="Q6908" s="31">
        <f t="shared" ref="Q6908:Q6971" si="216">IFERROR(VALUE(LEFT($J6908,2))*60+VALUE(MID($J6908,4,2)),9999)</f>
        <v>9999</v>
      </c>
      <c r="R6908" s="31" t="str">
        <f t="shared" ref="R6908:R6971" si="217">IFERROR(VALUE(LEFT($K6908,2))*60+VALUE(MID($K6908,4,2)),"")</f>
        <v/>
      </c>
      <c r="S6908" s="29">
        <f>IF($Q6908&lt;Parâmetros!$E$19,$G6908-1,$G6908)</f>
        <v>0</v>
      </c>
    </row>
    <row r="6909" spans="1:19" x14ac:dyDescent="0.25">
      <c r="A6909" s="116"/>
      <c r="B6909" s="65"/>
      <c r="C6909" s="65"/>
      <c r="D6909" s="66"/>
      <c r="E6909" s="67"/>
      <c r="F6909" s="65"/>
      <c r="G6909" s="66"/>
      <c r="J6909" s="65"/>
      <c r="K6909" s="65"/>
      <c r="L6909" s="66"/>
      <c r="M6909" s="65"/>
      <c r="O6909" s="65"/>
      <c r="P6909" s="66"/>
      <c r="Q6909" s="31">
        <f t="shared" si="216"/>
        <v>9999</v>
      </c>
      <c r="R6909" s="31" t="str">
        <f t="shared" si="217"/>
        <v/>
      </c>
      <c r="S6909" s="29">
        <f>IF($Q6909&lt;Parâmetros!$E$19,$G6909-1,$G6909)</f>
        <v>0</v>
      </c>
    </row>
    <row r="6910" spans="1:19" x14ac:dyDescent="0.25">
      <c r="A6910" s="116"/>
      <c r="B6910" s="65"/>
      <c r="C6910" s="65"/>
      <c r="D6910" s="66"/>
      <c r="E6910" s="67"/>
      <c r="F6910" s="65"/>
      <c r="G6910" s="66"/>
      <c r="J6910" s="65"/>
      <c r="K6910" s="65"/>
      <c r="L6910" s="66"/>
      <c r="M6910" s="65"/>
      <c r="O6910" s="65"/>
      <c r="P6910" s="66"/>
      <c r="Q6910" s="31">
        <f t="shared" si="216"/>
        <v>9999</v>
      </c>
      <c r="R6910" s="31" t="str">
        <f t="shared" si="217"/>
        <v/>
      </c>
      <c r="S6910" s="29">
        <f>IF($Q6910&lt;Parâmetros!$E$19,$G6910-1,$G6910)</f>
        <v>0</v>
      </c>
    </row>
    <row r="6911" spans="1:19" x14ac:dyDescent="0.25">
      <c r="A6911" s="116"/>
      <c r="B6911" s="65"/>
      <c r="C6911" s="65"/>
      <c r="D6911" s="66"/>
      <c r="E6911" s="67"/>
      <c r="F6911" s="65"/>
      <c r="G6911" s="66"/>
      <c r="J6911" s="65"/>
      <c r="K6911" s="65"/>
      <c r="L6911" s="66"/>
      <c r="M6911" s="65"/>
      <c r="O6911" s="65"/>
      <c r="P6911" s="66"/>
      <c r="Q6911" s="31">
        <f t="shared" si="216"/>
        <v>9999</v>
      </c>
      <c r="R6911" s="31" t="str">
        <f t="shared" si="217"/>
        <v/>
      </c>
      <c r="S6911" s="29">
        <f>IF($Q6911&lt;Parâmetros!$E$19,$G6911-1,$G6911)</f>
        <v>0</v>
      </c>
    </row>
    <row r="6912" spans="1:19" x14ac:dyDescent="0.25">
      <c r="A6912" s="116"/>
      <c r="B6912" s="65"/>
      <c r="C6912" s="65"/>
      <c r="D6912" s="66"/>
      <c r="E6912" s="67"/>
      <c r="F6912" s="65"/>
      <c r="G6912" s="66"/>
      <c r="J6912" s="65"/>
      <c r="K6912" s="65"/>
      <c r="L6912" s="66"/>
      <c r="M6912" s="65"/>
      <c r="O6912" s="65"/>
      <c r="P6912" s="66"/>
      <c r="Q6912" s="31">
        <f t="shared" si="216"/>
        <v>9999</v>
      </c>
      <c r="R6912" s="31" t="str">
        <f t="shared" si="217"/>
        <v/>
      </c>
      <c r="S6912" s="29">
        <f>IF($Q6912&lt;Parâmetros!$E$19,$G6912-1,$G6912)</f>
        <v>0</v>
      </c>
    </row>
    <row r="6913" spans="1:19" x14ac:dyDescent="0.25">
      <c r="A6913" s="116"/>
      <c r="B6913" s="65"/>
      <c r="C6913" s="65"/>
      <c r="D6913" s="66"/>
      <c r="E6913" s="67"/>
      <c r="F6913" s="65"/>
      <c r="G6913" s="66"/>
      <c r="J6913" s="65"/>
      <c r="K6913" s="65"/>
      <c r="L6913" s="66"/>
      <c r="M6913" s="65"/>
      <c r="O6913" s="65"/>
      <c r="P6913" s="66"/>
      <c r="Q6913" s="31">
        <f t="shared" si="216"/>
        <v>9999</v>
      </c>
      <c r="R6913" s="31" t="str">
        <f t="shared" si="217"/>
        <v/>
      </c>
      <c r="S6913" s="29">
        <f>IF($Q6913&lt;Parâmetros!$E$19,$G6913-1,$G6913)</f>
        <v>0</v>
      </c>
    </row>
    <row r="6914" spans="1:19" x14ac:dyDescent="0.25">
      <c r="A6914" s="116"/>
      <c r="B6914" s="65"/>
      <c r="C6914" s="65"/>
      <c r="D6914" s="66"/>
      <c r="E6914" s="67"/>
      <c r="F6914" s="65"/>
      <c r="G6914" s="66"/>
      <c r="J6914" s="65"/>
      <c r="K6914" s="65"/>
      <c r="L6914" s="66"/>
      <c r="M6914" s="65"/>
      <c r="O6914" s="65"/>
      <c r="P6914" s="66"/>
      <c r="Q6914" s="31">
        <f t="shared" si="216"/>
        <v>9999</v>
      </c>
      <c r="R6914" s="31" t="str">
        <f t="shared" si="217"/>
        <v/>
      </c>
      <c r="S6914" s="29">
        <f>IF($Q6914&lt;Parâmetros!$E$19,$G6914-1,$G6914)</f>
        <v>0</v>
      </c>
    </row>
    <row r="6915" spans="1:19" x14ac:dyDescent="0.25">
      <c r="A6915" s="116"/>
      <c r="B6915" s="65"/>
      <c r="C6915" s="65"/>
      <c r="D6915" s="66"/>
      <c r="E6915" s="67"/>
      <c r="F6915" s="65"/>
      <c r="G6915" s="66"/>
      <c r="J6915" s="65"/>
      <c r="K6915" s="65"/>
      <c r="L6915" s="66"/>
      <c r="M6915" s="65"/>
      <c r="O6915" s="65"/>
      <c r="P6915" s="66"/>
      <c r="Q6915" s="31">
        <f t="shared" si="216"/>
        <v>9999</v>
      </c>
      <c r="R6915" s="31" t="str">
        <f t="shared" si="217"/>
        <v/>
      </c>
      <c r="S6915" s="29">
        <f>IF($Q6915&lt;Parâmetros!$E$19,$G6915-1,$G6915)</f>
        <v>0</v>
      </c>
    </row>
    <row r="6916" spans="1:19" x14ac:dyDescent="0.25">
      <c r="A6916" s="116"/>
      <c r="B6916" s="65"/>
      <c r="C6916" s="65"/>
      <c r="D6916" s="66"/>
      <c r="E6916" s="67"/>
      <c r="F6916" s="65"/>
      <c r="G6916" s="66"/>
      <c r="J6916" s="65"/>
      <c r="K6916" s="65"/>
      <c r="L6916" s="66"/>
      <c r="M6916" s="65"/>
      <c r="O6916" s="65"/>
      <c r="P6916" s="66"/>
      <c r="Q6916" s="31">
        <f t="shared" si="216"/>
        <v>9999</v>
      </c>
      <c r="R6916" s="31" t="str">
        <f t="shared" si="217"/>
        <v/>
      </c>
      <c r="S6916" s="29">
        <f>IF($Q6916&lt;Parâmetros!$E$19,$G6916-1,$G6916)</f>
        <v>0</v>
      </c>
    </row>
    <row r="6917" spans="1:19" x14ac:dyDescent="0.25">
      <c r="A6917" s="116"/>
      <c r="B6917" s="65"/>
      <c r="C6917" s="65"/>
      <c r="D6917" s="66"/>
      <c r="E6917" s="67"/>
      <c r="F6917" s="65"/>
      <c r="G6917" s="66"/>
      <c r="J6917" s="65"/>
      <c r="K6917" s="65"/>
      <c r="L6917" s="66"/>
      <c r="M6917" s="65"/>
      <c r="O6917" s="65"/>
      <c r="P6917" s="66"/>
      <c r="Q6917" s="31">
        <f t="shared" si="216"/>
        <v>9999</v>
      </c>
      <c r="R6917" s="31" t="str">
        <f t="shared" si="217"/>
        <v/>
      </c>
      <c r="S6917" s="29">
        <f>IF($Q6917&lt;Parâmetros!$E$19,$G6917-1,$G6917)</f>
        <v>0</v>
      </c>
    </row>
    <row r="6918" spans="1:19" x14ac:dyDescent="0.25">
      <c r="A6918" s="116"/>
      <c r="B6918" s="65"/>
      <c r="C6918" s="65"/>
      <c r="D6918" s="66"/>
      <c r="E6918" s="67"/>
      <c r="F6918" s="65"/>
      <c r="G6918" s="66"/>
      <c r="J6918" s="65"/>
      <c r="K6918" s="65"/>
      <c r="L6918" s="66"/>
      <c r="M6918" s="65"/>
      <c r="O6918" s="65"/>
      <c r="P6918" s="66"/>
      <c r="Q6918" s="31">
        <f t="shared" si="216"/>
        <v>9999</v>
      </c>
      <c r="R6918" s="31" t="str">
        <f t="shared" si="217"/>
        <v/>
      </c>
      <c r="S6918" s="29">
        <f>IF($Q6918&lt;Parâmetros!$E$19,$G6918-1,$G6918)</f>
        <v>0</v>
      </c>
    </row>
    <row r="6919" spans="1:19" x14ac:dyDescent="0.25">
      <c r="A6919" s="116"/>
      <c r="B6919" s="65"/>
      <c r="C6919" s="65"/>
      <c r="D6919" s="66"/>
      <c r="E6919" s="67"/>
      <c r="F6919" s="65"/>
      <c r="G6919" s="66"/>
      <c r="J6919" s="65"/>
      <c r="K6919" s="65"/>
      <c r="L6919" s="66"/>
      <c r="M6919" s="65"/>
      <c r="O6919" s="65"/>
      <c r="P6919" s="66"/>
      <c r="Q6919" s="31">
        <f t="shared" si="216"/>
        <v>9999</v>
      </c>
      <c r="R6919" s="31" t="str">
        <f t="shared" si="217"/>
        <v/>
      </c>
      <c r="S6919" s="29">
        <f>IF($Q6919&lt;Parâmetros!$E$19,$G6919-1,$G6919)</f>
        <v>0</v>
      </c>
    </row>
    <row r="6920" spans="1:19" x14ac:dyDescent="0.25">
      <c r="A6920" s="116"/>
      <c r="B6920" s="65"/>
      <c r="C6920" s="65"/>
      <c r="D6920" s="66"/>
      <c r="E6920" s="67"/>
      <c r="F6920" s="65"/>
      <c r="G6920" s="66"/>
      <c r="J6920" s="65"/>
      <c r="K6920" s="65"/>
      <c r="L6920" s="66"/>
      <c r="M6920" s="65"/>
      <c r="O6920" s="65"/>
      <c r="P6920" s="66"/>
      <c r="Q6920" s="31">
        <f t="shared" si="216"/>
        <v>9999</v>
      </c>
      <c r="R6920" s="31" t="str">
        <f t="shared" si="217"/>
        <v/>
      </c>
      <c r="S6920" s="29">
        <f>IF($Q6920&lt;Parâmetros!$E$19,$G6920-1,$G6920)</f>
        <v>0</v>
      </c>
    </row>
    <row r="6921" spans="1:19" x14ac:dyDescent="0.25">
      <c r="A6921" s="116"/>
      <c r="B6921" s="65"/>
      <c r="C6921" s="65"/>
      <c r="D6921" s="66"/>
      <c r="E6921" s="67"/>
      <c r="F6921" s="65"/>
      <c r="G6921" s="66"/>
      <c r="J6921" s="65"/>
      <c r="K6921" s="65"/>
      <c r="L6921" s="66"/>
      <c r="M6921" s="65"/>
      <c r="O6921" s="65"/>
      <c r="P6921" s="66"/>
      <c r="Q6921" s="31">
        <f t="shared" si="216"/>
        <v>9999</v>
      </c>
      <c r="R6921" s="31" t="str">
        <f t="shared" si="217"/>
        <v/>
      </c>
      <c r="S6921" s="29">
        <f>IF($Q6921&lt;Parâmetros!$E$19,$G6921-1,$G6921)</f>
        <v>0</v>
      </c>
    </row>
    <row r="6922" spans="1:19" x14ac:dyDescent="0.25">
      <c r="A6922" s="116"/>
      <c r="B6922" s="65"/>
      <c r="C6922" s="65"/>
      <c r="D6922" s="66"/>
      <c r="E6922" s="67"/>
      <c r="F6922" s="65"/>
      <c r="G6922" s="66"/>
      <c r="J6922" s="65"/>
      <c r="K6922" s="65"/>
      <c r="L6922" s="66"/>
      <c r="M6922" s="65"/>
      <c r="O6922" s="65"/>
      <c r="P6922" s="66"/>
      <c r="Q6922" s="31">
        <f t="shared" si="216"/>
        <v>9999</v>
      </c>
      <c r="R6922" s="31" t="str">
        <f t="shared" si="217"/>
        <v/>
      </c>
      <c r="S6922" s="29">
        <f>IF($Q6922&lt;Parâmetros!$E$19,$G6922-1,$G6922)</f>
        <v>0</v>
      </c>
    </row>
    <row r="6923" spans="1:19" x14ac:dyDescent="0.25">
      <c r="A6923" s="116"/>
      <c r="B6923" s="65"/>
      <c r="C6923" s="65"/>
      <c r="D6923" s="66"/>
      <c r="E6923" s="67"/>
      <c r="F6923" s="65"/>
      <c r="G6923" s="66"/>
      <c r="J6923" s="65"/>
      <c r="K6923" s="65"/>
      <c r="L6923" s="66"/>
      <c r="M6923" s="65"/>
      <c r="O6923" s="65"/>
      <c r="P6923" s="66"/>
      <c r="Q6923" s="31">
        <f t="shared" si="216"/>
        <v>9999</v>
      </c>
      <c r="R6923" s="31" t="str">
        <f t="shared" si="217"/>
        <v/>
      </c>
      <c r="S6923" s="29">
        <f>IF($Q6923&lt;Parâmetros!$E$19,$G6923-1,$G6923)</f>
        <v>0</v>
      </c>
    </row>
    <row r="6924" spans="1:19" x14ac:dyDescent="0.25">
      <c r="A6924" s="116"/>
      <c r="B6924" s="65"/>
      <c r="C6924" s="65"/>
      <c r="D6924" s="66"/>
      <c r="E6924" s="67"/>
      <c r="F6924" s="65"/>
      <c r="G6924" s="66"/>
      <c r="J6924" s="65"/>
      <c r="K6924" s="65"/>
      <c r="L6924" s="66"/>
      <c r="M6924" s="65"/>
      <c r="N6924" s="65"/>
      <c r="O6924" s="65"/>
      <c r="P6924" s="66"/>
      <c r="Q6924" s="31">
        <f t="shared" si="216"/>
        <v>9999</v>
      </c>
      <c r="R6924" s="31" t="str">
        <f t="shared" si="217"/>
        <v/>
      </c>
      <c r="S6924" s="29">
        <f>IF($Q6924&lt;Parâmetros!$E$19,$G6924-1,$G6924)</f>
        <v>0</v>
      </c>
    </row>
    <row r="6925" spans="1:19" x14ac:dyDescent="0.25">
      <c r="A6925" s="116"/>
      <c r="B6925" s="65"/>
      <c r="C6925" s="65"/>
      <c r="D6925" s="66"/>
      <c r="E6925" s="67"/>
      <c r="F6925" s="65"/>
      <c r="G6925" s="66"/>
      <c r="J6925" s="65"/>
      <c r="K6925" s="65"/>
      <c r="L6925" s="66"/>
      <c r="M6925" s="65"/>
      <c r="O6925" s="65"/>
      <c r="P6925" s="66"/>
      <c r="Q6925" s="31">
        <f t="shared" si="216"/>
        <v>9999</v>
      </c>
      <c r="R6925" s="31" t="str">
        <f t="shared" si="217"/>
        <v/>
      </c>
      <c r="S6925" s="29">
        <f>IF($Q6925&lt;Parâmetros!$E$19,$G6925-1,$G6925)</f>
        <v>0</v>
      </c>
    </row>
    <row r="6926" spans="1:19" x14ac:dyDescent="0.25">
      <c r="A6926" s="116"/>
      <c r="B6926" s="65"/>
      <c r="C6926" s="65"/>
      <c r="D6926" s="66"/>
      <c r="E6926" s="67"/>
      <c r="F6926" s="65"/>
      <c r="G6926" s="66"/>
      <c r="J6926" s="65"/>
      <c r="K6926" s="65"/>
      <c r="L6926" s="66"/>
      <c r="M6926" s="65"/>
      <c r="O6926" s="65"/>
      <c r="P6926" s="66"/>
      <c r="Q6926" s="31">
        <f t="shared" si="216"/>
        <v>9999</v>
      </c>
      <c r="R6926" s="31" t="str">
        <f t="shared" si="217"/>
        <v/>
      </c>
      <c r="S6926" s="29">
        <f>IF($Q6926&lt;Parâmetros!$E$19,$G6926-1,$G6926)</f>
        <v>0</v>
      </c>
    </row>
    <row r="6927" spans="1:19" x14ac:dyDescent="0.25">
      <c r="A6927" s="116"/>
      <c r="B6927" s="65"/>
      <c r="C6927" s="65"/>
      <c r="D6927" s="66"/>
      <c r="E6927" s="67"/>
      <c r="F6927" s="65"/>
      <c r="G6927" s="66"/>
      <c r="J6927" s="65"/>
      <c r="K6927" s="65"/>
      <c r="L6927" s="66"/>
      <c r="M6927" s="65"/>
      <c r="O6927" s="65"/>
      <c r="P6927" s="66"/>
      <c r="Q6927" s="31">
        <f t="shared" si="216"/>
        <v>9999</v>
      </c>
      <c r="R6927" s="31" t="str">
        <f t="shared" si="217"/>
        <v/>
      </c>
      <c r="S6927" s="29">
        <f>IF($Q6927&lt;Parâmetros!$E$19,$G6927-1,$G6927)</f>
        <v>0</v>
      </c>
    </row>
    <row r="6928" spans="1:19" x14ac:dyDescent="0.25">
      <c r="A6928" s="116"/>
      <c r="B6928" s="65"/>
      <c r="C6928" s="65"/>
      <c r="D6928" s="66"/>
      <c r="E6928" s="67"/>
      <c r="F6928" s="65"/>
      <c r="G6928" s="66"/>
      <c r="J6928" s="65"/>
      <c r="K6928" s="65"/>
      <c r="L6928" s="66"/>
      <c r="M6928" s="65"/>
      <c r="O6928" s="65"/>
      <c r="P6928" s="66"/>
      <c r="Q6928" s="31">
        <f t="shared" si="216"/>
        <v>9999</v>
      </c>
      <c r="R6928" s="31" t="str">
        <f t="shared" si="217"/>
        <v/>
      </c>
      <c r="S6928" s="29">
        <f>IF($Q6928&lt;Parâmetros!$E$19,$G6928-1,$G6928)</f>
        <v>0</v>
      </c>
    </row>
    <row r="6929" spans="1:19" x14ac:dyDescent="0.25">
      <c r="A6929" s="116"/>
      <c r="B6929" s="65"/>
      <c r="C6929" s="65"/>
      <c r="D6929" s="66"/>
      <c r="E6929" s="67"/>
      <c r="F6929" s="65"/>
      <c r="G6929" s="66"/>
      <c r="J6929" s="65"/>
      <c r="K6929" s="65"/>
      <c r="L6929" s="66"/>
      <c r="M6929" s="65"/>
      <c r="O6929" s="65"/>
      <c r="P6929" s="66"/>
      <c r="Q6929" s="31">
        <f t="shared" si="216"/>
        <v>9999</v>
      </c>
      <c r="R6929" s="31" t="str">
        <f t="shared" si="217"/>
        <v/>
      </c>
      <c r="S6929" s="29">
        <f>IF($Q6929&lt;Parâmetros!$E$19,$G6929-1,$G6929)</f>
        <v>0</v>
      </c>
    </row>
    <row r="6930" spans="1:19" x14ac:dyDescent="0.25">
      <c r="A6930" s="116"/>
      <c r="B6930" s="65"/>
      <c r="C6930" s="65"/>
      <c r="D6930" s="66"/>
      <c r="E6930" s="67"/>
      <c r="F6930" s="65"/>
      <c r="G6930" s="66"/>
      <c r="J6930" s="65"/>
      <c r="K6930" s="65"/>
      <c r="L6930" s="66"/>
      <c r="M6930" s="65"/>
      <c r="N6930" s="65"/>
      <c r="O6930" s="65"/>
      <c r="P6930" s="66"/>
      <c r="Q6930" s="31">
        <f t="shared" si="216"/>
        <v>9999</v>
      </c>
      <c r="R6930" s="31" t="str">
        <f t="shared" si="217"/>
        <v/>
      </c>
      <c r="S6930" s="29">
        <f>IF($Q6930&lt;Parâmetros!$E$19,$G6930-1,$G6930)</f>
        <v>0</v>
      </c>
    </row>
    <row r="6931" spans="1:19" x14ac:dyDescent="0.25">
      <c r="A6931" s="116"/>
      <c r="B6931" s="65"/>
      <c r="C6931" s="65"/>
      <c r="D6931" s="66"/>
      <c r="E6931" s="67"/>
      <c r="F6931" s="65"/>
      <c r="G6931" s="66"/>
      <c r="J6931" s="65"/>
      <c r="K6931" s="65"/>
      <c r="L6931" s="66"/>
      <c r="M6931" s="65"/>
      <c r="O6931" s="65"/>
      <c r="P6931" s="66"/>
      <c r="Q6931" s="31">
        <f t="shared" si="216"/>
        <v>9999</v>
      </c>
      <c r="R6931" s="31" t="str">
        <f t="shared" si="217"/>
        <v/>
      </c>
      <c r="S6931" s="29">
        <f>IF($Q6931&lt;Parâmetros!$E$19,$G6931-1,$G6931)</f>
        <v>0</v>
      </c>
    </row>
    <row r="6932" spans="1:19" x14ac:dyDescent="0.25">
      <c r="A6932" s="116"/>
      <c r="B6932" s="65"/>
      <c r="C6932" s="65"/>
      <c r="D6932" s="66"/>
      <c r="E6932" s="67"/>
      <c r="F6932" s="65"/>
      <c r="G6932" s="66"/>
      <c r="J6932" s="65"/>
      <c r="K6932" s="65"/>
      <c r="L6932" s="66"/>
      <c r="M6932" s="65"/>
      <c r="N6932" s="65"/>
      <c r="O6932" s="65"/>
      <c r="P6932" s="66"/>
      <c r="Q6932" s="31">
        <f t="shared" si="216"/>
        <v>9999</v>
      </c>
      <c r="R6932" s="31" t="str">
        <f t="shared" si="217"/>
        <v/>
      </c>
      <c r="S6932" s="29">
        <f>IF($Q6932&lt;Parâmetros!$E$19,$G6932-1,$G6932)</f>
        <v>0</v>
      </c>
    </row>
    <row r="6933" spans="1:19" x14ac:dyDescent="0.25">
      <c r="A6933" s="116"/>
      <c r="B6933" s="65"/>
      <c r="C6933" s="65"/>
      <c r="D6933" s="66"/>
      <c r="E6933" s="67"/>
      <c r="F6933" s="65"/>
      <c r="G6933" s="66"/>
      <c r="J6933" s="65"/>
      <c r="K6933" s="65"/>
      <c r="L6933" s="66"/>
      <c r="M6933" s="65"/>
      <c r="N6933" s="65"/>
      <c r="O6933" s="65"/>
      <c r="P6933" s="66"/>
      <c r="Q6933" s="31">
        <f t="shared" si="216"/>
        <v>9999</v>
      </c>
      <c r="R6933" s="31" t="str">
        <f t="shared" si="217"/>
        <v/>
      </c>
      <c r="S6933" s="29">
        <f>IF($Q6933&lt;Parâmetros!$E$19,$G6933-1,$G6933)</f>
        <v>0</v>
      </c>
    </row>
    <row r="6934" spans="1:19" x14ac:dyDescent="0.25">
      <c r="A6934" s="116"/>
      <c r="B6934" s="65"/>
      <c r="C6934" s="65"/>
      <c r="D6934" s="66"/>
      <c r="E6934" s="67"/>
      <c r="F6934" s="65"/>
      <c r="G6934" s="66"/>
      <c r="J6934" s="65"/>
      <c r="K6934" s="65"/>
      <c r="L6934" s="66"/>
      <c r="M6934" s="65"/>
      <c r="N6934" s="65"/>
      <c r="O6934" s="65"/>
      <c r="P6934" s="66"/>
      <c r="Q6934" s="31">
        <f t="shared" si="216"/>
        <v>9999</v>
      </c>
      <c r="R6934" s="31" t="str">
        <f t="shared" si="217"/>
        <v/>
      </c>
      <c r="S6934" s="29">
        <f>IF($Q6934&lt;Parâmetros!$E$19,$G6934-1,$G6934)</f>
        <v>0</v>
      </c>
    </row>
    <row r="6935" spans="1:19" x14ac:dyDescent="0.25">
      <c r="A6935" s="116"/>
      <c r="B6935" s="65"/>
      <c r="C6935" s="65"/>
      <c r="D6935" s="66"/>
      <c r="E6935" s="67"/>
      <c r="F6935" s="65"/>
      <c r="G6935" s="66"/>
      <c r="J6935" s="65"/>
      <c r="K6935" s="65"/>
      <c r="L6935" s="66"/>
      <c r="M6935" s="65"/>
      <c r="N6935" s="65"/>
      <c r="O6935" s="65"/>
      <c r="P6935" s="66"/>
      <c r="Q6935" s="31">
        <f t="shared" si="216"/>
        <v>9999</v>
      </c>
      <c r="R6935" s="31" t="str">
        <f t="shared" si="217"/>
        <v/>
      </c>
      <c r="S6935" s="29">
        <f>IF($Q6935&lt;Parâmetros!$E$19,$G6935-1,$G6935)</f>
        <v>0</v>
      </c>
    </row>
    <row r="6936" spans="1:19" x14ac:dyDescent="0.25">
      <c r="A6936" s="116"/>
      <c r="B6936" s="65"/>
      <c r="C6936" s="65"/>
      <c r="D6936" s="66"/>
      <c r="E6936" s="67"/>
      <c r="F6936" s="65"/>
      <c r="G6936" s="66"/>
      <c r="J6936" s="65"/>
      <c r="K6936" s="65"/>
      <c r="L6936" s="66"/>
      <c r="M6936" s="65"/>
      <c r="O6936" s="65"/>
      <c r="P6936" s="66"/>
      <c r="Q6936" s="31">
        <f t="shared" si="216"/>
        <v>9999</v>
      </c>
      <c r="R6936" s="31" t="str">
        <f t="shared" si="217"/>
        <v/>
      </c>
      <c r="S6936" s="29">
        <f>IF($Q6936&lt;Parâmetros!$E$19,$G6936-1,$G6936)</f>
        <v>0</v>
      </c>
    </row>
    <row r="6937" spans="1:19" x14ac:dyDescent="0.25">
      <c r="A6937" s="116"/>
      <c r="B6937" s="65"/>
      <c r="C6937" s="65"/>
      <c r="D6937" s="66"/>
      <c r="E6937" s="67"/>
      <c r="F6937" s="65"/>
      <c r="G6937" s="66"/>
      <c r="J6937" s="65"/>
      <c r="K6937" s="65"/>
      <c r="L6937" s="66"/>
      <c r="M6937" s="65"/>
      <c r="O6937" s="65"/>
      <c r="P6937" s="66"/>
      <c r="Q6937" s="31">
        <f t="shared" si="216"/>
        <v>9999</v>
      </c>
      <c r="R6937" s="31" t="str">
        <f t="shared" si="217"/>
        <v/>
      </c>
      <c r="S6937" s="29">
        <f>IF($Q6937&lt;Parâmetros!$E$19,$G6937-1,$G6937)</f>
        <v>0</v>
      </c>
    </row>
    <row r="6938" spans="1:19" x14ac:dyDescent="0.25">
      <c r="A6938" s="116"/>
      <c r="B6938" s="65"/>
      <c r="C6938" s="65"/>
      <c r="D6938" s="66"/>
      <c r="E6938" s="67"/>
      <c r="F6938" s="65"/>
      <c r="G6938" s="66"/>
      <c r="J6938" s="65"/>
      <c r="K6938" s="65"/>
      <c r="L6938" s="66"/>
      <c r="M6938" s="65"/>
      <c r="O6938" s="65"/>
      <c r="P6938" s="66"/>
      <c r="Q6938" s="31">
        <f t="shared" si="216"/>
        <v>9999</v>
      </c>
      <c r="R6938" s="31" t="str">
        <f t="shared" si="217"/>
        <v/>
      </c>
      <c r="S6938" s="29">
        <f>IF($Q6938&lt;Parâmetros!$E$19,$G6938-1,$G6938)</f>
        <v>0</v>
      </c>
    </row>
    <row r="6939" spans="1:19" x14ac:dyDescent="0.25">
      <c r="A6939" s="116"/>
      <c r="B6939" s="65"/>
      <c r="C6939" s="65"/>
      <c r="D6939" s="66"/>
      <c r="E6939" s="67"/>
      <c r="F6939" s="65"/>
      <c r="G6939" s="66"/>
      <c r="J6939" s="65"/>
      <c r="K6939" s="65"/>
      <c r="L6939" s="66"/>
      <c r="M6939" s="65"/>
      <c r="N6939" s="65"/>
      <c r="O6939" s="65"/>
      <c r="P6939" s="66"/>
      <c r="Q6939" s="31">
        <f t="shared" si="216"/>
        <v>9999</v>
      </c>
      <c r="R6939" s="31" t="str">
        <f t="shared" si="217"/>
        <v/>
      </c>
      <c r="S6939" s="29">
        <f>IF($Q6939&lt;Parâmetros!$E$19,$G6939-1,$G6939)</f>
        <v>0</v>
      </c>
    </row>
    <row r="6940" spans="1:19" x14ac:dyDescent="0.25">
      <c r="A6940" s="116"/>
      <c r="B6940" s="65"/>
      <c r="C6940" s="65"/>
      <c r="D6940" s="66"/>
      <c r="E6940" s="67"/>
      <c r="F6940" s="65"/>
      <c r="G6940" s="66"/>
      <c r="J6940" s="65"/>
      <c r="K6940" s="65"/>
      <c r="L6940" s="66"/>
      <c r="M6940" s="65"/>
      <c r="N6940" s="65"/>
      <c r="O6940" s="65"/>
      <c r="P6940" s="66"/>
      <c r="Q6940" s="31">
        <f t="shared" si="216"/>
        <v>9999</v>
      </c>
      <c r="R6940" s="31" t="str">
        <f t="shared" si="217"/>
        <v/>
      </c>
      <c r="S6940" s="29">
        <f>IF($Q6940&lt;Parâmetros!$E$19,$G6940-1,$G6940)</f>
        <v>0</v>
      </c>
    </row>
    <row r="6941" spans="1:19" x14ac:dyDescent="0.25">
      <c r="A6941" s="116"/>
      <c r="B6941" s="65"/>
      <c r="C6941" s="65"/>
      <c r="D6941" s="66"/>
      <c r="E6941" s="67"/>
      <c r="F6941" s="65"/>
      <c r="G6941" s="66"/>
      <c r="J6941" s="65"/>
      <c r="K6941" s="65"/>
      <c r="L6941" s="66"/>
      <c r="M6941" s="65"/>
      <c r="O6941" s="65"/>
      <c r="P6941" s="66"/>
      <c r="Q6941" s="31">
        <f t="shared" si="216"/>
        <v>9999</v>
      </c>
      <c r="R6941" s="31" t="str">
        <f t="shared" si="217"/>
        <v/>
      </c>
      <c r="S6941" s="29">
        <f>IF($Q6941&lt;Parâmetros!$E$19,$G6941-1,$G6941)</f>
        <v>0</v>
      </c>
    </row>
    <row r="6942" spans="1:19" x14ac:dyDescent="0.25">
      <c r="A6942" s="116"/>
      <c r="B6942" s="65"/>
      <c r="C6942" s="65"/>
      <c r="D6942" s="66"/>
      <c r="E6942" s="67"/>
      <c r="F6942" s="65"/>
      <c r="G6942" s="66"/>
      <c r="J6942" s="65"/>
      <c r="K6942" s="65"/>
      <c r="L6942" s="66"/>
      <c r="M6942" s="65"/>
      <c r="O6942" s="65"/>
      <c r="P6942" s="66"/>
      <c r="Q6942" s="31">
        <f t="shared" si="216"/>
        <v>9999</v>
      </c>
      <c r="R6942" s="31" t="str">
        <f t="shared" si="217"/>
        <v/>
      </c>
      <c r="S6942" s="29">
        <f>IF($Q6942&lt;Parâmetros!$E$19,$G6942-1,$G6942)</f>
        <v>0</v>
      </c>
    </row>
    <row r="6943" spans="1:19" x14ac:dyDescent="0.25">
      <c r="A6943" s="116"/>
      <c r="B6943" s="65"/>
      <c r="C6943" s="65"/>
      <c r="D6943" s="66"/>
      <c r="E6943" s="67"/>
      <c r="F6943" s="65"/>
      <c r="G6943" s="66"/>
      <c r="J6943" s="65"/>
      <c r="K6943" s="65"/>
      <c r="L6943" s="66"/>
      <c r="M6943" s="65"/>
      <c r="O6943" s="65"/>
      <c r="P6943" s="66"/>
      <c r="Q6943" s="31">
        <f t="shared" si="216"/>
        <v>9999</v>
      </c>
      <c r="R6943" s="31" t="str">
        <f t="shared" si="217"/>
        <v/>
      </c>
      <c r="S6943" s="29">
        <f>IF($Q6943&lt;Parâmetros!$E$19,$G6943-1,$G6943)</f>
        <v>0</v>
      </c>
    </row>
    <row r="6944" spans="1:19" x14ac:dyDescent="0.25">
      <c r="A6944" s="116"/>
      <c r="B6944" s="65"/>
      <c r="C6944" s="65"/>
      <c r="D6944" s="66"/>
      <c r="E6944" s="67"/>
      <c r="F6944" s="65"/>
      <c r="G6944" s="66"/>
      <c r="J6944" s="65"/>
      <c r="K6944" s="65"/>
      <c r="L6944" s="66"/>
      <c r="M6944" s="65"/>
      <c r="N6944" s="65"/>
      <c r="O6944" s="65"/>
      <c r="P6944" s="66"/>
      <c r="Q6944" s="31">
        <f t="shared" si="216"/>
        <v>9999</v>
      </c>
      <c r="R6944" s="31" t="str">
        <f t="shared" si="217"/>
        <v/>
      </c>
      <c r="S6944" s="29">
        <f>IF($Q6944&lt;Parâmetros!$E$19,$G6944-1,$G6944)</f>
        <v>0</v>
      </c>
    </row>
    <row r="6945" spans="1:19" x14ac:dyDescent="0.25">
      <c r="A6945" s="116"/>
      <c r="B6945" s="65"/>
      <c r="C6945" s="65"/>
      <c r="D6945" s="66"/>
      <c r="E6945" s="67"/>
      <c r="F6945" s="65"/>
      <c r="G6945" s="66"/>
      <c r="J6945" s="65"/>
      <c r="K6945" s="65"/>
      <c r="L6945" s="66"/>
      <c r="M6945" s="65"/>
      <c r="N6945" s="65"/>
      <c r="O6945" s="65"/>
      <c r="P6945" s="66"/>
      <c r="Q6945" s="31">
        <f t="shared" si="216"/>
        <v>9999</v>
      </c>
      <c r="R6945" s="31" t="str">
        <f t="shared" si="217"/>
        <v/>
      </c>
      <c r="S6945" s="29">
        <f>IF($Q6945&lt;Parâmetros!$E$19,$G6945-1,$G6945)</f>
        <v>0</v>
      </c>
    </row>
    <row r="6946" spans="1:19" x14ac:dyDescent="0.25">
      <c r="A6946" s="116"/>
      <c r="B6946" s="65"/>
      <c r="C6946" s="65"/>
      <c r="D6946" s="66"/>
      <c r="E6946" s="67"/>
      <c r="F6946" s="65"/>
      <c r="G6946" s="66"/>
      <c r="J6946" s="65"/>
      <c r="K6946" s="65"/>
      <c r="L6946" s="66"/>
      <c r="M6946" s="65"/>
      <c r="N6946" s="65"/>
      <c r="O6946" s="65"/>
      <c r="P6946" s="66"/>
      <c r="Q6946" s="31">
        <f t="shared" si="216"/>
        <v>9999</v>
      </c>
      <c r="R6946" s="31" t="str">
        <f t="shared" si="217"/>
        <v/>
      </c>
      <c r="S6946" s="29">
        <f>IF($Q6946&lt;Parâmetros!$E$19,$G6946-1,$G6946)</f>
        <v>0</v>
      </c>
    </row>
    <row r="6947" spans="1:19" x14ac:dyDescent="0.25">
      <c r="A6947" s="116"/>
      <c r="B6947" s="65"/>
      <c r="C6947" s="65"/>
      <c r="D6947" s="66"/>
      <c r="E6947" s="67"/>
      <c r="F6947" s="65"/>
      <c r="G6947" s="66"/>
      <c r="J6947" s="65"/>
      <c r="K6947" s="65"/>
      <c r="L6947" s="66"/>
      <c r="M6947" s="65"/>
      <c r="O6947" s="65"/>
      <c r="P6947" s="66"/>
      <c r="Q6947" s="31">
        <f t="shared" si="216"/>
        <v>9999</v>
      </c>
      <c r="R6947" s="31" t="str">
        <f t="shared" si="217"/>
        <v/>
      </c>
      <c r="S6947" s="29">
        <f>IF($Q6947&lt;Parâmetros!$E$19,$G6947-1,$G6947)</f>
        <v>0</v>
      </c>
    </row>
    <row r="6948" spans="1:19" x14ac:dyDescent="0.25">
      <c r="A6948" s="116"/>
      <c r="B6948" s="65"/>
      <c r="C6948" s="65"/>
      <c r="D6948" s="66"/>
      <c r="E6948" s="67"/>
      <c r="F6948" s="65"/>
      <c r="G6948" s="66"/>
      <c r="J6948" s="65"/>
      <c r="K6948" s="65"/>
      <c r="L6948" s="66"/>
      <c r="M6948" s="65"/>
      <c r="O6948" s="65"/>
      <c r="P6948" s="66"/>
      <c r="Q6948" s="31">
        <f t="shared" si="216"/>
        <v>9999</v>
      </c>
      <c r="R6948" s="31" t="str">
        <f t="shared" si="217"/>
        <v/>
      </c>
      <c r="S6948" s="29">
        <f>IF($Q6948&lt;Parâmetros!$E$19,$G6948-1,$G6948)</f>
        <v>0</v>
      </c>
    </row>
    <row r="6949" spans="1:19" x14ac:dyDescent="0.25">
      <c r="A6949" s="116"/>
      <c r="B6949" s="65"/>
      <c r="C6949" s="65"/>
      <c r="D6949" s="66"/>
      <c r="E6949" s="67"/>
      <c r="F6949" s="65"/>
      <c r="G6949" s="66"/>
      <c r="J6949" s="65"/>
      <c r="K6949" s="65"/>
      <c r="L6949" s="66"/>
      <c r="M6949" s="65"/>
      <c r="N6949" s="65"/>
      <c r="O6949" s="65"/>
      <c r="P6949" s="66"/>
      <c r="Q6949" s="31">
        <f t="shared" si="216"/>
        <v>9999</v>
      </c>
      <c r="R6949" s="31" t="str">
        <f t="shared" si="217"/>
        <v/>
      </c>
      <c r="S6949" s="29">
        <f>IF($Q6949&lt;Parâmetros!$E$19,$G6949-1,$G6949)</f>
        <v>0</v>
      </c>
    </row>
    <row r="6950" spans="1:19" x14ac:dyDescent="0.25">
      <c r="A6950" s="116"/>
      <c r="B6950" s="65"/>
      <c r="C6950" s="65"/>
      <c r="D6950" s="66"/>
      <c r="E6950" s="67"/>
      <c r="F6950" s="65"/>
      <c r="G6950" s="66"/>
      <c r="J6950" s="65"/>
      <c r="K6950" s="65"/>
      <c r="L6950" s="66"/>
      <c r="M6950" s="65"/>
      <c r="N6950" s="65"/>
      <c r="O6950" s="65"/>
      <c r="P6950" s="66"/>
      <c r="Q6950" s="31">
        <f t="shared" si="216"/>
        <v>9999</v>
      </c>
      <c r="R6950" s="31" t="str">
        <f t="shared" si="217"/>
        <v/>
      </c>
      <c r="S6950" s="29">
        <f>IF($Q6950&lt;Parâmetros!$E$19,$G6950-1,$G6950)</f>
        <v>0</v>
      </c>
    </row>
    <row r="6951" spans="1:19" x14ac:dyDescent="0.25">
      <c r="A6951" s="116"/>
      <c r="B6951" s="65"/>
      <c r="C6951" s="65"/>
      <c r="D6951" s="66"/>
      <c r="E6951" s="67"/>
      <c r="F6951" s="65"/>
      <c r="G6951" s="66"/>
      <c r="J6951" s="65"/>
      <c r="K6951" s="65"/>
      <c r="L6951" s="66"/>
      <c r="M6951" s="65"/>
      <c r="N6951" s="65"/>
      <c r="O6951" s="65"/>
      <c r="P6951" s="66"/>
      <c r="Q6951" s="31">
        <f t="shared" si="216"/>
        <v>9999</v>
      </c>
      <c r="R6951" s="31" t="str">
        <f t="shared" si="217"/>
        <v/>
      </c>
      <c r="S6951" s="29">
        <f>IF($Q6951&lt;Parâmetros!$E$19,$G6951-1,$G6951)</f>
        <v>0</v>
      </c>
    </row>
    <row r="6952" spans="1:19" x14ac:dyDescent="0.25">
      <c r="A6952" s="116"/>
      <c r="B6952" s="65"/>
      <c r="C6952" s="65"/>
      <c r="D6952" s="66"/>
      <c r="E6952" s="67"/>
      <c r="F6952" s="65"/>
      <c r="G6952" s="66"/>
      <c r="J6952" s="65"/>
      <c r="K6952" s="65"/>
      <c r="L6952" s="66"/>
      <c r="M6952" s="65"/>
      <c r="N6952" s="65"/>
      <c r="O6952" s="65"/>
      <c r="P6952" s="66"/>
      <c r="Q6952" s="31">
        <f t="shared" si="216"/>
        <v>9999</v>
      </c>
      <c r="R6952" s="31" t="str">
        <f t="shared" si="217"/>
        <v/>
      </c>
      <c r="S6952" s="29">
        <f>IF($Q6952&lt;Parâmetros!$E$19,$G6952-1,$G6952)</f>
        <v>0</v>
      </c>
    </row>
    <row r="6953" spans="1:19" x14ac:dyDescent="0.25">
      <c r="A6953" s="116"/>
      <c r="B6953" s="65"/>
      <c r="C6953" s="65"/>
      <c r="D6953" s="66"/>
      <c r="E6953" s="67"/>
      <c r="F6953" s="65"/>
      <c r="G6953" s="66"/>
      <c r="J6953" s="65"/>
      <c r="K6953" s="65"/>
      <c r="L6953" s="66"/>
      <c r="M6953" s="65"/>
      <c r="N6953" s="65"/>
      <c r="O6953" s="65"/>
      <c r="P6953" s="66"/>
      <c r="Q6953" s="31">
        <f t="shared" si="216"/>
        <v>9999</v>
      </c>
      <c r="R6953" s="31" t="str">
        <f t="shared" si="217"/>
        <v/>
      </c>
      <c r="S6953" s="29">
        <f>IF($Q6953&lt;Parâmetros!$E$19,$G6953-1,$G6953)</f>
        <v>0</v>
      </c>
    </row>
    <row r="6954" spans="1:19" x14ac:dyDescent="0.25">
      <c r="A6954" s="116"/>
      <c r="B6954" s="65"/>
      <c r="C6954" s="65"/>
      <c r="D6954" s="66"/>
      <c r="E6954" s="67"/>
      <c r="F6954" s="65"/>
      <c r="G6954" s="66"/>
      <c r="J6954" s="65"/>
      <c r="K6954" s="65"/>
      <c r="L6954" s="66"/>
      <c r="M6954" s="65"/>
      <c r="N6954" s="65"/>
      <c r="O6954" s="65"/>
      <c r="P6954" s="66"/>
      <c r="Q6954" s="31">
        <f t="shared" si="216"/>
        <v>9999</v>
      </c>
      <c r="R6954" s="31" t="str">
        <f t="shared" si="217"/>
        <v/>
      </c>
      <c r="S6954" s="29">
        <f>IF($Q6954&lt;Parâmetros!$E$19,$G6954-1,$G6954)</f>
        <v>0</v>
      </c>
    </row>
    <row r="6955" spans="1:19" x14ac:dyDescent="0.25">
      <c r="A6955" s="116"/>
      <c r="B6955" s="65"/>
      <c r="C6955" s="65"/>
      <c r="D6955" s="66"/>
      <c r="E6955" s="67"/>
      <c r="F6955" s="65"/>
      <c r="G6955" s="66"/>
      <c r="J6955" s="65"/>
      <c r="K6955" s="65"/>
      <c r="L6955" s="66"/>
      <c r="M6955" s="65"/>
      <c r="N6955" s="65"/>
      <c r="O6955" s="65"/>
      <c r="P6955" s="66"/>
      <c r="Q6955" s="31">
        <f t="shared" si="216"/>
        <v>9999</v>
      </c>
      <c r="R6955" s="31" t="str">
        <f t="shared" si="217"/>
        <v/>
      </c>
      <c r="S6955" s="29">
        <f>IF($Q6955&lt;Parâmetros!$E$19,$G6955-1,$G6955)</f>
        <v>0</v>
      </c>
    </row>
    <row r="6956" spans="1:19" x14ac:dyDescent="0.25">
      <c r="A6956" s="116"/>
      <c r="B6956" s="65"/>
      <c r="C6956" s="65"/>
      <c r="D6956" s="66"/>
      <c r="E6956" s="67"/>
      <c r="F6956" s="65"/>
      <c r="G6956" s="66"/>
      <c r="J6956" s="65"/>
      <c r="K6956" s="65"/>
      <c r="L6956" s="66"/>
      <c r="M6956" s="65"/>
      <c r="N6956" s="65"/>
      <c r="O6956" s="65"/>
      <c r="P6956" s="66"/>
      <c r="Q6956" s="31">
        <f t="shared" si="216"/>
        <v>9999</v>
      </c>
      <c r="R6956" s="31" t="str">
        <f t="shared" si="217"/>
        <v/>
      </c>
      <c r="S6956" s="29">
        <f>IF($Q6956&lt;Parâmetros!$E$19,$G6956-1,$G6956)</f>
        <v>0</v>
      </c>
    </row>
    <row r="6957" spans="1:19" x14ac:dyDescent="0.25">
      <c r="A6957" s="116"/>
      <c r="B6957" s="65"/>
      <c r="C6957" s="65"/>
      <c r="D6957" s="66"/>
      <c r="E6957" s="67"/>
      <c r="F6957" s="65"/>
      <c r="G6957" s="66"/>
      <c r="J6957" s="65"/>
      <c r="K6957" s="65"/>
      <c r="L6957" s="66"/>
      <c r="M6957" s="65"/>
      <c r="N6957" s="65"/>
      <c r="O6957" s="65"/>
      <c r="P6957" s="66"/>
      <c r="Q6957" s="31">
        <f t="shared" si="216"/>
        <v>9999</v>
      </c>
      <c r="R6957" s="31" t="str">
        <f t="shared" si="217"/>
        <v/>
      </c>
      <c r="S6957" s="29">
        <f>IF($Q6957&lt;Parâmetros!$E$19,$G6957-1,$G6957)</f>
        <v>0</v>
      </c>
    </row>
    <row r="6958" spans="1:19" x14ac:dyDescent="0.25">
      <c r="A6958" s="116"/>
      <c r="B6958" s="65"/>
      <c r="C6958" s="65"/>
      <c r="D6958" s="66"/>
      <c r="E6958" s="67"/>
      <c r="F6958" s="65"/>
      <c r="G6958" s="66"/>
      <c r="J6958" s="65"/>
      <c r="K6958" s="65"/>
      <c r="L6958" s="66"/>
      <c r="M6958" s="65"/>
      <c r="N6958" s="65"/>
      <c r="O6958" s="65"/>
      <c r="P6958" s="66"/>
      <c r="Q6958" s="31">
        <f t="shared" si="216"/>
        <v>9999</v>
      </c>
      <c r="R6958" s="31" t="str">
        <f t="shared" si="217"/>
        <v/>
      </c>
      <c r="S6958" s="29">
        <f>IF($Q6958&lt;Parâmetros!$E$19,$G6958-1,$G6958)</f>
        <v>0</v>
      </c>
    </row>
    <row r="6959" spans="1:19" x14ac:dyDescent="0.25">
      <c r="A6959" s="116"/>
      <c r="B6959" s="65"/>
      <c r="C6959" s="65"/>
      <c r="D6959" s="66"/>
      <c r="E6959" s="67"/>
      <c r="F6959" s="65"/>
      <c r="G6959" s="66"/>
      <c r="J6959" s="65"/>
      <c r="K6959" s="65"/>
      <c r="L6959" s="66"/>
      <c r="M6959" s="65"/>
      <c r="N6959" s="65"/>
      <c r="O6959" s="65"/>
      <c r="P6959" s="66"/>
      <c r="Q6959" s="31">
        <f t="shared" si="216"/>
        <v>9999</v>
      </c>
      <c r="R6959" s="31" t="str">
        <f t="shared" si="217"/>
        <v/>
      </c>
      <c r="S6959" s="29">
        <f>IF($Q6959&lt;Parâmetros!$E$19,$G6959-1,$G6959)</f>
        <v>0</v>
      </c>
    </row>
    <row r="6960" spans="1:19" x14ac:dyDescent="0.25">
      <c r="A6960" s="116"/>
      <c r="B6960" s="65"/>
      <c r="C6960" s="65"/>
      <c r="D6960" s="66"/>
      <c r="E6960" s="67"/>
      <c r="F6960" s="65"/>
      <c r="G6960" s="66"/>
      <c r="J6960" s="65"/>
      <c r="K6960" s="65"/>
      <c r="L6960" s="66"/>
      <c r="M6960" s="65"/>
      <c r="O6960" s="65"/>
      <c r="P6960" s="66"/>
      <c r="Q6960" s="31">
        <f t="shared" si="216"/>
        <v>9999</v>
      </c>
      <c r="R6960" s="31" t="str">
        <f t="shared" si="217"/>
        <v/>
      </c>
      <c r="S6960" s="29">
        <f>IF($Q6960&lt;Parâmetros!$E$19,$G6960-1,$G6960)</f>
        <v>0</v>
      </c>
    </row>
    <row r="6961" spans="1:19" x14ac:dyDescent="0.25">
      <c r="A6961" s="116"/>
      <c r="B6961" s="65"/>
      <c r="C6961" s="65"/>
      <c r="D6961" s="66"/>
      <c r="E6961" s="67"/>
      <c r="F6961" s="65"/>
      <c r="G6961" s="66"/>
      <c r="J6961" s="65"/>
      <c r="K6961" s="65"/>
      <c r="L6961" s="66"/>
      <c r="M6961" s="65"/>
      <c r="N6961" s="65"/>
      <c r="O6961" s="65"/>
      <c r="P6961" s="66"/>
      <c r="Q6961" s="31">
        <f t="shared" si="216"/>
        <v>9999</v>
      </c>
      <c r="R6961" s="31" t="str">
        <f t="shared" si="217"/>
        <v/>
      </c>
      <c r="S6961" s="29">
        <f>IF($Q6961&lt;Parâmetros!$E$19,$G6961-1,$G6961)</f>
        <v>0</v>
      </c>
    </row>
    <row r="6962" spans="1:19" x14ac:dyDescent="0.25">
      <c r="A6962" s="116"/>
      <c r="B6962" s="65"/>
      <c r="C6962" s="65"/>
      <c r="D6962" s="66"/>
      <c r="E6962" s="67"/>
      <c r="F6962" s="65"/>
      <c r="G6962" s="66"/>
      <c r="J6962" s="65"/>
      <c r="K6962" s="65"/>
      <c r="L6962" s="66"/>
      <c r="M6962" s="65"/>
      <c r="O6962" s="65"/>
      <c r="P6962" s="66"/>
      <c r="Q6962" s="31">
        <f t="shared" si="216"/>
        <v>9999</v>
      </c>
      <c r="R6962" s="31" t="str">
        <f t="shared" si="217"/>
        <v/>
      </c>
      <c r="S6962" s="29">
        <f>IF($Q6962&lt;Parâmetros!$E$19,$G6962-1,$G6962)</f>
        <v>0</v>
      </c>
    </row>
    <row r="6963" spans="1:19" x14ac:dyDescent="0.25">
      <c r="A6963" s="116"/>
      <c r="B6963" s="65"/>
      <c r="C6963" s="65"/>
      <c r="D6963" s="66"/>
      <c r="E6963" s="67"/>
      <c r="F6963" s="65"/>
      <c r="G6963" s="66"/>
      <c r="J6963" s="65"/>
      <c r="K6963" s="65"/>
      <c r="L6963" s="66"/>
      <c r="M6963" s="65"/>
      <c r="O6963" s="65"/>
      <c r="P6963" s="66"/>
      <c r="Q6963" s="31">
        <f t="shared" si="216"/>
        <v>9999</v>
      </c>
      <c r="R6963" s="31" t="str">
        <f t="shared" si="217"/>
        <v/>
      </c>
      <c r="S6963" s="29">
        <f>IF($Q6963&lt;Parâmetros!$E$19,$G6963-1,$G6963)</f>
        <v>0</v>
      </c>
    </row>
    <row r="6964" spans="1:19" x14ac:dyDescent="0.25">
      <c r="A6964" s="116"/>
      <c r="B6964" s="65"/>
      <c r="C6964" s="65"/>
      <c r="D6964" s="66"/>
      <c r="E6964" s="67"/>
      <c r="F6964" s="65"/>
      <c r="G6964" s="66"/>
      <c r="J6964" s="65"/>
      <c r="K6964" s="65"/>
      <c r="L6964" s="66"/>
      <c r="M6964" s="65"/>
      <c r="N6964" s="65"/>
      <c r="O6964" s="65"/>
      <c r="P6964" s="66"/>
      <c r="Q6964" s="31">
        <f t="shared" si="216"/>
        <v>9999</v>
      </c>
      <c r="R6964" s="31" t="str">
        <f t="shared" si="217"/>
        <v/>
      </c>
      <c r="S6964" s="29">
        <f>IF($Q6964&lt;Parâmetros!$E$19,$G6964-1,$G6964)</f>
        <v>0</v>
      </c>
    </row>
    <row r="6965" spans="1:19" x14ac:dyDescent="0.25">
      <c r="A6965" s="116"/>
      <c r="B6965" s="65"/>
      <c r="C6965" s="65"/>
      <c r="D6965" s="66"/>
      <c r="E6965" s="67"/>
      <c r="F6965" s="65"/>
      <c r="G6965" s="66"/>
      <c r="J6965" s="65"/>
      <c r="K6965" s="65"/>
      <c r="L6965" s="66"/>
      <c r="M6965" s="65"/>
      <c r="N6965" s="65"/>
      <c r="O6965" s="65"/>
      <c r="P6965" s="66"/>
      <c r="Q6965" s="31">
        <f t="shared" si="216"/>
        <v>9999</v>
      </c>
      <c r="R6965" s="31" t="str">
        <f t="shared" si="217"/>
        <v/>
      </c>
      <c r="S6965" s="29">
        <f>IF($Q6965&lt;Parâmetros!$E$19,$G6965-1,$G6965)</f>
        <v>0</v>
      </c>
    </row>
    <row r="6966" spans="1:19" x14ac:dyDescent="0.25">
      <c r="A6966" s="116"/>
      <c r="B6966" s="65"/>
      <c r="C6966" s="65"/>
      <c r="D6966" s="66"/>
      <c r="E6966" s="67"/>
      <c r="F6966" s="65"/>
      <c r="G6966" s="66"/>
      <c r="J6966" s="65"/>
      <c r="K6966" s="65"/>
      <c r="L6966" s="66"/>
      <c r="M6966" s="65"/>
      <c r="N6966" s="65"/>
      <c r="O6966" s="65"/>
      <c r="P6966" s="66"/>
      <c r="Q6966" s="31">
        <f t="shared" si="216"/>
        <v>9999</v>
      </c>
      <c r="R6966" s="31" t="str">
        <f t="shared" si="217"/>
        <v/>
      </c>
      <c r="S6966" s="29">
        <f>IF($Q6966&lt;Parâmetros!$E$19,$G6966-1,$G6966)</f>
        <v>0</v>
      </c>
    </row>
    <row r="6967" spans="1:19" x14ac:dyDescent="0.25">
      <c r="A6967" s="116"/>
      <c r="B6967" s="65"/>
      <c r="C6967" s="65"/>
      <c r="D6967" s="66"/>
      <c r="E6967" s="67"/>
      <c r="F6967" s="65"/>
      <c r="G6967" s="66"/>
      <c r="J6967" s="65"/>
      <c r="K6967" s="65"/>
      <c r="L6967" s="66"/>
      <c r="M6967" s="65"/>
      <c r="N6967" s="65"/>
      <c r="O6967" s="65"/>
      <c r="P6967" s="66"/>
      <c r="Q6967" s="31">
        <f t="shared" si="216"/>
        <v>9999</v>
      </c>
      <c r="R6967" s="31" t="str">
        <f t="shared" si="217"/>
        <v/>
      </c>
      <c r="S6967" s="29">
        <f>IF($Q6967&lt;Parâmetros!$E$19,$G6967-1,$G6967)</f>
        <v>0</v>
      </c>
    </row>
    <row r="6968" spans="1:19" x14ac:dyDescent="0.25">
      <c r="A6968" s="116"/>
      <c r="B6968" s="65"/>
      <c r="C6968" s="65"/>
      <c r="D6968" s="66"/>
      <c r="E6968" s="67"/>
      <c r="F6968" s="65"/>
      <c r="G6968" s="66"/>
      <c r="J6968" s="65"/>
      <c r="K6968" s="65"/>
      <c r="L6968" s="66"/>
      <c r="M6968" s="65"/>
      <c r="N6968" s="65"/>
      <c r="O6968" s="65"/>
      <c r="P6968" s="66"/>
      <c r="Q6968" s="31">
        <f t="shared" si="216"/>
        <v>9999</v>
      </c>
      <c r="R6968" s="31" t="str">
        <f t="shared" si="217"/>
        <v/>
      </c>
      <c r="S6968" s="29">
        <f>IF($Q6968&lt;Parâmetros!$E$19,$G6968-1,$G6968)</f>
        <v>0</v>
      </c>
    </row>
    <row r="6969" spans="1:19" x14ac:dyDescent="0.25">
      <c r="A6969" s="116"/>
      <c r="B6969" s="65"/>
      <c r="C6969" s="65"/>
      <c r="D6969" s="66"/>
      <c r="E6969" s="67"/>
      <c r="F6969" s="65"/>
      <c r="G6969" s="66"/>
      <c r="J6969" s="65"/>
      <c r="K6969" s="65"/>
      <c r="L6969" s="66"/>
      <c r="M6969" s="65"/>
      <c r="N6969" s="65"/>
      <c r="O6969" s="65"/>
      <c r="P6969" s="66"/>
      <c r="Q6969" s="31">
        <f t="shared" si="216"/>
        <v>9999</v>
      </c>
      <c r="R6969" s="31" t="str">
        <f t="shared" si="217"/>
        <v/>
      </c>
      <c r="S6969" s="29">
        <f>IF($Q6969&lt;Parâmetros!$E$19,$G6969-1,$G6969)</f>
        <v>0</v>
      </c>
    </row>
    <row r="6970" spans="1:19" x14ac:dyDescent="0.25">
      <c r="A6970" s="116"/>
      <c r="B6970" s="65"/>
      <c r="C6970" s="65"/>
      <c r="D6970" s="66"/>
      <c r="E6970" s="67"/>
      <c r="F6970" s="65"/>
      <c r="G6970" s="66"/>
      <c r="J6970" s="65"/>
      <c r="K6970" s="65"/>
      <c r="L6970" s="66"/>
      <c r="M6970" s="65"/>
      <c r="N6970" s="65"/>
      <c r="O6970" s="65"/>
      <c r="P6970" s="66"/>
      <c r="Q6970" s="31">
        <f t="shared" si="216"/>
        <v>9999</v>
      </c>
      <c r="R6970" s="31" t="str">
        <f t="shared" si="217"/>
        <v/>
      </c>
      <c r="S6970" s="29">
        <f>IF($Q6970&lt;Parâmetros!$E$19,$G6970-1,$G6970)</f>
        <v>0</v>
      </c>
    </row>
    <row r="6971" spans="1:19" x14ac:dyDescent="0.25">
      <c r="A6971" s="116"/>
      <c r="B6971" s="65"/>
      <c r="C6971" s="65"/>
      <c r="D6971" s="66"/>
      <c r="E6971" s="67"/>
      <c r="F6971" s="65"/>
      <c r="G6971" s="66"/>
      <c r="J6971" s="65"/>
      <c r="K6971" s="65"/>
      <c r="L6971" s="66"/>
      <c r="M6971" s="65"/>
      <c r="N6971" s="65"/>
      <c r="O6971" s="65"/>
      <c r="P6971" s="66"/>
      <c r="Q6971" s="31">
        <f t="shared" si="216"/>
        <v>9999</v>
      </c>
      <c r="R6971" s="31" t="str">
        <f t="shared" si="217"/>
        <v/>
      </c>
      <c r="S6971" s="29">
        <f>IF($Q6971&lt;Parâmetros!$E$19,$G6971-1,$G6971)</f>
        <v>0</v>
      </c>
    </row>
    <row r="6972" spans="1:19" x14ac:dyDescent="0.25">
      <c r="A6972" s="116"/>
      <c r="B6972" s="65"/>
      <c r="C6972" s="65"/>
      <c r="D6972" s="66"/>
      <c r="E6972" s="67"/>
      <c r="F6972" s="65"/>
      <c r="G6972" s="66"/>
      <c r="J6972" s="65"/>
      <c r="K6972" s="65"/>
      <c r="L6972" s="66"/>
      <c r="M6972" s="65"/>
      <c r="O6972" s="65"/>
      <c r="P6972" s="66"/>
      <c r="Q6972" s="31">
        <f t="shared" ref="Q6972:Q7035" si="218">IFERROR(VALUE(LEFT($J6972,2))*60+VALUE(MID($J6972,4,2)),9999)</f>
        <v>9999</v>
      </c>
      <c r="R6972" s="31" t="str">
        <f t="shared" ref="R6972:R7035" si="219">IFERROR(VALUE(LEFT($K6972,2))*60+VALUE(MID($K6972,4,2)),"")</f>
        <v/>
      </c>
      <c r="S6972" s="29">
        <f>IF($Q6972&lt;Parâmetros!$E$19,$G6972-1,$G6972)</f>
        <v>0</v>
      </c>
    </row>
    <row r="6973" spans="1:19" x14ac:dyDescent="0.25">
      <c r="A6973" s="116"/>
      <c r="B6973" s="65"/>
      <c r="C6973" s="65"/>
      <c r="D6973" s="66"/>
      <c r="E6973" s="67"/>
      <c r="F6973" s="65"/>
      <c r="G6973" s="66"/>
      <c r="J6973" s="65"/>
      <c r="K6973" s="65"/>
      <c r="L6973" s="66"/>
      <c r="M6973" s="65"/>
      <c r="O6973" s="65"/>
      <c r="P6973" s="66"/>
      <c r="Q6973" s="31">
        <f t="shared" si="218"/>
        <v>9999</v>
      </c>
      <c r="R6973" s="31" t="str">
        <f t="shared" si="219"/>
        <v/>
      </c>
      <c r="S6973" s="29">
        <f>IF($Q6973&lt;Parâmetros!$E$19,$G6973-1,$G6973)</f>
        <v>0</v>
      </c>
    </row>
    <row r="6974" spans="1:19" x14ac:dyDescent="0.25">
      <c r="A6974" s="116"/>
      <c r="B6974" s="65"/>
      <c r="C6974" s="65"/>
      <c r="D6974" s="66"/>
      <c r="E6974" s="67"/>
      <c r="F6974" s="65"/>
      <c r="G6974" s="66"/>
      <c r="J6974" s="65"/>
      <c r="K6974" s="65"/>
      <c r="L6974" s="66"/>
      <c r="M6974" s="65"/>
      <c r="O6974" s="65"/>
      <c r="P6974" s="66"/>
      <c r="Q6974" s="31">
        <f t="shared" si="218"/>
        <v>9999</v>
      </c>
      <c r="R6974" s="31" t="str">
        <f t="shared" si="219"/>
        <v/>
      </c>
      <c r="S6974" s="29">
        <f>IF($Q6974&lt;Parâmetros!$E$19,$G6974-1,$G6974)</f>
        <v>0</v>
      </c>
    </row>
    <row r="6975" spans="1:19" x14ac:dyDescent="0.25">
      <c r="A6975" s="116"/>
      <c r="B6975" s="65"/>
      <c r="C6975" s="65"/>
      <c r="D6975" s="66"/>
      <c r="E6975" s="67"/>
      <c r="F6975" s="65"/>
      <c r="G6975" s="66"/>
      <c r="J6975" s="65"/>
      <c r="K6975" s="65"/>
      <c r="L6975" s="66"/>
      <c r="M6975" s="65"/>
      <c r="O6975" s="65"/>
      <c r="P6975" s="66"/>
      <c r="Q6975" s="31">
        <f t="shared" si="218"/>
        <v>9999</v>
      </c>
      <c r="R6975" s="31" t="str">
        <f t="shared" si="219"/>
        <v/>
      </c>
      <c r="S6975" s="29">
        <f>IF($Q6975&lt;Parâmetros!$E$19,$G6975-1,$G6975)</f>
        <v>0</v>
      </c>
    </row>
    <row r="6976" spans="1:19" x14ac:dyDescent="0.25">
      <c r="A6976" s="116"/>
      <c r="B6976" s="65"/>
      <c r="C6976" s="65"/>
      <c r="D6976" s="66"/>
      <c r="E6976" s="67"/>
      <c r="F6976" s="65"/>
      <c r="G6976" s="66"/>
      <c r="J6976" s="65"/>
      <c r="K6976" s="65"/>
      <c r="L6976" s="66"/>
      <c r="M6976" s="65"/>
      <c r="O6976" s="65"/>
      <c r="P6976" s="66"/>
      <c r="Q6976" s="31">
        <f t="shared" si="218"/>
        <v>9999</v>
      </c>
      <c r="R6976" s="31" t="str">
        <f t="shared" si="219"/>
        <v/>
      </c>
      <c r="S6976" s="29">
        <f>IF($Q6976&lt;Parâmetros!$E$19,$G6976-1,$G6976)</f>
        <v>0</v>
      </c>
    </row>
    <row r="6977" spans="1:19" x14ac:dyDescent="0.25">
      <c r="A6977" s="116"/>
      <c r="B6977" s="65"/>
      <c r="C6977" s="65"/>
      <c r="D6977" s="66"/>
      <c r="E6977" s="67"/>
      <c r="F6977" s="65"/>
      <c r="G6977" s="66"/>
      <c r="J6977" s="65"/>
      <c r="K6977" s="65"/>
      <c r="L6977" s="66"/>
      <c r="M6977" s="65"/>
      <c r="O6977" s="65"/>
      <c r="P6977" s="66"/>
      <c r="Q6977" s="31">
        <f t="shared" si="218"/>
        <v>9999</v>
      </c>
      <c r="R6977" s="31" t="str">
        <f t="shared" si="219"/>
        <v/>
      </c>
      <c r="S6977" s="29">
        <f>IF($Q6977&lt;Parâmetros!$E$19,$G6977-1,$G6977)</f>
        <v>0</v>
      </c>
    </row>
    <row r="6978" spans="1:19" x14ac:dyDescent="0.25">
      <c r="A6978" s="116"/>
      <c r="B6978" s="65"/>
      <c r="C6978" s="65"/>
      <c r="D6978" s="66"/>
      <c r="E6978" s="67"/>
      <c r="F6978" s="65"/>
      <c r="G6978" s="66"/>
      <c r="J6978" s="65"/>
      <c r="K6978" s="65"/>
      <c r="L6978" s="66"/>
      <c r="M6978" s="65"/>
      <c r="O6978" s="65"/>
      <c r="P6978" s="66"/>
      <c r="Q6978" s="31">
        <f t="shared" si="218"/>
        <v>9999</v>
      </c>
      <c r="R6978" s="31" t="str">
        <f t="shared" si="219"/>
        <v/>
      </c>
      <c r="S6978" s="29">
        <f>IF($Q6978&lt;Parâmetros!$E$19,$G6978-1,$G6978)</f>
        <v>0</v>
      </c>
    </row>
    <row r="6979" spans="1:19" x14ac:dyDescent="0.25">
      <c r="A6979" s="116"/>
      <c r="B6979" s="65"/>
      <c r="C6979" s="65"/>
      <c r="D6979" s="66"/>
      <c r="E6979" s="67"/>
      <c r="F6979" s="65"/>
      <c r="G6979" s="66"/>
      <c r="J6979" s="65"/>
      <c r="K6979" s="65"/>
      <c r="L6979" s="66"/>
      <c r="M6979" s="65"/>
      <c r="O6979" s="65"/>
      <c r="P6979" s="66"/>
      <c r="Q6979" s="31">
        <f t="shared" si="218"/>
        <v>9999</v>
      </c>
      <c r="R6979" s="31" t="str">
        <f t="shared" si="219"/>
        <v/>
      </c>
      <c r="S6979" s="29">
        <f>IF($Q6979&lt;Parâmetros!$E$19,$G6979-1,$G6979)</f>
        <v>0</v>
      </c>
    </row>
    <row r="6980" spans="1:19" x14ac:dyDescent="0.25">
      <c r="A6980" s="116"/>
      <c r="B6980" s="65"/>
      <c r="C6980" s="65"/>
      <c r="D6980" s="66"/>
      <c r="E6980" s="67"/>
      <c r="F6980" s="65"/>
      <c r="G6980" s="66"/>
      <c r="J6980" s="65"/>
      <c r="K6980" s="65"/>
      <c r="L6980" s="66"/>
      <c r="M6980" s="65"/>
      <c r="N6980" s="65"/>
      <c r="O6980" s="65"/>
      <c r="P6980" s="66"/>
      <c r="Q6980" s="31">
        <f t="shared" si="218"/>
        <v>9999</v>
      </c>
      <c r="R6980" s="31" t="str">
        <f t="shared" si="219"/>
        <v/>
      </c>
      <c r="S6980" s="29">
        <f>IF($Q6980&lt;Parâmetros!$E$19,$G6980-1,$G6980)</f>
        <v>0</v>
      </c>
    </row>
    <row r="6981" spans="1:19" x14ac:dyDescent="0.25">
      <c r="A6981" s="116"/>
      <c r="B6981" s="65"/>
      <c r="C6981" s="65"/>
      <c r="D6981" s="66"/>
      <c r="E6981" s="67"/>
      <c r="F6981" s="65"/>
      <c r="G6981" s="66"/>
      <c r="J6981" s="65"/>
      <c r="K6981" s="65"/>
      <c r="L6981" s="66"/>
      <c r="M6981" s="65"/>
      <c r="N6981" s="65"/>
      <c r="O6981" s="65"/>
      <c r="P6981" s="66"/>
      <c r="Q6981" s="31">
        <f t="shared" si="218"/>
        <v>9999</v>
      </c>
      <c r="R6981" s="31" t="str">
        <f t="shared" si="219"/>
        <v/>
      </c>
      <c r="S6981" s="29">
        <f>IF($Q6981&lt;Parâmetros!$E$19,$G6981-1,$G6981)</f>
        <v>0</v>
      </c>
    </row>
    <row r="6982" spans="1:19" x14ac:dyDescent="0.25">
      <c r="A6982" s="116"/>
      <c r="B6982" s="65"/>
      <c r="C6982" s="65"/>
      <c r="D6982" s="66"/>
      <c r="E6982" s="67"/>
      <c r="F6982" s="65"/>
      <c r="G6982" s="66"/>
      <c r="J6982" s="65"/>
      <c r="K6982" s="65"/>
      <c r="L6982" s="66"/>
      <c r="M6982" s="65"/>
      <c r="N6982" s="65"/>
      <c r="O6982" s="65"/>
      <c r="P6982" s="66"/>
      <c r="Q6982" s="31">
        <f t="shared" si="218"/>
        <v>9999</v>
      </c>
      <c r="R6982" s="31" t="str">
        <f t="shared" si="219"/>
        <v/>
      </c>
      <c r="S6982" s="29">
        <f>IF($Q6982&lt;Parâmetros!$E$19,$G6982-1,$G6982)</f>
        <v>0</v>
      </c>
    </row>
    <row r="6983" spans="1:19" x14ac:dyDescent="0.25">
      <c r="A6983" s="116"/>
      <c r="B6983" s="65"/>
      <c r="C6983" s="65"/>
      <c r="D6983" s="66"/>
      <c r="E6983" s="67"/>
      <c r="F6983" s="65"/>
      <c r="G6983" s="66"/>
      <c r="J6983" s="65"/>
      <c r="K6983" s="65"/>
      <c r="L6983" s="66"/>
      <c r="M6983" s="65"/>
      <c r="O6983" s="65"/>
      <c r="P6983" s="66"/>
      <c r="Q6983" s="31">
        <f t="shared" si="218"/>
        <v>9999</v>
      </c>
      <c r="R6983" s="31" t="str">
        <f t="shared" si="219"/>
        <v/>
      </c>
      <c r="S6983" s="29">
        <f>IF($Q6983&lt;Parâmetros!$E$19,$G6983-1,$G6983)</f>
        <v>0</v>
      </c>
    </row>
    <row r="6984" spans="1:19" x14ac:dyDescent="0.25">
      <c r="A6984" s="116"/>
      <c r="B6984" s="65"/>
      <c r="C6984" s="65"/>
      <c r="D6984" s="66"/>
      <c r="E6984" s="67"/>
      <c r="F6984" s="65"/>
      <c r="G6984" s="66"/>
      <c r="J6984" s="65"/>
      <c r="K6984" s="65"/>
      <c r="L6984" s="66"/>
      <c r="M6984" s="65"/>
      <c r="N6984" s="65"/>
      <c r="O6984" s="65"/>
      <c r="P6984" s="66"/>
      <c r="Q6984" s="31">
        <f t="shared" si="218"/>
        <v>9999</v>
      </c>
      <c r="R6984" s="31" t="str">
        <f t="shared" si="219"/>
        <v/>
      </c>
      <c r="S6984" s="29">
        <f>IF($Q6984&lt;Parâmetros!$E$19,$G6984-1,$G6984)</f>
        <v>0</v>
      </c>
    </row>
    <row r="6985" spans="1:19" x14ac:dyDescent="0.25">
      <c r="A6985" s="116"/>
      <c r="B6985" s="65"/>
      <c r="C6985" s="65"/>
      <c r="D6985" s="66"/>
      <c r="E6985" s="67"/>
      <c r="F6985" s="65"/>
      <c r="G6985" s="66"/>
      <c r="J6985" s="65"/>
      <c r="K6985" s="65"/>
      <c r="L6985" s="66"/>
      <c r="M6985" s="65"/>
      <c r="O6985" s="65"/>
      <c r="P6985" s="66"/>
      <c r="Q6985" s="31">
        <f t="shared" si="218"/>
        <v>9999</v>
      </c>
      <c r="R6985" s="31" t="str">
        <f t="shared" si="219"/>
        <v/>
      </c>
      <c r="S6985" s="29">
        <f>IF($Q6985&lt;Parâmetros!$E$19,$G6985-1,$G6985)</f>
        <v>0</v>
      </c>
    </row>
    <row r="6986" spans="1:19" x14ac:dyDescent="0.25">
      <c r="A6986" s="116"/>
      <c r="B6986" s="65"/>
      <c r="C6986" s="65"/>
      <c r="D6986" s="66"/>
      <c r="E6986" s="67"/>
      <c r="F6986" s="65"/>
      <c r="G6986" s="66"/>
      <c r="J6986" s="65"/>
      <c r="K6986" s="65"/>
      <c r="L6986" s="66"/>
      <c r="M6986" s="65"/>
      <c r="O6986" s="65"/>
      <c r="P6986" s="66"/>
      <c r="Q6986" s="31">
        <f t="shared" si="218"/>
        <v>9999</v>
      </c>
      <c r="R6986" s="31" t="str">
        <f t="shared" si="219"/>
        <v/>
      </c>
      <c r="S6986" s="29">
        <f>IF($Q6986&lt;Parâmetros!$E$19,$G6986-1,$G6986)</f>
        <v>0</v>
      </c>
    </row>
    <row r="6987" spans="1:19" x14ac:dyDescent="0.25">
      <c r="A6987" s="116"/>
      <c r="B6987" s="65"/>
      <c r="C6987" s="65"/>
      <c r="D6987" s="66"/>
      <c r="E6987" s="67"/>
      <c r="F6987" s="65"/>
      <c r="G6987" s="66"/>
      <c r="J6987" s="65"/>
      <c r="K6987" s="65"/>
      <c r="L6987" s="66"/>
      <c r="M6987" s="65"/>
      <c r="O6987" s="65"/>
      <c r="P6987" s="66"/>
      <c r="Q6987" s="31">
        <f t="shared" si="218"/>
        <v>9999</v>
      </c>
      <c r="R6987" s="31" t="str">
        <f t="shared" si="219"/>
        <v/>
      </c>
      <c r="S6987" s="29">
        <f>IF($Q6987&lt;Parâmetros!$E$19,$G6987-1,$G6987)</f>
        <v>0</v>
      </c>
    </row>
    <row r="6988" spans="1:19" x14ac:dyDescent="0.25">
      <c r="A6988" s="116"/>
      <c r="B6988" s="65"/>
      <c r="C6988" s="65"/>
      <c r="D6988" s="66"/>
      <c r="E6988" s="67"/>
      <c r="F6988" s="65"/>
      <c r="G6988" s="66"/>
      <c r="J6988" s="65"/>
      <c r="K6988" s="65"/>
      <c r="L6988" s="66"/>
      <c r="M6988" s="65"/>
      <c r="N6988" s="65"/>
      <c r="O6988" s="65"/>
      <c r="P6988" s="66"/>
      <c r="Q6988" s="31">
        <f t="shared" si="218"/>
        <v>9999</v>
      </c>
      <c r="R6988" s="31" t="str">
        <f t="shared" si="219"/>
        <v/>
      </c>
      <c r="S6988" s="29">
        <f>IF($Q6988&lt;Parâmetros!$E$19,$G6988-1,$G6988)</f>
        <v>0</v>
      </c>
    </row>
    <row r="6989" spans="1:19" x14ac:dyDescent="0.25">
      <c r="A6989" s="116"/>
      <c r="B6989" s="65"/>
      <c r="C6989" s="65"/>
      <c r="D6989" s="66"/>
      <c r="E6989" s="67"/>
      <c r="F6989" s="65"/>
      <c r="G6989" s="66"/>
      <c r="J6989" s="65"/>
      <c r="K6989" s="65"/>
      <c r="L6989" s="66"/>
      <c r="M6989" s="65"/>
      <c r="O6989" s="65"/>
      <c r="P6989" s="66"/>
      <c r="Q6989" s="31">
        <f t="shared" si="218"/>
        <v>9999</v>
      </c>
      <c r="R6989" s="31" t="str">
        <f t="shared" si="219"/>
        <v/>
      </c>
      <c r="S6989" s="29">
        <f>IF($Q6989&lt;Parâmetros!$E$19,$G6989-1,$G6989)</f>
        <v>0</v>
      </c>
    </row>
    <row r="6990" spans="1:19" x14ac:dyDescent="0.25">
      <c r="A6990" s="116"/>
      <c r="B6990" s="65"/>
      <c r="C6990" s="65"/>
      <c r="D6990" s="66"/>
      <c r="E6990" s="67"/>
      <c r="F6990" s="65"/>
      <c r="G6990" s="66"/>
      <c r="J6990" s="65"/>
      <c r="K6990" s="65"/>
      <c r="L6990" s="66"/>
      <c r="M6990" s="65"/>
      <c r="N6990" s="65"/>
      <c r="O6990" s="65"/>
      <c r="P6990" s="66"/>
      <c r="Q6990" s="31">
        <f t="shared" si="218"/>
        <v>9999</v>
      </c>
      <c r="R6990" s="31" t="str">
        <f t="shared" si="219"/>
        <v/>
      </c>
      <c r="S6990" s="29">
        <f>IF($Q6990&lt;Parâmetros!$E$19,$G6990-1,$G6990)</f>
        <v>0</v>
      </c>
    </row>
    <row r="6991" spans="1:19" x14ac:dyDescent="0.25">
      <c r="A6991" s="116"/>
      <c r="B6991" s="65"/>
      <c r="C6991" s="65"/>
      <c r="D6991" s="66"/>
      <c r="E6991" s="67"/>
      <c r="F6991" s="65"/>
      <c r="G6991" s="66"/>
      <c r="J6991" s="65"/>
      <c r="K6991" s="65"/>
      <c r="L6991" s="66"/>
      <c r="M6991" s="65"/>
      <c r="O6991" s="65"/>
      <c r="P6991" s="66"/>
      <c r="Q6991" s="31">
        <f t="shared" si="218"/>
        <v>9999</v>
      </c>
      <c r="R6991" s="31" t="str">
        <f t="shared" si="219"/>
        <v/>
      </c>
      <c r="S6991" s="29">
        <f>IF($Q6991&lt;Parâmetros!$E$19,$G6991-1,$G6991)</f>
        <v>0</v>
      </c>
    </row>
    <row r="6992" spans="1:19" x14ac:dyDescent="0.25">
      <c r="A6992" s="116"/>
      <c r="B6992" s="65"/>
      <c r="C6992" s="65"/>
      <c r="D6992" s="66"/>
      <c r="E6992" s="67"/>
      <c r="F6992" s="65"/>
      <c r="G6992" s="66"/>
      <c r="J6992" s="65"/>
      <c r="K6992" s="65"/>
      <c r="L6992" s="66"/>
      <c r="M6992" s="65"/>
      <c r="N6992" s="65"/>
      <c r="O6992" s="65"/>
      <c r="P6992" s="66"/>
      <c r="Q6992" s="31">
        <f t="shared" si="218"/>
        <v>9999</v>
      </c>
      <c r="R6992" s="31" t="str">
        <f t="shared" si="219"/>
        <v/>
      </c>
      <c r="S6992" s="29">
        <f>IF($Q6992&lt;Parâmetros!$E$19,$G6992-1,$G6992)</f>
        <v>0</v>
      </c>
    </row>
    <row r="6993" spans="1:19" x14ac:dyDescent="0.25">
      <c r="A6993" s="116"/>
      <c r="B6993" s="65"/>
      <c r="C6993" s="65"/>
      <c r="D6993" s="66"/>
      <c r="E6993" s="67"/>
      <c r="F6993" s="65"/>
      <c r="G6993" s="66"/>
      <c r="J6993" s="65"/>
      <c r="K6993" s="65"/>
      <c r="L6993" s="66"/>
      <c r="M6993" s="65"/>
      <c r="N6993" s="65"/>
      <c r="O6993" s="65"/>
      <c r="P6993" s="66"/>
      <c r="Q6993" s="31">
        <f t="shared" si="218"/>
        <v>9999</v>
      </c>
      <c r="R6993" s="31" t="str">
        <f t="shared" si="219"/>
        <v/>
      </c>
      <c r="S6993" s="29">
        <f>IF($Q6993&lt;Parâmetros!$E$19,$G6993-1,$G6993)</f>
        <v>0</v>
      </c>
    </row>
    <row r="6994" spans="1:19" x14ac:dyDescent="0.25">
      <c r="A6994" s="116"/>
      <c r="B6994" s="65"/>
      <c r="C6994" s="65"/>
      <c r="D6994" s="66"/>
      <c r="E6994" s="67"/>
      <c r="F6994" s="65"/>
      <c r="G6994" s="66"/>
      <c r="J6994" s="65"/>
      <c r="K6994" s="65"/>
      <c r="L6994" s="66"/>
      <c r="M6994" s="65"/>
      <c r="N6994" s="65"/>
      <c r="O6994" s="65"/>
      <c r="P6994" s="66"/>
      <c r="Q6994" s="31">
        <f t="shared" si="218"/>
        <v>9999</v>
      </c>
      <c r="R6994" s="31" t="str">
        <f t="shared" si="219"/>
        <v/>
      </c>
      <c r="S6994" s="29">
        <f>IF($Q6994&lt;Parâmetros!$E$19,$G6994-1,$G6994)</f>
        <v>0</v>
      </c>
    </row>
    <row r="6995" spans="1:19" x14ac:dyDescent="0.25">
      <c r="A6995" s="116"/>
      <c r="B6995" s="65"/>
      <c r="C6995" s="65"/>
      <c r="D6995" s="66"/>
      <c r="E6995" s="67"/>
      <c r="F6995" s="65"/>
      <c r="G6995" s="66"/>
      <c r="J6995" s="65"/>
      <c r="K6995" s="65"/>
      <c r="L6995" s="66"/>
      <c r="M6995" s="65"/>
      <c r="N6995" s="65"/>
      <c r="O6995" s="65"/>
      <c r="P6995" s="66"/>
      <c r="Q6995" s="31">
        <f t="shared" si="218"/>
        <v>9999</v>
      </c>
      <c r="R6995" s="31" t="str">
        <f t="shared" si="219"/>
        <v/>
      </c>
      <c r="S6995" s="29">
        <f>IF($Q6995&lt;Parâmetros!$E$19,$G6995-1,$G6995)</f>
        <v>0</v>
      </c>
    </row>
    <row r="6996" spans="1:19" x14ac:dyDescent="0.25">
      <c r="A6996" s="116"/>
      <c r="B6996" s="65"/>
      <c r="C6996" s="65"/>
      <c r="D6996" s="66"/>
      <c r="E6996" s="67"/>
      <c r="F6996" s="65"/>
      <c r="G6996" s="66"/>
      <c r="J6996" s="65"/>
      <c r="K6996" s="65"/>
      <c r="L6996" s="66"/>
      <c r="M6996" s="65"/>
      <c r="N6996" s="65"/>
      <c r="O6996" s="65"/>
      <c r="P6996" s="66"/>
      <c r="Q6996" s="31">
        <f t="shared" si="218"/>
        <v>9999</v>
      </c>
      <c r="R6996" s="31" t="str">
        <f t="shared" si="219"/>
        <v/>
      </c>
      <c r="S6996" s="29">
        <f>IF($Q6996&lt;Parâmetros!$E$19,$G6996-1,$G6996)</f>
        <v>0</v>
      </c>
    </row>
    <row r="6997" spans="1:19" x14ac:dyDescent="0.25">
      <c r="A6997" s="116"/>
      <c r="B6997" s="65"/>
      <c r="C6997" s="65"/>
      <c r="D6997" s="66"/>
      <c r="E6997" s="67"/>
      <c r="F6997" s="65"/>
      <c r="G6997" s="66"/>
      <c r="J6997" s="65"/>
      <c r="K6997" s="65"/>
      <c r="L6997" s="66"/>
      <c r="M6997" s="65"/>
      <c r="N6997" s="65"/>
      <c r="O6997" s="65"/>
      <c r="P6997" s="66"/>
      <c r="Q6997" s="31">
        <f t="shared" si="218"/>
        <v>9999</v>
      </c>
      <c r="R6997" s="31" t="str">
        <f t="shared" si="219"/>
        <v/>
      </c>
      <c r="S6997" s="29">
        <f>IF($Q6997&lt;Parâmetros!$E$19,$G6997-1,$G6997)</f>
        <v>0</v>
      </c>
    </row>
    <row r="6998" spans="1:19" x14ac:dyDescent="0.25">
      <c r="A6998" s="116"/>
      <c r="B6998" s="65"/>
      <c r="C6998" s="65"/>
      <c r="D6998" s="66"/>
      <c r="E6998" s="67"/>
      <c r="F6998" s="65"/>
      <c r="G6998" s="66"/>
      <c r="J6998" s="65"/>
      <c r="K6998" s="65"/>
      <c r="L6998" s="66"/>
      <c r="M6998" s="65"/>
      <c r="O6998" s="65"/>
      <c r="P6998" s="66"/>
      <c r="Q6998" s="31">
        <f t="shared" si="218"/>
        <v>9999</v>
      </c>
      <c r="R6998" s="31" t="str">
        <f t="shared" si="219"/>
        <v/>
      </c>
      <c r="S6998" s="29">
        <f>IF($Q6998&lt;Parâmetros!$E$19,$G6998-1,$G6998)</f>
        <v>0</v>
      </c>
    </row>
    <row r="6999" spans="1:19" x14ac:dyDescent="0.25">
      <c r="A6999" s="116"/>
      <c r="B6999" s="65"/>
      <c r="C6999" s="65"/>
      <c r="D6999" s="66"/>
      <c r="E6999" s="67"/>
      <c r="F6999" s="65"/>
      <c r="G6999" s="66"/>
      <c r="J6999" s="65"/>
      <c r="K6999" s="65"/>
      <c r="L6999" s="66"/>
      <c r="M6999" s="65"/>
      <c r="O6999" s="65"/>
      <c r="P6999" s="66"/>
      <c r="Q6999" s="31">
        <f t="shared" si="218"/>
        <v>9999</v>
      </c>
      <c r="R6999" s="31" t="str">
        <f t="shared" si="219"/>
        <v/>
      </c>
      <c r="S6999" s="29">
        <f>IF($Q6999&lt;Parâmetros!$E$19,$G6999-1,$G6999)</f>
        <v>0</v>
      </c>
    </row>
    <row r="7000" spans="1:19" x14ac:dyDescent="0.25">
      <c r="A7000" s="116"/>
      <c r="B7000" s="65"/>
      <c r="C7000" s="65"/>
      <c r="D7000" s="66"/>
      <c r="E7000" s="67"/>
      <c r="F7000" s="65"/>
      <c r="G7000" s="66"/>
      <c r="J7000" s="65"/>
      <c r="K7000" s="65"/>
      <c r="L7000" s="66"/>
      <c r="M7000" s="65"/>
      <c r="N7000" s="65"/>
      <c r="O7000" s="65"/>
      <c r="P7000" s="66"/>
      <c r="Q7000" s="31">
        <f t="shared" si="218"/>
        <v>9999</v>
      </c>
      <c r="R7000" s="31" t="str">
        <f t="shared" si="219"/>
        <v/>
      </c>
      <c r="S7000" s="29">
        <f>IF($Q7000&lt;Parâmetros!$E$19,$G7000-1,$G7000)</f>
        <v>0</v>
      </c>
    </row>
    <row r="7001" spans="1:19" x14ac:dyDescent="0.25">
      <c r="A7001" s="116"/>
      <c r="B7001" s="65"/>
      <c r="C7001" s="65"/>
      <c r="D7001" s="66"/>
      <c r="E7001" s="67"/>
      <c r="F7001" s="65"/>
      <c r="G7001" s="66"/>
      <c r="J7001" s="65"/>
      <c r="K7001" s="65"/>
      <c r="L7001" s="66"/>
      <c r="M7001" s="65"/>
      <c r="N7001" s="65"/>
      <c r="O7001" s="65"/>
      <c r="P7001" s="66"/>
      <c r="Q7001" s="31">
        <f t="shared" si="218"/>
        <v>9999</v>
      </c>
      <c r="R7001" s="31" t="str">
        <f t="shared" si="219"/>
        <v/>
      </c>
      <c r="S7001" s="29">
        <f>IF($Q7001&lt;Parâmetros!$E$19,$G7001-1,$G7001)</f>
        <v>0</v>
      </c>
    </row>
    <row r="7002" spans="1:19" x14ac:dyDescent="0.25">
      <c r="A7002" s="116"/>
      <c r="B7002" s="65"/>
      <c r="C7002" s="65"/>
      <c r="D7002" s="66"/>
      <c r="E7002" s="67"/>
      <c r="F7002" s="65"/>
      <c r="G7002" s="66"/>
      <c r="J7002" s="65"/>
      <c r="K7002" s="65"/>
      <c r="L7002" s="66"/>
      <c r="M7002" s="65"/>
      <c r="O7002" s="65"/>
      <c r="P7002" s="66"/>
      <c r="Q7002" s="31">
        <f t="shared" si="218"/>
        <v>9999</v>
      </c>
      <c r="R7002" s="31" t="str">
        <f t="shared" si="219"/>
        <v/>
      </c>
      <c r="S7002" s="29">
        <f>IF($Q7002&lt;Parâmetros!$E$19,$G7002-1,$G7002)</f>
        <v>0</v>
      </c>
    </row>
    <row r="7003" spans="1:19" x14ac:dyDescent="0.25">
      <c r="A7003" s="116"/>
      <c r="B7003" s="65"/>
      <c r="C7003" s="65"/>
      <c r="D7003" s="66"/>
      <c r="E7003" s="67"/>
      <c r="F7003" s="65"/>
      <c r="G7003" s="66"/>
      <c r="J7003" s="65"/>
      <c r="K7003" s="65"/>
      <c r="L7003" s="66"/>
      <c r="M7003" s="65"/>
      <c r="O7003" s="65"/>
      <c r="P7003" s="66"/>
      <c r="Q7003" s="31">
        <f t="shared" si="218"/>
        <v>9999</v>
      </c>
      <c r="R7003" s="31" t="str">
        <f t="shared" si="219"/>
        <v/>
      </c>
      <c r="S7003" s="29">
        <f>IF($Q7003&lt;Parâmetros!$E$19,$G7003-1,$G7003)</f>
        <v>0</v>
      </c>
    </row>
    <row r="7004" spans="1:19" x14ac:dyDescent="0.25">
      <c r="A7004" s="116"/>
      <c r="B7004" s="65"/>
      <c r="C7004" s="65"/>
      <c r="D7004" s="66"/>
      <c r="E7004" s="67"/>
      <c r="F7004" s="65"/>
      <c r="G7004" s="66"/>
      <c r="J7004" s="65"/>
      <c r="K7004" s="65"/>
      <c r="L7004" s="66"/>
      <c r="M7004" s="65"/>
      <c r="N7004" s="65"/>
      <c r="O7004" s="65"/>
      <c r="P7004" s="66"/>
      <c r="Q7004" s="31">
        <f t="shared" si="218"/>
        <v>9999</v>
      </c>
      <c r="R7004" s="31" t="str">
        <f t="shared" si="219"/>
        <v/>
      </c>
      <c r="S7004" s="29">
        <f>IF($Q7004&lt;Parâmetros!$E$19,$G7004-1,$G7004)</f>
        <v>0</v>
      </c>
    </row>
    <row r="7005" spans="1:19" x14ac:dyDescent="0.25">
      <c r="A7005" s="116"/>
      <c r="B7005" s="65"/>
      <c r="C7005" s="65"/>
      <c r="D7005" s="66"/>
      <c r="E7005" s="67"/>
      <c r="F7005" s="65"/>
      <c r="G7005" s="66"/>
      <c r="J7005" s="65"/>
      <c r="K7005" s="65"/>
      <c r="L7005" s="66"/>
      <c r="M7005" s="65"/>
      <c r="N7005" s="65"/>
      <c r="O7005" s="65"/>
      <c r="P7005" s="66"/>
      <c r="Q7005" s="31">
        <f t="shared" si="218"/>
        <v>9999</v>
      </c>
      <c r="R7005" s="31" t="str">
        <f t="shared" si="219"/>
        <v/>
      </c>
      <c r="S7005" s="29">
        <f>IF($Q7005&lt;Parâmetros!$E$19,$G7005-1,$G7005)</f>
        <v>0</v>
      </c>
    </row>
    <row r="7006" spans="1:19" x14ac:dyDescent="0.25">
      <c r="A7006" s="116"/>
      <c r="B7006" s="65"/>
      <c r="C7006" s="65"/>
      <c r="D7006" s="66"/>
      <c r="E7006" s="67"/>
      <c r="F7006" s="65"/>
      <c r="G7006" s="66"/>
      <c r="J7006" s="65"/>
      <c r="K7006" s="65"/>
      <c r="L7006" s="66"/>
      <c r="M7006" s="65"/>
      <c r="N7006" s="65"/>
      <c r="O7006" s="65"/>
      <c r="P7006" s="66"/>
      <c r="Q7006" s="31">
        <f t="shared" si="218"/>
        <v>9999</v>
      </c>
      <c r="R7006" s="31" t="str">
        <f t="shared" si="219"/>
        <v/>
      </c>
      <c r="S7006" s="29">
        <f>IF($Q7006&lt;Parâmetros!$E$19,$G7006-1,$G7006)</f>
        <v>0</v>
      </c>
    </row>
    <row r="7007" spans="1:19" x14ac:dyDescent="0.25">
      <c r="A7007" s="116"/>
      <c r="B7007" s="65"/>
      <c r="C7007" s="65"/>
      <c r="D7007" s="66"/>
      <c r="E7007" s="67"/>
      <c r="F7007" s="65"/>
      <c r="G7007" s="66"/>
      <c r="J7007" s="65"/>
      <c r="K7007" s="65"/>
      <c r="L7007" s="66"/>
      <c r="M7007" s="65"/>
      <c r="N7007" s="65"/>
      <c r="O7007" s="65"/>
      <c r="P7007" s="66"/>
      <c r="Q7007" s="31">
        <f t="shared" si="218"/>
        <v>9999</v>
      </c>
      <c r="R7007" s="31" t="str">
        <f t="shared" si="219"/>
        <v/>
      </c>
      <c r="S7007" s="29">
        <f>IF($Q7007&lt;Parâmetros!$E$19,$G7007-1,$G7007)</f>
        <v>0</v>
      </c>
    </row>
    <row r="7008" spans="1:19" x14ac:dyDescent="0.25">
      <c r="A7008" s="116"/>
      <c r="B7008" s="65"/>
      <c r="C7008" s="65"/>
      <c r="D7008" s="66"/>
      <c r="E7008" s="67"/>
      <c r="F7008" s="65"/>
      <c r="G7008" s="66"/>
      <c r="J7008" s="65"/>
      <c r="K7008" s="65"/>
      <c r="L7008" s="66"/>
      <c r="M7008" s="65"/>
      <c r="N7008" s="65"/>
      <c r="O7008" s="65"/>
      <c r="P7008" s="66"/>
      <c r="Q7008" s="31">
        <f t="shared" si="218"/>
        <v>9999</v>
      </c>
      <c r="R7008" s="31" t="str">
        <f t="shared" si="219"/>
        <v/>
      </c>
      <c r="S7008" s="29">
        <f>IF($Q7008&lt;Parâmetros!$E$19,$G7008-1,$G7008)</f>
        <v>0</v>
      </c>
    </row>
    <row r="7009" spans="1:19" x14ac:dyDescent="0.25">
      <c r="A7009" s="116"/>
      <c r="B7009" s="65"/>
      <c r="C7009" s="65"/>
      <c r="D7009" s="66"/>
      <c r="E7009" s="67"/>
      <c r="F7009" s="65"/>
      <c r="G7009" s="66"/>
      <c r="J7009" s="65"/>
      <c r="K7009" s="65"/>
      <c r="L7009" s="66"/>
      <c r="M7009" s="65"/>
      <c r="N7009" s="65"/>
      <c r="O7009" s="65"/>
      <c r="P7009" s="66"/>
      <c r="Q7009" s="31">
        <f t="shared" si="218"/>
        <v>9999</v>
      </c>
      <c r="R7009" s="31" t="str">
        <f t="shared" si="219"/>
        <v/>
      </c>
      <c r="S7009" s="29">
        <f>IF($Q7009&lt;Parâmetros!$E$19,$G7009-1,$G7009)</f>
        <v>0</v>
      </c>
    </row>
    <row r="7010" spans="1:19" x14ac:dyDescent="0.25">
      <c r="A7010" s="116"/>
      <c r="B7010" s="65"/>
      <c r="C7010" s="65"/>
      <c r="D7010" s="66"/>
      <c r="E7010" s="67"/>
      <c r="F7010" s="65"/>
      <c r="G7010" s="66"/>
      <c r="J7010" s="65"/>
      <c r="K7010" s="65"/>
      <c r="L7010" s="66"/>
      <c r="M7010" s="65"/>
      <c r="N7010" s="65"/>
      <c r="O7010" s="65"/>
      <c r="P7010" s="66"/>
      <c r="Q7010" s="31">
        <f t="shared" si="218"/>
        <v>9999</v>
      </c>
      <c r="R7010" s="31" t="str">
        <f t="shared" si="219"/>
        <v/>
      </c>
      <c r="S7010" s="29">
        <f>IF($Q7010&lt;Parâmetros!$E$19,$G7010-1,$G7010)</f>
        <v>0</v>
      </c>
    </row>
    <row r="7011" spans="1:19" x14ac:dyDescent="0.25">
      <c r="A7011" s="116"/>
      <c r="B7011" s="65"/>
      <c r="C7011" s="65"/>
      <c r="D7011" s="66"/>
      <c r="E7011" s="67"/>
      <c r="F7011" s="65"/>
      <c r="G7011" s="66"/>
      <c r="J7011" s="65"/>
      <c r="K7011" s="65"/>
      <c r="L7011" s="66"/>
      <c r="M7011" s="65"/>
      <c r="O7011" s="65"/>
      <c r="P7011" s="66"/>
      <c r="Q7011" s="31">
        <f t="shared" si="218"/>
        <v>9999</v>
      </c>
      <c r="R7011" s="31" t="str">
        <f t="shared" si="219"/>
        <v/>
      </c>
      <c r="S7011" s="29">
        <f>IF($Q7011&lt;Parâmetros!$E$19,$G7011-1,$G7011)</f>
        <v>0</v>
      </c>
    </row>
    <row r="7012" spans="1:19" x14ac:dyDescent="0.25">
      <c r="A7012" s="116"/>
      <c r="B7012" s="65"/>
      <c r="C7012" s="65"/>
      <c r="D7012" s="66"/>
      <c r="E7012" s="67"/>
      <c r="F7012" s="65"/>
      <c r="G7012" s="66"/>
      <c r="J7012" s="65"/>
      <c r="K7012" s="65"/>
      <c r="L7012" s="66"/>
      <c r="M7012" s="65"/>
      <c r="O7012" s="65"/>
      <c r="P7012" s="66"/>
      <c r="Q7012" s="31">
        <f t="shared" si="218"/>
        <v>9999</v>
      </c>
      <c r="R7012" s="31" t="str">
        <f t="shared" si="219"/>
        <v/>
      </c>
      <c r="S7012" s="29">
        <f>IF($Q7012&lt;Parâmetros!$E$19,$G7012-1,$G7012)</f>
        <v>0</v>
      </c>
    </row>
    <row r="7013" spans="1:19" x14ac:dyDescent="0.25">
      <c r="A7013" s="116"/>
      <c r="B7013" s="65"/>
      <c r="C7013" s="65"/>
      <c r="D7013" s="66"/>
      <c r="E7013" s="67"/>
      <c r="F7013" s="65"/>
      <c r="G7013" s="66"/>
      <c r="J7013" s="65"/>
      <c r="K7013" s="65"/>
      <c r="L7013" s="66"/>
      <c r="M7013" s="65"/>
      <c r="N7013" s="65"/>
      <c r="O7013" s="65"/>
      <c r="P7013" s="66"/>
      <c r="Q7013" s="31">
        <f t="shared" si="218"/>
        <v>9999</v>
      </c>
      <c r="R7013" s="31" t="str">
        <f t="shared" si="219"/>
        <v/>
      </c>
      <c r="S7013" s="29">
        <f>IF($Q7013&lt;Parâmetros!$E$19,$G7013-1,$G7013)</f>
        <v>0</v>
      </c>
    </row>
    <row r="7014" spans="1:19" x14ac:dyDescent="0.25">
      <c r="A7014" s="116"/>
      <c r="B7014" s="65"/>
      <c r="C7014" s="65"/>
      <c r="D7014" s="66"/>
      <c r="E7014" s="67"/>
      <c r="F7014" s="65"/>
      <c r="G7014" s="66"/>
      <c r="J7014" s="65"/>
      <c r="K7014" s="65"/>
      <c r="L7014" s="66"/>
      <c r="M7014" s="65"/>
      <c r="N7014" s="65"/>
      <c r="O7014" s="65"/>
      <c r="P7014" s="66"/>
      <c r="Q7014" s="31">
        <f t="shared" si="218"/>
        <v>9999</v>
      </c>
      <c r="R7014" s="31" t="str">
        <f t="shared" si="219"/>
        <v/>
      </c>
      <c r="S7014" s="29">
        <f>IF($Q7014&lt;Parâmetros!$E$19,$G7014-1,$G7014)</f>
        <v>0</v>
      </c>
    </row>
    <row r="7015" spans="1:19" x14ac:dyDescent="0.25">
      <c r="A7015" s="116"/>
      <c r="B7015" s="65"/>
      <c r="C7015" s="65"/>
      <c r="D7015" s="66"/>
      <c r="E7015" s="67"/>
      <c r="F7015" s="65"/>
      <c r="G7015" s="66"/>
      <c r="J7015" s="65"/>
      <c r="K7015" s="65"/>
      <c r="L7015" s="66"/>
      <c r="M7015" s="65"/>
      <c r="N7015" s="65"/>
      <c r="O7015" s="65"/>
      <c r="P7015" s="66"/>
      <c r="Q7015" s="31">
        <f t="shared" si="218"/>
        <v>9999</v>
      </c>
      <c r="R7015" s="31" t="str">
        <f t="shared" si="219"/>
        <v/>
      </c>
      <c r="S7015" s="29">
        <f>IF($Q7015&lt;Parâmetros!$E$19,$G7015-1,$G7015)</f>
        <v>0</v>
      </c>
    </row>
    <row r="7016" spans="1:19" x14ac:dyDescent="0.25">
      <c r="A7016" s="116"/>
      <c r="B7016" s="65"/>
      <c r="C7016" s="65"/>
      <c r="D7016" s="66"/>
      <c r="E7016" s="67"/>
      <c r="F7016" s="65"/>
      <c r="G7016" s="66"/>
      <c r="J7016" s="65"/>
      <c r="K7016" s="65"/>
      <c r="L7016" s="66"/>
      <c r="M7016" s="65"/>
      <c r="N7016" s="65"/>
      <c r="O7016" s="65"/>
      <c r="P7016" s="66"/>
      <c r="Q7016" s="31">
        <f t="shared" si="218"/>
        <v>9999</v>
      </c>
      <c r="R7016" s="31" t="str">
        <f t="shared" si="219"/>
        <v/>
      </c>
      <c r="S7016" s="29">
        <f>IF($Q7016&lt;Parâmetros!$E$19,$G7016-1,$G7016)</f>
        <v>0</v>
      </c>
    </row>
    <row r="7017" spans="1:19" x14ac:dyDescent="0.25">
      <c r="A7017" s="116"/>
      <c r="B7017" s="65"/>
      <c r="C7017" s="65"/>
      <c r="D7017" s="66"/>
      <c r="E7017" s="67"/>
      <c r="F7017" s="65"/>
      <c r="G7017" s="66"/>
      <c r="J7017" s="65"/>
      <c r="K7017" s="65"/>
      <c r="L7017" s="66"/>
      <c r="M7017" s="65"/>
      <c r="N7017" s="65"/>
      <c r="O7017" s="65"/>
      <c r="P7017" s="66"/>
      <c r="Q7017" s="31">
        <f t="shared" si="218"/>
        <v>9999</v>
      </c>
      <c r="R7017" s="31" t="str">
        <f t="shared" si="219"/>
        <v/>
      </c>
      <c r="S7017" s="29">
        <f>IF($Q7017&lt;Parâmetros!$E$19,$G7017-1,$G7017)</f>
        <v>0</v>
      </c>
    </row>
    <row r="7018" spans="1:19" x14ac:dyDescent="0.25">
      <c r="A7018" s="116"/>
      <c r="B7018" s="65"/>
      <c r="C7018" s="65"/>
      <c r="D7018" s="66"/>
      <c r="E7018" s="67"/>
      <c r="F7018" s="65"/>
      <c r="G7018" s="66"/>
      <c r="J7018" s="65"/>
      <c r="K7018" s="65"/>
      <c r="L7018" s="66"/>
      <c r="M7018" s="65"/>
      <c r="N7018" s="65"/>
      <c r="O7018" s="65"/>
      <c r="P7018" s="66"/>
      <c r="Q7018" s="31">
        <f t="shared" si="218"/>
        <v>9999</v>
      </c>
      <c r="R7018" s="31" t="str">
        <f t="shared" si="219"/>
        <v/>
      </c>
      <c r="S7018" s="29">
        <f>IF($Q7018&lt;Parâmetros!$E$19,$G7018-1,$G7018)</f>
        <v>0</v>
      </c>
    </row>
    <row r="7019" spans="1:19" x14ac:dyDescent="0.25">
      <c r="A7019" s="116"/>
      <c r="B7019" s="65"/>
      <c r="C7019" s="65"/>
      <c r="D7019" s="66"/>
      <c r="E7019" s="67"/>
      <c r="F7019" s="65"/>
      <c r="G7019" s="66"/>
      <c r="J7019" s="65"/>
      <c r="K7019" s="65"/>
      <c r="L7019" s="66"/>
      <c r="M7019" s="65"/>
      <c r="N7019" s="65"/>
      <c r="O7019" s="65"/>
      <c r="P7019" s="66"/>
      <c r="Q7019" s="31">
        <f t="shared" si="218"/>
        <v>9999</v>
      </c>
      <c r="R7019" s="31" t="str">
        <f t="shared" si="219"/>
        <v/>
      </c>
      <c r="S7019" s="29">
        <f>IF($Q7019&lt;Parâmetros!$E$19,$G7019-1,$G7019)</f>
        <v>0</v>
      </c>
    </row>
    <row r="7020" spans="1:19" x14ac:dyDescent="0.25">
      <c r="A7020" s="116"/>
      <c r="B7020" s="65"/>
      <c r="C7020" s="65"/>
      <c r="D7020" s="66"/>
      <c r="E7020" s="67"/>
      <c r="F7020" s="65"/>
      <c r="G7020" s="66"/>
      <c r="J7020" s="65"/>
      <c r="K7020" s="65"/>
      <c r="L7020" s="66"/>
      <c r="M7020" s="65"/>
      <c r="N7020" s="65"/>
      <c r="O7020" s="65"/>
      <c r="P7020" s="66"/>
      <c r="Q7020" s="31">
        <f t="shared" si="218"/>
        <v>9999</v>
      </c>
      <c r="R7020" s="31" t="str">
        <f t="shared" si="219"/>
        <v/>
      </c>
      <c r="S7020" s="29">
        <f>IF($Q7020&lt;Parâmetros!$E$19,$G7020-1,$G7020)</f>
        <v>0</v>
      </c>
    </row>
    <row r="7021" spans="1:19" x14ac:dyDescent="0.25">
      <c r="A7021" s="116"/>
      <c r="B7021" s="65"/>
      <c r="C7021" s="65"/>
      <c r="D7021" s="66"/>
      <c r="E7021" s="67"/>
      <c r="F7021" s="65"/>
      <c r="G7021" s="66"/>
      <c r="J7021" s="65"/>
      <c r="K7021" s="65"/>
      <c r="L7021" s="66"/>
      <c r="M7021" s="65"/>
      <c r="N7021" s="65"/>
      <c r="O7021" s="65"/>
      <c r="P7021" s="66"/>
      <c r="Q7021" s="31">
        <f t="shared" si="218"/>
        <v>9999</v>
      </c>
      <c r="R7021" s="31" t="str">
        <f t="shared" si="219"/>
        <v/>
      </c>
      <c r="S7021" s="29">
        <f>IF($Q7021&lt;Parâmetros!$E$19,$G7021-1,$G7021)</f>
        <v>0</v>
      </c>
    </row>
    <row r="7022" spans="1:19" x14ac:dyDescent="0.25">
      <c r="A7022" s="116"/>
      <c r="B7022" s="65"/>
      <c r="C7022" s="65"/>
      <c r="D7022" s="66"/>
      <c r="E7022" s="67"/>
      <c r="F7022" s="65"/>
      <c r="G7022" s="66"/>
      <c r="J7022" s="65"/>
      <c r="K7022" s="65"/>
      <c r="L7022" s="66"/>
      <c r="M7022" s="65"/>
      <c r="N7022" s="65"/>
      <c r="O7022" s="65"/>
      <c r="P7022" s="66"/>
      <c r="Q7022" s="31">
        <f t="shared" si="218"/>
        <v>9999</v>
      </c>
      <c r="R7022" s="31" t="str">
        <f t="shared" si="219"/>
        <v/>
      </c>
      <c r="S7022" s="29">
        <f>IF($Q7022&lt;Parâmetros!$E$19,$G7022-1,$G7022)</f>
        <v>0</v>
      </c>
    </row>
    <row r="7023" spans="1:19" x14ac:dyDescent="0.25">
      <c r="A7023" s="116"/>
      <c r="B7023" s="65"/>
      <c r="C7023" s="65"/>
      <c r="D7023" s="66"/>
      <c r="E7023" s="67"/>
      <c r="F7023" s="65"/>
      <c r="G7023" s="66"/>
      <c r="J7023" s="65"/>
      <c r="K7023" s="65"/>
      <c r="L7023" s="66"/>
      <c r="M7023" s="65"/>
      <c r="N7023" s="65"/>
      <c r="O7023" s="65"/>
      <c r="P7023" s="66"/>
      <c r="Q7023" s="31">
        <f t="shared" si="218"/>
        <v>9999</v>
      </c>
      <c r="R7023" s="31" t="str">
        <f t="shared" si="219"/>
        <v/>
      </c>
      <c r="S7023" s="29">
        <f>IF($Q7023&lt;Parâmetros!$E$19,$G7023-1,$G7023)</f>
        <v>0</v>
      </c>
    </row>
    <row r="7024" spans="1:19" x14ac:dyDescent="0.25">
      <c r="A7024" s="116"/>
      <c r="B7024" s="65"/>
      <c r="C7024" s="65"/>
      <c r="D7024" s="66"/>
      <c r="E7024" s="67"/>
      <c r="F7024" s="65"/>
      <c r="G7024" s="66"/>
      <c r="J7024" s="65"/>
      <c r="K7024" s="65"/>
      <c r="L7024" s="66"/>
      <c r="M7024" s="65"/>
      <c r="N7024" s="65"/>
      <c r="O7024" s="65"/>
      <c r="P7024" s="66"/>
      <c r="Q7024" s="31">
        <f t="shared" si="218"/>
        <v>9999</v>
      </c>
      <c r="R7024" s="31" t="str">
        <f t="shared" si="219"/>
        <v/>
      </c>
      <c r="S7024" s="29">
        <f>IF($Q7024&lt;Parâmetros!$E$19,$G7024-1,$G7024)</f>
        <v>0</v>
      </c>
    </row>
    <row r="7025" spans="1:19" x14ac:dyDescent="0.25">
      <c r="A7025" s="116"/>
      <c r="B7025" s="65"/>
      <c r="C7025" s="65"/>
      <c r="D7025" s="66"/>
      <c r="E7025" s="67"/>
      <c r="F7025" s="65"/>
      <c r="G7025" s="66"/>
      <c r="J7025" s="65"/>
      <c r="K7025" s="65"/>
      <c r="L7025" s="66"/>
      <c r="M7025" s="65"/>
      <c r="O7025" s="65"/>
      <c r="P7025" s="66"/>
      <c r="Q7025" s="31">
        <f t="shared" si="218"/>
        <v>9999</v>
      </c>
      <c r="R7025" s="31" t="str">
        <f t="shared" si="219"/>
        <v/>
      </c>
      <c r="S7025" s="29">
        <f>IF($Q7025&lt;Parâmetros!$E$19,$G7025-1,$G7025)</f>
        <v>0</v>
      </c>
    </row>
    <row r="7026" spans="1:19" x14ac:dyDescent="0.25">
      <c r="A7026" s="116"/>
      <c r="B7026" s="65"/>
      <c r="C7026" s="65"/>
      <c r="D7026" s="66"/>
      <c r="E7026" s="67"/>
      <c r="F7026" s="65"/>
      <c r="G7026" s="66"/>
      <c r="J7026" s="65"/>
      <c r="K7026" s="65"/>
      <c r="L7026" s="66"/>
      <c r="M7026" s="65"/>
      <c r="O7026" s="65"/>
      <c r="P7026" s="66"/>
      <c r="Q7026" s="31">
        <f t="shared" si="218"/>
        <v>9999</v>
      </c>
      <c r="R7026" s="31" t="str">
        <f t="shared" si="219"/>
        <v/>
      </c>
      <c r="S7026" s="29">
        <f>IF($Q7026&lt;Parâmetros!$E$19,$G7026-1,$G7026)</f>
        <v>0</v>
      </c>
    </row>
    <row r="7027" spans="1:19" x14ac:dyDescent="0.25">
      <c r="A7027" s="116"/>
      <c r="B7027" s="65"/>
      <c r="C7027" s="65"/>
      <c r="D7027" s="66"/>
      <c r="E7027" s="67"/>
      <c r="F7027" s="65"/>
      <c r="G7027" s="66"/>
      <c r="J7027" s="65"/>
      <c r="K7027" s="65"/>
      <c r="L7027" s="66"/>
      <c r="M7027" s="65"/>
      <c r="O7027" s="65"/>
      <c r="P7027" s="66"/>
      <c r="Q7027" s="31">
        <f t="shared" si="218"/>
        <v>9999</v>
      </c>
      <c r="R7027" s="31" t="str">
        <f t="shared" si="219"/>
        <v/>
      </c>
      <c r="S7027" s="29">
        <f>IF($Q7027&lt;Parâmetros!$E$19,$G7027-1,$G7027)</f>
        <v>0</v>
      </c>
    </row>
    <row r="7028" spans="1:19" x14ac:dyDescent="0.25">
      <c r="A7028" s="116"/>
      <c r="B7028" s="65"/>
      <c r="C7028" s="65"/>
      <c r="D7028" s="66"/>
      <c r="E7028" s="67"/>
      <c r="F7028" s="65"/>
      <c r="G7028" s="66"/>
      <c r="J7028" s="65"/>
      <c r="K7028" s="65"/>
      <c r="L7028" s="66"/>
      <c r="M7028" s="65"/>
      <c r="N7028" s="65"/>
      <c r="O7028" s="65"/>
      <c r="P7028" s="66"/>
      <c r="Q7028" s="31">
        <f t="shared" si="218"/>
        <v>9999</v>
      </c>
      <c r="R7028" s="31" t="str">
        <f t="shared" si="219"/>
        <v/>
      </c>
      <c r="S7028" s="29">
        <f>IF($Q7028&lt;Parâmetros!$E$19,$G7028-1,$G7028)</f>
        <v>0</v>
      </c>
    </row>
    <row r="7029" spans="1:19" x14ac:dyDescent="0.25">
      <c r="A7029" s="116"/>
      <c r="B7029" s="65"/>
      <c r="C7029" s="65"/>
      <c r="D7029" s="66"/>
      <c r="E7029" s="67"/>
      <c r="F7029" s="65"/>
      <c r="G7029" s="66"/>
      <c r="J7029" s="65"/>
      <c r="K7029" s="65"/>
      <c r="L7029" s="66"/>
      <c r="M7029" s="65"/>
      <c r="N7029" s="65"/>
      <c r="O7029" s="65"/>
      <c r="P7029" s="66"/>
      <c r="Q7029" s="31">
        <f t="shared" si="218"/>
        <v>9999</v>
      </c>
      <c r="R7029" s="31" t="str">
        <f t="shared" si="219"/>
        <v/>
      </c>
      <c r="S7029" s="29">
        <f>IF($Q7029&lt;Parâmetros!$E$19,$G7029-1,$G7029)</f>
        <v>0</v>
      </c>
    </row>
    <row r="7030" spans="1:19" x14ac:dyDescent="0.25">
      <c r="A7030" s="116"/>
      <c r="B7030" s="65"/>
      <c r="C7030" s="65"/>
      <c r="D7030" s="66"/>
      <c r="E7030" s="67"/>
      <c r="F7030" s="65"/>
      <c r="G7030" s="66"/>
      <c r="J7030" s="65"/>
      <c r="K7030" s="65"/>
      <c r="L7030" s="66"/>
      <c r="M7030" s="65"/>
      <c r="N7030" s="65"/>
      <c r="O7030" s="65"/>
      <c r="P7030" s="66"/>
      <c r="Q7030" s="31">
        <f t="shared" si="218"/>
        <v>9999</v>
      </c>
      <c r="R7030" s="31" t="str">
        <f t="shared" si="219"/>
        <v/>
      </c>
      <c r="S7030" s="29">
        <f>IF($Q7030&lt;Parâmetros!$E$19,$G7030-1,$G7030)</f>
        <v>0</v>
      </c>
    </row>
    <row r="7031" spans="1:19" x14ac:dyDescent="0.25">
      <c r="A7031" s="116"/>
      <c r="B7031" s="65"/>
      <c r="C7031" s="65"/>
      <c r="D7031" s="66"/>
      <c r="E7031" s="67"/>
      <c r="F7031" s="65"/>
      <c r="G7031" s="66"/>
      <c r="J7031" s="65"/>
      <c r="K7031" s="65"/>
      <c r="L7031" s="66"/>
      <c r="M7031" s="65"/>
      <c r="N7031" s="65"/>
      <c r="O7031" s="65"/>
      <c r="P7031" s="66"/>
      <c r="Q7031" s="31">
        <f t="shared" si="218"/>
        <v>9999</v>
      </c>
      <c r="R7031" s="31" t="str">
        <f t="shared" si="219"/>
        <v/>
      </c>
      <c r="S7031" s="29">
        <f>IF($Q7031&lt;Parâmetros!$E$19,$G7031-1,$G7031)</f>
        <v>0</v>
      </c>
    </row>
    <row r="7032" spans="1:19" x14ac:dyDescent="0.25">
      <c r="A7032" s="116"/>
      <c r="B7032" s="65"/>
      <c r="C7032" s="65"/>
      <c r="D7032" s="66"/>
      <c r="E7032" s="67"/>
      <c r="F7032" s="65"/>
      <c r="G7032" s="66"/>
      <c r="J7032" s="65"/>
      <c r="K7032" s="65"/>
      <c r="L7032" s="66"/>
      <c r="M7032" s="65"/>
      <c r="N7032" s="65"/>
      <c r="O7032" s="65"/>
      <c r="P7032" s="66"/>
      <c r="Q7032" s="31">
        <f t="shared" si="218"/>
        <v>9999</v>
      </c>
      <c r="R7032" s="31" t="str">
        <f t="shared" si="219"/>
        <v/>
      </c>
      <c r="S7032" s="29">
        <f>IF($Q7032&lt;Parâmetros!$E$19,$G7032-1,$G7032)</f>
        <v>0</v>
      </c>
    </row>
    <row r="7033" spans="1:19" x14ac:dyDescent="0.25">
      <c r="A7033" s="116"/>
      <c r="B7033" s="65"/>
      <c r="C7033" s="65"/>
      <c r="D7033" s="66"/>
      <c r="E7033" s="67"/>
      <c r="F7033" s="65"/>
      <c r="G7033" s="66"/>
      <c r="J7033" s="65"/>
      <c r="K7033" s="65"/>
      <c r="L7033" s="66"/>
      <c r="M7033" s="65"/>
      <c r="N7033" s="65"/>
      <c r="O7033" s="65"/>
      <c r="P7033" s="66"/>
      <c r="Q7033" s="31">
        <f t="shared" si="218"/>
        <v>9999</v>
      </c>
      <c r="R7033" s="31" t="str">
        <f t="shared" si="219"/>
        <v/>
      </c>
      <c r="S7033" s="29">
        <f>IF($Q7033&lt;Parâmetros!$E$19,$G7033-1,$G7033)</f>
        <v>0</v>
      </c>
    </row>
    <row r="7034" spans="1:19" x14ac:dyDescent="0.25">
      <c r="A7034" s="116"/>
      <c r="B7034" s="65"/>
      <c r="C7034" s="65"/>
      <c r="D7034" s="66"/>
      <c r="E7034" s="67"/>
      <c r="F7034" s="65"/>
      <c r="G7034" s="66"/>
      <c r="J7034" s="65"/>
      <c r="K7034" s="65"/>
      <c r="L7034" s="66"/>
      <c r="M7034" s="65"/>
      <c r="N7034" s="65"/>
      <c r="O7034" s="65"/>
      <c r="P7034" s="66"/>
      <c r="Q7034" s="31">
        <f t="shared" si="218"/>
        <v>9999</v>
      </c>
      <c r="R7034" s="31" t="str">
        <f t="shared" si="219"/>
        <v/>
      </c>
      <c r="S7034" s="29">
        <f>IF($Q7034&lt;Parâmetros!$E$19,$G7034-1,$G7034)</f>
        <v>0</v>
      </c>
    </row>
    <row r="7035" spans="1:19" x14ac:dyDescent="0.25">
      <c r="A7035" s="116"/>
      <c r="B7035" s="65"/>
      <c r="C7035" s="65"/>
      <c r="D7035" s="66"/>
      <c r="E7035" s="67"/>
      <c r="F7035" s="65"/>
      <c r="G7035" s="66"/>
      <c r="J7035" s="65"/>
      <c r="K7035" s="65"/>
      <c r="L7035" s="66"/>
      <c r="M7035" s="65"/>
      <c r="N7035" s="65"/>
      <c r="O7035" s="65"/>
      <c r="P7035" s="66"/>
      <c r="Q7035" s="31">
        <f t="shared" si="218"/>
        <v>9999</v>
      </c>
      <c r="R7035" s="31" t="str">
        <f t="shared" si="219"/>
        <v/>
      </c>
      <c r="S7035" s="29">
        <f>IF($Q7035&lt;Parâmetros!$E$19,$G7035-1,$G7035)</f>
        <v>0</v>
      </c>
    </row>
    <row r="7036" spans="1:19" x14ac:dyDescent="0.25">
      <c r="A7036" s="116"/>
      <c r="B7036" s="65"/>
      <c r="C7036" s="65"/>
      <c r="D7036" s="66"/>
      <c r="E7036" s="67"/>
      <c r="F7036" s="65"/>
      <c r="G7036" s="66"/>
      <c r="J7036" s="65"/>
      <c r="K7036" s="65"/>
      <c r="L7036" s="66"/>
      <c r="M7036" s="65"/>
      <c r="N7036" s="65"/>
      <c r="O7036" s="65"/>
      <c r="P7036" s="66"/>
      <c r="Q7036" s="31">
        <f t="shared" ref="Q7036:Q7099" si="220">IFERROR(VALUE(LEFT($J7036,2))*60+VALUE(MID($J7036,4,2)),9999)</f>
        <v>9999</v>
      </c>
      <c r="R7036" s="31" t="str">
        <f t="shared" ref="R7036:R7099" si="221">IFERROR(VALUE(LEFT($K7036,2))*60+VALUE(MID($K7036,4,2)),"")</f>
        <v/>
      </c>
      <c r="S7036" s="29">
        <f>IF($Q7036&lt;Parâmetros!$E$19,$G7036-1,$G7036)</f>
        <v>0</v>
      </c>
    </row>
    <row r="7037" spans="1:19" x14ac:dyDescent="0.25">
      <c r="A7037" s="116"/>
      <c r="B7037" s="65"/>
      <c r="C7037" s="65"/>
      <c r="D7037" s="66"/>
      <c r="E7037" s="67"/>
      <c r="F7037" s="65"/>
      <c r="G7037" s="66"/>
      <c r="J7037" s="65"/>
      <c r="K7037" s="65"/>
      <c r="L7037" s="66"/>
      <c r="M7037" s="65"/>
      <c r="N7037" s="65"/>
      <c r="O7037" s="65"/>
      <c r="P7037" s="66"/>
      <c r="Q7037" s="31">
        <f t="shared" si="220"/>
        <v>9999</v>
      </c>
      <c r="R7037" s="31" t="str">
        <f t="shared" si="221"/>
        <v/>
      </c>
      <c r="S7037" s="29">
        <f>IF($Q7037&lt;Parâmetros!$E$19,$G7037-1,$G7037)</f>
        <v>0</v>
      </c>
    </row>
    <row r="7038" spans="1:19" x14ac:dyDescent="0.25">
      <c r="A7038" s="116"/>
      <c r="B7038" s="65"/>
      <c r="C7038" s="65"/>
      <c r="D7038" s="66"/>
      <c r="E7038" s="67"/>
      <c r="F7038" s="65"/>
      <c r="G7038" s="66"/>
      <c r="J7038" s="65"/>
      <c r="K7038" s="65"/>
      <c r="L7038" s="66"/>
      <c r="M7038" s="65"/>
      <c r="N7038" s="65"/>
      <c r="O7038" s="65"/>
      <c r="P7038" s="66"/>
      <c r="Q7038" s="31">
        <f t="shared" si="220"/>
        <v>9999</v>
      </c>
      <c r="R7038" s="31" t="str">
        <f t="shared" si="221"/>
        <v/>
      </c>
      <c r="S7038" s="29">
        <f>IF($Q7038&lt;Parâmetros!$E$19,$G7038-1,$G7038)</f>
        <v>0</v>
      </c>
    </row>
    <row r="7039" spans="1:19" x14ac:dyDescent="0.25">
      <c r="A7039" s="116"/>
      <c r="B7039" s="65"/>
      <c r="C7039" s="65"/>
      <c r="D7039" s="66"/>
      <c r="E7039" s="67"/>
      <c r="F7039" s="65"/>
      <c r="G7039" s="66"/>
      <c r="J7039" s="65"/>
      <c r="K7039" s="65"/>
      <c r="L7039" s="66"/>
      <c r="M7039" s="65"/>
      <c r="N7039" s="65"/>
      <c r="O7039" s="65"/>
      <c r="P7039" s="66"/>
      <c r="Q7039" s="31">
        <f t="shared" si="220"/>
        <v>9999</v>
      </c>
      <c r="R7039" s="31" t="str">
        <f t="shared" si="221"/>
        <v/>
      </c>
      <c r="S7039" s="29">
        <f>IF($Q7039&lt;Parâmetros!$E$19,$G7039-1,$G7039)</f>
        <v>0</v>
      </c>
    </row>
    <row r="7040" spans="1:19" x14ac:dyDescent="0.25">
      <c r="A7040" s="116"/>
      <c r="B7040" s="65"/>
      <c r="C7040" s="65"/>
      <c r="D7040" s="66"/>
      <c r="E7040" s="67"/>
      <c r="F7040" s="65"/>
      <c r="G7040" s="66"/>
      <c r="J7040" s="65"/>
      <c r="K7040" s="65"/>
      <c r="L7040" s="66"/>
      <c r="M7040" s="65"/>
      <c r="O7040" s="65"/>
      <c r="P7040" s="66"/>
      <c r="Q7040" s="31">
        <f t="shared" si="220"/>
        <v>9999</v>
      </c>
      <c r="R7040" s="31" t="str">
        <f t="shared" si="221"/>
        <v/>
      </c>
      <c r="S7040" s="29">
        <f>IF($Q7040&lt;Parâmetros!$E$19,$G7040-1,$G7040)</f>
        <v>0</v>
      </c>
    </row>
    <row r="7041" spans="1:19" x14ac:dyDescent="0.25">
      <c r="A7041" s="116"/>
      <c r="B7041" s="65"/>
      <c r="C7041" s="65"/>
      <c r="D7041" s="66"/>
      <c r="E7041" s="67"/>
      <c r="F7041" s="65"/>
      <c r="G7041" s="66"/>
      <c r="J7041" s="65"/>
      <c r="K7041" s="65"/>
      <c r="L7041" s="66"/>
      <c r="M7041" s="65"/>
      <c r="O7041" s="65"/>
      <c r="P7041" s="66"/>
      <c r="Q7041" s="31">
        <f t="shared" si="220"/>
        <v>9999</v>
      </c>
      <c r="R7041" s="31" t="str">
        <f t="shared" si="221"/>
        <v/>
      </c>
      <c r="S7041" s="29">
        <f>IF($Q7041&lt;Parâmetros!$E$19,$G7041-1,$G7041)</f>
        <v>0</v>
      </c>
    </row>
    <row r="7042" spans="1:19" x14ac:dyDescent="0.25">
      <c r="A7042" s="116"/>
      <c r="B7042" s="65"/>
      <c r="C7042" s="65"/>
      <c r="D7042" s="66"/>
      <c r="E7042" s="67"/>
      <c r="F7042" s="65"/>
      <c r="G7042" s="66"/>
      <c r="J7042" s="65"/>
      <c r="K7042" s="65"/>
      <c r="L7042" s="66"/>
      <c r="M7042" s="65"/>
      <c r="O7042" s="65"/>
      <c r="P7042" s="66"/>
      <c r="Q7042" s="31">
        <f t="shared" si="220"/>
        <v>9999</v>
      </c>
      <c r="R7042" s="31" t="str">
        <f t="shared" si="221"/>
        <v/>
      </c>
      <c r="S7042" s="29">
        <f>IF($Q7042&lt;Parâmetros!$E$19,$G7042-1,$G7042)</f>
        <v>0</v>
      </c>
    </row>
    <row r="7043" spans="1:19" x14ac:dyDescent="0.25">
      <c r="A7043" s="116"/>
      <c r="B7043" s="65"/>
      <c r="C7043" s="65"/>
      <c r="D7043" s="66"/>
      <c r="E7043" s="67"/>
      <c r="F7043" s="65"/>
      <c r="G7043" s="66"/>
      <c r="J7043" s="65"/>
      <c r="K7043" s="65"/>
      <c r="L7043" s="66"/>
      <c r="M7043" s="65"/>
      <c r="O7043" s="65"/>
      <c r="P7043" s="66"/>
      <c r="Q7043" s="31">
        <f t="shared" si="220"/>
        <v>9999</v>
      </c>
      <c r="R7043" s="31" t="str">
        <f t="shared" si="221"/>
        <v/>
      </c>
      <c r="S7043" s="29">
        <f>IF($Q7043&lt;Parâmetros!$E$19,$G7043-1,$G7043)</f>
        <v>0</v>
      </c>
    </row>
    <row r="7044" spans="1:19" x14ac:dyDescent="0.25">
      <c r="A7044" s="116"/>
      <c r="B7044" s="65"/>
      <c r="C7044" s="65"/>
      <c r="D7044" s="66"/>
      <c r="E7044" s="67"/>
      <c r="F7044" s="65"/>
      <c r="G7044" s="66"/>
      <c r="J7044" s="65"/>
      <c r="K7044" s="65"/>
      <c r="L7044" s="66"/>
      <c r="M7044" s="65"/>
      <c r="O7044" s="65"/>
      <c r="P7044" s="66"/>
      <c r="Q7044" s="31">
        <f t="shared" si="220"/>
        <v>9999</v>
      </c>
      <c r="R7044" s="31" t="str">
        <f t="shared" si="221"/>
        <v/>
      </c>
      <c r="S7044" s="29">
        <f>IF($Q7044&lt;Parâmetros!$E$19,$G7044-1,$G7044)</f>
        <v>0</v>
      </c>
    </row>
    <row r="7045" spans="1:19" x14ac:dyDescent="0.25">
      <c r="A7045" s="116"/>
      <c r="B7045" s="65"/>
      <c r="C7045" s="65"/>
      <c r="D7045" s="66"/>
      <c r="E7045" s="67"/>
      <c r="F7045" s="65"/>
      <c r="G7045" s="66"/>
      <c r="J7045" s="65"/>
      <c r="K7045" s="65"/>
      <c r="L7045" s="66"/>
      <c r="M7045" s="65"/>
      <c r="N7045" s="65"/>
      <c r="O7045" s="65"/>
      <c r="P7045" s="66"/>
      <c r="Q7045" s="31">
        <f t="shared" si="220"/>
        <v>9999</v>
      </c>
      <c r="R7045" s="31" t="str">
        <f t="shared" si="221"/>
        <v/>
      </c>
      <c r="S7045" s="29">
        <f>IF($Q7045&lt;Parâmetros!$E$19,$G7045-1,$G7045)</f>
        <v>0</v>
      </c>
    </row>
    <row r="7046" spans="1:19" x14ac:dyDescent="0.25">
      <c r="A7046" s="116"/>
      <c r="B7046" s="65"/>
      <c r="C7046" s="65"/>
      <c r="D7046" s="66"/>
      <c r="E7046" s="67"/>
      <c r="F7046" s="65"/>
      <c r="G7046" s="66"/>
      <c r="J7046" s="65"/>
      <c r="K7046" s="65"/>
      <c r="L7046" s="66"/>
      <c r="M7046" s="65"/>
      <c r="N7046" s="65"/>
      <c r="O7046" s="65"/>
      <c r="P7046" s="66"/>
      <c r="Q7046" s="31">
        <f t="shared" si="220"/>
        <v>9999</v>
      </c>
      <c r="R7046" s="31" t="str">
        <f t="shared" si="221"/>
        <v/>
      </c>
      <c r="S7046" s="29">
        <f>IF($Q7046&lt;Parâmetros!$E$19,$G7046-1,$G7046)</f>
        <v>0</v>
      </c>
    </row>
    <row r="7047" spans="1:19" x14ac:dyDescent="0.25">
      <c r="A7047" s="116"/>
      <c r="B7047" s="65"/>
      <c r="C7047" s="65"/>
      <c r="D7047" s="66"/>
      <c r="E7047" s="67"/>
      <c r="F7047" s="65"/>
      <c r="G7047" s="66"/>
      <c r="J7047" s="65"/>
      <c r="K7047" s="65"/>
      <c r="L7047" s="66"/>
      <c r="M7047" s="65"/>
      <c r="O7047" s="65"/>
      <c r="P7047" s="66"/>
      <c r="Q7047" s="31">
        <f t="shared" si="220"/>
        <v>9999</v>
      </c>
      <c r="R7047" s="31" t="str">
        <f t="shared" si="221"/>
        <v/>
      </c>
      <c r="S7047" s="29">
        <f>IF($Q7047&lt;Parâmetros!$E$19,$G7047-1,$G7047)</f>
        <v>0</v>
      </c>
    </row>
    <row r="7048" spans="1:19" x14ac:dyDescent="0.25">
      <c r="A7048" s="116"/>
      <c r="B7048" s="65"/>
      <c r="C7048" s="65"/>
      <c r="D7048" s="66"/>
      <c r="E7048" s="67"/>
      <c r="F7048" s="65"/>
      <c r="G7048" s="66"/>
      <c r="J7048" s="65"/>
      <c r="K7048" s="65"/>
      <c r="L7048" s="66"/>
      <c r="M7048" s="65"/>
      <c r="O7048" s="65"/>
      <c r="P7048" s="66"/>
      <c r="Q7048" s="31">
        <f t="shared" si="220"/>
        <v>9999</v>
      </c>
      <c r="R7048" s="31" t="str">
        <f t="shared" si="221"/>
        <v/>
      </c>
      <c r="S7048" s="29">
        <f>IF($Q7048&lt;Parâmetros!$E$19,$G7048-1,$G7048)</f>
        <v>0</v>
      </c>
    </row>
    <row r="7049" spans="1:19" x14ac:dyDescent="0.25">
      <c r="A7049" s="116"/>
      <c r="B7049" s="65"/>
      <c r="C7049" s="65"/>
      <c r="D7049" s="66"/>
      <c r="E7049" s="67"/>
      <c r="F7049" s="65"/>
      <c r="G7049" s="66"/>
      <c r="J7049" s="65"/>
      <c r="K7049" s="65"/>
      <c r="L7049" s="66"/>
      <c r="M7049" s="65"/>
      <c r="N7049" s="65"/>
      <c r="O7049" s="65"/>
      <c r="P7049" s="66"/>
      <c r="Q7049" s="31">
        <f t="shared" si="220"/>
        <v>9999</v>
      </c>
      <c r="R7049" s="31" t="str">
        <f t="shared" si="221"/>
        <v/>
      </c>
      <c r="S7049" s="29">
        <f>IF($Q7049&lt;Parâmetros!$E$19,$G7049-1,$G7049)</f>
        <v>0</v>
      </c>
    </row>
    <row r="7050" spans="1:19" x14ac:dyDescent="0.25">
      <c r="A7050" s="116"/>
      <c r="B7050" s="65"/>
      <c r="C7050" s="65"/>
      <c r="D7050" s="66"/>
      <c r="E7050" s="67"/>
      <c r="F7050" s="65"/>
      <c r="G7050" s="66"/>
      <c r="J7050" s="65"/>
      <c r="K7050" s="65"/>
      <c r="L7050" s="66"/>
      <c r="M7050" s="65"/>
      <c r="N7050" s="65"/>
      <c r="O7050" s="65"/>
      <c r="P7050" s="66"/>
      <c r="Q7050" s="31">
        <f t="shared" si="220"/>
        <v>9999</v>
      </c>
      <c r="R7050" s="31" t="str">
        <f t="shared" si="221"/>
        <v/>
      </c>
      <c r="S7050" s="29">
        <f>IF($Q7050&lt;Parâmetros!$E$19,$G7050-1,$G7050)</f>
        <v>0</v>
      </c>
    </row>
    <row r="7051" spans="1:19" x14ac:dyDescent="0.25">
      <c r="A7051" s="116"/>
      <c r="B7051" s="65"/>
      <c r="C7051" s="65"/>
      <c r="D7051" s="66"/>
      <c r="E7051" s="67"/>
      <c r="F7051" s="65"/>
      <c r="G7051" s="66"/>
      <c r="J7051" s="65"/>
      <c r="K7051" s="65"/>
      <c r="L7051" s="66"/>
      <c r="M7051" s="65"/>
      <c r="N7051" s="65"/>
      <c r="O7051" s="65"/>
      <c r="P7051" s="66"/>
      <c r="Q7051" s="31">
        <f t="shared" si="220"/>
        <v>9999</v>
      </c>
      <c r="R7051" s="31" t="str">
        <f t="shared" si="221"/>
        <v/>
      </c>
      <c r="S7051" s="29">
        <f>IF($Q7051&lt;Parâmetros!$E$19,$G7051-1,$G7051)</f>
        <v>0</v>
      </c>
    </row>
    <row r="7052" spans="1:19" x14ac:dyDescent="0.25">
      <c r="A7052" s="116"/>
      <c r="B7052" s="65"/>
      <c r="C7052" s="65"/>
      <c r="D7052" s="66"/>
      <c r="E7052" s="67"/>
      <c r="F7052" s="65"/>
      <c r="G7052" s="66"/>
      <c r="J7052" s="65"/>
      <c r="K7052" s="65"/>
      <c r="L7052" s="66"/>
      <c r="M7052" s="65"/>
      <c r="N7052" s="65"/>
      <c r="O7052" s="65"/>
      <c r="P7052" s="66"/>
      <c r="Q7052" s="31">
        <f t="shared" si="220"/>
        <v>9999</v>
      </c>
      <c r="R7052" s="31" t="str">
        <f t="shared" si="221"/>
        <v/>
      </c>
      <c r="S7052" s="29">
        <f>IF($Q7052&lt;Parâmetros!$E$19,$G7052-1,$G7052)</f>
        <v>0</v>
      </c>
    </row>
    <row r="7053" spans="1:19" x14ac:dyDescent="0.25">
      <c r="A7053" s="116"/>
      <c r="B7053" s="65"/>
      <c r="C7053" s="65"/>
      <c r="D7053" s="66"/>
      <c r="E7053" s="67"/>
      <c r="F7053" s="65"/>
      <c r="G7053" s="66"/>
      <c r="J7053" s="65"/>
      <c r="K7053" s="65"/>
      <c r="L7053" s="66"/>
      <c r="M7053" s="65"/>
      <c r="N7053" s="65"/>
      <c r="O7053" s="65"/>
      <c r="P7053" s="66"/>
      <c r="Q7053" s="31">
        <f t="shared" si="220"/>
        <v>9999</v>
      </c>
      <c r="R7053" s="31" t="str">
        <f t="shared" si="221"/>
        <v/>
      </c>
      <c r="S7053" s="29">
        <f>IF($Q7053&lt;Parâmetros!$E$19,$G7053-1,$G7053)</f>
        <v>0</v>
      </c>
    </row>
    <row r="7054" spans="1:19" x14ac:dyDescent="0.25">
      <c r="A7054" s="116"/>
      <c r="B7054" s="65"/>
      <c r="C7054" s="65"/>
      <c r="D7054" s="66"/>
      <c r="E7054" s="67"/>
      <c r="F7054" s="65"/>
      <c r="G7054" s="66"/>
      <c r="J7054" s="65"/>
      <c r="K7054" s="65"/>
      <c r="L7054" s="66"/>
      <c r="M7054" s="65"/>
      <c r="O7054" s="65"/>
      <c r="P7054" s="66"/>
      <c r="Q7054" s="31">
        <f t="shared" si="220"/>
        <v>9999</v>
      </c>
      <c r="R7054" s="31" t="str">
        <f t="shared" si="221"/>
        <v/>
      </c>
      <c r="S7054" s="29">
        <f>IF($Q7054&lt;Parâmetros!$E$19,$G7054-1,$G7054)</f>
        <v>0</v>
      </c>
    </row>
    <row r="7055" spans="1:19" x14ac:dyDescent="0.25">
      <c r="A7055" s="116"/>
      <c r="B7055" s="65"/>
      <c r="C7055" s="65"/>
      <c r="D7055" s="66"/>
      <c r="E7055" s="67"/>
      <c r="F7055" s="65"/>
      <c r="G7055" s="66"/>
      <c r="J7055" s="65"/>
      <c r="K7055" s="65"/>
      <c r="L7055" s="66"/>
      <c r="M7055" s="65"/>
      <c r="O7055" s="65"/>
      <c r="P7055" s="66"/>
      <c r="Q7055" s="31">
        <f t="shared" si="220"/>
        <v>9999</v>
      </c>
      <c r="R7055" s="31" t="str">
        <f t="shared" si="221"/>
        <v/>
      </c>
      <c r="S7055" s="29">
        <f>IF($Q7055&lt;Parâmetros!$E$19,$G7055-1,$G7055)</f>
        <v>0</v>
      </c>
    </row>
    <row r="7056" spans="1:19" x14ac:dyDescent="0.25">
      <c r="A7056" s="116"/>
      <c r="B7056" s="65"/>
      <c r="C7056" s="65"/>
      <c r="D7056" s="66"/>
      <c r="E7056" s="67"/>
      <c r="F7056" s="65"/>
      <c r="G7056" s="66"/>
      <c r="J7056" s="65"/>
      <c r="K7056" s="65"/>
      <c r="L7056" s="66"/>
      <c r="M7056" s="65"/>
      <c r="N7056" s="65"/>
      <c r="O7056" s="65"/>
      <c r="P7056" s="66"/>
      <c r="Q7056" s="31">
        <f t="shared" si="220"/>
        <v>9999</v>
      </c>
      <c r="R7056" s="31" t="str">
        <f t="shared" si="221"/>
        <v/>
      </c>
      <c r="S7056" s="29">
        <f>IF($Q7056&lt;Parâmetros!$E$19,$G7056-1,$G7056)</f>
        <v>0</v>
      </c>
    </row>
    <row r="7057" spans="1:19" x14ac:dyDescent="0.25">
      <c r="A7057" s="116"/>
      <c r="B7057" s="65"/>
      <c r="C7057" s="65"/>
      <c r="D7057" s="66"/>
      <c r="E7057" s="67"/>
      <c r="F7057" s="65"/>
      <c r="G7057" s="66"/>
      <c r="J7057" s="65"/>
      <c r="K7057" s="65"/>
      <c r="L7057" s="66"/>
      <c r="M7057" s="65"/>
      <c r="N7057" s="65"/>
      <c r="O7057" s="65"/>
      <c r="P7057" s="66"/>
      <c r="Q7057" s="31">
        <f t="shared" si="220"/>
        <v>9999</v>
      </c>
      <c r="R7057" s="31" t="str">
        <f t="shared" si="221"/>
        <v/>
      </c>
      <c r="S7057" s="29">
        <f>IF($Q7057&lt;Parâmetros!$E$19,$G7057-1,$G7057)</f>
        <v>0</v>
      </c>
    </row>
    <row r="7058" spans="1:19" x14ac:dyDescent="0.25">
      <c r="A7058" s="116"/>
      <c r="B7058" s="65"/>
      <c r="C7058" s="65"/>
      <c r="D7058" s="66"/>
      <c r="E7058" s="67"/>
      <c r="F7058" s="65"/>
      <c r="G7058" s="66"/>
      <c r="J7058" s="65"/>
      <c r="K7058" s="65"/>
      <c r="L7058" s="66"/>
      <c r="M7058" s="65"/>
      <c r="N7058" s="65"/>
      <c r="O7058" s="65"/>
      <c r="P7058" s="66"/>
      <c r="Q7058" s="31">
        <f t="shared" si="220"/>
        <v>9999</v>
      </c>
      <c r="R7058" s="31" t="str">
        <f t="shared" si="221"/>
        <v/>
      </c>
      <c r="S7058" s="29">
        <f>IF($Q7058&lt;Parâmetros!$E$19,$G7058-1,$G7058)</f>
        <v>0</v>
      </c>
    </row>
    <row r="7059" spans="1:19" x14ac:dyDescent="0.25">
      <c r="A7059" s="116"/>
      <c r="B7059" s="65"/>
      <c r="C7059" s="65"/>
      <c r="D7059" s="66"/>
      <c r="E7059" s="67"/>
      <c r="F7059" s="65"/>
      <c r="G7059" s="66"/>
      <c r="J7059" s="65"/>
      <c r="K7059" s="65"/>
      <c r="L7059" s="66"/>
      <c r="M7059" s="65"/>
      <c r="N7059" s="65"/>
      <c r="O7059" s="65"/>
      <c r="P7059" s="66"/>
      <c r="Q7059" s="31">
        <f t="shared" si="220"/>
        <v>9999</v>
      </c>
      <c r="R7059" s="31" t="str">
        <f t="shared" si="221"/>
        <v/>
      </c>
      <c r="S7059" s="29">
        <f>IF($Q7059&lt;Parâmetros!$E$19,$G7059-1,$G7059)</f>
        <v>0</v>
      </c>
    </row>
    <row r="7060" spans="1:19" x14ac:dyDescent="0.25">
      <c r="A7060" s="116"/>
      <c r="B7060" s="65"/>
      <c r="C7060" s="65"/>
      <c r="D7060" s="66"/>
      <c r="E7060" s="67"/>
      <c r="F7060" s="65"/>
      <c r="G7060" s="66"/>
      <c r="J7060" s="65"/>
      <c r="K7060" s="65"/>
      <c r="L7060" s="66"/>
      <c r="M7060" s="65"/>
      <c r="N7060" s="65"/>
      <c r="O7060" s="65"/>
      <c r="P7060" s="66"/>
      <c r="Q7060" s="31">
        <f t="shared" si="220"/>
        <v>9999</v>
      </c>
      <c r="R7060" s="31" t="str">
        <f t="shared" si="221"/>
        <v/>
      </c>
      <c r="S7060" s="29">
        <f>IF($Q7060&lt;Parâmetros!$E$19,$G7060-1,$G7060)</f>
        <v>0</v>
      </c>
    </row>
    <row r="7061" spans="1:19" x14ac:dyDescent="0.25">
      <c r="A7061" s="116"/>
      <c r="B7061" s="65"/>
      <c r="C7061" s="65"/>
      <c r="D7061" s="66"/>
      <c r="E7061" s="67"/>
      <c r="F7061" s="65"/>
      <c r="G7061" s="66"/>
      <c r="J7061" s="65"/>
      <c r="K7061" s="65"/>
      <c r="L7061" s="66"/>
      <c r="M7061" s="65"/>
      <c r="N7061" s="65"/>
      <c r="O7061" s="65"/>
      <c r="P7061" s="66"/>
      <c r="Q7061" s="31">
        <f t="shared" si="220"/>
        <v>9999</v>
      </c>
      <c r="R7061" s="31" t="str">
        <f t="shared" si="221"/>
        <v/>
      </c>
      <c r="S7061" s="29">
        <f>IF($Q7061&lt;Parâmetros!$E$19,$G7061-1,$G7061)</f>
        <v>0</v>
      </c>
    </row>
    <row r="7062" spans="1:19" x14ac:dyDescent="0.25">
      <c r="A7062" s="116"/>
      <c r="B7062" s="65"/>
      <c r="C7062" s="65"/>
      <c r="D7062" s="66"/>
      <c r="E7062" s="67"/>
      <c r="F7062" s="65"/>
      <c r="G7062" s="66"/>
      <c r="J7062" s="65"/>
      <c r="K7062" s="65"/>
      <c r="L7062" s="66"/>
      <c r="M7062" s="65"/>
      <c r="N7062" s="65"/>
      <c r="O7062" s="65"/>
      <c r="P7062" s="66"/>
      <c r="Q7062" s="31">
        <f t="shared" si="220"/>
        <v>9999</v>
      </c>
      <c r="R7062" s="31" t="str">
        <f t="shared" si="221"/>
        <v/>
      </c>
      <c r="S7062" s="29">
        <f>IF($Q7062&lt;Parâmetros!$E$19,$G7062-1,$G7062)</f>
        <v>0</v>
      </c>
    </row>
    <row r="7063" spans="1:19" x14ac:dyDescent="0.25">
      <c r="A7063" s="116"/>
      <c r="B7063" s="65"/>
      <c r="C7063" s="65"/>
      <c r="D7063" s="66"/>
      <c r="E7063" s="67"/>
      <c r="F7063" s="65"/>
      <c r="G7063" s="66"/>
      <c r="J7063" s="65"/>
      <c r="K7063" s="65"/>
      <c r="L7063" s="66"/>
      <c r="M7063" s="65"/>
      <c r="N7063" s="65"/>
      <c r="O7063" s="65"/>
      <c r="P7063" s="66"/>
      <c r="Q7063" s="31">
        <f t="shared" si="220"/>
        <v>9999</v>
      </c>
      <c r="R7063" s="31" t="str">
        <f t="shared" si="221"/>
        <v/>
      </c>
      <c r="S7063" s="29">
        <f>IF($Q7063&lt;Parâmetros!$E$19,$G7063-1,$G7063)</f>
        <v>0</v>
      </c>
    </row>
    <row r="7064" spans="1:19" x14ac:dyDescent="0.25">
      <c r="A7064" s="116"/>
      <c r="B7064" s="65"/>
      <c r="C7064" s="65"/>
      <c r="D7064" s="66"/>
      <c r="E7064" s="67"/>
      <c r="F7064" s="65"/>
      <c r="G7064" s="66"/>
      <c r="J7064" s="65"/>
      <c r="K7064" s="65"/>
      <c r="L7064" s="66"/>
      <c r="M7064" s="65"/>
      <c r="N7064" s="65"/>
      <c r="O7064" s="65"/>
      <c r="P7064" s="66"/>
      <c r="Q7064" s="31">
        <f t="shared" si="220"/>
        <v>9999</v>
      </c>
      <c r="R7064" s="31" t="str">
        <f t="shared" si="221"/>
        <v/>
      </c>
      <c r="S7064" s="29">
        <f>IF($Q7064&lt;Parâmetros!$E$19,$G7064-1,$G7064)</f>
        <v>0</v>
      </c>
    </row>
    <row r="7065" spans="1:19" x14ac:dyDescent="0.25">
      <c r="A7065" s="116"/>
      <c r="B7065" s="65"/>
      <c r="C7065" s="65"/>
      <c r="D7065" s="66"/>
      <c r="E7065" s="67"/>
      <c r="F7065" s="65"/>
      <c r="G7065" s="66"/>
      <c r="J7065" s="65"/>
      <c r="K7065" s="65"/>
      <c r="L7065" s="66"/>
      <c r="M7065" s="65"/>
      <c r="N7065" s="65"/>
      <c r="O7065" s="65"/>
      <c r="P7065" s="66"/>
      <c r="Q7065" s="31">
        <f t="shared" si="220"/>
        <v>9999</v>
      </c>
      <c r="R7065" s="31" t="str">
        <f t="shared" si="221"/>
        <v/>
      </c>
      <c r="S7065" s="29">
        <f>IF($Q7065&lt;Parâmetros!$E$19,$G7065-1,$G7065)</f>
        <v>0</v>
      </c>
    </row>
    <row r="7066" spans="1:19" x14ac:dyDescent="0.25">
      <c r="A7066" s="116"/>
      <c r="B7066" s="65"/>
      <c r="C7066" s="65"/>
      <c r="D7066" s="66"/>
      <c r="E7066" s="67"/>
      <c r="F7066" s="65"/>
      <c r="G7066" s="66"/>
      <c r="J7066" s="65"/>
      <c r="K7066" s="65"/>
      <c r="L7066" s="66"/>
      <c r="M7066" s="65"/>
      <c r="O7066" s="65"/>
      <c r="P7066" s="66"/>
      <c r="Q7066" s="31">
        <f t="shared" si="220"/>
        <v>9999</v>
      </c>
      <c r="R7066" s="31" t="str">
        <f t="shared" si="221"/>
        <v/>
      </c>
      <c r="S7066" s="29">
        <f>IF($Q7066&lt;Parâmetros!$E$19,$G7066-1,$G7066)</f>
        <v>0</v>
      </c>
    </row>
    <row r="7067" spans="1:19" x14ac:dyDescent="0.25">
      <c r="A7067" s="116"/>
      <c r="B7067" s="65"/>
      <c r="C7067" s="65"/>
      <c r="D7067" s="66"/>
      <c r="E7067" s="67"/>
      <c r="F7067" s="65"/>
      <c r="G7067" s="66"/>
      <c r="J7067" s="65"/>
      <c r="K7067" s="65"/>
      <c r="L7067" s="66"/>
      <c r="M7067" s="65"/>
      <c r="O7067" s="65"/>
      <c r="P7067" s="66"/>
      <c r="Q7067" s="31">
        <f t="shared" si="220"/>
        <v>9999</v>
      </c>
      <c r="R7067" s="31" t="str">
        <f t="shared" si="221"/>
        <v/>
      </c>
      <c r="S7067" s="29">
        <f>IF($Q7067&lt;Parâmetros!$E$19,$G7067-1,$G7067)</f>
        <v>0</v>
      </c>
    </row>
    <row r="7068" spans="1:19" x14ac:dyDescent="0.25">
      <c r="A7068" s="116"/>
      <c r="B7068" s="65"/>
      <c r="C7068" s="65"/>
      <c r="D7068" s="66"/>
      <c r="E7068" s="67"/>
      <c r="F7068" s="65"/>
      <c r="G7068" s="66"/>
      <c r="J7068" s="65"/>
      <c r="K7068" s="65"/>
      <c r="L7068" s="66"/>
      <c r="M7068" s="65"/>
      <c r="O7068" s="65"/>
      <c r="P7068" s="66"/>
      <c r="Q7068" s="31">
        <f t="shared" si="220"/>
        <v>9999</v>
      </c>
      <c r="R7068" s="31" t="str">
        <f t="shared" si="221"/>
        <v/>
      </c>
      <c r="S7068" s="29">
        <f>IF($Q7068&lt;Parâmetros!$E$19,$G7068-1,$G7068)</f>
        <v>0</v>
      </c>
    </row>
    <row r="7069" spans="1:19" x14ac:dyDescent="0.25">
      <c r="A7069" s="116"/>
      <c r="B7069" s="65"/>
      <c r="C7069" s="65"/>
      <c r="D7069" s="66"/>
      <c r="E7069" s="67"/>
      <c r="F7069" s="65"/>
      <c r="G7069" s="66"/>
      <c r="J7069" s="65"/>
      <c r="K7069" s="65"/>
      <c r="L7069" s="66"/>
      <c r="M7069" s="65"/>
      <c r="N7069" s="65"/>
      <c r="O7069" s="65"/>
      <c r="P7069" s="66"/>
      <c r="Q7069" s="31">
        <f t="shared" si="220"/>
        <v>9999</v>
      </c>
      <c r="R7069" s="31" t="str">
        <f t="shared" si="221"/>
        <v/>
      </c>
      <c r="S7069" s="29">
        <f>IF($Q7069&lt;Parâmetros!$E$19,$G7069-1,$G7069)</f>
        <v>0</v>
      </c>
    </row>
    <row r="7070" spans="1:19" x14ac:dyDescent="0.25">
      <c r="A7070" s="116"/>
      <c r="B7070" s="65"/>
      <c r="C7070" s="65"/>
      <c r="D7070" s="66"/>
      <c r="E7070" s="67"/>
      <c r="F7070" s="65"/>
      <c r="G7070" s="66"/>
      <c r="J7070" s="65"/>
      <c r="K7070" s="65"/>
      <c r="L7070" s="66"/>
      <c r="M7070" s="65"/>
      <c r="N7070" s="65"/>
      <c r="O7070" s="65"/>
      <c r="P7070" s="66"/>
      <c r="Q7070" s="31">
        <f t="shared" si="220"/>
        <v>9999</v>
      </c>
      <c r="R7070" s="31" t="str">
        <f t="shared" si="221"/>
        <v/>
      </c>
      <c r="S7070" s="29">
        <f>IF($Q7070&lt;Parâmetros!$E$19,$G7070-1,$G7070)</f>
        <v>0</v>
      </c>
    </row>
    <row r="7071" spans="1:19" x14ac:dyDescent="0.25">
      <c r="A7071" s="116"/>
      <c r="B7071" s="65"/>
      <c r="C7071" s="65"/>
      <c r="D7071" s="66"/>
      <c r="E7071" s="67"/>
      <c r="F7071" s="65"/>
      <c r="G7071" s="66"/>
      <c r="J7071" s="65"/>
      <c r="K7071" s="65"/>
      <c r="L7071" s="66"/>
      <c r="M7071" s="65"/>
      <c r="N7071" s="65"/>
      <c r="O7071" s="65"/>
      <c r="P7071" s="66"/>
      <c r="Q7071" s="31">
        <f t="shared" si="220"/>
        <v>9999</v>
      </c>
      <c r="R7071" s="31" t="str">
        <f t="shared" si="221"/>
        <v/>
      </c>
      <c r="S7071" s="29">
        <f>IF($Q7071&lt;Parâmetros!$E$19,$G7071-1,$G7071)</f>
        <v>0</v>
      </c>
    </row>
    <row r="7072" spans="1:19" x14ac:dyDescent="0.25">
      <c r="A7072" s="116"/>
      <c r="B7072" s="65"/>
      <c r="C7072" s="65"/>
      <c r="D7072" s="66"/>
      <c r="E7072" s="67"/>
      <c r="F7072" s="65"/>
      <c r="G7072" s="66"/>
      <c r="J7072" s="65"/>
      <c r="K7072" s="65"/>
      <c r="L7072" s="66"/>
      <c r="M7072" s="65"/>
      <c r="O7072" s="65"/>
      <c r="P7072" s="66"/>
      <c r="Q7072" s="31">
        <f t="shared" si="220"/>
        <v>9999</v>
      </c>
      <c r="R7072" s="31" t="str">
        <f t="shared" si="221"/>
        <v/>
      </c>
      <c r="S7072" s="29">
        <f>IF($Q7072&lt;Parâmetros!$E$19,$G7072-1,$G7072)</f>
        <v>0</v>
      </c>
    </row>
    <row r="7073" spans="1:19" x14ac:dyDescent="0.25">
      <c r="A7073" s="116"/>
      <c r="B7073" s="65"/>
      <c r="C7073" s="65"/>
      <c r="D7073" s="66"/>
      <c r="E7073" s="67"/>
      <c r="F7073" s="65"/>
      <c r="G7073" s="66"/>
      <c r="J7073" s="65"/>
      <c r="K7073" s="65"/>
      <c r="L7073" s="66"/>
      <c r="M7073" s="65"/>
      <c r="N7073" s="65"/>
      <c r="O7073" s="65"/>
      <c r="P7073" s="66"/>
      <c r="Q7073" s="31">
        <f t="shared" si="220"/>
        <v>9999</v>
      </c>
      <c r="R7073" s="31" t="str">
        <f t="shared" si="221"/>
        <v/>
      </c>
      <c r="S7073" s="29">
        <f>IF($Q7073&lt;Parâmetros!$E$19,$G7073-1,$G7073)</f>
        <v>0</v>
      </c>
    </row>
    <row r="7074" spans="1:19" x14ac:dyDescent="0.25">
      <c r="A7074" s="116"/>
      <c r="B7074" s="65"/>
      <c r="C7074" s="65"/>
      <c r="D7074" s="66"/>
      <c r="E7074" s="67"/>
      <c r="F7074" s="65"/>
      <c r="G7074" s="66"/>
      <c r="J7074" s="65"/>
      <c r="K7074" s="65"/>
      <c r="L7074" s="66"/>
      <c r="M7074" s="65"/>
      <c r="N7074" s="65"/>
      <c r="O7074" s="65"/>
      <c r="P7074" s="66"/>
      <c r="Q7074" s="31">
        <f t="shared" si="220"/>
        <v>9999</v>
      </c>
      <c r="R7074" s="31" t="str">
        <f t="shared" si="221"/>
        <v/>
      </c>
      <c r="S7074" s="29">
        <f>IF($Q7074&lt;Parâmetros!$E$19,$G7074-1,$G7074)</f>
        <v>0</v>
      </c>
    </row>
    <row r="7075" spans="1:19" x14ac:dyDescent="0.25">
      <c r="A7075" s="116"/>
      <c r="B7075" s="65"/>
      <c r="C7075" s="65"/>
      <c r="D7075" s="66"/>
      <c r="E7075" s="67"/>
      <c r="F7075" s="65"/>
      <c r="G7075" s="66"/>
      <c r="J7075" s="65"/>
      <c r="K7075" s="65"/>
      <c r="L7075" s="66"/>
      <c r="M7075" s="65"/>
      <c r="N7075" s="65"/>
      <c r="O7075" s="65"/>
      <c r="P7075" s="66"/>
      <c r="Q7075" s="31">
        <f t="shared" si="220"/>
        <v>9999</v>
      </c>
      <c r="R7075" s="31" t="str">
        <f t="shared" si="221"/>
        <v/>
      </c>
      <c r="S7075" s="29">
        <f>IF($Q7075&lt;Parâmetros!$E$19,$G7075-1,$G7075)</f>
        <v>0</v>
      </c>
    </row>
    <row r="7076" spans="1:19" x14ac:dyDescent="0.25">
      <c r="A7076" s="116"/>
      <c r="B7076" s="65"/>
      <c r="C7076" s="65"/>
      <c r="D7076" s="66"/>
      <c r="E7076" s="67"/>
      <c r="F7076" s="65"/>
      <c r="G7076" s="66"/>
      <c r="J7076" s="65"/>
      <c r="K7076" s="65"/>
      <c r="L7076" s="66"/>
      <c r="M7076" s="65"/>
      <c r="O7076" s="65"/>
      <c r="P7076" s="66"/>
      <c r="Q7076" s="31">
        <f t="shared" si="220"/>
        <v>9999</v>
      </c>
      <c r="R7076" s="31" t="str">
        <f t="shared" si="221"/>
        <v/>
      </c>
      <c r="S7076" s="29">
        <f>IF($Q7076&lt;Parâmetros!$E$19,$G7076-1,$G7076)</f>
        <v>0</v>
      </c>
    </row>
    <row r="7077" spans="1:19" x14ac:dyDescent="0.25">
      <c r="A7077" s="116"/>
      <c r="B7077" s="65"/>
      <c r="C7077" s="65"/>
      <c r="D7077" s="66"/>
      <c r="E7077" s="67"/>
      <c r="F7077" s="65"/>
      <c r="G7077" s="66"/>
      <c r="J7077" s="65"/>
      <c r="K7077" s="65"/>
      <c r="L7077" s="66"/>
      <c r="M7077" s="65"/>
      <c r="N7077" s="65"/>
      <c r="O7077" s="65"/>
      <c r="P7077" s="66"/>
      <c r="Q7077" s="31">
        <f t="shared" si="220"/>
        <v>9999</v>
      </c>
      <c r="R7077" s="31" t="str">
        <f t="shared" si="221"/>
        <v/>
      </c>
      <c r="S7077" s="29">
        <f>IF($Q7077&lt;Parâmetros!$E$19,$G7077-1,$G7077)</f>
        <v>0</v>
      </c>
    </row>
    <row r="7078" spans="1:19" x14ac:dyDescent="0.25">
      <c r="A7078" s="116"/>
      <c r="B7078" s="65"/>
      <c r="C7078" s="65"/>
      <c r="D7078" s="66"/>
      <c r="E7078" s="67"/>
      <c r="F7078" s="65"/>
      <c r="G7078" s="66"/>
      <c r="J7078" s="65"/>
      <c r="K7078" s="65"/>
      <c r="L7078" s="66"/>
      <c r="M7078" s="65"/>
      <c r="N7078" s="65"/>
      <c r="O7078" s="65"/>
      <c r="P7078" s="66"/>
      <c r="Q7078" s="31">
        <f t="shared" si="220"/>
        <v>9999</v>
      </c>
      <c r="R7078" s="31" t="str">
        <f t="shared" si="221"/>
        <v/>
      </c>
      <c r="S7078" s="29">
        <f>IF($Q7078&lt;Parâmetros!$E$19,$G7078-1,$G7078)</f>
        <v>0</v>
      </c>
    </row>
    <row r="7079" spans="1:19" x14ac:dyDescent="0.25">
      <c r="A7079" s="116"/>
      <c r="B7079" s="65"/>
      <c r="C7079" s="65"/>
      <c r="D7079" s="66"/>
      <c r="E7079" s="67"/>
      <c r="F7079" s="65"/>
      <c r="G7079" s="66"/>
      <c r="J7079" s="65"/>
      <c r="K7079" s="65"/>
      <c r="L7079" s="66"/>
      <c r="M7079" s="65"/>
      <c r="N7079" s="65"/>
      <c r="O7079" s="65"/>
      <c r="P7079" s="66"/>
      <c r="Q7079" s="31">
        <f t="shared" si="220"/>
        <v>9999</v>
      </c>
      <c r="R7079" s="31" t="str">
        <f t="shared" si="221"/>
        <v/>
      </c>
      <c r="S7079" s="29">
        <f>IF($Q7079&lt;Parâmetros!$E$19,$G7079-1,$G7079)</f>
        <v>0</v>
      </c>
    </row>
    <row r="7080" spans="1:19" x14ac:dyDescent="0.25">
      <c r="A7080" s="116"/>
      <c r="B7080" s="65"/>
      <c r="C7080" s="65"/>
      <c r="D7080" s="66"/>
      <c r="E7080" s="67"/>
      <c r="F7080" s="65"/>
      <c r="G7080" s="66"/>
      <c r="J7080" s="65"/>
      <c r="K7080" s="65"/>
      <c r="L7080" s="66"/>
      <c r="M7080" s="65"/>
      <c r="O7080" s="65"/>
      <c r="P7080" s="66"/>
      <c r="Q7080" s="31">
        <f t="shared" si="220"/>
        <v>9999</v>
      </c>
      <c r="R7080" s="31" t="str">
        <f t="shared" si="221"/>
        <v/>
      </c>
      <c r="S7080" s="29">
        <f>IF($Q7080&lt;Parâmetros!$E$19,$G7080-1,$G7080)</f>
        <v>0</v>
      </c>
    </row>
    <row r="7081" spans="1:19" x14ac:dyDescent="0.25">
      <c r="A7081" s="116"/>
      <c r="B7081" s="65"/>
      <c r="C7081" s="65"/>
      <c r="D7081" s="66"/>
      <c r="E7081" s="67"/>
      <c r="F7081" s="65"/>
      <c r="G7081" s="66"/>
      <c r="J7081" s="65"/>
      <c r="K7081" s="65"/>
      <c r="L7081" s="66"/>
      <c r="M7081" s="65"/>
      <c r="N7081" s="65"/>
      <c r="O7081" s="65"/>
      <c r="P7081" s="66"/>
      <c r="Q7081" s="31">
        <f t="shared" si="220"/>
        <v>9999</v>
      </c>
      <c r="R7081" s="31" t="str">
        <f t="shared" si="221"/>
        <v/>
      </c>
      <c r="S7081" s="29">
        <f>IF($Q7081&lt;Parâmetros!$E$19,$G7081-1,$G7081)</f>
        <v>0</v>
      </c>
    </row>
    <row r="7082" spans="1:19" x14ac:dyDescent="0.25">
      <c r="A7082" s="116"/>
      <c r="B7082" s="65"/>
      <c r="C7082" s="65"/>
      <c r="D7082" s="66"/>
      <c r="E7082" s="67"/>
      <c r="F7082" s="65"/>
      <c r="G7082" s="66"/>
      <c r="J7082" s="65"/>
      <c r="K7082" s="65"/>
      <c r="L7082" s="66"/>
      <c r="M7082" s="65"/>
      <c r="N7082" s="65"/>
      <c r="O7082" s="65"/>
      <c r="P7082" s="66"/>
      <c r="Q7082" s="31">
        <f t="shared" si="220"/>
        <v>9999</v>
      </c>
      <c r="R7082" s="31" t="str">
        <f t="shared" si="221"/>
        <v/>
      </c>
      <c r="S7082" s="29">
        <f>IF($Q7082&lt;Parâmetros!$E$19,$G7082-1,$G7082)</f>
        <v>0</v>
      </c>
    </row>
    <row r="7083" spans="1:19" x14ac:dyDescent="0.25">
      <c r="A7083" s="116"/>
      <c r="B7083" s="65"/>
      <c r="C7083" s="65"/>
      <c r="D7083" s="66"/>
      <c r="E7083" s="67"/>
      <c r="F7083" s="65"/>
      <c r="G7083" s="66"/>
      <c r="J7083" s="65"/>
      <c r="K7083" s="65"/>
      <c r="L7083" s="66"/>
      <c r="M7083" s="65"/>
      <c r="N7083" s="65"/>
      <c r="O7083" s="65"/>
      <c r="P7083" s="66"/>
      <c r="Q7083" s="31">
        <f t="shared" si="220"/>
        <v>9999</v>
      </c>
      <c r="R7083" s="31" t="str">
        <f t="shared" si="221"/>
        <v/>
      </c>
      <c r="S7083" s="29">
        <f>IF($Q7083&lt;Parâmetros!$E$19,$G7083-1,$G7083)</f>
        <v>0</v>
      </c>
    </row>
    <row r="7084" spans="1:19" x14ac:dyDescent="0.25">
      <c r="A7084" s="116"/>
      <c r="B7084" s="65"/>
      <c r="C7084" s="65"/>
      <c r="D7084" s="66"/>
      <c r="E7084" s="67"/>
      <c r="F7084" s="65"/>
      <c r="G7084" s="66"/>
      <c r="J7084" s="65"/>
      <c r="K7084" s="65"/>
      <c r="L7084" s="66"/>
      <c r="M7084" s="65"/>
      <c r="N7084" s="65"/>
      <c r="O7084" s="65"/>
      <c r="P7084" s="66"/>
      <c r="Q7084" s="31">
        <f t="shared" si="220"/>
        <v>9999</v>
      </c>
      <c r="R7084" s="31" t="str">
        <f t="shared" si="221"/>
        <v/>
      </c>
      <c r="S7084" s="29">
        <f>IF($Q7084&lt;Parâmetros!$E$19,$G7084-1,$G7084)</f>
        <v>0</v>
      </c>
    </row>
    <row r="7085" spans="1:19" x14ac:dyDescent="0.25">
      <c r="A7085" s="116"/>
      <c r="B7085" s="65"/>
      <c r="C7085" s="65"/>
      <c r="D7085" s="66"/>
      <c r="E7085" s="67"/>
      <c r="F7085" s="65"/>
      <c r="G7085" s="66"/>
      <c r="J7085" s="65"/>
      <c r="K7085" s="65"/>
      <c r="L7085" s="66"/>
      <c r="M7085" s="65"/>
      <c r="N7085" s="65"/>
      <c r="O7085" s="65"/>
      <c r="P7085" s="66"/>
      <c r="Q7085" s="31">
        <f t="shared" si="220"/>
        <v>9999</v>
      </c>
      <c r="R7085" s="31" t="str">
        <f t="shared" si="221"/>
        <v/>
      </c>
      <c r="S7085" s="29">
        <f>IF($Q7085&lt;Parâmetros!$E$19,$G7085-1,$G7085)</f>
        <v>0</v>
      </c>
    </row>
    <row r="7086" spans="1:19" x14ac:dyDescent="0.25">
      <c r="A7086" s="116"/>
      <c r="B7086" s="65"/>
      <c r="C7086" s="65"/>
      <c r="D7086" s="66"/>
      <c r="E7086" s="67"/>
      <c r="F7086" s="65"/>
      <c r="G7086" s="66"/>
      <c r="J7086" s="65"/>
      <c r="K7086" s="65"/>
      <c r="L7086" s="66"/>
      <c r="M7086" s="65"/>
      <c r="N7086" s="65"/>
      <c r="O7086" s="65"/>
      <c r="P7086" s="66"/>
      <c r="Q7086" s="31">
        <f t="shared" si="220"/>
        <v>9999</v>
      </c>
      <c r="R7086" s="31" t="str">
        <f t="shared" si="221"/>
        <v/>
      </c>
      <c r="S7086" s="29">
        <f>IF($Q7086&lt;Parâmetros!$E$19,$G7086-1,$G7086)</f>
        <v>0</v>
      </c>
    </row>
    <row r="7087" spans="1:19" x14ac:dyDescent="0.25">
      <c r="A7087" s="116"/>
      <c r="B7087" s="65"/>
      <c r="C7087" s="65"/>
      <c r="D7087" s="66"/>
      <c r="E7087" s="67"/>
      <c r="F7087" s="65"/>
      <c r="G7087" s="66"/>
      <c r="J7087" s="65"/>
      <c r="K7087" s="65"/>
      <c r="L7087" s="66"/>
      <c r="M7087" s="65"/>
      <c r="O7087" s="65"/>
      <c r="P7087" s="66"/>
      <c r="Q7087" s="31">
        <f t="shared" si="220"/>
        <v>9999</v>
      </c>
      <c r="R7087" s="31" t="str">
        <f t="shared" si="221"/>
        <v/>
      </c>
      <c r="S7087" s="29">
        <f>IF($Q7087&lt;Parâmetros!$E$19,$G7087-1,$G7087)</f>
        <v>0</v>
      </c>
    </row>
    <row r="7088" spans="1:19" x14ac:dyDescent="0.25">
      <c r="A7088" s="116"/>
      <c r="B7088" s="65"/>
      <c r="C7088" s="65"/>
      <c r="D7088" s="66"/>
      <c r="E7088" s="67"/>
      <c r="F7088" s="65"/>
      <c r="G7088" s="66"/>
      <c r="J7088" s="65"/>
      <c r="K7088" s="65"/>
      <c r="L7088" s="66"/>
      <c r="M7088" s="65"/>
      <c r="N7088" s="65"/>
      <c r="O7088" s="65"/>
      <c r="P7088" s="66"/>
      <c r="Q7088" s="31">
        <f t="shared" si="220"/>
        <v>9999</v>
      </c>
      <c r="R7088" s="31" t="str">
        <f t="shared" si="221"/>
        <v/>
      </c>
      <c r="S7088" s="29">
        <f>IF($Q7088&lt;Parâmetros!$E$19,$G7088-1,$G7088)</f>
        <v>0</v>
      </c>
    </row>
    <row r="7089" spans="1:19" x14ac:dyDescent="0.25">
      <c r="A7089" s="116"/>
      <c r="B7089" s="65"/>
      <c r="C7089" s="65"/>
      <c r="D7089" s="66"/>
      <c r="E7089" s="67"/>
      <c r="F7089" s="65"/>
      <c r="G7089" s="66"/>
      <c r="J7089" s="65"/>
      <c r="K7089" s="65"/>
      <c r="L7089" s="66"/>
      <c r="M7089" s="65"/>
      <c r="N7089" s="65"/>
      <c r="O7089" s="65"/>
      <c r="P7089" s="66"/>
      <c r="Q7089" s="31">
        <f t="shared" si="220"/>
        <v>9999</v>
      </c>
      <c r="R7089" s="31" t="str">
        <f t="shared" si="221"/>
        <v/>
      </c>
      <c r="S7089" s="29">
        <f>IF($Q7089&lt;Parâmetros!$E$19,$G7089-1,$G7089)</f>
        <v>0</v>
      </c>
    </row>
    <row r="7090" spans="1:19" x14ac:dyDescent="0.25">
      <c r="A7090" s="116"/>
      <c r="B7090" s="65"/>
      <c r="C7090" s="65"/>
      <c r="D7090" s="66"/>
      <c r="E7090" s="67"/>
      <c r="F7090" s="65"/>
      <c r="G7090" s="66"/>
      <c r="J7090" s="65"/>
      <c r="K7090" s="65"/>
      <c r="L7090" s="66"/>
      <c r="M7090" s="65"/>
      <c r="N7090" s="65"/>
      <c r="O7090" s="65"/>
      <c r="P7090" s="66"/>
      <c r="Q7090" s="31">
        <f t="shared" si="220"/>
        <v>9999</v>
      </c>
      <c r="R7090" s="31" t="str">
        <f t="shared" si="221"/>
        <v/>
      </c>
      <c r="S7090" s="29">
        <f>IF($Q7090&lt;Parâmetros!$E$19,$G7090-1,$G7090)</f>
        <v>0</v>
      </c>
    </row>
    <row r="7091" spans="1:19" x14ac:dyDescent="0.25">
      <c r="A7091" s="116"/>
      <c r="B7091" s="65"/>
      <c r="C7091" s="65"/>
      <c r="D7091" s="66"/>
      <c r="E7091" s="67"/>
      <c r="F7091" s="65"/>
      <c r="G7091" s="66"/>
      <c r="J7091" s="65"/>
      <c r="K7091" s="65"/>
      <c r="L7091" s="66"/>
      <c r="M7091" s="65"/>
      <c r="N7091" s="65"/>
      <c r="O7091" s="65"/>
      <c r="P7091" s="66"/>
      <c r="Q7091" s="31">
        <f t="shared" si="220"/>
        <v>9999</v>
      </c>
      <c r="R7091" s="31" t="str">
        <f t="shared" si="221"/>
        <v/>
      </c>
      <c r="S7091" s="29">
        <f>IF($Q7091&lt;Parâmetros!$E$19,$G7091-1,$G7091)</f>
        <v>0</v>
      </c>
    </row>
    <row r="7092" spans="1:19" x14ac:dyDescent="0.25">
      <c r="A7092" s="116"/>
      <c r="B7092" s="65"/>
      <c r="C7092" s="65"/>
      <c r="D7092" s="66"/>
      <c r="E7092" s="67"/>
      <c r="F7092" s="65"/>
      <c r="G7092" s="66"/>
      <c r="J7092" s="65"/>
      <c r="K7092" s="65"/>
      <c r="L7092" s="66"/>
      <c r="M7092" s="65"/>
      <c r="N7092" s="65"/>
      <c r="O7092" s="65"/>
      <c r="P7092" s="66"/>
      <c r="Q7092" s="31">
        <f t="shared" si="220"/>
        <v>9999</v>
      </c>
      <c r="R7092" s="31" t="str">
        <f t="shared" si="221"/>
        <v/>
      </c>
      <c r="S7092" s="29">
        <f>IF($Q7092&lt;Parâmetros!$E$19,$G7092-1,$G7092)</f>
        <v>0</v>
      </c>
    </row>
    <row r="7093" spans="1:19" x14ac:dyDescent="0.25">
      <c r="A7093" s="116"/>
      <c r="B7093" s="65"/>
      <c r="C7093" s="65"/>
      <c r="D7093" s="66"/>
      <c r="E7093" s="67"/>
      <c r="F7093" s="65"/>
      <c r="G7093" s="66"/>
      <c r="J7093" s="65"/>
      <c r="K7093" s="65"/>
      <c r="L7093" s="66"/>
      <c r="M7093" s="65"/>
      <c r="N7093" s="65"/>
      <c r="O7093" s="65"/>
      <c r="P7093" s="66"/>
      <c r="Q7093" s="31">
        <f t="shared" si="220"/>
        <v>9999</v>
      </c>
      <c r="R7093" s="31" t="str">
        <f t="shared" si="221"/>
        <v/>
      </c>
      <c r="S7093" s="29">
        <f>IF($Q7093&lt;Parâmetros!$E$19,$G7093-1,$G7093)</f>
        <v>0</v>
      </c>
    </row>
    <row r="7094" spans="1:19" x14ac:dyDescent="0.25">
      <c r="A7094" s="116"/>
      <c r="B7094" s="65"/>
      <c r="C7094" s="65"/>
      <c r="D7094" s="66"/>
      <c r="E7094" s="67"/>
      <c r="F7094" s="65"/>
      <c r="G7094" s="66"/>
      <c r="J7094" s="65"/>
      <c r="K7094" s="65"/>
      <c r="L7094" s="66"/>
      <c r="M7094" s="65"/>
      <c r="O7094" s="65"/>
      <c r="P7094" s="66"/>
      <c r="Q7094" s="31">
        <f t="shared" si="220"/>
        <v>9999</v>
      </c>
      <c r="R7094" s="31" t="str">
        <f t="shared" si="221"/>
        <v/>
      </c>
      <c r="S7094" s="29">
        <f>IF($Q7094&lt;Parâmetros!$E$19,$G7094-1,$G7094)</f>
        <v>0</v>
      </c>
    </row>
    <row r="7095" spans="1:19" x14ac:dyDescent="0.25">
      <c r="A7095" s="116"/>
      <c r="B7095" s="65"/>
      <c r="C7095" s="65"/>
      <c r="D7095" s="66"/>
      <c r="E7095" s="67"/>
      <c r="F7095" s="65"/>
      <c r="G7095" s="66"/>
      <c r="J7095" s="65"/>
      <c r="K7095" s="65"/>
      <c r="L7095" s="66"/>
      <c r="M7095" s="65"/>
      <c r="N7095" s="65"/>
      <c r="O7095" s="65"/>
      <c r="P7095" s="66"/>
      <c r="Q7095" s="31">
        <f t="shared" si="220"/>
        <v>9999</v>
      </c>
      <c r="R7095" s="31" t="str">
        <f t="shared" si="221"/>
        <v/>
      </c>
      <c r="S7095" s="29">
        <f>IF($Q7095&lt;Parâmetros!$E$19,$G7095-1,$G7095)</f>
        <v>0</v>
      </c>
    </row>
    <row r="7096" spans="1:19" x14ac:dyDescent="0.25">
      <c r="A7096" s="116"/>
      <c r="B7096" s="65"/>
      <c r="C7096" s="65"/>
      <c r="D7096" s="66"/>
      <c r="E7096" s="67"/>
      <c r="F7096" s="65"/>
      <c r="G7096" s="66"/>
      <c r="J7096" s="65"/>
      <c r="K7096" s="65"/>
      <c r="L7096" s="66"/>
      <c r="M7096" s="65"/>
      <c r="N7096" s="65"/>
      <c r="O7096" s="65"/>
      <c r="P7096" s="66"/>
      <c r="Q7096" s="31">
        <f t="shared" si="220"/>
        <v>9999</v>
      </c>
      <c r="R7096" s="31" t="str">
        <f t="shared" si="221"/>
        <v/>
      </c>
      <c r="S7096" s="29">
        <f>IF($Q7096&lt;Parâmetros!$E$19,$G7096-1,$G7096)</f>
        <v>0</v>
      </c>
    </row>
    <row r="7097" spans="1:19" x14ac:dyDescent="0.25">
      <c r="A7097" s="116"/>
      <c r="B7097" s="65"/>
      <c r="C7097" s="65"/>
      <c r="D7097" s="66"/>
      <c r="E7097" s="67"/>
      <c r="F7097" s="65"/>
      <c r="G7097" s="66"/>
      <c r="J7097" s="65"/>
      <c r="K7097" s="65"/>
      <c r="L7097" s="66"/>
      <c r="M7097" s="65"/>
      <c r="N7097" s="65"/>
      <c r="O7097" s="65"/>
      <c r="P7097" s="66"/>
      <c r="Q7097" s="31">
        <f t="shared" si="220"/>
        <v>9999</v>
      </c>
      <c r="R7097" s="31" t="str">
        <f t="shared" si="221"/>
        <v/>
      </c>
      <c r="S7097" s="29">
        <f>IF($Q7097&lt;Parâmetros!$E$19,$G7097-1,$G7097)</f>
        <v>0</v>
      </c>
    </row>
    <row r="7098" spans="1:19" x14ac:dyDescent="0.25">
      <c r="A7098" s="116"/>
      <c r="B7098" s="65"/>
      <c r="C7098" s="65"/>
      <c r="D7098" s="66"/>
      <c r="E7098" s="67"/>
      <c r="F7098" s="65"/>
      <c r="G7098" s="66"/>
      <c r="J7098" s="65"/>
      <c r="K7098" s="65"/>
      <c r="L7098" s="66"/>
      <c r="M7098" s="65"/>
      <c r="O7098" s="65"/>
      <c r="P7098" s="66"/>
      <c r="Q7098" s="31">
        <f t="shared" si="220"/>
        <v>9999</v>
      </c>
      <c r="R7098" s="31" t="str">
        <f t="shared" si="221"/>
        <v/>
      </c>
      <c r="S7098" s="29">
        <f>IF($Q7098&lt;Parâmetros!$E$19,$G7098-1,$G7098)</f>
        <v>0</v>
      </c>
    </row>
    <row r="7099" spans="1:19" x14ac:dyDescent="0.25">
      <c r="A7099" s="116"/>
      <c r="B7099" s="65"/>
      <c r="C7099" s="65"/>
      <c r="D7099" s="66"/>
      <c r="E7099" s="67"/>
      <c r="F7099" s="65"/>
      <c r="G7099" s="66"/>
      <c r="J7099" s="65"/>
      <c r="K7099" s="65"/>
      <c r="L7099" s="66"/>
      <c r="M7099" s="65"/>
      <c r="N7099" s="65"/>
      <c r="O7099" s="65"/>
      <c r="P7099" s="66"/>
      <c r="Q7099" s="31">
        <f t="shared" si="220"/>
        <v>9999</v>
      </c>
      <c r="R7099" s="31" t="str">
        <f t="shared" si="221"/>
        <v/>
      </c>
      <c r="S7099" s="29">
        <f>IF($Q7099&lt;Parâmetros!$E$19,$G7099-1,$G7099)</f>
        <v>0</v>
      </c>
    </row>
    <row r="7100" spans="1:19" x14ac:dyDescent="0.25">
      <c r="A7100" s="116"/>
      <c r="B7100" s="65"/>
      <c r="C7100" s="65"/>
      <c r="D7100" s="66"/>
      <c r="E7100" s="67"/>
      <c r="F7100" s="65"/>
      <c r="G7100" s="66"/>
      <c r="J7100" s="65"/>
      <c r="K7100" s="65"/>
      <c r="L7100" s="66"/>
      <c r="M7100" s="65"/>
      <c r="N7100" s="65"/>
      <c r="O7100" s="65"/>
      <c r="P7100" s="66"/>
      <c r="Q7100" s="31">
        <f t="shared" ref="Q7100:Q7163" si="222">IFERROR(VALUE(LEFT($J7100,2))*60+VALUE(MID($J7100,4,2)),9999)</f>
        <v>9999</v>
      </c>
      <c r="R7100" s="31" t="str">
        <f t="shared" ref="R7100:R7163" si="223">IFERROR(VALUE(LEFT($K7100,2))*60+VALUE(MID($K7100,4,2)),"")</f>
        <v/>
      </c>
      <c r="S7100" s="29">
        <f>IF($Q7100&lt;Parâmetros!$E$19,$G7100-1,$G7100)</f>
        <v>0</v>
      </c>
    </row>
    <row r="7101" spans="1:19" x14ac:dyDescent="0.25">
      <c r="A7101" s="116"/>
      <c r="B7101" s="65"/>
      <c r="C7101" s="65"/>
      <c r="D7101" s="66"/>
      <c r="E7101" s="67"/>
      <c r="F7101" s="65"/>
      <c r="G7101" s="66"/>
      <c r="J7101" s="65"/>
      <c r="K7101" s="65"/>
      <c r="L7101" s="66"/>
      <c r="M7101" s="65"/>
      <c r="N7101" s="65"/>
      <c r="O7101" s="65"/>
      <c r="P7101" s="66"/>
      <c r="Q7101" s="31">
        <f t="shared" si="222"/>
        <v>9999</v>
      </c>
      <c r="R7101" s="31" t="str">
        <f t="shared" si="223"/>
        <v/>
      </c>
      <c r="S7101" s="29">
        <f>IF($Q7101&lt;Parâmetros!$E$19,$G7101-1,$G7101)</f>
        <v>0</v>
      </c>
    </row>
    <row r="7102" spans="1:19" x14ac:dyDescent="0.25">
      <c r="A7102" s="116"/>
      <c r="B7102" s="65"/>
      <c r="C7102" s="65"/>
      <c r="D7102" s="66"/>
      <c r="E7102" s="67"/>
      <c r="F7102" s="65"/>
      <c r="G7102" s="66"/>
      <c r="J7102" s="65"/>
      <c r="K7102" s="65"/>
      <c r="L7102" s="66"/>
      <c r="M7102" s="65"/>
      <c r="N7102" s="65"/>
      <c r="O7102" s="65"/>
      <c r="P7102" s="66"/>
      <c r="Q7102" s="31">
        <f t="shared" si="222"/>
        <v>9999</v>
      </c>
      <c r="R7102" s="31" t="str">
        <f t="shared" si="223"/>
        <v/>
      </c>
      <c r="S7102" s="29">
        <f>IF($Q7102&lt;Parâmetros!$E$19,$G7102-1,$G7102)</f>
        <v>0</v>
      </c>
    </row>
    <row r="7103" spans="1:19" x14ac:dyDescent="0.25">
      <c r="A7103" s="116"/>
      <c r="B7103" s="65"/>
      <c r="C7103" s="65"/>
      <c r="D7103" s="66"/>
      <c r="E7103" s="67"/>
      <c r="F7103" s="65"/>
      <c r="G7103" s="66"/>
      <c r="J7103" s="65"/>
      <c r="K7103" s="65"/>
      <c r="L7103" s="66"/>
      <c r="M7103" s="65"/>
      <c r="O7103" s="65"/>
      <c r="P7103" s="66"/>
      <c r="Q7103" s="31">
        <f t="shared" si="222"/>
        <v>9999</v>
      </c>
      <c r="R7103" s="31" t="str">
        <f t="shared" si="223"/>
        <v/>
      </c>
      <c r="S7103" s="29">
        <f>IF($Q7103&lt;Parâmetros!$E$19,$G7103-1,$G7103)</f>
        <v>0</v>
      </c>
    </row>
    <row r="7104" spans="1:19" x14ac:dyDescent="0.25">
      <c r="A7104" s="116"/>
      <c r="B7104" s="65"/>
      <c r="C7104" s="65"/>
      <c r="D7104" s="66"/>
      <c r="E7104" s="67"/>
      <c r="F7104" s="65"/>
      <c r="G7104" s="66"/>
      <c r="J7104" s="65"/>
      <c r="K7104" s="65"/>
      <c r="L7104" s="66"/>
      <c r="M7104" s="65"/>
      <c r="N7104" s="65"/>
      <c r="O7104" s="65"/>
      <c r="P7104" s="66"/>
      <c r="Q7104" s="31">
        <f t="shared" si="222"/>
        <v>9999</v>
      </c>
      <c r="R7104" s="31" t="str">
        <f t="shared" si="223"/>
        <v/>
      </c>
      <c r="S7104" s="29">
        <f>IF($Q7104&lt;Parâmetros!$E$19,$G7104-1,$G7104)</f>
        <v>0</v>
      </c>
    </row>
    <row r="7105" spans="1:19" x14ac:dyDescent="0.25">
      <c r="A7105" s="116"/>
      <c r="B7105" s="65"/>
      <c r="C7105" s="65"/>
      <c r="D7105" s="66"/>
      <c r="E7105" s="67"/>
      <c r="F7105" s="65"/>
      <c r="G7105" s="66"/>
      <c r="J7105" s="65"/>
      <c r="K7105" s="65"/>
      <c r="L7105" s="66"/>
      <c r="M7105" s="65"/>
      <c r="N7105" s="65"/>
      <c r="O7105" s="65"/>
      <c r="P7105" s="66"/>
      <c r="Q7105" s="31">
        <f t="shared" si="222"/>
        <v>9999</v>
      </c>
      <c r="R7105" s="31" t="str">
        <f t="shared" si="223"/>
        <v/>
      </c>
      <c r="S7105" s="29">
        <f>IF($Q7105&lt;Parâmetros!$E$19,$G7105-1,$G7105)</f>
        <v>0</v>
      </c>
    </row>
    <row r="7106" spans="1:19" x14ac:dyDescent="0.25">
      <c r="A7106" s="116"/>
      <c r="B7106" s="65"/>
      <c r="C7106" s="65"/>
      <c r="D7106" s="66"/>
      <c r="E7106" s="67"/>
      <c r="F7106" s="65"/>
      <c r="G7106" s="66"/>
      <c r="J7106" s="65"/>
      <c r="K7106" s="65"/>
      <c r="L7106" s="66"/>
      <c r="M7106" s="65"/>
      <c r="N7106" s="65"/>
      <c r="O7106" s="65"/>
      <c r="P7106" s="66"/>
      <c r="Q7106" s="31">
        <f t="shared" si="222"/>
        <v>9999</v>
      </c>
      <c r="R7106" s="31" t="str">
        <f t="shared" si="223"/>
        <v/>
      </c>
      <c r="S7106" s="29">
        <f>IF($Q7106&lt;Parâmetros!$E$19,$G7106-1,$G7106)</f>
        <v>0</v>
      </c>
    </row>
    <row r="7107" spans="1:19" x14ac:dyDescent="0.25">
      <c r="A7107" s="116"/>
      <c r="B7107" s="65"/>
      <c r="C7107" s="65"/>
      <c r="D7107" s="66"/>
      <c r="E7107" s="67"/>
      <c r="F7107" s="65"/>
      <c r="G7107" s="66"/>
      <c r="J7107" s="65"/>
      <c r="K7107" s="65"/>
      <c r="L7107" s="66"/>
      <c r="M7107" s="65"/>
      <c r="N7107" s="65"/>
      <c r="O7107" s="65"/>
      <c r="P7107" s="66"/>
      <c r="Q7107" s="31">
        <f t="shared" si="222"/>
        <v>9999</v>
      </c>
      <c r="R7107" s="31" t="str">
        <f t="shared" si="223"/>
        <v/>
      </c>
      <c r="S7107" s="29">
        <f>IF($Q7107&lt;Parâmetros!$E$19,$G7107-1,$G7107)</f>
        <v>0</v>
      </c>
    </row>
    <row r="7108" spans="1:19" x14ac:dyDescent="0.25">
      <c r="A7108" s="116"/>
      <c r="B7108" s="65"/>
      <c r="C7108" s="65"/>
      <c r="D7108" s="66"/>
      <c r="E7108" s="67"/>
      <c r="F7108" s="65"/>
      <c r="G7108" s="66"/>
      <c r="J7108" s="65"/>
      <c r="K7108" s="65"/>
      <c r="L7108" s="66"/>
      <c r="M7108" s="65"/>
      <c r="N7108" s="65"/>
      <c r="O7108" s="65"/>
      <c r="P7108" s="66"/>
      <c r="Q7108" s="31">
        <f t="shared" si="222"/>
        <v>9999</v>
      </c>
      <c r="R7108" s="31" t="str">
        <f t="shared" si="223"/>
        <v/>
      </c>
      <c r="S7108" s="29">
        <f>IF($Q7108&lt;Parâmetros!$E$19,$G7108-1,$G7108)</f>
        <v>0</v>
      </c>
    </row>
    <row r="7109" spans="1:19" x14ac:dyDescent="0.25">
      <c r="A7109" s="116"/>
      <c r="B7109" s="65"/>
      <c r="C7109" s="65"/>
      <c r="D7109" s="66"/>
      <c r="E7109" s="67"/>
      <c r="F7109" s="65"/>
      <c r="G7109" s="66"/>
      <c r="J7109" s="65"/>
      <c r="K7109" s="65"/>
      <c r="L7109" s="66"/>
      <c r="M7109" s="65"/>
      <c r="N7109" s="65"/>
      <c r="O7109" s="65"/>
      <c r="P7109" s="66"/>
      <c r="Q7109" s="31">
        <f t="shared" si="222"/>
        <v>9999</v>
      </c>
      <c r="R7109" s="31" t="str">
        <f t="shared" si="223"/>
        <v/>
      </c>
      <c r="S7109" s="29">
        <f>IF($Q7109&lt;Parâmetros!$E$19,$G7109-1,$G7109)</f>
        <v>0</v>
      </c>
    </row>
    <row r="7110" spans="1:19" x14ac:dyDescent="0.25">
      <c r="A7110" s="116"/>
      <c r="B7110" s="65"/>
      <c r="C7110" s="65"/>
      <c r="D7110" s="66"/>
      <c r="E7110" s="67"/>
      <c r="F7110" s="65"/>
      <c r="G7110" s="66"/>
      <c r="J7110" s="65"/>
      <c r="K7110" s="65"/>
      <c r="L7110" s="66"/>
      <c r="M7110" s="65"/>
      <c r="N7110" s="65"/>
      <c r="O7110" s="65"/>
      <c r="P7110" s="66"/>
      <c r="Q7110" s="31">
        <f t="shared" si="222"/>
        <v>9999</v>
      </c>
      <c r="R7110" s="31" t="str">
        <f t="shared" si="223"/>
        <v/>
      </c>
      <c r="S7110" s="29">
        <f>IF($Q7110&lt;Parâmetros!$E$19,$G7110-1,$G7110)</f>
        <v>0</v>
      </c>
    </row>
    <row r="7111" spans="1:19" x14ac:dyDescent="0.25">
      <c r="A7111" s="116"/>
      <c r="B7111" s="65"/>
      <c r="C7111" s="65"/>
      <c r="D7111" s="66"/>
      <c r="E7111" s="67"/>
      <c r="F7111" s="65"/>
      <c r="G7111" s="66"/>
      <c r="J7111" s="65"/>
      <c r="K7111" s="65"/>
      <c r="L7111" s="66"/>
      <c r="M7111" s="65"/>
      <c r="N7111" s="65"/>
      <c r="O7111" s="65"/>
      <c r="P7111" s="66"/>
      <c r="Q7111" s="31">
        <f t="shared" si="222"/>
        <v>9999</v>
      </c>
      <c r="R7111" s="31" t="str">
        <f t="shared" si="223"/>
        <v/>
      </c>
      <c r="S7111" s="29">
        <f>IF($Q7111&lt;Parâmetros!$E$19,$G7111-1,$G7111)</f>
        <v>0</v>
      </c>
    </row>
    <row r="7112" spans="1:19" x14ac:dyDescent="0.25">
      <c r="A7112" s="116"/>
      <c r="B7112" s="65"/>
      <c r="C7112" s="65"/>
      <c r="D7112" s="66"/>
      <c r="E7112" s="67"/>
      <c r="F7112" s="65"/>
      <c r="G7112" s="66"/>
      <c r="J7112" s="65"/>
      <c r="K7112" s="65"/>
      <c r="L7112" s="66"/>
      <c r="M7112" s="65"/>
      <c r="N7112" s="65"/>
      <c r="O7112" s="65"/>
      <c r="P7112" s="66"/>
      <c r="Q7112" s="31">
        <f t="shared" si="222"/>
        <v>9999</v>
      </c>
      <c r="R7112" s="31" t="str">
        <f t="shared" si="223"/>
        <v/>
      </c>
      <c r="S7112" s="29">
        <f>IF($Q7112&lt;Parâmetros!$E$19,$G7112-1,$G7112)</f>
        <v>0</v>
      </c>
    </row>
    <row r="7113" spans="1:19" x14ac:dyDescent="0.25">
      <c r="A7113" s="116"/>
      <c r="B7113" s="65"/>
      <c r="C7113" s="65"/>
      <c r="D7113" s="66"/>
      <c r="E7113" s="67"/>
      <c r="F7113" s="65"/>
      <c r="G7113" s="66"/>
      <c r="J7113" s="65"/>
      <c r="K7113" s="65"/>
      <c r="L7113" s="66"/>
      <c r="M7113" s="65"/>
      <c r="O7113" s="65"/>
      <c r="P7113" s="66"/>
      <c r="Q7113" s="31">
        <f t="shared" si="222"/>
        <v>9999</v>
      </c>
      <c r="R7113" s="31" t="str">
        <f t="shared" si="223"/>
        <v/>
      </c>
      <c r="S7113" s="29">
        <f>IF($Q7113&lt;Parâmetros!$E$19,$G7113-1,$G7113)</f>
        <v>0</v>
      </c>
    </row>
    <row r="7114" spans="1:19" x14ac:dyDescent="0.25">
      <c r="A7114" s="116"/>
      <c r="B7114" s="65"/>
      <c r="C7114" s="65"/>
      <c r="D7114" s="66"/>
      <c r="E7114" s="67"/>
      <c r="F7114" s="65"/>
      <c r="G7114" s="66"/>
      <c r="J7114" s="65"/>
      <c r="K7114" s="65"/>
      <c r="L7114" s="66"/>
      <c r="M7114" s="65"/>
      <c r="N7114" s="65"/>
      <c r="O7114" s="65"/>
      <c r="P7114" s="66"/>
      <c r="Q7114" s="31">
        <f t="shared" si="222"/>
        <v>9999</v>
      </c>
      <c r="R7114" s="31" t="str">
        <f t="shared" si="223"/>
        <v/>
      </c>
      <c r="S7114" s="29">
        <f>IF($Q7114&lt;Parâmetros!$E$19,$G7114-1,$G7114)</f>
        <v>0</v>
      </c>
    </row>
    <row r="7115" spans="1:19" x14ac:dyDescent="0.25">
      <c r="A7115" s="116"/>
      <c r="B7115" s="65"/>
      <c r="C7115" s="65"/>
      <c r="D7115" s="66"/>
      <c r="E7115" s="67"/>
      <c r="F7115" s="65"/>
      <c r="G7115" s="66"/>
      <c r="J7115" s="65"/>
      <c r="K7115" s="65"/>
      <c r="L7115" s="66"/>
      <c r="M7115" s="65"/>
      <c r="O7115" s="65"/>
      <c r="P7115" s="66"/>
      <c r="Q7115" s="31">
        <f t="shared" si="222"/>
        <v>9999</v>
      </c>
      <c r="R7115" s="31" t="str">
        <f t="shared" si="223"/>
        <v/>
      </c>
      <c r="S7115" s="29">
        <f>IF($Q7115&lt;Parâmetros!$E$19,$G7115-1,$G7115)</f>
        <v>0</v>
      </c>
    </row>
    <row r="7116" spans="1:19" x14ac:dyDescent="0.25">
      <c r="A7116" s="116"/>
      <c r="B7116" s="65"/>
      <c r="C7116" s="65"/>
      <c r="D7116" s="66"/>
      <c r="E7116" s="67"/>
      <c r="F7116" s="65"/>
      <c r="G7116" s="66"/>
      <c r="J7116" s="65"/>
      <c r="K7116" s="65"/>
      <c r="L7116" s="66"/>
      <c r="M7116" s="65"/>
      <c r="O7116" s="65"/>
      <c r="P7116" s="66"/>
      <c r="Q7116" s="31">
        <f t="shared" si="222"/>
        <v>9999</v>
      </c>
      <c r="R7116" s="31" t="str">
        <f t="shared" si="223"/>
        <v/>
      </c>
      <c r="S7116" s="29">
        <f>IF($Q7116&lt;Parâmetros!$E$19,$G7116-1,$G7116)</f>
        <v>0</v>
      </c>
    </row>
    <row r="7117" spans="1:19" x14ac:dyDescent="0.25">
      <c r="A7117" s="116"/>
      <c r="B7117" s="65"/>
      <c r="C7117" s="65"/>
      <c r="D7117" s="66"/>
      <c r="E7117" s="67"/>
      <c r="F7117" s="65"/>
      <c r="G7117" s="66"/>
      <c r="J7117" s="65"/>
      <c r="K7117" s="65"/>
      <c r="L7117" s="66"/>
      <c r="M7117" s="65"/>
      <c r="N7117" s="65"/>
      <c r="O7117" s="65"/>
      <c r="P7117" s="66"/>
      <c r="Q7117" s="31">
        <f t="shared" si="222"/>
        <v>9999</v>
      </c>
      <c r="R7117" s="31" t="str">
        <f t="shared" si="223"/>
        <v/>
      </c>
      <c r="S7117" s="29">
        <f>IF($Q7117&lt;Parâmetros!$E$19,$G7117-1,$G7117)</f>
        <v>0</v>
      </c>
    </row>
    <row r="7118" spans="1:19" x14ac:dyDescent="0.25">
      <c r="A7118" s="116"/>
      <c r="B7118" s="65"/>
      <c r="C7118" s="65"/>
      <c r="D7118" s="66"/>
      <c r="E7118" s="67"/>
      <c r="F7118" s="65"/>
      <c r="G7118" s="66"/>
      <c r="J7118" s="65"/>
      <c r="K7118" s="65"/>
      <c r="L7118" s="66"/>
      <c r="M7118" s="65"/>
      <c r="O7118" s="65"/>
      <c r="P7118" s="66"/>
      <c r="Q7118" s="31">
        <f t="shared" si="222"/>
        <v>9999</v>
      </c>
      <c r="R7118" s="31" t="str">
        <f t="shared" si="223"/>
        <v/>
      </c>
      <c r="S7118" s="29">
        <f>IF($Q7118&lt;Parâmetros!$E$19,$G7118-1,$G7118)</f>
        <v>0</v>
      </c>
    </row>
    <row r="7119" spans="1:19" x14ac:dyDescent="0.25">
      <c r="A7119" s="116"/>
      <c r="B7119" s="65"/>
      <c r="C7119" s="65"/>
      <c r="D7119" s="66"/>
      <c r="E7119" s="67"/>
      <c r="F7119" s="65"/>
      <c r="G7119" s="66"/>
      <c r="J7119" s="65"/>
      <c r="K7119" s="65"/>
      <c r="L7119" s="66"/>
      <c r="M7119" s="65"/>
      <c r="N7119" s="65"/>
      <c r="O7119" s="65"/>
      <c r="P7119" s="66"/>
      <c r="Q7119" s="31">
        <f t="shared" si="222"/>
        <v>9999</v>
      </c>
      <c r="R7119" s="31" t="str">
        <f t="shared" si="223"/>
        <v/>
      </c>
      <c r="S7119" s="29">
        <f>IF($Q7119&lt;Parâmetros!$E$19,$G7119-1,$G7119)</f>
        <v>0</v>
      </c>
    </row>
    <row r="7120" spans="1:19" x14ac:dyDescent="0.25">
      <c r="A7120" s="116"/>
      <c r="B7120" s="65"/>
      <c r="C7120" s="65"/>
      <c r="D7120" s="66"/>
      <c r="E7120" s="67"/>
      <c r="F7120" s="65"/>
      <c r="G7120" s="66"/>
      <c r="J7120" s="65"/>
      <c r="K7120" s="65"/>
      <c r="L7120" s="66"/>
      <c r="M7120" s="65"/>
      <c r="N7120" s="65"/>
      <c r="O7120" s="65"/>
      <c r="P7120" s="66"/>
      <c r="Q7120" s="31">
        <f t="shared" si="222"/>
        <v>9999</v>
      </c>
      <c r="R7120" s="31" t="str">
        <f t="shared" si="223"/>
        <v/>
      </c>
      <c r="S7120" s="29">
        <f>IF($Q7120&lt;Parâmetros!$E$19,$G7120-1,$G7120)</f>
        <v>0</v>
      </c>
    </row>
    <row r="7121" spans="1:19" x14ac:dyDescent="0.25">
      <c r="A7121" s="116"/>
      <c r="B7121" s="65"/>
      <c r="C7121" s="65"/>
      <c r="D7121" s="66"/>
      <c r="E7121" s="67"/>
      <c r="F7121" s="65"/>
      <c r="G7121" s="66"/>
      <c r="J7121" s="65"/>
      <c r="K7121" s="65"/>
      <c r="L7121" s="66"/>
      <c r="M7121" s="65"/>
      <c r="N7121" s="65"/>
      <c r="O7121" s="65"/>
      <c r="P7121" s="66"/>
      <c r="Q7121" s="31">
        <f t="shared" si="222"/>
        <v>9999</v>
      </c>
      <c r="R7121" s="31" t="str">
        <f t="shared" si="223"/>
        <v/>
      </c>
      <c r="S7121" s="29">
        <f>IF($Q7121&lt;Parâmetros!$E$19,$G7121-1,$G7121)</f>
        <v>0</v>
      </c>
    </row>
    <row r="7122" spans="1:19" x14ac:dyDescent="0.25">
      <c r="A7122" s="116"/>
      <c r="B7122" s="65"/>
      <c r="C7122" s="65"/>
      <c r="D7122" s="66"/>
      <c r="E7122" s="67"/>
      <c r="F7122" s="65"/>
      <c r="G7122" s="66"/>
      <c r="J7122" s="65"/>
      <c r="K7122" s="65"/>
      <c r="L7122" s="66"/>
      <c r="M7122" s="65"/>
      <c r="N7122" s="65"/>
      <c r="O7122" s="65"/>
      <c r="P7122" s="66"/>
      <c r="Q7122" s="31">
        <f t="shared" si="222"/>
        <v>9999</v>
      </c>
      <c r="R7122" s="31" t="str">
        <f t="shared" si="223"/>
        <v/>
      </c>
      <c r="S7122" s="29">
        <f>IF($Q7122&lt;Parâmetros!$E$19,$G7122-1,$G7122)</f>
        <v>0</v>
      </c>
    </row>
    <row r="7123" spans="1:19" x14ac:dyDescent="0.25">
      <c r="A7123" s="116"/>
      <c r="B7123" s="65"/>
      <c r="C7123" s="65"/>
      <c r="D7123" s="66"/>
      <c r="E7123" s="67"/>
      <c r="F7123" s="65"/>
      <c r="G7123" s="66"/>
      <c r="J7123" s="65"/>
      <c r="K7123" s="65"/>
      <c r="L7123" s="66"/>
      <c r="M7123" s="65"/>
      <c r="O7123" s="65"/>
      <c r="P7123" s="66"/>
      <c r="Q7123" s="31">
        <f t="shared" si="222"/>
        <v>9999</v>
      </c>
      <c r="R7123" s="31" t="str">
        <f t="shared" si="223"/>
        <v/>
      </c>
      <c r="S7123" s="29">
        <f>IF($Q7123&lt;Parâmetros!$E$19,$G7123-1,$G7123)</f>
        <v>0</v>
      </c>
    </row>
    <row r="7124" spans="1:19" x14ac:dyDescent="0.25">
      <c r="A7124" s="116"/>
      <c r="B7124" s="65"/>
      <c r="C7124" s="65"/>
      <c r="D7124" s="66"/>
      <c r="E7124" s="67"/>
      <c r="F7124" s="65"/>
      <c r="G7124" s="66"/>
      <c r="J7124" s="65"/>
      <c r="K7124" s="65"/>
      <c r="L7124" s="66"/>
      <c r="M7124" s="65"/>
      <c r="O7124" s="65"/>
      <c r="P7124" s="66"/>
      <c r="Q7124" s="31">
        <f t="shared" si="222"/>
        <v>9999</v>
      </c>
      <c r="R7124" s="31" t="str">
        <f t="shared" si="223"/>
        <v/>
      </c>
      <c r="S7124" s="29">
        <f>IF($Q7124&lt;Parâmetros!$E$19,$G7124-1,$G7124)</f>
        <v>0</v>
      </c>
    </row>
    <row r="7125" spans="1:19" x14ac:dyDescent="0.25">
      <c r="A7125" s="116"/>
      <c r="B7125" s="65"/>
      <c r="C7125" s="65"/>
      <c r="D7125" s="66"/>
      <c r="E7125" s="67"/>
      <c r="F7125" s="65"/>
      <c r="G7125" s="66"/>
      <c r="J7125" s="65"/>
      <c r="K7125" s="65"/>
      <c r="L7125" s="66"/>
      <c r="M7125" s="65"/>
      <c r="O7125" s="65"/>
      <c r="P7125" s="66"/>
      <c r="Q7125" s="31">
        <f t="shared" si="222"/>
        <v>9999</v>
      </c>
      <c r="R7125" s="31" t="str">
        <f t="shared" si="223"/>
        <v/>
      </c>
      <c r="S7125" s="29">
        <f>IF($Q7125&lt;Parâmetros!$E$19,$G7125-1,$G7125)</f>
        <v>0</v>
      </c>
    </row>
    <row r="7126" spans="1:19" x14ac:dyDescent="0.25">
      <c r="A7126" s="116"/>
      <c r="B7126" s="65"/>
      <c r="C7126" s="65"/>
      <c r="D7126" s="66"/>
      <c r="E7126" s="67"/>
      <c r="F7126" s="65"/>
      <c r="G7126" s="66"/>
      <c r="J7126" s="65"/>
      <c r="K7126" s="65"/>
      <c r="L7126" s="66"/>
      <c r="M7126" s="65"/>
      <c r="O7126" s="65"/>
      <c r="P7126" s="66"/>
      <c r="Q7126" s="31">
        <f t="shared" si="222"/>
        <v>9999</v>
      </c>
      <c r="R7126" s="31" t="str">
        <f t="shared" si="223"/>
        <v/>
      </c>
      <c r="S7126" s="29">
        <f>IF($Q7126&lt;Parâmetros!$E$19,$G7126-1,$G7126)</f>
        <v>0</v>
      </c>
    </row>
    <row r="7127" spans="1:19" x14ac:dyDescent="0.25">
      <c r="A7127" s="116"/>
      <c r="B7127" s="65"/>
      <c r="C7127" s="65"/>
      <c r="D7127" s="66"/>
      <c r="E7127" s="67"/>
      <c r="F7127" s="65"/>
      <c r="G7127" s="66"/>
      <c r="J7127" s="65"/>
      <c r="K7127" s="65"/>
      <c r="L7127" s="66"/>
      <c r="M7127" s="65"/>
      <c r="O7127" s="65"/>
      <c r="P7127" s="66"/>
      <c r="Q7127" s="31">
        <f t="shared" si="222"/>
        <v>9999</v>
      </c>
      <c r="R7127" s="31" t="str">
        <f t="shared" si="223"/>
        <v/>
      </c>
      <c r="S7127" s="29">
        <f>IF($Q7127&lt;Parâmetros!$E$19,$G7127-1,$G7127)</f>
        <v>0</v>
      </c>
    </row>
    <row r="7128" spans="1:19" x14ac:dyDescent="0.25">
      <c r="A7128" s="116"/>
      <c r="B7128" s="65"/>
      <c r="C7128" s="65"/>
      <c r="D7128" s="66"/>
      <c r="E7128" s="67"/>
      <c r="F7128" s="65"/>
      <c r="G7128" s="66"/>
      <c r="J7128" s="65"/>
      <c r="K7128" s="65"/>
      <c r="L7128" s="66"/>
      <c r="M7128" s="65"/>
      <c r="O7128" s="65"/>
      <c r="P7128" s="66"/>
      <c r="Q7128" s="31">
        <f t="shared" si="222"/>
        <v>9999</v>
      </c>
      <c r="R7128" s="31" t="str">
        <f t="shared" si="223"/>
        <v/>
      </c>
      <c r="S7128" s="29">
        <f>IF($Q7128&lt;Parâmetros!$E$19,$G7128-1,$G7128)</f>
        <v>0</v>
      </c>
    </row>
    <row r="7129" spans="1:19" x14ac:dyDescent="0.25">
      <c r="A7129" s="116"/>
      <c r="B7129" s="65"/>
      <c r="C7129" s="65"/>
      <c r="D7129" s="66"/>
      <c r="E7129" s="67"/>
      <c r="F7129" s="65"/>
      <c r="G7129" s="66"/>
      <c r="J7129" s="65"/>
      <c r="K7129" s="65"/>
      <c r="L7129" s="66"/>
      <c r="M7129" s="65"/>
      <c r="N7129" s="65"/>
      <c r="O7129" s="65"/>
      <c r="P7129" s="66"/>
      <c r="Q7129" s="31">
        <f t="shared" si="222"/>
        <v>9999</v>
      </c>
      <c r="R7129" s="31" t="str">
        <f t="shared" si="223"/>
        <v/>
      </c>
      <c r="S7129" s="29">
        <f>IF($Q7129&lt;Parâmetros!$E$19,$G7129-1,$G7129)</f>
        <v>0</v>
      </c>
    </row>
    <row r="7130" spans="1:19" x14ac:dyDescent="0.25">
      <c r="A7130" s="116"/>
      <c r="B7130" s="65"/>
      <c r="C7130" s="65"/>
      <c r="D7130" s="66"/>
      <c r="E7130" s="67"/>
      <c r="F7130" s="65"/>
      <c r="G7130" s="66"/>
      <c r="J7130" s="65"/>
      <c r="K7130" s="65"/>
      <c r="L7130" s="66"/>
      <c r="M7130" s="65"/>
      <c r="N7130" s="65"/>
      <c r="O7130" s="65"/>
      <c r="P7130" s="66"/>
      <c r="Q7130" s="31">
        <f t="shared" si="222"/>
        <v>9999</v>
      </c>
      <c r="R7130" s="31" t="str">
        <f t="shared" si="223"/>
        <v/>
      </c>
      <c r="S7130" s="29">
        <f>IF($Q7130&lt;Parâmetros!$E$19,$G7130-1,$G7130)</f>
        <v>0</v>
      </c>
    </row>
    <row r="7131" spans="1:19" x14ac:dyDescent="0.25">
      <c r="A7131" s="116"/>
      <c r="B7131" s="65"/>
      <c r="C7131" s="65"/>
      <c r="D7131" s="66"/>
      <c r="E7131" s="67"/>
      <c r="F7131" s="65"/>
      <c r="G7131" s="66"/>
      <c r="J7131" s="65"/>
      <c r="K7131" s="65"/>
      <c r="L7131" s="66"/>
      <c r="M7131" s="65"/>
      <c r="N7131" s="65"/>
      <c r="O7131" s="65"/>
      <c r="P7131" s="66"/>
      <c r="Q7131" s="31">
        <f t="shared" si="222"/>
        <v>9999</v>
      </c>
      <c r="R7131" s="31" t="str">
        <f t="shared" si="223"/>
        <v/>
      </c>
      <c r="S7131" s="29">
        <f>IF($Q7131&lt;Parâmetros!$E$19,$G7131-1,$G7131)</f>
        <v>0</v>
      </c>
    </row>
    <row r="7132" spans="1:19" x14ac:dyDescent="0.25">
      <c r="A7132" s="116"/>
      <c r="B7132" s="65"/>
      <c r="C7132" s="65"/>
      <c r="D7132" s="66"/>
      <c r="E7132" s="67"/>
      <c r="F7132" s="65"/>
      <c r="G7132" s="66"/>
      <c r="J7132" s="65"/>
      <c r="K7132" s="65"/>
      <c r="L7132" s="66"/>
      <c r="M7132" s="65"/>
      <c r="N7132" s="65"/>
      <c r="O7132" s="65"/>
      <c r="P7132" s="66"/>
      <c r="Q7132" s="31">
        <f t="shared" si="222"/>
        <v>9999</v>
      </c>
      <c r="R7132" s="31" t="str">
        <f t="shared" si="223"/>
        <v/>
      </c>
      <c r="S7132" s="29">
        <f>IF($Q7132&lt;Parâmetros!$E$19,$G7132-1,$G7132)</f>
        <v>0</v>
      </c>
    </row>
    <row r="7133" spans="1:19" x14ac:dyDescent="0.25">
      <c r="A7133" s="116"/>
      <c r="B7133" s="65"/>
      <c r="C7133" s="65"/>
      <c r="D7133" s="66"/>
      <c r="E7133" s="67"/>
      <c r="F7133" s="65"/>
      <c r="G7133" s="66"/>
      <c r="J7133" s="65"/>
      <c r="K7133" s="65"/>
      <c r="L7133" s="66"/>
      <c r="M7133" s="65"/>
      <c r="N7133" s="65"/>
      <c r="O7133" s="65"/>
      <c r="P7133" s="66"/>
      <c r="Q7133" s="31">
        <f t="shared" si="222"/>
        <v>9999</v>
      </c>
      <c r="R7133" s="31" t="str">
        <f t="shared" si="223"/>
        <v/>
      </c>
      <c r="S7133" s="29">
        <f>IF($Q7133&lt;Parâmetros!$E$19,$G7133-1,$G7133)</f>
        <v>0</v>
      </c>
    </row>
    <row r="7134" spans="1:19" x14ac:dyDescent="0.25">
      <c r="A7134" s="116"/>
      <c r="B7134" s="65"/>
      <c r="C7134" s="65"/>
      <c r="D7134" s="66"/>
      <c r="E7134" s="67"/>
      <c r="F7134" s="65"/>
      <c r="G7134" s="66"/>
      <c r="J7134" s="65"/>
      <c r="K7134" s="65"/>
      <c r="L7134" s="66"/>
      <c r="M7134" s="65"/>
      <c r="N7134" s="65"/>
      <c r="O7134" s="65"/>
      <c r="P7134" s="66"/>
      <c r="Q7134" s="31">
        <f t="shared" si="222"/>
        <v>9999</v>
      </c>
      <c r="R7134" s="31" t="str">
        <f t="shared" si="223"/>
        <v/>
      </c>
      <c r="S7134" s="29">
        <f>IF($Q7134&lt;Parâmetros!$E$19,$G7134-1,$G7134)</f>
        <v>0</v>
      </c>
    </row>
    <row r="7135" spans="1:19" x14ac:dyDescent="0.25">
      <c r="A7135" s="116"/>
      <c r="B7135" s="65"/>
      <c r="C7135" s="65"/>
      <c r="D7135" s="66"/>
      <c r="E7135" s="67"/>
      <c r="F7135" s="65"/>
      <c r="G7135" s="66"/>
      <c r="J7135" s="65"/>
      <c r="K7135" s="65"/>
      <c r="L7135" s="66"/>
      <c r="M7135" s="65"/>
      <c r="O7135" s="65"/>
      <c r="P7135" s="66"/>
      <c r="Q7135" s="31">
        <f t="shared" si="222"/>
        <v>9999</v>
      </c>
      <c r="R7135" s="31" t="str">
        <f t="shared" si="223"/>
        <v/>
      </c>
      <c r="S7135" s="29">
        <f>IF($Q7135&lt;Parâmetros!$E$19,$G7135-1,$G7135)</f>
        <v>0</v>
      </c>
    </row>
    <row r="7136" spans="1:19" x14ac:dyDescent="0.25">
      <c r="A7136" s="116"/>
      <c r="B7136" s="65"/>
      <c r="C7136" s="65"/>
      <c r="D7136" s="66"/>
      <c r="E7136" s="67"/>
      <c r="F7136" s="65"/>
      <c r="G7136" s="66"/>
      <c r="J7136" s="65"/>
      <c r="K7136" s="65"/>
      <c r="L7136" s="66"/>
      <c r="M7136" s="65"/>
      <c r="O7136" s="65"/>
      <c r="P7136" s="66"/>
      <c r="Q7136" s="31">
        <f t="shared" si="222"/>
        <v>9999</v>
      </c>
      <c r="R7136" s="31" t="str">
        <f t="shared" si="223"/>
        <v/>
      </c>
      <c r="S7136" s="29">
        <f>IF($Q7136&lt;Parâmetros!$E$19,$G7136-1,$G7136)</f>
        <v>0</v>
      </c>
    </row>
    <row r="7137" spans="1:19" x14ac:dyDescent="0.25">
      <c r="A7137" s="116"/>
      <c r="B7137" s="65"/>
      <c r="C7137" s="65"/>
      <c r="D7137" s="66"/>
      <c r="E7137" s="67"/>
      <c r="F7137" s="65"/>
      <c r="G7137" s="66"/>
      <c r="J7137" s="65"/>
      <c r="K7137" s="65"/>
      <c r="L7137" s="66"/>
      <c r="M7137" s="65"/>
      <c r="O7137" s="65"/>
      <c r="P7137" s="66"/>
      <c r="Q7137" s="31">
        <f t="shared" si="222"/>
        <v>9999</v>
      </c>
      <c r="R7137" s="31" t="str">
        <f t="shared" si="223"/>
        <v/>
      </c>
      <c r="S7137" s="29">
        <f>IF($Q7137&lt;Parâmetros!$E$19,$G7137-1,$G7137)</f>
        <v>0</v>
      </c>
    </row>
    <row r="7138" spans="1:19" x14ac:dyDescent="0.25">
      <c r="A7138" s="116"/>
      <c r="B7138" s="65"/>
      <c r="C7138" s="65"/>
      <c r="D7138" s="66"/>
      <c r="E7138" s="67"/>
      <c r="F7138" s="65"/>
      <c r="G7138" s="66"/>
      <c r="J7138" s="65"/>
      <c r="K7138" s="65"/>
      <c r="L7138" s="66"/>
      <c r="M7138" s="65"/>
      <c r="O7138" s="65"/>
      <c r="P7138" s="66"/>
      <c r="Q7138" s="31">
        <f t="shared" si="222"/>
        <v>9999</v>
      </c>
      <c r="R7138" s="31" t="str">
        <f t="shared" si="223"/>
        <v/>
      </c>
      <c r="S7138" s="29">
        <f>IF($Q7138&lt;Parâmetros!$E$19,$G7138-1,$G7138)</f>
        <v>0</v>
      </c>
    </row>
    <row r="7139" spans="1:19" x14ac:dyDescent="0.25">
      <c r="A7139" s="116"/>
      <c r="B7139" s="65"/>
      <c r="C7139" s="65"/>
      <c r="D7139" s="66"/>
      <c r="E7139" s="67"/>
      <c r="F7139" s="65"/>
      <c r="G7139" s="66"/>
      <c r="J7139" s="65"/>
      <c r="K7139" s="65"/>
      <c r="L7139" s="66"/>
      <c r="M7139" s="65"/>
      <c r="O7139" s="65"/>
      <c r="P7139" s="66"/>
      <c r="Q7139" s="31">
        <f t="shared" si="222"/>
        <v>9999</v>
      </c>
      <c r="R7139" s="31" t="str">
        <f t="shared" si="223"/>
        <v/>
      </c>
      <c r="S7139" s="29">
        <f>IF($Q7139&lt;Parâmetros!$E$19,$G7139-1,$G7139)</f>
        <v>0</v>
      </c>
    </row>
    <row r="7140" spans="1:19" x14ac:dyDescent="0.25">
      <c r="A7140" s="116"/>
      <c r="B7140" s="65"/>
      <c r="C7140" s="65"/>
      <c r="D7140" s="66"/>
      <c r="E7140" s="67"/>
      <c r="F7140" s="65"/>
      <c r="G7140" s="66"/>
      <c r="J7140" s="65"/>
      <c r="K7140" s="65"/>
      <c r="L7140" s="66"/>
      <c r="M7140" s="65"/>
      <c r="O7140" s="65"/>
      <c r="P7140" s="66"/>
      <c r="Q7140" s="31">
        <f t="shared" si="222"/>
        <v>9999</v>
      </c>
      <c r="R7140" s="31" t="str">
        <f t="shared" si="223"/>
        <v/>
      </c>
      <c r="S7140" s="29">
        <f>IF($Q7140&lt;Parâmetros!$E$19,$G7140-1,$G7140)</f>
        <v>0</v>
      </c>
    </row>
    <row r="7141" spans="1:19" x14ac:dyDescent="0.25">
      <c r="A7141" s="116"/>
      <c r="B7141" s="65"/>
      <c r="C7141" s="65"/>
      <c r="D7141" s="66"/>
      <c r="E7141" s="67"/>
      <c r="F7141" s="65"/>
      <c r="G7141" s="66"/>
      <c r="J7141" s="65"/>
      <c r="K7141" s="65"/>
      <c r="L7141" s="66"/>
      <c r="M7141" s="65"/>
      <c r="N7141" s="65"/>
      <c r="O7141" s="65"/>
      <c r="P7141" s="66"/>
      <c r="Q7141" s="31">
        <f t="shared" si="222"/>
        <v>9999</v>
      </c>
      <c r="R7141" s="31" t="str">
        <f t="shared" si="223"/>
        <v/>
      </c>
      <c r="S7141" s="29">
        <f>IF($Q7141&lt;Parâmetros!$E$19,$G7141-1,$G7141)</f>
        <v>0</v>
      </c>
    </row>
    <row r="7142" spans="1:19" x14ac:dyDescent="0.25">
      <c r="A7142" s="116"/>
      <c r="B7142" s="65"/>
      <c r="C7142" s="65"/>
      <c r="D7142" s="66"/>
      <c r="E7142" s="67"/>
      <c r="F7142" s="65"/>
      <c r="G7142" s="66"/>
      <c r="J7142" s="65"/>
      <c r="K7142" s="65"/>
      <c r="L7142" s="66"/>
      <c r="M7142" s="65"/>
      <c r="N7142" s="65"/>
      <c r="O7142" s="65"/>
      <c r="P7142" s="66"/>
      <c r="Q7142" s="31">
        <f t="shared" si="222"/>
        <v>9999</v>
      </c>
      <c r="R7142" s="31" t="str">
        <f t="shared" si="223"/>
        <v/>
      </c>
      <c r="S7142" s="29">
        <f>IF($Q7142&lt;Parâmetros!$E$19,$G7142-1,$G7142)</f>
        <v>0</v>
      </c>
    </row>
    <row r="7143" spans="1:19" x14ac:dyDescent="0.25">
      <c r="A7143" s="116"/>
      <c r="B7143" s="65"/>
      <c r="C7143" s="65"/>
      <c r="D7143" s="66"/>
      <c r="E7143" s="67"/>
      <c r="F7143" s="65"/>
      <c r="G7143" s="66"/>
      <c r="J7143" s="65"/>
      <c r="K7143" s="65"/>
      <c r="L7143" s="66"/>
      <c r="M7143" s="65"/>
      <c r="N7143" s="65"/>
      <c r="O7143" s="65"/>
      <c r="P7143" s="66"/>
      <c r="Q7143" s="31">
        <f t="shared" si="222"/>
        <v>9999</v>
      </c>
      <c r="R7143" s="31" t="str">
        <f t="shared" si="223"/>
        <v/>
      </c>
      <c r="S7143" s="29">
        <f>IF($Q7143&lt;Parâmetros!$E$19,$G7143-1,$G7143)</f>
        <v>0</v>
      </c>
    </row>
    <row r="7144" spans="1:19" x14ac:dyDescent="0.25">
      <c r="A7144" s="116"/>
      <c r="B7144" s="65"/>
      <c r="C7144" s="65"/>
      <c r="D7144" s="66"/>
      <c r="E7144" s="67"/>
      <c r="F7144" s="65"/>
      <c r="G7144" s="66"/>
      <c r="J7144" s="65"/>
      <c r="K7144" s="65"/>
      <c r="L7144" s="66"/>
      <c r="M7144" s="65"/>
      <c r="N7144" s="65"/>
      <c r="O7144" s="65"/>
      <c r="P7144" s="66"/>
      <c r="Q7144" s="31">
        <f t="shared" si="222"/>
        <v>9999</v>
      </c>
      <c r="R7144" s="31" t="str">
        <f t="shared" si="223"/>
        <v/>
      </c>
      <c r="S7144" s="29">
        <f>IF($Q7144&lt;Parâmetros!$E$19,$G7144-1,$G7144)</f>
        <v>0</v>
      </c>
    </row>
    <row r="7145" spans="1:19" x14ac:dyDescent="0.25">
      <c r="A7145" s="116"/>
      <c r="B7145" s="65"/>
      <c r="C7145" s="65"/>
      <c r="D7145" s="66"/>
      <c r="E7145" s="67"/>
      <c r="F7145" s="65"/>
      <c r="G7145" s="66"/>
      <c r="J7145" s="65"/>
      <c r="K7145" s="65"/>
      <c r="L7145" s="66"/>
      <c r="M7145" s="65"/>
      <c r="O7145" s="65"/>
      <c r="P7145" s="66"/>
      <c r="Q7145" s="31">
        <f t="shared" si="222"/>
        <v>9999</v>
      </c>
      <c r="R7145" s="31" t="str">
        <f t="shared" si="223"/>
        <v/>
      </c>
      <c r="S7145" s="29">
        <f>IF($Q7145&lt;Parâmetros!$E$19,$G7145-1,$G7145)</f>
        <v>0</v>
      </c>
    </row>
    <row r="7146" spans="1:19" x14ac:dyDescent="0.25">
      <c r="A7146" s="116"/>
      <c r="B7146" s="65"/>
      <c r="C7146" s="65"/>
      <c r="D7146" s="66"/>
      <c r="E7146" s="67"/>
      <c r="F7146" s="65"/>
      <c r="G7146" s="66"/>
      <c r="J7146" s="65"/>
      <c r="K7146" s="65"/>
      <c r="L7146" s="66"/>
      <c r="M7146" s="65"/>
      <c r="O7146" s="65"/>
      <c r="P7146" s="66"/>
      <c r="Q7146" s="31">
        <f t="shared" si="222"/>
        <v>9999</v>
      </c>
      <c r="R7146" s="31" t="str">
        <f t="shared" si="223"/>
        <v/>
      </c>
      <c r="S7146" s="29">
        <f>IF($Q7146&lt;Parâmetros!$E$19,$G7146-1,$G7146)</f>
        <v>0</v>
      </c>
    </row>
    <row r="7147" spans="1:19" x14ac:dyDescent="0.25">
      <c r="A7147" s="116"/>
      <c r="B7147" s="65"/>
      <c r="C7147" s="65"/>
      <c r="D7147" s="66"/>
      <c r="E7147" s="67"/>
      <c r="F7147" s="65"/>
      <c r="G7147" s="66"/>
      <c r="J7147" s="65"/>
      <c r="K7147" s="65"/>
      <c r="L7147" s="66"/>
      <c r="M7147" s="65"/>
      <c r="O7147" s="65"/>
      <c r="P7147" s="66"/>
      <c r="Q7147" s="31">
        <f t="shared" si="222"/>
        <v>9999</v>
      </c>
      <c r="R7147" s="31" t="str">
        <f t="shared" si="223"/>
        <v/>
      </c>
      <c r="S7147" s="29">
        <f>IF($Q7147&lt;Parâmetros!$E$19,$G7147-1,$G7147)</f>
        <v>0</v>
      </c>
    </row>
    <row r="7148" spans="1:19" x14ac:dyDescent="0.25">
      <c r="A7148" s="116"/>
      <c r="B7148" s="65"/>
      <c r="C7148" s="65"/>
      <c r="D7148" s="66"/>
      <c r="E7148" s="67"/>
      <c r="F7148" s="65"/>
      <c r="G7148" s="66"/>
      <c r="J7148" s="65"/>
      <c r="K7148" s="65"/>
      <c r="L7148" s="66"/>
      <c r="M7148" s="65"/>
      <c r="O7148" s="65"/>
      <c r="P7148" s="66"/>
      <c r="Q7148" s="31">
        <f t="shared" si="222"/>
        <v>9999</v>
      </c>
      <c r="R7148" s="31" t="str">
        <f t="shared" si="223"/>
        <v/>
      </c>
      <c r="S7148" s="29">
        <f>IF($Q7148&lt;Parâmetros!$E$19,$G7148-1,$G7148)</f>
        <v>0</v>
      </c>
    </row>
    <row r="7149" spans="1:19" x14ac:dyDescent="0.25">
      <c r="A7149" s="116"/>
      <c r="B7149" s="65"/>
      <c r="C7149" s="65"/>
      <c r="D7149" s="66"/>
      <c r="E7149" s="67"/>
      <c r="F7149" s="65"/>
      <c r="G7149" s="66"/>
      <c r="J7149" s="65"/>
      <c r="K7149" s="65"/>
      <c r="L7149" s="66"/>
      <c r="M7149" s="65"/>
      <c r="N7149" s="65"/>
      <c r="O7149" s="65"/>
      <c r="P7149" s="66"/>
      <c r="Q7149" s="31">
        <f t="shared" si="222"/>
        <v>9999</v>
      </c>
      <c r="R7149" s="31" t="str">
        <f t="shared" si="223"/>
        <v/>
      </c>
      <c r="S7149" s="29">
        <f>IF($Q7149&lt;Parâmetros!$E$19,$G7149-1,$G7149)</f>
        <v>0</v>
      </c>
    </row>
    <row r="7150" spans="1:19" x14ac:dyDescent="0.25">
      <c r="A7150" s="116"/>
      <c r="B7150" s="65"/>
      <c r="C7150" s="65"/>
      <c r="D7150" s="66"/>
      <c r="E7150" s="67"/>
      <c r="F7150" s="65"/>
      <c r="G7150" s="66"/>
      <c r="J7150" s="65"/>
      <c r="K7150" s="65"/>
      <c r="L7150" s="66"/>
      <c r="M7150" s="65"/>
      <c r="N7150" s="65"/>
      <c r="O7150" s="65"/>
      <c r="P7150" s="66"/>
      <c r="Q7150" s="31">
        <f t="shared" si="222"/>
        <v>9999</v>
      </c>
      <c r="R7150" s="31" t="str">
        <f t="shared" si="223"/>
        <v/>
      </c>
      <c r="S7150" s="29">
        <f>IF($Q7150&lt;Parâmetros!$E$19,$G7150-1,$G7150)</f>
        <v>0</v>
      </c>
    </row>
    <row r="7151" spans="1:19" x14ac:dyDescent="0.25">
      <c r="A7151" s="116"/>
      <c r="B7151" s="65"/>
      <c r="C7151" s="65"/>
      <c r="D7151" s="66"/>
      <c r="E7151" s="67"/>
      <c r="F7151" s="65"/>
      <c r="G7151" s="66"/>
      <c r="J7151" s="65"/>
      <c r="K7151" s="65"/>
      <c r="L7151" s="66"/>
      <c r="M7151" s="65"/>
      <c r="N7151" s="65"/>
      <c r="O7151" s="65"/>
      <c r="P7151" s="66"/>
      <c r="Q7151" s="31">
        <f t="shared" si="222"/>
        <v>9999</v>
      </c>
      <c r="R7151" s="31" t="str">
        <f t="shared" si="223"/>
        <v/>
      </c>
      <c r="S7151" s="29">
        <f>IF($Q7151&lt;Parâmetros!$E$19,$G7151-1,$G7151)</f>
        <v>0</v>
      </c>
    </row>
    <row r="7152" spans="1:19" x14ac:dyDescent="0.25">
      <c r="A7152" s="116"/>
      <c r="B7152" s="65"/>
      <c r="C7152" s="65"/>
      <c r="D7152" s="66"/>
      <c r="E7152" s="67"/>
      <c r="F7152" s="65"/>
      <c r="G7152" s="66"/>
      <c r="J7152" s="65"/>
      <c r="K7152" s="65"/>
      <c r="L7152" s="66"/>
      <c r="M7152" s="65"/>
      <c r="N7152" s="65"/>
      <c r="O7152" s="65"/>
      <c r="P7152" s="66"/>
      <c r="Q7152" s="31">
        <f t="shared" si="222"/>
        <v>9999</v>
      </c>
      <c r="R7152" s="31" t="str">
        <f t="shared" si="223"/>
        <v/>
      </c>
      <c r="S7152" s="29">
        <f>IF($Q7152&lt;Parâmetros!$E$19,$G7152-1,$G7152)</f>
        <v>0</v>
      </c>
    </row>
    <row r="7153" spans="1:19" x14ac:dyDescent="0.25">
      <c r="A7153" s="116"/>
      <c r="B7153" s="65"/>
      <c r="C7153" s="65"/>
      <c r="D7153" s="66"/>
      <c r="E7153" s="67"/>
      <c r="F7153" s="65"/>
      <c r="G7153" s="66"/>
      <c r="J7153" s="65"/>
      <c r="K7153" s="65"/>
      <c r="L7153" s="66"/>
      <c r="M7153" s="65"/>
      <c r="N7153" s="65"/>
      <c r="O7153" s="65"/>
      <c r="P7153" s="66"/>
      <c r="Q7153" s="31">
        <f t="shared" si="222"/>
        <v>9999</v>
      </c>
      <c r="R7153" s="31" t="str">
        <f t="shared" si="223"/>
        <v/>
      </c>
      <c r="S7153" s="29">
        <f>IF($Q7153&lt;Parâmetros!$E$19,$G7153-1,$G7153)</f>
        <v>0</v>
      </c>
    </row>
    <row r="7154" spans="1:19" x14ac:dyDescent="0.25">
      <c r="A7154" s="116"/>
      <c r="B7154" s="65"/>
      <c r="C7154" s="65"/>
      <c r="D7154" s="66"/>
      <c r="E7154" s="67"/>
      <c r="F7154" s="65"/>
      <c r="G7154" s="66"/>
      <c r="J7154" s="65"/>
      <c r="K7154" s="65"/>
      <c r="L7154" s="66"/>
      <c r="M7154" s="65"/>
      <c r="N7154" s="65"/>
      <c r="O7154" s="65"/>
      <c r="P7154" s="66"/>
      <c r="Q7154" s="31">
        <f t="shared" si="222"/>
        <v>9999</v>
      </c>
      <c r="R7154" s="31" t="str">
        <f t="shared" si="223"/>
        <v/>
      </c>
      <c r="S7154" s="29">
        <f>IF($Q7154&lt;Parâmetros!$E$19,$G7154-1,$G7154)</f>
        <v>0</v>
      </c>
    </row>
    <row r="7155" spans="1:19" x14ac:dyDescent="0.25">
      <c r="A7155" s="116"/>
      <c r="B7155" s="65"/>
      <c r="C7155" s="65"/>
      <c r="D7155" s="66"/>
      <c r="E7155" s="67"/>
      <c r="F7155" s="65"/>
      <c r="G7155" s="66"/>
      <c r="J7155" s="65"/>
      <c r="K7155" s="65"/>
      <c r="L7155" s="66"/>
      <c r="M7155" s="65"/>
      <c r="N7155" s="65"/>
      <c r="O7155" s="65"/>
      <c r="P7155" s="66"/>
      <c r="Q7155" s="31">
        <f t="shared" si="222"/>
        <v>9999</v>
      </c>
      <c r="R7155" s="31" t="str">
        <f t="shared" si="223"/>
        <v/>
      </c>
      <c r="S7155" s="29">
        <f>IF($Q7155&lt;Parâmetros!$E$19,$G7155-1,$G7155)</f>
        <v>0</v>
      </c>
    </row>
    <row r="7156" spans="1:19" x14ac:dyDescent="0.25">
      <c r="A7156" s="116"/>
      <c r="B7156" s="65"/>
      <c r="C7156" s="65"/>
      <c r="D7156" s="66"/>
      <c r="E7156" s="67"/>
      <c r="F7156" s="65"/>
      <c r="G7156" s="66"/>
      <c r="J7156" s="65"/>
      <c r="K7156" s="65"/>
      <c r="L7156" s="66"/>
      <c r="M7156" s="65"/>
      <c r="N7156" s="65"/>
      <c r="O7156" s="65"/>
      <c r="P7156" s="66"/>
      <c r="Q7156" s="31">
        <f t="shared" si="222"/>
        <v>9999</v>
      </c>
      <c r="R7156" s="31" t="str">
        <f t="shared" si="223"/>
        <v/>
      </c>
      <c r="S7156" s="29">
        <f>IF($Q7156&lt;Parâmetros!$E$19,$G7156-1,$G7156)</f>
        <v>0</v>
      </c>
    </row>
    <row r="7157" spans="1:19" x14ac:dyDescent="0.25">
      <c r="A7157" s="116"/>
      <c r="B7157" s="65"/>
      <c r="C7157" s="65"/>
      <c r="D7157" s="66"/>
      <c r="E7157" s="67"/>
      <c r="F7157" s="65"/>
      <c r="G7157" s="66"/>
      <c r="J7157" s="65"/>
      <c r="K7157" s="65"/>
      <c r="L7157" s="66"/>
      <c r="M7157" s="65"/>
      <c r="N7157" s="65"/>
      <c r="O7157" s="65"/>
      <c r="P7157" s="66"/>
      <c r="Q7157" s="31">
        <f t="shared" si="222"/>
        <v>9999</v>
      </c>
      <c r="R7157" s="31" t="str">
        <f t="shared" si="223"/>
        <v/>
      </c>
      <c r="S7157" s="29">
        <f>IF($Q7157&lt;Parâmetros!$E$19,$G7157-1,$G7157)</f>
        <v>0</v>
      </c>
    </row>
    <row r="7158" spans="1:19" x14ac:dyDescent="0.25">
      <c r="A7158" s="116"/>
      <c r="B7158" s="65"/>
      <c r="C7158" s="65"/>
      <c r="D7158" s="66"/>
      <c r="E7158" s="67"/>
      <c r="F7158" s="65"/>
      <c r="G7158" s="66"/>
      <c r="J7158" s="65"/>
      <c r="K7158" s="65"/>
      <c r="L7158" s="66"/>
      <c r="M7158" s="65"/>
      <c r="N7158" s="65"/>
      <c r="O7158" s="65"/>
      <c r="P7158" s="66"/>
      <c r="Q7158" s="31">
        <f t="shared" si="222"/>
        <v>9999</v>
      </c>
      <c r="R7158" s="31" t="str">
        <f t="shared" si="223"/>
        <v/>
      </c>
      <c r="S7158" s="29">
        <f>IF($Q7158&lt;Parâmetros!$E$19,$G7158-1,$G7158)</f>
        <v>0</v>
      </c>
    </row>
    <row r="7159" spans="1:19" x14ac:dyDescent="0.25">
      <c r="A7159" s="116"/>
      <c r="B7159" s="65"/>
      <c r="C7159" s="65"/>
      <c r="D7159" s="66"/>
      <c r="E7159" s="67"/>
      <c r="F7159" s="65"/>
      <c r="G7159" s="66"/>
      <c r="J7159" s="65"/>
      <c r="K7159" s="65"/>
      <c r="L7159" s="66"/>
      <c r="M7159" s="65"/>
      <c r="N7159" s="65"/>
      <c r="O7159" s="65"/>
      <c r="P7159" s="66"/>
      <c r="Q7159" s="31">
        <f t="shared" si="222"/>
        <v>9999</v>
      </c>
      <c r="R7159" s="31" t="str">
        <f t="shared" si="223"/>
        <v/>
      </c>
      <c r="S7159" s="29">
        <f>IF($Q7159&lt;Parâmetros!$E$19,$G7159-1,$G7159)</f>
        <v>0</v>
      </c>
    </row>
    <row r="7160" spans="1:19" x14ac:dyDescent="0.25">
      <c r="A7160" s="116"/>
      <c r="B7160" s="65"/>
      <c r="C7160" s="65"/>
      <c r="D7160" s="66"/>
      <c r="E7160" s="67"/>
      <c r="F7160" s="65"/>
      <c r="G7160" s="66"/>
      <c r="J7160" s="65"/>
      <c r="K7160" s="65"/>
      <c r="L7160" s="66"/>
      <c r="M7160" s="65"/>
      <c r="N7160" s="65"/>
      <c r="O7160" s="65"/>
      <c r="P7160" s="66"/>
      <c r="Q7160" s="31">
        <f t="shared" si="222"/>
        <v>9999</v>
      </c>
      <c r="R7160" s="31" t="str">
        <f t="shared" si="223"/>
        <v/>
      </c>
      <c r="S7160" s="29">
        <f>IF($Q7160&lt;Parâmetros!$E$19,$G7160-1,$G7160)</f>
        <v>0</v>
      </c>
    </row>
    <row r="7161" spans="1:19" x14ac:dyDescent="0.25">
      <c r="A7161" s="116"/>
      <c r="B7161" s="65"/>
      <c r="C7161" s="65"/>
      <c r="D7161" s="66"/>
      <c r="E7161" s="67"/>
      <c r="F7161" s="65"/>
      <c r="G7161" s="66"/>
      <c r="J7161" s="65"/>
      <c r="K7161" s="65"/>
      <c r="L7161" s="66"/>
      <c r="M7161" s="65"/>
      <c r="N7161" s="65"/>
      <c r="O7161" s="65"/>
      <c r="P7161" s="66"/>
      <c r="Q7161" s="31">
        <f t="shared" si="222"/>
        <v>9999</v>
      </c>
      <c r="R7161" s="31" t="str">
        <f t="shared" si="223"/>
        <v/>
      </c>
      <c r="S7161" s="29">
        <f>IF($Q7161&lt;Parâmetros!$E$19,$G7161-1,$G7161)</f>
        <v>0</v>
      </c>
    </row>
    <row r="7162" spans="1:19" x14ac:dyDescent="0.25">
      <c r="A7162" s="116"/>
      <c r="B7162" s="65"/>
      <c r="C7162" s="65"/>
      <c r="D7162" s="66"/>
      <c r="E7162" s="67"/>
      <c r="F7162" s="65"/>
      <c r="G7162" s="66"/>
      <c r="J7162" s="65"/>
      <c r="K7162" s="65"/>
      <c r="L7162" s="66"/>
      <c r="M7162" s="65"/>
      <c r="N7162" s="65"/>
      <c r="O7162" s="65"/>
      <c r="P7162" s="66"/>
      <c r="Q7162" s="31">
        <f t="shared" si="222"/>
        <v>9999</v>
      </c>
      <c r="R7162" s="31" t="str">
        <f t="shared" si="223"/>
        <v/>
      </c>
      <c r="S7162" s="29">
        <f>IF($Q7162&lt;Parâmetros!$E$19,$G7162-1,$G7162)</f>
        <v>0</v>
      </c>
    </row>
    <row r="7163" spans="1:19" x14ac:dyDescent="0.25">
      <c r="A7163" s="116"/>
      <c r="B7163" s="65"/>
      <c r="C7163" s="65"/>
      <c r="D7163" s="66"/>
      <c r="E7163" s="67"/>
      <c r="F7163" s="65"/>
      <c r="G7163" s="66"/>
      <c r="J7163" s="65"/>
      <c r="K7163" s="65"/>
      <c r="L7163" s="66"/>
      <c r="M7163" s="65"/>
      <c r="N7163" s="65"/>
      <c r="O7163" s="65"/>
      <c r="P7163" s="66"/>
      <c r="Q7163" s="31">
        <f t="shared" si="222"/>
        <v>9999</v>
      </c>
      <c r="R7163" s="31" t="str">
        <f t="shared" si="223"/>
        <v/>
      </c>
      <c r="S7163" s="29">
        <f>IF($Q7163&lt;Parâmetros!$E$19,$G7163-1,$G7163)</f>
        <v>0</v>
      </c>
    </row>
    <row r="7164" spans="1:19" x14ac:dyDescent="0.25">
      <c r="A7164" s="116"/>
      <c r="B7164" s="65"/>
      <c r="C7164" s="65"/>
      <c r="D7164" s="66"/>
      <c r="E7164" s="67"/>
      <c r="F7164" s="65"/>
      <c r="G7164" s="66"/>
      <c r="J7164" s="65"/>
      <c r="K7164" s="65"/>
      <c r="L7164" s="66"/>
      <c r="M7164" s="65"/>
      <c r="N7164" s="65"/>
      <c r="O7164" s="65"/>
      <c r="P7164" s="66"/>
      <c r="Q7164" s="31">
        <f t="shared" ref="Q7164:Q7227" si="224">IFERROR(VALUE(LEFT($J7164,2))*60+VALUE(MID($J7164,4,2)),9999)</f>
        <v>9999</v>
      </c>
      <c r="R7164" s="31" t="str">
        <f t="shared" ref="R7164:R7227" si="225">IFERROR(VALUE(LEFT($K7164,2))*60+VALUE(MID($K7164,4,2)),"")</f>
        <v/>
      </c>
      <c r="S7164" s="29">
        <f>IF($Q7164&lt;Parâmetros!$E$19,$G7164-1,$G7164)</f>
        <v>0</v>
      </c>
    </row>
    <row r="7165" spans="1:19" x14ac:dyDescent="0.25">
      <c r="A7165" s="116"/>
      <c r="B7165" s="65"/>
      <c r="C7165" s="65"/>
      <c r="D7165" s="66"/>
      <c r="E7165" s="67"/>
      <c r="F7165" s="65"/>
      <c r="G7165" s="66"/>
      <c r="J7165" s="65"/>
      <c r="K7165" s="65"/>
      <c r="L7165" s="66"/>
      <c r="M7165" s="65"/>
      <c r="O7165" s="65"/>
      <c r="P7165" s="66"/>
      <c r="Q7165" s="31">
        <f t="shared" si="224"/>
        <v>9999</v>
      </c>
      <c r="R7165" s="31" t="str">
        <f t="shared" si="225"/>
        <v/>
      </c>
      <c r="S7165" s="29">
        <f>IF($Q7165&lt;Parâmetros!$E$19,$G7165-1,$G7165)</f>
        <v>0</v>
      </c>
    </row>
    <row r="7166" spans="1:19" x14ac:dyDescent="0.25">
      <c r="A7166" s="116"/>
      <c r="B7166" s="65"/>
      <c r="C7166" s="65"/>
      <c r="D7166" s="66"/>
      <c r="E7166" s="67"/>
      <c r="F7166" s="65"/>
      <c r="G7166" s="66"/>
      <c r="J7166" s="65"/>
      <c r="K7166" s="65"/>
      <c r="L7166" s="66"/>
      <c r="M7166" s="65"/>
      <c r="O7166" s="65"/>
      <c r="P7166" s="66"/>
      <c r="Q7166" s="31">
        <f t="shared" si="224"/>
        <v>9999</v>
      </c>
      <c r="R7166" s="31" t="str">
        <f t="shared" si="225"/>
        <v/>
      </c>
      <c r="S7166" s="29">
        <f>IF($Q7166&lt;Parâmetros!$E$19,$G7166-1,$G7166)</f>
        <v>0</v>
      </c>
    </row>
    <row r="7167" spans="1:19" x14ac:dyDescent="0.25">
      <c r="A7167" s="116"/>
      <c r="B7167" s="65"/>
      <c r="C7167" s="65"/>
      <c r="D7167" s="66"/>
      <c r="E7167" s="67"/>
      <c r="F7167" s="65"/>
      <c r="G7167" s="66"/>
      <c r="J7167" s="65"/>
      <c r="K7167" s="65"/>
      <c r="L7167" s="66"/>
      <c r="M7167" s="65"/>
      <c r="N7167" s="65"/>
      <c r="O7167" s="65"/>
      <c r="P7167" s="66"/>
      <c r="Q7167" s="31">
        <f t="shared" si="224"/>
        <v>9999</v>
      </c>
      <c r="R7167" s="31" t="str">
        <f t="shared" si="225"/>
        <v/>
      </c>
      <c r="S7167" s="29">
        <f>IF($Q7167&lt;Parâmetros!$E$19,$G7167-1,$G7167)</f>
        <v>0</v>
      </c>
    </row>
    <row r="7168" spans="1:19" x14ac:dyDescent="0.25">
      <c r="A7168" s="116"/>
      <c r="B7168" s="65"/>
      <c r="C7168" s="65"/>
      <c r="D7168" s="66"/>
      <c r="E7168" s="67"/>
      <c r="F7168" s="65"/>
      <c r="G7168" s="66"/>
      <c r="J7168" s="65"/>
      <c r="K7168" s="65"/>
      <c r="L7168" s="66"/>
      <c r="M7168" s="65"/>
      <c r="N7168" s="65"/>
      <c r="O7168" s="65"/>
      <c r="P7168" s="66"/>
      <c r="Q7168" s="31">
        <f t="shared" si="224"/>
        <v>9999</v>
      </c>
      <c r="R7168" s="31" t="str">
        <f t="shared" si="225"/>
        <v/>
      </c>
      <c r="S7168" s="29">
        <f>IF($Q7168&lt;Parâmetros!$E$19,$G7168-1,$G7168)</f>
        <v>0</v>
      </c>
    </row>
    <row r="7169" spans="1:19" x14ac:dyDescent="0.25">
      <c r="A7169" s="116"/>
      <c r="B7169" s="65"/>
      <c r="C7169" s="65"/>
      <c r="D7169" s="66"/>
      <c r="E7169" s="67"/>
      <c r="F7169" s="65"/>
      <c r="G7169" s="66"/>
      <c r="J7169" s="65"/>
      <c r="K7169" s="65"/>
      <c r="L7169" s="66"/>
      <c r="M7169" s="65"/>
      <c r="O7169" s="65"/>
      <c r="P7169" s="66"/>
      <c r="Q7169" s="31">
        <f t="shared" si="224"/>
        <v>9999</v>
      </c>
      <c r="R7169" s="31" t="str">
        <f t="shared" si="225"/>
        <v/>
      </c>
      <c r="S7169" s="29">
        <f>IF($Q7169&lt;Parâmetros!$E$19,$G7169-1,$G7169)</f>
        <v>0</v>
      </c>
    </row>
    <row r="7170" spans="1:19" x14ac:dyDescent="0.25">
      <c r="A7170" s="116"/>
      <c r="B7170" s="65"/>
      <c r="C7170" s="65"/>
      <c r="D7170" s="66"/>
      <c r="E7170" s="67"/>
      <c r="F7170" s="65"/>
      <c r="G7170" s="66"/>
      <c r="J7170" s="65"/>
      <c r="K7170" s="65"/>
      <c r="L7170" s="66"/>
      <c r="M7170" s="65"/>
      <c r="O7170" s="65"/>
      <c r="P7170" s="66"/>
      <c r="Q7170" s="31">
        <f t="shared" si="224"/>
        <v>9999</v>
      </c>
      <c r="R7170" s="31" t="str">
        <f t="shared" si="225"/>
        <v/>
      </c>
      <c r="S7170" s="29">
        <f>IF($Q7170&lt;Parâmetros!$E$19,$G7170-1,$G7170)</f>
        <v>0</v>
      </c>
    </row>
    <row r="7171" spans="1:19" x14ac:dyDescent="0.25">
      <c r="A7171" s="116"/>
      <c r="B7171" s="65"/>
      <c r="C7171" s="65"/>
      <c r="D7171" s="66"/>
      <c r="E7171" s="67"/>
      <c r="F7171" s="65"/>
      <c r="G7171" s="66"/>
      <c r="J7171" s="65"/>
      <c r="K7171" s="65"/>
      <c r="L7171" s="66"/>
      <c r="M7171" s="65"/>
      <c r="N7171" s="65"/>
      <c r="O7171" s="65"/>
      <c r="P7171" s="66"/>
      <c r="Q7171" s="31">
        <f t="shared" si="224"/>
        <v>9999</v>
      </c>
      <c r="R7171" s="31" t="str">
        <f t="shared" si="225"/>
        <v/>
      </c>
      <c r="S7171" s="29">
        <f>IF($Q7171&lt;Parâmetros!$E$19,$G7171-1,$G7171)</f>
        <v>0</v>
      </c>
    </row>
    <row r="7172" spans="1:19" x14ac:dyDescent="0.25">
      <c r="A7172" s="116"/>
      <c r="B7172" s="65"/>
      <c r="C7172" s="65"/>
      <c r="D7172" s="66"/>
      <c r="E7172" s="67"/>
      <c r="F7172" s="65"/>
      <c r="G7172" s="66"/>
      <c r="J7172" s="65"/>
      <c r="K7172" s="65"/>
      <c r="L7172" s="66"/>
      <c r="M7172" s="65"/>
      <c r="N7172" s="65"/>
      <c r="O7172" s="65"/>
      <c r="P7172" s="66"/>
      <c r="Q7172" s="31">
        <f t="shared" si="224"/>
        <v>9999</v>
      </c>
      <c r="R7172" s="31" t="str">
        <f t="shared" si="225"/>
        <v/>
      </c>
      <c r="S7172" s="29">
        <f>IF($Q7172&lt;Parâmetros!$E$19,$G7172-1,$G7172)</f>
        <v>0</v>
      </c>
    </row>
    <row r="7173" spans="1:19" x14ac:dyDescent="0.25">
      <c r="A7173" s="116"/>
      <c r="B7173" s="65"/>
      <c r="C7173" s="65"/>
      <c r="D7173" s="66"/>
      <c r="E7173" s="67"/>
      <c r="F7173" s="65"/>
      <c r="G7173" s="66"/>
      <c r="J7173" s="65"/>
      <c r="K7173" s="65"/>
      <c r="L7173" s="66"/>
      <c r="M7173" s="65"/>
      <c r="N7173" s="65"/>
      <c r="O7173" s="65"/>
      <c r="P7173" s="66"/>
      <c r="Q7173" s="31">
        <f t="shared" si="224"/>
        <v>9999</v>
      </c>
      <c r="R7173" s="31" t="str">
        <f t="shared" si="225"/>
        <v/>
      </c>
      <c r="S7173" s="29">
        <f>IF($Q7173&lt;Parâmetros!$E$19,$G7173-1,$G7173)</f>
        <v>0</v>
      </c>
    </row>
    <row r="7174" spans="1:19" x14ac:dyDescent="0.25">
      <c r="A7174" s="116"/>
      <c r="B7174" s="65"/>
      <c r="C7174" s="65"/>
      <c r="D7174" s="66"/>
      <c r="E7174" s="67"/>
      <c r="F7174" s="65"/>
      <c r="G7174" s="66"/>
      <c r="J7174" s="65"/>
      <c r="K7174" s="65"/>
      <c r="L7174" s="66"/>
      <c r="M7174" s="65"/>
      <c r="N7174" s="65"/>
      <c r="O7174" s="65"/>
      <c r="P7174" s="66"/>
      <c r="Q7174" s="31">
        <f t="shared" si="224"/>
        <v>9999</v>
      </c>
      <c r="R7174" s="31" t="str">
        <f t="shared" si="225"/>
        <v/>
      </c>
      <c r="S7174" s="29">
        <f>IF($Q7174&lt;Parâmetros!$E$19,$G7174-1,$G7174)</f>
        <v>0</v>
      </c>
    </row>
    <row r="7175" spans="1:19" x14ac:dyDescent="0.25">
      <c r="A7175" s="116"/>
      <c r="B7175" s="65"/>
      <c r="C7175" s="65"/>
      <c r="D7175" s="66"/>
      <c r="E7175" s="67"/>
      <c r="F7175" s="65"/>
      <c r="G7175" s="66"/>
      <c r="J7175" s="65"/>
      <c r="K7175" s="65"/>
      <c r="L7175" s="66"/>
      <c r="M7175" s="65"/>
      <c r="N7175" s="65"/>
      <c r="O7175" s="65"/>
      <c r="P7175" s="66"/>
      <c r="Q7175" s="31">
        <f t="shared" si="224"/>
        <v>9999</v>
      </c>
      <c r="R7175" s="31" t="str">
        <f t="shared" si="225"/>
        <v/>
      </c>
      <c r="S7175" s="29">
        <f>IF($Q7175&lt;Parâmetros!$E$19,$G7175-1,$G7175)</f>
        <v>0</v>
      </c>
    </row>
    <row r="7176" spans="1:19" x14ac:dyDescent="0.25">
      <c r="A7176" s="116"/>
      <c r="B7176" s="65"/>
      <c r="C7176" s="65"/>
      <c r="D7176" s="66"/>
      <c r="E7176" s="67"/>
      <c r="F7176" s="65"/>
      <c r="G7176" s="66"/>
      <c r="J7176" s="65"/>
      <c r="K7176" s="65"/>
      <c r="L7176" s="66"/>
      <c r="M7176" s="65"/>
      <c r="N7176" s="65"/>
      <c r="O7176" s="65"/>
      <c r="P7176" s="66"/>
      <c r="Q7176" s="31">
        <f t="shared" si="224"/>
        <v>9999</v>
      </c>
      <c r="R7176" s="31" t="str">
        <f t="shared" si="225"/>
        <v/>
      </c>
      <c r="S7176" s="29">
        <f>IF($Q7176&lt;Parâmetros!$E$19,$G7176-1,$G7176)</f>
        <v>0</v>
      </c>
    </row>
    <row r="7177" spans="1:19" x14ac:dyDescent="0.25">
      <c r="A7177" s="116"/>
      <c r="B7177" s="65"/>
      <c r="C7177" s="65"/>
      <c r="D7177" s="66"/>
      <c r="E7177" s="67"/>
      <c r="F7177" s="65"/>
      <c r="G7177" s="66"/>
      <c r="J7177" s="65"/>
      <c r="K7177" s="65"/>
      <c r="L7177" s="66"/>
      <c r="M7177" s="65"/>
      <c r="N7177" s="65"/>
      <c r="O7177" s="65"/>
      <c r="P7177" s="66"/>
      <c r="Q7177" s="31">
        <f t="shared" si="224"/>
        <v>9999</v>
      </c>
      <c r="R7177" s="31" t="str">
        <f t="shared" si="225"/>
        <v/>
      </c>
      <c r="S7177" s="29">
        <f>IF($Q7177&lt;Parâmetros!$E$19,$G7177-1,$G7177)</f>
        <v>0</v>
      </c>
    </row>
    <row r="7178" spans="1:19" x14ac:dyDescent="0.25">
      <c r="A7178" s="116"/>
      <c r="B7178" s="65"/>
      <c r="C7178" s="65"/>
      <c r="D7178" s="66"/>
      <c r="E7178" s="67"/>
      <c r="F7178" s="65"/>
      <c r="G7178" s="66"/>
      <c r="J7178" s="65"/>
      <c r="K7178" s="65"/>
      <c r="L7178" s="66"/>
      <c r="M7178" s="65"/>
      <c r="N7178" s="65"/>
      <c r="O7178" s="65"/>
      <c r="P7178" s="66"/>
      <c r="Q7178" s="31">
        <f t="shared" si="224"/>
        <v>9999</v>
      </c>
      <c r="R7178" s="31" t="str">
        <f t="shared" si="225"/>
        <v/>
      </c>
      <c r="S7178" s="29">
        <f>IF($Q7178&lt;Parâmetros!$E$19,$G7178-1,$G7178)</f>
        <v>0</v>
      </c>
    </row>
    <row r="7179" spans="1:19" x14ac:dyDescent="0.25">
      <c r="A7179" s="116"/>
      <c r="B7179" s="65"/>
      <c r="C7179" s="65"/>
      <c r="D7179" s="66"/>
      <c r="E7179" s="67"/>
      <c r="F7179" s="65"/>
      <c r="G7179" s="66"/>
      <c r="J7179" s="65"/>
      <c r="K7179" s="65"/>
      <c r="L7179" s="66"/>
      <c r="M7179" s="65"/>
      <c r="N7179" s="65"/>
      <c r="O7179" s="65"/>
      <c r="P7179" s="66"/>
      <c r="Q7179" s="31">
        <f t="shared" si="224"/>
        <v>9999</v>
      </c>
      <c r="R7179" s="31" t="str">
        <f t="shared" si="225"/>
        <v/>
      </c>
      <c r="S7179" s="29">
        <f>IF($Q7179&lt;Parâmetros!$E$19,$G7179-1,$G7179)</f>
        <v>0</v>
      </c>
    </row>
    <row r="7180" spans="1:19" x14ac:dyDescent="0.25">
      <c r="A7180" s="116"/>
      <c r="B7180" s="65"/>
      <c r="C7180" s="65"/>
      <c r="D7180" s="66"/>
      <c r="E7180" s="67"/>
      <c r="F7180" s="65"/>
      <c r="G7180" s="66"/>
      <c r="J7180" s="65"/>
      <c r="K7180" s="65"/>
      <c r="L7180" s="66"/>
      <c r="M7180" s="65"/>
      <c r="N7180" s="65"/>
      <c r="O7180" s="65"/>
      <c r="P7180" s="66"/>
      <c r="Q7180" s="31">
        <f t="shared" si="224"/>
        <v>9999</v>
      </c>
      <c r="R7180" s="31" t="str">
        <f t="shared" si="225"/>
        <v/>
      </c>
      <c r="S7180" s="29">
        <f>IF($Q7180&lt;Parâmetros!$E$19,$G7180-1,$G7180)</f>
        <v>0</v>
      </c>
    </row>
    <row r="7181" spans="1:19" x14ac:dyDescent="0.25">
      <c r="A7181" s="116"/>
      <c r="B7181" s="65"/>
      <c r="C7181" s="65"/>
      <c r="D7181" s="66"/>
      <c r="E7181" s="67"/>
      <c r="F7181" s="65"/>
      <c r="G7181" s="66"/>
      <c r="J7181" s="65"/>
      <c r="K7181" s="65"/>
      <c r="L7181" s="66"/>
      <c r="M7181" s="65"/>
      <c r="N7181" s="65"/>
      <c r="O7181" s="65"/>
      <c r="P7181" s="66"/>
      <c r="Q7181" s="31">
        <f t="shared" si="224"/>
        <v>9999</v>
      </c>
      <c r="R7181" s="31" t="str">
        <f t="shared" si="225"/>
        <v/>
      </c>
      <c r="S7181" s="29">
        <f>IF($Q7181&lt;Parâmetros!$E$19,$G7181-1,$G7181)</f>
        <v>0</v>
      </c>
    </row>
    <row r="7182" spans="1:19" x14ac:dyDescent="0.25">
      <c r="A7182" s="116"/>
      <c r="B7182" s="65"/>
      <c r="C7182" s="65"/>
      <c r="D7182" s="66"/>
      <c r="E7182" s="67"/>
      <c r="F7182" s="65"/>
      <c r="G7182" s="66"/>
      <c r="J7182" s="65"/>
      <c r="K7182" s="65"/>
      <c r="L7182" s="66"/>
      <c r="M7182" s="65"/>
      <c r="N7182" s="65"/>
      <c r="O7182" s="65"/>
      <c r="P7182" s="66"/>
      <c r="Q7182" s="31">
        <f t="shared" si="224"/>
        <v>9999</v>
      </c>
      <c r="R7182" s="31" t="str">
        <f t="shared" si="225"/>
        <v/>
      </c>
      <c r="S7182" s="29">
        <f>IF($Q7182&lt;Parâmetros!$E$19,$G7182-1,$G7182)</f>
        <v>0</v>
      </c>
    </row>
    <row r="7183" spans="1:19" x14ac:dyDescent="0.25">
      <c r="A7183" s="116"/>
      <c r="B7183" s="65"/>
      <c r="C7183" s="65"/>
      <c r="D7183" s="66"/>
      <c r="E7183" s="67"/>
      <c r="F7183" s="65"/>
      <c r="G7183" s="66"/>
      <c r="J7183" s="65"/>
      <c r="K7183" s="65"/>
      <c r="L7183" s="66"/>
      <c r="M7183" s="65"/>
      <c r="N7183" s="65"/>
      <c r="O7183" s="65"/>
      <c r="P7183" s="66"/>
      <c r="Q7183" s="31">
        <f t="shared" si="224"/>
        <v>9999</v>
      </c>
      <c r="R7183" s="31" t="str">
        <f t="shared" si="225"/>
        <v/>
      </c>
      <c r="S7183" s="29">
        <f>IF($Q7183&lt;Parâmetros!$E$19,$G7183-1,$G7183)</f>
        <v>0</v>
      </c>
    </row>
    <row r="7184" spans="1:19" x14ac:dyDescent="0.25">
      <c r="A7184" s="116"/>
      <c r="B7184" s="65"/>
      <c r="C7184" s="65"/>
      <c r="D7184" s="66"/>
      <c r="E7184" s="67"/>
      <c r="F7184" s="65"/>
      <c r="G7184" s="66"/>
      <c r="J7184" s="65"/>
      <c r="K7184" s="65"/>
      <c r="L7184" s="66"/>
      <c r="M7184" s="65"/>
      <c r="N7184" s="65"/>
      <c r="O7184" s="65"/>
      <c r="P7184" s="66"/>
      <c r="Q7184" s="31">
        <f t="shared" si="224"/>
        <v>9999</v>
      </c>
      <c r="R7184" s="31" t="str">
        <f t="shared" si="225"/>
        <v/>
      </c>
      <c r="S7184" s="29">
        <f>IF($Q7184&lt;Parâmetros!$E$19,$G7184-1,$G7184)</f>
        <v>0</v>
      </c>
    </row>
    <row r="7185" spans="1:19" x14ac:dyDescent="0.25">
      <c r="A7185" s="116"/>
      <c r="B7185" s="65"/>
      <c r="C7185" s="65"/>
      <c r="D7185" s="66"/>
      <c r="E7185" s="67"/>
      <c r="F7185" s="65"/>
      <c r="G7185" s="66"/>
      <c r="J7185" s="65"/>
      <c r="K7185" s="65"/>
      <c r="L7185" s="66"/>
      <c r="M7185" s="65"/>
      <c r="N7185" s="65"/>
      <c r="O7185" s="65"/>
      <c r="P7185" s="66"/>
      <c r="Q7185" s="31">
        <f t="shared" si="224"/>
        <v>9999</v>
      </c>
      <c r="R7185" s="31" t="str">
        <f t="shared" si="225"/>
        <v/>
      </c>
      <c r="S7185" s="29">
        <f>IF($Q7185&lt;Parâmetros!$E$19,$G7185-1,$G7185)</f>
        <v>0</v>
      </c>
    </row>
    <row r="7186" spans="1:19" x14ac:dyDescent="0.25">
      <c r="A7186" s="116"/>
      <c r="B7186" s="65"/>
      <c r="C7186" s="65"/>
      <c r="D7186" s="66"/>
      <c r="E7186" s="67"/>
      <c r="F7186" s="65"/>
      <c r="G7186" s="66"/>
      <c r="J7186" s="65"/>
      <c r="K7186" s="65"/>
      <c r="L7186" s="66"/>
      <c r="M7186" s="65"/>
      <c r="N7186" s="65"/>
      <c r="O7186" s="65"/>
      <c r="P7186" s="66"/>
      <c r="Q7186" s="31">
        <f t="shared" si="224"/>
        <v>9999</v>
      </c>
      <c r="R7186" s="31" t="str">
        <f t="shared" si="225"/>
        <v/>
      </c>
      <c r="S7186" s="29">
        <f>IF($Q7186&lt;Parâmetros!$E$19,$G7186-1,$G7186)</f>
        <v>0</v>
      </c>
    </row>
    <row r="7187" spans="1:19" x14ac:dyDescent="0.25">
      <c r="A7187" s="116"/>
      <c r="B7187" s="65"/>
      <c r="C7187" s="65"/>
      <c r="D7187" s="66"/>
      <c r="E7187" s="67"/>
      <c r="F7187" s="65"/>
      <c r="G7187" s="66"/>
      <c r="J7187" s="65"/>
      <c r="K7187" s="65"/>
      <c r="L7187" s="66"/>
      <c r="M7187" s="65"/>
      <c r="N7187" s="65"/>
      <c r="O7187" s="65"/>
      <c r="P7187" s="66"/>
      <c r="Q7187" s="31">
        <f t="shared" si="224"/>
        <v>9999</v>
      </c>
      <c r="R7187" s="31" t="str">
        <f t="shared" si="225"/>
        <v/>
      </c>
      <c r="S7187" s="29">
        <f>IF($Q7187&lt;Parâmetros!$E$19,$G7187-1,$G7187)</f>
        <v>0</v>
      </c>
    </row>
    <row r="7188" spans="1:19" x14ac:dyDescent="0.25">
      <c r="A7188" s="116"/>
      <c r="B7188" s="65"/>
      <c r="C7188" s="65"/>
      <c r="D7188" s="66"/>
      <c r="E7188" s="67"/>
      <c r="F7188" s="65"/>
      <c r="G7188" s="66"/>
      <c r="J7188" s="65"/>
      <c r="K7188" s="65"/>
      <c r="L7188" s="66"/>
      <c r="M7188" s="65"/>
      <c r="N7188" s="65"/>
      <c r="O7188" s="65"/>
      <c r="P7188" s="66"/>
      <c r="Q7188" s="31">
        <f t="shared" si="224"/>
        <v>9999</v>
      </c>
      <c r="R7188" s="31" t="str">
        <f t="shared" si="225"/>
        <v/>
      </c>
      <c r="S7188" s="29">
        <f>IF($Q7188&lt;Parâmetros!$E$19,$G7188-1,$G7188)</f>
        <v>0</v>
      </c>
    </row>
    <row r="7189" spans="1:19" x14ac:dyDescent="0.25">
      <c r="A7189" s="116"/>
      <c r="B7189" s="65"/>
      <c r="C7189" s="65"/>
      <c r="D7189" s="66"/>
      <c r="E7189" s="67"/>
      <c r="F7189" s="65"/>
      <c r="G7189" s="66"/>
      <c r="J7189" s="65"/>
      <c r="K7189" s="65"/>
      <c r="L7189" s="66"/>
      <c r="M7189" s="65"/>
      <c r="N7189" s="65"/>
      <c r="O7189" s="65"/>
      <c r="P7189" s="66"/>
      <c r="Q7189" s="31">
        <f t="shared" si="224"/>
        <v>9999</v>
      </c>
      <c r="R7189" s="31" t="str">
        <f t="shared" si="225"/>
        <v/>
      </c>
      <c r="S7189" s="29">
        <f>IF($Q7189&lt;Parâmetros!$E$19,$G7189-1,$G7189)</f>
        <v>0</v>
      </c>
    </row>
    <row r="7190" spans="1:19" x14ac:dyDescent="0.25">
      <c r="A7190" s="116"/>
      <c r="B7190" s="65"/>
      <c r="C7190" s="65"/>
      <c r="D7190" s="66"/>
      <c r="E7190" s="67"/>
      <c r="F7190" s="65"/>
      <c r="G7190" s="66"/>
      <c r="J7190" s="65"/>
      <c r="K7190" s="65"/>
      <c r="L7190" s="66"/>
      <c r="M7190" s="65"/>
      <c r="N7190" s="65"/>
      <c r="O7190" s="65"/>
      <c r="P7190" s="66"/>
      <c r="Q7190" s="31">
        <f t="shared" si="224"/>
        <v>9999</v>
      </c>
      <c r="R7190" s="31" t="str">
        <f t="shared" si="225"/>
        <v/>
      </c>
      <c r="S7190" s="29">
        <f>IF($Q7190&lt;Parâmetros!$E$19,$G7190-1,$G7190)</f>
        <v>0</v>
      </c>
    </row>
    <row r="7191" spans="1:19" x14ac:dyDescent="0.25">
      <c r="A7191" s="116"/>
      <c r="B7191" s="65"/>
      <c r="C7191" s="65"/>
      <c r="D7191" s="66"/>
      <c r="E7191" s="67"/>
      <c r="F7191" s="65"/>
      <c r="G7191" s="66"/>
      <c r="J7191" s="65"/>
      <c r="K7191" s="65"/>
      <c r="L7191" s="66"/>
      <c r="M7191" s="65"/>
      <c r="N7191" s="65"/>
      <c r="O7191" s="65"/>
      <c r="P7191" s="66"/>
      <c r="Q7191" s="31">
        <f t="shared" si="224"/>
        <v>9999</v>
      </c>
      <c r="R7191" s="31" t="str">
        <f t="shared" si="225"/>
        <v/>
      </c>
      <c r="S7191" s="29">
        <f>IF($Q7191&lt;Parâmetros!$E$19,$G7191-1,$G7191)</f>
        <v>0</v>
      </c>
    </row>
    <row r="7192" spans="1:19" x14ac:dyDescent="0.25">
      <c r="A7192" s="116"/>
      <c r="B7192" s="65"/>
      <c r="C7192" s="65"/>
      <c r="D7192" s="66"/>
      <c r="E7192" s="67"/>
      <c r="F7192" s="65"/>
      <c r="G7192" s="66"/>
      <c r="J7192" s="65"/>
      <c r="K7192" s="65"/>
      <c r="L7192" s="66"/>
      <c r="M7192" s="65"/>
      <c r="N7192" s="65"/>
      <c r="O7192" s="65"/>
      <c r="P7192" s="66"/>
      <c r="Q7192" s="31">
        <f t="shared" si="224"/>
        <v>9999</v>
      </c>
      <c r="R7192" s="31" t="str">
        <f t="shared" si="225"/>
        <v/>
      </c>
      <c r="S7192" s="29">
        <f>IF($Q7192&lt;Parâmetros!$E$19,$G7192-1,$G7192)</f>
        <v>0</v>
      </c>
    </row>
    <row r="7193" spans="1:19" x14ac:dyDescent="0.25">
      <c r="A7193" s="116"/>
      <c r="B7193" s="65"/>
      <c r="C7193" s="65"/>
      <c r="D7193" s="66"/>
      <c r="E7193" s="67"/>
      <c r="F7193" s="65"/>
      <c r="G7193" s="66"/>
      <c r="J7193" s="65"/>
      <c r="K7193" s="65"/>
      <c r="L7193" s="66"/>
      <c r="M7193" s="65"/>
      <c r="N7193" s="65"/>
      <c r="O7193" s="65"/>
      <c r="P7193" s="66"/>
      <c r="Q7193" s="31">
        <f t="shared" si="224"/>
        <v>9999</v>
      </c>
      <c r="R7193" s="31" t="str">
        <f t="shared" si="225"/>
        <v/>
      </c>
      <c r="S7193" s="29">
        <f>IF($Q7193&lt;Parâmetros!$E$19,$G7193-1,$G7193)</f>
        <v>0</v>
      </c>
    </row>
    <row r="7194" spans="1:19" x14ac:dyDescent="0.25">
      <c r="A7194" s="116"/>
      <c r="B7194" s="65"/>
      <c r="C7194" s="65"/>
      <c r="D7194" s="66"/>
      <c r="E7194" s="67"/>
      <c r="F7194" s="65"/>
      <c r="G7194" s="66"/>
      <c r="J7194" s="65"/>
      <c r="K7194" s="65"/>
      <c r="L7194" s="66"/>
      <c r="M7194" s="65"/>
      <c r="N7194" s="65"/>
      <c r="O7194" s="65"/>
      <c r="P7194" s="66"/>
      <c r="Q7194" s="31">
        <f t="shared" si="224"/>
        <v>9999</v>
      </c>
      <c r="R7194" s="31" t="str">
        <f t="shared" si="225"/>
        <v/>
      </c>
      <c r="S7194" s="29">
        <f>IF($Q7194&lt;Parâmetros!$E$19,$G7194-1,$G7194)</f>
        <v>0</v>
      </c>
    </row>
    <row r="7195" spans="1:19" x14ac:dyDescent="0.25">
      <c r="A7195" s="116"/>
      <c r="B7195" s="65"/>
      <c r="C7195" s="65"/>
      <c r="D7195" s="66"/>
      <c r="E7195" s="67"/>
      <c r="F7195" s="65"/>
      <c r="G7195" s="66"/>
      <c r="J7195" s="65"/>
      <c r="K7195" s="65"/>
      <c r="L7195" s="66"/>
      <c r="M7195" s="65"/>
      <c r="N7195" s="65"/>
      <c r="O7195" s="65"/>
      <c r="P7195" s="66"/>
      <c r="Q7195" s="31">
        <f t="shared" si="224"/>
        <v>9999</v>
      </c>
      <c r="R7195" s="31" t="str">
        <f t="shared" si="225"/>
        <v/>
      </c>
      <c r="S7195" s="29">
        <f>IF($Q7195&lt;Parâmetros!$E$19,$G7195-1,$G7195)</f>
        <v>0</v>
      </c>
    </row>
    <row r="7196" spans="1:19" x14ac:dyDescent="0.25">
      <c r="A7196" s="116"/>
      <c r="B7196" s="65"/>
      <c r="C7196" s="65"/>
      <c r="D7196" s="66"/>
      <c r="E7196" s="67"/>
      <c r="F7196" s="65"/>
      <c r="G7196" s="66"/>
      <c r="J7196" s="65"/>
      <c r="K7196" s="65"/>
      <c r="L7196" s="66"/>
      <c r="M7196" s="65"/>
      <c r="N7196" s="65"/>
      <c r="O7196" s="65"/>
      <c r="P7196" s="66"/>
      <c r="Q7196" s="31">
        <f t="shared" si="224"/>
        <v>9999</v>
      </c>
      <c r="R7196" s="31" t="str">
        <f t="shared" si="225"/>
        <v/>
      </c>
      <c r="S7196" s="29">
        <f>IF($Q7196&lt;Parâmetros!$E$19,$G7196-1,$G7196)</f>
        <v>0</v>
      </c>
    </row>
    <row r="7197" spans="1:19" x14ac:dyDescent="0.25">
      <c r="A7197" s="116"/>
      <c r="B7197" s="65"/>
      <c r="C7197" s="65"/>
      <c r="D7197" s="66"/>
      <c r="E7197" s="67"/>
      <c r="F7197" s="65"/>
      <c r="G7197" s="66"/>
      <c r="J7197" s="65"/>
      <c r="K7197" s="65"/>
      <c r="L7197" s="66"/>
      <c r="M7197" s="65"/>
      <c r="N7197" s="65"/>
      <c r="O7197" s="65"/>
      <c r="P7197" s="66"/>
      <c r="Q7197" s="31">
        <f t="shared" si="224"/>
        <v>9999</v>
      </c>
      <c r="R7197" s="31" t="str">
        <f t="shared" si="225"/>
        <v/>
      </c>
      <c r="S7197" s="29">
        <f>IF($Q7197&lt;Parâmetros!$E$19,$G7197-1,$G7197)</f>
        <v>0</v>
      </c>
    </row>
    <row r="7198" spans="1:19" x14ac:dyDescent="0.25">
      <c r="A7198" s="116"/>
      <c r="B7198" s="65"/>
      <c r="C7198" s="65"/>
      <c r="D7198" s="66"/>
      <c r="E7198" s="67"/>
      <c r="F7198" s="65"/>
      <c r="G7198" s="66"/>
      <c r="J7198" s="65"/>
      <c r="K7198" s="65"/>
      <c r="L7198" s="66"/>
      <c r="M7198" s="65"/>
      <c r="N7198" s="65"/>
      <c r="O7198" s="65"/>
      <c r="P7198" s="66"/>
      <c r="Q7198" s="31">
        <f t="shared" si="224"/>
        <v>9999</v>
      </c>
      <c r="R7198" s="31" t="str">
        <f t="shared" si="225"/>
        <v/>
      </c>
      <c r="S7198" s="29">
        <f>IF($Q7198&lt;Parâmetros!$E$19,$G7198-1,$G7198)</f>
        <v>0</v>
      </c>
    </row>
    <row r="7199" spans="1:19" x14ac:dyDescent="0.25">
      <c r="A7199" s="116"/>
      <c r="B7199" s="65"/>
      <c r="C7199" s="65"/>
      <c r="D7199" s="66"/>
      <c r="E7199" s="67"/>
      <c r="F7199" s="65"/>
      <c r="G7199" s="66"/>
      <c r="J7199" s="65"/>
      <c r="K7199" s="65"/>
      <c r="L7199" s="66"/>
      <c r="M7199" s="65"/>
      <c r="N7199" s="65"/>
      <c r="O7199" s="65"/>
      <c r="P7199" s="66"/>
      <c r="Q7199" s="31">
        <f t="shared" si="224"/>
        <v>9999</v>
      </c>
      <c r="R7199" s="31" t="str">
        <f t="shared" si="225"/>
        <v/>
      </c>
      <c r="S7199" s="29">
        <f>IF($Q7199&lt;Parâmetros!$E$19,$G7199-1,$G7199)</f>
        <v>0</v>
      </c>
    </row>
    <row r="7200" spans="1:19" x14ac:dyDescent="0.25">
      <c r="A7200" s="116"/>
      <c r="B7200" s="65"/>
      <c r="C7200" s="65"/>
      <c r="D7200" s="66"/>
      <c r="E7200" s="67"/>
      <c r="F7200" s="65"/>
      <c r="G7200" s="66"/>
      <c r="J7200" s="65"/>
      <c r="K7200" s="65"/>
      <c r="L7200" s="66"/>
      <c r="M7200" s="65"/>
      <c r="N7200" s="65"/>
      <c r="O7200" s="65"/>
      <c r="P7200" s="66"/>
      <c r="Q7200" s="31">
        <f t="shared" si="224"/>
        <v>9999</v>
      </c>
      <c r="R7200" s="31" t="str">
        <f t="shared" si="225"/>
        <v/>
      </c>
      <c r="S7200" s="29">
        <f>IF($Q7200&lt;Parâmetros!$E$19,$G7200-1,$G7200)</f>
        <v>0</v>
      </c>
    </row>
    <row r="7201" spans="1:19" x14ac:dyDescent="0.25">
      <c r="A7201" s="116"/>
      <c r="B7201" s="65"/>
      <c r="C7201" s="65"/>
      <c r="D7201" s="66"/>
      <c r="E7201" s="67"/>
      <c r="F7201" s="65"/>
      <c r="G7201" s="66"/>
      <c r="J7201" s="65"/>
      <c r="K7201" s="65"/>
      <c r="L7201" s="66"/>
      <c r="M7201" s="65"/>
      <c r="N7201" s="65"/>
      <c r="O7201" s="65"/>
      <c r="P7201" s="66"/>
      <c r="Q7201" s="31">
        <f t="shared" si="224"/>
        <v>9999</v>
      </c>
      <c r="R7201" s="31" t="str">
        <f t="shared" si="225"/>
        <v/>
      </c>
      <c r="S7201" s="29">
        <f>IF($Q7201&lt;Parâmetros!$E$19,$G7201-1,$G7201)</f>
        <v>0</v>
      </c>
    </row>
    <row r="7202" spans="1:19" x14ac:dyDescent="0.25">
      <c r="A7202" s="116"/>
      <c r="B7202" s="65"/>
      <c r="C7202" s="65"/>
      <c r="D7202" s="66"/>
      <c r="E7202" s="67"/>
      <c r="F7202" s="65"/>
      <c r="G7202" s="66"/>
      <c r="J7202" s="65"/>
      <c r="K7202" s="65"/>
      <c r="L7202" s="66"/>
      <c r="M7202" s="65"/>
      <c r="N7202" s="65"/>
      <c r="O7202" s="65"/>
      <c r="P7202" s="66"/>
      <c r="Q7202" s="31">
        <f t="shared" si="224"/>
        <v>9999</v>
      </c>
      <c r="R7202" s="31" t="str">
        <f t="shared" si="225"/>
        <v/>
      </c>
      <c r="S7202" s="29">
        <f>IF($Q7202&lt;Parâmetros!$E$19,$G7202-1,$G7202)</f>
        <v>0</v>
      </c>
    </row>
    <row r="7203" spans="1:19" x14ac:dyDescent="0.25">
      <c r="A7203" s="116"/>
      <c r="B7203" s="65"/>
      <c r="C7203" s="65"/>
      <c r="D7203" s="66"/>
      <c r="E7203" s="67"/>
      <c r="F7203" s="65"/>
      <c r="G7203" s="66"/>
      <c r="J7203" s="65"/>
      <c r="K7203" s="65"/>
      <c r="L7203" s="66"/>
      <c r="M7203" s="65"/>
      <c r="N7203" s="65"/>
      <c r="O7203" s="65"/>
      <c r="P7203" s="66"/>
      <c r="Q7203" s="31">
        <f t="shared" si="224"/>
        <v>9999</v>
      </c>
      <c r="R7203" s="31" t="str">
        <f t="shared" si="225"/>
        <v/>
      </c>
      <c r="S7203" s="29">
        <f>IF($Q7203&lt;Parâmetros!$E$19,$G7203-1,$G7203)</f>
        <v>0</v>
      </c>
    </row>
    <row r="7204" spans="1:19" x14ac:dyDescent="0.25">
      <c r="A7204" s="116"/>
      <c r="B7204" s="65"/>
      <c r="C7204" s="65"/>
      <c r="D7204" s="66"/>
      <c r="E7204" s="67"/>
      <c r="F7204" s="65"/>
      <c r="G7204" s="66"/>
      <c r="J7204" s="65"/>
      <c r="K7204" s="65"/>
      <c r="L7204" s="66"/>
      <c r="M7204" s="65"/>
      <c r="N7204" s="65"/>
      <c r="O7204" s="65"/>
      <c r="P7204" s="66"/>
      <c r="Q7204" s="31">
        <f t="shared" si="224"/>
        <v>9999</v>
      </c>
      <c r="R7204" s="31" t="str">
        <f t="shared" si="225"/>
        <v/>
      </c>
      <c r="S7204" s="29">
        <f>IF($Q7204&lt;Parâmetros!$E$19,$G7204-1,$G7204)</f>
        <v>0</v>
      </c>
    </row>
    <row r="7205" spans="1:19" x14ac:dyDescent="0.25">
      <c r="A7205" s="116"/>
      <c r="B7205" s="65"/>
      <c r="C7205" s="65"/>
      <c r="D7205" s="66"/>
      <c r="E7205" s="67"/>
      <c r="F7205" s="65"/>
      <c r="G7205" s="66"/>
      <c r="J7205" s="65"/>
      <c r="K7205" s="65"/>
      <c r="L7205" s="66"/>
      <c r="M7205" s="65"/>
      <c r="N7205" s="65"/>
      <c r="O7205" s="65"/>
      <c r="P7205" s="66"/>
      <c r="Q7205" s="31">
        <f t="shared" si="224"/>
        <v>9999</v>
      </c>
      <c r="R7205" s="31" t="str">
        <f t="shared" si="225"/>
        <v/>
      </c>
      <c r="S7205" s="29">
        <f>IF($Q7205&lt;Parâmetros!$E$19,$G7205-1,$G7205)</f>
        <v>0</v>
      </c>
    </row>
    <row r="7206" spans="1:19" x14ac:dyDescent="0.25">
      <c r="A7206" s="116"/>
      <c r="B7206" s="65"/>
      <c r="C7206" s="65"/>
      <c r="D7206" s="66"/>
      <c r="E7206" s="67"/>
      <c r="F7206" s="65"/>
      <c r="G7206" s="66"/>
      <c r="J7206" s="65"/>
      <c r="K7206" s="65"/>
      <c r="L7206" s="66"/>
      <c r="M7206" s="65"/>
      <c r="N7206" s="65"/>
      <c r="O7206" s="65"/>
      <c r="P7206" s="66"/>
      <c r="Q7206" s="31">
        <f t="shared" si="224"/>
        <v>9999</v>
      </c>
      <c r="R7206" s="31" t="str">
        <f t="shared" si="225"/>
        <v/>
      </c>
      <c r="S7206" s="29">
        <f>IF($Q7206&lt;Parâmetros!$E$19,$G7206-1,$G7206)</f>
        <v>0</v>
      </c>
    </row>
    <row r="7207" spans="1:19" x14ac:dyDescent="0.25">
      <c r="A7207" s="116"/>
      <c r="B7207" s="65"/>
      <c r="C7207" s="65"/>
      <c r="D7207" s="66"/>
      <c r="E7207" s="67"/>
      <c r="F7207" s="65"/>
      <c r="G7207" s="66"/>
      <c r="J7207" s="65"/>
      <c r="K7207" s="65"/>
      <c r="L7207" s="66"/>
      <c r="M7207" s="65"/>
      <c r="N7207" s="65"/>
      <c r="O7207" s="65"/>
      <c r="P7207" s="66"/>
      <c r="Q7207" s="31">
        <f t="shared" si="224"/>
        <v>9999</v>
      </c>
      <c r="R7207" s="31" t="str">
        <f t="shared" si="225"/>
        <v/>
      </c>
      <c r="S7207" s="29">
        <f>IF($Q7207&lt;Parâmetros!$E$19,$G7207-1,$G7207)</f>
        <v>0</v>
      </c>
    </row>
    <row r="7208" spans="1:19" x14ac:dyDescent="0.25">
      <c r="A7208" s="116"/>
      <c r="B7208" s="65"/>
      <c r="C7208" s="65"/>
      <c r="D7208" s="66"/>
      <c r="E7208" s="67"/>
      <c r="F7208" s="65"/>
      <c r="G7208" s="66"/>
      <c r="J7208" s="65"/>
      <c r="K7208" s="65"/>
      <c r="L7208" s="66"/>
      <c r="M7208" s="65"/>
      <c r="N7208" s="65"/>
      <c r="O7208" s="65"/>
      <c r="P7208" s="66"/>
      <c r="Q7208" s="31">
        <f t="shared" si="224"/>
        <v>9999</v>
      </c>
      <c r="R7208" s="31" t="str">
        <f t="shared" si="225"/>
        <v/>
      </c>
      <c r="S7208" s="29">
        <f>IF($Q7208&lt;Parâmetros!$E$19,$G7208-1,$G7208)</f>
        <v>0</v>
      </c>
    </row>
    <row r="7209" spans="1:19" x14ac:dyDescent="0.25">
      <c r="A7209" s="116"/>
      <c r="B7209" s="65"/>
      <c r="C7209" s="65"/>
      <c r="D7209" s="66"/>
      <c r="E7209" s="67"/>
      <c r="F7209" s="65"/>
      <c r="G7209" s="66"/>
      <c r="J7209" s="65"/>
      <c r="K7209" s="65"/>
      <c r="L7209" s="66"/>
      <c r="M7209" s="65"/>
      <c r="N7209" s="65"/>
      <c r="O7209" s="65"/>
      <c r="P7209" s="66"/>
      <c r="Q7209" s="31">
        <f t="shared" si="224"/>
        <v>9999</v>
      </c>
      <c r="R7209" s="31" t="str">
        <f t="shared" si="225"/>
        <v/>
      </c>
      <c r="S7209" s="29">
        <f>IF($Q7209&lt;Parâmetros!$E$19,$G7209-1,$G7209)</f>
        <v>0</v>
      </c>
    </row>
    <row r="7210" spans="1:19" x14ac:dyDescent="0.25">
      <c r="A7210" s="116"/>
      <c r="B7210" s="65"/>
      <c r="C7210" s="65"/>
      <c r="D7210" s="66"/>
      <c r="E7210" s="67"/>
      <c r="F7210" s="65"/>
      <c r="G7210" s="66"/>
      <c r="J7210" s="65"/>
      <c r="K7210" s="65"/>
      <c r="L7210" s="66"/>
      <c r="M7210" s="65"/>
      <c r="O7210" s="65"/>
      <c r="P7210" s="66"/>
      <c r="Q7210" s="31">
        <f t="shared" si="224"/>
        <v>9999</v>
      </c>
      <c r="R7210" s="31" t="str">
        <f t="shared" si="225"/>
        <v/>
      </c>
      <c r="S7210" s="29">
        <f>IF($Q7210&lt;Parâmetros!$E$19,$G7210-1,$G7210)</f>
        <v>0</v>
      </c>
    </row>
    <row r="7211" spans="1:19" x14ac:dyDescent="0.25">
      <c r="A7211" s="116"/>
      <c r="B7211" s="65"/>
      <c r="C7211" s="65"/>
      <c r="D7211" s="66"/>
      <c r="E7211" s="67"/>
      <c r="F7211" s="65"/>
      <c r="G7211" s="66"/>
      <c r="J7211" s="65"/>
      <c r="K7211" s="65"/>
      <c r="L7211" s="66"/>
      <c r="M7211" s="65"/>
      <c r="N7211" s="65"/>
      <c r="O7211" s="65"/>
      <c r="P7211" s="66"/>
      <c r="Q7211" s="31">
        <f t="shared" si="224"/>
        <v>9999</v>
      </c>
      <c r="R7211" s="31" t="str">
        <f t="shared" si="225"/>
        <v/>
      </c>
      <c r="S7211" s="29">
        <f>IF($Q7211&lt;Parâmetros!$E$19,$G7211-1,$G7211)</f>
        <v>0</v>
      </c>
    </row>
    <row r="7212" spans="1:19" x14ac:dyDescent="0.25">
      <c r="A7212" s="116"/>
      <c r="B7212" s="65"/>
      <c r="C7212" s="65"/>
      <c r="D7212" s="66"/>
      <c r="E7212" s="67"/>
      <c r="F7212" s="65"/>
      <c r="G7212" s="66"/>
      <c r="J7212" s="65"/>
      <c r="K7212" s="65"/>
      <c r="L7212" s="66"/>
      <c r="M7212" s="65"/>
      <c r="N7212" s="65"/>
      <c r="O7212" s="65"/>
      <c r="P7212" s="66"/>
      <c r="Q7212" s="31">
        <f t="shared" si="224"/>
        <v>9999</v>
      </c>
      <c r="R7212" s="31" t="str">
        <f t="shared" si="225"/>
        <v/>
      </c>
      <c r="S7212" s="29">
        <f>IF($Q7212&lt;Parâmetros!$E$19,$G7212-1,$G7212)</f>
        <v>0</v>
      </c>
    </row>
    <row r="7213" spans="1:19" x14ac:dyDescent="0.25">
      <c r="A7213" s="116"/>
      <c r="B7213" s="65"/>
      <c r="C7213" s="65"/>
      <c r="D7213" s="66"/>
      <c r="E7213" s="67"/>
      <c r="F7213" s="65"/>
      <c r="G7213" s="66"/>
      <c r="J7213" s="65"/>
      <c r="K7213" s="65"/>
      <c r="L7213" s="66"/>
      <c r="M7213" s="65"/>
      <c r="N7213" s="65"/>
      <c r="O7213" s="65"/>
      <c r="P7213" s="66"/>
      <c r="Q7213" s="31">
        <f t="shared" si="224"/>
        <v>9999</v>
      </c>
      <c r="R7213" s="31" t="str">
        <f t="shared" si="225"/>
        <v/>
      </c>
      <c r="S7213" s="29">
        <f>IF($Q7213&lt;Parâmetros!$E$19,$G7213-1,$G7213)</f>
        <v>0</v>
      </c>
    </row>
    <row r="7214" spans="1:19" x14ac:dyDescent="0.25">
      <c r="A7214" s="116"/>
      <c r="B7214" s="65"/>
      <c r="C7214" s="65"/>
      <c r="D7214" s="66"/>
      <c r="E7214" s="67"/>
      <c r="F7214" s="65"/>
      <c r="G7214" s="66"/>
      <c r="J7214" s="65"/>
      <c r="K7214" s="65"/>
      <c r="L7214" s="66"/>
      <c r="M7214" s="65"/>
      <c r="N7214" s="65"/>
      <c r="O7214" s="65"/>
      <c r="P7214" s="66"/>
      <c r="Q7214" s="31">
        <f t="shared" si="224"/>
        <v>9999</v>
      </c>
      <c r="R7214" s="31" t="str">
        <f t="shared" si="225"/>
        <v/>
      </c>
      <c r="S7214" s="29">
        <f>IF($Q7214&lt;Parâmetros!$E$19,$G7214-1,$G7214)</f>
        <v>0</v>
      </c>
    </row>
    <row r="7215" spans="1:19" x14ac:dyDescent="0.25">
      <c r="A7215" s="116"/>
      <c r="B7215" s="65"/>
      <c r="C7215" s="65"/>
      <c r="D7215" s="66"/>
      <c r="E7215" s="67"/>
      <c r="F7215" s="65"/>
      <c r="G7215" s="66"/>
      <c r="J7215" s="65"/>
      <c r="K7215" s="65"/>
      <c r="L7215" s="66"/>
      <c r="M7215" s="65"/>
      <c r="N7215" s="65"/>
      <c r="O7215" s="65"/>
      <c r="P7215" s="66"/>
      <c r="Q7215" s="31">
        <f t="shared" si="224"/>
        <v>9999</v>
      </c>
      <c r="R7215" s="31" t="str">
        <f t="shared" si="225"/>
        <v/>
      </c>
      <c r="S7215" s="29">
        <f>IF($Q7215&lt;Parâmetros!$E$19,$G7215-1,$G7215)</f>
        <v>0</v>
      </c>
    </row>
    <row r="7216" spans="1:19" x14ac:dyDescent="0.25">
      <c r="A7216" s="116"/>
      <c r="B7216" s="65"/>
      <c r="C7216" s="65"/>
      <c r="D7216" s="66"/>
      <c r="E7216" s="67"/>
      <c r="F7216" s="65"/>
      <c r="G7216" s="66"/>
      <c r="J7216" s="65"/>
      <c r="K7216" s="65"/>
      <c r="L7216" s="66"/>
      <c r="M7216" s="65"/>
      <c r="N7216" s="65"/>
      <c r="O7216" s="65"/>
      <c r="P7216" s="66"/>
      <c r="Q7216" s="31">
        <f t="shared" si="224"/>
        <v>9999</v>
      </c>
      <c r="R7216" s="31" t="str">
        <f t="shared" si="225"/>
        <v/>
      </c>
      <c r="S7216" s="29">
        <f>IF($Q7216&lt;Parâmetros!$E$19,$G7216-1,$G7216)</f>
        <v>0</v>
      </c>
    </row>
    <row r="7217" spans="1:19" x14ac:dyDescent="0.25">
      <c r="A7217" s="116"/>
      <c r="B7217" s="65"/>
      <c r="C7217" s="65"/>
      <c r="D7217" s="66"/>
      <c r="E7217" s="67"/>
      <c r="F7217" s="65"/>
      <c r="G7217" s="66"/>
      <c r="J7217" s="65"/>
      <c r="K7217" s="65"/>
      <c r="L7217" s="66"/>
      <c r="M7217" s="65"/>
      <c r="N7217" s="65"/>
      <c r="O7217" s="65"/>
      <c r="P7217" s="66"/>
      <c r="Q7217" s="31">
        <f t="shared" si="224"/>
        <v>9999</v>
      </c>
      <c r="R7217" s="31" t="str">
        <f t="shared" si="225"/>
        <v/>
      </c>
      <c r="S7217" s="29">
        <f>IF($Q7217&lt;Parâmetros!$E$19,$G7217-1,$G7217)</f>
        <v>0</v>
      </c>
    </row>
    <row r="7218" spans="1:19" x14ac:dyDescent="0.25">
      <c r="A7218" s="116"/>
      <c r="B7218" s="65"/>
      <c r="C7218" s="65"/>
      <c r="D7218" s="66"/>
      <c r="E7218" s="67"/>
      <c r="F7218" s="65"/>
      <c r="G7218" s="66"/>
      <c r="J7218" s="65"/>
      <c r="K7218" s="65"/>
      <c r="L7218" s="66"/>
      <c r="M7218" s="65"/>
      <c r="N7218" s="65"/>
      <c r="O7218" s="65"/>
      <c r="P7218" s="66"/>
      <c r="Q7218" s="31">
        <f t="shared" si="224"/>
        <v>9999</v>
      </c>
      <c r="R7218" s="31" t="str">
        <f t="shared" si="225"/>
        <v/>
      </c>
      <c r="S7218" s="29">
        <f>IF($Q7218&lt;Parâmetros!$E$19,$G7218-1,$G7218)</f>
        <v>0</v>
      </c>
    </row>
    <row r="7219" spans="1:19" x14ac:dyDescent="0.25">
      <c r="A7219" s="116"/>
      <c r="B7219" s="65"/>
      <c r="C7219" s="65"/>
      <c r="D7219" s="66"/>
      <c r="E7219" s="67"/>
      <c r="F7219" s="65"/>
      <c r="G7219" s="66"/>
      <c r="J7219" s="65"/>
      <c r="K7219" s="65"/>
      <c r="L7219" s="66"/>
      <c r="M7219" s="65"/>
      <c r="N7219" s="65"/>
      <c r="O7219" s="65"/>
      <c r="P7219" s="66"/>
      <c r="Q7219" s="31">
        <f t="shared" si="224"/>
        <v>9999</v>
      </c>
      <c r="R7219" s="31" t="str">
        <f t="shared" si="225"/>
        <v/>
      </c>
      <c r="S7219" s="29">
        <f>IF($Q7219&lt;Parâmetros!$E$19,$G7219-1,$G7219)</f>
        <v>0</v>
      </c>
    </row>
    <row r="7220" spans="1:19" x14ac:dyDescent="0.25">
      <c r="A7220" s="116"/>
      <c r="B7220" s="65"/>
      <c r="C7220" s="65"/>
      <c r="D7220" s="66"/>
      <c r="E7220" s="67"/>
      <c r="F7220" s="65"/>
      <c r="G7220" s="66"/>
      <c r="J7220" s="65"/>
      <c r="K7220" s="65"/>
      <c r="L7220" s="66"/>
      <c r="M7220" s="65"/>
      <c r="O7220" s="65"/>
      <c r="P7220" s="66"/>
      <c r="Q7220" s="31">
        <f t="shared" si="224"/>
        <v>9999</v>
      </c>
      <c r="R7220" s="31" t="str">
        <f t="shared" si="225"/>
        <v/>
      </c>
      <c r="S7220" s="29">
        <f>IF($Q7220&lt;Parâmetros!$E$19,$G7220-1,$G7220)</f>
        <v>0</v>
      </c>
    </row>
    <row r="7221" spans="1:19" x14ac:dyDescent="0.25">
      <c r="A7221" s="116"/>
      <c r="B7221" s="65"/>
      <c r="C7221" s="65"/>
      <c r="D7221" s="66"/>
      <c r="E7221" s="67"/>
      <c r="F7221" s="65"/>
      <c r="G7221" s="66"/>
      <c r="J7221" s="65"/>
      <c r="K7221" s="65"/>
      <c r="L7221" s="66"/>
      <c r="M7221" s="65"/>
      <c r="O7221" s="65"/>
      <c r="P7221" s="66"/>
      <c r="Q7221" s="31">
        <f t="shared" si="224"/>
        <v>9999</v>
      </c>
      <c r="R7221" s="31" t="str">
        <f t="shared" si="225"/>
        <v/>
      </c>
      <c r="S7221" s="29">
        <f>IF($Q7221&lt;Parâmetros!$E$19,$G7221-1,$G7221)</f>
        <v>0</v>
      </c>
    </row>
    <row r="7222" spans="1:19" x14ac:dyDescent="0.25">
      <c r="A7222" s="116"/>
      <c r="B7222" s="65"/>
      <c r="C7222" s="65"/>
      <c r="D7222" s="66"/>
      <c r="E7222" s="67"/>
      <c r="F7222" s="65"/>
      <c r="G7222" s="66"/>
      <c r="J7222" s="65"/>
      <c r="K7222" s="65"/>
      <c r="L7222" s="66"/>
      <c r="M7222" s="65"/>
      <c r="O7222" s="65"/>
      <c r="P7222" s="66"/>
      <c r="Q7222" s="31">
        <f t="shared" si="224"/>
        <v>9999</v>
      </c>
      <c r="R7222" s="31" t="str">
        <f t="shared" si="225"/>
        <v/>
      </c>
      <c r="S7222" s="29">
        <f>IF($Q7222&lt;Parâmetros!$E$19,$G7222-1,$G7222)</f>
        <v>0</v>
      </c>
    </row>
    <row r="7223" spans="1:19" x14ac:dyDescent="0.25">
      <c r="A7223" s="116"/>
      <c r="B7223" s="65"/>
      <c r="C7223" s="65"/>
      <c r="D7223" s="66"/>
      <c r="E7223" s="67"/>
      <c r="F7223" s="65"/>
      <c r="G7223" s="66"/>
      <c r="J7223" s="65"/>
      <c r="K7223" s="65"/>
      <c r="L7223" s="66"/>
      <c r="M7223" s="65"/>
      <c r="O7223" s="65"/>
      <c r="P7223" s="66"/>
      <c r="Q7223" s="31">
        <f t="shared" si="224"/>
        <v>9999</v>
      </c>
      <c r="R7223" s="31" t="str">
        <f t="shared" si="225"/>
        <v/>
      </c>
      <c r="S7223" s="29">
        <f>IF($Q7223&lt;Parâmetros!$E$19,$G7223-1,$G7223)</f>
        <v>0</v>
      </c>
    </row>
    <row r="7224" spans="1:19" x14ac:dyDescent="0.25">
      <c r="A7224" s="116"/>
      <c r="B7224" s="65"/>
      <c r="C7224" s="65"/>
      <c r="D7224" s="66"/>
      <c r="E7224" s="67"/>
      <c r="F7224" s="65"/>
      <c r="G7224" s="66"/>
      <c r="J7224" s="65"/>
      <c r="K7224" s="65"/>
      <c r="L7224" s="66"/>
      <c r="M7224" s="65"/>
      <c r="N7224" s="65"/>
      <c r="O7224" s="65"/>
      <c r="P7224" s="66"/>
      <c r="Q7224" s="31">
        <f t="shared" si="224"/>
        <v>9999</v>
      </c>
      <c r="R7224" s="31" t="str">
        <f t="shared" si="225"/>
        <v/>
      </c>
      <c r="S7224" s="29">
        <f>IF($Q7224&lt;Parâmetros!$E$19,$G7224-1,$G7224)</f>
        <v>0</v>
      </c>
    </row>
    <row r="7225" spans="1:19" x14ac:dyDescent="0.25">
      <c r="A7225" s="116"/>
      <c r="B7225" s="65"/>
      <c r="C7225" s="65"/>
      <c r="D7225" s="66"/>
      <c r="E7225" s="67"/>
      <c r="F7225" s="65"/>
      <c r="G7225" s="66"/>
      <c r="J7225" s="65"/>
      <c r="K7225" s="65"/>
      <c r="L7225" s="66"/>
      <c r="M7225" s="65"/>
      <c r="O7225" s="65"/>
      <c r="P7225" s="66"/>
      <c r="Q7225" s="31">
        <f t="shared" si="224"/>
        <v>9999</v>
      </c>
      <c r="R7225" s="31" t="str">
        <f t="shared" si="225"/>
        <v/>
      </c>
      <c r="S7225" s="29">
        <f>IF($Q7225&lt;Parâmetros!$E$19,$G7225-1,$G7225)</f>
        <v>0</v>
      </c>
    </row>
    <row r="7226" spans="1:19" x14ac:dyDescent="0.25">
      <c r="A7226" s="116"/>
      <c r="B7226" s="65"/>
      <c r="C7226" s="65"/>
      <c r="D7226" s="66"/>
      <c r="E7226" s="67"/>
      <c r="F7226" s="65"/>
      <c r="G7226" s="66"/>
      <c r="J7226" s="65"/>
      <c r="K7226" s="65"/>
      <c r="L7226" s="66"/>
      <c r="M7226" s="65"/>
      <c r="O7226" s="65"/>
      <c r="P7226" s="66"/>
      <c r="Q7226" s="31">
        <f t="shared" si="224"/>
        <v>9999</v>
      </c>
      <c r="R7226" s="31" t="str">
        <f t="shared" si="225"/>
        <v/>
      </c>
      <c r="S7226" s="29">
        <f>IF($Q7226&lt;Parâmetros!$E$19,$G7226-1,$G7226)</f>
        <v>0</v>
      </c>
    </row>
    <row r="7227" spans="1:19" x14ac:dyDescent="0.25">
      <c r="A7227" s="116"/>
      <c r="B7227" s="65"/>
      <c r="C7227" s="65"/>
      <c r="D7227" s="66"/>
      <c r="E7227" s="67"/>
      <c r="F7227" s="65"/>
      <c r="G7227" s="66"/>
      <c r="J7227" s="65"/>
      <c r="K7227" s="65"/>
      <c r="L7227" s="66"/>
      <c r="M7227" s="65"/>
      <c r="N7227" s="65"/>
      <c r="O7227" s="65"/>
      <c r="P7227" s="66"/>
      <c r="Q7227" s="31">
        <f t="shared" si="224"/>
        <v>9999</v>
      </c>
      <c r="R7227" s="31" t="str">
        <f t="shared" si="225"/>
        <v/>
      </c>
      <c r="S7227" s="29">
        <f>IF($Q7227&lt;Parâmetros!$E$19,$G7227-1,$G7227)</f>
        <v>0</v>
      </c>
    </row>
    <row r="7228" spans="1:19" x14ac:dyDescent="0.25">
      <c r="A7228" s="116"/>
      <c r="B7228" s="65"/>
      <c r="C7228" s="65"/>
      <c r="D7228" s="66"/>
      <c r="E7228" s="67"/>
      <c r="F7228" s="65"/>
      <c r="G7228" s="66"/>
      <c r="J7228" s="65"/>
      <c r="K7228" s="65"/>
      <c r="L7228" s="66"/>
      <c r="M7228" s="65"/>
      <c r="N7228" s="65"/>
      <c r="O7228" s="65"/>
      <c r="P7228" s="66"/>
      <c r="Q7228" s="31">
        <f t="shared" ref="Q7228:Q7291" si="226">IFERROR(VALUE(LEFT($J7228,2))*60+VALUE(MID($J7228,4,2)),9999)</f>
        <v>9999</v>
      </c>
      <c r="R7228" s="31" t="str">
        <f t="shared" ref="R7228:R7291" si="227">IFERROR(VALUE(LEFT($K7228,2))*60+VALUE(MID($K7228,4,2)),"")</f>
        <v/>
      </c>
      <c r="S7228" s="29">
        <f>IF($Q7228&lt;Parâmetros!$E$19,$G7228-1,$G7228)</f>
        <v>0</v>
      </c>
    </row>
    <row r="7229" spans="1:19" x14ac:dyDescent="0.25">
      <c r="A7229" s="116"/>
      <c r="B7229" s="65"/>
      <c r="C7229" s="65"/>
      <c r="D7229" s="66"/>
      <c r="E7229" s="67"/>
      <c r="F7229" s="65"/>
      <c r="G7229" s="66"/>
      <c r="J7229" s="65"/>
      <c r="K7229" s="65"/>
      <c r="L7229" s="66"/>
      <c r="M7229" s="65"/>
      <c r="N7229" s="65"/>
      <c r="O7229" s="65"/>
      <c r="P7229" s="66"/>
      <c r="Q7229" s="31">
        <f t="shared" si="226"/>
        <v>9999</v>
      </c>
      <c r="R7229" s="31" t="str">
        <f t="shared" si="227"/>
        <v/>
      </c>
      <c r="S7229" s="29">
        <f>IF($Q7229&lt;Parâmetros!$E$19,$G7229-1,$G7229)</f>
        <v>0</v>
      </c>
    </row>
    <row r="7230" spans="1:19" x14ac:dyDescent="0.25">
      <c r="A7230" s="116"/>
      <c r="B7230" s="65"/>
      <c r="C7230" s="65"/>
      <c r="D7230" s="66"/>
      <c r="E7230" s="67"/>
      <c r="F7230" s="65"/>
      <c r="G7230" s="66"/>
      <c r="J7230" s="65"/>
      <c r="K7230" s="65"/>
      <c r="L7230" s="66"/>
      <c r="M7230" s="65"/>
      <c r="N7230" s="65"/>
      <c r="O7230" s="65"/>
      <c r="P7230" s="66"/>
      <c r="Q7230" s="31">
        <f t="shared" si="226"/>
        <v>9999</v>
      </c>
      <c r="R7230" s="31" t="str">
        <f t="shared" si="227"/>
        <v/>
      </c>
      <c r="S7230" s="29">
        <f>IF($Q7230&lt;Parâmetros!$E$19,$G7230-1,$G7230)</f>
        <v>0</v>
      </c>
    </row>
    <row r="7231" spans="1:19" x14ac:dyDescent="0.25">
      <c r="A7231" s="116"/>
      <c r="B7231" s="65"/>
      <c r="C7231" s="65"/>
      <c r="D7231" s="66"/>
      <c r="E7231" s="67"/>
      <c r="F7231" s="65"/>
      <c r="G7231" s="66"/>
      <c r="J7231" s="65"/>
      <c r="K7231" s="65"/>
      <c r="L7231" s="66"/>
      <c r="M7231" s="65"/>
      <c r="N7231" s="65"/>
      <c r="O7231" s="65"/>
      <c r="P7231" s="66"/>
      <c r="Q7231" s="31">
        <f t="shared" si="226"/>
        <v>9999</v>
      </c>
      <c r="R7231" s="31" t="str">
        <f t="shared" si="227"/>
        <v/>
      </c>
      <c r="S7231" s="29">
        <f>IF($Q7231&lt;Parâmetros!$E$19,$G7231-1,$G7231)</f>
        <v>0</v>
      </c>
    </row>
    <row r="7232" spans="1:19" x14ac:dyDescent="0.25">
      <c r="A7232" s="116"/>
      <c r="B7232" s="65"/>
      <c r="C7232" s="65"/>
      <c r="D7232" s="66"/>
      <c r="E7232" s="67"/>
      <c r="F7232" s="65"/>
      <c r="G7232" s="66"/>
      <c r="J7232" s="65"/>
      <c r="K7232" s="65"/>
      <c r="L7232" s="66"/>
      <c r="M7232" s="65"/>
      <c r="N7232" s="65"/>
      <c r="O7232" s="65"/>
      <c r="P7232" s="66"/>
      <c r="Q7232" s="31">
        <f t="shared" si="226"/>
        <v>9999</v>
      </c>
      <c r="R7232" s="31" t="str">
        <f t="shared" si="227"/>
        <v/>
      </c>
      <c r="S7232" s="29">
        <f>IF($Q7232&lt;Parâmetros!$E$19,$G7232-1,$G7232)</f>
        <v>0</v>
      </c>
    </row>
    <row r="7233" spans="1:19" x14ac:dyDescent="0.25">
      <c r="A7233" s="116"/>
      <c r="B7233" s="65"/>
      <c r="C7233" s="65"/>
      <c r="D7233" s="66"/>
      <c r="E7233" s="67"/>
      <c r="F7233" s="65"/>
      <c r="G7233" s="66"/>
      <c r="J7233" s="65"/>
      <c r="K7233" s="65"/>
      <c r="L7233" s="66"/>
      <c r="M7233" s="65"/>
      <c r="N7233" s="65"/>
      <c r="O7233" s="65"/>
      <c r="P7233" s="66"/>
      <c r="Q7233" s="31">
        <f t="shared" si="226"/>
        <v>9999</v>
      </c>
      <c r="R7233" s="31" t="str">
        <f t="shared" si="227"/>
        <v/>
      </c>
      <c r="S7233" s="29">
        <f>IF($Q7233&lt;Parâmetros!$E$19,$G7233-1,$G7233)</f>
        <v>0</v>
      </c>
    </row>
    <row r="7234" spans="1:19" x14ac:dyDescent="0.25">
      <c r="A7234" s="116"/>
      <c r="B7234" s="65"/>
      <c r="C7234" s="65"/>
      <c r="D7234" s="66"/>
      <c r="E7234" s="67"/>
      <c r="F7234" s="65"/>
      <c r="G7234" s="66"/>
      <c r="J7234" s="65"/>
      <c r="K7234" s="65"/>
      <c r="L7234" s="66"/>
      <c r="M7234" s="65"/>
      <c r="N7234" s="65"/>
      <c r="O7234" s="65"/>
      <c r="P7234" s="66"/>
      <c r="Q7234" s="31">
        <f t="shared" si="226"/>
        <v>9999</v>
      </c>
      <c r="R7234" s="31" t="str">
        <f t="shared" si="227"/>
        <v/>
      </c>
      <c r="S7234" s="29">
        <f>IF($Q7234&lt;Parâmetros!$E$19,$G7234-1,$G7234)</f>
        <v>0</v>
      </c>
    </row>
    <row r="7235" spans="1:19" x14ac:dyDescent="0.25">
      <c r="A7235" s="116"/>
      <c r="B7235" s="65"/>
      <c r="C7235" s="65"/>
      <c r="D7235" s="66"/>
      <c r="E7235" s="67"/>
      <c r="F7235" s="65"/>
      <c r="G7235" s="66"/>
      <c r="J7235" s="65"/>
      <c r="K7235" s="65"/>
      <c r="L7235" s="66"/>
      <c r="M7235" s="65"/>
      <c r="O7235" s="65"/>
      <c r="P7235" s="66"/>
      <c r="Q7235" s="31">
        <f t="shared" si="226"/>
        <v>9999</v>
      </c>
      <c r="R7235" s="31" t="str">
        <f t="shared" si="227"/>
        <v/>
      </c>
      <c r="S7235" s="29">
        <f>IF($Q7235&lt;Parâmetros!$E$19,$G7235-1,$G7235)</f>
        <v>0</v>
      </c>
    </row>
    <row r="7236" spans="1:19" x14ac:dyDescent="0.25">
      <c r="A7236" s="116"/>
      <c r="B7236" s="65"/>
      <c r="C7236" s="65"/>
      <c r="D7236" s="66"/>
      <c r="E7236" s="67"/>
      <c r="F7236" s="65"/>
      <c r="G7236" s="66"/>
      <c r="J7236" s="65"/>
      <c r="K7236" s="65"/>
      <c r="L7236" s="66"/>
      <c r="M7236" s="65"/>
      <c r="O7236" s="65"/>
      <c r="P7236" s="66"/>
      <c r="Q7236" s="31">
        <f t="shared" si="226"/>
        <v>9999</v>
      </c>
      <c r="R7236" s="31" t="str">
        <f t="shared" si="227"/>
        <v/>
      </c>
      <c r="S7236" s="29">
        <f>IF($Q7236&lt;Parâmetros!$E$19,$G7236-1,$G7236)</f>
        <v>0</v>
      </c>
    </row>
    <row r="7237" spans="1:19" x14ac:dyDescent="0.25">
      <c r="A7237" s="116"/>
      <c r="B7237" s="65"/>
      <c r="C7237" s="65"/>
      <c r="D7237" s="66"/>
      <c r="E7237" s="67"/>
      <c r="F7237" s="65"/>
      <c r="G7237" s="66"/>
      <c r="J7237" s="65"/>
      <c r="K7237" s="65"/>
      <c r="L7237" s="66"/>
      <c r="M7237" s="65"/>
      <c r="N7237" s="65"/>
      <c r="O7237" s="65"/>
      <c r="P7237" s="66"/>
      <c r="Q7237" s="31">
        <f t="shared" si="226"/>
        <v>9999</v>
      </c>
      <c r="R7237" s="31" t="str">
        <f t="shared" si="227"/>
        <v/>
      </c>
      <c r="S7237" s="29">
        <f>IF($Q7237&lt;Parâmetros!$E$19,$G7237-1,$G7237)</f>
        <v>0</v>
      </c>
    </row>
    <row r="7238" spans="1:19" x14ac:dyDescent="0.25">
      <c r="A7238" s="116"/>
      <c r="B7238" s="65"/>
      <c r="C7238" s="65"/>
      <c r="D7238" s="66"/>
      <c r="E7238" s="67"/>
      <c r="F7238" s="65"/>
      <c r="G7238" s="66"/>
      <c r="J7238" s="65"/>
      <c r="K7238" s="65"/>
      <c r="L7238" s="66"/>
      <c r="M7238" s="65"/>
      <c r="N7238" s="65"/>
      <c r="O7238" s="65"/>
      <c r="P7238" s="66"/>
      <c r="Q7238" s="31">
        <f t="shared" si="226"/>
        <v>9999</v>
      </c>
      <c r="R7238" s="31" t="str">
        <f t="shared" si="227"/>
        <v/>
      </c>
      <c r="S7238" s="29">
        <f>IF($Q7238&lt;Parâmetros!$E$19,$G7238-1,$G7238)</f>
        <v>0</v>
      </c>
    </row>
    <row r="7239" spans="1:19" x14ac:dyDescent="0.25">
      <c r="A7239" s="116"/>
      <c r="B7239" s="65"/>
      <c r="C7239" s="65"/>
      <c r="D7239" s="66"/>
      <c r="E7239" s="67"/>
      <c r="F7239" s="65"/>
      <c r="G7239" s="66"/>
      <c r="J7239" s="65"/>
      <c r="K7239" s="65"/>
      <c r="L7239" s="66"/>
      <c r="M7239" s="65"/>
      <c r="N7239" s="65"/>
      <c r="O7239" s="65"/>
      <c r="P7239" s="66"/>
      <c r="Q7239" s="31">
        <f t="shared" si="226"/>
        <v>9999</v>
      </c>
      <c r="R7239" s="31" t="str">
        <f t="shared" si="227"/>
        <v/>
      </c>
      <c r="S7239" s="29">
        <f>IF($Q7239&lt;Parâmetros!$E$19,$G7239-1,$G7239)</f>
        <v>0</v>
      </c>
    </row>
    <row r="7240" spans="1:19" x14ac:dyDescent="0.25">
      <c r="A7240" s="116"/>
      <c r="B7240" s="65"/>
      <c r="C7240" s="65"/>
      <c r="D7240" s="66"/>
      <c r="E7240" s="67"/>
      <c r="F7240" s="65"/>
      <c r="G7240" s="66"/>
      <c r="J7240" s="65"/>
      <c r="K7240" s="65"/>
      <c r="L7240" s="66"/>
      <c r="M7240" s="65"/>
      <c r="N7240" s="65"/>
      <c r="O7240" s="65"/>
      <c r="P7240" s="66"/>
      <c r="Q7240" s="31">
        <f t="shared" si="226"/>
        <v>9999</v>
      </c>
      <c r="R7240" s="31" t="str">
        <f t="shared" si="227"/>
        <v/>
      </c>
      <c r="S7240" s="29">
        <f>IF($Q7240&lt;Parâmetros!$E$19,$G7240-1,$G7240)</f>
        <v>0</v>
      </c>
    </row>
    <row r="7241" spans="1:19" x14ac:dyDescent="0.25">
      <c r="A7241" s="116"/>
      <c r="B7241" s="65"/>
      <c r="C7241" s="65"/>
      <c r="D7241" s="66"/>
      <c r="E7241" s="67"/>
      <c r="F7241" s="65"/>
      <c r="G7241" s="66"/>
      <c r="J7241" s="65"/>
      <c r="K7241" s="65"/>
      <c r="L7241" s="66"/>
      <c r="M7241" s="65"/>
      <c r="N7241" s="65"/>
      <c r="O7241" s="65"/>
      <c r="P7241" s="66"/>
      <c r="Q7241" s="31">
        <f t="shared" si="226"/>
        <v>9999</v>
      </c>
      <c r="R7241" s="31" t="str">
        <f t="shared" si="227"/>
        <v/>
      </c>
      <c r="S7241" s="29">
        <f>IF($Q7241&lt;Parâmetros!$E$19,$G7241-1,$G7241)</f>
        <v>0</v>
      </c>
    </row>
    <row r="7242" spans="1:19" x14ac:dyDescent="0.25">
      <c r="A7242" s="116"/>
      <c r="B7242" s="65"/>
      <c r="C7242" s="65"/>
      <c r="D7242" s="66"/>
      <c r="E7242" s="67"/>
      <c r="F7242" s="65"/>
      <c r="G7242" s="66"/>
      <c r="J7242" s="65"/>
      <c r="K7242" s="65"/>
      <c r="L7242" s="66"/>
      <c r="M7242" s="65"/>
      <c r="N7242" s="65"/>
      <c r="O7242" s="65"/>
      <c r="P7242" s="66"/>
      <c r="Q7242" s="31">
        <f t="shared" si="226"/>
        <v>9999</v>
      </c>
      <c r="R7242" s="31" t="str">
        <f t="shared" si="227"/>
        <v/>
      </c>
      <c r="S7242" s="29">
        <f>IF($Q7242&lt;Parâmetros!$E$19,$G7242-1,$G7242)</f>
        <v>0</v>
      </c>
    </row>
    <row r="7243" spans="1:19" x14ac:dyDescent="0.25">
      <c r="A7243" s="116"/>
      <c r="B7243" s="65"/>
      <c r="C7243" s="65"/>
      <c r="D7243" s="66"/>
      <c r="E7243" s="67"/>
      <c r="F7243" s="65"/>
      <c r="G7243" s="66"/>
      <c r="J7243" s="65"/>
      <c r="K7243" s="65"/>
      <c r="L7243" s="66"/>
      <c r="M7243" s="65"/>
      <c r="N7243" s="65"/>
      <c r="O7243" s="65"/>
      <c r="P7243" s="66"/>
      <c r="Q7243" s="31">
        <f t="shared" si="226"/>
        <v>9999</v>
      </c>
      <c r="R7243" s="31" t="str">
        <f t="shared" si="227"/>
        <v/>
      </c>
      <c r="S7243" s="29">
        <f>IF($Q7243&lt;Parâmetros!$E$19,$G7243-1,$G7243)</f>
        <v>0</v>
      </c>
    </row>
    <row r="7244" spans="1:19" x14ac:dyDescent="0.25">
      <c r="A7244" s="116"/>
      <c r="B7244" s="65"/>
      <c r="C7244" s="65"/>
      <c r="D7244" s="66"/>
      <c r="E7244" s="67"/>
      <c r="F7244" s="65"/>
      <c r="G7244" s="66"/>
      <c r="J7244" s="65"/>
      <c r="K7244" s="65"/>
      <c r="L7244" s="66"/>
      <c r="M7244" s="65"/>
      <c r="N7244" s="65"/>
      <c r="O7244" s="65"/>
      <c r="P7244" s="66"/>
      <c r="Q7244" s="31">
        <f t="shared" si="226"/>
        <v>9999</v>
      </c>
      <c r="R7244" s="31" t="str">
        <f t="shared" si="227"/>
        <v/>
      </c>
      <c r="S7244" s="29">
        <f>IF($Q7244&lt;Parâmetros!$E$19,$G7244-1,$G7244)</f>
        <v>0</v>
      </c>
    </row>
    <row r="7245" spans="1:19" x14ac:dyDescent="0.25">
      <c r="A7245" s="116"/>
      <c r="B7245" s="65"/>
      <c r="C7245" s="65"/>
      <c r="D7245" s="66"/>
      <c r="E7245" s="67"/>
      <c r="F7245" s="65"/>
      <c r="G7245" s="66"/>
      <c r="J7245" s="65"/>
      <c r="K7245" s="65"/>
      <c r="L7245" s="66"/>
      <c r="M7245" s="65"/>
      <c r="N7245" s="65"/>
      <c r="O7245" s="65"/>
      <c r="P7245" s="66"/>
      <c r="Q7245" s="31">
        <f t="shared" si="226"/>
        <v>9999</v>
      </c>
      <c r="R7245" s="31" t="str">
        <f t="shared" si="227"/>
        <v/>
      </c>
      <c r="S7245" s="29">
        <f>IF($Q7245&lt;Parâmetros!$E$19,$G7245-1,$G7245)</f>
        <v>0</v>
      </c>
    </row>
    <row r="7246" spans="1:19" x14ac:dyDescent="0.25">
      <c r="A7246" s="116"/>
      <c r="B7246" s="65"/>
      <c r="C7246" s="65"/>
      <c r="D7246" s="66"/>
      <c r="E7246" s="67"/>
      <c r="F7246" s="65"/>
      <c r="G7246" s="66"/>
      <c r="J7246" s="65"/>
      <c r="K7246" s="65"/>
      <c r="L7246" s="66"/>
      <c r="M7246" s="65"/>
      <c r="N7246" s="65"/>
      <c r="O7246" s="65"/>
      <c r="P7246" s="66"/>
      <c r="Q7246" s="31">
        <f t="shared" si="226"/>
        <v>9999</v>
      </c>
      <c r="R7246" s="31" t="str">
        <f t="shared" si="227"/>
        <v/>
      </c>
      <c r="S7246" s="29">
        <f>IF($Q7246&lt;Parâmetros!$E$19,$G7246-1,$G7246)</f>
        <v>0</v>
      </c>
    </row>
    <row r="7247" spans="1:19" x14ac:dyDescent="0.25">
      <c r="A7247" s="116"/>
      <c r="B7247" s="65"/>
      <c r="C7247" s="65"/>
      <c r="D7247" s="66"/>
      <c r="E7247" s="67"/>
      <c r="F7247" s="65"/>
      <c r="G7247" s="66"/>
      <c r="J7247" s="65"/>
      <c r="K7247" s="65"/>
      <c r="L7247" s="66"/>
      <c r="M7247" s="65"/>
      <c r="N7247" s="65"/>
      <c r="O7247" s="65"/>
      <c r="P7247" s="66"/>
      <c r="Q7247" s="31">
        <f t="shared" si="226"/>
        <v>9999</v>
      </c>
      <c r="R7247" s="31" t="str">
        <f t="shared" si="227"/>
        <v/>
      </c>
      <c r="S7247" s="29">
        <f>IF($Q7247&lt;Parâmetros!$E$19,$G7247-1,$G7247)</f>
        <v>0</v>
      </c>
    </row>
    <row r="7248" spans="1:19" x14ac:dyDescent="0.25">
      <c r="A7248" s="116"/>
      <c r="B7248" s="65"/>
      <c r="C7248" s="65"/>
      <c r="D7248" s="66"/>
      <c r="E7248" s="67"/>
      <c r="F7248" s="65"/>
      <c r="G7248" s="66"/>
      <c r="J7248" s="65"/>
      <c r="K7248" s="65"/>
      <c r="L7248" s="66"/>
      <c r="M7248" s="65"/>
      <c r="N7248" s="65"/>
      <c r="O7248" s="65"/>
      <c r="P7248" s="66"/>
      <c r="Q7248" s="31">
        <f t="shared" si="226"/>
        <v>9999</v>
      </c>
      <c r="R7248" s="31" t="str">
        <f t="shared" si="227"/>
        <v/>
      </c>
      <c r="S7248" s="29">
        <f>IF($Q7248&lt;Parâmetros!$E$19,$G7248-1,$G7248)</f>
        <v>0</v>
      </c>
    </row>
    <row r="7249" spans="1:19" x14ac:dyDescent="0.25">
      <c r="A7249" s="116"/>
      <c r="B7249" s="65"/>
      <c r="C7249" s="65"/>
      <c r="D7249" s="66"/>
      <c r="E7249" s="67"/>
      <c r="F7249" s="65"/>
      <c r="G7249" s="66"/>
      <c r="J7249" s="65"/>
      <c r="K7249" s="65"/>
      <c r="L7249" s="66"/>
      <c r="M7249" s="65"/>
      <c r="N7249" s="65"/>
      <c r="O7249" s="65"/>
      <c r="P7249" s="66"/>
      <c r="Q7249" s="31">
        <f t="shared" si="226"/>
        <v>9999</v>
      </c>
      <c r="R7249" s="31" t="str">
        <f t="shared" si="227"/>
        <v/>
      </c>
      <c r="S7249" s="29">
        <f>IF($Q7249&lt;Parâmetros!$E$19,$G7249-1,$G7249)</f>
        <v>0</v>
      </c>
    </row>
    <row r="7250" spans="1:19" x14ac:dyDescent="0.25">
      <c r="A7250" s="116"/>
      <c r="B7250" s="65"/>
      <c r="C7250" s="65"/>
      <c r="D7250" s="66"/>
      <c r="E7250" s="67"/>
      <c r="F7250" s="65"/>
      <c r="G7250" s="66"/>
      <c r="J7250" s="65"/>
      <c r="K7250" s="65"/>
      <c r="L7250" s="66"/>
      <c r="M7250" s="65"/>
      <c r="N7250" s="65"/>
      <c r="O7250" s="65"/>
      <c r="P7250" s="66"/>
      <c r="Q7250" s="31">
        <f t="shared" si="226"/>
        <v>9999</v>
      </c>
      <c r="R7250" s="31" t="str">
        <f t="shared" si="227"/>
        <v/>
      </c>
      <c r="S7250" s="29">
        <f>IF($Q7250&lt;Parâmetros!$E$19,$G7250-1,$G7250)</f>
        <v>0</v>
      </c>
    </row>
    <row r="7251" spans="1:19" x14ac:dyDescent="0.25">
      <c r="A7251" s="116"/>
      <c r="B7251" s="65"/>
      <c r="C7251" s="65"/>
      <c r="D7251" s="66"/>
      <c r="E7251" s="67"/>
      <c r="F7251" s="65"/>
      <c r="G7251" s="66"/>
      <c r="J7251" s="65"/>
      <c r="K7251" s="65"/>
      <c r="L7251" s="66"/>
      <c r="M7251" s="65"/>
      <c r="N7251" s="65"/>
      <c r="O7251" s="65"/>
      <c r="P7251" s="66"/>
      <c r="Q7251" s="31">
        <f t="shared" si="226"/>
        <v>9999</v>
      </c>
      <c r="R7251" s="31" t="str">
        <f t="shared" si="227"/>
        <v/>
      </c>
      <c r="S7251" s="29">
        <f>IF($Q7251&lt;Parâmetros!$E$19,$G7251-1,$G7251)</f>
        <v>0</v>
      </c>
    </row>
    <row r="7252" spans="1:19" x14ac:dyDescent="0.25">
      <c r="A7252" s="116"/>
      <c r="B7252" s="65"/>
      <c r="C7252" s="65"/>
      <c r="D7252" s="66"/>
      <c r="E7252" s="67"/>
      <c r="F7252" s="65"/>
      <c r="G7252" s="66"/>
      <c r="J7252" s="65"/>
      <c r="K7252" s="65"/>
      <c r="L7252" s="66"/>
      <c r="M7252" s="65"/>
      <c r="N7252" s="65"/>
      <c r="O7252" s="65"/>
      <c r="P7252" s="66"/>
      <c r="Q7252" s="31">
        <f t="shared" si="226"/>
        <v>9999</v>
      </c>
      <c r="R7252" s="31" t="str">
        <f t="shared" si="227"/>
        <v/>
      </c>
      <c r="S7252" s="29">
        <f>IF($Q7252&lt;Parâmetros!$E$19,$G7252-1,$G7252)</f>
        <v>0</v>
      </c>
    </row>
    <row r="7253" spans="1:19" x14ac:dyDescent="0.25">
      <c r="A7253" s="116"/>
      <c r="B7253" s="65"/>
      <c r="C7253" s="65"/>
      <c r="D7253" s="66"/>
      <c r="E7253" s="67"/>
      <c r="F7253" s="65"/>
      <c r="G7253" s="66"/>
      <c r="J7253" s="65"/>
      <c r="K7253" s="65"/>
      <c r="L7253" s="66"/>
      <c r="M7253" s="65"/>
      <c r="N7253" s="65"/>
      <c r="O7253" s="65"/>
      <c r="P7253" s="66"/>
      <c r="Q7253" s="31">
        <f t="shared" si="226"/>
        <v>9999</v>
      </c>
      <c r="R7253" s="31" t="str">
        <f t="shared" si="227"/>
        <v/>
      </c>
      <c r="S7253" s="29">
        <f>IF($Q7253&lt;Parâmetros!$E$19,$G7253-1,$G7253)</f>
        <v>0</v>
      </c>
    </row>
    <row r="7254" spans="1:19" x14ac:dyDescent="0.25">
      <c r="A7254" s="116"/>
      <c r="B7254" s="65"/>
      <c r="C7254" s="65"/>
      <c r="D7254" s="66"/>
      <c r="E7254" s="67"/>
      <c r="F7254" s="65"/>
      <c r="G7254" s="66"/>
      <c r="J7254" s="65"/>
      <c r="K7254" s="65"/>
      <c r="L7254" s="66"/>
      <c r="M7254" s="65"/>
      <c r="N7254" s="65"/>
      <c r="O7254" s="65"/>
      <c r="P7254" s="66"/>
      <c r="Q7254" s="31">
        <f t="shared" si="226"/>
        <v>9999</v>
      </c>
      <c r="R7254" s="31" t="str">
        <f t="shared" si="227"/>
        <v/>
      </c>
      <c r="S7254" s="29">
        <f>IF($Q7254&lt;Parâmetros!$E$19,$G7254-1,$G7254)</f>
        <v>0</v>
      </c>
    </row>
    <row r="7255" spans="1:19" x14ac:dyDescent="0.25">
      <c r="A7255" s="116"/>
      <c r="B7255" s="65"/>
      <c r="C7255" s="65"/>
      <c r="D7255" s="66"/>
      <c r="E7255" s="67"/>
      <c r="F7255" s="65"/>
      <c r="G7255" s="66"/>
      <c r="J7255" s="65"/>
      <c r="K7255" s="65"/>
      <c r="L7255" s="66"/>
      <c r="M7255" s="65"/>
      <c r="N7255" s="65"/>
      <c r="O7255" s="65"/>
      <c r="P7255" s="66"/>
      <c r="Q7255" s="31">
        <f t="shared" si="226"/>
        <v>9999</v>
      </c>
      <c r="R7255" s="31" t="str">
        <f t="shared" si="227"/>
        <v/>
      </c>
      <c r="S7255" s="29">
        <f>IF($Q7255&lt;Parâmetros!$E$19,$G7255-1,$G7255)</f>
        <v>0</v>
      </c>
    </row>
    <row r="7256" spans="1:19" x14ac:dyDescent="0.25">
      <c r="A7256" s="116"/>
      <c r="B7256" s="65"/>
      <c r="C7256" s="65"/>
      <c r="D7256" s="66"/>
      <c r="E7256" s="67"/>
      <c r="F7256" s="65"/>
      <c r="G7256" s="66"/>
      <c r="J7256" s="65"/>
      <c r="K7256" s="65"/>
      <c r="L7256" s="66"/>
      <c r="M7256" s="65"/>
      <c r="N7256" s="65"/>
      <c r="O7256" s="65"/>
      <c r="P7256" s="66"/>
      <c r="Q7256" s="31">
        <f t="shared" si="226"/>
        <v>9999</v>
      </c>
      <c r="R7256" s="31" t="str">
        <f t="shared" si="227"/>
        <v/>
      </c>
      <c r="S7256" s="29">
        <f>IF($Q7256&lt;Parâmetros!$E$19,$G7256-1,$G7256)</f>
        <v>0</v>
      </c>
    </row>
    <row r="7257" spans="1:19" x14ac:dyDescent="0.25">
      <c r="A7257" s="116"/>
      <c r="B7257" s="65"/>
      <c r="C7257" s="65"/>
      <c r="D7257" s="66"/>
      <c r="E7257" s="67"/>
      <c r="F7257" s="65"/>
      <c r="G7257" s="66"/>
      <c r="J7257" s="65"/>
      <c r="K7257" s="65"/>
      <c r="L7257" s="66"/>
      <c r="M7257" s="65"/>
      <c r="N7257" s="65"/>
      <c r="O7257" s="65"/>
      <c r="P7257" s="66"/>
      <c r="Q7257" s="31">
        <f t="shared" si="226"/>
        <v>9999</v>
      </c>
      <c r="R7257" s="31" t="str">
        <f t="shared" si="227"/>
        <v/>
      </c>
      <c r="S7257" s="29">
        <f>IF($Q7257&lt;Parâmetros!$E$19,$G7257-1,$G7257)</f>
        <v>0</v>
      </c>
    </row>
    <row r="7258" spans="1:19" x14ac:dyDescent="0.25">
      <c r="A7258" s="116"/>
      <c r="B7258" s="65"/>
      <c r="C7258" s="65"/>
      <c r="D7258" s="66"/>
      <c r="E7258" s="67"/>
      <c r="F7258" s="65"/>
      <c r="G7258" s="66"/>
      <c r="J7258" s="65"/>
      <c r="K7258" s="65"/>
      <c r="L7258" s="66"/>
      <c r="M7258" s="65"/>
      <c r="N7258" s="65"/>
      <c r="O7258" s="65"/>
      <c r="P7258" s="66"/>
      <c r="Q7258" s="31">
        <f t="shared" si="226"/>
        <v>9999</v>
      </c>
      <c r="R7258" s="31" t="str">
        <f t="shared" si="227"/>
        <v/>
      </c>
      <c r="S7258" s="29">
        <f>IF($Q7258&lt;Parâmetros!$E$19,$G7258-1,$G7258)</f>
        <v>0</v>
      </c>
    </row>
    <row r="7259" spans="1:19" x14ac:dyDescent="0.25">
      <c r="A7259" s="116"/>
      <c r="B7259" s="65"/>
      <c r="C7259" s="65"/>
      <c r="D7259" s="66"/>
      <c r="E7259" s="67"/>
      <c r="F7259" s="65"/>
      <c r="G7259" s="66"/>
      <c r="J7259" s="65"/>
      <c r="K7259" s="65"/>
      <c r="L7259" s="66"/>
      <c r="M7259" s="65"/>
      <c r="N7259" s="65"/>
      <c r="O7259" s="65"/>
      <c r="P7259" s="66"/>
      <c r="Q7259" s="31">
        <f t="shared" si="226"/>
        <v>9999</v>
      </c>
      <c r="R7259" s="31" t="str">
        <f t="shared" si="227"/>
        <v/>
      </c>
      <c r="S7259" s="29">
        <f>IF($Q7259&lt;Parâmetros!$E$19,$G7259-1,$G7259)</f>
        <v>0</v>
      </c>
    </row>
    <row r="7260" spans="1:19" x14ac:dyDescent="0.25">
      <c r="A7260" s="116"/>
      <c r="B7260" s="65"/>
      <c r="C7260" s="65"/>
      <c r="D7260" s="66"/>
      <c r="E7260" s="67"/>
      <c r="F7260" s="65"/>
      <c r="G7260" s="66"/>
      <c r="J7260" s="65"/>
      <c r="K7260" s="65"/>
      <c r="L7260" s="66"/>
      <c r="M7260" s="65"/>
      <c r="O7260" s="65"/>
      <c r="P7260" s="66"/>
      <c r="Q7260" s="31">
        <f t="shared" si="226"/>
        <v>9999</v>
      </c>
      <c r="R7260" s="31" t="str">
        <f t="shared" si="227"/>
        <v/>
      </c>
      <c r="S7260" s="29">
        <f>IF($Q7260&lt;Parâmetros!$E$19,$G7260-1,$G7260)</f>
        <v>0</v>
      </c>
    </row>
    <row r="7261" spans="1:19" x14ac:dyDescent="0.25">
      <c r="A7261" s="116"/>
      <c r="B7261" s="65"/>
      <c r="C7261" s="65"/>
      <c r="D7261" s="66"/>
      <c r="E7261" s="67"/>
      <c r="F7261" s="65"/>
      <c r="G7261" s="66"/>
      <c r="J7261" s="65"/>
      <c r="K7261" s="65"/>
      <c r="L7261" s="66"/>
      <c r="M7261" s="65"/>
      <c r="N7261" s="65"/>
      <c r="O7261" s="65"/>
      <c r="P7261" s="66"/>
      <c r="Q7261" s="31">
        <f t="shared" si="226"/>
        <v>9999</v>
      </c>
      <c r="R7261" s="31" t="str">
        <f t="shared" si="227"/>
        <v/>
      </c>
      <c r="S7261" s="29">
        <f>IF($Q7261&lt;Parâmetros!$E$19,$G7261-1,$G7261)</f>
        <v>0</v>
      </c>
    </row>
    <row r="7262" spans="1:19" x14ac:dyDescent="0.25">
      <c r="A7262" s="116"/>
      <c r="B7262" s="65"/>
      <c r="C7262" s="65"/>
      <c r="D7262" s="66"/>
      <c r="E7262" s="67"/>
      <c r="F7262" s="65"/>
      <c r="G7262" s="66"/>
      <c r="J7262" s="65"/>
      <c r="K7262" s="65"/>
      <c r="L7262" s="66"/>
      <c r="M7262" s="65"/>
      <c r="O7262" s="65"/>
      <c r="P7262" s="66"/>
      <c r="Q7262" s="31">
        <f t="shared" si="226"/>
        <v>9999</v>
      </c>
      <c r="R7262" s="31" t="str">
        <f t="shared" si="227"/>
        <v/>
      </c>
      <c r="S7262" s="29">
        <f>IF($Q7262&lt;Parâmetros!$E$19,$G7262-1,$G7262)</f>
        <v>0</v>
      </c>
    </row>
    <row r="7263" spans="1:19" x14ac:dyDescent="0.25">
      <c r="A7263" s="116"/>
      <c r="B7263" s="65"/>
      <c r="C7263" s="65"/>
      <c r="D7263" s="66"/>
      <c r="E7263" s="67"/>
      <c r="F7263" s="65"/>
      <c r="G7263" s="66"/>
      <c r="J7263" s="65"/>
      <c r="K7263" s="65"/>
      <c r="L7263" s="66"/>
      <c r="M7263" s="65"/>
      <c r="N7263" s="65"/>
      <c r="O7263" s="65"/>
      <c r="P7263" s="66"/>
      <c r="Q7263" s="31">
        <f t="shared" si="226"/>
        <v>9999</v>
      </c>
      <c r="R7263" s="31" t="str">
        <f t="shared" si="227"/>
        <v/>
      </c>
      <c r="S7263" s="29">
        <f>IF($Q7263&lt;Parâmetros!$E$19,$G7263-1,$G7263)</f>
        <v>0</v>
      </c>
    </row>
    <row r="7264" spans="1:19" x14ac:dyDescent="0.25">
      <c r="A7264" s="116"/>
      <c r="B7264" s="65"/>
      <c r="C7264" s="65"/>
      <c r="D7264" s="66"/>
      <c r="E7264" s="67"/>
      <c r="F7264" s="65"/>
      <c r="G7264" s="66"/>
      <c r="J7264" s="65"/>
      <c r="K7264" s="65"/>
      <c r="L7264" s="66"/>
      <c r="M7264" s="65"/>
      <c r="N7264" s="65"/>
      <c r="O7264" s="65"/>
      <c r="P7264" s="66"/>
      <c r="Q7264" s="31">
        <f t="shared" si="226"/>
        <v>9999</v>
      </c>
      <c r="R7264" s="31" t="str">
        <f t="shared" si="227"/>
        <v/>
      </c>
      <c r="S7264" s="29">
        <f>IF($Q7264&lt;Parâmetros!$E$19,$G7264-1,$G7264)</f>
        <v>0</v>
      </c>
    </row>
    <row r="7265" spans="1:19" x14ac:dyDescent="0.25">
      <c r="A7265" s="116"/>
      <c r="B7265" s="65"/>
      <c r="C7265" s="65"/>
      <c r="D7265" s="66"/>
      <c r="E7265" s="67"/>
      <c r="F7265" s="65"/>
      <c r="G7265" s="66"/>
      <c r="J7265" s="65"/>
      <c r="K7265" s="65"/>
      <c r="L7265" s="66"/>
      <c r="M7265" s="65"/>
      <c r="N7265" s="65"/>
      <c r="O7265" s="65"/>
      <c r="P7265" s="66"/>
      <c r="Q7265" s="31">
        <f t="shared" si="226"/>
        <v>9999</v>
      </c>
      <c r="R7265" s="31" t="str">
        <f t="shared" si="227"/>
        <v/>
      </c>
      <c r="S7265" s="29">
        <f>IF($Q7265&lt;Parâmetros!$E$19,$G7265-1,$G7265)</f>
        <v>0</v>
      </c>
    </row>
    <row r="7266" spans="1:19" x14ac:dyDescent="0.25">
      <c r="A7266" s="116"/>
      <c r="B7266" s="65"/>
      <c r="C7266" s="65"/>
      <c r="D7266" s="66"/>
      <c r="E7266" s="67"/>
      <c r="F7266" s="65"/>
      <c r="G7266" s="66"/>
      <c r="J7266" s="65"/>
      <c r="K7266" s="65"/>
      <c r="L7266" s="66"/>
      <c r="M7266" s="65"/>
      <c r="N7266" s="65"/>
      <c r="O7266" s="65"/>
      <c r="P7266" s="66"/>
      <c r="Q7266" s="31">
        <f t="shared" si="226"/>
        <v>9999</v>
      </c>
      <c r="R7266" s="31" t="str">
        <f t="shared" si="227"/>
        <v/>
      </c>
      <c r="S7266" s="29">
        <f>IF($Q7266&lt;Parâmetros!$E$19,$G7266-1,$G7266)</f>
        <v>0</v>
      </c>
    </row>
    <row r="7267" spans="1:19" x14ac:dyDescent="0.25">
      <c r="A7267" s="116"/>
      <c r="B7267" s="65"/>
      <c r="C7267" s="65"/>
      <c r="D7267" s="66"/>
      <c r="E7267" s="67"/>
      <c r="F7267" s="65"/>
      <c r="G7267" s="66"/>
      <c r="J7267" s="65"/>
      <c r="K7267" s="65"/>
      <c r="L7267" s="66"/>
      <c r="M7267" s="65"/>
      <c r="N7267" s="65"/>
      <c r="O7267" s="65"/>
      <c r="P7267" s="66"/>
      <c r="Q7267" s="31">
        <f t="shared" si="226"/>
        <v>9999</v>
      </c>
      <c r="R7267" s="31" t="str">
        <f t="shared" si="227"/>
        <v/>
      </c>
      <c r="S7267" s="29">
        <f>IF($Q7267&lt;Parâmetros!$E$19,$G7267-1,$G7267)</f>
        <v>0</v>
      </c>
    </row>
    <row r="7268" spans="1:19" x14ac:dyDescent="0.25">
      <c r="A7268" s="116"/>
      <c r="B7268" s="65"/>
      <c r="C7268" s="65"/>
      <c r="D7268" s="66"/>
      <c r="E7268" s="67"/>
      <c r="F7268" s="65"/>
      <c r="G7268" s="66"/>
      <c r="J7268" s="65"/>
      <c r="K7268" s="65"/>
      <c r="L7268" s="66"/>
      <c r="M7268" s="65"/>
      <c r="N7268" s="65"/>
      <c r="O7268" s="65"/>
      <c r="P7268" s="66"/>
      <c r="Q7268" s="31">
        <f t="shared" si="226"/>
        <v>9999</v>
      </c>
      <c r="R7268" s="31" t="str">
        <f t="shared" si="227"/>
        <v/>
      </c>
      <c r="S7268" s="29">
        <f>IF($Q7268&lt;Parâmetros!$E$19,$G7268-1,$G7268)</f>
        <v>0</v>
      </c>
    </row>
    <row r="7269" spans="1:19" x14ac:dyDescent="0.25">
      <c r="A7269" s="116"/>
      <c r="B7269" s="65"/>
      <c r="C7269" s="65"/>
      <c r="D7269" s="66"/>
      <c r="E7269" s="67"/>
      <c r="F7269" s="65"/>
      <c r="G7269" s="66"/>
      <c r="J7269" s="65"/>
      <c r="K7269" s="65"/>
      <c r="L7269" s="66"/>
      <c r="M7269" s="65"/>
      <c r="N7269" s="65"/>
      <c r="O7269" s="65"/>
      <c r="P7269" s="66"/>
      <c r="Q7269" s="31">
        <f t="shared" si="226"/>
        <v>9999</v>
      </c>
      <c r="R7269" s="31" t="str">
        <f t="shared" si="227"/>
        <v/>
      </c>
      <c r="S7269" s="29">
        <f>IF($Q7269&lt;Parâmetros!$E$19,$G7269-1,$G7269)</f>
        <v>0</v>
      </c>
    </row>
    <row r="7270" spans="1:19" x14ac:dyDescent="0.25">
      <c r="A7270" s="116"/>
      <c r="B7270" s="65"/>
      <c r="C7270" s="65"/>
      <c r="D7270" s="66"/>
      <c r="E7270" s="67"/>
      <c r="F7270" s="65"/>
      <c r="G7270" s="66"/>
      <c r="J7270" s="65"/>
      <c r="K7270" s="65"/>
      <c r="L7270" s="66"/>
      <c r="M7270" s="65"/>
      <c r="N7270" s="65"/>
      <c r="O7270" s="65"/>
      <c r="P7270" s="66"/>
      <c r="Q7270" s="31">
        <f t="shared" si="226"/>
        <v>9999</v>
      </c>
      <c r="R7270" s="31" t="str">
        <f t="shared" si="227"/>
        <v/>
      </c>
      <c r="S7270" s="29">
        <f>IF($Q7270&lt;Parâmetros!$E$19,$G7270-1,$G7270)</f>
        <v>0</v>
      </c>
    </row>
    <row r="7271" spans="1:19" x14ac:dyDescent="0.25">
      <c r="A7271" s="116"/>
      <c r="B7271" s="65"/>
      <c r="C7271" s="65"/>
      <c r="D7271" s="66"/>
      <c r="E7271" s="67"/>
      <c r="F7271" s="65"/>
      <c r="G7271" s="66"/>
      <c r="J7271" s="65"/>
      <c r="K7271" s="65"/>
      <c r="L7271" s="66"/>
      <c r="M7271" s="65"/>
      <c r="N7271" s="65"/>
      <c r="O7271" s="65"/>
      <c r="P7271" s="66"/>
      <c r="Q7271" s="31">
        <f t="shared" si="226"/>
        <v>9999</v>
      </c>
      <c r="R7271" s="31" t="str">
        <f t="shared" si="227"/>
        <v/>
      </c>
      <c r="S7271" s="29">
        <f>IF($Q7271&lt;Parâmetros!$E$19,$G7271-1,$G7271)</f>
        <v>0</v>
      </c>
    </row>
    <row r="7272" spans="1:19" x14ac:dyDescent="0.25">
      <c r="A7272" s="116"/>
      <c r="B7272" s="65"/>
      <c r="C7272" s="65"/>
      <c r="D7272" s="66"/>
      <c r="E7272" s="67"/>
      <c r="F7272" s="65"/>
      <c r="G7272" s="66"/>
      <c r="J7272" s="65"/>
      <c r="K7272" s="65"/>
      <c r="L7272" s="66"/>
      <c r="M7272" s="65"/>
      <c r="N7272" s="65"/>
      <c r="O7272" s="65"/>
      <c r="P7272" s="66"/>
      <c r="Q7272" s="31">
        <f t="shared" si="226"/>
        <v>9999</v>
      </c>
      <c r="R7272" s="31" t="str">
        <f t="shared" si="227"/>
        <v/>
      </c>
      <c r="S7272" s="29">
        <f>IF($Q7272&lt;Parâmetros!$E$19,$G7272-1,$G7272)</f>
        <v>0</v>
      </c>
    </row>
    <row r="7273" spans="1:19" x14ac:dyDescent="0.25">
      <c r="A7273" s="116"/>
      <c r="B7273" s="65"/>
      <c r="C7273" s="65"/>
      <c r="D7273" s="66"/>
      <c r="E7273" s="67"/>
      <c r="F7273" s="65"/>
      <c r="G7273" s="66"/>
      <c r="J7273" s="65"/>
      <c r="K7273" s="65"/>
      <c r="L7273" s="66"/>
      <c r="M7273" s="65"/>
      <c r="N7273" s="65"/>
      <c r="O7273" s="65"/>
      <c r="P7273" s="66"/>
      <c r="Q7273" s="31">
        <f t="shared" si="226"/>
        <v>9999</v>
      </c>
      <c r="R7273" s="31" t="str">
        <f t="shared" si="227"/>
        <v/>
      </c>
      <c r="S7273" s="29">
        <f>IF($Q7273&lt;Parâmetros!$E$19,$G7273-1,$G7273)</f>
        <v>0</v>
      </c>
    </row>
    <row r="7274" spans="1:19" x14ac:dyDescent="0.25">
      <c r="A7274" s="116"/>
      <c r="B7274" s="65"/>
      <c r="C7274" s="65"/>
      <c r="D7274" s="66"/>
      <c r="E7274" s="67"/>
      <c r="F7274" s="65"/>
      <c r="G7274" s="66"/>
      <c r="J7274" s="65"/>
      <c r="K7274" s="65"/>
      <c r="L7274" s="66"/>
      <c r="M7274" s="65"/>
      <c r="N7274" s="65"/>
      <c r="O7274" s="65"/>
      <c r="P7274" s="66"/>
      <c r="Q7274" s="31">
        <f t="shared" si="226"/>
        <v>9999</v>
      </c>
      <c r="R7274" s="31" t="str">
        <f t="shared" si="227"/>
        <v/>
      </c>
      <c r="S7274" s="29">
        <f>IF($Q7274&lt;Parâmetros!$E$19,$G7274-1,$G7274)</f>
        <v>0</v>
      </c>
    </row>
    <row r="7275" spans="1:19" x14ac:dyDescent="0.25">
      <c r="A7275" s="116"/>
      <c r="B7275" s="65"/>
      <c r="C7275" s="65"/>
      <c r="D7275" s="66"/>
      <c r="E7275" s="67"/>
      <c r="F7275" s="65"/>
      <c r="G7275" s="66"/>
      <c r="J7275" s="65"/>
      <c r="K7275" s="65"/>
      <c r="L7275" s="66"/>
      <c r="M7275" s="65"/>
      <c r="N7275" s="65"/>
      <c r="O7275" s="65"/>
      <c r="P7275" s="66"/>
      <c r="Q7275" s="31">
        <f t="shared" si="226"/>
        <v>9999</v>
      </c>
      <c r="R7275" s="31" t="str">
        <f t="shared" si="227"/>
        <v/>
      </c>
      <c r="S7275" s="29">
        <f>IF($Q7275&lt;Parâmetros!$E$19,$G7275-1,$G7275)</f>
        <v>0</v>
      </c>
    </row>
    <row r="7276" spans="1:19" x14ac:dyDescent="0.25">
      <c r="A7276" s="116"/>
      <c r="B7276" s="65"/>
      <c r="C7276" s="65"/>
      <c r="D7276" s="66"/>
      <c r="E7276" s="67"/>
      <c r="F7276" s="65"/>
      <c r="G7276" s="66"/>
      <c r="J7276" s="65"/>
      <c r="K7276" s="65"/>
      <c r="L7276" s="66"/>
      <c r="M7276" s="65"/>
      <c r="N7276" s="65"/>
      <c r="O7276" s="65"/>
      <c r="P7276" s="66"/>
      <c r="Q7276" s="31">
        <f t="shared" si="226"/>
        <v>9999</v>
      </c>
      <c r="R7276" s="31" t="str">
        <f t="shared" si="227"/>
        <v/>
      </c>
      <c r="S7276" s="29">
        <f>IF($Q7276&lt;Parâmetros!$E$19,$G7276-1,$G7276)</f>
        <v>0</v>
      </c>
    </row>
    <row r="7277" spans="1:19" x14ac:dyDescent="0.25">
      <c r="A7277" s="116"/>
      <c r="B7277" s="65"/>
      <c r="C7277" s="65"/>
      <c r="D7277" s="66"/>
      <c r="E7277" s="67"/>
      <c r="F7277" s="65"/>
      <c r="G7277" s="66"/>
      <c r="J7277" s="65"/>
      <c r="K7277" s="65"/>
      <c r="L7277" s="66"/>
      <c r="M7277" s="65"/>
      <c r="N7277" s="65"/>
      <c r="O7277" s="65"/>
      <c r="P7277" s="66"/>
      <c r="Q7277" s="31">
        <f t="shared" si="226"/>
        <v>9999</v>
      </c>
      <c r="R7277" s="31" t="str">
        <f t="shared" si="227"/>
        <v/>
      </c>
      <c r="S7277" s="29">
        <f>IF($Q7277&lt;Parâmetros!$E$19,$G7277-1,$G7277)</f>
        <v>0</v>
      </c>
    </row>
    <row r="7278" spans="1:19" x14ac:dyDescent="0.25">
      <c r="A7278" s="116"/>
      <c r="B7278" s="65"/>
      <c r="C7278" s="65"/>
      <c r="D7278" s="66"/>
      <c r="E7278" s="67"/>
      <c r="F7278" s="65"/>
      <c r="G7278" s="66"/>
      <c r="J7278" s="65"/>
      <c r="K7278" s="65"/>
      <c r="L7278" s="66"/>
      <c r="M7278" s="65"/>
      <c r="N7278" s="65"/>
      <c r="O7278" s="65"/>
      <c r="P7278" s="66"/>
      <c r="Q7278" s="31">
        <f t="shared" si="226"/>
        <v>9999</v>
      </c>
      <c r="R7278" s="31" t="str">
        <f t="shared" si="227"/>
        <v/>
      </c>
      <c r="S7278" s="29">
        <f>IF($Q7278&lt;Parâmetros!$E$19,$G7278-1,$G7278)</f>
        <v>0</v>
      </c>
    </row>
    <row r="7279" spans="1:19" x14ac:dyDescent="0.25">
      <c r="A7279" s="116"/>
      <c r="B7279" s="65"/>
      <c r="C7279" s="65"/>
      <c r="D7279" s="66"/>
      <c r="E7279" s="67"/>
      <c r="F7279" s="65"/>
      <c r="G7279" s="66"/>
      <c r="J7279" s="65"/>
      <c r="K7279" s="65"/>
      <c r="L7279" s="66"/>
      <c r="M7279" s="65"/>
      <c r="N7279" s="65"/>
      <c r="O7279" s="65"/>
      <c r="P7279" s="66"/>
      <c r="Q7279" s="31">
        <f t="shared" si="226"/>
        <v>9999</v>
      </c>
      <c r="R7279" s="31" t="str">
        <f t="shared" si="227"/>
        <v/>
      </c>
      <c r="S7279" s="29">
        <f>IF($Q7279&lt;Parâmetros!$E$19,$G7279-1,$G7279)</f>
        <v>0</v>
      </c>
    </row>
    <row r="7280" spans="1:19" x14ac:dyDescent="0.25">
      <c r="A7280" s="116"/>
      <c r="B7280" s="65"/>
      <c r="C7280" s="65"/>
      <c r="D7280" s="66"/>
      <c r="E7280" s="67"/>
      <c r="F7280" s="65"/>
      <c r="G7280" s="66"/>
      <c r="J7280" s="65"/>
      <c r="K7280" s="65"/>
      <c r="L7280" s="66"/>
      <c r="M7280" s="65"/>
      <c r="O7280" s="65"/>
      <c r="P7280" s="66"/>
      <c r="Q7280" s="31">
        <f t="shared" si="226"/>
        <v>9999</v>
      </c>
      <c r="R7280" s="31" t="str">
        <f t="shared" si="227"/>
        <v/>
      </c>
      <c r="S7280" s="29">
        <f>IF($Q7280&lt;Parâmetros!$E$19,$G7280-1,$G7280)</f>
        <v>0</v>
      </c>
    </row>
    <row r="7281" spans="1:19" x14ac:dyDescent="0.25">
      <c r="A7281" s="116"/>
      <c r="B7281" s="65"/>
      <c r="C7281" s="65"/>
      <c r="D7281" s="66"/>
      <c r="E7281" s="67"/>
      <c r="F7281" s="65"/>
      <c r="G7281" s="66"/>
      <c r="J7281" s="65"/>
      <c r="K7281" s="65"/>
      <c r="L7281" s="66"/>
      <c r="M7281" s="65"/>
      <c r="O7281" s="65"/>
      <c r="P7281" s="66"/>
      <c r="Q7281" s="31">
        <f t="shared" si="226"/>
        <v>9999</v>
      </c>
      <c r="R7281" s="31" t="str">
        <f t="shared" si="227"/>
        <v/>
      </c>
      <c r="S7281" s="29">
        <f>IF($Q7281&lt;Parâmetros!$E$19,$G7281-1,$G7281)</f>
        <v>0</v>
      </c>
    </row>
    <row r="7282" spans="1:19" x14ac:dyDescent="0.25">
      <c r="A7282" s="116"/>
      <c r="B7282" s="65"/>
      <c r="C7282" s="65"/>
      <c r="D7282" s="66"/>
      <c r="E7282" s="67"/>
      <c r="F7282" s="65"/>
      <c r="G7282" s="66"/>
      <c r="J7282" s="65"/>
      <c r="K7282" s="65"/>
      <c r="L7282" s="66"/>
      <c r="M7282" s="65"/>
      <c r="O7282" s="65"/>
      <c r="P7282" s="66"/>
      <c r="Q7282" s="31">
        <f t="shared" si="226"/>
        <v>9999</v>
      </c>
      <c r="R7282" s="31" t="str">
        <f t="shared" si="227"/>
        <v/>
      </c>
      <c r="S7282" s="29">
        <f>IF($Q7282&lt;Parâmetros!$E$19,$G7282-1,$G7282)</f>
        <v>0</v>
      </c>
    </row>
    <row r="7283" spans="1:19" x14ac:dyDescent="0.25">
      <c r="A7283" s="116"/>
      <c r="B7283" s="65"/>
      <c r="C7283" s="65"/>
      <c r="D7283" s="66"/>
      <c r="E7283" s="67"/>
      <c r="F7283" s="65"/>
      <c r="G7283" s="66"/>
      <c r="J7283" s="65"/>
      <c r="K7283" s="65"/>
      <c r="L7283" s="66"/>
      <c r="M7283" s="65"/>
      <c r="O7283" s="65"/>
      <c r="P7283" s="66"/>
      <c r="Q7283" s="31">
        <f t="shared" si="226"/>
        <v>9999</v>
      </c>
      <c r="R7283" s="31" t="str">
        <f t="shared" si="227"/>
        <v/>
      </c>
      <c r="S7283" s="29">
        <f>IF($Q7283&lt;Parâmetros!$E$19,$G7283-1,$G7283)</f>
        <v>0</v>
      </c>
    </row>
    <row r="7284" spans="1:19" x14ac:dyDescent="0.25">
      <c r="A7284" s="116"/>
      <c r="B7284" s="65"/>
      <c r="C7284" s="65"/>
      <c r="D7284" s="66"/>
      <c r="E7284" s="67"/>
      <c r="F7284" s="65"/>
      <c r="G7284" s="66"/>
      <c r="J7284" s="65"/>
      <c r="K7284" s="65"/>
      <c r="L7284" s="66"/>
      <c r="M7284" s="65"/>
      <c r="O7284" s="65"/>
      <c r="P7284" s="66"/>
      <c r="Q7284" s="31">
        <f t="shared" si="226"/>
        <v>9999</v>
      </c>
      <c r="R7284" s="31" t="str">
        <f t="shared" si="227"/>
        <v/>
      </c>
      <c r="S7284" s="29">
        <f>IF($Q7284&lt;Parâmetros!$E$19,$G7284-1,$G7284)</f>
        <v>0</v>
      </c>
    </row>
    <row r="7285" spans="1:19" x14ac:dyDescent="0.25">
      <c r="A7285" s="116"/>
      <c r="B7285" s="65"/>
      <c r="C7285" s="65"/>
      <c r="D7285" s="66"/>
      <c r="E7285" s="67"/>
      <c r="F7285" s="65"/>
      <c r="G7285" s="66"/>
      <c r="J7285" s="65"/>
      <c r="K7285" s="65"/>
      <c r="L7285" s="66"/>
      <c r="M7285" s="65"/>
      <c r="N7285" s="65"/>
      <c r="O7285" s="65"/>
      <c r="P7285" s="66"/>
      <c r="Q7285" s="31">
        <f t="shared" si="226"/>
        <v>9999</v>
      </c>
      <c r="R7285" s="31" t="str">
        <f t="shared" si="227"/>
        <v/>
      </c>
      <c r="S7285" s="29">
        <f>IF($Q7285&lt;Parâmetros!$E$19,$G7285-1,$G7285)</f>
        <v>0</v>
      </c>
    </row>
    <row r="7286" spans="1:19" x14ac:dyDescent="0.25">
      <c r="A7286" s="116"/>
      <c r="B7286" s="65"/>
      <c r="C7286" s="65"/>
      <c r="D7286" s="66"/>
      <c r="E7286" s="67"/>
      <c r="F7286" s="65"/>
      <c r="G7286" s="66"/>
      <c r="J7286" s="65"/>
      <c r="K7286" s="65"/>
      <c r="L7286" s="66"/>
      <c r="M7286" s="65"/>
      <c r="O7286" s="65"/>
      <c r="P7286" s="66"/>
      <c r="Q7286" s="31">
        <f t="shared" si="226"/>
        <v>9999</v>
      </c>
      <c r="R7286" s="31" t="str">
        <f t="shared" si="227"/>
        <v/>
      </c>
      <c r="S7286" s="29">
        <f>IF($Q7286&lt;Parâmetros!$E$19,$G7286-1,$G7286)</f>
        <v>0</v>
      </c>
    </row>
    <row r="7287" spans="1:19" x14ac:dyDescent="0.25">
      <c r="A7287" s="116"/>
      <c r="B7287" s="65"/>
      <c r="C7287" s="65"/>
      <c r="D7287" s="66"/>
      <c r="E7287" s="67"/>
      <c r="F7287" s="65"/>
      <c r="G7287" s="66"/>
      <c r="J7287" s="65"/>
      <c r="K7287" s="65"/>
      <c r="L7287" s="66"/>
      <c r="M7287" s="65"/>
      <c r="O7287" s="65"/>
      <c r="P7287" s="66"/>
      <c r="Q7287" s="31">
        <f t="shared" si="226"/>
        <v>9999</v>
      </c>
      <c r="R7287" s="31" t="str">
        <f t="shared" si="227"/>
        <v/>
      </c>
      <c r="S7287" s="29">
        <f>IF($Q7287&lt;Parâmetros!$E$19,$G7287-1,$G7287)</f>
        <v>0</v>
      </c>
    </row>
    <row r="7288" spans="1:19" x14ac:dyDescent="0.25">
      <c r="A7288" s="116"/>
      <c r="B7288" s="65"/>
      <c r="C7288" s="65"/>
      <c r="D7288" s="66"/>
      <c r="E7288" s="67"/>
      <c r="F7288" s="65"/>
      <c r="G7288" s="66"/>
      <c r="J7288" s="65"/>
      <c r="K7288" s="65"/>
      <c r="L7288" s="66"/>
      <c r="M7288" s="65"/>
      <c r="N7288" s="65"/>
      <c r="O7288" s="65"/>
      <c r="P7288" s="66"/>
      <c r="Q7288" s="31">
        <f t="shared" si="226"/>
        <v>9999</v>
      </c>
      <c r="R7288" s="31" t="str">
        <f t="shared" si="227"/>
        <v/>
      </c>
      <c r="S7288" s="29">
        <f>IF($Q7288&lt;Parâmetros!$E$19,$G7288-1,$G7288)</f>
        <v>0</v>
      </c>
    </row>
    <row r="7289" spans="1:19" x14ac:dyDescent="0.25">
      <c r="A7289" s="116"/>
      <c r="B7289" s="65"/>
      <c r="C7289" s="65"/>
      <c r="D7289" s="66"/>
      <c r="E7289" s="67"/>
      <c r="F7289" s="65"/>
      <c r="G7289" s="66"/>
      <c r="J7289" s="65"/>
      <c r="K7289" s="65"/>
      <c r="L7289" s="66"/>
      <c r="M7289" s="65"/>
      <c r="N7289" s="65"/>
      <c r="O7289" s="65"/>
      <c r="P7289" s="66"/>
      <c r="Q7289" s="31">
        <f t="shared" si="226"/>
        <v>9999</v>
      </c>
      <c r="R7289" s="31" t="str">
        <f t="shared" si="227"/>
        <v/>
      </c>
      <c r="S7289" s="29">
        <f>IF($Q7289&lt;Parâmetros!$E$19,$G7289-1,$G7289)</f>
        <v>0</v>
      </c>
    </row>
    <row r="7290" spans="1:19" x14ac:dyDescent="0.25">
      <c r="A7290" s="116"/>
      <c r="B7290" s="65"/>
      <c r="C7290" s="65"/>
      <c r="D7290" s="66"/>
      <c r="E7290" s="67"/>
      <c r="F7290" s="65"/>
      <c r="G7290" s="66"/>
      <c r="J7290" s="65"/>
      <c r="K7290" s="65"/>
      <c r="L7290" s="66"/>
      <c r="M7290" s="65"/>
      <c r="N7290" s="65"/>
      <c r="O7290" s="65"/>
      <c r="P7290" s="66"/>
      <c r="Q7290" s="31">
        <f t="shared" si="226"/>
        <v>9999</v>
      </c>
      <c r="R7290" s="31" t="str">
        <f t="shared" si="227"/>
        <v/>
      </c>
      <c r="S7290" s="29">
        <f>IF($Q7290&lt;Parâmetros!$E$19,$G7290-1,$G7290)</f>
        <v>0</v>
      </c>
    </row>
    <row r="7291" spans="1:19" x14ac:dyDescent="0.25">
      <c r="A7291" s="116"/>
      <c r="B7291" s="65"/>
      <c r="C7291" s="65"/>
      <c r="D7291" s="66"/>
      <c r="E7291" s="67"/>
      <c r="F7291" s="65"/>
      <c r="G7291" s="66"/>
      <c r="J7291" s="65"/>
      <c r="K7291" s="65"/>
      <c r="L7291" s="66"/>
      <c r="M7291" s="65"/>
      <c r="N7291" s="65"/>
      <c r="O7291" s="65"/>
      <c r="P7291" s="66"/>
      <c r="Q7291" s="31">
        <f t="shared" si="226"/>
        <v>9999</v>
      </c>
      <c r="R7291" s="31" t="str">
        <f t="shared" si="227"/>
        <v/>
      </c>
      <c r="S7291" s="29">
        <f>IF($Q7291&lt;Parâmetros!$E$19,$G7291-1,$G7291)</f>
        <v>0</v>
      </c>
    </row>
    <row r="7292" spans="1:19" x14ac:dyDescent="0.25">
      <c r="A7292" s="116"/>
      <c r="B7292" s="65"/>
      <c r="C7292" s="65"/>
      <c r="D7292" s="66"/>
      <c r="E7292" s="67"/>
      <c r="F7292" s="65"/>
      <c r="G7292" s="66"/>
      <c r="J7292" s="65"/>
      <c r="K7292" s="65"/>
      <c r="L7292" s="66"/>
      <c r="M7292" s="65"/>
      <c r="N7292" s="65"/>
      <c r="O7292" s="65"/>
      <c r="P7292" s="66"/>
      <c r="Q7292" s="31">
        <f t="shared" ref="Q7292:Q7355" si="228">IFERROR(VALUE(LEFT($J7292,2))*60+VALUE(MID($J7292,4,2)),9999)</f>
        <v>9999</v>
      </c>
      <c r="R7292" s="31" t="str">
        <f t="shared" ref="R7292:R7355" si="229">IFERROR(VALUE(LEFT($K7292,2))*60+VALUE(MID($K7292,4,2)),"")</f>
        <v/>
      </c>
      <c r="S7292" s="29">
        <f>IF($Q7292&lt;Parâmetros!$E$19,$G7292-1,$G7292)</f>
        <v>0</v>
      </c>
    </row>
    <row r="7293" spans="1:19" x14ac:dyDescent="0.25">
      <c r="A7293" s="116"/>
      <c r="B7293" s="65"/>
      <c r="C7293" s="65"/>
      <c r="D7293" s="66"/>
      <c r="E7293" s="67"/>
      <c r="F7293" s="65"/>
      <c r="G7293" s="66"/>
      <c r="J7293" s="65"/>
      <c r="K7293" s="65"/>
      <c r="L7293" s="66"/>
      <c r="M7293" s="65"/>
      <c r="O7293" s="65"/>
      <c r="P7293" s="66"/>
      <c r="Q7293" s="31">
        <f t="shared" si="228"/>
        <v>9999</v>
      </c>
      <c r="R7293" s="31" t="str">
        <f t="shared" si="229"/>
        <v/>
      </c>
      <c r="S7293" s="29">
        <f>IF($Q7293&lt;Parâmetros!$E$19,$G7293-1,$G7293)</f>
        <v>0</v>
      </c>
    </row>
    <row r="7294" spans="1:19" x14ac:dyDescent="0.25">
      <c r="A7294" s="116"/>
      <c r="B7294" s="65"/>
      <c r="C7294" s="65"/>
      <c r="D7294" s="66"/>
      <c r="E7294" s="67"/>
      <c r="F7294" s="65"/>
      <c r="G7294" s="66"/>
      <c r="J7294" s="65"/>
      <c r="K7294" s="65"/>
      <c r="L7294" s="66"/>
      <c r="M7294" s="65"/>
      <c r="O7294" s="65"/>
      <c r="P7294" s="66"/>
      <c r="Q7294" s="31">
        <f t="shared" si="228"/>
        <v>9999</v>
      </c>
      <c r="R7294" s="31" t="str">
        <f t="shared" si="229"/>
        <v/>
      </c>
      <c r="S7294" s="29">
        <f>IF($Q7294&lt;Parâmetros!$E$19,$G7294-1,$G7294)</f>
        <v>0</v>
      </c>
    </row>
    <row r="7295" spans="1:19" x14ac:dyDescent="0.25">
      <c r="A7295" s="116"/>
      <c r="B7295" s="65"/>
      <c r="C7295" s="65"/>
      <c r="D7295" s="66"/>
      <c r="E7295" s="67"/>
      <c r="F7295" s="65"/>
      <c r="G7295" s="66"/>
      <c r="J7295" s="65"/>
      <c r="K7295" s="65"/>
      <c r="L7295" s="66"/>
      <c r="M7295" s="65"/>
      <c r="O7295" s="65"/>
      <c r="P7295" s="66"/>
      <c r="Q7295" s="31">
        <f t="shared" si="228"/>
        <v>9999</v>
      </c>
      <c r="R7295" s="31" t="str">
        <f t="shared" si="229"/>
        <v/>
      </c>
      <c r="S7295" s="29">
        <f>IF($Q7295&lt;Parâmetros!$E$19,$G7295-1,$G7295)</f>
        <v>0</v>
      </c>
    </row>
    <row r="7296" spans="1:19" x14ac:dyDescent="0.25">
      <c r="A7296" s="116"/>
      <c r="B7296" s="65"/>
      <c r="C7296" s="65"/>
      <c r="D7296" s="66"/>
      <c r="E7296" s="67"/>
      <c r="F7296" s="65"/>
      <c r="G7296" s="66"/>
      <c r="J7296" s="65"/>
      <c r="K7296" s="65"/>
      <c r="L7296" s="66"/>
      <c r="M7296" s="65"/>
      <c r="O7296" s="65"/>
      <c r="P7296" s="66"/>
      <c r="Q7296" s="31">
        <f t="shared" si="228"/>
        <v>9999</v>
      </c>
      <c r="R7296" s="31" t="str">
        <f t="shared" si="229"/>
        <v/>
      </c>
      <c r="S7296" s="29">
        <f>IF($Q7296&lt;Parâmetros!$E$19,$G7296-1,$G7296)</f>
        <v>0</v>
      </c>
    </row>
    <row r="7297" spans="1:19" x14ac:dyDescent="0.25">
      <c r="A7297" s="116"/>
      <c r="B7297" s="65"/>
      <c r="C7297" s="65"/>
      <c r="D7297" s="66"/>
      <c r="E7297" s="67"/>
      <c r="F7297" s="65"/>
      <c r="G7297" s="66"/>
      <c r="J7297" s="65"/>
      <c r="K7297" s="65"/>
      <c r="L7297" s="66"/>
      <c r="M7297" s="65"/>
      <c r="O7297" s="65"/>
      <c r="P7297" s="66"/>
      <c r="Q7297" s="31">
        <f t="shared" si="228"/>
        <v>9999</v>
      </c>
      <c r="R7297" s="31" t="str">
        <f t="shared" si="229"/>
        <v/>
      </c>
      <c r="S7297" s="29">
        <f>IF($Q7297&lt;Parâmetros!$E$19,$G7297-1,$G7297)</f>
        <v>0</v>
      </c>
    </row>
    <row r="7298" spans="1:19" x14ac:dyDescent="0.25">
      <c r="A7298" s="116"/>
      <c r="B7298" s="65"/>
      <c r="C7298" s="65"/>
      <c r="D7298" s="66"/>
      <c r="E7298" s="67"/>
      <c r="F7298" s="65"/>
      <c r="G7298" s="66"/>
      <c r="J7298" s="65"/>
      <c r="K7298" s="65"/>
      <c r="L7298" s="66"/>
      <c r="M7298" s="65"/>
      <c r="O7298" s="65"/>
      <c r="P7298" s="66"/>
      <c r="Q7298" s="31">
        <f t="shared" si="228"/>
        <v>9999</v>
      </c>
      <c r="R7298" s="31" t="str">
        <f t="shared" si="229"/>
        <v/>
      </c>
      <c r="S7298" s="29">
        <f>IF($Q7298&lt;Parâmetros!$E$19,$G7298-1,$G7298)</f>
        <v>0</v>
      </c>
    </row>
    <row r="7299" spans="1:19" x14ac:dyDescent="0.25">
      <c r="A7299" s="116"/>
      <c r="B7299" s="65"/>
      <c r="C7299" s="65"/>
      <c r="D7299" s="66"/>
      <c r="E7299" s="67"/>
      <c r="F7299" s="65"/>
      <c r="G7299" s="66"/>
      <c r="J7299" s="65"/>
      <c r="K7299" s="65"/>
      <c r="L7299" s="66"/>
      <c r="M7299" s="65"/>
      <c r="O7299" s="65"/>
      <c r="P7299" s="66"/>
      <c r="Q7299" s="31">
        <f t="shared" si="228"/>
        <v>9999</v>
      </c>
      <c r="R7299" s="31" t="str">
        <f t="shared" si="229"/>
        <v/>
      </c>
      <c r="S7299" s="29">
        <f>IF($Q7299&lt;Parâmetros!$E$19,$G7299-1,$G7299)</f>
        <v>0</v>
      </c>
    </row>
    <row r="7300" spans="1:19" x14ac:dyDescent="0.25">
      <c r="A7300" s="116"/>
      <c r="B7300" s="65"/>
      <c r="C7300" s="65"/>
      <c r="D7300" s="66"/>
      <c r="E7300" s="67"/>
      <c r="F7300" s="65"/>
      <c r="G7300" s="66"/>
      <c r="J7300" s="65"/>
      <c r="K7300" s="65"/>
      <c r="L7300" s="66"/>
      <c r="M7300" s="65"/>
      <c r="O7300" s="65"/>
      <c r="P7300" s="66"/>
      <c r="Q7300" s="31">
        <f t="shared" si="228"/>
        <v>9999</v>
      </c>
      <c r="R7300" s="31" t="str">
        <f t="shared" si="229"/>
        <v/>
      </c>
      <c r="S7300" s="29">
        <f>IF($Q7300&lt;Parâmetros!$E$19,$G7300-1,$G7300)</f>
        <v>0</v>
      </c>
    </row>
    <row r="7301" spans="1:19" x14ac:dyDescent="0.25">
      <c r="A7301" s="116"/>
      <c r="B7301" s="65"/>
      <c r="C7301" s="65"/>
      <c r="D7301" s="66"/>
      <c r="E7301" s="67"/>
      <c r="F7301" s="65"/>
      <c r="G7301" s="66"/>
      <c r="J7301" s="65"/>
      <c r="K7301" s="65"/>
      <c r="L7301" s="66"/>
      <c r="M7301" s="65"/>
      <c r="O7301" s="65"/>
      <c r="P7301" s="66"/>
      <c r="Q7301" s="31">
        <f t="shared" si="228"/>
        <v>9999</v>
      </c>
      <c r="R7301" s="31" t="str">
        <f t="shared" si="229"/>
        <v/>
      </c>
      <c r="S7301" s="29">
        <f>IF($Q7301&lt;Parâmetros!$E$19,$G7301-1,$G7301)</f>
        <v>0</v>
      </c>
    </row>
    <row r="7302" spans="1:19" x14ac:dyDescent="0.25">
      <c r="A7302" s="116"/>
      <c r="B7302" s="65"/>
      <c r="C7302" s="65"/>
      <c r="D7302" s="66"/>
      <c r="E7302" s="67"/>
      <c r="F7302" s="65"/>
      <c r="G7302" s="66"/>
      <c r="J7302" s="65"/>
      <c r="K7302" s="65"/>
      <c r="L7302" s="66"/>
      <c r="M7302" s="65"/>
      <c r="O7302" s="65"/>
      <c r="P7302" s="66"/>
      <c r="Q7302" s="31">
        <f t="shared" si="228"/>
        <v>9999</v>
      </c>
      <c r="R7302" s="31" t="str">
        <f t="shared" si="229"/>
        <v/>
      </c>
      <c r="S7302" s="29">
        <f>IF($Q7302&lt;Parâmetros!$E$19,$G7302-1,$G7302)</f>
        <v>0</v>
      </c>
    </row>
    <row r="7303" spans="1:19" x14ac:dyDescent="0.25">
      <c r="A7303" s="116"/>
      <c r="B7303" s="65"/>
      <c r="C7303" s="65"/>
      <c r="D7303" s="66"/>
      <c r="E7303" s="67"/>
      <c r="F7303" s="65"/>
      <c r="G7303" s="66"/>
      <c r="J7303" s="65"/>
      <c r="K7303" s="65"/>
      <c r="L7303" s="66"/>
      <c r="M7303" s="65"/>
      <c r="O7303" s="65"/>
      <c r="P7303" s="66"/>
      <c r="Q7303" s="31">
        <f t="shared" si="228"/>
        <v>9999</v>
      </c>
      <c r="R7303" s="31" t="str">
        <f t="shared" si="229"/>
        <v/>
      </c>
      <c r="S7303" s="29">
        <f>IF($Q7303&lt;Parâmetros!$E$19,$G7303-1,$G7303)</f>
        <v>0</v>
      </c>
    </row>
    <row r="7304" spans="1:19" x14ac:dyDescent="0.25">
      <c r="A7304" s="116"/>
      <c r="B7304" s="65"/>
      <c r="C7304" s="65"/>
      <c r="D7304" s="66"/>
      <c r="E7304" s="67"/>
      <c r="F7304" s="65"/>
      <c r="G7304" s="66"/>
      <c r="J7304" s="65"/>
      <c r="K7304" s="65"/>
      <c r="L7304" s="66"/>
      <c r="M7304" s="65"/>
      <c r="O7304" s="65"/>
      <c r="P7304" s="66"/>
      <c r="Q7304" s="31">
        <f t="shared" si="228"/>
        <v>9999</v>
      </c>
      <c r="R7304" s="31" t="str">
        <f t="shared" si="229"/>
        <v/>
      </c>
      <c r="S7304" s="29">
        <f>IF($Q7304&lt;Parâmetros!$E$19,$G7304-1,$G7304)</f>
        <v>0</v>
      </c>
    </row>
    <row r="7305" spans="1:19" x14ac:dyDescent="0.25">
      <c r="A7305" s="116"/>
      <c r="B7305" s="65"/>
      <c r="C7305" s="65"/>
      <c r="D7305" s="66"/>
      <c r="E7305" s="67"/>
      <c r="F7305" s="65"/>
      <c r="G7305" s="66"/>
      <c r="J7305" s="65"/>
      <c r="K7305" s="65"/>
      <c r="L7305" s="66"/>
      <c r="M7305" s="65"/>
      <c r="O7305" s="65"/>
      <c r="P7305" s="66"/>
      <c r="Q7305" s="31">
        <f t="shared" si="228"/>
        <v>9999</v>
      </c>
      <c r="R7305" s="31" t="str">
        <f t="shared" si="229"/>
        <v/>
      </c>
      <c r="S7305" s="29">
        <f>IF($Q7305&lt;Parâmetros!$E$19,$G7305-1,$G7305)</f>
        <v>0</v>
      </c>
    </row>
    <row r="7306" spans="1:19" x14ac:dyDescent="0.25">
      <c r="A7306" s="116"/>
      <c r="B7306" s="65"/>
      <c r="C7306" s="65"/>
      <c r="D7306" s="66"/>
      <c r="E7306" s="67"/>
      <c r="F7306" s="65"/>
      <c r="G7306" s="66"/>
      <c r="J7306" s="65"/>
      <c r="K7306" s="65"/>
      <c r="L7306" s="66"/>
      <c r="M7306" s="65"/>
      <c r="O7306" s="65"/>
      <c r="P7306" s="66"/>
      <c r="Q7306" s="31">
        <f t="shared" si="228"/>
        <v>9999</v>
      </c>
      <c r="R7306" s="31" t="str">
        <f t="shared" si="229"/>
        <v/>
      </c>
      <c r="S7306" s="29">
        <f>IF($Q7306&lt;Parâmetros!$E$19,$G7306-1,$G7306)</f>
        <v>0</v>
      </c>
    </row>
    <row r="7307" spans="1:19" x14ac:dyDescent="0.25">
      <c r="A7307" s="116"/>
      <c r="B7307" s="65"/>
      <c r="C7307" s="65"/>
      <c r="D7307" s="66"/>
      <c r="E7307" s="67"/>
      <c r="F7307" s="65"/>
      <c r="G7307" s="66"/>
      <c r="J7307" s="65"/>
      <c r="K7307" s="65"/>
      <c r="L7307" s="66"/>
      <c r="M7307" s="65"/>
      <c r="O7307" s="65"/>
      <c r="P7307" s="66"/>
      <c r="Q7307" s="31">
        <f t="shared" si="228"/>
        <v>9999</v>
      </c>
      <c r="R7307" s="31" t="str">
        <f t="shared" si="229"/>
        <v/>
      </c>
      <c r="S7307" s="29">
        <f>IF($Q7307&lt;Parâmetros!$E$19,$G7307-1,$G7307)</f>
        <v>0</v>
      </c>
    </row>
    <row r="7308" spans="1:19" x14ac:dyDescent="0.25">
      <c r="A7308" s="116"/>
      <c r="B7308" s="65"/>
      <c r="C7308" s="65"/>
      <c r="D7308" s="66"/>
      <c r="E7308" s="67"/>
      <c r="F7308" s="65"/>
      <c r="G7308" s="66"/>
      <c r="J7308" s="65"/>
      <c r="K7308" s="65"/>
      <c r="L7308" s="66"/>
      <c r="M7308" s="65"/>
      <c r="N7308" s="65"/>
      <c r="O7308" s="65"/>
      <c r="P7308" s="66"/>
      <c r="Q7308" s="31">
        <f t="shared" si="228"/>
        <v>9999</v>
      </c>
      <c r="R7308" s="31" t="str">
        <f t="shared" si="229"/>
        <v/>
      </c>
      <c r="S7308" s="29">
        <f>IF($Q7308&lt;Parâmetros!$E$19,$G7308-1,$G7308)</f>
        <v>0</v>
      </c>
    </row>
    <row r="7309" spans="1:19" x14ac:dyDescent="0.25">
      <c r="A7309" s="116"/>
      <c r="B7309" s="65"/>
      <c r="C7309" s="65"/>
      <c r="D7309" s="66"/>
      <c r="E7309" s="67"/>
      <c r="F7309" s="65"/>
      <c r="G7309" s="66"/>
      <c r="J7309" s="65"/>
      <c r="K7309" s="65"/>
      <c r="L7309" s="66"/>
      <c r="M7309" s="65"/>
      <c r="N7309" s="65"/>
      <c r="O7309" s="65"/>
      <c r="P7309" s="66"/>
      <c r="Q7309" s="31">
        <f t="shared" si="228"/>
        <v>9999</v>
      </c>
      <c r="R7309" s="31" t="str">
        <f t="shared" si="229"/>
        <v/>
      </c>
      <c r="S7309" s="29">
        <f>IF($Q7309&lt;Parâmetros!$E$19,$G7309-1,$G7309)</f>
        <v>0</v>
      </c>
    </row>
    <row r="7310" spans="1:19" x14ac:dyDescent="0.25">
      <c r="A7310" s="116"/>
      <c r="B7310" s="65"/>
      <c r="C7310" s="65"/>
      <c r="D7310" s="66"/>
      <c r="E7310" s="67"/>
      <c r="F7310" s="65"/>
      <c r="G7310" s="66"/>
      <c r="J7310" s="65"/>
      <c r="K7310" s="65"/>
      <c r="L7310" s="66"/>
      <c r="M7310" s="65"/>
      <c r="N7310" s="65"/>
      <c r="O7310" s="65"/>
      <c r="P7310" s="66"/>
      <c r="Q7310" s="31">
        <f t="shared" si="228"/>
        <v>9999</v>
      </c>
      <c r="R7310" s="31" t="str">
        <f t="shared" si="229"/>
        <v/>
      </c>
      <c r="S7310" s="29">
        <f>IF($Q7310&lt;Parâmetros!$E$19,$G7310-1,$G7310)</f>
        <v>0</v>
      </c>
    </row>
    <row r="7311" spans="1:19" x14ac:dyDescent="0.25">
      <c r="A7311" s="116"/>
      <c r="B7311" s="65"/>
      <c r="C7311" s="65"/>
      <c r="D7311" s="66"/>
      <c r="E7311" s="67"/>
      <c r="F7311" s="65"/>
      <c r="G7311" s="66"/>
      <c r="J7311" s="65"/>
      <c r="K7311" s="65"/>
      <c r="L7311" s="66"/>
      <c r="M7311" s="65"/>
      <c r="O7311" s="65"/>
      <c r="P7311" s="66"/>
      <c r="Q7311" s="31">
        <f t="shared" si="228"/>
        <v>9999</v>
      </c>
      <c r="R7311" s="31" t="str">
        <f t="shared" si="229"/>
        <v/>
      </c>
      <c r="S7311" s="29">
        <f>IF($Q7311&lt;Parâmetros!$E$19,$G7311-1,$G7311)</f>
        <v>0</v>
      </c>
    </row>
    <row r="7312" spans="1:19" x14ac:dyDescent="0.25">
      <c r="A7312" s="116"/>
      <c r="B7312" s="65"/>
      <c r="C7312" s="65"/>
      <c r="D7312" s="66"/>
      <c r="E7312" s="67"/>
      <c r="F7312" s="65"/>
      <c r="G7312" s="66"/>
      <c r="J7312" s="65"/>
      <c r="K7312" s="65"/>
      <c r="L7312" s="66"/>
      <c r="M7312" s="65"/>
      <c r="O7312" s="65"/>
      <c r="P7312" s="66"/>
      <c r="Q7312" s="31">
        <f t="shared" si="228"/>
        <v>9999</v>
      </c>
      <c r="R7312" s="31" t="str">
        <f t="shared" si="229"/>
        <v/>
      </c>
      <c r="S7312" s="29">
        <f>IF($Q7312&lt;Parâmetros!$E$19,$G7312-1,$G7312)</f>
        <v>0</v>
      </c>
    </row>
    <row r="7313" spans="1:19" x14ac:dyDescent="0.25">
      <c r="A7313" s="116"/>
      <c r="B7313" s="65"/>
      <c r="C7313" s="65"/>
      <c r="D7313" s="66"/>
      <c r="E7313" s="67"/>
      <c r="F7313" s="65"/>
      <c r="G7313" s="66"/>
      <c r="J7313" s="65"/>
      <c r="K7313" s="65"/>
      <c r="L7313" s="66"/>
      <c r="M7313" s="65"/>
      <c r="O7313" s="65"/>
      <c r="P7313" s="66"/>
      <c r="Q7313" s="31">
        <f t="shared" si="228"/>
        <v>9999</v>
      </c>
      <c r="R7313" s="31" t="str">
        <f t="shared" si="229"/>
        <v/>
      </c>
      <c r="S7313" s="29">
        <f>IF($Q7313&lt;Parâmetros!$E$19,$G7313-1,$G7313)</f>
        <v>0</v>
      </c>
    </row>
    <row r="7314" spans="1:19" x14ac:dyDescent="0.25">
      <c r="A7314" s="116"/>
      <c r="B7314" s="65"/>
      <c r="C7314" s="65"/>
      <c r="D7314" s="66"/>
      <c r="E7314" s="67"/>
      <c r="F7314" s="65"/>
      <c r="G7314" s="66"/>
      <c r="J7314" s="65"/>
      <c r="K7314" s="65"/>
      <c r="L7314" s="66"/>
      <c r="M7314" s="65"/>
      <c r="O7314" s="65"/>
      <c r="P7314" s="66"/>
      <c r="Q7314" s="31">
        <f t="shared" si="228"/>
        <v>9999</v>
      </c>
      <c r="R7314" s="31" t="str">
        <f t="shared" si="229"/>
        <v/>
      </c>
      <c r="S7314" s="29">
        <f>IF($Q7314&lt;Parâmetros!$E$19,$G7314-1,$G7314)</f>
        <v>0</v>
      </c>
    </row>
    <row r="7315" spans="1:19" x14ac:dyDescent="0.25">
      <c r="A7315" s="116"/>
      <c r="B7315" s="65"/>
      <c r="C7315" s="65"/>
      <c r="D7315" s="66"/>
      <c r="E7315" s="67"/>
      <c r="F7315" s="65"/>
      <c r="G7315" s="66"/>
      <c r="J7315" s="65"/>
      <c r="K7315" s="65"/>
      <c r="L7315" s="66"/>
      <c r="M7315" s="65"/>
      <c r="O7315" s="65"/>
      <c r="P7315" s="66"/>
      <c r="Q7315" s="31">
        <f t="shared" si="228"/>
        <v>9999</v>
      </c>
      <c r="R7315" s="31" t="str">
        <f t="shared" si="229"/>
        <v/>
      </c>
      <c r="S7315" s="29">
        <f>IF($Q7315&lt;Parâmetros!$E$19,$G7315-1,$G7315)</f>
        <v>0</v>
      </c>
    </row>
    <row r="7316" spans="1:19" x14ac:dyDescent="0.25">
      <c r="A7316" s="116"/>
      <c r="B7316" s="65"/>
      <c r="C7316" s="65"/>
      <c r="D7316" s="66"/>
      <c r="E7316" s="67"/>
      <c r="F7316" s="65"/>
      <c r="G7316" s="66"/>
      <c r="J7316" s="65"/>
      <c r="K7316" s="65"/>
      <c r="L7316" s="66"/>
      <c r="M7316" s="65"/>
      <c r="O7316" s="65"/>
      <c r="P7316" s="66"/>
      <c r="Q7316" s="31">
        <f t="shared" si="228"/>
        <v>9999</v>
      </c>
      <c r="R7316" s="31" t="str">
        <f t="shared" si="229"/>
        <v/>
      </c>
      <c r="S7316" s="29">
        <f>IF($Q7316&lt;Parâmetros!$E$19,$G7316-1,$G7316)</f>
        <v>0</v>
      </c>
    </row>
    <row r="7317" spans="1:19" x14ac:dyDescent="0.25">
      <c r="A7317" s="116"/>
      <c r="B7317" s="65"/>
      <c r="C7317" s="65"/>
      <c r="D7317" s="66"/>
      <c r="E7317" s="67"/>
      <c r="F7317" s="65"/>
      <c r="G7317" s="66"/>
      <c r="J7317" s="65"/>
      <c r="K7317" s="65"/>
      <c r="L7317" s="66"/>
      <c r="M7317" s="65"/>
      <c r="O7317" s="65"/>
      <c r="P7317" s="66"/>
      <c r="Q7317" s="31">
        <f t="shared" si="228"/>
        <v>9999</v>
      </c>
      <c r="R7317" s="31" t="str">
        <f t="shared" si="229"/>
        <v/>
      </c>
      <c r="S7317" s="29">
        <f>IF($Q7317&lt;Parâmetros!$E$19,$G7317-1,$G7317)</f>
        <v>0</v>
      </c>
    </row>
    <row r="7318" spans="1:19" x14ac:dyDescent="0.25">
      <c r="A7318" s="116"/>
      <c r="B7318" s="65"/>
      <c r="C7318" s="65"/>
      <c r="D7318" s="66"/>
      <c r="E7318" s="67"/>
      <c r="F7318" s="65"/>
      <c r="G7318" s="66"/>
      <c r="J7318" s="65"/>
      <c r="K7318" s="65"/>
      <c r="L7318" s="66"/>
      <c r="M7318" s="65"/>
      <c r="O7318" s="65"/>
      <c r="P7318" s="66"/>
      <c r="Q7318" s="31">
        <f t="shared" si="228"/>
        <v>9999</v>
      </c>
      <c r="R7318" s="31" t="str">
        <f t="shared" si="229"/>
        <v/>
      </c>
      <c r="S7318" s="29">
        <f>IF($Q7318&lt;Parâmetros!$E$19,$G7318-1,$G7318)</f>
        <v>0</v>
      </c>
    </row>
    <row r="7319" spans="1:19" x14ac:dyDescent="0.25">
      <c r="A7319" s="116"/>
      <c r="B7319" s="65"/>
      <c r="C7319" s="65"/>
      <c r="D7319" s="66"/>
      <c r="E7319" s="67"/>
      <c r="F7319" s="65"/>
      <c r="G7319" s="66"/>
      <c r="J7319" s="65"/>
      <c r="K7319" s="65"/>
      <c r="L7319" s="66"/>
      <c r="M7319" s="65"/>
      <c r="O7319" s="65"/>
      <c r="P7319" s="66"/>
      <c r="Q7319" s="31">
        <f t="shared" si="228"/>
        <v>9999</v>
      </c>
      <c r="R7319" s="31" t="str">
        <f t="shared" si="229"/>
        <v/>
      </c>
      <c r="S7319" s="29">
        <f>IF($Q7319&lt;Parâmetros!$E$19,$G7319-1,$G7319)</f>
        <v>0</v>
      </c>
    </row>
    <row r="7320" spans="1:19" x14ac:dyDescent="0.25">
      <c r="A7320" s="116"/>
      <c r="B7320" s="65"/>
      <c r="C7320" s="65"/>
      <c r="D7320" s="66"/>
      <c r="E7320" s="67"/>
      <c r="F7320" s="65"/>
      <c r="G7320" s="66"/>
      <c r="J7320" s="65"/>
      <c r="K7320" s="65"/>
      <c r="L7320" s="66"/>
      <c r="M7320" s="65"/>
      <c r="O7320" s="65"/>
      <c r="P7320" s="66"/>
      <c r="Q7320" s="31">
        <f t="shared" si="228"/>
        <v>9999</v>
      </c>
      <c r="R7320" s="31" t="str">
        <f t="shared" si="229"/>
        <v/>
      </c>
      <c r="S7320" s="29">
        <f>IF($Q7320&lt;Parâmetros!$E$19,$G7320-1,$G7320)</f>
        <v>0</v>
      </c>
    </row>
    <row r="7321" spans="1:19" x14ac:dyDescent="0.25">
      <c r="A7321" s="116"/>
      <c r="B7321" s="65"/>
      <c r="C7321" s="65"/>
      <c r="D7321" s="66"/>
      <c r="E7321" s="67"/>
      <c r="F7321" s="65"/>
      <c r="G7321" s="66"/>
      <c r="J7321" s="65"/>
      <c r="K7321" s="65"/>
      <c r="L7321" s="66"/>
      <c r="M7321" s="65"/>
      <c r="O7321" s="65"/>
      <c r="P7321" s="66"/>
      <c r="Q7321" s="31">
        <f t="shared" si="228"/>
        <v>9999</v>
      </c>
      <c r="R7321" s="31" t="str">
        <f t="shared" si="229"/>
        <v/>
      </c>
      <c r="S7321" s="29">
        <f>IF($Q7321&lt;Parâmetros!$E$19,$G7321-1,$G7321)</f>
        <v>0</v>
      </c>
    </row>
    <row r="7322" spans="1:19" x14ac:dyDescent="0.25">
      <c r="A7322" s="116"/>
      <c r="B7322" s="65"/>
      <c r="C7322" s="65"/>
      <c r="D7322" s="66"/>
      <c r="E7322" s="67"/>
      <c r="F7322" s="65"/>
      <c r="G7322" s="66"/>
      <c r="J7322" s="65"/>
      <c r="K7322" s="65"/>
      <c r="L7322" s="66"/>
      <c r="M7322" s="65"/>
      <c r="O7322" s="65"/>
      <c r="P7322" s="66"/>
      <c r="Q7322" s="31">
        <f t="shared" si="228"/>
        <v>9999</v>
      </c>
      <c r="R7322" s="31" t="str">
        <f t="shared" si="229"/>
        <v/>
      </c>
      <c r="S7322" s="29">
        <f>IF($Q7322&lt;Parâmetros!$E$19,$G7322-1,$G7322)</f>
        <v>0</v>
      </c>
    </row>
    <row r="7323" spans="1:19" x14ac:dyDescent="0.25">
      <c r="A7323" s="116"/>
      <c r="B7323" s="65"/>
      <c r="C7323" s="65"/>
      <c r="D7323" s="66"/>
      <c r="E7323" s="67"/>
      <c r="F7323" s="65"/>
      <c r="G7323" s="66"/>
      <c r="J7323" s="65"/>
      <c r="K7323" s="65"/>
      <c r="L7323" s="66"/>
      <c r="M7323" s="65"/>
      <c r="O7323" s="65"/>
      <c r="P7323" s="66"/>
      <c r="Q7323" s="31">
        <f t="shared" si="228"/>
        <v>9999</v>
      </c>
      <c r="R7323" s="31" t="str">
        <f t="shared" si="229"/>
        <v/>
      </c>
      <c r="S7323" s="29">
        <f>IF($Q7323&lt;Parâmetros!$E$19,$G7323-1,$G7323)</f>
        <v>0</v>
      </c>
    </row>
    <row r="7324" spans="1:19" x14ac:dyDescent="0.25">
      <c r="A7324" s="116"/>
      <c r="B7324" s="65"/>
      <c r="C7324" s="65"/>
      <c r="D7324" s="66"/>
      <c r="E7324" s="67"/>
      <c r="F7324" s="65"/>
      <c r="G7324" s="66"/>
      <c r="J7324" s="65"/>
      <c r="K7324" s="65"/>
      <c r="L7324" s="66"/>
      <c r="M7324" s="65"/>
      <c r="O7324" s="65"/>
      <c r="P7324" s="66"/>
      <c r="Q7324" s="31">
        <f t="shared" si="228"/>
        <v>9999</v>
      </c>
      <c r="R7324" s="31" t="str">
        <f t="shared" si="229"/>
        <v/>
      </c>
      <c r="S7324" s="29">
        <f>IF($Q7324&lt;Parâmetros!$E$19,$G7324-1,$G7324)</f>
        <v>0</v>
      </c>
    </row>
    <row r="7325" spans="1:19" x14ac:dyDescent="0.25">
      <c r="A7325" s="116"/>
      <c r="B7325" s="65"/>
      <c r="C7325" s="65"/>
      <c r="D7325" s="66"/>
      <c r="E7325" s="67"/>
      <c r="F7325" s="65"/>
      <c r="G7325" s="66"/>
      <c r="J7325" s="65"/>
      <c r="K7325" s="65"/>
      <c r="L7325" s="66"/>
      <c r="M7325" s="65"/>
      <c r="O7325" s="65"/>
      <c r="P7325" s="66"/>
      <c r="Q7325" s="31">
        <f t="shared" si="228"/>
        <v>9999</v>
      </c>
      <c r="R7325" s="31" t="str">
        <f t="shared" si="229"/>
        <v/>
      </c>
      <c r="S7325" s="29">
        <f>IF($Q7325&lt;Parâmetros!$E$19,$G7325-1,$G7325)</f>
        <v>0</v>
      </c>
    </row>
    <row r="7326" spans="1:19" x14ac:dyDescent="0.25">
      <c r="A7326" s="116"/>
      <c r="B7326" s="65"/>
      <c r="C7326" s="65"/>
      <c r="D7326" s="66"/>
      <c r="E7326" s="67"/>
      <c r="F7326" s="65"/>
      <c r="G7326" s="66"/>
      <c r="J7326" s="65"/>
      <c r="K7326" s="65"/>
      <c r="L7326" s="66"/>
      <c r="M7326" s="65"/>
      <c r="O7326" s="65"/>
      <c r="P7326" s="66"/>
      <c r="Q7326" s="31">
        <f t="shared" si="228"/>
        <v>9999</v>
      </c>
      <c r="R7326" s="31" t="str">
        <f t="shared" si="229"/>
        <v/>
      </c>
      <c r="S7326" s="29">
        <f>IF($Q7326&lt;Parâmetros!$E$19,$G7326-1,$G7326)</f>
        <v>0</v>
      </c>
    </row>
    <row r="7327" spans="1:19" x14ac:dyDescent="0.25">
      <c r="A7327" s="116"/>
      <c r="B7327" s="65"/>
      <c r="C7327" s="65"/>
      <c r="D7327" s="66"/>
      <c r="E7327" s="67"/>
      <c r="F7327" s="65"/>
      <c r="G7327" s="66"/>
      <c r="J7327" s="65"/>
      <c r="K7327" s="65"/>
      <c r="L7327" s="66"/>
      <c r="M7327" s="65"/>
      <c r="O7327" s="65"/>
      <c r="P7327" s="66"/>
      <c r="Q7327" s="31">
        <f t="shared" si="228"/>
        <v>9999</v>
      </c>
      <c r="R7327" s="31" t="str">
        <f t="shared" si="229"/>
        <v/>
      </c>
      <c r="S7327" s="29">
        <f>IF($Q7327&lt;Parâmetros!$E$19,$G7327-1,$G7327)</f>
        <v>0</v>
      </c>
    </row>
    <row r="7328" spans="1:19" x14ac:dyDescent="0.25">
      <c r="A7328" s="116"/>
      <c r="B7328" s="65"/>
      <c r="C7328" s="65"/>
      <c r="D7328" s="66"/>
      <c r="E7328" s="67"/>
      <c r="F7328" s="65"/>
      <c r="G7328" s="66"/>
      <c r="J7328" s="65"/>
      <c r="K7328" s="65"/>
      <c r="L7328" s="66"/>
      <c r="M7328" s="65"/>
      <c r="O7328" s="65"/>
      <c r="P7328" s="66"/>
      <c r="Q7328" s="31">
        <f t="shared" si="228"/>
        <v>9999</v>
      </c>
      <c r="R7328" s="31" t="str">
        <f t="shared" si="229"/>
        <v/>
      </c>
      <c r="S7328" s="29">
        <f>IF($Q7328&lt;Parâmetros!$E$19,$G7328-1,$G7328)</f>
        <v>0</v>
      </c>
    </row>
    <row r="7329" spans="1:19" x14ac:dyDescent="0.25">
      <c r="A7329" s="116"/>
      <c r="B7329" s="65"/>
      <c r="C7329" s="65"/>
      <c r="D7329" s="66"/>
      <c r="E7329" s="67"/>
      <c r="F7329" s="65"/>
      <c r="G7329" s="66"/>
      <c r="J7329" s="65"/>
      <c r="K7329" s="65"/>
      <c r="L7329" s="66"/>
      <c r="M7329" s="65"/>
      <c r="O7329" s="65"/>
      <c r="P7329" s="66"/>
      <c r="Q7329" s="31">
        <f t="shared" si="228"/>
        <v>9999</v>
      </c>
      <c r="R7329" s="31" t="str">
        <f t="shared" si="229"/>
        <v/>
      </c>
      <c r="S7329" s="29">
        <f>IF($Q7329&lt;Parâmetros!$E$19,$G7329-1,$G7329)</f>
        <v>0</v>
      </c>
    </row>
    <row r="7330" spans="1:19" x14ac:dyDescent="0.25">
      <c r="A7330" s="116"/>
      <c r="B7330" s="65"/>
      <c r="C7330" s="65"/>
      <c r="D7330" s="66"/>
      <c r="E7330" s="67"/>
      <c r="F7330" s="65"/>
      <c r="G7330" s="66"/>
      <c r="J7330" s="65"/>
      <c r="K7330" s="65"/>
      <c r="L7330" s="66"/>
      <c r="M7330" s="65"/>
      <c r="O7330" s="65"/>
      <c r="P7330" s="66"/>
      <c r="Q7330" s="31">
        <f t="shared" si="228"/>
        <v>9999</v>
      </c>
      <c r="R7330" s="31" t="str">
        <f t="shared" si="229"/>
        <v/>
      </c>
      <c r="S7330" s="29">
        <f>IF($Q7330&lt;Parâmetros!$E$19,$G7330-1,$G7330)</f>
        <v>0</v>
      </c>
    </row>
    <row r="7331" spans="1:19" x14ac:dyDescent="0.25">
      <c r="A7331" s="116"/>
      <c r="B7331" s="65"/>
      <c r="C7331" s="65"/>
      <c r="D7331" s="66"/>
      <c r="E7331" s="67"/>
      <c r="F7331" s="65"/>
      <c r="G7331" s="66"/>
      <c r="J7331" s="65"/>
      <c r="K7331" s="65"/>
      <c r="L7331" s="66"/>
      <c r="M7331" s="65"/>
      <c r="O7331" s="65"/>
      <c r="P7331" s="66"/>
      <c r="Q7331" s="31">
        <f t="shared" si="228"/>
        <v>9999</v>
      </c>
      <c r="R7331" s="31" t="str">
        <f t="shared" si="229"/>
        <v/>
      </c>
      <c r="S7331" s="29">
        <f>IF($Q7331&lt;Parâmetros!$E$19,$G7331-1,$G7331)</f>
        <v>0</v>
      </c>
    </row>
    <row r="7332" spans="1:19" x14ac:dyDescent="0.25">
      <c r="A7332" s="116"/>
      <c r="B7332" s="65"/>
      <c r="C7332" s="65"/>
      <c r="D7332" s="66"/>
      <c r="E7332" s="67"/>
      <c r="F7332" s="65"/>
      <c r="G7332" s="66"/>
      <c r="J7332" s="65"/>
      <c r="K7332" s="65"/>
      <c r="L7332" s="66"/>
      <c r="M7332" s="65"/>
      <c r="O7332" s="65"/>
      <c r="P7332" s="66"/>
      <c r="Q7332" s="31">
        <f t="shared" si="228"/>
        <v>9999</v>
      </c>
      <c r="R7332" s="31" t="str">
        <f t="shared" si="229"/>
        <v/>
      </c>
      <c r="S7332" s="29">
        <f>IF($Q7332&lt;Parâmetros!$E$19,$G7332-1,$G7332)</f>
        <v>0</v>
      </c>
    </row>
    <row r="7333" spans="1:19" x14ac:dyDescent="0.25">
      <c r="A7333" s="116"/>
      <c r="B7333" s="65"/>
      <c r="C7333" s="65"/>
      <c r="D7333" s="66"/>
      <c r="E7333" s="67"/>
      <c r="F7333" s="65"/>
      <c r="G7333" s="66"/>
      <c r="J7333" s="65"/>
      <c r="K7333" s="65"/>
      <c r="L7333" s="66"/>
      <c r="M7333" s="65"/>
      <c r="O7333" s="65"/>
      <c r="P7333" s="66"/>
      <c r="Q7333" s="31">
        <f t="shared" si="228"/>
        <v>9999</v>
      </c>
      <c r="R7333" s="31" t="str">
        <f t="shared" si="229"/>
        <v/>
      </c>
      <c r="S7333" s="29">
        <f>IF($Q7333&lt;Parâmetros!$E$19,$G7333-1,$G7333)</f>
        <v>0</v>
      </c>
    </row>
    <row r="7334" spans="1:19" x14ac:dyDescent="0.25">
      <c r="A7334" s="116"/>
      <c r="B7334" s="65"/>
      <c r="C7334" s="65"/>
      <c r="D7334" s="66"/>
      <c r="E7334" s="67"/>
      <c r="F7334" s="65"/>
      <c r="G7334" s="66"/>
      <c r="J7334" s="65"/>
      <c r="K7334" s="65"/>
      <c r="L7334" s="66"/>
      <c r="M7334" s="65"/>
      <c r="N7334" s="65"/>
      <c r="O7334" s="65"/>
      <c r="P7334" s="66"/>
      <c r="Q7334" s="31">
        <f t="shared" si="228"/>
        <v>9999</v>
      </c>
      <c r="R7334" s="31" t="str">
        <f t="shared" si="229"/>
        <v/>
      </c>
      <c r="S7334" s="29">
        <f>IF($Q7334&lt;Parâmetros!$E$19,$G7334-1,$G7334)</f>
        <v>0</v>
      </c>
    </row>
    <row r="7335" spans="1:19" x14ac:dyDescent="0.25">
      <c r="A7335" s="116"/>
      <c r="B7335" s="65"/>
      <c r="C7335" s="65"/>
      <c r="D7335" s="66"/>
      <c r="E7335" s="67"/>
      <c r="F7335" s="65"/>
      <c r="G7335" s="66"/>
      <c r="J7335" s="65"/>
      <c r="K7335" s="65"/>
      <c r="L7335" s="66"/>
      <c r="M7335" s="65"/>
      <c r="O7335" s="65"/>
      <c r="P7335" s="66"/>
      <c r="Q7335" s="31">
        <f t="shared" si="228"/>
        <v>9999</v>
      </c>
      <c r="R7335" s="31" t="str">
        <f t="shared" si="229"/>
        <v/>
      </c>
      <c r="S7335" s="29">
        <f>IF($Q7335&lt;Parâmetros!$E$19,$G7335-1,$G7335)</f>
        <v>0</v>
      </c>
    </row>
    <row r="7336" spans="1:19" x14ac:dyDescent="0.25">
      <c r="A7336" s="116"/>
      <c r="B7336" s="65"/>
      <c r="C7336" s="65"/>
      <c r="D7336" s="66"/>
      <c r="E7336" s="67"/>
      <c r="F7336" s="65"/>
      <c r="G7336" s="66"/>
      <c r="J7336" s="65"/>
      <c r="K7336" s="65"/>
      <c r="L7336" s="66"/>
      <c r="M7336" s="65"/>
      <c r="O7336" s="65"/>
      <c r="P7336" s="66"/>
      <c r="Q7336" s="31">
        <f t="shared" si="228"/>
        <v>9999</v>
      </c>
      <c r="R7336" s="31" t="str">
        <f t="shared" si="229"/>
        <v/>
      </c>
      <c r="S7336" s="29">
        <f>IF($Q7336&lt;Parâmetros!$E$19,$G7336-1,$G7336)</f>
        <v>0</v>
      </c>
    </row>
    <row r="7337" spans="1:19" x14ac:dyDescent="0.25">
      <c r="A7337" s="116"/>
      <c r="B7337" s="65"/>
      <c r="C7337" s="65"/>
      <c r="D7337" s="66"/>
      <c r="E7337" s="67"/>
      <c r="F7337" s="65"/>
      <c r="G7337" s="66"/>
      <c r="J7337" s="65"/>
      <c r="K7337" s="65"/>
      <c r="L7337" s="66"/>
      <c r="M7337" s="65"/>
      <c r="O7337" s="65"/>
      <c r="P7337" s="66"/>
      <c r="Q7337" s="31">
        <f t="shared" si="228"/>
        <v>9999</v>
      </c>
      <c r="R7337" s="31" t="str">
        <f t="shared" si="229"/>
        <v/>
      </c>
      <c r="S7337" s="29">
        <f>IF($Q7337&lt;Parâmetros!$E$19,$G7337-1,$G7337)</f>
        <v>0</v>
      </c>
    </row>
    <row r="7338" spans="1:19" x14ac:dyDescent="0.25">
      <c r="A7338" s="116"/>
      <c r="B7338" s="65"/>
      <c r="C7338" s="65"/>
      <c r="D7338" s="66"/>
      <c r="E7338" s="67"/>
      <c r="F7338" s="65"/>
      <c r="G7338" s="66"/>
      <c r="J7338" s="65"/>
      <c r="K7338" s="65"/>
      <c r="L7338" s="66"/>
      <c r="M7338" s="65"/>
      <c r="O7338" s="65"/>
      <c r="P7338" s="66"/>
      <c r="Q7338" s="31">
        <f t="shared" si="228"/>
        <v>9999</v>
      </c>
      <c r="R7338" s="31" t="str">
        <f t="shared" si="229"/>
        <v/>
      </c>
      <c r="S7338" s="29">
        <f>IF($Q7338&lt;Parâmetros!$E$19,$G7338-1,$G7338)</f>
        <v>0</v>
      </c>
    </row>
    <row r="7339" spans="1:19" x14ac:dyDescent="0.25">
      <c r="A7339" s="116"/>
      <c r="B7339" s="65"/>
      <c r="C7339" s="65"/>
      <c r="D7339" s="66"/>
      <c r="E7339" s="67"/>
      <c r="F7339" s="65"/>
      <c r="G7339" s="66"/>
      <c r="J7339" s="65"/>
      <c r="K7339" s="65"/>
      <c r="L7339" s="66"/>
      <c r="M7339" s="65"/>
      <c r="O7339" s="65"/>
      <c r="P7339" s="66"/>
      <c r="Q7339" s="31">
        <f t="shared" si="228"/>
        <v>9999</v>
      </c>
      <c r="R7339" s="31" t="str">
        <f t="shared" si="229"/>
        <v/>
      </c>
      <c r="S7339" s="29">
        <f>IF($Q7339&lt;Parâmetros!$E$19,$G7339-1,$G7339)</f>
        <v>0</v>
      </c>
    </row>
    <row r="7340" spans="1:19" x14ac:dyDescent="0.25">
      <c r="A7340" s="116"/>
      <c r="B7340" s="65"/>
      <c r="C7340" s="65"/>
      <c r="D7340" s="66"/>
      <c r="E7340" s="67"/>
      <c r="F7340" s="65"/>
      <c r="G7340" s="66"/>
      <c r="J7340" s="65"/>
      <c r="K7340" s="65"/>
      <c r="L7340" s="66"/>
      <c r="M7340" s="65"/>
      <c r="O7340" s="65"/>
      <c r="P7340" s="66"/>
      <c r="Q7340" s="31">
        <f t="shared" si="228"/>
        <v>9999</v>
      </c>
      <c r="R7340" s="31" t="str">
        <f t="shared" si="229"/>
        <v/>
      </c>
      <c r="S7340" s="29">
        <f>IF($Q7340&lt;Parâmetros!$E$19,$G7340-1,$G7340)</f>
        <v>0</v>
      </c>
    </row>
    <row r="7341" spans="1:19" x14ac:dyDescent="0.25">
      <c r="A7341" s="116"/>
      <c r="B7341" s="65"/>
      <c r="C7341" s="65"/>
      <c r="D7341" s="66"/>
      <c r="E7341" s="67"/>
      <c r="F7341" s="65"/>
      <c r="G7341" s="66"/>
      <c r="J7341" s="65"/>
      <c r="K7341" s="65"/>
      <c r="L7341" s="66"/>
      <c r="M7341" s="65"/>
      <c r="N7341" s="65"/>
      <c r="O7341" s="65"/>
      <c r="P7341" s="66"/>
      <c r="Q7341" s="31">
        <f t="shared" si="228"/>
        <v>9999</v>
      </c>
      <c r="R7341" s="31" t="str">
        <f t="shared" si="229"/>
        <v/>
      </c>
      <c r="S7341" s="29">
        <f>IF($Q7341&lt;Parâmetros!$E$19,$G7341-1,$G7341)</f>
        <v>0</v>
      </c>
    </row>
    <row r="7342" spans="1:19" x14ac:dyDescent="0.25">
      <c r="A7342" s="116"/>
      <c r="B7342" s="65"/>
      <c r="C7342" s="65"/>
      <c r="D7342" s="66"/>
      <c r="E7342" s="67"/>
      <c r="F7342" s="65"/>
      <c r="G7342" s="66"/>
      <c r="J7342" s="65"/>
      <c r="K7342" s="65"/>
      <c r="L7342" s="66"/>
      <c r="M7342" s="65"/>
      <c r="N7342" s="65"/>
      <c r="O7342" s="65"/>
      <c r="P7342" s="66"/>
      <c r="Q7342" s="31">
        <f t="shared" si="228"/>
        <v>9999</v>
      </c>
      <c r="R7342" s="31" t="str">
        <f t="shared" si="229"/>
        <v/>
      </c>
      <c r="S7342" s="29">
        <f>IF($Q7342&lt;Parâmetros!$E$19,$G7342-1,$G7342)</f>
        <v>0</v>
      </c>
    </row>
    <row r="7343" spans="1:19" x14ac:dyDescent="0.25">
      <c r="A7343" s="116"/>
      <c r="B7343" s="65"/>
      <c r="C7343" s="65"/>
      <c r="D7343" s="66"/>
      <c r="E7343" s="67"/>
      <c r="F7343" s="65"/>
      <c r="G7343" s="66"/>
      <c r="J7343" s="65"/>
      <c r="K7343" s="65"/>
      <c r="L7343" s="66"/>
      <c r="M7343" s="65"/>
      <c r="N7343" s="65"/>
      <c r="O7343" s="65"/>
      <c r="P7343" s="66"/>
      <c r="Q7343" s="31">
        <f t="shared" si="228"/>
        <v>9999</v>
      </c>
      <c r="R7343" s="31" t="str">
        <f t="shared" si="229"/>
        <v/>
      </c>
      <c r="S7343" s="29">
        <f>IF($Q7343&lt;Parâmetros!$E$19,$G7343-1,$G7343)</f>
        <v>0</v>
      </c>
    </row>
    <row r="7344" spans="1:19" x14ac:dyDescent="0.25">
      <c r="A7344" s="116"/>
      <c r="B7344" s="65"/>
      <c r="C7344" s="65"/>
      <c r="D7344" s="66"/>
      <c r="E7344" s="67"/>
      <c r="F7344" s="65"/>
      <c r="G7344" s="66"/>
      <c r="J7344" s="65"/>
      <c r="K7344" s="65"/>
      <c r="L7344" s="66"/>
      <c r="M7344" s="65"/>
      <c r="O7344" s="65"/>
      <c r="P7344" s="66"/>
      <c r="Q7344" s="31">
        <f t="shared" si="228"/>
        <v>9999</v>
      </c>
      <c r="R7344" s="31" t="str">
        <f t="shared" si="229"/>
        <v/>
      </c>
      <c r="S7344" s="29">
        <f>IF($Q7344&lt;Parâmetros!$E$19,$G7344-1,$G7344)</f>
        <v>0</v>
      </c>
    </row>
    <row r="7345" spans="1:19" x14ac:dyDescent="0.25">
      <c r="A7345" s="116"/>
      <c r="B7345" s="65"/>
      <c r="C7345" s="65"/>
      <c r="D7345" s="66"/>
      <c r="E7345" s="67"/>
      <c r="F7345" s="65"/>
      <c r="G7345" s="66"/>
      <c r="J7345" s="65"/>
      <c r="K7345" s="65"/>
      <c r="L7345" s="66"/>
      <c r="M7345" s="65"/>
      <c r="N7345" s="65"/>
      <c r="O7345" s="65"/>
      <c r="P7345" s="66"/>
      <c r="Q7345" s="31">
        <f t="shared" si="228"/>
        <v>9999</v>
      </c>
      <c r="R7345" s="31" t="str">
        <f t="shared" si="229"/>
        <v/>
      </c>
      <c r="S7345" s="29">
        <f>IF($Q7345&lt;Parâmetros!$E$19,$G7345-1,$G7345)</f>
        <v>0</v>
      </c>
    </row>
    <row r="7346" spans="1:19" x14ac:dyDescent="0.25">
      <c r="A7346" s="116"/>
      <c r="B7346" s="65"/>
      <c r="C7346" s="65"/>
      <c r="D7346" s="66"/>
      <c r="E7346" s="67"/>
      <c r="F7346" s="65"/>
      <c r="G7346" s="66"/>
      <c r="J7346" s="65"/>
      <c r="K7346" s="65"/>
      <c r="L7346" s="66"/>
      <c r="M7346" s="65"/>
      <c r="N7346" s="65"/>
      <c r="O7346" s="65"/>
      <c r="P7346" s="66"/>
      <c r="Q7346" s="31">
        <f t="shared" si="228"/>
        <v>9999</v>
      </c>
      <c r="R7346" s="31" t="str">
        <f t="shared" si="229"/>
        <v/>
      </c>
      <c r="S7346" s="29">
        <f>IF($Q7346&lt;Parâmetros!$E$19,$G7346-1,$G7346)</f>
        <v>0</v>
      </c>
    </row>
    <row r="7347" spans="1:19" x14ac:dyDescent="0.25">
      <c r="A7347" s="116"/>
      <c r="B7347" s="65"/>
      <c r="C7347" s="65"/>
      <c r="D7347" s="66"/>
      <c r="E7347" s="67"/>
      <c r="F7347" s="65"/>
      <c r="G7347" s="66"/>
      <c r="J7347" s="65"/>
      <c r="K7347" s="65"/>
      <c r="L7347" s="66"/>
      <c r="M7347" s="65"/>
      <c r="N7347" s="65"/>
      <c r="O7347" s="65"/>
      <c r="P7347" s="66"/>
      <c r="Q7347" s="31">
        <f t="shared" si="228"/>
        <v>9999</v>
      </c>
      <c r="R7347" s="31" t="str">
        <f t="shared" si="229"/>
        <v/>
      </c>
      <c r="S7347" s="29">
        <f>IF($Q7347&lt;Parâmetros!$E$19,$G7347-1,$G7347)</f>
        <v>0</v>
      </c>
    </row>
    <row r="7348" spans="1:19" x14ac:dyDescent="0.25">
      <c r="A7348" s="116"/>
      <c r="B7348" s="65"/>
      <c r="C7348" s="65"/>
      <c r="D7348" s="66"/>
      <c r="E7348" s="67"/>
      <c r="F7348" s="65"/>
      <c r="G7348" s="66"/>
      <c r="J7348" s="65"/>
      <c r="K7348" s="65"/>
      <c r="L7348" s="66"/>
      <c r="M7348" s="65"/>
      <c r="O7348" s="65"/>
      <c r="P7348" s="66"/>
      <c r="Q7348" s="31">
        <f t="shared" si="228"/>
        <v>9999</v>
      </c>
      <c r="R7348" s="31" t="str">
        <f t="shared" si="229"/>
        <v/>
      </c>
      <c r="S7348" s="29">
        <f>IF($Q7348&lt;Parâmetros!$E$19,$G7348-1,$G7348)</f>
        <v>0</v>
      </c>
    </row>
    <row r="7349" spans="1:19" x14ac:dyDescent="0.25">
      <c r="A7349" s="116"/>
      <c r="B7349" s="65"/>
      <c r="C7349" s="65"/>
      <c r="D7349" s="66"/>
      <c r="E7349" s="67"/>
      <c r="F7349" s="65"/>
      <c r="G7349" s="66"/>
      <c r="J7349" s="65"/>
      <c r="K7349" s="65"/>
      <c r="L7349" s="66"/>
      <c r="M7349" s="65"/>
      <c r="N7349" s="65"/>
      <c r="O7349" s="65"/>
      <c r="P7349" s="66"/>
      <c r="Q7349" s="31">
        <f t="shared" si="228"/>
        <v>9999</v>
      </c>
      <c r="R7349" s="31" t="str">
        <f t="shared" si="229"/>
        <v/>
      </c>
      <c r="S7349" s="29">
        <f>IF($Q7349&lt;Parâmetros!$E$19,$G7349-1,$G7349)</f>
        <v>0</v>
      </c>
    </row>
    <row r="7350" spans="1:19" x14ac:dyDescent="0.25">
      <c r="A7350" s="116"/>
      <c r="B7350" s="65"/>
      <c r="C7350" s="65"/>
      <c r="D7350" s="66"/>
      <c r="E7350" s="67"/>
      <c r="F7350" s="65"/>
      <c r="G7350" s="66"/>
      <c r="J7350" s="65"/>
      <c r="K7350" s="65"/>
      <c r="L7350" s="66"/>
      <c r="M7350" s="65"/>
      <c r="N7350" s="65"/>
      <c r="O7350" s="65"/>
      <c r="P7350" s="66"/>
      <c r="Q7350" s="31">
        <f t="shared" si="228"/>
        <v>9999</v>
      </c>
      <c r="R7350" s="31" t="str">
        <f t="shared" si="229"/>
        <v/>
      </c>
      <c r="S7350" s="29">
        <f>IF($Q7350&lt;Parâmetros!$E$19,$G7350-1,$G7350)</f>
        <v>0</v>
      </c>
    </row>
    <row r="7351" spans="1:19" x14ac:dyDescent="0.25">
      <c r="A7351" s="116"/>
      <c r="B7351" s="65"/>
      <c r="C7351" s="65"/>
      <c r="D7351" s="66"/>
      <c r="E7351" s="67"/>
      <c r="F7351" s="65"/>
      <c r="G7351" s="66"/>
      <c r="J7351" s="65"/>
      <c r="K7351" s="65"/>
      <c r="L7351" s="66"/>
      <c r="M7351" s="65"/>
      <c r="N7351" s="65"/>
      <c r="O7351" s="65"/>
      <c r="P7351" s="66"/>
      <c r="Q7351" s="31">
        <f t="shared" si="228"/>
        <v>9999</v>
      </c>
      <c r="R7351" s="31" t="str">
        <f t="shared" si="229"/>
        <v/>
      </c>
      <c r="S7351" s="29">
        <f>IF($Q7351&lt;Parâmetros!$E$19,$G7351-1,$G7351)</f>
        <v>0</v>
      </c>
    </row>
    <row r="7352" spans="1:19" x14ac:dyDescent="0.25">
      <c r="A7352" s="116"/>
      <c r="B7352" s="65"/>
      <c r="C7352" s="65"/>
      <c r="D7352" s="66"/>
      <c r="E7352" s="67"/>
      <c r="F7352" s="65"/>
      <c r="G7352" s="66"/>
      <c r="J7352" s="65"/>
      <c r="K7352" s="65"/>
      <c r="L7352" s="66"/>
      <c r="M7352" s="65"/>
      <c r="N7352" s="65"/>
      <c r="O7352" s="65"/>
      <c r="P7352" s="66"/>
      <c r="Q7352" s="31">
        <f t="shared" si="228"/>
        <v>9999</v>
      </c>
      <c r="R7352" s="31" t="str">
        <f t="shared" si="229"/>
        <v/>
      </c>
      <c r="S7352" s="29">
        <f>IF($Q7352&lt;Parâmetros!$E$19,$G7352-1,$G7352)</f>
        <v>0</v>
      </c>
    </row>
    <row r="7353" spans="1:19" x14ac:dyDescent="0.25">
      <c r="A7353" s="116"/>
      <c r="B7353" s="65"/>
      <c r="C7353" s="65"/>
      <c r="D7353" s="66"/>
      <c r="E7353" s="67"/>
      <c r="F7353" s="65"/>
      <c r="G7353" s="66"/>
      <c r="J7353" s="65"/>
      <c r="K7353" s="65"/>
      <c r="L7353" s="66"/>
      <c r="M7353" s="65"/>
      <c r="N7353" s="65"/>
      <c r="O7353" s="65"/>
      <c r="P7353" s="66"/>
      <c r="Q7353" s="31">
        <f t="shared" si="228"/>
        <v>9999</v>
      </c>
      <c r="R7353" s="31" t="str">
        <f t="shared" si="229"/>
        <v/>
      </c>
      <c r="S7353" s="29">
        <f>IF($Q7353&lt;Parâmetros!$E$19,$G7353-1,$G7353)</f>
        <v>0</v>
      </c>
    </row>
    <row r="7354" spans="1:19" x14ac:dyDescent="0.25">
      <c r="A7354" s="116"/>
      <c r="B7354" s="65"/>
      <c r="C7354" s="65"/>
      <c r="D7354" s="66"/>
      <c r="E7354" s="67"/>
      <c r="F7354" s="65"/>
      <c r="G7354" s="66"/>
      <c r="J7354" s="65"/>
      <c r="K7354" s="65"/>
      <c r="L7354" s="66"/>
      <c r="M7354" s="65"/>
      <c r="N7354" s="65"/>
      <c r="O7354" s="65"/>
      <c r="P7354" s="66"/>
      <c r="Q7354" s="31">
        <f t="shared" si="228"/>
        <v>9999</v>
      </c>
      <c r="R7354" s="31" t="str">
        <f t="shared" si="229"/>
        <v/>
      </c>
      <c r="S7354" s="29">
        <f>IF($Q7354&lt;Parâmetros!$E$19,$G7354-1,$G7354)</f>
        <v>0</v>
      </c>
    </row>
    <row r="7355" spans="1:19" x14ac:dyDescent="0.25">
      <c r="A7355" s="116"/>
      <c r="B7355" s="65"/>
      <c r="C7355" s="65"/>
      <c r="D7355" s="66"/>
      <c r="E7355" s="67"/>
      <c r="F7355" s="65"/>
      <c r="G7355" s="66"/>
      <c r="J7355" s="65"/>
      <c r="K7355" s="65"/>
      <c r="L7355" s="66"/>
      <c r="M7355" s="65"/>
      <c r="N7355" s="65"/>
      <c r="O7355" s="65"/>
      <c r="P7355" s="66"/>
      <c r="Q7355" s="31">
        <f t="shared" si="228"/>
        <v>9999</v>
      </c>
      <c r="R7355" s="31" t="str">
        <f t="shared" si="229"/>
        <v/>
      </c>
      <c r="S7355" s="29">
        <f>IF($Q7355&lt;Parâmetros!$E$19,$G7355-1,$G7355)</f>
        <v>0</v>
      </c>
    </row>
    <row r="7356" spans="1:19" x14ac:dyDescent="0.25">
      <c r="A7356" s="116"/>
      <c r="B7356" s="65"/>
      <c r="C7356" s="65"/>
      <c r="D7356" s="66"/>
      <c r="E7356" s="67"/>
      <c r="F7356" s="65"/>
      <c r="G7356" s="66"/>
      <c r="J7356" s="65"/>
      <c r="K7356" s="65"/>
      <c r="L7356" s="66"/>
      <c r="M7356" s="65"/>
      <c r="N7356" s="65"/>
      <c r="O7356" s="65"/>
      <c r="P7356" s="66"/>
      <c r="Q7356" s="31">
        <f t="shared" ref="Q7356:Q7419" si="230">IFERROR(VALUE(LEFT($J7356,2))*60+VALUE(MID($J7356,4,2)),9999)</f>
        <v>9999</v>
      </c>
      <c r="R7356" s="31" t="str">
        <f t="shared" ref="R7356:R7419" si="231">IFERROR(VALUE(LEFT($K7356,2))*60+VALUE(MID($K7356,4,2)),"")</f>
        <v/>
      </c>
      <c r="S7356" s="29">
        <f>IF($Q7356&lt;Parâmetros!$E$19,$G7356-1,$G7356)</f>
        <v>0</v>
      </c>
    </row>
    <row r="7357" spans="1:19" x14ac:dyDescent="0.25">
      <c r="A7357" s="116"/>
      <c r="B7357" s="65"/>
      <c r="C7357" s="65"/>
      <c r="D7357" s="66"/>
      <c r="E7357" s="67"/>
      <c r="F7357" s="65"/>
      <c r="G7357" s="66"/>
      <c r="J7357" s="65"/>
      <c r="K7357" s="65"/>
      <c r="L7357" s="66"/>
      <c r="M7357" s="65"/>
      <c r="N7357" s="65"/>
      <c r="O7357" s="65"/>
      <c r="P7357" s="66"/>
      <c r="Q7357" s="31">
        <f t="shared" si="230"/>
        <v>9999</v>
      </c>
      <c r="R7357" s="31" t="str">
        <f t="shared" si="231"/>
        <v/>
      </c>
      <c r="S7357" s="29">
        <f>IF($Q7357&lt;Parâmetros!$E$19,$G7357-1,$G7357)</f>
        <v>0</v>
      </c>
    </row>
    <row r="7358" spans="1:19" x14ac:dyDescent="0.25">
      <c r="A7358" s="116"/>
      <c r="B7358" s="65"/>
      <c r="C7358" s="65"/>
      <c r="D7358" s="66"/>
      <c r="E7358" s="67"/>
      <c r="F7358" s="65"/>
      <c r="G7358" s="66"/>
      <c r="J7358" s="65"/>
      <c r="K7358" s="65"/>
      <c r="L7358" s="66"/>
      <c r="M7358" s="65"/>
      <c r="N7358" s="65"/>
      <c r="O7358" s="65"/>
      <c r="P7358" s="66"/>
      <c r="Q7358" s="31">
        <f t="shared" si="230"/>
        <v>9999</v>
      </c>
      <c r="R7358" s="31" t="str">
        <f t="shared" si="231"/>
        <v/>
      </c>
      <c r="S7358" s="29">
        <f>IF($Q7358&lt;Parâmetros!$E$19,$G7358-1,$G7358)</f>
        <v>0</v>
      </c>
    </row>
    <row r="7359" spans="1:19" x14ac:dyDescent="0.25">
      <c r="A7359" s="116"/>
      <c r="B7359" s="65"/>
      <c r="C7359" s="65"/>
      <c r="D7359" s="66"/>
      <c r="E7359" s="67"/>
      <c r="F7359" s="65"/>
      <c r="G7359" s="66"/>
      <c r="J7359" s="65"/>
      <c r="K7359" s="65"/>
      <c r="L7359" s="66"/>
      <c r="M7359" s="65"/>
      <c r="O7359" s="65"/>
      <c r="P7359" s="66"/>
      <c r="Q7359" s="31">
        <f t="shared" si="230"/>
        <v>9999</v>
      </c>
      <c r="R7359" s="31" t="str">
        <f t="shared" si="231"/>
        <v/>
      </c>
      <c r="S7359" s="29">
        <f>IF($Q7359&lt;Parâmetros!$E$19,$G7359-1,$G7359)</f>
        <v>0</v>
      </c>
    </row>
    <row r="7360" spans="1:19" x14ac:dyDescent="0.25">
      <c r="A7360" s="116"/>
      <c r="B7360" s="65"/>
      <c r="C7360" s="65"/>
      <c r="D7360" s="66"/>
      <c r="E7360" s="67"/>
      <c r="F7360" s="65"/>
      <c r="G7360" s="66"/>
      <c r="J7360" s="65"/>
      <c r="K7360" s="65"/>
      <c r="L7360" s="66"/>
      <c r="M7360" s="65"/>
      <c r="O7360" s="65"/>
      <c r="P7360" s="66"/>
      <c r="Q7360" s="31">
        <f t="shared" si="230"/>
        <v>9999</v>
      </c>
      <c r="R7360" s="31" t="str">
        <f t="shared" si="231"/>
        <v/>
      </c>
      <c r="S7360" s="29">
        <f>IF($Q7360&lt;Parâmetros!$E$19,$G7360-1,$G7360)</f>
        <v>0</v>
      </c>
    </row>
    <row r="7361" spans="1:19" x14ac:dyDescent="0.25">
      <c r="A7361" s="116"/>
      <c r="B7361" s="65"/>
      <c r="C7361" s="65"/>
      <c r="D7361" s="66"/>
      <c r="E7361" s="67"/>
      <c r="F7361" s="65"/>
      <c r="G7361" s="66"/>
      <c r="J7361" s="65"/>
      <c r="K7361" s="65"/>
      <c r="L7361" s="66"/>
      <c r="M7361" s="65"/>
      <c r="N7361" s="65"/>
      <c r="O7361" s="65"/>
      <c r="P7361" s="66"/>
      <c r="Q7361" s="31">
        <f t="shared" si="230"/>
        <v>9999</v>
      </c>
      <c r="R7361" s="31" t="str">
        <f t="shared" si="231"/>
        <v/>
      </c>
      <c r="S7361" s="29">
        <f>IF($Q7361&lt;Parâmetros!$E$19,$G7361-1,$G7361)</f>
        <v>0</v>
      </c>
    </row>
    <row r="7362" spans="1:19" x14ac:dyDescent="0.25">
      <c r="A7362" s="116"/>
      <c r="B7362" s="65"/>
      <c r="C7362" s="65"/>
      <c r="D7362" s="66"/>
      <c r="E7362" s="67"/>
      <c r="F7362" s="65"/>
      <c r="G7362" s="66"/>
      <c r="J7362" s="65"/>
      <c r="K7362" s="65"/>
      <c r="L7362" s="66"/>
      <c r="M7362" s="65"/>
      <c r="O7362" s="65"/>
      <c r="P7362" s="66"/>
      <c r="Q7362" s="31">
        <f t="shared" si="230"/>
        <v>9999</v>
      </c>
      <c r="R7362" s="31" t="str">
        <f t="shared" si="231"/>
        <v/>
      </c>
      <c r="S7362" s="29">
        <f>IF($Q7362&lt;Parâmetros!$E$19,$G7362-1,$G7362)</f>
        <v>0</v>
      </c>
    </row>
    <row r="7363" spans="1:19" x14ac:dyDescent="0.25">
      <c r="A7363" s="116"/>
      <c r="B7363" s="65"/>
      <c r="C7363" s="65"/>
      <c r="D7363" s="66"/>
      <c r="E7363" s="67"/>
      <c r="F7363" s="65"/>
      <c r="G7363" s="66"/>
      <c r="J7363" s="65"/>
      <c r="K7363" s="65"/>
      <c r="L7363" s="66"/>
      <c r="M7363" s="65"/>
      <c r="O7363" s="65"/>
      <c r="P7363" s="66"/>
      <c r="Q7363" s="31">
        <f t="shared" si="230"/>
        <v>9999</v>
      </c>
      <c r="R7363" s="31" t="str">
        <f t="shared" si="231"/>
        <v/>
      </c>
      <c r="S7363" s="29">
        <f>IF($Q7363&lt;Parâmetros!$E$19,$G7363-1,$G7363)</f>
        <v>0</v>
      </c>
    </row>
    <row r="7364" spans="1:19" x14ac:dyDescent="0.25">
      <c r="A7364" s="116"/>
      <c r="B7364" s="65"/>
      <c r="C7364" s="65"/>
      <c r="D7364" s="66"/>
      <c r="E7364" s="67"/>
      <c r="F7364" s="65"/>
      <c r="G7364" s="66"/>
      <c r="J7364" s="65"/>
      <c r="K7364" s="65"/>
      <c r="L7364" s="66"/>
      <c r="M7364" s="65"/>
      <c r="O7364" s="65"/>
      <c r="P7364" s="66"/>
      <c r="Q7364" s="31">
        <f t="shared" si="230"/>
        <v>9999</v>
      </c>
      <c r="R7364" s="31" t="str">
        <f t="shared" si="231"/>
        <v/>
      </c>
      <c r="S7364" s="29">
        <f>IF($Q7364&lt;Parâmetros!$E$19,$G7364-1,$G7364)</f>
        <v>0</v>
      </c>
    </row>
    <row r="7365" spans="1:19" x14ac:dyDescent="0.25">
      <c r="A7365" s="116"/>
      <c r="B7365" s="65"/>
      <c r="C7365" s="65"/>
      <c r="D7365" s="66"/>
      <c r="E7365" s="67"/>
      <c r="F7365" s="65"/>
      <c r="G7365" s="66"/>
      <c r="J7365" s="65"/>
      <c r="K7365" s="65"/>
      <c r="L7365" s="66"/>
      <c r="M7365" s="65"/>
      <c r="O7365" s="65"/>
      <c r="P7365" s="66"/>
      <c r="Q7365" s="31">
        <f t="shared" si="230"/>
        <v>9999</v>
      </c>
      <c r="R7365" s="31" t="str">
        <f t="shared" si="231"/>
        <v/>
      </c>
      <c r="S7365" s="29">
        <f>IF($Q7365&lt;Parâmetros!$E$19,$G7365-1,$G7365)</f>
        <v>0</v>
      </c>
    </row>
    <row r="7366" spans="1:19" x14ac:dyDescent="0.25">
      <c r="A7366" s="116"/>
      <c r="B7366" s="65"/>
      <c r="C7366" s="65"/>
      <c r="D7366" s="66"/>
      <c r="E7366" s="67"/>
      <c r="F7366" s="65"/>
      <c r="G7366" s="66"/>
      <c r="J7366" s="65"/>
      <c r="K7366" s="65"/>
      <c r="L7366" s="66"/>
      <c r="M7366" s="65"/>
      <c r="O7366" s="65"/>
      <c r="P7366" s="66"/>
      <c r="Q7366" s="31">
        <f t="shared" si="230"/>
        <v>9999</v>
      </c>
      <c r="R7366" s="31" t="str">
        <f t="shared" si="231"/>
        <v/>
      </c>
      <c r="S7366" s="29">
        <f>IF($Q7366&lt;Parâmetros!$E$19,$G7366-1,$G7366)</f>
        <v>0</v>
      </c>
    </row>
    <row r="7367" spans="1:19" x14ac:dyDescent="0.25">
      <c r="A7367" s="116"/>
      <c r="B7367" s="65"/>
      <c r="C7367" s="65"/>
      <c r="D7367" s="66"/>
      <c r="E7367" s="67"/>
      <c r="F7367" s="65"/>
      <c r="G7367" s="66"/>
      <c r="J7367" s="65"/>
      <c r="K7367" s="65"/>
      <c r="L7367" s="66"/>
      <c r="M7367" s="65"/>
      <c r="O7367" s="65"/>
      <c r="P7367" s="66"/>
      <c r="Q7367" s="31">
        <f t="shared" si="230"/>
        <v>9999</v>
      </c>
      <c r="R7367" s="31" t="str">
        <f t="shared" si="231"/>
        <v/>
      </c>
      <c r="S7367" s="29">
        <f>IF($Q7367&lt;Parâmetros!$E$19,$G7367-1,$G7367)</f>
        <v>0</v>
      </c>
    </row>
    <row r="7368" spans="1:19" x14ac:dyDescent="0.25">
      <c r="A7368" s="116"/>
      <c r="B7368" s="65"/>
      <c r="C7368" s="65"/>
      <c r="D7368" s="66"/>
      <c r="E7368" s="67"/>
      <c r="F7368" s="65"/>
      <c r="G7368" s="66"/>
      <c r="J7368" s="65"/>
      <c r="K7368" s="65"/>
      <c r="L7368" s="66"/>
      <c r="M7368" s="65"/>
      <c r="O7368" s="65"/>
      <c r="P7368" s="66"/>
      <c r="Q7368" s="31">
        <f t="shared" si="230"/>
        <v>9999</v>
      </c>
      <c r="R7368" s="31" t="str">
        <f t="shared" si="231"/>
        <v/>
      </c>
      <c r="S7368" s="29">
        <f>IF($Q7368&lt;Parâmetros!$E$19,$G7368-1,$G7368)</f>
        <v>0</v>
      </c>
    </row>
    <row r="7369" spans="1:19" x14ac:dyDescent="0.25">
      <c r="A7369" s="116"/>
      <c r="B7369" s="65"/>
      <c r="C7369" s="65"/>
      <c r="D7369" s="66"/>
      <c r="E7369" s="67"/>
      <c r="F7369" s="65"/>
      <c r="G7369" s="66"/>
      <c r="J7369" s="65"/>
      <c r="K7369" s="65"/>
      <c r="L7369" s="66"/>
      <c r="M7369" s="65"/>
      <c r="O7369" s="65"/>
      <c r="P7369" s="66"/>
      <c r="Q7369" s="31">
        <f t="shared" si="230"/>
        <v>9999</v>
      </c>
      <c r="R7369" s="31" t="str">
        <f t="shared" si="231"/>
        <v/>
      </c>
      <c r="S7369" s="29">
        <f>IF($Q7369&lt;Parâmetros!$E$19,$G7369-1,$G7369)</f>
        <v>0</v>
      </c>
    </row>
    <row r="7370" spans="1:19" x14ac:dyDescent="0.25">
      <c r="A7370" s="116"/>
      <c r="B7370" s="65"/>
      <c r="C7370" s="65"/>
      <c r="D7370" s="66"/>
      <c r="E7370" s="67"/>
      <c r="F7370" s="65"/>
      <c r="G7370" s="66"/>
      <c r="J7370" s="65"/>
      <c r="K7370" s="65"/>
      <c r="L7370" s="66"/>
      <c r="M7370" s="65"/>
      <c r="O7370" s="65"/>
      <c r="P7370" s="66"/>
      <c r="Q7370" s="31">
        <f t="shared" si="230"/>
        <v>9999</v>
      </c>
      <c r="R7370" s="31" t="str">
        <f t="shared" si="231"/>
        <v/>
      </c>
      <c r="S7370" s="29">
        <f>IF($Q7370&lt;Parâmetros!$E$19,$G7370-1,$G7370)</f>
        <v>0</v>
      </c>
    </row>
    <row r="7371" spans="1:19" x14ac:dyDescent="0.25">
      <c r="A7371" s="116"/>
      <c r="B7371" s="65"/>
      <c r="C7371" s="65"/>
      <c r="D7371" s="66"/>
      <c r="E7371" s="67"/>
      <c r="F7371" s="65"/>
      <c r="G7371" s="66"/>
      <c r="J7371" s="65"/>
      <c r="K7371" s="65"/>
      <c r="L7371" s="66"/>
      <c r="M7371" s="65"/>
      <c r="O7371" s="65"/>
      <c r="P7371" s="66"/>
      <c r="Q7371" s="31">
        <f t="shared" si="230"/>
        <v>9999</v>
      </c>
      <c r="R7371" s="31" t="str">
        <f t="shared" si="231"/>
        <v/>
      </c>
      <c r="S7371" s="29">
        <f>IF($Q7371&lt;Parâmetros!$E$19,$G7371-1,$G7371)</f>
        <v>0</v>
      </c>
    </row>
    <row r="7372" spans="1:19" x14ac:dyDescent="0.25">
      <c r="A7372" s="116"/>
      <c r="B7372" s="65"/>
      <c r="C7372" s="65"/>
      <c r="D7372" s="66"/>
      <c r="E7372" s="67"/>
      <c r="F7372" s="65"/>
      <c r="G7372" s="66"/>
      <c r="J7372" s="65"/>
      <c r="K7372" s="65"/>
      <c r="L7372" s="66"/>
      <c r="M7372" s="65"/>
      <c r="O7372" s="65"/>
      <c r="P7372" s="66"/>
      <c r="Q7372" s="31">
        <f t="shared" si="230"/>
        <v>9999</v>
      </c>
      <c r="R7372" s="31" t="str">
        <f t="shared" si="231"/>
        <v/>
      </c>
      <c r="S7372" s="29">
        <f>IF($Q7372&lt;Parâmetros!$E$19,$G7372-1,$G7372)</f>
        <v>0</v>
      </c>
    </row>
    <row r="7373" spans="1:19" x14ac:dyDescent="0.25">
      <c r="A7373" s="116"/>
      <c r="B7373" s="65"/>
      <c r="C7373" s="65"/>
      <c r="D7373" s="66"/>
      <c r="E7373" s="67"/>
      <c r="F7373" s="65"/>
      <c r="G7373" s="66"/>
      <c r="J7373" s="65"/>
      <c r="K7373" s="65"/>
      <c r="L7373" s="66"/>
      <c r="M7373" s="65"/>
      <c r="O7373" s="65"/>
      <c r="P7373" s="66"/>
      <c r="Q7373" s="31">
        <f t="shared" si="230"/>
        <v>9999</v>
      </c>
      <c r="R7373" s="31" t="str">
        <f t="shared" si="231"/>
        <v/>
      </c>
      <c r="S7373" s="29">
        <f>IF($Q7373&lt;Parâmetros!$E$19,$G7373-1,$G7373)</f>
        <v>0</v>
      </c>
    </row>
    <row r="7374" spans="1:19" x14ac:dyDescent="0.25">
      <c r="A7374" s="116"/>
      <c r="B7374" s="65"/>
      <c r="C7374" s="65"/>
      <c r="D7374" s="66"/>
      <c r="E7374" s="67"/>
      <c r="F7374" s="65"/>
      <c r="G7374" s="66"/>
      <c r="J7374" s="65"/>
      <c r="K7374" s="65"/>
      <c r="L7374" s="66"/>
      <c r="M7374" s="65"/>
      <c r="O7374" s="65"/>
      <c r="P7374" s="66"/>
      <c r="Q7374" s="31">
        <f t="shared" si="230"/>
        <v>9999</v>
      </c>
      <c r="R7374" s="31" t="str">
        <f t="shared" si="231"/>
        <v/>
      </c>
      <c r="S7374" s="29">
        <f>IF($Q7374&lt;Parâmetros!$E$19,$G7374-1,$G7374)</f>
        <v>0</v>
      </c>
    </row>
    <row r="7375" spans="1:19" x14ac:dyDescent="0.25">
      <c r="A7375" s="116"/>
      <c r="B7375" s="65"/>
      <c r="C7375" s="65"/>
      <c r="D7375" s="66"/>
      <c r="E7375" s="67"/>
      <c r="F7375" s="65"/>
      <c r="G7375" s="66"/>
      <c r="J7375" s="65"/>
      <c r="K7375" s="65"/>
      <c r="L7375" s="66"/>
      <c r="M7375" s="65"/>
      <c r="O7375" s="65"/>
      <c r="P7375" s="66"/>
      <c r="Q7375" s="31">
        <f t="shared" si="230"/>
        <v>9999</v>
      </c>
      <c r="R7375" s="31" t="str">
        <f t="shared" si="231"/>
        <v/>
      </c>
      <c r="S7375" s="29">
        <f>IF($Q7375&lt;Parâmetros!$E$19,$G7375-1,$G7375)</f>
        <v>0</v>
      </c>
    </row>
    <row r="7376" spans="1:19" x14ac:dyDescent="0.25">
      <c r="A7376" s="116"/>
      <c r="B7376" s="65"/>
      <c r="C7376" s="65"/>
      <c r="D7376" s="66"/>
      <c r="E7376" s="67"/>
      <c r="F7376" s="65"/>
      <c r="G7376" s="66"/>
      <c r="J7376" s="65"/>
      <c r="K7376" s="65"/>
      <c r="L7376" s="66"/>
      <c r="M7376" s="65"/>
      <c r="O7376" s="65"/>
      <c r="P7376" s="66"/>
      <c r="Q7376" s="31">
        <f t="shared" si="230"/>
        <v>9999</v>
      </c>
      <c r="R7376" s="31" t="str">
        <f t="shared" si="231"/>
        <v/>
      </c>
      <c r="S7376" s="29">
        <f>IF($Q7376&lt;Parâmetros!$E$19,$G7376-1,$G7376)</f>
        <v>0</v>
      </c>
    </row>
    <row r="7377" spans="1:19" x14ac:dyDescent="0.25">
      <c r="A7377" s="116"/>
      <c r="B7377" s="65"/>
      <c r="C7377" s="65"/>
      <c r="D7377" s="66"/>
      <c r="E7377" s="67"/>
      <c r="F7377" s="65"/>
      <c r="G7377" s="66"/>
      <c r="J7377" s="65"/>
      <c r="K7377" s="65"/>
      <c r="L7377" s="66"/>
      <c r="M7377" s="65"/>
      <c r="O7377" s="65"/>
      <c r="P7377" s="66"/>
      <c r="Q7377" s="31">
        <f t="shared" si="230"/>
        <v>9999</v>
      </c>
      <c r="R7377" s="31" t="str">
        <f t="shared" si="231"/>
        <v/>
      </c>
      <c r="S7377" s="29">
        <f>IF($Q7377&lt;Parâmetros!$E$19,$G7377-1,$G7377)</f>
        <v>0</v>
      </c>
    </row>
    <row r="7378" spans="1:19" x14ac:dyDescent="0.25">
      <c r="A7378" s="116"/>
      <c r="B7378" s="65"/>
      <c r="C7378" s="65"/>
      <c r="D7378" s="66"/>
      <c r="E7378" s="67"/>
      <c r="F7378" s="65"/>
      <c r="G7378" s="66"/>
      <c r="J7378" s="65"/>
      <c r="K7378" s="65"/>
      <c r="L7378" s="66"/>
      <c r="M7378" s="65"/>
      <c r="O7378" s="65"/>
      <c r="P7378" s="66"/>
      <c r="Q7378" s="31">
        <f t="shared" si="230"/>
        <v>9999</v>
      </c>
      <c r="R7378" s="31" t="str">
        <f t="shared" si="231"/>
        <v/>
      </c>
      <c r="S7378" s="29">
        <f>IF($Q7378&lt;Parâmetros!$E$19,$G7378-1,$G7378)</f>
        <v>0</v>
      </c>
    </row>
    <row r="7379" spans="1:19" x14ac:dyDescent="0.25">
      <c r="A7379" s="116"/>
      <c r="B7379" s="65"/>
      <c r="C7379" s="65"/>
      <c r="D7379" s="66"/>
      <c r="E7379" s="67"/>
      <c r="F7379" s="65"/>
      <c r="G7379" s="66"/>
      <c r="J7379" s="65"/>
      <c r="K7379" s="65"/>
      <c r="L7379" s="66"/>
      <c r="M7379" s="65"/>
      <c r="N7379" s="65"/>
      <c r="O7379" s="65"/>
      <c r="P7379" s="66"/>
      <c r="Q7379" s="31">
        <f t="shared" si="230"/>
        <v>9999</v>
      </c>
      <c r="R7379" s="31" t="str">
        <f t="shared" si="231"/>
        <v/>
      </c>
      <c r="S7379" s="29">
        <f>IF($Q7379&lt;Parâmetros!$E$19,$G7379-1,$G7379)</f>
        <v>0</v>
      </c>
    </row>
    <row r="7380" spans="1:19" x14ac:dyDescent="0.25">
      <c r="A7380" s="116"/>
      <c r="B7380" s="65"/>
      <c r="C7380" s="65"/>
      <c r="D7380" s="66"/>
      <c r="E7380" s="67"/>
      <c r="F7380" s="65"/>
      <c r="G7380" s="66"/>
      <c r="J7380" s="65"/>
      <c r="K7380" s="65"/>
      <c r="L7380" s="66"/>
      <c r="M7380" s="65"/>
      <c r="N7380" s="65"/>
      <c r="O7380" s="65"/>
      <c r="P7380" s="66"/>
      <c r="Q7380" s="31">
        <f t="shared" si="230"/>
        <v>9999</v>
      </c>
      <c r="R7380" s="31" t="str">
        <f t="shared" si="231"/>
        <v/>
      </c>
      <c r="S7380" s="29">
        <f>IF($Q7380&lt;Parâmetros!$E$19,$G7380-1,$G7380)</f>
        <v>0</v>
      </c>
    </row>
    <row r="7381" spans="1:19" x14ac:dyDescent="0.25">
      <c r="A7381" s="116"/>
      <c r="B7381" s="65"/>
      <c r="C7381" s="65"/>
      <c r="D7381" s="66"/>
      <c r="E7381" s="67"/>
      <c r="F7381" s="65"/>
      <c r="G7381" s="66"/>
      <c r="J7381" s="65"/>
      <c r="K7381" s="65"/>
      <c r="L7381" s="66"/>
      <c r="M7381" s="65"/>
      <c r="N7381" s="65"/>
      <c r="O7381" s="65"/>
      <c r="P7381" s="66"/>
      <c r="Q7381" s="31">
        <f t="shared" si="230"/>
        <v>9999</v>
      </c>
      <c r="R7381" s="31" t="str">
        <f t="shared" si="231"/>
        <v/>
      </c>
      <c r="S7381" s="29">
        <f>IF($Q7381&lt;Parâmetros!$E$19,$G7381-1,$G7381)</f>
        <v>0</v>
      </c>
    </row>
    <row r="7382" spans="1:19" x14ac:dyDescent="0.25">
      <c r="A7382" s="116"/>
      <c r="B7382" s="65"/>
      <c r="C7382" s="65"/>
      <c r="D7382" s="66"/>
      <c r="E7382" s="67"/>
      <c r="F7382" s="65"/>
      <c r="G7382" s="66"/>
      <c r="J7382" s="65"/>
      <c r="K7382" s="65"/>
      <c r="L7382" s="66"/>
      <c r="M7382" s="65"/>
      <c r="N7382" s="65"/>
      <c r="O7382" s="65"/>
      <c r="P7382" s="66"/>
      <c r="Q7382" s="31">
        <f t="shared" si="230"/>
        <v>9999</v>
      </c>
      <c r="R7382" s="31" t="str">
        <f t="shared" si="231"/>
        <v/>
      </c>
      <c r="S7382" s="29">
        <f>IF($Q7382&lt;Parâmetros!$E$19,$G7382-1,$G7382)</f>
        <v>0</v>
      </c>
    </row>
    <row r="7383" spans="1:19" x14ac:dyDescent="0.25">
      <c r="A7383" s="116"/>
      <c r="B7383" s="65"/>
      <c r="C7383" s="65"/>
      <c r="D7383" s="66"/>
      <c r="E7383" s="67"/>
      <c r="F7383" s="65"/>
      <c r="G7383" s="66"/>
      <c r="J7383" s="65"/>
      <c r="K7383" s="65"/>
      <c r="L7383" s="66"/>
      <c r="M7383" s="65"/>
      <c r="N7383" s="65"/>
      <c r="O7383" s="65"/>
      <c r="P7383" s="66"/>
      <c r="Q7383" s="31">
        <f t="shared" si="230"/>
        <v>9999</v>
      </c>
      <c r="R7383" s="31" t="str">
        <f t="shared" si="231"/>
        <v/>
      </c>
      <c r="S7383" s="29">
        <f>IF($Q7383&lt;Parâmetros!$E$19,$G7383-1,$G7383)</f>
        <v>0</v>
      </c>
    </row>
    <row r="7384" spans="1:19" x14ac:dyDescent="0.25">
      <c r="A7384" s="116"/>
      <c r="B7384" s="65"/>
      <c r="C7384" s="65"/>
      <c r="D7384" s="66"/>
      <c r="E7384" s="67"/>
      <c r="F7384" s="65"/>
      <c r="G7384" s="66"/>
      <c r="J7384" s="65"/>
      <c r="K7384" s="65"/>
      <c r="L7384" s="66"/>
      <c r="M7384" s="65"/>
      <c r="N7384" s="65"/>
      <c r="O7384" s="65"/>
      <c r="P7384" s="66"/>
      <c r="Q7384" s="31">
        <f t="shared" si="230"/>
        <v>9999</v>
      </c>
      <c r="R7384" s="31" t="str">
        <f t="shared" si="231"/>
        <v/>
      </c>
      <c r="S7384" s="29">
        <f>IF($Q7384&lt;Parâmetros!$E$19,$G7384-1,$G7384)</f>
        <v>0</v>
      </c>
    </row>
    <row r="7385" spans="1:19" x14ac:dyDescent="0.25">
      <c r="A7385" s="116"/>
      <c r="B7385" s="65"/>
      <c r="C7385" s="65"/>
      <c r="D7385" s="66"/>
      <c r="E7385" s="67"/>
      <c r="F7385" s="65"/>
      <c r="G7385" s="66"/>
      <c r="J7385" s="65"/>
      <c r="K7385" s="65"/>
      <c r="L7385" s="66"/>
      <c r="M7385" s="65"/>
      <c r="N7385" s="65"/>
      <c r="O7385" s="65"/>
      <c r="P7385" s="66"/>
      <c r="Q7385" s="31">
        <f t="shared" si="230"/>
        <v>9999</v>
      </c>
      <c r="R7385" s="31" t="str">
        <f t="shared" si="231"/>
        <v/>
      </c>
      <c r="S7385" s="29">
        <f>IF($Q7385&lt;Parâmetros!$E$19,$G7385-1,$G7385)</f>
        <v>0</v>
      </c>
    </row>
    <row r="7386" spans="1:19" x14ac:dyDescent="0.25">
      <c r="A7386" s="116"/>
      <c r="B7386" s="65"/>
      <c r="C7386" s="65"/>
      <c r="D7386" s="66"/>
      <c r="E7386" s="67"/>
      <c r="F7386" s="65"/>
      <c r="G7386" s="66"/>
      <c r="J7386" s="65"/>
      <c r="K7386" s="65"/>
      <c r="L7386" s="66"/>
      <c r="M7386" s="65"/>
      <c r="O7386" s="65"/>
      <c r="P7386" s="66"/>
      <c r="Q7386" s="31">
        <f t="shared" si="230"/>
        <v>9999</v>
      </c>
      <c r="R7386" s="31" t="str">
        <f t="shared" si="231"/>
        <v/>
      </c>
      <c r="S7386" s="29">
        <f>IF($Q7386&lt;Parâmetros!$E$19,$G7386-1,$G7386)</f>
        <v>0</v>
      </c>
    </row>
    <row r="7387" spans="1:19" x14ac:dyDescent="0.25">
      <c r="A7387" s="116"/>
      <c r="B7387" s="65"/>
      <c r="C7387" s="65"/>
      <c r="D7387" s="66"/>
      <c r="E7387" s="67"/>
      <c r="F7387" s="65"/>
      <c r="G7387" s="66"/>
      <c r="J7387" s="65"/>
      <c r="K7387" s="65"/>
      <c r="L7387" s="66"/>
      <c r="M7387" s="65"/>
      <c r="O7387" s="65"/>
      <c r="P7387" s="66"/>
      <c r="Q7387" s="31">
        <f t="shared" si="230"/>
        <v>9999</v>
      </c>
      <c r="R7387" s="31" t="str">
        <f t="shared" si="231"/>
        <v/>
      </c>
      <c r="S7387" s="29">
        <f>IF($Q7387&lt;Parâmetros!$E$19,$G7387-1,$G7387)</f>
        <v>0</v>
      </c>
    </row>
    <row r="7388" spans="1:19" x14ac:dyDescent="0.25">
      <c r="A7388" s="116"/>
      <c r="B7388" s="65"/>
      <c r="C7388" s="65"/>
      <c r="D7388" s="66"/>
      <c r="E7388" s="67"/>
      <c r="F7388" s="65"/>
      <c r="G7388" s="66"/>
      <c r="J7388" s="65"/>
      <c r="K7388" s="65"/>
      <c r="L7388" s="66"/>
      <c r="M7388" s="65"/>
      <c r="O7388" s="65"/>
      <c r="P7388" s="66"/>
      <c r="Q7388" s="31">
        <f t="shared" si="230"/>
        <v>9999</v>
      </c>
      <c r="R7388" s="31" t="str">
        <f t="shared" si="231"/>
        <v/>
      </c>
      <c r="S7388" s="29">
        <f>IF($Q7388&lt;Parâmetros!$E$19,$G7388-1,$G7388)</f>
        <v>0</v>
      </c>
    </row>
    <row r="7389" spans="1:19" x14ac:dyDescent="0.25">
      <c r="A7389" s="116"/>
      <c r="B7389" s="65"/>
      <c r="C7389" s="65"/>
      <c r="D7389" s="66"/>
      <c r="E7389" s="67"/>
      <c r="F7389" s="65"/>
      <c r="G7389" s="66"/>
      <c r="J7389" s="65"/>
      <c r="K7389" s="65"/>
      <c r="L7389" s="66"/>
      <c r="M7389" s="65"/>
      <c r="O7389" s="65"/>
      <c r="P7389" s="66"/>
      <c r="Q7389" s="31">
        <f t="shared" si="230"/>
        <v>9999</v>
      </c>
      <c r="R7389" s="31" t="str">
        <f t="shared" si="231"/>
        <v/>
      </c>
      <c r="S7389" s="29">
        <f>IF($Q7389&lt;Parâmetros!$E$19,$G7389-1,$G7389)</f>
        <v>0</v>
      </c>
    </row>
    <row r="7390" spans="1:19" x14ac:dyDescent="0.25">
      <c r="A7390" s="116"/>
      <c r="B7390" s="65"/>
      <c r="C7390" s="65"/>
      <c r="D7390" s="66"/>
      <c r="E7390" s="67"/>
      <c r="F7390" s="65"/>
      <c r="G7390" s="66"/>
      <c r="J7390" s="65"/>
      <c r="K7390" s="65"/>
      <c r="L7390" s="66"/>
      <c r="M7390" s="65"/>
      <c r="N7390" s="65"/>
      <c r="O7390" s="65"/>
      <c r="P7390" s="66"/>
      <c r="Q7390" s="31">
        <f t="shared" si="230"/>
        <v>9999</v>
      </c>
      <c r="R7390" s="31" t="str">
        <f t="shared" si="231"/>
        <v/>
      </c>
      <c r="S7390" s="29">
        <f>IF($Q7390&lt;Parâmetros!$E$19,$G7390-1,$G7390)</f>
        <v>0</v>
      </c>
    </row>
    <row r="7391" spans="1:19" x14ac:dyDescent="0.25">
      <c r="A7391" s="116"/>
      <c r="B7391" s="65"/>
      <c r="C7391" s="65"/>
      <c r="D7391" s="66"/>
      <c r="E7391" s="67"/>
      <c r="F7391" s="65"/>
      <c r="G7391" s="66"/>
      <c r="J7391" s="65"/>
      <c r="K7391" s="65"/>
      <c r="L7391" s="66"/>
      <c r="M7391" s="65"/>
      <c r="N7391" s="65"/>
      <c r="O7391" s="65"/>
      <c r="P7391" s="66"/>
      <c r="Q7391" s="31">
        <f t="shared" si="230"/>
        <v>9999</v>
      </c>
      <c r="R7391" s="31" t="str">
        <f t="shared" si="231"/>
        <v/>
      </c>
      <c r="S7391" s="29">
        <f>IF($Q7391&lt;Parâmetros!$E$19,$G7391-1,$G7391)</f>
        <v>0</v>
      </c>
    </row>
    <row r="7392" spans="1:19" x14ac:dyDescent="0.25">
      <c r="A7392" s="116"/>
      <c r="B7392" s="65"/>
      <c r="C7392" s="65"/>
      <c r="D7392" s="66"/>
      <c r="E7392" s="67"/>
      <c r="F7392" s="65"/>
      <c r="G7392" s="66"/>
      <c r="J7392" s="65"/>
      <c r="K7392" s="65"/>
      <c r="L7392" s="66"/>
      <c r="M7392" s="65"/>
      <c r="O7392" s="65"/>
      <c r="P7392" s="66"/>
      <c r="Q7392" s="31">
        <f t="shared" si="230"/>
        <v>9999</v>
      </c>
      <c r="R7392" s="31" t="str">
        <f t="shared" si="231"/>
        <v/>
      </c>
      <c r="S7392" s="29">
        <f>IF($Q7392&lt;Parâmetros!$E$19,$G7392-1,$G7392)</f>
        <v>0</v>
      </c>
    </row>
    <row r="7393" spans="1:19" x14ac:dyDescent="0.25">
      <c r="A7393" s="116"/>
      <c r="B7393" s="65"/>
      <c r="C7393" s="65"/>
      <c r="D7393" s="66"/>
      <c r="E7393" s="67"/>
      <c r="F7393" s="65"/>
      <c r="G7393" s="66"/>
      <c r="J7393" s="65"/>
      <c r="K7393" s="65"/>
      <c r="L7393" s="66"/>
      <c r="M7393" s="65"/>
      <c r="O7393" s="65"/>
      <c r="P7393" s="66"/>
      <c r="Q7393" s="31">
        <f t="shared" si="230"/>
        <v>9999</v>
      </c>
      <c r="R7393" s="31" t="str">
        <f t="shared" si="231"/>
        <v/>
      </c>
      <c r="S7393" s="29">
        <f>IF($Q7393&lt;Parâmetros!$E$19,$G7393-1,$G7393)</f>
        <v>0</v>
      </c>
    </row>
    <row r="7394" spans="1:19" x14ac:dyDescent="0.25">
      <c r="A7394" s="116"/>
      <c r="B7394" s="65"/>
      <c r="C7394" s="65"/>
      <c r="D7394" s="66"/>
      <c r="E7394" s="67"/>
      <c r="F7394" s="65"/>
      <c r="G7394" s="66"/>
      <c r="J7394" s="65"/>
      <c r="K7394" s="65"/>
      <c r="L7394" s="66"/>
      <c r="M7394" s="65"/>
      <c r="O7394" s="65"/>
      <c r="P7394" s="66"/>
      <c r="Q7394" s="31">
        <f t="shared" si="230"/>
        <v>9999</v>
      </c>
      <c r="R7394" s="31" t="str">
        <f t="shared" si="231"/>
        <v/>
      </c>
      <c r="S7394" s="29">
        <f>IF($Q7394&lt;Parâmetros!$E$19,$G7394-1,$G7394)</f>
        <v>0</v>
      </c>
    </row>
    <row r="7395" spans="1:19" x14ac:dyDescent="0.25">
      <c r="A7395" s="116"/>
      <c r="B7395" s="65"/>
      <c r="C7395" s="65"/>
      <c r="D7395" s="66"/>
      <c r="E7395" s="67"/>
      <c r="F7395" s="65"/>
      <c r="G7395" s="66"/>
      <c r="J7395" s="65"/>
      <c r="K7395" s="65"/>
      <c r="L7395" s="66"/>
      <c r="M7395" s="65"/>
      <c r="O7395" s="65"/>
      <c r="P7395" s="66"/>
      <c r="Q7395" s="31">
        <f t="shared" si="230"/>
        <v>9999</v>
      </c>
      <c r="R7395" s="31" t="str">
        <f t="shared" si="231"/>
        <v/>
      </c>
      <c r="S7395" s="29">
        <f>IF($Q7395&lt;Parâmetros!$E$19,$G7395-1,$G7395)</f>
        <v>0</v>
      </c>
    </row>
    <row r="7396" spans="1:19" x14ac:dyDescent="0.25">
      <c r="A7396" s="116"/>
      <c r="B7396" s="65"/>
      <c r="C7396" s="65"/>
      <c r="D7396" s="66"/>
      <c r="E7396" s="67"/>
      <c r="F7396" s="65"/>
      <c r="G7396" s="66"/>
      <c r="J7396" s="65"/>
      <c r="K7396" s="65"/>
      <c r="L7396" s="66"/>
      <c r="M7396" s="65"/>
      <c r="O7396" s="65"/>
      <c r="P7396" s="66"/>
      <c r="Q7396" s="31">
        <f t="shared" si="230"/>
        <v>9999</v>
      </c>
      <c r="R7396" s="31" t="str">
        <f t="shared" si="231"/>
        <v/>
      </c>
      <c r="S7396" s="29">
        <f>IF($Q7396&lt;Parâmetros!$E$19,$G7396-1,$G7396)</f>
        <v>0</v>
      </c>
    </row>
    <row r="7397" spans="1:19" x14ac:dyDescent="0.25">
      <c r="A7397" s="116"/>
      <c r="B7397" s="65"/>
      <c r="C7397" s="65"/>
      <c r="D7397" s="66"/>
      <c r="E7397" s="67"/>
      <c r="F7397" s="65"/>
      <c r="G7397" s="66"/>
      <c r="J7397" s="65"/>
      <c r="K7397" s="65"/>
      <c r="L7397" s="66"/>
      <c r="M7397" s="65"/>
      <c r="N7397" s="65"/>
      <c r="O7397" s="65"/>
      <c r="P7397" s="66"/>
      <c r="Q7397" s="31">
        <f t="shared" si="230"/>
        <v>9999</v>
      </c>
      <c r="R7397" s="31" t="str">
        <f t="shared" si="231"/>
        <v/>
      </c>
      <c r="S7397" s="29">
        <f>IF($Q7397&lt;Parâmetros!$E$19,$G7397-1,$G7397)</f>
        <v>0</v>
      </c>
    </row>
    <row r="7398" spans="1:19" x14ac:dyDescent="0.25">
      <c r="A7398" s="116"/>
      <c r="B7398" s="65"/>
      <c r="C7398" s="65"/>
      <c r="D7398" s="66"/>
      <c r="E7398" s="67"/>
      <c r="F7398" s="65"/>
      <c r="G7398" s="66"/>
      <c r="J7398" s="65"/>
      <c r="K7398" s="65"/>
      <c r="L7398" s="66"/>
      <c r="M7398" s="65"/>
      <c r="N7398" s="65"/>
      <c r="O7398" s="65"/>
      <c r="P7398" s="66"/>
      <c r="Q7398" s="31">
        <f t="shared" si="230"/>
        <v>9999</v>
      </c>
      <c r="R7398" s="31" t="str">
        <f t="shared" si="231"/>
        <v/>
      </c>
      <c r="S7398" s="29">
        <f>IF($Q7398&lt;Parâmetros!$E$19,$G7398-1,$G7398)</f>
        <v>0</v>
      </c>
    </row>
    <row r="7399" spans="1:19" x14ac:dyDescent="0.25">
      <c r="A7399" s="116"/>
      <c r="B7399" s="65"/>
      <c r="C7399" s="65"/>
      <c r="D7399" s="66"/>
      <c r="E7399" s="67"/>
      <c r="F7399" s="65"/>
      <c r="G7399" s="66"/>
      <c r="J7399" s="65"/>
      <c r="K7399" s="65"/>
      <c r="L7399" s="66"/>
      <c r="M7399" s="65"/>
      <c r="O7399" s="65"/>
      <c r="P7399" s="66"/>
      <c r="Q7399" s="31">
        <f t="shared" si="230"/>
        <v>9999</v>
      </c>
      <c r="R7399" s="31" t="str">
        <f t="shared" si="231"/>
        <v/>
      </c>
      <c r="S7399" s="29">
        <f>IF($Q7399&lt;Parâmetros!$E$19,$G7399-1,$G7399)</f>
        <v>0</v>
      </c>
    </row>
    <row r="7400" spans="1:19" x14ac:dyDescent="0.25">
      <c r="A7400" s="116"/>
      <c r="B7400" s="65"/>
      <c r="C7400" s="65"/>
      <c r="D7400" s="66"/>
      <c r="E7400" s="67"/>
      <c r="F7400" s="65"/>
      <c r="G7400" s="66"/>
      <c r="J7400" s="65"/>
      <c r="K7400" s="65"/>
      <c r="L7400" s="66"/>
      <c r="M7400" s="65"/>
      <c r="N7400" s="65"/>
      <c r="O7400" s="65"/>
      <c r="P7400" s="66"/>
      <c r="Q7400" s="31">
        <f t="shared" si="230"/>
        <v>9999</v>
      </c>
      <c r="R7400" s="31" t="str">
        <f t="shared" si="231"/>
        <v/>
      </c>
      <c r="S7400" s="29">
        <f>IF($Q7400&lt;Parâmetros!$E$19,$G7400-1,$G7400)</f>
        <v>0</v>
      </c>
    </row>
    <row r="7401" spans="1:19" x14ac:dyDescent="0.25">
      <c r="A7401" s="116"/>
      <c r="B7401" s="65"/>
      <c r="C7401" s="65"/>
      <c r="D7401" s="66"/>
      <c r="E7401" s="67"/>
      <c r="F7401" s="65"/>
      <c r="G7401" s="66"/>
      <c r="J7401" s="65"/>
      <c r="K7401" s="65"/>
      <c r="L7401" s="66"/>
      <c r="M7401" s="65"/>
      <c r="N7401" s="65"/>
      <c r="O7401" s="65"/>
      <c r="P7401" s="66"/>
      <c r="Q7401" s="31">
        <f t="shared" si="230"/>
        <v>9999</v>
      </c>
      <c r="R7401" s="31" t="str">
        <f t="shared" si="231"/>
        <v/>
      </c>
      <c r="S7401" s="29">
        <f>IF($Q7401&lt;Parâmetros!$E$19,$G7401-1,$G7401)</f>
        <v>0</v>
      </c>
    </row>
    <row r="7402" spans="1:19" x14ac:dyDescent="0.25">
      <c r="A7402" s="116"/>
      <c r="B7402" s="65"/>
      <c r="C7402" s="65"/>
      <c r="D7402" s="66"/>
      <c r="E7402" s="67"/>
      <c r="F7402" s="65"/>
      <c r="G7402" s="66"/>
      <c r="J7402" s="65"/>
      <c r="K7402" s="65"/>
      <c r="L7402" s="66"/>
      <c r="M7402" s="65"/>
      <c r="O7402" s="65"/>
      <c r="P7402" s="66"/>
      <c r="Q7402" s="31">
        <f t="shared" si="230"/>
        <v>9999</v>
      </c>
      <c r="R7402" s="31" t="str">
        <f t="shared" si="231"/>
        <v/>
      </c>
      <c r="S7402" s="29">
        <f>IF($Q7402&lt;Parâmetros!$E$19,$G7402-1,$G7402)</f>
        <v>0</v>
      </c>
    </row>
    <row r="7403" spans="1:19" x14ac:dyDescent="0.25">
      <c r="A7403" s="116"/>
      <c r="B7403" s="65"/>
      <c r="C7403" s="65"/>
      <c r="D7403" s="66"/>
      <c r="E7403" s="67"/>
      <c r="F7403" s="65"/>
      <c r="G7403" s="66"/>
      <c r="J7403" s="65"/>
      <c r="K7403" s="65"/>
      <c r="L7403" s="66"/>
      <c r="M7403" s="65"/>
      <c r="N7403" s="65"/>
      <c r="O7403" s="65"/>
      <c r="P7403" s="66"/>
      <c r="Q7403" s="31">
        <f t="shared" si="230"/>
        <v>9999</v>
      </c>
      <c r="R7403" s="31" t="str">
        <f t="shared" si="231"/>
        <v/>
      </c>
      <c r="S7403" s="29">
        <f>IF($Q7403&lt;Parâmetros!$E$19,$G7403-1,$G7403)</f>
        <v>0</v>
      </c>
    </row>
    <row r="7404" spans="1:19" x14ac:dyDescent="0.25">
      <c r="A7404" s="116"/>
      <c r="B7404" s="65"/>
      <c r="C7404" s="65"/>
      <c r="D7404" s="66"/>
      <c r="E7404" s="67"/>
      <c r="F7404" s="65"/>
      <c r="G7404" s="66"/>
      <c r="J7404" s="65"/>
      <c r="K7404" s="65"/>
      <c r="L7404" s="66"/>
      <c r="M7404" s="65"/>
      <c r="N7404" s="65"/>
      <c r="O7404" s="65"/>
      <c r="P7404" s="66"/>
      <c r="Q7404" s="31">
        <f t="shared" si="230"/>
        <v>9999</v>
      </c>
      <c r="R7404" s="31" t="str">
        <f t="shared" si="231"/>
        <v/>
      </c>
      <c r="S7404" s="29">
        <f>IF($Q7404&lt;Parâmetros!$E$19,$G7404-1,$G7404)</f>
        <v>0</v>
      </c>
    </row>
    <row r="7405" spans="1:19" x14ac:dyDescent="0.25">
      <c r="A7405" s="116"/>
      <c r="B7405" s="65"/>
      <c r="C7405" s="65"/>
      <c r="D7405" s="66"/>
      <c r="E7405" s="67"/>
      <c r="F7405" s="65"/>
      <c r="G7405" s="66"/>
      <c r="J7405" s="65"/>
      <c r="K7405" s="65"/>
      <c r="L7405" s="66"/>
      <c r="M7405" s="65"/>
      <c r="N7405" s="65"/>
      <c r="O7405" s="65"/>
      <c r="P7405" s="66"/>
      <c r="Q7405" s="31">
        <f t="shared" si="230"/>
        <v>9999</v>
      </c>
      <c r="R7405" s="31" t="str">
        <f t="shared" si="231"/>
        <v/>
      </c>
      <c r="S7405" s="29">
        <f>IF($Q7405&lt;Parâmetros!$E$19,$G7405-1,$G7405)</f>
        <v>0</v>
      </c>
    </row>
    <row r="7406" spans="1:19" x14ac:dyDescent="0.25">
      <c r="A7406" s="116"/>
      <c r="B7406" s="65"/>
      <c r="C7406" s="65"/>
      <c r="D7406" s="66"/>
      <c r="E7406" s="67"/>
      <c r="F7406" s="65"/>
      <c r="G7406" s="66"/>
      <c r="J7406" s="65"/>
      <c r="K7406" s="65"/>
      <c r="L7406" s="66"/>
      <c r="M7406" s="65"/>
      <c r="N7406" s="65"/>
      <c r="O7406" s="65"/>
      <c r="P7406" s="66"/>
      <c r="Q7406" s="31">
        <f t="shared" si="230"/>
        <v>9999</v>
      </c>
      <c r="R7406" s="31" t="str">
        <f t="shared" si="231"/>
        <v/>
      </c>
      <c r="S7406" s="29">
        <f>IF($Q7406&lt;Parâmetros!$E$19,$G7406-1,$G7406)</f>
        <v>0</v>
      </c>
    </row>
    <row r="7407" spans="1:19" x14ac:dyDescent="0.25">
      <c r="A7407" s="116"/>
      <c r="B7407" s="65"/>
      <c r="C7407" s="65"/>
      <c r="D7407" s="66"/>
      <c r="E7407" s="67"/>
      <c r="F7407" s="65"/>
      <c r="G7407" s="66"/>
      <c r="J7407" s="65"/>
      <c r="K7407" s="65"/>
      <c r="L7407" s="66"/>
      <c r="M7407" s="65"/>
      <c r="N7407" s="65"/>
      <c r="O7407" s="65"/>
      <c r="P7407" s="66"/>
      <c r="Q7407" s="31">
        <f t="shared" si="230"/>
        <v>9999</v>
      </c>
      <c r="R7407" s="31" t="str">
        <f t="shared" si="231"/>
        <v/>
      </c>
      <c r="S7407" s="29">
        <f>IF($Q7407&lt;Parâmetros!$E$19,$G7407-1,$G7407)</f>
        <v>0</v>
      </c>
    </row>
    <row r="7408" spans="1:19" x14ac:dyDescent="0.25">
      <c r="A7408" s="116"/>
      <c r="B7408" s="65"/>
      <c r="C7408" s="65"/>
      <c r="D7408" s="66"/>
      <c r="E7408" s="67"/>
      <c r="F7408" s="65"/>
      <c r="G7408" s="66"/>
      <c r="J7408" s="65"/>
      <c r="K7408" s="65"/>
      <c r="L7408" s="66"/>
      <c r="M7408" s="65"/>
      <c r="N7408" s="65"/>
      <c r="O7408" s="65"/>
      <c r="P7408" s="66"/>
      <c r="Q7408" s="31">
        <f t="shared" si="230"/>
        <v>9999</v>
      </c>
      <c r="R7408" s="31" t="str">
        <f t="shared" si="231"/>
        <v/>
      </c>
      <c r="S7408" s="29">
        <f>IF($Q7408&lt;Parâmetros!$E$19,$G7408-1,$G7408)</f>
        <v>0</v>
      </c>
    </row>
    <row r="7409" spans="1:19" x14ac:dyDescent="0.25">
      <c r="A7409" s="116"/>
      <c r="B7409" s="65"/>
      <c r="C7409" s="65"/>
      <c r="D7409" s="66"/>
      <c r="E7409" s="67"/>
      <c r="F7409" s="65"/>
      <c r="G7409" s="66"/>
      <c r="J7409" s="65"/>
      <c r="K7409" s="65"/>
      <c r="L7409" s="66"/>
      <c r="M7409" s="65"/>
      <c r="N7409" s="65"/>
      <c r="O7409" s="65"/>
      <c r="P7409" s="66"/>
      <c r="Q7409" s="31">
        <f t="shared" si="230"/>
        <v>9999</v>
      </c>
      <c r="R7409" s="31" t="str">
        <f t="shared" si="231"/>
        <v/>
      </c>
      <c r="S7409" s="29">
        <f>IF($Q7409&lt;Parâmetros!$E$19,$G7409-1,$G7409)</f>
        <v>0</v>
      </c>
    </row>
    <row r="7410" spans="1:19" x14ac:dyDescent="0.25">
      <c r="A7410" s="116"/>
      <c r="B7410" s="65"/>
      <c r="C7410" s="65"/>
      <c r="D7410" s="66"/>
      <c r="E7410" s="67"/>
      <c r="F7410" s="65"/>
      <c r="G7410" s="66"/>
      <c r="J7410" s="65"/>
      <c r="K7410" s="65"/>
      <c r="L7410" s="66"/>
      <c r="M7410" s="65"/>
      <c r="N7410" s="65"/>
      <c r="O7410" s="65"/>
      <c r="P7410" s="66"/>
      <c r="Q7410" s="31">
        <f t="shared" si="230"/>
        <v>9999</v>
      </c>
      <c r="R7410" s="31" t="str">
        <f t="shared" si="231"/>
        <v/>
      </c>
      <c r="S7410" s="29">
        <f>IF($Q7410&lt;Parâmetros!$E$19,$G7410-1,$G7410)</f>
        <v>0</v>
      </c>
    </row>
    <row r="7411" spans="1:19" x14ac:dyDescent="0.25">
      <c r="A7411" s="116"/>
      <c r="B7411" s="65"/>
      <c r="C7411" s="65"/>
      <c r="D7411" s="66"/>
      <c r="E7411" s="67"/>
      <c r="F7411" s="65"/>
      <c r="G7411" s="66"/>
      <c r="J7411" s="65"/>
      <c r="K7411" s="65"/>
      <c r="L7411" s="66"/>
      <c r="M7411" s="65"/>
      <c r="N7411" s="65"/>
      <c r="O7411" s="65"/>
      <c r="P7411" s="66"/>
      <c r="Q7411" s="31">
        <f t="shared" si="230"/>
        <v>9999</v>
      </c>
      <c r="R7411" s="31" t="str">
        <f t="shared" si="231"/>
        <v/>
      </c>
      <c r="S7411" s="29">
        <f>IF($Q7411&lt;Parâmetros!$E$19,$G7411-1,$G7411)</f>
        <v>0</v>
      </c>
    </row>
    <row r="7412" spans="1:19" x14ac:dyDescent="0.25">
      <c r="A7412" s="116"/>
      <c r="B7412" s="65"/>
      <c r="C7412" s="65"/>
      <c r="D7412" s="66"/>
      <c r="E7412" s="67"/>
      <c r="F7412" s="65"/>
      <c r="G7412" s="66"/>
      <c r="J7412" s="65"/>
      <c r="K7412" s="65"/>
      <c r="L7412" s="66"/>
      <c r="M7412" s="65"/>
      <c r="N7412" s="65"/>
      <c r="O7412" s="65"/>
      <c r="P7412" s="66"/>
      <c r="Q7412" s="31">
        <f t="shared" si="230"/>
        <v>9999</v>
      </c>
      <c r="R7412" s="31" t="str">
        <f t="shared" si="231"/>
        <v/>
      </c>
      <c r="S7412" s="29">
        <f>IF($Q7412&lt;Parâmetros!$E$19,$G7412-1,$G7412)</f>
        <v>0</v>
      </c>
    </row>
    <row r="7413" spans="1:19" x14ac:dyDescent="0.25">
      <c r="A7413" s="116"/>
      <c r="B7413" s="65"/>
      <c r="C7413" s="65"/>
      <c r="D7413" s="66"/>
      <c r="E7413" s="67"/>
      <c r="F7413" s="65"/>
      <c r="G7413" s="66"/>
      <c r="J7413" s="65"/>
      <c r="K7413" s="65"/>
      <c r="L7413" s="66"/>
      <c r="M7413" s="65"/>
      <c r="O7413" s="65"/>
      <c r="P7413" s="66"/>
      <c r="Q7413" s="31">
        <f t="shared" si="230"/>
        <v>9999</v>
      </c>
      <c r="R7413" s="31" t="str">
        <f t="shared" si="231"/>
        <v/>
      </c>
      <c r="S7413" s="29">
        <f>IF($Q7413&lt;Parâmetros!$E$19,$G7413-1,$G7413)</f>
        <v>0</v>
      </c>
    </row>
    <row r="7414" spans="1:19" x14ac:dyDescent="0.25">
      <c r="A7414" s="116"/>
      <c r="B7414" s="65"/>
      <c r="C7414" s="65"/>
      <c r="D7414" s="66"/>
      <c r="E7414" s="67"/>
      <c r="F7414" s="65"/>
      <c r="G7414" s="66"/>
      <c r="J7414" s="65"/>
      <c r="K7414" s="65"/>
      <c r="L7414" s="66"/>
      <c r="M7414" s="65"/>
      <c r="N7414" s="65"/>
      <c r="O7414" s="65"/>
      <c r="P7414" s="66"/>
      <c r="Q7414" s="31">
        <f t="shared" si="230"/>
        <v>9999</v>
      </c>
      <c r="R7414" s="31" t="str">
        <f t="shared" si="231"/>
        <v/>
      </c>
      <c r="S7414" s="29">
        <f>IF($Q7414&lt;Parâmetros!$E$19,$G7414-1,$G7414)</f>
        <v>0</v>
      </c>
    </row>
    <row r="7415" spans="1:19" x14ac:dyDescent="0.25">
      <c r="A7415" s="116"/>
      <c r="B7415" s="65"/>
      <c r="C7415" s="65"/>
      <c r="D7415" s="66"/>
      <c r="E7415" s="67"/>
      <c r="F7415" s="65"/>
      <c r="G7415" s="66"/>
      <c r="J7415" s="65"/>
      <c r="K7415" s="65"/>
      <c r="L7415" s="66"/>
      <c r="M7415" s="65"/>
      <c r="N7415" s="65"/>
      <c r="O7415" s="65"/>
      <c r="P7415" s="66"/>
      <c r="Q7415" s="31">
        <f t="shared" si="230"/>
        <v>9999</v>
      </c>
      <c r="R7415" s="31" t="str">
        <f t="shared" si="231"/>
        <v/>
      </c>
      <c r="S7415" s="29">
        <f>IF($Q7415&lt;Parâmetros!$E$19,$G7415-1,$G7415)</f>
        <v>0</v>
      </c>
    </row>
    <row r="7416" spans="1:19" x14ac:dyDescent="0.25">
      <c r="A7416" s="116"/>
      <c r="B7416" s="65"/>
      <c r="C7416" s="65"/>
      <c r="D7416" s="66"/>
      <c r="E7416" s="67"/>
      <c r="F7416" s="65"/>
      <c r="G7416" s="66"/>
      <c r="J7416" s="65"/>
      <c r="K7416" s="65"/>
      <c r="L7416" s="66"/>
      <c r="M7416" s="65"/>
      <c r="N7416" s="65"/>
      <c r="O7416" s="65"/>
      <c r="P7416" s="66"/>
      <c r="Q7416" s="31">
        <f t="shared" si="230"/>
        <v>9999</v>
      </c>
      <c r="R7416" s="31" t="str">
        <f t="shared" si="231"/>
        <v/>
      </c>
      <c r="S7416" s="29">
        <f>IF($Q7416&lt;Parâmetros!$E$19,$G7416-1,$G7416)</f>
        <v>0</v>
      </c>
    </row>
    <row r="7417" spans="1:19" x14ac:dyDescent="0.25">
      <c r="A7417" s="116"/>
      <c r="B7417" s="65"/>
      <c r="C7417" s="65"/>
      <c r="D7417" s="66"/>
      <c r="E7417" s="67"/>
      <c r="F7417" s="65"/>
      <c r="G7417" s="66"/>
      <c r="J7417" s="65"/>
      <c r="K7417" s="65"/>
      <c r="L7417" s="66"/>
      <c r="M7417" s="65"/>
      <c r="N7417" s="65"/>
      <c r="O7417" s="65"/>
      <c r="P7417" s="66"/>
      <c r="Q7417" s="31">
        <f t="shared" si="230"/>
        <v>9999</v>
      </c>
      <c r="R7417" s="31" t="str">
        <f t="shared" si="231"/>
        <v/>
      </c>
      <c r="S7417" s="29">
        <f>IF($Q7417&lt;Parâmetros!$E$19,$G7417-1,$G7417)</f>
        <v>0</v>
      </c>
    </row>
    <row r="7418" spans="1:19" x14ac:dyDescent="0.25">
      <c r="A7418" s="116"/>
      <c r="B7418" s="65"/>
      <c r="C7418" s="65"/>
      <c r="D7418" s="66"/>
      <c r="E7418" s="67"/>
      <c r="F7418" s="65"/>
      <c r="G7418" s="66"/>
      <c r="J7418" s="65"/>
      <c r="K7418" s="65"/>
      <c r="L7418" s="66"/>
      <c r="M7418" s="65"/>
      <c r="N7418" s="65"/>
      <c r="O7418" s="65"/>
      <c r="P7418" s="66"/>
      <c r="Q7418" s="31">
        <f t="shared" si="230"/>
        <v>9999</v>
      </c>
      <c r="R7418" s="31" t="str">
        <f t="shared" si="231"/>
        <v/>
      </c>
      <c r="S7418" s="29">
        <f>IF($Q7418&lt;Parâmetros!$E$19,$G7418-1,$G7418)</f>
        <v>0</v>
      </c>
    </row>
    <row r="7419" spans="1:19" x14ac:dyDescent="0.25">
      <c r="A7419" s="116"/>
      <c r="B7419" s="65"/>
      <c r="C7419" s="65"/>
      <c r="D7419" s="66"/>
      <c r="E7419" s="67"/>
      <c r="F7419" s="65"/>
      <c r="G7419" s="66"/>
      <c r="J7419" s="65"/>
      <c r="K7419" s="65"/>
      <c r="L7419" s="66"/>
      <c r="M7419" s="65"/>
      <c r="N7419" s="65"/>
      <c r="O7419" s="65"/>
      <c r="P7419" s="66"/>
      <c r="Q7419" s="31">
        <f t="shared" si="230"/>
        <v>9999</v>
      </c>
      <c r="R7419" s="31" t="str">
        <f t="shared" si="231"/>
        <v/>
      </c>
      <c r="S7419" s="29">
        <f>IF($Q7419&lt;Parâmetros!$E$19,$G7419-1,$G7419)</f>
        <v>0</v>
      </c>
    </row>
    <row r="7420" spans="1:19" x14ac:dyDescent="0.25">
      <c r="A7420" s="116"/>
      <c r="B7420" s="65"/>
      <c r="C7420" s="65"/>
      <c r="D7420" s="66"/>
      <c r="E7420" s="67"/>
      <c r="F7420" s="65"/>
      <c r="G7420" s="66"/>
      <c r="J7420" s="65"/>
      <c r="K7420" s="65"/>
      <c r="L7420" s="66"/>
      <c r="M7420" s="65"/>
      <c r="N7420" s="65"/>
      <c r="O7420" s="65"/>
      <c r="P7420" s="66"/>
      <c r="Q7420" s="31">
        <f t="shared" ref="Q7420:Q7483" si="232">IFERROR(VALUE(LEFT($J7420,2))*60+VALUE(MID($J7420,4,2)),9999)</f>
        <v>9999</v>
      </c>
      <c r="R7420" s="31" t="str">
        <f t="shared" ref="R7420:R7483" si="233">IFERROR(VALUE(LEFT($K7420,2))*60+VALUE(MID($K7420,4,2)),"")</f>
        <v/>
      </c>
      <c r="S7420" s="29">
        <f>IF($Q7420&lt;Parâmetros!$E$19,$G7420-1,$G7420)</f>
        <v>0</v>
      </c>
    </row>
    <row r="7421" spans="1:19" x14ac:dyDescent="0.25">
      <c r="A7421" s="116"/>
      <c r="B7421" s="65"/>
      <c r="C7421" s="65"/>
      <c r="D7421" s="66"/>
      <c r="E7421" s="67"/>
      <c r="F7421" s="65"/>
      <c r="G7421" s="66"/>
      <c r="J7421" s="65"/>
      <c r="K7421" s="65"/>
      <c r="L7421" s="66"/>
      <c r="M7421" s="65"/>
      <c r="N7421" s="65"/>
      <c r="O7421" s="65"/>
      <c r="P7421" s="66"/>
      <c r="Q7421" s="31">
        <f t="shared" si="232"/>
        <v>9999</v>
      </c>
      <c r="R7421" s="31" t="str">
        <f t="shared" si="233"/>
        <v/>
      </c>
      <c r="S7421" s="29">
        <f>IF($Q7421&lt;Parâmetros!$E$19,$G7421-1,$G7421)</f>
        <v>0</v>
      </c>
    </row>
    <row r="7422" spans="1:19" x14ac:dyDescent="0.25">
      <c r="A7422" s="116"/>
      <c r="B7422" s="65"/>
      <c r="C7422" s="65"/>
      <c r="D7422" s="66"/>
      <c r="E7422" s="67"/>
      <c r="F7422" s="65"/>
      <c r="G7422" s="66"/>
      <c r="J7422" s="65"/>
      <c r="K7422" s="65"/>
      <c r="L7422" s="66"/>
      <c r="M7422" s="65"/>
      <c r="N7422" s="65"/>
      <c r="O7422" s="65"/>
      <c r="P7422" s="66"/>
      <c r="Q7422" s="31">
        <f t="shared" si="232"/>
        <v>9999</v>
      </c>
      <c r="R7422" s="31" t="str">
        <f t="shared" si="233"/>
        <v/>
      </c>
      <c r="S7422" s="29">
        <f>IF($Q7422&lt;Parâmetros!$E$19,$G7422-1,$G7422)</f>
        <v>0</v>
      </c>
    </row>
    <row r="7423" spans="1:19" x14ac:dyDescent="0.25">
      <c r="A7423" s="116"/>
      <c r="B7423" s="65"/>
      <c r="C7423" s="65"/>
      <c r="D7423" s="66"/>
      <c r="E7423" s="67"/>
      <c r="F7423" s="65"/>
      <c r="G7423" s="66"/>
      <c r="J7423" s="65"/>
      <c r="K7423" s="65"/>
      <c r="L7423" s="66"/>
      <c r="M7423" s="65"/>
      <c r="N7423" s="65"/>
      <c r="O7423" s="65"/>
      <c r="P7423" s="66"/>
      <c r="Q7423" s="31">
        <f t="shared" si="232"/>
        <v>9999</v>
      </c>
      <c r="R7423" s="31" t="str">
        <f t="shared" si="233"/>
        <v/>
      </c>
      <c r="S7423" s="29">
        <f>IF($Q7423&lt;Parâmetros!$E$19,$G7423-1,$G7423)</f>
        <v>0</v>
      </c>
    </row>
    <row r="7424" spans="1:19" x14ac:dyDescent="0.25">
      <c r="A7424" s="116"/>
      <c r="B7424" s="65"/>
      <c r="C7424" s="65"/>
      <c r="D7424" s="66"/>
      <c r="E7424" s="67"/>
      <c r="F7424" s="65"/>
      <c r="G7424" s="66"/>
      <c r="J7424" s="65"/>
      <c r="K7424" s="65"/>
      <c r="L7424" s="66"/>
      <c r="M7424" s="65"/>
      <c r="N7424" s="65"/>
      <c r="O7424" s="65"/>
      <c r="P7424" s="66"/>
      <c r="Q7424" s="31">
        <f t="shared" si="232"/>
        <v>9999</v>
      </c>
      <c r="R7424" s="31" t="str">
        <f t="shared" si="233"/>
        <v/>
      </c>
      <c r="S7424" s="29">
        <f>IF($Q7424&lt;Parâmetros!$E$19,$G7424-1,$G7424)</f>
        <v>0</v>
      </c>
    </row>
    <row r="7425" spans="1:19" x14ac:dyDescent="0.25">
      <c r="A7425" s="116"/>
      <c r="B7425" s="65"/>
      <c r="C7425" s="65"/>
      <c r="D7425" s="66"/>
      <c r="E7425" s="67"/>
      <c r="F7425" s="65"/>
      <c r="G7425" s="66"/>
      <c r="J7425" s="65"/>
      <c r="K7425" s="65"/>
      <c r="L7425" s="66"/>
      <c r="M7425" s="65"/>
      <c r="N7425" s="65"/>
      <c r="O7425" s="65"/>
      <c r="P7425" s="66"/>
      <c r="Q7425" s="31">
        <f t="shared" si="232"/>
        <v>9999</v>
      </c>
      <c r="R7425" s="31" t="str">
        <f t="shared" si="233"/>
        <v/>
      </c>
      <c r="S7425" s="29">
        <f>IF($Q7425&lt;Parâmetros!$E$19,$G7425-1,$G7425)</f>
        <v>0</v>
      </c>
    </row>
    <row r="7426" spans="1:19" x14ac:dyDescent="0.25">
      <c r="A7426" s="116"/>
      <c r="B7426" s="65"/>
      <c r="C7426" s="65"/>
      <c r="D7426" s="66"/>
      <c r="E7426" s="67"/>
      <c r="F7426" s="65"/>
      <c r="G7426" s="66"/>
      <c r="J7426" s="65"/>
      <c r="K7426" s="65"/>
      <c r="L7426" s="66"/>
      <c r="M7426" s="65"/>
      <c r="N7426" s="65"/>
      <c r="O7426" s="65"/>
      <c r="P7426" s="66"/>
      <c r="Q7426" s="31">
        <f t="shared" si="232"/>
        <v>9999</v>
      </c>
      <c r="R7426" s="31" t="str">
        <f t="shared" si="233"/>
        <v/>
      </c>
      <c r="S7426" s="29">
        <f>IF($Q7426&lt;Parâmetros!$E$19,$G7426-1,$G7426)</f>
        <v>0</v>
      </c>
    </row>
    <row r="7427" spans="1:19" x14ac:dyDescent="0.25">
      <c r="A7427" s="116"/>
      <c r="B7427" s="65"/>
      <c r="C7427" s="65"/>
      <c r="D7427" s="66"/>
      <c r="E7427" s="67"/>
      <c r="F7427" s="65"/>
      <c r="G7427" s="66"/>
      <c r="J7427" s="65"/>
      <c r="K7427" s="65"/>
      <c r="L7427" s="66"/>
      <c r="M7427" s="65"/>
      <c r="N7427" s="65"/>
      <c r="O7427" s="65"/>
      <c r="P7427" s="66"/>
      <c r="Q7427" s="31">
        <f t="shared" si="232"/>
        <v>9999</v>
      </c>
      <c r="R7427" s="31" t="str">
        <f t="shared" si="233"/>
        <v/>
      </c>
      <c r="S7427" s="29">
        <f>IF($Q7427&lt;Parâmetros!$E$19,$G7427-1,$G7427)</f>
        <v>0</v>
      </c>
    </row>
    <row r="7428" spans="1:19" x14ac:dyDescent="0.25">
      <c r="A7428" s="116"/>
      <c r="B7428" s="65"/>
      <c r="C7428" s="65"/>
      <c r="D7428" s="66"/>
      <c r="E7428" s="67"/>
      <c r="F7428" s="65"/>
      <c r="G7428" s="66"/>
      <c r="J7428" s="65"/>
      <c r="K7428" s="65"/>
      <c r="L7428" s="66"/>
      <c r="M7428" s="65"/>
      <c r="N7428" s="65"/>
      <c r="O7428" s="65"/>
      <c r="P7428" s="66"/>
      <c r="Q7428" s="31">
        <f t="shared" si="232"/>
        <v>9999</v>
      </c>
      <c r="R7428" s="31" t="str">
        <f t="shared" si="233"/>
        <v/>
      </c>
      <c r="S7428" s="29">
        <f>IF($Q7428&lt;Parâmetros!$E$19,$G7428-1,$G7428)</f>
        <v>0</v>
      </c>
    </row>
    <row r="7429" spans="1:19" x14ac:dyDescent="0.25">
      <c r="A7429" s="116"/>
      <c r="B7429" s="65"/>
      <c r="C7429" s="65"/>
      <c r="D7429" s="66"/>
      <c r="E7429" s="67"/>
      <c r="F7429" s="65"/>
      <c r="G7429" s="66"/>
      <c r="J7429" s="65"/>
      <c r="K7429" s="65"/>
      <c r="L7429" s="66"/>
      <c r="M7429" s="65"/>
      <c r="N7429" s="65"/>
      <c r="O7429" s="65"/>
      <c r="P7429" s="66"/>
      <c r="Q7429" s="31">
        <f t="shared" si="232"/>
        <v>9999</v>
      </c>
      <c r="R7429" s="31" t="str">
        <f t="shared" si="233"/>
        <v/>
      </c>
      <c r="S7429" s="29">
        <f>IF($Q7429&lt;Parâmetros!$E$19,$G7429-1,$G7429)</f>
        <v>0</v>
      </c>
    </row>
    <row r="7430" spans="1:19" x14ac:dyDescent="0.25">
      <c r="A7430" s="116"/>
      <c r="B7430" s="65"/>
      <c r="C7430" s="65"/>
      <c r="D7430" s="66"/>
      <c r="E7430" s="67"/>
      <c r="F7430" s="65"/>
      <c r="G7430" s="66"/>
      <c r="J7430" s="65"/>
      <c r="K7430" s="65"/>
      <c r="L7430" s="66"/>
      <c r="M7430" s="65"/>
      <c r="N7430" s="65"/>
      <c r="O7430" s="65"/>
      <c r="P7430" s="66"/>
      <c r="Q7430" s="31">
        <f t="shared" si="232"/>
        <v>9999</v>
      </c>
      <c r="R7430" s="31" t="str">
        <f t="shared" si="233"/>
        <v/>
      </c>
      <c r="S7430" s="29">
        <f>IF($Q7430&lt;Parâmetros!$E$19,$G7430-1,$G7430)</f>
        <v>0</v>
      </c>
    </row>
    <row r="7431" spans="1:19" x14ac:dyDescent="0.25">
      <c r="A7431" s="116"/>
      <c r="B7431" s="65"/>
      <c r="C7431" s="65"/>
      <c r="D7431" s="66"/>
      <c r="E7431" s="67"/>
      <c r="F7431" s="65"/>
      <c r="G7431" s="66"/>
      <c r="J7431" s="65"/>
      <c r="K7431" s="65"/>
      <c r="L7431" s="66"/>
      <c r="M7431" s="65"/>
      <c r="N7431" s="65"/>
      <c r="O7431" s="65"/>
      <c r="P7431" s="66"/>
      <c r="Q7431" s="31">
        <f t="shared" si="232"/>
        <v>9999</v>
      </c>
      <c r="R7431" s="31" t="str">
        <f t="shared" si="233"/>
        <v/>
      </c>
      <c r="S7431" s="29">
        <f>IF($Q7431&lt;Parâmetros!$E$19,$G7431-1,$G7431)</f>
        <v>0</v>
      </c>
    </row>
    <row r="7432" spans="1:19" x14ac:dyDescent="0.25">
      <c r="A7432" s="116"/>
      <c r="B7432" s="65"/>
      <c r="C7432" s="65"/>
      <c r="D7432" s="66"/>
      <c r="E7432" s="67"/>
      <c r="F7432" s="65"/>
      <c r="G7432" s="66"/>
      <c r="J7432" s="65"/>
      <c r="K7432" s="65"/>
      <c r="L7432" s="66"/>
      <c r="M7432" s="65"/>
      <c r="N7432" s="65"/>
      <c r="O7432" s="65"/>
      <c r="P7432" s="66"/>
      <c r="Q7432" s="31">
        <f t="shared" si="232"/>
        <v>9999</v>
      </c>
      <c r="R7432" s="31" t="str">
        <f t="shared" si="233"/>
        <v/>
      </c>
      <c r="S7432" s="29">
        <f>IF($Q7432&lt;Parâmetros!$E$19,$G7432-1,$G7432)</f>
        <v>0</v>
      </c>
    </row>
    <row r="7433" spans="1:19" x14ac:dyDescent="0.25">
      <c r="A7433" s="116"/>
      <c r="B7433" s="65"/>
      <c r="C7433" s="65"/>
      <c r="D7433" s="66"/>
      <c r="E7433" s="67"/>
      <c r="F7433" s="65"/>
      <c r="G7433" s="66"/>
      <c r="J7433" s="65"/>
      <c r="K7433" s="65"/>
      <c r="L7433" s="66"/>
      <c r="M7433" s="65"/>
      <c r="N7433" s="65"/>
      <c r="O7433" s="65"/>
      <c r="P7433" s="66"/>
      <c r="Q7433" s="31">
        <f t="shared" si="232"/>
        <v>9999</v>
      </c>
      <c r="R7433" s="31" t="str">
        <f t="shared" si="233"/>
        <v/>
      </c>
      <c r="S7433" s="29">
        <f>IF($Q7433&lt;Parâmetros!$E$19,$G7433-1,$G7433)</f>
        <v>0</v>
      </c>
    </row>
    <row r="7434" spans="1:19" x14ac:dyDescent="0.25">
      <c r="A7434" s="116"/>
      <c r="B7434" s="65"/>
      <c r="C7434" s="65"/>
      <c r="D7434" s="66"/>
      <c r="E7434" s="67"/>
      <c r="F7434" s="65"/>
      <c r="G7434" s="66"/>
      <c r="J7434" s="65"/>
      <c r="K7434" s="65"/>
      <c r="L7434" s="66"/>
      <c r="M7434" s="65"/>
      <c r="N7434" s="65"/>
      <c r="O7434" s="65"/>
      <c r="P7434" s="66"/>
      <c r="Q7434" s="31">
        <f t="shared" si="232"/>
        <v>9999</v>
      </c>
      <c r="R7434" s="31" t="str">
        <f t="shared" si="233"/>
        <v/>
      </c>
      <c r="S7434" s="29">
        <f>IF($Q7434&lt;Parâmetros!$E$19,$G7434-1,$G7434)</f>
        <v>0</v>
      </c>
    </row>
    <row r="7435" spans="1:19" x14ac:dyDescent="0.25">
      <c r="A7435" s="116"/>
      <c r="B7435" s="65"/>
      <c r="C7435" s="65"/>
      <c r="D7435" s="66"/>
      <c r="E7435" s="67"/>
      <c r="F7435" s="65"/>
      <c r="G7435" s="66"/>
      <c r="J7435" s="65"/>
      <c r="K7435" s="65"/>
      <c r="L7435" s="66"/>
      <c r="M7435" s="65"/>
      <c r="O7435" s="65"/>
      <c r="P7435" s="66"/>
      <c r="Q7435" s="31">
        <f t="shared" si="232"/>
        <v>9999</v>
      </c>
      <c r="R7435" s="31" t="str">
        <f t="shared" si="233"/>
        <v/>
      </c>
      <c r="S7435" s="29">
        <f>IF($Q7435&lt;Parâmetros!$E$19,$G7435-1,$G7435)</f>
        <v>0</v>
      </c>
    </row>
    <row r="7436" spans="1:19" x14ac:dyDescent="0.25">
      <c r="A7436" s="116"/>
      <c r="B7436" s="65"/>
      <c r="C7436" s="65"/>
      <c r="D7436" s="66"/>
      <c r="E7436" s="67"/>
      <c r="F7436" s="65"/>
      <c r="G7436" s="66"/>
      <c r="J7436" s="65"/>
      <c r="K7436" s="65"/>
      <c r="L7436" s="66"/>
      <c r="M7436" s="65"/>
      <c r="O7436" s="65"/>
      <c r="P7436" s="66"/>
      <c r="Q7436" s="31">
        <f t="shared" si="232"/>
        <v>9999</v>
      </c>
      <c r="R7436" s="31" t="str">
        <f t="shared" si="233"/>
        <v/>
      </c>
      <c r="S7436" s="29">
        <f>IF($Q7436&lt;Parâmetros!$E$19,$G7436-1,$G7436)</f>
        <v>0</v>
      </c>
    </row>
    <row r="7437" spans="1:19" x14ac:dyDescent="0.25">
      <c r="A7437" s="116"/>
      <c r="B7437" s="65"/>
      <c r="C7437" s="65"/>
      <c r="D7437" s="66"/>
      <c r="E7437" s="67"/>
      <c r="F7437" s="65"/>
      <c r="G7437" s="66"/>
      <c r="J7437" s="65"/>
      <c r="K7437" s="65"/>
      <c r="L7437" s="66"/>
      <c r="M7437" s="65"/>
      <c r="O7437" s="65"/>
      <c r="P7437" s="66"/>
      <c r="Q7437" s="31">
        <f t="shared" si="232"/>
        <v>9999</v>
      </c>
      <c r="R7437" s="31" t="str">
        <f t="shared" si="233"/>
        <v/>
      </c>
      <c r="S7437" s="29">
        <f>IF($Q7437&lt;Parâmetros!$E$19,$G7437-1,$G7437)</f>
        <v>0</v>
      </c>
    </row>
    <row r="7438" spans="1:19" x14ac:dyDescent="0.25">
      <c r="A7438" s="116"/>
      <c r="B7438" s="65"/>
      <c r="C7438" s="65"/>
      <c r="D7438" s="66"/>
      <c r="E7438" s="67"/>
      <c r="F7438" s="65"/>
      <c r="G7438" s="66"/>
      <c r="J7438" s="65"/>
      <c r="K7438" s="65"/>
      <c r="L7438" s="66"/>
      <c r="M7438" s="65"/>
      <c r="O7438" s="65"/>
      <c r="P7438" s="66"/>
      <c r="Q7438" s="31">
        <f t="shared" si="232"/>
        <v>9999</v>
      </c>
      <c r="R7438" s="31" t="str">
        <f t="shared" si="233"/>
        <v/>
      </c>
      <c r="S7438" s="29">
        <f>IF($Q7438&lt;Parâmetros!$E$19,$G7438-1,$G7438)</f>
        <v>0</v>
      </c>
    </row>
    <row r="7439" spans="1:19" x14ac:dyDescent="0.25">
      <c r="A7439" s="116"/>
      <c r="B7439" s="65"/>
      <c r="C7439" s="65"/>
      <c r="D7439" s="66"/>
      <c r="E7439" s="67"/>
      <c r="F7439" s="65"/>
      <c r="G7439" s="66"/>
      <c r="J7439" s="65"/>
      <c r="K7439" s="65"/>
      <c r="L7439" s="66"/>
      <c r="M7439" s="65"/>
      <c r="N7439" s="65"/>
      <c r="O7439" s="65"/>
      <c r="P7439" s="66"/>
      <c r="Q7439" s="31">
        <f t="shared" si="232"/>
        <v>9999</v>
      </c>
      <c r="R7439" s="31" t="str">
        <f t="shared" si="233"/>
        <v/>
      </c>
      <c r="S7439" s="29">
        <f>IF($Q7439&lt;Parâmetros!$E$19,$G7439-1,$G7439)</f>
        <v>0</v>
      </c>
    </row>
    <row r="7440" spans="1:19" x14ac:dyDescent="0.25">
      <c r="A7440" s="116"/>
      <c r="B7440" s="65"/>
      <c r="C7440" s="65"/>
      <c r="D7440" s="66"/>
      <c r="E7440" s="67"/>
      <c r="F7440" s="65"/>
      <c r="G7440" s="66"/>
      <c r="J7440" s="65"/>
      <c r="K7440" s="65"/>
      <c r="L7440" s="66"/>
      <c r="M7440" s="65"/>
      <c r="N7440" s="65"/>
      <c r="O7440" s="65"/>
      <c r="P7440" s="66"/>
      <c r="Q7440" s="31">
        <f t="shared" si="232"/>
        <v>9999</v>
      </c>
      <c r="R7440" s="31" t="str">
        <f t="shared" si="233"/>
        <v/>
      </c>
      <c r="S7440" s="29">
        <f>IF($Q7440&lt;Parâmetros!$E$19,$G7440-1,$G7440)</f>
        <v>0</v>
      </c>
    </row>
    <row r="7441" spans="1:19" x14ac:dyDescent="0.25">
      <c r="A7441" s="116"/>
      <c r="B7441" s="65"/>
      <c r="C7441" s="65"/>
      <c r="D7441" s="66"/>
      <c r="E7441" s="67"/>
      <c r="F7441" s="65"/>
      <c r="G7441" s="66"/>
      <c r="J7441" s="65"/>
      <c r="K7441" s="65"/>
      <c r="L7441" s="66"/>
      <c r="M7441" s="65"/>
      <c r="N7441" s="65"/>
      <c r="O7441" s="65"/>
      <c r="P7441" s="66"/>
      <c r="Q7441" s="31">
        <f t="shared" si="232"/>
        <v>9999</v>
      </c>
      <c r="R7441" s="31" t="str">
        <f t="shared" si="233"/>
        <v/>
      </c>
      <c r="S7441" s="29">
        <f>IF($Q7441&lt;Parâmetros!$E$19,$G7441-1,$G7441)</f>
        <v>0</v>
      </c>
    </row>
    <row r="7442" spans="1:19" x14ac:dyDescent="0.25">
      <c r="A7442" s="116"/>
      <c r="B7442" s="65"/>
      <c r="C7442" s="65"/>
      <c r="D7442" s="66"/>
      <c r="E7442" s="67"/>
      <c r="F7442" s="65"/>
      <c r="G7442" s="66"/>
      <c r="J7442" s="65"/>
      <c r="K7442" s="65"/>
      <c r="L7442" s="66"/>
      <c r="M7442" s="65"/>
      <c r="N7442" s="65"/>
      <c r="O7442" s="65"/>
      <c r="P7442" s="66"/>
      <c r="Q7442" s="31">
        <f t="shared" si="232"/>
        <v>9999</v>
      </c>
      <c r="R7442" s="31" t="str">
        <f t="shared" si="233"/>
        <v/>
      </c>
      <c r="S7442" s="29">
        <f>IF($Q7442&lt;Parâmetros!$E$19,$G7442-1,$G7442)</f>
        <v>0</v>
      </c>
    </row>
    <row r="7443" spans="1:19" x14ac:dyDescent="0.25">
      <c r="A7443" s="116"/>
      <c r="B7443" s="65"/>
      <c r="C7443" s="65"/>
      <c r="D7443" s="66"/>
      <c r="E7443" s="67"/>
      <c r="F7443" s="65"/>
      <c r="G7443" s="66"/>
      <c r="J7443" s="65"/>
      <c r="K7443" s="65"/>
      <c r="L7443" s="66"/>
      <c r="M7443" s="65"/>
      <c r="N7443" s="65"/>
      <c r="O7443" s="65"/>
      <c r="P7443" s="66"/>
      <c r="Q7443" s="31">
        <f t="shared" si="232"/>
        <v>9999</v>
      </c>
      <c r="R7443" s="31" t="str">
        <f t="shared" si="233"/>
        <v/>
      </c>
      <c r="S7443" s="29">
        <f>IF($Q7443&lt;Parâmetros!$E$19,$G7443-1,$G7443)</f>
        <v>0</v>
      </c>
    </row>
    <row r="7444" spans="1:19" x14ac:dyDescent="0.25">
      <c r="A7444" s="116"/>
      <c r="B7444" s="65"/>
      <c r="C7444" s="65"/>
      <c r="D7444" s="66"/>
      <c r="E7444" s="67"/>
      <c r="F7444" s="65"/>
      <c r="G7444" s="66"/>
      <c r="J7444" s="65"/>
      <c r="K7444" s="65"/>
      <c r="L7444" s="66"/>
      <c r="M7444" s="65"/>
      <c r="N7444" s="65"/>
      <c r="O7444" s="65"/>
      <c r="P7444" s="66"/>
      <c r="Q7444" s="31">
        <f t="shared" si="232"/>
        <v>9999</v>
      </c>
      <c r="R7444" s="31" t="str">
        <f t="shared" si="233"/>
        <v/>
      </c>
      <c r="S7444" s="29">
        <f>IF($Q7444&lt;Parâmetros!$E$19,$G7444-1,$G7444)</f>
        <v>0</v>
      </c>
    </row>
    <row r="7445" spans="1:19" x14ac:dyDescent="0.25">
      <c r="A7445" s="116"/>
      <c r="B7445" s="65"/>
      <c r="C7445" s="65"/>
      <c r="D7445" s="66"/>
      <c r="E7445" s="67"/>
      <c r="F7445" s="65"/>
      <c r="G7445" s="66"/>
      <c r="J7445" s="65"/>
      <c r="K7445" s="65"/>
      <c r="L7445" s="66"/>
      <c r="M7445" s="65"/>
      <c r="N7445" s="65"/>
      <c r="O7445" s="65"/>
      <c r="P7445" s="66"/>
      <c r="Q7445" s="31">
        <f t="shared" si="232"/>
        <v>9999</v>
      </c>
      <c r="R7445" s="31" t="str">
        <f t="shared" si="233"/>
        <v/>
      </c>
      <c r="S7445" s="29">
        <f>IF($Q7445&lt;Parâmetros!$E$19,$G7445-1,$G7445)</f>
        <v>0</v>
      </c>
    </row>
    <row r="7446" spans="1:19" x14ac:dyDescent="0.25">
      <c r="A7446" s="116"/>
      <c r="B7446" s="65"/>
      <c r="C7446" s="65"/>
      <c r="D7446" s="66"/>
      <c r="E7446" s="67"/>
      <c r="F7446" s="65"/>
      <c r="G7446" s="66"/>
      <c r="J7446" s="65"/>
      <c r="K7446" s="65"/>
      <c r="L7446" s="66"/>
      <c r="M7446" s="65"/>
      <c r="N7446" s="65"/>
      <c r="O7446" s="65"/>
      <c r="P7446" s="66"/>
      <c r="Q7446" s="31">
        <f t="shared" si="232"/>
        <v>9999</v>
      </c>
      <c r="R7446" s="31" t="str">
        <f t="shared" si="233"/>
        <v/>
      </c>
      <c r="S7446" s="29">
        <f>IF($Q7446&lt;Parâmetros!$E$19,$G7446-1,$G7446)</f>
        <v>0</v>
      </c>
    </row>
    <row r="7447" spans="1:19" x14ac:dyDescent="0.25">
      <c r="A7447" s="116"/>
      <c r="B7447" s="65"/>
      <c r="C7447" s="65"/>
      <c r="D7447" s="66"/>
      <c r="E7447" s="67"/>
      <c r="F7447" s="65"/>
      <c r="G7447" s="66"/>
      <c r="J7447" s="65"/>
      <c r="K7447" s="65"/>
      <c r="L7447" s="66"/>
      <c r="M7447" s="65"/>
      <c r="N7447" s="65"/>
      <c r="O7447" s="65"/>
      <c r="P7447" s="66"/>
      <c r="Q7447" s="31">
        <f t="shared" si="232"/>
        <v>9999</v>
      </c>
      <c r="R7447" s="31" t="str">
        <f t="shared" si="233"/>
        <v/>
      </c>
      <c r="S7447" s="29">
        <f>IF($Q7447&lt;Parâmetros!$E$19,$G7447-1,$G7447)</f>
        <v>0</v>
      </c>
    </row>
    <row r="7448" spans="1:19" x14ac:dyDescent="0.25">
      <c r="A7448" s="116"/>
      <c r="B7448" s="65"/>
      <c r="C7448" s="65"/>
      <c r="D7448" s="66"/>
      <c r="E7448" s="67"/>
      <c r="F7448" s="65"/>
      <c r="G7448" s="66"/>
      <c r="J7448" s="65"/>
      <c r="K7448" s="65"/>
      <c r="L7448" s="66"/>
      <c r="M7448" s="65"/>
      <c r="N7448" s="65"/>
      <c r="O7448" s="65"/>
      <c r="P7448" s="66"/>
      <c r="Q7448" s="31">
        <f t="shared" si="232"/>
        <v>9999</v>
      </c>
      <c r="R7448" s="31" t="str">
        <f t="shared" si="233"/>
        <v/>
      </c>
      <c r="S7448" s="29">
        <f>IF($Q7448&lt;Parâmetros!$E$19,$G7448-1,$G7448)</f>
        <v>0</v>
      </c>
    </row>
    <row r="7449" spans="1:19" x14ac:dyDescent="0.25">
      <c r="A7449" s="116"/>
      <c r="B7449" s="65"/>
      <c r="C7449" s="65"/>
      <c r="D7449" s="66"/>
      <c r="E7449" s="67"/>
      <c r="F7449" s="65"/>
      <c r="G7449" s="66"/>
      <c r="J7449" s="65"/>
      <c r="K7449" s="65"/>
      <c r="L7449" s="66"/>
      <c r="M7449" s="65"/>
      <c r="N7449" s="65"/>
      <c r="O7449" s="65"/>
      <c r="P7449" s="66"/>
      <c r="Q7449" s="31">
        <f t="shared" si="232"/>
        <v>9999</v>
      </c>
      <c r="R7449" s="31" t="str">
        <f t="shared" si="233"/>
        <v/>
      </c>
      <c r="S7449" s="29">
        <f>IF($Q7449&lt;Parâmetros!$E$19,$G7449-1,$G7449)</f>
        <v>0</v>
      </c>
    </row>
    <row r="7450" spans="1:19" x14ac:dyDescent="0.25">
      <c r="A7450" s="116"/>
      <c r="B7450" s="65"/>
      <c r="C7450" s="65"/>
      <c r="D7450" s="66"/>
      <c r="E7450" s="67"/>
      <c r="F7450" s="65"/>
      <c r="G7450" s="66"/>
      <c r="J7450" s="65"/>
      <c r="K7450" s="65"/>
      <c r="L7450" s="66"/>
      <c r="M7450" s="65"/>
      <c r="N7450" s="65"/>
      <c r="O7450" s="65"/>
      <c r="P7450" s="66"/>
      <c r="Q7450" s="31">
        <f t="shared" si="232"/>
        <v>9999</v>
      </c>
      <c r="R7450" s="31" t="str">
        <f t="shared" si="233"/>
        <v/>
      </c>
      <c r="S7450" s="29">
        <f>IF($Q7450&lt;Parâmetros!$E$19,$G7450-1,$G7450)</f>
        <v>0</v>
      </c>
    </row>
    <row r="7451" spans="1:19" x14ac:dyDescent="0.25">
      <c r="A7451" s="116"/>
      <c r="B7451" s="65"/>
      <c r="C7451" s="65"/>
      <c r="D7451" s="66"/>
      <c r="E7451" s="67"/>
      <c r="F7451" s="65"/>
      <c r="G7451" s="66"/>
      <c r="J7451" s="65"/>
      <c r="K7451" s="65"/>
      <c r="L7451" s="66"/>
      <c r="M7451" s="65"/>
      <c r="N7451" s="65"/>
      <c r="O7451" s="65"/>
      <c r="P7451" s="66"/>
      <c r="Q7451" s="31">
        <f t="shared" si="232"/>
        <v>9999</v>
      </c>
      <c r="R7451" s="31" t="str">
        <f t="shared" si="233"/>
        <v/>
      </c>
      <c r="S7451" s="29">
        <f>IF($Q7451&lt;Parâmetros!$E$19,$G7451-1,$G7451)</f>
        <v>0</v>
      </c>
    </row>
    <row r="7452" spans="1:19" x14ac:dyDescent="0.25">
      <c r="A7452" s="116"/>
      <c r="B7452" s="65"/>
      <c r="C7452" s="65"/>
      <c r="D7452" s="66"/>
      <c r="E7452" s="67"/>
      <c r="F7452" s="65"/>
      <c r="G7452" s="66"/>
      <c r="J7452" s="65"/>
      <c r="K7452" s="65"/>
      <c r="L7452" s="66"/>
      <c r="M7452" s="65"/>
      <c r="N7452" s="65"/>
      <c r="O7452" s="65"/>
      <c r="P7452" s="66"/>
      <c r="Q7452" s="31">
        <f t="shared" si="232"/>
        <v>9999</v>
      </c>
      <c r="R7452" s="31" t="str">
        <f t="shared" si="233"/>
        <v/>
      </c>
      <c r="S7452" s="29">
        <f>IF($Q7452&lt;Parâmetros!$E$19,$G7452-1,$G7452)</f>
        <v>0</v>
      </c>
    </row>
    <row r="7453" spans="1:19" x14ac:dyDescent="0.25">
      <c r="A7453" s="116"/>
      <c r="B7453" s="65"/>
      <c r="C7453" s="65"/>
      <c r="D7453" s="66"/>
      <c r="E7453" s="67"/>
      <c r="F7453" s="65"/>
      <c r="G7453" s="66"/>
      <c r="J7453" s="65"/>
      <c r="K7453" s="65"/>
      <c r="L7453" s="66"/>
      <c r="M7453" s="65"/>
      <c r="N7453" s="65"/>
      <c r="O7453" s="65"/>
      <c r="P7453" s="66"/>
      <c r="Q7453" s="31">
        <f t="shared" si="232"/>
        <v>9999</v>
      </c>
      <c r="R7453" s="31" t="str">
        <f t="shared" si="233"/>
        <v/>
      </c>
      <c r="S7453" s="29">
        <f>IF($Q7453&lt;Parâmetros!$E$19,$G7453-1,$G7453)</f>
        <v>0</v>
      </c>
    </row>
    <row r="7454" spans="1:19" x14ac:dyDescent="0.25">
      <c r="A7454" s="116"/>
      <c r="B7454" s="65"/>
      <c r="C7454" s="65"/>
      <c r="D7454" s="66"/>
      <c r="E7454" s="67"/>
      <c r="F7454" s="65"/>
      <c r="G7454" s="66"/>
      <c r="J7454" s="65"/>
      <c r="K7454" s="65"/>
      <c r="L7454" s="66"/>
      <c r="M7454" s="65"/>
      <c r="N7454" s="65"/>
      <c r="O7454" s="65"/>
      <c r="P7454" s="66"/>
      <c r="Q7454" s="31">
        <f t="shared" si="232"/>
        <v>9999</v>
      </c>
      <c r="R7454" s="31" t="str">
        <f t="shared" si="233"/>
        <v/>
      </c>
      <c r="S7454" s="29">
        <f>IF($Q7454&lt;Parâmetros!$E$19,$G7454-1,$G7454)</f>
        <v>0</v>
      </c>
    </row>
    <row r="7455" spans="1:19" x14ac:dyDescent="0.25">
      <c r="A7455" s="116"/>
      <c r="B7455" s="65"/>
      <c r="C7455" s="65"/>
      <c r="D7455" s="66"/>
      <c r="E7455" s="67"/>
      <c r="F7455" s="65"/>
      <c r="G7455" s="66"/>
      <c r="J7455" s="65"/>
      <c r="K7455" s="65"/>
      <c r="L7455" s="66"/>
      <c r="M7455" s="65"/>
      <c r="N7455" s="65"/>
      <c r="O7455" s="65"/>
      <c r="P7455" s="66"/>
      <c r="Q7455" s="31">
        <f t="shared" si="232"/>
        <v>9999</v>
      </c>
      <c r="R7455" s="31" t="str">
        <f t="shared" si="233"/>
        <v/>
      </c>
      <c r="S7455" s="29">
        <f>IF($Q7455&lt;Parâmetros!$E$19,$G7455-1,$G7455)</f>
        <v>0</v>
      </c>
    </row>
    <row r="7456" spans="1:19" x14ac:dyDescent="0.25">
      <c r="A7456" s="116"/>
      <c r="B7456" s="65"/>
      <c r="C7456" s="65"/>
      <c r="D7456" s="66"/>
      <c r="E7456" s="67"/>
      <c r="F7456" s="65"/>
      <c r="G7456" s="66"/>
      <c r="J7456" s="65"/>
      <c r="K7456" s="65"/>
      <c r="L7456" s="66"/>
      <c r="M7456" s="65"/>
      <c r="N7456" s="65"/>
      <c r="O7456" s="65"/>
      <c r="P7456" s="66"/>
      <c r="Q7456" s="31">
        <f t="shared" si="232"/>
        <v>9999</v>
      </c>
      <c r="R7456" s="31" t="str">
        <f t="shared" si="233"/>
        <v/>
      </c>
      <c r="S7456" s="29">
        <f>IF($Q7456&lt;Parâmetros!$E$19,$G7456-1,$G7456)</f>
        <v>0</v>
      </c>
    </row>
    <row r="7457" spans="1:19" x14ac:dyDescent="0.25">
      <c r="A7457" s="116"/>
      <c r="B7457" s="65"/>
      <c r="C7457" s="65"/>
      <c r="D7457" s="66"/>
      <c r="E7457" s="67"/>
      <c r="F7457" s="65"/>
      <c r="G7457" s="66"/>
      <c r="J7457" s="65"/>
      <c r="K7457" s="65"/>
      <c r="L7457" s="66"/>
      <c r="M7457" s="65"/>
      <c r="N7457" s="65"/>
      <c r="O7457" s="65"/>
      <c r="P7457" s="66"/>
      <c r="Q7457" s="31">
        <f t="shared" si="232"/>
        <v>9999</v>
      </c>
      <c r="R7457" s="31" t="str">
        <f t="shared" si="233"/>
        <v/>
      </c>
      <c r="S7457" s="29">
        <f>IF($Q7457&lt;Parâmetros!$E$19,$G7457-1,$G7457)</f>
        <v>0</v>
      </c>
    </row>
    <row r="7458" spans="1:19" x14ac:dyDescent="0.25">
      <c r="A7458" s="116"/>
      <c r="B7458" s="65"/>
      <c r="C7458" s="65"/>
      <c r="D7458" s="66"/>
      <c r="E7458" s="67"/>
      <c r="F7458" s="65"/>
      <c r="G7458" s="66"/>
      <c r="J7458" s="65"/>
      <c r="K7458" s="65"/>
      <c r="L7458" s="66"/>
      <c r="M7458" s="65"/>
      <c r="N7458" s="65"/>
      <c r="O7458" s="65"/>
      <c r="P7458" s="66"/>
      <c r="Q7458" s="31">
        <f t="shared" si="232"/>
        <v>9999</v>
      </c>
      <c r="R7458" s="31" t="str">
        <f t="shared" si="233"/>
        <v/>
      </c>
      <c r="S7458" s="29">
        <f>IF($Q7458&lt;Parâmetros!$E$19,$G7458-1,$G7458)</f>
        <v>0</v>
      </c>
    </row>
    <row r="7459" spans="1:19" x14ac:dyDescent="0.25">
      <c r="A7459" s="116"/>
      <c r="B7459" s="65"/>
      <c r="C7459" s="65"/>
      <c r="D7459" s="66"/>
      <c r="E7459" s="67"/>
      <c r="F7459" s="65"/>
      <c r="G7459" s="66"/>
      <c r="J7459" s="65"/>
      <c r="K7459" s="65"/>
      <c r="L7459" s="66"/>
      <c r="M7459" s="65"/>
      <c r="N7459" s="65"/>
      <c r="O7459" s="65"/>
      <c r="P7459" s="66"/>
      <c r="Q7459" s="31">
        <f t="shared" si="232"/>
        <v>9999</v>
      </c>
      <c r="R7459" s="31" t="str">
        <f t="shared" si="233"/>
        <v/>
      </c>
      <c r="S7459" s="29">
        <f>IF($Q7459&lt;Parâmetros!$E$19,$G7459-1,$G7459)</f>
        <v>0</v>
      </c>
    </row>
    <row r="7460" spans="1:19" x14ac:dyDescent="0.25">
      <c r="A7460" s="116"/>
      <c r="B7460" s="65"/>
      <c r="C7460" s="65"/>
      <c r="D7460" s="66"/>
      <c r="E7460" s="67"/>
      <c r="F7460" s="65"/>
      <c r="G7460" s="66"/>
      <c r="J7460" s="65"/>
      <c r="K7460" s="65"/>
      <c r="L7460" s="66"/>
      <c r="M7460" s="65"/>
      <c r="N7460" s="65"/>
      <c r="O7460" s="65"/>
      <c r="P7460" s="66"/>
      <c r="Q7460" s="31">
        <f t="shared" si="232"/>
        <v>9999</v>
      </c>
      <c r="R7460" s="31" t="str">
        <f t="shared" si="233"/>
        <v/>
      </c>
      <c r="S7460" s="29">
        <f>IF($Q7460&lt;Parâmetros!$E$19,$G7460-1,$G7460)</f>
        <v>0</v>
      </c>
    </row>
    <row r="7461" spans="1:19" x14ac:dyDescent="0.25">
      <c r="A7461" s="116"/>
      <c r="B7461" s="65"/>
      <c r="C7461" s="65"/>
      <c r="D7461" s="66"/>
      <c r="E7461" s="67"/>
      <c r="F7461" s="65"/>
      <c r="G7461" s="66"/>
      <c r="J7461" s="65"/>
      <c r="K7461" s="65"/>
      <c r="L7461" s="66"/>
      <c r="M7461" s="65"/>
      <c r="N7461" s="65"/>
      <c r="O7461" s="65"/>
      <c r="P7461" s="66"/>
      <c r="Q7461" s="31">
        <f t="shared" si="232"/>
        <v>9999</v>
      </c>
      <c r="R7461" s="31" t="str">
        <f t="shared" si="233"/>
        <v/>
      </c>
      <c r="S7461" s="29">
        <f>IF($Q7461&lt;Parâmetros!$E$19,$G7461-1,$G7461)</f>
        <v>0</v>
      </c>
    </row>
    <row r="7462" spans="1:19" x14ac:dyDescent="0.25">
      <c r="A7462" s="116"/>
      <c r="B7462" s="65"/>
      <c r="C7462" s="65"/>
      <c r="D7462" s="66"/>
      <c r="E7462" s="67"/>
      <c r="F7462" s="65"/>
      <c r="G7462" s="66"/>
      <c r="J7462" s="65"/>
      <c r="K7462" s="65"/>
      <c r="L7462" s="66"/>
      <c r="M7462" s="65"/>
      <c r="N7462" s="65"/>
      <c r="O7462" s="65"/>
      <c r="P7462" s="66"/>
      <c r="Q7462" s="31">
        <f t="shared" si="232"/>
        <v>9999</v>
      </c>
      <c r="R7462" s="31" t="str">
        <f t="shared" si="233"/>
        <v/>
      </c>
      <c r="S7462" s="29">
        <f>IF($Q7462&lt;Parâmetros!$E$19,$G7462-1,$G7462)</f>
        <v>0</v>
      </c>
    </row>
    <row r="7463" spans="1:19" x14ac:dyDescent="0.25">
      <c r="A7463" s="116"/>
      <c r="B7463" s="65"/>
      <c r="C7463" s="65"/>
      <c r="D7463" s="66"/>
      <c r="E7463" s="67"/>
      <c r="F7463" s="65"/>
      <c r="G7463" s="66"/>
      <c r="J7463" s="65"/>
      <c r="K7463" s="65"/>
      <c r="L7463" s="66"/>
      <c r="M7463" s="65"/>
      <c r="N7463" s="65"/>
      <c r="O7463" s="65"/>
      <c r="P7463" s="66"/>
      <c r="Q7463" s="31">
        <f t="shared" si="232"/>
        <v>9999</v>
      </c>
      <c r="R7463" s="31" t="str">
        <f t="shared" si="233"/>
        <v/>
      </c>
      <c r="S7463" s="29">
        <f>IF($Q7463&lt;Parâmetros!$E$19,$G7463-1,$G7463)</f>
        <v>0</v>
      </c>
    </row>
    <row r="7464" spans="1:19" x14ac:dyDescent="0.25">
      <c r="A7464" s="116"/>
      <c r="B7464" s="65"/>
      <c r="C7464" s="65"/>
      <c r="D7464" s="66"/>
      <c r="E7464" s="67"/>
      <c r="F7464" s="65"/>
      <c r="G7464" s="66"/>
      <c r="J7464" s="65"/>
      <c r="K7464" s="65"/>
      <c r="L7464" s="66"/>
      <c r="M7464" s="65"/>
      <c r="N7464" s="65"/>
      <c r="O7464" s="65"/>
      <c r="P7464" s="66"/>
      <c r="Q7464" s="31">
        <f t="shared" si="232"/>
        <v>9999</v>
      </c>
      <c r="R7464" s="31" t="str">
        <f t="shared" si="233"/>
        <v/>
      </c>
      <c r="S7464" s="29">
        <f>IF($Q7464&lt;Parâmetros!$E$19,$G7464-1,$G7464)</f>
        <v>0</v>
      </c>
    </row>
    <row r="7465" spans="1:19" x14ac:dyDescent="0.25">
      <c r="A7465" s="116"/>
      <c r="B7465" s="65"/>
      <c r="C7465" s="65"/>
      <c r="D7465" s="66"/>
      <c r="E7465" s="67"/>
      <c r="F7465" s="65"/>
      <c r="G7465" s="66"/>
      <c r="J7465" s="65"/>
      <c r="K7465" s="65"/>
      <c r="L7465" s="66"/>
      <c r="M7465" s="65"/>
      <c r="N7465" s="65"/>
      <c r="O7465" s="65"/>
      <c r="P7465" s="66"/>
      <c r="Q7465" s="31">
        <f t="shared" si="232"/>
        <v>9999</v>
      </c>
      <c r="R7465" s="31" t="str">
        <f t="shared" si="233"/>
        <v/>
      </c>
      <c r="S7465" s="29">
        <f>IF($Q7465&lt;Parâmetros!$E$19,$G7465-1,$G7465)</f>
        <v>0</v>
      </c>
    </row>
    <row r="7466" spans="1:19" x14ac:dyDescent="0.25">
      <c r="A7466" s="116"/>
      <c r="B7466" s="65"/>
      <c r="C7466" s="65"/>
      <c r="D7466" s="66"/>
      <c r="E7466" s="67"/>
      <c r="F7466" s="65"/>
      <c r="G7466" s="66"/>
      <c r="J7466" s="65"/>
      <c r="K7466" s="65"/>
      <c r="L7466" s="66"/>
      <c r="M7466" s="65"/>
      <c r="N7466" s="65"/>
      <c r="O7466" s="65"/>
      <c r="P7466" s="66"/>
      <c r="Q7466" s="31">
        <f t="shared" si="232"/>
        <v>9999</v>
      </c>
      <c r="R7466" s="31" t="str">
        <f t="shared" si="233"/>
        <v/>
      </c>
      <c r="S7466" s="29">
        <f>IF($Q7466&lt;Parâmetros!$E$19,$G7466-1,$G7466)</f>
        <v>0</v>
      </c>
    </row>
    <row r="7467" spans="1:19" x14ac:dyDescent="0.25">
      <c r="A7467" s="116"/>
      <c r="B7467" s="65"/>
      <c r="C7467" s="65"/>
      <c r="D7467" s="66"/>
      <c r="E7467" s="67"/>
      <c r="F7467" s="65"/>
      <c r="G7467" s="66"/>
      <c r="J7467" s="65"/>
      <c r="K7467" s="65"/>
      <c r="L7467" s="66"/>
      <c r="M7467" s="65"/>
      <c r="N7467" s="65"/>
      <c r="O7467" s="65"/>
      <c r="P7467" s="66"/>
      <c r="Q7467" s="31">
        <f t="shared" si="232"/>
        <v>9999</v>
      </c>
      <c r="R7467" s="31" t="str">
        <f t="shared" si="233"/>
        <v/>
      </c>
      <c r="S7467" s="29">
        <f>IF($Q7467&lt;Parâmetros!$E$19,$G7467-1,$G7467)</f>
        <v>0</v>
      </c>
    </row>
    <row r="7468" spans="1:19" x14ac:dyDescent="0.25">
      <c r="A7468" s="116"/>
      <c r="B7468" s="65"/>
      <c r="C7468" s="65"/>
      <c r="D7468" s="66"/>
      <c r="E7468" s="67"/>
      <c r="F7468" s="65"/>
      <c r="G7468" s="66"/>
      <c r="J7468" s="65"/>
      <c r="K7468" s="65"/>
      <c r="L7468" s="66"/>
      <c r="M7468" s="65"/>
      <c r="N7468" s="65"/>
      <c r="O7468" s="65"/>
      <c r="P7468" s="66"/>
      <c r="Q7468" s="31">
        <f t="shared" si="232"/>
        <v>9999</v>
      </c>
      <c r="R7468" s="31" t="str">
        <f t="shared" si="233"/>
        <v/>
      </c>
      <c r="S7468" s="29">
        <f>IF($Q7468&lt;Parâmetros!$E$19,$G7468-1,$G7468)</f>
        <v>0</v>
      </c>
    </row>
    <row r="7469" spans="1:19" x14ac:dyDescent="0.25">
      <c r="A7469" s="116"/>
      <c r="B7469" s="65"/>
      <c r="C7469" s="65"/>
      <c r="D7469" s="66"/>
      <c r="E7469" s="67"/>
      <c r="F7469" s="65"/>
      <c r="G7469" s="66"/>
      <c r="J7469" s="65"/>
      <c r="K7469" s="65"/>
      <c r="L7469" s="66"/>
      <c r="M7469" s="65"/>
      <c r="N7469" s="65"/>
      <c r="O7469" s="65"/>
      <c r="P7469" s="66"/>
      <c r="Q7469" s="31">
        <f t="shared" si="232"/>
        <v>9999</v>
      </c>
      <c r="R7469" s="31" t="str">
        <f t="shared" si="233"/>
        <v/>
      </c>
      <c r="S7469" s="29">
        <f>IF($Q7469&lt;Parâmetros!$E$19,$G7469-1,$G7469)</f>
        <v>0</v>
      </c>
    </row>
    <row r="7470" spans="1:19" x14ac:dyDescent="0.25">
      <c r="A7470" s="116"/>
      <c r="B7470" s="65"/>
      <c r="C7470" s="65"/>
      <c r="D7470" s="66"/>
      <c r="E7470" s="67"/>
      <c r="F7470" s="65"/>
      <c r="G7470" s="66"/>
      <c r="J7470" s="65"/>
      <c r="K7470" s="65"/>
      <c r="L7470" s="66"/>
      <c r="M7470" s="65"/>
      <c r="N7470" s="65"/>
      <c r="O7470" s="65"/>
      <c r="P7470" s="66"/>
      <c r="Q7470" s="31">
        <f t="shared" si="232"/>
        <v>9999</v>
      </c>
      <c r="R7470" s="31" t="str">
        <f t="shared" si="233"/>
        <v/>
      </c>
      <c r="S7470" s="29">
        <f>IF($Q7470&lt;Parâmetros!$E$19,$G7470-1,$G7470)</f>
        <v>0</v>
      </c>
    </row>
    <row r="7471" spans="1:19" x14ac:dyDescent="0.25">
      <c r="A7471" s="116"/>
      <c r="B7471" s="65"/>
      <c r="C7471" s="65"/>
      <c r="D7471" s="66"/>
      <c r="E7471" s="67"/>
      <c r="F7471" s="65"/>
      <c r="G7471" s="66"/>
      <c r="J7471" s="65"/>
      <c r="K7471" s="65"/>
      <c r="L7471" s="66"/>
      <c r="M7471" s="65"/>
      <c r="N7471" s="65"/>
      <c r="O7471" s="65"/>
      <c r="P7471" s="66"/>
      <c r="Q7471" s="31">
        <f t="shared" si="232"/>
        <v>9999</v>
      </c>
      <c r="R7471" s="31" t="str">
        <f t="shared" si="233"/>
        <v/>
      </c>
      <c r="S7471" s="29">
        <f>IF($Q7471&lt;Parâmetros!$E$19,$G7471-1,$G7471)</f>
        <v>0</v>
      </c>
    </row>
    <row r="7472" spans="1:19" x14ac:dyDescent="0.25">
      <c r="A7472" s="116"/>
      <c r="B7472" s="65"/>
      <c r="C7472" s="65"/>
      <c r="D7472" s="66"/>
      <c r="E7472" s="67"/>
      <c r="F7472" s="65"/>
      <c r="G7472" s="66"/>
      <c r="J7472" s="65"/>
      <c r="K7472" s="65"/>
      <c r="L7472" s="66"/>
      <c r="M7472" s="65"/>
      <c r="N7472" s="65"/>
      <c r="O7472" s="65"/>
      <c r="P7472" s="66"/>
      <c r="Q7472" s="31">
        <f t="shared" si="232"/>
        <v>9999</v>
      </c>
      <c r="R7472" s="31" t="str">
        <f t="shared" si="233"/>
        <v/>
      </c>
      <c r="S7472" s="29">
        <f>IF($Q7472&lt;Parâmetros!$E$19,$G7472-1,$G7472)</f>
        <v>0</v>
      </c>
    </row>
    <row r="7473" spans="1:19" x14ac:dyDescent="0.25">
      <c r="A7473" s="116"/>
      <c r="B7473" s="65"/>
      <c r="C7473" s="65"/>
      <c r="D7473" s="66"/>
      <c r="E7473" s="67"/>
      <c r="F7473" s="65"/>
      <c r="G7473" s="66"/>
      <c r="J7473" s="65"/>
      <c r="K7473" s="65"/>
      <c r="L7473" s="66"/>
      <c r="M7473" s="65"/>
      <c r="N7473" s="65"/>
      <c r="O7473" s="65"/>
      <c r="P7473" s="66"/>
      <c r="Q7473" s="31">
        <f t="shared" si="232"/>
        <v>9999</v>
      </c>
      <c r="R7473" s="31" t="str">
        <f t="shared" si="233"/>
        <v/>
      </c>
      <c r="S7473" s="29">
        <f>IF($Q7473&lt;Parâmetros!$E$19,$G7473-1,$G7473)</f>
        <v>0</v>
      </c>
    </row>
    <row r="7474" spans="1:19" x14ac:dyDescent="0.25">
      <c r="A7474" s="116"/>
      <c r="B7474" s="65"/>
      <c r="C7474" s="65"/>
      <c r="D7474" s="66"/>
      <c r="E7474" s="67"/>
      <c r="F7474" s="65"/>
      <c r="G7474" s="66"/>
      <c r="J7474" s="65"/>
      <c r="K7474" s="65"/>
      <c r="L7474" s="66"/>
      <c r="M7474" s="65"/>
      <c r="N7474" s="65"/>
      <c r="O7474" s="65"/>
      <c r="P7474" s="66"/>
      <c r="Q7474" s="31">
        <f t="shared" si="232"/>
        <v>9999</v>
      </c>
      <c r="R7474" s="31" t="str">
        <f t="shared" si="233"/>
        <v/>
      </c>
      <c r="S7474" s="29">
        <f>IF($Q7474&lt;Parâmetros!$E$19,$G7474-1,$G7474)</f>
        <v>0</v>
      </c>
    </row>
    <row r="7475" spans="1:19" x14ac:dyDescent="0.25">
      <c r="A7475" s="116"/>
      <c r="B7475" s="65"/>
      <c r="C7475" s="65"/>
      <c r="D7475" s="66"/>
      <c r="E7475" s="67"/>
      <c r="F7475" s="65"/>
      <c r="G7475" s="66"/>
      <c r="J7475" s="65"/>
      <c r="K7475" s="65"/>
      <c r="L7475" s="66"/>
      <c r="M7475" s="65"/>
      <c r="N7475" s="65"/>
      <c r="O7475" s="65"/>
      <c r="P7475" s="66"/>
      <c r="Q7475" s="31">
        <f t="shared" si="232"/>
        <v>9999</v>
      </c>
      <c r="R7475" s="31" t="str">
        <f t="shared" si="233"/>
        <v/>
      </c>
      <c r="S7475" s="29">
        <f>IF($Q7475&lt;Parâmetros!$E$19,$G7475-1,$G7475)</f>
        <v>0</v>
      </c>
    </row>
    <row r="7476" spans="1:19" x14ac:dyDescent="0.25">
      <c r="A7476" s="116"/>
      <c r="B7476" s="65"/>
      <c r="C7476" s="65"/>
      <c r="D7476" s="66"/>
      <c r="E7476" s="67"/>
      <c r="F7476" s="65"/>
      <c r="G7476" s="66"/>
      <c r="J7476" s="65"/>
      <c r="K7476" s="65"/>
      <c r="L7476" s="66"/>
      <c r="M7476" s="65"/>
      <c r="N7476" s="65"/>
      <c r="O7476" s="65"/>
      <c r="P7476" s="66"/>
      <c r="Q7476" s="31">
        <f t="shared" si="232"/>
        <v>9999</v>
      </c>
      <c r="R7476" s="31" t="str">
        <f t="shared" si="233"/>
        <v/>
      </c>
      <c r="S7476" s="29">
        <f>IF($Q7476&lt;Parâmetros!$E$19,$G7476-1,$G7476)</f>
        <v>0</v>
      </c>
    </row>
    <row r="7477" spans="1:19" x14ac:dyDescent="0.25">
      <c r="A7477" s="116"/>
      <c r="B7477" s="65"/>
      <c r="C7477" s="65"/>
      <c r="D7477" s="66"/>
      <c r="E7477" s="67"/>
      <c r="F7477" s="65"/>
      <c r="G7477" s="66"/>
      <c r="J7477" s="65"/>
      <c r="K7477" s="65"/>
      <c r="L7477" s="66"/>
      <c r="M7477" s="65"/>
      <c r="N7477" s="65"/>
      <c r="O7477" s="65"/>
      <c r="P7477" s="66"/>
      <c r="Q7477" s="31">
        <f t="shared" si="232"/>
        <v>9999</v>
      </c>
      <c r="R7477" s="31" t="str">
        <f t="shared" si="233"/>
        <v/>
      </c>
      <c r="S7477" s="29">
        <f>IF($Q7477&lt;Parâmetros!$E$19,$G7477-1,$G7477)</f>
        <v>0</v>
      </c>
    </row>
    <row r="7478" spans="1:19" x14ac:dyDescent="0.25">
      <c r="A7478" s="116"/>
      <c r="B7478" s="65"/>
      <c r="C7478" s="65"/>
      <c r="D7478" s="66"/>
      <c r="E7478" s="67"/>
      <c r="F7478" s="65"/>
      <c r="G7478" s="66"/>
      <c r="J7478" s="65"/>
      <c r="K7478" s="65"/>
      <c r="L7478" s="66"/>
      <c r="M7478" s="65"/>
      <c r="N7478" s="65"/>
      <c r="O7478" s="65"/>
      <c r="P7478" s="66"/>
      <c r="Q7478" s="31">
        <f t="shared" si="232"/>
        <v>9999</v>
      </c>
      <c r="R7478" s="31" t="str">
        <f t="shared" si="233"/>
        <v/>
      </c>
      <c r="S7478" s="29">
        <f>IF($Q7478&lt;Parâmetros!$E$19,$G7478-1,$G7478)</f>
        <v>0</v>
      </c>
    </row>
    <row r="7479" spans="1:19" x14ac:dyDescent="0.25">
      <c r="A7479" s="116"/>
      <c r="B7479" s="65"/>
      <c r="C7479" s="65"/>
      <c r="D7479" s="66"/>
      <c r="E7479" s="67"/>
      <c r="F7479" s="65"/>
      <c r="G7479" s="66"/>
      <c r="J7479" s="65"/>
      <c r="K7479" s="65"/>
      <c r="L7479" s="66"/>
      <c r="M7479" s="65"/>
      <c r="N7479" s="65"/>
      <c r="O7479" s="65"/>
      <c r="P7479" s="66"/>
      <c r="Q7479" s="31">
        <f t="shared" si="232"/>
        <v>9999</v>
      </c>
      <c r="R7479" s="31" t="str">
        <f t="shared" si="233"/>
        <v/>
      </c>
      <c r="S7479" s="29">
        <f>IF($Q7479&lt;Parâmetros!$E$19,$G7479-1,$G7479)</f>
        <v>0</v>
      </c>
    </row>
    <row r="7480" spans="1:19" x14ac:dyDescent="0.25">
      <c r="A7480" s="116"/>
      <c r="B7480" s="65"/>
      <c r="C7480" s="65"/>
      <c r="D7480" s="66"/>
      <c r="E7480" s="67"/>
      <c r="F7480" s="65"/>
      <c r="G7480" s="66"/>
      <c r="J7480" s="65"/>
      <c r="K7480" s="65"/>
      <c r="L7480" s="66"/>
      <c r="M7480" s="65"/>
      <c r="N7480" s="65"/>
      <c r="O7480" s="65"/>
      <c r="P7480" s="66"/>
      <c r="Q7480" s="31">
        <f t="shared" si="232"/>
        <v>9999</v>
      </c>
      <c r="R7480" s="31" t="str">
        <f t="shared" si="233"/>
        <v/>
      </c>
      <c r="S7480" s="29">
        <f>IF($Q7480&lt;Parâmetros!$E$19,$G7480-1,$G7480)</f>
        <v>0</v>
      </c>
    </row>
    <row r="7481" spans="1:19" x14ac:dyDescent="0.25">
      <c r="A7481" s="116"/>
      <c r="B7481" s="65"/>
      <c r="C7481" s="65"/>
      <c r="D7481" s="66"/>
      <c r="E7481" s="67"/>
      <c r="F7481" s="65"/>
      <c r="G7481" s="66"/>
      <c r="J7481" s="65"/>
      <c r="K7481" s="65"/>
      <c r="L7481" s="66"/>
      <c r="M7481" s="65"/>
      <c r="N7481" s="65"/>
      <c r="O7481" s="65"/>
      <c r="P7481" s="66"/>
      <c r="Q7481" s="31">
        <f t="shared" si="232"/>
        <v>9999</v>
      </c>
      <c r="R7481" s="31" t="str">
        <f t="shared" si="233"/>
        <v/>
      </c>
      <c r="S7481" s="29">
        <f>IF($Q7481&lt;Parâmetros!$E$19,$G7481-1,$G7481)</f>
        <v>0</v>
      </c>
    </row>
    <row r="7482" spans="1:19" x14ac:dyDescent="0.25">
      <c r="A7482" s="116"/>
      <c r="B7482" s="65"/>
      <c r="C7482" s="65"/>
      <c r="D7482" s="66"/>
      <c r="E7482" s="67"/>
      <c r="F7482" s="65"/>
      <c r="G7482" s="66"/>
      <c r="J7482" s="65"/>
      <c r="K7482" s="65"/>
      <c r="L7482" s="66"/>
      <c r="M7482" s="65"/>
      <c r="N7482" s="65"/>
      <c r="O7482" s="65"/>
      <c r="P7482" s="66"/>
      <c r="Q7482" s="31">
        <f t="shared" si="232"/>
        <v>9999</v>
      </c>
      <c r="R7482" s="31" t="str">
        <f t="shared" si="233"/>
        <v/>
      </c>
      <c r="S7482" s="29">
        <f>IF($Q7482&lt;Parâmetros!$E$19,$G7482-1,$G7482)</f>
        <v>0</v>
      </c>
    </row>
    <row r="7483" spans="1:19" x14ac:dyDescent="0.25">
      <c r="A7483" s="116"/>
      <c r="B7483" s="65"/>
      <c r="C7483" s="65"/>
      <c r="D7483" s="66"/>
      <c r="E7483" s="67"/>
      <c r="F7483" s="65"/>
      <c r="G7483" s="66"/>
      <c r="J7483" s="65"/>
      <c r="K7483" s="65"/>
      <c r="L7483" s="66"/>
      <c r="M7483" s="65"/>
      <c r="N7483" s="65"/>
      <c r="O7483" s="65"/>
      <c r="P7483" s="66"/>
      <c r="Q7483" s="31">
        <f t="shared" si="232"/>
        <v>9999</v>
      </c>
      <c r="R7483" s="31" t="str">
        <f t="shared" si="233"/>
        <v/>
      </c>
      <c r="S7483" s="29">
        <f>IF($Q7483&lt;Parâmetros!$E$19,$G7483-1,$G7483)</f>
        <v>0</v>
      </c>
    </row>
    <row r="7484" spans="1:19" x14ac:dyDescent="0.25">
      <c r="A7484" s="116"/>
      <c r="B7484" s="65"/>
      <c r="C7484" s="65"/>
      <c r="D7484" s="66"/>
      <c r="E7484" s="67"/>
      <c r="F7484" s="65"/>
      <c r="G7484" s="66"/>
      <c r="J7484" s="65"/>
      <c r="K7484" s="65"/>
      <c r="L7484" s="66"/>
      <c r="M7484" s="65"/>
      <c r="N7484" s="65"/>
      <c r="O7484" s="65"/>
      <c r="P7484" s="66"/>
      <c r="Q7484" s="31">
        <f t="shared" ref="Q7484:Q7547" si="234">IFERROR(VALUE(LEFT($J7484,2))*60+VALUE(MID($J7484,4,2)),9999)</f>
        <v>9999</v>
      </c>
      <c r="R7484" s="31" t="str">
        <f t="shared" ref="R7484:R7547" si="235">IFERROR(VALUE(LEFT($K7484,2))*60+VALUE(MID($K7484,4,2)),"")</f>
        <v/>
      </c>
      <c r="S7484" s="29">
        <f>IF($Q7484&lt;Parâmetros!$E$19,$G7484-1,$G7484)</f>
        <v>0</v>
      </c>
    </row>
    <row r="7485" spans="1:19" x14ac:dyDescent="0.25">
      <c r="A7485" s="116"/>
      <c r="B7485" s="65"/>
      <c r="C7485" s="65"/>
      <c r="D7485" s="66"/>
      <c r="E7485" s="67"/>
      <c r="F7485" s="65"/>
      <c r="G7485" s="66"/>
      <c r="J7485" s="65"/>
      <c r="K7485" s="65"/>
      <c r="L7485" s="66"/>
      <c r="M7485" s="65"/>
      <c r="N7485" s="65"/>
      <c r="O7485" s="65"/>
      <c r="P7485" s="66"/>
      <c r="Q7485" s="31">
        <f t="shared" si="234"/>
        <v>9999</v>
      </c>
      <c r="R7485" s="31" t="str">
        <f t="shared" si="235"/>
        <v/>
      </c>
      <c r="S7485" s="29">
        <f>IF($Q7485&lt;Parâmetros!$E$19,$G7485-1,$G7485)</f>
        <v>0</v>
      </c>
    </row>
    <row r="7486" spans="1:19" x14ac:dyDescent="0.25">
      <c r="A7486" s="116"/>
      <c r="B7486" s="65"/>
      <c r="C7486" s="65"/>
      <c r="D7486" s="66"/>
      <c r="E7486" s="67"/>
      <c r="F7486" s="65"/>
      <c r="G7486" s="66"/>
      <c r="J7486" s="65"/>
      <c r="K7486" s="65"/>
      <c r="L7486" s="66"/>
      <c r="M7486" s="65"/>
      <c r="N7486" s="65"/>
      <c r="O7486" s="65"/>
      <c r="P7486" s="66"/>
      <c r="Q7486" s="31">
        <f t="shared" si="234"/>
        <v>9999</v>
      </c>
      <c r="R7486" s="31" t="str">
        <f t="shared" si="235"/>
        <v/>
      </c>
      <c r="S7486" s="29">
        <f>IF($Q7486&lt;Parâmetros!$E$19,$G7486-1,$G7486)</f>
        <v>0</v>
      </c>
    </row>
    <row r="7487" spans="1:19" x14ac:dyDescent="0.25">
      <c r="A7487" s="116"/>
      <c r="B7487" s="65"/>
      <c r="C7487" s="65"/>
      <c r="D7487" s="66"/>
      <c r="E7487" s="67"/>
      <c r="F7487" s="65"/>
      <c r="G7487" s="66"/>
      <c r="J7487" s="65"/>
      <c r="K7487" s="65"/>
      <c r="L7487" s="66"/>
      <c r="M7487" s="65"/>
      <c r="N7487" s="65"/>
      <c r="O7487" s="65"/>
      <c r="P7487" s="66"/>
      <c r="Q7487" s="31">
        <f t="shared" si="234"/>
        <v>9999</v>
      </c>
      <c r="R7487" s="31" t="str">
        <f t="shared" si="235"/>
        <v/>
      </c>
      <c r="S7487" s="29">
        <f>IF($Q7487&lt;Parâmetros!$E$19,$G7487-1,$G7487)</f>
        <v>0</v>
      </c>
    </row>
    <row r="7488" spans="1:19" x14ac:dyDescent="0.25">
      <c r="A7488" s="116"/>
      <c r="B7488" s="65"/>
      <c r="C7488" s="65"/>
      <c r="D7488" s="66"/>
      <c r="E7488" s="67"/>
      <c r="F7488" s="65"/>
      <c r="G7488" s="66"/>
      <c r="J7488" s="65"/>
      <c r="K7488" s="65"/>
      <c r="L7488" s="66"/>
      <c r="M7488" s="65"/>
      <c r="N7488" s="65"/>
      <c r="O7488" s="65"/>
      <c r="P7488" s="66"/>
      <c r="Q7488" s="31">
        <f t="shared" si="234"/>
        <v>9999</v>
      </c>
      <c r="R7488" s="31" t="str">
        <f t="shared" si="235"/>
        <v/>
      </c>
      <c r="S7488" s="29">
        <f>IF($Q7488&lt;Parâmetros!$E$19,$G7488-1,$G7488)</f>
        <v>0</v>
      </c>
    </row>
    <row r="7489" spans="1:19" x14ac:dyDescent="0.25">
      <c r="A7489" s="116"/>
      <c r="B7489" s="65"/>
      <c r="C7489" s="65"/>
      <c r="D7489" s="66"/>
      <c r="E7489" s="67"/>
      <c r="F7489" s="65"/>
      <c r="G7489" s="66"/>
      <c r="J7489" s="65"/>
      <c r="K7489" s="65"/>
      <c r="L7489" s="66"/>
      <c r="M7489" s="65"/>
      <c r="N7489" s="65"/>
      <c r="O7489" s="65"/>
      <c r="P7489" s="66"/>
      <c r="Q7489" s="31">
        <f t="shared" si="234"/>
        <v>9999</v>
      </c>
      <c r="R7489" s="31" t="str">
        <f t="shared" si="235"/>
        <v/>
      </c>
      <c r="S7489" s="29">
        <f>IF($Q7489&lt;Parâmetros!$E$19,$G7489-1,$G7489)</f>
        <v>0</v>
      </c>
    </row>
    <row r="7490" spans="1:19" x14ac:dyDescent="0.25">
      <c r="A7490" s="116"/>
      <c r="B7490" s="65"/>
      <c r="C7490" s="65"/>
      <c r="D7490" s="66"/>
      <c r="E7490" s="67"/>
      <c r="F7490" s="65"/>
      <c r="G7490" s="66"/>
      <c r="J7490" s="65"/>
      <c r="K7490" s="65"/>
      <c r="L7490" s="66"/>
      <c r="M7490" s="65"/>
      <c r="N7490" s="65"/>
      <c r="O7490" s="65"/>
      <c r="P7490" s="66"/>
      <c r="Q7490" s="31">
        <f t="shared" si="234"/>
        <v>9999</v>
      </c>
      <c r="R7490" s="31" t="str">
        <f t="shared" si="235"/>
        <v/>
      </c>
      <c r="S7490" s="29">
        <f>IF($Q7490&lt;Parâmetros!$E$19,$G7490-1,$G7490)</f>
        <v>0</v>
      </c>
    </row>
    <row r="7491" spans="1:19" x14ac:dyDescent="0.25">
      <c r="A7491" s="116"/>
      <c r="B7491" s="65"/>
      <c r="C7491" s="65"/>
      <c r="D7491" s="66"/>
      <c r="E7491" s="67"/>
      <c r="F7491" s="65"/>
      <c r="G7491" s="66"/>
      <c r="J7491" s="65"/>
      <c r="K7491" s="65"/>
      <c r="L7491" s="66"/>
      <c r="M7491" s="65"/>
      <c r="N7491" s="65"/>
      <c r="O7491" s="65"/>
      <c r="P7491" s="66"/>
      <c r="Q7491" s="31">
        <f t="shared" si="234"/>
        <v>9999</v>
      </c>
      <c r="R7491" s="31" t="str">
        <f t="shared" si="235"/>
        <v/>
      </c>
      <c r="S7491" s="29">
        <f>IF($Q7491&lt;Parâmetros!$E$19,$G7491-1,$G7491)</f>
        <v>0</v>
      </c>
    </row>
    <row r="7492" spans="1:19" x14ac:dyDescent="0.25">
      <c r="A7492" s="116"/>
      <c r="B7492" s="65"/>
      <c r="C7492" s="65"/>
      <c r="D7492" s="66"/>
      <c r="E7492" s="67"/>
      <c r="F7492" s="65"/>
      <c r="G7492" s="66"/>
      <c r="J7492" s="65"/>
      <c r="K7492" s="65"/>
      <c r="L7492" s="66"/>
      <c r="M7492" s="65"/>
      <c r="N7492" s="65"/>
      <c r="O7492" s="65"/>
      <c r="P7492" s="66"/>
      <c r="Q7492" s="31">
        <f t="shared" si="234"/>
        <v>9999</v>
      </c>
      <c r="R7492" s="31" t="str">
        <f t="shared" si="235"/>
        <v/>
      </c>
      <c r="S7492" s="29">
        <f>IF($Q7492&lt;Parâmetros!$E$19,$G7492-1,$G7492)</f>
        <v>0</v>
      </c>
    </row>
    <row r="7493" spans="1:19" x14ac:dyDescent="0.25">
      <c r="A7493" s="116"/>
      <c r="B7493" s="65"/>
      <c r="C7493" s="65"/>
      <c r="D7493" s="66"/>
      <c r="E7493" s="67"/>
      <c r="F7493" s="65"/>
      <c r="G7493" s="66"/>
      <c r="J7493" s="65"/>
      <c r="K7493" s="65"/>
      <c r="L7493" s="66"/>
      <c r="M7493" s="65"/>
      <c r="N7493" s="65"/>
      <c r="O7493" s="65"/>
      <c r="P7493" s="66"/>
      <c r="Q7493" s="31">
        <f t="shared" si="234"/>
        <v>9999</v>
      </c>
      <c r="R7493" s="31" t="str">
        <f t="shared" si="235"/>
        <v/>
      </c>
      <c r="S7493" s="29">
        <f>IF($Q7493&lt;Parâmetros!$E$19,$G7493-1,$G7493)</f>
        <v>0</v>
      </c>
    </row>
    <row r="7494" spans="1:19" x14ac:dyDescent="0.25">
      <c r="A7494" s="116"/>
      <c r="B7494" s="65"/>
      <c r="C7494" s="65"/>
      <c r="D7494" s="66"/>
      <c r="E7494" s="67"/>
      <c r="F7494" s="65"/>
      <c r="G7494" s="66"/>
      <c r="J7494" s="65"/>
      <c r="K7494" s="65"/>
      <c r="L7494" s="66"/>
      <c r="M7494" s="65"/>
      <c r="N7494" s="65"/>
      <c r="O7494" s="65"/>
      <c r="P7494" s="66"/>
      <c r="Q7494" s="31">
        <f t="shared" si="234"/>
        <v>9999</v>
      </c>
      <c r="R7494" s="31" t="str">
        <f t="shared" si="235"/>
        <v/>
      </c>
      <c r="S7494" s="29">
        <f>IF($Q7494&lt;Parâmetros!$E$19,$G7494-1,$G7494)</f>
        <v>0</v>
      </c>
    </row>
    <row r="7495" spans="1:19" x14ac:dyDescent="0.25">
      <c r="A7495" s="116"/>
      <c r="B7495" s="65"/>
      <c r="C7495" s="65"/>
      <c r="D7495" s="66"/>
      <c r="E7495" s="67"/>
      <c r="F7495" s="65"/>
      <c r="G7495" s="66"/>
      <c r="J7495" s="65"/>
      <c r="K7495" s="65"/>
      <c r="L7495" s="66"/>
      <c r="M7495" s="65"/>
      <c r="N7495" s="65"/>
      <c r="O7495" s="65"/>
      <c r="P7495" s="66"/>
      <c r="Q7495" s="31">
        <f t="shared" si="234"/>
        <v>9999</v>
      </c>
      <c r="R7495" s="31" t="str">
        <f t="shared" si="235"/>
        <v/>
      </c>
      <c r="S7495" s="29">
        <f>IF($Q7495&lt;Parâmetros!$E$19,$G7495-1,$G7495)</f>
        <v>0</v>
      </c>
    </row>
    <row r="7496" spans="1:19" x14ac:dyDescent="0.25">
      <c r="A7496" s="116"/>
      <c r="B7496" s="65"/>
      <c r="C7496" s="65"/>
      <c r="D7496" s="66"/>
      <c r="E7496" s="67"/>
      <c r="F7496" s="65"/>
      <c r="G7496" s="66"/>
      <c r="J7496" s="65"/>
      <c r="K7496" s="65"/>
      <c r="L7496" s="66"/>
      <c r="M7496" s="65"/>
      <c r="N7496" s="65"/>
      <c r="O7496" s="65"/>
      <c r="P7496" s="66"/>
      <c r="Q7496" s="31">
        <f t="shared" si="234"/>
        <v>9999</v>
      </c>
      <c r="R7496" s="31" t="str">
        <f t="shared" si="235"/>
        <v/>
      </c>
      <c r="S7496" s="29">
        <f>IF($Q7496&lt;Parâmetros!$E$19,$G7496-1,$G7496)</f>
        <v>0</v>
      </c>
    </row>
    <row r="7497" spans="1:19" x14ac:dyDescent="0.25">
      <c r="A7497" s="116"/>
      <c r="B7497" s="65"/>
      <c r="C7497" s="65"/>
      <c r="D7497" s="66"/>
      <c r="E7497" s="67"/>
      <c r="F7497" s="65"/>
      <c r="G7497" s="66"/>
      <c r="J7497" s="65"/>
      <c r="K7497" s="65"/>
      <c r="L7497" s="66"/>
      <c r="M7497" s="65"/>
      <c r="N7497" s="65"/>
      <c r="O7497" s="65"/>
      <c r="P7497" s="66"/>
      <c r="Q7497" s="31">
        <f t="shared" si="234"/>
        <v>9999</v>
      </c>
      <c r="R7497" s="31" t="str">
        <f t="shared" si="235"/>
        <v/>
      </c>
      <c r="S7497" s="29">
        <f>IF($Q7497&lt;Parâmetros!$E$19,$G7497-1,$G7497)</f>
        <v>0</v>
      </c>
    </row>
    <row r="7498" spans="1:19" x14ac:dyDescent="0.25">
      <c r="A7498" s="116"/>
      <c r="B7498" s="65"/>
      <c r="C7498" s="65"/>
      <c r="D7498" s="66"/>
      <c r="E7498" s="67"/>
      <c r="F7498" s="65"/>
      <c r="G7498" s="66"/>
      <c r="J7498" s="65"/>
      <c r="K7498" s="65"/>
      <c r="L7498" s="66"/>
      <c r="M7498" s="65"/>
      <c r="N7498" s="65"/>
      <c r="O7498" s="65"/>
      <c r="P7498" s="66"/>
      <c r="Q7498" s="31">
        <f t="shared" si="234"/>
        <v>9999</v>
      </c>
      <c r="R7498" s="31" t="str">
        <f t="shared" si="235"/>
        <v/>
      </c>
      <c r="S7498" s="29">
        <f>IF($Q7498&lt;Parâmetros!$E$19,$G7498-1,$G7498)</f>
        <v>0</v>
      </c>
    </row>
    <row r="7499" spans="1:19" x14ac:dyDescent="0.25">
      <c r="A7499" s="116"/>
      <c r="B7499" s="65"/>
      <c r="C7499" s="65"/>
      <c r="D7499" s="66"/>
      <c r="E7499" s="67"/>
      <c r="F7499" s="65"/>
      <c r="G7499" s="66"/>
      <c r="J7499" s="65"/>
      <c r="K7499" s="65"/>
      <c r="L7499" s="66"/>
      <c r="M7499" s="65"/>
      <c r="N7499" s="65"/>
      <c r="O7499" s="65"/>
      <c r="P7499" s="66"/>
      <c r="Q7499" s="31">
        <f t="shared" si="234"/>
        <v>9999</v>
      </c>
      <c r="R7499" s="31" t="str">
        <f t="shared" si="235"/>
        <v/>
      </c>
      <c r="S7499" s="29">
        <f>IF($Q7499&lt;Parâmetros!$E$19,$G7499-1,$G7499)</f>
        <v>0</v>
      </c>
    </row>
    <row r="7500" spans="1:19" x14ac:dyDescent="0.25">
      <c r="A7500" s="116"/>
      <c r="B7500" s="65"/>
      <c r="C7500" s="65"/>
      <c r="D7500" s="66"/>
      <c r="E7500" s="67"/>
      <c r="F7500" s="65"/>
      <c r="G7500" s="66"/>
      <c r="J7500" s="65"/>
      <c r="K7500" s="65"/>
      <c r="L7500" s="66"/>
      <c r="M7500" s="65"/>
      <c r="O7500" s="65"/>
      <c r="P7500" s="66"/>
      <c r="Q7500" s="31">
        <f t="shared" si="234"/>
        <v>9999</v>
      </c>
      <c r="R7500" s="31" t="str">
        <f t="shared" si="235"/>
        <v/>
      </c>
      <c r="S7500" s="29">
        <f>IF($Q7500&lt;Parâmetros!$E$19,$G7500-1,$G7500)</f>
        <v>0</v>
      </c>
    </row>
    <row r="7501" spans="1:19" x14ac:dyDescent="0.25">
      <c r="A7501" s="116"/>
      <c r="B7501" s="65"/>
      <c r="C7501" s="65"/>
      <c r="D7501" s="66"/>
      <c r="E7501" s="67"/>
      <c r="F7501" s="65"/>
      <c r="G7501" s="66"/>
      <c r="J7501" s="65"/>
      <c r="K7501" s="65"/>
      <c r="L7501" s="66"/>
      <c r="M7501" s="65"/>
      <c r="O7501" s="65"/>
      <c r="P7501" s="66"/>
      <c r="Q7501" s="31">
        <f t="shared" si="234"/>
        <v>9999</v>
      </c>
      <c r="R7501" s="31" t="str">
        <f t="shared" si="235"/>
        <v/>
      </c>
      <c r="S7501" s="29">
        <f>IF($Q7501&lt;Parâmetros!$E$19,$G7501-1,$G7501)</f>
        <v>0</v>
      </c>
    </row>
    <row r="7502" spans="1:19" x14ac:dyDescent="0.25">
      <c r="A7502" s="116"/>
      <c r="B7502" s="65"/>
      <c r="C7502" s="65"/>
      <c r="D7502" s="66"/>
      <c r="E7502" s="67"/>
      <c r="F7502" s="65"/>
      <c r="G7502" s="66"/>
      <c r="J7502" s="65"/>
      <c r="K7502" s="65"/>
      <c r="L7502" s="66"/>
      <c r="M7502" s="65"/>
      <c r="O7502" s="65"/>
      <c r="P7502" s="66"/>
      <c r="Q7502" s="31">
        <f t="shared" si="234"/>
        <v>9999</v>
      </c>
      <c r="R7502" s="31" t="str">
        <f t="shared" si="235"/>
        <v/>
      </c>
      <c r="S7502" s="29">
        <f>IF($Q7502&lt;Parâmetros!$E$19,$G7502-1,$G7502)</f>
        <v>0</v>
      </c>
    </row>
    <row r="7503" spans="1:19" x14ac:dyDescent="0.25">
      <c r="A7503" s="116"/>
      <c r="B7503" s="65"/>
      <c r="C7503" s="65"/>
      <c r="D7503" s="66"/>
      <c r="E7503" s="67"/>
      <c r="F7503" s="65"/>
      <c r="G7503" s="66"/>
      <c r="J7503" s="65"/>
      <c r="K7503" s="65"/>
      <c r="L7503" s="66"/>
      <c r="M7503" s="65"/>
      <c r="N7503" s="65"/>
      <c r="O7503" s="65"/>
      <c r="P7503" s="66"/>
      <c r="Q7503" s="31">
        <f t="shared" si="234"/>
        <v>9999</v>
      </c>
      <c r="R7503" s="31" t="str">
        <f t="shared" si="235"/>
        <v/>
      </c>
      <c r="S7503" s="29">
        <f>IF($Q7503&lt;Parâmetros!$E$19,$G7503-1,$G7503)</f>
        <v>0</v>
      </c>
    </row>
    <row r="7504" spans="1:19" x14ac:dyDescent="0.25">
      <c r="A7504" s="116"/>
      <c r="B7504" s="65"/>
      <c r="C7504" s="65"/>
      <c r="D7504" s="66"/>
      <c r="E7504" s="67"/>
      <c r="F7504" s="65"/>
      <c r="G7504" s="66"/>
      <c r="J7504" s="65"/>
      <c r="K7504" s="65"/>
      <c r="L7504" s="66"/>
      <c r="M7504" s="65"/>
      <c r="N7504" s="65"/>
      <c r="O7504" s="65"/>
      <c r="P7504" s="66"/>
      <c r="Q7504" s="31">
        <f t="shared" si="234"/>
        <v>9999</v>
      </c>
      <c r="R7504" s="31" t="str">
        <f t="shared" si="235"/>
        <v/>
      </c>
      <c r="S7504" s="29">
        <f>IF($Q7504&lt;Parâmetros!$E$19,$G7504-1,$G7504)</f>
        <v>0</v>
      </c>
    </row>
    <row r="7505" spans="1:19" x14ac:dyDescent="0.25">
      <c r="A7505" s="116"/>
      <c r="B7505" s="65"/>
      <c r="C7505" s="65"/>
      <c r="D7505" s="66"/>
      <c r="E7505" s="67"/>
      <c r="F7505" s="65"/>
      <c r="G7505" s="66"/>
      <c r="J7505" s="65"/>
      <c r="K7505" s="65"/>
      <c r="L7505" s="66"/>
      <c r="M7505" s="65"/>
      <c r="O7505" s="65"/>
      <c r="P7505" s="66"/>
      <c r="Q7505" s="31">
        <f t="shared" si="234"/>
        <v>9999</v>
      </c>
      <c r="R7505" s="31" t="str">
        <f t="shared" si="235"/>
        <v/>
      </c>
      <c r="S7505" s="29">
        <f>IF($Q7505&lt;Parâmetros!$E$19,$G7505-1,$G7505)</f>
        <v>0</v>
      </c>
    </row>
    <row r="7506" spans="1:19" x14ac:dyDescent="0.25">
      <c r="A7506" s="116"/>
      <c r="B7506" s="65"/>
      <c r="C7506" s="65"/>
      <c r="D7506" s="66"/>
      <c r="E7506" s="67"/>
      <c r="F7506" s="65"/>
      <c r="G7506" s="66"/>
      <c r="J7506" s="65"/>
      <c r="K7506" s="65"/>
      <c r="L7506" s="66"/>
      <c r="M7506" s="65"/>
      <c r="N7506" s="65"/>
      <c r="O7506" s="65"/>
      <c r="P7506" s="66"/>
      <c r="Q7506" s="31">
        <f t="shared" si="234"/>
        <v>9999</v>
      </c>
      <c r="R7506" s="31" t="str">
        <f t="shared" si="235"/>
        <v/>
      </c>
      <c r="S7506" s="29">
        <f>IF($Q7506&lt;Parâmetros!$E$19,$G7506-1,$G7506)</f>
        <v>0</v>
      </c>
    </row>
    <row r="7507" spans="1:19" x14ac:dyDescent="0.25">
      <c r="A7507" s="116"/>
      <c r="B7507" s="65"/>
      <c r="C7507" s="65"/>
      <c r="D7507" s="66"/>
      <c r="E7507" s="67"/>
      <c r="F7507" s="65"/>
      <c r="G7507" s="66"/>
      <c r="J7507" s="65"/>
      <c r="K7507" s="65"/>
      <c r="L7507" s="66"/>
      <c r="M7507" s="65"/>
      <c r="N7507" s="65"/>
      <c r="O7507" s="65"/>
      <c r="P7507" s="66"/>
      <c r="Q7507" s="31">
        <f t="shared" si="234"/>
        <v>9999</v>
      </c>
      <c r="R7507" s="31" t="str">
        <f t="shared" si="235"/>
        <v/>
      </c>
      <c r="S7507" s="29">
        <f>IF($Q7507&lt;Parâmetros!$E$19,$G7507-1,$G7507)</f>
        <v>0</v>
      </c>
    </row>
    <row r="7508" spans="1:19" x14ac:dyDescent="0.25">
      <c r="A7508" s="116"/>
      <c r="B7508" s="65"/>
      <c r="C7508" s="65"/>
      <c r="D7508" s="66"/>
      <c r="E7508" s="67"/>
      <c r="F7508" s="65"/>
      <c r="G7508" s="66"/>
      <c r="J7508" s="65"/>
      <c r="K7508" s="65"/>
      <c r="L7508" s="66"/>
      <c r="M7508" s="65"/>
      <c r="N7508" s="65"/>
      <c r="O7508" s="65"/>
      <c r="P7508" s="66"/>
      <c r="Q7508" s="31">
        <f t="shared" si="234"/>
        <v>9999</v>
      </c>
      <c r="R7508" s="31" t="str">
        <f t="shared" si="235"/>
        <v/>
      </c>
      <c r="S7508" s="29">
        <f>IF($Q7508&lt;Parâmetros!$E$19,$G7508-1,$G7508)</f>
        <v>0</v>
      </c>
    </row>
    <row r="7509" spans="1:19" x14ac:dyDescent="0.25">
      <c r="A7509" s="116"/>
      <c r="B7509" s="65"/>
      <c r="C7509" s="65"/>
      <c r="D7509" s="66"/>
      <c r="E7509" s="67"/>
      <c r="F7509" s="65"/>
      <c r="G7509" s="66"/>
      <c r="J7509" s="65"/>
      <c r="K7509" s="65"/>
      <c r="L7509" s="66"/>
      <c r="M7509" s="65"/>
      <c r="N7509" s="65"/>
      <c r="O7509" s="65"/>
      <c r="P7509" s="66"/>
      <c r="Q7509" s="31">
        <f t="shared" si="234"/>
        <v>9999</v>
      </c>
      <c r="R7509" s="31" t="str">
        <f t="shared" si="235"/>
        <v/>
      </c>
      <c r="S7509" s="29">
        <f>IF($Q7509&lt;Parâmetros!$E$19,$G7509-1,$G7509)</f>
        <v>0</v>
      </c>
    </row>
    <row r="7510" spans="1:19" x14ac:dyDescent="0.25">
      <c r="A7510" s="116"/>
      <c r="B7510" s="65"/>
      <c r="C7510" s="65"/>
      <c r="D7510" s="66"/>
      <c r="E7510" s="67"/>
      <c r="F7510" s="65"/>
      <c r="G7510" s="66"/>
      <c r="J7510" s="65"/>
      <c r="K7510" s="65"/>
      <c r="L7510" s="66"/>
      <c r="M7510" s="65"/>
      <c r="N7510" s="65"/>
      <c r="O7510" s="65"/>
      <c r="P7510" s="66"/>
      <c r="Q7510" s="31">
        <f t="shared" si="234"/>
        <v>9999</v>
      </c>
      <c r="R7510" s="31" t="str">
        <f t="shared" si="235"/>
        <v/>
      </c>
      <c r="S7510" s="29">
        <f>IF($Q7510&lt;Parâmetros!$E$19,$G7510-1,$G7510)</f>
        <v>0</v>
      </c>
    </row>
    <row r="7511" spans="1:19" x14ac:dyDescent="0.25">
      <c r="A7511" s="116"/>
      <c r="B7511" s="65"/>
      <c r="C7511" s="65"/>
      <c r="D7511" s="66"/>
      <c r="E7511" s="67"/>
      <c r="F7511" s="65"/>
      <c r="G7511" s="66"/>
      <c r="J7511" s="65"/>
      <c r="K7511" s="65"/>
      <c r="L7511" s="66"/>
      <c r="M7511" s="65"/>
      <c r="N7511" s="65"/>
      <c r="O7511" s="65"/>
      <c r="P7511" s="66"/>
      <c r="Q7511" s="31">
        <f t="shared" si="234"/>
        <v>9999</v>
      </c>
      <c r="R7511" s="31" t="str">
        <f t="shared" si="235"/>
        <v/>
      </c>
      <c r="S7511" s="29">
        <f>IF($Q7511&lt;Parâmetros!$E$19,$G7511-1,$G7511)</f>
        <v>0</v>
      </c>
    </row>
    <row r="7512" spans="1:19" x14ac:dyDescent="0.25">
      <c r="A7512" s="116"/>
      <c r="B7512" s="65"/>
      <c r="C7512" s="65"/>
      <c r="D7512" s="66"/>
      <c r="E7512" s="67"/>
      <c r="F7512" s="65"/>
      <c r="G7512" s="66"/>
      <c r="J7512" s="65"/>
      <c r="K7512" s="65"/>
      <c r="L7512" s="66"/>
      <c r="M7512" s="65"/>
      <c r="N7512" s="65"/>
      <c r="O7512" s="65"/>
      <c r="P7512" s="66"/>
      <c r="Q7512" s="31">
        <f t="shared" si="234"/>
        <v>9999</v>
      </c>
      <c r="R7512" s="31" t="str">
        <f t="shared" si="235"/>
        <v/>
      </c>
      <c r="S7512" s="29">
        <f>IF($Q7512&lt;Parâmetros!$E$19,$G7512-1,$G7512)</f>
        <v>0</v>
      </c>
    </row>
    <row r="7513" spans="1:19" x14ac:dyDescent="0.25">
      <c r="A7513" s="116"/>
      <c r="B7513" s="65"/>
      <c r="C7513" s="65"/>
      <c r="D7513" s="66"/>
      <c r="E7513" s="67"/>
      <c r="F7513" s="65"/>
      <c r="G7513" s="66"/>
      <c r="J7513" s="65"/>
      <c r="K7513" s="65"/>
      <c r="L7513" s="66"/>
      <c r="M7513" s="65"/>
      <c r="N7513" s="65"/>
      <c r="O7513" s="65"/>
      <c r="P7513" s="66"/>
      <c r="Q7513" s="31">
        <f t="shared" si="234"/>
        <v>9999</v>
      </c>
      <c r="R7513" s="31" t="str">
        <f t="shared" si="235"/>
        <v/>
      </c>
      <c r="S7513" s="29">
        <f>IF($Q7513&lt;Parâmetros!$E$19,$G7513-1,$G7513)</f>
        <v>0</v>
      </c>
    </row>
    <row r="7514" spans="1:19" x14ac:dyDescent="0.25">
      <c r="A7514" s="116"/>
      <c r="B7514" s="65"/>
      <c r="C7514" s="65"/>
      <c r="D7514" s="66"/>
      <c r="E7514" s="67"/>
      <c r="F7514" s="65"/>
      <c r="G7514" s="66"/>
      <c r="J7514" s="65"/>
      <c r="K7514" s="65"/>
      <c r="L7514" s="66"/>
      <c r="M7514" s="65"/>
      <c r="N7514" s="65"/>
      <c r="O7514" s="65"/>
      <c r="P7514" s="66"/>
      <c r="Q7514" s="31">
        <f t="shared" si="234"/>
        <v>9999</v>
      </c>
      <c r="R7514" s="31" t="str">
        <f t="shared" si="235"/>
        <v/>
      </c>
      <c r="S7514" s="29">
        <f>IF($Q7514&lt;Parâmetros!$E$19,$G7514-1,$G7514)</f>
        <v>0</v>
      </c>
    </row>
    <row r="7515" spans="1:19" x14ac:dyDescent="0.25">
      <c r="A7515" s="116"/>
      <c r="B7515" s="65"/>
      <c r="C7515" s="65"/>
      <c r="D7515" s="66"/>
      <c r="E7515" s="67"/>
      <c r="F7515" s="65"/>
      <c r="G7515" s="66"/>
      <c r="J7515" s="65"/>
      <c r="K7515" s="65"/>
      <c r="L7515" s="66"/>
      <c r="M7515" s="65"/>
      <c r="O7515" s="65"/>
      <c r="P7515" s="66"/>
      <c r="Q7515" s="31">
        <f t="shared" si="234"/>
        <v>9999</v>
      </c>
      <c r="R7515" s="31" t="str">
        <f t="shared" si="235"/>
        <v/>
      </c>
      <c r="S7515" s="29">
        <f>IF($Q7515&lt;Parâmetros!$E$19,$G7515-1,$G7515)</f>
        <v>0</v>
      </c>
    </row>
    <row r="7516" spans="1:19" x14ac:dyDescent="0.25">
      <c r="A7516" s="116"/>
      <c r="B7516" s="65"/>
      <c r="C7516" s="65"/>
      <c r="D7516" s="66"/>
      <c r="E7516" s="67"/>
      <c r="F7516" s="65"/>
      <c r="G7516" s="66"/>
      <c r="J7516" s="65"/>
      <c r="K7516" s="65"/>
      <c r="L7516" s="66"/>
      <c r="M7516" s="65"/>
      <c r="O7516" s="65"/>
      <c r="P7516" s="66"/>
      <c r="Q7516" s="31">
        <f t="shared" si="234"/>
        <v>9999</v>
      </c>
      <c r="R7516" s="31" t="str">
        <f t="shared" si="235"/>
        <v/>
      </c>
      <c r="S7516" s="29">
        <f>IF($Q7516&lt;Parâmetros!$E$19,$G7516-1,$G7516)</f>
        <v>0</v>
      </c>
    </row>
    <row r="7517" spans="1:19" x14ac:dyDescent="0.25">
      <c r="A7517" s="116"/>
      <c r="B7517" s="65"/>
      <c r="C7517" s="65"/>
      <c r="D7517" s="66"/>
      <c r="E7517" s="67"/>
      <c r="F7517" s="65"/>
      <c r="G7517" s="66"/>
      <c r="J7517" s="65"/>
      <c r="K7517" s="65"/>
      <c r="L7517" s="66"/>
      <c r="M7517" s="65"/>
      <c r="O7517" s="65"/>
      <c r="P7517" s="66"/>
      <c r="Q7517" s="31">
        <f t="shared" si="234"/>
        <v>9999</v>
      </c>
      <c r="R7517" s="31" t="str">
        <f t="shared" si="235"/>
        <v/>
      </c>
      <c r="S7517" s="29">
        <f>IF($Q7517&lt;Parâmetros!$E$19,$G7517-1,$G7517)</f>
        <v>0</v>
      </c>
    </row>
    <row r="7518" spans="1:19" x14ac:dyDescent="0.25">
      <c r="A7518" s="116"/>
      <c r="B7518" s="65"/>
      <c r="C7518" s="65"/>
      <c r="D7518" s="66"/>
      <c r="E7518" s="67"/>
      <c r="F7518" s="65"/>
      <c r="G7518" s="66"/>
      <c r="J7518" s="65"/>
      <c r="K7518" s="65"/>
      <c r="L7518" s="66"/>
      <c r="M7518" s="65"/>
      <c r="N7518" s="65"/>
      <c r="O7518" s="65"/>
      <c r="P7518" s="66"/>
      <c r="Q7518" s="31">
        <f t="shared" si="234"/>
        <v>9999</v>
      </c>
      <c r="R7518" s="31" t="str">
        <f t="shared" si="235"/>
        <v/>
      </c>
      <c r="S7518" s="29">
        <f>IF($Q7518&lt;Parâmetros!$E$19,$G7518-1,$G7518)</f>
        <v>0</v>
      </c>
    </row>
    <row r="7519" spans="1:19" x14ac:dyDescent="0.25">
      <c r="A7519" s="116"/>
      <c r="B7519" s="65"/>
      <c r="C7519" s="65"/>
      <c r="D7519" s="66"/>
      <c r="E7519" s="67"/>
      <c r="F7519" s="65"/>
      <c r="G7519" s="66"/>
      <c r="J7519" s="65"/>
      <c r="K7519" s="65"/>
      <c r="L7519" s="66"/>
      <c r="M7519" s="65"/>
      <c r="N7519" s="65"/>
      <c r="O7519" s="65"/>
      <c r="P7519" s="66"/>
      <c r="Q7519" s="31">
        <f t="shared" si="234"/>
        <v>9999</v>
      </c>
      <c r="R7519" s="31" t="str">
        <f t="shared" si="235"/>
        <v/>
      </c>
      <c r="S7519" s="29">
        <f>IF($Q7519&lt;Parâmetros!$E$19,$G7519-1,$G7519)</f>
        <v>0</v>
      </c>
    </row>
    <row r="7520" spans="1:19" x14ac:dyDescent="0.25">
      <c r="A7520" s="116"/>
      <c r="B7520" s="65"/>
      <c r="C7520" s="65"/>
      <c r="D7520" s="66"/>
      <c r="E7520" s="67"/>
      <c r="F7520" s="65"/>
      <c r="G7520" s="66"/>
      <c r="J7520" s="65"/>
      <c r="K7520" s="65"/>
      <c r="L7520" s="66"/>
      <c r="M7520" s="65"/>
      <c r="N7520" s="65"/>
      <c r="O7520" s="65"/>
      <c r="P7520" s="66"/>
      <c r="Q7520" s="31">
        <f t="shared" si="234"/>
        <v>9999</v>
      </c>
      <c r="R7520" s="31" t="str">
        <f t="shared" si="235"/>
        <v/>
      </c>
      <c r="S7520" s="29">
        <f>IF($Q7520&lt;Parâmetros!$E$19,$G7520-1,$G7520)</f>
        <v>0</v>
      </c>
    </row>
    <row r="7521" spans="1:19" x14ac:dyDescent="0.25">
      <c r="A7521" s="116"/>
      <c r="B7521" s="65"/>
      <c r="C7521" s="65"/>
      <c r="D7521" s="66"/>
      <c r="E7521" s="67"/>
      <c r="F7521" s="65"/>
      <c r="G7521" s="66"/>
      <c r="J7521" s="65"/>
      <c r="K7521" s="65"/>
      <c r="L7521" s="66"/>
      <c r="M7521" s="65"/>
      <c r="N7521" s="65"/>
      <c r="O7521" s="65"/>
      <c r="P7521" s="66"/>
      <c r="Q7521" s="31">
        <f t="shared" si="234"/>
        <v>9999</v>
      </c>
      <c r="R7521" s="31" t="str">
        <f t="shared" si="235"/>
        <v/>
      </c>
      <c r="S7521" s="29">
        <f>IF($Q7521&lt;Parâmetros!$E$19,$G7521-1,$G7521)</f>
        <v>0</v>
      </c>
    </row>
    <row r="7522" spans="1:19" x14ac:dyDescent="0.25">
      <c r="A7522" s="116"/>
      <c r="B7522" s="65"/>
      <c r="C7522" s="65"/>
      <c r="D7522" s="66"/>
      <c r="E7522" s="67"/>
      <c r="F7522" s="65"/>
      <c r="G7522" s="66"/>
      <c r="J7522" s="65"/>
      <c r="K7522" s="65"/>
      <c r="L7522" s="66"/>
      <c r="M7522" s="65"/>
      <c r="N7522" s="65"/>
      <c r="O7522" s="65"/>
      <c r="P7522" s="66"/>
      <c r="Q7522" s="31">
        <f t="shared" si="234"/>
        <v>9999</v>
      </c>
      <c r="R7522" s="31" t="str">
        <f t="shared" si="235"/>
        <v/>
      </c>
      <c r="S7522" s="29">
        <f>IF($Q7522&lt;Parâmetros!$E$19,$G7522-1,$G7522)</f>
        <v>0</v>
      </c>
    </row>
    <row r="7523" spans="1:19" x14ac:dyDescent="0.25">
      <c r="A7523" s="116"/>
      <c r="B7523" s="65"/>
      <c r="C7523" s="65"/>
      <c r="D7523" s="66"/>
      <c r="E7523" s="67"/>
      <c r="F7523" s="65"/>
      <c r="G7523" s="66"/>
      <c r="J7523" s="65"/>
      <c r="K7523" s="65"/>
      <c r="L7523" s="66"/>
      <c r="M7523" s="65"/>
      <c r="N7523" s="65"/>
      <c r="O7523" s="65"/>
      <c r="P7523" s="66"/>
      <c r="Q7523" s="31">
        <f t="shared" si="234"/>
        <v>9999</v>
      </c>
      <c r="R7523" s="31" t="str">
        <f t="shared" si="235"/>
        <v/>
      </c>
      <c r="S7523" s="29">
        <f>IF($Q7523&lt;Parâmetros!$E$19,$G7523-1,$G7523)</f>
        <v>0</v>
      </c>
    </row>
    <row r="7524" spans="1:19" x14ac:dyDescent="0.25">
      <c r="A7524" s="116"/>
      <c r="B7524" s="65"/>
      <c r="C7524" s="65"/>
      <c r="D7524" s="66"/>
      <c r="E7524" s="67"/>
      <c r="F7524" s="65"/>
      <c r="G7524" s="66"/>
      <c r="J7524" s="65"/>
      <c r="K7524" s="65"/>
      <c r="L7524" s="66"/>
      <c r="M7524" s="65"/>
      <c r="O7524" s="65"/>
      <c r="P7524" s="66"/>
      <c r="Q7524" s="31">
        <f t="shared" si="234"/>
        <v>9999</v>
      </c>
      <c r="R7524" s="31" t="str">
        <f t="shared" si="235"/>
        <v/>
      </c>
      <c r="S7524" s="29">
        <f>IF($Q7524&lt;Parâmetros!$E$19,$G7524-1,$G7524)</f>
        <v>0</v>
      </c>
    </row>
    <row r="7525" spans="1:19" x14ac:dyDescent="0.25">
      <c r="A7525" s="116"/>
      <c r="B7525" s="65"/>
      <c r="C7525" s="65"/>
      <c r="D7525" s="66"/>
      <c r="E7525" s="67"/>
      <c r="F7525" s="65"/>
      <c r="G7525" s="66"/>
      <c r="J7525" s="65"/>
      <c r="K7525" s="65"/>
      <c r="L7525" s="66"/>
      <c r="M7525" s="65"/>
      <c r="O7525" s="65"/>
      <c r="P7525" s="66"/>
      <c r="Q7525" s="31">
        <f t="shared" si="234"/>
        <v>9999</v>
      </c>
      <c r="R7525" s="31" t="str">
        <f t="shared" si="235"/>
        <v/>
      </c>
      <c r="S7525" s="29">
        <f>IF($Q7525&lt;Parâmetros!$E$19,$G7525-1,$G7525)</f>
        <v>0</v>
      </c>
    </row>
    <row r="7526" spans="1:19" x14ac:dyDescent="0.25">
      <c r="A7526" s="116"/>
      <c r="B7526" s="65"/>
      <c r="C7526" s="65"/>
      <c r="D7526" s="66"/>
      <c r="E7526" s="67"/>
      <c r="F7526" s="65"/>
      <c r="G7526" s="66"/>
      <c r="J7526" s="65"/>
      <c r="K7526" s="65"/>
      <c r="L7526" s="66"/>
      <c r="M7526" s="65"/>
      <c r="N7526" s="65"/>
      <c r="O7526" s="65"/>
      <c r="P7526" s="66"/>
      <c r="Q7526" s="31">
        <f t="shared" si="234"/>
        <v>9999</v>
      </c>
      <c r="R7526" s="31" t="str">
        <f t="shared" si="235"/>
        <v/>
      </c>
      <c r="S7526" s="29">
        <f>IF($Q7526&lt;Parâmetros!$E$19,$G7526-1,$G7526)</f>
        <v>0</v>
      </c>
    </row>
    <row r="7527" spans="1:19" x14ac:dyDescent="0.25">
      <c r="A7527" s="116"/>
      <c r="B7527" s="65"/>
      <c r="C7527" s="65"/>
      <c r="D7527" s="66"/>
      <c r="E7527" s="67"/>
      <c r="F7527" s="65"/>
      <c r="G7527" s="66"/>
      <c r="J7527" s="65"/>
      <c r="K7527" s="65"/>
      <c r="L7527" s="66"/>
      <c r="M7527" s="65"/>
      <c r="N7527" s="65"/>
      <c r="O7527" s="65"/>
      <c r="P7527" s="66"/>
      <c r="Q7527" s="31">
        <f t="shared" si="234"/>
        <v>9999</v>
      </c>
      <c r="R7527" s="31" t="str">
        <f t="shared" si="235"/>
        <v/>
      </c>
      <c r="S7527" s="29">
        <f>IF($Q7527&lt;Parâmetros!$E$19,$G7527-1,$G7527)</f>
        <v>0</v>
      </c>
    </row>
    <row r="7528" spans="1:19" x14ac:dyDescent="0.25">
      <c r="A7528" s="116"/>
      <c r="B7528" s="65"/>
      <c r="C7528" s="65"/>
      <c r="D7528" s="66"/>
      <c r="E7528" s="67"/>
      <c r="F7528" s="65"/>
      <c r="G7528" s="66"/>
      <c r="J7528" s="65"/>
      <c r="K7528" s="65"/>
      <c r="L7528" s="66"/>
      <c r="M7528" s="65"/>
      <c r="O7528" s="65"/>
      <c r="P7528" s="66"/>
      <c r="Q7528" s="31">
        <f t="shared" si="234"/>
        <v>9999</v>
      </c>
      <c r="R7528" s="31" t="str">
        <f t="shared" si="235"/>
        <v/>
      </c>
      <c r="S7528" s="29">
        <f>IF($Q7528&lt;Parâmetros!$E$19,$G7528-1,$G7528)</f>
        <v>0</v>
      </c>
    </row>
    <row r="7529" spans="1:19" x14ac:dyDescent="0.25">
      <c r="A7529" s="116"/>
      <c r="B7529" s="65"/>
      <c r="C7529" s="65"/>
      <c r="D7529" s="66"/>
      <c r="E7529" s="67"/>
      <c r="F7529" s="65"/>
      <c r="G7529" s="66"/>
      <c r="J7529" s="65"/>
      <c r="K7529" s="65"/>
      <c r="L7529" s="66"/>
      <c r="M7529" s="65"/>
      <c r="N7529" s="65"/>
      <c r="O7529" s="65"/>
      <c r="P7529" s="66"/>
      <c r="Q7529" s="31">
        <f t="shared" si="234"/>
        <v>9999</v>
      </c>
      <c r="R7529" s="31" t="str">
        <f t="shared" si="235"/>
        <v/>
      </c>
      <c r="S7529" s="29">
        <f>IF($Q7529&lt;Parâmetros!$E$19,$G7529-1,$G7529)</f>
        <v>0</v>
      </c>
    </row>
    <row r="7530" spans="1:19" x14ac:dyDescent="0.25">
      <c r="A7530" s="116"/>
      <c r="B7530" s="65"/>
      <c r="C7530" s="65"/>
      <c r="D7530" s="66"/>
      <c r="E7530" s="67"/>
      <c r="F7530" s="65"/>
      <c r="G7530" s="66"/>
      <c r="J7530" s="65"/>
      <c r="K7530" s="65"/>
      <c r="L7530" s="66"/>
      <c r="M7530" s="65"/>
      <c r="O7530" s="65"/>
      <c r="P7530" s="66"/>
      <c r="Q7530" s="31">
        <f t="shared" si="234"/>
        <v>9999</v>
      </c>
      <c r="R7530" s="31" t="str">
        <f t="shared" si="235"/>
        <v/>
      </c>
      <c r="S7530" s="29">
        <f>IF($Q7530&lt;Parâmetros!$E$19,$G7530-1,$G7530)</f>
        <v>0</v>
      </c>
    </row>
    <row r="7531" spans="1:19" x14ac:dyDescent="0.25">
      <c r="A7531" s="116"/>
      <c r="B7531" s="65"/>
      <c r="C7531" s="65"/>
      <c r="D7531" s="66"/>
      <c r="E7531" s="67"/>
      <c r="F7531" s="65"/>
      <c r="G7531" s="66"/>
      <c r="J7531" s="65"/>
      <c r="K7531" s="65"/>
      <c r="L7531" s="66"/>
      <c r="M7531" s="65"/>
      <c r="O7531" s="65"/>
      <c r="P7531" s="66"/>
      <c r="Q7531" s="31">
        <f t="shared" si="234"/>
        <v>9999</v>
      </c>
      <c r="R7531" s="31" t="str">
        <f t="shared" si="235"/>
        <v/>
      </c>
      <c r="S7531" s="29">
        <f>IF($Q7531&lt;Parâmetros!$E$19,$G7531-1,$G7531)</f>
        <v>0</v>
      </c>
    </row>
    <row r="7532" spans="1:19" x14ac:dyDescent="0.25">
      <c r="A7532" s="116"/>
      <c r="B7532" s="65"/>
      <c r="C7532" s="65"/>
      <c r="D7532" s="66"/>
      <c r="E7532" s="67"/>
      <c r="F7532" s="65"/>
      <c r="G7532" s="66"/>
      <c r="J7532" s="65"/>
      <c r="K7532" s="65"/>
      <c r="L7532" s="66"/>
      <c r="M7532" s="65"/>
      <c r="N7532" s="65"/>
      <c r="O7532" s="65"/>
      <c r="P7532" s="66"/>
      <c r="Q7532" s="31">
        <f t="shared" si="234"/>
        <v>9999</v>
      </c>
      <c r="R7532" s="31" t="str">
        <f t="shared" si="235"/>
        <v/>
      </c>
      <c r="S7532" s="29">
        <f>IF($Q7532&lt;Parâmetros!$E$19,$G7532-1,$G7532)</f>
        <v>0</v>
      </c>
    </row>
    <row r="7533" spans="1:19" x14ac:dyDescent="0.25">
      <c r="A7533" s="116"/>
      <c r="B7533" s="65"/>
      <c r="C7533" s="65"/>
      <c r="D7533" s="66"/>
      <c r="E7533" s="67"/>
      <c r="F7533" s="65"/>
      <c r="G7533" s="66"/>
      <c r="J7533" s="65"/>
      <c r="K7533" s="65"/>
      <c r="L7533" s="66"/>
      <c r="M7533" s="65"/>
      <c r="N7533" s="65"/>
      <c r="O7533" s="65"/>
      <c r="P7533" s="66"/>
      <c r="Q7533" s="31">
        <f t="shared" si="234"/>
        <v>9999</v>
      </c>
      <c r="R7533" s="31" t="str">
        <f t="shared" si="235"/>
        <v/>
      </c>
      <c r="S7533" s="29">
        <f>IF($Q7533&lt;Parâmetros!$E$19,$G7533-1,$G7533)</f>
        <v>0</v>
      </c>
    </row>
    <row r="7534" spans="1:19" x14ac:dyDescent="0.25">
      <c r="A7534" s="116"/>
      <c r="B7534" s="65"/>
      <c r="C7534" s="65"/>
      <c r="D7534" s="66"/>
      <c r="E7534" s="67"/>
      <c r="F7534" s="65"/>
      <c r="G7534" s="66"/>
      <c r="J7534" s="65"/>
      <c r="K7534" s="65"/>
      <c r="L7534" s="66"/>
      <c r="M7534" s="65"/>
      <c r="O7534" s="65"/>
      <c r="P7534" s="66"/>
      <c r="Q7534" s="31">
        <f t="shared" si="234"/>
        <v>9999</v>
      </c>
      <c r="R7534" s="31" t="str">
        <f t="shared" si="235"/>
        <v/>
      </c>
      <c r="S7534" s="29">
        <f>IF($Q7534&lt;Parâmetros!$E$19,$G7534-1,$G7534)</f>
        <v>0</v>
      </c>
    </row>
    <row r="7535" spans="1:19" x14ac:dyDescent="0.25">
      <c r="A7535" s="116"/>
      <c r="B7535" s="65"/>
      <c r="C7535" s="65"/>
      <c r="D7535" s="66"/>
      <c r="E7535" s="67"/>
      <c r="F7535" s="65"/>
      <c r="G7535" s="66"/>
      <c r="J7535" s="65"/>
      <c r="K7535" s="65"/>
      <c r="L7535" s="66"/>
      <c r="M7535" s="65"/>
      <c r="O7535" s="65"/>
      <c r="P7535" s="66"/>
      <c r="Q7535" s="31">
        <f t="shared" si="234"/>
        <v>9999</v>
      </c>
      <c r="R7535" s="31" t="str">
        <f t="shared" si="235"/>
        <v/>
      </c>
      <c r="S7535" s="29">
        <f>IF($Q7535&lt;Parâmetros!$E$19,$G7535-1,$G7535)</f>
        <v>0</v>
      </c>
    </row>
    <row r="7536" spans="1:19" x14ac:dyDescent="0.25">
      <c r="A7536" s="116"/>
      <c r="B7536" s="65"/>
      <c r="C7536" s="65"/>
      <c r="D7536" s="66"/>
      <c r="E7536" s="67"/>
      <c r="F7536" s="65"/>
      <c r="G7536" s="66"/>
      <c r="J7536" s="65"/>
      <c r="K7536" s="65"/>
      <c r="L7536" s="66"/>
      <c r="M7536" s="65"/>
      <c r="N7536" s="65"/>
      <c r="O7536" s="65"/>
      <c r="P7536" s="66"/>
      <c r="Q7536" s="31">
        <f t="shared" si="234"/>
        <v>9999</v>
      </c>
      <c r="R7536" s="31" t="str">
        <f t="shared" si="235"/>
        <v/>
      </c>
      <c r="S7536" s="29">
        <f>IF($Q7536&lt;Parâmetros!$E$19,$G7536-1,$G7536)</f>
        <v>0</v>
      </c>
    </row>
    <row r="7537" spans="1:19" x14ac:dyDescent="0.25">
      <c r="A7537" s="116"/>
      <c r="B7537" s="65"/>
      <c r="C7537" s="65"/>
      <c r="D7537" s="66"/>
      <c r="E7537" s="67"/>
      <c r="F7537" s="65"/>
      <c r="G7537" s="66"/>
      <c r="J7537" s="65"/>
      <c r="K7537" s="65"/>
      <c r="L7537" s="66"/>
      <c r="M7537" s="65"/>
      <c r="N7537" s="65"/>
      <c r="O7537" s="65"/>
      <c r="P7537" s="66"/>
      <c r="Q7537" s="31">
        <f t="shared" si="234"/>
        <v>9999</v>
      </c>
      <c r="R7537" s="31" t="str">
        <f t="shared" si="235"/>
        <v/>
      </c>
      <c r="S7537" s="29">
        <f>IF($Q7537&lt;Parâmetros!$E$19,$G7537-1,$G7537)</f>
        <v>0</v>
      </c>
    </row>
    <row r="7538" spans="1:19" x14ac:dyDescent="0.25">
      <c r="A7538" s="116"/>
      <c r="B7538" s="65"/>
      <c r="C7538" s="65"/>
      <c r="D7538" s="66"/>
      <c r="E7538" s="67"/>
      <c r="F7538" s="65"/>
      <c r="G7538" s="66"/>
      <c r="J7538" s="65"/>
      <c r="K7538" s="65"/>
      <c r="L7538" s="66"/>
      <c r="M7538" s="65"/>
      <c r="O7538" s="65"/>
      <c r="P7538" s="66"/>
      <c r="Q7538" s="31">
        <f t="shared" si="234"/>
        <v>9999</v>
      </c>
      <c r="R7538" s="31" t="str">
        <f t="shared" si="235"/>
        <v/>
      </c>
      <c r="S7538" s="29">
        <f>IF($Q7538&lt;Parâmetros!$E$19,$G7538-1,$G7538)</f>
        <v>0</v>
      </c>
    </row>
    <row r="7539" spans="1:19" x14ac:dyDescent="0.25">
      <c r="A7539" s="116"/>
      <c r="B7539" s="65"/>
      <c r="C7539" s="65"/>
      <c r="D7539" s="66"/>
      <c r="E7539" s="67"/>
      <c r="F7539" s="65"/>
      <c r="G7539" s="66"/>
      <c r="J7539" s="65"/>
      <c r="K7539" s="65"/>
      <c r="L7539" s="66"/>
      <c r="M7539" s="65"/>
      <c r="O7539" s="65"/>
      <c r="P7539" s="66"/>
      <c r="Q7539" s="31">
        <f t="shared" si="234"/>
        <v>9999</v>
      </c>
      <c r="R7539" s="31" t="str">
        <f t="shared" si="235"/>
        <v/>
      </c>
      <c r="S7539" s="29">
        <f>IF($Q7539&lt;Parâmetros!$E$19,$G7539-1,$G7539)</f>
        <v>0</v>
      </c>
    </row>
    <row r="7540" spans="1:19" x14ac:dyDescent="0.25">
      <c r="A7540" s="116"/>
      <c r="B7540" s="65"/>
      <c r="C7540" s="65"/>
      <c r="D7540" s="66"/>
      <c r="E7540" s="67"/>
      <c r="F7540" s="65"/>
      <c r="G7540" s="66"/>
      <c r="J7540" s="65"/>
      <c r="K7540" s="65"/>
      <c r="L7540" s="66"/>
      <c r="M7540" s="65"/>
      <c r="N7540" s="65"/>
      <c r="O7540" s="65"/>
      <c r="P7540" s="66"/>
      <c r="Q7540" s="31">
        <f t="shared" si="234"/>
        <v>9999</v>
      </c>
      <c r="R7540" s="31" t="str">
        <f t="shared" si="235"/>
        <v/>
      </c>
      <c r="S7540" s="29">
        <f>IF($Q7540&lt;Parâmetros!$E$19,$G7540-1,$G7540)</f>
        <v>0</v>
      </c>
    </row>
    <row r="7541" spans="1:19" x14ac:dyDescent="0.25">
      <c r="A7541" s="116"/>
      <c r="B7541" s="65"/>
      <c r="C7541" s="65"/>
      <c r="D7541" s="66"/>
      <c r="E7541" s="67"/>
      <c r="F7541" s="65"/>
      <c r="G7541" s="66"/>
      <c r="J7541" s="65"/>
      <c r="K7541" s="65"/>
      <c r="L7541" s="66"/>
      <c r="M7541" s="65"/>
      <c r="N7541" s="65"/>
      <c r="O7541" s="65"/>
      <c r="P7541" s="66"/>
      <c r="Q7541" s="31">
        <f t="shared" si="234"/>
        <v>9999</v>
      </c>
      <c r="R7541" s="31" t="str">
        <f t="shared" si="235"/>
        <v/>
      </c>
      <c r="S7541" s="29">
        <f>IF($Q7541&lt;Parâmetros!$E$19,$G7541-1,$G7541)</f>
        <v>0</v>
      </c>
    </row>
    <row r="7542" spans="1:19" x14ac:dyDescent="0.25">
      <c r="A7542" s="116"/>
      <c r="B7542" s="65"/>
      <c r="C7542" s="65"/>
      <c r="D7542" s="66"/>
      <c r="E7542" s="67"/>
      <c r="F7542" s="65"/>
      <c r="G7542" s="66"/>
      <c r="J7542" s="65"/>
      <c r="K7542" s="65"/>
      <c r="L7542" s="66"/>
      <c r="M7542" s="65"/>
      <c r="N7542" s="65"/>
      <c r="O7542" s="65"/>
      <c r="P7542" s="66"/>
      <c r="Q7542" s="31">
        <f t="shared" si="234"/>
        <v>9999</v>
      </c>
      <c r="R7542" s="31" t="str">
        <f t="shared" si="235"/>
        <v/>
      </c>
      <c r="S7542" s="29">
        <f>IF($Q7542&lt;Parâmetros!$E$19,$G7542-1,$G7542)</f>
        <v>0</v>
      </c>
    </row>
    <row r="7543" spans="1:19" x14ac:dyDescent="0.25">
      <c r="A7543" s="116"/>
      <c r="B7543" s="65"/>
      <c r="C7543" s="65"/>
      <c r="D7543" s="66"/>
      <c r="E7543" s="67"/>
      <c r="F7543" s="65"/>
      <c r="G7543" s="66"/>
      <c r="J7543" s="65"/>
      <c r="K7543" s="65"/>
      <c r="L7543" s="66"/>
      <c r="M7543" s="65"/>
      <c r="N7543" s="65"/>
      <c r="O7543" s="65"/>
      <c r="P7543" s="66"/>
      <c r="Q7543" s="31">
        <f t="shared" si="234"/>
        <v>9999</v>
      </c>
      <c r="R7543" s="31" t="str">
        <f t="shared" si="235"/>
        <v/>
      </c>
      <c r="S7543" s="29">
        <f>IF($Q7543&lt;Parâmetros!$E$19,$G7543-1,$G7543)</f>
        <v>0</v>
      </c>
    </row>
    <row r="7544" spans="1:19" x14ac:dyDescent="0.25">
      <c r="A7544" s="116"/>
      <c r="B7544" s="65"/>
      <c r="C7544" s="65"/>
      <c r="D7544" s="66"/>
      <c r="E7544" s="67"/>
      <c r="F7544" s="65"/>
      <c r="G7544" s="66"/>
      <c r="J7544" s="65"/>
      <c r="K7544" s="65"/>
      <c r="L7544" s="66"/>
      <c r="M7544" s="65"/>
      <c r="N7544" s="65"/>
      <c r="O7544" s="65"/>
      <c r="P7544" s="66"/>
      <c r="Q7544" s="31">
        <f t="shared" si="234"/>
        <v>9999</v>
      </c>
      <c r="R7544" s="31" t="str">
        <f t="shared" si="235"/>
        <v/>
      </c>
      <c r="S7544" s="29">
        <f>IF($Q7544&lt;Parâmetros!$E$19,$G7544-1,$G7544)</f>
        <v>0</v>
      </c>
    </row>
    <row r="7545" spans="1:19" x14ac:dyDescent="0.25">
      <c r="A7545" s="116"/>
      <c r="B7545" s="65"/>
      <c r="C7545" s="65"/>
      <c r="D7545" s="66"/>
      <c r="E7545" s="67"/>
      <c r="F7545" s="65"/>
      <c r="G7545" s="66"/>
      <c r="J7545" s="65"/>
      <c r="K7545" s="65"/>
      <c r="L7545" s="66"/>
      <c r="M7545" s="65"/>
      <c r="N7545" s="65"/>
      <c r="O7545" s="65"/>
      <c r="P7545" s="66"/>
      <c r="Q7545" s="31">
        <f t="shared" si="234"/>
        <v>9999</v>
      </c>
      <c r="R7545" s="31" t="str">
        <f t="shared" si="235"/>
        <v/>
      </c>
      <c r="S7545" s="29">
        <f>IF($Q7545&lt;Parâmetros!$E$19,$G7545-1,$G7545)</f>
        <v>0</v>
      </c>
    </row>
    <row r="7546" spans="1:19" x14ac:dyDescent="0.25">
      <c r="A7546" s="116"/>
      <c r="B7546" s="65"/>
      <c r="C7546" s="65"/>
      <c r="D7546" s="66"/>
      <c r="E7546" s="67"/>
      <c r="F7546" s="65"/>
      <c r="G7546" s="66"/>
      <c r="J7546" s="65"/>
      <c r="K7546" s="65"/>
      <c r="L7546" s="66"/>
      <c r="M7546" s="65"/>
      <c r="O7546" s="65"/>
      <c r="P7546" s="66"/>
      <c r="Q7546" s="31">
        <f t="shared" si="234"/>
        <v>9999</v>
      </c>
      <c r="R7546" s="31" t="str">
        <f t="shared" si="235"/>
        <v/>
      </c>
      <c r="S7546" s="29">
        <f>IF($Q7546&lt;Parâmetros!$E$19,$G7546-1,$G7546)</f>
        <v>0</v>
      </c>
    </row>
    <row r="7547" spans="1:19" x14ac:dyDescent="0.25">
      <c r="A7547" s="116"/>
      <c r="B7547" s="65"/>
      <c r="C7547" s="65"/>
      <c r="D7547" s="66"/>
      <c r="E7547" s="67"/>
      <c r="F7547" s="65"/>
      <c r="G7547" s="66"/>
      <c r="J7547" s="65"/>
      <c r="K7547" s="65"/>
      <c r="L7547" s="66"/>
      <c r="M7547" s="65"/>
      <c r="O7547" s="65"/>
      <c r="P7547" s="66"/>
      <c r="Q7547" s="31">
        <f t="shared" si="234"/>
        <v>9999</v>
      </c>
      <c r="R7547" s="31" t="str">
        <f t="shared" si="235"/>
        <v/>
      </c>
      <c r="S7547" s="29">
        <f>IF($Q7547&lt;Parâmetros!$E$19,$G7547-1,$G7547)</f>
        <v>0</v>
      </c>
    </row>
    <row r="7548" spans="1:19" x14ac:dyDescent="0.25">
      <c r="A7548" s="116"/>
      <c r="B7548" s="65"/>
      <c r="C7548" s="65"/>
      <c r="D7548" s="66"/>
      <c r="E7548" s="67"/>
      <c r="F7548" s="65"/>
      <c r="G7548" s="66"/>
      <c r="J7548" s="65"/>
      <c r="K7548" s="65"/>
      <c r="L7548" s="66"/>
      <c r="M7548" s="65"/>
      <c r="O7548" s="65"/>
      <c r="P7548" s="66"/>
      <c r="Q7548" s="31">
        <f t="shared" ref="Q7548:Q7611" si="236">IFERROR(VALUE(LEFT($J7548,2))*60+VALUE(MID($J7548,4,2)),9999)</f>
        <v>9999</v>
      </c>
      <c r="R7548" s="31" t="str">
        <f t="shared" ref="R7548:R7611" si="237">IFERROR(VALUE(LEFT($K7548,2))*60+VALUE(MID($K7548,4,2)),"")</f>
        <v/>
      </c>
      <c r="S7548" s="29">
        <f>IF($Q7548&lt;Parâmetros!$E$19,$G7548-1,$G7548)</f>
        <v>0</v>
      </c>
    </row>
    <row r="7549" spans="1:19" x14ac:dyDescent="0.25">
      <c r="A7549" s="116"/>
      <c r="B7549" s="65"/>
      <c r="C7549" s="65"/>
      <c r="D7549" s="66"/>
      <c r="E7549" s="67"/>
      <c r="F7549" s="65"/>
      <c r="G7549" s="66"/>
      <c r="J7549" s="65"/>
      <c r="K7549" s="65"/>
      <c r="L7549" s="66"/>
      <c r="M7549" s="65"/>
      <c r="N7549" s="65"/>
      <c r="O7549" s="65"/>
      <c r="P7549" s="66"/>
      <c r="Q7549" s="31">
        <f t="shared" si="236"/>
        <v>9999</v>
      </c>
      <c r="R7549" s="31" t="str">
        <f t="shared" si="237"/>
        <v/>
      </c>
      <c r="S7549" s="29">
        <f>IF($Q7549&lt;Parâmetros!$E$19,$G7549-1,$G7549)</f>
        <v>0</v>
      </c>
    </row>
    <row r="7550" spans="1:19" x14ac:dyDescent="0.25">
      <c r="A7550" s="116"/>
      <c r="B7550" s="65"/>
      <c r="C7550" s="65"/>
      <c r="D7550" s="66"/>
      <c r="E7550" s="67"/>
      <c r="F7550" s="65"/>
      <c r="G7550" s="66"/>
      <c r="J7550" s="65"/>
      <c r="K7550" s="65"/>
      <c r="L7550" s="66"/>
      <c r="M7550" s="65"/>
      <c r="N7550" s="65"/>
      <c r="O7550" s="65"/>
      <c r="P7550" s="66"/>
      <c r="Q7550" s="31">
        <f t="shared" si="236"/>
        <v>9999</v>
      </c>
      <c r="R7550" s="31" t="str">
        <f t="shared" si="237"/>
        <v/>
      </c>
      <c r="S7550" s="29">
        <f>IF($Q7550&lt;Parâmetros!$E$19,$G7550-1,$G7550)</f>
        <v>0</v>
      </c>
    </row>
    <row r="7551" spans="1:19" x14ac:dyDescent="0.25">
      <c r="A7551" s="116"/>
      <c r="B7551" s="65"/>
      <c r="C7551" s="65"/>
      <c r="D7551" s="66"/>
      <c r="E7551" s="67"/>
      <c r="F7551" s="65"/>
      <c r="G7551" s="66"/>
      <c r="J7551" s="65"/>
      <c r="K7551" s="65"/>
      <c r="L7551" s="66"/>
      <c r="M7551" s="65"/>
      <c r="N7551" s="65"/>
      <c r="O7551" s="65"/>
      <c r="P7551" s="66"/>
      <c r="Q7551" s="31">
        <f t="shared" si="236"/>
        <v>9999</v>
      </c>
      <c r="R7551" s="31" t="str">
        <f t="shared" si="237"/>
        <v/>
      </c>
      <c r="S7551" s="29">
        <f>IF($Q7551&lt;Parâmetros!$E$19,$G7551-1,$G7551)</f>
        <v>0</v>
      </c>
    </row>
    <row r="7552" spans="1:19" x14ac:dyDescent="0.25">
      <c r="A7552" s="116"/>
      <c r="B7552" s="65"/>
      <c r="C7552" s="65"/>
      <c r="D7552" s="66"/>
      <c r="E7552" s="67"/>
      <c r="F7552" s="65"/>
      <c r="G7552" s="66"/>
      <c r="J7552" s="65"/>
      <c r="K7552" s="65"/>
      <c r="L7552" s="66"/>
      <c r="M7552" s="65"/>
      <c r="N7552" s="65"/>
      <c r="O7552" s="65"/>
      <c r="P7552" s="66"/>
      <c r="Q7552" s="31">
        <f t="shared" si="236"/>
        <v>9999</v>
      </c>
      <c r="R7552" s="31" t="str">
        <f t="shared" si="237"/>
        <v/>
      </c>
      <c r="S7552" s="29">
        <f>IF($Q7552&lt;Parâmetros!$E$19,$G7552-1,$G7552)</f>
        <v>0</v>
      </c>
    </row>
    <row r="7553" spans="1:19" x14ac:dyDescent="0.25">
      <c r="A7553" s="116"/>
      <c r="B7553" s="65"/>
      <c r="C7553" s="65"/>
      <c r="D7553" s="66"/>
      <c r="E7553" s="67"/>
      <c r="F7553" s="65"/>
      <c r="G7553" s="66"/>
      <c r="J7553" s="65"/>
      <c r="K7553" s="65"/>
      <c r="L7553" s="66"/>
      <c r="M7553" s="65"/>
      <c r="N7553" s="65"/>
      <c r="O7553" s="65"/>
      <c r="P7553" s="66"/>
      <c r="Q7553" s="31">
        <f t="shared" si="236"/>
        <v>9999</v>
      </c>
      <c r="R7553" s="31" t="str">
        <f t="shared" si="237"/>
        <v/>
      </c>
      <c r="S7553" s="29">
        <f>IF($Q7553&lt;Parâmetros!$E$19,$G7553-1,$G7553)</f>
        <v>0</v>
      </c>
    </row>
    <row r="7554" spans="1:19" x14ac:dyDescent="0.25">
      <c r="A7554" s="116"/>
      <c r="B7554" s="65"/>
      <c r="C7554" s="65"/>
      <c r="D7554" s="66"/>
      <c r="E7554" s="67"/>
      <c r="F7554" s="65"/>
      <c r="G7554" s="66"/>
      <c r="J7554" s="65"/>
      <c r="K7554" s="65"/>
      <c r="L7554" s="66"/>
      <c r="M7554" s="65"/>
      <c r="N7554" s="65"/>
      <c r="O7554" s="65"/>
      <c r="P7554" s="66"/>
      <c r="Q7554" s="31">
        <f t="shared" si="236"/>
        <v>9999</v>
      </c>
      <c r="R7554" s="31" t="str">
        <f t="shared" si="237"/>
        <v/>
      </c>
      <c r="S7554" s="29">
        <f>IF($Q7554&lt;Parâmetros!$E$19,$G7554-1,$G7554)</f>
        <v>0</v>
      </c>
    </row>
    <row r="7555" spans="1:19" x14ac:dyDescent="0.25">
      <c r="A7555" s="116"/>
      <c r="B7555" s="65"/>
      <c r="C7555" s="65"/>
      <c r="D7555" s="66"/>
      <c r="E7555" s="67"/>
      <c r="F7555" s="65"/>
      <c r="G7555" s="66"/>
      <c r="J7555" s="65"/>
      <c r="K7555" s="65"/>
      <c r="L7555" s="66"/>
      <c r="M7555" s="65"/>
      <c r="N7555" s="65"/>
      <c r="O7555" s="65"/>
      <c r="P7555" s="66"/>
      <c r="Q7555" s="31">
        <f t="shared" si="236"/>
        <v>9999</v>
      </c>
      <c r="R7555" s="31" t="str">
        <f t="shared" si="237"/>
        <v/>
      </c>
      <c r="S7555" s="29">
        <f>IF($Q7555&lt;Parâmetros!$E$19,$G7555-1,$G7555)</f>
        <v>0</v>
      </c>
    </row>
    <row r="7556" spans="1:19" x14ac:dyDescent="0.25">
      <c r="A7556" s="116"/>
      <c r="B7556" s="65"/>
      <c r="C7556" s="65"/>
      <c r="D7556" s="66"/>
      <c r="E7556" s="67"/>
      <c r="F7556" s="65"/>
      <c r="G7556" s="66"/>
      <c r="J7556" s="65"/>
      <c r="K7556" s="65"/>
      <c r="L7556" s="66"/>
      <c r="M7556" s="65"/>
      <c r="N7556" s="65"/>
      <c r="O7556" s="65"/>
      <c r="P7556" s="66"/>
      <c r="Q7556" s="31">
        <f t="shared" si="236"/>
        <v>9999</v>
      </c>
      <c r="R7556" s="31" t="str">
        <f t="shared" si="237"/>
        <v/>
      </c>
      <c r="S7556" s="29">
        <f>IF($Q7556&lt;Parâmetros!$E$19,$G7556-1,$G7556)</f>
        <v>0</v>
      </c>
    </row>
    <row r="7557" spans="1:19" x14ac:dyDescent="0.25">
      <c r="A7557" s="116"/>
      <c r="B7557" s="65"/>
      <c r="C7557" s="65"/>
      <c r="D7557" s="66"/>
      <c r="E7557" s="67"/>
      <c r="F7557" s="65"/>
      <c r="G7557" s="66"/>
      <c r="J7557" s="65"/>
      <c r="K7557" s="65"/>
      <c r="L7557" s="66"/>
      <c r="M7557" s="65"/>
      <c r="N7557" s="65"/>
      <c r="O7557" s="65"/>
      <c r="P7557" s="66"/>
      <c r="Q7557" s="31">
        <f t="shared" si="236"/>
        <v>9999</v>
      </c>
      <c r="R7557" s="31" t="str">
        <f t="shared" si="237"/>
        <v/>
      </c>
      <c r="S7557" s="29">
        <f>IF($Q7557&lt;Parâmetros!$E$19,$G7557-1,$G7557)</f>
        <v>0</v>
      </c>
    </row>
    <row r="7558" spans="1:19" x14ac:dyDescent="0.25">
      <c r="A7558" s="116"/>
      <c r="B7558" s="65"/>
      <c r="C7558" s="65"/>
      <c r="D7558" s="66"/>
      <c r="E7558" s="67"/>
      <c r="F7558" s="65"/>
      <c r="G7558" s="66"/>
      <c r="J7558" s="65"/>
      <c r="K7558" s="65"/>
      <c r="L7558" s="66"/>
      <c r="M7558" s="65"/>
      <c r="N7558" s="65"/>
      <c r="O7558" s="65"/>
      <c r="P7558" s="66"/>
      <c r="Q7558" s="31">
        <f t="shared" si="236"/>
        <v>9999</v>
      </c>
      <c r="R7558" s="31" t="str">
        <f t="shared" si="237"/>
        <v/>
      </c>
      <c r="S7558" s="29">
        <f>IF($Q7558&lt;Parâmetros!$E$19,$G7558-1,$G7558)</f>
        <v>0</v>
      </c>
    </row>
    <row r="7559" spans="1:19" x14ac:dyDescent="0.25">
      <c r="A7559" s="116"/>
      <c r="B7559" s="65"/>
      <c r="C7559" s="65"/>
      <c r="D7559" s="66"/>
      <c r="E7559" s="67"/>
      <c r="F7559" s="65"/>
      <c r="G7559" s="66"/>
      <c r="J7559" s="65"/>
      <c r="K7559" s="65"/>
      <c r="L7559" s="66"/>
      <c r="M7559" s="65"/>
      <c r="N7559" s="65"/>
      <c r="O7559" s="65"/>
      <c r="P7559" s="66"/>
      <c r="Q7559" s="31">
        <f t="shared" si="236"/>
        <v>9999</v>
      </c>
      <c r="R7559" s="31" t="str">
        <f t="shared" si="237"/>
        <v/>
      </c>
      <c r="S7559" s="29">
        <f>IF($Q7559&lt;Parâmetros!$E$19,$G7559-1,$G7559)</f>
        <v>0</v>
      </c>
    </row>
    <row r="7560" spans="1:19" x14ac:dyDescent="0.25">
      <c r="A7560" s="116"/>
      <c r="B7560" s="65"/>
      <c r="C7560" s="65"/>
      <c r="D7560" s="66"/>
      <c r="E7560" s="67"/>
      <c r="F7560" s="65"/>
      <c r="G7560" s="66"/>
      <c r="J7560" s="65"/>
      <c r="K7560" s="65"/>
      <c r="L7560" s="66"/>
      <c r="M7560" s="65"/>
      <c r="N7560" s="65"/>
      <c r="O7560" s="65"/>
      <c r="P7560" s="66"/>
      <c r="Q7560" s="31">
        <f t="shared" si="236"/>
        <v>9999</v>
      </c>
      <c r="R7560" s="31" t="str">
        <f t="shared" si="237"/>
        <v/>
      </c>
      <c r="S7560" s="29">
        <f>IF($Q7560&lt;Parâmetros!$E$19,$G7560-1,$G7560)</f>
        <v>0</v>
      </c>
    </row>
    <row r="7561" spans="1:19" x14ac:dyDescent="0.25">
      <c r="A7561" s="116"/>
      <c r="B7561" s="65"/>
      <c r="C7561" s="65"/>
      <c r="D7561" s="66"/>
      <c r="E7561" s="67"/>
      <c r="F7561" s="65"/>
      <c r="G7561" s="66"/>
      <c r="J7561" s="65"/>
      <c r="K7561" s="65"/>
      <c r="L7561" s="66"/>
      <c r="M7561" s="65"/>
      <c r="N7561" s="65"/>
      <c r="O7561" s="65"/>
      <c r="P7561" s="66"/>
      <c r="Q7561" s="31">
        <f t="shared" si="236"/>
        <v>9999</v>
      </c>
      <c r="R7561" s="31" t="str">
        <f t="shared" si="237"/>
        <v/>
      </c>
      <c r="S7561" s="29">
        <f>IF($Q7561&lt;Parâmetros!$E$19,$G7561-1,$G7561)</f>
        <v>0</v>
      </c>
    </row>
    <row r="7562" spans="1:19" x14ac:dyDescent="0.25">
      <c r="A7562" s="116"/>
      <c r="B7562" s="65"/>
      <c r="C7562" s="65"/>
      <c r="D7562" s="66"/>
      <c r="E7562" s="67"/>
      <c r="F7562" s="65"/>
      <c r="G7562" s="66"/>
      <c r="J7562" s="65"/>
      <c r="K7562" s="65"/>
      <c r="L7562" s="66"/>
      <c r="M7562" s="65"/>
      <c r="N7562" s="65"/>
      <c r="O7562" s="65"/>
      <c r="P7562" s="66"/>
      <c r="Q7562" s="31">
        <f t="shared" si="236"/>
        <v>9999</v>
      </c>
      <c r="R7562" s="31" t="str">
        <f t="shared" si="237"/>
        <v/>
      </c>
      <c r="S7562" s="29">
        <f>IF($Q7562&lt;Parâmetros!$E$19,$G7562-1,$G7562)</f>
        <v>0</v>
      </c>
    </row>
    <row r="7563" spans="1:19" x14ac:dyDescent="0.25">
      <c r="A7563" s="116"/>
      <c r="B7563" s="65"/>
      <c r="C7563" s="65"/>
      <c r="D7563" s="66"/>
      <c r="E7563" s="67"/>
      <c r="F7563" s="65"/>
      <c r="G7563" s="66"/>
      <c r="J7563" s="65"/>
      <c r="K7563" s="65"/>
      <c r="L7563" s="66"/>
      <c r="M7563" s="65"/>
      <c r="N7563" s="65"/>
      <c r="O7563" s="65"/>
      <c r="P7563" s="66"/>
      <c r="Q7563" s="31">
        <f t="shared" si="236"/>
        <v>9999</v>
      </c>
      <c r="R7563" s="31" t="str">
        <f t="shared" si="237"/>
        <v/>
      </c>
      <c r="S7563" s="29">
        <f>IF($Q7563&lt;Parâmetros!$E$19,$G7563-1,$G7563)</f>
        <v>0</v>
      </c>
    </row>
    <row r="7564" spans="1:19" x14ac:dyDescent="0.25">
      <c r="A7564" s="116"/>
      <c r="B7564" s="65"/>
      <c r="C7564" s="65"/>
      <c r="D7564" s="66"/>
      <c r="E7564" s="67"/>
      <c r="F7564" s="65"/>
      <c r="G7564" s="66"/>
      <c r="J7564" s="65"/>
      <c r="K7564" s="65"/>
      <c r="L7564" s="66"/>
      <c r="M7564" s="65"/>
      <c r="N7564" s="65"/>
      <c r="O7564" s="65"/>
      <c r="P7564" s="66"/>
      <c r="Q7564" s="31">
        <f t="shared" si="236"/>
        <v>9999</v>
      </c>
      <c r="R7564" s="31" t="str">
        <f t="shared" si="237"/>
        <v/>
      </c>
      <c r="S7564" s="29">
        <f>IF($Q7564&lt;Parâmetros!$E$19,$G7564-1,$G7564)</f>
        <v>0</v>
      </c>
    </row>
    <row r="7565" spans="1:19" x14ac:dyDescent="0.25">
      <c r="A7565" s="116"/>
      <c r="B7565" s="65"/>
      <c r="C7565" s="65"/>
      <c r="D7565" s="66"/>
      <c r="E7565" s="67"/>
      <c r="F7565" s="65"/>
      <c r="G7565" s="66"/>
      <c r="J7565" s="65"/>
      <c r="K7565" s="65"/>
      <c r="L7565" s="66"/>
      <c r="M7565" s="65"/>
      <c r="N7565" s="65"/>
      <c r="O7565" s="65"/>
      <c r="P7565" s="66"/>
      <c r="Q7565" s="31">
        <f t="shared" si="236"/>
        <v>9999</v>
      </c>
      <c r="R7565" s="31" t="str">
        <f t="shared" si="237"/>
        <v/>
      </c>
      <c r="S7565" s="29">
        <f>IF($Q7565&lt;Parâmetros!$E$19,$G7565-1,$G7565)</f>
        <v>0</v>
      </c>
    </row>
    <row r="7566" spans="1:19" x14ac:dyDescent="0.25">
      <c r="A7566" s="116"/>
      <c r="B7566" s="65"/>
      <c r="C7566" s="65"/>
      <c r="D7566" s="66"/>
      <c r="E7566" s="67"/>
      <c r="F7566" s="65"/>
      <c r="G7566" s="66"/>
      <c r="J7566" s="65"/>
      <c r="K7566" s="65"/>
      <c r="L7566" s="66"/>
      <c r="M7566" s="65"/>
      <c r="N7566" s="65"/>
      <c r="O7566" s="65"/>
      <c r="P7566" s="66"/>
      <c r="Q7566" s="31">
        <f t="shared" si="236"/>
        <v>9999</v>
      </c>
      <c r="R7566" s="31" t="str">
        <f t="shared" si="237"/>
        <v/>
      </c>
      <c r="S7566" s="29">
        <f>IF($Q7566&lt;Parâmetros!$E$19,$G7566-1,$G7566)</f>
        <v>0</v>
      </c>
    </row>
    <row r="7567" spans="1:19" x14ac:dyDescent="0.25">
      <c r="A7567" s="116"/>
      <c r="B7567" s="65"/>
      <c r="C7567" s="65"/>
      <c r="D7567" s="66"/>
      <c r="E7567" s="67"/>
      <c r="F7567" s="65"/>
      <c r="G7567" s="66"/>
      <c r="J7567" s="65"/>
      <c r="K7567" s="65"/>
      <c r="L7567" s="66"/>
      <c r="M7567" s="65"/>
      <c r="N7567" s="65"/>
      <c r="O7567" s="65"/>
      <c r="P7567" s="66"/>
      <c r="Q7567" s="31">
        <f t="shared" si="236"/>
        <v>9999</v>
      </c>
      <c r="R7567" s="31" t="str">
        <f t="shared" si="237"/>
        <v/>
      </c>
      <c r="S7567" s="29">
        <f>IF($Q7567&lt;Parâmetros!$E$19,$G7567-1,$G7567)</f>
        <v>0</v>
      </c>
    </row>
    <row r="7568" spans="1:19" x14ac:dyDescent="0.25">
      <c r="A7568" s="116"/>
      <c r="B7568" s="65"/>
      <c r="C7568" s="65"/>
      <c r="D7568" s="66"/>
      <c r="E7568" s="67"/>
      <c r="F7568" s="65"/>
      <c r="G7568" s="66"/>
      <c r="J7568" s="65"/>
      <c r="K7568" s="65"/>
      <c r="L7568" s="66"/>
      <c r="M7568" s="65"/>
      <c r="N7568" s="65"/>
      <c r="O7568" s="65"/>
      <c r="P7568" s="66"/>
      <c r="Q7568" s="31">
        <f t="shared" si="236"/>
        <v>9999</v>
      </c>
      <c r="R7568" s="31" t="str">
        <f t="shared" si="237"/>
        <v/>
      </c>
      <c r="S7568" s="29">
        <f>IF($Q7568&lt;Parâmetros!$E$19,$G7568-1,$G7568)</f>
        <v>0</v>
      </c>
    </row>
    <row r="7569" spans="1:19" x14ac:dyDescent="0.25">
      <c r="A7569" s="116"/>
      <c r="B7569" s="65"/>
      <c r="C7569" s="65"/>
      <c r="D7569" s="66"/>
      <c r="E7569" s="67"/>
      <c r="F7569" s="65"/>
      <c r="G7569" s="66"/>
      <c r="J7569" s="65"/>
      <c r="K7569" s="65"/>
      <c r="L7569" s="66"/>
      <c r="M7569" s="65"/>
      <c r="N7569" s="65"/>
      <c r="O7569" s="65"/>
      <c r="P7569" s="66"/>
      <c r="Q7569" s="31">
        <f t="shared" si="236"/>
        <v>9999</v>
      </c>
      <c r="R7569" s="31" t="str">
        <f t="shared" si="237"/>
        <v/>
      </c>
      <c r="S7569" s="29">
        <f>IF($Q7569&lt;Parâmetros!$E$19,$G7569-1,$G7569)</f>
        <v>0</v>
      </c>
    </row>
    <row r="7570" spans="1:19" x14ac:dyDescent="0.25">
      <c r="A7570" s="116"/>
      <c r="B7570" s="65"/>
      <c r="C7570" s="65"/>
      <c r="D7570" s="66"/>
      <c r="E7570" s="67"/>
      <c r="F7570" s="65"/>
      <c r="G7570" s="66"/>
      <c r="J7570" s="65"/>
      <c r="K7570" s="65"/>
      <c r="L7570" s="66"/>
      <c r="M7570" s="65"/>
      <c r="N7570" s="65"/>
      <c r="O7570" s="65"/>
      <c r="P7570" s="66"/>
      <c r="Q7570" s="31">
        <f t="shared" si="236"/>
        <v>9999</v>
      </c>
      <c r="R7570" s="31" t="str">
        <f t="shared" si="237"/>
        <v/>
      </c>
      <c r="S7570" s="29">
        <f>IF($Q7570&lt;Parâmetros!$E$19,$G7570-1,$G7570)</f>
        <v>0</v>
      </c>
    </row>
    <row r="7571" spans="1:19" x14ac:dyDescent="0.25">
      <c r="A7571" s="116"/>
      <c r="B7571" s="65"/>
      <c r="C7571" s="65"/>
      <c r="D7571" s="66"/>
      <c r="E7571" s="67"/>
      <c r="F7571" s="65"/>
      <c r="G7571" s="66"/>
      <c r="J7571" s="65"/>
      <c r="K7571" s="65"/>
      <c r="L7571" s="66"/>
      <c r="M7571" s="65"/>
      <c r="N7571" s="65"/>
      <c r="O7571" s="65"/>
      <c r="P7571" s="66"/>
      <c r="Q7571" s="31">
        <f t="shared" si="236"/>
        <v>9999</v>
      </c>
      <c r="R7571" s="31" t="str">
        <f t="shared" si="237"/>
        <v/>
      </c>
      <c r="S7571" s="29">
        <f>IF($Q7571&lt;Parâmetros!$E$19,$G7571-1,$G7571)</f>
        <v>0</v>
      </c>
    </row>
    <row r="7572" spans="1:19" x14ac:dyDescent="0.25">
      <c r="A7572" s="116"/>
      <c r="B7572" s="65"/>
      <c r="C7572" s="65"/>
      <c r="D7572" s="66"/>
      <c r="E7572" s="67"/>
      <c r="F7572" s="65"/>
      <c r="G7572" s="66"/>
      <c r="J7572" s="65"/>
      <c r="K7572" s="65"/>
      <c r="L7572" s="66"/>
      <c r="M7572" s="65"/>
      <c r="N7572" s="65"/>
      <c r="O7572" s="65"/>
      <c r="P7572" s="66"/>
      <c r="Q7572" s="31">
        <f t="shared" si="236"/>
        <v>9999</v>
      </c>
      <c r="R7572" s="31" t="str">
        <f t="shared" si="237"/>
        <v/>
      </c>
      <c r="S7572" s="29">
        <f>IF($Q7572&lt;Parâmetros!$E$19,$G7572-1,$G7572)</f>
        <v>0</v>
      </c>
    </row>
    <row r="7573" spans="1:19" x14ac:dyDescent="0.25">
      <c r="A7573" s="116"/>
      <c r="B7573" s="65"/>
      <c r="C7573" s="65"/>
      <c r="D7573" s="66"/>
      <c r="E7573" s="67"/>
      <c r="F7573" s="65"/>
      <c r="G7573" s="66"/>
      <c r="J7573" s="65"/>
      <c r="K7573" s="65"/>
      <c r="L7573" s="66"/>
      <c r="M7573" s="65"/>
      <c r="N7573" s="65"/>
      <c r="O7573" s="65"/>
      <c r="P7573" s="66"/>
      <c r="Q7573" s="31">
        <f t="shared" si="236"/>
        <v>9999</v>
      </c>
      <c r="R7573" s="31" t="str">
        <f t="shared" si="237"/>
        <v/>
      </c>
      <c r="S7573" s="29">
        <f>IF($Q7573&lt;Parâmetros!$E$19,$G7573-1,$G7573)</f>
        <v>0</v>
      </c>
    </row>
    <row r="7574" spans="1:19" x14ac:dyDescent="0.25">
      <c r="A7574" s="116"/>
      <c r="B7574" s="65"/>
      <c r="C7574" s="65"/>
      <c r="D7574" s="66"/>
      <c r="E7574" s="67"/>
      <c r="F7574" s="65"/>
      <c r="G7574" s="66"/>
      <c r="J7574" s="65"/>
      <c r="K7574" s="65"/>
      <c r="L7574" s="66"/>
      <c r="M7574" s="65"/>
      <c r="N7574" s="65"/>
      <c r="O7574" s="65"/>
      <c r="P7574" s="66"/>
      <c r="Q7574" s="31">
        <f t="shared" si="236"/>
        <v>9999</v>
      </c>
      <c r="R7574" s="31" t="str">
        <f t="shared" si="237"/>
        <v/>
      </c>
      <c r="S7574" s="29">
        <f>IF($Q7574&lt;Parâmetros!$E$19,$G7574-1,$G7574)</f>
        <v>0</v>
      </c>
    </row>
    <row r="7575" spans="1:19" x14ac:dyDescent="0.25">
      <c r="A7575" s="116"/>
      <c r="B7575" s="65"/>
      <c r="C7575" s="65"/>
      <c r="D7575" s="66"/>
      <c r="E7575" s="67"/>
      <c r="F7575" s="65"/>
      <c r="G7575" s="66"/>
      <c r="J7575" s="65"/>
      <c r="K7575" s="65"/>
      <c r="L7575" s="66"/>
      <c r="M7575" s="65"/>
      <c r="O7575" s="65"/>
      <c r="P7575" s="66"/>
      <c r="Q7575" s="31">
        <f t="shared" si="236"/>
        <v>9999</v>
      </c>
      <c r="R7575" s="31" t="str">
        <f t="shared" si="237"/>
        <v/>
      </c>
      <c r="S7575" s="29">
        <f>IF($Q7575&lt;Parâmetros!$E$19,$G7575-1,$G7575)</f>
        <v>0</v>
      </c>
    </row>
    <row r="7576" spans="1:19" x14ac:dyDescent="0.25">
      <c r="A7576" s="116"/>
      <c r="B7576" s="65"/>
      <c r="C7576" s="65"/>
      <c r="D7576" s="66"/>
      <c r="E7576" s="67"/>
      <c r="F7576" s="65"/>
      <c r="G7576" s="66"/>
      <c r="J7576" s="65"/>
      <c r="K7576" s="65"/>
      <c r="L7576" s="66"/>
      <c r="M7576" s="65"/>
      <c r="O7576" s="65"/>
      <c r="P7576" s="66"/>
      <c r="Q7576" s="31">
        <f t="shared" si="236"/>
        <v>9999</v>
      </c>
      <c r="R7576" s="31" t="str">
        <f t="shared" si="237"/>
        <v/>
      </c>
      <c r="S7576" s="29">
        <f>IF($Q7576&lt;Parâmetros!$E$19,$G7576-1,$G7576)</f>
        <v>0</v>
      </c>
    </row>
    <row r="7577" spans="1:19" x14ac:dyDescent="0.25">
      <c r="A7577" s="116"/>
      <c r="B7577" s="65"/>
      <c r="C7577" s="65"/>
      <c r="D7577" s="66"/>
      <c r="E7577" s="67"/>
      <c r="F7577" s="65"/>
      <c r="G7577" s="66"/>
      <c r="J7577" s="65"/>
      <c r="K7577" s="65"/>
      <c r="L7577" s="66"/>
      <c r="M7577" s="65"/>
      <c r="O7577" s="65"/>
      <c r="P7577" s="66"/>
      <c r="Q7577" s="31">
        <f t="shared" si="236"/>
        <v>9999</v>
      </c>
      <c r="R7577" s="31" t="str">
        <f t="shared" si="237"/>
        <v/>
      </c>
      <c r="S7577" s="29">
        <f>IF($Q7577&lt;Parâmetros!$E$19,$G7577-1,$G7577)</f>
        <v>0</v>
      </c>
    </row>
    <row r="7578" spans="1:19" x14ac:dyDescent="0.25">
      <c r="A7578" s="116"/>
      <c r="B7578" s="65"/>
      <c r="C7578" s="65"/>
      <c r="D7578" s="66"/>
      <c r="E7578" s="67"/>
      <c r="F7578" s="65"/>
      <c r="G7578" s="66"/>
      <c r="J7578" s="65"/>
      <c r="K7578" s="65"/>
      <c r="L7578" s="66"/>
      <c r="M7578" s="65"/>
      <c r="O7578" s="65"/>
      <c r="P7578" s="66"/>
      <c r="Q7578" s="31">
        <f t="shared" si="236"/>
        <v>9999</v>
      </c>
      <c r="R7578" s="31" t="str">
        <f t="shared" si="237"/>
        <v/>
      </c>
      <c r="S7578" s="29">
        <f>IF($Q7578&lt;Parâmetros!$E$19,$G7578-1,$G7578)</f>
        <v>0</v>
      </c>
    </row>
    <row r="7579" spans="1:19" x14ac:dyDescent="0.25">
      <c r="A7579" s="116"/>
      <c r="B7579" s="65"/>
      <c r="C7579" s="65"/>
      <c r="D7579" s="66"/>
      <c r="E7579" s="67"/>
      <c r="F7579" s="65"/>
      <c r="G7579" s="66"/>
      <c r="J7579" s="65"/>
      <c r="K7579" s="65"/>
      <c r="L7579" s="66"/>
      <c r="M7579" s="65"/>
      <c r="O7579" s="65"/>
      <c r="P7579" s="66"/>
      <c r="Q7579" s="31">
        <f t="shared" si="236"/>
        <v>9999</v>
      </c>
      <c r="R7579" s="31" t="str">
        <f t="shared" si="237"/>
        <v/>
      </c>
      <c r="S7579" s="29">
        <f>IF($Q7579&lt;Parâmetros!$E$19,$G7579-1,$G7579)</f>
        <v>0</v>
      </c>
    </row>
    <row r="7580" spans="1:19" x14ac:dyDescent="0.25">
      <c r="A7580" s="116"/>
      <c r="B7580" s="65"/>
      <c r="C7580" s="65"/>
      <c r="D7580" s="66"/>
      <c r="E7580" s="67"/>
      <c r="F7580" s="65"/>
      <c r="G7580" s="66"/>
      <c r="J7580" s="65"/>
      <c r="K7580" s="65"/>
      <c r="L7580" s="66"/>
      <c r="M7580" s="65"/>
      <c r="O7580" s="65"/>
      <c r="P7580" s="66"/>
      <c r="Q7580" s="31">
        <f t="shared" si="236"/>
        <v>9999</v>
      </c>
      <c r="R7580" s="31" t="str">
        <f t="shared" si="237"/>
        <v/>
      </c>
      <c r="S7580" s="29">
        <f>IF($Q7580&lt;Parâmetros!$E$19,$G7580-1,$G7580)</f>
        <v>0</v>
      </c>
    </row>
    <row r="7581" spans="1:19" x14ac:dyDescent="0.25">
      <c r="A7581" s="116"/>
      <c r="B7581" s="65"/>
      <c r="C7581" s="65"/>
      <c r="D7581" s="66"/>
      <c r="E7581" s="67"/>
      <c r="F7581" s="65"/>
      <c r="G7581" s="66"/>
      <c r="J7581" s="65"/>
      <c r="K7581" s="65"/>
      <c r="L7581" s="66"/>
      <c r="M7581" s="65"/>
      <c r="N7581" s="65"/>
      <c r="O7581" s="65"/>
      <c r="P7581" s="66"/>
      <c r="Q7581" s="31">
        <f t="shared" si="236"/>
        <v>9999</v>
      </c>
      <c r="R7581" s="31" t="str">
        <f t="shared" si="237"/>
        <v/>
      </c>
      <c r="S7581" s="29">
        <f>IF($Q7581&lt;Parâmetros!$E$19,$G7581-1,$G7581)</f>
        <v>0</v>
      </c>
    </row>
    <row r="7582" spans="1:19" x14ac:dyDescent="0.25">
      <c r="A7582" s="116"/>
      <c r="B7582" s="65"/>
      <c r="C7582" s="65"/>
      <c r="D7582" s="66"/>
      <c r="E7582" s="67"/>
      <c r="F7582" s="65"/>
      <c r="G7582" s="66"/>
      <c r="J7582" s="65"/>
      <c r="K7582" s="65"/>
      <c r="L7582" s="66"/>
      <c r="M7582" s="65"/>
      <c r="N7582" s="65"/>
      <c r="O7582" s="65"/>
      <c r="P7582" s="66"/>
      <c r="Q7582" s="31">
        <f t="shared" si="236"/>
        <v>9999</v>
      </c>
      <c r="R7582" s="31" t="str">
        <f t="shared" si="237"/>
        <v/>
      </c>
      <c r="S7582" s="29">
        <f>IF($Q7582&lt;Parâmetros!$E$19,$G7582-1,$G7582)</f>
        <v>0</v>
      </c>
    </row>
    <row r="7583" spans="1:19" x14ac:dyDescent="0.25">
      <c r="A7583" s="116"/>
      <c r="B7583" s="65"/>
      <c r="C7583" s="65"/>
      <c r="D7583" s="66"/>
      <c r="E7583" s="67"/>
      <c r="F7583" s="65"/>
      <c r="G7583" s="66"/>
      <c r="J7583" s="65"/>
      <c r="K7583" s="65"/>
      <c r="L7583" s="66"/>
      <c r="M7583" s="65"/>
      <c r="O7583" s="65"/>
      <c r="P7583" s="66"/>
      <c r="Q7583" s="31">
        <f t="shared" si="236"/>
        <v>9999</v>
      </c>
      <c r="R7583" s="31" t="str">
        <f t="shared" si="237"/>
        <v/>
      </c>
      <c r="S7583" s="29">
        <f>IF($Q7583&lt;Parâmetros!$E$19,$G7583-1,$G7583)</f>
        <v>0</v>
      </c>
    </row>
    <row r="7584" spans="1:19" x14ac:dyDescent="0.25">
      <c r="A7584" s="116"/>
      <c r="B7584" s="65"/>
      <c r="C7584" s="65"/>
      <c r="D7584" s="66"/>
      <c r="E7584" s="67"/>
      <c r="F7584" s="65"/>
      <c r="G7584" s="66"/>
      <c r="J7584" s="65"/>
      <c r="K7584" s="65"/>
      <c r="L7584" s="66"/>
      <c r="M7584" s="65"/>
      <c r="O7584" s="65"/>
      <c r="P7584" s="66"/>
      <c r="Q7584" s="31">
        <f t="shared" si="236"/>
        <v>9999</v>
      </c>
      <c r="R7584" s="31" t="str">
        <f t="shared" si="237"/>
        <v/>
      </c>
      <c r="S7584" s="29">
        <f>IF($Q7584&lt;Parâmetros!$E$19,$G7584-1,$G7584)</f>
        <v>0</v>
      </c>
    </row>
    <row r="7585" spans="1:19" x14ac:dyDescent="0.25">
      <c r="A7585" s="116"/>
      <c r="B7585" s="65"/>
      <c r="C7585" s="65"/>
      <c r="D7585" s="66"/>
      <c r="E7585" s="67"/>
      <c r="F7585" s="65"/>
      <c r="G7585" s="66"/>
      <c r="J7585" s="65"/>
      <c r="K7585" s="65"/>
      <c r="L7585" s="66"/>
      <c r="M7585" s="65"/>
      <c r="N7585" s="65"/>
      <c r="O7585" s="65"/>
      <c r="P7585" s="66"/>
      <c r="Q7585" s="31">
        <f t="shared" si="236"/>
        <v>9999</v>
      </c>
      <c r="R7585" s="31" t="str">
        <f t="shared" si="237"/>
        <v/>
      </c>
      <c r="S7585" s="29">
        <f>IF($Q7585&lt;Parâmetros!$E$19,$G7585-1,$G7585)</f>
        <v>0</v>
      </c>
    </row>
    <row r="7586" spans="1:19" x14ac:dyDescent="0.25">
      <c r="A7586" s="116"/>
      <c r="B7586" s="65"/>
      <c r="C7586" s="65"/>
      <c r="D7586" s="66"/>
      <c r="E7586" s="67"/>
      <c r="F7586" s="65"/>
      <c r="G7586" s="66"/>
      <c r="J7586" s="65"/>
      <c r="K7586" s="65"/>
      <c r="L7586" s="66"/>
      <c r="M7586" s="65"/>
      <c r="N7586" s="65"/>
      <c r="O7586" s="65"/>
      <c r="P7586" s="66"/>
      <c r="Q7586" s="31">
        <f t="shared" si="236"/>
        <v>9999</v>
      </c>
      <c r="R7586" s="31" t="str">
        <f t="shared" si="237"/>
        <v/>
      </c>
      <c r="S7586" s="29">
        <f>IF($Q7586&lt;Parâmetros!$E$19,$G7586-1,$G7586)</f>
        <v>0</v>
      </c>
    </row>
    <row r="7587" spans="1:19" x14ac:dyDescent="0.25">
      <c r="A7587" s="116"/>
      <c r="B7587" s="65"/>
      <c r="C7587" s="65"/>
      <c r="D7587" s="66"/>
      <c r="E7587" s="67"/>
      <c r="F7587" s="65"/>
      <c r="G7587" s="66"/>
      <c r="J7587" s="65"/>
      <c r="K7587" s="65"/>
      <c r="L7587" s="66"/>
      <c r="M7587" s="65"/>
      <c r="N7587" s="65"/>
      <c r="O7587" s="65"/>
      <c r="P7587" s="66"/>
      <c r="Q7587" s="31">
        <f t="shared" si="236"/>
        <v>9999</v>
      </c>
      <c r="R7587" s="31" t="str">
        <f t="shared" si="237"/>
        <v/>
      </c>
      <c r="S7587" s="29">
        <f>IF($Q7587&lt;Parâmetros!$E$19,$G7587-1,$G7587)</f>
        <v>0</v>
      </c>
    </row>
    <row r="7588" spans="1:19" x14ac:dyDescent="0.25">
      <c r="A7588" s="116"/>
      <c r="B7588" s="65"/>
      <c r="C7588" s="65"/>
      <c r="D7588" s="66"/>
      <c r="E7588" s="67"/>
      <c r="F7588" s="65"/>
      <c r="G7588" s="66"/>
      <c r="J7588" s="65"/>
      <c r="K7588" s="65"/>
      <c r="L7588" s="66"/>
      <c r="M7588" s="65"/>
      <c r="N7588" s="65"/>
      <c r="O7588" s="65"/>
      <c r="P7588" s="66"/>
      <c r="Q7588" s="31">
        <f t="shared" si="236"/>
        <v>9999</v>
      </c>
      <c r="R7588" s="31" t="str">
        <f t="shared" si="237"/>
        <v/>
      </c>
      <c r="S7588" s="29">
        <f>IF($Q7588&lt;Parâmetros!$E$19,$G7588-1,$G7588)</f>
        <v>0</v>
      </c>
    </row>
    <row r="7589" spans="1:19" x14ac:dyDescent="0.25">
      <c r="A7589" s="116"/>
      <c r="B7589" s="65"/>
      <c r="C7589" s="65"/>
      <c r="D7589" s="66"/>
      <c r="E7589" s="67"/>
      <c r="F7589" s="65"/>
      <c r="G7589" s="66"/>
      <c r="J7589" s="65"/>
      <c r="K7589" s="65"/>
      <c r="L7589" s="66"/>
      <c r="M7589" s="65"/>
      <c r="O7589" s="65"/>
      <c r="P7589" s="66"/>
      <c r="Q7589" s="31">
        <f t="shared" si="236"/>
        <v>9999</v>
      </c>
      <c r="R7589" s="31" t="str">
        <f t="shared" si="237"/>
        <v/>
      </c>
      <c r="S7589" s="29">
        <f>IF($Q7589&lt;Parâmetros!$E$19,$G7589-1,$G7589)</f>
        <v>0</v>
      </c>
    </row>
    <row r="7590" spans="1:19" x14ac:dyDescent="0.25">
      <c r="A7590" s="116"/>
      <c r="B7590" s="65"/>
      <c r="C7590" s="65"/>
      <c r="D7590" s="66"/>
      <c r="E7590" s="67"/>
      <c r="F7590" s="65"/>
      <c r="G7590" s="66"/>
      <c r="J7590" s="65"/>
      <c r="K7590" s="65"/>
      <c r="L7590" s="66"/>
      <c r="M7590" s="65"/>
      <c r="O7590" s="65"/>
      <c r="P7590" s="66"/>
      <c r="Q7590" s="31">
        <f t="shared" si="236"/>
        <v>9999</v>
      </c>
      <c r="R7590" s="31" t="str">
        <f t="shared" si="237"/>
        <v/>
      </c>
      <c r="S7590" s="29">
        <f>IF($Q7590&lt;Parâmetros!$E$19,$G7590-1,$G7590)</f>
        <v>0</v>
      </c>
    </row>
    <row r="7591" spans="1:19" x14ac:dyDescent="0.25">
      <c r="A7591" s="116"/>
      <c r="B7591" s="65"/>
      <c r="C7591" s="65"/>
      <c r="D7591" s="66"/>
      <c r="E7591" s="67"/>
      <c r="F7591" s="65"/>
      <c r="G7591" s="66"/>
      <c r="J7591" s="65"/>
      <c r="K7591" s="65"/>
      <c r="L7591" s="66"/>
      <c r="M7591" s="65"/>
      <c r="O7591" s="65"/>
      <c r="P7591" s="66"/>
      <c r="Q7591" s="31">
        <f t="shared" si="236"/>
        <v>9999</v>
      </c>
      <c r="R7591" s="31" t="str">
        <f t="shared" si="237"/>
        <v/>
      </c>
      <c r="S7591" s="29">
        <f>IF($Q7591&lt;Parâmetros!$E$19,$G7591-1,$G7591)</f>
        <v>0</v>
      </c>
    </row>
    <row r="7592" spans="1:19" x14ac:dyDescent="0.25">
      <c r="A7592" s="116"/>
      <c r="B7592" s="65"/>
      <c r="C7592" s="65"/>
      <c r="D7592" s="66"/>
      <c r="E7592" s="67"/>
      <c r="F7592" s="65"/>
      <c r="G7592" s="66"/>
      <c r="J7592" s="65"/>
      <c r="K7592" s="65"/>
      <c r="L7592" s="66"/>
      <c r="M7592" s="65"/>
      <c r="O7592" s="65"/>
      <c r="P7592" s="66"/>
      <c r="Q7592" s="31">
        <f t="shared" si="236"/>
        <v>9999</v>
      </c>
      <c r="R7592" s="31" t="str">
        <f t="shared" si="237"/>
        <v/>
      </c>
      <c r="S7592" s="29">
        <f>IF($Q7592&lt;Parâmetros!$E$19,$G7592-1,$G7592)</f>
        <v>0</v>
      </c>
    </row>
    <row r="7593" spans="1:19" x14ac:dyDescent="0.25">
      <c r="A7593" s="116"/>
      <c r="B7593" s="65"/>
      <c r="C7593" s="65"/>
      <c r="D7593" s="66"/>
      <c r="E7593" s="67"/>
      <c r="F7593" s="65"/>
      <c r="G7593" s="66"/>
      <c r="J7593" s="65"/>
      <c r="K7593" s="65"/>
      <c r="L7593" s="66"/>
      <c r="M7593" s="65"/>
      <c r="O7593" s="65"/>
      <c r="P7593" s="66"/>
      <c r="Q7593" s="31">
        <f t="shared" si="236"/>
        <v>9999</v>
      </c>
      <c r="R7593" s="31" t="str">
        <f t="shared" si="237"/>
        <v/>
      </c>
      <c r="S7593" s="29">
        <f>IF($Q7593&lt;Parâmetros!$E$19,$G7593-1,$G7593)</f>
        <v>0</v>
      </c>
    </row>
    <row r="7594" spans="1:19" x14ac:dyDescent="0.25">
      <c r="A7594" s="116"/>
      <c r="B7594" s="65"/>
      <c r="C7594" s="65"/>
      <c r="D7594" s="66"/>
      <c r="E7594" s="67"/>
      <c r="F7594" s="65"/>
      <c r="G7594" s="66"/>
      <c r="J7594" s="65"/>
      <c r="K7594" s="65"/>
      <c r="L7594" s="66"/>
      <c r="M7594" s="65"/>
      <c r="N7594" s="65"/>
      <c r="O7594" s="65"/>
      <c r="P7594" s="66"/>
      <c r="Q7594" s="31">
        <f t="shared" si="236"/>
        <v>9999</v>
      </c>
      <c r="R7594" s="31" t="str">
        <f t="shared" si="237"/>
        <v/>
      </c>
      <c r="S7594" s="29">
        <f>IF($Q7594&lt;Parâmetros!$E$19,$G7594-1,$G7594)</f>
        <v>0</v>
      </c>
    </row>
    <row r="7595" spans="1:19" x14ac:dyDescent="0.25">
      <c r="A7595" s="116"/>
      <c r="B7595" s="65"/>
      <c r="C7595" s="65"/>
      <c r="D7595" s="66"/>
      <c r="E7595" s="67"/>
      <c r="F7595" s="65"/>
      <c r="G7595" s="66"/>
      <c r="J7595" s="65"/>
      <c r="K7595" s="65"/>
      <c r="L7595" s="66"/>
      <c r="M7595" s="65"/>
      <c r="O7595" s="65"/>
      <c r="P7595" s="66"/>
      <c r="Q7595" s="31">
        <f t="shared" si="236"/>
        <v>9999</v>
      </c>
      <c r="R7595" s="31" t="str">
        <f t="shared" si="237"/>
        <v/>
      </c>
      <c r="S7595" s="29">
        <f>IF($Q7595&lt;Parâmetros!$E$19,$G7595-1,$G7595)</f>
        <v>0</v>
      </c>
    </row>
    <row r="7596" spans="1:19" x14ac:dyDescent="0.25">
      <c r="A7596" s="116"/>
      <c r="B7596" s="65"/>
      <c r="C7596" s="65"/>
      <c r="D7596" s="66"/>
      <c r="E7596" s="67"/>
      <c r="F7596" s="65"/>
      <c r="G7596" s="66"/>
      <c r="J7596" s="65"/>
      <c r="K7596" s="65"/>
      <c r="L7596" s="66"/>
      <c r="M7596" s="65"/>
      <c r="O7596" s="65"/>
      <c r="P7596" s="66"/>
      <c r="Q7596" s="31">
        <f t="shared" si="236"/>
        <v>9999</v>
      </c>
      <c r="R7596" s="31" t="str">
        <f t="shared" si="237"/>
        <v/>
      </c>
      <c r="S7596" s="29">
        <f>IF($Q7596&lt;Parâmetros!$E$19,$G7596-1,$G7596)</f>
        <v>0</v>
      </c>
    </row>
    <row r="7597" spans="1:19" x14ac:dyDescent="0.25">
      <c r="A7597" s="116"/>
      <c r="B7597" s="65"/>
      <c r="C7597" s="65"/>
      <c r="D7597" s="66"/>
      <c r="E7597" s="67"/>
      <c r="F7597" s="65"/>
      <c r="G7597" s="66"/>
      <c r="J7597" s="65"/>
      <c r="K7597" s="65"/>
      <c r="L7597" s="66"/>
      <c r="M7597" s="65"/>
      <c r="O7597" s="65"/>
      <c r="P7597" s="66"/>
      <c r="Q7597" s="31">
        <f t="shared" si="236"/>
        <v>9999</v>
      </c>
      <c r="R7597" s="31" t="str">
        <f t="shared" si="237"/>
        <v/>
      </c>
      <c r="S7597" s="29">
        <f>IF($Q7597&lt;Parâmetros!$E$19,$G7597-1,$G7597)</f>
        <v>0</v>
      </c>
    </row>
    <row r="7598" spans="1:19" x14ac:dyDescent="0.25">
      <c r="A7598" s="116"/>
      <c r="B7598" s="65"/>
      <c r="C7598" s="65"/>
      <c r="D7598" s="66"/>
      <c r="E7598" s="67"/>
      <c r="F7598" s="65"/>
      <c r="G7598" s="66"/>
      <c r="J7598" s="65"/>
      <c r="K7598" s="65"/>
      <c r="L7598" s="66"/>
      <c r="M7598" s="65"/>
      <c r="O7598" s="65"/>
      <c r="P7598" s="66"/>
      <c r="Q7598" s="31">
        <f t="shared" si="236"/>
        <v>9999</v>
      </c>
      <c r="R7598" s="31" t="str">
        <f t="shared" si="237"/>
        <v/>
      </c>
      <c r="S7598" s="29">
        <f>IF($Q7598&lt;Parâmetros!$E$19,$G7598-1,$G7598)</f>
        <v>0</v>
      </c>
    </row>
    <row r="7599" spans="1:19" x14ac:dyDescent="0.25">
      <c r="A7599" s="116"/>
      <c r="B7599" s="65"/>
      <c r="C7599" s="65"/>
      <c r="D7599" s="66"/>
      <c r="E7599" s="67"/>
      <c r="F7599" s="65"/>
      <c r="G7599" s="66"/>
      <c r="J7599" s="65"/>
      <c r="K7599" s="65"/>
      <c r="L7599" s="66"/>
      <c r="M7599" s="65"/>
      <c r="O7599" s="65"/>
      <c r="P7599" s="66"/>
      <c r="Q7599" s="31">
        <f t="shared" si="236"/>
        <v>9999</v>
      </c>
      <c r="R7599" s="31" t="str">
        <f t="shared" si="237"/>
        <v/>
      </c>
      <c r="S7599" s="29">
        <f>IF($Q7599&lt;Parâmetros!$E$19,$G7599-1,$G7599)</f>
        <v>0</v>
      </c>
    </row>
    <row r="7600" spans="1:19" x14ac:dyDescent="0.25">
      <c r="A7600" s="116"/>
      <c r="B7600" s="65"/>
      <c r="C7600" s="65"/>
      <c r="D7600" s="66"/>
      <c r="E7600" s="67"/>
      <c r="F7600" s="65"/>
      <c r="G7600" s="66"/>
      <c r="J7600" s="65"/>
      <c r="K7600" s="65"/>
      <c r="L7600" s="66"/>
      <c r="M7600" s="65"/>
      <c r="O7600" s="65"/>
      <c r="P7600" s="66"/>
      <c r="Q7600" s="31">
        <f t="shared" si="236"/>
        <v>9999</v>
      </c>
      <c r="R7600" s="31" t="str">
        <f t="shared" si="237"/>
        <v/>
      </c>
      <c r="S7600" s="29">
        <f>IF($Q7600&lt;Parâmetros!$E$19,$G7600-1,$G7600)</f>
        <v>0</v>
      </c>
    </row>
    <row r="7601" spans="1:19" x14ac:dyDescent="0.25">
      <c r="A7601" s="116"/>
      <c r="B7601" s="65"/>
      <c r="C7601" s="65"/>
      <c r="D7601" s="66"/>
      <c r="E7601" s="67"/>
      <c r="F7601" s="65"/>
      <c r="G7601" s="66"/>
      <c r="J7601" s="65"/>
      <c r="K7601" s="65"/>
      <c r="L7601" s="66"/>
      <c r="M7601" s="65"/>
      <c r="O7601" s="65"/>
      <c r="P7601" s="66"/>
      <c r="Q7601" s="31">
        <f t="shared" si="236"/>
        <v>9999</v>
      </c>
      <c r="R7601" s="31" t="str">
        <f t="shared" si="237"/>
        <v/>
      </c>
      <c r="S7601" s="29">
        <f>IF($Q7601&lt;Parâmetros!$E$19,$G7601-1,$G7601)</f>
        <v>0</v>
      </c>
    </row>
    <row r="7602" spans="1:19" x14ac:dyDescent="0.25">
      <c r="A7602" s="116"/>
      <c r="B7602" s="65"/>
      <c r="C7602" s="65"/>
      <c r="D7602" s="66"/>
      <c r="E7602" s="67"/>
      <c r="F7602" s="65"/>
      <c r="G7602" s="66"/>
      <c r="J7602" s="65"/>
      <c r="K7602" s="65"/>
      <c r="L7602" s="66"/>
      <c r="M7602" s="65"/>
      <c r="O7602" s="65"/>
      <c r="P7602" s="66"/>
      <c r="Q7602" s="31">
        <f t="shared" si="236"/>
        <v>9999</v>
      </c>
      <c r="R7602" s="31" t="str">
        <f t="shared" si="237"/>
        <v/>
      </c>
      <c r="S7602" s="29">
        <f>IF($Q7602&lt;Parâmetros!$E$19,$G7602-1,$G7602)</f>
        <v>0</v>
      </c>
    </row>
    <row r="7603" spans="1:19" x14ac:dyDescent="0.25">
      <c r="A7603" s="116"/>
      <c r="B7603" s="65"/>
      <c r="C7603" s="65"/>
      <c r="D7603" s="66"/>
      <c r="E7603" s="67"/>
      <c r="F7603" s="65"/>
      <c r="G7603" s="66"/>
      <c r="J7603" s="65"/>
      <c r="K7603" s="65"/>
      <c r="L7603" s="66"/>
      <c r="M7603" s="65"/>
      <c r="O7603" s="65"/>
      <c r="P7603" s="66"/>
      <c r="Q7603" s="31">
        <f t="shared" si="236"/>
        <v>9999</v>
      </c>
      <c r="R7603" s="31" t="str">
        <f t="shared" si="237"/>
        <v/>
      </c>
      <c r="S7603" s="29">
        <f>IF($Q7603&lt;Parâmetros!$E$19,$G7603-1,$G7603)</f>
        <v>0</v>
      </c>
    </row>
    <row r="7604" spans="1:19" x14ac:dyDescent="0.25">
      <c r="A7604" s="116"/>
      <c r="B7604" s="65"/>
      <c r="C7604" s="65"/>
      <c r="D7604" s="66"/>
      <c r="E7604" s="67"/>
      <c r="F7604" s="65"/>
      <c r="G7604" s="66"/>
      <c r="J7604" s="65"/>
      <c r="K7604" s="65"/>
      <c r="L7604" s="66"/>
      <c r="M7604" s="65"/>
      <c r="O7604" s="65"/>
      <c r="P7604" s="66"/>
      <c r="Q7604" s="31">
        <f t="shared" si="236"/>
        <v>9999</v>
      </c>
      <c r="R7604" s="31" t="str">
        <f t="shared" si="237"/>
        <v/>
      </c>
      <c r="S7604" s="29">
        <f>IF($Q7604&lt;Parâmetros!$E$19,$G7604-1,$G7604)</f>
        <v>0</v>
      </c>
    </row>
    <row r="7605" spans="1:19" x14ac:dyDescent="0.25">
      <c r="A7605" s="116"/>
      <c r="B7605" s="65"/>
      <c r="C7605" s="65"/>
      <c r="D7605" s="66"/>
      <c r="E7605" s="67"/>
      <c r="F7605" s="65"/>
      <c r="G7605" s="66"/>
      <c r="J7605" s="65"/>
      <c r="K7605" s="65"/>
      <c r="L7605" s="66"/>
      <c r="M7605" s="65"/>
      <c r="O7605" s="65"/>
      <c r="P7605" s="66"/>
      <c r="Q7605" s="31">
        <f t="shared" si="236"/>
        <v>9999</v>
      </c>
      <c r="R7605" s="31" t="str">
        <f t="shared" si="237"/>
        <v/>
      </c>
      <c r="S7605" s="29">
        <f>IF($Q7605&lt;Parâmetros!$E$19,$G7605-1,$G7605)</f>
        <v>0</v>
      </c>
    </row>
    <row r="7606" spans="1:19" x14ac:dyDescent="0.25">
      <c r="A7606" s="116"/>
      <c r="B7606" s="65"/>
      <c r="C7606" s="65"/>
      <c r="D7606" s="66"/>
      <c r="E7606" s="67"/>
      <c r="F7606" s="65"/>
      <c r="G7606" s="66"/>
      <c r="J7606" s="65"/>
      <c r="K7606" s="65"/>
      <c r="L7606" s="66"/>
      <c r="M7606" s="65"/>
      <c r="O7606" s="65"/>
      <c r="P7606" s="66"/>
      <c r="Q7606" s="31">
        <f t="shared" si="236"/>
        <v>9999</v>
      </c>
      <c r="R7606" s="31" t="str">
        <f t="shared" si="237"/>
        <v/>
      </c>
      <c r="S7606" s="29">
        <f>IF($Q7606&lt;Parâmetros!$E$19,$G7606-1,$G7606)</f>
        <v>0</v>
      </c>
    </row>
    <row r="7607" spans="1:19" x14ac:dyDescent="0.25">
      <c r="A7607" s="116"/>
      <c r="B7607" s="65"/>
      <c r="C7607" s="65"/>
      <c r="D7607" s="66"/>
      <c r="E7607" s="67"/>
      <c r="F7607" s="65"/>
      <c r="G7607" s="66"/>
      <c r="J7607" s="65"/>
      <c r="K7607" s="65"/>
      <c r="L7607" s="66"/>
      <c r="M7607" s="65"/>
      <c r="N7607" s="65"/>
      <c r="O7607" s="65"/>
      <c r="P7607" s="66"/>
      <c r="Q7607" s="31">
        <f t="shared" si="236"/>
        <v>9999</v>
      </c>
      <c r="R7607" s="31" t="str">
        <f t="shared" si="237"/>
        <v/>
      </c>
      <c r="S7607" s="29">
        <f>IF($Q7607&lt;Parâmetros!$E$19,$G7607-1,$G7607)</f>
        <v>0</v>
      </c>
    </row>
    <row r="7608" spans="1:19" x14ac:dyDescent="0.25">
      <c r="A7608" s="116"/>
      <c r="B7608" s="65"/>
      <c r="C7608" s="65"/>
      <c r="D7608" s="66"/>
      <c r="E7608" s="67"/>
      <c r="F7608" s="65"/>
      <c r="G7608" s="66"/>
      <c r="J7608" s="65"/>
      <c r="K7608" s="65"/>
      <c r="L7608" s="66"/>
      <c r="M7608" s="65"/>
      <c r="O7608" s="65"/>
      <c r="P7608" s="66"/>
      <c r="Q7608" s="31">
        <f t="shared" si="236"/>
        <v>9999</v>
      </c>
      <c r="R7608" s="31" t="str">
        <f t="shared" si="237"/>
        <v/>
      </c>
      <c r="S7608" s="29">
        <f>IF($Q7608&lt;Parâmetros!$E$19,$G7608-1,$G7608)</f>
        <v>0</v>
      </c>
    </row>
    <row r="7609" spans="1:19" x14ac:dyDescent="0.25">
      <c r="A7609" s="116"/>
      <c r="B7609" s="65"/>
      <c r="C7609" s="65"/>
      <c r="D7609" s="66"/>
      <c r="E7609" s="67"/>
      <c r="F7609" s="65"/>
      <c r="G7609" s="66"/>
      <c r="J7609" s="65"/>
      <c r="K7609" s="65"/>
      <c r="L7609" s="66"/>
      <c r="M7609" s="65"/>
      <c r="O7609" s="65"/>
      <c r="P7609" s="66"/>
      <c r="Q7609" s="31">
        <f t="shared" si="236"/>
        <v>9999</v>
      </c>
      <c r="R7609" s="31" t="str">
        <f t="shared" si="237"/>
        <v/>
      </c>
      <c r="S7609" s="29">
        <f>IF($Q7609&lt;Parâmetros!$E$19,$G7609-1,$G7609)</f>
        <v>0</v>
      </c>
    </row>
    <row r="7610" spans="1:19" x14ac:dyDescent="0.25">
      <c r="A7610" s="116"/>
      <c r="B7610" s="65"/>
      <c r="C7610" s="65"/>
      <c r="D7610" s="66"/>
      <c r="E7610" s="67"/>
      <c r="F7610" s="65"/>
      <c r="G7610" s="66"/>
      <c r="J7610" s="65"/>
      <c r="K7610" s="65"/>
      <c r="L7610" s="66"/>
      <c r="M7610" s="65"/>
      <c r="O7610" s="65"/>
      <c r="P7610" s="66"/>
      <c r="Q7610" s="31">
        <f t="shared" si="236"/>
        <v>9999</v>
      </c>
      <c r="R7610" s="31" t="str">
        <f t="shared" si="237"/>
        <v/>
      </c>
      <c r="S7610" s="29">
        <f>IF($Q7610&lt;Parâmetros!$E$19,$G7610-1,$G7610)</f>
        <v>0</v>
      </c>
    </row>
    <row r="7611" spans="1:19" x14ac:dyDescent="0.25">
      <c r="A7611" s="116"/>
      <c r="B7611" s="65"/>
      <c r="C7611" s="65"/>
      <c r="D7611" s="66"/>
      <c r="E7611" s="67"/>
      <c r="F7611" s="65"/>
      <c r="G7611" s="66"/>
      <c r="J7611" s="65"/>
      <c r="K7611" s="65"/>
      <c r="L7611" s="66"/>
      <c r="M7611" s="65"/>
      <c r="O7611" s="65"/>
      <c r="P7611" s="66"/>
      <c r="Q7611" s="31">
        <f t="shared" si="236"/>
        <v>9999</v>
      </c>
      <c r="R7611" s="31" t="str">
        <f t="shared" si="237"/>
        <v/>
      </c>
      <c r="S7611" s="29">
        <f>IF($Q7611&lt;Parâmetros!$E$19,$G7611-1,$G7611)</f>
        <v>0</v>
      </c>
    </row>
    <row r="7612" spans="1:19" x14ac:dyDescent="0.25">
      <c r="A7612" s="116"/>
      <c r="B7612" s="65"/>
      <c r="C7612" s="65"/>
      <c r="D7612" s="66"/>
      <c r="E7612" s="67"/>
      <c r="F7612" s="65"/>
      <c r="G7612" s="66"/>
      <c r="J7612" s="65"/>
      <c r="K7612" s="65"/>
      <c r="L7612" s="66"/>
      <c r="M7612" s="65"/>
      <c r="O7612" s="65"/>
      <c r="P7612" s="66"/>
      <c r="Q7612" s="31">
        <f t="shared" ref="Q7612:Q7675" si="238">IFERROR(VALUE(LEFT($J7612,2))*60+VALUE(MID($J7612,4,2)),9999)</f>
        <v>9999</v>
      </c>
      <c r="R7612" s="31" t="str">
        <f t="shared" ref="R7612:R7675" si="239">IFERROR(VALUE(LEFT($K7612,2))*60+VALUE(MID($K7612,4,2)),"")</f>
        <v/>
      </c>
      <c r="S7612" s="29">
        <f>IF($Q7612&lt;Parâmetros!$E$19,$G7612-1,$G7612)</f>
        <v>0</v>
      </c>
    </row>
    <row r="7613" spans="1:19" x14ac:dyDescent="0.25">
      <c r="A7613" s="116"/>
      <c r="B7613" s="65"/>
      <c r="C7613" s="65"/>
      <c r="D7613" s="66"/>
      <c r="E7613" s="67"/>
      <c r="F7613" s="65"/>
      <c r="G7613" s="66"/>
      <c r="J7613" s="65"/>
      <c r="K7613" s="65"/>
      <c r="L7613" s="66"/>
      <c r="M7613" s="65"/>
      <c r="O7613" s="65"/>
      <c r="P7613" s="66"/>
      <c r="Q7613" s="31">
        <f t="shared" si="238"/>
        <v>9999</v>
      </c>
      <c r="R7613" s="31" t="str">
        <f t="shared" si="239"/>
        <v/>
      </c>
      <c r="S7613" s="29">
        <f>IF($Q7613&lt;Parâmetros!$E$19,$G7613-1,$G7613)</f>
        <v>0</v>
      </c>
    </row>
    <row r="7614" spans="1:19" x14ac:dyDescent="0.25">
      <c r="A7614" s="116"/>
      <c r="B7614" s="65"/>
      <c r="C7614" s="65"/>
      <c r="D7614" s="66"/>
      <c r="E7614" s="67"/>
      <c r="F7614" s="65"/>
      <c r="G7614" s="66"/>
      <c r="J7614" s="65"/>
      <c r="K7614" s="65"/>
      <c r="L7614" s="66"/>
      <c r="M7614" s="65"/>
      <c r="O7614" s="65"/>
      <c r="P7614" s="66"/>
      <c r="Q7614" s="31">
        <f t="shared" si="238"/>
        <v>9999</v>
      </c>
      <c r="R7614" s="31" t="str">
        <f t="shared" si="239"/>
        <v/>
      </c>
      <c r="S7614" s="29">
        <f>IF($Q7614&lt;Parâmetros!$E$19,$G7614-1,$G7614)</f>
        <v>0</v>
      </c>
    </row>
    <row r="7615" spans="1:19" x14ac:dyDescent="0.25">
      <c r="A7615" s="116"/>
      <c r="B7615" s="65"/>
      <c r="C7615" s="65"/>
      <c r="D7615" s="66"/>
      <c r="E7615" s="67"/>
      <c r="F7615" s="65"/>
      <c r="G7615" s="66"/>
      <c r="J7615" s="65"/>
      <c r="K7615" s="65"/>
      <c r="L7615" s="66"/>
      <c r="M7615" s="65"/>
      <c r="O7615" s="65"/>
      <c r="P7615" s="66"/>
      <c r="Q7615" s="31">
        <f t="shared" si="238"/>
        <v>9999</v>
      </c>
      <c r="R7615" s="31" t="str">
        <f t="shared" si="239"/>
        <v/>
      </c>
      <c r="S7615" s="29">
        <f>IF($Q7615&lt;Parâmetros!$E$19,$G7615-1,$G7615)</f>
        <v>0</v>
      </c>
    </row>
    <row r="7616" spans="1:19" x14ac:dyDescent="0.25">
      <c r="A7616" s="116"/>
      <c r="B7616" s="65"/>
      <c r="C7616" s="65"/>
      <c r="D7616" s="66"/>
      <c r="E7616" s="67"/>
      <c r="F7616" s="65"/>
      <c r="G7616" s="66"/>
      <c r="J7616" s="65"/>
      <c r="K7616" s="65"/>
      <c r="L7616" s="66"/>
      <c r="M7616" s="65"/>
      <c r="O7616" s="65"/>
      <c r="P7616" s="66"/>
      <c r="Q7616" s="31">
        <f t="shared" si="238"/>
        <v>9999</v>
      </c>
      <c r="R7616" s="31" t="str">
        <f t="shared" si="239"/>
        <v/>
      </c>
      <c r="S7616" s="29">
        <f>IF($Q7616&lt;Parâmetros!$E$19,$G7616-1,$G7616)</f>
        <v>0</v>
      </c>
    </row>
    <row r="7617" spans="1:19" x14ac:dyDescent="0.25">
      <c r="A7617" s="116"/>
      <c r="B7617" s="65"/>
      <c r="C7617" s="65"/>
      <c r="D7617" s="66"/>
      <c r="E7617" s="67"/>
      <c r="F7617" s="65"/>
      <c r="G7617" s="66"/>
      <c r="J7617" s="65"/>
      <c r="K7617" s="65"/>
      <c r="L7617" s="66"/>
      <c r="M7617" s="65"/>
      <c r="N7617" s="65"/>
      <c r="O7617" s="65"/>
      <c r="P7617" s="66"/>
      <c r="Q7617" s="31">
        <f t="shared" si="238"/>
        <v>9999</v>
      </c>
      <c r="R7617" s="31" t="str">
        <f t="shared" si="239"/>
        <v/>
      </c>
      <c r="S7617" s="29">
        <f>IF($Q7617&lt;Parâmetros!$E$19,$G7617-1,$G7617)</f>
        <v>0</v>
      </c>
    </row>
    <row r="7618" spans="1:19" x14ac:dyDescent="0.25">
      <c r="A7618" s="116"/>
      <c r="B7618" s="65"/>
      <c r="C7618" s="65"/>
      <c r="D7618" s="66"/>
      <c r="E7618" s="67"/>
      <c r="F7618" s="65"/>
      <c r="G7618" s="66"/>
      <c r="J7618" s="65"/>
      <c r="K7618" s="65"/>
      <c r="L7618" s="66"/>
      <c r="M7618" s="65"/>
      <c r="O7618" s="65"/>
      <c r="P7618" s="66"/>
      <c r="Q7618" s="31">
        <f t="shared" si="238"/>
        <v>9999</v>
      </c>
      <c r="R7618" s="31" t="str">
        <f t="shared" si="239"/>
        <v/>
      </c>
      <c r="S7618" s="29">
        <f>IF($Q7618&lt;Parâmetros!$E$19,$G7618-1,$G7618)</f>
        <v>0</v>
      </c>
    </row>
    <row r="7619" spans="1:19" x14ac:dyDescent="0.25">
      <c r="A7619" s="116"/>
      <c r="B7619" s="65"/>
      <c r="C7619" s="65"/>
      <c r="D7619" s="66"/>
      <c r="E7619" s="67"/>
      <c r="F7619" s="65"/>
      <c r="G7619" s="66"/>
      <c r="J7619" s="65"/>
      <c r="K7619" s="65"/>
      <c r="L7619" s="66"/>
      <c r="M7619" s="65"/>
      <c r="N7619" s="65"/>
      <c r="O7619" s="65"/>
      <c r="P7619" s="66"/>
      <c r="Q7619" s="31">
        <f t="shared" si="238"/>
        <v>9999</v>
      </c>
      <c r="R7619" s="31" t="str">
        <f t="shared" si="239"/>
        <v/>
      </c>
      <c r="S7619" s="29">
        <f>IF($Q7619&lt;Parâmetros!$E$19,$G7619-1,$G7619)</f>
        <v>0</v>
      </c>
    </row>
    <row r="7620" spans="1:19" x14ac:dyDescent="0.25">
      <c r="A7620" s="116"/>
      <c r="B7620" s="65"/>
      <c r="C7620" s="65"/>
      <c r="D7620" s="66"/>
      <c r="E7620" s="67"/>
      <c r="F7620" s="65"/>
      <c r="G7620" s="66"/>
      <c r="J7620" s="65"/>
      <c r="K7620" s="65"/>
      <c r="L7620" s="66"/>
      <c r="M7620" s="65"/>
      <c r="O7620" s="65"/>
      <c r="P7620" s="66"/>
      <c r="Q7620" s="31">
        <f t="shared" si="238"/>
        <v>9999</v>
      </c>
      <c r="R7620" s="31" t="str">
        <f t="shared" si="239"/>
        <v/>
      </c>
      <c r="S7620" s="29">
        <f>IF($Q7620&lt;Parâmetros!$E$19,$G7620-1,$G7620)</f>
        <v>0</v>
      </c>
    </row>
    <row r="7621" spans="1:19" x14ac:dyDescent="0.25">
      <c r="A7621" s="116"/>
      <c r="B7621" s="65"/>
      <c r="C7621" s="65"/>
      <c r="D7621" s="66"/>
      <c r="E7621" s="67"/>
      <c r="F7621" s="65"/>
      <c r="G7621" s="66"/>
      <c r="J7621" s="65"/>
      <c r="K7621" s="65"/>
      <c r="L7621" s="66"/>
      <c r="M7621" s="65"/>
      <c r="N7621" s="65"/>
      <c r="O7621" s="65"/>
      <c r="P7621" s="66"/>
      <c r="Q7621" s="31">
        <f t="shared" si="238"/>
        <v>9999</v>
      </c>
      <c r="R7621" s="31" t="str">
        <f t="shared" si="239"/>
        <v/>
      </c>
      <c r="S7621" s="29">
        <f>IF($Q7621&lt;Parâmetros!$E$19,$G7621-1,$G7621)</f>
        <v>0</v>
      </c>
    </row>
    <row r="7622" spans="1:19" x14ac:dyDescent="0.25">
      <c r="A7622" s="116"/>
      <c r="B7622" s="65"/>
      <c r="C7622" s="65"/>
      <c r="D7622" s="66"/>
      <c r="E7622" s="67"/>
      <c r="F7622" s="65"/>
      <c r="G7622" s="66"/>
      <c r="J7622" s="65"/>
      <c r="K7622" s="65"/>
      <c r="L7622" s="66"/>
      <c r="M7622" s="65"/>
      <c r="O7622" s="65"/>
      <c r="P7622" s="66"/>
      <c r="Q7622" s="31">
        <f t="shared" si="238"/>
        <v>9999</v>
      </c>
      <c r="R7622" s="31" t="str">
        <f t="shared" si="239"/>
        <v/>
      </c>
      <c r="S7622" s="29">
        <f>IF($Q7622&lt;Parâmetros!$E$19,$G7622-1,$G7622)</f>
        <v>0</v>
      </c>
    </row>
    <row r="7623" spans="1:19" x14ac:dyDescent="0.25">
      <c r="A7623" s="116"/>
      <c r="B7623" s="65"/>
      <c r="C7623" s="65"/>
      <c r="D7623" s="66"/>
      <c r="E7623" s="67"/>
      <c r="F7623" s="65"/>
      <c r="G7623" s="66"/>
      <c r="J7623" s="65"/>
      <c r="K7623" s="65"/>
      <c r="L7623" s="66"/>
      <c r="M7623" s="65"/>
      <c r="O7623" s="65"/>
      <c r="P7623" s="66"/>
      <c r="Q7623" s="31">
        <f t="shared" si="238"/>
        <v>9999</v>
      </c>
      <c r="R7623" s="31" t="str">
        <f t="shared" si="239"/>
        <v/>
      </c>
      <c r="S7623" s="29">
        <f>IF($Q7623&lt;Parâmetros!$E$19,$G7623-1,$G7623)</f>
        <v>0</v>
      </c>
    </row>
    <row r="7624" spans="1:19" x14ac:dyDescent="0.25">
      <c r="A7624" s="116"/>
      <c r="B7624" s="65"/>
      <c r="C7624" s="65"/>
      <c r="D7624" s="66"/>
      <c r="E7624" s="67"/>
      <c r="F7624" s="65"/>
      <c r="G7624" s="66"/>
      <c r="J7624" s="65"/>
      <c r="K7624" s="65"/>
      <c r="L7624" s="66"/>
      <c r="M7624" s="65"/>
      <c r="N7624" s="65"/>
      <c r="O7624" s="65"/>
      <c r="P7624" s="66"/>
      <c r="Q7624" s="31">
        <f t="shared" si="238"/>
        <v>9999</v>
      </c>
      <c r="R7624" s="31" t="str">
        <f t="shared" si="239"/>
        <v/>
      </c>
      <c r="S7624" s="29">
        <f>IF($Q7624&lt;Parâmetros!$E$19,$G7624-1,$G7624)</f>
        <v>0</v>
      </c>
    </row>
    <row r="7625" spans="1:19" x14ac:dyDescent="0.25">
      <c r="A7625" s="116"/>
      <c r="B7625" s="65"/>
      <c r="C7625" s="65"/>
      <c r="D7625" s="66"/>
      <c r="E7625" s="67"/>
      <c r="F7625" s="65"/>
      <c r="G7625" s="66"/>
      <c r="J7625" s="65"/>
      <c r="K7625" s="65"/>
      <c r="L7625" s="66"/>
      <c r="M7625" s="65"/>
      <c r="O7625" s="65"/>
      <c r="P7625" s="66"/>
      <c r="Q7625" s="31">
        <f t="shared" si="238"/>
        <v>9999</v>
      </c>
      <c r="R7625" s="31" t="str">
        <f t="shared" si="239"/>
        <v/>
      </c>
      <c r="S7625" s="29">
        <f>IF($Q7625&lt;Parâmetros!$E$19,$G7625-1,$G7625)</f>
        <v>0</v>
      </c>
    </row>
    <row r="7626" spans="1:19" x14ac:dyDescent="0.25">
      <c r="A7626" s="116"/>
      <c r="B7626" s="65"/>
      <c r="C7626" s="65"/>
      <c r="D7626" s="66"/>
      <c r="E7626" s="67"/>
      <c r="F7626" s="65"/>
      <c r="G7626" s="66"/>
      <c r="J7626" s="65"/>
      <c r="K7626" s="65"/>
      <c r="L7626" s="66"/>
      <c r="M7626" s="65"/>
      <c r="O7626" s="65"/>
      <c r="P7626" s="66"/>
      <c r="Q7626" s="31">
        <f t="shared" si="238"/>
        <v>9999</v>
      </c>
      <c r="R7626" s="31" t="str">
        <f t="shared" si="239"/>
        <v/>
      </c>
      <c r="S7626" s="29">
        <f>IF($Q7626&lt;Parâmetros!$E$19,$G7626-1,$G7626)</f>
        <v>0</v>
      </c>
    </row>
    <row r="7627" spans="1:19" x14ac:dyDescent="0.25">
      <c r="A7627" s="116"/>
      <c r="B7627" s="65"/>
      <c r="C7627" s="65"/>
      <c r="D7627" s="66"/>
      <c r="E7627" s="67"/>
      <c r="F7627" s="65"/>
      <c r="G7627" s="66"/>
      <c r="J7627" s="65"/>
      <c r="K7627" s="65"/>
      <c r="L7627" s="66"/>
      <c r="M7627" s="65"/>
      <c r="O7627" s="65"/>
      <c r="P7627" s="66"/>
      <c r="Q7627" s="31">
        <f t="shared" si="238"/>
        <v>9999</v>
      </c>
      <c r="R7627" s="31" t="str">
        <f t="shared" si="239"/>
        <v/>
      </c>
      <c r="S7627" s="29">
        <f>IF($Q7627&lt;Parâmetros!$E$19,$G7627-1,$G7627)</f>
        <v>0</v>
      </c>
    </row>
    <row r="7628" spans="1:19" x14ac:dyDescent="0.25">
      <c r="A7628" s="116"/>
      <c r="B7628" s="65"/>
      <c r="C7628" s="65"/>
      <c r="D7628" s="66"/>
      <c r="E7628" s="67"/>
      <c r="F7628" s="65"/>
      <c r="G7628" s="66"/>
      <c r="J7628" s="65"/>
      <c r="K7628" s="65"/>
      <c r="L7628" s="66"/>
      <c r="M7628" s="65"/>
      <c r="N7628" s="65"/>
      <c r="O7628" s="65"/>
      <c r="P7628" s="66"/>
      <c r="Q7628" s="31">
        <f t="shared" si="238"/>
        <v>9999</v>
      </c>
      <c r="R7628" s="31" t="str">
        <f t="shared" si="239"/>
        <v/>
      </c>
      <c r="S7628" s="29">
        <f>IF($Q7628&lt;Parâmetros!$E$19,$G7628-1,$G7628)</f>
        <v>0</v>
      </c>
    </row>
    <row r="7629" spans="1:19" x14ac:dyDescent="0.25">
      <c r="A7629" s="116"/>
      <c r="B7629" s="65"/>
      <c r="C7629" s="65"/>
      <c r="D7629" s="66"/>
      <c r="E7629" s="67"/>
      <c r="F7629" s="65"/>
      <c r="G7629" s="66"/>
      <c r="J7629" s="65"/>
      <c r="K7629" s="65"/>
      <c r="L7629" s="66"/>
      <c r="M7629" s="65"/>
      <c r="N7629" s="65"/>
      <c r="O7629" s="65"/>
      <c r="P7629" s="66"/>
      <c r="Q7629" s="31">
        <f t="shared" si="238"/>
        <v>9999</v>
      </c>
      <c r="R7629" s="31" t="str">
        <f t="shared" si="239"/>
        <v/>
      </c>
      <c r="S7629" s="29">
        <f>IF($Q7629&lt;Parâmetros!$E$19,$G7629-1,$G7629)</f>
        <v>0</v>
      </c>
    </row>
    <row r="7630" spans="1:19" x14ac:dyDescent="0.25">
      <c r="A7630" s="116"/>
      <c r="B7630" s="65"/>
      <c r="C7630" s="65"/>
      <c r="D7630" s="66"/>
      <c r="E7630" s="67"/>
      <c r="F7630" s="65"/>
      <c r="G7630" s="66"/>
      <c r="J7630" s="65"/>
      <c r="K7630" s="65"/>
      <c r="L7630" s="66"/>
      <c r="M7630" s="65"/>
      <c r="O7630" s="65"/>
      <c r="P7630" s="66"/>
      <c r="Q7630" s="31">
        <f t="shared" si="238"/>
        <v>9999</v>
      </c>
      <c r="R7630" s="31" t="str">
        <f t="shared" si="239"/>
        <v/>
      </c>
      <c r="S7630" s="29">
        <f>IF($Q7630&lt;Parâmetros!$E$19,$G7630-1,$G7630)</f>
        <v>0</v>
      </c>
    </row>
    <row r="7631" spans="1:19" x14ac:dyDescent="0.25">
      <c r="A7631" s="116"/>
      <c r="B7631" s="65"/>
      <c r="C7631" s="65"/>
      <c r="D7631" s="66"/>
      <c r="E7631" s="67"/>
      <c r="F7631" s="65"/>
      <c r="G7631" s="66"/>
      <c r="J7631" s="65"/>
      <c r="K7631" s="65"/>
      <c r="L7631" s="66"/>
      <c r="M7631" s="65"/>
      <c r="N7631" s="65"/>
      <c r="O7631" s="65"/>
      <c r="P7631" s="66"/>
      <c r="Q7631" s="31">
        <f t="shared" si="238"/>
        <v>9999</v>
      </c>
      <c r="R7631" s="31" t="str">
        <f t="shared" si="239"/>
        <v/>
      </c>
      <c r="S7631" s="29">
        <f>IF($Q7631&lt;Parâmetros!$E$19,$G7631-1,$G7631)</f>
        <v>0</v>
      </c>
    </row>
    <row r="7632" spans="1:19" x14ac:dyDescent="0.25">
      <c r="A7632" s="116"/>
      <c r="B7632" s="65"/>
      <c r="C7632" s="65"/>
      <c r="D7632" s="66"/>
      <c r="E7632" s="67"/>
      <c r="F7632" s="65"/>
      <c r="G7632" s="66"/>
      <c r="J7632" s="65"/>
      <c r="K7632" s="65"/>
      <c r="L7632" s="66"/>
      <c r="M7632" s="65"/>
      <c r="O7632" s="65"/>
      <c r="P7632" s="66"/>
      <c r="Q7632" s="31">
        <f t="shared" si="238"/>
        <v>9999</v>
      </c>
      <c r="R7632" s="31" t="str">
        <f t="shared" si="239"/>
        <v/>
      </c>
      <c r="S7632" s="29">
        <f>IF($Q7632&lt;Parâmetros!$E$19,$G7632-1,$G7632)</f>
        <v>0</v>
      </c>
    </row>
    <row r="7633" spans="1:19" x14ac:dyDescent="0.25">
      <c r="A7633" s="116"/>
      <c r="B7633" s="65"/>
      <c r="C7633" s="65"/>
      <c r="D7633" s="66"/>
      <c r="E7633" s="67"/>
      <c r="F7633" s="65"/>
      <c r="G7633" s="66"/>
      <c r="J7633" s="65"/>
      <c r="K7633" s="65"/>
      <c r="L7633" s="66"/>
      <c r="M7633" s="65"/>
      <c r="N7633" s="65"/>
      <c r="O7633" s="65"/>
      <c r="P7633" s="66"/>
      <c r="Q7633" s="31">
        <f t="shared" si="238"/>
        <v>9999</v>
      </c>
      <c r="R7633" s="31" t="str">
        <f t="shared" si="239"/>
        <v/>
      </c>
      <c r="S7633" s="29">
        <f>IF($Q7633&lt;Parâmetros!$E$19,$G7633-1,$G7633)</f>
        <v>0</v>
      </c>
    </row>
    <row r="7634" spans="1:19" x14ac:dyDescent="0.25">
      <c r="A7634" s="116"/>
      <c r="B7634" s="65"/>
      <c r="C7634" s="65"/>
      <c r="D7634" s="66"/>
      <c r="E7634" s="67"/>
      <c r="F7634" s="65"/>
      <c r="G7634" s="66"/>
      <c r="J7634" s="65"/>
      <c r="K7634" s="65"/>
      <c r="L7634" s="66"/>
      <c r="M7634" s="65"/>
      <c r="N7634" s="65"/>
      <c r="O7634" s="65"/>
      <c r="P7634" s="66"/>
      <c r="Q7634" s="31">
        <f t="shared" si="238"/>
        <v>9999</v>
      </c>
      <c r="R7634" s="31" t="str">
        <f t="shared" si="239"/>
        <v/>
      </c>
      <c r="S7634" s="29">
        <f>IF($Q7634&lt;Parâmetros!$E$19,$G7634-1,$G7634)</f>
        <v>0</v>
      </c>
    </row>
    <row r="7635" spans="1:19" x14ac:dyDescent="0.25">
      <c r="A7635" s="116"/>
      <c r="B7635" s="65"/>
      <c r="C7635" s="65"/>
      <c r="D7635" s="66"/>
      <c r="E7635" s="67"/>
      <c r="F7635" s="65"/>
      <c r="G7635" s="66"/>
      <c r="J7635" s="65"/>
      <c r="K7635" s="65"/>
      <c r="L7635" s="66"/>
      <c r="M7635" s="65"/>
      <c r="N7635" s="65"/>
      <c r="O7635" s="65"/>
      <c r="P7635" s="66"/>
      <c r="Q7635" s="31">
        <f t="shared" si="238"/>
        <v>9999</v>
      </c>
      <c r="R7635" s="31" t="str">
        <f t="shared" si="239"/>
        <v/>
      </c>
      <c r="S7635" s="29">
        <f>IF($Q7635&lt;Parâmetros!$E$19,$G7635-1,$G7635)</f>
        <v>0</v>
      </c>
    </row>
    <row r="7636" spans="1:19" x14ac:dyDescent="0.25">
      <c r="A7636" s="116"/>
      <c r="B7636" s="65"/>
      <c r="C7636" s="65"/>
      <c r="D7636" s="66"/>
      <c r="E7636" s="67"/>
      <c r="F7636" s="65"/>
      <c r="G7636" s="66"/>
      <c r="J7636" s="65"/>
      <c r="K7636" s="65"/>
      <c r="L7636" s="66"/>
      <c r="M7636" s="65"/>
      <c r="N7636" s="65"/>
      <c r="O7636" s="65"/>
      <c r="P7636" s="66"/>
      <c r="Q7636" s="31">
        <f t="shared" si="238"/>
        <v>9999</v>
      </c>
      <c r="R7636" s="31" t="str">
        <f t="shared" si="239"/>
        <v/>
      </c>
      <c r="S7636" s="29">
        <f>IF($Q7636&lt;Parâmetros!$E$19,$G7636-1,$G7636)</f>
        <v>0</v>
      </c>
    </row>
    <row r="7637" spans="1:19" x14ac:dyDescent="0.25">
      <c r="A7637" s="116"/>
      <c r="B7637" s="65"/>
      <c r="C7637" s="65"/>
      <c r="D7637" s="66"/>
      <c r="E7637" s="67"/>
      <c r="F7637" s="65"/>
      <c r="G7637" s="66"/>
      <c r="J7637" s="65"/>
      <c r="K7637" s="65"/>
      <c r="L7637" s="66"/>
      <c r="M7637" s="65"/>
      <c r="N7637" s="65"/>
      <c r="O7637" s="65"/>
      <c r="P7637" s="66"/>
      <c r="Q7637" s="31">
        <f t="shared" si="238"/>
        <v>9999</v>
      </c>
      <c r="R7637" s="31" t="str">
        <f t="shared" si="239"/>
        <v/>
      </c>
      <c r="S7637" s="29">
        <f>IF($Q7637&lt;Parâmetros!$E$19,$G7637-1,$G7637)</f>
        <v>0</v>
      </c>
    </row>
    <row r="7638" spans="1:19" x14ac:dyDescent="0.25">
      <c r="A7638" s="116"/>
      <c r="B7638" s="65"/>
      <c r="C7638" s="65"/>
      <c r="D7638" s="66"/>
      <c r="E7638" s="67"/>
      <c r="F7638" s="65"/>
      <c r="G7638" s="66"/>
      <c r="J7638" s="65"/>
      <c r="K7638" s="65"/>
      <c r="L7638" s="66"/>
      <c r="M7638" s="65"/>
      <c r="N7638" s="65"/>
      <c r="O7638" s="65"/>
      <c r="P7638" s="66"/>
      <c r="Q7638" s="31">
        <f t="shared" si="238"/>
        <v>9999</v>
      </c>
      <c r="R7638" s="31" t="str">
        <f t="shared" si="239"/>
        <v/>
      </c>
      <c r="S7638" s="29">
        <f>IF($Q7638&lt;Parâmetros!$E$19,$G7638-1,$G7638)</f>
        <v>0</v>
      </c>
    </row>
    <row r="7639" spans="1:19" x14ac:dyDescent="0.25">
      <c r="A7639" s="116"/>
      <c r="B7639" s="65"/>
      <c r="C7639" s="65"/>
      <c r="D7639" s="66"/>
      <c r="E7639" s="67"/>
      <c r="F7639" s="65"/>
      <c r="G7639" s="66"/>
      <c r="J7639" s="65"/>
      <c r="K7639" s="65"/>
      <c r="L7639" s="66"/>
      <c r="M7639" s="65"/>
      <c r="N7639" s="65"/>
      <c r="O7639" s="65"/>
      <c r="P7639" s="66"/>
      <c r="Q7639" s="31">
        <f t="shared" si="238"/>
        <v>9999</v>
      </c>
      <c r="R7639" s="31" t="str">
        <f t="shared" si="239"/>
        <v/>
      </c>
      <c r="S7639" s="29">
        <f>IF($Q7639&lt;Parâmetros!$E$19,$G7639-1,$G7639)</f>
        <v>0</v>
      </c>
    </row>
    <row r="7640" spans="1:19" x14ac:dyDescent="0.25">
      <c r="A7640" s="116"/>
      <c r="B7640" s="65"/>
      <c r="C7640" s="65"/>
      <c r="D7640" s="66"/>
      <c r="E7640" s="67"/>
      <c r="F7640" s="65"/>
      <c r="G7640" s="66"/>
      <c r="J7640" s="65"/>
      <c r="K7640" s="65"/>
      <c r="L7640" s="66"/>
      <c r="M7640" s="65"/>
      <c r="O7640" s="65"/>
      <c r="P7640" s="66"/>
      <c r="Q7640" s="31">
        <f t="shared" si="238"/>
        <v>9999</v>
      </c>
      <c r="R7640" s="31" t="str">
        <f t="shared" si="239"/>
        <v/>
      </c>
      <c r="S7640" s="29">
        <f>IF($Q7640&lt;Parâmetros!$E$19,$G7640-1,$G7640)</f>
        <v>0</v>
      </c>
    </row>
    <row r="7641" spans="1:19" x14ac:dyDescent="0.25">
      <c r="A7641" s="116"/>
      <c r="B7641" s="65"/>
      <c r="C7641" s="65"/>
      <c r="D7641" s="66"/>
      <c r="E7641" s="67"/>
      <c r="F7641" s="65"/>
      <c r="G7641" s="66"/>
      <c r="J7641" s="65"/>
      <c r="K7641" s="65"/>
      <c r="L7641" s="66"/>
      <c r="M7641" s="65"/>
      <c r="N7641" s="65"/>
      <c r="O7641" s="65"/>
      <c r="P7641" s="66"/>
      <c r="Q7641" s="31">
        <f t="shared" si="238"/>
        <v>9999</v>
      </c>
      <c r="R7641" s="31" t="str">
        <f t="shared" si="239"/>
        <v/>
      </c>
      <c r="S7641" s="29">
        <f>IF($Q7641&lt;Parâmetros!$E$19,$G7641-1,$G7641)</f>
        <v>0</v>
      </c>
    </row>
    <row r="7642" spans="1:19" x14ac:dyDescent="0.25">
      <c r="A7642" s="116"/>
      <c r="B7642" s="65"/>
      <c r="C7642" s="65"/>
      <c r="D7642" s="66"/>
      <c r="E7642" s="67"/>
      <c r="F7642" s="65"/>
      <c r="G7642" s="66"/>
      <c r="J7642" s="65"/>
      <c r="K7642" s="65"/>
      <c r="L7642" s="66"/>
      <c r="M7642" s="65"/>
      <c r="N7642" s="65"/>
      <c r="O7642" s="65"/>
      <c r="P7642" s="66"/>
      <c r="Q7642" s="31">
        <f t="shared" si="238"/>
        <v>9999</v>
      </c>
      <c r="R7642" s="31" t="str">
        <f t="shared" si="239"/>
        <v/>
      </c>
      <c r="S7642" s="29">
        <f>IF($Q7642&lt;Parâmetros!$E$19,$G7642-1,$G7642)</f>
        <v>0</v>
      </c>
    </row>
    <row r="7643" spans="1:19" x14ac:dyDescent="0.25">
      <c r="A7643" s="116"/>
      <c r="B7643" s="65"/>
      <c r="C7643" s="65"/>
      <c r="D7643" s="66"/>
      <c r="E7643" s="67"/>
      <c r="F7643" s="65"/>
      <c r="G7643" s="66"/>
      <c r="J7643" s="65"/>
      <c r="K7643" s="65"/>
      <c r="L7643" s="66"/>
      <c r="M7643" s="65"/>
      <c r="N7643" s="65"/>
      <c r="O7643" s="65"/>
      <c r="P7643" s="66"/>
      <c r="Q7643" s="31">
        <f t="shared" si="238"/>
        <v>9999</v>
      </c>
      <c r="R7643" s="31" t="str">
        <f t="shared" si="239"/>
        <v/>
      </c>
      <c r="S7643" s="29">
        <f>IF($Q7643&lt;Parâmetros!$E$19,$G7643-1,$G7643)</f>
        <v>0</v>
      </c>
    </row>
    <row r="7644" spans="1:19" x14ac:dyDescent="0.25">
      <c r="A7644" s="116"/>
      <c r="B7644" s="65"/>
      <c r="C7644" s="65"/>
      <c r="D7644" s="66"/>
      <c r="E7644" s="67"/>
      <c r="F7644" s="65"/>
      <c r="G7644" s="66"/>
      <c r="J7644" s="65"/>
      <c r="K7644" s="65"/>
      <c r="L7644" s="66"/>
      <c r="M7644" s="65"/>
      <c r="O7644" s="65"/>
      <c r="P7644" s="66"/>
      <c r="Q7644" s="31">
        <f t="shared" si="238"/>
        <v>9999</v>
      </c>
      <c r="R7644" s="31" t="str">
        <f t="shared" si="239"/>
        <v/>
      </c>
      <c r="S7644" s="29">
        <f>IF($Q7644&lt;Parâmetros!$E$19,$G7644-1,$G7644)</f>
        <v>0</v>
      </c>
    </row>
    <row r="7645" spans="1:19" x14ac:dyDescent="0.25">
      <c r="A7645" s="116"/>
      <c r="B7645" s="65"/>
      <c r="C7645" s="65"/>
      <c r="D7645" s="66"/>
      <c r="E7645" s="67"/>
      <c r="F7645" s="65"/>
      <c r="G7645" s="66"/>
      <c r="J7645" s="65"/>
      <c r="K7645" s="65"/>
      <c r="L7645" s="66"/>
      <c r="M7645" s="65"/>
      <c r="N7645" s="65"/>
      <c r="O7645" s="65"/>
      <c r="P7645" s="66"/>
      <c r="Q7645" s="31">
        <f t="shared" si="238"/>
        <v>9999</v>
      </c>
      <c r="R7645" s="31" t="str">
        <f t="shared" si="239"/>
        <v/>
      </c>
      <c r="S7645" s="29">
        <f>IF($Q7645&lt;Parâmetros!$E$19,$G7645-1,$G7645)</f>
        <v>0</v>
      </c>
    </row>
    <row r="7646" spans="1:19" x14ac:dyDescent="0.25">
      <c r="A7646" s="116"/>
      <c r="B7646" s="65"/>
      <c r="C7646" s="65"/>
      <c r="D7646" s="66"/>
      <c r="E7646" s="67"/>
      <c r="F7646" s="65"/>
      <c r="G7646" s="66"/>
      <c r="J7646" s="65"/>
      <c r="K7646" s="65"/>
      <c r="L7646" s="66"/>
      <c r="M7646" s="65"/>
      <c r="O7646" s="65"/>
      <c r="P7646" s="66"/>
      <c r="Q7646" s="31">
        <f t="shared" si="238"/>
        <v>9999</v>
      </c>
      <c r="R7646" s="31" t="str">
        <f t="shared" si="239"/>
        <v/>
      </c>
      <c r="S7646" s="29">
        <f>IF($Q7646&lt;Parâmetros!$E$19,$G7646-1,$G7646)</f>
        <v>0</v>
      </c>
    </row>
    <row r="7647" spans="1:19" x14ac:dyDescent="0.25">
      <c r="A7647" s="116"/>
      <c r="B7647" s="65"/>
      <c r="C7647" s="65"/>
      <c r="D7647" s="66"/>
      <c r="E7647" s="67"/>
      <c r="F7647" s="65"/>
      <c r="G7647" s="66"/>
      <c r="J7647" s="65"/>
      <c r="K7647" s="65"/>
      <c r="L7647" s="66"/>
      <c r="M7647" s="65"/>
      <c r="N7647" s="65"/>
      <c r="O7647" s="65"/>
      <c r="P7647" s="66"/>
      <c r="Q7647" s="31">
        <f t="shared" si="238"/>
        <v>9999</v>
      </c>
      <c r="R7647" s="31" t="str">
        <f t="shared" si="239"/>
        <v/>
      </c>
      <c r="S7647" s="29">
        <f>IF($Q7647&lt;Parâmetros!$E$19,$G7647-1,$G7647)</f>
        <v>0</v>
      </c>
    </row>
    <row r="7648" spans="1:19" x14ac:dyDescent="0.25">
      <c r="A7648" s="116"/>
      <c r="B7648" s="65"/>
      <c r="C7648" s="65"/>
      <c r="D7648" s="66"/>
      <c r="E7648" s="67"/>
      <c r="F7648" s="65"/>
      <c r="G7648" s="66"/>
      <c r="J7648" s="65"/>
      <c r="K7648" s="65"/>
      <c r="L7648" s="66"/>
      <c r="M7648" s="65"/>
      <c r="N7648" s="65"/>
      <c r="O7648" s="65"/>
      <c r="P7648" s="66"/>
      <c r="Q7648" s="31">
        <f t="shared" si="238"/>
        <v>9999</v>
      </c>
      <c r="R7648" s="31" t="str">
        <f t="shared" si="239"/>
        <v/>
      </c>
      <c r="S7648" s="29">
        <f>IF($Q7648&lt;Parâmetros!$E$19,$G7648-1,$G7648)</f>
        <v>0</v>
      </c>
    </row>
    <row r="7649" spans="1:19" x14ac:dyDescent="0.25">
      <c r="A7649" s="116"/>
      <c r="B7649" s="65"/>
      <c r="C7649" s="65"/>
      <c r="D7649" s="66"/>
      <c r="E7649" s="67"/>
      <c r="F7649" s="65"/>
      <c r="G7649" s="66"/>
      <c r="J7649" s="65"/>
      <c r="K7649" s="65"/>
      <c r="L7649" s="66"/>
      <c r="M7649" s="65"/>
      <c r="N7649" s="65"/>
      <c r="O7649" s="65"/>
      <c r="P7649" s="66"/>
      <c r="Q7649" s="31">
        <f t="shared" si="238"/>
        <v>9999</v>
      </c>
      <c r="R7649" s="31" t="str">
        <f t="shared" si="239"/>
        <v/>
      </c>
      <c r="S7649" s="29">
        <f>IF($Q7649&lt;Parâmetros!$E$19,$G7649-1,$G7649)</f>
        <v>0</v>
      </c>
    </row>
    <row r="7650" spans="1:19" x14ac:dyDescent="0.25">
      <c r="A7650" s="116"/>
      <c r="B7650" s="65"/>
      <c r="C7650" s="65"/>
      <c r="D7650" s="66"/>
      <c r="E7650" s="67"/>
      <c r="F7650" s="65"/>
      <c r="G7650" s="66"/>
      <c r="J7650" s="65"/>
      <c r="K7650" s="65"/>
      <c r="L7650" s="66"/>
      <c r="M7650" s="65"/>
      <c r="N7650" s="65"/>
      <c r="O7650" s="65"/>
      <c r="P7650" s="66"/>
      <c r="Q7650" s="31">
        <f t="shared" si="238"/>
        <v>9999</v>
      </c>
      <c r="R7650" s="31" t="str">
        <f t="shared" si="239"/>
        <v/>
      </c>
      <c r="S7650" s="29">
        <f>IF($Q7650&lt;Parâmetros!$E$19,$G7650-1,$G7650)</f>
        <v>0</v>
      </c>
    </row>
    <row r="7651" spans="1:19" x14ac:dyDescent="0.25">
      <c r="A7651" s="116"/>
      <c r="B7651" s="65"/>
      <c r="C7651" s="65"/>
      <c r="D7651" s="66"/>
      <c r="E7651" s="67"/>
      <c r="F7651" s="65"/>
      <c r="G7651" s="66"/>
      <c r="J7651" s="65"/>
      <c r="K7651" s="65"/>
      <c r="L7651" s="66"/>
      <c r="M7651" s="65"/>
      <c r="N7651" s="65"/>
      <c r="O7651" s="65"/>
      <c r="P7651" s="66"/>
      <c r="Q7651" s="31">
        <f t="shared" si="238"/>
        <v>9999</v>
      </c>
      <c r="R7651" s="31" t="str">
        <f t="shared" si="239"/>
        <v/>
      </c>
      <c r="S7651" s="29">
        <f>IF($Q7651&lt;Parâmetros!$E$19,$G7651-1,$G7651)</f>
        <v>0</v>
      </c>
    </row>
    <row r="7652" spans="1:19" x14ac:dyDescent="0.25">
      <c r="A7652" s="116"/>
      <c r="B7652" s="65"/>
      <c r="C7652" s="65"/>
      <c r="D7652" s="66"/>
      <c r="E7652" s="67"/>
      <c r="F7652" s="65"/>
      <c r="G7652" s="66"/>
      <c r="J7652" s="65"/>
      <c r="K7652" s="65"/>
      <c r="L7652" s="66"/>
      <c r="M7652" s="65"/>
      <c r="N7652" s="65"/>
      <c r="O7652" s="65"/>
      <c r="P7652" s="66"/>
      <c r="Q7652" s="31">
        <f t="shared" si="238"/>
        <v>9999</v>
      </c>
      <c r="R7652" s="31" t="str">
        <f t="shared" si="239"/>
        <v/>
      </c>
      <c r="S7652" s="29">
        <f>IF($Q7652&lt;Parâmetros!$E$19,$G7652-1,$G7652)</f>
        <v>0</v>
      </c>
    </row>
    <row r="7653" spans="1:19" x14ac:dyDescent="0.25">
      <c r="A7653" s="116"/>
      <c r="B7653" s="65"/>
      <c r="C7653" s="65"/>
      <c r="D7653" s="66"/>
      <c r="E7653" s="67"/>
      <c r="F7653" s="65"/>
      <c r="G7653" s="66"/>
      <c r="J7653" s="65"/>
      <c r="K7653" s="65"/>
      <c r="L7653" s="66"/>
      <c r="M7653" s="65"/>
      <c r="N7653" s="65"/>
      <c r="O7653" s="65"/>
      <c r="P7653" s="66"/>
      <c r="Q7653" s="31">
        <f t="shared" si="238"/>
        <v>9999</v>
      </c>
      <c r="R7653" s="31" t="str">
        <f t="shared" si="239"/>
        <v/>
      </c>
      <c r="S7653" s="29">
        <f>IF($Q7653&lt;Parâmetros!$E$19,$G7653-1,$G7653)</f>
        <v>0</v>
      </c>
    </row>
    <row r="7654" spans="1:19" x14ac:dyDescent="0.25">
      <c r="A7654" s="116"/>
      <c r="B7654" s="65"/>
      <c r="C7654" s="65"/>
      <c r="D7654" s="66"/>
      <c r="E7654" s="67"/>
      <c r="F7654" s="65"/>
      <c r="G7654" s="66"/>
      <c r="J7654" s="65"/>
      <c r="K7654" s="65"/>
      <c r="L7654" s="66"/>
      <c r="M7654" s="65"/>
      <c r="O7654" s="65"/>
      <c r="P7654" s="66"/>
      <c r="Q7654" s="31">
        <f t="shared" si="238"/>
        <v>9999</v>
      </c>
      <c r="R7654" s="31" t="str">
        <f t="shared" si="239"/>
        <v/>
      </c>
      <c r="S7654" s="29">
        <f>IF($Q7654&lt;Parâmetros!$E$19,$G7654-1,$G7654)</f>
        <v>0</v>
      </c>
    </row>
    <row r="7655" spans="1:19" x14ac:dyDescent="0.25">
      <c r="A7655" s="116"/>
      <c r="B7655" s="65"/>
      <c r="C7655" s="65"/>
      <c r="D7655" s="66"/>
      <c r="E7655" s="67"/>
      <c r="F7655" s="65"/>
      <c r="G7655" s="66"/>
      <c r="J7655" s="65"/>
      <c r="K7655" s="65"/>
      <c r="L7655" s="66"/>
      <c r="M7655" s="65"/>
      <c r="N7655" s="65"/>
      <c r="O7655" s="65"/>
      <c r="P7655" s="66"/>
      <c r="Q7655" s="31">
        <f t="shared" si="238"/>
        <v>9999</v>
      </c>
      <c r="R7655" s="31" t="str">
        <f t="shared" si="239"/>
        <v/>
      </c>
      <c r="S7655" s="29">
        <f>IF($Q7655&lt;Parâmetros!$E$19,$G7655-1,$G7655)</f>
        <v>0</v>
      </c>
    </row>
    <row r="7656" spans="1:19" x14ac:dyDescent="0.25">
      <c r="A7656" s="116"/>
      <c r="B7656" s="65"/>
      <c r="C7656" s="65"/>
      <c r="D7656" s="66"/>
      <c r="E7656" s="67"/>
      <c r="F7656" s="65"/>
      <c r="G7656" s="66"/>
      <c r="J7656" s="65"/>
      <c r="K7656" s="65"/>
      <c r="L7656" s="66"/>
      <c r="M7656" s="65"/>
      <c r="N7656" s="65"/>
      <c r="O7656" s="65"/>
      <c r="P7656" s="66"/>
      <c r="Q7656" s="31">
        <f t="shared" si="238"/>
        <v>9999</v>
      </c>
      <c r="R7656" s="31" t="str">
        <f t="shared" si="239"/>
        <v/>
      </c>
      <c r="S7656" s="29">
        <f>IF($Q7656&lt;Parâmetros!$E$19,$G7656-1,$G7656)</f>
        <v>0</v>
      </c>
    </row>
    <row r="7657" spans="1:19" x14ac:dyDescent="0.25">
      <c r="A7657" s="116"/>
      <c r="B7657" s="65"/>
      <c r="C7657" s="65"/>
      <c r="D7657" s="66"/>
      <c r="E7657" s="67"/>
      <c r="F7657" s="65"/>
      <c r="G7657" s="66"/>
      <c r="J7657" s="65"/>
      <c r="K7657" s="65"/>
      <c r="L7657" s="66"/>
      <c r="M7657" s="65"/>
      <c r="N7657" s="65"/>
      <c r="O7657" s="65"/>
      <c r="P7657" s="66"/>
      <c r="Q7657" s="31">
        <f t="shared" si="238"/>
        <v>9999</v>
      </c>
      <c r="R7657" s="31" t="str">
        <f t="shared" si="239"/>
        <v/>
      </c>
      <c r="S7657" s="29">
        <f>IF($Q7657&lt;Parâmetros!$E$19,$G7657-1,$G7657)</f>
        <v>0</v>
      </c>
    </row>
    <row r="7658" spans="1:19" x14ac:dyDescent="0.25">
      <c r="A7658" s="116"/>
      <c r="B7658" s="65"/>
      <c r="C7658" s="65"/>
      <c r="D7658" s="66"/>
      <c r="E7658" s="67"/>
      <c r="F7658" s="65"/>
      <c r="G7658" s="66"/>
      <c r="J7658" s="65"/>
      <c r="K7658" s="65"/>
      <c r="L7658" s="66"/>
      <c r="M7658" s="65"/>
      <c r="N7658" s="65"/>
      <c r="O7658" s="65"/>
      <c r="P7658" s="66"/>
      <c r="Q7658" s="31">
        <f t="shared" si="238"/>
        <v>9999</v>
      </c>
      <c r="R7658" s="31" t="str">
        <f t="shared" si="239"/>
        <v/>
      </c>
      <c r="S7658" s="29">
        <f>IF($Q7658&lt;Parâmetros!$E$19,$G7658-1,$G7658)</f>
        <v>0</v>
      </c>
    </row>
    <row r="7659" spans="1:19" x14ac:dyDescent="0.25">
      <c r="A7659" s="116"/>
      <c r="B7659" s="65"/>
      <c r="C7659" s="65"/>
      <c r="D7659" s="66"/>
      <c r="E7659" s="67"/>
      <c r="F7659" s="65"/>
      <c r="G7659" s="66"/>
      <c r="J7659" s="65"/>
      <c r="K7659" s="65"/>
      <c r="L7659" s="66"/>
      <c r="M7659" s="65"/>
      <c r="N7659" s="65"/>
      <c r="O7659" s="65"/>
      <c r="P7659" s="66"/>
      <c r="Q7659" s="31">
        <f t="shared" si="238"/>
        <v>9999</v>
      </c>
      <c r="R7659" s="31" t="str">
        <f t="shared" si="239"/>
        <v/>
      </c>
      <c r="S7659" s="29">
        <f>IF($Q7659&lt;Parâmetros!$E$19,$G7659-1,$G7659)</f>
        <v>0</v>
      </c>
    </row>
    <row r="7660" spans="1:19" x14ac:dyDescent="0.25">
      <c r="A7660" s="116"/>
      <c r="B7660" s="65"/>
      <c r="C7660" s="65"/>
      <c r="D7660" s="66"/>
      <c r="E7660" s="67"/>
      <c r="F7660" s="65"/>
      <c r="G7660" s="66"/>
      <c r="J7660" s="65"/>
      <c r="K7660" s="65"/>
      <c r="L7660" s="66"/>
      <c r="M7660" s="65"/>
      <c r="N7660" s="65"/>
      <c r="O7660" s="65"/>
      <c r="P7660" s="66"/>
      <c r="Q7660" s="31">
        <f t="shared" si="238"/>
        <v>9999</v>
      </c>
      <c r="R7660" s="31" t="str">
        <f t="shared" si="239"/>
        <v/>
      </c>
      <c r="S7660" s="29">
        <f>IF($Q7660&lt;Parâmetros!$E$19,$G7660-1,$G7660)</f>
        <v>0</v>
      </c>
    </row>
    <row r="7661" spans="1:19" x14ac:dyDescent="0.25">
      <c r="A7661" s="116"/>
      <c r="B7661" s="65"/>
      <c r="C7661" s="65"/>
      <c r="D7661" s="66"/>
      <c r="E7661" s="67"/>
      <c r="F7661" s="65"/>
      <c r="G7661" s="66"/>
      <c r="J7661" s="65"/>
      <c r="K7661" s="65"/>
      <c r="L7661" s="66"/>
      <c r="M7661" s="65"/>
      <c r="O7661" s="65"/>
      <c r="P7661" s="66"/>
      <c r="Q7661" s="31">
        <f t="shared" si="238"/>
        <v>9999</v>
      </c>
      <c r="R7661" s="31" t="str">
        <f t="shared" si="239"/>
        <v/>
      </c>
      <c r="S7661" s="29">
        <f>IF($Q7661&lt;Parâmetros!$E$19,$G7661-1,$G7661)</f>
        <v>0</v>
      </c>
    </row>
    <row r="7662" spans="1:19" x14ac:dyDescent="0.25">
      <c r="A7662" s="116"/>
      <c r="B7662" s="65"/>
      <c r="C7662" s="65"/>
      <c r="D7662" s="66"/>
      <c r="E7662" s="67"/>
      <c r="F7662" s="65"/>
      <c r="G7662" s="66"/>
      <c r="J7662" s="65"/>
      <c r="K7662" s="65"/>
      <c r="L7662" s="66"/>
      <c r="M7662" s="65"/>
      <c r="O7662" s="65"/>
      <c r="P7662" s="66"/>
      <c r="Q7662" s="31">
        <f t="shared" si="238"/>
        <v>9999</v>
      </c>
      <c r="R7662" s="31" t="str">
        <f t="shared" si="239"/>
        <v/>
      </c>
      <c r="S7662" s="29">
        <f>IF($Q7662&lt;Parâmetros!$E$19,$G7662-1,$G7662)</f>
        <v>0</v>
      </c>
    </row>
    <row r="7663" spans="1:19" x14ac:dyDescent="0.25">
      <c r="A7663" s="116"/>
      <c r="B7663" s="65"/>
      <c r="C7663" s="65"/>
      <c r="D7663" s="66"/>
      <c r="E7663" s="67"/>
      <c r="F7663" s="65"/>
      <c r="G7663" s="66"/>
      <c r="J7663" s="65"/>
      <c r="K7663" s="65"/>
      <c r="L7663" s="66"/>
      <c r="M7663" s="65"/>
      <c r="N7663" s="65"/>
      <c r="O7663" s="65"/>
      <c r="P7663" s="66"/>
      <c r="Q7663" s="31">
        <f t="shared" si="238"/>
        <v>9999</v>
      </c>
      <c r="R7663" s="31" t="str">
        <f t="shared" si="239"/>
        <v/>
      </c>
      <c r="S7663" s="29">
        <f>IF($Q7663&lt;Parâmetros!$E$19,$G7663-1,$G7663)</f>
        <v>0</v>
      </c>
    </row>
    <row r="7664" spans="1:19" x14ac:dyDescent="0.25">
      <c r="A7664" s="116"/>
      <c r="B7664" s="65"/>
      <c r="C7664" s="65"/>
      <c r="D7664" s="66"/>
      <c r="E7664" s="67"/>
      <c r="F7664" s="65"/>
      <c r="G7664" s="66"/>
      <c r="J7664" s="65"/>
      <c r="K7664" s="65"/>
      <c r="L7664" s="66"/>
      <c r="M7664" s="65"/>
      <c r="O7664" s="65"/>
      <c r="P7664" s="66"/>
      <c r="Q7664" s="31">
        <f t="shared" si="238"/>
        <v>9999</v>
      </c>
      <c r="R7664" s="31" t="str">
        <f t="shared" si="239"/>
        <v/>
      </c>
      <c r="S7664" s="29">
        <f>IF($Q7664&lt;Parâmetros!$E$19,$G7664-1,$G7664)</f>
        <v>0</v>
      </c>
    </row>
    <row r="7665" spans="1:19" x14ac:dyDescent="0.25">
      <c r="A7665" s="116"/>
      <c r="B7665" s="65"/>
      <c r="C7665" s="65"/>
      <c r="D7665" s="66"/>
      <c r="E7665" s="67"/>
      <c r="F7665" s="65"/>
      <c r="G7665" s="66"/>
      <c r="J7665" s="65"/>
      <c r="K7665" s="65"/>
      <c r="L7665" s="66"/>
      <c r="M7665" s="65"/>
      <c r="N7665" s="65"/>
      <c r="O7665" s="65"/>
      <c r="P7665" s="66"/>
      <c r="Q7665" s="31">
        <f t="shared" si="238"/>
        <v>9999</v>
      </c>
      <c r="R7665" s="31" t="str">
        <f t="shared" si="239"/>
        <v/>
      </c>
      <c r="S7665" s="29">
        <f>IF($Q7665&lt;Parâmetros!$E$19,$G7665-1,$G7665)</f>
        <v>0</v>
      </c>
    </row>
    <row r="7666" spans="1:19" x14ac:dyDescent="0.25">
      <c r="A7666" s="116"/>
      <c r="B7666" s="65"/>
      <c r="C7666" s="65"/>
      <c r="D7666" s="66"/>
      <c r="E7666" s="67"/>
      <c r="F7666" s="65"/>
      <c r="G7666" s="66"/>
      <c r="J7666" s="65"/>
      <c r="K7666" s="65"/>
      <c r="L7666" s="66"/>
      <c r="M7666" s="65"/>
      <c r="N7666" s="65"/>
      <c r="O7666" s="65"/>
      <c r="P7666" s="66"/>
      <c r="Q7666" s="31">
        <f t="shared" si="238"/>
        <v>9999</v>
      </c>
      <c r="R7666" s="31" t="str">
        <f t="shared" si="239"/>
        <v/>
      </c>
      <c r="S7666" s="29">
        <f>IF($Q7666&lt;Parâmetros!$E$19,$G7666-1,$G7666)</f>
        <v>0</v>
      </c>
    </row>
    <row r="7667" spans="1:19" x14ac:dyDescent="0.25">
      <c r="A7667" s="116"/>
      <c r="B7667" s="65"/>
      <c r="C7667" s="65"/>
      <c r="D7667" s="66"/>
      <c r="E7667" s="67"/>
      <c r="F7667" s="65"/>
      <c r="G7667" s="66"/>
      <c r="J7667" s="65"/>
      <c r="K7667" s="65"/>
      <c r="L7667" s="66"/>
      <c r="M7667" s="65"/>
      <c r="N7667" s="65"/>
      <c r="O7667" s="65"/>
      <c r="P7667" s="66"/>
      <c r="Q7667" s="31">
        <f t="shared" si="238"/>
        <v>9999</v>
      </c>
      <c r="R7667" s="31" t="str">
        <f t="shared" si="239"/>
        <v/>
      </c>
      <c r="S7667" s="29">
        <f>IF($Q7667&lt;Parâmetros!$E$19,$G7667-1,$G7667)</f>
        <v>0</v>
      </c>
    </row>
    <row r="7668" spans="1:19" x14ac:dyDescent="0.25">
      <c r="A7668" s="116"/>
      <c r="B7668" s="65"/>
      <c r="C7668" s="65"/>
      <c r="D7668" s="66"/>
      <c r="E7668" s="67"/>
      <c r="F7668" s="65"/>
      <c r="G7668" s="66"/>
      <c r="J7668" s="65"/>
      <c r="K7668" s="65"/>
      <c r="L7668" s="66"/>
      <c r="M7668" s="65"/>
      <c r="N7668" s="65"/>
      <c r="O7668" s="65"/>
      <c r="P7668" s="66"/>
      <c r="Q7668" s="31">
        <f t="shared" si="238"/>
        <v>9999</v>
      </c>
      <c r="R7668" s="31" t="str">
        <f t="shared" si="239"/>
        <v/>
      </c>
      <c r="S7668" s="29">
        <f>IF($Q7668&lt;Parâmetros!$E$19,$G7668-1,$G7668)</f>
        <v>0</v>
      </c>
    </row>
    <row r="7669" spans="1:19" x14ac:dyDescent="0.25">
      <c r="A7669" s="116"/>
      <c r="B7669" s="65"/>
      <c r="C7669" s="65"/>
      <c r="D7669" s="66"/>
      <c r="E7669" s="67"/>
      <c r="F7669" s="65"/>
      <c r="G7669" s="66"/>
      <c r="J7669" s="65"/>
      <c r="K7669" s="65"/>
      <c r="L7669" s="66"/>
      <c r="M7669" s="65"/>
      <c r="N7669" s="65"/>
      <c r="O7669" s="65"/>
      <c r="P7669" s="66"/>
      <c r="Q7669" s="31">
        <f t="shared" si="238"/>
        <v>9999</v>
      </c>
      <c r="R7669" s="31" t="str">
        <f t="shared" si="239"/>
        <v/>
      </c>
      <c r="S7669" s="29">
        <f>IF($Q7669&lt;Parâmetros!$E$19,$G7669-1,$G7669)</f>
        <v>0</v>
      </c>
    </row>
    <row r="7670" spans="1:19" x14ac:dyDescent="0.25">
      <c r="A7670" s="116"/>
      <c r="B7670" s="65"/>
      <c r="C7670" s="65"/>
      <c r="D7670" s="66"/>
      <c r="E7670" s="67"/>
      <c r="F7670" s="65"/>
      <c r="G7670" s="66"/>
      <c r="J7670" s="65"/>
      <c r="K7670" s="65"/>
      <c r="L7670" s="66"/>
      <c r="M7670" s="65"/>
      <c r="O7670" s="65"/>
      <c r="P7670" s="66"/>
      <c r="Q7670" s="31">
        <f t="shared" si="238"/>
        <v>9999</v>
      </c>
      <c r="R7670" s="31" t="str">
        <f t="shared" si="239"/>
        <v/>
      </c>
      <c r="S7670" s="29">
        <f>IF($Q7670&lt;Parâmetros!$E$19,$G7670-1,$G7670)</f>
        <v>0</v>
      </c>
    </row>
    <row r="7671" spans="1:19" x14ac:dyDescent="0.25">
      <c r="A7671" s="116"/>
      <c r="B7671" s="65"/>
      <c r="C7671" s="65"/>
      <c r="D7671" s="66"/>
      <c r="E7671" s="67"/>
      <c r="F7671" s="65"/>
      <c r="G7671" s="66"/>
      <c r="J7671" s="65"/>
      <c r="K7671" s="65"/>
      <c r="L7671" s="66"/>
      <c r="M7671" s="65"/>
      <c r="N7671" s="65"/>
      <c r="O7671" s="65"/>
      <c r="P7671" s="66"/>
      <c r="Q7671" s="31">
        <f t="shared" si="238"/>
        <v>9999</v>
      </c>
      <c r="R7671" s="31" t="str">
        <f t="shared" si="239"/>
        <v/>
      </c>
      <c r="S7671" s="29">
        <f>IF($Q7671&lt;Parâmetros!$E$19,$G7671-1,$G7671)</f>
        <v>0</v>
      </c>
    </row>
    <row r="7672" spans="1:19" x14ac:dyDescent="0.25">
      <c r="A7672" s="116"/>
      <c r="B7672" s="65"/>
      <c r="C7672" s="65"/>
      <c r="D7672" s="66"/>
      <c r="E7672" s="67"/>
      <c r="F7672" s="65"/>
      <c r="G7672" s="66"/>
      <c r="J7672" s="65"/>
      <c r="K7672" s="65"/>
      <c r="L7672" s="66"/>
      <c r="M7672" s="65"/>
      <c r="N7672" s="65"/>
      <c r="O7672" s="65"/>
      <c r="P7672" s="66"/>
      <c r="Q7672" s="31">
        <f t="shared" si="238"/>
        <v>9999</v>
      </c>
      <c r="R7672" s="31" t="str">
        <f t="shared" si="239"/>
        <v/>
      </c>
      <c r="S7672" s="29">
        <f>IF($Q7672&lt;Parâmetros!$E$19,$G7672-1,$G7672)</f>
        <v>0</v>
      </c>
    </row>
    <row r="7673" spans="1:19" x14ac:dyDescent="0.25">
      <c r="A7673" s="116"/>
      <c r="B7673" s="65"/>
      <c r="C7673" s="65"/>
      <c r="D7673" s="66"/>
      <c r="E7673" s="67"/>
      <c r="F7673" s="65"/>
      <c r="G7673" s="66"/>
      <c r="J7673" s="65"/>
      <c r="K7673" s="65"/>
      <c r="L7673" s="66"/>
      <c r="M7673" s="65"/>
      <c r="N7673" s="65"/>
      <c r="O7673" s="65"/>
      <c r="P7673" s="66"/>
      <c r="Q7673" s="31">
        <f t="shared" si="238"/>
        <v>9999</v>
      </c>
      <c r="R7673" s="31" t="str">
        <f t="shared" si="239"/>
        <v/>
      </c>
      <c r="S7673" s="29">
        <f>IF($Q7673&lt;Parâmetros!$E$19,$G7673-1,$G7673)</f>
        <v>0</v>
      </c>
    </row>
    <row r="7674" spans="1:19" x14ac:dyDescent="0.25">
      <c r="A7674" s="116"/>
      <c r="B7674" s="65"/>
      <c r="C7674" s="65"/>
      <c r="D7674" s="66"/>
      <c r="E7674" s="67"/>
      <c r="F7674" s="65"/>
      <c r="G7674" s="66"/>
      <c r="J7674" s="65"/>
      <c r="K7674" s="65"/>
      <c r="L7674" s="66"/>
      <c r="M7674" s="65"/>
      <c r="O7674" s="65"/>
      <c r="P7674" s="66"/>
      <c r="Q7674" s="31">
        <f t="shared" si="238"/>
        <v>9999</v>
      </c>
      <c r="R7674" s="31" t="str">
        <f t="shared" si="239"/>
        <v/>
      </c>
      <c r="S7674" s="29">
        <f>IF($Q7674&lt;Parâmetros!$E$19,$G7674-1,$G7674)</f>
        <v>0</v>
      </c>
    </row>
    <row r="7675" spans="1:19" x14ac:dyDescent="0.25">
      <c r="A7675" s="116"/>
      <c r="B7675" s="65"/>
      <c r="C7675" s="65"/>
      <c r="D7675" s="66"/>
      <c r="E7675" s="67"/>
      <c r="F7675" s="65"/>
      <c r="G7675" s="66"/>
      <c r="J7675" s="65"/>
      <c r="K7675" s="65"/>
      <c r="L7675" s="66"/>
      <c r="M7675" s="65"/>
      <c r="N7675" s="65"/>
      <c r="O7675" s="65"/>
      <c r="P7675" s="66"/>
      <c r="Q7675" s="31">
        <f t="shared" si="238"/>
        <v>9999</v>
      </c>
      <c r="R7675" s="31" t="str">
        <f t="shared" si="239"/>
        <v/>
      </c>
      <c r="S7675" s="29">
        <f>IF($Q7675&lt;Parâmetros!$E$19,$G7675-1,$G7675)</f>
        <v>0</v>
      </c>
    </row>
    <row r="7676" spans="1:19" x14ac:dyDescent="0.25">
      <c r="A7676" s="116"/>
      <c r="B7676" s="65"/>
      <c r="C7676" s="65"/>
      <c r="D7676" s="66"/>
      <c r="E7676" s="67"/>
      <c r="F7676" s="65"/>
      <c r="G7676" s="66"/>
      <c r="J7676" s="65"/>
      <c r="K7676" s="65"/>
      <c r="L7676" s="66"/>
      <c r="M7676" s="65"/>
      <c r="N7676" s="65"/>
      <c r="O7676" s="65"/>
      <c r="P7676" s="66"/>
      <c r="Q7676" s="31">
        <f t="shared" ref="Q7676:Q7739" si="240">IFERROR(VALUE(LEFT($J7676,2))*60+VALUE(MID($J7676,4,2)),9999)</f>
        <v>9999</v>
      </c>
      <c r="R7676" s="31" t="str">
        <f t="shared" ref="R7676:R7739" si="241">IFERROR(VALUE(LEFT($K7676,2))*60+VALUE(MID($K7676,4,2)),"")</f>
        <v/>
      </c>
      <c r="S7676" s="29">
        <f>IF($Q7676&lt;Parâmetros!$E$19,$G7676-1,$G7676)</f>
        <v>0</v>
      </c>
    </row>
    <row r="7677" spans="1:19" x14ac:dyDescent="0.25">
      <c r="A7677" s="116"/>
      <c r="B7677" s="65"/>
      <c r="C7677" s="65"/>
      <c r="D7677" s="66"/>
      <c r="E7677" s="67"/>
      <c r="F7677" s="65"/>
      <c r="G7677" s="66"/>
      <c r="J7677" s="65"/>
      <c r="K7677" s="65"/>
      <c r="L7677" s="66"/>
      <c r="M7677" s="65"/>
      <c r="O7677" s="65"/>
      <c r="P7677" s="66"/>
      <c r="Q7677" s="31">
        <f t="shared" si="240"/>
        <v>9999</v>
      </c>
      <c r="R7677" s="31" t="str">
        <f t="shared" si="241"/>
        <v/>
      </c>
      <c r="S7677" s="29">
        <f>IF($Q7677&lt;Parâmetros!$E$19,$G7677-1,$G7677)</f>
        <v>0</v>
      </c>
    </row>
    <row r="7678" spans="1:19" x14ac:dyDescent="0.25">
      <c r="A7678" s="116"/>
      <c r="B7678" s="65"/>
      <c r="C7678" s="65"/>
      <c r="D7678" s="66"/>
      <c r="E7678" s="67"/>
      <c r="F7678" s="65"/>
      <c r="G7678" s="66"/>
      <c r="J7678" s="65"/>
      <c r="K7678" s="65"/>
      <c r="L7678" s="66"/>
      <c r="M7678" s="65"/>
      <c r="O7678" s="65"/>
      <c r="P7678" s="66"/>
      <c r="Q7678" s="31">
        <f t="shared" si="240"/>
        <v>9999</v>
      </c>
      <c r="R7678" s="31" t="str">
        <f t="shared" si="241"/>
        <v/>
      </c>
      <c r="S7678" s="29">
        <f>IF($Q7678&lt;Parâmetros!$E$19,$G7678-1,$G7678)</f>
        <v>0</v>
      </c>
    </row>
    <row r="7679" spans="1:19" x14ac:dyDescent="0.25">
      <c r="A7679" s="116"/>
      <c r="B7679" s="65"/>
      <c r="C7679" s="65"/>
      <c r="D7679" s="66"/>
      <c r="E7679" s="67"/>
      <c r="F7679" s="65"/>
      <c r="G7679" s="66"/>
      <c r="J7679" s="65"/>
      <c r="K7679" s="65"/>
      <c r="L7679" s="66"/>
      <c r="M7679" s="65"/>
      <c r="N7679" s="65"/>
      <c r="O7679" s="65"/>
      <c r="P7679" s="66"/>
      <c r="Q7679" s="31">
        <f t="shared" si="240"/>
        <v>9999</v>
      </c>
      <c r="R7679" s="31" t="str">
        <f t="shared" si="241"/>
        <v/>
      </c>
      <c r="S7679" s="29">
        <f>IF($Q7679&lt;Parâmetros!$E$19,$G7679-1,$G7679)</f>
        <v>0</v>
      </c>
    </row>
    <row r="7680" spans="1:19" x14ac:dyDescent="0.25">
      <c r="A7680" s="116"/>
      <c r="B7680" s="65"/>
      <c r="C7680" s="65"/>
      <c r="D7680" s="66"/>
      <c r="E7680" s="67"/>
      <c r="F7680" s="65"/>
      <c r="G7680" s="66"/>
      <c r="J7680" s="65"/>
      <c r="K7680" s="65"/>
      <c r="L7680" s="66"/>
      <c r="M7680" s="65"/>
      <c r="N7680" s="65"/>
      <c r="O7680" s="65"/>
      <c r="P7680" s="66"/>
      <c r="Q7680" s="31">
        <f t="shared" si="240"/>
        <v>9999</v>
      </c>
      <c r="R7680" s="31" t="str">
        <f t="shared" si="241"/>
        <v/>
      </c>
      <c r="S7680" s="29">
        <f>IF($Q7680&lt;Parâmetros!$E$19,$G7680-1,$G7680)</f>
        <v>0</v>
      </c>
    </row>
    <row r="7681" spans="1:19" x14ac:dyDescent="0.25">
      <c r="A7681" s="116"/>
      <c r="B7681" s="65"/>
      <c r="C7681" s="65"/>
      <c r="D7681" s="66"/>
      <c r="E7681" s="67"/>
      <c r="F7681" s="65"/>
      <c r="G7681" s="66"/>
      <c r="J7681" s="65"/>
      <c r="K7681" s="65"/>
      <c r="L7681" s="66"/>
      <c r="M7681" s="65"/>
      <c r="N7681" s="65"/>
      <c r="O7681" s="65"/>
      <c r="P7681" s="66"/>
      <c r="Q7681" s="31">
        <f t="shared" si="240"/>
        <v>9999</v>
      </c>
      <c r="R7681" s="31" t="str">
        <f t="shared" si="241"/>
        <v/>
      </c>
      <c r="S7681" s="29">
        <f>IF($Q7681&lt;Parâmetros!$E$19,$G7681-1,$G7681)</f>
        <v>0</v>
      </c>
    </row>
    <row r="7682" spans="1:19" x14ac:dyDescent="0.25">
      <c r="A7682" s="116"/>
      <c r="B7682" s="65"/>
      <c r="C7682" s="65"/>
      <c r="D7682" s="66"/>
      <c r="E7682" s="67"/>
      <c r="F7682" s="65"/>
      <c r="G7682" s="66"/>
      <c r="J7682" s="65"/>
      <c r="K7682" s="65"/>
      <c r="L7682" s="66"/>
      <c r="M7682" s="65"/>
      <c r="N7682" s="65"/>
      <c r="O7682" s="65"/>
      <c r="P7682" s="66"/>
      <c r="Q7682" s="31">
        <f t="shared" si="240"/>
        <v>9999</v>
      </c>
      <c r="R7682" s="31" t="str">
        <f t="shared" si="241"/>
        <v/>
      </c>
      <c r="S7682" s="29">
        <f>IF($Q7682&lt;Parâmetros!$E$19,$G7682-1,$G7682)</f>
        <v>0</v>
      </c>
    </row>
    <row r="7683" spans="1:19" x14ac:dyDescent="0.25">
      <c r="A7683" s="116"/>
      <c r="B7683" s="65"/>
      <c r="C7683" s="65"/>
      <c r="D7683" s="66"/>
      <c r="E7683" s="67"/>
      <c r="F7683" s="65"/>
      <c r="G7683" s="66"/>
      <c r="J7683" s="65"/>
      <c r="K7683" s="65"/>
      <c r="L7683" s="66"/>
      <c r="M7683" s="65"/>
      <c r="O7683" s="65"/>
      <c r="P7683" s="66"/>
      <c r="Q7683" s="31">
        <f t="shared" si="240"/>
        <v>9999</v>
      </c>
      <c r="R7683" s="31" t="str">
        <f t="shared" si="241"/>
        <v/>
      </c>
      <c r="S7683" s="29">
        <f>IF($Q7683&lt;Parâmetros!$E$19,$G7683-1,$G7683)</f>
        <v>0</v>
      </c>
    </row>
    <row r="7684" spans="1:19" x14ac:dyDescent="0.25">
      <c r="A7684" s="116"/>
      <c r="B7684" s="65"/>
      <c r="C7684" s="65"/>
      <c r="D7684" s="66"/>
      <c r="E7684" s="67"/>
      <c r="F7684" s="65"/>
      <c r="G7684" s="66"/>
      <c r="J7684" s="65"/>
      <c r="K7684" s="65"/>
      <c r="L7684" s="66"/>
      <c r="M7684" s="65"/>
      <c r="N7684" s="65"/>
      <c r="O7684" s="65"/>
      <c r="P7684" s="66"/>
      <c r="Q7684" s="31">
        <f t="shared" si="240"/>
        <v>9999</v>
      </c>
      <c r="R7684" s="31" t="str">
        <f t="shared" si="241"/>
        <v/>
      </c>
      <c r="S7684" s="29">
        <f>IF($Q7684&lt;Parâmetros!$E$19,$G7684-1,$G7684)</f>
        <v>0</v>
      </c>
    </row>
    <row r="7685" spans="1:19" x14ac:dyDescent="0.25">
      <c r="A7685" s="116"/>
      <c r="B7685" s="65"/>
      <c r="C7685" s="65"/>
      <c r="D7685" s="66"/>
      <c r="E7685" s="67"/>
      <c r="F7685" s="65"/>
      <c r="G7685" s="66"/>
      <c r="J7685" s="65"/>
      <c r="K7685" s="65"/>
      <c r="L7685" s="66"/>
      <c r="M7685" s="65"/>
      <c r="N7685" s="65"/>
      <c r="O7685" s="65"/>
      <c r="P7685" s="66"/>
      <c r="Q7685" s="31">
        <f t="shared" si="240"/>
        <v>9999</v>
      </c>
      <c r="R7685" s="31" t="str">
        <f t="shared" si="241"/>
        <v/>
      </c>
      <c r="S7685" s="29">
        <f>IF($Q7685&lt;Parâmetros!$E$19,$G7685-1,$G7685)</f>
        <v>0</v>
      </c>
    </row>
    <row r="7686" spans="1:19" x14ac:dyDescent="0.25">
      <c r="A7686" s="116"/>
      <c r="B7686" s="65"/>
      <c r="C7686" s="65"/>
      <c r="D7686" s="66"/>
      <c r="E7686" s="67"/>
      <c r="F7686" s="65"/>
      <c r="G7686" s="66"/>
      <c r="J7686" s="65"/>
      <c r="K7686" s="65"/>
      <c r="L7686" s="66"/>
      <c r="M7686" s="65"/>
      <c r="N7686" s="65"/>
      <c r="O7686" s="65"/>
      <c r="P7686" s="66"/>
      <c r="Q7686" s="31">
        <f t="shared" si="240"/>
        <v>9999</v>
      </c>
      <c r="R7686" s="31" t="str">
        <f t="shared" si="241"/>
        <v/>
      </c>
      <c r="S7686" s="29">
        <f>IF($Q7686&lt;Parâmetros!$E$19,$G7686-1,$G7686)</f>
        <v>0</v>
      </c>
    </row>
    <row r="7687" spans="1:19" x14ac:dyDescent="0.25">
      <c r="A7687" s="116"/>
      <c r="B7687" s="65"/>
      <c r="C7687" s="65"/>
      <c r="D7687" s="66"/>
      <c r="E7687" s="67"/>
      <c r="F7687" s="65"/>
      <c r="G7687" s="66"/>
      <c r="J7687" s="65"/>
      <c r="K7687" s="65"/>
      <c r="L7687" s="66"/>
      <c r="M7687" s="65"/>
      <c r="N7687" s="65"/>
      <c r="O7687" s="65"/>
      <c r="P7687" s="66"/>
      <c r="Q7687" s="31">
        <f t="shared" si="240"/>
        <v>9999</v>
      </c>
      <c r="R7687" s="31" t="str">
        <f t="shared" si="241"/>
        <v/>
      </c>
      <c r="S7687" s="29">
        <f>IF($Q7687&lt;Parâmetros!$E$19,$G7687-1,$G7687)</f>
        <v>0</v>
      </c>
    </row>
    <row r="7688" spans="1:19" x14ac:dyDescent="0.25">
      <c r="A7688" s="116"/>
      <c r="B7688" s="65"/>
      <c r="C7688" s="65"/>
      <c r="D7688" s="66"/>
      <c r="E7688" s="67"/>
      <c r="F7688" s="65"/>
      <c r="G7688" s="66"/>
      <c r="J7688" s="65"/>
      <c r="K7688" s="65"/>
      <c r="L7688" s="66"/>
      <c r="M7688" s="65"/>
      <c r="N7688" s="65"/>
      <c r="O7688" s="65"/>
      <c r="P7688" s="66"/>
      <c r="Q7688" s="31">
        <f t="shared" si="240"/>
        <v>9999</v>
      </c>
      <c r="R7688" s="31" t="str">
        <f t="shared" si="241"/>
        <v/>
      </c>
      <c r="S7688" s="29">
        <f>IF($Q7688&lt;Parâmetros!$E$19,$G7688-1,$G7688)</f>
        <v>0</v>
      </c>
    </row>
    <row r="7689" spans="1:19" x14ac:dyDescent="0.25">
      <c r="A7689" s="116"/>
      <c r="B7689" s="65"/>
      <c r="C7689" s="65"/>
      <c r="D7689" s="66"/>
      <c r="E7689" s="67"/>
      <c r="F7689" s="65"/>
      <c r="G7689" s="66"/>
      <c r="J7689" s="65"/>
      <c r="K7689" s="65"/>
      <c r="L7689" s="66"/>
      <c r="M7689" s="65"/>
      <c r="N7689" s="65"/>
      <c r="O7689" s="65"/>
      <c r="P7689" s="66"/>
      <c r="Q7689" s="31">
        <f t="shared" si="240"/>
        <v>9999</v>
      </c>
      <c r="R7689" s="31" t="str">
        <f t="shared" si="241"/>
        <v/>
      </c>
      <c r="S7689" s="29">
        <f>IF($Q7689&lt;Parâmetros!$E$19,$G7689-1,$G7689)</f>
        <v>0</v>
      </c>
    </row>
    <row r="7690" spans="1:19" x14ac:dyDescent="0.25">
      <c r="A7690" s="116"/>
      <c r="B7690" s="65"/>
      <c r="C7690" s="65"/>
      <c r="D7690" s="66"/>
      <c r="E7690" s="67"/>
      <c r="F7690" s="65"/>
      <c r="G7690" s="66"/>
      <c r="J7690" s="65"/>
      <c r="K7690" s="65"/>
      <c r="L7690" s="66"/>
      <c r="M7690" s="65"/>
      <c r="N7690" s="65"/>
      <c r="O7690" s="65"/>
      <c r="P7690" s="66"/>
      <c r="Q7690" s="31">
        <f t="shared" si="240"/>
        <v>9999</v>
      </c>
      <c r="R7690" s="31" t="str">
        <f t="shared" si="241"/>
        <v/>
      </c>
      <c r="S7690" s="29">
        <f>IF($Q7690&lt;Parâmetros!$E$19,$G7690-1,$G7690)</f>
        <v>0</v>
      </c>
    </row>
    <row r="7691" spans="1:19" x14ac:dyDescent="0.25">
      <c r="A7691" s="116"/>
      <c r="B7691" s="65"/>
      <c r="C7691" s="65"/>
      <c r="D7691" s="66"/>
      <c r="E7691" s="67"/>
      <c r="F7691" s="65"/>
      <c r="G7691" s="66"/>
      <c r="J7691" s="65"/>
      <c r="K7691" s="65"/>
      <c r="L7691" s="66"/>
      <c r="M7691" s="65"/>
      <c r="O7691" s="65"/>
      <c r="P7691" s="66"/>
      <c r="Q7691" s="31">
        <f t="shared" si="240"/>
        <v>9999</v>
      </c>
      <c r="R7691" s="31" t="str">
        <f t="shared" si="241"/>
        <v/>
      </c>
      <c r="S7691" s="29">
        <f>IF($Q7691&lt;Parâmetros!$E$19,$G7691-1,$G7691)</f>
        <v>0</v>
      </c>
    </row>
    <row r="7692" spans="1:19" x14ac:dyDescent="0.25">
      <c r="A7692" s="116"/>
      <c r="B7692" s="65"/>
      <c r="C7692" s="65"/>
      <c r="D7692" s="66"/>
      <c r="E7692" s="67"/>
      <c r="F7692" s="65"/>
      <c r="G7692" s="66"/>
      <c r="J7692" s="65"/>
      <c r="K7692" s="65"/>
      <c r="L7692" s="66"/>
      <c r="M7692" s="65"/>
      <c r="O7692" s="65"/>
      <c r="P7692" s="66"/>
      <c r="Q7692" s="31">
        <f t="shared" si="240"/>
        <v>9999</v>
      </c>
      <c r="R7692" s="31" t="str">
        <f t="shared" si="241"/>
        <v/>
      </c>
      <c r="S7692" s="29">
        <f>IF($Q7692&lt;Parâmetros!$E$19,$G7692-1,$G7692)</f>
        <v>0</v>
      </c>
    </row>
    <row r="7693" spans="1:19" x14ac:dyDescent="0.25">
      <c r="A7693" s="116"/>
      <c r="B7693" s="65"/>
      <c r="C7693" s="65"/>
      <c r="D7693" s="66"/>
      <c r="E7693" s="67"/>
      <c r="F7693" s="65"/>
      <c r="G7693" s="66"/>
      <c r="J7693" s="65"/>
      <c r="K7693" s="65"/>
      <c r="L7693" s="66"/>
      <c r="M7693" s="65"/>
      <c r="O7693" s="65"/>
      <c r="P7693" s="66"/>
      <c r="Q7693" s="31">
        <f t="shared" si="240"/>
        <v>9999</v>
      </c>
      <c r="R7693" s="31" t="str">
        <f t="shared" si="241"/>
        <v/>
      </c>
      <c r="S7693" s="29">
        <f>IF($Q7693&lt;Parâmetros!$E$19,$G7693-1,$G7693)</f>
        <v>0</v>
      </c>
    </row>
    <row r="7694" spans="1:19" x14ac:dyDescent="0.25">
      <c r="A7694" s="116"/>
      <c r="B7694" s="65"/>
      <c r="C7694" s="65"/>
      <c r="D7694" s="66"/>
      <c r="E7694" s="67"/>
      <c r="F7694" s="65"/>
      <c r="G7694" s="66"/>
      <c r="J7694" s="65"/>
      <c r="K7694" s="65"/>
      <c r="L7694" s="66"/>
      <c r="M7694" s="65"/>
      <c r="O7694" s="65"/>
      <c r="P7694" s="66"/>
      <c r="Q7694" s="31">
        <f t="shared" si="240"/>
        <v>9999</v>
      </c>
      <c r="R7694" s="31" t="str">
        <f t="shared" si="241"/>
        <v/>
      </c>
      <c r="S7694" s="29">
        <f>IF($Q7694&lt;Parâmetros!$E$19,$G7694-1,$G7694)</f>
        <v>0</v>
      </c>
    </row>
    <row r="7695" spans="1:19" x14ac:dyDescent="0.25">
      <c r="A7695" s="116"/>
      <c r="B7695" s="65"/>
      <c r="C7695" s="65"/>
      <c r="D7695" s="66"/>
      <c r="E7695" s="67"/>
      <c r="F7695" s="65"/>
      <c r="G7695" s="66"/>
      <c r="J7695" s="65"/>
      <c r="K7695" s="65"/>
      <c r="L7695" s="66"/>
      <c r="M7695" s="65"/>
      <c r="O7695" s="65"/>
      <c r="P7695" s="66"/>
      <c r="Q7695" s="31">
        <f t="shared" si="240"/>
        <v>9999</v>
      </c>
      <c r="R7695" s="31" t="str">
        <f t="shared" si="241"/>
        <v/>
      </c>
      <c r="S7695" s="29">
        <f>IF($Q7695&lt;Parâmetros!$E$19,$G7695-1,$G7695)</f>
        <v>0</v>
      </c>
    </row>
    <row r="7696" spans="1:19" x14ac:dyDescent="0.25">
      <c r="A7696" s="116"/>
      <c r="B7696" s="65"/>
      <c r="C7696" s="65"/>
      <c r="D7696" s="66"/>
      <c r="E7696" s="67"/>
      <c r="F7696" s="65"/>
      <c r="G7696" s="66"/>
      <c r="J7696" s="65"/>
      <c r="K7696" s="65"/>
      <c r="L7696" s="66"/>
      <c r="M7696" s="65"/>
      <c r="O7696" s="65"/>
      <c r="P7696" s="66"/>
      <c r="Q7696" s="31">
        <f t="shared" si="240"/>
        <v>9999</v>
      </c>
      <c r="R7696" s="31" t="str">
        <f t="shared" si="241"/>
        <v/>
      </c>
      <c r="S7696" s="29">
        <f>IF($Q7696&lt;Parâmetros!$E$19,$G7696-1,$G7696)</f>
        <v>0</v>
      </c>
    </row>
    <row r="7697" spans="1:19" x14ac:dyDescent="0.25">
      <c r="A7697" s="116"/>
      <c r="B7697" s="65"/>
      <c r="C7697" s="65"/>
      <c r="D7697" s="66"/>
      <c r="E7697" s="67"/>
      <c r="F7697" s="65"/>
      <c r="G7697" s="66"/>
      <c r="J7697" s="65"/>
      <c r="K7697" s="65"/>
      <c r="L7697" s="66"/>
      <c r="M7697" s="65"/>
      <c r="O7697" s="65"/>
      <c r="P7697" s="66"/>
      <c r="Q7697" s="31">
        <f t="shared" si="240"/>
        <v>9999</v>
      </c>
      <c r="R7697" s="31" t="str">
        <f t="shared" si="241"/>
        <v/>
      </c>
      <c r="S7697" s="29">
        <f>IF($Q7697&lt;Parâmetros!$E$19,$G7697-1,$G7697)</f>
        <v>0</v>
      </c>
    </row>
    <row r="7698" spans="1:19" x14ac:dyDescent="0.25">
      <c r="A7698" s="116"/>
      <c r="B7698" s="65"/>
      <c r="C7698" s="65"/>
      <c r="D7698" s="66"/>
      <c r="E7698" s="67"/>
      <c r="F7698" s="65"/>
      <c r="G7698" s="66"/>
      <c r="J7698" s="65"/>
      <c r="K7698" s="65"/>
      <c r="L7698" s="66"/>
      <c r="M7698" s="65"/>
      <c r="O7698" s="65"/>
      <c r="P7698" s="66"/>
      <c r="Q7698" s="31">
        <f t="shared" si="240"/>
        <v>9999</v>
      </c>
      <c r="R7698" s="31" t="str">
        <f t="shared" si="241"/>
        <v/>
      </c>
      <c r="S7698" s="29">
        <f>IF($Q7698&lt;Parâmetros!$E$19,$G7698-1,$G7698)</f>
        <v>0</v>
      </c>
    </row>
    <row r="7699" spans="1:19" x14ac:dyDescent="0.25">
      <c r="A7699" s="116"/>
      <c r="B7699" s="65"/>
      <c r="C7699" s="65"/>
      <c r="D7699" s="66"/>
      <c r="E7699" s="67"/>
      <c r="F7699" s="65"/>
      <c r="G7699" s="66"/>
      <c r="J7699" s="65"/>
      <c r="K7699" s="65"/>
      <c r="L7699" s="66"/>
      <c r="M7699" s="65"/>
      <c r="O7699" s="65"/>
      <c r="P7699" s="66"/>
      <c r="Q7699" s="31">
        <f t="shared" si="240"/>
        <v>9999</v>
      </c>
      <c r="R7699" s="31" t="str">
        <f t="shared" si="241"/>
        <v/>
      </c>
      <c r="S7699" s="29">
        <f>IF($Q7699&lt;Parâmetros!$E$19,$G7699-1,$G7699)</f>
        <v>0</v>
      </c>
    </row>
    <row r="7700" spans="1:19" x14ac:dyDescent="0.25">
      <c r="A7700" s="116"/>
      <c r="B7700" s="65"/>
      <c r="C7700" s="65"/>
      <c r="D7700" s="66"/>
      <c r="E7700" s="67"/>
      <c r="F7700" s="65"/>
      <c r="G7700" s="66"/>
      <c r="J7700" s="65"/>
      <c r="K7700" s="65"/>
      <c r="L7700" s="66"/>
      <c r="M7700" s="65"/>
      <c r="N7700" s="65"/>
      <c r="O7700" s="65"/>
      <c r="P7700" s="66"/>
      <c r="Q7700" s="31">
        <f t="shared" si="240"/>
        <v>9999</v>
      </c>
      <c r="R7700" s="31" t="str">
        <f t="shared" si="241"/>
        <v/>
      </c>
      <c r="S7700" s="29">
        <f>IF($Q7700&lt;Parâmetros!$E$19,$G7700-1,$G7700)</f>
        <v>0</v>
      </c>
    </row>
    <row r="7701" spans="1:19" x14ac:dyDescent="0.25">
      <c r="A7701" s="116"/>
      <c r="B7701" s="65"/>
      <c r="C7701" s="65"/>
      <c r="D7701" s="66"/>
      <c r="E7701" s="67"/>
      <c r="F7701" s="65"/>
      <c r="G7701" s="66"/>
      <c r="J7701" s="65"/>
      <c r="K7701" s="65"/>
      <c r="L7701" s="66"/>
      <c r="M7701" s="65"/>
      <c r="N7701" s="65"/>
      <c r="O7701" s="65"/>
      <c r="P7701" s="66"/>
      <c r="Q7701" s="31">
        <f t="shared" si="240"/>
        <v>9999</v>
      </c>
      <c r="R7701" s="31" t="str">
        <f t="shared" si="241"/>
        <v/>
      </c>
      <c r="S7701" s="29">
        <f>IF($Q7701&lt;Parâmetros!$E$19,$G7701-1,$G7701)</f>
        <v>0</v>
      </c>
    </row>
    <row r="7702" spans="1:19" x14ac:dyDescent="0.25">
      <c r="A7702" s="116"/>
      <c r="B7702" s="65"/>
      <c r="C7702" s="65"/>
      <c r="D7702" s="66"/>
      <c r="E7702" s="67"/>
      <c r="F7702" s="65"/>
      <c r="G7702" s="66"/>
      <c r="J7702" s="65"/>
      <c r="K7702" s="65"/>
      <c r="L7702" s="66"/>
      <c r="M7702" s="65"/>
      <c r="N7702" s="65"/>
      <c r="O7702" s="65"/>
      <c r="P7702" s="66"/>
      <c r="Q7702" s="31">
        <f t="shared" si="240"/>
        <v>9999</v>
      </c>
      <c r="R7702" s="31" t="str">
        <f t="shared" si="241"/>
        <v/>
      </c>
      <c r="S7702" s="29">
        <f>IF($Q7702&lt;Parâmetros!$E$19,$G7702-1,$G7702)</f>
        <v>0</v>
      </c>
    </row>
    <row r="7703" spans="1:19" x14ac:dyDescent="0.25">
      <c r="A7703" s="116"/>
      <c r="B7703" s="65"/>
      <c r="C7703" s="65"/>
      <c r="D7703" s="66"/>
      <c r="E7703" s="67"/>
      <c r="F7703" s="65"/>
      <c r="G7703" s="66"/>
      <c r="J7703" s="65"/>
      <c r="K7703" s="65"/>
      <c r="L7703" s="66"/>
      <c r="M7703" s="65"/>
      <c r="N7703" s="65"/>
      <c r="O7703" s="65"/>
      <c r="P7703" s="66"/>
      <c r="Q7703" s="31">
        <f t="shared" si="240"/>
        <v>9999</v>
      </c>
      <c r="R7703" s="31" t="str">
        <f t="shared" si="241"/>
        <v/>
      </c>
      <c r="S7703" s="29">
        <f>IF($Q7703&lt;Parâmetros!$E$19,$G7703-1,$G7703)</f>
        <v>0</v>
      </c>
    </row>
    <row r="7704" spans="1:19" x14ac:dyDescent="0.25">
      <c r="A7704" s="116"/>
      <c r="B7704" s="65"/>
      <c r="C7704" s="65"/>
      <c r="D7704" s="66"/>
      <c r="E7704" s="67"/>
      <c r="F7704" s="65"/>
      <c r="G7704" s="66"/>
      <c r="J7704" s="65"/>
      <c r="K7704" s="65"/>
      <c r="L7704" s="66"/>
      <c r="M7704" s="65"/>
      <c r="N7704" s="65"/>
      <c r="O7704" s="65"/>
      <c r="P7704" s="66"/>
      <c r="Q7704" s="31">
        <f t="shared" si="240"/>
        <v>9999</v>
      </c>
      <c r="R7704" s="31" t="str">
        <f t="shared" si="241"/>
        <v/>
      </c>
      <c r="S7704" s="29">
        <f>IF($Q7704&lt;Parâmetros!$E$19,$G7704-1,$G7704)</f>
        <v>0</v>
      </c>
    </row>
    <row r="7705" spans="1:19" x14ac:dyDescent="0.25">
      <c r="A7705" s="116"/>
      <c r="B7705" s="65"/>
      <c r="C7705" s="65"/>
      <c r="D7705" s="66"/>
      <c r="E7705" s="67"/>
      <c r="F7705" s="65"/>
      <c r="G7705" s="66"/>
      <c r="J7705" s="65"/>
      <c r="K7705" s="65"/>
      <c r="L7705" s="66"/>
      <c r="M7705" s="65"/>
      <c r="N7705" s="65"/>
      <c r="O7705" s="65"/>
      <c r="P7705" s="66"/>
      <c r="Q7705" s="31">
        <f t="shared" si="240"/>
        <v>9999</v>
      </c>
      <c r="R7705" s="31" t="str">
        <f t="shared" si="241"/>
        <v/>
      </c>
      <c r="S7705" s="29">
        <f>IF($Q7705&lt;Parâmetros!$E$19,$G7705-1,$G7705)</f>
        <v>0</v>
      </c>
    </row>
    <row r="7706" spans="1:19" x14ac:dyDescent="0.25">
      <c r="A7706" s="116"/>
      <c r="B7706" s="65"/>
      <c r="C7706" s="65"/>
      <c r="D7706" s="66"/>
      <c r="E7706" s="67"/>
      <c r="F7706" s="65"/>
      <c r="G7706" s="66"/>
      <c r="J7706" s="65"/>
      <c r="K7706" s="65"/>
      <c r="L7706" s="66"/>
      <c r="M7706" s="65"/>
      <c r="N7706" s="65"/>
      <c r="O7706" s="65"/>
      <c r="P7706" s="66"/>
      <c r="Q7706" s="31">
        <f t="shared" si="240"/>
        <v>9999</v>
      </c>
      <c r="R7706" s="31" t="str">
        <f t="shared" si="241"/>
        <v/>
      </c>
      <c r="S7706" s="29">
        <f>IF($Q7706&lt;Parâmetros!$E$19,$G7706-1,$G7706)</f>
        <v>0</v>
      </c>
    </row>
    <row r="7707" spans="1:19" x14ac:dyDescent="0.25">
      <c r="A7707" s="116"/>
      <c r="B7707" s="65"/>
      <c r="C7707" s="65"/>
      <c r="D7707" s="66"/>
      <c r="E7707" s="67"/>
      <c r="F7707" s="65"/>
      <c r="G7707" s="66"/>
      <c r="J7707" s="65"/>
      <c r="K7707" s="65"/>
      <c r="L7707" s="66"/>
      <c r="M7707" s="65"/>
      <c r="N7707" s="65"/>
      <c r="O7707" s="65"/>
      <c r="P7707" s="66"/>
      <c r="Q7707" s="31">
        <f t="shared" si="240"/>
        <v>9999</v>
      </c>
      <c r="R7707" s="31" t="str">
        <f t="shared" si="241"/>
        <v/>
      </c>
      <c r="S7707" s="29">
        <f>IF($Q7707&lt;Parâmetros!$E$19,$G7707-1,$G7707)</f>
        <v>0</v>
      </c>
    </row>
    <row r="7708" spans="1:19" x14ac:dyDescent="0.25">
      <c r="A7708" s="116"/>
      <c r="B7708" s="65"/>
      <c r="C7708" s="65"/>
      <c r="D7708" s="66"/>
      <c r="E7708" s="67"/>
      <c r="F7708" s="65"/>
      <c r="G7708" s="66"/>
      <c r="J7708" s="65"/>
      <c r="K7708" s="65"/>
      <c r="L7708" s="66"/>
      <c r="M7708" s="65"/>
      <c r="N7708" s="65"/>
      <c r="O7708" s="65"/>
      <c r="P7708" s="66"/>
      <c r="Q7708" s="31">
        <f t="shared" si="240"/>
        <v>9999</v>
      </c>
      <c r="R7708" s="31" t="str">
        <f t="shared" si="241"/>
        <v/>
      </c>
      <c r="S7708" s="29">
        <f>IF($Q7708&lt;Parâmetros!$E$19,$G7708-1,$G7708)</f>
        <v>0</v>
      </c>
    </row>
    <row r="7709" spans="1:19" x14ac:dyDescent="0.25">
      <c r="A7709" s="116"/>
      <c r="B7709" s="65"/>
      <c r="C7709" s="65"/>
      <c r="D7709" s="66"/>
      <c r="E7709" s="67"/>
      <c r="F7709" s="65"/>
      <c r="G7709" s="66"/>
      <c r="J7709" s="65"/>
      <c r="K7709" s="65"/>
      <c r="L7709" s="66"/>
      <c r="M7709" s="65"/>
      <c r="N7709" s="65"/>
      <c r="O7709" s="65"/>
      <c r="P7709" s="66"/>
      <c r="Q7709" s="31">
        <f t="shared" si="240"/>
        <v>9999</v>
      </c>
      <c r="R7709" s="31" t="str">
        <f t="shared" si="241"/>
        <v/>
      </c>
      <c r="S7709" s="29">
        <f>IF($Q7709&lt;Parâmetros!$E$19,$G7709-1,$G7709)</f>
        <v>0</v>
      </c>
    </row>
    <row r="7710" spans="1:19" x14ac:dyDescent="0.25">
      <c r="A7710" s="116"/>
      <c r="B7710" s="65"/>
      <c r="C7710" s="65"/>
      <c r="D7710" s="66"/>
      <c r="E7710" s="67"/>
      <c r="F7710" s="65"/>
      <c r="G7710" s="66"/>
      <c r="J7710" s="65"/>
      <c r="K7710" s="65"/>
      <c r="L7710" s="66"/>
      <c r="M7710" s="65"/>
      <c r="N7710" s="65"/>
      <c r="O7710" s="65"/>
      <c r="P7710" s="66"/>
      <c r="Q7710" s="31">
        <f t="shared" si="240"/>
        <v>9999</v>
      </c>
      <c r="R7710" s="31" t="str">
        <f t="shared" si="241"/>
        <v/>
      </c>
      <c r="S7710" s="29">
        <f>IF($Q7710&lt;Parâmetros!$E$19,$G7710-1,$G7710)</f>
        <v>0</v>
      </c>
    </row>
    <row r="7711" spans="1:19" x14ac:dyDescent="0.25">
      <c r="A7711" s="116"/>
      <c r="B7711" s="65"/>
      <c r="C7711" s="65"/>
      <c r="D7711" s="66"/>
      <c r="E7711" s="67"/>
      <c r="F7711" s="65"/>
      <c r="G7711" s="66"/>
      <c r="J7711" s="65"/>
      <c r="K7711" s="65"/>
      <c r="L7711" s="66"/>
      <c r="M7711" s="65"/>
      <c r="N7711" s="65"/>
      <c r="O7711" s="65"/>
      <c r="P7711" s="66"/>
      <c r="Q7711" s="31">
        <f t="shared" si="240"/>
        <v>9999</v>
      </c>
      <c r="R7711" s="31" t="str">
        <f t="shared" si="241"/>
        <v/>
      </c>
      <c r="S7711" s="29">
        <f>IF($Q7711&lt;Parâmetros!$E$19,$G7711-1,$G7711)</f>
        <v>0</v>
      </c>
    </row>
    <row r="7712" spans="1:19" x14ac:dyDescent="0.25">
      <c r="A7712" s="116"/>
      <c r="B7712" s="65"/>
      <c r="C7712" s="65"/>
      <c r="D7712" s="66"/>
      <c r="E7712" s="67"/>
      <c r="F7712" s="65"/>
      <c r="G7712" s="66"/>
      <c r="J7712" s="65"/>
      <c r="K7712" s="65"/>
      <c r="L7712" s="66"/>
      <c r="M7712" s="65"/>
      <c r="N7712" s="65"/>
      <c r="O7712" s="65"/>
      <c r="P7712" s="66"/>
      <c r="Q7712" s="31">
        <f t="shared" si="240"/>
        <v>9999</v>
      </c>
      <c r="R7712" s="31" t="str">
        <f t="shared" si="241"/>
        <v/>
      </c>
      <c r="S7712" s="29">
        <f>IF($Q7712&lt;Parâmetros!$E$19,$G7712-1,$G7712)</f>
        <v>0</v>
      </c>
    </row>
    <row r="7713" spans="1:19" x14ac:dyDescent="0.25">
      <c r="A7713" s="116"/>
      <c r="B7713" s="65"/>
      <c r="C7713" s="65"/>
      <c r="D7713" s="66"/>
      <c r="E7713" s="67"/>
      <c r="F7713" s="65"/>
      <c r="G7713" s="66"/>
      <c r="J7713" s="65"/>
      <c r="K7713" s="65"/>
      <c r="L7713" s="66"/>
      <c r="M7713" s="65"/>
      <c r="O7713" s="65"/>
      <c r="P7713" s="66"/>
      <c r="Q7713" s="31">
        <f t="shared" si="240"/>
        <v>9999</v>
      </c>
      <c r="R7713" s="31" t="str">
        <f t="shared" si="241"/>
        <v/>
      </c>
      <c r="S7713" s="29">
        <f>IF($Q7713&lt;Parâmetros!$E$19,$G7713-1,$G7713)</f>
        <v>0</v>
      </c>
    </row>
    <row r="7714" spans="1:19" x14ac:dyDescent="0.25">
      <c r="A7714" s="116"/>
      <c r="B7714" s="65"/>
      <c r="C7714" s="65"/>
      <c r="D7714" s="66"/>
      <c r="E7714" s="67"/>
      <c r="F7714" s="65"/>
      <c r="G7714" s="66"/>
      <c r="J7714" s="65"/>
      <c r="K7714" s="65"/>
      <c r="L7714" s="66"/>
      <c r="M7714" s="65"/>
      <c r="N7714" s="65"/>
      <c r="O7714" s="65"/>
      <c r="P7714" s="66"/>
      <c r="Q7714" s="31">
        <f t="shared" si="240"/>
        <v>9999</v>
      </c>
      <c r="R7714" s="31" t="str">
        <f t="shared" si="241"/>
        <v/>
      </c>
      <c r="S7714" s="29">
        <f>IF($Q7714&lt;Parâmetros!$E$19,$G7714-1,$G7714)</f>
        <v>0</v>
      </c>
    </row>
    <row r="7715" spans="1:19" x14ac:dyDescent="0.25">
      <c r="A7715" s="116"/>
      <c r="B7715" s="65"/>
      <c r="C7715" s="65"/>
      <c r="D7715" s="66"/>
      <c r="E7715" s="67"/>
      <c r="F7715" s="65"/>
      <c r="G7715" s="66"/>
      <c r="J7715" s="65"/>
      <c r="K7715" s="65"/>
      <c r="L7715" s="66"/>
      <c r="M7715" s="65"/>
      <c r="N7715" s="65"/>
      <c r="O7715" s="65"/>
      <c r="P7715" s="66"/>
      <c r="Q7715" s="31">
        <f t="shared" si="240"/>
        <v>9999</v>
      </c>
      <c r="R7715" s="31" t="str">
        <f t="shared" si="241"/>
        <v/>
      </c>
      <c r="S7715" s="29">
        <f>IF($Q7715&lt;Parâmetros!$E$19,$G7715-1,$G7715)</f>
        <v>0</v>
      </c>
    </row>
    <row r="7716" spans="1:19" x14ac:dyDescent="0.25">
      <c r="A7716" s="116"/>
      <c r="B7716" s="65"/>
      <c r="C7716" s="65"/>
      <c r="D7716" s="66"/>
      <c r="E7716" s="67"/>
      <c r="F7716" s="65"/>
      <c r="G7716" s="66"/>
      <c r="J7716" s="65"/>
      <c r="K7716" s="65"/>
      <c r="L7716" s="66"/>
      <c r="M7716" s="65"/>
      <c r="N7716" s="65"/>
      <c r="O7716" s="65"/>
      <c r="P7716" s="66"/>
      <c r="Q7716" s="31">
        <f t="shared" si="240"/>
        <v>9999</v>
      </c>
      <c r="R7716" s="31" t="str">
        <f t="shared" si="241"/>
        <v/>
      </c>
      <c r="S7716" s="29">
        <f>IF($Q7716&lt;Parâmetros!$E$19,$G7716-1,$G7716)</f>
        <v>0</v>
      </c>
    </row>
    <row r="7717" spans="1:19" x14ac:dyDescent="0.25">
      <c r="A7717" s="116"/>
      <c r="B7717" s="65"/>
      <c r="C7717" s="65"/>
      <c r="D7717" s="66"/>
      <c r="E7717" s="67"/>
      <c r="F7717" s="65"/>
      <c r="G7717" s="66"/>
      <c r="J7717" s="65"/>
      <c r="K7717" s="65"/>
      <c r="L7717" s="66"/>
      <c r="M7717" s="65"/>
      <c r="O7717" s="65"/>
      <c r="P7717" s="66"/>
      <c r="Q7717" s="31">
        <f t="shared" si="240"/>
        <v>9999</v>
      </c>
      <c r="R7717" s="31" t="str">
        <f t="shared" si="241"/>
        <v/>
      </c>
      <c r="S7717" s="29">
        <f>IF($Q7717&lt;Parâmetros!$E$19,$G7717-1,$G7717)</f>
        <v>0</v>
      </c>
    </row>
    <row r="7718" spans="1:19" x14ac:dyDescent="0.25">
      <c r="A7718" s="116"/>
      <c r="B7718" s="65"/>
      <c r="C7718" s="65"/>
      <c r="D7718" s="66"/>
      <c r="E7718" s="67"/>
      <c r="F7718" s="65"/>
      <c r="G7718" s="66"/>
      <c r="J7718" s="65"/>
      <c r="K7718" s="65"/>
      <c r="L7718" s="66"/>
      <c r="M7718" s="65"/>
      <c r="N7718" s="65"/>
      <c r="O7718" s="65"/>
      <c r="P7718" s="66"/>
      <c r="Q7718" s="31">
        <f t="shared" si="240"/>
        <v>9999</v>
      </c>
      <c r="R7718" s="31" t="str">
        <f t="shared" si="241"/>
        <v/>
      </c>
      <c r="S7718" s="29">
        <f>IF($Q7718&lt;Parâmetros!$E$19,$G7718-1,$G7718)</f>
        <v>0</v>
      </c>
    </row>
    <row r="7719" spans="1:19" x14ac:dyDescent="0.25">
      <c r="A7719" s="116"/>
      <c r="B7719" s="65"/>
      <c r="C7719" s="65"/>
      <c r="D7719" s="66"/>
      <c r="E7719" s="67"/>
      <c r="F7719" s="65"/>
      <c r="G7719" s="66"/>
      <c r="J7719" s="65"/>
      <c r="K7719" s="65"/>
      <c r="L7719" s="66"/>
      <c r="M7719" s="65"/>
      <c r="N7719" s="65"/>
      <c r="O7719" s="65"/>
      <c r="P7719" s="66"/>
      <c r="Q7719" s="31">
        <f t="shared" si="240"/>
        <v>9999</v>
      </c>
      <c r="R7719" s="31" t="str">
        <f t="shared" si="241"/>
        <v/>
      </c>
      <c r="S7719" s="29">
        <f>IF($Q7719&lt;Parâmetros!$E$19,$G7719-1,$G7719)</f>
        <v>0</v>
      </c>
    </row>
    <row r="7720" spans="1:19" x14ac:dyDescent="0.25">
      <c r="A7720" s="116"/>
      <c r="B7720" s="65"/>
      <c r="C7720" s="65"/>
      <c r="D7720" s="66"/>
      <c r="E7720" s="67"/>
      <c r="F7720" s="65"/>
      <c r="G7720" s="66"/>
      <c r="J7720" s="65"/>
      <c r="K7720" s="65"/>
      <c r="L7720" s="66"/>
      <c r="M7720" s="65"/>
      <c r="N7720" s="65"/>
      <c r="O7720" s="65"/>
      <c r="P7720" s="66"/>
      <c r="Q7720" s="31">
        <f t="shared" si="240"/>
        <v>9999</v>
      </c>
      <c r="R7720" s="31" t="str">
        <f t="shared" si="241"/>
        <v/>
      </c>
      <c r="S7720" s="29">
        <f>IF($Q7720&lt;Parâmetros!$E$19,$G7720-1,$G7720)</f>
        <v>0</v>
      </c>
    </row>
    <row r="7721" spans="1:19" x14ac:dyDescent="0.25">
      <c r="A7721" s="116"/>
      <c r="B7721" s="65"/>
      <c r="C7721" s="65"/>
      <c r="D7721" s="66"/>
      <c r="E7721" s="67"/>
      <c r="F7721" s="65"/>
      <c r="G7721" s="66"/>
      <c r="J7721" s="65"/>
      <c r="K7721" s="65"/>
      <c r="L7721" s="66"/>
      <c r="M7721" s="65"/>
      <c r="N7721" s="65"/>
      <c r="O7721" s="65"/>
      <c r="P7721" s="66"/>
      <c r="Q7721" s="31">
        <f t="shared" si="240"/>
        <v>9999</v>
      </c>
      <c r="R7721" s="31" t="str">
        <f t="shared" si="241"/>
        <v/>
      </c>
      <c r="S7721" s="29">
        <f>IF($Q7721&lt;Parâmetros!$E$19,$G7721-1,$G7721)</f>
        <v>0</v>
      </c>
    </row>
    <row r="7722" spans="1:19" x14ac:dyDescent="0.25">
      <c r="A7722" s="116"/>
      <c r="B7722" s="65"/>
      <c r="C7722" s="65"/>
      <c r="D7722" s="66"/>
      <c r="E7722" s="67"/>
      <c r="F7722" s="65"/>
      <c r="G7722" s="66"/>
      <c r="J7722" s="65"/>
      <c r="K7722" s="65"/>
      <c r="L7722" s="66"/>
      <c r="M7722" s="65"/>
      <c r="O7722" s="65"/>
      <c r="P7722" s="66"/>
      <c r="Q7722" s="31">
        <f t="shared" si="240"/>
        <v>9999</v>
      </c>
      <c r="R7722" s="31" t="str">
        <f t="shared" si="241"/>
        <v/>
      </c>
      <c r="S7722" s="29">
        <f>IF($Q7722&lt;Parâmetros!$E$19,$G7722-1,$G7722)</f>
        <v>0</v>
      </c>
    </row>
    <row r="7723" spans="1:19" x14ac:dyDescent="0.25">
      <c r="A7723" s="116"/>
      <c r="B7723" s="65"/>
      <c r="C7723" s="65"/>
      <c r="D7723" s="66"/>
      <c r="E7723" s="67"/>
      <c r="F7723" s="65"/>
      <c r="G7723" s="66"/>
      <c r="J7723" s="65"/>
      <c r="K7723" s="65"/>
      <c r="L7723" s="66"/>
      <c r="M7723" s="65"/>
      <c r="O7723" s="65"/>
      <c r="P7723" s="66"/>
      <c r="Q7723" s="31">
        <f t="shared" si="240"/>
        <v>9999</v>
      </c>
      <c r="R7723" s="31" t="str">
        <f t="shared" si="241"/>
        <v/>
      </c>
      <c r="S7723" s="29">
        <f>IF($Q7723&lt;Parâmetros!$E$19,$G7723-1,$G7723)</f>
        <v>0</v>
      </c>
    </row>
    <row r="7724" spans="1:19" x14ac:dyDescent="0.25">
      <c r="A7724" s="116"/>
      <c r="B7724" s="65"/>
      <c r="C7724" s="65"/>
      <c r="D7724" s="66"/>
      <c r="E7724" s="67"/>
      <c r="F7724" s="65"/>
      <c r="G7724" s="66"/>
      <c r="J7724" s="65"/>
      <c r="K7724" s="65"/>
      <c r="L7724" s="66"/>
      <c r="M7724" s="65"/>
      <c r="N7724" s="65"/>
      <c r="O7724" s="65"/>
      <c r="P7724" s="66"/>
      <c r="Q7724" s="31">
        <f t="shared" si="240"/>
        <v>9999</v>
      </c>
      <c r="R7724" s="31" t="str">
        <f t="shared" si="241"/>
        <v/>
      </c>
      <c r="S7724" s="29">
        <f>IF($Q7724&lt;Parâmetros!$E$19,$G7724-1,$G7724)</f>
        <v>0</v>
      </c>
    </row>
    <row r="7725" spans="1:19" x14ac:dyDescent="0.25">
      <c r="A7725" s="116"/>
      <c r="B7725" s="65"/>
      <c r="C7725" s="65"/>
      <c r="D7725" s="66"/>
      <c r="E7725" s="67"/>
      <c r="F7725" s="65"/>
      <c r="G7725" s="66"/>
      <c r="J7725" s="65"/>
      <c r="K7725" s="65"/>
      <c r="L7725" s="66"/>
      <c r="M7725" s="65"/>
      <c r="N7725" s="65"/>
      <c r="O7725" s="65"/>
      <c r="P7725" s="66"/>
      <c r="Q7725" s="31">
        <f t="shared" si="240"/>
        <v>9999</v>
      </c>
      <c r="R7725" s="31" t="str">
        <f t="shared" si="241"/>
        <v/>
      </c>
      <c r="S7725" s="29">
        <f>IF($Q7725&lt;Parâmetros!$E$19,$G7725-1,$G7725)</f>
        <v>0</v>
      </c>
    </row>
    <row r="7726" spans="1:19" x14ac:dyDescent="0.25">
      <c r="A7726" s="116"/>
      <c r="B7726" s="65"/>
      <c r="C7726" s="65"/>
      <c r="D7726" s="66"/>
      <c r="E7726" s="67"/>
      <c r="F7726" s="65"/>
      <c r="G7726" s="66"/>
      <c r="J7726" s="65"/>
      <c r="K7726" s="65"/>
      <c r="L7726" s="66"/>
      <c r="M7726" s="65"/>
      <c r="N7726" s="65"/>
      <c r="O7726" s="65"/>
      <c r="P7726" s="66"/>
      <c r="Q7726" s="31">
        <f t="shared" si="240"/>
        <v>9999</v>
      </c>
      <c r="R7726" s="31" t="str">
        <f t="shared" si="241"/>
        <v/>
      </c>
      <c r="S7726" s="29">
        <f>IF($Q7726&lt;Parâmetros!$E$19,$G7726-1,$G7726)</f>
        <v>0</v>
      </c>
    </row>
    <row r="7727" spans="1:19" x14ac:dyDescent="0.25">
      <c r="A7727" s="116"/>
      <c r="B7727" s="65"/>
      <c r="C7727" s="65"/>
      <c r="D7727" s="66"/>
      <c r="E7727" s="67"/>
      <c r="F7727" s="65"/>
      <c r="G7727" s="66"/>
      <c r="J7727" s="65"/>
      <c r="K7727" s="65"/>
      <c r="L7727" s="66"/>
      <c r="M7727" s="65"/>
      <c r="N7727" s="65"/>
      <c r="O7727" s="65"/>
      <c r="P7727" s="66"/>
      <c r="Q7727" s="31">
        <f t="shared" si="240"/>
        <v>9999</v>
      </c>
      <c r="R7727" s="31" t="str">
        <f t="shared" si="241"/>
        <v/>
      </c>
      <c r="S7727" s="29">
        <f>IF($Q7727&lt;Parâmetros!$E$19,$G7727-1,$G7727)</f>
        <v>0</v>
      </c>
    </row>
    <row r="7728" spans="1:19" x14ac:dyDescent="0.25">
      <c r="A7728" s="116"/>
      <c r="B7728" s="65"/>
      <c r="C7728" s="65"/>
      <c r="D7728" s="66"/>
      <c r="E7728" s="67"/>
      <c r="F7728" s="65"/>
      <c r="G7728" s="66"/>
      <c r="J7728" s="65"/>
      <c r="K7728" s="65"/>
      <c r="L7728" s="66"/>
      <c r="M7728" s="65"/>
      <c r="N7728" s="65"/>
      <c r="O7728" s="65"/>
      <c r="P7728" s="66"/>
      <c r="Q7728" s="31">
        <f t="shared" si="240"/>
        <v>9999</v>
      </c>
      <c r="R7728" s="31" t="str">
        <f t="shared" si="241"/>
        <v/>
      </c>
      <c r="S7728" s="29">
        <f>IF($Q7728&lt;Parâmetros!$E$19,$G7728-1,$G7728)</f>
        <v>0</v>
      </c>
    </row>
    <row r="7729" spans="1:19" x14ac:dyDescent="0.25">
      <c r="A7729" s="116"/>
      <c r="B7729" s="65"/>
      <c r="C7729" s="65"/>
      <c r="D7729" s="66"/>
      <c r="E7729" s="67"/>
      <c r="F7729" s="65"/>
      <c r="G7729" s="66"/>
      <c r="J7729" s="65"/>
      <c r="K7729" s="65"/>
      <c r="L7729" s="66"/>
      <c r="M7729" s="65"/>
      <c r="O7729" s="65"/>
      <c r="P7729" s="66"/>
      <c r="Q7729" s="31">
        <f t="shared" si="240"/>
        <v>9999</v>
      </c>
      <c r="R7729" s="31" t="str">
        <f t="shared" si="241"/>
        <v/>
      </c>
      <c r="S7729" s="29">
        <f>IF($Q7729&lt;Parâmetros!$E$19,$G7729-1,$G7729)</f>
        <v>0</v>
      </c>
    </row>
    <row r="7730" spans="1:19" x14ac:dyDescent="0.25">
      <c r="A7730" s="116"/>
      <c r="B7730" s="65"/>
      <c r="C7730" s="65"/>
      <c r="D7730" s="66"/>
      <c r="E7730" s="67"/>
      <c r="F7730" s="65"/>
      <c r="G7730" s="66"/>
      <c r="J7730" s="65"/>
      <c r="K7730" s="65"/>
      <c r="L7730" s="66"/>
      <c r="M7730" s="65"/>
      <c r="N7730" s="65"/>
      <c r="O7730" s="65"/>
      <c r="P7730" s="66"/>
      <c r="Q7730" s="31">
        <f t="shared" si="240"/>
        <v>9999</v>
      </c>
      <c r="R7730" s="31" t="str">
        <f t="shared" si="241"/>
        <v/>
      </c>
      <c r="S7730" s="29">
        <f>IF($Q7730&lt;Parâmetros!$E$19,$G7730-1,$G7730)</f>
        <v>0</v>
      </c>
    </row>
    <row r="7731" spans="1:19" x14ac:dyDescent="0.25">
      <c r="A7731" s="116"/>
      <c r="B7731" s="65"/>
      <c r="C7731" s="65"/>
      <c r="D7731" s="66"/>
      <c r="E7731" s="67"/>
      <c r="F7731" s="65"/>
      <c r="G7731" s="66"/>
      <c r="J7731" s="65"/>
      <c r="K7731" s="65"/>
      <c r="L7731" s="66"/>
      <c r="M7731" s="65"/>
      <c r="O7731" s="65"/>
      <c r="P7731" s="66"/>
      <c r="Q7731" s="31">
        <f t="shared" si="240"/>
        <v>9999</v>
      </c>
      <c r="R7731" s="31" t="str">
        <f t="shared" si="241"/>
        <v/>
      </c>
      <c r="S7731" s="29">
        <f>IF($Q7731&lt;Parâmetros!$E$19,$G7731-1,$G7731)</f>
        <v>0</v>
      </c>
    </row>
    <row r="7732" spans="1:19" x14ac:dyDescent="0.25">
      <c r="A7732" s="116"/>
      <c r="B7732" s="65"/>
      <c r="C7732" s="65"/>
      <c r="D7732" s="66"/>
      <c r="E7732" s="67"/>
      <c r="F7732" s="65"/>
      <c r="G7732" s="66"/>
      <c r="J7732" s="65"/>
      <c r="K7732" s="65"/>
      <c r="L7732" s="66"/>
      <c r="M7732" s="65"/>
      <c r="O7732" s="65"/>
      <c r="P7732" s="66"/>
      <c r="Q7732" s="31">
        <f t="shared" si="240"/>
        <v>9999</v>
      </c>
      <c r="R7732" s="31" t="str">
        <f t="shared" si="241"/>
        <v/>
      </c>
      <c r="S7732" s="29">
        <f>IF($Q7732&lt;Parâmetros!$E$19,$G7732-1,$G7732)</f>
        <v>0</v>
      </c>
    </row>
    <row r="7733" spans="1:19" x14ac:dyDescent="0.25">
      <c r="A7733" s="116"/>
      <c r="B7733" s="65"/>
      <c r="C7733" s="65"/>
      <c r="D7733" s="66"/>
      <c r="E7733" s="67"/>
      <c r="F7733" s="65"/>
      <c r="G7733" s="66"/>
      <c r="J7733" s="65"/>
      <c r="K7733" s="65"/>
      <c r="L7733" s="66"/>
      <c r="M7733" s="65"/>
      <c r="N7733" s="65"/>
      <c r="O7733" s="65"/>
      <c r="P7733" s="66"/>
      <c r="Q7733" s="31">
        <f t="shared" si="240"/>
        <v>9999</v>
      </c>
      <c r="R7733" s="31" t="str">
        <f t="shared" si="241"/>
        <v/>
      </c>
      <c r="S7733" s="29">
        <f>IF($Q7733&lt;Parâmetros!$E$19,$G7733-1,$G7733)</f>
        <v>0</v>
      </c>
    </row>
    <row r="7734" spans="1:19" x14ac:dyDescent="0.25">
      <c r="A7734" s="116"/>
      <c r="B7734" s="65"/>
      <c r="C7734" s="65"/>
      <c r="D7734" s="66"/>
      <c r="E7734" s="67"/>
      <c r="F7734" s="65"/>
      <c r="G7734" s="66"/>
      <c r="J7734" s="65"/>
      <c r="K7734" s="65"/>
      <c r="L7734" s="66"/>
      <c r="M7734" s="65"/>
      <c r="N7734" s="65"/>
      <c r="O7734" s="65"/>
      <c r="P7734" s="66"/>
      <c r="Q7734" s="31">
        <f t="shared" si="240"/>
        <v>9999</v>
      </c>
      <c r="R7734" s="31" t="str">
        <f t="shared" si="241"/>
        <v/>
      </c>
      <c r="S7734" s="29">
        <f>IF($Q7734&lt;Parâmetros!$E$19,$G7734-1,$G7734)</f>
        <v>0</v>
      </c>
    </row>
    <row r="7735" spans="1:19" x14ac:dyDescent="0.25">
      <c r="A7735" s="116"/>
      <c r="B7735" s="65"/>
      <c r="C7735" s="65"/>
      <c r="D7735" s="66"/>
      <c r="E7735" s="67"/>
      <c r="F7735" s="65"/>
      <c r="G7735" s="66"/>
      <c r="J7735" s="65"/>
      <c r="K7735" s="65"/>
      <c r="L7735" s="66"/>
      <c r="M7735" s="65"/>
      <c r="N7735" s="65"/>
      <c r="O7735" s="65"/>
      <c r="P7735" s="66"/>
      <c r="Q7735" s="31">
        <f t="shared" si="240"/>
        <v>9999</v>
      </c>
      <c r="R7735" s="31" t="str">
        <f t="shared" si="241"/>
        <v/>
      </c>
      <c r="S7735" s="29">
        <f>IF($Q7735&lt;Parâmetros!$E$19,$G7735-1,$G7735)</f>
        <v>0</v>
      </c>
    </row>
    <row r="7736" spans="1:19" x14ac:dyDescent="0.25">
      <c r="A7736" s="116"/>
      <c r="B7736" s="65"/>
      <c r="C7736" s="65"/>
      <c r="D7736" s="66"/>
      <c r="E7736" s="67"/>
      <c r="F7736" s="65"/>
      <c r="G7736" s="66"/>
      <c r="J7736" s="65"/>
      <c r="K7736" s="65"/>
      <c r="L7736" s="66"/>
      <c r="M7736" s="65"/>
      <c r="N7736" s="65"/>
      <c r="O7736" s="65"/>
      <c r="P7736" s="66"/>
      <c r="Q7736" s="31">
        <f t="shared" si="240"/>
        <v>9999</v>
      </c>
      <c r="R7736" s="31" t="str">
        <f t="shared" si="241"/>
        <v/>
      </c>
      <c r="S7736" s="29">
        <f>IF($Q7736&lt;Parâmetros!$E$19,$G7736-1,$G7736)</f>
        <v>0</v>
      </c>
    </row>
    <row r="7737" spans="1:19" x14ac:dyDescent="0.25">
      <c r="A7737" s="116"/>
      <c r="B7737" s="65"/>
      <c r="C7737" s="65"/>
      <c r="D7737" s="66"/>
      <c r="E7737" s="67"/>
      <c r="F7737" s="65"/>
      <c r="G7737" s="66"/>
      <c r="J7737" s="65"/>
      <c r="K7737" s="65"/>
      <c r="L7737" s="66"/>
      <c r="M7737" s="65"/>
      <c r="N7737" s="65"/>
      <c r="O7737" s="65"/>
      <c r="P7737" s="66"/>
      <c r="Q7737" s="31">
        <f t="shared" si="240"/>
        <v>9999</v>
      </c>
      <c r="R7737" s="31" t="str">
        <f t="shared" si="241"/>
        <v/>
      </c>
      <c r="S7737" s="29">
        <f>IF($Q7737&lt;Parâmetros!$E$19,$G7737-1,$G7737)</f>
        <v>0</v>
      </c>
    </row>
    <row r="7738" spans="1:19" x14ac:dyDescent="0.25">
      <c r="A7738" s="116"/>
      <c r="B7738" s="65"/>
      <c r="C7738" s="65"/>
      <c r="D7738" s="66"/>
      <c r="E7738" s="67"/>
      <c r="F7738" s="65"/>
      <c r="G7738" s="66"/>
      <c r="J7738" s="65"/>
      <c r="K7738" s="65"/>
      <c r="L7738" s="66"/>
      <c r="M7738" s="65"/>
      <c r="N7738" s="65"/>
      <c r="O7738" s="65"/>
      <c r="P7738" s="66"/>
      <c r="Q7738" s="31">
        <f t="shared" si="240"/>
        <v>9999</v>
      </c>
      <c r="R7738" s="31" t="str">
        <f t="shared" si="241"/>
        <v/>
      </c>
      <c r="S7738" s="29">
        <f>IF($Q7738&lt;Parâmetros!$E$19,$G7738-1,$G7738)</f>
        <v>0</v>
      </c>
    </row>
    <row r="7739" spans="1:19" x14ac:dyDescent="0.25">
      <c r="A7739" s="116"/>
      <c r="B7739" s="65"/>
      <c r="C7739" s="65"/>
      <c r="D7739" s="66"/>
      <c r="E7739" s="67"/>
      <c r="F7739" s="65"/>
      <c r="G7739" s="66"/>
      <c r="J7739" s="65"/>
      <c r="K7739" s="65"/>
      <c r="L7739" s="66"/>
      <c r="M7739" s="65"/>
      <c r="O7739" s="65"/>
      <c r="P7739" s="66"/>
      <c r="Q7739" s="31">
        <f t="shared" si="240"/>
        <v>9999</v>
      </c>
      <c r="R7739" s="31" t="str">
        <f t="shared" si="241"/>
        <v/>
      </c>
      <c r="S7739" s="29">
        <f>IF($Q7739&lt;Parâmetros!$E$19,$G7739-1,$G7739)</f>
        <v>0</v>
      </c>
    </row>
    <row r="7740" spans="1:19" x14ac:dyDescent="0.25">
      <c r="A7740" s="116"/>
      <c r="B7740" s="65"/>
      <c r="C7740" s="65"/>
      <c r="D7740" s="66"/>
      <c r="E7740" s="67"/>
      <c r="F7740" s="65"/>
      <c r="G7740" s="66"/>
      <c r="J7740" s="65"/>
      <c r="K7740" s="65"/>
      <c r="L7740" s="66"/>
      <c r="M7740" s="65"/>
      <c r="O7740" s="65"/>
      <c r="P7740" s="66"/>
      <c r="Q7740" s="31">
        <f t="shared" ref="Q7740:Q7803" si="242">IFERROR(VALUE(LEFT($J7740,2))*60+VALUE(MID($J7740,4,2)),9999)</f>
        <v>9999</v>
      </c>
      <c r="R7740" s="31" t="str">
        <f t="shared" ref="R7740:R7803" si="243">IFERROR(VALUE(LEFT($K7740,2))*60+VALUE(MID($K7740,4,2)),"")</f>
        <v/>
      </c>
      <c r="S7740" s="29">
        <f>IF($Q7740&lt;Parâmetros!$E$19,$G7740-1,$G7740)</f>
        <v>0</v>
      </c>
    </row>
    <row r="7741" spans="1:19" x14ac:dyDescent="0.25">
      <c r="A7741" s="116"/>
      <c r="B7741" s="65"/>
      <c r="C7741" s="65"/>
      <c r="D7741" s="66"/>
      <c r="E7741" s="67"/>
      <c r="F7741" s="65"/>
      <c r="G7741" s="66"/>
      <c r="J7741" s="65"/>
      <c r="K7741" s="65"/>
      <c r="L7741" s="66"/>
      <c r="M7741" s="65"/>
      <c r="O7741" s="65"/>
      <c r="P7741" s="66"/>
      <c r="Q7741" s="31">
        <f t="shared" si="242"/>
        <v>9999</v>
      </c>
      <c r="R7741" s="31" t="str">
        <f t="shared" si="243"/>
        <v/>
      </c>
      <c r="S7741" s="29">
        <f>IF($Q7741&lt;Parâmetros!$E$19,$G7741-1,$G7741)</f>
        <v>0</v>
      </c>
    </row>
    <row r="7742" spans="1:19" x14ac:dyDescent="0.25">
      <c r="A7742" s="116"/>
      <c r="B7742" s="65"/>
      <c r="C7742" s="65"/>
      <c r="D7742" s="66"/>
      <c r="E7742" s="67"/>
      <c r="F7742" s="65"/>
      <c r="G7742" s="66"/>
      <c r="J7742" s="65"/>
      <c r="K7742" s="65"/>
      <c r="L7742" s="66"/>
      <c r="M7742" s="65"/>
      <c r="N7742" s="65"/>
      <c r="O7742" s="65"/>
      <c r="P7742" s="66"/>
      <c r="Q7742" s="31">
        <f t="shared" si="242"/>
        <v>9999</v>
      </c>
      <c r="R7742" s="31" t="str">
        <f t="shared" si="243"/>
        <v/>
      </c>
      <c r="S7742" s="29">
        <f>IF($Q7742&lt;Parâmetros!$E$19,$G7742-1,$G7742)</f>
        <v>0</v>
      </c>
    </row>
    <row r="7743" spans="1:19" x14ac:dyDescent="0.25">
      <c r="A7743" s="116"/>
      <c r="B7743" s="65"/>
      <c r="C7743" s="65"/>
      <c r="D7743" s="66"/>
      <c r="E7743" s="67"/>
      <c r="F7743" s="65"/>
      <c r="G7743" s="66"/>
      <c r="J7743" s="65"/>
      <c r="K7743" s="65"/>
      <c r="L7743" s="66"/>
      <c r="M7743" s="65"/>
      <c r="N7743" s="65"/>
      <c r="O7743" s="65"/>
      <c r="P7743" s="66"/>
      <c r="Q7743" s="31">
        <f t="shared" si="242"/>
        <v>9999</v>
      </c>
      <c r="R7743" s="31" t="str">
        <f t="shared" si="243"/>
        <v/>
      </c>
      <c r="S7743" s="29">
        <f>IF($Q7743&lt;Parâmetros!$E$19,$G7743-1,$G7743)</f>
        <v>0</v>
      </c>
    </row>
    <row r="7744" spans="1:19" x14ac:dyDescent="0.25">
      <c r="A7744" s="116"/>
      <c r="B7744" s="65"/>
      <c r="C7744" s="65"/>
      <c r="D7744" s="66"/>
      <c r="E7744" s="67"/>
      <c r="F7744" s="65"/>
      <c r="G7744" s="66"/>
      <c r="J7744" s="65"/>
      <c r="K7744" s="65"/>
      <c r="L7744" s="66"/>
      <c r="M7744" s="65"/>
      <c r="N7744" s="65"/>
      <c r="O7744" s="65"/>
      <c r="P7744" s="66"/>
      <c r="Q7744" s="31">
        <f t="shared" si="242"/>
        <v>9999</v>
      </c>
      <c r="R7744" s="31" t="str">
        <f t="shared" si="243"/>
        <v/>
      </c>
      <c r="S7744" s="29">
        <f>IF($Q7744&lt;Parâmetros!$E$19,$G7744-1,$G7744)</f>
        <v>0</v>
      </c>
    </row>
    <row r="7745" spans="1:19" x14ac:dyDescent="0.25">
      <c r="A7745" s="116"/>
      <c r="B7745" s="65"/>
      <c r="C7745" s="65"/>
      <c r="D7745" s="66"/>
      <c r="E7745" s="67"/>
      <c r="F7745" s="65"/>
      <c r="G7745" s="66"/>
      <c r="J7745" s="65"/>
      <c r="K7745" s="65"/>
      <c r="L7745" s="66"/>
      <c r="M7745" s="65"/>
      <c r="O7745" s="65"/>
      <c r="P7745" s="66"/>
      <c r="Q7745" s="31">
        <f t="shared" si="242"/>
        <v>9999</v>
      </c>
      <c r="R7745" s="31" t="str">
        <f t="shared" si="243"/>
        <v/>
      </c>
      <c r="S7745" s="29">
        <f>IF($Q7745&lt;Parâmetros!$E$19,$G7745-1,$G7745)</f>
        <v>0</v>
      </c>
    </row>
    <row r="7746" spans="1:19" x14ac:dyDescent="0.25">
      <c r="A7746" s="116"/>
      <c r="B7746" s="65"/>
      <c r="C7746" s="65"/>
      <c r="D7746" s="66"/>
      <c r="E7746" s="67"/>
      <c r="F7746" s="65"/>
      <c r="G7746" s="66"/>
      <c r="J7746" s="65"/>
      <c r="K7746" s="65"/>
      <c r="L7746" s="66"/>
      <c r="M7746" s="65"/>
      <c r="O7746" s="65"/>
      <c r="P7746" s="66"/>
      <c r="Q7746" s="31">
        <f t="shared" si="242"/>
        <v>9999</v>
      </c>
      <c r="R7746" s="31" t="str">
        <f t="shared" si="243"/>
        <v/>
      </c>
      <c r="S7746" s="29">
        <f>IF($Q7746&lt;Parâmetros!$E$19,$G7746-1,$G7746)</f>
        <v>0</v>
      </c>
    </row>
    <row r="7747" spans="1:19" x14ac:dyDescent="0.25">
      <c r="A7747" s="116"/>
      <c r="B7747" s="65"/>
      <c r="C7747" s="65"/>
      <c r="D7747" s="66"/>
      <c r="E7747" s="67"/>
      <c r="F7747" s="65"/>
      <c r="G7747" s="66"/>
      <c r="J7747" s="65"/>
      <c r="K7747" s="65"/>
      <c r="L7747" s="66"/>
      <c r="M7747" s="65"/>
      <c r="N7747" s="65"/>
      <c r="O7747" s="65"/>
      <c r="P7747" s="66"/>
      <c r="Q7747" s="31">
        <f t="shared" si="242"/>
        <v>9999</v>
      </c>
      <c r="R7747" s="31" t="str">
        <f t="shared" si="243"/>
        <v/>
      </c>
      <c r="S7747" s="29">
        <f>IF($Q7747&lt;Parâmetros!$E$19,$G7747-1,$G7747)</f>
        <v>0</v>
      </c>
    </row>
    <row r="7748" spans="1:19" x14ac:dyDescent="0.25">
      <c r="A7748" s="116"/>
      <c r="B7748" s="65"/>
      <c r="C7748" s="65"/>
      <c r="D7748" s="66"/>
      <c r="E7748" s="67"/>
      <c r="F7748" s="65"/>
      <c r="G7748" s="66"/>
      <c r="J7748" s="65"/>
      <c r="K7748" s="65"/>
      <c r="L7748" s="66"/>
      <c r="M7748" s="65"/>
      <c r="O7748" s="65"/>
      <c r="P7748" s="66"/>
      <c r="Q7748" s="31">
        <f t="shared" si="242"/>
        <v>9999</v>
      </c>
      <c r="R7748" s="31" t="str">
        <f t="shared" si="243"/>
        <v/>
      </c>
      <c r="S7748" s="29">
        <f>IF($Q7748&lt;Parâmetros!$E$19,$G7748-1,$G7748)</f>
        <v>0</v>
      </c>
    </row>
    <row r="7749" spans="1:19" x14ac:dyDescent="0.25">
      <c r="A7749" s="116"/>
      <c r="B7749" s="65"/>
      <c r="C7749" s="65"/>
      <c r="D7749" s="66"/>
      <c r="E7749" s="67"/>
      <c r="F7749" s="65"/>
      <c r="G7749" s="66"/>
      <c r="J7749" s="65"/>
      <c r="K7749" s="65"/>
      <c r="L7749" s="66"/>
      <c r="M7749" s="65"/>
      <c r="O7749" s="65"/>
      <c r="P7749" s="66"/>
      <c r="Q7749" s="31">
        <f t="shared" si="242"/>
        <v>9999</v>
      </c>
      <c r="R7749" s="31" t="str">
        <f t="shared" si="243"/>
        <v/>
      </c>
      <c r="S7749" s="29">
        <f>IF($Q7749&lt;Parâmetros!$E$19,$G7749-1,$G7749)</f>
        <v>0</v>
      </c>
    </row>
    <row r="7750" spans="1:19" x14ac:dyDescent="0.25">
      <c r="A7750" s="116"/>
      <c r="B7750" s="65"/>
      <c r="C7750" s="65"/>
      <c r="D7750" s="66"/>
      <c r="E7750" s="67"/>
      <c r="F7750" s="65"/>
      <c r="G7750" s="66"/>
      <c r="J7750" s="65"/>
      <c r="K7750" s="65"/>
      <c r="L7750" s="66"/>
      <c r="M7750" s="65"/>
      <c r="O7750" s="65"/>
      <c r="P7750" s="66"/>
      <c r="Q7750" s="31">
        <f t="shared" si="242"/>
        <v>9999</v>
      </c>
      <c r="R7750" s="31" t="str">
        <f t="shared" si="243"/>
        <v/>
      </c>
      <c r="S7750" s="29">
        <f>IF($Q7750&lt;Parâmetros!$E$19,$G7750-1,$G7750)</f>
        <v>0</v>
      </c>
    </row>
    <row r="7751" spans="1:19" x14ac:dyDescent="0.25">
      <c r="A7751" s="116"/>
      <c r="B7751" s="65"/>
      <c r="C7751" s="65"/>
      <c r="D7751" s="66"/>
      <c r="E7751" s="67"/>
      <c r="F7751" s="65"/>
      <c r="G7751" s="66"/>
      <c r="J7751" s="65"/>
      <c r="K7751" s="65"/>
      <c r="L7751" s="66"/>
      <c r="M7751" s="65"/>
      <c r="O7751" s="65"/>
      <c r="P7751" s="66"/>
      <c r="Q7751" s="31">
        <f t="shared" si="242"/>
        <v>9999</v>
      </c>
      <c r="R7751" s="31" t="str">
        <f t="shared" si="243"/>
        <v/>
      </c>
      <c r="S7751" s="29">
        <f>IF($Q7751&lt;Parâmetros!$E$19,$G7751-1,$G7751)</f>
        <v>0</v>
      </c>
    </row>
    <row r="7752" spans="1:19" x14ac:dyDescent="0.25">
      <c r="A7752" s="116"/>
      <c r="B7752" s="65"/>
      <c r="C7752" s="65"/>
      <c r="D7752" s="66"/>
      <c r="E7752" s="67"/>
      <c r="F7752" s="65"/>
      <c r="G7752" s="66"/>
      <c r="J7752" s="65"/>
      <c r="K7752" s="65"/>
      <c r="L7752" s="66"/>
      <c r="M7752" s="65"/>
      <c r="O7752" s="65"/>
      <c r="P7752" s="66"/>
      <c r="Q7752" s="31">
        <f t="shared" si="242"/>
        <v>9999</v>
      </c>
      <c r="R7752" s="31" t="str">
        <f t="shared" si="243"/>
        <v/>
      </c>
      <c r="S7752" s="29">
        <f>IF($Q7752&lt;Parâmetros!$E$19,$G7752-1,$G7752)</f>
        <v>0</v>
      </c>
    </row>
    <row r="7753" spans="1:19" x14ac:dyDescent="0.25">
      <c r="A7753" s="116"/>
      <c r="B7753" s="65"/>
      <c r="C7753" s="65"/>
      <c r="D7753" s="66"/>
      <c r="E7753" s="67"/>
      <c r="F7753" s="65"/>
      <c r="G7753" s="66"/>
      <c r="J7753" s="65"/>
      <c r="K7753" s="65"/>
      <c r="L7753" s="66"/>
      <c r="M7753" s="65"/>
      <c r="N7753" s="65"/>
      <c r="O7753" s="65"/>
      <c r="P7753" s="66"/>
      <c r="Q7753" s="31">
        <f t="shared" si="242"/>
        <v>9999</v>
      </c>
      <c r="R7753" s="31" t="str">
        <f t="shared" si="243"/>
        <v/>
      </c>
      <c r="S7753" s="29">
        <f>IF($Q7753&lt;Parâmetros!$E$19,$G7753-1,$G7753)</f>
        <v>0</v>
      </c>
    </row>
    <row r="7754" spans="1:19" x14ac:dyDescent="0.25">
      <c r="A7754" s="116"/>
      <c r="B7754" s="65"/>
      <c r="C7754" s="65"/>
      <c r="D7754" s="66"/>
      <c r="E7754" s="67"/>
      <c r="F7754" s="65"/>
      <c r="G7754" s="66"/>
      <c r="J7754" s="65"/>
      <c r="K7754" s="65"/>
      <c r="L7754" s="66"/>
      <c r="M7754" s="65"/>
      <c r="N7754" s="65"/>
      <c r="O7754" s="65"/>
      <c r="P7754" s="66"/>
      <c r="Q7754" s="31">
        <f t="shared" si="242"/>
        <v>9999</v>
      </c>
      <c r="R7754" s="31" t="str">
        <f t="shared" si="243"/>
        <v/>
      </c>
      <c r="S7754" s="29">
        <f>IF($Q7754&lt;Parâmetros!$E$19,$G7754-1,$G7754)</f>
        <v>0</v>
      </c>
    </row>
    <row r="7755" spans="1:19" x14ac:dyDescent="0.25">
      <c r="A7755" s="116"/>
      <c r="B7755" s="65"/>
      <c r="C7755" s="65"/>
      <c r="D7755" s="66"/>
      <c r="E7755" s="67"/>
      <c r="F7755" s="65"/>
      <c r="G7755" s="66"/>
      <c r="J7755" s="65"/>
      <c r="K7755" s="65"/>
      <c r="L7755" s="66"/>
      <c r="M7755" s="65"/>
      <c r="N7755" s="65"/>
      <c r="O7755" s="65"/>
      <c r="P7755" s="66"/>
      <c r="Q7755" s="31">
        <f t="shared" si="242"/>
        <v>9999</v>
      </c>
      <c r="R7755" s="31" t="str">
        <f t="shared" si="243"/>
        <v/>
      </c>
      <c r="S7755" s="29">
        <f>IF($Q7755&lt;Parâmetros!$E$19,$G7755-1,$G7755)</f>
        <v>0</v>
      </c>
    </row>
    <row r="7756" spans="1:19" x14ac:dyDescent="0.25">
      <c r="A7756" s="116"/>
      <c r="B7756" s="65"/>
      <c r="C7756" s="65"/>
      <c r="D7756" s="66"/>
      <c r="E7756" s="67"/>
      <c r="F7756" s="65"/>
      <c r="G7756" s="66"/>
      <c r="J7756" s="65"/>
      <c r="K7756" s="65"/>
      <c r="L7756" s="66"/>
      <c r="M7756" s="65"/>
      <c r="O7756" s="65"/>
      <c r="P7756" s="66"/>
      <c r="Q7756" s="31">
        <f t="shared" si="242"/>
        <v>9999</v>
      </c>
      <c r="R7756" s="31" t="str">
        <f t="shared" si="243"/>
        <v/>
      </c>
      <c r="S7756" s="29">
        <f>IF($Q7756&lt;Parâmetros!$E$19,$G7756-1,$G7756)</f>
        <v>0</v>
      </c>
    </row>
    <row r="7757" spans="1:19" x14ac:dyDescent="0.25">
      <c r="A7757" s="116"/>
      <c r="B7757" s="65"/>
      <c r="C7757" s="65"/>
      <c r="D7757" s="66"/>
      <c r="E7757" s="67"/>
      <c r="F7757" s="65"/>
      <c r="G7757" s="66"/>
      <c r="J7757" s="65"/>
      <c r="K7757" s="65"/>
      <c r="L7757" s="66"/>
      <c r="M7757" s="65"/>
      <c r="N7757" s="65"/>
      <c r="O7757" s="65"/>
      <c r="P7757" s="66"/>
      <c r="Q7757" s="31">
        <f t="shared" si="242"/>
        <v>9999</v>
      </c>
      <c r="R7757" s="31" t="str">
        <f t="shared" si="243"/>
        <v/>
      </c>
      <c r="S7757" s="29">
        <f>IF($Q7757&lt;Parâmetros!$E$19,$G7757-1,$G7757)</f>
        <v>0</v>
      </c>
    </row>
    <row r="7758" spans="1:19" x14ac:dyDescent="0.25">
      <c r="A7758" s="116"/>
      <c r="B7758" s="65"/>
      <c r="C7758" s="65"/>
      <c r="D7758" s="66"/>
      <c r="E7758" s="67"/>
      <c r="F7758" s="65"/>
      <c r="G7758" s="66"/>
      <c r="J7758" s="65"/>
      <c r="K7758" s="65"/>
      <c r="L7758" s="66"/>
      <c r="M7758" s="65"/>
      <c r="N7758" s="65"/>
      <c r="O7758" s="65"/>
      <c r="P7758" s="66"/>
      <c r="Q7758" s="31">
        <f t="shared" si="242"/>
        <v>9999</v>
      </c>
      <c r="R7758" s="31" t="str">
        <f t="shared" si="243"/>
        <v/>
      </c>
      <c r="S7758" s="29">
        <f>IF($Q7758&lt;Parâmetros!$E$19,$G7758-1,$G7758)</f>
        <v>0</v>
      </c>
    </row>
    <row r="7759" spans="1:19" x14ac:dyDescent="0.25">
      <c r="A7759" s="116"/>
      <c r="B7759" s="65"/>
      <c r="C7759" s="65"/>
      <c r="D7759" s="66"/>
      <c r="E7759" s="67"/>
      <c r="F7759" s="65"/>
      <c r="G7759" s="66"/>
      <c r="J7759" s="65"/>
      <c r="K7759" s="65"/>
      <c r="L7759" s="66"/>
      <c r="M7759" s="65"/>
      <c r="N7759" s="65"/>
      <c r="O7759" s="65"/>
      <c r="P7759" s="66"/>
      <c r="Q7759" s="31">
        <f t="shared" si="242"/>
        <v>9999</v>
      </c>
      <c r="R7759" s="31" t="str">
        <f t="shared" si="243"/>
        <v/>
      </c>
      <c r="S7759" s="29">
        <f>IF($Q7759&lt;Parâmetros!$E$19,$G7759-1,$G7759)</f>
        <v>0</v>
      </c>
    </row>
    <row r="7760" spans="1:19" x14ac:dyDescent="0.25">
      <c r="A7760" s="116"/>
      <c r="B7760" s="65"/>
      <c r="C7760" s="65"/>
      <c r="D7760" s="66"/>
      <c r="E7760" s="67"/>
      <c r="F7760" s="65"/>
      <c r="G7760" s="66"/>
      <c r="J7760" s="65"/>
      <c r="K7760" s="65"/>
      <c r="L7760" s="66"/>
      <c r="M7760" s="65"/>
      <c r="O7760" s="65"/>
      <c r="P7760" s="66"/>
      <c r="Q7760" s="31">
        <f t="shared" si="242"/>
        <v>9999</v>
      </c>
      <c r="R7760" s="31" t="str">
        <f t="shared" si="243"/>
        <v/>
      </c>
      <c r="S7760" s="29">
        <f>IF($Q7760&lt;Parâmetros!$E$19,$G7760-1,$G7760)</f>
        <v>0</v>
      </c>
    </row>
    <row r="7761" spans="1:19" x14ac:dyDescent="0.25">
      <c r="A7761" s="116"/>
      <c r="B7761" s="65"/>
      <c r="C7761" s="65"/>
      <c r="D7761" s="66"/>
      <c r="E7761" s="67"/>
      <c r="F7761" s="65"/>
      <c r="G7761" s="66"/>
      <c r="J7761" s="65"/>
      <c r="K7761" s="65"/>
      <c r="L7761" s="66"/>
      <c r="M7761" s="65"/>
      <c r="O7761" s="65"/>
      <c r="P7761" s="66"/>
      <c r="Q7761" s="31">
        <f t="shared" si="242"/>
        <v>9999</v>
      </c>
      <c r="R7761" s="31" t="str">
        <f t="shared" si="243"/>
        <v/>
      </c>
      <c r="S7761" s="29">
        <f>IF($Q7761&lt;Parâmetros!$E$19,$G7761-1,$G7761)</f>
        <v>0</v>
      </c>
    </row>
    <row r="7762" spans="1:19" x14ac:dyDescent="0.25">
      <c r="A7762" s="116"/>
      <c r="B7762" s="65"/>
      <c r="C7762" s="65"/>
      <c r="D7762" s="66"/>
      <c r="E7762" s="67"/>
      <c r="F7762" s="65"/>
      <c r="G7762" s="66"/>
      <c r="J7762" s="65"/>
      <c r="K7762" s="65"/>
      <c r="L7762" s="66"/>
      <c r="M7762" s="65"/>
      <c r="O7762" s="65"/>
      <c r="P7762" s="66"/>
      <c r="Q7762" s="31">
        <f t="shared" si="242"/>
        <v>9999</v>
      </c>
      <c r="R7762" s="31" t="str">
        <f t="shared" si="243"/>
        <v/>
      </c>
      <c r="S7762" s="29">
        <f>IF($Q7762&lt;Parâmetros!$E$19,$G7762-1,$G7762)</f>
        <v>0</v>
      </c>
    </row>
    <row r="7763" spans="1:19" x14ac:dyDescent="0.25">
      <c r="A7763" s="116"/>
      <c r="B7763" s="65"/>
      <c r="C7763" s="65"/>
      <c r="D7763" s="66"/>
      <c r="E7763" s="67"/>
      <c r="F7763" s="65"/>
      <c r="G7763" s="66"/>
      <c r="J7763" s="65"/>
      <c r="K7763" s="65"/>
      <c r="L7763" s="66"/>
      <c r="M7763" s="65"/>
      <c r="N7763" s="65"/>
      <c r="O7763" s="65"/>
      <c r="P7763" s="66"/>
      <c r="Q7763" s="31">
        <f t="shared" si="242"/>
        <v>9999</v>
      </c>
      <c r="R7763" s="31" t="str">
        <f t="shared" si="243"/>
        <v/>
      </c>
      <c r="S7763" s="29">
        <f>IF($Q7763&lt;Parâmetros!$E$19,$G7763-1,$G7763)</f>
        <v>0</v>
      </c>
    </row>
    <row r="7764" spans="1:19" x14ac:dyDescent="0.25">
      <c r="A7764" s="116"/>
      <c r="B7764" s="65"/>
      <c r="C7764" s="65"/>
      <c r="D7764" s="66"/>
      <c r="E7764" s="67"/>
      <c r="F7764" s="65"/>
      <c r="G7764" s="66"/>
      <c r="J7764" s="65"/>
      <c r="K7764" s="65"/>
      <c r="L7764" s="66"/>
      <c r="M7764" s="65"/>
      <c r="N7764" s="65"/>
      <c r="O7764" s="65"/>
      <c r="P7764" s="66"/>
      <c r="Q7764" s="31">
        <f t="shared" si="242"/>
        <v>9999</v>
      </c>
      <c r="R7764" s="31" t="str">
        <f t="shared" si="243"/>
        <v/>
      </c>
      <c r="S7764" s="29">
        <f>IF($Q7764&lt;Parâmetros!$E$19,$G7764-1,$G7764)</f>
        <v>0</v>
      </c>
    </row>
    <row r="7765" spans="1:19" x14ac:dyDescent="0.25">
      <c r="A7765" s="116"/>
      <c r="B7765" s="65"/>
      <c r="C7765" s="65"/>
      <c r="D7765" s="66"/>
      <c r="E7765" s="67"/>
      <c r="F7765" s="65"/>
      <c r="G7765" s="66"/>
      <c r="J7765" s="65"/>
      <c r="K7765" s="65"/>
      <c r="L7765" s="66"/>
      <c r="M7765" s="65"/>
      <c r="N7765" s="65"/>
      <c r="O7765" s="65"/>
      <c r="P7765" s="66"/>
      <c r="Q7765" s="31">
        <f t="shared" si="242"/>
        <v>9999</v>
      </c>
      <c r="R7765" s="31" t="str">
        <f t="shared" si="243"/>
        <v/>
      </c>
      <c r="S7765" s="29">
        <f>IF($Q7765&lt;Parâmetros!$E$19,$G7765-1,$G7765)</f>
        <v>0</v>
      </c>
    </row>
    <row r="7766" spans="1:19" x14ac:dyDescent="0.25">
      <c r="A7766" s="116"/>
      <c r="B7766" s="65"/>
      <c r="C7766" s="65"/>
      <c r="D7766" s="66"/>
      <c r="E7766" s="67"/>
      <c r="F7766" s="65"/>
      <c r="G7766" s="66"/>
      <c r="J7766" s="65"/>
      <c r="K7766" s="65"/>
      <c r="L7766" s="66"/>
      <c r="M7766" s="65"/>
      <c r="O7766" s="65"/>
      <c r="P7766" s="66"/>
      <c r="Q7766" s="31">
        <f t="shared" si="242"/>
        <v>9999</v>
      </c>
      <c r="R7766" s="31" t="str">
        <f t="shared" si="243"/>
        <v/>
      </c>
      <c r="S7766" s="29">
        <f>IF($Q7766&lt;Parâmetros!$E$19,$G7766-1,$G7766)</f>
        <v>0</v>
      </c>
    </row>
    <row r="7767" spans="1:19" x14ac:dyDescent="0.25">
      <c r="A7767" s="116"/>
      <c r="B7767" s="65"/>
      <c r="C7767" s="65"/>
      <c r="D7767" s="66"/>
      <c r="E7767" s="67"/>
      <c r="F7767" s="65"/>
      <c r="G7767" s="66"/>
      <c r="J7767" s="65"/>
      <c r="K7767" s="65"/>
      <c r="L7767" s="66"/>
      <c r="M7767" s="65"/>
      <c r="O7767" s="65"/>
      <c r="P7767" s="66"/>
      <c r="Q7767" s="31">
        <f t="shared" si="242"/>
        <v>9999</v>
      </c>
      <c r="R7767" s="31" t="str">
        <f t="shared" si="243"/>
        <v/>
      </c>
      <c r="S7767" s="29">
        <f>IF($Q7767&lt;Parâmetros!$E$19,$G7767-1,$G7767)</f>
        <v>0</v>
      </c>
    </row>
    <row r="7768" spans="1:19" x14ac:dyDescent="0.25">
      <c r="A7768" s="116"/>
      <c r="B7768" s="65"/>
      <c r="C7768" s="65"/>
      <c r="D7768" s="66"/>
      <c r="E7768" s="67"/>
      <c r="F7768" s="65"/>
      <c r="G7768" s="66"/>
      <c r="J7768" s="65"/>
      <c r="K7768" s="65"/>
      <c r="L7768" s="66"/>
      <c r="M7768" s="65"/>
      <c r="O7768" s="65"/>
      <c r="P7768" s="66"/>
      <c r="Q7768" s="31">
        <f t="shared" si="242"/>
        <v>9999</v>
      </c>
      <c r="R7768" s="31" t="str">
        <f t="shared" si="243"/>
        <v/>
      </c>
      <c r="S7768" s="29">
        <f>IF($Q7768&lt;Parâmetros!$E$19,$G7768-1,$G7768)</f>
        <v>0</v>
      </c>
    </row>
    <row r="7769" spans="1:19" x14ac:dyDescent="0.25">
      <c r="A7769" s="116"/>
      <c r="B7769" s="65"/>
      <c r="C7769" s="65"/>
      <c r="D7769" s="66"/>
      <c r="E7769" s="67"/>
      <c r="F7769" s="65"/>
      <c r="G7769" s="66"/>
      <c r="J7769" s="65"/>
      <c r="K7769" s="65"/>
      <c r="L7769" s="66"/>
      <c r="M7769" s="65"/>
      <c r="N7769" s="65"/>
      <c r="O7769" s="65"/>
      <c r="P7769" s="66"/>
      <c r="Q7769" s="31">
        <f t="shared" si="242"/>
        <v>9999</v>
      </c>
      <c r="R7769" s="31" t="str">
        <f t="shared" si="243"/>
        <v/>
      </c>
      <c r="S7769" s="29">
        <f>IF($Q7769&lt;Parâmetros!$E$19,$G7769-1,$G7769)</f>
        <v>0</v>
      </c>
    </row>
    <row r="7770" spans="1:19" x14ac:dyDescent="0.25">
      <c r="A7770" s="116"/>
      <c r="B7770" s="65"/>
      <c r="C7770" s="65"/>
      <c r="D7770" s="66"/>
      <c r="E7770" s="67"/>
      <c r="F7770" s="65"/>
      <c r="G7770" s="66"/>
      <c r="J7770" s="65"/>
      <c r="K7770" s="65"/>
      <c r="L7770" s="66"/>
      <c r="M7770" s="65"/>
      <c r="N7770" s="65"/>
      <c r="O7770" s="65"/>
      <c r="P7770" s="66"/>
      <c r="Q7770" s="31">
        <f t="shared" si="242"/>
        <v>9999</v>
      </c>
      <c r="R7770" s="31" t="str">
        <f t="shared" si="243"/>
        <v/>
      </c>
      <c r="S7770" s="29">
        <f>IF($Q7770&lt;Parâmetros!$E$19,$G7770-1,$G7770)</f>
        <v>0</v>
      </c>
    </row>
    <row r="7771" spans="1:19" x14ac:dyDescent="0.25">
      <c r="A7771" s="116"/>
      <c r="B7771" s="65"/>
      <c r="C7771" s="65"/>
      <c r="D7771" s="66"/>
      <c r="E7771" s="67"/>
      <c r="F7771" s="65"/>
      <c r="G7771" s="66"/>
      <c r="J7771" s="65"/>
      <c r="K7771" s="65"/>
      <c r="L7771" s="66"/>
      <c r="M7771" s="65"/>
      <c r="N7771" s="65"/>
      <c r="O7771" s="65"/>
      <c r="P7771" s="66"/>
      <c r="Q7771" s="31">
        <f t="shared" si="242"/>
        <v>9999</v>
      </c>
      <c r="R7771" s="31" t="str">
        <f t="shared" si="243"/>
        <v/>
      </c>
      <c r="S7771" s="29">
        <f>IF($Q7771&lt;Parâmetros!$E$19,$G7771-1,$G7771)</f>
        <v>0</v>
      </c>
    </row>
    <row r="7772" spans="1:19" x14ac:dyDescent="0.25">
      <c r="A7772" s="116"/>
      <c r="B7772" s="65"/>
      <c r="C7772" s="65"/>
      <c r="D7772" s="66"/>
      <c r="E7772" s="67"/>
      <c r="F7772" s="65"/>
      <c r="G7772" s="66"/>
      <c r="J7772" s="65"/>
      <c r="K7772" s="65"/>
      <c r="L7772" s="66"/>
      <c r="M7772" s="65"/>
      <c r="N7772" s="65"/>
      <c r="O7772" s="65"/>
      <c r="P7772" s="66"/>
      <c r="Q7772" s="31">
        <f t="shared" si="242"/>
        <v>9999</v>
      </c>
      <c r="R7772" s="31" t="str">
        <f t="shared" si="243"/>
        <v/>
      </c>
      <c r="S7772" s="29">
        <f>IF($Q7772&lt;Parâmetros!$E$19,$G7772-1,$G7772)</f>
        <v>0</v>
      </c>
    </row>
    <row r="7773" spans="1:19" x14ac:dyDescent="0.25">
      <c r="A7773" s="116"/>
      <c r="B7773" s="65"/>
      <c r="C7773" s="65"/>
      <c r="D7773" s="66"/>
      <c r="E7773" s="67"/>
      <c r="F7773" s="65"/>
      <c r="G7773" s="66"/>
      <c r="J7773" s="65"/>
      <c r="K7773" s="65"/>
      <c r="L7773" s="66"/>
      <c r="M7773" s="65"/>
      <c r="N7773" s="65"/>
      <c r="O7773" s="65"/>
      <c r="P7773" s="66"/>
      <c r="Q7773" s="31">
        <f t="shared" si="242"/>
        <v>9999</v>
      </c>
      <c r="R7773" s="31" t="str">
        <f t="shared" si="243"/>
        <v/>
      </c>
      <c r="S7773" s="29">
        <f>IF($Q7773&lt;Parâmetros!$E$19,$G7773-1,$G7773)</f>
        <v>0</v>
      </c>
    </row>
    <row r="7774" spans="1:19" x14ac:dyDescent="0.25">
      <c r="A7774" s="116"/>
      <c r="B7774" s="65"/>
      <c r="C7774" s="65"/>
      <c r="D7774" s="66"/>
      <c r="E7774" s="67"/>
      <c r="F7774" s="65"/>
      <c r="G7774" s="66"/>
      <c r="J7774" s="65"/>
      <c r="K7774" s="65"/>
      <c r="L7774" s="66"/>
      <c r="M7774" s="65"/>
      <c r="N7774" s="65"/>
      <c r="O7774" s="65"/>
      <c r="P7774" s="66"/>
      <c r="Q7774" s="31">
        <f t="shared" si="242"/>
        <v>9999</v>
      </c>
      <c r="R7774" s="31" t="str">
        <f t="shared" si="243"/>
        <v/>
      </c>
      <c r="S7774" s="29">
        <f>IF($Q7774&lt;Parâmetros!$E$19,$G7774-1,$G7774)</f>
        <v>0</v>
      </c>
    </row>
    <row r="7775" spans="1:19" x14ac:dyDescent="0.25">
      <c r="A7775" s="116"/>
      <c r="B7775" s="65"/>
      <c r="C7775" s="65"/>
      <c r="D7775" s="66"/>
      <c r="E7775" s="67"/>
      <c r="F7775" s="65"/>
      <c r="G7775" s="66"/>
      <c r="J7775" s="65"/>
      <c r="K7775" s="65"/>
      <c r="L7775" s="66"/>
      <c r="M7775" s="65"/>
      <c r="N7775" s="65"/>
      <c r="O7775" s="65"/>
      <c r="P7775" s="66"/>
      <c r="Q7775" s="31">
        <f t="shared" si="242"/>
        <v>9999</v>
      </c>
      <c r="R7775" s="31" t="str">
        <f t="shared" si="243"/>
        <v/>
      </c>
      <c r="S7775" s="29">
        <f>IF($Q7775&lt;Parâmetros!$E$19,$G7775-1,$G7775)</f>
        <v>0</v>
      </c>
    </row>
    <row r="7776" spans="1:19" x14ac:dyDescent="0.25">
      <c r="A7776" s="116"/>
      <c r="B7776" s="65"/>
      <c r="C7776" s="65"/>
      <c r="D7776" s="66"/>
      <c r="E7776" s="67"/>
      <c r="F7776" s="65"/>
      <c r="G7776" s="66"/>
      <c r="J7776" s="65"/>
      <c r="K7776" s="65"/>
      <c r="L7776" s="66"/>
      <c r="M7776" s="65"/>
      <c r="N7776" s="65"/>
      <c r="O7776" s="65"/>
      <c r="P7776" s="66"/>
      <c r="Q7776" s="31">
        <f t="shared" si="242"/>
        <v>9999</v>
      </c>
      <c r="R7776" s="31" t="str">
        <f t="shared" si="243"/>
        <v/>
      </c>
      <c r="S7776" s="29">
        <f>IF($Q7776&lt;Parâmetros!$E$19,$G7776-1,$G7776)</f>
        <v>0</v>
      </c>
    </row>
    <row r="7777" spans="1:19" x14ac:dyDescent="0.25">
      <c r="A7777" s="116"/>
      <c r="B7777" s="65"/>
      <c r="C7777" s="65"/>
      <c r="D7777" s="66"/>
      <c r="E7777" s="67"/>
      <c r="F7777" s="65"/>
      <c r="G7777" s="66"/>
      <c r="J7777" s="65"/>
      <c r="K7777" s="65"/>
      <c r="L7777" s="66"/>
      <c r="M7777" s="65"/>
      <c r="N7777" s="65"/>
      <c r="O7777" s="65"/>
      <c r="P7777" s="66"/>
      <c r="Q7777" s="31">
        <f t="shared" si="242"/>
        <v>9999</v>
      </c>
      <c r="R7777" s="31" t="str">
        <f t="shared" si="243"/>
        <v/>
      </c>
      <c r="S7777" s="29">
        <f>IF($Q7777&lt;Parâmetros!$E$19,$G7777-1,$G7777)</f>
        <v>0</v>
      </c>
    </row>
    <row r="7778" spans="1:19" x14ac:dyDescent="0.25">
      <c r="A7778" s="116"/>
      <c r="B7778" s="65"/>
      <c r="C7778" s="65"/>
      <c r="D7778" s="66"/>
      <c r="E7778" s="67"/>
      <c r="F7778" s="65"/>
      <c r="G7778" s="66"/>
      <c r="J7778" s="65"/>
      <c r="K7778" s="65"/>
      <c r="L7778" s="66"/>
      <c r="M7778" s="65"/>
      <c r="N7778" s="65"/>
      <c r="O7778" s="65"/>
      <c r="P7778" s="66"/>
      <c r="Q7778" s="31">
        <f t="shared" si="242"/>
        <v>9999</v>
      </c>
      <c r="R7778" s="31" t="str">
        <f t="shared" si="243"/>
        <v/>
      </c>
      <c r="S7778" s="29">
        <f>IF($Q7778&lt;Parâmetros!$E$19,$G7778-1,$G7778)</f>
        <v>0</v>
      </c>
    </row>
    <row r="7779" spans="1:19" x14ac:dyDescent="0.25">
      <c r="A7779" s="116"/>
      <c r="B7779" s="65"/>
      <c r="C7779" s="65"/>
      <c r="D7779" s="66"/>
      <c r="E7779" s="67"/>
      <c r="F7779" s="65"/>
      <c r="G7779" s="66"/>
      <c r="J7779" s="65"/>
      <c r="K7779" s="65"/>
      <c r="L7779" s="66"/>
      <c r="M7779" s="65"/>
      <c r="N7779" s="65"/>
      <c r="O7779" s="65"/>
      <c r="P7779" s="66"/>
      <c r="Q7779" s="31">
        <f t="shared" si="242"/>
        <v>9999</v>
      </c>
      <c r="R7779" s="31" t="str">
        <f t="shared" si="243"/>
        <v/>
      </c>
      <c r="S7779" s="29">
        <f>IF($Q7779&lt;Parâmetros!$E$19,$G7779-1,$G7779)</f>
        <v>0</v>
      </c>
    </row>
    <row r="7780" spans="1:19" x14ac:dyDescent="0.25">
      <c r="A7780" s="116"/>
      <c r="B7780" s="65"/>
      <c r="C7780" s="65"/>
      <c r="D7780" s="66"/>
      <c r="E7780" s="67"/>
      <c r="F7780" s="65"/>
      <c r="G7780" s="66"/>
      <c r="J7780" s="65"/>
      <c r="K7780" s="65"/>
      <c r="L7780" s="66"/>
      <c r="M7780" s="65"/>
      <c r="N7780" s="65"/>
      <c r="O7780" s="65"/>
      <c r="P7780" s="66"/>
      <c r="Q7780" s="31">
        <f t="shared" si="242"/>
        <v>9999</v>
      </c>
      <c r="R7780" s="31" t="str">
        <f t="shared" si="243"/>
        <v/>
      </c>
      <c r="S7780" s="29">
        <f>IF($Q7780&lt;Parâmetros!$E$19,$G7780-1,$G7780)</f>
        <v>0</v>
      </c>
    </row>
    <row r="7781" spans="1:19" x14ac:dyDescent="0.25">
      <c r="A7781" s="116"/>
      <c r="B7781" s="65"/>
      <c r="C7781" s="65"/>
      <c r="D7781" s="66"/>
      <c r="E7781" s="67"/>
      <c r="F7781" s="65"/>
      <c r="G7781" s="66"/>
      <c r="J7781" s="65"/>
      <c r="K7781" s="65"/>
      <c r="L7781" s="66"/>
      <c r="M7781" s="65"/>
      <c r="N7781" s="65"/>
      <c r="O7781" s="65"/>
      <c r="P7781" s="66"/>
      <c r="Q7781" s="31">
        <f t="shared" si="242"/>
        <v>9999</v>
      </c>
      <c r="R7781" s="31" t="str">
        <f t="shared" si="243"/>
        <v/>
      </c>
      <c r="S7781" s="29">
        <f>IF($Q7781&lt;Parâmetros!$E$19,$G7781-1,$G7781)</f>
        <v>0</v>
      </c>
    </row>
    <row r="7782" spans="1:19" x14ac:dyDescent="0.25">
      <c r="A7782" s="116"/>
      <c r="B7782" s="65"/>
      <c r="C7782" s="65"/>
      <c r="D7782" s="66"/>
      <c r="E7782" s="67"/>
      <c r="F7782" s="65"/>
      <c r="G7782" s="66"/>
      <c r="J7782" s="65"/>
      <c r="K7782" s="65"/>
      <c r="L7782" s="66"/>
      <c r="M7782" s="65"/>
      <c r="N7782" s="65"/>
      <c r="O7782" s="65"/>
      <c r="P7782" s="66"/>
      <c r="Q7782" s="31">
        <f t="shared" si="242"/>
        <v>9999</v>
      </c>
      <c r="R7782" s="31" t="str">
        <f t="shared" si="243"/>
        <v/>
      </c>
      <c r="S7782" s="29">
        <f>IF($Q7782&lt;Parâmetros!$E$19,$G7782-1,$G7782)</f>
        <v>0</v>
      </c>
    </row>
    <row r="7783" spans="1:19" x14ac:dyDescent="0.25">
      <c r="A7783" s="116"/>
      <c r="B7783" s="65"/>
      <c r="C7783" s="65"/>
      <c r="D7783" s="66"/>
      <c r="E7783" s="67"/>
      <c r="F7783" s="65"/>
      <c r="G7783" s="66"/>
      <c r="J7783" s="65"/>
      <c r="K7783" s="65"/>
      <c r="L7783" s="66"/>
      <c r="M7783" s="65"/>
      <c r="N7783" s="65"/>
      <c r="O7783" s="65"/>
      <c r="P7783" s="66"/>
      <c r="Q7783" s="31">
        <f t="shared" si="242"/>
        <v>9999</v>
      </c>
      <c r="R7783" s="31" t="str">
        <f t="shared" si="243"/>
        <v/>
      </c>
      <c r="S7783" s="29">
        <f>IF($Q7783&lt;Parâmetros!$E$19,$G7783-1,$G7783)</f>
        <v>0</v>
      </c>
    </row>
    <row r="7784" spans="1:19" x14ac:dyDescent="0.25">
      <c r="A7784" s="116"/>
      <c r="B7784" s="65"/>
      <c r="C7784" s="65"/>
      <c r="D7784" s="66"/>
      <c r="E7784" s="67"/>
      <c r="F7784" s="65"/>
      <c r="G7784" s="66"/>
      <c r="J7784" s="65"/>
      <c r="K7784" s="65"/>
      <c r="L7784" s="66"/>
      <c r="M7784" s="65"/>
      <c r="N7784" s="65"/>
      <c r="O7784" s="65"/>
      <c r="P7784" s="66"/>
      <c r="Q7784" s="31">
        <f t="shared" si="242"/>
        <v>9999</v>
      </c>
      <c r="R7784" s="31" t="str">
        <f t="shared" si="243"/>
        <v/>
      </c>
      <c r="S7784" s="29">
        <f>IF($Q7784&lt;Parâmetros!$E$19,$G7784-1,$G7784)</f>
        <v>0</v>
      </c>
    </row>
    <row r="7785" spans="1:19" x14ac:dyDescent="0.25">
      <c r="A7785" s="116"/>
      <c r="B7785" s="65"/>
      <c r="C7785" s="65"/>
      <c r="D7785" s="66"/>
      <c r="E7785" s="67"/>
      <c r="F7785" s="65"/>
      <c r="G7785" s="66"/>
      <c r="J7785" s="65"/>
      <c r="K7785" s="65"/>
      <c r="L7785" s="66"/>
      <c r="M7785" s="65"/>
      <c r="N7785" s="65"/>
      <c r="O7785" s="65"/>
      <c r="P7785" s="66"/>
      <c r="Q7785" s="31">
        <f t="shared" si="242"/>
        <v>9999</v>
      </c>
      <c r="R7785" s="31" t="str">
        <f t="shared" si="243"/>
        <v/>
      </c>
      <c r="S7785" s="29">
        <f>IF($Q7785&lt;Parâmetros!$E$19,$G7785-1,$G7785)</f>
        <v>0</v>
      </c>
    </row>
    <row r="7786" spans="1:19" x14ac:dyDescent="0.25">
      <c r="A7786" s="116"/>
      <c r="B7786" s="65"/>
      <c r="C7786" s="65"/>
      <c r="D7786" s="66"/>
      <c r="E7786" s="67"/>
      <c r="F7786" s="65"/>
      <c r="G7786" s="66"/>
      <c r="J7786" s="65"/>
      <c r="K7786" s="65"/>
      <c r="L7786" s="66"/>
      <c r="M7786" s="65"/>
      <c r="O7786" s="65"/>
      <c r="P7786" s="66"/>
      <c r="Q7786" s="31">
        <f t="shared" si="242"/>
        <v>9999</v>
      </c>
      <c r="R7786" s="31" t="str">
        <f t="shared" si="243"/>
        <v/>
      </c>
      <c r="S7786" s="29">
        <f>IF($Q7786&lt;Parâmetros!$E$19,$G7786-1,$G7786)</f>
        <v>0</v>
      </c>
    </row>
    <row r="7787" spans="1:19" x14ac:dyDescent="0.25">
      <c r="A7787" s="116"/>
      <c r="B7787" s="65"/>
      <c r="C7787" s="65"/>
      <c r="D7787" s="66"/>
      <c r="E7787" s="67"/>
      <c r="F7787" s="65"/>
      <c r="G7787" s="66"/>
      <c r="J7787" s="65"/>
      <c r="K7787" s="65"/>
      <c r="L7787" s="66"/>
      <c r="M7787" s="65"/>
      <c r="O7787" s="65"/>
      <c r="P7787" s="66"/>
      <c r="Q7787" s="31">
        <f t="shared" si="242"/>
        <v>9999</v>
      </c>
      <c r="R7787" s="31" t="str">
        <f t="shared" si="243"/>
        <v/>
      </c>
      <c r="S7787" s="29">
        <f>IF($Q7787&lt;Parâmetros!$E$19,$G7787-1,$G7787)</f>
        <v>0</v>
      </c>
    </row>
    <row r="7788" spans="1:19" x14ac:dyDescent="0.25">
      <c r="A7788" s="116"/>
      <c r="B7788" s="65"/>
      <c r="C7788" s="65"/>
      <c r="D7788" s="66"/>
      <c r="E7788" s="67"/>
      <c r="F7788" s="65"/>
      <c r="G7788" s="66"/>
      <c r="J7788" s="65"/>
      <c r="K7788" s="65"/>
      <c r="L7788" s="66"/>
      <c r="M7788" s="65"/>
      <c r="N7788" s="65"/>
      <c r="O7788" s="65"/>
      <c r="P7788" s="66"/>
      <c r="Q7788" s="31">
        <f t="shared" si="242"/>
        <v>9999</v>
      </c>
      <c r="R7788" s="31" t="str">
        <f t="shared" si="243"/>
        <v/>
      </c>
      <c r="S7788" s="29">
        <f>IF($Q7788&lt;Parâmetros!$E$19,$G7788-1,$G7788)</f>
        <v>0</v>
      </c>
    </row>
    <row r="7789" spans="1:19" x14ac:dyDescent="0.25">
      <c r="A7789" s="116"/>
      <c r="B7789" s="65"/>
      <c r="C7789" s="65"/>
      <c r="D7789" s="66"/>
      <c r="E7789" s="67"/>
      <c r="F7789" s="65"/>
      <c r="G7789" s="66"/>
      <c r="J7789" s="65"/>
      <c r="K7789" s="65"/>
      <c r="L7789" s="66"/>
      <c r="M7789" s="65"/>
      <c r="N7789" s="65"/>
      <c r="O7789" s="65"/>
      <c r="P7789" s="66"/>
      <c r="Q7789" s="31">
        <f t="shared" si="242"/>
        <v>9999</v>
      </c>
      <c r="R7789" s="31" t="str">
        <f t="shared" si="243"/>
        <v/>
      </c>
      <c r="S7789" s="29">
        <f>IF($Q7789&lt;Parâmetros!$E$19,$G7789-1,$G7789)</f>
        <v>0</v>
      </c>
    </row>
    <row r="7790" spans="1:19" x14ac:dyDescent="0.25">
      <c r="A7790" s="116"/>
      <c r="B7790" s="65"/>
      <c r="C7790" s="65"/>
      <c r="D7790" s="66"/>
      <c r="E7790" s="67"/>
      <c r="F7790" s="65"/>
      <c r="G7790" s="66"/>
      <c r="J7790" s="65"/>
      <c r="K7790" s="65"/>
      <c r="L7790" s="66"/>
      <c r="M7790" s="65"/>
      <c r="O7790" s="65"/>
      <c r="P7790" s="66"/>
      <c r="Q7790" s="31">
        <f t="shared" si="242"/>
        <v>9999</v>
      </c>
      <c r="R7790" s="31" t="str">
        <f t="shared" si="243"/>
        <v/>
      </c>
      <c r="S7790" s="29">
        <f>IF($Q7790&lt;Parâmetros!$E$19,$G7790-1,$G7790)</f>
        <v>0</v>
      </c>
    </row>
    <row r="7791" spans="1:19" x14ac:dyDescent="0.25">
      <c r="A7791" s="116"/>
      <c r="B7791" s="65"/>
      <c r="C7791" s="65"/>
      <c r="D7791" s="66"/>
      <c r="E7791" s="67"/>
      <c r="F7791" s="65"/>
      <c r="G7791" s="66"/>
      <c r="J7791" s="65"/>
      <c r="K7791" s="65"/>
      <c r="L7791" s="66"/>
      <c r="M7791" s="65"/>
      <c r="O7791" s="65"/>
      <c r="P7791" s="66"/>
      <c r="Q7791" s="31">
        <f t="shared" si="242"/>
        <v>9999</v>
      </c>
      <c r="R7791" s="31" t="str">
        <f t="shared" si="243"/>
        <v/>
      </c>
      <c r="S7791" s="29">
        <f>IF($Q7791&lt;Parâmetros!$E$19,$G7791-1,$G7791)</f>
        <v>0</v>
      </c>
    </row>
    <row r="7792" spans="1:19" x14ac:dyDescent="0.25">
      <c r="A7792" s="116"/>
      <c r="B7792" s="65"/>
      <c r="C7792" s="65"/>
      <c r="D7792" s="66"/>
      <c r="E7792" s="67"/>
      <c r="F7792" s="65"/>
      <c r="G7792" s="66"/>
      <c r="J7792" s="65"/>
      <c r="K7792" s="65"/>
      <c r="L7792" s="66"/>
      <c r="M7792" s="65"/>
      <c r="O7792" s="65"/>
      <c r="P7792" s="66"/>
      <c r="Q7792" s="31">
        <f t="shared" si="242"/>
        <v>9999</v>
      </c>
      <c r="R7792" s="31" t="str">
        <f t="shared" si="243"/>
        <v/>
      </c>
      <c r="S7792" s="29">
        <f>IF($Q7792&lt;Parâmetros!$E$19,$G7792-1,$G7792)</f>
        <v>0</v>
      </c>
    </row>
    <row r="7793" spans="1:19" x14ac:dyDescent="0.25">
      <c r="A7793" s="116"/>
      <c r="B7793" s="65"/>
      <c r="C7793" s="65"/>
      <c r="D7793" s="66"/>
      <c r="E7793" s="67"/>
      <c r="F7793" s="65"/>
      <c r="G7793" s="66"/>
      <c r="J7793" s="65"/>
      <c r="K7793" s="65"/>
      <c r="L7793" s="66"/>
      <c r="M7793" s="65"/>
      <c r="O7793" s="65"/>
      <c r="P7793" s="66"/>
      <c r="Q7793" s="31">
        <f t="shared" si="242"/>
        <v>9999</v>
      </c>
      <c r="R7793" s="31" t="str">
        <f t="shared" si="243"/>
        <v/>
      </c>
      <c r="S7793" s="29">
        <f>IF($Q7793&lt;Parâmetros!$E$19,$G7793-1,$G7793)</f>
        <v>0</v>
      </c>
    </row>
    <row r="7794" spans="1:19" x14ac:dyDescent="0.25">
      <c r="A7794" s="116"/>
      <c r="B7794" s="65"/>
      <c r="C7794" s="65"/>
      <c r="D7794" s="66"/>
      <c r="E7794" s="67"/>
      <c r="F7794" s="65"/>
      <c r="G7794" s="66"/>
      <c r="J7794" s="65"/>
      <c r="K7794" s="65"/>
      <c r="L7794" s="66"/>
      <c r="M7794" s="65"/>
      <c r="O7794" s="65"/>
      <c r="P7794" s="66"/>
      <c r="Q7794" s="31">
        <f t="shared" si="242"/>
        <v>9999</v>
      </c>
      <c r="R7794" s="31" t="str">
        <f t="shared" si="243"/>
        <v/>
      </c>
      <c r="S7794" s="29">
        <f>IF($Q7794&lt;Parâmetros!$E$19,$G7794-1,$G7794)</f>
        <v>0</v>
      </c>
    </row>
    <row r="7795" spans="1:19" x14ac:dyDescent="0.25">
      <c r="A7795" s="116"/>
      <c r="B7795" s="65"/>
      <c r="C7795" s="65"/>
      <c r="D7795" s="66"/>
      <c r="E7795" s="67"/>
      <c r="F7795" s="65"/>
      <c r="G7795" s="66"/>
      <c r="J7795" s="65"/>
      <c r="K7795" s="65"/>
      <c r="L7795" s="66"/>
      <c r="M7795" s="65"/>
      <c r="O7795" s="65"/>
      <c r="P7795" s="66"/>
      <c r="Q7795" s="31">
        <f t="shared" si="242"/>
        <v>9999</v>
      </c>
      <c r="R7795" s="31" t="str">
        <f t="shared" si="243"/>
        <v/>
      </c>
      <c r="S7795" s="29">
        <f>IF($Q7795&lt;Parâmetros!$E$19,$G7795-1,$G7795)</f>
        <v>0</v>
      </c>
    </row>
    <row r="7796" spans="1:19" x14ac:dyDescent="0.25">
      <c r="A7796" s="116"/>
      <c r="B7796" s="65"/>
      <c r="C7796" s="65"/>
      <c r="D7796" s="66"/>
      <c r="E7796" s="67"/>
      <c r="F7796" s="65"/>
      <c r="G7796" s="66"/>
      <c r="J7796" s="65"/>
      <c r="K7796" s="65"/>
      <c r="L7796" s="66"/>
      <c r="M7796" s="65"/>
      <c r="O7796" s="65"/>
      <c r="P7796" s="66"/>
      <c r="Q7796" s="31">
        <f t="shared" si="242"/>
        <v>9999</v>
      </c>
      <c r="R7796" s="31" t="str">
        <f t="shared" si="243"/>
        <v/>
      </c>
      <c r="S7796" s="29">
        <f>IF($Q7796&lt;Parâmetros!$E$19,$G7796-1,$G7796)</f>
        <v>0</v>
      </c>
    </row>
    <row r="7797" spans="1:19" x14ac:dyDescent="0.25">
      <c r="A7797" s="116"/>
      <c r="B7797" s="65"/>
      <c r="C7797" s="65"/>
      <c r="D7797" s="66"/>
      <c r="E7797" s="67"/>
      <c r="F7797" s="65"/>
      <c r="G7797" s="66"/>
      <c r="J7797" s="65"/>
      <c r="K7797" s="65"/>
      <c r="L7797" s="66"/>
      <c r="M7797" s="65"/>
      <c r="N7797" s="65"/>
      <c r="O7797" s="65"/>
      <c r="P7797" s="66"/>
      <c r="Q7797" s="31">
        <f t="shared" si="242"/>
        <v>9999</v>
      </c>
      <c r="R7797" s="31" t="str">
        <f t="shared" si="243"/>
        <v/>
      </c>
      <c r="S7797" s="29">
        <f>IF($Q7797&lt;Parâmetros!$E$19,$G7797-1,$G7797)</f>
        <v>0</v>
      </c>
    </row>
    <row r="7798" spans="1:19" x14ac:dyDescent="0.25">
      <c r="A7798" s="116"/>
      <c r="B7798" s="65"/>
      <c r="C7798" s="65"/>
      <c r="D7798" s="66"/>
      <c r="E7798" s="67"/>
      <c r="F7798" s="65"/>
      <c r="G7798" s="66"/>
      <c r="J7798" s="65"/>
      <c r="K7798" s="65"/>
      <c r="L7798" s="66"/>
      <c r="M7798" s="65"/>
      <c r="N7798" s="65"/>
      <c r="O7798" s="65"/>
      <c r="P7798" s="66"/>
      <c r="Q7798" s="31">
        <f t="shared" si="242"/>
        <v>9999</v>
      </c>
      <c r="R7798" s="31" t="str">
        <f t="shared" si="243"/>
        <v/>
      </c>
      <c r="S7798" s="29">
        <f>IF($Q7798&lt;Parâmetros!$E$19,$G7798-1,$G7798)</f>
        <v>0</v>
      </c>
    </row>
    <row r="7799" spans="1:19" x14ac:dyDescent="0.25">
      <c r="A7799" s="116"/>
      <c r="B7799" s="65"/>
      <c r="C7799" s="65"/>
      <c r="D7799" s="66"/>
      <c r="E7799" s="67"/>
      <c r="F7799" s="65"/>
      <c r="G7799" s="66"/>
      <c r="J7799" s="65"/>
      <c r="K7799" s="65"/>
      <c r="L7799" s="66"/>
      <c r="M7799" s="65"/>
      <c r="O7799" s="65"/>
      <c r="P7799" s="66"/>
      <c r="Q7799" s="31">
        <f t="shared" si="242"/>
        <v>9999</v>
      </c>
      <c r="R7799" s="31" t="str">
        <f t="shared" si="243"/>
        <v/>
      </c>
      <c r="S7799" s="29">
        <f>IF($Q7799&lt;Parâmetros!$E$19,$G7799-1,$G7799)</f>
        <v>0</v>
      </c>
    </row>
    <row r="7800" spans="1:19" x14ac:dyDescent="0.25">
      <c r="A7800" s="116"/>
      <c r="B7800" s="65"/>
      <c r="C7800" s="65"/>
      <c r="D7800" s="66"/>
      <c r="E7800" s="67"/>
      <c r="F7800" s="65"/>
      <c r="G7800" s="66"/>
      <c r="J7800" s="65"/>
      <c r="K7800" s="65"/>
      <c r="L7800" s="66"/>
      <c r="M7800" s="65"/>
      <c r="O7800" s="65"/>
      <c r="P7800" s="66"/>
      <c r="Q7800" s="31">
        <f t="shared" si="242"/>
        <v>9999</v>
      </c>
      <c r="R7800" s="31" t="str">
        <f t="shared" si="243"/>
        <v/>
      </c>
      <c r="S7800" s="29">
        <f>IF($Q7800&lt;Parâmetros!$E$19,$G7800-1,$G7800)</f>
        <v>0</v>
      </c>
    </row>
    <row r="7801" spans="1:19" x14ac:dyDescent="0.25">
      <c r="A7801" s="116"/>
      <c r="B7801" s="65"/>
      <c r="C7801" s="65"/>
      <c r="D7801" s="66"/>
      <c r="E7801" s="67"/>
      <c r="F7801" s="65"/>
      <c r="G7801" s="66"/>
      <c r="J7801" s="65"/>
      <c r="K7801" s="65"/>
      <c r="L7801" s="66"/>
      <c r="M7801" s="65"/>
      <c r="O7801" s="65"/>
      <c r="P7801" s="66"/>
      <c r="Q7801" s="31">
        <f t="shared" si="242"/>
        <v>9999</v>
      </c>
      <c r="R7801" s="31" t="str">
        <f t="shared" si="243"/>
        <v/>
      </c>
      <c r="S7801" s="29">
        <f>IF($Q7801&lt;Parâmetros!$E$19,$G7801-1,$G7801)</f>
        <v>0</v>
      </c>
    </row>
    <row r="7802" spans="1:19" x14ac:dyDescent="0.25">
      <c r="A7802" s="116"/>
      <c r="B7802" s="65"/>
      <c r="C7802" s="65"/>
      <c r="D7802" s="66"/>
      <c r="E7802" s="67"/>
      <c r="F7802" s="65"/>
      <c r="G7802" s="66"/>
      <c r="J7802" s="65"/>
      <c r="K7802" s="65"/>
      <c r="L7802" s="66"/>
      <c r="M7802" s="65"/>
      <c r="N7802" s="65"/>
      <c r="O7802" s="65"/>
      <c r="P7802" s="66"/>
      <c r="Q7802" s="31">
        <f t="shared" si="242"/>
        <v>9999</v>
      </c>
      <c r="R7802" s="31" t="str">
        <f t="shared" si="243"/>
        <v/>
      </c>
      <c r="S7802" s="29">
        <f>IF($Q7802&lt;Parâmetros!$E$19,$G7802-1,$G7802)</f>
        <v>0</v>
      </c>
    </row>
    <row r="7803" spans="1:19" x14ac:dyDescent="0.25">
      <c r="A7803" s="116"/>
      <c r="B7803" s="65"/>
      <c r="C7803" s="65"/>
      <c r="D7803" s="66"/>
      <c r="E7803" s="67"/>
      <c r="F7803" s="65"/>
      <c r="G7803" s="66"/>
      <c r="J7803" s="65"/>
      <c r="K7803" s="65"/>
      <c r="L7803" s="66"/>
      <c r="M7803" s="65"/>
      <c r="O7803" s="65"/>
      <c r="P7803" s="66"/>
      <c r="Q7803" s="31">
        <f t="shared" si="242"/>
        <v>9999</v>
      </c>
      <c r="R7803" s="31" t="str">
        <f t="shared" si="243"/>
        <v/>
      </c>
      <c r="S7803" s="29">
        <f>IF($Q7803&lt;Parâmetros!$E$19,$G7803-1,$G7803)</f>
        <v>0</v>
      </c>
    </row>
    <row r="7804" spans="1:19" x14ac:dyDescent="0.25">
      <c r="A7804" s="116"/>
      <c r="B7804" s="65"/>
      <c r="C7804" s="65"/>
      <c r="D7804" s="66"/>
      <c r="E7804" s="67"/>
      <c r="F7804" s="65"/>
      <c r="G7804" s="66"/>
      <c r="J7804" s="65"/>
      <c r="K7804" s="65"/>
      <c r="L7804" s="66"/>
      <c r="M7804" s="65"/>
      <c r="O7804" s="65"/>
      <c r="P7804" s="66"/>
      <c r="Q7804" s="31">
        <f t="shared" ref="Q7804:Q7867" si="244">IFERROR(VALUE(LEFT($J7804,2))*60+VALUE(MID($J7804,4,2)),9999)</f>
        <v>9999</v>
      </c>
      <c r="R7804" s="31" t="str">
        <f t="shared" ref="R7804:R7867" si="245">IFERROR(VALUE(LEFT($K7804,2))*60+VALUE(MID($K7804,4,2)),"")</f>
        <v/>
      </c>
      <c r="S7804" s="29">
        <f>IF($Q7804&lt;Parâmetros!$E$19,$G7804-1,$G7804)</f>
        <v>0</v>
      </c>
    </row>
    <row r="7805" spans="1:19" x14ac:dyDescent="0.25">
      <c r="A7805" s="116"/>
      <c r="B7805" s="65"/>
      <c r="C7805" s="65"/>
      <c r="D7805" s="66"/>
      <c r="E7805" s="67"/>
      <c r="F7805" s="65"/>
      <c r="G7805" s="66"/>
      <c r="J7805" s="65"/>
      <c r="K7805" s="65"/>
      <c r="L7805" s="66"/>
      <c r="M7805" s="65"/>
      <c r="O7805" s="65"/>
      <c r="P7805" s="66"/>
      <c r="Q7805" s="31">
        <f t="shared" si="244"/>
        <v>9999</v>
      </c>
      <c r="R7805" s="31" t="str">
        <f t="shared" si="245"/>
        <v/>
      </c>
      <c r="S7805" s="29">
        <f>IF($Q7805&lt;Parâmetros!$E$19,$G7805-1,$G7805)</f>
        <v>0</v>
      </c>
    </row>
    <row r="7806" spans="1:19" x14ac:dyDescent="0.25">
      <c r="A7806" s="116"/>
      <c r="B7806" s="65"/>
      <c r="C7806" s="65"/>
      <c r="D7806" s="66"/>
      <c r="E7806" s="67"/>
      <c r="F7806" s="65"/>
      <c r="G7806" s="66"/>
      <c r="J7806" s="65"/>
      <c r="K7806" s="65"/>
      <c r="L7806" s="66"/>
      <c r="M7806" s="65"/>
      <c r="O7806" s="65"/>
      <c r="P7806" s="66"/>
      <c r="Q7806" s="31">
        <f t="shared" si="244"/>
        <v>9999</v>
      </c>
      <c r="R7806" s="31" t="str">
        <f t="shared" si="245"/>
        <v/>
      </c>
      <c r="S7806" s="29">
        <f>IF($Q7806&lt;Parâmetros!$E$19,$G7806-1,$G7806)</f>
        <v>0</v>
      </c>
    </row>
    <row r="7807" spans="1:19" x14ac:dyDescent="0.25">
      <c r="A7807" s="116"/>
      <c r="B7807" s="65"/>
      <c r="C7807" s="65"/>
      <c r="D7807" s="66"/>
      <c r="E7807" s="67"/>
      <c r="F7807" s="65"/>
      <c r="G7807" s="66"/>
      <c r="J7807" s="65"/>
      <c r="K7807" s="65"/>
      <c r="L7807" s="66"/>
      <c r="M7807" s="65"/>
      <c r="N7807" s="65"/>
      <c r="O7807" s="65"/>
      <c r="P7807" s="66"/>
      <c r="Q7807" s="31">
        <f t="shared" si="244"/>
        <v>9999</v>
      </c>
      <c r="R7807" s="31" t="str">
        <f t="shared" si="245"/>
        <v/>
      </c>
      <c r="S7807" s="29">
        <f>IF($Q7807&lt;Parâmetros!$E$19,$G7807-1,$G7807)</f>
        <v>0</v>
      </c>
    </row>
    <row r="7808" spans="1:19" x14ac:dyDescent="0.25">
      <c r="A7808" s="116"/>
      <c r="B7808" s="65"/>
      <c r="C7808" s="65"/>
      <c r="D7808" s="66"/>
      <c r="E7808" s="67"/>
      <c r="F7808" s="65"/>
      <c r="G7808" s="66"/>
      <c r="J7808" s="65"/>
      <c r="K7808" s="65"/>
      <c r="L7808" s="66"/>
      <c r="M7808" s="65"/>
      <c r="N7808" s="65"/>
      <c r="O7808" s="65"/>
      <c r="P7808" s="66"/>
      <c r="Q7808" s="31">
        <f t="shared" si="244"/>
        <v>9999</v>
      </c>
      <c r="R7808" s="31" t="str">
        <f t="shared" si="245"/>
        <v/>
      </c>
      <c r="S7808" s="29">
        <f>IF($Q7808&lt;Parâmetros!$E$19,$G7808-1,$G7808)</f>
        <v>0</v>
      </c>
    </row>
    <row r="7809" spans="1:19" x14ac:dyDescent="0.25">
      <c r="A7809" s="116"/>
      <c r="B7809" s="65"/>
      <c r="C7809" s="65"/>
      <c r="D7809" s="66"/>
      <c r="E7809" s="67"/>
      <c r="F7809" s="65"/>
      <c r="G7809" s="66"/>
      <c r="J7809" s="65"/>
      <c r="K7809" s="65"/>
      <c r="L7809" s="66"/>
      <c r="M7809" s="65"/>
      <c r="O7809" s="65"/>
      <c r="P7809" s="66"/>
      <c r="Q7809" s="31">
        <f t="shared" si="244"/>
        <v>9999</v>
      </c>
      <c r="R7809" s="31" t="str">
        <f t="shared" si="245"/>
        <v/>
      </c>
      <c r="S7809" s="29">
        <f>IF($Q7809&lt;Parâmetros!$E$19,$G7809-1,$G7809)</f>
        <v>0</v>
      </c>
    </row>
    <row r="7810" spans="1:19" x14ac:dyDescent="0.25">
      <c r="A7810" s="116"/>
      <c r="B7810" s="65"/>
      <c r="C7810" s="65"/>
      <c r="D7810" s="66"/>
      <c r="E7810" s="67"/>
      <c r="F7810" s="65"/>
      <c r="G7810" s="66"/>
      <c r="J7810" s="65"/>
      <c r="K7810" s="65"/>
      <c r="L7810" s="66"/>
      <c r="M7810" s="65"/>
      <c r="O7810" s="65"/>
      <c r="P7810" s="66"/>
      <c r="Q7810" s="31">
        <f t="shared" si="244"/>
        <v>9999</v>
      </c>
      <c r="R7810" s="31" t="str">
        <f t="shared" si="245"/>
        <v/>
      </c>
      <c r="S7810" s="29">
        <f>IF($Q7810&lt;Parâmetros!$E$19,$G7810-1,$G7810)</f>
        <v>0</v>
      </c>
    </row>
    <row r="7811" spans="1:19" x14ac:dyDescent="0.25">
      <c r="A7811" s="116"/>
      <c r="B7811" s="65"/>
      <c r="C7811" s="65"/>
      <c r="D7811" s="66"/>
      <c r="E7811" s="67"/>
      <c r="F7811" s="65"/>
      <c r="G7811" s="66"/>
      <c r="J7811" s="65"/>
      <c r="K7811" s="65"/>
      <c r="L7811" s="66"/>
      <c r="M7811" s="65"/>
      <c r="N7811" s="65"/>
      <c r="O7811" s="65"/>
      <c r="P7811" s="66"/>
      <c r="Q7811" s="31">
        <f t="shared" si="244"/>
        <v>9999</v>
      </c>
      <c r="R7811" s="31" t="str">
        <f t="shared" si="245"/>
        <v/>
      </c>
      <c r="S7811" s="29">
        <f>IF($Q7811&lt;Parâmetros!$E$19,$G7811-1,$G7811)</f>
        <v>0</v>
      </c>
    </row>
    <row r="7812" spans="1:19" x14ac:dyDescent="0.25">
      <c r="A7812" s="116"/>
      <c r="B7812" s="65"/>
      <c r="C7812" s="65"/>
      <c r="D7812" s="66"/>
      <c r="E7812" s="67"/>
      <c r="F7812" s="65"/>
      <c r="G7812" s="66"/>
      <c r="J7812" s="65"/>
      <c r="K7812" s="65"/>
      <c r="L7812" s="66"/>
      <c r="M7812" s="65"/>
      <c r="N7812" s="65"/>
      <c r="O7812" s="65"/>
      <c r="P7812" s="66"/>
      <c r="Q7812" s="31">
        <f t="shared" si="244"/>
        <v>9999</v>
      </c>
      <c r="R7812" s="31" t="str">
        <f t="shared" si="245"/>
        <v/>
      </c>
      <c r="S7812" s="29">
        <f>IF($Q7812&lt;Parâmetros!$E$19,$G7812-1,$G7812)</f>
        <v>0</v>
      </c>
    </row>
    <row r="7813" spans="1:19" x14ac:dyDescent="0.25">
      <c r="A7813" s="116"/>
      <c r="B7813" s="65"/>
      <c r="C7813" s="65"/>
      <c r="D7813" s="66"/>
      <c r="E7813" s="67"/>
      <c r="F7813" s="65"/>
      <c r="G7813" s="66"/>
      <c r="J7813" s="65"/>
      <c r="K7813" s="65"/>
      <c r="L7813" s="66"/>
      <c r="M7813" s="65"/>
      <c r="N7813" s="65"/>
      <c r="O7813" s="65"/>
      <c r="P7813" s="66"/>
      <c r="Q7813" s="31">
        <f t="shared" si="244"/>
        <v>9999</v>
      </c>
      <c r="R7813" s="31" t="str">
        <f t="shared" si="245"/>
        <v/>
      </c>
      <c r="S7813" s="29">
        <f>IF($Q7813&lt;Parâmetros!$E$19,$G7813-1,$G7813)</f>
        <v>0</v>
      </c>
    </row>
    <row r="7814" spans="1:19" x14ac:dyDescent="0.25">
      <c r="A7814" s="116"/>
      <c r="B7814" s="65"/>
      <c r="C7814" s="65"/>
      <c r="D7814" s="66"/>
      <c r="E7814" s="67"/>
      <c r="F7814" s="65"/>
      <c r="G7814" s="66"/>
      <c r="J7814" s="65"/>
      <c r="K7814" s="65"/>
      <c r="L7814" s="66"/>
      <c r="M7814" s="65"/>
      <c r="O7814" s="65"/>
      <c r="P7814" s="66"/>
      <c r="Q7814" s="31">
        <f t="shared" si="244"/>
        <v>9999</v>
      </c>
      <c r="R7814" s="31" t="str">
        <f t="shared" si="245"/>
        <v/>
      </c>
      <c r="S7814" s="29">
        <f>IF($Q7814&lt;Parâmetros!$E$19,$G7814-1,$G7814)</f>
        <v>0</v>
      </c>
    </row>
    <row r="7815" spans="1:19" x14ac:dyDescent="0.25">
      <c r="A7815" s="116"/>
      <c r="B7815" s="65"/>
      <c r="C7815" s="65"/>
      <c r="D7815" s="66"/>
      <c r="E7815" s="67"/>
      <c r="F7815" s="65"/>
      <c r="G7815" s="66"/>
      <c r="J7815" s="65"/>
      <c r="K7815" s="65"/>
      <c r="L7815" s="66"/>
      <c r="M7815" s="65"/>
      <c r="O7815" s="65"/>
      <c r="P7815" s="66"/>
      <c r="Q7815" s="31">
        <f t="shared" si="244"/>
        <v>9999</v>
      </c>
      <c r="R7815" s="31" t="str">
        <f t="shared" si="245"/>
        <v/>
      </c>
      <c r="S7815" s="29">
        <f>IF($Q7815&lt;Parâmetros!$E$19,$G7815-1,$G7815)</f>
        <v>0</v>
      </c>
    </row>
    <row r="7816" spans="1:19" x14ac:dyDescent="0.25">
      <c r="A7816" s="116"/>
      <c r="B7816" s="65"/>
      <c r="C7816" s="65"/>
      <c r="D7816" s="66"/>
      <c r="E7816" s="67"/>
      <c r="F7816" s="65"/>
      <c r="G7816" s="66"/>
      <c r="J7816" s="65"/>
      <c r="K7816" s="65"/>
      <c r="L7816" s="66"/>
      <c r="M7816" s="65"/>
      <c r="O7816" s="65"/>
      <c r="P7816" s="66"/>
      <c r="Q7816" s="31">
        <f t="shared" si="244"/>
        <v>9999</v>
      </c>
      <c r="R7816" s="31" t="str">
        <f t="shared" si="245"/>
        <v/>
      </c>
      <c r="S7816" s="29">
        <f>IF($Q7816&lt;Parâmetros!$E$19,$G7816-1,$G7816)</f>
        <v>0</v>
      </c>
    </row>
    <row r="7817" spans="1:19" x14ac:dyDescent="0.25">
      <c r="A7817" s="116"/>
      <c r="B7817" s="65"/>
      <c r="C7817" s="65"/>
      <c r="D7817" s="66"/>
      <c r="E7817" s="67"/>
      <c r="F7817" s="65"/>
      <c r="G7817" s="66"/>
      <c r="J7817" s="65"/>
      <c r="K7817" s="65"/>
      <c r="L7817" s="66"/>
      <c r="M7817" s="65"/>
      <c r="O7817" s="65"/>
      <c r="P7817" s="66"/>
      <c r="Q7817" s="31">
        <f t="shared" si="244"/>
        <v>9999</v>
      </c>
      <c r="R7817" s="31" t="str">
        <f t="shared" si="245"/>
        <v/>
      </c>
      <c r="S7817" s="29">
        <f>IF($Q7817&lt;Parâmetros!$E$19,$G7817-1,$G7817)</f>
        <v>0</v>
      </c>
    </row>
    <row r="7818" spans="1:19" x14ac:dyDescent="0.25">
      <c r="A7818" s="116"/>
      <c r="B7818" s="65"/>
      <c r="C7818" s="65"/>
      <c r="D7818" s="66"/>
      <c r="E7818" s="67"/>
      <c r="F7818" s="65"/>
      <c r="G7818" s="66"/>
      <c r="J7818" s="65"/>
      <c r="K7818" s="65"/>
      <c r="L7818" s="66"/>
      <c r="M7818" s="65"/>
      <c r="O7818" s="65"/>
      <c r="P7818" s="66"/>
      <c r="Q7818" s="31">
        <f t="shared" si="244"/>
        <v>9999</v>
      </c>
      <c r="R7818" s="31" t="str">
        <f t="shared" si="245"/>
        <v/>
      </c>
      <c r="S7818" s="29">
        <f>IF($Q7818&lt;Parâmetros!$E$19,$G7818-1,$G7818)</f>
        <v>0</v>
      </c>
    </row>
    <row r="7819" spans="1:19" x14ac:dyDescent="0.25">
      <c r="A7819" s="116"/>
      <c r="B7819" s="65"/>
      <c r="C7819" s="65"/>
      <c r="D7819" s="66"/>
      <c r="E7819" s="67"/>
      <c r="F7819" s="65"/>
      <c r="G7819" s="66"/>
      <c r="J7819" s="65"/>
      <c r="K7819" s="65"/>
      <c r="L7819" s="66"/>
      <c r="M7819" s="65"/>
      <c r="O7819" s="65"/>
      <c r="P7819" s="66"/>
      <c r="Q7819" s="31">
        <f t="shared" si="244"/>
        <v>9999</v>
      </c>
      <c r="R7819" s="31" t="str">
        <f t="shared" si="245"/>
        <v/>
      </c>
      <c r="S7819" s="29">
        <f>IF($Q7819&lt;Parâmetros!$E$19,$G7819-1,$G7819)</f>
        <v>0</v>
      </c>
    </row>
    <row r="7820" spans="1:19" x14ac:dyDescent="0.25">
      <c r="A7820" s="116"/>
      <c r="B7820" s="65"/>
      <c r="C7820" s="65"/>
      <c r="D7820" s="66"/>
      <c r="E7820" s="67"/>
      <c r="F7820" s="65"/>
      <c r="G7820" s="66"/>
      <c r="J7820" s="65"/>
      <c r="K7820" s="65"/>
      <c r="L7820" s="66"/>
      <c r="M7820" s="65"/>
      <c r="O7820" s="65"/>
      <c r="P7820" s="66"/>
      <c r="Q7820" s="31">
        <f t="shared" si="244"/>
        <v>9999</v>
      </c>
      <c r="R7820" s="31" t="str">
        <f t="shared" si="245"/>
        <v/>
      </c>
      <c r="S7820" s="29">
        <f>IF($Q7820&lt;Parâmetros!$E$19,$G7820-1,$G7820)</f>
        <v>0</v>
      </c>
    </row>
    <row r="7821" spans="1:19" x14ac:dyDescent="0.25">
      <c r="A7821" s="116"/>
      <c r="B7821" s="65"/>
      <c r="C7821" s="65"/>
      <c r="D7821" s="66"/>
      <c r="E7821" s="67"/>
      <c r="F7821" s="65"/>
      <c r="G7821" s="66"/>
      <c r="J7821" s="65"/>
      <c r="K7821" s="65"/>
      <c r="L7821" s="66"/>
      <c r="M7821" s="65"/>
      <c r="N7821" s="65"/>
      <c r="O7821" s="65"/>
      <c r="P7821" s="66"/>
      <c r="Q7821" s="31">
        <f t="shared" si="244"/>
        <v>9999</v>
      </c>
      <c r="R7821" s="31" t="str">
        <f t="shared" si="245"/>
        <v/>
      </c>
      <c r="S7821" s="29">
        <f>IF($Q7821&lt;Parâmetros!$E$19,$G7821-1,$G7821)</f>
        <v>0</v>
      </c>
    </row>
    <row r="7822" spans="1:19" x14ac:dyDescent="0.25">
      <c r="A7822" s="116"/>
      <c r="B7822" s="65"/>
      <c r="C7822" s="65"/>
      <c r="D7822" s="66"/>
      <c r="E7822" s="67"/>
      <c r="F7822" s="65"/>
      <c r="G7822" s="66"/>
      <c r="J7822" s="65"/>
      <c r="K7822" s="65"/>
      <c r="L7822" s="66"/>
      <c r="M7822" s="65"/>
      <c r="N7822" s="65"/>
      <c r="O7822" s="65"/>
      <c r="P7822" s="66"/>
      <c r="Q7822" s="31">
        <f t="shared" si="244"/>
        <v>9999</v>
      </c>
      <c r="R7822" s="31" t="str">
        <f t="shared" si="245"/>
        <v/>
      </c>
      <c r="S7822" s="29">
        <f>IF($Q7822&lt;Parâmetros!$E$19,$G7822-1,$G7822)</f>
        <v>0</v>
      </c>
    </row>
    <row r="7823" spans="1:19" x14ac:dyDescent="0.25">
      <c r="A7823" s="116"/>
      <c r="B7823" s="65"/>
      <c r="C7823" s="65"/>
      <c r="D7823" s="66"/>
      <c r="E7823" s="67"/>
      <c r="F7823" s="65"/>
      <c r="G7823" s="66"/>
      <c r="J7823" s="65"/>
      <c r="K7823" s="65"/>
      <c r="L7823" s="66"/>
      <c r="M7823" s="65"/>
      <c r="O7823" s="65"/>
      <c r="P7823" s="66"/>
      <c r="Q7823" s="31">
        <f t="shared" si="244"/>
        <v>9999</v>
      </c>
      <c r="R7823" s="31" t="str">
        <f t="shared" si="245"/>
        <v/>
      </c>
      <c r="S7823" s="29">
        <f>IF($Q7823&lt;Parâmetros!$E$19,$G7823-1,$G7823)</f>
        <v>0</v>
      </c>
    </row>
    <row r="7824" spans="1:19" x14ac:dyDescent="0.25">
      <c r="A7824" s="116"/>
      <c r="B7824" s="65"/>
      <c r="C7824" s="65"/>
      <c r="D7824" s="66"/>
      <c r="E7824" s="67"/>
      <c r="F7824" s="65"/>
      <c r="G7824" s="66"/>
      <c r="J7824" s="65"/>
      <c r="K7824" s="65"/>
      <c r="L7824" s="66"/>
      <c r="M7824" s="65"/>
      <c r="N7824" s="65"/>
      <c r="O7824" s="65"/>
      <c r="P7824" s="66"/>
      <c r="Q7824" s="31">
        <f t="shared" si="244"/>
        <v>9999</v>
      </c>
      <c r="R7824" s="31" t="str">
        <f t="shared" si="245"/>
        <v/>
      </c>
      <c r="S7824" s="29">
        <f>IF($Q7824&lt;Parâmetros!$E$19,$G7824-1,$G7824)</f>
        <v>0</v>
      </c>
    </row>
    <row r="7825" spans="1:19" x14ac:dyDescent="0.25">
      <c r="A7825" s="116"/>
      <c r="B7825" s="65"/>
      <c r="C7825" s="65"/>
      <c r="D7825" s="66"/>
      <c r="E7825" s="67"/>
      <c r="F7825" s="65"/>
      <c r="G7825" s="66"/>
      <c r="J7825" s="65"/>
      <c r="K7825" s="65"/>
      <c r="L7825" s="66"/>
      <c r="M7825" s="65"/>
      <c r="N7825" s="65"/>
      <c r="O7825" s="65"/>
      <c r="P7825" s="66"/>
      <c r="Q7825" s="31">
        <f t="shared" si="244"/>
        <v>9999</v>
      </c>
      <c r="R7825" s="31" t="str">
        <f t="shared" si="245"/>
        <v/>
      </c>
      <c r="S7825" s="29">
        <f>IF($Q7825&lt;Parâmetros!$E$19,$G7825-1,$G7825)</f>
        <v>0</v>
      </c>
    </row>
    <row r="7826" spans="1:19" x14ac:dyDescent="0.25">
      <c r="A7826" s="116"/>
      <c r="B7826" s="65"/>
      <c r="C7826" s="65"/>
      <c r="D7826" s="66"/>
      <c r="E7826" s="67"/>
      <c r="F7826" s="65"/>
      <c r="G7826" s="66"/>
      <c r="J7826" s="65"/>
      <c r="K7826" s="65"/>
      <c r="L7826" s="66"/>
      <c r="M7826" s="65"/>
      <c r="O7826" s="65"/>
      <c r="P7826" s="66"/>
      <c r="Q7826" s="31">
        <f t="shared" si="244"/>
        <v>9999</v>
      </c>
      <c r="R7826" s="31" t="str">
        <f t="shared" si="245"/>
        <v/>
      </c>
      <c r="S7826" s="29">
        <f>IF($Q7826&lt;Parâmetros!$E$19,$G7826-1,$G7826)</f>
        <v>0</v>
      </c>
    </row>
    <row r="7827" spans="1:19" x14ac:dyDescent="0.25">
      <c r="A7827" s="116"/>
      <c r="B7827" s="65"/>
      <c r="C7827" s="65"/>
      <c r="D7827" s="66"/>
      <c r="E7827" s="67"/>
      <c r="F7827" s="65"/>
      <c r="G7827" s="66"/>
      <c r="J7827" s="65"/>
      <c r="K7827" s="65"/>
      <c r="L7827" s="66"/>
      <c r="M7827" s="65"/>
      <c r="N7827" s="65"/>
      <c r="O7827" s="65"/>
      <c r="P7827" s="66"/>
      <c r="Q7827" s="31">
        <f t="shared" si="244"/>
        <v>9999</v>
      </c>
      <c r="R7827" s="31" t="str">
        <f t="shared" si="245"/>
        <v/>
      </c>
      <c r="S7827" s="29">
        <f>IF($Q7827&lt;Parâmetros!$E$19,$G7827-1,$G7827)</f>
        <v>0</v>
      </c>
    </row>
    <row r="7828" spans="1:19" x14ac:dyDescent="0.25">
      <c r="A7828" s="116"/>
      <c r="B7828" s="65"/>
      <c r="C7828" s="65"/>
      <c r="D7828" s="66"/>
      <c r="E7828" s="67"/>
      <c r="F7828" s="65"/>
      <c r="G7828" s="66"/>
      <c r="J7828" s="65"/>
      <c r="K7828" s="65"/>
      <c r="L7828" s="66"/>
      <c r="M7828" s="65"/>
      <c r="N7828" s="65"/>
      <c r="O7828" s="65"/>
      <c r="P7828" s="66"/>
      <c r="Q7828" s="31">
        <f t="shared" si="244"/>
        <v>9999</v>
      </c>
      <c r="R7828" s="31" t="str">
        <f t="shared" si="245"/>
        <v/>
      </c>
      <c r="S7828" s="29">
        <f>IF($Q7828&lt;Parâmetros!$E$19,$G7828-1,$G7828)</f>
        <v>0</v>
      </c>
    </row>
    <row r="7829" spans="1:19" x14ac:dyDescent="0.25">
      <c r="A7829" s="116"/>
      <c r="B7829" s="65"/>
      <c r="C7829" s="65"/>
      <c r="D7829" s="66"/>
      <c r="E7829" s="67"/>
      <c r="F7829" s="65"/>
      <c r="G7829" s="66"/>
      <c r="J7829" s="65"/>
      <c r="K7829" s="65"/>
      <c r="L7829" s="66"/>
      <c r="M7829" s="65"/>
      <c r="N7829" s="65"/>
      <c r="O7829" s="65"/>
      <c r="P7829" s="66"/>
      <c r="Q7829" s="31">
        <f t="shared" si="244"/>
        <v>9999</v>
      </c>
      <c r="R7829" s="31" t="str">
        <f t="shared" si="245"/>
        <v/>
      </c>
      <c r="S7829" s="29">
        <f>IF($Q7829&lt;Parâmetros!$E$19,$G7829-1,$G7829)</f>
        <v>0</v>
      </c>
    </row>
    <row r="7830" spans="1:19" x14ac:dyDescent="0.25">
      <c r="A7830" s="116"/>
      <c r="B7830" s="65"/>
      <c r="C7830" s="65"/>
      <c r="D7830" s="66"/>
      <c r="E7830" s="67"/>
      <c r="F7830" s="65"/>
      <c r="G7830" s="66"/>
      <c r="J7830" s="65"/>
      <c r="K7830" s="65"/>
      <c r="L7830" s="66"/>
      <c r="M7830" s="65"/>
      <c r="N7830" s="65"/>
      <c r="O7830" s="65"/>
      <c r="P7830" s="66"/>
      <c r="Q7830" s="31">
        <f t="shared" si="244"/>
        <v>9999</v>
      </c>
      <c r="R7830" s="31" t="str">
        <f t="shared" si="245"/>
        <v/>
      </c>
      <c r="S7830" s="29">
        <f>IF($Q7830&lt;Parâmetros!$E$19,$G7830-1,$G7830)</f>
        <v>0</v>
      </c>
    </row>
    <row r="7831" spans="1:19" x14ac:dyDescent="0.25">
      <c r="A7831" s="116"/>
      <c r="B7831" s="65"/>
      <c r="C7831" s="65"/>
      <c r="D7831" s="66"/>
      <c r="E7831" s="67"/>
      <c r="F7831" s="65"/>
      <c r="G7831" s="66"/>
      <c r="J7831" s="65"/>
      <c r="K7831" s="65"/>
      <c r="L7831" s="66"/>
      <c r="M7831" s="65"/>
      <c r="N7831" s="65"/>
      <c r="O7831" s="65"/>
      <c r="P7831" s="66"/>
      <c r="Q7831" s="31">
        <f t="shared" si="244"/>
        <v>9999</v>
      </c>
      <c r="R7831" s="31" t="str">
        <f t="shared" si="245"/>
        <v/>
      </c>
      <c r="S7831" s="29">
        <f>IF($Q7831&lt;Parâmetros!$E$19,$G7831-1,$G7831)</f>
        <v>0</v>
      </c>
    </row>
    <row r="7832" spans="1:19" x14ac:dyDescent="0.25">
      <c r="A7832" s="116"/>
      <c r="B7832" s="65"/>
      <c r="C7832" s="65"/>
      <c r="D7832" s="66"/>
      <c r="E7832" s="67"/>
      <c r="F7832" s="65"/>
      <c r="G7832" s="66"/>
      <c r="J7832" s="65"/>
      <c r="K7832" s="65"/>
      <c r="L7832" s="66"/>
      <c r="M7832" s="65"/>
      <c r="N7832" s="65"/>
      <c r="O7832" s="65"/>
      <c r="P7832" s="66"/>
      <c r="Q7832" s="31">
        <f t="shared" si="244"/>
        <v>9999</v>
      </c>
      <c r="R7832" s="31" t="str">
        <f t="shared" si="245"/>
        <v/>
      </c>
      <c r="S7832" s="29">
        <f>IF($Q7832&lt;Parâmetros!$E$19,$G7832-1,$G7832)</f>
        <v>0</v>
      </c>
    </row>
    <row r="7833" spans="1:19" x14ac:dyDescent="0.25">
      <c r="A7833" s="116"/>
      <c r="B7833" s="65"/>
      <c r="C7833" s="65"/>
      <c r="D7833" s="66"/>
      <c r="E7833" s="67"/>
      <c r="F7833" s="65"/>
      <c r="G7833" s="66"/>
      <c r="J7833" s="65"/>
      <c r="K7833" s="65"/>
      <c r="L7833" s="66"/>
      <c r="M7833" s="65"/>
      <c r="N7833" s="65"/>
      <c r="O7833" s="65"/>
      <c r="P7833" s="66"/>
      <c r="Q7833" s="31">
        <f t="shared" si="244"/>
        <v>9999</v>
      </c>
      <c r="R7833" s="31" t="str">
        <f t="shared" si="245"/>
        <v/>
      </c>
      <c r="S7833" s="29">
        <f>IF($Q7833&lt;Parâmetros!$E$19,$G7833-1,$G7833)</f>
        <v>0</v>
      </c>
    </row>
    <row r="7834" spans="1:19" x14ac:dyDescent="0.25">
      <c r="A7834" s="116"/>
      <c r="B7834" s="65"/>
      <c r="C7834" s="65"/>
      <c r="D7834" s="66"/>
      <c r="E7834" s="67"/>
      <c r="F7834" s="65"/>
      <c r="G7834" s="66"/>
      <c r="J7834" s="65"/>
      <c r="K7834" s="65"/>
      <c r="L7834" s="66"/>
      <c r="M7834" s="65"/>
      <c r="O7834" s="65"/>
      <c r="P7834" s="66"/>
      <c r="Q7834" s="31">
        <f t="shared" si="244"/>
        <v>9999</v>
      </c>
      <c r="R7834" s="31" t="str">
        <f t="shared" si="245"/>
        <v/>
      </c>
      <c r="S7834" s="29">
        <f>IF($Q7834&lt;Parâmetros!$E$19,$G7834-1,$G7834)</f>
        <v>0</v>
      </c>
    </row>
    <row r="7835" spans="1:19" x14ac:dyDescent="0.25">
      <c r="A7835" s="116"/>
      <c r="B7835" s="65"/>
      <c r="C7835" s="65"/>
      <c r="D7835" s="66"/>
      <c r="E7835" s="67"/>
      <c r="F7835" s="65"/>
      <c r="G7835" s="66"/>
      <c r="J7835" s="65"/>
      <c r="K7835" s="65"/>
      <c r="L7835" s="66"/>
      <c r="M7835" s="65"/>
      <c r="O7835" s="65"/>
      <c r="P7835" s="66"/>
      <c r="Q7835" s="31">
        <f t="shared" si="244"/>
        <v>9999</v>
      </c>
      <c r="R7835" s="31" t="str">
        <f t="shared" si="245"/>
        <v/>
      </c>
      <c r="S7835" s="29">
        <f>IF($Q7835&lt;Parâmetros!$E$19,$G7835-1,$G7835)</f>
        <v>0</v>
      </c>
    </row>
    <row r="7836" spans="1:19" x14ac:dyDescent="0.25">
      <c r="A7836" s="116"/>
      <c r="B7836" s="65"/>
      <c r="C7836" s="65"/>
      <c r="D7836" s="66"/>
      <c r="E7836" s="67"/>
      <c r="F7836" s="65"/>
      <c r="G7836" s="66"/>
      <c r="J7836" s="65"/>
      <c r="K7836" s="65"/>
      <c r="L7836" s="66"/>
      <c r="M7836" s="65"/>
      <c r="N7836" s="65"/>
      <c r="O7836" s="65"/>
      <c r="P7836" s="66"/>
      <c r="Q7836" s="31">
        <f t="shared" si="244"/>
        <v>9999</v>
      </c>
      <c r="R7836" s="31" t="str">
        <f t="shared" si="245"/>
        <v/>
      </c>
      <c r="S7836" s="29">
        <f>IF($Q7836&lt;Parâmetros!$E$19,$G7836-1,$G7836)</f>
        <v>0</v>
      </c>
    </row>
    <row r="7837" spans="1:19" x14ac:dyDescent="0.25">
      <c r="A7837" s="116"/>
      <c r="B7837" s="65"/>
      <c r="C7837" s="65"/>
      <c r="D7837" s="66"/>
      <c r="E7837" s="67"/>
      <c r="F7837" s="65"/>
      <c r="G7837" s="66"/>
      <c r="J7837" s="65"/>
      <c r="K7837" s="65"/>
      <c r="L7837" s="66"/>
      <c r="M7837" s="65"/>
      <c r="N7837" s="65"/>
      <c r="O7837" s="65"/>
      <c r="P7837" s="66"/>
      <c r="Q7837" s="31">
        <f t="shared" si="244"/>
        <v>9999</v>
      </c>
      <c r="R7837" s="31" t="str">
        <f t="shared" si="245"/>
        <v/>
      </c>
      <c r="S7837" s="29">
        <f>IF($Q7837&lt;Parâmetros!$E$19,$G7837-1,$G7837)</f>
        <v>0</v>
      </c>
    </row>
    <row r="7838" spans="1:19" x14ac:dyDescent="0.25">
      <c r="A7838" s="116"/>
      <c r="B7838" s="65"/>
      <c r="C7838" s="65"/>
      <c r="D7838" s="66"/>
      <c r="E7838" s="67"/>
      <c r="F7838" s="65"/>
      <c r="G7838" s="66"/>
      <c r="J7838" s="65"/>
      <c r="K7838" s="65"/>
      <c r="L7838" s="66"/>
      <c r="M7838" s="65"/>
      <c r="N7838" s="65"/>
      <c r="O7838" s="65"/>
      <c r="P7838" s="66"/>
      <c r="Q7838" s="31">
        <f t="shared" si="244"/>
        <v>9999</v>
      </c>
      <c r="R7838" s="31" t="str">
        <f t="shared" si="245"/>
        <v/>
      </c>
      <c r="S7838" s="29">
        <f>IF($Q7838&lt;Parâmetros!$E$19,$G7838-1,$G7838)</f>
        <v>0</v>
      </c>
    </row>
    <row r="7839" spans="1:19" x14ac:dyDescent="0.25">
      <c r="A7839" s="116"/>
      <c r="B7839" s="65"/>
      <c r="C7839" s="65"/>
      <c r="D7839" s="66"/>
      <c r="E7839" s="67"/>
      <c r="F7839" s="65"/>
      <c r="G7839" s="66"/>
      <c r="J7839" s="65"/>
      <c r="K7839" s="65"/>
      <c r="L7839" s="66"/>
      <c r="M7839" s="65"/>
      <c r="N7839" s="65"/>
      <c r="O7839" s="65"/>
      <c r="P7839" s="66"/>
      <c r="Q7839" s="31">
        <f t="shared" si="244"/>
        <v>9999</v>
      </c>
      <c r="R7839" s="31" t="str">
        <f t="shared" si="245"/>
        <v/>
      </c>
      <c r="S7839" s="29">
        <f>IF($Q7839&lt;Parâmetros!$E$19,$G7839-1,$G7839)</f>
        <v>0</v>
      </c>
    </row>
    <row r="7840" spans="1:19" x14ac:dyDescent="0.25">
      <c r="A7840" s="116"/>
      <c r="B7840" s="65"/>
      <c r="C7840" s="65"/>
      <c r="D7840" s="66"/>
      <c r="E7840" s="67"/>
      <c r="F7840" s="65"/>
      <c r="G7840" s="66"/>
      <c r="J7840" s="65"/>
      <c r="K7840" s="65"/>
      <c r="L7840" s="66"/>
      <c r="M7840" s="65"/>
      <c r="N7840" s="65"/>
      <c r="O7840" s="65"/>
      <c r="P7840" s="66"/>
      <c r="Q7840" s="31">
        <f t="shared" si="244"/>
        <v>9999</v>
      </c>
      <c r="R7840" s="31" t="str">
        <f t="shared" si="245"/>
        <v/>
      </c>
      <c r="S7840" s="29">
        <f>IF($Q7840&lt;Parâmetros!$E$19,$G7840-1,$G7840)</f>
        <v>0</v>
      </c>
    </row>
    <row r="7841" spans="1:19" x14ac:dyDescent="0.25">
      <c r="A7841" s="116"/>
      <c r="B7841" s="65"/>
      <c r="C7841" s="65"/>
      <c r="D7841" s="66"/>
      <c r="E7841" s="67"/>
      <c r="F7841" s="65"/>
      <c r="G7841" s="66"/>
      <c r="J7841" s="65"/>
      <c r="K7841" s="65"/>
      <c r="L7841" s="66"/>
      <c r="M7841" s="65"/>
      <c r="N7841" s="65"/>
      <c r="O7841" s="65"/>
      <c r="P7841" s="66"/>
      <c r="Q7841" s="31">
        <f t="shared" si="244"/>
        <v>9999</v>
      </c>
      <c r="R7841" s="31" t="str">
        <f t="shared" si="245"/>
        <v/>
      </c>
      <c r="S7841" s="29">
        <f>IF($Q7841&lt;Parâmetros!$E$19,$G7841-1,$G7841)</f>
        <v>0</v>
      </c>
    </row>
    <row r="7842" spans="1:19" x14ac:dyDescent="0.25">
      <c r="A7842" s="116"/>
      <c r="B7842" s="65"/>
      <c r="C7842" s="65"/>
      <c r="D7842" s="66"/>
      <c r="E7842" s="67"/>
      <c r="F7842" s="65"/>
      <c r="G7842" s="66"/>
      <c r="J7842" s="65"/>
      <c r="K7842" s="65"/>
      <c r="L7842" s="66"/>
      <c r="M7842" s="65"/>
      <c r="O7842" s="65"/>
      <c r="P7842" s="66"/>
      <c r="Q7842" s="31">
        <f t="shared" si="244"/>
        <v>9999</v>
      </c>
      <c r="R7842" s="31" t="str">
        <f t="shared" si="245"/>
        <v/>
      </c>
      <c r="S7842" s="29">
        <f>IF($Q7842&lt;Parâmetros!$E$19,$G7842-1,$G7842)</f>
        <v>0</v>
      </c>
    </row>
    <row r="7843" spans="1:19" x14ac:dyDescent="0.25">
      <c r="A7843" s="116"/>
      <c r="B7843" s="65"/>
      <c r="C7843" s="65"/>
      <c r="D7843" s="66"/>
      <c r="E7843" s="67"/>
      <c r="F7843" s="65"/>
      <c r="G7843" s="66"/>
      <c r="J7843" s="65"/>
      <c r="K7843" s="65"/>
      <c r="L7843" s="66"/>
      <c r="M7843" s="65"/>
      <c r="O7843" s="65"/>
      <c r="P7843" s="66"/>
      <c r="Q7843" s="31">
        <f t="shared" si="244"/>
        <v>9999</v>
      </c>
      <c r="R7843" s="31" t="str">
        <f t="shared" si="245"/>
        <v/>
      </c>
      <c r="S7843" s="29">
        <f>IF($Q7843&lt;Parâmetros!$E$19,$G7843-1,$G7843)</f>
        <v>0</v>
      </c>
    </row>
    <row r="7844" spans="1:19" x14ac:dyDescent="0.25">
      <c r="A7844" s="116"/>
      <c r="B7844" s="65"/>
      <c r="C7844" s="65"/>
      <c r="D7844" s="66"/>
      <c r="E7844" s="67"/>
      <c r="F7844" s="65"/>
      <c r="G7844" s="66"/>
      <c r="J7844" s="65"/>
      <c r="K7844" s="65"/>
      <c r="L7844" s="66"/>
      <c r="M7844" s="65"/>
      <c r="O7844" s="65"/>
      <c r="P7844" s="66"/>
      <c r="Q7844" s="31">
        <f t="shared" si="244"/>
        <v>9999</v>
      </c>
      <c r="R7844" s="31" t="str">
        <f t="shared" si="245"/>
        <v/>
      </c>
      <c r="S7844" s="29">
        <f>IF($Q7844&lt;Parâmetros!$E$19,$G7844-1,$G7844)</f>
        <v>0</v>
      </c>
    </row>
    <row r="7845" spans="1:19" x14ac:dyDescent="0.25">
      <c r="A7845" s="116"/>
      <c r="B7845" s="65"/>
      <c r="C7845" s="65"/>
      <c r="D7845" s="66"/>
      <c r="E7845" s="67"/>
      <c r="F7845" s="65"/>
      <c r="G7845" s="66"/>
      <c r="J7845" s="65"/>
      <c r="K7845" s="65"/>
      <c r="L7845" s="66"/>
      <c r="M7845" s="65"/>
      <c r="N7845" s="65"/>
      <c r="O7845" s="65"/>
      <c r="P7845" s="66"/>
      <c r="Q7845" s="31">
        <f t="shared" si="244"/>
        <v>9999</v>
      </c>
      <c r="R7845" s="31" t="str">
        <f t="shared" si="245"/>
        <v/>
      </c>
      <c r="S7845" s="29">
        <f>IF($Q7845&lt;Parâmetros!$E$19,$G7845-1,$G7845)</f>
        <v>0</v>
      </c>
    </row>
    <row r="7846" spans="1:19" x14ac:dyDescent="0.25">
      <c r="A7846" s="116"/>
      <c r="B7846" s="65"/>
      <c r="C7846" s="65"/>
      <c r="D7846" s="66"/>
      <c r="E7846" s="67"/>
      <c r="F7846" s="65"/>
      <c r="G7846" s="66"/>
      <c r="J7846" s="65"/>
      <c r="K7846" s="65"/>
      <c r="L7846" s="66"/>
      <c r="M7846" s="65"/>
      <c r="N7846" s="65"/>
      <c r="O7846" s="65"/>
      <c r="P7846" s="66"/>
      <c r="Q7846" s="31">
        <f t="shared" si="244"/>
        <v>9999</v>
      </c>
      <c r="R7846" s="31" t="str">
        <f t="shared" si="245"/>
        <v/>
      </c>
      <c r="S7846" s="29">
        <f>IF($Q7846&lt;Parâmetros!$E$19,$G7846-1,$G7846)</f>
        <v>0</v>
      </c>
    </row>
    <row r="7847" spans="1:19" x14ac:dyDescent="0.25">
      <c r="A7847" s="116"/>
      <c r="B7847" s="65"/>
      <c r="C7847" s="65"/>
      <c r="D7847" s="66"/>
      <c r="E7847" s="67"/>
      <c r="F7847" s="65"/>
      <c r="G7847" s="66"/>
      <c r="J7847" s="65"/>
      <c r="K7847" s="65"/>
      <c r="L7847" s="66"/>
      <c r="M7847" s="65"/>
      <c r="N7847" s="65"/>
      <c r="O7847" s="65"/>
      <c r="P7847" s="66"/>
      <c r="Q7847" s="31">
        <f t="shared" si="244"/>
        <v>9999</v>
      </c>
      <c r="R7847" s="31" t="str">
        <f t="shared" si="245"/>
        <v/>
      </c>
      <c r="S7847" s="29">
        <f>IF($Q7847&lt;Parâmetros!$E$19,$G7847-1,$G7847)</f>
        <v>0</v>
      </c>
    </row>
    <row r="7848" spans="1:19" x14ac:dyDescent="0.25">
      <c r="A7848" s="116"/>
      <c r="B7848" s="65"/>
      <c r="C7848" s="65"/>
      <c r="D7848" s="66"/>
      <c r="E7848" s="67"/>
      <c r="F7848" s="65"/>
      <c r="G7848" s="66"/>
      <c r="J7848" s="65"/>
      <c r="K7848" s="65"/>
      <c r="L7848" s="66"/>
      <c r="M7848" s="65"/>
      <c r="N7848" s="65"/>
      <c r="O7848" s="65"/>
      <c r="P7848" s="66"/>
      <c r="Q7848" s="31">
        <f t="shared" si="244"/>
        <v>9999</v>
      </c>
      <c r="R7848" s="31" t="str">
        <f t="shared" si="245"/>
        <v/>
      </c>
      <c r="S7848" s="29">
        <f>IF($Q7848&lt;Parâmetros!$E$19,$G7848-1,$G7848)</f>
        <v>0</v>
      </c>
    </row>
    <row r="7849" spans="1:19" x14ac:dyDescent="0.25">
      <c r="A7849" s="116"/>
      <c r="B7849" s="65"/>
      <c r="C7849" s="65"/>
      <c r="D7849" s="66"/>
      <c r="E7849" s="67"/>
      <c r="F7849" s="65"/>
      <c r="G7849" s="66"/>
      <c r="J7849" s="65"/>
      <c r="K7849" s="65"/>
      <c r="L7849" s="66"/>
      <c r="M7849" s="65"/>
      <c r="O7849" s="65"/>
      <c r="P7849" s="66"/>
      <c r="Q7849" s="31">
        <f t="shared" si="244"/>
        <v>9999</v>
      </c>
      <c r="R7849" s="31" t="str">
        <f t="shared" si="245"/>
        <v/>
      </c>
      <c r="S7849" s="29">
        <f>IF($Q7849&lt;Parâmetros!$E$19,$G7849-1,$G7849)</f>
        <v>0</v>
      </c>
    </row>
    <row r="7850" spans="1:19" x14ac:dyDescent="0.25">
      <c r="A7850" s="116"/>
      <c r="B7850" s="65"/>
      <c r="C7850" s="65"/>
      <c r="D7850" s="66"/>
      <c r="E7850" s="67"/>
      <c r="F7850" s="65"/>
      <c r="G7850" s="66"/>
      <c r="J7850" s="65"/>
      <c r="K7850" s="65"/>
      <c r="L7850" s="66"/>
      <c r="M7850" s="65"/>
      <c r="N7850" s="65"/>
      <c r="O7850" s="65"/>
      <c r="P7850" s="66"/>
      <c r="Q7850" s="31">
        <f t="shared" si="244"/>
        <v>9999</v>
      </c>
      <c r="R7850" s="31" t="str">
        <f t="shared" si="245"/>
        <v/>
      </c>
      <c r="S7850" s="29">
        <f>IF($Q7850&lt;Parâmetros!$E$19,$G7850-1,$G7850)</f>
        <v>0</v>
      </c>
    </row>
    <row r="7851" spans="1:19" x14ac:dyDescent="0.25">
      <c r="A7851" s="116"/>
      <c r="B7851" s="65"/>
      <c r="C7851" s="65"/>
      <c r="D7851" s="66"/>
      <c r="E7851" s="67"/>
      <c r="F7851" s="65"/>
      <c r="G7851" s="66"/>
      <c r="J7851" s="65"/>
      <c r="K7851" s="65"/>
      <c r="L7851" s="66"/>
      <c r="M7851" s="65"/>
      <c r="O7851" s="65"/>
      <c r="P7851" s="66"/>
      <c r="Q7851" s="31">
        <f t="shared" si="244"/>
        <v>9999</v>
      </c>
      <c r="R7851" s="31" t="str">
        <f t="shared" si="245"/>
        <v/>
      </c>
      <c r="S7851" s="29">
        <f>IF($Q7851&lt;Parâmetros!$E$19,$G7851-1,$G7851)</f>
        <v>0</v>
      </c>
    </row>
    <row r="7852" spans="1:19" x14ac:dyDescent="0.25">
      <c r="A7852" s="116"/>
      <c r="B7852" s="65"/>
      <c r="C7852" s="65"/>
      <c r="D7852" s="66"/>
      <c r="E7852" s="67"/>
      <c r="F7852" s="65"/>
      <c r="G7852" s="66"/>
      <c r="J7852" s="65"/>
      <c r="K7852" s="65"/>
      <c r="L7852" s="66"/>
      <c r="M7852" s="65"/>
      <c r="N7852" s="65"/>
      <c r="O7852" s="65"/>
      <c r="P7852" s="66"/>
      <c r="Q7852" s="31">
        <f t="shared" si="244"/>
        <v>9999</v>
      </c>
      <c r="R7852" s="31" t="str">
        <f t="shared" si="245"/>
        <v/>
      </c>
      <c r="S7852" s="29">
        <f>IF($Q7852&lt;Parâmetros!$E$19,$G7852-1,$G7852)</f>
        <v>0</v>
      </c>
    </row>
    <row r="7853" spans="1:19" x14ac:dyDescent="0.25">
      <c r="A7853" s="116"/>
      <c r="B7853" s="65"/>
      <c r="C7853" s="65"/>
      <c r="D7853" s="66"/>
      <c r="E7853" s="67"/>
      <c r="F7853" s="65"/>
      <c r="G7853" s="66"/>
      <c r="J7853" s="65"/>
      <c r="K7853" s="65"/>
      <c r="L7853" s="66"/>
      <c r="M7853" s="65"/>
      <c r="N7853" s="65"/>
      <c r="O7853" s="65"/>
      <c r="P7853" s="66"/>
      <c r="Q7853" s="31">
        <f t="shared" si="244"/>
        <v>9999</v>
      </c>
      <c r="R7853" s="31" t="str">
        <f t="shared" si="245"/>
        <v/>
      </c>
      <c r="S7853" s="29">
        <f>IF($Q7853&lt;Parâmetros!$E$19,$G7853-1,$G7853)</f>
        <v>0</v>
      </c>
    </row>
    <row r="7854" spans="1:19" x14ac:dyDescent="0.25">
      <c r="A7854" s="116"/>
      <c r="B7854" s="65"/>
      <c r="C7854" s="65"/>
      <c r="D7854" s="66"/>
      <c r="E7854" s="67"/>
      <c r="F7854" s="65"/>
      <c r="G7854" s="66"/>
      <c r="J7854" s="65"/>
      <c r="K7854" s="65"/>
      <c r="L7854" s="66"/>
      <c r="M7854" s="65"/>
      <c r="N7854" s="65"/>
      <c r="O7854" s="65"/>
      <c r="P7854" s="66"/>
      <c r="Q7854" s="31">
        <f t="shared" si="244"/>
        <v>9999</v>
      </c>
      <c r="R7854" s="31" t="str">
        <f t="shared" si="245"/>
        <v/>
      </c>
      <c r="S7854" s="29">
        <f>IF($Q7854&lt;Parâmetros!$E$19,$G7854-1,$G7854)</f>
        <v>0</v>
      </c>
    </row>
    <row r="7855" spans="1:19" x14ac:dyDescent="0.25">
      <c r="A7855" s="116"/>
      <c r="B7855" s="65"/>
      <c r="C7855" s="65"/>
      <c r="D7855" s="66"/>
      <c r="E7855" s="67"/>
      <c r="F7855" s="65"/>
      <c r="G7855" s="66"/>
      <c r="J7855" s="65"/>
      <c r="K7855" s="65"/>
      <c r="L7855" s="66"/>
      <c r="M7855" s="65"/>
      <c r="N7855" s="65"/>
      <c r="O7855" s="65"/>
      <c r="P7855" s="66"/>
      <c r="Q7855" s="31">
        <f t="shared" si="244"/>
        <v>9999</v>
      </c>
      <c r="R7855" s="31" t="str">
        <f t="shared" si="245"/>
        <v/>
      </c>
      <c r="S7855" s="29">
        <f>IF($Q7855&lt;Parâmetros!$E$19,$G7855-1,$G7855)</f>
        <v>0</v>
      </c>
    </row>
    <row r="7856" spans="1:19" x14ac:dyDescent="0.25">
      <c r="A7856" s="116"/>
      <c r="B7856" s="65"/>
      <c r="C7856" s="65"/>
      <c r="D7856" s="66"/>
      <c r="E7856" s="67"/>
      <c r="F7856" s="65"/>
      <c r="G7856" s="66"/>
      <c r="J7856" s="65"/>
      <c r="K7856" s="65"/>
      <c r="L7856" s="66"/>
      <c r="M7856" s="65"/>
      <c r="N7856" s="65"/>
      <c r="O7856" s="65"/>
      <c r="P7856" s="66"/>
      <c r="Q7856" s="31">
        <f t="shared" si="244"/>
        <v>9999</v>
      </c>
      <c r="R7856" s="31" t="str">
        <f t="shared" si="245"/>
        <v/>
      </c>
      <c r="S7856" s="29">
        <f>IF($Q7856&lt;Parâmetros!$E$19,$G7856-1,$G7856)</f>
        <v>0</v>
      </c>
    </row>
    <row r="7857" spans="1:19" x14ac:dyDescent="0.25">
      <c r="A7857" s="116"/>
      <c r="B7857" s="65"/>
      <c r="C7857" s="65"/>
      <c r="D7857" s="66"/>
      <c r="E7857" s="67"/>
      <c r="F7857" s="65"/>
      <c r="G7857" s="66"/>
      <c r="J7857" s="65"/>
      <c r="K7857" s="65"/>
      <c r="L7857" s="66"/>
      <c r="M7857" s="65"/>
      <c r="N7857" s="65"/>
      <c r="O7857" s="65"/>
      <c r="P7857" s="66"/>
      <c r="Q7857" s="31">
        <f t="shared" si="244"/>
        <v>9999</v>
      </c>
      <c r="R7857" s="31" t="str">
        <f t="shared" si="245"/>
        <v/>
      </c>
      <c r="S7857" s="29">
        <f>IF($Q7857&lt;Parâmetros!$E$19,$G7857-1,$G7857)</f>
        <v>0</v>
      </c>
    </row>
    <row r="7858" spans="1:19" x14ac:dyDescent="0.25">
      <c r="A7858" s="116"/>
      <c r="B7858" s="65"/>
      <c r="C7858" s="65"/>
      <c r="D7858" s="66"/>
      <c r="E7858" s="67"/>
      <c r="F7858" s="65"/>
      <c r="G7858" s="66"/>
      <c r="J7858" s="65"/>
      <c r="K7858" s="65"/>
      <c r="L7858" s="66"/>
      <c r="M7858" s="65"/>
      <c r="N7858" s="65"/>
      <c r="O7858" s="65"/>
      <c r="P7858" s="66"/>
      <c r="Q7858" s="31">
        <f t="shared" si="244"/>
        <v>9999</v>
      </c>
      <c r="R7858" s="31" t="str">
        <f t="shared" si="245"/>
        <v/>
      </c>
      <c r="S7858" s="29">
        <f>IF($Q7858&lt;Parâmetros!$E$19,$G7858-1,$G7858)</f>
        <v>0</v>
      </c>
    </row>
    <row r="7859" spans="1:19" x14ac:dyDescent="0.25">
      <c r="A7859" s="116"/>
      <c r="B7859" s="65"/>
      <c r="C7859" s="65"/>
      <c r="D7859" s="66"/>
      <c r="E7859" s="67"/>
      <c r="F7859" s="65"/>
      <c r="G7859" s="66"/>
      <c r="J7859" s="65"/>
      <c r="K7859" s="65"/>
      <c r="L7859" s="66"/>
      <c r="M7859" s="65"/>
      <c r="N7859" s="65"/>
      <c r="O7859" s="65"/>
      <c r="P7859" s="66"/>
      <c r="Q7859" s="31">
        <f t="shared" si="244"/>
        <v>9999</v>
      </c>
      <c r="R7859" s="31" t="str">
        <f t="shared" si="245"/>
        <v/>
      </c>
      <c r="S7859" s="29">
        <f>IF($Q7859&lt;Parâmetros!$E$19,$G7859-1,$G7859)</f>
        <v>0</v>
      </c>
    </row>
    <row r="7860" spans="1:19" x14ac:dyDescent="0.25">
      <c r="A7860" s="116"/>
      <c r="B7860" s="65"/>
      <c r="C7860" s="65"/>
      <c r="D7860" s="66"/>
      <c r="E7860" s="67"/>
      <c r="F7860" s="65"/>
      <c r="G7860" s="66"/>
      <c r="J7860" s="65"/>
      <c r="K7860" s="65"/>
      <c r="L7860" s="66"/>
      <c r="M7860" s="65"/>
      <c r="N7860" s="65"/>
      <c r="O7860" s="65"/>
      <c r="P7860" s="66"/>
      <c r="Q7860" s="31">
        <f t="shared" si="244"/>
        <v>9999</v>
      </c>
      <c r="R7860" s="31" t="str">
        <f t="shared" si="245"/>
        <v/>
      </c>
      <c r="S7860" s="29">
        <f>IF($Q7860&lt;Parâmetros!$E$19,$G7860-1,$G7860)</f>
        <v>0</v>
      </c>
    </row>
    <row r="7861" spans="1:19" x14ac:dyDescent="0.25">
      <c r="A7861" s="116"/>
      <c r="B7861" s="65"/>
      <c r="C7861" s="65"/>
      <c r="D7861" s="66"/>
      <c r="E7861" s="67"/>
      <c r="F7861" s="65"/>
      <c r="G7861" s="66"/>
      <c r="J7861" s="65"/>
      <c r="K7861" s="65"/>
      <c r="L7861" s="66"/>
      <c r="M7861" s="65"/>
      <c r="N7861" s="65"/>
      <c r="O7861" s="65"/>
      <c r="P7861" s="66"/>
      <c r="Q7861" s="31">
        <f t="shared" si="244"/>
        <v>9999</v>
      </c>
      <c r="R7861" s="31" t="str">
        <f t="shared" si="245"/>
        <v/>
      </c>
      <c r="S7861" s="29">
        <f>IF($Q7861&lt;Parâmetros!$E$19,$G7861-1,$G7861)</f>
        <v>0</v>
      </c>
    </row>
    <row r="7862" spans="1:19" x14ac:dyDescent="0.25">
      <c r="A7862" s="116"/>
      <c r="B7862" s="65"/>
      <c r="C7862" s="65"/>
      <c r="D7862" s="66"/>
      <c r="E7862" s="67"/>
      <c r="F7862" s="65"/>
      <c r="G7862" s="66"/>
      <c r="J7862" s="65"/>
      <c r="K7862" s="65"/>
      <c r="L7862" s="66"/>
      <c r="M7862" s="65"/>
      <c r="O7862" s="65"/>
      <c r="P7862" s="66"/>
      <c r="Q7862" s="31">
        <f t="shared" si="244"/>
        <v>9999</v>
      </c>
      <c r="R7862" s="31" t="str">
        <f t="shared" si="245"/>
        <v/>
      </c>
      <c r="S7862" s="29">
        <f>IF($Q7862&lt;Parâmetros!$E$19,$G7862-1,$G7862)</f>
        <v>0</v>
      </c>
    </row>
    <row r="7863" spans="1:19" x14ac:dyDescent="0.25">
      <c r="A7863" s="116"/>
      <c r="B7863" s="65"/>
      <c r="C7863" s="65"/>
      <c r="D7863" s="66"/>
      <c r="E7863" s="67"/>
      <c r="F7863" s="65"/>
      <c r="G7863" s="66"/>
      <c r="J7863" s="65"/>
      <c r="K7863" s="65"/>
      <c r="L7863" s="66"/>
      <c r="M7863" s="65"/>
      <c r="N7863" s="65"/>
      <c r="O7863" s="65"/>
      <c r="P7863" s="66"/>
      <c r="Q7863" s="31">
        <f t="shared" si="244"/>
        <v>9999</v>
      </c>
      <c r="R7863" s="31" t="str">
        <f t="shared" si="245"/>
        <v/>
      </c>
      <c r="S7863" s="29">
        <f>IF($Q7863&lt;Parâmetros!$E$19,$G7863-1,$G7863)</f>
        <v>0</v>
      </c>
    </row>
    <row r="7864" spans="1:19" x14ac:dyDescent="0.25">
      <c r="A7864" s="116"/>
      <c r="B7864" s="65"/>
      <c r="C7864" s="65"/>
      <c r="D7864" s="66"/>
      <c r="E7864" s="67"/>
      <c r="F7864" s="65"/>
      <c r="G7864" s="66"/>
      <c r="J7864" s="65"/>
      <c r="K7864" s="65"/>
      <c r="L7864" s="66"/>
      <c r="M7864" s="65"/>
      <c r="N7864" s="65"/>
      <c r="O7864" s="65"/>
      <c r="P7864" s="66"/>
      <c r="Q7864" s="31">
        <f t="shared" si="244"/>
        <v>9999</v>
      </c>
      <c r="R7864" s="31" t="str">
        <f t="shared" si="245"/>
        <v/>
      </c>
      <c r="S7864" s="29">
        <f>IF($Q7864&lt;Parâmetros!$E$19,$G7864-1,$G7864)</f>
        <v>0</v>
      </c>
    </row>
    <row r="7865" spans="1:19" x14ac:dyDescent="0.25">
      <c r="A7865" s="116"/>
      <c r="B7865" s="65"/>
      <c r="C7865" s="65"/>
      <c r="D7865" s="66"/>
      <c r="E7865" s="67"/>
      <c r="F7865" s="65"/>
      <c r="G7865" s="66"/>
      <c r="J7865" s="65"/>
      <c r="K7865" s="65"/>
      <c r="L7865" s="66"/>
      <c r="M7865" s="65"/>
      <c r="O7865" s="65"/>
      <c r="P7865" s="66"/>
      <c r="Q7865" s="31">
        <f t="shared" si="244"/>
        <v>9999</v>
      </c>
      <c r="R7865" s="31" t="str">
        <f t="shared" si="245"/>
        <v/>
      </c>
      <c r="S7865" s="29">
        <f>IF($Q7865&lt;Parâmetros!$E$19,$G7865-1,$G7865)</f>
        <v>0</v>
      </c>
    </row>
    <row r="7866" spans="1:19" x14ac:dyDescent="0.25">
      <c r="A7866" s="116"/>
      <c r="B7866" s="65"/>
      <c r="C7866" s="65"/>
      <c r="D7866" s="66"/>
      <c r="E7866" s="67"/>
      <c r="F7866" s="65"/>
      <c r="G7866" s="66"/>
      <c r="J7866" s="65"/>
      <c r="K7866" s="65"/>
      <c r="L7866" s="66"/>
      <c r="M7866" s="65"/>
      <c r="N7866" s="65"/>
      <c r="O7866" s="65"/>
      <c r="P7866" s="66"/>
      <c r="Q7866" s="31">
        <f t="shared" si="244"/>
        <v>9999</v>
      </c>
      <c r="R7866" s="31" t="str">
        <f t="shared" si="245"/>
        <v/>
      </c>
      <c r="S7866" s="29">
        <f>IF($Q7866&lt;Parâmetros!$E$19,$G7866-1,$G7866)</f>
        <v>0</v>
      </c>
    </row>
    <row r="7867" spans="1:19" x14ac:dyDescent="0.25">
      <c r="A7867" s="116"/>
      <c r="B7867" s="65"/>
      <c r="C7867" s="65"/>
      <c r="D7867" s="66"/>
      <c r="E7867" s="67"/>
      <c r="F7867" s="65"/>
      <c r="G7867" s="66"/>
      <c r="J7867" s="65"/>
      <c r="K7867" s="65"/>
      <c r="L7867" s="66"/>
      <c r="M7867" s="65"/>
      <c r="N7867" s="65"/>
      <c r="O7867" s="65"/>
      <c r="P7867" s="66"/>
      <c r="Q7867" s="31">
        <f t="shared" si="244"/>
        <v>9999</v>
      </c>
      <c r="R7867" s="31" t="str">
        <f t="shared" si="245"/>
        <v/>
      </c>
      <c r="S7867" s="29">
        <f>IF($Q7867&lt;Parâmetros!$E$19,$G7867-1,$G7867)</f>
        <v>0</v>
      </c>
    </row>
    <row r="7868" spans="1:19" x14ac:dyDescent="0.25">
      <c r="A7868" s="116"/>
      <c r="B7868" s="65"/>
      <c r="C7868" s="65"/>
      <c r="D7868" s="66"/>
      <c r="E7868" s="67"/>
      <c r="F7868" s="65"/>
      <c r="G7868" s="66"/>
      <c r="J7868" s="65"/>
      <c r="K7868" s="65"/>
      <c r="L7868" s="66"/>
      <c r="M7868" s="65"/>
      <c r="N7868" s="65"/>
      <c r="O7868" s="65"/>
      <c r="P7868" s="66"/>
      <c r="Q7868" s="31">
        <f t="shared" ref="Q7868:Q7931" si="246">IFERROR(VALUE(LEFT($J7868,2))*60+VALUE(MID($J7868,4,2)),9999)</f>
        <v>9999</v>
      </c>
      <c r="R7868" s="31" t="str">
        <f t="shared" ref="R7868:R7931" si="247">IFERROR(VALUE(LEFT($K7868,2))*60+VALUE(MID($K7868,4,2)),"")</f>
        <v/>
      </c>
      <c r="S7868" s="29">
        <f>IF($Q7868&lt;Parâmetros!$E$19,$G7868-1,$G7868)</f>
        <v>0</v>
      </c>
    </row>
    <row r="7869" spans="1:19" x14ac:dyDescent="0.25">
      <c r="A7869" s="116"/>
      <c r="B7869" s="65"/>
      <c r="C7869" s="65"/>
      <c r="D7869" s="66"/>
      <c r="E7869" s="67"/>
      <c r="F7869" s="65"/>
      <c r="G7869" s="66"/>
      <c r="J7869" s="65"/>
      <c r="K7869" s="65"/>
      <c r="L7869" s="66"/>
      <c r="M7869" s="65"/>
      <c r="N7869" s="65"/>
      <c r="O7869" s="65"/>
      <c r="P7869" s="66"/>
      <c r="Q7869" s="31">
        <f t="shared" si="246"/>
        <v>9999</v>
      </c>
      <c r="R7869" s="31" t="str">
        <f t="shared" si="247"/>
        <v/>
      </c>
      <c r="S7869" s="29">
        <f>IF($Q7869&lt;Parâmetros!$E$19,$G7869-1,$G7869)</f>
        <v>0</v>
      </c>
    </row>
    <row r="7870" spans="1:19" x14ac:dyDescent="0.25">
      <c r="A7870" s="116"/>
      <c r="B7870" s="65"/>
      <c r="C7870" s="65"/>
      <c r="D7870" s="66"/>
      <c r="E7870" s="67"/>
      <c r="F7870" s="65"/>
      <c r="G7870" s="66"/>
      <c r="J7870" s="65"/>
      <c r="K7870" s="65"/>
      <c r="L7870" s="66"/>
      <c r="M7870" s="65"/>
      <c r="N7870" s="65"/>
      <c r="O7870" s="65"/>
      <c r="P7870" s="66"/>
      <c r="Q7870" s="31">
        <f t="shared" si="246"/>
        <v>9999</v>
      </c>
      <c r="R7870" s="31" t="str">
        <f t="shared" si="247"/>
        <v/>
      </c>
      <c r="S7870" s="29">
        <f>IF($Q7870&lt;Parâmetros!$E$19,$G7870-1,$G7870)</f>
        <v>0</v>
      </c>
    </row>
    <row r="7871" spans="1:19" x14ac:dyDescent="0.25">
      <c r="A7871" s="116"/>
      <c r="B7871" s="65"/>
      <c r="C7871" s="65"/>
      <c r="D7871" s="66"/>
      <c r="E7871" s="67"/>
      <c r="F7871" s="65"/>
      <c r="G7871" s="66"/>
      <c r="J7871" s="65"/>
      <c r="K7871" s="65"/>
      <c r="L7871" s="66"/>
      <c r="M7871" s="65"/>
      <c r="N7871" s="65"/>
      <c r="O7871" s="65"/>
      <c r="P7871" s="66"/>
      <c r="Q7871" s="31">
        <f t="shared" si="246"/>
        <v>9999</v>
      </c>
      <c r="R7871" s="31" t="str">
        <f t="shared" si="247"/>
        <v/>
      </c>
      <c r="S7871" s="29">
        <f>IF($Q7871&lt;Parâmetros!$E$19,$G7871-1,$G7871)</f>
        <v>0</v>
      </c>
    </row>
    <row r="7872" spans="1:19" x14ac:dyDescent="0.25">
      <c r="A7872" s="116"/>
      <c r="B7872" s="65"/>
      <c r="C7872" s="65"/>
      <c r="D7872" s="66"/>
      <c r="E7872" s="67"/>
      <c r="F7872" s="65"/>
      <c r="G7872" s="66"/>
      <c r="J7872" s="65"/>
      <c r="K7872" s="65"/>
      <c r="L7872" s="66"/>
      <c r="M7872" s="65"/>
      <c r="O7872" s="65"/>
      <c r="P7872" s="66"/>
      <c r="Q7872" s="31">
        <f t="shared" si="246"/>
        <v>9999</v>
      </c>
      <c r="R7872" s="31" t="str">
        <f t="shared" si="247"/>
        <v/>
      </c>
      <c r="S7872" s="29">
        <f>IF($Q7872&lt;Parâmetros!$E$19,$G7872-1,$G7872)</f>
        <v>0</v>
      </c>
    </row>
    <row r="7873" spans="1:19" x14ac:dyDescent="0.25">
      <c r="A7873" s="116"/>
      <c r="B7873" s="65"/>
      <c r="C7873" s="65"/>
      <c r="D7873" s="66"/>
      <c r="E7873" s="67"/>
      <c r="F7873" s="65"/>
      <c r="G7873" s="66"/>
      <c r="J7873" s="65"/>
      <c r="K7873" s="65"/>
      <c r="L7873" s="66"/>
      <c r="M7873" s="65"/>
      <c r="O7873" s="65"/>
      <c r="P7873" s="66"/>
      <c r="Q7873" s="31">
        <f t="shared" si="246"/>
        <v>9999</v>
      </c>
      <c r="R7873" s="31" t="str">
        <f t="shared" si="247"/>
        <v/>
      </c>
      <c r="S7873" s="29">
        <f>IF($Q7873&lt;Parâmetros!$E$19,$G7873-1,$G7873)</f>
        <v>0</v>
      </c>
    </row>
    <row r="7874" spans="1:19" x14ac:dyDescent="0.25">
      <c r="A7874" s="116"/>
      <c r="B7874" s="65"/>
      <c r="C7874" s="65"/>
      <c r="D7874" s="66"/>
      <c r="E7874" s="67"/>
      <c r="F7874" s="65"/>
      <c r="G7874" s="66"/>
      <c r="J7874" s="65"/>
      <c r="K7874" s="65"/>
      <c r="L7874" s="66"/>
      <c r="M7874" s="65"/>
      <c r="N7874" s="65"/>
      <c r="O7874" s="65"/>
      <c r="P7874" s="66"/>
      <c r="Q7874" s="31">
        <f t="shared" si="246"/>
        <v>9999</v>
      </c>
      <c r="R7874" s="31" t="str">
        <f t="shared" si="247"/>
        <v/>
      </c>
      <c r="S7874" s="29">
        <f>IF($Q7874&lt;Parâmetros!$E$19,$G7874-1,$G7874)</f>
        <v>0</v>
      </c>
    </row>
    <row r="7875" spans="1:19" x14ac:dyDescent="0.25">
      <c r="A7875" s="116"/>
      <c r="B7875" s="65"/>
      <c r="C7875" s="65"/>
      <c r="D7875" s="66"/>
      <c r="E7875" s="67"/>
      <c r="F7875" s="65"/>
      <c r="G7875" s="66"/>
      <c r="J7875" s="65"/>
      <c r="K7875" s="65"/>
      <c r="L7875" s="66"/>
      <c r="M7875" s="65"/>
      <c r="N7875" s="65"/>
      <c r="O7875" s="65"/>
      <c r="P7875" s="66"/>
      <c r="Q7875" s="31">
        <f t="shared" si="246"/>
        <v>9999</v>
      </c>
      <c r="R7875" s="31" t="str">
        <f t="shared" si="247"/>
        <v/>
      </c>
      <c r="S7875" s="29">
        <f>IF($Q7875&lt;Parâmetros!$E$19,$G7875-1,$G7875)</f>
        <v>0</v>
      </c>
    </row>
    <row r="7876" spans="1:19" x14ac:dyDescent="0.25">
      <c r="A7876" s="116"/>
      <c r="B7876" s="65"/>
      <c r="C7876" s="65"/>
      <c r="D7876" s="66"/>
      <c r="E7876" s="67"/>
      <c r="F7876" s="65"/>
      <c r="G7876" s="66"/>
      <c r="J7876" s="65"/>
      <c r="K7876" s="65"/>
      <c r="L7876" s="66"/>
      <c r="M7876" s="65"/>
      <c r="N7876" s="65"/>
      <c r="O7876" s="65"/>
      <c r="P7876" s="66"/>
      <c r="Q7876" s="31">
        <f t="shared" si="246"/>
        <v>9999</v>
      </c>
      <c r="R7876" s="31" t="str">
        <f t="shared" si="247"/>
        <v/>
      </c>
      <c r="S7876" s="29">
        <f>IF($Q7876&lt;Parâmetros!$E$19,$G7876-1,$G7876)</f>
        <v>0</v>
      </c>
    </row>
    <row r="7877" spans="1:19" x14ac:dyDescent="0.25">
      <c r="A7877" s="116"/>
      <c r="B7877" s="65"/>
      <c r="C7877" s="65"/>
      <c r="D7877" s="66"/>
      <c r="E7877" s="67"/>
      <c r="F7877" s="65"/>
      <c r="G7877" s="66"/>
      <c r="J7877" s="65"/>
      <c r="K7877" s="65"/>
      <c r="L7877" s="66"/>
      <c r="M7877" s="65"/>
      <c r="O7877" s="65"/>
      <c r="P7877" s="66"/>
      <c r="Q7877" s="31">
        <f t="shared" si="246"/>
        <v>9999</v>
      </c>
      <c r="R7877" s="31" t="str">
        <f t="shared" si="247"/>
        <v/>
      </c>
      <c r="S7877" s="29">
        <f>IF($Q7877&lt;Parâmetros!$E$19,$G7877-1,$G7877)</f>
        <v>0</v>
      </c>
    </row>
    <row r="7878" spans="1:19" x14ac:dyDescent="0.25">
      <c r="A7878" s="116"/>
      <c r="B7878" s="65"/>
      <c r="C7878" s="65"/>
      <c r="D7878" s="66"/>
      <c r="E7878" s="67"/>
      <c r="F7878" s="65"/>
      <c r="G7878" s="66"/>
      <c r="J7878" s="65"/>
      <c r="K7878" s="65"/>
      <c r="L7878" s="66"/>
      <c r="M7878" s="65"/>
      <c r="N7878" s="65"/>
      <c r="O7878" s="65"/>
      <c r="P7878" s="66"/>
      <c r="Q7878" s="31">
        <f t="shared" si="246"/>
        <v>9999</v>
      </c>
      <c r="R7878" s="31" t="str">
        <f t="shared" si="247"/>
        <v/>
      </c>
      <c r="S7878" s="29">
        <f>IF($Q7878&lt;Parâmetros!$E$19,$G7878-1,$G7878)</f>
        <v>0</v>
      </c>
    </row>
    <row r="7879" spans="1:19" x14ac:dyDescent="0.25">
      <c r="A7879" s="116"/>
      <c r="B7879" s="65"/>
      <c r="C7879" s="65"/>
      <c r="D7879" s="66"/>
      <c r="E7879" s="67"/>
      <c r="F7879" s="65"/>
      <c r="G7879" s="66"/>
      <c r="J7879" s="65"/>
      <c r="K7879" s="65"/>
      <c r="L7879" s="66"/>
      <c r="M7879" s="65"/>
      <c r="O7879" s="65"/>
      <c r="P7879" s="66"/>
      <c r="Q7879" s="31">
        <f t="shared" si="246"/>
        <v>9999</v>
      </c>
      <c r="R7879" s="31" t="str">
        <f t="shared" si="247"/>
        <v/>
      </c>
      <c r="S7879" s="29">
        <f>IF($Q7879&lt;Parâmetros!$E$19,$G7879-1,$G7879)</f>
        <v>0</v>
      </c>
    </row>
    <row r="7880" spans="1:19" x14ac:dyDescent="0.25">
      <c r="A7880" s="116"/>
      <c r="B7880" s="65"/>
      <c r="C7880" s="65"/>
      <c r="D7880" s="66"/>
      <c r="E7880" s="67"/>
      <c r="F7880" s="65"/>
      <c r="G7880" s="66"/>
      <c r="J7880" s="65"/>
      <c r="K7880" s="65"/>
      <c r="L7880" s="66"/>
      <c r="M7880" s="65"/>
      <c r="N7880" s="65"/>
      <c r="O7880" s="65"/>
      <c r="P7880" s="66"/>
      <c r="Q7880" s="31">
        <f t="shared" si="246"/>
        <v>9999</v>
      </c>
      <c r="R7880" s="31" t="str">
        <f t="shared" si="247"/>
        <v/>
      </c>
      <c r="S7880" s="29">
        <f>IF($Q7880&lt;Parâmetros!$E$19,$G7880-1,$G7880)</f>
        <v>0</v>
      </c>
    </row>
    <row r="7881" spans="1:19" x14ac:dyDescent="0.25">
      <c r="A7881" s="116"/>
      <c r="B7881" s="65"/>
      <c r="C7881" s="65"/>
      <c r="D7881" s="66"/>
      <c r="E7881" s="67"/>
      <c r="F7881" s="65"/>
      <c r="G7881" s="66"/>
      <c r="J7881" s="65"/>
      <c r="K7881" s="65"/>
      <c r="L7881" s="66"/>
      <c r="M7881" s="65"/>
      <c r="N7881" s="65"/>
      <c r="O7881" s="65"/>
      <c r="P7881" s="66"/>
      <c r="Q7881" s="31">
        <f t="shared" si="246"/>
        <v>9999</v>
      </c>
      <c r="R7881" s="31" t="str">
        <f t="shared" si="247"/>
        <v/>
      </c>
      <c r="S7881" s="29">
        <f>IF($Q7881&lt;Parâmetros!$E$19,$G7881-1,$G7881)</f>
        <v>0</v>
      </c>
    </row>
    <row r="7882" spans="1:19" x14ac:dyDescent="0.25">
      <c r="A7882" s="116"/>
      <c r="B7882" s="65"/>
      <c r="C7882" s="65"/>
      <c r="D7882" s="66"/>
      <c r="E7882" s="67"/>
      <c r="F7882" s="65"/>
      <c r="G7882" s="66"/>
      <c r="J7882" s="65"/>
      <c r="K7882" s="65"/>
      <c r="L7882" s="66"/>
      <c r="M7882" s="65"/>
      <c r="N7882" s="65"/>
      <c r="O7882" s="65"/>
      <c r="P7882" s="66"/>
      <c r="Q7882" s="31">
        <f t="shared" si="246"/>
        <v>9999</v>
      </c>
      <c r="R7882" s="31" t="str">
        <f t="shared" si="247"/>
        <v/>
      </c>
      <c r="S7882" s="29">
        <f>IF($Q7882&lt;Parâmetros!$E$19,$G7882-1,$G7882)</f>
        <v>0</v>
      </c>
    </row>
    <row r="7883" spans="1:19" x14ac:dyDescent="0.25">
      <c r="A7883" s="116"/>
      <c r="B7883" s="65"/>
      <c r="C7883" s="65"/>
      <c r="D7883" s="66"/>
      <c r="E7883" s="67"/>
      <c r="F7883" s="65"/>
      <c r="G7883" s="66"/>
      <c r="J7883" s="65"/>
      <c r="K7883" s="65"/>
      <c r="L7883" s="66"/>
      <c r="M7883" s="65"/>
      <c r="O7883" s="65"/>
      <c r="P7883" s="66"/>
      <c r="Q7883" s="31">
        <f t="shared" si="246"/>
        <v>9999</v>
      </c>
      <c r="R7883" s="31" t="str">
        <f t="shared" si="247"/>
        <v/>
      </c>
      <c r="S7883" s="29">
        <f>IF($Q7883&lt;Parâmetros!$E$19,$G7883-1,$G7883)</f>
        <v>0</v>
      </c>
    </row>
    <row r="7884" spans="1:19" x14ac:dyDescent="0.25">
      <c r="A7884" s="116"/>
      <c r="B7884" s="65"/>
      <c r="C7884" s="65"/>
      <c r="D7884" s="66"/>
      <c r="E7884" s="67"/>
      <c r="F7884" s="65"/>
      <c r="G7884" s="66"/>
      <c r="J7884" s="65"/>
      <c r="K7884" s="65"/>
      <c r="L7884" s="66"/>
      <c r="M7884" s="65"/>
      <c r="O7884" s="65"/>
      <c r="P7884" s="66"/>
      <c r="Q7884" s="31">
        <f t="shared" si="246"/>
        <v>9999</v>
      </c>
      <c r="R7884" s="31" t="str">
        <f t="shared" si="247"/>
        <v/>
      </c>
      <c r="S7884" s="29">
        <f>IF($Q7884&lt;Parâmetros!$E$19,$G7884-1,$G7884)</f>
        <v>0</v>
      </c>
    </row>
    <row r="7885" spans="1:19" x14ac:dyDescent="0.25">
      <c r="A7885" s="116"/>
      <c r="B7885" s="65"/>
      <c r="C7885" s="65"/>
      <c r="D7885" s="66"/>
      <c r="E7885" s="67"/>
      <c r="F7885" s="65"/>
      <c r="G7885" s="66"/>
      <c r="J7885" s="65"/>
      <c r="K7885" s="65"/>
      <c r="L7885" s="66"/>
      <c r="M7885" s="65"/>
      <c r="O7885" s="65"/>
      <c r="P7885" s="66"/>
      <c r="Q7885" s="31">
        <f t="shared" si="246"/>
        <v>9999</v>
      </c>
      <c r="R7885" s="31" t="str">
        <f t="shared" si="247"/>
        <v/>
      </c>
      <c r="S7885" s="29">
        <f>IF($Q7885&lt;Parâmetros!$E$19,$G7885-1,$G7885)</f>
        <v>0</v>
      </c>
    </row>
    <row r="7886" spans="1:19" x14ac:dyDescent="0.25">
      <c r="A7886" s="116"/>
      <c r="B7886" s="65"/>
      <c r="C7886" s="65"/>
      <c r="D7886" s="66"/>
      <c r="E7886" s="67"/>
      <c r="F7886" s="65"/>
      <c r="G7886" s="66"/>
      <c r="J7886" s="65"/>
      <c r="K7886" s="65"/>
      <c r="L7886" s="66"/>
      <c r="M7886" s="65"/>
      <c r="N7886" s="65"/>
      <c r="O7886" s="65"/>
      <c r="P7886" s="66"/>
      <c r="Q7886" s="31">
        <f t="shared" si="246"/>
        <v>9999</v>
      </c>
      <c r="R7886" s="31" t="str">
        <f t="shared" si="247"/>
        <v/>
      </c>
      <c r="S7886" s="29">
        <f>IF($Q7886&lt;Parâmetros!$E$19,$G7886-1,$G7886)</f>
        <v>0</v>
      </c>
    </row>
    <row r="7887" spans="1:19" x14ac:dyDescent="0.25">
      <c r="A7887" s="116"/>
      <c r="B7887" s="65"/>
      <c r="C7887" s="65"/>
      <c r="D7887" s="66"/>
      <c r="E7887" s="67"/>
      <c r="F7887" s="65"/>
      <c r="G7887" s="66"/>
      <c r="J7887" s="65"/>
      <c r="K7887" s="65"/>
      <c r="L7887" s="66"/>
      <c r="M7887" s="65"/>
      <c r="O7887" s="65"/>
      <c r="P7887" s="66"/>
      <c r="Q7887" s="31">
        <f t="shared" si="246"/>
        <v>9999</v>
      </c>
      <c r="R7887" s="31" t="str">
        <f t="shared" si="247"/>
        <v/>
      </c>
      <c r="S7887" s="29">
        <f>IF($Q7887&lt;Parâmetros!$E$19,$G7887-1,$G7887)</f>
        <v>0</v>
      </c>
    </row>
    <row r="7888" spans="1:19" x14ac:dyDescent="0.25">
      <c r="A7888" s="116"/>
      <c r="B7888" s="65"/>
      <c r="C7888" s="65"/>
      <c r="D7888" s="66"/>
      <c r="E7888" s="67"/>
      <c r="F7888" s="65"/>
      <c r="G7888" s="66"/>
      <c r="J7888" s="65"/>
      <c r="K7888" s="65"/>
      <c r="L7888" s="66"/>
      <c r="M7888" s="65"/>
      <c r="N7888" s="65"/>
      <c r="O7888" s="65"/>
      <c r="P7888" s="66"/>
      <c r="Q7888" s="31">
        <f t="shared" si="246"/>
        <v>9999</v>
      </c>
      <c r="R7888" s="31" t="str">
        <f t="shared" si="247"/>
        <v/>
      </c>
      <c r="S7888" s="29">
        <f>IF($Q7888&lt;Parâmetros!$E$19,$G7888-1,$G7888)</f>
        <v>0</v>
      </c>
    </row>
    <row r="7889" spans="1:19" x14ac:dyDescent="0.25">
      <c r="A7889" s="116"/>
      <c r="B7889" s="65"/>
      <c r="C7889" s="65"/>
      <c r="D7889" s="66"/>
      <c r="E7889" s="67"/>
      <c r="F7889" s="65"/>
      <c r="G7889" s="66"/>
      <c r="J7889" s="65"/>
      <c r="K7889" s="65"/>
      <c r="L7889" s="66"/>
      <c r="M7889" s="65"/>
      <c r="O7889" s="65"/>
      <c r="P7889" s="66"/>
      <c r="Q7889" s="31">
        <f t="shared" si="246"/>
        <v>9999</v>
      </c>
      <c r="R7889" s="31" t="str">
        <f t="shared" si="247"/>
        <v/>
      </c>
      <c r="S7889" s="29">
        <f>IF($Q7889&lt;Parâmetros!$E$19,$G7889-1,$G7889)</f>
        <v>0</v>
      </c>
    </row>
    <row r="7890" spans="1:19" x14ac:dyDescent="0.25">
      <c r="A7890" s="116"/>
      <c r="B7890" s="65"/>
      <c r="C7890" s="65"/>
      <c r="D7890" s="66"/>
      <c r="E7890" s="67"/>
      <c r="F7890" s="65"/>
      <c r="G7890" s="66"/>
      <c r="J7890" s="65"/>
      <c r="K7890" s="65"/>
      <c r="L7890" s="66"/>
      <c r="M7890" s="65"/>
      <c r="N7890" s="65"/>
      <c r="O7890" s="65"/>
      <c r="P7890" s="66"/>
      <c r="Q7890" s="31">
        <f t="shared" si="246"/>
        <v>9999</v>
      </c>
      <c r="R7890" s="31" t="str">
        <f t="shared" si="247"/>
        <v/>
      </c>
      <c r="S7890" s="29">
        <f>IF($Q7890&lt;Parâmetros!$E$19,$G7890-1,$G7890)</f>
        <v>0</v>
      </c>
    </row>
    <row r="7891" spans="1:19" x14ac:dyDescent="0.25">
      <c r="A7891" s="116"/>
      <c r="B7891" s="65"/>
      <c r="C7891" s="65"/>
      <c r="D7891" s="66"/>
      <c r="E7891" s="67"/>
      <c r="F7891" s="65"/>
      <c r="G7891" s="66"/>
      <c r="J7891" s="65"/>
      <c r="K7891" s="65"/>
      <c r="L7891" s="66"/>
      <c r="M7891" s="65"/>
      <c r="N7891" s="65"/>
      <c r="O7891" s="65"/>
      <c r="P7891" s="66"/>
      <c r="Q7891" s="31">
        <f t="shared" si="246"/>
        <v>9999</v>
      </c>
      <c r="R7891" s="31" t="str">
        <f t="shared" si="247"/>
        <v/>
      </c>
      <c r="S7891" s="29">
        <f>IF($Q7891&lt;Parâmetros!$E$19,$G7891-1,$G7891)</f>
        <v>0</v>
      </c>
    </row>
    <row r="7892" spans="1:19" x14ac:dyDescent="0.25">
      <c r="A7892" s="116"/>
      <c r="B7892" s="65"/>
      <c r="C7892" s="65"/>
      <c r="D7892" s="66"/>
      <c r="E7892" s="67"/>
      <c r="F7892" s="65"/>
      <c r="G7892" s="66"/>
      <c r="J7892" s="65"/>
      <c r="K7892" s="65"/>
      <c r="L7892" s="66"/>
      <c r="M7892" s="65"/>
      <c r="N7892" s="65"/>
      <c r="O7892" s="65"/>
      <c r="P7892" s="66"/>
      <c r="Q7892" s="31">
        <f t="shared" si="246"/>
        <v>9999</v>
      </c>
      <c r="R7892" s="31" t="str">
        <f t="shared" si="247"/>
        <v/>
      </c>
      <c r="S7892" s="29">
        <f>IF($Q7892&lt;Parâmetros!$E$19,$G7892-1,$G7892)</f>
        <v>0</v>
      </c>
    </row>
    <row r="7893" spans="1:19" x14ac:dyDescent="0.25">
      <c r="A7893" s="116"/>
      <c r="B7893" s="65"/>
      <c r="C7893" s="65"/>
      <c r="D7893" s="66"/>
      <c r="E7893" s="67"/>
      <c r="F7893" s="65"/>
      <c r="G7893" s="66"/>
      <c r="J7893" s="65"/>
      <c r="K7893" s="65"/>
      <c r="L7893" s="66"/>
      <c r="M7893" s="65"/>
      <c r="N7893" s="65"/>
      <c r="O7893" s="65"/>
      <c r="P7893" s="66"/>
      <c r="Q7893" s="31">
        <f t="shared" si="246"/>
        <v>9999</v>
      </c>
      <c r="R7893" s="31" t="str">
        <f t="shared" si="247"/>
        <v/>
      </c>
      <c r="S7893" s="29">
        <f>IF($Q7893&lt;Parâmetros!$E$19,$G7893-1,$G7893)</f>
        <v>0</v>
      </c>
    </row>
    <row r="7894" spans="1:19" x14ac:dyDescent="0.25">
      <c r="A7894" s="116"/>
      <c r="B7894" s="65"/>
      <c r="C7894" s="65"/>
      <c r="D7894" s="66"/>
      <c r="E7894" s="67"/>
      <c r="F7894" s="65"/>
      <c r="G7894" s="66"/>
      <c r="J7894" s="65"/>
      <c r="K7894" s="65"/>
      <c r="L7894" s="66"/>
      <c r="M7894" s="65"/>
      <c r="N7894" s="65"/>
      <c r="O7894" s="65"/>
      <c r="P7894" s="66"/>
      <c r="Q7894" s="31">
        <f t="shared" si="246"/>
        <v>9999</v>
      </c>
      <c r="R7894" s="31" t="str">
        <f t="shared" si="247"/>
        <v/>
      </c>
      <c r="S7894" s="29">
        <f>IF($Q7894&lt;Parâmetros!$E$19,$G7894-1,$G7894)</f>
        <v>0</v>
      </c>
    </row>
    <row r="7895" spans="1:19" x14ac:dyDescent="0.25">
      <c r="A7895" s="116"/>
      <c r="B7895" s="65"/>
      <c r="C7895" s="65"/>
      <c r="D7895" s="66"/>
      <c r="E7895" s="67"/>
      <c r="F7895" s="65"/>
      <c r="G7895" s="66"/>
      <c r="J7895" s="65"/>
      <c r="K7895" s="65"/>
      <c r="L7895" s="66"/>
      <c r="M7895" s="65"/>
      <c r="N7895" s="65"/>
      <c r="O7895" s="65"/>
      <c r="P7895" s="66"/>
      <c r="Q7895" s="31">
        <f t="shared" si="246"/>
        <v>9999</v>
      </c>
      <c r="R7895" s="31" t="str">
        <f t="shared" si="247"/>
        <v/>
      </c>
      <c r="S7895" s="29">
        <f>IF($Q7895&lt;Parâmetros!$E$19,$G7895-1,$G7895)</f>
        <v>0</v>
      </c>
    </row>
    <row r="7896" spans="1:19" x14ac:dyDescent="0.25">
      <c r="A7896" s="116"/>
      <c r="B7896" s="65"/>
      <c r="C7896" s="65"/>
      <c r="D7896" s="66"/>
      <c r="E7896" s="67"/>
      <c r="F7896" s="65"/>
      <c r="G7896" s="66"/>
      <c r="J7896" s="65"/>
      <c r="K7896" s="65"/>
      <c r="L7896" s="66"/>
      <c r="M7896" s="65"/>
      <c r="O7896" s="65"/>
      <c r="P7896" s="66"/>
      <c r="Q7896" s="31">
        <f t="shared" si="246"/>
        <v>9999</v>
      </c>
      <c r="R7896" s="31" t="str">
        <f t="shared" si="247"/>
        <v/>
      </c>
      <c r="S7896" s="29">
        <f>IF($Q7896&lt;Parâmetros!$E$19,$G7896-1,$G7896)</f>
        <v>0</v>
      </c>
    </row>
    <row r="7897" spans="1:19" x14ac:dyDescent="0.25">
      <c r="A7897" s="116"/>
      <c r="B7897" s="65"/>
      <c r="C7897" s="65"/>
      <c r="D7897" s="66"/>
      <c r="E7897" s="67"/>
      <c r="F7897" s="65"/>
      <c r="G7897" s="66"/>
      <c r="J7897" s="65"/>
      <c r="K7897" s="65"/>
      <c r="L7897" s="66"/>
      <c r="M7897" s="65"/>
      <c r="O7897" s="65"/>
      <c r="P7897" s="66"/>
      <c r="Q7897" s="31">
        <f t="shared" si="246"/>
        <v>9999</v>
      </c>
      <c r="R7897" s="31" t="str">
        <f t="shared" si="247"/>
        <v/>
      </c>
      <c r="S7897" s="29">
        <f>IF($Q7897&lt;Parâmetros!$E$19,$G7897-1,$G7897)</f>
        <v>0</v>
      </c>
    </row>
    <row r="7898" spans="1:19" x14ac:dyDescent="0.25">
      <c r="A7898" s="116"/>
      <c r="B7898" s="65"/>
      <c r="C7898" s="65"/>
      <c r="D7898" s="66"/>
      <c r="E7898" s="67"/>
      <c r="F7898" s="65"/>
      <c r="G7898" s="66"/>
      <c r="J7898" s="65"/>
      <c r="K7898" s="65"/>
      <c r="L7898" s="66"/>
      <c r="M7898" s="65"/>
      <c r="O7898" s="65"/>
      <c r="P7898" s="66"/>
      <c r="Q7898" s="31">
        <f t="shared" si="246"/>
        <v>9999</v>
      </c>
      <c r="R7898" s="31" t="str">
        <f t="shared" si="247"/>
        <v/>
      </c>
      <c r="S7898" s="29">
        <f>IF($Q7898&lt;Parâmetros!$E$19,$G7898-1,$G7898)</f>
        <v>0</v>
      </c>
    </row>
    <row r="7899" spans="1:19" x14ac:dyDescent="0.25">
      <c r="A7899" s="116"/>
      <c r="B7899" s="65"/>
      <c r="C7899" s="65"/>
      <c r="D7899" s="66"/>
      <c r="E7899" s="67"/>
      <c r="F7899" s="65"/>
      <c r="G7899" s="66"/>
      <c r="J7899" s="65"/>
      <c r="K7899" s="65"/>
      <c r="L7899" s="66"/>
      <c r="M7899" s="65"/>
      <c r="O7899" s="65"/>
      <c r="P7899" s="66"/>
      <c r="Q7899" s="31">
        <f t="shared" si="246"/>
        <v>9999</v>
      </c>
      <c r="R7899" s="31" t="str">
        <f t="shared" si="247"/>
        <v/>
      </c>
      <c r="S7899" s="29">
        <f>IF($Q7899&lt;Parâmetros!$E$19,$G7899-1,$G7899)</f>
        <v>0</v>
      </c>
    </row>
    <row r="7900" spans="1:19" x14ac:dyDescent="0.25">
      <c r="A7900" s="116"/>
      <c r="B7900" s="65"/>
      <c r="C7900" s="65"/>
      <c r="D7900" s="66"/>
      <c r="E7900" s="67"/>
      <c r="F7900" s="65"/>
      <c r="G7900" s="66"/>
      <c r="J7900" s="65"/>
      <c r="K7900" s="65"/>
      <c r="L7900" s="66"/>
      <c r="M7900" s="65"/>
      <c r="O7900" s="65"/>
      <c r="P7900" s="66"/>
      <c r="Q7900" s="31">
        <f t="shared" si="246"/>
        <v>9999</v>
      </c>
      <c r="R7900" s="31" t="str">
        <f t="shared" si="247"/>
        <v/>
      </c>
      <c r="S7900" s="29">
        <f>IF($Q7900&lt;Parâmetros!$E$19,$G7900-1,$G7900)</f>
        <v>0</v>
      </c>
    </row>
    <row r="7901" spans="1:19" x14ac:dyDescent="0.25">
      <c r="A7901" s="116"/>
      <c r="B7901" s="65"/>
      <c r="C7901" s="65"/>
      <c r="D7901" s="66"/>
      <c r="E7901" s="67"/>
      <c r="F7901" s="65"/>
      <c r="G7901" s="66"/>
      <c r="J7901" s="65"/>
      <c r="K7901" s="65"/>
      <c r="L7901" s="66"/>
      <c r="M7901" s="65"/>
      <c r="N7901" s="65"/>
      <c r="O7901" s="65"/>
      <c r="P7901" s="66"/>
      <c r="Q7901" s="31">
        <f t="shared" si="246"/>
        <v>9999</v>
      </c>
      <c r="R7901" s="31" t="str">
        <f t="shared" si="247"/>
        <v/>
      </c>
      <c r="S7901" s="29">
        <f>IF($Q7901&lt;Parâmetros!$E$19,$G7901-1,$G7901)</f>
        <v>0</v>
      </c>
    </row>
    <row r="7902" spans="1:19" x14ac:dyDescent="0.25">
      <c r="A7902" s="116"/>
      <c r="B7902" s="65"/>
      <c r="C7902" s="65"/>
      <c r="D7902" s="66"/>
      <c r="E7902" s="67"/>
      <c r="F7902" s="65"/>
      <c r="G7902" s="66"/>
      <c r="J7902" s="65"/>
      <c r="K7902" s="65"/>
      <c r="L7902" s="66"/>
      <c r="M7902" s="65"/>
      <c r="O7902" s="65"/>
      <c r="P7902" s="66"/>
      <c r="Q7902" s="31">
        <f t="shared" si="246"/>
        <v>9999</v>
      </c>
      <c r="R7902" s="31" t="str">
        <f t="shared" si="247"/>
        <v/>
      </c>
      <c r="S7902" s="29">
        <f>IF($Q7902&lt;Parâmetros!$E$19,$G7902-1,$G7902)</f>
        <v>0</v>
      </c>
    </row>
    <row r="7903" spans="1:19" x14ac:dyDescent="0.25">
      <c r="A7903" s="116"/>
      <c r="B7903" s="65"/>
      <c r="C7903" s="65"/>
      <c r="D7903" s="66"/>
      <c r="E7903" s="67"/>
      <c r="F7903" s="65"/>
      <c r="G7903" s="66"/>
      <c r="J7903" s="65"/>
      <c r="K7903" s="65"/>
      <c r="L7903" s="66"/>
      <c r="M7903" s="65"/>
      <c r="N7903" s="65"/>
      <c r="O7903" s="65"/>
      <c r="P7903" s="66"/>
      <c r="Q7903" s="31">
        <f t="shared" si="246"/>
        <v>9999</v>
      </c>
      <c r="R7903" s="31" t="str">
        <f t="shared" si="247"/>
        <v/>
      </c>
      <c r="S7903" s="29">
        <f>IF($Q7903&lt;Parâmetros!$E$19,$G7903-1,$G7903)</f>
        <v>0</v>
      </c>
    </row>
    <row r="7904" spans="1:19" x14ac:dyDescent="0.25">
      <c r="A7904" s="116"/>
      <c r="B7904" s="65"/>
      <c r="C7904" s="65"/>
      <c r="D7904" s="66"/>
      <c r="E7904" s="67"/>
      <c r="F7904" s="65"/>
      <c r="G7904" s="66"/>
      <c r="J7904" s="65"/>
      <c r="K7904" s="65"/>
      <c r="L7904" s="66"/>
      <c r="M7904" s="65"/>
      <c r="O7904" s="65"/>
      <c r="P7904" s="66"/>
      <c r="Q7904" s="31">
        <f t="shared" si="246"/>
        <v>9999</v>
      </c>
      <c r="R7904" s="31" t="str">
        <f t="shared" si="247"/>
        <v/>
      </c>
      <c r="S7904" s="29">
        <f>IF($Q7904&lt;Parâmetros!$E$19,$G7904-1,$G7904)</f>
        <v>0</v>
      </c>
    </row>
    <row r="7905" spans="1:19" x14ac:dyDescent="0.25">
      <c r="A7905" s="116"/>
      <c r="B7905" s="65"/>
      <c r="C7905" s="65"/>
      <c r="D7905" s="66"/>
      <c r="E7905" s="67"/>
      <c r="F7905" s="65"/>
      <c r="G7905" s="66"/>
      <c r="J7905" s="65"/>
      <c r="K7905" s="65"/>
      <c r="L7905" s="66"/>
      <c r="M7905" s="65"/>
      <c r="O7905" s="65"/>
      <c r="P7905" s="66"/>
      <c r="Q7905" s="31">
        <f t="shared" si="246"/>
        <v>9999</v>
      </c>
      <c r="R7905" s="31" t="str">
        <f t="shared" si="247"/>
        <v/>
      </c>
      <c r="S7905" s="29">
        <f>IF($Q7905&lt;Parâmetros!$E$19,$G7905-1,$G7905)</f>
        <v>0</v>
      </c>
    </row>
    <row r="7906" spans="1:19" x14ac:dyDescent="0.25">
      <c r="A7906" s="116"/>
      <c r="B7906" s="65"/>
      <c r="C7906" s="65"/>
      <c r="D7906" s="66"/>
      <c r="E7906" s="67"/>
      <c r="F7906" s="65"/>
      <c r="G7906" s="66"/>
      <c r="J7906" s="65"/>
      <c r="K7906" s="65"/>
      <c r="L7906" s="66"/>
      <c r="M7906" s="65"/>
      <c r="O7906" s="65"/>
      <c r="P7906" s="66"/>
      <c r="Q7906" s="31">
        <f t="shared" si="246"/>
        <v>9999</v>
      </c>
      <c r="R7906" s="31" t="str">
        <f t="shared" si="247"/>
        <v/>
      </c>
      <c r="S7906" s="29">
        <f>IF($Q7906&lt;Parâmetros!$E$19,$G7906-1,$G7906)</f>
        <v>0</v>
      </c>
    </row>
    <row r="7907" spans="1:19" x14ac:dyDescent="0.25">
      <c r="A7907" s="116"/>
      <c r="B7907" s="65"/>
      <c r="C7907" s="65"/>
      <c r="D7907" s="66"/>
      <c r="E7907" s="67"/>
      <c r="F7907" s="65"/>
      <c r="G7907" s="66"/>
      <c r="J7907" s="65"/>
      <c r="K7907" s="65"/>
      <c r="L7907" s="66"/>
      <c r="M7907" s="65"/>
      <c r="O7907" s="65"/>
      <c r="P7907" s="66"/>
      <c r="Q7907" s="31">
        <f t="shared" si="246"/>
        <v>9999</v>
      </c>
      <c r="R7907" s="31" t="str">
        <f t="shared" si="247"/>
        <v/>
      </c>
      <c r="S7907" s="29">
        <f>IF($Q7907&lt;Parâmetros!$E$19,$G7907-1,$G7907)</f>
        <v>0</v>
      </c>
    </row>
    <row r="7908" spans="1:19" x14ac:dyDescent="0.25">
      <c r="A7908" s="116"/>
      <c r="B7908" s="65"/>
      <c r="C7908" s="65"/>
      <c r="D7908" s="66"/>
      <c r="E7908" s="67"/>
      <c r="F7908" s="65"/>
      <c r="G7908" s="66"/>
      <c r="J7908" s="65"/>
      <c r="K7908" s="65"/>
      <c r="L7908" s="66"/>
      <c r="M7908" s="65"/>
      <c r="O7908" s="65"/>
      <c r="P7908" s="66"/>
      <c r="Q7908" s="31">
        <f t="shared" si="246"/>
        <v>9999</v>
      </c>
      <c r="R7908" s="31" t="str">
        <f t="shared" si="247"/>
        <v/>
      </c>
      <c r="S7908" s="29">
        <f>IF($Q7908&lt;Parâmetros!$E$19,$G7908-1,$G7908)</f>
        <v>0</v>
      </c>
    </row>
    <row r="7909" spans="1:19" x14ac:dyDescent="0.25">
      <c r="A7909" s="116"/>
      <c r="B7909" s="65"/>
      <c r="C7909" s="65"/>
      <c r="D7909" s="66"/>
      <c r="E7909" s="67"/>
      <c r="F7909" s="65"/>
      <c r="G7909" s="66"/>
      <c r="J7909" s="65"/>
      <c r="K7909" s="65"/>
      <c r="L7909" s="66"/>
      <c r="M7909" s="65"/>
      <c r="O7909" s="65"/>
      <c r="P7909" s="66"/>
      <c r="Q7909" s="31">
        <f t="shared" si="246"/>
        <v>9999</v>
      </c>
      <c r="R7909" s="31" t="str">
        <f t="shared" si="247"/>
        <v/>
      </c>
      <c r="S7909" s="29">
        <f>IF($Q7909&lt;Parâmetros!$E$19,$G7909-1,$G7909)</f>
        <v>0</v>
      </c>
    </row>
    <row r="7910" spans="1:19" x14ac:dyDescent="0.25">
      <c r="A7910" s="116"/>
      <c r="B7910" s="65"/>
      <c r="C7910" s="65"/>
      <c r="D7910" s="66"/>
      <c r="E7910" s="67"/>
      <c r="F7910" s="65"/>
      <c r="G7910" s="66"/>
      <c r="J7910" s="65"/>
      <c r="K7910" s="65"/>
      <c r="L7910" s="66"/>
      <c r="M7910" s="65"/>
      <c r="O7910" s="65"/>
      <c r="P7910" s="66"/>
      <c r="Q7910" s="31">
        <f t="shared" si="246"/>
        <v>9999</v>
      </c>
      <c r="R7910" s="31" t="str">
        <f t="shared" si="247"/>
        <v/>
      </c>
      <c r="S7910" s="29">
        <f>IF($Q7910&lt;Parâmetros!$E$19,$G7910-1,$G7910)</f>
        <v>0</v>
      </c>
    </row>
    <row r="7911" spans="1:19" x14ac:dyDescent="0.25">
      <c r="A7911" s="116"/>
      <c r="B7911" s="65"/>
      <c r="C7911" s="65"/>
      <c r="D7911" s="66"/>
      <c r="E7911" s="67"/>
      <c r="F7911" s="65"/>
      <c r="G7911" s="66"/>
      <c r="J7911" s="65"/>
      <c r="K7911" s="65"/>
      <c r="L7911" s="66"/>
      <c r="M7911" s="65"/>
      <c r="N7911" s="65"/>
      <c r="O7911" s="65"/>
      <c r="P7911" s="66"/>
      <c r="Q7911" s="31">
        <f t="shared" si="246"/>
        <v>9999</v>
      </c>
      <c r="R7911" s="31" t="str">
        <f t="shared" si="247"/>
        <v/>
      </c>
      <c r="S7911" s="29">
        <f>IF($Q7911&lt;Parâmetros!$E$19,$G7911-1,$G7911)</f>
        <v>0</v>
      </c>
    </row>
    <row r="7912" spans="1:19" x14ac:dyDescent="0.25">
      <c r="A7912" s="116"/>
      <c r="B7912" s="65"/>
      <c r="C7912" s="65"/>
      <c r="D7912" s="66"/>
      <c r="E7912" s="67"/>
      <c r="F7912" s="65"/>
      <c r="G7912" s="66"/>
      <c r="J7912" s="65"/>
      <c r="K7912" s="65"/>
      <c r="L7912" s="66"/>
      <c r="M7912" s="65"/>
      <c r="O7912" s="65"/>
      <c r="P7912" s="66"/>
      <c r="Q7912" s="31">
        <f t="shared" si="246"/>
        <v>9999</v>
      </c>
      <c r="R7912" s="31" t="str">
        <f t="shared" si="247"/>
        <v/>
      </c>
      <c r="S7912" s="29">
        <f>IF($Q7912&lt;Parâmetros!$E$19,$G7912-1,$G7912)</f>
        <v>0</v>
      </c>
    </row>
    <row r="7913" spans="1:19" x14ac:dyDescent="0.25">
      <c r="A7913" s="116"/>
      <c r="B7913" s="65"/>
      <c r="C7913" s="65"/>
      <c r="D7913" s="66"/>
      <c r="E7913" s="67"/>
      <c r="F7913" s="65"/>
      <c r="G7913" s="66"/>
      <c r="J7913" s="65"/>
      <c r="K7913" s="65"/>
      <c r="L7913" s="66"/>
      <c r="M7913" s="65"/>
      <c r="O7913" s="65"/>
      <c r="P7913" s="66"/>
      <c r="Q7913" s="31">
        <f t="shared" si="246"/>
        <v>9999</v>
      </c>
      <c r="R7913" s="31" t="str">
        <f t="shared" si="247"/>
        <v/>
      </c>
      <c r="S7913" s="29">
        <f>IF($Q7913&lt;Parâmetros!$E$19,$G7913-1,$G7913)</f>
        <v>0</v>
      </c>
    </row>
    <row r="7914" spans="1:19" x14ac:dyDescent="0.25">
      <c r="A7914" s="116"/>
      <c r="B7914" s="65"/>
      <c r="C7914" s="65"/>
      <c r="D7914" s="66"/>
      <c r="E7914" s="67"/>
      <c r="F7914" s="65"/>
      <c r="G7914" s="66"/>
      <c r="J7914" s="65"/>
      <c r="K7914" s="65"/>
      <c r="L7914" s="66"/>
      <c r="M7914" s="65"/>
      <c r="N7914" s="65"/>
      <c r="O7914" s="65"/>
      <c r="P7914" s="66"/>
      <c r="Q7914" s="31">
        <f t="shared" si="246"/>
        <v>9999</v>
      </c>
      <c r="R7914" s="31" t="str">
        <f t="shared" si="247"/>
        <v/>
      </c>
      <c r="S7914" s="29">
        <f>IF($Q7914&lt;Parâmetros!$E$19,$G7914-1,$G7914)</f>
        <v>0</v>
      </c>
    </row>
    <row r="7915" spans="1:19" x14ac:dyDescent="0.25">
      <c r="A7915" s="116"/>
      <c r="B7915" s="65"/>
      <c r="C7915" s="65"/>
      <c r="D7915" s="66"/>
      <c r="E7915" s="67"/>
      <c r="F7915" s="65"/>
      <c r="G7915" s="66"/>
      <c r="J7915" s="65"/>
      <c r="K7915" s="65"/>
      <c r="L7915" s="66"/>
      <c r="M7915" s="65"/>
      <c r="N7915" s="65"/>
      <c r="O7915" s="65"/>
      <c r="P7915" s="66"/>
      <c r="Q7915" s="31">
        <f t="shared" si="246"/>
        <v>9999</v>
      </c>
      <c r="R7915" s="31" t="str">
        <f t="shared" si="247"/>
        <v/>
      </c>
      <c r="S7915" s="29">
        <f>IF($Q7915&lt;Parâmetros!$E$19,$G7915-1,$G7915)</f>
        <v>0</v>
      </c>
    </row>
    <row r="7916" spans="1:19" x14ac:dyDescent="0.25">
      <c r="A7916" s="116"/>
      <c r="B7916" s="65"/>
      <c r="C7916" s="65"/>
      <c r="D7916" s="66"/>
      <c r="E7916" s="67"/>
      <c r="F7916" s="65"/>
      <c r="G7916" s="66"/>
      <c r="J7916" s="65"/>
      <c r="K7916" s="65"/>
      <c r="L7916" s="66"/>
      <c r="M7916" s="65"/>
      <c r="O7916" s="65"/>
      <c r="P7916" s="66"/>
      <c r="Q7916" s="31">
        <f t="shared" si="246"/>
        <v>9999</v>
      </c>
      <c r="R7916" s="31" t="str">
        <f t="shared" si="247"/>
        <v/>
      </c>
      <c r="S7916" s="29">
        <f>IF($Q7916&lt;Parâmetros!$E$19,$G7916-1,$G7916)</f>
        <v>0</v>
      </c>
    </row>
    <row r="7917" spans="1:19" x14ac:dyDescent="0.25">
      <c r="A7917" s="116"/>
      <c r="B7917" s="65"/>
      <c r="C7917" s="65"/>
      <c r="D7917" s="66"/>
      <c r="E7917" s="67"/>
      <c r="F7917" s="65"/>
      <c r="G7917" s="66"/>
      <c r="J7917" s="65"/>
      <c r="K7917" s="65"/>
      <c r="L7917" s="66"/>
      <c r="M7917" s="65"/>
      <c r="O7917" s="65"/>
      <c r="P7917" s="66"/>
      <c r="Q7917" s="31">
        <f t="shared" si="246"/>
        <v>9999</v>
      </c>
      <c r="R7917" s="31" t="str">
        <f t="shared" si="247"/>
        <v/>
      </c>
      <c r="S7917" s="29">
        <f>IF($Q7917&lt;Parâmetros!$E$19,$G7917-1,$G7917)</f>
        <v>0</v>
      </c>
    </row>
    <row r="7918" spans="1:19" x14ac:dyDescent="0.25">
      <c r="A7918" s="116"/>
      <c r="B7918" s="65"/>
      <c r="C7918" s="65"/>
      <c r="D7918" s="66"/>
      <c r="E7918" s="67"/>
      <c r="F7918" s="65"/>
      <c r="G7918" s="66"/>
      <c r="J7918" s="65"/>
      <c r="K7918" s="65"/>
      <c r="L7918" s="66"/>
      <c r="M7918" s="65"/>
      <c r="O7918" s="65"/>
      <c r="P7918" s="66"/>
      <c r="Q7918" s="31">
        <f t="shared" si="246"/>
        <v>9999</v>
      </c>
      <c r="R7918" s="31" t="str">
        <f t="shared" si="247"/>
        <v/>
      </c>
      <c r="S7918" s="29">
        <f>IF($Q7918&lt;Parâmetros!$E$19,$G7918-1,$G7918)</f>
        <v>0</v>
      </c>
    </row>
    <row r="7919" spans="1:19" x14ac:dyDescent="0.25">
      <c r="A7919" s="116"/>
      <c r="B7919" s="65"/>
      <c r="C7919" s="65"/>
      <c r="D7919" s="66"/>
      <c r="E7919" s="67"/>
      <c r="F7919" s="65"/>
      <c r="G7919" s="66"/>
      <c r="J7919" s="65"/>
      <c r="K7919" s="65"/>
      <c r="L7919" s="66"/>
      <c r="M7919" s="65"/>
      <c r="O7919" s="65"/>
      <c r="P7919" s="66"/>
      <c r="Q7919" s="31">
        <f t="shared" si="246"/>
        <v>9999</v>
      </c>
      <c r="R7919" s="31" t="str">
        <f t="shared" si="247"/>
        <v/>
      </c>
      <c r="S7919" s="29">
        <f>IF($Q7919&lt;Parâmetros!$E$19,$G7919-1,$G7919)</f>
        <v>0</v>
      </c>
    </row>
    <row r="7920" spans="1:19" x14ac:dyDescent="0.25">
      <c r="A7920" s="116"/>
      <c r="B7920" s="65"/>
      <c r="C7920" s="65"/>
      <c r="D7920" s="66"/>
      <c r="E7920" s="67"/>
      <c r="F7920" s="65"/>
      <c r="G7920" s="66"/>
      <c r="J7920" s="65"/>
      <c r="K7920" s="65"/>
      <c r="L7920" s="66"/>
      <c r="M7920" s="65"/>
      <c r="O7920" s="65"/>
      <c r="P7920" s="66"/>
      <c r="Q7920" s="31">
        <f t="shared" si="246"/>
        <v>9999</v>
      </c>
      <c r="R7920" s="31" t="str">
        <f t="shared" si="247"/>
        <v/>
      </c>
      <c r="S7920" s="29">
        <f>IF($Q7920&lt;Parâmetros!$E$19,$G7920-1,$G7920)</f>
        <v>0</v>
      </c>
    </row>
    <row r="7921" spans="1:19" x14ac:dyDescent="0.25">
      <c r="A7921" s="116"/>
      <c r="B7921" s="65"/>
      <c r="C7921" s="65"/>
      <c r="D7921" s="66"/>
      <c r="E7921" s="67"/>
      <c r="F7921" s="65"/>
      <c r="G7921" s="66"/>
      <c r="J7921" s="65"/>
      <c r="K7921" s="65"/>
      <c r="L7921" s="66"/>
      <c r="M7921" s="65"/>
      <c r="O7921" s="65"/>
      <c r="P7921" s="66"/>
      <c r="Q7921" s="31">
        <f t="shared" si="246"/>
        <v>9999</v>
      </c>
      <c r="R7921" s="31" t="str">
        <f t="shared" si="247"/>
        <v/>
      </c>
      <c r="S7921" s="29">
        <f>IF($Q7921&lt;Parâmetros!$E$19,$G7921-1,$G7921)</f>
        <v>0</v>
      </c>
    </row>
    <row r="7922" spans="1:19" x14ac:dyDescent="0.25">
      <c r="A7922" s="116"/>
      <c r="B7922" s="65"/>
      <c r="C7922" s="65"/>
      <c r="D7922" s="66"/>
      <c r="E7922" s="67"/>
      <c r="F7922" s="65"/>
      <c r="G7922" s="66"/>
      <c r="J7922" s="65"/>
      <c r="K7922" s="65"/>
      <c r="L7922" s="66"/>
      <c r="M7922" s="65"/>
      <c r="O7922" s="65"/>
      <c r="P7922" s="66"/>
      <c r="Q7922" s="31">
        <f t="shared" si="246"/>
        <v>9999</v>
      </c>
      <c r="R7922" s="31" t="str">
        <f t="shared" si="247"/>
        <v/>
      </c>
      <c r="S7922" s="29">
        <f>IF($Q7922&lt;Parâmetros!$E$19,$G7922-1,$G7922)</f>
        <v>0</v>
      </c>
    </row>
    <row r="7923" spans="1:19" x14ac:dyDescent="0.25">
      <c r="A7923" s="116"/>
      <c r="B7923" s="65"/>
      <c r="C7923" s="65"/>
      <c r="D7923" s="66"/>
      <c r="E7923" s="67"/>
      <c r="F7923" s="65"/>
      <c r="G7923" s="66"/>
      <c r="J7923" s="65"/>
      <c r="K7923" s="65"/>
      <c r="L7923" s="66"/>
      <c r="M7923" s="65"/>
      <c r="O7923" s="65"/>
      <c r="P7923" s="66"/>
      <c r="Q7923" s="31">
        <f t="shared" si="246"/>
        <v>9999</v>
      </c>
      <c r="R7923" s="31" t="str">
        <f t="shared" si="247"/>
        <v/>
      </c>
      <c r="S7923" s="29">
        <f>IF($Q7923&lt;Parâmetros!$E$19,$G7923-1,$G7923)</f>
        <v>0</v>
      </c>
    </row>
    <row r="7924" spans="1:19" x14ac:dyDescent="0.25">
      <c r="A7924" s="116"/>
      <c r="B7924" s="65"/>
      <c r="C7924" s="65"/>
      <c r="D7924" s="66"/>
      <c r="E7924" s="67"/>
      <c r="F7924" s="65"/>
      <c r="G7924" s="66"/>
      <c r="J7924" s="65"/>
      <c r="K7924" s="65"/>
      <c r="L7924" s="66"/>
      <c r="M7924" s="65"/>
      <c r="N7924" s="65"/>
      <c r="O7924" s="65"/>
      <c r="P7924" s="66"/>
      <c r="Q7924" s="31">
        <f t="shared" si="246"/>
        <v>9999</v>
      </c>
      <c r="R7924" s="31" t="str">
        <f t="shared" si="247"/>
        <v/>
      </c>
      <c r="S7924" s="29">
        <f>IF($Q7924&lt;Parâmetros!$E$19,$G7924-1,$G7924)</f>
        <v>0</v>
      </c>
    </row>
    <row r="7925" spans="1:19" x14ac:dyDescent="0.25">
      <c r="A7925" s="116"/>
      <c r="B7925" s="65"/>
      <c r="C7925" s="65"/>
      <c r="D7925" s="66"/>
      <c r="E7925" s="67"/>
      <c r="F7925" s="65"/>
      <c r="G7925" s="66"/>
      <c r="J7925" s="65"/>
      <c r="K7925" s="65"/>
      <c r="L7925" s="66"/>
      <c r="M7925" s="65"/>
      <c r="O7925" s="65"/>
      <c r="P7925" s="66"/>
      <c r="Q7925" s="31">
        <f t="shared" si="246"/>
        <v>9999</v>
      </c>
      <c r="R7925" s="31" t="str">
        <f t="shared" si="247"/>
        <v/>
      </c>
      <c r="S7925" s="29">
        <f>IF($Q7925&lt;Parâmetros!$E$19,$G7925-1,$G7925)</f>
        <v>0</v>
      </c>
    </row>
    <row r="7926" spans="1:19" x14ac:dyDescent="0.25">
      <c r="A7926" s="116"/>
      <c r="B7926" s="65"/>
      <c r="C7926" s="65"/>
      <c r="D7926" s="66"/>
      <c r="E7926" s="67"/>
      <c r="F7926" s="65"/>
      <c r="G7926" s="66"/>
      <c r="J7926" s="65"/>
      <c r="K7926" s="65"/>
      <c r="L7926" s="66"/>
      <c r="M7926" s="65"/>
      <c r="O7926" s="65"/>
      <c r="P7926" s="66"/>
      <c r="Q7926" s="31">
        <f t="shared" si="246"/>
        <v>9999</v>
      </c>
      <c r="R7926" s="31" t="str">
        <f t="shared" si="247"/>
        <v/>
      </c>
      <c r="S7926" s="29">
        <f>IF($Q7926&lt;Parâmetros!$E$19,$G7926-1,$G7926)</f>
        <v>0</v>
      </c>
    </row>
    <row r="7927" spans="1:19" x14ac:dyDescent="0.25">
      <c r="A7927" s="116"/>
      <c r="B7927" s="65"/>
      <c r="C7927" s="65"/>
      <c r="D7927" s="66"/>
      <c r="E7927" s="67"/>
      <c r="F7927" s="65"/>
      <c r="G7927" s="66"/>
      <c r="J7927" s="65"/>
      <c r="K7927" s="65"/>
      <c r="L7927" s="66"/>
      <c r="M7927" s="65"/>
      <c r="O7927" s="65"/>
      <c r="P7927" s="66"/>
      <c r="Q7927" s="31">
        <f t="shared" si="246"/>
        <v>9999</v>
      </c>
      <c r="R7927" s="31" t="str">
        <f t="shared" si="247"/>
        <v/>
      </c>
      <c r="S7927" s="29">
        <f>IF($Q7927&lt;Parâmetros!$E$19,$G7927-1,$G7927)</f>
        <v>0</v>
      </c>
    </row>
    <row r="7928" spans="1:19" x14ac:dyDescent="0.25">
      <c r="A7928" s="116"/>
      <c r="B7928" s="65"/>
      <c r="C7928" s="65"/>
      <c r="D7928" s="66"/>
      <c r="E7928" s="67"/>
      <c r="F7928" s="65"/>
      <c r="G7928" s="66"/>
      <c r="J7928" s="65"/>
      <c r="K7928" s="65"/>
      <c r="L7928" s="66"/>
      <c r="M7928" s="65"/>
      <c r="O7928" s="65"/>
      <c r="P7928" s="66"/>
      <c r="Q7928" s="31">
        <f t="shared" si="246"/>
        <v>9999</v>
      </c>
      <c r="R7928" s="31" t="str">
        <f t="shared" si="247"/>
        <v/>
      </c>
      <c r="S7928" s="29">
        <f>IF($Q7928&lt;Parâmetros!$E$19,$G7928-1,$G7928)</f>
        <v>0</v>
      </c>
    </row>
    <row r="7929" spans="1:19" x14ac:dyDescent="0.25">
      <c r="A7929" s="116"/>
      <c r="B7929" s="65"/>
      <c r="C7929" s="65"/>
      <c r="D7929" s="66"/>
      <c r="E7929" s="67"/>
      <c r="F7929" s="65"/>
      <c r="G7929" s="66"/>
      <c r="J7929" s="65"/>
      <c r="K7929" s="65"/>
      <c r="L7929" s="66"/>
      <c r="M7929" s="65"/>
      <c r="O7929" s="65"/>
      <c r="P7929" s="66"/>
      <c r="Q7929" s="31">
        <f t="shared" si="246"/>
        <v>9999</v>
      </c>
      <c r="R7929" s="31" t="str">
        <f t="shared" si="247"/>
        <v/>
      </c>
      <c r="S7929" s="29">
        <f>IF($Q7929&lt;Parâmetros!$E$19,$G7929-1,$G7929)</f>
        <v>0</v>
      </c>
    </row>
    <row r="7930" spans="1:19" x14ac:dyDescent="0.25">
      <c r="A7930" s="116"/>
      <c r="B7930" s="65"/>
      <c r="C7930" s="65"/>
      <c r="D7930" s="66"/>
      <c r="E7930" s="67"/>
      <c r="F7930" s="65"/>
      <c r="G7930" s="66"/>
      <c r="J7930" s="65"/>
      <c r="K7930" s="65"/>
      <c r="L7930" s="66"/>
      <c r="M7930" s="65"/>
      <c r="O7930" s="65"/>
      <c r="P7930" s="66"/>
      <c r="Q7930" s="31">
        <f t="shared" si="246"/>
        <v>9999</v>
      </c>
      <c r="R7930" s="31" t="str">
        <f t="shared" si="247"/>
        <v/>
      </c>
      <c r="S7930" s="29">
        <f>IF($Q7930&lt;Parâmetros!$E$19,$G7930-1,$G7930)</f>
        <v>0</v>
      </c>
    </row>
    <row r="7931" spans="1:19" x14ac:dyDescent="0.25">
      <c r="A7931" s="116"/>
      <c r="B7931" s="65"/>
      <c r="C7931" s="65"/>
      <c r="D7931" s="66"/>
      <c r="E7931" s="67"/>
      <c r="F7931" s="65"/>
      <c r="G7931" s="66"/>
      <c r="J7931" s="65"/>
      <c r="K7931" s="65"/>
      <c r="L7931" s="66"/>
      <c r="M7931" s="65"/>
      <c r="O7931" s="65"/>
      <c r="P7931" s="66"/>
      <c r="Q7931" s="31">
        <f t="shared" si="246"/>
        <v>9999</v>
      </c>
      <c r="R7931" s="31" t="str">
        <f t="shared" si="247"/>
        <v/>
      </c>
      <c r="S7931" s="29">
        <f>IF($Q7931&lt;Parâmetros!$E$19,$G7931-1,$G7931)</f>
        <v>0</v>
      </c>
    </row>
    <row r="7932" spans="1:19" x14ac:dyDescent="0.25">
      <c r="A7932" s="116"/>
      <c r="B7932" s="65"/>
      <c r="C7932" s="65"/>
      <c r="D7932" s="66"/>
      <c r="E7932" s="67"/>
      <c r="F7932" s="65"/>
      <c r="G7932" s="66"/>
      <c r="J7932" s="65"/>
      <c r="K7932" s="65"/>
      <c r="L7932" s="66"/>
      <c r="M7932" s="65"/>
      <c r="O7932" s="65"/>
      <c r="P7932" s="66"/>
      <c r="Q7932" s="31">
        <f t="shared" ref="Q7932:Q7995" si="248">IFERROR(VALUE(LEFT($J7932,2))*60+VALUE(MID($J7932,4,2)),9999)</f>
        <v>9999</v>
      </c>
      <c r="R7932" s="31" t="str">
        <f t="shared" ref="R7932:R7995" si="249">IFERROR(VALUE(LEFT($K7932,2))*60+VALUE(MID($K7932,4,2)),"")</f>
        <v/>
      </c>
      <c r="S7932" s="29">
        <f>IF($Q7932&lt;Parâmetros!$E$19,$G7932-1,$G7932)</f>
        <v>0</v>
      </c>
    </row>
    <row r="7933" spans="1:19" x14ac:dyDescent="0.25">
      <c r="A7933" s="116"/>
      <c r="B7933" s="65"/>
      <c r="C7933" s="65"/>
      <c r="D7933" s="66"/>
      <c r="E7933" s="67"/>
      <c r="F7933" s="65"/>
      <c r="G7933" s="66"/>
      <c r="J7933" s="65"/>
      <c r="K7933" s="65"/>
      <c r="L7933" s="66"/>
      <c r="M7933" s="65"/>
      <c r="O7933" s="65"/>
      <c r="P7933" s="66"/>
      <c r="Q7933" s="31">
        <f t="shared" si="248"/>
        <v>9999</v>
      </c>
      <c r="R7933" s="31" t="str">
        <f t="shared" si="249"/>
        <v/>
      </c>
      <c r="S7933" s="29">
        <f>IF($Q7933&lt;Parâmetros!$E$19,$G7933-1,$G7933)</f>
        <v>0</v>
      </c>
    </row>
    <row r="7934" spans="1:19" x14ac:dyDescent="0.25">
      <c r="A7934" s="116"/>
      <c r="B7934" s="65"/>
      <c r="C7934" s="65"/>
      <c r="D7934" s="66"/>
      <c r="E7934" s="67"/>
      <c r="F7934" s="65"/>
      <c r="G7934" s="66"/>
      <c r="J7934" s="65"/>
      <c r="K7934" s="65"/>
      <c r="L7934" s="66"/>
      <c r="M7934" s="65"/>
      <c r="N7934" s="65"/>
      <c r="O7934" s="65"/>
      <c r="P7934" s="66"/>
      <c r="Q7934" s="31">
        <f t="shared" si="248"/>
        <v>9999</v>
      </c>
      <c r="R7934" s="31" t="str">
        <f t="shared" si="249"/>
        <v/>
      </c>
      <c r="S7934" s="29">
        <f>IF($Q7934&lt;Parâmetros!$E$19,$G7934-1,$G7934)</f>
        <v>0</v>
      </c>
    </row>
    <row r="7935" spans="1:19" x14ac:dyDescent="0.25">
      <c r="A7935" s="116"/>
      <c r="B7935" s="65"/>
      <c r="C7935" s="65"/>
      <c r="D7935" s="66"/>
      <c r="E7935" s="67"/>
      <c r="F7935" s="65"/>
      <c r="G7935" s="66"/>
      <c r="J7935" s="65"/>
      <c r="K7935" s="65"/>
      <c r="L7935" s="66"/>
      <c r="M7935" s="65"/>
      <c r="N7935" s="65"/>
      <c r="O7935" s="65"/>
      <c r="P7935" s="66"/>
      <c r="Q7935" s="31">
        <f t="shared" si="248"/>
        <v>9999</v>
      </c>
      <c r="R7935" s="31" t="str">
        <f t="shared" si="249"/>
        <v/>
      </c>
      <c r="S7935" s="29">
        <f>IF($Q7935&lt;Parâmetros!$E$19,$G7935-1,$G7935)</f>
        <v>0</v>
      </c>
    </row>
    <row r="7936" spans="1:19" x14ac:dyDescent="0.25">
      <c r="A7936" s="116"/>
      <c r="B7936" s="65"/>
      <c r="C7936" s="65"/>
      <c r="D7936" s="66"/>
      <c r="E7936" s="67"/>
      <c r="F7936" s="65"/>
      <c r="G7936" s="66"/>
      <c r="J7936" s="65"/>
      <c r="K7936" s="65"/>
      <c r="L7936" s="66"/>
      <c r="M7936" s="65"/>
      <c r="N7936" s="65"/>
      <c r="O7936" s="65"/>
      <c r="P7936" s="66"/>
      <c r="Q7936" s="31">
        <f t="shared" si="248"/>
        <v>9999</v>
      </c>
      <c r="R7936" s="31" t="str">
        <f t="shared" si="249"/>
        <v/>
      </c>
      <c r="S7936" s="29">
        <f>IF($Q7936&lt;Parâmetros!$E$19,$G7936-1,$G7936)</f>
        <v>0</v>
      </c>
    </row>
    <row r="7937" spans="1:19" x14ac:dyDescent="0.25">
      <c r="A7937" s="116"/>
      <c r="B7937" s="65"/>
      <c r="C7937" s="65"/>
      <c r="D7937" s="66"/>
      <c r="E7937" s="67"/>
      <c r="F7937" s="65"/>
      <c r="G7937" s="66"/>
      <c r="J7937" s="65"/>
      <c r="K7937" s="65"/>
      <c r="L7937" s="66"/>
      <c r="M7937" s="65"/>
      <c r="N7937" s="65"/>
      <c r="O7937" s="65"/>
      <c r="P7937" s="66"/>
      <c r="Q7937" s="31">
        <f t="shared" si="248"/>
        <v>9999</v>
      </c>
      <c r="R7937" s="31" t="str">
        <f t="shared" si="249"/>
        <v/>
      </c>
      <c r="S7937" s="29">
        <f>IF($Q7937&lt;Parâmetros!$E$19,$G7937-1,$G7937)</f>
        <v>0</v>
      </c>
    </row>
    <row r="7938" spans="1:19" x14ac:dyDescent="0.25">
      <c r="A7938" s="116"/>
      <c r="B7938" s="65"/>
      <c r="C7938" s="65"/>
      <c r="D7938" s="66"/>
      <c r="E7938" s="67"/>
      <c r="F7938" s="65"/>
      <c r="G7938" s="66"/>
      <c r="J7938" s="65"/>
      <c r="K7938" s="65"/>
      <c r="L7938" s="66"/>
      <c r="M7938" s="65"/>
      <c r="N7938" s="65"/>
      <c r="O7938" s="65"/>
      <c r="P7938" s="66"/>
      <c r="Q7938" s="31">
        <f t="shared" si="248"/>
        <v>9999</v>
      </c>
      <c r="R7938" s="31" t="str">
        <f t="shared" si="249"/>
        <v/>
      </c>
      <c r="S7938" s="29">
        <f>IF($Q7938&lt;Parâmetros!$E$19,$G7938-1,$G7938)</f>
        <v>0</v>
      </c>
    </row>
    <row r="7939" spans="1:19" x14ac:dyDescent="0.25">
      <c r="A7939" s="116"/>
      <c r="B7939" s="65"/>
      <c r="C7939" s="65"/>
      <c r="D7939" s="66"/>
      <c r="E7939" s="67"/>
      <c r="F7939" s="65"/>
      <c r="G7939" s="66"/>
      <c r="J7939" s="65"/>
      <c r="K7939" s="65"/>
      <c r="L7939" s="66"/>
      <c r="M7939" s="65"/>
      <c r="N7939" s="65"/>
      <c r="O7939" s="65"/>
      <c r="P7939" s="66"/>
      <c r="Q7939" s="31">
        <f t="shared" si="248"/>
        <v>9999</v>
      </c>
      <c r="R7939" s="31" t="str">
        <f t="shared" si="249"/>
        <v/>
      </c>
      <c r="S7939" s="29">
        <f>IF($Q7939&lt;Parâmetros!$E$19,$G7939-1,$G7939)</f>
        <v>0</v>
      </c>
    </row>
    <row r="7940" spans="1:19" x14ac:dyDescent="0.25">
      <c r="A7940" s="116"/>
      <c r="B7940" s="65"/>
      <c r="C7940" s="65"/>
      <c r="D7940" s="66"/>
      <c r="E7940" s="67"/>
      <c r="F7940" s="65"/>
      <c r="G7940" s="66"/>
      <c r="J7940" s="65"/>
      <c r="K7940" s="65"/>
      <c r="L7940" s="66"/>
      <c r="M7940" s="65"/>
      <c r="N7940" s="65"/>
      <c r="O7940" s="65"/>
      <c r="P7940" s="66"/>
      <c r="Q7940" s="31">
        <f t="shared" si="248"/>
        <v>9999</v>
      </c>
      <c r="R7940" s="31" t="str">
        <f t="shared" si="249"/>
        <v/>
      </c>
      <c r="S7940" s="29">
        <f>IF($Q7940&lt;Parâmetros!$E$19,$G7940-1,$G7940)</f>
        <v>0</v>
      </c>
    </row>
    <row r="7941" spans="1:19" x14ac:dyDescent="0.25">
      <c r="A7941" s="116"/>
      <c r="B7941" s="65"/>
      <c r="C7941" s="65"/>
      <c r="D7941" s="66"/>
      <c r="E7941" s="67"/>
      <c r="F7941" s="65"/>
      <c r="G7941" s="66"/>
      <c r="J7941" s="65"/>
      <c r="K7941" s="65"/>
      <c r="L7941" s="66"/>
      <c r="M7941" s="65"/>
      <c r="N7941" s="65"/>
      <c r="O7941" s="65"/>
      <c r="P7941" s="66"/>
      <c r="Q7941" s="31">
        <f t="shared" si="248"/>
        <v>9999</v>
      </c>
      <c r="R7941" s="31" t="str">
        <f t="shared" si="249"/>
        <v/>
      </c>
      <c r="S7941" s="29">
        <f>IF($Q7941&lt;Parâmetros!$E$19,$G7941-1,$G7941)</f>
        <v>0</v>
      </c>
    </row>
    <row r="7942" spans="1:19" x14ac:dyDescent="0.25">
      <c r="A7942" s="116"/>
      <c r="B7942" s="65"/>
      <c r="C7942" s="65"/>
      <c r="D7942" s="66"/>
      <c r="E7942" s="67"/>
      <c r="F7942" s="65"/>
      <c r="G7942" s="66"/>
      <c r="J7942" s="65"/>
      <c r="K7942" s="65"/>
      <c r="L7942" s="66"/>
      <c r="M7942" s="65"/>
      <c r="N7942" s="65"/>
      <c r="O7942" s="65"/>
      <c r="P7942" s="66"/>
      <c r="Q7942" s="31">
        <f t="shared" si="248"/>
        <v>9999</v>
      </c>
      <c r="R7942" s="31" t="str">
        <f t="shared" si="249"/>
        <v/>
      </c>
      <c r="S7942" s="29">
        <f>IF($Q7942&lt;Parâmetros!$E$19,$G7942-1,$G7942)</f>
        <v>0</v>
      </c>
    </row>
    <row r="7943" spans="1:19" x14ac:dyDescent="0.25">
      <c r="A7943" s="116"/>
      <c r="B7943" s="65"/>
      <c r="C7943" s="65"/>
      <c r="D7943" s="66"/>
      <c r="E7943" s="67"/>
      <c r="F7943" s="65"/>
      <c r="G7943" s="66"/>
      <c r="J7943" s="65"/>
      <c r="K7943" s="65"/>
      <c r="L7943" s="66"/>
      <c r="M7943" s="65"/>
      <c r="N7943" s="65"/>
      <c r="O7943" s="65"/>
      <c r="P7943" s="66"/>
      <c r="Q7943" s="31">
        <f t="shared" si="248"/>
        <v>9999</v>
      </c>
      <c r="R7943" s="31" t="str">
        <f t="shared" si="249"/>
        <v/>
      </c>
      <c r="S7943" s="29">
        <f>IF($Q7943&lt;Parâmetros!$E$19,$G7943-1,$G7943)</f>
        <v>0</v>
      </c>
    </row>
    <row r="7944" spans="1:19" x14ac:dyDescent="0.25">
      <c r="A7944" s="116"/>
      <c r="B7944" s="65"/>
      <c r="C7944" s="65"/>
      <c r="D7944" s="66"/>
      <c r="E7944" s="67"/>
      <c r="F7944" s="65"/>
      <c r="G7944" s="66"/>
      <c r="J7944" s="65"/>
      <c r="K7944" s="65"/>
      <c r="L7944" s="66"/>
      <c r="M7944" s="65"/>
      <c r="N7944" s="65"/>
      <c r="O7944" s="65"/>
      <c r="P7944" s="66"/>
      <c r="Q7944" s="31">
        <f t="shared" si="248"/>
        <v>9999</v>
      </c>
      <c r="R7944" s="31" t="str">
        <f t="shared" si="249"/>
        <v/>
      </c>
      <c r="S7944" s="29">
        <f>IF($Q7944&lt;Parâmetros!$E$19,$G7944-1,$G7944)</f>
        <v>0</v>
      </c>
    </row>
    <row r="7945" spans="1:19" x14ac:dyDescent="0.25">
      <c r="A7945" s="116"/>
      <c r="B7945" s="65"/>
      <c r="C7945" s="65"/>
      <c r="D7945" s="66"/>
      <c r="E7945" s="67"/>
      <c r="F7945" s="65"/>
      <c r="G7945" s="66"/>
      <c r="J7945" s="65"/>
      <c r="K7945" s="65"/>
      <c r="L7945" s="66"/>
      <c r="M7945" s="65"/>
      <c r="N7945" s="65"/>
      <c r="O7945" s="65"/>
      <c r="P7945" s="66"/>
      <c r="Q7945" s="31">
        <f t="shared" si="248"/>
        <v>9999</v>
      </c>
      <c r="R7945" s="31" t="str">
        <f t="shared" si="249"/>
        <v/>
      </c>
      <c r="S7945" s="29">
        <f>IF($Q7945&lt;Parâmetros!$E$19,$G7945-1,$G7945)</f>
        <v>0</v>
      </c>
    </row>
    <row r="7946" spans="1:19" x14ac:dyDescent="0.25">
      <c r="A7946" s="116"/>
      <c r="B7946" s="65"/>
      <c r="C7946" s="65"/>
      <c r="D7946" s="66"/>
      <c r="E7946" s="67"/>
      <c r="F7946" s="65"/>
      <c r="G7946" s="66"/>
      <c r="J7946" s="65"/>
      <c r="K7946" s="65"/>
      <c r="L7946" s="66"/>
      <c r="M7946" s="65"/>
      <c r="N7946" s="65"/>
      <c r="O7946" s="65"/>
      <c r="P7946" s="66"/>
      <c r="Q7946" s="31">
        <f t="shared" si="248"/>
        <v>9999</v>
      </c>
      <c r="R7946" s="31" t="str">
        <f t="shared" si="249"/>
        <v/>
      </c>
      <c r="S7946" s="29">
        <f>IF($Q7946&lt;Parâmetros!$E$19,$G7946-1,$G7946)</f>
        <v>0</v>
      </c>
    </row>
    <row r="7947" spans="1:19" x14ac:dyDescent="0.25">
      <c r="A7947" s="116"/>
      <c r="B7947" s="65"/>
      <c r="C7947" s="65"/>
      <c r="D7947" s="66"/>
      <c r="E7947" s="67"/>
      <c r="F7947" s="65"/>
      <c r="G7947" s="66"/>
      <c r="J7947" s="65"/>
      <c r="K7947" s="65"/>
      <c r="L7947" s="66"/>
      <c r="M7947" s="65"/>
      <c r="N7947" s="65"/>
      <c r="O7947" s="65"/>
      <c r="P7947" s="66"/>
      <c r="Q7947" s="31">
        <f t="shared" si="248"/>
        <v>9999</v>
      </c>
      <c r="R7947" s="31" t="str">
        <f t="shared" si="249"/>
        <v/>
      </c>
      <c r="S7947" s="29">
        <f>IF($Q7947&lt;Parâmetros!$E$19,$G7947-1,$G7947)</f>
        <v>0</v>
      </c>
    </row>
    <row r="7948" spans="1:19" x14ac:dyDescent="0.25">
      <c r="A7948" s="116"/>
      <c r="B7948" s="65"/>
      <c r="C7948" s="65"/>
      <c r="D7948" s="66"/>
      <c r="E7948" s="67"/>
      <c r="F7948" s="65"/>
      <c r="G7948" s="66"/>
      <c r="J7948" s="65"/>
      <c r="K7948" s="65"/>
      <c r="L7948" s="66"/>
      <c r="M7948" s="65"/>
      <c r="N7948" s="65"/>
      <c r="O7948" s="65"/>
      <c r="P7948" s="66"/>
      <c r="Q7948" s="31">
        <f t="shared" si="248"/>
        <v>9999</v>
      </c>
      <c r="R7948" s="31" t="str">
        <f t="shared" si="249"/>
        <v/>
      </c>
      <c r="S7948" s="29">
        <f>IF($Q7948&lt;Parâmetros!$E$19,$G7948-1,$G7948)</f>
        <v>0</v>
      </c>
    </row>
    <row r="7949" spans="1:19" x14ac:dyDescent="0.25">
      <c r="A7949" s="116"/>
      <c r="B7949" s="65"/>
      <c r="C7949" s="65"/>
      <c r="D7949" s="66"/>
      <c r="E7949" s="67"/>
      <c r="F7949" s="65"/>
      <c r="G7949" s="66"/>
      <c r="J7949" s="65"/>
      <c r="K7949" s="65"/>
      <c r="L7949" s="66"/>
      <c r="M7949" s="65"/>
      <c r="N7949" s="65"/>
      <c r="O7949" s="65"/>
      <c r="P7949" s="66"/>
      <c r="Q7949" s="31">
        <f t="shared" si="248"/>
        <v>9999</v>
      </c>
      <c r="R7949" s="31" t="str">
        <f t="shared" si="249"/>
        <v/>
      </c>
      <c r="S7949" s="29">
        <f>IF($Q7949&lt;Parâmetros!$E$19,$G7949-1,$G7949)</f>
        <v>0</v>
      </c>
    </row>
    <row r="7950" spans="1:19" x14ac:dyDescent="0.25">
      <c r="A7950" s="116"/>
      <c r="B7950" s="65"/>
      <c r="C7950" s="65"/>
      <c r="D7950" s="66"/>
      <c r="E7950" s="67"/>
      <c r="F7950" s="65"/>
      <c r="G7950" s="66"/>
      <c r="J7950" s="65"/>
      <c r="K7950" s="65"/>
      <c r="L7950" s="66"/>
      <c r="M7950" s="65"/>
      <c r="N7950" s="65"/>
      <c r="O7950" s="65"/>
      <c r="P7950" s="66"/>
      <c r="Q7950" s="31">
        <f t="shared" si="248"/>
        <v>9999</v>
      </c>
      <c r="R7950" s="31" t="str">
        <f t="shared" si="249"/>
        <v/>
      </c>
      <c r="S7950" s="29">
        <f>IF($Q7950&lt;Parâmetros!$E$19,$G7950-1,$G7950)</f>
        <v>0</v>
      </c>
    </row>
    <row r="7951" spans="1:19" x14ac:dyDescent="0.25">
      <c r="A7951" s="116"/>
      <c r="B7951" s="65"/>
      <c r="C7951" s="65"/>
      <c r="D7951" s="66"/>
      <c r="E7951" s="67"/>
      <c r="F7951" s="65"/>
      <c r="G7951" s="66"/>
      <c r="J7951" s="65"/>
      <c r="K7951" s="65"/>
      <c r="L7951" s="66"/>
      <c r="M7951" s="65"/>
      <c r="N7951" s="65"/>
      <c r="O7951" s="65"/>
      <c r="P7951" s="66"/>
      <c r="Q7951" s="31">
        <f t="shared" si="248"/>
        <v>9999</v>
      </c>
      <c r="R7951" s="31" t="str">
        <f t="shared" si="249"/>
        <v/>
      </c>
      <c r="S7951" s="29">
        <f>IF($Q7951&lt;Parâmetros!$E$19,$G7951-1,$G7951)</f>
        <v>0</v>
      </c>
    </row>
    <row r="7952" spans="1:19" x14ac:dyDescent="0.25">
      <c r="A7952" s="116"/>
      <c r="B7952" s="65"/>
      <c r="C7952" s="65"/>
      <c r="D7952" s="66"/>
      <c r="E7952" s="67"/>
      <c r="F7952" s="65"/>
      <c r="G7952" s="66"/>
      <c r="J7952" s="65"/>
      <c r="K7952" s="65"/>
      <c r="L7952" s="66"/>
      <c r="M7952" s="65"/>
      <c r="N7952" s="65"/>
      <c r="O7952" s="65"/>
      <c r="P7952" s="66"/>
      <c r="Q7952" s="31">
        <f t="shared" si="248"/>
        <v>9999</v>
      </c>
      <c r="R7952" s="31" t="str">
        <f t="shared" si="249"/>
        <v/>
      </c>
      <c r="S7952" s="29">
        <f>IF($Q7952&lt;Parâmetros!$E$19,$G7952-1,$G7952)</f>
        <v>0</v>
      </c>
    </row>
    <row r="7953" spans="1:19" x14ac:dyDescent="0.25">
      <c r="A7953" s="116"/>
      <c r="B7953" s="65"/>
      <c r="C7953" s="65"/>
      <c r="D7953" s="66"/>
      <c r="E7953" s="67"/>
      <c r="F7953" s="65"/>
      <c r="G7953" s="66"/>
      <c r="J7953" s="65"/>
      <c r="K7953" s="65"/>
      <c r="L7953" s="66"/>
      <c r="M7953" s="65"/>
      <c r="N7953" s="65"/>
      <c r="O7953" s="65"/>
      <c r="P7953" s="66"/>
      <c r="Q7953" s="31">
        <f t="shared" si="248"/>
        <v>9999</v>
      </c>
      <c r="R7953" s="31" t="str">
        <f t="shared" si="249"/>
        <v/>
      </c>
      <c r="S7953" s="29">
        <f>IF($Q7953&lt;Parâmetros!$E$19,$G7953-1,$G7953)</f>
        <v>0</v>
      </c>
    </row>
    <row r="7954" spans="1:19" x14ac:dyDescent="0.25">
      <c r="A7954" s="116"/>
      <c r="B7954" s="65"/>
      <c r="C7954" s="65"/>
      <c r="D7954" s="66"/>
      <c r="E7954" s="67"/>
      <c r="F7954" s="65"/>
      <c r="G7954" s="66"/>
      <c r="J7954" s="65"/>
      <c r="K7954" s="65"/>
      <c r="L7954" s="66"/>
      <c r="M7954" s="65"/>
      <c r="N7954" s="65"/>
      <c r="O7954" s="65"/>
      <c r="P7954" s="66"/>
      <c r="Q7954" s="31">
        <f t="shared" si="248"/>
        <v>9999</v>
      </c>
      <c r="R7954" s="31" t="str">
        <f t="shared" si="249"/>
        <v/>
      </c>
      <c r="S7954" s="29">
        <f>IF($Q7954&lt;Parâmetros!$E$19,$G7954-1,$G7954)</f>
        <v>0</v>
      </c>
    </row>
    <row r="7955" spans="1:19" x14ac:dyDescent="0.25">
      <c r="A7955" s="116"/>
      <c r="B7955" s="65"/>
      <c r="C7955" s="65"/>
      <c r="D7955" s="66"/>
      <c r="E7955" s="67"/>
      <c r="F7955" s="65"/>
      <c r="G7955" s="66"/>
      <c r="J7955" s="65"/>
      <c r="K7955" s="65"/>
      <c r="L7955" s="66"/>
      <c r="M7955" s="65"/>
      <c r="O7955" s="65"/>
      <c r="P7955" s="66"/>
      <c r="Q7955" s="31">
        <f t="shared" si="248"/>
        <v>9999</v>
      </c>
      <c r="R7955" s="31" t="str">
        <f t="shared" si="249"/>
        <v/>
      </c>
      <c r="S7955" s="29">
        <f>IF($Q7955&lt;Parâmetros!$E$19,$G7955-1,$G7955)</f>
        <v>0</v>
      </c>
    </row>
    <row r="7956" spans="1:19" x14ac:dyDescent="0.25">
      <c r="A7956" s="116"/>
      <c r="B7956" s="65"/>
      <c r="C7956" s="65"/>
      <c r="D7956" s="66"/>
      <c r="E7956" s="67"/>
      <c r="F7956" s="65"/>
      <c r="G7956" s="66"/>
      <c r="J7956" s="65"/>
      <c r="K7956" s="65"/>
      <c r="L7956" s="66"/>
      <c r="M7956" s="65"/>
      <c r="N7956" s="65"/>
      <c r="O7956" s="65"/>
      <c r="P7956" s="66"/>
      <c r="Q7956" s="31">
        <f t="shared" si="248"/>
        <v>9999</v>
      </c>
      <c r="R7956" s="31" t="str">
        <f t="shared" si="249"/>
        <v/>
      </c>
      <c r="S7956" s="29">
        <f>IF($Q7956&lt;Parâmetros!$E$19,$G7956-1,$G7956)</f>
        <v>0</v>
      </c>
    </row>
    <row r="7957" spans="1:19" x14ac:dyDescent="0.25">
      <c r="A7957" s="116"/>
      <c r="B7957" s="65"/>
      <c r="C7957" s="65"/>
      <c r="D7957" s="66"/>
      <c r="E7957" s="67"/>
      <c r="F7957" s="65"/>
      <c r="G7957" s="66"/>
      <c r="J7957" s="65"/>
      <c r="K7957" s="65"/>
      <c r="L7957" s="66"/>
      <c r="M7957" s="65"/>
      <c r="N7957" s="65"/>
      <c r="O7957" s="65"/>
      <c r="P7957" s="66"/>
      <c r="Q7957" s="31">
        <f t="shared" si="248"/>
        <v>9999</v>
      </c>
      <c r="R7957" s="31" t="str">
        <f t="shared" si="249"/>
        <v/>
      </c>
      <c r="S7957" s="29">
        <f>IF($Q7957&lt;Parâmetros!$E$19,$G7957-1,$G7957)</f>
        <v>0</v>
      </c>
    </row>
    <row r="7958" spans="1:19" x14ac:dyDescent="0.25">
      <c r="A7958" s="116"/>
      <c r="B7958" s="65"/>
      <c r="C7958" s="65"/>
      <c r="D7958" s="66"/>
      <c r="E7958" s="67"/>
      <c r="F7958" s="65"/>
      <c r="G7958" s="66"/>
      <c r="J7958" s="65"/>
      <c r="K7958" s="65"/>
      <c r="L7958" s="66"/>
      <c r="M7958" s="65"/>
      <c r="N7958" s="65"/>
      <c r="O7958" s="65"/>
      <c r="P7958" s="66"/>
      <c r="Q7958" s="31">
        <f t="shared" si="248"/>
        <v>9999</v>
      </c>
      <c r="R7958" s="31" t="str">
        <f t="shared" si="249"/>
        <v/>
      </c>
      <c r="S7958" s="29">
        <f>IF($Q7958&lt;Parâmetros!$E$19,$G7958-1,$G7958)</f>
        <v>0</v>
      </c>
    </row>
    <row r="7959" spans="1:19" x14ac:dyDescent="0.25">
      <c r="A7959" s="116"/>
      <c r="B7959" s="65"/>
      <c r="C7959" s="65"/>
      <c r="D7959" s="66"/>
      <c r="E7959" s="67"/>
      <c r="F7959" s="65"/>
      <c r="G7959" s="66"/>
      <c r="J7959" s="65"/>
      <c r="K7959" s="65"/>
      <c r="L7959" s="66"/>
      <c r="M7959" s="65"/>
      <c r="N7959" s="65"/>
      <c r="O7959" s="65"/>
      <c r="P7959" s="66"/>
      <c r="Q7959" s="31">
        <f t="shared" si="248"/>
        <v>9999</v>
      </c>
      <c r="R7959" s="31" t="str">
        <f t="shared" si="249"/>
        <v/>
      </c>
      <c r="S7959" s="29">
        <f>IF($Q7959&lt;Parâmetros!$E$19,$G7959-1,$G7959)</f>
        <v>0</v>
      </c>
    </row>
    <row r="7960" spans="1:19" x14ac:dyDescent="0.25">
      <c r="A7960" s="116"/>
      <c r="B7960" s="65"/>
      <c r="C7960" s="65"/>
      <c r="D7960" s="66"/>
      <c r="E7960" s="67"/>
      <c r="F7960" s="65"/>
      <c r="G7960" s="66"/>
      <c r="J7960" s="65"/>
      <c r="K7960" s="65"/>
      <c r="L7960" s="66"/>
      <c r="M7960" s="65"/>
      <c r="N7960" s="65"/>
      <c r="O7960" s="65"/>
      <c r="P7960" s="66"/>
      <c r="Q7960" s="31">
        <f t="shared" si="248"/>
        <v>9999</v>
      </c>
      <c r="R7960" s="31" t="str">
        <f t="shared" si="249"/>
        <v/>
      </c>
      <c r="S7960" s="29">
        <f>IF($Q7960&lt;Parâmetros!$E$19,$G7960-1,$G7960)</f>
        <v>0</v>
      </c>
    </row>
    <row r="7961" spans="1:19" x14ac:dyDescent="0.25">
      <c r="A7961" s="116"/>
      <c r="B7961" s="65"/>
      <c r="C7961" s="65"/>
      <c r="D7961" s="66"/>
      <c r="E7961" s="67"/>
      <c r="F7961" s="65"/>
      <c r="G7961" s="66"/>
      <c r="J7961" s="65"/>
      <c r="K7961" s="65"/>
      <c r="L7961" s="66"/>
      <c r="M7961" s="65"/>
      <c r="N7961" s="65"/>
      <c r="O7961" s="65"/>
      <c r="P7961" s="66"/>
      <c r="Q7961" s="31">
        <f t="shared" si="248"/>
        <v>9999</v>
      </c>
      <c r="R7961" s="31" t="str">
        <f t="shared" si="249"/>
        <v/>
      </c>
      <c r="S7961" s="29">
        <f>IF($Q7961&lt;Parâmetros!$E$19,$G7961-1,$G7961)</f>
        <v>0</v>
      </c>
    </row>
    <row r="7962" spans="1:19" x14ac:dyDescent="0.25">
      <c r="A7962" s="116"/>
      <c r="B7962" s="65"/>
      <c r="C7962" s="65"/>
      <c r="D7962" s="66"/>
      <c r="E7962" s="67"/>
      <c r="F7962" s="65"/>
      <c r="G7962" s="66"/>
      <c r="J7962" s="65"/>
      <c r="K7962" s="65"/>
      <c r="L7962" s="66"/>
      <c r="M7962" s="65"/>
      <c r="N7962" s="65"/>
      <c r="O7962" s="65"/>
      <c r="P7962" s="66"/>
      <c r="Q7962" s="31">
        <f t="shared" si="248"/>
        <v>9999</v>
      </c>
      <c r="R7962" s="31" t="str">
        <f t="shared" si="249"/>
        <v/>
      </c>
      <c r="S7962" s="29">
        <f>IF($Q7962&lt;Parâmetros!$E$19,$G7962-1,$G7962)</f>
        <v>0</v>
      </c>
    </row>
    <row r="7963" spans="1:19" x14ac:dyDescent="0.25">
      <c r="A7963" s="116"/>
      <c r="B7963" s="65"/>
      <c r="C7963" s="65"/>
      <c r="D7963" s="66"/>
      <c r="E7963" s="67"/>
      <c r="F7963" s="65"/>
      <c r="G7963" s="66"/>
      <c r="J7963" s="65"/>
      <c r="K7963" s="65"/>
      <c r="L7963" s="66"/>
      <c r="M7963" s="65"/>
      <c r="N7963" s="65"/>
      <c r="O7963" s="65"/>
      <c r="P7963" s="66"/>
      <c r="Q7963" s="31">
        <f t="shared" si="248"/>
        <v>9999</v>
      </c>
      <c r="R7963" s="31" t="str">
        <f t="shared" si="249"/>
        <v/>
      </c>
      <c r="S7963" s="29">
        <f>IF($Q7963&lt;Parâmetros!$E$19,$G7963-1,$G7963)</f>
        <v>0</v>
      </c>
    </row>
    <row r="7964" spans="1:19" x14ac:dyDescent="0.25">
      <c r="A7964" s="116"/>
      <c r="B7964" s="65"/>
      <c r="C7964" s="65"/>
      <c r="D7964" s="66"/>
      <c r="E7964" s="67"/>
      <c r="F7964" s="65"/>
      <c r="G7964" s="66"/>
      <c r="J7964" s="65"/>
      <c r="K7964" s="65"/>
      <c r="L7964" s="66"/>
      <c r="M7964" s="65"/>
      <c r="N7964" s="65"/>
      <c r="O7964" s="65"/>
      <c r="P7964" s="66"/>
      <c r="Q7964" s="31">
        <f t="shared" si="248"/>
        <v>9999</v>
      </c>
      <c r="R7964" s="31" t="str">
        <f t="shared" si="249"/>
        <v/>
      </c>
      <c r="S7964" s="29">
        <f>IF($Q7964&lt;Parâmetros!$E$19,$G7964-1,$G7964)</f>
        <v>0</v>
      </c>
    </row>
    <row r="7965" spans="1:19" x14ac:dyDescent="0.25">
      <c r="A7965" s="116"/>
      <c r="B7965" s="65"/>
      <c r="C7965" s="65"/>
      <c r="D7965" s="66"/>
      <c r="E7965" s="67"/>
      <c r="F7965" s="65"/>
      <c r="G7965" s="66"/>
      <c r="J7965" s="65"/>
      <c r="K7965" s="65"/>
      <c r="L7965" s="66"/>
      <c r="M7965" s="65"/>
      <c r="N7965" s="65"/>
      <c r="O7965" s="65"/>
      <c r="P7965" s="66"/>
      <c r="Q7965" s="31">
        <f t="shared" si="248"/>
        <v>9999</v>
      </c>
      <c r="R7965" s="31" t="str">
        <f t="shared" si="249"/>
        <v/>
      </c>
      <c r="S7965" s="29">
        <f>IF($Q7965&lt;Parâmetros!$E$19,$G7965-1,$G7965)</f>
        <v>0</v>
      </c>
    </row>
    <row r="7966" spans="1:19" x14ac:dyDescent="0.25">
      <c r="A7966" s="116"/>
      <c r="B7966" s="65"/>
      <c r="C7966" s="65"/>
      <c r="D7966" s="66"/>
      <c r="E7966" s="67"/>
      <c r="F7966" s="65"/>
      <c r="G7966" s="66"/>
      <c r="J7966" s="65"/>
      <c r="K7966" s="65"/>
      <c r="L7966" s="66"/>
      <c r="M7966" s="65"/>
      <c r="N7966" s="65"/>
      <c r="O7966" s="65"/>
      <c r="P7966" s="66"/>
      <c r="Q7966" s="31">
        <f t="shared" si="248"/>
        <v>9999</v>
      </c>
      <c r="R7966" s="31" t="str">
        <f t="shared" si="249"/>
        <v/>
      </c>
      <c r="S7966" s="29">
        <f>IF($Q7966&lt;Parâmetros!$E$19,$G7966-1,$G7966)</f>
        <v>0</v>
      </c>
    </row>
    <row r="7967" spans="1:19" x14ac:dyDescent="0.25">
      <c r="A7967" s="116"/>
      <c r="B7967" s="65"/>
      <c r="C7967" s="65"/>
      <c r="D7967" s="66"/>
      <c r="E7967" s="67"/>
      <c r="F7967" s="65"/>
      <c r="G7967" s="66"/>
      <c r="J7967" s="65"/>
      <c r="K7967" s="65"/>
      <c r="L7967" s="66"/>
      <c r="M7967" s="65"/>
      <c r="N7967" s="65"/>
      <c r="O7967" s="65"/>
      <c r="P7967" s="66"/>
      <c r="Q7967" s="31">
        <f t="shared" si="248"/>
        <v>9999</v>
      </c>
      <c r="R7967" s="31" t="str">
        <f t="shared" si="249"/>
        <v/>
      </c>
      <c r="S7967" s="29">
        <f>IF($Q7967&lt;Parâmetros!$E$19,$G7967-1,$G7967)</f>
        <v>0</v>
      </c>
    </row>
    <row r="7968" spans="1:19" x14ac:dyDescent="0.25">
      <c r="A7968" s="116"/>
      <c r="B7968" s="65"/>
      <c r="C7968" s="65"/>
      <c r="D7968" s="66"/>
      <c r="E7968" s="67"/>
      <c r="F7968" s="65"/>
      <c r="G7968" s="66"/>
      <c r="J7968" s="65"/>
      <c r="K7968" s="65"/>
      <c r="L7968" s="66"/>
      <c r="M7968" s="65"/>
      <c r="N7968" s="65"/>
      <c r="O7968" s="65"/>
      <c r="P7968" s="66"/>
      <c r="Q7968" s="31">
        <f t="shared" si="248"/>
        <v>9999</v>
      </c>
      <c r="R7968" s="31" t="str">
        <f t="shared" si="249"/>
        <v/>
      </c>
      <c r="S7968" s="29">
        <f>IF($Q7968&lt;Parâmetros!$E$19,$G7968-1,$G7968)</f>
        <v>0</v>
      </c>
    </row>
    <row r="7969" spans="1:19" x14ac:dyDescent="0.25">
      <c r="A7969" s="116"/>
      <c r="B7969" s="65"/>
      <c r="C7969" s="65"/>
      <c r="D7969" s="66"/>
      <c r="E7969" s="67"/>
      <c r="F7969" s="65"/>
      <c r="G7969" s="66"/>
      <c r="J7969" s="65"/>
      <c r="K7969" s="65"/>
      <c r="L7969" s="66"/>
      <c r="M7969" s="65"/>
      <c r="N7969" s="65"/>
      <c r="O7969" s="65"/>
      <c r="P7969" s="66"/>
      <c r="Q7969" s="31">
        <f t="shared" si="248"/>
        <v>9999</v>
      </c>
      <c r="R7969" s="31" t="str">
        <f t="shared" si="249"/>
        <v/>
      </c>
      <c r="S7969" s="29">
        <f>IF($Q7969&lt;Parâmetros!$E$19,$G7969-1,$G7969)</f>
        <v>0</v>
      </c>
    </row>
    <row r="7970" spans="1:19" x14ac:dyDescent="0.25">
      <c r="A7970" s="116"/>
      <c r="B7970" s="65"/>
      <c r="C7970" s="65"/>
      <c r="D7970" s="66"/>
      <c r="E7970" s="67"/>
      <c r="F7970" s="65"/>
      <c r="G7970" s="66"/>
      <c r="J7970" s="65"/>
      <c r="K7970" s="65"/>
      <c r="L7970" s="66"/>
      <c r="M7970" s="65"/>
      <c r="N7970" s="65"/>
      <c r="O7970" s="65"/>
      <c r="P7970" s="66"/>
      <c r="Q7970" s="31">
        <f t="shared" si="248"/>
        <v>9999</v>
      </c>
      <c r="R7970" s="31" t="str">
        <f t="shared" si="249"/>
        <v/>
      </c>
      <c r="S7970" s="29">
        <f>IF($Q7970&lt;Parâmetros!$E$19,$G7970-1,$G7970)</f>
        <v>0</v>
      </c>
    </row>
    <row r="7971" spans="1:19" x14ac:dyDescent="0.25">
      <c r="A7971" s="116"/>
      <c r="B7971" s="65"/>
      <c r="C7971" s="65"/>
      <c r="D7971" s="66"/>
      <c r="E7971" s="67"/>
      <c r="F7971" s="65"/>
      <c r="G7971" s="66"/>
      <c r="J7971" s="65"/>
      <c r="K7971" s="65"/>
      <c r="L7971" s="66"/>
      <c r="M7971" s="65"/>
      <c r="N7971" s="65"/>
      <c r="O7971" s="65"/>
      <c r="P7971" s="66"/>
      <c r="Q7971" s="31">
        <f t="shared" si="248"/>
        <v>9999</v>
      </c>
      <c r="R7971" s="31" t="str">
        <f t="shared" si="249"/>
        <v/>
      </c>
      <c r="S7971" s="29">
        <f>IF($Q7971&lt;Parâmetros!$E$19,$G7971-1,$G7971)</f>
        <v>0</v>
      </c>
    </row>
    <row r="7972" spans="1:19" x14ac:dyDescent="0.25">
      <c r="A7972" s="116"/>
      <c r="B7972" s="65"/>
      <c r="C7972" s="65"/>
      <c r="D7972" s="66"/>
      <c r="E7972" s="67"/>
      <c r="F7972" s="65"/>
      <c r="G7972" s="66"/>
      <c r="J7972" s="65"/>
      <c r="K7972" s="65"/>
      <c r="L7972" s="66"/>
      <c r="M7972" s="65"/>
      <c r="N7972" s="65"/>
      <c r="O7972" s="65"/>
      <c r="P7972" s="66"/>
      <c r="Q7972" s="31">
        <f t="shared" si="248"/>
        <v>9999</v>
      </c>
      <c r="R7972" s="31" t="str">
        <f t="shared" si="249"/>
        <v/>
      </c>
      <c r="S7972" s="29">
        <f>IF($Q7972&lt;Parâmetros!$E$19,$G7972-1,$G7972)</f>
        <v>0</v>
      </c>
    </row>
    <row r="7973" spans="1:19" x14ac:dyDescent="0.25">
      <c r="A7973" s="116"/>
      <c r="B7973" s="65"/>
      <c r="C7973" s="65"/>
      <c r="D7973" s="66"/>
      <c r="E7973" s="67"/>
      <c r="F7973" s="65"/>
      <c r="G7973" s="66"/>
      <c r="J7973" s="65"/>
      <c r="K7973" s="65"/>
      <c r="L7973" s="66"/>
      <c r="M7973" s="65"/>
      <c r="N7973" s="65"/>
      <c r="O7973" s="65"/>
      <c r="P7973" s="66"/>
      <c r="Q7973" s="31">
        <f t="shared" si="248"/>
        <v>9999</v>
      </c>
      <c r="R7973" s="31" t="str">
        <f t="shared" si="249"/>
        <v/>
      </c>
      <c r="S7973" s="29">
        <f>IF($Q7973&lt;Parâmetros!$E$19,$G7973-1,$G7973)</f>
        <v>0</v>
      </c>
    </row>
    <row r="7974" spans="1:19" x14ac:dyDescent="0.25">
      <c r="A7974" s="116"/>
      <c r="B7974" s="65"/>
      <c r="C7974" s="65"/>
      <c r="D7974" s="66"/>
      <c r="E7974" s="67"/>
      <c r="F7974" s="65"/>
      <c r="G7974" s="66"/>
      <c r="J7974" s="65"/>
      <c r="K7974" s="65"/>
      <c r="L7974" s="66"/>
      <c r="M7974" s="65"/>
      <c r="N7974" s="65"/>
      <c r="O7974" s="65"/>
      <c r="P7974" s="66"/>
      <c r="Q7974" s="31">
        <f t="shared" si="248"/>
        <v>9999</v>
      </c>
      <c r="R7974" s="31" t="str">
        <f t="shared" si="249"/>
        <v/>
      </c>
      <c r="S7974" s="29">
        <f>IF($Q7974&lt;Parâmetros!$E$19,$G7974-1,$G7974)</f>
        <v>0</v>
      </c>
    </row>
    <row r="7975" spans="1:19" x14ac:dyDescent="0.25">
      <c r="A7975" s="116"/>
      <c r="B7975" s="65"/>
      <c r="C7975" s="65"/>
      <c r="D7975" s="66"/>
      <c r="E7975" s="67"/>
      <c r="F7975" s="65"/>
      <c r="G7975" s="66"/>
      <c r="J7975" s="65"/>
      <c r="K7975" s="65"/>
      <c r="L7975" s="66"/>
      <c r="M7975" s="65"/>
      <c r="N7975" s="65"/>
      <c r="O7975" s="65"/>
      <c r="P7975" s="66"/>
      <c r="Q7975" s="31">
        <f t="shared" si="248"/>
        <v>9999</v>
      </c>
      <c r="R7975" s="31" t="str">
        <f t="shared" si="249"/>
        <v/>
      </c>
      <c r="S7975" s="29">
        <f>IF($Q7975&lt;Parâmetros!$E$19,$G7975-1,$G7975)</f>
        <v>0</v>
      </c>
    </row>
    <row r="7976" spans="1:19" x14ac:dyDescent="0.25">
      <c r="A7976" s="116"/>
      <c r="B7976" s="65"/>
      <c r="C7976" s="65"/>
      <c r="D7976" s="66"/>
      <c r="E7976" s="67"/>
      <c r="F7976" s="65"/>
      <c r="G7976" s="66"/>
      <c r="J7976" s="65"/>
      <c r="K7976" s="65"/>
      <c r="L7976" s="66"/>
      <c r="M7976" s="65"/>
      <c r="N7976" s="65"/>
      <c r="O7976" s="65"/>
      <c r="P7976" s="66"/>
      <c r="Q7976" s="31">
        <f t="shared" si="248"/>
        <v>9999</v>
      </c>
      <c r="R7976" s="31" t="str">
        <f t="shared" si="249"/>
        <v/>
      </c>
      <c r="S7976" s="29">
        <f>IF($Q7976&lt;Parâmetros!$E$19,$G7976-1,$G7976)</f>
        <v>0</v>
      </c>
    </row>
    <row r="7977" spans="1:19" x14ac:dyDescent="0.25">
      <c r="A7977" s="116"/>
      <c r="B7977" s="65"/>
      <c r="C7977" s="65"/>
      <c r="D7977" s="66"/>
      <c r="E7977" s="67"/>
      <c r="F7977" s="65"/>
      <c r="G7977" s="66"/>
      <c r="J7977" s="65"/>
      <c r="K7977" s="65"/>
      <c r="L7977" s="66"/>
      <c r="M7977" s="65"/>
      <c r="N7977" s="65"/>
      <c r="O7977" s="65"/>
      <c r="P7977" s="66"/>
      <c r="Q7977" s="31">
        <f t="shared" si="248"/>
        <v>9999</v>
      </c>
      <c r="R7977" s="31" t="str">
        <f t="shared" si="249"/>
        <v/>
      </c>
      <c r="S7977" s="29">
        <f>IF($Q7977&lt;Parâmetros!$E$19,$G7977-1,$G7977)</f>
        <v>0</v>
      </c>
    </row>
    <row r="7978" spans="1:19" x14ac:dyDescent="0.25">
      <c r="A7978" s="116"/>
      <c r="B7978" s="65"/>
      <c r="C7978" s="65"/>
      <c r="D7978" s="66"/>
      <c r="E7978" s="67"/>
      <c r="F7978" s="65"/>
      <c r="G7978" s="66"/>
      <c r="J7978" s="65"/>
      <c r="K7978" s="65"/>
      <c r="L7978" s="66"/>
      <c r="M7978" s="65"/>
      <c r="N7978" s="65"/>
      <c r="O7978" s="65"/>
      <c r="P7978" s="66"/>
      <c r="Q7978" s="31">
        <f t="shared" si="248"/>
        <v>9999</v>
      </c>
      <c r="R7978" s="31" t="str">
        <f t="shared" si="249"/>
        <v/>
      </c>
      <c r="S7978" s="29">
        <f>IF($Q7978&lt;Parâmetros!$E$19,$G7978-1,$G7978)</f>
        <v>0</v>
      </c>
    </row>
    <row r="7979" spans="1:19" x14ac:dyDescent="0.25">
      <c r="A7979" s="116"/>
      <c r="B7979" s="65"/>
      <c r="C7979" s="65"/>
      <c r="D7979" s="66"/>
      <c r="E7979" s="67"/>
      <c r="F7979" s="65"/>
      <c r="G7979" s="66"/>
      <c r="J7979" s="65"/>
      <c r="K7979" s="65"/>
      <c r="L7979" s="66"/>
      <c r="M7979" s="65"/>
      <c r="N7979" s="65"/>
      <c r="O7979" s="65"/>
      <c r="P7979" s="66"/>
      <c r="Q7979" s="31">
        <f t="shared" si="248"/>
        <v>9999</v>
      </c>
      <c r="R7979" s="31" t="str">
        <f t="shared" si="249"/>
        <v/>
      </c>
      <c r="S7979" s="29">
        <f>IF($Q7979&lt;Parâmetros!$E$19,$G7979-1,$G7979)</f>
        <v>0</v>
      </c>
    </row>
    <row r="7980" spans="1:19" x14ac:dyDescent="0.25">
      <c r="A7980" s="116"/>
      <c r="B7980" s="65"/>
      <c r="C7980" s="65"/>
      <c r="D7980" s="66"/>
      <c r="E7980" s="67"/>
      <c r="F7980" s="65"/>
      <c r="G7980" s="66"/>
      <c r="J7980" s="65"/>
      <c r="K7980" s="65"/>
      <c r="L7980" s="66"/>
      <c r="M7980" s="65"/>
      <c r="N7980" s="65"/>
      <c r="O7980" s="65"/>
      <c r="P7980" s="66"/>
      <c r="Q7980" s="31">
        <f t="shared" si="248"/>
        <v>9999</v>
      </c>
      <c r="R7980" s="31" t="str">
        <f t="shared" si="249"/>
        <v/>
      </c>
      <c r="S7980" s="29">
        <f>IF($Q7980&lt;Parâmetros!$E$19,$G7980-1,$G7980)</f>
        <v>0</v>
      </c>
    </row>
    <row r="7981" spans="1:19" x14ac:dyDescent="0.25">
      <c r="A7981" s="116"/>
      <c r="B7981" s="65"/>
      <c r="C7981" s="65"/>
      <c r="D7981" s="66"/>
      <c r="E7981" s="67"/>
      <c r="F7981" s="65"/>
      <c r="G7981" s="66"/>
      <c r="J7981" s="65"/>
      <c r="K7981" s="65"/>
      <c r="L7981" s="66"/>
      <c r="M7981" s="65"/>
      <c r="N7981" s="65"/>
      <c r="O7981" s="65"/>
      <c r="P7981" s="66"/>
      <c r="Q7981" s="31">
        <f t="shared" si="248"/>
        <v>9999</v>
      </c>
      <c r="R7981" s="31" t="str">
        <f t="shared" si="249"/>
        <v/>
      </c>
      <c r="S7981" s="29">
        <f>IF($Q7981&lt;Parâmetros!$E$19,$G7981-1,$G7981)</f>
        <v>0</v>
      </c>
    </row>
    <row r="7982" spans="1:19" x14ac:dyDescent="0.25">
      <c r="A7982" s="116"/>
      <c r="B7982" s="65"/>
      <c r="C7982" s="65"/>
      <c r="D7982" s="66"/>
      <c r="E7982" s="67"/>
      <c r="F7982" s="65"/>
      <c r="G7982" s="66"/>
      <c r="J7982" s="65"/>
      <c r="K7982" s="65"/>
      <c r="L7982" s="66"/>
      <c r="M7982" s="65"/>
      <c r="N7982" s="65"/>
      <c r="O7982" s="65"/>
      <c r="P7982" s="66"/>
      <c r="Q7982" s="31">
        <f t="shared" si="248"/>
        <v>9999</v>
      </c>
      <c r="R7982" s="31" t="str">
        <f t="shared" si="249"/>
        <v/>
      </c>
      <c r="S7982" s="29">
        <f>IF($Q7982&lt;Parâmetros!$E$19,$G7982-1,$G7982)</f>
        <v>0</v>
      </c>
    </row>
    <row r="7983" spans="1:19" x14ac:dyDescent="0.25">
      <c r="A7983" s="116"/>
      <c r="B7983" s="65"/>
      <c r="C7983" s="65"/>
      <c r="D7983" s="66"/>
      <c r="E7983" s="67"/>
      <c r="F7983" s="65"/>
      <c r="G7983" s="66"/>
      <c r="J7983" s="65"/>
      <c r="K7983" s="65"/>
      <c r="L7983" s="66"/>
      <c r="M7983" s="65"/>
      <c r="N7983" s="65"/>
      <c r="O7983" s="65"/>
      <c r="P7983" s="66"/>
      <c r="Q7983" s="31">
        <f t="shared" si="248"/>
        <v>9999</v>
      </c>
      <c r="R7983" s="31" t="str">
        <f t="shared" si="249"/>
        <v/>
      </c>
      <c r="S7983" s="29">
        <f>IF($Q7983&lt;Parâmetros!$E$19,$G7983-1,$G7983)</f>
        <v>0</v>
      </c>
    </row>
    <row r="7984" spans="1:19" x14ac:dyDescent="0.25">
      <c r="A7984" s="116"/>
      <c r="B7984" s="65"/>
      <c r="C7984" s="65"/>
      <c r="D7984" s="66"/>
      <c r="E7984" s="67"/>
      <c r="F7984" s="65"/>
      <c r="G7984" s="66"/>
      <c r="J7984" s="65"/>
      <c r="K7984" s="65"/>
      <c r="L7984" s="66"/>
      <c r="M7984" s="65"/>
      <c r="N7984" s="65"/>
      <c r="O7984" s="65"/>
      <c r="P7984" s="66"/>
      <c r="Q7984" s="31">
        <f t="shared" si="248"/>
        <v>9999</v>
      </c>
      <c r="R7984" s="31" t="str">
        <f t="shared" si="249"/>
        <v/>
      </c>
      <c r="S7984" s="29">
        <f>IF($Q7984&lt;Parâmetros!$E$19,$G7984-1,$G7984)</f>
        <v>0</v>
      </c>
    </row>
    <row r="7985" spans="1:19" x14ac:dyDescent="0.25">
      <c r="A7985" s="116"/>
      <c r="B7985" s="65"/>
      <c r="C7985" s="65"/>
      <c r="D7985" s="66"/>
      <c r="E7985" s="67"/>
      <c r="F7985" s="65"/>
      <c r="G7985" s="66"/>
      <c r="J7985" s="65"/>
      <c r="K7985" s="65"/>
      <c r="L7985" s="66"/>
      <c r="M7985" s="65"/>
      <c r="N7985" s="65"/>
      <c r="O7985" s="65"/>
      <c r="P7985" s="66"/>
      <c r="Q7985" s="31">
        <f t="shared" si="248"/>
        <v>9999</v>
      </c>
      <c r="R7985" s="31" t="str">
        <f t="shared" si="249"/>
        <v/>
      </c>
      <c r="S7985" s="29">
        <f>IF($Q7985&lt;Parâmetros!$E$19,$G7985-1,$G7985)</f>
        <v>0</v>
      </c>
    </row>
    <row r="7986" spans="1:19" x14ac:dyDescent="0.25">
      <c r="A7986" s="116"/>
      <c r="B7986" s="65"/>
      <c r="C7986" s="65"/>
      <c r="D7986" s="66"/>
      <c r="E7986" s="67"/>
      <c r="F7986" s="65"/>
      <c r="G7986" s="66"/>
      <c r="J7986" s="65"/>
      <c r="K7986" s="65"/>
      <c r="L7986" s="66"/>
      <c r="M7986" s="65"/>
      <c r="N7986" s="65"/>
      <c r="O7986" s="65"/>
      <c r="P7986" s="66"/>
      <c r="Q7986" s="31">
        <f t="shared" si="248"/>
        <v>9999</v>
      </c>
      <c r="R7986" s="31" t="str">
        <f t="shared" si="249"/>
        <v/>
      </c>
      <c r="S7986" s="29">
        <f>IF($Q7986&lt;Parâmetros!$E$19,$G7986-1,$G7986)</f>
        <v>0</v>
      </c>
    </row>
    <row r="7987" spans="1:19" x14ac:dyDescent="0.25">
      <c r="A7987" s="116"/>
      <c r="B7987" s="65"/>
      <c r="C7987" s="65"/>
      <c r="D7987" s="66"/>
      <c r="E7987" s="67"/>
      <c r="F7987" s="65"/>
      <c r="G7987" s="66"/>
      <c r="J7987" s="65"/>
      <c r="K7987" s="65"/>
      <c r="L7987" s="66"/>
      <c r="M7987" s="65"/>
      <c r="N7987" s="65"/>
      <c r="O7987" s="65"/>
      <c r="P7987" s="66"/>
      <c r="Q7987" s="31">
        <f t="shared" si="248"/>
        <v>9999</v>
      </c>
      <c r="R7987" s="31" t="str">
        <f t="shared" si="249"/>
        <v/>
      </c>
      <c r="S7987" s="29">
        <f>IF($Q7987&lt;Parâmetros!$E$19,$G7987-1,$G7987)</f>
        <v>0</v>
      </c>
    </row>
    <row r="7988" spans="1:19" x14ac:dyDescent="0.25">
      <c r="A7988" s="116"/>
      <c r="B7988" s="65"/>
      <c r="C7988" s="65"/>
      <c r="D7988" s="66"/>
      <c r="E7988" s="67"/>
      <c r="F7988" s="65"/>
      <c r="G7988" s="66"/>
      <c r="J7988" s="65"/>
      <c r="K7988" s="65"/>
      <c r="L7988" s="66"/>
      <c r="M7988" s="65"/>
      <c r="N7988" s="65"/>
      <c r="O7988" s="65"/>
      <c r="P7988" s="66"/>
      <c r="Q7988" s="31">
        <f t="shared" si="248"/>
        <v>9999</v>
      </c>
      <c r="R7988" s="31" t="str">
        <f t="shared" si="249"/>
        <v/>
      </c>
      <c r="S7988" s="29">
        <f>IF($Q7988&lt;Parâmetros!$E$19,$G7988-1,$G7988)</f>
        <v>0</v>
      </c>
    </row>
    <row r="7989" spans="1:19" x14ac:dyDescent="0.25">
      <c r="A7989" s="116"/>
      <c r="B7989" s="65"/>
      <c r="C7989" s="65"/>
      <c r="D7989" s="66"/>
      <c r="E7989" s="67"/>
      <c r="F7989" s="65"/>
      <c r="G7989" s="66"/>
      <c r="J7989" s="65"/>
      <c r="K7989" s="65"/>
      <c r="L7989" s="66"/>
      <c r="M7989" s="65"/>
      <c r="N7989" s="65"/>
      <c r="O7989" s="65"/>
      <c r="P7989" s="66"/>
      <c r="Q7989" s="31">
        <f t="shared" si="248"/>
        <v>9999</v>
      </c>
      <c r="R7989" s="31" t="str">
        <f t="shared" si="249"/>
        <v/>
      </c>
      <c r="S7989" s="29">
        <f>IF($Q7989&lt;Parâmetros!$E$19,$G7989-1,$G7989)</f>
        <v>0</v>
      </c>
    </row>
    <row r="7990" spans="1:19" x14ac:dyDescent="0.25">
      <c r="A7990" s="116"/>
      <c r="B7990" s="65"/>
      <c r="C7990" s="65"/>
      <c r="D7990" s="66"/>
      <c r="E7990" s="67"/>
      <c r="F7990" s="65"/>
      <c r="G7990" s="66"/>
      <c r="J7990" s="65"/>
      <c r="K7990" s="65"/>
      <c r="L7990" s="66"/>
      <c r="M7990" s="65"/>
      <c r="N7990" s="65"/>
      <c r="O7990" s="65"/>
      <c r="P7990" s="66"/>
      <c r="Q7990" s="31">
        <f t="shared" si="248"/>
        <v>9999</v>
      </c>
      <c r="R7990" s="31" t="str">
        <f t="shared" si="249"/>
        <v/>
      </c>
      <c r="S7990" s="29">
        <f>IF($Q7990&lt;Parâmetros!$E$19,$G7990-1,$G7990)</f>
        <v>0</v>
      </c>
    </row>
    <row r="7991" spans="1:19" x14ac:dyDescent="0.25">
      <c r="A7991" s="116"/>
      <c r="B7991" s="65"/>
      <c r="C7991" s="65"/>
      <c r="D7991" s="66"/>
      <c r="E7991" s="67"/>
      <c r="F7991" s="65"/>
      <c r="G7991" s="66"/>
      <c r="J7991" s="65"/>
      <c r="K7991" s="65"/>
      <c r="L7991" s="66"/>
      <c r="M7991" s="65"/>
      <c r="N7991" s="65"/>
      <c r="O7991" s="65"/>
      <c r="P7991" s="66"/>
      <c r="Q7991" s="31">
        <f t="shared" si="248"/>
        <v>9999</v>
      </c>
      <c r="R7991" s="31" t="str">
        <f t="shared" si="249"/>
        <v/>
      </c>
      <c r="S7991" s="29">
        <f>IF($Q7991&lt;Parâmetros!$E$19,$G7991-1,$G7991)</f>
        <v>0</v>
      </c>
    </row>
    <row r="7992" spans="1:19" x14ac:dyDescent="0.25">
      <c r="A7992" s="116"/>
      <c r="B7992" s="65"/>
      <c r="C7992" s="65"/>
      <c r="D7992" s="66"/>
      <c r="E7992" s="67"/>
      <c r="F7992" s="65"/>
      <c r="G7992" s="66"/>
      <c r="J7992" s="65"/>
      <c r="K7992" s="65"/>
      <c r="L7992" s="66"/>
      <c r="M7992" s="65"/>
      <c r="N7992" s="65"/>
      <c r="O7992" s="65"/>
      <c r="P7992" s="66"/>
      <c r="Q7992" s="31">
        <f t="shared" si="248"/>
        <v>9999</v>
      </c>
      <c r="R7992" s="31" t="str">
        <f t="shared" si="249"/>
        <v/>
      </c>
      <c r="S7992" s="29">
        <f>IF($Q7992&lt;Parâmetros!$E$19,$G7992-1,$G7992)</f>
        <v>0</v>
      </c>
    </row>
    <row r="7993" spans="1:19" x14ac:dyDescent="0.25">
      <c r="A7993" s="116"/>
      <c r="B7993" s="65"/>
      <c r="C7993" s="65"/>
      <c r="D7993" s="66"/>
      <c r="E7993" s="67"/>
      <c r="F7993" s="65"/>
      <c r="G7993" s="66"/>
      <c r="J7993" s="65"/>
      <c r="K7993" s="65"/>
      <c r="L7993" s="66"/>
      <c r="M7993" s="65"/>
      <c r="N7993" s="65"/>
      <c r="O7993" s="65"/>
      <c r="P7993" s="66"/>
      <c r="Q7993" s="31">
        <f t="shared" si="248"/>
        <v>9999</v>
      </c>
      <c r="R7993" s="31" t="str">
        <f t="shared" si="249"/>
        <v/>
      </c>
      <c r="S7993" s="29">
        <f>IF($Q7993&lt;Parâmetros!$E$19,$G7993-1,$G7993)</f>
        <v>0</v>
      </c>
    </row>
    <row r="7994" spans="1:19" x14ac:dyDescent="0.25">
      <c r="A7994" s="116"/>
      <c r="B7994" s="65"/>
      <c r="C7994" s="65"/>
      <c r="D7994" s="66"/>
      <c r="E7994" s="67"/>
      <c r="F7994" s="65"/>
      <c r="G7994" s="66"/>
      <c r="J7994" s="65"/>
      <c r="K7994" s="65"/>
      <c r="L7994" s="66"/>
      <c r="M7994" s="65"/>
      <c r="N7994" s="65"/>
      <c r="O7994" s="65"/>
      <c r="P7994" s="66"/>
      <c r="Q7994" s="31">
        <f t="shared" si="248"/>
        <v>9999</v>
      </c>
      <c r="R7994" s="31" t="str">
        <f t="shared" si="249"/>
        <v/>
      </c>
      <c r="S7994" s="29">
        <f>IF($Q7994&lt;Parâmetros!$E$19,$G7994-1,$G7994)</f>
        <v>0</v>
      </c>
    </row>
    <row r="7995" spans="1:19" x14ac:dyDescent="0.25">
      <c r="A7995" s="116"/>
      <c r="B7995" s="65"/>
      <c r="C7995" s="65"/>
      <c r="D7995" s="66"/>
      <c r="E7995" s="67"/>
      <c r="F7995" s="65"/>
      <c r="G7995" s="66"/>
      <c r="J7995" s="65"/>
      <c r="K7995" s="65"/>
      <c r="L7995" s="66"/>
      <c r="M7995" s="65"/>
      <c r="N7995" s="65"/>
      <c r="O7995" s="65"/>
      <c r="P7995" s="66"/>
      <c r="Q7995" s="31">
        <f t="shared" si="248"/>
        <v>9999</v>
      </c>
      <c r="R7995" s="31" t="str">
        <f t="shared" si="249"/>
        <v/>
      </c>
      <c r="S7995" s="29">
        <f>IF($Q7995&lt;Parâmetros!$E$19,$G7995-1,$G7995)</f>
        <v>0</v>
      </c>
    </row>
    <row r="7996" spans="1:19" x14ac:dyDescent="0.25">
      <c r="A7996" s="116"/>
      <c r="B7996" s="65"/>
      <c r="C7996" s="65"/>
      <c r="D7996" s="66"/>
      <c r="E7996" s="67"/>
      <c r="F7996" s="65"/>
      <c r="G7996" s="66"/>
      <c r="J7996" s="65"/>
      <c r="K7996" s="65"/>
      <c r="L7996" s="66"/>
      <c r="M7996" s="65"/>
      <c r="N7996" s="65"/>
      <c r="O7996" s="65"/>
      <c r="P7996" s="66"/>
      <c r="Q7996" s="31">
        <f t="shared" ref="Q7996:Q8059" si="250">IFERROR(VALUE(LEFT($J7996,2))*60+VALUE(MID($J7996,4,2)),9999)</f>
        <v>9999</v>
      </c>
      <c r="R7996" s="31" t="str">
        <f t="shared" ref="R7996:R8059" si="251">IFERROR(VALUE(LEFT($K7996,2))*60+VALUE(MID($K7996,4,2)),"")</f>
        <v/>
      </c>
      <c r="S7996" s="29">
        <f>IF($Q7996&lt;Parâmetros!$E$19,$G7996-1,$G7996)</f>
        <v>0</v>
      </c>
    </row>
    <row r="7997" spans="1:19" x14ac:dyDescent="0.25">
      <c r="A7997" s="116"/>
      <c r="B7997" s="65"/>
      <c r="C7997" s="65"/>
      <c r="D7997" s="66"/>
      <c r="E7997" s="67"/>
      <c r="F7997" s="65"/>
      <c r="G7997" s="66"/>
      <c r="J7997" s="65"/>
      <c r="K7997" s="65"/>
      <c r="L7997" s="66"/>
      <c r="M7997" s="65"/>
      <c r="N7997" s="65"/>
      <c r="O7997" s="65"/>
      <c r="P7997" s="66"/>
      <c r="Q7997" s="31">
        <f t="shared" si="250"/>
        <v>9999</v>
      </c>
      <c r="R7997" s="31" t="str">
        <f t="shared" si="251"/>
        <v/>
      </c>
      <c r="S7997" s="29">
        <f>IF($Q7997&lt;Parâmetros!$E$19,$G7997-1,$G7997)</f>
        <v>0</v>
      </c>
    </row>
    <row r="7998" spans="1:19" x14ac:dyDescent="0.25">
      <c r="A7998" s="116"/>
      <c r="B7998" s="65"/>
      <c r="C7998" s="65"/>
      <c r="D7998" s="66"/>
      <c r="E7998" s="67"/>
      <c r="F7998" s="65"/>
      <c r="G7998" s="66"/>
      <c r="J7998" s="65"/>
      <c r="K7998" s="65"/>
      <c r="L7998" s="66"/>
      <c r="M7998" s="65"/>
      <c r="N7998" s="65"/>
      <c r="O7998" s="65"/>
      <c r="P7998" s="66"/>
      <c r="Q7998" s="31">
        <f t="shared" si="250"/>
        <v>9999</v>
      </c>
      <c r="R7998" s="31" t="str">
        <f t="shared" si="251"/>
        <v/>
      </c>
      <c r="S7998" s="29">
        <f>IF($Q7998&lt;Parâmetros!$E$19,$G7998-1,$G7998)</f>
        <v>0</v>
      </c>
    </row>
    <row r="7999" spans="1:19" x14ac:dyDescent="0.25">
      <c r="A7999" s="116"/>
      <c r="B7999" s="65"/>
      <c r="C7999" s="65"/>
      <c r="D7999" s="66"/>
      <c r="E7999" s="67"/>
      <c r="F7999" s="65"/>
      <c r="G7999" s="66"/>
      <c r="J7999" s="65"/>
      <c r="K7999" s="65"/>
      <c r="L7999" s="66"/>
      <c r="M7999" s="65"/>
      <c r="N7999" s="65"/>
      <c r="O7999" s="65"/>
      <c r="P7999" s="66"/>
      <c r="Q7999" s="31">
        <f t="shared" si="250"/>
        <v>9999</v>
      </c>
      <c r="R7999" s="31" t="str">
        <f t="shared" si="251"/>
        <v/>
      </c>
      <c r="S7999" s="29">
        <f>IF($Q7999&lt;Parâmetros!$E$19,$G7999-1,$G7999)</f>
        <v>0</v>
      </c>
    </row>
    <row r="8000" spans="1:19" x14ac:dyDescent="0.25">
      <c r="A8000" s="116"/>
      <c r="B8000" s="65"/>
      <c r="C8000" s="65"/>
      <c r="D8000" s="66"/>
      <c r="E8000" s="67"/>
      <c r="F8000" s="65"/>
      <c r="G8000" s="66"/>
      <c r="J8000" s="65"/>
      <c r="K8000" s="65"/>
      <c r="L8000" s="66"/>
      <c r="M8000" s="65"/>
      <c r="N8000" s="65"/>
      <c r="O8000" s="65"/>
      <c r="P8000" s="66"/>
      <c r="Q8000" s="31">
        <f t="shared" si="250"/>
        <v>9999</v>
      </c>
      <c r="R8000" s="31" t="str">
        <f t="shared" si="251"/>
        <v/>
      </c>
      <c r="S8000" s="29">
        <f>IF($Q8000&lt;Parâmetros!$E$19,$G8000-1,$G8000)</f>
        <v>0</v>
      </c>
    </row>
    <row r="8001" spans="1:19" x14ac:dyDescent="0.25">
      <c r="A8001" s="116"/>
      <c r="B8001" s="65"/>
      <c r="C8001" s="65"/>
      <c r="D8001" s="66"/>
      <c r="E8001" s="67"/>
      <c r="F8001" s="65"/>
      <c r="G8001" s="66"/>
      <c r="J8001" s="65"/>
      <c r="K8001" s="65"/>
      <c r="L8001" s="66"/>
      <c r="M8001" s="65"/>
      <c r="N8001" s="65"/>
      <c r="O8001" s="65"/>
      <c r="P8001" s="66"/>
      <c r="Q8001" s="31">
        <f t="shared" si="250"/>
        <v>9999</v>
      </c>
      <c r="R8001" s="31" t="str">
        <f t="shared" si="251"/>
        <v/>
      </c>
      <c r="S8001" s="29">
        <f>IF($Q8001&lt;Parâmetros!$E$19,$G8001-1,$G8001)</f>
        <v>0</v>
      </c>
    </row>
    <row r="8002" spans="1:19" x14ac:dyDescent="0.25">
      <c r="A8002" s="116"/>
      <c r="B8002" s="65"/>
      <c r="C8002" s="65"/>
      <c r="D8002" s="66"/>
      <c r="E8002" s="67"/>
      <c r="F8002" s="65"/>
      <c r="G8002" s="66"/>
      <c r="J8002" s="65"/>
      <c r="K8002" s="65"/>
      <c r="L8002" s="66"/>
      <c r="M8002" s="65"/>
      <c r="N8002" s="65"/>
      <c r="O8002" s="65"/>
      <c r="P8002" s="66"/>
      <c r="Q8002" s="31">
        <f t="shared" si="250"/>
        <v>9999</v>
      </c>
      <c r="R8002" s="31" t="str">
        <f t="shared" si="251"/>
        <v/>
      </c>
      <c r="S8002" s="29">
        <f>IF($Q8002&lt;Parâmetros!$E$19,$G8002-1,$G8002)</f>
        <v>0</v>
      </c>
    </row>
    <row r="8003" spans="1:19" x14ac:dyDescent="0.25">
      <c r="A8003" s="116"/>
      <c r="B8003" s="65"/>
      <c r="C8003" s="65"/>
      <c r="D8003" s="66"/>
      <c r="E8003" s="67"/>
      <c r="F8003" s="65"/>
      <c r="G8003" s="66"/>
      <c r="J8003" s="65"/>
      <c r="K8003" s="65"/>
      <c r="L8003" s="66"/>
      <c r="M8003" s="65"/>
      <c r="N8003" s="65"/>
      <c r="O8003" s="65"/>
      <c r="P8003" s="66"/>
      <c r="Q8003" s="31">
        <f t="shared" si="250"/>
        <v>9999</v>
      </c>
      <c r="R8003" s="31" t="str">
        <f t="shared" si="251"/>
        <v/>
      </c>
      <c r="S8003" s="29">
        <f>IF($Q8003&lt;Parâmetros!$E$19,$G8003-1,$G8003)</f>
        <v>0</v>
      </c>
    </row>
    <row r="8004" spans="1:19" x14ac:dyDescent="0.25">
      <c r="A8004" s="116"/>
      <c r="B8004" s="65"/>
      <c r="C8004" s="65"/>
      <c r="D8004" s="66"/>
      <c r="E8004" s="67"/>
      <c r="F8004" s="65"/>
      <c r="G8004" s="66"/>
      <c r="J8004" s="65"/>
      <c r="K8004" s="65"/>
      <c r="L8004" s="66"/>
      <c r="M8004" s="65"/>
      <c r="N8004" s="65"/>
      <c r="O8004" s="65"/>
      <c r="P8004" s="66"/>
      <c r="Q8004" s="31">
        <f t="shared" si="250"/>
        <v>9999</v>
      </c>
      <c r="R8004" s="31" t="str">
        <f t="shared" si="251"/>
        <v/>
      </c>
      <c r="S8004" s="29">
        <f>IF($Q8004&lt;Parâmetros!$E$19,$G8004-1,$G8004)</f>
        <v>0</v>
      </c>
    </row>
    <row r="8005" spans="1:19" x14ac:dyDescent="0.25">
      <c r="A8005" s="116"/>
      <c r="B8005" s="65"/>
      <c r="C8005" s="65"/>
      <c r="D8005" s="66"/>
      <c r="E8005" s="67"/>
      <c r="F8005" s="65"/>
      <c r="G8005" s="66"/>
      <c r="J8005" s="65"/>
      <c r="K8005" s="65"/>
      <c r="L8005" s="66"/>
      <c r="M8005" s="65"/>
      <c r="N8005" s="65"/>
      <c r="O8005" s="65"/>
      <c r="P8005" s="66"/>
      <c r="Q8005" s="31">
        <f t="shared" si="250"/>
        <v>9999</v>
      </c>
      <c r="R8005" s="31" t="str">
        <f t="shared" si="251"/>
        <v/>
      </c>
      <c r="S8005" s="29">
        <f>IF($Q8005&lt;Parâmetros!$E$19,$G8005-1,$G8005)</f>
        <v>0</v>
      </c>
    </row>
    <row r="8006" spans="1:19" x14ac:dyDescent="0.25">
      <c r="A8006" s="116"/>
      <c r="B8006" s="65"/>
      <c r="C8006" s="65"/>
      <c r="D8006" s="66"/>
      <c r="E8006" s="67"/>
      <c r="F8006" s="65"/>
      <c r="G8006" s="66"/>
      <c r="J8006" s="65"/>
      <c r="K8006" s="65"/>
      <c r="L8006" s="66"/>
      <c r="M8006" s="65"/>
      <c r="N8006" s="65"/>
      <c r="O8006" s="65"/>
      <c r="P8006" s="66"/>
      <c r="Q8006" s="31">
        <f t="shared" si="250"/>
        <v>9999</v>
      </c>
      <c r="R8006" s="31" t="str">
        <f t="shared" si="251"/>
        <v/>
      </c>
      <c r="S8006" s="29">
        <f>IF($Q8006&lt;Parâmetros!$E$19,$G8006-1,$G8006)</f>
        <v>0</v>
      </c>
    </row>
    <row r="8007" spans="1:19" x14ac:dyDescent="0.25">
      <c r="A8007" s="116"/>
      <c r="B8007" s="65"/>
      <c r="C8007" s="65"/>
      <c r="D8007" s="66"/>
      <c r="E8007" s="67"/>
      <c r="F8007" s="65"/>
      <c r="G8007" s="66"/>
      <c r="J8007" s="65"/>
      <c r="K8007" s="65"/>
      <c r="L8007" s="66"/>
      <c r="M8007" s="65"/>
      <c r="N8007" s="65"/>
      <c r="O8007" s="65"/>
      <c r="P8007" s="66"/>
      <c r="Q8007" s="31">
        <f t="shared" si="250"/>
        <v>9999</v>
      </c>
      <c r="R8007" s="31" t="str">
        <f t="shared" si="251"/>
        <v/>
      </c>
      <c r="S8007" s="29">
        <f>IF($Q8007&lt;Parâmetros!$E$19,$G8007-1,$G8007)</f>
        <v>0</v>
      </c>
    </row>
    <row r="8008" spans="1:19" x14ac:dyDescent="0.25">
      <c r="A8008" s="116"/>
      <c r="B8008" s="65"/>
      <c r="C8008" s="65"/>
      <c r="D8008" s="66"/>
      <c r="E8008" s="67"/>
      <c r="F8008" s="65"/>
      <c r="G8008" s="66"/>
      <c r="J8008" s="65"/>
      <c r="K8008" s="65"/>
      <c r="L8008" s="66"/>
      <c r="M8008" s="65"/>
      <c r="N8008" s="65"/>
      <c r="O8008" s="65"/>
      <c r="P8008" s="66"/>
      <c r="Q8008" s="31">
        <f t="shared" si="250"/>
        <v>9999</v>
      </c>
      <c r="R8008" s="31" t="str">
        <f t="shared" si="251"/>
        <v/>
      </c>
      <c r="S8008" s="29">
        <f>IF($Q8008&lt;Parâmetros!$E$19,$G8008-1,$G8008)</f>
        <v>0</v>
      </c>
    </row>
    <row r="8009" spans="1:19" x14ac:dyDescent="0.25">
      <c r="A8009" s="116"/>
      <c r="B8009" s="65"/>
      <c r="C8009" s="65"/>
      <c r="D8009" s="66"/>
      <c r="E8009" s="67"/>
      <c r="F8009" s="65"/>
      <c r="G8009" s="66"/>
      <c r="J8009" s="65"/>
      <c r="K8009" s="65"/>
      <c r="L8009" s="66"/>
      <c r="M8009" s="65"/>
      <c r="N8009" s="65"/>
      <c r="O8009" s="65"/>
      <c r="P8009" s="66"/>
      <c r="Q8009" s="31">
        <f t="shared" si="250"/>
        <v>9999</v>
      </c>
      <c r="R8009" s="31" t="str">
        <f t="shared" si="251"/>
        <v/>
      </c>
      <c r="S8009" s="29">
        <f>IF($Q8009&lt;Parâmetros!$E$19,$G8009-1,$G8009)</f>
        <v>0</v>
      </c>
    </row>
    <row r="8010" spans="1:19" x14ac:dyDescent="0.25">
      <c r="A8010" s="116"/>
      <c r="B8010" s="65"/>
      <c r="C8010" s="65"/>
      <c r="D8010" s="66"/>
      <c r="E8010" s="67"/>
      <c r="F8010" s="65"/>
      <c r="G8010" s="66"/>
      <c r="J8010" s="65"/>
      <c r="K8010" s="65"/>
      <c r="L8010" s="66"/>
      <c r="M8010" s="65"/>
      <c r="N8010" s="65"/>
      <c r="O8010" s="65"/>
      <c r="P8010" s="66"/>
      <c r="Q8010" s="31">
        <f t="shared" si="250"/>
        <v>9999</v>
      </c>
      <c r="R8010" s="31" t="str">
        <f t="shared" si="251"/>
        <v/>
      </c>
      <c r="S8010" s="29">
        <f>IF($Q8010&lt;Parâmetros!$E$19,$G8010-1,$G8010)</f>
        <v>0</v>
      </c>
    </row>
    <row r="8011" spans="1:19" x14ac:dyDescent="0.25">
      <c r="A8011" s="116"/>
      <c r="B8011" s="65"/>
      <c r="C8011" s="65"/>
      <c r="D8011" s="66"/>
      <c r="E8011" s="67"/>
      <c r="F8011" s="65"/>
      <c r="G8011" s="66"/>
      <c r="J8011" s="65"/>
      <c r="K8011" s="65"/>
      <c r="L8011" s="66"/>
      <c r="M8011" s="65"/>
      <c r="N8011" s="65"/>
      <c r="O8011" s="65"/>
      <c r="P8011" s="66"/>
      <c r="Q8011" s="31">
        <f t="shared" si="250"/>
        <v>9999</v>
      </c>
      <c r="R8011" s="31" t="str">
        <f t="shared" si="251"/>
        <v/>
      </c>
      <c r="S8011" s="29">
        <f>IF($Q8011&lt;Parâmetros!$E$19,$G8011-1,$G8011)</f>
        <v>0</v>
      </c>
    </row>
    <row r="8012" spans="1:19" x14ac:dyDescent="0.25">
      <c r="A8012" s="116"/>
      <c r="B8012" s="65"/>
      <c r="C8012" s="65"/>
      <c r="D8012" s="66"/>
      <c r="E8012" s="67"/>
      <c r="F8012" s="65"/>
      <c r="G8012" s="66"/>
      <c r="J8012" s="65"/>
      <c r="K8012" s="65"/>
      <c r="L8012" s="66"/>
      <c r="M8012" s="65"/>
      <c r="N8012" s="65"/>
      <c r="O8012" s="65"/>
      <c r="P8012" s="66"/>
      <c r="Q8012" s="31">
        <f t="shared" si="250"/>
        <v>9999</v>
      </c>
      <c r="R8012" s="31" t="str">
        <f t="shared" si="251"/>
        <v/>
      </c>
      <c r="S8012" s="29">
        <f>IF($Q8012&lt;Parâmetros!$E$19,$G8012-1,$G8012)</f>
        <v>0</v>
      </c>
    </row>
    <row r="8013" spans="1:19" x14ac:dyDescent="0.25">
      <c r="A8013" s="116"/>
      <c r="B8013" s="65"/>
      <c r="C8013" s="65"/>
      <c r="D8013" s="66"/>
      <c r="E8013" s="67"/>
      <c r="F8013" s="65"/>
      <c r="G8013" s="66"/>
      <c r="J8013" s="65"/>
      <c r="K8013" s="65"/>
      <c r="L8013" s="66"/>
      <c r="M8013" s="65"/>
      <c r="N8013" s="65"/>
      <c r="O8013" s="65"/>
      <c r="P8013" s="66"/>
      <c r="Q8013" s="31">
        <f t="shared" si="250"/>
        <v>9999</v>
      </c>
      <c r="R8013" s="31" t="str">
        <f t="shared" si="251"/>
        <v/>
      </c>
      <c r="S8013" s="29">
        <f>IF($Q8013&lt;Parâmetros!$E$19,$G8013-1,$G8013)</f>
        <v>0</v>
      </c>
    </row>
    <row r="8014" spans="1:19" x14ac:dyDescent="0.25">
      <c r="A8014" s="116"/>
      <c r="B8014" s="65"/>
      <c r="C8014" s="65"/>
      <c r="D8014" s="66"/>
      <c r="E8014" s="67"/>
      <c r="F8014" s="65"/>
      <c r="G8014" s="66"/>
      <c r="J8014" s="65"/>
      <c r="K8014" s="65"/>
      <c r="L8014" s="66"/>
      <c r="M8014" s="65"/>
      <c r="N8014" s="65"/>
      <c r="O8014" s="65"/>
      <c r="P8014" s="66"/>
      <c r="Q8014" s="31">
        <f t="shared" si="250"/>
        <v>9999</v>
      </c>
      <c r="R8014" s="31" t="str">
        <f t="shared" si="251"/>
        <v/>
      </c>
      <c r="S8014" s="29">
        <f>IF($Q8014&lt;Parâmetros!$E$19,$G8014-1,$G8014)</f>
        <v>0</v>
      </c>
    </row>
    <row r="8015" spans="1:19" x14ac:dyDescent="0.25">
      <c r="A8015" s="116"/>
      <c r="B8015" s="65"/>
      <c r="C8015" s="65"/>
      <c r="D8015" s="66"/>
      <c r="E8015" s="67"/>
      <c r="F8015" s="65"/>
      <c r="G8015" s="66"/>
      <c r="J8015" s="65"/>
      <c r="K8015" s="65"/>
      <c r="L8015" s="66"/>
      <c r="M8015" s="65"/>
      <c r="N8015" s="65"/>
      <c r="O8015" s="65"/>
      <c r="P8015" s="66"/>
      <c r="Q8015" s="31">
        <f t="shared" si="250"/>
        <v>9999</v>
      </c>
      <c r="R8015" s="31" t="str">
        <f t="shared" si="251"/>
        <v/>
      </c>
      <c r="S8015" s="29">
        <f>IF($Q8015&lt;Parâmetros!$E$19,$G8015-1,$G8015)</f>
        <v>0</v>
      </c>
    </row>
    <row r="8016" spans="1:19" x14ac:dyDescent="0.25">
      <c r="A8016" s="116"/>
      <c r="B8016" s="65"/>
      <c r="C8016" s="65"/>
      <c r="D8016" s="66"/>
      <c r="E8016" s="67"/>
      <c r="F8016" s="65"/>
      <c r="G8016" s="66"/>
      <c r="J8016" s="65"/>
      <c r="K8016" s="65"/>
      <c r="L8016" s="66"/>
      <c r="M8016" s="65"/>
      <c r="N8016" s="65"/>
      <c r="O8016" s="65"/>
      <c r="P8016" s="66"/>
      <c r="Q8016" s="31">
        <f t="shared" si="250"/>
        <v>9999</v>
      </c>
      <c r="R8016" s="31" t="str">
        <f t="shared" si="251"/>
        <v/>
      </c>
      <c r="S8016" s="29">
        <f>IF($Q8016&lt;Parâmetros!$E$19,$G8016-1,$G8016)</f>
        <v>0</v>
      </c>
    </row>
    <row r="8017" spans="1:19" x14ac:dyDescent="0.25">
      <c r="A8017" s="116"/>
      <c r="B8017" s="65"/>
      <c r="C8017" s="65"/>
      <c r="D8017" s="66"/>
      <c r="E8017" s="67"/>
      <c r="F8017" s="65"/>
      <c r="G8017" s="66"/>
      <c r="J8017" s="65"/>
      <c r="K8017" s="65"/>
      <c r="L8017" s="66"/>
      <c r="M8017" s="65"/>
      <c r="N8017" s="65"/>
      <c r="O8017" s="65"/>
      <c r="P8017" s="66"/>
      <c r="Q8017" s="31">
        <f t="shared" si="250"/>
        <v>9999</v>
      </c>
      <c r="R8017" s="31" t="str">
        <f t="shared" si="251"/>
        <v/>
      </c>
      <c r="S8017" s="29">
        <f>IF($Q8017&lt;Parâmetros!$E$19,$G8017-1,$G8017)</f>
        <v>0</v>
      </c>
    </row>
    <row r="8018" spans="1:19" x14ac:dyDescent="0.25">
      <c r="A8018" s="116"/>
      <c r="B8018" s="65"/>
      <c r="C8018" s="65"/>
      <c r="D8018" s="66"/>
      <c r="E8018" s="67"/>
      <c r="F8018" s="65"/>
      <c r="G8018" s="66"/>
      <c r="J8018" s="65"/>
      <c r="K8018" s="65"/>
      <c r="L8018" s="66"/>
      <c r="M8018" s="65"/>
      <c r="N8018" s="65"/>
      <c r="O8018" s="65"/>
      <c r="P8018" s="66"/>
      <c r="Q8018" s="31">
        <f t="shared" si="250"/>
        <v>9999</v>
      </c>
      <c r="R8018" s="31" t="str">
        <f t="shared" si="251"/>
        <v/>
      </c>
      <c r="S8018" s="29">
        <f>IF($Q8018&lt;Parâmetros!$E$19,$G8018-1,$G8018)</f>
        <v>0</v>
      </c>
    </row>
    <row r="8019" spans="1:19" x14ac:dyDescent="0.25">
      <c r="A8019" s="116"/>
      <c r="B8019" s="65"/>
      <c r="C8019" s="65"/>
      <c r="D8019" s="66"/>
      <c r="E8019" s="67"/>
      <c r="F8019" s="65"/>
      <c r="G8019" s="66"/>
      <c r="J8019" s="65"/>
      <c r="K8019" s="65"/>
      <c r="L8019" s="66"/>
      <c r="M8019" s="65"/>
      <c r="N8019" s="65"/>
      <c r="O8019" s="65"/>
      <c r="P8019" s="66"/>
      <c r="Q8019" s="31">
        <f t="shared" si="250"/>
        <v>9999</v>
      </c>
      <c r="R8019" s="31" t="str">
        <f t="shared" si="251"/>
        <v/>
      </c>
      <c r="S8019" s="29">
        <f>IF($Q8019&lt;Parâmetros!$E$19,$G8019-1,$G8019)</f>
        <v>0</v>
      </c>
    </row>
    <row r="8020" spans="1:19" x14ac:dyDescent="0.25">
      <c r="A8020" s="116"/>
      <c r="B8020" s="65"/>
      <c r="C8020" s="65"/>
      <c r="D8020" s="66"/>
      <c r="E8020" s="67"/>
      <c r="F8020" s="65"/>
      <c r="G8020" s="66"/>
      <c r="J8020" s="65"/>
      <c r="K8020" s="65"/>
      <c r="L8020" s="66"/>
      <c r="M8020" s="65"/>
      <c r="N8020" s="65"/>
      <c r="O8020" s="65"/>
      <c r="P8020" s="66"/>
      <c r="Q8020" s="31">
        <f t="shared" si="250"/>
        <v>9999</v>
      </c>
      <c r="R8020" s="31" t="str">
        <f t="shared" si="251"/>
        <v/>
      </c>
      <c r="S8020" s="29">
        <f>IF($Q8020&lt;Parâmetros!$E$19,$G8020-1,$G8020)</f>
        <v>0</v>
      </c>
    </row>
    <row r="8021" spans="1:19" x14ac:dyDescent="0.25">
      <c r="A8021" s="116"/>
      <c r="B8021" s="65"/>
      <c r="C8021" s="65"/>
      <c r="D8021" s="66"/>
      <c r="E8021" s="67"/>
      <c r="F8021" s="65"/>
      <c r="G8021" s="66"/>
      <c r="J8021" s="65"/>
      <c r="K8021" s="65"/>
      <c r="L8021" s="66"/>
      <c r="M8021" s="65"/>
      <c r="N8021" s="65"/>
      <c r="O8021" s="65"/>
      <c r="P8021" s="66"/>
      <c r="Q8021" s="31">
        <f t="shared" si="250"/>
        <v>9999</v>
      </c>
      <c r="R8021" s="31" t="str">
        <f t="shared" si="251"/>
        <v/>
      </c>
      <c r="S8021" s="29">
        <f>IF($Q8021&lt;Parâmetros!$E$19,$G8021-1,$G8021)</f>
        <v>0</v>
      </c>
    </row>
    <row r="8022" spans="1:19" x14ac:dyDescent="0.25">
      <c r="A8022" s="116"/>
      <c r="B8022" s="65"/>
      <c r="C8022" s="65"/>
      <c r="D8022" s="66"/>
      <c r="E8022" s="67"/>
      <c r="F8022" s="65"/>
      <c r="G8022" s="66"/>
      <c r="J8022" s="65"/>
      <c r="K8022" s="65"/>
      <c r="L8022" s="66"/>
      <c r="M8022" s="65"/>
      <c r="N8022" s="65"/>
      <c r="O8022" s="65"/>
      <c r="P8022" s="66"/>
      <c r="Q8022" s="31">
        <f t="shared" si="250"/>
        <v>9999</v>
      </c>
      <c r="R8022" s="31" t="str">
        <f t="shared" si="251"/>
        <v/>
      </c>
      <c r="S8022" s="29">
        <f>IF($Q8022&lt;Parâmetros!$E$19,$G8022-1,$G8022)</f>
        <v>0</v>
      </c>
    </row>
    <row r="8023" spans="1:19" x14ac:dyDescent="0.25">
      <c r="A8023" s="116"/>
      <c r="B8023" s="65"/>
      <c r="C8023" s="65"/>
      <c r="D8023" s="66"/>
      <c r="E8023" s="67"/>
      <c r="F8023" s="65"/>
      <c r="G8023" s="66"/>
      <c r="J8023" s="65"/>
      <c r="K8023" s="65"/>
      <c r="L8023" s="66"/>
      <c r="M8023" s="65"/>
      <c r="N8023" s="65"/>
      <c r="O8023" s="65"/>
      <c r="P8023" s="66"/>
      <c r="Q8023" s="31">
        <f t="shared" si="250"/>
        <v>9999</v>
      </c>
      <c r="R8023" s="31" t="str">
        <f t="shared" si="251"/>
        <v/>
      </c>
      <c r="S8023" s="29">
        <f>IF($Q8023&lt;Parâmetros!$E$19,$G8023-1,$G8023)</f>
        <v>0</v>
      </c>
    </row>
    <row r="8024" spans="1:19" x14ac:dyDescent="0.25">
      <c r="A8024" s="116"/>
      <c r="B8024" s="65"/>
      <c r="C8024" s="65"/>
      <c r="D8024" s="66"/>
      <c r="E8024" s="67"/>
      <c r="F8024" s="65"/>
      <c r="G8024" s="66"/>
      <c r="J8024" s="65"/>
      <c r="K8024" s="65"/>
      <c r="L8024" s="66"/>
      <c r="M8024" s="65"/>
      <c r="N8024" s="65"/>
      <c r="O8024" s="65"/>
      <c r="P8024" s="66"/>
      <c r="Q8024" s="31">
        <f t="shared" si="250"/>
        <v>9999</v>
      </c>
      <c r="R8024" s="31" t="str">
        <f t="shared" si="251"/>
        <v/>
      </c>
      <c r="S8024" s="29">
        <f>IF($Q8024&lt;Parâmetros!$E$19,$G8024-1,$G8024)</f>
        <v>0</v>
      </c>
    </row>
    <row r="8025" spans="1:19" x14ac:dyDescent="0.25">
      <c r="A8025" s="116"/>
      <c r="B8025" s="65"/>
      <c r="C8025" s="65"/>
      <c r="D8025" s="66"/>
      <c r="E8025" s="67"/>
      <c r="F8025" s="65"/>
      <c r="G8025" s="66"/>
      <c r="J8025" s="65"/>
      <c r="K8025" s="65"/>
      <c r="L8025" s="66"/>
      <c r="M8025" s="65"/>
      <c r="N8025" s="65"/>
      <c r="O8025" s="65"/>
      <c r="P8025" s="66"/>
      <c r="Q8025" s="31">
        <f t="shared" si="250"/>
        <v>9999</v>
      </c>
      <c r="R8025" s="31" t="str">
        <f t="shared" si="251"/>
        <v/>
      </c>
      <c r="S8025" s="29">
        <f>IF($Q8025&lt;Parâmetros!$E$19,$G8025-1,$G8025)</f>
        <v>0</v>
      </c>
    </row>
    <row r="8026" spans="1:19" x14ac:dyDescent="0.25">
      <c r="A8026" s="116"/>
      <c r="B8026" s="65"/>
      <c r="C8026" s="65"/>
      <c r="D8026" s="66"/>
      <c r="E8026" s="67"/>
      <c r="F8026" s="65"/>
      <c r="G8026" s="66"/>
      <c r="J8026" s="65"/>
      <c r="K8026" s="65"/>
      <c r="L8026" s="66"/>
      <c r="M8026" s="65"/>
      <c r="N8026" s="65"/>
      <c r="O8026" s="65"/>
      <c r="P8026" s="66"/>
      <c r="Q8026" s="31">
        <f t="shared" si="250"/>
        <v>9999</v>
      </c>
      <c r="R8026" s="31" t="str">
        <f t="shared" si="251"/>
        <v/>
      </c>
      <c r="S8026" s="29">
        <f>IF($Q8026&lt;Parâmetros!$E$19,$G8026-1,$G8026)</f>
        <v>0</v>
      </c>
    </row>
    <row r="8027" spans="1:19" x14ac:dyDescent="0.25">
      <c r="A8027" s="116"/>
      <c r="B8027" s="65"/>
      <c r="C8027" s="65"/>
      <c r="D8027" s="66"/>
      <c r="E8027" s="67"/>
      <c r="F8027" s="65"/>
      <c r="G8027" s="66"/>
      <c r="J8027" s="65"/>
      <c r="K8027" s="65"/>
      <c r="L8027" s="66"/>
      <c r="M8027" s="65"/>
      <c r="N8027" s="65"/>
      <c r="O8027" s="65"/>
      <c r="P8027" s="66"/>
      <c r="Q8027" s="31">
        <f t="shared" si="250"/>
        <v>9999</v>
      </c>
      <c r="R8027" s="31" t="str">
        <f t="shared" si="251"/>
        <v/>
      </c>
      <c r="S8027" s="29">
        <f>IF($Q8027&lt;Parâmetros!$E$19,$G8027-1,$G8027)</f>
        <v>0</v>
      </c>
    </row>
    <row r="8028" spans="1:19" x14ac:dyDescent="0.25">
      <c r="A8028" s="116"/>
      <c r="B8028" s="65"/>
      <c r="C8028" s="65"/>
      <c r="D8028" s="66"/>
      <c r="E8028" s="67"/>
      <c r="F8028" s="65"/>
      <c r="G8028" s="66"/>
      <c r="J8028" s="65"/>
      <c r="K8028" s="65"/>
      <c r="L8028" s="66"/>
      <c r="M8028" s="65"/>
      <c r="N8028" s="65"/>
      <c r="O8028" s="65"/>
      <c r="P8028" s="66"/>
      <c r="Q8028" s="31">
        <f t="shared" si="250"/>
        <v>9999</v>
      </c>
      <c r="R8028" s="31" t="str">
        <f t="shared" si="251"/>
        <v/>
      </c>
      <c r="S8028" s="29">
        <f>IF($Q8028&lt;Parâmetros!$E$19,$G8028-1,$G8028)</f>
        <v>0</v>
      </c>
    </row>
    <row r="8029" spans="1:19" x14ac:dyDescent="0.25">
      <c r="A8029" s="116"/>
      <c r="B8029" s="65"/>
      <c r="C8029" s="65"/>
      <c r="D8029" s="66"/>
      <c r="E8029" s="67"/>
      <c r="F8029" s="65"/>
      <c r="G8029" s="66"/>
      <c r="J8029" s="65"/>
      <c r="K8029" s="65"/>
      <c r="L8029" s="66"/>
      <c r="M8029" s="65"/>
      <c r="N8029" s="65"/>
      <c r="O8029" s="65"/>
      <c r="P8029" s="66"/>
      <c r="Q8029" s="31">
        <f t="shared" si="250"/>
        <v>9999</v>
      </c>
      <c r="R8029" s="31" t="str">
        <f t="shared" si="251"/>
        <v/>
      </c>
      <c r="S8029" s="29">
        <f>IF($Q8029&lt;Parâmetros!$E$19,$G8029-1,$G8029)</f>
        <v>0</v>
      </c>
    </row>
    <row r="8030" spans="1:19" x14ac:dyDescent="0.25">
      <c r="A8030" s="116"/>
      <c r="B8030" s="65"/>
      <c r="C8030" s="65"/>
      <c r="D8030" s="66"/>
      <c r="E8030" s="67"/>
      <c r="F8030" s="65"/>
      <c r="G8030" s="66"/>
      <c r="J8030" s="65"/>
      <c r="K8030" s="65"/>
      <c r="L8030" s="66"/>
      <c r="M8030" s="65"/>
      <c r="N8030" s="65"/>
      <c r="O8030" s="65"/>
      <c r="P8030" s="66"/>
      <c r="Q8030" s="31">
        <f t="shared" si="250"/>
        <v>9999</v>
      </c>
      <c r="R8030" s="31" t="str">
        <f t="shared" si="251"/>
        <v/>
      </c>
      <c r="S8030" s="29">
        <f>IF($Q8030&lt;Parâmetros!$E$19,$G8030-1,$G8030)</f>
        <v>0</v>
      </c>
    </row>
    <row r="8031" spans="1:19" x14ac:dyDescent="0.25">
      <c r="A8031" s="116"/>
      <c r="B8031" s="65"/>
      <c r="C8031" s="65"/>
      <c r="D8031" s="66"/>
      <c r="E8031" s="67"/>
      <c r="F8031" s="65"/>
      <c r="G8031" s="66"/>
      <c r="J8031" s="65"/>
      <c r="K8031" s="65"/>
      <c r="L8031" s="66"/>
      <c r="M8031" s="65"/>
      <c r="N8031" s="65"/>
      <c r="O8031" s="65"/>
      <c r="P8031" s="66"/>
      <c r="Q8031" s="31">
        <f t="shared" si="250"/>
        <v>9999</v>
      </c>
      <c r="R8031" s="31" t="str">
        <f t="shared" si="251"/>
        <v/>
      </c>
      <c r="S8031" s="29">
        <f>IF($Q8031&lt;Parâmetros!$E$19,$G8031-1,$G8031)</f>
        <v>0</v>
      </c>
    </row>
    <row r="8032" spans="1:19" x14ac:dyDescent="0.25">
      <c r="A8032" s="116"/>
      <c r="B8032" s="65"/>
      <c r="C8032" s="65"/>
      <c r="D8032" s="66"/>
      <c r="E8032" s="67"/>
      <c r="F8032" s="65"/>
      <c r="G8032" s="66"/>
      <c r="J8032" s="65"/>
      <c r="K8032" s="65"/>
      <c r="L8032" s="66"/>
      <c r="M8032" s="65"/>
      <c r="N8032" s="65"/>
      <c r="O8032" s="65"/>
      <c r="P8032" s="66"/>
      <c r="Q8032" s="31">
        <f t="shared" si="250"/>
        <v>9999</v>
      </c>
      <c r="R8032" s="31" t="str">
        <f t="shared" si="251"/>
        <v/>
      </c>
      <c r="S8032" s="29">
        <f>IF($Q8032&lt;Parâmetros!$E$19,$G8032-1,$G8032)</f>
        <v>0</v>
      </c>
    </row>
    <row r="8033" spans="1:19" x14ac:dyDescent="0.25">
      <c r="A8033" s="116"/>
      <c r="B8033" s="65"/>
      <c r="C8033" s="65"/>
      <c r="D8033" s="66"/>
      <c r="E8033" s="67"/>
      <c r="F8033" s="65"/>
      <c r="G8033" s="66"/>
      <c r="J8033" s="65"/>
      <c r="K8033" s="65"/>
      <c r="L8033" s="66"/>
      <c r="M8033" s="65"/>
      <c r="N8033" s="65"/>
      <c r="O8033" s="65"/>
      <c r="P8033" s="66"/>
      <c r="Q8033" s="31">
        <f t="shared" si="250"/>
        <v>9999</v>
      </c>
      <c r="R8033" s="31" t="str">
        <f t="shared" si="251"/>
        <v/>
      </c>
      <c r="S8033" s="29">
        <f>IF($Q8033&lt;Parâmetros!$E$19,$G8033-1,$G8033)</f>
        <v>0</v>
      </c>
    </row>
    <row r="8034" spans="1:19" x14ac:dyDescent="0.25">
      <c r="A8034" s="116"/>
      <c r="B8034" s="65"/>
      <c r="C8034" s="65"/>
      <c r="D8034" s="66"/>
      <c r="E8034" s="67"/>
      <c r="F8034" s="65"/>
      <c r="G8034" s="66"/>
      <c r="J8034" s="65"/>
      <c r="K8034" s="65"/>
      <c r="L8034" s="66"/>
      <c r="M8034" s="65"/>
      <c r="N8034" s="65"/>
      <c r="O8034" s="65"/>
      <c r="P8034" s="66"/>
      <c r="Q8034" s="31">
        <f t="shared" si="250"/>
        <v>9999</v>
      </c>
      <c r="R8034" s="31" t="str">
        <f t="shared" si="251"/>
        <v/>
      </c>
      <c r="S8034" s="29">
        <f>IF($Q8034&lt;Parâmetros!$E$19,$G8034-1,$G8034)</f>
        <v>0</v>
      </c>
    </row>
    <row r="8035" spans="1:19" x14ac:dyDescent="0.25">
      <c r="A8035" s="116"/>
      <c r="B8035" s="65"/>
      <c r="C8035" s="65"/>
      <c r="D8035" s="66"/>
      <c r="E8035" s="67"/>
      <c r="F8035" s="65"/>
      <c r="G8035" s="66"/>
      <c r="J8035" s="65"/>
      <c r="K8035" s="65"/>
      <c r="L8035" s="66"/>
      <c r="M8035" s="65"/>
      <c r="N8035" s="65"/>
      <c r="O8035" s="65"/>
      <c r="P8035" s="66"/>
      <c r="Q8035" s="31">
        <f t="shared" si="250"/>
        <v>9999</v>
      </c>
      <c r="R8035" s="31" t="str">
        <f t="shared" si="251"/>
        <v/>
      </c>
      <c r="S8035" s="29">
        <f>IF($Q8035&lt;Parâmetros!$E$19,$G8035-1,$G8035)</f>
        <v>0</v>
      </c>
    </row>
    <row r="8036" spans="1:19" x14ac:dyDescent="0.25">
      <c r="A8036" s="116"/>
      <c r="B8036" s="65"/>
      <c r="C8036" s="65"/>
      <c r="D8036" s="66"/>
      <c r="E8036" s="67"/>
      <c r="F8036" s="65"/>
      <c r="G8036" s="66"/>
      <c r="J8036" s="65"/>
      <c r="K8036" s="65"/>
      <c r="L8036" s="66"/>
      <c r="M8036" s="65"/>
      <c r="N8036" s="65"/>
      <c r="O8036" s="65"/>
      <c r="P8036" s="66"/>
      <c r="Q8036" s="31">
        <f t="shared" si="250"/>
        <v>9999</v>
      </c>
      <c r="R8036" s="31" t="str">
        <f t="shared" si="251"/>
        <v/>
      </c>
      <c r="S8036" s="29">
        <f>IF($Q8036&lt;Parâmetros!$E$19,$G8036-1,$G8036)</f>
        <v>0</v>
      </c>
    </row>
    <row r="8037" spans="1:19" x14ac:dyDescent="0.25">
      <c r="A8037" s="116"/>
      <c r="B8037" s="65"/>
      <c r="C8037" s="65"/>
      <c r="D8037" s="66"/>
      <c r="E8037" s="67"/>
      <c r="F8037" s="65"/>
      <c r="G8037" s="66"/>
      <c r="J8037" s="65"/>
      <c r="K8037" s="65"/>
      <c r="L8037" s="66"/>
      <c r="M8037" s="65"/>
      <c r="N8037" s="65"/>
      <c r="O8037" s="65"/>
      <c r="P8037" s="66"/>
      <c r="Q8037" s="31">
        <f t="shared" si="250"/>
        <v>9999</v>
      </c>
      <c r="R8037" s="31" t="str">
        <f t="shared" si="251"/>
        <v/>
      </c>
      <c r="S8037" s="29">
        <f>IF($Q8037&lt;Parâmetros!$E$19,$G8037-1,$G8037)</f>
        <v>0</v>
      </c>
    </row>
    <row r="8038" spans="1:19" x14ac:dyDescent="0.25">
      <c r="A8038" s="116"/>
      <c r="B8038" s="65"/>
      <c r="C8038" s="65"/>
      <c r="D8038" s="66"/>
      <c r="E8038" s="67"/>
      <c r="F8038" s="65"/>
      <c r="G8038" s="66"/>
      <c r="J8038" s="65"/>
      <c r="K8038" s="65"/>
      <c r="L8038" s="66"/>
      <c r="M8038" s="65"/>
      <c r="N8038" s="65"/>
      <c r="O8038" s="65"/>
      <c r="P8038" s="66"/>
      <c r="Q8038" s="31">
        <f t="shared" si="250"/>
        <v>9999</v>
      </c>
      <c r="R8038" s="31" t="str">
        <f t="shared" si="251"/>
        <v/>
      </c>
      <c r="S8038" s="29">
        <f>IF($Q8038&lt;Parâmetros!$E$19,$G8038-1,$G8038)</f>
        <v>0</v>
      </c>
    </row>
    <row r="8039" spans="1:19" x14ac:dyDescent="0.25">
      <c r="A8039" s="116"/>
      <c r="B8039" s="65"/>
      <c r="C8039" s="65"/>
      <c r="D8039" s="66"/>
      <c r="E8039" s="67"/>
      <c r="F8039" s="65"/>
      <c r="G8039" s="66"/>
      <c r="J8039" s="65"/>
      <c r="K8039" s="65"/>
      <c r="L8039" s="66"/>
      <c r="M8039" s="65"/>
      <c r="N8039" s="65"/>
      <c r="O8039" s="65"/>
      <c r="P8039" s="66"/>
      <c r="Q8039" s="31">
        <f t="shared" si="250"/>
        <v>9999</v>
      </c>
      <c r="R8039" s="31" t="str">
        <f t="shared" si="251"/>
        <v/>
      </c>
      <c r="S8039" s="29">
        <f>IF($Q8039&lt;Parâmetros!$E$19,$G8039-1,$G8039)</f>
        <v>0</v>
      </c>
    </row>
    <row r="8040" spans="1:19" x14ac:dyDescent="0.25">
      <c r="A8040" s="116"/>
      <c r="B8040" s="65"/>
      <c r="C8040" s="65"/>
      <c r="D8040" s="66"/>
      <c r="E8040" s="67"/>
      <c r="F8040" s="65"/>
      <c r="G8040" s="66"/>
      <c r="J8040" s="65"/>
      <c r="K8040" s="65"/>
      <c r="L8040" s="66"/>
      <c r="M8040" s="65"/>
      <c r="N8040" s="65"/>
      <c r="O8040" s="65"/>
      <c r="P8040" s="66"/>
      <c r="Q8040" s="31">
        <f t="shared" si="250"/>
        <v>9999</v>
      </c>
      <c r="R8040" s="31" t="str">
        <f t="shared" si="251"/>
        <v/>
      </c>
      <c r="S8040" s="29">
        <f>IF($Q8040&lt;Parâmetros!$E$19,$G8040-1,$G8040)</f>
        <v>0</v>
      </c>
    </row>
    <row r="8041" spans="1:19" x14ac:dyDescent="0.25">
      <c r="A8041" s="116"/>
      <c r="B8041" s="65"/>
      <c r="C8041" s="65"/>
      <c r="D8041" s="66"/>
      <c r="E8041" s="67"/>
      <c r="F8041" s="65"/>
      <c r="G8041" s="66"/>
      <c r="J8041" s="65"/>
      <c r="K8041" s="65"/>
      <c r="L8041" s="66"/>
      <c r="M8041" s="65"/>
      <c r="N8041" s="65"/>
      <c r="O8041" s="65"/>
      <c r="P8041" s="66"/>
      <c r="Q8041" s="31">
        <f t="shared" si="250"/>
        <v>9999</v>
      </c>
      <c r="R8041" s="31" t="str">
        <f t="shared" si="251"/>
        <v/>
      </c>
      <c r="S8041" s="29">
        <f>IF($Q8041&lt;Parâmetros!$E$19,$G8041-1,$G8041)</f>
        <v>0</v>
      </c>
    </row>
    <row r="8042" spans="1:19" x14ac:dyDescent="0.25">
      <c r="A8042" s="116"/>
      <c r="B8042" s="65"/>
      <c r="C8042" s="65"/>
      <c r="D8042" s="66"/>
      <c r="E8042" s="67"/>
      <c r="F8042" s="65"/>
      <c r="G8042" s="66"/>
      <c r="J8042" s="65"/>
      <c r="K8042" s="65"/>
      <c r="L8042" s="66"/>
      <c r="M8042" s="65"/>
      <c r="N8042" s="65"/>
      <c r="O8042" s="65"/>
      <c r="P8042" s="66"/>
      <c r="Q8042" s="31">
        <f t="shared" si="250"/>
        <v>9999</v>
      </c>
      <c r="R8042" s="31" t="str">
        <f t="shared" si="251"/>
        <v/>
      </c>
      <c r="S8042" s="29">
        <f>IF($Q8042&lt;Parâmetros!$E$19,$G8042-1,$G8042)</f>
        <v>0</v>
      </c>
    </row>
    <row r="8043" spans="1:19" x14ac:dyDescent="0.25">
      <c r="A8043" s="116"/>
      <c r="B8043" s="65"/>
      <c r="C8043" s="65"/>
      <c r="D8043" s="66"/>
      <c r="E8043" s="67"/>
      <c r="F8043" s="65"/>
      <c r="G8043" s="66"/>
      <c r="J8043" s="65"/>
      <c r="K8043" s="65"/>
      <c r="L8043" s="66"/>
      <c r="M8043" s="65"/>
      <c r="N8043" s="65"/>
      <c r="O8043" s="65"/>
      <c r="P8043" s="66"/>
      <c r="Q8043" s="31">
        <f t="shared" si="250"/>
        <v>9999</v>
      </c>
      <c r="R8043" s="31" t="str">
        <f t="shared" si="251"/>
        <v/>
      </c>
      <c r="S8043" s="29">
        <f>IF($Q8043&lt;Parâmetros!$E$19,$G8043-1,$G8043)</f>
        <v>0</v>
      </c>
    </row>
    <row r="8044" spans="1:19" x14ac:dyDescent="0.25">
      <c r="A8044" s="116"/>
      <c r="B8044" s="65"/>
      <c r="C8044" s="65"/>
      <c r="D8044" s="66"/>
      <c r="E8044" s="67"/>
      <c r="F8044" s="65"/>
      <c r="G8044" s="66"/>
      <c r="J8044" s="65"/>
      <c r="K8044" s="65"/>
      <c r="L8044" s="66"/>
      <c r="M8044" s="65"/>
      <c r="N8044" s="65"/>
      <c r="O8044" s="65"/>
      <c r="P8044" s="66"/>
      <c r="Q8044" s="31">
        <f t="shared" si="250"/>
        <v>9999</v>
      </c>
      <c r="R8044" s="31" t="str">
        <f t="shared" si="251"/>
        <v/>
      </c>
      <c r="S8044" s="29">
        <f>IF($Q8044&lt;Parâmetros!$E$19,$G8044-1,$G8044)</f>
        <v>0</v>
      </c>
    </row>
    <row r="8045" spans="1:19" x14ac:dyDescent="0.25">
      <c r="A8045" s="116"/>
      <c r="B8045" s="65"/>
      <c r="C8045" s="65"/>
      <c r="D8045" s="66"/>
      <c r="E8045" s="67"/>
      <c r="F8045" s="65"/>
      <c r="G8045" s="66"/>
      <c r="J8045" s="65"/>
      <c r="K8045" s="65"/>
      <c r="L8045" s="66"/>
      <c r="M8045" s="65"/>
      <c r="N8045" s="65"/>
      <c r="O8045" s="65"/>
      <c r="P8045" s="66"/>
      <c r="Q8045" s="31">
        <f t="shared" si="250"/>
        <v>9999</v>
      </c>
      <c r="R8045" s="31" t="str">
        <f t="shared" si="251"/>
        <v/>
      </c>
      <c r="S8045" s="29">
        <f>IF($Q8045&lt;Parâmetros!$E$19,$G8045-1,$G8045)</f>
        <v>0</v>
      </c>
    </row>
    <row r="8046" spans="1:19" x14ac:dyDescent="0.25">
      <c r="A8046" s="116"/>
      <c r="B8046" s="65"/>
      <c r="C8046" s="65"/>
      <c r="D8046" s="66"/>
      <c r="E8046" s="67"/>
      <c r="F8046" s="65"/>
      <c r="G8046" s="66"/>
      <c r="J8046" s="65"/>
      <c r="K8046" s="65"/>
      <c r="L8046" s="66"/>
      <c r="M8046" s="65"/>
      <c r="N8046" s="65"/>
      <c r="O8046" s="65"/>
      <c r="P8046" s="66"/>
      <c r="Q8046" s="31">
        <f t="shared" si="250"/>
        <v>9999</v>
      </c>
      <c r="R8046" s="31" t="str">
        <f t="shared" si="251"/>
        <v/>
      </c>
      <c r="S8046" s="29">
        <f>IF($Q8046&lt;Parâmetros!$E$19,$G8046-1,$G8046)</f>
        <v>0</v>
      </c>
    </row>
    <row r="8047" spans="1:19" x14ac:dyDescent="0.25">
      <c r="A8047" s="116"/>
      <c r="B8047" s="65"/>
      <c r="C8047" s="65"/>
      <c r="D8047" s="66"/>
      <c r="E8047" s="67"/>
      <c r="F8047" s="65"/>
      <c r="G8047" s="66"/>
      <c r="J8047" s="65"/>
      <c r="K8047" s="65"/>
      <c r="L8047" s="66"/>
      <c r="M8047" s="65"/>
      <c r="N8047" s="65"/>
      <c r="O8047" s="65"/>
      <c r="P8047" s="66"/>
      <c r="Q8047" s="31">
        <f t="shared" si="250"/>
        <v>9999</v>
      </c>
      <c r="R8047" s="31" t="str">
        <f t="shared" si="251"/>
        <v/>
      </c>
      <c r="S8047" s="29">
        <f>IF($Q8047&lt;Parâmetros!$E$19,$G8047-1,$G8047)</f>
        <v>0</v>
      </c>
    </row>
    <row r="8048" spans="1:19" x14ac:dyDescent="0.25">
      <c r="A8048" s="116"/>
      <c r="B8048" s="65"/>
      <c r="C8048" s="65"/>
      <c r="D8048" s="66"/>
      <c r="E8048" s="67"/>
      <c r="F8048" s="65"/>
      <c r="G8048" s="66"/>
      <c r="J8048" s="65"/>
      <c r="K8048" s="65"/>
      <c r="L8048" s="66"/>
      <c r="M8048" s="65"/>
      <c r="N8048" s="65"/>
      <c r="O8048" s="65"/>
      <c r="P8048" s="66"/>
      <c r="Q8048" s="31">
        <f t="shared" si="250"/>
        <v>9999</v>
      </c>
      <c r="R8048" s="31" t="str">
        <f t="shared" si="251"/>
        <v/>
      </c>
      <c r="S8048" s="29">
        <f>IF($Q8048&lt;Parâmetros!$E$19,$G8048-1,$G8048)</f>
        <v>0</v>
      </c>
    </row>
    <row r="8049" spans="1:19" x14ac:dyDescent="0.25">
      <c r="A8049" s="116"/>
      <c r="B8049" s="65"/>
      <c r="C8049" s="65"/>
      <c r="D8049" s="66"/>
      <c r="E8049" s="67"/>
      <c r="F8049" s="65"/>
      <c r="G8049" s="66"/>
      <c r="J8049" s="65"/>
      <c r="K8049" s="65"/>
      <c r="L8049" s="66"/>
      <c r="M8049" s="65"/>
      <c r="N8049" s="65"/>
      <c r="O8049" s="65"/>
      <c r="P8049" s="66"/>
      <c r="Q8049" s="31">
        <f t="shared" si="250"/>
        <v>9999</v>
      </c>
      <c r="R8049" s="31" t="str">
        <f t="shared" si="251"/>
        <v/>
      </c>
      <c r="S8049" s="29">
        <f>IF($Q8049&lt;Parâmetros!$E$19,$G8049-1,$G8049)</f>
        <v>0</v>
      </c>
    </row>
    <row r="8050" spans="1:19" x14ac:dyDescent="0.25">
      <c r="A8050" s="116"/>
      <c r="B8050" s="65"/>
      <c r="C8050" s="65"/>
      <c r="D8050" s="66"/>
      <c r="E8050" s="67"/>
      <c r="F8050" s="65"/>
      <c r="G8050" s="66"/>
      <c r="J8050" s="65"/>
      <c r="K8050" s="65"/>
      <c r="L8050" s="66"/>
      <c r="M8050" s="65"/>
      <c r="N8050" s="65"/>
      <c r="O8050" s="65"/>
      <c r="P8050" s="66"/>
      <c r="Q8050" s="31">
        <f t="shared" si="250"/>
        <v>9999</v>
      </c>
      <c r="R8050" s="31" t="str">
        <f t="shared" si="251"/>
        <v/>
      </c>
      <c r="S8050" s="29">
        <f>IF($Q8050&lt;Parâmetros!$E$19,$G8050-1,$G8050)</f>
        <v>0</v>
      </c>
    </row>
    <row r="8051" spans="1:19" x14ac:dyDescent="0.25">
      <c r="A8051" s="116"/>
      <c r="B8051" s="65"/>
      <c r="C8051" s="65"/>
      <c r="D8051" s="66"/>
      <c r="E8051" s="67"/>
      <c r="F8051" s="65"/>
      <c r="G8051" s="66"/>
      <c r="J8051" s="65"/>
      <c r="K8051" s="65"/>
      <c r="L8051" s="66"/>
      <c r="M8051" s="65"/>
      <c r="N8051" s="65"/>
      <c r="O8051" s="65"/>
      <c r="P8051" s="66"/>
      <c r="Q8051" s="31">
        <f t="shared" si="250"/>
        <v>9999</v>
      </c>
      <c r="R8051" s="31" t="str">
        <f t="shared" si="251"/>
        <v/>
      </c>
      <c r="S8051" s="29">
        <f>IF($Q8051&lt;Parâmetros!$E$19,$G8051-1,$G8051)</f>
        <v>0</v>
      </c>
    </row>
    <row r="8052" spans="1:19" x14ac:dyDescent="0.25">
      <c r="A8052" s="116"/>
      <c r="B8052" s="65"/>
      <c r="C8052" s="65"/>
      <c r="D8052" s="66"/>
      <c r="E8052" s="67"/>
      <c r="F8052" s="65"/>
      <c r="G8052" s="66"/>
      <c r="J8052" s="65"/>
      <c r="K8052" s="65"/>
      <c r="L8052" s="66"/>
      <c r="M8052" s="65"/>
      <c r="N8052" s="65"/>
      <c r="O8052" s="65"/>
      <c r="P8052" s="66"/>
      <c r="Q8052" s="31">
        <f t="shared" si="250"/>
        <v>9999</v>
      </c>
      <c r="R8052" s="31" t="str">
        <f t="shared" si="251"/>
        <v/>
      </c>
      <c r="S8052" s="29">
        <f>IF($Q8052&lt;Parâmetros!$E$19,$G8052-1,$G8052)</f>
        <v>0</v>
      </c>
    </row>
    <row r="8053" spans="1:19" x14ac:dyDescent="0.25">
      <c r="A8053" s="116"/>
      <c r="B8053" s="65"/>
      <c r="C8053" s="65"/>
      <c r="D8053" s="66"/>
      <c r="E8053" s="67"/>
      <c r="F8053" s="65"/>
      <c r="G8053" s="66"/>
      <c r="J8053" s="65"/>
      <c r="K8053" s="65"/>
      <c r="L8053" s="66"/>
      <c r="M8053" s="65"/>
      <c r="N8053" s="65"/>
      <c r="O8053" s="65"/>
      <c r="P8053" s="66"/>
      <c r="Q8053" s="31">
        <f t="shared" si="250"/>
        <v>9999</v>
      </c>
      <c r="R8053" s="31" t="str">
        <f t="shared" si="251"/>
        <v/>
      </c>
      <c r="S8053" s="29">
        <f>IF($Q8053&lt;Parâmetros!$E$19,$G8053-1,$G8053)</f>
        <v>0</v>
      </c>
    </row>
    <row r="8054" spans="1:19" x14ac:dyDescent="0.25">
      <c r="A8054" s="116"/>
      <c r="B8054" s="65"/>
      <c r="C8054" s="65"/>
      <c r="D8054" s="66"/>
      <c r="E8054" s="67"/>
      <c r="F8054" s="65"/>
      <c r="G8054" s="66"/>
      <c r="J8054" s="65"/>
      <c r="K8054" s="65"/>
      <c r="L8054" s="66"/>
      <c r="M8054" s="65"/>
      <c r="N8054" s="65"/>
      <c r="O8054" s="65"/>
      <c r="P8054" s="66"/>
      <c r="Q8054" s="31">
        <f t="shared" si="250"/>
        <v>9999</v>
      </c>
      <c r="R8054" s="31" t="str">
        <f t="shared" si="251"/>
        <v/>
      </c>
      <c r="S8054" s="29">
        <f>IF($Q8054&lt;Parâmetros!$E$19,$G8054-1,$G8054)</f>
        <v>0</v>
      </c>
    </row>
    <row r="8055" spans="1:19" x14ac:dyDescent="0.25">
      <c r="A8055" s="116"/>
      <c r="B8055" s="65"/>
      <c r="C8055" s="65"/>
      <c r="D8055" s="66"/>
      <c r="E8055" s="67"/>
      <c r="F8055" s="65"/>
      <c r="G8055" s="66"/>
      <c r="J8055" s="65"/>
      <c r="K8055" s="65"/>
      <c r="L8055" s="66"/>
      <c r="M8055" s="65"/>
      <c r="N8055" s="65"/>
      <c r="O8055" s="65"/>
      <c r="P8055" s="66"/>
      <c r="Q8055" s="31">
        <f t="shared" si="250"/>
        <v>9999</v>
      </c>
      <c r="R8055" s="31" t="str">
        <f t="shared" si="251"/>
        <v/>
      </c>
      <c r="S8055" s="29">
        <f>IF($Q8055&lt;Parâmetros!$E$19,$G8055-1,$G8055)</f>
        <v>0</v>
      </c>
    </row>
    <row r="8056" spans="1:19" x14ac:dyDescent="0.25">
      <c r="A8056" s="116"/>
      <c r="B8056" s="65"/>
      <c r="C8056" s="65"/>
      <c r="D8056" s="66"/>
      <c r="E8056" s="67"/>
      <c r="F8056" s="65"/>
      <c r="G8056" s="66"/>
      <c r="J8056" s="65"/>
      <c r="K8056" s="65"/>
      <c r="L8056" s="66"/>
      <c r="M8056" s="65"/>
      <c r="N8056" s="65"/>
      <c r="O8056" s="65"/>
      <c r="P8056" s="66"/>
      <c r="Q8056" s="31">
        <f t="shared" si="250"/>
        <v>9999</v>
      </c>
      <c r="R8056" s="31" t="str">
        <f t="shared" si="251"/>
        <v/>
      </c>
      <c r="S8056" s="29">
        <f>IF($Q8056&lt;Parâmetros!$E$19,$G8056-1,$G8056)</f>
        <v>0</v>
      </c>
    </row>
    <row r="8057" spans="1:19" x14ac:dyDescent="0.25">
      <c r="A8057" s="116"/>
      <c r="B8057" s="65"/>
      <c r="C8057" s="65"/>
      <c r="D8057" s="66"/>
      <c r="E8057" s="67"/>
      <c r="F8057" s="65"/>
      <c r="G8057" s="66"/>
      <c r="J8057" s="65"/>
      <c r="K8057" s="65"/>
      <c r="L8057" s="66"/>
      <c r="M8057" s="65"/>
      <c r="N8057" s="65"/>
      <c r="O8057" s="65"/>
      <c r="P8057" s="66"/>
      <c r="Q8057" s="31">
        <f t="shared" si="250"/>
        <v>9999</v>
      </c>
      <c r="R8057" s="31" t="str">
        <f t="shared" si="251"/>
        <v/>
      </c>
      <c r="S8057" s="29">
        <f>IF($Q8057&lt;Parâmetros!$E$19,$G8057-1,$G8057)</f>
        <v>0</v>
      </c>
    </row>
    <row r="8058" spans="1:19" x14ac:dyDescent="0.25">
      <c r="A8058" s="116"/>
      <c r="B8058" s="65"/>
      <c r="C8058" s="65"/>
      <c r="D8058" s="66"/>
      <c r="E8058" s="67"/>
      <c r="F8058" s="65"/>
      <c r="G8058" s="66"/>
      <c r="J8058" s="65"/>
      <c r="K8058" s="65"/>
      <c r="L8058" s="66"/>
      <c r="M8058" s="65"/>
      <c r="N8058" s="65"/>
      <c r="O8058" s="65"/>
      <c r="P8058" s="66"/>
      <c r="Q8058" s="31">
        <f t="shared" si="250"/>
        <v>9999</v>
      </c>
      <c r="R8058" s="31" t="str">
        <f t="shared" si="251"/>
        <v/>
      </c>
      <c r="S8058" s="29">
        <f>IF($Q8058&lt;Parâmetros!$E$19,$G8058-1,$G8058)</f>
        <v>0</v>
      </c>
    </row>
    <row r="8059" spans="1:19" x14ac:dyDescent="0.25">
      <c r="A8059" s="116"/>
      <c r="B8059" s="65"/>
      <c r="C8059" s="65"/>
      <c r="D8059" s="66"/>
      <c r="E8059" s="67"/>
      <c r="F8059" s="65"/>
      <c r="G8059" s="66"/>
      <c r="J8059" s="65"/>
      <c r="K8059" s="65"/>
      <c r="L8059" s="66"/>
      <c r="M8059" s="65"/>
      <c r="N8059" s="65"/>
      <c r="O8059" s="65"/>
      <c r="P8059" s="66"/>
      <c r="Q8059" s="31">
        <f t="shared" si="250"/>
        <v>9999</v>
      </c>
      <c r="R8059" s="31" t="str">
        <f t="shared" si="251"/>
        <v/>
      </c>
      <c r="S8059" s="29">
        <f>IF($Q8059&lt;Parâmetros!$E$19,$G8059-1,$G8059)</f>
        <v>0</v>
      </c>
    </row>
    <row r="8060" spans="1:19" x14ac:dyDescent="0.25">
      <c r="A8060" s="116"/>
      <c r="B8060" s="65"/>
      <c r="C8060" s="65"/>
      <c r="D8060" s="66"/>
      <c r="E8060" s="67"/>
      <c r="F8060" s="65"/>
      <c r="G8060" s="66"/>
      <c r="J8060" s="65"/>
      <c r="K8060" s="65"/>
      <c r="L8060" s="66"/>
      <c r="M8060" s="65"/>
      <c r="N8060" s="65"/>
      <c r="O8060" s="65"/>
      <c r="P8060" s="66"/>
      <c r="Q8060" s="31">
        <f t="shared" ref="Q8060:Q8123" si="252">IFERROR(VALUE(LEFT($J8060,2))*60+VALUE(MID($J8060,4,2)),9999)</f>
        <v>9999</v>
      </c>
      <c r="R8060" s="31" t="str">
        <f t="shared" ref="R8060:R8123" si="253">IFERROR(VALUE(LEFT($K8060,2))*60+VALUE(MID($K8060,4,2)),"")</f>
        <v/>
      </c>
      <c r="S8060" s="29">
        <f>IF($Q8060&lt;Parâmetros!$E$19,$G8060-1,$G8060)</f>
        <v>0</v>
      </c>
    </row>
    <row r="8061" spans="1:19" x14ac:dyDescent="0.25">
      <c r="A8061" s="116"/>
      <c r="B8061" s="65"/>
      <c r="C8061" s="65"/>
      <c r="D8061" s="66"/>
      <c r="E8061" s="67"/>
      <c r="F8061" s="65"/>
      <c r="G8061" s="66"/>
      <c r="J8061" s="65"/>
      <c r="K8061" s="65"/>
      <c r="L8061" s="66"/>
      <c r="M8061" s="65"/>
      <c r="N8061" s="65"/>
      <c r="O8061" s="65"/>
      <c r="P8061" s="66"/>
      <c r="Q8061" s="31">
        <f t="shared" si="252"/>
        <v>9999</v>
      </c>
      <c r="R8061" s="31" t="str">
        <f t="shared" si="253"/>
        <v/>
      </c>
      <c r="S8061" s="29">
        <f>IF($Q8061&lt;Parâmetros!$E$19,$G8061-1,$G8061)</f>
        <v>0</v>
      </c>
    </row>
    <row r="8062" spans="1:19" x14ac:dyDescent="0.25">
      <c r="A8062" s="116"/>
      <c r="B8062" s="65"/>
      <c r="C8062" s="65"/>
      <c r="D8062" s="66"/>
      <c r="E8062" s="67"/>
      <c r="F8062" s="65"/>
      <c r="G8062" s="66"/>
      <c r="J8062" s="65"/>
      <c r="K8062" s="65"/>
      <c r="L8062" s="66"/>
      <c r="M8062" s="65"/>
      <c r="N8062" s="65"/>
      <c r="O8062" s="65"/>
      <c r="P8062" s="66"/>
      <c r="Q8062" s="31">
        <f t="shared" si="252"/>
        <v>9999</v>
      </c>
      <c r="R8062" s="31" t="str">
        <f t="shared" si="253"/>
        <v/>
      </c>
      <c r="S8062" s="29">
        <f>IF($Q8062&lt;Parâmetros!$E$19,$G8062-1,$G8062)</f>
        <v>0</v>
      </c>
    </row>
    <row r="8063" spans="1:19" x14ac:dyDescent="0.25">
      <c r="A8063" s="116"/>
      <c r="B8063" s="65"/>
      <c r="C8063" s="65"/>
      <c r="D8063" s="66"/>
      <c r="E8063" s="67"/>
      <c r="F8063" s="65"/>
      <c r="G8063" s="66"/>
      <c r="J8063" s="65"/>
      <c r="K8063" s="65"/>
      <c r="L8063" s="66"/>
      <c r="M8063" s="65"/>
      <c r="N8063" s="65"/>
      <c r="O8063" s="65"/>
      <c r="P8063" s="66"/>
      <c r="Q8063" s="31">
        <f t="shared" si="252"/>
        <v>9999</v>
      </c>
      <c r="R8063" s="31" t="str">
        <f t="shared" si="253"/>
        <v/>
      </c>
      <c r="S8063" s="29">
        <f>IF($Q8063&lt;Parâmetros!$E$19,$G8063-1,$G8063)</f>
        <v>0</v>
      </c>
    </row>
    <row r="8064" spans="1:19" x14ac:dyDescent="0.25">
      <c r="A8064" s="116"/>
      <c r="B8064" s="65"/>
      <c r="C8064" s="65"/>
      <c r="D8064" s="66"/>
      <c r="E8064" s="67"/>
      <c r="F8064" s="65"/>
      <c r="G8064" s="66"/>
      <c r="J8064" s="65"/>
      <c r="K8064" s="65"/>
      <c r="L8064" s="66"/>
      <c r="M8064" s="65"/>
      <c r="N8064" s="65"/>
      <c r="O8064" s="65"/>
      <c r="P8064" s="66"/>
      <c r="Q8064" s="31">
        <f t="shared" si="252"/>
        <v>9999</v>
      </c>
      <c r="R8064" s="31" t="str">
        <f t="shared" si="253"/>
        <v/>
      </c>
      <c r="S8064" s="29">
        <f>IF($Q8064&lt;Parâmetros!$E$19,$G8064-1,$G8064)</f>
        <v>0</v>
      </c>
    </row>
    <row r="8065" spans="1:19" x14ac:dyDescent="0.25">
      <c r="A8065" s="116"/>
      <c r="B8065" s="65"/>
      <c r="C8065" s="65"/>
      <c r="D8065" s="66"/>
      <c r="E8065" s="67"/>
      <c r="F8065" s="65"/>
      <c r="G8065" s="66"/>
      <c r="J8065" s="65"/>
      <c r="K8065" s="65"/>
      <c r="L8065" s="66"/>
      <c r="M8065" s="65"/>
      <c r="N8065" s="65"/>
      <c r="O8065" s="65"/>
      <c r="P8065" s="66"/>
      <c r="Q8065" s="31">
        <f t="shared" si="252"/>
        <v>9999</v>
      </c>
      <c r="R8065" s="31" t="str">
        <f t="shared" si="253"/>
        <v/>
      </c>
      <c r="S8065" s="29">
        <f>IF($Q8065&lt;Parâmetros!$E$19,$G8065-1,$G8065)</f>
        <v>0</v>
      </c>
    </row>
    <row r="8066" spans="1:19" x14ac:dyDescent="0.25">
      <c r="A8066" s="116"/>
      <c r="B8066" s="65"/>
      <c r="C8066" s="65"/>
      <c r="D8066" s="66"/>
      <c r="E8066" s="67"/>
      <c r="F8066" s="65"/>
      <c r="G8066" s="66"/>
      <c r="J8066" s="65"/>
      <c r="K8066" s="65"/>
      <c r="L8066" s="66"/>
      <c r="M8066" s="65"/>
      <c r="N8066" s="65"/>
      <c r="O8066" s="65"/>
      <c r="P8066" s="66"/>
      <c r="Q8066" s="31">
        <f t="shared" si="252"/>
        <v>9999</v>
      </c>
      <c r="R8066" s="31" t="str">
        <f t="shared" si="253"/>
        <v/>
      </c>
      <c r="S8066" s="29">
        <f>IF($Q8066&lt;Parâmetros!$E$19,$G8066-1,$G8066)</f>
        <v>0</v>
      </c>
    </row>
    <row r="8067" spans="1:19" x14ac:dyDescent="0.25">
      <c r="A8067" s="116"/>
      <c r="B8067" s="65"/>
      <c r="C8067" s="65"/>
      <c r="D8067" s="66"/>
      <c r="E8067" s="67"/>
      <c r="F8067" s="65"/>
      <c r="G8067" s="66"/>
      <c r="J8067" s="65"/>
      <c r="K8067" s="65"/>
      <c r="L8067" s="66"/>
      <c r="M8067" s="65"/>
      <c r="N8067" s="65"/>
      <c r="O8067" s="65"/>
      <c r="P8067" s="66"/>
      <c r="Q8067" s="31">
        <f t="shared" si="252"/>
        <v>9999</v>
      </c>
      <c r="R8067" s="31" t="str">
        <f t="shared" si="253"/>
        <v/>
      </c>
      <c r="S8067" s="29">
        <f>IF($Q8067&lt;Parâmetros!$E$19,$G8067-1,$G8067)</f>
        <v>0</v>
      </c>
    </row>
    <row r="8068" spans="1:19" x14ac:dyDescent="0.25">
      <c r="A8068" s="116"/>
      <c r="B8068" s="65"/>
      <c r="C8068" s="65"/>
      <c r="D8068" s="66"/>
      <c r="E8068" s="67"/>
      <c r="F8068" s="65"/>
      <c r="G8068" s="66"/>
      <c r="J8068" s="65"/>
      <c r="K8068" s="65"/>
      <c r="L8068" s="66"/>
      <c r="M8068" s="65"/>
      <c r="N8068" s="65"/>
      <c r="O8068" s="65"/>
      <c r="P8068" s="66"/>
      <c r="Q8068" s="31">
        <f t="shared" si="252"/>
        <v>9999</v>
      </c>
      <c r="R8068" s="31" t="str">
        <f t="shared" si="253"/>
        <v/>
      </c>
      <c r="S8068" s="29">
        <f>IF($Q8068&lt;Parâmetros!$E$19,$G8068-1,$G8068)</f>
        <v>0</v>
      </c>
    </row>
    <row r="8069" spans="1:19" x14ac:dyDescent="0.25">
      <c r="A8069" s="116"/>
      <c r="B8069" s="65"/>
      <c r="C8069" s="65"/>
      <c r="D8069" s="66"/>
      <c r="E8069" s="67"/>
      <c r="F8069" s="65"/>
      <c r="G8069" s="66"/>
      <c r="J8069" s="65"/>
      <c r="K8069" s="65"/>
      <c r="L8069" s="66"/>
      <c r="M8069" s="65"/>
      <c r="N8069" s="65"/>
      <c r="O8069" s="65"/>
      <c r="P8069" s="66"/>
      <c r="Q8069" s="31">
        <f t="shared" si="252"/>
        <v>9999</v>
      </c>
      <c r="R8069" s="31" t="str">
        <f t="shared" si="253"/>
        <v/>
      </c>
      <c r="S8069" s="29">
        <f>IF($Q8069&lt;Parâmetros!$E$19,$G8069-1,$G8069)</f>
        <v>0</v>
      </c>
    </row>
    <row r="8070" spans="1:19" x14ac:dyDescent="0.25">
      <c r="A8070" s="116"/>
      <c r="B8070" s="65"/>
      <c r="C8070" s="65"/>
      <c r="D8070" s="66"/>
      <c r="E8070" s="67"/>
      <c r="F8070" s="65"/>
      <c r="G8070" s="66"/>
      <c r="J8070" s="65"/>
      <c r="K8070" s="65"/>
      <c r="L8070" s="66"/>
      <c r="M8070" s="65"/>
      <c r="N8070" s="65"/>
      <c r="O8070" s="65"/>
      <c r="P8070" s="66"/>
      <c r="Q8070" s="31">
        <f t="shared" si="252"/>
        <v>9999</v>
      </c>
      <c r="R8070" s="31" t="str">
        <f t="shared" si="253"/>
        <v/>
      </c>
      <c r="S8070" s="29">
        <f>IF($Q8070&lt;Parâmetros!$E$19,$G8070-1,$G8070)</f>
        <v>0</v>
      </c>
    </row>
    <row r="8071" spans="1:19" x14ac:dyDescent="0.25">
      <c r="A8071" s="116"/>
      <c r="B8071" s="65"/>
      <c r="C8071" s="65"/>
      <c r="D8071" s="66"/>
      <c r="E8071" s="67"/>
      <c r="F8071" s="65"/>
      <c r="G8071" s="66"/>
      <c r="J8071" s="65"/>
      <c r="K8071" s="65"/>
      <c r="L8071" s="66"/>
      <c r="M8071" s="65"/>
      <c r="N8071" s="65"/>
      <c r="O8071" s="65"/>
      <c r="P8071" s="66"/>
      <c r="Q8071" s="31">
        <f t="shared" si="252"/>
        <v>9999</v>
      </c>
      <c r="R8071" s="31" t="str">
        <f t="shared" si="253"/>
        <v/>
      </c>
      <c r="S8071" s="29">
        <f>IF($Q8071&lt;Parâmetros!$E$19,$G8071-1,$G8071)</f>
        <v>0</v>
      </c>
    </row>
    <row r="8072" spans="1:19" x14ac:dyDescent="0.25">
      <c r="A8072" s="116"/>
      <c r="B8072" s="65"/>
      <c r="C8072" s="65"/>
      <c r="D8072" s="66"/>
      <c r="E8072" s="67"/>
      <c r="F8072" s="65"/>
      <c r="G8072" s="66"/>
      <c r="J8072" s="65"/>
      <c r="K8072" s="65"/>
      <c r="L8072" s="66"/>
      <c r="M8072" s="65"/>
      <c r="N8072" s="65"/>
      <c r="O8072" s="65"/>
      <c r="P8072" s="66"/>
      <c r="Q8072" s="31">
        <f t="shared" si="252"/>
        <v>9999</v>
      </c>
      <c r="R8072" s="31" t="str">
        <f t="shared" si="253"/>
        <v/>
      </c>
      <c r="S8072" s="29">
        <f>IF($Q8072&lt;Parâmetros!$E$19,$G8072-1,$G8072)</f>
        <v>0</v>
      </c>
    </row>
    <row r="8073" spans="1:19" x14ac:dyDescent="0.25">
      <c r="A8073" s="116"/>
      <c r="B8073" s="65"/>
      <c r="C8073" s="65"/>
      <c r="D8073" s="66"/>
      <c r="E8073" s="67"/>
      <c r="F8073" s="65"/>
      <c r="G8073" s="66"/>
      <c r="J8073" s="65"/>
      <c r="K8073" s="65"/>
      <c r="L8073" s="66"/>
      <c r="M8073" s="65"/>
      <c r="N8073" s="65"/>
      <c r="O8073" s="65"/>
      <c r="P8073" s="66"/>
      <c r="Q8073" s="31">
        <f t="shared" si="252"/>
        <v>9999</v>
      </c>
      <c r="R8073" s="31" t="str">
        <f t="shared" si="253"/>
        <v/>
      </c>
      <c r="S8073" s="29">
        <f>IF($Q8073&lt;Parâmetros!$E$19,$G8073-1,$G8073)</f>
        <v>0</v>
      </c>
    </row>
    <row r="8074" spans="1:19" x14ac:dyDescent="0.25">
      <c r="A8074" s="116"/>
      <c r="B8074" s="65"/>
      <c r="C8074" s="65"/>
      <c r="D8074" s="66"/>
      <c r="E8074" s="67"/>
      <c r="F8074" s="65"/>
      <c r="G8074" s="66"/>
      <c r="J8074" s="65"/>
      <c r="K8074" s="65"/>
      <c r="L8074" s="66"/>
      <c r="M8074" s="65"/>
      <c r="N8074" s="65"/>
      <c r="O8074" s="65"/>
      <c r="P8074" s="66"/>
      <c r="Q8074" s="31">
        <f t="shared" si="252"/>
        <v>9999</v>
      </c>
      <c r="R8074" s="31" t="str">
        <f t="shared" si="253"/>
        <v/>
      </c>
      <c r="S8074" s="29">
        <f>IF($Q8074&lt;Parâmetros!$E$19,$G8074-1,$G8074)</f>
        <v>0</v>
      </c>
    </row>
    <row r="8075" spans="1:19" x14ac:dyDescent="0.25">
      <c r="A8075" s="116"/>
      <c r="B8075" s="65"/>
      <c r="C8075" s="65"/>
      <c r="D8075" s="66"/>
      <c r="E8075" s="67"/>
      <c r="F8075" s="65"/>
      <c r="G8075" s="66"/>
      <c r="J8075" s="65"/>
      <c r="K8075" s="65"/>
      <c r="L8075" s="66"/>
      <c r="M8075" s="65"/>
      <c r="N8075" s="65"/>
      <c r="O8075" s="65"/>
      <c r="P8075" s="66"/>
      <c r="Q8075" s="31">
        <f t="shared" si="252"/>
        <v>9999</v>
      </c>
      <c r="R8075" s="31" t="str">
        <f t="shared" si="253"/>
        <v/>
      </c>
      <c r="S8075" s="29">
        <f>IF($Q8075&lt;Parâmetros!$E$19,$G8075-1,$G8075)</f>
        <v>0</v>
      </c>
    </row>
    <row r="8076" spans="1:19" x14ac:dyDescent="0.25">
      <c r="A8076" s="116"/>
      <c r="B8076" s="65"/>
      <c r="C8076" s="65"/>
      <c r="D8076" s="66"/>
      <c r="E8076" s="67"/>
      <c r="F8076" s="65"/>
      <c r="G8076" s="66"/>
      <c r="J8076" s="65"/>
      <c r="K8076" s="65"/>
      <c r="L8076" s="66"/>
      <c r="M8076" s="65"/>
      <c r="N8076" s="65"/>
      <c r="O8076" s="65"/>
      <c r="P8076" s="66"/>
      <c r="Q8076" s="31">
        <f t="shared" si="252"/>
        <v>9999</v>
      </c>
      <c r="R8076" s="31" t="str">
        <f t="shared" si="253"/>
        <v/>
      </c>
      <c r="S8076" s="29">
        <f>IF($Q8076&lt;Parâmetros!$E$19,$G8076-1,$G8076)</f>
        <v>0</v>
      </c>
    </row>
    <row r="8077" spans="1:19" x14ac:dyDescent="0.25">
      <c r="A8077" s="116"/>
      <c r="B8077" s="65"/>
      <c r="C8077" s="65"/>
      <c r="D8077" s="66"/>
      <c r="E8077" s="67"/>
      <c r="F8077" s="65"/>
      <c r="G8077" s="66"/>
      <c r="J8077" s="65"/>
      <c r="K8077" s="65"/>
      <c r="L8077" s="66"/>
      <c r="M8077" s="65"/>
      <c r="N8077" s="65"/>
      <c r="O8077" s="65"/>
      <c r="P8077" s="66"/>
      <c r="Q8077" s="31">
        <f t="shared" si="252"/>
        <v>9999</v>
      </c>
      <c r="R8077" s="31" t="str">
        <f t="shared" si="253"/>
        <v/>
      </c>
      <c r="S8077" s="29">
        <f>IF($Q8077&lt;Parâmetros!$E$19,$G8077-1,$G8077)</f>
        <v>0</v>
      </c>
    </row>
    <row r="8078" spans="1:19" x14ac:dyDescent="0.25">
      <c r="A8078" s="116"/>
      <c r="B8078" s="65"/>
      <c r="C8078" s="65"/>
      <c r="D8078" s="66"/>
      <c r="E8078" s="67"/>
      <c r="F8078" s="65"/>
      <c r="G8078" s="66"/>
      <c r="J8078" s="65"/>
      <c r="K8078" s="65"/>
      <c r="L8078" s="66"/>
      <c r="M8078" s="65"/>
      <c r="N8078" s="65"/>
      <c r="O8078" s="65"/>
      <c r="P8078" s="66"/>
      <c r="Q8078" s="31">
        <f t="shared" si="252"/>
        <v>9999</v>
      </c>
      <c r="R8078" s="31" t="str">
        <f t="shared" si="253"/>
        <v/>
      </c>
      <c r="S8078" s="29">
        <f>IF($Q8078&lt;Parâmetros!$E$19,$G8078-1,$G8078)</f>
        <v>0</v>
      </c>
    </row>
    <row r="8079" spans="1:19" x14ac:dyDescent="0.25">
      <c r="A8079" s="116"/>
      <c r="B8079" s="65"/>
      <c r="C8079" s="65"/>
      <c r="D8079" s="66"/>
      <c r="E8079" s="67"/>
      <c r="F8079" s="65"/>
      <c r="G8079" s="66"/>
      <c r="J8079" s="65"/>
      <c r="K8079" s="65"/>
      <c r="L8079" s="66"/>
      <c r="M8079" s="65"/>
      <c r="N8079" s="65"/>
      <c r="O8079" s="65"/>
      <c r="P8079" s="66"/>
      <c r="Q8079" s="31">
        <f t="shared" si="252"/>
        <v>9999</v>
      </c>
      <c r="R8079" s="31" t="str">
        <f t="shared" si="253"/>
        <v/>
      </c>
      <c r="S8079" s="29">
        <f>IF($Q8079&lt;Parâmetros!$E$19,$G8079-1,$G8079)</f>
        <v>0</v>
      </c>
    </row>
    <row r="8080" spans="1:19" x14ac:dyDescent="0.25">
      <c r="A8080" s="116"/>
      <c r="B8080" s="65"/>
      <c r="C8080" s="65"/>
      <c r="D8080" s="66"/>
      <c r="E8080" s="67"/>
      <c r="F8080" s="65"/>
      <c r="G8080" s="66"/>
      <c r="J8080" s="65"/>
      <c r="K8080" s="65"/>
      <c r="L8080" s="66"/>
      <c r="M8080" s="65"/>
      <c r="N8080" s="65"/>
      <c r="O8080" s="65"/>
      <c r="P8080" s="66"/>
      <c r="Q8080" s="31">
        <f t="shared" si="252"/>
        <v>9999</v>
      </c>
      <c r="R8080" s="31" t="str">
        <f t="shared" si="253"/>
        <v/>
      </c>
      <c r="S8080" s="29">
        <f>IF($Q8080&lt;Parâmetros!$E$19,$G8080-1,$G8080)</f>
        <v>0</v>
      </c>
    </row>
    <row r="8081" spans="1:19" x14ac:dyDescent="0.25">
      <c r="A8081" s="116"/>
      <c r="B8081" s="65"/>
      <c r="C8081" s="65"/>
      <c r="D8081" s="66"/>
      <c r="E8081" s="67"/>
      <c r="F8081" s="65"/>
      <c r="G8081" s="66"/>
      <c r="J8081" s="65"/>
      <c r="K8081" s="65"/>
      <c r="L8081" s="66"/>
      <c r="M8081" s="65"/>
      <c r="N8081" s="65"/>
      <c r="O8081" s="65"/>
      <c r="P8081" s="66"/>
      <c r="Q8081" s="31">
        <f t="shared" si="252"/>
        <v>9999</v>
      </c>
      <c r="R8081" s="31" t="str">
        <f t="shared" si="253"/>
        <v/>
      </c>
      <c r="S8081" s="29">
        <f>IF($Q8081&lt;Parâmetros!$E$19,$G8081-1,$G8081)</f>
        <v>0</v>
      </c>
    </row>
    <row r="8082" spans="1:19" x14ac:dyDescent="0.25">
      <c r="A8082" s="116"/>
      <c r="B8082" s="65"/>
      <c r="C8082" s="65"/>
      <c r="D8082" s="66"/>
      <c r="E8082" s="67"/>
      <c r="F8082" s="65"/>
      <c r="G8082" s="66"/>
      <c r="J8082" s="65"/>
      <c r="K8082" s="65"/>
      <c r="L8082" s="66"/>
      <c r="M8082" s="65"/>
      <c r="N8082" s="65"/>
      <c r="O8082" s="65"/>
      <c r="P8082" s="66"/>
      <c r="Q8082" s="31">
        <f t="shared" si="252"/>
        <v>9999</v>
      </c>
      <c r="R8082" s="31" t="str">
        <f t="shared" si="253"/>
        <v/>
      </c>
      <c r="S8082" s="29">
        <f>IF($Q8082&lt;Parâmetros!$E$19,$G8082-1,$G8082)</f>
        <v>0</v>
      </c>
    </row>
    <row r="8083" spans="1:19" x14ac:dyDescent="0.25">
      <c r="A8083" s="116"/>
      <c r="B8083" s="65"/>
      <c r="C8083" s="65"/>
      <c r="D8083" s="66"/>
      <c r="E8083" s="67"/>
      <c r="F8083" s="65"/>
      <c r="G8083" s="66"/>
      <c r="J8083" s="65"/>
      <c r="K8083" s="65"/>
      <c r="L8083" s="66"/>
      <c r="M8083" s="65"/>
      <c r="N8083" s="65"/>
      <c r="O8083" s="65"/>
      <c r="P8083" s="66"/>
      <c r="Q8083" s="31">
        <f t="shared" si="252"/>
        <v>9999</v>
      </c>
      <c r="R8083" s="31" t="str">
        <f t="shared" si="253"/>
        <v/>
      </c>
      <c r="S8083" s="29">
        <f>IF($Q8083&lt;Parâmetros!$E$19,$G8083-1,$G8083)</f>
        <v>0</v>
      </c>
    </row>
    <row r="8084" spans="1:19" x14ac:dyDescent="0.25">
      <c r="A8084" s="116"/>
      <c r="B8084" s="65"/>
      <c r="C8084" s="65"/>
      <c r="D8084" s="66"/>
      <c r="E8084" s="67"/>
      <c r="F8084" s="65"/>
      <c r="G8084" s="66"/>
      <c r="J8084" s="65"/>
      <c r="K8084" s="65"/>
      <c r="L8084" s="66"/>
      <c r="M8084" s="65"/>
      <c r="N8084" s="65"/>
      <c r="O8084" s="65"/>
      <c r="P8084" s="66"/>
      <c r="Q8084" s="31">
        <f t="shared" si="252"/>
        <v>9999</v>
      </c>
      <c r="R8084" s="31" t="str">
        <f t="shared" si="253"/>
        <v/>
      </c>
      <c r="S8084" s="29">
        <f>IF($Q8084&lt;Parâmetros!$E$19,$G8084-1,$G8084)</f>
        <v>0</v>
      </c>
    </row>
    <row r="8085" spans="1:19" x14ac:dyDescent="0.25">
      <c r="A8085" s="116"/>
      <c r="B8085" s="65"/>
      <c r="C8085" s="65"/>
      <c r="D8085" s="66"/>
      <c r="E8085" s="67"/>
      <c r="F8085" s="65"/>
      <c r="G8085" s="66"/>
      <c r="J8085" s="65"/>
      <c r="K8085" s="65"/>
      <c r="L8085" s="66"/>
      <c r="M8085" s="65"/>
      <c r="N8085" s="65"/>
      <c r="O8085" s="65"/>
      <c r="P8085" s="66"/>
      <c r="Q8085" s="31">
        <f t="shared" si="252"/>
        <v>9999</v>
      </c>
      <c r="R8085" s="31" t="str">
        <f t="shared" si="253"/>
        <v/>
      </c>
      <c r="S8085" s="29">
        <f>IF($Q8085&lt;Parâmetros!$E$19,$G8085-1,$G8085)</f>
        <v>0</v>
      </c>
    </row>
    <row r="8086" spans="1:19" x14ac:dyDescent="0.25">
      <c r="A8086" s="116"/>
      <c r="B8086" s="65"/>
      <c r="C8086" s="65"/>
      <c r="D8086" s="66"/>
      <c r="E8086" s="67"/>
      <c r="F8086" s="65"/>
      <c r="G8086" s="66"/>
      <c r="J8086" s="65"/>
      <c r="K8086" s="65"/>
      <c r="L8086" s="66"/>
      <c r="M8086" s="65"/>
      <c r="N8086" s="65"/>
      <c r="O8086" s="65"/>
      <c r="P8086" s="66"/>
      <c r="Q8086" s="31">
        <f t="shared" si="252"/>
        <v>9999</v>
      </c>
      <c r="R8086" s="31" t="str">
        <f t="shared" si="253"/>
        <v/>
      </c>
      <c r="S8086" s="29">
        <f>IF($Q8086&lt;Parâmetros!$E$19,$G8086-1,$G8086)</f>
        <v>0</v>
      </c>
    </row>
    <row r="8087" spans="1:19" x14ac:dyDescent="0.25">
      <c r="A8087" s="116"/>
      <c r="B8087" s="65"/>
      <c r="C8087" s="65"/>
      <c r="D8087" s="66"/>
      <c r="E8087" s="67"/>
      <c r="F8087" s="65"/>
      <c r="G8087" s="66"/>
      <c r="J8087" s="65"/>
      <c r="K8087" s="65"/>
      <c r="L8087" s="66"/>
      <c r="M8087" s="65"/>
      <c r="N8087" s="65"/>
      <c r="O8087" s="65"/>
      <c r="P8087" s="66"/>
      <c r="Q8087" s="31">
        <f t="shared" si="252"/>
        <v>9999</v>
      </c>
      <c r="R8087" s="31" t="str">
        <f t="shared" si="253"/>
        <v/>
      </c>
      <c r="S8087" s="29">
        <f>IF($Q8087&lt;Parâmetros!$E$19,$G8087-1,$G8087)</f>
        <v>0</v>
      </c>
    </row>
    <row r="8088" spans="1:19" x14ac:dyDescent="0.25">
      <c r="A8088" s="116"/>
      <c r="B8088" s="65"/>
      <c r="C8088" s="65"/>
      <c r="D8088" s="66"/>
      <c r="E8088" s="67"/>
      <c r="F8088" s="65"/>
      <c r="G8088" s="66"/>
      <c r="J8088" s="65"/>
      <c r="K8088" s="65"/>
      <c r="L8088" s="66"/>
      <c r="M8088" s="65"/>
      <c r="N8088" s="65"/>
      <c r="O8088" s="65"/>
      <c r="P8088" s="66"/>
      <c r="Q8088" s="31">
        <f t="shared" si="252"/>
        <v>9999</v>
      </c>
      <c r="R8088" s="31" t="str">
        <f t="shared" si="253"/>
        <v/>
      </c>
      <c r="S8088" s="29">
        <f>IF($Q8088&lt;Parâmetros!$E$19,$G8088-1,$G8088)</f>
        <v>0</v>
      </c>
    </row>
    <row r="8089" spans="1:19" x14ac:dyDescent="0.25">
      <c r="A8089" s="116"/>
      <c r="B8089" s="65"/>
      <c r="C8089" s="65"/>
      <c r="D8089" s="66"/>
      <c r="E8089" s="67"/>
      <c r="F8089" s="65"/>
      <c r="G8089" s="66"/>
      <c r="J8089" s="65"/>
      <c r="K8089" s="65"/>
      <c r="L8089" s="66"/>
      <c r="M8089" s="65"/>
      <c r="N8089" s="65"/>
      <c r="O8089" s="65"/>
      <c r="P8089" s="66"/>
      <c r="Q8089" s="31">
        <f t="shared" si="252"/>
        <v>9999</v>
      </c>
      <c r="R8089" s="31" t="str">
        <f t="shared" si="253"/>
        <v/>
      </c>
      <c r="S8089" s="29">
        <f>IF($Q8089&lt;Parâmetros!$E$19,$G8089-1,$G8089)</f>
        <v>0</v>
      </c>
    </row>
    <row r="8090" spans="1:19" x14ac:dyDescent="0.25">
      <c r="A8090" s="116"/>
      <c r="B8090" s="65"/>
      <c r="C8090" s="65"/>
      <c r="D8090" s="66"/>
      <c r="E8090" s="67"/>
      <c r="F8090" s="65"/>
      <c r="G8090" s="66"/>
      <c r="J8090" s="65"/>
      <c r="K8090" s="65"/>
      <c r="L8090" s="66"/>
      <c r="M8090" s="65"/>
      <c r="N8090" s="65"/>
      <c r="O8090" s="65"/>
      <c r="P8090" s="66"/>
      <c r="Q8090" s="31">
        <f t="shared" si="252"/>
        <v>9999</v>
      </c>
      <c r="R8090" s="31" t="str">
        <f t="shared" si="253"/>
        <v/>
      </c>
      <c r="S8090" s="29">
        <f>IF($Q8090&lt;Parâmetros!$E$19,$G8090-1,$G8090)</f>
        <v>0</v>
      </c>
    </row>
    <row r="8091" spans="1:19" x14ac:dyDescent="0.25">
      <c r="A8091" s="116"/>
      <c r="B8091" s="65"/>
      <c r="C8091" s="65"/>
      <c r="D8091" s="66"/>
      <c r="E8091" s="67"/>
      <c r="F8091" s="65"/>
      <c r="G8091" s="66"/>
      <c r="J8091" s="65"/>
      <c r="K8091" s="65"/>
      <c r="L8091" s="66"/>
      <c r="M8091" s="65"/>
      <c r="N8091" s="65"/>
      <c r="O8091" s="65"/>
      <c r="P8091" s="66"/>
      <c r="Q8091" s="31">
        <f t="shared" si="252"/>
        <v>9999</v>
      </c>
      <c r="R8091" s="31" t="str">
        <f t="shared" si="253"/>
        <v/>
      </c>
      <c r="S8091" s="29">
        <f>IF($Q8091&lt;Parâmetros!$E$19,$G8091-1,$G8091)</f>
        <v>0</v>
      </c>
    </row>
    <row r="8092" spans="1:19" x14ac:dyDescent="0.25">
      <c r="A8092" s="116"/>
      <c r="B8092" s="65"/>
      <c r="C8092" s="65"/>
      <c r="D8092" s="66"/>
      <c r="E8092" s="67"/>
      <c r="F8092" s="65"/>
      <c r="G8092" s="66"/>
      <c r="J8092" s="65"/>
      <c r="K8092" s="65"/>
      <c r="L8092" s="66"/>
      <c r="M8092" s="65"/>
      <c r="O8092" s="65"/>
      <c r="P8092" s="66"/>
      <c r="Q8092" s="31">
        <f t="shared" si="252"/>
        <v>9999</v>
      </c>
      <c r="R8092" s="31" t="str">
        <f t="shared" si="253"/>
        <v/>
      </c>
      <c r="S8092" s="29">
        <f>IF($Q8092&lt;Parâmetros!$E$19,$G8092-1,$G8092)</f>
        <v>0</v>
      </c>
    </row>
    <row r="8093" spans="1:19" x14ac:dyDescent="0.25">
      <c r="A8093" s="116"/>
      <c r="B8093" s="65"/>
      <c r="C8093" s="65"/>
      <c r="D8093" s="66"/>
      <c r="E8093" s="67"/>
      <c r="F8093" s="65"/>
      <c r="G8093" s="66"/>
      <c r="J8093" s="65"/>
      <c r="K8093" s="65"/>
      <c r="L8093" s="66"/>
      <c r="M8093" s="65"/>
      <c r="N8093" s="65"/>
      <c r="O8093" s="65"/>
      <c r="P8093" s="66"/>
      <c r="Q8093" s="31">
        <f t="shared" si="252"/>
        <v>9999</v>
      </c>
      <c r="R8093" s="31" t="str">
        <f t="shared" si="253"/>
        <v/>
      </c>
      <c r="S8093" s="29">
        <f>IF($Q8093&lt;Parâmetros!$E$19,$G8093-1,$G8093)</f>
        <v>0</v>
      </c>
    </row>
    <row r="8094" spans="1:19" x14ac:dyDescent="0.25">
      <c r="A8094" s="116"/>
      <c r="B8094" s="65"/>
      <c r="C8094" s="65"/>
      <c r="D8094" s="66"/>
      <c r="E8094" s="67"/>
      <c r="F8094" s="65"/>
      <c r="G8094" s="66"/>
      <c r="J8094" s="65"/>
      <c r="K8094" s="65"/>
      <c r="L8094" s="66"/>
      <c r="M8094" s="65"/>
      <c r="N8094" s="65"/>
      <c r="O8094" s="65"/>
      <c r="P8094" s="66"/>
      <c r="Q8094" s="31">
        <f t="shared" si="252"/>
        <v>9999</v>
      </c>
      <c r="R8094" s="31" t="str">
        <f t="shared" si="253"/>
        <v/>
      </c>
      <c r="S8094" s="29">
        <f>IF($Q8094&lt;Parâmetros!$E$19,$G8094-1,$G8094)</f>
        <v>0</v>
      </c>
    </row>
    <row r="8095" spans="1:19" x14ac:dyDescent="0.25">
      <c r="A8095" s="116"/>
      <c r="B8095" s="65"/>
      <c r="C8095" s="65"/>
      <c r="D8095" s="66"/>
      <c r="E8095" s="67"/>
      <c r="F8095" s="65"/>
      <c r="G8095" s="66"/>
      <c r="J8095" s="65"/>
      <c r="K8095" s="65"/>
      <c r="L8095" s="66"/>
      <c r="M8095" s="65"/>
      <c r="N8095" s="65"/>
      <c r="O8095" s="65"/>
      <c r="P8095" s="66"/>
      <c r="Q8095" s="31">
        <f t="shared" si="252"/>
        <v>9999</v>
      </c>
      <c r="R8095" s="31" t="str">
        <f t="shared" si="253"/>
        <v/>
      </c>
      <c r="S8095" s="29">
        <f>IF($Q8095&lt;Parâmetros!$E$19,$G8095-1,$G8095)</f>
        <v>0</v>
      </c>
    </row>
    <row r="8096" spans="1:19" x14ac:dyDescent="0.25">
      <c r="A8096" s="116"/>
      <c r="B8096" s="65"/>
      <c r="C8096" s="65"/>
      <c r="D8096" s="66"/>
      <c r="E8096" s="67"/>
      <c r="F8096" s="65"/>
      <c r="G8096" s="66"/>
      <c r="J8096" s="65"/>
      <c r="K8096" s="65"/>
      <c r="L8096" s="66"/>
      <c r="M8096" s="65"/>
      <c r="N8096" s="65"/>
      <c r="O8096" s="65"/>
      <c r="P8096" s="66"/>
      <c r="Q8096" s="31">
        <f t="shared" si="252"/>
        <v>9999</v>
      </c>
      <c r="R8096" s="31" t="str">
        <f t="shared" si="253"/>
        <v/>
      </c>
      <c r="S8096" s="29">
        <f>IF($Q8096&lt;Parâmetros!$E$19,$G8096-1,$G8096)</f>
        <v>0</v>
      </c>
    </row>
    <row r="8097" spans="1:19" x14ac:dyDescent="0.25">
      <c r="A8097" s="116"/>
      <c r="B8097" s="65"/>
      <c r="C8097" s="65"/>
      <c r="D8097" s="66"/>
      <c r="E8097" s="67"/>
      <c r="F8097" s="65"/>
      <c r="G8097" s="66"/>
      <c r="J8097" s="65"/>
      <c r="K8097" s="65"/>
      <c r="L8097" s="66"/>
      <c r="M8097" s="65"/>
      <c r="N8097" s="65"/>
      <c r="O8097" s="65"/>
      <c r="P8097" s="66"/>
      <c r="Q8097" s="31">
        <f t="shared" si="252"/>
        <v>9999</v>
      </c>
      <c r="R8097" s="31" t="str">
        <f t="shared" si="253"/>
        <v/>
      </c>
      <c r="S8097" s="29">
        <f>IF($Q8097&lt;Parâmetros!$E$19,$G8097-1,$G8097)</f>
        <v>0</v>
      </c>
    </row>
    <row r="8098" spans="1:19" x14ac:dyDescent="0.25">
      <c r="A8098" s="116"/>
      <c r="B8098" s="65"/>
      <c r="C8098" s="65"/>
      <c r="D8098" s="66"/>
      <c r="E8098" s="67"/>
      <c r="F8098" s="65"/>
      <c r="G8098" s="66"/>
      <c r="J8098" s="65"/>
      <c r="K8098" s="65"/>
      <c r="L8098" s="66"/>
      <c r="M8098" s="65"/>
      <c r="N8098" s="65"/>
      <c r="O8098" s="65"/>
      <c r="P8098" s="66"/>
      <c r="Q8098" s="31">
        <f t="shared" si="252"/>
        <v>9999</v>
      </c>
      <c r="R8098" s="31" t="str">
        <f t="shared" si="253"/>
        <v/>
      </c>
      <c r="S8098" s="29">
        <f>IF($Q8098&lt;Parâmetros!$E$19,$G8098-1,$G8098)</f>
        <v>0</v>
      </c>
    </row>
    <row r="8099" spans="1:19" x14ac:dyDescent="0.25">
      <c r="A8099" s="116"/>
      <c r="B8099" s="65"/>
      <c r="C8099" s="65"/>
      <c r="D8099" s="66"/>
      <c r="E8099" s="67"/>
      <c r="F8099" s="65"/>
      <c r="G8099" s="66"/>
      <c r="J8099" s="65"/>
      <c r="K8099" s="65"/>
      <c r="L8099" s="66"/>
      <c r="M8099" s="65"/>
      <c r="N8099" s="65"/>
      <c r="O8099" s="65"/>
      <c r="P8099" s="66"/>
      <c r="Q8099" s="31">
        <f t="shared" si="252"/>
        <v>9999</v>
      </c>
      <c r="R8099" s="31" t="str">
        <f t="shared" si="253"/>
        <v/>
      </c>
      <c r="S8099" s="29">
        <f>IF($Q8099&lt;Parâmetros!$E$19,$G8099-1,$G8099)</f>
        <v>0</v>
      </c>
    </row>
    <row r="8100" spans="1:19" x14ac:dyDescent="0.25">
      <c r="A8100" s="116"/>
      <c r="B8100" s="65"/>
      <c r="C8100" s="65"/>
      <c r="D8100" s="66"/>
      <c r="E8100" s="67"/>
      <c r="F8100" s="65"/>
      <c r="G8100" s="66"/>
      <c r="J8100" s="65"/>
      <c r="K8100" s="65"/>
      <c r="L8100" s="66"/>
      <c r="M8100" s="65"/>
      <c r="N8100" s="65"/>
      <c r="O8100" s="65"/>
      <c r="P8100" s="66"/>
      <c r="Q8100" s="31">
        <f t="shared" si="252"/>
        <v>9999</v>
      </c>
      <c r="R8100" s="31" t="str">
        <f t="shared" si="253"/>
        <v/>
      </c>
      <c r="S8100" s="29">
        <f>IF($Q8100&lt;Parâmetros!$E$19,$G8100-1,$G8100)</f>
        <v>0</v>
      </c>
    </row>
    <row r="8101" spans="1:19" x14ac:dyDescent="0.25">
      <c r="A8101" s="116"/>
      <c r="B8101" s="65"/>
      <c r="C8101" s="65"/>
      <c r="D8101" s="66"/>
      <c r="E8101" s="67"/>
      <c r="F8101" s="65"/>
      <c r="G8101" s="66"/>
      <c r="J8101" s="65"/>
      <c r="K8101" s="65"/>
      <c r="L8101" s="66"/>
      <c r="M8101" s="65"/>
      <c r="N8101" s="65"/>
      <c r="O8101" s="65"/>
      <c r="P8101" s="66"/>
      <c r="Q8101" s="31">
        <f t="shared" si="252"/>
        <v>9999</v>
      </c>
      <c r="R8101" s="31" t="str">
        <f t="shared" si="253"/>
        <v/>
      </c>
      <c r="S8101" s="29">
        <f>IF($Q8101&lt;Parâmetros!$E$19,$G8101-1,$G8101)</f>
        <v>0</v>
      </c>
    </row>
    <row r="8102" spans="1:19" x14ac:dyDescent="0.25">
      <c r="A8102" s="116"/>
      <c r="B8102" s="65"/>
      <c r="C8102" s="65"/>
      <c r="D8102" s="66"/>
      <c r="E8102" s="67"/>
      <c r="F8102" s="65"/>
      <c r="G8102" s="66"/>
      <c r="J8102" s="65"/>
      <c r="K8102" s="65"/>
      <c r="L8102" s="66"/>
      <c r="M8102" s="65"/>
      <c r="O8102" s="65"/>
      <c r="P8102" s="66"/>
      <c r="Q8102" s="31">
        <f t="shared" si="252"/>
        <v>9999</v>
      </c>
      <c r="R8102" s="31" t="str">
        <f t="shared" si="253"/>
        <v/>
      </c>
      <c r="S8102" s="29">
        <f>IF($Q8102&lt;Parâmetros!$E$19,$G8102-1,$G8102)</f>
        <v>0</v>
      </c>
    </row>
    <row r="8103" spans="1:19" x14ac:dyDescent="0.25">
      <c r="A8103" s="116"/>
      <c r="B8103" s="65"/>
      <c r="C8103" s="65"/>
      <c r="D8103" s="66"/>
      <c r="E8103" s="67"/>
      <c r="F8103" s="65"/>
      <c r="G8103" s="66"/>
      <c r="J8103" s="65"/>
      <c r="K8103" s="65"/>
      <c r="L8103" s="66"/>
      <c r="M8103" s="65"/>
      <c r="N8103" s="65"/>
      <c r="O8103" s="65"/>
      <c r="P8103" s="66"/>
      <c r="Q8103" s="31">
        <f t="shared" si="252"/>
        <v>9999</v>
      </c>
      <c r="R8103" s="31" t="str">
        <f t="shared" si="253"/>
        <v/>
      </c>
      <c r="S8103" s="29">
        <f>IF($Q8103&lt;Parâmetros!$E$19,$G8103-1,$G8103)</f>
        <v>0</v>
      </c>
    </row>
    <row r="8104" spans="1:19" x14ac:dyDescent="0.25">
      <c r="A8104" s="116"/>
      <c r="B8104" s="65"/>
      <c r="C8104" s="65"/>
      <c r="D8104" s="66"/>
      <c r="E8104" s="67"/>
      <c r="F8104" s="65"/>
      <c r="G8104" s="66"/>
      <c r="J8104" s="65"/>
      <c r="K8104" s="65"/>
      <c r="L8104" s="66"/>
      <c r="M8104" s="65"/>
      <c r="N8104" s="65"/>
      <c r="O8104" s="65"/>
      <c r="P8104" s="66"/>
      <c r="Q8104" s="31">
        <f t="shared" si="252"/>
        <v>9999</v>
      </c>
      <c r="R8104" s="31" t="str">
        <f t="shared" si="253"/>
        <v/>
      </c>
      <c r="S8104" s="29">
        <f>IF($Q8104&lt;Parâmetros!$E$19,$G8104-1,$G8104)</f>
        <v>0</v>
      </c>
    </row>
    <row r="8105" spans="1:19" x14ac:dyDescent="0.25">
      <c r="A8105" s="116"/>
      <c r="B8105" s="65"/>
      <c r="C8105" s="65"/>
      <c r="D8105" s="66"/>
      <c r="E8105" s="67"/>
      <c r="F8105" s="65"/>
      <c r="G8105" s="66"/>
      <c r="J8105" s="65"/>
      <c r="K8105" s="65"/>
      <c r="L8105" s="66"/>
      <c r="M8105" s="65"/>
      <c r="O8105" s="65"/>
      <c r="P8105" s="66"/>
      <c r="Q8105" s="31">
        <f t="shared" si="252"/>
        <v>9999</v>
      </c>
      <c r="R8105" s="31" t="str">
        <f t="shared" si="253"/>
        <v/>
      </c>
      <c r="S8105" s="29">
        <f>IF($Q8105&lt;Parâmetros!$E$19,$G8105-1,$G8105)</f>
        <v>0</v>
      </c>
    </row>
    <row r="8106" spans="1:19" x14ac:dyDescent="0.25">
      <c r="A8106" s="116"/>
      <c r="B8106" s="65"/>
      <c r="C8106" s="65"/>
      <c r="D8106" s="66"/>
      <c r="E8106" s="67"/>
      <c r="F8106" s="65"/>
      <c r="G8106" s="66"/>
      <c r="J8106" s="65"/>
      <c r="K8106" s="65"/>
      <c r="L8106" s="66"/>
      <c r="M8106" s="65"/>
      <c r="O8106" s="65"/>
      <c r="P8106" s="66"/>
      <c r="Q8106" s="31">
        <f t="shared" si="252"/>
        <v>9999</v>
      </c>
      <c r="R8106" s="31" t="str">
        <f t="shared" si="253"/>
        <v/>
      </c>
      <c r="S8106" s="29">
        <f>IF($Q8106&lt;Parâmetros!$E$19,$G8106-1,$G8106)</f>
        <v>0</v>
      </c>
    </row>
    <row r="8107" spans="1:19" x14ac:dyDescent="0.25">
      <c r="A8107" s="116"/>
      <c r="B8107" s="65"/>
      <c r="C8107" s="65"/>
      <c r="D8107" s="66"/>
      <c r="E8107" s="67"/>
      <c r="F8107" s="65"/>
      <c r="G8107" s="66"/>
      <c r="J8107" s="65"/>
      <c r="K8107" s="65"/>
      <c r="L8107" s="66"/>
      <c r="M8107" s="65"/>
      <c r="O8107" s="65"/>
      <c r="P8107" s="66"/>
      <c r="Q8107" s="31">
        <f t="shared" si="252"/>
        <v>9999</v>
      </c>
      <c r="R8107" s="31" t="str">
        <f t="shared" si="253"/>
        <v/>
      </c>
      <c r="S8107" s="29">
        <f>IF($Q8107&lt;Parâmetros!$E$19,$G8107-1,$G8107)</f>
        <v>0</v>
      </c>
    </row>
    <row r="8108" spans="1:19" x14ac:dyDescent="0.25">
      <c r="A8108" s="116"/>
      <c r="B8108" s="65"/>
      <c r="C8108" s="65"/>
      <c r="D8108" s="66"/>
      <c r="E8108" s="67"/>
      <c r="F8108" s="65"/>
      <c r="G8108" s="66"/>
      <c r="J8108" s="65"/>
      <c r="K8108" s="65"/>
      <c r="L8108" s="66"/>
      <c r="M8108" s="65"/>
      <c r="O8108" s="65"/>
      <c r="P8108" s="66"/>
      <c r="Q8108" s="31">
        <f t="shared" si="252"/>
        <v>9999</v>
      </c>
      <c r="R8108" s="31" t="str">
        <f t="shared" si="253"/>
        <v/>
      </c>
      <c r="S8108" s="29">
        <f>IF($Q8108&lt;Parâmetros!$E$19,$G8108-1,$G8108)</f>
        <v>0</v>
      </c>
    </row>
    <row r="8109" spans="1:19" x14ac:dyDescent="0.25">
      <c r="A8109" s="116"/>
      <c r="B8109" s="65"/>
      <c r="C8109" s="65"/>
      <c r="D8109" s="66"/>
      <c r="E8109" s="67"/>
      <c r="F8109" s="65"/>
      <c r="G8109" s="66"/>
      <c r="J8109" s="65"/>
      <c r="K8109" s="65"/>
      <c r="L8109" s="66"/>
      <c r="M8109" s="65"/>
      <c r="O8109" s="65"/>
      <c r="P8109" s="66"/>
      <c r="Q8109" s="31">
        <f t="shared" si="252"/>
        <v>9999</v>
      </c>
      <c r="R8109" s="31" t="str">
        <f t="shared" si="253"/>
        <v/>
      </c>
      <c r="S8109" s="29">
        <f>IF($Q8109&lt;Parâmetros!$E$19,$G8109-1,$G8109)</f>
        <v>0</v>
      </c>
    </row>
    <row r="8110" spans="1:19" x14ac:dyDescent="0.25">
      <c r="A8110" s="116"/>
      <c r="B8110" s="65"/>
      <c r="C8110" s="65"/>
      <c r="D8110" s="66"/>
      <c r="E8110" s="67"/>
      <c r="F8110" s="65"/>
      <c r="G8110" s="66"/>
      <c r="J8110" s="65"/>
      <c r="K8110" s="65"/>
      <c r="L8110" s="66"/>
      <c r="M8110" s="65"/>
      <c r="O8110" s="65"/>
      <c r="P8110" s="66"/>
      <c r="Q8110" s="31">
        <f t="shared" si="252"/>
        <v>9999</v>
      </c>
      <c r="R8110" s="31" t="str">
        <f t="shared" si="253"/>
        <v/>
      </c>
      <c r="S8110" s="29">
        <f>IF($Q8110&lt;Parâmetros!$E$19,$G8110-1,$G8110)</f>
        <v>0</v>
      </c>
    </row>
    <row r="8111" spans="1:19" x14ac:dyDescent="0.25">
      <c r="A8111" s="116"/>
      <c r="B8111" s="65"/>
      <c r="C8111" s="65"/>
      <c r="D8111" s="66"/>
      <c r="E8111" s="67"/>
      <c r="F8111" s="65"/>
      <c r="G8111" s="66"/>
      <c r="J8111" s="65"/>
      <c r="K8111" s="65"/>
      <c r="L8111" s="66"/>
      <c r="M8111" s="65"/>
      <c r="O8111" s="65"/>
      <c r="P8111" s="66"/>
      <c r="Q8111" s="31">
        <f t="shared" si="252"/>
        <v>9999</v>
      </c>
      <c r="R8111" s="31" t="str">
        <f t="shared" si="253"/>
        <v/>
      </c>
      <c r="S8111" s="29">
        <f>IF($Q8111&lt;Parâmetros!$E$19,$G8111-1,$G8111)</f>
        <v>0</v>
      </c>
    </row>
    <row r="8112" spans="1:19" x14ac:dyDescent="0.25">
      <c r="A8112" s="116"/>
      <c r="B8112" s="65"/>
      <c r="C8112" s="65"/>
      <c r="D8112" s="66"/>
      <c r="E8112" s="67"/>
      <c r="F8112" s="65"/>
      <c r="G8112" s="66"/>
      <c r="J8112" s="65"/>
      <c r="K8112" s="65"/>
      <c r="L8112" s="66"/>
      <c r="M8112" s="65"/>
      <c r="O8112" s="65"/>
      <c r="P8112" s="66"/>
      <c r="Q8112" s="31">
        <f t="shared" si="252"/>
        <v>9999</v>
      </c>
      <c r="R8112" s="31" t="str">
        <f t="shared" si="253"/>
        <v/>
      </c>
      <c r="S8112" s="29">
        <f>IF($Q8112&lt;Parâmetros!$E$19,$G8112-1,$G8112)</f>
        <v>0</v>
      </c>
    </row>
    <row r="8113" spans="1:19" x14ac:dyDescent="0.25">
      <c r="A8113" s="116"/>
      <c r="B8113" s="65"/>
      <c r="C8113" s="65"/>
      <c r="D8113" s="66"/>
      <c r="E8113" s="67"/>
      <c r="F8113" s="65"/>
      <c r="G8113" s="66"/>
      <c r="J8113" s="65"/>
      <c r="K8113" s="65"/>
      <c r="L8113" s="66"/>
      <c r="M8113" s="65"/>
      <c r="O8113" s="65"/>
      <c r="P8113" s="66"/>
      <c r="Q8113" s="31">
        <f t="shared" si="252"/>
        <v>9999</v>
      </c>
      <c r="R8113" s="31" t="str">
        <f t="shared" si="253"/>
        <v/>
      </c>
      <c r="S8113" s="29">
        <f>IF($Q8113&lt;Parâmetros!$E$19,$G8113-1,$G8113)</f>
        <v>0</v>
      </c>
    </row>
    <row r="8114" spans="1:19" x14ac:dyDescent="0.25">
      <c r="A8114" s="116"/>
      <c r="B8114" s="65"/>
      <c r="C8114" s="65"/>
      <c r="D8114" s="66"/>
      <c r="E8114" s="67"/>
      <c r="F8114" s="65"/>
      <c r="G8114" s="66"/>
      <c r="J8114" s="65"/>
      <c r="K8114" s="65"/>
      <c r="L8114" s="66"/>
      <c r="M8114" s="65"/>
      <c r="O8114" s="65"/>
      <c r="P8114" s="66"/>
      <c r="Q8114" s="31">
        <f t="shared" si="252"/>
        <v>9999</v>
      </c>
      <c r="R8114" s="31" t="str">
        <f t="shared" si="253"/>
        <v/>
      </c>
      <c r="S8114" s="29">
        <f>IF($Q8114&lt;Parâmetros!$E$19,$G8114-1,$G8114)</f>
        <v>0</v>
      </c>
    </row>
    <row r="8115" spans="1:19" x14ac:dyDescent="0.25">
      <c r="A8115" s="116"/>
      <c r="B8115" s="65"/>
      <c r="C8115" s="65"/>
      <c r="D8115" s="66"/>
      <c r="E8115" s="67"/>
      <c r="F8115" s="65"/>
      <c r="G8115" s="66"/>
      <c r="J8115" s="65"/>
      <c r="K8115" s="65"/>
      <c r="L8115" s="66"/>
      <c r="M8115" s="65"/>
      <c r="O8115" s="65"/>
      <c r="P8115" s="66"/>
      <c r="Q8115" s="31">
        <f t="shared" si="252"/>
        <v>9999</v>
      </c>
      <c r="R8115" s="31" t="str">
        <f t="shared" si="253"/>
        <v/>
      </c>
      <c r="S8115" s="29">
        <f>IF($Q8115&lt;Parâmetros!$E$19,$G8115-1,$G8115)</f>
        <v>0</v>
      </c>
    </row>
    <row r="8116" spans="1:19" x14ac:dyDescent="0.25">
      <c r="A8116" s="116"/>
      <c r="B8116" s="65"/>
      <c r="C8116" s="65"/>
      <c r="D8116" s="66"/>
      <c r="E8116" s="67"/>
      <c r="F8116" s="65"/>
      <c r="G8116" s="66"/>
      <c r="J8116" s="65"/>
      <c r="K8116" s="65"/>
      <c r="L8116" s="66"/>
      <c r="M8116" s="65"/>
      <c r="O8116" s="65"/>
      <c r="P8116" s="66"/>
      <c r="Q8116" s="31">
        <f t="shared" si="252"/>
        <v>9999</v>
      </c>
      <c r="R8116" s="31" t="str">
        <f t="shared" si="253"/>
        <v/>
      </c>
      <c r="S8116" s="29">
        <f>IF($Q8116&lt;Parâmetros!$E$19,$G8116-1,$G8116)</f>
        <v>0</v>
      </c>
    </row>
    <row r="8117" spans="1:19" x14ac:dyDescent="0.25">
      <c r="A8117" s="116"/>
      <c r="B8117" s="65"/>
      <c r="C8117" s="65"/>
      <c r="D8117" s="66"/>
      <c r="E8117" s="67"/>
      <c r="F8117" s="65"/>
      <c r="G8117" s="66"/>
      <c r="J8117" s="65"/>
      <c r="K8117" s="65"/>
      <c r="L8117" s="66"/>
      <c r="M8117" s="65"/>
      <c r="N8117" s="65"/>
      <c r="O8117" s="65"/>
      <c r="P8117" s="66"/>
      <c r="Q8117" s="31">
        <f t="shared" si="252"/>
        <v>9999</v>
      </c>
      <c r="R8117" s="31" t="str">
        <f t="shared" si="253"/>
        <v/>
      </c>
      <c r="S8117" s="29">
        <f>IF($Q8117&lt;Parâmetros!$E$19,$G8117-1,$G8117)</f>
        <v>0</v>
      </c>
    </row>
    <row r="8118" spans="1:19" x14ac:dyDescent="0.25">
      <c r="A8118" s="116"/>
      <c r="B8118" s="65"/>
      <c r="C8118" s="65"/>
      <c r="D8118" s="66"/>
      <c r="E8118" s="67"/>
      <c r="F8118" s="65"/>
      <c r="G8118" s="66"/>
      <c r="J8118" s="65"/>
      <c r="K8118" s="65"/>
      <c r="L8118" s="66"/>
      <c r="M8118" s="65"/>
      <c r="N8118" s="65"/>
      <c r="O8118" s="65"/>
      <c r="P8118" s="66"/>
      <c r="Q8118" s="31">
        <f t="shared" si="252"/>
        <v>9999</v>
      </c>
      <c r="R8118" s="31" t="str">
        <f t="shared" si="253"/>
        <v/>
      </c>
      <c r="S8118" s="29">
        <f>IF($Q8118&lt;Parâmetros!$E$19,$G8118-1,$G8118)</f>
        <v>0</v>
      </c>
    </row>
    <row r="8119" spans="1:19" x14ac:dyDescent="0.25">
      <c r="A8119" s="116"/>
      <c r="B8119" s="65"/>
      <c r="C8119" s="65"/>
      <c r="D8119" s="66"/>
      <c r="E8119" s="67"/>
      <c r="F8119" s="65"/>
      <c r="G8119" s="66"/>
      <c r="J8119" s="65"/>
      <c r="K8119" s="65"/>
      <c r="L8119" s="66"/>
      <c r="M8119" s="65"/>
      <c r="N8119" s="65"/>
      <c r="O8119" s="65"/>
      <c r="P8119" s="66"/>
      <c r="Q8119" s="31">
        <f t="shared" si="252"/>
        <v>9999</v>
      </c>
      <c r="R8119" s="31" t="str">
        <f t="shared" si="253"/>
        <v/>
      </c>
      <c r="S8119" s="29">
        <f>IF($Q8119&lt;Parâmetros!$E$19,$G8119-1,$G8119)</f>
        <v>0</v>
      </c>
    </row>
    <row r="8120" spans="1:19" x14ac:dyDescent="0.25">
      <c r="A8120" s="116"/>
      <c r="B8120" s="65"/>
      <c r="C8120" s="65"/>
      <c r="D8120" s="66"/>
      <c r="E8120" s="67"/>
      <c r="F8120" s="65"/>
      <c r="G8120" s="66"/>
      <c r="J8120" s="65"/>
      <c r="K8120" s="65"/>
      <c r="L8120" s="66"/>
      <c r="M8120" s="65"/>
      <c r="N8120" s="65"/>
      <c r="O8120" s="65"/>
      <c r="P8120" s="66"/>
      <c r="Q8120" s="31">
        <f t="shared" si="252"/>
        <v>9999</v>
      </c>
      <c r="R8120" s="31" t="str">
        <f t="shared" si="253"/>
        <v/>
      </c>
      <c r="S8120" s="29">
        <f>IF($Q8120&lt;Parâmetros!$E$19,$G8120-1,$G8120)</f>
        <v>0</v>
      </c>
    </row>
    <row r="8121" spans="1:19" x14ac:dyDescent="0.25">
      <c r="A8121" s="116"/>
      <c r="B8121" s="65"/>
      <c r="C8121" s="65"/>
      <c r="D8121" s="66"/>
      <c r="E8121" s="67"/>
      <c r="F8121" s="65"/>
      <c r="G8121" s="66"/>
      <c r="J8121" s="65"/>
      <c r="K8121" s="65"/>
      <c r="L8121" s="66"/>
      <c r="M8121" s="65"/>
      <c r="N8121" s="65"/>
      <c r="O8121" s="65"/>
      <c r="P8121" s="66"/>
      <c r="Q8121" s="31">
        <f t="shared" si="252"/>
        <v>9999</v>
      </c>
      <c r="R8121" s="31" t="str">
        <f t="shared" si="253"/>
        <v/>
      </c>
      <c r="S8121" s="29">
        <f>IF($Q8121&lt;Parâmetros!$E$19,$G8121-1,$G8121)</f>
        <v>0</v>
      </c>
    </row>
    <row r="8122" spans="1:19" x14ac:dyDescent="0.25">
      <c r="A8122" s="116"/>
      <c r="B8122" s="65"/>
      <c r="C8122" s="65"/>
      <c r="D8122" s="66"/>
      <c r="E8122" s="67"/>
      <c r="F8122" s="65"/>
      <c r="G8122" s="66"/>
      <c r="J8122" s="65"/>
      <c r="K8122" s="65"/>
      <c r="L8122" s="66"/>
      <c r="M8122" s="65"/>
      <c r="N8122" s="65"/>
      <c r="O8122" s="65"/>
      <c r="P8122" s="66"/>
      <c r="Q8122" s="31">
        <f t="shared" si="252"/>
        <v>9999</v>
      </c>
      <c r="R8122" s="31" t="str">
        <f t="shared" si="253"/>
        <v/>
      </c>
      <c r="S8122" s="29">
        <f>IF($Q8122&lt;Parâmetros!$E$19,$G8122-1,$G8122)</f>
        <v>0</v>
      </c>
    </row>
    <row r="8123" spans="1:19" x14ac:dyDescent="0.25">
      <c r="A8123" s="116"/>
      <c r="B8123" s="65"/>
      <c r="C8123" s="65"/>
      <c r="D8123" s="66"/>
      <c r="E8123" s="67"/>
      <c r="F8123" s="65"/>
      <c r="G8123" s="66"/>
      <c r="J8123" s="65"/>
      <c r="K8123" s="65"/>
      <c r="L8123" s="66"/>
      <c r="M8123" s="65"/>
      <c r="N8123" s="65"/>
      <c r="O8123" s="65"/>
      <c r="P8123" s="66"/>
      <c r="Q8123" s="31">
        <f t="shared" si="252"/>
        <v>9999</v>
      </c>
      <c r="R8123" s="31" t="str">
        <f t="shared" si="253"/>
        <v/>
      </c>
      <c r="S8123" s="29">
        <f>IF($Q8123&lt;Parâmetros!$E$19,$G8123-1,$G8123)</f>
        <v>0</v>
      </c>
    </row>
    <row r="8124" spans="1:19" x14ac:dyDescent="0.25">
      <c r="A8124" s="116"/>
      <c r="B8124" s="65"/>
      <c r="C8124" s="65"/>
      <c r="D8124" s="66"/>
      <c r="E8124" s="67"/>
      <c r="F8124" s="65"/>
      <c r="G8124" s="66"/>
      <c r="J8124" s="65"/>
      <c r="K8124" s="65"/>
      <c r="L8124" s="66"/>
      <c r="M8124" s="65"/>
      <c r="N8124" s="65"/>
      <c r="O8124" s="65"/>
      <c r="P8124" s="66"/>
      <c r="Q8124" s="31">
        <f t="shared" ref="Q8124:Q8187" si="254">IFERROR(VALUE(LEFT($J8124,2))*60+VALUE(MID($J8124,4,2)),9999)</f>
        <v>9999</v>
      </c>
      <c r="R8124" s="31" t="str">
        <f t="shared" ref="R8124:R8187" si="255">IFERROR(VALUE(LEFT($K8124,2))*60+VALUE(MID($K8124,4,2)),"")</f>
        <v/>
      </c>
      <c r="S8124" s="29">
        <f>IF($Q8124&lt;Parâmetros!$E$19,$G8124-1,$G8124)</f>
        <v>0</v>
      </c>
    </row>
    <row r="8125" spans="1:19" x14ac:dyDescent="0.25">
      <c r="A8125" s="116"/>
      <c r="B8125" s="65"/>
      <c r="C8125" s="65"/>
      <c r="D8125" s="66"/>
      <c r="E8125" s="67"/>
      <c r="F8125" s="65"/>
      <c r="G8125" s="66"/>
      <c r="J8125" s="65"/>
      <c r="K8125" s="65"/>
      <c r="L8125" s="66"/>
      <c r="M8125" s="65"/>
      <c r="N8125" s="65"/>
      <c r="O8125" s="65"/>
      <c r="P8125" s="66"/>
      <c r="Q8125" s="31">
        <f t="shared" si="254"/>
        <v>9999</v>
      </c>
      <c r="R8125" s="31" t="str">
        <f t="shared" si="255"/>
        <v/>
      </c>
      <c r="S8125" s="29">
        <f>IF($Q8125&lt;Parâmetros!$E$19,$G8125-1,$G8125)</f>
        <v>0</v>
      </c>
    </row>
    <row r="8126" spans="1:19" x14ac:dyDescent="0.25">
      <c r="A8126" s="116"/>
      <c r="B8126" s="65"/>
      <c r="C8126" s="65"/>
      <c r="D8126" s="66"/>
      <c r="E8126" s="67"/>
      <c r="F8126" s="65"/>
      <c r="G8126" s="66"/>
      <c r="J8126" s="65"/>
      <c r="K8126" s="65"/>
      <c r="L8126" s="66"/>
      <c r="M8126" s="65"/>
      <c r="O8126" s="65"/>
      <c r="P8126" s="66"/>
      <c r="Q8126" s="31">
        <f t="shared" si="254"/>
        <v>9999</v>
      </c>
      <c r="R8126" s="31" t="str">
        <f t="shared" si="255"/>
        <v/>
      </c>
      <c r="S8126" s="29">
        <f>IF($Q8126&lt;Parâmetros!$E$19,$G8126-1,$G8126)</f>
        <v>0</v>
      </c>
    </row>
    <row r="8127" spans="1:19" x14ac:dyDescent="0.25">
      <c r="A8127" s="116"/>
      <c r="B8127" s="65"/>
      <c r="C8127" s="65"/>
      <c r="D8127" s="66"/>
      <c r="E8127" s="67"/>
      <c r="F8127" s="65"/>
      <c r="G8127" s="66"/>
      <c r="J8127" s="65"/>
      <c r="K8127" s="65"/>
      <c r="L8127" s="66"/>
      <c r="M8127" s="65"/>
      <c r="N8127" s="65"/>
      <c r="O8127" s="65"/>
      <c r="P8127" s="66"/>
      <c r="Q8127" s="31">
        <f t="shared" si="254"/>
        <v>9999</v>
      </c>
      <c r="R8127" s="31" t="str">
        <f t="shared" si="255"/>
        <v/>
      </c>
      <c r="S8127" s="29">
        <f>IF($Q8127&lt;Parâmetros!$E$19,$G8127-1,$G8127)</f>
        <v>0</v>
      </c>
    </row>
    <row r="8128" spans="1:19" x14ac:dyDescent="0.25">
      <c r="A8128" s="116"/>
      <c r="B8128" s="65"/>
      <c r="C8128" s="65"/>
      <c r="D8128" s="66"/>
      <c r="E8128" s="67"/>
      <c r="F8128" s="65"/>
      <c r="G8128" s="66"/>
      <c r="J8128" s="65"/>
      <c r="K8128" s="65"/>
      <c r="L8128" s="66"/>
      <c r="M8128" s="65"/>
      <c r="N8128" s="65"/>
      <c r="O8128" s="65"/>
      <c r="P8128" s="66"/>
      <c r="Q8128" s="31">
        <f t="shared" si="254"/>
        <v>9999</v>
      </c>
      <c r="R8128" s="31" t="str">
        <f t="shared" si="255"/>
        <v/>
      </c>
      <c r="S8128" s="29">
        <f>IF($Q8128&lt;Parâmetros!$E$19,$G8128-1,$G8128)</f>
        <v>0</v>
      </c>
    </row>
    <row r="8129" spans="1:19" x14ac:dyDescent="0.25">
      <c r="A8129" s="116"/>
      <c r="B8129" s="65"/>
      <c r="C8129" s="65"/>
      <c r="D8129" s="66"/>
      <c r="E8129" s="67"/>
      <c r="F8129" s="65"/>
      <c r="G8129" s="66"/>
      <c r="J8129" s="65"/>
      <c r="K8129" s="65"/>
      <c r="L8129" s="66"/>
      <c r="M8129" s="65"/>
      <c r="N8129" s="65"/>
      <c r="O8129" s="65"/>
      <c r="P8129" s="66"/>
      <c r="Q8129" s="31">
        <f t="shared" si="254"/>
        <v>9999</v>
      </c>
      <c r="R8129" s="31" t="str">
        <f t="shared" si="255"/>
        <v/>
      </c>
      <c r="S8129" s="29">
        <f>IF($Q8129&lt;Parâmetros!$E$19,$G8129-1,$G8129)</f>
        <v>0</v>
      </c>
    </row>
    <row r="8130" spans="1:19" x14ac:dyDescent="0.25">
      <c r="A8130" s="116"/>
      <c r="B8130" s="65"/>
      <c r="C8130" s="65"/>
      <c r="D8130" s="66"/>
      <c r="E8130" s="67"/>
      <c r="F8130" s="65"/>
      <c r="G8130" s="66"/>
      <c r="J8130" s="65"/>
      <c r="K8130" s="65"/>
      <c r="L8130" s="66"/>
      <c r="M8130" s="65"/>
      <c r="N8130" s="65"/>
      <c r="O8130" s="65"/>
      <c r="P8130" s="66"/>
      <c r="Q8130" s="31">
        <f t="shared" si="254"/>
        <v>9999</v>
      </c>
      <c r="R8130" s="31" t="str">
        <f t="shared" si="255"/>
        <v/>
      </c>
      <c r="S8130" s="29">
        <f>IF($Q8130&lt;Parâmetros!$E$19,$G8130-1,$G8130)</f>
        <v>0</v>
      </c>
    </row>
    <row r="8131" spans="1:19" x14ac:dyDescent="0.25">
      <c r="A8131" s="116"/>
      <c r="B8131" s="65"/>
      <c r="C8131" s="65"/>
      <c r="D8131" s="66"/>
      <c r="E8131" s="67"/>
      <c r="F8131" s="65"/>
      <c r="G8131" s="66"/>
      <c r="J8131" s="65"/>
      <c r="K8131" s="65"/>
      <c r="L8131" s="66"/>
      <c r="M8131" s="65"/>
      <c r="N8131" s="65"/>
      <c r="O8131" s="65"/>
      <c r="P8131" s="66"/>
      <c r="Q8131" s="31">
        <f t="shared" si="254"/>
        <v>9999</v>
      </c>
      <c r="R8131" s="31" t="str">
        <f t="shared" si="255"/>
        <v/>
      </c>
      <c r="S8131" s="29">
        <f>IF($Q8131&lt;Parâmetros!$E$19,$G8131-1,$G8131)</f>
        <v>0</v>
      </c>
    </row>
    <row r="8132" spans="1:19" x14ac:dyDescent="0.25">
      <c r="A8132" s="116"/>
      <c r="B8132" s="65"/>
      <c r="C8132" s="65"/>
      <c r="D8132" s="66"/>
      <c r="E8132" s="67"/>
      <c r="F8132" s="65"/>
      <c r="G8132" s="66"/>
      <c r="J8132" s="65"/>
      <c r="K8132" s="65"/>
      <c r="L8132" s="66"/>
      <c r="M8132" s="65"/>
      <c r="N8132" s="65"/>
      <c r="O8132" s="65"/>
      <c r="P8132" s="66"/>
      <c r="Q8132" s="31">
        <f t="shared" si="254"/>
        <v>9999</v>
      </c>
      <c r="R8132" s="31" t="str">
        <f t="shared" si="255"/>
        <v/>
      </c>
      <c r="S8132" s="29">
        <f>IF($Q8132&lt;Parâmetros!$E$19,$G8132-1,$G8132)</f>
        <v>0</v>
      </c>
    </row>
    <row r="8133" spans="1:19" x14ac:dyDescent="0.25">
      <c r="A8133" s="116"/>
      <c r="B8133" s="65"/>
      <c r="C8133" s="65"/>
      <c r="D8133" s="66"/>
      <c r="E8133" s="67"/>
      <c r="F8133" s="65"/>
      <c r="G8133" s="66"/>
      <c r="J8133" s="65"/>
      <c r="K8133" s="65"/>
      <c r="L8133" s="66"/>
      <c r="M8133" s="65"/>
      <c r="N8133" s="65"/>
      <c r="O8133" s="65"/>
      <c r="P8133" s="66"/>
      <c r="Q8133" s="31">
        <f t="shared" si="254"/>
        <v>9999</v>
      </c>
      <c r="R8133" s="31" t="str">
        <f t="shared" si="255"/>
        <v/>
      </c>
      <c r="S8133" s="29">
        <f>IF($Q8133&lt;Parâmetros!$E$19,$G8133-1,$G8133)</f>
        <v>0</v>
      </c>
    </row>
    <row r="8134" spans="1:19" x14ac:dyDescent="0.25">
      <c r="A8134" s="116"/>
      <c r="B8134" s="65"/>
      <c r="C8134" s="65"/>
      <c r="D8134" s="66"/>
      <c r="E8134" s="67"/>
      <c r="F8134" s="65"/>
      <c r="G8134" s="66"/>
      <c r="J8134" s="65"/>
      <c r="K8134" s="65"/>
      <c r="L8134" s="66"/>
      <c r="M8134" s="65"/>
      <c r="N8134" s="65"/>
      <c r="O8134" s="65"/>
      <c r="P8134" s="66"/>
      <c r="Q8134" s="31">
        <f t="shared" si="254"/>
        <v>9999</v>
      </c>
      <c r="R8134" s="31" t="str">
        <f t="shared" si="255"/>
        <v/>
      </c>
      <c r="S8134" s="29">
        <f>IF($Q8134&lt;Parâmetros!$E$19,$G8134-1,$G8134)</f>
        <v>0</v>
      </c>
    </row>
    <row r="8135" spans="1:19" x14ac:dyDescent="0.25">
      <c r="A8135" s="116"/>
      <c r="B8135" s="65"/>
      <c r="C8135" s="65"/>
      <c r="D8135" s="66"/>
      <c r="E8135" s="67"/>
      <c r="F8135" s="65"/>
      <c r="G8135" s="66"/>
      <c r="J8135" s="65"/>
      <c r="K8135" s="65"/>
      <c r="L8135" s="66"/>
      <c r="M8135" s="65"/>
      <c r="N8135" s="65"/>
      <c r="O8135" s="65"/>
      <c r="P8135" s="66"/>
      <c r="Q8135" s="31">
        <f t="shared" si="254"/>
        <v>9999</v>
      </c>
      <c r="R8135" s="31" t="str">
        <f t="shared" si="255"/>
        <v/>
      </c>
      <c r="S8135" s="29">
        <f>IF($Q8135&lt;Parâmetros!$E$19,$G8135-1,$G8135)</f>
        <v>0</v>
      </c>
    </row>
    <row r="8136" spans="1:19" x14ac:dyDescent="0.25">
      <c r="A8136" s="116"/>
      <c r="B8136" s="65"/>
      <c r="C8136" s="65"/>
      <c r="D8136" s="66"/>
      <c r="E8136" s="67"/>
      <c r="F8136" s="65"/>
      <c r="G8136" s="66"/>
      <c r="J8136" s="65"/>
      <c r="K8136" s="65"/>
      <c r="L8136" s="66"/>
      <c r="M8136" s="65"/>
      <c r="N8136" s="65"/>
      <c r="O8136" s="65"/>
      <c r="P8136" s="66"/>
      <c r="Q8136" s="31">
        <f t="shared" si="254"/>
        <v>9999</v>
      </c>
      <c r="R8136" s="31" t="str">
        <f t="shared" si="255"/>
        <v/>
      </c>
      <c r="S8136" s="29">
        <f>IF($Q8136&lt;Parâmetros!$E$19,$G8136-1,$G8136)</f>
        <v>0</v>
      </c>
    </row>
    <row r="8137" spans="1:19" x14ac:dyDescent="0.25">
      <c r="A8137" s="116"/>
      <c r="B8137" s="65"/>
      <c r="C8137" s="65"/>
      <c r="D8137" s="66"/>
      <c r="E8137" s="67"/>
      <c r="F8137" s="65"/>
      <c r="G8137" s="66"/>
      <c r="J8137" s="65"/>
      <c r="K8137" s="65"/>
      <c r="L8137" s="66"/>
      <c r="M8137" s="65"/>
      <c r="N8137" s="65"/>
      <c r="O8137" s="65"/>
      <c r="P8137" s="66"/>
      <c r="Q8137" s="31">
        <f t="shared" si="254"/>
        <v>9999</v>
      </c>
      <c r="R8137" s="31" t="str">
        <f t="shared" si="255"/>
        <v/>
      </c>
      <c r="S8137" s="29">
        <f>IF($Q8137&lt;Parâmetros!$E$19,$G8137-1,$G8137)</f>
        <v>0</v>
      </c>
    </row>
    <row r="8138" spans="1:19" x14ac:dyDescent="0.25">
      <c r="A8138" s="116"/>
      <c r="B8138" s="65"/>
      <c r="C8138" s="65"/>
      <c r="D8138" s="66"/>
      <c r="E8138" s="67"/>
      <c r="F8138" s="65"/>
      <c r="G8138" s="66"/>
      <c r="J8138" s="65"/>
      <c r="K8138" s="65"/>
      <c r="L8138" s="66"/>
      <c r="M8138" s="65"/>
      <c r="N8138" s="65"/>
      <c r="O8138" s="65"/>
      <c r="P8138" s="66"/>
      <c r="Q8138" s="31">
        <f t="shared" si="254"/>
        <v>9999</v>
      </c>
      <c r="R8138" s="31" t="str">
        <f t="shared" si="255"/>
        <v/>
      </c>
      <c r="S8138" s="29">
        <f>IF($Q8138&lt;Parâmetros!$E$19,$G8138-1,$G8138)</f>
        <v>0</v>
      </c>
    </row>
    <row r="8139" spans="1:19" x14ac:dyDescent="0.25">
      <c r="A8139" s="116"/>
      <c r="B8139" s="65"/>
      <c r="C8139" s="65"/>
      <c r="D8139" s="66"/>
      <c r="E8139" s="67"/>
      <c r="F8139" s="65"/>
      <c r="G8139" s="66"/>
      <c r="J8139" s="65"/>
      <c r="K8139" s="65"/>
      <c r="L8139" s="66"/>
      <c r="M8139" s="65"/>
      <c r="N8139" s="65"/>
      <c r="O8139" s="65"/>
      <c r="P8139" s="66"/>
      <c r="Q8139" s="31">
        <f t="shared" si="254"/>
        <v>9999</v>
      </c>
      <c r="R8139" s="31" t="str">
        <f t="shared" si="255"/>
        <v/>
      </c>
      <c r="S8139" s="29">
        <f>IF($Q8139&lt;Parâmetros!$E$19,$G8139-1,$G8139)</f>
        <v>0</v>
      </c>
    </row>
    <row r="8140" spans="1:19" x14ac:dyDescent="0.25">
      <c r="A8140" s="116"/>
      <c r="B8140" s="65"/>
      <c r="C8140" s="65"/>
      <c r="D8140" s="66"/>
      <c r="E8140" s="67"/>
      <c r="F8140" s="65"/>
      <c r="G8140" s="66"/>
      <c r="J8140" s="65"/>
      <c r="K8140" s="65"/>
      <c r="L8140" s="66"/>
      <c r="M8140" s="65"/>
      <c r="N8140" s="65"/>
      <c r="O8140" s="65"/>
      <c r="P8140" s="66"/>
      <c r="Q8140" s="31">
        <f t="shared" si="254"/>
        <v>9999</v>
      </c>
      <c r="R8140" s="31" t="str">
        <f t="shared" si="255"/>
        <v/>
      </c>
      <c r="S8140" s="29">
        <f>IF($Q8140&lt;Parâmetros!$E$19,$G8140-1,$G8140)</f>
        <v>0</v>
      </c>
    </row>
    <row r="8141" spans="1:19" x14ac:dyDescent="0.25">
      <c r="A8141" s="116"/>
      <c r="B8141" s="65"/>
      <c r="C8141" s="65"/>
      <c r="D8141" s="66"/>
      <c r="E8141" s="67"/>
      <c r="F8141" s="65"/>
      <c r="G8141" s="66"/>
      <c r="J8141" s="65"/>
      <c r="K8141" s="65"/>
      <c r="L8141" s="66"/>
      <c r="M8141" s="65"/>
      <c r="N8141" s="65"/>
      <c r="O8141" s="65"/>
      <c r="P8141" s="66"/>
      <c r="Q8141" s="31">
        <f t="shared" si="254"/>
        <v>9999</v>
      </c>
      <c r="R8141" s="31" t="str">
        <f t="shared" si="255"/>
        <v/>
      </c>
      <c r="S8141" s="29">
        <f>IF($Q8141&lt;Parâmetros!$E$19,$G8141-1,$G8141)</f>
        <v>0</v>
      </c>
    </row>
    <row r="8142" spans="1:19" x14ac:dyDescent="0.25">
      <c r="A8142" s="116"/>
      <c r="B8142" s="65"/>
      <c r="C8142" s="65"/>
      <c r="D8142" s="66"/>
      <c r="E8142" s="67"/>
      <c r="F8142" s="65"/>
      <c r="G8142" s="66"/>
      <c r="J8142" s="65"/>
      <c r="K8142" s="65"/>
      <c r="L8142" s="66"/>
      <c r="M8142" s="65"/>
      <c r="N8142" s="65"/>
      <c r="O8142" s="65"/>
      <c r="P8142" s="66"/>
      <c r="Q8142" s="31">
        <f t="shared" si="254"/>
        <v>9999</v>
      </c>
      <c r="R8142" s="31" t="str">
        <f t="shared" si="255"/>
        <v/>
      </c>
      <c r="S8142" s="29">
        <f>IF($Q8142&lt;Parâmetros!$E$19,$G8142-1,$G8142)</f>
        <v>0</v>
      </c>
    </row>
    <row r="8143" spans="1:19" x14ac:dyDescent="0.25">
      <c r="A8143" s="116"/>
      <c r="B8143" s="65"/>
      <c r="C8143" s="65"/>
      <c r="D8143" s="66"/>
      <c r="E8143" s="67"/>
      <c r="F8143" s="65"/>
      <c r="G8143" s="66"/>
      <c r="J8143" s="65"/>
      <c r="K8143" s="65"/>
      <c r="L8143" s="66"/>
      <c r="M8143" s="65"/>
      <c r="N8143" s="65"/>
      <c r="O8143" s="65"/>
      <c r="P8143" s="66"/>
      <c r="Q8143" s="31">
        <f t="shared" si="254"/>
        <v>9999</v>
      </c>
      <c r="R8143" s="31" t="str">
        <f t="shared" si="255"/>
        <v/>
      </c>
      <c r="S8143" s="29">
        <f>IF($Q8143&lt;Parâmetros!$E$19,$G8143-1,$G8143)</f>
        <v>0</v>
      </c>
    </row>
    <row r="8144" spans="1:19" x14ac:dyDescent="0.25">
      <c r="A8144" s="116"/>
      <c r="B8144" s="65"/>
      <c r="C8144" s="65"/>
      <c r="D8144" s="66"/>
      <c r="E8144" s="67"/>
      <c r="F8144" s="65"/>
      <c r="G8144" s="66"/>
      <c r="J8144" s="65"/>
      <c r="K8144" s="65"/>
      <c r="L8144" s="66"/>
      <c r="M8144" s="65"/>
      <c r="N8144" s="65"/>
      <c r="O8144" s="65"/>
      <c r="P8144" s="66"/>
      <c r="Q8144" s="31">
        <f t="shared" si="254"/>
        <v>9999</v>
      </c>
      <c r="R8144" s="31" t="str">
        <f t="shared" si="255"/>
        <v/>
      </c>
      <c r="S8144" s="29">
        <f>IF($Q8144&lt;Parâmetros!$E$19,$G8144-1,$G8144)</f>
        <v>0</v>
      </c>
    </row>
    <row r="8145" spans="1:19" x14ac:dyDescent="0.25">
      <c r="A8145" s="116"/>
      <c r="B8145" s="65"/>
      <c r="C8145" s="65"/>
      <c r="D8145" s="66"/>
      <c r="E8145" s="67"/>
      <c r="F8145" s="65"/>
      <c r="G8145" s="66"/>
      <c r="J8145" s="65"/>
      <c r="K8145" s="65"/>
      <c r="L8145" s="66"/>
      <c r="M8145" s="65"/>
      <c r="N8145" s="65"/>
      <c r="O8145" s="65"/>
      <c r="P8145" s="66"/>
      <c r="Q8145" s="31">
        <f t="shared" si="254"/>
        <v>9999</v>
      </c>
      <c r="R8145" s="31" t="str">
        <f t="shared" si="255"/>
        <v/>
      </c>
      <c r="S8145" s="29">
        <f>IF($Q8145&lt;Parâmetros!$E$19,$G8145-1,$G8145)</f>
        <v>0</v>
      </c>
    </row>
    <row r="8146" spans="1:19" x14ac:dyDescent="0.25">
      <c r="A8146" s="116"/>
      <c r="B8146" s="65"/>
      <c r="C8146" s="65"/>
      <c r="D8146" s="66"/>
      <c r="E8146" s="67"/>
      <c r="F8146" s="65"/>
      <c r="G8146" s="66"/>
      <c r="J8146" s="65"/>
      <c r="K8146" s="65"/>
      <c r="L8146" s="66"/>
      <c r="M8146" s="65"/>
      <c r="N8146" s="65"/>
      <c r="O8146" s="65"/>
      <c r="P8146" s="66"/>
      <c r="Q8146" s="31">
        <f t="shared" si="254"/>
        <v>9999</v>
      </c>
      <c r="R8146" s="31" t="str">
        <f t="shared" si="255"/>
        <v/>
      </c>
      <c r="S8146" s="29">
        <f>IF($Q8146&lt;Parâmetros!$E$19,$G8146-1,$G8146)</f>
        <v>0</v>
      </c>
    </row>
    <row r="8147" spans="1:19" x14ac:dyDescent="0.25">
      <c r="A8147" s="116"/>
      <c r="B8147" s="65"/>
      <c r="C8147" s="65"/>
      <c r="D8147" s="66"/>
      <c r="E8147" s="67"/>
      <c r="F8147" s="65"/>
      <c r="G8147" s="66"/>
      <c r="J8147" s="65"/>
      <c r="K8147" s="65"/>
      <c r="L8147" s="66"/>
      <c r="M8147" s="65"/>
      <c r="N8147" s="65"/>
      <c r="O8147" s="65"/>
      <c r="P8147" s="66"/>
      <c r="Q8147" s="31">
        <f t="shared" si="254"/>
        <v>9999</v>
      </c>
      <c r="R8147" s="31" t="str">
        <f t="shared" si="255"/>
        <v/>
      </c>
      <c r="S8147" s="29">
        <f>IF($Q8147&lt;Parâmetros!$E$19,$G8147-1,$G8147)</f>
        <v>0</v>
      </c>
    </row>
    <row r="8148" spans="1:19" x14ac:dyDescent="0.25">
      <c r="A8148" s="116"/>
      <c r="B8148" s="65"/>
      <c r="C8148" s="65"/>
      <c r="D8148" s="66"/>
      <c r="E8148" s="67"/>
      <c r="F8148" s="65"/>
      <c r="G8148" s="66"/>
      <c r="J8148" s="65"/>
      <c r="K8148" s="65"/>
      <c r="L8148" s="66"/>
      <c r="M8148" s="65"/>
      <c r="O8148" s="65"/>
      <c r="P8148" s="66"/>
      <c r="Q8148" s="31">
        <f t="shared" si="254"/>
        <v>9999</v>
      </c>
      <c r="R8148" s="31" t="str">
        <f t="shared" si="255"/>
        <v/>
      </c>
      <c r="S8148" s="29">
        <f>IF($Q8148&lt;Parâmetros!$E$19,$G8148-1,$G8148)</f>
        <v>0</v>
      </c>
    </row>
    <row r="8149" spans="1:19" x14ac:dyDescent="0.25">
      <c r="A8149" s="116"/>
      <c r="B8149" s="65"/>
      <c r="C8149" s="65"/>
      <c r="D8149" s="66"/>
      <c r="E8149" s="67"/>
      <c r="F8149" s="65"/>
      <c r="G8149" s="66"/>
      <c r="J8149" s="65"/>
      <c r="K8149" s="65"/>
      <c r="L8149" s="66"/>
      <c r="M8149" s="65"/>
      <c r="N8149" s="65"/>
      <c r="O8149" s="65"/>
      <c r="P8149" s="66"/>
      <c r="Q8149" s="31">
        <f t="shared" si="254"/>
        <v>9999</v>
      </c>
      <c r="R8149" s="31" t="str">
        <f t="shared" si="255"/>
        <v/>
      </c>
      <c r="S8149" s="29">
        <f>IF($Q8149&lt;Parâmetros!$E$19,$G8149-1,$G8149)</f>
        <v>0</v>
      </c>
    </row>
    <row r="8150" spans="1:19" x14ac:dyDescent="0.25">
      <c r="A8150" s="116"/>
      <c r="B8150" s="65"/>
      <c r="C8150" s="65"/>
      <c r="D8150" s="66"/>
      <c r="E8150" s="67"/>
      <c r="F8150" s="65"/>
      <c r="G8150" s="66"/>
      <c r="J8150" s="65"/>
      <c r="K8150" s="65"/>
      <c r="L8150" s="66"/>
      <c r="M8150" s="65"/>
      <c r="N8150" s="65"/>
      <c r="O8150" s="65"/>
      <c r="P8150" s="66"/>
      <c r="Q8150" s="31">
        <f t="shared" si="254"/>
        <v>9999</v>
      </c>
      <c r="R8150" s="31" t="str">
        <f t="shared" si="255"/>
        <v/>
      </c>
      <c r="S8150" s="29">
        <f>IF($Q8150&lt;Parâmetros!$E$19,$G8150-1,$G8150)</f>
        <v>0</v>
      </c>
    </row>
    <row r="8151" spans="1:19" x14ac:dyDescent="0.25">
      <c r="A8151" s="116"/>
      <c r="B8151" s="65"/>
      <c r="C8151" s="65"/>
      <c r="D8151" s="66"/>
      <c r="E8151" s="67"/>
      <c r="F8151" s="65"/>
      <c r="G8151" s="66"/>
      <c r="J8151" s="65"/>
      <c r="K8151" s="65"/>
      <c r="L8151" s="66"/>
      <c r="M8151" s="65"/>
      <c r="N8151" s="65"/>
      <c r="O8151" s="65"/>
      <c r="P8151" s="66"/>
      <c r="Q8151" s="31">
        <f t="shared" si="254"/>
        <v>9999</v>
      </c>
      <c r="R8151" s="31" t="str">
        <f t="shared" si="255"/>
        <v/>
      </c>
      <c r="S8151" s="29">
        <f>IF($Q8151&lt;Parâmetros!$E$19,$G8151-1,$G8151)</f>
        <v>0</v>
      </c>
    </row>
    <row r="8152" spans="1:19" x14ac:dyDescent="0.25">
      <c r="A8152" s="116"/>
      <c r="B8152" s="65"/>
      <c r="C8152" s="65"/>
      <c r="D8152" s="66"/>
      <c r="E8152" s="67"/>
      <c r="F8152" s="65"/>
      <c r="G8152" s="66"/>
      <c r="J8152" s="65"/>
      <c r="K8152" s="65"/>
      <c r="L8152" s="66"/>
      <c r="M8152" s="65"/>
      <c r="N8152" s="65"/>
      <c r="O8152" s="65"/>
      <c r="P8152" s="66"/>
      <c r="Q8152" s="31">
        <f t="shared" si="254"/>
        <v>9999</v>
      </c>
      <c r="R8152" s="31" t="str">
        <f t="shared" si="255"/>
        <v/>
      </c>
      <c r="S8152" s="29">
        <f>IF($Q8152&lt;Parâmetros!$E$19,$G8152-1,$G8152)</f>
        <v>0</v>
      </c>
    </row>
    <row r="8153" spans="1:19" x14ac:dyDescent="0.25">
      <c r="A8153" s="116"/>
      <c r="B8153" s="65"/>
      <c r="C8153" s="65"/>
      <c r="D8153" s="66"/>
      <c r="E8153" s="67"/>
      <c r="F8153" s="65"/>
      <c r="G8153" s="66"/>
      <c r="J8153" s="65"/>
      <c r="K8153" s="65"/>
      <c r="L8153" s="66"/>
      <c r="M8153" s="65"/>
      <c r="N8153" s="65"/>
      <c r="O8153" s="65"/>
      <c r="P8153" s="66"/>
      <c r="Q8153" s="31">
        <f t="shared" si="254"/>
        <v>9999</v>
      </c>
      <c r="R8153" s="31" t="str">
        <f t="shared" si="255"/>
        <v/>
      </c>
      <c r="S8153" s="29">
        <f>IF($Q8153&lt;Parâmetros!$E$19,$G8153-1,$G8153)</f>
        <v>0</v>
      </c>
    </row>
    <row r="8154" spans="1:19" x14ac:dyDescent="0.25">
      <c r="A8154" s="116"/>
      <c r="B8154" s="65"/>
      <c r="C8154" s="65"/>
      <c r="D8154" s="66"/>
      <c r="E8154" s="67"/>
      <c r="F8154" s="65"/>
      <c r="G8154" s="66"/>
      <c r="J8154" s="65"/>
      <c r="K8154" s="65"/>
      <c r="L8154" s="66"/>
      <c r="M8154" s="65"/>
      <c r="N8154" s="65"/>
      <c r="O8154" s="65"/>
      <c r="P8154" s="66"/>
      <c r="Q8154" s="31">
        <f t="shared" si="254"/>
        <v>9999</v>
      </c>
      <c r="R8154" s="31" t="str">
        <f t="shared" si="255"/>
        <v/>
      </c>
      <c r="S8154" s="29">
        <f>IF($Q8154&lt;Parâmetros!$E$19,$G8154-1,$G8154)</f>
        <v>0</v>
      </c>
    </row>
    <row r="8155" spans="1:19" x14ac:dyDescent="0.25">
      <c r="A8155" s="116"/>
      <c r="B8155" s="65"/>
      <c r="C8155" s="65"/>
      <c r="D8155" s="66"/>
      <c r="E8155" s="67"/>
      <c r="F8155" s="65"/>
      <c r="G8155" s="66"/>
      <c r="J8155" s="65"/>
      <c r="K8155" s="65"/>
      <c r="L8155" s="66"/>
      <c r="M8155" s="65"/>
      <c r="N8155" s="65"/>
      <c r="O8155" s="65"/>
      <c r="P8155" s="66"/>
      <c r="Q8155" s="31">
        <f t="shared" si="254"/>
        <v>9999</v>
      </c>
      <c r="R8155" s="31" t="str">
        <f t="shared" si="255"/>
        <v/>
      </c>
      <c r="S8155" s="29">
        <f>IF($Q8155&lt;Parâmetros!$E$19,$G8155-1,$G8155)</f>
        <v>0</v>
      </c>
    </row>
    <row r="8156" spans="1:19" x14ac:dyDescent="0.25">
      <c r="A8156" s="116"/>
      <c r="B8156" s="65"/>
      <c r="C8156" s="65"/>
      <c r="D8156" s="66"/>
      <c r="E8156" s="67"/>
      <c r="F8156" s="65"/>
      <c r="G8156" s="66"/>
      <c r="J8156" s="65"/>
      <c r="K8156" s="65"/>
      <c r="L8156" s="66"/>
      <c r="M8156" s="65"/>
      <c r="N8156" s="65"/>
      <c r="O8156" s="65"/>
      <c r="P8156" s="66"/>
      <c r="Q8156" s="31">
        <f t="shared" si="254"/>
        <v>9999</v>
      </c>
      <c r="R8156" s="31" t="str">
        <f t="shared" si="255"/>
        <v/>
      </c>
      <c r="S8156" s="29">
        <f>IF($Q8156&lt;Parâmetros!$E$19,$G8156-1,$G8156)</f>
        <v>0</v>
      </c>
    </row>
    <row r="8157" spans="1:19" x14ac:dyDescent="0.25">
      <c r="A8157" s="116"/>
      <c r="B8157" s="65"/>
      <c r="C8157" s="65"/>
      <c r="D8157" s="66"/>
      <c r="E8157" s="67"/>
      <c r="F8157" s="65"/>
      <c r="G8157" s="66"/>
      <c r="J8157" s="65"/>
      <c r="K8157" s="65"/>
      <c r="L8157" s="66"/>
      <c r="M8157" s="65"/>
      <c r="N8157" s="65"/>
      <c r="O8157" s="65"/>
      <c r="P8157" s="66"/>
      <c r="Q8157" s="31">
        <f t="shared" si="254"/>
        <v>9999</v>
      </c>
      <c r="R8157" s="31" t="str">
        <f t="shared" si="255"/>
        <v/>
      </c>
      <c r="S8157" s="29">
        <f>IF($Q8157&lt;Parâmetros!$E$19,$G8157-1,$G8157)</f>
        <v>0</v>
      </c>
    </row>
    <row r="8158" spans="1:19" x14ac:dyDescent="0.25">
      <c r="A8158" s="116"/>
      <c r="B8158" s="65"/>
      <c r="C8158" s="65"/>
      <c r="D8158" s="66"/>
      <c r="E8158" s="67"/>
      <c r="F8158" s="65"/>
      <c r="G8158" s="66"/>
      <c r="J8158" s="65"/>
      <c r="K8158" s="65"/>
      <c r="L8158" s="66"/>
      <c r="M8158" s="65"/>
      <c r="N8158" s="65"/>
      <c r="O8158" s="65"/>
      <c r="P8158" s="66"/>
      <c r="Q8158" s="31">
        <f t="shared" si="254"/>
        <v>9999</v>
      </c>
      <c r="R8158" s="31" t="str">
        <f t="shared" si="255"/>
        <v/>
      </c>
      <c r="S8158" s="29">
        <f>IF($Q8158&lt;Parâmetros!$E$19,$G8158-1,$G8158)</f>
        <v>0</v>
      </c>
    </row>
    <row r="8159" spans="1:19" x14ac:dyDescent="0.25">
      <c r="A8159" s="116"/>
      <c r="B8159" s="65"/>
      <c r="C8159" s="65"/>
      <c r="D8159" s="66"/>
      <c r="E8159" s="67"/>
      <c r="F8159" s="65"/>
      <c r="G8159" s="66"/>
      <c r="J8159" s="65"/>
      <c r="K8159" s="65"/>
      <c r="L8159" s="66"/>
      <c r="M8159" s="65"/>
      <c r="N8159" s="65"/>
      <c r="O8159" s="65"/>
      <c r="P8159" s="66"/>
      <c r="Q8159" s="31">
        <f t="shared" si="254"/>
        <v>9999</v>
      </c>
      <c r="R8159" s="31" t="str">
        <f t="shared" si="255"/>
        <v/>
      </c>
      <c r="S8159" s="29">
        <f>IF($Q8159&lt;Parâmetros!$E$19,$G8159-1,$G8159)</f>
        <v>0</v>
      </c>
    </row>
    <row r="8160" spans="1:19" x14ac:dyDescent="0.25">
      <c r="A8160" s="116"/>
      <c r="B8160" s="65"/>
      <c r="C8160" s="65"/>
      <c r="D8160" s="66"/>
      <c r="E8160" s="67"/>
      <c r="F8160" s="65"/>
      <c r="G8160" s="66"/>
      <c r="J8160" s="65"/>
      <c r="K8160" s="65"/>
      <c r="L8160" s="66"/>
      <c r="M8160" s="65"/>
      <c r="N8160" s="65"/>
      <c r="O8160" s="65"/>
      <c r="P8160" s="66"/>
      <c r="Q8160" s="31">
        <f t="shared" si="254"/>
        <v>9999</v>
      </c>
      <c r="R8160" s="31" t="str">
        <f t="shared" si="255"/>
        <v/>
      </c>
      <c r="S8160" s="29">
        <f>IF($Q8160&lt;Parâmetros!$E$19,$G8160-1,$G8160)</f>
        <v>0</v>
      </c>
    </row>
    <row r="8161" spans="1:19" x14ac:dyDescent="0.25">
      <c r="A8161" s="116"/>
      <c r="B8161" s="65"/>
      <c r="C8161" s="65"/>
      <c r="D8161" s="66"/>
      <c r="E8161" s="67"/>
      <c r="F8161" s="65"/>
      <c r="G8161" s="66"/>
      <c r="J8161" s="65"/>
      <c r="K8161" s="65"/>
      <c r="L8161" s="66"/>
      <c r="M8161" s="65"/>
      <c r="N8161" s="65"/>
      <c r="O8161" s="65"/>
      <c r="P8161" s="66"/>
      <c r="Q8161" s="31">
        <f t="shared" si="254"/>
        <v>9999</v>
      </c>
      <c r="R8161" s="31" t="str">
        <f t="shared" si="255"/>
        <v/>
      </c>
      <c r="S8161" s="29">
        <f>IF($Q8161&lt;Parâmetros!$E$19,$G8161-1,$G8161)</f>
        <v>0</v>
      </c>
    </row>
    <row r="8162" spans="1:19" x14ac:dyDescent="0.25">
      <c r="A8162" s="116"/>
      <c r="B8162" s="65"/>
      <c r="C8162" s="65"/>
      <c r="D8162" s="66"/>
      <c r="E8162" s="67"/>
      <c r="F8162" s="65"/>
      <c r="G8162" s="66"/>
      <c r="J8162" s="65"/>
      <c r="K8162" s="65"/>
      <c r="L8162" s="66"/>
      <c r="M8162" s="65"/>
      <c r="N8162" s="65"/>
      <c r="O8162" s="65"/>
      <c r="P8162" s="66"/>
      <c r="Q8162" s="31">
        <f t="shared" si="254"/>
        <v>9999</v>
      </c>
      <c r="R8162" s="31" t="str">
        <f t="shared" si="255"/>
        <v/>
      </c>
      <c r="S8162" s="29">
        <f>IF($Q8162&lt;Parâmetros!$E$19,$G8162-1,$G8162)</f>
        <v>0</v>
      </c>
    </row>
    <row r="8163" spans="1:19" x14ac:dyDescent="0.25">
      <c r="A8163" s="116"/>
      <c r="B8163" s="65"/>
      <c r="C8163" s="65"/>
      <c r="D8163" s="66"/>
      <c r="E8163" s="67"/>
      <c r="F8163" s="65"/>
      <c r="G8163" s="66"/>
      <c r="J8163" s="65"/>
      <c r="K8163" s="65"/>
      <c r="L8163" s="66"/>
      <c r="M8163" s="65"/>
      <c r="N8163" s="65"/>
      <c r="O8163" s="65"/>
      <c r="P8163" s="66"/>
      <c r="Q8163" s="31">
        <f t="shared" si="254"/>
        <v>9999</v>
      </c>
      <c r="R8163" s="31" t="str">
        <f t="shared" si="255"/>
        <v/>
      </c>
      <c r="S8163" s="29">
        <f>IF($Q8163&lt;Parâmetros!$E$19,$G8163-1,$G8163)</f>
        <v>0</v>
      </c>
    </row>
    <row r="8164" spans="1:19" x14ac:dyDescent="0.25">
      <c r="A8164" s="116"/>
      <c r="B8164" s="65"/>
      <c r="C8164" s="65"/>
      <c r="D8164" s="66"/>
      <c r="E8164" s="67"/>
      <c r="F8164" s="65"/>
      <c r="G8164" s="66"/>
      <c r="J8164" s="65"/>
      <c r="K8164" s="65"/>
      <c r="L8164" s="66"/>
      <c r="M8164" s="65"/>
      <c r="N8164" s="65"/>
      <c r="O8164" s="65"/>
      <c r="P8164" s="66"/>
      <c r="Q8164" s="31">
        <f t="shared" si="254"/>
        <v>9999</v>
      </c>
      <c r="R8164" s="31" t="str">
        <f t="shared" si="255"/>
        <v/>
      </c>
      <c r="S8164" s="29">
        <f>IF($Q8164&lt;Parâmetros!$E$19,$G8164-1,$G8164)</f>
        <v>0</v>
      </c>
    </row>
    <row r="8165" spans="1:19" x14ac:dyDescent="0.25">
      <c r="A8165" s="116"/>
      <c r="B8165" s="65"/>
      <c r="C8165" s="65"/>
      <c r="D8165" s="66"/>
      <c r="E8165" s="67"/>
      <c r="F8165" s="65"/>
      <c r="G8165" s="66"/>
      <c r="J8165" s="65"/>
      <c r="K8165" s="65"/>
      <c r="L8165" s="66"/>
      <c r="M8165" s="65"/>
      <c r="N8165" s="65"/>
      <c r="O8165" s="65"/>
      <c r="P8165" s="66"/>
      <c r="Q8165" s="31">
        <f t="shared" si="254"/>
        <v>9999</v>
      </c>
      <c r="R8165" s="31" t="str">
        <f t="shared" si="255"/>
        <v/>
      </c>
      <c r="S8165" s="29">
        <f>IF($Q8165&lt;Parâmetros!$E$19,$G8165-1,$G8165)</f>
        <v>0</v>
      </c>
    </row>
    <row r="8166" spans="1:19" x14ac:dyDescent="0.25">
      <c r="A8166" s="116"/>
      <c r="B8166" s="65"/>
      <c r="C8166" s="65"/>
      <c r="D8166" s="66"/>
      <c r="E8166" s="67"/>
      <c r="F8166" s="65"/>
      <c r="G8166" s="66"/>
      <c r="J8166" s="65"/>
      <c r="K8166" s="65"/>
      <c r="L8166" s="66"/>
      <c r="M8166" s="65"/>
      <c r="N8166" s="65"/>
      <c r="O8166" s="65"/>
      <c r="P8166" s="66"/>
      <c r="Q8166" s="31">
        <f t="shared" si="254"/>
        <v>9999</v>
      </c>
      <c r="R8166" s="31" t="str">
        <f t="shared" si="255"/>
        <v/>
      </c>
      <c r="S8166" s="29">
        <f>IF($Q8166&lt;Parâmetros!$E$19,$G8166-1,$G8166)</f>
        <v>0</v>
      </c>
    </row>
    <row r="8167" spans="1:19" x14ac:dyDescent="0.25">
      <c r="A8167" s="116"/>
      <c r="B8167" s="65"/>
      <c r="C8167" s="65"/>
      <c r="D8167" s="66"/>
      <c r="E8167" s="67"/>
      <c r="F8167" s="65"/>
      <c r="G8167" s="66"/>
      <c r="J8167" s="65"/>
      <c r="K8167" s="65"/>
      <c r="L8167" s="66"/>
      <c r="M8167" s="65"/>
      <c r="N8167" s="65"/>
      <c r="O8167" s="65"/>
      <c r="P8167" s="66"/>
      <c r="Q8167" s="31">
        <f t="shared" si="254"/>
        <v>9999</v>
      </c>
      <c r="R8167" s="31" t="str">
        <f t="shared" si="255"/>
        <v/>
      </c>
      <c r="S8167" s="29">
        <f>IF($Q8167&lt;Parâmetros!$E$19,$G8167-1,$G8167)</f>
        <v>0</v>
      </c>
    </row>
    <row r="8168" spans="1:19" x14ac:dyDescent="0.25">
      <c r="A8168" s="116"/>
      <c r="B8168" s="65"/>
      <c r="C8168" s="65"/>
      <c r="D8168" s="66"/>
      <c r="E8168" s="67"/>
      <c r="F8168" s="65"/>
      <c r="G8168" s="66"/>
      <c r="J8168" s="65"/>
      <c r="K8168" s="65"/>
      <c r="L8168" s="66"/>
      <c r="M8168" s="65"/>
      <c r="N8168" s="65"/>
      <c r="O8168" s="65"/>
      <c r="P8168" s="66"/>
      <c r="Q8168" s="31">
        <f t="shared" si="254"/>
        <v>9999</v>
      </c>
      <c r="R8168" s="31" t="str">
        <f t="shared" si="255"/>
        <v/>
      </c>
      <c r="S8168" s="29">
        <f>IF($Q8168&lt;Parâmetros!$E$19,$G8168-1,$G8168)</f>
        <v>0</v>
      </c>
    </row>
    <row r="8169" spans="1:19" x14ac:dyDescent="0.25">
      <c r="A8169" s="116"/>
      <c r="B8169" s="65"/>
      <c r="C8169" s="65"/>
      <c r="D8169" s="66"/>
      <c r="E8169" s="67"/>
      <c r="F8169" s="65"/>
      <c r="G8169" s="66"/>
      <c r="J8169" s="65"/>
      <c r="K8169" s="65"/>
      <c r="L8169" s="66"/>
      <c r="M8169" s="65"/>
      <c r="N8169" s="65"/>
      <c r="O8169" s="65"/>
      <c r="P8169" s="66"/>
      <c r="Q8169" s="31">
        <f t="shared" si="254"/>
        <v>9999</v>
      </c>
      <c r="R8169" s="31" t="str">
        <f t="shared" si="255"/>
        <v/>
      </c>
      <c r="S8169" s="29">
        <f>IF($Q8169&lt;Parâmetros!$E$19,$G8169-1,$G8169)</f>
        <v>0</v>
      </c>
    </row>
    <row r="8170" spans="1:19" x14ac:dyDescent="0.25">
      <c r="A8170" s="116"/>
      <c r="B8170" s="65"/>
      <c r="C8170" s="65"/>
      <c r="D8170" s="66"/>
      <c r="E8170" s="67"/>
      <c r="F8170" s="65"/>
      <c r="G8170" s="66"/>
      <c r="J8170" s="65"/>
      <c r="K8170" s="65"/>
      <c r="L8170" s="66"/>
      <c r="M8170" s="65"/>
      <c r="N8170" s="65"/>
      <c r="O8170" s="65"/>
      <c r="P8170" s="66"/>
      <c r="Q8170" s="31">
        <f t="shared" si="254"/>
        <v>9999</v>
      </c>
      <c r="R8170" s="31" t="str">
        <f t="shared" si="255"/>
        <v/>
      </c>
      <c r="S8170" s="29">
        <f>IF($Q8170&lt;Parâmetros!$E$19,$G8170-1,$G8170)</f>
        <v>0</v>
      </c>
    </row>
    <row r="8171" spans="1:19" x14ac:dyDescent="0.25">
      <c r="A8171" s="116"/>
      <c r="B8171" s="65"/>
      <c r="C8171" s="65"/>
      <c r="D8171" s="66"/>
      <c r="E8171" s="67"/>
      <c r="F8171" s="65"/>
      <c r="G8171" s="66"/>
      <c r="J8171" s="65"/>
      <c r="K8171" s="65"/>
      <c r="L8171" s="66"/>
      <c r="M8171" s="65"/>
      <c r="N8171" s="65"/>
      <c r="O8171" s="65"/>
      <c r="P8171" s="66"/>
      <c r="Q8171" s="31">
        <f t="shared" si="254"/>
        <v>9999</v>
      </c>
      <c r="R8171" s="31" t="str">
        <f t="shared" si="255"/>
        <v/>
      </c>
      <c r="S8171" s="29">
        <f>IF($Q8171&lt;Parâmetros!$E$19,$G8171-1,$G8171)</f>
        <v>0</v>
      </c>
    </row>
    <row r="8172" spans="1:19" x14ac:dyDescent="0.25">
      <c r="A8172" s="116"/>
      <c r="B8172" s="65"/>
      <c r="C8172" s="65"/>
      <c r="D8172" s="66"/>
      <c r="E8172" s="67"/>
      <c r="F8172" s="65"/>
      <c r="G8172" s="66"/>
      <c r="J8172" s="65"/>
      <c r="K8172" s="65"/>
      <c r="L8172" s="66"/>
      <c r="M8172" s="65"/>
      <c r="N8172" s="65"/>
      <c r="O8172" s="65"/>
      <c r="P8172" s="66"/>
      <c r="Q8172" s="31">
        <f t="shared" si="254"/>
        <v>9999</v>
      </c>
      <c r="R8172" s="31" t="str">
        <f t="shared" si="255"/>
        <v/>
      </c>
      <c r="S8172" s="29">
        <f>IF($Q8172&lt;Parâmetros!$E$19,$G8172-1,$G8172)</f>
        <v>0</v>
      </c>
    </row>
    <row r="8173" spans="1:19" x14ac:dyDescent="0.25">
      <c r="A8173" s="116"/>
      <c r="B8173" s="65"/>
      <c r="C8173" s="65"/>
      <c r="D8173" s="66"/>
      <c r="E8173" s="67"/>
      <c r="F8173" s="65"/>
      <c r="G8173" s="66"/>
      <c r="J8173" s="65"/>
      <c r="K8173" s="65"/>
      <c r="L8173" s="66"/>
      <c r="M8173" s="65"/>
      <c r="N8173" s="65"/>
      <c r="O8173" s="65"/>
      <c r="P8173" s="66"/>
      <c r="Q8173" s="31">
        <f t="shared" si="254"/>
        <v>9999</v>
      </c>
      <c r="R8173" s="31" t="str">
        <f t="shared" si="255"/>
        <v/>
      </c>
      <c r="S8173" s="29">
        <f>IF($Q8173&lt;Parâmetros!$E$19,$G8173-1,$G8173)</f>
        <v>0</v>
      </c>
    </row>
    <row r="8174" spans="1:19" x14ac:dyDescent="0.25">
      <c r="A8174" s="116"/>
      <c r="B8174" s="65"/>
      <c r="C8174" s="65"/>
      <c r="D8174" s="66"/>
      <c r="E8174" s="67"/>
      <c r="F8174" s="65"/>
      <c r="G8174" s="66"/>
      <c r="J8174" s="65"/>
      <c r="K8174" s="65"/>
      <c r="L8174" s="66"/>
      <c r="M8174" s="65"/>
      <c r="N8174" s="65"/>
      <c r="O8174" s="65"/>
      <c r="P8174" s="66"/>
      <c r="Q8174" s="31">
        <f t="shared" si="254"/>
        <v>9999</v>
      </c>
      <c r="R8174" s="31" t="str">
        <f t="shared" si="255"/>
        <v/>
      </c>
      <c r="S8174" s="29">
        <f>IF($Q8174&lt;Parâmetros!$E$19,$G8174-1,$G8174)</f>
        <v>0</v>
      </c>
    </row>
    <row r="8175" spans="1:19" x14ac:dyDescent="0.25">
      <c r="A8175" s="116"/>
      <c r="B8175" s="65"/>
      <c r="C8175" s="65"/>
      <c r="D8175" s="66"/>
      <c r="E8175" s="67"/>
      <c r="F8175" s="65"/>
      <c r="G8175" s="66"/>
      <c r="J8175" s="65"/>
      <c r="K8175" s="65"/>
      <c r="L8175" s="66"/>
      <c r="M8175" s="65"/>
      <c r="N8175" s="65"/>
      <c r="O8175" s="65"/>
      <c r="P8175" s="66"/>
      <c r="Q8175" s="31">
        <f t="shared" si="254"/>
        <v>9999</v>
      </c>
      <c r="R8175" s="31" t="str">
        <f t="shared" si="255"/>
        <v/>
      </c>
      <c r="S8175" s="29">
        <f>IF($Q8175&lt;Parâmetros!$E$19,$G8175-1,$G8175)</f>
        <v>0</v>
      </c>
    </row>
    <row r="8176" spans="1:19" x14ac:dyDescent="0.25">
      <c r="A8176" s="116"/>
      <c r="B8176" s="65"/>
      <c r="C8176" s="65"/>
      <c r="D8176" s="66"/>
      <c r="E8176" s="67"/>
      <c r="F8176" s="65"/>
      <c r="G8176" s="66"/>
      <c r="J8176" s="65"/>
      <c r="K8176" s="65"/>
      <c r="L8176" s="66"/>
      <c r="M8176" s="65"/>
      <c r="N8176" s="65"/>
      <c r="O8176" s="65"/>
      <c r="P8176" s="66"/>
      <c r="Q8176" s="31">
        <f t="shared" si="254"/>
        <v>9999</v>
      </c>
      <c r="R8176" s="31" t="str">
        <f t="shared" si="255"/>
        <v/>
      </c>
      <c r="S8176" s="29">
        <f>IF($Q8176&lt;Parâmetros!$E$19,$G8176-1,$G8176)</f>
        <v>0</v>
      </c>
    </row>
    <row r="8177" spans="1:19" x14ac:dyDescent="0.25">
      <c r="A8177" s="116"/>
      <c r="B8177" s="65"/>
      <c r="C8177" s="65"/>
      <c r="D8177" s="66"/>
      <c r="E8177" s="67"/>
      <c r="F8177" s="65"/>
      <c r="G8177" s="66"/>
      <c r="J8177" s="65"/>
      <c r="K8177" s="65"/>
      <c r="L8177" s="66"/>
      <c r="M8177" s="65"/>
      <c r="N8177" s="65"/>
      <c r="O8177" s="65"/>
      <c r="P8177" s="66"/>
      <c r="Q8177" s="31">
        <f t="shared" si="254"/>
        <v>9999</v>
      </c>
      <c r="R8177" s="31" t="str">
        <f t="shared" si="255"/>
        <v/>
      </c>
      <c r="S8177" s="29">
        <f>IF($Q8177&lt;Parâmetros!$E$19,$G8177-1,$G8177)</f>
        <v>0</v>
      </c>
    </row>
    <row r="8178" spans="1:19" x14ac:dyDescent="0.25">
      <c r="A8178" s="116"/>
      <c r="B8178" s="65"/>
      <c r="C8178" s="65"/>
      <c r="D8178" s="66"/>
      <c r="E8178" s="67"/>
      <c r="F8178" s="65"/>
      <c r="G8178" s="66"/>
      <c r="J8178" s="65"/>
      <c r="K8178" s="65"/>
      <c r="L8178" s="66"/>
      <c r="M8178" s="65"/>
      <c r="N8178" s="65"/>
      <c r="O8178" s="65"/>
      <c r="P8178" s="66"/>
      <c r="Q8178" s="31">
        <f t="shared" si="254"/>
        <v>9999</v>
      </c>
      <c r="R8178" s="31" t="str">
        <f t="shared" si="255"/>
        <v/>
      </c>
      <c r="S8178" s="29">
        <f>IF($Q8178&lt;Parâmetros!$E$19,$G8178-1,$G8178)</f>
        <v>0</v>
      </c>
    </row>
    <row r="8179" spans="1:19" x14ac:dyDescent="0.25">
      <c r="A8179" s="116"/>
      <c r="B8179" s="65"/>
      <c r="C8179" s="65"/>
      <c r="D8179" s="66"/>
      <c r="E8179" s="67"/>
      <c r="F8179" s="65"/>
      <c r="G8179" s="66"/>
      <c r="J8179" s="65"/>
      <c r="K8179" s="65"/>
      <c r="L8179" s="66"/>
      <c r="M8179" s="65"/>
      <c r="N8179" s="65"/>
      <c r="O8179" s="65"/>
      <c r="P8179" s="66"/>
      <c r="Q8179" s="31">
        <f t="shared" si="254"/>
        <v>9999</v>
      </c>
      <c r="R8179" s="31" t="str">
        <f t="shared" si="255"/>
        <v/>
      </c>
      <c r="S8179" s="29">
        <f>IF($Q8179&lt;Parâmetros!$E$19,$G8179-1,$G8179)</f>
        <v>0</v>
      </c>
    </row>
    <row r="8180" spans="1:19" x14ac:dyDescent="0.25">
      <c r="A8180" s="116"/>
      <c r="B8180" s="65"/>
      <c r="C8180" s="65"/>
      <c r="D8180" s="66"/>
      <c r="E8180" s="67"/>
      <c r="F8180" s="65"/>
      <c r="G8180" s="66"/>
      <c r="J8180" s="65"/>
      <c r="K8180" s="65"/>
      <c r="L8180" s="66"/>
      <c r="M8180" s="65"/>
      <c r="N8180" s="65"/>
      <c r="O8180" s="65"/>
      <c r="P8180" s="66"/>
      <c r="Q8180" s="31">
        <f t="shared" si="254"/>
        <v>9999</v>
      </c>
      <c r="R8180" s="31" t="str">
        <f t="shared" si="255"/>
        <v/>
      </c>
      <c r="S8180" s="29">
        <f>IF($Q8180&lt;Parâmetros!$E$19,$G8180-1,$G8180)</f>
        <v>0</v>
      </c>
    </row>
    <row r="8181" spans="1:19" x14ac:dyDescent="0.25">
      <c r="A8181" s="116"/>
      <c r="B8181" s="65"/>
      <c r="C8181" s="65"/>
      <c r="D8181" s="66"/>
      <c r="E8181" s="67"/>
      <c r="F8181" s="65"/>
      <c r="G8181" s="66"/>
      <c r="J8181" s="65"/>
      <c r="K8181" s="65"/>
      <c r="L8181" s="66"/>
      <c r="M8181" s="65"/>
      <c r="N8181" s="65"/>
      <c r="O8181" s="65"/>
      <c r="P8181" s="66"/>
      <c r="Q8181" s="31">
        <f t="shared" si="254"/>
        <v>9999</v>
      </c>
      <c r="R8181" s="31" t="str">
        <f t="shared" si="255"/>
        <v/>
      </c>
      <c r="S8181" s="29">
        <f>IF($Q8181&lt;Parâmetros!$E$19,$G8181-1,$G8181)</f>
        <v>0</v>
      </c>
    </row>
    <row r="8182" spans="1:19" x14ac:dyDescent="0.25">
      <c r="A8182" s="116"/>
      <c r="B8182" s="65"/>
      <c r="C8182" s="65"/>
      <c r="D8182" s="66"/>
      <c r="E8182" s="67"/>
      <c r="F8182" s="65"/>
      <c r="G8182" s="66"/>
      <c r="J8182" s="65"/>
      <c r="K8182" s="65"/>
      <c r="L8182" s="66"/>
      <c r="M8182" s="65"/>
      <c r="N8182" s="65"/>
      <c r="O8182" s="65"/>
      <c r="P8182" s="66"/>
      <c r="Q8182" s="31">
        <f t="shared" si="254"/>
        <v>9999</v>
      </c>
      <c r="R8182" s="31" t="str">
        <f t="shared" si="255"/>
        <v/>
      </c>
      <c r="S8182" s="29">
        <f>IF($Q8182&lt;Parâmetros!$E$19,$G8182-1,$G8182)</f>
        <v>0</v>
      </c>
    </row>
    <row r="8183" spans="1:19" x14ac:dyDescent="0.25">
      <c r="A8183" s="116"/>
      <c r="B8183" s="65"/>
      <c r="C8183" s="65"/>
      <c r="D8183" s="66"/>
      <c r="E8183" s="67"/>
      <c r="F8183" s="65"/>
      <c r="G8183" s="66"/>
      <c r="J8183" s="65"/>
      <c r="K8183" s="65"/>
      <c r="L8183" s="66"/>
      <c r="M8183" s="65"/>
      <c r="N8183" s="65"/>
      <c r="O8183" s="65"/>
      <c r="P8183" s="66"/>
      <c r="Q8183" s="31">
        <f t="shared" si="254"/>
        <v>9999</v>
      </c>
      <c r="R8183" s="31" t="str">
        <f t="shared" si="255"/>
        <v/>
      </c>
      <c r="S8183" s="29">
        <f>IF($Q8183&lt;Parâmetros!$E$19,$G8183-1,$G8183)</f>
        <v>0</v>
      </c>
    </row>
    <row r="8184" spans="1:19" x14ac:dyDescent="0.25">
      <c r="A8184" s="116"/>
      <c r="B8184" s="65"/>
      <c r="C8184" s="65"/>
      <c r="D8184" s="66"/>
      <c r="E8184" s="67"/>
      <c r="F8184" s="65"/>
      <c r="G8184" s="66"/>
      <c r="J8184" s="65"/>
      <c r="K8184" s="65"/>
      <c r="L8184" s="66"/>
      <c r="M8184" s="65"/>
      <c r="N8184" s="65"/>
      <c r="O8184" s="65"/>
      <c r="P8184" s="66"/>
      <c r="Q8184" s="31">
        <f t="shared" si="254"/>
        <v>9999</v>
      </c>
      <c r="R8184" s="31" t="str">
        <f t="shared" si="255"/>
        <v/>
      </c>
      <c r="S8184" s="29">
        <f>IF($Q8184&lt;Parâmetros!$E$19,$G8184-1,$G8184)</f>
        <v>0</v>
      </c>
    </row>
    <row r="8185" spans="1:19" x14ac:dyDescent="0.25">
      <c r="A8185" s="116"/>
      <c r="B8185" s="65"/>
      <c r="C8185" s="65"/>
      <c r="D8185" s="66"/>
      <c r="E8185" s="67"/>
      <c r="F8185" s="65"/>
      <c r="G8185" s="66"/>
      <c r="J8185" s="65"/>
      <c r="K8185" s="65"/>
      <c r="L8185" s="66"/>
      <c r="M8185" s="65"/>
      <c r="N8185" s="65"/>
      <c r="O8185" s="65"/>
      <c r="P8185" s="66"/>
      <c r="Q8185" s="31">
        <f t="shared" si="254"/>
        <v>9999</v>
      </c>
      <c r="R8185" s="31" t="str">
        <f t="shared" si="255"/>
        <v/>
      </c>
      <c r="S8185" s="29">
        <f>IF($Q8185&lt;Parâmetros!$E$19,$G8185-1,$G8185)</f>
        <v>0</v>
      </c>
    </row>
    <row r="8186" spans="1:19" x14ac:dyDescent="0.25">
      <c r="A8186" s="116"/>
      <c r="B8186" s="65"/>
      <c r="C8186" s="65"/>
      <c r="D8186" s="66"/>
      <c r="E8186" s="67"/>
      <c r="F8186" s="65"/>
      <c r="G8186" s="66"/>
      <c r="J8186" s="65"/>
      <c r="K8186" s="65"/>
      <c r="L8186" s="66"/>
      <c r="M8186" s="65"/>
      <c r="N8186" s="65"/>
      <c r="O8186" s="65"/>
      <c r="P8186" s="66"/>
      <c r="Q8186" s="31">
        <f t="shared" si="254"/>
        <v>9999</v>
      </c>
      <c r="R8186" s="31" t="str">
        <f t="shared" si="255"/>
        <v/>
      </c>
      <c r="S8186" s="29">
        <f>IF($Q8186&lt;Parâmetros!$E$19,$G8186-1,$G8186)</f>
        <v>0</v>
      </c>
    </row>
    <row r="8187" spans="1:19" x14ac:dyDescent="0.25">
      <c r="A8187" s="116"/>
      <c r="B8187" s="65"/>
      <c r="C8187" s="65"/>
      <c r="D8187" s="66"/>
      <c r="E8187" s="67"/>
      <c r="F8187" s="65"/>
      <c r="G8187" s="66"/>
      <c r="J8187" s="65"/>
      <c r="K8187" s="65"/>
      <c r="L8187" s="66"/>
      <c r="M8187" s="65"/>
      <c r="N8187" s="65"/>
      <c r="O8187" s="65"/>
      <c r="P8187" s="66"/>
      <c r="Q8187" s="31">
        <f t="shared" si="254"/>
        <v>9999</v>
      </c>
      <c r="R8187" s="31" t="str">
        <f t="shared" si="255"/>
        <v/>
      </c>
      <c r="S8187" s="29">
        <f>IF($Q8187&lt;Parâmetros!$E$19,$G8187-1,$G8187)</f>
        <v>0</v>
      </c>
    </row>
    <row r="8188" spans="1:19" x14ac:dyDescent="0.25">
      <c r="A8188" s="116"/>
      <c r="B8188" s="65"/>
      <c r="C8188" s="65"/>
      <c r="D8188" s="66"/>
      <c r="E8188" s="67"/>
      <c r="F8188" s="65"/>
      <c r="G8188" s="66"/>
      <c r="J8188" s="65"/>
      <c r="K8188" s="65"/>
      <c r="L8188" s="66"/>
      <c r="M8188" s="65"/>
      <c r="N8188" s="65"/>
      <c r="O8188" s="65"/>
      <c r="P8188" s="66"/>
      <c r="Q8188" s="31">
        <f t="shared" ref="Q8188:Q8251" si="256">IFERROR(VALUE(LEFT($J8188,2))*60+VALUE(MID($J8188,4,2)),9999)</f>
        <v>9999</v>
      </c>
      <c r="R8188" s="31" t="str">
        <f t="shared" ref="R8188:R8251" si="257">IFERROR(VALUE(LEFT($K8188,2))*60+VALUE(MID($K8188,4,2)),"")</f>
        <v/>
      </c>
      <c r="S8188" s="29">
        <f>IF($Q8188&lt;Parâmetros!$E$19,$G8188-1,$G8188)</f>
        <v>0</v>
      </c>
    </row>
    <row r="8189" spans="1:19" x14ac:dyDescent="0.25">
      <c r="A8189" s="116"/>
      <c r="B8189" s="65"/>
      <c r="C8189" s="65"/>
      <c r="D8189" s="66"/>
      <c r="E8189" s="67"/>
      <c r="F8189" s="65"/>
      <c r="G8189" s="66"/>
      <c r="J8189" s="65"/>
      <c r="K8189" s="65"/>
      <c r="L8189" s="66"/>
      <c r="M8189" s="65"/>
      <c r="N8189" s="65"/>
      <c r="O8189" s="65"/>
      <c r="P8189" s="66"/>
      <c r="Q8189" s="31">
        <f t="shared" si="256"/>
        <v>9999</v>
      </c>
      <c r="R8189" s="31" t="str">
        <f t="shared" si="257"/>
        <v/>
      </c>
      <c r="S8189" s="29">
        <f>IF($Q8189&lt;Parâmetros!$E$19,$G8189-1,$G8189)</f>
        <v>0</v>
      </c>
    </row>
    <row r="8190" spans="1:19" x14ac:dyDescent="0.25">
      <c r="A8190" s="116"/>
      <c r="B8190" s="65"/>
      <c r="C8190" s="65"/>
      <c r="D8190" s="66"/>
      <c r="E8190" s="67"/>
      <c r="F8190" s="65"/>
      <c r="G8190" s="66"/>
      <c r="J8190" s="65"/>
      <c r="K8190" s="65"/>
      <c r="L8190" s="66"/>
      <c r="M8190" s="65"/>
      <c r="N8190" s="65"/>
      <c r="O8190" s="65"/>
      <c r="P8190" s="66"/>
      <c r="Q8190" s="31">
        <f t="shared" si="256"/>
        <v>9999</v>
      </c>
      <c r="R8190" s="31" t="str">
        <f t="shared" si="257"/>
        <v/>
      </c>
      <c r="S8190" s="29">
        <f>IF($Q8190&lt;Parâmetros!$E$19,$G8190-1,$G8190)</f>
        <v>0</v>
      </c>
    </row>
    <row r="8191" spans="1:19" x14ac:dyDescent="0.25">
      <c r="A8191" s="116"/>
      <c r="B8191" s="65"/>
      <c r="C8191" s="65"/>
      <c r="D8191" s="66"/>
      <c r="E8191" s="67"/>
      <c r="F8191" s="65"/>
      <c r="G8191" s="66"/>
      <c r="J8191" s="65"/>
      <c r="K8191" s="65"/>
      <c r="L8191" s="66"/>
      <c r="M8191" s="65"/>
      <c r="N8191" s="65"/>
      <c r="O8191" s="65"/>
      <c r="P8191" s="66"/>
      <c r="Q8191" s="31">
        <f t="shared" si="256"/>
        <v>9999</v>
      </c>
      <c r="R8191" s="31" t="str">
        <f t="shared" si="257"/>
        <v/>
      </c>
      <c r="S8191" s="29">
        <f>IF($Q8191&lt;Parâmetros!$E$19,$G8191-1,$G8191)</f>
        <v>0</v>
      </c>
    </row>
    <row r="8192" spans="1:19" x14ac:dyDescent="0.25">
      <c r="A8192" s="116"/>
      <c r="B8192" s="65"/>
      <c r="C8192" s="65"/>
      <c r="D8192" s="66"/>
      <c r="E8192" s="67"/>
      <c r="F8192" s="65"/>
      <c r="G8192" s="66"/>
      <c r="J8192" s="65"/>
      <c r="K8192" s="65"/>
      <c r="L8192" s="66"/>
      <c r="M8192" s="65"/>
      <c r="N8192" s="65"/>
      <c r="O8192" s="65"/>
      <c r="P8192" s="66"/>
      <c r="Q8192" s="31">
        <f t="shared" si="256"/>
        <v>9999</v>
      </c>
      <c r="R8192" s="31" t="str">
        <f t="shared" si="257"/>
        <v/>
      </c>
      <c r="S8192" s="29">
        <f>IF($Q8192&lt;Parâmetros!$E$19,$G8192-1,$G8192)</f>
        <v>0</v>
      </c>
    </row>
    <row r="8193" spans="1:19" x14ac:dyDescent="0.25">
      <c r="A8193" s="116"/>
      <c r="B8193" s="65"/>
      <c r="C8193" s="65"/>
      <c r="D8193" s="66"/>
      <c r="E8193" s="67"/>
      <c r="F8193" s="65"/>
      <c r="G8193" s="66"/>
      <c r="J8193" s="65"/>
      <c r="K8193" s="65"/>
      <c r="L8193" s="66"/>
      <c r="M8193" s="65"/>
      <c r="N8193" s="65"/>
      <c r="O8193" s="65"/>
      <c r="P8193" s="66"/>
      <c r="Q8193" s="31">
        <f t="shared" si="256"/>
        <v>9999</v>
      </c>
      <c r="R8193" s="31" t="str">
        <f t="shared" si="257"/>
        <v/>
      </c>
      <c r="S8193" s="29">
        <f>IF($Q8193&lt;Parâmetros!$E$19,$G8193-1,$G8193)</f>
        <v>0</v>
      </c>
    </row>
    <row r="8194" spans="1:19" x14ac:dyDescent="0.25">
      <c r="A8194" s="116"/>
      <c r="B8194" s="65"/>
      <c r="C8194" s="65"/>
      <c r="D8194" s="66"/>
      <c r="E8194" s="67"/>
      <c r="F8194" s="65"/>
      <c r="G8194" s="66"/>
      <c r="J8194" s="65"/>
      <c r="K8194" s="65"/>
      <c r="L8194" s="66"/>
      <c r="M8194" s="65"/>
      <c r="N8194" s="65"/>
      <c r="O8194" s="65"/>
      <c r="P8194" s="66"/>
      <c r="Q8194" s="31">
        <f t="shared" si="256"/>
        <v>9999</v>
      </c>
      <c r="R8194" s="31" t="str">
        <f t="shared" si="257"/>
        <v/>
      </c>
      <c r="S8194" s="29">
        <f>IF($Q8194&lt;Parâmetros!$E$19,$G8194-1,$G8194)</f>
        <v>0</v>
      </c>
    </row>
    <row r="8195" spans="1:19" x14ac:dyDescent="0.25">
      <c r="A8195" s="116"/>
      <c r="B8195" s="65"/>
      <c r="C8195" s="65"/>
      <c r="D8195" s="66"/>
      <c r="E8195" s="67"/>
      <c r="F8195" s="65"/>
      <c r="G8195" s="66"/>
      <c r="J8195" s="65"/>
      <c r="K8195" s="65"/>
      <c r="L8195" s="66"/>
      <c r="M8195" s="65"/>
      <c r="N8195" s="65"/>
      <c r="O8195" s="65"/>
      <c r="P8195" s="66"/>
      <c r="Q8195" s="31">
        <f t="shared" si="256"/>
        <v>9999</v>
      </c>
      <c r="R8195" s="31" t="str">
        <f t="shared" si="257"/>
        <v/>
      </c>
      <c r="S8195" s="29">
        <f>IF($Q8195&lt;Parâmetros!$E$19,$G8195-1,$G8195)</f>
        <v>0</v>
      </c>
    </row>
    <row r="8196" spans="1:19" x14ac:dyDescent="0.25">
      <c r="A8196" s="116"/>
      <c r="B8196" s="65"/>
      <c r="C8196" s="65"/>
      <c r="D8196" s="66"/>
      <c r="E8196" s="67"/>
      <c r="F8196" s="65"/>
      <c r="G8196" s="66"/>
      <c r="J8196" s="65"/>
      <c r="K8196" s="65"/>
      <c r="L8196" s="66"/>
      <c r="M8196" s="65"/>
      <c r="N8196" s="65"/>
      <c r="O8196" s="65"/>
      <c r="P8196" s="66"/>
      <c r="Q8196" s="31">
        <f t="shared" si="256"/>
        <v>9999</v>
      </c>
      <c r="R8196" s="31" t="str">
        <f t="shared" si="257"/>
        <v/>
      </c>
      <c r="S8196" s="29">
        <f>IF($Q8196&lt;Parâmetros!$E$19,$G8196-1,$G8196)</f>
        <v>0</v>
      </c>
    </row>
    <row r="8197" spans="1:19" x14ac:dyDescent="0.25">
      <c r="A8197" s="116"/>
      <c r="B8197" s="65"/>
      <c r="C8197" s="65"/>
      <c r="D8197" s="66"/>
      <c r="E8197" s="67"/>
      <c r="F8197" s="65"/>
      <c r="G8197" s="66"/>
      <c r="J8197" s="65"/>
      <c r="K8197" s="65"/>
      <c r="L8197" s="66"/>
      <c r="M8197" s="65"/>
      <c r="O8197" s="65"/>
      <c r="P8197" s="66"/>
      <c r="Q8197" s="31">
        <f t="shared" si="256"/>
        <v>9999</v>
      </c>
      <c r="R8197" s="31" t="str">
        <f t="shared" si="257"/>
        <v/>
      </c>
      <c r="S8197" s="29">
        <f>IF($Q8197&lt;Parâmetros!$E$19,$G8197-1,$G8197)</f>
        <v>0</v>
      </c>
    </row>
    <row r="8198" spans="1:19" x14ac:dyDescent="0.25">
      <c r="A8198" s="116"/>
      <c r="B8198" s="65"/>
      <c r="C8198" s="65"/>
      <c r="D8198" s="66"/>
      <c r="E8198" s="67"/>
      <c r="F8198" s="65"/>
      <c r="G8198" s="66"/>
      <c r="J8198" s="65"/>
      <c r="K8198" s="65"/>
      <c r="L8198" s="66"/>
      <c r="M8198" s="65"/>
      <c r="N8198" s="65"/>
      <c r="O8198" s="65"/>
      <c r="P8198" s="66"/>
      <c r="Q8198" s="31">
        <f t="shared" si="256"/>
        <v>9999</v>
      </c>
      <c r="R8198" s="31" t="str">
        <f t="shared" si="257"/>
        <v/>
      </c>
      <c r="S8198" s="29">
        <f>IF($Q8198&lt;Parâmetros!$E$19,$G8198-1,$G8198)</f>
        <v>0</v>
      </c>
    </row>
    <row r="8199" spans="1:19" x14ac:dyDescent="0.25">
      <c r="A8199" s="116"/>
      <c r="B8199" s="65"/>
      <c r="C8199" s="65"/>
      <c r="D8199" s="66"/>
      <c r="E8199" s="67"/>
      <c r="F8199" s="65"/>
      <c r="G8199" s="66"/>
      <c r="J8199" s="65"/>
      <c r="K8199" s="65"/>
      <c r="L8199" s="66"/>
      <c r="M8199" s="65"/>
      <c r="N8199" s="65"/>
      <c r="O8199" s="65"/>
      <c r="P8199" s="66"/>
      <c r="Q8199" s="31">
        <f t="shared" si="256"/>
        <v>9999</v>
      </c>
      <c r="R8199" s="31" t="str">
        <f t="shared" si="257"/>
        <v/>
      </c>
      <c r="S8199" s="29">
        <f>IF($Q8199&lt;Parâmetros!$E$19,$G8199-1,$G8199)</f>
        <v>0</v>
      </c>
    </row>
    <row r="8200" spans="1:19" x14ac:dyDescent="0.25">
      <c r="A8200" s="116"/>
      <c r="B8200" s="65"/>
      <c r="C8200" s="65"/>
      <c r="D8200" s="66"/>
      <c r="E8200" s="67"/>
      <c r="F8200" s="65"/>
      <c r="G8200" s="66"/>
      <c r="J8200" s="65"/>
      <c r="K8200" s="65"/>
      <c r="L8200" s="66"/>
      <c r="M8200" s="65"/>
      <c r="N8200" s="65"/>
      <c r="O8200" s="65"/>
      <c r="P8200" s="66"/>
      <c r="Q8200" s="31">
        <f t="shared" si="256"/>
        <v>9999</v>
      </c>
      <c r="R8200" s="31" t="str">
        <f t="shared" si="257"/>
        <v/>
      </c>
      <c r="S8200" s="29">
        <f>IF($Q8200&lt;Parâmetros!$E$19,$G8200-1,$G8200)</f>
        <v>0</v>
      </c>
    </row>
    <row r="8201" spans="1:19" x14ac:dyDescent="0.25">
      <c r="A8201" s="116"/>
      <c r="B8201" s="65"/>
      <c r="C8201" s="65"/>
      <c r="D8201" s="66"/>
      <c r="E8201" s="67"/>
      <c r="F8201" s="65"/>
      <c r="G8201" s="66"/>
      <c r="J8201" s="65"/>
      <c r="K8201" s="65"/>
      <c r="L8201" s="66"/>
      <c r="M8201" s="65"/>
      <c r="N8201" s="65"/>
      <c r="O8201" s="65"/>
      <c r="P8201" s="66"/>
      <c r="Q8201" s="31">
        <f t="shared" si="256"/>
        <v>9999</v>
      </c>
      <c r="R8201" s="31" t="str">
        <f t="shared" si="257"/>
        <v/>
      </c>
      <c r="S8201" s="29">
        <f>IF($Q8201&lt;Parâmetros!$E$19,$G8201-1,$G8201)</f>
        <v>0</v>
      </c>
    </row>
    <row r="8202" spans="1:19" x14ac:dyDescent="0.25">
      <c r="A8202" s="116"/>
      <c r="B8202" s="65"/>
      <c r="C8202" s="65"/>
      <c r="D8202" s="66"/>
      <c r="E8202" s="67"/>
      <c r="F8202" s="65"/>
      <c r="G8202" s="66"/>
      <c r="J8202" s="65"/>
      <c r="K8202" s="65"/>
      <c r="L8202" s="66"/>
      <c r="M8202" s="65"/>
      <c r="N8202" s="65"/>
      <c r="O8202" s="65"/>
      <c r="P8202" s="66"/>
      <c r="Q8202" s="31">
        <f t="shared" si="256"/>
        <v>9999</v>
      </c>
      <c r="R8202" s="31" t="str">
        <f t="shared" si="257"/>
        <v/>
      </c>
      <c r="S8202" s="29">
        <f>IF($Q8202&lt;Parâmetros!$E$19,$G8202-1,$G8202)</f>
        <v>0</v>
      </c>
    </row>
    <row r="8203" spans="1:19" x14ac:dyDescent="0.25">
      <c r="A8203" s="116"/>
      <c r="B8203" s="65"/>
      <c r="C8203" s="65"/>
      <c r="D8203" s="66"/>
      <c r="E8203" s="67"/>
      <c r="F8203" s="65"/>
      <c r="G8203" s="66"/>
      <c r="J8203" s="65"/>
      <c r="K8203" s="65"/>
      <c r="L8203" s="66"/>
      <c r="M8203" s="65"/>
      <c r="N8203" s="65"/>
      <c r="O8203" s="65"/>
      <c r="P8203" s="66"/>
      <c r="Q8203" s="31">
        <f t="shared" si="256"/>
        <v>9999</v>
      </c>
      <c r="R8203" s="31" t="str">
        <f t="shared" si="257"/>
        <v/>
      </c>
      <c r="S8203" s="29">
        <f>IF($Q8203&lt;Parâmetros!$E$19,$G8203-1,$G8203)</f>
        <v>0</v>
      </c>
    </row>
    <row r="8204" spans="1:19" x14ac:dyDescent="0.25">
      <c r="A8204" s="116"/>
      <c r="B8204" s="65"/>
      <c r="C8204" s="65"/>
      <c r="D8204" s="66"/>
      <c r="E8204" s="67"/>
      <c r="F8204" s="65"/>
      <c r="G8204" s="66"/>
      <c r="J8204" s="65"/>
      <c r="K8204" s="65"/>
      <c r="L8204" s="66"/>
      <c r="M8204" s="65"/>
      <c r="N8204" s="65"/>
      <c r="O8204" s="65"/>
      <c r="P8204" s="66"/>
      <c r="Q8204" s="31">
        <f t="shared" si="256"/>
        <v>9999</v>
      </c>
      <c r="R8204" s="31" t="str">
        <f t="shared" si="257"/>
        <v/>
      </c>
      <c r="S8204" s="29">
        <f>IF($Q8204&lt;Parâmetros!$E$19,$G8204-1,$G8204)</f>
        <v>0</v>
      </c>
    </row>
    <row r="8205" spans="1:19" x14ac:dyDescent="0.25">
      <c r="A8205" s="116"/>
      <c r="B8205" s="65"/>
      <c r="C8205" s="65"/>
      <c r="D8205" s="66"/>
      <c r="E8205" s="67"/>
      <c r="F8205" s="65"/>
      <c r="G8205" s="66"/>
      <c r="J8205" s="65"/>
      <c r="K8205" s="65"/>
      <c r="L8205" s="66"/>
      <c r="M8205" s="65"/>
      <c r="N8205" s="65"/>
      <c r="O8205" s="65"/>
      <c r="P8205" s="66"/>
      <c r="Q8205" s="31">
        <f t="shared" si="256"/>
        <v>9999</v>
      </c>
      <c r="R8205" s="31" t="str">
        <f t="shared" si="257"/>
        <v/>
      </c>
      <c r="S8205" s="29">
        <f>IF($Q8205&lt;Parâmetros!$E$19,$G8205-1,$G8205)</f>
        <v>0</v>
      </c>
    </row>
    <row r="8206" spans="1:19" x14ac:dyDescent="0.25">
      <c r="A8206" s="116"/>
      <c r="B8206" s="65"/>
      <c r="C8206" s="65"/>
      <c r="D8206" s="66"/>
      <c r="E8206" s="67"/>
      <c r="F8206" s="65"/>
      <c r="G8206" s="66"/>
      <c r="J8206" s="65"/>
      <c r="K8206" s="65"/>
      <c r="L8206" s="66"/>
      <c r="M8206" s="65"/>
      <c r="N8206" s="65"/>
      <c r="O8206" s="65"/>
      <c r="P8206" s="66"/>
      <c r="Q8206" s="31">
        <f t="shared" si="256"/>
        <v>9999</v>
      </c>
      <c r="R8206" s="31" t="str">
        <f t="shared" si="257"/>
        <v/>
      </c>
      <c r="S8206" s="29">
        <f>IF($Q8206&lt;Parâmetros!$E$19,$G8206-1,$G8206)</f>
        <v>0</v>
      </c>
    </row>
    <row r="8207" spans="1:19" x14ac:dyDescent="0.25">
      <c r="A8207" s="116"/>
      <c r="B8207" s="65"/>
      <c r="C8207" s="65"/>
      <c r="D8207" s="66"/>
      <c r="E8207" s="67"/>
      <c r="F8207" s="65"/>
      <c r="G8207" s="66"/>
      <c r="J8207" s="65"/>
      <c r="K8207" s="65"/>
      <c r="L8207" s="66"/>
      <c r="M8207" s="65"/>
      <c r="N8207" s="65"/>
      <c r="O8207" s="65"/>
      <c r="P8207" s="66"/>
      <c r="Q8207" s="31">
        <f t="shared" si="256"/>
        <v>9999</v>
      </c>
      <c r="R8207" s="31" t="str">
        <f t="shared" si="257"/>
        <v/>
      </c>
      <c r="S8207" s="29">
        <f>IF($Q8207&lt;Parâmetros!$E$19,$G8207-1,$G8207)</f>
        <v>0</v>
      </c>
    </row>
    <row r="8208" spans="1:19" x14ac:dyDescent="0.25">
      <c r="A8208" s="116"/>
      <c r="B8208" s="65"/>
      <c r="C8208" s="65"/>
      <c r="D8208" s="66"/>
      <c r="E8208" s="67"/>
      <c r="F8208" s="65"/>
      <c r="G8208" s="66"/>
      <c r="J8208" s="65"/>
      <c r="K8208" s="65"/>
      <c r="L8208" s="66"/>
      <c r="M8208" s="65"/>
      <c r="N8208" s="65"/>
      <c r="O8208" s="65"/>
      <c r="P8208" s="66"/>
      <c r="Q8208" s="31">
        <f t="shared" si="256"/>
        <v>9999</v>
      </c>
      <c r="R8208" s="31" t="str">
        <f t="shared" si="257"/>
        <v/>
      </c>
      <c r="S8208" s="29">
        <f>IF($Q8208&lt;Parâmetros!$E$19,$G8208-1,$G8208)</f>
        <v>0</v>
      </c>
    </row>
    <row r="8209" spans="1:19" x14ac:dyDescent="0.25">
      <c r="A8209" s="116"/>
      <c r="B8209" s="65"/>
      <c r="C8209" s="65"/>
      <c r="D8209" s="66"/>
      <c r="E8209" s="67"/>
      <c r="F8209" s="65"/>
      <c r="G8209" s="66"/>
      <c r="J8209" s="65"/>
      <c r="K8209" s="65"/>
      <c r="L8209" s="66"/>
      <c r="M8209" s="65"/>
      <c r="N8209" s="65"/>
      <c r="O8209" s="65"/>
      <c r="P8209" s="66"/>
      <c r="Q8209" s="31">
        <f t="shared" si="256"/>
        <v>9999</v>
      </c>
      <c r="R8209" s="31" t="str">
        <f t="shared" si="257"/>
        <v/>
      </c>
      <c r="S8209" s="29">
        <f>IF($Q8209&lt;Parâmetros!$E$19,$G8209-1,$G8209)</f>
        <v>0</v>
      </c>
    </row>
    <row r="8210" spans="1:19" x14ac:dyDescent="0.25">
      <c r="A8210" s="116"/>
      <c r="B8210" s="65"/>
      <c r="C8210" s="65"/>
      <c r="D8210" s="66"/>
      <c r="E8210" s="67"/>
      <c r="F8210" s="65"/>
      <c r="G8210" s="66"/>
      <c r="J8210" s="65"/>
      <c r="K8210" s="65"/>
      <c r="L8210" s="66"/>
      <c r="M8210" s="65"/>
      <c r="N8210" s="65"/>
      <c r="O8210" s="65"/>
      <c r="P8210" s="66"/>
      <c r="Q8210" s="31">
        <f t="shared" si="256"/>
        <v>9999</v>
      </c>
      <c r="R8210" s="31" t="str">
        <f t="shared" si="257"/>
        <v/>
      </c>
      <c r="S8210" s="29">
        <f>IF($Q8210&lt;Parâmetros!$E$19,$G8210-1,$G8210)</f>
        <v>0</v>
      </c>
    </row>
    <row r="8211" spans="1:19" x14ac:dyDescent="0.25">
      <c r="A8211" s="116"/>
      <c r="B8211" s="65"/>
      <c r="C8211" s="65"/>
      <c r="D8211" s="66"/>
      <c r="E8211" s="67"/>
      <c r="F8211" s="65"/>
      <c r="G8211" s="66"/>
      <c r="J8211" s="65"/>
      <c r="K8211" s="65"/>
      <c r="L8211" s="66"/>
      <c r="M8211" s="65"/>
      <c r="O8211" s="65"/>
      <c r="P8211" s="66"/>
      <c r="Q8211" s="31">
        <f t="shared" si="256"/>
        <v>9999</v>
      </c>
      <c r="R8211" s="31" t="str">
        <f t="shared" si="257"/>
        <v/>
      </c>
      <c r="S8211" s="29">
        <f>IF($Q8211&lt;Parâmetros!$E$19,$G8211-1,$G8211)</f>
        <v>0</v>
      </c>
    </row>
    <row r="8212" spans="1:19" x14ac:dyDescent="0.25">
      <c r="A8212" s="116"/>
      <c r="B8212" s="65"/>
      <c r="C8212" s="65"/>
      <c r="D8212" s="66"/>
      <c r="E8212" s="67"/>
      <c r="F8212" s="65"/>
      <c r="G8212" s="66"/>
      <c r="J8212" s="65"/>
      <c r="K8212" s="65"/>
      <c r="L8212" s="66"/>
      <c r="M8212" s="65"/>
      <c r="O8212" s="65"/>
      <c r="P8212" s="66"/>
      <c r="Q8212" s="31">
        <f t="shared" si="256"/>
        <v>9999</v>
      </c>
      <c r="R8212" s="31" t="str">
        <f t="shared" si="257"/>
        <v/>
      </c>
      <c r="S8212" s="29">
        <f>IF($Q8212&lt;Parâmetros!$E$19,$G8212-1,$G8212)</f>
        <v>0</v>
      </c>
    </row>
    <row r="8213" spans="1:19" x14ac:dyDescent="0.25">
      <c r="A8213" s="116"/>
      <c r="B8213" s="65"/>
      <c r="C8213" s="65"/>
      <c r="D8213" s="66"/>
      <c r="E8213" s="67"/>
      <c r="F8213" s="65"/>
      <c r="G8213" s="66"/>
      <c r="J8213" s="65"/>
      <c r="K8213" s="65"/>
      <c r="L8213" s="66"/>
      <c r="M8213" s="65"/>
      <c r="O8213" s="65"/>
      <c r="P8213" s="66"/>
      <c r="Q8213" s="31">
        <f t="shared" si="256"/>
        <v>9999</v>
      </c>
      <c r="R8213" s="31" t="str">
        <f t="shared" si="257"/>
        <v/>
      </c>
      <c r="S8213" s="29">
        <f>IF($Q8213&lt;Parâmetros!$E$19,$G8213-1,$G8213)</f>
        <v>0</v>
      </c>
    </row>
    <row r="8214" spans="1:19" x14ac:dyDescent="0.25">
      <c r="A8214" s="116"/>
      <c r="B8214" s="65"/>
      <c r="C8214" s="65"/>
      <c r="D8214" s="66"/>
      <c r="E8214" s="67"/>
      <c r="F8214" s="65"/>
      <c r="G8214" s="66"/>
      <c r="J8214" s="65"/>
      <c r="K8214" s="65"/>
      <c r="L8214" s="66"/>
      <c r="M8214" s="65"/>
      <c r="N8214" s="65"/>
      <c r="O8214" s="65"/>
      <c r="P8214" s="66"/>
      <c r="Q8214" s="31">
        <f t="shared" si="256"/>
        <v>9999</v>
      </c>
      <c r="R8214" s="31" t="str">
        <f t="shared" si="257"/>
        <v/>
      </c>
      <c r="S8214" s="29">
        <f>IF($Q8214&lt;Parâmetros!$E$19,$G8214-1,$G8214)</f>
        <v>0</v>
      </c>
    </row>
    <row r="8215" spans="1:19" x14ac:dyDescent="0.25">
      <c r="A8215" s="116"/>
      <c r="B8215" s="65"/>
      <c r="C8215" s="65"/>
      <c r="D8215" s="66"/>
      <c r="E8215" s="67"/>
      <c r="F8215" s="65"/>
      <c r="G8215" s="66"/>
      <c r="J8215" s="65"/>
      <c r="K8215" s="65"/>
      <c r="L8215" s="66"/>
      <c r="M8215" s="65"/>
      <c r="N8215" s="65"/>
      <c r="O8215" s="65"/>
      <c r="P8215" s="66"/>
      <c r="Q8215" s="31">
        <f t="shared" si="256"/>
        <v>9999</v>
      </c>
      <c r="R8215" s="31" t="str">
        <f t="shared" si="257"/>
        <v/>
      </c>
      <c r="S8215" s="29">
        <f>IF($Q8215&lt;Parâmetros!$E$19,$G8215-1,$G8215)</f>
        <v>0</v>
      </c>
    </row>
    <row r="8216" spans="1:19" x14ac:dyDescent="0.25">
      <c r="A8216" s="116"/>
      <c r="B8216" s="65"/>
      <c r="C8216" s="65"/>
      <c r="D8216" s="66"/>
      <c r="E8216" s="67"/>
      <c r="F8216" s="65"/>
      <c r="G8216" s="66"/>
      <c r="J8216" s="65"/>
      <c r="K8216" s="65"/>
      <c r="L8216" s="66"/>
      <c r="M8216" s="65"/>
      <c r="N8216" s="65"/>
      <c r="O8216" s="65"/>
      <c r="P8216" s="66"/>
      <c r="Q8216" s="31">
        <f t="shared" si="256"/>
        <v>9999</v>
      </c>
      <c r="R8216" s="31" t="str">
        <f t="shared" si="257"/>
        <v/>
      </c>
      <c r="S8216" s="29">
        <f>IF($Q8216&lt;Parâmetros!$E$19,$G8216-1,$G8216)</f>
        <v>0</v>
      </c>
    </row>
    <row r="8217" spans="1:19" x14ac:dyDescent="0.25">
      <c r="A8217" s="116"/>
      <c r="B8217" s="65"/>
      <c r="C8217" s="65"/>
      <c r="D8217" s="66"/>
      <c r="E8217" s="67"/>
      <c r="F8217" s="65"/>
      <c r="G8217" s="66"/>
      <c r="J8217" s="65"/>
      <c r="K8217" s="65"/>
      <c r="L8217" s="66"/>
      <c r="M8217" s="65"/>
      <c r="N8217" s="65"/>
      <c r="O8217" s="65"/>
      <c r="P8217" s="66"/>
      <c r="Q8217" s="31">
        <f t="shared" si="256"/>
        <v>9999</v>
      </c>
      <c r="R8217" s="31" t="str">
        <f t="shared" si="257"/>
        <v/>
      </c>
      <c r="S8217" s="29">
        <f>IF($Q8217&lt;Parâmetros!$E$19,$G8217-1,$G8217)</f>
        <v>0</v>
      </c>
    </row>
    <row r="8218" spans="1:19" x14ac:dyDescent="0.25">
      <c r="A8218" s="116"/>
      <c r="B8218" s="65"/>
      <c r="C8218" s="65"/>
      <c r="D8218" s="66"/>
      <c r="E8218" s="67"/>
      <c r="F8218" s="65"/>
      <c r="G8218" s="66"/>
      <c r="J8218" s="65"/>
      <c r="K8218" s="65"/>
      <c r="L8218" s="66"/>
      <c r="M8218" s="65"/>
      <c r="O8218" s="65"/>
      <c r="P8218" s="66"/>
      <c r="Q8218" s="31">
        <f t="shared" si="256"/>
        <v>9999</v>
      </c>
      <c r="R8218" s="31" t="str">
        <f t="shared" si="257"/>
        <v/>
      </c>
      <c r="S8218" s="29">
        <f>IF($Q8218&lt;Parâmetros!$E$19,$G8218-1,$G8218)</f>
        <v>0</v>
      </c>
    </row>
    <row r="8219" spans="1:19" x14ac:dyDescent="0.25">
      <c r="A8219" s="116"/>
      <c r="B8219" s="65"/>
      <c r="C8219" s="65"/>
      <c r="D8219" s="66"/>
      <c r="E8219" s="67"/>
      <c r="F8219" s="65"/>
      <c r="G8219" s="66"/>
      <c r="J8219" s="65"/>
      <c r="K8219" s="65"/>
      <c r="L8219" s="66"/>
      <c r="M8219" s="65"/>
      <c r="O8219" s="65"/>
      <c r="P8219" s="66"/>
      <c r="Q8219" s="31">
        <f t="shared" si="256"/>
        <v>9999</v>
      </c>
      <c r="R8219" s="31" t="str">
        <f t="shared" si="257"/>
        <v/>
      </c>
      <c r="S8219" s="29">
        <f>IF($Q8219&lt;Parâmetros!$E$19,$G8219-1,$G8219)</f>
        <v>0</v>
      </c>
    </row>
    <row r="8220" spans="1:19" x14ac:dyDescent="0.25">
      <c r="A8220" s="116"/>
      <c r="B8220" s="65"/>
      <c r="C8220" s="65"/>
      <c r="D8220" s="66"/>
      <c r="E8220" s="67"/>
      <c r="F8220" s="65"/>
      <c r="G8220" s="66"/>
      <c r="J8220" s="65"/>
      <c r="K8220" s="65"/>
      <c r="L8220" s="66"/>
      <c r="M8220" s="65"/>
      <c r="N8220" s="65"/>
      <c r="O8220" s="65"/>
      <c r="P8220" s="66"/>
      <c r="Q8220" s="31">
        <f t="shared" si="256"/>
        <v>9999</v>
      </c>
      <c r="R8220" s="31" t="str">
        <f t="shared" si="257"/>
        <v/>
      </c>
      <c r="S8220" s="29">
        <f>IF($Q8220&lt;Parâmetros!$E$19,$G8220-1,$G8220)</f>
        <v>0</v>
      </c>
    </row>
    <row r="8221" spans="1:19" x14ac:dyDescent="0.25">
      <c r="A8221" s="116"/>
      <c r="B8221" s="65"/>
      <c r="C8221" s="65"/>
      <c r="D8221" s="66"/>
      <c r="E8221" s="67"/>
      <c r="F8221" s="65"/>
      <c r="G8221" s="66"/>
      <c r="J8221" s="65"/>
      <c r="K8221" s="65"/>
      <c r="L8221" s="66"/>
      <c r="M8221" s="65"/>
      <c r="N8221" s="65"/>
      <c r="O8221" s="65"/>
      <c r="P8221" s="66"/>
      <c r="Q8221" s="31">
        <f t="shared" si="256"/>
        <v>9999</v>
      </c>
      <c r="R8221" s="31" t="str">
        <f t="shared" si="257"/>
        <v/>
      </c>
      <c r="S8221" s="29">
        <f>IF($Q8221&lt;Parâmetros!$E$19,$G8221-1,$G8221)</f>
        <v>0</v>
      </c>
    </row>
    <row r="8222" spans="1:19" x14ac:dyDescent="0.25">
      <c r="A8222" s="116"/>
      <c r="B8222" s="65"/>
      <c r="C8222" s="65"/>
      <c r="D8222" s="66"/>
      <c r="E8222" s="67"/>
      <c r="F8222" s="65"/>
      <c r="G8222" s="66"/>
      <c r="J8222" s="65"/>
      <c r="K8222" s="65"/>
      <c r="L8222" s="66"/>
      <c r="M8222" s="65"/>
      <c r="N8222" s="65"/>
      <c r="O8222" s="65"/>
      <c r="P8222" s="66"/>
      <c r="Q8222" s="31">
        <f t="shared" si="256"/>
        <v>9999</v>
      </c>
      <c r="R8222" s="31" t="str">
        <f t="shared" si="257"/>
        <v/>
      </c>
      <c r="S8222" s="29">
        <f>IF($Q8222&lt;Parâmetros!$E$19,$G8222-1,$G8222)</f>
        <v>0</v>
      </c>
    </row>
    <row r="8223" spans="1:19" x14ac:dyDescent="0.25">
      <c r="A8223" s="116"/>
      <c r="B8223" s="65"/>
      <c r="C8223" s="65"/>
      <c r="D8223" s="66"/>
      <c r="E8223" s="67"/>
      <c r="F8223" s="65"/>
      <c r="G8223" s="66"/>
      <c r="J8223" s="65"/>
      <c r="K8223" s="65"/>
      <c r="L8223" s="66"/>
      <c r="M8223" s="65"/>
      <c r="N8223" s="65"/>
      <c r="O8223" s="65"/>
      <c r="P8223" s="66"/>
      <c r="Q8223" s="31">
        <f t="shared" si="256"/>
        <v>9999</v>
      </c>
      <c r="R8223" s="31" t="str">
        <f t="shared" si="257"/>
        <v/>
      </c>
      <c r="S8223" s="29">
        <f>IF($Q8223&lt;Parâmetros!$E$19,$G8223-1,$G8223)</f>
        <v>0</v>
      </c>
    </row>
    <row r="8224" spans="1:19" x14ac:dyDescent="0.25">
      <c r="A8224" s="116"/>
      <c r="B8224" s="65"/>
      <c r="C8224" s="65"/>
      <c r="D8224" s="66"/>
      <c r="E8224" s="67"/>
      <c r="F8224" s="65"/>
      <c r="G8224" s="66"/>
      <c r="J8224" s="65"/>
      <c r="K8224" s="65"/>
      <c r="L8224" s="66"/>
      <c r="M8224" s="65"/>
      <c r="N8224" s="65"/>
      <c r="O8224" s="65"/>
      <c r="P8224" s="66"/>
      <c r="Q8224" s="31">
        <f t="shared" si="256"/>
        <v>9999</v>
      </c>
      <c r="R8224" s="31" t="str">
        <f t="shared" si="257"/>
        <v/>
      </c>
      <c r="S8224" s="29">
        <f>IF($Q8224&lt;Parâmetros!$E$19,$G8224-1,$G8224)</f>
        <v>0</v>
      </c>
    </row>
    <row r="8225" spans="1:19" x14ac:dyDescent="0.25">
      <c r="A8225" s="116"/>
      <c r="B8225" s="65"/>
      <c r="C8225" s="65"/>
      <c r="D8225" s="66"/>
      <c r="E8225" s="67"/>
      <c r="F8225" s="65"/>
      <c r="G8225" s="66"/>
      <c r="J8225" s="65"/>
      <c r="K8225" s="65"/>
      <c r="L8225" s="66"/>
      <c r="M8225" s="65"/>
      <c r="N8225" s="65"/>
      <c r="O8225" s="65"/>
      <c r="P8225" s="66"/>
      <c r="Q8225" s="31">
        <f t="shared" si="256"/>
        <v>9999</v>
      </c>
      <c r="R8225" s="31" t="str">
        <f t="shared" si="257"/>
        <v/>
      </c>
      <c r="S8225" s="29">
        <f>IF($Q8225&lt;Parâmetros!$E$19,$G8225-1,$G8225)</f>
        <v>0</v>
      </c>
    </row>
    <row r="8226" spans="1:19" x14ac:dyDescent="0.25">
      <c r="A8226" s="116"/>
      <c r="B8226" s="65"/>
      <c r="C8226" s="65"/>
      <c r="D8226" s="66"/>
      <c r="E8226" s="67"/>
      <c r="F8226" s="65"/>
      <c r="G8226" s="66"/>
      <c r="J8226" s="65"/>
      <c r="K8226" s="65"/>
      <c r="L8226" s="66"/>
      <c r="M8226" s="65"/>
      <c r="O8226" s="65"/>
      <c r="P8226" s="66"/>
      <c r="Q8226" s="31">
        <f t="shared" si="256"/>
        <v>9999</v>
      </c>
      <c r="R8226" s="31" t="str">
        <f t="shared" si="257"/>
        <v/>
      </c>
      <c r="S8226" s="29">
        <f>IF($Q8226&lt;Parâmetros!$E$19,$G8226-1,$G8226)</f>
        <v>0</v>
      </c>
    </row>
    <row r="8227" spans="1:19" x14ac:dyDescent="0.25">
      <c r="A8227" s="116"/>
      <c r="B8227" s="65"/>
      <c r="C8227" s="65"/>
      <c r="D8227" s="66"/>
      <c r="E8227" s="67"/>
      <c r="F8227" s="65"/>
      <c r="G8227" s="66"/>
      <c r="J8227" s="65"/>
      <c r="K8227" s="65"/>
      <c r="L8227" s="66"/>
      <c r="M8227" s="65"/>
      <c r="O8227" s="65"/>
      <c r="P8227" s="66"/>
      <c r="Q8227" s="31">
        <f t="shared" si="256"/>
        <v>9999</v>
      </c>
      <c r="R8227" s="31" t="str">
        <f t="shared" si="257"/>
        <v/>
      </c>
      <c r="S8227" s="29">
        <f>IF($Q8227&lt;Parâmetros!$E$19,$G8227-1,$G8227)</f>
        <v>0</v>
      </c>
    </row>
    <row r="8228" spans="1:19" x14ac:dyDescent="0.25">
      <c r="A8228" s="116"/>
      <c r="B8228" s="65"/>
      <c r="C8228" s="65"/>
      <c r="D8228" s="66"/>
      <c r="E8228" s="67"/>
      <c r="F8228" s="65"/>
      <c r="G8228" s="66"/>
      <c r="J8228" s="65"/>
      <c r="K8228" s="65"/>
      <c r="L8228" s="66"/>
      <c r="M8228" s="65"/>
      <c r="N8228" s="65"/>
      <c r="O8228" s="65"/>
      <c r="P8228" s="66"/>
      <c r="Q8228" s="31">
        <f t="shared" si="256"/>
        <v>9999</v>
      </c>
      <c r="R8228" s="31" t="str">
        <f t="shared" si="257"/>
        <v/>
      </c>
      <c r="S8228" s="29">
        <f>IF($Q8228&lt;Parâmetros!$E$19,$G8228-1,$G8228)</f>
        <v>0</v>
      </c>
    </row>
    <row r="8229" spans="1:19" x14ac:dyDescent="0.25">
      <c r="A8229" s="116"/>
      <c r="B8229" s="65"/>
      <c r="C8229" s="65"/>
      <c r="D8229" s="66"/>
      <c r="E8229" s="67"/>
      <c r="F8229" s="65"/>
      <c r="G8229" s="66"/>
      <c r="J8229" s="65"/>
      <c r="K8229" s="65"/>
      <c r="L8229" s="66"/>
      <c r="M8229" s="65"/>
      <c r="N8229" s="65"/>
      <c r="O8229" s="65"/>
      <c r="P8229" s="66"/>
      <c r="Q8229" s="31">
        <f t="shared" si="256"/>
        <v>9999</v>
      </c>
      <c r="R8229" s="31" t="str">
        <f t="shared" si="257"/>
        <v/>
      </c>
      <c r="S8229" s="29">
        <f>IF($Q8229&lt;Parâmetros!$E$19,$G8229-1,$G8229)</f>
        <v>0</v>
      </c>
    </row>
    <row r="8230" spans="1:19" x14ac:dyDescent="0.25">
      <c r="A8230" s="116"/>
      <c r="B8230" s="65"/>
      <c r="C8230" s="65"/>
      <c r="D8230" s="66"/>
      <c r="E8230" s="67"/>
      <c r="F8230" s="65"/>
      <c r="G8230" s="66"/>
      <c r="J8230" s="65"/>
      <c r="K8230" s="65"/>
      <c r="L8230" s="66"/>
      <c r="M8230" s="65"/>
      <c r="N8230" s="65"/>
      <c r="O8230" s="65"/>
      <c r="P8230" s="66"/>
      <c r="Q8230" s="31">
        <f t="shared" si="256"/>
        <v>9999</v>
      </c>
      <c r="R8230" s="31" t="str">
        <f t="shared" si="257"/>
        <v/>
      </c>
      <c r="S8230" s="29">
        <f>IF($Q8230&lt;Parâmetros!$E$19,$G8230-1,$G8230)</f>
        <v>0</v>
      </c>
    </row>
    <row r="8231" spans="1:19" x14ac:dyDescent="0.25">
      <c r="A8231" s="116"/>
      <c r="B8231" s="65"/>
      <c r="C8231" s="65"/>
      <c r="D8231" s="66"/>
      <c r="E8231" s="67"/>
      <c r="F8231" s="65"/>
      <c r="G8231" s="66"/>
      <c r="J8231" s="65"/>
      <c r="K8231" s="65"/>
      <c r="L8231" s="66"/>
      <c r="M8231" s="65"/>
      <c r="N8231" s="65"/>
      <c r="O8231" s="65"/>
      <c r="P8231" s="66"/>
      <c r="Q8231" s="31">
        <f t="shared" si="256"/>
        <v>9999</v>
      </c>
      <c r="R8231" s="31" t="str">
        <f t="shared" si="257"/>
        <v/>
      </c>
      <c r="S8231" s="29">
        <f>IF($Q8231&lt;Parâmetros!$E$19,$G8231-1,$G8231)</f>
        <v>0</v>
      </c>
    </row>
    <row r="8232" spans="1:19" x14ac:dyDescent="0.25">
      <c r="A8232" s="116"/>
      <c r="B8232" s="65"/>
      <c r="C8232" s="65"/>
      <c r="D8232" s="66"/>
      <c r="E8232" s="67"/>
      <c r="F8232" s="65"/>
      <c r="G8232" s="66"/>
      <c r="J8232" s="65"/>
      <c r="K8232" s="65"/>
      <c r="L8232" s="66"/>
      <c r="M8232" s="65"/>
      <c r="N8232" s="65"/>
      <c r="O8232" s="65"/>
      <c r="P8232" s="66"/>
      <c r="Q8232" s="31">
        <f t="shared" si="256"/>
        <v>9999</v>
      </c>
      <c r="R8232" s="31" t="str">
        <f t="shared" si="257"/>
        <v/>
      </c>
      <c r="S8232" s="29">
        <f>IF($Q8232&lt;Parâmetros!$E$19,$G8232-1,$G8232)</f>
        <v>0</v>
      </c>
    </row>
    <row r="8233" spans="1:19" x14ac:dyDescent="0.25">
      <c r="A8233" s="116"/>
      <c r="B8233" s="65"/>
      <c r="C8233" s="65"/>
      <c r="D8233" s="66"/>
      <c r="E8233" s="67"/>
      <c r="F8233" s="65"/>
      <c r="G8233" s="66"/>
      <c r="J8233" s="65"/>
      <c r="K8233" s="65"/>
      <c r="L8233" s="66"/>
      <c r="M8233" s="65"/>
      <c r="N8233" s="65"/>
      <c r="O8233" s="65"/>
      <c r="P8233" s="66"/>
      <c r="Q8233" s="31">
        <f t="shared" si="256"/>
        <v>9999</v>
      </c>
      <c r="R8233" s="31" t="str">
        <f t="shared" si="257"/>
        <v/>
      </c>
      <c r="S8233" s="29">
        <f>IF($Q8233&lt;Parâmetros!$E$19,$G8233-1,$G8233)</f>
        <v>0</v>
      </c>
    </row>
    <row r="8234" spans="1:19" x14ac:dyDescent="0.25">
      <c r="A8234" s="116"/>
      <c r="B8234" s="65"/>
      <c r="C8234" s="65"/>
      <c r="D8234" s="66"/>
      <c r="E8234" s="67"/>
      <c r="F8234" s="65"/>
      <c r="G8234" s="66"/>
      <c r="J8234" s="65"/>
      <c r="K8234" s="65"/>
      <c r="L8234" s="66"/>
      <c r="M8234" s="65"/>
      <c r="N8234" s="65"/>
      <c r="O8234" s="65"/>
      <c r="P8234" s="66"/>
      <c r="Q8234" s="31">
        <f t="shared" si="256"/>
        <v>9999</v>
      </c>
      <c r="R8234" s="31" t="str">
        <f t="shared" si="257"/>
        <v/>
      </c>
      <c r="S8234" s="29">
        <f>IF($Q8234&lt;Parâmetros!$E$19,$G8234-1,$G8234)</f>
        <v>0</v>
      </c>
    </row>
    <row r="8235" spans="1:19" x14ac:dyDescent="0.25">
      <c r="A8235" s="116"/>
      <c r="B8235" s="65"/>
      <c r="C8235" s="65"/>
      <c r="D8235" s="66"/>
      <c r="E8235" s="67"/>
      <c r="F8235" s="65"/>
      <c r="G8235" s="66"/>
      <c r="J8235" s="65"/>
      <c r="K8235" s="65"/>
      <c r="L8235" s="66"/>
      <c r="M8235" s="65"/>
      <c r="N8235" s="65"/>
      <c r="O8235" s="65"/>
      <c r="P8235" s="66"/>
      <c r="Q8235" s="31">
        <f t="shared" si="256"/>
        <v>9999</v>
      </c>
      <c r="R8235" s="31" t="str">
        <f t="shared" si="257"/>
        <v/>
      </c>
      <c r="S8235" s="29">
        <f>IF($Q8235&lt;Parâmetros!$E$19,$G8235-1,$G8235)</f>
        <v>0</v>
      </c>
    </row>
    <row r="8236" spans="1:19" x14ac:dyDescent="0.25">
      <c r="A8236" s="116"/>
      <c r="B8236" s="65"/>
      <c r="C8236" s="65"/>
      <c r="D8236" s="66"/>
      <c r="E8236" s="67"/>
      <c r="F8236" s="65"/>
      <c r="G8236" s="66"/>
      <c r="J8236" s="65"/>
      <c r="K8236" s="65"/>
      <c r="L8236" s="66"/>
      <c r="M8236" s="65"/>
      <c r="N8236" s="65"/>
      <c r="O8236" s="65"/>
      <c r="P8236" s="66"/>
      <c r="Q8236" s="31">
        <f t="shared" si="256"/>
        <v>9999</v>
      </c>
      <c r="R8236" s="31" t="str">
        <f t="shared" si="257"/>
        <v/>
      </c>
      <c r="S8236" s="29">
        <f>IF($Q8236&lt;Parâmetros!$E$19,$G8236-1,$G8236)</f>
        <v>0</v>
      </c>
    </row>
    <row r="8237" spans="1:19" x14ac:dyDescent="0.25">
      <c r="A8237" s="116"/>
      <c r="B8237" s="65"/>
      <c r="C8237" s="65"/>
      <c r="D8237" s="66"/>
      <c r="E8237" s="67"/>
      <c r="F8237" s="65"/>
      <c r="G8237" s="66"/>
      <c r="J8237" s="65"/>
      <c r="K8237" s="65"/>
      <c r="L8237" s="66"/>
      <c r="M8237" s="65"/>
      <c r="N8237" s="65"/>
      <c r="O8237" s="65"/>
      <c r="P8237" s="66"/>
      <c r="Q8237" s="31">
        <f t="shared" si="256"/>
        <v>9999</v>
      </c>
      <c r="R8237" s="31" t="str">
        <f t="shared" si="257"/>
        <v/>
      </c>
      <c r="S8237" s="29">
        <f>IF($Q8237&lt;Parâmetros!$E$19,$G8237-1,$G8237)</f>
        <v>0</v>
      </c>
    </row>
    <row r="8238" spans="1:19" x14ac:dyDescent="0.25">
      <c r="A8238" s="116"/>
      <c r="B8238" s="65"/>
      <c r="C8238" s="65"/>
      <c r="D8238" s="66"/>
      <c r="E8238" s="67"/>
      <c r="F8238" s="65"/>
      <c r="G8238" s="66"/>
      <c r="J8238" s="65"/>
      <c r="K8238" s="65"/>
      <c r="L8238" s="66"/>
      <c r="M8238" s="65"/>
      <c r="N8238" s="65"/>
      <c r="O8238" s="65"/>
      <c r="P8238" s="66"/>
      <c r="Q8238" s="31">
        <f t="shared" si="256"/>
        <v>9999</v>
      </c>
      <c r="R8238" s="31" t="str">
        <f t="shared" si="257"/>
        <v/>
      </c>
      <c r="S8238" s="29">
        <f>IF($Q8238&lt;Parâmetros!$E$19,$G8238-1,$G8238)</f>
        <v>0</v>
      </c>
    </row>
    <row r="8239" spans="1:19" x14ac:dyDescent="0.25">
      <c r="A8239" s="116"/>
      <c r="B8239" s="65"/>
      <c r="C8239" s="65"/>
      <c r="D8239" s="66"/>
      <c r="E8239" s="67"/>
      <c r="F8239" s="65"/>
      <c r="G8239" s="66"/>
      <c r="J8239" s="65"/>
      <c r="K8239" s="65"/>
      <c r="L8239" s="66"/>
      <c r="M8239" s="65"/>
      <c r="N8239" s="65"/>
      <c r="O8239" s="65"/>
      <c r="P8239" s="66"/>
      <c r="Q8239" s="31">
        <f t="shared" si="256"/>
        <v>9999</v>
      </c>
      <c r="R8239" s="31" t="str">
        <f t="shared" si="257"/>
        <v/>
      </c>
      <c r="S8239" s="29">
        <f>IF($Q8239&lt;Parâmetros!$E$19,$G8239-1,$G8239)</f>
        <v>0</v>
      </c>
    </row>
    <row r="8240" spans="1:19" x14ac:dyDescent="0.25">
      <c r="A8240" s="116"/>
      <c r="B8240" s="65"/>
      <c r="C8240" s="65"/>
      <c r="D8240" s="66"/>
      <c r="E8240" s="67"/>
      <c r="F8240" s="65"/>
      <c r="G8240" s="66"/>
      <c r="J8240" s="65"/>
      <c r="K8240" s="65"/>
      <c r="L8240" s="66"/>
      <c r="M8240" s="65"/>
      <c r="N8240" s="65"/>
      <c r="O8240" s="65"/>
      <c r="P8240" s="66"/>
      <c r="Q8240" s="31">
        <f t="shared" si="256"/>
        <v>9999</v>
      </c>
      <c r="R8240" s="31" t="str">
        <f t="shared" si="257"/>
        <v/>
      </c>
      <c r="S8240" s="29">
        <f>IF($Q8240&lt;Parâmetros!$E$19,$G8240-1,$G8240)</f>
        <v>0</v>
      </c>
    </row>
    <row r="8241" spans="1:19" x14ac:dyDescent="0.25">
      <c r="A8241" s="116"/>
      <c r="B8241" s="65"/>
      <c r="C8241" s="65"/>
      <c r="D8241" s="66"/>
      <c r="E8241" s="67"/>
      <c r="F8241" s="65"/>
      <c r="G8241" s="66"/>
      <c r="J8241" s="65"/>
      <c r="K8241" s="65"/>
      <c r="L8241" s="66"/>
      <c r="M8241" s="65"/>
      <c r="N8241" s="65"/>
      <c r="O8241" s="65"/>
      <c r="P8241" s="66"/>
      <c r="Q8241" s="31">
        <f t="shared" si="256"/>
        <v>9999</v>
      </c>
      <c r="R8241" s="31" t="str">
        <f t="shared" si="257"/>
        <v/>
      </c>
      <c r="S8241" s="29">
        <f>IF($Q8241&lt;Parâmetros!$E$19,$G8241-1,$G8241)</f>
        <v>0</v>
      </c>
    </row>
    <row r="8242" spans="1:19" x14ac:dyDescent="0.25">
      <c r="A8242" s="116"/>
      <c r="B8242" s="65"/>
      <c r="C8242" s="65"/>
      <c r="D8242" s="66"/>
      <c r="E8242" s="67"/>
      <c r="F8242" s="65"/>
      <c r="G8242" s="66"/>
      <c r="J8242" s="65"/>
      <c r="K8242" s="65"/>
      <c r="L8242" s="66"/>
      <c r="M8242" s="65"/>
      <c r="O8242" s="65"/>
      <c r="P8242" s="66"/>
      <c r="Q8242" s="31">
        <f t="shared" si="256"/>
        <v>9999</v>
      </c>
      <c r="R8242" s="31" t="str">
        <f t="shared" si="257"/>
        <v/>
      </c>
      <c r="S8242" s="29">
        <f>IF($Q8242&lt;Parâmetros!$E$19,$G8242-1,$G8242)</f>
        <v>0</v>
      </c>
    </row>
    <row r="8243" spans="1:19" x14ac:dyDescent="0.25">
      <c r="A8243" s="116"/>
      <c r="B8243" s="65"/>
      <c r="C8243" s="65"/>
      <c r="D8243" s="66"/>
      <c r="E8243" s="67"/>
      <c r="F8243" s="65"/>
      <c r="G8243" s="66"/>
      <c r="J8243" s="65"/>
      <c r="K8243" s="65"/>
      <c r="L8243" s="66"/>
      <c r="M8243" s="65"/>
      <c r="N8243" s="65"/>
      <c r="O8243" s="65"/>
      <c r="P8243" s="66"/>
      <c r="Q8243" s="31">
        <f t="shared" si="256"/>
        <v>9999</v>
      </c>
      <c r="R8243" s="31" t="str">
        <f t="shared" si="257"/>
        <v/>
      </c>
      <c r="S8243" s="29">
        <f>IF($Q8243&lt;Parâmetros!$E$19,$G8243-1,$G8243)</f>
        <v>0</v>
      </c>
    </row>
    <row r="8244" spans="1:19" x14ac:dyDescent="0.25">
      <c r="A8244" s="116"/>
      <c r="B8244" s="65"/>
      <c r="C8244" s="65"/>
      <c r="D8244" s="66"/>
      <c r="E8244" s="67"/>
      <c r="F8244" s="65"/>
      <c r="G8244" s="66"/>
      <c r="J8244" s="65"/>
      <c r="K8244" s="65"/>
      <c r="L8244" s="66"/>
      <c r="M8244" s="65"/>
      <c r="N8244" s="65"/>
      <c r="O8244" s="65"/>
      <c r="P8244" s="66"/>
      <c r="Q8244" s="31">
        <f t="shared" si="256"/>
        <v>9999</v>
      </c>
      <c r="R8244" s="31" t="str">
        <f t="shared" si="257"/>
        <v/>
      </c>
      <c r="S8244" s="29">
        <f>IF($Q8244&lt;Parâmetros!$E$19,$G8244-1,$G8244)</f>
        <v>0</v>
      </c>
    </row>
    <row r="8245" spans="1:19" x14ac:dyDescent="0.25">
      <c r="A8245" s="116"/>
      <c r="B8245" s="65"/>
      <c r="C8245" s="65"/>
      <c r="D8245" s="66"/>
      <c r="E8245" s="67"/>
      <c r="F8245" s="65"/>
      <c r="G8245" s="66"/>
      <c r="J8245" s="65"/>
      <c r="K8245" s="65"/>
      <c r="L8245" s="66"/>
      <c r="M8245" s="65"/>
      <c r="N8245" s="65"/>
      <c r="O8245" s="65"/>
      <c r="P8245" s="66"/>
      <c r="Q8245" s="31">
        <f t="shared" si="256"/>
        <v>9999</v>
      </c>
      <c r="R8245" s="31" t="str">
        <f t="shared" si="257"/>
        <v/>
      </c>
      <c r="S8245" s="29">
        <f>IF($Q8245&lt;Parâmetros!$E$19,$G8245-1,$G8245)</f>
        <v>0</v>
      </c>
    </row>
    <row r="8246" spans="1:19" x14ac:dyDescent="0.25">
      <c r="A8246" s="116"/>
      <c r="B8246" s="65"/>
      <c r="C8246" s="65"/>
      <c r="D8246" s="66"/>
      <c r="E8246" s="67"/>
      <c r="F8246" s="65"/>
      <c r="G8246" s="66"/>
      <c r="J8246" s="65"/>
      <c r="K8246" s="65"/>
      <c r="L8246" s="66"/>
      <c r="M8246" s="65"/>
      <c r="N8246" s="65"/>
      <c r="O8246" s="65"/>
      <c r="P8246" s="66"/>
      <c r="Q8246" s="31">
        <f t="shared" si="256"/>
        <v>9999</v>
      </c>
      <c r="R8246" s="31" t="str">
        <f t="shared" si="257"/>
        <v/>
      </c>
      <c r="S8246" s="29">
        <f>IF($Q8246&lt;Parâmetros!$E$19,$G8246-1,$G8246)</f>
        <v>0</v>
      </c>
    </row>
    <row r="8247" spans="1:19" x14ac:dyDescent="0.25">
      <c r="A8247" s="116"/>
      <c r="B8247" s="65"/>
      <c r="C8247" s="65"/>
      <c r="D8247" s="66"/>
      <c r="E8247" s="67"/>
      <c r="F8247" s="65"/>
      <c r="G8247" s="66"/>
      <c r="J8247" s="65"/>
      <c r="K8247" s="65"/>
      <c r="L8247" s="66"/>
      <c r="M8247" s="65"/>
      <c r="N8247" s="65"/>
      <c r="O8247" s="65"/>
      <c r="P8247" s="66"/>
      <c r="Q8247" s="31">
        <f t="shared" si="256"/>
        <v>9999</v>
      </c>
      <c r="R8247" s="31" t="str">
        <f t="shared" si="257"/>
        <v/>
      </c>
      <c r="S8247" s="29">
        <f>IF($Q8247&lt;Parâmetros!$E$19,$G8247-1,$G8247)</f>
        <v>0</v>
      </c>
    </row>
    <row r="8248" spans="1:19" x14ac:dyDescent="0.25">
      <c r="A8248" s="116"/>
      <c r="B8248" s="65"/>
      <c r="C8248" s="65"/>
      <c r="D8248" s="66"/>
      <c r="E8248" s="67"/>
      <c r="F8248" s="65"/>
      <c r="G8248" s="66"/>
      <c r="J8248" s="65"/>
      <c r="K8248" s="65"/>
      <c r="L8248" s="66"/>
      <c r="M8248" s="65"/>
      <c r="N8248" s="65"/>
      <c r="O8248" s="65"/>
      <c r="P8248" s="66"/>
      <c r="Q8248" s="31">
        <f t="shared" si="256"/>
        <v>9999</v>
      </c>
      <c r="R8248" s="31" t="str">
        <f t="shared" si="257"/>
        <v/>
      </c>
      <c r="S8248" s="29">
        <f>IF($Q8248&lt;Parâmetros!$E$19,$G8248-1,$G8248)</f>
        <v>0</v>
      </c>
    </row>
    <row r="8249" spans="1:19" x14ac:dyDescent="0.25">
      <c r="A8249" s="116"/>
      <c r="B8249" s="65"/>
      <c r="C8249" s="65"/>
      <c r="D8249" s="66"/>
      <c r="E8249" s="67"/>
      <c r="F8249" s="65"/>
      <c r="G8249" s="66"/>
      <c r="J8249" s="65"/>
      <c r="K8249" s="65"/>
      <c r="L8249" s="66"/>
      <c r="M8249" s="65"/>
      <c r="N8249" s="65"/>
      <c r="O8249" s="65"/>
      <c r="P8249" s="66"/>
      <c r="Q8249" s="31">
        <f t="shared" si="256"/>
        <v>9999</v>
      </c>
      <c r="R8249" s="31" t="str">
        <f t="shared" si="257"/>
        <v/>
      </c>
      <c r="S8249" s="29">
        <f>IF($Q8249&lt;Parâmetros!$E$19,$G8249-1,$G8249)</f>
        <v>0</v>
      </c>
    </row>
    <row r="8250" spans="1:19" x14ac:dyDescent="0.25">
      <c r="A8250" s="116"/>
      <c r="B8250" s="65"/>
      <c r="C8250" s="65"/>
      <c r="D8250" s="66"/>
      <c r="E8250" s="67"/>
      <c r="F8250" s="65"/>
      <c r="G8250" s="66"/>
      <c r="J8250" s="65"/>
      <c r="K8250" s="65"/>
      <c r="L8250" s="66"/>
      <c r="M8250" s="65"/>
      <c r="N8250" s="65"/>
      <c r="O8250" s="65"/>
      <c r="P8250" s="66"/>
      <c r="Q8250" s="31">
        <f t="shared" si="256"/>
        <v>9999</v>
      </c>
      <c r="R8250" s="31" t="str">
        <f t="shared" si="257"/>
        <v/>
      </c>
      <c r="S8250" s="29">
        <f>IF($Q8250&lt;Parâmetros!$E$19,$G8250-1,$G8250)</f>
        <v>0</v>
      </c>
    </row>
    <row r="8251" spans="1:19" x14ac:dyDescent="0.25">
      <c r="A8251" s="116"/>
      <c r="B8251" s="65"/>
      <c r="C8251" s="65"/>
      <c r="D8251" s="66"/>
      <c r="E8251" s="67"/>
      <c r="F8251" s="65"/>
      <c r="G8251" s="66"/>
      <c r="J8251" s="65"/>
      <c r="K8251" s="65"/>
      <c r="L8251" s="66"/>
      <c r="M8251" s="65"/>
      <c r="N8251" s="65"/>
      <c r="O8251" s="65"/>
      <c r="P8251" s="66"/>
      <c r="Q8251" s="31">
        <f t="shared" si="256"/>
        <v>9999</v>
      </c>
      <c r="R8251" s="31" t="str">
        <f t="shared" si="257"/>
        <v/>
      </c>
      <c r="S8251" s="29">
        <f>IF($Q8251&lt;Parâmetros!$E$19,$G8251-1,$G8251)</f>
        <v>0</v>
      </c>
    </row>
    <row r="8252" spans="1:19" x14ac:dyDescent="0.25">
      <c r="A8252" s="116"/>
      <c r="B8252" s="65"/>
      <c r="C8252" s="65"/>
      <c r="D8252" s="66"/>
      <c r="E8252" s="67"/>
      <c r="F8252" s="65"/>
      <c r="G8252" s="66"/>
      <c r="J8252" s="65"/>
      <c r="K8252" s="65"/>
      <c r="L8252" s="66"/>
      <c r="M8252" s="65"/>
      <c r="N8252" s="65"/>
      <c r="O8252" s="65"/>
      <c r="P8252" s="66"/>
      <c r="Q8252" s="31">
        <f t="shared" ref="Q8252:Q8315" si="258">IFERROR(VALUE(LEFT($J8252,2))*60+VALUE(MID($J8252,4,2)),9999)</f>
        <v>9999</v>
      </c>
      <c r="R8252" s="31" t="str">
        <f t="shared" ref="R8252:R8315" si="259">IFERROR(VALUE(LEFT($K8252,2))*60+VALUE(MID($K8252,4,2)),"")</f>
        <v/>
      </c>
      <c r="S8252" s="29">
        <f>IF($Q8252&lt;Parâmetros!$E$19,$G8252-1,$G8252)</f>
        <v>0</v>
      </c>
    </row>
    <row r="8253" spans="1:19" x14ac:dyDescent="0.25">
      <c r="A8253" s="116"/>
      <c r="B8253" s="65"/>
      <c r="C8253" s="65"/>
      <c r="D8253" s="66"/>
      <c r="E8253" s="67"/>
      <c r="F8253" s="65"/>
      <c r="G8253" s="66"/>
      <c r="J8253" s="65"/>
      <c r="K8253" s="65"/>
      <c r="L8253" s="66"/>
      <c r="M8253" s="65"/>
      <c r="N8253" s="65"/>
      <c r="O8253" s="65"/>
      <c r="P8253" s="66"/>
      <c r="Q8253" s="31">
        <f t="shared" si="258"/>
        <v>9999</v>
      </c>
      <c r="R8253" s="31" t="str">
        <f t="shared" si="259"/>
        <v/>
      </c>
      <c r="S8253" s="29">
        <f>IF($Q8253&lt;Parâmetros!$E$19,$G8253-1,$G8253)</f>
        <v>0</v>
      </c>
    </row>
    <row r="8254" spans="1:19" x14ac:dyDescent="0.25">
      <c r="A8254" s="116"/>
      <c r="B8254" s="65"/>
      <c r="C8254" s="65"/>
      <c r="D8254" s="66"/>
      <c r="E8254" s="67"/>
      <c r="F8254" s="65"/>
      <c r="G8254" s="66"/>
      <c r="J8254" s="65"/>
      <c r="K8254" s="65"/>
      <c r="L8254" s="66"/>
      <c r="M8254" s="65"/>
      <c r="N8254" s="65"/>
      <c r="O8254" s="65"/>
      <c r="P8254" s="66"/>
      <c r="Q8254" s="31">
        <f t="shared" si="258"/>
        <v>9999</v>
      </c>
      <c r="R8254" s="31" t="str">
        <f t="shared" si="259"/>
        <v/>
      </c>
      <c r="S8254" s="29">
        <f>IF($Q8254&lt;Parâmetros!$E$19,$G8254-1,$G8254)</f>
        <v>0</v>
      </c>
    </row>
    <row r="8255" spans="1:19" x14ac:dyDescent="0.25">
      <c r="A8255" s="116"/>
      <c r="B8255" s="65"/>
      <c r="C8255" s="65"/>
      <c r="D8255" s="66"/>
      <c r="E8255" s="67"/>
      <c r="F8255" s="65"/>
      <c r="G8255" s="66"/>
      <c r="J8255" s="65"/>
      <c r="K8255" s="65"/>
      <c r="L8255" s="66"/>
      <c r="M8255" s="65"/>
      <c r="N8255" s="65"/>
      <c r="O8255" s="65"/>
      <c r="P8255" s="66"/>
      <c r="Q8255" s="31">
        <f t="shared" si="258"/>
        <v>9999</v>
      </c>
      <c r="R8255" s="31" t="str">
        <f t="shared" si="259"/>
        <v/>
      </c>
      <c r="S8255" s="29">
        <f>IF($Q8255&lt;Parâmetros!$E$19,$G8255-1,$G8255)</f>
        <v>0</v>
      </c>
    </row>
    <row r="8256" spans="1:19" x14ac:dyDescent="0.25">
      <c r="A8256" s="116"/>
      <c r="B8256" s="65"/>
      <c r="C8256" s="65"/>
      <c r="D8256" s="66"/>
      <c r="E8256" s="67"/>
      <c r="F8256" s="65"/>
      <c r="G8256" s="66"/>
      <c r="J8256" s="65"/>
      <c r="K8256" s="65"/>
      <c r="L8256" s="66"/>
      <c r="M8256" s="65"/>
      <c r="N8256" s="65"/>
      <c r="O8256" s="65"/>
      <c r="P8256" s="66"/>
      <c r="Q8256" s="31">
        <f t="shared" si="258"/>
        <v>9999</v>
      </c>
      <c r="R8256" s="31" t="str">
        <f t="shared" si="259"/>
        <v/>
      </c>
      <c r="S8256" s="29">
        <f>IF($Q8256&lt;Parâmetros!$E$19,$G8256-1,$G8256)</f>
        <v>0</v>
      </c>
    </row>
    <row r="8257" spans="1:19" x14ac:dyDescent="0.25">
      <c r="A8257" s="116"/>
      <c r="B8257" s="65"/>
      <c r="C8257" s="65"/>
      <c r="D8257" s="66"/>
      <c r="E8257" s="67"/>
      <c r="F8257" s="65"/>
      <c r="G8257" s="66"/>
      <c r="J8257" s="65"/>
      <c r="K8257" s="65"/>
      <c r="L8257" s="66"/>
      <c r="M8257" s="65"/>
      <c r="O8257" s="65"/>
      <c r="P8257" s="66"/>
      <c r="Q8257" s="31">
        <f t="shared" si="258"/>
        <v>9999</v>
      </c>
      <c r="R8257" s="31" t="str">
        <f t="shared" si="259"/>
        <v/>
      </c>
      <c r="S8257" s="29">
        <f>IF($Q8257&lt;Parâmetros!$E$19,$G8257-1,$G8257)</f>
        <v>0</v>
      </c>
    </row>
    <row r="8258" spans="1:19" x14ac:dyDescent="0.25">
      <c r="A8258" s="116"/>
      <c r="B8258" s="65"/>
      <c r="C8258" s="65"/>
      <c r="D8258" s="66"/>
      <c r="E8258" s="67"/>
      <c r="F8258" s="65"/>
      <c r="G8258" s="66"/>
      <c r="J8258" s="65"/>
      <c r="K8258" s="65"/>
      <c r="L8258" s="66"/>
      <c r="M8258" s="65"/>
      <c r="O8258" s="65"/>
      <c r="P8258" s="66"/>
      <c r="Q8258" s="31">
        <f t="shared" si="258"/>
        <v>9999</v>
      </c>
      <c r="R8258" s="31" t="str">
        <f t="shared" si="259"/>
        <v/>
      </c>
      <c r="S8258" s="29">
        <f>IF($Q8258&lt;Parâmetros!$E$19,$G8258-1,$G8258)</f>
        <v>0</v>
      </c>
    </row>
    <row r="8259" spans="1:19" x14ac:dyDescent="0.25">
      <c r="A8259" s="116"/>
      <c r="B8259" s="65"/>
      <c r="C8259" s="65"/>
      <c r="D8259" s="66"/>
      <c r="E8259" s="67"/>
      <c r="F8259" s="65"/>
      <c r="G8259" s="66"/>
      <c r="J8259" s="65"/>
      <c r="K8259" s="65"/>
      <c r="L8259" s="66"/>
      <c r="M8259" s="65"/>
      <c r="N8259" s="65"/>
      <c r="O8259" s="65"/>
      <c r="P8259" s="66"/>
      <c r="Q8259" s="31">
        <f t="shared" si="258"/>
        <v>9999</v>
      </c>
      <c r="R8259" s="31" t="str">
        <f t="shared" si="259"/>
        <v/>
      </c>
      <c r="S8259" s="29">
        <f>IF($Q8259&lt;Parâmetros!$E$19,$G8259-1,$G8259)</f>
        <v>0</v>
      </c>
    </row>
    <row r="8260" spans="1:19" x14ac:dyDescent="0.25">
      <c r="A8260" s="116"/>
      <c r="B8260" s="65"/>
      <c r="C8260" s="65"/>
      <c r="D8260" s="66"/>
      <c r="E8260" s="67"/>
      <c r="F8260" s="65"/>
      <c r="G8260" s="66"/>
      <c r="J8260" s="65"/>
      <c r="K8260" s="65"/>
      <c r="L8260" s="66"/>
      <c r="M8260" s="65"/>
      <c r="N8260" s="65"/>
      <c r="O8260" s="65"/>
      <c r="P8260" s="66"/>
      <c r="Q8260" s="31">
        <f t="shared" si="258"/>
        <v>9999</v>
      </c>
      <c r="R8260" s="31" t="str">
        <f t="shared" si="259"/>
        <v/>
      </c>
      <c r="S8260" s="29">
        <f>IF($Q8260&lt;Parâmetros!$E$19,$G8260-1,$G8260)</f>
        <v>0</v>
      </c>
    </row>
    <row r="8261" spans="1:19" x14ac:dyDescent="0.25">
      <c r="A8261" s="116"/>
      <c r="B8261" s="65"/>
      <c r="C8261" s="65"/>
      <c r="D8261" s="66"/>
      <c r="E8261" s="67"/>
      <c r="F8261" s="65"/>
      <c r="G8261" s="66"/>
      <c r="J8261" s="65"/>
      <c r="K8261" s="65"/>
      <c r="L8261" s="66"/>
      <c r="M8261" s="65"/>
      <c r="N8261" s="65"/>
      <c r="O8261" s="65"/>
      <c r="P8261" s="66"/>
      <c r="Q8261" s="31">
        <f t="shared" si="258"/>
        <v>9999</v>
      </c>
      <c r="R8261" s="31" t="str">
        <f t="shared" si="259"/>
        <v/>
      </c>
      <c r="S8261" s="29">
        <f>IF($Q8261&lt;Parâmetros!$E$19,$G8261-1,$G8261)</f>
        <v>0</v>
      </c>
    </row>
    <row r="8262" spans="1:19" x14ac:dyDescent="0.25">
      <c r="A8262" s="116"/>
      <c r="B8262" s="65"/>
      <c r="C8262" s="65"/>
      <c r="D8262" s="66"/>
      <c r="E8262" s="67"/>
      <c r="F8262" s="65"/>
      <c r="G8262" s="66"/>
      <c r="J8262" s="65"/>
      <c r="K8262" s="65"/>
      <c r="L8262" s="66"/>
      <c r="M8262" s="65"/>
      <c r="N8262" s="65"/>
      <c r="O8262" s="65"/>
      <c r="P8262" s="66"/>
      <c r="Q8262" s="31">
        <f t="shared" si="258"/>
        <v>9999</v>
      </c>
      <c r="R8262" s="31" t="str">
        <f t="shared" si="259"/>
        <v/>
      </c>
      <c r="S8262" s="29">
        <f>IF($Q8262&lt;Parâmetros!$E$19,$G8262-1,$G8262)</f>
        <v>0</v>
      </c>
    </row>
    <row r="8263" spans="1:19" x14ac:dyDescent="0.25">
      <c r="A8263" s="116"/>
      <c r="B8263" s="65"/>
      <c r="C8263" s="65"/>
      <c r="D8263" s="66"/>
      <c r="E8263" s="67"/>
      <c r="F8263" s="65"/>
      <c r="G8263" s="66"/>
      <c r="J8263" s="65"/>
      <c r="K8263" s="65"/>
      <c r="L8263" s="66"/>
      <c r="M8263" s="65"/>
      <c r="N8263" s="65"/>
      <c r="O8263" s="65"/>
      <c r="P8263" s="66"/>
      <c r="Q8263" s="31">
        <f t="shared" si="258"/>
        <v>9999</v>
      </c>
      <c r="R8263" s="31" t="str">
        <f t="shared" si="259"/>
        <v/>
      </c>
      <c r="S8263" s="29">
        <f>IF($Q8263&lt;Parâmetros!$E$19,$G8263-1,$G8263)</f>
        <v>0</v>
      </c>
    </row>
    <row r="8264" spans="1:19" x14ac:dyDescent="0.25">
      <c r="A8264" s="116"/>
      <c r="B8264" s="65"/>
      <c r="C8264" s="65"/>
      <c r="D8264" s="66"/>
      <c r="E8264" s="67"/>
      <c r="F8264" s="65"/>
      <c r="G8264" s="66"/>
      <c r="J8264" s="65"/>
      <c r="K8264" s="65"/>
      <c r="L8264" s="66"/>
      <c r="M8264" s="65"/>
      <c r="N8264" s="65"/>
      <c r="O8264" s="65"/>
      <c r="P8264" s="66"/>
      <c r="Q8264" s="31">
        <f t="shared" si="258"/>
        <v>9999</v>
      </c>
      <c r="R8264" s="31" t="str">
        <f t="shared" si="259"/>
        <v/>
      </c>
      <c r="S8264" s="29">
        <f>IF($Q8264&lt;Parâmetros!$E$19,$G8264-1,$G8264)</f>
        <v>0</v>
      </c>
    </row>
    <row r="8265" spans="1:19" x14ac:dyDescent="0.25">
      <c r="A8265" s="116"/>
      <c r="B8265" s="65"/>
      <c r="C8265" s="65"/>
      <c r="D8265" s="66"/>
      <c r="E8265" s="67"/>
      <c r="F8265" s="65"/>
      <c r="G8265" s="66"/>
      <c r="J8265" s="65"/>
      <c r="K8265" s="65"/>
      <c r="L8265" s="66"/>
      <c r="M8265" s="65"/>
      <c r="N8265" s="65"/>
      <c r="O8265" s="65"/>
      <c r="P8265" s="66"/>
      <c r="Q8265" s="31">
        <f t="shared" si="258"/>
        <v>9999</v>
      </c>
      <c r="R8265" s="31" t="str">
        <f t="shared" si="259"/>
        <v/>
      </c>
      <c r="S8265" s="29">
        <f>IF($Q8265&lt;Parâmetros!$E$19,$G8265-1,$G8265)</f>
        <v>0</v>
      </c>
    </row>
    <row r="8266" spans="1:19" x14ac:dyDescent="0.25">
      <c r="A8266" s="116"/>
      <c r="B8266" s="65"/>
      <c r="C8266" s="65"/>
      <c r="D8266" s="66"/>
      <c r="E8266" s="67"/>
      <c r="F8266" s="65"/>
      <c r="G8266" s="66"/>
      <c r="J8266" s="65"/>
      <c r="K8266" s="65"/>
      <c r="L8266" s="66"/>
      <c r="M8266" s="65"/>
      <c r="N8266" s="65"/>
      <c r="O8266" s="65"/>
      <c r="P8266" s="66"/>
      <c r="Q8266" s="31">
        <f t="shared" si="258"/>
        <v>9999</v>
      </c>
      <c r="R8266" s="31" t="str">
        <f t="shared" si="259"/>
        <v/>
      </c>
      <c r="S8266" s="29">
        <f>IF($Q8266&lt;Parâmetros!$E$19,$G8266-1,$G8266)</f>
        <v>0</v>
      </c>
    </row>
    <row r="8267" spans="1:19" x14ac:dyDescent="0.25">
      <c r="A8267" s="116"/>
      <c r="B8267" s="65"/>
      <c r="C8267" s="65"/>
      <c r="D8267" s="66"/>
      <c r="E8267" s="67"/>
      <c r="F8267" s="65"/>
      <c r="G8267" s="66"/>
      <c r="J8267" s="65"/>
      <c r="K8267" s="65"/>
      <c r="L8267" s="66"/>
      <c r="M8267" s="65"/>
      <c r="N8267" s="65"/>
      <c r="O8267" s="65"/>
      <c r="P8267" s="66"/>
      <c r="Q8267" s="31">
        <f t="shared" si="258"/>
        <v>9999</v>
      </c>
      <c r="R8267" s="31" t="str">
        <f t="shared" si="259"/>
        <v/>
      </c>
      <c r="S8267" s="29">
        <f>IF($Q8267&lt;Parâmetros!$E$19,$G8267-1,$G8267)</f>
        <v>0</v>
      </c>
    </row>
    <row r="8268" spans="1:19" x14ac:dyDescent="0.25">
      <c r="A8268" s="116"/>
      <c r="B8268" s="65"/>
      <c r="C8268" s="65"/>
      <c r="D8268" s="66"/>
      <c r="E8268" s="67"/>
      <c r="F8268" s="65"/>
      <c r="G8268" s="66"/>
      <c r="J8268" s="65"/>
      <c r="K8268" s="65"/>
      <c r="L8268" s="66"/>
      <c r="M8268" s="65"/>
      <c r="N8268" s="65"/>
      <c r="O8268" s="65"/>
      <c r="P8268" s="66"/>
      <c r="Q8268" s="31">
        <f t="shared" si="258"/>
        <v>9999</v>
      </c>
      <c r="R8268" s="31" t="str">
        <f t="shared" si="259"/>
        <v/>
      </c>
      <c r="S8268" s="29">
        <f>IF($Q8268&lt;Parâmetros!$E$19,$G8268-1,$G8268)</f>
        <v>0</v>
      </c>
    </row>
    <row r="8269" spans="1:19" x14ac:dyDescent="0.25">
      <c r="A8269" s="116"/>
      <c r="B8269" s="65"/>
      <c r="C8269" s="65"/>
      <c r="D8269" s="66"/>
      <c r="E8269" s="67"/>
      <c r="F8269" s="65"/>
      <c r="G8269" s="66"/>
      <c r="J8269" s="65"/>
      <c r="K8269" s="65"/>
      <c r="L8269" s="66"/>
      <c r="M8269" s="65"/>
      <c r="N8269" s="65"/>
      <c r="O8269" s="65"/>
      <c r="P8269" s="66"/>
      <c r="Q8269" s="31">
        <f t="shared" si="258"/>
        <v>9999</v>
      </c>
      <c r="R8269" s="31" t="str">
        <f t="shared" si="259"/>
        <v/>
      </c>
      <c r="S8269" s="29">
        <f>IF($Q8269&lt;Parâmetros!$E$19,$G8269-1,$G8269)</f>
        <v>0</v>
      </c>
    </row>
    <row r="8270" spans="1:19" x14ac:dyDescent="0.25">
      <c r="A8270" s="116"/>
      <c r="B8270" s="65"/>
      <c r="C8270" s="65"/>
      <c r="D8270" s="66"/>
      <c r="E8270" s="67"/>
      <c r="F8270" s="65"/>
      <c r="G8270" s="66"/>
      <c r="J8270" s="65"/>
      <c r="K8270" s="65"/>
      <c r="L8270" s="66"/>
      <c r="M8270" s="65"/>
      <c r="N8270" s="65"/>
      <c r="O8270" s="65"/>
      <c r="P8270" s="66"/>
      <c r="Q8270" s="31">
        <f t="shared" si="258"/>
        <v>9999</v>
      </c>
      <c r="R8270" s="31" t="str">
        <f t="shared" si="259"/>
        <v/>
      </c>
      <c r="S8270" s="29">
        <f>IF($Q8270&lt;Parâmetros!$E$19,$G8270-1,$G8270)</f>
        <v>0</v>
      </c>
    </row>
    <row r="8271" spans="1:19" x14ac:dyDescent="0.25">
      <c r="A8271" s="116"/>
      <c r="B8271" s="65"/>
      <c r="C8271" s="65"/>
      <c r="D8271" s="66"/>
      <c r="E8271" s="67"/>
      <c r="F8271" s="65"/>
      <c r="G8271" s="66"/>
      <c r="J8271" s="65"/>
      <c r="K8271" s="65"/>
      <c r="L8271" s="66"/>
      <c r="M8271" s="65"/>
      <c r="N8271" s="65"/>
      <c r="O8271" s="65"/>
      <c r="P8271" s="66"/>
      <c r="Q8271" s="31">
        <f t="shared" si="258"/>
        <v>9999</v>
      </c>
      <c r="R8271" s="31" t="str">
        <f t="shared" si="259"/>
        <v/>
      </c>
      <c r="S8271" s="29">
        <f>IF($Q8271&lt;Parâmetros!$E$19,$G8271-1,$G8271)</f>
        <v>0</v>
      </c>
    </row>
    <row r="8272" spans="1:19" x14ac:dyDescent="0.25">
      <c r="A8272" s="116"/>
      <c r="B8272" s="65"/>
      <c r="C8272" s="65"/>
      <c r="D8272" s="66"/>
      <c r="E8272" s="67"/>
      <c r="F8272" s="65"/>
      <c r="G8272" s="66"/>
      <c r="J8272" s="65"/>
      <c r="K8272" s="65"/>
      <c r="L8272" s="66"/>
      <c r="M8272" s="65"/>
      <c r="N8272" s="65"/>
      <c r="O8272" s="65"/>
      <c r="P8272" s="66"/>
      <c r="Q8272" s="31">
        <f t="shared" si="258"/>
        <v>9999</v>
      </c>
      <c r="R8272" s="31" t="str">
        <f t="shared" si="259"/>
        <v/>
      </c>
      <c r="S8272" s="29">
        <f>IF($Q8272&lt;Parâmetros!$E$19,$G8272-1,$G8272)</f>
        <v>0</v>
      </c>
    </row>
    <row r="8273" spans="1:19" x14ac:dyDescent="0.25">
      <c r="A8273" s="116"/>
      <c r="B8273" s="65"/>
      <c r="C8273" s="65"/>
      <c r="D8273" s="66"/>
      <c r="E8273" s="67"/>
      <c r="F8273" s="65"/>
      <c r="G8273" s="66"/>
      <c r="J8273" s="65"/>
      <c r="K8273" s="65"/>
      <c r="L8273" s="66"/>
      <c r="M8273" s="65"/>
      <c r="N8273" s="65"/>
      <c r="O8273" s="65"/>
      <c r="P8273" s="66"/>
      <c r="Q8273" s="31">
        <f t="shared" si="258"/>
        <v>9999</v>
      </c>
      <c r="R8273" s="31" t="str">
        <f t="shared" si="259"/>
        <v/>
      </c>
      <c r="S8273" s="29">
        <f>IF($Q8273&lt;Parâmetros!$E$19,$G8273-1,$G8273)</f>
        <v>0</v>
      </c>
    </row>
    <row r="8274" spans="1:19" x14ac:dyDescent="0.25">
      <c r="A8274" s="116"/>
      <c r="B8274" s="65"/>
      <c r="C8274" s="65"/>
      <c r="D8274" s="66"/>
      <c r="E8274" s="67"/>
      <c r="F8274" s="65"/>
      <c r="G8274" s="66"/>
      <c r="J8274" s="65"/>
      <c r="K8274" s="65"/>
      <c r="L8274" s="66"/>
      <c r="M8274" s="65"/>
      <c r="N8274" s="65"/>
      <c r="O8274" s="65"/>
      <c r="P8274" s="66"/>
      <c r="Q8274" s="31">
        <f t="shared" si="258"/>
        <v>9999</v>
      </c>
      <c r="R8274" s="31" t="str">
        <f t="shared" si="259"/>
        <v/>
      </c>
      <c r="S8274" s="29">
        <f>IF($Q8274&lt;Parâmetros!$E$19,$G8274-1,$G8274)</f>
        <v>0</v>
      </c>
    </row>
    <row r="8275" spans="1:19" x14ac:dyDescent="0.25">
      <c r="A8275" s="116"/>
      <c r="B8275" s="65"/>
      <c r="C8275" s="65"/>
      <c r="D8275" s="66"/>
      <c r="E8275" s="67"/>
      <c r="F8275" s="65"/>
      <c r="G8275" s="66"/>
      <c r="J8275" s="65"/>
      <c r="K8275" s="65"/>
      <c r="L8275" s="66"/>
      <c r="M8275" s="65"/>
      <c r="N8275" s="65"/>
      <c r="O8275" s="65"/>
      <c r="P8275" s="66"/>
      <c r="Q8275" s="31">
        <f t="shared" si="258"/>
        <v>9999</v>
      </c>
      <c r="R8275" s="31" t="str">
        <f t="shared" si="259"/>
        <v/>
      </c>
      <c r="S8275" s="29">
        <f>IF($Q8275&lt;Parâmetros!$E$19,$G8275-1,$G8275)</f>
        <v>0</v>
      </c>
    </row>
    <row r="8276" spans="1:19" x14ac:dyDescent="0.25">
      <c r="A8276" s="116"/>
      <c r="B8276" s="65"/>
      <c r="C8276" s="65"/>
      <c r="D8276" s="66"/>
      <c r="E8276" s="67"/>
      <c r="F8276" s="65"/>
      <c r="G8276" s="66"/>
      <c r="J8276" s="65"/>
      <c r="K8276" s="65"/>
      <c r="L8276" s="66"/>
      <c r="M8276" s="65"/>
      <c r="N8276" s="65"/>
      <c r="O8276" s="65"/>
      <c r="P8276" s="66"/>
      <c r="Q8276" s="31">
        <f t="shared" si="258"/>
        <v>9999</v>
      </c>
      <c r="R8276" s="31" t="str">
        <f t="shared" si="259"/>
        <v/>
      </c>
      <c r="S8276" s="29">
        <f>IF($Q8276&lt;Parâmetros!$E$19,$G8276-1,$G8276)</f>
        <v>0</v>
      </c>
    </row>
    <row r="8277" spans="1:19" x14ac:dyDescent="0.25">
      <c r="A8277" s="116"/>
      <c r="B8277" s="65"/>
      <c r="C8277" s="65"/>
      <c r="D8277" s="66"/>
      <c r="E8277" s="67"/>
      <c r="F8277" s="65"/>
      <c r="G8277" s="66"/>
      <c r="J8277" s="65"/>
      <c r="K8277" s="65"/>
      <c r="L8277" s="66"/>
      <c r="M8277" s="65"/>
      <c r="N8277" s="65"/>
      <c r="O8277" s="65"/>
      <c r="P8277" s="66"/>
      <c r="Q8277" s="31">
        <f t="shared" si="258"/>
        <v>9999</v>
      </c>
      <c r="R8277" s="31" t="str">
        <f t="shared" si="259"/>
        <v/>
      </c>
      <c r="S8277" s="29">
        <f>IF($Q8277&lt;Parâmetros!$E$19,$G8277-1,$G8277)</f>
        <v>0</v>
      </c>
    </row>
    <row r="8278" spans="1:19" x14ac:dyDescent="0.25">
      <c r="A8278" s="116"/>
      <c r="B8278" s="65"/>
      <c r="C8278" s="65"/>
      <c r="D8278" s="66"/>
      <c r="E8278" s="67"/>
      <c r="F8278" s="65"/>
      <c r="G8278" s="66"/>
      <c r="J8278" s="65"/>
      <c r="K8278" s="65"/>
      <c r="L8278" s="66"/>
      <c r="M8278" s="65"/>
      <c r="N8278" s="65"/>
      <c r="O8278" s="65"/>
      <c r="P8278" s="66"/>
      <c r="Q8278" s="31">
        <f t="shared" si="258"/>
        <v>9999</v>
      </c>
      <c r="R8278" s="31" t="str">
        <f t="shared" si="259"/>
        <v/>
      </c>
      <c r="S8278" s="29">
        <f>IF($Q8278&lt;Parâmetros!$E$19,$G8278-1,$G8278)</f>
        <v>0</v>
      </c>
    </row>
    <row r="8279" spans="1:19" x14ac:dyDescent="0.25">
      <c r="A8279" s="116"/>
      <c r="B8279" s="65"/>
      <c r="C8279" s="65"/>
      <c r="D8279" s="66"/>
      <c r="E8279" s="67"/>
      <c r="F8279" s="65"/>
      <c r="G8279" s="66"/>
      <c r="J8279" s="65"/>
      <c r="K8279" s="65"/>
      <c r="L8279" s="66"/>
      <c r="M8279" s="65"/>
      <c r="N8279" s="65"/>
      <c r="O8279" s="65"/>
      <c r="P8279" s="66"/>
      <c r="Q8279" s="31">
        <f t="shared" si="258"/>
        <v>9999</v>
      </c>
      <c r="R8279" s="31" t="str">
        <f t="shared" si="259"/>
        <v/>
      </c>
      <c r="S8279" s="29">
        <f>IF($Q8279&lt;Parâmetros!$E$19,$G8279-1,$G8279)</f>
        <v>0</v>
      </c>
    </row>
    <row r="8280" spans="1:19" x14ac:dyDescent="0.25">
      <c r="A8280" s="116"/>
      <c r="B8280" s="65"/>
      <c r="C8280" s="65"/>
      <c r="D8280" s="66"/>
      <c r="E8280" s="67"/>
      <c r="F8280" s="65"/>
      <c r="G8280" s="66"/>
      <c r="J8280" s="65"/>
      <c r="K8280" s="65"/>
      <c r="L8280" s="66"/>
      <c r="M8280" s="65"/>
      <c r="N8280" s="65"/>
      <c r="O8280" s="65"/>
      <c r="P8280" s="66"/>
      <c r="Q8280" s="31">
        <f t="shared" si="258"/>
        <v>9999</v>
      </c>
      <c r="R8280" s="31" t="str">
        <f t="shared" si="259"/>
        <v/>
      </c>
      <c r="S8280" s="29">
        <f>IF($Q8280&lt;Parâmetros!$E$19,$G8280-1,$G8280)</f>
        <v>0</v>
      </c>
    </row>
    <row r="8281" spans="1:19" x14ac:dyDescent="0.25">
      <c r="A8281" s="116"/>
      <c r="B8281" s="65"/>
      <c r="C8281" s="65"/>
      <c r="D8281" s="66"/>
      <c r="E8281" s="67"/>
      <c r="F8281" s="65"/>
      <c r="G8281" s="66"/>
      <c r="J8281" s="65"/>
      <c r="K8281" s="65"/>
      <c r="L8281" s="66"/>
      <c r="M8281" s="65"/>
      <c r="N8281" s="65"/>
      <c r="O8281" s="65"/>
      <c r="P8281" s="66"/>
      <c r="Q8281" s="31">
        <f t="shared" si="258"/>
        <v>9999</v>
      </c>
      <c r="R8281" s="31" t="str">
        <f t="shared" si="259"/>
        <v/>
      </c>
      <c r="S8281" s="29">
        <f>IF($Q8281&lt;Parâmetros!$E$19,$G8281-1,$G8281)</f>
        <v>0</v>
      </c>
    </row>
    <row r="8282" spans="1:19" x14ac:dyDescent="0.25">
      <c r="A8282" s="116"/>
      <c r="B8282" s="65"/>
      <c r="C8282" s="65"/>
      <c r="D8282" s="66"/>
      <c r="E8282" s="67"/>
      <c r="F8282" s="65"/>
      <c r="G8282" s="66"/>
      <c r="J8282" s="65"/>
      <c r="K8282" s="65"/>
      <c r="L8282" s="66"/>
      <c r="M8282" s="65"/>
      <c r="N8282" s="65"/>
      <c r="O8282" s="65"/>
      <c r="P8282" s="66"/>
      <c r="Q8282" s="31">
        <f t="shared" si="258"/>
        <v>9999</v>
      </c>
      <c r="R8282" s="31" t="str">
        <f t="shared" si="259"/>
        <v/>
      </c>
      <c r="S8282" s="29">
        <f>IF($Q8282&lt;Parâmetros!$E$19,$G8282-1,$G8282)</f>
        <v>0</v>
      </c>
    </row>
    <row r="8283" spans="1:19" x14ac:dyDescent="0.25">
      <c r="A8283" s="116"/>
      <c r="B8283" s="65"/>
      <c r="C8283" s="65"/>
      <c r="D8283" s="66"/>
      <c r="E8283" s="67"/>
      <c r="F8283" s="65"/>
      <c r="G8283" s="66"/>
      <c r="J8283" s="65"/>
      <c r="K8283" s="65"/>
      <c r="L8283" s="66"/>
      <c r="M8283" s="65"/>
      <c r="N8283" s="65"/>
      <c r="O8283" s="65"/>
      <c r="P8283" s="66"/>
      <c r="Q8283" s="31">
        <f t="shared" si="258"/>
        <v>9999</v>
      </c>
      <c r="R8283" s="31" t="str">
        <f t="shared" si="259"/>
        <v/>
      </c>
      <c r="S8283" s="29">
        <f>IF($Q8283&lt;Parâmetros!$E$19,$G8283-1,$G8283)</f>
        <v>0</v>
      </c>
    </row>
    <row r="8284" spans="1:19" x14ac:dyDescent="0.25">
      <c r="A8284" s="116"/>
      <c r="B8284" s="65"/>
      <c r="C8284" s="65"/>
      <c r="D8284" s="66"/>
      <c r="E8284" s="67"/>
      <c r="F8284" s="65"/>
      <c r="G8284" s="66"/>
      <c r="J8284" s="65"/>
      <c r="K8284" s="65"/>
      <c r="L8284" s="66"/>
      <c r="M8284" s="65"/>
      <c r="N8284" s="65"/>
      <c r="O8284" s="65"/>
      <c r="P8284" s="66"/>
      <c r="Q8284" s="31">
        <f t="shared" si="258"/>
        <v>9999</v>
      </c>
      <c r="R8284" s="31" t="str">
        <f t="shared" si="259"/>
        <v/>
      </c>
      <c r="S8284" s="29">
        <f>IF($Q8284&lt;Parâmetros!$E$19,$G8284-1,$G8284)</f>
        <v>0</v>
      </c>
    </row>
    <row r="8285" spans="1:19" x14ac:dyDescent="0.25">
      <c r="A8285" s="116"/>
      <c r="B8285" s="65"/>
      <c r="C8285" s="65"/>
      <c r="D8285" s="66"/>
      <c r="E8285" s="67"/>
      <c r="F8285" s="65"/>
      <c r="G8285" s="66"/>
      <c r="J8285" s="65"/>
      <c r="K8285" s="65"/>
      <c r="L8285" s="66"/>
      <c r="M8285" s="65"/>
      <c r="N8285" s="65"/>
      <c r="O8285" s="65"/>
      <c r="P8285" s="66"/>
      <c r="Q8285" s="31">
        <f t="shared" si="258"/>
        <v>9999</v>
      </c>
      <c r="R8285" s="31" t="str">
        <f t="shared" si="259"/>
        <v/>
      </c>
      <c r="S8285" s="29">
        <f>IF($Q8285&lt;Parâmetros!$E$19,$G8285-1,$G8285)</f>
        <v>0</v>
      </c>
    </row>
    <row r="8286" spans="1:19" x14ac:dyDescent="0.25">
      <c r="A8286" s="116"/>
      <c r="B8286" s="65"/>
      <c r="C8286" s="65"/>
      <c r="D8286" s="66"/>
      <c r="E8286" s="67"/>
      <c r="F8286" s="65"/>
      <c r="G8286" s="66"/>
      <c r="J8286" s="65"/>
      <c r="K8286" s="65"/>
      <c r="L8286" s="66"/>
      <c r="M8286" s="65"/>
      <c r="N8286" s="65"/>
      <c r="O8286" s="65"/>
      <c r="P8286" s="66"/>
      <c r="Q8286" s="31">
        <f t="shared" si="258"/>
        <v>9999</v>
      </c>
      <c r="R8286" s="31" t="str">
        <f t="shared" si="259"/>
        <v/>
      </c>
      <c r="S8286" s="29">
        <f>IF($Q8286&lt;Parâmetros!$E$19,$G8286-1,$G8286)</f>
        <v>0</v>
      </c>
    </row>
    <row r="8287" spans="1:19" x14ac:dyDescent="0.25">
      <c r="A8287" s="116"/>
      <c r="B8287" s="65"/>
      <c r="C8287" s="65"/>
      <c r="D8287" s="66"/>
      <c r="E8287" s="67"/>
      <c r="F8287" s="65"/>
      <c r="G8287" s="66"/>
      <c r="J8287" s="65"/>
      <c r="K8287" s="65"/>
      <c r="L8287" s="66"/>
      <c r="M8287" s="65"/>
      <c r="N8287" s="65"/>
      <c r="O8287" s="65"/>
      <c r="P8287" s="66"/>
      <c r="Q8287" s="31">
        <f t="shared" si="258"/>
        <v>9999</v>
      </c>
      <c r="R8287" s="31" t="str">
        <f t="shared" si="259"/>
        <v/>
      </c>
      <c r="S8287" s="29">
        <f>IF($Q8287&lt;Parâmetros!$E$19,$G8287-1,$G8287)</f>
        <v>0</v>
      </c>
    </row>
    <row r="8288" spans="1:19" x14ac:dyDescent="0.25">
      <c r="A8288" s="116"/>
      <c r="B8288" s="65"/>
      <c r="C8288" s="65"/>
      <c r="D8288" s="66"/>
      <c r="E8288" s="67"/>
      <c r="F8288" s="65"/>
      <c r="G8288" s="66"/>
      <c r="J8288" s="65"/>
      <c r="K8288" s="65"/>
      <c r="L8288" s="66"/>
      <c r="M8288" s="65"/>
      <c r="N8288" s="65"/>
      <c r="O8288" s="65"/>
      <c r="P8288" s="66"/>
      <c r="Q8288" s="31">
        <f t="shared" si="258"/>
        <v>9999</v>
      </c>
      <c r="R8288" s="31" t="str">
        <f t="shared" si="259"/>
        <v/>
      </c>
      <c r="S8288" s="29">
        <f>IF($Q8288&lt;Parâmetros!$E$19,$G8288-1,$G8288)</f>
        <v>0</v>
      </c>
    </row>
    <row r="8289" spans="1:19" x14ac:dyDescent="0.25">
      <c r="A8289" s="116"/>
      <c r="B8289" s="65"/>
      <c r="C8289" s="65"/>
      <c r="D8289" s="66"/>
      <c r="E8289" s="67"/>
      <c r="F8289" s="65"/>
      <c r="G8289" s="66"/>
      <c r="J8289" s="65"/>
      <c r="K8289" s="65"/>
      <c r="L8289" s="66"/>
      <c r="M8289" s="65"/>
      <c r="N8289" s="65"/>
      <c r="O8289" s="65"/>
      <c r="P8289" s="66"/>
      <c r="Q8289" s="31">
        <f t="shared" si="258"/>
        <v>9999</v>
      </c>
      <c r="R8289" s="31" t="str">
        <f t="shared" si="259"/>
        <v/>
      </c>
      <c r="S8289" s="29">
        <f>IF($Q8289&lt;Parâmetros!$E$19,$G8289-1,$G8289)</f>
        <v>0</v>
      </c>
    </row>
    <row r="8290" spans="1:19" x14ac:dyDescent="0.25">
      <c r="A8290" s="116"/>
      <c r="B8290" s="65"/>
      <c r="C8290" s="65"/>
      <c r="D8290" s="66"/>
      <c r="E8290" s="67"/>
      <c r="F8290" s="65"/>
      <c r="G8290" s="66"/>
      <c r="J8290" s="65"/>
      <c r="K8290" s="65"/>
      <c r="L8290" s="66"/>
      <c r="M8290" s="65"/>
      <c r="O8290" s="65"/>
      <c r="P8290" s="66"/>
      <c r="Q8290" s="31">
        <f t="shared" si="258"/>
        <v>9999</v>
      </c>
      <c r="R8290" s="31" t="str">
        <f t="shared" si="259"/>
        <v/>
      </c>
      <c r="S8290" s="29">
        <f>IF($Q8290&lt;Parâmetros!$E$19,$G8290-1,$G8290)</f>
        <v>0</v>
      </c>
    </row>
    <row r="8291" spans="1:19" x14ac:dyDescent="0.25">
      <c r="A8291" s="116"/>
      <c r="B8291" s="65"/>
      <c r="C8291" s="65"/>
      <c r="D8291" s="66"/>
      <c r="E8291" s="67"/>
      <c r="F8291" s="65"/>
      <c r="G8291" s="66"/>
      <c r="J8291" s="65"/>
      <c r="K8291" s="65"/>
      <c r="L8291" s="66"/>
      <c r="M8291" s="65"/>
      <c r="N8291" s="65"/>
      <c r="O8291" s="65"/>
      <c r="P8291" s="66"/>
      <c r="Q8291" s="31">
        <f t="shared" si="258"/>
        <v>9999</v>
      </c>
      <c r="R8291" s="31" t="str">
        <f t="shared" si="259"/>
        <v/>
      </c>
      <c r="S8291" s="29">
        <f>IF($Q8291&lt;Parâmetros!$E$19,$G8291-1,$G8291)</f>
        <v>0</v>
      </c>
    </row>
    <row r="8292" spans="1:19" x14ac:dyDescent="0.25">
      <c r="A8292" s="116"/>
      <c r="B8292" s="65"/>
      <c r="C8292" s="65"/>
      <c r="D8292" s="66"/>
      <c r="E8292" s="67"/>
      <c r="F8292" s="65"/>
      <c r="G8292" s="66"/>
      <c r="J8292" s="65"/>
      <c r="K8292" s="65"/>
      <c r="L8292" s="66"/>
      <c r="M8292" s="65"/>
      <c r="N8292" s="65"/>
      <c r="O8292" s="65"/>
      <c r="P8292" s="66"/>
      <c r="Q8292" s="31">
        <f t="shared" si="258"/>
        <v>9999</v>
      </c>
      <c r="R8292" s="31" t="str">
        <f t="shared" si="259"/>
        <v/>
      </c>
      <c r="S8292" s="29">
        <f>IF($Q8292&lt;Parâmetros!$E$19,$G8292-1,$G8292)</f>
        <v>0</v>
      </c>
    </row>
    <row r="8293" spans="1:19" x14ac:dyDescent="0.25">
      <c r="A8293" s="116"/>
      <c r="B8293" s="65"/>
      <c r="C8293" s="65"/>
      <c r="D8293" s="66"/>
      <c r="E8293" s="67"/>
      <c r="F8293" s="65"/>
      <c r="G8293" s="66"/>
      <c r="J8293" s="65"/>
      <c r="K8293" s="65"/>
      <c r="L8293" s="66"/>
      <c r="M8293" s="65"/>
      <c r="N8293" s="65"/>
      <c r="O8293" s="65"/>
      <c r="P8293" s="66"/>
      <c r="Q8293" s="31">
        <f t="shared" si="258"/>
        <v>9999</v>
      </c>
      <c r="R8293" s="31" t="str">
        <f t="shared" si="259"/>
        <v/>
      </c>
      <c r="S8293" s="29">
        <f>IF($Q8293&lt;Parâmetros!$E$19,$G8293-1,$G8293)</f>
        <v>0</v>
      </c>
    </row>
    <row r="8294" spans="1:19" x14ac:dyDescent="0.25">
      <c r="A8294" s="116"/>
      <c r="B8294" s="65"/>
      <c r="C8294" s="65"/>
      <c r="D8294" s="66"/>
      <c r="E8294" s="67"/>
      <c r="F8294" s="65"/>
      <c r="G8294" s="66"/>
      <c r="J8294" s="65"/>
      <c r="K8294" s="65"/>
      <c r="L8294" s="66"/>
      <c r="M8294" s="65"/>
      <c r="N8294" s="65"/>
      <c r="O8294" s="65"/>
      <c r="P8294" s="66"/>
      <c r="Q8294" s="31">
        <f t="shared" si="258"/>
        <v>9999</v>
      </c>
      <c r="R8294" s="31" t="str">
        <f t="shared" si="259"/>
        <v/>
      </c>
      <c r="S8294" s="29">
        <f>IF($Q8294&lt;Parâmetros!$E$19,$G8294-1,$G8294)</f>
        <v>0</v>
      </c>
    </row>
    <row r="8295" spans="1:19" x14ac:dyDescent="0.25">
      <c r="A8295" s="116"/>
      <c r="B8295" s="65"/>
      <c r="C8295" s="65"/>
      <c r="D8295" s="66"/>
      <c r="E8295" s="67"/>
      <c r="F8295" s="65"/>
      <c r="G8295" s="66"/>
      <c r="J8295" s="65"/>
      <c r="K8295" s="65"/>
      <c r="L8295" s="66"/>
      <c r="M8295" s="65"/>
      <c r="N8295" s="65"/>
      <c r="O8295" s="65"/>
      <c r="P8295" s="66"/>
      <c r="Q8295" s="31">
        <f t="shared" si="258"/>
        <v>9999</v>
      </c>
      <c r="R8295" s="31" t="str">
        <f t="shared" si="259"/>
        <v/>
      </c>
      <c r="S8295" s="29">
        <f>IF($Q8295&lt;Parâmetros!$E$19,$G8295-1,$G8295)</f>
        <v>0</v>
      </c>
    </row>
    <row r="8296" spans="1:19" x14ac:dyDescent="0.25">
      <c r="A8296" s="116"/>
      <c r="B8296" s="65"/>
      <c r="C8296" s="65"/>
      <c r="D8296" s="66"/>
      <c r="E8296" s="67"/>
      <c r="F8296" s="65"/>
      <c r="G8296" s="66"/>
      <c r="J8296" s="65"/>
      <c r="K8296" s="65"/>
      <c r="L8296" s="66"/>
      <c r="M8296" s="65"/>
      <c r="N8296" s="65"/>
      <c r="O8296" s="65"/>
      <c r="P8296" s="66"/>
      <c r="Q8296" s="31">
        <f t="shared" si="258"/>
        <v>9999</v>
      </c>
      <c r="R8296" s="31" t="str">
        <f t="shared" si="259"/>
        <v/>
      </c>
      <c r="S8296" s="29">
        <f>IF($Q8296&lt;Parâmetros!$E$19,$G8296-1,$G8296)</f>
        <v>0</v>
      </c>
    </row>
    <row r="8297" spans="1:19" x14ac:dyDescent="0.25">
      <c r="A8297" s="116"/>
      <c r="B8297" s="65"/>
      <c r="C8297" s="65"/>
      <c r="D8297" s="66"/>
      <c r="E8297" s="67"/>
      <c r="F8297" s="65"/>
      <c r="G8297" s="66"/>
      <c r="J8297" s="65"/>
      <c r="K8297" s="65"/>
      <c r="L8297" s="66"/>
      <c r="M8297" s="65"/>
      <c r="O8297" s="65"/>
      <c r="P8297" s="66"/>
      <c r="Q8297" s="31">
        <f t="shared" si="258"/>
        <v>9999</v>
      </c>
      <c r="R8297" s="31" t="str">
        <f t="shared" si="259"/>
        <v/>
      </c>
      <c r="S8297" s="29">
        <f>IF($Q8297&lt;Parâmetros!$E$19,$G8297-1,$G8297)</f>
        <v>0</v>
      </c>
    </row>
    <row r="8298" spans="1:19" x14ac:dyDescent="0.25">
      <c r="A8298" s="116"/>
      <c r="B8298" s="65"/>
      <c r="C8298" s="65"/>
      <c r="D8298" s="66"/>
      <c r="E8298" s="67"/>
      <c r="F8298" s="65"/>
      <c r="G8298" s="66"/>
      <c r="J8298" s="65"/>
      <c r="K8298" s="65"/>
      <c r="L8298" s="66"/>
      <c r="M8298" s="65"/>
      <c r="N8298" s="65"/>
      <c r="O8298" s="65"/>
      <c r="P8298" s="66"/>
      <c r="Q8298" s="31">
        <f t="shared" si="258"/>
        <v>9999</v>
      </c>
      <c r="R8298" s="31" t="str">
        <f t="shared" si="259"/>
        <v/>
      </c>
      <c r="S8298" s="29">
        <f>IF($Q8298&lt;Parâmetros!$E$19,$G8298-1,$G8298)</f>
        <v>0</v>
      </c>
    </row>
    <row r="8299" spans="1:19" x14ac:dyDescent="0.25">
      <c r="A8299" s="116"/>
      <c r="B8299" s="65"/>
      <c r="C8299" s="65"/>
      <c r="D8299" s="66"/>
      <c r="E8299" s="67"/>
      <c r="F8299" s="65"/>
      <c r="G8299" s="66"/>
      <c r="J8299" s="65"/>
      <c r="K8299" s="65"/>
      <c r="L8299" s="66"/>
      <c r="M8299" s="65"/>
      <c r="N8299" s="65"/>
      <c r="O8299" s="65"/>
      <c r="P8299" s="66"/>
      <c r="Q8299" s="31">
        <f t="shared" si="258"/>
        <v>9999</v>
      </c>
      <c r="R8299" s="31" t="str">
        <f t="shared" si="259"/>
        <v/>
      </c>
      <c r="S8299" s="29">
        <f>IF($Q8299&lt;Parâmetros!$E$19,$G8299-1,$G8299)</f>
        <v>0</v>
      </c>
    </row>
    <row r="8300" spans="1:19" x14ac:dyDescent="0.25">
      <c r="A8300" s="116"/>
      <c r="B8300" s="65"/>
      <c r="C8300" s="65"/>
      <c r="D8300" s="66"/>
      <c r="E8300" s="67"/>
      <c r="F8300" s="65"/>
      <c r="G8300" s="66"/>
      <c r="J8300" s="65"/>
      <c r="K8300" s="65"/>
      <c r="L8300" s="66"/>
      <c r="M8300" s="65"/>
      <c r="N8300" s="65"/>
      <c r="O8300" s="65"/>
      <c r="P8300" s="66"/>
      <c r="Q8300" s="31">
        <f t="shared" si="258"/>
        <v>9999</v>
      </c>
      <c r="R8300" s="31" t="str">
        <f t="shared" si="259"/>
        <v/>
      </c>
      <c r="S8300" s="29">
        <f>IF($Q8300&lt;Parâmetros!$E$19,$G8300-1,$G8300)</f>
        <v>0</v>
      </c>
    </row>
    <row r="8301" spans="1:19" x14ac:dyDescent="0.25">
      <c r="A8301" s="116"/>
      <c r="B8301" s="65"/>
      <c r="C8301" s="65"/>
      <c r="D8301" s="66"/>
      <c r="E8301" s="67"/>
      <c r="F8301" s="65"/>
      <c r="G8301" s="66"/>
      <c r="J8301" s="65"/>
      <c r="K8301" s="65"/>
      <c r="L8301" s="66"/>
      <c r="M8301" s="65"/>
      <c r="N8301" s="65"/>
      <c r="O8301" s="65"/>
      <c r="P8301" s="66"/>
      <c r="Q8301" s="31">
        <f t="shared" si="258"/>
        <v>9999</v>
      </c>
      <c r="R8301" s="31" t="str">
        <f t="shared" si="259"/>
        <v/>
      </c>
      <c r="S8301" s="29">
        <f>IF($Q8301&lt;Parâmetros!$E$19,$G8301-1,$G8301)</f>
        <v>0</v>
      </c>
    </row>
    <row r="8302" spans="1:19" x14ac:dyDescent="0.25">
      <c r="A8302" s="116"/>
      <c r="B8302" s="65"/>
      <c r="C8302" s="65"/>
      <c r="D8302" s="66"/>
      <c r="E8302" s="67"/>
      <c r="F8302" s="65"/>
      <c r="G8302" s="66"/>
      <c r="J8302" s="65"/>
      <c r="K8302" s="65"/>
      <c r="L8302" s="66"/>
      <c r="M8302" s="65"/>
      <c r="N8302" s="65"/>
      <c r="O8302" s="65"/>
      <c r="P8302" s="66"/>
      <c r="Q8302" s="31">
        <f t="shared" si="258"/>
        <v>9999</v>
      </c>
      <c r="R8302" s="31" t="str">
        <f t="shared" si="259"/>
        <v/>
      </c>
      <c r="S8302" s="29">
        <f>IF($Q8302&lt;Parâmetros!$E$19,$G8302-1,$G8302)</f>
        <v>0</v>
      </c>
    </row>
    <row r="8303" spans="1:19" x14ac:dyDescent="0.25">
      <c r="A8303" s="116"/>
      <c r="B8303" s="65"/>
      <c r="C8303" s="65"/>
      <c r="D8303" s="66"/>
      <c r="E8303" s="67"/>
      <c r="F8303" s="65"/>
      <c r="G8303" s="66"/>
      <c r="J8303" s="65"/>
      <c r="K8303" s="65"/>
      <c r="L8303" s="66"/>
      <c r="M8303" s="65"/>
      <c r="O8303" s="65"/>
      <c r="P8303" s="66"/>
      <c r="Q8303" s="31">
        <f t="shared" si="258"/>
        <v>9999</v>
      </c>
      <c r="R8303" s="31" t="str">
        <f t="shared" si="259"/>
        <v/>
      </c>
      <c r="S8303" s="29">
        <f>IF($Q8303&lt;Parâmetros!$E$19,$G8303-1,$G8303)</f>
        <v>0</v>
      </c>
    </row>
    <row r="8304" spans="1:19" x14ac:dyDescent="0.25">
      <c r="A8304" s="116"/>
      <c r="B8304" s="65"/>
      <c r="C8304" s="65"/>
      <c r="D8304" s="66"/>
      <c r="E8304" s="67"/>
      <c r="F8304" s="65"/>
      <c r="G8304" s="66"/>
      <c r="J8304" s="65"/>
      <c r="K8304" s="65"/>
      <c r="L8304" s="66"/>
      <c r="M8304" s="65"/>
      <c r="N8304" s="65"/>
      <c r="O8304" s="65"/>
      <c r="P8304" s="66"/>
      <c r="Q8304" s="31">
        <f t="shared" si="258"/>
        <v>9999</v>
      </c>
      <c r="R8304" s="31" t="str">
        <f t="shared" si="259"/>
        <v/>
      </c>
      <c r="S8304" s="29">
        <f>IF($Q8304&lt;Parâmetros!$E$19,$G8304-1,$G8304)</f>
        <v>0</v>
      </c>
    </row>
    <row r="8305" spans="1:19" x14ac:dyDescent="0.25">
      <c r="A8305" s="116"/>
      <c r="B8305" s="65"/>
      <c r="C8305" s="65"/>
      <c r="D8305" s="66"/>
      <c r="E8305" s="67"/>
      <c r="F8305" s="65"/>
      <c r="G8305" s="66"/>
      <c r="J8305" s="65"/>
      <c r="K8305" s="65"/>
      <c r="L8305" s="66"/>
      <c r="M8305" s="65"/>
      <c r="N8305" s="65"/>
      <c r="O8305" s="65"/>
      <c r="P8305" s="66"/>
      <c r="Q8305" s="31">
        <f t="shared" si="258"/>
        <v>9999</v>
      </c>
      <c r="R8305" s="31" t="str">
        <f t="shared" si="259"/>
        <v/>
      </c>
      <c r="S8305" s="29">
        <f>IF($Q8305&lt;Parâmetros!$E$19,$G8305-1,$G8305)</f>
        <v>0</v>
      </c>
    </row>
    <row r="8306" spans="1:19" x14ac:dyDescent="0.25">
      <c r="A8306" s="116"/>
      <c r="B8306" s="65"/>
      <c r="C8306" s="65"/>
      <c r="D8306" s="66"/>
      <c r="E8306" s="67"/>
      <c r="F8306" s="65"/>
      <c r="G8306" s="66"/>
      <c r="J8306" s="65"/>
      <c r="K8306" s="65"/>
      <c r="L8306" s="66"/>
      <c r="M8306" s="65"/>
      <c r="O8306" s="65"/>
      <c r="P8306" s="66"/>
      <c r="Q8306" s="31">
        <f t="shared" si="258"/>
        <v>9999</v>
      </c>
      <c r="R8306" s="31" t="str">
        <f t="shared" si="259"/>
        <v/>
      </c>
      <c r="S8306" s="29">
        <f>IF($Q8306&lt;Parâmetros!$E$19,$G8306-1,$G8306)</f>
        <v>0</v>
      </c>
    </row>
    <row r="8307" spans="1:19" x14ac:dyDescent="0.25">
      <c r="A8307" s="116"/>
      <c r="B8307" s="65"/>
      <c r="C8307" s="65"/>
      <c r="D8307" s="66"/>
      <c r="E8307" s="67"/>
      <c r="F8307" s="65"/>
      <c r="G8307" s="66"/>
      <c r="J8307" s="65"/>
      <c r="K8307" s="65"/>
      <c r="L8307" s="66"/>
      <c r="M8307" s="65"/>
      <c r="O8307" s="65"/>
      <c r="P8307" s="66"/>
      <c r="Q8307" s="31">
        <f t="shared" si="258"/>
        <v>9999</v>
      </c>
      <c r="R8307" s="31" t="str">
        <f t="shared" si="259"/>
        <v/>
      </c>
      <c r="S8307" s="29">
        <f>IF($Q8307&lt;Parâmetros!$E$19,$G8307-1,$G8307)</f>
        <v>0</v>
      </c>
    </row>
    <row r="8308" spans="1:19" x14ac:dyDescent="0.25">
      <c r="A8308" s="116"/>
      <c r="B8308" s="65"/>
      <c r="C8308" s="65"/>
      <c r="D8308" s="66"/>
      <c r="E8308" s="67"/>
      <c r="F8308" s="65"/>
      <c r="G8308" s="66"/>
      <c r="J8308" s="65"/>
      <c r="K8308" s="65"/>
      <c r="L8308" s="66"/>
      <c r="M8308" s="65"/>
      <c r="O8308" s="65"/>
      <c r="P8308" s="66"/>
      <c r="Q8308" s="31">
        <f t="shared" si="258"/>
        <v>9999</v>
      </c>
      <c r="R8308" s="31" t="str">
        <f t="shared" si="259"/>
        <v/>
      </c>
      <c r="S8308" s="29">
        <f>IF($Q8308&lt;Parâmetros!$E$19,$G8308-1,$G8308)</f>
        <v>0</v>
      </c>
    </row>
    <row r="8309" spans="1:19" x14ac:dyDescent="0.25">
      <c r="A8309" s="116"/>
      <c r="B8309" s="65"/>
      <c r="C8309" s="65"/>
      <c r="D8309" s="66"/>
      <c r="E8309" s="67"/>
      <c r="F8309" s="65"/>
      <c r="G8309" s="66"/>
      <c r="J8309" s="65"/>
      <c r="K8309" s="65"/>
      <c r="L8309" s="66"/>
      <c r="M8309" s="65"/>
      <c r="N8309" s="65"/>
      <c r="O8309" s="65"/>
      <c r="P8309" s="66"/>
      <c r="Q8309" s="31">
        <f t="shared" si="258"/>
        <v>9999</v>
      </c>
      <c r="R8309" s="31" t="str">
        <f t="shared" si="259"/>
        <v/>
      </c>
      <c r="S8309" s="29">
        <f>IF($Q8309&lt;Parâmetros!$E$19,$G8309-1,$G8309)</f>
        <v>0</v>
      </c>
    </row>
    <row r="8310" spans="1:19" x14ac:dyDescent="0.25">
      <c r="A8310" s="116"/>
      <c r="B8310" s="65"/>
      <c r="C8310" s="65"/>
      <c r="D8310" s="66"/>
      <c r="E8310" s="67"/>
      <c r="F8310" s="65"/>
      <c r="G8310" s="66"/>
      <c r="J8310" s="65"/>
      <c r="K8310" s="65"/>
      <c r="L8310" s="66"/>
      <c r="M8310" s="65"/>
      <c r="N8310" s="65"/>
      <c r="O8310" s="65"/>
      <c r="P8310" s="66"/>
      <c r="Q8310" s="31">
        <f t="shared" si="258"/>
        <v>9999</v>
      </c>
      <c r="R8310" s="31" t="str">
        <f t="shared" si="259"/>
        <v/>
      </c>
      <c r="S8310" s="29">
        <f>IF($Q8310&lt;Parâmetros!$E$19,$G8310-1,$G8310)</f>
        <v>0</v>
      </c>
    </row>
    <row r="8311" spans="1:19" x14ac:dyDescent="0.25">
      <c r="A8311" s="116"/>
      <c r="B8311" s="65"/>
      <c r="C8311" s="65"/>
      <c r="D8311" s="66"/>
      <c r="E8311" s="67"/>
      <c r="F8311" s="65"/>
      <c r="G8311" s="66"/>
      <c r="J8311" s="65"/>
      <c r="K8311" s="65"/>
      <c r="L8311" s="66"/>
      <c r="M8311" s="65"/>
      <c r="N8311" s="65"/>
      <c r="O8311" s="65"/>
      <c r="P8311" s="66"/>
      <c r="Q8311" s="31">
        <f t="shared" si="258"/>
        <v>9999</v>
      </c>
      <c r="R8311" s="31" t="str">
        <f t="shared" si="259"/>
        <v/>
      </c>
      <c r="S8311" s="29">
        <f>IF($Q8311&lt;Parâmetros!$E$19,$G8311-1,$G8311)</f>
        <v>0</v>
      </c>
    </row>
    <row r="8312" spans="1:19" x14ac:dyDescent="0.25">
      <c r="A8312" s="116"/>
      <c r="B8312" s="65"/>
      <c r="C8312" s="65"/>
      <c r="D8312" s="66"/>
      <c r="E8312" s="67"/>
      <c r="F8312" s="65"/>
      <c r="G8312" s="66"/>
      <c r="J8312" s="65"/>
      <c r="K8312" s="65"/>
      <c r="L8312" s="66"/>
      <c r="M8312" s="65"/>
      <c r="N8312" s="65"/>
      <c r="O8312" s="65"/>
      <c r="P8312" s="66"/>
      <c r="Q8312" s="31">
        <f t="shared" si="258"/>
        <v>9999</v>
      </c>
      <c r="R8312" s="31" t="str">
        <f t="shared" si="259"/>
        <v/>
      </c>
      <c r="S8312" s="29">
        <f>IF($Q8312&lt;Parâmetros!$E$19,$G8312-1,$G8312)</f>
        <v>0</v>
      </c>
    </row>
    <row r="8313" spans="1:19" x14ac:dyDescent="0.25">
      <c r="A8313" s="116"/>
      <c r="B8313" s="65"/>
      <c r="C8313" s="65"/>
      <c r="D8313" s="66"/>
      <c r="E8313" s="67"/>
      <c r="F8313" s="65"/>
      <c r="G8313" s="66"/>
      <c r="J8313" s="65"/>
      <c r="K8313" s="65"/>
      <c r="L8313" s="66"/>
      <c r="M8313" s="65"/>
      <c r="N8313" s="65"/>
      <c r="O8313" s="65"/>
      <c r="P8313" s="66"/>
      <c r="Q8313" s="31">
        <f t="shared" si="258"/>
        <v>9999</v>
      </c>
      <c r="R8313" s="31" t="str">
        <f t="shared" si="259"/>
        <v/>
      </c>
      <c r="S8313" s="29">
        <f>IF($Q8313&lt;Parâmetros!$E$19,$G8313-1,$G8313)</f>
        <v>0</v>
      </c>
    </row>
    <row r="8314" spans="1:19" x14ac:dyDescent="0.25">
      <c r="A8314" s="116"/>
      <c r="B8314" s="65"/>
      <c r="C8314" s="65"/>
      <c r="D8314" s="66"/>
      <c r="E8314" s="67"/>
      <c r="F8314" s="65"/>
      <c r="G8314" s="66"/>
      <c r="J8314" s="65"/>
      <c r="K8314" s="65"/>
      <c r="L8314" s="66"/>
      <c r="M8314" s="65"/>
      <c r="N8314" s="65"/>
      <c r="O8314" s="65"/>
      <c r="P8314" s="66"/>
      <c r="Q8314" s="31">
        <f t="shared" si="258"/>
        <v>9999</v>
      </c>
      <c r="R8314" s="31" t="str">
        <f t="shared" si="259"/>
        <v/>
      </c>
      <c r="S8314" s="29">
        <f>IF($Q8314&lt;Parâmetros!$E$19,$G8314-1,$G8314)</f>
        <v>0</v>
      </c>
    </row>
    <row r="8315" spans="1:19" x14ac:dyDescent="0.25">
      <c r="A8315" s="116"/>
      <c r="B8315" s="65"/>
      <c r="C8315" s="65"/>
      <c r="D8315" s="66"/>
      <c r="E8315" s="67"/>
      <c r="F8315" s="65"/>
      <c r="G8315" s="66"/>
      <c r="J8315" s="65"/>
      <c r="K8315" s="65"/>
      <c r="L8315" s="66"/>
      <c r="M8315" s="65"/>
      <c r="N8315" s="65"/>
      <c r="O8315" s="65"/>
      <c r="P8315" s="66"/>
      <c r="Q8315" s="31">
        <f t="shared" si="258"/>
        <v>9999</v>
      </c>
      <c r="R8315" s="31" t="str">
        <f t="shared" si="259"/>
        <v/>
      </c>
      <c r="S8315" s="29">
        <f>IF($Q8315&lt;Parâmetros!$E$19,$G8315-1,$G8315)</f>
        <v>0</v>
      </c>
    </row>
    <row r="8316" spans="1:19" x14ac:dyDescent="0.25">
      <c r="A8316" s="116"/>
      <c r="B8316" s="65"/>
      <c r="C8316" s="65"/>
      <c r="D8316" s="66"/>
      <c r="E8316" s="67"/>
      <c r="F8316" s="65"/>
      <c r="G8316" s="66"/>
      <c r="J8316" s="65"/>
      <c r="K8316" s="65"/>
      <c r="L8316" s="66"/>
      <c r="M8316" s="65"/>
      <c r="O8316" s="65"/>
      <c r="P8316" s="66"/>
      <c r="Q8316" s="31">
        <f t="shared" ref="Q8316:Q8379" si="260">IFERROR(VALUE(LEFT($J8316,2))*60+VALUE(MID($J8316,4,2)),9999)</f>
        <v>9999</v>
      </c>
      <c r="R8316" s="31" t="str">
        <f t="shared" ref="R8316:R8379" si="261">IFERROR(VALUE(LEFT($K8316,2))*60+VALUE(MID($K8316,4,2)),"")</f>
        <v/>
      </c>
      <c r="S8316" s="29">
        <f>IF($Q8316&lt;Parâmetros!$E$19,$G8316-1,$G8316)</f>
        <v>0</v>
      </c>
    </row>
    <row r="8317" spans="1:19" x14ac:dyDescent="0.25">
      <c r="A8317" s="116"/>
      <c r="B8317" s="65"/>
      <c r="C8317" s="65"/>
      <c r="D8317" s="66"/>
      <c r="E8317" s="67"/>
      <c r="F8317" s="65"/>
      <c r="G8317" s="66"/>
      <c r="J8317" s="65"/>
      <c r="K8317" s="65"/>
      <c r="L8317" s="66"/>
      <c r="M8317" s="65"/>
      <c r="O8317" s="65"/>
      <c r="P8317" s="66"/>
      <c r="Q8317" s="31">
        <f t="shared" si="260"/>
        <v>9999</v>
      </c>
      <c r="R8317" s="31" t="str">
        <f t="shared" si="261"/>
        <v/>
      </c>
      <c r="S8317" s="29">
        <f>IF($Q8317&lt;Parâmetros!$E$19,$G8317-1,$G8317)</f>
        <v>0</v>
      </c>
    </row>
    <row r="8318" spans="1:19" x14ac:dyDescent="0.25">
      <c r="A8318" s="116"/>
      <c r="B8318" s="65"/>
      <c r="C8318" s="65"/>
      <c r="D8318" s="66"/>
      <c r="E8318" s="67"/>
      <c r="F8318" s="65"/>
      <c r="G8318" s="66"/>
      <c r="J8318" s="65"/>
      <c r="K8318" s="65"/>
      <c r="L8318" s="66"/>
      <c r="M8318" s="65"/>
      <c r="O8318" s="65"/>
      <c r="P8318" s="66"/>
      <c r="Q8318" s="31">
        <f t="shared" si="260"/>
        <v>9999</v>
      </c>
      <c r="R8318" s="31" t="str">
        <f t="shared" si="261"/>
        <v/>
      </c>
      <c r="S8318" s="29">
        <f>IF($Q8318&lt;Parâmetros!$E$19,$G8318-1,$G8318)</f>
        <v>0</v>
      </c>
    </row>
    <row r="8319" spans="1:19" x14ac:dyDescent="0.25">
      <c r="A8319" s="116"/>
      <c r="B8319" s="65"/>
      <c r="C8319" s="65"/>
      <c r="D8319" s="66"/>
      <c r="E8319" s="67"/>
      <c r="F8319" s="65"/>
      <c r="G8319" s="66"/>
      <c r="J8319" s="65"/>
      <c r="K8319" s="65"/>
      <c r="L8319" s="66"/>
      <c r="M8319" s="65"/>
      <c r="N8319" s="65"/>
      <c r="O8319" s="65"/>
      <c r="P8319" s="66"/>
      <c r="Q8319" s="31">
        <f t="shared" si="260"/>
        <v>9999</v>
      </c>
      <c r="R8319" s="31" t="str">
        <f t="shared" si="261"/>
        <v/>
      </c>
      <c r="S8319" s="29">
        <f>IF($Q8319&lt;Parâmetros!$E$19,$G8319-1,$G8319)</f>
        <v>0</v>
      </c>
    </row>
    <row r="8320" spans="1:19" x14ac:dyDescent="0.25">
      <c r="A8320" s="116"/>
      <c r="B8320" s="65"/>
      <c r="C8320" s="65"/>
      <c r="D8320" s="66"/>
      <c r="E8320" s="67"/>
      <c r="F8320" s="65"/>
      <c r="G8320" s="66"/>
      <c r="J8320" s="65"/>
      <c r="K8320" s="65"/>
      <c r="L8320" s="66"/>
      <c r="M8320" s="65"/>
      <c r="N8320" s="65"/>
      <c r="O8320" s="65"/>
      <c r="P8320" s="66"/>
      <c r="Q8320" s="31">
        <f t="shared" si="260"/>
        <v>9999</v>
      </c>
      <c r="R8320" s="31" t="str">
        <f t="shared" si="261"/>
        <v/>
      </c>
      <c r="S8320" s="29">
        <f>IF($Q8320&lt;Parâmetros!$E$19,$G8320-1,$G8320)</f>
        <v>0</v>
      </c>
    </row>
    <row r="8321" spans="1:19" x14ac:dyDescent="0.25">
      <c r="A8321" s="116"/>
      <c r="B8321" s="65"/>
      <c r="C8321" s="65"/>
      <c r="D8321" s="66"/>
      <c r="E8321" s="67"/>
      <c r="F8321" s="65"/>
      <c r="G8321" s="66"/>
      <c r="J8321" s="65"/>
      <c r="K8321" s="65"/>
      <c r="L8321" s="66"/>
      <c r="M8321" s="65"/>
      <c r="N8321" s="65"/>
      <c r="O8321" s="65"/>
      <c r="P8321" s="66"/>
      <c r="Q8321" s="31">
        <f t="shared" si="260"/>
        <v>9999</v>
      </c>
      <c r="R8321" s="31" t="str">
        <f t="shared" si="261"/>
        <v/>
      </c>
      <c r="S8321" s="29">
        <f>IF($Q8321&lt;Parâmetros!$E$19,$G8321-1,$G8321)</f>
        <v>0</v>
      </c>
    </row>
    <row r="8322" spans="1:19" x14ac:dyDescent="0.25">
      <c r="A8322" s="116"/>
      <c r="B8322" s="65"/>
      <c r="C8322" s="65"/>
      <c r="D8322" s="66"/>
      <c r="E8322" s="67"/>
      <c r="F8322" s="65"/>
      <c r="G8322" s="66"/>
      <c r="J8322" s="65"/>
      <c r="K8322" s="65"/>
      <c r="L8322" s="66"/>
      <c r="M8322" s="65"/>
      <c r="N8322" s="65"/>
      <c r="O8322" s="65"/>
      <c r="P8322" s="66"/>
      <c r="Q8322" s="31">
        <f t="shared" si="260"/>
        <v>9999</v>
      </c>
      <c r="R8322" s="31" t="str">
        <f t="shared" si="261"/>
        <v/>
      </c>
      <c r="S8322" s="29">
        <f>IF($Q8322&lt;Parâmetros!$E$19,$G8322-1,$G8322)</f>
        <v>0</v>
      </c>
    </row>
    <row r="8323" spans="1:19" x14ac:dyDescent="0.25">
      <c r="A8323" s="116"/>
      <c r="B8323" s="65"/>
      <c r="C8323" s="65"/>
      <c r="D8323" s="66"/>
      <c r="E8323" s="67"/>
      <c r="F8323" s="65"/>
      <c r="G8323" s="66"/>
      <c r="J8323" s="65"/>
      <c r="K8323" s="65"/>
      <c r="L8323" s="66"/>
      <c r="M8323" s="65"/>
      <c r="N8323" s="65"/>
      <c r="O8323" s="65"/>
      <c r="P8323" s="66"/>
      <c r="Q8323" s="31">
        <f t="shared" si="260"/>
        <v>9999</v>
      </c>
      <c r="R8323" s="31" t="str">
        <f t="shared" si="261"/>
        <v/>
      </c>
      <c r="S8323" s="29">
        <f>IF($Q8323&lt;Parâmetros!$E$19,$G8323-1,$G8323)</f>
        <v>0</v>
      </c>
    </row>
    <row r="8324" spans="1:19" x14ac:dyDescent="0.25">
      <c r="A8324" s="116"/>
      <c r="B8324" s="65"/>
      <c r="C8324" s="65"/>
      <c r="D8324" s="66"/>
      <c r="E8324" s="67"/>
      <c r="F8324" s="65"/>
      <c r="G8324" s="66"/>
      <c r="J8324" s="65"/>
      <c r="K8324" s="65"/>
      <c r="L8324" s="66"/>
      <c r="M8324" s="65"/>
      <c r="N8324" s="65"/>
      <c r="O8324" s="65"/>
      <c r="P8324" s="66"/>
      <c r="Q8324" s="31">
        <f t="shared" si="260"/>
        <v>9999</v>
      </c>
      <c r="R8324" s="31" t="str">
        <f t="shared" si="261"/>
        <v/>
      </c>
      <c r="S8324" s="29">
        <f>IF($Q8324&lt;Parâmetros!$E$19,$G8324-1,$G8324)</f>
        <v>0</v>
      </c>
    </row>
    <row r="8325" spans="1:19" x14ac:dyDescent="0.25">
      <c r="A8325" s="116"/>
      <c r="B8325" s="65"/>
      <c r="C8325" s="65"/>
      <c r="D8325" s="66"/>
      <c r="E8325" s="67"/>
      <c r="F8325" s="65"/>
      <c r="G8325" s="66"/>
      <c r="J8325" s="65"/>
      <c r="K8325" s="65"/>
      <c r="L8325" s="66"/>
      <c r="M8325" s="65"/>
      <c r="N8325" s="65"/>
      <c r="O8325" s="65"/>
      <c r="P8325" s="66"/>
      <c r="Q8325" s="31">
        <f t="shared" si="260"/>
        <v>9999</v>
      </c>
      <c r="R8325" s="31" t="str">
        <f t="shared" si="261"/>
        <v/>
      </c>
      <c r="S8325" s="29">
        <f>IF($Q8325&lt;Parâmetros!$E$19,$G8325-1,$G8325)</f>
        <v>0</v>
      </c>
    </row>
    <row r="8326" spans="1:19" x14ac:dyDescent="0.25">
      <c r="A8326" s="116"/>
      <c r="B8326" s="65"/>
      <c r="C8326" s="65"/>
      <c r="D8326" s="66"/>
      <c r="E8326" s="67"/>
      <c r="F8326" s="65"/>
      <c r="G8326" s="66"/>
      <c r="J8326" s="65"/>
      <c r="K8326" s="65"/>
      <c r="L8326" s="66"/>
      <c r="M8326" s="65"/>
      <c r="N8326" s="65"/>
      <c r="O8326" s="65"/>
      <c r="P8326" s="66"/>
      <c r="Q8326" s="31">
        <f t="shared" si="260"/>
        <v>9999</v>
      </c>
      <c r="R8326" s="31" t="str">
        <f t="shared" si="261"/>
        <v/>
      </c>
      <c r="S8326" s="29">
        <f>IF($Q8326&lt;Parâmetros!$E$19,$G8326-1,$G8326)</f>
        <v>0</v>
      </c>
    </row>
    <row r="8327" spans="1:19" x14ac:dyDescent="0.25">
      <c r="A8327" s="116"/>
      <c r="B8327" s="65"/>
      <c r="C8327" s="65"/>
      <c r="D8327" s="66"/>
      <c r="E8327" s="67"/>
      <c r="F8327" s="65"/>
      <c r="G8327" s="66"/>
      <c r="J8327" s="65"/>
      <c r="K8327" s="65"/>
      <c r="L8327" s="66"/>
      <c r="M8327" s="65"/>
      <c r="N8327" s="65"/>
      <c r="O8327" s="65"/>
      <c r="P8327" s="66"/>
      <c r="Q8327" s="31">
        <f t="shared" si="260"/>
        <v>9999</v>
      </c>
      <c r="R8327" s="31" t="str">
        <f t="shared" si="261"/>
        <v/>
      </c>
      <c r="S8327" s="29">
        <f>IF($Q8327&lt;Parâmetros!$E$19,$G8327-1,$G8327)</f>
        <v>0</v>
      </c>
    </row>
    <row r="8328" spans="1:19" x14ac:dyDescent="0.25">
      <c r="A8328" s="116"/>
      <c r="B8328" s="65"/>
      <c r="C8328" s="65"/>
      <c r="D8328" s="66"/>
      <c r="E8328" s="67"/>
      <c r="F8328" s="65"/>
      <c r="G8328" s="66"/>
      <c r="J8328" s="65"/>
      <c r="K8328" s="65"/>
      <c r="L8328" s="66"/>
      <c r="M8328" s="65"/>
      <c r="N8328" s="65"/>
      <c r="O8328" s="65"/>
      <c r="P8328" s="66"/>
      <c r="Q8328" s="31">
        <f t="shared" si="260"/>
        <v>9999</v>
      </c>
      <c r="R8328" s="31" t="str">
        <f t="shared" si="261"/>
        <v/>
      </c>
      <c r="S8328" s="29">
        <f>IF($Q8328&lt;Parâmetros!$E$19,$G8328-1,$G8328)</f>
        <v>0</v>
      </c>
    </row>
    <row r="8329" spans="1:19" x14ac:dyDescent="0.25">
      <c r="A8329" s="116"/>
      <c r="B8329" s="65"/>
      <c r="C8329" s="65"/>
      <c r="D8329" s="66"/>
      <c r="E8329" s="67"/>
      <c r="F8329" s="65"/>
      <c r="G8329" s="66"/>
      <c r="J8329" s="65"/>
      <c r="K8329" s="65"/>
      <c r="L8329" s="66"/>
      <c r="M8329" s="65"/>
      <c r="N8329" s="65"/>
      <c r="O8329" s="65"/>
      <c r="P8329" s="66"/>
      <c r="Q8329" s="31">
        <f t="shared" si="260"/>
        <v>9999</v>
      </c>
      <c r="R8329" s="31" t="str">
        <f t="shared" si="261"/>
        <v/>
      </c>
      <c r="S8329" s="29">
        <f>IF($Q8329&lt;Parâmetros!$E$19,$G8329-1,$G8329)</f>
        <v>0</v>
      </c>
    </row>
    <row r="8330" spans="1:19" x14ac:dyDescent="0.25">
      <c r="A8330" s="116"/>
      <c r="B8330" s="65"/>
      <c r="C8330" s="65"/>
      <c r="D8330" s="66"/>
      <c r="E8330" s="67"/>
      <c r="F8330" s="65"/>
      <c r="G8330" s="66"/>
      <c r="J8330" s="65"/>
      <c r="K8330" s="65"/>
      <c r="L8330" s="66"/>
      <c r="M8330" s="65"/>
      <c r="N8330" s="65"/>
      <c r="O8330" s="65"/>
      <c r="P8330" s="66"/>
      <c r="Q8330" s="31">
        <f t="shared" si="260"/>
        <v>9999</v>
      </c>
      <c r="R8330" s="31" t="str">
        <f t="shared" si="261"/>
        <v/>
      </c>
      <c r="S8330" s="29">
        <f>IF($Q8330&lt;Parâmetros!$E$19,$G8330-1,$G8330)</f>
        <v>0</v>
      </c>
    </row>
    <row r="8331" spans="1:19" x14ac:dyDescent="0.25">
      <c r="A8331" s="116"/>
      <c r="B8331" s="65"/>
      <c r="C8331" s="65"/>
      <c r="D8331" s="66"/>
      <c r="E8331" s="67"/>
      <c r="F8331" s="65"/>
      <c r="G8331" s="66"/>
      <c r="J8331" s="65"/>
      <c r="K8331" s="65"/>
      <c r="L8331" s="66"/>
      <c r="M8331" s="65"/>
      <c r="N8331" s="65"/>
      <c r="O8331" s="65"/>
      <c r="P8331" s="66"/>
      <c r="Q8331" s="31">
        <f t="shared" si="260"/>
        <v>9999</v>
      </c>
      <c r="R8331" s="31" t="str">
        <f t="shared" si="261"/>
        <v/>
      </c>
      <c r="S8331" s="29">
        <f>IF($Q8331&lt;Parâmetros!$E$19,$G8331-1,$G8331)</f>
        <v>0</v>
      </c>
    </row>
    <row r="8332" spans="1:19" x14ac:dyDescent="0.25">
      <c r="A8332" s="116"/>
      <c r="B8332" s="65"/>
      <c r="C8332" s="65"/>
      <c r="D8332" s="66"/>
      <c r="E8332" s="67"/>
      <c r="F8332" s="65"/>
      <c r="G8332" s="66"/>
      <c r="J8332" s="65"/>
      <c r="K8332" s="65"/>
      <c r="L8332" s="66"/>
      <c r="M8332" s="65"/>
      <c r="O8332" s="65"/>
      <c r="P8332" s="66"/>
      <c r="Q8332" s="31">
        <f t="shared" si="260"/>
        <v>9999</v>
      </c>
      <c r="R8332" s="31" t="str">
        <f t="shared" si="261"/>
        <v/>
      </c>
      <c r="S8332" s="29">
        <f>IF($Q8332&lt;Parâmetros!$E$19,$G8332-1,$G8332)</f>
        <v>0</v>
      </c>
    </row>
    <row r="8333" spans="1:19" x14ac:dyDescent="0.25">
      <c r="A8333" s="116"/>
      <c r="B8333" s="65"/>
      <c r="C8333" s="65"/>
      <c r="D8333" s="66"/>
      <c r="E8333" s="67"/>
      <c r="F8333" s="65"/>
      <c r="G8333" s="66"/>
      <c r="J8333" s="65"/>
      <c r="K8333" s="65"/>
      <c r="L8333" s="66"/>
      <c r="M8333" s="65"/>
      <c r="O8333" s="65"/>
      <c r="P8333" s="66"/>
      <c r="Q8333" s="31">
        <f t="shared" si="260"/>
        <v>9999</v>
      </c>
      <c r="R8333" s="31" t="str">
        <f t="shared" si="261"/>
        <v/>
      </c>
      <c r="S8333" s="29">
        <f>IF($Q8333&lt;Parâmetros!$E$19,$G8333-1,$G8333)</f>
        <v>0</v>
      </c>
    </row>
    <row r="8334" spans="1:19" x14ac:dyDescent="0.25">
      <c r="A8334" s="116"/>
      <c r="B8334" s="65"/>
      <c r="C8334" s="65"/>
      <c r="D8334" s="66"/>
      <c r="E8334" s="67"/>
      <c r="F8334" s="65"/>
      <c r="G8334" s="66"/>
      <c r="J8334" s="65"/>
      <c r="K8334" s="65"/>
      <c r="L8334" s="66"/>
      <c r="M8334" s="65"/>
      <c r="O8334" s="65"/>
      <c r="P8334" s="66"/>
      <c r="Q8334" s="31">
        <f t="shared" si="260"/>
        <v>9999</v>
      </c>
      <c r="R8334" s="31" t="str">
        <f t="shared" si="261"/>
        <v/>
      </c>
      <c r="S8334" s="29">
        <f>IF($Q8334&lt;Parâmetros!$E$19,$G8334-1,$G8334)</f>
        <v>0</v>
      </c>
    </row>
    <row r="8335" spans="1:19" x14ac:dyDescent="0.25">
      <c r="A8335" s="116"/>
      <c r="B8335" s="65"/>
      <c r="C8335" s="65"/>
      <c r="D8335" s="66"/>
      <c r="E8335" s="67"/>
      <c r="F8335" s="65"/>
      <c r="G8335" s="66"/>
      <c r="J8335" s="65"/>
      <c r="K8335" s="65"/>
      <c r="L8335" s="66"/>
      <c r="M8335" s="65"/>
      <c r="O8335" s="65"/>
      <c r="P8335" s="66"/>
      <c r="Q8335" s="31">
        <f t="shared" si="260"/>
        <v>9999</v>
      </c>
      <c r="R8335" s="31" t="str">
        <f t="shared" si="261"/>
        <v/>
      </c>
      <c r="S8335" s="29">
        <f>IF($Q8335&lt;Parâmetros!$E$19,$G8335-1,$G8335)</f>
        <v>0</v>
      </c>
    </row>
    <row r="8336" spans="1:19" x14ac:dyDescent="0.25">
      <c r="A8336" s="116"/>
      <c r="B8336" s="65"/>
      <c r="C8336" s="65"/>
      <c r="D8336" s="66"/>
      <c r="E8336" s="67"/>
      <c r="F8336" s="65"/>
      <c r="G8336" s="66"/>
      <c r="J8336" s="65"/>
      <c r="K8336" s="65"/>
      <c r="L8336" s="66"/>
      <c r="M8336" s="65"/>
      <c r="O8336" s="65"/>
      <c r="P8336" s="66"/>
      <c r="Q8336" s="31">
        <f t="shared" si="260"/>
        <v>9999</v>
      </c>
      <c r="R8336" s="31" t="str">
        <f t="shared" si="261"/>
        <v/>
      </c>
      <c r="S8336" s="29">
        <f>IF($Q8336&lt;Parâmetros!$E$19,$G8336-1,$G8336)</f>
        <v>0</v>
      </c>
    </row>
    <row r="8337" spans="1:19" x14ac:dyDescent="0.25">
      <c r="A8337" s="116"/>
      <c r="B8337" s="65"/>
      <c r="C8337" s="65"/>
      <c r="D8337" s="66"/>
      <c r="E8337" s="67"/>
      <c r="F8337" s="65"/>
      <c r="G8337" s="66"/>
      <c r="J8337" s="65"/>
      <c r="K8337" s="65"/>
      <c r="L8337" s="66"/>
      <c r="M8337" s="65"/>
      <c r="O8337" s="65"/>
      <c r="P8337" s="66"/>
      <c r="Q8337" s="31">
        <f t="shared" si="260"/>
        <v>9999</v>
      </c>
      <c r="R8337" s="31" t="str">
        <f t="shared" si="261"/>
        <v/>
      </c>
      <c r="S8337" s="29">
        <f>IF($Q8337&lt;Parâmetros!$E$19,$G8337-1,$G8337)</f>
        <v>0</v>
      </c>
    </row>
    <row r="8338" spans="1:19" x14ac:dyDescent="0.25">
      <c r="A8338" s="116"/>
      <c r="B8338" s="65"/>
      <c r="C8338" s="65"/>
      <c r="D8338" s="66"/>
      <c r="E8338" s="67"/>
      <c r="F8338" s="65"/>
      <c r="G8338" s="66"/>
      <c r="J8338" s="65"/>
      <c r="K8338" s="65"/>
      <c r="L8338" s="66"/>
      <c r="M8338" s="65"/>
      <c r="O8338" s="65"/>
      <c r="P8338" s="66"/>
      <c r="Q8338" s="31">
        <f t="shared" si="260"/>
        <v>9999</v>
      </c>
      <c r="R8338" s="31" t="str">
        <f t="shared" si="261"/>
        <v/>
      </c>
      <c r="S8338" s="29">
        <f>IF($Q8338&lt;Parâmetros!$E$19,$G8338-1,$G8338)</f>
        <v>0</v>
      </c>
    </row>
    <row r="8339" spans="1:19" x14ac:dyDescent="0.25">
      <c r="A8339" s="116"/>
      <c r="B8339" s="65"/>
      <c r="C8339" s="65"/>
      <c r="D8339" s="66"/>
      <c r="E8339" s="67"/>
      <c r="F8339" s="65"/>
      <c r="G8339" s="66"/>
      <c r="J8339" s="65"/>
      <c r="K8339" s="65"/>
      <c r="L8339" s="66"/>
      <c r="M8339" s="65"/>
      <c r="N8339" s="65"/>
      <c r="O8339" s="65"/>
      <c r="P8339" s="66"/>
      <c r="Q8339" s="31">
        <f t="shared" si="260"/>
        <v>9999</v>
      </c>
      <c r="R8339" s="31" t="str">
        <f t="shared" si="261"/>
        <v/>
      </c>
      <c r="S8339" s="29">
        <f>IF($Q8339&lt;Parâmetros!$E$19,$G8339-1,$G8339)</f>
        <v>0</v>
      </c>
    </row>
    <row r="8340" spans="1:19" x14ac:dyDescent="0.25">
      <c r="A8340" s="116"/>
      <c r="B8340" s="65"/>
      <c r="C8340" s="65"/>
      <c r="D8340" s="66"/>
      <c r="E8340" s="67"/>
      <c r="F8340" s="65"/>
      <c r="G8340" s="66"/>
      <c r="J8340" s="65"/>
      <c r="K8340" s="65"/>
      <c r="L8340" s="66"/>
      <c r="M8340" s="65"/>
      <c r="N8340" s="65"/>
      <c r="O8340" s="65"/>
      <c r="P8340" s="66"/>
      <c r="Q8340" s="31">
        <f t="shared" si="260"/>
        <v>9999</v>
      </c>
      <c r="R8340" s="31" t="str">
        <f t="shared" si="261"/>
        <v/>
      </c>
      <c r="S8340" s="29">
        <f>IF($Q8340&lt;Parâmetros!$E$19,$G8340-1,$G8340)</f>
        <v>0</v>
      </c>
    </row>
    <row r="8341" spans="1:19" x14ac:dyDescent="0.25">
      <c r="A8341" s="116"/>
      <c r="B8341" s="65"/>
      <c r="C8341" s="65"/>
      <c r="D8341" s="66"/>
      <c r="E8341" s="67"/>
      <c r="F8341" s="65"/>
      <c r="G8341" s="66"/>
      <c r="J8341" s="65"/>
      <c r="K8341" s="65"/>
      <c r="L8341" s="66"/>
      <c r="M8341" s="65"/>
      <c r="O8341" s="65"/>
      <c r="P8341" s="66"/>
      <c r="Q8341" s="31">
        <f t="shared" si="260"/>
        <v>9999</v>
      </c>
      <c r="R8341" s="31" t="str">
        <f t="shared" si="261"/>
        <v/>
      </c>
      <c r="S8341" s="29">
        <f>IF($Q8341&lt;Parâmetros!$E$19,$G8341-1,$G8341)</f>
        <v>0</v>
      </c>
    </row>
    <row r="8342" spans="1:19" x14ac:dyDescent="0.25">
      <c r="A8342" s="116"/>
      <c r="B8342" s="65"/>
      <c r="C8342" s="65"/>
      <c r="D8342" s="66"/>
      <c r="E8342" s="67"/>
      <c r="F8342" s="65"/>
      <c r="G8342" s="66"/>
      <c r="J8342" s="65"/>
      <c r="K8342" s="65"/>
      <c r="L8342" s="66"/>
      <c r="M8342" s="65"/>
      <c r="O8342" s="65"/>
      <c r="P8342" s="66"/>
      <c r="Q8342" s="31">
        <f t="shared" si="260"/>
        <v>9999</v>
      </c>
      <c r="R8342" s="31" t="str">
        <f t="shared" si="261"/>
        <v/>
      </c>
      <c r="S8342" s="29">
        <f>IF($Q8342&lt;Parâmetros!$E$19,$G8342-1,$G8342)</f>
        <v>0</v>
      </c>
    </row>
    <row r="8343" spans="1:19" x14ac:dyDescent="0.25">
      <c r="A8343" s="116"/>
      <c r="B8343" s="65"/>
      <c r="C8343" s="65"/>
      <c r="D8343" s="66"/>
      <c r="E8343" s="67"/>
      <c r="F8343" s="65"/>
      <c r="G8343" s="66"/>
      <c r="J8343" s="65"/>
      <c r="K8343" s="65"/>
      <c r="L8343" s="66"/>
      <c r="M8343" s="65"/>
      <c r="O8343" s="65"/>
      <c r="P8343" s="66"/>
      <c r="Q8343" s="31">
        <f t="shared" si="260"/>
        <v>9999</v>
      </c>
      <c r="R8343" s="31" t="str">
        <f t="shared" si="261"/>
        <v/>
      </c>
      <c r="S8343" s="29">
        <f>IF($Q8343&lt;Parâmetros!$E$19,$G8343-1,$G8343)</f>
        <v>0</v>
      </c>
    </row>
    <row r="8344" spans="1:19" x14ac:dyDescent="0.25">
      <c r="A8344" s="116"/>
      <c r="B8344" s="65"/>
      <c r="C8344" s="65"/>
      <c r="D8344" s="66"/>
      <c r="E8344" s="67"/>
      <c r="F8344" s="65"/>
      <c r="G8344" s="66"/>
      <c r="J8344" s="65"/>
      <c r="K8344" s="65"/>
      <c r="L8344" s="66"/>
      <c r="M8344" s="65"/>
      <c r="O8344" s="65"/>
      <c r="P8344" s="66"/>
      <c r="Q8344" s="31">
        <f t="shared" si="260"/>
        <v>9999</v>
      </c>
      <c r="R8344" s="31" t="str">
        <f t="shared" si="261"/>
        <v/>
      </c>
      <c r="S8344" s="29">
        <f>IF($Q8344&lt;Parâmetros!$E$19,$G8344-1,$G8344)</f>
        <v>0</v>
      </c>
    </row>
    <row r="8345" spans="1:19" x14ac:dyDescent="0.25">
      <c r="A8345" s="116"/>
      <c r="B8345" s="65"/>
      <c r="C8345" s="65"/>
      <c r="D8345" s="66"/>
      <c r="E8345" s="67"/>
      <c r="F8345" s="65"/>
      <c r="G8345" s="66"/>
      <c r="J8345" s="65"/>
      <c r="K8345" s="65"/>
      <c r="L8345" s="66"/>
      <c r="M8345" s="65"/>
      <c r="O8345" s="65"/>
      <c r="P8345" s="66"/>
      <c r="Q8345" s="31">
        <f t="shared" si="260"/>
        <v>9999</v>
      </c>
      <c r="R8345" s="31" t="str">
        <f t="shared" si="261"/>
        <v/>
      </c>
      <c r="S8345" s="29">
        <f>IF($Q8345&lt;Parâmetros!$E$19,$G8345-1,$G8345)</f>
        <v>0</v>
      </c>
    </row>
    <row r="8346" spans="1:19" x14ac:dyDescent="0.25">
      <c r="A8346" s="116"/>
      <c r="B8346" s="65"/>
      <c r="C8346" s="65"/>
      <c r="D8346" s="66"/>
      <c r="E8346" s="67"/>
      <c r="F8346" s="65"/>
      <c r="G8346" s="66"/>
      <c r="J8346" s="65"/>
      <c r="K8346" s="65"/>
      <c r="L8346" s="66"/>
      <c r="M8346" s="65"/>
      <c r="O8346" s="65"/>
      <c r="P8346" s="66"/>
      <c r="Q8346" s="31">
        <f t="shared" si="260"/>
        <v>9999</v>
      </c>
      <c r="R8346" s="31" t="str">
        <f t="shared" si="261"/>
        <v/>
      </c>
      <c r="S8346" s="29">
        <f>IF($Q8346&lt;Parâmetros!$E$19,$G8346-1,$G8346)</f>
        <v>0</v>
      </c>
    </row>
    <row r="8347" spans="1:19" x14ac:dyDescent="0.25">
      <c r="A8347" s="116"/>
      <c r="B8347" s="65"/>
      <c r="C8347" s="65"/>
      <c r="D8347" s="66"/>
      <c r="E8347" s="67"/>
      <c r="F8347" s="65"/>
      <c r="G8347" s="66"/>
      <c r="J8347" s="65"/>
      <c r="K8347" s="65"/>
      <c r="L8347" s="66"/>
      <c r="M8347" s="65"/>
      <c r="O8347" s="65"/>
      <c r="P8347" s="66"/>
      <c r="Q8347" s="31">
        <f t="shared" si="260"/>
        <v>9999</v>
      </c>
      <c r="R8347" s="31" t="str">
        <f t="shared" si="261"/>
        <v/>
      </c>
      <c r="S8347" s="29">
        <f>IF($Q8347&lt;Parâmetros!$E$19,$G8347-1,$G8347)</f>
        <v>0</v>
      </c>
    </row>
    <row r="8348" spans="1:19" x14ac:dyDescent="0.25">
      <c r="A8348" s="116"/>
      <c r="B8348" s="65"/>
      <c r="C8348" s="65"/>
      <c r="D8348" s="66"/>
      <c r="E8348" s="67"/>
      <c r="F8348" s="65"/>
      <c r="G8348" s="66"/>
      <c r="J8348" s="65"/>
      <c r="K8348" s="65"/>
      <c r="L8348" s="66"/>
      <c r="M8348" s="65"/>
      <c r="O8348" s="65"/>
      <c r="P8348" s="66"/>
      <c r="Q8348" s="31">
        <f t="shared" si="260"/>
        <v>9999</v>
      </c>
      <c r="R8348" s="31" t="str">
        <f t="shared" si="261"/>
        <v/>
      </c>
      <c r="S8348" s="29">
        <f>IF($Q8348&lt;Parâmetros!$E$19,$G8348-1,$G8348)</f>
        <v>0</v>
      </c>
    </row>
    <row r="8349" spans="1:19" x14ac:dyDescent="0.25">
      <c r="A8349" s="116"/>
      <c r="B8349" s="65"/>
      <c r="C8349" s="65"/>
      <c r="D8349" s="66"/>
      <c r="E8349" s="67"/>
      <c r="F8349" s="65"/>
      <c r="G8349" s="66"/>
      <c r="J8349" s="65"/>
      <c r="K8349" s="65"/>
      <c r="L8349" s="66"/>
      <c r="M8349" s="65"/>
      <c r="N8349" s="65"/>
      <c r="O8349" s="65"/>
      <c r="P8349" s="66"/>
      <c r="Q8349" s="31">
        <f t="shared" si="260"/>
        <v>9999</v>
      </c>
      <c r="R8349" s="31" t="str">
        <f t="shared" si="261"/>
        <v/>
      </c>
      <c r="S8349" s="29">
        <f>IF($Q8349&lt;Parâmetros!$E$19,$G8349-1,$G8349)</f>
        <v>0</v>
      </c>
    </row>
    <row r="8350" spans="1:19" x14ac:dyDescent="0.25">
      <c r="A8350" s="116"/>
      <c r="B8350" s="65"/>
      <c r="C8350" s="65"/>
      <c r="D8350" s="66"/>
      <c r="E8350" s="67"/>
      <c r="F8350" s="65"/>
      <c r="G8350" s="66"/>
      <c r="J8350" s="65"/>
      <c r="K8350" s="65"/>
      <c r="L8350" s="66"/>
      <c r="M8350" s="65"/>
      <c r="N8350" s="65"/>
      <c r="O8350" s="65"/>
      <c r="P8350" s="66"/>
      <c r="Q8350" s="31">
        <f t="shared" si="260"/>
        <v>9999</v>
      </c>
      <c r="R8350" s="31" t="str">
        <f t="shared" si="261"/>
        <v/>
      </c>
      <c r="S8350" s="29">
        <f>IF($Q8350&lt;Parâmetros!$E$19,$G8350-1,$G8350)</f>
        <v>0</v>
      </c>
    </row>
    <row r="8351" spans="1:19" x14ac:dyDescent="0.25">
      <c r="A8351" s="116"/>
      <c r="B8351" s="65"/>
      <c r="C8351" s="65"/>
      <c r="D8351" s="66"/>
      <c r="E8351" s="67"/>
      <c r="F8351" s="65"/>
      <c r="G8351" s="66"/>
      <c r="J8351" s="65"/>
      <c r="K8351" s="65"/>
      <c r="L8351" s="66"/>
      <c r="M8351" s="65"/>
      <c r="N8351" s="65"/>
      <c r="O8351" s="65"/>
      <c r="P8351" s="66"/>
      <c r="Q8351" s="31">
        <f t="shared" si="260"/>
        <v>9999</v>
      </c>
      <c r="R8351" s="31" t="str">
        <f t="shared" si="261"/>
        <v/>
      </c>
      <c r="S8351" s="29">
        <f>IF($Q8351&lt;Parâmetros!$E$19,$G8351-1,$G8351)</f>
        <v>0</v>
      </c>
    </row>
    <row r="8352" spans="1:19" x14ac:dyDescent="0.25">
      <c r="A8352" s="116"/>
      <c r="B8352" s="65"/>
      <c r="C8352" s="65"/>
      <c r="D8352" s="66"/>
      <c r="E8352" s="67"/>
      <c r="F8352" s="65"/>
      <c r="G8352" s="66"/>
      <c r="J8352" s="65"/>
      <c r="K8352" s="65"/>
      <c r="L8352" s="66"/>
      <c r="M8352" s="65"/>
      <c r="N8352" s="65"/>
      <c r="O8352" s="65"/>
      <c r="P8352" s="66"/>
      <c r="Q8352" s="31">
        <f t="shared" si="260"/>
        <v>9999</v>
      </c>
      <c r="R8352" s="31" t="str">
        <f t="shared" si="261"/>
        <v/>
      </c>
      <c r="S8352" s="29">
        <f>IF($Q8352&lt;Parâmetros!$E$19,$G8352-1,$G8352)</f>
        <v>0</v>
      </c>
    </row>
    <row r="8353" spans="1:19" x14ac:dyDescent="0.25">
      <c r="A8353" s="116"/>
      <c r="B8353" s="65"/>
      <c r="C8353" s="65"/>
      <c r="D8353" s="66"/>
      <c r="E8353" s="67"/>
      <c r="F8353" s="65"/>
      <c r="G8353" s="66"/>
      <c r="J8353" s="65"/>
      <c r="K8353" s="65"/>
      <c r="L8353" s="66"/>
      <c r="M8353" s="65"/>
      <c r="N8353" s="65"/>
      <c r="O8353" s="65"/>
      <c r="P8353" s="66"/>
      <c r="Q8353" s="31">
        <f t="shared" si="260"/>
        <v>9999</v>
      </c>
      <c r="R8353" s="31" t="str">
        <f t="shared" si="261"/>
        <v/>
      </c>
      <c r="S8353" s="29">
        <f>IF($Q8353&lt;Parâmetros!$E$19,$G8353-1,$G8353)</f>
        <v>0</v>
      </c>
    </row>
    <row r="8354" spans="1:19" x14ac:dyDescent="0.25">
      <c r="A8354" s="116"/>
      <c r="B8354" s="65"/>
      <c r="C8354" s="65"/>
      <c r="D8354" s="66"/>
      <c r="E8354" s="67"/>
      <c r="F8354" s="65"/>
      <c r="G8354" s="66"/>
      <c r="J8354" s="65"/>
      <c r="K8354" s="65"/>
      <c r="L8354" s="66"/>
      <c r="M8354" s="65"/>
      <c r="N8354" s="65"/>
      <c r="O8354" s="65"/>
      <c r="P8354" s="66"/>
      <c r="Q8354" s="31">
        <f t="shared" si="260"/>
        <v>9999</v>
      </c>
      <c r="R8354" s="31" t="str">
        <f t="shared" si="261"/>
        <v/>
      </c>
      <c r="S8354" s="29">
        <f>IF($Q8354&lt;Parâmetros!$E$19,$G8354-1,$G8354)</f>
        <v>0</v>
      </c>
    </row>
    <row r="8355" spans="1:19" x14ac:dyDescent="0.25">
      <c r="A8355" s="116"/>
      <c r="B8355" s="65"/>
      <c r="C8355" s="65"/>
      <c r="D8355" s="66"/>
      <c r="E8355" s="67"/>
      <c r="F8355" s="65"/>
      <c r="G8355" s="66"/>
      <c r="J8355" s="65"/>
      <c r="K8355" s="65"/>
      <c r="L8355" s="66"/>
      <c r="M8355" s="65"/>
      <c r="N8355" s="65"/>
      <c r="O8355" s="65"/>
      <c r="P8355" s="66"/>
      <c r="Q8355" s="31">
        <f t="shared" si="260"/>
        <v>9999</v>
      </c>
      <c r="R8355" s="31" t="str">
        <f t="shared" si="261"/>
        <v/>
      </c>
      <c r="S8355" s="29">
        <f>IF($Q8355&lt;Parâmetros!$E$19,$G8355-1,$G8355)</f>
        <v>0</v>
      </c>
    </row>
    <row r="8356" spans="1:19" x14ac:dyDescent="0.25">
      <c r="A8356" s="116"/>
      <c r="B8356" s="65"/>
      <c r="C8356" s="65"/>
      <c r="D8356" s="66"/>
      <c r="E8356" s="67"/>
      <c r="F8356" s="65"/>
      <c r="G8356" s="66"/>
      <c r="J8356" s="65"/>
      <c r="K8356" s="65"/>
      <c r="L8356" s="66"/>
      <c r="M8356" s="65"/>
      <c r="O8356" s="65"/>
      <c r="P8356" s="66"/>
      <c r="Q8356" s="31">
        <f t="shared" si="260"/>
        <v>9999</v>
      </c>
      <c r="R8356" s="31" t="str">
        <f t="shared" si="261"/>
        <v/>
      </c>
      <c r="S8356" s="29">
        <f>IF($Q8356&lt;Parâmetros!$E$19,$G8356-1,$G8356)</f>
        <v>0</v>
      </c>
    </row>
    <row r="8357" spans="1:19" x14ac:dyDescent="0.25">
      <c r="A8357" s="116"/>
      <c r="B8357" s="65"/>
      <c r="C8357" s="65"/>
      <c r="D8357" s="66"/>
      <c r="E8357" s="67"/>
      <c r="F8357" s="65"/>
      <c r="G8357" s="66"/>
      <c r="J8357" s="65"/>
      <c r="K8357" s="65"/>
      <c r="L8357" s="66"/>
      <c r="M8357" s="65"/>
      <c r="N8357" s="65"/>
      <c r="O8357" s="65"/>
      <c r="P8357" s="66"/>
      <c r="Q8357" s="31">
        <f t="shared" si="260"/>
        <v>9999</v>
      </c>
      <c r="R8357" s="31" t="str">
        <f t="shared" si="261"/>
        <v/>
      </c>
      <c r="S8357" s="29">
        <f>IF($Q8357&lt;Parâmetros!$E$19,$G8357-1,$G8357)</f>
        <v>0</v>
      </c>
    </row>
    <row r="8358" spans="1:19" x14ac:dyDescent="0.25">
      <c r="A8358" s="116"/>
      <c r="B8358" s="65"/>
      <c r="C8358" s="65"/>
      <c r="D8358" s="66"/>
      <c r="E8358" s="67"/>
      <c r="F8358" s="65"/>
      <c r="G8358" s="66"/>
      <c r="J8358" s="65"/>
      <c r="K8358" s="65"/>
      <c r="L8358" s="66"/>
      <c r="M8358" s="65"/>
      <c r="N8358" s="65"/>
      <c r="O8358" s="65"/>
      <c r="P8358" s="66"/>
      <c r="Q8358" s="31">
        <f t="shared" si="260"/>
        <v>9999</v>
      </c>
      <c r="R8358" s="31" t="str">
        <f t="shared" si="261"/>
        <v/>
      </c>
      <c r="S8358" s="29">
        <f>IF($Q8358&lt;Parâmetros!$E$19,$G8358-1,$G8358)</f>
        <v>0</v>
      </c>
    </row>
    <row r="8359" spans="1:19" x14ac:dyDescent="0.25">
      <c r="A8359" s="116"/>
      <c r="B8359" s="65"/>
      <c r="C8359" s="65"/>
      <c r="D8359" s="66"/>
      <c r="E8359" s="67"/>
      <c r="F8359" s="65"/>
      <c r="G8359" s="66"/>
      <c r="J8359" s="65"/>
      <c r="K8359" s="65"/>
      <c r="L8359" s="66"/>
      <c r="M8359" s="65"/>
      <c r="N8359" s="65"/>
      <c r="O8359" s="65"/>
      <c r="P8359" s="66"/>
      <c r="Q8359" s="31">
        <f t="shared" si="260"/>
        <v>9999</v>
      </c>
      <c r="R8359" s="31" t="str">
        <f t="shared" si="261"/>
        <v/>
      </c>
      <c r="S8359" s="29">
        <f>IF($Q8359&lt;Parâmetros!$E$19,$G8359-1,$G8359)</f>
        <v>0</v>
      </c>
    </row>
    <row r="8360" spans="1:19" x14ac:dyDescent="0.25">
      <c r="A8360" s="116"/>
      <c r="B8360" s="65"/>
      <c r="C8360" s="65"/>
      <c r="D8360" s="66"/>
      <c r="E8360" s="67"/>
      <c r="F8360" s="65"/>
      <c r="G8360" s="66"/>
      <c r="J8360" s="65"/>
      <c r="K8360" s="65"/>
      <c r="L8360" s="66"/>
      <c r="M8360" s="65"/>
      <c r="N8360" s="65"/>
      <c r="O8360" s="65"/>
      <c r="P8360" s="66"/>
      <c r="Q8360" s="31">
        <f t="shared" si="260"/>
        <v>9999</v>
      </c>
      <c r="R8360" s="31" t="str">
        <f t="shared" si="261"/>
        <v/>
      </c>
      <c r="S8360" s="29">
        <f>IF($Q8360&lt;Parâmetros!$E$19,$G8360-1,$G8360)</f>
        <v>0</v>
      </c>
    </row>
    <row r="8361" spans="1:19" x14ac:dyDescent="0.25">
      <c r="A8361" s="116"/>
      <c r="B8361" s="65"/>
      <c r="C8361" s="65"/>
      <c r="D8361" s="66"/>
      <c r="E8361" s="67"/>
      <c r="F8361" s="65"/>
      <c r="G8361" s="66"/>
      <c r="J8361" s="65"/>
      <c r="K8361" s="65"/>
      <c r="L8361" s="66"/>
      <c r="M8361" s="65"/>
      <c r="O8361" s="65"/>
      <c r="P8361" s="66"/>
      <c r="Q8361" s="31">
        <f t="shared" si="260"/>
        <v>9999</v>
      </c>
      <c r="R8361" s="31" t="str">
        <f t="shared" si="261"/>
        <v/>
      </c>
      <c r="S8361" s="29">
        <f>IF($Q8361&lt;Parâmetros!$E$19,$G8361-1,$G8361)</f>
        <v>0</v>
      </c>
    </row>
    <row r="8362" spans="1:19" x14ac:dyDescent="0.25">
      <c r="A8362" s="116"/>
      <c r="B8362" s="65"/>
      <c r="C8362" s="65"/>
      <c r="D8362" s="66"/>
      <c r="E8362" s="67"/>
      <c r="F8362" s="65"/>
      <c r="G8362" s="66"/>
      <c r="J8362" s="65"/>
      <c r="K8362" s="65"/>
      <c r="L8362" s="66"/>
      <c r="M8362" s="65"/>
      <c r="O8362" s="65"/>
      <c r="P8362" s="66"/>
      <c r="Q8362" s="31">
        <f t="shared" si="260"/>
        <v>9999</v>
      </c>
      <c r="R8362" s="31" t="str">
        <f t="shared" si="261"/>
        <v/>
      </c>
      <c r="S8362" s="29">
        <f>IF($Q8362&lt;Parâmetros!$E$19,$G8362-1,$G8362)</f>
        <v>0</v>
      </c>
    </row>
    <row r="8363" spans="1:19" x14ac:dyDescent="0.25">
      <c r="A8363" s="116"/>
      <c r="B8363" s="65"/>
      <c r="C8363" s="65"/>
      <c r="D8363" s="66"/>
      <c r="E8363" s="67"/>
      <c r="F8363" s="65"/>
      <c r="G8363" s="66"/>
      <c r="J8363" s="65"/>
      <c r="K8363" s="65"/>
      <c r="L8363" s="66"/>
      <c r="M8363" s="65"/>
      <c r="N8363" s="65"/>
      <c r="O8363" s="65"/>
      <c r="P8363" s="66"/>
      <c r="Q8363" s="31">
        <f t="shared" si="260"/>
        <v>9999</v>
      </c>
      <c r="R8363" s="31" t="str">
        <f t="shared" si="261"/>
        <v/>
      </c>
      <c r="S8363" s="29">
        <f>IF($Q8363&lt;Parâmetros!$E$19,$G8363-1,$G8363)</f>
        <v>0</v>
      </c>
    </row>
    <row r="8364" spans="1:19" x14ac:dyDescent="0.25">
      <c r="A8364" s="116"/>
      <c r="B8364" s="65"/>
      <c r="C8364" s="65"/>
      <c r="D8364" s="66"/>
      <c r="E8364" s="67"/>
      <c r="F8364" s="65"/>
      <c r="G8364" s="66"/>
      <c r="J8364" s="65"/>
      <c r="K8364" s="65"/>
      <c r="L8364" s="66"/>
      <c r="M8364" s="65"/>
      <c r="N8364" s="65"/>
      <c r="O8364" s="65"/>
      <c r="P8364" s="66"/>
      <c r="Q8364" s="31">
        <f t="shared" si="260"/>
        <v>9999</v>
      </c>
      <c r="R8364" s="31" t="str">
        <f t="shared" si="261"/>
        <v/>
      </c>
      <c r="S8364" s="29">
        <f>IF($Q8364&lt;Parâmetros!$E$19,$G8364-1,$G8364)</f>
        <v>0</v>
      </c>
    </row>
    <row r="8365" spans="1:19" x14ac:dyDescent="0.25">
      <c r="A8365" s="116"/>
      <c r="B8365" s="65"/>
      <c r="C8365" s="65"/>
      <c r="D8365" s="66"/>
      <c r="E8365" s="67"/>
      <c r="F8365" s="65"/>
      <c r="G8365" s="66"/>
      <c r="J8365" s="65"/>
      <c r="K8365" s="65"/>
      <c r="L8365" s="66"/>
      <c r="M8365" s="65"/>
      <c r="O8365" s="65"/>
      <c r="P8365" s="66"/>
      <c r="Q8365" s="31">
        <f t="shared" si="260"/>
        <v>9999</v>
      </c>
      <c r="R8365" s="31" t="str">
        <f t="shared" si="261"/>
        <v/>
      </c>
      <c r="S8365" s="29">
        <f>IF($Q8365&lt;Parâmetros!$E$19,$G8365-1,$G8365)</f>
        <v>0</v>
      </c>
    </row>
    <row r="8366" spans="1:19" x14ac:dyDescent="0.25">
      <c r="A8366" s="116"/>
      <c r="B8366" s="65"/>
      <c r="C8366" s="65"/>
      <c r="D8366" s="66"/>
      <c r="E8366" s="67"/>
      <c r="F8366" s="65"/>
      <c r="G8366" s="66"/>
      <c r="J8366" s="65"/>
      <c r="K8366" s="65"/>
      <c r="L8366" s="66"/>
      <c r="M8366" s="65"/>
      <c r="O8366" s="65"/>
      <c r="P8366" s="66"/>
      <c r="Q8366" s="31">
        <f t="shared" si="260"/>
        <v>9999</v>
      </c>
      <c r="R8366" s="31" t="str">
        <f t="shared" si="261"/>
        <v/>
      </c>
      <c r="S8366" s="29">
        <f>IF($Q8366&lt;Parâmetros!$E$19,$G8366-1,$G8366)</f>
        <v>0</v>
      </c>
    </row>
    <row r="8367" spans="1:19" x14ac:dyDescent="0.25">
      <c r="A8367" s="116"/>
      <c r="B8367" s="65"/>
      <c r="C8367" s="65"/>
      <c r="D8367" s="66"/>
      <c r="E8367" s="67"/>
      <c r="F8367" s="65"/>
      <c r="G8367" s="66"/>
      <c r="J8367" s="65"/>
      <c r="K8367" s="65"/>
      <c r="L8367" s="66"/>
      <c r="M8367" s="65"/>
      <c r="N8367" s="65"/>
      <c r="O8367" s="65"/>
      <c r="P8367" s="66"/>
      <c r="Q8367" s="31">
        <f t="shared" si="260"/>
        <v>9999</v>
      </c>
      <c r="R8367" s="31" t="str">
        <f t="shared" si="261"/>
        <v/>
      </c>
      <c r="S8367" s="29">
        <f>IF($Q8367&lt;Parâmetros!$E$19,$G8367-1,$G8367)</f>
        <v>0</v>
      </c>
    </row>
    <row r="8368" spans="1:19" x14ac:dyDescent="0.25">
      <c r="A8368" s="116"/>
      <c r="B8368" s="65"/>
      <c r="C8368" s="65"/>
      <c r="D8368" s="66"/>
      <c r="E8368" s="67"/>
      <c r="F8368" s="65"/>
      <c r="G8368" s="66"/>
      <c r="J8368" s="65"/>
      <c r="K8368" s="65"/>
      <c r="L8368" s="66"/>
      <c r="M8368" s="65"/>
      <c r="N8368" s="65"/>
      <c r="O8368" s="65"/>
      <c r="P8368" s="66"/>
      <c r="Q8368" s="31">
        <f t="shared" si="260"/>
        <v>9999</v>
      </c>
      <c r="R8368" s="31" t="str">
        <f t="shared" si="261"/>
        <v/>
      </c>
      <c r="S8368" s="29">
        <f>IF($Q8368&lt;Parâmetros!$E$19,$G8368-1,$G8368)</f>
        <v>0</v>
      </c>
    </row>
    <row r="8369" spans="1:19" x14ac:dyDescent="0.25">
      <c r="A8369" s="116"/>
      <c r="B8369" s="65"/>
      <c r="C8369" s="65"/>
      <c r="D8369" s="66"/>
      <c r="E8369" s="67"/>
      <c r="F8369" s="65"/>
      <c r="G8369" s="66"/>
      <c r="J8369" s="65"/>
      <c r="K8369" s="65"/>
      <c r="L8369" s="66"/>
      <c r="M8369" s="65"/>
      <c r="N8369" s="65"/>
      <c r="O8369" s="65"/>
      <c r="P8369" s="66"/>
      <c r="Q8369" s="31">
        <f t="shared" si="260"/>
        <v>9999</v>
      </c>
      <c r="R8369" s="31" t="str">
        <f t="shared" si="261"/>
        <v/>
      </c>
      <c r="S8369" s="29">
        <f>IF($Q8369&lt;Parâmetros!$E$19,$G8369-1,$G8369)</f>
        <v>0</v>
      </c>
    </row>
    <row r="8370" spans="1:19" x14ac:dyDescent="0.25">
      <c r="A8370" s="116"/>
      <c r="B8370" s="65"/>
      <c r="C8370" s="65"/>
      <c r="D8370" s="66"/>
      <c r="E8370" s="67"/>
      <c r="F8370" s="65"/>
      <c r="G8370" s="66"/>
      <c r="J8370" s="65"/>
      <c r="K8370" s="65"/>
      <c r="L8370" s="66"/>
      <c r="M8370" s="65"/>
      <c r="N8370" s="65"/>
      <c r="O8370" s="65"/>
      <c r="P8370" s="66"/>
      <c r="Q8370" s="31">
        <f t="shared" si="260"/>
        <v>9999</v>
      </c>
      <c r="R8370" s="31" t="str">
        <f t="shared" si="261"/>
        <v/>
      </c>
      <c r="S8370" s="29">
        <f>IF($Q8370&lt;Parâmetros!$E$19,$G8370-1,$G8370)</f>
        <v>0</v>
      </c>
    </row>
    <row r="8371" spans="1:19" x14ac:dyDescent="0.25">
      <c r="A8371" s="116"/>
      <c r="B8371" s="65"/>
      <c r="C8371" s="65"/>
      <c r="D8371" s="66"/>
      <c r="E8371" s="67"/>
      <c r="F8371" s="65"/>
      <c r="G8371" s="66"/>
      <c r="J8371" s="65"/>
      <c r="K8371" s="65"/>
      <c r="L8371" s="66"/>
      <c r="M8371" s="65"/>
      <c r="N8371" s="65"/>
      <c r="O8371" s="65"/>
      <c r="P8371" s="66"/>
      <c r="Q8371" s="31">
        <f t="shared" si="260"/>
        <v>9999</v>
      </c>
      <c r="R8371" s="31" t="str">
        <f t="shared" si="261"/>
        <v/>
      </c>
      <c r="S8371" s="29">
        <f>IF($Q8371&lt;Parâmetros!$E$19,$G8371-1,$G8371)</f>
        <v>0</v>
      </c>
    </row>
    <row r="8372" spans="1:19" x14ac:dyDescent="0.25">
      <c r="A8372" s="116"/>
      <c r="B8372" s="65"/>
      <c r="C8372" s="65"/>
      <c r="D8372" s="66"/>
      <c r="E8372" s="67"/>
      <c r="F8372" s="65"/>
      <c r="G8372" s="66"/>
      <c r="J8372" s="65"/>
      <c r="K8372" s="65"/>
      <c r="L8372" s="66"/>
      <c r="M8372" s="65"/>
      <c r="N8372" s="65"/>
      <c r="O8372" s="65"/>
      <c r="P8372" s="66"/>
      <c r="Q8372" s="31">
        <f t="shared" si="260"/>
        <v>9999</v>
      </c>
      <c r="R8372" s="31" t="str">
        <f t="shared" si="261"/>
        <v/>
      </c>
      <c r="S8372" s="29">
        <f>IF($Q8372&lt;Parâmetros!$E$19,$G8372-1,$G8372)</f>
        <v>0</v>
      </c>
    </row>
    <row r="8373" spans="1:19" x14ac:dyDescent="0.25">
      <c r="A8373" s="116"/>
      <c r="B8373" s="65"/>
      <c r="C8373" s="65"/>
      <c r="D8373" s="66"/>
      <c r="E8373" s="67"/>
      <c r="F8373" s="65"/>
      <c r="G8373" s="66"/>
      <c r="J8373" s="65"/>
      <c r="K8373" s="65"/>
      <c r="L8373" s="66"/>
      <c r="M8373" s="65"/>
      <c r="N8373" s="65"/>
      <c r="O8373" s="65"/>
      <c r="P8373" s="66"/>
      <c r="Q8373" s="31">
        <f t="shared" si="260"/>
        <v>9999</v>
      </c>
      <c r="R8373" s="31" t="str">
        <f t="shared" si="261"/>
        <v/>
      </c>
      <c r="S8373" s="29">
        <f>IF($Q8373&lt;Parâmetros!$E$19,$G8373-1,$G8373)</f>
        <v>0</v>
      </c>
    </row>
    <row r="8374" spans="1:19" x14ac:dyDescent="0.25">
      <c r="A8374" s="116"/>
      <c r="B8374" s="65"/>
      <c r="C8374" s="65"/>
      <c r="D8374" s="66"/>
      <c r="E8374" s="67"/>
      <c r="F8374" s="65"/>
      <c r="G8374" s="66"/>
      <c r="J8374" s="65"/>
      <c r="K8374" s="65"/>
      <c r="L8374" s="66"/>
      <c r="M8374" s="65"/>
      <c r="N8374" s="65"/>
      <c r="O8374" s="65"/>
      <c r="P8374" s="66"/>
      <c r="Q8374" s="31">
        <f t="shared" si="260"/>
        <v>9999</v>
      </c>
      <c r="R8374" s="31" t="str">
        <f t="shared" si="261"/>
        <v/>
      </c>
      <c r="S8374" s="29">
        <f>IF($Q8374&lt;Parâmetros!$E$19,$G8374-1,$G8374)</f>
        <v>0</v>
      </c>
    </row>
    <row r="8375" spans="1:19" x14ac:dyDescent="0.25">
      <c r="A8375" s="116"/>
      <c r="B8375" s="65"/>
      <c r="C8375" s="65"/>
      <c r="D8375" s="66"/>
      <c r="E8375" s="67"/>
      <c r="F8375" s="65"/>
      <c r="G8375" s="66"/>
      <c r="J8375" s="65"/>
      <c r="K8375" s="65"/>
      <c r="L8375" s="66"/>
      <c r="M8375" s="65"/>
      <c r="N8375" s="65"/>
      <c r="O8375" s="65"/>
      <c r="P8375" s="66"/>
      <c r="Q8375" s="31">
        <f t="shared" si="260"/>
        <v>9999</v>
      </c>
      <c r="R8375" s="31" t="str">
        <f t="shared" si="261"/>
        <v/>
      </c>
      <c r="S8375" s="29">
        <f>IF($Q8375&lt;Parâmetros!$E$19,$G8375-1,$G8375)</f>
        <v>0</v>
      </c>
    </row>
    <row r="8376" spans="1:19" x14ac:dyDescent="0.25">
      <c r="A8376" s="116"/>
      <c r="B8376" s="65"/>
      <c r="C8376" s="65"/>
      <c r="D8376" s="66"/>
      <c r="E8376" s="67"/>
      <c r="F8376" s="65"/>
      <c r="G8376" s="66"/>
      <c r="J8376" s="65"/>
      <c r="K8376" s="65"/>
      <c r="L8376" s="66"/>
      <c r="M8376" s="65"/>
      <c r="N8376" s="65"/>
      <c r="O8376" s="65"/>
      <c r="P8376" s="66"/>
      <c r="Q8376" s="31">
        <f t="shared" si="260"/>
        <v>9999</v>
      </c>
      <c r="R8376" s="31" t="str">
        <f t="shared" si="261"/>
        <v/>
      </c>
      <c r="S8376" s="29">
        <f>IF($Q8376&lt;Parâmetros!$E$19,$G8376-1,$G8376)</f>
        <v>0</v>
      </c>
    </row>
    <row r="8377" spans="1:19" x14ac:dyDescent="0.25">
      <c r="A8377" s="116"/>
      <c r="B8377" s="65"/>
      <c r="C8377" s="65"/>
      <c r="D8377" s="66"/>
      <c r="E8377" s="67"/>
      <c r="F8377" s="65"/>
      <c r="G8377" s="66"/>
      <c r="J8377" s="65"/>
      <c r="K8377" s="65"/>
      <c r="L8377" s="66"/>
      <c r="M8377" s="65"/>
      <c r="N8377" s="65"/>
      <c r="O8377" s="65"/>
      <c r="P8377" s="66"/>
      <c r="Q8377" s="31">
        <f t="shared" si="260"/>
        <v>9999</v>
      </c>
      <c r="R8377" s="31" t="str">
        <f t="shared" si="261"/>
        <v/>
      </c>
      <c r="S8377" s="29">
        <f>IF($Q8377&lt;Parâmetros!$E$19,$G8377-1,$G8377)</f>
        <v>0</v>
      </c>
    </row>
    <row r="8378" spans="1:19" x14ac:dyDescent="0.25">
      <c r="A8378" s="116"/>
      <c r="B8378" s="65"/>
      <c r="C8378" s="65"/>
      <c r="D8378" s="66"/>
      <c r="E8378" s="67"/>
      <c r="F8378" s="65"/>
      <c r="G8378" s="66"/>
      <c r="J8378" s="65"/>
      <c r="K8378" s="65"/>
      <c r="L8378" s="66"/>
      <c r="M8378" s="65"/>
      <c r="N8378" s="65"/>
      <c r="O8378" s="65"/>
      <c r="P8378" s="66"/>
      <c r="Q8378" s="31">
        <f t="shared" si="260"/>
        <v>9999</v>
      </c>
      <c r="R8378" s="31" t="str">
        <f t="shared" si="261"/>
        <v/>
      </c>
      <c r="S8378" s="29">
        <f>IF($Q8378&lt;Parâmetros!$E$19,$G8378-1,$G8378)</f>
        <v>0</v>
      </c>
    </row>
    <row r="8379" spans="1:19" x14ac:dyDescent="0.25">
      <c r="A8379" s="116"/>
      <c r="B8379" s="65"/>
      <c r="C8379" s="65"/>
      <c r="D8379" s="66"/>
      <c r="E8379" s="67"/>
      <c r="F8379" s="65"/>
      <c r="G8379" s="66"/>
      <c r="J8379" s="65"/>
      <c r="K8379" s="65"/>
      <c r="L8379" s="66"/>
      <c r="M8379" s="65"/>
      <c r="N8379" s="65"/>
      <c r="O8379" s="65"/>
      <c r="P8379" s="66"/>
      <c r="Q8379" s="31">
        <f t="shared" si="260"/>
        <v>9999</v>
      </c>
      <c r="R8379" s="31" t="str">
        <f t="shared" si="261"/>
        <v/>
      </c>
      <c r="S8379" s="29">
        <f>IF($Q8379&lt;Parâmetros!$E$19,$G8379-1,$G8379)</f>
        <v>0</v>
      </c>
    </row>
    <row r="8380" spans="1:19" x14ac:dyDescent="0.25">
      <c r="A8380" s="116"/>
      <c r="B8380" s="65"/>
      <c r="C8380" s="65"/>
      <c r="D8380" s="66"/>
      <c r="E8380" s="67"/>
      <c r="F8380" s="65"/>
      <c r="G8380" s="66"/>
      <c r="J8380" s="65"/>
      <c r="K8380" s="65"/>
      <c r="L8380" s="66"/>
      <c r="M8380" s="65"/>
      <c r="N8380" s="65"/>
      <c r="O8380" s="65"/>
      <c r="P8380" s="66"/>
      <c r="Q8380" s="31">
        <f t="shared" ref="Q8380:Q8443" si="262">IFERROR(VALUE(LEFT($J8380,2))*60+VALUE(MID($J8380,4,2)),9999)</f>
        <v>9999</v>
      </c>
      <c r="R8380" s="31" t="str">
        <f t="shared" ref="R8380:R8443" si="263">IFERROR(VALUE(LEFT($K8380,2))*60+VALUE(MID($K8380,4,2)),"")</f>
        <v/>
      </c>
      <c r="S8380" s="29">
        <f>IF($Q8380&lt;Parâmetros!$E$19,$G8380-1,$G8380)</f>
        <v>0</v>
      </c>
    </row>
    <row r="8381" spans="1:19" x14ac:dyDescent="0.25">
      <c r="A8381" s="116"/>
      <c r="B8381" s="65"/>
      <c r="C8381" s="65"/>
      <c r="D8381" s="66"/>
      <c r="E8381" s="67"/>
      <c r="F8381" s="65"/>
      <c r="G8381" s="66"/>
      <c r="J8381" s="65"/>
      <c r="K8381" s="65"/>
      <c r="L8381" s="66"/>
      <c r="M8381" s="65"/>
      <c r="N8381" s="65"/>
      <c r="O8381" s="65"/>
      <c r="P8381" s="66"/>
      <c r="Q8381" s="31">
        <f t="shared" si="262"/>
        <v>9999</v>
      </c>
      <c r="R8381" s="31" t="str">
        <f t="shared" si="263"/>
        <v/>
      </c>
      <c r="S8381" s="29">
        <f>IF($Q8381&lt;Parâmetros!$E$19,$G8381-1,$G8381)</f>
        <v>0</v>
      </c>
    </row>
    <row r="8382" spans="1:19" x14ac:dyDescent="0.25">
      <c r="A8382" s="116"/>
      <c r="B8382" s="65"/>
      <c r="C8382" s="65"/>
      <c r="D8382" s="66"/>
      <c r="E8382" s="67"/>
      <c r="F8382" s="65"/>
      <c r="G8382" s="66"/>
      <c r="J8382" s="65"/>
      <c r="K8382" s="65"/>
      <c r="L8382" s="66"/>
      <c r="M8382" s="65"/>
      <c r="N8382" s="65"/>
      <c r="O8382" s="65"/>
      <c r="P8382" s="66"/>
      <c r="Q8382" s="31">
        <f t="shared" si="262"/>
        <v>9999</v>
      </c>
      <c r="R8382" s="31" t="str">
        <f t="shared" si="263"/>
        <v/>
      </c>
      <c r="S8382" s="29">
        <f>IF($Q8382&lt;Parâmetros!$E$19,$G8382-1,$G8382)</f>
        <v>0</v>
      </c>
    </row>
    <row r="8383" spans="1:19" x14ac:dyDescent="0.25">
      <c r="A8383" s="116"/>
      <c r="B8383" s="65"/>
      <c r="C8383" s="65"/>
      <c r="D8383" s="66"/>
      <c r="E8383" s="67"/>
      <c r="F8383" s="65"/>
      <c r="G8383" s="66"/>
      <c r="J8383" s="65"/>
      <c r="K8383" s="65"/>
      <c r="L8383" s="66"/>
      <c r="M8383" s="65"/>
      <c r="N8383" s="65"/>
      <c r="O8383" s="65"/>
      <c r="P8383" s="66"/>
      <c r="Q8383" s="31">
        <f t="shared" si="262"/>
        <v>9999</v>
      </c>
      <c r="R8383" s="31" t="str">
        <f t="shared" si="263"/>
        <v/>
      </c>
      <c r="S8383" s="29">
        <f>IF($Q8383&lt;Parâmetros!$E$19,$G8383-1,$G8383)</f>
        <v>0</v>
      </c>
    </row>
    <row r="8384" spans="1:19" x14ac:dyDescent="0.25">
      <c r="A8384" s="116"/>
      <c r="B8384" s="65"/>
      <c r="C8384" s="65"/>
      <c r="D8384" s="66"/>
      <c r="E8384" s="67"/>
      <c r="F8384" s="65"/>
      <c r="G8384" s="66"/>
      <c r="J8384" s="65"/>
      <c r="K8384" s="65"/>
      <c r="L8384" s="66"/>
      <c r="M8384" s="65"/>
      <c r="O8384" s="65"/>
      <c r="P8384" s="66"/>
      <c r="Q8384" s="31">
        <f t="shared" si="262"/>
        <v>9999</v>
      </c>
      <c r="R8384" s="31" t="str">
        <f t="shared" si="263"/>
        <v/>
      </c>
      <c r="S8384" s="29">
        <f>IF($Q8384&lt;Parâmetros!$E$19,$G8384-1,$G8384)</f>
        <v>0</v>
      </c>
    </row>
    <row r="8385" spans="1:19" x14ac:dyDescent="0.25">
      <c r="A8385" s="116"/>
      <c r="B8385" s="65"/>
      <c r="C8385" s="65"/>
      <c r="D8385" s="66"/>
      <c r="E8385" s="67"/>
      <c r="F8385" s="65"/>
      <c r="G8385" s="66"/>
      <c r="J8385" s="65"/>
      <c r="K8385" s="65"/>
      <c r="L8385" s="66"/>
      <c r="M8385" s="65"/>
      <c r="O8385" s="65"/>
      <c r="P8385" s="66"/>
      <c r="Q8385" s="31">
        <f t="shared" si="262"/>
        <v>9999</v>
      </c>
      <c r="R8385" s="31" t="str">
        <f t="shared" si="263"/>
        <v/>
      </c>
      <c r="S8385" s="29">
        <f>IF($Q8385&lt;Parâmetros!$E$19,$G8385-1,$G8385)</f>
        <v>0</v>
      </c>
    </row>
    <row r="8386" spans="1:19" x14ac:dyDescent="0.25">
      <c r="A8386" s="116"/>
      <c r="B8386" s="65"/>
      <c r="C8386" s="65"/>
      <c r="D8386" s="66"/>
      <c r="E8386" s="67"/>
      <c r="F8386" s="65"/>
      <c r="G8386" s="66"/>
      <c r="J8386" s="65"/>
      <c r="K8386" s="65"/>
      <c r="L8386" s="66"/>
      <c r="M8386" s="65"/>
      <c r="O8386" s="65"/>
      <c r="P8386" s="66"/>
      <c r="Q8386" s="31">
        <f t="shared" si="262"/>
        <v>9999</v>
      </c>
      <c r="R8386" s="31" t="str">
        <f t="shared" si="263"/>
        <v/>
      </c>
      <c r="S8386" s="29">
        <f>IF($Q8386&lt;Parâmetros!$E$19,$G8386-1,$G8386)</f>
        <v>0</v>
      </c>
    </row>
    <row r="8387" spans="1:19" x14ac:dyDescent="0.25">
      <c r="A8387" s="116"/>
      <c r="B8387" s="65"/>
      <c r="C8387" s="65"/>
      <c r="D8387" s="66"/>
      <c r="E8387" s="67"/>
      <c r="F8387" s="65"/>
      <c r="G8387" s="66"/>
      <c r="J8387" s="65"/>
      <c r="K8387" s="65"/>
      <c r="L8387" s="66"/>
      <c r="M8387" s="65"/>
      <c r="O8387" s="65"/>
      <c r="P8387" s="66"/>
      <c r="Q8387" s="31">
        <f t="shared" si="262"/>
        <v>9999</v>
      </c>
      <c r="R8387" s="31" t="str">
        <f t="shared" si="263"/>
        <v/>
      </c>
      <c r="S8387" s="29">
        <f>IF($Q8387&lt;Parâmetros!$E$19,$G8387-1,$G8387)</f>
        <v>0</v>
      </c>
    </row>
    <row r="8388" spans="1:19" x14ac:dyDescent="0.25">
      <c r="A8388" s="116"/>
      <c r="B8388" s="65"/>
      <c r="C8388" s="65"/>
      <c r="D8388" s="66"/>
      <c r="E8388" s="67"/>
      <c r="F8388" s="65"/>
      <c r="G8388" s="66"/>
      <c r="J8388" s="65"/>
      <c r="K8388" s="65"/>
      <c r="L8388" s="66"/>
      <c r="M8388" s="65"/>
      <c r="O8388" s="65"/>
      <c r="P8388" s="66"/>
      <c r="Q8388" s="31">
        <f t="shared" si="262"/>
        <v>9999</v>
      </c>
      <c r="R8388" s="31" t="str">
        <f t="shared" si="263"/>
        <v/>
      </c>
      <c r="S8388" s="29">
        <f>IF($Q8388&lt;Parâmetros!$E$19,$G8388-1,$G8388)</f>
        <v>0</v>
      </c>
    </row>
    <row r="8389" spans="1:19" x14ac:dyDescent="0.25">
      <c r="A8389" s="116"/>
      <c r="B8389" s="65"/>
      <c r="C8389" s="65"/>
      <c r="D8389" s="66"/>
      <c r="E8389" s="67"/>
      <c r="F8389" s="65"/>
      <c r="G8389" s="66"/>
      <c r="J8389" s="65"/>
      <c r="K8389" s="65"/>
      <c r="L8389" s="66"/>
      <c r="M8389" s="65"/>
      <c r="O8389" s="65"/>
      <c r="P8389" s="66"/>
      <c r="Q8389" s="31">
        <f t="shared" si="262"/>
        <v>9999</v>
      </c>
      <c r="R8389" s="31" t="str">
        <f t="shared" si="263"/>
        <v/>
      </c>
      <c r="S8389" s="29">
        <f>IF($Q8389&lt;Parâmetros!$E$19,$G8389-1,$G8389)</f>
        <v>0</v>
      </c>
    </row>
    <row r="8390" spans="1:19" x14ac:dyDescent="0.25">
      <c r="A8390" s="116"/>
      <c r="B8390" s="65"/>
      <c r="C8390" s="65"/>
      <c r="D8390" s="66"/>
      <c r="E8390" s="67"/>
      <c r="F8390" s="65"/>
      <c r="G8390" s="66"/>
      <c r="J8390" s="65"/>
      <c r="K8390" s="65"/>
      <c r="L8390" s="66"/>
      <c r="M8390" s="65"/>
      <c r="O8390" s="65"/>
      <c r="P8390" s="66"/>
      <c r="Q8390" s="31">
        <f t="shared" si="262"/>
        <v>9999</v>
      </c>
      <c r="R8390" s="31" t="str">
        <f t="shared" si="263"/>
        <v/>
      </c>
      <c r="S8390" s="29">
        <f>IF($Q8390&lt;Parâmetros!$E$19,$G8390-1,$G8390)</f>
        <v>0</v>
      </c>
    </row>
    <row r="8391" spans="1:19" x14ac:dyDescent="0.25">
      <c r="A8391" s="116"/>
      <c r="B8391" s="65"/>
      <c r="C8391" s="65"/>
      <c r="D8391" s="66"/>
      <c r="E8391" s="67"/>
      <c r="F8391" s="65"/>
      <c r="G8391" s="66"/>
      <c r="J8391" s="65"/>
      <c r="K8391" s="65"/>
      <c r="L8391" s="66"/>
      <c r="M8391" s="65"/>
      <c r="O8391" s="65"/>
      <c r="P8391" s="66"/>
      <c r="Q8391" s="31">
        <f t="shared" si="262"/>
        <v>9999</v>
      </c>
      <c r="R8391" s="31" t="str">
        <f t="shared" si="263"/>
        <v/>
      </c>
      <c r="S8391" s="29">
        <f>IF($Q8391&lt;Parâmetros!$E$19,$G8391-1,$G8391)</f>
        <v>0</v>
      </c>
    </row>
    <row r="8392" spans="1:19" x14ac:dyDescent="0.25">
      <c r="A8392" s="116"/>
      <c r="B8392" s="65"/>
      <c r="C8392" s="65"/>
      <c r="D8392" s="66"/>
      <c r="E8392" s="67"/>
      <c r="F8392" s="65"/>
      <c r="G8392" s="66"/>
      <c r="J8392" s="65"/>
      <c r="K8392" s="65"/>
      <c r="L8392" s="66"/>
      <c r="M8392" s="65"/>
      <c r="N8392" s="65"/>
      <c r="O8392" s="65"/>
      <c r="P8392" s="66"/>
      <c r="Q8392" s="31">
        <f t="shared" si="262"/>
        <v>9999</v>
      </c>
      <c r="R8392" s="31" t="str">
        <f t="shared" si="263"/>
        <v/>
      </c>
      <c r="S8392" s="29">
        <f>IF($Q8392&lt;Parâmetros!$E$19,$G8392-1,$G8392)</f>
        <v>0</v>
      </c>
    </row>
    <row r="8393" spans="1:19" x14ac:dyDescent="0.25">
      <c r="A8393" s="116"/>
      <c r="B8393" s="65"/>
      <c r="C8393" s="65"/>
      <c r="D8393" s="66"/>
      <c r="E8393" s="67"/>
      <c r="F8393" s="65"/>
      <c r="G8393" s="66"/>
      <c r="J8393" s="65"/>
      <c r="K8393" s="65"/>
      <c r="L8393" s="66"/>
      <c r="M8393" s="65"/>
      <c r="N8393" s="65"/>
      <c r="O8393" s="65"/>
      <c r="P8393" s="66"/>
      <c r="Q8393" s="31">
        <f t="shared" si="262"/>
        <v>9999</v>
      </c>
      <c r="R8393" s="31" t="str">
        <f t="shared" si="263"/>
        <v/>
      </c>
      <c r="S8393" s="29">
        <f>IF($Q8393&lt;Parâmetros!$E$19,$G8393-1,$G8393)</f>
        <v>0</v>
      </c>
    </row>
    <row r="8394" spans="1:19" x14ac:dyDescent="0.25">
      <c r="A8394" s="116"/>
      <c r="B8394" s="65"/>
      <c r="C8394" s="65"/>
      <c r="D8394" s="66"/>
      <c r="E8394" s="67"/>
      <c r="F8394" s="65"/>
      <c r="G8394" s="66"/>
      <c r="J8394" s="65"/>
      <c r="K8394" s="65"/>
      <c r="L8394" s="66"/>
      <c r="M8394" s="65"/>
      <c r="N8394" s="65"/>
      <c r="O8394" s="65"/>
      <c r="P8394" s="66"/>
      <c r="Q8394" s="31">
        <f t="shared" si="262"/>
        <v>9999</v>
      </c>
      <c r="R8394" s="31" t="str">
        <f t="shared" si="263"/>
        <v/>
      </c>
      <c r="S8394" s="29">
        <f>IF($Q8394&lt;Parâmetros!$E$19,$G8394-1,$G8394)</f>
        <v>0</v>
      </c>
    </row>
    <row r="8395" spans="1:19" x14ac:dyDescent="0.25">
      <c r="A8395" s="116"/>
      <c r="B8395" s="65"/>
      <c r="C8395" s="65"/>
      <c r="D8395" s="66"/>
      <c r="E8395" s="67"/>
      <c r="F8395" s="65"/>
      <c r="G8395" s="66"/>
      <c r="J8395" s="65"/>
      <c r="K8395" s="65"/>
      <c r="L8395" s="66"/>
      <c r="M8395" s="65"/>
      <c r="N8395" s="65"/>
      <c r="O8395" s="65"/>
      <c r="P8395" s="66"/>
      <c r="Q8395" s="31">
        <f t="shared" si="262"/>
        <v>9999</v>
      </c>
      <c r="R8395" s="31" t="str">
        <f t="shared" si="263"/>
        <v/>
      </c>
      <c r="S8395" s="29">
        <f>IF($Q8395&lt;Parâmetros!$E$19,$G8395-1,$G8395)</f>
        <v>0</v>
      </c>
    </row>
    <row r="8396" spans="1:19" x14ac:dyDescent="0.25">
      <c r="A8396" s="116"/>
      <c r="B8396" s="65"/>
      <c r="C8396" s="65"/>
      <c r="D8396" s="66"/>
      <c r="E8396" s="67"/>
      <c r="F8396" s="65"/>
      <c r="G8396" s="66"/>
      <c r="J8396" s="65"/>
      <c r="K8396" s="65"/>
      <c r="L8396" s="66"/>
      <c r="M8396" s="65"/>
      <c r="N8396" s="65"/>
      <c r="O8396" s="65"/>
      <c r="P8396" s="66"/>
      <c r="Q8396" s="31">
        <f t="shared" si="262"/>
        <v>9999</v>
      </c>
      <c r="R8396" s="31" t="str">
        <f t="shared" si="263"/>
        <v/>
      </c>
      <c r="S8396" s="29">
        <f>IF($Q8396&lt;Parâmetros!$E$19,$G8396-1,$G8396)</f>
        <v>0</v>
      </c>
    </row>
    <row r="8397" spans="1:19" x14ac:dyDescent="0.25">
      <c r="A8397" s="116"/>
      <c r="B8397" s="65"/>
      <c r="C8397" s="65"/>
      <c r="D8397" s="66"/>
      <c r="E8397" s="67"/>
      <c r="F8397" s="65"/>
      <c r="G8397" s="66"/>
      <c r="J8397" s="65"/>
      <c r="K8397" s="65"/>
      <c r="L8397" s="66"/>
      <c r="M8397" s="65"/>
      <c r="N8397" s="65"/>
      <c r="O8397" s="65"/>
      <c r="P8397" s="66"/>
      <c r="Q8397" s="31">
        <f t="shared" si="262"/>
        <v>9999</v>
      </c>
      <c r="R8397" s="31" t="str">
        <f t="shared" si="263"/>
        <v/>
      </c>
      <c r="S8397" s="29">
        <f>IF($Q8397&lt;Parâmetros!$E$19,$G8397-1,$G8397)</f>
        <v>0</v>
      </c>
    </row>
    <row r="8398" spans="1:19" x14ac:dyDescent="0.25">
      <c r="A8398" s="116"/>
      <c r="B8398" s="65"/>
      <c r="C8398" s="65"/>
      <c r="D8398" s="66"/>
      <c r="E8398" s="67"/>
      <c r="F8398" s="65"/>
      <c r="G8398" s="66"/>
      <c r="J8398" s="65"/>
      <c r="K8398" s="65"/>
      <c r="L8398" s="66"/>
      <c r="M8398" s="65"/>
      <c r="N8398" s="65"/>
      <c r="O8398" s="65"/>
      <c r="P8398" s="66"/>
      <c r="Q8398" s="31">
        <f t="shared" si="262"/>
        <v>9999</v>
      </c>
      <c r="R8398" s="31" t="str">
        <f t="shared" si="263"/>
        <v/>
      </c>
      <c r="S8398" s="29">
        <f>IF($Q8398&lt;Parâmetros!$E$19,$G8398-1,$G8398)</f>
        <v>0</v>
      </c>
    </row>
    <row r="8399" spans="1:19" x14ac:dyDescent="0.25">
      <c r="A8399" s="116"/>
      <c r="B8399" s="65"/>
      <c r="C8399" s="65"/>
      <c r="D8399" s="66"/>
      <c r="E8399" s="67"/>
      <c r="F8399" s="65"/>
      <c r="G8399" s="66"/>
      <c r="J8399" s="65"/>
      <c r="K8399" s="65"/>
      <c r="L8399" s="66"/>
      <c r="M8399" s="65"/>
      <c r="N8399" s="65"/>
      <c r="O8399" s="65"/>
      <c r="P8399" s="66"/>
      <c r="Q8399" s="31">
        <f t="shared" si="262"/>
        <v>9999</v>
      </c>
      <c r="R8399" s="31" t="str">
        <f t="shared" si="263"/>
        <v/>
      </c>
      <c r="S8399" s="29">
        <f>IF($Q8399&lt;Parâmetros!$E$19,$G8399-1,$G8399)</f>
        <v>0</v>
      </c>
    </row>
    <row r="8400" spans="1:19" x14ac:dyDescent="0.25">
      <c r="A8400" s="116"/>
      <c r="B8400" s="65"/>
      <c r="C8400" s="65"/>
      <c r="D8400" s="66"/>
      <c r="E8400" s="67"/>
      <c r="F8400" s="65"/>
      <c r="G8400" s="66"/>
      <c r="J8400" s="65"/>
      <c r="K8400" s="65"/>
      <c r="L8400" s="66"/>
      <c r="M8400" s="65"/>
      <c r="O8400" s="65"/>
      <c r="P8400" s="66"/>
      <c r="Q8400" s="31">
        <f t="shared" si="262"/>
        <v>9999</v>
      </c>
      <c r="R8400" s="31" t="str">
        <f t="shared" si="263"/>
        <v/>
      </c>
      <c r="S8400" s="29">
        <f>IF($Q8400&lt;Parâmetros!$E$19,$G8400-1,$G8400)</f>
        <v>0</v>
      </c>
    </row>
    <row r="8401" spans="1:19" x14ac:dyDescent="0.25">
      <c r="A8401" s="116"/>
      <c r="B8401" s="65"/>
      <c r="C8401" s="65"/>
      <c r="D8401" s="66"/>
      <c r="E8401" s="67"/>
      <c r="F8401" s="65"/>
      <c r="G8401" s="66"/>
      <c r="J8401" s="65"/>
      <c r="K8401" s="65"/>
      <c r="L8401" s="66"/>
      <c r="M8401" s="65"/>
      <c r="O8401" s="65"/>
      <c r="P8401" s="66"/>
      <c r="Q8401" s="31">
        <f t="shared" si="262"/>
        <v>9999</v>
      </c>
      <c r="R8401" s="31" t="str">
        <f t="shared" si="263"/>
        <v/>
      </c>
      <c r="S8401" s="29">
        <f>IF($Q8401&lt;Parâmetros!$E$19,$G8401-1,$G8401)</f>
        <v>0</v>
      </c>
    </row>
    <row r="8402" spans="1:19" x14ac:dyDescent="0.25">
      <c r="A8402" s="116"/>
      <c r="B8402" s="65"/>
      <c r="C8402" s="65"/>
      <c r="D8402" s="66"/>
      <c r="E8402" s="67"/>
      <c r="F8402" s="65"/>
      <c r="G8402" s="66"/>
      <c r="J8402" s="65"/>
      <c r="K8402" s="65"/>
      <c r="L8402" s="66"/>
      <c r="M8402" s="65"/>
      <c r="N8402" s="65"/>
      <c r="O8402" s="65"/>
      <c r="P8402" s="66"/>
      <c r="Q8402" s="31">
        <f t="shared" si="262"/>
        <v>9999</v>
      </c>
      <c r="R8402" s="31" t="str">
        <f t="shared" si="263"/>
        <v/>
      </c>
      <c r="S8402" s="29">
        <f>IF($Q8402&lt;Parâmetros!$E$19,$G8402-1,$G8402)</f>
        <v>0</v>
      </c>
    </row>
    <row r="8403" spans="1:19" x14ac:dyDescent="0.25">
      <c r="A8403" s="116"/>
      <c r="B8403" s="65"/>
      <c r="C8403" s="65"/>
      <c r="D8403" s="66"/>
      <c r="E8403" s="67"/>
      <c r="F8403" s="65"/>
      <c r="G8403" s="66"/>
      <c r="J8403" s="65"/>
      <c r="K8403" s="65"/>
      <c r="L8403" s="66"/>
      <c r="M8403" s="65"/>
      <c r="N8403" s="65"/>
      <c r="O8403" s="65"/>
      <c r="P8403" s="66"/>
      <c r="Q8403" s="31">
        <f t="shared" si="262"/>
        <v>9999</v>
      </c>
      <c r="R8403" s="31" t="str">
        <f t="shared" si="263"/>
        <v/>
      </c>
      <c r="S8403" s="29">
        <f>IF($Q8403&lt;Parâmetros!$E$19,$G8403-1,$G8403)</f>
        <v>0</v>
      </c>
    </row>
    <row r="8404" spans="1:19" x14ac:dyDescent="0.25">
      <c r="A8404" s="116"/>
      <c r="B8404" s="65"/>
      <c r="C8404" s="65"/>
      <c r="D8404" s="66"/>
      <c r="E8404" s="67"/>
      <c r="F8404" s="65"/>
      <c r="G8404" s="66"/>
      <c r="J8404" s="65"/>
      <c r="K8404" s="65"/>
      <c r="L8404" s="66"/>
      <c r="M8404" s="65"/>
      <c r="N8404" s="65"/>
      <c r="O8404" s="65"/>
      <c r="P8404" s="66"/>
      <c r="Q8404" s="31">
        <f t="shared" si="262"/>
        <v>9999</v>
      </c>
      <c r="R8404" s="31" t="str">
        <f t="shared" si="263"/>
        <v/>
      </c>
      <c r="S8404" s="29">
        <f>IF($Q8404&lt;Parâmetros!$E$19,$G8404-1,$G8404)</f>
        <v>0</v>
      </c>
    </row>
    <row r="8405" spans="1:19" x14ac:dyDescent="0.25">
      <c r="A8405" s="116"/>
      <c r="B8405" s="65"/>
      <c r="C8405" s="65"/>
      <c r="D8405" s="66"/>
      <c r="E8405" s="67"/>
      <c r="F8405" s="65"/>
      <c r="G8405" s="66"/>
      <c r="J8405" s="65"/>
      <c r="K8405" s="65"/>
      <c r="L8405" s="66"/>
      <c r="M8405" s="65"/>
      <c r="N8405" s="65"/>
      <c r="O8405" s="65"/>
      <c r="P8405" s="66"/>
      <c r="Q8405" s="31">
        <f t="shared" si="262"/>
        <v>9999</v>
      </c>
      <c r="R8405" s="31" t="str">
        <f t="shared" si="263"/>
        <v/>
      </c>
      <c r="S8405" s="29">
        <f>IF($Q8405&lt;Parâmetros!$E$19,$G8405-1,$G8405)</f>
        <v>0</v>
      </c>
    </row>
    <row r="8406" spans="1:19" x14ac:dyDescent="0.25">
      <c r="A8406" s="116"/>
      <c r="B8406" s="65"/>
      <c r="C8406" s="65"/>
      <c r="D8406" s="66"/>
      <c r="E8406" s="67"/>
      <c r="F8406" s="65"/>
      <c r="G8406" s="66"/>
      <c r="J8406" s="65"/>
      <c r="K8406" s="65"/>
      <c r="L8406" s="66"/>
      <c r="M8406" s="65"/>
      <c r="O8406" s="65"/>
      <c r="P8406" s="66"/>
      <c r="Q8406" s="31">
        <f t="shared" si="262"/>
        <v>9999</v>
      </c>
      <c r="R8406" s="31" t="str">
        <f t="shared" si="263"/>
        <v/>
      </c>
      <c r="S8406" s="29">
        <f>IF($Q8406&lt;Parâmetros!$E$19,$G8406-1,$G8406)</f>
        <v>0</v>
      </c>
    </row>
    <row r="8407" spans="1:19" x14ac:dyDescent="0.25">
      <c r="A8407" s="116"/>
      <c r="B8407" s="65"/>
      <c r="C8407" s="65"/>
      <c r="D8407" s="66"/>
      <c r="E8407" s="67"/>
      <c r="F8407" s="65"/>
      <c r="G8407" s="66"/>
      <c r="J8407" s="65"/>
      <c r="K8407" s="65"/>
      <c r="L8407" s="66"/>
      <c r="M8407" s="65"/>
      <c r="O8407" s="65"/>
      <c r="P8407" s="66"/>
      <c r="Q8407" s="31">
        <f t="shared" si="262"/>
        <v>9999</v>
      </c>
      <c r="R8407" s="31" t="str">
        <f t="shared" si="263"/>
        <v/>
      </c>
      <c r="S8407" s="29">
        <f>IF($Q8407&lt;Parâmetros!$E$19,$G8407-1,$G8407)</f>
        <v>0</v>
      </c>
    </row>
    <row r="8408" spans="1:19" x14ac:dyDescent="0.25">
      <c r="A8408" s="116"/>
      <c r="B8408" s="65"/>
      <c r="C8408" s="65"/>
      <c r="D8408" s="66"/>
      <c r="E8408" s="67"/>
      <c r="F8408" s="65"/>
      <c r="G8408" s="66"/>
      <c r="J8408" s="65"/>
      <c r="K8408" s="65"/>
      <c r="L8408" s="66"/>
      <c r="M8408" s="65"/>
      <c r="N8408" s="65"/>
      <c r="O8408" s="65"/>
      <c r="P8408" s="66"/>
      <c r="Q8408" s="31">
        <f t="shared" si="262"/>
        <v>9999</v>
      </c>
      <c r="R8408" s="31" t="str">
        <f t="shared" si="263"/>
        <v/>
      </c>
      <c r="S8408" s="29">
        <f>IF($Q8408&lt;Parâmetros!$E$19,$G8408-1,$G8408)</f>
        <v>0</v>
      </c>
    </row>
    <row r="8409" spans="1:19" x14ac:dyDescent="0.25">
      <c r="A8409" s="116"/>
      <c r="B8409" s="65"/>
      <c r="C8409" s="65"/>
      <c r="D8409" s="66"/>
      <c r="E8409" s="67"/>
      <c r="F8409" s="65"/>
      <c r="G8409" s="66"/>
      <c r="J8409" s="65"/>
      <c r="K8409" s="65"/>
      <c r="L8409" s="66"/>
      <c r="M8409" s="65"/>
      <c r="N8409" s="65"/>
      <c r="O8409" s="65"/>
      <c r="P8409" s="66"/>
      <c r="Q8409" s="31">
        <f t="shared" si="262"/>
        <v>9999</v>
      </c>
      <c r="R8409" s="31" t="str">
        <f t="shared" si="263"/>
        <v/>
      </c>
      <c r="S8409" s="29">
        <f>IF($Q8409&lt;Parâmetros!$E$19,$G8409-1,$G8409)</f>
        <v>0</v>
      </c>
    </row>
    <row r="8410" spans="1:19" x14ac:dyDescent="0.25">
      <c r="A8410" s="116"/>
      <c r="B8410" s="65"/>
      <c r="C8410" s="65"/>
      <c r="D8410" s="66"/>
      <c r="E8410" s="67"/>
      <c r="F8410" s="65"/>
      <c r="G8410" s="66"/>
      <c r="J8410" s="65"/>
      <c r="K8410" s="65"/>
      <c r="L8410" s="66"/>
      <c r="M8410" s="65"/>
      <c r="O8410" s="65"/>
      <c r="P8410" s="66"/>
      <c r="Q8410" s="31">
        <f t="shared" si="262"/>
        <v>9999</v>
      </c>
      <c r="R8410" s="31" t="str">
        <f t="shared" si="263"/>
        <v/>
      </c>
      <c r="S8410" s="29">
        <f>IF($Q8410&lt;Parâmetros!$E$19,$G8410-1,$G8410)</f>
        <v>0</v>
      </c>
    </row>
    <row r="8411" spans="1:19" x14ac:dyDescent="0.25">
      <c r="A8411" s="116"/>
      <c r="B8411" s="65"/>
      <c r="C8411" s="65"/>
      <c r="D8411" s="66"/>
      <c r="E8411" s="67"/>
      <c r="F8411" s="65"/>
      <c r="G8411" s="66"/>
      <c r="J8411" s="65"/>
      <c r="K8411" s="65"/>
      <c r="L8411" s="66"/>
      <c r="M8411" s="65"/>
      <c r="O8411" s="65"/>
      <c r="P8411" s="66"/>
      <c r="Q8411" s="31">
        <f t="shared" si="262"/>
        <v>9999</v>
      </c>
      <c r="R8411" s="31" t="str">
        <f t="shared" si="263"/>
        <v/>
      </c>
      <c r="S8411" s="29">
        <f>IF($Q8411&lt;Parâmetros!$E$19,$G8411-1,$G8411)</f>
        <v>0</v>
      </c>
    </row>
    <row r="8412" spans="1:19" x14ac:dyDescent="0.25">
      <c r="A8412" s="116"/>
      <c r="B8412" s="65"/>
      <c r="C8412" s="65"/>
      <c r="D8412" s="66"/>
      <c r="E8412" s="67"/>
      <c r="F8412" s="65"/>
      <c r="G8412" s="66"/>
      <c r="J8412" s="65"/>
      <c r="K8412" s="65"/>
      <c r="L8412" s="66"/>
      <c r="M8412" s="65"/>
      <c r="O8412" s="65"/>
      <c r="P8412" s="66"/>
      <c r="Q8412" s="31">
        <f t="shared" si="262"/>
        <v>9999</v>
      </c>
      <c r="R8412" s="31" t="str">
        <f t="shared" si="263"/>
        <v/>
      </c>
      <c r="S8412" s="29">
        <f>IF($Q8412&lt;Parâmetros!$E$19,$G8412-1,$G8412)</f>
        <v>0</v>
      </c>
    </row>
    <row r="8413" spans="1:19" x14ac:dyDescent="0.25">
      <c r="A8413" s="116"/>
      <c r="B8413" s="65"/>
      <c r="C8413" s="65"/>
      <c r="D8413" s="66"/>
      <c r="E8413" s="67"/>
      <c r="F8413" s="65"/>
      <c r="G8413" s="66"/>
      <c r="J8413" s="65"/>
      <c r="K8413" s="65"/>
      <c r="L8413" s="66"/>
      <c r="M8413" s="65"/>
      <c r="O8413" s="65"/>
      <c r="P8413" s="66"/>
      <c r="Q8413" s="31">
        <f t="shared" si="262"/>
        <v>9999</v>
      </c>
      <c r="R8413" s="31" t="str">
        <f t="shared" si="263"/>
        <v/>
      </c>
      <c r="S8413" s="29">
        <f>IF($Q8413&lt;Parâmetros!$E$19,$G8413-1,$G8413)</f>
        <v>0</v>
      </c>
    </row>
    <row r="8414" spans="1:19" x14ac:dyDescent="0.25">
      <c r="A8414" s="116"/>
      <c r="B8414" s="65"/>
      <c r="C8414" s="65"/>
      <c r="D8414" s="66"/>
      <c r="E8414" s="67"/>
      <c r="F8414" s="65"/>
      <c r="G8414" s="66"/>
      <c r="J8414" s="65"/>
      <c r="K8414" s="65"/>
      <c r="L8414" s="66"/>
      <c r="M8414" s="65"/>
      <c r="O8414" s="65"/>
      <c r="P8414" s="66"/>
      <c r="Q8414" s="31">
        <f t="shared" si="262"/>
        <v>9999</v>
      </c>
      <c r="R8414" s="31" t="str">
        <f t="shared" si="263"/>
        <v/>
      </c>
      <c r="S8414" s="29">
        <f>IF($Q8414&lt;Parâmetros!$E$19,$G8414-1,$G8414)</f>
        <v>0</v>
      </c>
    </row>
    <row r="8415" spans="1:19" x14ac:dyDescent="0.25">
      <c r="A8415" s="116"/>
      <c r="B8415" s="65"/>
      <c r="C8415" s="65"/>
      <c r="D8415" s="66"/>
      <c r="E8415" s="67"/>
      <c r="F8415" s="65"/>
      <c r="G8415" s="66"/>
      <c r="J8415" s="65"/>
      <c r="K8415" s="65"/>
      <c r="L8415" s="66"/>
      <c r="M8415" s="65"/>
      <c r="N8415" s="65"/>
      <c r="O8415" s="65"/>
      <c r="P8415" s="66"/>
      <c r="Q8415" s="31">
        <f t="shared" si="262"/>
        <v>9999</v>
      </c>
      <c r="R8415" s="31" t="str">
        <f t="shared" si="263"/>
        <v/>
      </c>
      <c r="S8415" s="29">
        <f>IF($Q8415&lt;Parâmetros!$E$19,$G8415-1,$G8415)</f>
        <v>0</v>
      </c>
    </row>
    <row r="8416" spans="1:19" x14ac:dyDescent="0.25">
      <c r="A8416" s="116"/>
      <c r="B8416" s="65"/>
      <c r="C8416" s="65"/>
      <c r="D8416" s="66"/>
      <c r="E8416" s="67"/>
      <c r="F8416" s="65"/>
      <c r="G8416" s="66"/>
      <c r="J8416" s="65"/>
      <c r="K8416" s="65"/>
      <c r="L8416" s="66"/>
      <c r="M8416" s="65"/>
      <c r="O8416" s="65"/>
      <c r="P8416" s="66"/>
      <c r="Q8416" s="31">
        <f t="shared" si="262"/>
        <v>9999</v>
      </c>
      <c r="R8416" s="31" t="str">
        <f t="shared" si="263"/>
        <v/>
      </c>
      <c r="S8416" s="29">
        <f>IF($Q8416&lt;Parâmetros!$E$19,$G8416-1,$G8416)</f>
        <v>0</v>
      </c>
    </row>
    <row r="8417" spans="1:19" x14ac:dyDescent="0.25">
      <c r="A8417" s="116"/>
      <c r="B8417" s="65"/>
      <c r="C8417" s="65"/>
      <c r="D8417" s="66"/>
      <c r="E8417" s="67"/>
      <c r="F8417" s="65"/>
      <c r="G8417" s="66"/>
      <c r="J8417" s="65"/>
      <c r="K8417" s="65"/>
      <c r="L8417" s="66"/>
      <c r="M8417" s="65"/>
      <c r="N8417" s="65"/>
      <c r="O8417" s="65"/>
      <c r="P8417" s="66"/>
      <c r="Q8417" s="31">
        <f t="shared" si="262"/>
        <v>9999</v>
      </c>
      <c r="R8417" s="31" t="str">
        <f t="shared" si="263"/>
        <v/>
      </c>
      <c r="S8417" s="29">
        <f>IF($Q8417&lt;Parâmetros!$E$19,$G8417-1,$G8417)</f>
        <v>0</v>
      </c>
    </row>
    <row r="8418" spans="1:19" x14ac:dyDescent="0.25">
      <c r="A8418" s="116"/>
      <c r="B8418" s="65"/>
      <c r="C8418" s="65"/>
      <c r="D8418" s="66"/>
      <c r="E8418" s="67"/>
      <c r="F8418" s="65"/>
      <c r="G8418" s="66"/>
      <c r="J8418" s="65"/>
      <c r="K8418" s="65"/>
      <c r="L8418" s="66"/>
      <c r="M8418" s="65"/>
      <c r="O8418" s="65"/>
      <c r="P8418" s="66"/>
      <c r="Q8418" s="31">
        <f t="shared" si="262"/>
        <v>9999</v>
      </c>
      <c r="R8418" s="31" t="str">
        <f t="shared" si="263"/>
        <v/>
      </c>
      <c r="S8418" s="29">
        <f>IF($Q8418&lt;Parâmetros!$E$19,$G8418-1,$G8418)</f>
        <v>0</v>
      </c>
    </row>
    <row r="8419" spans="1:19" x14ac:dyDescent="0.25">
      <c r="A8419" s="116"/>
      <c r="B8419" s="65"/>
      <c r="C8419" s="65"/>
      <c r="D8419" s="66"/>
      <c r="E8419" s="67"/>
      <c r="F8419" s="65"/>
      <c r="G8419" s="66"/>
      <c r="J8419" s="65"/>
      <c r="K8419" s="65"/>
      <c r="L8419" s="66"/>
      <c r="M8419" s="65"/>
      <c r="O8419" s="65"/>
      <c r="P8419" s="66"/>
      <c r="Q8419" s="31">
        <f t="shared" si="262"/>
        <v>9999</v>
      </c>
      <c r="R8419" s="31" t="str">
        <f t="shared" si="263"/>
        <v/>
      </c>
      <c r="S8419" s="29">
        <f>IF($Q8419&lt;Parâmetros!$E$19,$G8419-1,$G8419)</f>
        <v>0</v>
      </c>
    </row>
    <row r="8420" spans="1:19" x14ac:dyDescent="0.25">
      <c r="A8420" s="116"/>
      <c r="B8420" s="65"/>
      <c r="C8420" s="65"/>
      <c r="D8420" s="66"/>
      <c r="E8420" s="67"/>
      <c r="F8420" s="65"/>
      <c r="G8420" s="66"/>
      <c r="J8420" s="65"/>
      <c r="K8420" s="65"/>
      <c r="L8420" s="66"/>
      <c r="M8420" s="65"/>
      <c r="N8420" s="65"/>
      <c r="O8420" s="65"/>
      <c r="P8420" s="66"/>
      <c r="Q8420" s="31">
        <f t="shared" si="262"/>
        <v>9999</v>
      </c>
      <c r="R8420" s="31" t="str">
        <f t="shared" si="263"/>
        <v/>
      </c>
      <c r="S8420" s="29">
        <f>IF($Q8420&lt;Parâmetros!$E$19,$G8420-1,$G8420)</f>
        <v>0</v>
      </c>
    </row>
    <row r="8421" spans="1:19" x14ac:dyDescent="0.25">
      <c r="A8421" s="116"/>
      <c r="B8421" s="65"/>
      <c r="C8421" s="65"/>
      <c r="D8421" s="66"/>
      <c r="E8421" s="67"/>
      <c r="F8421" s="65"/>
      <c r="G8421" s="66"/>
      <c r="J8421" s="65"/>
      <c r="K8421" s="65"/>
      <c r="L8421" s="66"/>
      <c r="M8421" s="65"/>
      <c r="N8421" s="65"/>
      <c r="O8421" s="65"/>
      <c r="P8421" s="66"/>
      <c r="Q8421" s="31">
        <f t="shared" si="262"/>
        <v>9999</v>
      </c>
      <c r="R8421" s="31" t="str">
        <f t="shared" si="263"/>
        <v/>
      </c>
      <c r="S8421" s="29">
        <f>IF($Q8421&lt;Parâmetros!$E$19,$G8421-1,$G8421)</f>
        <v>0</v>
      </c>
    </row>
    <row r="8422" spans="1:19" x14ac:dyDescent="0.25">
      <c r="A8422" s="116"/>
      <c r="B8422" s="65"/>
      <c r="C8422" s="65"/>
      <c r="D8422" s="66"/>
      <c r="E8422" s="67"/>
      <c r="F8422" s="65"/>
      <c r="G8422" s="66"/>
      <c r="J8422" s="65"/>
      <c r="K8422" s="65"/>
      <c r="L8422" s="66"/>
      <c r="M8422" s="65"/>
      <c r="O8422" s="65"/>
      <c r="P8422" s="66"/>
      <c r="Q8422" s="31">
        <f t="shared" si="262"/>
        <v>9999</v>
      </c>
      <c r="R8422" s="31" t="str">
        <f t="shared" si="263"/>
        <v/>
      </c>
      <c r="S8422" s="29">
        <f>IF($Q8422&lt;Parâmetros!$E$19,$G8422-1,$G8422)</f>
        <v>0</v>
      </c>
    </row>
    <row r="8423" spans="1:19" x14ac:dyDescent="0.25">
      <c r="A8423" s="116"/>
      <c r="B8423" s="65"/>
      <c r="C8423" s="65"/>
      <c r="D8423" s="66"/>
      <c r="E8423" s="67"/>
      <c r="F8423" s="65"/>
      <c r="G8423" s="66"/>
      <c r="J8423" s="65"/>
      <c r="K8423" s="65"/>
      <c r="L8423" s="66"/>
      <c r="M8423" s="65"/>
      <c r="O8423" s="65"/>
      <c r="P8423" s="66"/>
      <c r="Q8423" s="31">
        <f t="shared" si="262"/>
        <v>9999</v>
      </c>
      <c r="R8423" s="31" t="str">
        <f t="shared" si="263"/>
        <v/>
      </c>
      <c r="S8423" s="29">
        <f>IF($Q8423&lt;Parâmetros!$E$19,$G8423-1,$G8423)</f>
        <v>0</v>
      </c>
    </row>
    <row r="8424" spans="1:19" x14ac:dyDescent="0.25">
      <c r="A8424" s="116"/>
      <c r="B8424" s="65"/>
      <c r="C8424" s="65"/>
      <c r="D8424" s="66"/>
      <c r="E8424" s="67"/>
      <c r="F8424" s="65"/>
      <c r="G8424" s="66"/>
      <c r="J8424" s="65"/>
      <c r="K8424" s="65"/>
      <c r="L8424" s="66"/>
      <c r="M8424" s="65"/>
      <c r="N8424" s="65"/>
      <c r="O8424" s="65"/>
      <c r="P8424" s="66"/>
      <c r="Q8424" s="31">
        <f t="shared" si="262"/>
        <v>9999</v>
      </c>
      <c r="R8424" s="31" t="str">
        <f t="shared" si="263"/>
        <v/>
      </c>
      <c r="S8424" s="29">
        <f>IF($Q8424&lt;Parâmetros!$E$19,$G8424-1,$G8424)</f>
        <v>0</v>
      </c>
    </row>
    <row r="8425" spans="1:19" x14ac:dyDescent="0.25">
      <c r="A8425" s="116"/>
      <c r="B8425" s="65"/>
      <c r="C8425" s="65"/>
      <c r="D8425" s="66"/>
      <c r="E8425" s="67"/>
      <c r="F8425" s="65"/>
      <c r="G8425" s="66"/>
      <c r="J8425" s="65"/>
      <c r="K8425" s="65"/>
      <c r="L8425" s="66"/>
      <c r="M8425" s="65"/>
      <c r="O8425" s="65"/>
      <c r="P8425" s="66"/>
      <c r="Q8425" s="31">
        <f t="shared" si="262"/>
        <v>9999</v>
      </c>
      <c r="R8425" s="31" t="str">
        <f t="shared" si="263"/>
        <v/>
      </c>
      <c r="S8425" s="29">
        <f>IF($Q8425&lt;Parâmetros!$E$19,$G8425-1,$G8425)</f>
        <v>0</v>
      </c>
    </row>
    <row r="8426" spans="1:19" x14ac:dyDescent="0.25">
      <c r="A8426" s="116"/>
      <c r="B8426" s="65"/>
      <c r="C8426" s="65"/>
      <c r="D8426" s="66"/>
      <c r="E8426" s="67"/>
      <c r="F8426" s="65"/>
      <c r="G8426" s="66"/>
      <c r="J8426" s="65"/>
      <c r="K8426" s="65"/>
      <c r="L8426" s="66"/>
      <c r="M8426" s="65"/>
      <c r="O8426" s="65"/>
      <c r="P8426" s="66"/>
      <c r="Q8426" s="31">
        <f t="shared" si="262"/>
        <v>9999</v>
      </c>
      <c r="R8426" s="31" t="str">
        <f t="shared" si="263"/>
        <v/>
      </c>
      <c r="S8426" s="29">
        <f>IF($Q8426&lt;Parâmetros!$E$19,$G8426-1,$G8426)</f>
        <v>0</v>
      </c>
    </row>
    <row r="8427" spans="1:19" x14ac:dyDescent="0.25">
      <c r="A8427" s="116"/>
      <c r="B8427" s="65"/>
      <c r="C8427" s="65"/>
      <c r="D8427" s="66"/>
      <c r="E8427" s="67"/>
      <c r="F8427" s="65"/>
      <c r="G8427" s="66"/>
      <c r="J8427" s="65"/>
      <c r="K8427" s="65"/>
      <c r="L8427" s="66"/>
      <c r="M8427" s="65"/>
      <c r="N8427" s="65"/>
      <c r="O8427" s="65"/>
      <c r="P8427" s="66"/>
      <c r="Q8427" s="31">
        <f t="shared" si="262"/>
        <v>9999</v>
      </c>
      <c r="R8427" s="31" t="str">
        <f t="shared" si="263"/>
        <v/>
      </c>
      <c r="S8427" s="29">
        <f>IF($Q8427&lt;Parâmetros!$E$19,$G8427-1,$G8427)</f>
        <v>0</v>
      </c>
    </row>
    <row r="8428" spans="1:19" x14ac:dyDescent="0.25">
      <c r="A8428" s="116"/>
      <c r="B8428" s="65"/>
      <c r="C8428" s="65"/>
      <c r="D8428" s="66"/>
      <c r="E8428" s="67"/>
      <c r="F8428" s="65"/>
      <c r="G8428" s="66"/>
      <c r="J8428" s="65"/>
      <c r="K8428" s="65"/>
      <c r="L8428" s="66"/>
      <c r="M8428" s="65"/>
      <c r="N8428" s="65"/>
      <c r="O8428" s="65"/>
      <c r="P8428" s="66"/>
      <c r="Q8428" s="31">
        <f t="shared" si="262"/>
        <v>9999</v>
      </c>
      <c r="R8428" s="31" t="str">
        <f t="shared" si="263"/>
        <v/>
      </c>
      <c r="S8428" s="29">
        <f>IF($Q8428&lt;Parâmetros!$E$19,$G8428-1,$G8428)</f>
        <v>0</v>
      </c>
    </row>
    <row r="8429" spans="1:19" x14ac:dyDescent="0.25">
      <c r="A8429" s="116"/>
      <c r="B8429" s="65"/>
      <c r="C8429" s="65"/>
      <c r="D8429" s="66"/>
      <c r="E8429" s="67"/>
      <c r="F8429" s="65"/>
      <c r="G8429" s="66"/>
      <c r="J8429" s="65"/>
      <c r="K8429" s="65"/>
      <c r="L8429" s="66"/>
      <c r="M8429" s="65"/>
      <c r="O8429" s="65"/>
      <c r="P8429" s="66"/>
      <c r="Q8429" s="31">
        <f t="shared" si="262"/>
        <v>9999</v>
      </c>
      <c r="R8429" s="31" t="str">
        <f t="shared" si="263"/>
        <v/>
      </c>
      <c r="S8429" s="29">
        <f>IF($Q8429&lt;Parâmetros!$E$19,$G8429-1,$G8429)</f>
        <v>0</v>
      </c>
    </row>
    <row r="8430" spans="1:19" x14ac:dyDescent="0.25">
      <c r="A8430" s="116"/>
      <c r="B8430" s="65"/>
      <c r="C8430" s="65"/>
      <c r="D8430" s="66"/>
      <c r="E8430" s="67"/>
      <c r="F8430" s="65"/>
      <c r="G8430" s="66"/>
      <c r="J8430" s="65"/>
      <c r="K8430" s="65"/>
      <c r="L8430" s="66"/>
      <c r="M8430" s="65"/>
      <c r="N8430" s="65"/>
      <c r="O8430" s="65"/>
      <c r="P8430" s="66"/>
      <c r="Q8430" s="31">
        <f t="shared" si="262"/>
        <v>9999</v>
      </c>
      <c r="R8430" s="31" t="str">
        <f t="shared" si="263"/>
        <v/>
      </c>
      <c r="S8430" s="29">
        <f>IF($Q8430&lt;Parâmetros!$E$19,$G8430-1,$G8430)</f>
        <v>0</v>
      </c>
    </row>
    <row r="8431" spans="1:19" x14ac:dyDescent="0.25">
      <c r="A8431" s="116"/>
      <c r="B8431" s="65"/>
      <c r="C8431" s="65"/>
      <c r="D8431" s="66"/>
      <c r="E8431" s="67"/>
      <c r="F8431" s="65"/>
      <c r="G8431" s="66"/>
      <c r="J8431" s="65"/>
      <c r="K8431" s="65"/>
      <c r="L8431" s="66"/>
      <c r="M8431" s="65"/>
      <c r="N8431" s="65"/>
      <c r="O8431" s="65"/>
      <c r="P8431" s="66"/>
      <c r="Q8431" s="31">
        <f t="shared" si="262"/>
        <v>9999</v>
      </c>
      <c r="R8431" s="31" t="str">
        <f t="shared" si="263"/>
        <v/>
      </c>
      <c r="S8431" s="29">
        <f>IF($Q8431&lt;Parâmetros!$E$19,$G8431-1,$G8431)</f>
        <v>0</v>
      </c>
    </row>
    <row r="8432" spans="1:19" x14ac:dyDescent="0.25">
      <c r="A8432" s="116"/>
      <c r="B8432" s="65"/>
      <c r="C8432" s="65"/>
      <c r="D8432" s="66"/>
      <c r="E8432" s="67"/>
      <c r="F8432" s="65"/>
      <c r="G8432" s="66"/>
      <c r="J8432" s="65"/>
      <c r="K8432" s="65"/>
      <c r="L8432" s="66"/>
      <c r="M8432" s="65"/>
      <c r="N8432" s="65"/>
      <c r="O8432" s="65"/>
      <c r="P8432" s="66"/>
      <c r="Q8432" s="31">
        <f t="shared" si="262"/>
        <v>9999</v>
      </c>
      <c r="R8432" s="31" t="str">
        <f t="shared" si="263"/>
        <v/>
      </c>
      <c r="S8432" s="29">
        <f>IF($Q8432&lt;Parâmetros!$E$19,$G8432-1,$G8432)</f>
        <v>0</v>
      </c>
    </row>
    <row r="8433" spans="1:19" x14ac:dyDescent="0.25">
      <c r="A8433" s="116"/>
      <c r="B8433" s="65"/>
      <c r="C8433" s="65"/>
      <c r="D8433" s="66"/>
      <c r="E8433" s="67"/>
      <c r="F8433" s="65"/>
      <c r="G8433" s="66"/>
      <c r="J8433" s="65"/>
      <c r="K8433" s="65"/>
      <c r="L8433" s="66"/>
      <c r="M8433" s="65"/>
      <c r="N8433" s="65"/>
      <c r="O8433" s="65"/>
      <c r="P8433" s="66"/>
      <c r="Q8433" s="31">
        <f t="shared" si="262"/>
        <v>9999</v>
      </c>
      <c r="R8433" s="31" t="str">
        <f t="shared" si="263"/>
        <v/>
      </c>
      <c r="S8433" s="29">
        <f>IF($Q8433&lt;Parâmetros!$E$19,$G8433-1,$G8433)</f>
        <v>0</v>
      </c>
    </row>
    <row r="8434" spans="1:19" x14ac:dyDescent="0.25">
      <c r="A8434" s="116"/>
      <c r="B8434" s="65"/>
      <c r="C8434" s="65"/>
      <c r="D8434" s="66"/>
      <c r="E8434" s="67"/>
      <c r="F8434" s="65"/>
      <c r="G8434" s="66"/>
      <c r="J8434" s="65"/>
      <c r="K8434" s="65"/>
      <c r="L8434" s="66"/>
      <c r="M8434" s="65"/>
      <c r="N8434" s="65"/>
      <c r="O8434" s="65"/>
      <c r="P8434" s="66"/>
      <c r="Q8434" s="31">
        <f t="shared" si="262"/>
        <v>9999</v>
      </c>
      <c r="R8434" s="31" t="str">
        <f t="shared" si="263"/>
        <v/>
      </c>
      <c r="S8434" s="29">
        <f>IF($Q8434&lt;Parâmetros!$E$19,$G8434-1,$G8434)</f>
        <v>0</v>
      </c>
    </row>
    <row r="8435" spans="1:19" x14ac:dyDescent="0.25">
      <c r="A8435" s="116"/>
      <c r="B8435" s="65"/>
      <c r="C8435" s="65"/>
      <c r="D8435" s="66"/>
      <c r="E8435" s="67"/>
      <c r="F8435" s="65"/>
      <c r="G8435" s="66"/>
      <c r="J8435" s="65"/>
      <c r="K8435" s="65"/>
      <c r="L8435" s="66"/>
      <c r="M8435" s="65"/>
      <c r="N8435" s="65"/>
      <c r="O8435" s="65"/>
      <c r="P8435" s="66"/>
      <c r="Q8435" s="31">
        <f t="shared" si="262"/>
        <v>9999</v>
      </c>
      <c r="R8435" s="31" t="str">
        <f t="shared" si="263"/>
        <v/>
      </c>
      <c r="S8435" s="29">
        <f>IF($Q8435&lt;Parâmetros!$E$19,$G8435-1,$G8435)</f>
        <v>0</v>
      </c>
    </row>
    <row r="8436" spans="1:19" x14ac:dyDescent="0.25">
      <c r="A8436" s="116"/>
      <c r="B8436" s="65"/>
      <c r="C8436" s="65"/>
      <c r="D8436" s="66"/>
      <c r="E8436" s="67"/>
      <c r="F8436" s="65"/>
      <c r="G8436" s="66"/>
      <c r="J8436" s="65"/>
      <c r="K8436" s="65"/>
      <c r="L8436" s="66"/>
      <c r="M8436" s="65"/>
      <c r="N8436" s="65"/>
      <c r="O8436" s="65"/>
      <c r="P8436" s="66"/>
      <c r="Q8436" s="31">
        <f t="shared" si="262"/>
        <v>9999</v>
      </c>
      <c r="R8436" s="31" t="str">
        <f t="shared" si="263"/>
        <v/>
      </c>
      <c r="S8436" s="29">
        <f>IF($Q8436&lt;Parâmetros!$E$19,$G8436-1,$G8436)</f>
        <v>0</v>
      </c>
    </row>
    <row r="8437" spans="1:19" x14ac:dyDescent="0.25">
      <c r="A8437" s="116"/>
      <c r="B8437" s="65"/>
      <c r="C8437" s="65"/>
      <c r="D8437" s="66"/>
      <c r="E8437" s="67"/>
      <c r="F8437" s="65"/>
      <c r="G8437" s="66"/>
      <c r="J8437" s="65"/>
      <c r="K8437" s="65"/>
      <c r="L8437" s="66"/>
      <c r="M8437" s="65"/>
      <c r="N8437" s="65"/>
      <c r="O8437" s="65"/>
      <c r="P8437" s="66"/>
      <c r="Q8437" s="31">
        <f t="shared" si="262"/>
        <v>9999</v>
      </c>
      <c r="R8437" s="31" t="str">
        <f t="shared" si="263"/>
        <v/>
      </c>
      <c r="S8437" s="29">
        <f>IF($Q8437&lt;Parâmetros!$E$19,$G8437-1,$G8437)</f>
        <v>0</v>
      </c>
    </row>
    <row r="8438" spans="1:19" x14ac:dyDescent="0.25">
      <c r="A8438" s="116"/>
      <c r="B8438" s="65"/>
      <c r="C8438" s="65"/>
      <c r="D8438" s="66"/>
      <c r="E8438" s="67"/>
      <c r="F8438" s="65"/>
      <c r="G8438" s="66"/>
      <c r="J8438" s="65"/>
      <c r="K8438" s="65"/>
      <c r="L8438" s="66"/>
      <c r="M8438" s="65"/>
      <c r="N8438" s="65"/>
      <c r="O8438" s="65"/>
      <c r="P8438" s="66"/>
      <c r="Q8438" s="31">
        <f t="shared" si="262"/>
        <v>9999</v>
      </c>
      <c r="R8438" s="31" t="str">
        <f t="shared" si="263"/>
        <v/>
      </c>
      <c r="S8438" s="29">
        <f>IF($Q8438&lt;Parâmetros!$E$19,$G8438-1,$G8438)</f>
        <v>0</v>
      </c>
    </row>
    <row r="8439" spans="1:19" x14ac:dyDescent="0.25">
      <c r="A8439" s="116"/>
      <c r="B8439" s="65"/>
      <c r="C8439" s="65"/>
      <c r="D8439" s="66"/>
      <c r="E8439" s="67"/>
      <c r="F8439" s="65"/>
      <c r="G8439" s="66"/>
      <c r="J8439" s="65"/>
      <c r="K8439" s="65"/>
      <c r="L8439" s="66"/>
      <c r="M8439" s="65"/>
      <c r="N8439" s="65"/>
      <c r="O8439" s="65"/>
      <c r="P8439" s="66"/>
      <c r="Q8439" s="31">
        <f t="shared" si="262"/>
        <v>9999</v>
      </c>
      <c r="R8439" s="31" t="str">
        <f t="shared" si="263"/>
        <v/>
      </c>
      <c r="S8439" s="29">
        <f>IF($Q8439&lt;Parâmetros!$E$19,$G8439-1,$G8439)</f>
        <v>0</v>
      </c>
    </row>
    <row r="8440" spans="1:19" x14ac:dyDescent="0.25">
      <c r="A8440" s="116"/>
      <c r="B8440" s="65"/>
      <c r="C8440" s="65"/>
      <c r="D8440" s="66"/>
      <c r="E8440" s="67"/>
      <c r="F8440" s="65"/>
      <c r="G8440" s="66"/>
      <c r="J8440" s="65"/>
      <c r="K8440" s="65"/>
      <c r="L8440" s="66"/>
      <c r="M8440" s="65"/>
      <c r="N8440" s="65"/>
      <c r="O8440" s="65"/>
      <c r="P8440" s="66"/>
      <c r="Q8440" s="31">
        <f t="shared" si="262"/>
        <v>9999</v>
      </c>
      <c r="R8440" s="31" t="str">
        <f t="shared" si="263"/>
        <v/>
      </c>
      <c r="S8440" s="29">
        <f>IF($Q8440&lt;Parâmetros!$E$19,$G8440-1,$G8440)</f>
        <v>0</v>
      </c>
    </row>
    <row r="8441" spans="1:19" x14ac:dyDescent="0.25">
      <c r="A8441" s="116"/>
      <c r="B8441" s="65"/>
      <c r="C8441" s="65"/>
      <c r="D8441" s="66"/>
      <c r="E8441" s="67"/>
      <c r="F8441" s="65"/>
      <c r="G8441" s="66"/>
      <c r="J8441" s="65"/>
      <c r="K8441" s="65"/>
      <c r="L8441" s="66"/>
      <c r="M8441" s="65"/>
      <c r="N8441" s="65"/>
      <c r="O8441" s="65"/>
      <c r="P8441" s="66"/>
      <c r="Q8441" s="31">
        <f t="shared" si="262"/>
        <v>9999</v>
      </c>
      <c r="R8441" s="31" t="str">
        <f t="shared" si="263"/>
        <v/>
      </c>
      <c r="S8441" s="29">
        <f>IF($Q8441&lt;Parâmetros!$E$19,$G8441-1,$G8441)</f>
        <v>0</v>
      </c>
    </row>
    <row r="8442" spans="1:19" x14ac:dyDescent="0.25">
      <c r="A8442" s="116"/>
      <c r="B8442" s="65"/>
      <c r="C8442" s="65"/>
      <c r="D8442" s="66"/>
      <c r="E8442" s="67"/>
      <c r="F8442" s="65"/>
      <c r="G8442" s="66"/>
      <c r="J8442" s="65"/>
      <c r="K8442" s="65"/>
      <c r="L8442" s="66"/>
      <c r="M8442" s="65"/>
      <c r="O8442" s="65"/>
      <c r="P8442" s="66"/>
      <c r="Q8442" s="31">
        <f t="shared" si="262"/>
        <v>9999</v>
      </c>
      <c r="R8442" s="31" t="str">
        <f t="shared" si="263"/>
        <v/>
      </c>
      <c r="S8442" s="29">
        <f>IF($Q8442&lt;Parâmetros!$E$19,$G8442-1,$G8442)</f>
        <v>0</v>
      </c>
    </row>
    <row r="8443" spans="1:19" x14ac:dyDescent="0.25">
      <c r="A8443" s="116"/>
      <c r="B8443" s="65"/>
      <c r="C8443" s="65"/>
      <c r="D8443" s="66"/>
      <c r="E8443" s="67"/>
      <c r="F8443" s="65"/>
      <c r="G8443" s="66"/>
      <c r="J8443" s="65"/>
      <c r="K8443" s="65"/>
      <c r="L8443" s="66"/>
      <c r="M8443" s="65"/>
      <c r="N8443" s="65"/>
      <c r="O8443" s="65"/>
      <c r="P8443" s="66"/>
      <c r="Q8443" s="31">
        <f t="shared" si="262"/>
        <v>9999</v>
      </c>
      <c r="R8443" s="31" t="str">
        <f t="shared" si="263"/>
        <v/>
      </c>
      <c r="S8443" s="29">
        <f>IF($Q8443&lt;Parâmetros!$E$19,$G8443-1,$G8443)</f>
        <v>0</v>
      </c>
    </row>
    <row r="8444" spans="1:19" x14ac:dyDescent="0.25">
      <c r="A8444" s="116"/>
      <c r="B8444" s="65"/>
      <c r="C8444" s="65"/>
      <c r="D8444" s="66"/>
      <c r="E8444" s="67"/>
      <c r="F8444" s="65"/>
      <c r="G8444" s="66"/>
      <c r="J8444" s="65"/>
      <c r="K8444" s="65"/>
      <c r="L8444" s="66"/>
      <c r="M8444" s="65"/>
      <c r="N8444" s="65"/>
      <c r="O8444" s="65"/>
      <c r="P8444" s="66"/>
      <c r="Q8444" s="31">
        <f t="shared" ref="Q8444:Q8507" si="264">IFERROR(VALUE(LEFT($J8444,2))*60+VALUE(MID($J8444,4,2)),9999)</f>
        <v>9999</v>
      </c>
      <c r="R8444" s="31" t="str">
        <f t="shared" ref="R8444:R8507" si="265">IFERROR(VALUE(LEFT($K8444,2))*60+VALUE(MID($K8444,4,2)),"")</f>
        <v/>
      </c>
      <c r="S8444" s="29">
        <f>IF($Q8444&lt;Parâmetros!$E$19,$G8444-1,$G8444)</f>
        <v>0</v>
      </c>
    </row>
    <row r="8445" spans="1:19" x14ac:dyDescent="0.25">
      <c r="A8445" s="116"/>
      <c r="B8445" s="65"/>
      <c r="C8445" s="65"/>
      <c r="D8445" s="66"/>
      <c r="E8445" s="67"/>
      <c r="F8445" s="65"/>
      <c r="G8445" s="66"/>
      <c r="J8445" s="65"/>
      <c r="K8445" s="65"/>
      <c r="L8445" s="66"/>
      <c r="M8445" s="65"/>
      <c r="N8445" s="65"/>
      <c r="O8445" s="65"/>
      <c r="P8445" s="66"/>
      <c r="Q8445" s="31">
        <f t="shared" si="264"/>
        <v>9999</v>
      </c>
      <c r="R8445" s="31" t="str">
        <f t="shared" si="265"/>
        <v/>
      </c>
      <c r="S8445" s="29">
        <f>IF($Q8445&lt;Parâmetros!$E$19,$G8445-1,$G8445)</f>
        <v>0</v>
      </c>
    </row>
    <row r="8446" spans="1:19" x14ac:dyDescent="0.25">
      <c r="A8446" s="116"/>
      <c r="B8446" s="65"/>
      <c r="C8446" s="65"/>
      <c r="D8446" s="66"/>
      <c r="E8446" s="67"/>
      <c r="F8446" s="65"/>
      <c r="G8446" s="66"/>
      <c r="J8446" s="65"/>
      <c r="K8446" s="65"/>
      <c r="L8446" s="66"/>
      <c r="M8446" s="65"/>
      <c r="N8446" s="65"/>
      <c r="O8446" s="65"/>
      <c r="P8446" s="66"/>
      <c r="Q8446" s="31">
        <f t="shared" si="264"/>
        <v>9999</v>
      </c>
      <c r="R8446" s="31" t="str">
        <f t="shared" si="265"/>
        <v/>
      </c>
      <c r="S8446" s="29">
        <f>IF($Q8446&lt;Parâmetros!$E$19,$G8446-1,$G8446)</f>
        <v>0</v>
      </c>
    </row>
    <row r="8447" spans="1:19" x14ac:dyDescent="0.25">
      <c r="A8447" s="116"/>
      <c r="B8447" s="65"/>
      <c r="C8447" s="65"/>
      <c r="D8447" s="66"/>
      <c r="E8447" s="67"/>
      <c r="F8447" s="65"/>
      <c r="G8447" s="66"/>
      <c r="J8447" s="65"/>
      <c r="K8447" s="65"/>
      <c r="L8447" s="66"/>
      <c r="M8447" s="65"/>
      <c r="N8447" s="65"/>
      <c r="O8447" s="65"/>
      <c r="P8447" s="66"/>
      <c r="Q8447" s="31">
        <f t="shared" si="264"/>
        <v>9999</v>
      </c>
      <c r="R8447" s="31" t="str">
        <f t="shared" si="265"/>
        <v/>
      </c>
      <c r="S8447" s="29">
        <f>IF($Q8447&lt;Parâmetros!$E$19,$G8447-1,$G8447)</f>
        <v>0</v>
      </c>
    </row>
    <row r="8448" spans="1:19" x14ac:dyDescent="0.25">
      <c r="A8448" s="116"/>
      <c r="B8448" s="65"/>
      <c r="C8448" s="65"/>
      <c r="D8448" s="66"/>
      <c r="E8448" s="67"/>
      <c r="F8448" s="65"/>
      <c r="G8448" s="66"/>
      <c r="J8448" s="65"/>
      <c r="K8448" s="65"/>
      <c r="L8448" s="66"/>
      <c r="M8448" s="65"/>
      <c r="O8448" s="65"/>
      <c r="P8448" s="66"/>
      <c r="Q8448" s="31">
        <f t="shared" si="264"/>
        <v>9999</v>
      </c>
      <c r="R8448" s="31" t="str">
        <f t="shared" si="265"/>
        <v/>
      </c>
      <c r="S8448" s="29">
        <f>IF($Q8448&lt;Parâmetros!$E$19,$G8448-1,$G8448)</f>
        <v>0</v>
      </c>
    </row>
    <row r="8449" spans="1:19" x14ac:dyDescent="0.25">
      <c r="A8449" s="116"/>
      <c r="B8449" s="65"/>
      <c r="C8449" s="65"/>
      <c r="D8449" s="66"/>
      <c r="E8449" s="67"/>
      <c r="F8449" s="65"/>
      <c r="G8449" s="66"/>
      <c r="J8449" s="65"/>
      <c r="K8449" s="65"/>
      <c r="L8449" s="66"/>
      <c r="M8449" s="65"/>
      <c r="O8449" s="65"/>
      <c r="P8449" s="66"/>
      <c r="Q8449" s="31">
        <f t="shared" si="264"/>
        <v>9999</v>
      </c>
      <c r="R8449" s="31" t="str">
        <f t="shared" si="265"/>
        <v/>
      </c>
      <c r="S8449" s="29">
        <f>IF($Q8449&lt;Parâmetros!$E$19,$G8449-1,$G8449)</f>
        <v>0</v>
      </c>
    </row>
    <row r="8450" spans="1:19" x14ac:dyDescent="0.25">
      <c r="A8450" s="116"/>
      <c r="B8450" s="65"/>
      <c r="C8450" s="65"/>
      <c r="D8450" s="66"/>
      <c r="E8450" s="67"/>
      <c r="F8450" s="65"/>
      <c r="G8450" s="66"/>
      <c r="J8450" s="65"/>
      <c r="K8450" s="65"/>
      <c r="L8450" s="66"/>
      <c r="M8450" s="65"/>
      <c r="N8450" s="65"/>
      <c r="O8450" s="65"/>
      <c r="P8450" s="66"/>
      <c r="Q8450" s="31">
        <f t="shared" si="264"/>
        <v>9999</v>
      </c>
      <c r="R8450" s="31" t="str">
        <f t="shared" si="265"/>
        <v/>
      </c>
      <c r="S8450" s="29">
        <f>IF($Q8450&lt;Parâmetros!$E$19,$G8450-1,$G8450)</f>
        <v>0</v>
      </c>
    </row>
    <row r="8451" spans="1:19" x14ac:dyDescent="0.25">
      <c r="A8451" s="116"/>
      <c r="B8451" s="65"/>
      <c r="C8451" s="65"/>
      <c r="D8451" s="66"/>
      <c r="E8451" s="67"/>
      <c r="F8451" s="65"/>
      <c r="G8451" s="66"/>
      <c r="J8451" s="65"/>
      <c r="K8451" s="65"/>
      <c r="L8451" s="66"/>
      <c r="M8451" s="65"/>
      <c r="N8451" s="65"/>
      <c r="O8451" s="65"/>
      <c r="P8451" s="66"/>
      <c r="Q8451" s="31">
        <f t="shared" si="264"/>
        <v>9999</v>
      </c>
      <c r="R8451" s="31" t="str">
        <f t="shared" si="265"/>
        <v/>
      </c>
      <c r="S8451" s="29">
        <f>IF($Q8451&lt;Parâmetros!$E$19,$G8451-1,$G8451)</f>
        <v>0</v>
      </c>
    </row>
    <row r="8452" spans="1:19" x14ac:dyDescent="0.25">
      <c r="A8452" s="116"/>
      <c r="B8452" s="65"/>
      <c r="C8452" s="65"/>
      <c r="D8452" s="66"/>
      <c r="E8452" s="67"/>
      <c r="F8452" s="65"/>
      <c r="G8452" s="66"/>
      <c r="J8452" s="65"/>
      <c r="K8452" s="65"/>
      <c r="L8452" s="66"/>
      <c r="M8452" s="65"/>
      <c r="O8452" s="65"/>
      <c r="P8452" s="66"/>
      <c r="Q8452" s="31">
        <f t="shared" si="264"/>
        <v>9999</v>
      </c>
      <c r="R8452" s="31" t="str">
        <f t="shared" si="265"/>
        <v/>
      </c>
      <c r="S8452" s="29">
        <f>IF($Q8452&lt;Parâmetros!$E$19,$G8452-1,$G8452)</f>
        <v>0</v>
      </c>
    </row>
    <row r="8453" spans="1:19" x14ac:dyDescent="0.25">
      <c r="A8453" s="116"/>
      <c r="B8453" s="65"/>
      <c r="C8453" s="65"/>
      <c r="D8453" s="66"/>
      <c r="E8453" s="67"/>
      <c r="F8453" s="65"/>
      <c r="G8453" s="66"/>
      <c r="J8453" s="65"/>
      <c r="K8453" s="65"/>
      <c r="L8453" s="66"/>
      <c r="M8453" s="65"/>
      <c r="O8453" s="65"/>
      <c r="P8453" s="66"/>
      <c r="Q8453" s="31">
        <f t="shared" si="264"/>
        <v>9999</v>
      </c>
      <c r="R8453" s="31" t="str">
        <f t="shared" si="265"/>
        <v/>
      </c>
      <c r="S8453" s="29">
        <f>IF($Q8453&lt;Parâmetros!$E$19,$G8453-1,$G8453)</f>
        <v>0</v>
      </c>
    </row>
    <row r="8454" spans="1:19" x14ac:dyDescent="0.25">
      <c r="A8454" s="116"/>
      <c r="B8454" s="65"/>
      <c r="C8454" s="65"/>
      <c r="D8454" s="66"/>
      <c r="E8454" s="67"/>
      <c r="F8454" s="65"/>
      <c r="G8454" s="66"/>
      <c r="J8454" s="65"/>
      <c r="K8454" s="65"/>
      <c r="L8454" s="66"/>
      <c r="M8454" s="65"/>
      <c r="N8454" s="65"/>
      <c r="O8454" s="65"/>
      <c r="P8454" s="66"/>
      <c r="Q8454" s="31">
        <f t="shared" si="264"/>
        <v>9999</v>
      </c>
      <c r="R8454" s="31" t="str">
        <f t="shared" si="265"/>
        <v/>
      </c>
      <c r="S8454" s="29">
        <f>IF($Q8454&lt;Parâmetros!$E$19,$G8454-1,$G8454)</f>
        <v>0</v>
      </c>
    </row>
    <row r="8455" spans="1:19" x14ac:dyDescent="0.25">
      <c r="A8455" s="116"/>
      <c r="B8455" s="65"/>
      <c r="C8455" s="65"/>
      <c r="D8455" s="66"/>
      <c r="E8455" s="67"/>
      <c r="F8455" s="65"/>
      <c r="G8455" s="66"/>
      <c r="J8455" s="65"/>
      <c r="K8455" s="65"/>
      <c r="L8455" s="66"/>
      <c r="M8455" s="65"/>
      <c r="N8455" s="65"/>
      <c r="O8455" s="65"/>
      <c r="P8455" s="66"/>
      <c r="Q8455" s="31">
        <f t="shared" si="264"/>
        <v>9999</v>
      </c>
      <c r="R8455" s="31" t="str">
        <f t="shared" si="265"/>
        <v/>
      </c>
      <c r="S8455" s="29">
        <f>IF($Q8455&lt;Parâmetros!$E$19,$G8455-1,$G8455)</f>
        <v>0</v>
      </c>
    </row>
    <row r="8456" spans="1:19" x14ac:dyDescent="0.25">
      <c r="A8456" s="116"/>
      <c r="B8456" s="65"/>
      <c r="C8456" s="65"/>
      <c r="D8456" s="66"/>
      <c r="E8456" s="67"/>
      <c r="F8456" s="65"/>
      <c r="G8456" s="66"/>
      <c r="J8456" s="65"/>
      <c r="K8456" s="65"/>
      <c r="L8456" s="66"/>
      <c r="M8456" s="65"/>
      <c r="N8456" s="65"/>
      <c r="O8456" s="65"/>
      <c r="P8456" s="66"/>
      <c r="Q8456" s="31">
        <f t="shared" si="264"/>
        <v>9999</v>
      </c>
      <c r="R8456" s="31" t="str">
        <f t="shared" si="265"/>
        <v/>
      </c>
      <c r="S8456" s="29">
        <f>IF($Q8456&lt;Parâmetros!$E$19,$G8456-1,$G8456)</f>
        <v>0</v>
      </c>
    </row>
    <row r="8457" spans="1:19" x14ac:dyDescent="0.25">
      <c r="A8457" s="116"/>
      <c r="B8457" s="65"/>
      <c r="C8457" s="65"/>
      <c r="D8457" s="66"/>
      <c r="E8457" s="67"/>
      <c r="F8457" s="65"/>
      <c r="G8457" s="66"/>
      <c r="J8457" s="65"/>
      <c r="K8457" s="65"/>
      <c r="L8457" s="66"/>
      <c r="M8457" s="65"/>
      <c r="N8457" s="65"/>
      <c r="O8457" s="65"/>
      <c r="P8457" s="66"/>
      <c r="Q8457" s="31">
        <f t="shared" si="264"/>
        <v>9999</v>
      </c>
      <c r="R8457" s="31" t="str">
        <f t="shared" si="265"/>
        <v/>
      </c>
      <c r="S8457" s="29">
        <f>IF($Q8457&lt;Parâmetros!$E$19,$G8457-1,$G8457)</f>
        <v>0</v>
      </c>
    </row>
    <row r="8458" spans="1:19" x14ac:dyDescent="0.25">
      <c r="A8458" s="116"/>
      <c r="B8458" s="65"/>
      <c r="C8458" s="65"/>
      <c r="D8458" s="66"/>
      <c r="E8458" s="67"/>
      <c r="F8458" s="65"/>
      <c r="G8458" s="66"/>
      <c r="J8458" s="65"/>
      <c r="K8458" s="65"/>
      <c r="L8458" s="66"/>
      <c r="M8458" s="65"/>
      <c r="N8458" s="65"/>
      <c r="O8458" s="65"/>
      <c r="P8458" s="66"/>
      <c r="Q8458" s="31">
        <f t="shared" si="264"/>
        <v>9999</v>
      </c>
      <c r="R8458" s="31" t="str">
        <f t="shared" si="265"/>
        <v/>
      </c>
      <c r="S8458" s="29">
        <f>IF($Q8458&lt;Parâmetros!$E$19,$G8458-1,$G8458)</f>
        <v>0</v>
      </c>
    </row>
    <row r="8459" spans="1:19" x14ac:dyDescent="0.25">
      <c r="A8459" s="116"/>
      <c r="B8459" s="65"/>
      <c r="C8459" s="65"/>
      <c r="D8459" s="66"/>
      <c r="E8459" s="67"/>
      <c r="F8459" s="65"/>
      <c r="G8459" s="66"/>
      <c r="J8459" s="65"/>
      <c r="K8459" s="65"/>
      <c r="L8459" s="66"/>
      <c r="M8459" s="65"/>
      <c r="N8459" s="65"/>
      <c r="O8459" s="65"/>
      <c r="P8459" s="66"/>
      <c r="Q8459" s="31">
        <f t="shared" si="264"/>
        <v>9999</v>
      </c>
      <c r="R8459" s="31" t="str">
        <f t="shared" si="265"/>
        <v/>
      </c>
      <c r="S8459" s="29">
        <f>IF($Q8459&lt;Parâmetros!$E$19,$G8459-1,$G8459)</f>
        <v>0</v>
      </c>
    </row>
    <row r="8460" spans="1:19" x14ac:dyDescent="0.25">
      <c r="A8460" s="116"/>
      <c r="B8460" s="65"/>
      <c r="C8460" s="65"/>
      <c r="D8460" s="66"/>
      <c r="E8460" s="67"/>
      <c r="F8460" s="65"/>
      <c r="G8460" s="66"/>
      <c r="J8460" s="65"/>
      <c r="K8460" s="65"/>
      <c r="L8460" s="66"/>
      <c r="M8460" s="65"/>
      <c r="N8460" s="65"/>
      <c r="O8460" s="65"/>
      <c r="P8460" s="66"/>
      <c r="Q8460" s="31">
        <f t="shared" si="264"/>
        <v>9999</v>
      </c>
      <c r="R8460" s="31" t="str">
        <f t="shared" si="265"/>
        <v/>
      </c>
      <c r="S8460" s="29">
        <f>IF($Q8460&lt;Parâmetros!$E$19,$G8460-1,$G8460)</f>
        <v>0</v>
      </c>
    </row>
    <row r="8461" spans="1:19" x14ac:dyDescent="0.25">
      <c r="A8461" s="116"/>
      <c r="B8461" s="65"/>
      <c r="C8461" s="65"/>
      <c r="D8461" s="66"/>
      <c r="E8461" s="67"/>
      <c r="F8461" s="65"/>
      <c r="G8461" s="66"/>
      <c r="J8461" s="65"/>
      <c r="K8461" s="65"/>
      <c r="L8461" s="66"/>
      <c r="M8461" s="65"/>
      <c r="N8461" s="65"/>
      <c r="O8461" s="65"/>
      <c r="P8461" s="66"/>
      <c r="Q8461" s="31">
        <f t="shared" si="264"/>
        <v>9999</v>
      </c>
      <c r="R8461" s="31" t="str">
        <f t="shared" si="265"/>
        <v/>
      </c>
      <c r="S8461" s="29">
        <f>IF($Q8461&lt;Parâmetros!$E$19,$G8461-1,$G8461)</f>
        <v>0</v>
      </c>
    </row>
    <row r="8462" spans="1:19" x14ac:dyDescent="0.25">
      <c r="A8462" s="116"/>
      <c r="B8462" s="65"/>
      <c r="C8462" s="65"/>
      <c r="D8462" s="66"/>
      <c r="E8462" s="67"/>
      <c r="F8462" s="65"/>
      <c r="G8462" s="66"/>
      <c r="J8462" s="65"/>
      <c r="K8462" s="65"/>
      <c r="L8462" s="66"/>
      <c r="M8462" s="65"/>
      <c r="N8462" s="65"/>
      <c r="O8462" s="65"/>
      <c r="P8462" s="66"/>
      <c r="Q8462" s="31">
        <f t="shared" si="264"/>
        <v>9999</v>
      </c>
      <c r="R8462" s="31" t="str">
        <f t="shared" si="265"/>
        <v/>
      </c>
      <c r="S8462" s="29">
        <f>IF($Q8462&lt;Parâmetros!$E$19,$G8462-1,$G8462)</f>
        <v>0</v>
      </c>
    </row>
    <row r="8463" spans="1:19" x14ac:dyDescent="0.25">
      <c r="A8463" s="116"/>
      <c r="B8463" s="65"/>
      <c r="C8463" s="65"/>
      <c r="D8463" s="66"/>
      <c r="E8463" s="67"/>
      <c r="F8463" s="65"/>
      <c r="G8463" s="66"/>
      <c r="J8463" s="65"/>
      <c r="K8463" s="65"/>
      <c r="L8463" s="66"/>
      <c r="M8463" s="65"/>
      <c r="N8463" s="65"/>
      <c r="O8463" s="65"/>
      <c r="P8463" s="66"/>
      <c r="Q8463" s="31">
        <f t="shared" si="264"/>
        <v>9999</v>
      </c>
      <c r="R8463" s="31" t="str">
        <f t="shared" si="265"/>
        <v/>
      </c>
      <c r="S8463" s="29">
        <f>IF($Q8463&lt;Parâmetros!$E$19,$G8463-1,$G8463)</f>
        <v>0</v>
      </c>
    </row>
    <row r="8464" spans="1:19" x14ac:dyDescent="0.25">
      <c r="A8464" s="116"/>
      <c r="B8464" s="65"/>
      <c r="C8464" s="65"/>
      <c r="D8464" s="66"/>
      <c r="E8464" s="67"/>
      <c r="F8464" s="65"/>
      <c r="G8464" s="66"/>
      <c r="J8464" s="65"/>
      <c r="K8464" s="65"/>
      <c r="L8464" s="66"/>
      <c r="M8464" s="65"/>
      <c r="N8464" s="65"/>
      <c r="O8464" s="65"/>
      <c r="P8464" s="66"/>
      <c r="Q8464" s="31">
        <f t="shared" si="264"/>
        <v>9999</v>
      </c>
      <c r="R8464" s="31" t="str">
        <f t="shared" si="265"/>
        <v/>
      </c>
      <c r="S8464" s="29">
        <f>IF($Q8464&lt;Parâmetros!$E$19,$G8464-1,$G8464)</f>
        <v>0</v>
      </c>
    </row>
    <row r="8465" spans="1:19" x14ac:dyDescent="0.25">
      <c r="A8465" s="116"/>
      <c r="B8465" s="65"/>
      <c r="C8465" s="65"/>
      <c r="D8465" s="66"/>
      <c r="E8465" s="67"/>
      <c r="F8465" s="65"/>
      <c r="G8465" s="66"/>
      <c r="J8465" s="65"/>
      <c r="K8465" s="65"/>
      <c r="L8465" s="66"/>
      <c r="M8465" s="65"/>
      <c r="N8465" s="65"/>
      <c r="O8465" s="65"/>
      <c r="P8465" s="66"/>
      <c r="Q8465" s="31">
        <f t="shared" si="264"/>
        <v>9999</v>
      </c>
      <c r="R8465" s="31" t="str">
        <f t="shared" si="265"/>
        <v/>
      </c>
      <c r="S8465" s="29">
        <f>IF($Q8465&lt;Parâmetros!$E$19,$G8465-1,$G8465)</f>
        <v>0</v>
      </c>
    </row>
    <row r="8466" spans="1:19" x14ac:dyDescent="0.25">
      <c r="A8466" s="116"/>
      <c r="B8466" s="65"/>
      <c r="C8466" s="65"/>
      <c r="D8466" s="66"/>
      <c r="E8466" s="67"/>
      <c r="F8466" s="65"/>
      <c r="G8466" s="66"/>
      <c r="J8466" s="65"/>
      <c r="K8466" s="65"/>
      <c r="L8466" s="66"/>
      <c r="M8466" s="65"/>
      <c r="N8466" s="65"/>
      <c r="O8466" s="65"/>
      <c r="P8466" s="66"/>
      <c r="Q8466" s="31">
        <f t="shared" si="264"/>
        <v>9999</v>
      </c>
      <c r="R8466" s="31" t="str">
        <f t="shared" si="265"/>
        <v/>
      </c>
      <c r="S8466" s="29">
        <f>IF($Q8466&lt;Parâmetros!$E$19,$G8466-1,$G8466)</f>
        <v>0</v>
      </c>
    </row>
    <row r="8467" spans="1:19" x14ac:dyDescent="0.25">
      <c r="A8467" s="116"/>
      <c r="B8467" s="65"/>
      <c r="C8467" s="65"/>
      <c r="D8467" s="66"/>
      <c r="E8467" s="67"/>
      <c r="F8467" s="65"/>
      <c r="G8467" s="66"/>
      <c r="J8467" s="65"/>
      <c r="K8467" s="65"/>
      <c r="L8467" s="66"/>
      <c r="M8467" s="65"/>
      <c r="N8467" s="65"/>
      <c r="O8467" s="65"/>
      <c r="P8467" s="66"/>
      <c r="Q8467" s="31">
        <f t="shared" si="264"/>
        <v>9999</v>
      </c>
      <c r="R8467" s="31" t="str">
        <f t="shared" si="265"/>
        <v/>
      </c>
      <c r="S8467" s="29">
        <f>IF($Q8467&lt;Parâmetros!$E$19,$G8467-1,$G8467)</f>
        <v>0</v>
      </c>
    </row>
    <row r="8468" spans="1:19" x14ac:dyDescent="0.25">
      <c r="A8468" s="116"/>
      <c r="B8468" s="65"/>
      <c r="C8468" s="65"/>
      <c r="D8468" s="66"/>
      <c r="E8468" s="67"/>
      <c r="F8468" s="65"/>
      <c r="G8468" s="66"/>
      <c r="J8468" s="65"/>
      <c r="K8468" s="65"/>
      <c r="L8468" s="66"/>
      <c r="M8468" s="65"/>
      <c r="N8468" s="65"/>
      <c r="O8468" s="65"/>
      <c r="P8468" s="66"/>
      <c r="Q8468" s="31">
        <f t="shared" si="264"/>
        <v>9999</v>
      </c>
      <c r="R8468" s="31" t="str">
        <f t="shared" si="265"/>
        <v/>
      </c>
      <c r="S8468" s="29">
        <f>IF($Q8468&lt;Parâmetros!$E$19,$G8468-1,$G8468)</f>
        <v>0</v>
      </c>
    </row>
    <row r="8469" spans="1:19" x14ac:dyDescent="0.25">
      <c r="A8469" s="116"/>
      <c r="B8469" s="65"/>
      <c r="C8469" s="65"/>
      <c r="D8469" s="66"/>
      <c r="E8469" s="67"/>
      <c r="F8469" s="65"/>
      <c r="G8469" s="66"/>
      <c r="J8469" s="65"/>
      <c r="K8469" s="65"/>
      <c r="L8469" s="66"/>
      <c r="M8469" s="65"/>
      <c r="N8469" s="65"/>
      <c r="O8469" s="65"/>
      <c r="P8469" s="66"/>
      <c r="Q8469" s="31">
        <f t="shared" si="264"/>
        <v>9999</v>
      </c>
      <c r="R8469" s="31" t="str">
        <f t="shared" si="265"/>
        <v/>
      </c>
      <c r="S8469" s="29">
        <f>IF($Q8469&lt;Parâmetros!$E$19,$G8469-1,$G8469)</f>
        <v>0</v>
      </c>
    </row>
    <row r="8470" spans="1:19" x14ac:dyDescent="0.25">
      <c r="A8470" s="116"/>
      <c r="B8470" s="65"/>
      <c r="C8470" s="65"/>
      <c r="D8470" s="66"/>
      <c r="E8470" s="67"/>
      <c r="F8470" s="65"/>
      <c r="G8470" s="66"/>
      <c r="J8470" s="65"/>
      <c r="K8470" s="65"/>
      <c r="L8470" s="66"/>
      <c r="M8470" s="65"/>
      <c r="N8470" s="65"/>
      <c r="O8470" s="65"/>
      <c r="P8470" s="66"/>
      <c r="Q8470" s="31">
        <f t="shared" si="264"/>
        <v>9999</v>
      </c>
      <c r="R8470" s="31" t="str">
        <f t="shared" si="265"/>
        <v/>
      </c>
      <c r="S8470" s="29">
        <f>IF($Q8470&lt;Parâmetros!$E$19,$G8470-1,$G8470)</f>
        <v>0</v>
      </c>
    </row>
    <row r="8471" spans="1:19" x14ac:dyDescent="0.25">
      <c r="A8471" s="116"/>
      <c r="B8471" s="65"/>
      <c r="C8471" s="65"/>
      <c r="D8471" s="66"/>
      <c r="E8471" s="67"/>
      <c r="F8471" s="65"/>
      <c r="G8471" s="66"/>
      <c r="J8471" s="65"/>
      <c r="K8471" s="65"/>
      <c r="L8471" s="66"/>
      <c r="M8471" s="65"/>
      <c r="N8471" s="65"/>
      <c r="O8471" s="65"/>
      <c r="P8471" s="66"/>
      <c r="Q8471" s="31">
        <f t="shared" si="264"/>
        <v>9999</v>
      </c>
      <c r="R8471" s="31" t="str">
        <f t="shared" si="265"/>
        <v/>
      </c>
      <c r="S8471" s="29">
        <f>IF($Q8471&lt;Parâmetros!$E$19,$G8471-1,$G8471)</f>
        <v>0</v>
      </c>
    </row>
    <row r="8472" spans="1:19" x14ac:dyDescent="0.25">
      <c r="A8472" s="116"/>
      <c r="B8472" s="65"/>
      <c r="C8472" s="65"/>
      <c r="D8472" s="66"/>
      <c r="E8472" s="67"/>
      <c r="F8472" s="65"/>
      <c r="G8472" s="66"/>
      <c r="J8472" s="65"/>
      <c r="K8472" s="65"/>
      <c r="L8472" s="66"/>
      <c r="M8472" s="65"/>
      <c r="N8472" s="65"/>
      <c r="O8472" s="65"/>
      <c r="P8472" s="66"/>
      <c r="Q8472" s="31">
        <f t="shared" si="264"/>
        <v>9999</v>
      </c>
      <c r="R8472" s="31" t="str">
        <f t="shared" si="265"/>
        <v/>
      </c>
      <c r="S8472" s="29">
        <f>IF($Q8472&lt;Parâmetros!$E$19,$G8472-1,$G8472)</f>
        <v>0</v>
      </c>
    </row>
    <row r="8473" spans="1:19" x14ac:dyDescent="0.25">
      <c r="A8473" s="116"/>
      <c r="B8473" s="65"/>
      <c r="C8473" s="65"/>
      <c r="D8473" s="66"/>
      <c r="E8473" s="67"/>
      <c r="F8473" s="65"/>
      <c r="G8473" s="66"/>
      <c r="J8473" s="65"/>
      <c r="K8473" s="65"/>
      <c r="L8473" s="66"/>
      <c r="M8473" s="65"/>
      <c r="N8473" s="65"/>
      <c r="O8473" s="65"/>
      <c r="P8473" s="66"/>
      <c r="Q8473" s="31">
        <f t="shared" si="264"/>
        <v>9999</v>
      </c>
      <c r="R8473" s="31" t="str">
        <f t="shared" si="265"/>
        <v/>
      </c>
      <c r="S8473" s="29">
        <f>IF($Q8473&lt;Parâmetros!$E$19,$G8473-1,$G8473)</f>
        <v>0</v>
      </c>
    </row>
    <row r="8474" spans="1:19" x14ac:dyDescent="0.25">
      <c r="A8474" s="116"/>
      <c r="B8474" s="65"/>
      <c r="C8474" s="65"/>
      <c r="D8474" s="66"/>
      <c r="E8474" s="67"/>
      <c r="F8474" s="65"/>
      <c r="G8474" s="66"/>
      <c r="J8474" s="65"/>
      <c r="K8474" s="65"/>
      <c r="L8474" s="66"/>
      <c r="M8474" s="65"/>
      <c r="N8474" s="65"/>
      <c r="O8474" s="65"/>
      <c r="P8474" s="66"/>
      <c r="Q8474" s="31">
        <f t="shared" si="264"/>
        <v>9999</v>
      </c>
      <c r="R8474" s="31" t="str">
        <f t="shared" si="265"/>
        <v/>
      </c>
      <c r="S8474" s="29">
        <f>IF($Q8474&lt;Parâmetros!$E$19,$G8474-1,$G8474)</f>
        <v>0</v>
      </c>
    </row>
    <row r="8475" spans="1:19" x14ac:dyDescent="0.25">
      <c r="A8475" s="116"/>
      <c r="B8475" s="65"/>
      <c r="C8475" s="65"/>
      <c r="D8475" s="66"/>
      <c r="E8475" s="67"/>
      <c r="F8475" s="65"/>
      <c r="G8475" s="66"/>
      <c r="J8475" s="65"/>
      <c r="K8475" s="65"/>
      <c r="L8475" s="66"/>
      <c r="M8475" s="65"/>
      <c r="N8475" s="65"/>
      <c r="O8475" s="65"/>
      <c r="P8475" s="66"/>
      <c r="Q8475" s="31">
        <f t="shared" si="264"/>
        <v>9999</v>
      </c>
      <c r="R8475" s="31" t="str">
        <f t="shared" si="265"/>
        <v/>
      </c>
      <c r="S8475" s="29">
        <f>IF($Q8475&lt;Parâmetros!$E$19,$G8475-1,$G8475)</f>
        <v>0</v>
      </c>
    </row>
    <row r="8476" spans="1:19" x14ac:dyDescent="0.25">
      <c r="A8476" s="116"/>
      <c r="B8476" s="65"/>
      <c r="C8476" s="65"/>
      <c r="D8476" s="66"/>
      <c r="E8476" s="67"/>
      <c r="F8476" s="65"/>
      <c r="G8476" s="66"/>
      <c r="J8476" s="65"/>
      <c r="K8476" s="65"/>
      <c r="L8476" s="66"/>
      <c r="M8476" s="65"/>
      <c r="N8476" s="65"/>
      <c r="O8476" s="65"/>
      <c r="P8476" s="66"/>
      <c r="Q8476" s="31">
        <f t="shared" si="264"/>
        <v>9999</v>
      </c>
      <c r="R8476" s="31" t="str">
        <f t="shared" si="265"/>
        <v/>
      </c>
      <c r="S8476" s="29">
        <f>IF($Q8476&lt;Parâmetros!$E$19,$G8476-1,$G8476)</f>
        <v>0</v>
      </c>
    </row>
    <row r="8477" spans="1:19" x14ac:dyDescent="0.25">
      <c r="A8477" s="116"/>
      <c r="B8477" s="65"/>
      <c r="C8477" s="65"/>
      <c r="D8477" s="66"/>
      <c r="E8477" s="67"/>
      <c r="F8477" s="65"/>
      <c r="G8477" s="66"/>
      <c r="J8477" s="65"/>
      <c r="K8477" s="65"/>
      <c r="L8477" s="66"/>
      <c r="M8477" s="65"/>
      <c r="N8477" s="65"/>
      <c r="O8477" s="65"/>
      <c r="P8477" s="66"/>
      <c r="Q8477" s="31">
        <f t="shared" si="264"/>
        <v>9999</v>
      </c>
      <c r="R8477" s="31" t="str">
        <f t="shared" si="265"/>
        <v/>
      </c>
      <c r="S8477" s="29">
        <f>IF($Q8477&lt;Parâmetros!$E$19,$G8477-1,$G8477)</f>
        <v>0</v>
      </c>
    </row>
    <row r="8478" spans="1:19" x14ac:dyDescent="0.25">
      <c r="A8478" s="116"/>
      <c r="B8478" s="65"/>
      <c r="C8478" s="65"/>
      <c r="D8478" s="66"/>
      <c r="E8478" s="67"/>
      <c r="F8478" s="65"/>
      <c r="G8478" s="66"/>
      <c r="J8478" s="65"/>
      <c r="K8478" s="65"/>
      <c r="L8478" s="66"/>
      <c r="M8478" s="65"/>
      <c r="N8478" s="65"/>
      <c r="O8478" s="65"/>
      <c r="P8478" s="66"/>
      <c r="Q8478" s="31">
        <f t="shared" si="264"/>
        <v>9999</v>
      </c>
      <c r="R8478" s="31" t="str">
        <f t="shared" si="265"/>
        <v/>
      </c>
      <c r="S8478" s="29">
        <f>IF($Q8478&lt;Parâmetros!$E$19,$G8478-1,$G8478)</f>
        <v>0</v>
      </c>
    </row>
    <row r="8479" spans="1:19" x14ac:dyDescent="0.25">
      <c r="A8479" s="116"/>
      <c r="B8479" s="65"/>
      <c r="C8479" s="65"/>
      <c r="D8479" s="66"/>
      <c r="E8479" s="67"/>
      <c r="F8479" s="65"/>
      <c r="G8479" s="66"/>
      <c r="J8479" s="65"/>
      <c r="K8479" s="65"/>
      <c r="L8479" s="66"/>
      <c r="M8479" s="65"/>
      <c r="N8479" s="65"/>
      <c r="O8479" s="65"/>
      <c r="P8479" s="66"/>
      <c r="Q8479" s="31">
        <f t="shared" si="264"/>
        <v>9999</v>
      </c>
      <c r="R8479" s="31" t="str">
        <f t="shared" si="265"/>
        <v/>
      </c>
      <c r="S8479" s="29">
        <f>IF($Q8479&lt;Parâmetros!$E$19,$G8479-1,$G8479)</f>
        <v>0</v>
      </c>
    </row>
    <row r="8480" spans="1:19" x14ac:dyDescent="0.25">
      <c r="A8480" s="116"/>
      <c r="B8480" s="65"/>
      <c r="C8480" s="65"/>
      <c r="D8480" s="66"/>
      <c r="E8480" s="67"/>
      <c r="F8480" s="65"/>
      <c r="G8480" s="66"/>
      <c r="J8480" s="65"/>
      <c r="K8480" s="65"/>
      <c r="L8480" s="66"/>
      <c r="M8480" s="65"/>
      <c r="N8480" s="65"/>
      <c r="O8480" s="65"/>
      <c r="P8480" s="66"/>
      <c r="Q8480" s="31">
        <f t="shared" si="264"/>
        <v>9999</v>
      </c>
      <c r="R8480" s="31" t="str">
        <f t="shared" si="265"/>
        <v/>
      </c>
      <c r="S8480" s="29">
        <f>IF($Q8480&lt;Parâmetros!$E$19,$G8480-1,$G8480)</f>
        <v>0</v>
      </c>
    </row>
    <row r="8481" spans="1:19" x14ac:dyDescent="0.25">
      <c r="A8481" s="116"/>
      <c r="B8481" s="65"/>
      <c r="C8481" s="65"/>
      <c r="D8481" s="66"/>
      <c r="E8481" s="67"/>
      <c r="F8481" s="65"/>
      <c r="G8481" s="66"/>
      <c r="J8481" s="65"/>
      <c r="K8481" s="65"/>
      <c r="L8481" s="66"/>
      <c r="M8481" s="65"/>
      <c r="N8481" s="65"/>
      <c r="O8481" s="65"/>
      <c r="P8481" s="66"/>
      <c r="Q8481" s="31">
        <f t="shared" si="264"/>
        <v>9999</v>
      </c>
      <c r="R8481" s="31" t="str">
        <f t="shared" si="265"/>
        <v/>
      </c>
      <c r="S8481" s="29">
        <f>IF($Q8481&lt;Parâmetros!$E$19,$G8481-1,$G8481)</f>
        <v>0</v>
      </c>
    </row>
    <row r="8482" spans="1:19" x14ac:dyDescent="0.25">
      <c r="A8482" s="116"/>
      <c r="B8482" s="65"/>
      <c r="C8482" s="65"/>
      <c r="D8482" s="66"/>
      <c r="E8482" s="67"/>
      <c r="F8482" s="65"/>
      <c r="G8482" s="66"/>
      <c r="J8482" s="65"/>
      <c r="K8482" s="65"/>
      <c r="L8482" s="66"/>
      <c r="M8482" s="65"/>
      <c r="O8482" s="65"/>
      <c r="P8482" s="66"/>
      <c r="Q8482" s="31">
        <f t="shared" si="264"/>
        <v>9999</v>
      </c>
      <c r="R8482" s="31" t="str">
        <f t="shared" si="265"/>
        <v/>
      </c>
      <c r="S8482" s="29">
        <f>IF($Q8482&lt;Parâmetros!$E$19,$G8482-1,$G8482)</f>
        <v>0</v>
      </c>
    </row>
    <row r="8483" spans="1:19" x14ac:dyDescent="0.25">
      <c r="A8483" s="116"/>
      <c r="B8483" s="65"/>
      <c r="C8483" s="65"/>
      <c r="D8483" s="66"/>
      <c r="E8483" s="67"/>
      <c r="F8483" s="65"/>
      <c r="G8483" s="66"/>
      <c r="J8483" s="65"/>
      <c r="K8483" s="65"/>
      <c r="L8483" s="66"/>
      <c r="M8483" s="65"/>
      <c r="N8483" s="65"/>
      <c r="O8483" s="65"/>
      <c r="P8483" s="66"/>
      <c r="Q8483" s="31">
        <f t="shared" si="264"/>
        <v>9999</v>
      </c>
      <c r="R8483" s="31" t="str">
        <f t="shared" si="265"/>
        <v/>
      </c>
      <c r="S8483" s="29">
        <f>IF($Q8483&lt;Parâmetros!$E$19,$G8483-1,$G8483)</f>
        <v>0</v>
      </c>
    </row>
    <row r="8484" spans="1:19" x14ac:dyDescent="0.25">
      <c r="A8484" s="116"/>
      <c r="B8484" s="65"/>
      <c r="C8484" s="65"/>
      <c r="D8484" s="66"/>
      <c r="E8484" s="67"/>
      <c r="F8484" s="65"/>
      <c r="G8484" s="66"/>
      <c r="J8484" s="65"/>
      <c r="K8484" s="65"/>
      <c r="L8484" s="66"/>
      <c r="M8484" s="65"/>
      <c r="N8484" s="65"/>
      <c r="O8484" s="65"/>
      <c r="P8484" s="66"/>
      <c r="Q8484" s="31">
        <f t="shared" si="264"/>
        <v>9999</v>
      </c>
      <c r="R8484" s="31" t="str">
        <f t="shared" si="265"/>
        <v/>
      </c>
      <c r="S8484" s="29">
        <f>IF($Q8484&lt;Parâmetros!$E$19,$G8484-1,$G8484)</f>
        <v>0</v>
      </c>
    </row>
    <row r="8485" spans="1:19" x14ac:dyDescent="0.25">
      <c r="A8485" s="116"/>
      <c r="B8485" s="65"/>
      <c r="C8485" s="65"/>
      <c r="D8485" s="66"/>
      <c r="E8485" s="67"/>
      <c r="F8485" s="65"/>
      <c r="G8485" s="66"/>
      <c r="J8485" s="65"/>
      <c r="K8485" s="65"/>
      <c r="L8485" s="66"/>
      <c r="M8485" s="65"/>
      <c r="N8485" s="65"/>
      <c r="O8485" s="65"/>
      <c r="P8485" s="66"/>
      <c r="Q8485" s="31">
        <f t="shared" si="264"/>
        <v>9999</v>
      </c>
      <c r="R8485" s="31" t="str">
        <f t="shared" si="265"/>
        <v/>
      </c>
      <c r="S8485" s="29">
        <f>IF($Q8485&lt;Parâmetros!$E$19,$G8485-1,$G8485)</f>
        <v>0</v>
      </c>
    </row>
    <row r="8486" spans="1:19" x14ac:dyDescent="0.25">
      <c r="A8486" s="116"/>
      <c r="B8486" s="65"/>
      <c r="C8486" s="65"/>
      <c r="D8486" s="66"/>
      <c r="E8486" s="67"/>
      <c r="F8486" s="65"/>
      <c r="G8486" s="66"/>
      <c r="J8486" s="65"/>
      <c r="K8486" s="65"/>
      <c r="L8486" s="66"/>
      <c r="M8486" s="65"/>
      <c r="N8486" s="65"/>
      <c r="O8486" s="65"/>
      <c r="P8486" s="66"/>
      <c r="Q8486" s="31">
        <f t="shared" si="264"/>
        <v>9999</v>
      </c>
      <c r="R8486" s="31" t="str">
        <f t="shared" si="265"/>
        <v/>
      </c>
      <c r="S8486" s="29">
        <f>IF($Q8486&lt;Parâmetros!$E$19,$G8486-1,$G8486)</f>
        <v>0</v>
      </c>
    </row>
    <row r="8487" spans="1:19" x14ac:dyDescent="0.25">
      <c r="A8487" s="116"/>
      <c r="B8487" s="65"/>
      <c r="C8487" s="65"/>
      <c r="D8487" s="66"/>
      <c r="E8487" s="67"/>
      <c r="F8487" s="65"/>
      <c r="G8487" s="66"/>
      <c r="J8487" s="65"/>
      <c r="K8487" s="65"/>
      <c r="L8487" s="66"/>
      <c r="M8487" s="65"/>
      <c r="N8487" s="65"/>
      <c r="O8487" s="65"/>
      <c r="P8487" s="66"/>
      <c r="Q8487" s="31">
        <f t="shared" si="264"/>
        <v>9999</v>
      </c>
      <c r="R8487" s="31" t="str">
        <f t="shared" si="265"/>
        <v/>
      </c>
      <c r="S8487" s="29">
        <f>IF($Q8487&lt;Parâmetros!$E$19,$G8487-1,$G8487)</f>
        <v>0</v>
      </c>
    </row>
    <row r="8488" spans="1:19" x14ac:dyDescent="0.25">
      <c r="A8488" s="116"/>
      <c r="B8488" s="65"/>
      <c r="C8488" s="65"/>
      <c r="D8488" s="66"/>
      <c r="E8488" s="67"/>
      <c r="F8488" s="65"/>
      <c r="G8488" s="66"/>
      <c r="J8488" s="65"/>
      <c r="K8488" s="65"/>
      <c r="L8488" s="66"/>
      <c r="M8488" s="65"/>
      <c r="N8488" s="65"/>
      <c r="O8488" s="65"/>
      <c r="P8488" s="66"/>
      <c r="Q8488" s="31">
        <f t="shared" si="264"/>
        <v>9999</v>
      </c>
      <c r="R8488" s="31" t="str">
        <f t="shared" si="265"/>
        <v/>
      </c>
      <c r="S8488" s="29">
        <f>IF($Q8488&lt;Parâmetros!$E$19,$G8488-1,$G8488)</f>
        <v>0</v>
      </c>
    </row>
    <row r="8489" spans="1:19" x14ac:dyDescent="0.25">
      <c r="A8489" s="116"/>
      <c r="B8489" s="65"/>
      <c r="C8489" s="65"/>
      <c r="D8489" s="66"/>
      <c r="E8489" s="67"/>
      <c r="F8489" s="65"/>
      <c r="G8489" s="66"/>
      <c r="J8489" s="65"/>
      <c r="K8489" s="65"/>
      <c r="L8489" s="66"/>
      <c r="M8489" s="65"/>
      <c r="N8489" s="65"/>
      <c r="O8489" s="65"/>
      <c r="P8489" s="66"/>
      <c r="Q8489" s="31">
        <f t="shared" si="264"/>
        <v>9999</v>
      </c>
      <c r="R8489" s="31" t="str">
        <f t="shared" si="265"/>
        <v/>
      </c>
      <c r="S8489" s="29">
        <f>IF($Q8489&lt;Parâmetros!$E$19,$G8489-1,$G8489)</f>
        <v>0</v>
      </c>
    </row>
    <row r="8490" spans="1:19" x14ac:dyDescent="0.25">
      <c r="A8490" s="116"/>
      <c r="B8490" s="65"/>
      <c r="C8490" s="65"/>
      <c r="D8490" s="66"/>
      <c r="E8490" s="67"/>
      <c r="F8490" s="65"/>
      <c r="G8490" s="66"/>
      <c r="J8490" s="65"/>
      <c r="K8490" s="65"/>
      <c r="L8490" s="66"/>
      <c r="M8490" s="65"/>
      <c r="N8490" s="65"/>
      <c r="O8490" s="65"/>
      <c r="P8490" s="66"/>
      <c r="Q8490" s="31">
        <f t="shared" si="264"/>
        <v>9999</v>
      </c>
      <c r="R8490" s="31" t="str">
        <f t="shared" si="265"/>
        <v/>
      </c>
      <c r="S8490" s="29">
        <f>IF($Q8490&lt;Parâmetros!$E$19,$G8490-1,$G8490)</f>
        <v>0</v>
      </c>
    </row>
    <row r="8491" spans="1:19" x14ac:dyDescent="0.25">
      <c r="A8491" s="116"/>
      <c r="B8491" s="65"/>
      <c r="C8491" s="65"/>
      <c r="D8491" s="66"/>
      <c r="E8491" s="67"/>
      <c r="F8491" s="65"/>
      <c r="G8491" s="66"/>
      <c r="J8491" s="65"/>
      <c r="K8491" s="65"/>
      <c r="L8491" s="66"/>
      <c r="M8491" s="65"/>
      <c r="O8491" s="65"/>
      <c r="P8491" s="66"/>
      <c r="Q8491" s="31">
        <f t="shared" si="264"/>
        <v>9999</v>
      </c>
      <c r="R8491" s="31" t="str">
        <f t="shared" si="265"/>
        <v/>
      </c>
      <c r="S8491" s="29">
        <f>IF($Q8491&lt;Parâmetros!$E$19,$G8491-1,$G8491)</f>
        <v>0</v>
      </c>
    </row>
    <row r="8492" spans="1:19" x14ac:dyDescent="0.25">
      <c r="A8492" s="116"/>
      <c r="B8492" s="65"/>
      <c r="C8492" s="65"/>
      <c r="D8492" s="66"/>
      <c r="E8492" s="67"/>
      <c r="F8492" s="65"/>
      <c r="G8492" s="66"/>
      <c r="J8492" s="65"/>
      <c r="K8492" s="65"/>
      <c r="L8492" s="66"/>
      <c r="M8492" s="65"/>
      <c r="O8492" s="65"/>
      <c r="P8492" s="66"/>
      <c r="Q8492" s="31">
        <f t="shared" si="264"/>
        <v>9999</v>
      </c>
      <c r="R8492" s="31" t="str">
        <f t="shared" si="265"/>
        <v/>
      </c>
      <c r="S8492" s="29">
        <f>IF($Q8492&lt;Parâmetros!$E$19,$G8492-1,$G8492)</f>
        <v>0</v>
      </c>
    </row>
    <row r="8493" spans="1:19" x14ac:dyDescent="0.25">
      <c r="A8493" s="116"/>
      <c r="B8493" s="65"/>
      <c r="C8493" s="65"/>
      <c r="D8493" s="66"/>
      <c r="E8493" s="67"/>
      <c r="F8493" s="65"/>
      <c r="G8493" s="66"/>
      <c r="J8493" s="65"/>
      <c r="K8493" s="65"/>
      <c r="L8493" s="66"/>
      <c r="M8493" s="65"/>
      <c r="O8493" s="65"/>
      <c r="P8493" s="66"/>
      <c r="Q8493" s="31">
        <f t="shared" si="264"/>
        <v>9999</v>
      </c>
      <c r="R8493" s="31" t="str">
        <f t="shared" si="265"/>
        <v/>
      </c>
      <c r="S8493" s="29">
        <f>IF($Q8493&lt;Parâmetros!$E$19,$G8493-1,$G8493)</f>
        <v>0</v>
      </c>
    </row>
    <row r="8494" spans="1:19" x14ac:dyDescent="0.25">
      <c r="A8494" s="116"/>
      <c r="B8494" s="65"/>
      <c r="C8494" s="65"/>
      <c r="D8494" s="66"/>
      <c r="E8494" s="67"/>
      <c r="F8494" s="65"/>
      <c r="G8494" s="66"/>
      <c r="J8494" s="65"/>
      <c r="K8494" s="65"/>
      <c r="L8494" s="66"/>
      <c r="M8494" s="65"/>
      <c r="O8494" s="65"/>
      <c r="P8494" s="66"/>
      <c r="Q8494" s="31">
        <f t="shared" si="264"/>
        <v>9999</v>
      </c>
      <c r="R8494" s="31" t="str">
        <f t="shared" si="265"/>
        <v/>
      </c>
      <c r="S8494" s="29">
        <f>IF($Q8494&lt;Parâmetros!$E$19,$G8494-1,$G8494)</f>
        <v>0</v>
      </c>
    </row>
    <row r="8495" spans="1:19" x14ac:dyDescent="0.25">
      <c r="A8495" s="116"/>
      <c r="B8495" s="65"/>
      <c r="C8495" s="65"/>
      <c r="D8495" s="66"/>
      <c r="E8495" s="67"/>
      <c r="F8495" s="65"/>
      <c r="G8495" s="66"/>
      <c r="J8495" s="65"/>
      <c r="K8495" s="65"/>
      <c r="L8495" s="66"/>
      <c r="M8495" s="65"/>
      <c r="O8495" s="65"/>
      <c r="P8495" s="66"/>
      <c r="Q8495" s="31">
        <f t="shared" si="264"/>
        <v>9999</v>
      </c>
      <c r="R8495" s="31" t="str">
        <f t="shared" si="265"/>
        <v/>
      </c>
      <c r="S8495" s="29">
        <f>IF($Q8495&lt;Parâmetros!$E$19,$G8495-1,$G8495)</f>
        <v>0</v>
      </c>
    </row>
    <row r="8496" spans="1:19" x14ac:dyDescent="0.25">
      <c r="A8496" s="116"/>
      <c r="B8496" s="65"/>
      <c r="C8496" s="65"/>
      <c r="D8496" s="66"/>
      <c r="E8496" s="67"/>
      <c r="F8496" s="65"/>
      <c r="G8496" s="66"/>
      <c r="J8496" s="65"/>
      <c r="K8496" s="65"/>
      <c r="L8496" s="66"/>
      <c r="M8496" s="65"/>
      <c r="O8496" s="65"/>
      <c r="P8496" s="66"/>
      <c r="Q8496" s="31">
        <f t="shared" si="264"/>
        <v>9999</v>
      </c>
      <c r="R8496" s="31" t="str">
        <f t="shared" si="265"/>
        <v/>
      </c>
      <c r="S8496" s="29">
        <f>IF($Q8496&lt;Parâmetros!$E$19,$G8496-1,$G8496)</f>
        <v>0</v>
      </c>
    </row>
    <row r="8497" spans="1:19" x14ac:dyDescent="0.25">
      <c r="A8497" s="116"/>
      <c r="B8497" s="65"/>
      <c r="C8497" s="65"/>
      <c r="D8497" s="66"/>
      <c r="E8497" s="67"/>
      <c r="F8497" s="65"/>
      <c r="G8497" s="66"/>
      <c r="J8497" s="65"/>
      <c r="K8497" s="65"/>
      <c r="L8497" s="66"/>
      <c r="M8497" s="65"/>
      <c r="N8497" s="65"/>
      <c r="O8497" s="65"/>
      <c r="P8497" s="66"/>
      <c r="Q8497" s="31">
        <f t="shared" si="264"/>
        <v>9999</v>
      </c>
      <c r="R8497" s="31" t="str">
        <f t="shared" si="265"/>
        <v/>
      </c>
      <c r="S8497" s="29">
        <f>IF($Q8497&lt;Parâmetros!$E$19,$G8497-1,$G8497)</f>
        <v>0</v>
      </c>
    </row>
    <row r="8498" spans="1:19" x14ac:dyDescent="0.25">
      <c r="A8498" s="116"/>
      <c r="B8498" s="65"/>
      <c r="C8498" s="65"/>
      <c r="D8498" s="66"/>
      <c r="E8498" s="67"/>
      <c r="F8498" s="65"/>
      <c r="G8498" s="66"/>
      <c r="J8498" s="65"/>
      <c r="K8498" s="65"/>
      <c r="L8498" s="66"/>
      <c r="M8498" s="65"/>
      <c r="N8498" s="65"/>
      <c r="O8498" s="65"/>
      <c r="P8498" s="66"/>
      <c r="Q8498" s="31">
        <f t="shared" si="264"/>
        <v>9999</v>
      </c>
      <c r="R8498" s="31" t="str">
        <f t="shared" si="265"/>
        <v/>
      </c>
      <c r="S8498" s="29">
        <f>IF($Q8498&lt;Parâmetros!$E$19,$G8498-1,$G8498)</f>
        <v>0</v>
      </c>
    </row>
    <row r="8499" spans="1:19" x14ac:dyDescent="0.25">
      <c r="A8499" s="116"/>
      <c r="B8499" s="65"/>
      <c r="C8499" s="65"/>
      <c r="D8499" s="66"/>
      <c r="E8499" s="67"/>
      <c r="F8499" s="65"/>
      <c r="G8499" s="66"/>
      <c r="J8499" s="65"/>
      <c r="K8499" s="65"/>
      <c r="L8499" s="66"/>
      <c r="M8499" s="65"/>
      <c r="N8499" s="65"/>
      <c r="O8499" s="65"/>
      <c r="P8499" s="66"/>
      <c r="Q8499" s="31">
        <f t="shared" si="264"/>
        <v>9999</v>
      </c>
      <c r="R8499" s="31" t="str">
        <f t="shared" si="265"/>
        <v/>
      </c>
      <c r="S8499" s="29">
        <f>IF($Q8499&lt;Parâmetros!$E$19,$G8499-1,$G8499)</f>
        <v>0</v>
      </c>
    </row>
    <row r="8500" spans="1:19" x14ac:dyDescent="0.25">
      <c r="A8500" s="116"/>
      <c r="B8500" s="65"/>
      <c r="C8500" s="65"/>
      <c r="D8500" s="66"/>
      <c r="E8500" s="67"/>
      <c r="F8500" s="65"/>
      <c r="G8500" s="66"/>
      <c r="J8500" s="65"/>
      <c r="K8500" s="65"/>
      <c r="L8500" s="66"/>
      <c r="M8500" s="65"/>
      <c r="O8500" s="65"/>
      <c r="P8500" s="66"/>
      <c r="Q8500" s="31">
        <f t="shared" si="264"/>
        <v>9999</v>
      </c>
      <c r="R8500" s="31" t="str">
        <f t="shared" si="265"/>
        <v/>
      </c>
      <c r="S8500" s="29">
        <f>IF($Q8500&lt;Parâmetros!$E$19,$G8500-1,$G8500)</f>
        <v>0</v>
      </c>
    </row>
    <row r="8501" spans="1:19" x14ac:dyDescent="0.25">
      <c r="A8501" s="116"/>
      <c r="B8501" s="65"/>
      <c r="C8501" s="65"/>
      <c r="D8501" s="66"/>
      <c r="E8501" s="67"/>
      <c r="F8501" s="65"/>
      <c r="G8501" s="66"/>
      <c r="J8501" s="65"/>
      <c r="K8501" s="65"/>
      <c r="L8501" s="66"/>
      <c r="M8501" s="65"/>
      <c r="N8501" s="65"/>
      <c r="O8501" s="65"/>
      <c r="P8501" s="66"/>
      <c r="Q8501" s="31">
        <f t="shared" si="264"/>
        <v>9999</v>
      </c>
      <c r="R8501" s="31" t="str">
        <f t="shared" si="265"/>
        <v/>
      </c>
      <c r="S8501" s="29">
        <f>IF($Q8501&lt;Parâmetros!$E$19,$G8501-1,$G8501)</f>
        <v>0</v>
      </c>
    </row>
    <row r="8502" spans="1:19" x14ac:dyDescent="0.25">
      <c r="A8502" s="116"/>
      <c r="B8502" s="65"/>
      <c r="C8502" s="65"/>
      <c r="D8502" s="66"/>
      <c r="E8502" s="67"/>
      <c r="F8502" s="65"/>
      <c r="G8502" s="66"/>
      <c r="J8502" s="65"/>
      <c r="K8502" s="65"/>
      <c r="L8502" s="66"/>
      <c r="M8502" s="65"/>
      <c r="O8502" s="65"/>
      <c r="P8502" s="66"/>
      <c r="Q8502" s="31">
        <f t="shared" si="264"/>
        <v>9999</v>
      </c>
      <c r="R8502" s="31" t="str">
        <f t="shared" si="265"/>
        <v/>
      </c>
      <c r="S8502" s="29">
        <f>IF($Q8502&lt;Parâmetros!$E$19,$G8502-1,$G8502)</f>
        <v>0</v>
      </c>
    </row>
    <row r="8503" spans="1:19" x14ac:dyDescent="0.25">
      <c r="A8503" s="116"/>
      <c r="B8503" s="65"/>
      <c r="C8503" s="65"/>
      <c r="D8503" s="66"/>
      <c r="E8503" s="67"/>
      <c r="F8503" s="65"/>
      <c r="G8503" s="66"/>
      <c r="J8503" s="65"/>
      <c r="K8503" s="65"/>
      <c r="L8503" s="66"/>
      <c r="M8503" s="65"/>
      <c r="N8503" s="65"/>
      <c r="O8503" s="65"/>
      <c r="P8503" s="66"/>
      <c r="Q8503" s="31">
        <f t="shared" si="264"/>
        <v>9999</v>
      </c>
      <c r="R8503" s="31" t="str">
        <f t="shared" si="265"/>
        <v/>
      </c>
      <c r="S8503" s="29">
        <f>IF($Q8503&lt;Parâmetros!$E$19,$G8503-1,$G8503)</f>
        <v>0</v>
      </c>
    </row>
    <row r="8504" spans="1:19" x14ac:dyDescent="0.25">
      <c r="A8504" s="116"/>
      <c r="B8504" s="65"/>
      <c r="C8504" s="65"/>
      <c r="D8504" s="66"/>
      <c r="E8504" s="67"/>
      <c r="F8504" s="65"/>
      <c r="G8504" s="66"/>
      <c r="J8504" s="65"/>
      <c r="K8504" s="65"/>
      <c r="L8504" s="66"/>
      <c r="M8504" s="65"/>
      <c r="O8504" s="65"/>
      <c r="P8504" s="66"/>
      <c r="Q8504" s="31">
        <f t="shared" si="264"/>
        <v>9999</v>
      </c>
      <c r="R8504" s="31" t="str">
        <f t="shared" si="265"/>
        <v/>
      </c>
      <c r="S8504" s="29">
        <f>IF($Q8504&lt;Parâmetros!$E$19,$G8504-1,$G8504)</f>
        <v>0</v>
      </c>
    </row>
    <row r="8505" spans="1:19" x14ac:dyDescent="0.25">
      <c r="A8505" s="116"/>
      <c r="B8505" s="65"/>
      <c r="C8505" s="65"/>
      <c r="D8505" s="66"/>
      <c r="E8505" s="67"/>
      <c r="F8505" s="65"/>
      <c r="G8505" s="66"/>
      <c r="J8505" s="65"/>
      <c r="K8505" s="65"/>
      <c r="L8505" s="66"/>
      <c r="M8505" s="65"/>
      <c r="N8505" s="65"/>
      <c r="O8505" s="65"/>
      <c r="P8505" s="66"/>
      <c r="Q8505" s="31">
        <f t="shared" si="264"/>
        <v>9999</v>
      </c>
      <c r="R8505" s="31" t="str">
        <f t="shared" si="265"/>
        <v/>
      </c>
      <c r="S8505" s="29">
        <f>IF($Q8505&lt;Parâmetros!$E$19,$G8505-1,$G8505)</f>
        <v>0</v>
      </c>
    </row>
    <row r="8506" spans="1:19" x14ac:dyDescent="0.25">
      <c r="A8506" s="116"/>
      <c r="B8506" s="65"/>
      <c r="C8506" s="65"/>
      <c r="D8506" s="66"/>
      <c r="E8506" s="67"/>
      <c r="F8506" s="65"/>
      <c r="G8506" s="66"/>
      <c r="J8506" s="65"/>
      <c r="K8506" s="65"/>
      <c r="L8506" s="66"/>
      <c r="M8506" s="65"/>
      <c r="N8506" s="65"/>
      <c r="O8506" s="65"/>
      <c r="P8506" s="66"/>
      <c r="Q8506" s="31">
        <f t="shared" si="264"/>
        <v>9999</v>
      </c>
      <c r="R8506" s="31" t="str">
        <f t="shared" si="265"/>
        <v/>
      </c>
      <c r="S8506" s="29">
        <f>IF($Q8506&lt;Parâmetros!$E$19,$G8506-1,$G8506)</f>
        <v>0</v>
      </c>
    </row>
    <row r="8507" spans="1:19" x14ac:dyDescent="0.25">
      <c r="A8507" s="116"/>
      <c r="B8507" s="65"/>
      <c r="C8507" s="65"/>
      <c r="D8507" s="66"/>
      <c r="E8507" s="67"/>
      <c r="F8507" s="65"/>
      <c r="G8507" s="66"/>
      <c r="J8507" s="65"/>
      <c r="K8507" s="65"/>
      <c r="L8507" s="66"/>
      <c r="M8507" s="65"/>
      <c r="N8507" s="65"/>
      <c r="O8507" s="65"/>
      <c r="P8507" s="66"/>
      <c r="Q8507" s="31">
        <f t="shared" si="264"/>
        <v>9999</v>
      </c>
      <c r="R8507" s="31" t="str">
        <f t="shared" si="265"/>
        <v/>
      </c>
      <c r="S8507" s="29">
        <f>IF($Q8507&lt;Parâmetros!$E$19,$G8507-1,$G8507)</f>
        <v>0</v>
      </c>
    </row>
    <row r="8508" spans="1:19" x14ac:dyDescent="0.25">
      <c r="A8508" s="116"/>
      <c r="B8508" s="65"/>
      <c r="C8508" s="65"/>
      <c r="D8508" s="66"/>
      <c r="E8508" s="67"/>
      <c r="F8508" s="65"/>
      <c r="G8508" s="66"/>
      <c r="J8508" s="65"/>
      <c r="K8508" s="65"/>
      <c r="L8508" s="66"/>
      <c r="M8508" s="65"/>
      <c r="N8508" s="65"/>
      <c r="O8508" s="65"/>
      <c r="P8508" s="66"/>
      <c r="Q8508" s="31">
        <f t="shared" ref="Q8508:Q8571" si="266">IFERROR(VALUE(LEFT($J8508,2))*60+VALUE(MID($J8508,4,2)),9999)</f>
        <v>9999</v>
      </c>
      <c r="R8508" s="31" t="str">
        <f t="shared" ref="R8508:R8571" si="267">IFERROR(VALUE(LEFT($K8508,2))*60+VALUE(MID($K8508,4,2)),"")</f>
        <v/>
      </c>
      <c r="S8508" s="29">
        <f>IF($Q8508&lt;Parâmetros!$E$19,$G8508-1,$G8508)</f>
        <v>0</v>
      </c>
    </row>
    <row r="8509" spans="1:19" x14ac:dyDescent="0.25">
      <c r="A8509" s="116"/>
      <c r="B8509" s="65"/>
      <c r="C8509" s="65"/>
      <c r="D8509" s="66"/>
      <c r="E8509" s="67"/>
      <c r="F8509" s="65"/>
      <c r="G8509" s="66"/>
      <c r="J8509" s="65"/>
      <c r="K8509" s="65"/>
      <c r="L8509" s="66"/>
      <c r="M8509" s="65"/>
      <c r="O8509" s="65"/>
      <c r="P8509" s="66"/>
      <c r="Q8509" s="31">
        <f t="shared" si="266"/>
        <v>9999</v>
      </c>
      <c r="R8509" s="31" t="str">
        <f t="shared" si="267"/>
        <v/>
      </c>
      <c r="S8509" s="29">
        <f>IF($Q8509&lt;Parâmetros!$E$19,$G8509-1,$G8509)</f>
        <v>0</v>
      </c>
    </row>
    <row r="8510" spans="1:19" x14ac:dyDescent="0.25">
      <c r="A8510" s="116"/>
      <c r="B8510" s="65"/>
      <c r="C8510" s="65"/>
      <c r="D8510" s="66"/>
      <c r="E8510" s="67"/>
      <c r="F8510" s="65"/>
      <c r="G8510" s="66"/>
      <c r="J8510" s="65"/>
      <c r="K8510" s="65"/>
      <c r="L8510" s="66"/>
      <c r="M8510" s="65"/>
      <c r="N8510" s="65"/>
      <c r="O8510" s="65"/>
      <c r="P8510" s="66"/>
      <c r="Q8510" s="31">
        <f t="shared" si="266"/>
        <v>9999</v>
      </c>
      <c r="R8510" s="31" t="str">
        <f t="shared" si="267"/>
        <v/>
      </c>
      <c r="S8510" s="29">
        <f>IF($Q8510&lt;Parâmetros!$E$19,$G8510-1,$G8510)</f>
        <v>0</v>
      </c>
    </row>
    <row r="8511" spans="1:19" x14ac:dyDescent="0.25">
      <c r="A8511" s="116"/>
      <c r="B8511" s="65"/>
      <c r="C8511" s="65"/>
      <c r="D8511" s="66"/>
      <c r="E8511" s="67"/>
      <c r="F8511" s="65"/>
      <c r="G8511" s="66"/>
      <c r="J8511" s="65"/>
      <c r="K8511" s="65"/>
      <c r="L8511" s="66"/>
      <c r="M8511" s="65"/>
      <c r="N8511" s="65"/>
      <c r="O8511" s="65"/>
      <c r="P8511" s="66"/>
      <c r="Q8511" s="31">
        <f t="shared" si="266"/>
        <v>9999</v>
      </c>
      <c r="R8511" s="31" t="str">
        <f t="shared" si="267"/>
        <v/>
      </c>
      <c r="S8511" s="29">
        <f>IF($Q8511&lt;Parâmetros!$E$19,$G8511-1,$G8511)</f>
        <v>0</v>
      </c>
    </row>
    <row r="8512" spans="1:19" x14ac:dyDescent="0.25">
      <c r="A8512" s="116"/>
      <c r="B8512" s="65"/>
      <c r="C8512" s="65"/>
      <c r="D8512" s="66"/>
      <c r="E8512" s="67"/>
      <c r="F8512" s="65"/>
      <c r="G8512" s="66"/>
      <c r="J8512" s="65"/>
      <c r="K8512" s="65"/>
      <c r="L8512" s="66"/>
      <c r="M8512" s="65"/>
      <c r="N8512" s="65"/>
      <c r="O8512" s="65"/>
      <c r="P8512" s="66"/>
      <c r="Q8512" s="31">
        <f t="shared" si="266"/>
        <v>9999</v>
      </c>
      <c r="R8512" s="31" t="str">
        <f t="shared" si="267"/>
        <v/>
      </c>
      <c r="S8512" s="29">
        <f>IF($Q8512&lt;Parâmetros!$E$19,$G8512-1,$G8512)</f>
        <v>0</v>
      </c>
    </row>
    <row r="8513" spans="1:19" x14ac:dyDescent="0.25">
      <c r="A8513" s="116"/>
      <c r="B8513" s="65"/>
      <c r="C8513" s="65"/>
      <c r="D8513" s="66"/>
      <c r="E8513" s="67"/>
      <c r="F8513" s="65"/>
      <c r="G8513" s="66"/>
      <c r="J8513" s="65"/>
      <c r="K8513" s="65"/>
      <c r="L8513" s="66"/>
      <c r="M8513" s="65"/>
      <c r="N8513" s="65"/>
      <c r="O8513" s="65"/>
      <c r="P8513" s="66"/>
      <c r="Q8513" s="31">
        <f t="shared" si="266"/>
        <v>9999</v>
      </c>
      <c r="R8513" s="31" t="str">
        <f t="shared" si="267"/>
        <v/>
      </c>
      <c r="S8513" s="29">
        <f>IF($Q8513&lt;Parâmetros!$E$19,$G8513-1,$G8513)</f>
        <v>0</v>
      </c>
    </row>
    <row r="8514" spans="1:19" x14ac:dyDescent="0.25">
      <c r="A8514" s="116"/>
      <c r="B8514" s="65"/>
      <c r="C8514" s="65"/>
      <c r="D8514" s="66"/>
      <c r="E8514" s="67"/>
      <c r="F8514" s="65"/>
      <c r="G8514" s="66"/>
      <c r="J8514" s="65"/>
      <c r="K8514" s="65"/>
      <c r="L8514" s="66"/>
      <c r="M8514" s="65"/>
      <c r="O8514" s="65"/>
      <c r="P8514" s="66"/>
      <c r="Q8514" s="31">
        <f t="shared" si="266"/>
        <v>9999</v>
      </c>
      <c r="R8514" s="31" t="str">
        <f t="shared" si="267"/>
        <v/>
      </c>
      <c r="S8514" s="29">
        <f>IF($Q8514&lt;Parâmetros!$E$19,$G8514-1,$G8514)</f>
        <v>0</v>
      </c>
    </row>
    <row r="8515" spans="1:19" x14ac:dyDescent="0.25">
      <c r="A8515" s="116"/>
      <c r="B8515" s="65"/>
      <c r="C8515" s="65"/>
      <c r="D8515" s="66"/>
      <c r="E8515" s="67"/>
      <c r="F8515" s="65"/>
      <c r="G8515" s="66"/>
      <c r="J8515" s="65"/>
      <c r="K8515" s="65"/>
      <c r="L8515" s="66"/>
      <c r="M8515" s="65"/>
      <c r="O8515" s="65"/>
      <c r="P8515" s="66"/>
      <c r="Q8515" s="31">
        <f t="shared" si="266"/>
        <v>9999</v>
      </c>
      <c r="R8515" s="31" t="str">
        <f t="shared" si="267"/>
        <v/>
      </c>
      <c r="S8515" s="29">
        <f>IF($Q8515&lt;Parâmetros!$E$19,$G8515-1,$G8515)</f>
        <v>0</v>
      </c>
    </row>
    <row r="8516" spans="1:19" x14ac:dyDescent="0.25">
      <c r="A8516" s="116"/>
      <c r="B8516" s="65"/>
      <c r="C8516" s="65"/>
      <c r="D8516" s="66"/>
      <c r="E8516" s="67"/>
      <c r="F8516" s="65"/>
      <c r="G8516" s="66"/>
      <c r="J8516" s="65"/>
      <c r="K8516" s="65"/>
      <c r="L8516" s="66"/>
      <c r="M8516" s="65"/>
      <c r="O8516" s="65"/>
      <c r="P8516" s="66"/>
      <c r="Q8516" s="31">
        <f t="shared" si="266"/>
        <v>9999</v>
      </c>
      <c r="R8516" s="31" t="str">
        <f t="shared" si="267"/>
        <v/>
      </c>
      <c r="S8516" s="29">
        <f>IF($Q8516&lt;Parâmetros!$E$19,$G8516-1,$G8516)</f>
        <v>0</v>
      </c>
    </row>
    <row r="8517" spans="1:19" x14ac:dyDescent="0.25">
      <c r="A8517" s="116"/>
      <c r="B8517" s="65"/>
      <c r="C8517" s="65"/>
      <c r="D8517" s="66"/>
      <c r="E8517" s="67"/>
      <c r="F8517" s="65"/>
      <c r="G8517" s="66"/>
      <c r="J8517" s="65"/>
      <c r="K8517" s="65"/>
      <c r="L8517" s="66"/>
      <c r="M8517" s="65"/>
      <c r="N8517" s="65"/>
      <c r="O8517" s="65"/>
      <c r="P8517" s="66"/>
      <c r="Q8517" s="31">
        <f t="shared" si="266"/>
        <v>9999</v>
      </c>
      <c r="R8517" s="31" t="str">
        <f t="shared" si="267"/>
        <v/>
      </c>
      <c r="S8517" s="29">
        <f>IF($Q8517&lt;Parâmetros!$E$19,$G8517-1,$G8517)</f>
        <v>0</v>
      </c>
    </row>
    <row r="8518" spans="1:19" x14ac:dyDescent="0.25">
      <c r="A8518" s="116"/>
      <c r="B8518" s="65"/>
      <c r="C8518" s="65"/>
      <c r="D8518" s="66"/>
      <c r="E8518" s="67"/>
      <c r="F8518" s="65"/>
      <c r="G8518" s="66"/>
      <c r="J8518" s="65"/>
      <c r="K8518" s="65"/>
      <c r="L8518" s="66"/>
      <c r="M8518" s="65"/>
      <c r="N8518" s="65"/>
      <c r="O8518" s="65"/>
      <c r="P8518" s="66"/>
      <c r="Q8518" s="31">
        <f t="shared" si="266"/>
        <v>9999</v>
      </c>
      <c r="R8518" s="31" t="str">
        <f t="shared" si="267"/>
        <v/>
      </c>
      <c r="S8518" s="29">
        <f>IF($Q8518&lt;Parâmetros!$E$19,$G8518-1,$G8518)</f>
        <v>0</v>
      </c>
    </row>
    <row r="8519" spans="1:19" x14ac:dyDescent="0.25">
      <c r="A8519" s="116"/>
      <c r="B8519" s="65"/>
      <c r="C8519" s="65"/>
      <c r="D8519" s="66"/>
      <c r="E8519" s="67"/>
      <c r="F8519" s="65"/>
      <c r="G8519" s="66"/>
      <c r="J8519" s="65"/>
      <c r="K8519" s="65"/>
      <c r="L8519" s="66"/>
      <c r="M8519" s="65"/>
      <c r="N8519" s="65"/>
      <c r="O8519" s="65"/>
      <c r="P8519" s="66"/>
      <c r="Q8519" s="31">
        <f t="shared" si="266"/>
        <v>9999</v>
      </c>
      <c r="R8519" s="31" t="str">
        <f t="shared" si="267"/>
        <v/>
      </c>
      <c r="S8519" s="29">
        <f>IF($Q8519&lt;Parâmetros!$E$19,$G8519-1,$G8519)</f>
        <v>0</v>
      </c>
    </row>
    <row r="8520" spans="1:19" x14ac:dyDescent="0.25">
      <c r="A8520" s="116"/>
      <c r="B8520" s="65"/>
      <c r="C8520" s="65"/>
      <c r="D8520" s="66"/>
      <c r="E8520" s="67"/>
      <c r="F8520" s="65"/>
      <c r="G8520" s="66"/>
      <c r="J8520" s="65"/>
      <c r="K8520" s="65"/>
      <c r="L8520" s="66"/>
      <c r="M8520" s="65"/>
      <c r="N8520" s="65"/>
      <c r="O8520" s="65"/>
      <c r="P8520" s="66"/>
      <c r="Q8520" s="31">
        <f t="shared" si="266"/>
        <v>9999</v>
      </c>
      <c r="R8520" s="31" t="str">
        <f t="shared" si="267"/>
        <v/>
      </c>
      <c r="S8520" s="29">
        <f>IF($Q8520&lt;Parâmetros!$E$19,$G8520-1,$G8520)</f>
        <v>0</v>
      </c>
    </row>
    <row r="8521" spans="1:19" x14ac:dyDescent="0.25">
      <c r="A8521" s="116"/>
      <c r="B8521" s="65"/>
      <c r="C8521" s="65"/>
      <c r="D8521" s="66"/>
      <c r="E8521" s="67"/>
      <c r="F8521" s="65"/>
      <c r="G8521" s="66"/>
      <c r="J8521" s="65"/>
      <c r="K8521" s="65"/>
      <c r="L8521" s="66"/>
      <c r="M8521" s="65"/>
      <c r="N8521" s="65"/>
      <c r="O8521" s="65"/>
      <c r="P8521" s="66"/>
      <c r="Q8521" s="31">
        <f t="shared" si="266"/>
        <v>9999</v>
      </c>
      <c r="R8521" s="31" t="str">
        <f t="shared" si="267"/>
        <v/>
      </c>
      <c r="S8521" s="29">
        <f>IF($Q8521&lt;Parâmetros!$E$19,$G8521-1,$G8521)</f>
        <v>0</v>
      </c>
    </row>
    <row r="8522" spans="1:19" x14ac:dyDescent="0.25">
      <c r="A8522" s="116"/>
      <c r="B8522" s="65"/>
      <c r="C8522" s="65"/>
      <c r="D8522" s="66"/>
      <c r="E8522" s="67"/>
      <c r="F8522" s="65"/>
      <c r="G8522" s="66"/>
      <c r="J8522" s="65"/>
      <c r="K8522" s="65"/>
      <c r="L8522" s="66"/>
      <c r="M8522" s="65"/>
      <c r="N8522" s="65"/>
      <c r="O8522" s="65"/>
      <c r="P8522" s="66"/>
      <c r="Q8522" s="31">
        <f t="shared" si="266"/>
        <v>9999</v>
      </c>
      <c r="R8522" s="31" t="str">
        <f t="shared" si="267"/>
        <v/>
      </c>
      <c r="S8522" s="29">
        <f>IF($Q8522&lt;Parâmetros!$E$19,$G8522-1,$G8522)</f>
        <v>0</v>
      </c>
    </row>
    <row r="8523" spans="1:19" x14ac:dyDescent="0.25">
      <c r="A8523" s="116"/>
      <c r="B8523" s="65"/>
      <c r="C8523" s="65"/>
      <c r="D8523" s="66"/>
      <c r="E8523" s="67"/>
      <c r="F8523" s="65"/>
      <c r="G8523" s="66"/>
      <c r="J8523" s="65"/>
      <c r="K8523" s="65"/>
      <c r="L8523" s="66"/>
      <c r="M8523" s="65"/>
      <c r="N8523" s="65"/>
      <c r="O8523" s="65"/>
      <c r="P8523" s="66"/>
      <c r="Q8523" s="31">
        <f t="shared" si="266"/>
        <v>9999</v>
      </c>
      <c r="R8523" s="31" t="str">
        <f t="shared" si="267"/>
        <v/>
      </c>
      <c r="S8523" s="29">
        <f>IF($Q8523&lt;Parâmetros!$E$19,$G8523-1,$G8523)</f>
        <v>0</v>
      </c>
    </row>
    <row r="8524" spans="1:19" x14ac:dyDescent="0.25">
      <c r="A8524" s="116"/>
      <c r="B8524" s="65"/>
      <c r="C8524" s="65"/>
      <c r="D8524" s="66"/>
      <c r="E8524" s="67"/>
      <c r="F8524" s="65"/>
      <c r="G8524" s="66"/>
      <c r="J8524" s="65"/>
      <c r="K8524" s="65"/>
      <c r="L8524" s="66"/>
      <c r="M8524" s="65"/>
      <c r="N8524" s="65"/>
      <c r="O8524" s="65"/>
      <c r="P8524" s="66"/>
      <c r="Q8524" s="31">
        <f t="shared" si="266"/>
        <v>9999</v>
      </c>
      <c r="R8524" s="31" t="str">
        <f t="shared" si="267"/>
        <v/>
      </c>
      <c r="S8524" s="29">
        <f>IF($Q8524&lt;Parâmetros!$E$19,$G8524-1,$G8524)</f>
        <v>0</v>
      </c>
    </row>
    <row r="8525" spans="1:19" x14ac:dyDescent="0.25">
      <c r="A8525" s="116"/>
      <c r="B8525" s="65"/>
      <c r="C8525" s="65"/>
      <c r="D8525" s="66"/>
      <c r="E8525" s="67"/>
      <c r="F8525" s="65"/>
      <c r="G8525" s="66"/>
      <c r="J8525" s="65"/>
      <c r="K8525" s="65"/>
      <c r="L8525" s="66"/>
      <c r="M8525" s="65"/>
      <c r="N8525" s="65"/>
      <c r="O8525" s="65"/>
      <c r="P8525" s="66"/>
      <c r="Q8525" s="31">
        <f t="shared" si="266"/>
        <v>9999</v>
      </c>
      <c r="R8525" s="31" t="str">
        <f t="shared" si="267"/>
        <v/>
      </c>
      <c r="S8525" s="29">
        <f>IF($Q8525&lt;Parâmetros!$E$19,$G8525-1,$G8525)</f>
        <v>0</v>
      </c>
    </row>
    <row r="8526" spans="1:19" x14ac:dyDescent="0.25">
      <c r="A8526" s="116"/>
      <c r="B8526" s="65"/>
      <c r="C8526" s="65"/>
      <c r="D8526" s="66"/>
      <c r="E8526" s="67"/>
      <c r="F8526" s="65"/>
      <c r="G8526" s="66"/>
      <c r="J8526" s="65"/>
      <c r="K8526" s="65"/>
      <c r="L8526" s="66"/>
      <c r="M8526" s="65"/>
      <c r="O8526" s="65"/>
      <c r="P8526" s="66"/>
      <c r="Q8526" s="31">
        <f t="shared" si="266"/>
        <v>9999</v>
      </c>
      <c r="R8526" s="31" t="str">
        <f t="shared" si="267"/>
        <v/>
      </c>
      <c r="S8526" s="29">
        <f>IF($Q8526&lt;Parâmetros!$E$19,$G8526-1,$G8526)</f>
        <v>0</v>
      </c>
    </row>
    <row r="8527" spans="1:19" x14ac:dyDescent="0.25">
      <c r="A8527" s="116"/>
      <c r="B8527" s="65"/>
      <c r="C8527" s="65"/>
      <c r="D8527" s="66"/>
      <c r="E8527" s="67"/>
      <c r="F8527" s="65"/>
      <c r="G8527" s="66"/>
      <c r="J8527" s="65"/>
      <c r="K8527" s="65"/>
      <c r="L8527" s="66"/>
      <c r="M8527" s="65"/>
      <c r="N8527" s="65"/>
      <c r="O8527" s="65"/>
      <c r="P8527" s="66"/>
      <c r="Q8527" s="31">
        <f t="shared" si="266"/>
        <v>9999</v>
      </c>
      <c r="R8527" s="31" t="str">
        <f t="shared" si="267"/>
        <v/>
      </c>
      <c r="S8527" s="29">
        <f>IF($Q8527&lt;Parâmetros!$E$19,$G8527-1,$G8527)</f>
        <v>0</v>
      </c>
    </row>
    <row r="8528" spans="1:19" x14ac:dyDescent="0.25">
      <c r="A8528" s="116"/>
      <c r="B8528" s="65"/>
      <c r="C8528" s="65"/>
      <c r="D8528" s="66"/>
      <c r="E8528" s="67"/>
      <c r="F8528" s="65"/>
      <c r="G8528" s="66"/>
      <c r="J8528" s="65"/>
      <c r="K8528" s="65"/>
      <c r="L8528" s="66"/>
      <c r="M8528" s="65"/>
      <c r="O8528" s="65"/>
      <c r="P8528" s="66"/>
      <c r="Q8528" s="31">
        <f t="shared" si="266"/>
        <v>9999</v>
      </c>
      <c r="R8528" s="31" t="str">
        <f t="shared" si="267"/>
        <v/>
      </c>
      <c r="S8528" s="29">
        <f>IF($Q8528&lt;Parâmetros!$E$19,$G8528-1,$G8528)</f>
        <v>0</v>
      </c>
    </row>
    <row r="8529" spans="1:19" x14ac:dyDescent="0.25">
      <c r="A8529" s="116"/>
      <c r="B8529" s="65"/>
      <c r="C8529" s="65"/>
      <c r="D8529" s="66"/>
      <c r="E8529" s="67"/>
      <c r="F8529" s="65"/>
      <c r="G8529" s="66"/>
      <c r="J8529" s="65"/>
      <c r="K8529" s="65"/>
      <c r="L8529" s="66"/>
      <c r="M8529" s="65"/>
      <c r="O8529" s="65"/>
      <c r="P8529" s="66"/>
      <c r="Q8529" s="31">
        <f t="shared" si="266"/>
        <v>9999</v>
      </c>
      <c r="R8529" s="31" t="str">
        <f t="shared" si="267"/>
        <v/>
      </c>
      <c r="S8529" s="29">
        <f>IF($Q8529&lt;Parâmetros!$E$19,$G8529-1,$G8529)</f>
        <v>0</v>
      </c>
    </row>
    <row r="8530" spans="1:19" x14ac:dyDescent="0.25">
      <c r="A8530" s="116"/>
      <c r="B8530" s="65"/>
      <c r="C8530" s="65"/>
      <c r="D8530" s="66"/>
      <c r="E8530" s="67"/>
      <c r="F8530" s="65"/>
      <c r="G8530" s="66"/>
      <c r="J8530" s="65"/>
      <c r="K8530" s="65"/>
      <c r="L8530" s="66"/>
      <c r="M8530" s="65"/>
      <c r="N8530" s="65"/>
      <c r="O8530" s="65"/>
      <c r="P8530" s="66"/>
      <c r="Q8530" s="31">
        <f t="shared" si="266"/>
        <v>9999</v>
      </c>
      <c r="R8530" s="31" t="str">
        <f t="shared" si="267"/>
        <v/>
      </c>
      <c r="S8530" s="29">
        <f>IF($Q8530&lt;Parâmetros!$E$19,$G8530-1,$G8530)</f>
        <v>0</v>
      </c>
    </row>
    <row r="8531" spans="1:19" x14ac:dyDescent="0.25">
      <c r="A8531" s="116"/>
      <c r="B8531" s="65"/>
      <c r="C8531" s="65"/>
      <c r="D8531" s="66"/>
      <c r="E8531" s="67"/>
      <c r="F8531" s="65"/>
      <c r="G8531" s="66"/>
      <c r="J8531" s="65"/>
      <c r="K8531" s="65"/>
      <c r="L8531" s="66"/>
      <c r="M8531" s="65"/>
      <c r="N8531" s="65"/>
      <c r="O8531" s="65"/>
      <c r="P8531" s="66"/>
      <c r="Q8531" s="31">
        <f t="shared" si="266"/>
        <v>9999</v>
      </c>
      <c r="R8531" s="31" t="str">
        <f t="shared" si="267"/>
        <v/>
      </c>
      <c r="S8531" s="29">
        <f>IF($Q8531&lt;Parâmetros!$E$19,$G8531-1,$G8531)</f>
        <v>0</v>
      </c>
    </row>
    <row r="8532" spans="1:19" x14ac:dyDescent="0.25">
      <c r="A8532" s="116"/>
      <c r="B8532" s="65"/>
      <c r="C8532" s="65"/>
      <c r="D8532" s="66"/>
      <c r="E8532" s="67"/>
      <c r="F8532" s="65"/>
      <c r="G8532" s="66"/>
      <c r="J8532" s="65"/>
      <c r="K8532" s="65"/>
      <c r="L8532" s="66"/>
      <c r="M8532" s="65"/>
      <c r="N8532" s="65"/>
      <c r="O8532" s="65"/>
      <c r="P8532" s="66"/>
      <c r="Q8532" s="31">
        <f t="shared" si="266"/>
        <v>9999</v>
      </c>
      <c r="R8532" s="31" t="str">
        <f t="shared" si="267"/>
        <v/>
      </c>
      <c r="S8532" s="29">
        <f>IF($Q8532&lt;Parâmetros!$E$19,$G8532-1,$G8532)</f>
        <v>0</v>
      </c>
    </row>
    <row r="8533" spans="1:19" x14ac:dyDescent="0.25">
      <c r="A8533" s="116"/>
      <c r="B8533" s="65"/>
      <c r="C8533" s="65"/>
      <c r="D8533" s="66"/>
      <c r="E8533" s="67"/>
      <c r="F8533" s="65"/>
      <c r="G8533" s="66"/>
      <c r="J8533" s="65"/>
      <c r="K8533" s="65"/>
      <c r="L8533" s="66"/>
      <c r="M8533" s="65"/>
      <c r="N8533" s="65"/>
      <c r="O8533" s="65"/>
      <c r="P8533" s="66"/>
      <c r="Q8533" s="31">
        <f t="shared" si="266"/>
        <v>9999</v>
      </c>
      <c r="R8533" s="31" t="str">
        <f t="shared" si="267"/>
        <v/>
      </c>
      <c r="S8533" s="29">
        <f>IF($Q8533&lt;Parâmetros!$E$19,$G8533-1,$G8533)</f>
        <v>0</v>
      </c>
    </row>
    <row r="8534" spans="1:19" x14ac:dyDescent="0.25">
      <c r="A8534" s="116"/>
      <c r="B8534" s="65"/>
      <c r="C8534" s="65"/>
      <c r="D8534" s="66"/>
      <c r="E8534" s="67"/>
      <c r="F8534" s="65"/>
      <c r="G8534" s="66"/>
      <c r="J8534" s="65"/>
      <c r="K8534" s="65"/>
      <c r="L8534" s="66"/>
      <c r="M8534" s="65"/>
      <c r="O8534" s="65"/>
      <c r="P8534" s="66"/>
      <c r="Q8534" s="31">
        <f t="shared" si="266"/>
        <v>9999</v>
      </c>
      <c r="R8534" s="31" t="str">
        <f t="shared" si="267"/>
        <v/>
      </c>
      <c r="S8534" s="29">
        <f>IF($Q8534&lt;Parâmetros!$E$19,$G8534-1,$G8534)</f>
        <v>0</v>
      </c>
    </row>
    <row r="8535" spans="1:19" x14ac:dyDescent="0.25">
      <c r="A8535" s="116"/>
      <c r="B8535" s="65"/>
      <c r="C8535" s="65"/>
      <c r="D8535" s="66"/>
      <c r="E8535" s="67"/>
      <c r="F8535" s="65"/>
      <c r="G8535" s="66"/>
      <c r="J8535" s="65"/>
      <c r="K8535" s="65"/>
      <c r="L8535" s="66"/>
      <c r="M8535" s="65"/>
      <c r="N8535" s="65"/>
      <c r="O8535" s="65"/>
      <c r="P8535" s="66"/>
      <c r="Q8535" s="31">
        <f t="shared" si="266"/>
        <v>9999</v>
      </c>
      <c r="R8535" s="31" t="str">
        <f t="shared" si="267"/>
        <v/>
      </c>
      <c r="S8535" s="29">
        <f>IF($Q8535&lt;Parâmetros!$E$19,$G8535-1,$G8535)</f>
        <v>0</v>
      </c>
    </row>
    <row r="8536" spans="1:19" x14ac:dyDescent="0.25">
      <c r="A8536" s="116"/>
      <c r="B8536" s="65"/>
      <c r="C8536" s="65"/>
      <c r="D8536" s="66"/>
      <c r="E8536" s="67"/>
      <c r="F8536" s="65"/>
      <c r="G8536" s="66"/>
      <c r="J8536" s="65"/>
      <c r="K8536" s="65"/>
      <c r="L8536" s="66"/>
      <c r="M8536" s="65"/>
      <c r="O8536" s="65"/>
      <c r="P8536" s="66"/>
      <c r="Q8536" s="31">
        <f t="shared" si="266"/>
        <v>9999</v>
      </c>
      <c r="R8536" s="31" t="str">
        <f t="shared" si="267"/>
        <v/>
      </c>
      <c r="S8536" s="29">
        <f>IF($Q8536&lt;Parâmetros!$E$19,$G8536-1,$G8536)</f>
        <v>0</v>
      </c>
    </row>
    <row r="8537" spans="1:19" x14ac:dyDescent="0.25">
      <c r="A8537" s="116"/>
      <c r="B8537" s="65"/>
      <c r="C8537" s="65"/>
      <c r="D8537" s="66"/>
      <c r="E8537" s="67"/>
      <c r="F8537" s="65"/>
      <c r="G8537" s="66"/>
      <c r="J8537" s="65"/>
      <c r="K8537" s="65"/>
      <c r="L8537" s="66"/>
      <c r="M8537" s="65"/>
      <c r="N8537" s="65"/>
      <c r="O8537" s="65"/>
      <c r="P8537" s="66"/>
      <c r="Q8537" s="31">
        <f t="shared" si="266"/>
        <v>9999</v>
      </c>
      <c r="R8537" s="31" t="str">
        <f t="shared" si="267"/>
        <v/>
      </c>
      <c r="S8537" s="29">
        <f>IF($Q8537&lt;Parâmetros!$E$19,$G8537-1,$G8537)</f>
        <v>0</v>
      </c>
    </row>
    <row r="8538" spans="1:19" x14ac:dyDescent="0.25">
      <c r="A8538" s="116"/>
      <c r="B8538" s="65"/>
      <c r="C8538" s="65"/>
      <c r="D8538" s="66"/>
      <c r="E8538" s="67"/>
      <c r="F8538" s="65"/>
      <c r="G8538" s="66"/>
      <c r="J8538" s="65"/>
      <c r="K8538" s="65"/>
      <c r="L8538" s="66"/>
      <c r="M8538" s="65"/>
      <c r="O8538" s="65"/>
      <c r="P8538" s="66"/>
      <c r="Q8538" s="31">
        <f t="shared" si="266"/>
        <v>9999</v>
      </c>
      <c r="R8538" s="31" t="str">
        <f t="shared" si="267"/>
        <v/>
      </c>
      <c r="S8538" s="29">
        <f>IF($Q8538&lt;Parâmetros!$E$19,$G8538-1,$G8538)</f>
        <v>0</v>
      </c>
    </row>
    <row r="8539" spans="1:19" x14ac:dyDescent="0.25">
      <c r="A8539" s="116"/>
      <c r="B8539" s="65"/>
      <c r="C8539" s="65"/>
      <c r="D8539" s="66"/>
      <c r="E8539" s="67"/>
      <c r="F8539" s="65"/>
      <c r="G8539" s="66"/>
      <c r="J8539" s="65"/>
      <c r="K8539" s="65"/>
      <c r="L8539" s="66"/>
      <c r="M8539" s="65"/>
      <c r="O8539" s="65"/>
      <c r="P8539" s="66"/>
      <c r="Q8539" s="31">
        <f t="shared" si="266"/>
        <v>9999</v>
      </c>
      <c r="R8539" s="31" t="str">
        <f t="shared" si="267"/>
        <v/>
      </c>
      <c r="S8539" s="29">
        <f>IF($Q8539&lt;Parâmetros!$E$19,$G8539-1,$G8539)</f>
        <v>0</v>
      </c>
    </row>
    <row r="8540" spans="1:19" x14ac:dyDescent="0.25">
      <c r="A8540" s="116"/>
      <c r="B8540" s="65"/>
      <c r="C8540" s="65"/>
      <c r="D8540" s="66"/>
      <c r="E8540" s="67"/>
      <c r="F8540" s="65"/>
      <c r="G8540" s="66"/>
      <c r="J8540" s="65"/>
      <c r="K8540" s="65"/>
      <c r="L8540" s="66"/>
      <c r="M8540" s="65"/>
      <c r="O8540" s="65"/>
      <c r="P8540" s="66"/>
      <c r="Q8540" s="31">
        <f t="shared" si="266"/>
        <v>9999</v>
      </c>
      <c r="R8540" s="31" t="str">
        <f t="shared" si="267"/>
        <v/>
      </c>
      <c r="S8540" s="29">
        <f>IF($Q8540&lt;Parâmetros!$E$19,$G8540-1,$G8540)</f>
        <v>0</v>
      </c>
    </row>
    <row r="8541" spans="1:19" x14ac:dyDescent="0.25">
      <c r="A8541" s="116"/>
      <c r="B8541" s="65"/>
      <c r="C8541" s="65"/>
      <c r="D8541" s="66"/>
      <c r="E8541" s="67"/>
      <c r="F8541" s="65"/>
      <c r="G8541" s="66"/>
      <c r="J8541" s="65"/>
      <c r="K8541" s="65"/>
      <c r="L8541" s="66"/>
      <c r="M8541" s="65"/>
      <c r="N8541" s="65"/>
      <c r="O8541" s="65"/>
      <c r="P8541" s="66"/>
      <c r="Q8541" s="31">
        <f t="shared" si="266"/>
        <v>9999</v>
      </c>
      <c r="R8541" s="31" t="str">
        <f t="shared" si="267"/>
        <v/>
      </c>
      <c r="S8541" s="29">
        <f>IF($Q8541&lt;Parâmetros!$E$19,$G8541-1,$G8541)</f>
        <v>0</v>
      </c>
    </row>
    <row r="8542" spans="1:19" x14ac:dyDescent="0.25">
      <c r="A8542" s="116"/>
      <c r="B8542" s="65"/>
      <c r="C8542" s="65"/>
      <c r="D8542" s="66"/>
      <c r="E8542" s="67"/>
      <c r="F8542" s="65"/>
      <c r="G8542" s="66"/>
      <c r="J8542" s="65"/>
      <c r="K8542" s="65"/>
      <c r="L8542" s="66"/>
      <c r="M8542" s="65"/>
      <c r="O8542" s="65"/>
      <c r="P8542" s="66"/>
      <c r="Q8542" s="31">
        <f t="shared" si="266"/>
        <v>9999</v>
      </c>
      <c r="R8542" s="31" t="str">
        <f t="shared" si="267"/>
        <v/>
      </c>
      <c r="S8542" s="29">
        <f>IF($Q8542&lt;Parâmetros!$E$19,$G8542-1,$G8542)</f>
        <v>0</v>
      </c>
    </row>
    <row r="8543" spans="1:19" x14ac:dyDescent="0.25">
      <c r="A8543" s="116"/>
      <c r="B8543" s="65"/>
      <c r="C8543" s="65"/>
      <c r="D8543" s="66"/>
      <c r="E8543" s="67"/>
      <c r="F8543" s="65"/>
      <c r="G8543" s="66"/>
      <c r="J8543" s="65"/>
      <c r="K8543" s="65"/>
      <c r="L8543" s="66"/>
      <c r="M8543" s="65"/>
      <c r="O8543" s="65"/>
      <c r="P8543" s="66"/>
      <c r="Q8543" s="31">
        <f t="shared" si="266"/>
        <v>9999</v>
      </c>
      <c r="R8543" s="31" t="str">
        <f t="shared" si="267"/>
        <v/>
      </c>
      <c r="S8543" s="29">
        <f>IF($Q8543&lt;Parâmetros!$E$19,$G8543-1,$G8543)</f>
        <v>0</v>
      </c>
    </row>
    <row r="8544" spans="1:19" x14ac:dyDescent="0.25">
      <c r="A8544" s="116"/>
      <c r="B8544" s="65"/>
      <c r="C8544" s="65"/>
      <c r="D8544" s="66"/>
      <c r="E8544" s="67"/>
      <c r="F8544" s="65"/>
      <c r="G8544" s="66"/>
      <c r="J8544" s="65"/>
      <c r="K8544" s="65"/>
      <c r="L8544" s="66"/>
      <c r="M8544" s="65"/>
      <c r="N8544" s="65"/>
      <c r="O8544" s="65"/>
      <c r="P8544" s="66"/>
      <c r="Q8544" s="31">
        <f t="shared" si="266"/>
        <v>9999</v>
      </c>
      <c r="R8544" s="31" t="str">
        <f t="shared" si="267"/>
        <v/>
      </c>
      <c r="S8544" s="29">
        <f>IF($Q8544&lt;Parâmetros!$E$19,$G8544-1,$G8544)</f>
        <v>0</v>
      </c>
    </row>
    <row r="8545" spans="1:19" x14ac:dyDescent="0.25">
      <c r="A8545" s="116"/>
      <c r="B8545" s="65"/>
      <c r="C8545" s="65"/>
      <c r="D8545" s="66"/>
      <c r="E8545" s="67"/>
      <c r="F8545" s="65"/>
      <c r="G8545" s="66"/>
      <c r="J8545" s="65"/>
      <c r="K8545" s="65"/>
      <c r="L8545" s="66"/>
      <c r="M8545" s="65"/>
      <c r="O8545" s="65"/>
      <c r="P8545" s="66"/>
      <c r="Q8545" s="31">
        <f t="shared" si="266"/>
        <v>9999</v>
      </c>
      <c r="R8545" s="31" t="str">
        <f t="shared" si="267"/>
        <v/>
      </c>
      <c r="S8545" s="29">
        <f>IF($Q8545&lt;Parâmetros!$E$19,$G8545-1,$G8545)</f>
        <v>0</v>
      </c>
    </row>
    <row r="8546" spans="1:19" x14ac:dyDescent="0.25">
      <c r="A8546" s="116"/>
      <c r="B8546" s="65"/>
      <c r="C8546" s="65"/>
      <c r="D8546" s="66"/>
      <c r="E8546" s="67"/>
      <c r="F8546" s="65"/>
      <c r="G8546" s="66"/>
      <c r="J8546" s="65"/>
      <c r="K8546" s="65"/>
      <c r="L8546" s="66"/>
      <c r="M8546" s="65"/>
      <c r="N8546" s="65"/>
      <c r="O8546" s="65"/>
      <c r="P8546" s="66"/>
      <c r="Q8546" s="31">
        <f t="shared" si="266"/>
        <v>9999</v>
      </c>
      <c r="R8546" s="31" t="str">
        <f t="shared" si="267"/>
        <v/>
      </c>
      <c r="S8546" s="29">
        <f>IF($Q8546&lt;Parâmetros!$E$19,$G8546-1,$G8546)</f>
        <v>0</v>
      </c>
    </row>
    <row r="8547" spans="1:19" x14ac:dyDescent="0.25">
      <c r="A8547" s="116"/>
      <c r="B8547" s="65"/>
      <c r="C8547" s="65"/>
      <c r="D8547" s="66"/>
      <c r="E8547" s="67"/>
      <c r="F8547" s="65"/>
      <c r="G8547" s="66"/>
      <c r="J8547" s="65"/>
      <c r="K8547" s="65"/>
      <c r="L8547" s="66"/>
      <c r="M8547" s="65"/>
      <c r="O8547" s="65"/>
      <c r="P8547" s="66"/>
      <c r="Q8547" s="31">
        <f t="shared" si="266"/>
        <v>9999</v>
      </c>
      <c r="R8547" s="31" t="str">
        <f t="shared" si="267"/>
        <v/>
      </c>
      <c r="S8547" s="29">
        <f>IF($Q8547&lt;Parâmetros!$E$19,$G8547-1,$G8547)</f>
        <v>0</v>
      </c>
    </row>
    <row r="8548" spans="1:19" x14ac:dyDescent="0.25">
      <c r="A8548" s="116"/>
      <c r="B8548" s="65"/>
      <c r="C8548" s="65"/>
      <c r="D8548" s="66"/>
      <c r="E8548" s="67"/>
      <c r="F8548" s="65"/>
      <c r="G8548" s="66"/>
      <c r="J8548" s="65"/>
      <c r="K8548" s="65"/>
      <c r="L8548" s="66"/>
      <c r="M8548" s="65"/>
      <c r="O8548" s="65"/>
      <c r="P8548" s="66"/>
      <c r="Q8548" s="31">
        <f t="shared" si="266"/>
        <v>9999</v>
      </c>
      <c r="R8548" s="31" t="str">
        <f t="shared" si="267"/>
        <v/>
      </c>
      <c r="S8548" s="29">
        <f>IF($Q8548&lt;Parâmetros!$E$19,$G8548-1,$G8548)</f>
        <v>0</v>
      </c>
    </row>
    <row r="8549" spans="1:19" x14ac:dyDescent="0.25">
      <c r="A8549" s="116"/>
      <c r="B8549" s="65"/>
      <c r="C8549" s="65"/>
      <c r="D8549" s="66"/>
      <c r="E8549" s="67"/>
      <c r="F8549" s="65"/>
      <c r="G8549" s="66"/>
      <c r="J8549" s="65"/>
      <c r="K8549" s="65"/>
      <c r="L8549" s="66"/>
      <c r="M8549" s="65"/>
      <c r="O8549" s="65"/>
      <c r="P8549" s="66"/>
      <c r="Q8549" s="31">
        <f t="shared" si="266"/>
        <v>9999</v>
      </c>
      <c r="R8549" s="31" t="str">
        <f t="shared" si="267"/>
        <v/>
      </c>
      <c r="S8549" s="29">
        <f>IF($Q8549&lt;Parâmetros!$E$19,$G8549-1,$G8549)</f>
        <v>0</v>
      </c>
    </row>
    <row r="8550" spans="1:19" x14ac:dyDescent="0.25">
      <c r="A8550" s="116"/>
      <c r="B8550" s="65"/>
      <c r="C8550" s="65"/>
      <c r="D8550" s="66"/>
      <c r="E8550" s="67"/>
      <c r="F8550" s="65"/>
      <c r="G8550" s="66"/>
      <c r="J8550" s="65"/>
      <c r="K8550" s="65"/>
      <c r="L8550" s="66"/>
      <c r="M8550" s="65"/>
      <c r="O8550" s="65"/>
      <c r="P8550" s="66"/>
      <c r="Q8550" s="31">
        <f t="shared" si="266"/>
        <v>9999</v>
      </c>
      <c r="R8550" s="31" t="str">
        <f t="shared" si="267"/>
        <v/>
      </c>
      <c r="S8550" s="29">
        <f>IF($Q8550&lt;Parâmetros!$E$19,$G8550-1,$G8550)</f>
        <v>0</v>
      </c>
    </row>
    <row r="8551" spans="1:19" x14ac:dyDescent="0.25">
      <c r="A8551" s="116"/>
      <c r="B8551" s="65"/>
      <c r="C8551" s="65"/>
      <c r="D8551" s="66"/>
      <c r="E8551" s="67"/>
      <c r="F8551" s="65"/>
      <c r="G8551" s="66"/>
      <c r="J8551" s="65"/>
      <c r="K8551" s="65"/>
      <c r="L8551" s="66"/>
      <c r="M8551" s="65"/>
      <c r="O8551" s="65"/>
      <c r="P8551" s="66"/>
      <c r="Q8551" s="31">
        <f t="shared" si="266"/>
        <v>9999</v>
      </c>
      <c r="R8551" s="31" t="str">
        <f t="shared" si="267"/>
        <v/>
      </c>
      <c r="S8551" s="29">
        <f>IF($Q8551&lt;Parâmetros!$E$19,$G8551-1,$G8551)</f>
        <v>0</v>
      </c>
    </row>
    <row r="8552" spans="1:19" x14ac:dyDescent="0.25">
      <c r="A8552" s="116"/>
      <c r="B8552" s="65"/>
      <c r="C8552" s="65"/>
      <c r="D8552" s="66"/>
      <c r="E8552" s="67"/>
      <c r="F8552" s="65"/>
      <c r="G8552" s="66"/>
      <c r="J8552" s="65"/>
      <c r="K8552" s="65"/>
      <c r="L8552" s="66"/>
      <c r="M8552" s="65"/>
      <c r="O8552" s="65"/>
      <c r="P8552" s="66"/>
      <c r="Q8552" s="31">
        <f t="shared" si="266"/>
        <v>9999</v>
      </c>
      <c r="R8552" s="31" t="str">
        <f t="shared" si="267"/>
        <v/>
      </c>
      <c r="S8552" s="29">
        <f>IF($Q8552&lt;Parâmetros!$E$19,$G8552-1,$G8552)</f>
        <v>0</v>
      </c>
    </row>
    <row r="8553" spans="1:19" x14ac:dyDescent="0.25">
      <c r="A8553" s="116"/>
      <c r="B8553" s="65"/>
      <c r="C8553" s="65"/>
      <c r="D8553" s="66"/>
      <c r="E8553" s="67"/>
      <c r="F8553" s="65"/>
      <c r="G8553" s="66"/>
      <c r="J8553" s="65"/>
      <c r="K8553" s="65"/>
      <c r="L8553" s="66"/>
      <c r="M8553" s="65"/>
      <c r="O8553" s="65"/>
      <c r="P8553" s="66"/>
      <c r="Q8553" s="31">
        <f t="shared" si="266"/>
        <v>9999</v>
      </c>
      <c r="R8553" s="31" t="str">
        <f t="shared" si="267"/>
        <v/>
      </c>
      <c r="S8553" s="29">
        <f>IF($Q8553&lt;Parâmetros!$E$19,$G8553-1,$G8553)</f>
        <v>0</v>
      </c>
    </row>
    <row r="8554" spans="1:19" x14ac:dyDescent="0.25">
      <c r="A8554" s="116"/>
      <c r="B8554" s="65"/>
      <c r="C8554" s="65"/>
      <c r="D8554" s="66"/>
      <c r="E8554" s="67"/>
      <c r="F8554" s="65"/>
      <c r="G8554" s="66"/>
      <c r="J8554" s="65"/>
      <c r="K8554" s="65"/>
      <c r="L8554" s="66"/>
      <c r="M8554" s="65"/>
      <c r="O8554" s="65"/>
      <c r="P8554" s="66"/>
      <c r="Q8554" s="31">
        <f t="shared" si="266"/>
        <v>9999</v>
      </c>
      <c r="R8554" s="31" t="str">
        <f t="shared" si="267"/>
        <v/>
      </c>
      <c r="S8554" s="29">
        <f>IF($Q8554&lt;Parâmetros!$E$19,$G8554-1,$G8554)</f>
        <v>0</v>
      </c>
    </row>
    <row r="8555" spans="1:19" x14ac:dyDescent="0.25">
      <c r="A8555" s="116"/>
      <c r="B8555" s="65"/>
      <c r="C8555" s="65"/>
      <c r="D8555" s="66"/>
      <c r="E8555" s="67"/>
      <c r="F8555" s="65"/>
      <c r="G8555" s="66"/>
      <c r="J8555" s="65"/>
      <c r="K8555" s="65"/>
      <c r="L8555" s="66"/>
      <c r="M8555" s="65"/>
      <c r="O8555" s="65"/>
      <c r="P8555" s="66"/>
      <c r="Q8555" s="31">
        <f t="shared" si="266"/>
        <v>9999</v>
      </c>
      <c r="R8555" s="31" t="str">
        <f t="shared" si="267"/>
        <v/>
      </c>
      <c r="S8555" s="29">
        <f>IF($Q8555&lt;Parâmetros!$E$19,$G8555-1,$G8555)</f>
        <v>0</v>
      </c>
    </row>
    <row r="8556" spans="1:19" x14ac:dyDescent="0.25">
      <c r="A8556" s="116"/>
      <c r="B8556" s="65"/>
      <c r="C8556" s="65"/>
      <c r="D8556" s="66"/>
      <c r="E8556" s="67"/>
      <c r="F8556" s="65"/>
      <c r="G8556" s="66"/>
      <c r="J8556" s="65"/>
      <c r="K8556" s="65"/>
      <c r="L8556" s="66"/>
      <c r="M8556" s="65"/>
      <c r="N8556" s="65"/>
      <c r="O8556" s="65"/>
      <c r="P8556" s="66"/>
      <c r="Q8556" s="31">
        <f t="shared" si="266"/>
        <v>9999</v>
      </c>
      <c r="R8556" s="31" t="str">
        <f t="shared" si="267"/>
        <v/>
      </c>
      <c r="S8556" s="29">
        <f>IF($Q8556&lt;Parâmetros!$E$19,$G8556-1,$G8556)</f>
        <v>0</v>
      </c>
    </row>
    <row r="8557" spans="1:19" x14ac:dyDescent="0.25">
      <c r="A8557" s="116"/>
      <c r="B8557" s="65"/>
      <c r="C8557" s="65"/>
      <c r="D8557" s="66"/>
      <c r="E8557" s="67"/>
      <c r="F8557" s="65"/>
      <c r="G8557" s="66"/>
      <c r="J8557" s="65"/>
      <c r="K8557" s="65"/>
      <c r="L8557" s="66"/>
      <c r="M8557" s="65"/>
      <c r="N8557" s="65"/>
      <c r="O8557" s="65"/>
      <c r="P8557" s="66"/>
      <c r="Q8557" s="31">
        <f t="shared" si="266"/>
        <v>9999</v>
      </c>
      <c r="R8557" s="31" t="str">
        <f t="shared" si="267"/>
        <v/>
      </c>
      <c r="S8557" s="29">
        <f>IF($Q8557&lt;Parâmetros!$E$19,$G8557-1,$G8557)</f>
        <v>0</v>
      </c>
    </row>
    <row r="8558" spans="1:19" x14ac:dyDescent="0.25">
      <c r="A8558" s="116"/>
      <c r="B8558" s="65"/>
      <c r="C8558" s="65"/>
      <c r="D8558" s="66"/>
      <c r="E8558" s="67"/>
      <c r="F8558" s="65"/>
      <c r="G8558" s="66"/>
      <c r="J8558" s="65"/>
      <c r="K8558" s="65"/>
      <c r="L8558" s="66"/>
      <c r="M8558" s="65"/>
      <c r="N8558" s="65"/>
      <c r="O8558" s="65"/>
      <c r="P8558" s="66"/>
      <c r="Q8558" s="31">
        <f t="shared" si="266"/>
        <v>9999</v>
      </c>
      <c r="R8558" s="31" t="str">
        <f t="shared" si="267"/>
        <v/>
      </c>
      <c r="S8558" s="29">
        <f>IF($Q8558&lt;Parâmetros!$E$19,$G8558-1,$G8558)</f>
        <v>0</v>
      </c>
    </row>
    <row r="8559" spans="1:19" x14ac:dyDescent="0.25">
      <c r="A8559" s="116"/>
      <c r="B8559" s="65"/>
      <c r="C8559" s="65"/>
      <c r="D8559" s="66"/>
      <c r="E8559" s="67"/>
      <c r="F8559" s="65"/>
      <c r="G8559" s="66"/>
      <c r="J8559" s="65"/>
      <c r="K8559" s="65"/>
      <c r="L8559" s="66"/>
      <c r="M8559" s="65"/>
      <c r="N8559" s="65"/>
      <c r="O8559" s="65"/>
      <c r="P8559" s="66"/>
      <c r="Q8559" s="31">
        <f t="shared" si="266"/>
        <v>9999</v>
      </c>
      <c r="R8559" s="31" t="str">
        <f t="shared" si="267"/>
        <v/>
      </c>
      <c r="S8559" s="29">
        <f>IF($Q8559&lt;Parâmetros!$E$19,$G8559-1,$G8559)</f>
        <v>0</v>
      </c>
    </row>
    <row r="8560" spans="1:19" x14ac:dyDescent="0.25">
      <c r="A8560" s="116"/>
      <c r="B8560" s="65"/>
      <c r="C8560" s="65"/>
      <c r="D8560" s="66"/>
      <c r="E8560" s="67"/>
      <c r="F8560" s="65"/>
      <c r="G8560" s="66"/>
      <c r="J8560" s="65"/>
      <c r="K8560" s="65"/>
      <c r="L8560" s="66"/>
      <c r="M8560" s="65"/>
      <c r="N8560" s="65"/>
      <c r="O8560" s="65"/>
      <c r="P8560" s="66"/>
      <c r="Q8560" s="31">
        <f t="shared" si="266"/>
        <v>9999</v>
      </c>
      <c r="R8560" s="31" t="str">
        <f t="shared" si="267"/>
        <v/>
      </c>
      <c r="S8560" s="29">
        <f>IF($Q8560&lt;Parâmetros!$E$19,$G8560-1,$G8560)</f>
        <v>0</v>
      </c>
    </row>
    <row r="8561" spans="1:19" x14ac:dyDescent="0.25">
      <c r="A8561" s="116"/>
      <c r="B8561" s="65"/>
      <c r="C8561" s="65"/>
      <c r="D8561" s="66"/>
      <c r="E8561" s="67"/>
      <c r="F8561" s="65"/>
      <c r="G8561" s="66"/>
      <c r="J8561" s="65"/>
      <c r="K8561" s="65"/>
      <c r="L8561" s="66"/>
      <c r="M8561" s="65"/>
      <c r="N8561" s="65"/>
      <c r="O8561" s="65"/>
      <c r="P8561" s="66"/>
      <c r="Q8561" s="31">
        <f t="shared" si="266"/>
        <v>9999</v>
      </c>
      <c r="R8561" s="31" t="str">
        <f t="shared" si="267"/>
        <v/>
      </c>
      <c r="S8561" s="29">
        <f>IF($Q8561&lt;Parâmetros!$E$19,$G8561-1,$G8561)</f>
        <v>0</v>
      </c>
    </row>
    <row r="8562" spans="1:19" x14ac:dyDescent="0.25">
      <c r="A8562" s="116"/>
      <c r="B8562" s="65"/>
      <c r="C8562" s="65"/>
      <c r="D8562" s="66"/>
      <c r="E8562" s="67"/>
      <c r="F8562" s="65"/>
      <c r="G8562" s="66"/>
      <c r="J8562" s="65"/>
      <c r="K8562" s="65"/>
      <c r="L8562" s="66"/>
      <c r="M8562" s="65"/>
      <c r="N8562" s="65"/>
      <c r="O8562" s="65"/>
      <c r="P8562" s="66"/>
      <c r="Q8562" s="31">
        <f t="shared" si="266"/>
        <v>9999</v>
      </c>
      <c r="R8562" s="31" t="str">
        <f t="shared" si="267"/>
        <v/>
      </c>
      <c r="S8562" s="29">
        <f>IF($Q8562&lt;Parâmetros!$E$19,$G8562-1,$G8562)</f>
        <v>0</v>
      </c>
    </row>
    <row r="8563" spans="1:19" x14ac:dyDescent="0.25">
      <c r="A8563" s="116"/>
      <c r="B8563" s="65"/>
      <c r="C8563" s="65"/>
      <c r="D8563" s="66"/>
      <c r="E8563" s="67"/>
      <c r="F8563" s="65"/>
      <c r="G8563" s="66"/>
      <c r="J8563" s="65"/>
      <c r="K8563" s="65"/>
      <c r="L8563" s="66"/>
      <c r="M8563" s="65"/>
      <c r="O8563" s="65"/>
      <c r="P8563" s="66"/>
      <c r="Q8563" s="31">
        <f t="shared" si="266"/>
        <v>9999</v>
      </c>
      <c r="R8563" s="31" t="str">
        <f t="shared" si="267"/>
        <v/>
      </c>
      <c r="S8563" s="29">
        <f>IF($Q8563&lt;Parâmetros!$E$19,$G8563-1,$G8563)</f>
        <v>0</v>
      </c>
    </row>
    <row r="8564" spans="1:19" x14ac:dyDescent="0.25">
      <c r="A8564" s="116"/>
      <c r="B8564" s="65"/>
      <c r="C8564" s="65"/>
      <c r="D8564" s="66"/>
      <c r="E8564" s="67"/>
      <c r="F8564" s="65"/>
      <c r="G8564" s="66"/>
      <c r="J8564" s="65"/>
      <c r="K8564" s="65"/>
      <c r="L8564" s="66"/>
      <c r="M8564" s="65"/>
      <c r="N8564" s="65"/>
      <c r="O8564" s="65"/>
      <c r="P8564" s="66"/>
      <c r="Q8564" s="31">
        <f t="shared" si="266"/>
        <v>9999</v>
      </c>
      <c r="R8564" s="31" t="str">
        <f t="shared" si="267"/>
        <v/>
      </c>
      <c r="S8564" s="29">
        <f>IF($Q8564&lt;Parâmetros!$E$19,$G8564-1,$G8564)</f>
        <v>0</v>
      </c>
    </row>
    <row r="8565" spans="1:19" x14ac:dyDescent="0.25">
      <c r="A8565" s="116"/>
      <c r="B8565" s="65"/>
      <c r="C8565" s="65"/>
      <c r="D8565" s="66"/>
      <c r="E8565" s="67"/>
      <c r="F8565" s="65"/>
      <c r="G8565" s="66"/>
      <c r="J8565" s="65"/>
      <c r="K8565" s="65"/>
      <c r="L8565" s="66"/>
      <c r="M8565" s="65"/>
      <c r="N8565" s="65"/>
      <c r="O8565" s="65"/>
      <c r="P8565" s="66"/>
      <c r="Q8565" s="31">
        <f t="shared" si="266"/>
        <v>9999</v>
      </c>
      <c r="R8565" s="31" t="str">
        <f t="shared" si="267"/>
        <v/>
      </c>
      <c r="S8565" s="29">
        <f>IF($Q8565&lt;Parâmetros!$E$19,$G8565-1,$G8565)</f>
        <v>0</v>
      </c>
    </row>
    <row r="8566" spans="1:19" x14ac:dyDescent="0.25">
      <c r="A8566" s="116"/>
      <c r="B8566" s="65"/>
      <c r="C8566" s="65"/>
      <c r="D8566" s="66"/>
      <c r="E8566" s="67"/>
      <c r="F8566" s="65"/>
      <c r="G8566" s="66"/>
      <c r="J8566" s="65"/>
      <c r="K8566" s="65"/>
      <c r="L8566" s="66"/>
      <c r="M8566" s="65"/>
      <c r="O8566" s="65"/>
      <c r="P8566" s="66"/>
      <c r="Q8566" s="31">
        <f t="shared" si="266"/>
        <v>9999</v>
      </c>
      <c r="R8566" s="31" t="str">
        <f t="shared" si="267"/>
        <v/>
      </c>
      <c r="S8566" s="29">
        <f>IF($Q8566&lt;Parâmetros!$E$19,$G8566-1,$G8566)</f>
        <v>0</v>
      </c>
    </row>
    <row r="8567" spans="1:19" x14ac:dyDescent="0.25">
      <c r="A8567" s="116"/>
      <c r="B8567" s="65"/>
      <c r="C8567" s="65"/>
      <c r="D8567" s="66"/>
      <c r="E8567" s="67"/>
      <c r="F8567" s="65"/>
      <c r="G8567" s="66"/>
      <c r="J8567" s="65"/>
      <c r="K8567" s="65"/>
      <c r="L8567" s="66"/>
      <c r="M8567" s="65"/>
      <c r="N8567" s="65"/>
      <c r="O8567" s="65"/>
      <c r="P8567" s="66"/>
      <c r="Q8567" s="31">
        <f t="shared" si="266"/>
        <v>9999</v>
      </c>
      <c r="R8567" s="31" t="str">
        <f t="shared" si="267"/>
        <v/>
      </c>
      <c r="S8567" s="29">
        <f>IF($Q8567&lt;Parâmetros!$E$19,$G8567-1,$G8567)</f>
        <v>0</v>
      </c>
    </row>
    <row r="8568" spans="1:19" x14ac:dyDescent="0.25">
      <c r="A8568" s="116"/>
      <c r="B8568" s="65"/>
      <c r="C8568" s="65"/>
      <c r="D8568" s="66"/>
      <c r="E8568" s="67"/>
      <c r="F8568" s="65"/>
      <c r="G8568" s="66"/>
      <c r="J8568" s="65"/>
      <c r="K8568" s="65"/>
      <c r="L8568" s="66"/>
      <c r="M8568" s="65"/>
      <c r="N8568" s="65"/>
      <c r="O8568" s="65"/>
      <c r="P8568" s="66"/>
      <c r="Q8568" s="31">
        <f t="shared" si="266"/>
        <v>9999</v>
      </c>
      <c r="R8568" s="31" t="str">
        <f t="shared" si="267"/>
        <v/>
      </c>
      <c r="S8568" s="29">
        <f>IF($Q8568&lt;Parâmetros!$E$19,$G8568-1,$G8568)</f>
        <v>0</v>
      </c>
    </row>
    <row r="8569" spans="1:19" x14ac:dyDescent="0.25">
      <c r="A8569" s="116"/>
      <c r="B8569" s="65"/>
      <c r="C8569" s="65"/>
      <c r="D8569" s="66"/>
      <c r="E8569" s="67"/>
      <c r="F8569" s="65"/>
      <c r="G8569" s="66"/>
      <c r="J8569" s="65"/>
      <c r="K8569" s="65"/>
      <c r="L8569" s="66"/>
      <c r="M8569" s="65"/>
      <c r="N8569" s="65"/>
      <c r="O8569" s="65"/>
      <c r="P8569" s="66"/>
      <c r="Q8569" s="31">
        <f t="shared" si="266"/>
        <v>9999</v>
      </c>
      <c r="R8569" s="31" t="str">
        <f t="shared" si="267"/>
        <v/>
      </c>
      <c r="S8569" s="29">
        <f>IF($Q8569&lt;Parâmetros!$E$19,$G8569-1,$G8569)</f>
        <v>0</v>
      </c>
    </row>
    <row r="8570" spans="1:19" x14ac:dyDescent="0.25">
      <c r="A8570" s="116"/>
      <c r="B8570" s="65"/>
      <c r="C8570" s="65"/>
      <c r="D8570" s="66"/>
      <c r="E8570" s="67"/>
      <c r="F8570" s="65"/>
      <c r="G8570" s="66"/>
      <c r="J8570" s="65"/>
      <c r="K8570" s="65"/>
      <c r="L8570" s="66"/>
      <c r="M8570" s="65"/>
      <c r="N8570" s="65"/>
      <c r="O8570" s="65"/>
      <c r="P8570" s="66"/>
      <c r="Q8570" s="31">
        <f t="shared" si="266"/>
        <v>9999</v>
      </c>
      <c r="R8570" s="31" t="str">
        <f t="shared" si="267"/>
        <v/>
      </c>
      <c r="S8570" s="29">
        <f>IF($Q8570&lt;Parâmetros!$E$19,$G8570-1,$G8570)</f>
        <v>0</v>
      </c>
    </row>
    <row r="8571" spans="1:19" x14ac:dyDescent="0.25">
      <c r="A8571" s="116"/>
      <c r="B8571" s="65"/>
      <c r="C8571" s="65"/>
      <c r="D8571" s="66"/>
      <c r="E8571" s="67"/>
      <c r="F8571" s="65"/>
      <c r="G8571" s="66"/>
      <c r="J8571" s="65"/>
      <c r="K8571" s="65"/>
      <c r="L8571" s="66"/>
      <c r="M8571" s="65"/>
      <c r="N8571" s="65"/>
      <c r="O8571" s="65"/>
      <c r="P8571" s="66"/>
      <c r="Q8571" s="31">
        <f t="shared" si="266"/>
        <v>9999</v>
      </c>
      <c r="R8571" s="31" t="str">
        <f t="shared" si="267"/>
        <v/>
      </c>
      <c r="S8571" s="29">
        <f>IF($Q8571&lt;Parâmetros!$E$19,$G8571-1,$G8571)</f>
        <v>0</v>
      </c>
    </row>
    <row r="8572" spans="1:19" x14ac:dyDescent="0.25">
      <c r="A8572" s="116"/>
      <c r="B8572" s="65"/>
      <c r="C8572" s="65"/>
      <c r="D8572" s="66"/>
      <c r="E8572" s="67"/>
      <c r="F8572" s="65"/>
      <c r="G8572" s="66"/>
      <c r="J8572" s="65"/>
      <c r="K8572" s="65"/>
      <c r="L8572" s="66"/>
      <c r="M8572" s="65"/>
      <c r="N8572" s="65"/>
      <c r="O8572" s="65"/>
      <c r="P8572" s="66"/>
      <c r="Q8572" s="31">
        <f t="shared" ref="Q8572:Q8635" si="268">IFERROR(VALUE(LEFT($J8572,2))*60+VALUE(MID($J8572,4,2)),9999)</f>
        <v>9999</v>
      </c>
      <c r="R8572" s="31" t="str">
        <f t="shared" ref="R8572:R8635" si="269">IFERROR(VALUE(LEFT($K8572,2))*60+VALUE(MID($K8572,4,2)),"")</f>
        <v/>
      </c>
      <c r="S8572" s="29">
        <f>IF($Q8572&lt;Parâmetros!$E$19,$G8572-1,$G8572)</f>
        <v>0</v>
      </c>
    </row>
    <row r="8573" spans="1:19" x14ac:dyDescent="0.25">
      <c r="A8573" s="116"/>
      <c r="B8573" s="65"/>
      <c r="C8573" s="65"/>
      <c r="D8573" s="66"/>
      <c r="E8573" s="67"/>
      <c r="F8573" s="65"/>
      <c r="G8573" s="66"/>
      <c r="J8573" s="65"/>
      <c r="K8573" s="65"/>
      <c r="L8573" s="66"/>
      <c r="M8573" s="65"/>
      <c r="O8573" s="65"/>
      <c r="P8573" s="66"/>
      <c r="Q8573" s="31">
        <f t="shared" si="268"/>
        <v>9999</v>
      </c>
      <c r="R8573" s="31" t="str">
        <f t="shared" si="269"/>
        <v/>
      </c>
      <c r="S8573" s="29">
        <f>IF($Q8573&lt;Parâmetros!$E$19,$G8573-1,$G8573)</f>
        <v>0</v>
      </c>
    </row>
    <row r="8574" spans="1:19" x14ac:dyDescent="0.25">
      <c r="A8574" s="116"/>
      <c r="B8574" s="65"/>
      <c r="C8574" s="65"/>
      <c r="D8574" s="66"/>
      <c r="E8574" s="67"/>
      <c r="F8574" s="65"/>
      <c r="G8574" s="66"/>
      <c r="J8574" s="65"/>
      <c r="K8574" s="65"/>
      <c r="L8574" s="66"/>
      <c r="M8574" s="65"/>
      <c r="N8574" s="65"/>
      <c r="O8574" s="65"/>
      <c r="P8574" s="66"/>
      <c r="Q8574" s="31">
        <f t="shared" si="268"/>
        <v>9999</v>
      </c>
      <c r="R8574" s="31" t="str">
        <f t="shared" si="269"/>
        <v/>
      </c>
      <c r="S8574" s="29">
        <f>IF($Q8574&lt;Parâmetros!$E$19,$G8574-1,$G8574)</f>
        <v>0</v>
      </c>
    </row>
    <row r="8575" spans="1:19" x14ac:dyDescent="0.25">
      <c r="A8575" s="116"/>
      <c r="B8575" s="65"/>
      <c r="C8575" s="65"/>
      <c r="D8575" s="66"/>
      <c r="E8575" s="67"/>
      <c r="F8575" s="65"/>
      <c r="G8575" s="66"/>
      <c r="J8575" s="65"/>
      <c r="K8575" s="65"/>
      <c r="L8575" s="66"/>
      <c r="M8575" s="65"/>
      <c r="N8575" s="65"/>
      <c r="O8575" s="65"/>
      <c r="P8575" s="66"/>
      <c r="Q8575" s="31">
        <f t="shared" si="268"/>
        <v>9999</v>
      </c>
      <c r="R8575" s="31" t="str">
        <f t="shared" si="269"/>
        <v/>
      </c>
      <c r="S8575" s="29">
        <f>IF($Q8575&lt;Parâmetros!$E$19,$G8575-1,$G8575)</f>
        <v>0</v>
      </c>
    </row>
    <row r="8576" spans="1:19" x14ac:dyDescent="0.25">
      <c r="A8576" s="116"/>
      <c r="B8576" s="65"/>
      <c r="C8576" s="65"/>
      <c r="D8576" s="66"/>
      <c r="E8576" s="67"/>
      <c r="F8576" s="65"/>
      <c r="G8576" s="66"/>
      <c r="J8576" s="65"/>
      <c r="K8576" s="65"/>
      <c r="L8576" s="66"/>
      <c r="M8576" s="65"/>
      <c r="O8576" s="65"/>
      <c r="P8576" s="66"/>
      <c r="Q8576" s="31">
        <f t="shared" si="268"/>
        <v>9999</v>
      </c>
      <c r="R8576" s="31" t="str">
        <f t="shared" si="269"/>
        <v/>
      </c>
      <c r="S8576" s="29">
        <f>IF($Q8576&lt;Parâmetros!$E$19,$G8576-1,$G8576)</f>
        <v>0</v>
      </c>
    </row>
    <row r="8577" spans="1:19" x14ac:dyDescent="0.25">
      <c r="A8577" s="116"/>
      <c r="B8577" s="65"/>
      <c r="C8577" s="65"/>
      <c r="D8577" s="66"/>
      <c r="E8577" s="67"/>
      <c r="F8577" s="65"/>
      <c r="G8577" s="66"/>
      <c r="J8577" s="65"/>
      <c r="K8577" s="65"/>
      <c r="L8577" s="66"/>
      <c r="M8577" s="65"/>
      <c r="N8577" s="65"/>
      <c r="O8577" s="65"/>
      <c r="P8577" s="66"/>
      <c r="Q8577" s="31">
        <f t="shared" si="268"/>
        <v>9999</v>
      </c>
      <c r="R8577" s="31" t="str">
        <f t="shared" si="269"/>
        <v/>
      </c>
      <c r="S8577" s="29">
        <f>IF($Q8577&lt;Parâmetros!$E$19,$G8577-1,$G8577)</f>
        <v>0</v>
      </c>
    </row>
    <row r="8578" spans="1:19" x14ac:dyDescent="0.25">
      <c r="A8578" s="116"/>
      <c r="B8578" s="65"/>
      <c r="C8578" s="65"/>
      <c r="D8578" s="66"/>
      <c r="E8578" s="67"/>
      <c r="F8578" s="65"/>
      <c r="G8578" s="66"/>
      <c r="J8578" s="65"/>
      <c r="K8578" s="65"/>
      <c r="L8578" s="66"/>
      <c r="M8578" s="65"/>
      <c r="N8578" s="65"/>
      <c r="O8578" s="65"/>
      <c r="P8578" s="66"/>
      <c r="Q8578" s="31">
        <f t="shared" si="268"/>
        <v>9999</v>
      </c>
      <c r="R8578" s="31" t="str">
        <f t="shared" si="269"/>
        <v/>
      </c>
      <c r="S8578" s="29">
        <f>IF($Q8578&lt;Parâmetros!$E$19,$G8578-1,$G8578)</f>
        <v>0</v>
      </c>
    </row>
    <row r="8579" spans="1:19" x14ac:dyDescent="0.25">
      <c r="A8579" s="116"/>
      <c r="B8579" s="65"/>
      <c r="C8579" s="65"/>
      <c r="D8579" s="66"/>
      <c r="E8579" s="67"/>
      <c r="F8579" s="65"/>
      <c r="G8579" s="66"/>
      <c r="J8579" s="65"/>
      <c r="K8579" s="65"/>
      <c r="L8579" s="66"/>
      <c r="M8579" s="65"/>
      <c r="N8579" s="65"/>
      <c r="O8579" s="65"/>
      <c r="P8579" s="66"/>
      <c r="Q8579" s="31">
        <f t="shared" si="268"/>
        <v>9999</v>
      </c>
      <c r="R8579" s="31" t="str">
        <f t="shared" si="269"/>
        <v/>
      </c>
      <c r="S8579" s="29">
        <f>IF($Q8579&lt;Parâmetros!$E$19,$G8579-1,$G8579)</f>
        <v>0</v>
      </c>
    </row>
    <row r="8580" spans="1:19" x14ac:dyDescent="0.25">
      <c r="A8580" s="116"/>
      <c r="B8580" s="65"/>
      <c r="C8580" s="65"/>
      <c r="D8580" s="66"/>
      <c r="E8580" s="67"/>
      <c r="F8580" s="65"/>
      <c r="G8580" s="66"/>
      <c r="J8580" s="65"/>
      <c r="K8580" s="65"/>
      <c r="L8580" s="66"/>
      <c r="M8580" s="65"/>
      <c r="N8580" s="65"/>
      <c r="O8580" s="65"/>
      <c r="P8580" s="66"/>
      <c r="Q8580" s="31">
        <f t="shared" si="268"/>
        <v>9999</v>
      </c>
      <c r="R8580" s="31" t="str">
        <f t="shared" si="269"/>
        <v/>
      </c>
      <c r="S8580" s="29">
        <f>IF($Q8580&lt;Parâmetros!$E$19,$G8580-1,$G8580)</f>
        <v>0</v>
      </c>
    </row>
    <row r="8581" spans="1:19" x14ac:dyDescent="0.25">
      <c r="A8581" s="116"/>
      <c r="B8581" s="65"/>
      <c r="C8581" s="65"/>
      <c r="D8581" s="66"/>
      <c r="E8581" s="67"/>
      <c r="F8581" s="65"/>
      <c r="G8581" s="66"/>
      <c r="J8581" s="65"/>
      <c r="K8581" s="65"/>
      <c r="L8581" s="66"/>
      <c r="M8581" s="65"/>
      <c r="N8581" s="65"/>
      <c r="O8581" s="65"/>
      <c r="P8581" s="66"/>
      <c r="Q8581" s="31">
        <f t="shared" si="268"/>
        <v>9999</v>
      </c>
      <c r="R8581" s="31" t="str">
        <f t="shared" si="269"/>
        <v/>
      </c>
      <c r="S8581" s="29">
        <f>IF($Q8581&lt;Parâmetros!$E$19,$G8581-1,$G8581)</f>
        <v>0</v>
      </c>
    </row>
    <row r="8582" spans="1:19" x14ac:dyDescent="0.25">
      <c r="A8582" s="116"/>
      <c r="B8582" s="65"/>
      <c r="C8582" s="65"/>
      <c r="D8582" s="66"/>
      <c r="E8582" s="67"/>
      <c r="F8582" s="65"/>
      <c r="G8582" s="66"/>
      <c r="J8582" s="65"/>
      <c r="K8582" s="65"/>
      <c r="L8582" s="66"/>
      <c r="M8582" s="65"/>
      <c r="N8582" s="65"/>
      <c r="O8582" s="65"/>
      <c r="P8582" s="66"/>
      <c r="Q8582" s="31">
        <f t="shared" si="268"/>
        <v>9999</v>
      </c>
      <c r="R8582" s="31" t="str">
        <f t="shared" si="269"/>
        <v/>
      </c>
      <c r="S8582" s="29">
        <f>IF($Q8582&lt;Parâmetros!$E$19,$G8582-1,$G8582)</f>
        <v>0</v>
      </c>
    </row>
    <row r="8583" spans="1:19" x14ac:dyDescent="0.25">
      <c r="A8583" s="116"/>
      <c r="B8583" s="65"/>
      <c r="C8583" s="65"/>
      <c r="D8583" s="66"/>
      <c r="E8583" s="67"/>
      <c r="F8583" s="65"/>
      <c r="G8583" s="66"/>
      <c r="J8583" s="65"/>
      <c r="K8583" s="65"/>
      <c r="L8583" s="66"/>
      <c r="M8583" s="65"/>
      <c r="N8583" s="65"/>
      <c r="O8583" s="65"/>
      <c r="P8583" s="66"/>
      <c r="Q8583" s="31">
        <f t="shared" si="268"/>
        <v>9999</v>
      </c>
      <c r="R8583" s="31" t="str">
        <f t="shared" si="269"/>
        <v/>
      </c>
      <c r="S8583" s="29">
        <f>IF($Q8583&lt;Parâmetros!$E$19,$G8583-1,$G8583)</f>
        <v>0</v>
      </c>
    </row>
    <row r="8584" spans="1:19" x14ac:dyDescent="0.25">
      <c r="A8584" s="116"/>
      <c r="B8584" s="65"/>
      <c r="C8584" s="65"/>
      <c r="D8584" s="66"/>
      <c r="E8584" s="67"/>
      <c r="F8584" s="65"/>
      <c r="G8584" s="66"/>
      <c r="J8584" s="65"/>
      <c r="K8584" s="65"/>
      <c r="L8584" s="66"/>
      <c r="M8584" s="65"/>
      <c r="N8584" s="65"/>
      <c r="O8584" s="65"/>
      <c r="P8584" s="66"/>
      <c r="Q8584" s="31">
        <f t="shared" si="268"/>
        <v>9999</v>
      </c>
      <c r="R8584" s="31" t="str">
        <f t="shared" si="269"/>
        <v/>
      </c>
      <c r="S8584" s="29">
        <f>IF($Q8584&lt;Parâmetros!$E$19,$G8584-1,$G8584)</f>
        <v>0</v>
      </c>
    </row>
    <row r="8585" spans="1:19" x14ac:dyDescent="0.25">
      <c r="A8585" s="116"/>
      <c r="B8585" s="65"/>
      <c r="C8585" s="65"/>
      <c r="D8585" s="66"/>
      <c r="E8585" s="67"/>
      <c r="F8585" s="65"/>
      <c r="G8585" s="66"/>
      <c r="J8585" s="65"/>
      <c r="K8585" s="65"/>
      <c r="L8585" s="66"/>
      <c r="M8585" s="65"/>
      <c r="N8585" s="65"/>
      <c r="O8585" s="65"/>
      <c r="P8585" s="66"/>
      <c r="Q8585" s="31">
        <f t="shared" si="268"/>
        <v>9999</v>
      </c>
      <c r="R8585" s="31" t="str">
        <f t="shared" si="269"/>
        <v/>
      </c>
      <c r="S8585" s="29">
        <f>IF($Q8585&lt;Parâmetros!$E$19,$G8585-1,$G8585)</f>
        <v>0</v>
      </c>
    </row>
    <row r="8586" spans="1:19" x14ac:dyDescent="0.25">
      <c r="A8586" s="116"/>
      <c r="B8586" s="65"/>
      <c r="C8586" s="65"/>
      <c r="D8586" s="66"/>
      <c r="E8586" s="67"/>
      <c r="F8586" s="65"/>
      <c r="G8586" s="66"/>
      <c r="J8586" s="65"/>
      <c r="K8586" s="65"/>
      <c r="L8586" s="66"/>
      <c r="M8586" s="65"/>
      <c r="N8586" s="65"/>
      <c r="O8586" s="65"/>
      <c r="P8586" s="66"/>
      <c r="Q8586" s="31">
        <f t="shared" si="268"/>
        <v>9999</v>
      </c>
      <c r="R8586" s="31" t="str">
        <f t="shared" si="269"/>
        <v/>
      </c>
      <c r="S8586" s="29">
        <f>IF($Q8586&lt;Parâmetros!$E$19,$G8586-1,$G8586)</f>
        <v>0</v>
      </c>
    </row>
    <row r="8587" spans="1:19" x14ac:dyDescent="0.25">
      <c r="A8587" s="116"/>
      <c r="B8587" s="65"/>
      <c r="C8587" s="65"/>
      <c r="D8587" s="66"/>
      <c r="E8587" s="67"/>
      <c r="F8587" s="65"/>
      <c r="G8587" s="66"/>
      <c r="J8587" s="65"/>
      <c r="K8587" s="65"/>
      <c r="L8587" s="66"/>
      <c r="M8587" s="65"/>
      <c r="N8587" s="65"/>
      <c r="O8587" s="65"/>
      <c r="P8587" s="66"/>
      <c r="Q8587" s="31">
        <f t="shared" si="268"/>
        <v>9999</v>
      </c>
      <c r="R8587" s="31" t="str">
        <f t="shared" si="269"/>
        <v/>
      </c>
      <c r="S8587" s="29">
        <f>IF($Q8587&lt;Parâmetros!$E$19,$G8587-1,$G8587)</f>
        <v>0</v>
      </c>
    </row>
    <row r="8588" spans="1:19" x14ac:dyDescent="0.25">
      <c r="A8588" s="116"/>
      <c r="B8588" s="65"/>
      <c r="C8588" s="65"/>
      <c r="D8588" s="66"/>
      <c r="E8588" s="67"/>
      <c r="F8588" s="65"/>
      <c r="G8588" s="66"/>
      <c r="J8588" s="65"/>
      <c r="K8588" s="65"/>
      <c r="L8588" s="66"/>
      <c r="M8588" s="65"/>
      <c r="N8588" s="65"/>
      <c r="O8588" s="65"/>
      <c r="P8588" s="66"/>
      <c r="Q8588" s="31">
        <f t="shared" si="268"/>
        <v>9999</v>
      </c>
      <c r="R8588" s="31" t="str">
        <f t="shared" si="269"/>
        <v/>
      </c>
      <c r="S8588" s="29">
        <f>IF($Q8588&lt;Parâmetros!$E$19,$G8588-1,$G8588)</f>
        <v>0</v>
      </c>
    </row>
    <row r="8589" spans="1:19" x14ac:dyDescent="0.25">
      <c r="A8589" s="116"/>
      <c r="B8589" s="65"/>
      <c r="C8589" s="65"/>
      <c r="D8589" s="66"/>
      <c r="E8589" s="67"/>
      <c r="F8589" s="65"/>
      <c r="G8589" s="66"/>
      <c r="J8589" s="65"/>
      <c r="K8589" s="65"/>
      <c r="L8589" s="66"/>
      <c r="M8589" s="65"/>
      <c r="N8589" s="65"/>
      <c r="O8589" s="65"/>
      <c r="P8589" s="66"/>
      <c r="Q8589" s="31">
        <f t="shared" si="268"/>
        <v>9999</v>
      </c>
      <c r="R8589" s="31" t="str">
        <f t="shared" si="269"/>
        <v/>
      </c>
      <c r="S8589" s="29">
        <f>IF($Q8589&lt;Parâmetros!$E$19,$G8589-1,$G8589)</f>
        <v>0</v>
      </c>
    </row>
    <row r="8590" spans="1:19" x14ac:dyDescent="0.25">
      <c r="A8590" s="116"/>
      <c r="B8590" s="65"/>
      <c r="C8590" s="65"/>
      <c r="D8590" s="66"/>
      <c r="E8590" s="67"/>
      <c r="F8590" s="65"/>
      <c r="G8590" s="66"/>
      <c r="J8590" s="65"/>
      <c r="K8590" s="65"/>
      <c r="L8590" s="66"/>
      <c r="M8590" s="65"/>
      <c r="N8590" s="65"/>
      <c r="O8590" s="65"/>
      <c r="P8590" s="66"/>
      <c r="Q8590" s="31">
        <f t="shared" si="268"/>
        <v>9999</v>
      </c>
      <c r="R8590" s="31" t="str">
        <f t="shared" si="269"/>
        <v/>
      </c>
      <c r="S8590" s="29">
        <f>IF($Q8590&lt;Parâmetros!$E$19,$G8590-1,$G8590)</f>
        <v>0</v>
      </c>
    </row>
    <row r="8591" spans="1:19" x14ac:dyDescent="0.25">
      <c r="A8591" s="116"/>
      <c r="B8591" s="65"/>
      <c r="C8591" s="65"/>
      <c r="D8591" s="66"/>
      <c r="E8591" s="67"/>
      <c r="F8591" s="65"/>
      <c r="G8591" s="66"/>
      <c r="J8591" s="65"/>
      <c r="K8591" s="65"/>
      <c r="L8591" s="66"/>
      <c r="M8591" s="65"/>
      <c r="N8591" s="65"/>
      <c r="O8591" s="65"/>
      <c r="P8591" s="66"/>
      <c r="Q8591" s="31">
        <f t="shared" si="268"/>
        <v>9999</v>
      </c>
      <c r="R8591" s="31" t="str">
        <f t="shared" si="269"/>
        <v/>
      </c>
      <c r="S8591" s="29">
        <f>IF($Q8591&lt;Parâmetros!$E$19,$G8591-1,$G8591)</f>
        <v>0</v>
      </c>
    </row>
    <row r="8592" spans="1:19" x14ac:dyDescent="0.25">
      <c r="A8592" s="116"/>
      <c r="B8592" s="65"/>
      <c r="C8592" s="65"/>
      <c r="D8592" s="66"/>
      <c r="E8592" s="67"/>
      <c r="F8592" s="65"/>
      <c r="G8592" s="66"/>
      <c r="J8592" s="65"/>
      <c r="K8592" s="65"/>
      <c r="L8592" s="66"/>
      <c r="M8592" s="65"/>
      <c r="N8592" s="65"/>
      <c r="O8592" s="65"/>
      <c r="P8592" s="66"/>
      <c r="Q8592" s="31">
        <f t="shared" si="268"/>
        <v>9999</v>
      </c>
      <c r="R8592" s="31" t="str">
        <f t="shared" si="269"/>
        <v/>
      </c>
      <c r="S8592" s="29">
        <f>IF($Q8592&lt;Parâmetros!$E$19,$G8592-1,$G8592)</f>
        <v>0</v>
      </c>
    </row>
    <row r="8593" spans="1:19" x14ac:dyDescent="0.25">
      <c r="A8593" s="116"/>
      <c r="B8593" s="65"/>
      <c r="C8593" s="65"/>
      <c r="D8593" s="66"/>
      <c r="E8593" s="67"/>
      <c r="F8593" s="65"/>
      <c r="G8593" s="66"/>
      <c r="J8593" s="65"/>
      <c r="K8593" s="65"/>
      <c r="L8593" s="66"/>
      <c r="M8593" s="65"/>
      <c r="N8593" s="65"/>
      <c r="O8593" s="65"/>
      <c r="P8593" s="66"/>
      <c r="Q8593" s="31">
        <f t="shared" si="268"/>
        <v>9999</v>
      </c>
      <c r="R8593" s="31" t="str">
        <f t="shared" si="269"/>
        <v/>
      </c>
      <c r="S8593" s="29">
        <f>IF($Q8593&lt;Parâmetros!$E$19,$G8593-1,$G8593)</f>
        <v>0</v>
      </c>
    </row>
    <row r="8594" spans="1:19" x14ac:dyDescent="0.25">
      <c r="A8594" s="116"/>
      <c r="B8594" s="65"/>
      <c r="C8594" s="65"/>
      <c r="D8594" s="66"/>
      <c r="E8594" s="67"/>
      <c r="F8594" s="65"/>
      <c r="G8594" s="66"/>
      <c r="J8594" s="65"/>
      <c r="K8594" s="65"/>
      <c r="L8594" s="66"/>
      <c r="M8594" s="65"/>
      <c r="O8594" s="65"/>
      <c r="P8594" s="66"/>
      <c r="Q8594" s="31">
        <f t="shared" si="268"/>
        <v>9999</v>
      </c>
      <c r="R8594" s="31" t="str">
        <f t="shared" si="269"/>
        <v/>
      </c>
      <c r="S8594" s="29">
        <f>IF($Q8594&lt;Parâmetros!$E$19,$G8594-1,$G8594)</f>
        <v>0</v>
      </c>
    </row>
    <row r="8595" spans="1:19" x14ac:dyDescent="0.25">
      <c r="A8595" s="116"/>
      <c r="B8595" s="65"/>
      <c r="C8595" s="65"/>
      <c r="D8595" s="66"/>
      <c r="E8595" s="67"/>
      <c r="F8595" s="65"/>
      <c r="G8595" s="66"/>
      <c r="J8595" s="65"/>
      <c r="K8595" s="65"/>
      <c r="L8595" s="66"/>
      <c r="M8595" s="65"/>
      <c r="O8595" s="65"/>
      <c r="P8595" s="66"/>
      <c r="Q8595" s="31">
        <f t="shared" si="268"/>
        <v>9999</v>
      </c>
      <c r="R8595" s="31" t="str">
        <f t="shared" si="269"/>
        <v/>
      </c>
      <c r="S8595" s="29">
        <f>IF($Q8595&lt;Parâmetros!$E$19,$G8595-1,$G8595)</f>
        <v>0</v>
      </c>
    </row>
    <row r="8596" spans="1:19" x14ac:dyDescent="0.25">
      <c r="A8596" s="116"/>
      <c r="B8596" s="65"/>
      <c r="C8596" s="65"/>
      <c r="D8596" s="66"/>
      <c r="E8596" s="67"/>
      <c r="F8596" s="65"/>
      <c r="G8596" s="66"/>
      <c r="J8596" s="65"/>
      <c r="K8596" s="65"/>
      <c r="L8596" s="66"/>
      <c r="M8596" s="65"/>
      <c r="N8596" s="65"/>
      <c r="O8596" s="65"/>
      <c r="P8596" s="66"/>
      <c r="Q8596" s="31">
        <f t="shared" si="268"/>
        <v>9999</v>
      </c>
      <c r="R8596" s="31" t="str">
        <f t="shared" si="269"/>
        <v/>
      </c>
      <c r="S8596" s="29">
        <f>IF($Q8596&lt;Parâmetros!$E$19,$G8596-1,$G8596)</f>
        <v>0</v>
      </c>
    </row>
    <row r="8597" spans="1:19" x14ac:dyDescent="0.25">
      <c r="A8597" s="116"/>
      <c r="B8597" s="65"/>
      <c r="C8597" s="65"/>
      <c r="D8597" s="66"/>
      <c r="E8597" s="67"/>
      <c r="F8597" s="65"/>
      <c r="G8597" s="66"/>
      <c r="J8597" s="65"/>
      <c r="K8597" s="65"/>
      <c r="L8597" s="66"/>
      <c r="M8597" s="65"/>
      <c r="N8597" s="65"/>
      <c r="O8597" s="65"/>
      <c r="P8597" s="66"/>
      <c r="Q8597" s="31">
        <f t="shared" si="268"/>
        <v>9999</v>
      </c>
      <c r="R8597" s="31" t="str">
        <f t="shared" si="269"/>
        <v/>
      </c>
      <c r="S8597" s="29">
        <f>IF($Q8597&lt;Parâmetros!$E$19,$G8597-1,$G8597)</f>
        <v>0</v>
      </c>
    </row>
    <row r="8598" spans="1:19" x14ac:dyDescent="0.25">
      <c r="A8598" s="116"/>
      <c r="B8598" s="65"/>
      <c r="C8598" s="65"/>
      <c r="D8598" s="66"/>
      <c r="E8598" s="67"/>
      <c r="F8598" s="65"/>
      <c r="G8598" s="66"/>
      <c r="J8598" s="65"/>
      <c r="K8598" s="65"/>
      <c r="L8598" s="66"/>
      <c r="M8598" s="65"/>
      <c r="N8598" s="65"/>
      <c r="O8598" s="65"/>
      <c r="P8598" s="66"/>
      <c r="Q8598" s="31">
        <f t="shared" si="268"/>
        <v>9999</v>
      </c>
      <c r="R8598" s="31" t="str">
        <f t="shared" si="269"/>
        <v/>
      </c>
      <c r="S8598" s="29">
        <f>IF($Q8598&lt;Parâmetros!$E$19,$G8598-1,$G8598)</f>
        <v>0</v>
      </c>
    </row>
    <row r="8599" spans="1:19" x14ac:dyDescent="0.25">
      <c r="A8599" s="116"/>
      <c r="B8599" s="65"/>
      <c r="C8599" s="65"/>
      <c r="D8599" s="66"/>
      <c r="E8599" s="67"/>
      <c r="F8599" s="65"/>
      <c r="G8599" s="66"/>
      <c r="J8599" s="65"/>
      <c r="K8599" s="65"/>
      <c r="L8599" s="66"/>
      <c r="M8599" s="65"/>
      <c r="N8599" s="65"/>
      <c r="O8599" s="65"/>
      <c r="P8599" s="66"/>
      <c r="Q8599" s="31">
        <f t="shared" si="268"/>
        <v>9999</v>
      </c>
      <c r="R8599" s="31" t="str">
        <f t="shared" si="269"/>
        <v/>
      </c>
      <c r="S8599" s="29">
        <f>IF($Q8599&lt;Parâmetros!$E$19,$G8599-1,$G8599)</f>
        <v>0</v>
      </c>
    </row>
    <row r="8600" spans="1:19" x14ac:dyDescent="0.25">
      <c r="A8600" s="116"/>
      <c r="B8600" s="65"/>
      <c r="C8600" s="65"/>
      <c r="D8600" s="66"/>
      <c r="E8600" s="67"/>
      <c r="F8600" s="65"/>
      <c r="G8600" s="66"/>
      <c r="J8600" s="65"/>
      <c r="K8600" s="65"/>
      <c r="L8600" s="66"/>
      <c r="M8600" s="65"/>
      <c r="N8600" s="65"/>
      <c r="O8600" s="65"/>
      <c r="P8600" s="66"/>
      <c r="Q8600" s="31">
        <f t="shared" si="268"/>
        <v>9999</v>
      </c>
      <c r="R8600" s="31" t="str">
        <f t="shared" si="269"/>
        <v/>
      </c>
      <c r="S8600" s="29">
        <f>IF($Q8600&lt;Parâmetros!$E$19,$G8600-1,$G8600)</f>
        <v>0</v>
      </c>
    </row>
    <row r="8601" spans="1:19" x14ac:dyDescent="0.25">
      <c r="A8601" s="116"/>
      <c r="B8601" s="65"/>
      <c r="C8601" s="65"/>
      <c r="D8601" s="66"/>
      <c r="E8601" s="67"/>
      <c r="F8601" s="65"/>
      <c r="G8601" s="66"/>
      <c r="J8601" s="65"/>
      <c r="K8601" s="65"/>
      <c r="L8601" s="66"/>
      <c r="M8601" s="65"/>
      <c r="N8601" s="65"/>
      <c r="O8601" s="65"/>
      <c r="P8601" s="66"/>
      <c r="Q8601" s="31">
        <f t="shared" si="268"/>
        <v>9999</v>
      </c>
      <c r="R8601" s="31" t="str">
        <f t="shared" si="269"/>
        <v/>
      </c>
      <c r="S8601" s="29">
        <f>IF($Q8601&lt;Parâmetros!$E$19,$G8601-1,$G8601)</f>
        <v>0</v>
      </c>
    </row>
    <row r="8602" spans="1:19" x14ac:dyDescent="0.25">
      <c r="A8602" s="116"/>
      <c r="B8602" s="65"/>
      <c r="C8602" s="65"/>
      <c r="D8602" s="66"/>
      <c r="E8602" s="67"/>
      <c r="F8602" s="65"/>
      <c r="G8602" s="66"/>
      <c r="J8602" s="65"/>
      <c r="K8602" s="65"/>
      <c r="L8602" s="66"/>
      <c r="M8602" s="65"/>
      <c r="N8602" s="65"/>
      <c r="O8602" s="65"/>
      <c r="P8602" s="66"/>
      <c r="Q8602" s="31">
        <f t="shared" si="268"/>
        <v>9999</v>
      </c>
      <c r="R8602" s="31" t="str">
        <f t="shared" si="269"/>
        <v/>
      </c>
      <c r="S8602" s="29">
        <f>IF($Q8602&lt;Parâmetros!$E$19,$G8602-1,$G8602)</f>
        <v>0</v>
      </c>
    </row>
    <row r="8603" spans="1:19" x14ac:dyDescent="0.25">
      <c r="A8603" s="116"/>
      <c r="B8603" s="65"/>
      <c r="C8603" s="65"/>
      <c r="D8603" s="66"/>
      <c r="E8603" s="67"/>
      <c r="F8603" s="65"/>
      <c r="G8603" s="66"/>
      <c r="J8603" s="65"/>
      <c r="K8603" s="65"/>
      <c r="L8603" s="66"/>
      <c r="M8603" s="65"/>
      <c r="O8603" s="65"/>
      <c r="P8603" s="66"/>
      <c r="Q8603" s="31">
        <f t="shared" si="268"/>
        <v>9999</v>
      </c>
      <c r="R8603" s="31" t="str">
        <f t="shared" si="269"/>
        <v/>
      </c>
      <c r="S8603" s="29">
        <f>IF($Q8603&lt;Parâmetros!$E$19,$G8603-1,$G8603)</f>
        <v>0</v>
      </c>
    </row>
    <row r="8604" spans="1:19" x14ac:dyDescent="0.25">
      <c r="A8604" s="116"/>
      <c r="B8604" s="65"/>
      <c r="C8604" s="65"/>
      <c r="D8604" s="66"/>
      <c r="E8604" s="67"/>
      <c r="F8604" s="65"/>
      <c r="G8604" s="66"/>
      <c r="J8604" s="65"/>
      <c r="K8604" s="65"/>
      <c r="L8604" s="66"/>
      <c r="M8604" s="65"/>
      <c r="O8604" s="65"/>
      <c r="P8604" s="66"/>
      <c r="Q8604" s="31">
        <f t="shared" si="268"/>
        <v>9999</v>
      </c>
      <c r="R8604" s="31" t="str">
        <f t="shared" si="269"/>
        <v/>
      </c>
      <c r="S8604" s="29">
        <f>IF($Q8604&lt;Parâmetros!$E$19,$G8604-1,$G8604)</f>
        <v>0</v>
      </c>
    </row>
    <row r="8605" spans="1:19" x14ac:dyDescent="0.25">
      <c r="A8605" s="116"/>
      <c r="B8605" s="65"/>
      <c r="C8605" s="65"/>
      <c r="D8605" s="66"/>
      <c r="E8605" s="67"/>
      <c r="F8605" s="65"/>
      <c r="G8605" s="66"/>
      <c r="J8605" s="65"/>
      <c r="K8605" s="65"/>
      <c r="L8605" s="66"/>
      <c r="M8605" s="65"/>
      <c r="N8605" s="65"/>
      <c r="O8605" s="65"/>
      <c r="P8605" s="66"/>
      <c r="Q8605" s="31">
        <f t="shared" si="268"/>
        <v>9999</v>
      </c>
      <c r="R8605" s="31" t="str">
        <f t="shared" si="269"/>
        <v/>
      </c>
      <c r="S8605" s="29">
        <f>IF($Q8605&lt;Parâmetros!$E$19,$G8605-1,$G8605)</f>
        <v>0</v>
      </c>
    </row>
    <row r="8606" spans="1:19" x14ac:dyDescent="0.25">
      <c r="A8606" s="116"/>
      <c r="B8606" s="65"/>
      <c r="C8606" s="65"/>
      <c r="D8606" s="66"/>
      <c r="E8606" s="67"/>
      <c r="F8606" s="65"/>
      <c r="G8606" s="66"/>
      <c r="J8606" s="65"/>
      <c r="K8606" s="65"/>
      <c r="L8606" s="66"/>
      <c r="M8606" s="65"/>
      <c r="O8606" s="65"/>
      <c r="P8606" s="66"/>
      <c r="Q8606" s="31">
        <f t="shared" si="268"/>
        <v>9999</v>
      </c>
      <c r="R8606" s="31" t="str">
        <f t="shared" si="269"/>
        <v/>
      </c>
      <c r="S8606" s="29">
        <f>IF($Q8606&lt;Parâmetros!$E$19,$G8606-1,$G8606)</f>
        <v>0</v>
      </c>
    </row>
    <row r="8607" spans="1:19" x14ac:dyDescent="0.25">
      <c r="A8607" s="116"/>
      <c r="B8607" s="65"/>
      <c r="C8607" s="65"/>
      <c r="D8607" s="66"/>
      <c r="E8607" s="67"/>
      <c r="F8607" s="65"/>
      <c r="G8607" s="66"/>
      <c r="J8607" s="65"/>
      <c r="K8607" s="65"/>
      <c r="L8607" s="66"/>
      <c r="M8607" s="65"/>
      <c r="O8607" s="65"/>
      <c r="P8607" s="66"/>
      <c r="Q8607" s="31">
        <f t="shared" si="268"/>
        <v>9999</v>
      </c>
      <c r="R8607" s="31" t="str">
        <f t="shared" si="269"/>
        <v/>
      </c>
      <c r="S8607" s="29">
        <f>IF($Q8607&lt;Parâmetros!$E$19,$G8607-1,$G8607)</f>
        <v>0</v>
      </c>
    </row>
    <row r="8608" spans="1:19" x14ac:dyDescent="0.25">
      <c r="A8608" s="116"/>
      <c r="B8608" s="65"/>
      <c r="C8608" s="65"/>
      <c r="D8608" s="66"/>
      <c r="E8608" s="67"/>
      <c r="F8608" s="65"/>
      <c r="G8608" s="66"/>
      <c r="J8608" s="65"/>
      <c r="K8608" s="65"/>
      <c r="L8608" s="66"/>
      <c r="M8608" s="65"/>
      <c r="O8608" s="65"/>
      <c r="P8608" s="66"/>
      <c r="Q8608" s="31">
        <f t="shared" si="268"/>
        <v>9999</v>
      </c>
      <c r="R8608" s="31" t="str">
        <f t="shared" si="269"/>
        <v/>
      </c>
      <c r="S8608" s="29">
        <f>IF($Q8608&lt;Parâmetros!$E$19,$G8608-1,$G8608)</f>
        <v>0</v>
      </c>
    </row>
    <row r="8609" spans="1:19" x14ac:dyDescent="0.25">
      <c r="A8609" s="116"/>
      <c r="B8609" s="65"/>
      <c r="C8609" s="65"/>
      <c r="D8609" s="66"/>
      <c r="E8609" s="67"/>
      <c r="F8609" s="65"/>
      <c r="G8609" s="66"/>
      <c r="J8609" s="65"/>
      <c r="K8609" s="65"/>
      <c r="L8609" s="66"/>
      <c r="M8609" s="65"/>
      <c r="O8609" s="65"/>
      <c r="P8609" s="66"/>
      <c r="Q8609" s="31">
        <f t="shared" si="268"/>
        <v>9999</v>
      </c>
      <c r="R8609" s="31" t="str">
        <f t="shared" si="269"/>
        <v/>
      </c>
      <c r="S8609" s="29">
        <f>IF($Q8609&lt;Parâmetros!$E$19,$G8609-1,$G8609)</f>
        <v>0</v>
      </c>
    </row>
    <row r="8610" spans="1:19" x14ac:dyDescent="0.25">
      <c r="A8610" s="116"/>
      <c r="B8610" s="65"/>
      <c r="C8610" s="65"/>
      <c r="D8610" s="66"/>
      <c r="E8610" s="67"/>
      <c r="F8610" s="65"/>
      <c r="G8610" s="66"/>
      <c r="J8610" s="65"/>
      <c r="K8610" s="65"/>
      <c r="L8610" s="66"/>
      <c r="M8610" s="65"/>
      <c r="N8610" s="65"/>
      <c r="O8610" s="65"/>
      <c r="P8610" s="66"/>
      <c r="Q8610" s="31">
        <f t="shared" si="268"/>
        <v>9999</v>
      </c>
      <c r="R8610" s="31" t="str">
        <f t="shared" si="269"/>
        <v/>
      </c>
      <c r="S8610" s="29">
        <f>IF($Q8610&lt;Parâmetros!$E$19,$G8610-1,$G8610)</f>
        <v>0</v>
      </c>
    </row>
    <row r="8611" spans="1:19" x14ac:dyDescent="0.25">
      <c r="A8611" s="116"/>
      <c r="B8611" s="65"/>
      <c r="C8611" s="65"/>
      <c r="D8611" s="66"/>
      <c r="E8611" s="67"/>
      <c r="F8611" s="65"/>
      <c r="G8611" s="66"/>
      <c r="J8611" s="65"/>
      <c r="K8611" s="65"/>
      <c r="L8611" s="66"/>
      <c r="M8611" s="65"/>
      <c r="O8611" s="65"/>
      <c r="P8611" s="66"/>
      <c r="Q8611" s="31">
        <f t="shared" si="268"/>
        <v>9999</v>
      </c>
      <c r="R8611" s="31" t="str">
        <f t="shared" si="269"/>
        <v/>
      </c>
      <c r="S8611" s="29">
        <f>IF($Q8611&lt;Parâmetros!$E$19,$G8611-1,$G8611)</f>
        <v>0</v>
      </c>
    </row>
    <row r="8612" spans="1:19" x14ac:dyDescent="0.25">
      <c r="A8612" s="116"/>
      <c r="B8612" s="65"/>
      <c r="C8612" s="65"/>
      <c r="D8612" s="66"/>
      <c r="E8612" s="67"/>
      <c r="F8612" s="65"/>
      <c r="G8612" s="66"/>
      <c r="J8612" s="65"/>
      <c r="K8612" s="65"/>
      <c r="L8612" s="66"/>
      <c r="M8612" s="65"/>
      <c r="N8612" s="65"/>
      <c r="O8612" s="65"/>
      <c r="P8612" s="66"/>
      <c r="Q8612" s="31">
        <f t="shared" si="268"/>
        <v>9999</v>
      </c>
      <c r="R8612" s="31" t="str">
        <f t="shared" si="269"/>
        <v/>
      </c>
      <c r="S8612" s="29">
        <f>IF($Q8612&lt;Parâmetros!$E$19,$G8612-1,$G8612)</f>
        <v>0</v>
      </c>
    </row>
    <row r="8613" spans="1:19" x14ac:dyDescent="0.25">
      <c r="A8613" s="116"/>
      <c r="B8613" s="65"/>
      <c r="C8613" s="65"/>
      <c r="D8613" s="66"/>
      <c r="E8613" s="67"/>
      <c r="F8613" s="65"/>
      <c r="G8613" s="66"/>
      <c r="J8613" s="65"/>
      <c r="K8613" s="65"/>
      <c r="L8613" s="66"/>
      <c r="M8613" s="65"/>
      <c r="N8613" s="65"/>
      <c r="O8613" s="65"/>
      <c r="P8613" s="66"/>
      <c r="Q8613" s="31">
        <f t="shared" si="268"/>
        <v>9999</v>
      </c>
      <c r="R8613" s="31" t="str">
        <f t="shared" si="269"/>
        <v/>
      </c>
      <c r="S8613" s="29">
        <f>IF($Q8613&lt;Parâmetros!$E$19,$G8613-1,$G8613)</f>
        <v>0</v>
      </c>
    </row>
    <row r="8614" spans="1:19" x14ac:dyDescent="0.25">
      <c r="A8614" s="116"/>
      <c r="B8614" s="65"/>
      <c r="C8614" s="65"/>
      <c r="D8614" s="66"/>
      <c r="E8614" s="67"/>
      <c r="F8614" s="65"/>
      <c r="G8614" s="66"/>
      <c r="J8614" s="65"/>
      <c r="K8614" s="65"/>
      <c r="L8614" s="66"/>
      <c r="M8614" s="65"/>
      <c r="N8614" s="65"/>
      <c r="O8614" s="65"/>
      <c r="P8614" s="66"/>
      <c r="Q8614" s="31">
        <f t="shared" si="268"/>
        <v>9999</v>
      </c>
      <c r="R8614" s="31" t="str">
        <f t="shared" si="269"/>
        <v/>
      </c>
      <c r="S8614" s="29">
        <f>IF($Q8614&lt;Parâmetros!$E$19,$G8614-1,$G8614)</f>
        <v>0</v>
      </c>
    </row>
    <row r="8615" spans="1:19" x14ac:dyDescent="0.25">
      <c r="A8615" s="116"/>
      <c r="B8615" s="65"/>
      <c r="C8615" s="65"/>
      <c r="D8615" s="66"/>
      <c r="E8615" s="67"/>
      <c r="F8615" s="65"/>
      <c r="G8615" s="66"/>
      <c r="J8615" s="65"/>
      <c r="K8615" s="65"/>
      <c r="L8615" s="66"/>
      <c r="M8615" s="65"/>
      <c r="N8615" s="65"/>
      <c r="O8615" s="65"/>
      <c r="P8615" s="66"/>
      <c r="Q8615" s="31">
        <f t="shared" si="268"/>
        <v>9999</v>
      </c>
      <c r="R8615" s="31" t="str">
        <f t="shared" si="269"/>
        <v/>
      </c>
      <c r="S8615" s="29">
        <f>IF($Q8615&lt;Parâmetros!$E$19,$G8615-1,$G8615)</f>
        <v>0</v>
      </c>
    </row>
    <row r="8616" spans="1:19" x14ac:dyDescent="0.25">
      <c r="A8616" s="116"/>
      <c r="B8616" s="65"/>
      <c r="C8616" s="65"/>
      <c r="D8616" s="66"/>
      <c r="E8616" s="67"/>
      <c r="F8616" s="65"/>
      <c r="G8616" s="66"/>
      <c r="J8616" s="65"/>
      <c r="K8616" s="65"/>
      <c r="L8616" s="66"/>
      <c r="M8616" s="65"/>
      <c r="N8616" s="65"/>
      <c r="O8616" s="65"/>
      <c r="P8616" s="66"/>
      <c r="Q8616" s="31">
        <f t="shared" si="268"/>
        <v>9999</v>
      </c>
      <c r="R8616" s="31" t="str">
        <f t="shared" si="269"/>
        <v/>
      </c>
      <c r="S8616" s="29">
        <f>IF($Q8616&lt;Parâmetros!$E$19,$G8616-1,$G8616)</f>
        <v>0</v>
      </c>
    </row>
    <row r="8617" spans="1:19" x14ac:dyDescent="0.25">
      <c r="A8617" s="116"/>
      <c r="B8617" s="65"/>
      <c r="C8617" s="65"/>
      <c r="D8617" s="66"/>
      <c r="E8617" s="67"/>
      <c r="F8617" s="65"/>
      <c r="G8617" s="66"/>
      <c r="J8617" s="65"/>
      <c r="K8617" s="65"/>
      <c r="L8617" s="66"/>
      <c r="M8617" s="65"/>
      <c r="N8617" s="65"/>
      <c r="O8617" s="65"/>
      <c r="P8617" s="66"/>
      <c r="Q8617" s="31">
        <f t="shared" si="268"/>
        <v>9999</v>
      </c>
      <c r="R8617" s="31" t="str">
        <f t="shared" si="269"/>
        <v/>
      </c>
      <c r="S8617" s="29">
        <f>IF($Q8617&lt;Parâmetros!$E$19,$G8617-1,$G8617)</f>
        <v>0</v>
      </c>
    </row>
    <row r="8618" spans="1:19" x14ac:dyDescent="0.25">
      <c r="A8618" s="116"/>
      <c r="B8618" s="65"/>
      <c r="C8618" s="65"/>
      <c r="D8618" s="66"/>
      <c r="E8618" s="67"/>
      <c r="F8618" s="65"/>
      <c r="G8618" s="66"/>
      <c r="J8618" s="65"/>
      <c r="K8618" s="65"/>
      <c r="L8618" s="66"/>
      <c r="M8618" s="65"/>
      <c r="O8618" s="65"/>
      <c r="P8618" s="66"/>
      <c r="Q8618" s="31">
        <f t="shared" si="268"/>
        <v>9999</v>
      </c>
      <c r="R8618" s="31" t="str">
        <f t="shared" si="269"/>
        <v/>
      </c>
      <c r="S8618" s="29">
        <f>IF($Q8618&lt;Parâmetros!$E$19,$G8618-1,$G8618)</f>
        <v>0</v>
      </c>
    </row>
    <row r="8619" spans="1:19" x14ac:dyDescent="0.25">
      <c r="A8619" s="116"/>
      <c r="B8619" s="65"/>
      <c r="C8619" s="65"/>
      <c r="D8619" s="66"/>
      <c r="E8619" s="67"/>
      <c r="F8619" s="65"/>
      <c r="G8619" s="66"/>
      <c r="J8619" s="65"/>
      <c r="K8619" s="65"/>
      <c r="L8619" s="66"/>
      <c r="M8619" s="65"/>
      <c r="N8619" s="65"/>
      <c r="O8619" s="65"/>
      <c r="P8619" s="66"/>
      <c r="Q8619" s="31">
        <f t="shared" si="268"/>
        <v>9999</v>
      </c>
      <c r="R8619" s="31" t="str">
        <f t="shared" si="269"/>
        <v/>
      </c>
      <c r="S8619" s="29">
        <f>IF($Q8619&lt;Parâmetros!$E$19,$G8619-1,$G8619)</f>
        <v>0</v>
      </c>
    </row>
    <row r="8620" spans="1:19" x14ac:dyDescent="0.25">
      <c r="A8620" s="116"/>
      <c r="B8620" s="65"/>
      <c r="C8620" s="65"/>
      <c r="D8620" s="66"/>
      <c r="E8620" s="67"/>
      <c r="F8620" s="65"/>
      <c r="G8620" s="66"/>
      <c r="J8620" s="65"/>
      <c r="K8620" s="65"/>
      <c r="L8620" s="66"/>
      <c r="M8620" s="65"/>
      <c r="N8620" s="65"/>
      <c r="O8620" s="65"/>
      <c r="P8620" s="66"/>
      <c r="Q8620" s="31">
        <f t="shared" si="268"/>
        <v>9999</v>
      </c>
      <c r="R8620" s="31" t="str">
        <f t="shared" si="269"/>
        <v/>
      </c>
      <c r="S8620" s="29">
        <f>IF($Q8620&lt;Parâmetros!$E$19,$G8620-1,$G8620)</f>
        <v>0</v>
      </c>
    </row>
    <row r="8621" spans="1:19" x14ac:dyDescent="0.25">
      <c r="A8621" s="116"/>
      <c r="B8621" s="65"/>
      <c r="C8621" s="65"/>
      <c r="D8621" s="66"/>
      <c r="E8621" s="67"/>
      <c r="F8621" s="65"/>
      <c r="G8621" s="66"/>
      <c r="J8621" s="65"/>
      <c r="K8621" s="65"/>
      <c r="L8621" s="66"/>
      <c r="M8621" s="65"/>
      <c r="N8621" s="65"/>
      <c r="O8621" s="65"/>
      <c r="P8621" s="66"/>
      <c r="Q8621" s="31">
        <f t="shared" si="268"/>
        <v>9999</v>
      </c>
      <c r="R8621" s="31" t="str">
        <f t="shared" si="269"/>
        <v/>
      </c>
      <c r="S8621" s="29">
        <f>IF($Q8621&lt;Parâmetros!$E$19,$G8621-1,$G8621)</f>
        <v>0</v>
      </c>
    </row>
    <row r="8622" spans="1:19" x14ac:dyDescent="0.25">
      <c r="A8622" s="116"/>
      <c r="B8622" s="65"/>
      <c r="C8622" s="65"/>
      <c r="D8622" s="66"/>
      <c r="E8622" s="67"/>
      <c r="F8622" s="65"/>
      <c r="G8622" s="66"/>
      <c r="J8622" s="65"/>
      <c r="K8622" s="65"/>
      <c r="L8622" s="66"/>
      <c r="M8622" s="65"/>
      <c r="O8622" s="65"/>
      <c r="P8622" s="66"/>
      <c r="Q8622" s="31">
        <f t="shared" si="268"/>
        <v>9999</v>
      </c>
      <c r="R8622" s="31" t="str">
        <f t="shared" si="269"/>
        <v/>
      </c>
      <c r="S8622" s="29">
        <f>IF($Q8622&lt;Parâmetros!$E$19,$G8622-1,$G8622)</f>
        <v>0</v>
      </c>
    </row>
    <row r="8623" spans="1:19" x14ac:dyDescent="0.25">
      <c r="A8623" s="116"/>
      <c r="B8623" s="65"/>
      <c r="C8623" s="65"/>
      <c r="D8623" s="66"/>
      <c r="E8623" s="67"/>
      <c r="F8623" s="65"/>
      <c r="G8623" s="66"/>
      <c r="J8623" s="65"/>
      <c r="K8623" s="65"/>
      <c r="L8623" s="66"/>
      <c r="M8623" s="65"/>
      <c r="N8623" s="65"/>
      <c r="O8623" s="65"/>
      <c r="P8623" s="66"/>
      <c r="Q8623" s="31">
        <f t="shared" si="268"/>
        <v>9999</v>
      </c>
      <c r="R8623" s="31" t="str">
        <f t="shared" si="269"/>
        <v/>
      </c>
      <c r="S8623" s="29">
        <f>IF($Q8623&lt;Parâmetros!$E$19,$G8623-1,$G8623)</f>
        <v>0</v>
      </c>
    </row>
    <row r="8624" spans="1:19" x14ac:dyDescent="0.25">
      <c r="A8624" s="116"/>
      <c r="B8624" s="65"/>
      <c r="C8624" s="65"/>
      <c r="D8624" s="66"/>
      <c r="E8624" s="67"/>
      <c r="F8624" s="65"/>
      <c r="G8624" s="66"/>
      <c r="J8624" s="65"/>
      <c r="K8624" s="65"/>
      <c r="L8624" s="66"/>
      <c r="M8624" s="65"/>
      <c r="N8624" s="65"/>
      <c r="O8624" s="65"/>
      <c r="P8624" s="66"/>
      <c r="Q8624" s="31">
        <f t="shared" si="268"/>
        <v>9999</v>
      </c>
      <c r="R8624" s="31" t="str">
        <f t="shared" si="269"/>
        <v/>
      </c>
      <c r="S8624" s="29">
        <f>IF($Q8624&lt;Parâmetros!$E$19,$G8624-1,$G8624)</f>
        <v>0</v>
      </c>
    </row>
    <row r="8625" spans="1:19" x14ac:dyDescent="0.25">
      <c r="A8625" s="116"/>
      <c r="B8625" s="65"/>
      <c r="C8625" s="65"/>
      <c r="D8625" s="66"/>
      <c r="E8625" s="67"/>
      <c r="F8625" s="65"/>
      <c r="G8625" s="66"/>
      <c r="J8625" s="65"/>
      <c r="K8625" s="65"/>
      <c r="L8625" s="66"/>
      <c r="M8625" s="65"/>
      <c r="O8625" s="65"/>
      <c r="P8625" s="66"/>
      <c r="Q8625" s="31">
        <f t="shared" si="268"/>
        <v>9999</v>
      </c>
      <c r="R8625" s="31" t="str">
        <f t="shared" si="269"/>
        <v/>
      </c>
      <c r="S8625" s="29">
        <f>IF($Q8625&lt;Parâmetros!$E$19,$G8625-1,$G8625)</f>
        <v>0</v>
      </c>
    </row>
    <row r="8626" spans="1:19" x14ac:dyDescent="0.25">
      <c r="A8626" s="116"/>
      <c r="B8626" s="65"/>
      <c r="C8626" s="65"/>
      <c r="D8626" s="66"/>
      <c r="E8626" s="67"/>
      <c r="F8626" s="65"/>
      <c r="G8626" s="66"/>
      <c r="J8626" s="65"/>
      <c r="K8626" s="65"/>
      <c r="L8626" s="66"/>
      <c r="M8626" s="65"/>
      <c r="N8626" s="65"/>
      <c r="O8626" s="65"/>
      <c r="P8626" s="66"/>
      <c r="Q8626" s="31">
        <f t="shared" si="268"/>
        <v>9999</v>
      </c>
      <c r="R8626" s="31" t="str">
        <f t="shared" si="269"/>
        <v/>
      </c>
      <c r="S8626" s="29">
        <f>IF($Q8626&lt;Parâmetros!$E$19,$G8626-1,$G8626)</f>
        <v>0</v>
      </c>
    </row>
    <row r="8627" spans="1:19" x14ac:dyDescent="0.25">
      <c r="A8627" s="116"/>
      <c r="B8627" s="65"/>
      <c r="C8627" s="65"/>
      <c r="D8627" s="66"/>
      <c r="E8627" s="67"/>
      <c r="F8627" s="65"/>
      <c r="G8627" s="66"/>
      <c r="J8627" s="65"/>
      <c r="K8627" s="65"/>
      <c r="L8627" s="66"/>
      <c r="M8627" s="65"/>
      <c r="N8627" s="65"/>
      <c r="O8627" s="65"/>
      <c r="P8627" s="66"/>
      <c r="Q8627" s="31">
        <f t="shared" si="268"/>
        <v>9999</v>
      </c>
      <c r="R8627" s="31" t="str">
        <f t="shared" si="269"/>
        <v/>
      </c>
      <c r="S8627" s="29">
        <f>IF($Q8627&lt;Parâmetros!$E$19,$G8627-1,$G8627)</f>
        <v>0</v>
      </c>
    </row>
    <row r="8628" spans="1:19" x14ac:dyDescent="0.25">
      <c r="A8628" s="116"/>
      <c r="B8628" s="65"/>
      <c r="C8628" s="65"/>
      <c r="D8628" s="66"/>
      <c r="E8628" s="67"/>
      <c r="F8628" s="65"/>
      <c r="G8628" s="66"/>
      <c r="J8628" s="65"/>
      <c r="K8628" s="65"/>
      <c r="L8628" s="66"/>
      <c r="M8628" s="65"/>
      <c r="O8628" s="65"/>
      <c r="P8628" s="66"/>
      <c r="Q8628" s="31">
        <f t="shared" si="268"/>
        <v>9999</v>
      </c>
      <c r="R8628" s="31" t="str">
        <f t="shared" si="269"/>
        <v/>
      </c>
      <c r="S8628" s="29">
        <f>IF($Q8628&lt;Parâmetros!$E$19,$G8628-1,$G8628)</f>
        <v>0</v>
      </c>
    </row>
    <row r="8629" spans="1:19" x14ac:dyDescent="0.25">
      <c r="A8629" s="116"/>
      <c r="B8629" s="65"/>
      <c r="C8629" s="65"/>
      <c r="D8629" s="66"/>
      <c r="E8629" s="67"/>
      <c r="F8629" s="65"/>
      <c r="G8629" s="66"/>
      <c r="J8629" s="65"/>
      <c r="K8629" s="65"/>
      <c r="L8629" s="66"/>
      <c r="M8629" s="65"/>
      <c r="N8629" s="65"/>
      <c r="O8629" s="65"/>
      <c r="P8629" s="66"/>
      <c r="Q8629" s="31">
        <f t="shared" si="268"/>
        <v>9999</v>
      </c>
      <c r="R8629" s="31" t="str">
        <f t="shared" si="269"/>
        <v/>
      </c>
      <c r="S8629" s="29">
        <f>IF($Q8629&lt;Parâmetros!$E$19,$G8629-1,$G8629)</f>
        <v>0</v>
      </c>
    </row>
    <row r="8630" spans="1:19" x14ac:dyDescent="0.25">
      <c r="A8630" s="116"/>
      <c r="B8630" s="65"/>
      <c r="C8630" s="65"/>
      <c r="D8630" s="66"/>
      <c r="E8630" s="67"/>
      <c r="F8630" s="65"/>
      <c r="G8630" s="66"/>
      <c r="J8630" s="65"/>
      <c r="K8630" s="65"/>
      <c r="L8630" s="66"/>
      <c r="M8630" s="65"/>
      <c r="O8630" s="65"/>
      <c r="P8630" s="66"/>
      <c r="Q8630" s="31">
        <f t="shared" si="268"/>
        <v>9999</v>
      </c>
      <c r="R8630" s="31" t="str">
        <f t="shared" si="269"/>
        <v/>
      </c>
      <c r="S8630" s="29">
        <f>IF($Q8630&lt;Parâmetros!$E$19,$G8630-1,$G8630)</f>
        <v>0</v>
      </c>
    </row>
    <row r="8631" spans="1:19" x14ac:dyDescent="0.25">
      <c r="A8631" s="116"/>
      <c r="B8631" s="65"/>
      <c r="C8631" s="65"/>
      <c r="D8631" s="66"/>
      <c r="E8631" s="67"/>
      <c r="F8631" s="65"/>
      <c r="G8631" s="66"/>
      <c r="J8631" s="65"/>
      <c r="K8631" s="65"/>
      <c r="L8631" s="66"/>
      <c r="M8631" s="65"/>
      <c r="O8631" s="65"/>
      <c r="P8631" s="66"/>
      <c r="Q8631" s="31">
        <f t="shared" si="268"/>
        <v>9999</v>
      </c>
      <c r="R8631" s="31" t="str">
        <f t="shared" si="269"/>
        <v/>
      </c>
      <c r="S8631" s="29">
        <f>IF($Q8631&lt;Parâmetros!$E$19,$G8631-1,$G8631)</f>
        <v>0</v>
      </c>
    </row>
    <row r="8632" spans="1:19" x14ac:dyDescent="0.25">
      <c r="A8632" s="116"/>
      <c r="B8632" s="65"/>
      <c r="C8632" s="65"/>
      <c r="D8632" s="66"/>
      <c r="E8632" s="67"/>
      <c r="F8632" s="65"/>
      <c r="G8632" s="66"/>
      <c r="J8632" s="65"/>
      <c r="K8632" s="65"/>
      <c r="L8632" s="66"/>
      <c r="M8632" s="65"/>
      <c r="O8632" s="65"/>
      <c r="P8632" s="66"/>
      <c r="Q8632" s="31">
        <f t="shared" si="268"/>
        <v>9999</v>
      </c>
      <c r="R8632" s="31" t="str">
        <f t="shared" si="269"/>
        <v/>
      </c>
      <c r="S8632" s="29">
        <f>IF($Q8632&lt;Parâmetros!$E$19,$G8632-1,$G8632)</f>
        <v>0</v>
      </c>
    </row>
    <row r="8633" spans="1:19" x14ac:dyDescent="0.25">
      <c r="A8633" s="116"/>
      <c r="B8633" s="65"/>
      <c r="C8633" s="65"/>
      <c r="D8633" s="66"/>
      <c r="E8633" s="67"/>
      <c r="F8633" s="65"/>
      <c r="G8633" s="66"/>
      <c r="J8633" s="65"/>
      <c r="K8633" s="65"/>
      <c r="L8633" s="66"/>
      <c r="M8633" s="65"/>
      <c r="O8633" s="65"/>
      <c r="P8633" s="66"/>
      <c r="Q8633" s="31">
        <f t="shared" si="268"/>
        <v>9999</v>
      </c>
      <c r="R8633" s="31" t="str">
        <f t="shared" si="269"/>
        <v/>
      </c>
      <c r="S8633" s="29">
        <f>IF($Q8633&lt;Parâmetros!$E$19,$G8633-1,$G8633)</f>
        <v>0</v>
      </c>
    </row>
    <row r="8634" spans="1:19" x14ac:dyDescent="0.25">
      <c r="A8634" s="116"/>
      <c r="B8634" s="65"/>
      <c r="C8634" s="65"/>
      <c r="D8634" s="66"/>
      <c r="E8634" s="67"/>
      <c r="F8634" s="65"/>
      <c r="G8634" s="66"/>
      <c r="J8634" s="65"/>
      <c r="K8634" s="65"/>
      <c r="L8634" s="66"/>
      <c r="M8634" s="65"/>
      <c r="O8634" s="65"/>
      <c r="P8634" s="66"/>
      <c r="Q8634" s="31">
        <f t="shared" si="268"/>
        <v>9999</v>
      </c>
      <c r="R8634" s="31" t="str">
        <f t="shared" si="269"/>
        <v/>
      </c>
      <c r="S8634" s="29">
        <f>IF($Q8634&lt;Parâmetros!$E$19,$G8634-1,$G8634)</f>
        <v>0</v>
      </c>
    </row>
    <row r="8635" spans="1:19" x14ac:dyDescent="0.25">
      <c r="A8635" s="116"/>
      <c r="B8635" s="65"/>
      <c r="C8635" s="65"/>
      <c r="D8635" s="66"/>
      <c r="E8635" s="67"/>
      <c r="F8635" s="65"/>
      <c r="G8635" s="66"/>
      <c r="J8635" s="65"/>
      <c r="K8635" s="65"/>
      <c r="L8635" s="66"/>
      <c r="M8635" s="65"/>
      <c r="O8635" s="65"/>
      <c r="P8635" s="66"/>
      <c r="Q8635" s="31">
        <f t="shared" si="268"/>
        <v>9999</v>
      </c>
      <c r="R8635" s="31" t="str">
        <f t="shared" si="269"/>
        <v/>
      </c>
      <c r="S8635" s="29">
        <f>IF($Q8635&lt;Parâmetros!$E$19,$G8635-1,$G8635)</f>
        <v>0</v>
      </c>
    </row>
    <row r="8636" spans="1:19" x14ac:dyDescent="0.25">
      <c r="A8636" s="116"/>
      <c r="B8636" s="65"/>
      <c r="C8636" s="65"/>
      <c r="D8636" s="66"/>
      <c r="E8636" s="67"/>
      <c r="F8636" s="65"/>
      <c r="G8636" s="66"/>
      <c r="J8636" s="65"/>
      <c r="K8636" s="65"/>
      <c r="L8636" s="66"/>
      <c r="M8636" s="65"/>
      <c r="O8636" s="65"/>
      <c r="P8636" s="66"/>
      <c r="Q8636" s="31">
        <f t="shared" ref="Q8636:Q8699" si="270">IFERROR(VALUE(LEFT($J8636,2))*60+VALUE(MID($J8636,4,2)),9999)</f>
        <v>9999</v>
      </c>
      <c r="R8636" s="31" t="str">
        <f t="shared" ref="R8636:R8699" si="271">IFERROR(VALUE(LEFT($K8636,2))*60+VALUE(MID($K8636,4,2)),"")</f>
        <v/>
      </c>
      <c r="S8636" s="29">
        <f>IF($Q8636&lt;Parâmetros!$E$19,$G8636-1,$G8636)</f>
        <v>0</v>
      </c>
    </row>
    <row r="8637" spans="1:19" x14ac:dyDescent="0.25">
      <c r="A8637" s="116"/>
      <c r="B8637" s="65"/>
      <c r="C8637" s="65"/>
      <c r="D8637" s="66"/>
      <c r="E8637" s="67"/>
      <c r="F8637" s="65"/>
      <c r="G8637" s="66"/>
      <c r="J8637" s="65"/>
      <c r="K8637" s="65"/>
      <c r="L8637" s="66"/>
      <c r="M8637" s="65"/>
      <c r="O8637" s="65"/>
      <c r="P8637" s="66"/>
      <c r="Q8637" s="31">
        <f t="shared" si="270"/>
        <v>9999</v>
      </c>
      <c r="R8637" s="31" t="str">
        <f t="shared" si="271"/>
        <v/>
      </c>
      <c r="S8637" s="29">
        <f>IF($Q8637&lt;Parâmetros!$E$19,$G8637-1,$G8637)</f>
        <v>0</v>
      </c>
    </row>
    <row r="8638" spans="1:19" x14ac:dyDescent="0.25">
      <c r="A8638" s="116"/>
      <c r="B8638" s="65"/>
      <c r="C8638" s="65"/>
      <c r="D8638" s="66"/>
      <c r="E8638" s="67"/>
      <c r="F8638" s="65"/>
      <c r="G8638" s="66"/>
      <c r="J8638" s="65"/>
      <c r="K8638" s="65"/>
      <c r="L8638" s="66"/>
      <c r="M8638" s="65"/>
      <c r="O8638" s="65"/>
      <c r="P8638" s="66"/>
      <c r="Q8638" s="31">
        <f t="shared" si="270"/>
        <v>9999</v>
      </c>
      <c r="R8638" s="31" t="str">
        <f t="shared" si="271"/>
        <v/>
      </c>
      <c r="S8638" s="29">
        <f>IF($Q8638&lt;Parâmetros!$E$19,$G8638-1,$G8638)</f>
        <v>0</v>
      </c>
    </row>
    <row r="8639" spans="1:19" x14ac:dyDescent="0.25">
      <c r="A8639" s="116"/>
      <c r="B8639" s="65"/>
      <c r="C8639" s="65"/>
      <c r="D8639" s="66"/>
      <c r="E8639" s="67"/>
      <c r="F8639" s="65"/>
      <c r="G8639" s="66"/>
      <c r="J8639" s="65"/>
      <c r="K8639" s="65"/>
      <c r="L8639" s="66"/>
      <c r="M8639" s="65"/>
      <c r="O8639" s="65"/>
      <c r="P8639" s="66"/>
      <c r="Q8639" s="31">
        <f t="shared" si="270"/>
        <v>9999</v>
      </c>
      <c r="R8639" s="31" t="str">
        <f t="shared" si="271"/>
        <v/>
      </c>
      <c r="S8639" s="29">
        <f>IF($Q8639&lt;Parâmetros!$E$19,$G8639-1,$G8639)</f>
        <v>0</v>
      </c>
    </row>
    <row r="8640" spans="1:19" x14ac:dyDescent="0.25">
      <c r="A8640" s="116"/>
      <c r="B8640" s="65"/>
      <c r="C8640" s="65"/>
      <c r="D8640" s="66"/>
      <c r="E8640" s="67"/>
      <c r="F8640" s="65"/>
      <c r="G8640" s="66"/>
      <c r="J8640" s="65"/>
      <c r="K8640" s="65"/>
      <c r="L8640" s="66"/>
      <c r="M8640" s="65"/>
      <c r="O8640" s="65"/>
      <c r="P8640" s="66"/>
      <c r="Q8640" s="31">
        <f t="shared" si="270"/>
        <v>9999</v>
      </c>
      <c r="R8640" s="31" t="str">
        <f t="shared" si="271"/>
        <v/>
      </c>
      <c r="S8640" s="29">
        <f>IF($Q8640&lt;Parâmetros!$E$19,$G8640-1,$G8640)</f>
        <v>0</v>
      </c>
    </row>
    <row r="8641" spans="1:19" x14ac:dyDescent="0.25">
      <c r="A8641" s="116"/>
      <c r="B8641" s="65"/>
      <c r="C8641" s="65"/>
      <c r="D8641" s="66"/>
      <c r="E8641" s="67"/>
      <c r="F8641" s="65"/>
      <c r="G8641" s="66"/>
      <c r="J8641" s="65"/>
      <c r="K8641" s="65"/>
      <c r="L8641" s="66"/>
      <c r="M8641" s="65"/>
      <c r="O8641" s="65"/>
      <c r="P8641" s="66"/>
      <c r="Q8641" s="31">
        <f t="shared" si="270"/>
        <v>9999</v>
      </c>
      <c r="R8641" s="31" t="str">
        <f t="shared" si="271"/>
        <v/>
      </c>
      <c r="S8641" s="29">
        <f>IF($Q8641&lt;Parâmetros!$E$19,$G8641-1,$G8641)</f>
        <v>0</v>
      </c>
    </row>
    <row r="8642" spans="1:19" x14ac:dyDescent="0.25">
      <c r="A8642" s="116"/>
      <c r="B8642" s="65"/>
      <c r="C8642" s="65"/>
      <c r="D8642" s="66"/>
      <c r="E8642" s="67"/>
      <c r="F8642" s="65"/>
      <c r="G8642" s="66"/>
      <c r="J8642" s="65"/>
      <c r="K8642" s="65"/>
      <c r="L8642" s="66"/>
      <c r="M8642" s="65"/>
      <c r="O8642" s="65"/>
      <c r="P8642" s="66"/>
      <c r="Q8642" s="31">
        <f t="shared" si="270"/>
        <v>9999</v>
      </c>
      <c r="R8642" s="31" t="str">
        <f t="shared" si="271"/>
        <v/>
      </c>
      <c r="S8642" s="29">
        <f>IF($Q8642&lt;Parâmetros!$E$19,$G8642-1,$G8642)</f>
        <v>0</v>
      </c>
    </row>
    <row r="8643" spans="1:19" x14ac:dyDescent="0.25">
      <c r="A8643" s="116"/>
      <c r="B8643" s="65"/>
      <c r="C8643" s="65"/>
      <c r="D8643" s="66"/>
      <c r="E8643" s="67"/>
      <c r="F8643" s="65"/>
      <c r="G8643" s="66"/>
      <c r="J8643" s="65"/>
      <c r="K8643" s="65"/>
      <c r="L8643" s="66"/>
      <c r="M8643" s="65"/>
      <c r="O8643" s="65"/>
      <c r="P8643" s="66"/>
      <c r="Q8643" s="31">
        <f t="shared" si="270"/>
        <v>9999</v>
      </c>
      <c r="R8643" s="31" t="str">
        <f t="shared" si="271"/>
        <v/>
      </c>
      <c r="S8643" s="29">
        <f>IF($Q8643&lt;Parâmetros!$E$19,$G8643-1,$G8643)</f>
        <v>0</v>
      </c>
    </row>
    <row r="8644" spans="1:19" x14ac:dyDescent="0.25">
      <c r="A8644" s="116"/>
      <c r="B8644" s="65"/>
      <c r="C8644" s="65"/>
      <c r="D8644" s="66"/>
      <c r="E8644" s="67"/>
      <c r="F8644" s="65"/>
      <c r="G8644" s="66"/>
      <c r="J8644" s="65"/>
      <c r="K8644" s="65"/>
      <c r="L8644" s="66"/>
      <c r="M8644" s="65"/>
      <c r="O8644" s="65"/>
      <c r="P8644" s="66"/>
      <c r="Q8644" s="31">
        <f t="shared" si="270"/>
        <v>9999</v>
      </c>
      <c r="R8644" s="31" t="str">
        <f t="shared" si="271"/>
        <v/>
      </c>
      <c r="S8644" s="29">
        <f>IF($Q8644&lt;Parâmetros!$E$19,$G8644-1,$G8644)</f>
        <v>0</v>
      </c>
    </row>
    <row r="8645" spans="1:19" x14ac:dyDescent="0.25">
      <c r="A8645" s="116"/>
      <c r="B8645" s="65"/>
      <c r="C8645" s="65"/>
      <c r="D8645" s="66"/>
      <c r="E8645" s="67"/>
      <c r="F8645" s="65"/>
      <c r="G8645" s="66"/>
      <c r="J8645" s="65"/>
      <c r="K8645" s="65"/>
      <c r="L8645" s="66"/>
      <c r="M8645" s="65"/>
      <c r="O8645" s="65"/>
      <c r="P8645" s="66"/>
      <c r="Q8645" s="31">
        <f t="shared" si="270"/>
        <v>9999</v>
      </c>
      <c r="R8645" s="31" t="str">
        <f t="shared" si="271"/>
        <v/>
      </c>
      <c r="S8645" s="29">
        <f>IF($Q8645&lt;Parâmetros!$E$19,$G8645-1,$G8645)</f>
        <v>0</v>
      </c>
    </row>
    <row r="8646" spans="1:19" x14ac:dyDescent="0.25">
      <c r="A8646" s="116"/>
      <c r="B8646" s="65"/>
      <c r="C8646" s="65"/>
      <c r="D8646" s="66"/>
      <c r="E8646" s="67"/>
      <c r="F8646" s="65"/>
      <c r="G8646" s="66"/>
      <c r="J8646" s="65"/>
      <c r="K8646" s="65"/>
      <c r="L8646" s="66"/>
      <c r="M8646" s="65"/>
      <c r="O8646" s="65"/>
      <c r="P8646" s="66"/>
      <c r="Q8646" s="31">
        <f t="shared" si="270"/>
        <v>9999</v>
      </c>
      <c r="R8646" s="31" t="str">
        <f t="shared" si="271"/>
        <v/>
      </c>
      <c r="S8646" s="29">
        <f>IF($Q8646&lt;Parâmetros!$E$19,$G8646-1,$G8646)</f>
        <v>0</v>
      </c>
    </row>
    <row r="8647" spans="1:19" x14ac:dyDescent="0.25">
      <c r="A8647" s="116"/>
      <c r="B8647" s="65"/>
      <c r="C8647" s="65"/>
      <c r="D8647" s="66"/>
      <c r="E8647" s="67"/>
      <c r="F8647" s="65"/>
      <c r="G8647" s="66"/>
      <c r="J8647" s="65"/>
      <c r="K8647" s="65"/>
      <c r="L8647" s="66"/>
      <c r="M8647" s="65"/>
      <c r="O8647" s="65"/>
      <c r="P8647" s="66"/>
      <c r="Q8647" s="31">
        <f t="shared" si="270"/>
        <v>9999</v>
      </c>
      <c r="R8647" s="31" t="str">
        <f t="shared" si="271"/>
        <v/>
      </c>
      <c r="S8647" s="29">
        <f>IF($Q8647&lt;Parâmetros!$E$19,$G8647-1,$G8647)</f>
        <v>0</v>
      </c>
    </row>
    <row r="8648" spans="1:19" x14ac:dyDescent="0.25">
      <c r="A8648" s="116"/>
      <c r="B8648" s="65"/>
      <c r="C8648" s="65"/>
      <c r="D8648" s="66"/>
      <c r="E8648" s="67"/>
      <c r="F8648" s="65"/>
      <c r="G8648" s="66"/>
      <c r="J8648" s="65"/>
      <c r="K8648" s="65"/>
      <c r="L8648" s="66"/>
      <c r="M8648" s="65"/>
      <c r="O8648" s="65"/>
      <c r="P8648" s="66"/>
      <c r="Q8648" s="31">
        <f t="shared" si="270"/>
        <v>9999</v>
      </c>
      <c r="R8648" s="31" t="str">
        <f t="shared" si="271"/>
        <v/>
      </c>
      <c r="S8648" s="29">
        <f>IF($Q8648&lt;Parâmetros!$E$19,$G8648-1,$G8648)</f>
        <v>0</v>
      </c>
    </row>
    <row r="8649" spans="1:19" x14ac:dyDescent="0.25">
      <c r="A8649" s="116"/>
      <c r="B8649" s="65"/>
      <c r="C8649" s="65"/>
      <c r="D8649" s="66"/>
      <c r="E8649" s="67"/>
      <c r="F8649" s="65"/>
      <c r="G8649" s="66"/>
      <c r="J8649" s="65"/>
      <c r="K8649" s="65"/>
      <c r="L8649" s="66"/>
      <c r="M8649" s="65"/>
      <c r="O8649" s="65"/>
      <c r="P8649" s="66"/>
      <c r="Q8649" s="31">
        <f t="shared" si="270"/>
        <v>9999</v>
      </c>
      <c r="R8649" s="31" t="str">
        <f t="shared" si="271"/>
        <v/>
      </c>
      <c r="S8649" s="29">
        <f>IF($Q8649&lt;Parâmetros!$E$19,$G8649-1,$G8649)</f>
        <v>0</v>
      </c>
    </row>
    <row r="8650" spans="1:19" x14ac:dyDescent="0.25">
      <c r="A8650" s="116"/>
      <c r="B8650" s="65"/>
      <c r="C8650" s="65"/>
      <c r="D8650" s="66"/>
      <c r="E8650" s="67"/>
      <c r="F8650" s="65"/>
      <c r="G8650" s="66"/>
      <c r="J8650" s="65"/>
      <c r="K8650" s="65"/>
      <c r="L8650" s="66"/>
      <c r="M8650" s="65"/>
      <c r="O8650" s="65"/>
      <c r="P8650" s="66"/>
      <c r="Q8650" s="31">
        <f t="shared" si="270"/>
        <v>9999</v>
      </c>
      <c r="R8650" s="31" t="str">
        <f t="shared" si="271"/>
        <v/>
      </c>
      <c r="S8650" s="29">
        <f>IF($Q8650&lt;Parâmetros!$E$19,$G8650-1,$G8650)</f>
        <v>0</v>
      </c>
    </row>
    <row r="8651" spans="1:19" x14ac:dyDescent="0.25">
      <c r="A8651" s="116"/>
      <c r="B8651" s="65"/>
      <c r="C8651" s="65"/>
      <c r="D8651" s="66"/>
      <c r="E8651" s="67"/>
      <c r="F8651" s="65"/>
      <c r="G8651" s="66"/>
      <c r="J8651" s="65"/>
      <c r="K8651" s="65"/>
      <c r="L8651" s="66"/>
      <c r="M8651" s="65"/>
      <c r="N8651" s="65"/>
      <c r="O8651" s="65"/>
      <c r="P8651" s="66"/>
      <c r="Q8651" s="31">
        <f t="shared" si="270"/>
        <v>9999</v>
      </c>
      <c r="R8651" s="31" t="str">
        <f t="shared" si="271"/>
        <v/>
      </c>
      <c r="S8651" s="29">
        <f>IF($Q8651&lt;Parâmetros!$E$19,$G8651-1,$G8651)</f>
        <v>0</v>
      </c>
    </row>
    <row r="8652" spans="1:19" x14ac:dyDescent="0.25">
      <c r="A8652" s="116"/>
      <c r="B8652" s="65"/>
      <c r="C8652" s="65"/>
      <c r="D8652" s="66"/>
      <c r="E8652" s="67"/>
      <c r="F8652" s="65"/>
      <c r="G8652" s="66"/>
      <c r="J8652" s="65"/>
      <c r="K8652" s="65"/>
      <c r="L8652" s="66"/>
      <c r="M8652" s="65"/>
      <c r="N8652" s="65"/>
      <c r="O8652" s="65"/>
      <c r="P8652" s="66"/>
      <c r="Q8652" s="31">
        <f t="shared" si="270"/>
        <v>9999</v>
      </c>
      <c r="R8652" s="31" t="str">
        <f t="shared" si="271"/>
        <v/>
      </c>
      <c r="S8652" s="29">
        <f>IF($Q8652&lt;Parâmetros!$E$19,$G8652-1,$G8652)</f>
        <v>0</v>
      </c>
    </row>
    <row r="8653" spans="1:19" x14ac:dyDescent="0.25">
      <c r="A8653" s="116"/>
      <c r="B8653" s="65"/>
      <c r="C8653" s="65"/>
      <c r="D8653" s="66"/>
      <c r="E8653" s="67"/>
      <c r="F8653" s="65"/>
      <c r="G8653" s="66"/>
      <c r="J8653" s="65"/>
      <c r="K8653" s="65"/>
      <c r="L8653" s="66"/>
      <c r="M8653" s="65"/>
      <c r="N8653" s="65"/>
      <c r="O8653" s="65"/>
      <c r="P8653" s="66"/>
      <c r="Q8653" s="31">
        <f t="shared" si="270"/>
        <v>9999</v>
      </c>
      <c r="R8653" s="31" t="str">
        <f t="shared" si="271"/>
        <v/>
      </c>
      <c r="S8653" s="29">
        <f>IF($Q8653&lt;Parâmetros!$E$19,$G8653-1,$G8653)</f>
        <v>0</v>
      </c>
    </row>
    <row r="8654" spans="1:19" x14ac:dyDescent="0.25">
      <c r="A8654" s="116"/>
      <c r="B8654" s="65"/>
      <c r="C8654" s="65"/>
      <c r="D8654" s="66"/>
      <c r="E8654" s="67"/>
      <c r="F8654" s="65"/>
      <c r="G8654" s="66"/>
      <c r="J8654" s="65"/>
      <c r="K8654" s="65"/>
      <c r="L8654" s="66"/>
      <c r="M8654" s="65"/>
      <c r="N8654" s="65"/>
      <c r="O8654" s="65"/>
      <c r="P8654" s="66"/>
      <c r="Q8654" s="31">
        <f t="shared" si="270"/>
        <v>9999</v>
      </c>
      <c r="R8654" s="31" t="str">
        <f t="shared" si="271"/>
        <v/>
      </c>
      <c r="S8654" s="29">
        <f>IF($Q8654&lt;Parâmetros!$E$19,$G8654-1,$G8654)</f>
        <v>0</v>
      </c>
    </row>
    <row r="8655" spans="1:19" x14ac:dyDescent="0.25">
      <c r="A8655" s="116"/>
      <c r="B8655" s="65"/>
      <c r="C8655" s="65"/>
      <c r="D8655" s="66"/>
      <c r="E8655" s="67"/>
      <c r="F8655" s="65"/>
      <c r="G8655" s="66"/>
      <c r="J8655" s="65"/>
      <c r="K8655" s="65"/>
      <c r="L8655" s="66"/>
      <c r="M8655" s="65"/>
      <c r="N8655" s="65"/>
      <c r="O8655" s="65"/>
      <c r="P8655" s="66"/>
      <c r="Q8655" s="31">
        <f t="shared" si="270"/>
        <v>9999</v>
      </c>
      <c r="R8655" s="31" t="str">
        <f t="shared" si="271"/>
        <v/>
      </c>
      <c r="S8655" s="29">
        <f>IF($Q8655&lt;Parâmetros!$E$19,$G8655-1,$G8655)</f>
        <v>0</v>
      </c>
    </row>
    <row r="8656" spans="1:19" x14ac:dyDescent="0.25">
      <c r="A8656" s="116"/>
      <c r="B8656" s="65"/>
      <c r="C8656" s="65"/>
      <c r="D8656" s="66"/>
      <c r="E8656" s="67"/>
      <c r="F8656" s="65"/>
      <c r="G8656" s="66"/>
      <c r="J8656" s="65"/>
      <c r="K8656" s="65"/>
      <c r="L8656" s="66"/>
      <c r="M8656" s="65"/>
      <c r="O8656" s="65"/>
      <c r="P8656" s="66"/>
      <c r="Q8656" s="31">
        <f t="shared" si="270"/>
        <v>9999</v>
      </c>
      <c r="R8656" s="31" t="str">
        <f t="shared" si="271"/>
        <v/>
      </c>
      <c r="S8656" s="29">
        <f>IF($Q8656&lt;Parâmetros!$E$19,$G8656-1,$G8656)</f>
        <v>0</v>
      </c>
    </row>
    <row r="8657" spans="1:19" x14ac:dyDescent="0.25">
      <c r="A8657" s="116"/>
      <c r="B8657" s="65"/>
      <c r="C8657" s="65"/>
      <c r="D8657" s="66"/>
      <c r="E8657" s="67"/>
      <c r="F8657" s="65"/>
      <c r="G8657" s="66"/>
      <c r="J8657" s="65"/>
      <c r="K8657" s="65"/>
      <c r="L8657" s="66"/>
      <c r="M8657" s="65"/>
      <c r="N8657" s="65"/>
      <c r="O8657" s="65"/>
      <c r="P8657" s="66"/>
      <c r="Q8657" s="31">
        <f t="shared" si="270"/>
        <v>9999</v>
      </c>
      <c r="R8657" s="31" t="str">
        <f t="shared" si="271"/>
        <v/>
      </c>
      <c r="S8657" s="29">
        <f>IF($Q8657&lt;Parâmetros!$E$19,$G8657-1,$G8657)</f>
        <v>0</v>
      </c>
    </row>
    <row r="8658" spans="1:19" x14ac:dyDescent="0.25">
      <c r="A8658" s="116"/>
      <c r="B8658" s="65"/>
      <c r="C8658" s="65"/>
      <c r="D8658" s="66"/>
      <c r="E8658" s="67"/>
      <c r="F8658" s="65"/>
      <c r="G8658" s="66"/>
      <c r="J8658" s="65"/>
      <c r="K8658" s="65"/>
      <c r="L8658" s="66"/>
      <c r="M8658" s="65"/>
      <c r="O8658" s="65"/>
      <c r="P8658" s="66"/>
      <c r="Q8658" s="31">
        <f t="shared" si="270"/>
        <v>9999</v>
      </c>
      <c r="R8658" s="31" t="str">
        <f t="shared" si="271"/>
        <v/>
      </c>
      <c r="S8658" s="29">
        <f>IF($Q8658&lt;Parâmetros!$E$19,$G8658-1,$G8658)</f>
        <v>0</v>
      </c>
    </row>
    <row r="8659" spans="1:19" x14ac:dyDescent="0.25">
      <c r="A8659" s="116"/>
      <c r="B8659" s="65"/>
      <c r="C8659" s="65"/>
      <c r="D8659" s="66"/>
      <c r="E8659" s="67"/>
      <c r="F8659" s="65"/>
      <c r="G8659" s="66"/>
      <c r="J8659" s="65"/>
      <c r="K8659" s="65"/>
      <c r="L8659" s="66"/>
      <c r="M8659" s="65"/>
      <c r="N8659" s="65"/>
      <c r="O8659" s="65"/>
      <c r="P8659" s="66"/>
      <c r="Q8659" s="31">
        <f t="shared" si="270"/>
        <v>9999</v>
      </c>
      <c r="R8659" s="31" t="str">
        <f t="shared" si="271"/>
        <v/>
      </c>
      <c r="S8659" s="29">
        <f>IF($Q8659&lt;Parâmetros!$E$19,$G8659-1,$G8659)</f>
        <v>0</v>
      </c>
    </row>
    <row r="8660" spans="1:19" x14ac:dyDescent="0.25">
      <c r="A8660" s="116"/>
      <c r="B8660" s="65"/>
      <c r="C8660" s="65"/>
      <c r="D8660" s="66"/>
      <c r="E8660" s="67"/>
      <c r="F8660" s="65"/>
      <c r="G8660" s="66"/>
      <c r="J8660" s="65"/>
      <c r="K8660" s="65"/>
      <c r="L8660" s="66"/>
      <c r="M8660" s="65"/>
      <c r="O8660" s="65"/>
      <c r="P8660" s="66"/>
      <c r="Q8660" s="31">
        <f t="shared" si="270"/>
        <v>9999</v>
      </c>
      <c r="R8660" s="31" t="str">
        <f t="shared" si="271"/>
        <v/>
      </c>
      <c r="S8660" s="29">
        <f>IF($Q8660&lt;Parâmetros!$E$19,$G8660-1,$G8660)</f>
        <v>0</v>
      </c>
    </row>
    <row r="8661" spans="1:19" x14ac:dyDescent="0.25">
      <c r="A8661" s="116"/>
      <c r="B8661" s="65"/>
      <c r="C8661" s="65"/>
      <c r="D8661" s="66"/>
      <c r="E8661" s="67"/>
      <c r="F8661" s="65"/>
      <c r="G8661" s="66"/>
      <c r="J8661" s="65"/>
      <c r="K8661" s="65"/>
      <c r="L8661" s="66"/>
      <c r="M8661" s="65"/>
      <c r="O8661" s="65"/>
      <c r="P8661" s="66"/>
      <c r="Q8661" s="31">
        <f t="shared" si="270"/>
        <v>9999</v>
      </c>
      <c r="R8661" s="31" t="str">
        <f t="shared" si="271"/>
        <v/>
      </c>
      <c r="S8661" s="29">
        <f>IF($Q8661&lt;Parâmetros!$E$19,$G8661-1,$G8661)</f>
        <v>0</v>
      </c>
    </row>
    <row r="8662" spans="1:19" x14ac:dyDescent="0.25">
      <c r="A8662" s="116"/>
      <c r="B8662" s="65"/>
      <c r="C8662" s="65"/>
      <c r="D8662" s="66"/>
      <c r="E8662" s="67"/>
      <c r="F8662" s="65"/>
      <c r="G8662" s="66"/>
      <c r="J8662" s="65"/>
      <c r="K8662" s="65"/>
      <c r="L8662" s="66"/>
      <c r="M8662" s="65"/>
      <c r="O8662" s="65"/>
      <c r="P8662" s="66"/>
      <c r="Q8662" s="31">
        <f t="shared" si="270"/>
        <v>9999</v>
      </c>
      <c r="R8662" s="31" t="str">
        <f t="shared" si="271"/>
        <v/>
      </c>
      <c r="S8662" s="29">
        <f>IF($Q8662&lt;Parâmetros!$E$19,$G8662-1,$G8662)</f>
        <v>0</v>
      </c>
    </row>
    <row r="8663" spans="1:19" x14ac:dyDescent="0.25">
      <c r="A8663" s="116"/>
      <c r="B8663" s="65"/>
      <c r="C8663" s="65"/>
      <c r="D8663" s="66"/>
      <c r="E8663" s="67"/>
      <c r="F8663" s="65"/>
      <c r="G8663" s="66"/>
      <c r="J8663" s="65"/>
      <c r="K8663" s="65"/>
      <c r="L8663" s="66"/>
      <c r="M8663" s="65"/>
      <c r="O8663" s="65"/>
      <c r="P8663" s="66"/>
      <c r="Q8663" s="31">
        <f t="shared" si="270"/>
        <v>9999</v>
      </c>
      <c r="R8663" s="31" t="str">
        <f t="shared" si="271"/>
        <v/>
      </c>
      <c r="S8663" s="29">
        <f>IF($Q8663&lt;Parâmetros!$E$19,$G8663-1,$G8663)</f>
        <v>0</v>
      </c>
    </row>
    <row r="8664" spans="1:19" x14ac:dyDescent="0.25">
      <c r="A8664" s="116"/>
      <c r="B8664" s="65"/>
      <c r="C8664" s="65"/>
      <c r="D8664" s="66"/>
      <c r="E8664" s="67"/>
      <c r="F8664" s="65"/>
      <c r="G8664" s="66"/>
      <c r="J8664" s="65"/>
      <c r="K8664" s="65"/>
      <c r="L8664" s="66"/>
      <c r="M8664" s="65"/>
      <c r="O8664" s="65"/>
      <c r="P8664" s="66"/>
      <c r="Q8664" s="31">
        <f t="shared" si="270"/>
        <v>9999</v>
      </c>
      <c r="R8664" s="31" t="str">
        <f t="shared" si="271"/>
        <v/>
      </c>
      <c r="S8664" s="29">
        <f>IF($Q8664&lt;Parâmetros!$E$19,$G8664-1,$G8664)</f>
        <v>0</v>
      </c>
    </row>
    <row r="8665" spans="1:19" x14ac:dyDescent="0.25">
      <c r="A8665" s="116"/>
      <c r="B8665" s="65"/>
      <c r="C8665" s="65"/>
      <c r="D8665" s="66"/>
      <c r="E8665" s="67"/>
      <c r="F8665" s="65"/>
      <c r="G8665" s="66"/>
      <c r="J8665" s="65"/>
      <c r="K8665" s="65"/>
      <c r="L8665" s="66"/>
      <c r="M8665" s="65"/>
      <c r="O8665" s="65"/>
      <c r="P8665" s="66"/>
      <c r="Q8665" s="31">
        <f t="shared" si="270"/>
        <v>9999</v>
      </c>
      <c r="R8665" s="31" t="str">
        <f t="shared" si="271"/>
        <v/>
      </c>
      <c r="S8665" s="29">
        <f>IF($Q8665&lt;Parâmetros!$E$19,$G8665-1,$G8665)</f>
        <v>0</v>
      </c>
    </row>
    <row r="8666" spans="1:19" x14ac:dyDescent="0.25">
      <c r="A8666" s="116"/>
      <c r="B8666" s="65"/>
      <c r="C8666" s="65"/>
      <c r="D8666" s="66"/>
      <c r="E8666" s="67"/>
      <c r="F8666" s="65"/>
      <c r="G8666" s="66"/>
      <c r="J8666" s="65"/>
      <c r="K8666" s="65"/>
      <c r="L8666" s="66"/>
      <c r="M8666" s="65"/>
      <c r="O8666" s="65"/>
      <c r="P8666" s="66"/>
      <c r="Q8666" s="31">
        <f t="shared" si="270"/>
        <v>9999</v>
      </c>
      <c r="R8666" s="31" t="str">
        <f t="shared" si="271"/>
        <v/>
      </c>
      <c r="S8666" s="29">
        <f>IF($Q8666&lt;Parâmetros!$E$19,$G8666-1,$G8666)</f>
        <v>0</v>
      </c>
    </row>
    <row r="8667" spans="1:19" x14ac:dyDescent="0.25">
      <c r="A8667" s="116"/>
      <c r="B8667" s="65"/>
      <c r="C8667" s="65"/>
      <c r="D8667" s="66"/>
      <c r="E8667" s="67"/>
      <c r="F8667" s="65"/>
      <c r="G8667" s="66"/>
      <c r="J8667" s="65"/>
      <c r="K8667" s="65"/>
      <c r="L8667" s="66"/>
      <c r="M8667" s="65"/>
      <c r="O8667" s="65"/>
      <c r="P8667" s="66"/>
      <c r="Q8667" s="31">
        <f t="shared" si="270"/>
        <v>9999</v>
      </c>
      <c r="R8667" s="31" t="str">
        <f t="shared" si="271"/>
        <v/>
      </c>
      <c r="S8667" s="29">
        <f>IF($Q8667&lt;Parâmetros!$E$19,$G8667-1,$G8667)</f>
        <v>0</v>
      </c>
    </row>
    <row r="8668" spans="1:19" x14ac:dyDescent="0.25">
      <c r="A8668" s="116"/>
      <c r="B8668" s="65"/>
      <c r="C8668" s="65"/>
      <c r="D8668" s="66"/>
      <c r="E8668" s="67"/>
      <c r="F8668" s="65"/>
      <c r="G8668" s="66"/>
      <c r="J8668" s="65"/>
      <c r="K8668" s="65"/>
      <c r="L8668" s="66"/>
      <c r="M8668" s="65"/>
      <c r="O8668" s="65"/>
      <c r="P8668" s="66"/>
      <c r="Q8668" s="31">
        <f t="shared" si="270"/>
        <v>9999</v>
      </c>
      <c r="R8668" s="31" t="str">
        <f t="shared" si="271"/>
        <v/>
      </c>
      <c r="S8668" s="29">
        <f>IF($Q8668&lt;Parâmetros!$E$19,$G8668-1,$G8668)</f>
        <v>0</v>
      </c>
    </row>
    <row r="8669" spans="1:19" x14ac:dyDescent="0.25">
      <c r="A8669" s="116"/>
      <c r="B8669" s="65"/>
      <c r="C8669" s="65"/>
      <c r="D8669" s="66"/>
      <c r="E8669" s="67"/>
      <c r="F8669" s="65"/>
      <c r="G8669" s="66"/>
      <c r="J8669" s="65"/>
      <c r="K8669" s="65"/>
      <c r="L8669" s="66"/>
      <c r="M8669" s="65"/>
      <c r="O8669" s="65"/>
      <c r="P8669" s="66"/>
      <c r="Q8669" s="31">
        <f t="shared" si="270"/>
        <v>9999</v>
      </c>
      <c r="R8669" s="31" t="str">
        <f t="shared" si="271"/>
        <v/>
      </c>
      <c r="S8669" s="29">
        <f>IF($Q8669&lt;Parâmetros!$E$19,$G8669-1,$G8669)</f>
        <v>0</v>
      </c>
    </row>
    <row r="8670" spans="1:19" x14ac:dyDescent="0.25">
      <c r="A8670" s="116"/>
      <c r="B8670" s="65"/>
      <c r="C8670" s="65"/>
      <c r="D8670" s="66"/>
      <c r="E8670" s="67"/>
      <c r="F8670" s="65"/>
      <c r="G8670" s="66"/>
      <c r="J8670" s="65"/>
      <c r="K8670" s="65"/>
      <c r="L8670" s="66"/>
      <c r="M8670" s="65"/>
      <c r="O8670" s="65"/>
      <c r="P8670" s="66"/>
      <c r="Q8670" s="31">
        <f t="shared" si="270"/>
        <v>9999</v>
      </c>
      <c r="R8670" s="31" t="str">
        <f t="shared" si="271"/>
        <v/>
      </c>
      <c r="S8670" s="29">
        <f>IF($Q8670&lt;Parâmetros!$E$19,$G8670-1,$G8670)</f>
        <v>0</v>
      </c>
    </row>
    <row r="8671" spans="1:19" x14ac:dyDescent="0.25">
      <c r="A8671" s="116"/>
      <c r="B8671" s="65"/>
      <c r="C8671" s="65"/>
      <c r="D8671" s="66"/>
      <c r="E8671" s="67"/>
      <c r="F8671" s="65"/>
      <c r="G8671" s="66"/>
      <c r="J8671" s="65"/>
      <c r="K8671" s="65"/>
      <c r="L8671" s="66"/>
      <c r="M8671" s="65"/>
      <c r="O8671" s="65"/>
      <c r="P8671" s="66"/>
      <c r="Q8671" s="31">
        <f t="shared" si="270"/>
        <v>9999</v>
      </c>
      <c r="R8671" s="31" t="str">
        <f t="shared" si="271"/>
        <v/>
      </c>
      <c r="S8671" s="29">
        <f>IF($Q8671&lt;Parâmetros!$E$19,$G8671-1,$G8671)</f>
        <v>0</v>
      </c>
    </row>
    <row r="8672" spans="1:19" x14ac:dyDescent="0.25">
      <c r="A8672" s="116"/>
      <c r="B8672" s="65"/>
      <c r="C8672" s="65"/>
      <c r="D8672" s="66"/>
      <c r="E8672" s="67"/>
      <c r="F8672" s="65"/>
      <c r="G8672" s="66"/>
      <c r="J8672" s="65"/>
      <c r="K8672" s="65"/>
      <c r="L8672" s="66"/>
      <c r="M8672" s="65"/>
      <c r="O8672" s="65"/>
      <c r="P8672" s="66"/>
      <c r="Q8672" s="31">
        <f t="shared" si="270"/>
        <v>9999</v>
      </c>
      <c r="R8672" s="31" t="str">
        <f t="shared" si="271"/>
        <v/>
      </c>
      <c r="S8672" s="29">
        <f>IF($Q8672&lt;Parâmetros!$E$19,$G8672-1,$G8672)</f>
        <v>0</v>
      </c>
    </row>
    <row r="8673" spans="1:19" x14ac:dyDescent="0.25">
      <c r="A8673" s="116"/>
      <c r="B8673" s="65"/>
      <c r="C8673" s="65"/>
      <c r="D8673" s="66"/>
      <c r="E8673" s="67"/>
      <c r="F8673" s="65"/>
      <c r="G8673" s="66"/>
      <c r="J8673" s="65"/>
      <c r="K8673" s="65"/>
      <c r="L8673" s="66"/>
      <c r="M8673" s="65"/>
      <c r="O8673" s="65"/>
      <c r="P8673" s="66"/>
      <c r="Q8673" s="31">
        <f t="shared" si="270"/>
        <v>9999</v>
      </c>
      <c r="R8673" s="31" t="str">
        <f t="shared" si="271"/>
        <v/>
      </c>
      <c r="S8673" s="29">
        <f>IF($Q8673&lt;Parâmetros!$E$19,$G8673-1,$G8673)</f>
        <v>0</v>
      </c>
    </row>
    <row r="8674" spans="1:19" x14ac:dyDescent="0.25">
      <c r="A8674" s="116"/>
      <c r="B8674" s="65"/>
      <c r="C8674" s="65"/>
      <c r="D8674" s="66"/>
      <c r="E8674" s="67"/>
      <c r="F8674" s="65"/>
      <c r="G8674" s="66"/>
      <c r="J8674" s="65"/>
      <c r="K8674" s="65"/>
      <c r="L8674" s="66"/>
      <c r="M8674" s="65"/>
      <c r="O8674" s="65"/>
      <c r="P8674" s="66"/>
      <c r="Q8674" s="31">
        <f t="shared" si="270"/>
        <v>9999</v>
      </c>
      <c r="R8674" s="31" t="str">
        <f t="shared" si="271"/>
        <v/>
      </c>
      <c r="S8674" s="29">
        <f>IF($Q8674&lt;Parâmetros!$E$19,$G8674-1,$G8674)</f>
        <v>0</v>
      </c>
    </row>
    <row r="8675" spans="1:19" x14ac:dyDescent="0.25">
      <c r="A8675" s="116"/>
      <c r="B8675" s="65"/>
      <c r="C8675" s="65"/>
      <c r="D8675" s="66"/>
      <c r="E8675" s="67"/>
      <c r="F8675" s="65"/>
      <c r="G8675" s="66"/>
      <c r="J8675" s="65"/>
      <c r="K8675" s="65"/>
      <c r="L8675" s="66"/>
      <c r="M8675" s="65"/>
      <c r="O8675" s="65"/>
      <c r="P8675" s="66"/>
      <c r="Q8675" s="31">
        <f t="shared" si="270"/>
        <v>9999</v>
      </c>
      <c r="R8675" s="31" t="str">
        <f t="shared" si="271"/>
        <v/>
      </c>
      <c r="S8675" s="29">
        <f>IF($Q8675&lt;Parâmetros!$E$19,$G8675-1,$G8675)</f>
        <v>0</v>
      </c>
    </row>
    <row r="8676" spans="1:19" x14ac:dyDescent="0.25">
      <c r="A8676" s="116"/>
      <c r="B8676" s="65"/>
      <c r="C8676" s="65"/>
      <c r="D8676" s="66"/>
      <c r="E8676" s="67"/>
      <c r="F8676" s="65"/>
      <c r="G8676" s="66"/>
      <c r="J8676" s="65"/>
      <c r="K8676" s="65"/>
      <c r="L8676" s="66"/>
      <c r="M8676" s="65"/>
      <c r="O8676" s="65"/>
      <c r="P8676" s="66"/>
      <c r="Q8676" s="31">
        <f t="shared" si="270"/>
        <v>9999</v>
      </c>
      <c r="R8676" s="31" t="str">
        <f t="shared" si="271"/>
        <v/>
      </c>
      <c r="S8676" s="29">
        <f>IF($Q8676&lt;Parâmetros!$E$19,$G8676-1,$G8676)</f>
        <v>0</v>
      </c>
    </row>
    <row r="8677" spans="1:19" x14ac:dyDescent="0.25">
      <c r="A8677" s="116"/>
      <c r="B8677" s="65"/>
      <c r="C8677" s="65"/>
      <c r="D8677" s="66"/>
      <c r="E8677" s="67"/>
      <c r="F8677" s="65"/>
      <c r="G8677" s="66"/>
      <c r="J8677" s="65"/>
      <c r="K8677" s="65"/>
      <c r="L8677" s="66"/>
      <c r="M8677" s="65"/>
      <c r="O8677" s="65"/>
      <c r="P8677" s="66"/>
      <c r="Q8677" s="31">
        <f t="shared" si="270"/>
        <v>9999</v>
      </c>
      <c r="R8677" s="31" t="str">
        <f t="shared" si="271"/>
        <v/>
      </c>
      <c r="S8677" s="29">
        <f>IF($Q8677&lt;Parâmetros!$E$19,$G8677-1,$G8677)</f>
        <v>0</v>
      </c>
    </row>
    <row r="8678" spans="1:19" x14ac:dyDescent="0.25">
      <c r="A8678" s="116"/>
      <c r="B8678" s="65"/>
      <c r="C8678" s="65"/>
      <c r="D8678" s="66"/>
      <c r="E8678" s="67"/>
      <c r="F8678" s="65"/>
      <c r="G8678" s="66"/>
      <c r="J8678" s="65"/>
      <c r="K8678" s="65"/>
      <c r="L8678" s="66"/>
      <c r="M8678" s="65"/>
      <c r="O8678" s="65"/>
      <c r="P8678" s="66"/>
      <c r="Q8678" s="31">
        <f t="shared" si="270"/>
        <v>9999</v>
      </c>
      <c r="R8678" s="31" t="str">
        <f t="shared" si="271"/>
        <v/>
      </c>
      <c r="S8678" s="29">
        <f>IF($Q8678&lt;Parâmetros!$E$19,$G8678-1,$G8678)</f>
        <v>0</v>
      </c>
    </row>
    <row r="8679" spans="1:19" x14ac:dyDescent="0.25">
      <c r="A8679" s="116"/>
      <c r="B8679" s="65"/>
      <c r="C8679" s="65"/>
      <c r="D8679" s="66"/>
      <c r="E8679" s="67"/>
      <c r="F8679" s="65"/>
      <c r="G8679" s="66"/>
      <c r="J8679" s="65"/>
      <c r="K8679" s="65"/>
      <c r="L8679" s="66"/>
      <c r="M8679" s="65"/>
      <c r="O8679" s="65"/>
      <c r="P8679" s="66"/>
      <c r="Q8679" s="31">
        <f t="shared" si="270"/>
        <v>9999</v>
      </c>
      <c r="R8679" s="31" t="str">
        <f t="shared" si="271"/>
        <v/>
      </c>
      <c r="S8679" s="29">
        <f>IF($Q8679&lt;Parâmetros!$E$19,$G8679-1,$G8679)</f>
        <v>0</v>
      </c>
    </row>
    <row r="8680" spans="1:19" x14ac:dyDescent="0.25">
      <c r="A8680" s="116"/>
      <c r="B8680" s="65"/>
      <c r="C8680" s="65"/>
      <c r="D8680" s="66"/>
      <c r="E8680" s="67"/>
      <c r="F8680" s="65"/>
      <c r="G8680" s="66"/>
      <c r="J8680" s="65"/>
      <c r="K8680" s="65"/>
      <c r="L8680" s="66"/>
      <c r="M8680" s="65"/>
      <c r="O8680" s="65"/>
      <c r="P8680" s="66"/>
      <c r="Q8680" s="31">
        <f t="shared" si="270"/>
        <v>9999</v>
      </c>
      <c r="R8680" s="31" t="str">
        <f t="shared" si="271"/>
        <v/>
      </c>
      <c r="S8680" s="29">
        <f>IF($Q8680&lt;Parâmetros!$E$19,$G8680-1,$G8680)</f>
        <v>0</v>
      </c>
    </row>
    <row r="8681" spans="1:19" x14ac:dyDescent="0.25">
      <c r="A8681" s="116"/>
      <c r="B8681" s="65"/>
      <c r="C8681" s="65"/>
      <c r="D8681" s="66"/>
      <c r="E8681" s="67"/>
      <c r="F8681" s="65"/>
      <c r="G8681" s="66"/>
      <c r="J8681" s="65"/>
      <c r="K8681" s="65"/>
      <c r="L8681" s="66"/>
      <c r="M8681" s="65"/>
      <c r="O8681" s="65"/>
      <c r="P8681" s="66"/>
      <c r="Q8681" s="31">
        <f t="shared" si="270"/>
        <v>9999</v>
      </c>
      <c r="R8681" s="31" t="str">
        <f t="shared" si="271"/>
        <v/>
      </c>
      <c r="S8681" s="29">
        <f>IF($Q8681&lt;Parâmetros!$E$19,$G8681-1,$G8681)</f>
        <v>0</v>
      </c>
    </row>
    <row r="8682" spans="1:19" x14ac:dyDescent="0.25">
      <c r="A8682" s="116"/>
      <c r="B8682" s="65"/>
      <c r="C8682" s="65"/>
      <c r="D8682" s="66"/>
      <c r="E8682" s="67"/>
      <c r="F8682" s="65"/>
      <c r="G8682" s="66"/>
      <c r="J8682" s="65"/>
      <c r="K8682" s="65"/>
      <c r="L8682" s="66"/>
      <c r="M8682" s="65"/>
      <c r="O8682" s="65"/>
      <c r="P8682" s="66"/>
      <c r="Q8682" s="31">
        <f t="shared" si="270"/>
        <v>9999</v>
      </c>
      <c r="R8682" s="31" t="str">
        <f t="shared" si="271"/>
        <v/>
      </c>
      <c r="S8682" s="29">
        <f>IF($Q8682&lt;Parâmetros!$E$19,$G8682-1,$G8682)</f>
        <v>0</v>
      </c>
    </row>
    <row r="8683" spans="1:19" x14ac:dyDescent="0.25">
      <c r="A8683" s="116"/>
      <c r="B8683" s="65"/>
      <c r="C8683" s="65"/>
      <c r="D8683" s="66"/>
      <c r="E8683" s="67"/>
      <c r="F8683" s="65"/>
      <c r="G8683" s="66"/>
      <c r="J8683" s="65"/>
      <c r="K8683" s="65"/>
      <c r="L8683" s="66"/>
      <c r="M8683" s="65"/>
      <c r="O8683" s="65"/>
      <c r="P8683" s="66"/>
      <c r="Q8683" s="31">
        <f t="shared" si="270"/>
        <v>9999</v>
      </c>
      <c r="R8683" s="31" t="str">
        <f t="shared" si="271"/>
        <v/>
      </c>
      <c r="S8683" s="29">
        <f>IF($Q8683&lt;Parâmetros!$E$19,$G8683-1,$G8683)</f>
        <v>0</v>
      </c>
    </row>
    <row r="8684" spans="1:19" x14ac:dyDescent="0.25">
      <c r="A8684" s="116"/>
      <c r="B8684" s="65"/>
      <c r="C8684" s="65"/>
      <c r="D8684" s="66"/>
      <c r="E8684" s="67"/>
      <c r="F8684" s="65"/>
      <c r="G8684" s="66"/>
      <c r="J8684" s="65"/>
      <c r="K8684" s="65"/>
      <c r="L8684" s="66"/>
      <c r="M8684" s="65"/>
      <c r="O8684" s="65"/>
      <c r="P8684" s="66"/>
      <c r="Q8684" s="31">
        <f t="shared" si="270"/>
        <v>9999</v>
      </c>
      <c r="R8684" s="31" t="str">
        <f t="shared" si="271"/>
        <v/>
      </c>
      <c r="S8684" s="29">
        <f>IF($Q8684&lt;Parâmetros!$E$19,$G8684-1,$G8684)</f>
        <v>0</v>
      </c>
    </row>
    <row r="8685" spans="1:19" x14ac:dyDescent="0.25">
      <c r="A8685" s="116"/>
      <c r="B8685" s="65"/>
      <c r="C8685" s="65"/>
      <c r="D8685" s="66"/>
      <c r="E8685" s="67"/>
      <c r="F8685" s="65"/>
      <c r="G8685" s="66"/>
      <c r="J8685" s="65"/>
      <c r="K8685" s="65"/>
      <c r="L8685" s="66"/>
      <c r="M8685" s="65"/>
      <c r="O8685" s="65"/>
      <c r="P8685" s="66"/>
      <c r="Q8685" s="31">
        <f t="shared" si="270"/>
        <v>9999</v>
      </c>
      <c r="R8685" s="31" t="str">
        <f t="shared" si="271"/>
        <v/>
      </c>
      <c r="S8685" s="29">
        <f>IF($Q8685&lt;Parâmetros!$E$19,$G8685-1,$G8685)</f>
        <v>0</v>
      </c>
    </row>
    <row r="8686" spans="1:19" x14ac:dyDescent="0.25">
      <c r="A8686" s="116"/>
      <c r="B8686" s="65"/>
      <c r="C8686" s="65"/>
      <c r="D8686" s="66"/>
      <c r="E8686" s="67"/>
      <c r="F8686" s="65"/>
      <c r="G8686" s="66"/>
      <c r="J8686" s="65"/>
      <c r="K8686" s="65"/>
      <c r="L8686" s="66"/>
      <c r="M8686" s="65"/>
      <c r="O8686" s="65"/>
      <c r="P8686" s="66"/>
      <c r="Q8686" s="31">
        <f t="shared" si="270"/>
        <v>9999</v>
      </c>
      <c r="R8686" s="31" t="str">
        <f t="shared" si="271"/>
        <v/>
      </c>
      <c r="S8686" s="29">
        <f>IF($Q8686&lt;Parâmetros!$E$19,$G8686-1,$G8686)</f>
        <v>0</v>
      </c>
    </row>
    <row r="8687" spans="1:19" x14ac:dyDescent="0.25">
      <c r="A8687" s="116"/>
      <c r="B8687" s="65"/>
      <c r="C8687" s="65"/>
      <c r="D8687" s="66"/>
      <c r="E8687" s="67"/>
      <c r="F8687" s="65"/>
      <c r="G8687" s="66"/>
      <c r="J8687" s="65"/>
      <c r="K8687" s="65"/>
      <c r="L8687" s="66"/>
      <c r="M8687" s="65"/>
      <c r="O8687" s="65"/>
      <c r="P8687" s="66"/>
      <c r="Q8687" s="31">
        <f t="shared" si="270"/>
        <v>9999</v>
      </c>
      <c r="R8687" s="31" t="str">
        <f t="shared" si="271"/>
        <v/>
      </c>
      <c r="S8687" s="29">
        <f>IF($Q8687&lt;Parâmetros!$E$19,$G8687-1,$G8687)</f>
        <v>0</v>
      </c>
    </row>
    <row r="8688" spans="1:19" x14ac:dyDescent="0.25">
      <c r="A8688" s="116"/>
      <c r="B8688" s="65"/>
      <c r="C8688" s="65"/>
      <c r="D8688" s="66"/>
      <c r="E8688" s="67"/>
      <c r="F8688" s="65"/>
      <c r="G8688" s="66"/>
      <c r="J8688" s="65"/>
      <c r="K8688" s="65"/>
      <c r="L8688" s="66"/>
      <c r="M8688" s="65"/>
      <c r="O8688" s="65"/>
      <c r="P8688" s="66"/>
      <c r="Q8688" s="31">
        <f t="shared" si="270"/>
        <v>9999</v>
      </c>
      <c r="R8688" s="31" t="str">
        <f t="shared" si="271"/>
        <v/>
      </c>
      <c r="S8688" s="29">
        <f>IF($Q8688&lt;Parâmetros!$E$19,$G8688-1,$G8688)</f>
        <v>0</v>
      </c>
    </row>
    <row r="8689" spans="1:19" x14ac:dyDescent="0.25">
      <c r="A8689" s="116"/>
      <c r="B8689" s="65"/>
      <c r="C8689" s="65"/>
      <c r="D8689" s="66"/>
      <c r="E8689" s="67"/>
      <c r="F8689" s="65"/>
      <c r="G8689" s="66"/>
      <c r="J8689" s="65"/>
      <c r="K8689" s="65"/>
      <c r="L8689" s="66"/>
      <c r="M8689" s="65"/>
      <c r="O8689" s="65"/>
      <c r="P8689" s="66"/>
      <c r="Q8689" s="31">
        <f t="shared" si="270"/>
        <v>9999</v>
      </c>
      <c r="R8689" s="31" t="str">
        <f t="shared" si="271"/>
        <v/>
      </c>
      <c r="S8689" s="29">
        <f>IF($Q8689&lt;Parâmetros!$E$19,$G8689-1,$G8689)</f>
        <v>0</v>
      </c>
    </row>
    <row r="8690" spans="1:19" x14ac:dyDescent="0.25">
      <c r="A8690" s="116"/>
      <c r="B8690" s="65"/>
      <c r="C8690" s="65"/>
      <c r="D8690" s="66"/>
      <c r="E8690" s="67"/>
      <c r="F8690" s="65"/>
      <c r="G8690" s="66"/>
      <c r="J8690" s="65"/>
      <c r="K8690" s="65"/>
      <c r="L8690" s="66"/>
      <c r="M8690" s="65"/>
      <c r="O8690" s="65"/>
      <c r="P8690" s="66"/>
      <c r="Q8690" s="31">
        <f t="shared" si="270"/>
        <v>9999</v>
      </c>
      <c r="R8690" s="31" t="str">
        <f t="shared" si="271"/>
        <v/>
      </c>
      <c r="S8690" s="29">
        <f>IF($Q8690&lt;Parâmetros!$E$19,$G8690-1,$G8690)</f>
        <v>0</v>
      </c>
    </row>
    <row r="8691" spans="1:19" x14ac:dyDescent="0.25">
      <c r="A8691" s="116"/>
      <c r="B8691" s="65"/>
      <c r="C8691" s="65"/>
      <c r="D8691" s="66"/>
      <c r="E8691" s="67"/>
      <c r="F8691" s="65"/>
      <c r="G8691" s="66"/>
      <c r="J8691" s="65"/>
      <c r="K8691" s="65"/>
      <c r="L8691" s="66"/>
      <c r="M8691" s="65"/>
      <c r="O8691" s="65"/>
      <c r="P8691" s="66"/>
      <c r="Q8691" s="31">
        <f t="shared" si="270"/>
        <v>9999</v>
      </c>
      <c r="R8691" s="31" t="str">
        <f t="shared" si="271"/>
        <v/>
      </c>
      <c r="S8691" s="29">
        <f>IF($Q8691&lt;Parâmetros!$E$19,$G8691-1,$G8691)</f>
        <v>0</v>
      </c>
    </row>
    <row r="8692" spans="1:19" x14ac:dyDescent="0.25">
      <c r="A8692" s="116"/>
      <c r="B8692" s="65"/>
      <c r="C8692" s="65"/>
      <c r="D8692" s="66"/>
      <c r="E8692" s="67"/>
      <c r="F8692" s="65"/>
      <c r="G8692" s="66"/>
      <c r="J8692" s="65"/>
      <c r="K8692" s="65"/>
      <c r="L8692" s="66"/>
      <c r="M8692" s="65"/>
      <c r="O8692" s="65"/>
      <c r="P8692" s="66"/>
      <c r="Q8692" s="31">
        <f t="shared" si="270"/>
        <v>9999</v>
      </c>
      <c r="R8692" s="31" t="str">
        <f t="shared" si="271"/>
        <v/>
      </c>
      <c r="S8692" s="29">
        <f>IF($Q8692&lt;Parâmetros!$E$19,$G8692-1,$G8692)</f>
        <v>0</v>
      </c>
    </row>
    <row r="8693" spans="1:19" x14ac:dyDescent="0.25">
      <c r="A8693" s="116"/>
      <c r="B8693" s="65"/>
      <c r="C8693" s="65"/>
      <c r="D8693" s="66"/>
      <c r="E8693" s="67"/>
      <c r="F8693" s="65"/>
      <c r="G8693" s="66"/>
      <c r="J8693" s="65"/>
      <c r="K8693" s="65"/>
      <c r="L8693" s="66"/>
      <c r="M8693" s="65"/>
      <c r="O8693" s="65"/>
      <c r="P8693" s="66"/>
      <c r="Q8693" s="31">
        <f t="shared" si="270"/>
        <v>9999</v>
      </c>
      <c r="R8693" s="31" t="str">
        <f t="shared" si="271"/>
        <v/>
      </c>
      <c r="S8693" s="29">
        <f>IF($Q8693&lt;Parâmetros!$E$19,$G8693-1,$G8693)</f>
        <v>0</v>
      </c>
    </row>
    <row r="8694" spans="1:19" x14ac:dyDescent="0.25">
      <c r="A8694" s="116"/>
      <c r="B8694" s="65"/>
      <c r="C8694" s="65"/>
      <c r="D8694" s="66"/>
      <c r="E8694" s="67"/>
      <c r="F8694" s="65"/>
      <c r="G8694" s="66"/>
      <c r="J8694" s="65"/>
      <c r="K8694" s="65"/>
      <c r="L8694" s="66"/>
      <c r="M8694" s="65"/>
      <c r="O8694" s="65"/>
      <c r="P8694" s="66"/>
      <c r="Q8694" s="31">
        <f t="shared" si="270"/>
        <v>9999</v>
      </c>
      <c r="R8694" s="31" t="str">
        <f t="shared" si="271"/>
        <v/>
      </c>
      <c r="S8694" s="29">
        <f>IF($Q8694&lt;Parâmetros!$E$19,$G8694-1,$G8694)</f>
        <v>0</v>
      </c>
    </row>
    <row r="8695" spans="1:19" x14ac:dyDescent="0.25">
      <c r="A8695" s="116"/>
      <c r="B8695" s="65"/>
      <c r="C8695" s="65"/>
      <c r="D8695" s="66"/>
      <c r="E8695" s="67"/>
      <c r="F8695" s="65"/>
      <c r="G8695" s="66"/>
      <c r="J8695" s="65"/>
      <c r="K8695" s="65"/>
      <c r="L8695" s="66"/>
      <c r="M8695" s="65"/>
      <c r="O8695" s="65"/>
      <c r="P8695" s="66"/>
      <c r="Q8695" s="31">
        <f t="shared" si="270"/>
        <v>9999</v>
      </c>
      <c r="R8695" s="31" t="str">
        <f t="shared" si="271"/>
        <v/>
      </c>
      <c r="S8695" s="29">
        <f>IF($Q8695&lt;Parâmetros!$E$19,$G8695-1,$G8695)</f>
        <v>0</v>
      </c>
    </row>
    <row r="8696" spans="1:19" x14ac:dyDescent="0.25">
      <c r="A8696" s="116"/>
      <c r="B8696" s="65"/>
      <c r="C8696" s="65"/>
      <c r="D8696" s="66"/>
      <c r="E8696" s="67"/>
      <c r="F8696" s="65"/>
      <c r="G8696" s="66"/>
      <c r="J8696" s="65"/>
      <c r="K8696" s="65"/>
      <c r="L8696" s="66"/>
      <c r="M8696" s="65"/>
      <c r="O8696" s="65"/>
      <c r="P8696" s="66"/>
      <c r="Q8696" s="31">
        <f t="shared" si="270"/>
        <v>9999</v>
      </c>
      <c r="R8696" s="31" t="str">
        <f t="shared" si="271"/>
        <v/>
      </c>
      <c r="S8696" s="29">
        <f>IF($Q8696&lt;Parâmetros!$E$19,$G8696-1,$G8696)</f>
        <v>0</v>
      </c>
    </row>
    <row r="8697" spans="1:19" x14ac:dyDescent="0.25">
      <c r="A8697" s="116"/>
      <c r="B8697" s="65"/>
      <c r="C8697" s="65"/>
      <c r="D8697" s="66"/>
      <c r="E8697" s="67"/>
      <c r="F8697" s="65"/>
      <c r="G8697" s="66"/>
      <c r="J8697" s="65"/>
      <c r="K8697" s="65"/>
      <c r="L8697" s="66"/>
      <c r="M8697" s="65"/>
      <c r="O8697" s="65"/>
      <c r="P8697" s="66"/>
      <c r="Q8697" s="31">
        <f t="shared" si="270"/>
        <v>9999</v>
      </c>
      <c r="R8697" s="31" t="str">
        <f t="shared" si="271"/>
        <v/>
      </c>
      <c r="S8697" s="29">
        <f>IF($Q8697&lt;Parâmetros!$E$19,$G8697-1,$G8697)</f>
        <v>0</v>
      </c>
    </row>
    <row r="8698" spans="1:19" x14ac:dyDescent="0.25">
      <c r="A8698" s="116"/>
      <c r="B8698" s="65"/>
      <c r="C8698" s="65"/>
      <c r="D8698" s="66"/>
      <c r="E8698" s="67"/>
      <c r="F8698" s="65"/>
      <c r="G8698" s="66"/>
      <c r="J8698" s="65"/>
      <c r="K8698" s="65"/>
      <c r="L8698" s="66"/>
      <c r="M8698" s="65"/>
      <c r="O8698" s="65"/>
      <c r="P8698" s="66"/>
      <c r="Q8698" s="31">
        <f t="shared" si="270"/>
        <v>9999</v>
      </c>
      <c r="R8698" s="31" t="str">
        <f t="shared" si="271"/>
        <v/>
      </c>
      <c r="S8698" s="29">
        <f>IF($Q8698&lt;Parâmetros!$E$19,$G8698-1,$G8698)</f>
        <v>0</v>
      </c>
    </row>
    <row r="8699" spans="1:19" x14ac:dyDescent="0.25">
      <c r="A8699" s="116"/>
      <c r="B8699" s="65"/>
      <c r="C8699" s="65"/>
      <c r="D8699" s="66"/>
      <c r="E8699" s="67"/>
      <c r="F8699" s="65"/>
      <c r="G8699" s="66"/>
      <c r="J8699" s="65"/>
      <c r="K8699" s="65"/>
      <c r="L8699" s="66"/>
      <c r="M8699" s="65"/>
      <c r="O8699" s="65"/>
      <c r="P8699" s="66"/>
      <c r="Q8699" s="31">
        <f t="shared" si="270"/>
        <v>9999</v>
      </c>
      <c r="R8699" s="31" t="str">
        <f t="shared" si="271"/>
        <v/>
      </c>
      <c r="S8699" s="29">
        <f>IF($Q8699&lt;Parâmetros!$E$19,$G8699-1,$G8699)</f>
        <v>0</v>
      </c>
    </row>
    <row r="8700" spans="1:19" x14ac:dyDescent="0.25">
      <c r="A8700" s="116"/>
      <c r="B8700" s="65"/>
      <c r="C8700" s="65"/>
      <c r="D8700" s="66"/>
      <c r="E8700" s="67"/>
      <c r="F8700" s="65"/>
      <c r="G8700" s="66"/>
      <c r="J8700" s="65"/>
      <c r="K8700" s="65"/>
      <c r="L8700" s="66"/>
      <c r="M8700" s="65"/>
      <c r="O8700" s="65"/>
      <c r="P8700" s="66"/>
      <c r="Q8700" s="31">
        <f t="shared" ref="Q8700:Q8763" si="272">IFERROR(VALUE(LEFT($J8700,2))*60+VALUE(MID($J8700,4,2)),9999)</f>
        <v>9999</v>
      </c>
      <c r="R8700" s="31" t="str">
        <f t="shared" ref="R8700:R8763" si="273">IFERROR(VALUE(LEFT($K8700,2))*60+VALUE(MID($K8700,4,2)),"")</f>
        <v/>
      </c>
      <c r="S8700" s="29">
        <f>IF($Q8700&lt;Parâmetros!$E$19,$G8700-1,$G8700)</f>
        <v>0</v>
      </c>
    </row>
    <row r="8701" spans="1:19" x14ac:dyDescent="0.25">
      <c r="A8701" s="116"/>
      <c r="B8701" s="65"/>
      <c r="C8701" s="65"/>
      <c r="D8701" s="66"/>
      <c r="E8701" s="67"/>
      <c r="F8701" s="65"/>
      <c r="G8701" s="66"/>
      <c r="J8701" s="65"/>
      <c r="K8701" s="65"/>
      <c r="L8701" s="66"/>
      <c r="M8701" s="65"/>
      <c r="O8701" s="65"/>
      <c r="P8701" s="66"/>
      <c r="Q8701" s="31">
        <f t="shared" si="272"/>
        <v>9999</v>
      </c>
      <c r="R8701" s="31" t="str">
        <f t="shared" si="273"/>
        <v/>
      </c>
      <c r="S8701" s="29">
        <f>IF($Q8701&lt;Parâmetros!$E$19,$G8701-1,$G8701)</f>
        <v>0</v>
      </c>
    </row>
    <row r="8702" spans="1:19" x14ac:dyDescent="0.25">
      <c r="A8702" s="116"/>
      <c r="B8702" s="65"/>
      <c r="C8702" s="65"/>
      <c r="D8702" s="66"/>
      <c r="E8702" s="67"/>
      <c r="F8702" s="65"/>
      <c r="G8702" s="66"/>
      <c r="J8702" s="65"/>
      <c r="K8702" s="65"/>
      <c r="L8702" s="66"/>
      <c r="M8702" s="65"/>
      <c r="N8702" s="65"/>
      <c r="O8702" s="65"/>
      <c r="P8702" s="66"/>
      <c r="Q8702" s="31">
        <f t="shared" si="272"/>
        <v>9999</v>
      </c>
      <c r="R8702" s="31" t="str">
        <f t="shared" si="273"/>
        <v/>
      </c>
      <c r="S8702" s="29">
        <f>IF($Q8702&lt;Parâmetros!$E$19,$G8702-1,$G8702)</f>
        <v>0</v>
      </c>
    </row>
    <row r="8703" spans="1:19" x14ac:dyDescent="0.25">
      <c r="A8703" s="116"/>
      <c r="B8703" s="65"/>
      <c r="C8703" s="65"/>
      <c r="D8703" s="66"/>
      <c r="E8703" s="67"/>
      <c r="F8703" s="65"/>
      <c r="G8703" s="66"/>
      <c r="J8703" s="65"/>
      <c r="K8703" s="65"/>
      <c r="L8703" s="66"/>
      <c r="M8703" s="65"/>
      <c r="N8703" s="65"/>
      <c r="O8703" s="65"/>
      <c r="P8703" s="66"/>
      <c r="Q8703" s="31">
        <f t="shared" si="272"/>
        <v>9999</v>
      </c>
      <c r="R8703" s="31" t="str">
        <f t="shared" si="273"/>
        <v/>
      </c>
      <c r="S8703" s="29">
        <f>IF($Q8703&lt;Parâmetros!$E$19,$G8703-1,$G8703)</f>
        <v>0</v>
      </c>
    </row>
    <row r="8704" spans="1:19" x14ac:dyDescent="0.25">
      <c r="A8704" s="116"/>
      <c r="B8704" s="65"/>
      <c r="C8704" s="65"/>
      <c r="D8704" s="66"/>
      <c r="E8704" s="67"/>
      <c r="F8704" s="65"/>
      <c r="G8704" s="66"/>
      <c r="J8704" s="65"/>
      <c r="K8704" s="65"/>
      <c r="L8704" s="66"/>
      <c r="M8704" s="65"/>
      <c r="N8704" s="65"/>
      <c r="O8704" s="65"/>
      <c r="P8704" s="66"/>
      <c r="Q8704" s="31">
        <f t="shared" si="272"/>
        <v>9999</v>
      </c>
      <c r="R8704" s="31" t="str">
        <f t="shared" si="273"/>
        <v/>
      </c>
      <c r="S8704" s="29">
        <f>IF($Q8704&lt;Parâmetros!$E$19,$G8704-1,$G8704)</f>
        <v>0</v>
      </c>
    </row>
    <row r="8705" spans="1:19" x14ac:dyDescent="0.25">
      <c r="A8705" s="116"/>
      <c r="B8705" s="65"/>
      <c r="C8705" s="65"/>
      <c r="D8705" s="66"/>
      <c r="E8705" s="67"/>
      <c r="F8705" s="65"/>
      <c r="G8705" s="66"/>
      <c r="J8705" s="65"/>
      <c r="K8705" s="65"/>
      <c r="L8705" s="66"/>
      <c r="M8705" s="65"/>
      <c r="O8705" s="65"/>
      <c r="P8705" s="66"/>
      <c r="Q8705" s="31">
        <f t="shared" si="272"/>
        <v>9999</v>
      </c>
      <c r="R8705" s="31" t="str">
        <f t="shared" si="273"/>
        <v/>
      </c>
      <c r="S8705" s="29">
        <f>IF($Q8705&lt;Parâmetros!$E$19,$G8705-1,$G8705)</f>
        <v>0</v>
      </c>
    </row>
    <row r="8706" spans="1:19" x14ac:dyDescent="0.25">
      <c r="A8706" s="116"/>
      <c r="B8706" s="65"/>
      <c r="C8706" s="65"/>
      <c r="D8706" s="66"/>
      <c r="E8706" s="67"/>
      <c r="F8706" s="65"/>
      <c r="G8706" s="66"/>
      <c r="J8706" s="65"/>
      <c r="K8706" s="65"/>
      <c r="L8706" s="66"/>
      <c r="M8706" s="65"/>
      <c r="O8706" s="65"/>
      <c r="P8706" s="66"/>
      <c r="Q8706" s="31">
        <f t="shared" si="272"/>
        <v>9999</v>
      </c>
      <c r="R8706" s="31" t="str">
        <f t="shared" si="273"/>
        <v/>
      </c>
      <c r="S8706" s="29">
        <f>IF($Q8706&lt;Parâmetros!$E$19,$G8706-1,$G8706)</f>
        <v>0</v>
      </c>
    </row>
    <row r="8707" spans="1:19" x14ac:dyDescent="0.25">
      <c r="A8707" s="116"/>
      <c r="B8707" s="65"/>
      <c r="C8707" s="65"/>
      <c r="D8707" s="66"/>
      <c r="E8707" s="67"/>
      <c r="F8707" s="65"/>
      <c r="G8707" s="66"/>
      <c r="J8707" s="65"/>
      <c r="K8707" s="65"/>
      <c r="L8707" s="66"/>
      <c r="M8707" s="65"/>
      <c r="N8707" s="65"/>
      <c r="O8707" s="65"/>
      <c r="P8707" s="66"/>
      <c r="Q8707" s="31">
        <f t="shared" si="272"/>
        <v>9999</v>
      </c>
      <c r="R8707" s="31" t="str">
        <f t="shared" si="273"/>
        <v/>
      </c>
      <c r="S8707" s="29">
        <f>IF($Q8707&lt;Parâmetros!$E$19,$G8707-1,$G8707)</f>
        <v>0</v>
      </c>
    </row>
    <row r="8708" spans="1:19" x14ac:dyDescent="0.25">
      <c r="A8708" s="116"/>
      <c r="B8708" s="65"/>
      <c r="C8708" s="65"/>
      <c r="D8708" s="66"/>
      <c r="E8708" s="67"/>
      <c r="F8708" s="65"/>
      <c r="G8708" s="66"/>
      <c r="J8708" s="65"/>
      <c r="K8708" s="65"/>
      <c r="L8708" s="66"/>
      <c r="M8708" s="65"/>
      <c r="N8708" s="65"/>
      <c r="O8708" s="65"/>
      <c r="P8708" s="66"/>
      <c r="Q8708" s="31">
        <f t="shared" si="272"/>
        <v>9999</v>
      </c>
      <c r="R8708" s="31" t="str">
        <f t="shared" si="273"/>
        <v/>
      </c>
      <c r="S8708" s="29">
        <f>IF($Q8708&lt;Parâmetros!$E$19,$G8708-1,$G8708)</f>
        <v>0</v>
      </c>
    </row>
    <row r="8709" spans="1:19" x14ac:dyDescent="0.25">
      <c r="A8709" s="116"/>
      <c r="B8709" s="65"/>
      <c r="C8709" s="65"/>
      <c r="D8709" s="66"/>
      <c r="E8709" s="67"/>
      <c r="F8709" s="65"/>
      <c r="G8709" s="66"/>
      <c r="J8709" s="65"/>
      <c r="K8709" s="65"/>
      <c r="L8709" s="66"/>
      <c r="M8709" s="65"/>
      <c r="N8709" s="65"/>
      <c r="O8709" s="65"/>
      <c r="P8709" s="66"/>
      <c r="Q8709" s="31">
        <f t="shared" si="272"/>
        <v>9999</v>
      </c>
      <c r="R8709" s="31" t="str">
        <f t="shared" si="273"/>
        <v/>
      </c>
      <c r="S8709" s="29">
        <f>IF($Q8709&lt;Parâmetros!$E$19,$G8709-1,$G8709)</f>
        <v>0</v>
      </c>
    </row>
    <row r="8710" spans="1:19" x14ac:dyDescent="0.25">
      <c r="A8710" s="116"/>
      <c r="B8710" s="65"/>
      <c r="C8710" s="65"/>
      <c r="D8710" s="66"/>
      <c r="E8710" s="67"/>
      <c r="F8710" s="65"/>
      <c r="G8710" s="66"/>
      <c r="J8710" s="65"/>
      <c r="K8710" s="65"/>
      <c r="L8710" s="66"/>
      <c r="M8710" s="65"/>
      <c r="N8710" s="65"/>
      <c r="O8710" s="65"/>
      <c r="P8710" s="66"/>
      <c r="Q8710" s="31">
        <f t="shared" si="272"/>
        <v>9999</v>
      </c>
      <c r="R8710" s="31" t="str">
        <f t="shared" si="273"/>
        <v/>
      </c>
      <c r="S8710" s="29">
        <f>IF($Q8710&lt;Parâmetros!$E$19,$G8710-1,$G8710)</f>
        <v>0</v>
      </c>
    </row>
    <row r="8711" spans="1:19" x14ac:dyDescent="0.25">
      <c r="A8711" s="116"/>
      <c r="B8711" s="65"/>
      <c r="C8711" s="65"/>
      <c r="D8711" s="66"/>
      <c r="E8711" s="67"/>
      <c r="F8711" s="65"/>
      <c r="G8711" s="66"/>
      <c r="J8711" s="65"/>
      <c r="K8711" s="65"/>
      <c r="L8711" s="66"/>
      <c r="M8711" s="65"/>
      <c r="N8711" s="65"/>
      <c r="O8711" s="65"/>
      <c r="P8711" s="66"/>
      <c r="Q8711" s="31">
        <f t="shared" si="272"/>
        <v>9999</v>
      </c>
      <c r="R8711" s="31" t="str">
        <f t="shared" si="273"/>
        <v/>
      </c>
      <c r="S8711" s="29">
        <f>IF($Q8711&lt;Parâmetros!$E$19,$G8711-1,$G8711)</f>
        <v>0</v>
      </c>
    </row>
    <row r="8712" spans="1:19" x14ac:dyDescent="0.25">
      <c r="A8712" s="116"/>
      <c r="B8712" s="65"/>
      <c r="C8712" s="65"/>
      <c r="D8712" s="66"/>
      <c r="E8712" s="67"/>
      <c r="F8712" s="65"/>
      <c r="G8712" s="66"/>
      <c r="J8712" s="65"/>
      <c r="K8712" s="65"/>
      <c r="L8712" s="66"/>
      <c r="M8712" s="65"/>
      <c r="N8712" s="65"/>
      <c r="O8712" s="65"/>
      <c r="P8712" s="66"/>
      <c r="Q8712" s="31">
        <f t="shared" si="272"/>
        <v>9999</v>
      </c>
      <c r="R8712" s="31" t="str">
        <f t="shared" si="273"/>
        <v/>
      </c>
      <c r="S8712" s="29">
        <f>IF($Q8712&lt;Parâmetros!$E$19,$G8712-1,$G8712)</f>
        <v>0</v>
      </c>
    </row>
    <row r="8713" spans="1:19" x14ac:dyDescent="0.25">
      <c r="A8713" s="116"/>
      <c r="B8713" s="65"/>
      <c r="C8713" s="65"/>
      <c r="D8713" s="66"/>
      <c r="E8713" s="67"/>
      <c r="F8713" s="65"/>
      <c r="G8713" s="66"/>
      <c r="J8713" s="65"/>
      <c r="K8713" s="65"/>
      <c r="L8713" s="66"/>
      <c r="M8713" s="65"/>
      <c r="N8713" s="65"/>
      <c r="O8713" s="65"/>
      <c r="P8713" s="66"/>
      <c r="Q8713" s="31">
        <f t="shared" si="272"/>
        <v>9999</v>
      </c>
      <c r="R8713" s="31" t="str">
        <f t="shared" si="273"/>
        <v/>
      </c>
      <c r="S8713" s="29">
        <f>IF($Q8713&lt;Parâmetros!$E$19,$G8713-1,$G8713)</f>
        <v>0</v>
      </c>
    </row>
    <row r="8714" spans="1:19" x14ac:dyDescent="0.25">
      <c r="A8714" s="116"/>
      <c r="B8714" s="65"/>
      <c r="C8714" s="65"/>
      <c r="D8714" s="66"/>
      <c r="E8714" s="67"/>
      <c r="F8714" s="65"/>
      <c r="G8714" s="66"/>
      <c r="J8714" s="65"/>
      <c r="K8714" s="65"/>
      <c r="L8714" s="66"/>
      <c r="M8714" s="65"/>
      <c r="O8714" s="65"/>
      <c r="P8714" s="66"/>
      <c r="Q8714" s="31">
        <f t="shared" si="272"/>
        <v>9999</v>
      </c>
      <c r="R8714" s="31" t="str">
        <f t="shared" si="273"/>
        <v/>
      </c>
      <c r="S8714" s="29">
        <f>IF($Q8714&lt;Parâmetros!$E$19,$G8714-1,$G8714)</f>
        <v>0</v>
      </c>
    </row>
    <row r="8715" spans="1:19" x14ac:dyDescent="0.25">
      <c r="A8715" s="116"/>
      <c r="B8715" s="65"/>
      <c r="C8715" s="65"/>
      <c r="D8715" s="66"/>
      <c r="E8715" s="67"/>
      <c r="F8715" s="65"/>
      <c r="G8715" s="66"/>
      <c r="J8715" s="65"/>
      <c r="K8715" s="65"/>
      <c r="L8715" s="66"/>
      <c r="M8715" s="65"/>
      <c r="O8715" s="65"/>
      <c r="P8715" s="66"/>
      <c r="Q8715" s="31">
        <f t="shared" si="272"/>
        <v>9999</v>
      </c>
      <c r="R8715" s="31" t="str">
        <f t="shared" si="273"/>
        <v/>
      </c>
      <c r="S8715" s="29">
        <f>IF($Q8715&lt;Parâmetros!$E$19,$G8715-1,$G8715)</f>
        <v>0</v>
      </c>
    </row>
    <row r="8716" spans="1:19" x14ac:dyDescent="0.25">
      <c r="A8716" s="116"/>
      <c r="B8716" s="65"/>
      <c r="C8716" s="65"/>
      <c r="D8716" s="66"/>
      <c r="E8716" s="67"/>
      <c r="F8716" s="65"/>
      <c r="G8716" s="66"/>
      <c r="J8716" s="65"/>
      <c r="K8716" s="65"/>
      <c r="L8716" s="66"/>
      <c r="M8716" s="65"/>
      <c r="N8716" s="65"/>
      <c r="O8716" s="65"/>
      <c r="P8716" s="66"/>
      <c r="Q8716" s="31">
        <f t="shared" si="272"/>
        <v>9999</v>
      </c>
      <c r="R8716" s="31" t="str">
        <f t="shared" si="273"/>
        <v/>
      </c>
      <c r="S8716" s="29">
        <f>IF($Q8716&lt;Parâmetros!$E$19,$G8716-1,$G8716)</f>
        <v>0</v>
      </c>
    </row>
    <row r="8717" spans="1:19" x14ac:dyDescent="0.25">
      <c r="A8717" s="116"/>
      <c r="B8717" s="65"/>
      <c r="C8717" s="65"/>
      <c r="D8717" s="66"/>
      <c r="E8717" s="67"/>
      <c r="F8717" s="65"/>
      <c r="G8717" s="66"/>
      <c r="J8717" s="65"/>
      <c r="K8717" s="65"/>
      <c r="L8717" s="66"/>
      <c r="M8717" s="65"/>
      <c r="N8717" s="65"/>
      <c r="O8717" s="65"/>
      <c r="P8717" s="66"/>
      <c r="Q8717" s="31">
        <f t="shared" si="272"/>
        <v>9999</v>
      </c>
      <c r="R8717" s="31" t="str">
        <f t="shared" si="273"/>
        <v/>
      </c>
      <c r="S8717" s="29">
        <f>IF($Q8717&lt;Parâmetros!$E$19,$G8717-1,$G8717)</f>
        <v>0</v>
      </c>
    </row>
    <row r="8718" spans="1:19" x14ac:dyDescent="0.25">
      <c r="A8718" s="116"/>
      <c r="B8718" s="65"/>
      <c r="C8718" s="65"/>
      <c r="D8718" s="66"/>
      <c r="E8718" s="67"/>
      <c r="F8718" s="65"/>
      <c r="G8718" s="66"/>
      <c r="J8718" s="65"/>
      <c r="K8718" s="65"/>
      <c r="L8718" s="66"/>
      <c r="M8718" s="65"/>
      <c r="N8718" s="65"/>
      <c r="O8718" s="65"/>
      <c r="P8718" s="66"/>
      <c r="Q8718" s="31">
        <f t="shared" si="272"/>
        <v>9999</v>
      </c>
      <c r="R8718" s="31" t="str">
        <f t="shared" si="273"/>
        <v/>
      </c>
      <c r="S8718" s="29">
        <f>IF($Q8718&lt;Parâmetros!$E$19,$G8718-1,$G8718)</f>
        <v>0</v>
      </c>
    </row>
    <row r="8719" spans="1:19" x14ac:dyDescent="0.25">
      <c r="A8719" s="116"/>
      <c r="B8719" s="65"/>
      <c r="C8719" s="65"/>
      <c r="D8719" s="66"/>
      <c r="E8719" s="67"/>
      <c r="F8719" s="65"/>
      <c r="G8719" s="66"/>
      <c r="J8719" s="65"/>
      <c r="K8719" s="65"/>
      <c r="L8719" s="66"/>
      <c r="M8719" s="65"/>
      <c r="N8719" s="65"/>
      <c r="O8719" s="65"/>
      <c r="P8719" s="66"/>
      <c r="Q8719" s="31">
        <f t="shared" si="272"/>
        <v>9999</v>
      </c>
      <c r="R8719" s="31" t="str">
        <f t="shared" si="273"/>
        <v/>
      </c>
      <c r="S8719" s="29">
        <f>IF($Q8719&lt;Parâmetros!$E$19,$G8719-1,$G8719)</f>
        <v>0</v>
      </c>
    </row>
    <row r="8720" spans="1:19" x14ac:dyDescent="0.25">
      <c r="A8720" s="116"/>
      <c r="B8720" s="65"/>
      <c r="C8720" s="65"/>
      <c r="D8720" s="66"/>
      <c r="E8720" s="67"/>
      <c r="F8720" s="65"/>
      <c r="G8720" s="66"/>
      <c r="J8720" s="65"/>
      <c r="K8720" s="65"/>
      <c r="L8720" s="66"/>
      <c r="M8720" s="65"/>
      <c r="N8720" s="65"/>
      <c r="O8720" s="65"/>
      <c r="P8720" s="66"/>
      <c r="Q8720" s="31">
        <f t="shared" si="272"/>
        <v>9999</v>
      </c>
      <c r="R8720" s="31" t="str">
        <f t="shared" si="273"/>
        <v/>
      </c>
      <c r="S8720" s="29">
        <f>IF($Q8720&lt;Parâmetros!$E$19,$G8720-1,$G8720)</f>
        <v>0</v>
      </c>
    </row>
    <row r="8721" spans="1:19" x14ac:dyDescent="0.25">
      <c r="A8721" s="116"/>
      <c r="B8721" s="65"/>
      <c r="C8721" s="65"/>
      <c r="D8721" s="66"/>
      <c r="E8721" s="67"/>
      <c r="F8721" s="65"/>
      <c r="G8721" s="66"/>
      <c r="J8721" s="65"/>
      <c r="K8721" s="65"/>
      <c r="L8721" s="66"/>
      <c r="M8721" s="65"/>
      <c r="N8721" s="65"/>
      <c r="O8721" s="65"/>
      <c r="P8721" s="66"/>
      <c r="Q8721" s="31">
        <f t="shared" si="272"/>
        <v>9999</v>
      </c>
      <c r="R8721" s="31" t="str">
        <f t="shared" si="273"/>
        <v/>
      </c>
      <c r="S8721" s="29">
        <f>IF($Q8721&lt;Parâmetros!$E$19,$G8721-1,$G8721)</f>
        <v>0</v>
      </c>
    </row>
    <row r="8722" spans="1:19" x14ac:dyDescent="0.25">
      <c r="A8722" s="116"/>
      <c r="B8722" s="65"/>
      <c r="C8722" s="65"/>
      <c r="D8722" s="66"/>
      <c r="E8722" s="67"/>
      <c r="F8722" s="65"/>
      <c r="G8722" s="66"/>
      <c r="J8722" s="65"/>
      <c r="K8722" s="65"/>
      <c r="L8722" s="66"/>
      <c r="M8722" s="65"/>
      <c r="O8722" s="65"/>
      <c r="P8722" s="66"/>
      <c r="Q8722" s="31">
        <f t="shared" si="272"/>
        <v>9999</v>
      </c>
      <c r="R8722" s="31" t="str">
        <f t="shared" si="273"/>
        <v/>
      </c>
      <c r="S8722" s="29">
        <f>IF($Q8722&lt;Parâmetros!$E$19,$G8722-1,$G8722)</f>
        <v>0</v>
      </c>
    </row>
    <row r="8723" spans="1:19" x14ac:dyDescent="0.25">
      <c r="A8723" s="116"/>
      <c r="B8723" s="65"/>
      <c r="C8723" s="65"/>
      <c r="D8723" s="66"/>
      <c r="E8723" s="67"/>
      <c r="F8723" s="65"/>
      <c r="G8723" s="66"/>
      <c r="J8723" s="65"/>
      <c r="K8723" s="65"/>
      <c r="L8723" s="66"/>
      <c r="M8723" s="65"/>
      <c r="O8723" s="65"/>
      <c r="P8723" s="66"/>
      <c r="Q8723" s="31">
        <f t="shared" si="272"/>
        <v>9999</v>
      </c>
      <c r="R8723" s="31" t="str">
        <f t="shared" si="273"/>
        <v/>
      </c>
      <c r="S8723" s="29">
        <f>IF($Q8723&lt;Parâmetros!$E$19,$G8723-1,$G8723)</f>
        <v>0</v>
      </c>
    </row>
    <row r="8724" spans="1:19" x14ac:dyDescent="0.25">
      <c r="A8724" s="116"/>
      <c r="B8724" s="65"/>
      <c r="C8724" s="65"/>
      <c r="D8724" s="66"/>
      <c r="E8724" s="67"/>
      <c r="F8724" s="65"/>
      <c r="G8724" s="66"/>
      <c r="J8724" s="65"/>
      <c r="K8724" s="65"/>
      <c r="L8724" s="66"/>
      <c r="M8724" s="65"/>
      <c r="O8724" s="65"/>
      <c r="P8724" s="66"/>
      <c r="Q8724" s="31">
        <f t="shared" si="272"/>
        <v>9999</v>
      </c>
      <c r="R8724" s="31" t="str">
        <f t="shared" si="273"/>
        <v/>
      </c>
      <c r="S8724" s="29">
        <f>IF($Q8724&lt;Parâmetros!$E$19,$G8724-1,$G8724)</f>
        <v>0</v>
      </c>
    </row>
    <row r="8725" spans="1:19" x14ac:dyDescent="0.25">
      <c r="A8725" s="116"/>
      <c r="B8725" s="65"/>
      <c r="C8725" s="65"/>
      <c r="D8725" s="66"/>
      <c r="E8725" s="67"/>
      <c r="F8725" s="65"/>
      <c r="G8725" s="66"/>
      <c r="J8725" s="65"/>
      <c r="K8725" s="65"/>
      <c r="L8725" s="66"/>
      <c r="M8725" s="65"/>
      <c r="O8725" s="65"/>
      <c r="P8725" s="66"/>
      <c r="Q8725" s="31">
        <f t="shared" si="272"/>
        <v>9999</v>
      </c>
      <c r="R8725" s="31" t="str">
        <f t="shared" si="273"/>
        <v/>
      </c>
      <c r="S8725" s="29">
        <f>IF($Q8725&lt;Parâmetros!$E$19,$G8725-1,$G8725)</f>
        <v>0</v>
      </c>
    </row>
    <row r="8726" spans="1:19" x14ac:dyDescent="0.25">
      <c r="A8726" s="116"/>
      <c r="B8726" s="65"/>
      <c r="C8726" s="65"/>
      <c r="D8726" s="66"/>
      <c r="E8726" s="67"/>
      <c r="F8726" s="65"/>
      <c r="G8726" s="66"/>
      <c r="J8726" s="65"/>
      <c r="K8726" s="65"/>
      <c r="L8726" s="66"/>
      <c r="M8726" s="65"/>
      <c r="O8726" s="65"/>
      <c r="P8726" s="66"/>
      <c r="Q8726" s="31">
        <f t="shared" si="272"/>
        <v>9999</v>
      </c>
      <c r="R8726" s="31" t="str">
        <f t="shared" si="273"/>
        <v/>
      </c>
      <c r="S8726" s="29">
        <f>IF($Q8726&lt;Parâmetros!$E$19,$G8726-1,$G8726)</f>
        <v>0</v>
      </c>
    </row>
    <row r="8727" spans="1:19" x14ac:dyDescent="0.25">
      <c r="A8727" s="116"/>
      <c r="B8727" s="65"/>
      <c r="C8727" s="65"/>
      <c r="D8727" s="66"/>
      <c r="E8727" s="67"/>
      <c r="F8727" s="65"/>
      <c r="G8727" s="66"/>
      <c r="J8727" s="65"/>
      <c r="K8727" s="65"/>
      <c r="L8727" s="66"/>
      <c r="M8727" s="65"/>
      <c r="O8727" s="65"/>
      <c r="P8727" s="66"/>
      <c r="Q8727" s="31">
        <f t="shared" si="272"/>
        <v>9999</v>
      </c>
      <c r="R8727" s="31" t="str">
        <f t="shared" si="273"/>
        <v/>
      </c>
      <c r="S8727" s="29">
        <f>IF($Q8727&lt;Parâmetros!$E$19,$G8727-1,$G8727)</f>
        <v>0</v>
      </c>
    </row>
    <row r="8728" spans="1:19" x14ac:dyDescent="0.25">
      <c r="A8728" s="116"/>
      <c r="B8728" s="65"/>
      <c r="C8728" s="65"/>
      <c r="D8728" s="66"/>
      <c r="E8728" s="67"/>
      <c r="F8728" s="65"/>
      <c r="G8728" s="66"/>
      <c r="J8728" s="65"/>
      <c r="K8728" s="65"/>
      <c r="L8728" s="66"/>
      <c r="M8728" s="65"/>
      <c r="N8728" s="65"/>
      <c r="O8728" s="65"/>
      <c r="P8728" s="66"/>
      <c r="Q8728" s="31">
        <f t="shared" si="272"/>
        <v>9999</v>
      </c>
      <c r="R8728" s="31" t="str">
        <f t="shared" si="273"/>
        <v/>
      </c>
      <c r="S8728" s="29">
        <f>IF($Q8728&lt;Parâmetros!$E$19,$G8728-1,$G8728)</f>
        <v>0</v>
      </c>
    </row>
    <row r="8729" spans="1:19" x14ac:dyDescent="0.25">
      <c r="A8729" s="116"/>
      <c r="B8729" s="65"/>
      <c r="C8729" s="65"/>
      <c r="D8729" s="66"/>
      <c r="E8729" s="67"/>
      <c r="F8729" s="65"/>
      <c r="G8729" s="66"/>
      <c r="J8729" s="65"/>
      <c r="K8729" s="65"/>
      <c r="L8729" s="66"/>
      <c r="M8729" s="65"/>
      <c r="N8729" s="65"/>
      <c r="O8729" s="65"/>
      <c r="P8729" s="66"/>
      <c r="Q8729" s="31">
        <f t="shared" si="272"/>
        <v>9999</v>
      </c>
      <c r="R8729" s="31" t="str">
        <f t="shared" si="273"/>
        <v/>
      </c>
      <c r="S8729" s="29">
        <f>IF($Q8729&lt;Parâmetros!$E$19,$G8729-1,$G8729)</f>
        <v>0</v>
      </c>
    </row>
    <row r="8730" spans="1:19" x14ac:dyDescent="0.25">
      <c r="A8730" s="116"/>
      <c r="B8730" s="65"/>
      <c r="C8730" s="65"/>
      <c r="D8730" s="66"/>
      <c r="E8730" s="67"/>
      <c r="F8730" s="65"/>
      <c r="G8730" s="66"/>
      <c r="J8730" s="65"/>
      <c r="K8730" s="65"/>
      <c r="L8730" s="66"/>
      <c r="M8730" s="65"/>
      <c r="N8730" s="65"/>
      <c r="O8730" s="65"/>
      <c r="P8730" s="66"/>
      <c r="Q8730" s="31">
        <f t="shared" si="272"/>
        <v>9999</v>
      </c>
      <c r="R8730" s="31" t="str">
        <f t="shared" si="273"/>
        <v/>
      </c>
      <c r="S8730" s="29">
        <f>IF($Q8730&lt;Parâmetros!$E$19,$G8730-1,$G8730)</f>
        <v>0</v>
      </c>
    </row>
    <row r="8731" spans="1:19" x14ac:dyDescent="0.25">
      <c r="A8731" s="116"/>
      <c r="B8731" s="65"/>
      <c r="C8731" s="65"/>
      <c r="D8731" s="66"/>
      <c r="E8731" s="67"/>
      <c r="F8731" s="65"/>
      <c r="G8731" s="66"/>
      <c r="J8731" s="65"/>
      <c r="K8731" s="65"/>
      <c r="L8731" s="66"/>
      <c r="M8731" s="65"/>
      <c r="N8731" s="65"/>
      <c r="O8731" s="65"/>
      <c r="P8731" s="66"/>
      <c r="Q8731" s="31">
        <f t="shared" si="272"/>
        <v>9999</v>
      </c>
      <c r="R8731" s="31" t="str">
        <f t="shared" si="273"/>
        <v/>
      </c>
      <c r="S8731" s="29">
        <f>IF($Q8731&lt;Parâmetros!$E$19,$G8731-1,$G8731)</f>
        <v>0</v>
      </c>
    </row>
    <row r="8732" spans="1:19" x14ac:dyDescent="0.25">
      <c r="A8732" s="116"/>
      <c r="B8732" s="65"/>
      <c r="C8732" s="65"/>
      <c r="D8732" s="66"/>
      <c r="E8732" s="67"/>
      <c r="F8732" s="65"/>
      <c r="G8732" s="66"/>
      <c r="J8732" s="65"/>
      <c r="K8732" s="65"/>
      <c r="L8732" s="66"/>
      <c r="M8732" s="65"/>
      <c r="N8732" s="65"/>
      <c r="O8732" s="65"/>
      <c r="P8732" s="66"/>
      <c r="Q8732" s="31">
        <f t="shared" si="272"/>
        <v>9999</v>
      </c>
      <c r="R8732" s="31" t="str">
        <f t="shared" si="273"/>
        <v/>
      </c>
      <c r="S8732" s="29">
        <f>IF($Q8732&lt;Parâmetros!$E$19,$G8732-1,$G8732)</f>
        <v>0</v>
      </c>
    </row>
    <row r="8733" spans="1:19" x14ac:dyDescent="0.25">
      <c r="A8733" s="116"/>
      <c r="B8733" s="65"/>
      <c r="C8733" s="65"/>
      <c r="D8733" s="66"/>
      <c r="E8733" s="67"/>
      <c r="F8733" s="65"/>
      <c r="G8733" s="66"/>
      <c r="J8733" s="65"/>
      <c r="K8733" s="65"/>
      <c r="L8733" s="66"/>
      <c r="M8733" s="65"/>
      <c r="N8733" s="65"/>
      <c r="O8733" s="65"/>
      <c r="P8733" s="66"/>
      <c r="Q8733" s="31">
        <f t="shared" si="272"/>
        <v>9999</v>
      </c>
      <c r="R8733" s="31" t="str">
        <f t="shared" si="273"/>
        <v/>
      </c>
      <c r="S8733" s="29">
        <f>IF($Q8733&lt;Parâmetros!$E$19,$G8733-1,$G8733)</f>
        <v>0</v>
      </c>
    </row>
    <row r="8734" spans="1:19" x14ac:dyDescent="0.25">
      <c r="A8734" s="116"/>
      <c r="B8734" s="65"/>
      <c r="C8734" s="65"/>
      <c r="D8734" s="66"/>
      <c r="E8734" s="67"/>
      <c r="F8734" s="65"/>
      <c r="G8734" s="66"/>
      <c r="J8734" s="65"/>
      <c r="K8734" s="65"/>
      <c r="L8734" s="66"/>
      <c r="M8734" s="65"/>
      <c r="N8734" s="65"/>
      <c r="O8734" s="65"/>
      <c r="P8734" s="66"/>
      <c r="Q8734" s="31">
        <f t="shared" si="272"/>
        <v>9999</v>
      </c>
      <c r="R8734" s="31" t="str">
        <f t="shared" si="273"/>
        <v/>
      </c>
      <c r="S8734" s="29">
        <f>IF($Q8734&lt;Parâmetros!$E$19,$G8734-1,$G8734)</f>
        <v>0</v>
      </c>
    </row>
    <row r="8735" spans="1:19" x14ac:dyDescent="0.25">
      <c r="A8735" s="116"/>
      <c r="B8735" s="65"/>
      <c r="C8735" s="65"/>
      <c r="D8735" s="66"/>
      <c r="E8735" s="67"/>
      <c r="F8735" s="65"/>
      <c r="G8735" s="66"/>
      <c r="J8735" s="65"/>
      <c r="K8735" s="65"/>
      <c r="L8735" s="66"/>
      <c r="M8735" s="65"/>
      <c r="N8735" s="65"/>
      <c r="O8735" s="65"/>
      <c r="P8735" s="66"/>
      <c r="Q8735" s="31">
        <f t="shared" si="272"/>
        <v>9999</v>
      </c>
      <c r="R8735" s="31" t="str">
        <f t="shared" si="273"/>
        <v/>
      </c>
      <c r="S8735" s="29">
        <f>IF($Q8735&lt;Parâmetros!$E$19,$G8735-1,$G8735)</f>
        <v>0</v>
      </c>
    </row>
    <row r="8736" spans="1:19" x14ac:dyDescent="0.25">
      <c r="A8736" s="116"/>
      <c r="B8736" s="65"/>
      <c r="C8736" s="65"/>
      <c r="D8736" s="66"/>
      <c r="E8736" s="67"/>
      <c r="F8736" s="65"/>
      <c r="G8736" s="66"/>
      <c r="J8736" s="65"/>
      <c r="K8736" s="65"/>
      <c r="L8736" s="66"/>
      <c r="M8736" s="65"/>
      <c r="N8736" s="65"/>
      <c r="O8736" s="65"/>
      <c r="P8736" s="66"/>
      <c r="Q8736" s="31">
        <f t="shared" si="272"/>
        <v>9999</v>
      </c>
      <c r="R8736" s="31" t="str">
        <f t="shared" si="273"/>
        <v/>
      </c>
      <c r="S8736" s="29">
        <f>IF($Q8736&lt;Parâmetros!$E$19,$G8736-1,$G8736)</f>
        <v>0</v>
      </c>
    </row>
    <row r="8737" spans="1:19" x14ac:dyDescent="0.25">
      <c r="A8737" s="116"/>
      <c r="B8737" s="65"/>
      <c r="C8737" s="65"/>
      <c r="D8737" s="66"/>
      <c r="E8737" s="67"/>
      <c r="F8737" s="65"/>
      <c r="G8737" s="66"/>
      <c r="J8737" s="65"/>
      <c r="K8737" s="65"/>
      <c r="L8737" s="66"/>
      <c r="M8737" s="65"/>
      <c r="N8737" s="65"/>
      <c r="O8737" s="65"/>
      <c r="P8737" s="66"/>
      <c r="Q8737" s="31">
        <f t="shared" si="272"/>
        <v>9999</v>
      </c>
      <c r="R8737" s="31" t="str">
        <f t="shared" si="273"/>
        <v/>
      </c>
      <c r="S8737" s="29">
        <f>IF($Q8737&lt;Parâmetros!$E$19,$G8737-1,$G8737)</f>
        <v>0</v>
      </c>
    </row>
    <row r="8738" spans="1:19" x14ac:dyDescent="0.25">
      <c r="A8738" s="116"/>
      <c r="B8738" s="65"/>
      <c r="C8738" s="65"/>
      <c r="D8738" s="66"/>
      <c r="E8738" s="67"/>
      <c r="F8738" s="65"/>
      <c r="G8738" s="66"/>
      <c r="J8738" s="65"/>
      <c r="K8738" s="65"/>
      <c r="L8738" s="66"/>
      <c r="M8738" s="65"/>
      <c r="N8738" s="65"/>
      <c r="O8738" s="65"/>
      <c r="P8738" s="66"/>
      <c r="Q8738" s="31">
        <f t="shared" si="272"/>
        <v>9999</v>
      </c>
      <c r="R8738" s="31" t="str">
        <f t="shared" si="273"/>
        <v/>
      </c>
      <c r="S8738" s="29">
        <f>IF($Q8738&lt;Parâmetros!$E$19,$G8738-1,$G8738)</f>
        <v>0</v>
      </c>
    </row>
    <row r="8739" spans="1:19" x14ac:dyDescent="0.25">
      <c r="A8739" s="116"/>
      <c r="B8739" s="65"/>
      <c r="C8739" s="65"/>
      <c r="D8739" s="66"/>
      <c r="E8739" s="67"/>
      <c r="F8739" s="65"/>
      <c r="G8739" s="66"/>
      <c r="J8739" s="65"/>
      <c r="K8739" s="65"/>
      <c r="L8739" s="66"/>
      <c r="M8739" s="65"/>
      <c r="N8739" s="65"/>
      <c r="O8739" s="65"/>
      <c r="P8739" s="66"/>
      <c r="Q8739" s="31">
        <f t="shared" si="272"/>
        <v>9999</v>
      </c>
      <c r="R8739" s="31" t="str">
        <f t="shared" si="273"/>
        <v/>
      </c>
      <c r="S8739" s="29">
        <f>IF($Q8739&lt;Parâmetros!$E$19,$G8739-1,$G8739)</f>
        <v>0</v>
      </c>
    </row>
    <row r="8740" spans="1:19" x14ac:dyDescent="0.25">
      <c r="A8740" s="116"/>
      <c r="B8740" s="65"/>
      <c r="C8740" s="65"/>
      <c r="D8740" s="66"/>
      <c r="E8740" s="67"/>
      <c r="F8740" s="65"/>
      <c r="G8740" s="66"/>
      <c r="J8740" s="65"/>
      <c r="K8740" s="65"/>
      <c r="L8740" s="66"/>
      <c r="M8740" s="65"/>
      <c r="N8740" s="65"/>
      <c r="O8740" s="65"/>
      <c r="P8740" s="66"/>
      <c r="Q8740" s="31">
        <f t="shared" si="272"/>
        <v>9999</v>
      </c>
      <c r="R8740" s="31" t="str">
        <f t="shared" si="273"/>
        <v/>
      </c>
      <c r="S8740" s="29">
        <f>IF($Q8740&lt;Parâmetros!$E$19,$G8740-1,$G8740)</f>
        <v>0</v>
      </c>
    </row>
    <row r="8741" spans="1:19" x14ac:dyDescent="0.25">
      <c r="A8741" s="116"/>
      <c r="B8741" s="65"/>
      <c r="C8741" s="65"/>
      <c r="D8741" s="66"/>
      <c r="E8741" s="67"/>
      <c r="F8741" s="65"/>
      <c r="G8741" s="66"/>
      <c r="J8741" s="65"/>
      <c r="K8741" s="65"/>
      <c r="L8741" s="66"/>
      <c r="M8741" s="65"/>
      <c r="N8741" s="65"/>
      <c r="O8741" s="65"/>
      <c r="P8741" s="66"/>
      <c r="Q8741" s="31">
        <f t="shared" si="272"/>
        <v>9999</v>
      </c>
      <c r="R8741" s="31" t="str">
        <f t="shared" si="273"/>
        <v/>
      </c>
      <c r="S8741" s="29">
        <f>IF($Q8741&lt;Parâmetros!$E$19,$G8741-1,$G8741)</f>
        <v>0</v>
      </c>
    </row>
    <row r="8742" spans="1:19" x14ac:dyDescent="0.25">
      <c r="A8742" s="116"/>
      <c r="B8742" s="65"/>
      <c r="C8742" s="65"/>
      <c r="D8742" s="66"/>
      <c r="E8742" s="67"/>
      <c r="F8742" s="65"/>
      <c r="G8742" s="66"/>
      <c r="J8742" s="65"/>
      <c r="K8742" s="65"/>
      <c r="L8742" s="66"/>
      <c r="M8742" s="65"/>
      <c r="N8742" s="65"/>
      <c r="O8742" s="65"/>
      <c r="P8742" s="66"/>
      <c r="Q8742" s="31">
        <f t="shared" si="272"/>
        <v>9999</v>
      </c>
      <c r="R8742" s="31" t="str">
        <f t="shared" si="273"/>
        <v/>
      </c>
      <c r="S8742" s="29">
        <f>IF($Q8742&lt;Parâmetros!$E$19,$G8742-1,$G8742)</f>
        <v>0</v>
      </c>
    </row>
    <row r="8743" spans="1:19" x14ac:dyDescent="0.25">
      <c r="A8743" s="116"/>
      <c r="B8743" s="65"/>
      <c r="C8743" s="65"/>
      <c r="D8743" s="66"/>
      <c r="E8743" s="67"/>
      <c r="F8743" s="65"/>
      <c r="G8743" s="66"/>
      <c r="J8743" s="65"/>
      <c r="K8743" s="65"/>
      <c r="L8743" s="66"/>
      <c r="M8743" s="65"/>
      <c r="N8743" s="65"/>
      <c r="O8743" s="65"/>
      <c r="P8743" s="66"/>
      <c r="Q8743" s="31">
        <f t="shared" si="272"/>
        <v>9999</v>
      </c>
      <c r="R8743" s="31" t="str">
        <f t="shared" si="273"/>
        <v/>
      </c>
      <c r="S8743" s="29">
        <f>IF($Q8743&lt;Parâmetros!$E$19,$G8743-1,$G8743)</f>
        <v>0</v>
      </c>
    </row>
    <row r="8744" spans="1:19" x14ac:dyDescent="0.25">
      <c r="A8744" s="116"/>
      <c r="B8744" s="65"/>
      <c r="C8744" s="65"/>
      <c r="D8744" s="66"/>
      <c r="E8744" s="67"/>
      <c r="F8744" s="65"/>
      <c r="G8744" s="66"/>
      <c r="J8744" s="65"/>
      <c r="K8744" s="65"/>
      <c r="L8744" s="66"/>
      <c r="M8744" s="65"/>
      <c r="N8744" s="65"/>
      <c r="O8744" s="65"/>
      <c r="P8744" s="66"/>
      <c r="Q8744" s="31">
        <f t="shared" si="272"/>
        <v>9999</v>
      </c>
      <c r="R8744" s="31" t="str">
        <f t="shared" si="273"/>
        <v/>
      </c>
      <c r="S8744" s="29">
        <f>IF($Q8744&lt;Parâmetros!$E$19,$G8744-1,$G8744)</f>
        <v>0</v>
      </c>
    </row>
    <row r="8745" spans="1:19" x14ac:dyDescent="0.25">
      <c r="A8745" s="116"/>
      <c r="B8745" s="65"/>
      <c r="C8745" s="65"/>
      <c r="D8745" s="66"/>
      <c r="E8745" s="67"/>
      <c r="F8745" s="65"/>
      <c r="G8745" s="66"/>
      <c r="J8745" s="65"/>
      <c r="K8745" s="65"/>
      <c r="L8745" s="66"/>
      <c r="M8745" s="65"/>
      <c r="O8745" s="65"/>
      <c r="P8745" s="66"/>
      <c r="Q8745" s="31">
        <f t="shared" si="272"/>
        <v>9999</v>
      </c>
      <c r="R8745" s="31" t="str">
        <f t="shared" si="273"/>
        <v/>
      </c>
      <c r="S8745" s="29">
        <f>IF($Q8745&lt;Parâmetros!$E$19,$G8745-1,$G8745)</f>
        <v>0</v>
      </c>
    </row>
    <row r="8746" spans="1:19" x14ac:dyDescent="0.25">
      <c r="A8746" s="116"/>
      <c r="B8746" s="65"/>
      <c r="C8746" s="65"/>
      <c r="D8746" s="66"/>
      <c r="E8746" s="67"/>
      <c r="F8746" s="65"/>
      <c r="G8746" s="66"/>
      <c r="J8746" s="65"/>
      <c r="K8746" s="65"/>
      <c r="L8746" s="66"/>
      <c r="M8746" s="65"/>
      <c r="N8746" s="65"/>
      <c r="O8746" s="65"/>
      <c r="P8746" s="66"/>
      <c r="Q8746" s="31">
        <f t="shared" si="272"/>
        <v>9999</v>
      </c>
      <c r="R8746" s="31" t="str">
        <f t="shared" si="273"/>
        <v/>
      </c>
      <c r="S8746" s="29">
        <f>IF($Q8746&lt;Parâmetros!$E$19,$G8746-1,$G8746)</f>
        <v>0</v>
      </c>
    </row>
    <row r="8747" spans="1:19" x14ac:dyDescent="0.25">
      <c r="A8747" s="116"/>
      <c r="B8747" s="65"/>
      <c r="C8747" s="65"/>
      <c r="D8747" s="66"/>
      <c r="E8747" s="67"/>
      <c r="F8747" s="65"/>
      <c r="G8747" s="66"/>
      <c r="J8747" s="65"/>
      <c r="K8747" s="65"/>
      <c r="L8747" s="66"/>
      <c r="M8747" s="65"/>
      <c r="O8747" s="65"/>
      <c r="P8747" s="66"/>
      <c r="Q8747" s="31">
        <f t="shared" si="272"/>
        <v>9999</v>
      </c>
      <c r="R8747" s="31" t="str">
        <f t="shared" si="273"/>
        <v/>
      </c>
      <c r="S8747" s="29">
        <f>IF($Q8747&lt;Parâmetros!$E$19,$G8747-1,$G8747)</f>
        <v>0</v>
      </c>
    </row>
    <row r="8748" spans="1:19" x14ac:dyDescent="0.25">
      <c r="A8748" s="116"/>
      <c r="B8748" s="65"/>
      <c r="C8748" s="65"/>
      <c r="D8748" s="66"/>
      <c r="E8748" s="67"/>
      <c r="F8748" s="65"/>
      <c r="G8748" s="66"/>
      <c r="J8748" s="65"/>
      <c r="K8748" s="65"/>
      <c r="L8748" s="66"/>
      <c r="M8748" s="65"/>
      <c r="O8748" s="65"/>
      <c r="P8748" s="66"/>
      <c r="Q8748" s="31">
        <f t="shared" si="272"/>
        <v>9999</v>
      </c>
      <c r="R8748" s="31" t="str">
        <f t="shared" si="273"/>
        <v/>
      </c>
      <c r="S8748" s="29">
        <f>IF($Q8748&lt;Parâmetros!$E$19,$G8748-1,$G8748)</f>
        <v>0</v>
      </c>
    </row>
    <row r="8749" spans="1:19" x14ac:dyDescent="0.25">
      <c r="A8749" s="116"/>
      <c r="B8749" s="65"/>
      <c r="C8749" s="65"/>
      <c r="D8749" s="66"/>
      <c r="E8749" s="67"/>
      <c r="F8749" s="65"/>
      <c r="G8749" s="66"/>
      <c r="J8749" s="65"/>
      <c r="K8749" s="65"/>
      <c r="L8749" s="66"/>
      <c r="M8749" s="65"/>
      <c r="O8749" s="65"/>
      <c r="P8749" s="66"/>
      <c r="Q8749" s="31">
        <f t="shared" si="272"/>
        <v>9999</v>
      </c>
      <c r="R8749" s="31" t="str">
        <f t="shared" si="273"/>
        <v/>
      </c>
      <c r="S8749" s="29">
        <f>IF($Q8749&lt;Parâmetros!$E$19,$G8749-1,$G8749)</f>
        <v>0</v>
      </c>
    </row>
    <row r="8750" spans="1:19" x14ac:dyDescent="0.25">
      <c r="A8750" s="116"/>
      <c r="B8750" s="65"/>
      <c r="C8750" s="65"/>
      <c r="D8750" s="66"/>
      <c r="E8750" s="67"/>
      <c r="F8750" s="65"/>
      <c r="G8750" s="66"/>
      <c r="J8750" s="65"/>
      <c r="K8750" s="65"/>
      <c r="L8750" s="66"/>
      <c r="M8750" s="65"/>
      <c r="O8750" s="65"/>
      <c r="P8750" s="66"/>
      <c r="Q8750" s="31">
        <f t="shared" si="272"/>
        <v>9999</v>
      </c>
      <c r="R8750" s="31" t="str">
        <f t="shared" si="273"/>
        <v/>
      </c>
      <c r="S8750" s="29">
        <f>IF($Q8750&lt;Parâmetros!$E$19,$G8750-1,$G8750)</f>
        <v>0</v>
      </c>
    </row>
    <row r="8751" spans="1:19" x14ac:dyDescent="0.25">
      <c r="A8751" s="116"/>
      <c r="B8751" s="65"/>
      <c r="C8751" s="65"/>
      <c r="D8751" s="66"/>
      <c r="E8751" s="67"/>
      <c r="F8751" s="65"/>
      <c r="G8751" s="66"/>
      <c r="J8751" s="65"/>
      <c r="K8751" s="65"/>
      <c r="L8751" s="66"/>
      <c r="M8751" s="65"/>
      <c r="O8751" s="65"/>
      <c r="P8751" s="66"/>
      <c r="Q8751" s="31">
        <f t="shared" si="272"/>
        <v>9999</v>
      </c>
      <c r="R8751" s="31" t="str">
        <f t="shared" si="273"/>
        <v/>
      </c>
      <c r="S8751" s="29">
        <f>IF($Q8751&lt;Parâmetros!$E$19,$G8751-1,$G8751)</f>
        <v>0</v>
      </c>
    </row>
    <row r="8752" spans="1:19" x14ac:dyDescent="0.25">
      <c r="A8752" s="116"/>
      <c r="B8752" s="65"/>
      <c r="C8752" s="65"/>
      <c r="D8752" s="66"/>
      <c r="E8752" s="67"/>
      <c r="F8752" s="65"/>
      <c r="G8752" s="66"/>
      <c r="J8752" s="65"/>
      <c r="K8752" s="65"/>
      <c r="L8752" s="66"/>
      <c r="M8752" s="65"/>
      <c r="O8752" s="65"/>
      <c r="P8752" s="66"/>
      <c r="Q8752" s="31">
        <f t="shared" si="272"/>
        <v>9999</v>
      </c>
      <c r="R8752" s="31" t="str">
        <f t="shared" si="273"/>
        <v/>
      </c>
      <c r="S8752" s="29">
        <f>IF($Q8752&lt;Parâmetros!$E$19,$G8752-1,$G8752)</f>
        <v>0</v>
      </c>
    </row>
    <row r="8753" spans="1:19" x14ac:dyDescent="0.25">
      <c r="A8753" s="116"/>
      <c r="B8753" s="65"/>
      <c r="C8753" s="65"/>
      <c r="D8753" s="66"/>
      <c r="E8753" s="67"/>
      <c r="F8753" s="65"/>
      <c r="G8753" s="66"/>
      <c r="J8753" s="65"/>
      <c r="K8753" s="65"/>
      <c r="L8753" s="66"/>
      <c r="M8753" s="65"/>
      <c r="O8753" s="65"/>
      <c r="P8753" s="66"/>
      <c r="Q8753" s="31">
        <f t="shared" si="272"/>
        <v>9999</v>
      </c>
      <c r="R8753" s="31" t="str">
        <f t="shared" si="273"/>
        <v/>
      </c>
      <c r="S8753" s="29">
        <f>IF($Q8753&lt;Parâmetros!$E$19,$G8753-1,$G8753)</f>
        <v>0</v>
      </c>
    </row>
    <row r="8754" spans="1:19" x14ac:dyDescent="0.25">
      <c r="A8754" s="116"/>
      <c r="B8754" s="65"/>
      <c r="C8754" s="65"/>
      <c r="D8754" s="66"/>
      <c r="E8754" s="67"/>
      <c r="F8754" s="65"/>
      <c r="G8754" s="66"/>
      <c r="J8754" s="65"/>
      <c r="K8754" s="65"/>
      <c r="L8754" s="66"/>
      <c r="M8754" s="65"/>
      <c r="O8754" s="65"/>
      <c r="P8754" s="66"/>
      <c r="Q8754" s="31">
        <f t="shared" si="272"/>
        <v>9999</v>
      </c>
      <c r="R8754" s="31" t="str">
        <f t="shared" si="273"/>
        <v/>
      </c>
      <c r="S8754" s="29">
        <f>IF($Q8754&lt;Parâmetros!$E$19,$G8754-1,$G8754)</f>
        <v>0</v>
      </c>
    </row>
    <row r="8755" spans="1:19" x14ac:dyDescent="0.25">
      <c r="A8755" s="116"/>
      <c r="B8755" s="65"/>
      <c r="C8755" s="65"/>
      <c r="D8755" s="66"/>
      <c r="E8755" s="67"/>
      <c r="F8755" s="65"/>
      <c r="G8755" s="66"/>
      <c r="J8755" s="65"/>
      <c r="K8755" s="65"/>
      <c r="L8755" s="66"/>
      <c r="M8755" s="65"/>
      <c r="O8755" s="65"/>
      <c r="P8755" s="66"/>
      <c r="Q8755" s="31">
        <f t="shared" si="272"/>
        <v>9999</v>
      </c>
      <c r="R8755" s="31" t="str">
        <f t="shared" si="273"/>
        <v/>
      </c>
      <c r="S8755" s="29">
        <f>IF($Q8755&lt;Parâmetros!$E$19,$G8755-1,$G8755)</f>
        <v>0</v>
      </c>
    </row>
    <row r="8756" spans="1:19" x14ac:dyDescent="0.25">
      <c r="A8756" s="116"/>
      <c r="B8756" s="65"/>
      <c r="C8756" s="65"/>
      <c r="D8756" s="66"/>
      <c r="E8756" s="67"/>
      <c r="F8756" s="65"/>
      <c r="G8756" s="66"/>
      <c r="J8756" s="65"/>
      <c r="K8756" s="65"/>
      <c r="L8756" s="66"/>
      <c r="M8756" s="65"/>
      <c r="O8756" s="65"/>
      <c r="P8756" s="66"/>
      <c r="Q8756" s="31">
        <f t="shared" si="272"/>
        <v>9999</v>
      </c>
      <c r="R8756" s="31" t="str">
        <f t="shared" si="273"/>
        <v/>
      </c>
      <c r="S8756" s="29">
        <f>IF($Q8756&lt;Parâmetros!$E$19,$G8756-1,$G8756)</f>
        <v>0</v>
      </c>
    </row>
    <row r="8757" spans="1:19" x14ac:dyDescent="0.25">
      <c r="A8757" s="116"/>
      <c r="B8757" s="65"/>
      <c r="C8757" s="65"/>
      <c r="D8757" s="66"/>
      <c r="E8757" s="67"/>
      <c r="F8757" s="65"/>
      <c r="G8757" s="66"/>
      <c r="J8757" s="65"/>
      <c r="K8757" s="65"/>
      <c r="L8757" s="66"/>
      <c r="M8757" s="65"/>
      <c r="O8757" s="65"/>
      <c r="P8757" s="66"/>
      <c r="Q8757" s="31">
        <f t="shared" si="272"/>
        <v>9999</v>
      </c>
      <c r="R8757" s="31" t="str">
        <f t="shared" si="273"/>
        <v/>
      </c>
      <c r="S8757" s="29">
        <f>IF($Q8757&lt;Parâmetros!$E$19,$G8757-1,$G8757)</f>
        <v>0</v>
      </c>
    </row>
    <row r="8758" spans="1:19" x14ac:dyDescent="0.25">
      <c r="A8758" s="116"/>
      <c r="B8758" s="65"/>
      <c r="C8758" s="65"/>
      <c r="D8758" s="66"/>
      <c r="E8758" s="67"/>
      <c r="F8758" s="65"/>
      <c r="G8758" s="66"/>
      <c r="J8758" s="65"/>
      <c r="K8758" s="65"/>
      <c r="L8758" s="66"/>
      <c r="M8758" s="65"/>
      <c r="O8758" s="65"/>
      <c r="P8758" s="66"/>
      <c r="Q8758" s="31">
        <f t="shared" si="272"/>
        <v>9999</v>
      </c>
      <c r="R8758" s="31" t="str">
        <f t="shared" si="273"/>
        <v/>
      </c>
      <c r="S8758" s="29">
        <f>IF($Q8758&lt;Parâmetros!$E$19,$G8758-1,$G8758)</f>
        <v>0</v>
      </c>
    </row>
    <row r="8759" spans="1:19" x14ac:dyDescent="0.25">
      <c r="A8759" s="116"/>
      <c r="B8759" s="65"/>
      <c r="C8759" s="65"/>
      <c r="D8759" s="66"/>
      <c r="E8759" s="67"/>
      <c r="F8759" s="65"/>
      <c r="G8759" s="66"/>
      <c r="J8759" s="65"/>
      <c r="K8759" s="65"/>
      <c r="L8759" s="66"/>
      <c r="M8759" s="65"/>
      <c r="O8759" s="65"/>
      <c r="P8759" s="66"/>
      <c r="Q8759" s="31">
        <f t="shared" si="272"/>
        <v>9999</v>
      </c>
      <c r="R8759" s="31" t="str">
        <f t="shared" si="273"/>
        <v/>
      </c>
      <c r="S8759" s="29">
        <f>IF($Q8759&lt;Parâmetros!$E$19,$G8759-1,$G8759)</f>
        <v>0</v>
      </c>
    </row>
    <row r="8760" spans="1:19" x14ac:dyDescent="0.25">
      <c r="A8760" s="116"/>
      <c r="B8760" s="65"/>
      <c r="C8760" s="65"/>
      <c r="D8760" s="66"/>
      <c r="E8760" s="67"/>
      <c r="F8760" s="65"/>
      <c r="G8760" s="66"/>
      <c r="J8760" s="65"/>
      <c r="K8760" s="65"/>
      <c r="L8760" s="66"/>
      <c r="M8760" s="65"/>
      <c r="O8760" s="65"/>
      <c r="P8760" s="66"/>
      <c r="Q8760" s="31">
        <f t="shared" si="272"/>
        <v>9999</v>
      </c>
      <c r="R8760" s="31" t="str">
        <f t="shared" si="273"/>
        <v/>
      </c>
      <c r="S8760" s="29">
        <f>IF($Q8760&lt;Parâmetros!$E$19,$G8760-1,$G8760)</f>
        <v>0</v>
      </c>
    </row>
    <row r="8761" spans="1:19" x14ac:dyDescent="0.25">
      <c r="A8761" s="116"/>
      <c r="B8761" s="65"/>
      <c r="C8761" s="65"/>
      <c r="D8761" s="66"/>
      <c r="E8761" s="67"/>
      <c r="F8761" s="65"/>
      <c r="G8761" s="66"/>
      <c r="J8761" s="65"/>
      <c r="K8761" s="65"/>
      <c r="L8761" s="66"/>
      <c r="M8761" s="65"/>
      <c r="O8761" s="65"/>
      <c r="P8761" s="66"/>
      <c r="Q8761" s="31">
        <f t="shared" si="272"/>
        <v>9999</v>
      </c>
      <c r="R8761" s="31" t="str">
        <f t="shared" si="273"/>
        <v/>
      </c>
      <c r="S8761" s="29">
        <f>IF($Q8761&lt;Parâmetros!$E$19,$G8761-1,$G8761)</f>
        <v>0</v>
      </c>
    </row>
    <row r="8762" spans="1:19" x14ac:dyDescent="0.25">
      <c r="A8762" s="116"/>
      <c r="B8762" s="65"/>
      <c r="C8762" s="65"/>
      <c r="D8762" s="66"/>
      <c r="E8762" s="67"/>
      <c r="F8762" s="65"/>
      <c r="G8762" s="66"/>
      <c r="J8762" s="65"/>
      <c r="K8762" s="65"/>
      <c r="L8762" s="66"/>
      <c r="M8762" s="65"/>
      <c r="N8762" s="65"/>
      <c r="O8762" s="65"/>
      <c r="P8762" s="66"/>
      <c r="Q8762" s="31">
        <f t="shared" si="272"/>
        <v>9999</v>
      </c>
      <c r="R8762" s="31" t="str">
        <f t="shared" si="273"/>
        <v/>
      </c>
      <c r="S8762" s="29">
        <f>IF($Q8762&lt;Parâmetros!$E$19,$G8762-1,$G8762)</f>
        <v>0</v>
      </c>
    </row>
    <row r="8763" spans="1:19" x14ac:dyDescent="0.25">
      <c r="A8763" s="116"/>
      <c r="B8763" s="65"/>
      <c r="C8763" s="65"/>
      <c r="D8763" s="66"/>
      <c r="E8763" s="67"/>
      <c r="F8763" s="65"/>
      <c r="G8763" s="66"/>
      <c r="J8763" s="65"/>
      <c r="K8763" s="65"/>
      <c r="L8763" s="66"/>
      <c r="M8763" s="65"/>
      <c r="N8763" s="65"/>
      <c r="O8763" s="65"/>
      <c r="P8763" s="66"/>
      <c r="Q8763" s="31">
        <f t="shared" si="272"/>
        <v>9999</v>
      </c>
      <c r="R8763" s="31" t="str">
        <f t="shared" si="273"/>
        <v/>
      </c>
      <c r="S8763" s="29">
        <f>IF($Q8763&lt;Parâmetros!$E$19,$G8763-1,$G8763)</f>
        <v>0</v>
      </c>
    </row>
    <row r="8764" spans="1:19" x14ac:dyDescent="0.25">
      <c r="A8764" s="116"/>
      <c r="B8764" s="65"/>
      <c r="C8764" s="65"/>
      <c r="D8764" s="66"/>
      <c r="E8764" s="67"/>
      <c r="F8764" s="65"/>
      <c r="G8764" s="66"/>
      <c r="J8764" s="65"/>
      <c r="K8764" s="65"/>
      <c r="L8764" s="66"/>
      <c r="M8764" s="65"/>
      <c r="N8764" s="65"/>
      <c r="O8764" s="65"/>
      <c r="P8764" s="66"/>
      <c r="Q8764" s="31">
        <f t="shared" ref="Q8764:Q8827" si="274">IFERROR(VALUE(LEFT($J8764,2))*60+VALUE(MID($J8764,4,2)),9999)</f>
        <v>9999</v>
      </c>
      <c r="R8764" s="31" t="str">
        <f t="shared" ref="R8764:R8827" si="275">IFERROR(VALUE(LEFT($K8764,2))*60+VALUE(MID($K8764,4,2)),"")</f>
        <v/>
      </c>
      <c r="S8764" s="29">
        <f>IF($Q8764&lt;Parâmetros!$E$19,$G8764-1,$G8764)</f>
        <v>0</v>
      </c>
    </row>
    <row r="8765" spans="1:19" x14ac:dyDescent="0.25">
      <c r="A8765" s="116"/>
      <c r="B8765" s="65"/>
      <c r="C8765" s="65"/>
      <c r="D8765" s="66"/>
      <c r="E8765" s="67"/>
      <c r="F8765" s="65"/>
      <c r="G8765" s="66"/>
      <c r="J8765" s="65"/>
      <c r="K8765" s="65"/>
      <c r="L8765" s="66"/>
      <c r="M8765" s="65"/>
      <c r="O8765" s="65"/>
      <c r="P8765" s="66"/>
      <c r="Q8765" s="31">
        <f t="shared" si="274"/>
        <v>9999</v>
      </c>
      <c r="R8765" s="31" t="str">
        <f t="shared" si="275"/>
        <v/>
      </c>
      <c r="S8765" s="29">
        <f>IF($Q8765&lt;Parâmetros!$E$19,$G8765-1,$G8765)</f>
        <v>0</v>
      </c>
    </row>
    <row r="8766" spans="1:19" x14ac:dyDescent="0.25">
      <c r="A8766" s="116"/>
      <c r="B8766" s="65"/>
      <c r="C8766" s="65"/>
      <c r="D8766" s="66"/>
      <c r="E8766" s="67"/>
      <c r="F8766" s="65"/>
      <c r="G8766" s="66"/>
      <c r="J8766" s="65"/>
      <c r="K8766" s="65"/>
      <c r="L8766" s="66"/>
      <c r="M8766" s="65"/>
      <c r="O8766" s="65"/>
      <c r="P8766" s="66"/>
      <c r="Q8766" s="31">
        <f t="shared" si="274"/>
        <v>9999</v>
      </c>
      <c r="R8766" s="31" t="str">
        <f t="shared" si="275"/>
        <v/>
      </c>
      <c r="S8766" s="29">
        <f>IF($Q8766&lt;Parâmetros!$E$19,$G8766-1,$G8766)</f>
        <v>0</v>
      </c>
    </row>
    <row r="8767" spans="1:19" x14ac:dyDescent="0.25">
      <c r="A8767" s="116"/>
      <c r="B8767" s="65"/>
      <c r="C8767" s="65"/>
      <c r="D8767" s="66"/>
      <c r="E8767" s="67"/>
      <c r="F8767" s="65"/>
      <c r="G8767" s="66"/>
      <c r="J8767" s="65"/>
      <c r="K8767" s="65"/>
      <c r="L8767" s="66"/>
      <c r="M8767" s="65"/>
      <c r="O8767" s="65"/>
      <c r="P8767" s="66"/>
      <c r="Q8767" s="31">
        <f t="shared" si="274"/>
        <v>9999</v>
      </c>
      <c r="R8767" s="31" t="str">
        <f t="shared" si="275"/>
        <v/>
      </c>
      <c r="S8767" s="29">
        <f>IF($Q8767&lt;Parâmetros!$E$19,$G8767-1,$G8767)</f>
        <v>0</v>
      </c>
    </row>
    <row r="8768" spans="1:19" x14ac:dyDescent="0.25">
      <c r="A8768" s="116"/>
      <c r="B8768" s="65"/>
      <c r="C8768" s="65"/>
      <c r="D8768" s="66"/>
      <c r="E8768" s="67"/>
      <c r="F8768" s="65"/>
      <c r="G8768" s="66"/>
      <c r="J8768" s="65"/>
      <c r="K8768" s="65"/>
      <c r="L8768" s="66"/>
      <c r="M8768" s="65"/>
      <c r="O8768" s="65"/>
      <c r="P8768" s="66"/>
      <c r="Q8768" s="31">
        <f t="shared" si="274"/>
        <v>9999</v>
      </c>
      <c r="R8768" s="31" t="str">
        <f t="shared" si="275"/>
        <v/>
      </c>
      <c r="S8768" s="29">
        <f>IF($Q8768&lt;Parâmetros!$E$19,$G8768-1,$G8768)</f>
        <v>0</v>
      </c>
    </row>
    <row r="8769" spans="1:19" x14ac:dyDescent="0.25">
      <c r="A8769" s="116"/>
      <c r="B8769" s="65"/>
      <c r="C8769" s="65"/>
      <c r="D8769" s="66"/>
      <c r="E8769" s="67"/>
      <c r="F8769" s="65"/>
      <c r="G8769" s="66"/>
      <c r="J8769" s="65"/>
      <c r="K8769" s="65"/>
      <c r="L8769" s="66"/>
      <c r="M8769" s="65"/>
      <c r="O8769" s="65"/>
      <c r="P8769" s="66"/>
      <c r="Q8769" s="31">
        <f t="shared" si="274"/>
        <v>9999</v>
      </c>
      <c r="R8769" s="31" t="str">
        <f t="shared" si="275"/>
        <v/>
      </c>
      <c r="S8769" s="29">
        <f>IF($Q8769&lt;Parâmetros!$E$19,$G8769-1,$G8769)</f>
        <v>0</v>
      </c>
    </row>
    <row r="8770" spans="1:19" x14ac:dyDescent="0.25">
      <c r="A8770" s="116"/>
      <c r="B8770" s="65"/>
      <c r="C8770" s="65"/>
      <c r="D8770" s="66"/>
      <c r="E8770" s="67"/>
      <c r="F8770" s="65"/>
      <c r="G8770" s="66"/>
      <c r="J8770" s="65"/>
      <c r="K8770" s="65"/>
      <c r="L8770" s="66"/>
      <c r="M8770" s="65"/>
      <c r="O8770" s="65"/>
      <c r="P8770" s="66"/>
      <c r="Q8770" s="31">
        <f t="shared" si="274"/>
        <v>9999</v>
      </c>
      <c r="R8770" s="31" t="str">
        <f t="shared" si="275"/>
        <v/>
      </c>
      <c r="S8770" s="29">
        <f>IF($Q8770&lt;Parâmetros!$E$19,$G8770-1,$G8770)</f>
        <v>0</v>
      </c>
    </row>
    <row r="8771" spans="1:19" x14ac:dyDescent="0.25">
      <c r="A8771" s="116"/>
      <c r="B8771" s="65"/>
      <c r="C8771" s="65"/>
      <c r="D8771" s="66"/>
      <c r="E8771" s="67"/>
      <c r="F8771" s="65"/>
      <c r="G8771" s="66"/>
      <c r="J8771" s="65"/>
      <c r="K8771" s="65"/>
      <c r="L8771" s="66"/>
      <c r="M8771" s="65"/>
      <c r="O8771" s="65"/>
      <c r="P8771" s="66"/>
      <c r="Q8771" s="31">
        <f t="shared" si="274"/>
        <v>9999</v>
      </c>
      <c r="R8771" s="31" t="str">
        <f t="shared" si="275"/>
        <v/>
      </c>
      <c r="S8771" s="29">
        <f>IF($Q8771&lt;Parâmetros!$E$19,$G8771-1,$G8771)</f>
        <v>0</v>
      </c>
    </row>
    <row r="8772" spans="1:19" x14ac:dyDescent="0.25">
      <c r="A8772" s="116"/>
      <c r="B8772" s="65"/>
      <c r="C8772" s="65"/>
      <c r="D8772" s="66"/>
      <c r="E8772" s="67"/>
      <c r="F8772" s="65"/>
      <c r="G8772" s="66"/>
      <c r="J8772" s="65"/>
      <c r="K8772" s="65"/>
      <c r="L8772" s="66"/>
      <c r="M8772" s="65"/>
      <c r="O8772" s="65"/>
      <c r="P8772" s="66"/>
      <c r="Q8772" s="31">
        <f t="shared" si="274"/>
        <v>9999</v>
      </c>
      <c r="R8772" s="31" t="str">
        <f t="shared" si="275"/>
        <v/>
      </c>
      <c r="S8772" s="29">
        <f>IF($Q8772&lt;Parâmetros!$E$19,$G8772-1,$G8772)</f>
        <v>0</v>
      </c>
    </row>
    <row r="8773" spans="1:19" x14ac:dyDescent="0.25">
      <c r="A8773" s="116"/>
      <c r="B8773" s="65"/>
      <c r="C8773" s="65"/>
      <c r="D8773" s="66"/>
      <c r="E8773" s="67"/>
      <c r="F8773" s="65"/>
      <c r="G8773" s="66"/>
      <c r="J8773" s="65"/>
      <c r="K8773" s="65"/>
      <c r="L8773" s="66"/>
      <c r="M8773" s="65"/>
      <c r="O8773" s="65"/>
      <c r="P8773" s="66"/>
      <c r="Q8773" s="31">
        <f t="shared" si="274"/>
        <v>9999</v>
      </c>
      <c r="R8773" s="31" t="str">
        <f t="shared" si="275"/>
        <v/>
      </c>
      <c r="S8773" s="29">
        <f>IF($Q8773&lt;Parâmetros!$E$19,$G8773-1,$G8773)</f>
        <v>0</v>
      </c>
    </row>
    <row r="8774" spans="1:19" x14ac:dyDescent="0.25">
      <c r="A8774" s="116"/>
      <c r="B8774" s="65"/>
      <c r="C8774" s="65"/>
      <c r="D8774" s="66"/>
      <c r="E8774" s="67"/>
      <c r="F8774" s="65"/>
      <c r="G8774" s="66"/>
      <c r="J8774" s="65"/>
      <c r="K8774" s="65"/>
      <c r="L8774" s="66"/>
      <c r="M8774" s="65"/>
      <c r="O8774" s="65"/>
      <c r="P8774" s="66"/>
      <c r="Q8774" s="31">
        <f t="shared" si="274"/>
        <v>9999</v>
      </c>
      <c r="R8774" s="31" t="str">
        <f t="shared" si="275"/>
        <v/>
      </c>
      <c r="S8774" s="29">
        <f>IF($Q8774&lt;Parâmetros!$E$19,$G8774-1,$G8774)</f>
        <v>0</v>
      </c>
    </row>
    <row r="8775" spans="1:19" x14ac:dyDescent="0.25">
      <c r="A8775" s="116"/>
      <c r="B8775" s="65"/>
      <c r="C8775" s="65"/>
      <c r="D8775" s="66"/>
      <c r="E8775" s="67"/>
      <c r="F8775" s="65"/>
      <c r="G8775" s="66"/>
      <c r="J8775" s="65"/>
      <c r="K8775" s="65"/>
      <c r="L8775" s="66"/>
      <c r="M8775" s="65"/>
      <c r="O8775" s="65"/>
      <c r="P8775" s="66"/>
      <c r="Q8775" s="31">
        <f t="shared" si="274"/>
        <v>9999</v>
      </c>
      <c r="R8775" s="31" t="str">
        <f t="shared" si="275"/>
        <v/>
      </c>
      <c r="S8775" s="29">
        <f>IF($Q8775&lt;Parâmetros!$E$19,$G8775-1,$G8775)</f>
        <v>0</v>
      </c>
    </row>
    <row r="8776" spans="1:19" x14ac:dyDescent="0.25">
      <c r="A8776" s="116"/>
      <c r="B8776" s="65"/>
      <c r="C8776" s="65"/>
      <c r="D8776" s="66"/>
      <c r="E8776" s="67"/>
      <c r="F8776" s="65"/>
      <c r="G8776" s="66"/>
      <c r="J8776" s="65"/>
      <c r="K8776" s="65"/>
      <c r="L8776" s="66"/>
      <c r="M8776" s="65"/>
      <c r="O8776" s="65"/>
      <c r="P8776" s="66"/>
      <c r="Q8776" s="31">
        <f t="shared" si="274"/>
        <v>9999</v>
      </c>
      <c r="R8776" s="31" t="str">
        <f t="shared" si="275"/>
        <v/>
      </c>
      <c r="S8776" s="29">
        <f>IF($Q8776&lt;Parâmetros!$E$19,$G8776-1,$G8776)</f>
        <v>0</v>
      </c>
    </row>
    <row r="8777" spans="1:19" x14ac:dyDescent="0.25">
      <c r="A8777" s="116"/>
      <c r="B8777" s="65"/>
      <c r="C8777" s="65"/>
      <c r="D8777" s="66"/>
      <c r="E8777" s="67"/>
      <c r="F8777" s="65"/>
      <c r="G8777" s="66"/>
      <c r="J8777" s="65"/>
      <c r="K8777" s="65"/>
      <c r="L8777" s="66"/>
      <c r="M8777" s="65"/>
      <c r="O8777" s="65"/>
      <c r="P8777" s="66"/>
      <c r="Q8777" s="31">
        <f t="shared" si="274"/>
        <v>9999</v>
      </c>
      <c r="R8777" s="31" t="str">
        <f t="shared" si="275"/>
        <v/>
      </c>
      <c r="S8777" s="29">
        <f>IF($Q8777&lt;Parâmetros!$E$19,$G8777-1,$G8777)</f>
        <v>0</v>
      </c>
    </row>
    <row r="8778" spans="1:19" x14ac:dyDescent="0.25">
      <c r="A8778" s="116"/>
      <c r="B8778" s="65"/>
      <c r="C8778" s="65"/>
      <c r="D8778" s="66"/>
      <c r="E8778" s="67"/>
      <c r="F8778" s="65"/>
      <c r="G8778" s="66"/>
      <c r="J8778" s="65"/>
      <c r="K8778" s="65"/>
      <c r="L8778" s="66"/>
      <c r="M8778" s="65"/>
      <c r="O8778" s="65"/>
      <c r="P8778" s="66"/>
      <c r="Q8778" s="31">
        <f t="shared" si="274"/>
        <v>9999</v>
      </c>
      <c r="R8778" s="31" t="str">
        <f t="shared" si="275"/>
        <v/>
      </c>
      <c r="S8778" s="29">
        <f>IF($Q8778&lt;Parâmetros!$E$19,$G8778-1,$G8778)</f>
        <v>0</v>
      </c>
    </row>
    <row r="8779" spans="1:19" x14ac:dyDescent="0.25">
      <c r="A8779" s="116"/>
      <c r="B8779" s="65"/>
      <c r="C8779" s="65"/>
      <c r="D8779" s="66"/>
      <c r="E8779" s="67"/>
      <c r="F8779" s="65"/>
      <c r="G8779" s="66"/>
      <c r="J8779" s="65"/>
      <c r="K8779" s="65"/>
      <c r="L8779" s="66"/>
      <c r="M8779" s="65"/>
      <c r="O8779" s="65"/>
      <c r="P8779" s="66"/>
      <c r="Q8779" s="31">
        <f t="shared" si="274"/>
        <v>9999</v>
      </c>
      <c r="R8779" s="31" t="str">
        <f t="shared" si="275"/>
        <v/>
      </c>
      <c r="S8779" s="29">
        <f>IF($Q8779&lt;Parâmetros!$E$19,$G8779-1,$G8779)</f>
        <v>0</v>
      </c>
    </row>
    <row r="8780" spans="1:19" x14ac:dyDescent="0.25">
      <c r="A8780" s="116"/>
      <c r="B8780" s="65"/>
      <c r="C8780" s="65"/>
      <c r="D8780" s="66"/>
      <c r="E8780" s="67"/>
      <c r="F8780" s="65"/>
      <c r="G8780" s="66"/>
      <c r="J8780" s="65"/>
      <c r="K8780" s="65"/>
      <c r="L8780" s="66"/>
      <c r="M8780" s="65"/>
      <c r="O8780" s="65"/>
      <c r="P8780" s="66"/>
      <c r="Q8780" s="31">
        <f t="shared" si="274"/>
        <v>9999</v>
      </c>
      <c r="R8780" s="31" t="str">
        <f t="shared" si="275"/>
        <v/>
      </c>
      <c r="S8780" s="29">
        <f>IF($Q8780&lt;Parâmetros!$E$19,$G8780-1,$G8780)</f>
        <v>0</v>
      </c>
    </row>
    <row r="8781" spans="1:19" x14ac:dyDescent="0.25">
      <c r="A8781" s="116"/>
      <c r="B8781" s="65"/>
      <c r="C8781" s="65"/>
      <c r="D8781" s="66"/>
      <c r="E8781" s="67"/>
      <c r="F8781" s="65"/>
      <c r="G8781" s="66"/>
      <c r="J8781" s="65"/>
      <c r="K8781" s="65"/>
      <c r="L8781" s="66"/>
      <c r="M8781" s="65"/>
      <c r="O8781" s="65"/>
      <c r="P8781" s="66"/>
      <c r="Q8781" s="31">
        <f t="shared" si="274"/>
        <v>9999</v>
      </c>
      <c r="R8781" s="31" t="str">
        <f t="shared" si="275"/>
        <v/>
      </c>
      <c r="S8781" s="29">
        <f>IF($Q8781&lt;Parâmetros!$E$19,$G8781-1,$G8781)</f>
        <v>0</v>
      </c>
    </row>
    <row r="8782" spans="1:19" x14ac:dyDescent="0.25">
      <c r="A8782" s="116"/>
      <c r="B8782" s="65"/>
      <c r="C8782" s="65"/>
      <c r="D8782" s="66"/>
      <c r="E8782" s="67"/>
      <c r="F8782" s="65"/>
      <c r="G8782" s="66"/>
      <c r="J8782" s="65"/>
      <c r="K8782" s="65"/>
      <c r="L8782" s="66"/>
      <c r="M8782" s="65"/>
      <c r="O8782" s="65"/>
      <c r="P8782" s="66"/>
      <c r="Q8782" s="31">
        <f t="shared" si="274"/>
        <v>9999</v>
      </c>
      <c r="R8782" s="31" t="str">
        <f t="shared" si="275"/>
        <v/>
      </c>
      <c r="S8782" s="29">
        <f>IF($Q8782&lt;Parâmetros!$E$19,$G8782-1,$G8782)</f>
        <v>0</v>
      </c>
    </row>
    <row r="8783" spans="1:19" x14ac:dyDescent="0.25">
      <c r="A8783" s="116"/>
      <c r="B8783" s="65"/>
      <c r="C8783" s="65"/>
      <c r="D8783" s="66"/>
      <c r="E8783" s="67"/>
      <c r="F8783" s="65"/>
      <c r="G8783" s="66"/>
      <c r="J8783" s="65"/>
      <c r="K8783" s="65"/>
      <c r="L8783" s="66"/>
      <c r="M8783" s="65"/>
      <c r="O8783" s="65"/>
      <c r="P8783" s="66"/>
      <c r="Q8783" s="31">
        <f t="shared" si="274"/>
        <v>9999</v>
      </c>
      <c r="R8783" s="31" t="str">
        <f t="shared" si="275"/>
        <v/>
      </c>
      <c r="S8783" s="29">
        <f>IF($Q8783&lt;Parâmetros!$E$19,$G8783-1,$G8783)</f>
        <v>0</v>
      </c>
    </row>
    <row r="8784" spans="1:19" x14ac:dyDescent="0.25">
      <c r="A8784" s="116"/>
      <c r="B8784" s="65"/>
      <c r="C8784" s="65"/>
      <c r="D8784" s="66"/>
      <c r="E8784" s="67"/>
      <c r="F8784" s="65"/>
      <c r="G8784" s="66"/>
      <c r="J8784" s="65"/>
      <c r="K8784" s="65"/>
      <c r="L8784" s="66"/>
      <c r="M8784" s="65"/>
      <c r="O8784" s="65"/>
      <c r="P8784" s="66"/>
      <c r="Q8784" s="31">
        <f t="shared" si="274"/>
        <v>9999</v>
      </c>
      <c r="R8784" s="31" t="str">
        <f t="shared" si="275"/>
        <v/>
      </c>
      <c r="S8784" s="29">
        <f>IF($Q8784&lt;Parâmetros!$E$19,$G8784-1,$G8784)</f>
        <v>0</v>
      </c>
    </row>
    <row r="8785" spans="1:19" x14ac:dyDescent="0.25">
      <c r="A8785" s="116"/>
      <c r="B8785" s="65"/>
      <c r="C8785" s="65"/>
      <c r="D8785" s="66"/>
      <c r="E8785" s="67"/>
      <c r="F8785" s="65"/>
      <c r="G8785" s="66"/>
      <c r="J8785" s="65"/>
      <c r="K8785" s="65"/>
      <c r="L8785" s="66"/>
      <c r="M8785" s="65"/>
      <c r="O8785" s="65"/>
      <c r="P8785" s="66"/>
      <c r="Q8785" s="31">
        <f t="shared" si="274"/>
        <v>9999</v>
      </c>
      <c r="R8785" s="31" t="str">
        <f t="shared" si="275"/>
        <v/>
      </c>
      <c r="S8785" s="29">
        <f>IF($Q8785&lt;Parâmetros!$E$19,$G8785-1,$G8785)</f>
        <v>0</v>
      </c>
    </row>
    <row r="8786" spans="1:19" x14ac:dyDescent="0.25">
      <c r="A8786" s="116"/>
      <c r="B8786" s="65"/>
      <c r="C8786" s="65"/>
      <c r="D8786" s="66"/>
      <c r="E8786" s="67"/>
      <c r="F8786" s="65"/>
      <c r="G8786" s="66"/>
      <c r="J8786" s="65"/>
      <c r="K8786" s="65"/>
      <c r="L8786" s="66"/>
      <c r="M8786" s="65"/>
      <c r="O8786" s="65"/>
      <c r="P8786" s="66"/>
      <c r="Q8786" s="31">
        <f t="shared" si="274"/>
        <v>9999</v>
      </c>
      <c r="R8786" s="31" t="str">
        <f t="shared" si="275"/>
        <v/>
      </c>
      <c r="S8786" s="29">
        <f>IF($Q8786&lt;Parâmetros!$E$19,$G8786-1,$G8786)</f>
        <v>0</v>
      </c>
    </row>
    <row r="8787" spans="1:19" x14ac:dyDescent="0.25">
      <c r="A8787" s="116"/>
      <c r="B8787" s="65"/>
      <c r="C8787" s="65"/>
      <c r="D8787" s="66"/>
      <c r="E8787" s="67"/>
      <c r="F8787" s="65"/>
      <c r="G8787" s="66"/>
      <c r="J8787" s="65"/>
      <c r="K8787" s="65"/>
      <c r="L8787" s="66"/>
      <c r="M8787" s="65"/>
      <c r="O8787" s="65"/>
      <c r="P8787" s="66"/>
      <c r="Q8787" s="31">
        <f t="shared" si="274"/>
        <v>9999</v>
      </c>
      <c r="R8787" s="31" t="str">
        <f t="shared" si="275"/>
        <v/>
      </c>
      <c r="S8787" s="29">
        <f>IF($Q8787&lt;Parâmetros!$E$19,$G8787-1,$G8787)</f>
        <v>0</v>
      </c>
    </row>
    <row r="8788" spans="1:19" x14ac:dyDescent="0.25">
      <c r="A8788" s="116"/>
      <c r="B8788" s="65"/>
      <c r="C8788" s="65"/>
      <c r="D8788" s="66"/>
      <c r="E8788" s="67"/>
      <c r="F8788" s="65"/>
      <c r="G8788" s="66"/>
      <c r="J8788" s="65"/>
      <c r="K8788" s="65"/>
      <c r="L8788" s="66"/>
      <c r="M8788" s="65"/>
      <c r="O8788" s="65"/>
      <c r="P8788" s="66"/>
      <c r="Q8788" s="31">
        <f t="shared" si="274"/>
        <v>9999</v>
      </c>
      <c r="R8788" s="31" t="str">
        <f t="shared" si="275"/>
        <v/>
      </c>
      <c r="S8788" s="29">
        <f>IF($Q8788&lt;Parâmetros!$E$19,$G8788-1,$G8788)</f>
        <v>0</v>
      </c>
    </row>
    <row r="8789" spans="1:19" x14ac:dyDescent="0.25">
      <c r="A8789" s="116"/>
      <c r="B8789" s="65"/>
      <c r="C8789" s="65"/>
      <c r="D8789" s="66"/>
      <c r="E8789" s="67"/>
      <c r="F8789" s="65"/>
      <c r="G8789" s="66"/>
      <c r="J8789" s="65"/>
      <c r="K8789" s="65"/>
      <c r="L8789" s="66"/>
      <c r="M8789" s="65"/>
      <c r="O8789" s="65"/>
      <c r="P8789" s="66"/>
      <c r="Q8789" s="31">
        <f t="shared" si="274"/>
        <v>9999</v>
      </c>
      <c r="R8789" s="31" t="str">
        <f t="shared" si="275"/>
        <v/>
      </c>
      <c r="S8789" s="29">
        <f>IF($Q8789&lt;Parâmetros!$E$19,$G8789-1,$G8789)</f>
        <v>0</v>
      </c>
    </row>
    <row r="8790" spans="1:19" x14ac:dyDescent="0.25">
      <c r="A8790" s="116"/>
      <c r="B8790" s="65"/>
      <c r="C8790" s="65"/>
      <c r="D8790" s="66"/>
      <c r="E8790" s="67"/>
      <c r="F8790" s="65"/>
      <c r="G8790" s="66"/>
      <c r="J8790" s="65"/>
      <c r="K8790" s="65"/>
      <c r="L8790" s="66"/>
      <c r="M8790" s="65"/>
      <c r="O8790" s="65"/>
      <c r="P8790" s="66"/>
      <c r="Q8790" s="31">
        <f t="shared" si="274"/>
        <v>9999</v>
      </c>
      <c r="R8790" s="31" t="str">
        <f t="shared" si="275"/>
        <v/>
      </c>
      <c r="S8790" s="29">
        <f>IF($Q8790&lt;Parâmetros!$E$19,$G8790-1,$G8790)</f>
        <v>0</v>
      </c>
    </row>
    <row r="8791" spans="1:19" x14ac:dyDescent="0.25">
      <c r="A8791" s="116"/>
      <c r="B8791" s="65"/>
      <c r="C8791" s="65"/>
      <c r="D8791" s="66"/>
      <c r="E8791" s="67"/>
      <c r="F8791" s="65"/>
      <c r="G8791" s="66"/>
      <c r="J8791" s="65"/>
      <c r="K8791" s="65"/>
      <c r="L8791" s="66"/>
      <c r="M8791" s="65"/>
      <c r="O8791" s="65"/>
      <c r="P8791" s="66"/>
      <c r="Q8791" s="31">
        <f t="shared" si="274"/>
        <v>9999</v>
      </c>
      <c r="R8791" s="31" t="str">
        <f t="shared" si="275"/>
        <v/>
      </c>
      <c r="S8791" s="29">
        <f>IF($Q8791&lt;Parâmetros!$E$19,$G8791-1,$G8791)</f>
        <v>0</v>
      </c>
    </row>
    <row r="8792" spans="1:19" x14ac:dyDescent="0.25">
      <c r="A8792" s="116"/>
      <c r="B8792" s="65"/>
      <c r="C8792" s="65"/>
      <c r="D8792" s="66"/>
      <c r="E8792" s="67"/>
      <c r="F8792" s="65"/>
      <c r="G8792" s="66"/>
      <c r="J8792" s="65"/>
      <c r="K8792" s="65"/>
      <c r="L8792" s="66"/>
      <c r="M8792" s="65"/>
      <c r="O8792" s="65"/>
      <c r="P8792" s="66"/>
      <c r="Q8792" s="31">
        <f t="shared" si="274"/>
        <v>9999</v>
      </c>
      <c r="R8792" s="31" t="str">
        <f t="shared" si="275"/>
        <v/>
      </c>
      <c r="S8792" s="29">
        <f>IF($Q8792&lt;Parâmetros!$E$19,$G8792-1,$G8792)</f>
        <v>0</v>
      </c>
    </row>
    <row r="8793" spans="1:19" x14ac:dyDescent="0.25">
      <c r="A8793" s="116"/>
      <c r="B8793" s="65"/>
      <c r="C8793" s="65"/>
      <c r="D8793" s="66"/>
      <c r="E8793" s="67"/>
      <c r="F8793" s="65"/>
      <c r="G8793" s="66"/>
      <c r="J8793" s="65"/>
      <c r="K8793" s="65"/>
      <c r="L8793" s="66"/>
      <c r="M8793" s="65"/>
      <c r="O8793" s="65"/>
      <c r="P8793" s="66"/>
      <c r="Q8793" s="31">
        <f t="shared" si="274"/>
        <v>9999</v>
      </c>
      <c r="R8793" s="31" t="str">
        <f t="shared" si="275"/>
        <v/>
      </c>
      <c r="S8793" s="29">
        <f>IF($Q8793&lt;Parâmetros!$E$19,$G8793-1,$G8793)</f>
        <v>0</v>
      </c>
    </row>
    <row r="8794" spans="1:19" x14ac:dyDescent="0.25">
      <c r="A8794" s="116"/>
      <c r="B8794" s="65"/>
      <c r="C8794" s="65"/>
      <c r="D8794" s="66"/>
      <c r="E8794" s="67"/>
      <c r="F8794" s="65"/>
      <c r="G8794" s="66"/>
      <c r="J8794" s="65"/>
      <c r="K8794" s="65"/>
      <c r="L8794" s="66"/>
      <c r="M8794" s="65"/>
      <c r="N8794" s="65"/>
      <c r="O8794" s="65"/>
      <c r="P8794" s="66"/>
      <c r="Q8794" s="31">
        <f t="shared" si="274"/>
        <v>9999</v>
      </c>
      <c r="R8794" s="31" t="str">
        <f t="shared" si="275"/>
        <v/>
      </c>
      <c r="S8794" s="29">
        <f>IF($Q8794&lt;Parâmetros!$E$19,$G8794-1,$G8794)</f>
        <v>0</v>
      </c>
    </row>
    <row r="8795" spans="1:19" x14ac:dyDescent="0.25">
      <c r="A8795" s="116"/>
      <c r="B8795" s="65"/>
      <c r="C8795" s="65"/>
      <c r="D8795" s="66"/>
      <c r="E8795" s="67"/>
      <c r="F8795" s="65"/>
      <c r="G8795" s="66"/>
      <c r="J8795" s="65"/>
      <c r="K8795" s="65"/>
      <c r="L8795" s="66"/>
      <c r="M8795" s="65"/>
      <c r="N8795" s="65"/>
      <c r="O8795" s="65"/>
      <c r="P8795" s="66"/>
      <c r="Q8795" s="31">
        <f t="shared" si="274"/>
        <v>9999</v>
      </c>
      <c r="R8795" s="31" t="str">
        <f t="shared" si="275"/>
        <v/>
      </c>
      <c r="S8795" s="29">
        <f>IF($Q8795&lt;Parâmetros!$E$19,$G8795-1,$G8795)</f>
        <v>0</v>
      </c>
    </row>
    <row r="8796" spans="1:19" x14ac:dyDescent="0.25">
      <c r="A8796" s="116"/>
      <c r="B8796" s="65"/>
      <c r="C8796" s="65"/>
      <c r="D8796" s="66"/>
      <c r="E8796" s="67"/>
      <c r="F8796" s="65"/>
      <c r="G8796" s="66"/>
      <c r="J8796" s="65"/>
      <c r="K8796" s="65"/>
      <c r="L8796" s="66"/>
      <c r="M8796" s="65"/>
      <c r="O8796" s="65"/>
      <c r="P8796" s="66"/>
      <c r="Q8796" s="31">
        <f t="shared" si="274"/>
        <v>9999</v>
      </c>
      <c r="R8796" s="31" t="str">
        <f t="shared" si="275"/>
        <v/>
      </c>
      <c r="S8796" s="29">
        <f>IF($Q8796&lt;Parâmetros!$E$19,$G8796-1,$G8796)</f>
        <v>0</v>
      </c>
    </row>
    <row r="8797" spans="1:19" x14ac:dyDescent="0.25">
      <c r="A8797" s="116"/>
      <c r="B8797" s="65"/>
      <c r="C8797" s="65"/>
      <c r="D8797" s="66"/>
      <c r="E8797" s="67"/>
      <c r="F8797" s="65"/>
      <c r="G8797" s="66"/>
      <c r="J8797" s="65"/>
      <c r="K8797" s="65"/>
      <c r="L8797" s="66"/>
      <c r="M8797" s="65"/>
      <c r="O8797" s="65"/>
      <c r="P8797" s="66"/>
      <c r="Q8797" s="31">
        <f t="shared" si="274"/>
        <v>9999</v>
      </c>
      <c r="R8797" s="31" t="str">
        <f t="shared" si="275"/>
        <v/>
      </c>
      <c r="S8797" s="29">
        <f>IF($Q8797&lt;Parâmetros!$E$19,$G8797-1,$G8797)</f>
        <v>0</v>
      </c>
    </row>
    <row r="8798" spans="1:19" x14ac:dyDescent="0.25">
      <c r="A8798" s="116"/>
      <c r="B8798" s="65"/>
      <c r="C8798" s="65"/>
      <c r="D8798" s="66"/>
      <c r="E8798" s="67"/>
      <c r="F8798" s="65"/>
      <c r="G8798" s="66"/>
      <c r="J8798" s="65"/>
      <c r="K8798" s="65"/>
      <c r="L8798" s="66"/>
      <c r="M8798" s="65"/>
      <c r="O8798" s="65"/>
      <c r="P8798" s="66"/>
      <c r="Q8798" s="31">
        <f t="shared" si="274"/>
        <v>9999</v>
      </c>
      <c r="R8798" s="31" t="str">
        <f t="shared" si="275"/>
        <v/>
      </c>
      <c r="S8798" s="29">
        <f>IF($Q8798&lt;Parâmetros!$E$19,$G8798-1,$G8798)</f>
        <v>0</v>
      </c>
    </row>
    <row r="8799" spans="1:19" x14ac:dyDescent="0.25">
      <c r="A8799" s="116"/>
      <c r="B8799" s="65"/>
      <c r="C8799" s="65"/>
      <c r="D8799" s="66"/>
      <c r="E8799" s="67"/>
      <c r="F8799" s="65"/>
      <c r="G8799" s="66"/>
      <c r="J8799" s="65"/>
      <c r="K8799" s="65"/>
      <c r="L8799" s="66"/>
      <c r="M8799" s="65"/>
      <c r="O8799" s="65"/>
      <c r="P8799" s="66"/>
      <c r="Q8799" s="31">
        <f t="shared" si="274"/>
        <v>9999</v>
      </c>
      <c r="R8799" s="31" t="str">
        <f t="shared" si="275"/>
        <v/>
      </c>
      <c r="S8799" s="29">
        <f>IF($Q8799&lt;Parâmetros!$E$19,$G8799-1,$G8799)</f>
        <v>0</v>
      </c>
    </row>
    <row r="8800" spans="1:19" x14ac:dyDescent="0.25">
      <c r="A8800" s="116"/>
      <c r="B8800" s="65"/>
      <c r="C8800" s="65"/>
      <c r="D8800" s="66"/>
      <c r="E8800" s="67"/>
      <c r="F8800" s="65"/>
      <c r="G8800" s="66"/>
      <c r="J8800" s="65"/>
      <c r="K8800" s="65"/>
      <c r="L8800" s="66"/>
      <c r="M8800" s="65"/>
      <c r="O8800" s="65"/>
      <c r="P8800" s="66"/>
      <c r="Q8800" s="31">
        <f t="shared" si="274"/>
        <v>9999</v>
      </c>
      <c r="R8800" s="31" t="str">
        <f t="shared" si="275"/>
        <v/>
      </c>
      <c r="S8800" s="29">
        <f>IF($Q8800&lt;Parâmetros!$E$19,$G8800-1,$G8800)</f>
        <v>0</v>
      </c>
    </row>
    <row r="8801" spans="1:19" x14ac:dyDescent="0.25">
      <c r="A8801" s="116"/>
      <c r="B8801" s="65"/>
      <c r="C8801" s="65"/>
      <c r="D8801" s="66"/>
      <c r="E8801" s="67"/>
      <c r="F8801" s="65"/>
      <c r="G8801" s="66"/>
      <c r="J8801" s="65"/>
      <c r="K8801" s="65"/>
      <c r="L8801" s="66"/>
      <c r="M8801" s="65"/>
      <c r="N8801" s="65"/>
      <c r="O8801" s="65"/>
      <c r="P8801" s="66"/>
      <c r="Q8801" s="31">
        <f t="shared" si="274"/>
        <v>9999</v>
      </c>
      <c r="R8801" s="31" t="str">
        <f t="shared" si="275"/>
        <v/>
      </c>
      <c r="S8801" s="29">
        <f>IF($Q8801&lt;Parâmetros!$E$19,$G8801-1,$G8801)</f>
        <v>0</v>
      </c>
    </row>
    <row r="8802" spans="1:19" x14ac:dyDescent="0.25">
      <c r="A8802" s="116"/>
      <c r="B8802" s="65"/>
      <c r="C8802" s="65"/>
      <c r="D8802" s="66"/>
      <c r="E8802" s="67"/>
      <c r="F8802" s="65"/>
      <c r="G8802" s="66"/>
      <c r="J8802" s="65"/>
      <c r="K8802" s="65"/>
      <c r="L8802" s="66"/>
      <c r="M8802" s="65"/>
      <c r="N8802" s="65"/>
      <c r="O8802" s="65"/>
      <c r="P8802" s="66"/>
      <c r="Q8802" s="31">
        <f t="shared" si="274"/>
        <v>9999</v>
      </c>
      <c r="R8802" s="31" t="str">
        <f t="shared" si="275"/>
        <v/>
      </c>
      <c r="S8802" s="29">
        <f>IF($Q8802&lt;Parâmetros!$E$19,$G8802-1,$G8802)</f>
        <v>0</v>
      </c>
    </row>
    <row r="8803" spans="1:19" x14ac:dyDescent="0.25">
      <c r="A8803" s="116"/>
      <c r="B8803" s="65"/>
      <c r="C8803" s="65"/>
      <c r="D8803" s="66"/>
      <c r="E8803" s="67"/>
      <c r="F8803" s="65"/>
      <c r="G8803" s="66"/>
      <c r="J8803" s="65"/>
      <c r="K8803" s="65"/>
      <c r="L8803" s="66"/>
      <c r="M8803" s="65"/>
      <c r="N8803" s="65"/>
      <c r="O8803" s="65"/>
      <c r="P8803" s="66"/>
      <c r="Q8803" s="31">
        <f t="shared" si="274"/>
        <v>9999</v>
      </c>
      <c r="R8803" s="31" t="str">
        <f t="shared" si="275"/>
        <v/>
      </c>
      <c r="S8803" s="29">
        <f>IF($Q8803&lt;Parâmetros!$E$19,$G8803-1,$G8803)</f>
        <v>0</v>
      </c>
    </row>
    <row r="8804" spans="1:19" x14ac:dyDescent="0.25">
      <c r="A8804" s="116"/>
      <c r="B8804" s="65"/>
      <c r="C8804" s="65"/>
      <c r="D8804" s="66"/>
      <c r="E8804" s="67"/>
      <c r="F8804" s="65"/>
      <c r="G8804" s="66"/>
      <c r="J8804" s="65"/>
      <c r="K8804" s="65"/>
      <c r="L8804" s="66"/>
      <c r="M8804" s="65"/>
      <c r="O8804" s="65"/>
      <c r="P8804" s="66"/>
      <c r="Q8804" s="31">
        <f t="shared" si="274"/>
        <v>9999</v>
      </c>
      <c r="R8804" s="31" t="str">
        <f t="shared" si="275"/>
        <v/>
      </c>
      <c r="S8804" s="29">
        <f>IF($Q8804&lt;Parâmetros!$E$19,$G8804-1,$G8804)</f>
        <v>0</v>
      </c>
    </row>
    <row r="8805" spans="1:19" x14ac:dyDescent="0.25">
      <c r="A8805" s="116"/>
      <c r="B8805" s="65"/>
      <c r="C8805" s="65"/>
      <c r="D8805" s="66"/>
      <c r="E8805" s="67"/>
      <c r="F8805" s="65"/>
      <c r="G8805" s="66"/>
      <c r="J8805" s="65"/>
      <c r="K8805" s="65"/>
      <c r="L8805" s="66"/>
      <c r="M8805" s="65"/>
      <c r="O8805" s="65"/>
      <c r="P8805" s="66"/>
      <c r="Q8805" s="31">
        <f t="shared" si="274"/>
        <v>9999</v>
      </c>
      <c r="R8805" s="31" t="str">
        <f t="shared" si="275"/>
        <v/>
      </c>
      <c r="S8805" s="29">
        <f>IF($Q8805&lt;Parâmetros!$E$19,$G8805-1,$G8805)</f>
        <v>0</v>
      </c>
    </row>
    <row r="8806" spans="1:19" x14ac:dyDescent="0.25">
      <c r="A8806" s="116"/>
      <c r="B8806" s="65"/>
      <c r="C8806" s="65"/>
      <c r="D8806" s="66"/>
      <c r="E8806" s="67"/>
      <c r="F8806" s="65"/>
      <c r="G8806" s="66"/>
      <c r="J8806" s="65"/>
      <c r="K8806" s="65"/>
      <c r="L8806" s="66"/>
      <c r="M8806" s="65"/>
      <c r="O8806" s="65"/>
      <c r="P8806" s="66"/>
      <c r="Q8806" s="31">
        <f t="shared" si="274"/>
        <v>9999</v>
      </c>
      <c r="R8806" s="31" t="str">
        <f t="shared" si="275"/>
        <v/>
      </c>
      <c r="S8806" s="29">
        <f>IF($Q8806&lt;Parâmetros!$E$19,$G8806-1,$G8806)</f>
        <v>0</v>
      </c>
    </row>
    <row r="8807" spans="1:19" x14ac:dyDescent="0.25">
      <c r="A8807" s="116"/>
      <c r="B8807" s="65"/>
      <c r="C8807" s="65"/>
      <c r="D8807" s="66"/>
      <c r="E8807" s="67"/>
      <c r="F8807" s="65"/>
      <c r="G8807" s="66"/>
      <c r="J8807" s="65"/>
      <c r="K8807" s="65"/>
      <c r="L8807" s="66"/>
      <c r="M8807" s="65"/>
      <c r="O8807" s="65"/>
      <c r="P8807" s="66"/>
      <c r="Q8807" s="31">
        <f t="shared" si="274"/>
        <v>9999</v>
      </c>
      <c r="R8807" s="31" t="str">
        <f t="shared" si="275"/>
        <v/>
      </c>
      <c r="S8807" s="29">
        <f>IF($Q8807&lt;Parâmetros!$E$19,$G8807-1,$G8807)</f>
        <v>0</v>
      </c>
    </row>
    <row r="8808" spans="1:19" x14ac:dyDescent="0.25">
      <c r="A8808" s="116"/>
      <c r="B8808" s="65"/>
      <c r="C8808" s="65"/>
      <c r="D8808" s="66"/>
      <c r="E8808" s="67"/>
      <c r="F8808" s="65"/>
      <c r="G8808" s="66"/>
      <c r="J8808" s="65"/>
      <c r="K8808" s="65"/>
      <c r="L8808" s="66"/>
      <c r="M8808" s="65"/>
      <c r="O8808" s="65"/>
      <c r="P8808" s="66"/>
      <c r="Q8808" s="31">
        <f t="shared" si="274"/>
        <v>9999</v>
      </c>
      <c r="R8808" s="31" t="str">
        <f t="shared" si="275"/>
        <v/>
      </c>
      <c r="S8808" s="29">
        <f>IF($Q8808&lt;Parâmetros!$E$19,$G8808-1,$G8808)</f>
        <v>0</v>
      </c>
    </row>
    <row r="8809" spans="1:19" x14ac:dyDescent="0.25">
      <c r="A8809" s="116"/>
      <c r="B8809" s="65"/>
      <c r="C8809" s="65"/>
      <c r="D8809" s="66"/>
      <c r="E8809" s="67"/>
      <c r="F8809" s="65"/>
      <c r="G8809" s="66"/>
      <c r="J8809" s="65"/>
      <c r="K8809" s="65"/>
      <c r="L8809" s="66"/>
      <c r="M8809" s="65"/>
      <c r="O8809" s="65"/>
      <c r="P8809" s="66"/>
      <c r="Q8809" s="31">
        <f t="shared" si="274"/>
        <v>9999</v>
      </c>
      <c r="R8809" s="31" t="str">
        <f t="shared" si="275"/>
        <v/>
      </c>
      <c r="S8809" s="29">
        <f>IF($Q8809&lt;Parâmetros!$E$19,$G8809-1,$G8809)</f>
        <v>0</v>
      </c>
    </row>
    <row r="8810" spans="1:19" x14ac:dyDescent="0.25">
      <c r="A8810" s="116"/>
      <c r="B8810" s="65"/>
      <c r="C8810" s="65"/>
      <c r="D8810" s="66"/>
      <c r="E8810" s="67"/>
      <c r="F8810" s="65"/>
      <c r="G8810" s="66"/>
      <c r="J8810" s="65"/>
      <c r="K8810" s="65"/>
      <c r="L8810" s="66"/>
      <c r="M8810" s="65"/>
      <c r="O8810" s="65"/>
      <c r="P8810" s="66"/>
      <c r="Q8810" s="31">
        <f t="shared" si="274"/>
        <v>9999</v>
      </c>
      <c r="R8810" s="31" t="str">
        <f t="shared" si="275"/>
        <v/>
      </c>
      <c r="S8810" s="29">
        <f>IF($Q8810&lt;Parâmetros!$E$19,$G8810-1,$G8810)</f>
        <v>0</v>
      </c>
    </row>
    <row r="8811" spans="1:19" x14ac:dyDescent="0.25">
      <c r="A8811" s="116"/>
      <c r="B8811" s="65"/>
      <c r="C8811" s="65"/>
      <c r="D8811" s="66"/>
      <c r="E8811" s="67"/>
      <c r="F8811" s="65"/>
      <c r="G8811" s="66"/>
      <c r="J8811" s="65"/>
      <c r="K8811" s="65"/>
      <c r="L8811" s="66"/>
      <c r="M8811" s="65"/>
      <c r="O8811" s="65"/>
      <c r="P8811" s="66"/>
      <c r="Q8811" s="31">
        <f t="shared" si="274"/>
        <v>9999</v>
      </c>
      <c r="R8811" s="31" t="str">
        <f t="shared" si="275"/>
        <v/>
      </c>
      <c r="S8811" s="29">
        <f>IF($Q8811&lt;Parâmetros!$E$19,$G8811-1,$G8811)</f>
        <v>0</v>
      </c>
    </row>
    <row r="8812" spans="1:19" x14ac:dyDescent="0.25">
      <c r="A8812" s="116"/>
      <c r="B8812" s="65"/>
      <c r="C8812" s="65"/>
      <c r="D8812" s="66"/>
      <c r="E8812" s="67"/>
      <c r="F8812" s="65"/>
      <c r="G8812" s="66"/>
      <c r="J8812" s="65"/>
      <c r="K8812" s="65"/>
      <c r="L8812" s="66"/>
      <c r="M8812" s="65"/>
      <c r="O8812" s="65"/>
      <c r="P8812" s="66"/>
      <c r="Q8812" s="31">
        <f t="shared" si="274"/>
        <v>9999</v>
      </c>
      <c r="R8812" s="31" t="str">
        <f t="shared" si="275"/>
        <v/>
      </c>
      <c r="S8812" s="29">
        <f>IF($Q8812&lt;Parâmetros!$E$19,$G8812-1,$G8812)</f>
        <v>0</v>
      </c>
    </row>
    <row r="8813" spans="1:19" x14ac:dyDescent="0.25">
      <c r="A8813" s="116"/>
      <c r="B8813" s="65"/>
      <c r="C8813" s="65"/>
      <c r="D8813" s="66"/>
      <c r="E8813" s="67"/>
      <c r="F8813" s="65"/>
      <c r="G8813" s="66"/>
      <c r="J8813" s="65"/>
      <c r="K8813" s="65"/>
      <c r="L8813" s="66"/>
      <c r="M8813" s="65"/>
      <c r="O8813" s="65"/>
      <c r="P8813" s="66"/>
      <c r="Q8813" s="31">
        <f t="shared" si="274"/>
        <v>9999</v>
      </c>
      <c r="R8813" s="31" t="str">
        <f t="shared" si="275"/>
        <v/>
      </c>
      <c r="S8813" s="29">
        <f>IF($Q8813&lt;Parâmetros!$E$19,$G8813-1,$G8813)</f>
        <v>0</v>
      </c>
    </row>
    <row r="8814" spans="1:19" x14ac:dyDescent="0.25">
      <c r="A8814" s="116"/>
      <c r="B8814" s="65"/>
      <c r="C8814" s="65"/>
      <c r="D8814" s="66"/>
      <c r="E8814" s="67"/>
      <c r="F8814" s="65"/>
      <c r="G8814" s="66"/>
      <c r="J8814" s="65"/>
      <c r="K8814" s="65"/>
      <c r="L8814" s="66"/>
      <c r="M8814" s="65"/>
      <c r="O8814" s="65"/>
      <c r="P8814" s="66"/>
      <c r="Q8814" s="31">
        <f t="shared" si="274"/>
        <v>9999</v>
      </c>
      <c r="R8814" s="31" t="str">
        <f t="shared" si="275"/>
        <v/>
      </c>
      <c r="S8814" s="29">
        <f>IF($Q8814&lt;Parâmetros!$E$19,$G8814-1,$G8814)</f>
        <v>0</v>
      </c>
    </row>
    <row r="8815" spans="1:19" x14ac:dyDescent="0.25">
      <c r="A8815" s="116"/>
      <c r="B8815" s="65"/>
      <c r="C8815" s="65"/>
      <c r="D8815" s="66"/>
      <c r="E8815" s="67"/>
      <c r="F8815" s="65"/>
      <c r="G8815" s="66"/>
      <c r="J8815" s="65"/>
      <c r="K8815" s="65"/>
      <c r="L8815" s="66"/>
      <c r="M8815" s="65"/>
      <c r="O8815" s="65"/>
      <c r="P8815" s="66"/>
      <c r="Q8815" s="31">
        <f t="shared" si="274"/>
        <v>9999</v>
      </c>
      <c r="R8815" s="31" t="str">
        <f t="shared" si="275"/>
        <v/>
      </c>
      <c r="S8815" s="29">
        <f>IF($Q8815&lt;Parâmetros!$E$19,$G8815-1,$G8815)</f>
        <v>0</v>
      </c>
    </row>
    <row r="8816" spans="1:19" x14ac:dyDescent="0.25">
      <c r="A8816" s="116"/>
      <c r="B8816" s="65"/>
      <c r="C8816" s="65"/>
      <c r="D8816" s="66"/>
      <c r="E8816" s="67"/>
      <c r="F8816" s="65"/>
      <c r="G8816" s="66"/>
      <c r="J8816" s="65"/>
      <c r="K8816" s="65"/>
      <c r="L8816" s="66"/>
      <c r="M8816" s="65"/>
      <c r="O8816" s="65"/>
      <c r="P8816" s="66"/>
      <c r="Q8816" s="31">
        <f t="shared" si="274"/>
        <v>9999</v>
      </c>
      <c r="R8816" s="31" t="str">
        <f t="shared" si="275"/>
        <v/>
      </c>
      <c r="S8816" s="29">
        <f>IF($Q8816&lt;Parâmetros!$E$19,$G8816-1,$G8816)</f>
        <v>0</v>
      </c>
    </row>
    <row r="8817" spans="1:19" x14ac:dyDescent="0.25">
      <c r="A8817" s="116"/>
      <c r="B8817" s="65"/>
      <c r="C8817" s="65"/>
      <c r="D8817" s="66"/>
      <c r="E8817" s="67"/>
      <c r="F8817" s="65"/>
      <c r="G8817" s="66"/>
      <c r="J8817" s="65"/>
      <c r="K8817" s="65"/>
      <c r="L8817" s="66"/>
      <c r="M8817" s="65"/>
      <c r="O8817" s="65"/>
      <c r="P8817" s="66"/>
      <c r="Q8817" s="31">
        <f t="shared" si="274"/>
        <v>9999</v>
      </c>
      <c r="R8817" s="31" t="str">
        <f t="shared" si="275"/>
        <v/>
      </c>
      <c r="S8817" s="29">
        <f>IF($Q8817&lt;Parâmetros!$E$19,$G8817-1,$G8817)</f>
        <v>0</v>
      </c>
    </row>
    <row r="8818" spans="1:19" x14ac:dyDescent="0.25">
      <c r="A8818" s="116"/>
      <c r="B8818" s="65"/>
      <c r="C8818" s="65"/>
      <c r="D8818" s="66"/>
      <c r="E8818" s="67"/>
      <c r="F8818" s="65"/>
      <c r="G8818" s="66"/>
      <c r="J8818" s="65"/>
      <c r="K8818" s="65"/>
      <c r="L8818" s="66"/>
      <c r="M8818" s="65"/>
      <c r="O8818" s="65"/>
      <c r="P8818" s="66"/>
      <c r="Q8818" s="31">
        <f t="shared" si="274"/>
        <v>9999</v>
      </c>
      <c r="R8818" s="31" t="str">
        <f t="shared" si="275"/>
        <v/>
      </c>
      <c r="S8818" s="29">
        <f>IF($Q8818&lt;Parâmetros!$E$19,$G8818-1,$G8818)</f>
        <v>0</v>
      </c>
    </row>
    <row r="8819" spans="1:19" x14ac:dyDescent="0.25">
      <c r="A8819" s="116"/>
      <c r="B8819" s="65"/>
      <c r="C8819" s="65"/>
      <c r="D8819" s="66"/>
      <c r="E8819" s="67"/>
      <c r="F8819" s="65"/>
      <c r="G8819" s="66"/>
      <c r="J8819" s="65"/>
      <c r="K8819" s="65"/>
      <c r="L8819" s="66"/>
      <c r="M8819" s="65"/>
      <c r="O8819" s="65"/>
      <c r="P8819" s="66"/>
      <c r="Q8819" s="31">
        <f t="shared" si="274"/>
        <v>9999</v>
      </c>
      <c r="R8819" s="31" t="str">
        <f t="shared" si="275"/>
        <v/>
      </c>
      <c r="S8819" s="29">
        <f>IF($Q8819&lt;Parâmetros!$E$19,$G8819-1,$G8819)</f>
        <v>0</v>
      </c>
    </row>
    <row r="8820" spans="1:19" x14ac:dyDescent="0.25">
      <c r="A8820" s="116"/>
      <c r="B8820" s="65"/>
      <c r="C8820" s="65"/>
      <c r="D8820" s="66"/>
      <c r="E8820" s="67"/>
      <c r="F8820" s="65"/>
      <c r="G8820" s="66"/>
      <c r="J8820" s="65"/>
      <c r="K8820" s="65"/>
      <c r="L8820" s="66"/>
      <c r="M8820" s="65"/>
      <c r="O8820" s="65"/>
      <c r="P8820" s="66"/>
      <c r="Q8820" s="31">
        <f t="shared" si="274"/>
        <v>9999</v>
      </c>
      <c r="R8820" s="31" t="str">
        <f t="shared" si="275"/>
        <v/>
      </c>
      <c r="S8820" s="29">
        <f>IF($Q8820&lt;Parâmetros!$E$19,$G8820-1,$G8820)</f>
        <v>0</v>
      </c>
    </row>
    <row r="8821" spans="1:19" x14ac:dyDescent="0.25">
      <c r="A8821" s="116"/>
      <c r="B8821" s="65"/>
      <c r="C8821" s="65"/>
      <c r="D8821" s="66"/>
      <c r="E8821" s="67"/>
      <c r="F8821" s="65"/>
      <c r="G8821" s="66"/>
      <c r="J8821" s="65"/>
      <c r="K8821" s="65"/>
      <c r="L8821" s="66"/>
      <c r="M8821" s="65"/>
      <c r="O8821" s="65"/>
      <c r="P8821" s="66"/>
      <c r="Q8821" s="31">
        <f t="shared" si="274"/>
        <v>9999</v>
      </c>
      <c r="R8821" s="31" t="str">
        <f t="shared" si="275"/>
        <v/>
      </c>
      <c r="S8821" s="29">
        <f>IF($Q8821&lt;Parâmetros!$E$19,$G8821-1,$G8821)</f>
        <v>0</v>
      </c>
    </row>
    <row r="8822" spans="1:19" x14ac:dyDescent="0.25">
      <c r="A8822" s="116"/>
      <c r="B8822" s="65"/>
      <c r="C8822" s="65"/>
      <c r="D8822" s="66"/>
      <c r="E8822" s="67"/>
      <c r="F8822" s="65"/>
      <c r="G8822" s="66"/>
      <c r="J8822" s="65"/>
      <c r="K8822" s="65"/>
      <c r="L8822" s="66"/>
      <c r="M8822" s="65"/>
      <c r="O8822" s="65"/>
      <c r="P8822" s="66"/>
      <c r="Q8822" s="31">
        <f t="shared" si="274"/>
        <v>9999</v>
      </c>
      <c r="R8822" s="31" t="str">
        <f t="shared" si="275"/>
        <v/>
      </c>
      <c r="S8822" s="29">
        <f>IF($Q8822&lt;Parâmetros!$E$19,$G8822-1,$G8822)</f>
        <v>0</v>
      </c>
    </row>
    <row r="8823" spans="1:19" x14ac:dyDescent="0.25">
      <c r="A8823" s="116"/>
      <c r="B8823" s="65"/>
      <c r="C8823" s="65"/>
      <c r="D8823" s="66"/>
      <c r="E8823" s="67"/>
      <c r="F8823" s="65"/>
      <c r="G8823" s="66"/>
      <c r="J8823" s="65"/>
      <c r="K8823" s="65"/>
      <c r="L8823" s="66"/>
      <c r="M8823" s="65"/>
      <c r="N8823" s="65"/>
      <c r="O8823" s="65"/>
      <c r="P8823" s="66"/>
      <c r="Q8823" s="31">
        <f t="shared" si="274"/>
        <v>9999</v>
      </c>
      <c r="R8823" s="31" t="str">
        <f t="shared" si="275"/>
        <v/>
      </c>
      <c r="S8823" s="29">
        <f>IF($Q8823&lt;Parâmetros!$E$19,$G8823-1,$G8823)</f>
        <v>0</v>
      </c>
    </row>
    <row r="8824" spans="1:19" x14ac:dyDescent="0.25">
      <c r="A8824" s="116"/>
      <c r="B8824" s="65"/>
      <c r="C8824" s="65"/>
      <c r="D8824" s="66"/>
      <c r="E8824" s="67"/>
      <c r="F8824" s="65"/>
      <c r="G8824" s="66"/>
      <c r="J8824" s="65"/>
      <c r="K8824" s="65"/>
      <c r="L8824" s="66"/>
      <c r="M8824" s="65"/>
      <c r="O8824" s="65"/>
      <c r="P8824" s="66"/>
      <c r="Q8824" s="31">
        <f t="shared" si="274"/>
        <v>9999</v>
      </c>
      <c r="R8824" s="31" t="str">
        <f t="shared" si="275"/>
        <v/>
      </c>
      <c r="S8824" s="29">
        <f>IF($Q8824&lt;Parâmetros!$E$19,$G8824-1,$G8824)</f>
        <v>0</v>
      </c>
    </row>
    <row r="8825" spans="1:19" x14ac:dyDescent="0.25">
      <c r="A8825" s="116"/>
      <c r="B8825" s="65"/>
      <c r="C8825" s="65"/>
      <c r="D8825" s="66"/>
      <c r="E8825" s="67"/>
      <c r="F8825" s="65"/>
      <c r="G8825" s="66"/>
      <c r="J8825" s="65"/>
      <c r="K8825" s="65"/>
      <c r="L8825" s="66"/>
      <c r="M8825" s="65"/>
      <c r="O8825" s="65"/>
      <c r="P8825" s="66"/>
      <c r="Q8825" s="31">
        <f t="shared" si="274"/>
        <v>9999</v>
      </c>
      <c r="R8825" s="31" t="str">
        <f t="shared" si="275"/>
        <v/>
      </c>
      <c r="S8825" s="29">
        <f>IF($Q8825&lt;Parâmetros!$E$19,$G8825-1,$G8825)</f>
        <v>0</v>
      </c>
    </row>
    <row r="8826" spans="1:19" x14ac:dyDescent="0.25">
      <c r="A8826" s="116"/>
      <c r="B8826" s="65"/>
      <c r="C8826" s="65"/>
      <c r="D8826" s="66"/>
      <c r="E8826" s="67"/>
      <c r="F8826" s="65"/>
      <c r="G8826" s="66"/>
      <c r="J8826" s="65"/>
      <c r="K8826" s="65"/>
      <c r="L8826" s="66"/>
      <c r="M8826" s="65"/>
      <c r="O8826" s="65"/>
      <c r="P8826" s="66"/>
      <c r="Q8826" s="31">
        <f t="shared" si="274"/>
        <v>9999</v>
      </c>
      <c r="R8826" s="31" t="str">
        <f t="shared" si="275"/>
        <v/>
      </c>
      <c r="S8826" s="29">
        <f>IF($Q8826&lt;Parâmetros!$E$19,$G8826-1,$G8826)</f>
        <v>0</v>
      </c>
    </row>
    <row r="8827" spans="1:19" x14ac:dyDescent="0.25">
      <c r="A8827" s="116"/>
      <c r="B8827" s="65"/>
      <c r="C8827" s="65"/>
      <c r="D8827" s="66"/>
      <c r="E8827" s="67"/>
      <c r="F8827" s="65"/>
      <c r="G8827" s="66"/>
      <c r="J8827" s="65"/>
      <c r="K8827" s="65"/>
      <c r="L8827" s="66"/>
      <c r="M8827" s="65"/>
      <c r="O8827" s="65"/>
      <c r="P8827" s="66"/>
      <c r="Q8827" s="31">
        <f t="shared" si="274"/>
        <v>9999</v>
      </c>
      <c r="R8827" s="31" t="str">
        <f t="shared" si="275"/>
        <v/>
      </c>
      <c r="S8827" s="29">
        <f>IF($Q8827&lt;Parâmetros!$E$19,$G8827-1,$G8827)</f>
        <v>0</v>
      </c>
    </row>
    <row r="8828" spans="1:19" x14ac:dyDescent="0.25">
      <c r="A8828" s="116"/>
      <c r="B8828" s="65"/>
      <c r="C8828" s="65"/>
      <c r="D8828" s="66"/>
      <c r="E8828" s="67"/>
      <c r="F8828" s="65"/>
      <c r="G8828" s="66"/>
      <c r="J8828" s="65"/>
      <c r="K8828" s="65"/>
      <c r="L8828" s="66"/>
      <c r="M8828" s="65"/>
      <c r="O8828" s="65"/>
      <c r="P8828" s="66"/>
      <c r="Q8828" s="31">
        <f t="shared" ref="Q8828:Q8891" si="276">IFERROR(VALUE(LEFT($J8828,2))*60+VALUE(MID($J8828,4,2)),9999)</f>
        <v>9999</v>
      </c>
      <c r="R8828" s="31" t="str">
        <f t="shared" ref="R8828:R8891" si="277">IFERROR(VALUE(LEFT($K8828,2))*60+VALUE(MID($K8828,4,2)),"")</f>
        <v/>
      </c>
      <c r="S8828" s="29">
        <f>IF($Q8828&lt;Parâmetros!$E$19,$G8828-1,$G8828)</f>
        <v>0</v>
      </c>
    </row>
    <row r="8829" spans="1:19" x14ac:dyDescent="0.25">
      <c r="A8829" s="116"/>
      <c r="B8829" s="65"/>
      <c r="C8829" s="65"/>
      <c r="D8829" s="66"/>
      <c r="E8829" s="67"/>
      <c r="F8829" s="65"/>
      <c r="G8829" s="66"/>
      <c r="J8829" s="65"/>
      <c r="K8829" s="65"/>
      <c r="L8829" s="66"/>
      <c r="M8829" s="65"/>
      <c r="O8829" s="65"/>
      <c r="P8829" s="66"/>
      <c r="Q8829" s="31">
        <f t="shared" si="276"/>
        <v>9999</v>
      </c>
      <c r="R8829" s="31" t="str">
        <f t="shared" si="277"/>
        <v/>
      </c>
      <c r="S8829" s="29">
        <f>IF($Q8829&lt;Parâmetros!$E$19,$G8829-1,$G8829)</f>
        <v>0</v>
      </c>
    </row>
    <row r="8830" spans="1:19" x14ac:dyDescent="0.25">
      <c r="A8830" s="116"/>
      <c r="B8830" s="65"/>
      <c r="C8830" s="65"/>
      <c r="D8830" s="66"/>
      <c r="E8830" s="67"/>
      <c r="F8830" s="65"/>
      <c r="G8830" s="66"/>
      <c r="J8830" s="65"/>
      <c r="K8830" s="65"/>
      <c r="L8830" s="66"/>
      <c r="M8830" s="65"/>
      <c r="N8830" s="65"/>
      <c r="O8830" s="65"/>
      <c r="P8830" s="66"/>
      <c r="Q8830" s="31">
        <f t="shared" si="276"/>
        <v>9999</v>
      </c>
      <c r="R8830" s="31" t="str">
        <f t="shared" si="277"/>
        <v/>
      </c>
      <c r="S8830" s="29">
        <f>IF($Q8830&lt;Parâmetros!$E$19,$G8830-1,$G8830)</f>
        <v>0</v>
      </c>
    </row>
    <row r="8831" spans="1:19" x14ac:dyDescent="0.25">
      <c r="A8831" s="116"/>
      <c r="B8831" s="65"/>
      <c r="C8831" s="65"/>
      <c r="D8831" s="66"/>
      <c r="E8831" s="67"/>
      <c r="F8831" s="65"/>
      <c r="G8831" s="66"/>
      <c r="J8831" s="65"/>
      <c r="K8831" s="65"/>
      <c r="L8831" s="66"/>
      <c r="M8831" s="65"/>
      <c r="N8831" s="65"/>
      <c r="O8831" s="65"/>
      <c r="P8831" s="66"/>
      <c r="Q8831" s="31">
        <f t="shared" si="276"/>
        <v>9999</v>
      </c>
      <c r="R8831" s="31" t="str">
        <f t="shared" si="277"/>
        <v/>
      </c>
      <c r="S8831" s="29">
        <f>IF($Q8831&lt;Parâmetros!$E$19,$G8831-1,$G8831)</f>
        <v>0</v>
      </c>
    </row>
    <row r="8832" spans="1:19" x14ac:dyDescent="0.25">
      <c r="A8832" s="116"/>
      <c r="B8832" s="65"/>
      <c r="C8832" s="65"/>
      <c r="D8832" s="66"/>
      <c r="E8832" s="67"/>
      <c r="F8832" s="65"/>
      <c r="G8832" s="66"/>
      <c r="J8832" s="65"/>
      <c r="K8832" s="65"/>
      <c r="L8832" s="66"/>
      <c r="M8832" s="65"/>
      <c r="N8832" s="65"/>
      <c r="O8832" s="65"/>
      <c r="P8832" s="66"/>
      <c r="Q8832" s="31">
        <f t="shared" si="276"/>
        <v>9999</v>
      </c>
      <c r="R8832" s="31" t="str">
        <f t="shared" si="277"/>
        <v/>
      </c>
      <c r="S8832" s="29">
        <f>IF($Q8832&lt;Parâmetros!$E$19,$G8832-1,$G8832)</f>
        <v>0</v>
      </c>
    </row>
    <row r="8833" spans="1:19" x14ac:dyDescent="0.25">
      <c r="A8833" s="116"/>
      <c r="B8833" s="65"/>
      <c r="C8833" s="65"/>
      <c r="D8833" s="66"/>
      <c r="E8833" s="67"/>
      <c r="F8833" s="65"/>
      <c r="G8833" s="66"/>
      <c r="J8833" s="65"/>
      <c r="K8833" s="65"/>
      <c r="L8833" s="66"/>
      <c r="M8833" s="65"/>
      <c r="N8833" s="65"/>
      <c r="O8833" s="65"/>
      <c r="P8833" s="66"/>
      <c r="Q8833" s="31">
        <f t="shared" si="276"/>
        <v>9999</v>
      </c>
      <c r="R8833" s="31" t="str">
        <f t="shared" si="277"/>
        <v/>
      </c>
      <c r="S8833" s="29">
        <f>IF($Q8833&lt;Parâmetros!$E$19,$G8833-1,$G8833)</f>
        <v>0</v>
      </c>
    </row>
    <row r="8834" spans="1:19" x14ac:dyDescent="0.25">
      <c r="A8834" s="116"/>
      <c r="B8834" s="65"/>
      <c r="C8834" s="65"/>
      <c r="D8834" s="66"/>
      <c r="E8834" s="67"/>
      <c r="F8834" s="65"/>
      <c r="G8834" s="66"/>
      <c r="J8834" s="65"/>
      <c r="K8834" s="65"/>
      <c r="L8834" s="66"/>
      <c r="M8834" s="65"/>
      <c r="N8834" s="65"/>
      <c r="O8834" s="65"/>
      <c r="P8834" s="66"/>
      <c r="Q8834" s="31">
        <f t="shared" si="276"/>
        <v>9999</v>
      </c>
      <c r="R8834" s="31" t="str">
        <f t="shared" si="277"/>
        <v/>
      </c>
      <c r="S8834" s="29">
        <f>IF($Q8834&lt;Parâmetros!$E$19,$G8834-1,$G8834)</f>
        <v>0</v>
      </c>
    </row>
    <row r="8835" spans="1:19" x14ac:dyDescent="0.25">
      <c r="A8835" s="116"/>
      <c r="B8835" s="65"/>
      <c r="C8835" s="65"/>
      <c r="D8835" s="66"/>
      <c r="E8835" s="67"/>
      <c r="F8835" s="65"/>
      <c r="G8835" s="66"/>
      <c r="J8835" s="65"/>
      <c r="K8835" s="65"/>
      <c r="L8835" s="66"/>
      <c r="M8835" s="65"/>
      <c r="N8835" s="65"/>
      <c r="O8835" s="65"/>
      <c r="P8835" s="66"/>
      <c r="Q8835" s="31">
        <f t="shared" si="276"/>
        <v>9999</v>
      </c>
      <c r="R8835" s="31" t="str">
        <f t="shared" si="277"/>
        <v/>
      </c>
      <c r="S8835" s="29">
        <f>IF($Q8835&lt;Parâmetros!$E$19,$G8835-1,$G8835)</f>
        <v>0</v>
      </c>
    </row>
    <row r="8836" spans="1:19" x14ac:dyDescent="0.25">
      <c r="A8836" s="116"/>
      <c r="B8836" s="65"/>
      <c r="C8836" s="65"/>
      <c r="D8836" s="66"/>
      <c r="E8836" s="67"/>
      <c r="F8836" s="65"/>
      <c r="G8836" s="66"/>
      <c r="J8836" s="65"/>
      <c r="K8836" s="65"/>
      <c r="L8836" s="66"/>
      <c r="M8836" s="65"/>
      <c r="N8836" s="65"/>
      <c r="O8836" s="65"/>
      <c r="P8836" s="66"/>
      <c r="Q8836" s="31">
        <f t="shared" si="276"/>
        <v>9999</v>
      </c>
      <c r="R8836" s="31" t="str">
        <f t="shared" si="277"/>
        <v/>
      </c>
      <c r="S8836" s="29">
        <f>IF($Q8836&lt;Parâmetros!$E$19,$G8836-1,$G8836)</f>
        <v>0</v>
      </c>
    </row>
    <row r="8837" spans="1:19" x14ac:dyDescent="0.25">
      <c r="A8837" s="116"/>
      <c r="B8837" s="65"/>
      <c r="C8837" s="65"/>
      <c r="D8837" s="66"/>
      <c r="E8837" s="67"/>
      <c r="F8837" s="65"/>
      <c r="G8837" s="66"/>
      <c r="J8837" s="65"/>
      <c r="K8837" s="65"/>
      <c r="L8837" s="66"/>
      <c r="M8837" s="65"/>
      <c r="N8837" s="65"/>
      <c r="O8837" s="65"/>
      <c r="P8837" s="66"/>
      <c r="Q8837" s="31">
        <f t="shared" si="276"/>
        <v>9999</v>
      </c>
      <c r="R8837" s="31" t="str">
        <f t="shared" si="277"/>
        <v/>
      </c>
      <c r="S8837" s="29">
        <f>IF($Q8837&lt;Parâmetros!$E$19,$G8837-1,$G8837)</f>
        <v>0</v>
      </c>
    </row>
    <row r="8838" spans="1:19" x14ac:dyDescent="0.25">
      <c r="A8838" s="116"/>
      <c r="B8838" s="65"/>
      <c r="C8838" s="65"/>
      <c r="D8838" s="66"/>
      <c r="E8838" s="67"/>
      <c r="F8838" s="65"/>
      <c r="G8838" s="66"/>
      <c r="J8838" s="65"/>
      <c r="K8838" s="65"/>
      <c r="L8838" s="66"/>
      <c r="M8838" s="65"/>
      <c r="N8838" s="65"/>
      <c r="O8838" s="65"/>
      <c r="P8838" s="66"/>
      <c r="Q8838" s="31">
        <f t="shared" si="276"/>
        <v>9999</v>
      </c>
      <c r="R8838" s="31" t="str">
        <f t="shared" si="277"/>
        <v/>
      </c>
      <c r="S8838" s="29">
        <f>IF($Q8838&lt;Parâmetros!$E$19,$G8838-1,$G8838)</f>
        <v>0</v>
      </c>
    </row>
    <row r="8839" spans="1:19" x14ac:dyDescent="0.25">
      <c r="A8839" s="116"/>
      <c r="B8839" s="65"/>
      <c r="C8839" s="65"/>
      <c r="D8839" s="66"/>
      <c r="E8839" s="67"/>
      <c r="F8839" s="65"/>
      <c r="G8839" s="66"/>
      <c r="J8839" s="65"/>
      <c r="K8839" s="65"/>
      <c r="L8839" s="66"/>
      <c r="M8839" s="65"/>
      <c r="N8839" s="65"/>
      <c r="O8839" s="65"/>
      <c r="P8839" s="66"/>
      <c r="Q8839" s="31">
        <f t="shared" si="276"/>
        <v>9999</v>
      </c>
      <c r="R8839" s="31" t="str">
        <f t="shared" si="277"/>
        <v/>
      </c>
      <c r="S8839" s="29">
        <f>IF($Q8839&lt;Parâmetros!$E$19,$G8839-1,$G8839)</f>
        <v>0</v>
      </c>
    </row>
    <row r="8840" spans="1:19" x14ac:dyDescent="0.25">
      <c r="A8840" s="116"/>
      <c r="B8840" s="65"/>
      <c r="C8840" s="65"/>
      <c r="D8840" s="66"/>
      <c r="E8840" s="67"/>
      <c r="F8840" s="65"/>
      <c r="G8840" s="66"/>
      <c r="J8840" s="65"/>
      <c r="K8840" s="65"/>
      <c r="L8840" s="66"/>
      <c r="M8840" s="65"/>
      <c r="N8840" s="65"/>
      <c r="O8840" s="65"/>
      <c r="P8840" s="66"/>
      <c r="Q8840" s="31">
        <f t="shared" si="276"/>
        <v>9999</v>
      </c>
      <c r="R8840" s="31" t="str">
        <f t="shared" si="277"/>
        <v/>
      </c>
      <c r="S8840" s="29">
        <f>IF($Q8840&lt;Parâmetros!$E$19,$G8840-1,$G8840)</f>
        <v>0</v>
      </c>
    </row>
    <row r="8841" spans="1:19" x14ac:dyDescent="0.25">
      <c r="A8841" s="116"/>
      <c r="B8841" s="65"/>
      <c r="C8841" s="65"/>
      <c r="D8841" s="66"/>
      <c r="E8841" s="67"/>
      <c r="F8841" s="65"/>
      <c r="G8841" s="66"/>
      <c r="J8841" s="65"/>
      <c r="K8841" s="65"/>
      <c r="L8841" s="66"/>
      <c r="M8841" s="65"/>
      <c r="N8841" s="65"/>
      <c r="O8841" s="65"/>
      <c r="P8841" s="66"/>
      <c r="Q8841" s="31">
        <f t="shared" si="276"/>
        <v>9999</v>
      </c>
      <c r="R8841" s="31" t="str">
        <f t="shared" si="277"/>
        <v/>
      </c>
      <c r="S8841" s="29">
        <f>IF($Q8841&lt;Parâmetros!$E$19,$G8841-1,$G8841)</f>
        <v>0</v>
      </c>
    </row>
    <row r="8842" spans="1:19" x14ac:dyDescent="0.25">
      <c r="A8842" s="116"/>
      <c r="B8842" s="65"/>
      <c r="C8842" s="65"/>
      <c r="D8842" s="66"/>
      <c r="E8842" s="67"/>
      <c r="F8842" s="65"/>
      <c r="G8842" s="66"/>
      <c r="J8842" s="65"/>
      <c r="K8842" s="65"/>
      <c r="L8842" s="66"/>
      <c r="M8842" s="65"/>
      <c r="N8842" s="65"/>
      <c r="O8842" s="65"/>
      <c r="P8842" s="66"/>
      <c r="Q8842" s="31">
        <f t="shared" si="276"/>
        <v>9999</v>
      </c>
      <c r="R8842" s="31" t="str">
        <f t="shared" si="277"/>
        <v/>
      </c>
      <c r="S8842" s="29">
        <f>IF($Q8842&lt;Parâmetros!$E$19,$G8842-1,$G8842)</f>
        <v>0</v>
      </c>
    </row>
    <row r="8843" spans="1:19" x14ac:dyDescent="0.25">
      <c r="A8843" s="116"/>
      <c r="B8843" s="65"/>
      <c r="C8843" s="65"/>
      <c r="D8843" s="66"/>
      <c r="E8843" s="67"/>
      <c r="F8843" s="65"/>
      <c r="G8843" s="66"/>
      <c r="J8843" s="65"/>
      <c r="K8843" s="65"/>
      <c r="L8843" s="66"/>
      <c r="M8843" s="65"/>
      <c r="N8843" s="65"/>
      <c r="O8843" s="65"/>
      <c r="P8843" s="66"/>
      <c r="Q8843" s="31">
        <f t="shared" si="276"/>
        <v>9999</v>
      </c>
      <c r="R8843" s="31" t="str">
        <f t="shared" si="277"/>
        <v/>
      </c>
      <c r="S8843" s="29">
        <f>IF($Q8843&lt;Parâmetros!$E$19,$G8843-1,$G8843)</f>
        <v>0</v>
      </c>
    </row>
    <row r="8844" spans="1:19" x14ac:dyDescent="0.25">
      <c r="A8844" s="116"/>
      <c r="B8844" s="65"/>
      <c r="C8844" s="65"/>
      <c r="D8844" s="66"/>
      <c r="E8844" s="67"/>
      <c r="F8844" s="65"/>
      <c r="G8844" s="66"/>
      <c r="J8844" s="65"/>
      <c r="K8844" s="65"/>
      <c r="L8844" s="66"/>
      <c r="M8844" s="65"/>
      <c r="N8844" s="65"/>
      <c r="O8844" s="65"/>
      <c r="P8844" s="66"/>
      <c r="Q8844" s="31">
        <f t="shared" si="276"/>
        <v>9999</v>
      </c>
      <c r="R8844" s="31" t="str">
        <f t="shared" si="277"/>
        <v/>
      </c>
      <c r="S8844" s="29">
        <f>IF($Q8844&lt;Parâmetros!$E$19,$G8844-1,$G8844)</f>
        <v>0</v>
      </c>
    </row>
    <row r="8845" spans="1:19" x14ac:dyDescent="0.25">
      <c r="A8845" s="116"/>
      <c r="B8845" s="65"/>
      <c r="C8845" s="65"/>
      <c r="D8845" s="66"/>
      <c r="E8845" s="67"/>
      <c r="F8845" s="65"/>
      <c r="G8845" s="66"/>
      <c r="J8845" s="65"/>
      <c r="K8845" s="65"/>
      <c r="L8845" s="66"/>
      <c r="M8845" s="65"/>
      <c r="N8845" s="65"/>
      <c r="O8845" s="65"/>
      <c r="P8845" s="66"/>
      <c r="Q8845" s="31">
        <f t="shared" si="276"/>
        <v>9999</v>
      </c>
      <c r="R8845" s="31" t="str">
        <f t="shared" si="277"/>
        <v/>
      </c>
      <c r="S8845" s="29">
        <f>IF($Q8845&lt;Parâmetros!$E$19,$G8845-1,$G8845)</f>
        <v>0</v>
      </c>
    </row>
    <row r="8846" spans="1:19" x14ac:dyDescent="0.25">
      <c r="A8846" s="116"/>
      <c r="B8846" s="65"/>
      <c r="C8846" s="65"/>
      <c r="D8846" s="66"/>
      <c r="E8846" s="67"/>
      <c r="F8846" s="65"/>
      <c r="G8846" s="66"/>
      <c r="J8846" s="65"/>
      <c r="K8846" s="65"/>
      <c r="L8846" s="66"/>
      <c r="M8846" s="65"/>
      <c r="N8846" s="65"/>
      <c r="O8846" s="65"/>
      <c r="P8846" s="66"/>
      <c r="Q8846" s="31">
        <f t="shared" si="276"/>
        <v>9999</v>
      </c>
      <c r="R8846" s="31" t="str">
        <f t="shared" si="277"/>
        <v/>
      </c>
      <c r="S8846" s="29">
        <f>IF($Q8846&lt;Parâmetros!$E$19,$G8846-1,$G8846)</f>
        <v>0</v>
      </c>
    </row>
    <row r="8847" spans="1:19" x14ac:dyDescent="0.25">
      <c r="A8847" s="116"/>
      <c r="B8847" s="65"/>
      <c r="C8847" s="65"/>
      <c r="D8847" s="66"/>
      <c r="E8847" s="67"/>
      <c r="F8847" s="65"/>
      <c r="G8847" s="66"/>
      <c r="J8847" s="65"/>
      <c r="K8847" s="65"/>
      <c r="L8847" s="66"/>
      <c r="M8847" s="65"/>
      <c r="N8847" s="65"/>
      <c r="O8847" s="65"/>
      <c r="P8847" s="66"/>
      <c r="Q8847" s="31">
        <f t="shared" si="276"/>
        <v>9999</v>
      </c>
      <c r="R8847" s="31" t="str">
        <f t="shared" si="277"/>
        <v/>
      </c>
      <c r="S8847" s="29">
        <f>IF($Q8847&lt;Parâmetros!$E$19,$G8847-1,$G8847)</f>
        <v>0</v>
      </c>
    </row>
    <row r="8848" spans="1:19" x14ac:dyDescent="0.25">
      <c r="A8848" s="116"/>
      <c r="B8848" s="65"/>
      <c r="C8848" s="65"/>
      <c r="D8848" s="66"/>
      <c r="E8848" s="67"/>
      <c r="F8848" s="65"/>
      <c r="G8848" s="66"/>
      <c r="J8848" s="65"/>
      <c r="K8848" s="65"/>
      <c r="L8848" s="66"/>
      <c r="M8848" s="65"/>
      <c r="N8848" s="65"/>
      <c r="O8848" s="65"/>
      <c r="P8848" s="66"/>
      <c r="Q8848" s="31">
        <f t="shared" si="276"/>
        <v>9999</v>
      </c>
      <c r="R8848" s="31" t="str">
        <f t="shared" si="277"/>
        <v/>
      </c>
      <c r="S8848" s="29">
        <f>IF($Q8848&lt;Parâmetros!$E$19,$G8848-1,$G8848)</f>
        <v>0</v>
      </c>
    </row>
    <row r="8849" spans="1:19" x14ac:dyDescent="0.25">
      <c r="A8849" s="116"/>
      <c r="B8849" s="65"/>
      <c r="C8849" s="65"/>
      <c r="D8849" s="66"/>
      <c r="E8849" s="67"/>
      <c r="F8849" s="65"/>
      <c r="G8849" s="66"/>
      <c r="J8849" s="65"/>
      <c r="K8849" s="65"/>
      <c r="L8849" s="66"/>
      <c r="M8849" s="65"/>
      <c r="O8849" s="65"/>
      <c r="P8849" s="66"/>
      <c r="Q8849" s="31">
        <f t="shared" si="276"/>
        <v>9999</v>
      </c>
      <c r="R8849" s="31" t="str">
        <f t="shared" si="277"/>
        <v/>
      </c>
      <c r="S8849" s="29">
        <f>IF($Q8849&lt;Parâmetros!$E$19,$G8849-1,$G8849)</f>
        <v>0</v>
      </c>
    </row>
    <row r="8850" spans="1:19" x14ac:dyDescent="0.25">
      <c r="A8850" s="116"/>
      <c r="B8850" s="65"/>
      <c r="C8850" s="65"/>
      <c r="D8850" s="66"/>
      <c r="E8850" s="67"/>
      <c r="F8850" s="65"/>
      <c r="G8850" s="66"/>
      <c r="J8850" s="65"/>
      <c r="K8850" s="65"/>
      <c r="L8850" s="66"/>
      <c r="M8850" s="65"/>
      <c r="N8850" s="65"/>
      <c r="O8850" s="65"/>
      <c r="P8850" s="66"/>
      <c r="Q8850" s="31">
        <f t="shared" si="276"/>
        <v>9999</v>
      </c>
      <c r="R8850" s="31" t="str">
        <f t="shared" si="277"/>
        <v/>
      </c>
      <c r="S8850" s="29">
        <f>IF($Q8850&lt;Parâmetros!$E$19,$G8850-1,$G8850)</f>
        <v>0</v>
      </c>
    </row>
    <row r="8851" spans="1:19" x14ac:dyDescent="0.25">
      <c r="A8851" s="116"/>
      <c r="B8851" s="65"/>
      <c r="C8851" s="65"/>
      <c r="D8851" s="66"/>
      <c r="E8851" s="67"/>
      <c r="F8851" s="65"/>
      <c r="G8851" s="66"/>
      <c r="J8851" s="65"/>
      <c r="K8851" s="65"/>
      <c r="L8851" s="66"/>
      <c r="M8851" s="65"/>
      <c r="N8851" s="65"/>
      <c r="O8851" s="65"/>
      <c r="P8851" s="66"/>
      <c r="Q8851" s="31">
        <f t="shared" si="276"/>
        <v>9999</v>
      </c>
      <c r="R8851" s="31" t="str">
        <f t="shared" si="277"/>
        <v/>
      </c>
      <c r="S8851" s="29">
        <f>IF($Q8851&lt;Parâmetros!$E$19,$G8851-1,$G8851)</f>
        <v>0</v>
      </c>
    </row>
    <row r="8852" spans="1:19" x14ac:dyDescent="0.25">
      <c r="A8852" s="116"/>
      <c r="B8852" s="65"/>
      <c r="C8852" s="65"/>
      <c r="D8852" s="66"/>
      <c r="E8852" s="67"/>
      <c r="F8852" s="65"/>
      <c r="G8852" s="66"/>
      <c r="J8852" s="65"/>
      <c r="K8852" s="65"/>
      <c r="L8852" s="66"/>
      <c r="M8852" s="65"/>
      <c r="N8852" s="65"/>
      <c r="O8852" s="65"/>
      <c r="P8852" s="66"/>
      <c r="Q8852" s="31">
        <f t="shared" si="276"/>
        <v>9999</v>
      </c>
      <c r="R8852" s="31" t="str">
        <f t="shared" si="277"/>
        <v/>
      </c>
      <c r="S8852" s="29">
        <f>IF($Q8852&lt;Parâmetros!$E$19,$G8852-1,$G8852)</f>
        <v>0</v>
      </c>
    </row>
    <row r="8853" spans="1:19" x14ac:dyDescent="0.25">
      <c r="A8853" s="116"/>
      <c r="B8853" s="65"/>
      <c r="C8853" s="65"/>
      <c r="D8853" s="66"/>
      <c r="E8853" s="67"/>
      <c r="F8853" s="65"/>
      <c r="G8853" s="66"/>
      <c r="J8853" s="65"/>
      <c r="K8853" s="65"/>
      <c r="L8853" s="66"/>
      <c r="M8853" s="65"/>
      <c r="N8853" s="65"/>
      <c r="O8853" s="65"/>
      <c r="P8853" s="66"/>
      <c r="Q8853" s="31">
        <f t="shared" si="276"/>
        <v>9999</v>
      </c>
      <c r="R8853" s="31" t="str">
        <f t="shared" si="277"/>
        <v/>
      </c>
      <c r="S8853" s="29">
        <f>IF($Q8853&lt;Parâmetros!$E$19,$G8853-1,$G8853)</f>
        <v>0</v>
      </c>
    </row>
    <row r="8854" spans="1:19" x14ac:dyDescent="0.25">
      <c r="A8854" s="116"/>
      <c r="B8854" s="65"/>
      <c r="C8854" s="65"/>
      <c r="D8854" s="66"/>
      <c r="E8854" s="67"/>
      <c r="F8854" s="65"/>
      <c r="G8854" s="66"/>
      <c r="J8854" s="65"/>
      <c r="K8854" s="65"/>
      <c r="L8854" s="66"/>
      <c r="M8854" s="65"/>
      <c r="N8854" s="65"/>
      <c r="O8854" s="65"/>
      <c r="P8854" s="66"/>
      <c r="Q8854" s="31">
        <f t="shared" si="276"/>
        <v>9999</v>
      </c>
      <c r="R8854" s="31" t="str">
        <f t="shared" si="277"/>
        <v/>
      </c>
      <c r="S8854" s="29">
        <f>IF($Q8854&lt;Parâmetros!$E$19,$G8854-1,$G8854)</f>
        <v>0</v>
      </c>
    </row>
    <row r="8855" spans="1:19" x14ac:dyDescent="0.25">
      <c r="A8855" s="116"/>
      <c r="B8855" s="65"/>
      <c r="C8855" s="65"/>
      <c r="D8855" s="66"/>
      <c r="E8855" s="67"/>
      <c r="F8855" s="65"/>
      <c r="G8855" s="66"/>
      <c r="J8855" s="65"/>
      <c r="K8855" s="65"/>
      <c r="L8855" s="66"/>
      <c r="M8855" s="65"/>
      <c r="N8855" s="65"/>
      <c r="O8855" s="65"/>
      <c r="P8855" s="66"/>
      <c r="Q8855" s="31">
        <f t="shared" si="276"/>
        <v>9999</v>
      </c>
      <c r="R8855" s="31" t="str">
        <f t="shared" si="277"/>
        <v/>
      </c>
      <c r="S8855" s="29">
        <f>IF($Q8855&lt;Parâmetros!$E$19,$G8855-1,$G8855)</f>
        <v>0</v>
      </c>
    </row>
    <row r="8856" spans="1:19" x14ac:dyDescent="0.25">
      <c r="A8856" s="116"/>
      <c r="B8856" s="65"/>
      <c r="C8856" s="65"/>
      <c r="D8856" s="66"/>
      <c r="E8856" s="67"/>
      <c r="F8856" s="65"/>
      <c r="G8856" s="66"/>
      <c r="J8856" s="65"/>
      <c r="K8856" s="65"/>
      <c r="L8856" s="66"/>
      <c r="M8856" s="65"/>
      <c r="N8856" s="65"/>
      <c r="O8856" s="65"/>
      <c r="P8856" s="66"/>
      <c r="Q8856" s="31">
        <f t="shared" si="276"/>
        <v>9999</v>
      </c>
      <c r="R8856" s="31" t="str">
        <f t="shared" si="277"/>
        <v/>
      </c>
      <c r="S8856" s="29">
        <f>IF($Q8856&lt;Parâmetros!$E$19,$G8856-1,$G8856)</f>
        <v>0</v>
      </c>
    </row>
    <row r="8857" spans="1:19" x14ac:dyDescent="0.25">
      <c r="A8857" s="116"/>
      <c r="B8857" s="65"/>
      <c r="C8857" s="65"/>
      <c r="D8857" s="66"/>
      <c r="E8857" s="67"/>
      <c r="F8857" s="65"/>
      <c r="G8857" s="66"/>
      <c r="J8857" s="65"/>
      <c r="K8857" s="65"/>
      <c r="L8857" s="66"/>
      <c r="M8857" s="65"/>
      <c r="N8857" s="65"/>
      <c r="O8857" s="65"/>
      <c r="P8857" s="66"/>
      <c r="Q8857" s="31">
        <f t="shared" si="276"/>
        <v>9999</v>
      </c>
      <c r="R8857" s="31" t="str">
        <f t="shared" si="277"/>
        <v/>
      </c>
      <c r="S8857" s="29">
        <f>IF($Q8857&lt;Parâmetros!$E$19,$G8857-1,$G8857)</f>
        <v>0</v>
      </c>
    </row>
    <row r="8858" spans="1:19" x14ac:dyDescent="0.25">
      <c r="A8858" s="116"/>
      <c r="B8858" s="65"/>
      <c r="C8858" s="65"/>
      <c r="D8858" s="66"/>
      <c r="E8858" s="67"/>
      <c r="F8858" s="65"/>
      <c r="G8858" s="66"/>
      <c r="J8858" s="65"/>
      <c r="K8858" s="65"/>
      <c r="L8858" s="66"/>
      <c r="M8858" s="65"/>
      <c r="N8858" s="65"/>
      <c r="O8858" s="65"/>
      <c r="P8858" s="66"/>
      <c r="Q8858" s="31">
        <f t="shared" si="276"/>
        <v>9999</v>
      </c>
      <c r="R8858" s="31" t="str">
        <f t="shared" si="277"/>
        <v/>
      </c>
      <c r="S8858" s="29">
        <f>IF($Q8858&lt;Parâmetros!$E$19,$G8858-1,$G8858)</f>
        <v>0</v>
      </c>
    </row>
    <row r="8859" spans="1:19" x14ac:dyDescent="0.25">
      <c r="A8859" s="116"/>
      <c r="B8859" s="65"/>
      <c r="C8859" s="65"/>
      <c r="D8859" s="66"/>
      <c r="E8859" s="67"/>
      <c r="F8859" s="65"/>
      <c r="G8859" s="66"/>
      <c r="J8859" s="65"/>
      <c r="K8859" s="65"/>
      <c r="L8859" s="66"/>
      <c r="M8859" s="65"/>
      <c r="N8859" s="65"/>
      <c r="O8859" s="65"/>
      <c r="P8859" s="66"/>
      <c r="Q8859" s="31">
        <f t="shared" si="276"/>
        <v>9999</v>
      </c>
      <c r="R8859" s="31" t="str">
        <f t="shared" si="277"/>
        <v/>
      </c>
      <c r="S8859" s="29">
        <f>IF($Q8859&lt;Parâmetros!$E$19,$G8859-1,$G8859)</f>
        <v>0</v>
      </c>
    </row>
    <row r="8860" spans="1:19" x14ac:dyDescent="0.25">
      <c r="A8860" s="116"/>
      <c r="B8860" s="65"/>
      <c r="C8860" s="65"/>
      <c r="D8860" s="66"/>
      <c r="E8860" s="67"/>
      <c r="F8860" s="65"/>
      <c r="G8860" s="66"/>
      <c r="J8860" s="65"/>
      <c r="K8860" s="65"/>
      <c r="L8860" s="66"/>
      <c r="M8860" s="65"/>
      <c r="N8860" s="65"/>
      <c r="O8860" s="65"/>
      <c r="P8860" s="66"/>
      <c r="Q8860" s="31">
        <f t="shared" si="276"/>
        <v>9999</v>
      </c>
      <c r="R8860" s="31" t="str">
        <f t="shared" si="277"/>
        <v/>
      </c>
      <c r="S8860" s="29">
        <f>IF($Q8860&lt;Parâmetros!$E$19,$G8860-1,$G8860)</f>
        <v>0</v>
      </c>
    </row>
    <row r="8861" spans="1:19" x14ac:dyDescent="0.25">
      <c r="A8861" s="116"/>
      <c r="B8861" s="65"/>
      <c r="C8861" s="65"/>
      <c r="D8861" s="66"/>
      <c r="E8861" s="67"/>
      <c r="F8861" s="65"/>
      <c r="G8861" s="66"/>
      <c r="J8861" s="65"/>
      <c r="K8861" s="65"/>
      <c r="L8861" s="66"/>
      <c r="M8861" s="65"/>
      <c r="N8861" s="65"/>
      <c r="O8861" s="65"/>
      <c r="P8861" s="66"/>
      <c r="Q8861" s="31">
        <f t="shared" si="276"/>
        <v>9999</v>
      </c>
      <c r="R8861" s="31" t="str">
        <f t="shared" si="277"/>
        <v/>
      </c>
      <c r="S8861" s="29">
        <f>IF($Q8861&lt;Parâmetros!$E$19,$G8861-1,$G8861)</f>
        <v>0</v>
      </c>
    </row>
    <row r="8862" spans="1:19" x14ac:dyDescent="0.25">
      <c r="A8862" s="116"/>
      <c r="B8862" s="65"/>
      <c r="C8862" s="65"/>
      <c r="D8862" s="66"/>
      <c r="E8862" s="67"/>
      <c r="F8862" s="65"/>
      <c r="G8862" s="66"/>
      <c r="J8862" s="65"/>
      <c r="K8862" s="65"/>
      <c r="L8862" s="66"/>
      <c r="M8862" s="65"/>
      <c r="N8862" s="65"/>
      <c r="O8862" s="65"/>
      <c r="P8862" s="66"/>
      <c r="Q8862" s="31">
        <f t="shared" si="276"/>
        <v>9999</v>
      </c>
      <c r="R8862" s="31" t="str">
        <f t="shared" si="277"/>
        <v/>
      </c>
      <c r="S8862" s="29">
        <f>IF($Q8862&lt;Parâmetros!$E$19,$G8862-1,$G8862)</f>
        <v>0</v>
      </c>
    </row>
    <row r="8863" spans="1:19" x14ac:dyDescent="0.25">
      <c r="A8863" s="116"/>
      <c r="B8863" s="65"/>
      <c r="C8863" s="65"/>
      <c r="D8863" s="66"/>
      <c r="E8863" s="67"/>
      <c r="F8863" s="65"/>
      <c r="G8863" s="66"/>
      <c r="J8863" s="65"/>
      <c r="K8863" s="65"/>
      <c r="L8863" s="66"/>
      <c r="M8863" s="65"/>
      <c r="N8863" s="65"/>
      <c r="O8863" s="65"/>
      <c r="P8863" s="66"/>
      <c r="Q8863" s="31">
        <f t="shared" si="276"/>
        <v>9999</v>
      </c>
      <c r="R8863" s="31" t="str">
        <f t="shared" si="277"/>
        <v/>
      </c>
      <c r="S8863" s="29">
        <f>IF($Q8863&lt;Parâmetros!$E$19,$G8863-1,$G8863)</f>
        <v>0</v>
      </c>
    </row>
    <row r="8864" spans="1:19" x14ac:dyDescent="0.25">
      <c r="A8864" s="116"/>
      <c r="B8864" s="65"/>
      <c r="C8864" s="65"/>
      <c r="D8864" s="66"/>
      <c r="E8864" s="67"/>
      <c r="F8864" s="65"/>
      <c r="G8864" s="66"/>
      <c r="J8864" s="65"/>
      <c r="K8864" s="65"/>
      <c r="L8864" s="66"/>
      <c r="M8864" s="65"/>
      <c r="N8864" s="65"/>
      <c r="O8864" s="65"/>
      <c r="P8864" s="66"/>
      <c r="Q8864" s="31">
        <f t="shared" si="276"/>
        <v>9999</v>
      </c>
      <c r="R8864" s="31" t="str">
        <f t="shared" si="277"/>
        <v/>
      </c>
      <c r="S8864" s="29">
        <f>IF($Q8864&lt;Parâmetros!$E$19,$G8864-1,$G8864)</f>
        <v>0</v>
      </c>
    </row>
    <row r="8865" spans="1:19" x14ac:dyDescent="0.25">
      <c r="A8865" s="116"/>
      <c r="B8865" s="65"/>
      <c r="C8865" s="65"/>
      <c r="D8865" s="66"/>
      <c r="E8865" s="67"/>
      <c r="F8865" s="65"/>
      <c r="G8865" s="66"/>
      <c r="J8865" s="65"/>
      <c r="K8865" s="65"/>
      <c r="L8865" s="66"/>
      <c r="M8865" s="65"/>
      <c r="N8865" s="65"/>
      <c r="O8865" s="65"/>
      <c r="P8865" s="66"/>
      <c r="Q8865" s="31">
        <f t="shared" si="276"/>
        <v>9999</v>
      </c>
      <c r="R8865" s="31" t="str">
        <f t="shared" si="277"/>
        <v/>
      </c>
      <c r="S8865" s="29">
        <f>IF($Q8865&lt;Parâmetros!$E$19,$G8865-1,$G8865)</f>
        <v>0</v>
      </c>
    </row>
    <row r="8866" spans="1:19" x14ac:dyDescent="0.25">
      <c r="A8866" s="116"/>
      <c r="B8866" s="65"/>
      <c r="C8866" s="65"/>
      <c r="D8866" s="66"/>
      <c r="E8866" s="67"/>
      <c r="F8866" s="65"/>
      <c r="G8866" s="66"/>
      <c r="J8866" s="65"/>
      <c r="K8866" s="65"/>
      <c r="L8866" s="66"/>
      <c r="M8866" s="65"/>
      <c r="N8866" s="65"/>
      <c r="O8866" s="65"/>
      <c r="P8866" s="66"/>
      <c r="Q8866" s="31">
        <f t="shared" si="276"/>
        <v>9999</v>
      </c>
      <c r="R8866" s="31" t="str">
        <f t="shared" si="277"/>
        <v/>
      </c>
      <c r="S8866" s="29">
        <f>IF($Q8866&lt;Parâmetros!$E$19,$G8866-1,$G8866)</f>
        <v>0</v>
      </c>
    </row>
    <row r="8867" spans="1:19" x14ac:dyDescent="0.25">
      <c r="A8867" s="116"/>
      <c r="B8867" s="65"/>
      <c r="C8867" s="65"/>
      <c r="D8867" s="66"/>
      <c r="E8867" s="67"/>
      <c r="F8867" s="65"/>
      <c r="G8867" s="66"/>
      <c r="J8867" s="65"/>
      <c r="K8867" s="65"/>
      <c r="L8867" s="66"/>
      <c r="M8867" s="65"/>
      <c r="O8867" s="65"/>
      <c r="P8867" s="66"/>
      <c r="Q8867" s="31">
        <f t="shared" si="276"/>
        <v>9999</v>
      </c>
      <c r="R8867" s="31" t="str">
        <f t="shared" si="277"/>
        <v/>
      </c>
      <c r="S8867" s="29">
        <f>IF($Q8867&lt;Parâmetros!$E$19,$G8867-1,$G8867)</f>
        <v>0</v>
      </c>
    </row>
    <row r="8868" spans="1:19" x14ac:dyDescent="0.25">
      <c r="A8868" s="116"/>
      <c r="B8868" s="65"/>
      <c r="C8868" s="65"/>
      <c r="D8868" s="66"/>
      <c r="E8868" s="67"/>
      <c r="F8868" s="65"/>
      <c r="G8868" s="66"/>
      <c r="J8868" s="65"/>
      <c r="K8868" s="65"/>
      <c r="L8868" s="66"/>
      <c r="M8868" s="65"/>
      <c r="O8868" s="65"/>
      <c r="P8868" s="66"/>
      <c r="Q8868" s="31">
        <f t="shared" si="276"/>
        <v>9999</v>
      </c>
      <c r="R8868" s="31" t="str">
        <f t="shared" si="277"/>
        <v/>
      </c>
      <c r="S8868" s="29">
        <f>IF($Q8868&lt;Parâmetros!$E$19,$G8868-1,$G8868)</f>
        <v>0</v>
      </c>
    </row>
    <row r="8869" spans="1:19" x14ac:dyDescent="0.25">
      <c r="A8869" s="116"/>
      <c r="B8869" s="65"/>
      <c r="C8869" s="65"/>
      <c r="D8869" s="66"/>
      <c r="E8869" s="67"/>
      <c r="F8869" s="65"/>
      <c r="G8869" s="66"/>
      <c r="J8869" s="65"/>
      <c r="K8869" s="65"/>
      <c r="L8869" s="66"/>
      <c r="M8869" s="65"/>
      <c r="O8869" s="65"/>
      <c r="P8869" s="66"/>
      <c r="Q8869" s="31">
        <f t="shared" si="276"/>
        <v>9999</v>
      </c>
      <c r="R8869" s="31" t="str">
        <f t="shared" si="277"/>
        <v/>
      </c>
      <c r="S8869" s="29">
        <f>IF($Q8869&lt;Parâmetros!$E$19,$G8869-1,$G8869)</f>
        <v>0</v>
      </c>
    </row>
    <row r="8870" spans="1:19" x14ac:dyDescent="0.25">
      <c r="A8870" s="116"/>
      <c r="B8870" s="65"/>
      <c r="C8870" s="65"/>
      <c r="D8870" s="66"/>
      <c r="E8870" s="67"/>
      <c r="F8870" s="65"/>
      <c r="G8870" s="66"/>
      <c r="J8870" s="65"/>
      <c r="K8870" s="65"/>
      <c r="L8870" s="66"/>
      <c r="M8870" s="65"/>
      <c r="O8870" s="65"/>
      <c r="P8870" s="66"/>
      <c r="Q8870" s="31">
        <f t="shared" si="276"/>
        <v>9999</v>
      </c>
      <c r="R8870" s="31" t="str">
        <f t="shared" si="277"/>
        <v/>
      </c>
      <c r="S8870" s="29">
        <f>IF($Q8870&lt;Parâmetros!$E$19,$G8870-1,$G8870)</f>
        <v>0</v>
      </c>
    </row>
    <row r="8871" spans="1:19" x14ac:dyDescent="0.25">
      <c r="A8871" s="116"/>
      <c r="B8871" s="65"/>
      <c r="C8871" s="65"/>
      <c r="D8871" s="66"/>
      <c r="E8871" s="67"/>
      <c r="F8871" s="65"/>
      <c r="G8871" s="66"/>
      <c r="J8871" s="65"/>
      <c r="K8871" s="65"/>
      <c r="L8871" s="66"/>
      <c r="M8871" s="65"/>
      <c r="O8871" s="65"/>
      <c r="P8871" s="66"/>
      <c r="Q8871" s="31">
        <f t="shared" si="276"/>
        <v>9999</v>
      </c>
      <c r="R8871" s="31" t="str">
        <f t="shared" si="277"/>
        <v/>
      </c>
      <c r="S8871" s="29">
        <f>IF($Q8871&lt;Parâmetros!$E$19,$G8871-1,$G8871)</f>
        <v>0</v>
      </c>
    </row>
    <row r="8872" spans="1:19" x14ac:dyDescent="0.25">
      <c r="A8872" s="116"/>
      <c r="B8872" s="65"/>
      <c r="C8872" s="65"/>
      <c r="D8872" s="66"/>
      <c r="E8872" s="67"/>
      <c r="F8872" s="65"/>
      <c r="G8872" s="66"/>
      <c r="J8872" s="65"/>
      <c r="K8872" s="65"/>
      <c r="L8872" s="66"/>
      <c r="M8872" s="65"/>
      <c r="N8872" s="65"/>
      <c r="O8872" s="65"/>
      <c r="P8872" s="66"/>
      <c r="Q8872" s="31">
        <f t="shared" si="276"/>
        <v>9999</v>
      </c>
      <c r="R8872" s="31" t="str">
        <f t="shared" si="277"/>
        <v/>
      </c>
      <c r="S8872" s="29">
        <f>IF($Q8872&lt;Parâmetros!$E$19,$G8872-1,$G8872)</f>
        <v>0</v>
      </c>
    </row>
    <row r="8873" spans="1:19" x14ac:dyDescent="0.25">
      <c r="A8873" s="116"/>
      <c r="B8873" s="65"/>
      <c r="C8873" s="65"/>
      <c r="D8873" s="66"/>
      <c r="E8873" s="67"/>
      <c r="F8873" s="65"/>
      <c r="G8873" s="66"/>
      <c r="J8873" s="65"/>
      <c r="K8873" s="65"/>
      <c r="L8873" s="66"/>
      <c r="M8873" s="65"/>
      <c r="O8873" s="65"/>
      <c r="P8873" s="66"/>
      <c r="Q8873" s="31">
        <f t="shared" si="276"/>
        <v>9999</v>
      </c>
      <c r="R8873" s="31" t="str">
        <f t="shared" si="277"/>
        <v/>
      </c>
      <c r="S8873" s="29">
        <f>IF($Q8873&lt;Parâmetros!$E$19,$G8873-1,$G8873)</f>
        <v>0</v>
      </c>
    </row>
    <row r="8874" spans="1:19" x14ac:dyDescent="0.25">
      <c r="A8874" s="116"/>
      <c r="B8874" s="65"/>
      <c r="C8874" s="65"/>
      <c r="D8874" s="66"/>
      <c r="E8874" s="67"/>
      <c r="F8874" s="65"/>
      <c r="G8874" s="66"/>
      <c r="J8874" s="65"/>
      <c r="K8874" s="65"/>
      <c r="L8874" s="66"/>
      <c r="M8874" s="65"/>
      <c r="O8874" s="65"/>
      <c r="P8874" s="66"/>
      <c r="Q8874" s="31">
        <f t="shared" si="276"/>
        <v>9999</v>
      </c>
      <c r="R8874" s="31" t="str">
        <f t="shared" si="277"/>
        <v/>
      </c>
      <c r="S8874" s="29">
        <f>IF($Q8874&lt;Parâmetros!$E$19,$G8874-1,$G8874)</f>
        <v>0</v>
      </c>
    </row>
    <row r="8875" spans="1:19" x14ac:dyDescent="0.25">
      <c r="A8875" s="116"/>
      <c r="B8875" s="65"/>
      <c r="C8875" s="65"/>
      <c r="D8875" s="66"/>
      <c r="E8875" s="67"/>
      <c r="F8875" s="65"/>
      <c r="G8875" s="66"/>
      <c r="J8875" s="65"/>
      <c r="K8875" s="65"/>
      <c r="L8875" s="66"/>
      <c r="M8875" s="65"/>
      <c r="O8875" s="65"/>
      <c r="P8875" s="66"/>
      <c r="Q8875" s="31">
        <f t="shared" si="276"/>
        <v>9999</v>
      </c>
      <c r="R8875" s="31" t="str">
        <f t="shared" si="277"/>
        <v/>
      </c>
      <c r="S8875" s="29">
        <f>IF($Q8875&lt;Parâmetros!$E$19,$G8875-1,$G8875)</f>
        <v>0</v>
      </c>
    </row>
    <row r="8876" spans="1:19" x14ac:dyDescent="0.25">
      <c r="A8876" s="116"/>
      <c r="B8876" s="65"/>
      <c r="C8876" s="65"/>
      <c r="D8876" s="66"/>
      <c r="E8876" s="67"/>
      <c r="F8876" s="65"/>
      <c r="G8876" s="66"/>
      <c r="J8876" s="65"/>
      <c r="K8876" s="65"/>
      <c r="L8876" s="66"/>
      <c r="M8876" s="65"/>
      <c r="O8876" s="65"/>
      <c r="P8876" s="66"/>
      <c r="Q8876" s="31">
        <f t="shared" si="276"/>
        <v>9999</v>
      </c>
      <c r="R8876" s="31" t="str">
        <f t="shared" si="277"/>
        <v/>
      </c>
      <c r="S8876" s="29">
        <f>IF($Q8876&lt;Parâmetros!$E$19,$G8876-1,$G8876)</f>
        <v>0</v>
      </c>
    </row>
    <row r="8877" spans="1:19" x14ac:dyDescent="0.25">
      <c r="A8877" s="116"/>
      <c r="B8877" s="65"/>
      <c r="C8877" s="65"/>
      <c r="D8877" s="66"/>
      <c r="E8877" s="67"/>
      <c r="F8877" s="65"/>
      <c r="G8877" s="66"/>
      <c r="J8877" s="65"/>
      <c r="K8877" s="65"/>
      <c r="L8877" s="66"/>
      <c r="M8877" s="65"/>
      <c r="O8877" s="65"/>
      <c r="P8877" s="66"/>
      <c r="Q8877" s="31">
        <f t="shared" si="276"/>
        <v>9999</v>
      </c>
      <c r="R8877" s="31" t="str">
        <f t="shared" si="277"/>
        <v/>
      </c>
      <c r="S8877" s="29">
        <f>IF($Q8877&lt;Parâmetros!$E$19,$G8877-1,$G8877)</f>
        <v>0</v>
      </c>
    </row>
    <row r="8878" spans="1:19" x14ac:dyDescent="0.25">
      <c r="A8878" s="116"/>
      <c r="B8878" s="65"/>
      <c r="C8878" s="65"/>
      <c r="D8878" s="66"/>
      <c r="E8878" s="67"/>
      <c r="F8878" s="65"/>
      <c r="G8878" s="66"/>
      <c r="J8878" s="65"/>
      <c r="K8878" s="65"/>
      <c r="L8878" s="66"/>
      <c r="M8878" s="65"/>
      <c r="O8878" s="65"/>
      <c r="P8878" s="66"/>
      <c r="Q8878" s="31">
        <f t="shared" si="276"/>
        <v>9999</v>
      </c>
      <c r="R8878" s="31" t="str">
        <f t="shared" si="277"/>
        <v/>
      </c>
      <c r="S8878" s="29">
        <f>IF($Q8878&lt;Parâmetros!$E$19,$G8878-1,$G8878)</f>
        <v>0</v>
      </c>
    </row>
    <row r="8879" spans="1:19" x14ac:dyDescent="0.25">
      <c r="A8879" s="116"/>
      <c r="B8879" s="65"/>
      <c r="C8879" s="65"/>
      <c r="D8879" s="66"/>
      <c r="E8879" s="67"/>
      <c r="F8879" s="65"/>
      <c r="G8879" s="66"/>
      <c r="J8879" s="65"/>
      <c r="K8879" s="65"/>
      <c r="L8879" s="66"/>
      <c r="M8879" s="65"/>
      <c r="O8879" s="65"/>
      <c r="P8879" s="66"/>
      <c r="Q8879" s="31">
        <f t="shared" si="276"/>
        <v>9999</v>
      </c>
      <c r="R8879" s="31" t="str">
        <f t="shared" si="277"/>
        <v/>
      </c>
      <c r="S8879" s="29">
        <f>IF($Q8879&lt;Parâmetros!$E$19,$G8879-1,$G8879)</f>
        <v>0</v>
      </c>
    </row>
    <row r="8880" spans="1:19" x14ac:dyDescent="0.25">
      <c r="A8880" s="116"/>
      <c r="B8880" s="65"/>
      <c r="C8880" s="65"/>
      <c r="D8880" s="66"/>
      <c r="E8880" s="67"/>
      <c r="F8880" s="65"/>
      <c r="G8880" s="66"/>
      <c r="J8880" s="65"/>
      <c r="K8880" s="65"/>
      <c r="L8880" s="66"/>
      <c r="M8880" s="65"/>
      <c r="N8880" s="65"/>
      <c r="O8880" s="65"/>
      <c r="P8880" s="66"/>
      <c r="Q8880" s="31">
        <f t="shared" si="276"/>
        <v>9999</v>
      </c>
      <c r="R8880" s="31" t="str">
        <f t="shared" si="277"/>
        <v/>
      </c>
      <c r="S8880" s="29">
        <f>IF($Q8880&lt;Parâmetros!$E$19,$G8880-1,$G8880)</f>
        <v>0</v>
      </c>
    </row>
    <row r="8881" spans="1:19" x14ac:dyDescent="0.25">
      <c r="A8881" s="116"/>
      <c r="B8881" s="65"/>
      <c r="C8881" s="65"/>
      <c r="D8881" s="66"/>
      <c r="E8881" s="67"/>
      <c r="F8881" s="65"/>
      <c r="G8881" s="66"/>
      <c r="J8881" s="65"/>
      <c r="K8881" s="65"/>
      <c r="L8881" s="66"/>
      <c r="M8881" s="65"/>
      <c r="N8881" s="65"/>
      <c r="O8881" s="65"/>
      <c r="P8881" s="66"/>
      <c r="Q8881" s="31">
        <f t="shared" si="276"/>
        <v>9999</v>
      </c>
      <c r="R8881" s="31" t="str">
        <f t="shared" si="277"/>
        <v/>
      </c>
      <c r="S8881" s="29">
        <f>IF($Q8881&lt;Parâmetros!$E$19,$G8881-1,$G8881)</f>
        <v>0</v>
      </c>
    </row>
    <row r="8882" spans="1:19" x14ac:dyDescent="0.25">
      <c r="A8882" s="116"/>
      <c r="B8882" s="65"/>
      <c r="C8882" s="65"/>
      <c r="D8882" s="66"/>
      <c r="E8882" s="67"/>
      <c r="F8882" s="65"/>
      <c r="G8882" s="66"/>
      <c r="J8882" s="65"/>
      <c r="K8882" s="65"/>
      <c r="L8882" s="66"/>
      <c r="M8882" s="65"/>
      <c r="N8882" s="65"/>
      <c r="O8882" s="65"/>
      <c r="P8882" s="66"/>
      <c r="Q8882" s="31">
        <f t="shared" si="276"/>
        <v>9999</v>
      </c>
      <c r="R8882" s="31" t="str">
        <f t="shared" si="277"/>
        <v/>
      </c>
      <c r="S8882" s="29">
        <f>IF($Q8882&lt;Parâmetros!$E$19,$G8882-1,$G8882)</f>
        <v>0</v>
      </c>
    </row>
    <row r="8883" spans="1:19" x14ac:dyDescent="0.25">
      <c r="A8883" s="116"/>
      <c r="B8883" s="65"/>
      <c r="C8883" s="65"/>
      <c r="D8883" s="66"/>
      <c r="E8883" s="67"/>
      <c r="F8883" s="65"/>
      <c r="G8883" s="66"/>
      <c r="J8883" s="65"/>
      <c r="K8883" s="65"/>
      <c r="L8883" s="66"/>
      <c r="M8883" s="65"/>
      <c r="N8883" s="65"/>
      <c r="O8883" s="65"/>
      <c r="P8883" s="66"/>
      <c r="Q8883" s="31">
        <f t="shared" si="276"/>
        <v>9999</v>
      </c>
      <c r="R8883" s="31" t="str">
        <f t="shared" si="277"/>
        <v/>
      </c>
      <c r="S8883" s="29">
        <f>IF($Q8883&lt;Parâmetros!$E$19,$G8883-1,$G8883)</f>
        <v>0</v>
      </c>
    </row>
    <row r="8884" spans="1:19" x14ac:dyDescent="0.25">
      <c r="A8884" s="116"/>
      <c r="B8884" s="65"/>
      <c r="C8884" s="65"/>
      <c r="D8884" s="66"/>
      <c r="E8884" s="67"/>
      <c r="F8884" s="65"/>
      <c r="G8884" s="66"/>
      <c r="J8884" s="65"/>
      <c r="K8884" s="65"/>
      <c r="L8884" s="66"/>
      <c r="M8884" s="65"/>
      <c r="N8884" s="65"/>
      <c r="O8884" s="65"/>
      <c r="P8884" s="66"/>
      <c r="Q8884" s="31">
        <f t="shared" si="276"/>
        <v>9999</v>
      </c>
      <c r="R8884" s="31" t="str">
        <f t="shared" si="277"/>
        <v/>
      </c>
      <c r="S8884" s="29">
        <f>IF($Q8884&lt;Parâmetros!$E$19,$G8884-1,$G8884)</f>
        <v>0</v>
      </c>
    </row>
    <row r="8885" spans="1:19" x14ac:dyDescent="0.25">
      <c r="A8885" s="116"/>
      <c r="B8885" s="65"/>
      <c r="C8885" s="65"/>
      <c r="D8885" s="66"/>
      <c r="E8885" s="67"/>
      <c r="F8885" s="65"/>
      <c r="G8885" s="66"/>
      <c r="J8885" s="65"/>
      <c r="K8885" s="65"/>
      <c r="L8885" s="66"/>
      <c r="M8885" s="65"/>
      <c r="N8885" s="65"/>
      <c r="O8885" s="65"/>
      <c r="P8885" s="66"/>
      <c r="Q8885" s="31">
        <f t="shared" si="276"/>
        <v>9999</v>
      </c>
      <c r="R8885" s="31" t="str">
        <f t="shared" si="277"/>
        <v/>
      </c>
      <c r="S8885" s="29">
        <f>IF($Q8885&lt;Parâmetros!$E$19,$G8885-1,$G8885)</f>
        <v>0</v>
      </c>
    </row>
    <row r="8886" spans="1:19" x14ac:dyDescent="0.25">
      <c r="A8886" s="116"/>
      <c r="B8886" s="65"/>
      <c r="C8886" s="65"/>
      <c r="D8886" s="66"/>
      <c r="E8886" s="67"/>
      <c r="F8886" s="65"/>
      <c r="G8886" s="66"/>
      <c r="J8886" s="65"/>
      <c r="K8886" s="65"/>
      <c r="L8886" s="66"/>
      <c r="M8886" s="65"/>
      <c r="N8886" s="65"/>
      <c r="O8886" s="65"/>
      <c r="P8886" s="66"/>
      <c r="Q8886" s="31">
        <f t="shared" si="276"/>
        <v>9999</v>
      </c>
      <c r="R8886" s="31" t="str">
        <f t="shared" si="277"/>
        <v/>
      </c>
      <c r="S8886" s="29">
        <f>IF($Q8886&lt;Parâmetros!$E$19,$G8886-1,$G8886)</f>
        <v>0</v>
      </c>
    </row>
    <row r="8887" spans="1:19" x14ac:dyDescent="0.25">
      <c r="A8887" s="116"/>
      <c r="B8887" s="65"/>
      <c r="C8887" s="65"/>
      <c r="D8887" s="66"/>
      <c r="E8887" s="67"/>
      <c r="F8887" s="65"/>
      <c r="G8887" s="66"/>
      <c r="J8887" s="65"/>
      <c r="K8887" s="65"/>
      <c r="L8887" s="66"/>
      <c r="M8887" s="65"/>
      <c r="N8887" s="65"/>
      <c r="O8887" s="65"/>
      <c r="P8887" s="66"/>
      <c r="Q8887" s="31">
        <f t="shared" si="276"/>
        <v>9999</v>
      </c>
      <c r="R8887" s="31" t="str">
        <f t="shared" si="277"/>
        <v/>
      </c>
      <c r="S8887" s="29">
        <f>IF($Q8887&lt;Parâmetros!$E$19,$G8887-1,$G8887)</f>
        <v>0</v>
      </c>
    </row>
    <row r="8888" spans="1:19" x14ac:dyDescent="0.25">
      <c r="A8888" s="116"/>
      <c r="B8888" s="65"/>
      <c r="C8888" s="65"/>
      <c r="D8888" s="66"/>
      <c r="E8888" s="67"/>
      <c r="F8888" s="65"/>
      <c r="G8888" s="66"/>
      <c r="J8888" s="65"/>
      <c r="K8888" s="65"/>
      <c r="L8888" s="66"/>
      <c r="M8888" s="65"/>
      <c r="N8888" s="65"/>
      <c r="O8888" s="65"/>
      <c r="P8888" s="66"/>
      <c r="Q8888" s="31">
        <f t="shared" si="276"/>
        <v>9999</v>
      </c>
      <c r="R8888" s="31" t="str">
        <f t="shared" si="277"/>
        <v/>
      </c>
      <c r="S8888" s="29">
        <f>IF($Q8888&lt;Parâmetros!$E$19,$G8888-1,$G8888)</f>
        <v>0</v>
      </c>
    </row>
    <row r="8889" spans="1:19" x14ac:dyDescent="0.25">
      <c r="A8889" s="116"/>
      <c r="B8889" s="65"/>
      <c r="C8889" s="65"/>
      <c r="D8889" s="66"/>
      <c r="E8889" s="67"/>
      <c r="F8889" s="65"/>
      <c r="G8889" s="66"/>
      <c r="J8889" s="65"/>
      <c r="K8889" s="65"/>
      <c r="L8889" s="66"/>
      <c r="M8889" s="65"/>
      <c r="O8889" s="65"/>
      <c r="P8889" s="66"/>
      <c r="Q8889" s="31">
        <f t="shared" si="276"/>
        <v>9999</v>
      </c>
      <c r="R8889" s="31" t="str">
        <f t="shared" si="277"/>
        <v/>
      </c>
      <c r="S8889" s="29">
        <f>IF($Q8889&lt;Parâmetros!$E$19,$G8889-1,$G8889)</f>
        <v>0</v>
      </c>
    </row>
    <row r="8890" spans="1:19" x14ac:dyDescent="0.25">
      <c r="A8890" s="116"/>
      <c r="B8890" s="65"/>
      <c r="C8890" s="65"/>
      <c r="D8890" s="66"/>
      <c r="E8890" s="67"/>
      <c r="F8890" s="65"/>
      <c r="G8890" s="66"/>
      <c r="J8890" s="65"/>
      <c r="K8890" s="65"/>
      <c r="L8890" s="66"/>
      <c r="M8890" s="65"/>
      <c r="O8890" s="65"/>
      <c r="P8890" s="66"/>
      <c r="Q8890" s="31">
        <f t="shared" si="276"/>
        <v>9999</v>
      </c>
      <c r="R8890" s="31" t="str">
        <f t="shared" si="277"/>
        <v/>
      </c>
      <c r="S8890" s="29">
        <f>IF($Q8890&lt;Parâmetros!$E$19,$G8890-1,$G8890)</f>
        <v>0</v>
      </c>
    </row>
    <row r="8891" spans="1:19" x14ac:dyDescent="0.25">
      <c r="A8891" s="116"/>
      <c r="B8891" s="65"/>
      <c r="C8891" s="65"/>
      <c r="D8891" s="66"/>
      <c r="E8891" s="67"/>
      <c r="F8891" s="65"/>
      <c r="G8891" s="66"/>
      <c r="J8891" s="65"/>
      <c r="K8891" s="65"/>
      <c r="L8891" s="66"/>
      <c r="M8891" s="65"/>
      <c r="N8891" s="65"/>
      <c r="O8891" s="65"/>
      <c r="P8891" s="66"/>
      <c r="Q8891" s="31">
        <f t="shared" si="276"/>
        <v>9999</v>
      </c>
      <c r="R8891" s="31" t="str">
        <f t="shared" si="277"/>
        <v/>
      </c>
      <c r="S8891" s="29">
        <f>IF($Q8891&lt;Parâmetros!$E$19,$G8891-1,$G8891)</f>
        <v>0</v>
      </c>
    </row>
    <row r="8892" spans="1:19" x14ac:dyDescent="0.25">
      <c r="A8892" s="116"/>
      <c r="B8892" s="65"/>
      <c r="C8892" s="65"/>
      <c r="D8892" s="66"/>
      <c r="E8892" s="67"/>
      <c r="F8892" s="65"/>
      <c r="G8892" s="66"/>
      <c r="J8892" s="65"/>
      <c r="K8892" s="65"/>
      <c r="L8892" s="66"/>
      <c r="M8892" s="65"/>
      <c r="N8892" s="65"/>
      <c r="O8892" s="65"/>
      <c r="P8892" s="66"/>
      <c r="Q8892" s="31">
        <f t="shared" ref="Q8892:Q8955" si="278">IFERROR(VALUE(LEFT($J8892,2))*60+VALUE(MID($J8892,4,2)),9999)</f>
        <v>9999</v>
      </c>
      <c r="R8892" s="31" t="str">
        <f t="shared" ref="R8892:R8955" si="279">IFERROR(VALUE(LEFT($K8892,2))*60+VALUE(MID($K8892,4,2)),"")</f>
        <v/>
      </c>
      <c r="S8892" s="29">
        <f>IF($Q8892&lt;Parâmetros!$E$19,$G8892-1,$G8892)</f>
        <v>0</v>
      </c>
    </row>
    <row r="8893" spans="1:19" x14ac:dyDescent="0.25">
      <c r="A8893" s="116"/>
      <c r="B8893" s="65"/>
      <c r="C8893" s="65"/>
      <c r="D8893" s="66"/>
      <c r="E8893" s="67"/>
      <c r="F8893" s="65"/>
      <c r="G8893" s="66"/>
      <c r="J8893" s="65"/>
      <c r="K8893" s="65"/>
      <c r="L8893" s="66"/>
      <c r="M8893" s="65"/>
      <c r="N8893" s="65"/>
      <c r="O8893" s="65"/>
      <c r="P8893" s="66"/>
      <c r="Q8893" s="31">
        <f t="shared" si="278"/>
        <v>9999</v>
      </c>
      <c r="R8893" s="31" t="str">
        <f t="shared" si="279"/>
        <v/>
      </c>
      <c r="S8893" s="29">
        <f>IF($Q8893&lt;Parâmetros!$E$19,$G8893-1,$G8893)</f>
        <v>0</v>
      </c>
    </row>
    <row r="8894" spans="1:19" x14ac:dyDescent="0.25">
      <c r="A8894" s="116"/>
      <c r="B8894" s="65"/>
      <c r="C8894" s="65"/>
      <c r="D8894" s="66"/>
      <c r="E8894" s="67"/>
      <c r="F8894" s="65"/>
      <c r="G8894" s="66"/>
      <c r="J8894" s="65"/>
      <c r="K8894" s="65"/>
      <c r="L8894" s="66"/>
      <c r="M8894" s="65"/>
      <c r="N8894" s="65"/>
      <c r="O8894" s="65"/>
      <c r="P8894" s="66"/>
      <c r="Q8894" s="31">
        <f t="shared" si="278"/>
        <v>9999</v>
      </c>
      <c r="R8894" s="31" t="str">
        <f t="shared" si="279"/>
        <v/>
      </c>
      <c r="S8894" s="29">
        <f>IF($Q8894&lt;Parâmetros!$E$19,$G8894-1,$G8894)</f>
        <v>0</v>
      </c>
    </row>
    <row r="8895" spans="1:19" x14ac:dyDescent="0.25">
      <c r="A8895" s="116"/>
      <c r="B8895" s="65"/>
      <c r="C8895" s="65"/>
      <c r="D8895" s="66"/>
      <c r="E8895" s="67"/>
      <c r="F8895" s="65"/>
      <c r="G8895" s="66"/>
      <c r="J8895" s="65"/>
      <c r="K8895" s="65"/>
      <c r="L8895" s="66"/>
      <c r="M8895" s="65"/>
      <c r="N8895" s="65"/>
      <c r="O8895" s="65"/>
      <c r="P8895" s="66"/>
      <c r="Q8895" s="31">
        <f t="shared" si="278"/>
        <v>9999</v>
      </c>
      <c r="R8895" s="31" t="str">
        <f t="shared" si="279"/>
        <v/>
      </c>
      <c r="S8895" s="29">
        <f>IF($Q8895&lt;Parâmetros!$E$19,$G8895-1,$G8895)</f>
        <v>0</v>
      </c>
    </row>
    <row r="8896" spans="1:19" x14ac:dyDescent="0.25">
      <c r="A8896" s="116"/>
      <c r="B8896" s="65"/>
      <c r="C8896" s="65"/>
      <c r="D8896" s="66"/>
      <c r="E8896" s="67"/>
      <c r="F8896" s="65"/>
      <c r="G8896" s="66"/>
      <c r="J8896" s="65"/>
      <c r="K8896" s="65"/>
      <c r="L8896" s="66"/>
      <c r="M8896" s="65"/>
      <c r="N8896" s="65"/>
      <c r="O8896" s="65"/>
      <c r="P8896" s="66"/>
      <c r="Q8896" s="31">
        <f t="shared" si="278"/>
        <v>9999</v>
      </c>
      <c r="R8896" s="31" t="str">
        <f t="shared" si="279"/>
        <v/>
      </c>
      <c r="S8896" s="29">
        <f>IF($Q8896&lt;Parâmetros!$E$19,$G8896-1,$G8896)</f>
        <v>0</v>
      </c>
    </row>
    <row r="8897" spans="1:19" x14ac:dyDescent="0.25">
      <c r="A8897" s="116"/>
      <c r="B8897" s="65"/>
      <c r="C8897" s="65"/>
      <c r="D8897" s="66"/>
      <c r="E8897" s="67"/>
      <c r="F8897" s="65"/>
      <c r="G8897" s="66"/>
      <c r="J8897" s="65"/>
      <c r="K8897" s="65"/>
      <c r="L8897" s="66"/>
      <c r="M8897" s="65"/>
      <c r="O8897" s="65"/>
      <c r="P8897" s="66"/>
      <c r="Q8897" s="31">
        <f t="shared" si="278"/>
        <v>9999</v>
      </c>
      <c r="R8897" s="31" t="str">
        <f t="shared" si="279"/>
        <v/>
      </c>
      <c r="S8897" s="29">
        <f>IF($Q8897&lt;Parâmetros!$E$19,$G8897-1,$G8897)</f>
        <v>0</v>
      </c>
    </row>
    <row r="8898" spans="1:19" x14ac:dyDescent="0.25">
      <c r="A8898" s="116"/>
      <c r="B8898" s="65"/>
      <c r="C8898" s="65"/>
      <c r="D8898" s="66"/>
      <c r="E8898" s="67"/>
      <c r="F8898" s="65"/>
      <c r="G8898" s="66"/>
      <c r="J8898" s="65"/>
      <c r="K8898" s="65"/>
      <c r="L8898" s="66"/>
      <c r="M8898" s="65"/>
      <c r="N8898" s="65"/>
      <c r="O8898" s="65"/>
      <c r="P8898" s="66"/>
      <c r="Q8898" s="31">
        <f t="shared" si="278"/>
        <v>9999</v>
      </c>
      <c r="R8898" s="31" t="str">
        <f t="shared" si="279"/>
        <v/>
      </c>
      <c r="S8898" s="29">
        <f>IF($Q8898&lt;Parâmetros!$E$19,$G8898-1,$G8898)</f>
        <v>0</v>
      </c>
    </row>
    <row r="8899" spans="1:19" x14ac:dyDescent="0.25">
      <c r="A8899" s="116"/>
      <c r="B8899" s="65"/>
      <c r="C8899" s="65"/>
      <c r="D8899" s="66"/>
      <c r="E8899" s="67"/>
      <c r="F8899" s="65"/>
      <c r="G8899" s="66"/>
      <c r="J8899" s="65"/>
      <c r="K8899" s="65"/>
      <c r="L8899" s="66"/>
      <c r="M8899" s="65"/>
      <c r="O8899" s="65"/>
      <c r="P8899" s="66"/>
      <c r="Q8899" s="31">
        <f t="shared" si="278"/>
        <v>9999</v>
      </c>
      <c r="R8899" s="31" t="str">
        <f t="shared" si="279"/>
        <v/>
      </c>
      <c r="S8899" s="29">
        <f>IF($Q8899&lt;Parâmetros!$E$19,$G8899-1,$G8899)</f>
        <v>0</v>
      </c>
    </row>
    <row r="8900" spans="1:19" x14ac:dyDescent="0.25">
      <c r="A8900" s="116"/>
      <c r="B8900" s="65"/>
      <c r="C8900" s="65"/>
      <c r="D8900" s="66"/>
      <c r="E8900" s="67"/>
      <c r="F8900" s="65"/>
      <c r="G8900" s="66"/>
      <c r="J8900" s="65"/>
      <c r="K8900" s="65"/>
      <c r="L8900" s="66"/>
      <c r="M8900" s="65"/>
      <c r="O8900" s="65"/>
      <c r="P8900" s="66"/>
      <c r="Q8900" s="31">
        <f t="shared" si="278"/>
        <v>9999</v>
      </c>
      <c r="R8900" s="31" t="str">
        <f t="shared" si="279"/>
        <v/>
      </c>
      <c r="S8900" s="29">
        <f>IF($Q8900&lt;Parâmetros!$E$19,$G8900-1,$G8900)</f>
        <v>0</v>
      </c>
    </row>
    <row r="8901" spans="1:19" x14ac:dyDescent="0.25">
      <c r="A8901" s="116"/>
      <c r="B8901" s="65"/>
      <c r="C8901" s="65"/>
      <c r="D8901" s="66"/>
      <c r="E8901" s="67"/>
      <c r="F8901" s="65"/>
      <c r="G8901" s="66"/>
      <c r="J8901" s="65"/>
      <c r="K8901" s="65"/>
      <c r="L8901" s="66"/>
      <c r="M8901" s="65"/>
      <c r="O8901" s="65"/>
      <c r="P8901" s="66"/>
      <c r="Q8901" s="31">
        <f t="shared" si="278"/>
        <v>9999</v>
      </c>
      <c r="R8901" s="31" t="str">
        <f t="shared" si="279"/>
        <v/>
      </c>
      <c r="S8901" s="29">
        <f>IF($Q8901&lt;Parâmetros!$E$19,$G8901-1,$G8901)</f>
        <v>0</v>
      </c>
    </row>
    <row r="8902" spans="1:19" x14ac:dyDescent="0.25">
      <c r="A8902" s="116"/>
      <c r="B8902" s="65"/>
      <c r="C8902" s="65"/>
      <c r="D8902" s="66"/>
      <c r="E8902" s="67"/>
      <c r="F8902" s="65"/>
      <c r="G8902" s="66"/>
      <c r="J8902" s="65"/>
      <c r="K8902" s="65"/>
      <c r="L8902" s="66"/>
      <c r="M8902" s="65"/>
      <c r="O8902" s="65"/>
      <c r="P8902" s="66"/>
      <c r="Q8902" s="31">
        <f t="shared" si="278"/>
        <v>9999</v>
      </c>
      <c r="R8902" s="31" t="str">
        <f t="shared" si="279"/>
        <v/>
      </c>
      <c r="S8902" s="29">
        <f>IF($Q8902&lt;Parâmetros!$E$19,$G8902-1,$G8902)</f>
        <v>0</v>
      </c>
    </row>
    <row r="8903" spans="1:19" x14ac:dyDescent="0.25">
      <c r="A8903" s="116"/>
      <c r="B8903" s="65"/>
      <c r="C8903" s="65"/>
      <c r="D8903" s="66"/>
      <c r="E8903" s="67"/>
      <c r="F8903" s="65"/>
      <c r="G8903" s="66"/>
      <c r="J8903" s="65"/>
      <c r="K8903" s="65"/>
      <c r="L8903" s="66"/>
      <c r="M8903" s="65"/>
      <c r="O8903" s="65"/>
      <c r="P8903" s="66"/>
      <c r="Q8903" s="31">
        <f t="shared" si="278"/>
        <v>9999</v>
      </c>
      <c r="R8903" s="31" t="str">
        <f t="shared" si="279"/>
        <v/>
      </c>
      <c r="S8903" s="29">
        <f>IF($Q8903&lt;Parâmetros!$E$19,$G8903-1,$G8903)</f>
        <v>0</v>
      </c>
    </row>
    <row r="8904" spans="1:19" x14ac:dyDescent="0.25">
      <c r="A8904" s="116"/>
      <c r="B8904" s="65"/>
      <c r="C8904" s="65"/>
      <c r="D8904" s="66"/>
      <c r="E8904" s="67"/>
      <c r="F8904" s="65"/>
      <c r="G8904" s="66"/>
      <c r="J8904" s="65"/>
      <c r="K8904" s="65"/>
      <c r="L8904" s="66"/>
      <c r="M8904" s="65"/>
      <c r="N8904" s="65"/>
      <c r="O8904" s="65"/>
      <c r="P8904" s="66"/>
      <c r="Q8904" s="31">
        <f t="shared" si="278"/>
        <v>9999</v>
      </c>
      <c r="R8904" s="31" t="str">
        <f t="shared" si="279"/>
        <v/>
      </c>
      <c r="S8904" s="29">
        <f>IF($Q8904&lt;Parâmetros!$E$19,$G8904-1,$G8904)</f>
        <v>0</v>
      </c>
    </row>
    <row r="8905" spans="1:19" x14ac:dyDescent="0.25">
      <c r="A8905" s="116"/>
      <c r="B8905" s="65"/>
      <c r="C8905" s="65"/>
      <c r="D8905" s="66"/>
      <c r="E8905" s="67"/>
      <c r="F8905" s="65"/>
      <c r="G8905" s="66"/>
      <c r="J8905" s="65"/>
      <c r="K8905" s="65"/>
      <c r="L8905" s="66"/>
      <c r="M8905" s="65"/>
      <c r="N8905" s="65"/>
      <c r="O8905" s="65"/>
      <c r="P8905" s="66"/>
      <c r="Q8905" s="31">
        <f t="shared" si="278"/>
        <v>9999</v>
      </c>
      <c r="R8905" s="31" t="str">
        <f t="shared" si="279"/>
        <v/>
      </c>
      <c r="S8905" s="29">
        <f>IF($Q8905&lt;Parâmetros!$E$19,$G8905-1,$G8905)</f>
        <v>0</v>
      </c>
    </row>
    <row r="8906" spans="1:19" x14ac:dyDescent="0.25">
      <c r="A8906" s="116"/>
      <c r="B8906" s="65"/>
      <c r="C8906" s="65"/>
      <c r="D8906" s="66"/>
      <c r="E8906" s="67"/>
      <c r="F8906" s="65"/>
      <c r="G8906" s="66"/>
      <c r="J8906" s="65"/>
      <c r="K8906" s="65"/>
      <c r="L8906" s="66"/>
      <c r="M8906" s="65"/>
      <c r="N8906" s="65"/>
      <c r="O8906" s="65"/>
      <c r="P8906" s="66"/>
      <c r="Q8906" s="31">
        <f t="shared" si="278"/>
        <v>9999</v>
      </c>
      <c r="R8906" s="31" t="str">
        <f t="shared" si="279"/>
        <v/>
      </c>
      <c r="S8906" s="29">
        <f>IF($Q8906&lt;Parâmetros!$E$19,$G8906-1,$G8906)</f>
        <v>0</v>
      </c>
    </row>
    <row r="8907" spans="1:19" x14ac:dyDescent="0.25">
      <c r="A8907" s="116"/>
      <c r="B8907" s="65"/>
      <c r="C8907" s="65"/>
      <c r="D8907" s="66"/>
      <c r="E8907" s="67"/>
      <c r="F8907" s="65"/>
      <c r="G8907" s="66"/>
      <c r="J8907" s="65"/>
      <c r="K8907" s="65"/>
      <c r="L8907" s="66"/>
      <c r="M8907" s="65"/>
      <c r="N8907" s="65"/>
      <c r="O8907" s="65"/>
      <c r="P8907" s="66"/>
      <c r="Q8907" s="31">
        <f t="shared" si="278"/>
        <v>9999</v>
      </c>
      <c r="R8907" s="31" t="str">
        <f t="shared" si="279"/>
        <v/>
      </c>
      <c r="S8907" s="29">
        <f>IF($Q8907&lt;Parâmetros!$E$19,$G8907-1,$G8907)</f>
        <v>0</v>
      </c>
    </row>
    <row r="8908" spans="1:19" x14ac:dyDescent="0.25">
      <c r="A8908" s="116"/>
      <c r="B8908" s="65"/>
      <c r="C8908" s="65"/>
      <c r="D8908" s="66"/>
      <c r="E8908" s="67"/>
      <c r="F8908" s="65"/>
      <c r="G8908" s="66"/>
      <c r="J8908" s="65"/>
      <c r="K8908" s="65"/>
      <c r="L8908" s="66"/>
      <c r="M8908" s="65"/>
      <c r="N8908" s="65"/>
      <c r="O8908" s="65"/>
      <c r="P8908" s="66"/>
      <c r="Q8908" s="31">
        <f t="shared" si="278"/>
        <v>9999</v>
      </c>
      <c r="R8908" s="31" t="str">
        <f t="shared" si="279"/>
        <v/>
      </c>
      <c r="S8908" s="29">
        <f>IF($Q8908&lt;Parâmetros!$E$19,$G8908-1,$G8908)</f>
        <v>0</v>
      </c>
    </row>
    <row r="8909" spans="1:19" x14ac:dyDescent="0.25">
      <c r="A8909" s="116"/>
      <c r="B8909" s="65"/>
      <c r="C8909" s="65"/>
      <c r="D8909" s="66"/>
      <c r="E8909" s="67"/>
      <c r="F8909" s="65"/>
      <c r="G8909" s="66"/>
      <c r="J8909" s="65"/>
      <c r="K8909" s="65"/>
      <c r="L8909" s="66"/>
      <c r="M8909" s="65"/>
      <c r="N8909" s="65"/>
      <c r="O8909" s="65"/>
      <c r="P8909" s="66"/>
      <c r="Q8909" s="31">
        <f t="shared" si="278"/>
        <v>9999</v>
      </c>
      <c r="R8909" s="31" t="str">
        <f t="shared" si="279"/>
        <v/>
      </c>
      <c r="S8909" s="29">
        <f>IF($Q8909&lt;Parâmetros!$E$19,$G8909-1,$G8909)</f>
        <v>0</v>
      </c>
    </row>
    <row r="8910" spans="1:19" x14ac:dyDescent="0.25">
      <c r="A8910" s="116"/>
      <c r="B8910" s="65"/>
      <c r="C8910" s="65"/>
      <c r="D8910" s="66"/>
      <c r="E8910" s="67"/>
      <c r="F8910" s="65"/>
      <c r="G8910" s="66"/>
      <c r="J8910" s="65"/>
      <c r="K8910" s="65"/>
      <c r="L8910" s="66"/>
      <c r="M8910" s="65"/>
      <c r="N8910" s="65"/>
      <c r="O8910" s="65"/>
      <c r="P8910" s="66"/>
      <c r="Q8910" s="31">
        <f t="shared" si="278"/>
        <v>9999</v>
      </c>
      <c r="R8910" s="31" t="str">
        <f t="shared" si="279"/>
        <v/>
      </c>
      <c r="S8910" s="29">
        <f>IF($Q8910&lt;Parâmetros!$E$19,$G8910-1,$G8910)</f>
        <v>0</v>
      </c>
    </row>
    <row r="8911" spans="1:19" x14ac:dyDescent="0.25">
      <c r="A8911" s="116"/>
      <c r="B8911" s="65"/>
      <c r="C8911" s="65"/>
      <c r="D8911" s="66"/>
      <c r="E8911" s="67"/>
      <c r="F8911" s="65"/>
      <c r="G8911" s="66"/>
      <c r="J8911" s="65"/>
      <c r="K8911" s="65"/>
      <c r="L8911" s="66"/>
      <c r="M8911" s="65"/>
      <c r="O8911" s="65"/>
      <c r="P8911" s="66"/>
      <c r="Q8911" s="31">
        <f t="shared" si="278"/>
        <v>9999</v>
      </c>
      <c r="R8911" s="31" t="str">
        <f t="shared" si="279"/>
        <v/>
      </c>
      <c r="S8911" s="29">
        <f>IF($Q8911&lt;Parâmetros!$E$19,$G8911-1,$G8911)</f>
        <v>0</v>
      </c>
    </row>
    <row r="8912" spans="1:19" x14ac:dyDescent="0.25">
      <c r="A8912" s="116"/>
      <c r="B8912" s="65"/>
      <c r="C8912" s="65"/>
      <c r="D8912" s="66"/>
      <c r="E8912" s="67"/>
      <c r="F8912" s="65"/>
      <c r="G8912" s="66"/>
      <c r="J8912" s="65"/>
      <c r="K8912" s="65"/>
      <c r="L8912" s="66"/>
      <c r="M8912" s="65"/>
      <c r="O8912" s="65"/>
      <c r="P8912" s="66"/>
      <c r="Q8912" s="31">
        <f t="shared" si="278"/>
        <v>9999</v>
      </c>
      <c r="R8912" s="31" t="str">
        <f t="shared" si="279"/>
        <v/>
      </c>
      <c r="S8912" s="29">
        <f>IF($Q8912&lt;Parâmetros!$E$19,$G8912-1,$G8912)</f>
        <v>0</v>
      </c>
    </row>
    <row r="8913" spans="1:19" x14ac:dyDescent="0.25">
      <c r="A8913" s="116"/>
      <c r="B8913" s="65"/>
      <c r="C8913" s="65"/>
      <c r="D8913" s="66"/>
      <c r="E8913" s="67"/>
      <c r="F8913" s="65"/>
      <c r="G8913" s="66"/>
      <c r="J8913" s="65"/>
      <c r="K8913" s="65"/>
      <c r="L8913" s="66"/>
      <c r="M8913" s="65"/>
      <c r="O8913" s="65"/>
      <c r="P8913" s="66"/>
      <c r="Q8913" s="31">
        <f t="shared" si="278"/>
        <v>9999</v>
      </c>
      <c r="R8913" s="31" t="str">
        <f t="shared" si="279"/>
        <v/>
      </c>
      <c r="S8913" s="29">
        <f>IF($Q8913&lt;Parâmetros!$E$19,$G8913-1,$G8913)</f>
        <v>0</v>
      </c>
    </row>
    <row r="8914" spans="1:19" x14ac:dyDescent="0.25">
      <c r="A8914" s="116"/>
      <c r="B8914" s="65"/>
      <c r="C8914" s="65"/>
      <c r="D8914" s="66"/>
      <c r="E8914" s="67"/>
      <c r="F8914" s="65"/>
      <c r="G8914" s="66"/>
      <c r="J8914" s="65"/>
      <c r="K8914" s="65"/>
      <c r="L8914" s="66"/>
      <c r="M8914" s="65"/>
      <c r="O8914" s="65"/>
      <c r="P8914" s="66"/>
      <c r="Q8914" s="31">
        <f t="shared" si="278"/>
        <v>9999</v>
      </c>
      <c r="R8914" s="31" t="str">
        <f t="shared" si="279"/>
        <v/>
      </c>
      <c r="S8914" s="29">
        <f>IF($Q8914&lt;Parâmetros!$E$19,$G8914-1,$G8914)</f>
        <v>0</v>
      </c>
    </row>
    <row r="8915" spans="1:19" x14ac:dyDescent="0.25">
      <c r="A8915" s="116"/>
      <c r="B8915" s="65"/>
      <c r="C8915" s="65"/>
      <c r="D8915" s="66"/>
      <c r="E8915" s="67"/>
      <c r="F8915" s="65"/>
      <c r="G8915" s="66"/>
      <c r="J8915" s="65"/>
      <c r="K8915" s="65"/>
      <c r="L8915" s="66"/>
      <c r="M8915" s="65"/>
      <c r="N8915" s="65"/>
      <c r="O8915" s="65"/>
      <c r="P8915" s="66"/>
      <c r="Q8915" s="31">
        <f t="shared" si="278"/>
        <v>9999</v>
      </c>
      <c r="R8915" s="31" t="str">
        <f t="shared" si="279"/>
        <v/>
      </c>
      <c r="S8915" s="29">
        <f>IF($Q8915&lt;Parâmetros!$E$19,$G8915-1,$G8915)</f>
        <v>0</v>
      </c>
    </row>
    <row r="8916" spans="1:19" x14ac:dyDescent="0.25">
      <c r="A8916" s="116"/>
      <c r="B8916" s="65"/>
      <c r="C8916" s="65"/>
      <c r="D8916" s="66"/>
      <c r="E8916" s="67"/>
      <c r="F8916" s="65"/>
      <c r="G8916" s="66"/>
      <c r="J8916" s="65"/>
      <c r="K8916" s="65"/>
      <c r="L8916" s="66"/>
      <c r="M8916" s="65"/>
      <c r="O8916" s="65"/>
      <c r="P8916" s="66"/>
      <c r="Q8916" s="31">
        <f t="shared" si="278"/>
        <v>9999</v>
      </c>
      <c r="R8916" s="31" t="str">
        <f t="shared" si="279"/>
        <v/>
      </c>
      <c r="S8916" s="29">
        <f>IF($Q8916&lt;Parâmetros!$E$19,$G8916-1,$G8916)</f>
        <v>0</v>
      </c>
    </row>
    <row r="8917" spans="1:19" x14ac:dyDescent="0.25">
      <c r="A8917" s="116"/>
      <c r="B8917" s="65"/>
      <c r="C8917" s="65"/>
      <c r="D8917" s="66"/>
      <c r="E8917" s="67"/>
      <c r="F8917" s="65"/>
      <c r="G8917" s="66"/>
      <c r="J8917" s="65"/>
      <c r="K8917" s="65"/>
      <c r="L8917" s="66"/>
      <c r="M8917" s="65"/>
      <c r="O8917" s="65"/>
      <c r="P8917" s="66"/>
      <c r="Q8917" s="31">
        <f t="shared" si="278"/>
        <v>9999</v>
      </c>
      <c r="R8917" s="31" t="str">
        <f t="shared" si="279"/>
        <v/>
      </c>
      <c r="S8917" s="29">
        <f>IF($Q8917&lt;Parâmetros!$E$19,$G8917-1,$G8917)</f>
        <v>0</v>
      </c>
    </row>
    <row r="8918" spans="1:19" x14ac:dyDescent="0.25">
      <c r="A8918" s="116"/>
      <c r="B8918" s="65"/>
      <c r="C8918" s="65"/>
      <c r="D8918" s="66"/>
      <c r="E8918" s="67"/>
      <c r="F8918" s="65"/>
      <c r="G8918" s="66"/>
      <c r="J8918" s="65"/>
      <c r="K8918" s="65"/>
      <c r="L8918" s="66"/>
      <c r="M8918" s="65"/>
      <c r="O8918" s="65"/>
      <c r="P8918" s="66"/>
      <c r="Q8918" s="31">
        <f t="shared" si="278"/>
        <v>9999</v>
      </c>
      <c r="R8918" s="31" t="str">
        <f t="shared" si="279"/>
        <v/>
      </c>
      <c r="S8918" s="29">
        <f>IF($Q8918&lt;Parâmetros!$E$19,$G8918-1,$G8918)</f>
        <v>0</v>
      </c>
    </row>
    <row r="8919" spans="1:19" x14ac:dyDescent="0.25">
      <c r="A8919" s="116"/>
      <c r="B8919" s="65"/>
      <c r="C8919" s="65"/>
      <c r="D8919" s="66"/>
      <c r="E8919" s="67"/>
      <c r="F8919" s="65"/>
      <c r="G8919" s="66"/>
      <c r="J8919" s="65"/>
      <c r="K8919" s="65"/>
      <c r="L8919" s="66"/>
      <c r="M8919" s="65"/>
      <c r="O8919" s="65"/>
      <c r="P8919" s="66"/>
      <c r="Q8919" s="31">
        <f t="shared" si="278"/>
        <v>9999</v>
      </c>
      <c r="R8919" s="31" t="str">
        <f t="shared" si="279"/>
        <v/>
      </c>
      <c r="S8919" s="29">
        <f>IF($Q8919&lt;Parâmetros!$E$19,$G8919-1,$G8919)</f>
        <v>0</v>
      </c>
    </row>
    <row r="8920" spans="1:19" x14ac:dyDescent="0.25">
      <c r="A8920" s="116"/>
      <c r="B8920" s="65"/>
      <c r="C8920" s="65"/>
      <c r="D8920" s="66"/>
      <c r="E8920" s="67"/>
      <c r="F8920" s="65"/>
      <c r="G8920" s="66"/>
      <c r="J8920" s="65"/>
      <c r="K8920" s="65"/>
      <c r="L8920" s="66"/>
      <c r="M8920" s="65"/>
      <c r="O8920" s="65"/>
      <c r="P8920" s="66"/>
      <c r="Q8920" s="31">
        <f t="shared" si="278"/>
        <v>9999</v>
      </c>
      <c r="R8920" s="31" t="str">
        <f t="shared" si="279"/>
        <v/>
      </c>
      <c r="S8920" s="29">
        <f>IF($Q8920&lt;Parâmetros!$E$19,$G8920-1,$G8920)</f>
        <v>0</v>
      </c>
    </row>
    <row r="8921" spans="1:19" x14ac:dyDescent="0.25">
      <c r="A8921" s="116"/>
      <c r="B8921" s="65"/>
      <c r="C8921" s="65"/>
      <c r="D8921" s="66"/>
      <c r="E8921" s="67"/>
      <c r="F8921" s="65"/>
      <c r="G8921" s="66"/>
      <c r="J8921" s="65"/>
      <c r="K8921" s="65"/>
      <c r="L8921" s="66"/>
      <c r="M8921" s="65"/>
      <c r="O8921" s="65"/>
      <c r="P8921" s="66"/>
      <c r="Q8921" s="31">
        <f t="shared" si="278"/>
        <v>9999</v>
      </c>
      <c r="R8921" s="31" t="str">
        <f t="shared" si="279"/>
        <v/>
      </c>
      <c r="S8921" s="29">
        <f>IF($Q8921&lt;Parâmetros!$E$19,$G8921-1,$G8921)</f>
        <v>0</v>
      </c>
    </row>
    <row r="8922" spans="1:19" x14ac:dyDescent="0.25">
      <c r="A8922" s="116"/>
      <c r="B8922" s="65"/>
      <c r="C8922" s="65"/>
      <c r="D8922" s="66"/>
      <c r="E8922" s="67"/>
      <c r="F8922" s="65"/>
      <c r="G8922" s="66"/>
      <c r="J8922" s="65"/>
      <c r="K8922" s="65"/>
      <c r="L8922" s="66"/>
      <c r="M8922" s="65"/>
      <c r="O8922" s="65"/>
      <c r="P8922" s="66"/>
      <c r="Q8922" s="31">
        <f t="shared" si="278"/>
        <v>9999</v>
      </c>
      <c r="R8922" s="31" t="str">
        <f t="shared" si="279"/>
        <v/>
      </c>
      <c r="S8922" s="29">
        <f>IF($Q8922&lt;Parâmetros!$E$19,$G8922-1,$G8922)</f>
        <v>0</v>
      </c>
    </row>
    <row r="8923" spans="1:19" x14ac:dyDescent="0.25">
      <c r="A8923" s="116"/>
      <c r="B8923" s="65"/>
      <c r="C8923" s="65"/>
      <c r="D8923" s="66"/>
      <c r="E8923" s="67"/>
      <c r="F8923" s="65"/>
      <c r="G8923" s="66"/>
      <c r="J8923" s="65"/>
      <c r="K8923" s="65"/>
      <c r="L8923" s="66"/>
      <c r="M8923" s="65"/>
      <c r="O8923" s="65"/>
      <c r="P8923" s="66"/>
      <c r="Q8923" s="31">
        <f t="shared" si="278"/>
        <v>9999</v>
      </c>
      <c r="R8923" s="31" t="str">
        <f t="shared" si="279"/>
        <v/>
      </c>
      <c r="S8923" s="29">
        <f>IF($Q8923&lt;Parâmetros!$E$19,$G8923-1,$G8923)</f>
        <v>0</v>
      </c>
    </row>
    <row r="8924" spans="1:19" x14ac:dyDescent="0.25">
      <c r="A8924" s="116"/>
      <c r="B8924" s="65"/>
      <c r="C8924" s="65"/>
      <c r="D8924" s="66"/>
      <c r="E8924" s="67"/>
      <c r="F8924" s="65"/>
      <c r="G8924" s="66"/>
      <c r="J8924" s="65"/>
      <c r="K8924" s="65"/>
      <c r="L8924" s="66"/>
      <c r="M8924" s="65"/>
      <c r="O8924" s="65"/>
      <c r="P8924" s="66"/>
      <c r="Q8924" s="31">
        <f t="shared" si="278"/>
        <v>9999</v>
      </c>
      <c r="R8924" s="31" t="str">
        <f t="shared" si="279"/>
        <v/>
      </c>
      <c r="S8924" s="29">
        <f>IF($Q8924&lt;Parâmetros!$E$19,$G8924-1,$G8924)</f>
        <v>0</v>
      </c>
    </row>
    <row r="8925" spans="1:19" x14ac:dyDescent="0.25">
      <c r="A8925" s="116"/>
      <c r="B8925" s="65"/>
      <c r="C8925" s="65"/>
      <c r="D8925" s="66"/>
      <c r="E8925" s="67"/>
      <c r="F8925" s="65"/>
      <c r="G8925" s="66"/>
      <c r="J8925" s="65"/>
      <c r="K8925" s="65"/>
      <c r="L8925" s="66"/>
      <c r="M8925" s="65"/>
      <c r="O8925" s="65"/>
      <c r="P8925" s="66"/>
      <c r="Q8925" s="31">
        <f t="shared" si="278"/>
        <v>9999</v>
      </c>
      <c r="R8925" s="31" t="str">
        <f t="shared" si="279"/>
        <v/>
      </c>
      <c r="S8925" s="29">
        <f>IF($Q8925&lt;Parâmetros!$E$19,$G8925-1,$G8925)</f>
        <v>0</v>
      </c>
    </row>
    <row r="8926" spans="1:19" x14ac:dyDescent="0.25">
      <c r="A8926" s="116"/>
      <c r="B8926" s="65"/>
      <c r="C8926" s="65"/>
      <c r="D8926" s="66"/>
      <c r="E8926" s="67"/>
      <c r="F8926" s="65"/>
      <c r="G8926" s="66"/>
      <c r="J8926" s="65"/>
      <c r="K8926" s="65"/>
      <c r="L8926" s="66"/>
      <c r="M8926" s="65"/>
      <c r="O8926" s="65"/>
      <c r="P8926" s="66"/>
      <c r="Q8926" s="31">
        <f t="shared" si="278"/>
        <v>9999</v>
      </c>
      <c r="R8926" s="31" t="str">
        <f t="shared" si="279"/>
        <v/>
      </c>
      <c r="S8926" s="29">
        <f>IF($Q8926&lt;Parâmetros!$E$19,$G8926-1,$G8926)</f>
        <v>0</v>
      </c>
    </row>
    <row r="8927" spans="1:19" x14ac:dyDescent="0.25">
      <c r="A8927" s="116"/>
      <c r="B8927" s="65"/>
      <c r="C8927" s="65"/>
      <c r="D8927" s="66"/>
      <c r="E8927" s="67"/>
      <c r="F8927" s="65"/>
      <c r="G8927" s="66"/>
      <c r="J8927" s="65"/>
      <c r="K8927" s="65"/>
      <c r="L8927" s="66"/>
      <c r="M8927" s="65"/>
      <c r="O8927" s="65"/>
      <c r="P8927" s="66"/>
      <c r="Q8927" s="31">
        <f t="shared" si="278"/>
        <v>9999</v>
      </c>
      <c r="R8927" s="31" t="str">
        <f t="shared" si="279"/>
        <v/>
      </c>
      <c r="S8927" s="29">
        <f>IF($Q8927&lt;Parâmetros!$E$19,$G8927-1,$G8927)</f>
        <v>0</v>
      </c>
    </row>
    <row r="8928" spans="1:19" x14ac:dyDescent="0.25">
      <c r="A8928" s="116"/>
      <c r="B8928" s="65"/>
      <c r="C8928" s="65"/>
      <c r="D8928" s="66"/>
      <c r="E8928" s="67"/>
      <c r="F8928" s="65"/>
      <c r="G8928" s="66"/>
      <c r="J8928" s="65"/>
      <c r="K8928" s="65"/>
      <c r="L8928" s="66"/>
      <c r="M8928" s="65"/>
      <c r="N8928" s="65"/>
      <c r="O8928" s="65"/>
      <c r="P8928" s="66"/>
      <c r="Q8928" s="31">
        <f t="shared" si="278"/>
        <v>9999</v>
      </c>
      <c r="R8928" s="31" t="str">
        <f t="shared" si="279"/>
        <v/>
      </c>
      <c r="S8928" s="29">
        <f>IF($Q8928&lt;Parâmetros!$E$19,$G8928-1,$G8928)</f>
        <v>0</v>
      </c>
    </row>
    <row r="8929" spans="1:19" x14ac:dyDescent="0.25">
      <c r="A8929" s="116"/>
      <c r="B8929" s="65"/>
      <c r="C8929" s="65"/>
      <c r="D8929" s="66"/>
      <c r="E8929" s="67"/>
      <c r="F8929" s="65"/>
      <c r="G8929" s="66"/>
      <c r="J8929" s="65"/>
      <c r="K8929" s="65"/>
      <c r="L8929" s="66"/>
      <c r="M8929" s="65"/>
      <c r="N8929" s="65"/>
      <c r="O8929" s="65"/>
      <c r="P8929" s="66"/>
      <c r="Q8929" s="31">
        <f t="shared" si="278"/>
        <v>9999</v>
      </c>
      <c r="R8929" s="31" t="str">
        <f t="shared" si="279"/>
        <v/>
      </c>
      <c r="S8929" s="29">
        <f>IF($Q8929&lt;Parâmetros!$E$19,$G8929-1,$G8929)</f>
        <v>0</v>
      </c>
    </row>
    <row r="8930" spans="1:19" x14ac:dyDescent="0.25">
      <c r="A8930" s="116"/>
      <c r="B8930" s="65"/>
      <c r="C8930" s="65"/>
      <c r="D8930" s="66"/>
      <c r="E8930" s="67"/>
      <c r="F8930" s="65"/>
      <c r="G8930" s="66"/>
      <c r="J8930" s="65"/>
      <c r="K8930" s="65"/>
      <c r="L8930" s="66"/>
      <c r="M8930" s="65"/>
      <c r="O8930" s="65"/>
      <c r="P8930" s="66"/>
      <c r="Q8930" s="31">
        <f t="shared" si="278"/>
        <v>9999</v>
      </c>
      <c r="R8930" s="31" t="str">
        <f t="shared" si="279"/>
        <v/>
      </c>
      <c r="S8930" s="29">
        <f>IF($Q8930&lt;Parâmetros!$E$19,$G8930-1,$G8930)</f>
        <v>0</v>
      </c>
    </row>
    <row r="8931" spans="1:19" x14ac:dyDescent="0.25">
      <c r="A8931" s="116"/>
      <c r="B8931" s="65"/>
      <c r="C8931" s="65"/>
      <c r="D8931" s="66"/>
      <c r="E8931" s="67"/>
      <c r="F8931" s="65"/>
      <c r="G8931" s="66"/>
      <c r="J8931" s="65"/>
      <c r="K8931" s="65"/>
      <c r="L8931" s="66"/>
      <c r="M8931" s="65"/>
      <c r="O8931" s="65"/>
      <c r="P8931" s="66"/>
      <c r="Q8931" s="31">
        <f t="shared" si="278"/>
        <v>9999</v>
      </c>
      <c r="R8931" s="31" t="str">
        <f t="shared" si="279"/>
        <v/>
      </c>
      <c r="S8931" s="29">
        <f>IF($Q8931&lt;Parâmetros!$E$19,$G8931-1,$G8931)</f>
        <v>0</v>
      </c>
    </row>
    <row r="8932" spans="1:19" x14ac:dyDescent="0.25">
      <c r="A8932" s="116"/>
      <c r="B8932" s="65"/>
      <c r="C8932" s="65"/>
      <c r="D8932" s="66"/>
      <c r="E8932" s="67"/>
      <c r="F8932" s="65"/>
      <c r="G8932" s="66"/>
      <c r="J8932" s="65"/>
      <c r="K8932" s="65"/>
      <c r="L8932" s="66"/>
      <c r="M8932" s="65"/>
      <c r="O8932" s="65"/>
      <c r="P8932" s="66"/>
      <c r="Q8932" s="31">
        <f t="shared" si="278"/>
        <v>9999</v>
      </c>
      <c r="R8932" s="31" t="str">
        <f t="shared" si="279"/>
        <v/>
      </c>
      <c r="S8932" s="29">
        <f>IF($Q8932&lt;Parâmetros!$E$19,$G8932-1,$G8932)</f>
        <v>0</v>
      </c>
    </row>
    <row r="8933" spans="1:19" x14ac:dyDescent="0.25">
      <c r="A8933" s="116"/>
      <c r="B8933" s="65"/>
      <c r="C8933" s="65"/>
      <c r="D8933" s="66"/>
      <c r="E8933" s="67"/>
      <c r="F8933" s="65"/>
      <c r="G8933" s="66"/>
      <c r="J8933" s="65"/>
      <c r="K8933" s="65"/>
      <c r="L8933" s="66"/>
      <c r="M8933" s="65"/>
      <c r="O8933" s="65"/>
      <c r="P8933" s="66"/>
      <c r="Q8933" s="31">
        <f t="shared" si="278"/>
        <v>9999</v>
      </c>
      <c r="R8933" s="31" t="str">
        <f t="shared" si="279"/>
        <v/>
      </c>
      <c r="S8933" s="29">
        <f>IF($Q8933&lt;Parâmetros!$E$19,$G8933-1,$G8933)</f>
        <v>0</v>
      </c>
    </row>
    <row r="8934" spans="1:19" x14ac:dyDescent="0.25">
      <c r="A8934" s="116"/>
      <c r="B8934" s="65"/>
      <c r="C8934" s="65"/>
      <c r="D8934" s="66"/>
      <c r="E8934" s="67"/>
      <c r="F8934" s="65"/>
      <c r="G8934" s="66"/>
      <c r="J8934" s="65"/>
      <c r="K8934" s="65"/>
      <c r="L8934" s="66"/>
      <c r="M8934" s="65"/>
      <c r="O8934" s="65"/>
      <c r="P8934" s="66"/>
      <c r="Q8934" s="31">
        <f t="shared" si="278"/>
        <v>9999</v>
      </c>
      <c r="R8934" s="31" t="str">
        <f t="shared" si="279"/>
        <v/>
      </c>
      <c r="S8934" s="29">
        <f>IF($Q8934&lt;Parâmetros!$E$19,$G8934-1,$G8934)</f>
        <v>0</v>
      </c>
    </row>
    <row r="8935" spans="1:19" x14ac:dyDescent="0.25">
      <c r="A8935" s="116"/>
      <c r="B8935" s="65"/>
      <c r="C8935" s="65"/>
      <c r="D8935" s="66"/>
      <c r="E8935" s="67"/>
      <c r="F8935" s="65"/>
      <c r="G8935" s="66"/>
      <c r="J8935" s="65"/>
      <c r="K8935" s="65"/>
      <c r="L8935" s="66"/>
      <c r="M8935" s="65"/>
      <c r="O8935" s="65"/>
      <c r="P8935" s="66"/>
      <c r="Q8935" s="31">
        <f t="shared" si="278"/>
        <v>9999</v>
      </c>
      <c r="R8935" s="31" t="str">
        <f t="shared" si="279"/>
        <v/>
      </c>
      <c r="S8935" s="29">
        <f>IF($Q8935&lt;Parâmetros!$E$19,$G8935-1,$G8935)</f>
        <v>0</v>
      </c>
    </row>
    <row r="8936" spans="1:19" x14ac:dyDescent="0.25">
      <c r="A8936" s="116"/>
      <c r="B8936" s="65"/>
      <c r="C8936" s="65"/>
      <c r="D8936" s="66"/>
      <c r="E8936" s="67"/>
      <c r="F8936" s="65"/>
      <c r="G8936" s="66"/>
      <c r="J8936" s="65"/>
      <c r="K8936" s="65"/>
      <c r="L8936" s="66"/>
      <c r="M8936" s="65"/>
      <c r="O8936" s="65"/>
      <c r="P8936" s="66"/>
      <c r="Q8936" s="31">
        <f t="shared" si="278"/>
        <v>9999</v>
      </c>
      <c r="R8936" s="31" t="str">
        <f t="shared" si="279"/>
        <v/>
      </c>
      <c r="S8936" s="29">
        <f>IF($Q8936&lt;Parâmetros!$E$19,$G8936-1,$G8936)</f>
        <v>0</v>
      </c>
    </row>
    <row r="8937" spans="1:19" x14ac:dyDescent="0.25">
      <c r="A8937" s="116"/>
      <c r="B8937" s="65"/>
      <c r="C8937" s="65"/>
      <c r="D8937" s="66"/>
      <c r="E8937" s="67"/>
      <c r="F8937" s="65"/>
      <c r="G8937" s="66"/>
      <c r="J8937" s="65"/>
      <c r="K8937" s="65"/>
      <c r="L8937" s="66"/>
      <c r="M8937" s="65"/>
      <c r="O8937" s="65"/>
      <c r="P8937" s="66"/>
      <c r="Q8937" s="31">
        <f t="shared" si="278"/>
        <v>9999</v>
      </c>
      <c r="R8937" s="31" t="str">
        <f t="shared" si="279"/>
        <v/>
      </c>
      <c r="S8937" s="29">
        <f>IF($Q8937&lt;Parâmetros!$E$19,$G8937-1,$G8937)</f>
        <v>0</v>
      </c>
    </row>
    <row r="8938" spans="1:19" x14ac:dyDescent="0.25">
      <c r="A8938" s="116"/>
      <c r="B8938" s="65"/>
      <c r="C8938" s="65"/>
      <c r="D8938" s="66"/>
      <c r="E8938" s="67"/>
      <c r="F8938" s="65"/>
      <c r="G8938" s="66"/>
      <c r="J8938" s="65"/>
      <c r="K8938" s="65"/>
      <c r="L8938" s="66"/>
      <c r="M8938" s="65"/>
      <c r="O8938" s="65"/>
      <c r="P8938" s="66"/>
      <c r="Q8938" s="31">
        <f t="shared" si="278"/>
        <v>9999</v>
      </c>
      <c r="R8938" s="31" t="str">
        <f t="shared" si="279"/>
        <v/>
      </c>
      <c r="S8938" s="29">
        <f>IF($Q8938&lt;Parâmetros!$E$19,$G8938-1,$G8938)</f>
        <v>0</v>
      </c>
    </row>
    <row r="8939" spans="1:19" x14ac:dyDescent="0.25">
      <c r="A8939" s="116"/>
      <c r="B8939" s="65"/>
      <c r="C8939" s="65"/>
      <c r="D8939" s="66"/>
      <c r="E8939" s="67"/>
      <c r="F8939" s="65"/>
      <c r="G8939" s="66"/>
      <c r="J8939" s="65"/>
      <c r="K8939" s="65"/>
      <c r="L8939" s="66"/>
      <c r="M8939" s="65"/>
      <c r="O8939" s="65"/>
      <c r="P8939" s="66"/>
      <c r="Q8939" s="31">
        <f t="shared" si="278"/>
        <v>9999</v>
      </c>
      <c r="R8939" s="31" t="str">
        <f t="shared" si="279"/>
        <v/>
      </c>
      <c r="S8939" s="29">
        <f>IF($Q8939&lt;Parâmetros!$E$19,$G8939-1,$G8939)</f>
        <v>0</v>
      </c>
    </row>
    <row r="8940" spans="1:19" x14ac:dyDescent="0.25">
      <c r="A8940" s="116"/>
      <c r="B8940" s="65"/>
      <c r="C8940" s="65"/>
      <c r="D8940" s="66"/>
      <c r="E8940" s="67"/>
      <c r="F8940" s="65"/>
      <c r="G8940" s="66"/>
      <c r="J8940" s="65"/>
      <c r="K8940" s="65"/>
      <c r="L8940" s="66"/>
      <c r="M8940" s="65"/>
      <c r="O8940" s="65"/>
      <c r="P8940" s="66"/>
      <c r="Q8940" s="31">
        <f t="shared" si="278"/>
        <v>9999</v>
      </c>
      <c r="R8940" s="31" t="str">
        <f t="shared" si="279"/>
        <v/>
      </c>
      <c r="S8940" s="29">
        <f>IF($Q8940&lt;Parâmetros!$E$19,$G8940-1,$G8940)</f>
        <v>0</v>
      </c>
    </row>
    <row r="8941" spans="1:19" x14ac:dyDescent="0.25">
      <c r="A8941" s="116"/>
      <c r="B8941" s="65"/>
      <c r="C8941" s="65"/>
      <c r="D8941" s="66"/>
      <c r="E8941" s="67"/>
      <c r="F8941" s="65"/>
      <c r="G8941" s="66"/>
      <c r="J8941" s="65"/>
      <c r="K8941" s="65"/>
      <c r="L8941" s="66"/>
      <c r="M8941" s="65"/>
      <c r="O8941" s="65"/>
      <c r="P8941" s="66"/>
      <c r="Q8941" s="31">
        <f t="shared" si="278"/>
        <v>9999</v>
      </c>
      <c r="R8941" s="31" t="str">
        <f t="shared" si="279"/>
        <v/>
      </c>
      <c r="S8941" s="29">
        <f>IF($Q8941&lt;Parâmetros!$E$19,$G8941-1,$G8941)</f>
        <v>0</v>
      </c>
    </row>
    <row r="8942" spans="1:19" x14ac:dyDescent="0.25">
      <c r="A8942" s="116"/>
      <c r="B8942" s="65"/>
      <c r="C8942" s="65"/>
      <c r="D8942" s="66"/>
      <c r="E8942" s="67"/>
      <c r="F8942" s="65"/>
      <c r="G8942" s="66"/>
      <c r="J8942" s="65"/>
      <c r="K8942" s="65"/>
      <c r="L8942" s="66"/>
      <c r="M8942" s="65"/>
      <c r="O8942" s="65"/>
      <c r="P8942" s="66"/>
      <c r="Q8942" s="31">
        <f t="shared" si="278"/>
        <v>9999</v>
      </c>
      <c r="R8942" s="31" t="str">
        <f t="shared" si="279"/>
        <v/>
      </c>
      <c r="S8942" s="29">
        <f>IF($Q8942&lt;Parâmetros!$E$19,$G8942-1,$G8942)</f>
        <v>0</v>
      </c>
    </row>
    <row r="8943" spans="1:19" x14ac:dyDescent="0.25">
      <c r="A8943" s="116"/>
      <c r="B8943" s="65"/>
      <c r="C8943" s="65"/>
      <c r="D8943" s="66"/>
      <c r="E8943" s="67"/>
      <c r="F8943" s="65"/>
      <c r="G8943" s="66"/>
      <c r="J8943" s="65"/>
      <c r="K8943" s="65"/>
      <c r="L8943" s="66"/>
      <c r="M8943" s="65"/>
      <c r="O8943" s="65"/>
      <c r="P8943" s="66"/>
      <c r="Q8943" s="31">
        <f t="shared" si="278"/>
        <v>9999</v>
      </c>
      <c r="R8943" s="31" t="str">
        <f t="shared" si="279"/>
        <v/>
      </c>
      <c r="S8943" s="29">
        <f>IF($Q8943&lt;Parâmetros!$E$19,$G8943-1,$G8943)</f>
        <v>0</v>
      </c>
    </row>
    <row r="8944" spans="1:19" x14ac:dyDescent="0.25">
      <c r="A8944" s="116"/>
      <c r="B8944" s="65"/>
      <c r="C8944" s="65"/>
      <c r="D8944" s="66"/>
      <c r="E8944" s="67"/>
      <c r="F8944" s="65"/>
      <c r="G8944" s="66"/>
      <c r="J8944" s="65"/>
      <c r="K8944" s="65"/>
      <c r="L8944" s="66"/>
      <c r="M8944" s="65"/>
      <c r="O8944" s="65"/>
      <c r="P8944" s="66"/>
      <c r="Q8944" s="31">
        <f t="shared" si="278"/>
        <v>9999</v>
      </c>
      <c r="R8944" s="31" t="str">
        <f t="shared" si="279"/>
        <v/>
      </c>
      <c r="S8944" s="29">
        <f>IF($Q8944&lt;Parâmetros!$E$19,$G8944-1,$G8944)</f>
        <v>0</v>
      </c>
    </row>
    <row r="8945" spans="1:19" x14ac:dyDescent="0.25">
      <c r="A8945" s="116"/>
      <c r="B8945" s="65"/>
      <c r="C8945" s="65"/>
      <c r="D8945" s="66"/>
      <c r="E8945" s="67"/>
      <c r="F8945" s="65"/>
      <c r="G8945" s="66"/>
      <c r="J8945" s="65"/>
      <c r="K8945" s="65"/>
      <c r="L8945" s="66"/>
      <c r="M8945" s="65"/>
      <c r="O8945" s="65"/>
      <c r="P8945" s="66"/>
      <c r="Q8945" s="31">
        <f t="shared" si="278"/>
        <v>9999</v>
      </c>
      <c r="R8945" s="31" t="str">
        <f t="shared" si="279"/>
        <v/>
      </c>
      <c r="S8945" s="29">
        <f>IF($Q8945&lt;Parâmetros!$E$19,$G8945-1,$G8945)</f>
        <v>0</v>
      </c>
    </row>
    <row r="8946" spans="1:19" x14ac:dyDescent="0.25">
      <c r="A8946" s="116"/>
      <c r="B8946" s="65"/>
      <c r="C8946" s="65"/>
      <c r="D8946" s="66"/>
      <c r="E8946" s="67"/>
      <c r="F8946" s="65"/>
      <c r="G8946" s="66"/>
      <c r="J8946" s="65"/>
      <c r="K8946" s="65"/>
      <c r="L8946" s="66"/>
      <c r="M8946" s="65"/>
      <c r="N8946" s="65"/>
      <c r="O8946" s="65"/>
      <c r="P8946" s="66"/>
      <c r="Q8946" s="31">
        <f t="shared" si="278"/>
        <v>9999</v>
      </c>
      <c r="R8946" s="31" t="str">
        <f t="shared" si="279"/>
        <v/>
      </c>
      <c r="S8946" s="29">
        <f>IF($Q8946&lt;Parâmetros!$E$19,$G8946-1,$G8946)</f>
        <v>0</v>
      </c>
    </row>
    <row r="8947" spans="1:19" x14ac:dyDescent="0.25">
      <c r="A8947" s="116"/>
      <c r="B8947" s="65"/>
      <c r="C8947" s="65"/>
      <c r="D8947" s="66"/>
      <c r="E8947" s="67"/>
      <c r="F8947" s="65"/>
      <c r="G8947" s="66"/>
      <c r="J8947" s="65"/>
      <c r="K8947" s="65"/>
      <c r="L8947" s="66"/>
      <c r="M8947" s="65"/>
      <c r="O8947" s="65"/>
      <c r="P8947" s="66"/>
      <c r="Q8947" s="31">
        <f t="shared" si="278"/>
        <v>9999</v>
      </c>
      <c r="R8947" s="31" t="str">
        <f t="shared" si="279"/>
        <v/>
      </c>
      <c r="S8947" s="29">
        <f>IF($Q8947&lt;Parâmetros!$E$19,$G8947-1,$G8947)</f>
        <v>0</v>
      </c>
    </row>
    <row r="8948" spans="1:19" x14ac:dyDescent="0.25">
      <c r="A8948" s="116"/>
      <c r="B8948" s="65"/>
      <c r="C8948" s="65"/>
      <c r="D8948" s="66"/>
      <c r="E8948" s="67"/>
      <c r="F8948" s="65"/>
      <c r="G8948" s="66"/>
      <c r="J8948" s="65"/>
      <c r="K8948" s="65"/>
      <c r="L8948" s="66"/>
      <c r="M8948" s="65"/>
      <c r="O8948" s="65"/>
      <c r="P8948" s="66"/>
      <c r="Q8948" s="31">
        <f t="shared" si="278"/>
        <v>9999</v>
      </c>
      <c r="R8948" s="31" t="str">
        <f t="shared" si="279"/>
        <v/>
      </c>
      <c r="S8948" s="29">
        <f>IF($Q8948&lt;Parâmetros!$E$19,$G8948-1,$G8948)</f>
        <v>0</v>
      </c>
    </row>
    <row r="8949" spans="1:19" x14ac:dyDescent="0.25">
      <c r="A8949" s="116"/>
      <c r="B8949" s="65"/>
      <c r="C8949" s="65"/>
      <c r="D8949" s="66"/>
      <c r="E8949" s="67"/>
      <c r="F8949" s="65"/>
      <c r="G8949" s="66"/>
      <c r="J8949" s="65"/>
      <c r="K8949" s="65"/>
      <c r="L8949" s="66"/>
      <c r="M8949" s="65"/>
      <c r="O8949" s="65"/>
      <c r="P8949" s="66"/>
      <c r="Q8949" s="31">
        <f t="shared" si="278"/>
        <v>9999</v>
      </c>
      <c r="R8949" s="31" t="str">
        <f t="shared" si="279"/>
        <v/>
      </c>
      <c r="S8949" s="29">
        <f>IF($Q8949&lt;Parâmetros!$E$19,$G8949-1,$G8949)</f>
        <v>0</v>
      </c>
    </row>
    <row r="8950" spans="1:19" x14ac:dyDescent="0.25">
      <c r="A8950" s="116"/>
      <c r="B8950" s="65"/>
      <c r="C8950" s="65"/>
      <c r="D8950" s="66"/>
      <c r="E8950" s="67"/>
      <c r="F8950" s="65"/>
      <c r="G8950" s="66"/>
      <c r="J8950" s="65"/>
      <c r="K8950" s="65"/>
      <c r="L8950" s="66"/>
      <c r="M8950" s="65"/>
      <c r="O8950" s="65"/>
      <c r="P8950" s="66"/>
      <c r="Q8950" s="31">
        <f t="shared" si="278"/>
        <v>9999</v>
      </c>
      <c r="R8950" s="31" t="str">
        <f t="shared" si="279"/>
        <v/>
      </c>
      <c r="S8950" s="29">
        <f>IF($Q8950&lt;Parâmetros!$E$19,$G8950-1,$G8950)</f>
        <v>0</v>
      </c>
    </row>
    <row r="8951" spans="1:19" x14ac:dyDescent="0.25">
      <c r="A8951" s="116"/>
      <c r="B8951" s="65"/>
      <c r="C8951" s="65"/>
      <c r="D8951" s="66"/>
      <c r="E8951" s="67"/>
      <c r="F8951" s="65"/>
      <c r="G8951" s="66"/>
      <c r="J8951" s="65"/>
      <c r="K8951" s="65"/>
      <c r="L8951" s="66"/>
      <c r="M8951" s="65"/>
      <c r="O8951" s="65"/>
      <c r="P8951" s="66"/>
      <c r="Q8951" s="31">
        <f t="shared" si="278"/>
        <v>9999</v>
      </c>
      <c r="R8951" s="31" t="str">
        <f t="shared" si="279"/>
        <v/>
      </c>
      <c r="S8951" s="29">
        <f>IF($Q8951&lt;Parâmetros!$E$19,$G8951-1,$G8951)</f>
        <v>0</v>
      </c>
    </row>
    <row r="8952" spans="1:19" x14ac:dyDescent="0.25">
      <c r="A8952" s="116"/>
      <c r="B8952" s="65"/>
      <c r="C8952" s="65"/>
      <c r="D8952" s="66"/>
      <c r="E8952" s="67"/>
      <c r="F8952" s="65"/>
      <c r="G8952" s="66"/>
      <c r="J8952" s="65"/>
      <c r="K8952" s="65"/>
      <c r="L8952" s="66"/>
      <c r="M8952" s="65"/>
      <c r="N8952" s="65"/>
      <c r="O8952" s="65"/>
      <c r="P8952" s="66"/>
      <c r="Q8952" s="31">
        <f t="shared" si="278"/>
        <v>9999</v>
      </c>
      <c r="R8952" s="31" t="str">
        <f t="shared" si="279"/>
        <v/>
      </c>
      <c r="S8952" s="29">
        <f>IF($Q8952&lt;Parâmetros!$E$19,$G8952-1,$G8952)</f>
        <v>0</v>
      </c>
    </row>
    <row r="8953" spans="1:19" x14ac:dyDescent="0.25">
      <c r="A8953" s="116"/>
      <c r="B8953" s="65"/>
      <c r="C8953" s="65"/>
      <c r="D8953" s="66"/>
      <c r="E8953" s="67"/>
      <c r="F8953" s="65"/>
      <c r="G8953" s="66"/>
      <c r="J8953" s="65"/>
      <c r="K8953" s="65"/>
      <c r="L8953" s="66"/>
      <c r="M8953" s="65"/>
      <c r="O8953" s="65"/>
      <c r="P8953" s="66"/>
      <c r="Q8953" s="31">
        <f t="shared" si="278"/>
        <v>9999</v>
      </c>
      <c r="R8953" s="31" t="str">
        <f t="shared" si="279"/>
        <v/>
      </c>
      <c r="S8953" s="29">
        <f>IF($Q8953&lt;Parâmetros!$E$19,$G8953-1,$G8953)</f>
        <v>0</v>
      </c>
    </row>
    <row r="8954" spans="1:19" x14ac:dyDescent="0.25">
      <c r="A8954" s="116"/>
      <c r="B8954" s="65"/>
      <c r="C8954" s="65"/>
      <c r="D8954" s="66"/>
      <c r="E8954" s="67"/>
      <c r="F8954" s="65"/>
      <c r="G8954" s="66"/>
      <c r="J8954" s="65"/>
      <c r="K8954" s="65"/>
      <c r="L8954" s="66"/>
      <c r="M8954" s="65"/>
      <c r="N8954" s="65"/>
      <c r="O8954" s="65"/>
      <c r="P8954" s="66"/>
      <c r="Q8954" s="31">
        <f t="shared" si="278"/>
        <v>9999</v>
      </c>
      <c r="R8954" s="31" t="str">
        <f t="shared" si="279"/>
        <v/>
      </c>
      <c r="S8954" s="29">
        <f>IF($Q8954&lt;Parâmetros!$E$19,$G8954-1,$G8954)</f>
        <v>0</v>
      </c>
    </row>
    <row r="8955" spans="1:19" x14ac:dyDescent="0.25">
      <c r="A8955" s="116"/>
      <c r="B8955" s="65"/>
      <c r="C8955" s="65"/>
      <c r="D8955" s="66"/>
      <c r="E8955" s="67"/>
      <c r="F8955" s="65"/>
      <c r="G8955" s="66"/>
      <c r="J8955" s="65"/>
      <c r="K8955" s="65"/>
      <c r="L8955" s="66"/>
      <c r="M8955" s="65"/>
      <c r="N8955" s="65"/>
      <c r="O8955" s="65"/>
      <c r="P8955" s="66"/>
      <c r="Q8955" s="31">
        <f t="shared" si="278"/>
        <v>9999</v>
      </c>
      <c r="R8955" s="31" t="str">
        <f t="shared" si="279"/>
        <v/>
      </c>
      <c r="S8955" s="29">
        <f>IF($Q8955&lt;Parâmetros!$E$19,$G8955-1,$G8955)</f>
        <v>0</v>
      </c>
    </row>
    <row r="8956" spans="1:19" x14ac:dyDescent="0.25">
      <c r="A8956" s="116"/>
      <c r="B8956" s="65"/>
      <c r="C8956" s="65"/>
      <c r="D8956" s="66"/>
      <c r="E8956" s="67"/>
      <c r="F8956" s="65"/>
      <c r="G8956" s="66"/>
      <c r="J8956" s="65"/>
      <c r="K8956" s="65"/>
      <c r="L8956" s="66"/>
      <c r="M8956" s="65"/>
      <c r="N8956" s="65"/>
      <c r="O8956" s="65"/>
      <c r="P8956" s="66"/>
      <c r="Q8956" s="31">
        <f t="shared" ref="Q8956:Q9019" si="280">IFERROR(VALUE(LEFT($J8956,2))*60+VALUE(MID($J8956,4,2)),9999)</f>
        <v>9999</v>
      </c>
      <c r="R8956" s="31" t="str">
        <f t="shared" ref="R8956:R9019" si="281">IFERROR(VALUE(LEFT($K8956,2))*60+VALUE(MID($K8956,4,2)),"")</f>
        <v/>
      </c>
      <c r="S8956" s="29">
        <f>IF($Q8956&lt;Parâmetros!$E$19,$G8956-1,$G8956)</f>
        <v>0</v>
      </c>
    </row>
    <row r="8957" spans="1:19" x14ac:dyDescent="0.25">
      <c r="A8957" s="116"/>
      <c r="B8957" s="65"/>
      <c r="C8957" s="65"/>
      <c r="D8957" s="66"/>
      <c r="E8957" s="67"/>
      <c r="F8957" s="65"/>
      <c r="G8957" s="66"/>
      <c r="J8957" s="65"/>
      <c r="K8957" s="65"/>
      <c r="L8957" s="66"/>
      <c r="M8957" s="65"/>
      <c r="N8957" s="65"/>
      <c r="O8957" s="65"/>
      <c r="P8957" s="66"/>
      <c r="Q8957" s="31">
        <f t="shared" si="280"/>
        <v>9999</v>
      </c>
      <c r="R8957" s="31" t="str">
        <f t="shared" si="281"/>
        <v/>
      </c>
      <c r="S8957" s="29">
        <f>IF($Q8957&lt;Parâmetros!$E$19,$G8957-1,$G8957)</f>
        <v>0</v>
      </c>
    </row>
    <row r="8958" spans="1:19" x14ac:dyDescent="0.25">
      <c r="A8958" s="116"/>
      <c r="B8958" s="65"/>
      <c r="C8958" s="65"/>
      <c r="D8958" s="66"/>
      <c r="E8958" s="67"/>
      <c r="F8958" s="65"/>
      <c r="G8958" s="66"/>
      <c r="J8958" s="65"/>
      <c r="K8958" s="65"/>
      <c r="L8958" s="66"/>
      <c r="M8958" s="65"/>
      <c r="O8958" s="65"/>
      <c r="P8958" s="66"/>
      <c r="Q8958" s="31">
        <f t="shared" si="280"/>
        <v>9999</v>
      </c>
      <c r="R8958" s="31" t="str">
        <f t="shared" si="281"/>
        <v/>
      </c>
      <c r="S8958" s="29">
        <f>IF($Q8958&lt;Parâmetros!$E$19,$G8958-1,$G8958)</f>
        <v>0</v>
      </c>
    </row>
    <row r="8959" spans="1:19" x14ac:dyDescent="0.25">
      <c r="A8959" s="116"/>
      <c r="B8959" s="65"/>
      <c r="C8959" s="65"/>
      <c r="D8959" s="66"/>
      <c r="E8959" s="67"/>
      <c r="F8959" s="65"/>
      <c r="G8959" s="66"/>
      <c r="J8959" s="65"/>
      <c r="K8959" s="65"/>
      <c r="L8959" s="66"/>
      <c r="M8959" s="65"/>
      <c r="O8959" s="65"/>
      <c r="P8959" s="66"/>
      <c r="Q8959" s="31">
        <f t="shared" si="280"/>
        <v>9999</v>
      </c>
      <c r="R8959" s="31" t="str">
        <f t="shared" si="281"/>
        <v/>
      </c>
      <c r="S8959" s="29">
        <f>IF($Q8959&lt;Parâmetros!$E$19,$G8959-1,$G8959)</f>
        <v>0</v>
      </c>
    </row>
    <row r="8960" spans="1:19" x14ac:dyDescent="0.25">
      <c r="A8960" s="116"/>
      <c r="B8960" s="65"/>
      <c r="C8960" s="65"/>
      <c r="D8960" s="66"/>
      <c r="E8960" s="67"/>
      <c r="F8960" s="65"/>
      <c r="G8960" s="66"/>
      <c r="J8960" s="65"/>
      <c r="K8960" s="65"/>
      <c r="L8960" s="66"/>
      <c r="M8960" s="65"/>
      <c r="O8960" s="65"/>
      <c r="P8960" s="66"/>
      <c r="Q8960" s="31">
        <f t="shared" si="280"/>
        <v>9999</v>
      </c>
      <c r="R8960" s="31" t="str">
        <f t="shared" si="281"/>
        <v/>
      </c>
      <c r="S8960" s="29">
        <f>IF($Q8960&lt;Parâmetros!$E$19,$G8960-1,$G8960)</f>
        <v>0</v>
      </c>
    </row>
    <row r="8961" spans="1:19" x14ac:dyDescent="0.25">
      <c r="A8961" s="116"/>
      <c r="B8961" s="65"/>
      <c r="C8961" s="65"/>
      <c r="D8961" s="66"/>
      <c r="E8961" s="67"/>
      <c r="F8961" s="65"/>
      <c r="G8961" s="66"/>
      <c r="J8961" s="65"/>
      <c r="K8961" s="65"/>
      <c r="L8961" s="66"/>
      <c r="M8961" s="65"/>
      <c r="N8961" s="65"/>
      <c r="O8961" s="65"/>
      <c r="P8961" s="66"/>
      <c r="Q8961" s="31">
        <f t="shared" si="280"/>
        <v>9999</v>
      </c>
      <c r="R8961" s="31" t="str">
        <f t="shared" si="281"/>
        <v/>
      </c>
      <c r="S8961" s="29">
        <f>IF($Q8961&lt;Parâmetros!$E$19,$G8961-1,$G8961)</f>
        <v>0</v>
      </c>
    </row>
    <row r="8962" spans="1:19" x14ac:dyDescent="0.25">
      <c r="A8962" s="116"/>
      <c r="B8962" s="65"/>
      <c r="C8962" s="65"/>
      <c r="D8962" s="66"/>
      <c r="E8962" s="67"/>
      <c r="F8962" s="65"/>
      <c r="G8962" s="66"/>
      <c r="J8962" s="65"/>
      <c r="K8962" s="65"/>
      <c r="L8962" s="66"/>
      <c r="M8962" s="65"/>
      <c r="N8962" s="65"/>
      <c r="O8962" s="65"/>
      <c r="P8962" s="66"/>
      <c r="Q8962" s="31">
        <f t="shared" si="280"/>
        <v>9999</v>
      </c>
      <c r="R8962" s="31" t="str">
        <f t="shared" si="281"/>
        <v/>
      </c>
      <c r="S8962" s="29">
        <f>IF($Q8962&lt;Parâmetros!$E$19,$G8962-1,$G8962)</f>
        <v>0</v>
      </c>
    </row>
    <row r="8963" spans="1:19" x14ac:dyDescent="0.25">
      <c r="A8963" s="116"/>
      <c r="B8963" s="65"/>
      <c r="C8963" s="65"/>
      <c r="D8963" s="66"/>
      <c r="E8963" s="67"/>
      <c r="F8963" s="65"/>
      <c r="G8963" s="66"/>
      <c r="J8963" s="65"/>
      <c r="K8963" s="65"/>
      <c r="L8963" s="66"/>
      <c r="M8963" s="65"/>
      <c r="O8963" s="65"/>
      <c r="P8963" s="66"/>
      <c r="Q8963" s="31">
        <f t="shared" si="280"/>
        <v>9999</v>
      </c>
      <c r="R8963" s="31" t="str">
        <f t="shared" si="281"/>
        <v/>
      </c>
      <c r="S8963" s="29">
        <f>IF($Q8963&lt;Parâmetros!$E$19,$G8963-1,$G8963)</f>
        <v>0</v>
      </c>
    </row>
    <row r="8964" spans="1:19" x14ac:dyDescent="0.25">
      <c r="A8964" s="116"/>
      <c r="B8964" s="65"/>
      <c r="C8964" s="65"/>
      <c r="D8964" s="66"/>
      <c r="E8964" s="67"/>
      <c r="F8964" s="65"/>
      <c r="G8964" s="66"/>
      <c r="J8964" s="65"/>
      <c r="K8964" s="65"/>
      <c r="L8964" s="66"/>
      <c r="M8964" s="65"/>
      <c r="O8964" s="65"/>
      <c r="P8964" s="66"/>
      <c r="Q8964" s="31">
        <f t="shared" si="280"/>
        <v>9999</v>
      </c>
      <c r="R8964" s="31" t="str">
        <f t="shared" si="281"/>
        <v/>
      </c>
      <c r="S8964" s="29">
        <f>IF($Q8964&lt;Parâmetros!$E$19,$G8964-1,$G8964)</f>
        <v>0</v>
      </c>
    </row>
    <row r="8965" spans="1:19" x14ac:dyDescent="0.25">
      <c r="A8965" s="116"/>
      <c r="B8965" s="65"/>
      <c r="C8965" s="65"/>
      <c r="D8965" s="66"/>
      <c r="E8965" s="67"/>
      <c r="F8965" s="65"/>
      <c r="G8965" s="66"/>
      <c r="J8965" s="65"/>
      <c r="K8965" s="65"/>
      <c r="L8965" s="66"/>
      <c r="M8965" s="65"/>
      <c r="O8965" s="65"/>
      <c r="P8965" s="66"/>
      <c r="Q8965" s="31">
        <f t="shared" si="280"/>
        <v>9999</v>
      </c>
      <c r="R8965" s="31" t="str">
        <f t="shared" si="281"/>
        <v/>
      </c>
      <c r="S8965" s="29">
        <f>IF($Q8965&lt;Parâmetros!$E$19,$G8965-1,$G8965)</f>
        <v>0</v>
      </c>
    </row>
    <row r="8966" spans="1:19" x14ac:dyDescent="0.25">
      <c r="A8966" s="116"/>
      <c r="B8966" s="65"/>
      <c r="C8966" s="65"/>
      <c r="D8966" s="66"/>
      <c r="E8966" s="67"/>
      <c r="F8966" s="65"/>
      <c r="G8966" s="66"/>
      <c r="J8966" s="65"/>
      <c r="K8966" s="65"/>
      <c r="L8966" s="66"/>
      <c r="M8966" s="65"/>
      <c r="N8966" s="65"/>
      <c r="O8966" s="65"/>
      <c r="P8966" s="66"/>
      <c r="Q8966" s="31">
        <f t="shared" si="280"/>
        <v>9999</v>
      </c>
      <c r="R8966" s="31" t="str">
        <f t="shared" si="281"/>
        <v/>
      </c>
      <c r="S8966" s="29">
        <f>IF($Q8966&lt;Parâmetros!$E$19,$G8966-1,$G8966)</f>
        <v>0</v>
      </c>
    </row>
    <row r="8967" spans="1:19" x14ac:dyDescent="0.25">
      <c r="A8967" s="116"/>
      <c r="B8967" s="65"/>
      <c r="C8967" s="65"/>
      <c r="D8967" s="66"/>
      <c r="E8967" s="67"/>
      <c r="F8967" s="65"/>
      <c r="G8967" s="66"/>
      <c r="J8967" s="65"/>
      <c r="K8967" s="65"/>
      <c r="L8967" s="66"/>
      <c r="M8967" s="65"/>
      <c r="N8967" s="65"/>
      <c r="O8967" s="65"/>
      <c r="P8967" s="66"/>
      <c r="Q8967" s="31">
        <f t="shared" si="280"/>
        <v>9999</v>
      </c>
      <c r="R8967" s="31" t="str">
        <f t="shared" si="281"/>
        <v/>
      </c>
      <c r="S8967" s="29">
        <f>IF($Q8967&lt;Parâmetros!$E$19,$G8967-1,$G8967)</f>
        <v>0</v>
      </c>
    </row>
    <row r="8968" spans="1:19" x14ac:dyDescent="0.25">
      <c r="A8968" s="116"/>
      <c r="B8968" s="65"/>
      <c r="C8968" s="65"/>
      <c r="D8968" s="66"/>
      <c r="E8968" s="67"/>
      <c r="F8968" s="65"/>
      <c r="G8968" s="66"/>
      <c r="J8968" s="65"/>
      <c r="K8968" s="65"/>
      <c r="L8968" s="66"/>
      <c r="M8968" s="65"/>
      <c r="O8968" s="65"/>
      <c r="P8968" s="66"/>
      <c r="Q8968" s="31">
        <f t="shared" si="280"/>
        <v>9999</v>
      </c>
      <c r="R8968" s="31" t="str">
        <f t="shared" si="281"/>
        <v/>
      </c>
      <c r="S8968" s="29">
        <f>IF($Q8968&lt;Parâmetros!$E$19,$G8968-1,$G8968)</f>
        <v>0</v>
      </c>
    </row>
    <row r="8969" spans="1:19" x14ac:dyDescent="0.25">
      <c r="A8969" s="116"/>
      <c r="B8969" s="65"/>
      <c r="C8969" s="65"/>
      <c r="D8969" s="66"/>
      <c r="E8969" s="67"/>
      <c r="F8969" s="65"/>
      <c r="G8969" s="66"/>
      <c r="J8969" s="65"/>
      <c r="K8969" s="65"/>
      <c r="L8969" s="66"/>
      <c r="M8969" s="65"/>
      <c r="O8969" s="65"/>
      <c r="P8969" s="66"/>
      <c r="Q8969" s="31">
        <f t="shared" si="280"/>
        <v>9999</v>
      </c>
      <c r="R8969" s="31" t="str">
        <f t="shared" si="281"/>
        <v/>
      </c>
      <c r="S8969" s="29">
        <f>IF($Q8969&lt;Parâmetros!$E$19,$G8969-1,$G8969)</f>
        <v>0</v>
      </c>
    </row>
    <row r="8970" spans="1:19" x14ac:dyDescent="0.25">
      <c r="A8970" s="116"/>
      <c r="B8970" s="65"/>
      <c r="C8970" s="65"/>
      <c r="D8970" s="66"/>
      <c r="E8970" s="67"/>
      <c r="F8970" s="65"/>
      <c r="G8970" s="66"/>
      <c r="J8970" s="65"/>
      <c r="K8970" s="65"/>
      <c r="L8970" s="66"/>
      <c r="M8970" s="65"/>
      <c r="O8970" s="65"/>
      <c r="P8970" s="66"/>
      <c r="Q8970" s="31">
        <f t="shared" si="280"/>
        <v>9999</v>
      </c>
      <c r="R8970" s="31" t="str">
        <f t="shared" si="281"/>
        <v/>
      </c>
      <c r="S8970" s="29">
        <f>IF($Q8970&lt;Parâmetros!$E$19,$G8970-1,$G8970)</f>
        <v>0</v>
      </c>
    </row>
    <row r="8971" spans="1:19" x14ac:dyDescent="0.25">
      <c r="A8971" s="116"/>
      <c r="B8971" s="65"/>
      <c r="C8971" s="65"/>
      <c r="D8971" s="66"/>
      <c r="E8971" s="67"/>
      <c r="F8971" s="65"/>
      <c r="G8971" s="66"/>
      <c r="J8971" s="65"/>
      <c r="K8971" s="65"/>
      <c r="L8971" s="66"/>
      <c r="M8971" s="65"/>
      <c r="O8971" s="65"/>
      <c r="P8971" s="66"/>
      <c r="Q8971" s="31">
        <f t="shared" si="280"/>
        <v>9999</v>
      </c>
      <c r="R8971" s="31" t="str">
        <f t="shared" si="281"/>
        <v/>
      </c>
      <c r="S8971" s="29">
        <f>IF($Q8971&lt;Parâmetros!$E$19,$G8971-1,$G8971)</f>
        <v>0</v>
      </c>
    </row>
    <row r="8972" spans="1:19" x14ac:dyDescent="0.25">
      <c r="A8972" s="116"/>
      <c r="B8972" s="65"/>
      <c r="C8972" s="65"/>
      <c r="D8972" s="66"/>
      <c r="E8972" s="67"/>
      <c r="F8972" s="65"/>
      <c r="G8972" s="66"/>
      <c r="J8972" s="65"/>
      <c r="K8972" s="65"/>
      <c r="L8972" s="66"/>
      <c r="M8972" s="65"/>
      <c r="N8972" s="65"/>
      <c r="O8972" s="65"/>
      <c r="P8972" s="66"/>
      <c r="Q8972" s="31">
        <f t="shared" si="280"/>
        <v>9999</v>
      </c>
      <c r="R8972" s="31" t="str">
        <f t="shared" si="281"/>
        <v/>
      </c>
      <c r="S8972" s="29">
        <f>IF($Q8972&lt;Parâmetros!$E$19,$G8972-1,$G8972)</f>
        <v>0</v>
      </c>
    </row>
    <row r="8973" spans="1:19" x14ac:dyDescent="0.25">
      <c r="A8973" s="116"/>
      <c r="B8973" s="65"/>
      <c r="C8973" s="65"/>
      <c r="D8973" s="66"/>
      <c r="E8973" s="67"/>
      <c r="F8973" s="65"/>
      <c r="G8973" s="66"/>
      <c r="J8973" s="65"/>
      <c r="K8973" s="65"/>
      <c r="L8973" s="66"/>
      <c r="M8973" s="65"/>
      <c r="O8973" s="65"/>
      <c r="P8973" s="66"/>
      <c r="Q8973" s="31">
        <f t="shared" si="280"/>
        <v>9999</v>
      </c>
      <c r="R8973" s="31" t="str">
        <f t="shared" si="281"/>
        <v/>
      </c>
      <c r="S8973" s="29">
        <f>IF($Q8973&lt;Parâmetros!$E$19,$G8973-1,$G8973)</f>
        <v>0</v>
      </c>
    </row>
    <row r="8974" spans="1:19" x14ac:dyDescent="0.25">
      <c r="A8974" s="116"/>
      <c r="B8974" s="65"/>
      <c r="C8974" s="65"/>
      <c r="D8974" s="66"/>
      <c r="E8974" s="67"/>
      <c r="F8974" s="65"/>
      <c r="G8974" s="66"/>
      <c r="J8974" s="65"/>
      <c r="K8974" s="65"/>
      <c r="L8974" s="66"/>
      <c r="M8974" s="65"/>
      <c r="N8974" s="65"/>
      <c r="O8974" s="65"/>
      <c r="P8974" s="66"/>
      <c r="Q8974" s="31">
        <f t="shared" si="280"/>
        <v>9999</v>
      </c>
      <c r="R8974" s="31" t="str">
        <f t="shared" si="281"/>
        <v/>
      </c>
      <c r="S8974" s="29">
        <f>IF($Q8974&lt;Parâmetros!$E$19,$G8974-1,$G8974)</f>
        <v>0</v>
      </c>
    </row>
    <row r="8975" spans="1:19" x14ac:dyDescent="0.25">
      <c r="A8975" s="116"/>
      <c r="B8975" s="65"/>
      <c r="C8975" s="65"/>
      <c r="D8975" s="66"/>
      <c r="E8975" s="67"/>
      <c r="F8975" s="65"/>
      <c r="G8975" s="66"/>
      <c r="J8975" s="65"/>
      <c r="K8975" s="65"/>
      <c r="L8975" s="66"/>
      <c r="M8975" s="65"/>
      <c r="N8975" s="65"/>
      <c r="O8975" s="65"/>
      <c r="P8975" s="66"/>
      <c r="Q8975" s="31">
        <f t="shared" si="280"/>
        <v>9999</v>
      </c>
      <c r="R8975" s="31" t="str">
        <f t="shared" si="281"/>
        <v/>
      </c>
      <c r="S8975" s="29">
        <f>IF($Q8975&lt;Parâmetros!$E$19,$G8975-1,$G8975)</f>
        <v>0</v>
      </c>
    </row>
    <row r="8976" spans="1:19" x14ac:dyDescent="0.25">
      <c r="A8976" s="116"/>
      <c r="B8976" s="65"/>
      <c r="C8976" s="65"/>
      <c r="D8976" s="66"/>
      <c r="E8976" s="67"/>
      <c r="F8976" s="65"/>
      <c r="G8976" s="66"/>
      <c r="J8976" s="65"/>
      <c r="K8976" s="65"/>
      <c r="L8976" s="66"/>
      <c r="M8976" s="65"/>
      <c r="O8976" s="65"/>
      <c r="P8976" s="66"/>
      <c r="Q8976" s="31">
        <f t="shared" si="280"/>
        <v>9999</v>
      </c>
      <c r="R8976" s="31" t="str">
        <f t="shared" si="281"/>
        <v/>
      </c>
      <c r="S8976" s="29">
        <f>IF($Q8976&lt;Parâmetros!$E$19,$G8976-1,$G8976)</f>
        <v>0</v>
      </c>
    </row>
    <row r="8977" spans="1:19" x14ac:dyDescent="0.25">
      <c r="A8977" s="116"/>
      <c r="B8977" s="65"/>
      <c r="C8977" s="65"/>
      <c r="D8977" s="66"/>
      <c r="E8977" s="67"/>
      <c r="F8977" s="65"/>
      <c r="G8977" s="66"/>
      <c r="J8977" s="65"/>
      <c r="K8977" s="65"/>
      <c r="L8977" s="66"/>
      <c r="M8977" s="65"/>
      <c r="N8977" s="65"/>
      <c r="O8977" s="65"/>
      <c r="P8977" s="66"/>
      <c r="Q8977" s="31">
        <f t="shared" si="280"/>
        <v>9999</v>
      </c>
      <c r="R8977" s="31" t="str">
        <f t="shared" si="281"/>
        <v/>
      </c>
      <c r="S8977" s="29">
        <f>IF($Q8977&lt;Parâmetros!$E$19,$G8977-1,$G8977)</f>
        <v>0</v>
      </c>
    </row>
    <row r="8978" spans="1:19" x14ac:dyDescent="0.25">
      <c r="A8978" s="116"/>
      <c r="B8978" s="65"/>
      <c r="C8978" s="65"/>
      <c r="D8978" s="66"/>
      <c r="E8978" s="67"/>
      <c r="F8978" s="65"/>
      <c r="G8978" s="66"/>
      <c r="J8978" s="65"/>
      <c r="K8978" s="65"/>
      <c r="L8978" s="66"/>
      <c r="M8978" s="65"/>
      <c r="N8978" s="65"/>
      <c r="O8978" s="65"/>
      <c r="P8978" s="66"/>
      <c r="Q8978" s="31">
        <f t="shared" si="280"/>
        <v>9999</v>
      </c>
      <c r="R8978" s="31" t="str">
        <f t="shared" si="281"/>
        <v/>
      </c>
      <c r="S8978" s="29">
        <f>IF($Q8978&lt;Parâmetros!$E$19,$G8978-1,$G8978)</f>
        <v>0</v>
      </c>
    </row>
    <row r="8979" spans="1:19" x14ac:dyDescent="0.25">
      <c r="A8979" s="116"/>
      <c r="B8979" s="65"/>
      <c r="C8979" s="65"/>
      <c r="D8979" s="66"/>
      <c r="E8979" s="67"/>
      <c r="F8979" s="65"/>
      <c r="G8979" s="66"/>
      <c r="J8979" s="65"/>
      <c r="K8979" s="65"/>
      <c r="L8979" s="66"/>
      <c r="M8979" s="65"/>
      <c r="O8979" s="65"/>
      <c r="P8979" s="66"/>
      <c r="Q8979" s="31">
        <f t="shared" si="280"/>
        <v>9999</v>
      </c>
      <c r="R8979" s="31" t="str">
        <f t="shared" si="281"/>
        <v/>
      </c>
      <c r="S8979" s="29">
        <f>IF($Q8979&lt;Parâmetros!$E$19,$G8979-1,$G8979)</f>
        <v>0</v>
      </c>
    </row>
    <row r="8980" spans="1:19" x14ac:dyDescent="0.25">
      <c r="A8980" s="116"/>
      <c r="B8980" s="65"/>
      <c r="C8980" s="65"/>
      <c r="D8980" s="66"/>
      <c r="E8980" s="67"/>
      <c r="F8980" s="65"/>
      <c r="G8980" s="66"/>
      <c r="J8980" s="65"/>
      <c r="K8980" s="65"/>
      <c r="L8980" s="66"/>
      <c r="M8980" s="65"/>
      <c r="O8980" s="65"/>
      <c r="P8980" s="66"/>
      <c r="Q8980" s="31">
        <f t="shared" si="280"/>
        <v>9999</v>
      </c>
      <c r="R8980" s="31" t="str">
        <f t="shared" si="281"/>
        <v/>
      </c>
      <c r="S8980" s="29">
        <f>IF($Q8980&lt;Parâmetros!$E$19,$G8980-1,$G8980)</f>
        <v>0</v>
      </c>
    </row>
    <row r="8981" spans="1:19" x14ac:dyDescent="0.25">
      <c r="A8981" s="116"/>
      <c r="B8981" s="65"/>
      <c r="C8981" s="65"/>
      <c r="D8981" s="66"/>
      <c r="E8981" s="67"/>
      <c r="F8981" s="65"/>
      <c r="G8981" s="66"/>
      <c r="J8981" s="65"/>
      <c r="K8981" s="65"/>
      <c r="L8981" s="66"/>
      <c r="M8981" s="65"/>
      <c r="N8981" s="65"/>
      <c r="O8981" s="65"/>
      <c r="P8981" s="66"/>
      <c r="Q8981" s="31">
        <f t="shared" si="280"/>
        <v>9999</v>
      </c>
      <c r="R8981" s="31" t="str">
        <f t="shared" si="281"/>
        <v/>
      </c>
      <c r="S8981" s="29">
        <f>IF($Q8981&lt;Parâmetros!$E$19,$G8981-1,$G8981)</f>
        <v>0</v>
      </c>
    </row>
    <row r="8982" spans="1:19" x14ac:dyDescent="0.25">
      <c r="A8982" s="116"/>
      <c r="B8982" s="65"/>
      <c r="C8982" s="65"/>
      <c r="D8982" s="66"/>
      <c r="E8982" s="67"/>
      <c r="F8982" s="65"/>
      <c r="G8982" s="66"/>
      <c r="J8982" s="65"/>
      <c r="K8982" s="65"/>
      <c r="L8982" s="66"/>
      <c r="M8982" s="65"/>
      <c r="O8982" s="65"/>
      <c r="P8982" s="66"/>
      <c r="Q8982" s="31">
        <f t="shared" si="280"/>
        <v>9999</v>
      </c>
      <c r="R8982" s="31" t="str">
        <f t="shared" si="281"/>
        <v/>
      </c>
      <c r="S8982" s="29">
        <f>IF($Q8982&lt;Parâmetros!$E$19,$G8982-1,$G8982)</f>
        <v>0</v>
      </c>
    </row>
    <row r="8983" spans="1:19" x14ac:dyDescent="0.25">
      <c r="A8983" s="116"/>
      <c r="B8983" s="65"/>
      <c r="C8983" s="65"/>
      <c r="D8983" s="66"/>
      <c r="E8983" s="67"/>
      <c r="F8983" s="65"/>
      <c r="G8983" s="66"/>
      <c r="J8983" s="65"/>
      <c r="K8983" s="65"/>
      <c r="L8983" s="66"/>
      <c r="M8983" s="65"/>
      <c r="N8983" s="65"/>
      <c r="O8983" s="65"/>
      <c r="P8983" s="66"/>
      <c r="Q8983" s="31">
        <f t="shared" si="280"/>
        <v>9999</v>
      </c>
      <c r="R8983" s="31" t="str">
        <f t="shared" si="281"/>
        <v/>
      </c>
      <c r="S8983" s="29">
        <f>IF($Q8983&lt;Parâmetros!$E$19,$G8983-1,$G8983)</f>
        <v>0</v>
      </c>
    </row>
    <row r="8984" spans="1:19" x14ac:dyDescent="0.25">
      <c r="A8984" s="116"/>
      <c r="B8984" s="65"/>
      <c r="C8984" s="65"/>
      <c r="D8984" s="66"/>
      <c r="E8984" s="67"/>
      <c r="F8984" s="65"/>
      <c r="G8984" s="66"/>
      <c r="J8984" s="65"/>
      <c r="K8984" s="65"/>
      <c r="L8984" s="66"/>
      <c r="M8984" s="65"/>
      <c r="N8984" s="65"/>
      <c r="O8984" s="65"/>
      <c r="P8984" s="66"/>
      <c r="Q8984" s="31">
        <f t="shared" si="280"/>
        <v>9999</v>
      </c>
      <c r="R8984" s="31" t="str">
        <f t="shared" si="281"/>
        <v/>
      </c>
      <c r="S8984" s="29">
        <f>IF($Q8984&lt;Parâmetros!$E$19,$G8984-1,$G8984)</f>
        <v>0</v>
      </c>
    </row>
    <row r="8985" spans="1:19" x14ac:dyDescent="0.25">
      <c r="A8985" s="116"/>
      <c r="B8985" s="65"/>
      <c r="C8985" s="65"/>
      <c r="D8985" s="66"/>
      <c r="E8985" s="67"/>
      <c r="F8985" s="65"/>
      <c r="G8985" s="66"/>
      <c r="J8985" s="65"/>
      <c r="K8985" s="65"/>
      <c r="L8985" s="66"/>
      <c r="M8985" s="65"/>
      <c r="N8985" s="65"/>
      <c r="O8985" s="65"/>
      <c r="P8985" s="66"/>
      <c r="Q8985" s="31">
        <f t="shared" si="280"/>
        <v>9999</v>
      </c>
      <c r="R8985" s="31" t="str">
        <f t="shared" si="281"/>
        <v/>
      </c>
      <c r="S8985" s="29">
        <f>IF($Q8985&lt;Parâmetros!$E$19,$G8985-1,$G8985)</f>
        <v>0</v>
      </c>
    </row>
    <row r="8986" spans="1:19" x14ac:dyDescent="0.25">
      <c r="A8986" s="116"/>
      <c r="B8986" s="65"/>
      <c r="C8986" s="65"/>
      <c r="D8986" s="66"/>
      <c r="E8986" s="67"/>
      <c r="F8986" s="65"/>
      <c r="G8986" s="66"/>
      <c r="J8986" s="65"/>
      <c r="K8986" s="65"/>
      <c r="L8986" s="66"/>
      <c r="M8986" s="65"/>
      <c r="N8986" s="65"/>
      <c r="O8986" s="65"/>
      <c r="P8986" s="66"/>
      <c r="Q8986" s="31">
        <f t="shared" si="280"/>
        <v>9999</v>
      </c>
      <c r="R8986" s="31" t="str">
        <f t="shared" si="281"/>
        <v/>
      </c>
      <c r="S8986" s="29">
        <f>IF($Q8986&lt;Parâmetros!$E$19,$G8986-1,$G8986)</f>
        <v>0</v>
      </c>
    </row>
    <row r="8987" spans="1:19" x14ac:dyDescent="0.25">
      <c r="A8987" s="116"/>
      <c r="B8987" s="65"/>
      <c r="C8987" s="65"/>
      <c r="D8987" s="66"/>
      <c r="E8987" s="67"/>
      <c r="F8987" s="65"/>
      <c r="G8987" s="66"/>
      <c r="J8987" s="65"/>
      <c r="K8987" s="65"/>
      <c r="L8987" s="66"/>
      <c r="M8987" s="65"/>
      <c r="N8987" s="65"/>
      <c r="O8987" s="65"/>
      <c r="P8987" s="66"/>
      <c r="Q8987" s="31">
        <f t="shared" si="280"/>
        <v>9999</v>
      </c>
      <c r="R8987" s="31" t="str">
        <f t="shared" si="281"/>
        <v/>
      </c>
      <c r="S8987" s="29">
        <f>IF($Q8987&lt;Parâmetros!$E$19,$G8987-1,$G8987)</f>
        <v>0</v>
      </c>
    </row>
    <row r="8988" spans="1:19" x14ac:dyDescent="0.25">
      <c r="A8988" s="116"/>
      <c r="B8988" s="65"/>
      <c r="C8988" s="65"/>
      <c r="D8988" s="66"/>
      <c r="E8988" s="67"/>
      <c r="F8988" s="65"/>
      <c r="G8988" s="66"/>
      <c r="J8988" s="65"/>
      <c r="K8988" s="65"/>
      <c r="L8988" s="66"/>
      <c r="M8988" s="65"/>
      <c r="N8988" s="65"/>
      <c r="O8988" s="65"/>
      <c r="P8988" s="66"/>
      <c r="Q8988" s="31">
        <f t="shared" si="280"/>
        <v>9999</v>
      </c>
      <c r="R8988" s="31" t="str">
        <f t="shared" si="281"/>
        <v/>
      </c>
      <c r="S8988" s="29">
        <f>IF($Q8988&lt;Parâmetros!$E$19,$G8988-1,$G8988)</f>
        <v>0</v>
      </c>
    </row>
    <row r="8989" spans="1:19" x14ac:dyDescent="0.25">
      <c r="A8989" s="116"/>
      <c r="B8989" s="65"/>
      <c r="C8989" s="65"/>
      <c r="D8989" s="66"/>
      <c r="E8989" s="67"/>
      <c r="F8989" s="65"/>
      <c r="G8989" s="66"/>
      <c r="J8989" s="65"/>
      <c r="K8989" s="65"/>
      <c r="L8989" s="66"/>
      <c r="M8989" s="65"/>
      <c r="N8989" s="65"/>
      <c r="O8989" s="65"/>
      <c r="P8989" s="66"/>
      <c r="Q8989" s="31">
        <f t="shared" si="280"/>
        <v>9999</v>
      </c>
      <c r="R8989" s="31" t="str">
        <f t="shared" si="281"/>
        <v/>
      </c>
      <c r="S8989" s="29">
        <f>IF($Q8989&lt;Parâmetros!$E$19,$G8989-1,$G8989)</f>
        <v>0</v>
      </c>
    </row>
    <row r="8990" spans="1:19" x14ac:dyDescent="0.25">
      <c r="A8990" s="116"/>
      <c r="B8990" s="65"/>
      <c r="C8990" s="65"/>
      <c r="D8990" s="66"/>
      <c r="E8990" s="67"/>
      <c r="F8990" s="65"/>
      <c r="G8990" s="66"/>
      <c r="J8990" s="65"/>
      <c r="K8990" s="65"/>
      <c r="L8990" s="66"/>
      <c r="M8990" s="65"/>
      <c r="N8990" s="65"/>
      <c r="O8990" s="65"/>
      <c r="P8990" s="66"/>
      <c r="Q8990" s="31">
        <f t="shared" si="280"/>
        <v>9999</v>
      </c>
      <c r="R8990" s="31" t="str">
        <f t="shared" si="281"/>
        <v/>
      </c>
      <c r="S8990" s="29">
        <f>IF($Q8990&lt;Parâmetros!$E$19,$G8990-1,$G8990)</f>
        <v>0</v>
      </c>
    </row>
    <row r="8991" spans="1:19" x14ac:dyDescent="0.25">
      <c r="A8991" s="116"/>
      <c r="B8991" s="65"/>
      <c r="C8991" s="65"/>
      <c r="D8991" s="66"/>
      <c r="E8991" s="67"/>
      <c r="F8991" s="65"/>
      <c r="G8991" s="66"/>
      <c r="J8991" s="65"/>
      <c r="K8991" s="65"/>
      <c r="L8991" s="66"/>
      <c r="M8991" s="65"/>
      <c r="N8991" s="65"/>
      <c r="O8991" s="65"/>
      <c r="P8991" s="66"/>
      <c r="Q8991" s="31">
        <f t="shared" si="280"/>
        <v>9999</v>
      </c>
      <c r="R8991" s="31" t="str">
        <f t="shared" si="281"/>
        <v/>
      </c>
      <c r="S8991" s="29">
        <f>IF($Q8991&lt;Parâmetros!$E$19,$G8991-1,$G8991)</f>
        <v>0</v>
      </c>
    </row>
    <row r="8992" spans="1:19" x14ac:dyDescent="0.25">
      <c r="A8992" s="116"/>
      <c r="B8992" s="65"/>
      <c r="C8992" s="65"/>
      <c r="D8992" s="66"/>
      <c r="E8992" s="67"/>
      <c r="F8992" s="65"/>
      <c r="G8992" s="66"/>
      <c r="J8992" s="65"/>
      <c r="K8992" s="65"/>
      <c r="L8992" s="66"/>
      <c r="M8992" s="65"/>
      <c r="N8992" s="65"/>
      <c r="O8992" s="65"/>
      <c r="P8992" s="66"/>
      <c r="Q8992" s="31">
        <f t="shared" si="280"/>
        <v>9999</v>
      </c>
      <c r="R8992" s="31" t="str">
        <f t="shared" si="281"/>
        <v/>
      </c>
      <c r="S8992" s="29">
        <f>IF($Q8992&lt;Parâmetros!$E$19,$G8992-1,$G8992)</f>
        <v>0</v>
      </c>
    </row>
    <row r="8993" spans="1:19" x14ac:dyDescent="0.25">
      <c r="A8993" s="116"/>
      <c r="B8993" s="65"/>
      <c r="C8993" s="65"/>
      <c r="D8993" s="66"/>
      <c r="E8993" s="67"/>
      <c r="F8993" s="65"/>
      <c r="G8993" s="66"/>
      <c r="J8993" s="65"/>
      <c r="K8993" s="65"/>
      <c r="L8993" s="66"/>
      <c r="M8993" s="65"/>
      <c r="N8993" s="65"/>
      <c r="O8993" s="65"/>
      <c r="P8993" s="66"/>
      <c r="Q8993" s="31">
        <f t="shared" si="280"/>
        <v>9999</v>
      </c>
      <c r="R8993" s="31" t="str">
        <f t="shared" si="281"/>
        <v/>
      </c>
      <c r="S8993" s="29">
        <f>IF($Q8993&lt;Parâmetros!$E$19,$G8993-1,$G8993)</f>
        <v>0</v>
      </c>
    </row>
    <row r="8994" spans="1:19" x14ac:dyDescent="0.25">
      <c r="A8994" s="116"/>
      <c r="B8994" s="65"/>
      <c r="C8994" s="65"/>
      <c r="D8994" s="66"/>
      <c r="E8994" s="67"/>
      <c r="F8994" s="65"/>
      <c r="G8994" s="66"/>
      <c r="J8994" s="65"/>
      <c r="K8994" s="65"/>
      <c r="L8994" s="66"/>
      <c r="M8994" s="65"/>
      <c r="N8994" s="65"/>
      <c r="O8994" s="65"/>
      <c r="P8994" s="66"/>
      <c r="Q8994" s="31">
        <f t="shared" si="280"/>
        <v>9999</v>
      </c>
      <c r="R8994" s="31" t="str">
        <f t="shared" si="281"/>
        <v/>
      </c>
      <c r="S8994" s="29">
        <f>IF($Q8994&lt;Parâmetros!$E$19,$G8994-1,$G8994)</f>
        <v>0</v>
      </c>
    </row>
    <row r="8995" spans="1:19" x14ac:dyDescent="0.25">
      <c r="A8995" s="116"/>
      <c r="B8995" s="65"/>
      <c r="C8995" s="65"/>
      <c r="D8995" s="66"/>
      <c r="E8995" s="67"/>
      <c r="F8995" s="65"/>
      <c r="G8995" s="66"/>
      <c r="J8995" s="65"/>
      <c r="K8995" s="65"/>
      <c r="L8995" s="66"/>
      <c r="M8995" s="65"/>
      <c r="O8995" s="65"/>
      <c r="P8995" s="66"/>
      <c r="Q8995" s="31">
        <f t="shared" si="280"/>
        <v>9999</v>
      </c>
      <c r="R8995" s="31" t="str">
        <f t="shared" si="281"/>
        <v/>
      </c>
      <c r="S8995" s="29">
        <f>IF($Q8995&lt;Parâmetros!$E$19,$G8995-1,$G8995)</f>
        <v>0</v>
      </c>
    </row>
    <row r="8996" spans="1:19" x14ac:dyDescent="0.25">
      <c r="A8996" s="116"/>
      <c r="B8996" s="65"/>
      <c r="C8996" s="65"/>
      <c r="D8996" s="66"/>
      <c r="E8996" s="67"/>
      <c r="F8996" s="65"/>
      <c r="G8996" s="66"/>
      <c r="J8996" s="65"/>
      <c r="K8996" s="65"/>
      <c r="L8996" s="66"/>
      <c r="M8996" s="65"/>
      <c r="O8996" s="65"/>
      <c r="P8996" s="66"/>
      <c r="Q8996" s="31">
        <f t="shared" si="280"/>
        <v>9999</v>
      </c>
      <c r="R8996" s="31" t="str">
        <f t="shared" si="281"/>
        <v/>
      </c>
      <c r="S8996" s="29">
        <f>IF($Q8996&lt;Parâmetros!$E$19,$G8996-1,$G8996)</f>
        <v>0</v>
      </c>
    </row>
    <row r="8997" spans="1:19" x14ac:dyDescent="0.25">
      <c r="A8997" s="116"/>
      <c r="B8997" s="65"/>
      <c r="C8997" s="65"/>
      <c r="D8997" s="66"/>
      <c r="E8997" s="67"/>
      <c r="F8997" s="65"/>
      <c r="G8997" s="66"/>
      <c r="J8997" s="65"/>
      <c r="K8997" s="65"/>
      <c r="L8997" s="66"/>
      <c r="M8997" s="65"/>
      <c r="O8997" s="65"/>
      <c r="P8997" s="66"/>
      <c r="Q8997" s="31">
        <f t="shared" si="280"/>
        <v>9999</v>
      </c>
      <c r="R8997" s="31" t="str">
        <f t="shared" si="281"/>
        <v/>
      </c>
      <c r="S8997" s="29">
        <f>IF($Q8997&lt;Parâmetros!$E$19,$G8997-1,$G8997)</f>
        <v>0</v>
      </c>
    </row>
    <row r="8998" spans="1:19" x14ac:dyDescent="0.25">
      <c r="A8998" s="116"/>
      <c r="B8998" s="65"/>
      <c r="C8998" s="65"/>
      <c r="D8998" s="66"/>
      <c r="E8998" s="67"/>
      <c r="F8998" s="65"/>
      <c r="G8998" s="66"/>
      <c r="J8998" s="65"/>
      <c r="K8998" s="65"/>
      <c r="L8998" s="66"/>
      <c r="M8998" s="65"/>
      <c r="O8998" s="65"/>
      <c r="P8998" s="66"/>
      <c r="Q8998" s="31">
        <f t="shared" si="280"/>
        <v>9999</v>
      </c>
      <c r="R8998" s="31" t="str">
        <f t="shared" si="281"/>
        <v/>
      </c>
      <c r="S8998" s="29">
        <f>IF($Q8998&lt;Parâmetros!$E$19,$G8998-1,$G8998)</f>
        <v>0</v>
      </c>
    </row>
    <row r="8999" spans="1:19" x14ac:dyDescent="0.25">
      <c r="A8999" s="116"/>
      <c r="B8999" s="65"/>
      <c r="C8999" s="65"/>
      <c r="D8999" s="66"/>
      <c r="E8999" s="67"/>
      <c r="F8999" s="65"/>
      <c r="G8999" s="66"/>
      <c r="J8999" s="65"/>
      <c r="K8999" s="65"/>
      <c r="L8999" s="66"/>
      <c r="M8999" s="65"/>
      <c r="O8999" s="65"/>
      <c r="P8999" s="66"/>
      <c r="Q8999" s="31">
        <f t="shared" si="280"/>
        <v>9999</v>
      </c>
      <c r="R8999" s="31" t="str">
        <f t="shared" si="281"/>
        <v/>
      </c>
      <c r="S8999" s="29">
        <f>IF($Q8999&lt;Parâmetros!$E$19,$G8999-1,$G8999)</f>
        <v>0</v>
      </c>
    </row>
    <row r="9000" spans="1:19" x14ac:dyDescent="0.25">
      <c r="A9000" s="116"/>
      <c r="B9000" s="65"/>
      <c r="C9000" s="65"/>
      <c r="D9000" s="66"/>
      <c r="E9000" s="67"/>
      <c r="F9000" s="65"/>
      <c r="G9000" s="66"/>
      <c r="J9000" s="65"/>
      <c r="K9000" s="65"/>
      <c r="L9000" s="66"/>
      <c r="M9000" s="65"/>
      <c r="O9000" s="65"/>
      <c r="P9000" s="66"/>
      <c r="Q9000" s="31">
        <f t="shared" si="280"/>
        <v>9999</v>
      </c>
      <c r="R9000" s="31" t="str">
        <f t="shared" si="281"/>
        <v/>
      </c>
      <c r="S9000" s="29">
        <f>IF($Q9000&lt;Parâmetros!$E$19,$G9000-1,$G9000)</f>
        <v>0</v>
      </c>
    </row>
    <row r="9001" spans="1:19" x14ac:dyDescent="0.25">
      <c r="A9001" s="116"/>
      <c r="B9001" s="65"/>
      <c r="C9001" s="65"/>
      <c r="D9001" s="66"/>
      <c r="E9001" s="67"/>
      <c r="F9001" s="65"/>
      <c r="G9001" s="66"/>
      <c r="J9001" s="65"/>
      <c r="K9001" s="65"/>
      <c r="L9001" s="66"/>
      <c r="M9001" s="65"/>
      <c r="N9001" s="65"/>
      <c r="O9001" s="65"/>
      <c r="P9001" s="66"/>
      <c r="Q9001" s="31">
        <f t="shared" si="280"/>
        <v>9999</v>
      </c>
      <c r="R9001" s="31" t="str">
        <f t="shared" si="281"/>
        <v/>
      </c>
      <c r="S9001" s="29">
        <f>IF($Q9001&lt;Parâmetros!$E$19,$G9001-1,$G9001)</f>
        <v>0</v>
      </c>
    </row>
    <row r="9002" spans="1:19" x14ac:dyDescent="0.25">
      <c r="A9002" s="116"/>
      <c r="B9002" s="65"/>
      <c r="C9002" s="65"/>
      <c r="D9002" s="66"/>
      <c r="E9002" s="67"/>
      <c r="F9002" s="65"/>
      <c r="G9002" s="66"/>
      <c r="J9002" s="65"/>
      <c r="K9002" s="65"/>
      <c r="L9002" s="66"/>
      <c r="M9002" s="65"/>
      <c r="N9002" s="65"/>
      <c r="O9002" s="65"/>
      <c r="P9002" s="66"/>
      <c r="Q9002" s="31">
        <f t="shared" si="280"/>
        <v>9999</v>
      </c>
      <c r="R9002" s="31" t="str">
        <f t="shared" si="281"/>
        <v/>
      </c>
      <c r="S9002" s="29">
        <f>IF($Q9002&lt;Parâmetros!$E$19,$G9002-1,$G9002)</f>
        <v>0</v>
      </c>
    </row>
    <row r="9003" spans="1:19" x14ac:dyDescent="0.25">
      <c r="A9003" s="116"/>
      <c r="B9003" s="65"/>
      <c r="C9003" s="65"/>
      <c r="D9003" s="66"/>
      <c r="E9003" s="67"/>
      <c r="F9003" s="65"/>
      <c r="G9003" s="66"/>
      <c r="J9003" s="65"/>
      <c r="K9003" s="65"/>
      <c r="L9003" s="66"/>
      <c r="M9003" s="65"/>
      <c r="N9003" s="65"/>
      <c r="O9003" s="65"/>
      <c r="P9003" s="66"/>
      <c r="Q9003" s="31">
        <f t="shared" si="280"/>
        <v>9999</v>
      </c>
      <c r="R9003" s="31" t="str">
        <f t="shared" si="281"/>
        <v/>
      </c>
      <c r="S9003" s="29">
        <f>IF($Q9003&lt;Parâmetros!$E$19,$G9003-1,$G9003)</f>
        <v>0</v>
      </c>
    </row>
    <row r="9004" spans="1:19" x14ac:dyDescent="0.25">
      <c r="A9004" s="116"/>
      <c r="B9004" s="65"/>
      <c r="C9004" s="65"/>
      <c r="D9004" s="66"/>
      <c r="E9004" s="67"/>
      <c r="F9004" s="65"/>
      <c r="G9004" s="66"/>
      <c r="J9004" s="65"/>
      <c r="K9004" s="65"/>
      <c r="L9004" s="66"/>
      <c r="M9004" s="65"/>
      <c r="N9004" s="65"/>
      <c r="O9004" s="65"/>
      <c r="P9004" s="66"/>
      <c r="Q9004" s="31">
        <f t="shared" si="280"/>
        <v>9999</v>
      </c>
      <c r="R9004" s="31" t="str">
        <f t="shared" si="281"/>
        <v/>
      </c>
      <c r="S9004" s="29">
        <f>IF($Q9004&lt;Parâmetros!$E$19,$G9004-1,$G9004)</f>
        <v>0</v>
      </c>
    </row>
    <row r="9005" spans="1:19" x14ac:dyDescent="0.25">
      <c r="A9005" s="116"/>
      <c r="B9005" s="65"/>
      <c r="C9005" s="65"/>
      <c r="D9005" s="66"/>
      <c r="E9005" s="67"/>
      <c r="F9005" s="65"/>
      <c r="G9005" s="66"/>
      <c r="J9005" s="65"/>
      <c r="K9005" s="65"/>
      <c r="L9005" s="66"/>
      <c r="M9005" s="65"/>
      <c r="N9005" s="65"/>
      <c r="O9005" s="65"/>
      <c r="P9005" s="66"/>
      <c r="Q9005" s="31">
        <f t="shared" si="280"/>
        <v>9999</v>
      </c>
      <c r="R9005" s="31" t="str">
        <f t="shared" si="281"/>
        <v/>
      </c>
      <c r="S9005" s="29">
        <f>IF($Q9005&lt;Parâmetros!$E$19,$G9005-1,$G9005)</f>
        <v>0</v>
      </c>
    </row>
    <row r="9006" spans="1:19" x14ac:dyDescent="0.25">
      <c r="A9006" s="116"/>
      <c r="B9006" s="65"/>
      <c r="C9006" s="65"/>
      <c r="D9006" s="66"/>
      <c r="E9006" s="67"/>
      <c r="F9006" s="65"/>
      <c r="G9006" s="66"/>
      <c r="J9006" s="65"/>
      <c r="K9006" s="65"/>
      <c r="L9006" s="66"/>
      <c r="M9006" s="65"/>
      <c r="N9006" s="65"/>
      <c r="O9006" s="65"/>
      <c r="P9006" s="66"/>
      <c r="Q9006" s="31">
        <f t="shared" si="280"/>
        <v>9999</v>
      </c>
      <c r="R9006" s="31" t="str">
        <f t="shared" si="281"/>
        <v/>
      </c>
      <c r="S9006" s="29">
        <f>IF($Q9006&lt;Parâmetros!$E$19,$G9006-1,$G9006)</f>
        <v>0</v>
      </c>
    </row>
    <row r="9007" spans="1:19" x14ac:dyDescent="0.25">
      <c r="A9007" s="116"/>
      <c r="B9007" s="65"/>
      <c r="C9007" s="65"/>
      <c r="D9007" s="66"/>
      <c r="E9007" s="67"/>
      <c r="F9007" s="65"/>
      <c r="G9007" s="66"/>
      <c r="J9007" s="65"/>
      <c r="K9007" s="65"/>
      <c r="L9007" s="66"/>
      <c r="M9007" s="65"/>
      <c r="N9007" s="65"/>
      <c r="O9007" s="65"/>
      <c r="P9007" s="66"/>
      <c r="Q9007" s="31">
        <f t="shared" si="280"/>
        <v>9999</v>
      </c>
      <c r="R9007" s="31" t="str">
        <f t="shared" si="281"/>
        <v/>
      </c>
      <c r="S9007" s="29">
        <f>IF($Q9007&lt;Parâmetros!$E$19,$G9007-1,$G9007)</f>
        <v>0</v>
      </c>
    </row>
    <row r="9008" spans="1:19" x14ac:dyDescent="0.25">
      <c r="A9008" s="116"/>
      <c r="B9008" s="65"/>
      <c r="C9008" s="65"/>
      <c r="D9008" s="66"/>
      <c r="E9008" s="67"/>
      <c r="F9008" s="65"/>
      <c r="G9008" s="66"/>
      <c r="J9008" s="65"/>
      <c r="K9008" s="65"/>
      <c r="L9008" s="66"/>
      <c r="M9008" s="65"/>
      <c r="N9008" s="65"/>
      <c r="O9008" s="65"/>
      <c r="P9008" s="66"/>
      <c r="Q9008" s="31">
        <f t="shared" si="280"/>
        <v>9999</v>
      </c>
      <c r="R9008" s="31" t="str">
        <f t="shared" si="281"/>
        <v/>
      </c>
      <c r="S9008" s="29">
        <f>IF($Q9008&lt;Parâmetros!$E$19,$G9008-1,$G9008)</f>
        <v>0</v>
      </c>
    </row>
    <row r="9009" spans="1:19" x14ac:dyDescent="0.25">
      <c r="A9009" s="116"/>
      <c r="B9009" s="65"/>
      <c r="C9009" s="65"/>
      <c r="D9009" s="66"/>
      <c r="E9009" s="67"/>
      <c r="F9009" s="65"/>
      <c r="G9009" s="66"/>
      <c r="J9009" s="65"/>
      <c r="K9009" s="65"/>
      <c r="L9009" s="66"/>
      <c r="M9009" s="65"/>
      <c r="N9009" s="65"/>
      <c r="O9009" s="65"/>
      <c r="P9009" s="66"/>
      <c r="Q9009" s="31">
        <f t="shared" si="280"/>
        <v>9999</v>
      </c>
      <c r="R9009" s="31" t="str">
        <f t="shared" si="281"/>
        <v/>
      </c>
      <c r="S9009" s="29">
        <f>IF($Q9009&lt;Parâmetros!$E$19,$G9009-1,$G9009)</f>
        <v>0</v>
      </c>
    </row>
    <row r="9010" spans="1:19" x14ac:dyDescent="0.25">
      <c r="A9010" s="116"/>
      <c r="B9010" s="65"/>
      <c r="C9010" s="65"/>
      <c r="D9010" s="66"/>
      <c r="E9010" s="67"/>
      <c r="F9010" s="65"/>
      <c r="G9010" s="66"/>
      <c r="J9010" s="65"/>
      <c r="K9010" s="65"/>
      <c r="L9010" s="66"/>
      <c r="M9010" s="65"/>
      <c r="O9010" s="65"/>
      <c r="P9010" s="66"/>
      <c r="Q9010" s="31">
        <f t="shared" si="280"/>
        <v>9999</v>
      </c>
      <c r="R9010" s="31" t="str">
        <f t="shared" si="281"/>
        <v/>
      </c>
      <c r="S9010" s="29">
        <f>IF($Q9010&lt;Parâmetros!$E$19,$G9010-1,$G9010)</f>
        <v>0</v>
      </c>
    </row>
    <row r="9011" spans="1:19" x14ac:dyDescent="0.25">
      <c r="A9011" s="116"/>
      <c r="B9011" s="65"/>
      <c r="C9011" s="65"/>
      <c r="D9011" s="66"/>
      <c r="E9011" s="67"/>
      <c r="F9011" s="65"/>
      <c r="G9011" s="66"/>
      <c r="J9011" s="65"/>
      <c r="K9011" s="65"/>
      <c r="L9011" s="66"/>
      <c r="M9011" s="65"/>
      <c r="N9011" s="65"/>
      <c r="O9011" s="65"/>
      <c r="P9011" s="66"/>
      <c r="Q9011" s="31">
        <f t="shared" si="280"/>
        <v>9999</v>
      </c>
      <c r="R9011" s="31" t="str">
        <f t="shared" si="281"/>
        <v/>
      </c>
      <c r="S9011" s="29">
        <f>IF($Q9011&lt;Parâmetros!$E$19,$G9011-1,$G9011)</f>
        <v>0</v>
      </c>
    </row>
    <row r="9012" spans="1:19" x14ac:dyDescent="0.25">
      <c r="A9012" s="116"/>
      <c r="B9012" s="65"/>
      <c r="C9012" s="65"/>
      <c r="D9012" s="66"/>
      <c r="E9012" s="67"/>
      <c r="F9012" s="65"/>
      <c r="G9012" s="66"/>
      <c r="J9012" s="65"/>
      <c r="K9012" s="65"/>
      <c r="L9012" s="66"/>
      <c r="M9012" s="65"/>
      <c r="N9012" s="65"/>
      <c r="O9012" s="65"/>
      <c r="P9012" s="66"/>
      <c r="Q9012" s="31">
        <f t="shared" si="280"/>
        <v>9999</v>
      </c>
      <c r="R9012" s="31" t="str">
        <f t="shared" si="281"/>
        <v/>
      </c>
      <c r="S9012" s="29">
        <f>IF($Q9012&lt;Parâmetros!$E$19,$G9012-1,$G9012)</f>
        <v>0</v>
      </c>
    </row>
    <row r="9013" spans="1:19" x14ac:dyDescent="0.25">
      <c r="A9013" s="116"/>
      <c r="B9013" s="65"/>
      <c r="C9013" s="65"/>
      <c r="D9013" s="66"/>
      <c r="E9013" s="67"/>
      <c r="F9013" s="65"/>
      <c r="G9013" s="66"/>
      <c r="J9013" s="65"/>
      <c r="K9013" s="65"/>
      <c r="L9013" s="66"/>
      <c r="M9013" s="65"/>
      <c r="O9013" s="65"/>
      <c r="P9013" s="66"/>
      <c r="Q9013" s="31">
        <f t="shared" si="280"/>
        <v>9999</v>
      </c>
      <c r="R9013" s="31" t="str">
        <f t="shared" si="281"/>
        <v/>
      </c>
      <c r="S9013" s="29">
        <f>IF($Q9013&lt;Parâmetros!$E$19,$G9013-1,$G9013)</f>
        <v>0</v>
      </c>
    </row>
    <row r="9014" spans="1:19" x14ac:dyDescent="0.25">
      <c r="A9014" s="116"/>
      <c r="B9014" s="65"/>
      <c r="C9014" s="65"/>
      <c r="D9014" s="66"/>
      <c r="E9014" s="67"/>
      <c r="F9014" s="65"/>
      <c r="G9014" s="66"/>
      <c r="J9014" s="65"/>
      <c r="K9014" s="65"/>
      <c r="L9014" s="66"/>
      <c r="M9014" s="65"/>
      <c r="O9014" s="65"/>
      <c r="P9014" s="66"/>
      <c r="Q9014" s="31">
        <f t="shared" si="280"/>
        <v>9999</v>
      </c>
      <c r="R9014" s="31" t="str">
        <f t="shared" si="281"/>
        <v/>
      </c>
      <c r="S9014" s="29">
        <f>IF($Q9014&lt;Parâmetros!$E$19,$G9014-1,$G9014)</f>
        <v>0</v>
      </c>
    </row>
    <row r="9015" spans="1:19" x14ac:dyDescent="0.25">
      <c r="A9015" s="116"/>
      <c r="B9015" s="65"/>
      <c r="C9015" s="65"/>
      <c r="D9015" s="66"/>
      <c r="E9015" s="67"/>
      <c r="F9015" s="65"/>
      <c r="G9015" s="66"/>
      <c r="J9015" s="65"/>
      <c r="K9015" s="65"/>
      <c r="L9015" s="66"/>
      <c r="M9015" s="65"/>
      <c r="O9015" s="65"/>
      <c r="P9015" s="66"/>
      <c r="Q9015" s="31">
        <f t="shared" si="280"/>
        <v>9999</v>
      </c>
      <c r="R9015" s="31" t="str">
        <f t="shared" si="281"/>
        <v/>
      </c>
      <c r="S9015" s="29">
        <f>IF($Q9015&lt;Parâmetros!$E$19,$G9015-1,$G9015)</f>
        <v>0</v>
      </c>
    </row>
    <row r="9016" spans="1:19" x14ac:dyDescent="0.25">
      <c r="A9016" s="116"/>
      <c r="B9016" s="65"/>
      <c r="C9016" s="65"/>
      <c r="D9016" s="66"/>
      <c r="E9016" s="67"/>
      <c r="F9016" s="65"/>
      <c r="G9016" s="66"/>
      <c r="J9016" s="65"/>
      <c r="K9016" s="65"/>
      <c r="L9016" s="66"/>
      <c r="M9016" s="65"/>
      <c r="O9016" s="65"/>
      <c r="P9016" s="66"/>
      <c r="Q9016" s="31">
        <f t="shared" si="280"/>
        <v>9999</v>
      </c>
      <c r="R9016" s="31" t="str">
        <f t="shared" si="281"/>
        <v/>
      </c>
      <c r="S9016" s="29">
        <f>IF($Q9016&lt;Parâmetros!$E$19,$G9016-1,$G9016)</f>
        <v>0</v>
      </c>
    </row>
    <row r="9017" spans="1:19" x14ac:dyDescent="0.25">
      <c r="A9017" s="116"/>
      <c r="B9017" s="65"/>
      <c r="C9017" s="65"/>
      <c r="D9017" s="66"/>
      <c r="E9017" s="67"/>
      <c r="F9017" s="65"/>
      <c r="G9017" s="66"/>
      <c r="J9017" s="65"/>
      <c r="K9017" s="65"/>
      <c r="L9017" s="66"/>
      <c r="M9017" s="65"/>
      <c r="N9017" s="65"/>
      <c r="O9017" s="65"/>
      <c r="P9017" s="66"/>
      <c r="Q9017" s="31">
        <f t="shared" si="280"/>
        <v>9999</v>
      </c>
      <c r="R9017" s="31" t="str">
        <f t="shared" si="281"/>
        <v/>
      </c>
      <c r="S9017" s="29">
        <f>IF($Q9017&lt;Parâmetros!$E$19,$G9017-1,$G9017)</f>
        <v>0</v>
      </c>
    </row>
    <row r="9018" spans="1:19" x14ac:dyDescent="0.25">
      <c r="A9018" s="116"/>
      <c r="B9018" s="65"/>
      <c r="C9018" s="65"/>
      <c r="D9018" s="66"/>
      <c r="E9018" s="67"/>
      <c r="F9018" s="65"/>
      <c r="G9018" s="66"/>
      <c r="J9018" s="65"/>
      <c r="K9018" s="65"/>
      <c r="L9018" s="66"/>
      <c r="M9018" s="65"/>
      <c r="N9018" s="65"/>
      <c r="O9018" s="65"/>
      <c r="P9018" s="66"/>
      <c r="Q9018" s="31">
        <f t="shared" si="280"/>
        <v>9999</v>
      </c>
      <c r="R9018" s="31" t="str">
        <f t="shared" si="281"/>
        <v/>
      </c>
      <c r="S9018" s="29">
        <f>IF($Q9018&lt;Parâmetros!$E$19,$G9018-1,$G9018)</f>
        <v>0</v>
      </c>
    </row>
    <row r="9019" spans="1:19" x14ac:dyDescent="0.25">
      <c r="A9019" s="116"/>
      <c r="B9019" s="65"/>
      <c r="C9019" s="65"/>
      <c r="D9019" s="66"/>
      <c r="E9019" s="67"/>
      <c r="F9019" s="65"/>
      <c r="G9019" s="66"/>
      <c r="J9019" s="65"/>
      <c r="K9019" s="65"/>
      <c r="L9019" s="66"/>
      <c r="M9019" s="65"/>
      <c r="N9019" s="65"/>
      <c r="O9019" s="65"/>
      <c r="P9019" s="66"/>
      <c r="Q9019" s="31">
        <f t="shared" si="280"/>
        <v>9999</v>
      </c>
      <c r="R9019" s="31" t="str">
        <f t="shared" si="281"/>
        <v/>
      </c>
      <c r="S9019" s="29">
        <f>IF($Q9019&lt;Parâmetros!$E$19,$G9019-1,$G9019)</f>
        <v>0</v>
      </c>
    </row>
    <row r="9020" spans="1:19" x14ac:dyDescent="0.25">
      <c r="A9020" s="116"/>
      <c r="B9020" s="65"/>
      <c r="C9020" s="65"/>
      <c r="D9020" s="66"/>
      <c r="E9020" s="67"/>
      <c r="F9020" s="65"/>
      <c r="G9020" s="66"/>
      <c r="J9020" s="65"/>
      <c r="K9020" s="65"/>
      <c r="L9020" s="66"/>
      <c r="M9020" s="65"/>
      <c r="N9020" s="65"/>
      <c r="O9020" s="65"/>
      <c r="P9020" s="66"/>
      <c r="Q9020" s="31">
        <f t="shared" ref="Q9020:Q9083" si="282">IFERROR(VALUE(LEFT($J9020,2))*60+VALUE(MID($J9020,4,2)),9999)</f>
        <v>9999</v>
      </c>
      <c r="R9020" s="31" t="str">
        <f t="shared" ref="R9020:R9083" si="283">IFERROR(VALUE(LEFT($K9020,2))*60+VALUE(MID($K9020,4,2)),"")</f>
        <v/>
      </c>
      <c r="S9020" s="29">
        <f>IF($Q9020&lt;Parâmetros!$E$19,$G9020-1,$G9020)</f>
        <v>0</v>
      </c>
    </row>
    <row r="9021" spans="1:19" x14ac:dyDescent="0.25">
      <c r="A9021" s="116"/>
      <c r="B9021" s="65"/>
      <c r="C9021" s="65"/>
      <c r="D9021" s="66"/>
      <c r="E9021" s="67"/>
      <c r="F9021" s="65"/>
      <c r="G9021" s="66"/>
      <c r="J9021" s="65"/>
      <c r="K9021" s="65"/>
      <c r="L9021" s="66"/>
      <c r="M9021" s="65"/>
      <c r="N9021" s="65"/>
      <c r="O9021" s="65"/>
      <c r="P9021" s="66"/>
      <c r="Q9021" s="31">
        <f t="shared" si="282"/>
        <v>9999</v>
      </c>
      <c r="R9021" s="31" t="str">
        <f t="shared" si="283"/>
        <v/>
      </c>
      <c r="S9021" s="29">
        <f>IF($Q9021&lt;Parâmetros!$E$19,$G9021-1,$G9021)</f>
        <v>0</v>
      </c>
    </row>
    <row r="9022" spans="1:19" x14ac:dyDescent="0.25">
      <c r="A9022" s="116"/>
      <c r="B9022" s="65"/>
      <c r="C9022" s="65"/>
      <c r="D9022" s="66"/>
      <c r="E9022" s="67"/>
      <c r="F9022" s="65"/>
      <c r="G9022" s="66"/>
      <c r="J9022" s="65"/>
      <c r="K9022" s="65"/>
      <c r="L9022" s="66"/>
      <c r="M9022" s="65"/>
      <c r="N9022" s="65"/>
      <c r="O9022" s="65"/>
      <c r="P9022" s="66"/>
      <c r="Q9022" s="31">
        <f t="shared" si="282"/>
        <v>9999</v>
      </c>
      <c r="R9022" s="31" t="str">
        <f t="shared" si="283"/>
        <v/>
      </c>
      <c r="S9022" s="29">
        <f>IF($Q9022&lt;Parâmetros!$E$19,$G9022-1,$G9022)</f>
        <v>0</v>
      </c>
    </row>
    <row r="9023" spans="1:19" x14ac:dyDescent="0.25">
      <c r="A9023" s="116"/>
      <c r="B9023" s="65"/>
      <c r="C9023" s="65"/>
      <c r="D9023" s="66"/>
      <c r="E9023" s="67"/>
      <c r="F9023" s="65"/>
      <c r="G9023" s="66"/>
      <c r="J9023" s="65"/>
      <c r="K9023" s="65"/>
      <c r="L9023" s="66"/>
      <c r="M9023" s="65"/>
      <c r="N9023" s="65"/>
      <c r="O9023" s="65"/>
      <c r="P9023" s="66"/>
      <c r="Q9023" s="31">
        <f t="shared" si="282"/>
        <v>9999</v>
      </c>
      <c r="R9023" s="31" t="str">
        <f t="shared" si="283"/>
        <v/>
      </c>
      <c r="S9023" s="29">
        <f>IF($Q9023&lt;Parâmetros!$E$19,$G9023-1,$G9023)</f>
        <v>0</v>
      </c>
    </row>
    <row r="9024" spans="1:19" x14ac:dyDescent="0.25">
      <c r="A9024" s="116"/>
      <c r="B9024" s="65"/>
      <c r="C9024" s="65"/>
      <c r="D9024" s="66"/>
      <c r="E9024" s="67"/>
      <c r="F9024" s="65"/>
      <c r="G9024" s="66"/>
      <c r="J9024" s="65"/>
      <c r="K9024" s="65"/>
      <c r="L9024" s="66"/>
      <c r="M9024" s="65"/>
      <c r="O9024" s="65"/>
      <c r="P9024" s="66"/>
      <c r="Q9024" s="31">
        <f t="shared" si="282"/>
        <v>9999</v>
      </c>
      <c r="R9024" s="31" t="str">
        <f t="shared" si="283"/>
        <v/>
      </c>
      <c r="S9024" s="29">
        <f>IF($Q9024&lt;Parâmetros!$E$19,$G9024-1,$G9024)</f>
        <v>0</v>
      </c>
    </row>
    <row r="9025" spans="1:19" x14ac:dyDescent="0.25">
      <c r="A9025" s="116"/>
      <c r="B9025" s="65"/>
      <c r="C9025" s="65"/>
      <c r="D9025" s="66"/>
      <c r="E9025" s="67"/>
      <c r="F9025" s="65"/>
      <c r="G9025" s="66"/>
      <c r="J9025" s="65"/>
      <c r="K9025" s="65"/>
      <c r="L9025" s="66"/>
      <c r="M9025" s="65"/>
      <c r="O9025" s="65"/>
      <c r="P9025" s="66"/>
      <c r="Q9025" s="31">
        <f t="shared" si="282"/>
        <v>9999</v>
      </c>
      <c r="R9025" s="31" t="str">
        <f t="shared" si="283"/>
        <v/>
      </c>
      <c r="S9025" s="29">
        <f>IF($Q9025&lt;Parâmetros!$E$19,$G9025-1,$G9025)</f>
        <v>0</v>
      </c>
    </row>
    <row r="9026" spans="1:19" x14ac:dyDescent="0.25">
      <c r="A9026" s="116"/>
      <c r="B9026" s="65"/>
      <c r="C9026" s="65"/>
      <c r="D9026" s="66"/>
      <c r="E9026" s="67"/>
      <c r="F9026" s="65"/>
      <c r="G9026" s="66"/>
      <c r="J9026" s="65"/>
      <c r="K9026" s="65"/>
      <c r="L9026" s="66"/>
      <c r="M9026" s="65"/>
      <c r="O9026" s="65"/>
      <c r="P9026" s="66"/>
      <c r="Q9026" s="31">
        <f t="shared" si="282"/>
        <v>9999</v>
      </c>
      <c r="R9026" s="31" t="str">
        <f t="shared" si="283"/>
        <v/>
      </c>
      <c r="S9026" s="29">
        <f>IF($Q9026&lt;Parâmetros!$E$19,$G9026-1,$G9026)</f>
        <v>0</v>
      </c>
    </row>
    <row r="9027" spans="1:19" x14ac:dyDescent="0.25">
      <c r="A9027" s="116"/>
      <c r="B9027" s="65"/>
      <c r="C9027" s="65"/>
      <c r="D9027" s="66"/>
      <c r="E9027" s="67"/>
      <c r="F9027" s="65"/>
      <c r="G9027" s="66"/>
      <c r="J9027" s="65"/>
      <c r="K9027" s="65"/>
      <c r="L9027" s="66"/>
      <c r="M9027" s="65"/>
      <c r="N9027" s="65"/>
      <c r="O9027" s="65"/>
      <c r="P9027" s="66"/>
      <c r="Q9027" s="31">
        <f t="shared" si="282"/>
        <v>9999</v>
      </c>
      <c r="R9027" s="31" t="str">
        <f t="shared" si="283"/>
        <v/>
      </c>
      <c r="S9027" s="29">
        <f>IF($Q9027&lt;Parâmetros!$E$19,$G9027-1,$G9027)</f>
        <v>0</v>
      </c>
    </row>
    <row r="9028" spans="1:19" x14ac:dyDescent="0.25">
      <c r="A9028" s="116"/>
      <c r="B9028" s="65"/>
      <c r="C9028" s="65"/>
      <c r="D9028" s="66"/>
      <c r="E9028" s="67"/>
      <c r="F9028" s="65"/>
      <c r="G9028" s="66"/>
      <c r="J9028" s="65"/>
      <c r="K9028" s="65"/>
      <c r="L9028" s="66"/>
      <c r="M9028" s="65"/>
      <c r="O9028" s="65"/>
      <c r="P9028" s="66"/>
      <c r="Q9028" s="31">
        <f t="shared" si="282"/>
        <v>9999</v>
      </c>
      <c r="R9028" s="31" t="str">
        <f t="shared" si="283"/>
        <v/>
      </c>
      <c r="S9028" s="29">
        <f>IF($Q9028&lt;Parâmetros!$E$19,$G9028-1,$G9028)</f>
        <v>0</v>
      </c>
    </row>
    <row r="9029" spans="1:19" x14ac:dyDescent="0.25">
      <c r="A9029" s="116"/>
      <c r="B9029" s="65"/>
      <c r="C9029" s="65"/>
      <c r="D9029" s="66"/>
      <c r="E9029" s="67"/>
      <c r="F9029" s="65"/>
      <c r="G9029" s="66"/>
      <c r="J9029" s="65"/>
      <c r="K9029" s="65"/>
      <c r="L9029" s="66"/>
      <c r="M9029" s="65"/>
      <c r="N9029" s="65"/>
      <c r="O9029" s="65"/>
      <c r="P9029" s="66"/>
      <c r="Q9029" s="31">
        <f t="shared" si="282"/>
        <v>9999</v>
      </c>
      <c r="R9029" s="31" t="str">
        <f t="shared" si="283"/>
        <v/>
      </c>
      <c r="S9029" s="29">
        <f>IF($Q9029&lt;Parâmetros!$E$19,$G9029-1,$G9029)</f>
        <v>0</v>
      </c>
    </row>
    <row r="9030" spans="1:19" x14ac:dyDescent="0.25">
      <c r="A9030" s="116"/>
      <c r="B9030" s="65"/>
      <c r="C9030" s="65"/>
      <c r="D9030" s="66"/>
      <c r="E9030" s="67"/>
      <c r="F9030" s="65"/>
      <c r="G9030" s="66"/>
      <c r="J9030" s="65"/>
      <c r="K9030" s="65"/>
      <c r="L9030" s="66"/>
      <c r="M9030" s="65"/>
      <c r="N9030" s="65"/>
      <c r="O9030" s="65"/>
      <c r="P9030" s="66"/>
      <c r="Q9030" s="31">
        <f t="shared" si="282"/>
        <v>9999</v>
      </c>
      <c r="R9030" s="31" t="str">
        <f t="shared" si="283"/>
        <v/>
      </c>
      <c r="S9030" s="29">
        <f>IF($Q9030&lt;Parâmetros!$E$19,$G9030-1,$G9030)</f>
        <v>0</v>
      </c>
    </row>
    <row r="9031" spans="1:19" x14ac:dyDescent="0.25">
      <c r="A9031" s="116"/>
      <c r="B9031" s="65"/>
      <c r="C9031" s="65"/>
      <c r="D9031" s="66"/>
      <c r="E9031" s="67"/>
      <c r="F9031" s="65"/>
      <c r="G9031" s="66"/>
      <c r="J9031" s="65"/>
      <c r="K9031" s="65"/>
      <c r="L9031" s="66"/>
      <c r="M9031" s="65"/>
      <c r="N9031" s="65"/>
      <c r="O9031" s="65"/>
      <c r="P9031" s="66"/>
      <c r="Q9031" s="31">
        <f t="shared" si="282"/>
        <v>9999</v>
      </c>
      <c r="R9031" s="31" t="str">
        <f t="shared" si="283"/>
        <v/>
      </c>
      <c r="S9031" s="29">
        <f>IF($Q9031&lt;Parâmetros!$E$19,$G9031-1,$G9031)</f>
        <v>0</v>
      </c>
    </row>
    <row r="9032" spans="1:19" x14ac:dyDescent="0.25">
      <c r="A9032" s="116"/>
      <c r="B9032" s="65"/>
      <c r="C9032" s="65"/>
      <c r="D9032" s="66"/>
      <c r="E9032" s="67"/>
      <c r="F9032" s="65"/>
      <c r="G9032" s="66"/>
      <c r="J9032" s="65"/>
      <c r="K9032" s="65"/>
      <c r="L9032" s="66"/>
      <c r="M9032" s="65"/>
      <c r="N9032" s="65"/>
      <c r="O9032" s="65"/>
      <c r="P9032" s="66"/>
      <c r="Q9032" s="31">
        <f t="shared" si="282"/>
        <v>9999</v>
      </c>
      <c r="R9032" s="31" t="str">
        <f t="shared" si="283"/>
        <v/>
      </c>
      <c r="S9032" s="29">
        <f>IF($Q9032&lt;Parâmetros!$E$19,$G9032-1,$G9032)</f>
        <v>0</v>
      </c>
    </row>
    <row r="9033" spans="1:19" x14ac:dyDescent="0.25">
      <c r="A9033" s="116"/>
      <c r="B9033" s="65"/>
      <c r="C9033" s="65"/>
      <c r="D9033" s="66"/>
      <c r="E9033" s="67"/>
      <c r="F9033" s="65"/>
      <c r="G9033" s="66"/>
      <c r="J9033" s="65"/>
      <c r="K9033" s="65"/>
      <c r="L9033" s="66"/>
      <c r="M9033" s="65"/>
      <c r="O9033" s="65"/>
      <c r="P9033" s="66"/>
      <c r="Q9033" s="31">
        <f t="shared" si="282"/>
        <v>9999</v>
      </c>
      <c r="R9033" s="31" t="str">
        <f t="shared" si="283"/>
        <v/>
      </c>
      <c r="S9033" s="29">
        <f>IF($Q9033&lt;Parâmetros!$E$19,$G9033-1,$G9033)</f>
        <v>0</v>
      </c>
    </row>
    <row r="9034" spans="1:19" x14ac:dyDescent="0.25">
      <c r="A9034" s="116"/>
      <c r="B9034" s="65"/>
      <c r="C9034" s="65"/>
      <c r="D9034" s="66"/>
      <c r="E9034" s="67"/>
      <c r="F9034" s="65"/>
      <c r="G9034" s="66"/>
      <c r="J9034" s="65"/>
      <c r="K9034" s="65"/>
      <c r="L9034" s="66"/>
      <c r="M9034" s="65"/>
      <c r="O9034" s="65"/>
      <c r="P9034" s="66"/>
      <c r="Q9034" s="31">
        <f t="shared" si="282"/>
        <v>9999</v>
      </c>
      <c r="R9034" s="31" t="str">
        <f t="shared" si="283"/>
        <v/>
      </c>
      <c r="S9034" s="29">
        <f>IF($Q9034&lt;Parâmetros!$E$19,$G9034-1,$G9034)</f>
        <v>0</v>
      </c>
    </row>
    <row r="9035" spans="1:19" x14ac:dyDescent="0.25">
      <c r="A9035" s="116"/>
      <c r="B9035" s="65"/>
      <c r="C9035" s="65"/>
      <c r="D9035" s="66"/>
      <c r="E9035" s="67"/>
      <c r="F9035" s="65"/>
      <c r="G9035" s="66"/>
      <c r="J9035" s="65"/>
      <c r="K9035" s="65"/>
      <c r="L9035" s="66"/>
      <c r="M9035" s="65"/>
      <c r="N9035" s="65"/>
      <c r="O9035" s="65"/>
      <c r="P9035" s="66"/>
      <c r="Q9035" s="31">
        <f t="shared" si="282"/>
        <v>9999</v>
      </c>
      <c r="R9035" s="31" t="str">
        <f t="shared" si="283"/>
        <v/>
      </c>
      <c r="S9035" s="29">
        <f>IF($Q9035&lt;Parâmetros!$E$19,$G9035-1,$G9035)</f>
        <v>0</v>
      </c>
    </row>
    <row r="9036" spans="1:19" x14ac:dyDescent="0.25">
      <c r="A9036" s="116"/>
      <c r="B9036" s="65"/>
      <c r="C9036" s="65"/>
      <c r="D9036" s="66"/>
      <c r="E9036" s="67"/>
      <c r="F9036" s="65"/>
      <c r="G9036" s="66"/>
      <c r="J9036" s="65"/>
      <c r="K9036" s="65"/>
      <c r="L9036" s="66"/>
      <c r="M9036" s="65"/>
      <c r="N9036" s="65"/>
      <c r="O9036" s="65"/>
      <c r="P9036" s="66"/>
      <c r="Q9036" s="31">
        <f t="shared" si="282"/>
        <v>9999</v>
      </c>
      <c r="R9036" s="31" t="str">
        <f t="shared" si="283"/>
        <v/>
      </c>
      <c r="S9036" s="29">
        <f>IF($Q9036&lt;Parâmetros!$E$19,$G9036-1,$G9036)</f>
        <v>0</v>
      </c>
    </row>
    <row r="9037" spans="1:19" x14ac:dyDescent="0.25">
      <c r="A9037" s="116"/>
      <c r="B9037" s="65"/>
      <c r="C9037" s="65"/>
      <c r="D9037" s="66"/>
      <c r="E9037" s="67"/>
      <c r="F9037" s="65"/>
      <c r="G9037" s="66"/>
      <c r="J9037" s="65"/>
      <c r="K9037" s="65"/>
      <c r="L9037" s="66"/>
      <c r="M9037" s="65"/>
      <c r="N9037" s="65"/>
      <c r="O9037" s="65"/>
      <c r="P9037" s="66"/>
      <c r="Q9037" s="31">
        <f t="shared" si="282"/>
        <v>9999</v>
      </c>
      <c r="R9037" s="31" t="str">
        <f t="shared" si="283"/>
        <v/>
      </c>
      <c r="S9037" s="29">
        <f>IF($Q9037&lt;Parâmetros!$E$19,$G9037-1,$G9037)</f>
        <v>0</v>
      </c>
    </row>
    <row r="9038" spans="1:19" x14ac:dyDescent="0.25">
      <c r="A9038" s="116"/>
      <c r="B9038" s="65"/>
      <c r="C9038" s="65"/>
      <c r="D9038" s="66"/>
      <c r="E9038" s="67"/>
      <c r="F9038" s="65"/>
      <c r="G9038" s="66"/>
      <c r="J9038" s="65"/>
      <c r="K9038" s="65"/>
      <c r="L9038" s="66"/>
      <c r="M9038" s="65"/>
      <c r="O9038" s="65"/>
      <c r="P9038" s="66"/>
      <c r="Q9038" s="31">
        <f t="shared" si="282"/>
        <v>9999</v>
      </c>
      <c r="R9038" s="31" t="str">
        <f t="shared" si="283"/>
        <v/>
      </c>
      <c r="S9038" s="29">
        <f>IF($Q9038&lt;Parâmetros!$E$19,$G9038-1,$G9038)</f>
        <v>0</v>
      </c>
    </row>
    <row r="9039" spans="1:19" x14ac:dyDescent="0.25">
      <c r="A9039" s="116"/>
      <c r="B9039" s="65"/>
      <c r="C9039" s="65"/>
      <c r="D9039" s="66"/>
      <c r="E9039" s="67"/>
      <c r="F9039" s="65"/>
      <c r="G9039" s="66"/>
      <c r="J9039" s="65"/>
      <c r="K9039" s="65"/>
      <c r="L9039" s="66"/>
      <c r="M9039" s="65"/>
      <c r="N9039" s="65"/>
      <c r="O9039" s="65"/>
      <c r="P9039" s="66"/>
      <c r="Q9039" s="31">
        <f t="shared" si="282"/>
        <v>9999</v>
      </c>
      <c r="R9039" s="31" t="str">
        <f t="shared" si="283"/>
        <v/>
      </c>
      <c r="S9039" s="29">
        <f>IF($Q9039&lt;Parâmetros!$E$19,$G9039-1,$G9039)</f>
        <v>0</v>
      </c>
    </row>
    <row r="9040" spans="1:19" x14ac:dyDescent="0.25">
      <c r="A9040" s="116"/>
      <c r="B9040" s="65"/>
      <c r="C9040" s="65"/>
      <c r="D9040" s="66"/>
      <c r="E9040" s="67"/>
      <c r="F9040" s="65"/>
      <c r="G9040" s="66"/>
      <c r="J9040" s="65"/>
      <c r="K9040" s="65"/>
      <c r="L9040" s="66"/>
      <c r="M9040" s="65"/>
      <c r="O9040" s="65"/>
      <c r="P9040" s="66"/>
      <c r="Q9040" s="31">
        <f t="shared" si="282"/>
        <v>9999</v>
      </c>
      <c r="R9040" s="31" t="str">
        <f t="shared" si="283"/>
        <v/>
      </c>
      <c r="S9040" s="29">
        <f>IF($Q9040&lt;Parâmetros!$E$19,$G9040-1,$G9040)</f>
        <v>0</v>
      </c>
    </row>
    <row r="9041" spans="1:19" x14ac:dyDescent="0.25">
      <c r="A9041" s="116"/>
      <c r="B9041" s="65"/>
      <c r="C9041" s="65"/>
      <c r="D9041" s="66"/>
      <c r="E9041" s="67"/>
      <c r="F9041" s="65"/>
      <c r="G9041" s="66"/>
      <c r="J9041" s="65"/>
      <c r="K9041" s="65"/>
      <c r="L9041" s="66"/>
      <c r="M9041" s="65"/>
      <c r="N9041" s="65"/>
      <c r="O9041" s="65"/>
      <c r="P9041" s="66"/>
      <c r="Q9041" s="31">
        <f t="shared" si="282"/>
        <v>9999</v>
      </c>
      <c r="R9041" s="31" t="str">
        <f t="shared" si="283"/>
        <v/>
      </c>
      <c r="S9041" s="29">
        <f>IF($Q9041&lt;Parâmetros!$E$19,$G9041-1,$G9041)</f>
        <v>0</v>
      </c>
    </row>
    <row r="9042" spans="1:19" x14ac:dyDescent="0.25">
      <c r="A9042" s="116"/>
      <c r="B9042" s="65"/>
      <c r="C9042" s="65"/>
      <c r="D9042" s="66"/>
      <c r="E9042" s="67"/>
      <c r="F9042" s="65"/>
      <c r="G9042" s="66"/>
      <c r="J9042" s="65"/>
      <c r="K9042" s="65"/>
      <c r="L9042" s="66"/>
      <c r="M9042" s="65"/>
      <c r="N9042" s="65"/>
      <c r="O9042" s="65"/>
      <c r="P9042" s="66"/>
      <c r="Q9042" s="31">
        <f t="shared" si="282"/>
        <v>9999</v>
      </c>
      <c r="R9042" s="31" t="str">
        <f t="shared" si="283"/>
        <v/>
      </c>
      <c r="S9042" s="29">
        <f>IF($Q9042&lt;Parâmetros!$E$19,$G9042-1,$G9042)</f>
        <v>0</v>
      </c>
    </row>
    <row r="9043" spans="1:19" x14ac:dyDescent="0.25">
      <c r="A9043" s="116"/>
      <c r="B9043" s="65"/>
      <c r="C9043" s="65"/>
      <c r="D9043" s="66"/>
      <c r="E9043" s="67"/>
      <c r="F9043" s="65"/>
      <c r="G9043" s="66"/>
      <c r="J9043" s="65"/>
      <c r="K9043" s="65"/>
      <c r="L9043" s="66"/>
      <c r="M9043" s="65"/>
      <c r="N9043" s="65"/>
      <c r="O9043" s="65"/>
      <c r="P9043" s="66"/>
      <c r="Q9043" s="31">
        <f t="shared" si="282"/>
        <v>9999</v>
      </c>
      <c r="R9043" s="31" t="str">
        <f t="shared" si="283"/>
        <v/>
      </c>
      <c r="S9043" s="29">
        <f>IF($Q9043&lt;Parâmetros!$E$19,$G9043-1,$G9043)</f>
        <v>0</v>
      </c>
    </row>
    <row r="9044" spans="1:19" x14ac:dyDescent="0.25">
      <c r="A9044" s="116"/>
      <c r="B9044" s="65"/>
      <c r="C9044" s="65"/>
      <c r="D9044" s="66"/>
      <c r="E9044" s="67"/>
      <c r="F9044" s="65"/>
      <c r="G9044" s="66"/>
      <c r="J9044" s="65"/>
      <c r="K9044" s="65"/>
      <c r="L9044" s="66"/>
      <c r="M9044" s="65"/>
      <c r="O9044" s="65"/>
      <c r="P9044" s="66"/>
      <c r="Q9044" s="31">
        <f t="shared" si="282"/>
        <v>9999</v>
      </c>
      <c r="R9044" s="31" t="str">
        <f t="shared" si="283"/>
        <v/>
      </c>
      <c r="S9044" s="29">
        <f>IF($Q9044&lt;Parâmetros!$E$19,$G9044-1,$G9044)</f>
        <v>0</v>
      </c>
    </row>
    <row r="9045" spans="1:19" x14ac:dyDescent="0.25">
      <c r="A9045" s="116"/>
      <c r="B9045" s="65"/>
      <c r="C9045" s="65"/>
      <c r="D9045" s="66"/>
      <c r="E9045" s="67"/>
      <c r="F9045" s="65"/>
      <c r="G9045" s="66"/>
      <c r="J9045" s="65"/>
      <c r="K9045" s="65"/>
      <c r="L9045" s="66"/>
      <c r="M9045" s="65"/>
      <c r="O9045" s="65"/>
      <c r="P9045" s="66"/>
      <c r="Q9045" s="31">
        <f t="shared" si="282"/>
        <v>9999</v>
      </c>
      <c r="R9045" s="31" t="str">
        <f t="shared" si="283"/>
        <v/>
      </c>
      <c r="S9045" s="29">
        <f>IF($Q9045&lt;Parâmetros!$E$19,$G9045-1,$G9045)</f>
        <v>0</v>
      </c>
    </row>
    <row r="9046" spans="1:19" x14ac:dyDescent="0.25">
      <c r="A9046" s="116"/>
      <c r="B9046" s="65"/>
      <c r="C9046" s="65"/>
      <c r="D9046" s="66"/>
      <c r="E9046" s="67"/>
      <c r="F9046" s="65"/>
      <c r="G9046" s="66"/>
      <c r="J9046" s="65"/>
      <c r="K9046" s="65"/>
      <c r="L9046" s="66"/>
      <c r="M9046" s="65"/>
      <c r="N9046" s="65"/>
      <c r="O9046" s="65"/>
      <c r="P9046" s="66"/>
      <c r="Q9046" s="31">
        <f t="shared" si="282"/>
        <v>9999</v>
      </c>
      <c r="R9046" s="31" t="str">
        <f t="shared" si="283"/>
        <v/>
      </c>
      <c r="S9046" s="29">
        <f>IF($Q9046&lt;Parâmetros!$E$19,$G9046-1,$G9046)</f>
        <v>0</v>
      </c>
    </row>
    <row r="9047" spans="1:19" x14ac:dyDescent="0.25">
      <c r="A9047" s="116"/>
      <c r="B9047" s="65"/>
      <c r="C9047" s="65"/>
      <c r="D9047" s="66"/>
      <c r="E9047" s="67"/>
      <c r="F9047" s="65"/>
      <c r="G9047" s="66"/>
      <c r="J9047" s="65"/>
      <c r="K9047" s="65"/>
      <c r="L9047" s="66"/>
      <c r="M9047" s="65"/>
      <c r="N9047" s="65"/>
      <c r="O9047" s="65"/>
      <c r="P9047" s="66"/>
      <c r="Q9047" s="31">
        <f t="shared" si="282"/>
        <v>9999</v>
      </c>
      <c r="R9047" s="31" t="str">
        <f t="shared" si="283"/>
        <v/>
      </c>
      <c r="S9047" s="29">
        <f>IF($Q9047&lt;Parâmetros!$E$19,$G9047-1,$G9047)</f>
        <v>0</v>
      </c>
    </row>
    <row r="9048" spans="1:19" x14ac:dyDescent="0.25">
      <c r="A9048" s="116"/>
      <c r="B9048" s="65"/>
      <c r="C9048" s="65"/>
      <c r="D9048" s="66"/>
      <c r="E9048" s="67"/>
      <c r="F9048" s="65"/>
      <c r="G9048" s="66"/>
      <c r="J9048" s="65"/>
      <c r="K9048" s="65"/>
      <c r="L9048" s="66"/>
      <c r="M9048" s="65"/>
      <c r="N9048" s="65"/>
      <c r="O9048" s="65"/>
      <c r="P9048" s="66"/>
      <c r="Q9048" s="31">
        <f t="shared" si="282"/>
        <v>9999</v>
      </c>
      <c r="R9048" s="31" t="str">
        <f t="shared" si="283"/>
        <v/>
      </c>
      <c r="S9048" s="29">
        <f>IF($Q9048&lt;Parâmetros!$E$19,$G9048-1,$G9048)</f>
        <v>0</v>
      </c>
    </row>
    <row r="9049" spans="1:19" x14ac:dyDescent="0.25">
      <c r="A9049" s="116"/>
      <c r="B9049" s="65"/>
      <c r="C9049" s="65"/>
      <c r="D9049" s="66"/>
      <c r="E9049" s="67"/>
      <c r="F9049" s="65"/>
      <c r="G9049" s="66"/>
      <c r="J9049" s="65"/>
      <c r="K9049" s="65"/>
      <c r="L9049" s="66"/>
      <c r="M9049" s="65"/>
      <c r="N9049" s="65"/>
      <c r="O9049" s="65"/>
      <c r="P9049" s="66"/>
      <c r="Q9049" s="31">
        <f t="shared" si="282"/>
        <v>9999</v>
      </c>
      <c r="R9049" s="31" t="str">
        <f t="shared" si="283"/>
        <v/>
      </c>
      <c r="S9049" s="29">
        <f>IF($Q9049&lt;Parâmetros!$E$19,$G9049-1,$G9049)</f>
        <v>0</v>
      </c>
    </row>
    <row r="9050" spans="1:19" x14ac:dyDescent="0.25">
      <c r="A9050" s="116"/>
      <c r="B9050" s="65"/>
      <c r="C9050" s="65"/>
      <c r="D9050" s="66"/>
      <c r="E9050" s="67"/>
      <c r="F9050" s="65"/>
      <c r="G9050" s="66"/>
      <c r="J9050" s="65"/>
      <c r="K9050" s="65"/>
      <c r="L9050" s="66"/>
      <c r="M9050" s="65"/>
      <c r="O9050" s="65"/>
      <c r="P9050" s="66"/>
      <c r="Q9050" s="31">
        <f t="shared" si="282"/>
        <v>9999</v>
      </c>
      <c r="R9050" s="31" t="str">
        <f t="shared" si="283"/>
        <v/>
      </c>
      <c r="S9050" s="29">
        <f>IF($Q9050&lt;Parâmetros!$E$19,$G9050-1,$G9050)</f>
        <v>0</v>
      </c>
    </row>
    <row r="9051" spans="1:19" x14ac:dyDescent="0.25">
      <c r="A9051" s="116"/>
      <c r="B9051" s="65"/>
      <c r="C9051" s="65"/>
      <c r="D9051" s="66"/>
      <c r="E9051" s="67"/>
      <c r="F9051" s="65"/>
      <c r="G9051" s="66"/>
      <c r="J9051" s="65"/>
      <c r="K9051" s="65"/>
      <c r="L9051" s="66"/>
      <c r="M9051" s="65"/>
      <c r="O9051" s="65"/>
      <c r="P9051" s="66"/>
      <c r="Q9051" s="31">
        <f t="shared" si="282"/>
        <v>9999</v>
      </c>
      <c r="R9051" s="31" t="str">
        <f t="shared" si="283"/>
        <v/>
      </c>
      <c r="S9051" s="29">
        <f>IF($Q9051&lt;Parâmetros!$E$19,$G9051-1,$G9051)</f>
        <v>0</v>
      </c>
    </row>
    <row r="9052" spans="1:19" x14ac:dyDescent="0.25">
      <c r="A9052" s="116"/>
      <c r="B9052" s="65"/>
      <c r="C9052" s="65"/>
      <c r="D9052" s="66"/>
      <c r="E9052" s="67"/>
      <c r="F9052" s="65"/>
      <c r="G9052" s="66"/>
      <c r="J9052" s="65"/>
      <c r="K9052" s="65"/>
      <c r="L9052" s="66"/>
      <c r="M9052" s="65"/>
      <c r="N9052" s="65"/>
      <c r="O9052" s="65"/>
      <c r="P9052" s="66"/>
      <c r="Q9052" s="31">
        <f t="shared" si="282"/>
        <v>9999</v>
      </c>
      <c r="R9052" s="31" t="str">
        <f t="shared" si="283"/>
        <v/>
      </c>
      <c r="S9052" s="29">
        <f>IF($Q9052&lt;Parâmetros!$E$19,$G9052-1,$G9052)</f>
        <v>0</v>
      </c>
    </row>
    <row r="9053" spans="1:19" x14ac:dyDescent="0.25">
      <c r="A9053" s="116"/>
      <c r="B9053" s="65"/>
      <c r="C9053" s="65"/>
      <c r="D9053" s="66"/>
      <c r="E9053" s="67"/>
      <c r="F9053" s="65"/>
      <c r="G9053" s="66"/>
      <c r="J9053" s="65"/>
      <c r="K9053" s="65"/>
      <c r="L9053" s="66"/>
      <c r="M9053" s="65"/>
      <c r="O9053" s="65"/>
      <c r="P9053" s="66"/>
      <c r="Q9053" s="31">
        <f t="shared" si="282"/>
        <v>9999</v>
      </c>
      <c r="R9053" s="31" t="str">
        <f t="shared" si="283"/>
        <v/>
      </c>
      <c r="S9053" s="29">
        <f>IF($Q9053&lt;Parâmetros!$E$19,$G9053-1,$G9053)</f>
        <v>0</v>
      </c>
    </row>
    <row r="9054" spans="1:19" x14ac:dyDescent="0.25">
      <c r="A9054" s="116"/>
      <c r="B9054" s="65"/>
      <c r="C9054" s="65"/>
      <c r="D9054" s="66"/>
      <c r="E9054" s="67"/>
      <c r="F9054" s="65"/>
      <c r="G9054" s="66"/>
      <c r="J9054" s="65"/>
      <c r="K9054" s="65"/>
      <c r="L9054" s="66"/>
      <c r="M9054" s="65"/>
      <c r="N9054" s="65"/>
      <c r="O9054" s="65"/>
      <c r="P9054" s="66"/>
      <c r="Q9054" s="31">
        <f t="shared" si="282"/>
        <v>9999</v>
      </c>
      <c r="R9054" s="31" t="str">
        <f t="shared" si="283"/>
        <v/>
      </c>
      <c r="S9054" s="29">
        <f>IF($Q9054&lt;Parâmetros!$E$19,$G9054-1,$G9054)</f>
        <v>0</v>
      </c>
    </row>
    <row r="9055" spans="1:19" x14ac:dyDescent="0.25">
      <c r="A9055" s="116"/>
      <c r="B9055" s="65"/>
      <c r="C9055" s="65"/>
      <c r="D9055" s="66"/>
      <c r="E9055" s="67"/>
      <c r="F9055" s="65"/>
      <c r="G9055" s="66"/>
      <c r="J9055" s="65"/>
      <c r="K9055" s="65"/>
      <c r="L9055" s="66"/>
      <c r="M9055" s="65"/>
      <c r="N9055" s="65"/>
      <c r="O9055" s="65"/>
      <c r="P9055" s="66"/>
      <c r="Q9055" s="31">
        <f t="shared" si="282"/>
        <v>9999</v>
      </c>
      <c r="R9055" s="31" t="str">
        <f t="shared" si="283"/>
        <v/>
      </c>
      <c r="S9055" s="29">
        <f>IF($Q9055&lt;Parâmetros!$E$19,$G9055-1,$G9055)</f>
        <v>0</v>
      </c>
    </row>
    <row r="9056" spans="1:19" x14ac:dyDescent="0.25">
      <c r="A9056" s="116"/>
      <c r="B9056" s="65"/>
      <c r="C9056" s="65"/>
      <c r="D9056" s="66"/>
      <c r="E9056" s="67"/>
      <c r="F9056" s="65"/>
      <c r="G9056" s="66"/>
      <c r="J9056" s="65"/>
      <c r="K9056" s="65"/>
      <c r="L9056" s="66"/>
      <c r="M9056" s="65"/>
      <c r="N9056" s="65"/>
      <c r="O9056" s="65"/>
      <c r="P9056" s="66"/>
      <c r="Q9056" s="31">
        <f t="shared" si="282"/>
        <v>9999</v>
      </c>
      <c r="R9056" s="31" t="str">
        <f t="shared" si="283"/>
        <v/>
      </c>
      <c r="S9056" s="29">
        <f>IF($Q9056&lt;Parâmetros!$E$19,$G9056-1,$G9056)</f>
        <v>0</v>
      </c>
    </row>
    <row r="9057" spans="1:19" x14ac:dyDescent="0.25">
      <c r="A9057" s="116"/>
      <c r="B9057" s="65"/>
      <c r="C9057" s="65"/>
      <c r="D9057" s="66"/>
      <c r="E9057" s="67"/>
      <c r="F9057" s="65"/>
      <c r="G9057" s="66"/>
      <c r="J9057" s="65"/>
      <c r="K9057" s="65"/>
      <c r="L9057" s="66"/>
      <c r="M9057" s="65"/>
      <c r="N9057" s="65"/>
      <c r="O9057" s="65"/>
      <c r="P9057" s="66"/>
      <c r="Q9057" s="31">
        <f t="shared" si="282"/>
        <v>9999</v>
      </c>
      <c r="R9057" s="31" t="str">
        <f t="shared" si="283"/>
        <v/>
      </c>
      <c r="S9057" s="29">
        <f>IF($Q9057&lt;Parâmetros!$E$19,$G9057-1,$G9057)</f>
        <v>0</v>
      </c>
    </row>
    <row r="9058" spans="1:19" x14ac:dyDescent="0.25">
      <c r="A9058" s="116"/>
      <c r="B9058" s="65"/>
      <c r="C9058" s="65"/>
      <c r="D9058" s="66"/>
      <c r="E9058" s="67"/>
      <c r="F9058" s="65"/>
      <c r="G9058" s="66"/>
      <c r="J9058" s="65"/>
      <c r="K9058" s="65"/>
      <c r="L9058" s="66"/>
      <c r="M9058" s="65"/>
      <c r="O9058" s="65"/>
      <c r="P9058" s="66"/>
      <c r="Q9058" s="31">
        <f t="shared" si="282"/>
        <v>9999</v>
      </c>
      <c r="R9058" s="31" t="str">
        <f t="shared" si="283"/>
        <v/>
      </c>
      <c r="S9058" s="29">
        <f>IF($Q9058&lt;Parâmetros!$E$19,$G9058-1,$G9058)</f>
        <v>0</v>
      </c>
    </row>
    <row r="9059" spans="1:19" x14ac:dyDescent="0.25">
      <c r="A9059" s="116"/>
      <c r="B9059" s="65"/>
      <c r="C9059" s="65"/>
      <c r="D9059" s="66"/>
      <c r="E9059" s="67"/>
      <c r="F9059" s="65"/>
      <c r="G9059" s="66"/>
      <c r="J9059" s="65"/>
      <c r="K9059" s="65"/>
      <c r="L9059" s="66"/>
      <c r="M9059" s="65"/>
      <c r="N9059" s="65"/>
      <c r="O9059" s="65"/>
      <c r="P9059" s="66"/>
      <c r="Q9059" s="31">
        <f t="shared" si="282"/>
        <v>9999</v>
      </c>
      <c r="R9059" s="31" t="str">
        <f t="shared" si="283"/>
        <v/>
      </c>
      <c r="S9059" s="29">
        <f>IF($Q9059&lt;Parâmetros!$E$19,$G9059-1,$G9059)</f>
        <v>0</v>
      </c>
    </row>
    <row r="9060" spans="1:19" x14ac:dyDescent="0.25">
      <c r="A9060" s="116"/>
      <c r="B9060" s="65"/>
      <c r="C9060" s="65"/>
      <c r="D9060" s="66"/>
      <c r="E9060" s="67"/>
      <c r="F9060" s="65"/>
      <c r="G9060" s="66"/>
      <c r="J9060" s="65"/>
      <c r="K9060" s="65"/>
      <c r="L9060" s="66"/>
      <c r="M9060" s="65"/>
      <c r="N9060" s="65"/>
      <c r="O9060" s="65"/>
      <c r="P9060" s="66"/>
      <c r="Q9060" s="31">
        <f t="shared" si="282"/>
        <v>9999</v>
      </c>
      <c r="R9060" s="31" t="str">
        <f t="shared" si="283"/>
        <v/>
      </c>
      <c r="S9060" s="29">
        <f>IF($Q9060&lt;Parâmetros!$E$19,$G9060-1,$G9060)</f>
        <v>0</v>
      </c>
    </row>
    <row r="9061" spans="1:19" x14ac:dyDescent="0.25">
      <c r="A9061" s="116"/>
      <c r="B9061" s="65"/>
      <c r="C9061" s="65"/>
      <c r="D9061" s="66"/>
      <c r="E9061" s="67"/>
      <c r="F9061" s="65"/>
      <c r="G9061" s="66"/>
      <c r="J9061" s="65"/>
      <c r="K9061" s="65"/>
      <c r="L9061" s="66"/>
      <c r="M9061" s="65"/>
      <c r="N9061" s="65"/>
      <c r="O9061" s="65"/>
      <c r="P9061" s="66"/>
      <c r="Q9061" s="31">
        <f t="shared" si="282"/>
        <v>9999</v>
      </c>
      <c r="R9061" s="31" t="str">
        <f t="shared" si="283"/>
        <v/>
      </c>
      <c r="S9061" s="29">
        <f>IF($Q9061&lt;Parâmetros!$E$19,$G9061-1,$G9061)</f>
        <v>0</v>
      </c>
    </row>
    <row r="9062" spans="1:19" x14ac:dyDescent="0.25">
      <c r="A9062" s="116"/>
      <c r="B9062" s="65"/>
      <c r="C9062" s="65"/>
      <c r="D9062" s="66"/>
      <c r="E9062" s="67"/>
      <c r="F9062" s="65"/>
      <c r="G9062" s="66"/>
      <c r="J9062" s="65"/>
      <c r="K9062" s="65"/>
      <c r="L9062" s="66"/>
      <c r="M9062" s="65"/>
      <c r="N9062" s="65"/>
      <c r="O9062" s="65"/>
      <c r="P9062" s="66"/>
      <c r="Q9062" s="31">
        <f t="shared" si="282"/>
        <v>9999</v>
      </c>
      <c r="R9062" s="31" t="str">
        <f t="shared" si="283"/>
        <v/>
      </c>
      <c r="S9062" s="29">
        <f>IF($Q9062&lt;Parâmetros!$E$19,$G9062-1,$G9062)</f>
        <v>0</v>
      </c>
    </row>
    <row r="9063" spans="1:19" x14ac:dyDescent="0.25">
      <c r="A9063" s="116"/>
      <c r="B9063" s="65"/>
      <c r="C9063" s="65"/>
      <c r="D9063" s="66"/>
      <c r="E9063" s="67"/>
      <c r="F9063" s="65"/>
      <c r="G9063" s="66"/>
      <c r="J9063" s="65"/>
      <c r="K9063" s="65"/>
      <c r="L9063" s="66"/>
      <c r="M9063" s="65"/>
      <c r="N9063" s="65"/>
      <c r="O9063" s="65"/>
      <c r="P9063" s="66"/>
      <c r="Q9063" s="31">
        <f t="shared" si="282"/>
        <v>9999</v>
      </c>
      <c r="R9063" s="31" t="str">
        <f t="shared" si="283"/>
        <v/>
      </c>
      <c r="S9063" s="29">
        <f>IF($Q9063&lt;Parâmetros!$E$19,$G9063-1,$G9063)</f>
        <v>0</v>
      </c>
    </row>
    <row r="9064" spans="1:19" x14ac:dyDescent="0.25">
      <c r="A9064" s="116"/>
      <c r="B9064" s="65"/>
      <c r="C9064" s="65"/>
      <c r="D9064" s="66"/>
      <c r="E9064" s="67"/>
      <c r="F9064" s="65"/>
      <c r="G9064" s="66"/>
      <c r="J9064" s="65"/>
      <c r="K9064" s="65"/>
      <c r="L9064" s="66"/>
      <c r="M9064" s="65"/>
      <c r="N9064" s="65"/>
      <c r="O9064" s="65"/>
      <c r="P9064" s="66"/>
      <c r="Q9064" s="31">
        <f t="shared" si="282"/>
        <v>9999</v>
      </c>
      <c r="R9064" s="31" t="str">
        <f t="shared" si="283"/>
        <v/>
      </c>
      <c r="S9064" s="29">
        <f>IF($Q9064&lt;Parâmetros!$E$19,$G9064-1,$G9064)</f>
        <v>0</v>
      </c>
    </row>
    <row r="9065" spans="1:19" x14ac:dyDescent="0.25">
      <c r="A9065" s="116"/>
      <c r="B9065" s="65"/>
      <c r="C9065" s="65"/>
      <c r="D9065" s="66"/>
      <c r="E9065" s="67"/>
      <c r="F9065" s="65"/>
      <c r="G9065" s="66"/>
      <c r="J9065" s="65"/>
      <c r="K9065" s="65"/>
      <c r="L9065" s="66"/>
      <c r="M9065" s="65"/>
      <c r="N9065" s="65"/>
      <c r="O9065" s="65"/>
      <c r="P9065" s="66"/>
      <c r="Q9065" s="31">
        <f t="shared" si="282"/>
        <v>9999</v>
      </c>
      <c r="R9065" s="31" t="str">
        <f t="shared" si="283"/>
        <v/>
      </c>
      <c r="S9065" s="29">
        <f>IF($Q9065&lt;Parâmetros!$E$19,$G9065-1,$G9065)</f>
        <v>0</v>
      </c>
    </row>
    <row r="9066" spans="1:19" x14ac:dyDescent="0.25">
      <c r="A9066" s="116"/>
      <c r="B9066" s="65"/>
      <c r="C9066" s="65"/>
      <c r="D9066" s="66"/>
      <c r="E9066" s="67"/>
      <c r="F9066" s="65"/>
      <c r="G9066" s="66"/>
      <c r="J9066" s="65"/>
      <c r="K9066" s="65"/>
      <c r="L9066" s="66"/>
      <c r="M9066" s="65"/>
      <c r="N9066" s="65"/>
      <c r="O9066" s="65"/>
      <c r="P9066" s="66"/>
      <c r="Q9066" s="31">
        <f t="shared" si="282"/>
        <v>9999</v>
      </c>
      <c r="R9066" s="31" t="str">
        <f t="shared" si="283"/>
        <v/>
      </c>
      <c r="S9066" s="29">
        <f>IF($Q9066&lt;Parâmetros!$E$19,$G9066-1,$G9066)</f>
        <v>0</v>
      </c>
    </row>
    <row r="9067" spans="1:19" x14ac:dyDescent="0.25">
      <c r="A9067" s="116"/>
      <c r="B9067" s="65"/>
      <c r="C9067" s="65"/>
      <c r="D9067" s="66"/>
      <c r="E9067" s="67"/>
      <c r="F9067" s="65"/>
      <c r="G9067" s="66"/>
      <c r="J9067" s="65"/>
      <c r="K9067" s="65"/>
      <c r="L9067" s="66"/>
      <c r="M9067" s="65"/>
      <c r="N9067" s="65"/>
      <c r="O9067" s="65"/>
      <c r="P9067" s="66"/>
      <c r="Q9067" s="31">
        <f t="shared" si="282"/>
        <v>9999</v>
      </c>
      <c r="R9067" s="31" t="str">
        <f t="shared" si="283"/>
        <v/>
      </c>
      <c r="S9067" s="29">
        <f>IF($Q9067&lt;Parâmetros!$E$19,$G9067-1,$G9067)</f>
        <v>0</v>
      </c>
    </row>
    <row r="9068" spans="1:19" x14ac:dyDescent="0.25">
      <c r="A9068" s="116"/>
      <c r="B9068" s="65"/>
      <c r="C9068" s="65"/>
      <c r="D9068" s="66"/>
      <c r="E9068" s="67"/>
      <c r="F9068" s="65"/>
      <c r="G9068" s="66"/>
      <c r="J9068" s="65"/>
      <c r="K9068" s="65"/>
      <c r="L9068" s="66"/>
      <c r="M9068" s="65"/>
      <c r="N9068" s="65"/>
      <c r="O9068" s="65"/>
      <c r="P9068" s="66"/>
      <c r="Q9068" s="31">
        <f t="shared" si="282"/>
        <v>9999</v>
      </c>
      <c r="R9068" s="31" t="str">
        <f t="shared" si="283"/>
        <v/>
      </c>
      <c r="S9068" s="29">
        <f>IF($Q9068&lt;Parâmetros!$E$19,$G9068-1,$G9068)</f>
        <v>0</v>
      </c>
    </row>
    <row r="9069" spans="1:19" x14ac:dyDescent="0.25">
      <c r="A9069" s="116"/>
      <c r="B9069" s="65"/>
      <c r="C9069" s="65"/>
      <c r="D9069" s="66"/>
      <c r="E9069" s="67"/>
      <c r="F9069" s="65"/>
      <c r="G9069" s="66"/>
      <c r="J9069" s="65"/>
      <c r="K9069" s="65"/>
      <c r="L9069" s="66"/>
      <c r="M9069" s="65"/>
      <c r="N9069" s="65"/>
      <c r="O9069" s="65"/>
      <c r="P9069" s="66"/>
      <c r="Q9069" s="31">
        <f t="shared" si="282"/>
        <v>9999</v>
      </c>
      <c r="R9069" s="31" t="str">
        <f t="shared" si="283"/>
        <v/>
      </c>
      <c r="S9069" s="29">
        <f>IF($Q9069&lt;Parâmetros!$E$19,$G9069-1,$G9069)</f>
        <v>0</v>
      </c>
    </row>
    <row r="9070" spans="1:19" x14ac:dyDescent="0.25">
      <c r="A9070" s="116"/>
      <c r="B9070" s="65"/>
      <c r="C9070" s="65"/>
      <c r="D9070" s="66"/>
      <c r="E9070" s="67"/>
      <c r="F9070" s="65"/>
      <c r="G9070" s="66"/>
      <c r="J9070" s="65"/>
      <c r="K9070" s="65"/>
      <c r="L9070" s="66"/>
      <c r="M9070" s="65"/>
      <c r="O9070" s="65"/>
      <c r="P9070" s="66"/>
      <c r="Q9070" s="31">
        <f t="shared" si="282"/>
        <v>9999</v>
      </c>
      <c r="R9070" s="31" t="str">
        <f t="shared" si="283"/>
        <v/>
      </c>
      <c r="S9070" s="29">
        <f>IF($Q9070&lt;Parâmetros!$E$19,$G9070-1,$G9070)</f>
        <v>0</v>
      </c>
    </row>
    <row r="9071" spans="1:19" x14ac:dyDescent="0.25">
      <c r="A9071" s="116"/>
      <c r="B9071" s="65"/>
      <c r="C9071" s="65"/>
      <c r="D9071" s="66"/>
      <c r="E9071" s="67"/>
      <c r="F9071" s="65"/>
      <c r="G9071" s="66"/>
      <c r="J9071" s="65"/>
      <c r="K9071" s="65"/>
      <c r="L9071" s="66"/>
      <c r="M9071" s="65"/>
      <c r="O9071" s="65"/>
      <c r="P9071" s="66"/>
      <c r="Q9071" s="31">
        <f t="shared" si="282"/>
        <v>9999</v>
      </c>
      <c r="R9071" s="31" t="str">
        <f t="shared" si="283"/>
        <v/>
      </c>
      <c r="S9071" s="29">
        <f>IF($Q9071&lt;Parâmetros!$E$19,$G9071-1,$G9071)</f>
        <v>0</v>
      </c>
    </row>
    <row r="9072" spans="1:19" x14ac:dyDescent="0.25">
      <c r="A9072" s="116"/>
      <c r="B9072" s="65"/>
      <c r="C9072" s="65"/>
      <c r="D9072" s="66"/>
      <c r="E9072" s="67"/>
      <c r="F9072" s="65"/>
      <c r="G9072" s="66"/>
      <c r="J9072" s="65"/>
      <c r="K9072" s="65"/>
      <c r="L9072" s="66"/>
      <c r="M9072" s="65"/>
      <c r="N9072" s="65"/>
      <c r="O9072" s="65"/>
      <c r="P9072" s="66"/>
      <c r="Q9072" s="31">
        <f t="shared" si="282"/>
        <v>9999</v>
      </c>
      <c r="R9072" s="31" t="str">
        <f t="shared" si="283"/>
        <v/>
      </c>
      <c r="S9072" s="29">
        <f>IF($Q9072&lt;Parâmetros!$E$19,$G9072-1,$G9072)</f>
        <v>0</v>
      </c>
    </row>
    <row r="9073" spans="1:19" x14ac:dyDescent="0.25">
      <c r="A9073" s="116"/>
      <c r="B9073" s="65"/>
      <c r="C9073" s="65"/>
      <c r="D9073" s="66"/>
      <c r="E9073" s="67"/>
      <c r="F9073" s="65"/>
      <c r="G9073" s="66"/>
      <c r="J9073" s="65"/>
      <c r="K9073" s="65"/>
      <c r="L9073" s="66"/>
      <c r="M9073" s="65"/>
      <c r="N9073" s="65"/>
      <c r="O9073" s="65"/>
      <c r="P9073" s="66"/>
      <c r="Q9073" s="31">
        <f t="shared" si="282"/>
        <v>9999</v>
      </c>
      <c r="R9073" s="31" t="str">
        <f t="shared" si="283"/>
        <v/>
      </c>
      <c r="S9073" s="29">
        <f>IF($Q9073&lt;Parâmetros!$E$19,$G9073-1,$G9073)</f>
        <v>0</v>
      </c>
    </row>
    <row r="9074" spans="1:19" x14ac:dyDescent="0.25">
      <c r="A9074" s="116"/>
      <c r="B9074" s="65"/>
      <c r="C9074" s="65"/>
      <c r="D9074" s="66"/>
      <c r="E9074" s="67"/>
      <c r="F9074" s="65"/>
      <c r="G9074" s="66"/>
      <c r="J9074" s="65"/>
      <c r="K9074" s="65"/>
      <c r="L9074" s="66"/>
      <c r="M9074" s="65"/>
      <c r="N9074" s="65"/>
      <c r="O9074" s="65"/>
      <c r="P9074" s="66"/>
      <c r="Q9074" s="31">
        <f t="shared" si="282"/>
        <v>9999</v>
      </c>
      <c r="R9074" s="31" t="str">
        <f t="shared" si="283"/>
        <v/>
      </c>
      <c r="S9074" s="29">
        <f>IF($Q9074&lt;Parâmetros!$E$19,$G9074-1,$G9074)</f>
        <v>0</v>
      </c>
    </row>
    <row r="9075" spans="1:19" x14ac:dyDescent="0.25">
      <c r="A9075" s="116"/>
      <c r="B9075" s="65"/>
      <c r="C9075" s="65"/>
      <c r="D9075" s="66"/>
      <c r="E9075" s="67"/>
      <c r="F9075" s="65"/>
      <c r="G9075" s="66"/>
      <c r="J9075" s="65"/>
      <c r="K9075" s="65"/>
      <c r="L9075" s="66"/>
      <c r="M9075" s="65"/>
      <c r="N9075" s="65"/>
      <c r="O9075" s="65"/>
      <c r="P9075" s="66"/>
      <c r="Q9075" s="31">
        <f t="shared" si="282"/>
        <v>9999</v>
      </c>
      <c r="R9075" s="31" t="str">
        <f t="shared" si="283"/>
        <v/>
      </c>
      <c r="S9075" s="29">
        <f>IF($Q9075&lt;Parâmetros!$E$19,$G9075-1,$G9075)</f>
        <v>0</v>
      </c>
    </row>
    <row r="9076" spans="1:19" x14ac:dyDescent="0.25">
      <c r="A9076" s="116"/>
      <c r="B9076" s="65"/>
      <c r="C9076" s="65"/>
      <c r="D9076" s="66"/>
      <c r="E9076" s="67"/>
      <c r="F9076" s="65"/>
      <c r="G9076" s="66"/>
      <c r="J9076" s="65"/>
      <c r="K9076" s="65"/>
      <c r="L9076" s="66"/>
      <c r="M9076" s="65"/>
      <c r="N9076" s="65"/>
      <c r="O9076" s="65"/>
      <c r="P9076" s="66"/>
      <c r="Q9076" s="31">
        <f t="shared" si="282"/>
        <v>9999</v>
      </c>
      <c r="R9076" s="31" t="str">
        <f t="shared" si="283"/>
        <v/>
      </c>
      <c r="S9076" s="29">
        <f>IF($Q9076&lt;Parâmetros!$E$19,$G9076-1,$G9076)</f>
        <v>0</v>
      </c>
    </row>
    <row r="9077" spans="1:19" x14ac:dyDescent="0.25">
      <c r="A9077" s="116"/>
      <c r="B9077" s="65"/>
      <c r="C9077" s="65"/>
      <c r="D9077" s="66"/>
      <c r="E9077" s="67"/>
      <c r="F9077" s="65"/>
      <c r="G9077" s="66"/>
      <c r="J9077" s="65"/>
      <c r="K9077" s="65"/>
      <c r="L9077" s="66"/>
      <c r="M9077" s="65"/>
      <c r="N9077" s="65"/>
      <c r="O9077" s="65"/>
      <c r="P9077" s="66"/>
      <c r="Q9077" s="31">
        <f t="shared" si="282"/>
        <v>9999</v>
      </c>
      <c r="R9077" s="31" t="str">
        <f t="shared" si="283"/>
        <v/>
      </c>
      <c r="S9077" s="29">
        <f>IF($Q9077&lt;Parâmetros!$E$19,$G9077-1,$G9077)</f>
        <v>0</v>
      </c>
    </row>
    <row r="9078" spans="1:19" x14ac:dyDescent="0.25">
      <c r="A9078" s="116"/>
      <c r="B9078" s="65"/>
      <c r="C9078" s="65"/>
      <c r="D9078" s="66"/>
      <c r="E9078" s="67"/>
      <c r="F9078" s="65"/>
      <c r="G9078" s="66"/>
      <c r="J9078" s="65"/>
      <c r="K9078" s="65"/>
      <c r="L9078" s="66"/>
      <c r="M9078" s="65"/>
      <c r="O9078" s="65"/>
      <c r="P9078" s="66"/>
      <c r="Q9078" s="31">
        <f t="shared" si="282"/>
        <v>9999</v>
      </c>
      <c r="R9078" s="31" t="str">
        <f t="shared" si="283"/>
        <v/>
      </c>
      <c r="S9078" s="29">
        <f>IF($Q9078&lt;Parâmetros!$E$19,$G9078-1,$G9078)</f>
        <v>0</v>
      </c>
    </row>
    <row r="9079" spans="1:19" x14ac:dyDescent="0.25">
      <c r="A9079" s="116"/>
      <c r="B9079" s="65"/>
      <c r="C9079" s="65"/>
      <c r="D9079" s="66"/>
      <c r="E9079" s="67"/>
      <c r="F9079" s="65"/>
      <c r="G9079" s="66"/>
      <c r="J9079" s="65"/>
      <c r="K9079" s="65"/>
      <c r="L9079" s="66"/>
      <c r="M9079" s="65"/>
      <c r="O9079" s="65"/>
      <c r="P9079" s="66"/>
      <c r="Q9079" s="31">
        <f t="shared" si="282"/>
        <v>9999</v>
      </c>
      <c r="R9079" s="31" t="str">
        <f t="shared" si="283"/>
        <v/>
      </c>
      <c r="S9079" s="29">
        <f>IF($Q9079&lt;Parâmetros!$E$19,$G9079-1,$G9079)</f>
        <v>0</v>
      </c>
    </row>
    <row r="9080" spans="1:19" x14ac:dyDescent="0.25">
      <c r="A9080" s="116"/>
      <c r="B9080" s="65"/>
      <c r="C9080" s="65"/>
      <c r="D9080" s="66"/>
      <c r="E9080" s="67"/>
      <c r="F9080" s="65"/>
      <c r="G9080" s="66"/>
      <c r="J9080" s="65"/>
      <c r="K9080" s="65"/>
      <c r="L9080" s="66"/>
      <c r="M9080" s="65"/>
      <c r="N9080" s="65"/>
      <c r="O9080" s="65"/>
      <c r="P9080" s="66"/>
      <c r="Q9080" s="31">
        <f t="shared" si="282"/>
        <v>9999</v>
      </c>
      <c r="R9080" s="31" t="str">
        <f t="shared" si="283"/>
        <v/>
      </c>
      <c r="S9080" s="29">
        <f>IF($Q9080&lt;Parâmetros!$E$19,$G9080-1,$G9080)</f>
        <v>0</v>
      </c>
    </row>
    <row r="9081" spans="1:19" x14ac:dyDescent="0.25">
      <c r="A9081" s="116"/>
      <c r="B9081" s="65"/>
      <c r="C9081" s="65"/>
      <c r="D9081" s="66"/>
      <c r="E9081" s="67"/>
      <c r="F9081" s="65"/>
      <c r="G9081" s="66"/>
      <c r="J9081" s="65"/>
      <c r="K9081" s="65"/>
      <c r="L9081" s="66"/>
      <c r="M9081" s="65"/>
      <c r="N9081" s="65"/>
      <c r="O9081" s="65"/>
      <c r="P9081" s="66"/>
      <c r="Q9081" s="31">
        <f t="shared" si="282"/>
        <v>9999</v>
      </c>
      <c r="R9081" s="31" t="str">
        <f t="shared" si="283"/>
        <v/>
      </c>
      <c r="S9081" s="29">
        <f>IF($Q9081&lt;Parâmetros!$E$19,$G9081-1,$G9081)</f>
        <v>0</v>
      </c>
    </row>
    <row r="9082" spans="1:19" x14ac:dyDescent="0.25">
      <c r="A9082" s="116"/>
      <c r="B9082" s="65"/>
      <c r="C9082" s="65"/>
      <c r="D9082" s="66"/>
      <c r="E9082" s="67"/>
      <c r="F9082" s="65"/>
      <c r="G9082" s="66"/>
      <c r="J9082" s="65"/>
      <c r="K9082" s="65"/>
      <c r="L9082" s="66"/>
      <c r="M9082" s="65"/>
      <c r="N9082" s="65"/>
      <c r="O9082" s="65"/>
      <c r="P9082" s="66"/>
      <c r="Q9082" s="31">
        <f t="shared" si="282"/>
        <v>9999</v>
      </c>
      <c r="R9082" s="31" t="str">
        <f t="shared" si="283"/>
        <v/>
      </c>
      <c r="S9082" s="29">
        <f>IF($Q9082&lt;Parâmetros!$E$19,$G9082-1,$G9082)</f>
        <v>0</v>
      </c>
    </row>
    <row r="9083" spans="1:19" x14ac:dyDescent="0.25">
      <c r="A9083" s="116"/>
      <c r="B9083" s="65"/>
      <c r="C9083" s="65"/>
      <c r="D9083" s="66"/>
      <c r="E9083" s="67"/>
      <c r="F9083" s="65"/>
      <c r="G9083" s="66"/>
      <c r="J9083" s="65"/>
      <c r="K9083" s="65"/>
      <c r="L9083" s="66"/>
      <c r="M9083" s="65"/>
      <c r="N9083" s="65"/>
      <c r="O9083" s="65"/>
      <c r="P9083" s="66"/>
      <c r="Q9083" s="31">
        <f t="shared" si="282"/>
        <v>9999</v>
      </c>
      <c r="R9083" s="31" t="str">
        <f t="shared" si="283"/>
        <v/>
      </c>
      <c r="S9083" s="29">
        <f>IF($Q9083&lt;Parâmetros!$E$19,$G9083-1,$G9083)</f>
        <v>0</v>
      </c>
    </row>
    <row r="9084" spans="1:19" x14ac:dyDescent="0.25">
      <c r="A9084" s="116"/>
      <c r="B9084" s="65"/>
      <c r="C9084" s="65"/>
      <c r="D9084" s="66"/>
      <c r="E9084" s="67"/>
      <c r="F9084" s="65"/>
      <c r="G9084" s="66"/>
      <c r="J9084" s="65"/>
      <c r="K9084" s="65"/>
      <c r="L9084" s="66"/>
      <c r="M9084" s="65"/>
      <c r="N9084" s="65"/>
      <c r="O9084" s="65"/>
      <c r="P9084" s="66"/>
      <c r="Q9084" s="31">
        <f t="shared" ref="Q9084:Q9147" si="284">IFERROR(VALUE(LEFT($J9084,2))*60+VALUE(MID($J9084,4,2)),9999)</f>
        <v>9999</v>
      </c>
      <c r="R9084" s="31" t="str">
        <f t="shared" ref="R9084:R9147" si="285">IFERROR(VALUE(LEFT($K9084,2))*60+VALUE(MID($K9084,4,2)),"")</f>
        <v/>
      </c>
      <c r="S9084" s="29">
        <f>IF($Q9084&lt;Parâmetros!$E$19,$G9084-1,$G9084)</f>
        <v>0</v>
      </c>
    </row>
    <row r="9085" spans="1:19" x14ac:dyDescent="0.25">
      <c r="A9085" s="116"/>
      <c r="B9085" s="65"/>
      <c r="C9085" s="65"/>
      <c r="D9085" s="66"/>
      <c r="E9085" s="67"/>
      <c r="F9085" s="65"/>
      <c r="G9085" s="66"/>
      <c r="J9085" s="65"/>
      <c r="K9085" s="65"/>
      <c r="L9085" s="66"/>
      <c r="M9085" s="65"/>
      <c r="N9085" s="65"/>
      <c r="O9085" s="65"/>
      <c r="P9085" s="66"/>
      <c r="Q9085" s="31">
        <f t="shared" si="284"/>
        <v>9999</v>
      </c>
      <c r="R9085" s="31" t="str">
        <f t="shared" si="285"/>
        <v/>
      </c>
      <c r="S9085" s="29">
        <f>IF($Q9085&lt;Parâmetros!$E$19,$G9085-1,$G9085)</f>
        <v>0</v>
      </c>
    </row>
    <row r="9086" spans="1:19" x14ac:dyDescent="0.25">
      <c r="A9086" s="116"/>
      <c r="B9086" s="65"/>
      <c r="C9086" s="65"/>
      <c r="D9086" s="66"/>
      <c r="E9086" s="67"/>
      <c r="F9086" s="65"/>
      <c r="G9086" s="66"/>
      <c r="J9086" s="65"/>
      <c r="K9086" s="65"/>
      <c r="L9086" s="66"/>
      <c r="M9086" s="65"/>
      <c r="N9086" s="65"/>
      <c r="O9086" s="65"/>
      <c r="P9086" s="66"/>
      <c r="Q9086" s="31">
        <f t="shared" si="284"/>
        <v>9999</v>
      </c>
      <c r="R9086" s="31" t="str">
        <f t="shared" si="285"/>
        <v/>
      </c>
      <c r="S9086" s="29">
        <f>IF($Q9086&lt;Parâmetros!$E$19,$G9086-1,$G9086)</f>
        <v>0</v>
      </c>
    </row>
    <row r="9087" spans="1:19" x14ac:dyDescent="0.25">
      <c r="A9087" s="116"/>
      <c r="B9087" s="65"/>
      <c r="C9087" s="65"/>
      <c r="D9087" s="66"/>
      <c r="E9087" s="67"/>
      <c r="F9087" s="65"/>
      <c r="G9087" s="66"/>
      <c r="J9087" s="65"/>
      <c r="K9087" s="65"/>
      <c r="L9087" s="66"/>
      <c r="M9087" s="65"/>
      <c r="N9087" s="65"/>
      <c r="O9087" s="65"/>
      <c r="P9087" s="66"/>
      <c r="Q9087" s="31">
        <f t="shared" si="284"/>
        <v>9999</v>
      </c>
      <c r="R9087" s="31" t="str">
        <f t="shared" si="285"/>
        <v/>
      </c>
      <c r="S9087" s="29">
        <f>IF($Q9087&lt;Parâmetros!$E$19,$G9087-1,$G9087)</f>
        <v>0</v>
      </c>
    </row>
    <row r="9088" spans="1:19" x14ac:dyDescent="0.25">
      <c r="A9088" s="116"/>
      <c r="B9088" s="65"/>
      <c r="C9088" s="65"/>
      <c r="D9088" s="66"/>
      <c r="E9088" s="67"/>
      <c r="F9088" s="65"/>
      <c r="G9088" s="66"/>
      <c r="J9088" s="65"/>
      <c r="K9088" s="65"/>
      <c r="L9088" s="66"/>
      <c r="M9088" s="65"/>
      <c r="N9088" s="65"/>
      <c r="O9088" s="65"/>
      <c r="P9088" s="66"/>
      <c r="Q9088" s="31">
        <f t="shared" si="284"/>
        <v>9999</v>
      </c>
      <c r="R9088" s="31" t="str">
        <f t="shared" si="285"/>
        <v/>
      </c>
      <c r="S9088" s="29">
        <f>IF($Q9088&lt;Parâmetros!$E$19,$G9088-1,$G9088)</f>
        <v>0</v>
      </c>
    </row>
    <row r="9089" spans="1:19" x14ac:dyDescent="0.25">
      <c r="A9089" s="116"/>
      <c r="B9089" s="65"/>
      <c r="C9089" s="65"/>
      <c r="D9089" s="66"/>
      <c r="E9089" s="67"/>
      <c r="F9089" s="65"/>
      <c r="G9089" s="66"/>
      <c r="J9089" s="65"/>
      <c r="K9089" s="65"/>
      <c r="L9089" s="66"/>
      <c r="M9089" s="65"/>
      <c r="N9089" s="65"/>
      <c r="O9089" s="65"/>
      <c r="P9089" s="66"/>
      <c r="Q9089" s="31">
        <f t="shared" si="284"/>
        <v>9999</v>
      </c>
      <c r="R9089" s="31" t="str">
        <f t="shared" si="285"/>
        <v/>
      </c>
      <c r="S9089" s="29">
        <f>IF($Q9089&lt;Parâmetros!$E$19,$G9089-1,$G9089)</f>
        <v>0</v>
      </c>
    </row>
    <row r="9090" spans="1:19" x14ac:dyDescent="0.25">
      <c r="A9090" s="116"/>
      <c r="B9090" s="65"/>
      <c r="C9090" s="65"/>
      <c r="D9090" s="66"/>
      <c r="E9090" s="67"/>
      <c r="F9090" s="65"/>
      <c r="G9090" s="66"/>
      <c r="J9090" s="65"/>
      <c r="K9090" s="65"/>
      <c r="L9090" s="66"/>
      <c r="M9090" s="65"/>
      <c r="N9090" s="65"/>
      <c r="O9090" s="65"/>
      <c r="P9090" s="66"/>
      <c r="Q9090" s="31">
        <f t="shared" si="284"/>
        <v>9999</v>
      </c>
      <c r="R9090" s="31" t="str">
        <f t="shared" si="285"/>
        <v/>
      </c>
      <c r="S9090" s="29">
        <f>IF($Q9090&lt;Parâmetros!$E$19,$G9090-1,$G9090)</f>
        <v>0</v>
      </c>
    </row>
    <row r="9091" spans="1:19" x14ac:dyDescent="0.25">
      <c r="A9091" s="116"/>
      <c r="B9091" s="65"/>
      <c r="C9091" s="65"/>
      <c r="D9091" s="66"/>
      <c r="E9091" s="67"/>
      <c r="F9091" s="65"/>
      <c r="G9091" s="66"/>
      <c r="J9091" s="65"/>
      <c r="K9091" s="65"/>
      <c r="L9091" s="66"/>
      <c r="M9091" s="65"/>
      <c r="N9091" s="65"/>
      <c r="O9091" s="65"/>
      <c r="P9091" s="66"/>
      <c r="Q9091" s="31">
        <f t="shared" si="284"/>
        <v>9999</v>
      </c>
      <c r="R9091" s="31" t="str">
        <f t="shared" si="285"/>
        <v/>
      </c>
      <c r="S9091" s="29">
        <f>IF($Q9091&lt;Parâmetros!$E$19,$G9091-1,$G9091)</f>
        <v>0</v>
      </c>
    </row>
    <row r="9092" spans="1:19" x14ac:dyDescent="0.25">
      <c r="A9092" s="116"/>
      <c r="B9092" s="65"/>
      <c r="C9092" s="65"/>
      <c r="D9092" s="66"/>
      <c r="E9092" s="67"/>
      <c r="F9092" s="65"/>
      <c r="G9092" s="66"/>
      <c r="J9092" s="65"/>
      <c r="K9092" s="65"/>
      <c r="L9092" s="66"/>
      <c r="M9092" s="65"/>
      <c r="N9092" s="65"/>
      <c r="O9092" s="65"/>
      <c r="P9092" s="66"/>
      <c r="Q9092" s="31">
        <f t="shared" si="284"/>
        <v>9999</v>
      </c>
      <c r="R9092" s="31" t="str">
        <f t="shared" si="285"/>
        <v/>
      </c>
      <c r="S9092" s="29">
        <f>IF($Q9092&lt;Parâmetros!$E$19,$G9092-1,$G9092)</f>
        <v>0</v>
      </c>
    </row>
    <row r="9093" spans="1:19" x14ac:dyDescent="0.25">
      <c r="A9093" s="116"/>
      <c r="B9093" s="65"/>
      <c r="C9093" s="65"/>
      <c r="D9093" s="66"/>
      <c r="E9093" s="67"/>
      <c r="F9093" s="65"/>
      <c r="G9093" s="66"/>
      <c r="J9093" s="65"/>
      <c r="K9093" s="65"/>
      <c r="L9093" s="66"/>
      <c r="M9093" s="65"/>
      <c r="N9093" s="65"/>
      <c r="O9093" s="65"/>
      <c r="P9093" s="66"/>
      <c r="Q9093" s="31">
        <f t="shared" si="284"/>
        <v>9999</v>
      </c>
      <c r="R9093" s="31" t="str">
        <f t="shared" si="285"/>
        <v/>
      </c>
      <c r="S9093" s="29">
        <f>IF($Q9093&lt;Parâmetros!$E$19,$G9093-1,$G9093)</f>
        <v>0</v>
      </c>
    </row>
    <row r="9094" spans="1:19" x14ac:dyDescent="0.25">
      <c r="A9094" s="116"/>
      <c r="B9094" s="65"/>
      <c r="C9094" s="65"/>
      <c r="D9094" s="66"/>
      <c r="E9094" s="67"/>
      <c r="F9094" s="65"/>
      <c r="G9094" s="66"/>
      <c r="J9094" s="65"/>
      <c r="K9094" s="65"/>
      <c r="L9094" s="66"/>
      <c r="M9094" s="65"/>
      <c r="O9094" s="65"/>
      <c r="P9094" s="66"/>
      <c r="Q9094" s="31">
        <f t="shared" si="284"/>
        <v>9999</v>
      </c>
      <c r="R9094" s="31" t="str">
        <f t="shared" si="285"/>
        <v/>
      </c>
      <c r="S9094" s="29">
        <f>IF($Q9094&lt;Parâmetros!$E$19,$G9094-1,$G9094)</f>
        <v>0</v>
      </c>
    </row>
    <row r="9095" spans="1:19" x14ac:dyDescent="0.25">
      <c r="A9095" s="116"/>
      <c r="B9095" s="65"/>
      <c r="C9095" s="65"/>
      <c r="D9095" s="66"/>
      <c r="E9095" s="67"/>
      <c r="F9095" s="65"/>
      <c r="G9095" s="66"/>
      <c r="J9095" s="65"/>
      <c r="K9095" s="65"/>
      <c r="L9095" s="66"/>
      <c r="M9095" s="65"/>
      <c r="N9095" s="65"/>
      <c r="O9095" s="65"/>
      <c r="P9095" s="66"/>
      <c r="Q9095" s="31">
        <f t="shared" si="284"/>
        <v>9999</v>
      </c>
      <c r="R9095" s="31" t="str">
        <f t="shared" si="285"/>
        <v/>
      </c>
      <c r="S9095" s="29">
        <f>IF($Q9095&lt;Parâmetros!$E$19,$G9095-1,$G9095)</f>
        <v>0</v>
      </c>
    </row>
    <row r="9096" spans="1:19" x14ac:dyDescent="0.25">
      <c r="A9096" s="116"/>
      <c r="B9096" s="65"/>
      <c r="C9096" s="65"/>
      <c r="D9096" s="66"/>
      <c r="E9096" s="67"/>
      <c r="F9096" s="65"/>
      <c r="G9096" s="66"/>
      <c r="J9096" s="65"/>
      <c r="K9096" s="65"/>
      <c r="L9096" s="66"/>
      <c r="M9096" s="65"/>
      <c r="N9096" s="65"/>
      <c r="O9096" s="65"/>
      <c r="P9096" s="66"/>
      <c r="Q9096" s="31">
        <f t="shared" si="284"/>
        <v>9999</v>
      </c>
      <c r="R9096" s="31" t="str">
        <f t="shared" si="285"/>
        <v/>
      </c>
      <c r="S9096" s="29">
        <f>IF($Q9096&lt;Parâmetros!$E$19,$G9096-1,$G9096)</f>
        <v>0</v>
      </c>
    </row>
    <row r="9097" spans="1:19" x14ac:dyDescent="0.25">
      <c r="A9097" s="116"/>
      <c r="B9097" s="65"/>
      <c r="C9097" s="65"/>
      <c r="D9097" s="66"/>
      <c r="E9097" s="67"/>
      <c r="F9097" s="65"/>
      <c r="G9097" s="66"/>
      <c r="J9097" s="65"/>
      <c r="K9097" s="65"/>
      <c r="L9097" s="66"/>
      <c r="M9097" s="65"/>
      <c r="N9097" s="65"/>
      <c r="O9097" s="65"/>
      <c r="P9097" s="66"/>
      <c r="Q9097" s="31">
        <f t="shared" si="284"/>
        <v>9999</v>
      </c>
      <c r="R9097" s="31" t="str">
        <f t="shared" si="285"/>
        <v/>
      </c>
      <c r="S9097" s="29">
        <f>IF($Q9097&lt;Parâmetros!$E$19,$G9097-1,$G9097)</f>
        <v>0</v>
      </c>
    </row>
    <row r="9098" spans="1:19" x14ac:dyDescent="0.25">
      <c r="A9098" s="116"/>
      <c r="B9098" s="65"/>
      <c r="C9098" s="65"/>
      <c r="D9098" s="66"/>
      <c r="E9098" s="67"/>
      <c r="F9098" s="65"/>
      <c r="G9098" s="66"/>
      <c r="J9098" s="65"/>
      <c r="K9098" s="65"/>
      <c r="L9098" s="66"/>
      <c r="M9098" s="65"/>
      <c r="N9098" s="65"/>
      <c r="O9098" s="65"/>
      <c r="P9098" s="66"/>
      <c r="Q9098" s="31">
        <f t="shared" si="284"/>
        <v>9999</v>
      </c>
      <c r="R9098" s="31" t="str">
        <f t="shared" si="285"/>
        <v/>
      </c>
      <c r="S9098" s="29">
        <f>IF($Q9098&lt;Parâmetros!$E$19,$G9098-1,$G9098)</f>
        <v>0</v>
      </c>
    </row>
    <row r="9099" spans="1:19" x14ac:dyDescent="0.25">
      <c r="A9099" s="116"/>
      <c r="B9099" s="65"/>
      <c r="C9099" s="65"/>
      <c r="D9099" s="66"/>
      <c r="E9099" s="67"/>
      <c r="F9099" s="65"/>
      <c r="G9099" s="66"/>
      <c r="J9099" s="65"/>
      <c r="K9099" s="65"/>
      <c r="L9099" s="66"/>
      <c r="M9099" s="65"/>
      <c r="N9099" s="65"/>
      <c r="O9099" s="65"/>
      <c r="P9099" s="66"/>
      <c r="Q9099" s="31">
        <f t="shared" si="284"/>
        <v>9999</v>
      </c>
      <c r="R9099" s="31" t="str">
        <f t="shared" si="285"/>
        <v/>
      </c>
      <c r="S9099" s="29">
        <f>IF($Q9099&lt;Parâmetros!$E$19,$G9099-1,$G9099)</f>
        <v>0</v>
      </c>
    </row>
    <row r="9100" spans="1:19" x14ac:dyDescent="0.25">
      <c r="A9100" s="116"/>
      <c r="B9100" s="65"/>
      <c r="C9100" s="65"/>
      <c r="D9100" s="66"/>
      <c r="E9100" s="67"/>
      <c r="F9100" s="65"/>
      <c r="G9100" s="66"/>
      <c r="J9100" s="65"/>
      <c r="K9100" s="65"/>
      <c r="L9100" s="66"/>
      <c r="M9100" s="65"/>
      <c r="N9100" s="65"/>
      <c r="O9100" s="65"/>
      <c r="P9100" s="66"/>
      <c r="Q9100" s="31">
        <f t="shared" si="284"/>
        <v>9999</v>
      </c>
      <c r="R9100" s="31" t="str">
        <f t="shared" si="285"/>
        <v/>
      </c>
      <c r="S9100" s="29">
        <f>IF($Q9100&lt;Parâmetros!$E$19,$G9100-1,$G9100)</f>
        <v>0</v>
      </c>
    </row>
    <row r="9101" spans="1:19" x14ac:dyDescent="0.25">
      <c r="A9101" s="116"/>
      <c r="B9101" s="65"/>
      <c r="C9101" s="65"/>
      <c r="D9101" s="66"/>
      <c r="E9101" s="67"/>
      <c r="F9101" s="65"/>
      <c r="G9101" s="66"/>
      <c r="J9101" s="65"/>
      <c r="K9101" s="65"/>
      <c r="L9101" s="66"/>
      <c r="M9101" s="65"/>
      <c r="N9101" s="65"/>
      <c r="O9101" s="65"/>
      <c r="P9101" s="66"/>
      <c r="Q9101" s="31">
        <f t="shared" si="284"/>
        <v>9999</v>
      </c>
      <c r="R9101" s="31" t="str">
        <f t="shared" si="285"/>
        <v/>
      </c>
      <c r="S9101" s="29">
        <f>IF($Q9101&lt;Parâmetros!$E$19,$G9101-1,$G9101)</f>
        <v>0</v>
      </c>
    </row>
    <row r="9102" spans="1:19" x14ac:dyDescent="0.25">
      <c r="A9102" s="116"/>
      <c r="B9102" s="65"/>
      <c r="C9102" s="65"/>
      <c r="D9102" s="66"/>
      <c r="E9102" s="67"/>
      <c r="F9102" s="65"/>
      <c r="G9102" s="66"/>
      <c r="J9102" s="65"/>
      <c r="K9102" s="65"/>
      <c r="L9102" s="66"/>
      <c r="M9102" s="65"/>
      <c r="O9102" s="65"/>
      <c r="P9102" s="66"/>
      <c r="Q9102" s="31">
        <f t="shared" si="284"/>
        <v>9999</v>
      </c>
      <c r="R9102" s="31" t="str">
        <f t="shared" si="285"/>
        <v/>
      </c>
      <c r="S9102" s="29">
        <f>IF($Q9102&lt;Parâmetros!$E$19,$G9102-1,$G9102)</f>
        <v>0</v>
      </c>
    </row>
    <row r="9103" spans="1:19" x14ac:dyDescent="0.25">
      <c r="A9103" s="116"/>
      <c r="B9103" s="65"/>
      <c r="C9103" s="65"/>
      <c r="D9103" s="66"/>
      <c r="E9103" s="67"/>
      <c r="F9103" s="65"/>
      <c r="G9103" s="66"/>
      <c r="J9103" s="65"/>
      <c r="K9103" s="65"/>
      <c r="L9103" s="66"/>
      <c r="M9103" s="65"/>
      <c r="N9103" s="65"/>
      <c r="O9103" s="65"/>
      <c r="P9103" s="66"/>
      <c r="Q9103" s="31">
        <f t="shared" si="284"/>
        <v>9999</v>
      </c>
      <c r="R9103" s="31" t="str">
        <f t="shared" si="285"/>
        <v/>
      </c>
      <c r="S9103" s="29">
        <f>IF($Q9103&lt;Parâmetros!$E$19,$G9103-1,$G9103)</f>
        <v>0</v>
      </c>
    </row>
    <row r="9104" spans="1:19" x14ac:dyDescent="0.25">
      <c r="A9104" s="116"/>
      <c r="B9104" s="65"/>
      <c r="C9104" s="65"/>
      <c r="D9104" s="66"/>
      <c r="E9104" s="67"/>
      <c r="F9104" s="65"/>
      <c r="G9104" s="66"/>
      <c r="J9104" s="65"/>
      <c r="K9104" s="65"/>
      <c r="L9104" s="66"/>
      <c r="M9104" s="65"/>
      <c r="N9104" s="65"/>
      <c r="O9104" s="65"/>
      <c r="P9104" s="66"/>
      <c r="Q9104" s="31">
        <f t="shared" si="284"/>
        <v>9999</v>
      </c>
      <c r="R9104" s="31" t="str">
        <f t="shared" si="285"/>
        <v/>
      </c>
      <c r="S9104" s="29">
        <f>IF($Q9104&lt;Parâmetros!$E$19,$G9104-1,$G9104)</f>
        <v>0</v>
      </c>
    </row>
    <row r="9105" spans="1:19" x14ac:dyDescent="0.25">
      <c r="A9105" s="116"/>
      <c r="B9105" s="65"/>
      <c r="C9105" s="65"/>
      <c r="D9105" s="66"/>
      <c r="E9105" s="67"/>
      <c r="F9105" s="65"/>
      <c r="G9105" s="66"/>
      <c r="J9105" s="65"/>
      <c r="K9105" s="65"/>
      <c r="L9105" s="66"/>
      <c r="M9105" s="65"/>
      <c r="O9105" s="65"/>
      <c r="P9105" s="66"/>
      <c r="Q9105" s="31">
        <f t="shared" si="284"/>
        <v>9999</v>
      </c>
      <c r="R9105" s="31" t="str">
        <f t="shared" si="285"/>
        <v/>
      </c>
      <c r="S9105" s="29">
        <f>IF($Q9105&lt;Parâmetros!$E$19,$G9105-1,$G9105)</f>
        <v>0</v>
      </c>
    </row>
    <row r="9106" spans="1:19" x14ac:dyDescent="0.25">
      <c r="A9106" s="116"/>
      <c r="B9106" s="65"/>
      <c r="C9106" s="65"/>
      <c r="D9106" s="66"/>
      <c r="E9106" s="67"/>
      <c r="F9106" s="65"/>
      <c r="G9106" s="66"/>
      <c r="J9106" s="65"/>
      <c r="K9106" s="65"/>
      <c r="L9106" s="66"/>
      <c r="M9106" s="65"/>
      <c r="N9106" s="65"/>
      <c r="O9106" s="65"/>
      <c r="P9106" s="66"/>
      <c r="Q9106" s="31">
        <f t="shared" si="284"/>
        <v>9999</v>
      </c>
      <c r="R9106" s="31" t="str">
        <f t="shared" si="285"/>
        <v/>
      </c>
      <c r="S9106" s="29">
        <f>IF($Q9106&lt;Parâmetros!$E$19,$G9106-1,$G9106)</f>
        <v>0</v>
      </c>
    </row>
    <row r="9107" spans="1:19" x14ac:dyDescent="0.25">
      <c r="A9107" s="116"/>
      <c r="B9107" s="65"/>
      <c r="C9107" s="65"/>
      <c r="D9107" s="66"/>
      <c r="E9107" s="67"/>
      <c r="F9107" s="65"/>
      <c r="G9107" s="66"/>
      <c r="J9107" s="65"/>
      <c r="K9107" s="65"/>
      <c r="L9107" s="66"/>
      <c r="M9107" s="65"/>
      <c r="O9107" s="65"/>
      <c r="P9107" s="66"/>
      <c r="Q9107" s="31">
        <f t="shared" si="284"/>
        <v>9999</v>
      </c>
      <c r="R9107" s="31" t="str">
        <f t="shared" si="285"/>
        <v/>
      </c>
      <c r="S9107" s="29">
        <f>IF($Q9107&lt;Parâmetros!$E$19,$G9107-1,$G9107)</f>
        <v>0</v>
      </c>
    </row>
    <row r="9108" spans="1:19" x14ac:dyDescent="0.25">
      <c r="A9108" s="116"/>
      <c r="B9108" s="65"/>
      <c r="C9108" s="65"/>
      <c r="D9108" s="66"/>
      <c r="E9108" s="67"/>
      <c r="F9108" s="65"/>
      <c r="G9108" s="66"/>
      <c r="J9108" s="65"/>
      <c r="K9108" s="65"/>
      <c r="L9108" s="66"/>
      <c r="M9108" s="65"/>
      <c r="N9108" s="65"/>
      <c r="O9108" s="65"/>
      <c r="P9108" s="66"/>
      <c r="Q9108" s="31">
        <f t="shared" si="284"/>
        <v>9999</v>
      </c>
      <c r="R9108" s="31" t="str">
        <f t="shared" si="285"/>
        <v/>
      </c>
      <c r="S9108" s="29">
        <f>IF($Q9108&lt;Parâmetros!$E$19,$G9108-1,$G9108)</f>
        <v>0</v>
      </c>
    </row>
    <row r="9109" spans="1:19" x14ac:dyDescent="0.25">
      <c r="A9109" s="116"/>
      <c r="B9109" s="65"/>
      <c r="C9109" s="65"/>
      <c r="D9109" s="66"/>
      <c r="E9109" s="67"/>
      <c r="F9109" s="65"/>
      <c r="G9109" s="66"/>
      <c r="J9109" s="65"/>
      <c r="K9109" s="65"/>
      <c r="L9109" s="66"/>
      <c r="M9109" s="65"/>
      <c r="N9109" s="65"/>
      <c r="O9109" s="65"/>
      <c r="P9109" s="66"/>
      <c r="Q9109" s="31">
        <f t="shared" si="284"/>
        <v>9999</v>
      </c>
      <c r="R9109" s="31" t="str">
        <f t="shared" si="285"/>
        <v/>
      </c>
      <c r="S9109" s="29">
        <f>IF($Q9109&lt;Parâmetros!$E$19,$G9109-1,$G9109)</f>
        <v>0</v>
      </c>
    </row>
    <row r="9110" spans="1:19" x14ac:dyDescent="0.25">
      <c r="A9110" s="116"/>
      <c r="B9110" s="65"/>
      <c r="C9110" s="65"/>
      <c r="D9110" s="66"/>
      <c r="E9110" s="67"/>
      <c r="F9110" s="65"/>
      <c r="G9110" s="66"/>
      <c r="J9110" s="65"/>
      <c r="K9110" s="65"/>
      <c r="L9110" s="66"/>
      <c r="M9110" s="65"/>
      <c r="O9110" s="65"/>
      <c r="P9110" s="66"/>
      <c r="Q9110" s="31">
        <f t="shared" si="284"/>
        <v>9999</v>
      </c>
      <c r="R9110" s="31" t="str">
        <f t="shared" si="285"/>
        <v/>
      </c>
      <c r="S9110" s="29">
        <f>IF($Q9110&lt;Parâmetros!$E$19,$G9110-1,$G9110)</f>
        <v>0</v>
      </c>
    </row>
    <row r="9111" spans="1:19" x14ac:dyDescent="0.25">
      <c r="A9111" s="116"/>
      <c r="B9111" s="65"/>
      <c r="C9111" s="65"/>
      <c r="D9111" s="66"/>
      <c r="E9111" s="67"/>
      <c r="F9111" s="65"/>
      <c r="G9111" s="66"/>
      <c r="J9111" s="65"/>
      <c r="K9111" s="65"/>
      <c r="L9111" s="66"/>
      <c r="M9111" s="65"/>
      <c r="O9111" s="65"/>
      <c r="P9111" s="66"/>
      <c r="Q9111" s="31">
        <f t="shared" si="284"/>
        <v>9999</v>
      </c>
      <c r="R9111" s="31" t="str">
        <f t="shared" si="285"/>
        <v/>
      </c>
      <c r="S9111" s="29">
        <f>IF($Q9111&lt;Parâmetros!$E$19,$G9111-1,$G9111)</f>
        <v>0</v>
      </c>
    </row>
    <row r="9112" spans="1:19" x14ac:dyDescent="0.25">
      <c r="A9112" s="116"/>
      <c r="B9112" s="65"/>
      <c r="C9112" s="65"/>
      <c r="D9112" s="66"/>
      <c r="E9112" s="67"/>
      <c r="F9112" s="65"/>
      <c r="G9112" s="66"/>
      <c r="J9112" s="65"/>
      <c r="K9112" s="65"/>
      <c r="L9112" s="66"/>
      <c r="M9112" s="65"/>
      <c r="N9112" s="65"/>
      <c r="O9112" s="65"/>
      <c r="P9112" s="66"/>
      <c r="Q9112" s="31">
        <f t="shared" si="284"/>
        <v>9999</v>
      </c>
      <c r="R9112" s="31" t="str">
        <f t="shared" si="285"/>
        <v/>
      </c>
      <c r="S9112" s="29">
        <f>IF($Q9112&lt;Parâmetros!$E$19,$G9112-1,$G9112)</f>
        <v>0</v>
      </c>
    </row>
    <row r="9113" spans="1:19" x14ac:dyDescent="0.25">
      <c r="A9113" s="116"/>
      <c r="B9113" s="65"/>
      <c r="C9113" s="65"/>
      <c r="D9113" s="66"/>
      <c r="E9113" s="67"/>
      <c r="F9113" s="65"/>
      <c r="G9113" s="66"/>
      <c r="J9113" s="65"/>
      <c r="K9113" s="65"/>
      <c r="L9113" s="66"/>
      <c r="M9113" s="65"/>
      <c r="N9113" s="65"/>
      <c r="O9113" s="65"/>
      <c r="P9113" s="66"/>
      <c r="Q9113" s="31">
        <f t="shared" si="284"/>
        <v>9999</v>
      </c>
      <c r="R9113" s="31" t="str">
        <f t="shared" si="285"/>
        <v/>
      </c>
      <c r="S9113" s="29">
        <f>IF($Q9113&lt;Parâmetros!$E$19,$G9113-1,$G9113)</f>
        <v>0</v>
      </c>
    </row>
    <row r="9114" spans="1:19" x14ac:dyDescent="0.25">
      <c r="A9114" s="116"/>
      <c r="B9114" s="65"/>
      <c r="C9114" s="65"/>
      <c r="D9114" s="66"/>
      <c r="E9114" s="67"/>
      <c r="F9114" s="65"/>
      <c r="G9114" s="66"/>
      <c r="J9114" s="65"/>
      <c r="K9114" s="65"/>
      <c r="L9114" s="66"/>
      <c r="M9114" s="65"/>
      <c r="N9114" s="65"/>
      <c r="O9114" s="65"/>
      <c r="P9114" s="66"/>
      <c r="Q9114" s="31">
        <f t="shared" si="284"/>
        <v>9999</v>
      </c>
      <c r="R9114" s="31" t="str">
        <f t="shared" si="285"/>
        <v/>
      </c>
      <c r="S9114" s="29">
        <f>IF($Q9114&lt;Parâmetros!$E$19,$G9114-1,$G9114)</f>
        <v>0</v>
      </c>
    </row>
    <row r="9115" spans="1:19" x14ac:dyDescent="0.25">
      <c r="A9115" s="116"/>
      <c r="B9115" s="65"/>
      <c r="C9115" s="65"/>
      <c r="D9115" s="66"/>
      <c r="E9115" s="67"/>
      <c r="F9115" s="65"/>
      <c r="G9115" s="66"/>
      <c r="J9115" s="65"/>
      <c r="K9115" s="65"/>
      <c r="L9115" s="66"/>
      <c r="M9115" s="65"/>
      <c r="N9115" s="65"/>
      <c r="O9115" s="65"/>
      <c r="P9115" s="66"/>
      <c r="Q9115" s="31">
        <f t="shared" si="284"/>
        <v>9999</v>
      </c>
      <c r="R9115" s="31" t="str">
        <f t="shared" si="285"/>
        <v/>
      </c>
      <c r="S9115" s="29">
        <f>IF($Q9115&lt;Parâmetros!$E$19,$G9115-1,$G9115)</f>
        <v>0</v>
      </c>
    </row>
    <row r="9116" spans="1:19" x14ac:dyDescent="0.25">
      <c r="A9116" s="116"/>
      <c r="B9116" s="65"/>
      <c r="C9116" s="65"/>
      <c r="D9116" s="66"/>
      <c r="E9116" s="67"/>
      <c r="F9116" s="65"/>
      <c r="G9116" s="66"/>
      <c r="J9116" s="65"/>
      <c r="K9116" s="65"/>
      <c r="L9116" s="66"/>
      <c r="M9116" s="65"/>
      <c r="O9116" s="65"/>
      <c r="P9116" s="66"/>
      <c r="Q9116" s="31">
        <f t="shared" si="284"/>
        <v>9999</v>
      </c>
      <c r="R9116" s="31" t="str">
        <f t="shared" si="285"/>
        <v/>
      </c>
      <c r="S9116" s="29">
        <f>IF($Q9116&lt;Parâmetros!$E$19,$G9116-1,$G9116)</f>
        <v>0</v>
      </c>
    </row>
    <row r="9117" spans="1:19" x14ac:dyDescent="0.25">
      <c r="A9117" s="116"/>
      <c r="B9117" s="65"/>
      <c r="C9117" s="65"/>
      <c r="D9117" s="66"/>
      <c r="E9117" s="67"/>
      <c r="F9117" s="65"/>
      <c r="G9117" s="66"/>
      <c r="J9117" s="65"/>
      <c r="K9117" s="65"/>
      <c r="L9117" s="66"/>
      <c r="M9117" s="65"/>
      <c r="O9117" s="65"/>
      <c r="P9117" s="66"/>
      <c r="Q9117" s="31">
        <f t="shared" si="284"/>
        <v>9999</v>
      </c>
      <c r="R9117" s="31" t="str">
        <f t="shared" si="285"/>
        <v/>
      </c>
      <c r="S9117" s="29">
        <f>IF($Q9117&lt;Parâmetros!$E$19,$G9117-1,$G9117)</f>
        <v>0</v>
      </c>
    </row>
    <row r="9118" spans="1:19" x14ac:dyDescent="0.25">
      <c r="A9118" s="116"/>
      <c r="B9118" s="65"/>
      <c r="C9118" s="65"/>
      <c r="D9118" s="66"/>
      <c r="E9118" s="67"/>
      <c r="F9118" s="65"/>
      <c r="G9118" s="66"/>
      <c r="J9118" s="65"/>
      <c r="K9118" s="65"/>
      <c r="L9118" s="66"/>
      <c r="M9118" s="65"/>
      <c r="N9118" s="65"/>
      <c r="O9118" s="65"/>
      <c r="P9118" s="66"/>
      <c r="Q9118" s="31">
        <f t="shared" si="284"/>
        <v>9999</v>
      </c>
      <c r="R9118" s="31" t="str">
        <f t="shared" si="285"/>
        <v/>
      </c>
      <c r="S9118" s="29">
        <f>IF($Q9118&lt;Parâmetros!$E$19,$G9118-1,$G9118)</f>
        <v>0</v>
      </c>
    </row>
    <row r="9119" spans="1:19" x14ac:dyDescent="0.25">
      <c r="A9119" s="116"/>
      <c r="B9119" s="65"/>
      <c r="C9119" s="65"/>
      <c r="D9119" s="66"/>
      <c r="E9119" s="67"/>
      <c r="F9119" s="65"/>
      <c r="G9119" s="66"/>
      <c r="J9119" s="65"/>
      <c r="K9119" s="65"/>
      <c r="L9119" s="66"/>
      <c r="M9119" s="65"/>
      <c r="N9119" s="65"/>
      <c r="O9119" s="65"/>
      <c r="P9119" s="66"/>
      <c r="Q9119" s="31">
        <f t="shared" si="284"/>
        <v>9999</v>
      </c>
      <c r="R9119" s="31" t="str">
        <f t="shared" si="285"/>
        <v/>
      </c>
      <c r="S9119" s="29">
        <f>IF($Q9119&lt;Parâmetros!$E$19,$G9119-1,$G9119)</f>
        <v>0</v>
      </c>
    </row>
    <row r="9120" spans="1:19" x14ac:dyDescent="0.25">
      <c r="A9120" s="116"/>
      <c r="B9120" s="65"/>
      <c r="C9120" s="65"/>
      <c r="D9120" s="66"/>
      <c r="E9120" s="67"/>
      <c r="F9120" s="65"/>
      <c r="G9120" s="66"/>
      <c r="J9120" s="65"/>
      <c r="K9120" s="65"/>
      <c r="L9120" s="66"/>
      <c r="M9120" s="65"/>
      <c r="N9120" s="65"/>
      <c r="O9120" s="65"/>
      <c r="P9120" s="66"/>
      <c r="Q9120" s="31">
        <f t="shared" si="284"/>
        <v>9999</v>
      </c>
      <c r="R9120" s="31" t="str">
        <f t="shared" si="285"/>
        <v/>
      </c>
      <c r="S9120" s="29">
        <f>IF($Q9120&lt;Parâmetros!$E$19,$G9120-1,$G9120)</f>
        <v>0</v>
      </c>
    </row>
    <row r="9121" spans="1:19" x14ac:dyDescent="0.25">
      <c r="A9121" s="116"/>
      <c r="B9121" s="65"/>
      <c r="C9121" s="65"/>
      <c r="D9121" s="66"/>
      <c r="E9121" s="67"/>
      <c r="F9121" s="65"/>
      <c r="G9121" s="66"/>
      <c r="J9121" s="65"/>
      <c r="K9121" s="65"/>
      <c r="L9121" s="66"/>
      <c r="M9121" s="65"/>
      <c r="O9121" s="65"/>
      <c r="P9121" s="66"/>
      <c r="Q9121" s="31">
        <f t="shared" si="284"/>
        <v>9999</v>
      </c>
      <c r="R9121" s="31" t="str">
        <f t="shared" si="285"/>
        <v/>
      </c>
      <c r="S9121" s="29">
        <f>IF($Q9121&lt;Parâmetros!$E$19,$G9121-1,$G9121)</f>
        <v>0</v>
      </c>
    </row>
    <row r="9122" spans="1:19" x14ac:dyDescent="0.25">
      <c r="A9122" s="116"/>
      <c r="B9122" s="65"/>
      <c r="C9122" s="65"/>
      <c r="D9122" s="66"/>
      <c r="E9122" s="67"/>
      <c r="F9122" s="65"/>
      <c r="G9122" s="66"/>
      <c r="J9122" s="65"/>
      <c r="K9122" s="65"/>
      <c r="L9122" s="66"/>
      <c r="M9122" s="65"/>
      <c r="N9122" s="65"/>
      <c r="O9122" s="65"/>
      <c r="P9122" s="66"/>
      <c r="Q9122" s="31">
        <f t="shared" si="284"/>
        <v>9999</v>
      </c>
      <c r="R9122" s="31" t="str">
        <f t="shared" si="285"/>
        <v/>
      </c>
      <c r="S9122" s="29">
        <f>IF($Q9122&lt;Parâmetros!$E$19,$G9122-1,$G9122)</f>
        <v>0</v>
      </c>
    </row>
    <row r="9123" spans="1:19" x14ac:dyDescent="0.25">
      <c r="A9123" s="116"/>
      <c r="B9123" s="65"/>
      <c r="C9123" s="65"/>
      <c r="D9123" s="66"/>
      <c r="E9123" s="67"/>
      <c r="F9123" s="65"/>
      <c r="G9123" s="66"/>
      <c r="J9123" s="65"/>
      <c r="K9123" s="65"/>
      <c r="L9123" s="66"/>
      <c r="M9123" s="65"/>
      <c r="O9123" s="65"/>
      <c r="P9123" s="66"/>
      <c r="Q9123" s="31">
        <f t="shared" si="284"/>
        <v>9999</v>
      </c>
      <c r="R9123" s="31" t="str">
        <f t="shared" si="285"/>
        <v/>
      </c>
      <c r="S9123" s="29">
        <f>IF($Q9123&lt;Parâmetros!$E$19,$G9123-1,$G9123)</f>
        <v>0</v>
      </c>
    </row>
    <row r="9124" spans="1:19" x14ac:dyDescent="0.25">
      <c r="A9124" s="116"/>
      <c r="B9124" s="65"/>
      <c r="C9124" s="65"/>
      <c r="D9124" s="66"/>
      <c r="E9124" s="67"/>
      <c r="F9124" s="65"/>
      <c r="G9124" s="66"/>
      <c r="J9124" s="65"/>
      <c r="K9124" s="65"/>
      <c r="L9124" s="66"/>
      <c r="M9124" s="65"/>
      <c r="O9124" s="65"/>
      <c r="P9124" s="66"/>
      <c r="Q9124" s="31">
        <f t="shared" si="284"/>
        <v>9999</v>
      </c>
      <c r="R9124" s="31" t="str">
        <f t="shared" si="285"/>
        <v/>
      </c>
      <c r="S9124" s="29">
        <f>IF($Q9124&lt;Parâmetros!$E$19,$G9124-1,$G9124)</f>
        <v>0</v>
      </c>
    </row>
    <row r="9125" spans="1:19" x14ac:dyDescent="0.25">
      <c r="A9125" s="116"/>
      <c r="B9125" s="65"/>
      <c r="C9125" s="65"/>
      <c r="D9125" s="66"/>
      <c r="E9125" s="67"/>
      <c r="F9125" s="65"/>
      <c r="G9125" s="66"/>
      <c r="J9125" s="65"/>
      <c r="K9125" s="65"/>
      <c r="L9125" s="66"/>
      <c r="M9125" s="65"/>
      <c r="N9125" s="65"/>
      <c r="O9125" s="65"/>
      <c r="P9125" s="66"/>
      <c r="Q9125" s="31">
        <f t="shared" si="284"/>
        <v>9999</v>
      </c>
      <c r="R9125" s="31" t="str">
        <f t="shared" si="285"/>
        <v/>
      </c>
      <c r="S9125" s="29">
        <f>IF($Q9125&lt;Parâmetros!$E$19,$G9125-1,$G9125)</f>
        <v>0</v>
      </c>
    </row>
    <row r="9126" spans="1:19" x14ac:dyDescent="0.25">
      <c r="A9126" s="116"/>
      <c r="B9126" s="65"/>
      <c r="C9126" s="65"/>
      <c r="D9126" s="66"/>
      <c r="E9126" s="67"/>
      <c r="F9126" s="65"/>
      <c r="G9126" s="66"/>
      <c r="J9126" s="65"/>
      <c r="K9126" s="65"/>
      <c r="L9126" s="66"/>
      <c r="M9126" s="65"/>
      <c r="N9126" s="65"/>
      <c r="O9126" s="65"/>
      <c r="P9126" s="66"/>
      <c r="Q9126" s="31">
        <f t="shared" si="284"/>
        <v>9999</v>
      </c>
      <c r="R9126" s="31" t="str">
        <f t="shared" si="285"/>
        <v/>
      </c>
      <c r="S9126" s="29">
        <f>IF($Q9126&lt;Parâmetros!$E$19,$G9126-1,$G9126)</f>
        <v>0</v>
      </c>
    </row>
    <row r="9127" spans="1:19" x14ac:dyDescent="0.25">
      <c r="A9127" s="116"/>
      <c r="B9127" s="65"/>
      <c r="C9127" s="65"/>
      <c r="D9127" s="66"/>
      <c r="E9127" s="67"/>
      <c r="F9127" s="65"/>
      <c r="G9127" s="66"/>
      <c r="J9127" s="65"/>
      <c r="K9127" s="65"/>
      <c r="L9127" s="66"/>
      <c r="M9127" s="65"/>
      <c r="N9127" s="65"/>
      <c r="O9127" s="65"/>
      <c r="P9127" s="66"/>
      <c r="Q9127" s="31">
        <f t="shared" si="284"/>
        <v>9999</v>
      </c>
      <c r="R9127" s="31" t="str">
        <f t="shared" si="285"/>
        <v/>
      </c>
      <c r="S9127" s="29">
        <f>IF($Q9127&lt;Parâmetros!$E$19,$G9127-1,$G9127)</f>
        <v>0</v>
      </c>
    </row>
    <row r="9128" spans="1:19" x14ac:dyDescent="0.25">
      <c r="A9128" s="116"/>
      <c r="B9128" s="65"/>
      <c r="C9128" s="65"/>
      <c r="D9128" s="66"/>
      <c r="E9128" s="67"/>
      <c r="F9128" s="65"/>
      <c r="G9128" s="66"/>
      <c r="J9128" s="65"/>
      <c r="K9128" s="65"/>
      <c r="L9128" s="66"/>
      <c r="M9128" s="65"/>
      <c r="N9128" s="65"/>
      <c r="O9128" s="65"/>
      <c r="P9128" s="66"/>
      <c r="Q9128" s="31">
        <f t="shared" si="284"/>
        <v>9999</v>
      </c>
      <c r="R9128" s="31" t="str">
        <f t="shared" si="285"/>
        <v/>
      </c>
      <c r="S9128" s="29">
        <f>IF($Q9128&lt;Parâmetros!$E$19,$G9128-1,$G9128)</f>
        <v>0</v>
      </c>
    </row>
    <row r="9129" spans="1:19" x14ac:dyDescent="0.25">
      <c r="A9129" s="116"/>
      <c r="B9129" s="65"/>
      <c r="C9129" s="65"/>
      <c r="D9129" s="66"/>
      <c r="E9129" s="67"/>
      <c r="F9129" s="65"/>
      <c r="G9129" s="66"/>
      <c r="J9129" s="65"/>
      <c r="K9129" s="65"/>
      <c r="L9129" s="66"/>
      <c r="M9129" s="65"/>
      <c r="N9129" s="65"/>
      <c r="O9129" s="65"/>
      <c r="P9129" s="66"/>
      <c r="Q9129" s="31">
        <f t="shared" si="284"/>
        <v>9999</v>
      </c>
      <c r="R9129" s="31" t="str">
        <f t="shared" si="285"/>
        <v/>
      </c>
      <c r="S9129" s="29">
        <f>IF($Q9129&lt;Parâmetros!$E$19,$G9129-1,$G9129)</f>
        <v>0</v>
      </c>
    </row>
    <row r="9130" spans="1:19" x14ac:dyDescent="0.25">
      <c r="A9130" s="116"/>
      <c r="B9130" s="65"/>
      <c r="C9130" s="65"/>
      <c r="D9130" s="66"/>
      <c r="E9130" s="67"/>
      <c r="F9130" s="65"/>
      <c r="G9130" s="66"/>
      <c r="J9130" s="65"/>
      <c r="K9130" s="65"/>
      <c r="L9130" s="66"/>
      <c r="M9130" s="65"/>
      <c r="N9130" s="65"/>
      <c r="O9130" s="65"/>
      <c r="P9130" s="66"/>
      <c r="Q9130" s="31">
        <f t="shared" si="284"/>
        <v>9999</v>
      </c>
      <c r="R9130" s="31" t="str">
        <f t="shared" si="285"/>
        <v/>
      </c>
      <c r="S9130" s="29">
        <f>IF($Q9130&lt;Parâmetros!$E$19,$G9130-1,$G9130)</f>
        <v>0</v>
      </c>
    </row>
    <row r="9131" spans="1:19" x14ac:dyDescent="0.25">
      <c r="A9131" s="116"/>
      <c r="B9131" s="65"/>
      <c r="C9131" s="65"/>
      <c r="D9131" s="66"/>
      <c r="E9131" s="67"/>
      <c r="F9131" s="65"/>
      <c r="G9131" s="66"/>
      <c r="J9131" s="65"/>
      <c r="K9131" s="65"/>
      <c r="L9131" s="66"/>
      <c r="M9131" s="65"/>
      <c r="N9131" s="65"/>
      <c r="O9131" s="65"/>
      <c r="P9131" s="66"/>
      <c r="Q9131" s="31">
        <f t="shared" si="284"/>
        <v>9999</v>
      </c>
      <c r="R9131" s="31" t="str">
        <f t="shared" si="285"/>
        <v/>
      </c>
      <c r="S9131" s="29">
        <f>IF($Q9131&lt;Parâmetros!$E$19,$G9131-1,$G9131)</f>
        <v>0</v>
      </c>
    </row>
    <row r="9132" spans="1:19" x14ac:dyDescent="0.25">
      <c r="A9132" s="116"/>
      <c r="B9132" s="65"/>
      <c r="C9132" s="65"/>
      <c r="D9132" s="66"/>
      <c r="E9132" s="67"/>
      <c r="F9132" s="65"/>
      <c r="G9132" s="66"/>
      <c r="J9132" s="65"/>
      <c r="K9132" s="65"/>
      <c r="L9132" s="66"/>
      <c r="M9132" s="65"/>
      <c r="N9132" s="65"/>
      <c r="O9132" s="65"/>
      <c r="P9132" s="66"/>
      <c r="Q9132" s="31">
        <f t="shared" si="284"/>
        <v>9999</v>
      </c>
      <c r="R9132" s="31" t="str">
        <f t="shared" si="285"/>
        <v/>
      </c>
      <c r="S9132" s="29">
        <f>IF($Q9132&lt;Parâmetros!$E$19,$G9132-1,$G9132)</f>
        <v>0</v>
      </c>
    </row>
    <row r="9133" spans="1:19" x14ac:dyDescent="0.25">
      <c r="A9133" s="116"/>
      <c r="B9133" s="65"/>
      <c r="C9133" s="65"/>
      <c r="D9133" s="66"/>
      <c r="E9133" s="67"/>
      <c r="F9133" s="65"/>
      <c r="G9133" s="66"/>
      <c r="J9133" s="65"/>
      <c r="K9133" s="65"/>
      <c r="L9133" s="66"/>
      <c r="M9133" s="65"/>
      <c r="O9133" s="65"/>
      <c r="P9133" s="66"/>
      <c r="Q9133" s="31">
        <f t="shared" si="284"/>
        <v>9999</v>
      </c>
      <c r="R9133" s="31" t="str">
        <f t="shared" si="285"/>
        <v/>
      </c>
      <c r="S9133" s="29">
        <f>IF($Q9133&lt;Parâmetros!$E$19,$G9133-1,$G9133)</f>
        <v>0</v>
      </c>
    </row>
    <row r="9134" spans="1:19" x14ac:dyDescent="0.25">
      <c r="A9134" s="116"/>
      <c r="B9134" s="65"/>
      <c r="C9134" s="65"/>
      <c r="D9134" s="66"/>
      <c r="E9134" s="67"/>
      <c r="F9134" s="65"/>
      <c r="G9134" s="66"/>
      <c r="J9134" s="65"/>
      <c r="K9134" s="65"/>
      <c r="L9134" s="66"/>
      <c r="M9134" s="65"/>
      <c r="N9134" s="65"/>
      <c r="O9134" s="65"/>
      <c r="P9134" s="66"/>
      <c r="Q9134" s="31">
        <f t="shared" si="284"/>
        <v>9999</v>
      </c>
      <c r="R9134" s="31" t="str">
        <f t="shared" si="285"/>
        <v/>
      </c>
      <c r="S9134" s="29">
        <f>IF($Q9134&lt;Parâmetros!$E$19,$G9134-1,$G9134)</f>
        <v>0</v>
      </c>
    </row>
    <row r="9135" spans="1:19" x14ac:dyDescent="0.25">
      <c r="A9135" s="116"/>
      <c r="B9135" s="65"/>
      <c r="C9135" s="65"/>
      <c r="D9135" s="66"/>
      <c r="E9135" s="67"/>
      <c r="F9135" s="65"/>
      <c r="G9135" s="66"/>
      <c r="J9135" s="65"/>
      <c r="K9135" s="65"/>
      <c r="L9135" s="66"/>
      <c r="M9135" s="65"/>
      <c r="N9135" s="65"/>
      <c r="O9135" s="65"/>
      <c r="P9135" s="66"/>
      <c r="Q9135" s="31">
        <f t="shared" si="284"/>
        <v>9999</v>
      </c>
      <c r="R9135" s="31" t="str">
        <f t="shared" si="285"/>
        <v/>
      </c>
      <c r="S9135" s="29">
        <f>IF($Q9135&lt;Parâmetros!$E$19,$G9135-1,$G9135)</f>
        <v>0</v>
      </c>
    </row>
    <row r="9136" spans="1:19" x14ac:dyDescent="0.25">
      <c r="A9136" s="116"/>
      <c r="B9136" s="65"/>
      <c r="C9136" s="65"/>
      <c r="D9136" s="66"/>
      <c r="E9136" s="67"/>
      <c r="F9136" s="65"/>
      <c r="G9136" s="66"/>
      <c r="J9136" s="65"/>
      <c r="K9136" s="65"/>
      <c r="L9136" s="66"/>
      <c r="M9136" s="65"/>
      <c r="N9136" s="65"/>
      <c r="O9136" s="65"/>
      <c r="P9136" s="66"/>
      <c r="Q9136" s="31">
        <f t="shared" si="284"/>
        <v>9999</v>
      </c>
      <c r="R9136" s="31" t="str">
        <f t="shared" si="285"/>
        <v/>
      </c>
      <c r="S9136" s="29">
        <f>IF($Q9136&lt;Parâmetros!$E$19,$G9136-1,$G9136)</f>
        <v>0</v>
      </c>
    </row>
    <row r="9137" spans="1:19" x14ac:dyDescent="0.25">
      <c r="A9137" s="116"/>
      <c r="B9137" s="65"/>
      <c r="C9137" s="65"/>
      <c r="D9137" s="66"/>
      <c r="E9137" s="67"/>
      <c r="F9137" s="65"/>
      <c r="G9137" s="66"/>
      <c r="J9137" s="65"/>
      <c r="K9137" s="65"/>
      <c r="L9137" s="66"/>
      <c r="M9137" s="65"/>
      <c r="N9137" s="65"/>
      <c r="O9137" s="65"/>
      <c r="P9137" s="66"/>
      <c r="Q9137" s="31">
        <f t="shared" si="284"/>
        <v>9999</v>
      </c>
      <c r="R9137" s="31" t="str">
        <f t="shared" si="285"/>
        <v/>
      </c>
      <c r="S9137" s="29">
        <f>IF($Q9137&lt;Parâmetros!$E$19,$G9137-1,$G9137)</f>
        <v>0</v>
      </c>
    </row>
    <row r="9138" spans="1:19" x14ac:dyDescent="0.25">
      <c r="A9138" s="116"/>
      <c r="B9138" s="65"/>
      <c r="C9138" s="65"/>
      <c r="D9138" s="66"/>
      <c r="E9138" s="67"/>
      <c r="F9138" s="65"/>
      <c r="G9138" s="66"/>
      <c r="J9138" s="65"/>
      <c r="K9138" s="65"/>
      <c r="L9138" s="66"/>
      <c r="M9138" s="65"/>
      <c r="O9138" s="65"/>
      <c r="P9138" s="66"/>
      <c r="Q9138" s="31">
        <f t="shared" si="284"/>
        <v>9999</v>
      </c>
      <c r="R9138" s="31" t="str">
        <f t="shared" si="285"/>
        <v/>
      </c>
      <c r="S9138" s="29">
        <f>IF($Q9138&lt;Parâmetros!$E$19,$G9138-1,$G9138)</f>
        <v>0</v>
      </c>
    </row>
    <row r="9139" spans="1:19" x14ac:dyDescent="0.25">
      <c r="A9139" s="116"/>
      <c r="B9139" s="65"/>
      <c r="C9139" s="65"/>
      <c r="D9139" s="66"/>
      <c r="E9139" s="67"/>
      <c r="F9139" s="65"/>
      <c r="G9139" s="66"/>
      <c r="J9139" s="65"/>
      <c r="K9139" s="65"/>
      <c r="L9139" s="66"/>
      <c r="M9139" s="65"/>
      <c r="N9139" s="65"/>
      <c r="O9139" s="65"/>
      <c r="P9139" s="66"/>
      <c r="Q9139" s="31">
        <f t="shared" si="284"/>
        <v>9999</v>
      </c>
      <c r="R9139" s="31" t="str">
        <f t="shared" si="285"/>
        <v/>
      </c>
      <c r="S9139" s="29">
        <f>IF($Q9139&lt;Parâmetros!$E$19,$G9139-1,$G9139)</f>
        <v>0</v>
      </c>
    </row>
    <row r="9140" spans="1:19" x14ac:dyDescent="0.25">
      <c r="A9140" s="116"/>
      <c r="B9140" s="65"/>
      <c r="C9140" s="65"/>
      <c r="D9140" s="66"/>
      <c r="E9140" s="67"/>
      <c r="F9140" s="65"/>
      <c r="G9140" s="66"/>
      <c r="J9140" s="65"/>
      <c r="K9140" s="65"/>
      <c r="L9140" s="66"/>
      <c r="M9140" s="65"/>
      <c r="N9140" s="65"/>
      <c r="O9140" s="65"/>
      <c r="P9140" s="66"/>
      <c r="Q9140" s="31">
        <f t="shared" si="284"/>
        <v>9999</v>
      </c>
      <c r="R9140" s="31" t="str">
        <f t="shared" si="285"/>
        <v/>
      </c>
      <c r="S9140" s="29">
        <f>IF($Q9140&lt;Parâmetros!$E$19,$G9140-1,$G9140)</f>
        <v>0</v>
      </c>
    </row>
    <row r="9141" spans="1:19" x14ac:dyDescent="0.25">
      <c r="A9141" s="116"/>
      <c r="B9141" s="65"/>
      <c r="C9141" s="65"/>
      <c r="D9141" s="66"/>
      <c r="E9141" s="67"/>
      <c r="F9141" s="65"/>
      <c r="G9141" s="66"/>
      <c r="J9141" s="65"/>
      <c r="K9141" s="65"/>
      <c r="L9141" s="66"/>
      <c r="M9141" s="65"/>
      <c r="N9141" s="65"/>
      <c r="O9141" s="65"/>
      <c r="P9141" s="66"/>
      <c r="Q9141" s="31">
        <f t="shared" si="284"/>
        <v>9999</v>
      </c>
      <c r="R9141" s="31" t="str">
        <f t="shared" si="285"/>
        <v/>
      </c>
      <c r="S9141" s="29">
        <f>IF($Q9141&lt;Parâmetros!$E$19,$G9141-1,$G9141)</f>
        <v>0</v>
      </c>
    </row>
    <row r="9142" spans="1:19" x14ac:dyDescent="0.25">
      <c r="A9142" s="116"/>
      <c r="B9142" s="65"/>
      <c r="C9142" s="65"/>
      <c r="D9142" s="66"/>
      <c r="E9142" s="67"/>
      <c r="F9142" s="65"/>
      <c r="G9142" s="66"/>
      <c r="J9142" s="65"/>
      <c r="K9142" s="65"/>
      <c r="L9142" s="66"/>
      <c r="M9142" s="65"/>
      <c r="N9142" s="65"/>
      <c r="O9142" s="65"/>
      <c r="P9142" s="66"/>
      <c r="Q9142" s="31">
        <f t="shared" si="284"/>
        <v>9999</v>
      </c>
      <c r="R9142" s="31" t="str">
        <f t="shared" si="285"/>
        <v/>
      </c>
      <c r="S9142" s="29">
        <f>IF($Q9142&lt;Parâmetros!$E$19,$G9142-1,$G9142)</f>
        <v>0</v>
      </c>
    </row>
    <row r="9143" spans="1:19" x14ac:dyDescent="0.25">
      <c r="A9143" s="116"/>
      <c r="B9143" s="65"/>
      <c r="C9143" s="65"/>
      <c r="D9143" s="66"/>
      <c r="E9143" s="67"/>
      <c r="F9143" s="65"/>
      <c r="G9143" s="66"/>
      <c r="J9143" s="65"/>
      <c r="K9143" s="65"/>
      <c r="L9143" s="66"/>
      <c r="M9143" s="65"/>
      <c r="O9143" s="65"/>
      <c r="P9143" s="66"/>
      <c r="Q9143" s="31">
        <f t="shared" si="284"/>
        <v>9999</v>
      </c>
      <c r="R9143" s="31" t="str">
        <f t="shared" si="285"/>
        <v/>
      </c>
      <c r="S9143" s="29">
        <f>IF($Q9143&lt;Parâmetros!$E$19,$G9143-1,$G9143)</f>
        <v>0</v>
      </c>
    </row>
    <row r="9144" spans="1:19" x14ac:dyDescent="0.25">
      <c r="A9144" s="116"/>
      <c r="B9144" s="65"/>
      <c r="C9144" s="65"/>
      <c r="D9144" s="66"/>
      <c r="E9144" s="67"/>
      <c r="F9144" s="65"/>
      <c r="G9144" s="66"/>
      <c r="J9144" s="65"/>
      <c r="K9144" s="65"/>
      <c r="L9144" s="66"/>
      <c r="M9144" s="65"/>
      <c r="N9144" s="65"/>
      <c r="O9144" s="65"/>
      <c r="P9144" s="66"/>
      <c r="Q9144" s="31">
        <f t="shared" si="284"/>
        <v>9999</v>
      </c>
      <c r="R9144" s="31" t="str">
        <f t="shared" si="285"/>
        <v/>
      </c>
      <c r="S9144" s="29">
        <f>IF($Q9144&lt;Parâmetros!$E$19,$G9144-1,$G9144)</f>
        <v>0</v>
      </c>
    </row>
    <row r="9145" spans="1:19" x14ac:dyDescent="0.25">
      <c r="A9145" s="116"/>
      <c r="B9145" s="65"/>
      <c r="C9145" s="65"/>
      <c r="D9145" s="66"/>
      <c r="E9145" s="67"/>
      <c r="F9145" s="65"/>
      <c r="G9145" s="66"/>
      <c r="J9145" s="65"/>
      <c r="K9145" s="65"/>
      <c r="L9145" s="66"/>
      <c r="M9145" s="65"/>
      <c r="N9145" s="65"/>
      <c r="O9145" s="65"/>
      <c r="P9145" s="66"/>
      <c r="Q9145" s="31">
        <f t="shared" si="284"/>
        <v>9999</v>
      </c>
      <c r="R9145" s="31" t="str">
        <f t="shared" si="285"/>
        <v/>
      </c>
      <c r="S9145" s="29">
        <f>IF($Q9145&lt;Parâmetros!$E$19,$G9145-1,$G9145)</f>
        <v>0</v>
      </c>
    </row>
    <row r="9146" spans="1:19" x14ac:dyDescent="0.25">
      <c r="A9146" s="116"/>
      <c r="B9146" s="65"/>
      <c r="C9146" s="65"/>
      <c r="D9146" s="66"/>
      <c r="E9146" s="67"/>
      <c r="F9146" s="65"/>
      <c r="G9146" s="66"/>
      <c r="J9146" s="65"/>
      <c r="K9146" s="65"/>
      <c r="L9146" s="66"/>
      <c r="M9146" s="65"/>
      <c r="N9146" s="65"/>
      <c r="O9146" s="65"/>
      <c r="P9146" s="66"/>
      <c r="Q9146" s="31">
        <f t="shared" si="284"/>
        <v>9999</v>
      </c>
      <c r="R9146" s="31" t="str">
        <f t="shared" si="285"/>
        <v/>
      </c>
      <c r="S9146" s="29">
        <f>IF($Q9146&lt;Parâmetros!$E$19,$G9146-1,$G9146)</f>
        <v>0</v>
      </c>
    </row>
    <row r="9147" spans="1:19" x14ac:dyDescent="0.25">
      <c r="A9147" s="116"/>
      <c r="B9147" s="65"/>
      <c r="C9147" s="65"/>
      <c r="D9147" s="66"/>
      <c r="E9147" s="67"/>
      <c r="F9147" s="65"/>
      <c r="G9147" s="66"/>
      <c r="J9147" s="65"/>
      <c r="K9147" s="65"/>
      <c r="L9147" s="66"/>
      <c r="M9147" s="65"/>
      <c r="N9147" s="65"/>
      <c r="O9147" s="65"/>
      <c r="P9147" s="66"/>
      <c r="Q9147" s="31">
        <f t="shared" si="284"/>
        <v>9999</v>
      </c>
      <c r="R9147" s="31" t="str">
        <f t="shared" si="285"/>
        <v/>
      </c>
      <c r="S9147" s="29">
        <f>IF($Q9147&lt;Parâmetros!$E$19,$G9147-1,$G9147)</f>
        <v>0</v>
      </c>
    </row>
    <row r="9148" spans="1:19" x14ac:dyDescent="0.25">
      <c r="A9148" s="116"/>
      <c r="B9148" s="65"/>
      <c r="C9148" s="65"/>
      <c r="D9148" s="66"/>
      <c r="E9148" s="67"/>
      <c r="F9148" s="65"/>
      <c r="G9148" s="66"/>
      <c r="J9148" s="65"/>
      <c r="K9148" s="65"/>
      <c r="L9148" s="66"/>
      <c r="M9148" s="65"/>
      <c r="N9148" s="65"/>
      <c r="O9148" s="65"/>
      <c r="P9148" s="66"/>
      <c r="Q9148" s="31">
        <f t="shared" ref="Q9148:Q9211" si="286">IFERROR(VALUE(LEFT($J9148,2))*60+VALUE(MID($J9148,4,2)),9999)</f>
        <v>9999</v>
      </c>
      <c r="R9148" s="31" t="str">
        <f t="shared" ref="R9148:R9211" si="287">IFERROR(VALUE(LEFT($K9148,2))*60+VALUE(MID($K9148,4,2)),"")</f>
        <v/>
      </c>
      <c r="S9148" s="29">
        <f>IF($Q9148&lt;Parâmetros!$E$19,$G9148-1,$G9148)</f>
        <v>0</v>
      </c>
    </row>
    <row r="9149" spans="1:19" x14ac:dyDescent="0.25">
      <c r="A9149" s="116"/>
      <c r="B9149" s="65"/>
      <c r="C9149" s="65"/>
      <c r="D9149" s="66"/>
      <c r="E9149" s="67"/>
      <c r="F9149" s="65"/>
      <c r="G9149" s="66"/>
      <c r="J9149" s="65"/>
      <c r="K9149" s="65"/>
      <c r="L9149" s="66"/>
      <c r="M9149" s="65"/>
      <c r="O9149" s="65"/>
      <c r="P9149" s="66"/>
      <c r="Q9149" s="31">
        <f t="shared" si="286"/>
        <v>9999</v>
      </c>
      <c r="R9149" s="31" t="str">
        <f t="shared" si="287"/>
        <v/>
      </c>
      <c r="S9149" s="29">
        <f>IF($Q9149&lt;Parâmetros!$E$19,$G9149-1,$G9149)</f>
        <v>0</v>
      </c>
    </row>
    <row r="9150" spans="1:19" x14ac:dyDescent="0.25">
      <c r="A9150" s="116"/>
      <c r="B9150" s="65"/>
      <c r="C9150" s="65"/>
      <c r="D9150" s="66"/>
      <c r="E9150" s="67"/>
      <c r="F9150" s="65"/>
      <c r="G9150" s="66"/>
      <c r="J9150" s="65"/>
      <c r="K9150" s="65"/>
      <c r="L9150" s="66"/>
      <c r="M9150" s="65"/>
      <c r="O9150" s="65"/>
      <c r="P9150" s="66"/>
      <c r="Q9150" s="31">
        <f t="shared" si="286"/>
        <v>9999</v>
      </c>
      <c r="R9150" s="31" t="str">
        <f t="shared" si="287"/>
        <v/>
      </c>
      <c r="S9150" s="29">
        <f>IF($Q9150&lt;Parâmetros!$E$19,$G9150-1,$G9150)</f>
        <v>0</v>
      </c>
    </row>
    <row r="9151" spans="1:19" x14ac:dyDescent="0.25">
      <c r="A9151" s="116"/>
      <c r="B9151" s="65"/>
      <c r="C9151" s="65"/>
      <c r="D9151" s="66"/>
      <c r="E9151" s="67"/>
      <c r="F9151" s="65"/>
      <c r="G9151" s="66"/>
      <c r="J9151" s="65"/>
      <c r="K9151" s="65"/>
      <c r="L9151" s="66"/>
      <c r="M9151" s="65"/>
      <c r="O9151" s="65"/>
      <c r="P9151" s="66"/>
      <c r="Q9151" s="31">
        <f t="shared" si="286"/>
        <v>9999</v>
      </c>
      <c r="R9151" s="31" t="str">
        <f t="shared" si="287"/>
        <v/>
      </c>
      <c r="S9151" s="29">
        <f>IF($Q9151&lt;Parâmetros!$E$19,$G9151-1,$G9151)</f>
        <v>0</v>
      </c>
    </row>
    <row r="9152" spans="1:19" x14ac:dyDescent="0.25">
      <c r="A9152" s="116"/>
      <c r="B9152" s="65"/>
      <c r="C9152" s="65"/>
      <c r="D9152" s="66"/>
      <c r="E9152" s="67"/>
      <c r="F9152" s="65"/>
      <c r="G9152" s="66"/>
      <c r="J9152" s="65"/>
      <c r="K9152" s="65"/>
      <c r="L9152" s="66"/>
      <c r="M9152" s="65"/>
      <c r="O9152" s="65"/>
      <c r="P9152" s="66"/>
      <c r="Q9152" s="31">
        <f t="shared" si="286"/>
        <v>9999</v>
      </c>
      <c r="R9152" s="31" t="str">
        <f t="shared" si="287"/>
        <v/>
      </c>
      <c r="S9152" s="29">
        <f>IF($Q9152&lt;Parâmetros!$E$19,$G9152-1,$G9152)</f>
        <v>0</v>
      </c>
    </row>
    <row r="9153" spans="1:19" x14ac:dyDescent="0.25">
      <c r="A9153" s="116"/>
      <c r="B9153" s="65"/>
      <c r="C9153" s="65"/>
      <c r="D9153" s="66"/>
      <c r="E9153" s="67"/>
      <c r="F9153" s="65"/>
      <c r="G9153" s="66"/>
      <c r="J9153" s="65"/>
      <c r="K9153" s="65"/>
      <c r="L9153" s="66"/>
      <c r="M9153" s="65"/>
      <c r="O9153" s="65"/>
      <c r="P9153" s="66"/>
      <c r="Q9153" s="31">
        <f t="shared" si="286"/>
        <v>9999</v>
      </c>
      <c r="R9153" s="31" t="str">
        <f t="shared" si="287"/>
        <v/>
      </c>
      <c r="S9153" s="29">
        <f>IF($Q9153&lt;Parâmetros!$E$19,$G9153-1,$G9153)</f>
        <v>0</v>
      </c>
    </row>
    <row r="9154" spans="1:19" x14ac:dyDescent="0.25">
      <c r="A9154" s="116"/>
      <c r="B9154" s="65"/>
      <c r="C9154" s="65"/>
      <c r="D9154" s="66"/>
      <c r="E9154" s="67"/>
      <c r="F9154" s="65"/>
      <c r="G9154" s="66"/>
      <c r="J9154" s="65"/>
      <c r="K9154" s="65"/>
      <c r="L9154" s="66"/>
      <c r="M9154" s="65"/>
      <c r="N9154" s="65"/>
      <c r="O9154" s="65"/>
      <c r="P9154" s="66"/>
      <c r="Q9154" s="31">
        <f t="shared" si="286"/>
        <v>9999</v>
      </c>
      <c r="R9154" s="31" t="str">
        <f t="shared" si="287"/>
        <v/>
      </c>
      <c r="S9154" s="29">
        <f>IF($Q9154&lt;Parâmetros!$E$19,$G9154-1,$G9154)</f>
        <v>0</v>
      </c>
    </row>
    <row r="9155" spans="1:19" x14ac:dyDescent="0.25">
      <c r="A9155" s="116"/>
      <c r="B9155" s="65"/>
      <c r="C9155" s="65"/>
      <c r="D9155" s="66"/>
      <c r="E9155" s="67"/>
      <c r="F9155" s="65"/>
      <c r="G9155" s="66"/>
      <c r="J9155" s="65"/>
      <c r="K9155" s="65"/>
      <c r="L9155" s="66"/>
      <c r="M9155" s="65"/>
      <c r="N9155" s="65"/>
      <c r="O9155" s="65"/>
      <c r="P9155" s="66"/>
      <c r="Q9155" s="31">
        <f t="shared" si="286"/>
        <v>9999</v>
      </c>
      <c r="R9155" s="31" t="str">
        <f t="shared" si="287"/>
        <v/>
      </c>
      <c r="S9155" s="29">
        <f>IF($Q9155&lt;Parâmetros!$E$19,$G9155-1,$G9155)</f>
        <v>0</v>
      </c>
    </row>
    <row r="9156" spans="1:19" x14ac:dyDescent="0.25">
      <c r="A9156" s="116"/>
      <c r="B9156" s="65"/>
      <c r="C9156" s="65"/>
      <c r="D9156" s="66"/>
      <c r="E9156" s="67"/>
      <c r="F9156" s="65"/>
      <c r="G9156" s="66"/>
      <c r="J9156" s="65"/>
      <c r="K9156" s="65"/>
      <c r="L9156" s="66"/>
      <c r="M9156" s="65"/>
      <c r="N9156" s="65"/>
      <c r="O9156" s="65"/>
      <c r="P9156" s="66"/>
      <c r="Q9156" s="31">
        <f t="shared" si="286"/>
        <v>9999</v>
      </c>
      <c r="R9156" s="31" t="str">
        <f t="shared" si="287"/>
        <v/>
      </c>
      <c r="S9156" s="29">
        <f>IF($Q9156&lt;Parâmetros!$E$19,$G9156-1,$G9156)</f>
        <v>0</v>
      </c>
    </row>
    <row r="9157" spans="1:19" x14ac:dyDescent="0.25">
      <c r="A9157" s="116"/>
      <c r="B9157" s="65"/>
      <c r="C9157" s="65"/>
      <c r="D9157" s="66"/>
      <c r="E9157" s="67"/>
      <c r="F9157" s="65"/>
      <c r="G9157" s="66"/>
      <c r="J9157" s="65"/>
      <c r="K9157" s="65"/>
      <c r="L9157" s="66"/>
      <c r="M9157" s="65"/>
      <c r="N9157" s="65"/>
      <c r="O9157" s="65"/>
      <c r="P9157" s="66"/>
      <c r="Q9157" s="31">
        <f t="shared" si="286"/>
        <v>9999</v>
      </c>
      <c r="R9157" s="31" t="str">
        <f t="shared" si="287"/>
        <v/>
      </c>
      <c r="S9157" s="29">
        <f>IF($Q9157&lt;Parâmetros!$E$19,$G9157-1,$G9157)</f>
        <v>0</v>
      </c>
    </row>
    <row r="9158" spans="1:19" x14ac:dyDescent="0.25">
      <c r="A9158" s="116"/>
      <c r="B9158" s="65"/>
      <c r="C9158" s="65"/>
      <c r="D9158" s="66"/>
      <c r="E9158" s="67"/>
      <c r="F9158" s="65"/>
      <c r="G9158" s="66"/>
      <c r="J9158" s="65"/>
      <c r="K9158" s="65"/>
      <c r="L9158" s="66"/>
      <c r="M9158" s="65"/>
      <c r="N9158" s="65"/>
      <c r="O9158" s="65"/>
      <c r="P9158" s="66"/>
      <c r="Q9158" s="31">
        <f t="shared" si="286"/>
        <v>9999</v>
      </c>
      <c r="R9158" s="31" t="str">
        <f t="shared" si="287"/>
        <v/>
      </c>
      <c r="S9158" s="29">
        <f>IF($Q9158&lt;Parâmetros!$E$19,$G9158-1,$G9158)</f>
        <v>0</v>
      </c>
    </row>
    <row r="9159" spans="1:19" x14ac:dyDescent="0.25">
      <c r="A9159" s="116"/>
      <c r="B9159" s="65"/>
      <c r="C9159" s="65"/>
      <c r="D9159" s="66"/>
      <c r="E9159" s="67"/>
      <c r="F9159" s="65"/>
      <c r="G9159" s="66"/>
      <c r="J9159" s="65"/>
      <c r="K9159" s="65"/>
      <c r="L9159" s="66"/>
      <c r="M9159" s="65"/>
      <c r="N9159" s="65"/>
      <c r="O9159" s="65"/>
      <c r="P9159" s="66"/>
      <c r="Q9159" s="31">
        <f t="shared" si="286"/>
        <v>9999</v>
      </c>
      <c r="R9159" s="31" t="str">
        <f t="shared" si="287"/>
        <v/>
      </c>
      <c r="S9159" s="29">
        <f>IF($Q9159&lt;Parâmetros!$E$19,$G9159-1,$G9159)</f>
        <v>0</v>
      </c>
    </row>
    <row r="9160" spans="1:19" x14ac:dyDescent="0.25">
      <c r="A9160" s="116"/>
      <c r="B9160" s="65"/>
      <c r="C9160" s="65"/>
      <c r="D9160" s="66"/>
      <c r="E9160" s="67"/>
      <c r="F9160" s="65"/>
      <c r="G9160" s="66"/>
      <c r="J9160" s="65"/>
      <c r="K9160" s="65"/>
      <c r="L9160" s="66"/>
      <c r="M9160" s="65"/>
      <c r="N9160" s="65"/>
      <c r="O9160" s="65"/>
      <c r="P9160" s="66"/>
      <c r="Q9160" s="31">
        <f t="shared" si="286"/>
        <v>9999</v>
      </c>
      <c r="R9160" s="31" t="str">
        <f t="shared" si="287"/>
        <v/>
      </c>
      <c r="S9160" s="29">
        <f>IF($Q9160&lt;Parâmetros!$E$19,$G9160-1,$G9160)</f>
        <v>0</v>
      </c>
    </row>
    <row r="9161" spans="1:19" x14ac:dyDescent="0.25">
      <c r="A9161" s="116"/>
      <c r="B9161" s="65"/>
      <c r="C9161" s="65"/>
      <c r="D9161" s="66"/>
      <c r="E9161" s="67"/>
      <c r="F9161" s="65"/>
      <c r="G9161" s="66"/>
      <c r="J9161" s="65"/>
      <c r="K9161" s="65"/>
      <c r="L9161" s="66"/>
      <c r="M9161" s="65"/>
      <c r="N9161" s="65"/>
      <c r="O9161" s="65"/>
      <c r="P9161" s="66"/>
      <c r="Q9161" s="31">
        <f t="shared" si="286"/>
        <v>9999</v>
      </c>
      <c r="R9161" s="31" t="str">
        <f t="shared" si="287"/>
        <v/>
      </c>
      <c r="S9161" s="29">
        <f>IF($Q9161&lt;Parâmetros!$E$19,$G9161-1,$G9161)</f>
        <v>0</v>
      </c>
    </row>
    <row r="9162" spans="1:19" x14ac:dyDescent="0.25">
      <c r="A9162" s="116"/>
      <c r="B9162" s="65"/>
      <c r="C9162" s="65"/>
      <c r="D9162" s="66"/>
      <c r="E9162" s="67"/>
      <c r="F9162" s="65"/>
      <c r="G9162" s="66"/>
      <c r="J9162" s="65"/>
      <c r="K9162" s="65"/>
      <c r="L9162" s="66"/>
      <c r="M9162" s="65"/>
      <c r="N9162" s="65"/>
      <c r="O9162" s="65"/>
      <c r="P9162" s="66"/>
      <c r="Q9162" s="31">
        <f t="shared" si="286"/>
        <v>9999</v>
      </c>
      <c r="R9162" s="31" t="str">
        <f t="shared" si="287"/>
        <v/>
      </c>
      <c r="S9162" s="29">
        <f>IF($Q9162&lt;Parâmetros!$E$19,$G9162-1,$G9162)</f>
        <v>0</v>
      </c>
    </row>
    <row r="9163" spans="1:19" x14ac:dyDescent="0.25">
      <c r="A9163" s="116"/>
      <c r="B9163" s="65"/>
      <c r="C9163" s="65"/>
      <c r="D9163" s="66"/>
      <c r="E9163" s="67"/>
      <c r="F9163" s="65"/>
      <c r="G9163" s="66"/>
      <c r="J9163" s="65"/>
      <c r="K9163" s="65"/>
      <c r="L9163" s="66"/>
      <c r="M9163" s="65"/>
      <c r="N9163" s="65"/>
      <c r="O9163" s="65"/>
      <c r="P9163" s="66"/>
      <c r="Q9163" s="31">
        <f t="shared" si="286"/>
        <v>9999</v>
      </c>
      <c r="R9163" s="31" t="str">
        <f t="shared" si="287"/>
        <v/>
      </c>
      <c r="S9163" s="29">
        <f>IF($Q9163&lt;Parâmetros!$E$19,$G9163-1,$G9163)</f>
        <v>0</v>
      </c>
    </row>
    <row r="9164" spans="1:19" x14ac:dyDescent="0.25">
      <c r="A9164" s="116"/>
      <c r="B9164" s="65"/>
      <c r="C9164" s="65"/>
      <c r="D9164" s="66"/>
      <c r="E9164" s="67"/>
      <c r="F9164" s="65"/>
      <c r="G9164" s="66"/>
      <c r="J9164" s="65"/>
      <c r="K9164" s="65"/>
      <c r="L9164" s="66"/>
      <c r="M9164" s="65"/>
      <c r="N9164" s="65"/>
      <c r="O9164" s="65"/>
      <c r="P9164" s="66"/>
      <c r="Q9164" s="31">
        <f t="shared" si="286"/>
        <v>9999</v>
      </c>
      <c r="R9164" s="31" t="str">
        <f t="shared" si="287"/>
        <v/>
      </c>
      <c r="S9164" s="29">
        <f>IF($Q9164&lt;Parâmetros!$E$19,$G9164-1,$G9164)</f>
        <v>0</v>
      </c>
    </row>
    <row r="9165" spans="1:19" x14ac:dyDescent="0.25">
      <c r="A9165" s="116"/>
      <c r="B9165" s="65"/>
      <c r="C9165" s="65"/>
      <c r="D9165" s="66"/>
      <c r="E9165" s="67"/>
      <c r="F9165" s="65"/>
      <c r="G9165" s="66"/>
      <c r="J9165" s="65"/>
      <c r="K9165" s="65"/>
      <c r="L9165" s="66"/>
      <c r="M9165" s="65"/>
      <c r="N9165" s="65"/>
      <c r="O9165" s="65"/>
      <c r="P9165" s="66"/>
      <c r="Q9165" s="31">
        <f t="shared" si="286"/>
        <v>9999</v>
      </c>
      <c r="R9165" s="31" t="str">
        <f t="shared" si="287"/>
        <v/>
      </c>
      <c r="S9165" s="29">
        <f>IF($Q9165&lt;Parâmetros!$E$19,$G9165-1,$G9165)</f>
        <v>0</v>
      </c>
    </row>
    <row r="9166" spans="1:19" x14ac:dyDescent="0.25">
      <c r="A9166" s="116"/>
      <c r="B9166" s="65"/>
      <c r="C9166" s="65"/>
      <c r="D9166" s="66"/>
      <c r="E9166" s="67"/>
      <c r="F9166" s="65"/>
      <c r="G9166" s="66"/>
      <c r="J9166" s="65"/>
      <c r="K9166" s="65"/>
      <c r="L9166" s="66"/>
      <c r="M9166" s="65"/>
      <c r="O9166" s="65"/>
      <c r="P9166" s="66"/>
      <c r="Q9166" s="31">
        <f t="shared" si="286"/>
        <v>9999</v>
      </c>
      <c r="R9166" s="31" t="str">
        <f t="shared" si="287"/>
        <v/>
      </c>
      <c r="S9166" s="29">
        <f>IF($Q9166&lt;Parâmetros!$E$19,$G9166-1,$G9166)</f>
        <v>0</v>
      </c>
    </row>
    <row r="9167" spans="1:19" x14ac:dyDescent="0.25">
      <c r="A9167" s="116"/>
      <c r="B9167" s="65"/>
      <c r="C9167" s="65"/>
      <c r="D9167" s="66"/>
      <c r="E9167" s="67"/>
      <c r="F9167" s="65"/>
      <c r="G9167" s="66"/>
      <c r="J9167" s="65"/>
      <c r="K9167" s="65"/>
      <c r="L9167" s="66"/>
      <c r="M9167" s="65"/>
      <c r="N9167" s="65"/>
      <c r="O9167" s="65"/>
      <c r="P9167" s="66"/>
      <c r="Q9167" s="31">
        <f t="shared" si="286"/>
        <v>9999</v>
      </c>
      <c r="R9167" s="31" t="str">
        <f t="shared" si="287"/>
        <v/>
      </c>
      <c r="S9167" s="29">
        <f>IF($Q9167&lt;Parâmetros!$E$19,$G9167-1,$G9167)</f>
        <v>0</v>
      </c>
    </row>
    <row r="9168" spans="1:19" x14ac:dyDescent="0.25">
      <c r="A9168" s="116"/>
      <c r="B9168" s="65"/>
      <c r="C9168" s="65"/>
      <c r="D9168" s="66"/>
      <c r="E9168" s="67"/>
      <c r="F9168" s="65"/>
      <c r="G9168" s="66"/>
      <c r="J9168" s="65"/>
      <c r="K9168" s="65"/>
      <c r="L9168" s="66"/>
      <c r="M9168" s="65"/>
      <c r="N9168" s="65"/>
      <c r="O9168" s="65"/>
      <c r="P9168" s="66"/>
      <c r="Q9168" s="31">
        <f t="shared" si="286"/>
        <v>9999</v>
      </c>
      <c r="R9168" s="31" t="str">
        <f t="shared" si="287"/>
        <v/>
      </c>
      <c r="S9168" s="29">
        <f>IF($Q9168&lt;Parâmetros!$E$19,$G9168-1,$G9168)</f>
        <v>0</v>
      </c>
    </row>
    <row r="9169" spans="1:19" x14ac:dyDescent="0.25">
      <c r="A9169" s="116"/>
      <c r="B9169" s="65"/>
      <c r="C9169" s="65"/>
      <c r="D9169" s="66"/>
      <c r="E9169" s="67"/>
      <c r="F9169" s="65"/>
      <c r="G9169" s="66"/>
      <c r="J9169" s="65"/>
      <c r="K9169" s="65"/>
      <c r="L9169" s="66"/>
      <c r="M9169" s="65"/>
      <c r="O9169" s="65"/>
      <c r="P9169" s="66"/>
      <c r="Q9169" s="31">
        <f t="shared" si="286"/>
        <v>9999</v>
      </c>
      <c r="R9169" s="31" t="str">
        <f t="shared" si="287"/>
        <v/>
      </c>
      <c r="S9169" s="29">
        <f>IF($Q9169&lt;Parâmetros!$E$19,$G9169-1,$G9169)</f>
        <v>0</v>
      </c>
    </row>
    <row r="9170" spans="1:19" x14ac:dyDescent="0.25">
      <c r="A9170" s="116"/>
      <c r="B9170" s="65"/>
      <c r="C9170" s="65"/>
      <c r="D9170" s="66"/>
      <c r="E9170" s="67"/>
      <c r="F9170" s="65"/>
      <c r="G9170" s="66"/>
      <c r="J9170" s="65"/>
      <c r="K9170" s="65"/>
      <c r="L9170" s="66"/>
      <c r="M9170" s="65"/>
      <c r="O9170" s="65"/>
      <c r="P9170" s="66"/>
      <c r="Q9170" s="31">
        <f t="shared" si="286"/>
        <v>9999</v>
      </c>
      <c r="R9170" s="31" t="str">
        <f t="shared" si="287"/>
        <v/>
      </c>
      <c r="S9170" s="29">
        <f>IF($Q9170&lt;Parâmetros!$E$19,$G9170-1,$G9170)</f>
        <v>0</v>
      </c>
    </row>
    <row r="9171" spans="1:19" x14ac:dyDescent="0.25">
      <c r="A9171" s="116"/>
      <c r="B9171" s="65"/>
      <c r="C9171" s="65"/>
      <c r="D9171" s="66"/>
      <c r="E9171" s="67"/>
      <c r="F9171" s="65"/>
      <c r="G9171" s="66"/>
      <c r="J9171" s="65"/>
      <c r="K9171" s="65"/>
      <c r="L9171" s="66"/>
      <c r="M9171" s="65"/>
      <c r="O9171" s="65"/>
      <c r="P9171" s="66"/>
      <c r="Q9171" s="31">
        <f t="shared" si="286"/>
        <v>9999</v>
      </c>
      <c r="R9171" s="31" t="str">
        <f t="shared" si="287"/>
        <v/>
      </c>
      <c r="S9171" s="29">
        <f>IF($Q9171&lt;Parâmetros!$E$19,$G9171-1,$G9171)</f>
        <v>0</v>
      </c>
    </row>
    <row r="9172" spans="1:19" x14ac:dyDescent="0.25">
      <c r="A9172" s="116"/>
      <c r="B9172" s="65"/>
      <c r="C9172" s="65"/>
      <c r="D9172" s="66"/>
      <c r="E9172" s="67"/>
      <c r="F9172" s="65"/>
      <c r="G9172" s="66"/>
      <c r="J9172" s="65"/>
      <c r="K9172" s="65"/>
      <c r="L9172" s="66"/>
      <c r="M9172" s="65"/>
      <c r="O9172" s="65"/>
      <c r="P9172" s="66"/>
      <c r="Q9172" s="31">
        <f t="shared" si="286"/>
        <v>9999</v>
      </c>
      <c r="R9172" s="31" t="str">
        <f t="shared" si="287"/>
        <v/>
      </c>
      <c r="S9172" s="29">
        <f>IF($Q9172&lt;Parâmetros!$E$19,$G9172-1,$G9172)</f>
        <v>0</v>
      </c>
    </row>
    <row r="9173" spans="1:19" x14ac:dyDescent="0.25">
      <c r="A9173" s="116"/>
      <c r="B9173" s="65"/>
      <c r="C9173" s="65"/>
      <c r="D9173" s="66"/>
      <c r="E9173" s="67"/>
      <c r="F9173" s="65"/>
      <c r="G9173" s="66"/>
      <c r="J9173" s="65"/>
      <c r="K9173" s="65"/>
      <c r="L9173" s="66"/>
      <c r="M9173" s="65"/>
      <c r="N9173" s="65"/>
      <c r="O9173" s="65"/>
      <c r="P9173" s="66"/>
      <c r="Q9173" s="31">
        <f t="shared" si="286"/>
        <v>9999</v>
      </c>
      <c r="R9173" s="31" t="str">
        <f t="shared" si="287"/>
        <v/>
      </c>
      <c r="S9173" s="29">
        <f>IF($Q9173&lt;Parâmetros!$E$19,$G9173-1,$G9173)</f>
        <v>0</v>
      </c>
    </row>
    <row r="9174" spans="1:19" x14ac:dyDescent="0.25">
      <c r="A9174" s="116"/>
      <c r="B9174" s="65"/>
      <c r="C9174" s="65"/>
      <c r="D9174" s="66"/>
      <c r="E9174" s="67"/>
      <c r="F9174" s="65"/>
      <c r="G9174" s="66"/>
      <c r="J9174" s="65"/>
      <c r="K9174" s="65"/>
      <c r="L9174" s="66"/>
      <c r="M9174" s="65"/>
      <c r="N9174" s="65"/>
      <c r="O9174" s="65"/>
      <c r="P9174" s="66"/>
      <c r="Q9174" s="31">
        <f t="shared" si="286"/>
        <v>9999</v>
      </c>
      <c r="R9174" s="31" t="str">
        <f t="shared" si="287"/>
        <v/>
      </c>
      <c r="S9174" s="29">
        <f>IF($Q9174&lt;Parâmetros!$E$19,$G9174-1,$G9174)</f>
        <v>0</v>
      </c>
    </row>
    <row r="9175" spans="1:19" x14ac:dyDescent="0.25">
      <c r="A9175" s="116"/>
      <c r="B9175" s="65"/>
      <c r="C9175" s="65"/>
      <c r="D9175" s="66"/>
      <c r="E9175" s="67"/>
      <c r="F9175" s="65"/>
      <c r="G9175" s="66"/>
      <c r="J9175" s="65"/>
      <c r="K9175" s="65"/>
      <c r="L9175" s="66"/>
      <c r="M9175" s="65"/>
      <c r="N9175" s="65"/>
      <c r="O9175" s="65"/>
      <c r="P9175" s="66"/>
      <c r="Q9175" s="31">
        <f t="shared" si="286"/>
        <v>9999</v>
      </c>
      <c r="R9175" s="31" t="str">
        <f t="shared" si="287"/>
        <v/>
      </c>
      <c r="S9175" s="29">
        <f>IF($Q9175&lt;Parâmetros!$E$19,$G9175-1,$G9175)</f>
        <v>0</v>
      </c>
    </row>
    <row r="9176" spans="1:19" x14ac:dyDescent="0.25">
      <c r="A9176" s="116"/>
      <c r="B9176" s="65"/>
      <c r="C9176" s="65"/>
      <c r="D9176" s="66"/>
      <c r="E9176" s="67"/>
      <c r="F9176" s="65"/>
      <c r="G9176" s="66"/>
      <c r="J9176" s="65"/>
      <c r="K9176" s="65"/>
      <c r="L9176" s="66"/>
      <c r="M9176" s="65"/>
      <c r="N9176" s="65"/>
      <c r="O9176" s="65"/>
      <c r="P9176" s="66"/>
      <c r="Q9176" s="31">
        <f t="shared" si="286"/>
        <v>9999</v>
      </c>
      <c r="R9176" s="31" t="str">
        <f t="shared" si="287"/>
        <v/>
      </c>
      <c r="S9176" s="29">
        <f>IF($Q9176&lt;Parâmetros!$E$19,$G9176-1,$G9176)</f>
        <v>0</v>
      </c>
    </row>
    <row r="9177" spans="1:19" x14ac:dyDescent="0.25">
      <c r="A9177" s="116"/>
      <c r="B9177" s="65"/>
      <c r="C9177" s="65"/>
      <c r="D9177" s="66"/>
      <c r="E9177" s="67"/>
      <c r="F9177" s="65"/>
      <c r="G9177" s="66"/>
      <c r="J9177" s="65"/>
      <c r="K9177" s="65"/>
      <c r="L9177" s="66"/>
      <c r="M9177" s="65"/>
      <c r="N9177" s="65"/>
      <c r="O9177" s="65"/>
      <c r="P9177" s="66"/>
      <c r="Q9177" s="31">
        <f t="shared" si="286"/>
        <v>9999</v>
      </c>
      <c r="R9177" s="31" t="str">
        <f t="shared" si="287"/>
        <v/>
      </c>
      <c r="S9177" s="29">
        <f>IF($Q9177&lt;Parâmetros!$E$19,$G9177-1,$G9177)</f>
        <v>0</v>
      </c>
    </row>
    <row r="9178" spans="1:19" x14ac:dyDescent="0.25">
      <c r="A9178" s="116"/>
      <c r="B9178" s="65"/>
      <c r="C9178" s="65"/>
      <c r="D9178" s="66"/>
      <c r="E9178" s="67"/>
      <c r="F9178" s="65"/>
      <c r="G9178" s="66"/>
      <c r="J9178" s="65"/>
      <c r="K9178" s="65"/>
      <c r="L9178" s="66"/>
      <c r="M9178" s="65"/>
      <c r="O9178" s="65"/>
      <c r="P9178" s="66"/>
      <c r="Q9178" s="31">
        <f t="shared" si="286"/>
        <v>9999</v>
      </c>
      <c r="R9178" s="31" t="str">
        <f t="shared" si="287"/>
        <v/>
      </c>
      <c r="S9178" s="29">
        <f>IF($Q9178&lt;Parâmetros!$E$19,$G9178-1,$G9178)</f>
        <v>0</v>
      </c>
    </row>
    <row r="9179" spans="1:19" x14ac:dyDescent="0.25">
      <c r="A9179" s="116"/>
      <c r="B9179" s="65"/>
      <c r="C9179" s="65"/>
      <c r="D9179" s="66"/>
      <c r="E9179" s="67"/>
      <c r="F9179" s="65"/>
      <c r="G9179" s="66"/>
      <c r="J9179" s="65"/>
      <c r="K9179" s="65"/>
      <c r="L9179" s="66"/>
      <c r="M9179" s="65"/>
      <c r="N9179" s="65"/>
      <c r="O9179" s="65"/>
      <c r="P9179" s="66"/>
      <c r="Q9179" s="31">
        <f t="shared" si="286"/>
        <v>9999</v>
      </c>
      <c r="R9179" s="31" t="str">
        <f t="shared" si="287"/>
        <v/>
      </c>
      <c r="S9179" s="29">
        <f>IF($Q9179&lt;Parâmetros!$E$19,$G9179-1,$G9179)</f>
        <v>0</v>
      </c>
    </row>
    <row r="9180" spans="1:19" x14ac:dyDescent="0.25">
      <c r="A9180" s="116"/>
      <c r="B9180" s="65"/>
      <c r="C9180" s="65"/>
      <c r="D9180" s="66"/>
      <c r="E9180" s="67"/>
      <c r="F9180" s="65"/>
      <c r="G9180" s="66"/>
      <c r="J9180" s="65"/>
      <c r="K9180" s="65"/>
      <c r="L9180" s="66"/>
      <c r="M9180" s="65"/>
      <c r="O9180" s="65"/>
      <c r="P9180" s="66"/>
      <c r="Q9180" s="31">
        <f t="shared" si="286"/>
        <v>9999</v>
      </c>
      <c r="R9180" s="31" t="str">
        <f t="shared" si="287"/>
        <v/>
      </c>
      <c r="S9180" s="29">
        <f>IF($Q9180&lt;Parâmetros!$E$19,$G9180-1,$G9180)</f>
        <v>0</v>
      </c>
    </row>
    <row r="9181" spans="1:19" x14ac:dyDescent="0.25">
      <c r="A9181" s="116"/>
      <c r="B9181" s="65"/>
      <c r="C9181" s="65"/>
      <c r="D9181" s="66"/>
      <c r="E9181" s="67"/>
      <c r="F9181" s="65"/>
      <c r="G9181" s="66"/>
      <c r="J9181" s="65"/>
      <c r="K9181" s="65"/>
      <c r="L9181" s="66"/>
      <c r="M9181" s="65"/>
      <c r="N9181" s="65"/>
      <c r="O9181" s="65"/>
      <c r="P9181" s="66"/>
      <c r="Q9181" s="31">
        <f t="shared" si="286"/>
        <v>9999</v>
      </c>
      <c r="R9181" s="31" t="str">
        <f t="shared" si="287"/>
        <v/>
      </c>
      <c r="S9181" s="29">
        <f>IF($Q9181&lt;Parâmetros!$E$19,$G9181-1,$G9181)</f>
        <v>0</v>
      </c>
    </row>
    <row r="9182" spans="1:19" x14ac:dyDescent="0.25">
      <c r="A9182" s="116"/>
      <c r="B9182" s="65"/>
      <c r="C9182" s="65"/>
      <c r="D9182" s="66"/>
      <c r="E9182" s="67"/>
      <c r="F9182" s="65"/>
      <c r="G9182" s="66"/>
      <c r="J9182" s="65"/>
      <c r="K9182" s="65"/>
      <c r="L9182" s="66"/>
      <c r="M9182" s="65"/>
      <c r="N9182" s="65"/>
      <c r="O9182" s="65"/>
      <c r="P9182" s="66"/>
      <c r="Q9182" s="31">
        <f t="shared" si="286"/>
        <v>9999</v>
      </c>
      <c r="R9182" s="31" t="str">
        <f t="shared" si="287"/>
        <v/>
      </c>
      <c r="S9182" s="29">
        <f>IF($Q9182&lt;Parâmetros!$E$19,$G9182-1,$G9182)</f>
        <v>0</v>
      </c>
    </row>
    <row r="9183" spans="1:19" x14ac:dyDescent="0.25">
      <c r="A9183" s="116"/>
      <c r="B9183" s="65"/>
      <c r="C9183" s="65"/>
      <c r="D9183" s="66"/>
      <c r="E9183" s="67"/>
      <c r="F9183" s="65"/>
      <c r="G9183" s="66"/>
      <c r="J9183" s="65"/>
      <c r="K9183" s="65"/>
      <c r="L9183" s="66"/>
      <c r="M9183" s="65"/>
      <c r="N9183" s="65"/>
      <c r="O9183" s="65"/>
      <c r="P9183" s="66"/>
      <c r="Q9183" s="31">
        <f t="shared" si="286"/>
        <v>9999</v>
      </c>
      <c r="R9183" s="31" t="str">
        <f t="shared" si="287"/>
        <v/>
      </c>
      <c r="S9183" s="29">
        <f>IF($Q9183&lt;Parâmetros!$E$19,$G9183-1,$G9183)</f>
        <v>0</v>
      </c>
    </row>
    <row r="9184" spans="1:19" x14ac:dyDescent="0.25">
      <c r="A9184" s="116"/>
      <c r="B9184" s="65"/>
      <c r="C9184" s="65"/>
      <c r="D9184" s="66"/>
      <c r="E9184" s="67"/>
      <c r="F9184" s="65"/>
      <c r="G9184" s="66"/>
      <c r="J9184" s="65"/>
      <c r="K9184" s="65"/>
      <c r="L9184" s="66"/>
      <c r="M9184" s="65"/>
      <c r="O9184" s="65"/>
      <c r="P9184" s="66"/>
      <c r="Q9184" s="31">
        <f t="shared" si="286"/>
        <v>9999</v>
      </c>
      <c r="R9184" s="31" t="str">
        <f t="shared" si="287"/>
        <v/>
      </c>
      <c r="S9184" s="29">
        <f>IF($Q9184&lt;Parâmetros!$E$19,$G9184-1,$G9184)</f>
        <v>0</v>
      </c>
    </row>
    <row r="9185" spans="1:19" x14ac:dyDescent="0.25">
      <c r="A9185" s="116"/>
      <c r="B9185" s="65"/>
      <c r="C9185" s="65"/>
      <c r="D9185" s="66"/>
      <c r="E9185" s="67"/>
      <c r="F9185" s="65"/>
      <c r="G9185" s="66"/>
      <c r="J9185" s="65"/>
      <c r="K9185" s="65"/>
      <c r="L9185" s="66"/>
      <c r="M9185" s="65"/>
      <c r="O9185" s="65"/>
      <c r="P9185" s="66"/>
      <c r="Q9185" s="31">
        <f t="shared" si="286"/>
        <v>9999</v>
      </c>
      <c r="R9185" s="31" t="str">
        <f t="shared" si="287"/>
        <v/>
      </c>
      <c r="S9185" s="29">
        <f>IF($Q9185&lt;Parâmetros!$E$19,$G9185-1,$G9185)</f>
        <v>0</v>
      </c>
    </row>
    <row r="9186" spans="1:19" x14ac:dyDescent="0.25">
      <c r="A9186" s="116"/>
      <c r="B9186" s="65"/>
      <c r="C9186" s="65"/>
      <c r="D9186" s="66"/>
      <c r="E9186" s="67"/>
      <c r="F9186" s="65"/>
      <c r="G9186" s="66"/>
      <c r="J9186" s="65"/>
      <c r="K9186" s="65"/>
      <c r="L9186" s="66"/>
      <c r="M9186" s="65"/>
      <c r="O9186" s="65"/>
      <c r="P9186" s="66"/>
      <c r="Q9186" s="31">
        <f t="shared" si="286"/>
        <v>9999</v>
      </c>
      <c r="R9186" s="31" t="str">
        <f t="shared" si="287"/>
        <v/>
      </c>
      <c r="S9186" s="29">
        <f>IF($Q9186&lt;Parâmetros!$E$19,$G9186-1,$G9186)</f>
        <v>0</v>
      </c>
    </row>
    <row r="9187" spans="1:19" x14ac:dyDescent="0.25">
      <c r="A9187" s="116"/>
      <c r="B9187" s="65"/>
      <c r="C9187" s="65"/>
      <c r="D9187" s="66"/>
      <c r="E9187" s="67"/>
      <c r="F9187" s="65"/>
      <c r="G9187" s="66"/>
      <c r="J9187" s="65"/>
      <c r="K9187" s="65"/>
      <c r="L9187" s="66"/>
      <c r="M9187" s="65"/>
      <c r="O9187" s="65"/>
      <c r="P9187" s="66"/>
      <c r="Q9187" s="31">
        <f t="shared" si="286"/>
        <v>9999</v>
      </c>
      <c r="R9187" s="31" t="str">
        <f t="shared" si="287"/>
        <v/>
      </c>
      <c r="S9187" s="29">
        <f>IF($Q9187&lt;Parâmetros!$E$19,$G9187-1,$G9187)</f>
        <v>0</v>
      </c>
    </row>
    <row r="9188" spans="1:19" x14ac:dyDescent="0.25">
      <c r="A9188" s="116"/>
      <c r="B9188" s="65"/>
      <c r="C9188" s="65"/>
      <c r="D9188" s="66"/>
      <c r="E9188" s="67"/>
      <c r="F9188" s="65"/>
      <c r="G9188" s="66"/>
      <c r="J9188" s="65"/>
      <c r="K9188" s="65"/>
      <c r="L9188" s="66"/>
      <c r="M9188" s="65"/>
      <c r="O9188" s="65"/>
      <c r="P9188" s="66"/>
      <c r="Q9188" s="31">
        <f t="shared" si="286"/>
        <v>9999</v>
      </c>
      <c r="R9188" s="31" t="str">
        <f t="shared" si="287"/>
        <v/>
      </c>
      <c r="S9188" s="29">
        <f>IF($Q9188&lt;Parâmetros!$E$19,$G9188-1,$G9188)</f>
        <v>0</v>
      </c>
    </row>
    <row r="9189" spans="1:19" x14ac:dyDescent="0.25">
      <c r="A9189" s="116"/>
      <c r="B9189" s="65"/>
      <c r="C9189" s="65"/>
      <c r="D9189" s="66"/>
      <c r="E9189" s="67"/>
      <c r="F9189" s="65"/>
      <c r="G9189" s="66"/>
      <c r="J9189" s="65"/>
      <c r="K9189" s="65"/>
      <c r="L9189" s="66"/>
      <c r="M9189" s="65"/>
      <c r="N9189" s="65"/>
      <c r="O9189" s="65"/>
      <c r="P9189" s="66"/>
      <c r="Q9189" s="31">
        <f t="shared" si="286"/>
        <v>9999</v>
      </c>
      <c r="R9189" s="31" t="str">
        <f t="shared" si="287"/>
        <v/>
      </c>
      <c r="S9189" s="29">
        <f>IF($Q9189&lt;Parâmetros!$E$19,$G9189-1,$G9189)</f>
        <v>0</v>
      </c>
    </row>
    <row r="9190" spans="1:19" x14ac:dyDescent="0.25">
      <c r="A9190" s="116"/>
      <c r="B9190" s="65"/>
      <c r="C9190" s="65"/>
      <c r="D9190" s="66"/>
      <c r="E9190" s="67"/>
      <c r="F9190" s="65"/>
      <c r="G9190" s="66"/>
      <c r="J9190" s="65"/>
      <c r="K9190" s="65"/>
      <c r="L9190" s="66"/>
      <c r="M9190" s="65"/>
      <c r="O9190" s="65"/>
      <c r="P9190" s="66"/>
      <c r="Q9190" s="31">
        <f t="shared" si="286"/>
        <v>9999</v>
      </c>
      <c r="R9190" s="31" t="str">
        <f t="shared" si="287"/>
        <v/>
      </c>
      <c r="S9190" s="29">
        <f>IF($Q9190&lt;Parâmetros!$E$19,$G9190-1,$G9190)</f>
        <v>0</v>
      </c>
    </row>
    <row r="9191" spans="1:19" x14ac:dyDescent="0.25">
      <c r="A9191" s="116"/>
      <c r="B9191" s="65"/>
      <c r="C9191" s="65"/>
      <c r="D9191" s="66"/>
      <c r="E9191" s="67"/>
      <c r="F9191" s="65"/>
      <c r="G9191" s="66"/>
      <c r="J9191" s="65"/>
      <c r="K9191" s="65"/>
      <c r="L9191" s="66"/>
      <c r="M9191" s="65"/>
      <c r="O9191" s="65"/>
      <c r="P9191" s="66"/>
      <c r="Q9191" s="31">
        <f t="shared" si="286"/>
        <v>9999</v>
      </c>
      <c r="R9191" s="31" t="str">
        <f t="shared" si="287"/>
        <v/>
      </c>
      <c r="S9191" s="29">
        <f>IF($Q9191&lt;Parâmetros!$E$19,$G9191-1,$G9191)</f>
        <v>0</v>
      </c>
    </row>
    <row r="9192" spans="1:19" x14ac:dyDescent="0.25">
      <c r="A9192" s="116"/>
      <c r="B9192" s="65"/>
      <c r="C9192" s="65"/>
      <c r="D9192" s="66"/>
      <c r="E9192" s="67"/>
      <c r="F9192" s="65"/>
      <c r="G9192" s="66"/>
      <c r="J9192" s="65"/>
      <c r="K9192" s="65"/>
      <c r="L9192" s="66"/>
      <c r="M9192" s="65"/>
      <c r="N9192" s="65"/>
      <c r="O9192" s="65"/>
      <c r="P9192" s="66"/>
      <c r="Q9192" s="31">
        <f t="shared" si="286"/>
        <v>9999</v>
      </c>
      <c r="R9192" s="31" t="str">
        <f t="shared" si="287"/>
        <v/>
      </c>
      <c r="S9192" s="29">
        <f>IF($Q9192&lt;Parâmetros!$E$19,$G9192-1,$G9192)</f>
        <v>0</v>
      </c>
    </row>
    <row r="9193" spans="1:19" x14ac:dyDescent="0.25">
      <c r="A9193" s="116"/>
      <c r="B9193" s="65"/>
      <c r="C9193" s="65"/>
      <c r="D9193" s="66"/>
      <c r="E9193" s="67"/>
      <c r="F9193" s="65"/>
      <c r="G9193" s="66"/>
      <c r="J9193" s="65"/>
      <c r="K9193" s="65"/>
      <c r="L9193" s="66"/>
      <c r="M9193" s="65"/>
      <c r="O9193" s="65"/>
      <c r="P9193" s="66"/>
      <c r="Q9193" s="31">
        <f t="shared" si="286"/>
        <v>9999</v>
      </c>
      <c r="R9193" s="31" t="str">
        <f t="shared" si="287"/>
        <v/>
      </c>
      <c r="S9193" s="29">
        <f>IF($Q9193&lt;Parâmetros!$E$19,$G9193-1,$G9193)</f>
        <v>0</v>
      </c>
    </row>
    <row r="9194" spans="1:19" x14ac:dyDescent="0.25">
      <c r="A9194" s="116"/>
      <c r="B9194" s="65"/>
      <c r="C9194" s="65"/>
      <c r="D9194" s="66"/>
      <c r="E9194" s="67"/>
      <c r="F9194" s="65"/>
      <c r="G9194" s="66"/>
      <c r="J9194" s="65"/>
      <c r="K9194" s="65"/>
      <c r="L9194" s="66"/>
      <c r="M9194" s="65"/>
      <c r="N9194" s="65"/>
      <c r="O9194" s="65"/>
      <c r="P9194" s="66"/>
      <c r="Q9194" s="31">
        <f t="shared" si="286"/>
        <v>9999</v>
      </c>
      <c r="R9194" s="31" t="str">
        <f t="shared" si="287"/>
        <v/>
      </c>
      <c r="S9194" s="29">
        <f>IF($Q9194&lt;Parâmetros!$E$19,$G9194-1,$G9194)</f>
        <v>0</v>
      </c>
    </row>
    <row r="9195" spans="1:19" x14ac:dyDescent="0.25">
      <c r="A9195" s="116"/>
      <c r="B9195" s="65"/>
      <c r="C9195" s="65"/>
      <c r="D9195" s="66"/>
      <c r="E9195" s="67"/>
      <c r="F9195" s="65"/>
      <c r="G9195" s="66"/>
      <c r="J9195" s="65"/>
      <c r="K9195" s="65"/>
      <c r="L9195" s="66"/>
      <c r="M9195" s="65"/>
      <c r="O9195" s="65"/>
      <c r="P9195" s="66"/>
      <c r="Q9195" s="31">
        <f t="shared" si="286"/>
        <v>9999</v>
      </c>
      <c r="R9195" s="31" t="str">
        <f t="shared" si="287"/>
        <v/>
      </c>
      <c r="S9195" s="29">
        <f>IF($Q9195&lt;Parâmetros!$E$19,$G9195-1,$G9195)</f>
        <v>0</v>
      </c>
    </row>
    <row r="9196" spans="1:19" x14ac:dyDescent="0.25">
      <c r="A9196" s="116"/>
      <c r="B9196" s="65"/>
      <c r="C9196" s="65"/>
      <c r="D9196" s="66"/>
      <c r="E9196" s="67"/>
      <c r="F9196" s="65"/>
      <c r="G9196" s="66"/>
      <c r="J9196" s="65"/>
      <c r="K9196" s="65"/>
      <c r="L9196" s="66"/>
      <c r="M9196" s="65"/>
      <c r="N9196" s="65"/>
      <c r="O9196" s="65"/>
      <c r="P9196" s="66"/>
      <c r="Q9196" s="31">
        <f t="shared" si="286"/>
        <v>9999</v>
      </c>
      <c r="R9196" s="31" t="str">
        <f t="shared" si="287"/>
        <v/>
      </c>
      <c r="S9196" s="29">
        <f>IF($Q9196&lt;Parâmetros!$E$19,$G9196-1,$G9196)</f>
        <v>0</v>
      </c>
    </row>
    <row r="9197" spans="1:19" x14ac:dyDescent="0.25">
      <c r="A9197" s="116"/>
      <c r="B9197" s="65"/>
      <c r="C9197" s="65"/>
      <c r="D9197" s="66"/>
      <c r="E9197" s="67"/>
      <c r="F9197" s="65"/>
      <c r="G9197" s="66"/>
      <c r="J9197" s="65"/>
      <c r="K9197" s="65"/>
      <c r="L9197" s="66"/>
      <c r="M9197" s="65"/>
      <c r="N9197" s="65"/>
      <c r="O9197" s="65"/>
      <c r="P9197" s="66"/>
      <c r="Q9197" s="31">
        <f t="shared" si="286"/>
        <v>9999</v>
      </c>
      <c r="R9197" s="31" t="str">
        <f t="shared" si="287"/>
        <v/>
      </c>
      <c r="S9197" s="29">
        <f>IF($Q9197&lt;Parâmetros!$E$19,$G9197-1,$G9197)</f>
        <v>0</v>
      </c>
    </row>
    <row r="9198" spans="1:19" x14ac:dyDescent="0.25">
      <c r="A9198" s="116"/>
      <c r="B9198" s="65"/>
      <c r="C9198" s="65"/>
      <c r="D9198" s="66"/>
      <c r="E9198" s="67"/>
      <c r="F9198" s="65"/>
      <c r="G9198" s="66"/>
      <c r="J9198" s="65"/>
      <c r="K9198" s="65"/>
      <c r="L9198" s="66"/>
      <c r="M9198" s="65"/>
      <c r="O9198" s="65"/>
      <c r="P9198" s="66"/>
      <c r="Q9198" s="31">
        <f t="shared" si="286"/>
        <v>9999</v>
      </c>
      <c r="R9198" s="31" t="str">
        <f t="shared" si="287"/>
        <v/>
      </c>
      <c r="S9198" s="29">
        <f>IF($Q9198&lt;Parâmetros!$E$19,$G9198-1,$G9198)</f>
        <v>0</v>
      </c>
    </row>
    <row r="9199" spans="1:19" x14ac:dyDescent="0.25">
      <c r="A9199" s="116"/>
      <c r="B9199" s="65"/>
      <c r="C9199" s="65"/>
      <c r="D9199" s="66"/>
      <c r="E9199" s="67"/>
      <c r="F9199" s="65"/>
      <c r="G9199" s="66"/>
      <c r="J9199" s="65"/>
      <c r="K9199" s="65"/>
      <c r="L9199" s="66"/>
      <c r="M9199" s="65"/>
      <c r="N9199" s="65"/>
      <c r="O9199" s="65"/>
      <c r="P9199" s="66"/>
      <c r="Q9199" s="31">
        <f t="shared" si="286"/>
        <v>9999</v>
      </c>
      <c r="R9199" s="31" t="str">
        <f t="shared" si="287"/>
        <v/>
      </c>
      <c r="S9199" s="29">
        <f>IF($Q9199&lt;Parâmetros!$E$19,$G9199-1,$G9199)</f>
        <v>0</v>
      </c>
    </row>
    <row r="9200" spans="1:19" x14ac:dyDescent="0.25">
      <c r="A9200" s="116"/>
      <c r="B9200" s="65"/>
      <c r="C9200" s="65"/>
      <c r="D9200" s="66"/>
      <c r="E9200" s="67"/>
      <c r="F9200" s="65"/>
      <c r="G9200" s="66"/>
      <c r="J9200" s="65"/>
      <c r="K9200" s="65"/>
      <c r="L9200" s="66"/>
      <c r="M9200" s="65"/>
      <c r="O9200" s="65"/>
      <c r="P9200" s="66"/>
      <c r="Q9200" s="31">
        <f t="shared" si="286"/>
        <v>9999</v>
      </c>
      <c r="R9200" s="31" t="str">
        <f t="shared" si="287"/>
        <v/>
      </c>
      <c r="S9200" s="29">
        <f>IF($Q9200&lt;Parâmetros!$E$19,$G9200-1,$G9200)</f>
        <v>0</v>
      </c>
    </row>
    <row r="9201" spans="1:19" x14ac:dyDescent="0.25">
      <c r="A9201" s="116"/>
      <c r="B9201" s="65"/>
      <c r="C9201" s="65"/>
      <c r="D9201" s="66"/>
      <c r="E9201" s="67"/>
      <c r="F9201" s="65"/>
      <c r="G9201" s="66"/>
      <c r="J9201" s="65"/>
      <c r="K9201" s="65"/>
      <c r="L9201" s="66"/>
      <c r="M9201" s="65"/>
      <c r="O9201" s="65"/>
      <c r="P9201" s="66"/>
      <c r="Q9201" s="31">
        <f t="shared" si="286"/>
        <v>9999</v>
      </c>
      <c r="R9201" s="31" t="str">
        <f t="shared" si="287"/>
        <v/>
      </c>
      <c r="S9201" s="29">
        <f>IF($Q9201&lt;Parâmetros!$E$19,$G9201-1,$G9201)</f>
        <v>0</v>
      </c>
    </row>
    <row r="9202" spans="1:19" x14ac:dyDescent="0.25">
      <c r="A9202" s="116"/>
      <c r="B9202" s="65"/>
      <c r="C9202" s="65"/>
      <c r="D9202" s="66"/>
      <c r="E9202" s="67"/>
      <c r="F9202" s="65"/>
      <c r="G9202" s="66"/>
      <c r="J9202" s="65"/>
      <c r="K9202" s="65"/>
      <c r="L9202" s="66"/>
      <c r="M9202" s="65"/>
      <c r="N9202" s="65"/>
      <c r="O9202" s="65"/>
      <c r="P9202" s="66"/>
      <c r="Q9202" s="31">
        <f t="shared" si="286"/>
        <v>9999</v>
      </c>
      <c r="R9202" s="31" t="str">
        <f t="shared" si="287"/>
        <v/>
      </c>
      <c r="S9202" s="29">
        <f>IF($Q9202&lt;Parâmetros!$E$19,$G9202-1,$G9202)</f>
        <v>0</v>
      </c>
    </row>
    <row r="9203" spans="1:19" x14ac:dyDescent="0.25">
      <c r="A9203" s="116"/>
      <c r="B9203" s="65"/>
      <c r="C9203" s="65"/>
      <c r="D9203" s="66"/>
      <c r="E9203" s="67"/>
      <c r="F9203" s="65"/>
      <c r="G9203" s="66"/>
      <c r="J9203" s="65"/>
      <c r="K9203" s="65"/>
      <c r="L9203" s="66"/>
      <c r="M9203" s="65"/>
      <c r="N9203" s="65"/>
      <c r="O9203" s="65"/>
      <c r="P9203" s="66"/>
      <c r="Q9203" s="31">
        <f t="shared" si="286"/>
        <v>9999</v>
      </c>
      <c r="R9203" s="31" t="str">
        <f t="shared" si="287"/>
        <v/>
      </c>
      <c r="S9203" s="29">
        <f>IF($Q9203&lt;Parâmetros!$E$19,$G9203-1,$G9203)</f>
        <v>0</v>
      </c>
    </row>
    <row r="9204" spans="1:19" x14ac:dyDescent="0.25">
      <c r="A9204" s="116"/>
      <c r="B9204" s="65"/>
      <c r="C9204" s="65"/>
      <c r="D9204" s="66"/>
      <c r="E9204" s="67"/>
      <c r="F9204" s="65"/>
      <c r="G9204" s="66"/>
      <c r="J9204" s="65"/>
      <c r="K9204" s="65"/>
      <c r="L9204" s="66"/>
      <c r="M9204" s="65"/>
      <c r="N9204" s="65"/>
      <c r="O9204" s="65"/>
      <c r="P9204" s="66"/>
      <c r="Q9204" s="31">
        <f t="shared" si="286"/>
        <v>9999</v>
      </c>
      <c r="R9204" s="31" t="str">
        <f t="shared" si="287"/>
        <v/>
      </c>
      <c r="S9204" s="29">
        <f>IF($Q9204&lt;Parâmetros!$E$19,$G9204-1,$G9204)</f>
        <v>0</v>
      </c>
    </row>
    <row r="9205" spans="1:19" x14ac:dyDescent="0.25">
      <c r="A9205" s="116"/>
      <c r="B9205" s="65"/>
      <c r="C9205" s="65"/>
      <c r="D9205" s="66"/>
      <c r="E9205" s="67"/>
      <c r="F9205" s="65"/>
      <c r="G9205" s="66"/>
      <c r="J9205" s="65"/>
      <c r="K9205" s="65"/>
      <c r="L9205" s="66"/>
      <c r="M9205" s="65"/>
      <c r="O9205" s="65"/>
      <c r="P9205" s="66"/>
      <c r="Q9205" s="31">
        <f t="shared" si="286"/>
        <v>9999</v>
      </c>
      <c r="R9205" s="31" t="str">
        <f t="shared" si="287"/>
        <v/>
      </c>
      <c r="S9205" s="29">
        <f>IF($Q9205&lt;Parâmetros!$E$19,$G9205-1,$G9205)</f>
        <v>0</v>
      </c>
    </row>
    <row r="9206" spans="1:19" x14ac:dyDescent="0.25">
      <c r="A9206" s="116"/>
      <c r="B9206" s="65"/>
      <c r="C9206" s="65"/>
      <c r="D9206" s="66"/>
      <c r="E9206" s="67"/>
      <c r="F9206" s="65"/>
      <c r="G9206" s="66"/>
      <c r="J9206" s="65"/>
      <c r="K9206" s="65"/>
      <c r="L9206" s="66"/>
      <c r="M9206" s="65"/>
      <c r="O9206" s="65"/>
      <c r="P9206" s="66"/>
      <c r="Q9206" s="31">
        <f t="shared" si="286"/>
        <v>9999</v>
      </c>
      <c r="R9206" s="31" t="str">
        <f t="shared" si="287"/>
        <v/>
      </c>
      <c r="S9206" s="29">
        <f>IF($Q9206&lt;Parâmetros!$E$19,$G9206-1,$G9206)</f>
        <v>0</v>
      </c>
    </row>
    <row r="9207" spans="1:19" x14ac:dyDescent="0.25">
      <c r="A9207" s="116"/>
      <c r="B9207" s="65"/>
      <c r="C9207" s="65"/>
      <c r="D9207" s="66"/>
      <c r="E9207" s="67"/>
      <c r="F9207" s="65"/>
      <c r="G9207" s="66"/>
      <c r="J9207" s="65"/>
      <c r="K9207" s="65"/>
      <c r="L9207" s="66"/>
      <c r="M9207" s="65"/>
      <c r="N9207" s="65"/>
      <c r="O9207" s="65"/>
      <c r="P9207" s="66"/>
      <c r="Q9207" s="31">
        <f t="shared" si="286"/>
        <v>9999</v>
      </c>
      <c r="R9207" s="31" t="str">
        <f t="shared" si="287"/>
        <v/>
      </c>
      <c r="S9207" s="29">
        <f>IF($Q9207&lt;Parâmetros!$E$19,$G9207-1,$G9207)</f>
        <v>0</v>
      </c>
    </row>
    <row r="9208" spans="1:19" x14ac:dyDescent="0.25">
      <c r="A9208" s="116"/>
      <c r="B9208" s="65"/>
      <c r="C9208" s="65"/>
      <c r="D9208" s="66"/>
      <c r="E9208" s="67"/>
      <c r="F9208" s="65"/>
      <c r="G9208" s="66"/>
      <c r="J9208" s="65"/>
      <c r="K9208" s="65"/>
      <c r="L9208" s="66"/>
      <c r="M9208" s="65"/>
      <c r="N9208" s="65"/>
      <c r="O9208" s="65"/>
      <c r="P9208" s="66"/>
      <c r="Q9208" s="31">
        <f t="shared" si="286"/>
        <v>9999</v>
      </c>
      <c r="R9208" s="31" t="str">
        <f t="shared" si="287"/>
        <v/>
      </c>
      <c r="S9208" s="29">
        <f>IF($Q9208&lt;Parâmetros!$E$19,$G9208-1,$G9208)</f>
        <v>0</v>
      </c>
    </row>
    <row r="9209" spans="1:19" x14ac:dyDescent="0.25">
      <c r="A9209" s="116"/>
      <c r="B9209" s="65"/>
      <c r="C9209" s="65"/>
      <c r="D9209" s="66"/>
      <c r="E9209" s="67"/>
      <c r="F9209" s="65"/>
      <c r="G9209" s="66"/>
      <c r="J9209" s="65"/>
      <c r="K9209" s="65"/>
      <c r="L9209" s="66"/>
      <c r="M9209" s="65"/>
      <c r="N9209" s="65"/>
      <c r="O9209" s="65"/>
      <c r="P9209" s="66"/>
      <c r="Q9209" s="31">
        <f t="shared" si="286"/>
        <v>9999</v>
      </c>
      <c r="R9209" s="31" t="str">
        <f t="shared" si="287"/>
        <v/>
      </c>
      <c r="S9209" s="29">
        <f>IF($Q9209&lt;Parâmetros!$E$19,$G9209-1,$G9209)</f>
        <v>0</v>
      </c>
    </row>
    <row r="9210" spans="1:19" x14ac:dyDescent="0.25">
      <c r="A9210" s="116"/>
      <c r="B9210" s="65"/>
      <c r="C9210" s="65"/>
      <c r="D9210" s="66"/>
      <c r="E9210" s="67"/>
      <c r="F9210" s="65"/>
      <c r="G9210" s="66"/>
      <c r="J9210" s="65"/>
      <c r="K9210" s="65"/>
      <c r="L9210" s="66"/>
      <c r="M9210" s="65"/>
      <c r="N9210" s="65"/>
      <c r="O9210" s="65"/>
      <c r="P9210" s="66"/>
      <c r="Q9210" s="31">
        <f t="shared" si="286"/>
        <v>9999</v>
      </c>
      <c r="R9210" s="31" t="str">
        <f t="shared" si="287"/>
        <v/>
      </c>
      <c r="S9210" s="29">
        <f>IF($Q9210&lt;Parâmetros!$E$19,$G9210-1,$G9210)</f>
        <v>0</v>
      </c>
    </row>
    <row r="9211" spans="1:19" x14ac:dyDescent="0.25">
      <c r="A9211" s="116"/>
      <c r="B9211" s="65"/>
      <c r="C9211" s="65"/>
      <c r="D9211" s="66"/>
      <c r="E9211" s="67"/>
      <c r="F9211" s="65"/>
      <c r="G9211" s="66"/>
      <c r="J9211" s="65"/>
      <c r="K9211" s="65"/>
      <c r="L9211" s="66"/>
      <c r="M9211" s="65"/>
      <c r="N9211" s="65"/>
      <c r="O9211" s="65"/>
      <c r="P9211" s="66"/>
      <c r="Q9211" s="31">
        <f t="shared" si="286"/>
        <v>9999</v>
      </c>
      <c r="R9211" s="31" t="str">
        <f t="shared" si="287"/>
        <v/>
      </c>
      <c r="S9211" s="29">
        <f>IF($Q9211&lt;Parâmetros!$E$19,$G9211-1,$G9211)</f>
        <v>0</v>
      </c>
    </row>
    <row r="9212" spans="1:19" x14ac:dyDescent="0.25">
      <c r="A9212" s="116"/>
      <c r="B9212" s="65"/>
      <c r="C9212" s="65"/>
      <c r="D9212" s="66"/>
      <c r="E9212" s="67"/>
      <c r="F9212" s="65"/>
      <c r="G9212" s="66"/>
      <c r="J9212" s="65"/>
      <c r="K9212" s="65"/>
      <c r="L9212" s="66"/>
      <c r="M9212" s="65"/>
      <c r="O9212" s="65"/>
      <c r="P9212" s="66"/>
      <c r="Q9212" s="31">
        <f t="shared" ref="Q9212:Q9275" si="288">IFERROR(VALUE(LEFT($J9212,2))*60+VALUE(MID($J9212,4,2)),9999)</f>
        <v>9999</v>
      </c>
      <c r="R9212" s="31" t="str">
        <f t="shared" ref="R9212:R9275" si="289">IFERROR(VALUE(LEFT($K9212,2))*60+VALUE(MID($K9212,4,2)),"")</f>
        <v/>
      </c>
      <c r="S9212" s="29">
        <f>IF($Q9212&lt;Parâmetros!$E$19,$G9212-1,$G9212)</f>
        <v>0</v>
      </c>
    </row>
    <row r="9213" spans="1:19" x14ac:dyDescent="0.25">
      <c r="A9213" s="116"/>
      <c r="B9213" s="65"/>
      <c r="C9213" s="65"/>
      <c r="D9213" s="66"/>
      <c r="E9213" s="67"/>
      <c r="F9213" s="65"/>
      <c r="G9213" s="66"/>
      <c r="J9213" s="65"/>
      <c r="K9213" s="65"/>
      <c r="L9213" s="66"/>
      <c r="M9213" s="65"/>
      <c r="O9213" s="65"/>
      <c r="P9213" s="66"/>
      <c r="Q9213" s="31">
        <f t="shared" si="288"/>
        <v>9999</v>
      </c>
      <c r="R9213" s="31" t="str">
        <f t="shared" si="289"/>
        <v/>
      </c>
      <c r="S9213" s="29">
        <f>IF($Q9213&lt;Parâmetros!$E$19,$G9213-1,$G9213)</f>
        <v>0</v>
      </c>
    </row>
    <row r="9214" spans="1:19" x14ac:dyDescent="0.25">
      <c r="A9214" s="116"/>
      <c r="B9214" s="65"/>
      <c r="C9214" s="65"/>
      <c r="D9214" s="66"/>
      <c r="E9214" s="67"/>
      <c r="F9214" s="65"/>
      <c r="G9214" s="66"/>
      <c r="J9214" s="65"/>
      <c r="K9214" s="65"/>
      <c r="L9214" s="66"/>
      <c r="M9214" s="65"/>
      <c r="O9214" s="65"/>
      <c r="P9214" s="66"/>
      <c r="Q9214" s="31">
        <f t="shared" si="288"/>
        <v>9999</v>
      </c>
      <c r="R9214" s="31" t="str">
        <f t="shared" si="289"/>
        <v/>
      </c>
      <c r="S9214" s="29">
        <f>IF($Q9214&lt;Parâmetros!$E$19,$G9214-1,$G9214)</f>
        <v>0</v>
      </c>
    </row>
    <row r="9215" spans="1:19" x14ac:dyDescent="0.25">
      <c r="A9215" s="116"/>
      <c r="B9215" s="65"/>
      <c r="C9215" s="65"/>
      <c r="D9215" s="66"/>
      <c r="E9215" s="67"/>
      <c r="F9215" s="65"/>
      <c r="G9215" s="66"/>
      <c r="J9215" s="65"/>
      <c r="K9215" s="65"/>
      <c r="L9215" s="66"/>
      <c r="M9215" s="65"/>
      <c r="N9215" s="65"/>
      <c r="O9215" s="65"/>
      <c r="P9215" s="66"/>
      <c r="Q9215" s="31">
        <f t="shared" si="288"/>
        <v>9999</v>
      </c>
      <c r="R9215" s="31" t="str">
        <f t="shared" si="289"/>
        <v/>
      </c>
      <c r="S9215" s="29">
        <f>IF($Q9215&lt;Parâmetros!$E$19,$G9215-1,$G9215)</f>
        <v>0</v>
      </c>
    </row>
    <row r="9216" spans="1:19" x14ac:dyDescent="0.25">
      <c r="A9216" s="116"/>
      <c r="B9216" s="65"/>
      <c r="C9216" s="65"/>
      <c r="D9216" s="66"/>
      <c r="E9216" s="67"/>
      <c r="F9216" s="65"/>
      <c r="G9216" s="66"/>
      <c r="J9216" s="65"/>
      <c r="K9216" s="65"/>
      <c r="L9216" s="66"/>
      <c r="M9216" s="65"/>
      <c r="O9216" s="65"/>
      <c r="P9216" s="66"/>
      <c r="Q9216" s="31">
        <f t="shared" si="288"/>
        <v>9999</v>
      </c>
      <c r="R9216" s="31" t="str">
        <f t="shared" si="289"/>
        <v/>
      </c>
      <c r="S9216" s="29">
        <f>IF($Q9216&lt;Parâmetros!$E$19,$G9216-1,$G9216)</f>
        <v>0</v>
      </c>
    </row>
    <row r="9217" spans="1:19" x14ac:dyDescent="0.25">
      <c r="A9217" s="116"/>
      <c r="B9217" s="65"/>
      <c r="C9217" s="65"/>
      <c r="D9217" s="66"/>
      <c r="E9217" s="67"/>
      <c r="F9217" s="65"/>
      <c r="G9217" s="66"/>
      <c r="J9217" s="65"/>
      <c r="K9217" s="65"/>
      <c r="L9217" s="66"/>
      <c r="M9217" s="65"/>
      <c r="N9217" s="65"/>
      <c r="O9217" s="65"/>
      <c r="P9217" s="66"/>
      <c r="Q9217" s="31">
        <f t="shared" si="288"/>
        <v>9999</v>
      </c>
      <c r="R9217" s="31" t="str">
        <f t="shared" si="289"/>
        <v/>
      </c>
      <c r="S9217" s="29">
        <f>IF($Q9217&lt;Parâmetros!$E$19,$G9217-1,$G9217)</f>
        <v>0</v>
      </c>
    </row>
    <row r="9218" spans="1:19" x14ac:dyDescent="0.25">
      <c r="A9218" s="116"/>
      <c r="B9218" s="65"/>
      <c r="C9218" s="65"/>
      <c r="D9218" s="66"/>
      <c r="E9218" s="67"/>
      <c r="F9218" s="65"/>
      <c r="G9218" s="66"/>
      <c r="J9218" s="65"/>
      <c r="K9218" s="65"/>
      <c r="L9218" s="66"/>
      <c r="M9218" s="65"/>
      <c r="N9218" s="65"/>
      <c r="O9218" s="65"/>
      <c r="P9218" s="66"/>
      <c r="Q9218" s="31">
        <f t="shared" si="288"/>
        <v>9999</v>
      </c>
      <c r="R9218" s="31" t="str">
        <f t="shared" si="289"/>
        <v/>
      </c>
      <c r="S9218" s="29">
        <f>IF($Q9218&lt;Parâmetros!$E$19,$G9218-1,$G9218)</f>
        <v>0</v>
      </c>
    </row>
    <row r="9219" spans="1:19" x14ac:dyDescent="0.25">
      <c r="A9219" s="116"/>
      <c r="B9219" s="65"/>
      <c r="C9219" s="65"/>
      <c r="D9219" s="66"/>
      <c r="E9219" s="67"/>
      <c r="F9219" s="65"/>
      <c r="G9219" s="66"/>
      <c r="J9219" s="65"/>
      <c r="K9219" s="65"/>
      <c r="L9219" s="66"/>
      <c r="M9219" s="65"/>
      <c r="N9219" s="65"/>
      <c r="O9219" s="65"/>
      <c r="P9219" s="66"/>
      <c r="Q9219" s="31">
        <f t="shared" si="288"/>
        <v>9999</v>
      </c>
      <c r="R9219" s="31" t="str">
        <f t="shared" si="289"/>
        <v/>
      </c>
      <c r="S9219" s="29">
        <f>IF($Q9219&lt;Parâmetros!$E$19,$G9219-1,$G9219)</f>
        <v>0</v>
      </c>
    </row>
    <row r="9220" spans="1:19" x14ac:dyDescent="0.25">
      <c r="A9220" s="116"/>
      <c r="B9220" s="65"/>
      <c r="C9220" s="65"/>
      <c r="D9220" s="66"/>
      <c r="E9220" s="67"/>
      <c r="F9220" s="65"/>
      <c r="G9220" s="66"/>
      <c r="J9220" s="65"/>
      <c r="K9220" s="65"/>
      <c r="L9220" s="66"/>
      <c r="M9220" s="65"/>
      <c r="N9220" s="65"/>
      <c r="O9220" s="65"/>
      <c r="P9220" s="66"/>
      <c r="Q9220" s="31">
        <f t="shared" si="288"/>
        <v>9999</v>
      </c>
      <c r="R9220" s="31" t="str">
        <f t="shared" si="289"/>
        <v/>
      </c>
      <c r="S9220" s="29">
        <f>IF($Q9220&lt;Parâmetros!$E$19,$G9220-1,$G9220)</f>
        <v>0</v>
      </c>
    </row>
    <row r="9221" spans="1:19" x14ac:dyDescent="0.25">
      <c r="A9221" s="116"/>
      <c r="B9221" s="65"/>
      <c r="C9221" s="65"/>
      <c r="D9221" s="66"/>
      <c r="E9221" s="67"/>
      <c r="F9221" s="65"/>
      <c r="G9221" s="66"/>
      <c r="J9221" s="65"/>
      <c r="K9221" s="65"/>
      <c r="L9221" s="66"/>
      <c r="M9221" s="65"/>
      <c r="O9221" s="65"/>
      <c r="P9221" s="66"/>
      <c r="Q9221" s="31">
        <f t="shared" si="288"/>
        <v>9999</v>
      </c>
      <c r="R9221" s="31" t="str">
        <f t="shared" si="289"/>
        <v/>
      </c>
      <c r="S9221" s="29">
        <f>IF($Q9221&lt;Parâmetros!$E$19,$G9221-1,$G9221)</f>
        <v>0</v>
      </c>
    </row>
    <row r="9222" spans="1:19" x14ac:dyDescent="0.25">
      <c r="A9222" s="116"/>
      <c r="B9222" s="65"/>
      <c r="C9222" s="65"/>
      <c r="D9222" s="66"/>
      <c r="E9222" s="67"/>
      <c r="F9222" s="65"/>
      <c r="G9222" s="66"/>
      <c r="J9222" s="65"/>
      <c r="K9222" s="65"/>
      <c r="L9222" s="66"/>
      <c r="M9222" s="65"/>
      <c r="N9222" s="65"/>
      <c r="O9222" s="65"/>
      <c r="P9222" s="66"/>
      <c r="Q9222" s="31">
        <f t="shared" si="288"/>
        <v>9999</v>
      </c>
      <c r="R9222" s="31" t="str">
        <f t="shared" si="289"/>
        <v/>
      </c>
      <c r="S9222" s="29">
        <f>IF($Q9222&lt;Parâmetros!$E$19,$G9222-1,$G9222)</f>
        <v>0</v>
      </c>
    </row>
    <row r="9223" spans="1:19" x14ac:dyDescent="0.25">
      <c r="A9223" s="116"/>
      <c r="B9223" s="65"/>
      <c r="C9223" s="65"/>
      <c r="D9223" s="66"/>
      <c r="E9223" s="67"/>
      <c r="F9223" s="65"/>
      <c r="G9223" s="66"/>
      <c r="J9223" s="65"/>
      <c r="K9223" s="65"/>
      <c r="L9223" s="66"/>
      <c r="M9223" s="65"/>
      <c r="N9223" s="65"/>
      <c r="O9223" s="65"/>
      <c r="P9223" s="66"/>
      <c r="Q9223" s="31">
        <f t="shared" si="288"/>
        <v>9999</v>
      </c>
      <c r="R9223" s="31" t="str">
        <f t="shared" si="289"/>
        <v/>
      </c>
      <c r="S9223" s="29">
        <f>IF($Q9223&lt;Parâmetros!$E$19,$G9223-1,$G9223)</f>
        <v>0</v>
      </c>
    </row>
    <row r="9224" spans="1:19" x14ac:dyDescent="0.25">
      <c r="A9224" s="116"/>
      <c r="B9224" s="65"/>
      <c r="C9224" s="65"/>
      <c r="D9224" s="66"/>
      <c r="E9224" s="67"/>
      <c r="F9224" s="65"/>
      <c r="G9224" s="66"/>
      <c r="J9224" s="65"/>
      <c r="K9224" s="65"/>
      <c r="L9224" s="66"/>
      <c r="M9224" s="65"/>
      <c r="O9224" s="65"/>
      <c r="P9224" s="66"/>
      <c r="Q9224" s="31">
        <f t="shared" si="288"/>
        <v>9999</v>
      </c>
      <c r="R9224" s="31" t="str">
        <f t="shared" si="289"/>
        <v/>
      </c>
      <c r="S9224" s="29">
        <f>IF($Q9224&lt;Parâmetros!$E$19,$G9224-1,$G9224)</f>
        <v>0</v>
      </c>
    </row>
    <row r="9225" spans="1:19" x14ac:dyDescent="0.25">
      <c r="A9225" s="116"/>
      <c r="B9225" s="65"/>
      <c r="C9225" s="65"/>
      <c r="D9225" s="66"/>
      <c r="E9225" s="67"/>
      <c r="F9225" s="65"/>
      <c r="G9225" s="66"/>
      <c r="J9225" s="65"/>
      <c r="K9225" s="65"/>
      <c r="L9225" s="66"/>
      <c r="M9225" s="65"/>
      <c r="O9225" s="65"/>
      <c r="P9225" s="66"/>
      <c r="Q9225" s="31">
        <f t="shared" si="288"/>
        <v>9999</v>
      </c>
      <c r="R9225" s="31" t="str">
        <f t="shared" si="289"/>
        <v/>
      </c>
      <c r="S9225" s="29">
        <f>IF($Q9225&lt;Parâmetros!$E$19,$G9225-1,$G9225)</f>
        <v>0</v>
      </c>
    </row>
    <row r="9226" spans="1:19" x14ac:dyDescent="0.25">
      <c r="A9226" s="116"/>
      <c r="B9226" s="65"/>
      <c r="C9226" s="65"/>
      <c r="D9226" s="66"/>
      <c r="E9226" s="67"/>
      <c r="F9226" s="65"/>
      <c r="G9226" s="66"/>
      <c r="J9226" s="65"/>
      <c r="K9226" s="65"/>
      <c r="L9226" s="66"/>
      <c r="M9226" s="65"/>
      <c r="N9226" s="65"/>
      <c r="O9226" s="65"/>
      <c r="P9226" s="66"/>
      <c r="Q9226" s="31">
        <f t="shared" si="288"/>
        <v>9999</v>
      </c>
      <c r="R9226" s="31" t="str">
        <f t="shared" si="289"/>
        <v/>
      </c>
      <c r="S9226" s="29">
        <f>IF($Q9226&lt;Parâmetros!$E$19,$G9226-1,$G9226)</f>
        <v>0</v>
      </c>
    </row>
    <row r="9227" spans="1:19" x14ac:dyDescent="0.25">
      <c r="A9227" s="116"/>
      <c r="B9227" s="65"/>
      <c r="C9227" s="65"/>
      <c r="D9227" s="66"/>
      <c r="E9227" s="67"/>
      <c r="F9227" s="65"/>
      <c r="G9227" s="66"/>
      <c r="J9227" s="65"/>
      <c r="K9227" s="65"/>
      <c r="L9227" s="66"/>
      <c r="M9227" s="65"/>
      <c r="N9227" s="65"/>
      <c r="O9227" s="65"/>
      <c r="P9227" s="66"/>
      <c r="Q9227" s="31">
        <f t="shared" si="288"/>
        <v>9999</v>
      </c>
      <c r="R9227" s="31" t="str">
        <f t="shared" si="289"/>
        <v/>
      </c>
      <c r="S9227" s="29">
        <f>IF($Q9227&lt;Parâmetros!$E$19,$G9227-1,$G9227)</f>
        <v>0</v>
      </c>
    </row>
    <row r="9228" spans="1:19" x14ac:dyDescent="0.25">
      <c r="A9228" s="116"/>
      <c r="B9228" s="65"/>
      <c r="C9228" s="65"/>
      <c r="D9228" s="66"/>
      <c r="E9228" s="67"/>
      <c r="F9228" s="65"/>
      <c r="G9228" s="66"/>
      <c r="J9228" s="65"/>
      <c r="K9228" s="65"/>
      <c r="L9228" s="66"/>
      <c r="M9228" s="65"/>
      <c r="N9228" s="65"/>
      <c r="O9228" s="65"/>
      <c r="P9228" s="66"/>
      <c r="Q9228" s="31">
        <f t="shared" si="288"/>
        <v>9999</v>
      </c>
      <c r="R9228" s="31" t="str">
        <f t="shared" si="289"/>
        <v/>
      </c>
      <c r="S9228" s="29">
        <f>IF($Q9228&lt;Parâmetros!$E$19,$G9228-1,$G9228)</f>
        <v>0</v>
      </c>
    </row>
    <row r="9229" spans="1:19" x14ac:dyDescent="0.25">
      <c r="A9229" s="116"/>
      <c r="B9229" s="65"/>
      <c r="C9229" s="65"/>
      <c r="D9229" s="66"/>
      <c r="E9229" s="67"/>
      <c r="F9229" s="65"/>
      <c r="G9229" s="66"/>
      <c r="J9229" s="65"/>
      <c r="K9229" s="65"/>
      <c r="L9229" s="66"/>
      <c r="M9229" s="65"/>
      <c r="O9229" s="65"/>
      <c r="P9229" s="66"/>
      <c r="Q9229" s="31">
        <f t="shared" si="288"/>
        <v>9999</v>
      </c>
      <c r="R9229" s="31" t="str">
        <f t="shared" si="289"/>
        <v/>
      </c>
      <c r="S9229" s="29">
        <f>IF($Q9229&lt;Parâmetros!$E$19,$G9229-1,$G9229)</f>
        <v>0</v>
      </c>
    </row>
    <row r="9230" spans="1:19" x14ac:dyDescent="0.25">
      <c r="A9230" s="116"/>
      <c r="B9230" s="65"/>
      <c r="C9230" s="65"/>
      <c r="D9230" s="66"/>
      <c r="E9230" s="67"/>
      <c r="F9230" s="65"/>
      <c r="G9230" s="66"/>
      <c r="J9230" s="65"/>
      <c r="K9230" s="65"/>
      <c r="L9230" s="66"/>
      <c r="M9230" s="65"/>
      <c r="N9230" s="65"/>
      <c r="O9230" s="65"/>
      <c r="P9230" s="66"/>
      <c r="Q9230" s="31">
        <f t="shared" si="288"/>
        <v>9999</v>
      </c>
      <c r="R9230" s="31" t="str">
        <f t="shared" si="289"/>
        <v/>
      </c>
      <c r="S9230" s="29">
        <f>IF($Q9230&lt;Parâmetros!$E$19,$G9230-1,$G9230)</f>
        <v>0</v>
      </c>
    </row>
    <row r="9231" spans="1:19" x14ac:dyDescent="0.25">
      <c r="A9231" s="116"/>
      <c r="B9231" s="65"/>
      <c r="C9231" s="65"/>
      <c r="D9231" s="66"/>
      <c r="E9231" s="67"/>
      <c r="F9231" s="65"/>
      <c r="G9231" s="66"/>
      <c r="J9231" s="65"/>
      <c r="K9231" s="65"/>
      <c r="L9231" s="66"/>
      <c r="M9231" s="65"/>
      <c r="N9231" s="65"/>
      <c r="O9231" s="65"/>
      <c r="P9231" s="66"/>
      <c r="Q9231" s="31">
        <f t="shared" si="288"/>
        <v>9999</v>
      </c>
      <c r="R9231" s="31" t="str">
        <f t="shared" si="289"/>
        <v/>
      </c>
      <c r="S9231" s="29">
        <f>IF($Q9231&lt;Parâmetros!$E$19,$G9231-1,$G9231)</f>
        <v>0</v>
      </c>
    </row>
    <row r="9232" spans="1:19" x14ac:dyDescent="0.25">
      <c r="A9232" s="116"/>
      <c r="B9232" s="65"/>
      <c r="C9232" s="65"/>
      <c r="D9232" s="66"/>
      <c r="E9232" s="67"/>
      <c r="F9232" s="65"/>
      <c r="G9232" s="66"/>
      <c r="J9232" s="65"/>
      <c r="K9232" s="65"/>
      <c r="L9232" s="66"/>
      <c r="M9232" s="65"/>
      <c r="N9232" s="65"/>
      <c r="O9232" s="65"/>
      <c r="P9232" s="66"/>
      <c r="Q9232" s="31">
        <f t="shared" si="288"/>
        <v>9999</v>
      </c>
      <c r="R9232" s="31" t="str">
        <f t="shared" si="289"/>
        <v/>
      </c>
      <c r="S9232" s="29">
        <f>IF($Q9232&lt;Parâmetros!$E$19,$G9232-1,$G9232)</f>
        <v>0</v>
      </c>
    </row>
    <row r="9233" spans="1:19" x14ac:dyDescent="0.25">
      <c r="A9233" s="116"/>
      <c r="B9233" s="65"/>
      <c r="C9233" s="65"/>
      <c r="D9233" s="66"/>
      <c r="E9233" s="67"/>
      <c r="F9233" s="65"/>
      <c r="G9233" s="66"/>
      <c r="J9233" s="65"/>
      <c r="K9233" s="65"/>
      <c r="L9233" s="66"/>
      <c r="M9233" s="65"/>
      <c r="N9233" s="65"/>
      <c r="O9233" s="65"/>
      <c r="P9233" s="66"/>
      <c r="Q9233" s="31">
        <f t="shared" si="288"/>
        <v>9999</v>
      </c>
      <c r="R9233" s="31" t="str">
        <f t="shared" si="289"/>
        <v/>
      </c>
      <c r="S9233" s="29">
        <f>IF($Q9233&lt;Parâmetros!$E$19,$G9233-1,$G9233)</f>
        <v>0</v>
      </c>
    </row>
    <row r="9234" spans="1:19" x14ac:dyDescent="0.25">
      <c r="A9234" s="116"/>
      <c r="B9234" s="65"/>
      <c r="C9234" s="65"/>
      <c r="D9234" s="66"/>
      <c r="E9234" s="67"/>
      <c r="F9234" s="65"/>
      <c r="G9234" s="66"/>
      <c r="J9234" s="65"/>
      <c r="K9234" s="65"/>
      <c r="L9234" s="66"/>
      <c r="M9234" s="65"/>
      <c r="N9234" s="65"/>
      <c r="O9234" s="65"/>
      <c r="P9234" s="66"/>
      <c r="Q9234" s="31">
        <f t="shared" si="288"/>
        <v>9999</v>
      </c>
      <c r="R9234" s="31" t="str">
        <f t="shared" si="289"/>
        <v/>
      </c>
      <c r="S9234" s="29">
        <f>IF($Q9234&lt;Parâmetros!$E$19,$G9234-1,$G9234)</f>
        <v>0</v>
      </c>
    </row>
    <row r="9235" spans="1:19" x14ac:dyDescent="0.25">
      <c r="A9235" s="116"/>
      <c r="B9235" s="65"/>
      <c r="C9235" s="65"/>
      <c r="D9235" s="66"/>
      <c r="E9235" s="67"/>
      <c r="F9235" s="65"/>
      <c r="G9235" s="66"/>
      <c r="J9235" s="65"/>
      <c r="K9235" s="65"/>
      <c r="L9235" s="66"/>
      <c r="M9235" s="65"/>
      <c r="N9235" s="65"/>
      <c r="O9235" s="65"/>
      <c r="P9235" s="66"/>
      <c r="Q9235" s="31">
        <f t="shared" si="288"/>
        <v>9999</v>
      </c>
      <c r="R9235" s="31" t="str">
        <f t="shared" si="289"/>
        <v/>
      </c>
      <c r="S9235" s="29">
        <f>IF($Q9235&lt;Parâmetros!$E$19,$G9235-1,$G9235)</f>
        <v>0</v>
      </c>
    </row>
    <row r="9236" spans="1:19" x14ac:dyDescent="0.25">
      <c r="A9236" s="116"/>
      <c r="B9236" s="65"/>
      <c r="C9236" s="65"/>
      <c r="D9236" s="66"/>
      <c r="E9236" s="67"/>
      <c r="F9236" s="65"/>
      <c r="G9236" s="66"/>
      <c r="J9236" s="65"/>
      <c r="K9236" s="65"/>
      <c r="L9236" s="66"/>
      <c r="M9236" s="65"/>
      <c r="N9236" s="65"/>
      <c r="O9236" s="65"/>
      <c r="P9236" s="66"/>
      <c r="Q9236" s="31">
        <f t="shared" si="288"/>
        <v>9999</v>
      </c>
      <c r="R9236" s="31" t="str">
        <f t="shared" si="289"/>
        <v/>
      </c>
      <c r="S9236" s="29">
        <f>IF($Q9236&lt;Parâmetros!$E$19,$G9236-1,$G9236)</f>
        <v>0</v>
      </c>
    </row>
    <row r="9237" spans="1:19" x14ac:dyDescent="0.25">
      <c r="A9237" s="116"/>
      <c r="B9237" s="65"/>
      <c r="C9237" s="65"/>
      <c r="D9237" s="66"/>
      <c r="E9237" s="67"/>
      <c r="F9237" s="65"/>
      <c r="G9237" s="66"/>
      <c r="J9237" s="65"/>
      <c r="K9237" s="65"/>
      <c r="L9237" s="66"/>
      <c r="M9237" s="65"/>
      <c r="O9237" s="65"/>
      <c r="P9237" s="66"/>
      <c r="Q9237" s="31">
        <f t="shared" si="288"/>
        <v>9999</v>
      </c>
      <c r="R9237" s="31" t="str">
        <f t="shared" si="289"/>
        <v/>
      </c>
      <c r="S9237" s="29">
        <f>IF($Q9237&lt;Parâmetros!$E$19,$G9237-1,$G9237)</f>
        <v>0</v>
      </c>
    </row>
    <row r="9238" spans="1:19" x14ac:dyDescent="0.25">
      <c r="A9238" s="116"/>
      <c r="B9238" s="65"/>
      <c r="C9238" s="65"/>
      <c r="D9238" s="66"/>
      <c r="E9238" s="67"/>
      <c r="F9238" s="65"/>
      <c r="G9238" s="66"/>
      <c r="J9238" s="65"/>
      <c r="K9238" s="65"/>
      <c r="L9238" s="66"/>
      <c r="M9238" s="65"/>
      <c r="N9238" s="65"/>
      <c r="O9238" s="65"/>
      <c r="P9238" s="66"/>
      <c r="Q9238" s="31">
        <f t="shared" si="288"/>
        <v>9999</v>
      </c>
      <c r="R9238" s="31" t="str">
        <f t="shared" si="289"/>
        <v/>
      </c>
      <c r="S9238" s="29">
        <f>IF($Q9238&lt;Parâmetros!$E$19,$G9238-1,$G9238)</f>
        <v>0</v>
      </c>
    </row>
    <row r="9239" spans="1:19" x14ac:dyDescent="0.25">
      <c r="A9239" s="116"/>
      <c r="B9239" s="65"/>
      <c r="C9239" s="65"/>
      <c r="D9239" s="66"/>
      <c r="E9239" s="67"/>
      <c r="F9239" s="65"/>
      <c r="G9239" s="66"/>
      <c r="J9239" s="65"/>
      <c r="K9239" s="65"/>
      <c r="L9239" s="66"/>
      <c r="M9239" s="65"/>
      <c r="O9239" s="65"/>
      <c r="P9239" s="66"/>
      <c r="Q9239" s="31">
        <f t="shared" si="288"/>
        <v>9999</v>
      </c>
      <c r="R9239" s="31" t="str">
        <f t="shared" si="289"/>
        <v/>
      </c>
      <c r="S9239" s="29">
        <f>IF($Q9239&lt;Parâmetros!$E$19,$G9239-1,$G9239)</f>
        <v>0</v>
      </c>
    </row>
    <row r="9240" spans="1:19" x14ac:dyDescent="0.25">
      <c r="A9240" s="116"/>
      <c r="B9240" s="65"/>
      <c r="C9240" s="65"/>
      <c r="D9240" s="66"/>
      <c r="E9240" s="67"/>
      <c r="F9240" s="65"/>
      <c r="G9240" s="66"/>
      <c r="J9240" s="65"/>
      <c r="K9240" s="65"/>
      <c r="L9240" s="66"/>
      <c r="M9240" s="65"/>
      <c r="N9240" s="65"/>
      <c r="O9240" s="65"/>
      <c r="P9240" s="66"/>
      <c r="Q9240" s="31">
        <f t="shared" si="288"/>
        <v>9999</v>
      </c>
      <c r="R9240" s="31" t="str">
        <f t="shared" si="289"/>
        <v/>
      </c>
      <c r="S9240" s="29">
        <f>IF($Q9240&lt;Parâmetros!$E$19,$G9240-1,$G9240)</f>
        <v>0</v>
      </c>
    </row>
    <row r="9241" spans="1:19" x14ac:dyDescent="0.25">
      <c r="A9241" s="116"/>
      <c r="B9241" s="65"/>
      <c r="C9241" s="65"/>
      <c r="D9241" s="66"/>
      <c r="E9241" s="67"/>
      <c r="F9241" s="65"/>
      <c r="G9241" s="66"/>
      <c r="J9241" s="65"/>
      <c r="K9241" s="65"/>
      <c r="L9241" s="66"/>
      <c r="M9241" s="65"/>
      <c r="N9241" s="65"/>
      <c r="O9241" s="65"/>
      <c r="P9241" s="66"/>
      <c r="Q9241" s="31">
        <f t="shared" si="288"/>
        <v>9999</v>
      </c>
      <c r="R9241" s="31" t="str">
        <f t="shared" si="289"/>
        <v/>
      </c>
      <c r="S9241" s="29">
        <f>IF($Q9241&lt;Parâmetros!$E$19,$G9241-1,$G9241)</f>
        <v>0</v>
      </c>
    </row>
    <row r="9242" spans="1:19" x14ac:dyDescent="0.25">
      <c r="A9242" s="116"/>
      <c r="B9242" s="65"/>
      <c r="C9242" s="65"/>
      <c r="D9242" s="66"/>
      <c r="E9242" s="67"/>
      <c r="F9242" s="65"/>
      <c r="G9242" s="66"/>
      <c r="J9242" s="65"/>
      <c r="K9242" s="65"/>
      <c r="L9242" s="66"/>
      <c r="M9242" s="65"/>
      <c r="N9242" s="65"/>
      <c r="O9242" s="65"/>
      <c r="P9242" s="66"/>
      <c r="Q9242" s="31">
        <f t="shared" si="288"/>
        <v>9999</v>
      </c>
      <c r="R9242" s="31" t="str">
        <f t="shared" si="289"/>
        <v/>
      </c>
      <c r="S9242" s="29">
        <f>IF($Q9242&lt;Parâmetros!$E$19,$G9242-1,$G9242)</f>
        <v>0</v>
      </c>
    </row>
    <row r="9243" spans="1:19" x14ac:dyDescent="0.25">
      <c r="A9243" s="116"/>
      <c r="B9243" s="65"/>
      <c r="C9243" s="65"/>
      <c r="D9243" s="66"/>
      <c r="E9243" s="67"/>
      <c r="F9243" s="65"/>
      <c r="G9243" s="66"/>
      <c r="J9243" s="65"/>
      <c r="K9243" s="65"/>
      <c r="L9243" s="66"/>
      <c r="M9243" s="65"/>
      <c r="N9243" s="65"/>
      <c r="O9243" s="65"/>
      <c r="P9243" s="66"/>
      <c r="Q9243" s="31">
        <f t="shared" si="288"/>
        <v>9999</v>
      </c>
      <c r="R9243" s="31" t="str">
        <f t="shared" si="289"/>
        <v/>
      </c>
      <c r="S9243" s="29">
        <f>IF($Q9243&lt;Parâmetros!$E$19,$G9243-1,$G9243)</f>
        <v>0</v>
      </c>
    </row>
    <row r="9244" spans="1:19" x14ac:dyDescent="0.25">
      <c r="A9244" s="116"/>
      <c r="B9244" s="65"/>
      <c r="C9244" s="65"/>
      <c r="D9244" s="66"/>
      <c r="E9244" s="67"/>
      <c r="F9244" s="65"/>
      <c r="G9244" s="66"/>
      <c r="J9244" s="65"/>
      <c r="K9244" s="65"/>
      <c r="L9244" s="66"/>
      <c r="M9244" s="65"/>
      <c r="N9244" s="65"/>
      <c r="O9244" s="65"/>
      <c r="P9244" s="66"/>
      <c r="Q9244" s="31">
        <f t="shared" si="288"/>
        <v>9999</v>
      </c>
      <c r="R9244" s="31" t="str">
        <f t="shared" si="289"/>
        <v/>
      </c>
      <c r="S9244" s="29">
        <f>IF($Q9244&lt;Parâmetros!$E$19,$G9244-1,$G9244)</f>
        <v>0</v>
      </c>
    </row>
    <row r="9245" spans="1:19" x14ac:dyDescent="0.25">
      <c r="A9245" s="116"/>
      <c r="B9245" s="65"/>
      <c r="C9245" s="65"/>
      <c r="D9245" s="66"/>
      <c r="E9245" s="67"/>
      <c r="F9245" s="65"/>
      <c r="G9245" s="66"/>
      <c r="J9245" s="65"/>
      <c r="K9245" s="65"/>
      <c r="L9245" s="66"/>
      <c r="M9245" s="65"/>
      <c r="N9245" s="65"/>
      <c r="O9245" s="65"/>
      <c r="P9245" s="66"/>
      <c r="Q9245" s="31">
        <f t="shared" si="288"/>
        <v>9999</v>
      </c>
      <c r="R9245" s="31" t="str">
        <f t="shared" si="289"/>
        <v/>
      </c>
      <c r="S9245" s="29">
        <f>IF($Q9245&lt;Parâmetros!$E$19,$G9245-1,$G9245)</f>
        <v>0</v>
      </c>
    </row>
    <row r="9246" spans="1:19" x14ac:dyDescent="0.25">
      <c r="A9246" s="116"/>
      <c r="B9246" s="65"/>
      <c r="C9246" s="65"/>
      <c r="D9246" s="66"/>
      <c r="E9246" s="67"/>
      <c r="F9246" s="65"/>
      <c r="G9246" s="66"/>
      <c r="J9246" s="65"/>
      <c r="K9246" s="65"/>
      <c r="L9246" s="66"/>
      <c r="M9246" s="65"/>
      <c r="O9246" s="65"/>
      <c r="P9246" s="66"/>
      <c r="Q9246" s="31">
        <f t="shared" si="288"/>
        <v>9999</v>
      </c>
      <c r="R9246" s="31" t="str">
        <f t="shared" si="289"/>
        <v/>
      </c>
      <c r="S9246" s="29">
        <f>IF($Q9246&lt;Parâmetros!$E$19,$G9246-1,$G9246)</f>
        <v>0</v>
      </c>
    </row>
    <row r="9247" spans="1:19" x14ac:dyDescent="0.25">
      <c r="A9247" s="116"/>
      <c r="B9247" s="65"/>
      <c r="C9247" s="65"/>
      <c r="D9247" s="66"/>
      <c r="E9247" s="67"/>
      <c r="F9247" s="65"/>
      <c r="G9247" s="66"/>
      <c r="J9247" s="65"/>
      <c r="K9247" s="65"/>
      <c r="L9247" s="66"/>
      <c r="M9247" s="65"/>
      <c r="O9247" s="65"/>
      <c r="P9247" s="66"/>
      <c r="Q9247" s="31">
        <f t="shared" si="288"/>
        <v>9999</v>
      </c>
      <c r="R9247" s="31" t="str">
        <f t="shared" si="289"/>
        <v/>
      </c>
      <c r="S9247" s="29">
        <f>IF($Q9247&lt;Parâmetros!$E$19,$G9247-1,$G9247)</f>
        <v>0</v>
      </c>
    </row>
    <row r="9248" spans="1:19" x14ac:dyDescent="0.25">
      <c r="A9248" s="116"/>
      <c r="B9248" s="65"/>
      <c r="C9248" s="65"/>
      <c r="D9248" s="66"/>
      <c r="E9248" s="67"/>
      <c r="F9248" s="65"/>
      <c r="G9248" s="66"/>
      <c r="J9248" s="65"/>
      <c r="K9248" s="65"/>
      <c r="L9248" s="66"/>
      <c r="M9248" s="65"/>
      <c r="N9248" s="65"/>
      <c r="O9248" s="65"/>
      <c r="P9248" s="66"/>
      <c r="Q9248" s="31">
        <f t="shared" si="288"/>
        <v>9999</v>
      </c>
      <c r="R9248" s="31" t="str">
        <f t="shared" si="289"/>
        <v/>
      </c>
      <c r="S9248" s="29">
        <f>IF($Q9248&lt;Parâmetros!$E$19,$G9248-1,$G9248)</f>
        <v>0</v>
      </c>
    </row>
    <row r="9249" spans="1:19" x14ac:dyDescent="0.25">
      <c r="A9249" s="116"/>
      <c r="B9249" s="65"/>
      <c r="C9249" s="65"/>
      <c r="D9249" s="66"/>
      <c r="E9249" s="67"/>
      <c r="F9249" s="65"/>
      <c r="G9249" s="66"/>
      <c r="J9249" s="65"/>
      <c r="K9249" s="65"/>
      <c r="L9249" s="66"/>
      <c r="M9249" s="65"/>
      <c r="N9249" s="65"/>
      <c r="O9249" s="65"/>
      <c r="P9249" s="66"/>
      <c r="Q9249" s="31">
        <f t="shared" si="288"/>
        <v>9999</v>
      </c>
      <c r="R9249" s="31" t="str">
        <f t="shared" si="289"/>
        <v/>
      </c>
      <c r="S9249" s="29">
        <f>IF($Q9249&lt;Parâmetros!$E$19,$G9249-1,$G9249)</f>
        <v>0</v>
      </c>
    </row>
    <row r="9250" spans="1:19" x14ac:dyDescent="0.25">
      <c r="A9250" s="116"/>
      <c r="B9250" s="65"/>
      <c r="C9250" s="65"/>
      <c r="D9250" s="66"/>
      <c r="E9250" s="67"/>
      <c r="F9250" s="65"/>
      <c r="G9250" s="66"/>
      <c r="J9250" s="65"/>
      <c r="K9250" s="65"/>
      <c r="L9250" s="66"/>
      <c r="M9250" s="65"/>
      <c r="O9250" s="65"/>
      <c r="P9250" s="66"/>
      <c r="Q9250" s="31">
        <f t="shared" si="288"/>
        <v>9999</v>
      </c>
      <c r="R9250" s="31" t="str">
        <f t="shared" si="289"/>
        <v/>
      </c>
      <c r="S9250" s="29">
        <f>IF($Q9250&lt;Parâmetros!$E$19,$G9250-1,$G9250)</f>
        <v>0</v>
      </c>
    </row>
    <row r="9251" spans="1:19" x14ac:dyDescent="0.25">
      <c r="A9251" s="116"/>
      <c r="B9251" s="65"/>
      <c r="C9251" s="65"/>
      <c r="D9251" s="66"/>
      <c r="E9251" s="67"/>
      <c r="F9251" s="65"/>
      <c r="G9251" s="66"/>
      <c r="J9251" s="65"/>
      <c r="K9251" s="65"/>
      <c r="L9251" s="66"/>
      <c r="M9251" s="65"/>
      <c r="O9251" s="65"/>
      <c r="P9251" s="66"/>
      <c r="Q9251" s="31">
        <f t="shared" si="288"/>
        <v>9999</v>
      </c>
      <c r="R9251" s="31" t="str">
        <f t="shared" si="289"/>
        <v/>
      </c>
      <c r="S9251" s="29">
        <f>IF($Q9251&lt;Parâmetros!$E$19,$G9251-1,$G9251)</f>
        <v>0</v>
      </c>
    </row>
    <row r="9252" spans="1:19" x14ac:dyDescent="0.25">
      <c r="A9252" s="116"/>
      <c r="B9252" s="65"/>
      <c r="C9252" s="65"/>
      <c r="D9252" s="66"/>
      <c r="E9252" s="67"/>
      <c r="F9252" s="65"/>
      <c r="G9252" s="66"/>
      <c r="J9252" s="65"/>
      <c r="K9252" s="65"/>
      <c r="L9252" s="66"/>
      <c r="M9252" s="65"/>
      <c r="N9252" s="65"/>
      <c r="O9252" s="65"/>
      <c r="P9252" s="66"/>
      <c r="Q9252" s="31">
        <f t="shared" si="288"/>
        <v>9999</v>
      </c>
      <c r="R9252" s="31" t="str">
        <f t="shared" si="289"/>
        <v/>
      </c>
      <c r="S9252" s="29">
        <f>IF($Q9252&lt;Parâmetros!$E$19,$G9252-1,$G9252)</f>
        <v>0</v>
      </c>
    </row>
    <row r="9253" spans="1:19" x14ac:dyDescent="0.25">
      <c r="A9253" s="116"/>
      <c r="B9253" s="65"/>
      <c r="C9253" s="65"/>
      <c r="D9253" s="66"/>
      <c r="E9253" s="67"/>
      <c r="F9253" s="65"/>
      <c r="G9253" s="66"/>
      <c r="J9253" s="65"/>
      <c r="K9253" s="65"/>
      <c r="L9253" s="66"/>
      <c r="M9253" s="65"/>
      <c r="N9253" s="65"/>
      <c r="O9253" s="65"/>
      <c r="P9253" s="66"/>
      <c r="Q9253" s="31">
        <f t="shared" si="288"/>
        <v>9999</v>
      </c>
      <c r="R9253" s="31" t="str">
        <f t="shared" si="289"/>
        <v/>
      </c>
      <c r="S9253" s="29">
        <f>IF($Q9253&lt;Parâmetros!$E$19,$G9253-1,$G9253)</f>
        <v>0</v>
      </c>
    </row>
    <row r="9254" spans="1:19" x14ac:dyDescent="0.25">
      <c r="A9254" s="116"/>
      <c r="B9254" s="65"/>
      <c r="C9254" s="65"/>
      <c r="D9254" s="66"/>
      <c r="E9254" s="67"/>
      <c r="F9254" s="65"/>
      <c r="G9254" s="66"/>
      <c r="J9254" s="65"/>
      <c r="K9254" s="65"/>
      <c r="L9254" s="66"/>
      <c r="M9254" s="65"/>
      <c r="N9254" s="65"/>
      <c r="O9254" s="65"/>
      <c r="P9254" s="66"/>
      <c r="Q9254" s="31">
        <f t="shared" si="288"/>
        <v>9999</v>
      </c>
      <c r="R9254" s="31" t="str">
        <f t="shared" si="289"/>
        <v/>
      </c>
      <c r="S9254" s="29">
        <f>IF($Q9254&lt;Parâmetros!$E$19,$G9254-1,$G9254)</f>
        <v>0</v>
      </c>
    </row>
    <row r="9255" spans="1:19" x14ac:dyDescent="0.25">
      <c r="A9255" s="116"/>
      <c r="B9255" s="65"/>
      <c r="C9255" s="65"/>
      <c r="D9255" s="66"/>
      <c r="E9255" s="67"/>
      <c r="F9255" s="65"/>
      <c r="G9255" s="66"/>
      <c r="J9255" s="65"/>
      <c r="K9255" s="65"/>
      <c r="L9255" s="66"/>
      <c r="M9255" s="65"/>
      <c r="N9255" s="65"/>
      <c r="O9255" s="65"/>
      <c r="P9255" s="66"/>
      <c r="Q9255" s="31">
        <f t="shared" si="288"/>
        <v>9999</v>
      </c>
      <c r="R9255" s="31" t="str">
        <f t="shared" si="289"/>
        <v/>
      </c>
      <c r="S9255" s="29">
        <f>IF($Q9255&lt;Parâmetros!$E$19,$G9255-1,$G9255)</f>
        <v>0</v>
      </c>
    </row>
    <row r="9256" spans="1:19" x14ac:dyDescent="0.25">
      <c r="A9256" s="116"/>
      <c r="B9256" s="65"/>
      <c r="C9256" s="65"/>
      <c r="D9256" s="66"/>
      <c r="E9256" s="67"/>
      <c r="F9256" s="65"/>
      <c r="G9256" s="66"/>
      <c r="J9256" s="65"/>
      <c r="K9256" s="65"/>
      <c r="L9256" s="66"/>
      <c r="M9256" s="65"/>
      <c r="N9256" s="65"/>
      <c r="O9256" s="65"/>
      <c r="P9256" s="66"/>
      <c r="Q9256" s="31">
        <f t="shared" si="288"/>
        <v>9999</v>
      </c>
      <c r="R9256" s="31" t="str">
        <f t="shared" si="289"/>
        <v/>
      </c>
      <c r="S9256" s="29">
        <f>IF($Q9256&lt;Parâmetros!$E$19,$G9256-1,$G9256)</f>
        <v>0</v>
      </c>
    </row>
    <row r="9257" spans="1:19" x14ac:dyDescent="0.25">
      <c r="A9257" s="116"/>
      <c r="B9257" s="65"/>
      <c r="C9257" s="65"/>
      <c r="D9257" s="66"/>
      <c r="E9257" s="67"/>
      <c r="F9257" s="65"/>
      <c r="G9257" s="66"/>
      <c r="J9257" s="65"/>
      <c r="K9257" s="65"/>
      <c r="L9257" s="66"/>
      <c r="M9257" s="65"/>
      <c r="N9257" s="65"/>
      <c r="O9257" s="65"/>
      <c r="P9257" s="66"/>
      <c r="Q9257" s="31">
        <f t="shared" si="288"/>
        <v>9999</v>
      </c>
      <c r="R9257" s="31" t="str">
        <f t="shared" si="289"/>
        <v/>
      </c>
      <c r="S9257" s="29">
        <f>IF($Q9257&lt;Parâmetros!$E$19,$G9257-1,$G9257)</f>
        <v>0</v>
      </c>
    </row>
    <row r="9258" spans="1:19" x14ac:dyDescent="0.25">
      <c r="A9258" s="116"/>
      <c r="B9258" s="65"/>
      <c r="C9258" s="65"/>
      <c r="D9258" s="66"/>
      <c r="E9258" s="67"/>
      <c r="F9258" s="65"/>
      <c r="G9258" s="66"/>
      <c r="J9258" s="65"/>
      <c r="K9258" s="65"/>
      <c r="L9258" s="66"/>
      <c r="M9258" s="65"/>
      <c r="N9258" s="65"/>
      <c r="O9258" s="65"/>
      <c r="P9258" s="66"/>
      <c r="Q9258" s="31">
        <f t="shared" si="288"/>
        <v>9999</v>
      </c>
      <c r="R9258" s="31" t="str">
        <f t="shared" si="289"/>
        <v/>
      </c>
      <c r="S9258" s="29">
        <f>IF($Q9258&lt;Parâmetros!$E$19,$G9258-1,$G9258)</f>
        <v>0</v>
      </c>
    </row>
    <row r="9259" spans="1:19" x14ac:dyDescent="0.25">
      <c r="A9259" s="116"/>
      <c r="B9259" s="65"/>
      <c r="C9259" s="65"/>
      <c r="D9259" s="66"/>
      <c r="E9259" s="67"/>
      <c r="F9259" s="65"/>
      <c r="G9259" s="66"/>
      <c r="J9259" s="65"/>
      <c r="K9259" s="65"/>
      <c r="L9259" s="66"/>
      <c r="M9259" s="65"/>
      <c r="O9259" s="65"/>
      <c r="P9259" s="66"/>
      <c r="Q9259" s="31">
        <f t="shared" si="288"/>
        <v>9999</v>
      </c>
      <c r="R9259" s="31" t="str">
        <f t="shared" si="289"/>
        <v/>
      </c>
      <c r="S9259" s="29">
        <f>IF($Q9259&lt;Parâmetros!$E$19,$G9259-1,$G9259)</f>
        <v>0</v>
      </c>
    </row>
    <row r="9260" spans="1:19" x14ac:dyDescent="0.25">
      <c r="A9260" s="116"/>
      <c r="B9260" s="65"/>
      <c r="C9260" s="65"/>
      <c r="D9260" s="66"/>
      <c r="E9260" s="67"/>
      <c r="F9260" s="65"/>
      <c r="G9260" s="66"/>
      <c r="J9260" s="65"/>
      <c r="K9260" s="65"/>
      <c r="L9260" s="66"/>
      <c r="M9260" s="65"/>
      <c r="O9260" s="65"/>
      <c r="P9260" s="66"/>
      <c r="Q9260" s="31">
        <f t="shared" si="288"/>
        <v>9999</v>
      </c>
      <c r="R9260" s="31" t="str">
        <f t="shared" si="289"/>
        <v/>
      </c>
      <c r="S9260" s="29">
        <f>IF($Q9260&lt;Parâmetros!$E$19,$G9260-1,$G9260)</f>
        <v>0</v>
      </c>
    </row>
    <row r="9261" spans="1:19" x14ac:dyDescent="0.25">
      <c r="A9261" s="116"/>
      <c r="B9261" s="65"/>
      <c r="C9261" s="65"/>
      <c r="D9261" s="66"/>
      <c r="E9261" s="67"/>
      <c r="F9261" s="65"/>
      <c r="G9261" s="66"/>
      <c r="J9261" s="65"/>
      <c r="K9261" s="65"/>
      <c r="L9261" s="66"/>
      <c r="M9261" s="65"/>
      <c r="N9261" s="65"/>
      <c r="O9261" s="65"/>
      <c r="P9261" s="66"/>
      <c r="Q9261" s="31">
        <f t="shared" si="288"/>
        <v>9999</v>
      </c>
      <c r="R9261" s="31" t="str">
        <f t="shared" si="289"/>
        <v/>
      </c>
      <c r="S9261" s="29">
        <f>IF($Q9261&lt;Parâmetros!$E$19,$G9261-1,$G9261)</f>
        <v>0</v>
      </c>
    </row>
    <row r="9262" spans="1:19" x14ac:dyDescent="0.25">
      <c r="A9262" s="116"/>
      <c r="B9262" s="65"/>
      <c r="C9262" s="65"/>
      <c r="D9262" s="66"/>
      <c r="E9262" s="67"/>
      <c r="F9262" s="65"/>
      <c r="G9262" s="66"/>
      <c r="J9262" s="65"/>
      <c r="K9262" s="65"/>
      <c r="L9262" s="66"/>
      <c r="M9262" s="65"/>
      <c r="N9262" s="65"/>
      <c r="O9262" s="65"/>
      <c r="P9262" s="66"/>
      <c r="Q9262" s="31">
        <f t="shared" si="288"/>
        <v>9999</v>
      </c>
      <c r="R9262" s="31" t="str">
        <f t="shared" si="289"/>
        <v/>
      </c>
      <c r="S9262" s="29">
        <f>IF($Q9262&lt;Parâmetros!$E$19,$G9262-1,$G9262)</f>
        <v>0</v>
      </c>
    </row>
    <row r="9263" spans="1:19" x14ac:dyDescent="0.25">
      <c r="A9263" s="116"/>
      <c r="B9263" s="65"/>
      <c r="C9263" s="65"/>
      <c r="D9263" s="66"/>
      <c r="E9263" s="67"/>
      <c r="F9263" s="65"/>
      <c r="G9263" s="66"/>
      <c r="J9263" s="65"/>
      <c r="K9263" s="65"/>
      <c r="L9263" s="66"/>
      <c r="M9263" s="65"/>
      <c r="N9263" s="65"/>
      <c r="O9263" s="65"/>
      <c r="P9263" s="66"/>
      <c r="Q9263" s="31">
        <f t="shared" si="288"/>
        <v>9999</v>
      </c>
      <c r="R9263" s="31" t="str">
        <f t="shared" si="289"/>
        <v/>
      </c>
      <c r="S9263" s="29">
        <f>IF($Q9263&lt;Parâmetros!$E$19,$G9263-1,$G9263)</f>
        <v>0</v>
      </c>
    </row>
    <row r="9264" spans="1:19" x14ac:dyDescent="0.25">
      <c r="A9264" s="116"/>
      <c r="B9264" s="65"/>
      <c r="C9264" s="65"/>
      <c r="D9264" s="66"/>
      <c r="E9264" s="67"/>
      <c r="F9264" s="65"/>
      <c r="G9264" s="66"/>
      <c r="J9264" s="65"/>
      <c r="K9264" s="65"/>
      <c r="L9264" s="66"/>
      <c r="M9264" s="65"/>
      <c r="N9264" s="65"/>
      <c r="O9264" s="65"/>
      <c r="P9264" s="66"/>
      <c r="Q9264" s="31">
        <f t="shared" si="288"/>
        <v>9999</v>
      </c>
      <c r="R9264" s="31" t="str">
        <f t="shared" si="289"/>
        <v/>
      </c>
      <c r="S9264" s="29">
        <f>IF($Q9264&lt;Parâmetros!$E$19,$G9264-1,$G9264)</f>
        <v>0</v>
      </c>
    </row>
    <row r="9265" spans="1:19" x14ac:dyDescent="0.25">
      <c r="A9265" s="116"/>
      <c r="B9265" s="65"/>
      <c r="C9265" s="65"/>
      <c r="D9265" s="66"/>
      <c r="E9265" s="67"/>
      <c r="F9265" s="65"/>
      <c r="G9265" s="66"/>
      <c r="J9265" s="65"/>
      <c r="K9265" s="65"/>
      <c r="L9265" s="66"/>
      <c r="M9265" s="65"/>
      <c r="N9265" s="65"/>
      <c r="O9265" s="65"/>
      <c r="P9265" s="66"/>
      <c r="Q9265" s="31">
        <f t="shared" si="288"/>
        <v>9999</v>
      </c>
      <c r="R9265" s="31" t="str">
        <f t="shared" si="289"/>
        <v/>
      </c>
      <c r="S9265" s="29">
        <f>IF($Q9265&lt;Parâmetros!$E$19,$G9265-1,$G9265)</f>
        <v>0</v>
      </c>
    </row>
    <row r="9266" spans="1:19" x14ac:dyDescent="0.25">
      <c r="A9266" s="116"/>
      <c r="B9266" s="65"/>
      <c r="C9266" s="65"/>
      <c r="D9266" s="66"/>
      <c r="E9266" s="67"/>
      <c r="F9266" s="65"/>
      <c r="G9266" s="66"/>
      <c r="J9266" s="65"/>
      <c r="K9266" s="65"/>
      <c r="L9266" s="66"/>
      <c r="M9266" s="65"/>
      <c r="N9266" s="65"/>
      <c r="O9266" s="65"/>
      <c r="P9266" s="66"/>
      <c r="Q9266" s="31">
        <f t="shared" si="288"/>
        <v>9999</v>
      </c>
      <c r="R9266" s="31" t="str">
        <f t="shared" si="289"/>
        <v/>
      </c>
      <c r="S9266" s="29">
        <f>IF($Q9266&lt;Parâmetros!$E$19,$G9266-1,$G9266)</f>
        <v>0</v>
      </c>
    </row>
    <row r="9267" spans="1:19" x14ac:dyDescent="0.25">
      <c r="A9267" s="116"/>
      <c r="B9267" s="65"/>
      <c r="C9267" s="65"/>
      <c r="D9267" s="66"/>
      <c r="E9267" s="67"/>
      <c r="F9267" s="65"/>
      <c r="G9267" s="66"/>
      <c r="J9267" s="65"/>
      <c r="K9267" s="65"/>
      <c r="L9267" s="66"/>
      <c r="M9267" s="65"/>
      <c r="N9267" s="65"/>
      <c r="O9267" s="65"/>
      <c r="P9267" s="66"/>
      <c r="Q9267" s="31">
        <f t="shared" si="288"/>
        <v>9999</v>
      </c>
      <c r="R9267" s="31" t="str">
        <f t="shared" si="289"/>
        <v/>
      </c>
      <c r="S9267" s="29">
        <f>IF($Q9267&lt;Parâmetros!$E$19,$G9267-1,$G9267)</f>
        <v>0</v>
      </c>
    </row>
    <row r="9268" spans="1:19" x14ac:dyDescent="0.25">
      <c r="A9268" s="116"/>
      <c r="B9268" s="65"/>
      <c r="C9268" s="65"/>
      <c r="D9268" s="66"/>
      <c r="E9268" s="67"/>
      <c r="F9268" s="65"/>
      <c r="G9268" s="66"/>
      <c r="J9268" s="65"/>
      <c r="K9268" s="65"/>
      <c r="L9268" s="66"/>
      <c r="M9268" s="65"/>
      <c r="N9268" s="65"/>
      <c r="O9268" s="65"/>
      <c r="P9268" s="66"/>
      <c r="Q9268" s="31">
        <f t="shared" si="288"/>
        <v>9999</v>
      </c>
      <c r="R9268" s="31" t="str">
        <f t="shared" si="289"/>
        <v/>
      </c>
      <c r="S9268" s="29">
        <f>IF($Q9268&lt;Parâmetros!$E$19,$G9268-1,$G9268)</f>
        <v>0</v>
      </c>
    </row>
    <row r="9269" spans="1:19" x14ac:dyDescent="0.25">
      <c r="A9269" s="116"/>
      <c r="B9269" s="65"/>
      <c r="C9269" s="65"/>
      <c r="D9269" s="66"/>
      <c r="E9269" s="67"/>
      <c r="F9269" s="65"/>
      <c r="G9269" s="66"/>
      <c r="J9269" s="65"/>
      <c r="K9269" s="65"/>
      <c r="L9269" s="66"/>
      <c r="M9269" s="65"/>
      <c r="N9269" s="65"/>
      <c r="O9269" s="65"/>
      <c r="P9269" s="66"/>
      <c r="Q9269" s="31">
        <f t="shared" si="288"/>
        <v>9999</v>
      </c>
      <c r="R9269" s="31" t="str">
        <f t="shared" si="289"/>
        <v/>
      </c>
      <c r="S9269" s="29">
        <f>IF($Q9269&lt;Parâmetros!$E$19,$G9269-1,$G9269)</f>
        <v>0</v>
      </c>
    </row>
    <row r="9270" spans="1:19" x14ac:dyDescent="0.25">
      <c r="A9270" s="116"/>
      <c r="B9270" s="65"/>
      <c r="C9270" s="65"/>
      <c r="D9270" s="66"/>
      <c r="E9270" s="67"/>
      <c r="F9270" s="65"/>
      <c r="G9270" s="66"/>
      <c r="J9270" s="65"/>
      <c r="K9270" s="65"/>
      <c r="L9270" s="66"/>
      <c r="M9270" s="65"/>
      <c r="N9270" s="65"/>
      <c r="O9270" s="65"/>
      <c r="P9270" s="66"/>
      <c r="Q9270" s="31">
        <f t="shared" si="288"/>
        <v>9999</v>
      </c>
      <c r="R9270" s="31" t="str">
        <f t="shared" si="289"/>
        <v/>
      </c>
      <c r="S9270" s="29">
        <f>IF($Q9270&lt;Parâmetros!$E$19,$G9270-1,$G9270)</f>
        <v>0</v>
      </c>
    </row>
    <row r="9271" spans="1:19" x14ac:dyDescent="0.25">
      <c r="A9271" s="116"/>
      <c r="B9271" s="65"/>
      <c r="C9271" s="65"/>
      <c r="D9271" s="66"/>
      <c r="E9271" s="67"/>
      <c r="F9271" s="65"/>
      <c r="G9271" s="66"/>
      <c r="J9271" s="65"/>
      <c r="K9271" s="65"/>
      <c r="L9271" s="66"/>
      <c r="M9271" s="65"/>
      <c r="N9271" s="65"/>
      <c r="O9271" s="65"/>
      <c r="P9271" s="66"/>
      <c r="Q9271" s="31">
        <f t="shared" si="288"/>
        <v>9999</v>
      </c>
      <c r="R9271" s="31" t="str">
        <f t="shared" si="289"/>
        <v/>
      </c>
      <c r="S9271" s="29">
        <f>IF($Q9271&lt;Parâmetros!$E$19,$G9271-1,$G9271)</f>
        <v>0</v>
      </c>
    </row>
    <row r="9272" spans="1:19" x14ac:dyDescent="0.25">
      <c r="A9272" s="116"/>
      <c r="B9272" s="65"/>
      <c r="C9272" s="65"/>
      <c r="D9272" s="66"/>
      <c r="E9272" s="67"/>
      <c r="F9272" s="65"/>
      <c r="G9272" s="66"/>
      <c r="J9272" s="65"/>
      <c r="K9272" s="65"/>
      <c r="L9272" s="66"/>
      <c r="M9272" s="65"/>
      <c r="N9272" s="65"/>
      <c r="O9272" s="65"/>
      <c r="P9272" s="66"/>
      <c r="Q9272" s="31">
        <f t="shared" si="288"/>
        <v>9999</v>
      </c>
      <c r="R9272" s="31" t="str">
        <f t="shared" si="289"/>
        <v/>
      </c>
      <c r="S9272" s="29">
        <f>IF($Q9272&lt;Parâmetros!$E$19,$G9272-1,$G9272)</f>
        <v>0</v>
      </c>
    </row>
    <row r="9273" spans="1:19" x14ac:dyDescent="0.25">
      <c r="A9273" s="116"/>
      <c r="B9273" s="65"/>
      <c r="C9273" s="65"/>
      <c r="D9273" s="66"/>
      <c r="E9273" s="67"/>
      <c r="F9273" s="65"/>
      <c r="G9273" s="66"/>
      <c r="J9273" s="65"/>
      <c r="K9273" s="65"/>
      <c r="L9273" s="66"/>
      <c r="M9273" s="65"/>
      <c r="O9273" s="65"/>
      <c r="P9273" s="66"/>
      <c r="Q9273" s="31">
        <f t="shared" si="288"/>
        <v>9999</v>
      </c>
      <c r="R9273" s="31" t="str">
        <f t="shared" si="289"/>
        <v/>
      </c>
      <c r="S9273" s="29">
        <f>IF($Q9273&lt;Parâmetros!$E$19,$G9273-1,$G9273)</f>
        <v>0</v>
      </c>
    </row>
    <row r="9274" spans="1:19" x14ac:dyDescent="0.25">
      <c r="A9274" s="116"/>
      <c r="B9274" s="65"/>
      <c r="C9274" s="65"/>
      <c r="D9274" s="66"/>
      <c r="E9274" s="67"/>
      <c r="F9274" s="65"/>
      <c r="G9274" s="66"/>
      <c r="J9274" s="65"/>
      <c r="K9274" s="65"/>
      <c r="L9274" s="66"/>
      <c r="M9274" s="65"/>
      <c r="O9274" s="65"/>
      <c r="P9274" s="66"/>
      <c r="Q9274" s="31">
        <f t="shared" si="288"/>
        <v>9999</v>
      </c>
      <c r="R9274" s="31" t="str">
        <f t="shared" si="289"/>
        <v/>
      </c>
      <c r="S9274" s="29">
        <f>IF($Q9274&lt;Parâmetros!$E$19,$G9274-1,$G9274)</f>
        <v>0</v>
      </c>
    </row>
    <row r="9275" spans="1:19" x14ac:dyDescent="0.25">
      <c r="A9275" s="116"/>
      <c r="B9275" s="65"/>
      <c r="C9275" s="65"/>
      <c r="D9275" s="66"/>
      <c r="E9275" s="67"/>
      <c r="F9275" s="65"/>
      <c r="G9275" s="66"/>
      <c r="J9275" s="65"/>
      <c r="K9275" s="65"/>
      <c r="L9275" s="66"/>
      <c r="M9275" s="65"/>
      <c r="O9275" s="65"/>
      <c r="P9275" s="66"/>
      <c r="Q9275" s="31">
        <f t="shared" si="288"/>
        <v>9999</v>
      </c>
      <c r="R9275" s="31" t="str">
        <f t="shared" si="289"/>
        <v/>
      </c>
      <c r="S9275" s="29">
        <f>IF($Q9275&lt;Parâmetros!$E$19,$G9275-1,$G9275)</f>
        <v>0</v>
      </c>
    </row>
    <row r="9276" spans="1:19" x14ac:dyDescent="0.25">
      <c r="A9276" s="116"/>
      <c r="B9276" s="65"/>
      <c r="C9276" s="65"/>
      <c r="D9276" s="66"/>
      <c r="E9276" s="67"/>
      <c r="F9276" s="65"/>
      <c r="G9276" s="66"/>
      <c r="J9276" s="65"/>
      <c r="K9276" s="65"/>
      <c r="L9276" s="66"/>
      <c r="M9276" s="65"/>
      <c r="N9276" s="65"/>
      <c r="O9276" s="65"/>
      <c r="P9276" s="66"/>
      <c r="Q9276" s="31">
        <f t="shared" ref="Q9276:Q9339" si="290">IFERROR(VALUE(LEFT($J9276,2))*60+VALUE(MID($J9276,4,2)),9999)</f>
        <v>9999</v>
      </c>
      <c r="R9276" s="31" t="str">
        <f t="shared" ref="R9276:R9339" si="291">IFERROR(VALUE(LEFT($K9276,2))*60+VALUE(MID($K9276,4,2)),"")</f>
        <v/>
      </c>
      <c r="S9276" s="29">
        <f>IF($Q9276&lt;Parâmetros!$E$19,$G9276-1,$G9276)</f>
        <v>0</v>
      </c>
    </row>
    <row r="9277" spans="1:19" x14ac:dyDescent="0.25">
      <c r="A9277" s="116"/>
      <c r="B9277" s="65"/>
      <c r="C9277" s="65"/>
      <c r="D9277" s="66"/>
      <c r="E9277" s="67"/>
      <c r="F9277" s="65"/>
      <c r="G9277" s="66"/>
      <c r="J9277" s="65"/>
      <c r="K9277" s="65"/>
      <c r="L9277" s="66"/>
      <c r="M9277" s="65"/>
      <c r="N9277" s="65"/>
      <c r="O9277" s="65"/>
      <c r="P9277" s="66"/>
      <c r="Q9277" s="31">
        <f t="shared" si="290"/>
        <v>9999</v>
      </c>
      <c r="R9277" s="31" t="str">
        <f t="shared" si="291"/>
        <v/>
      </c>
      <c r="S9277" s="29">
        <f>IF($Q9277&lt;Parâmetros!$E$19,$G9277-1,$G9277)</f>
        <v>0</v>
      </c>
    </row>
    <row r="9278" spans="1:19" x14ac:dyDescent="0.25">
      <c r="A9278" s="116"/>
      <c r="B9278" s="65"/>
      <c r="C9278" s="65"/>
      <c r="D9278" s="66"/>
      <c r="E9278" s="67"/>
      <c r="F9278" s="65"/>
      <c r="G9278" s="66"/>
      <c r="J9278" s="65"/>
      <c r="K9278" s="65"/>
      <c r="L9278" s="66"/>
      <c r="M9278" s="65"/>
      <c r="N9278" s="65"/>
      <c r="O9278" s="65"/>
      <c r="P9278" s="66"/>
      <c r="Q9278" s="31">
        <f t="shared" si="290"/>
        <v>9999</v>
      </c>
      <c r="R9278" s="31" t="str">
        <f t="shared" si="291"/>
        <v/>
      </c>
      <c r="S9278" s="29">
        <f>IF($Q9278&lt;Parâmetros!$E$19,$G9278-1,$G9278)</f>
        <v>0</v>
      </c>
    </row>
    <row r="9279" spans="1:19" x14ac:dyDescent="0.25">
      <c r="A9279" s="116"/>
      <c r="B9279" s="65"/>
      <c r="C9279" s="65"/>
      <c r="D9279" s="66"/>
      <c r="E9279" s="67"/>
      <c r="F9279" s="65"/>
      <c r="G9279" s="66"/>
      <c r="J9279" s="65"/>
      <c r="K9279" s="65"/>
      <c r="L9279" s="66"/>
      <c r="M9279" s="65"/>
      <c r="N9279" s="65"/>
      <c r="O9279" s="65"/>
      <c r="P9279" s="66"/>
      <c r="Q9279" s="31">
        <f t="shared" si="290"/>
        <v>9999</v>
      </c>
      <c r="R9279" s="31" t="str">
        <f t="shared" si="291"/>
        <v/>
      </c>
      <c r="S9279" s="29">
        <f>IF($Q9279&lt;Parâmetros!$E$19,$G9279-1,$G9279)</f>
        <v>0</v>
      </c>
    </row>
    <row r="9280" spans="1:19" x14ac:dyDescent="0.25">
      <c r="A9280" s="116"/>
      <c r="B9280" s="65"/>
      <c r="C9280" s="65"/>
      <c r="D9280" s="66"/>
      <c r="E9280" s="67"/>
      <c r="F9280" s="65"/>
      <c r="G9280" s="66"/>
      <c r="J9280" s="65"/>
      <c r="K9280" s="65"/>
      <c r="L9280" s="66"/>
      <c r="M9280" s="65"/>
      <c r="N9280" s="65"/>
      <c r="O9280" s="65"/>
      <c r="P9280" s="66"/>
      <c r="Q9280" s="31">
        <f t="shared" si="290"/>
        <v>9999</v>
      </c>
      <c r="R9280" s="31" t="str">
        <f t="shared" si="291"/>
        <v/>
      </c>
      <c r="S9280" s="29">
        <f>IF($Q9280&lt;Parâmetros!$E$19,$G9280-1,$G9280)</f>
        <v>0</v>
      </c>
    </row>
    <row r="9281" spans="1:19" x14ac:dyDescent="0.25">
      <c r="A9281" s="116"/>
      <c r="B9281" s="65"/>
      <c r="C9281" s="65"/>
      <c r="D9281" s="66"/>
      <c r="E9281" s="67"/>
      <c r="F9281" s="65"/>
      <c r="G9281" s="66"/>
      <c r="J9281" s="65"/>
      <c r="K9281" s="65"/>
      <c r="L9281" s="66"/>
      <c r="M9281" s="65"/>
      <c r="N9281" s="65"/>
      <c r="O9281" s="65"/>
      <c r="P9281" s="66"/>
      <c r="Q9281" s="31">
        <f t="shared" si="290"/>
        <v>9999</v>
      </c>
      <c r="R9281" s="31" t="str">
        <f t="shared" si="291"/>
        <v/>
      </c>
      <c r="S9281" s="29">
        <f>IF($Q9281&lt;Parâmetros!$E$19,$G9281-1,$G9281)</f>
        <v>0</v>
      </c>
    </row>
    <row r="9282" spans="1:19" x14ac:dyDescent="0.25">
      <c r="A9282" s="116"/>
      <c r="B9282" s="65"/>
      <c r="C9282" s="65"/>
      <c r="D9282" s="66"/>
      <c r="E9282" s="67"/>
      <c r="F9282" s="65"/>
      <c r="G9282" s="66"/>
      <c r="J9282" s="65"/>
      <c r="K9282" s="65"/>
      <c r="L9282" s="66"/>
      <c r="M9282" s="65"/>
      <c r="N9282" s="65"/>
      <c r="O9282" s="65"/>
      <c r="P9282" s="66"/>
      <c r="Q9282" s="31">
        <f t="shared" si="290"/>
        <v>9999</v>
      </c>
      <c r="R9282" s="31" t="str">
        <f t="shared" si="291"/>
        <v/>
      </c>
      <c r="S9282" s="29">
        <f>IF($Q9282&lt;Parâmetros!$E$19,$G9282-1,$G9282)</f>
        <v>0</v>
      </c>
    </row>
    <row r="9283" spans="1:19" x14ac:dyDescent="0.25">
      <c r="A9283" s="116"/>
      <c r="B9283" s="65"/>
      <c r="C9283" s="65"/>
      <c r="D9283" s="66"/>
      <c r="E9283" s="67"/>
      <c r="F9283" s="65"/>
      <c r="G9283" s="66"/>
      <c r="J9283" s="65"/>
      <c r="K9283" s="65"/>
      <c r="L9283" s="66"/>
      <c r="M9283" s="65"/>
      <c r="N9283" s="65"/>
      <c r="O9283" s="65"/>
      <c r="P9283" s="66"/>
      <c r="Q9283" s="31">
        <f t="shared" si="290"/>
        <v>9999</v>
      </c>
      <c r="R9283" s="31" t="str">
        <f t="shared" si="291"/>
        <v/>
      </c>
      <c r="S9283" s="29">
        <f>IF($Q9283&lt;Parâmetros!$E$19,$G9283-1,$G9283)</f>
        <v>0</v>
      </c>
    </row>
    <row r="9284" spans="1:19" x14ac:dyDescent="0.25">
      <c r="A9284" s="116"/>
      <c r="B9284" s="65"/>
      <c r="C9284" s="65"/>
      <c r="D9284" s="66"/>
      <c r="E9284" s="67"/>
      <c r="F9284" s="65"/>
      <c r="G9284" s="66"/>
      <c r="J9284" s="65"/>
      <c r="K9284" s="65"/>
      <c r="L9284" s="66"/>
      <c r="M9284" s="65"/>
      <c r="N9284" s="65"/>
      <c r="O9284" s="65"/>
      <c r="P9284" s="66"/>
      <c r="Q9284" s="31">
        <f t="shared" si="290"/>
        <v>9999</v>
      </c>
      <c r="R9284" s="31" t="str">
        <f t="shared" si="291"/>
        <v/>
      </c>
      <c r="S9284" s="29">
        <f>IF($Q9284&lt;Parâmetros!$E$19,$G9284-1,$G9284)</f>
        <v>0</v>
      </c>
    </row>
    <row r="9285" spans="1:19" x14ac:dyDescent="0.25">
      <c r="A9285" s="116"/>
      <c r="B9285" s="65"/>
      <c r="C9285" s="65"/>
      <c r="D9285" s="66"/>
      <c r="E9285" s="67"/>
      <c r="F9285" s="65"/>
      <c r="G9285" s="66"/>
      <c r="J9285" s="65"/>
      <c r="K9285" s="65"/>
      <c r="L9285" s="66"/>
      <c r="M9285" s="65"/>
      <c r="N9285" s="65"/>
      <c r="O9285" s="65"/>
      <c r="P9285" s="66"/>
      <c r="Q9285" s="31">
        <f t="shared" si="290"/>
        <v>9999</v>
      </c>
      <c r="R9285" s="31" t="str">
        <f t="shared" si="291"/>
        <v/>
      </c>
      <c r="S9285" s="29">
        <f>IF($Q9285&lt;Parâmetros!$E$19,$G9285-1,$G9285)</f>
        <v>0</v>
      </c>
    </row>
    <row r="9286" spans="1:19" x14ac:dyDescent="0.25">
      <c r="A9286" s="116"/>
      <c r="B9286" s="65"/>
      <c r="C9286" s="65"/>
      <c r="D9286" s="66"/>
      <c r="E9286" s="67"/>
      <c r="F9286" s="65"/>
      <c r="G9286" s="66"/>
      <c r="J9286" s="65"/>
      <c r="K9286" s="65"/>
      <c r="L9286" s="66"/>
      <c r="M9286" s="65"/>
      <c r="N9286" s="65"/>
      <c r="O9286" s="65"/>
      <c r="P9286" s="66"/>
      <c r="Q9286" s="31">
        <f t="shared" si="290"/>
        <v>9999</v>
      </c>
      <c r="R9286" s="31" t="str">
        <f t="shared" si="291"/>
        <v/>
      </c>
      <c r="S9286" s="29">
        <f>IF($Q9286&lt;Parâmetros!$E$19,$G9286-1,$G9286)</f>
        <v>0</v>
      </c>
    </row>
    <row r="9287" spans="1:19" x14ac:dyDescent="0.25">
      <c r="A9287" s="116"/>
      <c r="B9287" s="65"/>
      <c r="C9287" s="65"/>
      <c r="D9287" s="66"/>
      <c r="E9287" s="67"/>
      <c r="F9287" s="65"/>
      <c r="G9287" s="66"/>
      <c r="J9287" s="65"/>
      <c r="K9287" s="65"/>
      <c r="L9287" s="66"/>
      <c r="M9287" s="65"/>
      <c r="N9287" s="65"/>
      <c r="O9287" s="65"/>
      <c r="P9287" s="66"/>
      <c r="Q9287" s="31">
        <f t="shared" si="290"/>
        <v>9999</v>
      </c>
      <c r="R9287" s="31" t="str">
        <f t="shared" si="291"/>
        <v/>
      </c>
      <c r="S9287" s="29">
        <f>IF($Q9287&lt;Parâmetros!$E$19,$G9287-1,$G9287)</f>
        <v>0</v>
      </c>
    </row>
    <row r="9288" spans="1:19" x14ac:dyDescent="0.25">
      <c r="A9288" s="116"/>
      <c r="B9288" s="65"/>
      <c r="C9288" s="65"/>
      <c r="D9288" s="66"/>
      <c r="E9288" s="67"/>
      <c r="F9288" s="65"/>
      <c r="G9288" s="66"/>
      <c r="J9288" s="65"/>
      <c r="K9288" s="65"/>
      <c r="L9288" s="66"/>
      <c r="M9288" s="65"/>
      <c r="O9288" s="65"/>
      <c r="P9288" s="66"/>
      <c r="Q9288" s="31">
        <f t="shared" si="290"/>
        <v>9999</v>
      </c>
      <c r="R9288" s="31" t="str">
        <f t="shared" si="291"/>
        <v/>
      </c>
      <c r="S9288" s="29">
        <f>IF($Q9288&lt;Parâmetros!$E$19,$G9288-1,$G9288)</f>
        <v>0</v>
      </c>
    </row>
    <row r="9289" spans="1:19" x14ac:dyDescent="0.25">
      <c r="A9289" s="116"/>
      <c r="B9289" s="65"/>
      <c r="C9289" s="65"/>
      <c r="D9289" s="66"/>
      <c r="E9289" s="67"/>
      <c r="F9289" s="65"/>
      <c r="G9289" s="66"/>
      <c r="J9289" s="65"/>
      <c r="K9289" s="65"/>
      <c r="L9289" s="66"/>
      <c r="M9289" s="65"/>
      <c r="O9289" s="65"/>
      <c r="P9289" s="66"/>
      <c r="Q9289" s="31">
        <f t="shared" si="290"/>
        <v>9999</v>
      </c>
      <c r="R9289" s="31" t="str">
        <f t="shared" si="291"/>
        <v/>
      </c>
      <c r="S9289" s="29">
        <f>IF($Q9289&lt;Parâmetros!$E$19,$G9289-1,$G9289)</f>
        <v>0</v>
      </c>
    </row>
    <row r="9290" spans="1:19" x14ac:dyDescent="0.25">
      <c r="A9290" s="116"/>
      <c r="B9290" s="65"/>
      <c r="C9290" s="65"/>
      <c r="D9290" s="66"/>
      <c r="E9290" s="67"/>
      <c r="F9290" s="65"/>
      <c r="G9290" s="66"/>
      <c r="J9290" s="65"/>
      <c r="K9290" s="65"/>
      <c r="L9290" s="66"/>
      <c r="M9290" s="65"/>
      <c r="O9290" s="65"/>
      <c r="P9290" s="66"/>
      <c r="Q9290" s="31">
        <f t="shared" si="290"/>
        <v>9999</v>
      </c>
      <c r="R9290" s="31" t="str">
        <f t="shared" si="291"/>
        <v/>
      </c>
      <c r="S9290" s="29">
        <f>IF($Q9290&lt;Parâmetros!$E$19,$G9290-1,$G9290)</f>
        <v>0</v>
      </c>
    </row>
    <row r="9291" spans="1:19" x14ac:dyDescent="0.25">
      <c r="A9291" s="116"/>
      <c r="B9291" s="65"/>
      <c r="C9291" s="65"/>
      <c r="D9291" s="66"/>
      <c r="E9291" s="67"/>
      <c r="F9291" s="65"/>
      <c r="G9291" s="66"/>
      <c r="J9291" s="65"/>
      <c r="K9291" s="65"/>
      <c r="L9291" s="66"/>
      <c r="M9291" s="65"/>
      <c r="O9291" s="65"/>
      <c r="P9291" s="66"/>
      <c r="Q9291" s="31">
        <f t="shared" si="290"/>
        <v>9999</v>
      </c>
      <c r="R9291" s="31" t="str">
        <f t="shared" si="291"/>
        <v/>
      </c>
      <c r="S9291" s="29">
        <f>IF($Q9291&lt;Parâmetros!$E$19,$G9291-1,$G9291)</f>
        <v>0</v>
      </c>
    </row>
    <row r="9292" spans="1:19" x14ac:dyDescent="0.25">
      <c r="A9292" s="116"/>
      <c r="B9292" s="65"/>
      <c r="C9292" s="65"/>
      <c r="D9292" s="66"/>
      <c r="E9292" s="67"/>
      <c r="F9292" s="65"/>
      <c r="G9292" s="66"/>
      <c r="J9292" s="65"/>
      <c r="K9292" s="65"/>
      <c r="L9292" s="66"/>
      <c r="M9292" s="65"/>
      <c r="O9292" s="65"/>
      <c r="P9292" s="66"/>
      <c r="Q9292" s="31">
        <f t="shared" si="290"/>
        <v>9999</v>
      </c>
      <c r="R9292" s="31" t="str">
        <f t="shared" si="291"/>
        <v/>
      </c>
      <c r="S9292" s="29">
        <f>IF($Q9292&lt;Parâmetros!$E$19,$G9292-1,$G9292)</f>
        <v>0</v>
      </c>
    </row>
    <row r="9293" spans="1:19" x14ac:dyDescent="0.25">
      <c r="A9293" s="116"/>
      <c r="B9293" s="65"/>
      <c r="C9293" s="65"/>
      <c r="D9293" s="66"/>
      <c r="E9293" s="67"/>
      <c r="F9293" s="65"/>
      <c r="G9293" s="66"/>
      <c r="J9293" s="65"/>
      <c r="K9293" s="65"/>
      <c r="L9293" s="66"/>
      <c r="M9293" s="65"/>
      <c r="N9293" s="65"/>
      <c r="O9293" s="65"/>
      <c r="P9293" s="66"/>
      <c r="Q9293" s="31">
        <f t="shared" si="290"/>
        <v>9999</v>
      </c>
      <c r="R9293" s="31" t="str">
        <f t="shared" si="291"/>
        <v/>
      </c>
      <c r="S9293" s="29">
        <f>IF($Q9293&lt;Parâmetros!$E$19,$G9293-1,$G9293)</f>
        <v>0</v>
      </c>
    </row>
    <row r="9294" spans="1:19" x14ac:dyDescent="0.25">
      <c r="A9294" s="116"/>
      <c r="B9294" s="65"/>
      <c r="C9294" s="65"/>
      <c r="D9294" s="66"/>
      <c r="E9294" s="67"/>
      <c r="F9294" s="65"/>
      <c r="G9294" s="66"/>
      <c r="J9294" s="65"/>
      <c r="K9294" s="65"/>
      <c r="L9294" s="66"/>
      <c r="M9294" s="65"/>
      <c r="N9294" s="65"/>
      <c r="O9294" s="65"/>
      <c r="P9294" s="66"/>
      <c r="Q9294" s="31">
        <f t="shared" si="290"/>
        <v>9999</v>
      </c>
      <c r="R9294" s="31" t="str">
        <f t="shared" si="291"/>
        <v/>
      </c>
      <c r="S9294" s="29">
        <f>IF($Q9294&lt;Parâmetros!$E$19,$G9294-1,$G9294)</f>
        <v>0</v>
      </c>
    </row>
    <row r="9295" spans="1:19" x14ac:dyDescent="0.25">
      <c r="A9295" s="116"/>
      <c r="B9295" s="65"/>
      <c r="C9295" s="65"/>
      <c r="D9295" s="66"/>
      <c r="E9295" s="67"/>
      <c r="F9295" s="65"/>
      <c r="G9295" s="66"/>
      <c r="J9295" s="65"/>
      <c r="K9295" s="65"/>
      <c r="L9295" s="66"/>
      <c r="M9295" s="65"/>
      <c r="O9295" s="65"/>
      <c r="P9295" s="66"/>
      <c r="Q9295" s="31">
        <f t="shared" si="290"/>
        <v>9999</v>
      </c>
      <c r="R9295" s="31" t="str">
        <f t="shared" si="291"/>
        <v/>
      </c>
      <c r="S9295" s="29">
        <f>IF($Q9295&lt;Parâmetros!$E$19,$G9295-1,$G9295)</f>
        <v>0</v>
      </c>
    </row>
    <row r="9296" spans="1:19" x14ac:dyDescent="0.25">
      <c r="A9296" s="116"/>
      <c r="B9296" s="65"/>
      <c r="C9296" s="65"/>
      <c r="D9296" s="66"/>
      <c r="E9296" s="67"/>
      <c r="F9296" s="65"/>
      <c r="G9296" s="66"/>
      <c r="J9296" s="65"/>
      <c r="K9296" s="65"/>
      <c r="L9296" s="66"/>
      <c r="M9296" s="65"/>
      <c r="O9296" s="65"/>
      <c r="P9296" s="66"/>
      <c r="Q9296" s="31">
        <f t="shared" si="290"/>
        <v>9999</v>
      </c>
      <c r="R9296" s="31" t="str">
        <f t="shared" si="291"/>
        <v/>
      </c>
      <c r="S9296" s="29">
        <f>IF($Q9296&lt;Parâmetros!$E$19,$G9296-1,$G9296)</f>
        <v>0</v>
      </c>
    </row>
    <row r="9297" spans="1:19" x14ac:dyDescent="0.25">
      <c r="A9297" s="116"/>
      <c r="B9297" s="65"/>
      <c r="C9297" s="65"/>
      <c r="D9297" s="66"/>
      <c r="E9297" s="67"/>
      <c r="F9297" s="65"/>
      <c r="G9297" s="66"/>
      <c r="J9297" s="65"/>
      <c r="K9297" s="65"/>
      <c r="L9297" s="66"/>
      <c r="M9297" s="65"/>
      <c r="N9297" s="65"/>
      <c r="O9297" s="65"/>
      <c r="P9297" s="66"/>
      <c r="Q9297" s="31">
        <f t="shared" si="290"/>
        <v>9999</v>
      </c>
      <c r="R9297" s="31" t="str">
        <f t="shared" si="291"/>
        <v/>
      </c>
      <c r="S9297" s="29">
        <f>IF($Q9297&lt;Parâmetros!$E$19,$G9297-1,$G9297)</f>
        <v>0</v>
      </c>
    </row>
    <row r="9298" spans="1:19" x14ac:dyDescent="0.25">
      <c r="A9298" s="116"/>
      <c r="B9298" s="65"/>
      <c r="C9298" s="65"/>
      <c r="D9298" s="66"/>
      <c r="E9298" s="67"/>
      <c r="F9298" s="65"/>
      <c r="G9298" s="66"/>
      <c r="J9298" s="65"/>
      <c r="K9298" s="65"/>
      <c r="L9298" s="66"/>
      <c r="M9298" s="65"/>
      <c r="N9298" s="65"/>
      <c r="O9298" s="65"/>
      <c r="P9298" s="66"/>
      <c r="Q9298" s="31">
        <f t="shared" si="290"/>
        <v>9999</v>
      </c>
      <c r="R9298" s="31" t="str">
        <f t="shared" si="291"/>
        <v/>
      </c>
      <c r="S9298" s="29">
        <f>IF($Q9298&lt;Parâmetros!$E$19,$G9298-1,$G9298)</f>
        <v>0</v>
      </c>
    </row>
    <row r="9299" spans="1:19" x14ac:dyDescent="0.25">
      <c r="A9299" s="116"/>
      <c r="B9299" s="65"/>
      <c r="C9299" s="65"/>
      <c r="D9299" s="66"/>
      <c r="E9299" s="67"/>
      <c r="F9299" s="65"/>
      <c r="G9299" s="66"/>
      <c r="J9299" s="65"/>
      <c r="K9299" s="65"/>
      <c r="L9299" s="66"/>
      <c r="M9299" s="65"/>
      <c r="N9299" s="65"/>
      <c r="O9299" s="65"/>
      <c r="P9299" s="66"/>
      <c r="Q9299" s="31">
        <f t="shared" si="290"/>
        <v>9999</v>
      </c>
      <c r="R9299" s="31" t="str">
        <f t="shared" si="291"/>
        <v/>
      </c>
      <c r="S9299" s="29">
        <f>IF($Q9299&lt;Parâmetros!$E$19,$G9299-1,$G9299)</f>
        <v>0</v>
      </c>
    </row>
    <row r="9300" spans="1:19" x14ac:dyDescent="0.25">
      <c r="A9300" s="116"/>
      <c r="B9300" s="65"/>
      <c r="C9300" s="65"/>
      <c r="D9300" s="66"/>
      <c r="E9300" s="67"/>
      <c r="F9300" s="65"/>
      <c r="G9300" s="66"/>
      <c r="J9300" s="65"/>
      <c r="K9300" s="65"/>
      <c r="L9300" s="66"/>
      <c r="M9300" s="65"/>
      <c r="N9300" s="65"/>
      <c r="O9300" s="65"/>
      <c r="P9300" s="66"/>
      <c r="Q9300" s="31">
        <f t="shared" si="290"/>
        <v>9999</v>
      </c>
      <c r="R9300" s="31" t="str">
        <f t="shared" si="291"/>
        <v/>
      </c>
      <c r="S9300" s="29">
        <f>IF($Q9300&lt;Parâmetros!$E$19,$G9300-1,$G9300)</f>
        <v>0</v>
      </c>
    </row>
    <row r="9301" spans="1:19" x14ac:dyDescent="0.25">
      <c r="A9301" s="116"/>
      <c r="B9301" s="65"/>
      <c r="C9301" s="65"/>
      <c r="D9301" s="66"/>
      <c r="E9301" s="67"/>
      <c r="F9301" s="65"/>
      <c r="G9301" s="66"/>
      <c r="J9301" s="65"/>
      <c r="K9301" s="65"/>
      <c r="L9301" s="66"/>
      <c r="M9301" s="65"/>
      <c r="N9301" s="65"/>
      <c r="O9301" s="65"/>
      <c r="P9301" s="66"/>
      <c r="Q9301" s="31">
        <f t="shared" si="290"/>
        <v>9999</v>
      </c>
      <c r="R9301" s="31" t="str">
        <f t="shared" si="291"/>
        <v/>
      </c>
      <c r="S9301" s="29">
        <f>IF($Q9301&lt;Parâmetros!$E$19,$G9301-1,$G9301)</f>
        <v>0</v>
      </c>
    </row>
    <row r="9302" spans="1:19" x14ac:dyDescent="0.25">
      <c r="A9302" s="116"/>
      <c r="B9302" s="65"/>
      <c r="C9302" s="65"/>
      <c r="D9302" s="66"/>
      <c r="E9302" s="67"/>
      <c r="F9302" s="65"/>
      <c r="G9302" s="66"/>
      <c r="J9302" s="65"/>
      <c r="K9302" s="65"/>
      <c r="L9302" s="66"/>
      <c r="M9302" s="65"/>
      <c r="O9302" s="65"/>
      <c r="P9302" s="66"/>
      <c r="Q9302" s="31">
        <f t="shared" si="290"/>
        <v>9999</v>
      </c>
      <c r="R9302" s="31" t="str">
        <f t="shared" si="291"/>
        <v/>
      </c>
      <c r="S9302" s="29">
        <f>IF($Q9302&lt;Parâmetros!$E$19,$G9302-1,$G9302)</f>
        <v>0</v>
      </c>
    </row>
    <row r="9303" spans="1:19" x14ac:dyDescent="0.25">
      <c r="A9303" s="116"/>
      <c r="B9303" s="65"/>
      <c r="C9303" s="65"/>
      <c r="D9303" s="66"/>
      <c r="E9303" s="67"/>
      <c r="F9303" s="65"/>
      <c r="G9303" s="66"/>
      <c r="J9303" s="65"/>
      <c r="K9303" s="65"/>
      <c r="L9303" s="66"/>
      <c r="M9303" s="65"/>
      <c r="O9303" s="65"/>
      <c r="P9303" s="66"/>
      <c r="Q9303" s="31">
        <f t="shared" si="290"/>
        <v>9999</v>
      </c>
      <c r="R9303" s="31" t="str">
        <f t="shared" si="291"/>
        <v/>
      </c>
      <c r="S9303" s="29">
        <f>IF($Q9303&lt;Parâmetros!$E$19,$G9303-1,$G9303)</f>
        <v>0</v>
      </c>
    </row>
    <row r="9304" spans="1:19" x14ac:dyDescent="0.25">
      <c r="A9304" s="116"/>
      <c r="B9304" s="65"/>
      <c r="C9304" s="65"/>
      <c r="D9304" s="66"/>
      <c r="E9304" s="67"/>
      <c r="F9304" s="65"/>
      <c r="G9304" s="66"/>
      <c r="J9304" s="65"/>
      <c r="K9304" s="65"/>
      <c r="L9304" s="66"/>
      <c r="M9304" s="65"/>
      <c r="N9304" s="65"/>
      <c r="O9304" s="65"/>
      <c r="P9304" s="66"/>
      <c r="Q9304" s="31">
        <f t="shared" si="290"/>
        <v>9999</v>
      </c>
      <c r="R9304" s="31" t="str">
        <f t="shared" si="291"/>
        <v/>
      </c>
      <c r="S9304" s="29">
        <f>IF($Q9304&lt;Parâmetros!$E$19,$G9304-1,$G9304)</f>
        <v>0</v>
      </c>
    </row>
    <row r="9305" spans="1:19" x14ac:dyDescent="0.25">
      <c r="A9305" s="116"/>
      <c r="B9305" s="65"/>
      <c r="C9305" s="65"/>
      <c r="D9305" s="66"/>
      <c r="E9305" s="67"/>
      <c r="F9305" s="65"/>
      <c r="G9305" s="66"/>
      <c r="J9305" s="65"/>
      <c r="K9305" s="65"/>
      <c r="L9305" s="66"/>
      <c r="M9305" s="65"/>
      <c r="N9305" s="65"/>
      <c r="O9305" s="65"/>
      <c r="P9305" s="66"/>
      <c r="Q9305" s="31">
        <f t="shared" si="290"/>
        <v>9999</v>
      </c>
      <c r="R9305" s="31" t="str">
        <f t="shared" si="291"/>
        <v/>
      </c>
      <c r="S9305" s="29">
        <f>IF($Q9305&lt;Parâmetros!$E$19,$G9305-1,$G9305)</f>
        <v>0</v>
      </c>
    </row>
    <row r="9306" spans="1:19" x14ac:dyDescent="0.25">
      <c r="A9306" s="116"/>
      <c r="B9306" s="65"/>
      <c r="C9306" s="65"/>
      <c r="D9306" s="66"/>
      <c r="E9306" s="67"/>
      <c r="F9306" s="65"/>
      <c r="G9306" s="66"/>
      <c r="J9306" s="65"/>
      <c r="K9306" s="65"/>
      <c r="L9306" s="66"/>
      <c r="M9306" s="65"/>
      <c r="N9306" s="65"/>
      <c r="O9306" s="65"/>
      <c r="P9306" s="66"/>
      <c r="Q9306" s="31">
        <f t="shared" si="290"/>
        <v>9999</v>
      </c>
      <c r="R9306" s="31" t="str">
        <f t="shared" si="291"/>
        <v/>
      </c>
      <c r="S9306" s="29">
        <f>IF($Q9306&lt;Parâmetros!$E$19,$G9306-1,$G9306)</f>
        <v>0</v>
      </c>
    </row>
    <row r="9307" spans="1:19" x14ac:dyDescent="0.25">
      <c r="A9307" s="116"/>
      <c r="B9307" s="65"/>
      <c r="C9307" s="65"/>
      <c r="D9307" s="66"/>
      <c r="E9307" s="67"/>
      <c r="F9307" s="65"/>
      <c r="G9307" s="66"/>
      <c r="J9307" s="65"/>
      <c r="K9307" s="65"/>
      <c r="L9307" s="66"/>
      <c r="M9307" s="65"/>
      <c r="N9307" s="65"/>
      <c r="O9307" s="65"/>
      <c r="P9307" s="66"/>
      <c r="Q9307" s="31">
        <f t="shared" si="290"/>
        <v>9999</v>
      </c>
      <c r="R9307" s="31" t="str">
        <f t="shared" si="291"/>
        <v/>
      </c>
      <c r="S9307" s="29">
        <f>IF($Q9307&lt;Parâmetros!$E$19,$G9307-1,$G9307)</f>
        <v>0</v>
      </c>
    </row>
    <row r="9308" spans="1:19" x14ac:dyDescent="0.25">
      <c r="A9308" s="116"/>
      <c r="B9308" s="65"/>
      <c r="C9308" s="65"/>
      <c r="D9308" s="66"/>
      <c r="E9308" s="67"/>
      <c r="F9308" s="65"/>
      <c r="G9308" s="66"/>
      <c r="J9308" s="65"/>
      <c r="K9308" s="65"/>
      <c r="L9308" s="66"/>
      <c r="M9308" s="65"/>
      <c r="N9308" s="65"/>
      <c r="O9308" s="65"/>
      <c r="P9308" s="66"/>
      <c r="Q9308" s="31">
        <f t="shared" si="290"/>
        <v>9999</v>
      </c>
      <c r="R9308" s="31" t="str">
        <f t="shared" si="291"/>
        <v/>
      </c>
      <c r="S9308" s="29">
        <f>IF($Q9308&lt;Parâmetros!$E$19,$G9308-1,$G9308)</f>
        <v>0</v>
      </c>
    </row>
    <row r="9309" spans="1:19" x14ac:dyDescent="0.25">
      <c r="A9309" s="116"/>
      <c r="B9309" s="65"/>
      <c r="C9309" s="65"/>
      <c r="D9309" s="66"/>
      <c r="E9309" s="67"/>
      <c r="F9309" s="65"/>
      <c r="G9309" s="66"/>
      <c r="J9309" s="65"/>
      <c r="K9309" s="65"/>
      <c r="L9309" s="66"/>
      <c r="M9309" s="65"/>
      <c r="N9309" s="65"/>
      <c r="O9309" s="65"/>
      <c r="P9309" s="66"/>
      <c r="Q9309" s="31">
        <f t="shared" si="290"/>
        <v>9999</v>
      </c>
      <c r="R9309" s="31" t="str">
        <f t="shared" si="291"/>
        <v/>
      </c>
      <c r="S9309" s="29">
        <f>IF($Q9309&lt;Parâmetros!$E$19,$G9309-1,$G9309)</f>
        <v>0</v>
      </c>
    </row>
    <row r="9310" spans="1:19" x14ac:dyDescent="0.25">
      <c r="A9310" s="116"/>
      <c r="B9310" s="65"/>
      <c r="C9310" s="65"/>
      <c r="D9310" s="66"/>
      <c r="E9310" s="67"/>
      <c r="F9310" s="65"/>
      <c r="G9310" s="66"/>
      <c r="J9310" s="65"/>
      <c r="K9310" s="65"/>
      <c r="L9310" s="66"/>
      <c r="M9310" s="65"/>
      <c r="N9310" s="65"/>
      <c r="O9310" s="65"/>
      <c r="P9310" s="66"/>
      <c r="Q9310" s="31">
        <f t="shared" si="290"/>
        <v>9999</v>
      </c>
      <c r="R9310" s="31" t="str">
        <f t="shared" si="291"/>
        <v/>
      </c>
      <c r="S9310" s="29">
        <f>IF($Q9310&lt;Parâmetros!$E$19,$G9310-1,$G9310)</f>
        <v>0</v>
      </c>
    </row>
    <row r="9311" spans="1:19" x14ac:dyDescent="0.25">
      <c r="A9311" s="116"/>
      <c r="B9311" s="65"/>
      <c r="C9311" s="65"/>
      <c r="D9311" s="66"/>
      <c r="E9311" s="67"/>
      <c r="F9311" s="65"/>
      <c r="G9311" s="66"/>
      <c r="J9311" s="65"/>
      <c r="K9311" s="65"/>
      <c r="L9311" s="66"/>
      <c r="M9311" s="65"/>
      <c r="N9311" s="65"/>
      <c r="O9311" s="65"/>
      <c r="P9311" s="66"/>
      <c r="Q9311" s="31">
        <f t="shared" si="290"/>
        <v>9999</v>
      </c>
      <c r="R9311" s="31" t="str">
        <f t="shared" si="291"/>
        <v/>
      </c>
      <c r="S9311" s="29">
        <f>IF($Q9311&lt;Parâmetros!$E$19,$G9311-1,$G9311)</f>
        <v>0</v>
      </c>
    </row>
    <row r="9312" spans="1:19" x14ac:dyDescent="0.25">
      <c r="A9312" s="116"/>
      <c r="B9312" s="65"/>
      <c r="C9312" s="65"/>
      <c r="D9312" s="66"/>
      <c r="E9312" s="67"/>
      <c r="F9312" s="65"/>
      <c r="G9312" s="66"/>
      <c r="J9312" s="65"/>
      <c r="K9312" s="65"/>
      <c r="L9312" s="66"/>
      <c r="M9312" s="65"/>
      <c r="N9312" s="65"/>
      <c r="O9312" s="65"/>
      <c r="P9312" s="66"/>
      <c r="Q9312" s="31">
        <f t="shared" si="290"/>
        <v>9999</v>
      </c>
      <c r="R9312" s="31" t="str">
        <f t="shared" si="291"/>
        <v/>
      </c>
      <c r="S9312" s="29">
        <f>IF($Q9312&lt;Parâmetros!$E$19,$G9312-1,$G9312)</f>
        <v>0</v>
      </c>
    </row>
    <row r="9313" spans="1:19" x14ac:dyDescent="0.25">
      <c r="A9313" s="116"/>
      <c r="B9313" s="65"/>
      <c r="C9313" s="65"/>
      <c r="D9313" s="66"/>
      <c r="E9313" s="67"/>
      <c r="F9313" s="65"/>
      <c r="G9313" s="66"/>
      <c r="J9313" s="65"/>
      <c r="K9313" s="65"/>
      <c r="L9313" s="66"/>
      <c r="M9313" s="65"/>
      <c r="O9313" s="65"/>
      <c r="P9313" s="66"/>
      <c r="Q9313" s="31">
        <f t="shared" si="290"/>
        <v>9999</v>
      </c>
      <c r="R9313" s="31" t="str">
        <f t="shared" si="291"/>
        <v/>
      </c>
      <c r="S9313" s="29">
        <f>IF($Q9313&lt;Parâmetros!$E$19,$G9313-1,$G9313)</f>
        <v>0</v>
      </c>
    </row>
    <row r="9314" spans="1:19" x14ac:dyDescent="0.25">
      <c r="A9314" s="116"/>
      <c r="B9314" s="65"/>
      <c r="C9314" s="65"/>
      <c r="D9314" s="66"/>
      <c r="E9314" s="67"/>
      <c r="F9314" s="65"/>
      <c r="G9314" s="66"/>
      <c r="J9314" s="65"/>
      <c r="K9314" s="65"/>
      <c r="L9314" s="66"/>
      <c r="M9314" s="65"/>
      <c r="O9314" s="65"/>
      <c r="P9314" s="66"/>
      <c r="Q9314" s="31">
        <f t="shared" si="290"/>
        <v>9999</v>
      </c>
      <c r="R9314" s="31" t="str">
        <f t="shared" si="291"/>
        <v/>
      </c>
      <c r="S9314" s="29">
        <f>IF($Q9314&lt;Parâmetros!$E$19,$G9314-1,$G9314)</f>
        <v>0</v>
      </c>
    </row>
    <row r="9315" spans="1:19" x14ac:dyDescent="0.25">
      <c r="A9315" s="116"/>
      <c r="B9315" s="65"/>
      <c r="C9315" s="65"/>
      <c r="D9315" s="66"/>
      <c r="E9315" s="67"/>
      <c r="F9315" s="65"/>
      <c r="G9315" s="66"/>
      <c r="J9315" s="65"/>
      <c r="K9315" s="65"/>
      <c r="L9315" s="66"/>
      <c r="M9315" s="65"/>
      <c r="O9315" s="65"/>
      <c r="P9315" s="66"/>
      <c r="Q9315" s="31">
        <f t="shared" si="290"/>
        <v>9999</v>
      </c>
      <c r="R9315" s="31" t="str">
        <f t="shared" si="291"/>
        <v/>
      </c>
      <c r="S9315" s="29">
        <f>IF($Q9315&lt;Parâmetros!$E$19,$G9315-1,$G9315)</f>
        <v>0</v>
      </c>
    </row>
    <row r="9316" spans="1:19" x14ac:dyDescent="0.25">
      <c r="A9316" s="116"/>
      <c r="B9316" s="65"/>
      <c r="C9316" s="65"/>
      <c r="D9316" s="66"/>
      <c r="E9316" s="67"/>
      <c r="F9316" s="65"/>
      <c r="G9316" s="66"/>
      <c r="J9316" s="65"/>
      <c r="K9316" s="65"/>
      <c r="L9316" s="66"/>
      <c r="M9316" s="65"/>
      <c r="N9316" s="65"/>
      <c r="O9316" s="65"/>
      <c r="P9316" s="66"/>
      <c r="Q9316" s="31">
        <f t="shared" si="290"/>
        <v>9999</v>
      </c>
      <c r="R9316" s="31" t="str">
        <f t="shared" si="291"/>
        <v/>
      </c>
      <c r="S9316" s="29">
        <f>IF($Q9316&lt;Parâmetros!$E$19,$G9316-1,$G9316)</f>
        <v>0</v>
      </c>
    </row>
    <row r="9317" spans="1:19" x14ac:dyDescent="0.25">
      <c r="A9317" s="116"/>
      <c r="B9317" s="65"/>
      <c r="C9317" s="65"/>
      <c r="D9317" s="66"/>
      <c r="E9317" s="67"/>
      <c r="F9317" s="65"/>
      <c r="G9317" s="66"/>
      <c r="J9317" s="65"/>
      <c r="K9317" s="65"/>
      <c r="L9317" s="66"/>
      <c r="M9317" s="65"/>
      <c r="N9317" s="65"/>
      <c r="O9317" s="65"/>
      <c r="P9317" s="66"/>
      <c r="Q9317" s="31">
        <f t="shared" si="290"/>
        <v>9999</v>
      </c>
      <c r="R9317" s="31" t="str">
        <f t="shared" si="291"/>
        <v/>
      </c>
      <c r="S9317" s="29">
        <f>IF($Q9317&lt;Parâmetros!$E$19,$G9317-1,$G9317)</f>
        <v>0</v>
      </c>
    </row>
    <row r="9318" spans="1:19" x14ac:dyDescent="0.25">
      <c r="A9318" s="116"/>
      <c r="B9318" s="65"/>
      <c r="C9318" s="65"/>
      <c r="D9318" s="66"/>
      <c r="E9318" s="67"/>
      <c r="F9318" s="65"/>
      <c r="G9318" s="66"/>
      <c r="J9318" s="65"/>
      <c r="K9318" s="65"/>
      <c r="L9318" s="66"/>
      <c r="M9318" s="65"/>
      <c r="N9318" s="65"/>
      <c r="O9318" s="65"/>
      <c r="P9318" s="66"/>
      <c r="Q9318" s="31">
        <f t="shared" si="290"/>
        <v>9999</v>
      </c>
      <c r="R9318" s="31" t="str">
        <f t="shared" si="291"/>
        <v/>
      </c>
      <c r="S9318" s="29">
        <f>IF($Q9318&lt;Parâmetros!$E$19,$G9318-1,$G9318)</f>
        <v>0</v>
      </c>
    </row>
    <row r="9319" spans="1:19" x14ac:dyDescent="0.25">
      <c r="A9319" s="116"/>
      <c r="B9319" s="65"/>
      <c r="C9319" s="65"/>
      <c r="D9319" s="66"/>
      <c r="E9319" s="67"/>
      <c r="F9319" s="65"/>
      <c r="G9319" s="66"/>
      <c r="J9319" s="65"/>
      <c r="K9319" s="65"/>
      <c r="L9319" s="66"/>
      <c r="M9319" s="65"/>
      <c r="N9319" s="65"/>
      <c r="O9319" s="65"/>
      <c r="P9319" s="66"/>
      <c r="Q9319" s="31">
        <f t="shared" si="290"/>
        <v>9999</v>
      </c>
      <c r="R9319" s="31" t="str">
        <f t="shared" si="291"/>
        <v/>
      </c>
      <c r="S9319" s="29">
        <f>IF($Q9319&lt;Parâmetros!$E$19,$G9319-1,$G9319)</f>
        <v>0</v>
      </c>
    </row>
    <row r="9320" spans="1:19" x14ac:dyDescent="0.25">
      <c r="A9320" s="116"/>
      <c r="B9320" s="65"/>
      <c r="C9320" s="65"/>
      <c r="D9320" s="66"/>
      <c r="E9320" s="67"/>
      <c r="F9320" s="65"/>
      <c r="G9320" s="66"/>
      <c r="J9320" s="65"/>
      <c r="K9320" s="65"/>
      <c r="L9320" s="66"/>
      <c r="M9320" s="65"/>
      <c r="N9320" s="65"/>
      <c r="O9320" s="65"/>
      <c r="P9320" s="66"/>
      <c r="Q9320" s="31">
        <f t="shared" si="290"/>
        <v>9999</v>
      </c>
      <c r="R9320" s="31" t="str">
        <f t="shared" si="291"/>
        <v/>
      </c>
      <c r="S9320" s="29">
        <f>IF($Q9320&lt;Parâmetros!$E$19,$G9320-1,$G9320)</f>
        <v>0</v>
      </c>
    </row>
    <row r="9321" spans="1:19" x14ac:dyDescent="0.25">
      <c r="A9321" s="116"/>
      <c r="B9321" s="65"/>
      <c r="C9321" s="65"/>
      <c r="D9321" s="66"/>
      <c r="E9321" s="67"/>
      <c r="F9321" s="65"/>
      <c r="G9321" s="66"/>
      <c r="J9321" s="65"/>
      <c r="K9321" s="65"/>
      <c r="L9321" s="66"/>
      <c r="M9321" s="65"/>
      <c r="N9321" s="65"/>
      <c r="O9321" s="65"/>
      <c r="P9321" s="66"/>
      <c r="Q9321" s="31">
        <f t="shared" si="290"/>
        <v>9999</v>
      </c>
      <c r="R9321" s="31" t="str">
        <f t="shared" si="291"/>
        <v/>
      </c>
      <c r="S9321" s="29">
        <f>IF($Q9321&lt;Parâmetros!$E$19,$G9321-1,$G9321)</f>
        <v>0</v>
      </c>
    </row>
    <row r="9322" spans="1:19" x14ac:dyDescent="0.25">
      <c r="A9322" s="116"/>
      <c r="B9322" s="65"/>
      <c r="C9322" s="65"/>
      <c r="D9322" s="66"/>
      <c r="E9322" s="67"/>
      <c r="F9322" s="65"/>
      <c r="G9322" s="66"/>
      <c r="J9322" s="65"/>
      <c r="K9322" s="65"/>
      <c r="L9322" s="66"/>
      <c r="M9322" s="65"/>
      <c r="N9322" s="65"/>
      <c r="O9322" s="65"/>
      <c r="P9322" s="66"/>
      <c r="Q9322" s="31">
        <f t="shared" si="290"/>
        <v>9999</v>
      </c>
      <c r="R9322" s="31" t="str">
        <f t="shared" si="291"/>
        <v/>
      </c>
      <c r="S9322" s="29">
        <f>IF($Q9322&lt;Parâmetros!$E$19,$G9322-1,$G9322)</f>
        <v>0</v>
      </c>
    </row>
    <row r="9323" spans="1:19" x14ac:dyDescent="0.25">
      <c r="A9323" s="116"/>
      <c r="B9323" s="65"/>
      <c r="C9323" s="65"/>
      <c r="D9323" s="66"/>
      <c r="E9323" s="67"/>
      <c r="F9323" s="65"/>
      <c r="G9323" s="66"/>
      <c r="J9323" s="65"/>
      <c r="K9323" s="65"/>
      <c r="L9323" s="66"/>
      <c r="M9323" s="65"/>
      <c r="N9323" s="65"/>
      <c r="O9323" s="65"/>
      <c r="P9323" s="66"/>
      <c r="Q9323" s="31">
        <f t="shared" si="290"/>
        <v>9999</v>
      </c>
      <c r="R9323" s="31" t="str">
        <f t="shared" si="291"/>
        <v/>
      </c>
      <c r="S9323" s="29">
        <f>IF($Q9323&lt;Parâmetros!$E$19,$G9323-1,$G9323)</f>
        <v>0</v>
      </c>
    </row>
    <row r="9324" spans="1:19" x14ac:dyDescent="0.25">
      <c r="A9324" s="116"/>
      <c r="B9324" s="65"/>
      <c r="C9324" s="65"/>
      <c r="D9324" s="66"/>
      <c r="E9324" s="67"/>
      <c r="F9324" s="65"/>
      <c r="G9324" s="66"/>
      <c r="J9324" s="65"/>
      <c r="K9324" s="65"/>
      <c r="L9324" s="66"/>
      <c r="M9324" s="65"/>
      <c r="N9324" s="65"/>
      <c r="O9324" s="65"/>
      <c r="P9324" s="66"/>
      <c r="Q9324" s="31">
        <f t="shared" si="290"/>
        <v>9999</v>
      </c>
      <c r="R9324" s="31" t="str">
        <f t="shared" si="291"/>
        <v/>
      </c>
      <c r="S9324" s="29">
        <f>IF($Q9324&lt;Parâmetros!$E$19,$G9324-1,$G9324)</f>
        <v>0</v>
      </c>
    </row>
    <row r="9325" spans="1:19" x14ac:dyDescent="0.25">
      <c r="A9325" s="116"/>
      <c r="B9325" s="65"/>
      <c r="C9325" s="65"/>
      <c r="D9325" s="66"/>
      <c r="E9325" s="67"/>
      <c r="F9325" s="65"/>
      <c r="G9325" s="66"/>
      <c r="J9325" s="65"/>
      <c r="K9325" s="65"/>
      <c r="L9325" s="66"/>
      <c r="M9325" s="65"/>
      <c r="N9325" s="65"/>
      <c r="O9325" s="65"/>
      <c r="P9325" s="66"/>
      <c r="Q9325" s="31">
        <f t="shared" si="290"/>
        <v>9999</v>
      </c>
      <c r="R9325" s="31" t="str">
        <f t="shared" si="291"/>
        <v/>
      </c>
      <c r="S9325" s="29">
        <f>IF($Q9325&lt;Parâmetros!$E$19,$G9325-1,$G9325)</f>
        <v>0</v>
      </c>
    </row>
    <row r="9326" spans="1:19" x14ac:dyDescent="0.25">
      <c r="A9326" s="116"/>
      <c r="B9326" s="65"/>
      <c r="C9326" s="65"/>
      <c r="D9326" s="66"/>
      <c r="E9326" s="67"/>
      <c r="F9326" s="65"/>
      <c r="G9326" s="66"/>
      <c r="J9326" s="65"/>
      <c r="K9326" s="65"/>
      <c r="L9326" s="66"/>
      <c r="M9326" s="65"/>
      <c r="N9326" s="65"/>
      <c r="O9326" s="65"/>
      <c r="P9326" s="66"/>
      <c r="Q9326" s="31">
        <f t="shared" si="290"/>
        <v>9999</v>
      </c>
      <c r="R9326" s="31" t="str">
        <f t="shared" si="291"/>
        <v/>
      </c>
      <c r="S9326" s="29">
        <f>IF($Q9326&lt;Parâmetros!$E$19,$G9326-1,$G9326)</f>
        <v>0</v>
      </c>
    </row>
    <row r="9327" spans="1:19" x14ac:dyDescent="0.25">
      <c r="A9327" s="116"/>
      <c r="B9327" s="65"/>
      <c r="C9327" s="65"/>
      <c r="D9327" s="66"/>
      <c r="E9327" s="67"/>
      <c r="F9327" s="65"/>
      <c r="G9327" s="66"/>
      <c r="J9327" s="65"/>
      <c r="K9327" s="65"/>
      <c r="L9327" s="66"/>
      <c r="M9327" s="65"/>
      <c r="N9327" s="65"/>
      <c r="O9327" s="65"/>
      <c r="P9327" s="66"/>
      <c r="Q9327" s="31">
        <f t="shared" si="290"/>
        <v>9999</v>
      </c>
      <c r="R9327" s="31" t="str">
        <f t="shared" si="291"/>
        <v/>
      </c>
      <c r="S9327" s="29">
        <f>IF($Q9327&lt;Parâmetros!$E$19,$G9327-1,$G9327)</f>
        <v>0</v>
      </c>
    </row>
    <row r="9328" spans="1:19" x14ac:dyDescent="0.25">
      <c r="A9328" s="116"/>
      <c r="B9328" s="65"/>
      <c r="C9328" s="65"/>
      <c r="D9328" s="66"/>
      <c r="E9328" s="67"/>
      <c r="F9328" s="65"/>
      <c r="G9328" s="66"/>
      <c r="J9328" s="65"/>
      <c r="K9328" s="65"/>
      <c r="L9328" s="66"/>
      <c r="M9328" s="65"/>
      <c r="N9328" s="65"/>
      <c r="O9328" s="65"/>
      <c r="P9328" s="66"/>
      <c r="Q9328" s="31">
        <f t="shared" si="290"/>
        <v>9999</v>
      </c>
      <c r="R9328" s="31" t="str">
        <f t="shared" si="291"/>
        <v/>
      </c>
      <c r="S9328" s="29">
        <f>IF($Q9328&lt;Parâmetros!$E$19,$G9328-1,$G9328)</f>
        <v>0</v>
      </c>
    </row>
    <row r="9329" spans="1:19" x14ac:dyDescent="0.25">
      <c r="A9329" s="116"/>
      <c r="B9329" s="65"/>
      <c r="C9329" s="65"/>
      <c r="D9329" s="66"/>
      <c r="E9329" s="67"/>
      <c r="F9329" s="65"/>
      <c r="G9329" s="66"/>
      <c r="J9329" s="65"/>
      <c r="K9329" s="65"/>
      <c r="L9329" s="66"/>
      <c r="M9329" s="65"/>
      <c r="N9329" s="65"/>
      <c r="O9329" s="65"/>
      <c r="P9329" s="66"/>
      <c r="Q9329" s="31">
        <f t="shared" si="290"/>
        <v>9999</v>
      </c>
      <c r="R9329" s="31" t="str">
        <f t="shared" si="291"/>
        <v/>
      </c>
      <c r="S9329" s="29">
        <f>IF($Q9329&lt;Parâmetros!$E$19,$G9329-1,$G9329)</f>
        <v>0</v>
      </c>
    </row>
    <row r="9330" spans="1:19" x14ac:dyDescent="0.25">
      <c r="A9330" s="116"/>
      <c r="B9330" s="65"/>
      <c r="C9330" s="65"/>
      <c r="D9330" s="66"/>
      <c r="E9330" s="67"/>
      <c r="F9330" s="65"/>
      <c r="G9330" s="66"/>
      <c r="J9330" s="65"/>
      <c r="K9330" s="65"/>
      <c r="L9330" s="66"/>
      <c r="M9330" s="65"/>
      <c r="N9330" s="65"/>
      <c r="O9330" s="65"/>
      <c r="P9330" s="66"/>
      <c r="Q9330" s="31">
        <f t="shared" si="290"/>
        <v>9999</v>
      </c>
      <c r="R9330" s="31" t="str">
        <f t="shared" si="291"/>
        <v/>
      </c>
      <c r="S9330" s="29">
        <f>IF($Q9330&lt;Parâmetros!$E$19,$G9330-1,$G9330)</f>
        <v>0</v>
      </c>
    </row>
    <row r="9331" spans="1:19" x14ac:dyDescent="0.25">
      <c r="A9331" s="116"/>
      <c r="B9331" s="65"/>
      <c r="C9331" s="65"/>
      <c r="D9331" s="66"/>
      <c r="E9331" s="67"/>
      <c r="F9331" s="65"/>
      <c r="G9331" s="66"/>
      <c r="J9331" s="65"/>
      <c r="K9331" s="65"/>
      <c r="L9331" s="66"/>
      <c r="M9331" s="65"/>
      <c r="N9331" s="65"/>
      <c r="O9331" s="65"/>
      <c r="P9331" s="66"/>
      <c r="Q9331" s="31">
        <f t="shared" si="290"/>
        <v>9999</v>
      </c>
      <c r="R9331" s="31" t="str">
        <f t="shared" si="291"/>
        <v/>
      </c>
      <c r="S9331" s="29">
        <f>IF($Q9331&lt;Parâmetros!$E$19,$G9331-1,$G9331)</f>
        <v>0</v>
      </c>
    </row>
    <row r="9332" spans="1:19" x14ac:dyDescent="0.25">
      <c r="A9332" s="116"/>
      <c r="B9332" s="65"/>
      <c r="C9332" s="65"/>
      <c r="D9332" s="66"/>
      <c r="E9332" s="67"/>
      <c r="F9332" s="65"/>
      <c r="G9332" s="66"/>
      <c r="J9332" s="65"/>
      <c r="K9332" s="65"/>
      <c r="L9332" s="66"/>
      <c r="M9332" s="65"/>
      <c r="N9332" s="65"/>
      <c r="O9332" s="65"/>
      <c r="P9332" s="66"/>
      <c r="Q9332" s="31">
        <f t="shared" si="290"/>
        <v>9999</v>
      </c>
      <c r="R9332" s="31" t="str">
        <f t="shared" si="291"/>
        <v/>
      </c>
      <c r="S9332" s="29">
        <f>IF($Q9332&lt;Parâmetros!$E$19,$G9332-1,$G9332)</f>
        <v>0</v>
      </c>
    </row>
    <row r="9333" spans="1:19" x14ac:dyDescent="0.25">
      <c r="A9333" s="116"/>
      <c r="B9333" s="65"/>
      <c r="C9333" s="65"/>
      <c r="D9333" s="66"/>
      <c r="E9333" s="67"/>
      <c r="F9333" s="65"/>
      <c r="G9333" s="66"/>
      <c r="J9333" s="65"/>
      <c r="K9333" s="65"/>
      <c r="L9333" s="66"/>
      <c r="M9333" s="65"/>
      <c r="N9333" s="65"/>
      <c r="O9333" s="65"/>
      <c r="P9333" s="66"/>
      <c r="Q9333" s="31">
        <f t="shared" si="290"/>
        <v>9999</v>
      </c>
      <c r="R9333" s="31" t="str">
        <f t="shared" si="291"/>
        <v/>
      </c>
      <c r="S9333" s="29">
        <f>IF($Q9333&lt;Parâmetros!$E$19,$G9333-1,$G9333)</f>
        <v>0</v>
      </c>
    </row>
    <row r="9334" spans="1:19" x14ac:dyDescent="0.25">
      <c r="A9334" s="116"/>
      <c r="B9334" s="65"/>
      <c r="C9334" s="65"/>
      <c r="D9334" s="66"/>
      <c r="E9334" s="67"/>
      <c r="F9334" s="65"/>
      <c r="G9334" s="66"/>
      <c r="J9334" s="65"/>
      <c r="K9334" s="65"/>
      <c r="L9334" s="66"/>
      <c r="M9334" s="65"/>
      <c r="N9334" s="65"/>
      <c r="O9334" s="65"/>
      <c r="P9334" s="66"/>
      <c r="Q9334" s="31">
        <f t="shared" si="290"/>
        <v>9999</v>
      </c>
      <c r="R9334" s="31" t="str">
        <f t="shared" si="291"/>
        <v/>
      </c>
      <c r="S9334" s="29">
        <f>IF($Q9334&lt;Parâmetros!$E$19,$G9334-1,$G9334)</f>
        <v>0</v>
      </c>
    </row>
    <row r="9335" spans="1:19" x14ac:dyDescent="0.25">
      <c r="A9335" s="116"/>
      <c r="B9335" s="65"/>
      <c r="C9335" s="65"/>
      <c r="D9335" s="66"/>
      <c r="E9335" s="67"/>
      <c r="F9335" s="65"/>
      <c r="G9335" s="66"/>
      <c r="J9335" s="65"/>
      <c r="K9335" s="65"/>
      <c r="L9335" s="66"/>
      <c r="M9335" s="65"/>
      <c r="N9335" s="65"/>
      <c r="O9335" s="65"/>
      <c r="P9335" s="66"/>
      <c r="Q9335" s="31">
        <f t="shared" si="290"/>
        <v>9999</v>
      </c>
      <c r="R9335" s="31" t="str">
        <f t="shared" si="291"/>
        <v/>
      </c>
      <c r="S9335" s="29">
        <f>IF($Q9335&lt;Parâmetros!$E$19,$G9335-1,$G9335)</f>
        <v>0</v>
      </c>
    </row>
    <row r="9336" spans="1:19" x14ac:dyDescent="0.25">
      <c r="A9336" s="116"/>
      <c r="B9336" s="65"/>
      <c r="C9336" s="65"/>
      <c r="D9336" s="66"/>
      <c r="E9336" s="67"/>
      <c r="F9336" s="65"/>
      <c r="G9336" s="66"/>
      <c r="J9336" s="65"/>
      <c r="K9336" s="65"/>
      <c r="L9336" s="66"/>
      <c r="M9336" s="65"/>
      <c r="N9336" s="65"/>
      <c r="O9336" s="65"/>
      <c r="P9336" s="66"/>
      <c r="Q9336" s="31">
        <f t="shared" si="290"/>
        <v>9999</v>
      </c>
      <c r="R9336" s="31" t="str">
        <f t="shared" si="291"/>
        <v/>
      </c>
      <c r="S9336" s="29">
        <f>IF($Q9336&lt;Parâmetros!$E$19,$G9336-1,$G9336)</f>
        <v>0</v>
      </c>
    </row>
    <row r="9337" spans="1:19" x14ac:dyDescent="0.25">
      <c r="A9337" s="116"/>
      <c r="B9337" s="65"/>
      <c r="C9337" s="65"/>
      <c r="D9337" s="66"/>
      <c r="E9337" s="67"/>
      <c r="F9337" s="65"/>
      <c r="G9337" s="66"/>
      <c r="J9337" s="65"/>
      <c r="K9337" s="65"/>
      <c r="L9337" s="66"/>
      <c r="M9337" s="65"/>
      <c r="N9337" s="65"/>
      <c r="O9337" s="65"/>
      <c r="P9337" s="66"/>
      <c r="Q9337" s="31">
        <f t="shared" si="290"/>
        <v>9999</v>
      </c>
      <c r="R9337" s="31" t="str">
        <f t="shared" si="291"/>
        <v/>
      </c>
      <c r="S9337" s="29">
        <f>IF($Q9337&lt;Parâmetros!$E$19,$G9337-1,$G9337)</f>
        <v>0</v>
      </c>
    </row>
    <row r="9338" spans="1:19" x14ac:dyDescent="0.25">
      <c r="A9338" s="116"/>
      <c r="B9338" s="65"/>
      <c r="C9338" s="65"/>
      <c r="D9338" s="66"/>
      <c r="E9338" s="67"/>
      <c r="F9338" s="65"/>
      <c r="G9338" s="66"/>
      <c r="J9338" s="65"/>
      <c r="K9338" s="65"/>
      <c r="L9338" s="66"/>
      <c r="M9338" s="65"/>
      <c r="N9338" s="65"/>
      <c r="O9338" s="65"/>
      <c r="P9338" s="66"/>
      <c r="Q9338" s="31">
        <f t="shared" si="290"/>
        <v>9999</v>
      </c>
      <c r="R9338" s="31" t="str">
        <f t="shared" si="291"/>
        <v/>
      </c>
      <c r="S9338" s="29">
        <f>IF($Q9338&lt;Parâmetros!$E$19,$G9338-1,$G9338)</f>
        <v>0</v>
      </c>
    </row>
    <row r="9339" spans="1:19" x14ac:dyDescent="0.25">
      <c r="A9339" s="116"/>
      <c r="B9339" s="65"/>
      <c r="C9339" s="65"/>
      <c r="D9339" s="66"/>
      <c r="E9339" s="67"/>
      <c r="F9339" s="65"/>
      <c r="G9339" s="66"/>
      <c r="J9339" s="65"/>
      <c r="K9339" s="65"/>
      <c r="L9339" s="66"/>
      <c r="M9339" s="65"/>
      <c r="N9339" s="65"/>
      <c r="O9339" s="65"/>
      <c r="P9339" s="66"/>
      <c r="Q9339" s="31">
        <f t="shared" si="290"/>
        <v>9999</v>
      </c>
      <c r="R9339" s="31" t="str">
        <f t="shared" si="291"/>
        <v/>
      </c>
      <c r="S9339" s="29">
        <f>IF($Q9339&lt;Parâmetros!$E$19,$G9339-1,$G9339)</f>
        <v>0</v>
      </c>
    </row>
    <row r="9340" spans="1:19" x14ac:dyDescent="0.25">
      <c r="A9340" s="116"/>
      <c r="B9340" s="65"/>
      <c r="C9340" s="65"/>
      <c r="D9340" s="66"/>
      <c r="E9340" s="67"/>
      <c r="F9340" s="65"/>
      <c r="G9340" s="66"/>
      <c r="J9340" s="65"/>
      <c r="K9340" s="65"/>
      <c r="L9340" s="66"/>
      <c r="M9340" s="65"/>
      <c r="N9340" s="65"/>
      <c r="O9340" s="65"/>
      <c r="P9340" s="66"/>
      <c r="Q9340" s="31">
        <f t="shared" ref="Q9340:Q9403" si="292">IFERROR(VALUE(LEFT($J9340,2))*60+VALUE(MID($J9340,4,2)),9999)</f>
        <v>9999</v>
      </c>
      <c r="R9340" s="31" t="str">
        <f t="shared" ref="R9340:R9403" si="293">IFERROR(VALUE(LEFT($K9340,2))*60+VALUE(MID($K9340,4,2)),"")</f>
        <v/>
      </c>
      <c r="S9340" s="29">
        <f>IF($Q9340&lt;Parâmetros!$E$19,$G9340-1,$G9340)</f>
        <v>0</v>
      </c>
    </row>
    <row r="9341" spans="1:19" x14ac:dyDescent="0.25">
      <c r="A9341" s="116"/>
      <c r="B9341" s="65"/>
      <c r="C9341" s="65"/>
      <c r="D9341" s="66"/>
      <c r="E9341" s="67"/>
      <c r="F9341" s="65"/>
      <c r="G9341" s="66"/>
      <c r="J9341" s="65"/>
      <c r="K9341" s="65"/>
      <c r="L9341" s="66"/>
      <c r="M9341" s="65"/>
      <c r="N9341" s="65"/>
      <c r="O9341" s="65"/>
      <c r="P9341" s="66"/>
      <c r="Q9341" s="31">
        <f t="shared" si="292"/>
        <v>9999</v>
      </c>
      <c r="R9341" s="31" t="str">
        <f t="shared" si="293"/>
        <v/>
      </c>
      <c r="S9341" s="29">
        <f>IF($Q9341&lt;Parâmetros!$E$19,$G9341-1,$G9341)</f>
        <v>0</v>
      </c>
    </row>
    <row r="9342" spans="1:19" x14ac:dyDescent="0.25">
      <c r="A9342" s="116"/>
      <c r="B9342" s="65"/>
      <c r="C9342" s="65"/>
      <c r="D9342" s="66"/>
      <c r="E9342" s="67"/>
      <c r="F9342" s="65"/>
      <c r="G9342" s="66"/>
      <c r="J9342" s="65"/>
      <c r="K9342" s="65"/>
      <c r="L9342" s="66"/>
      <c r="M9342" s="65"/>
      <c r="N9342" s="65"/>
      <c r="O9342" s="65"/>
      <c r="P9342" s="66"/>
      <c r="Q9342" s="31">
        <f t="shared" si="292"/>
        <v>9999</v>
      </c>
      <c r="R9342" s="31" t="str">
        <f t="shared" si="293"/>
        <v/>
      </c>
      <c r="S9342" s="29">
        <f>IF($Q9342&lt;Parâmetros!$E$19,$G9342-1,$G9342)</f>
        <v>0</v>
      </c>
    </row>
    <row r="9343" spans="1:19" x14ac:dyDescent="0.25">
      <c r="A9343" s="116"/>
      <c r="B9343" s="65"/>
      <c r="C9343" s="65"/>
      <c r="D9343" s="66"/>
      <c r="E9343" s="67"/>
      <c r="F9343" s="65"/>
      <c r="G9343" s="66"/>
      <c r="J9343" s="65"/>
      <c r="K9343" s="65"/>
      <c r="L9343" s="66"/>
      <c r="M9343" s="65"/>
      <c r="N9343" s="65"/>
      <c r="O9343" s="65"/>
      <c r="P9343" s="66"/>
      <c r="Q9343" s="31">
        <f t="shared" si="292"/>
        <v>9999</v>
      </c>
      <c r="R9343" s="31" t="str">
        <f t="shared" si="293"/>
        <v/>
      </c>
      <c r="S9343" s="29">
        <f>IF($Q9343&lt;Parâmetros!$E$19,$G9343-1,$G9343)</f>
        <v>0</v>
      </c>
    </row>
    <row r="9344" spans="1:19" x14ac:dyDescent="0.25">
      <c r="A9344" s="116"/>
      <c r="B9344" s="65"/>
      <c r="C9344" s="65"/>
      <c r="D9344" s="66"/>
      <c r="E9344" s="67"/>
      <c r="F9344" s="65"/>
      <c r="G9344" s="66"/>
      <c r="J9344" s="65"/>
      <c r="K9344" s="65"/>
      <c r="L9344" s="66"/>
      <c r="M9344" s="65"/>
      <c r="N9344" s="65"/>
      <c r="O9344" s="65"/>
      <c r="P9344" s="66"/>
      <c r="Q9344" s="31">
        <f t="shared" si="292"/>
        <v>9999</v>
      </c>
      <c r="R9344" s="31" t="str">
        <f t="shared" si="293"/>
        <v/>
      </c>
      <c r="S9344" s="29">
        <f>IF($Q9344&lt;Parâmetros!$E$19,$G9344-1,$G9344)</f>
        <v>0</v>
      </c>
    </row>
    <row r="9345" spans="1:19" x14ac:dyDescent="0.25">
      <c r="A9345" s="116"/>
      <c r="B9345" s="65"/>
      <c r="C9345" s="65"/>
      <c r="D9345" s="66"/>
      <c r="E9345" s="67"/>
      <c r="F9345" s="65"/>
      <c r="G9345" s="66"/>
      <c r="J9345" s="65"/>
      <c r="K9345" s="65"/>
      <c r="L9345" s="66"/>
      <c r="M9345" s="65"/>
      <c r="N9345" s="65"/>
      <c r="O9345" s="65"/>
      <c r="P9345" s="66"/>
      <c r="Q9345" s="31">
        <f t="shared" si="292"/>
        <v>9999</v>
      </c>
      <c r="R9345" s="31" t="str">
        <f t="shared" si="293"/>
        <v/>
      </c>
      <c r="S9345" s="29">
        <f>IF($Q9345&lt;Parâmetros!$E$19,$G9345-1,$G9345)</f>
        <v>0</v>
      </c>
    </row>
    <row r="9346" spans="1:19" x14ac:dyDescent="0.25">
      <c r="A9346" s="116"/>
      <c r="B9346" s="65"/>
      <c r="C9346" s="65"/>
      <c r="D9346" s="66"/>
      <c r="E9346" s="67"/>
      <c r="F9346" s="65"/>
      <c r="G9346" s="66"/>
      <c r="J9346" s="65"/>
      <c r="K9346" s="65"/>
      <c r="L9346" s="66"/>
      <c r="M9346" s="65"/>
      <c r="N9346" s="65"/>
      <c r="O9346" s="65"/>
      <c r="P9346" s="66"/>
      <c r="Q9346" s="31">
        <f t="shared" si="292"/>
        <v>9999</v>
      </c>
      <c r="R9346" s="31" t="str">
        <f t="shared" si="293"/>
        <v/>
      </c>
      <c r="S9346" s="29">
        <f>IF($Q9346&lt;Parâmetros!$E$19,$G9346-1,$G9346)</f>
        <v>0</v>
      </c>
    </row>
    <row r="9347" spans="1:19" x14ac:dyDescent="0.25">
      <c r="A9347" s="116"/>
      <c r="B9347" s="65"/>
      <c r="C9347" s="65"/>
      <c r="D9347" s="66"/>
      <c r="E9347" s="67"/>
      <c r="F9347" s="65"/>
      <c r="G9347" s="66"/>
      <c r="J9347" s="65"/>
      <c r="K9347" s="65"/>
      <c r="L9347" s="66"/>
      <c r="M9347" s="65"/>
      <c r="N9347" s="65"/>
      <c r="O9347" s="65"/>
      <c r="P9347" s="66"/>
      <c r="Q9347" s="31">
        <f t="shared" si="292"/>
        <v>9999</v>
      </c>
      <c r="R9347" s="31" t="str">
        <f t="shared" si="293"/>
        <v/>
      </c>
      <c r="S9347" s="29">
        <f>IF($Q9347&lt;Parâmetros!$E$19,$G9347-1,$G9347)</f>
        <v>0</v>
      </c>
    </row>
    <row r="9348" spans="1:19" x14ac:dyDescent="0.25">
      <c r="A9348" s="116"/>
      <c r="B9348" s="65"/>
      <c r="C9348" s="65"/>
      <c r="D9348" s="66"/>
      <c r="E9348" s="67"/>
      <c r="F9348" s="65"/>
      <c r="G9348" s="66"/>
      <c r="J9348" s="65"/>
      <c r="K9348" s="65"/>
      <c r="L9348" s="66"/>
      <c r="M9348" s="65"/>
      <c r="N9348" s="65"/>
      <c r="O9348" s="65"/>
      <c r="P9348" s="66"/>
      <c r="Q9348" s="31">
        <f t="shared" si="292"/>
        <v>9999</v>
      </c>
      <c r="R9348" s="31" t="str">
        <f t="shared" si="293"/>
        <v/>
      </c>
      <c r="S9348" s="29">
        <f>IF($Q9348&lt;Parâmetros!$E$19,$G9348-1,$G9348)</f>
        <v>0</v>
      </c>
    </row>
    <row r="9349" spans="1:19" x14ac:dyDescent="0.25">
      <c r="A9349" s="116"/>
      <c r="B9349" s="65"/>
      <c r="C9349" s="65"/>
      <c r="D9349" s="66"/>
      <c r="E9349" s="67"/>
      <c r="F9349" s="65"/>
      <c r="G9349" s="66"/>
      <c r="J9349" s="65"/>
      <c r="K9349" s="65"/>
      <c r="L9349" s="66"/>
      <c r="M9349" s="65"/>
      <c r="N9349" s="65"/>
      <c r="O9349" s="65"/>
      <c r="P9349" s="66"/>
      <c r="Q9349" s="31">
        <f t="shared" si="292"/>
        <v>9999</v>
      </c>
      <c r="R9349" s="31" t="str">
        <f t="shared" si="293"/>
        <v/>
      </c>
      <c r="S9349" s="29">
        <f>IF($Q9349&lt;Parâmetros!$E$19,$G9349-1,$G9349)</f>
        <v>0</v>
      </c>
    </row>
    <row r="9350" spans="1:19" x14ac:dyDescent="0.25">
      <c r="A9350" s="116"/>
      <c r="B9350" s="65"/>
      <c r="C9350" s="65"/>
      <c r="D9350" s="66"/>
      <c r="E9350" s="67"/>
      <c r="F9350" s="65"/>
      <c r="G9350" s="66"/>
      <c r="J9350" s="65"/>
      <c r="K9350" s="65"/>
      <c r="L9350" s="66"/>
      <c r="M9350" s="65"/>
      <c r="N9350" s="65"/>
      <c r="O9350" s="65"/>
      <c r="P9350" s="66"/>
      <c r="Q9350" s="31">
        <f t="shared" si="292"/>
        <v>9999</v>
      </c>
      <c r="R9350" s="31" t="str">
        <f t="shared" si="293"/>
        <v/>
      </c>
      <c r="S9350" s="29">
        <f>IF($Q9350&lt;Parâmetros!$E$19,$G9350-1,$G9350)</f>
        <v>0</v>
      </c>
    </row>
    <row r="9351" spans="1:19" x14ac:dyDescent="0.25">
      <c r="A9351" s="116"/>
      <c r="B9351" s="65"/>
      <c r="C9351" s="65"/>
      <c r="D9351" s="66"/>
      <c r="E9351" s="67"/>
      <c r="F9351" s="65"/>
      <c r="G9351" s="66"/>
      <c r="J9351" s="65"/>
      <c r="K9351" s="65"/>
      <c r="L9351" s="66"/>
      <c r="M9351" s="65"/>
      <c r="N9351" s="65"/>
      <c r="O9351" s="65"/>
      <c r="P9351" s="66"/>
      <c r="Q9351" s="31">
        <f t="shared" si="292"/>
        <v>9999</v>
      </c>
      <c r="R9351" s="31" t="str">
        <f t="shared" si="293"/>
        <v/>
      </c>
      <c r="S9351" s="29">
        <f>IF($Q9351&lt;Parâmetros!$E$19,$G9351-1,$G9351)</f>
        <v>0</v>
      </c>
    </row>
    <row r="9352" spans="1:19" x14ac:dyDescent="0.25">
      <c r="A9352" s="116"/>
      <c r="B9352" s="65"/>
      <c r="C9352" s="65"/>
      <c r="D9352" s="66"/>
      <c r="E9352" s="67"/>
      <c r="F9352" s="65"/>
      <c r="G9352" s="66"/>
      <c r="J9352" s="65"/>
      <c r="K9352" s="65"/>
      <c r="L9352" s="66"/>
      <c r="M9352" s="65"/>
      <c r="N9352" s="65"/>
      <c r="O9352" s="65"/>
      <c r="P9352" s="66"/>
      <c r="Q9352" s="31">
        <f t="shared" si="292"/>
        <v>9999</v>
      </c>
      <c r="R9352" s="31" t="str">
        <f t="shared" si="293"/>
        <v/>
      </c>
      <c r="S9352" s="29">
        <f>IF($Q9352&lt;Parâmetros!$E$19,$G9352-1,$G9352)</f>
        <v>0</v>
      </c>
    </row>
    <row r="9353" spans="1:19" x14ac:dyDescent="0.25">
      <c r="A9353" s="116"/>
      <c r="B9353" s="65"/>
      <c r="C9353" s="65"/>
      <c r="D9353" s="66"/>
      <c r="E9353" s="67"/>
      <c r="F9353" s="65"/>
      <c r="G9353" s="66"/>
      <c r="J9353" s="65"/>
      <c r="K9353" s="65"/>
      <c r="L9353" s="66"/>
      <c r="M9353" s="65"/>
      <c r="N9353" s="65"/>
      <c r="O9353" s="65"/>
      <c r="P9353" s="66"/>
      <c r="Q9353" s="31">
        <f t="shared" si="292"/>
        <v>9999</v>
      </c>
      <c r="R9353" s="31" t="str">
        <f t="shared" si="293"/>
        <v/>
      </c>
      <c r="S9353" s="29">
        <f>IF($Q9353&lt;Parâmetros!$E$19,$G9353-1,$G9353)</f>
        <v>0</v>
      </c>
    </row>
    <row r="9354" spans="1:19" x14ac:dyDescent="0.25">
      <c r="A9354" s="116"/>
      <c r="B9354" s="65"/>
      <c r="C9354" s="65"/>
      <c r="D9354" s="66"/>
      <c r="E9354" s="67"/>
      <c r="F9354" s="65"/>
      <c r="G9354" s="66"/>
      <c r="J9354" s="65"/>
      <c r="K9354" s="65"/>
      <c r="L9354" s="66"/>
      <c r="M9354" s="65"/>
      <c r="N9354" s="65"/>
      <c r="O9354" s="65"/>
      <c r="P9354" s="66"/>
      <c r="Q9354" s="31">
        <f t="shared" si="292"/>
        <v>9999</v>
      </c>
      <c r="R9354" s="31" t="str">
        <f t="shared" si="293"/>
        <v/>
      </c>
      <c r="S9354" s="29">
        <f>IF($Q9354&lt;Parâmetros!$E$19,$G9354-1,$G9354)</f>
        <v>0</v>
      </c>
    </row>
    <row r="9355" spans="1:19" x14ac:dyDescent="0.25">
      <c r="A9355" s="116"/>
      <c r="B9355" s="65"/>
      <c r="C9355" s="65"/>
      <c r="D9355" s="66"/>
      <c r="E9355" s="67"/>
      <c r="F9355" s="65"/>
      <c r="G9355" s="66"/>
      <c r="J9355" s="65"/>
      <c r="K9355" s="65"/>
      <c r="L9355" s="66"/>
      <c r="M9355" s="65"/>
      <c r="O9355" s="65"/>
      <c r="P9355" s="66"/>
      <c r="Q9355" s="31">
        <f t="shared" si="292"/>
        <v>9999</v>
      </c>
      <c r="R9355" s="31" t="str">
        <f t="shared" si="293"/>
        <v/>
      </c>
      <c r="S9355" s="29">
        <f>IF($Q9355&lt;Parâmetros!$E$19,$G9355-1,$G9355)</f>
        <v>0</v>
      </c>
    </row>
    <row r="9356" spans="1:19" x14ac:dyDescent="0.25">
      <c r="A9356" s="116"/>
      <c r="B9356" s="65"/>
      <c r="C9356" s="65"/>
      <c r="D9356" s="66"/>
      <c r="E9356" s="67"/>
      <c r="F9356" s="65"/>
      <c r="G9356" s="66"/>
      <c r="J9356" s="65"/>
      <c r="K9356" s="65"/>
      <c r="L9356" s="66"/>
      <c r="M9356" s="65"/>
      <c r="O9356" s="65"/>
      <c r="P9356" s="66"/>
      <c r="Q9356" s="31">
        <f t="shared" si="292"/>
        <v>9999</v>
      </c>
      <c r="R9356" s="31" t="str">
        <f t="shared" si="293"/>
        <v/>
      </c>
      <c r="S9356" s="29">
        <f>IF($Q9356&lt;Parâmetros!$E$19,$G9356-1,$G9356)</f>
        <v>0</v>
      </c>
    </row>
    <row r="9357" spans="1:19" x14ac:dyDescent="0.25">
      <c r="A9357" s="116"/>
      <c r="B9357" s="65"/>
      <c r="C9357" s="65"/>
      <c r="D9357" s="66"/>
      <c r="E9357" s="67"/>
      <c r="F9357" s="65"/>
      <c r="G9357" s="66"/>
      <c r="J9357" s="65"/>
      <c r="K9357" s="65"/>
      <c r="L9357" s="66"/>
      <c r="M9357" s="65"/>
      <c r="N9357" s="65"/>
      <c r="O9357" s="65"/>
      <c r="P9357" s="66"/>
      <c r="Q9357" s="31">
        <f t="shared" si="292"/>
        <v>9999</v>
      </c>
      <c r="R9357" s="31" t="str">
        <f t="shared" si="293"/>
        <v/>
      </c>
      <c r="S9357" s="29">
        <f>IF($Q9357&lt;Parâmetros!$E$19,$G9357-1,$G9357)</f>
        <v>0</v>
      </c>
    </row>
    <row r="9358" spans="1:19" x14ac:dyDescent="0.25">
      <c r="A9358" s="116"/>
      <c r="B9358" s="65"/>
      <c r="C9358" s="65"/>
      <c r="D9358" s="66"/>
      <c r="E9358" s="67"/>
      <c r="F9358" s="65"/>
      <c r="G9358" s="66"/>
      <c r="J9358" s="65"/>
      <c r="K9358" s="65"/>
      <c r="L9358" s="66"/>
      <c r="M9358" s="65"/>
      <c r="O9358" s="65"/>
      <c r="P9358" s="66"/>
      <c r="Q9358" s="31">
        <f t="shared" si="292"/>
        <v>9999</v>
      </c>
      <c r="R9358" s="31" t="str">
        <f t="shared" si="293"/>
        <v/>
      </c>
      <c r="S9358" s="29">
        <f>IF($Q9358&lt;Parâmetros!$E$19,$G9358-1,$G9358)</f>
        <v>0</v>
      </c>
    </row>
    <row r="9359" spans="1:19" x14ac:dyDescent="0.25">
      <c r="A9359" s="116"/>
      <c r="B9359" s="65"/>
      <c r="C9359" s="65"/>
      <c r="D9359" s="66"/>
      <c r="E9359" s="67"/>
      <c r="F9359" s="65"/>
      <c r="G9359" s="66"/>
      <c r="J9359" s="65"/>
      <c r="K9359" s="65"/>
      <c r="L9359" s="66"/>
      <c r="M9359" s="65"/>
      <c r="O9359" s="65"/>
      <c r="P9359" s="66"/>
      <c r="Q9359" s="31">
        <f t="shared" si="292"/>
        <v>9999</v>
      </c>
      <c r="R9359" s="31" t="str">
        <f t="shared" si="293"/>
        <v/>
      </c>
      <c r="S9359" s="29">
        <f>IF($Q9359&lt;Parâmetros!$E$19,$G9359-1,$G9359)</f>
        <v>0</v>
      </c>
    </row>
    <row r="9360" spans="1:19" x14ac:dyDescent="0.25">
      <c r="A9360" s="116"/>
      <c r="B9360" s="65"/>
      <c r="C9360" s="65"/>
      <c r="D9360" s="66"/>
      <c r="E9360" s="67"/>
      <c r="F9360" s="65"/>
      <c r="G9360" s="66"/>
      <c r="J9360" s="65"/>
      <c r="K9360" s="65"/>
      <c r="L9360" s="66"/>
      <c r="M9360" s="65"/>
      <c r="N9360" s="65"/>
      <c r="O9360" s="65"/>
      <c r="P9360" s="66"/>
      <c r="Q9360" s="31">
        <f t="shared" si="292"/>
        <v>9999</v>
      </c>
      <c r="R9360" s="31" t="str">
        <f t="shared" si="293"/>
        <v/>
      </c>
      <c r="S9360" s="29">
        <f>IF($Q9360&lt;Parâmetros!$E$19,$G9360-1,$G9360)</f>
        <v>0</v>
      </c>
    </row>
    <row r="9361" spans="1:19" x14ac:dyDescent="0.25">
      <c r="A9361" s="116"/>
      <c r="B9361" s="65"/>
      <c r="C9361" s="65"/>
      <c r="D9361" s="66"/>
      <c r="E9361" s="67"/>
      <c r="F9361" s="65"/>
      <c r="G9361" s="66"/>
      <c r="J9361" s="65"/>
      <c r="K9361" s="65"/>
      <c r="L9361" s="66"/>
      <c r="M9361" s="65"/>
      <c r="N9361" s="65"/>
      <c r="O9361" s="65"/>
      <c r="P9361" s="66"/>
      <c r="Q9361" s="31">
        <f t="shared" si="292"/>
        <v>9999</v>
      </c>
      <c r="R9361" s="31" t="str">
        <f t="shared" si="293"/>
        <v/>
      </c>
      <c r="S9361" s="29">
        <f>IF($Q9361&lt;Parâmetros!$E$19,$G9361-1,$G9361)</f>
        <v>0</v>
      </c>
    </row>
    <row r="9362" spans="1:19" x14ac:dyDescent="0.25">
      <c r="A9362" s="116"/>
      <c r="B9362" s="65"/>
      <c r="C9362" s="65"/>
      <c r="D9362" s="66"/>
      <c r="E9362" s="67"/>
      <c r="F9362" s="65"/>
      <c r="G9362" s="66"/>
      <c r="J9362" s="65"/>
      <c r="K9362" s="65"/>
      <c r="L9362" s="66"/>
      <c r="M9362" s="65"/>
      <c r="N9362" s="65"/>
      <c r="O9362" s="65"/>
      <c r="P9362" s="66"/>
      <c r="Q9362" s="31">
        <f t="shared" si="292"/>
        <v>9999</v>
      </c>
      <c r="R9362" s="31" t="str">
        <f t="shared" si="293"/>
        <v/>
      </c>
      <c r="S9362" s="29">
        <f>IF($Q9362&lt;Parâmetros!$E$19,$G9362-1,$G9362)</f>
        <v>0</v>
      </c>
    </row>
    <row r="9363" spans="1:19" x14ac:dyDescent="0.25">
      <c r="A9363" s="116"/>
      <c r="B9363" s="65"/>
      <c r="C9363" s="65"/>
      <c r="D9363" s="66"/>
      <c r="E9363" s="67"/>
      <c r="F9363" s="65"/>
      <c r="G9363" s="66"/>
      <c r="J9363" s="65"/>
      <c r="K9363" s="65"/>
      <c r="L9363" s="66"/>
      <c r="M9363" s="65"/>
      <c r="N9363" s="65"/>
      <c r="O9363" s="65"/>
      <c r="P9363" s="66"/>
      <c r="Q9363" s="31">
        <f t="shared" si="292"/>
        <v>9999</v>
      </c>
      <c r="R9363" s="31" t="str">
        <f t="shared" si="293"/>
        <v/>
      </c>
      <c r="S9363" s="29">
        <f>IF($Q9363&lt;Parâmetros!$E$19,$G9363-1,$G9363)</f>
        <v>0</v>
      </c>
    </row>
    <row r="9364" spans="1:19" x14ac:dyDescent="0.25">
      <c r="A9364" s="116"/>
      <c r="B9364" s="65"/>
      <c r="C9364" s="65"/>
      <c r="D9364" s="66"/>
      <c r="E9364" s="67"/>
      <c r="F9364" s="65"/>
      <c r="G9364" s="66"/>
      <c r="J9364" s="65"/>
      <c r="K9364" s="65"/>
      <c r="L9364" s="66"/>
      <c r="M9364" s="65"/>
      <c r="N9364" s="65"/>
      <c r="O9364" s="65"/>
      <c r="P9364" s="66"/>
      <c r="Q9364" s="31">
        <f t="shared" si="292"/>
        <v>9999</v>
      </c>
      <c r="R9364" s="31" t="str">
        <f t="shared" si="293"/>
        <v/>
      </c>
      <c r="S9364" s="29">
        <f>IF($Q9364&lt;Parâmetros!$E$19,$G9364-1,$G9364)</f>
        <v>0</v>
      </c>
    </row>
    <row r="9365" spans="1:19" x14ac:dyDescent="0.25">
      <c r="A9365" s="116"/>
      <c r="B9365" s="65"/>
      <c r="C9365" s="65"/>
      <c r="D9365" s="66"/>
      <c r="E9365" s="67"/>
      <c r="F9365" s="65"/>
      <c r="G9365" s="66"/>
      <c r="J9365" s="65"/>
      <c r="K9365" s="65"/>
      <c r="L9365" s="66"/>
      <c r="M9365" s="65"/>
      <c r="N9365" s="65"/>
      <c r="O9365" s="65"/>
      <c r="P9365" s="66"/>
      <c r="Q9365" s="31">
        <f t="shared" si="292"/>
        <v>9999</v>
      </c>
      <c r="R9365" s="31" t="str">
        <f t="shared" si="293"/>
        <v/>
      </c>
      <c r="S9365" s="29">
        <f>IF($Q9365&lt;Parâmetros!$E$19,$G9365-1,$G9365)</f>
        <v>0</v>
      </c>
    </row>
    <row r="9366" spans="1:19" x14ac:dyDescent="0.25">
      <c r="A9366" s="116"/>
      <c r="B9366" s="65"/>
      <c r="C9366" s="65"/>
      <c r="D9366" s="66"/>
      <c r="E9366" s="67"/>
      <c r="F9366" s="65"/>
      <c r="G9366" s="66"/>
      <c r="J9366" s="65"/>
      <c r="K9366" s="65"/>
      <c r="L9366" s="66"/>
      <c r="M9366" s="65"/>
      <c r="N9366" s="65"/>
      <c r="O9366" s="65"/>
      <c r="P9366" s="66"/>
      <c r="Q9366" s="31">
        <f t="shared" si="292"/>
        <v>9999</v>
      </c>
      <c r="R9366" s="31" t="str">
        <f t="shared" si="293"/>
        <v/>
      </c>
      <c r="S9366" s="29">
        <f>IF($Q9366&lt;Parâmetros!$E$19,$G9366-1,$G9366)</f>
        <v>0</v>
      </c>
    </row>
    <row r="9367" spans="1:19" x14ac:dyDescent="0.25">
      <c r="A9367" s="116"/>
      <c r="B9367" s="65"/>
      <c r="C9367" s="65"/>
      <c r="D9367" s="66"/>
      <c r="E9367" s="67"/>
      <c r="F9367" s="65"/>
      <c r="G9367" s="66"/>
      <c r="J9367" s="65"/>
      <c r="K9367" s="65"/>
      <c r="L9367" s="66"/>
      <c r="M9367" s="65"/>
      <c r="N9367" s="65"/>
      <c r="O9367" s="65"/>
      <c r="P9367" s="66"/>
      <c r="Q9367" s="31">
        <f t="shared" si="292"/>
        <v>9999</v>
      </c>
      <c r="R9367" s="31" t="str">
        <f t="shared" si="293"/>
        <v/>
      </c>
      <c r="S9367" s="29">
        <f>IF($Q9367&lt;Parâmetros!$E$19,$G9367-1,$G9367)</f>
        <v>0</v>
      </c>
    </row>
    <row r="9368" spans="1:19" x14ac:dyDescent="0.25">
      <c r="A9368" s="116"/>
      <c r="B9368" s="65"/>
      <c r="C9368" s="65"/>
      <c r="D9368" s="66"/>
      <c r="E9368" s="67"/>
      <c r="F9368" s="65"/>
      <c r="G9368" s="66"/>
      <c r="J9368" s="65"/>
      <c r="K9368" s="65"/>
      <c r="L9368" s="66"/>
      <c r="M9368" s="65"/>
      <c r="N9368" s="65"/>
      <c r="O9368" s="65"/>
      <c r="P9368" s="66"/>
      <c r="Q9368" s="31">
        <f t="shared" si="292"/>
        <v>9999</v>
      </c>
      <c r="R9368" s="31" t="str">
        <f t="shared" si="293"/>
        <v/>
      </c>
      <c r="S9368" s="29">
        <f>IF($Q9368&lt;Parâmetros!$E$19,$G9368-1,$G9368)</f>
        <v>0</v>
      </c>
    </row>
    <row r="9369" spans="1:19" x14ac:dyDescent="0.25">
      <c r="A9369" s="116"/>
      <c r="B9369" s="65"/>
      <c r="C9369" s="65"/>
      <c r="D9369" s="66"/>
      <c r="E9369" s="67"/>
      <c r="F9369" s="65"/>
      <c r="G9369" s="66"/>
      <c r="J9369" s="65"/>
      <c r="K9369" s="65"/>
      <c r="L9369" s="66"/>
      <c r="M9369" s="65"/>
      <c r="N9369" s="65"/>
      <c r="O9369" s="65"/>
      <c r="P9369" s="66"/>
      <c r="Q9369" s="31">
        <f t="shared" si="292"/>
        <v>9999</v>
      </c>
      <c r="R9369" s="31" t="str">
        <f t="shared" si="293"/>
        <v/>
      </c>
      <c r="S9369" s="29">
        <f>IF($Q9369&lt;Parâmetros!$E$19,$G9369-1,$G9369)</f>
        <v>0</v>
      </c>
    </row>
    <row r="9370" spans="1:19" x14ac:dyDescent="0.25">
      <c r="A9370" s="116"/>
      <c r="B9370" s="65"/>
      <c r="C9370" s="65"/>
      <c r="D9370" s="66"/>
      <c r="E9370" s="67"/>
      <c r="F9370" s="65"/>
      <c r="G9370" s="66"/>
      <c r="J9370" s="65"/>
      <c r="K9370" s="65"/>
      <c r="L9370" s="66"/>
      <c r="M9370" s="65"/>
      <c r="N9370" s="65"/>
      <c r="O9370" s="65"/>
      <c r="P9370" s="66"/>
      <c r="Q9370" s="31">
        <f t="shared" si="292"/>
        <v>9999</v>
      </c>
      <c r="R9370" s="31" t="str">
        <f t="shared" si="293"/>
        <v/>
      </c>
      <c r="S9370" s="29">
        <f>IF($Q9370&lt;Parâmetros!$E$19,$G9370-1,$G9370)</f>
        <v>0</v>
      </c>
    </row>
    <row r="9371" spans="1:19" x14ac:dyDescent="0.25">
      <c r="A9371" s="116"/>
      <c r="B9371" s="65"/>
      <c r="C9371" s="65"/>
      <c r="D9371" s="66"/>
      <c r="E9371" s="67"/>
      <c r="F9371" s="65"/>
      <c r="G9371" s="66"/>
      <c r="J9371" s="65"/>
      <c r="K9371" s="65"/>
      <c r="L9371" s="66"/>
      <c r="M9371" s="65"/>
      <c r="N9371" s="65"/>
      <c r="O9371" s="65"/>
      <c r="P9371" s="66"/>
      <c r="Q9371" s="31">
        <f t="shared" si="292"/>
        <v>9999</v>
      </c>
      <c r="R9371" s="31" t="str">
        <f t="shared" si="293"/>
        <v/>
      </c>
      <c r="S9371" s="29">
        <f>IF($Q9371&lt;Parâmetros!$E$19,$G9371-1,$G9371)</f>
        <v>0</v>
      </c>
    </row>
    <row r="9372" spans="1:19" x14ac:dyDescent="0.25">
      <c r="A9372" s="116"/>
      <c r="B9372" s="65"/>
      <c r="C9372" s="65"/>
      <c r="D9372" s="66"/>
      <c r="E9372" s="67"/>
      <c r="F9372" s="65"/>
      <c r="G9372" s="66"/>
      <c r="J9372" s="65"/>
      <c r="K9372" s="65"/>
      <c r="L9372" s="66"/>
      <c r="M9372" s="65"/>
      <c r="O9372" s="65"/>
      <c r="P9372" s="66"/>
      <c r="Q9372" s="31">
        <f t="shared" si="292"/>
        <v>9999</v>
      </c>
      <c r="R9372" s="31" t="str">
        <f t="shared" si="293"/>
        <v/>
      </c>
      <c r="S9372" s="29">
        <f>IF($Q9372&lt;Parâmetros!$E$19,$G9372-1,$G9372)</f>
        <v>0</v>
      </c>
    </row>
    <row r="9373" spans="1:19" x14ac:dyDescent="0.25">
      <c r="A9373" s="116"/>
      <c r="B9373" s="65"/>
      <c r="C9373" s="65"/>
      <c r="D9373" s="66"/>
      <c r="E9373" s="67"/>
      <c r="F9373" s="65"/>
      <c r="G9373" s="66"/>
      <c r="J9373" s="65"/>
      <c r="K9373" s="65"/>
      <c r="L9373" s="66"/>
      <c r="M9373" s="65"/>
      <c r="O9373" s="65"/>
      <c r="P9373" s="66"/>
      <c r="Q9373" s="31">
        <f t="shared" si="292"/>
        <v>9999</v>
      </c>
      <c r="R9373" s="31" t="str">
        <f t="shared" si="293"/>
        <v/>
      </c>
      <c r="S9373" s="29">
        <f>IF($Q9373&lt;Parâmetros!$E$19,$G9373-1,$G9373)</f>
        <v>0</v>
      </c>
    </row>
    <row r="9374" spans="1:19" x14ac:dyDescent="0.25">
      <c r="A9374" s="116"/>
      <c r="B9374" s="65"/>
      <c r="C9374" s="65"/>
      <c r="D9374" s="66"/>
      <c r="E9374" s="67"/>
      <c r="F9374" s="65"/>
      <c r="G9374" s="66"/>
      <c r="J9374" s="65"/>
      <c r="K9374" s="65"/>
      <c r="L9374" s="66"/>
      <c r="M9374" s="65"/>
      <c r="N9374" s="65"/>
      <c r="O9374" s="65"/>
      <c r="P9374" s="66"/>
      <c r="Q9374" s="31">
        <f t="shared" si="292"/>
        <v>9999</v>
      </c>
      <c r="R9374" s="31" t="str">
        <f t="shared" si="293"/>
        <v/>
      </c>
      <c r="S9374" s="29">
        <f>IF($Q9374&lt;Parâmetros!$E$19,$G9374-1,$G9374)</f>
        <v>0</v>
      </c>
    </row>
    <row r="9375" spans="1:19" x14ac:dyDescent="0.25">
      <c r="A9375" s="116"/>
      <c r="B9375" s="65"/>
      <c r="C9375" s="65"/>
      <c r="D9375" s="66"/>
      <c r="E9375" s="67"/>
      <c r="F9375" s="65"/>
      <c r="G9375" s="66"/>
      <c r="J9375" s="65"/>
      <c r="K9375" s="65"/>
      <c r="L9375" s="66"/>
      <c r="M9375" s="65"/>
      <c r="N9375" s="65"/>
      <c r="O9375" s="65"/>
      <c r="P9375" s="66"/>
      <c r="Q9375" s="31">
        <f t="shared" si="292"/>
        <v>9999</v>
      </c>
      <c r="R9375" s="31" t="str">
        <f t="shared" si="293"/>
        <v/>
      </c>
      <c r="S9375" s="29">
        <f>IF($Q9375&lt;Parâmetros!$E$19,$G9375-1,$G9375)</f>
        <v>0</v>
      </c>
    </row>
    <row r="9376" spans="1:19" x14ac:dyDescent="0.25">
      <c r="A9376" s="116"/>
      <c r="B9376" s="65"/>
      <c r="C9376" s="65"/>
      <c r="D9376" s="66"/>
      <c r="E9376" s="67"/>
      <c r="F9376" s="65"/>
      <c r="G9376" s="66"/>
      <c r="J9376" s="65"/>
      <c r="K9376" s="65"/>
      <c r="L9376" s="66"/>
      <c r="M9376" s="65"/>
      <c r="N9376" s="65"/>
      <c r="O9376" s="65"/>
      <c r="P9376" s="66"/>
      <c r="Q9376" s="31">
        <f t="shared" si="292"/>
        <v>9999</v>
      </c>
      <c r="R9376" s="31" t="str">
        <f t="shared" si="293"/>
        <v/>
      </c>
      <c r="S9376" s="29">
        <f>IF($Q9376&lt;Parâmetros!$E$19,$G9376-1,$G9376)</f>
        <v>0</v>
      </c>
    </row>
    <row r="9377" spans="1:19" x14ac:dyDescent="0.25">
      <c r="A9377" s="116"/>
      <c r="B9377" s="65"/>
      <c r="C9377" s="65"/>
      <c r="D9377" s="66"/>
      <c r="E9377" s="67"/>
      <c r="F9377" s="65"/>
      <c r="G9377" s="66"/>
      <c r="J9377" s="65"/>
      <c r="K9377" s="65"/>
      <c r="L9377" s="66"/>
      <c r="M9377" s="65"/>
      <c r="N9377" s="65"/>
      <c r="O9377" s="65"/>
      <c r="P9377" s="66"/>
      <c r="Q9377" s="31">
        <f t="shared" si="292"/>
        <v>9999</v>
      </c>
      <c r="R9377" s="31" t="str">
        <f t="shared" si="293"/>
        <v/>
      </c>
      <c r="S9377" s="29">
        <f>IF($Q9377&lt;Parâmetros!$E$19,$G9377-1,$G9377)</f>
        <v>0</v>
      </c>
    </row>
    <row r="9378" spans="1:19" x14ac:dyDescent="0.25">
      <c r="A9378" s="116"/>
      <c r="B9378" s="65"/>
      <c r="C9378" s="65"/>
      <c r="D9378" s="66"/>
      <c r="E9378" s="67"/>
      <c r="F9378" s="65"/>
      <c r="G9378" s="66"/>
      <c r="J9378" s="65"/>
      <c r="K9378" s="65"/>
      <c r="L9378" s="66"/>
      <c r="M9378" s="65"/>
      <c r="N9378" s="65"/>
      <c r="O9378" s="65"/>
      <c r="P9378" s="66"/>
      <c r="Q9378" s="31">
        <f t="shared" si="292"/>
        <v>9999</v>
      </c>
      <c r="R9378" s="31" t="str">
        <f t="shared" si="293"/>
        <v/>
      </c>
      <c r="S9378" s="29">
        <f>IF($Q9378&lt;Parâmetros!$E$19,$G9378-1,$G9378)</f>
        <v>0</v>
      </c>
    </row>
    <row r="9379" spans="1:19" x14ac:dyDescent="0.25">
      <c r="A9379" s="116"/>
      <c r="B9379" s="65"/>
      <c r="C9379" s="65"/>
      <c r="D9379" s="66"/>
      <c r="E9379" s="67"/>
      <c r="F9379" s="65"/>
      <c r="G9379" s="66"/>
      <c r="J9379" s="65"/>
      <c r="K9379" s="65"/>
      <c r="L9379" s="66"/>
      <c r="M9379" s="65"/>
      <c r="O9379" s="65"/>
      <c r="P9379" s="66"/>
      <c r="Q9379" s="31">
        <f t="shared" si="292"/>
        <v>9999</v>
      </c>
      <c r="R9379" s="31" t="str">
        <f t="shared" si="293"/>
        <v/>
      </c>
      <c r="S9379" s="29">
        <f>IF($Q9379&lt;Parâmetros!$E$19,$G9379-1,$G9379)</f>
        <v>0</v>
      </c>
    </row>
    <row r="9380" spans="1:19" x14ac:dyDescent="0.25">
      <c r="A9380" s="116"/>
      <c r="B9380" s="65"/>
      <c r="C9380" s="65"/>
      <c r="D9380" s="66"/>
      <c r="E9380" s="67"/>
      <c r="F9380" s="65"/>
      <c r="G9380" s="66"/>
      <c r="J9380" s="65"/>
      <c r="K9380" s="65"/>
      <c r="L9380" s="66"/>
      <c r="M9380" s="65"/>
      <c r="N9380" s="65"/>
      <c r="O9380" s="65"/>
      <c r="P9380" s="66"/>
      <c r="Q9380" s="31">
        <f t="shared" si="292"/>
        <v>9999</v>
      </c>
      <c r="R9380" s="31" t="str">
        <f t="shared" si="293"/>
        <v/>
      </c>
      <c r="S9380" s="29">
        <f>IF($Q9380&lt;Parâmetros!$E$19,$G9380-1,$G9380)</f>
        <v>0</v>
      </c>
    </row>
    <row r="9381" spans="1:19" x14ac:dyDescent="0.25">
      <c r="A9381" s="116"/>
      <c r="B9381" s="65"/>
      <c r="C9381" s="65"/>
      <c r="D9381" s="66"/>
      <c r="E9381" s="67"/>
      <c r="F9381" s="65"/>
      <c r="G9381" s="66"/>
      <c r="J9381" s="65"/>
      <c r="K9381" s="65"/>
      <c r="L9381" s="66"/>
      <c r="M9381" s="65"/>
      <c r="O9381" s="65"/>
      <c r="P9381" s="66"/>
      <c r="Q9381" s="31">
        <f t="shared" si="292"/>
        <v>9999</v>
      </c>
      <c r="R9381" s="31" t="str">
        <f t="shared" si="293"/>
        <v/>
      </c>
      <c r="S9381" s="29">
        <f>IF($Q9381&lt;Parâmetros!$E$19,$G9381-1,$G9381)</f>
        <v>0</v>
      </c>
    </row>
    <row r="9382" spans="1:19" x14ac:dyDescent="0.25">
      <c r="A9382" s="116"/>
      <c r="B9382" s="65"/>
      <c r="C9382" s="65"/>
      <c r="D9382" s="66"/>
      <c r="E9382" s="67"/>
      <c r="F9382" s="65"/>
      <c r="G9382" s="66"/>
      <c r="J9382" s="65"/>
      <c r="K9382" s="65"/>
      <c r="L9382" s="66"/>
      <c r="M9382" s="65"/>
      <c r="O9382" s="65"/>
      <c r="P9382" s="66"/>
      <c r="Q9382" s="31">
        <f t="shared" si="292"/>
        <v>9999</v>
      </c>
      <c r="R9382" s="31" t="str">
        <f t="shared" si="293"/>
        <v/>
      </c>
      <c r="S9382" s="29">
        <f>IF($Q9382&lt;Parâmetros!$E$19,$G9382-1,$G9382)</f>
        <v>0</v>
      </c>
    </row>
    <row r="9383" spans="1:19" x14ac:dyDescent="0.25">
      <c r="A9383" s="116"/>
      <c r="B9383" s="65"/>
      <c r="C9383" s="65"/>
      <c r="D9383" s="66"/>
      <c r="E9383" s="67"/>
      <c r="F9383" s="65"/>
      <c r="G9383" s="66"/>
      <c r="J9383" s="65"/>
      <c r="K9383" s="65"/>
      <c r="L9383" s="66"/>
      <c r="M9383" s="65"/>
      <c r="O9383" s="65"/>
      <c r="P9383" s="66"/>
      <c r="Q9383" s="31">
        <f t="shared" si="292"/>
        <v>9999</v>
      </c>
      <c r="R9383" s="31" t="str">
        <f t="shared" si="293"/>
        <v/>
      </c>
      <c r="S9383" s="29">
        <f>IF($Q9383&lt;Parâmetros!$E$19,$G9383-1,$G9383)</f>
        <v>0</v>
      </c>
    </row>
    <row r="9384" spans="1:19" x14ac:dyDescent="0.25">
      <c r="A9384" s="116"/>
      <c r="B9384" s="65"/>
      <c r="C9384" s="65"/>
      <c r="D9384" s="66"/>
      <c r="E9384" s="67"/>
      <c r="F9384" s="65"/>
      <c r="G9384" s="66"/>
      <c r="J9384" s="65"/>
      <c r="K9384" s="65"/>
      <c r="L9384" s="66"/>
      <c r="M9384" s="65"/>
      <c r="O9384" s="65"/>
      <c r="P9384" s="66"/>
      <c r="Q9384" s="31">
        <f t="shared" si="292"/>
        <v>9999</v>
      </c>
      <c r="R9384" s="31" t="str">
        <f t="shared" si="293"/>
        <v/>
      </c>
      <c r="S9384" s="29">
        <f>IF($Q9384&lt;Parâmetros!$E$19,$G9384-1,$G9384)</f>
        <v>0</v>
      </c>
    </row>
    <row r="9385" spans="1:19" x14ac:dyDescent="0.25">
      <c r="A9385" s="116"/>
      <c r="B9385" s="65"/>
      <c r="C9385" s="65"/>
      <c r="D9385" s="66"/>
      <c r="E9385" s="67"/>
      <c r="F9385" s="65"/>
      <c r="G9385" s="66"/>
      <c r="J9385" s="65"/>
      <c r="K9385" s="65"/>
      <c r="L9385" s="66"/>
      <c r="M9385" s="65"/>
      <c r="O9385" s="65"/>
      <c r="P9385" s="66"/>
      <c r="Q9385" s="31">
        <f t="shared" si="292"/>
        <v>9999</v>
      </c>
      <c r="R9385" s="31" t="str">
        <f t="shared" si="293"/>
        <v/>
      </c>
      <c r="S9385" s="29">
        <f>IF($Q9385&lt;Parâmetros!$E$19,$G9385-1,$G9385)</f>
        <v>0</v>
      </c>
    </row>
    <row r="9386" spans="1:19" x14ac:dyDescent="0.25">
      <c r="A9386" s="116"/>
      <c r="B9386" s="65"/>
      <c r="C9386" s="65"/>
      <c r="D9386" s="66"/>
      <c r="E9386" s="67"/>
      <c r="F9386" s="65"/>
      <c r="G9386" s="66"/>
      <c r="J9386" s="65"/>
      <c r="K9386" s="65"/>
      <c r="L9386" s="66"/>
      <c r="M9386" s="65"/>
      <c r="O9386" s="65"/>
      <c r="P9386" s="66"/>
      <c r="Q9386" s="31">
        <f t="shared" si="292"/>
        <v>9999</v>
      </c>
      <c r="R9386" s="31" t="str">
        <f t="shared" si="293"/>
        <v/>
      </c>
      <c r="S9386" s="29">
        <f>IF($Q9386&lt;Parâmetros!$E$19,$G9386-1,$G9386)</f>
        <v>0</v>
      </c>
    </row>
    <row r="9387" spans="1:19" x14ac:dyDescent="0.25">
      <c r="A9387" s="116"/>
      <c r="B9387" s="65"/>
      <c r="C9387" s="65"/>
      <c r="D9387" s="66"/>
      <c r="E9387" s="67"/>
      <c r="F9387" s="65"/>
      <c r="G9387" s="66"/>
      <c r="J9387" s="65"/>
      <c r="K9387" s="65"/>
      <c r="L9387" s="66"/>
      <c r="M9387" s="65"/>
      <c r="N9387" s="65"/>
      <c r="O9387" s="65"/>
      <c r="P9387" s="66"/>
      <c r="Q9387" s="31">
        <f t="shared" si="292"/>
        <v>9999</v>
      </c>
      <c r="R9387" s="31" t="str">
        <f t="shared" si="293"/>
        <v/>
      </c>
      <c r="S9387" s="29">
        <f>IF($Q9387&lt;Parâmetros!$E$19,$G9387-1,$G9387)</f>
        <v>0</v>
      </c>
    </row>
    <row r="9388" spans="1:19" x14ac:dyDescent="0.25">
      <c r="A9388" s="116"/>
      <c r="B9388" s="65"/>
      <c r="C9388" s="65"/>
      <c r="D9388" s="66"/>
      <c r="E9388" s="67"/>
      <c r="F9388" s="65"/>
      <c r="G9388" s="66"/>
      <c r="J9388" s="65"/>
      <c r="K9388" s="65"/>
      <c r="L9388" s="66"/>
      <c r="M9388" s="65"/>
      <c r="N9388" s="65"/>
      <c r="O9388" s="65"/>
      <c r="P9388" s="66"/>
      <c r="Q9388" s="31">
        <f t="shared" si="292"/>
        <v>9999</v>
      </c>
      <c r="R9388" s="31" t="str">
        <f t="shared" si="293"/>
        <v/>
      </c>
      <c r="S9388" s="29">
        <f>IF($Q9388&lt;Parâmetros!$E$19,$G9388-1,$G9388)</f>
        <v>0</v>
      </c>
    </row>
    <row r="9389" spans="1:19" x14ac:dyDescent="0.25">
      <c r="A9389" s="116"/>
      <c r="B9389" s="65"/>
      <c r="C9389" s="65"/>
      <c r="D9389" s="66"/>
      <c r="E9389" s="67"/>
      <c r="F9389" s="65"/>
      <c r="G9389" s="66"/>
      <c r="J9389" s="65"/>
      <c r="K9389" s="65"/>
      <c r="L9389" s="66"/>
      <c r="M9389" s="65"/>
      <c r="N9389" s="65"/>
      <c r="O9389" s="65"/>
      <c r="P9389" s="66"/>
      <c r="Q9389" s="31">
        <f t="shared" si="292"/>
        <v>9999</v>
      </c>
      <c r="R9389" s="31" t="str">
        <f t="shared" si="293"/>
        <v/>
      </c>
      <c r="S9389" s="29">
        <f>IF($Q9389&lt;Parâmetros!$E$19,$G9389-1,$G9389)</f>
        <v>0</v>
      </c>
    </row>
    <row r="9390" spans="1:19" x14ac:dyDescent="0.25">
      <c r="A9390" s="116"/>
      <c r="B9390" s="65"/>
      <c r="C9390" s="65"/>
      <c r="D9390" s="66"/>
      <c r="E9390" s="67"/>
      <c r="F9390" s="65"/>
      <c r="G9390" s="66"/>
      <c r="J9390" s="65"/>
      <c r="K9390" s="65"/>
      <c r="L9390" s="66"/>
      <c r="M9390" s="65"/>
      <c r="N9390" s="65"/>
      <c r="O9390" s="65"/>
      <c r="P9390" s="66"/>
      <c r="Q9390" s="31">
        <f t="shared" si="292"/>
        <v>9999</v>
      </c>
      <c r="R9390" s="31" t="str">
        <f t="shared" si="293"/>
        <v/>
      </c>
      <c r="S9390" s="29">
        <f>IF($Q9390&lt;Parâmetros!$E$19,$G9390-1,$G9390)</f>
        <v>0</v>
      </c>
    </row>
    <row r="9391" spans="1:19" x14ac:dyDescent="0.25">
      <c r="A9391" s="116"/>
      <c r="B9391" s="65"/>
      <c r="C9391" s="65"/>
      <c r="D9391" s="66"/>
      <c r="E9391" s="67"/>
      <c r="F9391" s="65"/>
      <c r="G9391" s="66"/>
      <c r="J9391" s="65"/>
      <c r="K9391" s="65"/>
      <c r="L9391" s="66"/>
      <c r="M9391" s="65"/>
      <c r="O9391" s="65"/>
      <c r="P9391" s="66"/>
      <c r="Q9391" s="31">
        <f t="shared" si="292"/>
        <v>9999</v>
      </c>
      <c r="R9391" s="31" t="str">
        <f t="shared" si="293"/>
        <v/>
      </c>
      <c r="S9391" s="29">
        <f>IF($Q9391&lt;Parâmetros!$E$19,$G9391-1,$G9391)</f>
        <v>0</v>
      </c>
    </row>
    <row r="9392" spans="1:19" x14ac:dyDescent="0.25">
      <c r="A9392" s="116"/>
      <c r="B9392" s="65"/>
      <c r="C9392" s="65"/>
      <c r="D9392" s="66"/>
      <c r="E9392" s="67"/>
      <c r="F9392" s="65"/>
      <c r="G9392" s="66"/>
      <c r="J9392" s="65"/>
      <c r="K9392" s="65"/>
      <c r="L9392" s="66"/>
      <c r="M9392" s="65"/>
      <c r="O9392" s="65"/>
      <c r="P9392" s="66"/>
      <c r="Q9392" s="31">
        <f t="shared" si="292"/>
        <v>9999</v>
      </c>
      <c r="R9392" s="31" t="str">
        <f t="shared" si="293"/>
        <v/>
      </c>
      <c r="S9392" s="29">
        <f>IF($Q9392&lt;Parâmetros!$E$19,$G9392-1,$G9392)</f>
        <v>0</v>
      </c>
    </row>
    <row r="9393" spans="1:19" x14ac:dyDescent="0.25">
      <c r="A9393" s="116"/>
      <c r="B9393" s="65"/>
      <c r="C9393" s="65"/>
      <c r="D9393" s="66"/>
      <c r="E9393" s="67"/>
      <c r="F9393" s="65"/>
      <c r="G9393" s="66"/>
      <c r="J9393" s="65"/>
      <c r="K9393" s="65"/>
      <c r="L9393" s="66"/>
      <c r="M9393" s="65"/>
      <c r="O9393" s="65"/>
      <c r="P9393" s="66"/>
      <c r="Q9393" s="31">
        <f t="shared" si="292"/>
        <v>9999</v>
      </c>
      <c r="R9393" s="31" t="str">
        <f t="shared" si="293"/>
        <v/>
      </c>
      <c r="S9393" s="29">
        <f>IF($Q9393&lt;Parâmetros!$E$19,$G9393-1,$G9393)</f>
        <v>0</v>
      </c>
    </row>
    <row r="9394" spans="1:19" x14ac:dyDescent="0.25">
      <c r="A9394" s="116"/>
      <c r="B9394" s="65"/>
      <c r="C9394" s="65"/>
      <c r="D9394" s="66"/>
      <c r="E9394" s="67"/>
      <c r="F9394" s="65"/>
      <c r="G9394" s="66"/>
      <c r="J9394" s="65"/>
      <c r="K9394" s="65"/>
      <c r="L9394" s="66"/>
      <c r="M9394" s="65"/>
      <c r="O9394" s="65"/>
      <c r="P9394" s="66"/>
      <c r="Q9394" s="31">
        <f t="shared" si="292"/>
        <v>9999</v>
      </c>
      <c r="R9394" s="31" t="str">
        <f t="shared" si="293"/>
        <v/>
      </c>
      <c r="S9394" s="29">
        <f>IF($Q9394&lt;Parâmetros!$E$19,$G9394-1,$G9394)</f>
        <v>0</v>
      </c>
    </row>
    <row r="9395" spans="1:19" x14ac:dyDescent="0.25">
      <c r="A9395" s="116"/>
      <c r="B9395" s="65"/>
      <c r="C9395" s="65"/>
      <c r="D9395" s="66"/>
      <c r="E9395" s="67"/>
      <c r="F9395" s="65"/>
      <c r="G9395" s="66"/>
      <c r="J9395" s="65"/>
      <c r="K9395" s="65"/>
      <c r="L9395" s="66"/>
      <c r="M9395" s="65"/>
      <c r="N9395" s="65"/>
      <c r="O9395" s="65"/>
      <c r="P9395" s="66"/>
      <c r="Q9395" s="31">
        <f t="shared" si="292"/>
        <v>9999</v>
      </c>
      <c r="R9395" s="31" t="str">
        <f t="shared" si="293"/>
        <v/>
      </c>
      <c r="S9395" s="29">
        <f>IF($Q9395&lt;Parâmetros!$E$19,$G9395-1,$G9395)</f>
        <v>0</v>
      </c>
    </row>
    <row r="9396" spans="1:19" x14ac:dyDescent="0.25">
      <c r="A9396" s="116"/>
      <c r="B9396" s="65"/>
      <c r="C9396" s="65"/>
      <c r="D9396" s="66"/>
      <c r="E9396" s="67"/>
      <c r="F9396" s="65"/>
      <c r="G9396" s="66"/>
      <c r="J9396" s="65"/>
      <c r="K9396" s="65"/>
      <c r="L9396" s="66"/>
      <c r="M9396" s="65"/>
      <c r="N9396" s="65"/>
      <c r="O9396" s="65"/>
      <c r="P9396" s="66"/>
      <c r="Q9396" s="31">
        <f t="shared" si="292"/>
        <v>9999</v>
      </c>
      <c r="R9396" s="31" t="str">
        <f t="shared" si="293"/>
        <v/>
      </c>
      <c r="S9396" s="29">
        <f>IF($Q9396&lt;Parâmetros!$E$19,$G9396-1,$G9396)</f>
        <v>0</v>
      </c>
    </row>
    <row r="9397" spans="1:19" x14ac:dyDescent="0.25">
      <c r="A9397" s="116"/>
      <c r="B9397" s="65"/>
      <c r="C9397" s="65"/>
      <c r="D9397" s="66"/>
      <c r="E9397" s="67"/>
      <c r="F9397" s="65"/>
      <c r="G9397" s="66"/>
      <c r="J9397" s="65"/>
      <c r="K9397" s="65"/>
      <c r="L9397" s="66"/>
      <c r="M9397" s="65"/>
      <c r="N9397" s="65"/>
      <c r="O9397" s="65"/>
      <c r="P9397" s="66"/>
      <c r="Q9397" s="31">
        <f t="shared" si="292"/>
        <v>9999</v>
      </c>
      <c r="R9397" s="31" t="str">
        <f t="shared" si="293"/>
        <v/>
      </c>
      <c r="S9397" s="29">
        <f>IF($Q9397&lt;Parâmetros!$E$19,$G9397-1,$G9397)</f>
        <v>0</v>
      </c>
    </row>
    <row r="9398" spans="1:19" x14ac:dyDescent="0.25">
      <c r="A9398" s="116"/>
      <c r="B9398" s="65"/>
      <c r="C9398" s="65"/>
      <c r="D9398" s="66"/>
      <c r="E9398" s="67"/>
      <c r="F9398" s="65"/>
      <c r="G9398" s="66"/>
      <c r="J9398" s="65"/>
      <c r="K9398" s="65"/>
      <c r="L9398" s="66"/>
      <c r="M9398" s="65"/>
      <c r="N9398" s="65"/>
      <c r="O9398" s="65"/>
      <c r="P9398" s="66"/>
      <c r="Q9398" s="31">
        <f t="shared" si="292"/>
        <v>9999</v>
      </c>
      <c r="R9398" s="31" t="str">
        <f t="shared" si="293"/>
        <v/>
      </c>
      <c r="S9398" s="29">
        <f>IF($Q9398&lt;Parâmetros!$E$19,$G9398-1,$G9398)</f>
        <v>0</v>
      </c>
    </row>
    <row r="9399" spans="1:19" x14ac:dyDescent="0.25">
      <c r="A9399" s="116"/>
      <c r="B9399" s="65"/>
      <c r="C9399" s="65"/>
      <c r="D9399" s="66"/>
      <c r="E9399" s="67"/>
      <c r="F9399" s="65"/>
      <c r="G9399" s="66"/>
      <c r="J9399" s="65"/>
      <c r="K9399" s="65"/>
      <c r="L9399" s="66"/>
      <c r="M9399" s="65"/>
      <c r="N9399" s="65"/>
      <c r="O9399" s="65"/>
      <c r="P9399" s="66"/>
      <c r="Q9399" s="31">
        <f t="shared" si="292"/>
        <v>9999</v>
      </c>
      <c r="R9399" s="31" t="str">
        <f t="shared" si="293"/>
        <v/>
      </c>
      <c r="S9399" s="29">
        <f>IF($Q9399&lt;Parâmetros!$E$19,$G9399-1,$G9399)</f>
        <v>0</v>
      </c>
    </row>
    <row r="9400" spans="1:19" x14ac:dyDescent="0.25">
      <c r="A9400" s="116"/>
      <c r="B9400" s="65"/>
      <c r="C9400" s="65"/>
      <c r="D9400" s="66"/>
      <c r="E9400" s="67"/>
      <c r="F9400" s="65"/>
      <c r="G9400" s="66"/>
      <c r="J9400" s="65"/>
      <c r="K9400" s="65"/>
      <c r="L9400" s="66"/>
      <c r="M9400" s="65"/>
      <c r="N9400" s="65"/>
      <c r="O9400" s="65"/>
      <c r="P9400" s="66"/>
      <c r="Q9400" s="31">
        <f t="shared" si="292"/>
        <v>9999</v>
      </c>
      <c r="R9400" s="31" t="str">
        <f t="shared" si="293"/>
        <v/>
      </c>
      <c r="S9400" s="29">
        <f>IF($Q9400&lt;Parâmetros!$E$19,$G9400-1,$G9400)</f>
        <v>0</v>
      </c>
    </row>
    <row r="9401" spans="1:19" x14ac:dyDescent="0.25">
      <c r="A9401" s="116"/>
      <c r="B9401" s="65"/>
      <c r="C9401" s="65"/>
      <c r="D9401" s="66"/>
      <c r="E9401" s="67"/>
      <c r="F9401" s="65"/>
      <c r="G9401" s="66"/>
      <c r="J9401" s="65"/>
      <c r="K9401" s="65"/>
      <c r="L9401" s="66"/>
      <c r="M9401" s="65"/>
      <c r="N9401" s="65"/>
      <c r="O9401" s="65"/>
      <c r="P9401" s="66"/>
      <c r="Q9401" s="31">
        <f t="shared" si="292"/>
        <v>9999</v>
      </c>
      <c r="R9401" s="31" t="str">
        <f t="shared" si="293"/>
        <v/>
      </c>
      <c r="S9401" s="29">
        <f>IF($Q9401&lt;Parâmetros!$E$19,$G9401-1,$G9401)</f>
        <v>0</v>
      </c>
    </row>
    <row r="9402" spans="1:19" x14ac:dyDescent="0.25">
      <c r="A9402" s="116"/>
      <c r="B9402" s="65"/>
      <c r="C9402" s="65"/>
      <c r="D9402" s="66"/>
      <c r="E9402" s="67"/>
      <c r="F9402" s="65"/>
      <c r="G9402" s="66"/>
      <c r="J9402" s="65"/>
      <c r="K9402" s="65"/>
      <c r="L9402" s="66"/>
      <c r="M9402" s="65"/>
      <c r="N9402" s="65"/>
      <c r="O9402" s="65"/>
      <c r="P9402" s="66"/>
      <c r="Q9402" s="31">
        <f t="shared" si="292"/>
        <v>9999</v>
      </c>
      <c r="R9402" s="31" t="str">
        <f t="shared" si="293"/>
        <v/>
      </c>
      <c r="S9402" s="29">
        <f>IF($Q9402&lt;Parâmetros!$E$19,$G9402-1,$G9402)</f>
        <v>0</v>
      </c>
    </row>
    <row r="9403" spans="1:19" x14ac:dyDescent="0.25">
      <c r="A9403" s="116"/>
      <c r="B9403" s="65"/>
      <c r="C9403" s="65"/>
      <c r="D9403" s="66"/>
      <c r="E9403" s="67"/>
      <c r="F9403" s="65"/>
      <c r="G9403" s="66"/>
      <c r="J9403" s="65"/>
      <c r="K9403" s="65"/>
      <c r="L9403" s="66"/>
      <c r="M9403" s="65"/>
      <c r="N9403" s="65"/>
      <c r="O9403" s="65"/>
      <c r="P9403" s="66"/>
      <c r="Q9403" s="31">
        <f t="shared" si="292"/>
        <v>9999</v>
      </c>
      <c r="R9403" s="31" t="str">
        <f t="shared" si="293"/>
        <v/>
      </c>
      <c r="S9403" s="29">
        <f>IF($Q9403&lt;Parâmetros!$E$19,$G9403-1,$G9403)</f>
        <v>0</v>
      </c>
    </row>
    <row r="9404" spans="1:19" x14ac:dyDescent="0.25">
      <c r="A9404" s="116"/>
      <c r="B9404" s="65"/>
      <c r="C9404" s="65"/>
      <c r="D9404" s="66"/>
      <c r="E9404" s="67"/>
      <c r="F9404" s="65"/>
      <c r="G9404" s="66"/>
      <c r="J9404" s="65"/>
      <c r="K9404" s="65"/>
      <c r="L9404" s="66"/>
      <c r="M9404" s="65"/>
      <c r="N9404" s="65"/>
      <c r="O9404" s="65"/>
      <c r="P9404" s="66"/>
      <c r="Q9404" s="31">
        <f t="shared" ref="Q9404:Q9467" si="294">IFERROR(VALUE(LEFT($J9404,2))*60+VALUE(MID($J9404,4,2)),9999)</f>
        <v>9999</v>
      </c>
      <c r="R9404" s="31" t="str">
        <f t="shared" ref="R9404:R9467" si="295">IFERROR(VALUE(LEFT($K9404,2))*60+VALUE(MID($K9404,4,2)),"")</f>
        <v/>
      </c>
      <c r="S9404" s="29">
        <f>IF($Q9404&lt;Parâmetros!$E$19,$G9404-1,$G9404)</f>
        <v>0</v>
      </c>
    </row>
    <row r="9405" spans="1:19" x14ac:dyDescent="0.25">
      <c r="A9405" s="116"/>
      <c r="B9405" s="65"/>
      <c r="C9405" s="65"/>
      <c r="D9405" s="66"/>
      <c r="E9405" s="67"/>
      <c r="F9405" s="65"/>
      <c r="G9405" s="66"/>
      <c r="J9405" s="65"/>
      <c r="K9405" s="65"/>
      <c r="L9405" s="66"/>
      <c r="M9405" s="65"/>
      <c r="N9405" s="65"/>
      <c r="O9405" s="65"/>
      <c r="P9405" s="66"/>
      <c r="Q9405" s="31">
        <f t="shared" si="294"/>
        <v>9999</v>
      </c>
      <c r="R9405" s="31" t="str">
        <f t="shared" si="295"/>
        <v/>
      </c>
      <c r="S9405" s="29">
        <f>IF($Q9405&lt;Parâmetros!$E$19,$G9405-1,$G9405)</f>
        <v>0</v>
      </c>
    </row>
    <row r="9406" spans="1:19" x14ac:dyDescent="0.25">
      <c r="A9406" s="116"/>
      <c r="B9406" s="65"/>
      <c r="C9406" s="65"/>
      <c r="D9406" s="66"/>
      <c r="E9406" s="67"/>
      <c r="F9406" s="65"/>
      <c r="G9406" s="66"/>
      <c r="J9406" s="65"/>
      <c r="K9406" s="65"/>
      <c r="L9406" s="66"/>
      <c r="M9406" s="65"/>
      <c r="N9406" s="65"/>
      <c r="O9406" s="65"/>
      <c r="P9406" s="66"/>
      <c r="Q9406" s="31">
        <f t="shared" si="294"/>
        <v>9999</v>
      </c>
      <c r="R9406" s="31" t="str">
        <f t="shared" si="295"/>
        <v/>
      </c>
      <c r="S9406" s="29">
        <f>IF($Q9406&lt;Parâmetros!$E$19,$G9406-1,$G9406)</f>
        <v>0</v>
      </c>
    </row>
    <row r="9407" spans="1:19" x14ac:dyDescent="0.25">
      <c r="A9407" s="116"/>
      <c r="B9407" s="65"/>
      <c r="C9407" s="65"/>
      <c r="D9407" s="66"/>
      <c r="E9407" s="67"/>
      <c r="F9407" s="65"/>
      <c r="G9407" s="66"/>
      <c r="J9407" s="65"/>
      <c r="K9407" s="65"/>
      <c r="L9407" s="66"/>
      <c r="M9407" s="65"/>
      <c r="N9407" s="65"/>
      <c r="O9407" s="65"/>
      <c r="P9407" s="66"/>
      <c r="Q9407" s="31">
        <f t="shared" si="294"/>
        <v>9999</v>
      </c>
      <c r="R9407" s="31" t="str">
        <f t="shared" si="295"/>
        <v/>
      </c>
      <c r="S9407" s="29">
        <f>IF($Q9407&lt;Parâmetros!$E$19,$G9407-1,$G9407)</f>
        <v>0</v>
      </c>
    </row>
    <row r="9408" spans="1:19" x14ac:dyDescent="0.25">
      <c r="A9408" s="116"/>
      <c r="B9408" s="65"/>
      <c r="C9408" s="65"/>
      <c r="D9408" s="66"/>
      <c r="E9408" s="67"/>
      <c r="F9408" s="65"/>
      <c r="G9408" s="66"/>
      <c r="J9408" s="65"/>
      <c r="K9408" s="65"/>
      <c r="L9408" s="66"/>
      <c r="M9408" s="65"/>
      <c r="N9408" s="65"/>
      <c r="O9408" s="65"/>
      <c r="P9408" s="66"/>
      <c r="Q9408" s="31">
        <f t="shared" si="294"/>
        <v>9999</v>
      </c>
      <c r="R9408" s="31" t="str">
        <f t="shared" si="295"/>
        <v/>
      </c>
      <c r="S9408" s="29">
        <f>IF($Q9408&lt;Parâmetros!$E$19,$G9408-1,$G9408)</f>
        <v>0</v>
      </c>
    </row>
    <row r="9409" spans="1:19" x14ac:dyDescent="0.25">
      <c r="A9409" s="116"/>
      <c r="B9409" s="65"/>
      <c r="C9409" s="65"/>
      <c r="D9409" s="66"/>
      <c r="E9409" s="67"/>
      <c r="F9409" s="65"/>
      <c r="G9409" s="66"/>
      <c r="J9409" s="65"/>
      <c r="K9409" s="65"/>
      <c r="L9409" s="66"/>
      <c r="M9409" s="65"/>
      <c r="N9409" s="65"/>
      <c r="O9409" s="65"/>
      <c r="P9409" s="66"/>
      <c r="Q9409" s="31">
        <f t="shared" si="294"/>
        <v>9999</v>
      </c>
      <c r="R9409" s="31" t="str">
        <f t="shared" si="295"/>
        <v/>
      </c>
      <c r="S9409" s="29">
        <f>IF($Q9409&lt;Parâmetros!$E$19,$G9409-1,$G9409)</f>
        <v>0</v>
      </c>
    </row>
    <row r="9410" spans="1:19" x14ac:dyDescent="0.25">
      <c r="A9410" s="116"/>
      <c r="B9410" s="65"/>
      <c r="C9410" s="65"/>
      <c r="D9410" s="66"/>
      <c r="E9410" s="67"/>
      <c r="F9410" s="65"/>
      <c r="G9410" s="66"/>
      <c r="J9410" s="65"/>
      <c r="K9410" s="65"/>
      <c r="L9410" s="66"/>
      <c r="M9410" s="65"/>
      <c r="N9410" s="65"/>
      <c r="O9410" s="65"/>
      <c r="P9410" s="66"/>
      <c r="Q9410" s="31">
        <f t="shared" si="294"/>
        <v>9999</v>
      </c>
      <c r="R9410" s="31" t="str">
        <f t="shared" si="295"/>
        <v/>
      </c>
      <c r="S9410" s="29">
        <f>IF($Q9410&lt;Parâmetros!$E$19,$G9410-1,$G9410)</f>
        <v>0</v>
      </c>
    </row>
    <row r="9411" spans="1:19" x14ac:dyDescent="0.25">
      <c r="A9411" s="116"/>
      <c r="B9411" s="65"/>
      <c r="C9411" s="65"/>
      <c r="D9411" s="66"/>
      <c r="E9411" s="67"/>
      <c r="F9411" s="65"/>
      <c r="G9411" s="66"/>
      <c r="J9411" s="65"/>
      <c r="K9411" s="65"/>
      <c r="L9411" s="66"/>
      <c r="M9411" s="65"/>
      <c r="O9411" s="65"/>
      <c r="P9411" s="66"/>
      <c r="Q9411" s="31">
        <f t="shared" si="294"/>
        <v>9999</v>
      </c>
      <c r="R9411" s="31" t="str">
        <f t="shared" si="295"/>
        <v/>
      </c>
      <c r="S9411" s="29">
        <f>IF($Q9411&lt;Parâmetros!$E$19,$G9411-1,$G9411)</f>
        <v>0</v>
      </c>
    </row>
    <row r="9412" spans="1:19" x14ac:dyDescent="0.25">
      <c r="A9412" s="116"/>
      <c r="B9412" s="65"/>
      <c r="C9412" s="65"/>
      <c r="D9412" s="66"/>
      <c r="E9412" s="67"/>
      <c r="F9412" s="65"/>
      <c r="G9412" s="66"/>
      <c r="J9412" s="65"/>
      <c r="K9412" s="65"/>
      <c r="L9412" s="66"/>
      <c r="M9412" s="65"/>
      <c r="O9412" s="65"/>
      <c r="P9412" s="66"/>
      <c r="Q9412" s="31">
        <f t="shared" si="294"/>
        <v>9999</v>
      </c>
      <c r="R9412" s="31" t="str">
        <f t="shared" si="295"/>
        <v/>
      </c>
      <c r="S9412" s="29">
        <f>IF($Q9412&lt;Parâmetros!$E$19,$G9412-1,$G9412)</f>
        <v>0</v>
      </c>
    </row>
    <row r="9413" spans="1:19" x14ac:dyDescent="0.25">
      <c r="A9413" s="116"/>
      <c r="B9413" s="65"/>
      <c r="C9413" s="65"/>
      <c r="D9413" s="66"/>
      <c r="E9413" s="67"/>
      <c r="F9413" s="65"/>
      <c r="G9413" s="66"/>
      <c r="J9413" s="65"/>
      <c r="K9413" s="65"/>
      <c r="L9413" s="66"/>
      <c r="M9413" s="65"/>
      <c r="N9413" s="65"/>
      <c r="O9413" s="65"/>
      <c r="P9413" s="66"/>
      <c r="Q9413" s="31">
        <f t="shared" si="294"/>
        <v>9999</v>
      </c>
      <c r="R9413" s="31" t="str">
        <f t="shared" si="295"/>
        <v/>
      </c>
      <c r="S9413" s="29">
        <f>IF($Q9413&lt;Parâmetros!$E$19,$G9413-1,$G9413)</f>
        <v>0</v>
      </c>
    </row>
    <row r="9414" spans="1:19" x14ac:dyDescent="0.25">
      <c r="A9414" s="116"/>
      <c r="B9414" s="65"/>
      <c r="C9414" s="65"/>
      <c r="D9414" s="66"/>
      <c r="E9414" s="67"/>
      <c r="F9414" s="65"/>
      <c r="G9414" s="66"/>
      <c r="J9414" s="65"/>
      <c r="K9414" s="65"/>
      <c r="L9414" s="66"/>
      <c r="M9414" s="65"/>
      <c r="N9414" s="65"/>
      <c r="O9414" s="65"/>
      <c r="P9414" s="66"/>
      <c r="Q9414" s="31">
        <f t="shared" si="294"/>
        <v>9999</v>
      </c>
      <c r="R9414" s="31" t="str">
        <f t="shared" si="295"/>
        <v/>
      </c>
      <c r="S9414" s="29">
        <f>IF($Q9414&lt;Parâmetros!$E$19,$G9414-1,$G9414)</f>
        <v>0</v>
      </c>
    </row>
    <row r="9415" spans="1:19" x14ac:dyDescent="0.25">
      <c r="A9415" s="116"/>
      <c r="B9415" s="65"/>
      <c r="C9415" s="65"/>
      <c r="D9415" s="66"/>
      <c r="E9415" s="67"/>
      <c r="F9415" s="65"/>
      <c r="G9415" s="66"/>
      <c r="J9415" s="65"/>
      <c r="K9415" s="65"/>
      <c r="L9415" s="66"/>
      <c r="M9415" s="65"/>
      <c r="O9415" s="65"/>
      <c r="P9415" s="66"/>
      <c r="Q9415" s="31">
        <f t="shared" si="294"/>
        <v>9999</v>
      </c>
      <c r="R9415" s="31" t="str">
        <f t="shared" si="295"/>
        <v/>
      </c>
      <c r="S9415" s="29">
        <f>IF($Q9415&lt;Parâmetros!$E$19,$G9415-1,$G9415)</f>
        <v>0</v>
      </c>
    </row>
    <row r="9416" spans="1:19" x14ac:dyDescent="0.25">
      <c r="A9416" s="116"/>
      <c r="B9416" s="65"/>
      <c r="C9416" s="65"/>
      <c r="D9416" s="66"/>
      <c r="E9416" s="67"/>
      <c r="F9416" s="65"/>
      <c r="G9416" s="66"/>
      <c r="J9416" s="65"/>
      <c r="K9416" s="65"/>
      <c r="L9416" s="66"/>
      <c r="M9416" s="65"/>
      <c r="O9416" s="65"/>
      <c r="P9416" s="66"/>
      <c r="Q9416" s="31">
        <f t="shared" si="294"/>
        <v>9999</v>
      </c>
      <c r="R9416" s="31" t="str">
        <f t="shared" si="295"/>
        <v/>
      </c>
      <c r="S9416" s="29">
        <f>IF($Q9416&lt;Parâmetros!$E$19,$G9416-1,$G9416)</f>
        <v>0</v>
      </c>
    </row>
    <row r="9417" spans="1:19" x14ac:dyDescent="0.25">
      <c r="A9417" s="116"/>
      <c r="B9417" s="65"/>
      <c r="C9417" s="65"/>
      <c r="D9417" s="66"/>
      <c r="E9417" s="67"/>
      <c r="F9417" s="65"/>
      <c r="G9417" s="66"/>
      <c r="J9417" s="65"/>
      <c r="K9417" s="65"/>
      <c r="L9417" s="66"/>
      <c r="M9417" s="65"/>
      <c r="N9417" s="65"/>
      <c r="O9417" s="65"/>
      <c r="P9417" s="66"/>
      <c r="Q9417" s="31">
        <f t="shared" si="294"/>
        <v>9999</v>
      </c>
      <c r="R9417" s="31" t="str">
        <f t="shared" si="295"/>
        <v/>
      </c>
      <c r="S9417" s="29">
        <f>IF($Q9417&lt;Parâmetros!$E$19,$G9417-1,$G9417)</f>
        <v>0</v>
      </c>
    </row>
    <row r="9418" spans="1:19" x14ac:dyDescent="0.25">
      <c r="A9418" s="116"/>
      <c r="B9418" s="65"/>
      <c r="C9418" s="65"/>
      <c r="D9418" s="66"/>
      <c r="E9418" s="67"/>
      <c r="F9418" s="65"/>
      <c r="G9418" s="66"/>
      <c r="J9418" s="65"/>
      <c r="K9418" s="65"/>
      <c r="L9418" s="66"/>
      <c r="M9418" s="65"/>
      <c r="N9418" s="65"/>
      <c r="O9418" s="65"/>
      <c r="P9418" s="66"/>
      <c r="Q9418" s="31">
        <f t="shared" si="294"/>
        <v>9999</v>
      </c>
      <c r="R9418" s="31" t="str">
        <f t="shared" si="295"/>
        <v/>
      </c>
      <c r="S9418" s="29">
        <f>IF($Q9418&lt;Parâmetros!$E$19,$G9418-1,$G9418)</f>
        <v>0</v>
      </c>
    </row>
    <row r="9419" spans="1:19" x14ac:dyDescent="0.25">
      <c r="A9419" s="116"/>
      <c r="B9419" s="65"/>
      <c r="C9419" s="65"/>
      <c r="D9419" s="66"/>
      <c r="E9419" s="67"/>
      <c r="F9419" s="65"/>
      <c r="G9419" s="66"/>
      <c r="J9419" s="65"/>
      <c r="K9419" s="65"/>
      <c r="L9419" s="66"/>
      <c r="M9419" s="65"/>
      <c r="N9419" s="65"/>
      <c r="O9419" s="65"/>
      <c r="P9419" s="66"/>
      <c r="Q9419" s="31">
        <f t="shared" si="294"/>
        <v>9999</v>
      </c>
      <c r="R9419" s="31" t="str">
        <f t="shared" si="295"/>
        <v/>
      </c>
      <c r="S9419" s="29">
        <f>IF($Q9419&lt;Parâmetros!$E$19,$G9419-1,$G9419)</f>
        <v>0</v>
      </c>
    </row>
    <row r="9420" spans="1:19" x14ac:dyDescent="0.25">
      <c r="A9420" s="116"/>
      <c r="B9420" s="65"/>
      <c r="C9420" s="65"/>
      <c r="D9420" s="66"/>
      <c r="E9420" s="67"/>
      <c r="F9420" s="65"/>
      <c r="G9420" s="66"/>
      <c r="J9420" s="65"/>
      <c r="K9420" s="65"/>
      <c r="L9420" s="66"/>
      <c r="M9420" s="65"/>
      <c r="N9420" s="65"/>
      <c r="O9420" s="65"/>
      <c r="P9420" s="66"/>
      <c r="Q9420" s="31">
        <f t="shared" si="294"/>
        <v>9999</v>
      </c>
      <c r="R9420" s="31" t="str">
        <f t="shared" si="295"/>
        <v/>
      </c>
      <c r="S9420" s="29">
        <f>IF($Q9420&lt;Parâmetros!$E$19,$G9420-1,$G9420)</f>
        <v>0</v>
      </c>
    </row>
    <row r="9421" spans="1:19" x14ac:dyDescent="0.25">
      <c r="A9421" s="116"/>
      <c r="B9421" s="65"/>
      <c r="C9421" s="65"/>
      <c r="D9421" s="66"/>
      <c r="E9421" s="67"/>
      <c r="F9421" s="65"/>
      <c r="G9421" s="66"/>
      <c r="J9421" s="65"/>
      <c r="K9421" s="65"/>
      <c r="L9421" s="66"/>
      <c r="M9421" s="65"/>
      <c r="N9421" s="65"/>
      <c r="O9421" s="65"/>
      <c r="P9421" s="66"/>
      <c r="Q9421" s="31">
        <f t="shared" si="294"/>
        <v>9999</v>
      </c>
      <c r="R9421" s="31" t="str">
        <f t="shared" si="295"/>
        <v/>
      </c>
      <c r="S9421" s="29">
        <f>IF($Q9421&lt;Parâmetros!$E$19,$G9421-1,$G9421)</f>
        <v>0</v>
      </c>
    </row>
    <row r="9422" spans="1:19" x14ac:dyDescent="0.25">
      <c r="A9422" s="116"/>
      <c r="B9422" s="65"/>
      <c r="C9422" s="65"/>
      <c r="D9422" s="66"/>
      <c r="E9422" s="67"/>
      <c r="F9422" s="65"/>
      <c r="G9422" s="66"/>
      <c r="J9422" s="65"/>
      <c r="K9422" s="65"/>
      <c r="L9422" s="66"/>
      <c r="M9422" s="65"/>
      <c r="N9422" s="65"/>
      <c r="O9422" s="65"/>
      <c r="P9422" s="66"/>
      <c r="Q9422" s="31">
        <f t="shared" si="294"/>
        <v>9999</v>
      </c>
      <c r="R9422" s="31" t="str">
        <f t="shared" si="295"/>
        <v/>
      </c>
      <c r="S9422" s="29">
        <f>IF($Q9422&lt;Parâmetros!$E$19,$G9422-1,$G9422)</f>
        <v>0</v>
      </c>
    </row>
    <row r="9423" spans="1:19" x14ac:dyDescent="0.25">
      <c r="A9423" s="116"/>
      <c r="B9423" s="65"/>
      <c r="C9423" s="65"/>
      <c r="D9423" s="66"/>
      <c r="E9423" s="67"/>
      <c r="F9423" s="65"/>
      <c r="G9423" s="66"/>
      <c r="J9423" s="65"/>
      <c r="K9423" s="65"/>
      <c r="L9423" s="66"/>
      <c r="M9423" s="65"/>
      <c r="N9423" s="65"/>
      <c r="O9423" s="65"/>
      <c r="P9423" s="66"/>
      <c r="Q9423" s="31">
        <f t="shared" si="294"/>
        <v>9999</v>
      </c>
      <c r="R9423" s="31" t="str">
        <f t="shared" si="295"/>
        <v/>
      </c>
      <c r="S9423" s="29">
        <f>IF($Q9423&lt;Parâmetros!$E$19,$G9423-1,$G9423)</f>
        <v>0</v>
      </c>
    </row>
    <row r="9424" spans="1:19" x14ac:dyDescent="0.25">
      <c r="A9424" s="116"/>
      <c r="B9424" s="65"/>
      <c r="C9424" s="65"/>
      <c r="D9424" s="66"/>
      <c r="E9424" s="67"/>
      <c r="F9424" s="65"/>
      <c r="G9424" s="66"/>
      <c r="J9424" s="65"/>
      <c r="K9424" s="65"/>
      <c r="L9424" s="66"/>
      <c r="M9424" s="65"/>
      <c r="N9424" s="65"/>
      <c r="O9424" s="65"/>
      <c r="P9424" s="66"/>
      <c r="Q9424" s="31">
        <f t="shared" si="294"/>
        <v>9999</v>
      </c>
      <c r="R9424" s="31" t="str">
        <f t="shared" si="295"/>
        <v/>
      </c>
      <c r="S9424" s="29">
        <f>IF($Q9424&lt;Parâmetros!$E$19,$G9424-1,$G9424)</f>
        <v>0</v>
      </c>
    </row>
    <row r="9425" spans="1:19" x14ac:dyDescent="0.25">
      <c r="A9425" s="116"/>
      <c r="B9425" s="65"/>
      <c r="C9425" s="65"/>
      <c r="D9425" s="66"/>
      <c r="E9425" s="67"/>
      <c r="F9425" s="65"/>
      <c r="G9425" s="66"/>
      <c r="J9425" s="65"/>
      <c r="K9425" s="65"/>
      <c r="L9425" s="66"/>
      <c r="M9425" s="65"/>
      <c r="N9425" s="65"/>
      <c r="O9425" s="65"/>
      <c r="P9425" s="66"/>
      <c r="Q9425" s="31">
        <f t="shared" si="294"/>
        <v>9999</v>
      </c>
      <c r="R9425" s="31" t="str">
        <f t="shared" si="295"/>
        <v/>
      </c>
      <c r="S9425" s="29">
        <f>IF($Q9425&lt;Parâmetros!$E$19,$G9425-1,$G9425)</f>
        <v>0</v>
      </c>
    </row>
    <row r="9426" spans="1:19" x14ac:dyDescent="0.25">
      <c r="A9426" s="116"/>
      <c r="B9426" s="65"/>
      <c r="C9426" s="65"/>
      <c r="D9426" s="66"/>
      <c r="E9426" s="67"/>
      <c r="F9426" s="65"/>
      <c r="G9426" s="66"/>
      <c r="J9426" s="65"/>
      <c r="K9426" s="65"/>
      <c r="L9426" s="66"/>
      <c r="M9426" s="65"/>
      <c r="N9426" s="65"/>
      <c r="O9426" s="65"/>
      <c r="P9426" s="66"/>
      <c r="Q9426" s="31">
        <f t="shared" si="294"/>
        <v>9999</v>
      </c>
      <c r="R9426" s="31" t="str">
        <f t="shared" si="295"/>
        <v/>
      </c>
      <c r="S9426" s="29">
        <f>IF($Q9426&lt;Parâmetros!$E$19,$G9426-1,$G9426)</f>
        <v>0</v>
      </c>
    </row>
    <row r="9427" spans="1:19" x14ac:dyDescent="0.25">
      <c r="A9427" s="116"/>
      <c r="B9427" s="65"/>
      <c r="C9427" s="65"/>
      <c r="D9427" s="66"/>
      <c r="E9427" s="67"/>
      <c r="F9427" s="65"/>
      <c r="G9427" s="66"/>
      <c r="J9427" s="65"/>
      <c r="K9427" s="65"/>
      <c r="L9427" s="66"/>
      <c r="M9427" s="65"/>
      <c r="N9427" s="65"/>
      <c r="O9427" s="65"/>
      <c r="P9427" s="66"/>
      <c r="Q9427" s="31">
        <f t="shared" si="294"/>
        <v>9999</v>
      </c>
      <c r="R9427" s="31" t="str">
        <f t="shared" si="295"/>
        <v/>
      </c>
      <c r="S9427" s="29">
        <f>IF($Q9427&lt;Parâmetros!$E$19,$G9427-1,$G9427)</f>
        <v>0</v>
      </c>
    </row>
    <row r="9428" spans="1:19" x14ac:dyDescent="0.25">
      <c r="A9428" s="116"/>
      <c r="B9428" s="65"/>
      <c r="C9428" s="65"/>
      <c r="D9428" s="66"/>
      <c r="E9428" s="67"/>
      <c r="F9428" s="65"/>
      <c r="G9428" s="66"/>
      <c r="J9428" s="65"/>
      <c r="K9428" s="65"/>
      <c r="L9428" s="66"/>
      <c r="M9428" s="65"/>
      <c r="N9428" s="65"/>
      <c r="O9428" s="65"/>
      <c r="P9428" s="66"/>
      <c r="Q9428" s="31">
        <f t="shared" si="294"/>
        <v>9999</v>
      </c>
      <c r="R9428" s="31" t="str">
        <f t="shared" si="295"/>
        <v/>
      </c>
      <c r="S9428" s="29">
        <f>IF($Q9428&lt;Parâmetros!$E$19,$G9428-1,$G9428)</f>
        <v>0</v>
      </c>
    </row>
    <row r="9429" spans="1:19" x14ac:dyDescent="0.25">
      <c r="A9429" s="116"/>
      <c r="B9429" s="65"/>
      <c r="C9429" s="65"/>
      <c r="D9429" s="66"/>
      <c r="E9429" s="67"/>
      <c r="F9429" s="65"/>
      <c r="G9429" s="66"/>
      <c r="J9429" s="65"/>
      <c r="K9429" s="65"/>
      <c r="L9429" s="66"/>
      <c r="M9429" s="65"/>
      <c r="N9429" s="65"/>
      <c r="O9429" s="65"/>
      <c r="P9429" s="66"/>
      <c r="Q9429" s="31">
        <f t="shared" si="294"/>
        <v>9999</v>
      </c>
      <c r="R9429" s="31" t="str">
        <f t="shared" si="295"/>
        <v/>
      </c>
      <c r="S9429" s="29">
        <f>IF($Q9429&lt;Parâmetros!$E$19,$G9429-1,$G9429)</f>
        <v>0</v>
      </c>
    </row>
    <row r="9430" spans="1:19" x14ac:dyDescent="0.25">
      <c r="A9430" s="116"/>
      <c r="B9430" s="65"/>
      <c r="C9430" s="65"/>
      <c r="D9430" s="66"/>
      <c r="E9430" s="67"/>
      <c r="F9430" s="65"/>
      <c r="G9430" s="66"/>
      <c r="J9430" s="65"/>
      <c r="K9430" s="65"/>
      <c r="L9430" s="66"/>
      <c r="M9430" s="65"/>
      <c r="N9430" s="65"/>
      <c r="O9430" s="65"/>
      <c r="P9430" s="66"/>
      <c r="Q9430" s="31">
        <f t="shared" si="294"/>
        <v>9999</v>
      </c>
      <c r="R9430" s="31" t="str">
        <f t="shared" si="295"/>
        <v/>
      </c>
      <c r="S9430" s="29">
        <f>IF($Q9430&lt;Parâmetros!$E$19,$G9430-1,$G9430)</f>
        <v>0</v>
      </c>
    </row>
    <row r="9431" spans="1:19" x14ac:dyDescent="0.25">
      <c r="A9431" s="116"/>
      <c r="B9431" s="65"/>
      <c r="C9431" s="65"/>
      <c r="D9431" s="66"/>
      <c r="E9431" s="67"/>
      <c r="F9431" s="65"/>
      <c r="G9431" s="66"/>
      <c r="J9431" s="65"/>
      <c r="K9431" s="65"/>
      <c r="L9431" s="66"/>
      <c r="M9431" s="65"/>
      <c r="N9431" s="65"/>
      <c r="O9431" s="65"/>
      <c r="P9431" s="66"/>
      <c r="Q9431" s="31">
        <f t="shared" si="294"/>
        <v>9999</v>
      </c>
      <c r="R9431" s="31" t="str">
        <f t="shared" si="295"/>
        <v/>
      </c>
      <c r="S9431" s="29">
        <f>IF($Q9431&lt;Parâmetros!$E$19,$G9431-1,$G9431)</f>
        <v>0</v>
      </c>
    </row>
    <row r="9432" spans="1:19" x14ac:dyDescent="0.25">
      <c r="A9432" s="116"/>
      <c r="B9432" s="65"/>
      <c r="C9432" s="65"/>
      <c r="D9432" s="66"/>
      <c r="E9432" s="67"/>
      <c r="F9432" s="65"/>
      <c r="G9432" s="66"/>
      <c r="J9432" s="65"/>
      <c r="K9432" s="65"/>
      <c r="L9432" s="66"/>
      <c r="M9432" s="65"/>
      <c r="N9432" s="65"/>
      <c r="O9432" s="65"/>
      <c r="P9432" s="66"/>
      <c r="Q9432" s="31">
        <f t="shared" si="294"/>
        <v>9999</v>
      </c>
      <c r="R9432" s="31" t="str">
        <f t="shared" si="295"/>
        <v/>
      </c>
      <c r="S9432" s="29">
        <f>IF($Q9432&lt;Parâmetros!$E$19,$G9432-1,$G9432)</f>
        <v>0</v>
      </c>
    </row>
    <row r="9433" spans="1:19" x14ac:dyDescent="0.25">
      <c r="A9433" s="116"/>
      <c r="B9433" s="65"/>
      <c r="C9433" s="65"/>
      <c r="D9433" s="66"/>
      <c r="E9433" s="67"/>
      <c r="F9433" s="65"/>
      <c r="G9433" s="66"/>
      <c r="J9433" s="65"/>
      <c r="K9433" s="65"/>
      <c r="L9433" s="66"/>
      <c r="M9433" s="65"/>
      <c r="N9433" s="65"/>
      <c r="O9433" s="65"/>
      <c r="P9433" s="66"/>
      <c r="Q9433" s="31">
        <f t="shared" si="294"/>
        <v>9999</v>
      </c>
      <c r="R9433" s="31" t="str">
        <f t="shared" si="295"/>
        <v/>
      </c>
      <c r="S9433" s="29">
        <f>IF($Q9433&lt;Parâmetros!$E$19,$G9433-1,$G9433)</f>
        <v>0</v>
      </c>
    </row>
    <row r="9434" spans="1:19" x14ac:dyDescent="0.25">
      <c r="A9434" s="116"/>
      <c r="B9434" s="65"/>
      <c r="C9434" s="65"/>
      <c r="D9434" s="66"/>
      <c r="E9434" s="67"/>
      <c r="F9434" s="65"/>
      <c r="G9434" s="66"/>
      <c r="J9434" s="65"/>
      <c r="K9434" s="65"/>
      <c r="L9434" s="66"/>
      <c r="M9434" s="65"/>
      <c r="N9434" s="65"/>
      <c r="O9434" s="65"/>
      <c r="P9434" s="66"/>
      <c r="Q9434" s="31">
        <f t="shared" si="294"/>
        <v>9999</v>
      </c>
      <c r="R9434" s="31" t="str">
        <f t="shared" si="295"/>
        <v/>
      </c>
      <c r="S9434" s="29">
        <f>IF($Q9434&lt;Parâmetros!$E$19,$G9434-1,$G9434)</f>
        <v>0</v>
      </c>
    </row>
    <row r="9435" spans="1:19" x14ac:dyDescent="0.25">
      <c r="A9435" s="116"/>
      <c r="B9435" s="65"/>
      <c r="C9435" s="65"/>
      <c r="D9435" s="66"/>
      <c r="E9435" s="67"/>
      <c r="F9435" s="65"/>
      <c r="G9435" s="66"/>
      <c r="J9435" s="65"/>
      <c r="K9435" s="65"/>
      <c r="L9435" s="66"/>
      <c r="M9435" s="65"/>
      <c r="N9435" s="65"/>
      <c r="O9435" s="65"/>
      <c r="P9435" s="66"/>
      <c r="Q9435" s="31">
        <f t="shared" si="294"/>
        <v>9999</v>
      </c>
      <c r="R9435" s="31" t="str">
        <f t="shared" si="295"/>
        <v/>
      </c>
      <c r="S9435" s="29">
        <f>IF($Q9435&lt;Parâmetros!$E$19,$G9435-1,$G9435)</f>
        <v>0</v>
      </c>
    </row>
    <row r="9436" spans="1:19" x14ac:dyDescent="0.25">
      <c r="A9436" s="116"/>
      <c r="B9436" s="65"/>
      <c r="C9436" s="65"/>
      <c r="D9436" s="66"/>
      <c r="E9436" s="67"/>
      <c r="F9436" s="65"/>
      <c r="G9436" s="66"/>
      <c r="J9436" s="65"/>
      <c r="K9436" s="65"/>
      <c r="L9436" s="66"/>
      <c r="M9436" s="65"/>
      <c r="N9436" s="65"/>
      <c r="O9436" s="65"/>
      <c r="P9436" s="66"/>
      <c r="Q9436" s="31">
        <f t="shared" si="294"/>
        <v>9999</v>
      </c>
      <c r="R9436" s="31" t="str">
        <f t="shared" si="295"/>
        <v/>
      </c>
      <c r="S9436" s="29">
        <f>IF($Q9436&lt;Parâmetros!$E$19,$G9436-1,$G9436)</f>
        <v>0</v>
      </c>
    </row>
    <row r="9437" spans="1:19" x14ac:dyDescent="0.25">
      <c r="A9437" s="116"/>
      <c r="B9437" s="65"/>
      <c r="C9437" s="65"/>
      <c r="D9437" s="66"/>
      <c r="E9437" s="67"/>
      <c r="F9437" s="65"/>
      <c r="G9437" s="66"/>
      <c r="J9437" s="65"/>
      <c r="K9437" s="65"/>
      <c r="L9437" s="66"/>
      <c r="M9437" s="65"/>
      <c r="N9437" s="65"/>
      <c r="O9437" s="65"/>
      <c r="P9437" s="66"/>
      <c r="Q9437" s="31">
        <f t="shared" si="294"/>
        <v>9999</v>
      </c>
      <c r="R9437" s="31" t="str">
        <f t="shared" si="295"/>
        <v/>
      </c>
      <c r="S9437" s="29">
        <f>IF($Q9437&lt;Parâmetros!$E$19,$G9437-1,$G9437)</f>
        <v>0</v>
      </c>
    </row>
    <row r="9438" spans="1:19" x14ac:dyDescent="0.25">
      <c r="A9438" s="116"/>
      <c r="B9438" s="65"/>
      <c r="C9438" s="65"/>
      <c r="D9438" s="66"/>
      <c r="E9438" s="67"/>
      <c r="F9438" s="65"/>
      <c r="G9438" s="66"/>
      <c r="J9438" s="65"/>
      <c r="K9438" s="65"/>
      <c r="L9438" s="66"/>
      <c r="M9438" s="65"/>
      <c r="N9438" s="65"/>
      <c r="O9438" s="65"/>
      <c r="P9438" s="66"/>
      <c r="Q9438" s="31">
        <f t="shared" si="294"/>
        <v>9999</v>
      </c>
      <c r="R9438" s="31" t="str">
        <f t="shared" si="295"/>
        <v/>
      </c>
      <c r="S9438" s="29">
        <f>IF($Q9438&lt;Parâmetros!$E$19,$G9438-1,$G9438)</f>
        <v>0</v>
      </c>
    </row>
    <row r="9439" spans="1:19" x14ac:dyDescent="0.25">
      <c r="A9439" s="116"/>
      <c r="B9439" s="65"/>
      <c r="C9439" s="65"/>
      <c r="D9439" s="66"/>
      <c r="E9439" s="67"/>
      <c r="F9439" s="65"/>
      <c r="G9439" s="66"/>
      <c r="J9439" s="65"/>
      <c r="K9439" s="65"/>
      <c r="L9439" s="66"/>
      <c r="M9439" s="65"/>
      <c r="N9439" s="65"/>
      <c r="O9439" s="65"/>
      <c r="P9439" s="66"/>
      <c r="Q9439" s="31">
        <f t="shared" si="294"/>
        <v>9999</v>
      </c>
      <c r="R9439" s="31" t="str">
        <f t="shared" si="295"/>
        <v/>
      </c>
      <c r="S9439" s="29">
        <f>IF($Q9439&lt;Parâmetros!$E$19,$G9439-1,$G9439)</f>
        <v>0</v>
      </c>
    </row>
    <row r="9440" spans="1:19" x14ac:dyDescent="0.25">
      <c r="A9440" s="116"/>
      <c r="B9440" s="65"/>
      <c r="C9440" s="65"/>
      <c r="D9440" s="66"/>
      <c r="E9440" s="67"/>
      <c r="F9440" s="65"/>
      <c r="G9440" s="66"/>
      <c r="J9440" s="65"/>
      <c r="K9440" s="65"/>
      <c r="L9440" s="66"/>
      <c r="M9440" s="65"/>
      <c r="N9440" s="65"/>
      <c r="O9440" s="65"/>
      <c r="P9440" s="66"/>
      <c r="Q9440" s="31">
        <f t="shared" si="294"/>
        <v>9999</v>
      </c>
      <c r="R9440" s="31" t="str">
        <f t="shared" si="295"/>
        <v/>
      </c>
      <c r="S9440" s="29">
        <f>IF($Q9440&lt;Parâmetros!$E$19,$G9440-1,$G9440)</f>
        <v>0</v>
      </c>
    </row>
    <row r="9441" spans="1:19" x14ac:dyDescent="0.25">
      <c r="A9441" s="116"/>
      <c r="B9441" s="65"/>
      <c r="C9441" s="65"/>
      <c r="D9441" s="66"/>
      <c r="E9441" s="67"/>
      <c r="F9441" s="65"/>
      <c r="G9441" s="66"/>
      <c r="J9441" s="65"/>
      <c r="K9441" s="65"/>
      <c r="L9441" s="66"/>
      <c r="M9441" s="65"/>
      <c r="N9441" s="65"/>
      <c r="O9441" s="65"/>
      <c r="P9441" s="66"/>
      <c r="Q9441" s="31">
        <f t="shared" si="294"/>
        <v>9999</v>
      </c>
      <c r="R9441" s="31" t="str">
        <f t="shared" si="295"/>
        <v/>
      </c>
      <c r="S9441" s="29">
        <f>IF($Q9441&lt;Parâmetros!$E$19,$G9441-1,$G9441)</f>
        <v>0</v>
      </c>
    </row>
    <row r="9442" spans="1:19" x14ac:dyDescent="0.25">
      <c r="A9442" s="116"/>
      <c r="B9442" s="65"/>
      <c r="C9442" s="65"/>
      <c r="D9442" s="66"/>
      <c r="E9442" s="67"/>
      <c r="F9442" s="65"/>
      <c r="G9442" s="66"/>
      <c r="J9442" s="65"/>
      <c r="K9442" s="65"/>
      <c r="L9442" s="66"/>
      <c r="M9442" s="65"/>
      <c r="N9442" s="65"/>
      <c r="O9442" s="65"/>
      <c r="P9442" s="66"/>
      <c r="Q9442" s="31">
        <f t="shared" si="294"/>
        <v>9999</v>
      </c>
      <c r="R9442" s="31" t="str">
        <f t="shared" si="295"/>
        <v/>
      </c>
      <c r="S9442" s="29">
        <f>IF($Q9442&lt;Parâmetros!$E$19,$G9442-1,$G9442)</f>
        <v>0</v>
      </c>
    </row>
    <row r="9443" spans="1:19" x14ac:dyDescent="0.25">
      <c r="A9443" s="116"/>
      <c r="B9443" s="65"/>
      <c r="C9443" s="65"/>
      <c r="D9443" s="66"/>
      <c r="E9443" s="67"/>
      <c r="F9443" s="65"/>
      <c r="G9443" s="66"/>
      <c r="J9443" s="65"/>
      <c r="K9443" s="65"/>
      <c r="L9443" s="66"/>
      <c r="M9443" s="65"/>
      <c r="N9443" s="65"/>
      <c r="O9443" s="65"/>
      <c r="P9443" s="66"/>
      <c r="Q9443" s="31">
        <f t="shared" si="294"/>
        <v>9999</v>
      </c>
      <c r="R9443" s="31" t="str">
        <f t="shared" si="295"/>
        <v/>
      </c>
      <c r="S9443" s="29">
        <f>IF($Q9443&lt;Parâmetros!$E$19,$G9443-1,$G9443)</f>
        <v>0</v>
      </c>
    </row>
    <row r="9444" spans="1:19" x14ac:dyDescent="0.25">
      <c r="A9444" s="116"/>
      <c r="B9444" s="65"/>
      <c r="C9444" s="65"/>
      <c r="D9444" s="66"/>
      <c r="E9444" s="67"/>
      <c r="F9444" s="65"/>
      <c r="G9444" s="66"/>
      <c r="J9444" s="65"/>
      <c r="K9444" s="65"/>
      <c r="L9444" s="66"/>
      <c r="M9444" s="65"/>
      <c r="N9444" s="65"/>
      <c r="O9444" s="65"/>
      <c r="P9444" s="66"/>
      <c r="Q9444" s="31">
        <f t="shared" si="294"/>
        <v>9999</v>
      </c>
      <c r="R9444" s="31" t="str">
        <f t="shared" si="295"/>
        <v/>
      </c>
      <c r="S9444" s="29">
        <f>IF($Q9444&lt;Parâmetros!$E$19,$G9444-1,$G9444)</f>
        <v>0</v>
      </c>
    </row>
    <row r="9445" spans="1:19" x14ac:dyDescent="0.25">
      <c r="A9445" s="116"/>
      <c r="B9445" s="65"/>
      <c r="C9445" s="65"/>
      <c r="D9445" s="66"/>
      <c r="E9445" s="67"/>
      <c r="F9445" s="65"/>
      <c r="G9445" s="66"/>
      <c r="J9445" s="65"/>
      <c r="K9445" s="65"/>
      <c r="L9445" s="66"/>
      <c r="M9445" s="65"/>
      <c r="N9445" s="65"/>
      <c r="O9445" s="65"/>
      <c r="P9445" s="66"/>
      <c r="Q9445" s="31">
        <f t="shared" si="294"/>
        <v>9999</v>
      </c>
      <c r="R9445" s="31" t="str">
        <f t="shared" si="295"/>
        <v/>
      </c>
      <c r="S9445" s="29">
        <f>IF($Q9445&lt;Parâmetros!$E$19,$G9445-1,$G9445)</f>
        <v>0</v>
      </c>
    </row>
    <row r="9446" spans="1:19" x14ac:dyDescent="0.25">
      <c r="A9446" s="116"/>
      <c r="B9446" s="65"/>
      <c r="C9446" s="65"/>
      <c r="D9446" s="66"/>
      <c r="E9446" s="67"/>
      <c r="F9446" s="65"/>
      <c r="G9446" s="66"/>
      <c r="J9446" s="65"/>
      <c r="K9446" s="65"/>
      <c r="L9446" s="66"/>
      <c r="M9446" s="65"/>
      <c r="N9446" s="65"/>
      <c r="O9446" s="65"/>
      <c r="P9446" s="66"/>
      <c r="Q9446" s="31">
        <f t="shared" si="294"/>
        <v>9999</v>
      </c>
      <c r="R9446" s="31" t="str">
        <f t="shared" si="295"/>
        <v/>
      </c>
      <c r="S9446" s="29">
        <f>IF($Q9446&lt;Parâmetros!$E$19,$G9446-1,$G9446)</f>
        <v>0</v>
      </c>
    </row>
    <row r="9447" spans="1:19" x14ac:dyDescent="0.25">
      <c r="A9447" s="116"/>
      <c r="B9447" s="65"/>
      <c r="C9447" s="65"/>
      <c r="D9447" s="66"/>
      <c r="E9447" s="67"/>
      <c r="F9447" s="65"/>
      <c r="G9447" s="66"/>
      <c r="J9447" s="65"/>
      <c r="K9447" s="65"/>
      <c r="L9447" s="66"/>
      <c r="M9447" s="65"/>
      <c r="N9447" s="65"/>
      <c r="O9447" s="65"/>
      <c r="P9447" s="66"/>
      <c r="Q9447" s="31">
        <f t="shared" si="294"/>
        <v>9999</v>
      </c>
      <c r="R9447" s="31" t="str">
        <f t="shared" si="295"/>
        <v/>
      </c>
      <c r="S9447" s="29">
        <f>IF($Q9447&lt;Parâmetros!$E$19,$G9447-1,$G9447)</f>
        <v>0</v>
      </c>
    </row>
    <row r="9448" spans="1:19" x14ac:dyDescent="0.25">
      <c r="A9448" s="116"/>
      <c r="B9448" s="65"/>
      <c r="C9448" s="65"/>
      <c r="D9448" s="66"/>
      <c r="E9448" s="67"/>
      <c r="F9448" s="65"/>
      <c r="G9448" s="66"/>
      <c r="J9448" s="65"/>
      <c r="K9448" s="65"/>
      <c r="L9448" s="66"/>
      <c r="M9448" s="65"/>
      <c r="N9448" s="65"/>
      <c r="O9448" s="65"/>
      <c r="P9448" s="66"/>
      <c r="Q9448" s="31">
        <f t="shared" si="294"/>
        <v>9999</v>
      </c>
      <c r="R9448" s="31" t="str">
        <f t="shared" si="295"/>
        <v/>
      </c>
      <c r="S9448" s="29">
        <f>IF($Q9448&lt;Parâmetros!$E$19,$G9448-1,$G9448)</f>
        <v>0</v>
      </c>
    </row>
    <row r="9449" spans="1:19" x14ac:dyDescent="0.25">
      <c r="A9449" s="116"/>
      <c r="B9449" s="65"/>
      <c r="C9449" s="65"/>
      <c r="D9449" s="66"/>
      <c r="E9449" s="67"/>
      <c r="F9449" s="65"/>
      <c r="G9449" s="66"/>
      <c r="J9449" s="65"/>
      <c r="K9449" s="65"/>
      <c r="L9449" s="66"/>
      <c r="M9449" s="65"/>
      <c r="N9449" s="65"/>
      <c r="O9449" s="65"/>
      <c r="P9449" s="66"/>
      <c r="Q9449" s="31">
        <f t="shared" si="294"/>
        <v>9999</v>
      </c>
      <c r="R9449" s="31" t="str">
        <f t="shared" si="295"/>
        <v/>
      </c>
      <c r="S9449" s="29">
        <f>IF($Q9449&lt;Parâmetros!$E$19,$G9449-1,$G9449)</f>
        <v>0</v>
      </c>
    </row>
    <row r="9450" spans="1:19" x14ac:dyDescent="0.25">
      <c r="A9450" s="116"/>
      <c r="B9450" s="65"/>
      <c r="C9450" s="65"/>
      <c r="D9450" s="66"/>
      <c r="E9450" s="67"/>
      <c r="F9450" s="65"/>
      <c r="G9450" s="66"/>
      <c r="J9450" s="65"/>
      <c r="K9450" s="65"/>
      <c r="L9450" s="66"/>
      <c r="M9450" s="65"/>
      <c r="N9450" s="65"/>
      <c r="O9450" s="65"/>
      <c r="P9450" s="66"/>
      <c r="Q9450" s="31">
        <f t="shared" si="294"/>
        <v>9999</v>
      </c>
      <c r="R9450" s="31" t="str">
        <f t="shared" si="295"/>
        <v/>
      </c>
      <c r="S9450" s="29">
        <f>IF($Q9450&lt;Parâmetros!$E$19,$G9450-1,$G9450)</f>
        <v>0</v>
      </c>
    </row>
    <row r="9451" spans="1:19" x14ac:dyDescent="0.25">
      <c r="A9451" s="116"/>
      <c r="B9451" s="65"/>
      <c r="C9451" s="65"/>
      <c r="D9451" s="66"/>
      <c r="E9451" s="67"/>
      <c r="F9451" s="65"/>
      <c r="G9451" s="66"/>
      <c r="J9451" s="65"/>
      <c r="K9451" s="65"/>
      <c r="L9451" s="66"/>
      <c r="M9451" s="65"/>
      <c r="N9451" s="65"/>
      <c r="O9451" s="65"/>
      <c r="P9451" s="66"/>
      <c r="Q9451" s="31">
        <f t="shared" si="294"/>
        <v>9999</v>
      </c>
      <c r="R9451" s="31" t="str">
        <f t="shared" si="295"/>
        <v/>
      </c>
      <c r="S9451" s="29">
        <f>IF($Q9451&lt;Parâmetros!$E$19,$G9451-1,$G9451)</f>
        <v>0</v>
      </c>
    </row>
    <row r="9452" spans="1:19" x14ac:dyDescent="0.25">
      <c r="A9452" s="116"/>
      <c r="B9452" s="65"/>
      <c r="C9452" s="65"/>
      <c r="D9452" s="66"/>
      <c r="E9452" s="67"/>
      <c r="F9452" s="65"/>
      <c r="G9452" s="66"/>
      <c r="J9452" s="65"/>
      <c r="K9452" s="65"/>
      <c r="L9452" s="66"/>
      <c r="M9452" s="65"/>
      <c r="N9452" s="65"/>
      <c r="O9452" s="65"/>
      <c r="P9452" s="66"/>
      <c r="Q9452" s="31">
        <f t="shared" si="294"/>
        <v>9999</v>
      </c>
      <c r="R9452" s="31" t="str">
        <f t="shared" si="295"/>
        <v/>
      </c>
      <c r="S9452" s="29">
        <f>IF($Q9452&lt;Parâmetros!$E$19,$G9452-1,$G9452)</f>
        <v>0</v>
      </c>
    </row>
    <row r="9453" spans="1:19" x14ac:dyDescent="0.25">
      <c r="A9453" s="116"/>
      <c r="B9453" s="65"/>
      <c r="C9453" s="65"/>
      <c r="D9453" s="66"/>
      <c r="E9453" s="67"/>
      <c r="F9453" s="65"/>
      <c r="G9453" s="66"/>
      <c r="J9453" s="65"/>
      <c r="K9453" s="65"/>
      <c r="L9453" s="66"/>
      <c r="M9453" s="65"/>
      <c r="N9453" s="65"/>
      <c r="O9453" s="65"/>
      <c r="P9453" s="66"/>
      <c r="Q9453" s="31">
        <f t="shared" si="294"/>
        <v>9999</v>
      </c>
      <c r="R9453" s="31" t="str">
        <f t="shared" si="295"/>
        <v/>
      </c>
      <c r="S9453" s="29">
        <f>IF($Q9453&lt;Parâmetros!$E$19,$G9453-1,$G9453)</f>
        <v>0</v>
      </c>
    </row>
    <row r="9454" spans="1:19" x14ac:dyDescent="0.25">
      <c r="A9454" s="116"/>
      <c r="B9454" s="65"/>
      <c r="C9454" s="65"/>
      <c r="D9454" s="66"/>
      <c r="E9454" s="67"/>
      <c r="F9454" s="65"/>
      <c r="G9454" s="66"/>
      <c r="J9454" s="65"/>
      <c r="K9454" s="65"/>
      <c r="L9454" s="66"/>
      <c r="M9454" s="65"/>
      <c r="N9454" s="65"/>
      <c r="O9454" s="65"/>
      <c r="P9454" s="66"/>
      <c r="Q9454" s="31">
        <f t="shared" si="294"/>
        <v>9999</v>
      </c>
      <c r="R9454" s="31" t="str">
        <f t="shared" si="295"/>
        <v/>
      </c>
      <c r="S9454" s="29">
        <f>IF($Q9454&lt;Parâmetros!$E$19,$G9454-1,$G9454)</f>
        <v>0</v>
      </c>
    </row>
    <row r="9455" spans="1:19" x14ac:dyDescent="0.25">
      <c r="A9455" s="116"/>
      <c r="B9455" s="65"/>
      <c r="C9455" s="65"/>
      <c r="D9455" s="66"/>
      <c r="E9455" s="67"/>
      <c r="F9455" s="65"/>
      <c r="G9455" s="66"/>
      <c r="J9455" s="65"/>
      <c r="K9455" s="65"/>
      <c r="L9455" s="66"/>
      <c r="M9455" s="65"/>
      <c r="N9455" s="65"/>
      <c r="O9455" s="65"/>
      <c r="P9455" s="66"/>
      <c r="Q9455" s="31">
        <f t="shared" si="294"/>
        <v>9999</v>
      </c>
      <c r="R9455" s="31" t="str">
        <f t="shared" si="295"/>
        <v/>
      </c>
      <c r="S9455" s="29">
        <f>IF($Q9455&lt;Parâmetros!$E$19,$G9455-1,$G9455)</f>
        <v>0</v>
      </c>
    </row>
    <row r="9456" spans="1:19" x14ac:dyDescent="0.25">
      <c r="A9456" s="116"/>
      <c r="B9456" s="65"/>
      <c r="C9456" s="65"/>
      <c r="D9456" s="66"/>
      <c r="E9456" s="67"/>
      <c r="F9456" s="65"/>
      <c r="G9456" s="66"/>
      <c r="J9456" s="65"/>
      <c r="K9456" s="65"/>
      <c r="L9456" s="66"/>
      <c r="M9456" s="65"/>
      <c r="O9456" s="65"/>
      <c r="P9456" s="66"/>
      <c r="Q9456" s="31">
        <f t="shared" si="294"/>
        <v>9999</v>
      </c>
      <c r="R9456" s="31" t="str">
        <f t="shared" si="295"/>
        <v/>
      </c>
      <c r="S9456" s="29">
        <f>IF($Q9456&lt;Parâmetros!$E$19,$G9456-1,$G9456)</f>
        <v>0</v>
      </c>
    </row>
    <row r="9457" spans="1:19" x14ac:dyDescent="0.25">
      <c r="A9457" s="116"/>
      <c r="B9457" s="65"/>
      <c r="C9457" s="65"/>
      <c r="D9457" s="66"/>
      <c r="E9457" s="67"/>
      <c r="F9457" s="65"/>
      <c r="G9457" s="66"/>
      <c r="J9457" s="65"/>
      <c r="K9457" s="65"/>
      <c r="L9457" s="66"/>
      <c r="M9457" s="65"/>
      <c r="N9457" s="65"/>
      <c r="O9457" s="65"/>
      <c r="P9457" s="66"/>
      <c r="Q9457" s="31">
        <f t="shared" si="294"/>
        <v>9999</v>
      </c>
      <c r="R9457" s="31" t="str">
        <f t="shared" si="295"/>
        <v/>
      </c>
      <c r="S9457" s="29">
        <f>IF($Q9457&lt;Parâmetros!$E$19,$G9457-1,$G9457)</f>
        <v>0</v>
      </c>
    </row>
    <row r="9458" spans="1:19" x14ac:dyDescent="0.25">
      <c r="A9458" s="116"/>
      <c r="B9458" s="65"/>
      <c r="C9458" s="65"/>
      <c r="D9458" s="66"/>
      <c r="E9458" s="67"/>
      <c r="F9458" s="65"/>
      <c r="G9458" s="66"/>
      <c r="J9458" s="65"/>
      <c r="K9458" s="65"/>
      <c r="L9458" s="66"/>
      <c r="M9458" s="65"/>
      <c r="N9458" s="65"/>
      <c r="O9458" s="65"/>
      <c r="P9458" s="66"/>
      <c r="Q9458" s="31">
        <f t="shared" si="294"/>
        <v>9999</v>
      </c>
      <c r="R9458" s="31" t="str">
        <f t="shared" si="295"/>
        <v/>
      </c>
      <c r="S9458" s="29">
        <f>IF($Q9458&lt;Parâmetros!$E$19,$G9458-1,$G9458)</f>
        <v>0</v>
      </c>
    </row>
    <row r="9459" spans="1:19" x14ac:dyDescent="0.25">
      <c r="A9459" s="116"/>
      <c r="B9459" s="65"/>
      <c r="C9459" s="65"/>
      <c r="D9459" s="66"/>
      <c r="E9459" s="67"/>
      <c r="F9459" s="65"/>
      <c r="G9459" s="66"/>
      <c r="J9459" s="65"/>
      <c r="K9459" s="65"/>
      <c r="L9459" s="66"/>
      <c r="M9459" s="65"/>
      <c r="N9459" s="65"/>
      <c r="O9459" s="65"/>
      <c r="P9459" s="66"/>
      <c r="Q9459" s="31">
        <f t="shared" si="294"/>
        <v>9999</v>
      </c>
      <c r="R9459" s="31" t="str">
        <f t="shared" si="295"/>
        <v/>
      </c>
      <c r="S9459" s="29">
        <f>IF($Q9459&lt;Parâmetros!$E$19,$G9459-1,$G9459)</f>
        <v>0</v>
      </c>
    </row>
    <row r="9460" spans="1:19" x14ac:dyDescent="0.25">
      <c r="A9460" s="116"/>
      <c r="B9460" s="65"/>
      <c r="C9460" s="65"/>
      <c r="D9460" s="66"/>
      <c r="E9460" s="67"/>
      <c r="F9460" s="65"/>
      <c r="G9460" s="66"/>
      <c r="J9460" s="65"/>
      <c r="K9460" s="65"/>
      <c r="L9460" s="66"/>
      <c r="M9460" s="65"/>
      <c r="N9460" s="65"/>
      <c r="O9460" s="65"/>
      <c r="P9460" s="66"/>
      <c r="Q9460" s="31">
        <f t="shared" si="294"/>
        <v>9999</v>
      </c>
      <c r="R9460" s="31" t="str">
        <f t="shared" si="295"/>
        <v/>
      </c>
      <c r="S9460" s="29">
        <f>IF($Q9460&lt;Parâmetros!$E$19,$G9460-1,$G9460)</f>
        <v>0</v>
      </c>
    </row>
    <row r="9461" spans="1:19" x14ac:dyDescent="0.25">
      <c r="A9461" s="116"/>
      <c r="B9461" s="65"/>
      <c r="C9461" s="65"/>
      <c r="D9461" s="66"/>
      <c r="E9461" s="67"/>
      <c r="F9461" s="65"/>
      <c r="G9461" s="66"/>
      <c r="J9461" s="65"/>
      <c r="K9461" s="65"/>
      <c r="L9461" s="66"/>
      <c r="M9461" s="65"/>
      <c r="N9461" s="65"/>
      <c r="O9461" s="65"/>
      <c r="P9461" s="66"/>
      <c r="Q9461" s="31">
        <f t="shared" si="294"/>
        <v>9999</v>
      </c>
      <c r="R9461" s="31" t="str">
        <f t="shared" si="295"/>
        <v/>
      </c>
      <c r="S9461" s="29">
        <f>IF($Q9461&lt;Parâmetros!$E$19,$G9461-1,$G9461)</f>
        <v>0</v>
      </c>
    </row>
    <row r="9462" spans="1:19" x14ac:dyDescent="0.25">
      <c r="A9462" s="116"/>
      <c r="B9462" s="65"/>
      <c r="C9462" s="65"/>
      <c r="D9462" s="66"/>
      <c r="E9462" s="67"/>
      <c r="F9462" s="65"/>
      <c r="G9462" s="66"/>
      <c r="J9462" s="65"/>
      <c r="K9462" s="65"/>
      <c r="L9462" s="66"/>
      <c r="M9462" s="65"/>
      <c r="N9462" s="65"/>
      <c r="O9462" s="65"/>
      <c r="P9462" s="66"/>
      <c r="Q9462" s="31">
        <f t="shared" si="294"/>
        <v>9999</v>
      </c>
      <c r="R9462" s="31" t="str">
        <f t="shared" si="295"/>
        <v/>
      </c>
      <c r="S9462" s="29">
        <f>IF($Q9462&lt;Parâmetros!$E$19,$G9462-1,$G9462)</f>
        <v>0</v>
      </c>
    </row>
    <row r="9463" spans="1:19" x14ac:dyDescent="0.25">
      <c r="A9463" s="116"/>
      <c r="B9463" s="65"/>
      <c r="C9463" s="65"/>
      <c r="D9463" s="66"/>
      <c r="E9463" s="67"/>
      <c r="F9463" s="65"/>
      <c r="G9463" s="66"/>
      <c r="J9463" s="65"/>
      <c r="K9463" s="65"/>
      <c r="L9463" s="66"/>
      <c r="M9463" s="65"/>
      <c r="N9463" s="65"/>
      <c r="O9463" s="65"/>
      <c r="P9463" s="66"/>
      <c r="Q9463" s="31">
        <f t="shared" si="294"/>
        <v>9999</v>
      </c>
      <c r="R9463" s="31" t="str">
        <f t="shared" si="295"/>
        <v/>
      </c>
      <c r="S9463" s="29">
        <f>IF($Q9463&lt;Parâmetros!$E$19,$G9463-1,$G9463)</f>
        <v>0</v>
      </c>
    </row>
    <row r="9464" spans="1:19" x14ac:dyDescent="0.25">
      <c r="A9464" s="116"/>
      <c r="B9464" s="65"/>
      <c r="C9464" s="65"/>
      <c r="D9464" s="66"/>
      <c r="E9464" s="67"/>
      <c r="F9464" s="65"/>
      <c r="G9464" s="66"/>
      <c r="J9464" s="65"/>
      <c r="K9464" s="65"/>
      <c r="L9464" s="66"/>
      <c r="M9464" s="65"/>
      <c r="N9464" s="65"/>
      <c r="O9464" s="65"/>
      <c r="P9464" s="66"/>
      <c r="Q9464" s="31">
        <f t="shared" si="294"/>
        <v>9999</v>
      </c>
      <c r="R9464" s="31" t="str">
        <f t="shared" si="295"/>
        <v/>
      </c>
      <c r="S9464" s="29">
        <f>IF($Q9464&lt;Parâmetros!$E$19,$G9464-1,$G9464)</f>
        <v>0</v>
      </c>
    </row>
    <row r="9465" spans="1:19" x14ac:dyDescent="0.25">
      <c r="A9465" s="116"/>
      <c r="B9465" s="65"/>
      <c r="C9465" s="65"/>
      <c r="D9465" s="66"/>
      <c r="E9465" s="67"/>
      <c r="F9465" s="65"/>
      <c r="G9465" s="66"/>
      <c r="J9465" s="65"/>
      <c r="K9465" s="65"/>
      <c r="L9465" s="66"/>
      <c r="M9465" s="65"/>
      <c r="N9465" s="65"/>
      <c r="O9465" s="65"/>
      <c r="P9465" s="66"/>
      <c r="Q9465" s="31">
        <f t="shared" si="294"/>
        <v>9999</v>
      </c>
      <c r="R9465" s="31" t="str">
        <f t="shared" si="295"/>
        <v/>
      </c>
      <c r="S9465" s="29">
        <f>IF($Q9465&lt;Parâmetros!$E$19,$G9465-1,$G9465)</f>
        <v>0</v>
      </c>
    </row>
    <row r="9466" spans="1:19" x14ac:dyDescent="0.25">
      <c r="A9466" s="116"/>
      <c r="B9466" s="65"/>
      <c r="C9466" s="65"/>
      <c r="D9466" s="66"/>
      <c r="E9466" s="67"/>
      <c r="F9466" s="65"/>
      <c r="G9466" s="66"/>
      <c r="J9466" s="65"/>
      <c r="K9466" s="65"/>
      <c r="L9466" s="66"/>
      <c r="M9466" s="65"/>
      <c r="O9466" s="65"/>
      <c r="P9466" s="66"/>
      <c r="Q9466" s="31">
        <f t="shared" si="294"/>
        <v>9999</v>
      </c>
      <c r="R9466" s="31" t="str">
        <f t="shared" si="295"/>
        <v/>
      </c>
      <c r="S9466" s="29">
        <f>IF($Q9466&lt;Parâmetros!$E$19,$G9466-1,$G9466)</f>
        <v>0</v>
      </c>
    </row>
    <row r="9467" spans="1:19" x14ac:dyDescent="0.25">
      <c r="A9467" s="116"/>
      <c r="B9467" s="65"/>
      <c r="C9467" s="65"/>
      <c r="D9467" s="66"/>
      <c r="E9467" s="67"/>
      <c r="F9467" s="65"/>
      <c r="G9467" s="66"/>
      <c r="J9467" s="65"/>
      <c r="K9467" s="65"/>
      <c r="L9467" s="66"/>
      <c r="M9467" s="65"/>
      <c r="O9467" s="65"/>
      <c r="P9467" s="66"/>
      <c r="Q9467" s="31">
        <f t="shared" si="294"/>
        <v>9999</v>
      </c>
      <c r="R9467" s="31" t="str">
        <f t="shared" si="295"/>
        <v/>
      </c>
      <c r="S9467" s="29">
        <f>IF($Q9467&lt;Parâmetros!$E$19,$G9467-1,$G9467)</f>
        <v>0</v>
      </c>
    </row>
    <row r="9468" spans="1:19" x14ac:dyDescent="0.25">
      <c r="A9468" s="116"/>
      <c r="B9468" s="65"/>
      <c r="C9468" s="65"/>
      <c r="D9468" s="66"/>
      <c r="E9468" s="67"/>
      <c r="F9468" s="65"/>
      <c r="G9468" s="66"/>
      <c r="J9468" s="65"/>
      <c r="K9468" s="65"/>
      <c r="L9468" s="66"/>
      <c r="M9468" s="65"/>
      <c r="O9468" s="65"/>
      <c r="P9468" s="66"/>
      <c r="Q9468" s="31">
        <f t="shared" ref="Q9468:Q9531" si="296">IFERROR(VALUE(LEFT($J9468,2))*60+VALUE(MID($J9468,4,2)),9999)</f>
        <v>9999</v>
      </c>
      <c r="R9468" s="31" t="str">
        <f t="shared" ref="R9468:R9531" si="297">IFERROR(VALUE(LEFT($K9468,2))*60+VALUE(MID($K9468,4,2)),"")</f>
        <v/>
      </c>
      <c r="S9468" s="29">
        <f>IF($Q9468&lt;Parâmetros!$E$19,$G9468-1,$G9468)</f>
        <v>0</v>
      </c>
    </row>
    <row r="9469" spans="1:19" x14ac:dyDescent="0.25">
      <c r="A9469" s="116"/>
      <c r="B9469" s="65"/>
      <c r="C9469" s="65"/>
      <c r="D9469" s="66"/>
      <c r="E9469" s="67"/>
      <c r="F9469" s="65"/>
      <c r="G9469" s="66"/>
      <c r="J9469" s="65"/>
      <c r="K9469" s="65"/>
      <c r="L9469" s="66"/>
      <c r="M9469" s="65"/>
      <c r="O9469" s="65"/>
      <c r="P9469" s="66"/>
      <c r="Q9469" s="31">
        <f t="shared" si="296"/>
        <v>9999</v>
      </c>
      <c r="R9469" s="31" t="str">
        <f t="shared" si="297"/>
        <v/>
      </c>
      <c r="S9469" s="29">
        <f>IF($Q9469&lt;Parâmetros!$E$19,$G9469-1,$G9469)</f>
        <v>0</v>
      </c>
    </row>
    <row r="9470" spans="1:19" x14ac:dyDescent="0.25">
      <c r="A9470" s="116"/>
      <c r="B9470" s="65"/>
      <c r="C9470" s="65"/>
      <c r="D9470" s="66"/>
      <c r="E9470" s="67"/>
      <c r="F9470" s="65"/>
      <c r="G9470" s="66"/>
      <c r="J9470" s="65"/>
      <c r="K9470" s="65"/>
      <c r="L9470" s="66"/>
      <c r="M9470" s="65"/>
      <c r="N9470" s="65"/>
      <c r="O9470" s="65"/>
      <c r="P9470" s="66"/>
      <c r="Q9470" s="31">
        <f t="shared" si="296"/>
        <v>9999</v>
      </c>
      <c r="R9470" s="31" t="str">
        <f t="shared" si="297"/>
        <v/>
      </c>
      <c r="S9470" s="29">
        <f>IF($Q9470&lt;Parâmetros!$E$19,$G9470-1,$G9470)</f>
        <v>0</v>
      </c>
    </row>
    <row r="9471" spans="1:19" x14ac:dyDescent="0.25">
      <c r="A9471" s="116"/>
      <c r="B9471" s="65"/>
      <c r="C9471" s="65"/>
      <c r="D9471" s="66"/>
      <c r="E9471" s="67"/>
      <c r="F9471" s="65"/>
      <c r="G9471" s="66"/>
      <c r="J9471" s="65"/>
      <c r="K9471" s="65"/>
      <c r="L9471" s="66"/>
      <c r="M9471" s="65"/>
      <c r="O9471" s="65"/>
      <c r="P9471" s="66"/>
      <c r="Q9471" s="31">
        <f t="shared" si="296"/>
        <v>9999</v>
      </c>
      <c r="R9471" s="31" t="str">
        <f t="shared" si="297"/>
        <v/>
      </c>
      <c r="S9471" s="29">
        <f>IF($Q9471&lt;Parâmetros!$E$19,$G9471-1,$G9471)</f>
        <v>0</v>
      </c>
    </row>
    <row r="9472" spans="1:19" x14ac:dyDescent="0.25">
      <c r="A9472" s="116"/>
      <c r="B9472" s="65"/>
      <c r="C9472" s="65"/>
      <c r="D9472" s="66"/>
      <c r="E9472" s="67"/>
      <c r="F9472" s="65"/>
      <c r="G9472" s="66"/>
      <c r="J9472" s="65"/>
      <c r="K9472" s="65"/>
      <c r="L9472" s="66"/>
      <c r="M9472" s="65"/>
      <c r="O9472" s="65"/>
      <c r="P9472" s="66"/>
      <c r="Q9472" s="31">
        <f t="shared" si="296"/>
        <v>9999</v>
      </c>
      <c r="R9472" s="31" t="str">
        <f t="shared" si="297"/>
        <v/>
      </c>
      <c r="S9472" s="29">
        <f>IF($Q9472&lt;Parâmetros!$E$19,$G9472-1,$G9472)</f>
        <v>0</v>
      </c>
    </row>
    <row r="9473" spans="1:19" x14ac:dyDescent="0.25">
      <c r="A9473" s="116"/>
      <c r="B9473" s="65"/>
      <c r="C9473" s="65"/>
      <c r="D9473" s="66"/>
      <c r="E9473" s="67"/>
      <c r="F9473" s="65"/>
      <c r="G9473" s="66"/>
      <c r="J9473" s="65"/>
      <c r="K9473" s="65"/>
      <c r="L9473" s="66"/>
      <c r="M9473" s="65"/>
      <c r="N9473" s="65"/>
      <c r="O9473" s="65"/>
      <c r="P9473" s="66"/>
      <c r="Q9473" s="31">
        <f t="shared" si="296"/>
        <v>9999</v>
      </c>
      <c r="R9473" s="31" t="str">
        <f t="shared" si="297"/>
        <v/>
      </c>
      <c r="S9473" s="29">
        <f>IF($Q9473&lt;Parâmetros!$E$19,$G9473-1,$G9473)</f>
        <v>0</v>
      </c>
    </row>
    <row r="9474" spans="1:19" x14ac:dyDescent="0.25">
      <c r="A9474" s="116"/>
      <c r="B9474" s="65"/>
      <c r="C9474" s="65"/>
      <c r="D9474" s="66"/>
      <c r="E9474" s="67"/>
      <c r="F9474" s="65"/>
      <c r="G9474" s="66"/>
      <c r="J9474" s="65"/>
      <c r="K9474" s="65"/>
      <c r="L9474" s="66"/>
      <c r="M9474" s="65"/>
      <c r="N9474" s="65"/>
      <c r="O9474" s="65"/>
      <c r="P9474" s="66"/>
      <c r="Q9474" s="31">
        <f t="shared" si="296"/>
        <v>9999</v>
      </c>
      <c r="R9474" s="31" t="str">
        <f t="shared" si="297"/>
        <v/>
      </c>
      <c r="S9474" s="29">
        <f>IF($Q9474&lt;Parâmetros!$E$19,$G9474-1,$G9474)</f>
        <v>0</v>
      </c>
    </row>
    <row r="9475" spans="1:19" x14ac:dyDescent="0.25">
      <c r="A9475" s="116"/>
      <c r="B9475" s="65"/>
      <c r="C9475" s="65"/>
      <c r="D9475" s="66"/>
      <c r="E9475" s="67"/>
      <c r="F9475" s="65"/>
      <c r="G9475" s="66"/>
      <c r="J9475" s="65"/>
      <c r="K9475" s="65"/>
      <c r="L9475" s="66"/>
      <c r="M9475" s="65"/>
      <c r="N9475" s="65"/>
      <c r="O9475" s="65"/>
      <c r="P9475" s="66"/>
      <c r="Q9475" s="31">
        <f t="shared" si="296"/>
        <v>9999</v>
      </c>
      <c r="R9475" s="31" t="str">
        <f t="shared" si="297"/>
        <v/>
      </c>
      <c r="S9475" s="29">
        <f>IF($Q9475&lt;Parâmetros!$E$19,$G9475-1,$G9475)</f>
        <v>0</v>
      </c>
    </row>
    <row r="9476" spans="1:19" x14ac:dyDescent="0.25">
      <c r="A9476" s="116"/>
      <c r="B9476" s="65"/>
      <c r="C9476" s="65"/>
      <c r="D9476" s="66"/>
      <c r="E9476" s="67"/>
      <c r="F9476" s="65"/>
      <c r="G9476" s="66"/>
      <c r="J9476" s="65"/>
      <c r="K9476" s="65"/>
      <c r="L9476" s="66"/>
      <c r="M9476" s="65"/>
      <c r="N9476" s="65"/>
      <c r="O9476" s="65"/>
      <c r="P9476" s="66"/>
      <c r="Q9476" s="31">
        <f t="shared" si="296"/>
        <v>9999</v>
      </c>
      <c r="R9476" s="31" t="str">
        <f t="shared" si="297"/>
        <v/>
      </c>
      <c r="S9476" s="29">
        <f>IF($Q9476&lt;Parâmetros!$E$19,$G9476-1,$G9476)</f>
        <v>0</v>
      </c>
    </row>
    <row r="9477" spans="1:19" x14ac:dyDescent="0.25">
      <c r="A9477" s="116"/>
      <c r="B9477" s="65"/>
      <c r="C9477" s="65"/>
      <c r="D9477" s="66"/>
      <c r="E9477" s="67"/>
      <c r="F9477" s="65"/>
      <c r="G9477" s="66"/>
      <c r="J9477" s="65"/>
      <c r="K9477" s="65"/>
      <c r="L9477" s="66"/>
      <c r="M9477" s="65"/>
      <c r="N9477" s="65"/>
      <c r="O9477" s="65"/>
      <c r="P9477" s="66"/>
      <c r="Q9477" s="31">
        <f t="shared" si="296"/>
        <v>9999</v>
      </c>
      <c r="R9477" s="31" t="str">
        <f t="shared" si="297"/>
        <v/>
      </c>
      <c r="S9477" s="29">
        <f>IF($Q9477&lt;Parâmetros!$E$19,$G9477-1,$G9477)</f>
        <v>0</v>
      </c>
    </row>
    <row r="9478" spans="1:19" x14ac:dyDescent="0.25">
      <c r="A9478" s="116"/>
      <c r="B9478" s="65"/>
      <c r="C9478" s="65"/>
      <c r="D9478" s="66"/>
      <c r="E9478" s="67"/>
      <c r="F9478" s="65"/>
      <c r="G9478" s="66"/>
      <c r="J9478" s="65"/>
      <c r="K9478" s="65"/>
      <c r="L9478" s="66"/>
      <c r="M9478" s="65"/>
      <c r="N9478" s="65"/>
      <c r="O9478" s="65"/>
      <c r="P9478" s="66"/>
      <c r="Q9478" s="31">
        <f t="shared" si="296"/>
        <v>9999</v>
      </c>
      <c r="R9478" s="31" t="str">
        <f t="shared" si="297"/>
        <v/>
      </c>
      <c r="S9478" s="29">
        <f>IF($Q9478&lt;Parâmetros!$E$19,$G9478-1,$G9478)</f>
        <v>0</v>
      </c>
    </row>
    <row r="9479" spans="1:19" x14ac:dyDescent="0.25">
      <c r="A9479" s="116"/>
      <c r="B9479" s="65"/>
      <c r="C9479" s="65"/>
      <c r="D9479" s="66"/>
      <c r="E9479" s="67"/>
      <c r="F9479" s="65"/>
      <c r="G9479" s="66"/>
      <c r="J9479" s="65"/>
      <c r="K9479" s="65"/>
      <c r="L9479" s="66"/>
      <c r="M9479" s="65"/>
      <c r="N9479" s="65"/>
      <c r="O9479" s="65"/>
      <c r="P9479" s="66"/>
      <c r="Q9479" s="31">
        <f t="shared" si="296"/>
        <v>9999</v>
      </c>
      <c r="R9479" s="31" t="str">
        <f t="shared" si="297"/>
        <v/>
      </c>
      <c r="S9479" s="29">
        <f>IF($Q9479&lt;Parâmetros!$E$19,$G9479-1,$G9479)</f>
        <v>0</v>
      </c>
    </row>
    <row r="9480" spans="1:19" x14ac:dyDescent="0.25">
      <c r="A9480" s="116"/>
      <c r="B9480" s="65"/>
      <c r="C9480" s="65"/>
      <c r="D9480" s="66"/>
      <c r="E9480" s="67"/>
      <c r="F9480" s="65"/>
      <c r="G9480" s="66"/>
      <c r="J9480" s="65"/>
      <c r="K9480" s="65"/>
      <c r="L9480" s="66"/>
      <c r="M9480" s="65"/>
      <c r="N9480" s="65"/>
      <c r="O9480" s="65"/>
      <c r="P9480" s="66"/>
      <c r="Q9480" s="31">
        <f t="shared" si="296"/>
        <v>9999</v>
      </c>
      <c r="R9480" s="31" t="str">
        <f t="shared" si="297"/>
        <v/>
      </c>
      <c r="S9480" s="29">
        <f>IF($Q9480&lt;Parâmetros!$E$19,$G9480-1,$G9480)</f>
        <v>0</v>
      </c>
    </row>
    <row r="9481" spans="1:19" x14ac:dyDescent="0.25">
      <c r="A9481" s="116"/>
      <c r="B9481" s="65"/>
      <c r="C9481" s="65"/>
      <c r="D9481" s="66"/>
      <c r="E9481" s="67"/>
      <c r="F9481" s="65"/>
      <c r="G9481" s="66"/>
      <c r="J9481" s="65"/>
      <c r="K9481" s="65"/>
      <c r="L9481" s="66"/>
      <c r="M9481" s="65"/>
      <c r="O9481" s="65"/>
      <c r="P9481" s="66"/>
      <c r="Q9481" s="31">
        <f t="shared" si="296"/>
        <v>9999</v>
      </c>
      <c r="R9481" s="31" t="str">
        <f t="shared" si="297"/>
        <v/>
      </c>
      <c r="S9481" s="29">
        <f>IF($Q9481&lt;Parâmetros!$E$19,$G9481-1,$G9481)</f>
        <v>0</v>
      </c>
    </row>
    <row r="9482" spans="1:19" x14ac:dyDescent="0.25">
      <c r="A9482" s="116"/>
      <c r="B9482" s="65"/>
      <c r="C9482" s="65"/>
      <c r="D9482" s="66"/>
      <c r="E9482" s="67"/>
      <c r="F9482" s="65"/>
      <c r="G9482" s="66"/>
      <c r="J9482" s="65"/>
      <c r="K9482" s="65"/>
      <c r="L9482" s="66"/>
      <c r="M9482" s="65"/>
      <c r="O9482" s="65"/>
      <c r="P9482" s="66"/>
      <c r="Q9482" s="31">
        <f t="shared" si="296"/>
        <v>9999</v>
      </c>
      <c r="R9482" s="31" t="str">
        <f t="shared" si="297"/>
        <v/>
      </c>
      <c r="S9482" s="29">
        <f>IF($Q9482&lt;Parâmetros!$E$19,$G9482-1,$G9482)</f>
        <v>0</v>
      </c>
    </row>
    <row r="9483" spans="1:19" x14ac:dyDescent="0.25">
      <c r="A9483" s="116"/>
      <c r="B9483" s="65"/>
      <c r="C9483" s="65"/>
      <c r="D9483" s="66"/>
      <c r="E9483" s="67"/>
      <c r="F9483" s="65"/>
      <c r="G9483" s="66"/>
      <c r="J9483" s="65"/>
      <c r="K9483" s="65"/>
      <c r="L9483" s="66"/>
      <c r="M9483" s="65"/>
      <c r="N9483" s="65"/>
      <c r="O9483" s="65"/>
      <c r="P9483" s="66"/>
      <c r="Q9483" s="31">
        <f t="shared" si="296"/>
        <v>9999</v>
      </c>
      <c r="R9483" s="31" t="str">
        <f t="shared" si="297"/>
        <v/>
      </c>
      <c r="S9483" s="29">
        <f>IF($Q9483&lt;Parâmetros!$E$19,$G9483-1,$G9483)</f>
        <v>0</v>
      </c>
    </row>
    <row r="9484" spans="1:19" x14ac:dyDescent="0.25">
      <c r="A9484" s="116"/>
      <c r="B9484" s="65"/>
      <c r="C9484" s="65"/>
      <c r="D9484" s="66"/>
      <c r="E9484" s="67"/>
      <c r="F9484" s="65"/>
      <c r="G9484" s="66"/>
      <c r="J9484" s="65"/>
      <c r="K9484" s="65"/>
      <c r="L9484" s="66"/>
      <c r="M9484" s="65"/>
      <c r="N9484" s="65"/>
      <c r="O9484" s="65"/>
      <c r="P9484" s="66"/>
      <c r="Q9484" s="31">
        <f t="shared" si="296"/>
        <v>9999</v>
      </c>
      <c r="R9484" s="31" t="str">
        <f t="shared" si="297"/>
        <v/>
      </c>
      <c r="S9484" s="29">
        <f>IF($Q9484&lt;Parâmetros!$E$19,$G9484-1,$G9484)</f>
        <v>0</v>
      </c>
    </row>
    <row r="9485" spans="1:19" x14ac:dyDescent="0.25">
      <c r="A9485" s="116"/>
      <c r="B9485" s="65"/>
      <c r="C9485" s="65"/>
      <c r="D9485" s="66"/>
      <c r="E9485" s="67"/>
      <c r="F9485" s="65"/>
      <c r="G9485" s="66"/>
      <c r="J9485" s="65"/>
      <c r="K9485" s="65"/>
      <c r="L9485" s="66"/>
      <c r="M9485" s="65"/>
      <c r="N9485" s="65"/>
      <c r="O9485" s="65"/>
      <c r="P9485" s="66"/>
      <c r="Q9485" s="31">
        <f t="shared" si="296"/>
        <v>9999</v>
      </c>
      <c r="R9485" s="31" t="str">
        <f t="shared" si="297"/>
        <v/>
      </c>
      <c r="S9485" s="29">
        <f>IF($Q9485&lt;Parâmetros!$E$19,$G9485-1,$G9485)</f>
        <v>0</v>
      </c>
    </row>
    <row r="9486" spans="1:19" x14ac:dyDescent="0.25">
      <c r="A9486" s="116"/>
      <c r="B9486" s="65"/>
      <c r="C9486" s="65"/>
      <c r="D9486" s="66"/>
      <c r="E9486" s="67"/>
      <c r="F9486" s="65"/>
      <c r="G9486" s="66"/>
      <c r="J9486" s="65"/>
      <c r="K9486" s="65"/>
      <c r="L9486" s="66"/>
      <c r="M9486" s="65"/>
      <c r="N9486" s="65"/>
      <c r="O9486" s="65"/>
      <c r="P9486" s="66"/>
      <c r="Q9486" s="31">
        <f t="shared" si="296"/>
        <v>9999</v>
      </c>
      <c r="R9486" s="31" t="str">
        <f t="shared" si="297"/>
        <v/>
      </c>
      <c r="S9486" s="29">
        <f>IF($Q9486&lt;Parâmetros!$E$19,$G9486-1,$G9486)</f>
        <v>0</v>
      </c>
    </row>
    <row r="9487" spans="1:19" x14ac:dyDescent="0.25">
      <c r="A9487" s="116"/>
      <c r="B9487" s="65"/>
      <c r="C9487" s="65"/>
      <c r="D9487" s="66"/>
      <c r="E9487" s="67"/>
      <c r="F9487" s="65"/>
      <c r="G9487" s="66"/>
      <c r="J9487" s="65"/>
      <c r="K9487" s="65"/>
      <c r="L9487" s="66"/>
      <c r="M9487" s="65"/>
      <c r="N9487" s="65"/>
      <c r="O9487" s="65"/>
      <c r="P9487" s="66"/>
      <c r="Q9487" s="31">
        <f t="shared" si="296"/>
        <v>9999</v>
      </c>
      <c r="R9487" s="31" t="str">
        <f t="shared" si="297"/>
        <v/>
      </c>
      <c r="S9487" s="29">
        <f>IF($Q9487&lt;Parâmetros!$E$19,$G9487-1,$G9487)</f>
        <v>0</v>
      </c>
    </row>
    <row r="9488" spans="1:19" x14ac:dyDescent="0.25">
      <c r="A9488" s="116"/>
      <c r="B9488" s="65"/>
      <c r="C9488" s="65"/>
      <c r="D9488" s="66"/>
      <c r="E9488" s="67"/>
      <c r="F9488" s="65"/>
      <c r="G9488" s="66"/>
      <c r="J9488" s="65"/>
      <c r="K9488" s="65"/>
      <c r="L9488" s="66"/>
      <c r="M9488" s="65"/>
      <c r="N9488" s="65"/>
      <c r="O9488" s="65"/>
      <c r="P9488" s="66"/>
      <c r="Q9488" s="31">
        <f t="shared" si="296"/>
        <v>9999</v>
      </c>
      <c r="R9488" s="31" t="str">
        <f t="shared" si="297"/>
        <v/>
      </c>
      <c r="S9488" s="29">
        <f>IF($Q9488&lt;Parâmetros!$E$19,$G9488-1,$G9488)</f>
        <v>0</v>
      </c>
    </row>
    <row r="9489" spans="1:19" x14ac:dyDescent="0.25">
      <c r="A9489" s="116"/>
      <c r="B9489" s="65"/>
      <c r="C9489" s="65"/>
      <c r="D9489" s="66"/>
      <c r="E9489" s="67"/>
      <c r="F9489" s="65"/>
      <c r="G9489" s="66"/>
      <c r="J9489" s="65"/>
      <c r="K9489" s="65"/>
      <c r="L9489" s="66"/>
      <c r="M9489" s="65"/>
      <c r="N9489" s="65"/>
      <c r="O9489" s="65"/>
      <c r="P9489" s="66"/>
      <c r="Q9489" s="31">
        <f t="shared" si="296"/>
        <v>9999</v>
      </c>
      <c r="R9489" s="31" t="str">
        <f t="shared" si="297"/>
        <v/>
      </c>
      <c r="S9489" s="29">
        <f>IF($Q9489&lt;Parâmetros!$E$19,$G9489-1,$G9489)</f>
        <v>0</v>
      </c>
    </row>
    <row r="9490" spans="1:19" x14ac:dyDescent="0.25">
      <c r="A9490" s="116"/>
      <c r="B9490" s="65"/>
      <c r="C9490" s="65"/>
      <c r="D9490" s="66"/>
      <c r="E9490" s="67"/>
      <c r="F9490" s="65"/>
      <c r="G9490" s="66"/>
      <c r="J9490" s="65"/>
      <c r="K9490" s="65"/>
      <c r="L9490" s="66"/>
      <c r="M9490" s="65"/>
      <c r="N9490" s="65"/>
      <c r="O9490" s="65"/>
      <c r="P9490" s="66"/>
      <c r="Q9490" s="31">
        <f t="shared" si="296"/>
        <v>9999</v>
      </c>
      <c r="R9490" s="31" t="str">
        <f t="shared" si="297"/>
        <v/>
      </c>
      <c r="S9490" s="29">
        <f>IF($Q9490&lt;Parâmetros!$E$19,$G9490-1,$G9490)</f>
        <v>0</v>
      </c>
    </row>
    <row r="9491" spans="1:19" x14ac:dyDescent="0.25">
      <c r="A9491" s="116"/>
      <c r="B9491" s="65"/>
      <c r="C9491" s="65"/>
      <c r="D9491" s="66"/>
      <c r="E9491" s="67"/>
      <c r="F9491" s="65"/>
      <c r="G9491" s="66"/>
      <c r="J9491" s="65"/>
      <c r="K9491" s="65"/>
      <c r="L9491" s="66"/>
      <c r="M9491" s="65"/>
      <c r="O9491" s="65"/>
      <c r="P9491" s="66"/>
      <c r="Q9491" s="31">
        <f t="shared" si="296"/>
        <v>9999</v>
      </c>
      <c r="R9491" s="31" t="str">
        <f t="shared" si="297"/>
        <v/>
      </c>
      <c r="S9491" s="29">
        <f>IF($Q9491&lt;Parâmetros!$E$19,$G9491-1,$G9491)</f>
        <v>0</v>
      </c>
    </row>
    <row r="9492" spans="1:19" x14ac:dyDescent="0.25">
      <c r="A9492" s="116"/>
      <c r="B9492" s="65"/>
      <c r="C9492" s="65"/>
      <c r="D9492" s="66"/>
      <c r="E9492" s="67"/>
      <c r="F9492" s="65"/>
      <c r="G9492" s="66"/>
      <c r="J9492" s="65"/>
      <c r="K9492" s="65"/>
      <c r="L9492" s="66"/>
      <c r="M9492" s="65"/>
      <c r="O9492" s="65"/>
      <c r="P9492" s="66"/>
      <c r="Q9492" s="31">
        <f t="shared" si="296"/>
        <v>9999</v>
      </c>
      <c r="R9492" s="31" t="str">
        <f t="shared" si="297"/>
        <v/>
      </c>
      <c r="S9492" s="29">
        <f>IF($Q9492&lt;Parâmetros!$E$19,$G9492-1,$G9492)</f>
        <v>0</v>
      </c>
    </row>
    <row r="9493" spans="1:19" x14ac:dyDescent="0.25">
      <c r="A9493" s="116"/>
      <c r="B9493" s="65"/>
      <c r="C9493" s="65"/>
      <c r="D9493" s="66"/>
      <c r="E9493" s="67"/>
      <c r="F9493" s="65"/>
      <c r="G9493" s="66"/>
      <c r="J9493" s="65"/>
      <c r="K9493" s="65"/>
      <c r="L9493" s="66"/>
      <c r="M9493" s="65"/>
      <c r="O9493" s="65"/>
      <c r="P9493" s="66"/>
      <c r="Q9493" s="31">
        <f t="shared" si="296"/>
        <v>9999</v>
      </c>
      <c r="R9493" s="31" t="str">
        <f t="shared" si="297"/>
        <v/>
      </c>
      <c r="S9493" s="29">
        <f>IF($Q9493&lt;Parâmetros!$E$19,$G9493-1,$G9493)</f>
        <v>0</v>
      </c>
    </row>
    <row r="9494" spans="1:19" x14ac:dyDescent="0.25">
      <c r="A9494" s="116"/>
      <c r="B9494" s="65"/>
      <c r="C9494" s="65"/>
      <c r="D9494" s="66"/>
      <c r="E9494" s="67"/>
      <c r="F9494" s="65"/>
      <c r="G9494" s="66"/>
      <c r="J9494" s="65"/>
      <c r="K9494" s="65"/>
      <c r="L9494" s="66"/>
      <c r="M9494" s="65"/>
      <c r="O9494" s="65"/>
      <c r="P9494" s="66"/>
      <c r="Q9494" s="31">
        <f t="shared" si="296"/>
        <v>9999</v>
      </c>
      <c r="R9494" s="31" t="str">
        <f t="shared" si="297"/>
        <v/>
      </c>
      <c r="S9494" s="29">
        <f>IF($Q9494&lt;Parâmetros!$E$19,$G9494-1,$G9494)</f>
        <v>0</v>
      </c>
    </row>
    <row r="9495" spans="1:19" x14ac:dyDescent="0.25">
      <c r="A9495" s="116"/>
      <c r="B9495" s="65"/>
      <c r="C9495" s="65"/>
      <c r="D9495" s="66"/>
      <c r="E9495" s="67"/>
      <c r="F9495" s="65"/>
      <c r="G9495" s="66"/>
      <c r="J9495" s="65"/>
      <c r="K9495" s="65"/>
      <c r="L9495" s="66"/>
      <c r="M9495" s="65"/>
      <c r="N9495" s="65"/>
      <c r="O9495" s="65"/>
      <c r="P9495" s="66"/>
      <c r="Q9495" s="31">
        <f t="shared" si="296"/>
        <v>9999</v>
      </c>
      <c r="R9495" s="31" t="str">
        <f t="shared" si="297"/>
        <v/>
      </c>
      <c r="S9495" s="29">
        <f>IF($Q9495&lt;Parâmetros!$E$19,$G9495-1,$G9495)</f>
        <v>0</v>
      </c>
    </row>
    <row r="9496" spans="1:19" x14ac:dyDescent="0.25">
      <c r="A9496" s="116"/>
      <c r="B9496" s="65"/>
      <c r="C9496" s="65"/>
      <c r="D9496" s="66"/>
      <c r="E9496" s="67"/>
      <c r="F9496" s="65"/>
      <c r="G9496" s="66"/>
      <c r="J9496" s="65"/>
      <c r="K9496" s="65"/>
      <c r="L9496" s="66"/>
      <c r="M9496" s="65"/>
      <c r="N9496" s="65"/>
      <c r="O9496" s="65"/>
      <c r="P9496" s="66"/>
      <c r="Q9496" s="31">
        <f t="shared" si="296"/>
        <v>9999</v>
      </c>
      <c r="R9496" s="31" t="str">
        <f t="shared" si="297"/>
        <v/>
      </c>
      <c r="S9496" s="29">
        <f>IF($Q9496&lt;Parâmetros!$E$19,$G9496-1,$G9496)</f>
        <v>0</v>
      </c>
    </row>
    <row r="9497" spans="1:19" x14ac:dyDescent="0.25">
      <c r="A9497" s="116"/>
      <c r="B9497" s="65"/>
      <c r="C9497" s="65"/>
      <c r="D9497" s="66"/>
      <c r="E9497" s="67"/>
      <c r="F9497" s="65"/>
      <c r="G9497" s="66"/>
      <c r="J9497" s="65"/>
      <c r="K9497" s="65"/>
      <c r="L9497" s="66"/>
      <c r="M9497" s="65"/>
      <c r="O9497" s="65"/>
      <c r="P9497" s="66"/>
      <c r="Q9497" s="31">
        <f t="shared" si="296"/>
        <v>9999</v>
      </c>
      <c r="R9497" s="31" t="str">
        <f t="shared" si="297"/>
        <v/>
      </c>
      <c r="S9497" s="29">
        <f>IF($Q9497&lt;Parâmetros!$E$19,$G9497-1,$G9497)</f>
        <v>0</v>
      </c>
    </row>
    <row r="9498" spans="1:19" x14ac:dyDescent="0.25">
      <c r="A9498" s="116"/>
      <c r="B9498" s="65"/>
      <c r="C9498" s="65"/>
      <c r="D9498" s="66"/>
      <c r="E9498" s="67"/>
      <c r="F9498" s="65"/>
      <c r="G9498" s="66"/>
      <c r="J9498" s="65"/>
      <c r="K9498" s="65"/>
      <c r="L9498" s="66"/>
      <c r="M9498" s="65"/>
      <c r="O9498" s="65"/>
      <c r="P9498" s="66"/>
      <c r="Q9498" s="31">
        <f t="shared" si="296"/>
        <v>9999</v>
      </c>
      <c r="R9498" s="31" t="str">
        <f t="shared" si="297"/>
        <v/>
      </c>
      <c r="S9498" s="29">
        <f>IF($Q9498&lt;Parâmetros!$E$19,$G9498-1,$G9498)</f>
        <v>0</v>
      </c>
    </row>
    <row r="9499" spans="1:19" x14ac:dyDescent="0.25">
      <c r="A9499" s="116"/>
      <c r="B9499" s="65"/>
      <c r="C9499" s="65"/>
      <c r="D9499" s="66"/>
      <c r="E9499" s="67"/>
      <c r="F9499" s="65"/>
      <c r="G9499" s="66"/>
      <c r="J9499" s="65"/>
      <c r="K9499" s="65"/>
      <c r="L9499" s="66"/>
      <c r="M9499" s="65"/>
      <c r="O9499" s="65"/>
      <c r="P9499" s="66"/>
      <c r="Q9499" s="31">
        <f t="shared" si="296"/>
        <v>9999</v>
      </c>
      <c r="R9499" s="31" t="str">
        <f t="shared" si="297"/>
        <v/>
      </c>
      <c r="S9499" s="29">
        <f>IF($Q9499&lt;Parâmetros!$E$19,$G9499-1,$G9499)</f>
        <v>0</v>
      </c>
    </row>
    <row r="9500" spans="1:19" x14ac:dyDescent="0.25">
      <c r="A9500" s="116"/>
      <c r="B9500" s="65"/>
      <c r="C9500" s="65"/>
      <c r="D9500" s="66"/>
      <c r="E9500" s="67"/>
      <c r="F9500" s="65"/>
      <c r="G9500" s="66"/>
      <c r="J9500" s="65"/>
      <c r="K9500" s="65"/>
      <c r="L9500" s="66"/>
      <c r="M9500" s="65"/>
      <c r="O9500" s="65"/>
      <c r="P9500" s="66"/>
      <c r="Q9500" s="31">
        <f t="shared" si="296"/>
        <v>9999</v>
      </c>
      <c r="R9500" s="31" t="str">
        <f t="shared" si="297"/>
        <v/>
      </c>
      <c r="S9500" s="29">
        <f>IF($Q9500&lt;Parâmetros!$E$19,$G9500-1,$G9500)</f>
        <v>0</v>
      </c>
    </row>
    <row r="9501" spans="1:19" x14ac:dyDescent="0.25">
      <c r="A9501" s="116"/>
      <c r="B9501" s="65"/>
      <c r="C9501" s="65"/>
      <c r="D9501" s="66"/>
      <c r="E9501" s="67"/>
      <c r="F9501" s="65"/>
      <c r="G9501" s="66"/>
      <c r="J9501" s="65"/>
      <c r="K9501" s="65"/>
      <c r="L9501" s="66"/>
      <c r="M9501" s="65"/>
      <c r="N9501" s="65"/>
      <c r="O9501" s="65"/>
      <c r="P9501" s="66"/>
      <c r="Q9501" s="31">
        <f t="shared" si="296"/>
        <v>9999</v>
      </c>
      <c r="R9501" s="31" t="str">
        <f t="shared" si="297"/>
        <v/>
      </c>
      <c r="S9501" s="29">
        <f>IF($Q9501&lt;Parâmetros!$E$19,$G9501-1,$G9501)</f>
        <v>0</v>
      </c>
    </row>
    <row r="9502" spans="1:19" x14ac:dyDescent="0.25">
      <c r="A9502" s="116"/>
      <c r="B9502" s="65"/>
      <c r="C9502" s="65"/>
      <c r="D9502" s="66"/>
      <c r="E9502" s="67"/>
      <c r="F9502" s="65"/>
      <c r="G9502" s="66"/>
      <c r="J9502" s="65"/>
      <c r="K9502" s="65"/>
      <c r="L9502" s="66"/>
      <c r="M9502" s="65"/>
      <c r="N9502" s="65"/>
      <c r="O9502" s="65"/>
      <c r="P9502" s="66"/>
      <c r="Q9502" s="31">
        <f t="shared" si="296"/>
        <v>9999</v>
      </c>
      <c r="R9502" s="31" t="str">
        <f t="shared" si="297"/>
        <v/>
      </c>
      <c r="S9502" s="29">
        <f>IF($Q9502&lt;Parâmetros!$E$19,$G9502-1,$G9502)</f>
        <v>0</v>
      </c>
    </row>
    <row r="9503" spans="1:19" x14ac:dyDescent="0.25">
      <c r="A9503" s="116"/>
      <c r="B9503" s="65"/>
      <c r="C9503" s="65"/>
      <c r="D9503" s="66"/>
      <c r="E9503" s="67"/>
      <c r="F9503" s="65"/>
      <c r="G9503" s="66"/>
      <c r="J9503" s="65"/>
      <c r="K9503" s="65"/>
      <c r="L9503" s="66"/>
      <c r="M9503" s="65"/>
      <c r="N9503" s="65"/>
      <c r="O9503" s="65"/>
      <c r="P9503" s="66"/>
      <c r="Q9503" s="31">
        <f t="shared" si="296"/>
        <v>9999</v>
      </c>
      <c r="R9503" s="31" t="str">
        <f t="shared" si="297"/>
        <v/>
      </c>
      <c r="S9503" s="29">
        <f>IF($Q9503&lt;Parâmetros!$E$19,$G9503-1,$G9503)</f>
        <v>0</v>
      </c>
    </row>
    <row r="9504" spans="1:19" x14ac:dyDescent="0.25">
      <c r="A9504" s="116"/>
      <c r="B9504" s="65"/>
      <c r="C9504" s="65"/>
      <c r="D9504" s="66"/>
      <c r="E9504" s="67"/>
      <c r="F9504" s="65"/>
      <c r="G9504" s="66"/>
      <c r="J9504" s="65"/>
      <c r="K9504" s="65"/>
      <c r="L9504" s="66"/>
      <c r="M9504" s="65"/>
      <c r="N9504" s="65"/>
      <c r="O9504" s="65"/>
      <c r="P9504" s="66"/>
      <c r="Q9504" s="31">
        <f t="shared" si="296"/>
        <v>9999</v>
      </c>
      <c r="R9504" s="31" t="str">
        <f t="shared" si="297"/>
        <v/>
      </c>
      <c r="S9504" s="29">
        <f>IF($Q9504&lt;Parâmetros!$E$19,$G9504-1,$G9504)</f>
        <v>0</v>
      </c>
    </row>
    <row r="9505" spans="1:19" x14ac:dyDescent="0.25">
      <c r="A9505" s="116"/>
      <c r="B9505" s="65"/>
      <c r="C9505" s="65"/>
      <c r="D9505" s="66"/>
      <c r="E9505" s="67"/>
      <c r="F9505" s="65"/>
      <c r="G9505" s="66"/>
      <c r="J9505" s="65"/>
      <c r="K9505" s="65"/>
      <c r="L9505" s="66"/>
      <c r="M9505" s="65"/>
      <c r="N9505" s="65"/>
      <c r="O9505" s="65"/>
      <c r="P9505" s="66"/>
      <c r="Q9505" s="31">
        <f t="shared" si="296"/>
        <v>9999</v>
      </c>
      <c r="R9505" s="31" t="str">
        <f t="shared" si="297"/>
        <v/>
      </c>
      <c r="S9505" s="29">
        <f>IF($Q9505&lt;Parâmetros!$E$19,$G9505-1,$G9505)</f>
        <v>0</v>
      </c>
    </row>
    <row r="9506" spans="1:19" x14ac:dyDescent="0.25">
      <c r="A9506" s="116"/>
      <c r="B9506" s="65"/>
      <c r="C9506" s="65"/>
      <c r="D9506" s="66"/>
      <c r="E9506" s="67"/>
      <c r="F9506" s="65"/>
      <c r="G9506" s="66"/>
      <c r="J9506" s="65"/>
      <c r="K9506" s="65"/>
      <c r="L9506" s="66"/>
      <c r="M9506" s="65"/>
      <c r="N9506" s="65"/>
      <c r="O9506" s="65"/>
      <c r="P9506" s="66"/>
      <c r="Q9506" s="31">
        <f t="shared" si="296"/>
        <v>9999</v>
      </c>
      <c r="R9506" s="31" t="str">
        <f t="shared" si="297"/>
        <v/>
      </c>
      <c r="S9506" s="29">
        <f>IF($Q9506&lt;Parâmetros!$E$19,$G9506-1,$G9506)</f>
        <v>0</v>
      </c>
    </row>
    <row r="9507" spans="1:19" x14ac:dyDescent="0.25">
      <c r="A9507" s="116"/>
      <c r="B9507" s="65"/>
      <c r="C9507" s="65"/>
      <c r="D9507" s="66"/>
      <c r="E9507" s="67"/>
      <c r="F9507" s="65"/>
      <c r="G9507" s="66"/>
      <c r="J9507" s="65"/>
      <c r="K9507" s="65"/>
      <c r="L9507" s="66"/>
      <c r="M9507" s="65"/>
      <c r="N9507" s="65"/>
      <c r="O9507" s="65"/>
      <c r="P9507" s="66"/>
      <c r="Q9507" s="31">
        <f t="shared" si="296"/>
        <v>9999</v>
      </c>
      <c r="R9507" s="31" t="str">
        <f t="shared" si="297"/>
        <v/>
      </c>
      <c r="S9507" s="29">
        <f>IF($Q9507&lt;Parâmetros!$E$19,$G9507-1,$G9507)</f>
        <v>0</v>
      </c>
    </row>
    <row r="9508" spans="1:19" x14ac:dyDescent="0.25">
      <c r="A9508" s="116"/>
      <c r="B9508" s="65"/>
      <c r="C9508" s="65"/>
      <c r="D9508" s="66"/>
      <c r="E9508" s="67"/>
      <c r="F9508" s="65"/>
      <c r="G9508" s="66"/>
      <c r="J9508" s="65"/>
      <c r="K9508" s="65"/>
      <c r="L9508" s="66"/>
      <c r="M9508" s="65"/>
      <c r="N9508" s="65"/>
      <c r="O9508" s="65"/>
      <c r="P9508" s="66"/>
      <c r="Q9508" s="31">
        <f t="shared" si="296"/>
        <v>9999</v>
      </c>
      <c r="R9508" s="31" t="str">
        <f t="shared" si="297"/>
        <v/>
      </c>
      <c r="S9508" s="29">
        <f>IF($Q9508&lt;Parâmetros!$E$19,$G9508-1,$G9508)</f>
        <v>0</v>
      </c>
    </row>
    <row r="9509" spans="1:19" x14ac:dyDescent="0.25">
      <c r="A9509" s="116"/>
      <c r="B9509" s="65"/>
      <c r="C9509" s="65"/>
      <c r="D9509" s="66"/>
      <c r="E9509" s="67"/>
      <c r="F9509" s="65"/>
      <c r="G9509" s="66"/>
      <c r="J9509" s="65"/>
      <c r="K9509" s="65"/>
      <c r="L9509" s="66"/>
      <c r="M9509" s="65"/>
      <c r="N9509" s="65"/>
      <c r="O9509" s="65"/>
      <c r="P9509" s="66"/>
      <c r="Q9509" s="31">
        <f t="shared" si="296"/>
        <v>9999</v>
      </c>
      <c r="R9509" s="31" t="str">
        <f t="shared" si="297"/>
        <v/>
      </c>
      <c r="S9509" s="29">
        <f>IF($Q9509&lt;Parâmetros!$E$19,$G9509-1,$G9509)</f>
        <v>0</v>
      </c>
    </row>
    <row r="9510" spans="1:19" x14ac:dyDescent="0.25">
      <c r="A9510" s="116"/>
      <c r="B9510" s="65"/>
      <c r="C9510" s="65"/>
      <c r="D9510" s="66"/>
      <c r="E9510" s="67"/>
      <c r="F9510" s="65"/>
      <c r="G9510" s="66"/>
      <c r="J9510" s="65"/>
      <c r="K9510" s="65"/>
      <c r="L9510" s="66"/>
      <c r="M9510" s="65"/>
      <c r="O9510" s="65"/>
      <c r="P9510" s="66"/>
      <c r="Q9510" s="31">
        <f t="shared" si="296"/>
        <v>9999</v>
      </c>
      <c r="R9510" s="31" t="str">
        <f t="shared" si="297"/>
        <v/>
      </c>
      <c r="S9510" s="29">
        <f>IF($Q9510&lt;Parâmetros!$E$19,$G9510-1,$G9510)</f>
        <v>0</v>
      </c>
    </row>
    <row r="9511" spans="1:19" x14ac:dyDescent="0.25">
      <c r="A9511" s="116"/>
      <c r="B9511" s="65"/>
      <c r="C9511" s="65"/>
      <c r="D9511" s="66"/>
      <c r="E9511" s="67"/>
      <c r="F9511" s="65"/>
      <c r="G9511" s="66"/>
      <c r="J9511" s="65"/>
      <c r="K9511" s="65"/>
      <c r="L9511" s="66"/>
      <c r="M9511" s="65"/>
      <c r="O9511" s="65"/>
      <c r="P9511" s="66"/>
      <c r="Q9511" s="31">
        <f t="shared" si="296"/>
        <v>9999</v>
      </c>
      <c r="R9511" s="31" t="str">
        <f t="shared" si="297"/>
        <v/>
      </c>
      <c r="S9511" s="29">
        <f>IF($Q9511&lt;Parâmetros!$E$19,$G9511-1,$G9511)</f>
        <v>0</v>
      </c>
    </row>
    <row r="9512" spans="1:19" x14ac:dyDescent="0.25">
      <c r="A9512" s="116"/>
      <c r="B9512" s="65"/>
      <c r="C9512" s="65"/>
      <c r="D9512" s="66"/>
      <c r="E9512" s="67"/>
      <c r="F9512" s="65"/>
      <c r="G9512" s="66"/>
      <c r="J9512" s="65"/>
      <c r="K9512" s="65"/>
      <c r="L9512" s="66"/>
      <c r="M9512" s="65"/>
      <c r="O9512" s="65"/>
      <c r="P9512" s="66"/>
      <c r="Q9512" s="31">
        <f t="shared" si="296"/>
        <v>9999</v>
      </c>
      <c r="R9512" s="31" t="str">
        <f t="shared" si="297"/>
        <v/>
      </c>
      <c r="S9512" s="29">
        <f>IF($Q9512&lt;Parâmetros!$E$19,$G9512-1,$G9512)</f>
        <v>0</v>
      </c>
    </row>
    <row r="9513" spans="1:19" x14ac:dyDescent="0.25">
      <c r="A9513" s="116"/>
      <c r="B9513" s="65"/>
      <c r="C9513" s="65"/>
      <c r="D9513" s="66"/>
      <c r="E9513" s="67"/>
      <c r="F9513" s="65"/>
      <c r="G9513" s="66"/>
      <c r="J9513" s="65"/>
      <c r="K9513" s="65"/>
      <c r="L9513" s="66"/>
      <c r="M9513" s="65"/>
      <c r="O9513" s="65"/>
      <c r="P9513" s="66"/>
      <c r="Q9513" s="31">
        <f t="shared" si="296"/>
        <v>9999</v>
      </c>
      <c r="R9513" s="31" t="str">
        <f t="shared" si="297"/>
        <v/>
      </c>
      <c r="S9513" s="29">
        <f>IF($Q9513&lt;Parâmetros!$E$19,$G9513-1,$G9513)</f>
        <v>0</v>
      </c>
    </row>
    <row r="9514" spans="1:19" x14ac:dyDescent="0.25">
      <c r="A9514" s="116"/>
      <c r="B9514" s="65"/>
      <c r="C9514" s="65"/>
      <c r="D9514" s="66"/>
      <c r="E9514" s="67"/>
      <c r="F9514" s="65"/>
      <c r="G9514" s="66"/>
      <c r="J9514" s="65"/>
      <c r="K9514" s="65"/>
      <c r="L9514" s="66"/>
      <c r="M9514" s="65"/>
      <c r="O9514" s="65"/>
      <c r="P9514" s="66"/>
      <c r="Q9514" s="31">
        <f t="shared" si="296"/>
        <v>9999</v>
      </c>
      <c r="R9514" s="31" t="str">
        <f t="shared" si="297"/>
        <v/>
      </c>
      <c r="S9514" s="29">
        <f>IF($Q9514&lt;Parâmetros!$E$19,$G9514-1,$G9514)</f>
        <v>0</v>
      </c>
    </row>
    <row r="9515" spans="1:19" x14ac:dyDescent="0.25">
      <c r="A9515" s="116"/>
      <c r="B9515" s="65"/>
      <c r="C9515" s="65"/>
      <c r="D9515" s="66"/>
      <c r="E9515" s="67"/>
      <c r="F9515" s="65"/>
      <c r="G9515" s="66"/>
      <c r="J9515" s="65"/>
      <c r="K9515" s="65"/>
      <c r="L9515" s="66"/>
      <c r="M9515" s="65"/>
      <c r="N9515" s="65"/>
      <c r="O9515" s="65"/>
      <c r="P9515" s="66"/>
      <c r="Q9515" s="31">
        <f t="shared" si="296"/>
        <v>9999</v>
      </c>
      <c r="R9515" s="31" t="str">
        <f t="shared" si="297"/>
        <v/>
      </c>
      <c r="S9515" s="29">
        <f>IF($Q9515&lt;Parâmetros!$E$19,$G9515-1,$G9515)</f>
        <v>0</v>
      </c>
    </row>
    <row r="9516" spans="1:19" x14ac:dyDescent="0.25">
      <c r="A9516" s="116"/>
      <c r="B9516" s="65"/>
      <c r="C9516" s="65"/>
      <c r="D9516" s="66"/>
      <c r="E9516" s="67"/>
      <c r="F9516" s="65"/>
      <c r="G9516" s="66"/>
      <c r="J9516" s="65"/>
      <c r="K9516" s="65"/>
      <c r="L9516" s="66"/>
      <c r="M9516" s="65"/>
      <c r="N9516" s="65"/>
      <c r="O9516" s="65"/>
      <c r="P9516" s="66"/>
      <c r="Q9516" s="31">
        <f t="shared" si="296"/>
        <v>9999</v>
      </c>
      <c r="R9516" s="31" t="str">
        <f t="shared" si="297"/>
        <v/>
      </c>
      <c r="S9516" s="29">
        <f>IF($Q9516&lt;Parâmetros!$E$19,$G9516-1,$G9516)</f>
        <v>0</v>
      </c>
    </row>
    <row r="9517" spans="1:19" x14ac:dyDescent="0.25">
      <c r="A9517" s="116"/>
      <c r="B9517" s="65"/>
      <c r="C9517" s="65"/>
      <c r="D9517" s="66"/>
      <c r="E9517" s="67"/>
      <c r="F9517" s="65"/>
      <c r="G9517" s="66"/>
      <c r="J9517" s="65"/>
      <c r="K9517" s="65"/>
      <c r="L9517" s="66"/>
      <c r="M9517" s="65"/>
      <c r="O9517" s="65"/>
      <c r="P9517" s="66"/>
      <c r="Q9517" s="31">
        <f t="shared" si="296"/>
        <v>9999</v>
      </c>
      <c r="R9517" s="31" t="str">
        <f t="shared" si="297"/>
        <v/>
      </c>
      <c r="S9517" s="29">
        <f>IF($Q9517&lt;Parâmetros!$E$19,$G9517-1,$G9517)</f>
        <v>0</v>
      </c>
    </row>
    <row r="9518" spans="1:19" x14ac:dyDescent="0.25">
      <c r="A9518" s="116"/>
      <c r="B9518" s="65"/>
      <c r="C9518" s="65"/>
      <c r="D9518" s="66"/>
      <c r="E9518" s="67"/>
      <c r="F9518" s="65"/>
      <c r="G9518" s="66"/>
      <c r="J9518" s="65"/>
      <c r="K9518" s="65"/>
      <c r="L9518" s="66"/>
      <c r="M9518" s="65"/>
      <c r="O9518" s="65"/>
      <c r="P9518" s="66"/>
      <c r="Q9518" s="31">
        <f t="shared" si="296"/>
        <v>9999</v>
      </c>
      <c r="R9518" s="31" t="str">
        <f t="shared" si="297"/>
        <v/>
      </c>
      <c r="S9518" s="29">
        <f>IF($Q9518&lt;Parâmetros!$E$19,$G9518-1,$G9518)</f>
        <v>0</v>
      </c>
    </row>
    <row r="9519" spans="1:19" x14ac:dyDescent="0.25">
      <c r="A9519" s="116"/>
      <c r="B9519" s="65"/>
      <c r="C9519" s="65"/>
      <c r="D9519" s="66"/>
      <c r="E9519" s="67"/>
      <c r="F9519" s="65"/>
      <c r="G9519" s="66"/>
      <c r="J9519" s="65"/>
      <c r="K9519" s="65"/>
      <c r="L9519" s="66"/>
      <c r="M9519" s="65"/>
      <c r="N9519" s="65"/>
      <c r="O9519" s="65"/>
      <c r="P9519" s="66"/>
      <c r="Q9519" s="31">
        <f t="shared" si="296"/>
        <v>9999</v>
      </c>
      <c r="R9519" s="31" t="str">
        <f t="shared" si="297"/>
        <v/>
      </c>
      <c r="S9519" s="29">
        <f>IF($Q9519&lt;Parâmetros!$E$19,$G9519-1,$G9519)</f>
        <v>0</v>
      </c>
    </row>
    <row r="9520" spans="1:19" x14ac:dyDescent="0.25">
      <c r="A9520" s="116"/>
      <c r="B9520" s="65"/>
      <c r="C9520" s="65"/>
      <c r="D9520" s="66"/>
      <c r="E9520" s="67"/>
      <c r="F9520" s="65"/>
      <c r="G9520" s="66"/>
      <c r="J9520" s="65"/>
      <c r="K9520" s="65"/>
      <c r="L9520" s="66"/>
      <c r="M9520" s="65"/>
      <c r="N9520" s="65"/>
      <c r="O9520" s="65"/>
      <c r="P9520" s="66"/>
      <c r="Q9520" s="31">
        <f t="shared" si="296"/>
        <v>9999</v>
      </c>
      <c r="R9520" s="31" t="str">
        <f t="shared" si="297"/>
        <v/>
      </c>
      <c r="S9520" s="29">
        <f>IF($Q9520&lt;Parâmetros!$E$19,$G9520-1,$G9520)</f>
        <v>0</v>
      </c>
    </row>
    <row r="9521" spans="1:19" x14ac:dyDescent="0.25">
      <c r="A9521" s="116"/>
      <c r="B9521" s="65"/>
      <c r="C9521" s="65"/>
      <c r="D9521" s="66"/>
      <c r="E9521" s="67"/>
      <c r="F9521" s="65"/>
      <c r="G9521" s="66"/>
      <c r="J9521" s="65"/>
      <c r="K9521" s="65"/>
      <c r="L9521" s="66"/>
      <c r="M9521" s="65"/>
      <c r="O9521" s="65"/>
      <c r="P9521" s="66"/>
      <c r="Q9521" s="31">
        <f t="shared" si="296"/>
        <v>9999</v>
      </c>
      <c r="R9521" s="31" t="str">
        <f t="shared" si="297"/>
        <v/>
      </c>
      <c r="S9521" s="29">
        <f>IF($Q9521&lt;Parâmetros!$E$19,$G9521-1,$G9521)</f>
        <v>0</v>
      </c>
    </row>
    <row r="9522" spans="1:19" x14ac:dyDescent="0.25">
      <c r="A9522" s="116"/>
      <c r="B9522" s="65"/>
      <c r="C9522" s="65"/>
      <c r="D9522" s="66"/>
      <c r="E9522" s="67"/>
      <c r="F9522" s="65"/>
      <c r="G9522" s="66"/>
      <c r="J9522" s="65"/>
      <c r="K9522" s="65"/>
      <c r="L9522" s="66"/>
      <c r="M9522" s="65"/>
      <c r="O9522" s="65"/>
      <c r="P9522" s="66"/>
      <c r="Q9522" s="31">
        <f t="shared" si="296"/>
        <v>9999</v>
      </c>
      <c r="R9522" s="31" t="str">
        <f t="shared" si="297"/>
        <v/>
      </c>
      <c r="S9522" s="29">
        <f>IF($Q9522&lt;Parâmetros!$E$19,$G9522-1,$G9522)</f>
        <v>0</v>
      </c>
    </row>
    <row r="9523" spans="1:19" x14ac:dyDescent="0.25">
      <c r="A9523" s="116"/>
      <c r="B9523" s="65"/>
      <c r="C9523" s="65"/>
      <c r="D9523" s="66"/>
      <c r="E9523" s="67"/>
      <c r="F9523" s="65"/>
      <c r="G9523" s="66"/>
      <c r="J9523" s="65"/>
      <c r="K9523" s="65"/>
      <c r="L9523" s="66"/>
      <c r="M9523" s="65"/>
      <c r="O9523" s="65"/>
      <c r="P9523" s="66"/>
      <c r="Q9523" s="31">
        <f t="shared" si="296"/>
        <v>9999</v>
      </c>
      <c r="R9523" s="31" t="str">
        <f t="shared" si="297"/>
        <v/>
      </c>
      <c r="S9523" s="29">
        <f>IF($Q9523&lt;Parâmetros!$E$19,$G9523-1,$G9523)</f>
        <v>0</v>
      </c>
    </row>
    <row r="9524" spans="1:19" x14ac:dyDescent="0.25">
      <c r="A9524" s="116"/>
      <c r="B9524" s="65"/>
      <c r="C9524" s="65"/>
      <c r="D9524" s="66"/>
      <c r="E9524" s="67"/>
      <c r="F9524" s="65"/>
      <c r="G9524" s="66"/>
      <c r="J9524" s="65"/>
      <c r="K9524" s="65"/>
      <c r="L9524" s="66"/>
      <c r="M9524" s="65"/>
      <c r="N9524" s="65"/>
      <c r="O9524" s="65"/>
      <c r="P9524" s="66"/>
      <c r="Q9524" s="31">
        <f t="shared" si="296"/>
        <v>9999</v>
      </c>
      <c r="R9524" s="31" t="str">
        <f t="shared" si="297"/>
        <v/>
      </c>
      <c r="S9524" s="29">
        <f>IF($Q9524&lt;Parâmetros!$E$19,$G9524-1,$G9524)</f>
        <v>0</v>
      </c>
    </row>
    <row r="9525" spans="1:19" x14ac:dyDescent="0.25">
      <c r="A9525" s="116"/>
      <c r="B9525" s="65"/>
      <c r="C9525" s="65"/>
      <c r="D9525" s="66"/>
      <c r="E9525" s="67"/>
      <c r="F9525" s="65"/>
      <c r="G9525" s="66"/>
      <c r="J9525" s="65"/>
      <c r="K9525" s="65"/>
      <c r="L9525" s="66"/>
      <c r="M9525" s="65"/>
      <c r="N9525" s="65"/>
      <c r="O9525" s="65"/>
      <c r="P9525" s="66"/>
      <c r="Q9525" s="31">
        <f t="shared" si="296"/>
        <v>9999</v>
      </c>
      <c r="R9525" s="31" t="str">
        <f t="shared" si="297"/>
        <v/>
      </c>
      <c r="S9525" s="29">
        <f>IF($Q9525&lt;Parâmetros!$E$19,$G9525-1,$G9525)</f>
        <v>0</v>
      </c>
    </row>
    <row r="9526" spans="1:19" x14ac:dyDescent="0.25">
      <c r="A9526" s="116"/>
      <c r="B9526" s="65"/>
      <c r="C9526" s="65"/>
      <c r="D9526" s="66"/>
      <c r="E9526" s="67"/>
      <c r="F9526" s="65"/>
      <c r="G9526" s="66"/>
      <c r="J9526" s="65"/>
      <c r="K9526" s="65"/>
      <c r="L9526" s="66"/>
      <c r="M9526" s="65"/>
      <c r="O9526" s="65"/>
      <c r="P9526" s="66"/>
      <c r="Q9526" s="31">
        <f t="shared" si="296"/>
        <v>9999</v>
      </c>
      <c r="R9526" s="31" t="str">
        <f t="shared" si="297"/>
        <v/>
      </c>
      <c r="S9526" s="29">
        <f>IF($Q9526&lt;Parâmetros!$E$19,$G9526-1,$G9526)</f>
        <v>0</v>
      </c>
    </row>
    <row r="9527" spans="1:19" x14ac:dyDescent="0.25">
      <c r="A9527" s="116"/>
      <c r="B9527" s="65"/>
      <c r="C9527" s="65"/>
      <c r="D9527" s="66"/>
      <c r="E9527" s="67"/>
      <c r="F9527" s="65"/>
      <c r="G9527" s="66"/>
      <c r="J9527" s="65"/>
      <c r="K9527" s="65"/>
      <c r="L9527" s="66"/>
      <c r="M9527" s="65"/>
      <c r="O9527" s="65"/>
      <c r="P9527" s="66"/>
      <c r="Q9527" s="31">
        <f t="shared" si="296"/>
        <v>9999</v>
      </c>
      <c r="R9527" s="31" t="str">
        <f t="shared" si="297"/>
        <v/>
      </c>
      <c r="S9527" s="29">
        <f>IF($Q9527&lt;Parâmetros!$E$19,$G9527-1,$G9527)</f>
        <v>0</v>
      </c>
    </row>
    <row r="9528" spans="1:19" x14ac:dyDescent="0.25">
      <c r="A9528" s="116"/>
      <c r="B9528" s="65"/>
      <c r="C9528" s="65"/>
      <c r="D9528" s="66"/>
      <c r="E9528" s="67"/>
      <c r="F9528" s="65"/>
      <c r="G9528" s="66"/>
      <c r="J9528" s="65"/>
      <c r="K9528" s="65"/>
      <c r="L9528" s="66"/>
      <c r="M9528" s="65"/>
      <c r="N9528" s="65"/>
      <c r="O9528" s="65"/>
      <c r="P9528" s="66"/>
      <c r="Q9528" s="31">
        <f t="shared" si="296"/>
        <v>9999</v>
      </c>
      <c r="R9528" s="31" t="str">
        <f t="shared" si="297"/>
        <v/>
      </c>
      <c r="S9528" s="29">
        <f>IF($Q9528&lt;Parâmetros!$E$19,$G9528-1,$G9528)</f>
        <v>0</v>
      </c>
    </row>
    <row r="9529" spans="1:19" x14ac:dyDescent="0.25">
      <c r="A9529" s="116"/>
      <c r="B9529" s="65"/>
      <c r="C9529" s="65"/>
      <c r="D9529" s="66"/>
      <c r="E9529" s="67"/>
      <c r="F9529" s="65"/>
      <c r="G9529" s="66"/>
      <c r="J9529" s="65"/>
      <c r="K9529" s="65"/>
      <c r="L9529" s="66"/>
      <c r="M9529" s="65"/>
      <c r="N9529" s="65"/>
      <c r="O9529" s="65"/>
      <c r="P9529" s="66"/>
      <c r="Q9529" s="31">
        <f t="shared" si="296"/>
        <v>9999</v>
      </c>
      <c r="R9529" s="31" t="str">
        <f t="shared" si="297"/>
        <v/>
      </c>
      <c r="S9529" s="29">
        <f>IF($Q9529&lt;Parâmetros!$E$19,$G9529-1,$G9529)</f>
        <v>0</v>
      </c>
    </row>
    <row r="9530" spans="1:19" x14ac:dyDescent="0.25">
      <c r="A9530" s="116"/>
      <c r="B9530" s="65"/>
      <c r="C9530" s="65"/>
      <c r="D9530" s="66"/>
      <c r="E9530" s="67"/>
      <c r="F9530" s="65"/>
      <c r="G9530" s="66"/>
      <c r="J9530" s="65"/>
      <c r="K9530" s="65"/>
      <c r="L9530" s="66"/>
      <c r="M9530" s="65"/>
      <c r="O9530" s="65"/>
      <c r="P9530" s="66"/>
      <c r="Q9530" s="31">
        <f t="shared" si="296"/>
        <v>9999</v>
      </c>
      <c r="R9530" s="31" t="str">
        <f t="shared" si="297"/>
        <v/>
      </c>
      <c r="S9530" s="29">
        <f>IF($Q9530&lt;Parâmetros!$E$19,$G9530-1,$G9530)</f>
        <v>0</v>
      </c>
    </row>
    <row r="9531" spans="1:19" x14ac:dyDescent="0.25">
      <c r="A9531" s="116"/>
      <c r="B9531" s="65"/>
      <c r="C9531" s="65"/>
      <c r="D9531" s="66"/>
      <c r="E9531" s="67"/>
      <c r="F9531" s="65"/>
      <c r="G9531" s="66"/>
      <c r="J9531" s="65"/>
      <c r="K9531" s="65"/>
      <c r="L9531" s="66"/>
      <c r="M9531" s="65"/>
      <c r="O9531" s="65"/>
      <c r="P9531" s="66"/>
      <c r="Q9531" s="31">
        <f t="shared" si="296"/>
        <v>9999</v>
      </c>
      <c r="R9531" s="31" t="str">
        <f t="shared" si="297"/>
        <v/>
      </c>
      <c r="S9531" s="29">
        <f>IF($Q9531&lt;Parâmetros!$E$19,$G9531-1,$G9531)</f>
        <v>0</v>
      </c>
    </row>
    <row r="9532" spans="1:19" x14ac:dyDescent="0.25">
      <c r="A9532" s="116"/>
      <c r="B9532" s="65"/>
      <c r="C9532" s="65"/>
      <c r="D9532" s="66"/>
      <c r="E9532" s="67"/>
      <c r="F9532" s="65"/>
      <c r="G9532" s="66"/>
      <c r="J9532" s="65"/>
      <c r="K9532" s="65"/>
      <c r="L9532" s="66"/>
      <c r="M9532" s="65"/>
      <c r="N9532" s="65"/>
      <c r="O9532" s="65"/>
      <c r="P9532" s="66"/>
      <c r="Q9532" s="31">
        <f t="shared" ref="Q9532:Q9595" si="298">IFERROR(VALUE(LEFT($J9532,2))*60+VALUE(MID($J9532,4,2)),9999)</f>
        <v>9999</v>
      </c>
      <c r="R9532" s="31" t="str">
        <f t="shared" ref="R9532:R9595" si="299">IFERROR(VALUE(LEFT($K9532,2))*60+VALUE(MID($K9532,4,2)),"")</f>
        <v/>
      </c>
      <c r="S9532" s="29">
        <f>IF($Q9532&lt;Parâmetros!$E$19,$G9532-1,$G9532)</f>
        <v>0</v>
      </c>
    </row>
    <row r="9533" spans="1:19" x14ac:dyDescent="0.25">
      <c r="A9533" s="116"/>
      <c r="B9533" s="65"/>
      <c r="C9533" s="65"/>
      <c r="D9533" s="66"/>
      <c r="E9533" s="67"/>
      <c r="F9533" s="65"/>
      <c r="G9533" s="66"/>
      <c r="J9533" s="65"/>
      <c r="K9533" s="65"/>
      <c r="L9533" s="66"/>
      <c r="M9533" s="65"/>
      <c r="N9533" s="65"/>
      <c r="O9533" s="65"/>
      <c r="P9533" s="66"/>
      <c r="Q9533" s="31">
        <f t="shared" si="298"/>
        <v>9999</v>
      </c>
      <c r="R9533" s="31" t="str">
        <f t="shared" si="299"/>
        <v/>
      </c>
      <c r="S9533" s="29">
        <f>IF($Q9533&lt;Parâmetros!$E$19,$G9533-1,$G9533)</f>
        <v>0</v>
      </c>
    </row>
    <row r="9534" spans="1:19" x14ac:dyDescent="0.25">
      <c r="A9534" s="116"/>
      <c r="B9534" s="65"/>
      <c r="C9534" s="65"/>
      <c r="D9534" s="66"/>
      <c r="E9534" s="67"/>
      <c r="F9534" s="65"/>
      <c r="G9534" s="66"/>
      <c r="J9534" s="65"/>
      <c r="K9534" s="65"/>
      <c r="L9534" s="66"/>
      <c r="M9534" s="65"/>
      <c r="N9534" s="65"/>
      <c r="O9534" s="65"/>
      <c r="P9534" s="66"/>
      <c r="Q9534" s="31">
        <f t="shared" si="298"/>
        <v>9999</v>
      </c>
      <c r="R9534" s="31" t="str">
        <f t="shared" si="299"/>
        <v/>
      </c>
      <c r="S9534" s="29">
        <f>IF($Q9534&lt;Parâmetros!$E$19,$G9534-1,$G9534)</f>
        <v>0</v>
      </c>
    </row>
    <row r="9535" spans="1:19" x14ac:dyDescent="0.25">
      <c r="A9535" s="116"/>
      <c r="B9535" s="65"/>
      <c r="C9535" s="65"/>
      <c r="D9535" s="66"/>
      <c r="E9535" s="67"/>
      <c r="F9535" s="65"/>
      <c r="G9535" s="66"/>
      <c r="J9535" s="65"/>
      <c r="K9535" s="65"/>
      <c r="L9535" s="66"/>
      <c r="M9535" s="65"/>
      <c r="N9535" s="65"/>
      <c r="O9535" s="65"/>
      <c r="P9535" s="66"/>
      <c r="Q9535" s="31">
        <f t="shared" si="298"/>
        <v>9999</v>
      </c>
      <c r="R9535" s="31" t="str">
        <f t="shared" si="299"/>
        <v/>
      </c>
      <c r="S9535" s="29">
        <f>IF($Q9535&lt;Parâmetros!$E$19,$G9535-1,$G9535)</f>
        <v>0</v>
      </c>
    </row>
    <row r="9536" spans="1:19" x14ac:dyDescent="0.25">
      <c r="A9536" s="116"/>
      <c r="B9536" s="65"/>
      <c r="C9536" s="65"/>
      <c r="D9536" s="66"/>
      <c r="E9536" s="67"/>
      <c r="F9536" s="65"/>
      <c r="G9536" s="66"/>
      <c r="J9536" s="65"/>
      <c r="K9536" s="65"/>
      <c r="L9536" s="66"/>
      <c r="M9536" s="65"/>
      <c r="O9536" s="65"/>
      <c r="P9536" s="66"/>
      <c r="Q9536" s="31">
        <f t="shared" si="298"/>
        <v>9999</v>
      </c>
      <c r="R9536" s="31" t="str">
        <f t="shared" si="299"/>
        <v/>
      </c>
      <c r="S9536" s="29">
        <f>IF($Q9536&lt;Parâmetros!$E$19,$G9536-1,$G9536)</f>
        <v>0</v>
      </c>
    </row>
    <row r="9537" spans="1:19" x14ac:dyDescent="0.25">
      <c r="A9537" s="116"/>
      <c r="B9537" s="65"/>
      <c r="C9537" s="65"/>
      <c r="D9537" s="66"/>
      <c r="E9537" s="67"/>
      <c r="F9537" s="65"/>
      <c r="G9537" s="66"/>
      <c r="J9537" s="65"/>
      <c r="K9537" s="65"/>
      <c r="L9537" s="66"/>
      <c r="M9537" s="65"/>
      <c r="O9537" s="65"/>
      <c r="P9537" s="66"/>
      <c r="Q9537" s="31">
        <f t="shared" si="298"/>
        <v>9999</v>
      </c>
      <c r="R9537" s="31" t="str">
        <f t="shared" si="299"/>
        <v/>
      </c>
      <c r="S9537" s="29">
        <f>IF($Q9537&lt;Parâmetros!$E$19,$G9537-1,$G9537)</f>
        <v>0</v>
      </c>
    </row>
    <row r="9538" spans="1:19" x14ac:dyDescent="0.25">
      <c r="A9538" s="116"/>
      <c r="B9538" s="65"/>
      <c r="C9538" s="65"/>
      <c r="D9538" s="66"/>
      <c r="E9538" s="67"/>
      <c r="F9538" s="65"/>
      <c r="G9538" s="66"/>
      <c r="J9538" s="65"/>
      <c r="K9538" s="65"/>
      <c r="L9538" s="66"/>
      <c r="M9538" s="65"/>
      <c r="O9538" s="65"/>
      <c r="P9538" s="66"/>
      <c r="Q9538" s="31">
        <f t="shared" si="298"/>
        <v>9999</v>
      </c>
      <c r="R9538" s="31" t="str">
        <f t="shared" si="299"/>
        <v/>
      </c>
      <c r="S9538" s="29">
        <f>IF($Q9538&lt;Parâmetros!$E$19,$G9538-1,$G9538)</f>
        <v>0</v>
      </c>
    </row>
    <row r="9539" spans="1:19" x14ac:dyDescent="0.25">
      <c r="A9539" s="116"/>
      <c r="B9539" s="65"/>
      <c r="C9539" s="65"/>
      <c r="D9539" s="66"/>
      <c r="E9539" s="67"/>
      <c r="F9539" s="65"/>
      <c r="G9539" s="66"/>
      <c r="J9539" s="65"/>
      <c r="K9539" s="65"/>
      <c r="L9539" s="66"/>
      <c r="M9539" s="65"/>
      <c r="O9539" s="65"/>
      <c r="P9539" s="66"/>
      <c r="Q9539" s="31">
        <f t="shared" si="298"/>
        <v>9999</v>
      </c>
      <c r="R9539" s="31" t="str">
        <f t="shared" si="299"/>
        <v/>
      </c>
      <c r="S9539" s="29">
        <f>IF($Q9539&lt;Parâmetros!$E$19,$G9539-1,$G9539)</f>
        <v>0</v>
      </c>
    </row>
    <row r="9540" spans="1:19" x14ac:dyDescent="0.25">
      <c r="A9540" s="116"/>
      <c r="B9540" s="65"/>
      <c r="C9540" s="65"/>
      <c r="D9540" s="66"/>
      <c r="E9540" s="67"/>
      <c r="F9540" s="65"/>
      <c r="G9540" s="66"/>
      <c r="J9540" s="65"/>
      <c r="K9540" s="65"/>
      <c r="L9540" s="66"/>
      <c r="M9540" s="65"/>
      <c r="O9540" s="65"/>
      <c r="P9540" s="66"/>
      <c r="Q9540" s="31">
        <f t="shared" si="298"/>
        <v>9999</v>
      </c>
      <c r="R9540" s="31" t="str">
        <f t="shared" si="299"/>
        <v/>
      </c>
      <c r="S9540" s="29">
        <f>IF($Q9540&lt;Parâmetros!$E$19,$G9540-1,$G9540)</f>
        <v>0</v>
      </c>
    </row>
    <row r="9541" spans="1:19" x14ac:dyDescent="0.25">
      <c r="A9541" s="116"/>
      <c r="B9541" s="65"/>
      <c r="C9541" s="65"/>
      <c r="D9541" s="66"/>
      <c r="E9541" s="67"/>
      <c r="F9541" s="65"/>
      <c r="G9541" s="66"/>
      <c r="J9541" s="65"/>
      <c r="K9541" s="65"/>
      <c r="L9541" s="66"/>
      <c r="M9541" s="65"/>
      <c r="O9541" s="65"/>
      <c r="P9541" s="66"/>
      <c r="Q9541" s="31">
        <f t="shared" si="298"/>
        <v>9999</v>
      </c>
      <c r="R9541" s="31" t="str">
        <f t="shared" si="299"/>
        <v/>
      </c>
      <c r="S9541" s="29">
        <f>IF($Q9541&lt;Parâmetros!$E$19,$G9541-1,$G9541)</f>
        <v>0</v>
      </c>
    </row>
    <row r="9542" spans="1:19" x14ac:dyDescent="0.25">
      <c r="A9542" s="116"/>
      <c r="B9542" s="65"/>
      <c r="C9542" s="65"/>
      <c r="D9542" s="66"/>
      <c r="E9542" s="67"/>
      <c r="F9542" s="65"/>
      <c r="G9542" s="66"/>
      <c r="J9542" s="65"/>
      <c r="K9542" s="65"/>
      <c r="L9542" s="66"/>
      <c r="M9542" s="65"/>
      <c r="N9542" s="65"/>
      <c r="O9542" s="65"/>
      <c r="P9542" s="66"/>
      <c r="Q9542" s="31">
        <f t="shared" si="298"/>
        <v>9999</v>
      </c>
      <c r="R9542" s="31" t="str">
        <f t="shared" si="299"/>
        <v/>
      </c>
      <c r="S9542" s="29">
        <f>IF($Q9542&lt;Parâmetros!$E$19,$G9542-1,$G9542)</f>
        <v>0</v>
      </c>
    </row>
    <row r="9543" spans="1:19" x14ac:dyDescent="0.25">
      <c r="A9543" s="116"/>
      <c r="B9543" s="65"/>
      <c r="C9543" s="65"/>
      <c r="D9543" s="66"/>
      <c r="E9543" s="67"/>
      <c r="F9543" s="65"/>
      <c r="G9543" s="66"/>
      <c r="J9543" s="65"/>
      <c r="K9543" s="65"/>
      <c r="L9543" s="66"/>
      <c r="M9543" s="65"/>
      <c r="N9543" s="65"/>
      <c r="O9543" s="65"/>
      <c r="P9543" s="66"/>
      <c r="Q9543" s="31">
        <f t="shared" si="298"/>
        <v>9999</v>
      </c>
      <c r="R9543" s="31" t="str">
        <f t="shared" si="299"/>
        <v/>
      </c>
      <c r="S9543" s="29">
        <f>IF($Q9543&lt;Parâmetros!$E$19,$G9543-1,$G9543)</f>
        <v>0</v>
      </c>
    </row>
    <row r="9544" spans="1:19" x14ac:dyDescent="0.25">
      <c r="A9544" s="116"/>
      <c r="B9544" s="65"/>
      <c r="C9544" s="65"/>
      <c r="D9544" s="66"/>
      <c r="E9544" s="67"/>
      <c r="F9544" s="65"/>
      <c r="G9544" s="66"/>
      <c r="J9544" s="65"/>
      <c r="K9544" s="65"/>
      <c r="L9544" s="66"/>
      <c r="M9544" s="65"/>
      <c r="N9544" s="65"/>
      <c r="O9544" s="65"/>
      <c r="P9544" s="66"/>
      <c r="Q9544" s="31">
        <f t="shared" si="298"/>
        <v>9999</v>
      </c>
      <c r="R9544" s="31" t="str">
        <f t="shared" si="299"/>
        <v/>
      </c>
      <c r="S9544" s="29">
        <f>IF($Q9544&lt;Parâmetros!$E$19,$G9544-1,$G9544)</f>
        <v>0</v>
      </c>
    </row>
    <row r="9545" spans="1:19" x14ac:dyDescent="0.25">
      <c r="A9545" s="116"/>
      <c r="B9545" s="65"/>
      <c r="C9545" s="65"/>
      <c r="D9545" s="66"/>
      <c r="E9545" s="67"/>
      <c r="F9545" s="65"/>
      <c r="G9545" s="66"/>
      <c r="J9545" s="65"/>
      <c r="K9545" s="65"/>
      <c r="L9545" s="66"/>
      <c r="M9545" s="65"/>
      <c r="N9545" s="65"/>
      <c r="O9545" s="65"/>
      <c r="P9545" s="66"/>
      <c r="Q9545" s="31">
        <f t="shared" si="298"/>
        <v>9999</v>
      </c>
      <c r="R9545" s="31" t="str">
        <f t="shared" si="299"/>
        <v/>
      </c>
      <c r="S9545" s="29">
        <f>IF($Q9545&lt;Parâmetros!$E$19,$G9545-1,$G9545)</f>
        <v>0</v>
      </c>
    </row>
    <row r="9546" spans="1:19" x14ac:dyDescent="0.25">
      <c r="A9546" s="116"/>
      <c r="B9546" s="65"/>
      <c r="C9546" s="65"/>
      <c r="D9546" s="66"/>
      <c r="E9546" s="67"/>
      <c r="F9546" s="65"/>
      <c r="G9546" s="66"/>
      <c r="J9546" s="65"/>
      <c r="K9546" s="65"/>
      <c r="L9546" s="66"/>
      <c r="M9546" s="65"/>
      <c r="N9546" s="65"/>
      <c r="O9546" s="65"/>
      <c r="P9546" s="66"/>
      <c r="Q9546" s="31">
        <f t="shared" si="298"/>
        <v>9999</v>
      </c>
      <c r="R9546" s="31" t="str">
        <f t="shared" si="299"/>
        <v/>
      </c>
      <c r="S9546" s="29">
        <f>IF($Q9546&lt;Parâmetros!$E$19,$G9546-1,$G9546)</f>
        <v>0</v>
      </c>
    </row>
    <row r="9547" spans="1:19" x14ac:dyDescent="0.25">
      <c r="A9547" s="116"/>
      <c r="B9547" s="65"/>
      <c r="C9547" s="65"/>
      <c r="D9547" s="66"/>
      <c r="E9547" s="67"/>
      <c r="F9547" s="65"/>
      <c r="G9547" s="66"/>
      <c r="J9547" s="65"/>
      <c r="K9547" s="65"/>
      <c r="L9547" s="66"/>
      <c r="M9547" s="65"/>
      <c r="N9547" s="65"/>
      <c r="O9547" s="65"/>
      <c r="P9547" s="66"/>
      <c r="Q9547" s="31">
        <f t="shared" si="298"/>
        <v>9999</v>
      </c>
      <c r="R9547" s="31" t="str">
        <f t="shared" si="299"/>
        <v/>
      </c>
      <c r="S9547" s="29">
        <f>IF($Q9547&lt;Parâmetros!$E$19,$G9547-1,$G9547)</f>
        <v>0</v>
      </c>
    </row>
    <row r="9548" spans="1:19" x14ac:dyDescent="0.25">
      <c r="A9548" s="116"/>
      <c r="B9548" s="65"/>
      <c r="C9548" s="65"/>
      <c r="D9548" s="66"/>
      <c r="E9548" s="67"/>
      <c r="F9548" s="65"/>
      <c r="G9548" s="66"/>
      <c r="J9548" s="65"/>
      <c r="K9548" s="65"/>
      <c r="L9548" s="66"/>
      <c r="M9548" s="65"/>
      <c r="N9548" s="65"/>
      <c r="O9548" s="65"/>
      <c r="P9548" s="66"/>
      <c r="Q9548" s="31">
        <f t="shared" si="298"/>
        <v>9999</v>
      </c>
      <c r="R9548" s="31" t="str">
        <f t="shared" si="299"/>
        <v/>
      </c>
      <c r="S9548" s="29">
        <f>IF($Q9548&lt;Parâmetros!$E$19,$G9548-1,$G9548)</f>
        <v>0</v>
      </c>
    </row>
    <row r="9549" spans="1:19" x14ac:dyDescent="0.25">
      <c r="A9549" s="116"/>
      <c r="B9549" s="65"/>
      <c r="C9549" s="65"/>
      <c r="D9549" s="66"/>
      <c r="E9549" s="67"/>
      <c r="F9549" s="65"/>
      <c r="G9549" s="66"/>
      <c r="J9549" s="65"/>
      <c r="K9549" s="65"/>
      <c r="L9549" s="66"/>
      <c r="M9549" s="65"/>
      <c r="N9549" s="65"/>
      <c r="O9549" s="65"/>
      <c r="P9549" s="66"/>
      <c r="Q9549" s="31">
        <f t="shared" si="298"/>
        <v>9999</v>
      </c>
      <c r="R9549" s="31" t="str">
        <f t="shared" si="299"/>
        <v/>
      </c>
      <c r="S9549" s="29">
        <f>IF($Q9549&lt;Parâmetros!$E$19,$G9549-1,$G9549)</f>
        <v>0</v>
      </c>
    </row>
    <row r="9550" spans="1:19" x14ac:dyDescent="0.25">
      <c r="A9550" s="116"/>
      <c r="B9550" s="65"/>
      <c r="C9550" s="65"/>
      <c r="D9550" s="66"/>
      <c r="E9550" s="67"/>
      <c r="F9550" s="65"/>
      <c r="G9550" s="66"/>
      <c r="J9550" s="65"/>
      <c r="K9550" s="65"/>
      <c r="L9550" s="66"/>
      <c r="M9550" s="65"/>
      <c r="N9550" s="65"/>
      <c r="O9550" s="65"/>
      <c r="P9550" s="66"/>
      <c r="Q9550" s="31">
        <f t="shared" si="298"/>
        <v>9999</v>
      </c>
      <c r="R9550" s="31" t="str">
        <f t="shared" si="299"/>
        <v/>
      </c>
      <c r="S9550" s="29">
        <f>IF($Q9550&lt;Parâmetros!$E$19,$G9550-1,$G9550)</f>
        <v>0</v>
      </c>
    </row>
    <row r="9551" spans="1:19" x14ac:dyDescent="0.25">
      <c r="A9551" s="116"/>
      <c r="B9551" s="65"/>
      <c r="C9551" s="65"/>
      <c r="D9551" s="66"/>
      <c r="E9551" s="67"/>
      <c r="F9551" s="65"/>
      <c r="G9551" s="66"/>
      <c r="J9551" s="65"/>
      <c r="K9551" s="65"/>
      <c r="L9551" s="66"/>
      <c r="M9551" s="65"/>
      <c r="O9551" s="65"/>
      <c r="P9551" s="66"/>
      <c r="Q9551" s="31">
        <f t="shared" si="298"/>
        <v>9999</v>
      </c>
      <c r="R9551" s="31" t="str">
        <f t="shared" si="299"/>
        <v/>
      </c>
      <c r="S9551" s="29">
        <f>IF($Q9551&lt;Parâmetros!$E$19,$G9551-1,$G9551)</f>
        <v>0</v>
      </c>
    </row>
    <row r="9552" spans="1:19" x14ac:dyDescent="0.25">
      <c r="A9552" s="116"/>
      <c r="B9552" s="65"/>
      <c r="C9552" s="65"/>
      <c r="D9552" s="66"/>
      <c r="E9552" s="67"/>
      <c r="F9552" s="65"/>
      <c r="G9552" s="66"/>
      <c r="J9552" s="65"/>
      <c r="K9552" s="65"/>
      <c r="L9552" s="66"/>
      <c r="M9552" s="65"/>
      <c r="O9552" s="65"/>
      <c r="P9552" s="66"/>
      <c r="Q9552" s="31">
        <f t="shared" si="298"/>
        <v>9999</v>
      </c>
      <c r="R9552" s="31" t="str">
        <f t="shared" si="299"/>
        <v/>
      </c>
      <c r="S9552" s="29">
        <f>IF($Q9552&lt;Parâmetros!$E$19,$G9552-1,$G9552)</f>
        <v>0</v>
      </c>
    </row>
    <row r="9553" spans="1:19" x14ac:dyDescent="0.25">
      <c r="A9553" s="116"/>
      <c r="B9553" s="65"/>
      <c r="C9553" s="65"/>
      <c r="D9553" s="66"/>
      <c r="E9553" s="67"/>
      <c r="F9553" s="65"/>
      <c r="G9553" s="66"/>
      <c r="J9553" s="65"/>
      <c r="K9553" s="65"/>
      <c r="L9553" s="66"/>
      <c r="M9553" s="65"/>
      <c r="O9553" s="65"/>
      <c r="P9553" s="66"/>
      <c r="Q9553" s="31">
        <f t="shared" si="298"/>
        <v>9999</v>
      </c>
      <c r="R9553" s="31" t="str">
        <f t="shared" si="299"/>
        <v/>
      </c>
      <c r="S9553" s="29">
        <f>IF($Q9553&lt;Parâmetros!$E$19,$G9553-1,$G9553)</f>
        <v>0</v>
      </c>
    </row>
    <row r="9554" spans="1:19" x14ac:dyDescent="0.25">
      <c r="A9554" s="116"/>
      <c r="B9554" s="65"/>
      <c r="C9554" s="65"/>
      <c r="D9554" s="66"/>
      <c r="E9554" s="67"/>
      <c r="F9554" s="65"/>
      <c r="G9554" s="66"/>
      <c r="J9554" s="65"/>
      <c r="K9554" s="65"/>
      <c r="L9554" s="66"/>
      <c r="M9554" s="65"/>
      <c r="O9554" s="65"/>
      <c r="P9554" s="66"/>
      <c r="Q9554" s="31">
        <f t="shared" si="298"/>
        <v>9999</v>
      </c>
      <c r="R9554" s="31" t="str">
        <f t="shared" si="299"/>
        <v/>
      </c>
      <c r="S9554" s="29">
        <f>IF($Q9554&lt;Parâmetros!$E$19,$G9554-1,$G9554)</f>
        <v>0</v>
      </c>
    </row>
    <row r="9555" spans="1:19" x14ac:dyDescent="0.25">
      <c r="A9555" s="116"/>
      <c r="B9555" s="65"/>
      <c r="C9555" s="65"/>
      <c r="D9555" s="66"/>
      <c r="E9555" s="67"/>
      <c r="F9555" s="65"/>
      <c r="G9555" s="66"/>
      <c r="J9555" s="65"/>
      <c r="K9555" s="65"/>
      <c r="L9555" s="66"/>
      <c r="M9555" s="65"/>
      <c r="O9555" s="65"/>
      <c r="P9555" s="66"/>
      <c r="Q9555" s="31">
        <f t="shared" si="298"/>
        <v>9999</v>
      </c>
      <c r="R9555" s="31" t="str">
        <f t="shared" si="299"/>
        <v/>
      </c>
      <c r="S9555" s="29">
        <f>IF($Q9555&lt;Parâmetros!$E$19,$G9555-1,$G9555)</f>
        <v>0</v>
      </c>
    </row>
    <row r="9556" spans="1:19" x14ac:dyDescent="0.25">
      <c r="A9556" s="116"/>
      <c r="B9556" s="65"/>
      <c r="C9556" s="65"/>
      <c r="D9556" s="66"/>
      <c r="E9556" s="67"/>
      <c r="F9556" s="65"/>
      <c r="G9556" s="66"/>
      <c r="J9556" s="65"/>
      <c r="K9556" s="65"/>
      <c r="L9556" s="66"/>
      <c r="M9556" s="65"/>
      <c r="O9556" s="65"/>
      <c r="P9556" s="66"/>
      <c r="Q9556" s="31">
        <f t="shared" si="298"/>
        <v>9999</v>
      </c>
      <c r="R9556" s="31" t="str">
        <f t="shared" si="299"/>
        <v/>
      </c>
      <c r="S9556" s="29">
        <f>IF($Q9556&lt;Parâmetros!$E$19,$G9556-1,$G9556)</f>
        <v>0</v>
      </c>
    </row>
    <row r="9557" spans="1:19" x14ac:dyDescent="0.25">
      <c r="A9557" s="116"/>
      <c r="B9557" s="65"/>
      <c r="C9557" s="65"/>
      <c r="D9557" s="66"/>
      <c r="E9557" s="67"/>
      <c r="F9557" s="65"/>
      <c r="G9557" s="66"/>
      <c r="J9557" s="65"/>
      <c r="K9557" s="65"/>
      <c r="L9557" s="66"/>
      <c r="M9557" s="65"/>
      <c r="O9557" s="65"/>
      <c r="P9557" s="66"/>
      <c r="Q9557" s="31">
        <f t="shared" si="298"/>
        <v>9999</v>
      </c>
      <c r="R9557" s="31" t="str">
        <f t="shared" si="299"/>
        <v/>
      </c>
      <c r="S9557" s="29">
        <f>IF($Q9557&lt;Parâmetros!$E$19,$G9557-1,$G9557)</f>
        <v>0</v>
      </c>
    </row>
    <row r="9558" spans="1:19" x14ac:dyDescent="0.25">
      <c r="A9558" s="116"/>
      <c r="B9558" s="65"/>
      <c r="C9558" s="65"/>
      <c r="D9558" s="66"/>
      <c r="E9558" s="67"/>
      <c r="F9558" s="65"/>
      <c r="G9558" s="66"/>
      <c r="J9558" s="65"/>
      <c r="K9558" s="65"/>
      <c r="L9558" s="66"/>
      <c r="M9558" s="65"/>
      <c r="O9558" s="65"/>
      <c r="P9558" s="66"/>
      <c r="Q9558" s="31">
        <f t="shared" si="298"/>
        <v>9999</v>
      </c>
      <c r="R9558" s="31" t="str">
        <f t="shared" si="299"/>
        <v/>
      </c>
      <c r="S9558" s="29">
        <f>IF($Q9558&lt;Parâmetros!$E$19,$G9558-1,$G9558)</f>
        <v>0</v>
      </c>
    </row>
    <row r="9559" spans="1:19" x14ac:dyDescent="0.25">
      <c r="A9559" s="116"/>
      <c r="B9559" s="65"/>
      <c r="C9559" s="65"/>
      <c r="D9559" s="66"/>
      <c r="E9559" s="67"/>
      <c r="F9559" s="65"/>
      <c r="G9559" s="66"/>
      <c r="J9559" s="65"/>
      <c r="K9559" s="65"/>
      <c r="L9559" s="66"/>
      <c r="M9559" s="65"/>
      <c r="O9559" s="65"/>
      <c r="P9559" s="66"/>
      <c r="Q9559" s="31">
        <f t="shared" si="298"/>
        <v>9999</v>
      </c>
      <c r="R9559" s="31" t="str">
        <f t="shared" si="299"/>
        <v/>
      </c>
      <c r="S9559" s="29">
        <f>IF($Q9559&lt;Parâmetros!$E$19,$G9559-1,$G9559)</f>
        <v>0</v>
      </c>
    </row>
    <row r="9560" spans="1:19" x14ac:dyDescent="0.25">
      <c r="A9560" s="116"/>
      <c r="B9560" s="65"/>
      <c r="C9560" s="65"/>
      <c r="D9560" s="66"/>
      <c r="E9560" s="67"/>
      <c r="F9560" s="65"/>
      <c r="G9560" s="66"/>
      <c r="J9560" s="65"/>
      <c r="K9560" s="65"/>
      <c r="L9560" s="66"/>
      <c r="M9560" s="65"/>
      <c r="O9560" s="65"/>
      <c r="P9560" s="66"/>
      <c r="Q9560" s="31">
        <f t="shared" si="298"/>
        <v>9999</v>
      </c>
      <c r="R9560" s="31" t="str">
        <f t="shared" si="299"/>
        <v/>
      </c>
      <c r="S9560" s="29">
        <f>IF($Q9560&lt;Parâmetros!$E$19,$G9560-1,$G9560)</f>
        <v>0</v>
      </c>
    </row>
    <row r="9561" spans="1:19" x14ac:dyDescent="0.25">
      <c r="A9561" s="116"/>
      <c r="B9561" s="65"/>
      <c r="C9561" s="65"/>
      <c r="D9561" s="66"/>
      <c r="E9561" s="67"/>
      <c r="F9561" s="65"/>
      <c r="G9561" s="66"/>
      <c r="J9561" s="65"/>
      <c r="K9561" s="65"/>
      <c r="L9561" s="66"/>
      <c r="M9561" s="65"/>
      <c r="N9561" s="65"/>
      <c r="O9561" s="65"/>
      <c r="P9561" s="66"/>
      <c r="Q9561" s="31">
        <f t="shared" si="298"/>
        <v>9999</v>
      </c>
      <c r="R9561" s="31" t="str">
        <f t="shared" si="299"/>
        <v/>
      </c>
      <c r="S9561" s="29">
        <f>IF($Q9561&lt;Parâmetros!$E$19,$G9561-1,$G9561)</f>
        <v>0</v>
      </c>
    </row>
    <row r="9562" spans="1:19" x14ac:dyDescent="0.25">
      <c r="A9562" s="116"/>
      <c r="B9562" s="65"/>
      <c r="C9562" s="65"/>
      <c r="D9562" s="66"/>
      <c r="E9562" s="67"/>
      <c r="F9562" s="65"/>
      <c r="G9562" s="66"/>
      <c r="J9562" s="65"/>
      <c r="K9562" s="65"/>
      <c r="L9562" s="66"/>
      <c r="M9562" s="65"/>
      <c r="O9562" s="65"/>
      <c r="P9562" s="66"/>
      <c r="Q9562" s="31">
        <f t="shared" si="298"/>
        <v>9999</v>
      </c>
      <c r="R9562" s="31" t="str">
        <f t="shared" si="299"/>
        <v/>
      </c>
      <c r="S9562" s="29">
        <f>IF($Q9562&lt;Parâmetros!$E$19,$G9562-1,$G9562)</f>
        <v>0</v>
      </c>
    </row>
    <row r="9563" spans="1:19" x14ac:dyDescent="0.25">
      <c r="A9563" s="116"/>
      <c r="B9563" s="65"/>
      <c r="C9563" s="65"/>
      <c r="D9563" s="66"/>
      <c r="E9563" s="67"/>
      <c r="F9563" s="65"/>
      <c r="G9563" s="66"/>
      <c r="J9563" s="65"/>
      <c r="K9563" s="65"/>
      <c r="L9563" s="66"/>
      <c r="M9563" s="65"/>
      <c r="O9563" s="65"/>
      <c r="P9563" s="66"/>
      <c r="Q9563" s="31">
        <f t="shared" si="298"/>
        <v>9999</v>
      </c>
      <c r="R9563" s="31" t="str">
        <f t="shared" si="299"/>
        <v/>
      </c>
      <c r="S9563" s="29">
        <f>IF($Q9563&lt;Parâmetros!$E$19,$G9563-1,$G9563)</f>
        <v>0</v>
      </c>
    </row>
    <row r="9564" spans="1:19" x14ac:dyDescent="0.25">
      <c r="A9564" s="116"/>
      <c r="B9564" s="65"/>
      <c r="C9564" s="65"/>
      <c r="D9564" s="66"/>
      <c r="E9564" s="67"/>
      <c r="F9564" s="65"/>
      <c r="G9564" s="66"/>
      <c r="J9564" s="65"/>
      <c r="K9564" s="65"/>
      <c r="L9564" s="66"/>
      <c r="M9564" s="65"/>
      <c r="O9564" s="65"/>
      <c r="P9564" s="66"/>
      <c r="Q9564" s="31">
        <f t="shared" si="298"/>
        <v>9999</v>
      </c>
      <c r="R9564" s="31" t="str">
        <f t="shared" si="299"/>
        <v/>
      </c>
      <c r="S9564" s="29">
        <f>IF($Q9564&lt;Parâmetros!$E$19,$G9564-1,$G9564)</f>
        <v>0</v>
      </c>
    </row>
    <row r="9565" spans="1:19" x14ac:dyDescent="0.25">
      <c r="A9565" s="116"/>
      <c r="B9565" s="65"/>
      <c r="C9565" s="65"/>
      <c r="D9565" s="66"/>
      <c r="E9565" s="67"/>
      <c r="F9565" s="65"/>
      <c r="G9565" s="66"/>
      <c r="J9565" s="65"/>
      <c r="K9565" s="65"/>
      <c r="L9565" s="66"/>
      <c r="M9565" s="65"/>
      <c r="O9565" s="65"/>
      <c r="P9565" s="66"/>
      <c r="Q9565" s="31">
        <f t="shared" si="298"/>
        <v>9999</v>
      </c>
      <c r="R9565" s="31" t="str">
        <f t="shared" si="299"/>
        <v/>
      </c>
      <c r="S9565" s="29">
        <f>IF($Q9565&lt;Parâmetros!$E$19,$G9565-1,$G9565)</f>
        <v>0</v>
      </c>
    </row>
    <row r="9566" spans="1:19" x14ac:dyDescent="0.25">
      <c r="A9566" s="116"/>
      <c r="B9566" s="65"/>
      <c r="C9566" s="65"/>
      <c r="D9566" s="66"/>
      <c r="E9566" s="67"/>
      <c r="F9566" s="65"/>
      <c r="G9566" s="66"/>
      <c r="J9566" s="65"/>
      <c r="K9566" s="65"/>
      <c r="L9566" s="66"/>
      <c r="M9566" s="65"/>
      <c r="N9566" s="65"/>
      <c r="O9566" s="65"/>
      <c r="P9566" s="66"/>
      <c r="Q9566" s="31">
        <f t="shared" si="298"/>
        <v>9999</v>
      </c>
      <c r="R9566" s="31" t="str">
        <f t="shared" si="299"/>
        <v/>
      </c>
      <c r="S9566" s="29">
        <f>IF($Q9566&lt;Parâmetros!$E$19,$G9566-1,$G9566)</f>
        <v>0</v>
      </c>
    </row>
    <row r="9567" spans="1:19" x14ac:dyDescent="0.25">
      <c r="A9567" s="116"/>
      <c r="B9567" s="65"/>
      <c r="C9567" s="65"/>
      <c r="D9567" s="66"/>
      <c r="E9567" s="67"/>
      <c r="F9567" s="65"/>
      <c r="G9567" s="66"/>
      <c r="J9567" s="65"/>
      <c r="K9567" s="65"/>
      <c r="L9567" s="66"/>
      <c r="M9567" s="65"/>
      <c r="N9567" s="65"/>
      <c r="O9567" s="65"/>
      <c r="P9567" s="66"/>
      <c r="Q9567" s="31">
        <f t="shared" si="298"/>
        <v>9999</v>
      </c>
      <c r="R9567" s="31" t="str">
        <f t="shared" si="299"/>
        <v/>
      </c>
      <c r="S9567" s="29">
        <f>IF($Q9567&lt;Parâmetros!$E$19,$G9567-1,$G9567)</f>
        <v>0</v>
      </c>
    </row>
    <row r="9568" spans="1:19" x14ac:dyDescent="0.25">
      <c r="A9568" s="116"/>
      <c r="B9568" s="65"/>
      <c r="C9568" s="65"/>
      <c r="D9568" s="66"/>
      <c r="E9568" s="67"/>
      <c r="F9568" s="65"/>
      <c r="G9568" s="66"/>
      <c r="J9568" s="65"/>
      <c r="K9568" s="65"/>
      <c r="L9568" s="66"/>
      <c r="M9568" s="65"/>
      <c r="N9568" s="65"/>
      <c r="O9568" s="65"/>
      <c r="P9568" s="66"/>
      <c r="Q9568" s="31">
        <f t="shared" si="298"/>
        <v>9999</v>
      </c>
      <c r="R9568" s="31" t="str">
        <f t="shared" si="299"/>
        <v/>
      </c>
      <c r="S9568" s="29">
        <f>IF($Q9568&lt;Parâmetros!$E$19,$G9568-1,$G9568)</f>
        <v>0</v>
      </c>
    </row>
    <row r="9569" spans="1:19" x14ac:dyDescent="0.25">
      <c r="A9569" s="116"/>
      <c r="B9569" s="65"/>
      <c r="C9569" s="65"/>
      <c r="D9569" s="66"/>
      <c r="E9569" s="67"/>
      <c r="F9569" s="65"/>
      <c r="G9569" s="66"/>
      <c r="J9569" s="65"/>
      <c r="K9569" s="65"/>
      <c r="L9569" s="66"/>
      <c r="M9569" s="65"/>
      <c r="N9569" s="65"/>
      <c r="O9569" s="65"/>
      <c r="P9569" s="66"/>
      <c r="Q9569" s="31">
        <f t="shared" si="298"/>
        <v>9999</v>
      </c>
      <c r="R9569" s="31" t="str">
        <f t="shared" si="299"/>
        <v/>
      </c>
      <c r="S9569" s="29">
        <f>IF($Q9569&lt;Parâmetros!$E$19,$G9569-1,$G9569)</f>
        <v>0</v>
      </c>
    </row>
    <row r="9570" spans="1:19" x14ac:dyDescent="0.25">
      <c r="A9570" s="116"/>
      <c r="B9570" s="65"/>
      <c r="C9570" s="65"/>
      <c r="D9570" s="66"/>
      <c r="E9570" s="67"/>
      <c r="F9570" s="65"/>
      <c r="G9570" s="66"/>
      <c r="J9570" s="65"/>
      <c r="K9570" s="65"/>
      <c r="L9570" s="66"/>
      <c r="M9570" s="65"/>
      <c r="N9570" s="65"/>
      <c r="O9570" s="65"/>
      <c r="P9570" s="66"/>
      <c r="Q9570" s="31">
        <f t="shared" si="298"/>
        <v>9999</v>
      </c>
      <c r="R9570" s="31" t="str">
        <f t="shared" si="299"/>
        <v/>
      </c>
      <c r="S9570" s="29">
        <f>IF($Q9570&lt;Parâmetros!$E$19,$G9570-1,$G9570)</f>
        <v>0</v>
      </c>
    </row>
    <row r="9571" spans="1:19" x14ac:dyDescent="0.25">
      <c r="A9571" s="116"/>
      <c r="B9571" s="65"/>
      <c r="C9571" s="65"/>
      <c r="D9571" s="66"/>
      <c r="E9571" s="67"/>
      <c r="F9571" s="65"/>
      <c r="G9571" s="66"/>
      <c r="J9571" s="65"/>
      <c r="K9571" s="65"/>
      <c r="L9571" s="66"/>
      <c r="M9571" s="65"/>
      <c r="N9571" s="65"/>
      <c r="O9571" s="65"/>
      <c r="P9571" s="66"/>
      <c r="Q9571" s="31">
        <f t="shared" si="298"/>
        <v>9999</v>
      </c>
      <c r="R9571" s="31" t="str">
        <f t="shared" si="299"/>
        <v/>
      </c>
      <c r="S9571" s="29">
        <f>IF($Q9571&lt;Parâmetros!$E$19,$G9571-1,$G9571)</f>
        <v>0</v>
      </c>
    </row>
    <row r="9572" spans="1:19" x14ac:dyDescent="0.25">
      <c r="A9572" s="116"/>
      <c r="B9572" s="65"/>
      <c r="C9572" s="65"/>
      <c r="D9572" s="66"/>
      <c r="E9572" s="67"/>
      <c r="F9572" s="65"/>
      <c r="G9572" s="66"/>
      <c r="J9572" s="65"/>
      <c r="K9572" s="65"/>
      <c r="L9572" s="66"/>
      <c r="M9572" s="65"/>
      <c r="N9572" s="65"/>
      <c r="O9572" s="65"/>
      <c r="P9572" s="66"/>
      <c r="Q9572" s="31">
        <f t="shared" si="298"/>
        <v>9999</v>
      </c>
      <c r="R9572" s="31" t="str">
        <f t="shared" si="299"/>
        <v/>
      </c>
      <c r="S9572" s="29">
        <f>IF($Q9572&lt;Parâmetros!$E$19,$G9572-1,$G9572)</f>
        <v>0</v>
      </c>
    </row>
    <row r="9573" spans="1:19" x14ac:dyDescent="0.25">
      <c r="A9573" s="116"/>
      <c r="B9573" s="65"/>
      <c r="C9573" s="65"/>
      <c r="D9573" s="66"/>
      <c r="E9573" s="67"/>
      <c r="F9573" s="65"/>
      <c r="G9573" s="66"/>
      <c r="J9573" s="65"/>
      <c r="K9573" s="65"/>
      <c r="L9573" s="66"/>
      <c r="M9573" s="65"/>
      <c r="N9573" s="65"/>
      <c r="O9573" s="65"/>
      <c r="P9573" s="66"/>
      <c r="Q9573" s="31">
        <f t="shared" si="298"/>
        <v>9999</v>
      </c>
      <c r="R9573" s="31" t="str">
        <f t="shared" si="299"/>
        <v/>
      </c>
      <c r="S9573" s="29">
        <f>IF($Q9573&lt;Parâmetros!$E$19,$G9573-1,$G9573)</f>
        <v>0</v>
      </c>
    </row>
    <row r="9574" spans="1:19" x14ac:dyDescent="0.25">
      <c r="A9574" s="116"/>
      <c r="B9574" s="65"/>
      <c r="C9574" s="65"/>
      <c r="D9574" s="66"/>
      <c r="E9574" s="67"/>
      <c r="F9574" s="65"/>
      <c r="G9574" s="66"/>
      <c r="J9574" s="65"/>
      <c r="K9574" s="65"/>
      <c r="L9574" s="66"/>
      <c r="M9574" s="65"/>
      <c r="N9574" s="65"/>
      <c r="O9574" s="65"/>
      <c r="P9574" s="66"/>
      <c r="Q9574" s="31">
        <f t="shared" si="298"/>
        <v>9999</v>
      </c>
      <c r="R9574" s="31" t="str">
        <f t="shared" si="299"/>
        <v/>
      </c>
      <c r="S9574" s="29">
        <f>IF($Q9574&lt;Parâmetros!$E$19,$G9574-1,$G9574)</f>
        <v>0</v>
      </c>
    </row>
    <row r="9575" spans="1:19" x14ac:dyDescent="0.25">
      <c r="A9575" s="116"/>
      <c r="B9575" s="65"/>
      <c r="C9575" s="65"/>
      <c r="D9575" s="66"/>
      <c r="E9575" s="67"/>
      <c r="F9575" s="65"/>
      <c r="G9575" s="66"/>
      <c r="J9575" s="65"/>
      <c r="K9575" s="65"/>
      <c r="L9575" s="66"/>
      <c r="M9575" s="65"/>
      <c r="N9575" s="65"/>
      <c r="O9575" s="65"/>
      <c r="P9575" s="66"/>
      <c r="Q9575" s="31">
        <f t="shared" si="298"/>
        <v>9999</v>
      </c>
      <c r="R9575" s="31" t="str">
        <f t="shared" si="299"/>
        <v/>
      </c>
      <c r="S9575" s="29">
        <f>IF($Q9575&lt;Parâmetros!$E$19,$G9575-1,$G9575)</f>
        <v>0</v>
      </c>
    </row>
    <row r="9576" spans="1:19" x14ac:dyDescent="0.25">
      <c r="A9576" s="116"/>
      <c r="B9576" s="65"/>
      <c r="C9576" s="65"/>
      <c r="D9576" s="66"/>
      <c r="E9576" s="67"/>
      <c r="F9576" s="65"/>
      <c r="G9576" s="66"/>
      <c r="J9576" s="65"/>
      <c r="K9576" s="65"/>
      <c r="L9576" s="66"/>
      <c r="M9576" s="65"/>
      <c r="N9576" s="65"/>
      <c r="O9576" s="65"/>
      <c r="P9576" s="66"/>
      <c r="Q9576" s="31">
        <f t="shared" si="298"/>
        <v>9999</v>
      </c>
      <c r="R9576" s="31" t="str">
        <f t="shared" si="299"/>
        <v/>
      </c>
      <c r="S9576" s="29">
        <f>IF($Q9576&lt;Parâmetros!$E$19,$G9576-1,$G9576)</f>
        <v>0</v>
      </c>
    </row>
    <row r="9577" spans="1:19" x14ac:dyDescent="0.25">
      <c r="A9577" s="116"/>
      <c r="B9577" s="65"/>
      <c r="C9577" s="65"/>
      <c r="D9577" s="66"/>
      <c r="E9577" s="67"/>
      <c r="F9577" s="65"/>
      <c r="G9577" s="66"/>
      <c r="J9577" s="65"/>
      <c r="K9577" s="65"/>
      <c r="L9577" s="66"/>
      <c r="M9577" s="65"/>
      <c r="N9577" s="65"/>
      <c r="O9577" s="65"/>
      <c r="P9577" s="66"/>
      <c r="Q9577" s="31">
        <f t="shared" si="298"/>
        <v>9999</v>
      </c>
      <c r="R9577" s="31" t="str">
        <f t="shared" si="299"/>
        <v/>
      </c>
      <c r="S9577" s="29">
        <f>IF($Q9577&lt;Parâmetros!$E$19,$G9577-1,$G9577)</f>
        <v>0</v>
      </c>
    </row>
    <row r="9578" spans="1:19" x14ac:dyDescent="0.25">
      <c r="A9578" s="116"/>
      <c r="B9578" s="65"/>
      <c r="C9578" s="65"/>
      <c r="D9578" s="66"/>
      <c r="E9578" s="67"/>
      <c r="F9578" s="65"/>
      <c r="G9578" s="66"/>
      <c r="J9578" s="65"/>
      <c r="K9578" s="65"/>
      <c r="L9578" s="66"/>
      <c r="M9578" s="65"/>
      <c r="N9578" s="65"/>
      <c r="O9578" s="65"/>
      <c r="P9578" s="66"/>
      <c r="Q9578" s="31">
        <f t="shared" si="298"/>
        <v>9999</v>
      </c>
      <c r="R9578" s="31" t="str">
        <f t="shared" si="299"/>
        <v/>
      </c>
      <c r="S9578" s="29">
        <f>IF($Q9578&lt;Parâmetros!$E$19,$G9578-1,$G9578)</f>
        <v>0</v>
      </c>
    </row>
    <row r="9579" spans="1:19" x14ac:dyDescent="0.25">
      <c r="A9579" s="116"/>
      <c r="B9579" s="65"/>
      <c r="C9579" s="65"/>
      <c r="D9579" s="66"/>
      <c r="E9579" s="67"/>
      <c r="F9579" s="65"/>
      <c r="G9579" s="66"/>
      <c r="J9579" s="65"/>
      <c r="K9579" s="65"/>
      <c r="L9579" s="66"/>
      <c r="M9579" s="65"/>
      <c r="N9579" s="65"/>
      <c r="O9579" s="65"/>
      <c r="P9579" s="66"/>
      <c r="Q9579" s="31">
        <f t="shared" si="298"/>
        <v>9999</v>
      </c>
      <c r="R9579" s="31" t="str">
        <f t="shared" si="299"/>
        <v/>
      </c>
      <c r="S9579" s="29">
        <f>IF($Q9579&lt;Parâmetros!$E$19,$G9579-1,$G9579)</f>
        <v>0</v>
      </c>
    </row>
    <row r="9580" spans="1:19" x14ac:dyDescent="0.25">
      <c r="A9580" s="116"/>
      <c r="B9580" s="65"/>
      <c r="C9580" s="65"/>
      <c r="D9580" s="66"/>
      <c r="E9580" s="67"/>
      <c r="F9580" s="65"/>
      <c r="G9580" s="66"/>
      <c r="J9580" s="65"/>
      <c r="K9580" s="65"/>
      <c r="L9580" s="66"/>
      <c r="M9580" s="65"/>
      <c r="N9580" s="65"/>
      <c r="O9580" s="65"/>
      <c r="P9580" s="66"/>
      <c r="Q9580" s="31">
        <f t="shared" si="298"/>
        <v>9999</v>
      </c>
      <c r="R9580" s="31" t="str">
        <f t="shared" si="299"/>
        <v/>
      </c>
      <c r="S9580" s="29">
        <f>IF($Q9580&lt;Parâmetros!$E$19,$G9580-1,$G9580)</f>
        <v>0</v>
      </c>
    </row>
    <row r="9581" spans="1:19" x14ac:dyDescent="0.25">
      <c r="A9581" s="116"/>
      <c r="B9581" s="65"/>
      <c r="C9581" s="65"/>
      <c r="D9581" s="66"/>
      <c r="E9581" s="67"/>
      <c r="F9581" s="65"/>
      <c r="G9581" s="66"/>
      <c r="J9581" s="65"/>
      <c r="K9581" s="65"/>
      <c r="L9581" s="66"/>
      <c r="M9581" s="65"/>
      <c r="N9581" s="65"/>
      <c r="O9581" s="65"/>
      <c r="P9581" s="66"/>
      <c r="Q9581" s="31">
        <f t="shared" si="298"/>
        <v>9999</v>
      </c>
      <c r="R9581" s="31" t="str">
        <f t="shared" si="299"/>
        <v/>
      </c>
      <c r="S9581" s="29">
        <f>IF($Q9581&lt;Parâmetros!$E$19,$G9581-1,$G9581)</f>
        <v>0</v>
      </c>
    </row>
    <row r="9582" spans="1:19" x14ac:dyDescent="0.25">
      <c r="A9582" s="116"/>
      <c r="B9582" s="65"/>
      <c r="C9582" s="65"/>
      <c r="D9582" s="66"/>
      <c r="E9582" s="67"/>
      <c r="F9582" s="65"/>
      <c r="G9582" s="66"/>
      <c r="J9582" s="65"/>
      <c r="K9582" s="65"/>
      <c r="L9582" s="66"/>
      <c r="M9582" s="65"/>
      <c r="N9582" s="65"/>
      <c r="O9582" s="65"/>
      <c r="P9582" s="66"/>
      <c r="Q9582" s="31">
        <f t="shared" si="298"/>
        <v>9999</v>
      </c>
      <c r="R9582" s="31" t="str">
        <f t="shared" si="299"/>
        <v/>
      </c>
      <c r="S9582" s="29">
        <f>IF($Q9582&lt;Parâmetros!$E$19,$G9582-1,$G9582)</f>
        <v>0</v>
      </c>
    </row>
    <row r="9583" spans="1:19" x14ac:dyDescent="0.25">
      <c r="A9583" s="116"/>
      <c r="B9583" s="65"/>
      <c r="C9583" s="65"/>
      <c r="D9583" s="66"/>
      <c r="E9583" s="67"/>
      <c r="F9583" s="65"/>
      <c r="G9583" s="66"/>
      <c r="J9583" s="65"/>
      <c r="K9583" s="65"/>
      <c r="L9583" s="66"/>
      <c r="M9583" s="65"/>
      <c r="N9583" s="65"/>
      <c r="O9583" s="65"/>
      <c r="P9583" s="66"/>
      <c r="Q9583" s="31">
        <f t="shared" si="298"/>
        <v>9999</v>
      </c>
      <c r="R9583" s="31" t="str">
        <f t="shared" si="299"/>
        <v/>
      </c>
      <c r="S9583" s="29">
        <f>IF($Q9583&lt;Parâmetros!$E$19,$G9583-1,$G9583)</f>
        <v>0</v>
      </c>
    </row>
    <row r="9584" spans="1:19" x14ac:dyDescent="0.25">
      <c r="A9584" s="116"/>
      <c r="B9584" s="65"/>
      <c r="C9584" s="65"/>
      <c r="D9584" s="66"/>
      <c r="E9584" s="67"/>
      <c r="F9584" s="65"/>
      <c r="G9584" s="66"/>
      <c r="J9584" s="65"/>
      <c r="K9584" s="65"/>
      <c r="L9584" s="66"/>
      <c r="M9584" s="65"/>
      <c r="N9584" s="65"/>
      <c r="O9584" s="65"/>
      <c r="P9584" s="66"/>
      <c r="Q9584" s="31">
        <f t="shared" si="298"/>
        <v>9999</v>
      </c>
      <c r="R9584" s="31" t="str">
        <f t="shared" si="299"/>
        <v/>
      </c>
      <c r="S9584" s="29">
        <f>IF($Q9584&lt;Parâmetros!$E$19,$G9584-1,$G9584)</f>
        <v>0</v>
      </c>
    </row>
    <row r="9585" spans="1:19" x14ac:dyDescent="0.25">
      <c r="A9585" s="116"/>
      <c r="B9585" s="65"/>
      <c r="C9585" s="65"/>
      <c r="D9585" s="66"/>
      <c r="E9585" s="67"/>
      <c r="F9585" s="65"/>
      <c r="G9585" s="66"/>
      <c r="J9585" s="65"/>
      <c r="K9585" s="65"/>
      <c r="L9585" s="66"/>
      <c r="M9585" s="65"/>
      <c r="O9585" s="65"/>
      <c r="P9585" s="66"/>
      <c r="Q9585" s="31">
        <f t="shared" si="298"/>
        <v>9999</v>
      </c>
      <c r="R9585" s="31" t="str">
        <f t="shared" si="299"/>
        <v/>
      </c>
      <c r="S9585" s="29">
        <f>IF($Q9585&lt;Parâmetros!$E$19,$G9585-1,$G9585)</f>
        <v>0</v>
      </c>
    </row>
    <row r="9586" spans="1:19" x14ac:dyDescent="0.25">
      <c r="A9586" s="116"/>
      <c r="B9586" s="65"/>
      <c r="C9586" s="65"/>
      <c r="D9586" s="66"/>
      <c r="E9586" s="67"/>
      <c r="F9586" s="65"/>
      <c r="G9586" s="66"/>
      <c r="J9586" s="65"/>
      <c r="K9586" s="65"/>
      <c r="L9586" s="66"/>
      <c r="M9586" s="65"/>
      <c r="O9586" s="65"/>
      <c r="P9586" s="66"/>
      <c r="Q9586" s="31">
        <f t="shared" si="298"/>
        <v>9999</v>
      </c>
      <c r="R9586" s="31" t="str">
        <f t="shared" si="299"/>
        <v/>
      </c>
      <c r="S9586" s="29">
        <f>IF($Q9586&lt;Parâmetros!$E$19,$G9586-1,$G9586)</f>
        <v>0</v>
      </c>
    </row>
    <row r="9587" spans="1:19" x14ac:dyDescent="0.25">
      <c r="A9587" s="116"/>
      <c r="B9587" s="65"/>
      <c r="C9587" s="65"/>
      <c r="D9587" s="66"/>
      <c r="E9587" s="67"/>
      <c r="F9587" s="65"/>
      <c r="G9587" s="66"/>
      <c r="J9587" s="65"/>
      <c r="K9587" s="65"/>
      <c r="L9587" s="66"/>
      <c r="M9587" s="65"/>
      <c r="N9587" s="65"/>
      <c r="O9587" s="65"/>
      <c r="P9587" s="66"/>
      <c r="Q9587" s="31">
        <f t="shared" si="298"/>
        <v>9999</v>
      </c>
      <c r="R9587" s="31" t="str">
        <f t="shared" si="299"/>
        <v/>
      </c>
      <c r="S9587" s="29">
        <f>IF($Q9587&lt;Parâmetros!$E$19,$G9587-1,$G9587)</f>
        <v>0</v>
      </c>
    </row>
    <row r="9588" spans="1:19" x14ac:dyDescent="0.25">
      <c r="A9588" s="116"/>
      <c r="B9588" s="65"/>
      <c r="C9588" s="65"/>
      <c r="D9588" s="66"/>
      <c r="E9588" s="67"/>
      <c r="F9588" s="65"/>
      <c r="G9588" s="66"/>
      <c r="J9588" s="65"/>
      <c r="K9588" s="65"/>
      <c r="L9588" s="66"/>
      <c r="M9588" s="65"/>
      <c r="N9588" s="65"/>
      <c r="O9588" s="65"/>
      <c r="P9588" s="66"/>
      <c r="Q9588" s="31">
        <f t="shared" si="298"/>
        <v>9999</v>
      </c>
      <c r="R9588" s="31" t="str">
        <f t="shared" si="299"/>
        <v/>
      </c>
      <c r="S9588" s="29">
        <f>IF($Q9588&lt;Parâmetros!$E$19,$G9588-1,$G9588)</f>
        <v>0</v>
      </c>
    </row>
    <row r="9589" spans="1:19" x14ac:dyDescent="0.25">
      <c r="A9589" s="116"/>
      <c r="B9589" s="65"/>
      <c r="C9589" s="65"/>
      <c r="D9589" s="66"/>
      <c r="E9589" s="67"/>
      <c r="F9589" s="65"/>
      <c r="G9589" s="66"/>
      <c r="J9589" s="65"/>
      <c r="K9589" s="65"/>
      <c r="L9589" s="66"/>
      <c r="M9589" s="65"/>
      <c r="O9589" s="65"/>
      <c r="P9589" s="66"/>
      <c r="Q9589" s="31">
        <f t="shared" si="298"/>
        <v>9999</v>
      </c>
      <c r="R9589" s="31" t="str">
        <f t="shared" si="299"/>
        <v/>
      </c>
      <c r="S9589" s="29">
        <f>IF($Q9589&lt;Parâmetros!$E$19,$G9589-1,$G9589)</f>
        <v>0</v>
      </c>
    </row>
    <row r="9590" spans="1:19" x14ac:dyDescent="0.25">
      <c r="A9590" s="116"/>
      <c r="B9590" s="65"/>
      <c r="C9590" s="65"/>
      <c r="D9590" s="66"/>
      <c r="E9590" s="67"/>
      <c r="F9590" s="65"/>
      <c r="G9590" s="66"/>
      <c r="J9590" s="65"/>
      <c r="K9590" s="65"/>
      <c r="L9590" s="66"/>
      <c r="M9590" s="65"/>
      <c r="O9590" s="65"/>
      <c r="P9590" s="66"/>
      <c r="Q9590" s="31">
        <f t="shared" si="298"/>
        <v>9999</v>
      </c>
      <c r="R9590" s="31" t="str">
        <f t="shared" si="299"/>
        <v/>
      </c>
      <c r="S9590" s="29">
        <f>IF($Q9590&lt;Parâmetros!$E$19,$G9590-1,$G9590)</f>
        <v>0</v>
      </c>
    </row>
    <row r="9591" spans="1:19" x14ac:dyDescent="0.25">
      <c r="A9591" s="116"/>
      <c r="B9591" s="65"/>
      <c r="C9591" s="65"/>
      <c r="D9591" s="66"/>
      <c r="E9591" s="67"/>
      <c r="F9591" s="65"/>
      <c r="G9591" s="66"/>
      <c r="J9591" s="65"/>
      <c r="K9591" s="65"/>
      <c r="L9591" s="66"/>
      <c r="M9591" s="65"/>
      <c r="N9591" s="65"/>
      <c r="O9591" s="65"/>
      <c r="P9591" s="66"/>
      <c r="Q9591" s="31">
        <f t="shared" si="298"/>
        <v>9999</v>
      </c>
      <c r="R9591" s="31" t="str">
        <f t="shared" si="299"/>
        <v/>
      </c>
      <c r="S9591" s="29">
        <f>IF($Q9591&lt;Parâmetros!$E$19,$G9591-1,$G9591)</f>
        <v>0</v>
      </c>
    </row>
    <row r="9592" spans="1:19" x14ac:dyDescent="0.25">
      <c r="A9592" s="116"/>
      <c r="B9592" s="65"/>
      <c r="C9592" s="65"/>
      <c r="D9592" s="66"/>
      <c r="E9592" s="67"/>
      <c r="F9592" s="65"/>
      <c r="G9592" s="66"/>
      <c r="J9592" s="65"/>
      <c r="K9592" s="65"/>
      <c r="L9592" s="66"/>
      <c r="M9592" s="65"/>
      <c r="N9592" s="65"/>
      <c r="O9592" s="65"/>
      <c r="P9592" s="66"/>
      <c r="Q9592" s="31">
        <f t="shared" si="298"/>
        <v>9999</v>
      </c>
      <c r="R9592" s="31" t="str">
        <f t="shared" si="299"/>
        <v/>
      </c>
      <c r="S9592" s="29">
        <f>IF($Q9592&lt;Parâmetros!$E$19,$G9592-1,$G9592)</f>
        <v>0</v>
      </c>
    </row>
    <row r="9593" spans="1:19" x14ac:dyDescent="0.25">
      <c r="A9593" s="116"/>
      <c r="B9593" s="65"/>
      <c r="C9593" s="65"/>
      <c r="D9593" s="66"/>
      <c r="E9593" s="67"/>
      <c r="F9593" s="65"/>
      <c r="G9593" s="66"/>
      <c r="J9593" s="65"/>
      <c r="K9593" s="65"/>
      <c r="L9593" s="66"/>
      <c r="M9593" s="65"/>
      <c r="N9593" s="65"/>
      <c r="O9593" s="65"/>
      <c r="P9593" s="66"/>
      <c r="Q9593" s="31">
        <f t="shared" si="298"/>
        <v>9999</v>
      </c>
      <c r="R9593" s="31" t="str">
        <f t="shared" si="299"/>
        <v/>
      </c>
      <c r="S9593" s="29">
        <f>IF($Q9593&lt;Parâmetros!$E$19,$G9593-1,$G9593)</f>
        <v>0</v>
      </c>
    </row>
    <row r="9594" spans="1:19" x14ac:dyDescent="0.25">
      <c r="A9594" s="116"/>
      <c r="B9594" s="65"/>
      <c r="C9594" s="65"/>
      <c r="D9594" s="66"/>
      <c r="E9594" s="67"/>
      <c r="F9594" s="65"/>
      <c r="G9594" s="66"/>
      <c r="J9594" s="65"/>
      <c r="K9594" s="65"/>
      <c r="L9594" s="66"/>
      <c r="M9594" s="65"/>
      <c r="N9594" s="65"/>
      <c r="O9594" s="65"/>
      <c r="P9594" s="66"/>
      <c r="Q9594" s="31">
        <f t="shared" si="298"/>
        <v>9999</v>
      </c>
      <c r="R9594" s="31" t="str">
        <f t="shared" si="299"/>
        <v/>
      </c>
      <c r="S9594" s="29">
        <f>IF($Q9594&lt;Parâmetros!$E$19,$G9594-1,$G9594)</f>
        <v>0</v>
      </c>
    </row>
    <row r="9595" spans="1:19" x14ac:dyDescent="0.25">
      <c r="A9595" s="116"/>
      <c r="B9595" s="65"/>
      <c r="C9595" s="65"/>
      <c r="D9595" s="66"/>
      <c r="E9595" s="67"/>
      <c r="F9595" s="65"/>
      <c r="G9595" s="66"/>
      <c r="J9595" s="65"/>
      <c r="K9595" s="65"/>
      <c r="L9595" s="66"/>
      <c r="M9595" s="65"/>
      <c r="O9595" s="65"/>
      <c r="P9595" s="66"/>
      <c r="Q9595" s="31">
        <f t="shared" si="298"/>
        <v>9999</v>
      </c>
      <c r="R9595" s="31" t="str">
        <f t="shared" si="299"/>
        <v/>
      </c>
      <c r="S9595" s="29">
        <f>IF($Q9595&lt;Parâmetros!$E$19,$G9595-1,$G9595)</f>
        <v>0</v>
      </c>
    </row>
    <row r="9596" spans="1:19" x14ac:dyDescent="0.25">
      <c r="A9596" s="116"/>
      <c r="B9596" s="65"/>
      <c r="C9596" s="65"/>
      <c r="D9596" s="66"/>
      <c r="E9596" s="67"/>
      <c r="F9596" s="65"/>
      <c r="G9596" s="66"/>
      <c r="J9596" s="65"/>
      <c r="K9596" s="65"/>
      <c r="L9596" s="66"/>
      <c r="M9596" s="65"/>
      <c r="O9596" s="65"/>
      <c r="P9596" s="66"/>
      <c r="Q9596" s="31">
        <f t="shared" ref="Q9596:Q9659" si="300">IFERROR(VALUE(LEFT($J9596,2))*60+VALUE(MID($J9596,4,2)),9999)</f>
        <v>9999</v>
      </c>
      <c r="R9596" s="31" t="str">
        <f t="shared" ref="R9596:R9659" si="301">IFERROR(VALUE(LEFT($K9596,2))*60+VALUE(MID($K9596,4,2)),"")</f>
        <v/>
      </c>
      <c r="S9596" s="29">
        <f>IF($Q9596&lt;Parâmetros!$E$19,$G9596-1,$G9596)</f>
        <v>0</v>
      </c>
    </row>
    <row r="9597" spans="1:19" x14ac:dyDescent="0.25">
      <c r="A9597" s="116"/>
      <c r="B9597" s="65"/>
      <c r="C9597" s="65"/>
      <c r="D9597" s="66"/>
      <c r="E9597" s="67"/>
      <c r="F9597" s="65"/>
      <c r="G9597" s="66"/>
      <c r="J9597" s="65"/>
      <c r="K9597" s="65"/>
      <c r="L9597" s="66"/>
      <c r="M9597" s="65"/>
      <c r="N9597" s="65"/>
      <c r="O9597" s="65"/>
      <c r="P9597" s="66"/>
      <c r="Q9597" s="31">
        <f t="shared" si="300"/>
        <v>9999</v>
      </c>
      <c r="R9597" s="31" t="str">
        <f t="shared" si="301"/>
        <v/>
      </c>
      <c r="S9597" s="29">
        <f>IF($Q9597&lt;Parâmetros!$E$19,$G9597-1,$G9597)</f>
        <v>0</v>
      </c>
    </row>
    <row r="9598" spans="1:19" x14ac:dyDescent="0.25">
      <c r="A9598" s="116"/>
      <c r="B9598" s="65"/>
      <c r="C9598" s="65"/>
      <c r="D9598" s="66"/>
      <c r="E9598" s="67"/>
      <c r="F9598" s="65"/>
      <c r="G9598" s="66"/>
      <c r="J9598" s="65"/>
      <c r="K9598" s="65"/>
      <c r="L9598" s="66"/>
      <c r="M9598" s="65"/>
      <c r="N9598" s="65"/>
      <c r="O9598" s="65"/>
      <c r="P9598" s="66"/>
      <c r="Q9598" s="31">
        <f t="shared" si="300"/>
        <v>9999</v>
      </c>
      <c r="R9598" s="31" t="str">
        <f t="shared" si="301"/>
        <v/>
      </c>
      <c r="S9598" s="29">
        <f>IF($Q9598&lt;Parâmetros!$E$19,$G9598-1,$G9598)</f>
        <v>0</v>
      </c>
    </row>
    <row r="9599" spans="1:19" x14ac:dyDescent="0.25">
      <c r="A9599" s="116"/>
      <c r="B9599" s="65"/>
      <c r="C9599" s="65"/>
      <c r="D9599" s="66"/>
      <c r="E9599" s="67"/>
      <c r="F9599" s="65"/>
      <c r="G9599" s="66"/>
      <c r="J9599" s="65"/>
      <c r="K9599" s="65"/>
      <c r="L9599" s="66"/>
      <c r="M9599" s="65"/>
      <c r="N9599" s="65"/>
      <c r="O9599" s="65"/>
      <c r="P9599" s="66"/>
      <c r="Q9599" s="31">
        <f t="shared" si="300"/>
        <v>9999</v>
      </c>
      <c r="R9599" s="31" t="str">
        <f t="shared" si="301"/>
        <v/>
      </c>
      <c r="S9599" s="29">
        <f>IF($Q9599&lt;Parâmetros!$E$19,$G9599-1,$G9599)</f>
        <v>0</v>
      </c>
    </row>
    <row r="9600" spans="1:19" x14ac:dyDescent="0.25">
      <c r="A9600" s="116"/>
      <c r="B9600" s="65"/>
      <c r="C9600" s="65"/>
      <c r="D9600" s="66"/>
      <c r="E9600" s="67"/>
      <c r="F9600" s="65"/>
      <c r="G9600" s="66"/>
      <c r="J9600" s="65"/>
      <c r="K9600" s="65"/>
      <c r="L9600" s="66"/>
      <c r="M9600" s="65"/>
      <c r="N9600" s="65"/>
      <c r="O9600" s="65"/>
      <c r="P9600" s="66"/>
      <c r="Q9600" s="31">
        <f t="shared" si="300"/>
        <v>9999</v>
      </c>
      <c r="R9600" s="31" t="str">
        <f t="shared" si="301"/>
        <v/>
      </c>
      <c r="S9600" s="29">
        <f>IF($Q9600&lt;Parâmetros!$E$19,$G9600-1,$G9600)</f>
        <v>0</v>
      </c>
    </row>
    <row r="9601" spans="1:19" x14ac:dyDescent="0.25">
      <c r="A9601" s="116"/>
      <c r="B9601" s="65"/>
      <c r="C9601" s="65"/>
      <c r="D9601" s="66"/>
      <c r="E9601" s="67"/>
      <c r="F9601" s="65"/>
      <c r="G9601" s="66"/>
      <c r="J9601" s="65"/>
      <c r="K9601" s="65"/>
      <c r="L9601" s="66"/>
      <c r="M9601" s="65"/>
      <c r="N9601" s="65"/>
      <c r="O9601" s="65"/>
      <c r="P9601" s="66"/>
      <c r="Q9601" s="31">
        <f t="shared" si="300"/>
        <v>9999</v>
      </c>
      <c r="R9601" s="31" t="str">
        <f t="shared" si="301"/>
        <v/>
      </c>
      <c r="S9601" s="29">
        <f>IF($Q9601&lt;Parâmetros!$E$19,$G9601-1,$G9601)</f>
        <v>0</v>
      </c>
    </row>
    <row r="9602" spans="1:19" x14ac:dyDescent="0.25">
      <c r="A9602" s="116"/>
      <c r="B9602" s="65"/>
      <c r="C9602" s="65"/>
      <c r="D9602" s="66"/>
      <c r="E9602" s="67"/>
      <c r="F9602" s="65"/>
      <c r="G9602" s="66"/>
      <c r="J9602" s="65"/>
      <c r="K9602" s="65"/>
      <c r="L9602" s="66"/>
      <c r="M9602" s="65"/>
      <c r="N9602" s="65"/>
      <c r="O9602" s="65"/>
      <c r="P9602" s="66"/>
      <c r="Q9602" s="31">
        <f t="shared" si="300"/>
        <v>9999</v>
      </c>
      <c r="R9602" s="31" t="str">
        <f t="shared" si="301"/>
        <v/>
      </c>
      <c r="S9602" s="29">
        <f>IF($Q9602&lt;Parâmetros!$E$19,$G9602-1,$G9602)</f>
        <v>0</v>
      </c>
    </row>
    <row r="9603" spans="1:19" x14ac:dyDescent="0.25">
      <c r="A9603" s="116"/>
      <c r="B9603" s="65"/>
      <c r="C9603" s="65"/>
      <c r="D9603" s="66"/>
      <c r="E9603" s="67"/>
      <c r="F9603" s="65"/>
      <c r="G9603" s="66"/>
      <c r="J9603" s="65"/>
      <c r="K9603" s="65"/>
      <c r="L9603" s="66"/>
      <c r="M9603" s="65"/>
      <c r="N9603" s="65"/>
      <c r="O9603" s="65"/>
      <c r="P9603" s="66"/>
      <c r="Q9603" s="31">
        <f t="shared" si="300"/>
        <v>9999</v>
      </c>
      <c r="R9603" s="31" t="str">
        <f t="shared" si="301"/>
        <v/>
      </c>
      <c r="S9603" s="29">
        <f>IF($Q9603&lt;Parâmetros!$E$19,$G9603-1,$G9603)</f>
        <v>0</v>
      </c>
    </row>
    <row r="9604" spans="1:19" x14ac:dyDescent="0.25">
      <c r="A9604" s="116"/>
      <c r="B9604" s="65"/>
      <c r="C9604" s="65"/>
      <c r="D9604" s="66"/>
      <c r="E9604" s="67"/>
      <c r="F9604" s="65"/>
      <c r="G9604" s="66"/>
      <c r="J9604" s="65"/>
      <c r="K9604" s="65"/>
      <c r="L9604" s="66"/>
      <c r="M9604" s="65"/>
      <c r="N9604" s="65"/>
      <c r="O9604" s="65"/>
      <c r="P9604" s="66"/>
      <c r="Q9604" s="31">
        <f t="shared" si="300"/>
        <v>9999</v>
      </c>
      <c r="R9604" s="31" t="str">
        <f t="shared" si="301"/>
        <v/>
      </c>
      <c r="S9604" s="29">
        <f>IF($Q9604&lt;Parâmetros!$E$19,$G9604-1,$G9604)</f>
        <v>0</v>
      </c>
    </row>
    <row r="9605" spans="1:19" x14ac:dyDescent="0.25">
      <c r="A9605" s="116"/>
      <c r="B9605" s="65"/>
      <c r="C9605" s="65"/>
      <c r="D9605" s="66"/>
      <c r="E9605" s="67"/>
      <c r="F9605" s="65"/>
      <c r="G9605" s="66"/>
      <c r="J9605" s="65"/>
      <c r="K9605" s="65"/>
      <c r="L9605" s="66"/>
      <c r="M9605" s="65"/>
      <c r="O9605" s="65"/>
      <c r="P9605" s="66"/>
      <c r="Q9605" s="31">
        <f t="shared" si="300"/>
        <v>9999</v>
      </c>
      <c r="R9605" s="31" t="str">
        <f t="shared" si="301"/>
        <v/>
      </c>
      <c r="S9605" s="29">
        <f>IF($Q9605&lt;Parâmetros!$E$19,$G9605-1,$G9605)</f>
        <v>0</v>
      </c>
    </row>
    <row r="9606" spans="1:19" x14ac:dyDescent="0.25">
      <c r="A9606" s="116"/>
      <c r="B9606" s="65"/>
      <c r="C9606" s="65"/>
      <c r="D9606" s="66"/>
      <c r="E9606" s="67"/>
      <c r="F9606" s="65"/>
      <c r="G9606" s="66"/>
      <c r="J9606" s="65"/>
      <c r="K9606" s="65"/>
      <c r="L9606" s="66"/>
      <c r="M9606" s="65"/>
      <c r="O9606" s="65"/>
      <c r="P9606" s="66"/>
      <c r="Q9606" s="31">
        <f t="shared" si="300"/>
        <v>9999</v>
      </c>
      <c r="R9606" s="31" t="str">
        <f t="shared" si="301"/>
        <v/>
      </c>
      <c r="S9606" s="29">
        <f>IF($Q9606&lt;Parâmetros!$E$19,$G9606-1,$G9606)</f>
        <v>0</v>
      </c>
    </row>
    <row r="9607" spans="1:19" x14ac:dyDescent="0.25">
      <c r="A9607" s="116"/>
      <c r="B9607" s="65"/>
      <c r="C9607" s="65"/>
      <c r="D9607" s="66"/>
      <c r="E9607" s="67"/>
      <c r="F9607" s="65"/>
      <c r="G9607" s="66"/>
      <c r="J9607" s="65"/>
      <c r="K9607" s="65"/>
      <c r="L9607" s="66"/>
      <c r="M9607" s="65"/>
      <c r="N9607" s="65"/>
      <c r="O9607" s="65"/>
      <c r="P9607" s="66"/>
      <c r="Q9607" s="31">
        <f t="shared" si="300"/>
        <v>9999</v>
      </c>
      <c r="R9607" s="31" t="str">
        <f t="shared" si="301"/>
        <v/>
      </c>
      <c r="S9607" s="29">
        <f>IF($Q9607&lt;Parâmetros!$E$19,$G9607-1,$G9607)</f>
        <v>0</v>
      </c>
    </row>
    <row r="9608" spans="1:19" x14ac:dyDescent="0.25">
      <c r="A9608" s="116"/>
      <c r="B9608" s="65"/>
      <c r="C9608" s="65"/>
      <c r="D9608" s="66"/>
      <c r="E9608" s="67"/>
      <c r="F9608" s="65"/>
      <c r="G9608" s="66"/>
      <c r="J9608" s="65"/>
      <c r="K9608" s="65"/>
      <c r="L9608" s="66"/>
      <c r="M9608" s="65"/>
      <c r="N9608" s="65"/>
      <c r="O9608" s="65"/>
      <c r="P9608" s="66"/>
      <c r="Q9608" s="31">
        <f t="shared" si="300"/>
        <v>9999</v>
      </c>
      <c r="R9608" s="31" t="str">
        <f t="shared" si="301"/>
        <v/>
      </c>
      <c r="S9608" s="29">
        <f>IF($Q9608&lt;Parâmetros!$E$19,$G9608-1,$G9608)</f>
        <v>0</v>
      </c>
    </row>
    <row r="9609" spans="1:19" x14ac:dyDescent="0.25">
      <c r="A9609" s="116"/>
      <c r="B9609" s="65"/>
      <c r="C9609" s="65"/>
      <c r="D9609" s="66"/>
      <c r="E9609" s="67"/>
      <c r="F9609" s="65"/>
      <c r="G9609" s="66"/>
      <c r="J9609" s="65"/>
      <c r="K9609" s="65"/>
      <c r="L9609" s="66"/>
      <c r="M9609" s="65"/>
      <c r="N9609" s="65"/>
      <c r="O9609" s="65"/>
      <c r="P9609" s="66"/>
      <c r="Q9609" s="31">
        <f t="shared" si="300"/>
        <v>9999</v>
      </c>
      <c r="R9609" s="31" t="str">
        <f t="shared" si="301"/>
        <v/>
      </c>
      <c r="S9609" s="29">
        <f>IF($Q9609&lt;Parâmetros!$E$19,$G9609-1,$G9609)</f>
        <v>0</v>
      </c>
    </row>
    <row r="9610" spans="1:19" x14ac:dyDescent="0.25">
      <c r="A9610" s="116"/>
      <c r="B9610" s="65"/>
      <c r="C9610" s="65"/>
      <c r="D9610" s="66"/>
      <c r="E9610" s="67"/>
      <c r="F9610" s="65"/>
      <c r="G9610" s="66"/>
      <c r="J9610" s="65"/>
      <c r="K9610" s="65"/>
      <c r="L9610" s="66"/>
      <c r="M9610" s="65"/>
      <c r="N9610" s="65"/>
      <c r="O9610" s="65"/>
      <c r="P9610" s="66"/>
      <c r="Q9610" s="31">
        <f t="shared" si="300"/>
        <v>9999</v>
      </c>
      <c r="R9610" s="31" t="str">
        <f t="shared" si="301"/>
        <v/>
      </c>
      <c r="S9610" s="29">
        <f>IF($Q9610&lt;Parâmetros!$E$19,$G9610-1,$G9610)</f>
        <v>0</v>
      </c>
    </row>
    <row r="9611" spans="1:19" x14ac:dyDescent="0.25">
      <c r="A9611" s="116"/>
      <c r="B9611" s="65"/>
      <c r="C9611" s="65"/>
      <c r="D9611" s="66"/>
      <c r="E9611" s="67"/>
      <c r="F9611" s="65"/>
      <c r="G9611" s="66"/>
      <c r="J9611" s="65"/>
      <c r="K9611" s="65"/>
      <c r="L9611" s="66"/>
      <c r="M9611" s="65"/>
      <c r="N9611" s="65"/>
      <c r="O9611" s="65"/>
      <c r="P9611" s="66"/>
      <c r="Q9611" s="31">
        <f t="shared" si="300"/>
        <v>9999</v>
      </c>
      <c r="R9611" s="31" t="str">
        <f t="shared" si="301"/>
        <v/>
      </c>
      <c r="S9611" s="29">
        <f>IF($Q9611&lt;Parâmetros!$E$19,$G9611-1,$G9611)</f>
        <v>0</v>
      </c>
    </row>
    <row r="9612" spans="1:19" x14ac:dyDescent="0.25">
      <c r="A9612" s="116"/>
      <c r="B9612" s="65"/>
      <c r="C9612" s="65"/>
      <c r="D9612" s="66"/>
      <c r="E9612" s="67"/>
      <c r="F9612" s="65"/>
      <c r="G9612" s="66"/>
      <c r="J9612" s="65"/>
      <c r="K9612" s="65"/>
      <c r="L9612" s="66"/>
      <c r="M9612" s="65"/>
      <c r="N9612" s="65"/>
      <c r="O9612" s="65"/>
      <c r="P9612" s="66"/>
      <c r="Q9612" s="31">
        <f t="shared" si="300"/>
        <v>9999</v>
      </c>
      <c r="R9612" s="31" t="str">
        <f t="shared" si="301"/>
        <v/>
      </c>
      <c r="S9612" s="29">
        <f>IF($Q9612&lt;Parâmetros!$E$19,$G9612-1,$G9612)</f>
        <v>0</v>
      </c>
    </row>
    <row r="9613" spans="1:19" x14ac:dyDescent="0.25">
      <c r="A9613" s="116"/>
      <c r="B9613" s="65"/>
      <c r="C9613" s="65"/>
      <c r="D9613" s="66"/>
      <c r="E9613" s="67"/>
      <c r="F9613" s="65"/>
      <c r="G9613" s="66"/>
      <c r="J9613" s="65"/>
      <c r="K9613" s="65"/>
      <c r="L9613" s="66"/>
      <c r="M9613" s="65"/>
      <c r="N9613" s="65"/>
      <c r="O9613" s="65"/>
      <c r="P9613" s="66"/>
      <c r="Q9613" s="31">
        <f t="shared" si="300"/>
        <v>9999</v>
      </c>
      <c r="R9613" s="31" t="str">
        <f t="shared" si="301"/>
        <v/>
      </c>
      <c r="S9613" s="29">
        <f>IF($Q9613&lt;Parâmetros!$E$19,$G9613-1,$G9613)</f>
        <v>0</v>
      </c>
    </row>
    <row r="9614" spans="1:19" x14ac:dyDescent="0.25">
      <c r="A9614" s="116"/>
      <c r="B9614" s="65"/>
      <c r="C9614" s="65"/>
      <c r="D9614" s="66"/>
      <c r="E9614" s="67"/>
      <c r="F9614" s="65"/>
      <c r="G9614" s="66"/>
      <c r="J9614" s="65"/>
      <c r="K9614" s="65"/>
      <c r="L9614" s="66"/>
      <c r="M9614" s="65"/>
      <c r="N9614" s="65"/>
      <c r="O9614" s="65"/>
      <c r="P9614" s="66"/>
      <c r="Q9614" s="31">
        <f t="shared" si="300"/>
        <v>9999</v>
      </c>
      <c r="R9614" s="31" t="str">
        <f t="shared" si="301"/>
        <v/>
      </c>
      <c r="S9614" s="29">
        <f>IF($Q9614&lt;Parâmetros!$E$19,$G9614-1,$G9614)</f>
        <v>0</v>
      </c>
    </row>
    <row r="9615" spans="1:19" x14ac:dyDescent="0.25">
      <c r="A9615" s="116"/>
      <c r="B9615" s="65"/>
      <c r="C9615" s="65"/>
      <c r="D9615" s="66"/>
      <c r="E9615" s="67"/>
      <c r="F9615" s="65"/>
      <c r="G9615" s="66"/>
      <c r="J9615" s="65"/>
      <c r="K9615" s="65"/>
      <c r="L9615" s="66"/>
      <c r="M9615" s="65"/>
      <c r="N9615" s="65"/>
      <c r="O9615" s="65"/>
      <c r="P9615" s="66"/>
      <c r="Q9615" s="31">
        <f t="shared" si="300"/>
        <v>9999</v>
      </c>
      <c r="R9615" s="31" t="str">
        <f t="shared" si="301"/>
        <v/>
      </c>
      <c r="S9615" s="29">
        <f>IF($Q9615&lt;Parâmetros!$E$19,$G9615-1,$G9615)</f>
        <v>0</v>
      </c>
    </row>
    <row r="9616" spans="1:19" x14ac:dyDescent="0.25">
      <c r="A9616" s="116"/>
      <c r="B9616" s="65"/>
      <c r="C9616" s="65"/>
      <c r="D9616" s="66"/>
      <c r="E9616" s="67"/>
      <c r="F9616" s="65"/>
      <c r="G9616" s="66"/>
      <c r="J9616" s="65"/>
      <c r="K9616" s="65"/>
      <c r="L9616" s="66"/>
      <c r="M9616" s="65"/>
      <c r="N9616" s="65"/>
      <c r="O9616" s="65"/>
      <c r="P9616" s="66"/>
      <c r="Q9616" s="31">
        <f t="shared" si="300"/>
        <v>9999</v>
      </c>
      <c r="R9616" s="31" t="str">
        <f t="shared" si="301"/>
        <v/>
      </c>
      <c r="S9616" s="29">
        <f>IF($Q9616&lt;Parâmetros!$E$19,$G9616-1,$G9616)</f>
        <v>0</v>
      </c>
    </row>
    <row r="9617" spans="1:19" x14ac:dyDescent="0.25">
      <c r="A9617" s="116"/>
      <c r="B9617" s="65"/>
      <c r="C9617" s="65"/>
      <c r="D9617" s="66"/>
      <c r="E9617" s="67"/>
      <c r="F9617" s="65"/>
      <c r="G9617" s="66"/>
      <c r="J9617" s="65"/>
      <c r="K9617" s="65"/>
      <c r="L9617" s="66"/>
      <c r="M9617" s="65"/>
      <c r="O9617" s="65"/>
      <c r="P9617" s="66"/>
      <c r="Q9617" s="31">
        <f t="shared" si="300"/>
        <v>9999</v>
      </c>
      <c r="R9617" s="31" t="str">
        <f t="shared" si="301"/>
        <v/>
      </c>
      <c r="S9617" s="29">
        <f>IF($Q9617&lt;Parâmetros!$E$19,$G9617-1,$G9617)</f>
        <v>0</v>
      </c>
    </row>
    <row r="9618" spans="1:19" x14ac:dyDescent="0.25">
      <c r="A9618" s="116"/>
      <c r="B9618" s="65"/>
      <c r="C9618" s="65"/>
      <c r="D9618" s="66"/>
      <c r="E9618" s="67"/>
      <c r="F9618" s="65"/>
      <c r="G9618" s="66"/>
      <c r="J9618" s="65"/>
      <c r="K9618" s="65"/>
      <c r="L9618" s="66"/>
      <c r="M9618" s="65"/>
      <c r="O9618" s="65"/>
      <c r="P9618" s="66"/>
      <c r="Q9618" s="31">
        <f t="shared" si="300"/>
        <v>9999</v>
      </c>
      <c r="R9618" s="31" t="str">
        <f t="shared" si="301"/>
        <v/>
      </c>
      <c r="S9618" s="29">
        <f>IF($Q9618&lt;Parâmetros!$E$19,$G9618-1,$G9618)</f>
        <v>0</v>
      </c>
    </row>
    <row r="9619" spans="1:19" x14ac:dyDescent="0.25">
      <c r="A9619" s="116"/>
      <c r="B9619" s="65"/>
      <c r="C9619" s="65"/>
      <c r="D9619" s="66"/>
      <c r="E9619" s="67"/>
      <c r="F9619" s="65"/>
      <c r="G9619" s="66"/>
      <c r="J9619" s="65"/>
      <c r="K9619" s="65"/>
      <c r="L9619" s="66"/>
      <c r="M9619" s="65"/>
      <c r="O9619" s="65"/>
      <c r="P9619" s="66"/>
      <c r="Q9619" s="31">
        <f t="shared" si="300"/>
        <v>9999</v>
      </c>
      <c r="R9619" s="31" t="str">
        <f t="shared" si="301"/>
        <v/>
      </c>
      <c r="S9619" s="29">
        <f>IF($Q9619&lt;Parâmetros!$E$19,$G9619-1,$G9619)</f>
        <v>0</v>
      </c>
    </row>
    <row r="9620" spans="1:19" x14ac:dyDescent="0.25">
      <c r="A9620" s="116"/>
      <c r="B9620" s="65"/>
      <c r="C9620" s="65"/>
      <c r="D9620" s="66"/>
      <c r="E9620" s="67"/>
      <c r="F9620" s="65"/>
      <c r="G9620" s="66"/>
      <c r="J9620" s="65"/>
      <c r="K9620" s="65"/>
      <c r="L9620" s="66"/>
      <c r="M9620" s="65"/>
      <c r="O9620" s="65"/>
      <c r="P9620" s="66"/>
      <c r="Q9620" s="31">
        <f t="shared" si="300"/>
        <v>9999</v>
      </c>
      <c r="R9620" s="31" t="str">
        <f t="shared" si="301"/>
        <v/>
      </c>
      <c r="S9620" s="29">
        <f>IF($Q9620&lt;Parâmetros!$E$19,$G9620-1,$G9620)</f>
        <v>0</v>
      </c>
    </row>
    <row r="9621" spans="1:19" x14ac:dyDescent="0.25">
      <c r="A9621" s="116"/>
      <c r="B9621" s="65"/>
      <c r="C9621" s="65"/>
      <c r="D9621" s="66"/>
      <c r="E9621" s="67"/>
      <c r="F9621" s="65"/>
      <c r="G9621" s="66"/>
      <c r="J9621" s="65"/>
      <c r="K9621" s="65"/>
      <c r="L9621" s="66"/>
      <c r="M9621" s="65"/>
      <c r="N9621" s="65"/>
      <c r="O9621" s="65"/>
      <c r="P9621" s="66"/>
      <c r="Q9621" s="31">
        <f t="shared" si="300"/>
        <v>9999</v>
      </c>
      <c r="R9621" s="31" t="str">
        <f t="shared" si="301"/>
        <v/>
      </c>
      <c r="S9621" s="29">
        <f>IF($Q9621&lt;Parâmetros!$E$19,$G9621-1,$G9621)</f>
        <v>0</v>
      </c>
    </row>
    <row r="9622" spans="1:19" x14ac:dyDescent="0.25">
      <c r="A9622" s="116"/>
      <c r="B9622" s="65"/>
      <c r="C9622" s="65"/>
      <c r="D9622" s="66"/>
      <c r="E9622" s="67"/>
      <c r="F9622" s="65"/>
      <c r="G9622" s="66"/>
      <c r="J9622" s="65"/>
      <c r="K9622" s="65"/>
      <c r="L9622" s="66"/>
      <c r="M9622" s="65"/>
      <c r="N9622" s="65"/>
      <c r="O9622" s="65"/>
      <c r="P9622" s="66"/>
      <c r="Q9622" s="31">
        <f t="shared" si="300"/>
        <v>9999</v>
      </c>
      <c r="R9622" s="31" t="str">
        <f t="shared" si="301"/>
        <v/>
      </c>
      <c r="S9622" s="29">
        <f>IF($Q9622&lt;Parâmetros!$E$19,$G9622-1,$G9622)</f>
        <v>0</v>
      </c>
    </row>
    <row r="9623" spans="1:19" x14ac:dyDescent="0.25">
      <c r="A9623" s="116"/>
      <c r="B9623" s="65"/>
      <c r="C9623" s="65"/>
      <c r="D9623" s="66"/>
      <c r="E9623" s="67"/>
      <c r="F9623" s="65"/>
      <c r="G9623" s="66"/>
      <c r="J9623" s="65"/>
      <c r="K9623" s="65"/>
      <c r="L9623" s="66"/>
      <c r="M9623" s="65"/>
      <c r="O9623" s="65"/>
      <c r="P9623" s="66"/>
      <c r="Q9623" s="31">
        <f t="shared" si="300"/>
        <v>9999</v>
      </c>
      <c r="R9623" s="31" t="str">
        <f t="shared" si="301"/>
        <v/>
      </c>
      <c r="S9623" s="29">
        <f>IF($Q9623&lt;Parâmetros!$E$19,$G9623-1,$G9623)</f>
        <v>0</v>
      </c>
    </row>
    <row r="9624" spans="1:19" x14ac:dyDescent="0.25">
      <c r="A9624" s="116"/>
      <c r="B9624" s="65"/>
      <c r="C9624" s="65"/>
      <c r="D9624" s="66"/>
      <c r="E9624" s="67"/>
      <c r="F9624" s="65"/>
      <c r="G9624" s="66"/>
      <c r="J9624" s="65"/>
      <c r="K9624" s="65"/>
      <c r="L9624" s="66"/>
      <c r="M9624" s="65"/>
      <c r="O9624" s="65"/>
      <c r="P9624" s="66"/>
      <c r="Q9624" s="31">
        <f t="shared" si="300"/>
        <v>9999</v>
      </c>
      <c r="R9624" s="31" t="str">
        <f t="shared" si="301"/>
        <v/>
      </c>
      <c r="S9624" s="29">
        <f>IF($Q9624&lt;Parâmetros!$E$19,$G9624-1,$G9624)</f>
        <v>0</v>
      </c>
    </row>
    <row r="9625" spans="1:19" x14ac:dyDescent="0.25">
      <c r="A9625" s="116"/>
      <c r="B9625" s="65"/>
      <c r="C9625" s="65"/>
      <c r="D9625" s="66"/>
      <c r="E9625" s="67"/>
      <c r="F9625" s="65"/>
      <c r="G9625" s="66"/>
      <c r="J9625" s="65"/>
      <c r="K9625" s="65"/>
      <c r="L9625" s="66"/>
      <c r="M9625" s="65"/>
      <c r="O9625" s="65"/>
      <c r="P9625" s="66"/>
      <c r="Q9625" s="31">
        <f t="shared" si="300"/>
        <v>9999</v>
      </c>
      <c r="R9625" s="31" t="str">
        <f t="shared" si="301"/>
        <v/>
      </c>
      <c r="S9625" s="29">
        <f>IF($Q9625&lt;Parâmetros!$E$19,$G9625-1,$G9625)</f>
        <v>0</v>
      </c>
    </row>
    <row r="9626" spans="1:19" x14ac:dyDescent="0.25">
      <c r="A9626" s="116"/>
      <c r="B9626" s="65"/>
      <c r="C9626" s="65"/>
      <c r="D9626" s="66"/>
      <c r="E9626" s="67"/>
      <c r="F9626" s="65"/>
      <c r="G9626" s="66"/>
      <c r="J9626" s="65"/>
      <c r="K9626" s="65"/>
      <c r="L9626" s="66"/>
      <c r="M9626" s="65"/>
      <c r="O9626" s="65"/>
      <c r="P9626" s="66"/>
      <c r="Q9626" s="31">
        <f t="shared" si="300"/>
        <v>9999</v>
      </c>
      <c r="R9626" s="31" t="str">
        <f t="shared" si="301"/>
        <v/>
      </c>
      <c r="S9626" s="29">
        <f>IF($Q9626&lt;Parâmetros!$E$19,$G9626-1,$G9626)</f>
        <v>0</v>
      </c>
    </row>
    <row r="9627" spans="1:19" x14ac:dyDescent="0.25">
      <c r="A9627" s="116"/>
      <c r="B9627" s="65"/>
      <c r="C9627" s="65"/>
      <c r="D9627" s="66"/>
      <c r="E9627" s="67"/>
      <c r="F9627" s="65"/>
      <c r="G9627" s="66"/>
      <c r="J9627" s="65"/>
      <c r="K9627" s="65"/>
      <c r="L9627" s="66"/>
      <c r="M9627" s="65"/>
      <c r="O9627" s="65"/>
      <c r="P9627" s="66"/>
      <c r="Q9627" s="31">
        <f t="shared" si="300"/>
        <v>9999</v>
      </c>
      <c r="R9627" s="31" t="str">
        <f t="shared" si="301"/>
        <v/>
      </c>
      <c r="S9627" s="29">
        <f>IF($Q9627&lt;Parâmetros!$E$19,$G9627-1,$G9627)</f>
        <v>0</v>
      </c>
    </row>
    <row r="9628" spans="1:19" x14ac:dyDescent="0.25">
      <c r="A9628" s="116"/>
      <c r="B9628" s="65"/>
      <c r="C9628" s="65"/>
      <c r="D9628" s="66"/>
      <c r="E9628" s="67"/>
      <c r="F9628" s="65"/>
      <c r="G9628" s="66"/>
      <c r="J9628" s="65"/>
      <c r="K9628" s="65"/>
      <c r="L9628" s="66"/>
      <c r="M9628" s="65"/>
      <c r="O9628" s="65"/>
      <c r="P9628" s="66"/>
      <c r="Q9628" s="31">
        <f t="shared" si="300"/>
        <v>9999</v>
      </c>
      <c r="R9628" s="31" t="str">
        <f t="shared" si="301"/>
        <v/>
      </c>
      <c r="S9628" s="29">
        <f>IF($Q9628&lt;Parâmetros!$E$19,$G9628-1,$G9628)</f>
        <v>0</v>
      </c>
    </row>
    <row r="9629" spans="1:19" x14ac:dyDescent="0.25">
      <c r="A9629" s="116"/>
      <c r="B9629" s="65"/>
      <c r="C9629" s="65"/>
      <c r="D9629" s="66"/>
      <c r="E9629" s="67"/>
      <c r="F9629" s="65"/>
      <c r="G9629" s="66"/>
      <c r="J9629" s="65"/>
      <c r="K9629" s="65"/>
      <c r="L9629" s="66"/>
      <c r="M9629" s="65"/>
      <c r="N9629" s="65"/>
      <c r="O9629" s="65"/>
      <c r="P9629" s="66"/>
      <c r="Q9629" s="31">
        <f t="shared" si="300"/>
        <v>9999</v>
      </c>
      <c r="R9629" s="31" t="str">
        <f t="shared" si="301"/>
        <v/>
      </c>
      <c r="S9629" s="29">
        <f>IF($Q9629&lt;Parâmetros!$E$19,$G9629-1,$G9629)</f>
        <v>0</v>
      </c>
    </row>
    <row r="9630" spans="1:19" x14ac:dyDescent="0.25">
      <c r="A9630" s="116"/>
      <c r="B9630" s="65"/>
      <c r="C9630" s="65"/>
      <c r="D9630" s="66"/>
      <c r="E9630" s="67"/>
      <c r="F9630" s="65"/>
      <c r="G9630" s="66"/>
      <c r="J9630" s="65"/>
      <c r="K9630" s="65"/>
      <c r="L9630" s="66"/>
      <c r="M9630" s="65"/>
      <c r="N9630" s="65"/>
      <c r="O9630" s="65"/>
      <c r="P9630" s="66"/>
      <c r="Q9630" s="31">
        <f t="shared" si="300"/>
        <v>9999</v>
      </c>
      <c r="R9630" s="31" t="str">
        <f t="shared" si="301"/>
        <v/>
      </c>
      <c r="S9630" s="29">
        <f>IF($Q9630&lt;Parâmetros!$E$19,$G9630-1,$G9630)</f>
        <v>0</v>
      </c>
    </row>
    <row r="9631" spans="1:19" x14ac:dyDescent="0.25">
      <c r="A9631" s="116"/>
      <c r="B9631" s="65"/>
      <c r="C9631" s="65"/>
      <c r="D9631" s="66"/>
      <c r="E9631" s="67"/>
      <c r="F9631" s="65"/>
      <c r="G9631" s="66"/>
      <c r="J9631" s="65"/>
      <c r="K9631" s="65"/>
      <c r="L9631" s="66"/>
      <c r="M9631" s="65"/>
      <c r="N9631" s="65"/>
      <c r="O9631" s="65"/>
      <c r="P9631" s="66"/>
      <c r="Q9631" s="31">
        <f t="shared" si="300"/>
        <v>9999</v>
      </c>
      <c r="R9631" s="31" t="str">
        <f t="shared" si="301"/>
        <v/>
      </c>
      <c r="S9631" s="29">
        <f>IF($Q9631&lt;Parâmetros!$E$19,$G9631-1,$G9631)</f>
        <v>0</v>
      </c>
    </row>
    <row r="9632" spans="1:19" x14ac:dyDescent="0.25">
      <c r="A9632" s="116"/>
      <c r="B9632" s="65"/>
      <c r="C9632" s="65"/>
      <c r="D9632" s="66"/>
      <c r="E9632" s="67"/>
      <c r="F9632" s="65"/>
      <c r="G9632" s="66"/>
      <c r="J9632" s="65"/>
      <c r="K9632" s="65"/>
      <c r="L9632" s="66"/>
      <c r="M9632" s="65"/>
      <c r="N9632" s="65"/>
      <c r="O9632" s="65"/>
      <c r="P9632" s="66"/>
      <c r="Q9632" s="31">
        <f t="shared" si="300"/>
        <v>9999</v>
      </c>
      <c r="R9632" s="31" t="str">
        <f t="shared" si="301"/>
        <v/>
      </c>
      <c r="S9632" s="29">
        <f>IF($Q9632&lt;Parâmetros!$E$19,$G9632-1,$G9632)</f>
        <v>0</v>
      </c>
    </row>
    <row r="9633" spans="1:19" x14ac:dyDescent="0.25">
      <c r="A9633" s="116"/>
      <c r="B9633" s="65"/>
      <c r="C9633" s="65"/>
      <c r="D9633" s="66"/>
      <c r="E9633" s="67"/>
      <c r="F9633" s="65"/>
      <c r="G9633" s="66"/>
      <c r="J9633" s="65"/>
      <c r="K9633" s="65"/>
      <c r="L9633" s="66"/>
      <c r="M9633" s="65"/>
      <c r="N9633" s="65"/>
      <c r="O9633" s="65"/>
      <c r="P9633" s="66"/>
      <c r="Q9633" s="31">
        <f t="shared" si="300"/>
        <v>9999</v>
      </c>
      <c r="R9633" s="31" t="str">
        <f t="shared" si="301"/>
        <v/>
      </c>
      <c r="S9633" s="29">
        <f>IF($Q9633&lt;Parâmetros!$E$19,$G9633-1,$G9633)</f>
        <v>0</v>
      </c>
    </row>
    <row r="9634" spans="1:19" x14ac:dyDescent="0.25">
      <c r="A9634" s="116"/>
      <c r="B9634" s="65"/>
      <c r="C9634" s="65"/>
      <c r="D9634" s="66"/>
      <c r="E9634" s="67"/>
      <c r="F9634" s="65"/>
      <c r="G9634" s="66"/>
      <c r="J9634" s="65"/>
      <c r="K9634" s="65"/>
      <c r="L9634" s="66"/>
      <c r="M9634" s="65"/>
      <c r="N9634" s="65"/>
      <c r="O9634" s="65"/>
      <c r="P9634" s="66"/>
      <c r="Q9634" s="31">
        <f t="shared" si="300"/>
        <v>9999</v>
      </c>
      <c r="R9634" s="31" t="str">
        <f t="shared" si="301"/>
        <v/>
      </c>
      <c r="S9634" s="29">
        <f>IF($Q9634&lt;Parâmetros!$E$19,$G9634-1,$G9634)</f>
        <v>0</v>
      </c>
    </row>
    <row r="9635" spans="1:19" x14ac:dyDescent="0.25">
      <c r="A9635" s="116"/>
      <c r="B9635" s="65"/>
      <c r="C9635" s="65"/>
      <c r="D9635" s="66"/>
      <c r="E9635" s="67"/>
      <c r="F9635" s="65"/>
      <c r="G9635" s="66"/>
      <c r="J9635" s="65"/>
      <c r="K9635" s="65"/>
      <c r="L9635" s="66"/>
      <c r="M9635" s="65"/>
      <c r="N9635" s="65"/>
      <c r="O9635" s="65"/>
      <c r="P9635" s="66"/>
      <c r="Q9635" s="31">
        <f t="shared" si="300"/>
        <v>9999</v>
      </c>
      <c r="R9635" s="31" t="str">
        <f t="shared" si="301"/>
        <v/>
      </c>
      <c r="S9635" s="29">
        <f>IF($Q9635&lt;Parâmetros!$E$19,$G9635-1,$G9635)</f>
        <v>0</v>
      </c>
    </row>
    <row r="9636" spans="1:19" x14ac:dyDescent="0.25">
      <c r="A9636" s="116"/>
      <c r="B9636" s="65"/>
      <c r="C9636" s="65"/>
      <c r="D9636" s="66"/>
      <c r="E9636" s="67"/>
      <c r="F9636" s="65"/>
      <c r="G9636" s="66"/>
      <c r="J9636" s="65"/>
      <c r="K9636" s="65"/>
      <c r="L9636" s="66"/>
      <c r="M9636" s="65"/>
      <c r="N9636" s="65"/>
      <c r="O9636" s="65"/>
      <c r="P9636" s="66"/>
      <c r="Q9636" s="31">
        <f t="shared" si="300"/>
        <v>9999</v>
      </c>
      <c r="R9636" s="31" t="str">
        <f t="shared" si="301"/>
        <v/>
      </c>
      <c r="S9636" s="29">
        <f>IF($Q9636&lt;Parâmetros!$E$19,$G9636-1,$G9636)</f>
        <v>0</v>
      </c>
    </row>
    <row r="9637" spans="1:19" x14ac:dyDescent="0.25">
      <c r="A9637" s="116"/>
      <c r="B9637" s="65"/>
      <c r="C9637" s="65"/>
      <c r="D9637" s="66"/>
      <c r="E9637" s="67"/>
      <c r="F9637" s="65"/>
      <c r="G9637" s="66"/>
      <c r="J9637" s="65"/>
      <c r="K9637" s="65"/>
      <c r="L9637" s="66"/>
      <c r="M9637" s="65"/>
      <c r="N9637" s="65"/>
      <c r="O9637" s="65"/>
      <c r="P9637" s="66"/>
      <c r="Q9637" s="31">
        <f t="shared" si="300"/>
        <v>9999</v>
      </c>
      <c r="R9637" s="31" t="str">
        <f t="shared" si="301"/>
        <v/>
      </c>
      <c r="S9637" s="29">
        <f>IF($Q9637&lt;Parâmetros!$E$19,$G9637-1,$G9637)</f>
        <v>0</v>
      </c>
    </row>
    <row r="9638" spans="1:19" x14ac:dyDescent="0.25">
      <c r="A9638" s="116"/>
      <c r="B9638" s="65"/>
      <c r="C9638" s="65"/>
      <c r="D9638" s="66"/>
      <c r="E9638" s="67"/>
      <c r="F9638" s="65"/>
      <c r="G9638" s="66"/>
      <c r="J9638" s="65"/>
      <c r="K9638" s="65"/>
      <c r="L9638" s="66"/>
      <c r="M9638" s="65"/>
      <c r="N9638" s="65"/>
      <c r="O9638" s="65"/>
      <c r="P9638" s="66"/>
      <c r="Q9638" s="31">
        <f t="shared" si="300"/>
        <v>9999</v>
      </c>
      <c r="R9638" s="31" t="str">
        <f t="shared" si="301"/>
        <v/>
      </c>
      <c r="S9638" s="29">
        <f>IF($Q9638&lt;Parâmetros!$E$19,$G9638-1,$G9638)</f>
        <v>0</v>
      </c>
    </row>
    <row r="9639" spans="1:19" x14ac:dyDescent="0.25">
      <c r="A9639" s="116"/>
      <c r="B9639" s="65"/>
      <c r="C9639" s="65"/>
      <c r="D9639" s="66"/>
      <c r="E9639" s="67"/>
      <c r="F9639" s="65"/>
      <c r="G9639" s="66"/>
      <c r="J9639" s="65"/>
      <c r="K9639" s="65"/>
      <c r="L9639" s="66"/>
      <c r="M9639" s="65"/>
      <c r="N9639" s="65"/>
      <c r="O9639" s="65"/>
      <c r="P9639" s="66"/>
      <c r="Q9639" s="31">
        <f t="shared" si="300"/>
        <v>9999</v>
      </c>
      <c r="R9639" s="31" t="str">
        <f t="shared" si="301"/>
        <v/>
      </c>
      <c r="S9639" s="29">
        <f>IF($Q9639&lt;Parâmetros!$E$19,$G9639-1,$G9639)</f>
        <v>0</v>
      </c>
    </row>
    <row r="9640" spans="1:19" x14ac:dyDescent="0.25">
      <c r="A9640" s="116"/>
      <c r="B9640" s="65"/>
      <c r="C9640" s="65"/>
      <c r="D9640" s="66"/>
      <c r="E9640" s="67"/>
      <c r="F9640" s="65"/>
      <c r="G9640" s="66"/>
      <c r="J9640" s="65"/>
      <c r="K9640" s="65"/>
      <c r="L9640" s="66"/>
      <c r="M9640" s="65"/>
      <c r="N9640" s="65"/>
      <c r="O9640" s="65"/>
      <c r="P9640" s="66"/>
      <c r="Q9640" s="31">
        <f t="shared" si="300"/>
        <v>9999</v>
      </c>
      <c r="R9640" s="31" t="str">
        <f t="shared" si="301"/>
        <v/>
      </c>
      <c r="S9640" s="29">
        <f>IF($Q9640&lt;Parâmetros!$E$19,$G9640-1,$G9640)</f>
        <v>0</v>
      </c>
    </row>
    <row r="9641" spans="1:19" x14ac:dyDescent="0.25">
      <c r="A9641" s="116"/>
      <c r="B9641" s="65"/>
      <c r="C9641" s="65"/>
      <c r="D9641" s="66"/>
      <c r="E9641" s="67"/>
      <c r="F9641" s="65"/>
      <c r="G9641" s="66"/>
      <c r="J9641" s="65"/>
      <c r="K9641" s="65"/>
      <c r="L9641" s="66"/>
      <c r="M9641" s="65"/>
      <c r="N9641" s="65"/>
      <c r="O9641" s="65"/>
      <c r="P9641" s="66"/>
      <c r="Q9641" s="31">
        <f t="shared" si="300"/>
        <v>9999</v>
      </c>
      <c r="R9641" s="31" t="str">
        <f t="shared" si="301"/>
        <v/>
      </c>
      <c r="S9641" s="29">
        <f>IF($Q9641&lt;Parâmetros!$E$19,$G9641-1,$G9641)</f>
        <v>0</v>
      </c>
    </row>
    <row r="9642" spans="1:19" x14ac:dyDescent="0.25">
      <c r="A9642" s="116"/>
      <c r="B9642" s="65"/>
      <c r="C9642" s="65"/>
      <c r="D9642" s="66"/>
      <c r="E9642" s="67"/>
      <c r="F9642" s="65"/>
      <c r="G9642" s="66"/>
      <c r="J9642" s="65"/>
      <c r="K9642" s="65"/>
      <c r="L9642" s="66"/>
      <c r="M9642" s="65"/>
      <c r="N9642" s="65"/>
      <c r="O9642" s="65"/>
      <c r="P9642" s="66"/>
      <c r="Q9642" s="31">
        <f t="shared" si="300"/>
        <v>9999</v>
      </c>
      <c r="R9642" s="31" t="str">
        <f t="shared" si="301"/>
        <v/>
      </c>
      <c r="S9642" s="29">
        <f>IF($Q9642&lt;Parâmetros!$E$19,$G9642-1,$G9642)</f>
        <v>0</v>
      </c>
    </row>
    <row r="9643" spans="1:19" x14ac:dyDescent="0.25">
      <c r="A9643" s="116"/>
      <c r="B9643" s="65"/>
      <c r="C9643" s="65"/>
      <c r="D9643" s="66"/>
      <c r="E9643" s="67"/>
      <c r="F9643" s="65"/>
      <c r="G9643" s="66"/>
      <c r="J9643" s="65"/>
      <c r="K9643" s="65"/>
      <c r="L9643" s="66"/>
      <c r="M9643" s="65"/>
      <c r="N9643" s="65"/>
      <c r="O9643" s="65"/>
      <c r="P9643" s="66"/>
      <c r="Q9643" s="31">
        <f t="shared" si="300"/>
        <v>9999</v>
      </c>
      <c r="R9643" s="31" t="str">
        <f t="shared" si="301"/>
        <v/>
      </c>
      <c r="S9643" s="29">
        <f>IF($Q9643&lt;Parâmetros!$E$19,$G9643-1,$G9643)</f>
        <v>0</v>
      </c>
    </row>
    <row r="9644" spans="1:19" x14ac:dyDescent="0.25">
      <c r="A9644" s="116"/>
      <c r="B9644" s="65"/>
      <c r="C9644" s="65"/>
      <c r="D9644" s="66"/>
      <c r="E9644" s="67"/>
      <c r="F9644" s="65"/>
      <c r="G9644" s="66"/>
      <c r="J9644" s="65"/>
      <c r="K9644" s="65"/>
      <c r="L9644" s="66"/>
      <c r="M9644" s="65"/>
      <c r="N9644" s="65"/>
      <c r="O9644" s="65"/>
      <c r="P9644" s="66"/>
      <c r="Q9644" s="31">
        <f t="shared" si="300"/>
        <v>9999</v>
      </c>
      <c r="R9644" s="31" t="str">
        <f t="shared" si="301"/>
        <v/>
      </c>
      <c r="S9644" s="29">
        <f>IF($Q9644&lt;Parâmetros!$E$19,$G9644-1,$G9644)</f>
        <v>0</v>
      </c>
    </row>
    <row r="9645" spans="1:19" x14ac:dyDescent="0.25">
      <c r="A9645" s="116"/>
      <c r="B9645" s="65"/>
      <c r="C9645" s="65"/>
      <c r="D9645" s="66"/>
      <c r="E9645" s="67"/>
      <c r="F9645" s="65"/>
      <c r="G9645" s="66"/>
      <c r="J9645" s="65"/>
      <c r="K9645" s="65"/>
      <c r="L9645" s="66"/>
      <c r="M9645" s="65"/>
      <c r="N9645" s="65"/>
      <c r="O9645" s="65"/>
      <c r="P9645" s="66"/>
      <c r="Q9645" s="31">
        <f t="shared" si="300"/>
        <v>9999</v>
      </c>
      <c r="R9645" s="31" t="str">
        <f t="shared" si="301"/>
        <v/>
      </c>
      <c r="S9645" s="29">
        <f>IF($Q9645&lt;Parâmetros!$E$19,$G9645-1,$G9645)</f>
        <v>0</v>
      </c>
    </row>
    <row r="9646" spans="1:19" x14ac:dyDescent="0.25">
      <c r="A9646" s="116"/>
      <c r="B9646" s="65"/>
      <c r="C9646" s="65"/>
      <c r="D9646" s="66"/>
      <c r="E9646" s="67"/>
      <c r="F9646" s="65"/>
      <c r="G9646" s="66"/>
      <c r="J9646" s="65"/>
      <c r="K9646" s="65"/>
      <c r="L9646" s="66"/>
      <c r="M9646" s="65"/>
      <c r="N9646" s="65"/>
      <c r="O9646" s="65"/>
      <c r="P9646" s="66"/>
      <c r="Q9646" s="31">
        <f t="shared" si="300"/>
        <v>9999</v>
      </c>
      <c r="R9646" s="31" t="str">
        <f t="shared" si="301"/>
        <v/>
      </c>
      <c r="S9646" s="29">
        <f>IF($Q9646&lt;Parâmetros!$E$19,$G9646-1,$G9646)</f>
        <v>0</v>
      </c>
    </row>
    <row r="9647" spans="1:19" x14ac:dyDescent="0.25">
      <c r="A9647" s="116"/>
      <c r="B9647" s="65"/>
      <c r="C9647" s="65"/>
      <c r="D9647" s="66"/>
      <c r="E9647" s="67"/>
      <c r="F9647" s="65"/>
      <c r="G9647" s="66"/>
      <c r="J9647" s="65"/>
      <c r="K9647" s="65"/>
      <c r="L9647" s="66"/>
      <c r="M9647" s="65"/>
      <c r="N9647" s="65"/>
      <c r="O9647" s="65"/>
      <c r="P9647" s="66"/>
      <c r="Q9647" s="31">
        <f t="shared" si="300"/>
        <v>9999</v>
      </c>
      <c r="R9647" s="31" t="str">
        <f t="shared" si="301"/>
        <v/>
      </c>
      <c r="S9647" s="29">
        <f>IF($Q9647&lt;Parâmetros!$E$19,$G9647-1,$G9647)</f>
        <v>0</v>
      </c>
    </row>
    <row r="9648" spans="1:19" x14ac:dyDescent="0.25">
      <c r="A9648" s="116"/>
      <c r="B9648" s="65"/>
      <c r="C9648" s="65"/>
      <c r="D9648" s="66"/>
      <c r="E9648" s="67"/>
      <c r="F9648" s="65"/>
      <c r="G9648" s="66"/>
      <c r="J9648" s="65"/>
      <c r="K9648" s="65"/>
      <c r="L9648" s="66"/>
      <c r="M9648" s="65"/>
      <c r="N9648" s="65"/>
      <c r="O9648" s="65"/>
      <c r="P9648" s="66"/>
      <c r="Q9648" s="31">
        <f t="shared" si="300"/>
        <v>9999</v>
      </c>
      <c r="R9648" s="31" t="str">
        <f t="shared" si="301"/>
        <v/>
      </c>
      <c r="S9648" s="29">
        <f>IF($Q9648&lt;Parâmetros!$E$19,$G9648-1,$G9648)</f>
        <v>0</v>
      </c>
    </row>
    <row r="9649" spans="1:19" x14ac:dyDescent="0.25">
      <c r="A9649" s="116"/>
      <c r="B9649" s="65"/>
      <c r="C9649" s="65"/>
      <c r="D9649" s="66"/>
      <c r="E9649" s="67"/>
      <c r="F9649" s="65"/>
      <c r="G9649" s="66"/>
      <c r="J9649" s="65"/>
      <c r="K9649" s="65"/>
      <c r="L9649" s="66"/>
      <c r="M9649" s="65"/>
      <c r="N9649" s="65"/>
      <c r="O9649" s="65"/>
      <c r="P9649" s="66"/>
      <c r="Q9649" s="31">
        <f t="shared" si="300"/>
        <v>9999</v>
      </c>
      <c r="R9649" s="31" t="str">
        <f t="shared" si="301"/>
        <v/>
      </c>
      <c r="S9649" s="29">
        <f>IF($Q9649&lt;Parâmetros!$E$19,$G9649-1,$G9649)</f>
        <v>0</v>
      </c>
    </row>
    <row r="9650" spans="1:19" x14ac:dyDescent="0.25">
      <c r="A9650" s="116"/>
      <c r="B9650" s="65"/>
      <c r="C9650" s="65"/>
      <c r="D9650" s="66"/>
      <c r="E9650" s="67"/>
      <c r="F9650" s="65"/>
      <c r="G9650" s="66"/>
      <c r="J9650" s="65"/>
      <c r="K9650" s="65"/>
      <c r="L9650" s="66"/>
      <c r="M9650" s="65"/>
      <c r="N9650" s="65"/>
      <c r="O9650" s="65"/>
      <c r="P9650" s="66"/>
      <c r="Q9650" s="31">
        <f t="shared" si="300"/>
        <v>9999</v>
      </c>
      <c r="R9650" s="31" t="str">
        <f t="shared" si="301"/>
        <v/>
      </c>
      <c r="S9650" s="29">
        <f>IF($Q9650&lt;Parâmetros!$E$19,$G9650-1,$G9650)</f>
        <v>0</v>
      </c>
    </row>
    <row r="9651" spans="1:19" x14ac:dyDescent="0.25">
      <c r="A9651" s="116"/>
      <c r="B9651" s="65"/>
      <c r="C9651" s="65"/>
      <c r="D9651" s="66"/>
      <c r="E9651" s="67"/>
      <c r="F9651" s="65"/>
      <c r="G9651" s="66"/>
      <c r="J9651" s="65"/>
      <c r="K9651" s="65"/>
      <c r="L9651" s="66"/>
      <c r="M9651" s="65"/>
      <c r="N9651" s="65"/>
      <c r="O9651" s="65"/>
      <c r="P9651" s="66"/>
      <c r="Q9651" s="31">
        <f t="shared" si="300"/>
        <v>9999</v>
      </c>
      <c r="R9651" s="31" t="str">
        <f t="shared" si="301"/>
        <v/>
      </c>
      <c r="S9651" s="29">
        <f>IF($Q9651&lt;Parâmetros!$E$19,$G9651-1,$G9651)</f>
        <v>0</v>
      </c>
    </row>
    <row r="9652" spans="1:19" x14ac:dyDescent="0.25">
      <c r="A9652" s="116"/>
      <c r="B9652" s="65"/>
      <c r="C9652" s="65"/>
      <c r="D9652" s="66"/>
      <c r="E9652" s="67"/>
      <c r="F9652" s="65"/>
      <c r="G9652" s="66"/>
      <c r="J9652" s="65"/>
      <c r="K9652" s="65"/>
      <c r="L9652" s="66"/>
      <c r="M9652" s="65"/>
      <c r="N9652" s="65"/>
      <c r="O9652" s="65"/>
      <c r="P9652" s="66"/>
      <c r="Q9652" s="31">
        <f t="shared" si="300"/>
        <v>9999</v>
      </c>
      <c r="R9652" s="31" t="str">
        <f t="shared" si="301"/>
        <v/>
      </c>
      <c r="S9652" s="29">
        <f>IF($Q9652&lt;Parâmetros!$E$19,$G9652-1,$G9652)</f>
        <v>0</v>
      </c>
    </row>
    <row r="9653" spans="1:19" x14ac:dyDescent="0.25">
      <c r="A9653" s="116"/>
      <c r="B9653" s="65"/>
      <c r="C9653" s="65"/>
      <c r="D9653" s="66"/>
      <c r="E9653" s="67"/>
      <c r="F9653" s="65"/>
      <c r="G9653" s="66"/>
      <c r="J9653" s="65"/>
      <c r="K9653" s="65"/>
      <c r="L9653" s="66"/>
      <c r="M9653" s="65"/>
      <c r="N9653" s="65"/>
      <c r="O9653" s="65"/>
      <c r="P9653" s="66"/>
      <c r="Q9653" s="31">
        <f t="shared" si="300"/>
        <v>9999</v>
      </c>
      <c r="R9653" s="31" t="str">
        <f t="shared" si="301"/>
        <v/>
      </c>
      <c r="S9653" s="29">
        <f>IF($Q9653&lt;Parâmetros!$E$19,$G9653-1,$G9653)</f>
        <v>0</v>
      </c>
    </row>
    <row r="9654" spans="1:19" x14ac:dyDescent="0.25">
      <c r="A9654" s="116"/>
      <c r="B9654" s="65"/>
      <c r="C9654" s="65"/>
      <c r="D9654" s="66"/>
      <c r="E9654" s="67"/>
      <c r="F9654" s="65"/>
      <c r="G9654" s="66"/>
      <c r="J9654" s="65"/>
      <c r="K9654" s="65"/>
      <c r="L9654" s="66"/>
      <c r="M9654" s="65"/>
      <c r="N9654" s="65"/>
      <c r="O9654" s="65"/>
      <c r="P9654" s="66"/>
      <c r="Q9654" s="31">
        <f t="shared" si="300"/>
        <v>9999</v>
      </c>
      <c r="R9654" s="31" t="str">
        <f t="shared" si="301"/>
        <v/>
      </c>
      <c r="S9654" s="29">
        <f>IF($Q9654&lt;Parâmetros!$E$19,$G9654-1,$G9654)</f>
        <v>0</v>
      </c>
    </row>
    <row r="9655" spans="1:19" x14ac:dyDescent="0.25">
      <c r="A9655" s="116"/>
      <c r="B9655" s="65"/>
      <c r="C9655" s="65"/>
      <c r="D9655" s="66"/>
      <c r="E9655" s="67"/>
      <c r="F9655" s="65"/>
      <c r="G9655" s="66"/>
      <c r="J9655" s="65"/>
      <c r="K9655" s="65"/>
      <c r="L9655" s="66"/>
      <c r="M9655" s="65"/>
      <c r="O9655" s="65"/>
      <c r="P9655" s="66"/>
      <c r="Q9655" s="31">
        <f t="shared" si="300"/>
        <v>9999</v>
      </c>
      <c r="R9655" s="31" t="str">
        <f t="shared" si="301"/>
        <v/>
      </c>
      <c r="S9655" s="29">
        <f>IF($Q9655&lt;Parâmetros!$E$19,$G9655-1,$G9655)</f>
        <v>0</v>
      </c>
    </row>
    <row r="9656" spans="1:19" x14ac:dyDescent="0.25">
      <c r="A9656" s="116"/>
      <c r="B9656" s="65"/>
      <c r="C9656" s="65"/>
      <c r="D9656" s="66"/>
      <c r="E9656" s="67"/>
      <c r="F9656" s="65"/>
      <c r="G9656" s="66"/>
      <c r="J9656" s="65"/>
      <c r="K9656" s="65"/>
      <c r="L9656" s="66"/>
      <c r="M9656" s="65"/>
      <c r="O9656" s="65"/>
      <c r="P9656" s="66"/>
      <c r="Q9656" s="31">
        <f t="shared" si="300"/>
        <v>9999</v>
      </c>
      <c r="R9656" s="31" t="str">
        <f t="shared" si="301"/>
        <v/>
      </c>
      <c r="S9656" s="29">
        <f>IF($Q9656&lt;Parâmetros!$E$19,$G9656-1,$G9656)</f>
        <v>0</v>
      </c>
    </row>
    <row r="9657" spans="1:19" x14ac:dyDescent="0.25">
      <c r="A9657" s="116"/>
      <c r="B9657" s="65"/>
      <c r="C9657" s="65"/>
      <c r="D9657" s="66"/>
      <c r="E9657" s="67"/>
      <c r="F9657" s="65"/>
      <c r="G9657" s="66"/>
      <c r="J9657" s="65"/>
      <c r="K9657" s="65"/>
      <c r="L9657" s="66"/>
      <c r="M9657" s="65"/>
      <c r="O9657" s="65"/>
      <c r="P9657" s="66"/>
      <c r="Q9657" s="31">
        <f t="shared" si="300"/>
        <v>9999</v>
      </c>
      <c r="R9657" s="31" t="str">
        <f t="shared" si="301"/>
        <v/>
      </c>
      <c r="S9657" s="29">
        <f>IF($Q9657&lt;Parâmetros!$E$19,$G9657-1,$G9657)</f>
        <v>0</v>
      </c>
    </row>
    <row r="9658" spans="1:19" x14ac:dyDescent="0.25">
      <c r="A9658" s="116"/>
      <c r="B9658" s="65"/>
      <c r="C9658" s="65"/>
      <c r="D9658" s="66"/>
      <c r="E9658" s="67"/>
      <c r="F9658" s="65"/>
      <c r="G9658" s="66"/>
      <c r="J9658" s="65"/>
      <c r="K9658" s="65"/>
      <c r="L9658" s="66"/>
      <c r="M9658" s="65"/>
      <c r="O9658" s="65"/>
      <c r="P9658" s="66"/>
      <c r="Q9658" s="31">
        <f t="shared" si="300"/>
        <v>9999</v>
      </c>
      <c r="R9658" s="31" t="str">
        <f t="shared" si="301"/>
        <v/>
      </c>
      <c r="S9658" s="29">
        <f>IF($Q9658&lt;Parâmetros!$E$19,$G9658-1,$G9658)</f>
        <v>0</v>
      </c>
    </row>
    <row r="9659" spans="1:19" x14ac:dyDescent="0.25">
      <c r="A9659" s="116"/>
      <c r="B9659" s="65"/>
      <c r="C9659" s="65"/>
      <c r="D9659" s="66"/>
      <c r="E9659" s="67"/>
      <c r="F9659" s="65"/>
      <c r="G9659" s="66"/>
      <c r="J9659" s="65"/>
      <c r="K9659" s="65"/>
      <c r="L9659" s="66"/>
      <c r="M9659" s="65"/>
      <c r="O9659" s="65"/>
      <c r="P9659" s="66"/>
      <c r="Q9659" s="31">
        <f t="shared" si="300"/>
        <v>9999</v>
      </c>
      <c r="R9659" s="31" t="str">
        <f t="shared" si="301"/>
        <v/>
      </c>
      <c r="S9659" s="29">
        <f>IF($Q9659&lt;Parâmetros!$E$19,$G9659-1,$G9659)</f>
        <v>0</v>
      </c>
    </row>
    <row r="9660" spans="1:19" x14ac:dyDescent="0.25">
      <c r="A9660" s="116"/>
      <c r="B9660" s="65"/>
      <c r="C9660" s="65"/>
      <c r="D9660" s="66"/>
      <c r="E9660" s="67"/>
      <c r="F9660" s="65"/>
      <c r="G9660" s="66"/>
      <c r="J9660" s="65"/>
      <c r="K9660" s="65"/>
      <c r="L9660" s="66"/>
      <c r="M9660" s="65"/>
      <c r="O9660" s="65"/>
      <c r="P9660" s="66"/>
      <c r="Q9660" s="31">
        <f t="shared" ref="Q9660:Q9723" si="302">IFERROR(VALUE(LEFT($J9660,2))*60+VALUE(MID($J9660,4,2)),9999)</f>
        <v>9999</v>
      </c>
      <c r="R9660" s="31" t="str">
        <f t="shared" ref="R9660:R9723" si="303">IFERROR(VALUE(LEFT($K9660,2))*60+VALUE(MID($K9660,4,2)),"")</f>
        <v/>
      </c>
      <c r="S9660" s="29">
        <f>IF($Q9660&lt;Parâmetros!$E$19,$G9660-1,$G9660)</f>
        <v>0</v>
      </c>
    </row>
    <row r="9661" spans="1:19" x14ac:dyDescent="0.25">
      <c r="A9661" s="116"/>
      <c r="B9661" s="65"/>
      <c r="C9661" s="65"/>
      <c r="D9661" s="66"/>
      <c r="E9661" s="67"/>
      <c r="F9661" s="65"/>
      <c r="G9661" s="66"/>
      <c r="J9661" s="65"/>
      <c r="K9661" s="65"/>
      <c r="L9661" s="66"/>
      <c r="M9661" s="65"/>
      <c r="O9661" s="65"/>
      <c r="P9661" s="66"/>
      <c r="Q9661" s="31">
        <f t="shared" si="302"/>
        <v>9999</v>
      </c>
      <c r="R9661" s="31" t="str">
        <f t="shared" si="303"/>
        <v/>
      </c>
      <c r="S9661" s="29">
        <f>IF($Q9661&lt;Parâmetros!$E$19,$G9661-1,$G9661)</f>
        <v>0</v>
      </c>
    </row>
    <row r="9662" spans="1:19" x14ac:dyDescent="0.25">
      <c r="A9662" s="116"/>
      <c r="B9662" s="65"/>
      <c r="C9662" s="65"/>
      <c r="D9662" s="66"/>
      <c r="E9662" s="67"/>
      <c r="F9662" s="65"/>
      <c r="G9662" s="66"/>
      <c r="J9662" s="65"/>
      <c r="K9662" s="65"/>
      <c r="L9662" s="66"/>
      <c r="M9662" s="65"/>
      <c r="O9662" s="65"/>
      <c r="P9662" s="66"/>
      <c r="Q9662" s="31">
        <f t="shared" si="302"/>
        <v>9999</v>
      </c>
      <c r="R9662" s="31" t="str">
        <f t="shared" si="303"/>
        <v/>
      </c>
      <c r="S9662" s="29">
        <f>IF($Q9662&lt;Parâmetros!$E$19,$G9662-1,$G9662)</f>
        <v>0</v>
      </c>
    </row>
    <row r="9663" spans="1:19" x14ac:dyDescent="0.25">
      <c r="A9663" s="116"/>
      <c r="B9663" s="65"/>
      <c r="C9663" s="65"/>
      <c r="D9663" s="66"/>
      <c r="E9663" s="67"/>
      <c r="F9663" s="65"/>
      <c r="G9663" s="66"/>
      <c r="J9663" s="65"/>
      <c r="K9663" s="65"/>
      <c r="L9663" s="66"/>
      <c r="M9663" s="65"/>
      <c r="N9663" s="65"/>
      <c r="O9663" s="65"/>
      <c r="P9663" s="66"/>
      <c r="Q9663" s="31">
        <f t="shared" si="302"/>
        <v>9999</v>
      </c>
      <c r="R9663" s="31" t="str">
        <f t="shared" si="303"/>
        <v/>
      </c>
      <c r="S9663" s="29">
        <f>IF($Q9663&lt;Parâmetros!$E$19,$G9663-1,$G9663)</f>
        <v>0</v>
      </c>
    </row>
    <row r="9664" spans="1:19" x14ac:dyDescent="0.25">
      <c r="A9664" s="116"/>
      <c r="B9664" s="65"/>
      <c r="C9664" s="65"/>
      <c r="D9664" s="66"/>
      <c r="E9664" s="67"/>
      <c r="F9664" s="65"/>
      <c r="G9664" s="66"/>
      <c r="J9664" s="65"/>
      <c r="K9664" s="65"/>
      <c r="L9664" s="66"/>
      <c r="M9664" s="65"/>
      <c r="N9664" s="65"/>
      <c r="O9664" s="65"/>
      <c r="P9664" s="66"/>
      <c r="Q9664" s="31">
        <f t="shared" si="302"/>
        <v>9999</v>
      </c>
      <c r="R9664" s="31" t="str">
        <f t="shared" si="303"/>
        <v/>
      </c>
      <c r="S9664" s="29">
        <f>IF($Q9664&lt;Parâmetros!$E$19,$G9664-1,$G9664)</f>
        <v>0</v>
      </c>
    </row>
    <row r="9665" spans="1:19" x14ac:dyDescent="0.25">
      <c r="A9665" s="116"/>
      <c r="B9665" s="65"/>
      <c r="C9665" s="65"/>
      <c r="D9665" s="66"/>
      <c r="E9665" s="67"/>
      <c r="F9665" s="65"/>
      <c r="G9665" s="66"/>
      <c r="J9665" s="65"/>
      <c r="K9665" s="65"/>
      <c r="L9665" s="66"/>
      <c r="M9665" s="65"/>
      <c r="O9665" s="65"/>
      <c r="P9665" s="66"/>
      <c r="Q9665" s="31">
        <f t="shared" si="302"/>
        <v>9999</v>
      </c>
      <c r="R9665" s="31" t="str">
        <f t="shared" si="303"/>
        <v/>
      </c>
      <c r="S9665" s="29">
        <f>IF($Q9665&lt;Parâmetros!$E$19,$G9665-1,$G9665)</f>
        <v>0</v>
      </c>
    </row>
    <row r="9666" spans="1:19" x14ac:dyDescent="0.25">
      <c r="A9666" s="116"/>
      <c r="B9666" s="65"/>
      <c r="C9666" s="65"/>
      <c r="D9666" s="66"/>
      <c r="E9666" s="67"/>
      <c r="F9666" s="65"/>
      <c r="G9666" s="66"/>
      <c r="J9666" s="65"/>
      <c r="K9666" s="65"/>
      <c r="L9666" s="66"/>
      <c r="M9666" s="65"/>
      <c r="O9666" s="65"/>
      <c r="P9666" s="66"/>
      <c r="Q9666" s="31">
        <f t="shared" si="302"/>
        <v>9999</v>
      </c>
      <c r="R9666" s="31" t="str">
        <f t="shared" si="303"/>
        <v/>
      </c>
      <c r="S9666" s="29">
        <f>IF($Q9666&lt;Parâmetros!$E$19,$G9666-1,$G9666)</f>
        <v>0</v>
      </c>
    </row>
    <row r="9667" spans="1:19" x14ac:dyDescent="0.25">
      <c r="A9667" s="116"/>
      <c r="B9667" s="65"/>
      <c r="C9667" s="65"/>
      <c r="D9667" s="66"/>
      <c r="E9667" s="67"/>
      <c r="F9667" s="65"/>
      <c r="G9667" s="66"/>
      <c r="J9667" s="65"/>
      <c r="K9667" s="65"/>
      <c r="L9667" s="66"/>
      <c r="M9667" s="65"/>
      <c r="O9667" s="65"/>
      <c r="P9667" s="66"/>
      <c r="Q9667" s="31">
        <f t="shared" si="302"/>
        <v>9999</v>
      </c>
      <c r="R9667" s="31" t="str">
        <f t="shared" si="303"/>
        <v/>
      </c>
      <c r="S9667" s="29">
        <f>IF($Q9667&lt;Parâmetros!$E$19,$G9667-1,$G9667)</f>
        <v>0</v>
      </c>
    </row>
    <row r="9668" spans="1:19" x14ac:dyDescent="0.25">
      <c r="A9668" s="116"/>
      <c r="B9668" s="65"/>
      <c r="C9668" s="65"/>
      <c r="D9668" s="66"/>
      <c r="E9668" s="67"/>
      <c r="F9668" s="65"/>
      <c r="G9668" s="66"/>
      <c r="J9668" s="65"/>
      <c r="K9668" s="65"/>
      <c r="L9668" s="66"/>
      <c r="M9668" s="65"/>
      <c r="O9668" s="65"/>
      <c r="P9668" s="66"/>
      <c r="Q9668" s="31">
        <f t="shared" si="302"/>
        <v>9999</v>
      </c>
      <c r="R9668" s="31" t="str">
        <f t="shared" si="303"/>
        <v/>
      </c>
      <c r="S9668" s="29">
        <f>IF($Q9668&lt;Parâmetros!$E$19,$G9668-1,$G9668)</f>
        <v>0</v>
      </c>
    </row>
    <row r="9669" spans="1:19" x14ac:dyDescent="0.25">
      <c r="A9669" s="116"/>
      <c r="B9669" s="65"/>
      <c r="C9669" s="65"/>
      <c r="D9669" s="66"/>
      <c r="E9669" s="67"/>
      <c r="F9669" s="65"/>
      <c r="G9669" s="66"/>
      <c r="J9669" s="65"/>
      <c r="K9669" s="65"/>
      <c r="L9669" s="66"/>
      <c r="M9669" s="65"/>
      <c r="O9669" s="65"/>
      <c r="P9669" s="66"/>
      <c r="Q9669" s="31">
        <f t="shared" si="302"/>
        <v>9999</v>
      </c>
      <c r="R9669" s="31" t="str">
        <f t="shared" si="303"/>
        <v/>
      </c>
      <c r="S9669" s="29">
        <f>IF($Q9669&lt;Parâmetros!$E$19,$G9669-1,$G9669)</f>
        <v>0</v>
      </c>
    </row>
    <row r="9670" spans="1:19" x14ac:dyDescent="0.25">
      <c r="A9670" s="116"/>
      <c r="B9670" s="65"/>
      <c r="C9670" s="65"/>
      <c r="D9670" s="66"/>
      <c r="E9670" s="67"/>
      <c r="F9670" s="65"/>
      <c r="G9670" s="66"/>
      <c r="J9670" s="65"/>
      <c r="K9670" s="65"/>
      <c r="L9670" s="66"/>
      <c r="M9670" s="65"/>
      <c r="O9670" s="65"/>
      <c r="P9670" s="66"/>
      <c r="Q9670" s="31">
        <f t="shared" si="302"/>
        <v>9999</v>
      </c>
      <c r="R9670" s="31" t="str">
        <f t="shared" si="303"/>
        <v/>
      </c>
      <c r="S9670" s="29">
        <f>IF($Q9670&lt;Parâmetros!$E$19,$G9670-1,$G9670)</f>
        <v>0</v>
      </c>
    </row>
    <row r="9671" spans="1:19" x14ac:dyDescent="0.25">
      <c r="A9671" s="116"/>
      <c r="B9671" s="65"/>
      <c r="C9671" s="65"/>
      <c r="D9671" s="66"/>
      <c r="E9671" s="67"/>
      <c r="F9671" s="65"/>
      <c r="G9671" s="66"/>
      <c r="J9671" s="65"/>
      <c r="K9671" s="65"/>
      <c r="L9671" s="66"/>
      <c r="M9671" s="65"/>
      <c r="N9671" s="65"/>
      <c r="O9671" s="65"/>
      <c r="P9671" s="66"/>
      <c r="Q9671" s="31">
        <f t="shared" si="302"/>
        <v>9999</v>
      </c>
      <c r="R9671" s="31" t="str">
        <f t="shared" si="303"/>
        <v/>
      </c>
      <c r="S9671" s="29">
        <f>IF($Q9671&lt;Parâmetros!$E$19,$G9671-1,$G9671)</f>
        <v>0</v>
      </c>
    </row>
    <row r="9672" spans="1:19" x14ac:dyDescent="0.25">
      <c r="A9672" s="116"/>
      <c r="B9672" s="65"/>
      <c r="C9672" s="65"/>
      <c r="D9672" s="66"/>
      <c r="E9672" s="67"/>
      <c r="F9672" s="65"/>
      <c r="G9672" s="66"/>
      <c r="J9672" s="65"/>
      <c r="K9672" s="65"/>
      <c r="L9672" s="66"/>
      <c r="M9672" s="65"/>
      <c r="N9672" s="65"/>
      <c r="O9672" s="65"/>
      <c r="P9672" s="66"/>
      <c r="Q9672" s="31">
        <f t="shared" si="302"/>
        <v>9999</v>
      </c>
      <c r="R9672" s="31" t="str">
        <f t="shared" si="303"/>
        <v/>
      </c>
      <c r="S9672" s="29">
        <f>IF($Q9672&lt;Parâmetros!$E$19,$G9672-1,$G9672)</f>
        <v>0</v>
      </c>
    </row>
    <row r="9673" spans="1:19" x14ac:dyDescent="0.25">
      <c r="A9673" s="116"/>
      <c r="B9673" s="65"/>
      <c r="C9673" s="65"/>
      <c r="D9673" s="66"/>
      <c r="E9673" s="67"/>
      <c r="F9673" s="65"/>
      <c r="G9673" s="66"/>
      <c r="J9673" s="65"/>
      <c r="K9673" s="65"/>
      <c r="L9673" s="66"/>
      <c r="M9673" s="65"/>
      <c r="O9673" s="65"/>
      <c r="P9673" s="66"/>
      <c r="Q9673" s="31">
        <f t="shared" si="302"/>
        <v>9999</v>
      </c>
      <c r="R9673" s="31" t="str">
        <f t="shared" si="303"/>
        <v/>
      </c>
      <c r="S9673" s="29">
        <f>IF($Q9673&lt;Parâmetros!$E$19,$G9673-1,$G9673)</f>
        <v>0</v>
      </c>
    </row>
    <row r="9674" spans="1:19" x14ac:dyDescent="0.25">
      <c r="A9674" s="116"/>
      <c r="B9674" s="65"/>
      <c r="C9674" s="65"/>
      <c r="D9674" s="66"/>
      <c r="E9674" s="67"/>
      <c r="F9674" s="65"/>
      <c r="G9674" s="66"/>
      <c r="J9674" s="65"/>
      <c r="K9674" s="65"/>
      <c r="L9674" s="66"/>
      <c r="M9674" s="65"/>
      <c r="O9674" s="65"/>
      <c r="P9674" s="66"/>
      <c r="Q9674" s="31">
        <f t="shared" si="302"/>
        <v>9999</v>
      </c>
      <c r="R9674" s="31" t="str">
        <f t="shared" si="303"/>
        <v/>
      </c>
      <c r="S9674" s="29">
        <f>IF($Q9674&lt;Parâmetros!$E$19,$G9674-1,$G9674)</f>
        <v>0</v>
      </c>
    </row>
    <row r="9675" spans="1:19" x14ac:dyDescent="0.25">
      <c r="A9675" s="116"/>
      <c r="B9675" s="65"/>
      <c r="C9675" s="65"/>
      <c r="D9675" s="66"/>
      <c r="E9675" s="67"/>
      <c r="F9675" s="65"/>
      <c r="G9675" s="66"/>
      <c r="J9675" s="65"/>
      <c r="K9675" s="65"/>
      <c r="L9675" s="66"/>
      <c r="M9675" s="65"/>
      <c r="N9675" s="65"/>
      <c r="O9675" s="65"/>
      <c r="P9675" s="66"/>
      <c r="Q9675" s="31">
        <f t="shared" si="302"/>
        <v>9999</v>
      </c>
      <c r="R9675" s="31" t="str">
        <f t="shared" si="303"/>
        <v/>
      </c>
      <c r="S9675" s="29">
        <f>IF($Q9675&lt;Parâmetros!$E$19,$G9675-1,$G9675)</f>
        <v>0</v>
      </c>
    </row>
    <row r="9676" spans="1:19" x14ac:dyDescent="0.25">
      <c r="A9676" s="116"/>
      <c r="B9676" s="65"/>
      <c r="C9676" s="65"/>
      <c r="D9676" s="66"/>
      <c r="E9676" s="67"/>
      <c r="F9676" s="65"/>
      <c r="G9676" s="66"/>
      <c r="J9676" s="65"/>
      <c r="K9676" s="65"/>
      <c r="L9676" s="66"/>
      <c r="M9676" s="65"/>
      <c r="N9676" s="65"/>
      <c r="O9676" s="65"/>
      <c r="P9676" s="66"/>
      <c r="Q9676" s="31">
        <f t="shared" si="302"/>
        <v>9999</v>
      </c>
      <c r="R9676" s="31" t="str">
        <f t="shared" si="303"/>
        <v/>
      </c>
      <c r="S9676" s="29">
        <f>IF($Q9676&lt;Parâmetros!$E$19,$G9676-1,$G9676)</f>
        <v>0</v>
      </c>
    </row>
    <row r="9677" spans="1:19" x14ac:dyDescent="0.25">
      <c r="A9677" s="116"/>
      <c r="B9677" s="65"/>
      <c r="C9677" s="65"/>
      <c r="D9677" s="66"/>
      <c r="E9677" s="67"/>
      <c r="F9677" s="65"/>
      <c r="G9677" s="66"/>
      <c r="J9677" s="65"/>
      <c r="K9677" s="65"/>
      <c r="L9677" s="66"/>
      <c r="M9677" s="65"/>
      <c r="N9677" s="65"/>
      <c r="O9677" s="65"/>
      <c r="P9677" s="66"/>
      <c r="Q9677" s="31">
        <f t="shared" si="302"/>
        <v>9999</v>
      </c>
      <c r="R9677" s="31" t="str">
        <f t="shared" si="303"/>
        <v/>
      </c>
      <c r="S9677" s="29">
        <f>IF($Q9677&lt;Parâmetros!$E$19,$G9677-1,$G9677)</f>
        <v>0</v>
      </c>
    </row>
    <row r="9678" spans="1:19" x14ac:dyDescent="0.25">
      <c r="A9678" s="116"/>
      <c r="B9678" s="65"/>
      <c r="C9678" s="65"/>
      <c r="D9678" s="66"/>
      <c r="E9678" s="67"/>
      <c r="F9678" s="65"/>
      <c r="G9678" s="66"/>
      <c r="J9678" s="65"/>
      <c r="K9678" s="65"/>
      <c r="L9678" s="66"/>
      <c r="M9678" s="65"/>
      <c r="N9678" s="65"/>
      <c r="O9678" s="65"/>
      <c r="P9678" s="66"/>
      <c r="Q9678" s="31">
        <f t="shared" si="302"/>
        <v>9999</v>
      </c>
      <c r="R9678" s="31" t="str">
        <f t="shared" si="303"/>
        <v/>
      </c>
      <c r="S9678" s="29">
        <f>IF($Q9678&lt;Parâmetros!$E$19,$G9678-1,$G9678)</f>
        <v>0</v>
      </c>
    </row>
    <row r="9679" spans="1:19" x14ac:dyDescent="0.25">
      <c r="A9679" s="116"/>
      <c r="B9679" s="65"/>
      <c r="C9679" s="65"/>
      <c r="D9679" s="66"/>
      <c r="E9679" s="67"/>
      <c r="F9679" s="65"/>
      <c r="G9679" s="66"/>
      <c r="J9679" s="65"/>
      <c r="K9679" s="65"/>
      <c r="L9679" s="66"/>
      <c r="M9679" s="65"/>
      <c r="N9679" s="65"/>
      <c r="O9679" s="65"/>
      <c r="P9679" s="66"/>
      <c r="Q9679" s="31">
        <f t="shared" si="302"/>
        <v>9999</v>
      </c>
      <c r="R9679" s="31" t="str">
        <f t="shared" si="303"/>
        <v/>
      </c>
      <c r="S9679" s="29">
        <f>IF($Q9679&lt;Parâmetros!$E$19,$G9679-1,$G9679)</f>
        <v>0</v>
      </c>
    </row>
    <row r="9680" spans="1:19" x14ac:dyDescent="0.25">
      <c r="A9680" s="116"/>
      <c r="B9680" s="65"/>
      <c r="C9680" s="65"/>
      <c r="D9680" s="66"/>
      <c r="E9680" s="67"/>
      <c r="F9680" s="65"/>
      <c r="G9680" s="66"/>
      <c r="J9680" s="65"/>
      <c r="K9680" s="65"/>
      <c r="L9680" s="66"/>
      <c r="M9680" s="65"/>
      <c r="N9680" s="65"/>
      <c r="O9680" s="65"/>
      <c r="P9680" s="66"/>
      <c r="Q9680" s="31">
        <f t="shared" si="302"/>
        <v>9999</v>
      </c>
      <c r="R9680" s="31" t="str">
        <f t="shared" si="303"/>
        <v/>
      </c>
      <c r="S9680" s="29">
        <f>IF($Q9680&lt;Parâmetros!$E$19,$G9680-1,$G9680)</f>
        <v>0</v>
      </c>
    </row>
    <row r="9681" spans="1:19" x14ac:dyDescent="0.25">
      <c r="A9681" s="116"/>
      <c r="B9681" s="65"/>
      <c r="C9681" s="65"/>
      <c r="D9681" s="66"/>
      <c r="E9681" s="67"/>
      <c r="F9681" s="65"/>
      <c r="G9681" s="66"/>
      <c r="J9681" s="65"/>
      <c r="K9681" s="65"/>
      <c r="L9681" s="66"/>
      <c r="M9681" s="65"/>
      <c r="N9681" s="65"/>
      <c r="O9681" s="65"/>
      <c r="P9681" s="66"/>
      <c r="Q9681" s="31">
        <f t="shared" si="302"/>
        <v>9999</v>
      </c>
      <c r="R9681" s="31" t="str">
        <f t="shared" si="303"/>
        <v/>
      </c>
      <c r="S9681" s="29">
        <f>IF($Q9681&lt;Parâmetros!$E$19,$G9681-1,$G9681)</f>
        <v>0</v>
      </c>
    </row>
    <row r="9682" spans="1:19" x14ac:dyDescent="0.25">
      <c r="A9682" s="116"/>
      <c r="B9682" s="65"/>
      <c r="C9682" s="65"/>
      <c r="D9682" s="66"/>
      <c r="E9682" s="67"/>
      <c r="F9682" s="65"/>
      <c r="G9682" s="66"/>
      <c r="J9682" s="65"/>
      <c r="K9682" s="65"/>
      <c r="L9682" s="66"/>
      <c r="M9682" s="65"/>
      <c r="N9682" s="65"/>
      <c r="O9682" s="65"/>
      <c r="P9682" s="66"/>
      <c r="Q9682" s="31">
        <f t="shared" si="302"/>
        <v>9999</v>
      </c>
      <c r="R9682" s="31" t="str">
        <f t="shared" si="303"/>
        <v/>
      </c>
      <c r="S9682" s="29">
        <f>IF($Q9682&lt;Parâmetros!$E$19,$G9682-1,$G9682)</f>
        <v>0</v>
      </c>
    </row>
    <row r="9683" spans="1:19" x14ac:dyDescent="0.25">
      <c r="A9683" s="116"/>
      <c r="B9683" s="65"/>
      <c r="C9683" s="65"/>
      <c r="D9683" s="66"/>
      <c r="E9683" s="67"/>
      <c r="F9683" s="65"/>
      <c r="G9683" s="66"/>
      <c r="J9683" s="65"/>
      <c r="K9683" s="65"/>
      <c r="L9683" s="66"/>
      <c r="M9683" s="65"/>
      <c r="O9683" s="65"/>
      <c r="P9683" s="66"/>
      <c r="Q9683" s="31">
        <f t="shared" si="302"/>
        <v>9999</v>
      </c>
      <c r="R9683" s="31" t="str">
        <f t="shared" si="303"/>
        <v/>
      </c>
      <c r="S9683" s="29">
        <f>IF($Q9683&lt;Parâmetros!$E$19,$G9683-1,$G9683)</f>
        <v>0</v>
      </c>
    </row>
    <row r="9684" spans="1:19" x14ac:dyDescent="0.25">
      <c r="A9684" s="116"/>
      <c r="B9684" s="65"/>
      <c r="C9684" s="65"/>
      <c r="D9684" s="66"/>
      <c r="E9684" s="67"/>
      <c r="F9684" s="65"/>
      <c r="G9684" s="66"/>
      <c r="J9684" s="65"/>
      <c r="K9684" s="65"/>
      <c r="L9684" s="66"/>
      <c r="M9684" s="65"/>
      <c r="O9684" s="65"/>
      <c r="P9684" s="66"/>
      <c r="Q9684" s="31">
        <f t="shared" si="302"/>
        <v>9999</v>
      </c>
      <c r="R9684" s="31" t="str">
        <f t="shared" si="303"/>
        <v/>
      </c>
      <c r="S9684" s="29">
        <f>IF($Q9684&lt;Parâmetros!$E$19,$G9684-1,$G9684)</f>
        <v>0</v>
      </c>
    </row>
    <row r="9685" spans="1:19" x14ac:dyDescent="0.25">
      <c r="A9685" s="116"/>
      <c r="B9685" s="65"/>
      <c r="C9685" s="65"/>
      <c r="D9685" s="66"/>
      <c r="E9685" s="67"/>
      <c r="F9685" s="65"/>
      <c r="G9685" s="66"/>
      <c r="J9685" s="65"/>
      <c r="K9685" s="65"/>
      <c r="L9685" s="66"/>
      <c r="M9685" s="65"/>
      <c r="N9685" s="65"/>
      <c r="O9685" s="65"/>
      <c r="P9685" s="66"/>
      <c r="Q9685" s="31">
        <f t="shared" si="302"/>
        <v>9999</v>
      </c>
      <c r="R9685" s="31" t="str">
        <f t="shared" si="303"/>
        <v/>
      </c>
      <c r="S9685" s="29">
        <f>IF($Q9685&lt;Parâmetros!$E$19,$G9685-1,$G9685)</f>
        <v>0</v>
      </c>
    </row>
    <row r="9686" spans="1:19" x14ac:dyDescent="0.25">
      <c r="A9686" s="116"/>
      <c r="B9686" s="65"/>
      <c r="C9686" s="65"/>
      <c r="D9686" s="66"/>
      <c r="E9686" s="67"/>
      <c r="F9686" s="65"/>
      <c r="G9686" s="66"/>
      <c r="J9686" s="65"/>
      <c r="K9686" s="65"/>
      <c r="L9686" s="66"/>
      <c r="M9686" s="65"/>
      <c r="N9686" s="65"/>
      <c r="O9686" s="65"/>
      <c r="P9686" s="66"/>
      <c r="Q9686" s="31">
        <f t="shared" si="302"/>
        <v>9999</v>
      </c>
      <c r="R9686" s="31" t="str">
        <f t="shared" si="303"/>
        <v/>
      </c>
      <c r="S9686" s="29">
        <f>IF($Q9686&lt;Parâmetros!$E$19,$G9686-1,$G9686)</f>
        <v>0</v>
      </c>
    </row>
    <row r="9687" spans="1:19" x14ac:dyDescent="0.25">
      <c r="A9687" s="116"/>
      <c r="B9687" s="65"/>
      <c r="C9687" s="65"/>
      <c r="D9687" s="66"/>
      <c r="E9687" s="67"/>
      <c r="F9687" s="65"/>
      <c r="G9687" s="66"/>
      <c r="J9687" s="65"/>
      <c r="K9687" s="65"/>
      <c r="L9687" s="66"/>
      <c r="M9687" s="65"/>
      <c r="O9687" s="65"/>
      <c r="P9687" s="66"/>
      <c r="Q9687" s="31">
        <f t="shared" si="302"/>
        <v>9999</v>
      </c>
      <c r="R9687" s="31" t="str">
        <f t="shared" si="303"/>
        <v/>
      </c>
      <c r="S9687" s="29">
        <f>IF($Q9687&lt;Parâmetros!$E$19,$G9687-1,$G9687)</f>
        <v>0</v>
      </c>
    </row>
    <row r="9688" spans="1:19" x14ac:dyDescent="0.25">
      <c r="A9688" s="116"/>
      <c r="B9688" s="65"/>
      <c r="C9688" s="65"/>
      <c r="D9688" s="66"/>
      <c r="E9688" s="67"/>
      <c r="F9688" s="65"/>
      <c r="G9688" s="66"/>
      <c r="J9688" s="65"/>
      <c r="K9688" s="65"/>
      <c r="L9688" s="66"/>
      <c r="M9688" s="65"/>
      <c r="O9688" s="65"/>
      <c r="P9688" s="66"/>
      <c r="Q9688" s="31">
        <f t="shared" si="302"/>
        <v>9999</v>
      </c>
      <c r="R9688" s="31" t="str">
        <f t="shared" si="303"/>
        <v/>
      </c>
      <c r="S9688" s="29">
        <f>IF($Q9688&lt;Parâmetros!$E$19,$G9688-1,$G9688)</f>
        <v>0</v>
      </c>
    </row>
    <row r="9689" spans="1:19" x14ac:dyDescent="0.25">
      <c r="A9689" s="116"/>
      <c r="B9689" s="65"/>
      <c r="C9689" s="65"/>
      <c r="D9689" s="66"/>
      <c r="E9689" s="67"/>
      <c r="F9689" s="65"/>
      <c r="G9689" s="66"/>
      <c r="J9689" s="65"/>
      <c r="K9689" s="65"/>
      <c r="L9689" s="66"/>
      <c r="M9689" s="65"/>
      <c r="O9689" s="65"/>
      <c r="P9689" s="66"/>
      <c r="Q9689" s="31">
        <f t="shared" si="302"/>
        <v>9999</v>
      </c>
      <c r="R9689" s="31" t="str">
        <f t="shared" si="303"/>
        <v/>
      </c>
      <c r="S9689" s="29">
        <f>IF($Q9689&lt;Parâmetros!$E$19,$G9689-1,$G9689)</f>
        <v>0</v>
      </c>
    </row>
    <row r="9690" spans="1:19" x14ac:dyDescent="0.25">
      <c r="A9690" s="116"/>
      <c r="B9690" s="65"/>
      <c r="C9690" s="65"/>
      <c r="D9690" s="66"/>
      <c r="E9690" s="67"/>
      <c r="F9690" s="65"/>
      <c r="G9690" s="66"/>
      <c r="J9690" s="65"/>
      <c r="K9690" s="65"/>
      <c r="L9690" s="66"/>
      <c r="M9690" s="65"/>
      <c r="O9690" s="65"/>
      <c r="P9690" s="66"/>
      <c r="Q9690" s="31">
        <f t="shared" si="302"/>
        <v>9999</v>
      </c>
      <c r="R9690" s="31" t="str">
        <f t="shared" si="303"/>
        <v/>
      </c>
      <c r="S9690" s="29">
        <f>IF($Q9690&lt;Parâmetros!$E$19,$G9690-1,$G9690)</f>
        <v>0</v>
      </c>
    </row>
    <row r="9691" spans="1:19" x14ac:dyDescent="0.25">
      <c r="A9691" s="116"/>
      <c r="B9691" s="65"/>
      <c r="C9691" s="65"/>
      <c r="D9691" s="66"/>
      <c r="E9691" s="67"/>
      <c r="F9691" s="65"/>
      <c r="G9691" s="66"/>
      <c r="J9691" s="65"/>
      <c r="K9691" s="65"/>
      <c r="L9691" s="66"/>
      <c r="M9691" s="65"/>
      <c r="O9691" s="65"/>
      <c r="P9691" s="66"/>
      <c r="Q9691" s="31">
        <f t="shared" si="302"/>
        <v>9999</v>
      </c>
      <c r="R9691" s="31" t="str">
        <f t="shared" si="303"/>
        <v/>
      </c>
      <c r="S9691" s="29">
        <f>IF($Q9691&lt;Parâmetros!$E$19,$G9691-1,$G9691)</f>
        <v>0</v>
      </c>
    </row>
    <row r="9692" spans="1:19" x14ac:dyDescent="0.25">
      <c r="A9692" s="116"/>
      <c r="B9692" s="65"/>
      <c r="C9692" s="65"/>
      <c r="D9692" s="66"/>
      <c r="E9692" s="67"/>
      <c r="F9692" s="65"/>
      <c r="G9692" s="66"/>
      <c r="J9692" s="65"/>
      <c r="K9692" s="65"/>
      <c r="L9692" s="66"/>
      <c r="M9692" s="65"/>
      <c r="O9692" s="65"/>
      <c r="P9692" s="66"/>
      <c r="Q9692" s="31">
        <f t="shared" si="302"/>
        <v>9999</v>
      </c>
      <c r="R9692" s="31" t="str">
        <f t="shared" si="303"/>
        <v/>
      </c>
      <c r="S9692" s="29">
        <f>IF($Q9692&lt;Parâmetros!$E$19,$G9692-1,$G9692)</f>
        <v>0</v>
      </c>
    </row>
    <row r="9693" spans="1:19" x14ac:dyDescent="0.25">
      <c r="A9693" s="116"/>
      <c r="B9693" s="65"/>
      <c r="C9693" s="65"/>
      <c r="D9693" s="66"/>
      <c r="E9693" s="67"/>
      <c r="F9693" s="65"/>
      <c r="G9693" s="66"/>
      <c r="J9693" s="65"/>
      <c r="K9693" s="65"/>
      <c r="L9693" s="66"/>
      <c r="M9693" s="65"/>
      <c r="N9693" s="65"/>
      <c r="O9693" s="65"/>
      <c r="P9693" s="66"/>
      <c r="Q9693" s="31">
        <f t="shared" si="302"/>
        <v>9999</v>
      </c>
      <c r="R9693" s="31" t="str">
        <f t="shared" si="303"/>
        <v/>
      </c>
      <c r="S9693" s="29">
        <f>IF($Q9693&lt;Parâmetros!$E$19,$G9693-1,$G9693)</f>
        <v>0</v>
      </c>
    </row>
    <row r="9694" spans="1:19" x14ac:dyDescent="0.25">
      <c r="A9694" s="116"/>
      <c r="B9694" s="65"/>
      <c r="C9694" s="65"/>
      <c r="D9694" s="66"/>
      <c r="E9694" s="67"/>
      <c r="F9694" s="65"/>
      <c r="G9694" s="66"/>
      <c r="J9694" s="65"/>
      <c r="K9694" s="65"/>
      <c r="L9694" s="66"/>
      <c r="M9694" s="65"/>
      <c r="N9694" s="65"/>
      <c r="O9694" s="65"/>
      <c r="P9694" s="66"/>
      <c r="Q9694" s="31">
        <f t="shared" si="302"/>
        <v>9999</v>
      </c>
      <c r="R9694" s="31" t="str">
        <f t="shared" si="303"/>
        <v/>
      </c>
      <c r="S9694" s="29">
        <f>IF($Q9694&lt;Parâmetros!$E$19,$G9694-1,$G9694)</f>
        <v>0</v>
      </c>
    </row>
    <row r="9695" spans="1:19" x14ac:dyDescent="0.25">
      <c r="A9695" s="116"/>
      <c r="B9695" s="65"/>
      <c r="C9695" s="65"/>
      <c r="D9695" s="66"/>
      <c r="E9695" s="67"/>
      <c r="F9695" s="65"/>
      <c r="G9695" s="66"/>
      <c r="J9695" s="65"/>
      <c r="K9695" s="65"/>
      <c r="L9695" s="66"/>
      <c r="M9695" s="65"/>
      <c r="N9695" s="65"/>
      <c r="O9695" s="65"/>
      <c r="P9695" s="66"/>
      <c r="Q9695" s="31">
        <f t="shared" si="302"/>
        <v>9999</v>
      </c>
      <c r="R9695" s="31" t="str">
        <f t="shared" si="303"/>
        <v/>
      </c>
      <c r="S9695" s="29">
        <f>IF($Q9695&lt;Parâmetros!$E$19,$G9695-1,$G9695)</f>
        <v>0</v>
      </c>
    </row>
    <row r="9696" spans="1:19" x14ac:dyDescent="0.25">
      <c r="A9696" s="116"/>
      <c r="B9696" s="65"/>
      <c r="C9696" s="65"/>
      <c r="D9696" s="66"/>
      <c r="E9696" s="67"/>
      <c r="F9696" s="65"/>
      <c r="G9696" s="66"/>
      <c r="J9696" s="65"/>
      <c r="K9696" s="65"/>
      <c r="L9696" s="66"/>
      <c r="M9696" s="65"/>
      <c r="N9696" s="65"/>
      <c r="O9696" s="65"/>
      <c r="P9696" s="66"/>
      <c r="Q9696" s="31">
        <f t="shared" si="302"/>
        <v>9999</v>
      </c>
      <c r="R9696" s="31" t="str">
        <f t="shared" si="303"/>
        <v/>
      </c>
      <c r="S9696" s="29">
        <f>IF($Q9696&lt;Parâmetros!$E$19,$G9696-1,$G9696)</f>
        <v>0</v>
      </c>
    </row>
    <row r="9697" spans="1:19" x14ac:dyDescent="0.25">
      <c r="A9697" s="116"/>
      <c r="B9697" s="65"/>
      <c r="C9697" s="65"/>
      <c r="D9697" s="66"/>
      <c r="E9697" s="67"/>
      <c r="F9697" s="65"/>
      <c r="G9697" s="66"/>
      <c r="J9697" s="65"/>
      <c r="K9697" s="65"/>
      <c r="L9697" s="66"/>
      <c r="M9697" s="65"/>
      <c r="N9697" s="65"/>
      <c r="O9697" s="65"/>
      <c r="P9697" s="66"/>
      <c r="Q9697" s="31">
        <f t="shared" si="302"/>
        <v>9999</v>
      </c>
      <c r="R9697" s="31" t="str">
        <f t="shared" si="303"/>
        <v/>
      </c>
      <c r="S9697" s="29">
        <f>IF($Q9697&lt;Parâmetros!$E$19,$G9697-1,$G9697)</f>
        <v>0</v>
      </c>
    </row>
    <row r="9698" spans="1:19" x14ac:dyDescent="0.25">
      <c r="A9698" s="116"/>
      <c r="B9698" s="65"/>
      <c r="C9698" s="65"/>
      <c r="D9698" s="66"/>
      <c r="E9698" s="67"/>
      <c r="F9698" s="65"/>
      <c r="G9698" s="66"/>
      <c r="J9698" s="65"/>
      <c r="K9698" s="65"/>
      <c r="L9698" s="66"/>
      <c r="M9698" s="65"/>
      <c r="N9698" s="65"/>
      <c r="O9698" s="65"/>
      <c r="P9698" s="66"/>
      <c r="Q9698" s="31">
        <f t="shared" si="302"/>
        <v>9999</v>
      </c>
      <c r="R9698" s="31" t="str">
        <f t="shared" si="303"/>
        <v/>
      </c>
      <c r="S9698" s="29">
        <f>IF($Q9698&lt;Parâmetros!$E$19,$G9698-1,$G9698)</f>
        <v>0</v>
      </c>
    </row>
    <row r="9699" spans="1:19" x14ac:dyDescent="0.25">
      <c r="A9699" s="116"/>
      <c r="B9699" s="65"/>
      <c r="C9699" s="65"/>
      <c r="D9699" s="66"/>
      <c r="E9699" s="67"/>
      <c r="F9699" s="65"/>
      <c r="G9699" s="66"/>
      <c r="J9699" s="65"/>
      <c r="K9699" s="65"/>
      <c r="L9699" s="66"/>
      <c r="M9699" s="65"/>
      <c r="N9699" s="65"/>
      <c r="O9699" s="65"/>
      <c r="P9699" s="66"/>
      <c r="Q9699" s="31">
        <f t="shared" si="302"/>
        <v>9999</v>
      </c>
      <c r="R9699" s="31" t="str">
        <f t="shared" si="303"/>
        <v/>
      </c>
      <c r="S9699" s="29">
        <f>IF($Q9699&lt;Parâmetros!$E$19,$G9699-1,$G9699)</f>
        <v>0</v>
      </c>
    </row>
    <row r="9700" spans="1:19" x14ac:dyDescent="0.25">
      <c r="A9700" s="116"/>
      <c r="B9700" s="65"/>
      <c r="C9700" s="65"/>
      <c r="D9700" s="66"/>
      <c r="E9700" s="67"/>
      <c r="F9700" s="65"/>
      <c r="G9700" s="66"/>
      <c r="J9700" s="65"/>
      <c r="K9700" s="65"/>
      <c r="L9700" s="66"/>
      <c r="M9700" s="65"/>
      <c r="N9700" s="65"/>
      <c r="O9700" s="65"/>
      <c r="P9700" s="66"/>
      <c r="Q9700" s="31">
        <f t="shared" si="302"/>
        <v>9999</v>
      </c>
      <c r="R9700" s="31" t="str">
        <f t="shared" si="303"/>
        <v/>
      </c>
      <c r="S9700" s="29">
        <f>IF($Q9700&lt;Parâmetros!$E$19,$G9700-1,$G9700)</f>
        <v>0</v>
      </c>
    </row>
    <row r="9701" spans="1:19" x14ac:dyDescent="0.25">
      <c r="A9701" s="116"/>
      <c r="B9701" s="65"/>
      <c r="C9701" s="65"/>
      <c r="D9701" s="66"/>
      <c r="E9701" s="67"/>
      <c r="F9701" s="65"/>
      <c r="G9701" s="66"/>
      <c r="J9701" s="65"/>
      <c r="K9701" s="65"/>
      <c r="L9701" s="66"/>
      <c r="M9701" s="65"/>
      <c r="N9701" s="65"/>
      <c r="O9701" s="65"/>
      <c r="P9701" s="66"/>
      <c r="Q9701" s="31">
        <f t="shared" si="302"/>
        <v>9999</v>
      </c>
      <c r="R9701" s="31" t="str">
        <f t="shared" si="303"/>
        <v/>
      </c>
      <c r="S9701" s="29">
        <f>IF($Q9701&lt;Parâmetros!$E$19,$G9701-1,$G9701)</f>
        <v>0</v>
      </c>
    </row>
    <row r="9702" spans="1:19" x14ac:dyDescent="0.25">
      <c r="A9702" s="116"/>
      <c r="B9702" s="65"/>
      <c r="C9702" s="65"/>
      <c r="D9702" s="66"/>
      <c r="E9702" s="67"/>
      <c r="F9702" s="65"/>
      <c r="G9702" s="66"/>
      <c r="J9702" s="65"/>
      <c r="K9702" s="65"/>
      <c r="L9702" s="66"/>
      <c r="M9702" s="65"/>
      <c r="N9702" s="65"/>
      <c r="O9702" s="65"/>
      <c r="P9702" s="66"/>
      <c r="Q9702" s="31">
        <f t="shared" si="302"/>
        <v>9999</v>
      </c>
      <c r="R9702" s="31" t="str">
        <f t="shared" si="303"/>
        <v/>
      </c>
      <c r="S9702" s="29">
        <f>IF($Q9702&lt;Parâmetros!$E$19,$G9702-1,$G9702)</f>
        <v>0</v>
      </c>
    </row>
    <row r="9703" spans="1:19" x14ac:dyDescent="0.25">
      <c r="A9703" s="116"/>
      <c r="B9703" s="65"/>
      <c r="C9703" s="65"/>
      <c r="D9703" s="66"/>
      <c r="E9703" s="67"/>
      <c r="F9703" s="65"/>
      <c r="G9703" s="66"/>
      <c r="J9703" s="65"/>
      <c r="K9703" s="65"/>
      <c r="L9703" s="66"/>
      <c r="M9703" s="65"/>
      <c r="N9703" s="65"/>
      <c r="O9703" s="65"/>
      <c r="P9703" s="66"/>
      <c r="Q9703" s="31">
        <f t="shared" si="302"/>
        <v>9999</v>
      </c>
      <c r="R9703" s="31" t="str">
        <f t="shared" si="303"/>
        <v/>
      </c>
      <c r="S9703" s="29">
        <f>IF($Q9703&lt;Parâmetros!$E$19,$G9703-1,$G9703)</f>
        <v>0</v>
      </c>
    </row>
    <row r="9704" spans="1:19" x14ac:dyDescent="0.25">
      <c r="A9704" s="116"/>
      <c r="B9704" s="65"/>
      <c r="C9704" s="65"/>
      <c r="D9704" s="66"/>
      <c r="E9704" s="67"/>
      <c r="F9704" s="65"/>
      <c r="G9704" s="66"/>
      <c r="J9704" s="65"/>
      <c r="K9704" s="65"/>
      <c r="L9704" s="66"/>
      <c r="M9704" s="65"/>
      <c r="N9704" s="65"/>
      <c r="O9704" s="65"/>
      <c r="P9704" s="66"/>
      <c r="Q9704" s="31">
        <f t="shared" si="302"/>
        <v>9999</v>
      </c>
      <c r="R9704" s="31" t="str">
        <f t="shared" si="303"/>
        <v/>
      </c>
      <c r="S9704" s="29">
        <f>IF($Q9704&lt;Parâmetros!$E$19,$G9704-1,$G9704)</f>
        <v>0</v>
      </c>
    </row>
    <row r="9705" spans="1:19" x14ac:dyDescent="0.25">
      <c r="A9705" s="116"/>
      <c r="B9705" s="65"/>
      <c r="C9705" s="65"/>
      <c r="D9705" s="66"/>
      <c r="E9705" s="67"/>
      <c r="F9705" s="65"/>
      <c r="G9705" s="66"/>
      <c r="J9705" s="65"/>
      <c r="K9705" s="65"/>
      <c r="L9705" s="66"/>
      <c r="M9705" s="65"/>
      <c r="O9705" s="65"/>
      <c r="P9705" s="66"/>
      <c r="Q9705" s="31">
        <f t="shared" si="302"/>
        <v>9999</v>
      </c>
      <c r="R9705" s="31" t="str">
        <f t="shared" si="303"/>
        <v/>
      </c>
      <c r="S9705" s="29">
        <f>IF($Q9705&lt;Parâmetros!$E$19,$G9705-1,$G9705)</f>
        <v>0</v>
      </c>
    </row>
    <row r="9706" spans="1:19" x14ac:dyDescent="0.25">
      <c r="A9706" s="116"/>
      <c r="B9706" s="65"/>
      <c r="C9706" s="65"/>
      <c r="D9706" s="66"/>
      <c r="E9706" s="67"/>
      <c r="F9706" s="65"/>
      <c r="G9706" s="66"/>
      <c r="J9706" s="65"/>
      <c r="K9706" s="65"/>
      <c r="L9706" s="66"/>
      <c r="M9706" s="65"/>
      <c r="O9706" s="65"/>
      <c r="P9706" s="66"/>
      <c r="Q9706" s="31">
        <f t="shared" si="302"/>
        <v>9999</v>
      </c>
      <c r="R9706" s="31" t="str">
        <f t="shared" si="303"/>
        <v/>
      </c>
      <c r="S9706" s="29">
        <f>IF($Q9706&lt;Parâmetros!$E$19,$G9706-1,$G9706)</f>
        <v>0</v>
      </c>
    </row>
    <row r="9707" spans="1:19" x14ac:dyDescent="0.25">
      <c r="A9707" s="116"/>
      <c r="B9707" s="65"/>
      <c r="C9707" s="65"/>
      <c r="D9707" s="66"/>
      <c r="E9707" s="67"/>
      <c r="F9707" s="65"/>
      <c r="G9707" s="66"/>
      <c r="J9707" s="65"/>
      <c r="K9707" s="65"/>
      <c r="L9707" s="66"/>
      <c r="M9707" s="65"/>
      <c r="O9707" s="65"/>
      <c r="P9707" s="66"/>
      <c r="Q9707" s="31">
        <f t="shared" si="302"/>
        <v>9999</v>
      </c>
      <c r="R9707" s="31" t="str">
        <f t="shared" si="303"/>
        <v/>
      </c>
      <c r="S9707" s="29">
        <f>IF($Q9707&lt;Parâmetros!$E$19,$G9707-1,$G9707)</f>
        <v>0</v>
      </c>
    </row>
    <row r="9708" spans="1:19" x14ac:dyDescent="0.25">
      <c r="A9708" s="116"/>
      <c r="B9708" s="65"/>
      <c r="C9708" s="65"/>
      <c r="D9708" s="66"/>
      <c r="E9708" s="67"/>
      <c r="F9708" s="65"/>
      <c r="G9708" s="66"/>
      <c r="J9708" s="65"/>
      <c r="K9708" s="65"/>
      <c r="L9708" s="66"/>
      <c r="M9708" s="65"/>
      <c r="O9708" s="65"/>
      <c r="P9708" s="66"/>
      <c r="Q9708" s="31">
        <f t="shared" si="302"/>
        <v>9999</v>
      </c>
      <c r="R9708" s="31" t="str">
        <f t="shared" si="303"/>
        <v/>
      </c>
      <c r="S9708" s="29">
        <f>IF($Q9708&lt;Parâmetros!$E$19,$G9708-1,$G9708)</f>
        <v>0</v>
      </c>
    </row>
    <row r="9709" spans="1:19" x14ac:dyDescent="0.25">
      <c r="A9709" s="116"/>
      <c r="B9709" s="65"/>
      <c r="C9709" s="65"/>
      <c r="D9709" s="66"/>
      <c r="E9709" s="67"/>
      <c r="F9709" s="65"/>
      <c r="G9709" s="66"/>
      <c r="J9709" s="65"/>
      <c r="K9709" s="65"/>
      <c r="L9709" s="66"/>
      <c r="M9709" s="65"/>
      <c r="O9709" s="65"/>
      <c r="P9709" s="66"/>
      <c r="Q9709" s="31">
        <f t="shared" si="302"/>
        <v>9999</v>
      </c>
      <c r="R9709" s="31" t="str">
        <f t="shared" si="303"/>
        <v/>
      </c>
      <c r="S9709" s="29">
        <f>IF($Q9709&lt;Parâmetros!$E$19,$G9709-1,$G9709)</f>
        <v>0</v>
      </c>
    </row>
    <row r="9710" spans="1:19" x14ac:dyDescent="0.25">
      <c r="A9710" s="116"/>
      <c r="B9710" s="65"/>
      <c r="C9710" s="65"/>
      <c r="D9710" s="66"/>
      <c r="E9710" s="67"/>
      <c r="F9710" s="65"/>
      <c r="G9710" s="66"/>
      <c r="J9710" s="65"/>
      <c r="K9710" s="65"/>
      <c r="L9710" s="66"/>
      <c r="M9710" s="65"/>
      <c r="O9710" s="65"/>
      <c r="P9710" s="66"/>
      <c r="Q9710" s="31">
        <f t="shared" si="302"/>
        <v>9999</v>
      </c>
      <c r="R9710" s="31" t="str">
        <f t="shared" si="303"/>
        <v/>
      </c>
      <c r="S9710" s="29">
        <f>IF($Q9710&lt;Parâmetros!$E$19,$G9710-1,$G9710)</f>
        <v>0</v>
      </c>
    </row>
    <row r="9711" spans="1:19" x14ac:dyDescent="0.25">
      <c r="A9711" s="116"/>
      <c r="B9711" s="65"/>
      <c r="C9711" s="65"/>
      <c r="D9711" s="66"/>
      <c r="E9711" s="67"/>
      <c r="F9711" s="65"/>
      <c r="G9711" s="66"/>
      <c r="J9711" s="65"/>
      <c r="K9711" s="65"/>
      <c r="L9711" s="66"/>
      <c r="M9711" s="65"/>
      <c r="O9711" s="65"/>
      <c r="P9711" s="66"/>
      <c r="Q9711" s="31">
        <f t="shared" si="302"/>
        <v>9999</v>
      </c>
      <c r="R9711" s="31" t="str">
        <f t="shared" si="303"/>
        <v/>
      </c>
      <c r="S9711" s="29">
        <f>IF($Q9711&lt;Parâmetros!$E$19,$G9711-1,$G9711)</f>
        <v>0</v>
      </c>
    </row>
    <row r="9712" spans="1:19" x14ac:dyDescent="0.25">
      <c r="A9712" s="116"/>
      <c r="B9712" s="65"/>
      <c r="C9712" s="65"/>
      <c r="D9712" s="66"/>
      <c r="E9712" s="67"/>
      <c r="F9712" s="65"/>
      <c r="G9712" s="66"/>
      <c r="J9712" s="65"/>
      <c r="K9712" s="65"/>
      <c r="L9712" s="66"/>
      <c r="M9712" s="65"/>
      <c r="O9712" s="65"/>
      <c r="P9712" s="66"/>
      <c r="Q9712" s="31">
        <f t="shared" si="302"/>
        <v>9999</v>
      </c>
      <c r="R9712" s="31" t="str">
        <f t="shared" si="303"/>
        <v/>
      </c>
      <c r="S9712" s="29">
        <f>IF($Q9712&lt;Parâmetros!$E$19,$G9712-1,$G9712)</f>
        <v>0</v>
      </c>
    </row>
    <row r="9713" spans="1:19" x14ac:dyDescent="0.25">
      <c r="A9713" s="116"/>
      <c r="B9713" s="65"/>
      <c r="C9713" s="65"/>
      <c r="D9713" s="66"/>
      <c r="E9713" s="67"/>
      <c r="F9713" s="65"/>
      <c r="G9713" s="66"/>
      <c r="J9713" s="65"/>
      <c r="K9713" s="65"/>
      <c r="L9713" s="66"/>
      <c r="M9713" s="65"/>
      <c r="N9713" s="65"/>
      <c r="O9713" s="65"/>
      <c r="P9713" s="66"/>
      <c r="Q9713" s="31">
        <f t="shared" si="302"/>
        <v>9999</v>
      </c>
      <c r="R9713" s="31" t="str">
        <f t="shared" si="303"/>
        <v/>
      </c>
      <c r="S9713" s="29">
        <f>IF($Q9713&lt;Parâmetros!$E$19,$G9713-1,$G9713)</f>
        <v>0</v>
      </c>
    </row>
    <row r="9714" spans="1:19" x14ac:dyDescent="0.25">
      <c r="A9714" s="116"/>
      <c r="B9714" s="65"/>
      <c r="C9714" s="65"/>
      <c r="D9714" s="66"/>
      <c r="E9714" s="67"/>
      <c r="F9714" s="65"/>
      <c r="G9714" s="66"/>
      <c r="J9714" s="65"/>
      <c r="K9714" s="65"/>
      <c r="L9714" s="66"/>
      <c r="M9714" s="65"/>
      <c r="N9714" s="65"/>
      <c r="O9714" s="65"/>
      <c r="P9714" s="66"/>
      <c r="Q9714" s="31">
        <f t="shared" si="302"/>
        <v>9999</v>
      </c>
      <c r="R9714" s="31" t="str">
        <f t="shared" si="303"/>
        <v/>
      </c>
      <c r="S9714" s="29">
        <f>IF($Q9714&lt;Parâmetros!$E$19,$G9714-1,$G9714)</f>
        <v>0</v>
      </c>
    </row>
    <row r="9715" spans="1:19" x14ac:dyDescent="0.25">
      <c r="A9715" s="116"/>
      <c r="B9715" s="65"/>
      <c r="C9715" s="65"/>
      <c r="D9715" s="66"/>
      <c r="E9715" s="67"/>
      <c r="F9715" s="65"/>
      <c r="G9715" s="66"/>
      <c r="J9715" s="65"/>
      <c r="K9715" s="65"/>
      <c r="L9715" s="66"/>
      <c r="M9715" s="65"/>
      <c r="N9715" s="65"/>
      <c r="O9715" s="65"/>
      <c r="P9715" s="66"/>
      <c r="Q9715" s="31">
        <f t="shared" si="302"/>
        <v>9999</v>
      </c>
      <c r="R9715" s="31" t="str">
        <f t="shared" si="303"/>
        <v/>
      </c>
      <c r="S9715" s="29">
        <f>IF($Q9715&lt;Parâmetros!$E$19,$G9715-1,$G9715)</f>
        <v>0</v>
      </c>
    </row>
    <row r="9716" spans="1:19" x14ac:dyDescent="0.25">
      <c r="A9716" s="116"/>
      <c r="B9716" s="65"/>
      <c r="C9716" s="65"/>
      <c r="D9716" s="66"/>
      <c r="E9716" s="67"/>
      <c r="F9716" s="65"/>
      <c r="G9716" s="66"/>
      <c r="J9716" s="65"/>
      <c r="K9716" s="65"/>
      <c r="L9716" s="66"/>
      <c r="M9716" s="65"/>
      <c r="N9716" s="65"/>
      <c r="O9716" s="65"/>
      <c r="P9716" s="66"/>
      <c r="Q9716" s="31">
        <f t="shared" si="302"/>
        <v>9999</v>
      </c>
      <c r="R9716" s="31" t="str">
        <f t="shared" si="303"/>
        <v/>
      </c>
      <c r="S9716" s="29">
        <f>IF($Q9716&lt;Parâmetros!$E$19,$G9716-1,$G9716)</f>
        <v>0</v>
      </c>
    </row>
    <row r="9717" spans="1:19" x14ac:dyDescent="0.25">
      <c r="A9717" s="116"/>
      <c r="B9717" s="65"/>
      <c r="C9717" s="65"/>
      <c r="D9717" s="66"/>
      <c r="E9717" s="67"/>
      <c r="F9717" s="65"/>
      <c r="G9717" s="66"/>
      <c r="J9717" s="65"/>
      <c r="K9717" s="65"/>
      <c r="L9717" s="66"/>
      <c r="M9717" s="65"/>
      <c r="N9717" s="65"/>
      <c r="O9717" s="65"/>
      <c r="P9717" s="66"/>
      <c r="Q9717" s="31">
        <f t="shared" si="302"/>
        <v>9999</v>
      </c>
      <c r="R9717" s="31" t="str">
        <f t="shared" si="303"/>
        <v/>
      </c>
      <c r="S9717" s="29">
        <f>IF($Q9717&lt;Parâmetros!$E$19,$G9717-1,$G9717)</f>
        <v>0</v>
      </c>
    </row>
    <row r="9718" spans="1:19" x14ac:dyDescent="0.25">
      <c r="A9718" s="116"/>
      <c r="B9718" s="65"/>
      <c r="C9718" s="65"/>
      <c r="D9718" s="66"/>
      <c r="E9718" s="67"/>
      <c r="F9718" s="65"/>
      <c r="G9718" s="66"/>
      <c r="J9718" s="65"/>
      <c r="K9718" s="65"/>
      <c r="L9718" s="66"/>
      <c r="M9718" s="65"/>
      <c r="N9718" s="65"/>
      <c r="O9718" s="65"/>
      <c r="P9718" s="66"/>
      <c r="Q9718" s="31">
        <f t="shared" si="302"/>
        <v>9999</v>
      </c>
      <c r="R9718" s="31" t="str">
        <f t="shared" si="303"/>
        <v/>
      </c>
      <c r="S9718" s="29">
        <f>IF($Q9718&lt;Parâmetros!$E$19,$G9718-1,$G9718)</f>
        <v>0</v>
      </c>
    </row>
    <row r="9719" spans="1:19" x14ac:dyDescent="0.25">
      <c r="A9719" s="116"/>
      <c r="B9719" s="65"/>
      <c r="C9719" s="65"/>
      <c r="D9719" s="66"/>
      <c r="E9719" s="67"/>
      <c r="F9719" s="65"/>
      <c r="G9719" s="66"/>
      <c r="J9719" s="65"/>
      <c r="K9719" s="65"/>
      <c r="L9719" s="66"/>
      <c r="M9719" s="65"/>
      <c r="O9719" s="65"/>
      <c r="P9719" s="66"/>
      <c r="Q9719" s="31">
        <f t="shared" si="302"/>
        <v>9999</v>
      </c>
      <c r="R9719" s="31" t="str">
        <f t="shared" si="303"/>
        <v/>
      </c>
      <c r="S9719" s="29">
        <f>IF($Q9719&lt;Parâmetros!$E$19,$G9719-1,$G9719)</f>
        <v>0</v>
      </c>
    </row>
    <row r="9720" spans="1:19" x14ac:dyDescent="0.25">
      <c r="A9720" s="116"/>
      <c r="B9720" s="65"/>
      <c r="C9720" s="65"/>
      <c r="D9720" s="66"/>
      <c r="E9720" s="67"/>
      <c r="F9720" s="65"/>
      <c r="G9720" s="66"/>
      <c r="J9720" s="65"/>
      <c r="K9720" s="65"/>
      <c r="L9720" s="66"/>
      <c r="M9720" s="65"/>
      <c r="O9720" s="65"/>
      <c r="P9720" s="66"/>
      <c r="Q9720" s="31">
        <f t="shared" si="302"/>
        <v>9999</v>
      </c>
      <c r="R9720" s="31" t="str">
        <f t="shared" si="303"/>
        <v/>
      </c>
      <c r="S9720" s="29">
        <f>IF($Q9720&lt;Parâmetros!$E$19,$G9720-1,$G9720)</f>
        <v>0</v>
      </c>
    </row>
    <row r="9721" spans="1:19" x14ac:dyDescent="0.25">
      <c r="A9721" s="116"/>
      <c r="B9721" s="65"/>
      <c r="C9721" s="65"/>
      <c r="D9721" s="66"/>
      <c r="E9721" s="67"/>
      <c r="F9721" s="65"/>
      <c r="G9721" s="66"/>
      <c r="J9721" s="65"/>
      <c r="K9721" s="65"/>
      <c r="L9721" s="66"/>
      <c r="M9721" s="65"/>
      <c r="N9721" s="65"/>
      <c r="O9721" s="65"/>
      <c r="P9721" s="66"/>
      <c r="Q9721" s="31">
        <f t="shared" si="302"/>
        <v>9999</v>
      </c>
      <c r="R9721" s="31" t="str">
        <f t="shared" si="303"/>
        <v/>
      </c>
      <c r="S9721" s="29">
        <f>IF($Q9721&lt;Parâmetros!$E$19,$G9721-1,$G9721)</f>
        <v>0</v>
      </c>
    </row>
    <row r="9722" spans="1:19" x14ac:dyDescent="0.25">
      <c r="A9722" s="116"/>
      <c r="B9722" s="65"/>
      <c r="C9722" s="65"/>
      <c r="D9722" s="66"/>
      <c r="E9722" s="67"/>
      <c r="F9722" s="65"/>
      <c r="G9722" s="66"/>
      <c r="J9722" s="65"/>
      <c r="K9722" s="65"/>
      <c r="L9722" s="66"/>
      <c r="M9722" s="65"/>
      <c r="N9722" s="65"/>
      <c r="O9722" s="65"/>
      <c r="P9722" s="66"/>
      <c r="Q9722" s="31">
        <f t="shared" si="302"/>
        <v>9999</v>
      </c>
      <c r="R9722" s="31" t="str">
        <f t="shared" si="303"/>
        <v/>
      </c>
      <c r="S9722" s="29">
        <f>IF($Q9722&lt;Parâmetros!$E$19,$G9722-1,$G9722)</f>
        <v>0</v>
      </c>
    </row>
    <row r="9723" spans="1:19" x14ac:dyDescent="0.25">
      <c r="A9723" s="116"/>
      <c r="B9723" s="65"/>
      <c r="C9723" s="65"/>
      <c r="D9723" s="66"/>
      <c r="E9723" s="67"/>
      <c r="F9723" s="65"/>
      <c r="G9723" s="66"/>
      <c r="J9723" s="65"/>
      <c r="K9723" s="65"/>
      <c r="L9723" s="66"/>
      <c r="M9723" s="65"/>
      <c r="N9723" s="65"/>
      <c r="O9723" s="65"/>
      <c r="P9723" s="66"/>
      <c r="Q9723" s="31">
        <f t="shared" si="302"/>
        <v>9999</v>
      </c>
      <c r="R9723" s="31" t="str">
        <f t="shared" si="303"/>
        <v/>
      </c>
      <c r="S9723" s="29">
        <f>IF($Q9723&lt;Parâmetros!$E$19,$G9723-1,$G9723)</f>
        <v>0</v>
      </c>
    </row>
    <row r="9724" spans="1:19" x14ac:dyDescent="0.25">
      <c r="A9724" s="116"/>
      <c r="B9724" s="65"/>
      <c r="C9724" s="65"/>
      <c r="D9724" s="66"/>
      <c r="E9724" s="67"/>
      <c r="F9724" s="65"/>
      <c r="G9724" s="66"/>
      <c r="J9724" s="65"/>
      <c r="K9724" s="65"/>
      <c r="L9724" s="66"/>
      <c r="M9724" s="65"/>
      <c r="N9724" s="65"/>
      <c r="O9724" s="65"/>
      <c r="P9724" s="66"/>
      <c r="Q9724" s="31">
        <f t="shared" ref="Q9724:Q9787" si="304">IFERROR(VALUE(LEFT($J9724,2))*60+VALUE(MID($J9724,4,2)),9999)</f>
        <v>9999</v>
      </c>
      <c r="R9724" s="31" t="str">
        <f t="shared" ref="R9724:R9787" si="305">IFERROR(VALUE(LEFT($K9724,2))*60+VALUE(MID($K9724,4,2)),"")</f>
        <v/>
      </c>
      <c r="S9724" s="29">
        <f>IF($Q9724&lt;Parâmetros!$E$19,$G9724-1,$G9724)</f>
        <v>0</v>
      </c>
    </row>
    <row r="9725" spans="1:19" x14ac:dyDescent="0.25">
      <c r="A9725" s="116"/>
      <c r="B9725" s="65"/>
      <c r="C9725" s="65"/>
      <c r="D9725" s="66"/>
      <c r="E9725" s="67"/>
      <c r="F9725" s="65"/>
      <c r="G9725" s="66"/>
      <c r="J9725" s="65"/>
      <c r="K9725" s="65"/>
      <c r="L9725" s="66"/>
      <c r="M9725" s="65"/>
      <c r="N9725" s="65"/>
      <c r="O9725" s="65"/>
      <c r="P9725" s="66"/>
      <c r="Q9725" s="31">
        <f t="shared" si="304"/>
        <v>9999</v>
      </c>
      <c r="R9725" s="31" t="str">
        <f t="shared" si="305"/>
        <v/>
      </c>
      <c r="S9725" s="29">
        <f>IF($Q9725&lt;Parâmetros!$E$19,$G9725-1,$G9725)</f>
        <v>0</v>
      </c>
    </row>
    <row r="9726" spans="1:19" x14ac:dyDescent="0.25">
      <c r="A9726" s="116"/>
      <c r="B9726" s="65"/>
      <c r="C9726" s="65"/>
      <c r="D9726" s="66"/>
      <c r="E9726" s="67"/>
      <c r="F9726" s="65"/>
      <c r="G9726" s="66"/>
      <c r="J9726" s="65"/>
      <c r="K9726" s="65"/>
      <c r="L9726" s="66"/>
      <c r="M9726" s="65"/>
      <c r="N9726" s="65"/>
      <c r="O9726" s="65"/>
      <c r="P9726" s="66"/>
      <c r="Q9726" s="31">
        <f t="shared" si="304"/>
        <v>9999</v>
      </c>
      <c r="R9726" s="31" t="str">
        <f t="shared" si="305"/>
        <v/>
      </c>
      <c r="S9726" s="29">
        <f>IF($Q9726&lt;Parâmetros!$E$19,$G9726-1,$G9726)</f>
        <v>0</v>
      </c>
    </row>
    <row r="9727" spans="1:19" x14ac:dyDescent="0.25">
      <c r="A9727" s="116"/>
      <c r="B9727" s="65"/>
      <c r="C9727" s="65"/>
      <c r="D9727" s="66"/>
      <c r="E9727" s="67"/>
      <c r="F9727" s="65"/>
      <c r="G9727" s="66"/>
      <c r="J9727" s="65"/>
      <c r="K9727" s="65"/>
      <c r="L9727" s="66"/>
      <c r="M9727" s="65"/>
      <c r="N9727" s="65"/>
      <c r="O9727" s="65"/>
      <c r="P9727" s="66"/>
      <c r="Q9727" s="31">
        <f t="shared" si="304"/>
        <v>9999</v>
      </c>
      <c r="R9727" s="31" t="str">
        <f t="shared" si="305"/>
        <v/>
      </c>
      <c r="S9727" s="29">
        <f>IF($Q9727&lt;Parâmetros!$E$19,$G9727-1,$G9727)</f>
        <v>0</v>
      </c>
    </row>
    <row r="9728" spans="1:19" x14ac:dyDescent="0.25">
      <c r="A9728" s="116"/>
      <c r="B9728" s="65"/>
      <c r="C9728" s="65"/>
      <c r="D9728" s="66"/>
      <c r="E9728" s="67"/>
      <c r="F9728" s="65"/>
      <c r="G9728" s="66"/>
      <c r="J9728" s="65"/>
      <c r="K9728" s="65"/>
      <c r="L9728" s="66"/>
      <c r="M9728" s="65"/>
      <c r="N9728" s="65"/>
      <c r="O9728" s="65"/>
      <c r="P9728" s="66"/>
      <c r="Q9728" s="31">
        <f t="shared" si="304"/>
        <v>9999</v>
      </c>
      <c r="R9728" s="31" t="str">
        <f t="shared" si="305"/>
        <v/>
      </c>
      <c r="S9728" s="29">
        <f>IF($Q9728&lt;Parâmetros!$E$19,$G9728-1,$G9728)</f>
        <v>0</v>
      </c>
    </row>
    <row r="9729" spans="1:19" x14ac:dyDescent="0.25">
      <c r="A9729" s="116"/>
      <c r="B9729" s="65"/>
      <c r="C9729" s="65"/>
      <c r="D9729" s="66"/>
      <c r="E9729" s="67"/>
      <c r="F9729" s="65"/>
      <c r="G9729" s="66"/>
      <c r="J9729" s="65"/>
      <c r="K9729" s="65"/>
      <c r="L9729" s="66"/>
      <c r="M9729" s="65"/>
      <c r="O9729" s="65"/>
      <c r="P9729" s="66"/>
      <c r="Q9729" s="31">
        <f t="shared" si="304"/>
        <v>9999</v>
      </c>
      <c r="R9729" s="31" t="str">
        <f t="shared" si="305"/>
        <v/>
      </c>
      <c r="S9729" s="29">
        <f>IF($Q9729&lt;Parâmetros!$E$19,$G9729-1,$G9729)</f>
        <v>0</v>
      </c>
    </row>
    <row r="9730" spans="1:19" x14ac:dyDescent="0.25">
      <c r="A9730" s="116"/>
      <c r="B9730" s="65"/>
      <c r="C9730" s="65"/>
      <c r="D9730" s="66"/>
      <c r="E9730" s="67"/>
      <c r="F9730" s="65"/>
      <c r="G9730" s="66"/>
      <c r="J9730" s="65"/>
      <c r="K9730" s="65"/>
      <c r="L9730" s="66"/>
      <c r="M9730" s="65"/>
      <c r="O9730" s="65"/>
      <c r="P9730" s="66"/>
      <c r="Q9730" s="31">
        <f t="shared" si="304"/>
        <v>9999</v>
      </c>
      <c r="R9730" s="31" t="str">
        <f t="shared" si="305"/>
        <v/>
      </c>
      <c r="S9730" s="29">
        <f>IF($Q9730&lt;Parâmetros!$E$19,$G9730-1,$G9730)</f>
        <v>0</v>
      </c>
    </row>
    <row r="9731" spans="1:19" x14ac:dyDescent="0.25">
      <c r="A9731" s="116"/>
      <c r="B9731" s="65"/>
      <c r="C9731" s="65"/>
      <c r="D9731" s="66"/>
      <c r="E9731" s="67"/>
      <c r="F9731" s="65"/>
      <c r="G9731" s="66"/>
      <c r="J9731" s="65"/>
      <c r="K9731" s="65"/>
      <c r="L9731" s="66"/>
      <c r="M9731" s="65"/>
      <c r="O9731" s="65"/>
      <c r="P9731" s="66"/>
      <c r="Q9731" s="31">
        <f t="shared" si="304"/>
        <v>9999</v>
      </c>
      <c r="R9731" s="31" t="str">
        <f t="shared" si="305"/>
        <v/>
      </c>
      <c r="S9731" s="29">
        <f>IF($Q9731&lt;Parâmetros!$E$19,$G9731-1,$G9731)</f>
        <v>0</v>
      </c>
    </row>
    <row r="9732" spans="1:19" x14ac:dyDescent="0.25">
      <c r="A9732" s="116"/>
      <c r="B9732" s="65"/>
      <c r="C9732" s="65"/>
      <c r="D9732" s="66"/>
      <c r="E9732" s="67"/>
      <c r="F9732" s="65"/>
      <c r="G9732" s="66"/>
      <c r="J9732" s="65"/>
      <c r="K9732" s="65"/>
      <c r="L9732" s="66"/>
      <c r="M9732" s="65"/>
      <c r="O9732" s="65"/>
      <c r="P9732" s="66"/>
      <c r="Q9732" s="31">
        <f t="shared" si="304"/>
        <v>9999</v>
      </c>
      <c r="R9732" s="31" t="str">
        <f t="shared" si="305"/>
        <v/>
      </c>
      <c r="S9732" s="29">
        <f>IF($Q9732&lt;Parâmetros!$E$19,$G9732-1,$G9732)</f>
        <v>0</v>
      </c>
    </row>
    <row r="9733" spans="1:19" x14ac:dyDescent="0.25">
      <c r="A9733" s="116"/>
      <c r="B9733" s="65"/>
      <c r="C9733" s="65"/>
      <c r="D9733" s="66"/>
      <c r="E9733" s="67"/>
      <c r="F9733" s="65"/>
      <c r="G9733" s="66"/>
      <c r="J9733" s="65"/>
      <c r="K9733" s="65"/>
      <c r="L9733" s="66"/>
      <c r="M9733" s="65"/>
      <c r="O9733" s="65"/>
      <c r="P9733" s="66"/>
      <c r="Q9733" s="31">
        <f t="shared" si="304"/>
        <v>9999</v>
      </c>
      <c r="R9733" s="31" t="str">
        <f t="shared" si="305"/>
        <v/>
      </c>
      <c r="S9733" s="29">
        <f>IF($Q9733&lt;Parâmetros!$E$19,$G9733-1,$G9733)</f>
        <v>0</v>
      </c>
    </row>
    <row r="9734" spans="1:19" x14ac:dyDescent="0.25">
      <c r="A9734" s="116"/>
      <c r="B9734" s="65"/>
      <c r="C9734" s="65"/>
      <c r="D9734" s="66"/>
      <c r="E9734" s="67"/>
      <c r="F9734" s="65"/>
      <c r="G9734" s="66"/>
      <c r="J9734" s="65"/>
      <c r="K9734" s="65"/>
      <c r="L9734" s="66"/>
      <c r="M9734" s="65"/>
      <c r="O9734" s="65"/>
      <c r="P9734" s="66"/>
      <c r="Q9734" s="31">
        <f t="shared" si="304"/>
        <v>9999</v>
      </c>
      <c r="R9734" s="31" t="str">
        <f t="shared" si="305"/>
        <v/>
      </c>
      <c r="S9734" s="29">
        <f>IF($Q9734&lt;Parâmetros!$E$19,$G9734-1,$G9734)</f>
        <v>0</v>
      </c>
    </row>
    <row r="9735" spans="1:19" x14ac:dyDescent="0.25">
      <c r="A9735" s="116"/>
      <c r="B9735" s="65"/>
      <c r="C9735" s="65"/>
      <c r="D9735" s="66"/>
      <c r="E9735" s="67"/>
      <c r="F9735" s="65"/>
      <c r="G9735" s="66"/>
      <c r="J9735" s="65"/>
      <c r="K9735" s="65"/>
      <c r="L9735" s="66"/>
      <c r="M9735" s="65"/>
      <c r="O9735" s="65"/>
      <c r="P9735" s="66"/>
      <c r="Q9735" s="31">
        <f t="shared" si="304"/>
        <v>9999</v>
      </c>
      <c r="R9735" s="31" t="str">
        <f t="shared" si="305"/>
        <v/>
      </c>
      <c r="S9735" s="29">
        <f>IF($Q9735&lt;Parâmetros!$E$19,$G9735-1,$G9735)</f>
        <v>0</v>
      </c>
    </row>
    <row r="9736" spans="1:19" x14ac:dyDescent="0.25">
      <c r="A9736" s="116"/>
      <c r="B9736" s="65"/>
      <c r="C9736" s="65"/>
      <c r="D9736" s="66"/>
      <c r="E9736" s="67"/>
      <c r="F9736" s="65"/>
      <c r="G9736" s="66"/>
      <c r="J9736" s="65"/>
      <c r="K9736" s="65"/>
      <c r="L9736" s="66"/>
      <c r="M9736" s="65"/>
      <c r="O9736" s="65"/>
      <c r="P9736" s="66"/>
      <c r="Q9736" s="31">
        <f t="shared" si="304"/>
        <v>9999</v>
      </c>
      <c r="R9736" s="31" t="str">
        <f t="shared" si="305"/>
        <v/>
      </c>
      <c r="S9736" s="29">
        <f>IF($Q9736&lt;Parâmetros!$E$19,$G9736-1,$G9736)</f>
        <v>0</v>
      </c>
    </row>
    <row r="9737" spans="1:19" x14ac:dyDescent="0.25">
      <c r="A9737" s="116"/>
      <c r="B9737" s="65"/>
      <c r="C9737" s="65"/>
      <c r="D9737" s="66"/>
      <c r="E9737" s="67"/>
      <c r="F9737" s="65"/>
      <c r="G9737" s="66"/>
      <c r="J9737" s="65"/>
      <c r="K9737" s="65"/>
      <c r="L9737" s="66"/>
      <c r="M9737" s="65"/>
      <c r="N9737" s="65"/>
      <c r="O9737" s="65"/>
      <c r="P9737" s="66"/>
      <c r="Q9737" s="31">
        <f t="shared" si="304"/>
        <v>9999</v>
      </c>
      <c r="R9737" s="31" t="str">
        <f t="shared" si="305"/>
        <v/>
      </c>
      <c r="S9737" s="29">
        <f>IF($Q9737&lt;Parâmetros!$E$19,$G9737-1,$G9737)</f>
        <v>0</v>
      </c>
    </row>
    <row r="9738" spans="1:19" x14ac:dyDescent="0.25">
      <c r="A9738" s="116"/>
      <c r="B9738" s="65"/>
      <c r="C9738" s="65"/>
      <c r="D9738" s="66"/>
      <c r="E9738" s="67"/>
      <c r="F9738" s="65"/>
      <c r="G9738" s="66"/>
      <c r="J9738" s="65"/>
      <c r="K9738" s="65"/>
      <c r="L9738" s="66"/>
      <c r="M9738" s="65"/>
      <c r="N9738" s="65"/>
      <c r="O9738" s="65"/>
      <c r="P9738" s="66"/>
      <c r="Q9738" s="31">
        <f t="shared" si="304"/>
        <v>9999</v>
      </c>
      <c r="R9738" s="31" t="str">
        <f t="shared" si="305"/>
        <v/>
      </c>
      <c r="S9738" s="29">
        <f>IF($Q9738&lt;Parâmetros!$E$19,$G9738-1,$G9738)</f>
        <v>0</v>
      </c>
    </row>
    <row r="9739" spans="1:19" x14ac:dyDescent="0.25">
      <c r="A9739" s="116"/>
      <c r="B9739" s="65"/>
      <c r="C9739" s="65"/>
      <c r="D9739" s="66"/>
      <c r="E9739" s="67"/>
      <c r="F9739" s="65"/>
      <c r="G9739" s="66"/>
      <c r="J9739" s="65"/>
      <c r="K9739" s="65"/>
      <c r="L9739" s="66"/>
      <c r="M9739" s="65"/>
      <c r="N9739" s="65"/>
      <c r="O9739" s="65"/>
      <c r="P9739" s="66"/>
      <c r="Q9739" s="31">
        <f t="shared" si="304"/>
        <v>9999</v>
      </c>
      <c r="R9739" s="31" t="str">
        <f t="shared" si="305"/>
        <v/>
      </c>
      <c r="S9739" s="29">
        <f>IF($Q9739&lt;Parâmetros!$E$19,$G9739-1,$G9739)</f>
        <v>0</v>
      </c>
    </row>
    <row r="9740" spans="1:19" x14ac:dyDescent="0.25">
      <c r="A9740" s="116"/>
      <c r="B9740" s="65"/>
      <c r="C9740" s="65"/>
      <c r="D9740" s="66"/>
      <c r="E9740" s="67"/>
      <c r="F9740" s="65"/>
      <c r="G9740" s="66"/>
      <c r="J9740" s="65"/>
      <c r="K9740" s="65"/>
      <c r="L9740" s="66"/>
      <c r="M9740" s="65"/>
      <c r="N9740" s="65"/>
      <c r="O9740" s="65"/>
      <c r="P9740" s="66"/>
      <c r="Q9740" s="31">
        <f t="shared" si="304"/>
        <v>9999</v>
      </c>
      <c r="R9740" s="31" t="str">
        <f t="shared" si="305"/>
        <v/>
      </c>
      <c r="S9740" s="29">
        <f>IF($Q9740&lt;Parâmetros!$E$19,$G9740-1,$G9740)</f>
        <v>0</v>
      </c>
    </row>
    <row r="9741" spans="1:19" x14ac:dyDescent="0.25">
      <c r="A9741" s="116"/>
      <c r="B9741" s="65"/>
      <c r="C9741" s="65"/>
      <c r="D9741" s="66"/>
      <c r="E9741" s="67"/>
      <c r="F9741" s="65"/>
      <c r="G9741" s="66"/>
      <c r="J9741" s="65"/>
      <c r="K9741" s="65"/>
      <c r="L9741" s="66"/>
      <c r="M9741" s="65"/>
      <c r="N9741" s="65"/>
      <c r="O9741" s="65"/>
      <c r="P9741" s="66"/>
      <c r="Q9741" s="31">
        <f t="shared" si="304"/>
        <v>9999</v>
      </c>
      <c r="R9741" s="31" t="str">
        <f t="shared" si="305"/>
        <v/>
      </c>
      <c r="S9741" s="29">
        <f>IF($Q9741&lt;Parâmetros!$E$19,$G9741-1,$G9741)</f>
        <v>0</v>
      </c>
    </row>
    <row r="9742" spans="1:19" x14ac:dyDescent="0.25">
      <c r="A9742" s="116"/>
      <c r="B9742" s="65"/>
      <c r="C9742" s="65"/>
      <c r="D9742" s="66"/>
      <c r="E9742" s="67"/>
      <c r="F9742" s="65"/>
      <c r="G9742" s="66"/>
      <c r="J9742" s="65"/>
      <c r="K9742" s="65"/>
      <c r="L9742" s="66"/>
      <c r="M9742" s="65"/>
      <c r="N9742" s="65"/>
      <c r="O9742" s="65"/>
      <c r="P9742" s="66"/>
      <c r="Q9742" s="31">
        <f t="shared" si="304"/>
        <v>9999</v>
      </c>
      <c r="R9742" s="31" t="str">
        <f t="shared" si="305"/>
        <v/>
      </c>
      <c r="S9742" s="29">
        <f>IF($Q9742&lt;Parâmetros!$E$19,$G9742-1,$G9742)</f>
        <v>0</v>
      </c>
    </row>
    <row r="9743" spans="1:19" x14ac:dyDescent="0.25">
      <c r="A9743" s="116"/>
      <c r="B9743" s="65"/>
      <c r="C9743" s="65"/>
      <c r="D9743" s="66"/>
      <c r="E9743" s="67"/>
      <c r="F9743" s="65"/>
      <c r="G9743" s="66"/>
      <c r="J9743" s="65"/>
      <c r="K9743" s="65"/>
      <c r="L9743" s="66"/>
      <c r="M9743" s="65"/>
      <c r="N9743" s="65"/>
      <c r="O9743" s="65"/>
      <c r="P9743" s="66"/>
      <c r="Q9743" s="31">
        <f t="shared" si="304"/>
        <v>9999</v>
      </c>
      <c r="R9743" s="31" t="str">
        <f t="shared" si="305"/>
        <v/>
      </c>
      <c r="S9743" s="29">
        <f>IF($Q9743&lt;Parâmetros!$E$19,$G9743-1,$G9743)</f>
        <v>0</v>
      </c>
    </row>
    <row r="9744" spans="1:19" x14ac:dyDescent="0.25">
      <c r="A9744" s="116"/>
      <c r="B9744" s="65"/>
      <c r="C9744" s="65"/>
      <c r="D9744" s="66"/>
      <c r="E9744" s="67"/>
      <c r="F9744" s="65"/>
      <c r="G9744" s="66"/>
      <c r="J9744" s="65"/>
      <c r="K9744" s="65"/>
      <c r="L9744" s="66"/>
      <c r="M9744" s="65"/>
      <c r="N9744" s="65"/>
      <c r="O9744" s="65"/>
      <c r="P9744" s="66"/>
      <c r="Q9744" s="31">
        <f t="shared" si="304"/>
        <v>9999</v>
      </c>
      <c r="R9744" s="31" t="str">
        <f t="shared" si="305"/>
        <v/>
      </c>
      <c r="S9744" s="29">
        <f>IF($Q9744&lt;Parâmetros!$E$19,$G9744-1,$G9744)</f>
        <v>0</v>
      </c>
    </row>
    <row r="9745" spans="1:19" x14ac:dyDescent="0.25">
      <c r="A9745" s="116"/>
      <c r="B9745" s="65"/>
      <c r="C9745" s="65"/>
      <c r="D9745" s="66"/>
      <c r="E9745" s="67"/>
      <c r="F9745" s="65"/>
      <c r="G9745" s="66"/>
      <c r="J9745" s="65"/>
      <c r="K9745" s="65"/>
      <c r="L9745" s="66"/>
      <c r="M9745" s="65"/>
      <c r="N9745" s="65"/>
      <c r="O9745" s="65"/>
      <c r="P9745" s="66"/>
      <c r="Q9745" s="31">
        <f t="shared" si="304"/>
        <v>9999</v>
      </c>
      <c r="R9745" s="31" t="str">
        <f t="shared" si="305"/>
        <v/>
      </c>
      <c r="S9745" s="29">
        <f>IF($Q9745&lt;Parâmetros!$E$19,$G9745-1,$G9745)</f>
        <v>0</v>
      </c>
    </row>
    <row r="9746" spans="1:19" x14ac:dyDescent="0.25">
      <c r="A9746" s="116"/>
      <c r="B9746" s="65"/>
      <c r="C9746" s="65"/>
      <c r="D9746" s="66"/>
      <c r="E9746" s="67"/>
      <c r="F9746" s="65"/>
      <c r="G9746" s="66"/>
      <c r="J9746" s="65"/>
      <c r="K9746" s="65"/>
      <c r="L9746" s="66"/>
      <c r="M9746" s="65"/>
      <c r="N9746" s="65"/>
      <c r="O9746" s="65"/>
      <c r="P9746" s="66"/>
      <c r="Q9746" s="31">
        <f t="shared" si="304"/>
        <v>9999</v>
      </c>
      <c r="R9746" s="31" t="str">
        <f t="shared" si="305"/>
        <v/>
      </c>
      <c r="S9746" s="29">
        <f>IF($Q9746&lt;Parâmetros!$E$19,$G9746-1,$G9746)</f>
        <v>0</v>
      </c>
    </row>
    <row r="9747" spans="1:19" x14ac:dyDescent="0.25">
      <c r="A9747" s="116"/>
      <c r="B9747" s="65"/>
      <c r="C9747" s="65"/>
      <c r="D9747" s="66"/>
      <c r="E9747" s="67"/>
      <c r="F9747" s="65"/>
      <c r="G9747" s="66"/>
      <c r="J9747" s="65"/>
      <c r="K9747" s="65"/>
      <c r="L9747" s="66"/>
      <c r="M9747" s="65"/>
      <c r="N9747" s="65"/>
      <c r="O9747" s="65"/>
      <c r="P9747" s="66"/>
      <c r="Q9747" s="31">
        <f t="shared" si="304"/>
        <v>9999</v>
      </c>
      <c r="R9747" s="31" t="str">
        <f t="shared" si="305"/>
        <v/>
      </c>
      <c r="S9747" s="29">
        <f>IF($Q9747&lt;Parâmetros!$E$19,$G9747-1,$G9747)</f>
        <v>0</v>
      </c>
    </row>
    <row r="9748" spans="1:19" x14ac:dyDescent="0.25">
      <c r="A9748" s="116"/>
      <c r="B9748" s="65"/>
      <c r="C9748" s="65"/>
      <c r="D9748" s="66"/>
      <c r="E9748" s="67"/>
      <c r="F9748" s="65"/>
      <c r="G9748" s="66"/>
      <c r="J9748" s="65"/>
      <c r="K9748" s="65"/>
      <c r="L9748" s="66"/>
      <c r="M9748" s="65"/>
      <c r="N9748" s="65"/>
      <c r="O9748" s="65"/>
      <c r="P9748" s="66"/>
      <c r="Q9748" s="31">
        <f t="shared" si="304"/>
        <v>9999</v>
      </c>
      <c r="R9748" s="31" t="str">
        <f t="shared" si="305"/>
        <v/>
      </c>
      <c r="S9748" s="29">
        <f>IF($Q9748&lt;Parâmetros!$E$19,$G9748-1,$G9748)</f>
        <v>0</v>
      </c>
    </row>
    <row r="9749" spans="1:19" x14ac:dyDescent="0.25">
      <c r="A9749" s="116"/>
      <c r="B9749" s="65"/>
      <c r="C9749" s="65"/>
      <c r="D9749" s="66"/>
      <c r="E9749" s="67"/>
      <c r="F9749" s="65"/>
      <c r="G9749" s="66"/>
      <c r="J9749" s="65"/>
      <c r="K9749" s="65"/>
      <c r="L9749" s="66"/>
      <c r="M9749" s="65"/>
      <c r="N9749" s="65"/>
      <c r="O9749" s="65"/>
      <c r="P9749" s="66"/>
      <c r="Q9749" s="31">
        <f t="shared" si="304"/>
        <v>9999</v>
      </c>
      <c r="R9749" s="31" t="str">
        <f t="shared" si="305"/>
        <v/>
      </c>
      <c r="S9749" s="29">
        <f>IF($Q9749&lt;Parâmetros!$E$19,$G9749-1,$G9749)</f>
        <v>0</v>
      </c>
    </row>
    <row r="9750" spans="1:19" x14ac:dyDescent="0.25">
      <c r="A9750" s="116"/>
      <c r="B9750" s="65"/>
      <c r="C9750" s="65"/>
      <c r="D9750" s="66"/>
      <c r="E9750" s="67"/>
      <c r="F9750" s="65"/>
      <c r="G9750" s="66"/>
      <c r="J9750" s="65"/>
      <c r="K9750" s="65"/>
      <c r="L9750" s="66"/>
      <c r="M9750" s="65"/>
      <c r="N9750" s="65"/>
      <c r="O9750" s="65"/>
      <c r="P9750" s="66"/>
      <c r="Q9750" s="31">
        <f t="shared" si="304"/>
        <v>9999</v>
      </c>
      <c r="R9750" s="31" t="str">
        <f t="shared" si="305"/>
        <v/>
      </c>
      <c r="S9750" s="29">
        <f>IF($Q9750&lt;Parâmetros!$E$19,$G9750-1,$G9750)</f>
        <v>0</v>
      </c>
    </row>
    <row r="9751" spans="1:19" x14ac:dyDescent="0.25">
      <c r="A9751" s="116"/>
      <c r="B9751" s="65"/>
      <c r="C9751" s="65"/>
      <c r="D9751" s="66"/>
      <c r="E9751" s="67"/>
      <c r="F9751" s="65"/>
      <c r="G9751" s="66"/>
      <c r="J9751" s="65"/>
      <c r="K9751" s="65"/>
      <c r="L9751" s="66"/>
      <c r="M9751" s="65"/>
      <c r="N9751" s="65"/>
      <c r="O9751" s="65"/>
      <c r="P9751" s="66"/>
      <c r="Q9751" s="31">
        <f t="shared" si="304"/>
        <v>9999</v>
      </c>
      <c r="R9751" s="31" t="str">
        <f t="shared" si="305"/>
        <v/>
      </c>
      <c r="S9751" s="29">
        <f>IF($Q9751&lt;Parâmetros!$E$19,$G9751-1,$G9751)</f>
        <v>0</v>
      </c>
    </row>
    <row r="9752" spans="1:19" x14ac:dyDescent="0.25">
      <c r="A9752" s="116"/>
      <c r="B9752" s="65"/>
      <c r="C9752" s="65"/>
      <c r="D9752" s="66"/>
      <c r="E9752" s="67"/>
      <c r="F9752" s="65"/>
      <c r="G9752" s="66"/>
      <c r="J9752" s="65"/>
      <c r="K9752" s="65"/>
      <c r="L9752" s="66"/>
      <c r="M9752" s="65"/>
      <c r="N9752" s="65"/>
      <c r="O9752" s="65"/>
      <c r="P9752" s="66"/>
      <c r="Q9752" s="31">
        <f t="shared" si="304"/>
        <v>9999</v>
      </c>
      <c r="R9752" s="31" t="str">
        <f t="shared" si="305"/>
        <v/>
      </c>
      <c r="S9752" s="29">
        <f>IF($Q9752&lt;Parâmetros!$E$19,$G9752-1,$G9752)</f>
        <v>0</v>
      </c>
    </row>
    <row r="9753" spans="1:19" x14ac:dyDescent="0.25">
      <c r="A9753" s="116"/>
      <c r="B9753" s="65"/>
      <c r="C9753" s="65"/>
      <c r="D9753" s="66"/>
      <c r="E9753" s="67"/>
      <c r="F9753" s="65"/>
      <c r="G9753" s="66"/>
      <c r="J9753" s="65"/>
      <c r="K9753" s="65"/>
      <c r="L9753" s="66"/>
      <c r="M9753" s="65"/>
      <c r="N9753" s="65"/>
      <c r="O9753" s="65"/>
      <c r="P9753" s="66"/>
      <c r="Q9753" s="31">
        <f t="shared" si="304"/>
        <v>9999</v>
      </c>
      <c r="R9753" s="31" t="str">
        <f t="shared" si="305"/>
        <v/>
      </c>
      <c r="S9753" s="29">
        <f>IF($Q9753&lt;Parâmetros!$E$19,$G9753-1,$G9753)</f>
        <v>0</v>
      </c>
    </row>
    <row r="9754" spans="1:19" x14ac:dyDescent="0.25">
      <c r="A9754" s="116"/>
      <c r="B9754" s="65"/>
      <c r="C9754" s="65"/>
      <c r="D9754" s="66"/>
      <c r="E9754" s="67"/>
      <c r="F9754" s="65"/>
      <c r="G9754" s="66"/>
      <c r="J9754" s="65"/>
      <c r="K9754" s="65"/>
      <c r="L9754" s="66"/>
      <c r="M9754" s="65"/>
      <c r="N9754" s="65"/>
      <c r="O9754" s="65"/>
      <c r="P9754" s="66"/>
      <c r="Q9754" s="31">
        <f t="shared" si="304"/>
        <v>9999</v>
      </c>
      <c r="R9754" s="31" t="str">
        <f t="shared" si="305"/>
        <v/>
      </c>
      <c r="S9754" s="29">
        <f>IF($Q9754&lt;Parâmetros!$E$19,$G9754-1,$G9754)</f>
        <v>0</v>
      </c>
    </row>
    <row r="9755" spans="1:19" x14ac:dyDescent="0.25">
      <c r="A9755" s="116"/>
      <c r="B9755" s="65"/>
      <c r="C9755" s="65"/>
      <c r="D9755" s="66"/>
      <c r="E9755" s="67"/>
      <c r="F9755" s="65"/>
      <c r="G9755" s="66"/>
      <c r="J9755" s="65"/>
      <c r="K9755" s="65"/>
      <c r="L9755" s="66"/>
      <c r="M9755" s="65"/>
      <c r="O9755" s="65"/>
      <c r="P9755" s="66"/>
      <c r="Q9755" s="31">
        <f t="shared" si="304"/>
        <v>9999</v>
      </c>
      <c r="R9755" s="31" t="str">
        <f t="shared" si="305"/>
        <v/>
      </c>
      <c r="S9755" s="29">
        <f>IF($Q9755&lt;Parâmetros!$E$19,$G9755-1,$G9755)</f>
        <v>0</v>
      </c>
    </row>
    <row r="9756" spans="1:19" x14ac:dyDescent="0.25">
      <c r="A9756" s="116"/>
      <c r="B9756" s="65"/>
      <c r="C9756" s="65"/>
      <c r="D9756" s="66"/>
      <c r="E9756" s="67"/>
      <c r="F9756" s="65"/>
      <c r="G9756" s="66"/>
      <c r="J9756" s="65"/>
      <c r="K9756" s="65"/>
      <c r="L9756" s="66"/>
      <c r="M9756" s="65"/>
      <c r="O9756" s="65"/>
      <c r="P9756" s="66"/>
      <c r="Q9756" s="31">
        <f t="shared" si="304"/>
        <v>9999</v>
      </c>
      <c r="R9756" s="31" t="str">
        <f t="shared" si="305"/>
        <v/>
      </c>
      <c r="S9756" s="29">
        <f>IF($Q9756&lt;Parâmetros!$E$19,$G9756-1,$G9756)</f>
        <v>0</v>
      </c>
    </row>
    <row r="9757" spans="1:19" x14ac:dyDescent="0.25">
      <c r="A9757" s="116"/>
      <c r="B9757" s="65"/>
      <c r="C9757" s="65"/>
      <c r="D9757" s="66"/>
      <c r="E9757" s="67"/>
      <c r="F9757" s="65"/>
      <c r="G9757" s="66"/>
      <c r="J9757" s="65"/>
      <c r="K9757" s="65"/>
      <c r="L9757" s="66"/>
      <c r="M9757" s="65"/>
      <c r="N9757" s="65"/>
      <c r="O9757" s="65"/>
      <c r="P9757" s="66"/>
      <c r="Q9757" s="31">
        <f t="shared" si="304"/>
        <v>9999</v>
      </c>
      <c r="R9757" s="31" t="str">
        <f t="shared" si="305"/>
        <v/>
      </c>
      <c r="S9757" s="29">
        <f>IF($Q9757&lt;Parâmetros!$E$19,$G9757-1,$G9757)</f>
        <v>0</v>
      </c>
    </row>
    <row r="9758" spans="1:19" x14ac:dyDescent="0.25">
      <c r="A9758" s="116"/>
      <c r="B9758" s="65"/>
      <c r="C9758" s="65"/>
      <c r="D9758" s="66"/>
      <c r="E9758" s="67"/>
      <c r="F9758" s="65"/>
      <c r="G9758" s="66"/>
      <c r="J9758" s="65"/>
      <c r="K9758" s="65"/>
      <c r="L9758" s="66"/>
      <c r="M9758" s="65"/>
      <c r="N9758" s="65"/>
      <c r="O9758" s="65"/>
      <c r="P9758" s="66"/>
      <c r="Q9758" s="31">
        <f t="shared" si="304"/>
        <v>9999</v>
      </c>
      <c r="R9758" s="31" t="str">
        <f t="shared" si="305"/>
        <v/>
      </c>
      <c r="S9758" s="29">
        <f>IF($Q9758&lt;Parâmetros!$E$19,$G9758-1,$G9758)</f>
        <v>0</v>
      </c>
    </row>
    <row r="9759" spans="1:19" x14ac:dyDescent="0.25">
      <c r="A9759" s="116"/>
      <c r="B9759" s="65"/>
      <c r="C9759" s="65"/>
      <c r="D9759" s="66"/>
      <c r="E9759" s="67"/>
      <c r="F9759" s="65"/>
      <c r="G9759" s="66"/>
      <c r="J9759" s="65"/>
      <c r="K9759" s="65"/>
      <c r="L9759" s="66"/>
      <c r="M9759" s="65"/>
      <c r="N9759" s="65"/>
      <c r="O9759" s="65"/>
      <c r="P9759" s="66"/>
      <c r="Q9759" s="31">
        <f t="shared" si="304"/>
        <v>9999</v>
      </c>
      <c r="R9759" s="31" t="str">
        <f t="shared" si="305"/>
        <v/>
      </c>
      <c r="S9759" s="29">
        <f>IF($Q9759&lt;Parâmetros!$E$19,$G9759-1,$G9759)</f>
        <v>0</v>
      </c>
    </row>
    <row r="9760" spans="1:19" x14ac:dyDescent="0.25">
      <c r="A9760" s="116"/>
      <c r="B9760" s="65"/>
      <c r="C9760" s="65"/>
      <c r="D9760" s="66"/>
      <c r="E9760" s="67"/>
      <c r="F9760" s="65"/>
      <c r="G9760" s="66"/>
      <c r="J9760" s="65"/>
      <c r="K9760" s="65"/>
      <c r="L9760" s="66"/>
      <c r="M9760" s="65"/>
      <c r="N9760" s="65"/>
      <c r="O9760" s="65"/>
      <c r="P9760" s="66"/>
      <c r="Q9760" s="31">
        <f t="shared" si="304"/>
        <v>9999</v>
      </c>
      <c r="R9760" s="31" t="str">
        <f t="shared" si="305"/>
        <v/>
      </c>
      <c r="S9760" s="29">
        <f>IF($Q9760&lt;Parâmetros!$E$19,$G9760-1,$G9760)</f>
        <v>0</v>
      </c>
    </row>
    <row r="9761" spans="1:19" x14ac:dyDescent="0.25">
      <c r="A9761" s="116"/>
      <c r="B9761" s="65"/>
      <c r="C9761" s="65"/>
      <c r="D9761" s="66"/>
      <c r="E9761" s="67"/>
      <c r="F9761" s="65"/>
      <c r="G9761" s="66"/>
      <c r="J9761" s="65"/>
      <c r="K9761" s="65"/>
      <c r="L9761" s="66"/>
      <c r="M9761" s="65"/>
      <c r="O9761" s="65"/>
      <c r="P9761" s="66"/>
      <c r="Q9761" s="31">
        <f t="shared" si="304"/>
        <v>9999</v>
      </c>
      <c r="R9761" s="31" t="str">
        <f t="shared" si="305"/>
        <v/>
      </c>
      <c r="S9761" s="29">
        <f>IF($Q9761&lt;Parâmetros!$E$19,$G9761-1,$G9761)</f>
        <v>0</v>
      </c>
    </row>
    <row r="9762" spans="1:19" x14ac:dyDescent="0.25">
      <c r="A9762" s="116"/>
      <c r="B9762" s="65"/>
      <c r="C9762" s="65"/>
      <c r="D9762" s="66"/>
      <c r="E9762" s="67"/>
      <c r="F9762" s="65"/>
      <c r="G9762" s="66"/>
      <c r="J9762" s="65"/>
      <c r="K9762" s="65"/>
      <c r="L9762" s="66"/>
      <c r="M9762" s="65"/>
      <c r="O9762" s="65"/>
      <c r="P9762" s="66"/>
      <c r="Q9762" s="31">
        <f t="shared" si="304"/>
        <v>9999</v>
      </c>
      <c r="R9762" s="31" t="str">
        <f t="shared" si="305"/>
        <v/>
      </c>
      <c r="S9762" s="29">
        <f>IF($Q9762&lt;Parâmetros!$E$19,$G9762-1,$G9762)</f>
        <v>0</v>
      </c>
    </row>
    <row r="9763" spans="1:19" x14ac:dyDescent="0.25">
      <c r="A9763" s="116"/>
      <c r="B9763" s="65"/>
      <c r="C9763" s="65"/>
      <c r="D9763" s="66"/>
      <c r="E9763" s="67"/>
      <c r="F9763" s="65"/>
      <c r="G9763" s="66"/>
      <c r="J9763" s="65"/>
      <c r="K9763" s="65"/>
      <c r="L9763" s="66"/>
      <c r="M9763" s="65"/>
      <c r="O9763" s="65"/>
      <c r="P9763" s="66"/>
      <c r="Q9763" s="31">
        <f t="shared" si="304"/>
        <v>9999</v>
      </c>
      <c r="R9763" s="31" t="str">
        <f t="shared" si="305"/>
        <v/>
      </c>
      <c r="S9763" s="29">
        <f>IF($Q9763&lt;Parâmetros!$E$19,$G9763-1,$G9763)</f>
        <v>0</v>
      </c>
    </row>
    <row r="9764" spans="1:19" x14ac:dyDescent="0.25">
      <c r="A9764" s="116"/>
      <c r="B9764" s="65"/>
      <c r="C9764" s="65"/>
      <c r="D9764" s="66"/>
      <c r="E9764" s="67"/>
      <c r="F9764" s="65"/>
      <c r="G9764" s="66"/>
      <c r="J9764" s="65"/>
      <c r="K9764" s="65"/>
      <c r="L9764" s="66"/>
      <c r="M9764" s="65"/>
      <c r="O9764" s="65"/>
      <c r="P9764" s="66"/>
      <c r="Q9764" s="31">
        <f t="shared" si="304"/>
        <v>9999</v>
      </c>
      <c r="R9764" s="31" t="str">
        <f t="shared" si="305"/>
        <v/>
      </c>
      <c r="S9764" s="29">
        <f>IF($Q9764&lt;Parâmetros!$E$19,$G9764-1,$G9764)</f>
        <v>0</v>
      </c>
    </row>
    <row r="9765" spans="1:19" x14ac:dyDescent="0.25">
      <c r="A9765" s="116"/>
      <c r="B9765" s="65"/>
      <c r="C9765" s="65"/>
      <c r="D9765" s="66"/>
      <c r="E9765" s="67"/>
      <c r="F9765" s="65"/>
      <c r="G9765" s="66"/>
      <c r="J9765" s="65"/>
      <c r="K9765" s="65"/>
      <c r="L9765" s="66"/>
      <c r="M9765" s="65"/>
      <c r="O9765" s="65"/>
      <c r="P9765" s="66"/>
      <c r="Q9765" s="31">
        <f t="shared" si="304"/>
        <v>9999</v>
      </c>
      <c r="R9765" s="31" t="str">
        <f t="shared" si="305"/>
        <v/>
      </c>
      <c r="S9765" s="29">
        <f>IF($Q9765&lt;Parâmetros!$E$19,$G9765-1,$G9765)</f>
        <v>0</v>
      </c>
    </row>
    <row r="9766" spans="1:19" x14ac:dyDescent="0.25">
      <c r="A9766" s="116"/>
      <c r="B9766" s="65"/>
      <c r="C9766" s="65"/>
      <c r="D9766" s="66"/>
      <c r="E9766" s="67"/>
      <c r="F9766" s="65"/>
      <c r="G9766" s="66"/>
      <c r="J9766" s="65"/>
      <c r="K9766" s="65"/>
      <c r="L9766" s="66"/>
      <c r="M9766" s="65"/>
      <c r="O9766" s="65"/>
      <c r="P9766" s="66"/>
      <c r="Q9766" s="31">
        <f t="shared" si="304"/>
        <v>9999</v>
      </c>
      <c r="R9766" s="31" t="str">
        <f t="shared" si="305"/>
        <v/>
      </c>
      <c r="S9766" s="29">
        <f>IF($Q9766&lt;Parâmetros!$E$19,$G9766-1,$G9766)</f>
        <v>0</v>
      </c>
    </row>
    <row r="9767" spans="1:19" x14ac:dyDescent="0.25">
      <c r="A9767" s="116"/>
      <c r="B9767" s="65"/>
      <c r="C9767" s="65"/>
      <c r="D9767" s="66"/>
      <c r="E9767" s="67"/>
      <c r="F9767" s="65"/>
      <c r="G9767" s="66"/>
      <c r="J9767" s="65"/>
      <c r="K9767" s="65"/>
      <c r="L9767" s="66"/>
      <c r="M9767" s="65"/>
      <c r="N9767" s="65"/>
      <c r="O9767" s="65"/>
      <c r="P9767" s="66"/>
      <c r="Q9767" s="31">
        <f t="shared" si="304"/>
        <v>9999</v>
      </c>
      <c r="R9767" s="31" t="str">
        <f t="shared" si="305"/>
        <v/>
      </c>
      <c r="S9767" s="29">
        <f>IF($Q9767&lt;Parâmetros!$E$19,$G9767-1,$G9767)</f>
        <v>0</v>
      </c>
    </row>
    <row r="9768" spans="1:19" x14ac:dyDescent="0.25">
      <c r="A9768" s="116"/>
      <c r="B9768" s="65"/>
      <c r="C9768" s="65"/>
      <c r="D9768" s="66"/>
      <c r="E9768" s="67"/>
      <c r="F9768" s="65"/>
      <c r="G9768" s="66"/>
      <c r="J9768" s="65"/>
      <c r="K9768" s="65"/>
      <c r="L9768" s="66"/>
      <c r="M9768" s="65"/>
      <c r="O9768" s="65"/>
      <c r="P9768" s="66"/>
      <c r="Q9768" s="31">
        <f t="shared" si="304"/>
        <v>9999</v>
      </c>
      <c r="R9768" s="31" t="str">
        <f t="shared" si="305"/>
        <v/>
      </c>
      <c r="S9768" s="29">
        <f>IF($Q9768&lt;Parâmetros!$E$19,$G9768-1,$G9768)</f>
        <v>0</v>
      </c>
    </row>
    <row r="9769" spans="1:19" x14ac:dyDescent="0.25">
      <c r="A9769" s="116"/>
      <c r="B9769" s="65"/>
      <c r="C9769" s="65"/>
      <c r="D9769" s="66"/>
      <c r="E9769" s="67"/>
      <c r="F9769" s="65"/>
      <c r="G9769" s="66"/>
      <c r="J9769" s="65"/>
      <c r="K9769" s="65"/>
      <c r="L9769" s="66"/>
      <c r="M9769" s="65"/>
      <c r="O9769" s="65"/>
      <c r="P9769" s="66"/>
      <c r="Q9769" s="31">
        <f t="shared" si="304"/>
        <v>9999</v>
      </c>
      <c r="R9769" s="31" t="str">
        <f t="shared" si="305"/>
        <v/>
      </c>
      <c r="S9769" s="29">
        <f>IF($Q9769&lt;Parâmetros!$E$19,$G9769-1,$G9769)</f>
        <v>0</v>
      </c>
    </row>
    <row r="9770" spans="1:19" x14ac:dyDescent="0.25">
      <c r="A9770" s="116"/>
      <c r="B9770" s="65"/>
      <c r="C9770" s="65"/>
      <c r="D9770" s="66"/>
      <c r="E9770" s="67"/>
      <c r="F9770" s="65"/>
      <c r="G9770" s="66"/>
      <c r="J9770" s="65"/>
      <c r="K9770" s="65"/>
      <c r="L9770" s="66"/>
      <c r="M9770" s="65"/>
      <c r="N9770" s="65"/>
      <c r="O9770" s="65"/>
      <c r="P9770" s="66"/>
      <c r="Q9770" s="31">
        <f t="shared" si="304"/>
        <v>9999</v>
      </c>
      <c r="R9770" s="31" t="str">
        <f t="shared" si="305"/>
        <v/>
      </c>
      <c r="S9770" s="29">
        <f>IF($Q9770&lt;Parâmetros!$E$19,$G9770-1,$G9770)</f>
        <v>0</v>
      </c>
    </row>
    <row r="9771" spans="1:19" x14ac:dyDescent="0.25">
      <c r="A9771" s="116"/>
      <c r="B9771" s="65"/>
      <c r="C9771" s="65"/>
      <c r="D9771" s="66"/>
      <c r="E9771" s="67"/>
      <c r="F9771" s="65"/>
      <c r="G9771" s="66"/>
      <c r="J9771" s="65"/>
      <c r="K9771" s="65"/>
      <c r="L9771" s="66"/>
      <c r="M9771" s="65"/>
      <c r="N9771" s="65"/>
      <c r="O9771" s="65"/>
      <c r="P9771" s="66"/>
      <c r="Q9771" s="31">
        <f t="shared" si="304"/>
        <v>9999</v>
      </c>
      <c r="R9771" s="31" t="str">
        <f t="shared" si="305"/>
        <v/>
      </c>
      <c r="S9771" s="29">
        <f>IF($Q9771&lt;Parâmetros!$E$19,$G9771-1,$G9771)</f>
        <v>0</v>
      </c>
    </row>
    <row r="9772" spans="1:19" x14ac:dyDescent="0.25">
      <c r="A9772" s="116"/>
      <c r="B9772" s="65"/>
      <c r="C9772" s="65"/>
      <c r="D9772" s="66"/>
      <c r="E9772" s="67"/>
      <c r="F9772" s="65"/>
      <c r="G9772" s="66"/>
      <c r="J9772" s="65"/>
      <c r="K9772" s="65"/>
      <c r="L9772" s="66"/>
      <c r="M9772" s="65"/>
      <c r="N9772" s="65"/>
      <c r="O9772" s="65"/>
      <c r="P9772" s="66"/>
      <c r="Q9772" s="31">
        <f t="shared" si="304"/>
        <v>9999</v>
      </c>
      <c r="R9772" s="31" t="str">
        <f t="shared" si="305"/>
        <v/>
      </c>
      <c r="S9772" s="29">
        <f>IF($Q9772&lt;Parâmetros!$E$19,$G9772-1,$G9772)</f>
        <v>0</v>
      </c>
    </row>
    <row r="9773" spans="1:19" x14ac:dyDescent="0.25">
      <c r="A9773" s="116"/>
      <c r="B9773" s="65"/>
      <c r="C9773" s="65"/>
      <c r="D9773" s="66"/>
      <c r="E9773" s="67"/>
      <c r="F9773" s="65"/>
      <c r="G9773" s="66"/>
      <c r="J9773" s="65"/>
      <c r="K9773" s="65"/>
      <c r="L9773" s="66"/>
      <c r="M9773" s="65"/>
      <c r="N9773" s="65"/>
      <c r="O9773" s="65"/>
      <c r="P9773" s="66"/>
      <c r="Q9773" s="31">
        <f t="shared" si="304"/>
        <v>9999</v>
      </c>
      <c r="R9773" s="31" t="str">
        <f t="shared" si="305"/>
        <v/>
      </c>
      <c r="S9773" s="29">
        <f>IF($Q9773&lt;Parâmetros!$E$19,$G9773-1,$G9773)</f>
        <v>0</v>
      </c>
    </row>
    <row r="9774" spans="1:19" x14ac:dyDescent="0.25">
      <c r="A9774" s="116"/>
      <c r="B9774" s="65"/>
      <c r="C9774" s="65"/>
      <c r="D9774" s="66"/>
      <c r="E9774" s="67"/>
      <c r="F9774" s="65"/>
      <c r="G9774" s="66"/>
      <c r="J9774" s="65"/>
      <c r="K9774" s="65"/>
      <c r="L9774" s="66"/>
      <c r="M9774" s="65"/>
      <c r="O9774" s="65"/>
      <c r="P9774" s="66"/>
      <c r="Q9774" s="31">
        <f t="shared" si="304"/>
        <v>9999</v>
      </c>
      <c r="R9774" s="31" t="str">
        <f t="shared" si="305"/>
        <v/>
      </c>
      <c r="S9774" s="29">
        <f>IF($Q9774&lt;Parâmetros!$E$19,$G9774-1,$G9774)</f>
        <v>0</v>
      </c>
    </row>
    <row r="9775" spans="1:19" x14ac:dyDescent="0.25">
      <c r="A9775" s="116"/>
      <c r="B9775" s="65"/>
      <c r="C9775" s="65"/>
      <c r="D9775" s="66"/>
      <c r="E9775" s="67"/>
      <c r="F9775" s="65"/>
      <c r="G9775" s="66"/>
      <c r="J9775" s="65"/>
      <c r="K9775" s="65"/>
      <c r="L9775" s="66"/>
      <c r="M9775" s="65"/>
      <c r="N9775" s="65"/>
      <c r="O9775" s="65"/>
      <c r="P9775" s="66"/>
      <c r="Q9775" s="31">
        <f t="shared" si="304"/>
        <v>9999</v>
      </c>
      <c r="R9775" s="31" t="str">
        <f t="shared" si="305"/>
        <v/>
      </c>
      <c r="S9775" s="29">
        <f>IF($Q9775&lt;Parâmetros!$E$19,$G9775-1,$G9775)</f>
        <v>0</v>
      </c>
    </row>
    <row r="9776" spans="1:19" x14ac:dyDescent="0.25">
      <c r="A9776" s="116"/>
      <c r="B9776" s="65"/>
      <c r="C9776" s="65"/>
      <c r="D9776" s="66"/>
      <c r="E9776" s="67"/>
      <c r="F9776" s="65"/>
      <c r="G9776" s="66"/>
      <c r="J9776" s="65"/>
      <c r="K9776" s="65"/>
      <c r="L9776" s="66"/>
      <c r="M9776" s="65"/>
      <c r="O9776" s="65"/>
      <c r="P9776" s="66"/>
      <c r="Q9776" s="31">
        <f t="shared" si="304"/>
        <v>9999</v>
      </c>
      <c r="R9776" s="31" t="str">
        <f t="shared" si="305"/>
        <v/>
      </c>
      <c r="S9776" s="29">
        <f>IF($Q9776&lt;Parâmetros!$E$19,$G9776-1,$G9776)</f>
        <v>0</v>
      </c>
    </row>
    <row r="9777" spans="1:19" x14ac:dyDescent="0.25">
      <c r="A9777" s="116"/>
      <c r="B9777" s="65"/>
      <c r="C9777" s="65"/>
      <c r="D9777" s="66"/>
      <c r="E9777" s="67"/>
      <c r="F9777" s="65"/>
      <c r="G9777" s="66"/>
      <c r="J9777" s="65"/>
      <c r="K9777" s="65"/>
      <c r="L9777" s="66"/>
      <c r="M9777" s="65"/>
      <c r="O9777" s="65"/>
      <c r="P9777" s="66"/>
      <c r="Q9777" s="31">
        <f t="shared" si="304"/>
        <v>9999</v>
      </c>
      <c r="R9777" s="31" t="str">
        <f t="shared" si="305"/>
        <v/>
      </c>
      <c r="S9777" s="29">
        <f>IF($Q9777&lt;Parâmetros!$E$19,$G9777-1,$G9777)</f>
        <v>0</v>
      </c>
    </row>
    <row r="9778" spans="1:19" x14ac:dyDescent="0.25">
      <c r="A9778" s="116"/>
      <c r="B9778" s="65"/>
      <c r="C9778" s="65"/>
      <c r="D9778" s="66"/>
      <c r="E9778" s="67"/>
      <c r="F9778" s="65"/>
      <c r="G9778" s="66"/>
      <c r="J9778" s="65"/>
      <c r="K9778" s="65"/>
      <c r="L9778" s="66"/>
      <c r="M9778" s="65"/>
      <c r="O9778" s="65"/>
      <c r="P9778" s="66"/>
      <c r="Q9778" s="31">
        <f t="shared" si="304"/>
        <v>9999</v>
      </c>
      <c r="R9778" s="31" t="str">
        <f t="shared" si="305"/>
        <v/>
      </c>
      <c r="S9778" s="29">
        <f>IF($Q9778&lt;Parâmetros!$E$19,$G9778-1,$G9778)</f>
        <v>0</v>
      </c>
    </row>
    <row r="9779" spans="1:19" x14ac:dyDescent="0.25">
      <c r="A9779" s="116"/>
      <c r="B9779" s="65"/>
      <c r="C9779" s="65"/>
      <c r="D9779" s="66"/>
      <c r="E9779" s="67"/>
      <c r="F9779" s="65"/>
      <c r="G9779" s="66"/>
      <c r="J9779" s="65"/>
      <c r="K9779" s="65"/>
      <c r="L9779" s="66"/>
      <c r="M9779" s="65"/>
      <c r="O9779" s="65"/>
      <c r="P9779" s="66"/>
      <c r="Q9779" s="31">
        <f t="shared" si="304"/>
        <v>9999</v>
      </c>
      <c r="R9779" s="31" t="str">
        <f t="shared" si="305"/>
        <v/>
      </c>
      <c r="S9779" s="29">
        <f>IF($Q9779&lt;Parâmetros!$E$19,$G9779-1,$G9779)</f>
        <v>0</v>
      </c>
    </row>
    <row r="9780" spans="1:19" x14ac:dyDescent="0.25">
      <c r="A9780" s="116"/>
      <c r="B9780" s="65"/>
      <c r="C9780" s="65"/>
      <c r="D9780" s="66"/>
      <c r="E9780" s="67"/>
      <c r="F9780" s="65"/>
      <c r="G9780" s="66"/>
      <c r="J9780" s="65"/>
      <c r="K9780" s="65"/>
      <c r="L9780" s="66"/>
      <c r="M9780" s="65"/>
      <c r="O9780" s="65"/>
      <c r="P9780" s="66"/>
      <c r="Q9780" s="31">
        <f t="shared" si="304"/>
        <v>9999</v>
      </c>
      <c r="R9780" s="31" t="str">
        <f t="shared" si="305"/>
        <v/>
      </c>
      <c r="S9780" s="29">
        <f>IF($Q9780&lt;Parâmetros!$E$19,$G9780-1,$G9780)</f>
        <v>0</v>
      </c>
    </row>
    <row r="9781" spans="1:19" x14ac:dyDescent="0.25">
      <c r="A9781" s="116"/>
      <c r="B9781" s="65"/>
      <c r="C9781" s="65"/>
      <c r="D9781" s="66"/>
      <c r="E9781" s="67"/>
      <c r="F9781" s="65"/>
      <c r="G9781" s="66"/>
      <c r="J9781" s="65"/>
      <c r="K9781" s="65"/>
      <c r="L9781" s="66"/>
      <c r="M9781" s="65"/>
      <c r="O9781" s="65"/>
      <c r="P9781" s="66"/>
      <c r="Q9781" s="31">
        <f t="shared" si="304"/>
        <v>9999</v>
      </c>
      <c r="R9781" s="31" t="str">
        <f t="shared" si="305"/>
        <v/>
      </c>
      <c r="S9781" s="29">
        <f>IF($Q9781&lt;Parâmetros!$E$19,$G9781-1,$G9781)</f>
        <v>0</v>
      </c>
    </row>
    <row r="9782" spans="1:19" x14ac:dyDescent="0.25">
      <c r="A9782" s="116"/>
      <c r="B9782" s="65"/>
      <c r="C9782" s="65"/>
      <c r="D9782" s="66"/>
      <c r="E9782" s="67"/>
      <c r="F9782" s="65"/>
      <c r="G9782" s="66"/>
      <c r="J9782" s="65"/>
      <c r="K9782" s="65"/>
      <c r="L9782" s="66"/>
      <c r="M9782" s="65"/>
      <c r="N9782" s="65"/>
      <c r="O9782" s="65"/>
      <c r="P9782" s="66"/>
      <c r="Q9782" s="31">
        <f t="shared" si="304"/>
        <v>9999</v>
      </c>
      <c r="R9782" s="31" t="str">
        <f t="shared" si="305"/>
        <v/>
      </c>
      <c r="S9782" s="29">
        <f>IF($Q9782&lt;Parâmetros!$E$19,$G9782-1,$G9782)</f>
        <v>0</v>
      </c>
    </row>
    <row r="9783" spans="1:19" x14ac:dyDescent="0.25">
      <c r="A9783" s="116"/>
      <c r="B9783" s="65"/>
      <c r="C9783" s="65"/>
      <c r="D9783" s="66"/>
      <c r="E9783" s="67"/>
      <c r="F9783" s="65"/>
      <c r="G9783" s="66"/>
      <c r="J9783" s="65"/>
      <c r="K9783" s="65"/>
      <c r="L9783" s="66"/>
      <c r="M9783" s="65"/>
      <c r="N9783" s="65"/>
      <c r="O9783" s="65"/>
      <c r="P9783" s="66"/>
      <c r="Q9783" s="31">
        <f t="shared" si="304"/>
        <v>9999</v>
      </c>
      <c r="R9783" s="31" t="str">
        <f t="shared" si="305"/>
        <v/>
      </c>
      <c r="S9783" s="29">
        <f>IF($Q9783&lt;Parâmetros!$E$19,$G9783-1,$G9783)</f>
        <v>0</v>
      </c>
    </row>
    <row r="9784" spans="1:19" x14ac:dyDescent="0.25">
      <c r="A9784" s="116"/>
      <c r="B9784" s="65"/>
      <c r="C9784" s="65"/>
      <c r="D9784" s="66"/>
      <c r="E9784" s="67"/>
      <c r="F9784" s="65"/>
      <c r="G9784" s="66"/>
      <c r="J9784" s="65"/>
      <c r="K9784" s="65"/>
      <c r="L9784" s="66"/>
      <c r="M9784" s="65"/>
      <c r="N9784" s="65"/>
      <c r="O9784" s="65"/>
      <c r="P9784" s="66"/>
      <c r="Q9784" s="31">
        <f t="shared" si="304"/>
        <v>9999</v>
      </c>
      <c r="R9784" s="31" t="str">
        <f t="shared" si="305"/>
        <v/>
      </c>
      <c r="S9784" s="29">
        <f>IF($Q9784&lt;Parâmetros!$E$19,$G9784-1,$G9784)</f>
        <v>0</v>
      </c>
    </row>
    <row r="9785" spans="1:19" x14ac:dyDescent="0.25">
      <c r="A9785" s="116"/>
      <c r="B9785" s="65"/>
      <c r="C9785" s="65"/>
      <c r="D9785" s="66"/>
      <c r="E9785" s="67"/>
      <c r="F9785" s="65"/>
      <c r="G9785" s="66"/>
      <c r="J9785" s="65"/>
      <c r="K9785" s="65"/>
      <c r="L9785" s="66"/>
      <c r="M9785" s="65"/>
      <c r="N9785" s="65"/>
      <c r="O9785" s="65"/>
      <c r="P9785" s="66"/>
      <c r="Q9785" s="31">
        <f t="shared" si="304"/>
        <v>9999</v>
      </c>
      <c r="R9785" s="31" t="str">
        <f t="shared" si="305"/>
        <v/>
      </c>
      <c r="S9785" s="29">
        <f>IF($Q9785&lt;Parâmetros!$E$19,$G9785-1,$G9785)</f>
        <v>0</v>
      </c>
    </row>
    <row r="9786" spans="1:19" x14ac:dyDescent="0.25">
      <c r="A9786" s="116"/>
      <c r="B9786" s="65"/>
      <c r="C9786" s="65"/>
      <c r="D9786" s="66"/>
      <c r="E9786" s="67"/>
      <c r="F9786" s="65"/>
      <c r="G9786" s="66"/>
      <c r="J9786" s="65"/>
      <c r="K9786" s="65"/>
      <c r="L9786" s="66"/>
      <c r="M9786" s="65"/>
      <c r="N9786" s="65"/>
      <c r="O9786" s="65"/>
      <c r="P9786" s="66"/>
      <c r="Q9786" s="31">
        <f t="shared" si="304"/>
        <v>9999</v>
      </c>
      <c r="R9786" s="31" t="str">
        <f t="shared" si="305"/>
        <v/>
      </c>
      <c r="S9786" s="29">
        <f>IF($Q9786&lt;Parâmetros!$E$19,$G9786-1,$G9786)</f>
        <v>0</v>
      </c>
    </row>
    <row r="9787" spans="1:19" x14ac:dyDescent="0.25">
      <c r="A9787" s="116"/>
      <c r="B9787" s="65"/>
      <c r="C9787" s="65"/>
      <c r="D9787" s="66"/>
      <c r="E9787" s="67"/>
      <c r="F9787" s="65"/>
      <c r="G9787" s="66"/>
      <c r="J9787" s="65"/>
      <c r="K9787" s="65"/>
      <c r="L9787" s="66"/>
      <c r="M9787" s="65"/>
      <c r="N9787" s="65"/>
      <c r="O9787" s="65"/>
      <c r="P9787" s="66"/>
      <c r="Q9787" s="31">
        <f t="shared" si="304"/>
        <v>9999</v>
      </c>
      <c r="R9787" s="31" t="str">
        <f t="shared" si="305"/>
        <v/>
      </c>
      <c r="S9787" s="29">
        <f>IF($Q9787&lt;Parâmetros!$E$19,$G9787-1,$G9787)</f>
        <v>0</v>
      </c>
    </row>
    <row r="9788" spans="1:19" x14ac:dyDescent="0.25">
      <c r="A9788" s="116"/>
      <c r="B9788" s="65"/>
      <c r="C9788" s="65"/>
      <c r="D9788" s="66"/>
      <c r="E9788" s="67"/>
      <c r="F9788" s="65"/>
      <c r="G9788" s="66"/>
      <c r="J9788" s="65"/>
      <c r="K9788" s="65"/>
      <c r="L9788" s="66"/>
      <c r="M9788" s="65"/>
      <c r="N9788" s="65"/>
      <c r="O9788" s="65"/>
      <c r="P9788" s="66"/>
      <c r="Q9788" s="31">
        <f t="shared" ref="Q9788:Q9851" si="306">IFERROR(VALUE(LEFT($J9788,2))*60+VALUE(MID($J9788,4,2)),9999)</f>
        <v>9999</v>
      </c>
      <c r="R9788" s="31" t="str">
        <f t="shared" ref="R9788:R9851" si="307">IFERROR(VALUE(LEFT($K9788,2))*60+VALUE(MID($K9788,4,2)),"")</f>
        <v/>
      </c>
      <c r="S9788" s="29">
        <f>IF($Q9788&lt;Parâmetros!$E$19,$G9788-1,$G9788)</f>
        <v>0</v>
      </c>
    </row>
    <row r="9789" spans="1:19" x14ac:dyDescent="0.25">
      <c r="A9789" s="116"/>
      <c r="B9789" s="65"/>
      <c r="C9789" s="65"/>
      <c r="D9789" s="66"/>
      <c r="E9789" s="67"/>
      <c r="F9789" s="65"/>
      <c r="G9789" s="66"/>
      <c r="J9789" s="65"/>
      <c r="K9789" s="65"/>
      <c r="L9789" s="66"/>
      <c r="M9789" s="65"/>
      <c r="N9789" s="65"/>
      <c r="O9789" s="65"/>
      <c r="P9789" s="66"/>
      <c r="Q9789" s="31">
        <f t="shared" si="306"/>
        <v>9999</v>
      </c>
      <c r="R9789" s="31" t="str">
        <f t="shared" si="307"/>
        <v/>
      </c>
      <c r="S9789" s="29">
        <f>IF($Q9789&lt;Parâmetros!$E$19,$G9789-1,$G9789)</f>
        <v>0</v>
      </c>
    </row>
    <row r="9790" spans="1:19" x14ac:dyDescent="0.25">
      <c r="A9790" s="116"/>
      <c r="B9790" s="65"/>
      <c r="C9790" s="65"/>
      <c r="D9790" s="66"/>
      <c r="E9790" s="67"/>
      <c r="F9790" s="65"/>
      <c r="G9790" s="66"/>
      <c r="J9790" s="65"/>
      <c r="K9790" s="65"/>
      <c r="L9790" s="66"/>
      <c r="M9790" s="65"/>
      <c r="N9790" s="65"/>
      <c r="O9790" s="65"/>
      <c r="P9790" s="66"/>
      <c r="Q9790" s="31">
        <f t="shared" si="306"/>
        <v>9999</v>
      </c>
      <c r="R9790" s="31" t="str">
        <f t="shared" si="307"/>
        <v/>
      </c>
      <c r="S9790" s="29">
        <f>IF($Q9790&lt;Parâmetros!$E$19,$G9790-1,$G9790)</f>
        <v>0</v>
      </c>
    </row>
    <row r="9791" spans="1:19" x14ac:dyDescent="0.25">
      <c r="A9791" s="116"/>
      <c r="B9791" s="65"/>
      <c r="C9791" s="65"/>
      <c r="D9791" s="66"/>
      <c r="E9791" s="67"/>
      <c r="F9791" s="65"/>
      <c r="G9791" s="66"/>
      <c r="J9791" s="65"/>
      <c r="K9791" s="65"/>
      <c r="L9791" s="66"/>
      <c r="M9791" s="65"/>
      <c r="N9791" s="65"/>
      <c r="O9791" s="65"/>
      <c r="P9791" s="66"/>
      <c r="Q9791" s="31">
        <f t="shared" si="306"/>
        <v>9999</v>
      </c>
      <c r="R9791" s="31" t="str">
        <f t="shared" si="307"/>
        <v/>
      </c>
      <c r="S9791" s="29">
        <f>IF($Q9791&lt;Parâmetros!$E$19,$G9791-1,$G9791)</f>
        <v>0</v>
      </c>
    </row>
    <row r="9792" spans="1:19" x14ac:dyDescent="0.25">
      <c r="A9792" s="116"/>
      <c r="B9792" s="65"/>
      <c r="C9792" s="65"/>
      <c r="D9792" s="66"/>
      <c r="E9792" s="67"/>
      <c r="F9792" s="65"/>
      <c r="G9792" s="66"/>
      <c r="J9792" s="65"/>
      <c r="K9792" s="65"/>
      <c r="L9792" s="66"/>
      <c r="M9792" s="65"/>
      <c r="O9792" s="65"/>
      <c r="P9792" s="66"/>
      <c r="Q9792" s="31">
        <f t="shared" si="306"/>
        <v>9999</v>
      </c>
      <c r="R9792" s="31" t="str">
        <f t="shared" si="307"/>
        <v/>
      </c>
      <c r="S9792" s="29">
        <f>IF($Q9792&lt;Parâmetros!$E$19,$G9792-1,$G9792)</f>
        <v>0</v>
      </c>
    </row>
    <row r="9793" spans="1:19" x14ac:dyDescent="0.25">
      <c r="A9793" s="116"/>
      <c r="B9793" s="65"/>
      <c r="C9793" s="65"/>
      <c r="D9793" s="66"/>
      <c r="E9793" s="67"/>
      <c r="F9793" s="65"/>
      <c r="G9793" s="66"/>
      <c r="J9793" s="65"/>
      <c r="K9793" s="65"/>
      <c r="L9793" s="66"/>
      <c r="M9793" s="65"/>
      <c r="O9793" s="65"/>
      <c r="P9793" s="66"/>
      <c r="Q9793" s="31">
        <f t="shared" si="306"/>
        <v>9999</v>
      </c>
      <c r="R9793" s="31" t="str">
        <f t="shared" si="307"/>
        <v/>
      </c>
      <c r="S9793" s="29">
        <f>IF($Q9793&lt;Parâmetros!$E$19,$G9793-1,$G9793)</f>
        <v>0</v>
      </c>
    </row>
    <row r="9794" spans="1:19" x14ac:dyDescent="0.25">
      <c r="A9794" s="116"/>
      <c r="B9794" s="65"/>
      <c r="C9794" s="65"/>
      <c r="D9794" s="66"/>
      <c r="E9794" s="67"/>
      <c r="F9794" s="65"/>
      <c r="G9794" s="66"/>
      <c r="J9794" s="65"/>
      <c r="K9794" s="65"/>
      <c r="L9794" s="66"/>
      <c r="M9794" s="65"/>
      <c r="O9794" s="65"/>
      <c r="P9794" s="66"/>
      <c r="Q9794" s="31">
        <f t="shared" si="306"/>
        <v>9999</v>
      </c>
      <c r="R9794" s="31" t="str">
        <f t="shared" si="307"/>
        <v/>
      </c>
      <c r="S9794" s="29">
        <f>IF($Q9794&lt;Parâmetros!$E$19,$G9794-1,$G9794)</f>
        <v>0</v>
      </c>
    </row>
    <row r="9795" spans="1:19" x14ac:dyDescent="0.25">
      <c r="A9795" s="116"/>
      <c r="B9795" s="65"/>
      <c r="C9795" s="65"/>
      <c r="D9795" s="66"/>
      <c r="E9795" s="67"/>
      <c r="F9795" s="65"/>
      <c r="G9795" s="66"/>
      <c r="J9795" s="65"/>
      <c r="K9795" s="65"/>
      <c r="L9795" s="66"/>
      <c r="M9795" s="65"/>
      <c r="O9795" s="65"/>
      <c r="P9795" s="66"/>
      <c r="Q9795" s="31">
        <f t="shared" si="306"/>
        <v>9999</v>
      </c>
      <c r="R9795" s="31" t="str">
        <f t="shared" si="307"/>
        <v/>
      </c>
      <c r="S9795" s="29">
        <f>IF($Q9795&lt;Parâmetros!$E$19,$G9795-1,$G9795)</f>
        <v>0</v>
      </c>
    </row>
    <row r="9796" spans="1:19" x14ac:dyDescent="0.25">
      <c r="A9796" s="116"/>
      <c r="B9796" s="65"/>
      <c r="C9796" s="65"/>
      <c r="D9796" s="66"/>
      <c r="E9796" s="67"/>
      <c r="F9796" s="65"/>
      <c r="G9796" s="66"/>
      <c r="J9796" s="65"/>
      <c r="K9796" s="65"/>
      <c r="L9796" s="66"/>
      <c r="M9796" s="65"/>
      <c r="O9796" s="65"/>
      <c r="P9796" s="66"/>
      <c r="Q9796" s="31">
        <f t="shared" si="306"/>
        <v>9999</v>
      </c>
      <c r="R9796" s="31" t="str">
        <f t="shared" si="307"/>
        <v/>
      </c>
      <c r="S9796" s="29">
        <f>IF($Q9796&lt;Parâmetros!$E$19,$G9796-1,$G9796)</f>
        <v>0</v>
      </c>
    </row>
    <row r="9797" spans="1:19" x14ac:dyDescent="0.25">
      <c r="A9797" s="116"/>
      <c r="B9797" s="65"/>
      <c r="C9797" s="65"/>
      <c r="D9797" s="66"/>
      <c r="E9797" s="67"/>
      <c r="F9797" s="65"/>
      <c r="G9797" s="66"/>
      <c r="J9797" s="65"/>
      <c r="K9797" s="65"/>
      <c r="L9797" s="66"/>
      <c r="M9797" s="65"/>
      <c r="O9797" s="65"/>
      <c r="P9797" s="66"/>
      <c r="Q9797" s="31">
        <f t="shared" si="306"/>
        <v>9999</v>
      </c>
      <c r="R9797" s="31" t="str">
        <f t="shared" si="307"/>
        <v/>
      </c>
      <c r="S9797" s="29">
        <f>IF($Q9797&lt;Parâmetros!$E$19,$G9797-1,$G9797)</f>
        <v>0</v>
      </c>
    </row>
    <row r="9798" spans="1:19" x14ac:dyDescent="0.25">
      <c r="A9798" s="116"/>
      <c r="B9798" s="65"/>
      <c r="C9798" s="65"/>
      <c r="D9798" s="66"/>
      <c r="E9798" s="67"/>
      <c r="F9798" s="65"/>
      <c r="G9798" s="66"/>
      <c r="J9798" s="65"/>
      <c r="K9798" s="65"/>
      <c r="L9798" s="66"/>
      <c r="M9798" s="65"/>
      <c r="O9798" s="65"/>
      <c r="P9798" s="66"/>
      <c r="Q9798" s="31">
        <f t="shared" si="306"/>
        <v>9999</v>
      </c>
      <c r="R9798" s="31" t="str">
        <f t="shared" si="307"/>
        <v/>
      </c>
      <c r="S9798" s="29">
        <f>IF($Q9798&lt;Parâmetros!$E$19,$G9798-1,$G9798)</f>
        <v>0</v>
      </c>
    </row>
    <row r="9799" spans="1:19" x14ac:dyDescent="0.25">
      <c r="A9799" s="116"/>
      <c r="B9799" s="65"/>
      <c r="C9799" s="65"/>
      <c r="D9799" s="66"/>
      <c r="E9799" s="67"/>
      <c r="F9799" s="65"/>
      <c r="G9799" s="66"/>
      <c r="J9799" s="65"/>
      <c r="K9799" s="65"/>
      <c r="L9799" s="66"/>
      <c r="M9799" s="65"/>
      <c r="O9799" s="65"/>
      <c r="P9799" s="66"/>
      <c r="Q9799" s="31">
        <f t="shared" si="306"/>
        <v>9999</v>
      </c>
      <c r="R9799" s="31" t="str">
        <f t="shared" si="307"/>
        <v/>
      </c>
      <c r="S9799" s="29">
        <f>IF($Q9799&lt;Parâmetros!$E$19,$G9799-1,$G9799)</f>
        <v>0</v>
      </c>
    </row>
    <row r="9800" spans="1:19" x14ac:dyDescent="0.25">
      <c r="A9800" s="116"/>
      <c r="B9800" s="65"/>
      <c r="C9800" s="65"/>
      <c r="D9800" s="66"/>
      <c r="E9800" s="67"/>
      <c r="F9800" s="65"/>
      <c r="G9800" s="66"/>
      <c r="J9800" s="65"/>
      <c r="K9800" s="65"/>
      <c r="L9800" s="66"/>
      <c r="M9800" s="65"/>
      <c r="O9800" s="65"/>
      <c r="P9800" s="66"/>
      <c r="Q9800" s="31">
        <f t="shared" si="306"/>
        <v>9999</v>
      </c>
      <c r="R9800" s="31" t="str">
        <f t="shared" si="307"/>
        <v/>
      </c>
      <c r="S9800" s="29">
        <f>IF($Q9800&lt;Parâmetros!$E$19,$G9800-1,$G9800)</f>
        <v>0</v>
      </c>
    </row>
    <row r="9801" spans="1:19" x14ac:dyDescent="0.25">
      <c r="A9801" s="116"/>
      <c r="B9801" s="65"/>
      <c r="C9801" s="65"/>
      <c r="D9801" s="66"/>
      <c r="E9801" s="67"/>
      <c r="F9801" s="65"/>
      <c r="G9801" s="66"/>
      <c r="J9801" s="65"/>
      <c r="K9801" s="65"/>
      <c r="L9801" s="66"/>
      <c r="M9801" s="65"/>
      <c r="O9801" s="65"/>
      <c r="P9801" s="66"/>
      <c r="Q9801" s="31">
        <f t="shared" si="306"/>
        <v>9999</v>
      </c>
      <c r="R9801" s="31" t="str">
        <f t="shared" si="307"/>
        <v/>
      </c>
      <c r="S9801" s="29">
        <f>IF($Q9801&lt;Parâmetros!$E$19,$G9801-1,$G9801)</f>
        <v>0</v>
      </c>
    </row>
    <row r="9802" spans="1:19" x14ac:dyDescent="0.25">
      <c r="A9802" s="116"/>
      <c r="B9802" s="65"/>
      <c r="C9802" s="65"/>
      <c r="D9802" s="66"/>
      <c r="E9802" s="67"/>
      <c r="F9802" s="65"/>
      <c r="G9802" s="66"/>
      <c r="J9802" s="65"/>
      <c r="K9802" s="65"/>
      <c r="L9802" s="66"/>
      <c r="M9802" s="65"/>
      <c r="N9802" s="65"/>
      <c r="O9802" s="65"/>
      <c r="P9802" s="66"/>
      <c r="Q9802" s="31">
        <f t="shared" si="306"/>
        <v>9999</v>
      </c>
      <c r="R9802" s="31" t="str">
        <f t="shared" si="307"/>
        <v/>
      </c>
      <c r="S9802" s="29">
        <f>IF($Q9802&lt;Parâmetros!$E$19,$G9802-1,$G9802)</f>
        <v>0</v>
      </c>
    </row>
    <row r="9803" spans="1:19" x14ac:dyDescent="0.25">
      <c r="A9803" s="116"/>
      <c r="B9803" s="65"/>
      <c r="C9803" s="65"/>
      <c r="D9803" s="66"/>
      <c r="E9803" s="67"/>
      <c r="F9803" s="65"/>
      <c r="G9803" s="66"/>
      <c r="J9803" s="65"/>
      <c r="K9803" s="65"/>
      <c r="L9803" s="66"/>
      <c r="M9803" s="65"/>
      <c r="N9803" s="65"/>
      <c r="O9803" s="65"/>
      <c r="P9803" s="66"/>
      <c r="Q9803" s="31">
        <f t="shared" si="306"/>
        <v>9999</v>
      </c>
      <c r="R9803" s="31" t="str">
        <f t="shared" si="307"/>
        <v/>
      </c>
      <c r="S9803" s="29">
        <f>IF($Q9803&lt;Parâmetros!$E$19,$G9803-1,$G9803)</f>
        <v>0</v>
      </c>
    </row>
    <row r="9804" spans="1:19" x14ac:dyDescent="0.25">
      <c r="A9804" s="116"/>
      <c r="B9804" s="65"/>
      <c r="C9804" s="65"/>
      <c r="D9804" s="66"/>
      <c r="E9804" s="67"/>
      <c r="F9804" s="65"/>
      <c r="G9804" s="66"/>
      <c r="J9804" s="65"/>
      <c r="K9804" s="65"/>
      <c r="L9804" s="66"/>
      <c r="M9804" s="65"/>
      <c r="O9804" s="65"/>
      <c r="P9804" s="66"/>
      <c r="Q9804" s="31">
        <f t="shared" si="306"/>
        <v>9999</v>
      </c>
      <c r="R9804" s="31" t="str">
        <f t="shared" si="307"/>
        <v/>
      </c>
      <c r="S9804" s="29">
        <f>IF($Q9804&lt;Parâmetros!$E$19,$G9804-1,$G9804)</f>
        <v>0</v>
      </c>
    </row>
    <row r="9805" spans="1:19" x14ac:dyDescent="0.25">
      <c r="A9805" s="116"/>
      <c r="B9805" s="65"/>
      <c r="C9805" s="65"/>
      <c r="D9805" s="66"/>
      <c r="E9805" s="67"/>
      <c r="F9805" s="65"/>
      <c r="G9805" s="66"/>
      <c r="J9805" s="65"/>
      <c r="K9805" s="65"/>
      <c r="L9805" s="66"/>
      <c r="M9805" s="65"/>
      <c r="O9805" s="65"/>
      <c r="P9805" s="66"/>
      <c r="Q9805" s="31">
        <f t="shared" si="306"/>
        <v>9999</v>
      </c>
      <c r="R9805" s="31" t="str">
        <f t="shared" si="307"/>
        <v/>
      </c>
      <c r="S9805" s="29">
        <f>IF($Q9805&lt;Parâmetros!$E$19,$G9805-1,$G9805)</f>
        <v>0</v>
      </c>
    </row>
    <row r="9806" spans="1:19" x14ac:dyDescent="0.25">
      <c r="A9806" s="116"/>
      <c r="B9806" s="65"/>
      <c r="C9806" s="65"/>
      <c r="D9806" s="66"/>
      <c r="E9806" s="67"/>
      <c r="F9806" s="65"/>
      <c r="G9806" s="66"/>
      <c r="J9806" s="65"/>
      <c r="K9806" s="65"/>
      <c r="L9806" s="66"/>
      <c r="M9806" s="65"/>
      <c r="O9806" s="65"/>
      <c r="P9806" s="66"/>
      <c r="Q9806" s="31">
        <f t="shared" si="306"/>
        <v>9999</v>
      </c>
      <c r="R9806" s="31" t="str">
        <f t="shared" si="307"/>
        <v/>
      </c>
      <c r="S9806" s="29">
        <f>IF($Q9806&lt;Parâmetros!$E$19,$G9806-1,$G9806)</f>
        <v>0</v>
      </c>
    </row>
    <row r="9807" spans="1:19" x14ac:dyDescent="0.25">
      <c r="A9807" s="116"/>
      <c r="B9807" s="65"/>
      <c r="C9807" s="65"/>
      <c r="D9807" s="66"/>
      <c r="E9807" s="67"/>
      <c r="F9807" s="65"/>
      <c r="G9807" s="66"/>
      <c r="J9807" s="65"/>
      <c r="K9807" s="65"/>
      <c r="L9807" s="66"/>
      <c r="M9807" s="65"/>
      <c r="O9807" s="65"/>
      <c r="P9807" s="66"/>
      <c r="Q9807" s="31">
        <f t="shared" si="306"/>
        <v>9999</v>
      </c>
      <c r="R9807" s="31" t="str">
        <f t="shared" si="307"/>
        <v/>
      </c>
      <c r="S9807" s="29">
        <f>IF($Q9807&lt;Parâmetros!$E$19,$G9807-1,$G9807)</f>
        <v>0</v>
      </c>
    </row>
    <row r="9808" spans="1:19" x14ac:dyDescent="0.25">
      <c r="A9808" s="116"/>
      <c r="B9808" s="65"/>
      <c r="C9808" s="65"/>
      <c r="D9808" s="66"/>
      <c r="E9808" s="67"/>
      <c r="F9808" s="65"/>
      <c r="G9808" s="66"/>
      <c r="J9808" s="65"/>
      <c r="K9808" s="65"/>
      <c r="L9808" s="66"/>
      <c r="M9808" s="65"/>
      <c r="O9808" s="65"/>
      <c r="P9808" s="66"/>
      <c r="Q9808" s="31">
        <f t="shared" si="306"/>
        <v>9999</v>
      </c>
      <c r="R9808" s="31" t="str">
        <f t="shared" si="307"/>
        <v/>
      </c>
      <c r="S9808" s="29">
        <f>IF($Q9808&lt;Parâmetros!$E$19,$G9808-1,$G9808)</f>
        <v>0</v>
      </c>
    </row>
    <row r="9809" spans="1:19" x14ac:dyDescent="0.25">
      <c r="A9809" s="116"/>
      <c r="B9809" s="65"/>
      <c r="C9809" s="65"/>
      <c r="D9809" s="66"/>
      <c r="E9809" s="67"/>
      <c r="F9809" s="65"/>
      <c r="G9809" s="66"/>
      <c r="J9809" s="65"/>
      <c r="K9809" s="65"/>
      <c r="L9809" s="66"/>
      <c r="M9809" s="65"/>
      <c r="O9809" s="65"/>
      <c r="P9809" s="66"/>
      <c r="Q9809" s="31">
        <f t="shared" si="306"/>
        <v>9999</v>
      </c>
      <c r="R9809" s="31" t="str">
        <f t="shared" si="307"/>
        <v/>
      </c>
      <c r="S9809" s="29">
        <f>IF($Q9809&lt;Parâmetros!$E$19,$G9809-1,$G9809)</f>
        <v>0</v>
      </c>
    </row>
    <row r="9810" spans="1:19" x14ac:dyDescent="0.25">
      <c r="A9810" s="116"/>
      <c r="B9810" s="65"/>
      <c r="C9810" s="65"/>
      <c r="D9810" s="66"/>
      <c r="E9810" s="67"/>
      <c r="F9810" s="65"/>
      <c r="G9810" s="66"/>
      <c r="J9810" s="65"/>
      <c r="K9810" s="65"/>
      <c r="L9810" s="66"/>
      <c r="M9810" s="65"/>
      <c r="O9810" s="65"/>
      <c r="P9810" s="66"/>
      <c r="Q9810" s="31">
        <f t="shared" si="306"/>
        <v>9999</v>
      </c>
      <c r="R9810" s="31" t="str">
        <f t="shared" si="307"/>
        <v/>
      </c>
      <c r="S9810" s="29">
        <f>IF($Q9810&lt;Parâmetros!$E$19,$G9810-1,$G9810)</f>
        <v>0</v>
      </c>
    </row>
    <row r="9811" spans="1:19" x14ac:dyDescent="0.25">
      <c r="A9811" s="116"/>
      <c r="B9811" s="65"/>
      <c r="C9811" s="65"/>
      <c r="D9811" s="66"/>
      <c r="E9811" s="67"/>
      <c r="F9811" s="65"/>
      <c r="G9811" s="66"/>
      <c r="J9811" s="65"/>
      <c r="K9811" s="65"/>
      <c r="L9811" s="66"/>
      <c r="M9811" s="65"/>
      <c r="O9811" s="65"/>
      <c r="P9811" s="66"/>
      <c r="Q9811" s="31">
        <f t="shared" si="306"/>
        <v>9999</v>
      </c>
      <c r="R9811" s="31" t="str">
        <f t="shared" si="307"/>
        <v/>
      </c>
      <c r="S9811" s="29">
        <f>IF($Q9811&lt;Parâmetros!$E$19,$G9811-1,$G9811)</f>
        <v>0</v>
      </c>
    </row>
    <row r="9812" spans="1:19" x14ac:dyDescent="0.25">
      <c r="A9812" s="116"/>
      <c r="B9812" s="65"/>
      <c r="C9812" s="65"/>
      <c r="D9812" s="66"/>
      <c r="E9812" s="67"/>
      <c r="F9812" s="65"/>
      <c r="G9812" s="66"/>
      <c r="J9812" s="65"/>
      <c r="K9812" s="65"/>
      <c r="L9812" s="66"/>
      <c r="M9812" s="65"/>
      <c r="O9812" s="65"/>
      <c r="P9812" s="66"/>
      <c r="Q9812" s="31">
        <f t="shared" si="306"/>
        <v>9999</v>
      </c>
      <c r="R9812" s="31" t="str">
        <f t="shared" si="307"/>
        <v/>
      </c>
      <c r="S9812" s="29">
        <f>IF($Q9812&lt;Parâmetros!$E$19,$G9812-1,$G9812)</f>
        <v>0</v>
      </c>
    </row>
    <row r="9813" spans="1:19" x14ac:dyDescent="0.25">
      <c r="A9813" s="116"/>
      <c r="B9813" s="65"/>
      <c r="C9813" s="65"/>
      <c r="D9813" s="66"/>
      <c r="E9813" s="67"/>
      <c r="F9813" s="65"/>
      <c r="G9813" s="66"/>
      <c r="J9813" s="65"/>
      <c r="K9813" s="65"/>
      <c r="L9813" s="66"/>
      <c r="M9813" s="65"/>
      <c r="O9813" s="65"/>
      <c r="P9813" s="66"/>
      <c r="Q9813" s="31">
        <f t="shared" si="306"/>
        <v>9999</v>
      </c>
      <c r="R9813" s="31" t="str">
        <f t="shared" si="307"/>
        <v/>
      </c>
      <c r="S9813" s="29">
        <f>IF($Q9813&lt;Parâmetros!$E$19,$G9813-1,$G9813)</f>
        <v>0</v>
      </c>
    </row>
    <row r="9814" spans="1:19" x14ac:dyDescent="0.25">
      <c r="A9814" s="116"/>
      <c r="B9814" s="65"/>
      <c r="C9814" s="65"/>
      <c r="D9814" s="66"/>
      <c r="E9814" s="67"/>
      <c r="F9814" s="65"/>
      <c r="G9814" s="66"/>
      <c r="J9814" s="65"/>
      <c r="K9814" s="65"/>
      <c r="L9814" s="66"/>
      <c r="M9814" s="65"/>
      <c r="O9814" s="65"/>
      <c r="P9814" s="66"/>
      <c r="Q9814" s="31">
        <f t="shared" si="306"/>
        <v>9999</v>
      </c>
      <c r="R9814" s="31" t="str">
        <f t="shared" si="307"/>
        <v/>
      </c>
      <c r="S9814" s="29">
        <f>IF($Q9814&lt;Parâmetros!$E$19,$G9814-1,$G9814)</f>
        <v>0</v>
      </c>
    </row>
    <row r="9815" spans="1:19" x14ac:dyDescent="0.25">
      <c r="A9815" s="116"/>
      <c r="B9815" s="65"/>
      <c r="C9815" s="65"/>
      <c r="D9815" s="66"/>
      <c r="E9815" s="67"/>
      <c r="F9815" s="65"/>
      <c r="G9815" s="66"/>
      <c r="J9815" s="65"/>
      <c r="K9815" s="65"/>
      <c r="L9815" s="66"/>
      <c r="M9815" s="65"/>
      <c r="O9815" s="65"/>
      <c r="P9815" s="66"/>
      <c r="Q9815" s="31">
        <f t="shared" si="306"/>
        <v>9999</v>
      </c>
      <c r="R9815" s="31" t="str">
        <f t="shared" si="307"/>
        <v/>
      </c>
      <c r="S9815" s="29">
        <f>IF($Q9815&lt;Parâmetros!$E$19,$G9815-1,$G9815)</f>
        <v>0</v>
      </c>
    </row>
    <row r="9816" spans="1:19" x14ac:dyDescent="0.25">
      <c r="A9816" s="116"/>
      <c r="B9816" s="65"/>
      <c r="C9816" s="65"/>
      <c r="D9816" s="66"/>
      <c r="E9816" s="67"/>
      <c r="F9816" s="65"/>
      <c r="G9816" s="66"/>
      <c r="J9816" s="65"/>
      <c r="K9816" s="65"/>
      <c r="L9816" s="66"/>
      <c r="M9816" s="65"/>
      <c r="O9816" s="65"/>
      <c r="P9816" s="66"/>
      <c r="Q9816" s="31">
        <f t="shared" si="306"/>
        <v>9999</v>
      </c>
      <c r="R9816" s="31" t="str">
        <f t="shared" si="307"/>
        <v/>
      </c>
      <c r="S9816" s="29">
        <f>IF($Q9816&lt;Parâmetros!$E$19,$G9816-1,$G9816)</f>
        <v>0</v>
      </c>
    </row>
    <row r="9817" spans="1:19" x14ac:dyDescent="0.25">
      <c r="A9817" s="116"/>
      <c r="B9817" s="65"/>
      <c r="C9817" s="65"/>
      <c r="D9817" s="66"/>
      <c r="E9817" s="67"/>
      <c r="F9817" s="65"/>
      <c r="G9817" s="66"/>
      <c r="J9817" s="65"/>
      <c r="K9817" s="65"/>
      <c r="L9817" s="66"/>
      <c r="M9817" s="65"/>
      <c r="O9817" s="65"/>
      <c r="P9817" s="66"/>
      <c r="Q9817" s="31">
        <f t="shared" si="306"/>
        <v>9999</v>
      </c>
      <c r="R9817" s="31" t="str">
        <f t="shared" si="307"/>
        <v/>
      </c>
      <c r="S9817" s="29">
        <f>IF($Q9817&lt;Parâmetros!$E$19,$G9817-1,$G9817)</f>
        <v>0</v>
      </c>
    </row>
    <row r="9818" spans="1:19" x14ac:dyDescent="0.25">
      <c r="A9818" s="116"/>
      <c r="B9818" s="65"/>
      <c r="C9818" s="65"/>
      <c r="D9818" s="66"/>
      <c r="E9818" s="67"/>
      <c r="F9818" s="65"/>
      <c r="G9818" s="66"/>
      <c r="J9818" s="65"/>
      <c r="K9818" s="65"/>
      <c r="L9818" s="66"/>
      <c r="M9818" s="65"/>
      <c r="O9818" s="65"/>
      <c r="P9818" s="66"/>
      <c r="Q9818" s="31">
        <f t="shared" si="306"/>
        <v>9999</v>
      </c>
      <c r="R9818" s="31" t="str">
        <f t="shared" si="307"/>
        <v/>
      </c>
      <c r="S9818" s="29">
        <f>IF($Q9818&lt;Parâmetros!$E$19,$G9818-1,$G9818)</f>
        <v>0</v>
      </c>
    </row>
    <row r="9819" spans="1:19" x14ac:dyDescent="0.25">
      <c r="A9819" s="116"/>
      <c r="B9819" s="65"/>
      <c r="C9819" s="65"/>
      <c r="D9819" s="66"/>
      <c r="E9819" s="67"/>
      <c r="F9819" s="65"/>
      <c r="G9819" s="66"/>
      <c r="J9819" s="65"/>
      <c r="K9819" s="65"/>
      <c r="L9819" s="66"/>
      <c r="M9819" s="65"/>
      <c r="O9819" s="65"/>
      <c r="P9819" s="66"/>
      <c r="Q9819" s="31">
        <f t="shared" si="306"/>
        <v>9999</v>
      </c>
      <c r="R9819" s="31" t="str">
        <f t="shared" si="307"/>
        <v/>
      </c>
      <c r="S9819" s="29">
        <f>IF($Q9819&lt;Parâmetros!$E$19,$G9819-1,$G9819)</f>
        <v>0</v>
      </c>
    </row>
    <row r="9820" spans="1:19" x14ac:dyDescent="0.25">
      <c r="A9820" s="116"/>
      <c r="B9820" s="65"/>
      <c r="C9820" s="65"/>
      <c r="D9820" s="66"/>
      <c r="E9820" s="67"/>
      <c r="F9820" s="65"/>
      <c r="G9820" s="66"/>
      <c r="J9820" s="65"/>
      <c r="K9820" s="65"/>
      <c r="L9820" s="66"/>
      <c r="M9820" s="65"/>
      <c r="O9820" s="65"/>
      <c r="P9820" s="66"/>
      <c r="Q9820" s="31">
        <f t="shared" si="306"/>
        <v>9999</v>
      </c>
      <c r="R9820" s="31" t="str">
        <f t="shared" si="307"/>
        <v/>
      </c>
      <c r="S9820" s="29">
        <f>IF($Q9820&lt;Parâmetros!$E$19,$G9820-1,$G9820)</f>
        <v>0</v>
      </c>
    </row>
    <row r="9821" spans="1:19" x14ac:dyDescent="0.25">
      <c r="A9821" s="116"/>
      <c r="B9821" s="65"/>
      <c r="C9821" s="65"/>
      <c r="D9821" s="66"/>
      <c r="E9821" s="67"/>
      <c r="F9821" s="65"/>
      <c r="G9821" s="66"/>
      <c r="J9821" s="65"/>
      <c r="K9821" s="65"/>
      <c r="L9821" s="66"/>
      <c r="M9821" s="65"/>
      <c r="O9821" s="65"/>
      <c r="P9821" s="66"/>
      <c r="Q9821" s="31">
        <f t="shared" si="306"/>
        <v>9999</v>
      </c>
      <c r="R9821" s="31" t="str">
        <f t="shared" si="307"/>
        <v/>
      </c>
      <c r="S9821" s="29">
        <f>IF($Q9821&lt;Parâmetros!$E$19,$G9821-1,$G9821)</f>
        <v>0</v>
      </c>
    </row>
    <row r="9822" spans="1:19" x14ac:dyDescent="0.25">
      <c r="A9822" s="116"/>
      <c r="B9822" s="65"/>
      <c r="C9822" s="65"/>
      <c r="D9822" s="66"/>
      <c r="E9822" s="67"/>
      <c r="F9822" s="65"/>
      <c r="G9822" s="66"/>
      <c r="J9822" s="65"/>
      <c r="K9822" s="65"/>
      <c r="L9822" s="66"/>
      <c r="M9822" s="65"/>
      <c r="O9822" s="65"/>
      <c r="P9822" s="66"/>
      <c r="Q9822" s="31">
        <f t="shared" si="306"/>
        <v>9999</v>
      </c>
      <c r="R9822" s="31" t="str">
        <f t="shared" si="307"/>
        <v/>
      </c>
      <c r="S9822" s="29">
        <f>IF($Q9822&lt;Parâmetros!$E$19,$G9822-1,$G9822)</f>
        <v>0</v>
      </c>
    </row>
    <row r="9823" spans="1:19" x14ac:dyDescent="0.25">
      <c r="A9823" s="116"/>
      <c r="B9823" s="65"/>
      <c r="C9823" s="65"/>
      <c r="D9823" s="66"/>
      <c r="E9823" s="67"/>
      <c r="F9823" s="65"/>
      <c r="G9823" s="66"/>
      <c r="J9823" s="65"/>
      <c r="K9823" s="65"/>
      <c r="L9823" s="66"/>
      <c r="M9823" s="65"/>
      <c r="O9823" s="65"/>
      <c r="P9823" s="66"/>
      <c r="Q9823" s="31">
        <f t="shared" si="306"/>
        <v>9999</v>
      </c>
      <c r="R9823" s="31" t="str">
        <f t="shared" si="307"/>
        <v/>
      </c>
      <c r="S9823" s="29">
        <f>IF($Q9823&lt;Parâmetros!$E$19,$G9823-1,$G9823)</f>
        <v>0</v>
      </c>
    </row>
    <row r="9824" spans="1:19" x14ac:dyDescent="0.25">
      <c r="A9824" s="116"/>
      <c r="B9824" s="65"/>
      <c r="C9824" s="65"/>
      <c r="D9824" s="66"/>
      <c r="E9824" s="67"/>
      <c r="F9824" s="65"/>
      <c r="G9824" s="66"/>
      <c r="J9824" s="65"/>
      <c r="K9824" s="65"/>
      <c r="L9824" s="66"/>
      <c r="M9824" s="65"/>
      <c r="O9824" s="65"/>
      <c r="P9824" s="66"/>
      <c r="Q9824" s="31">
        <f t="shared" si="306"/>
        <v>9999</v>
      </c>
      <c r="R9824" s="31" t="str">
        <f t="shared" si="307"/>
        <v/>
      </c>
      <c r="S9824" s="29">
        <f>IF($Q9824&lt;Parâmetros!$E$19,$G9824-1,$G9824)</f>
        <v>0</v>
      </c>
    </row>
    <row r="9825" spans="1:19" x14ac:dyDescent="0.25">
      <c r="A9825" s="116"/>
      <c r="B9825" s="65"/>
      <c r="C9825" s="65"/>
      <c r="D9825" s="66"/>
      <c r="E9825" s="67"/>
      <c r="F9825" s="65"/>
      <c r="G9825" s="66"/>
      <c r="J9825" s="65"/>
      <c r="K9825" s="65"/>
      <c r="L9825" s="66"/>
      <c r="M9825" s="65"/>
      <c r="O9825" s="65"/>
      <c r="P9825" s="66"/>
      <c r="Q9825" s="31">
        <f t="shared" si="306"/>
        <v>9999</v>
      </c>
      <c r="R9825" s="31" t="str">
        <f t="shared" si="307"/>
        <v/>
      </c>
      <c r="S9825" s="29">
        <f>IF($Q9825&lt;Parâmetros!$E$19,$G9825-1,$G9825)</f>
        <v>0</v>
      </c>
    </row>
    <row r="9826" spans="1:19" x14ac:dyDescent="0.25">
      <c r="A9826" s="116"/>
      <c r="B9826" s="65"/>
      <c r="C9826" s="65"/>
      <c r="D9826" s="66"/>
      <c r="E9826" s="67"/>
      <c r="F9826" s="65"/>
      <c r="G9826" s="66"/>
      <c r="J9826" s="65"/>
      <c r="K9826" s="65"/>
      <c r="L9826" s="66"/>
      <c r="M9826" s="65"/>
      <c r="O9826" s="65"/>
      <c r="P9826" s="66"/>
      <c r="Q9826" s="31">
        <f t="shared" si="306"/>
        <v>9999</v>
      </c>
      <c r="R9826" s="31" t="str">
        <f t="shared" si="307"/>
        <v/>
      </c>
      <c r="S9826" s="29">
        <f>IF($Q9826&lt;Parâmetros!$E$19,$G9826-1,$G9826)</f>
        <v>0</v>
      </c>
    </row>
    <row r="9827" spans="1:19" x14ac:dyDescent="0.25">
      <c r="A9827" s="116"/>
      <c r="B9827" s="65"/>
      <c r="C9827" s="65"/>
      <c r="D9827" s="66"/>
      <c r="E9827" s="67"/>
      <c r="F9827" s="65"/>
      <c r="G9827" s="66"/>
      <c r="J9827" s="65"/>
      <c r="K9827" s="65"/>
      <c r="L9827" s="66"/>
      <c r="M9827" s="65"/>
      <c r="O9827" s="65"/>
      <c r="P9827" s="66"/>
      <c r="Q9827" s="31">
        <f t="shared" si="306"/>
        <v>9999</v>
      </c>
      <c r="R9827" s="31" t="str">
        <f t="shared" si="307"/>
        <v/>
      </c>
      <c r="S9827" s="29">
        <f>IF($Q9827&lt;Parâmetros!$E$19,$G9827-1,$G9827)</f>
        <v>0</v>
      </c>
    </row>
    <row r="9828" spans="1:19" x14ac:dyDescent="0.25">
      <c r="A9828" s="116"/>
      <c r="B9828" s="65"/>
      <c r="C9828" s="65"/>
      <c r="D9828" s="66"/>
      <c r="E9828" s="67"/>
      <c r="F9828" s="65"/>
      <c r="G9828" s="66"/>
      <c r="J9828" s="65"/>
      <c r="K9828" s="65"/>
      <c r="L9828" s="66"/>
      <c r="M9828" s="65"/>
      <c r="N9828" s="65"/>
      <c r="O9828" s="65"/>
      <c r="P9828" s="66"/>
      <c r="Q9828" s="31">
        <f t="shared" si="306"/>
        <v>9999</v>
      </c>
      <c r="R9828" s="31" t="str">
        <f t="shared" si="307"/>
        <v/>
      </c>
      <c r="S9828" s="29">
        <f>IF($Q9828&lt;Parâmetros!$E$19,$G9828-1,$G9828)</f>
        <v>0</v>
      </c>
    </row>
    <row r="9829" spans="1:19" x14ac:dyDescent="0.25">
      <c r="A9829" s="116"/>
      <c r="B9829" s="65"/>
      <c r="C9829" s="65"/>
      <c r="D9829" s="66"/>
      <c r="E9829" s="67"/>
      <c r="F9829" s="65"/>
      <c r="G9829" s="66"/>
      <c r="J9829" s="65"/>
      <c r="K9829" s="65"/>
      <c r="L9829" s="66"/>
      <c r="M9829" s="65"/>
      <c r="O9829" s="65"/>
      <c r="P9829" s="66"/>
      <c r="Q9829" s="31">
        <f t="shared" si="306"/>
        <v>9999</v>
      </c>
      <c r="R9829" s="31" t="str">
        <f t="shared" si="307"/>
        <v/>
      </c>
      <c r="S9829" s="29">
        <f>IF($Q9829&lt;Parâmetros!$E$19,$G9829-1,$G9829)</f>
        <v>0</v>
      </c>
    </row>
    <row r="9830" spans="1:19" x14ac:dyDescent="0.25">
      <c r="A9830" s="116"/>
      <c r="B9830" s="65"/>
      <c r="C9830" s="65"/>
      <c r="D9830" s="66"/>
      <c r="E9830" s="67"/>
      <c r="F9830" s="65"/>
      <c r="G9830" s="66"/>
      <c r="J9830" s="65"/>
      <c r="K9830" s="65"/>
      <c r="L9830" s="66"/>
      <c r="M9830" s="65"/>
      <c r="O9830" s="65"/>
      <c r="P9830" s="66"/>
      <c r="Q9830" s="31">
        <f t="shared" si="306"/>
        <v>9999</v>
      </c>
      <c r="R9830" s="31" t="str">
        <f t="shared" si="307"/>
        <v/>
      </c>
      <c r="S9830" s="29">
        <f>IF($Q9830&lt;Parâmetros!$E$19,$G9830-1,$G9830)</f>
        <v>0</v>
      </c>
    </row>
    <row r="9831" spans="1:19" x14ac:dyDescent="0.25">
      <c r="A9831" s="116"/>
      <c r="B9831" s="65"/>
      <c r="C9831" s="65"/>
      <c r="D9831" s="66"/>
      <c r="E9831" s="67"/>
      <c r="F9831" s="65"/>
      <c r="G9831" s="66"/>
      <c r="J9831" s="65"/>
      <c r="K9831" s="65"/>
      <c r="L9831" s="66"/>
      <c r="M9831" s="65"/>
      <c r="O9831" s="65"/>
      <c r="P9831" s="66"/>
      <c r="Q9831" s="31">
        <f t="shared" si="306"/>
        <v>9999</v>
      </c>
      <c r="R9831" s="31" t="str">
        <f t="shared" si="307"/>
        <v/>
      </c>
      <c r="S9831" s="29">
        <f>IF($Q9831&lt;Parâmetros!$E$19,$G9831-1,$G9831)</f>
        <v>0</v>
      </c>
    </row>
    <row r="9832" spans="1:19" x14ac:dyDescent="0.25">
      <c r="A9832" s="116"/>
      <c r="B9832" s="65"/>
      <c r="C9832" s="65"/>
      <c r="D9832" s="66"/>
      <c r="E9832" s="67"/>
      <c r="F9832" s="65"/>
      <c r="G9832" s="66"/>
      <c r="J9832" s="65"/>
      <c r="K9832" s="65"/>
      <c r="L9832" s="66"/>
      <c r="M9832" s="65"/>
      <c r="O9832" s="65"/>
      <c r="P9832" s="66"/>
      <c r="Q9832" s="31">
        <f t="shared" si="306"/>
        <v>9999</v>
      </c>
      <c r="R9832" s="31" t="str">
        <f t="shared" si="307"/>
        <v/>
      </c>
      <c r="S9832" s="29">
        <f>IF($Q9832&lt;Parâmetros!$E$19,$G9832-1,$G9832)</f>
        <v>0</v>
      </c>
    </row>
    <row r="9833" spans="1:19" x14ac:dyDescent="0.25">
      <c r="A9833" s="116"/>
      <c r="B9833" s="65"/>
      <c r="C9833" s="65"/>
      <c r="D9833" s="66"/>
      <c r="E9833" s="67"/>
      <c r="F9833" s="65"/>
      <c r="G9833" s="66"/>
      <c r="J9833" s="65"/>
      <c r="K9833" s="65"/>
      <c r="L9833" s="66"/>
      <c r="M9833" s="65"/>
      <c r="O9833" s="65"/>
      <c r="P9833" s="66"/>
      <c r="Q9833" s="31">
        <f t="shared" si="306"/>
        <v>9999</v>
      </c>
      <c r="R9833" s="31" t="str">
        <f t="shared" si="307"/>
        <v/>
      </c>
      <c r="S9833" s="29">
        <f>IF($Q9833&lt;Parâmetros!$E$19,$G9833-1,$G9833)</f>
        <v>0</v>
      </c>
    </row>
    <row r="9834" spans="1:19" x14ac:dyDescent="0.25">
      <c r="A9834" s="116"/>
      <c r="B9834" s="65"/>
      <c r="C9834" s="65"/>
      <c r="D9834" s="66"/>
      <c r="E9834" s="67"/>
      <c r="F9834" s="65"/>
      <c r="G9834" s="66"/>
      <c r="J9834" s="65"/>
      <c r="K9834" s="65"/>
      <c r="L9834" s="66"/>
      <c r="M9834" s="65"/>
      <c r="O9834" s="65"/>
      <c r="P9834" s="66"/>
      <c r="Q9834" s="31">
        <f t="shared" si="306"/>
        <v>9999</v>
      </c>
      <c r="R9834" s="31" t="str">
        <f t="shared" si="307"/>
        <v/>
      </c>
      <c r="S9834" s="29">
        <f>IF($Q9834&lt;Parâmetros!$E$19,$G9834-1,$G9834)</f>
        <v>0</v>
      </c>
    </row>
    <row r="9835" spans="1:19" x14ac:dyDescent="0.25">
      <c r="A9835" s="116"/>
      <c r="B9835" s="65"/>
      <c r="C9835" s="65"/>
      <c r="D9835" s="66"/>
      <c r="E9835" s="67"/>
      <c r="F9835" s="65"/>
      <c r="G9835" s="66"/>
      <c r="J9835" s="65"/>
      <c r="K9835" s="65"/>
      <c r="L9835" s="66"/>
      <c r="M9835" s="65"/>
      <c r="O9835" s="65"/>
      <c r="P9835" s="66"/>
      <c r="Q9835" s="31">
        <f t="shared" si="306"/>
        <v>9999</v>
      </c>
      <c r="R9835" s="31" t="str">
        <f t="shared" si="307"/>
        <v/>
      </c>
      <c r="S9835" s="29">
        <f>IF($Q9835&lt;Parâmetros!$E$19,$G9835-1,$G9835)</f>
        <v>0</v>
      </c>
    </row>
    <row r="9836" spans="1:19" x14ac:dyDescent="0.25">
      <c r="A9836" s="116"/>
      <c r="B9836" s="65"/>
      <c r="C9836" s="65"/>
      <c r="D9836" s="66"/>
      <c r="E9836" s="67"/>
      <c r="F9836" s="65"/>
      <c r="G9836" s="66"/>
      <c r="J9836" s="65"/>
      <c r="K9836" s="65"/>
      <c r="L9836" s="66"/>
      <c r="M9836" s="65"/>
      <c r="O9836" s="65"/>
      <c r="P9836" s="66"/>
      <c r="Q9836" s="31">
        <f t="shared" si="306"/>
        <v>9999</v>
      </c>
      <c r="R9836" s="31" t="str">
        <f t="shared" si="307"/>
        <v/>
      </c>
      <c r="S9836" s="29">
        <f>IF($Q9836&lt;Parâmetros!$E$19,$G9836-1,$G9836)</f>
        <v>0</v>
      </c>
    </row>
    <row r="9837" spans="1:19" x14ac:dyDescent="0.25">
      <c r="A9837" s="116"/>
      <c r="B9837" s="65"/>
      <c r="C9837" s="65"/>
      <c r="D9837" s="66"/>
      <c r="E9837" s="67"/>
      <c r="F9837" s="65"/>
      <c r="G9837" s="66"/>
      <c r="J9837" s="65"/>
      <c r="K9837" s="65"/>
      <c r="L9837" s="66"/>
      <c r="M9837" s="65"/>
      <c r="O9837" s="65"/>
      <c r="P9837" s="66"/>
      <c r="Q9837" s="31">
        <f t="shared" si="306"/>
        <v>9999</v>
      </c>
      <c r="R9837" s="31" t="str">
        <f t="shared" si="307"/>
        <v/>
      </c>
      <c r="S9837" s="29">
        <f>IF($Q9837&lt;Parâmetros!$E$19,$G9837-1,$G9837)</f>
        <v>0</v>
      </c>
    </row>
    <row r="9838" spans="1:19" x14ac:dyDescent="0.25">
      <c r="A9838" s="116"/>
      <c r="B9838" s="65"/>
      <c r="C9838" s="65"/>
      <c r="D9838" s="66"/>
      <c r="E9838" s="67"/>
      <c r="F9838" s="65"/>
      <c r="G9838" s="66"/>
      <c r="J9838" s="65"/>
      <c r="K9838" s="65"/>
      <c r="L9838" s="66"/>
      <c r="M9838" s="65"/>
      <c r="O9838" s="65"/>
      <c r="P9838" s="66"/>
      <c r="Q9838" s="31">
        <f t="shared" si="306"/>
        <v>9999</v>
      </c>
      <c r="R9838" s="31" t="str">
        <f t="shared" si="307"/>
        <v/>
      </c>
      <c r="S9838" s="29">
        <f>IF($Q9838&lt;Parâmetros!$E$19,$G9838-1,$G9838)</f>
        <v>0</v>
      </c>
    </row>
    <row r="9839" spans="1:19" x14ac:dyDescent="0.25">
      <c r="A9839" s="116"/>
      <c r="B9839" s="65"/>
      <c r="C9839" s="65"/>
      <c r="D9839" s="66"/>
      <c r="E9839" s="67"/>
      <c r="F9839" s="65"/>
      <c r="G9839" s="66"/>
      <c r="J9839" s="65"/>
      <c r="K9839" s="65"/>
      <c r="L9839" s="66"/>
      <c r="M9839" s="65"/>
      <c r="O9839" s="65"/>
      <c r="P9839" s="66"/>
      <c r="Q9839" s="31">
        <f t="shared" si="306"/>
        <v>9999</v>
      </c>
      <c r="R9839" s="31" t="str">
        <f t="shared" si="307"/>
        <v/>
      </c>
      <c r="S9839" s="29">
        <f>IF($Q9839&lt;Parâmetros!$E$19,$G9839-1,$G9839)</f>
        <v>0</v>
      </c>
    </row>
    <row r="9840" spans="1:19" x14ac:dyDescent="0.25">
      <c r="A9840" s="116"/>
      <c r="B9840" s="65"/>
      <c r="C9840" s="65"/>
      <c r="D9840" s="66"/>
      <c r="E9840" s="67"/>
      <c r="F9840" s="65"/>
      <c r="G9840" s="66"/>
      <c r="J9840" s="65"/>
      <c r="K9840" s="65"/>
      <c r="L9840" s="66"/>
      <c r="M9840" s="65"/>
      <c r="O9840" s="65"/>
      <c r="P9840" s="66"/>
      <c r="Q9840" s="31">
        <f t="shared" si="306"/>
        <v>9999</v>
      </c>
      <c r="R9840" s="31" t="str">
        <f t="shared" si="307"/>
        <v/>
      </c>
      <c r="S9840" s="29">
        <f>IF($Q9840&lt;Parâmetros!$E$19,$G9840-1,$G9840)</f>
        <v>0</v>
      </c>
    </row>
    <row r="9841" spans="1:19" x14ac:dyDescent="0.25">
      <c r="A9841" s="116"/>
      <c r="B9841" s="65"/>
      <c r="C9841" s="65"/>
      <c r="D9841" s="66"/>
      <c r="E9841" s="67"/>
      <c r="F9841" s="65"/>
      <c r="G9841" s="66"/>
      <c r="J9841" s="65"/>
      <c r="K9841" s="65"/>
      <c r="L9841" s="66"/>
      <c r="M9841" s="65"/>
      <c r="O9841" s="65"/>
      <c r="P9841" s="66"/>
      <c r="Q9841" s="31">
        <f t="shared" si="306"/>
        <v>9999</v>
      </c>
      <c r="R9841" s="31" t="str">
        <f t="shared" si="307"/>
        <v/>
      </c>
      <c r="S9841" s="29">
        <f>IF($Q9841&lt;Parâmetros!$E$19,$G9841-1,$G9841)</f>
        <v>0</v>
      </c>
    </row>
    <row r="9842" spans="1:19" x14ac:dyDescent="0.25">
      <c r="A9842" s="116"/>
      <c r="B9842" s="65"/>
      <c r="C9842" s="65"/>
      <c r="D9842" s="66"/>
      <c r="E9842" s="67"/>
      <c r="F9842" s="65"/>
      <c r="G9842" s="66"/>
      <c r="J9842" s="65"/>
      <c r="K9842" s="65"/>
      <c r="L9842" s="66"/>
      <c r="M9842" s="65"/>
      <c r="O9842" s="65"/>
      <c r="P9842" s="66"/>
      <c r="Q9842" s="31">
        <f t="shared" si="306"/>
        <v>9999</v>
      </c>
      <c r="R9842" s="31" t="str">
        <f t="shared" si="307"/>
        <v/>
      </c>
      <c r="S9842" s="29">
        <f>IF($Q9842&lt;Parâmetros!$E$19,$G9842-1,$G9842)</f>
        <v>0</v>
      </c>
    </row>
    <row r="9843" spans="1:19" x14ac:dyDescent="0.25">
      <c r="A9843" s="116"/>
      <c r="B9843" s="65"/>
      <c r="C9843" s="65"/>
      <c r="D9843" s="66"/>
      <c r="E9843" s="67"/>
      <c r="F9843" s="65"/>
      <c r="G9843" s="66"/>
      <c r="J9843" s="65"/>
      <c r="K9843" s="65"/>
      <c r="L9843" s="66"/>
      <c r="M9843" s="65"/>
      <c r="O9843" s="65"/>
      <c r="P9843" s="66"/>
      <c r="Q9843" s="31">
        <f t="shared" si="306"/>
        <v>9999</v>
      </c>
      <c r="R9843" s="31" t="str">
        <f t="shared" si="307"/>
        <v/>
      </c>
      <c r="S9843" s="29">
        <f>IF($Q9843&lt;Parâmetros!$E$19,$G9843-1,$G9843)</f>
        <v>0</v>
      </c>
    </row>
    <row r="9844" spans="1:19" x14ac:dyDescent="0.25">
      <c r="A9844" s="116"/>
      <c r="B9844" s="65"/>
      <c r="C9844" s="65"/>
      <c r="D9844" s="66"/>
      <c r="E9844" s="67"/>
      <c r="F9844" s="65"/>
      <c r="G9844" s="66"/>
      <c r="J9844" s="65"/>
      <c r="K9844" s="65"/>
      <c r="L9844" s="66"/>
      <c r="M9844" s="65"/>
      <c r="O9844" s="65"/>
      <c r="P9844" s="66"/>
      <c r="Q9844" s="31">
        <f t="shared" si="306"/>
        <v>9999</v>
      </c>
      <c r="R9844" s="31" t="str">
        <f t="shared" si="307"/>
        <v/>
      </c>
      <c r="S9844" s="29">
        <f>IF($Q9844&lt;Parâmetros!$E$19,$G9844-1,$G9844)</f>
        <v>0</v>
      </c>
    </row>
    <row r="9845" spans="1:19" x14ac:dyDescent="0.25">
      <c r="A9845" s="116"/>
      <c r="B9845" s="65"/>
      <c r="C9845" s="65"/>
      <c r="D9845" s="66"/>
      <c r="E9845" s="67"/>
      <c r="F9845" s="65"/>
      <c r="G9845" s="66"/>
      <c r="J9845" s="65"/>
      <c r="K9845" s="65"/>
      <c r="L9845" s="66"/>
      <c r="M9845" s="65"/>
      <c r="O9845" s="65"/>
      <c r="P9845" s="66"/>
      <c r="Q9845" s="31">
        <f t="shared" si="306"/>
        <v>9999</v>
      </c>
      <c r="R9845" s="31" t="str">
        <f t="shared" si="307"/>
        <v/>
      </c>
      <c r="S9845" s="29">
        <f>IF($Q9845&lt;Parâmetros!$E$19,$G9845-1,$G9845)</f>
        <v>0</v>
      </c>
    </row>
    <row r="9846" spans="1:19" x14ac:dyDescent="0.25">
      <c r="A9846" s="116"/>
      <c r="B9846" s="65"/>
      <c r="C9846" s="65"/>
      <c r="D9846" s="66"/>
      <c r="E9846" s="67"/>
      <c r="F9846" s="65"/>
      <c r="G9846" s="66"/>
      <c r="J9846" s="65"/>
      <c r="K9846" s="65"/>
      <c r="L9846" s="66"/>
      <c r="M9846" s="65"/>
      <c r="O9846" s="65"/>
      <c r="P9846" s="66"/>
      <c r="Q9846" s="31">
        <f t="shared" si="306"/>
        <v>9999</v>
      </c>
      <c r="R9846" s="31" t="str">
        <f t="shared" si="307"/>
        <v/>
      </c>
      <c r="S9846" s="29">
        <f>IF($Q9846&lt;Parâmetros!$E$19,$G9846-1,$G9846)</f>
        <v>0</v>
      </c>
    </row>
    <row r="9847" spans="1:19" x14ac:dyDescent="0.25">
      <c r="A9847" s="116"/>
      <c r="B9847" s="65"/>
      <c r="C9847" s="65"/>
      <c r="D9847" s="66"/>
      <c r="E9847" s="67"/>
      <c r="F9847" s="65"/>
      <c r="G9847" s="66"/>
      <c r="J9847" s="65"/>
      <c r="K9847" s="65"/>
      <c r="L9847" s="66"/>
      <c r="M9847" s="65"/>
      <c r="O9847" s="65"/>
      <c r="P9847" s="66"/>
      <c r="Q9847" s="31">
        <f t="shared" si="306"/>
        <v>9999</v>
      </c>
      <c r="R9847" s="31" t="str">
        <f t="shared" si="307"/>
        <v/>
      </c>
      <c r="S9847" s="29">
        <f>IF($Q9847&lt;Parâmetros!$E$19,$G9847-1,$G9847)</f>
        <v>0</v>
      </c>
    </row>
    <row r="9848" spans="1:19" x14ac:dyDescent="0.25">
      <c r="A9848" s="116"/>
      <c r="B9848" s="65"/>
      <c r="C9848" s="65"/>
      <c r="D9848" s="66"/>
      <c r="E9848" s="67"/>
      <c r="F9848" s="65"/>
      <c r="G9848" s="66"/>
      <c r="J9848" s="65"/>
      <c r="K9848" s="65"/>
      <c r="L9848" s="66"/>
      <c r="M9848" s="65"/>
      <c r="O9848" s="65"/>
      <c r="P9848" s="66"/>
      <c r="Q9848" s="31">
        <f t="shared" si="306"/>
        <v>9999</v>
      </c>
      <c r="R9848" s="31" t="str">
        <f t="shared" si="307"/>
        <v/>
      </c>
      <c r="S9848" s="29">
        <f>IF($Q9848&lt;Parâmetros!$E$19,$G9848-1,$G9848)</f>
        <v>0</v>
      </c>
    </row>
    <row r="9849" spans="1:19" x14ac:dyDescent="0.25">
      <c r="A9849" s="116"/>
      <c r="B9849" s="65"/>
      <c r="C9849" s="65"/>
      <c r="D9849" s="66"/>
      <c r="E9849" s="67"/>
      <c r="F9849" s="65"/>
      <c r="G9849" s="66"/>
      <c r="J9849" s="65"/>
      <c r="K9849" s="65"/>
      <c r="L9849" s="66"/>
      <c r="M9849" s="65"/>
      <c r="O9849" s="65"/>
      <c r="P9849" s="66"/>
      <c r="Q9849" s="31">
        <f t="shared" si="306"/>
        <v>9999</v>
      </c>
      <c r="R9849" s="31" t="str">
        <f t="shared" si="307"/>
        <v/>
      </c>
      <c r="S9849" s="29">
        <f>IF($Q9849&lt;Parâmetros!$E$19,$G9849-1,$G9849)</f>
        <v>0</v>
      </c>
    </row>
    <row r="9850" spans="1:19" x14ac:dyDescent="0.25">
      <c r="A9850" s="116"/>
      <c r="B9850" s="65"/>
      <c r="C9850" s="65"/>
      <c r="D9850" s="66"/>
      <c r="E9850" s="67"/>
      <c r="F9850" s="65"/>
      <c r="G9850" s="66"/>
      <c r="J9850" s="65"/>
      <c r="K9850" s="65"/>
      <c r="L9850" s="66"/>
      <c r="M9850" s="65"/>
      <c r="O9850" s="65"/>
      <c r="P9850" s="66"/>
      <c r="Q9850" s="31">
        <f t="shared" si="306"/>
        <v>9999</v>
      </c>
      <c r="R9850" s="31" t="str">
        <f t="shared" si="307"/>
        <v/>
      </c>
      <c r="S9850" s="29">
        <f>IF($Q9850&lt;Parâmetros!$E$19,$G9850-1,$G9850)</f>
        <v>0</v>
      </c>
    </row>
    <row r="9851" spans="1:19" x14ac:dyDescent="0.25">
      <c r="A9851" s="116"/>
      <c r="B9851" s="65"/>
      <c r="C9851" s="65"/>
      <c r="D9851" s="66"/>
      <c r="E9851" s="67"/>
      <c r="F9851" s="65"/>
      <c r="G9851" s="66"/>
      <c r="J9851" s="65"/>
      <c r="K9851" s="65"/>
      <c r="L9851" s="66"/>
      <c r="M9851" s="65"/>
      <c r="N9851" s="65"/>
      <c r="O9851" s="65"/>
      <c r="P9851" s="66"/>
      <c r="Q9851" s="31">
        <f t="shared" si="306"/>
        <v>9999</v>
      </c>
      <c r="R9851" s="31" t="str">
        <f t="shared" si="307"/>
        <v/>
      </c>
      <c r="S9851" s="29">
        <f>IF($Q9851&lt;Parâmetros!$E$19,$G9851-1,$G9851)</f>
        <v>0</v>
      </c>
    </row>
    <row r="9852" spans="1:19" x14ac:dyDescent="0.25">
      <c r="A9852" s="116"/>
      <c r="B9852" s="65"/>
      <c r="C9852" s="65"/>
      <c r="D9852" s="66"/>
      <c r="E9852" s="67"/>
      <c r="F9852" s="65"/>
      <c r="G9852" s="66"/>
      <c r="J9852" s="65"/>
      <c r="K9852" s="65"/>
      <c r="L9852" s="66"/>
      <c r="M9852" s="65"/>
      <c r="N9852" s="65"/>
      <c r="O9852" s="65"/>
      <c r="P9852" s="66"/>
      <c r="Q9852" s="31">
        <f t="shared" ref="Q9852:Q9915" si="308">IFERROR(VALUE(LEFT($J9852,2))*60+VALUE(MID($J9852,4,2)),9999)</f>
        <v>9999</v>
      </c>
      <c r="R9852" s="31" t="str">
        <f t="shared" ref="R9852:R9915" si="309">IFERROR(VALUE(LEFT($K9852,2))*60+VALUE(MID($K9852,4,2)),"")</f>
        <v/>
      </c>
      <c r="S9852" s="29">
        <f>IF($Q9852&lt;Parâmetros!$E$19,$G9852-1,$G9852)</f>
        <v>0</v>
      </c>
    </row>
    <row r="9853" spans="1:19" x14ac:dyDescent="0.25">
      <c r="A9853" s="116"/>
      <c r="B9853" s="65"/>
      <c r="C9853" s="65"/>
      <c r="D9853" s="66"/>
      <c r="E9853" s="67"/>
      <c r="F9853" s="65"/>
      <c r="G9853" s="66"/>
      <c r="J9853" s="65"/>
      <c r="K9853" s="65"/>
      <c r="L9853" s="66"/>
      <c r="M9853" s="65"/>
      <c r="N9853" s="65"/>
      <c r="O9853" s="65"/>
      <c r="P9853" s="66"/>
      <c r="Q9853" s="31">
        <f t="shared" si="308"/>
        <v>9999</v>
      </c>
      <c r="R9853" s="31" t="str">
        <f t="shared" si="309"/>
        <v/>
      </c>
      <c r="S9853" s="29">
        <f>IF($Q9853&lt;Parâmetros!$E$19,$G9853-1,$G9853)</f>
        <v>0</v>
      </c>
    </row>
    <row r="9854" spans="1:19" x14ac:dyDescent="0.25">
      <c r="A9854" s="116"/>
      <c r="B9854" s="65"/>
      <c r="C9854" s="65"/>
      <c r="D9854" s="66"/>
      <c r="E9854" s="67"/>
      <c r="F9854" s="65"/>
      <c r="G9854" s="66"/>
      <c r="J9854" s="65"/>
      <c r="K9854" s="65"/>
      <c r="L9854" s="66"/>
      <c r="M9854" s="65"/>
      <c r="N9854" s="65"/>
      <c r="O9854" s="65"/>
      <c r="P9854" s="66"/>
      <c r="Q9854" s="31">
        <f t="shared" si="308"/>
        <v>9999</v>
      </c>
      <c r="R9854" s="31" t="str">
        <f t="shared" si="309"/>
        <v/>
      </c>
      <c r="S9854" s="29">
        <f>IF($Q9854&lt;Parâmetros!$E$19,$G9854-1,$G9854)</f>
        <v>0</v>
      </c>
    </row>
    <row r="9855" spans="1:19" x14ac:dyDescent="0.25">
      <c r="A9855" s="116"/>
      <c r="B9855" s="65"/>
      <c r="C9855" s="65"/>
      <c r="D9855" s="66"/>
      <c r="E9855" s="67"/>
      <c r="F9855" s="65"/>
      <c r="G9855" s="66"/>
      <c r="J9855" s="65"/>
      <c r="K9855" s="65"/>
      <c r="L9855" s="66"/>
      <c r="M9855" s="65"/>
      <c r="N9855" s="65"/>
      <c r="O9855" s="65"/>
      <c r="P9855" s="66"/>
      <c r="Q9855" s="31">
        <f t="shared" si="308"/>
        <v>9999</v>
      </c>
      <c r="R9855" s="31" t="str">
        <f t="shared" si="309"/>
        <v/>
      </c>
      <c r="S9855" s="29">
        <f>IF($Q9855&lt;Parâmetros!$E$19,$G9855-1,$G9855)</f>
        <v>0</v>
      </c>
    </row>
    <row r="9856" spans="1:19" x14ac:dyDescent="0.25">
      <c r="A9856" s="116"/>
      <c r="B9856" s="65"/>
      <c r="C9856" s="65"/>
      <c r="D9856" s="66"/>
      <c r="E9856" s="67"/>
      <c r="F9856" s="65"/>
      <c r="G9856" s="66"/>
      <c r="J9856" s="65"/>
      <c r="K9856" s="65"/>
      <c r="L9856" s="66"/>
      <c r="M9856" s="65"/>
      <c r="N9856" s="65"/>
      <c r="O9856" s="65"/>
      <c r="P9856" s="66"/>
      <c r="Q9856" s="31">
        <f t="shared" si="308"/>
        <v>9999</v>
      </c>
      <c r="R9856" s="31" t="str">
        <f t="shared" si="309"/>
        <v/>
      </c>
      <c r="S9856" s="29">
        <f>IF($Q9856&lt;Parâmetros!$E$19,$G9856-1,$G9856)</f>
        <v>0</v>
      </c>
    </row>
    <row r="9857" spans="1:19" x14ac:dyDescent="0.25">
      <c r="A9857" s="116"/>
      <c r="B9857" s="65"/>
      <c r="C9857" s="65"/>
      <c r="D9857" s="66"/>
      <c r="E9857" s="67"/>
      <c r="F9857" s="65"/>
      <c r="G9857" s="66"/>
      <c r="J9857" s="65"/>
      <c r="K9857" s="65"/>
      <c r="L9857" s="66"/>
      <c r="M9857" s="65"/>
      <c r="N9857" s="65"/>
      <c r="O9857" s="65"/>
      <c r="P9857" s="66"/>
      <c r="Q9857" s="31">
        <f t="shared" si="308"/>
        <v>9999</v>
      </c>
      <c r="R9857" s="31" t="str">
        <f t="shared" si="309"/>
        <v/>
      </c>
      <c r="S9857" s="29">
        <f>IF($Q9857&lt;Parâmetros!$E$19,$G9857-1,$G9857)</f>
        <v>0</v>
      </c>
    </row>
    <row r="9858" spans="1:19" x14ac:dyDescent="0.25">
      <c r="A9858" s="116"/>
      <c r="B9858" s="65"/>
      <c r="C9858" s="65"/>
      <c r="D9858" s="66"/>
      <c r="E9858" s="67"/>
      <c r="F9858" s="65"/>
      <c r="G9858" s="66"/>
      <c r="J9858" s="65"/>
      <c r="K9858" s="65"/>
      <c r="L9858" s="66"/>
      <c r="M9858" s="65"/>
      <c r="N9858" s="65"/>
      <c r="O9858" s="65"/>
      <c r="P9858" s="66"/>
      <c r="Q9858" s="31">
        <f t="shared" si="308"/>
        <v>9999</v>
      </c>
      <c r="R9858" s="31" t="str">
        <f t="shared" si="309"/>
        <v/>
      </c>
      <c r="S9858" s="29">
        <f>IF($Q9858&lt;Parâmetros!$E$19,$G9858-1,$G9858)</f>
        <v>0</v>
      </c>
    </row>
    <row r="9859" spans="1:19" x14ac:dyDescent="0.25">
      <c r="A9859" s="116"/>
      <c r="B9859" s="65"/>
      <c r="C9859" s="65"/>
      <c r="D9859" s="66"/>
      <c r="E9859" s="67"/>
      <c r="F9859" s="65"/>
      <c r="G9859" s="66"/>
      <c r="J9859" s="65"/>
      <c r="K9859" s="65"/>
      <c r="L9859" s="66"/>
      <c r="M9859" s="65"/>
      <c r="N9859" s="65"/>
      <c r="O9859" s="65"/>
      <c r="P9859" s="66"/>
      <c r="Q9859" s="31">
        <f t="shared" si="308"/>
        <v>9999</v>
      </c>
      <c r="R9859" s="31" t="str">
        <f t="shared" si="309"/>
        <v/>
      </c>
      <c r="S9859" s="29">
        <f>IF($Q9859&lt;Parâmetros!$E$19,$G9859-1,$G9859)</f>
        <v>0</v>
      </c>
    </row>
    <row r="9860" spans="1:19" x14ac:dyDescent="0.25">
      <c r="A9860" s="116"/>
      <c r="B9860" s="65"/>
      <c r="C9860" s="65"/>
      <c r="D9860" s="66"/>
      <c r="E9860" s="67"/>
      <c r="F9860" s="65"/>
      <c r="G9860" s="66"/>
      <c r="J9860" s="65"/>
      <c r="K9860" s="65"/>
      <c r="L9860" s="66"/>
      <c r="M9860" s="65"/>
      <c r="N9860" s="65"/>
      <c r="O9860" s="65"/>
      <c r="P9860" s="66"/>
      <c r="Q9860" s="31">
        <f t="shared" si="308"/>
        <v>9999</v>
      </c>
      <c r="R9860" s="31" t="str">
        <f t="shared" si="309"/>
        <v/>
      </c>
      <c r="S9860" s="29">
        <f>IF($Q9860&lt;Parâmetros!$E$19,$G9860-1,$G9860)</f>
        <v>0</v>
      </c>
    </row>
    <row r="9861" spans="1:19" x14ac:dyDescent="0.25">
      <c r="A9861" s="116"/>
      <c r="B9861" s="65"/>
      <c r="C9861" s="65"/>
      <c r="D9861" s="66"/>
      <c r="E9861" s="67"/>
      <c r="F9861" s="65"/>
      <c r="G9861" s="66"/>
      <c r="J9861" s="65"/>
      <c r="K9861" s="65"/>
      <c r="L9861" s="66"/>
      <c r="M9861" s="65"/>
      <c r="O9861" s="65"/>
      <c r="P9861" s="66"/>
      <c r="Q9861" s="31">
        <f t="shared" si="308"/>
        <v>9999</v>
      </c>
      <c r="R9861" s="31" t="str">
        <f t="shared" si="309"/>
        <v/>
      </c>
      <c r="S9861" s="29">
        <f>IF($Q9861&lt;Parâmetros!$E$19,$G9861-1,$G9861)</f>
        <v>0</v>
      </c>
    </row>
    <row r="9862" spans="1:19" x14ac:dyDescent="0.25">
      <c r="A9862" s="116"/>
      <c r="B9862" s="65"/>
      <c r="C9862" s="65"/>
      <c r="D9862" s="66"/>
      <c r="E9862" s="67"/>
      <c r="F9862" s="65"/>
      <c r="G9862" s="66"/>
      <c r="J9862" s="65"/>
      <c r="K9862" s="65"/>
      <c r="L9862" s="66"/>
      <c r="M9862" s="65"/>
      <c r="O9862" s="65"/>
      <c r="P9862" s="66"/>
      <c r="Q9862" s="31">
        <f t="shared" si="308"/>
        <v>9999</v>
      </c>
      <c r="R9862" s="31" t="str">
        <f t="shared" si="309"/>
        <v/>
      </c>
      <c r="S9862" s="29">
        <f>IF($Q9862&lt;Parâmetros!$E$19,$G9862-1,$G9862)</f>
        <v>0</v>
      </c>
    </row>
    <row r="9863" spans="1:19" x14ac:dyDescent="0.25">
      <c r="A9863" s="116"/>
      <c r="B9863" s="65"/>
      <c r="C9863" s="65"/>
      <c r="D9863" s="66"/>
      <c r="E9863" s="67"/>
      <c r="F9863" s="65"/>
      <c r="G9863" s="66"/>
      <c r="J9863" s="65"/>
      <c r="K9863" s="65"/>
      <c r="L9863" s="66"/>
      <c r="M9863" s="65"/>
      <c r="O9863" s="65"/>
      <c r="P9863" s="66"/>
      <c r="Q9863" s="31">
        <f t="shared" si="308"/>
        <v>9999</v>
      </c>
      <c r="R9863" s="31" t="str">
        <f t="shared" si="309"/>
        <v/>
      </c>
      <c r="S9863" s="29">
        <f>IF($Q9863&lt;Parâmetros!$E$19,$G9863-1,$G9863)</f>
        <v>0</v>
      </c>
    </row>
    <row r="9864" spans="1:19" x14ac:dyDescent="0.25">
      <c r="A9864" s="116"/>
      <c r="B9864" s="65"/>
      <c r="C9864" s="65"/>
      <c r="D9864" s="66"/>
      <c r="E9864" s="67"/>
      <c r="F9864" s="65"/>
      <c r="G9864" s="66"/>
      <c r="J9864" s="65"/>
      <c r="K9864" s="65"/>
      <c r="L9864" s="66"/>
      <c r="M9864" s="65"/>
      <c r="O9864" s="65"/>
      <c r="P9864" s="66"/>
      <c r="Q9864" s="31">
        <f t="shared" si="308"/>
        <v>9999</v>
      </c>
      <c r="R9864" s="31" t="str">
        <f t="shared" si="309"/>
        <v/>
      </c>
      <c r="S9864" s="29">
        <f>IF($Q9864&lt;Parâmetros!$E$19,$G9864-1,$G9864)</f>
        <v>0</v>
      </c>
    </row>
    <row r="9865" spans="1:19" x14ac:dyDescent="0.25">
      <c r="A9865" s="116"/>
      <c r="B9865" s="65"/>
      <c r="C9865" s="65"/>
      <c r="D9865" s="66"/>
      <c r="E9865" s="67"/>
      <c r="F9865" s="65"/>
      <c r="G9865" s="66"/>
      <c r="J9865" s="65"/>
      <c r="K9865" s="65"/>
      <c r="L9865" s="66"/>
      <c r="M9865" s="65"/>
      <c r="N9865" s="65"/>
      <c r="O9865" s="65"/>
      <c r="P9865" s="66"/>
      <c r="Q9865" s="31">
        <f t="shared" si="308"/>
        <v>9999</v>
      </c>
      <c r="R9865" s="31" t="str">
        <f t="shared" si="309"/>
        <v/>
      </c>
      <c r="S9865" s="29">
        <f>IF($Q9865&lt;Parâmetros!$E$19,$G9865-1,$G9865)</f>
        <v>0</v>
      </c>
    </row>
    <row r="9866" spans="1:19" x14ac:dyDescent="0.25">
      <c r="A9866" s="116"/>
      <c r="B9866" s="65"/>
      <c r="C9866" s="65"/>
      <c r="D9866" s="66"/>
      <c r="E9866" s="67"/>
      <c r="F9866" s="65"/>
      <c r="G9866" s="66"/>
      <c r="J9866" s="65"/>
      <c r="K9866" s="65"/>
      <c r="L9866" s="66"/>
      <c r="M9866" s="65"/>
      <c r="N9866" s="65"/>
      <c r="O9866" s="65"/>
      <c r="P9866" s="66"/>
      <c r="Q9866" s="31">
        <f t="shared" si="308"/>
        <v>9999</v>
      </c>
      <c r="R9866" s="31" t="str">
        <f t="shared" si="309"/>
        <v/>
      </c>
      <c r="S9866" s="29">
        <f>IF($Q9866&lt;Parâmetros!$E$19,$G9866-1,$G9866)</f>
        <v>0</v>
      </c>
    </row>
    <row r="9867" spans="1:19" x14ac:dyDescent="0.25">
      <c r="A9867" s="116"/>
      <c r="B9867" s="65"/>
      <c r="C9867" s="65"/>
      <c r="D9867" s="66"/>
      <c r="E9867" s="67"/>
      <c r="F9867" s="65"/>
      <c r="G9867" s="66"/>
      <c r="J9867" s="65"/>
      <c r="K9867" s="65"/>
      <c r="L9867" s="66"/>
      <c r="M9867" s="65"/>
      <c r="N9867" s="65"/>
      <c r="O9867" s="65"/>
      <c r="P9867" s="66"/>
      <c r="Q9867" s="31">
        <f t="shared" si="308"/>
        <v>9999</v>
      </c>
      <c r="R9867" s="31" t="str">
        <f t="shared" si="309"/>
        <v/>
      </c>
      <c r="S9867" s="29">
        <f>IF($Q9867&lt;Parâmetros!$E$19,$G9867-1,$G9867)</f>
        <v>0</v>
      </c>
    </row>
    <row r="9868" spans="1:19" x14ac:dyDescent="0.25">
      <c r="A9868" s="116"/>
      <c r="B9868" s="65"/>
      <c r="C9868" s="65"/>
      <c r="D9868" s="66"/>
      <c r="E9868" s="67"/>
      <c r="F9868" s="65"/>
      <c r="G9868" s="66"/>
      <c r="J9868" s="65"/>
      <c r="K9868" s="65"/>
      <c r="L9868" s="66"/>
      <c r="M9868" s="65"/>
      <c r="N9868" s="65"/>
      <c r="O9868" s="65"/>
      <c r="P9868" s="66"/>
      <c r="Q9868" s="31">
        <f t="shared" si="308"/>
        <v>9999</v>
      </c>
      <c r="R9868" s="31" t="str">
        <f t="shared" si="309"/>
        <v/>
      </c>
      <c r="S9868" s="29">
        <f>IF($Q9868&lt;Parâmetros!$E$19,$G9868-1,$G9868)</f>
        <v>0</v>
      </c>
    </row>
    <row r="9869" spans="1:19" x14ac:dyDescent="0.25">
      <c r="A9869" s="116"/>
      <c r="B9869" s="65"/>
      <c r="C9869" s="65"/>
      <c r="D9869" s="66"/>
      <c r="E9869" s="67"/>
      <c r="F9869" s="65"/>
      <c r="G9869" s="66"/>
      <c r="J9869" s="65"/>
      <c r="K9869" s="65"/>
      <c r="L9869" s="66"/>
      <c r="M9869" s="65"/>
      <c r="N9869" s="65"/>
      <c r="O9869" s="65"/>
      <c r="P9869" s="66"/>
      <c r="Q9869" s="31">
        <f t="shared" si="308"/>
        <v>9999</v>
      </c>
      <c r="R9869" s="31" t="str">
        <f t="shared" si="309"/>
        <v/>
      </c>
      <c r="S9869" s="29">
        <f>IF($Q9869&lt;Parâmetros!$E$19,$G9869-1,$G9869)</f>
        <v>0</v>
      </c>
    </row>
    <row r="9870" spans="1:19" x14ac:dyDescent="0.25">
      <c r="A9870" s="116"/>
      <c r="B9870" s="65"/>
      <c r="C9870" s="65"/>
      <c r="D9870" s="66"/>
      <c r="E9870" s="67"/>
      <c r="F9870" s="65"/>
      <c r="G9870" s="66"/>
      <c r="J9870" s="65"/>
      <c r="K9870" s="65"/>
      <c r="L9870" s="66"/>
      <c r="M9870" s="65"/>
      <c r="N9870" s="65"/>
      <c r="O9870" s="65"/>
      <c r="P9870" s="66"/>
      <c r="Q9870" s="31">
        <f t="shared" si="308"/>
        <v>9999</v>
      </c>
      <c r="R9870" s="31" t="str">
        <f t="shared" si="309"/>
        <v/>
      </c>
      <c r="S9870" s="29">
        <f>IF($Q9870&lt;Parâmetros!$E$19,$G9870-1,$G9870)</f>
        <v>0</v>
      </c>
    </row>
    <row r="9871" spans="1:19" x14ac:dyDescent="0.25">
      <c r="A9871" s="116"/>
      <c r="B9871" s="65"/>
      <c r="C9871" s="65"/>
      <c r="D9871" s="66"/>
      <c r="E9871" s="67"/>
      <c r="F9871" s="65"/>
      <c r="G9871" s="66"/>
      <c r="J9871" s="65"/>
      <c r="K9871" s="65"/>
      <c r="L9871" s="66"/>
      <c r="M9871" s="65"/>
      <c r="N9871" s="65"/>
      <c r="O9871" s="65"/>
      <c r="P9871" s="66"/>
      <c r="Q9871" s="31">
        <f t="shared" si="308"/>
        <v>9999</v>
      </c>
      <c r="R9871" s="31" t="str">
        <f t="shared" si="309"/>
        <v/>
      </c>
      <c r="S9871" s="29">
        <f>IF($Q9871&lt;Parâmetros!$E$19,$G9871-1,$G9871)</f>
        <v>0</v>
      </c>
    </row>
    <row r="9872" spans="1:19" x14ac:dyDescent="0.25">
      <c r="A9872" s="116"/>
      <c r="B9872" s="65"/>
      <c r="C9872" s="65"/>
      <c r="D9872" s="66"/>
      <c r="E9872" s="67"/>
      <c r="F9872" s="65"/>
      <c r="G9872" s="66"/>
      <c r="J9872" s="65"/>
      <c r="K9872" s="65"/>
      <c r="L9872" s="66"/>
      <c r="M9872" s="65"/>
      <c r="N9872" s="65"/>
      <c r="O9872" s="65"/>
      <c r="P9872" s="66"/>
      <c r="Q9872" s="31">
        <f t="shared" si="308"/>
        <v>9999</v>
      </c>
      <c r="R9872" s="31" t="str">
        <f t="shared" si="309"/>
        <v/>
      </c>
      <c r="S9872" s="29">
        <f>IF($Q9872&lt;Parâmetros!$E$19,$G9872-1,$G9872)</f>
        <v>0</v>
      </c>
    </row>
    <row r="9873" spans="1:19" x14ac:dyDescent="0.25">
      <c r="A9873" s="116"/>
      <c r="B9873" s="65"/>
      <c r="C9873" s="65"/>
      <c r="D9873" s="66"/>
      <c r="E9873" s="67"/>
      <c r="F9873" s="65"/>
      <c r="G9873" s="66"/>
      <c r="J9873" s="65"/>
      <c r="K9873" s="65"/>
      <c r="L9873" s="66"/>
      <c r="M9873" s="65"/>
      <c r="N9873" s="65"/>
      <c r="O9873" s="65"/>
      <c r="P9873" s="66"/>
      <c r="Q9873" s="31">
        <f t="shared" si="308"/>
        <v>9999</v>
      </c>
      <c r="R9873" s="31" t="str">
        <f t="shared" si="309"/>
        <v/>
      </c>
      <c r="S9873" s="29">
        <f>IF($Q9873&lt;Parâmetros!$E$19,$G9873-1,$G9873)</f>
        <v>0</v>
      </c>
    </row>
    <row r="9874" spans="1:19" x14ac:dyDescent="0.25">
      <c r="A9874" s="116"/>
      <c r="B9874" s="65"/>
      <c r="C9874" s="65"/>
      <c r="D9874" s="66"/>
      <c r="E9874" s="67"/>
      <c r="F9874" s="65"/>
      <c r="G9874" s="66"/>
      <c r="J9874" s="65"/>
      <c r="K9874" s="65"/>
      <c r="L9874" s="66"/>
      <c r="M9874" s="65"/>
      <c r="N9874" s="65"/>
      <c r="O9874" s="65"/>
      <c r="P9874" s="66"/>
      <c r="Q9874" s="31">
        <f t="shared" si="308"/>
        <v>9999</v>
      </c>
      <c r="R9874" s="31" t="str">
        <f t="shared" si="309"/>
        <v/>
      </c>
      <c r="S9874" s="29">
        <f>IF($Q9874&lt;Parâmetros!$E$19,$G9874-1,$G9874)</f>
        <v>0</v>
      </c>
    </row>
    <row r="9875" spans="1:19" x14ac:dyDescent="0.25">
      <c r="A9875" s="116"/>
      <c r="B9875" s="65"/>
      <c r="C9875" s="65"/>
      <c r="D9875" s="66"/>
      <c r="E9875" s="67"/>
      <c r="F9875" s="65"/>
      <c r="G9875" s="66"/>
      <c r="J9875" s="65"/>
      <c r="K9875" s="65"/>
      <c r="L9875" s="66"/>
      <c r="M9875" s="65"/>
      <c r="N9875" s="65"/>
      <c r="O9875" s="65"/>
      <c r="P9875" s="66"/>
      <c r="Q9875" s="31">
        <f t="shared" si="308"/>
        <v>9999</v>
      </c>
      <c r="R9875" s="31" t="str">
        <f t="shared" si="309"/>
        <v/>
      </c>
      <c r="S9875" s="29">
        <f>IF($Q9875&lt;Parâmetros!$E$19,$G9875-1,$G9875)</f>
        <v>0</v>
      </c>
    </row>
    <row r="9876" spans="1:19" x14ac:dyDescent="0.25">
      <c r="A9876" s="116"/>
      <c r="B9876" s="65"/>
      <c r="C9876" s="65"/>
      <c r="D9876" s="66"/>
      <c r="E9876" s="67"/>
      <c r="F9876" s="65"/>
      <c r="G9876" s="66"/>
      <c r="J9876" s="65"/>
      <c r="K9876" s="65"/>
      <c r="L9876" s="66"/>
      <c r="M9876" s="65"/>
      <c r="N9876" s="65"/>
      <c r="O9876" s="65"/>
      <c r="P9876" s="66"/>
      <c r="Q9876" s="31">
        <f t="shared" si="308"/>
        <v>9999</v>
      </c>
      <c r="R9876" s="31" t="str">
        <f t="shared" si="309"/>
        <v/>
      </c>
      <c r="S9876" s="29">
        <f>IF($Q9876&lt;Parâmetros!$E$19,$G9876-1,$G9876)</f>
        <v>0</v>
      </c>
    </row>
    <row r="9877" spans="1:19" x14ac:dyDescent="0.25">
      <c r="A9877" s="116"/>
      <c r="B9877" s="65"/>
      <c r="C9877" s="65"/>
      <c r="D9877" s="66"/>
      <c r="E9877" s="67"/>
      <c r="F9877" s="65"/>
      <c r="G9877" s="66"/>
      <c r="J9877" s="65"/>
      <c r="K9877" s="65"/>
      <c r="L9877" s="66"/>
      <c r="M9877" s="65"/>
      <c r="N9877" s="65"/>
      <c r="O9877" s="65"/>
      <c r="P9877" s="66"/>
      <c r="Q9877" s="31">
        <f t="shared" si="308"/>
        <v>9999</v>
      </c>
      <c r="R9877" s="31" t="str">
        <f t="shared" si="309"/>
        <v/>
      </c>
      <c r="S9877" s="29">
        <f>IF($Q9877&lt;Parâmetros!$E$19,$G9877-1,$G9877)</f>
        <v>0</v>
      </c>
    </row>
    <row r="9878" spans="1:19" x14ac:dyDescent="0.25">
      <c r="A9878" s="116"/>
      <c r="B9878" s="65"/>
      <c r="C9878" s="65"/>
      <c r="D9878" s="66"/>
      <c r="E9878" s="67"/>
      <c r="F9878" s="65"/>
      <c r="G9878" s="66"/>
      <c r="J9878" s="65"/>
      <c r="K9878" s="65"/>
      <c r="L9878" s="66"/>
      <c r="M9878" s="65"/>
      <c r="N9878" s="65"/>
      <c r="O9878" s="65"/>
      <c r="P9878" s="66"/>
      <c r="Q9878" s="31">
        <f t="shared" si="308"/>
        <v>9999</v>
      </c>
      <c r="R9878" s="31" t="str">
        <f t="shared" si="309"/>
        <v/>
      </c>
      <c r="S9878" s="29">
        <f>IF($Q9878&lt;Parâmetros!$E$19,$G9878-1,$G9878)</f>
        <v>0</v>
      </c>
    </row>
    <row r="9879" spans="1:19" x14ac:dyDescent="0.25">
      <c r="A9879" s="116"/>
      <c r="B9879" s="65"/>
      <c r="C9879" s="65"/>
      <c r="D9879" s="66"/>
      <c r="E9879" s="67"/>
      <c r="F9879" s="65"/>
      <c r="G9879" s="66"/>
      <c r="J9879" s="65"/>
      <c r="K9879" s="65"/>
      <c r="L9879" s="66"/>
      <c r="M9879" s="65"/>
      <c r="N9879" s="65"/>
      <c r="O9879" s="65"/>
      <c r="P9879" s="66"/>
      <c r="Q9879" s="31">
        <f t="shared" si="308"/>
        <v>9999</v>
      </c>
      <c r="R9879" s="31" t="str">
        <f t="shared" si="309"/>
        <v/>
      </c>
      <c r="S9879" s="29">
        <f>IF($Q9879&lt;Parâmetros!$E$19,$G9879-1,$G9879)</f>
        <v>0</v>
      </c>
    </row>
    <row r="9880" spans="1:19" x14ac:dyDescent="0.25">
      <c r="A9880" s="116"/>
      <c r="B9880" s="65"/>
      <c r="C9880" s="65"/>
      <c r="D9880" s="66"/>
      <c r="E9880" s="67"/>
      <c r="F9880" s="65"/>
      <c r="G9880" s="66"/>
      <c r="J9880" s="65"/>
      <c r="K9880" s="65"/>
      <c r="L9880" s="66"/>
      <c r="M9880" s="65"/>
      <c r="N9880" s="65"/>
      <c r="O9880" s="65"/>
      <c r="P9880" s="66"/>
      <c r="Q9880" s="31">
        <f t="shared" si="308"/>
        <v>9999</v>
      </c>
      <c r="R9880" s="31" t="str">
        <f t="shared" si="309"/>
        <v/>
      </c>
      <c r="S9880" s="29">
        <f>IF($Q9880&lt;Parâmetros!$E$19,$G9880-1,$G9880)</f>
        <v>0</v>
      </c>
    </row>
    <row r="9881" spans="1:19" x14ac:dyDescent="0.25">
      <c r="A9881" s="116"/>
      <c r="B9881" s="65"/>
      <c r="C9881" s="65"/>
      <c r="D9881" s="66"/>
      <c r="E9881" s="67"/>
      <c r="F9881" s="65"/>
      <c r="G9881" s="66"/>
      <c r="J9881" s="65"/>
      <c r="K9881" s="65"/>
      <c r="L9881" s="66"/>
      <c r="M9881" s="65"/>
      <c r="N9881" s="65"/>
      <c r="O9881" s="65"/>
      <c r="P9881" s="66"/>
      <c r="Q9881" s="31">
        <f t="shared" si="308"/>
        <v>9999</v>
      </c>
      <c r="R9881" s="31" t="str">
        <f t="shared" si="309"/>
        <v/>
      </c>
      <c r="S9881" s="29">
        <f>IF($Q9881&lt;Parâmetros!$E$19,$G9881-1,$G9881)</f>
        <v>0</v>
      </c>
    </row>
    <row r="9882" spans="1:19" x14ac:dyDescent="0.25">
      <c r="A9882" s="116"/>
      <c r="B9882" s="65"/>
      <c r="C9882" s="65"/>
      <c r="D9882" s="66"/>
      <c r="E9882" s="67"/>
      <c r="F9882" s="65"/>
      <c r="G9882" s="66"/>
      <c r="J9882" s="65"/>
      <c r="K9882" s="65"/>
      <c r="L9882" s="66"/>
      <c r="M9882" s="65"/>
      <c r="N9882" s="65"/>
      <c r="O9882" s="65"/>
      <c r="P9882" s="66"/>
      <c r="Q9882" s="31">
        <f t="shared" si="308"/>
        <v>9999</v>
      </c>
      <c r="R9882" s="31" t="str">
        <f t="shared" si="309"/>
        <v/>
      </c>
      <c r="S9882" s="29">
        <f>IF($Q9882&lt;Parâmetros!$E$19,$G9882-1,$G9882)</f>
        <v>0</v>
      </c>
    </row>
    <row r="9883" spans="1:19" x14ac:dyDescent="0.25">
      <c r="A9883" s="116"/>
      <c r="B9883" s="65"/>
      <c r="C9883" s="65"/>
      <c r="D9883" s="66"/>
      <c r="E9883" s="67"/>
      <c r="F9883" s="65"/>
      <c r="G9883" s="66"/>
      <c r="J9883" s="65"/>
      <c r="K9883" s="65"/>
      <c r="L9883" s="66"/>
      <c r="M9883" s="65"/>
      <c r="N9883" s="65"/>
      <c r="O9883" s="65"/>
      <c r="P9883" s="66"/>
      <c r="Q9883" s="31">
        <f t="shared" si="308"/>
        <v>9999</v>
      </c>
      <c r="R9883" s="31" t="str">
        <f t="shared" si="309"/>
        <v/>
      </c>
      <c r="S9883" s="29">
        <f>IF($Q9883&lt;Parâmetros!$E$19,$G9883-1,$G9883)</f>
        <v>0</v>
      </c>
    </row>
    <row r="9884" spans="1:19" x14ac:dyDescent="0.25">
      <c r="A9884" s="116"/>
      <c r="B9884" s="65"/>
      <c r="C9884" s="65"/>
      <c r="D9884" s="66"/>
      <c r="E9884" s="67"/>
      <c r="F9884" s="65"/>
      <c r="G9884" s="66"/>
      <c r="J9884" s="65"/>
      <c r="K9884" s="65"/>
      <c r="L9884" s="66"/>
      <c r="M9884" s="65"/>
      <c r="N9884" s="65"/>
      <c r="O9884" s="65"/>
      <c r="P9884" s="66"/>
      <c r="Q9884" s="31">
        <f t="shared" si="308"/>
        <v>9999</v>
      </c>
      <c r="R9884" s="31" t="str">
        <f t="shared" si="309"/>
        <v/>
      </c>
      <c r="S9884" s="29">
        <f>IF($Q9884&lt;Parâmetros!$E$19,$G9884-1,$G9884)</f>
        <v>0</v>
      </c>
    </row>
    <row r="9885" spans="1:19" x14ac:dyDescent="0.25">
      <c r="A9885" s="116"/>
      <c r="B9885" s="65"/>
      <c r="C9885" s="65"/>
      <c r="D9885" s="66"/>
      <c r="E9885" s="67"/>
      <c r="F9885" s="65"/>
      <c r="G9885" s="66"/>
      <c r="J9885" s="65"/>
      <c r="K9885" s="65"/>
      <c r="L9885" s="66"/>
      <c r="M9885" s="65"/>
      <c r="N9885" s="65"/>
      <c r="O9885" s="65"/>
      <c r="P9885" s="66"/>
      <c r="Q9885" s="31">
        <f t="shared" si="308"/>
        <v>9999</v>
      </c>
      <c r="R9885" s="31" t="str">
        <f t="shared" si="309"/>
        <v/>
      </c>
      <c r="S9885" s="29">
        <f>IF($Q9885&lt;Parâmetros!$E$19,$G9885-1,$G9885)</f>
        <v>0</v>
      </c>
    </row>
    <row r="9886" spans="1:19" x14ac:dyDescent="0.25">
      <c r="A9886" s="116"/>
      <c r="B9886" s="65"/>
      <c r="C9886" s="65"/>
      <c r="D9886" s="66"/>
      <c r="E9886" s="67"/>
      <c r="F9886" s="65"/>
      <c r="G9886" s="66"/>
      <c r="J9886" s="65"/>
      <c r="K9886" s="65"/>
      <c r="L9886" s="66"/>
      <c r="M9886" s="65"/>
      <c r="N9886" s="65"/>
      <c r="O9886" s="65"/>
      <c r="P9886" s="66"/>
      <c r="Q9886" s="31">
        <f t="shared" si="308"/>
        <v>9999</v>
      </c>
      <c r="R9886" s="31" t="str">
        <f t="shared" si="309"/>
        <v/>
      </c>
      <c r="S9886" s="29">
        <f>IF($Q9886&lt;Parâmetros!$E$19,$G9886-1,$G9886)</f>
        <v>0</v>
      </c>
    </row>
    <row r="9887" spans="1:19" x14ac:dyDescent="0.25">
      <c r="A9887" s="116"/>
      <c r="B9887" s="65"/>
      <c r="C9887" s="65"/>
      <c r="D9887" s="66"/>
      <c r="E9887" s="67"/>
      <c r="F9887" s="65"/>
      <c r="G9887" s="66"/>
      <c r="J9887" s="65"/>
      <c r="K9887" s="65"/>
      <c r="L9887" s="66"/>
      <c r="M9887" s="65"/>
      <c r="N9887" s="65"/>
      <c r="O9887" s="65"/>
      <c r="P9887" s="66"/>
      <c r="Q9887" s="31">
        <f t="shared" si="308"/>
        <v>9999</v>
      </c>
      <c r="R9887" s="31" t="str">
        <f t="shared" si="309"/>
        <v/>
      </c>
      <c r="S9887" s="29">
        <f>IF($Q9887&lt;Parâmetros!$E$19,$G9887-1,$G9887)</f>
        <v>0</v>
      </c>
    </row>
    <row r="9888" spans="1:19" x14ac:dyDescent="0.25">
      <c r="A9888" s="116"/>
      <c r="B9888" s="65"/>
      <c r="C9888" s="65"/>
      <c r="D9888" s="66"/>
      <c r="E9888" s="67"/>
      <c r="F9888" s="65"/>
      <c r="G9888" s="66"/>
      <c r="J9888" s="65"/>
      <c r="K9888" s="65"/>
      <c r="L9888" s="66"/>
      <c r="M9888" s="65"/>
      <c r="N9888" s="65"/>
      <c r="O9888" s="65"/>
      <c r="P9888" s="66"/>
      <c r="Q9888" s="31">
        <f t="shared" si="308"/>
        <v>9999</v>
      </c>
      <c r="R9888" s="31" t="str">
        <f t="shared" si="309"/>
        <v/>
      </c>
      <c r="S9888" s="29">
        <f>IF($Q9888&lt;Parâmetros!$E$19,$G9888-1,$G9888)</f>
        <v>0</v>
      </c>
    </row>
    <row r="9889" spans="1:19" x14ac:dyDescent="0.25">
      <c r="A9889" s="116"/>
      <c r="B9889" s="65"/>
      <c r="C9889" s="65"/>
      <c r="D9889" s="66"/>
      <c r="E9889" s="67"/>
      <c r="F9889" s="65"/>
      <c r="G9889" s="66"/>
      <c r="J9889" s="65"/>
      <c r="K9889" s="65"/>
      <c r="L9889" s="66"/>
      <c r="M9889" s="65"/>
      <c r="N9889" s="65"/>
      <c r="O9889" s="65"/>
      <c r="P9889" s="66"/>
      <c r="Q9889" s="31">
        <f t="shared" si="308"/>
        <v>9999</v>
      </c>
      <c r="R9889" s="31" t="str">
        <f t="shared" si="309"/>
        <v/>
      </c>
      <c r="S9889" s="29">
        <f>IF($Q9889&lt;Parâmetros!$E$19,$G9889-1,$G9889)</f>
        <v>0</v>
      </c>
    </row>
    <row r="9890" spans="1:19" x14ac:dyDescent="0.25">
      <c r="A9890" s="116"/>
      <c r="B9890" s="65"/>
      <c r="C9890" s="65"/>
      <c r="D9890" s="66"/>
      <c r="E9890" s="67"/>
      <c r="F9890" s="65"/>
      <c r="G9890" s="66"/>
      <c r="J9890" s="65"/>
      <c r="K9890" s="65"/>
      <c r="L9890" s="66"/>
      <c r="M9890" s="65"/>
      <c r="N9890" s="65"/>
      <c r="O9890" s="65"/>
      <c r="P9890" s="66"/>
      <c r="Q9890" s="31">
        <f t="shared" si="308"/>
        <v>9999</v>
      </c>
      <c r="R9890" s="31" t="str">
        <f t="shared" si="309"/>
        <v/>
      </c>
      <c r="S9890" s="29">
        <f>IF($Q9890&lt;Parâmetros!$E$19,$G9890-1,$G9890)</f>
        <v>0</v>
      </c>
    </row>
    <row r="9891" spans="1:19" x14ac:dyDescent="0.25">
      <c r="A9891" s="116"/>
      <c r="B9891" s="65"/>
      <c r="C9891" s="65"/>
      <c r="D9891" s="66"/>
      <c r="E9891" s="67"/>
      <c r="F9891" s="65"/>
      <c r="G9891" s="66"/>
      <c r="J9891" s="65"/>
      <c r="K9891" s="65"/>
      <c r="L9891" s="66"/>
      <c r="M9891" s="65"/>
      <c r="N9891" s="65"/>
      <c r="O9891" s="65"/>
      <c r="P9891" s="66"/>
      <c r="Q9891" s="31">
        <f t="shared" si="308"/>
        <v>9999</v>
      </c>
      <c r="R9891" s="31" t="str">
        <f t="shared" si="309"/>
        <v/>
      </c>
      <c r="S9891" s="29">
        <f>IF($Q9891&lt;Parâmetros!$E$19,$G9891-1,$G9891)</f>
        <v>0</v>
      </c>
    </row>
    <row r="9892" spans="1:19" x14ac:dyDescent="0.25">
      <c r="A9892" s="116"/>
      <c r="B9892" s="65"/>
      <c r="C9892" s="65"/>
      <c r="D9892" s="66"/>
      <c r="E9892" s="67"/>
      <c r="F9892" s="65"/>
      <c r="G9892" s="66"/>
      <c r="J9892" s="65"/>
      <c r="K9892" s="65"/>
      <c r="L9892" s="66"/>
      <c r="M9892" s="65"/>
      <c r="N9892" s="65"/>
      <c r="O9892" s="65"/>
      <c r="P9892" s="66"/>
      <c r="Q9892" s="31">
        <f t="shared" si="308"/>
        <v>9999</v>
      </c>
      <c r="R9892" s="31" t="str">
        <f t="shared" si="309"/>
        <v/>
      </c>
      <c r="S9892" s="29">
        <f>IF($Q9892&lt;Parâmetros!$E$19,$G9892-1,$G9892)</f>
        <v>0</v>
      </c>
    </row>
    <row r="9893" spans="1:19" x14ac:dyDescent="0.25">
      <c r="A9893" s="116"/>
      <c r="B9893" s="65"/>
      <c r="C9893" s="65"/>
      <c r="D9893" s="66"/>
      <c r="E9893" s="67"/>
      <c r="F9893" s="65"/>
      <c r="G9893" s="66"/>
      <c r="J9893" s="65"/>
      <c r="K9893" s="65"/>
      <c r="L9893" s="66"/>
      <c r="M9893" s="65"/>
      <c r="N9893" s="65"/>
      <c r="O9893" s="65"/>
      <c r="P9893" s="66"/>
      <c r="Q9893" s="31">
        <f t="shared" si="308"/>
        <v>9999</v>
      </c>
      <c r="R9893" s="31" t="str">
        <f t="shared" si="309"/>
        <v/>
      </c>
      <c r="S9893" s="29">
        <f>IF($Q9893&lt;Parâmetros!$E$19,$G9893-1,$G9893)</f>
        <v>0</v>
      </c>
    </row>
    <row r="9894" spans="1:19" x14ac:dyDescent="0.25">
      <c r="A9894" s="116"/>
      <c r="B9894" s="65"/>
      <c r="C9894" s="65"/>
      <c r="D9894" s="66"/>
      <c r="E9894" s="67"/>
      <c r="F9894" s="65"/>
      <c r="G9894" s="66"/>
      <c r="J9894" s="65"/>
      <c r="K9894" s="65"/>
      <c r="L9894" s="66"/>
      <c r="M9894" s="65"/>
      <c r="N9894" s="65"/>
      <c r="O9894" s="65"/>
      <c r="P9894" s="66"/>
      <c r="Q9894" s="31">
        <f t="shared" si="308"/>
        <v>9999</v>
      </c>
      <c r="R9894" s="31" t="str">
        <f t="shared" si="309"/>
        <v/>
      </c>
      <c r="S9894" s="29">
        <f>IF($Q9894&lt;Parâmetros!$E$19,$G9894-1,$G9894)</f>
        <v>0</v>
      </c>
    </row>
    <row r="9895" spans="1:19" x14ac:dyDescent="0.25">
      <c r="A9895" s="116"/>
      <c r="B9895" s="65"/>
      <c r="C9895" s="65"/>
      <c r="D9895" s="66"/>
      <c r="E9895" s="67"/>
      <c r="F9895" s="65"/>
      <c r="G9895" s="66"/>
      <c r="J9895" s="65"/>
      <c r="K9895" s="65"/>
      <c r="L9895" s="66"/>
      <c r="M9895" s="65"/>
      <c r="N9895" s="65"/>
      <c r="O9895" s="65"/>
      <c r="P9895" s="66"/>
      <c r="Q9895" s="31">
        <f t="shared" si="308"/>
        <v>9999</v>
      </c>
      <c r="R9895" s="31" t="str">
        <f t="shared" si="309"/>
        <v/>
      </c>
      <c r="S9895" s="29">
        <f>IF($Q9895&lt;Parâmetros!$E$19,$G9895-1,$G9895)</f>
        <v>0</v>
      </c>
    </row>
    <row r="9896" spans="1:19" x14ac:dyDescent="0.25">
      <c r="A9896" s="116"/>
      <c r="B9896" s="65"/>
      <c r="C9896" s="65"/>
      <c r="D9896" s="66"/>
      <c r="E9896" s="67"/>
      <c r="F9896" s="65"/>
      <c r="G9896" s="66"/>
      <c r="J9896" s="65"/>
      <c r="K9896" s="65"/>
      <c r="L9896" s="66"/>
      <c r="M9896" s="65"/>
      <c r="N9896" s="65"/>
      <c r="O9896" s="65"/>
      <c r="P9896" s="66"/>
      <c r="Q9896" s="31">
        <f t="shared" si="308"/>
        <v>9999</v>
      </c>
      <c r="R9896" s="31" t="str">
        <f t="shared" si="309"/>
        <v/>
      </c>
      <c r="S9896" s="29">
        <f>IF($Q9896&lt;Parâmetros!$E$19,$G9896-1,$G9896)</f>
        <v>0</v>
      </c>
    </row>
    <row r="9897" spans="1:19" x14ac:dyDescent="0.25">
      <c r="A9897" s="116"/>
      <c r="B9897" s="65"/>
      <c r="C9897" s="65"/>
      <c r="D9897" s="66"/>
      <c r="E9897" s="67"/>
      <c r="F9897" s="65"/>
      <c r="G9897" s="66"/>
      <c r="J9897" s="65"/>
      <c r="K9897" s="65"/>
      <c r="L9897" s="66"/>
      <c r="M9897" s="65"/>
      <c r="N9897" s="65"/>
      <c r="O9897" s="65"/>
      <c r="P9897" s="66"/>
      <c r="Q9897" s="31">
        <f t="shared" si="308"/>
        <v>9999</v>
      </c>
      <c r="R9897" s="31" t="str">
        <f t="shared" si="309"/>
        <v/>
      </c>
      <c r="S9897" s="29">
        <f>IF($Q9897&lt;Parâmetros!$E$19,$G9897-1,$G9897)</f>
        <v>0</v>
      </c>
    </row>
    <row r="9898" spans="1:19" x14ac:dyDescent="0.25">
      <c r="A9898" s="116"/>
      <c r="B9898" s="65"/>
      <c r="C9898" s="65"/>
      <c r="D9898" s="66"/>
      <c r="E9898" s="67"/>
      <c r="F9898" s="65"/>
      <c r="G9898" s="66"/>
      <c r="J9898" s="65"/>
      <c r="K9898" s="65"/>
      <c r="L9898" s="66"/>
      <c r="M9898" s="65"/>
      <c r="N9898" s="65"/>
      <c r="O9898" s="65"/>
      <c r="P9898" s="66"/>
      <c r="Q9898" s="31">
        <f t="shared" si="308"/>
        <v>9999</v>
      </c>
      <c r="R9898" s="31" t="str">
        <f t="shared" si="309"/>
        <v/>
      </c>
      <c r="S9898" s="29">
        <f>IF($Q9898&lt;Parâmetros!$E$19,$G9898-1,$G9898)</f>
        <v>0</v>
      </c>
    </row>
    <row r="9899" spans="1:19" x14ac:dyDescent="0.25">
      <c r="A9899" s="116"/>
      <c r="B9899" s="65"/>
      <c r="C9899" s="65"/>
      <c r="D9899" s="66"/>
      <c r="E9899" s="67"/>
      <c r="F9899" s="65"/>
      <c r="G9899" s="66"/>
      <c r="J9899" s="65"/>
      <c r="K9899" s="65"/>
      <c r="L9899" s="66"/>
      <c r="M9899" s="65"/>
      <c r="N9899" s="65"/>
      <c r="O9899" s="65"/>
      <c r="P9899" s="66"/>
      <c r="Q9899" s="31">
        <f t="shared" si="308"/>
        <v>9999</v>
      </c>
      <c r="R9899" s="31" t="str">
        <f t="shared" si="309"/>
        <v/>
      </c>
      <c r="S9899" s="29">
        <f>IF($Q9899&lt;Parâmetros!$E$19,$G9899-1,$G9899)</f>
        <v>0</v>
      </c>
    </row>
    <row r="9900" spans="1:19" x14ac:dyDescent="0.25">
      <c r="A9900" s="116"/>
      <c r="B9900" s="65"/>
      <c r="C9900" s="65"/>
      <c r="D9900" s="66"/>
      <c r="E9900" s="67"/>
      <c r="F9900" s="65"/>
      <c r="G9900" s="66"/>
      <c r="J9900" s="65"/>
      <c r="K9900" s="65"/>
      <c r="L9900" s="66"/>
      <c r="M9900" s="65"/>
      <c r="N9900" s="65"/>
      <c r="O9900" s="65"/>
      <c r="P9900" s="66"/>
      <c r="Q9900" s="31">
        <f t="shared" si="308"/>
        <v>9999</v>
      </c>
      <c r="R9900" s="31" t="str">
        <f t="shared" si="309"/>
        <v/>
      </c>
      <c r="S9900" s="29">
        <f>IF($Q9900&lt;Parâmetros!$E$19,$G9900-1,$G9900)</f>
        <v>0</v>
      </c>
    </row>
    <row r="9901" spans="1:19" x14ac:dyDescent="0.25">
      <c r="A9901" s="116"/>
      <c r="B9901" s="65"/>
      <c r="C9901" s="65"/>
      <c r="D9901" s="66"/>
      <c r="E9901" s="67"/>
      <c r="F9901" s="65"/>
      <c r="G9901" s="66"/>
      <c r="J9901" s="65"/>
      <c r="K9901" s="65"/>
      <c r="L9901" s="66"/>
      <c r="M9901" s="65"/>
      <c r="N9901" s="65"/>
      <c r="O9901" s="65"/>
      <c r="P9901" s="66"/>
      <c r="Q9901" s="31">
        <f t="shared" si="308"/>
        <v>9999</v>
      </c>
      <c r="R9901" s="31" t="str">
        <f t="shared" si="309"/>
        <v/>
      </c>
      <c r="S9901" s="29">
        <f>IF($Q9901&lt;Parâmetros!$E$19,$G9901-1,$G9901)</f>
        <v>0</v>
      </c>
    </row>
    <row r="9902" spans="1:19" x14ac:dyDescent="0.25">
      <c r="A9902" s="116"/>
      <c r="B9902" s="65"/>
      <c r="C9902" s="65"/>
      <c r="D9902" s="66"/>
      <c r="E9902" s="67"/>
      <c r="F9902" s="65"/>
      <c r="G9902" s="66"/>
      <c r="J9902" s="65"/>
      <c r="K9902" s="65"/>
      <c r="L9902" s="66"/>
      <c r="M9902" s="65"/>
      <c r="N9902" s="65"/>
      <c r="O9902" s="65"/>
      <c r="P9902" s="66"/>
      <c r="Q9902" s="31">
        <f t="shared" si="308"/>
        <v>9999</v>
      </c>
      <c r="R9902" s="31" t="str">
        <f t="shared" si="309"/>
        <v/>
      </c>
      <c r="S9902" s="29">
        <f>IF($Q9902&lt;Parâmetros!$E$19,$G9902-1,$G9902)</f>
        <v>0</v>
      </c>
    </row>
    <row r="9903" spans="1:19" x14ac:dyDescent="0.25">
      <c r="A9903" s="116"/>
      <c r="B9903" s="65"/>
      <c r="C9903" s="65"/>
      <c r="D9903" s="66"/>
      <c r="E9903" s="67"/>
      <c r="F9903" s="65"/>
      <c r="G9903" s="66"/>
      <c r="J9903" s="65"/>
      <c r="K9903" s="65"/>
      <c r="L9903" s="66"/>
      <c r="M9903" s="65"/>
      <c r="N9903" s="65"/>
      <c r="O9903" s="65"/>
      <c r="P9903" s="66"/>
      <c r="Q9903" s="31">
        <f t="shared" si="308"/>
        <v>9999</v>
      </c>
      <c r="R9903" s="31" t="str">
        <f t="shared" si="309"/>
        <v/>
      </c>
      <c r="S9903" s="29">
        <f>IF($Q9903&lt;Parâmetros!$E$19,$G9903-1,$G9903)</f>
        <v>0</v>
      </c>
    </row>
    <row r="9904" spans="1:19" x14ac:dyDescent="0.25">
      <c r="A9904" s="116"/>
      <c r="B9904" s="65"/>
      <c r="C9904" s="65"/>
      <c r="D9904" s="66"/>
      <c r="E9904" s="67"/>
      <c r="F9904" s="65"/>
      <c r="G9904" s="66"/>
      <c r="J9904" s="65"/>
      <c r="K9904" s="65"/>
      <c r="L9904" s="66"/>
      <c r="M9904" s="65"/>
      <c r="N9904" s="65"/>
      <c r="O9904" s="65"/>
      <c r="P9904" s="66"/>
      <c r="Q9904" s="31">
        <f t="shared" si="308"/>
        <v>9999</v>
      </c>
      <c r="R9904" s="31" t="str">
        <f t="shared" si="309"/>
        <v/>
      </c>
      <c r="S9904" s="29">
        <f>IF($Q9904&lt;Parâmetros!$E$19,$G9904-1,$G9904)</f>
        <v>0</v>
      </c>
    </row>
    <row r="9905" spans="1:19" x14ac:dyDescent="0.25">
      <c r="A9905" s="116"/>
      <c r="B9905" s="65"/>
      <c r="C9905" s="65"/>
      <c r="D9905" s="66"/>
      <c r="E9905" s="67"/>
      <c r="F9905" s="65"/>
      <c r="G9905" s="66"/>
      <c r="J9905" s="65"/>
      <c r="K9905" s="65"/>
      <c r="L9905" s="66"/>
      <c r="M9905" s="65"/>
      <c r="N9905" s="65"/>
      <c r="O9905" s="65"/>
      <c r="P9905" s="66"/>
      <c r="Q9905" s="31">
        <f t="shared" si="308"/>
        <v>9999</v>
      </c>
      <c r="R9905" s="31" t="str">
        <f t="shared" si="309"/>
        <v/>
      </c>
      <c r="S9905" s="29">
        <f>IF($Q9905&lt;Parâmetros!$E$19,$G9905-1,$G9905)</f>
        <v>0</v>
      </c>
    </row>
    <row r="9906" spans="1:19" x14ac:dyDescent="0.25">
      <c r="A9906" s="116"/>
      <c r="B9906" s="65"/>
      <c r="C9906" s="65"/>
      <c r="D9906" s="66"/>
      <c r="E9906" s="67"/>
      <c r="F9906" s="65"/>
      <c r="G9906" s="66"/>
      <c r="J9906" s="65"/>
      <c r="K9906" s="65"/>
      <c r="L9906" s="66"/>
      <c r="M9906" s="65"/>
      <c r="N9906" s="65"/>
      <c r="O9906" s="65"/>
      <c r="P9906" s="66"/>
      <c r="Q9906" s="31">
        <f t="shared" si="308"/>
        <v>9999</v>
      </c>
      <c r="R9906" s="31" t="str">
        <f t="shared" si="309"/>
        <v/>
      </c>
      <c r="S9906" s="29">
        <f>IF($Q9906&lt;Parâmetros!$E$19,$G9906-1,$G9906)</f>
        <v>0</v>
      </c>
    </row>
    <row r="9907" spans="1:19" x14ac:dyDescent="0.25">
      <c r="A9907" s="116"/>
      <c r="B9907" s="65"/>
      <c r="C9907" s="65"/>
      <c r="D9907" s="66"/>
      <c r="E9907" s="67"/>
      <c r="F9907" s="65"/>
      <c r="G9907" s="66"/>
      <c r="J9907" s="65"/>
      <c r="K9907" s="65"/>
      <c r="L9907" s="66"/>
      <c r="M9907" s="65"/>
      <c r="N9907" s="65"/>
      <c r="O9907" s="65"/>
      <c r="P9907" s="66"/>
      <c r="Q9907" s="31">
        <f t="shared" si="308"/>
        <v>9999</v>
      </c>
      <c r="R9907" s="31" t="str">
        <f t="shared" si="309"/>
        <v/>
      </c>
      <c r="S9907" s="29">
        <f>IF($Q9907&lt;Parâmetros!$E$19,$G9907-1,$G9907)</f>
        <v>0</v>
      </c>
    </row>
    <row r="9908" spans="1:19" x14ac:dyDescent="0.25">
      <c r="A9908" s="116"/>
      <c r="B9908" s="65"/>
      <c r="C9908" s="65"/>
      <c r="D9908" s="66"/>
      <c r="E9908" s="67"/>
      <c r="F9908" s="65"/>
      <c r="G9908" s="66"/>
      <c r="J9908" s="65"/>
      <c r="K9908" s="65"/>
      <c r="L9908" s="66"/>
      <c r="M9908" s="65"/>
      <c r="O9908" s="65"/>
      <c r="P9908" s="66"/>
      <c r="Q9908" s="31">
        <f t="shared" si="308"/>
        <v>9999</v>
      </c>
      <c r="R9908" s="31" t="str">
        <f t="shared" si="309"/>
        <v/>
      </c>
      <c r="S9908" s="29">
        <f>IF($Q9908&lt;Parâmetros!$E$19,$G9908-1,$G9908)</f>
        <v>0</v>
      </c>
    </row>
    <row r="9909" spans="1:19" x14ac:dyDescent="0.25">
      <c r="A9909" s="116"/>
      <c r="B9909" s="65"/>
      <c r="C9909" s="65"/>
      <c r="D9909" s="66"/>
      <c r="E9909" s="67"/>
      <c r="F9909" s="65"/>
      <c r="G9909" s="66"/>
      <c r="J9909" s="65"/>
      <c r="K9909" s="65"/>
      <c r="L9909" s="66"/>
      <c r="M9909" s="65"/>
      <c r="O9909" s="65"/>
      <c r="P9909" s="66"/>
      <c r="Q9909" s="31">
        <f t="shared" si="308"/>
        <v>9999</v>
      </c>
      <c r="R9909" s="31" t="str">
        <f t="shared" si="309"/>
        <v/>
      </c>
      <c r="S9909" s="29">
        <f>IF($Q9909&lt;Parâmetros!$E$19,$G9909-1,$G9909)</f>
        <v>0</v>
      </c>
    </row>
    <row r="9910" spans="1:19" x14ac:dyDescent="0.25">
      <c r="A9910" s="116"/>
      <c r="B9910" s="65"/>
      <c r="C9910" s="65"/>
      <c r="D9910" s="66"/>
      <c r="E9910" s="67"/>
      <c r="F9910" s="65"/>
      <c r="G9910" s="66"/>
      <c r="J9910" s="65"/>
      <c r="K9910" s="65"/>
      <c r="L9910" s="66"/>
      <c r="M9910" s="65"/>
      <c r="O9910" s="65"/>
      <c r="P9910" s="66"/>
      <c r="Q9910" s="31">
        <f t="shared" si="308"/>
        <v>9999</v>
      </c>
      <c r="R9910" s="31" t="str">
        <f t="shared" si="309"/>
        <v/>
      </c>
      <c r="S9910" s="29">
        <f>IF($Q9910&lt;Parâmetros!$E$19,$G9910-1,$G9910)</f>
        <v>0</v>
      </c>
    </row>
    <row r="9911" spans="1:19" x14ac:dyDescent="0.25">
      <c r="A9911" s="116"/>
      <c r="B9911" s="65"/>
      <c r="C9911" s="65"/>
      <c r="D9911" s="66"/>
      <c r="E9911" s="67"/>
      <c r="F9911" s="65"/>
      <c r="G9911" s="66"/>
      <c r="J9911" s="65"/>
      <c r="K9911" s="65"/>
      <c r="L9911" s="66"/>
      <c r="M9911" s="65"/>
      <c r="O9911" s="65"/>
      <c r="P9911" s="66"/>
      <c r="Q9911" s="31">
        <f t="shared" si="308"/>
        <v>9999</v>
      </c>
      <c r="R9911" s="31" t="str">
        <f t="shared" si="309"/>
        <v/>
      </c>
      <c r="S9911" s="29">
        <f>IF($Q9911&lt;Parâmetros!$E$19,$G9911-1,$G9911)</f>
        <v>0</v>
      </c>
    </row>
    <row r="9912" spans="1:19" x14ac:dyDescent="0.25">
      <c r="A9912" s="116"/>
      <c r="B9912" s="65"/>
      <c r="C9912" s="65"/>
      <c r="D9912" s="66"/>
      <c r="E9912" s="67"/>
      <c r="F9912" s="65"/>
      <c r="G9912" s="66"/>
      <c r="J9912" s="65"/>
      <c r="K9912" s="65"/>
      <c r="L9912" s="66"/>
      <c r="M9912" s="65"/>
      <c r="O9912" s="65"/>
      <c r="P9912" s="66"/>
      <c r="Q9912" s="31">
        <f t="shared" si="308"/>
        <v>9999</v>
      </c>
      <c r="R9912" s="31" t="str">
        <f t="shared" si="309"/>
        <v/>
      </c>
      <c r="S9912" s="29">
        <f>IF($Q9912&lt;Parâmetros!$E$19,$G9912-1,$G9912)</f>
        <v>0</v>
      </c>
    </row>
    <row r="9913" spans="1:19" x14ac:dyDescent="0.25">
      <c r="A9913" s="116"/>
      <c r="B9913" s="65"/>
      <c r="C9913" s="65"/>
      <c r="D9913" s="66"/>
      <c r="E9913" s="67"/>
      <c r="F9913" s="65"/>
      <c r="G9913" s="66"/>
      <c r="J9913" s="65"/>
      <c r="K9913" s="65"/>
      <c r="L9913" s="66"/>
      <c r="M9913" s="65"/>
      <c r="N9913" s="65"/>
      <c r="O9913" s="65"/>
      <c r="P9913" s="66"/>
      <c r="Q9913" s="31">
        <f t="shared" si="308"/>
        <v>9999</v>
      </c>
      <c r="R9913" s="31" t="str">
        <f t="shared" si="309"/>
        <v/>
      </c>
      <c r="S9913" s="29">
        <f>IF($Q9913&lt;Parâmetros!$E$19,$G9913-1,$G9913)</f>
        <v>0</v>
      </c>
    </row>
    <row r="9914" spans="1:19" x14ac:dyDescent="0.25">
      <c r="A9914" s="116"/>
      <c r="B9914" s="65"/>
      <c r="C9914" s="65"/>
      <c r="D9914" s="66"/>
      <c r="E9914" s="67"/>
      <c r="F9914" s="65"/>
      <c r="G9914" s="66"/>
      <c r="J9914" s="65"/>
      <c r="K9914" s="65"/>
      <c r="L9914" s="66"/>
      <c r="M9914" s="65"/>
      <c r="O9914" s="65"/>
      <c r="P9914" s="66"/>
      <c r="Q9914" s="31">
        <f t="shared" si="308"/>
        <v>9999</v>
      </c>
      <c r="R9914" s="31" t="str">
        <f t="shared" si="309"/>
        <v/>
      </c>
      <c r="S9914" s="29">
        <f>IF($Q9914&lt;Parâmetros!$E$19,$G9914-1,$G9914)</f>
        <v>0</v>
      </c>
    </row>
    <row r="9915" spans="1:19" x14ac:dyDescent="0.25">
      <c r="A9915" s="116"/>
      <c r="B9915" s="65"/>
      <c r="C9915" s="65"/>
      <c r="D9915" s="66"/>
      <c r="E9915" s="67"/>
      <c r="F9915" s="65"/>
      <c r="G9915" s="66"/>
      <c r="J9915" s="65"/>
      <c r="K9915" s="65"/>
      <c r="L9915" s="66"/>
      <c r="M9915" s="65"/>
      <c r="O9915" s="65"/>
      <c r="P9915" s="66"/>
      <c r="Q9915" s="31">
        <f t="shared" si="308"/>
        <v>9999</v>
      </c>
      <c r="R9915" s="31" t="str">
        <f t="shared" si="309"/>
        <v/>
      </c>
      <c r="S9915" s="29">
        <f>IF($Q9915&lt;Parâmetros!$E$19,$G9915-1,$G9915)</f>
        <v>0</v>
      </c>
    </row>
    <row r="9916" spans="1:19" x14ac:dyDescent="0.25">
      <c r="A9916" s="116"/>
      <c r="B9916" s="65"/>
      <c r="C9916" s="65"/>
      <c r="D9916" s="66"/>
      <c r="E9916" s="67"/>
      <c r="F9916" s="65"/>
      <c r="G9916" s="66"/>
      <c r="J9916" s="65"/>
      <c r="K9916" s="65"/>
      <c r="L9916" s="66"/>
      <c r="M9916" s="65"/>
      <c r="O9916" s="65"/>
      <c r="P9916" s="66"/>
      <c r="Q9916" s="31">
        <f t="shared" ref="Q9916:Q9979" si="310">IFERROR(VALUE(LEFT($J9916,2))*60+VALUE(MID($J9916,4,2)),9999)</f>
        <v>9999</v>
      </c>
      <c r="R9916" s="31" t="str">
        <f t="shared" ref="R9916:R9979" si="311">IFERROR(VALUE(LEFT($K9916,2))*60+VALUE(MID($K9916,4,2)),"")</f>
        <v/>
      </c>
      <c r="S9916" s="29">
        <f>IF($Q9916&lt;Parâmetros!$E$19,$G9916-1,$G9916)</f>
        <v>0</v>
      </c>
    </row>
    <row r="9917" spans="1:19" x14ac:dyDescent="0.25">
      <c r="A9917" s="116"/>
      <c r="B9917" s="65"/>
      <c r="C9917" s="65"/>
      <c r="D9917" s="66"/>
      <c r="E9917" s="67"/>
      <c r="F9917" s="65"/>
      <c r="G9917" s="66"/>
      <c r="J9917" s="65"/>
      <c r="K9917" s="65"/>
      <c r="L9917" s="66"/>
      <c r="M9917" s="65"/>
      <c r="O9917" s="65"/>
      <c r="P9917" s="66"/>
      <c r="Q9917" s="31">
        <f t="shared" si="310"/>
        <v>9999</v>
      </c>
      <c r="R9917" s="31" t="str">
        <f t="shared" si="311"/>
        <v/>
      </c>
      <c r="S9917" s="29">
        <f>IF($Q9917&lt;Parâmetros!$E$19,$G9917-1,$G9917)</f>
        <v>0</v>
      </c>
    </row>
    <row r="9918" spans="1:19" x14ac:dyDescent="0.25">
      <c r="A9918" s="116"/>
      <c r="B9918" s="65"/>
      <c r="C9918" s="65"/>
      <c r="D9918" s="66"/>
      <c r="E9918" s="67"/>
      <c r="F9918" s="65"/>
      <c r="G9918" s="66"/>
      <c r="J9918" s="65"/>
      <c r="K9918" s="65"/>
      <c r="L9918" s="66"/>
      <c r="M9918" s="65"/>
      <c r="O9918" s="65"/>
      <c r="P9918" s="66"/>
      <c r="Q9918" s="31">
        <f t="shared" si="310"/>
        <v>9999</v>
      </c>
      <c r="R9918" s="31" t="str">
        <f t="shared" si="311"/>
        <v/>
      </c>
      <c r="S9918" s="29">
        <f>IF($Q9918&lt;Parâmetros!$E$19,$G9918-1,$G9918)</f>
        <v>0</v>
      </c>
    </row>
    <row r="9919" spans="1:19" x14ac:dyDescent="0.25">
      <c r="A9919" s="116"/>
      <c r="B9919" s="65"/>
      <c r="C9919" s="65"/>
      <c r="D9919" s="66"/>
      <c r="E9919" s="67"/>
      <c r="F9919" s="65"/>
      <c r="G9919" s="66"/>
      <c r="J9919" s="65"/>
      <c r="K9919" s="65"/>
      <c r="L9919" s="66"/>
      <c r="M9919" s="65"/>
      <c r="N9919" s="65"/>
      <c r="O9919" s="65"/>
      <c r="P9919" s="66"/>
      <c r="Q9919" s="31">
        <f t="shared" si="310"/>
        <v>9999</v>
      </c>
      <c r="R9919" s="31" t="str">
        <f t="shared" si="311"/>
        <v/>
      </c>
      <c r="S9919" s="29">
        <f>IF($Q9919&lt;Parâmetros!$E$19,$G9919-1,$G9919)</f>
        <v>0</v>
      </c>
    </row>
    <row r="9920" spans="1:19" x14ac:dyDescent="0.25">
      <c r="A9920" s="116"/>
      <c r="B9920" s="65"/>
      <c r="C9920" s="65"/>
      <c r="D9920" s="66"/>
      <c r="E9920" s="67"/>
      <c r="F9920" s="65"/>
      <c r="G9920" s="66"/>
      <c r="J9920" s="65"/>
      <c r="K9920" s="65"/>
      <c r="L9920" s="66"/>
      <c r="M9920" s="65"/>
      <c r="N9920" s="65"/>
      <c r="O9920" s="65"/>
      <c r="P9920" s="66"/>
      <c r="Q9920" s="31">
        <f t="shared" si="310"/>
        <v>9999</v>
      </c>
      <c r="R9920" s="31" t="str">
        <f t="shared" si="311"/>
        <v/>
      </c>
      <c r="S9920" s="29">
        <f>IF($Q9920&lt;Parâmetros!$E$19,$G9920-1,$G9920)</f>
        <v>0</v>
      </c>
    </row>
    <row r="9921" spans="1:19" x14ac:dyDescent="0.25">
      <c r="A9921" s="116"/>
      <c r="B9921" s="65"/>
      <c r="C9921" s="65"/>
      <c r="D9921" s="66"/>
      <c r="E9921" s="67"/>
      <c r="F9921" s="65"/>
      <c r="G9921" s="66"/>
      <c r="J9921" s="65"/>
      <c r="K9921" s="65"/>
      <c r="L9921" s="66"/>
      <c r="M9921" s="65"/>
      <c r="N9921" s="65"/>
      <c r="O9921" s="65"/>
      <c r="P9921" s="66"/>
      <c r="Q9921" s="31">
        <f t="shared" si="310"/>
        <v>9999</v>
      </c>
      <c r="R9921" s="31" t="str">
        <f t="shared" si="311"/>
        <v/>
      </c>
      <c r="S9921" s="29">
        <f>IF($Q9921&lt;Parâmetros!$E$19,$G9921-1,$G9921)</f>
        <v>0</v>
      </c>
    </row>
    <row r="9922" spans="1:19" x14ac:dyDescent="0.25">
      <c r="A9922" s="116"/>
      <c r="B9922" s="65"/>
      <c r="C9922" s="65"/>
      <c r="D9922" s="66"/>
      <c r="E9922" s="67"/>
      <c r="F9922" s="65"/>
      <c r="G9922" s="66"/>
      <c r="J9922" s="65"/>
      <c r="K9922" s="65"/>
      <c r="L9922" s="66"/>
      <c r="M9922" s="65"/>
      <c r="N9922" s="65"/>
      <c r="O9922" s="65"/>
      <c r="P9922" s="66"/>
      <c r="Q9922" s="31">
        <f t="shared" si="310"/>
        <v>9999</v>
      </c>
      <c r="R9922" s="31" t="str">
        <f t="shared" si="311"/>
        <v/>
      </c>
      <c r="S9922" s="29">
        <f>IF($Q9922&lt;Parâmetros!$E$19,$G9922-1,$G9922)</f>
        <v>0</v>
      </c>
    </row>
    <row r="9923" spans="1:19" x14ac:dyDescent="0.25">
      <c r="A9923" s="116"/>
      <c r="B9923" s="65"/>
      <c r="C9923" s="65"/>
      <c r="D9923" s="66"/>
      <c r="E9923" s="67"/>
      <c r="F9923" s="65"/>
      <c r="G9923" s="66"/>
      <c r="J9923" s="65"/>
      <c r="K9923" s="65"/>
      <c r="L9923" s="66"/>
      <c r="M9923" s="65"/>
      <c r="N9923" s="65"/>
      <c r="O9923" s="65"/>
      <c r="P9923" s="66"/>
      <c r="Q9923" s="31">
        <f t="shared" si="310"/>
        <v>9999</v>
      </c>
      <c r="R9923" s="31" t="str">
        <f t="shared" si="311"/>
        <v/>
      </c>
      <c r="S9923" s="29">
        <f>IF($Q9923&lt;Parâmetros!$E$19,$G9923-1,$G9923)</f>
        <v>0</v>
      </c>
    </row>
    <row r="9924" spans="1:19" x14ac:dyDescent="0.25">
      <c r="A9924" s="116"/>
      <c r="B9924" s="65"/>
      <c r="C9924" s="65"/>
      <c r="D9924" s="66"/>
      <c r="E9924" s="67"/>
      <c r="F9924" s="65"/>
      <c r="G9924" s="66"/>
      <c r="J9924" s="65"/>
      <c r="K9924" s="65"/>
      <c r="L9924" s="66"/>
      <c r="M9924" s="65"/>
      <c r="N9924" s="65"/>
      <c r="O9924" s="65"/>
      <c r="P9924" s="66"/>
      <c r="Q9924" s="31">
        <f t="shared" si="310"/>
        <v>9999</v>
      </c>
      <c r="R9924" s="31" t="str">
        <f t="shared" si="311"/>
        <v/>
      </c>
      <c r="S9924" s="29">
        <f>IF($Q9924&lt;Parâmetros!$E$19,$G9924-1,$G9924)</f>
        <v>0</v>
      </c>
    </row>
    <row r="9925" spans="1:19" x14ac:dyDescent="0.25">
      <c r="A9925" s="116"/>
      <c r="B9925" s="65"/>
      <c r="C9925" s="65"/>
      <c r="D9925" s="66"/>
      <c r="E9925" s="67"/>
      <c r="F9925" s="65"/>
      <c r="G9925" s="66"/>
      <c r="J9925" s="65"/>
      <c r="K9925" s="65"/>
      <c r="L9925" s="66"/>
      <c r="M9925" s="65"/>
      <c r="N9925" s="65"/>
      <c r="O9925" s="65"/>
      <c r="P9925" s="66"/>
      <c r="Q9925" s="31">
        <f t="shared" si="310"/>
        <v>9999</v>
      </c>
      <c r="R9925" s="31" t="str">
        <f t="shared" si="311"/>
        <v/>
      </c>
      <c r="S9925" s="29">
        <f>IF($Q9925&lt;Parâmetros!$E$19,$G9925-1,$G9925)</f>
        <v>0</v>
      </c>
    </row>
    <row r="9926" spans="1:19" x14ac:dyDescent="0.25">
      <c r="A9926" s="116"/>
      <c r="B9926" s="65"/>
      <c r="C9926" s="65"/>
      <c r="D9926" s="66"/>
      <c r="E9926" s="67"/>
      <c r="F9926" s="65"/>
      <c r="G9926" s="66"/>
      <c r="J9926" s="65"/>
      <c r="K9926" s="65"/>
      <c r="L9926" s="66"/>
      <c r="M9926" s="65"/>
      <c r="O9926" s="65"/>
      <c r="P9926" s="66"/>
      <c r="Q9926" s="31">
        <f t="shared" si="310"/>
        <v>9999</v>
      </c>
      <c r="R9926" s="31" t="str">
        <f t="shared" si="311"/>
        <v/>
      </c>
      <c r="S9926" s="29">
        <f>IF($Q9926&lt;Parâmetros!$E$19,$G9926-1,$G9926)</f>
        <v>0</v>
      </c>
    </row>
    <row r="9927" spans="1:19" x14ac:dyDescent="0.25">
      <c r="A9927" s="116"/>
      <c r="B9927" s="65"/>
      <c r="C9927" s="65"/>
      <c r="D9927" s="66"/>
      <c r="E9927" s="67"/>
      <c r="F9927" s="65"/>
      <c r="G9927" s="66"/>
      <c r="J9927" s="65"/>
      <c r="K9927" s="65"/>
      <c r="L9927" s="66"/>
      <c r="M9927" s="65"/>
      <c r="N9927" s="65"/>
      <c r="O9927" s="65"/>
      <c r="P9927" s="66"/>
      <c r="Q9927" s="31">
        <f t="shared" si="310"/>
        <v>9999</v>
      </c>
      <c r="R9927" s="31" t="str">
        <f t="shared" si="311"/>
        <v/>
      </c>
      <c r="S9927" s="29">
        <f>IF($Q9927&lt;Parâmetros!$E$19,$G9927-1,$G9927)</f>
        <v>0</v>
      </c>
    </row>
    <row r="9928" spans="1:19" x14ac:dyDescent="0.25">
      <c r="A9928" s="116"/>
      <c r="B9928" s="65"/>
      <c r="C9928" s="65"/>
      <c r="D9928" s="66"/>
      <c r="E9928" s="67"/>
      <c r="F9928" s="65"/>
      <c r="G9928" s="66"/>
      <c r="J9928" s="65"/>
      <c r="K9928" s="65"/>
      <c r="L9928" s="66"/>
      <c r="M9928" s="65"/>
      <c r="O9928" s="65"/>
      <c r="P9928" s="66"/>
      <c r="Q9928" s="31">
        <f t="shared" si="310"/>
        <v>9999</v>
      </c>
      <c r="R9928" s="31" t="str">
        <f t="shared" si="311"/>
        <v/>
      </c>
      <c r="S9928" s="29">
        <f>IF($Q9928&lt;Parâmetros!$E$19,$G9928-1,$G9928)</f>
        <v>0</v>
      </c>
    </row>
    <row r="9929" spans="1:19" x14ac:dyDescent="0.25">
      <c r="A9929" s="116"/>
      <c r="B9929" s="65"/>
      <c r="C9929" s="65"/>
      <c r="D9929" s="66"/>
      <c r="E9929" s="67"/>
      <c r="F9929" s="65"/>
      <c r="G9929" s="66"/>
      <c r="J9929" s="65"/>
      <c r="K9929" s="65"/>
      <c r="L9929" s="66"/>
      <c r="M9929" s="65"/>
      <c r="O9929" s="65"/>
      <c r="P9929" s="66"/>
      <c r="Q9929" s="31">
        <f t="shared" si="310"/>
        <v>9999</v>
      </c>
      <c r="R9929" s="31" t="str">
        <f t="shared" si="311"/>
        <v/>
      </c>
      <c r="S9929" s="29">
        <f>IF($Q9929&lt;Parâmetros!$E$19,$G9929-1,$G9929)</f>
        <v>0</v>
      </c>
    </row>
    <row r="9930" spans="1:19" x14ac:dyDescent="0.25">
      <c r="A9930" s="116"/>
      <c r="B9930" s="65"/>
      <c r="C9930" s="65"/>
      <c r="D9930" s="66"/>
      <c r="E9930" s="67"/>
      <c r="F9930" s="65"/>
      <c r="G9930" s="66"/>
      <c r="J9930" s="65"/>
      <c r="K9930" s="65"/>
      <c r="L9930" s="66"/>
      <c r="M9930" s="65"/>
      <c r="O9930" s="65"/>
      <c r="P9930" s="66"/>
      <c r="Q9930" s="31">
        <f t="shared" si="310"/>
        <v>9999</v>
      </c>
      <c r="R9930" s="31" t="str">
        <f t="shared" si="311"/>
        <v/>
      </c>
      <c r="S9930" s="29">
        <f>IF($Q9930&lt;Parâmetros!$E$19,$G9930-1,$G9930)</f>
        <v>0</v>
      </c>
    </row>
    <row r="9931" spans="1:19" x14ac:dyDescent="0.25">
      <c r="A9931" s="116"/>
      <c r="B9931" s="65"/>
      <c r="C9931" s="65"/>
      <c r="D9931" s="66"/>
      <c r="E9931" s="67"/>
      <c r="F9931" s="65"/>
      <c r="G9931" s="66"/>
      <c r="J9931" s="65"/>
      <c r="K9931" s="65"/>
      <c r="L9931" s="66"/>
      <c r="M9931" s="65"/>
      <c r="O9931" s="65"/>
      <c r="P9931" s="66"/>
      <c r="Q9931" s="31">
        <f t="shared" si="310"/>
        <v>9999</v>
      </c>
      <c r="R9931" s="31" t="str">
        <f t="shared" si="311"/>
        <v/>
      </c>
      <c r="S9931" s="29">
        <f>IF($Q9931&lt;Parâmetros!$E$19,$G9931-1,$G9931)</f>
        <v>0</v>
      </c>
    </row>
    <row r="9932" spans="1:19" x14ac:dyDescent="0.25">
      <c r="A9932" s="116"/>
      <c r="B9932" s="65"/>
      <c r="C9932" s="65"/>
      <c r="D9932" s="66"/>
      <c r="E9932" s="67"/>
      <c r="F9932" s="65"/>
      <c r="G9932" s="66"/>
      <c r="J9932" s="65"/>
      <c r="K9932" s="65"/>
      <c r="L9932" s="66"/>
      <c r="M9932" s="65"/>
      <c r="O9932" s="65"/>
      <c r="P9932" s="66"/>
      <c r="Q9932" s="31">
        <f t="shared" si="310"/>
        <v>9999</v>
      </c>
      <c r="R9932" s="31" t="str">
        <f t="shared" si="311"/>
        <v/>
      </c>
      <c r="S9932" s="29">
        <f>IF($Q9932&lt;Parâmetros!$E$19,$G9932-1,$G9932)</f>
        <v>0</v>
      </c>
    </row>
    <row r="9933" spans="1:19" x14ac:dyDescent="0.25">
      <c r="A9933" s="116"/>
      <c r="B9933" s="65"/>
      <c r="C9933" s="65"/>
      <c r="D9933" s="66"/>
      <c r="E9933" s="67"/>
      <c r="F9933" s="65"/>
      <c r="G9933" s="66"/>
      <c r="J9933" s="65"/>
      <c r="K9933" s="65"/>
      <c r="L9933" s="66"/>
      <c r="M9933" s="65"/>
      <c r="O9933" s="65"/>
      <c r="P9933" s="66"/>
      <c r="Q9933" s="31">
        <f t="shared" si="310"/>
        <v>9999</v>
      </c>
      <c r="R9933" s="31" t="str">
        <f t="shared" si="311"/>
        <v/>
      </c>
      <c r="S9933" s="29">
        <f>IF($Q9933&lt;Parâmetros!$E$19,$G9933-1,$G9933)</f>
        <v>0</v>
      </c>
    </row>
    <row r="9934" spans="1:19" x14ac:dyDescent="0.25">
      <c r="A9934" s="116"/>
      <c r="B9934" s="65"/>
      <c r="C9934" s="65"/>
      <c r="D9934" s="66"/>
      <c r="E9934" s="67"/>
      <c r="F9934" s="65"/>
      <c r="G9934" s="66"/>
      <c r="J9934" s="65"/>
      <c r="K9934" s="65"/>
      <c r="L9934" s="66"/>
      <c r="M9934" s="65"/>
      <c r="O9934" s="65"/>
      <c r="P9934" s="66"/>
      <c r="Q9934" s="31">
        <f t="shared" si="310"/>
        <v>9999</v>
      </c>
      <c r="R9934" s="31" t="str">
        <f t="shared" si="311"/>
        <v/>
      </c>
      <c r="S9934" s="29">
        <f>IF($Q9934&lt;Parâmetros!$E$19,$G9934-1,$G9934)</f>
        <v>0</v>
      </c>
    </row>
    <row r="9935" spans="1:19" x14ac:dyDescent="0.25">
      <c r="A9935" s="116"/>
      <c r="B9935" s="65"/>
      <c r="C9935" s="65"/>
      <c r="D9935" s="66"/>
      <c r="E9935" s="67"/>
      <c r="F9935" s="65"/>
      <c r="G9935" s="66"/>
      <c r="J9935" s="65"/>
      <c r="K9935" s="65"/>
      <c r="L9935" s="66"/>
      <c r="M9935" s="65"/>
      <c r="N9935" s="65"/>
      <c r="O9935" s="65"/>
      <c r="P9935" s="66"/>
      <c r="Q9935" s="31">
        <f t="shared" si="310"/>
        <v>9999</v>
      </c>
      <c r="R9935" s="31" t="str">
        <f t="shared" si="311"/>
        <v/>
      </c>
      <c r="S9935" s="29">
        <f>IF($Q9935&lt;Parâmetros!$E$19,$G9935-1,$G9935)</f>
        <v>0</v>
      </c>
    </row>
    <row r="9936" spans="1:19" x14ac:dyDescent="0.25">
      <c r="A9936" s="116"/>
      <c r="B9936" s="65"/>
      <c r="C9936" s="65"/>
      <c r="D9936" s="66"/>
      <c r="E9936" s="67"/>
      <c r="F9936" s="65"/>
      <c r="G9936" s="66"/>
      <c r="J9936" s="65"/>
      <c r="K9936" s="65"/>
      <c r="L9936" s="66"/>
      <c r="M9936" s="65"/>
      <c r="O9936" s="65"/>
      <c r="P9936" s="66"/>
      <c r="Q9936" s="31">
        <f t="shared" si="310"/>
        <v>9999</v>
      </c>
      <c r="R9936" s="31" t="str">
        <f t="shared" si="311"/>
        <v/>
      </c>
      <c r="S9936" s="29">
        <f>IF($Q9936&lt;Parâmetros!$E$19,$G9936-1,$G9936)</f>
        <v>0</v>
      </c>
    </row>
    <row r="9937" spans="1:19" x14ac:dyDescent="0.25">
      <c r="A9937" s="116"/>
      <c r="B9937" s="65"/>
      <c r="C9937" s="65"/>
      <c r="D9937" s="66"/>
      <c r="E9937" s="67"/>
      <c r="F9937" s="65"/>
      <c r="G9937" s="66"/>
      <c r="J9937" s="65"/>
      <c r="K9937" s="65"/>
      <c r="L9937" s="66"/>
      <c r="M9937" s="65"/>
      <c r="O9937" s="65"/>
      <c r="P9937" s="66"/>
      <c r="Q9937" s="31">
        <f t="shared" si="310"/>
        <v>9999</v>
      </c>
      <c r="R9937" s="31" t="str">
        <f t="shared" si="311"/>
        <v/>
      </c>
      <c r="S9937" s="29">
        <f>IF($Q9937&lt;Parâmetros!$E$19,$G9937-1,$G9937)</f>
        <v>0</v>
      </c>
    </row>
    <row r="9938" spans="1:19" x14ac:dyDescent="0.25">
      <c r="A9938" s="116"/>
      <c r="B9938" s="65"/>
      <c r="C9938" s="65"/>
      <c r="D9938" s="66"/>
      <c r="E9938" s="67"/>
      <c r="F9938" s="65"/>
      <c r="G9938" s="66"/>
      <c r="J9938" s="65"/>
      <c r="K9938" s="65"/>
      <c r="L9938" s="66"/>
      <c r="M9938" s="65"/>
      <c r="O9938" s="65"/>
      <c r="P9938" s="66"/>
      <c r="Q9938" s="31">
        <f t="shared" si="310"/>
        <v>9999</v>
      </c>
      <c r="R9938" s="31" t="str">
        <f t="shared" si="311"/>
        <v/>
      </c>
      <c r="S9938" s="29">
        <f>IF($Q9938&lt;Parâmetros!$E$19,$G9938-1,$G9938)</f>
        <v>0</v>
      </c>
    </row>
    <row r="9939" spans="1:19" x14ac:dyDescent="0.25">
      <c r="A9939" s="116"/>
      <c r="B9939" s="65"/>
      <c r="C9939" s="65"/>
      <c r="D9939" s="66"/>
      <c r="E9939" s="67"/>
      <c r="F9939" s="65"/>
      <c r="G9939" s="66"/>
      <c r="J9939" s="65"/>
      <c r="K9939" s="65"/>
      <c r="L9939" s="66"/>
      <c r="M9939" s="65"/>
      <c r="N9939" s="65"/>
      <c r="O9939" s="65"/>
      <c r="P9939" s="66"/>
      <c r="Q9939" s="31">
        <f t="shared" si="310"/>
        <v>9999</v>
      </c>
      <c r="R9939" s="31" t="str">
        <f t="shared" si="311"/>
        <v/>
      </c>
      <c r="S9939" s="29">
        <f>IF($Q9939&lt;Parâmetros!$E$19,$G9939-1,$G9939)</f>
        <v>0</v>
      </c>
    </row>
    <row r="9940" spans="1:19" x14ac:dyDescent="0.25">
      <c r="A9940" s="116"/>
      <c r="B9940" s="65"/>
      <c r="C9940" s="65"/>
      <c r="D9940" s="66"/>
      <c r="E9940" s="67"/>
      <c r="F9940" s="65"/>
      <c r="G9940" s="66"/>
      <c r="J9940" s="65"/>
      <c r="K9940" s="65"/>
      <c r="L9940" s="66"/>
      <c r="M9940" s="65"/>
      <c r="N9940" s="65"/>
      <c r="O9940" s="65"/>
      <c r="P9940" s="66"/>
      <c r="Q9940" s="31">
        <f t="shared" si="310"/>
        <v>9999</v>
      </c>
      <c r="R9940" s="31" t="str">
        <f t="shared" si="311"/>
        <v/>
      </c>
      <c r="S9940" s="29">
        <f>IF($Q9940&lt;Parâmetros!$E$19,$G9940-1,$G9940)</f>
        <v>0</v>
      </c>
    </row>
    <row r="9941" spans="1:19" x14ac:dyDescent="0.25">
      <c r="A9941" s="116"/>
      <c r="B9941" s="65"/>
      <c r="C9941" s="65"/>
      <c r="D9941" s="66"/>
      <c r="E9941" s="67"/>
      <c r="F9941" s="65"/>
      <c r="G9941" s="66"/>
      <c r="J9941" s="65"/>
      <c r="K9941" s="65"/>
      <c r="L9941" s="66"/>
      <c r="M9941" s="65"/>
      <c r="N9941" s="65"/>
      <c r="O9941" s="65"/>
      <c r="P9941" s="66"/>
      <c r="Q9941" s="31">
        <f t="shared" si="310"/>
        <v>9999</v>
      </c>
      <c r="R9941" s="31" t="str">
        <f t="shared" si="311"/>
        <v/>
      </c>
      <c r="S9941" s="29">
        <f>IF($Q9941&lt;Parâmetros!$E$19,$G9941-1,$G9941)</f>
        <v>0</v>
      </c>
    </row>
    <row r="9942" spans="1:19" x14ac:dyDescent="0.25">
      <c r="A9942" s="116"/>
      <c r="B9942" s="65"/>
      <c r="C9942" s="65"/>
      <c r="D9942" s="66"/>
      <c r="E9942" s="67"/>
      <c r="F9942" s="65"/>
      <c r="G9942" s="66"/>
      <c r="J9942" s="65"/>
      <c r="K9942" s="65"/>
      <c r="L9942" s="66"/>
      <c r="M9942" s="65"/>
      <c r="O9942" s="65"/>
      <c r="P9942" s="66"/>
      <c r="Q9942" s="31">
        <f t="shared" si="310"/>
        <v>9999</v>
      </c>
      <c r="R9942" s="31" t="str">
        <f t="shared" si="311"/>
        <v/>
      </c>
      <c r="S9942" s="29">
        <f>IF($Q9942&lt;Parâmetros!$E$19,$G9942-1,$G9942)</f>
        <v>0</v>
      </c>
    </row>
    <row r="9943" spans="1:19" x14ac:dyDescent="0.25">
      <c r="A9943" s="116"/>
      <c r="B9943" s="65"/>
      <c r="C9943" s="65"/>
      <c r="D9943" s="66"/>
      <c r="E9943" s="67"/>
      <c r="F9943" s="65"/>
      <c r="G9943" s="66"/>
      <c r="J9943" s="65"/>
      <c r="K9943" s="65"/>
      <c r="L9943" s="66"/>
      <c r="M9943" s="65"/>
      <c r="N9943" s="65"/>
      <c r="O9943" s="65"/>
      <c r="P9943" s="66"/>
      <c r="Q9943" s="31">
        <f t="shared" si="310"/>
        <v>9999</v>
      </c>
      <c r="R9943" s="31" t="str">
        <f t="shared" si="311"/>
        <v/>
      </c>
      <c r="S9943" s="29">
        <f>IF($Q9943&lt;Parâmetros!$E$19,$G9943-1,$G9943)</f>
        <v>0</v>
      </c>
    </row>
    <row r="9944" spans="1:19" x14ac:dyDescent="0.25">
      <c r="A9944" s="116"/>
      <c r="B9944" s="65"/>
      <c r="C9944" s="65"/>
      <c r="D9944" s="66"/>
      <c r="E9944" s="67"/>
      <c r="F9944" s="65"/>
      <c r="G9944" s="66"/>
      <c r="J9944" s="65"/>
      <c r="K9944" s="65"/>
      <c r="L9944" s="66"/>
      <c r="M9944" s="65"/>
      <c r="N9944" s="65"/>
      <c r="O9944" s="65"/>
      <c r="P9944" s="66"/>
      <c r="Q9944" s="31">
        <f t="shared" si="310"/>
        <v>9999</v>
      </c>
      <c r="R9944" s="31" t="str">
        <f t="shared" si="311"/>
        <v/>
      </c>
      <c r="S9944" s="29">
        <f>IF($Q9944&lt;Parâmetros!$E$19,$G9944-1,$G9944)</f>
        <v>0</v>
      </c>
    </row>
    <row r="9945" spans="1:19" x14ac:dyDescent="0.25">
      <c r="A9945" s="116"/>
      <c r="B9945" s="65"/>
      <c r="C9945" s="65"/>
      <c r="D9945" s="66"/>
      <c r="E9945" s="67"/>
      <c r="F9945" s="65"/>
      <c r="G9945" s="66"/>
      <c r="J9945" s="65"/>
      <c r="K9945" s="65"/>
      <c r="L9945" s="66"/>
      <c r="M9945" s="65"/>
      <c r="N9945" s="65"/>
      <c r="O9945" s="65"/>
      <c r="P9945" s="66"/>
      <c r="Q9945" s="31">
        <f t="shared" si="310"/>
        <v>9999</v>
      </c>
      <c r="R9945" s="31" t="str">
        <f t="shared" si="311"/>
        <v/>
      </c>
      <c r="S9945" s="29">
        <f>IF($Q9945&lt;Parâmetros!$E$19,$G9945-1,$G9945)</f>
        <v>0</v>
      </c>
    </row>
    <row r="9946" spans="1:19" x14ac:dyDescent="0.25">
      <c r="A9946" s="116"/>
      <c r="B9946" s="65"/>
      <c r="C9946" s="65"/>
      <c r="D9946" s="66"/>
      <c r="E9946" s="67"/>
      <c r="F9946" s="65"/>
      <c r="G9946" s="66"/>
      <c r="J9946" s="65"/>
      <c r="K9946" s="65"/>
      <c r="L9946" s="66"/>
      <c r="M9946" s="65"/>
      <c r="N9946" s="65"/>
      <c r="O9946" s="65"/>
      <c r="P9946" s="66"/>
      <c r="Q9946" s="31">
        <f t="shared" si="310"/>
        <v>9999</v>
      </c>
      <c r="R9946" s="31" t="str">
        <f t="shared" si="311"/>
        <v/>
      </c>
      <c r="S9946" s="29">
        <f>IF($Q9946&lt;Parâmetros!$E$19,$G9946-1,$G9946)</f>
        <v>0</v>
      </c>
    </row>
    <row r="9947" spans="1:19" x14ac:dyDescent="0.25">
      <c r="A9947" s="116"/>
      <c r="B9947" s="65"/>
      <c r="C9947" s="65"/>
      <c r="D9947" s="66"/>
      <c r="E9947" s="67"/>
      <c r="F9947" s="65"/>
      <c r="G9947" s="66"/>
      <c r="J9947" s="65"/>
      <c r="K9947" s="65"/>
      <c r="L9947" s="66"/>
      <c r="M9947" s="65"/>
      <c r="N9947" s="65"/>
      <c r="O9947" s="65"/>
      <c r="P9947" s="66"/>
      <c r="Q9947" s="31">
        <f t="shared" si="310"/>
        <v>9999</v>
      </c>
      <c r="R9947" s="31" t="str">
        <f t="shared" si="311"/>
        <v/>
      </c>
      <c r="S9947" s="29">
        <f>IF($Q9947&lt;Parâmetros!$E$19,$G9947-1,$G9947)</f>
        <v>0</v>
      </c>
    </row>
    <row r="9948" spans="1:19" x14ac:dyDescent="0.25">
      <c r="A9948" s="116"/>
      <c r="B9948" s="65"/>
      <c r="C9948" s="65"/>
      <c r="D9948" s="66"/>
      <c r="E9948" s="67"/>
      <c r="F9948" s="65"/>
      <c r="G9948" s="66"/>
      <c r="J9948" s="65"/>
      <c r="K9948" s="65"/>
      <c r="L9948" s="66"/>
      <c r="M9948" s="65"/>
      <c r="N9948" s="65"/>
      <c r="O9948" s="65"/>
      <c r="P9948" s="66"/>
      <c r="Q9948" s="31">
        <f t="shared" si="310"/>
        <v>9999</v>
      </c>
      <c r="R9948" s="31" t="str">
        <f t="shared" si="311"/>
        <v/>
      </c>
      <c r="S9948" s="29">
        <f>IF($Q9948&lt;Parâmetros!$E$19,$G9948-1,$G9948)</f>
        <v>0</v>
      </c>
    </row>
    <row r="9949" spans="1:19" x14ac:dyDescent="0.25">
      <c r="A9949" s="116"/>
      <c r="B9949" s="65"/>
      <c r="C9949" s="65"/>
      <c r="D9949" s="66"/>
      <c r="E9949" s="67"/>
      <c r="F9949" s="65"/>
      <c r="G9949" s="66"/>
      <c r="J9949" s="65"/>
      <c r="K9949" s="65"/>
      <c r="L9949" s="66"/>
      <c r="M9949" s="65"/>
      <c r="N9949" s="65"/>
      <c r="O9949" s="65"/>
      <c r="P9949" s="66"/>
      <c r="Q9949" s="31">
        <f t="shared" si="310"/>
        <v>9999</v>
      </c>
      <c r="R9949" s="31" t="str">
        <f t="shared" si="311"/>
        <v/>
      </c>
      <c r="S9949" s="29">
        <f>IF($Q9949&lt;Parâmetros!$E$19,$G9949-1,$G9949)</f>
        <v>0</v>
      </c>
    </row>
    <row r="9950" spans="1:19" x14ac:dyDescent="0.25">
      <c r="A9950" s="116"/>
      <c r="B9950" s="65"/>
      <c r="C9950" s="65"/>
      <c r="D9950" s="66"/>
      <c r="E9950" s="67"/>
      <c r="F9950" s="65"/>
      <c r="G9950" s="66"/>
      <c r="J9950" s="65"/>
      <c r="K9950" s="65"/>
      <c r="L9950" s="66"/>
      <c r="M9950" s="65"/>
      <c r="N9950" s="65"/>
      <c r="O9950" s="65"/>
      <c r="P9950" s="66"/>
      <c r="Q9950" s="31">
        <f t="shared" si="310"/>
        <v>9999</v>
      </c>
      <c r="R9950" s="31" t="str">
        <f t="shared" si="311"/>
        <v/>
      </c>
      <c r="S9950" s="29">
        <f>IF($Q9950&lt;Parâmetros!$E$19,$G9950-1,$G9950)</f>
        <v>0</v>
      </c>
    </row>
    <row r="9951" spans="1:19" x14ac:dyDescent="0.25">
      <c r="A9951" s="116"/>
      <c r="B9951" s="65"/>
      <c r="C9951" s="65"/>
      <c r="D9951" s="66"/>
      <c r="E9951" s="67"/>
      <c r="F9951" s="65"/>
      <c r="G9951" s="66"/>
      <c r="J9951" s="65"/>
      <c r="K9951" s="65"/>
      <c r="L9951" s="66"/>
      <c r="M9951" s="65"/>
      <c r="O9951" s="65"/>
      <c r="P9951" s="66"/>
      <c r="Q9951" s="31">
        <f t="shared" si="310"/>
        <v>9999</v>
      </c>
      <c r="R9951" s="31" t="str">
        <f t="shared" si="311"/>
        <v/>
      </c>
      <c r="S9951" s="29">
        <f>IF($Q9951&lt;Parâmetros!$E$19,$G9951-1,$G9951)</f>
        <v>0</v>
      </c>
    </row>
    <row r="9952" spans="1:19" x14ac:dyDescent="0.25">
      <c r="A9952" s="116"/>
      <c r="B9952" s="65"/>
      <c r="C9952" s="65"/>
      <c r="D9952" s="66"/>
      <c r="E9952" s="67"/>
      <c r="F9952" s="65"/>
      <c r="G9952" s="66"/>
      <c r="J9952" s="65"/>
      <c r="K9952" s="65"/>
      <c r="L9952" s="66"/>
      <c r="M9952" s="65"/>
      <c r="O9952" s="65"/>
      <c r="P9952" s="66"/>
      <c r="Q9952" s="31">
        <f t="shared" si="310"/>
        <v>9999</v>
      </c>
      <c r="R9952" s="31" t="str">
        <f t="shared" si="311"/>
        <v/>
      </c>
      <c r="S9952" s="29">
        <f>IF($Q9952&lt;Parâmetros!$E$19,$G9952-1,$G9952)</f>
        <v>0</v>
      </c>
    </row>
    <row r="9953" spans="1:19" x14ac:dyDescent="0.25">
      <c r="A9953" s="116"/>
      <c r="B9953" s="65"/>
      <c r="C9953" s="65"/>
      <c r="D9953" s="66"/>
      <c r="E9953" s="67"/>
      <c r="F9953" s="65"/>
      <c r="G9953" s="66"/>
      <c r="J9953" s="65"/>
      <c r="K9953" s="65"/>
      <c r="L9953" s="66"/>
      <c r="M9953" s="65"/>
      <c r="O9953" s="65"/>
      <c r="P9953" s="66"/>
      <c r="Q9953" s="31">
        <f t="shared" si="310"/>
        <v>9999</v>
      </c>
      <c r="R9953" s="31" t="str">
        <f t="shared" si="311"/>
        <v/>
      </c>
      <c r="S9953" s="29">
        <f>IF($Q9953&lt;Parâmetros!$E$19,$G9953-1,$G9953)</f>
        <v>0</v>
      </c>
    </row>
    <row r="9954" spans="1:19" x14ac:dyDescent="0.25">
      <c r="A9954" s="116"/>
      <c r="B9954" s="65"/>
      <c r="C9954" s="65"/>
      <c r="D9954" s="66"/>
      <c r="E9954" s="67"/>
      <c r="F9954" s="65"/>
      <c r="G9954" s="66"/>
      <c r="J9954" s="65"/>
      <c r="K9954" s="65"/>
      <c r="L9954" s="66"/>
      <c r="M9954" s="65"/>
      <c r="O9954" s="65"/>
      <c r="P9954" s="66"/>
      <c r="Q9954" s="31">
        <f t="shared" si="310"/>
        <v>9999</v>
      </c>
      <c r="R9954" s="31" t="str">
        <f t="shared" si="311"/>
        <v/>
      </c>
      <c r="S9954" s="29">
        <f>IF($Q9954&lt;Parâmetros!$E$19,$G9954-1,$G9954)</f>
        <v>0</v>
      </c>
    </row>
    <row r="9955" spans="1:19" x14ac:dyDescent="0.25">
      <c r="A9955" s="116"/>
      <c r="B9955" s="65"/>
      <c r="C9955" s="65"/>
      <c r="D9955" s="66"/>
      <c r="E9955" s="67"/>
      <c r="F9955" s="65"/>
      <c r="G9955" s="66"/>
      <c r="J9955" s="65"/>
      <c r="K9955" s="65"/>
      <c r="L9955" s="66"/>
      <c r="M9955" s="65"/>
      <c r="O9955" s="65"/>
      <c r="P9955" s="66"/>
      <c r="Q9955" s="31">
        <f t="shared" si="310"/>
        <v>9999</v>
      </c>
      <c r="R9955" s="31" t="str">
        <f t="shared" si="311"/>
        <v/>
      </c>
      <c r="S9955" s="29">
        <f>IF($Q9955&lt;Parâmetros!$E$19,$G9955-1,$G9955)</f>
        <v>0</v>
      </c>
    </row>
    <row r="9956" spans="1:19" x14ac:dyDescent="0.25">
      <c r="A9956" s="116"/>
      <c r="B9956" s="65"/>
      <c r="C9956" s="65"/>
      <c r="D9956" s="66"/>
      <c r="E9956" s="67"/>
      <c r="F9956" s="65"/>
      <c r="G9956" s="66"/>
      <c r="J9956" s="65"/>
      <c r="K9956" s="65"/>
      <c r="L9956" s="66"/>
      <c r="M9956" s="65"/>
      <c r="O9956" s="65"/>
      <c r="P9956" s="66"/>
      <c r="Q9956" s="31">
        <f t="shared" si="310"/>
        <v>9999</v>
      </c>
      <c r="R9956" s="31" t="str">
        <f t="shared" si="311"/>
        <v/>
      </c>
      <c r="S9956" s="29">
        <f>IF($Q9956&lt;Parâmetros!$E$19,$G9956-1,$G9956)</f>
        <v>0</v>
      </c>
    </row>
    <row r="9957" spans="1:19" x14ac:dyDescent="0.25">
      <c r="A9957" s="116"/>
      <c r="B9957" s="65"/>
      <c r="C9957" s="65"/>
      <c r="D9957" s="66"/>
      <c r="E9957" s="67"/>
      <c r="F9957" s="65"/>
      <c r="G9957" s="66"/>
      <c r="J9957" s="65"/>
      <c r="K9957" s="65"/>
      <c r="L9957" s="66"/>
      <c r="M9957" s="65"/>
      <c r="O9957" s="65"/>
      <c r="P9957" s="66"/>
      <c r="Q9957" s="31">
        <f t="shared" si="310"/>
        <v>9999</v>
      </c>
      <c r="R9957" s="31" t="str">
        <f t="shared" si="311"/>
        <v/>
      </c>
      <c r="S9957" s="29">
        <f>IF($Q9957&lt;Parâmetros!$E$19,$G9957-1,$G9957)</f>
        <v>0</v>
      </c>
    </row>
    <row r="9958" spans="1:19" x14ac:dyDescent="0.25">
      <c r="A9958" s="116"/>
      <c r="B9958" s="65"/>
      <c r="C9958" s="65"/>
      <c r="D9958" s="66"/>
      <c r="E9958" s="67"/>
      <c r="F9958" s="65"/>
      <c r="G9958" s="66"/>
      <c r="J9958" s="65"/>
      <c r="K9958" s="65"/>
      <c r="L9958" s="66"/>
      <c r="M9958" s="65"/>
      <c r="O9958" s="65"/>
      <c r="P9958" s="66"/>
      <c r="Q9958" s="31">
        <f t="shared" si="310"/>
        <v>9999</v>
      </c>
      <c r="R9958" s="31" t="str">
        <f t="shared" si="311"/>
        <v/>
      </c>
      <c r="S9958" s="29">
        <f>IF($Q9958&lt;Parâmetros!$E$19,$G9958-1,$G9958)</f>
        <v>0</v>
      </c>
    </row>
    <row r="9959" spans="1:19" x14ac:dyDescent="0.25">
      <c r="A9959" s="116"/>
      <c r="B9959" s="65"/>
      <c r="C9959" s="65"/>
      <c r="D9959" s="66"/>
      <c r="E9959" s="67"/>
      <c r="F9959" s="65"/>
      <c r="G9959" s="66"/>
      <c r="J9959" s="65"/>
      <c r="K9959" s="65"/>
      <c r="L9959" s="66"/>
      <c r="M9959" s="65"/>
      <c r="O9959" s="65"/>
      <c r="P9959" s="66"/>
      <c r="Q9959" s="31">
        <f t="shared" si="310"/>
        <v>9999</v>
      </c>
      <c r="R9959" s="31" t="str">
        <f t="shared" si="311"/>
        <v/>
      </c>
      <c r="S9959" s="29">
        <f>IF($Q9959&lt;Parâmetros!$E$19,$G9959-1,$G9959)</f>
        <v>0</v>
      </c>
    </row>
    <row r="9960" spans="1:19" x14ac:dyDescent="0.25">
      <c r="A9960" s="116"/>
      <c r="B9960" s="65"/>
      <c r="C9960" s="65"/>
      <c r="D9960" s="66"/>
      <c r="E9960" s="67"/>
      <c r="F9960" s="65"/>
      <c r="G9960" s="66"/>
      <c r="J9960" s="65"/>
      <c r="K9960" s="65"/>
      <c r="L9960" s="66"/>
      <c r="M9960" s="65"/>
      <c r="O9960" s="65"/>
      <c r="P9960" s="66"/>
      <c r="Q9960" s="31">
        <f t="shared" si="310"/>
        <v>9999</v>
      </c>
      <c r="R9960" s="31" t="str">
        <f t="shared" si="311"/>
        <v/>
      </c>
      <c r="S9960" s="29">
        <f>IF($Q9960&lt;Parâmetros!$E$19,$G9960-1,$G9960)</f>
        <v>0</v>
      </c>
    </row>
    <row r="9961" spans="1:19" x14ac:dyDescent="0.25">
      <c r="A9961" s="116"/>
      <c r="B9961" s="65"/>
      <c r="C9961" s="65"/>
      <c r="D9961" s="66"/>
      <c r="E9961" s="67"/>
      <c r="F9961" s="65"/>
      <c r="G9961" s="66"/>
      <c r="J9961" s="65"/>
      <c r="K9961" s="65"/>
      <c r="L9961" s="66"/>
      <c r="M9961" s="65"/>
      <c r="O9961" s="65"/>
      <c r="P9961" s="66"/>
      <c r="Q9961" s="31">
        <f t="shared" si="310"/>
        <v>9999</v>
      </c>
      <c r="R9961" s="31" t="str">
        <f t="shared" si="311"/>
        <v/>
      </c>
      <c r="S9961" s="29">
        <f>IF($Q9961&lt;Parâmetros!$E$19,$G9961-1,$G9961)</f>
        <v>0</v>
      </c>
    </row>
    <row r="9962" spans="1:19" x14ac:dyDescent="0.25">
      <c r="A9962" s="116"/>
      <c r="B9962" s="65"/>
      <c r="C9962" s="65"/>
      <c r="D9962" s="66"/>
      <c r="E9962" s="67"/>
      <c r="F9962" s="65"/>
      <c r="G9962" s="66"/>
      <c r="J9962" s="65"/>
      <c r="K9962" s="65"/>
      <c r="L9962" s="66"/>
      <c r="M9962" s="65"/>
      <c r="O9962" s="65"/>
      <c r="P9962" s="66"/>
      <c r="Q9962" s="31">
        <f t="shared" si="310"/>
        <v>9999</v>
      </c>
      <c r="R9962" s="31" t="str">
        <f t="shared" si="311"/>
        <v/>
      </c>
      <c r="S9962" s="29">
        <f>IF($Q9962&lt;Parâmetros!$E$19,$G9962-1,$G9962)</f>
        <v>0</v>
      </c>
    </row>
    <row r="9963" spans="1:19" x14ac:dyDescent="0.25">
      <c r="A9963" s="116"/>
      <c r="B9963" s="65"/>
      <c r="C9963" s="65"/>
      <c r="D9963" s="66"/>
      <c r="E9963" s="67"/>
      <c r="F9963" s="65"/>
      <c r="G9963" s="66"/>
      <c r="J9963" s="65"/>
      <c r="K9963" s="65"/>
      <c r="L9963" s="66"/>
      <c r="M9963" s="65"/>
      <c r="O9963" s="65"/>
      <c r="P9963" s="66"/>
      <c r="Q9963" s="31">
        <f t="shared" si="310"/>
        <v>9999</v>
      </c>
      <c r="R9963" s="31" t="str">
        <f t="shared" si="311"/>
        <v/>
      </c>
      <c r="S9963" s="29">
        <f>IF($Q9963&lt;Parâmetros!$E$19,$G9963-1,$G9963)</f>
        <v>0</v>
      </c>
    </row>
    <row r="9964" spans="1:19" x14ac:dyDescent="0.25">
      <c r="A9964" s="116"/>
      <c r="B9964" s="65"/>
      <c r="C9964" s="65"/>
      <c r="D9964" s="66"/>
      <c r="E9964" s="67"/>
      <c r="F9964" s="65"/>
      <c r="G9964" s="66"/>
      <c r="J9964" s="65"/>
      <c r="K9964" s="65"/>
      <c r="L9964" s="66"/>
      <c r="M9964" s="65"/>
      <c r="O9964" s="65"/>
      <c r="P9964" s="66"/>
      <c r="Q9964" s="31">
        <f t="shared" si="310"/>
        <v>9999</v>
      </c>
      <c r="R9964" s="31" t="str">
        <f t="shared" si="311"/>
        <v/>
      </c>
      <c r="S9964" s="29">
        <f>IF($Q9964&lt;Parâmetros!$E$19,$G9964-1,$G9964)</f>
        <v>0</v>
      </c>
    </row>
    <row r="9965" spans="1:19" x14ac:dyDescent="0.25">
      <c r="A9965" s="116"/>
      <c r="B9965" s="65"/>
      <c r="C9965" s="65"/>
      <c r="D9965" s="66"/>
      <c r="E9965" s="67"/>
      <c r="F9965" s="65"/>
      <c r="G9965" s="66"/>
      <c r="J9965" s="65"/>
      <c r="K9965" s="65"/>
      <c r="L9965" s="66"/>
      <c r="M9965" s="65"/>
      <c r="O9965" s="65"/>
      <c r="P9965" s="66"/>
      <c r="Q9965" s="31">
        <f t="shared" si="310"/>
        <v>9999</v>
      </c>
      <c r="R9965" s="31" t="str">
        <f t="shared" si="311"/>
        <v/>
      </c>
      <c r="S9965" s="29">
        <f>IF($Q9965&lt;Parâmetros!$E$19,$G9965-1,$G9965)</f>
        <v>0</v>
      </c>
    </row>
    <row r="9966" spans="1:19" x14ac:dyDescent="0.25">
      <c r="A9966" s="116"/>
      <c r="B9966" s="65"/>
      <c r="C9966" s="65"/>
      <c r="D9966" s="66"/>
      <c r="E9966" s="67"/>
      <c r="F9966" s="65"/>
      <c r="G9966" s="66"/>
      <c r="J9966" s="65"/>
      <c r="K9966" s="65"/>
      <c r="L9966" s="66"/>
      <c r="M9966" s="65"/>
      <c r="N9966" s="65"/>
      <c r="O9966" s="65"/>
      <c r="P9966" s="66"/>
      <c r="Q9966" s="31">
        <f t="shared" si="310"/>
        <v>9999</v>
      </c>
      <c r="R9966" s="31" t="str">
        <f t="shared" si="311"/>
        <v/>
      </c>
      <c r="S9966" s="29">
        <f>IF($Q9966&lt;Parâmetros!$E$19,$G9966-1,$G9966)</f>
        <v>0</v>
      </c>
    </row>
    <row r="9967" spans="1:19" x14ac:dyDescent="0.25">
      <c r="A9967" s="116"/>
      <c r="B9967" s="65"/>
      <c r="C9967" s="65"/>
      <c r="D9967" s="66"/>
      <c r="E9967" s="67"/>
      <c r="F9967" s="65"/>
      <c r="G9967" s="66"/>
      <c r="J9967" s="65"/>
      <c r="K9967" s="65"/>
      <c r="L9967" s="66"/>
      <c r="M9967" s="65"/>
      <c r="N9967" s="65"/>
      <c r="O9967" s="65"/>
      <c r="P9967" s="66"/>
      <c r="Q9967" s="31">
        <f t="shared" si="310"/>
        <v>9999</v>
      </c>
      <c r="R9967" s="31" t="str">
        <f t="shared" si="311"/>
        <v/>
      </c>
      <c r="S9967" s="29">
        <f>IF($Q9967&lt;Parâmetros!$E$19,$G9967-1,$G9967)</f>
        <v>0</v>
      </c>
    </row>
    <row r="9968" spans="1:19" x14ac:dyDescent="0.25">
      <c r="A9968" s="116"/>
      <c r="B9968" s="65"/>
      <c r="C9968" s="65"/>
      <c r="D9968" s="66"/>
      <c r="E9968" s="67"/>
      <c r="F9968" s="65"/>
      <c r="G9968" s="66"/>
      <c r="J9968" s="65"/>
      <c r="K9968" s="65"/>
      <c r="L9968" s="66"/>
      <c r="M9968" s="65"/>
      <c r="N9968" s="65"/>
      <c r="O9968" s="65"/>
      <c r="P9968" s="66"/>
      <c r="Q9968" s="31">
        <f t="shared" si="310"/>
        <v>9999</v>
      </c>
      <c r="R9968" s="31" t="str">
        <f t="shared" si="311"/>
        <v/>
      </c>
      <c r="S9968" s="29">
        <f>IF($Q9968&lt;Parâmetros!$E$19,$G9968-1,$G9968)</f>
        <v>0</v>
      </c>
    </row>
    <row r="9969" spans="1:19" x14ac:dyDescent="0.25">
      <c r="A9969" s="116"/>
      <c r="B9969" s="65"/>
      <c r="C9969" s="65"/>
      <c r="D9969" s="66"/>
      <c r="E9969" s="67"/>
      <c r="F9969" s="65"/>
      <c r="G9969" s="66"/>
      <c r="J9969" s="65"/>
      <c r="K9969" s="65"/>
      <c r="L9969" s="66"/>
      <c r="M9969" s="65"/>
      <c r="O9969" s="65"/>
      <c r="P9969" s="66"/>
      <c r="Q9969" s="31">
        <f t="shared" si="310"/>
        <v>9999</v>
      </c>
      <c r="R9969" s="31" t="str">
        <f t="shared" si="311"/>
        <v/>
      </c>
      <c r="S9969" s="29">
        <f>IF($Q9969&lt;Parâmetros!$E$19,$G9969-1,$G9969)</f>
        <v>0</v>
      </c>
    </row>
    <row r="9970" spans="1:19" x14ac:dyDescent="0.25">
      <c r="A9970" s="116"/>
      <c r="B9970" s="65"/>
      <c r="C9970" s="65"/>
      <c r="D9970" s="66"/>
      <c r="E9970" s="67"/>
      <c r="F9970" s="65"/>
      <c r="G9970" s="66"/>
      <c r="J9970" s="65"/>
      <c r="K9970" s="65"/>
      <c r="L9970" s="66"/>
      <c r="M9970" s="65"/>
      <c r="O9970" s="65"/>
      <c r="P9970" s="66"/>
      <c r="Q9970" s="31">
        <f t="shared" si="310"/>
        <v>9999</v>
      </c>
      <c r="R9970" s="31" t="str">
        <f t="shared" si="311"/>
        <v/>
      </c>
      <c r="S9970" s="29">
        <f>IF($Q9970&lt;Parâmetros!$E$19,$G9970-1,$G9970)</f>
        <v>0</v>
      </c>
    </row>
    <row r="9971" spans="1:19" x14ac:dyDescent="0.25">
      <c r="A9971" s="116"/>
      <c r="B9971" s="65"/>
      <c r="C9971" s="65"/>
      <c r="D9971" s="66"/>
      <c r="E9971" s="67"/>
      <c r="F9971" s="65"/>
      <c r="G9971" s="66"/>
      <c r="J9971" s="65"/>
      <c r="K9971" s="65"/>
      <c r="L9971" s="66"/>
      <c r="M9971" s="65"/>
      <c r="O9971" s="65"/>
      <c r="P9971" s="66"/>
      <c r="Q9971" s="31">
        <f t="shared" si="310"/>
        <v>9999</v>
      </c>
      <c r="R9971" s="31" t="str">
        <f t="shared" si="311"/>
        <v/>
      </c>
      <c r="S9971" s="29">
        <f>IF($Q9971&lt;Parâmetros!$E$19,$G9971-1,$G9971)</f>
        <v>0</v>
      </c>
    </row>
    <row r="9972" spans="1:19" x14ac:dyDescent="0.25">
      <c r="A9972" s="116"/>
      <c r="B9972" s="65"/>
      <c r="C9972" s="65"/>
      <c r="D9972" s="66"/>
      <c r="E9972" s="67"/>
      <c r="F9972" s="65"/>
      <c r="G9972" s="66"/>
      <c r="J9972" s="65"/>
      <c r="K9972" s="65"/>
      <c r="L9972" s="66"/>
      <c r="M9972" s="65"/>
      <c r="O9972" s="65"/>
      <c r="P9972" s="66"/>
      <c r="Q9972" s="31">
        <f t="shared" si="310"/>
        <v>9999</v>
      </c>
      <c r="R9972" s="31" t="str">
        <f t="shared" si="311"/>
        <v/>
      </c>
      <c r="S9972" s="29">
        <f>IF($Q9972&lt;Parâmetros!$E$19,$G9972-1,$G9972)</f>
        <v>0</v>
      </c>
    </row>
    <row r="9973" spans="1:19" x14ac:dyDescent="0.25">
      <c r="A9973" s="116"/>
      <c r="B9973" s="65"/>
      <c r="C9973" s="65"/>
      <c r="D9973" s="66"/>
      <c r="E9973" s="67"/>
      <c r="F9973" s="65"/>
      <c r="G9973" s="66"/>
      <c r="J9973" s="65"/>
      <c r="K9973" s="65"/>
      <c r="L9973" s="66"/>
      <c r="M9973" s="65"/>
      <c r="O9973" s="65"/>
      <c r="P9973" s="66"/>
      <c r="Q9973" s="31">
        <f t="shared" si="310"/>
        <v>9999</v>
      </c>
      <c r="R9973" s="31" t="str">
        <f t="shared" si="311"/>
        <v/>
      </c>
      <c r="S9973" s="29">
        <f>IF($Q9973&lt;Parâmetros!$E$19,$G9973-1,$G9973)</f>
        <v>0</v>
      </c>
    </row>
    <row r="9974" spans="1:19" x14ac:dyDescent="0.25">
      <c r="A9974" s="116"/>
      <c r="B9974" s="65"/>
      <c r="C9974" s="65"/>
      <c r="D9974" s="66"/>
      <c r="E9974" s="67"/>
      <c r="F9974" s="65"/>
      <c r="G9974" s="66"/>
      <c r="J9974" s="65"/>
      <c r="K9974" s="65"/>
      <c r="L9974" s="66"/>
      <c r="M9974" s="65"/>
      <c r="O9974" s="65"/>
      <c r="P9974" s="66"/>
      <c r="Q9974" s="31">
        <f t="shared" si="310"/>
        <v>9999</v>
      </c>
      <c r="R9974" s="31" t="str">
        <f t="shared" si="311"/>
        <v/>
      </c>
      <c r="S9974" s="29">
        <f>IF($Q9974&lt;Parâmetros!$E$19,$G9974-1,$G9974)</f>
        <v>0</v>
      </c>
    </row>
    <row r="9975" spans="1:19" x14ac:dyDescent="0.25">
      <c r="A9975" s="116"/>
      <c r="B9975" s="65"/>
      <c r="C9975" s="65"/>
      <c r="D9975" s="66"/>
      <c r="E9975" s="67"/>
      <c r="F9975" s="65"/>
      <c r="G9975" s="66"/>
      <c r="J9975" s="65"/>
      <c r="K9975" s="65"/>
      <c r="L9975" s="66"/>
      <c r="M9975" s="65"/>
      <c r="O9975" s="65"/>
      <c r="P9975" s="66"/>
      <c r="Q9975" s="31">
        <f t="shared" si="310"/>
        <v>9999</v>
      </c>
      <c r="R9975" s="31" t="str">
        <f t="shared" si="311"/>
        <v/>
      </c>
      <c r="S9975" s="29">
        <f>IF($Q9975&lt;Parâmetros!$E$19,$G9975-1,$G9975)</f>
        <v>0</v>
      </c>
    </row>
    <row r="9976" spans="1:19" x14ac:dyDescent="0.25">
      <c r="A9976" s="116"/>
      <c r="B9976" s="65"/>
      <c r="C9976" s="65"/>
      <c r="D9976" s="66"/>
      <c r="E9976" s="67"/>
      <c r="F9976" s="65"/>
      <c r="G9976" s="66"/>
      <c r="J9976" s="65"/>
      <c r="K9976" s="65"/>
      <c r="L9976" s="66"/>
      <c r="M9976" s="65"/>
      <c r="O9976" s="65"/>
      <c r="P9976" s="66"/>
      <c r="Q9976" s="31">
        <f t="shared" si="310"/>
        <v>9999</v>
      </c>
      <c r="R9976" s="31" t="str">
        <f t="shared" si="311"/>
        <v/>
      </c>
      <c r="S9976" s="29">
        <f>IF($Q9976&lt;Parâmetros!$E$19,$G9976-1,$G9976)</f>
        <v>0</v>
      </c>
    </row>
    <row r="9977" spans="1:19" x14ac:dyDescent="0.25">
      <c r="A9977" s="116"/>
      <c r="B9977" s="65"/>
      <c r="C9977" s="65"/>
      <c r="D9977" s="66"/>
      <c r="E9977" s="67"/>
      <c r="F9977" s="65"/>
      <c r="G9977" s="66"/>
      <c r="J9977" s="65"/>
      <c r="K9977" s="65"/>
      <c r="L9977" s="66"/>
      <c r="M9977" s="65"/>
      <c r="O9977" s="65"/>
      <c r="P9977" s="66"/>
      <c r="Q9977" s="31">
        <f t="shared" si="310"/>
        <v>9999</v>
      </c>
      <c r="R9977" s="31" t="str">
        <f t="shared" si="311"/>
        <v/>
      </c>
      <c r="S9977" s="29">
        <f>IF($Q9977&lt;Parâmetros!$E$19,$G9977-1,$G9977)</f>
        <v>0</v>
      </c>
    </row>
    <row r="9978" spans="1:19" x14ac:dyDescent="0.25">
      <c r="A9978" s="116"/>
      <c r="B9978" s="65"/>
      <c r="C9978" s="65"/>
      <c r="D9978" s="66"/>
      <c r="E9978" s="67"/>
      <c r="F9978" s="65"/>
      <c r="G9978" s="66"/>
      <c r="J9978" s="65"/>
      <c r="K9978" s="65"/>
      <c r="L9978" s="66"/>
      <c r="M9978" s="65"/>
      <c r="O9978" s="65"/>
      <c r="P9978" s="66"/>
      <c r="Q9978" s="31">
        <f t="shared" si="310"/>
        <v>9999</v>
      </c>
      <c r="R9978" s="31" t="str">
        <f t="shared" si="311"/>
        <v/>
      </c>
      <c r="S9978" s="29">
        <f>IF($Q9978&lt;Parâmetros!$E$19,$G9978-1,$G9978)</f>
        <v>0</v>
      </c>
    </row>
    <row r="9979" spans="1:19" x14ac:dyDescent="0.25">
      <c r="A9979" s="116"/>
      <c r="B9979" s="65"/>
      <c r="C9979" s="65"/>
      <c r="D9979" s="66"/>
      <c r="E9979" s="67"/>
      <c r="F9979" s="65"/>
      <c r="G9979" s="66"/>
      <c r="J9979" s="65"/>
      <c r="K9979" s="65"/>
      <c r="L9979" s="66"/>
      <c r="M9979" s="65"/>
      <c r="O9979" s="65"/>
      <c r="P9979" s="66"/>
      <c r="Q9979" s="31">
        <f t="shared" si="310"/>
        <v>9999</v>
      </c>
      <c r="R9979" s="31" t="str">
        <f t="shared" si="311"/>
        <v/>
      </c>
      <c r="S9979" s="29">
        <f>IF($Q9979&lt;Parâmetros!$E$19,$G9979-1,$G9979)</f>
        <v>0</v>
      </c>
    </row>
    <row r="9980" spans="1:19" x14ac:dyDescent="0.25">
      <c r="A9980" s="116"/>
      <c r="B9980" s="65"/>
      <c r="C9980" s="65"/>
      <c r="D9980" s="66"/>
      <c r="E9980" s="67"/>
      <c r="F9980" s="65"/>
      <c r="G9980" s="66"/>
      <c r="J9980" s="65"/>
      <c r="K9980" s="65"/>
      <c r="L9980" s="66"/>
      <c r="M9980" s="65"/>
      <c r="O9980" s="65"/>
      <c r="P9980" s="66"/>
      <c r="Q9980" s="31">
        <f t="shared" ref="Q9980:Q10043" si="312">IFERROR(VALUE(LEFT($J9980,2))*60+VALUE(MID($J9980,4,2)),9999)</f>
        <v>9999</v>
      </c>
      <c r="R9980" s="31" t="str">
        <f t="shared" ref="R9980:R10043" si="313">IFERROR(VALUE(LEFT($K9980,2))*60+VALUE(MID($K9980,4,2)),"")</f>
        <v/>
      </c>
      <c r="S9980" s="29">
        <f>IF($Q9980&lt;Parâmetros!$E$19,$G9980-1,$G9980)</f>
        <v>0</v>
      </c>
    </row>
    <row r="9981" spans="1:19" x14ac:dyDescent="0.25">
      <c r="A9981" s="116"/>
      <c r="B9981" s="65"/>
      <c r="C9981" s="65"/>
      <c r="D9981" s="66"/>
      <c r="E9981" s="67"/>
      <c r="F9981" s="65"/>
      <c r="G9981" s="66"/>
      <c r="J9981" s="65"/>
      <c r="K9981" s="65"/>
      <c r="L9981" s="66"/>
      <c r="M9981" s="65"/>
      <c r="O9981" s="65"/>
      <c r="P9981" s="66"/>
      <c r="Q9981" s="31">
        <f t="shared" si="312"/>
        <v>9999</v>
      </c>
      <c r="R9981" s="31" t="str">
        <f t="shared" si="313"/>
        <v/>
      </c>
      <c r="S9981" s="29">
        <f>IF($Q9981&lt;Parâmetros!$E$19,$G9981-1,$G9981)</f>
        <v>0</v>
      </c>
    </row>
    <row r="9982" spans="1:19" x14ac:dyDescent="0.25">
      <c r="A9982" s="116"/>
      <c r="B9982" s="65"/>
      <c r="C9982" s="65"/>
      <c r="D9982" s="66"/>
      <c r="E9982" s="67"/>
      <c r="F9982" s="65"/>
      <c r="G9982" s="66"/>
      <c r="J9982" s="65"/>
      <c r="K9982" s="65"/>
      <c r="L9982" s="66"/>
      <c r="M9982" s="65"/>
      <c r="O9982" s="65"/>
      <c r="P9982" s="66"/>
      <c r="Q9982" s="31">
        <f t="shared" si="312"/>
        <v>9999</v>
      </c>
      <c r="R9982" s="31" t="str">
        <f t="shared" si="313"/>
        <v/>
      </c>
      <c r="S9982" s="29">
        <f>IF($Q9982&lt;Parâmetros!$E$19,$G9982-1,$G9982)</f>
        <v>0</v>
      </c>
    </row>
    <row r="9983" spans="1:19" x14ac:dyDescent="0.25">
      <c r="A9983" s="116"/>
      <c r="B9983" s="65"/>
      <c r="C9983" s="65"/>
      <c r="D9983" s="66"/>
      <c r="E9983" s="67"/>
      <c r="F9983" s="65"/>
      <c r="G9983" s="66"/>
      <c r="J9983" s="65"/>
      <c r="K9983" s="65"/>
      <c r="L9983" s="66"/>
      <c r="M9983" s="65"/>
      <c r="O9983" s="65"/>
      <c r="P9983" s="66"/>
      <c r="Q9983" s="31">
        <f t="shared" si="312"/>
        <v>9999</v>
      </c>
      <c r="R9983" s="31" t="str">
        <f t="shared" si="313"/>
        <v/>
      </c>
      <c r="S9983" s="29">
        <f>IF($Q9983&lt;Parâmetros!$E$19,$G9983-1,$G9983)</f>
        <v>0</v>
      </c>
    </row>
    <row r="9984" spans="1:19" x14ac:dyDescent="0.25">
      <c r="A9984" s="116"/>
      <c r="B9984" s="65"/>
      <c r="C9984" s="65"/>
      <c r="D9984" s="66"/>
      <c r="E9984" s="67"/>
      <c r="F9984" s="65"/>
      <c r="G9984" s="66"/>
      <c r="J9984" s="65"/>
      <c r="K9984" s="65"/>
      <c r="L9984" s="66"/>
      <c r="M9984" s="65"/>
      <c r="O9984" s="65"/>
      <c r="P9984" s="66"/>
      <c r="Q9984" s="31">
        <f t="shared" si="312"/>
        <v>9999</v>
      </c>
      <c r="R9984" s="31" t="str">
        <f t="shared" si="313"/>
        <v/>
      </c>
      <c r="S9984" s="29">
        <f>IF($Q9984&lt;Parâmetros!$E$19,$G9984-1,$G9984)</f>
        <v>0</v>
      </c>
    </row>
    <row r="9985" spans="1:19" x14ac:dyDescent="0.25">
      <c r="A9985" s="116"/>
      <c r="B9985" s="65"/>
      <c r="C9985" s="65"/>
      <c r="D9985" s="66"/>
      <c r="E9985" s="67"/>
      <c r="F9985" s="65"/>
      <c r="G9985" s="66"/>
      <c r="J9985" s="65"/>
      <c r="K9985" s="65"/>
      <c r="L9985" s="66"/>
      <c r="M9985" s="65"/>
      <c r="O9985" s="65"/>
      <c r="P9985" s="66"/>
      <c r="Q9985" s="31">
        <f t="shared" si="312"/>
        <v>9999</v>
      </c>
      <c r="R9985" s="31" t="str">
        <f t="shared" si="313"/>
        <v/>
      </c>
      <c r="S9985" s="29">
        <f>IF($Q9985&lt;Parâmetros!$E$19,$G9985-1,$G9985)</f>
        <v>0</v>
      </c>
    </row>
    <row r="9986" spans="1:19" x14ac:dyDescent="0.25">
      <c r="A9986" s="116"/>
      <c r="B9986" s="65"/>
      <c r="C9986" s="65"/>
      <c r="D9986" s="66"/>
      <c r="E9986" s="67"/>
      <c r="F9986" s="65"/>
      <c r="G9986" s="66"/>
      <c r="J9986" s="65"/>
      <c r="K9986" s="65"/>
      <c r="L9986" s="66"/>
      <c r="M9986" s="65"/>
      <c r="O9986" s="65"/>
      <c r="P9986" s="66"/>
      <c r="Q9986" s="31">
        <f t="shared" si="312"/>
        <v>9999</v>
      </c>
      <c r="R9986" s="31" t="str">
        <f t="shared" si="313"/>
        <v/>
      </c>
      <c r="S9986" s="29">
        <f>IF($Q9986&lt;Parâmetros!$E$19,$G9986-1,$G9986)</f>
        <v>0</v>
      </c>
    </row>
    <row r="9987" spans="1:19" x14ac:dyDescent="0.25">
      <c r="A9987" s="116"/>
      <c r="B9987" s="65"/>
      <c r="C9987" s="65"/>
      <c r="D9987" s="66"/>
      <c r="E9987" s="67"/>
      <c r="F9987" s="65"/>
      <c r="G9987" s="66"/>
      <c r="J9987" s="65"/>
      <c r="K9987" s="65"/>
      <c r="L9987" s="66"/>
      <c r="M9987" s="65"/>
      <c r="O9987" s="65"/>
      <c r="P9987" s="66"/>
      <c r="Q9987" s="31">
        <f t="shared" si="312"/>
        <v>9999</v>
      </c>
      <c r="R9987" s="31" t="str">
        <f t="shared" si="313"/>
        <v/>
      </c>
      <c r="S9987" s="29">
        <f>IF($Q9987&lt;Parâmetros!$E$19,$G9987-1,$G9987)</f>
        <v>0</v>
      </c>
    </row>
    <row r="9988" spans="1:19" x14ac:dyDescent="0.25">
      <c r="A9988" s="116"/>
      <c r="B9988" s="65"/>
      <c r="C9988" s="65"/>
      <c r="D9988" s="66"/>
      <c r="E9988" s="67"/>
      <c r="F9988" s="65"/>
      <c r="G9988" s="66"/>
      <c r="J9988" s="65"/>
      <c r="K9988" s="65"/>
      <c r="L9988" s="66"/>
      <c r="M9988" s="65"/>
      <c r="O9988" s="65"/>
      <c r="P9988" s="66"/>
      <c r="Q9988" s="31">
        <f t="shared" si="312"/>
        <v>9999</v>
      </c>
      <c r="R9988" s="31" t="str">
        <f t="shared" si="313"/>
        <v/>
      </c>
      <c r="S9988" s="29">
        <f>IF($Q9988&lt;Parâmetros!$E$19,$G9988-1,$G9988)</f>
        <v>0</v>
      </c>
    </row>
    <row r="9989" spans="1:19" x14ac:dyDescent="0.25">
      <c r="A9989" s="116"/>
      <c r="B9989" s="65"/>
      <c r="C9989" s="65"/>
      <c r="D9989" s="66"/>
      <c r="E9989" s="67"/>
      <c r="F9989" s="65"/>
      <c r="G9989" s="66"/>
      <c r="J9989" s="65"/>
      <c r="K9989" s="65"/>
      <c r="L9989" s="66"/>
      <c r="M9989" s="65"/>
      <c r="O9989" s="65"/>
      <c r="P9989" s="66"/>
      <c r="Q9989" s="31">
        <f t="shared" si="312"/>
        <v>9999</v>
      </c>
      <c r="R9989" s="31" t="str">
        <f t="shared" si="313"/>
        <v/>
      </c>
      <c r="S9989" s="29">
        <f>IF($Q9989&lt;Parâmetros!$E$19,$G9989-1,$G9989)</f>
        <v>0</v>
      </c>
    </row>
    <row r="9990" spans="1:19" x14ac:dyDescent="0.25">
      <c r="A9990" s="116"/>
      <c r="B9990" s="65"/>
      <c r="C9990" s="65"/>
      <c r="D9990" s="66"/>
      <c r="E9990" s="67"/>
      <c r="F9990" s="65"/>
      <c r="G9990" s="66"/>
      <c r="J9990" s="65"/>
      <c r="K9990" s="65"/>
      <c r="L9990" s="66"/>
      <c r="M9990" s="65"/>
      <c r="O9990" s="65"/>
      <c r="P9990" s="66"/>
      <c r="Q9990" s="31">
        <f t="shared" si="312"/>
        <v>9999</v>
      </c>
      <c r="R9990" s="31" t="str">
        <f t="shared" si="313"/>
        <v/>
      </c>
      <c r="S9990" s="29">
        <f>IF($Q9990&lt;Parâmetros!$E$19,$G9990-1,$G9990)</f>
        <v>0</v>
      </c>
    </row>
    <row r="9991" spans="1:19" x14ac:dyDescent="0.25">
      <c r="A9991" s="116"/>
      <c r="B9991" s="65"/>
      <c r="C9991" s="65"/>
      <c r="D9991" s="66"/>
      <c r="E9991" s="67"/>
      <c r="F9991" s="65"/>
      <c r="G9991" s="66"/>
      <c r="J9991" s="65"/>
      <c r="K9991" s="65"/>
      <c r="L9991" s="66"/>
      <c r="M9991" s="65"/>
      <c r="O9991" s="65"/>
      <c r="P9991" s="66"/>
      <c r="Q9991" s="31">
        <f t="shared" si="312"/>
        <v>9999</v>
      </c>
      <c r="R9991" s="31" t="str">
        <f t="shared" si="313"/>
        <v/>
      </c>
      <c r="S9991" s="29">
        <f>IF($Q9991&lt;Parâmetros!$E$19,$G9991-1,$G9991)</f>
        <v>0</v>
      </c>
    </row>
    <row r="9992" spans="1:19" x14ac:dyDescent="0.25">
      <c r="A9992" s="116"/>
      <c r="B9992" s="65"/>
      <c r="C9992" s="65"/>
      <c r="D9992" s="66"/>
      <c r="E9992" s="67"/>
      <c r="F9992" s="65"/>
      <c r="G9992" s="66"/>
      <c r="J9992" s="65"/>
      <c r="K9992" s="65"/>
      <c r="L9992" s="66"/>
      <c r="M9992" s="65"/>
      <c r="N9992" s="65"/>
      <c r="O9992" s="65"/>
      <c r="P9992" s="66"/>
      <c r="Q9992" s="31">
        <f t="shared" si="312"/>
        <v>9999</v>
      </c>
      <c r="R9992" s="31" t="str">
        <f t="shared" si="313"/>
        <v/>
      </c>
      <c r="S9992" s="29">
        <f>IF($Q9992&lt;Parâmetros!$E$19,$G9992-1,$G9992)</f>
        <v>0</v>
      </c>
    </row>
    <row r="9993" spans="1:19" x14ac:dyDescent="0.25">
      <c r="A9993" s="116"/>
      <c r="B9993" s="65"/>
      <c r="C9993" s="65"/>
      <c r="D9993" s="66"/>
      <c r="E9993" s="67"/>
      <c r="F9993" s="65"/>
      <c r="G9993" s="66"/>
      <c r="J9993" s="65"/>
      <c r="K9993" s="65"/>
      <c r="L9993" s="66"/>
      <c r="M9993" s="65"/>
      <c r="O9993" s="65"/>
      <c r="P9993" s="66"/>
      <c r="Q9993" s="31">
        <f t="shared" si="312"/>
        <v>9999</v>
      </c>
      <c r="R9993" s="31" t="str">
        <f t="shared" si="313"/>
        <v/>
      </c>
      <c r="S9993" s="29">
        <f>IF($Q9993&lt;Parâmetros!$E$19,$G9993-1,$G9993)</f>
        <v>0</v>
      </c>
    </row>
    <row r="9994" spans="1:19" x14ac:dyDescent="0.25">
      <c r="A9994" s="116"/>
      <c r="B9994" s="65"/>
      <c r="C9994" s="65"/>
      <c r="D9994" s="66"/>
      <c r="E9994" s="67"/>
      <c r="F9994" s="65"/>
      <c r="G9994" s="66"/>
      <c r="J9994" s="65"/>
      <c r="K9994" s="65"/>
      <c r="L9994" s="66"/>
      <c r="M9994" s="65"/>
      <c r="O9994" s="65"/>
      <c r="P9994" s="66"/>
      <c r="Q9994" s="31">
        <f t="shared" si="312"/>
        <v>9999</v>
      </c>
      <c r="R9994" s="31" t="str">
        <f t="shared" si="313"/>
        <v/>
      </c>
      <c r="S9994" s="29">
        <f>IF($Q9994&lt;Parâmetros!$E$19,$G9994-1,$G9994)</f>
        <v>0</v>
      </c>
    </row>
    <row r="9995" spans="1:19" x14ac:dyDescent="0.25">
      <c r="A9995" s="116"/>
      <c r="B9995" s="65"/>
      <c r="C9995" s="65"/>
      <c r="D9995" s="66"/>
      <c r="E9995" s="67"/>
      <c r="F9995" s="65"/>
      <c r="G9995" s="66"/>
      <c r="J9995" s="65"/>
      <c r="K9995" s="65"/>
      <c r="L9995" s="66"/>
      <c r="M9995" s="65"/>
      <c r="O9995" s="65"/>
      <c r="P9995" s="66"/>
      <c r="Q9995" s="31">
        <f t="shared" si="312"/>
        <v>9999</v>
      </c>
      <c r="R9995" s="31" t="str">
        <f t="shared" si="313"/>
        <v/>
      </c>
      <c r="S9995" s="29">
        <f>IF($Q9995&lt;Parâmetros!$E$19,$G9995-1,$G9995)</f>
        <v>0</v>
      </c>
    </row>
    <row r="9996" spans="1:19" x14ac:dyDescent="0.25">
      <c r="A9996" s="116"/>
      <c r="B9996" s="65"/>
      <c r="C9996" s="65"/>
      <c r="D9996" s="66"/>
      <c r="E9996" s="67"/>
      <c r="F9996" s="65"/>
      <c r="G9996" s="66"/>
      <c r="J9996" s="65"/>
      <c r="K9996" s="65"/>
      <c r="L9996" s="66"/>
      <c r="M9996" s="65"/>
      <c r="O9996" s="65"/>
      <c r="P9996" s="66"/>
      <c r="Q9996" s="31">
        <f t="shared" si="312"/>
        <v>9999</v>
      </c>
      <c r="R9996" s="31" t="str">
        <f t="shared" si="313"/>
        <v/>
      </c>
      <c r="S9996" s="29">
        <f>IF($Q9996&lt;Parâmetros!$E$19,$G9996-1,$G9996)</f>
        <v>0</v>
      </c>
    </row>
    <row r="9997" spans="1:19" x14ac:dyDescent="0.25">
      <c r="A9997" s="116"/>
      <c r="B9997" s="65"/>
      <c r="C9997" s="65"/>
      <c r="D9997" s="66"/>
      <c r="E9997" s="67"/>
      <c r="F9997" s="65"/>
      <c r="G9997" s="66"/>
      <c r="J9997" s="65"/>
      <c r="K9997" s="65"/>
      <c r="L9997" s="66"/>
      <c r="M9997" s="65"/>
      <c r="O9997" s="65"/>
      <c r="P9997" s="66"/>
      <c r="Q9997" s="31">
        <f t="shared" si="312"/>
        <v>9999</v>
      </c>
      <c r="R9997" s="31" t="str">
        <f t="shared" si="313"/>
        <v/>
      </c>
      <c r="S9997" s="29">
        <f>IF($Q9997&lt;Parâmetros!$E$19,$G9997-1,$G9997)</f>
        <v>0</v>
      </c>
    </row>
    <row r="9998" spans="1:19" x14ac:dyDescent="0.25">
      <c r="A9998" s="116"/>
      <c r="B9998" s="65"/>
      <c r="C9998" s="65"/>
      <c r="D9998" s="66"/>
      <c r="E9998" s="67"/>
      <c r="F9998" s="65"/>
      <c r="G9998" s="66"/>
      <c r="J9998" s="65"/>
      <c r="K9998" s="65"/>
      <c r="L9998" s="66"/>
      <c r="M9998" s="65"/>
      <c r="O9998" s="65"/>
      <c r="P9998" s="66"/>
      <c r="Q9998" s="31">
        <f t="shared" si="312"/>
        <v>9999</v>
      </c>
      <c r="R9998" s="31" t="str">
        <f t="shared" si="313"/>
        <v/>
      </c>
      <c r="S9998" s="29">
        <f>IF($Q9998&lt;Parâmetros!$E$19,$G9998-1,$G9998)</f>
        <v>0</v>
      </c>
    </row>
    <row r="9999" spans="1:19" x14ac:dyDescent="0.25">
      <c r="A9999" s="116"/>
      <c r="B9999" s="65"/>
      <c r="C9999" s="65"/>
      <c r="D9999" s="66"/>
      <c r="E9999" s="67"/>
      <c r="F9999" s="65"/>
      <c r="G9999" s="66"/>
      <c r="J9999" s="65"/>
      <c r="K9999" s="65"/>
      <c r="L9999" s="66"/>
      <c r="M9999" s="65"/>
      <c r="N9999" s="65"/>
      <c r="O9999" s="65"/>
      <c r="P9999" s="66"/>
      <c r="Q9999" s="31">
        <f t="shared" si="312"/>
        <v>9999</v>
      </c>
      <c r="R9999" s="31" t="str">
        <f t="shared" si="313"/>
        <v/>
      </c>
      <c r="S9999" s="29">
        <f>IF($Q9999&lt;Parâmetros!$E$19,$G9999-1,$G9999)</f>
        <v>0</v>
      </c>
    </row>
    <row r="10000" spans="1:19" x14ac:dyDescent="0.25">
      <c r="A10000" s="116"/>
      <c r="B10000" s="65"/>
      <c r="C10000" s="65"/>
      <c r="D10000" s="66"/>
      <c r="E10000" s="67"/>
      <c r="F10000" s="65"/>
      <c r="G10000" s="66"/>
      <c r="J10000" s="65"/>
      <c r="K10000" s="65"/>
      <c r="L10000" s="66"/>
      <c r="M10000" s="65"/>
      <c r="N10000" s="65"/>
      <c r="O10000" s="65"/>
      <c r="P10000" s="66"/>
      <c r="Q10000" s="31">
        <f t="shared" si="312"/>
        <v>9999</v>
      </c>
      <c r="R10000" s="31" t="str">
        <f t="shared" si="313"/>
        <v/>
      </c>
      <c r="S10000" s="29">
        <f>IF($Q10000&lt;Parâmetros!$E$19,$G10000-1,$G10000)</f>
        <v>0</v>
      </c>
    </row>
    <row r="10001" spans="1:19" x14ac:dyDescent="0.25">
      <c r="A10001" s="116"/>
      <c r="B10001" s="65"/>
      <c r="C10001" s="65"/>
      <c r="D10001" s="66"/>
      <c r="E10001" s="67"/>
      <c r="F10001" s="65"/>
      <c r="G10001" s="66"/>
      <c r="J10001" s="65"/>
      <c r="K10001" s="65"/>
      <c r="L10001" s="66"/>
      <c r="M10001" s="65"/>
      <c r="N10001" s="65"/>
      <c r="O10001" s="65"/>
      <c r="P10001" s="66"/>
      <c r="Q10001" s="31">
        <f t="shared" si="312"/>
        <v>9999</v>
      </c>
      <c r="R10001" s="31" t="str">
        <f t="shared" si="313"/>
        <v/>
      </c>
      <c r="S10001" s="29">
        <f>IF($Q10001&lt;Parâmetros!$E$19,$G10001-1,$G10001)</f>
        <v>0</v>
      </c>
    </row>
    <row r="10002" spans="1:19" x14ac:dyDescent="0.25">
      <c r="A10002" s="116"/>
      <c r="B10002" s="65"/>
      <c r="C10002" s="65"/>
      <c r="D10002" s="66"/>
      <c r="E10002" s="67"/>
      <c r="F10002" s="65"/>
      <c r="G10002" s="66"/>
      <c r="J10002" s="65"/>
      <c r="K10002" s="65"/>
      <c r="L10002" s="66"/>
      <c r="M10002" s="65"/>
      <c r="O10002" s="65"/>
      <c r="P10002" s="66"/>
      <c r="Q10002" s="31">
        <f t="shared" si="312"/>
        <v>9999</v>
      </c>
      <c r="R10002" s="31" t="str">
        <f t="shared" si="313"/>
        <v/>
      </c>
      <c r="S10002" s="29">
        <f>IF($Q10002&lt;Parâmetros!$E$19,$G10002-1,$G10002)</f>
        <v>0</v>
      </c>
    </row>
    <row r="10003" spans="1:19" x14ac:dyDescent="0.25">
      <c r="A10003" s="116"/>
      <c r="B10003" s="65"/>
      <c r="C10003" s="65"/>
      <c r="D10003" s="66"/>
      <c r="E10003" s="67"/>
      <c r="F10003" s="65"/>
      <c r="G10003" s="66"/>
      <c r="J10003" s="65"/>
      <c r="K10003" s="65"/>
      <c r="L10003" s="66"/>
      <c r="M10003" s="65"/>
      <c r="N10003" s="65"/>
      <c r="O10003" s="65"/>
      <c r="P10003" s="66"/>
      <c r="Q10003" s="31">
        <f t="shared" si="312"/>
        <v>9999</v>
      </c>
      <c r="R10003" s="31" t="str">
        <f t="shared" si="313"/>
        <v/>
      </c>
      <c r="S10003" s="29">
        <f>IF($Q10003&lt;Parâmetros!$E$19,$G10003-1,$G10003)</f>
        <v>0</v>
      </c>
    </row>
    <row r="10004" spans="1:19" x14ac:dyDescent="0.25">
      <c r="A10004" s="116"/>
      <c r="B10004" s="65"/>
      <c r="C10004" s="65"/>
      <c r="D10004" s="66"/>
      <c r="E10004" s="67"/>
      <c r="F10004" s="65"/>
      <c r="G10004" s="66"/>
      <c r="J10004" s="65"/>
      <c r="K10004" s="65"/>
      <c r="L10004" s="66"/>
      <c r="M10004" s="65"/>
      <c r="N10004" s="65"/>
      <c r="O10004" s="65"/>
      <c r="P10004" s="66"/>
      <c r="Q10004" s="31">
        <f t="shared" si="312"/>
        <v>9999</v>
      </c>
      <c r="R10004" s="31" t="str">
        <f t="shared" si="313"/>
        <v/>
      </c>
      <c r="S10004" s="29">
        <f>IF($Q10004&lt;Parâmetros!$E$19,$G10004-1,$G10004)</f>
        <v>0</v>
      </c>
    </row>
    <row r="10005" spans="1:19" x14ac:dyDescent="0.25">
      <c r="A10005" s="116"/>
      <c r="B10005" s="65"/>
      <c r="C10005" s="65"/>
      <c r="D10005" s="66"/>
      <c r="E10005" s="67"/>
      <c r="F10005" s="65"/>
      <c r="G10005" s="66"/>
      <c r="J10005" s="65"/>
      <c r="K10005" s="65"/>
      <c r="L10005" s="66"/>
      <c r="M10005" s="65"/>
      <c r="N10005" s="65"/>
      <c r="O10005" s="65"/>
      <c r="P10005" s="66"/>
      <c r="Q10005" s="31">
        <f t="shared" si="312"/>
        <v>9999</v>
      </c>
      <c r="R10005" s="31" t="str">
        <f t="shared" si="313"/>
        <v/>
      </c>
      <c r="S10005" s="29">
        <f>IF($Q10005&lt;Parâmetros!$E$19,$G10005-1,$G10005)</f>
        <v>0</v>
      </c>
    </row>
    <row r="10006" spans="1:19" x14ac:dyDescent="0.25">
      <c r="A10006" s="116"/>
      <c r="B10006" s="65"/>
      <c r="C10006" s="65"/>
      <c r="D10006" s="66"/>
      <c r="E10006" s="67"/>
      <c r="F10006" s="65"/>
      <c r="G10006" s="66"/>
      <c r="J10006" s="65"/>
      <c r="K10006" s="65"/>
      <c r="L10006" s="66"/>
      <c r="M10006" s="65"/>
      <c r="O10006" s="65"/>
      <c r="P10006" s="66"/>
      <c r="Q10006" s="31">
        <f t="shared" si="312"/>
        <v>9999</v>
      </c>
      <c r="R10006" s="31" t="str">
        <f t="shared" si="313"/>
        <v/>
      </c>
      <c r="S10006" s="29">
        <f>IF($Q10006&lt;Parâmetros!$E$19,$G10006-1,$G10006)</f>
        <v>0</v>
      </c>
    </row>
    <row r="10007" spans="1:19" x14ac:dyDescent="0.25">
      <c r="A10007" s="116"/>
      <c r="B10007" s="65"/>
      <c r="C10007" s="65"/>
      <c r="D10007" s="66"/>
      <c r="E10007" s="67"/>
      <c r="F10007" s="65"/>
      <c r="G10007" s="66"/>
      <c r="J10007" s="65"/>
      <c r="K10007" s="65"/>
      <c r="L10007" s="66"/>
      <c r="M10007" s="65"/>
      <c r="N10007" s="65"/>
      <c r="O10007" s="65"/>
      <c r="P10007" s="66"/>
      <c r="Q10007" s="31">
        <f t="shared" si="312"/>
        <v>9999</v>
      </c>
      <c r="R10007" s="31" t="str">
        <f t="shared" si="313"/>
        <v/>
      </c>
      <c r="S10007" s="29">
        <f>IF($Q10007&lt;Parâmetros!$E$19,$G10007-1,$G10007)</f>
        <v>0</v>
      </c>
    </row>
    <row r="10008" spans="1:19" x14ac:dyDescent="0.25">
      <c r="A10008" s="116"/>
      <c r="B10008" s="65"/>
      <c r="C10008" s="65"/>
      <c r="D10008" s="66"/>
      <c r="E10008" s="67"/>
      <c r="F10008" s="65"/>
      <c r="G10008" s="66"/>
      <c r="J10008" s="65"/>
      <c r="K10008" s="65"/>
      <c r="L10008" s="66"/>
      <c r="M10008" s="65"/>
      <c r="N10008" s="65"/>
      <c r="O10008" s="65"/>
      <c r="P10008" s="66"/>
      <c r="Q10008" s="31">
        <f t="shared" si="312"/>
        <v>9999</v>
      </c>
      <c r="R10008" s="31" t="str">
        <f t="shared" si="313"/>
        <v/>
      </c>
      <c r="S10008" s="29">
        <f>IF($Q10008&lt;Parâmetros!$E$19,$G10008-1,$G10008)</f>
        <v>0</v>
      </c>
    </row>
    <row r="10009" spans="1:19" x14ac:dyDescent="0.25">
      <c r="A10009" s="116"/>
      <c r="B10009" s="65"/>
      <c r="C10009" s="65"/>
      <c r="D10009" s="66"/>
      <c r="E10009" s="67"/>
      <c r="F10009" s="65"/>
      <c r="G10009" s="66"/>
      <c r="J10009" s="65"/>
      <c r="K10009" s="65"/>
      <c r="L10009" s="66"/>
      <c r="M10009" s="65"/>
      <c r="N10009" s="65"/>
      <c r="O10009" s="65"/>
      <c r="P10009" s="66"/>
      <c r="Q10009" s="31">
        <f t="shared" si="312"/>
        <v>9999</v>
      </c>
      <c r="R10009" s="31" t="str">
        <f t="shared" si="313"/>
        <v/>
      </c>
      <c r="S10009" s="29">
        <f>IF($Q10009&lt;Parâmetros!$E$19,$G10009-1,$G10009)</f>
        <v>0</v>
      </c>
    </row>
    <row r="10010" spans="1:19" x14ac:dyDescent="0.25">
      <c r="A10010" s="116"/>
      <c r="B10010" s="65"/>
      <c r="C10010" s="65"/>
      <c r="D10010" s="66"/>
      <c r="E10010" s="67"/>
      <c r="F10010" s="65"/>
      <c r="G10010" s="66"/>
      <c r="J10010" s="65"/>
      <c r="K10010" s="65"/>
      <c r="L10010" s="66"/>
      <c r="M10010" s="65"/>
      <c r="N10010" s="65"/>
      <c r="O10010" s="65"/>
      <c r="P10010" s="66"/>
      <c r="Q10010" s="31">
        <f t="shared" si="312"/>
        <v>9999</v>
      </c>
      <c r="R10010" s="31" t="str">
        <f t="shared" si="313"/>
        <v/>
      </c>
      <c r="S10010" s="29">
        <f>IF($Q10010&lt;Parâmetros!$E$19,$G10010-1,$G10010)</f>
        <v>0</v>
      </c>
    </row>
    <row r="10011" spans="1:19" x14ac:dyDescent="0.25">
      <c r="A10011" s="116"/>
      <c r="B10011" s="65"/>
      <c r="C10011" s="65"/>
      <c r="D10011" s="66"/>
      <c r="E10011" s="67"/>
      <c r="F10011" s="65"/>
      <c r="G10011" s="66"/>
      <c r="J10011" s="65"/>
      <c r="K10011" s="65"/>
      <c r="L10011" s="66"/>
      <c r="M10011" s="65"/>
      <c r="N10011" s="65"/>
      <c r="O10011" s="65"/>
      <c r="P10011" s="66"/>
      <c r="Q10011" s="31">
        <f t="shared" si="312"/>
        <v>9999</v>
      </c>
      <c r="R10011" s="31" t="str">
        <f t="shared" si="313"/>
        <v/>
      </c>
      <c r="S10011" s="29">
        <f>IF($Q10011&lt;Parâmetros!$E$19,$G10011-1,$G10011)</f>
        <v>0</v>
      </c>
    </row>
    <row r="10012" spans="1:19" x14ac:dyDescent="0.25">
      <c r="A10012" s="116"/>
      <c r="B10012" s="65"/>
      <c r="C10012" s="65"/>
      <c r="D10012" s="66"/>
      <c r="E10012" s="67"/>
      <c r="F10012" s="65"/>
      <c r="G10012" s="66"/>
      <c r="J10012" s="65"/>
      <c r="K10012" s="65"/>
      <c r="L10012" s="66"/>
      <c r="M10012" s="65"/>
      <c r="N10012" s="65"/>
      <c r="O10012" s="65"/>
      <c r="P10012" s="66"/>
      <c r="Q10012" s="31">
        <f t="shared" si="312"/>
        <v>9999</v>
      </c>
      <c r="R10012" s="31" t="str">
        <f t="shared" si="313"/>
        <v/>
      </c>
      <c r="S10012" s="29">
        <f>IF($Q10012&lt;Parâmetros!$E$19,$G10012-1,$G10012)</f>
        <v>0</v>
      </c>
    </row>
    <row r="10013" spans="1:19" x14ac:dyDescent="0.25">
      <c r="A10013" s="116"/>
      <c r="B10013" s="65"/>
      <c r="C10013" s="65"/>
      <c r="D10013" s="66"/>
      <c r="E10013" s="67"/>
      <c r="F10013" s="65"/>
      <c r="G10013" s="66"/>
      <c r="J10013" s="65"/>
      <c r="K10013" s="65"/>
      <c r="L10013" s="66"/>
      <c r="M10013" s="65"/>
      <c r="N10013" s="65"/>
      <c r="O10013" s="65"/>
      <c r="P10013" s="66"/>
      <c r="Q10013" s="31">
        <f t="shared" si="312"/>
        <v>9999</v>
      </c>
      <c r="R10013" s="31" t="str">
        <f t="shared" si="313"/>
        <v/>
      </c>
      <c r="S10013" s="29">
        <f>IF($Q10013&lt;Parâmetros!$E$19,$G10013-1,$G10013)</f>
        <v>0</v>
      </c>
    </row>
    <row r="10014" spans="1:19" x14ac:dyDescent="0.25">
      <c r="A10014" s="116"/>
      <c r="B10014" s="65"/>
      <c r="C10014" s="65"/>
      <c r="D10014" s="66"/>
      <c r="E10014" s="67"/>
      <c r="F10014" s="65"/>
      <c r="G10014" s="66"/>
      <c r="J10014" s="65"/>
      <c r="K10014" s="65"/>
      <c r="L10014" s="66"/>
      <c r="M10014" s="65"/>
      <c r="N10014" s="65"/>
      <c r="O10014" s="65"/>
      <c r="P10014" s="66"/>
      <c r="Q10014" s="31">
        <f t="shared" si="312"/>
        <v>9999</v>
      </c>
      <c r="R10014" s="31" t="str">
        <f t="shared" si="313"/>
        <v/>
      </c>
      <c r="S10014" s="29">
        <f>IF($Q10014&lt;Parâmetros!$E$19,$G10014-1,$G10014)</f>
        <v>0</v>
      </c>
    </row>
    <row r="10015" spans="1:19" x14ac:dyDescent="0.25">
      <c r="A10015" s="116"/>
      <c r="B10015" s="65"/>
      <c r="C10015" s="65"/>
      <c r="D10015" s="66"/>
      <c r="E10015" s="67"/>
      <c r="F10015" s="65"/>
      <c r="G10015" s="66"/>
      <c r="J10015" s="65"/>
      <c r="K10015" s="65"/>
      <c r="L10015" s="66"/>
      <c r="M10015" s="65"/>
      <c r="N10015" s="65"/>
      <c r="O10015" s="65"/>
      <c r="P10015" s="66"/>
      <c r="Q10015" s="31">
        <f t="shared" si="312"/>
        <v>9999</v>
      </c>
      <c r="R10015" s="31" t="str">
        <f t="shared" si="313"/>
        <v/>
      </c>
      <c r="S10015" s="29">
        <f>IF($Q10015&lt;Parâmetros!$E$19,$G10015-1,$G10015)</f>
        <v>0</v>
      </c>
    </row>
    <row r="10016" spans="1:19" x14ac:dyDescent="0.25">
      <c r="A10016" s="116"/>
      <c r="B10016" s="65"/>
      <c r="C10016" s="65"/>
      <c r="D10016" s="66"/>
      <c r="E10016" s="67"/>
      <c r="F10016" s="65"/>
      <c r="G10016" s="66"/>
      <c r="J10016" s="65"/>
      <c r="K10016" s="65"/>
      <c r="L10016" s="66"/>
      <c r="M10016" s="65"/>
      <c r="N10016" s="65"/>
      <c r="O10016" s="65"/>
      <c r="P10016" s="66"/>
      <c r="Q10016" s="31">
        <f t="shared" si="312"/>
        <v>9999</v>
      </c>
      <c r="R10016" s="31" t="str">
        <f t="shared" si="313"/>
        <v/>
      </c>
      <c r="S10016" s="29">
        <f>IF($Q10016&lt;Parâmetros!$E$19,$G10016-1,$G10016)</f>
        <v>0</v>
      </c>
    </row>
    <row r="10017" spans="1:19" x14ac:dyDescent="0.25">
      <c r="A10017" s="116"/>
      <c r="B10017" s="65"/>
      <c r="C10017" s="65"/>
      <c r="D10017" s="66"/>
      <c r="E10017" s="67"/>
      <c r="F10017" s="65"/>
      <c r="G10017" s="66"/>
      <c r="J10017" s="65"/>
      <c r="K10017" s="65"/>
      <c r="L10017" s="66"/>
      <c r="M10017" s="65"/>
      <c r="O10017" s="65"/>
      <c r="P10017" s="66"/>
      <c r="Q10017" s="31">
        <f t="shared" si="312"/>
        <v>9999</v>
      </c>
      <c r="R10017" s="31" t="str">
        <f t="shared" si="313"/>
        <v/>
      </c>
      <c r="S10017" s="29">
        <f>IF($Q10017&lt;Parâmetros!$E$19,$G10017-1,$G10017)</f>
        <v>0</v>
      </c>
    </row>
    <row r="10018" spans="1:19" x14ac:dyDescent="0.25">
      <c r="A10018" s="116"/>
      <c r="B10018" s="65"/>
      <c r="C10018" s="65"/>
      <c r="D10018" s="66"/>
      <c r="E10018" s="67"/>
      <c r="F10018" s="65"/>
      <c r="G10018" s="66"/>
      <c r="J10018" s="65"/>
      <c r="K10018" s="65"/>
      <c r="L10018" s="66"/>
      <c r="M10018" s="65"/>
      <c r="O10018" s="65"/>
      <c r="P10018" s="66"/>
      <c r="Q10018" s="31">
        <f t="shared" si="312"/>
        <v>9999</v>
      </c>
      <c r="R10018" s="31" t="str">
        <f t="shared" si="313"/>
        <v/>
      </c>
      <c r="S10018" s="29">
        <f>IF($Q10018&lt;Parâmetros!$E$19,$G10018-1,$G10018)</f>
        <v>0</v>
      </c>
    </row>
    <row r="10019" spans="1:19" x14ac:dyDescent="0.25">
      <c r="A10019" s="116"/>
      <c r="B10019" s="65"/>
      <c r="C10019" s="65"/>
      <c r="D10019" s="66"/>
      <c r="E10019" s="67"/>
      <c r="F10019" s="65"/>
      <c r="G10019" s="66"/>
      <c r="J10019" s="65"/>
      <c r="K10019" s="65"/>
      <c r="L10019" s="66"/>
      <c r="M10019" s="65"/>
      <c r="N10019" s="65"/>
      <c r="O10019" s="65"/>
      <c r="P10019" s="66"/>
      <c r="Q10019" s="31">
        <f t="shared" si="312"/>
        <v>9999</v>
      </c>
      <c r="R10019" s="31" t="str">
        <f t="shared" si="313"/>
        <v/>
      </c>
      <c r="S10019" s="29">
        <f>IF($Q10019&lt;Parâmetros!$E$19,$G10019-1,$G10019)</f>
        <v>0</v>
      </c>
    </row>
    <row r="10020" spans="1:19" x14ac:dyDescent="0.25">
      <c r="A10020" s="116"/>
      <c r="B10020" s="65"/>
      <c r="C10020" s="65"/>
      <c r="D10020" s="66"/>
      <c r="E10020" s="67"/>
      <c r="F10020" s="65"/>
      <c r="G10020" s="66"/>
      <c r="J10020" s="65"/>
      <c r="K10020" s="65"/>
      <c r="L10020" s="66"/>
      <c r="M10020" s="65"/>
      <c r="O10020" s="65"/>
      <c r="P10020" s="66"/>
      <c r="Q10020" s="31">
        <f t="shared" si="312"/>
        <v>9999</v>
      </c>
      <c r="R10020" s="31" t="str">
        <f t="shared" si="313"/>
        <v/>
      </c>
      <c r="S10020" s="29">
        <f>IF($Q10020&lt;Parâmetros!$E$19,$G10020-1,$G10020)</f>
        <v>0</v>
      </c>
    </row>
    <row r="10021" spans="1:19" x14ac:dyDescent="0.25">
      <c r="A10021" s="116"/>
      <c r="B10021" s="65"/>
      <c r="C10021" s="65"/>
      <c r="D10021" s="66"/>
      <c r="E10021" s="67"/>
      <c r="F10021" s="65"/>
      <c r="G10021" s="66"/>
      <c r="J10021" s="65"/>
      <c r="K10021" s="65"/>
      <c r="L10021" s="66"/>
      <c r="M10021" s="65"/>
      <c r="O10021" s="65"/>
      <c r="P10021" s="66"/>
      <c r="Q10021" s="31">
        <f t="shared" si="312"/>
        <v>9999</v>
      </c>
      <c r="R10021" s="31" t="str">
        <f t="shared" si="313"/>
        <v/>
      </c>
      <c r="S10021" s="29">
        <f>IF($Q10021&lt;Parâmetros!$E$19,$G10021-1,$G10021)</f>
        <v>0</v>
      </c>
    </row>
    <row r="10022" spans="1:19" x14ac:dyDescent="0.25">
      <c r="A10022" s="116"/>
      <c r="B10022" s="65"/>
      <c r="C10022" s="65"/>
      <c r="D10022" s="66"/>
      <c r="E10022" s="67"/>
      <c r="F10022" s="65"/>
      <c r="G10022" s="66"/>
      <c r="J10022" s="65"/>
      <c r="K10022" s="65"/>
      <c r="L10022" s="66"/>
      <c r="M10022" s="65"/>
      <c r="O10022" s="65"/>
      <c r="P10022" s="66"/>
      <c r="Q10022" s="31">
        <f t="shared" si="312"/>
        <v>9999</v>
      </c>
      <c r="R10022" s="31" t="str">
        <f t="shared" si="313"/>
        <v/>
      </c>
      <c r="S10022" s="29">
        <f>IF($Q10022&lt;Parâmetros!$E$19,$G10022-1,$G10022)</f>
        <v>0</v>
      </c>
    </row>
    <row r="10023" spans="1:19" x14ac:dyDescent="0.25">
      <c r="A10023" s="116"/>
      <c r="B10023" s="65"/>
      <c r="C10023" s="65"/>
      <c r="D10023" s="66"/>
      <c r="E10023" s="67"/>
      <c r="F10023" s="65"/>
      <c r="G10023" s="66"/>
      <c r="J10023" s="65"/>
      <c r="K10023" s="65"/>
      <c r="L10023" s="66"/>
      <c r="M10023" s="65"/>
      <c r="O10023" s="65"/>
      <c r="P10023" s="66"/>
      <c r="Q10023" s="31">
        <f t="shared" si="312"/>
        <v>9999</v>
      </c>
      <c r="R10023" s="31" t="str">
        <f t="shared" si="313"/>
        <v/>
      </c>
      <c r="S10023" s="29">
        <f>IF($Q10023&lt;Parâmetros!$E$19,$G10023-1,$G10023)</f>
        <v>0</v>
      </c>
    </row>
    <row r="10024" spans="1:19" x14ac:dyDescent="0.25">
      <c r="A10024" s="116"/>
      <c r="B10024" s="65"/>
      <c r="C10024" s="65"/>
      <c r="D10024" s="66"/>
      <c r="E10024" s="67"/>
      <c r="F10024" s="65"/>
      <c r="G10024" s="66"/>
      <c r="J10024" s="65"/>
      <c r="K10024" s="65"/>
      <c r="L10024" s="66"/>
      <c r="M10024" s="65"/>
      <c r="O10024" s="65"/>
      <c r="P10024" s="66"/>
      <c r="Q10024" s="31">
        <f t="shared" si="312"/>
        <v>9999</v>
      </c>
      <c r="R10024" s="31" t="str">
        <f t="shared" si="313"/>
        <v/>
      </c>
      <c r="S10024" s="29">
        <f>IF($Q10024&lt;Parâmetros!$E$19,$G10024-1,$G10024)</f>
        <v>0</v>
      </c>
    </row>
    <row r="10025" spans="1:19" x14ac:dyDescent="0.25">
      <c r="A10025" s="116"/>
      <c r="B10025" s="65"/>
      <c r="C10025" s="65"/>
      <c r="D10025" s="66"/>
      <c r="E10025" s="67"/>
      <c r="F10025" s="65"/>
      <c r="G10025" s="66"/>
      <c r="J10025" s="65"/>
      <c r="K10025" s="65"/>
      <c r="L10025" s="66"/>
      <c r="M10025" s="65"/>
      <c r="O10025" s="65"/>
      <c r="P10025" s="66"/>
      <c r="Q10025" s="31">
        <f t="shared" si="312"/>
        <v>9999</v>
      </c>
      <c r="R10025" s="31" t="str">
        <f t="shared" si="313"/>
        <v/>
      </c>
      <c r="S10025" s="29">
        <f>IF($Q10025&lt;Parâmetros!$E$19,$G10025-1,$G10025)</f>
        <v>0</v>
      </c>
    </row>
    <row r="10026" spans="1:19" x14ac:dyDescent="0.25">
      <c r="A10026" s="116"/>
      <c r="B10026" s="65"/>
      <c r="C10026" s="65"/>
      <c r="D10026" s="66"/>
      <c r="E10026" s="67"/>
      <c r="F10026" s="65"/>
      <c r="G10026" s="66"/>
      <c r="J10026" s="65"/>
      <c r="K10026" s="65"/>
      <c r="L10026" s="66"/>
      <c r="M10026" s="65"/>
      <c r="O10026" s="65"/>
      <c r="P10026" s="66"/>
      <c r="Q10026" s="31">
        <f t="shared" si="312"/>
        <v>9999</v>
      </c>
      <c r="R10026" s="31" t="str">
        <f t="shared" si="313"/>
        <v/>
      </c>
      <c r="S10026" s="29">
        <f>IF($Q10026&lt;Parâmetros!$E$19,$G10026-1,$G10026)</f>
        <v>0</v>
      </c>
    </row>
    <row r="10027" spans="1:19" x14ac:dyDescent="0.25">
      <c r="A10027" s="116"/>
      <c r="B10027" s="65"/>
      <c r="C10027" s="65"/>
      <c r="D10027" s="66"/>
      <c r="E10027" s="67"/>
      <c r="F10027" s="65"/>
      <c r="G10027" s="66"/>
      <c r="J10027" s="65"/>
      <c r="K10027" s="65"/>
      <c r="L10027" s="66"/>
      <c r="M10027" s="65"/>
      <c r="O10027" s="65"/>
      <c r="P10027" s="66"/>
      <c r="Q10027" s="31">
        <f t="shared" si="312"/>
        <v>9999</v>
      </c>
      <c r="R10027" s="31" t="str">
        <f t="shared" si="313"/>
        <v/>
      </c>
      <c r="S10027" s="29">
        <f>IF($Q10027&lt;Parâmetros!$E$19,$G10027-1,$G10027)</f>
        <v>0</v>
      </c>
    </row>
    <row r="10028" spans="1:19" x14ac:dyDescent="0.25">
      <c r="A10028" s="116"/>
      <c r="B10028" s="65"/>
      <c r="C10028" s="65"/>
      <c r="D10028" s="66"/>
      <c r="E10028" s="67"/>
      <c r="F10028" s="65"/>
      <c r="G10028" s="66"/>
      <c r="J10028" s="65"/>
      <c r="K10028" s="65"/>
      <c r="L10028" s="66"/>
      <c r="M10028" s="65"/>
      <c r="O10028" s="65"/>
      <c r="P10028" s="66"/>
      <c r="Q10028" s="31">
        <f t="shared" si="312"/>
        <v>9999</v>
      </c>
      <c r="R10028" s="31" t="str">
        <f t="shared" si="313"/>
        <v/>
      </c>
      <c r="S10028" s="29">
        <f>IF($Q10028&lt;Parâmetros!$E$19,$G10028-1,$G10028)</f>
        <v>0</v>
      </c>
    </row>
    <row r="10029" spans="1:19" x14ac:dyDescent="0.25">
      <c r="A10029" s="116"/>
      <c r="B10029" s="65"/>
      <c r="C10029" s="65"/>
      <c r="D10029" s="66"/>
      <c r="E10029" s="67"/>
      <c r="F10029" s="65"/>
      <c r="G10029" s="66"/>
      <c r="J10029" s="65"/>
      <c r="K10029" s="65"/>
      <c r="L10029" s="66"/>
      <c r="M10029" s="65"/>
      <c r="O10029" s="65"/>
      <c r="P10029" s="66"/>
      <c r="Q10029" s="31">
        <f t="shared" si="312"/>
        <v>9999</v>
      </c>
      <c r="R10029" s="31" t="str">
        <f t="shared" si="313"/>
        <v/>
      </c>
      <c r="S10029" s="29">
        <f>IF($Q10029&lt;Parâmetros!$E$19,$G10029-1,$G10029)</f>
        <v>0</v>
      </c>
    </row>
    <row r="10030" spans="1:19" x14ac:dyDescent="0.25">
      <c r="A10030" s="116"/>
      <c r="B10030" s="65"/>
      <c r="C10030" s="65"/>
      <c r="D10030" s="66"/>
      <c r="E10030" s="67"/>
      <c r="F10030" s="65"/>
      <c r="G10030" s="66"/>
      <c r="J10030" s="65"/>
      <c r="K10030" s="65"/>
      <c r="L10030" s="66"/>
      <c r="M10030" s="65"/>
      <c r="O10030" s="65"/>
      <c r="P10030" s="66"/>
      <c r="Q10030" s="31">
        <f t="shared" si="312"/>
        <v>9999</v>
      </c>
      <c r="R10030" s="31" t="str">
        <f t="shared" si="313"/>
        <v/>
      </c>
      <c r="S10030" s="29">
        <f>IF($Q10030&lt;Parâmetros!$E$19,$G10030-1,$G10030)</f>
        <v>0</v>
      </c>
    </row>
    <row r="10031" spans="1:19" x14ac:dyDescent="0.25">
      <c r="A10031" s="116"/>
      <c r="B10031" s="65"/>
      <c r="C10031" s="65"/>
      <c r="D10031" s="66"/>
      <c r="E10031" s="67"/>
      <c r="F10031" s="65"/>
      <c r="G10031" s="66"/>
      <c r="J10031" s="65"/>
      <c r="K10031" s="65"/>
      <c r="L10031" s="66"/>
      <c r="M10031" s="65"/>
      <c r="N10031" s="65"/>
      <c r="O10031" s="65"/>
      <c r="P10031" s="66"/>
      <c r="Q10031" s="31">
        <f t="shared" si="312"/>
        <v>9999</v>
      </c>
      <c r="R10031" s="31" t="str">
        <f t="shared" si="313"/>
        <v/>
      </c>
      <c r="S10031" s="29">
        <f>IF($Q10031&lt;Parâmetros!$E$19,$G10031-1,$G10031)</f>
        <v>0</v>
      </c>
    </row>
    <row r="10032" spans="1:19" x14ac:dyDescent="0.25">
      <c r="A10032" s="116"/>
      <c r="B10032" s="65"/>
      <c r="C10032" s="65"/>
      <c r="D10032" s="66"/>
      <c r="E10032" s="67"/>
      <c r="F10032" s="65"/>
      <c r="G10032" s="66"/>
      <c r="J10032" s="65"/>
      <c r="K10032" s="65"/>
      <c r="L10032" s="66"/>
      <c r="M10032" s="65"/>
      <c r="O10032" s="65"/>
      <c r="P10032" s="66"/>
      <c r="Q10032" s="31">
        <f t="shared" si="312"/>
        <v>9999</v>
      </c>
      <c r="R10032" s="31" t="str">
        <f t="shared" si="313"/>
        <v/>
      </c>
      <c r="S10032" s="29">
        <f>IF($Q10032&lt;Parâmetros!$E$19,$G10032-1,$G10032)</f>
        <v>0</v>
      </c>
    </row>
    <row r="10033" spans="1:19" x14ac:dyDescent="0.25">
      <c r="A10033" s="116"/>
      <c r="B10033" s="65"/>
      <c r="C10033" s="65"/>
      <c r="D10033" s="66"/>
      <c r="E10033" s="67"/>
      <c r="F10033" s="65"/>
      <c r="G10033" s="66"/>
      <c r="J10033" s="65"/>
      <c r="K10033" s="65"/>
      <c r="L10033" s="66"/>
      <c r="M10033" s="65"/>
      <c r="O10033" s="65"/>
      <c r="P10033" s="66"/>
      <c r="Q10033" s="31">
        <f t="shared" si="312"/>
        <v>9999</v>
      </c>
      <c r="R10033" s="31" t="str">
        <f t="shared" si="313"/>
        <v/>
      </c>
      <c r="S10033" s="29">
        <f>IF($Q10033&lt;Parâmetros!$E$19,$G10033-1,$G10033)</f>
        <v>0</v>
      </c>
    </row>
    <row r="10034" spans="1:19" x14ac:dyDescent="0.25">
      <c r="A10034" s="116"/>
      <c r="B10034" s="65"/>
      <c r="C10034" s="65"/>
      <c r="D10034" s="66"/>
      <c r="E10034" s="67"/>
      <c r="F10034" s="65"/>
      <c r="G10034" s="66"/>
      <c r="J10034" s="65"/>
      <c r="K10034" s="65"/>
      <c r="L10034" s="66"/>
      <c r="M10034" s="65"/>
      <c r="N10034" s="65"/>
      <c r="O10034" s="65"/>
      <c r="P10034" s="66"/>
      <c r="Q10034" s="31">
        <f t="shared" si="312"/>
        <v>9999</v>
      </c>
      <c r="R10034" s="31" t="str">
        <f t="shared" si="313"/>
        <v/>
      </c>
      <c r="S10034" s="29">
        <f>IF($Q10034&lt;Parâmetros!$E$19,$G10034-1,$G10034)</f>
        <v>0</v>
      </c>
    </row>
    <row r="10035" spans="1:19" x14ac:dyDescent="0.25">
      <c r="A10035" s="116"/>
      <c r="B10035" s="65"/>
      <c r="C10035" s="65"/>
      <c r="D10035" s="66"/>
      <c r="E10035" s="67"/>
      <c r="F10035" s="65"/>
      <c r="G10035" s="66"/>
      <c r="J10035" s="65"/>
      <c r="K10035" s="65"/>
      <c r="L10035" s="66"/>
      <c r="M10035" s="65"/>
      <c r="O10035" s="65"/>
      <c r="P10035" s="66"/>
      <c r="Q10035" s="31">
        <f t="shared" si="312"/>
        <v>9999</v>
      </c>
      <c r="R10035" s="31" t="str">
        <f t="shared" si="313"/>
        <v/>
      </c>
      <c r="S10035" s="29">
        <f>IF($Q10035&lt;Parâmetros!$E$19,$G10035-1,$G10035)</f>
        <v>0</v>
      </c>
    </row>
    <row r="10036" spans="1:19" x14ac:dyDescent="0.25">
      <c r="A10036" s="116"/>
      <c r="B10036" s="65"/>
      <c r="C10036" s="65"/>
      <c r="D10036" s="66"/>
      <c r="E10036" s="67"/>
      <c r="F10036" s="65"/>
      <c r="G10036" s="66"/>
      <c r="J10036" s="65"/>
      <c r="K10036" s="65"/>
      <c r="L10036" s="66"/>
      <c r="M10036" s="65"/>
      <c r="N10036" s="65"/>
      <c r="O10036" s="65"/>
      <c r="P10036" s="66"/>
      <c r="Q10036" s="31">
        <f t="shared" si="312"/>
        <v>9999</v>
      </c>
      <c r="R10036" s="31" t="str">
        <f t="shared" si="313"/>
        <v/>
      </c>
      <c r="S10036" s="29">
        <f>IF($Q10036&lt;Parâmetros!$E$19,$G10036-1,$G10036)</f>
        <v>0</v>
      </c>
    </row>
    <row r="10037" spans="1:19" x14ac:dyDescent="0.25">
      <c r="A10037" s="116"/>
      <c r="B10037" s="65"/>
      <c r="C10037" s="65"/>
      <c r="D10037" s="66"/>
      <c r="E10037" s="67"/>
      <c r="F10037" s="65"/>
      <c r="G10037" s="66"/>
      <c r="J10037" s="65"/>
      <c r="K10037" s="65"/>
      <c r="L10037" s="66"/>
      <c r="M10037" s="65"/>
      <c r="O10037" s="65"/>
      <c r="P10037" s="66"/>
      <c r="Q10037" s="31">
        <f t="shared" si="312"/>
        <v>9999</v>
      </c>
      <c r="R10037" s="31" t="str">
        <f t="shared" si="313"/>
        <v/>
      </c>
      <c r="S10037" s="29">
        <f>IF($Q10037&lt;Parâmetros!$E$19,$G10037-1,$G10037)</f>
        <v>0</v>
      </c>
    </row>
    <row r="10038" spans="1:19" x14ac:dyDescent="0.25">
      <c r="A10038" s="116"/>
      <c r="B10038" s="65"/>
      <c r="C10038" s="65"/>
      <c r="D10038" s="66"/>
      <c r="E10038" s="67"/>
      <c r="F10038" s="65"/>
      <c r="G10038" s="66"/>
      <c r="J10038" s="65"/>
      <c r="K10038" s="65"/>
      <c r="L10038" s="66"/>
      <c r="M10038" s="65"/>
      <c r="N10038" s="65"/>
      <c r="O10038" s="65"/>
      <c r="P10038" s="66"/>
      <c r="Q10038" s="31">
        <f t="shared" si="312"/>
        <v>9999</v>
      </c>
      <c r="R10038" s="31" t="str">
        <f t="shared" si="313"/>
        <v/>
      </c>
      <c r="S10038" s="29">
        <f>IF($Q10038&lt;Parâmetros!$E$19,$G10038-1,$G10038)</f>
        <v>0</v>
      </c>
    </row>
    <row r="10039" spans="1:19" x14ac:dyDescent="0.25">
      <c r="A10039" s="116"/>
      <c r="B10039" s="65"/>
      <c r="C10039" s="65"/>
      <c r="D10039" s="66"/>
      <c r="E10039" s="67"/>
      <c r="F10039" s="65"/>
      <c r="G10039" s="66"/>
      <c r="J10039" s="65"/>
      <c r="K10039" s="65"/>
      <c r="L10039" s="66"/>
      <c r="M10039" s="65"/>
      <c r="O10039" s="65"/>
      <c r="P10039" s="66"/>
      <c r="Q10039" s="31">
        <f t="shared" si="312"/>
        <v>9999</v>
      </c>
      <c r="R10039" s="31" t="str">
        <f t="shared" si="313"/>
        <v/>
      </c>
      <c r="S10039" s="29">
        <f>IF($Q10039&lt;Parâmetros!$E$19,$G10039-1,$G10039)</f>
        <v>0</v>
      </c>
    </row>
    <row r="10040" spans="1:19" x14ac:dyDescent="0.25">
      <c r="A10040" s="116"/>
      <c r="B10040" s="65"/>
      <c r="C10040" s="65"/>
      <c r="D10040" s="66"/>
      <c r="E10040" s="67"/>
      <c r="F10040" s="65"/>
      <c r="G10040" s="66"/>
      <c r="J10040" s="65"/>
      <c r="K10040" s="65"/>
      <c r="L10040" s="66"/>
      <c r="M10040" s="65"/>
      <c r="N10040" s="65"/>
      <c r="O10040" s="65"/>
      <c r="P10040" s="66"/>
      <c r="Q10040" s="31">
        <f t="shared" si="312"/>
        <v>9999</v>
      </c>
      <c r="R10040" s="31" t="str">
        <f t="shared" si="313"/>
        <v/>
      </c>
      <c r="S10040" s="29">
        <f>IF($Q10040&lt;Parâmetros!$E$19,$G10040-1,$G10040)</f>
        <v>0</v>
      </c>
    </row>
    <row r="10041" spans="1:19" x14ac:dyDescent="0.25">
      <c r="A10041" s="116"/>
      <c r="B10041" s="65"/>
      <c r="C10041" s="65"/>
      <c r="D10041" s="66"/>
      <c r="E10041" s="67"/>
      <c r="F10041" s="65"/>
      <c r="G10041" s="66"/>
      <c r="J10041" s="65"/>
      <c r="K10041" s="65"/>
      <c r="L10041" s="66"/>
      <c r="M10041" s="65"/>
      <c r="N10041" s="65"/>
      <c r="O10041" s="65"/>
      <c r="P10041" s="66"/>
      <c r="Q10041" s="31">
        <f t="shared" si="312"/>
        <v>9999</v>
      </c>
      <c r="R10041" s="31" t="str">
        <f t="shared" si="313"/>
        <v/>
      </c>
      <c r="S10041" s="29">
        <f>IF($Q10041&lt;Parâmetros!$E$19,$G10041-1,$G10041)</f>
        <v>0</v>
      </c>
    </row>
    <row r="10042" spans="1:19" x14ac:dyDescent="0.25">
      <c r="A10042" s="116"/>
      <c r="B10042" s="65"/>
      <c r="C10042" s="65"/>
      <c r="D10042" s="66"/>
      <c r="E10042" s="67"/>
      <c r="F10042" s="65"/>
      <c r="G10042" s="66"/>
      <c r="J10042" s="65"/>
      <c r="K10042" s="65"/>
      <c r="L10042" s="66"/>
      <c r="M10042" s="65"/>
      <c r="N10042" s="65"/>
      <c r="O10042" s="65"/>
      <c r="P10042" s="66"/>
      <c r="Q10042" s="31">
        <f t="shared" si="312"/>
        <v>9999</v>
      </c>
      <c r="R10042" s="31" t="str">
        <f t="shared" si="313"/>
        <v/>
      </c>
      <c r="S10042" s="29">
        <f>IF($Q10042&lt;Parâmetros!$E$19,$G10042-1,$G10042)</f>
        <v>0</v>
      </c>
    </row>
    <row r="10043" spans="1:19" x14ac:dyDescent="0.25">
      <c r="A10043" s="116"/>
      <c r="B10043" s="65"/>
      <c r="C10043" s="65"/>
      <c r="D10043" s="66"/>
      <c r="E10043" s="67"/>
      <c r="F10043" s="65"/>
      <c r="G10043" s="66"/>
      <c r="J10043" s="65"/>
      <c r="K10043" s="65"/>
      <c r="L10043" s="66"/>
      <c r="M10043" s="65"/>
      <c r="O10043" s="65"/>
      <c r="P10043" s="66"/>
      <c r="Q10043" s="31">
        <f t="shared" si="312"/>
        <v>9999</v>
      </c>
      <c r="R10043" s="31" t="str">
        <f t="shared" si="313"/>
        <v/>
      </c>
      <c r="S10043" s="29">
        <f>IF($Q10043&lt;Parâmetros!$E$19,$G10043-1,$G10043)</f>
        <v>0</v>
      </c>
    </row>
    <row r="10044" spans="1:19" x14ac:dyDescent="0.25">
      <c r="A10044" s="116"/>
      <c r="B10044" s="65"/>
      <c r="C10044" s="65"/>
      <c r="D10044" s="66"/>
      <c r="E10044" s="67"/>
      <c r="F10044" s="65"/>
      <c r="G10044" s="66"/>
      <c r="J10044" s="65"/>
      <c r="K10044" s="65"/>
      <c r="L10044" s="66"/>
      <c r="M10044" s="65"/>
      <c r="N10044" s="65"/>
      <c r="O10044" s="65"/>
      <c r="P10044" s="66"/>
      <c r="Q10044" s="31">
        <f t="shared" ref="Q10044:Q10107" si="314">IFERROR(VALUE(LEFT($J10044,2))*60+VALUE(MID($J10044,4,2)),9999)</f>
        <v>9999</v>
      </c>
      <c r="R10044" s="31" t="str">
        <f t="shared" ref="R10044:R10107" si="315">IFERROR(VALUE(LEFT($K10044,2))*60+VALUE(MID($K10044,4,2)),"")</f>
        <v/>
      </c>
      <c r="S10044" s="29">
        <f>IF($Q10044&lt;Parâmetros!$E$19,$G10044-1,$G10044)</f>
        <v>0</v>
      </c>
    </row>
    <row r="10045" spans="1:19" x14ac:dyDescent="0.25">
      <c r="A10045" s="116"/>
      <c r="B10045" s="65"/>
      <c r="C10045" s="65"/>
      <c r="D10045" s="66"/>
      <c r="E10045" s="67"/>
      <c r="F10045" s="65"/>
      <c r="G10045" s="66"/>
      <c r="J10045" s="65"/>
      <c r="K10045" s="65"/>
      <c r="L10045" s="66"/>
      <c r="M10045" s="65"/>
      <c r="N10045" s="65"/>
      <c r="O10045" s="65"/>
      <c r="P10045" s="66"/>
      <c r="Q10045" s="31">
        <f t="shared" si="314"/>
        <v>9999</v>
      </c>
      <c r="R10045" s="31" t="str">
        <f t="shared" si="315"/>
        <v/>
      </c>
      <c r="S10045" s="29">
        <f>IF($Q10045&lt;Parâmetros!$E$19,$G10045-1,$G10045)</f>
        <v>0</v>
      </c>
    </row>
    <row r="10046" spans="1:19" x14ac:dyDescent="0.25">
      <c r="A10046" s="116"/>
      <c r="B10046" s="65"/>
      <c r="C10046" s="65"/>
      <c r="D10046" s="66"/>
      <c r="E10046" s="67"/>
      <c r="F10046" s="65"/>
      <c r="G10046" s="66"/>
      <c r="J10046" s="65"/>
      <c r="K10046" s="65"/>
      <c r="L10046" s="66"/>
      <c r="M10046" s="65"/>
      <c r="N10046" s="65"/>
      <c r="O10046" s="65"/>
      <c r="P10046" s="66"/>
      <c r="Q10046" s="31">
        <f t="shared" si="314"/>
        <v>9999</v>
      </c>
      <c r="R10046" s="31" t="str">
        <f t="shared" si="315"/>
        <v/>
      </c>
      <c r="S10046" s="29">
        <f>IF($Q10046&lt;Parâmetros!$E$19,$G10046-1,$G10046)</f>
        <v>0</v>
      </c>
    </row>
    <row r="10047" spans="1:19" x14ac:dyDescent="0.25">
      <c r="A10047" s="116"/>
      <c r="B10047" s="65"/>
      <c r="C10047" s="65"/>
      <c r="D10047" s="66"/>
      <c r="E10047" s="67"/>
      <c r="F10047" s="65"/>
      <c r="G10047" s="66"/>
      <c r="J10047" s="65"/>
      <c r="K10047" s="65"/>
      <c r="L10047" s="66"/>
      <c r="M10047" s="65"/>
      <c r="N10047" s="65"/>
      <c r="O10047" s="65"/>
      <c r="P10047" s="66"/>
      <c r="Q10047" s="31">
        <f t="shared" si="314"/>
        <v>9999</v>
      </c>
      <c r="R10047" s="31" t="str">
        <f t="shared" si="315"/>
        <v/>
      </c>
      <c r="S10047" s="29">
        <f>IF($Q10047&lt;Parâmetros!$E$19,$G10047-1,$G10047)</f>
        <v>0</v>
      </c>
    </row>
    <row r="10048" spans="1:19" x14ac:dyDescent="0.25">
      <c r="A10048" s="116"/>
      <c r="B10048" s="65"/>
      <c r="C10048" s="65"/>
      <c r="D10048" s="66"/>
      <c r="E10048" s="67"/>
      <c r="F10048" s="65"/>
      <c r="G10048" s="66"/>
      <c r="J10048" s="65"/>
      <c r="K10048" s="65"/>
      <c r="L10048" s="66"/>
      <c r="M10048" s="65"/>
      <c r="N10048" s="65"/>
      <c r="O10048" s="65"/>
      <c r="P10048" s="66"/>
      <c r="Q10048" s="31">
        <f t="shared" si="314"/>
        <v>9999</v>
      </c>
      <c r="R10048" s="31" t="str">
        <f t="shared" si="315"/>
        <v/>
      </c>
      <c r="S10048" s="29">
        <f>IF($Q10048&lt;Parâmetros!$E$19,$G10048-1,$G10048)</f>
        <v>0</v>
      </c>
    </row>
    <row r="10049" spans="1:19" x14ac:dyDescent="0.25">
      <c r="A10049" s="116"/>
      <c r="B10049" s="65"/>
      <c r="C10049" s="65"/>
      <c r="D10049" s="66"/>
      <c r="E10049" s="67"/>
      <c r="F10049" s="65"/>
      <c r="G10049" s="66"/>
      <c r="J10049" s="65"/>
      <c r="K10049" s="65"/>
      <c r="L10049" s="66"/>
      <c r="M10049" s="65"/>
      <c r="N10049" s="65"/>
      <c r="O10049" s="65"/>
      <c r="P10049" s="66"/>
      <c r="Q10049" s="31">
        <f t="shared" si="314"/>
        <v>9999</v>
      </c>
      <c r="R10049" s="31" t="str">
        <f t="shared" si="315"/>
        <v/>
      </c>
      <c r="S10049" s="29">
        <f>IF($Q10049&lt;Parâmetros!$E$19,$G10049-1,$G10049)</f>
        <v>0</v>
      </c>
    </row>
    <row r="10050" spans="1:19" x14ac:dyDescent="0.25">
      <c r="A10050" s="116"/>
      <c r="B10050" s="65"/>
      <c r="C10050" s="65"/>
      <c r="D10050" s="66"/>
      <c r="E10050" s="67"/>
      <c r="F10050" s="65"/>
      <c r="G10050" s="66"/>
      <c r="J10050" s="65"/>
      <c r="K10050" s="65"/>
      <c r="L10050" s="66"/>
      <c r="M10050" s="65"/>
      <c r="N10050" s="65"/>
      <c r="O10050" s="65"/>
      <c r="P10050" s="66"/>
      <c r="Q10050" s="31">
        <f t="shared" si="314"/>
        <v>9999</v>
      </c>
      <c r="R10050" s="31" t="str">
        <f t="shared" si="315"/>
        <v/>
      </c>
      <c r="S10050" s="29">
        <f>IF($Q10050&lt;Parâmetros!$E$19,$G10050-1,$G10050)</f>
        <v>0</v>
      </c>
    </row>
    <row r="10051" spans="1:19" x14ac:dyDescent="0.25">
      <c r="A10051" s="116"/>
      <c r="B10051" s="65"/>
      <c r="C10051" s="65"/>
      <c r="D10051" s="66"/>
      <c r="E10051" s="67"/>
      <c r="F10051" s="65"/>
      <c r="G10051" s="66"/>
      <c r="J10051" s="65"/>
      <c r="K10051" s="65"/>
      <c r="L10051" s="66"/>
      <c r="M10051" s="65"/>
      <c r="N10051" s="65"/>
      <c r="O10051" s="65"/>
      <c r="P10051" s="66"/>
      <c r="Q10051" s="31">
        <f t="shared" si="314"/>
        <v>9999</v>
      </c>
      <c r="R10051" s="31" t="str">
        <f t="shared" si="315"/>
        <v/>
      </c>
      <c r="S10051" s="29">
        <f>IF($Q10051&lt;Parâmetros!$E$19,$G10051-1,$G10051)</f>
        <v>0</v>
      </c>
    </row>
    <row r="10052" spans="1:19" x14ac:dyDescent="0.25">
      <c r="A10052" s="116"/>
      <c r="B10052" s="65"/>
      <c r="C10052" s="65"/>
      <c r="D10052" s="66"/>
      <c r="E10052" s="67"/>
      <c r="F10052" s="65"/>
      <c r="G10052" s="66"/>
      <c r="J10052" s="65"/>
      <c r="K10052" s="65"/>
      <c r="L10052" s="66"/>
      <c r="M10052" s="65"/>
      <c r="N10052" s="65"/>
      <c r="O10052" s="65"/>
      <c r="P10052" s="66"/>
      <c r="Q10052" s="31">
        <f t="shared" si="314"/>
        <v>9999</v>
      </c>
      <c r="R10052" s="31" t="str">
        <f t="shared" si="315"/>
        <v/>
      </c>
      <c r="S10052" s="29">
        <f>IF($Q10052&lt;Parâmetros!$E$19,$G10052-1,$G10052)</f>
        <v>0</v>
      </c>
    </row>
    <row r="10053" spans="1:19" x14ac:dyDescent="0.25">
      <c r="A10053" s="116"/>
      <c r="B10053" s="65"/>
      <c r="C10053" s="65"/>
      <c r="D10053" s="66"/>
      <c r="E10053" s="67"/>
      <c r="F10053" s="65"/>
      <c r="G10053" s="66"/>
      <c r="J10053" s="65"/>
      <c r="K10053" s="65"/>
      <c r="L10053" s="66"/>
      <c r="M10053" s="65"/>
      <c r="N10053" s="65"/>
      <c r="O10053" s="65"/>
      <c r="P10053" s="66"/>
      <c r="Q10053" s="31">
        <f t="shared" si="314"/>
        <v>9999</v>
      </c>
      <c r="R10053" s="31" t="str">
        <f t="shared" si="315"/>
        <v/>
      </c>
      <c r="S10053" s="29">
        <f>IF($Q10053&lt;Parâmetros!$E$19,$G10053-1,$G10053)</f>
        <v>0</v>
      </c>
    </row>
    <row r="10054" spans="1:19" x14ac:dyDescent="0.25">
      <c r="A10054" s="116"/>
      <c r="B10054" s="65"/>
      <c r="C10054" s="65"/>
      <c r="D10054" s="66"/>
      <c r="E10054" s="67"/>
      <c r="F10054" s="65"/>
      <c r="G10054" s="66"/>
      <c r="J10054" s="65"/>
      <c r="K10054" s="65"/>
      <c r="L10054" s="66"/>
      <c r="M10054" s="65"/>
      <c r="N10054" s="65"/>
      <c r="O10054" s="65"/>
      <c r="P10054" s="66"/>
      <c r="Q10054" s="31">
        <f t="shared" si="314"/>
        <v>9999</v>
      </c>
      <c r="R10054" s="31" t="str">
        <f t="shared" si="315"/>
        <v/>
      </c>
      <c r="S10054" s="29">
        <f>IF($Q10054&lt;Parâmetros!$E$19,$G10054-1,$G10054)</f>
        <v>0</v>
      </c>
    </row>
    <row r="10055" spans="1:19" x14ac:dyDescent="0.25">
      <c r="A10055" s="116"/>
      <c r="B10055" s="65"/>
      <c r="C10055" s="65"/>
      <c r="D10055" s="66"/>
      <c r="E10055" s="67"/>
      <c r="F10055" s="65"/>
      <c r="G10055" s="66"/>
      <c r="J10055" s="65"/>
      <c r="K10055" s="65"/>
      <c r="L10055" s="66"/>
      <c r="M10055" s="65"/>
      <c r="N10055" s="65"/>
      <c r="O10055" s="65"/>
      <c r="P10055" s="66"/>
      <c r="Q10055" s="31">
        <f t="shared" si="314"/>
        <v>9999</v>
      </c>
      <c r="R10055" s="31" t="str">
        <f t="shared" si="315"/>
        <v/>
      </c>
      <c r="S10055" s="29">
        <f>IF($Q10055&lt;Parâmetros!$E$19,$G10055-1,$G10055)</f>
        <v>0</v>
      </c>
    </row>
    <row r="10056" spans="1:19" x14ac:dyDescent="0.25">
      <c r="A10056" s="116"/>
      <c r="B10056" s="65"/>
      <c r="C10056" s="65"/>
      <c r="D10056" s="66"/>
      <c r="E10056" s="67"/>
      <c r="F10056" s="65"/>
      <c r="G10056" s="66"/>
      <c r="J10056" s="65"/>
      <c r="K10056" s="65"/>
      <c r="L10056" s="66"/>
      <c r="M10056" s="65"/>
      <c r="N10056" s="65"/>
      <c r="O10056" s="65"/>
      <c r="P10056" s="66"/>
      <c r="Q10056" s="31">
        <f t="shared" si="314"/>
        <v>9999</v>
      </c>
      <c r="R10056" s="31" t="str">
        <f t="shared" si="315"/>
        <v/>
      </c>
      <c r="S10056" s="29">
        <f>IF($Q10056&lt;Parâmetros!$E$19,$G10056-1,$G10056)</f>
        <v>0</v>
      </c>
    </row>
    <row r="10057" spans="1:19" x14ac:dyDescent="0.25">
      <c r="A10057" s="116"/>
      <c r="B10057" s="65"/>
      <c r="C10057" s="65"/>
      <c r="D10057" s="66"/>
      <c r="E10057" s="67"/>
      <c r="F10057" s="65"/>
      <c r="G10057" s="66"/>
      <c r="J10057" s="65"/>
      <c r="K10057" s="65"/>
      <c r="L10057" s="66"/>
      <c r="M10057" s="65"/>
      <c r="N10057" s="65"/>
      <c r="O10057" s="65"/>
      <c r="P10057" s="66"/>
      <c r="Q10057" s="31">
        <f t="shared" si="314"/>
        <v>9999</v>
      </c>
      <c r="R10057" s="31" t="str">
        <f t="shared" si="315"/>
        <v/>
      </c>
      <c r="S10057" s="29">
        <f>IF($Q10057&lt;Parâmetros!$E$19,$G10057-1,$G10057)</f>
        <v>0</v>
      </c>
    </row>
    <row r="10058" spans="1:19" x14ac:dyDescent="0.25">
      <c r="A10058" s="116"/>
      <c r="B10058" s="65"/>
      <c r="C10058" s="65"/>
      <c r="D10058" s="66"/>
      <c r="E10058" s="67"/>
      <c r="F10058" s="65"/>
      <c r="G10058" s="66"/>
      <c r="J10058" s="65"/>
      <c r="K10058" s="65"/>
      <c r="L10058" s="66"/>
      <c r="M10058" s="65"/>
      <c r="N10058" s="65"/>
      <c r="O10058" s="65"/>
      <c r="P10058" s="66"/>
      <c r="Q10058" s="31">
        <f t="shared" si="314"/>
        <v>9999</v>
      </c>
      <c r="R10058" s="31" t="str">
        <f t="shared" si="315"/>
        <v/>
      </c>
      <c r="S10058" s="29">
        <f>IF($Q10058&lt;Parâmetros!$E$19,$G10058-1,$G10058)</f>
        <v>0</v>
      </c>
    </row>
    <row r="10059" spans="1:19" x14ac:dyDescent="0.25">
      <c r="A10059" s="116"/>
      <c r="B10059" s="65"/>
      <c r="C10059" s="65"/>
      <c r="D10059" s="66"/>
      <c r="E10059" s="67"/>
      <c r="F10059" s="65"/>
      <c r="G10059" s="66"/>
      <c r="J10059" s="65"/>
      <c r="K10059" s="65"/>
      <c r="L10059" s="66"/>
      <c r="M10059" s="65"/>
      <c r="N10059" s="65"/>
      <c r="O10059" s="65"/>
      <c r="P10059" s="66"/>
      <c r="Q10059" s="31">
        <f t="shared" si="314"/>
        <v>9999</v>
      </c>
      <c r="R10059" s="31" t="str">
        <f t="shared" si="315"/>
        <v/>
      </c>
      <c r="S10059" s="29">
        <f>IF($Q10059&lt;Parâmetros!$E$19,$G10059-1,$G10059)</f>
        <v>0</v>
      </c>
    </row>
    <row r="10060" spans="1:19" x14ac:dyDescent="0.25">
      <c r="A10060" s="116"/>
      <c r="B10060" s="65"/>
      <c r="C10060" s="65"/>
      <c r="D10060" s="66"/>
      <c r="E10060" s="67"/>
      <c r="F10060" s="65"/>
      <c r="G10060" s="66"/>
      <c r="J10060" s="65"/>
      <c r="K10060" s="65"/>
      <c r="L10060" s="66"/>
      <c r="M10060" s="65"/>
      <c r="O10060" s="65"/>
      <c r="P10060" s="66"/>
      <c r="Q10060" s="31">
        <f t="shared" si="314"/>
        <v>9999</v>
      </c>
      <c r="R10060" s="31" t="str">
        <f t="shared" si="315"/>
        <v/>
      </c>
      <c r="S10060" s="29">
        <f>IF($Q10060&lt;Parâmetros!$E$19,$G10060-1,$G10060)</f>
        <v>0</v>
      </c>
    </row>
    <row r="10061" spans="1:19" x14ac:dyDescent="0.25">
      <c r="A10061" s="116"/>
      <c r="B10061" s="65"/>
      <c r="C10061" s="65"/>
      <c r="D10061" s="66"/>
      <c r="E10061" s="67"/>
      <c r="F10061" s="65"/>
      <c r="G10061" s="66"/>
      <c r="J10061" s="65"/>
      <c r="K10061" s="65"/>
      <c r="L10061" s="66"/>
      <c r="M10061" s="65"/>
      <c r="N10061" s="65"/>
      <c r="O10061" s="65"/>
      <c r="P10061" s="66"/>
      <c r="Q10061" s="31">
        <f t="shared" si="314"/>
        <v>9999</v>
      </c>
      <c r="R10061" s="31" t="str">
        <f t="shared" si="315"/>
        <v/>
      </c>
      <c r="S10061" s="29">
        <f>IF($Q10061&lt;Parâmetros!$E$19,$G10061-1,$G10061)</f>
        <v>0</v>
      </c>
    </row>
    <row r="10062" spans="1:19" x14ac:dyDescent="0.25">
      <c r="A10062" s="116"/>
      <c r="B10062" s="65"/>
      <c r="C10062" s="65"/>
      <c r="D10062" s="66"/>
      <c r="E10062" s="67"/>
      <c r="F10062" s="65"/>
      <c r="G10062" s="66"/>
      <c r="J10062" s="65"/>
      <c r="K10062" s="65"/>
      <c r="L10062" s="66"/>
      <c r="M10062" s="65"/>
      <c r="O10062" s="65"/>
      <c r="P10062" s="66"/>
      <c r="Q10062" s="31">
        <f t="shared" si="314"/>
        <v>9999</v>
      </c>
      <c r="R10062" s="31" t="str">
        <f t="shared" si="315"/>
        <v/>
      </c>
      <c r="S10062" s="29">
        <f>IF($Q10062&lt;Parâmetros!$E$19,$G10062-1,$G10062)</f>
        <v>0</v>
      </c>
    </row>
    <row r="10063" spans="1:19" x14ac:dyDescent="0.25">
      <c r="A10063" s="116"/>
      <c r="B10063" s="65"/>
      <c r="C10063" s="65"/>
      <c r="D10063" s="66"/>
      <c r="E10063" s="67"/>
      <c r="F10063" s="65"/>
      <c r="G10063" s="66"/>
      <c r="J10063" s="65"/>
      <c r="K10063" s="65"/>
      <c r="L10063" s="66"/>
      <c r="M10063" s="65"/>
      <c r="O10063" s="65"/>
      <c r="P10063" s="66"/>
      <c r="Q10063" s="31">
        <f t="shared" si="314"/>
        <v>9999</v>
      </c>
      <c r="R10063" s="31" t="str">
        <f t="shared" si="315"/>
        <v/>
      </c>
      <c r="S10063" s="29">
        <f>IF($Q10063&lt;Parâmetros!$E$19,$G10063-1,$G10063)</f>
        <v>0</v>
      </c>
    </row>
    <row r="10064" spans="1:19" x14ac:dyDescent="0.25">
      <c r="A10064" s="116"/>
      <c r="B10064" s="65"/>
      <c r="C10064" s="65"/>
      <c r="D10064" s="66"/>
      <c r="E10064" s="67"/>
      <c r="F10064" s="65"/>
      <c r="G10064" s="66"/>
      <c r="J10064" s="65"/>
      <c r="K10064" s="65"/>
      <c r="L10064" s="66"/>
      <c r="M10064" s="65"/>
      <c r="O10064" s="65"/>
      <c r="P10064" s="66"/>
      <c r="Q10064" s="31">
        <f t="shared" si="314"/>
        <v>9999</v>
      </c>
      <c r="R10064" s="31" t="str">
        <f t="shared" si="315"/>
        <v/>
      </c>
      <c r="S10064" s="29">
        <f>IF($Q10064&lt;Parâmetros!$E$19,$G10064-1,$G10064)</f>
        <v>0</v>
      </c>
    </row>
    <row r="10065" spans="1:19" x14ac:dyDescent="0.25">
      <c r="A10065" s="116"/>
      <c r="B10065" s="65"/>
      <c r="C10065" s="65"/>
      <c r="D10065" s="66"/>
      <c r="E10065" s="67"/>
      <c r="F10065" s="65"/>
      <c r="G10065" s="66"/>
      <c r="J10065" s="65"/>
      <c r="K10065" s="65"/>
      <c r="L10065" s="66"/>
      <c r="M10065" s="65"/>
      <c r="O10065" s="65"/>
      <c r="P10065" s="66"/>
      <c r="Q10065" s="31">
        <f t="shared" si="314"/>
        <v>9999</v>
      </c>
      <c r="R10065" s="31" t="str">
        <f t="shared" si="315"/>
        <v/>
      </c>
      <c r="S10065" s="29">
        <f>IF($Q10065&lt;Parâmetros!$E$19,$G10065-1,$G10065)</f>
        <v>0</v>
      </c>
    </row>
    <row r="10066" spans="1:19" x14ac:dyDescent="0.25">
      <c r="A10066" s="116"/>
      <c r="B10066" s="65"/>
      <c r="C10066" s="65"/>
      <c r="D10066" s="66"/>
      <c r="E10066" s="67"/>
      <c r="F10066" s="65"/>
      <c r="G10066" s="66"/>
      <c r="J10066" s="65"/>
      <c r="K10066" s="65"/>
      <c r="L10066" s="66"/>
      <c r="M10066" s="65"/>
      <c r="O10066" s="65"/>
      <c r="P10066" s="66"/>
      <c r="Q10066" s="31">
        <f t="shared" si="314"/>
        <v>9999</v>
      </c>
      <c r="R10066" s="31" t="str">
        <f t="shared" si="315"/>
        <v/>
      </c>
      <c r="S10066" s="29">
        <f>IF($Q10066&lt;Parâmetros!$E$19,$G10066-1,$G10066)</f>
        <v>0</v>
      </c>
    </row>
    <row r="10067" spans="1:19" x14ac:dyDescent="0.25">
      <c r="A10067" s="116"/>
      <c r="B10067" s="65"/>
      <c r="C10067" s="65"/>
      <c r="D10067" s="66"/>
      <c r="E10067" s="67"/>
      <c r="F10067" s="65"/>
      <c r="G10067" s="66"/>
      <c r="J10067" s="65"/>
      <c r="K10067" s="65"/>
      <c r="L10067" s="66"/>
      <c r="M10067" s="65"/>
      <c r="N10067" s="65"/>
      <c r="O10067" s="65"/>
      <c r="P10067" s="66"/>
      <c r="Q10067" s="31">
        <f t="shared" si="314"/>
        <v>9999</v>
      </c>
      <c r="R10067" s="31" t="str">
        <f t="shared" si="315"/>
        <v/>
      </c>
      <c r="S10067" s="29">
        <f>IF($Q10067&lt;Parâmetros!$E$19,$G10067-1,$G10067)</f>
        <v>0</v>
      </c>
    </row>
    <row r="10068" spans="1:19" x14ac:dyDescent="0.25">
      <c r="A10068" s="116"/>
      <c r="B10068" s="65"/>
      <c r="C10068" s="65"/>
      <c r="D10068" s="66"/>
      <c r="E10068" s="67"/>
      <c r="F10068" s="65"/>
      <c r="G10068" s="66"/>
      <c r="J10068" s="65"/>
      <c r="K10068" s="65"/>
      <c r="L10068" s="66"/>
      <c r="M10068" s="65"/>
      <c r="N10068" s="65"/>
      <c r="O10068" s="65"/>
      <c r="P10068" s="66"/>
      <c r="Q10068" s="31">
        <f t="shared" si="314"/>
        <v>9999</v>
      </c>
      <c r="R10068" s="31" t="str">
        <f t="shared" si="315"/>
        <v/>
      </c>
      <c r="S10068" s="29">
        <f>IF($Q10068&lt;Parâmetros!$E$19,$G10068-1,$G10068)</f>
        <v>0</v>
      </c>
    </row>
    <row r="10069" spans="1:19" x14ac:dyDescent="0.25">
      <c r="A10069" s="116"/>
      <c r="B10069" s="65"/>
      <c r="C10069" s="65"/>
      <c r="D10069" s="66"/>
      <c r="E10069" s="67"/>
      <c r="F10069" s="65"/>
      <c r="G10069" s="66"/>
      <c r="J10069" s="65"/>
      <c r="K10069" s="65"/>
      <c r="L10069" s="66"/>
      <c r="M10069" s="65"/>
      <c r="N10069" s="65"/>
      <c r="O10069" s="65"/>
      <c r="P10069" s="66"/>
      <c r="Q10069" s="31">
        <f t="shared" si="314"/>
        <v>9999</v>
      </c>
      <c r="R10069" s="31" t="str">
        <f t="shared" si="315"/>
        <v/>
      </c>
      <c r="S10069" s="29">
        <f>IF($Q10069&lt;Parâmetros!$E$19,$G10069-1,$G10069)</f>
        <v>0</v>
      </c>
    </row>
    <row r="10070" spans="1:19" x14ac:dyDescent="0.25">
      <c r="A10070" s="116"/>
      <c r="B10070" s="65"/>
      <c r="C10070" s="65"/>
      <c r="D10070" s="66"/>
      <c r="E10070" s="67"/>
      <c r="F10070" s="65"/>
      <c r="G10070" s="66"/>
      <c r="J10070" s="65"/>
      <c r="K10070" s="65"/>
      <c r="L10070" s="66"/>
      <c r="M10070" s="65"/>
      <c r="N10070" s="65"/>
      <c r="O10070" s="65"/>
      <c r="P10070" s="66"/>
      <c r="Q10070" s="31">
        <f t="shared" si="314"/>
        <v>9999</v>
      </c>
      <c r="R10070" s="31" t="str">
        <f t="shared" si="315"/>
        <v/>
      </c>
      <c r="S10070" s="29">
        <f>IF($Q10070&lt;Parâmetros!$E$19,$G10070-1,$G10070)</f>
        <v>0</v>
      </c>
    </row>
    <row r="10071" spans="1:19" x14ac:dyDescent="0.25">
      <c r="A10071" s="116"/>
      <c r="B10071" s="65"/>
      <c r="C10071" s="65"/>
      <c r="D10071" s="66"/>
      <c r="E10071" s="67"/>
      <c r="F10071" s="65"/>
      <c r="G10071" s="66"/>
      <c r="J10071" s="65"/>
      <c r="K10071" s="65"/>
      <c r="L10071" s="66"/>
      <c r="M10071" s="65"/>
      <c r="N10071" s="65"/>
      <c r="O10071" s="65"/>
      <c r="P10071" s="66"/>
      <c r="Q10071" s="31">
        <f t="shared" si="314"/>
        <v>9999</v>
      </c>
      <c r="R10071" s="31" t="str">
        <f t="shared" si="315"/>
        <v/>
      </c>
      <c r="S10071" s="29">
        <f>IF($Q10071&lt;Parâmetros!$E$19,$G10071-1,$G10071)</f>
        <v>0</v>
      </c>
    </row>
    <row r="10072" spans="1:19" x14ac:dyDescent="0.25">
      <c r="A10072" s="116"/>
      <c r="B10072" s="65"/>
      <c r="C10072" s="65"/>
      <c r="D10072" s="66"/>
      <c r="E10072" s="67"/>
      <c r="F10072" s="65"/>
      <c r="G10072" s="66"/>
      <c r="J10072" s="65"/>
      <c r="K10072" s="65"/>
      <c r="L10072" s="66"/>
      <c r="M10072" s="65"/>
      <c r="O10072" s="65"/>
      <c r="P10072" s="66"/>
      <c r="Q10072" s="31">
        <f t="shared" si="314"/>
        <v>9999</v>
      </c>
      <c r="R10072" s="31" t="str">
        <f t="shared" si="315"/>
        <v/>
      </c>
      <c r="S10072" s="29">
        <f>IF($Q10072&lt;Parâmetros!$E$19,$G10072-1,$G10072)</f>
        <v>0</v>
      </c>
    </row>
    <row r="10073" spans="1:19" x14ac:dyDescent="0.25">
      <c r="A10073" s="116"/>
      <c r="B10073" s="65"/>
      <c r="C10073" s="65"/>
      <c r="D10073" s="66"/>
      <c r="E10073" s="67"/>
      <c r="F10073" s="65"/>
      <c r="G10073" s="66"/>
      <c r="J10073" s="65"/>
      <c r="K10073" s="65"/>
      <c r="L10073" s="66"/>
      <c r="M10073" s="65"/>
      <c r="N10073" s="65"/>
      <c r="O10073" s="65"/>
      <c r="P10073" s="66"/>
      <c r="Q10073" s="31">
        <f t="shared" si="314"/>
        <v>9999</v>
      </c>
      <c r="R10073" s="31" t="str">
        <f t="shared" si="315"/>
        <v/>
      </c>
      <c r="S10073" s="29">
        <f>IF($Q10073&lt;Parâmetros!$E$19,$G10073-1,$G10073)</f>
        <v>0</v>
      </c>
    </row>
    <row r="10074" spans="1:19" x14ac:dyDescent="0.25">
      <c r="A10074" s="116"/>
      <c r="B10074" s="65"/>
      <c r="C10074" s="65"/>
      <c r="D10074" s="66"/>
      <c r="E10074" s="67"/>
      <c r="F10074" s="65"/>
      <c r="G10074" s="66"/>
      <c r="J10074" s="65"/>
      <c r="K10074" s="65"/>
      <c r="L10074" s="66"/>
      <c r="M10074" s="65"/>
      <c r="N10074" s="65"/>
      <c r="O10074" s="65"/>
      <c r="P10074" s="66"/>
      <c r="Q10074" s="31">
        <f t="shared" si="314"/>
        <v>9999</v>
      </c>
      <c r="R10074" s="31" t="str">
        <f t="shared" si="315"/>
        <v/>
      </c>
      <c r="S10074" s="29">
        <f>IF($Q10074&lt;Parâmetros!$E$19,$G10074-1,$G10074)</f>
        <v>0</v>
      </c>
    </row>
    <row r="10075" spans="1:19" x14ac:dyDescent="0.25">
      <c r="A10075" s="116"/>
      <c r="B10075" s="65"/>
      <c r="C10075" s="65"/>
      <c r="D10075" s="66"/>
      <c r="E10075" s="67"/>
      <c r="F10075" s="65"/>
      <c r="G10075" s="66"/>
      <c r="J10075" s="65"/>
      <c r="K10075" s="65"/>
      <c r="L10075" s="66"/>
      <c r="M10075" s="65"/>
      <c r="N10075" s="65"/>
      <c r="O10075" s="65"/>
      <c r="P10075" s="66"/>
      <c r="Q10075" s="31">
        <f t="shared" si="314"/>
        <v>9999</v>
      </c>
      <c r="R10075" s="31" t="str">
        <f t="shared" si="315"/>
        <v/>
      </c>
      <c r="S10075" s="29">
        <f>IF($Q10075&lt;Parâmetros!$E$19,$G10075-1,$G10075)</f>
        <v>0</v>
      </c>
    </row>
    <row r="10076" spans="1:19" x14ac:dyDescent="0.25">
      <c r="A10076" s="116"/>
      <c r="B10076" s="65"/>
      <c r="C10076" s="65"/>
      <c r="D10076" s="66"/>
      <c r="E10076" s="67"/>
      <c r="F10076" s="65"/>
      <c r="G10076" s="66"/>
      <c r="J10076" s="65"/>
      <c r="K10076" s="65"/>
      <c r="L10076" s="66"/>
      <c r="M10076" s="65"/>
      <c r="N10076" s="65"/>
      <c r="O10076" s="65"/>
      <c r="P10076" s="66"/>
      <c r="Q10076" s="31">
        <f t="shared" si="314"/>
        <v>9999</v>
      </c>
      <c r="R10076" s="31" t="str">
        <f t="shared" si="315"/>
        <v/>
      </c>
      <c r="S10076" s="29">
        <f>IF($Q10076&lt;Parâmetros!$E$19,$G10076-1,$G10076)</f>
        <v>0</v>
      </c>
    </row>
    <row r="10077" spans="1:19" x14ac:dyDescent="0.25">
      <c r="A10077" s="116"/>
      <c r="B10077" s="65"/>
      <c r="C10077" s="65"/>
      <c r="D10077" s="66"/>
      <c r="E10077" s="67"/>
      <c r="F10077" s="65"/>
      <c r="G10077" s="66"/>
      <c r="J10077" s="65"/>
      <c r="K10077" s="65"/>
      <c r="L10077" s="66"/>
      <c r="M10077" s="65"/>
      <c r="N10077" s="65"/>
      <c r="O10077" s="65"/>
      <c r="P10077" s="66"/>
      <c r="Q10077" s="31">
        <f t="shared" si="314"/>
        <v>9999</v>
      </c>
      <c r="R10077" s="31" t="str">
        <f t="shared" si="315"/>
        <v/>
      </c>
      <c r="S10077" s="29">
        <f>IF($Q10077&lt;Parâmetros!$E$19,$G10077-1,$G10077)</f>
        <v>0</v>
      </c>
    </row>
    <row r="10078" spans="1:19" x14ac:dyDescent="0.25">
      <c r="A10078" s="116"/>
      <c r="B10078" s="65"/>
      <c r="C10078" s="65"/>
      <c r="D10078" s="66"/>
      <c r="E10078" s="67"/>
      <c r="F10078" s="65"/>
      <c r="G10078" s="66"/>
      <c r="J10078" s="65"/>
      <c r="K10078" s="65"/>
      <c r="L10078" s="66"/>
      <c r="M10078" s="65"/>
      <c r="N10078" s="65"/>
      <c r="O10078" s="65"/>
      <c r="P10078" s="66"/>
      <c r="Q10078" s="31">
        <f t="shared" si="314"/>
        <v>9999</v>
      </c>
      <c r="R10078" s="31" t="str">
        <f t="shared" si="315"/>
        <v/>
      </c>
      <c r="S10078" s="29">
        <f>IF($Q10078&lt;Parâmetros!$E$19,$G10078-1,$G10078)</f>
        <v>0</v>
      </c>
    </row>
    <row r="10079" spans="1:19" x14ac:dyDescent="0.25">
      <c r="A10079" s="116"/>
      <c r="B10079" s="65"/>
      <c r="C10079" s="65"/>
      <c r="D10079" s="66"/>
      <c r="E10079" s="67"/>
      <c r="F10079" s="65"/>
      <c r="G10079" s="66"/>
      <c r="J10079" s="65"/>
      <c r="K10079" s="65"/>
      <c r="L10079" s="66"/>
      <c r="M10079" s="65"/>
      <c r="N10079" s="65"/>
      <c r="O10079" s="65"/>
      <c r="P10079" s="66"/>
      <c r="Q10079" s="31">
        <f t="shared" si="314"/>
        <v>9999</v>
      </c>
      <c r="R10079" s="31" t="str">
        <f t="shared" si="315"/>
        <v/>
      </c>
      <c r="S10079" s="29">
        <f>IF($Q10079&lt;Parâmetros!$E$19,$G10079-1,$G10079)</f>
        <v>0</v>
      </c>
    </row>
    <row r="10080" spans="1:19" x14ac:dyDescent="0.25">
      <c r="A10080" s="116"/>
      <c r="B10080" s="65"/>
      <c r="C10080" s="65"/>
      <c r="D10080" s="66"/>
      <c r="E10080" s="67"/>
      <c r="F10080" s="65"/>
      <c r="G10080" s="66"/>
      <c r="J10080" s="65"/>
      <c r="K10080" s="65"/>
      <c r="L10080" s="66"/>
      <c r="M10080" s="65"/>
      <c r="O10080" s="65"/>
      <c r="P10080" s="66"/>
      <c r="Q10080" s="31">
        <f t="shared" si="314"/>
        <v>9999</v>
      </c>
      <c r="R10080" s="31" t="str">
        <f t="shared" si="315"/>
        <v/>
      </c>
      <c r="S10080" s="29">
        <f>IF($Q10080&lt;Parâmetros!$E$19,$G10080-1,$G10080)</f>
        <v>0</v>
      </c>
    </row>
    <row r="10081" spans="1:19" x14ac:dyDescent="0.25">
      <c r="A10081" s="116"/>
      <c r="B10081" s="65"/>
      <c r="C10081" s="65"/>
      <c r="D10081" s="66"/>
      <c r="E10081" s="67"/>
      <c r="F10081" s="65"/>
      <c r="G10081" s="66"/>
      <c r="J10081" s="65"/>
      <c r="K10081" s="65"/>
      <c r="L10081" s="66"/>
      <c r="M10081" s="65"/>
      <c r="N10081" s="65"/>
      <c r="O10081" s="65"/>
      <c r="P10081" s="66"/>
      <c r="Q10081" s="31">
        <f t="shared" si="314"/>
        <v>9999</v>
      </c>
      <c r="R10081" s="31" t="str">
        <f t="shared" si="315"/>
        <v/>
      </c>
      <c r="S10081" s="29">
        <f>IF($Q10081&lt;Parâmetros!$E$19,$G10081-1,$G10081)</f>
        <v>0</v>
      </c>
    </row>
    <row r="10082" spans="1:19" x14ac:dyDescent="0.25">
      <c r="A10082" s="116"/>
      <c r="B10082" s="65"/>
      <c r="C10082" s="65"/>
      <c r="D10082" s="66"/>
      <c r="E10082" s="67"/>
      <c r="F10082" s="65"/>
      <c r="G10082" s="66"/>
      <c r="J10082" s="65"/>
      <c r="K10082" s="65"/>
      <c r="L10082" s="66"/>
      <c r="M10082" s="65"/>
      <c r="N10082" s="65"/>
      <c r="O10082" s="65"/>
      <c r="P10082" s="66"/>
      <c r="Q10082" s="31">
        <f t="shared" si="314"/>
        <v>9999</v>
      </c>
      <c r="R10082" s="31" t="str">
        <f t="shared" si="315"/>
        <v/>
      </c>
      <c r="S10082" s="29">
        <f>IF($Q10082&lt;Parâmetros!$E$19,$G10082-1,$G10082)</f>
        <v>0</v>
      </c>
    </row>
    <row r="10083" spans="1:19" x14ac:dyDescent="0.25">
      <c r="A10083" s="116"/>
      <c r="B10083" s="65"/>
      <c r="C10083" s="65"/>
      <c r="D10083" s="66"/>
      <c r="E10083" s="67"/>
      <c r="F10083" s="65"/>
      <c r="G10083" s="66"/>
      <c r="J10083" s="65"/>
      <c r="K10083" s="65"/>
      <c r="L10083" s="66"/>
      <c r="M10083" s="65"/>
      <c r="N10083" s="65"/>
      <c r="O10083" s="65"/>
      <c r="P10083" s="66"/>
      <c r="Q10083" s="31">
        <f t="shared" si="314"/>
        <v>9999</v>
      </c>
      <c r="R10083" s="31" t="str">
        <f t="shared" si="315"/>
        <v/>
      </c>
      <c r="S10083" s="29">
        <f>IF($Q10083&lt;Parâmetros!$E$19,$G10083-1,$G10083)</f>
        <v>0</v>
      </c>
    </row>
    <row r="10084" spans="1:19" x14ac:dyDescent="0.25">
      <c r="A10084" s="116"/>
      <c r="B10084" s="65"/>
      <c r="C10084" s="65"/>
      <c r="D10084" s="66"/>
      <c r="E10084" s="67"/>
      <c r="F10084" s="65"/>
      <c r="G10084" s="66"/>
      <c r="J10084" s="65"/>
      <c r="K10084" s="65"/>
      <c r="L10084" s="66"/>
      <c r="M10084" s="65"/>
      <c r="N10084" s="65"/>
      <c r="O10084" s="65"/>
      <c r="P10084" s="66"/>
      <c r="Q10084" s="31">
        <f t="shared" si="314"/>
        <v>9999</v>
      </c>
      <c r="R10084" s="31" t="str">
        <f t="shared" si="315"/>
        <v/>
      </c>
      <c r="S10084" s="29">
        <f>IF($Q10084&lt;Parâmetros!$E$19,$G10084-1,$G10084)</f>
        <v>0</v>
      </c>
    </row>
    <row r="10085" spans="1:19" x14ac:dyDescent="0.25">
      <c r="A10085" s="116"/>
      <c r="B10085" s="65"/>
      <c r="C10085" s="65"/>
      <c r="D10085" s="66"/>
      <c r="E10085" s="67"/>
      <c r="F10085" s="65"/>
      <c r="G10085" s="66"/>
      <c r="J10085" s="65"/>
      <c r="K10085" s="65"/>
      <c r="L10085" s="66"/>
      <c r="M10085" s="65"/>
      <c r="N10085" s="65"/>
      <c r="O10085" s="65"/>
      <c r="P10085" s="66"/>
      <c r="Q10085" s="31">
        <f t="shared" si="314"/>
        <v>9999</v>
      </c>
      <c r="R10085" s="31" t="str">
        <f t="shared" si="315"/>
        <v/>
      </c>
      <c r="S10085" s="29">
        <f>IF($Q10085&lt;Parâmetros!$E$19,$G10085-1,$G10085)</f>
        <v>0</v>
      </c>
    </row>
    <row r="10086" spans="1:19" x14ac:dyDescent="0.25">
      <c r="A10086" s="116"/>
      <c r="B10086" s="65"/>
      <c r="C10086" s="65"/>
      <c r="D10086" s="66"/>
      <c r="E10086" s="67"/>
      <c r="F10086" s="65"/>
      <c r="G10086" s="66"/>
      <c r="J10086" s="65"/>
      <c r="K10086" s="65"/>
      <c r="L10086" s="66"/>
      <c r="M10086" s="65"/>
      <c r="N10086" s="65"/>
      <c r="O10086" s="65"/>
      <c r="P10086" s="66"/>
      <c r="Q10086" s="31">
        <f t="shared" si="314"/>
        <v>9999</v>
      </c>
      <c r="R10086" s="31" t="str">
        <f t="shared" si="315"/>
        <v/>
      </c>
      <c r="S10086" s="29">
        <f>IF($Q10086&lt;Parâmetros!$E$19,$G10086-1,$G10086)</f>
        <v>0</v>
      </c>
    </row>
    <row r="10087" spans="1:19" x14ac:dyDescent="0.25">
      <c r="A10087" s="116"/>
      <c r="B10087" s="65"/>
      <c r="C10087" s="65"/>
      <c r="D10087" s="66"/>
      <c r="E10087" s="67"/>
      <c r="F10087" s="65"/>
      <c r="G10087" s="66"/>
      <c r="J10087" s="65"/>
      <c r="K10087" s="65"/>
      <c r="L10087" s="66"/>
      <c r="M10087" s="65"/>
      <c r="O10087" s="65"/>
      <c r="P10087" s="66"/>
      <c r="Q10087" s="31">
        <f t="shared" si="314"/>
        <v>9999</v>
      </c>
      <c r="R10087" s="31" t="str">
        <f t="shared" si="315"/>
        <v/>
      </c>
      <c r="S10087" s="29">
        <f>IF($Q10087&lt;Parâmetros!$E$19,$G10087-1,$G10087)</f>
        <v>0</v>
      </c>
    </row>
    <row r="10088" spans="1:19" x14ac:dyDescent="0.25">
      <c r="A10088" s="116"/>
      <c r="B10088" s="65"/>
      <c r="C10088" s="65"/>
      <c r="D10088" s="66"/>
      <c r="E10088" s="67"/>
      <c r="F10088" s="65"/>
      <c r="G10088" s="66"/>
      <c r="J10088" s="65"/>
      <c r="K10088" s="65"/>
      <c r="L10088" s="66"/>
      <c r="M10088" s="65"/>
      <c r="O10088" s="65"/>
      <c r="P10088" s="66"/>
      <c r="Q10088" s="31">
        <f t="shared" si="314"/>
        <v>9999</v>
      </c>
      <c r="R10088" s="31" t="str">
        <f t="shared" si="315"/>
        <v/>
      </c>
      <c r="S10088" s="29">
        <f>IF($Q10088&lt;Parâmetros!$E$19,$G10088-1,$G10088)</f>
        <v>0</v>
      </c>
    </row>
    <row r="10089" spans="1:19" x14ac:dyDescent="0.25">
      <c r="A10089" s="116"/>
      <c r="B10089" s="65"/>
      <c r="C10089" s="65"/>
      <c r="D10089" s="66"/>
      <c r="E10089" s="67"/>
      <c r="F10089" s="65"/>
      <c r="G10089" s="66"/>
      <c r="J10089" s="65"/>
      <c r="K10089" s="65"/>
      <c r="L10089" s="66"/>
      <c r="M10089" s="65"/>
      <c r="N10089" s="65"/>
      <c r="O10089" s="65"/>
      <c r="P10089" s="66"/>
      <c r="Q10089" s="31">
        <f t="shared" si="314"/>
        <v>9999</v>
      </c>
      <c r="R10089" s="31" t="str">
        <f t="shared" si="315"/>
        <v/>
      </c>
      <c r="S10089" s="29">
        <f>IF($Q10089&lt;Parâmetros!$E$19,$G10089-1,$G10089)</f>
        <v>0</v>
      </c>
    </row>
    <row r="10090" spans="1:19" x14ac:dyDescent="0.25">
      <c r="A10090" s="116"/>
      <c r="B10090" s="65"/>
      <c r="C10090" s="65"/>
      <c r="D10090" s="66"/>
      <c r="E10090" s="67"/>
      <c r="F10090" s="65"/>
      <c r="G10090" s="66"/>
      <c r="J10090" s="65"/>
      <c r="K10090" s="65"/>
      <c r="L10090" s="66"/>
      <c r="M10090" s="65"/>
      <c r="N10090" s="65"/>
      <c r="O10090" s="65"/>
      <c r="P10090" s="66"/>
      <c r="Q10090" s="31">
        <f t="shared" si="314"/>
        <v>9999</v>
      </c>
      <c r="R10090" s="31" t="str">
        <f t="shared" si="315"/>
        <v/>
      </c>
      <c r="S10090" s="29">
        <f>IF($Q10090&lt;Parâmetros!$E$19,$G10090-1,$G10090)</f>
        <v>0</v>
      </c>
    </row>
    <row r="10091" spans="1:19" x14ac:dyDescent="0.25">
      <c r="A10091" s="116"/>
      <c r="B10091" s="65"/>
      <c r="C10091" s="65"/>
      <c r="D10091" s="66"/>
      <c r="E10091" s="67"/>
      <c r="F10091" s="65"/>
      <c r="G10091" s="66"/>
      <c r="J10091" s="65"/>
      <c r="K10091" s="65"/>
      <c r="L10091" s="66"/>
      <c r="M10091" s="65"/>
      <c r="N10091" s="65"/>
      <c r="O10091" s="65"/>
      <c r="P10091" s="66"/>
      <c r="Q10091" s="31">
        <f t="shared" si="314"/>
        <v>9999</v>
      </c>
      <c r="R10091" s="31" t="str">
        <f t="shared" si="315"/>
        <v/>
      </c>
      <c r="S10091" s="29">
        <f>IF($Q10091&lt;Parâmetros!$E$19,$G10091-1,$G10091)</f>
        <v>0</v>
      </c>
    </row>
    <row r="10092" spans="1:19" x14ac:dyDescent="0.25">
      <c r="A10092" s="116"/>
      <c r="B10092" s="65"/>
      <c r="C10092" s="65"/>
      <c r="D10092" s="66"/>
      <c r="E10092" s="67"/>
      <c r="F10092" s="65"/>
      <c r="G10092" s="66"/>
      <c r="J10092" s="65"/>
      <c r="K10092" s="65"/>
      <c r="L10092" s="66"/>
      <c r="M10092" s="65"/>
      <c r="N10092" s="65"/>
      <c r="O10092" s="65"/>
      <c r="P10092" s="66"/>
      <c r="Q10092" s="31">
        <f t="shared" si="314"/>
        <v>9999</v>
      </c>
      <c r="R10092" s="31" t="str">
        <f t="shared" si="315"/>
        <v/>
      </c>
      <c r="S10092" s="29">
        <f>IF($Q10092&lt;Parâmetros!$E$19,$G10092-1,$G10092)</f>
        <v>0</v>
      </c>
    </row>
    <row r="10093" spans="1:19" x14ac:dyDescent="0.25">
      <c r="A10093" s="116"/>
      <c r="B10093" s="65"/>
      <c r="C10093" s="65"/>
      <c r="D10093" s="66"/>
      <c r="E10093" s="67"/>
      <c r="F10093" s="65"/>
      <c r="G10093" s="66"/>
      <c r="J10093" s="65"/>
      <c r="K10093" s="65"/>
      <c r="L10093" s="66"/>
      <c r="M10093" s="65"/>
      <c r="O10093" s="65"/>
      <c r="P10093" s="66"/>
      <c r="Q10093" s="31">
        <f t="shared" si="314"/>
        <v>9999</v>
      </c>
      <c r="R10093" s="31" t="str">
        <f t="shared" si="315"/>
        <v/>
      </c>
      <c r="S10093" s="29">
        <f>IF($Q10093&lt;Parâmetros!$E$19,$G10093-1,$G10093)</f>
        <v>0</v>
      </c>
    </row>
    <row r="10094" spans="1:19" x14ac:dyDescent="0.25">
      <c r="A10094" s="116"/>
      <c r="B10094" s="65"/>
      <c r="C10094" s="65"/>
      <c r="D10094" s="66"/>
      <c r="E10094" s="67"/>
      <c r="F10094" s="65"/>
      <c r="G10094" s="66"/>
      <c r="J10094" s="65"/>
      <c r="K10094" s="65"/>
      <c r="L10094" s="66"/>
      <c r="M10094" s="65"/>
      <c r="N10094" s="65"/>
      <c r="O10094" s="65"/>
      <c r="P10094" s="66"/>
      <c r="Q10094" s="31">
        <f t="shared" si="314"/>
        <v>9999</v>
      </c>
      <c r="R10094" s="31" t="str">
        <f t="shared" si="315"/>
        <v/>
      </c>
      <c r="S10094" s="29">
        <f>IF($Q10094&lt;Parâmetros!$E$19,$G10094-1,$G10094)</f>
        <v>0</v>
      </c>
    </row>
    <row r="10095" spans="1:19" x14ac:dyDescent="0.25">
      <c r="A10095" s="116"/>
      <c r="B10095" s="65"/>
      <c r="C10095" s="65"/>
      <c r="D10095" s="66"/>
      <c r="E10095" s="67"/>
      <c r="F10095" s="65"/>
      <c r="G10095" s="66"/>
      <c r="J10095" s="65"/>
      <c r="K10095" s="65"/>
      <c r="L10095" s="66"/>
      <c r="M10095" s="65"/>
      <c r="N10095" s="65"/>
      <c r="O10095" s="65"/>
      <c r="P10095" s="66"/>
      <c r="Q10095" s="31">
        <f t="shared" si="314"/>
        <v>9999</v>
      </c>
      <c r="R10095" s="31" t="str">
        <f t="shared" si="315"/>
        <v/>
      </c>
      <c r="S10095" s="29">
        <f>IF($Q10095&lt;Parâmetros!$E$19,$G10095-1,$G10095)</f>
        <v>0</v>
      </c>
    </row>
    <row r="10096" spans="1:19" x14ac:dyDescent="0.25">
      <c r="A10096" s="116"/>
      <c r="B10096" s="65"/>
      <c r="C10096" s="65"/>
      <c r="D10096" s="66"/>
      <c r="E10096" s="67"/>
      <c r="F10096" s="65"/>
      <c r="G10096" s="66"/>
      <c r="J10096" s="65"/>
      <c r="K10096" s="65"/>
      <c r="L10096" s="66"/>
      <c r="M10096" s="65"/>
      <c r="N10096" s="65"/>
      <c r="O10096" s="65"/>
      <c r="P10096" s="66"/>
      <c r="Q10096" s="31">
        <f t="shared" si="314"/>
        <v>9999</v>
      </c>
      <c r="R10096" s="31" t="str">
        <f t="shared" si="315"/>
        <v/>
      </c>
      <c r="S10096" s="29">
        <f>IF($Q10096&lt;Parâmetros!$E$19,$G10096-1,$G10096)</f>
        <v>0</v>
      </c>
    </row>
    <row r="10097" spans="1:19" x14ac:dyDescent="0.25">
      <c r="A10097" s="116"/>
      <c r="B10097" s="65"/>
      <c r="C10097" s="65"/>
      <c r="D10097" s="66"/>
      <c r="E10097" s="67"/>
      <c r="F10097" s="65"/>
      <c r="G10097" s="66"/>
      <c r="J10097" s="65"/>
      <c r="K10097" s="65"/>
      <c r="L10097" s="66"/>
      <c r="M10097" s="65"/>
      <c r="N10097" s="65"/>
      <c r="O10097" s="65"/>
      <c r="P10097" s="66"/>
      <c r="Q10097" s="31">
        <f t="shared" si="314"/>
        <v>9999</v>
      </c>
      <c r="R10097" s="31" t="str">
        <f t="shared" si="315"/>
        <v/>
      </c>
      <c r="S10097" s="29">
        <f>IF($Q10097&lt;Parâmetros!$E$19,$G10097-1,$G10097)</f>
        <v>0</v>
      </c>
    </row>
    <row r="10098" spans="1:19" x14ac:dyDescent="0.25">
      <c r="A10098" s="116"/>
      <c r="B10098" s="65"/>
      <c r="C10098" s="65"/>
      <c r="D10098" s="66"/>
      <c r="E10098" s="67"/>
      <c r="F10098" s="65"/>
      <c r="G10098" s="66"/>
      <c r="J10098" s="65"/>
      <c r="K10098" s="65"/>
      <c r="L10098" s="66"/>
      <c r="M10098" s="65"/>
      <c r="O10098" s="65"/>
      <c r="P10098" s="66"/>
      <c r="Q10098" s="31">
        <f t="shared" si="314"/>
        <v>9999</v>
      </c>
      <c r="R10098" s="31" t="str">
        <f t="shared" si="315"/>
        <v/>
      </c>
      <c r="S10098" s="29">
        <f>IF($Q10098&lt;Parâmetros!$E$19,$G10098-1,$G10098)</f>
        <v>0</v>
      </c>
    </row>
    <row r="10099" spans="1:19" x14ac:dyDescent="0.25">
      <c r="A10099" s="116"/>
      <c r="B10099" s="65"/>
      <c r="C10099" s="65"/>
      <c r="D10099" s="66"/>
      <c r="E10099" s="67"/>
      <c r="F10099" s="65"/>
      <c r="G10099" s="66"/>
      <c r="J10099" s="65"/>
      <c r="K10099" s="65"/>
      <c r="L10099" s="66"/>
      <c r="M10099" s="65"/>
      <c r="O10099" s="65"/>
      <c r="P10099" s="66"/>
      <c r="Q10099" s="31">
        <f t="shared" si="314"/>
        <v>9999</v>
      </c>
      <c r="R10099" s="31" t="str">
        <f t="shared" si="315"/>
        <v/>
      </c>
      <c r="S10099" s="29">
        <f>IF($Q10099&lt;Parâmetros!$E$19,$G10099-1,$G10099)</f>
        <v>0</v>
      </c>
    </row>
    <row r="10100" spans="1:19" x14ac:dyDescent="0.25">
      <c r="A10100" s="116"/>
      <c r="B10100" s="65"/>
      <c r="C10100" s="65"/>
      <c r="D10100" s="66"/>
      <c r="E10100" s="67"/>
      <c r="F10100" s="65"/>
      <c r="G10100" s="66"/>
      <c r="J10100" s="65"/>
      <c r="K10100" s="65"/>
      <c r="L10100" s="66"/>
      <c r="M10100" s="65"/>
      <c r="O10100" s="65"/>
      <c r="P10100" s="66"/>
      <c r="Q10100" s="31">
        <f t="shared" si="314"/>
        <v>9999</v>
      </c>
      <c r="R10100" s="31" t="str">
        <f t="shared" si="315"/>
        <v/>
      </c>
      <c r="S10100" s="29">
        <f>IF($Q10100&lt;Parâmetros!$E$19,$G10100-1,$G10100)</f>
        <v>0</v>
      </c>
    </row>
    <row r="10101" spans="1:19" x14ac:dyDescent="0.25">
      <c r="A10101" s="116"/>
      <c r="B10101" s="65"/>
      <c r="C10101" s="65"/>
      <c r="D10101" s="66"/>
      <c r="E10101" s="67"/>
      <c r="F10101" s="65"/>
      <c r="G10101" s="66"/>
      <c r="J10101" s="65"/>
      <c r="K10101" s="65"/>
      <c r="L10101" s="66"/>
      <c r="M10101" s="65"/>
      <c r="N10101" s="65"/>
      <c r="O10101" s="65"/>
      <c r="P10101" s="66"/>
      <c r="Q10101" s="31">
        <f t="shared" si="314"/>
        <v>9999</v>
      </c>
      <c r="R10101" s="31" t="str">
        <f t="shared" si="315"/>
        <v/>
      </c>
      <c r="S10101" s="29">
        <f>IF($Q10101&lt;Parâmetros!$E$19,$G10101-1,$G10101)</f>
        <v>0</v>
      </c>
    </row>
    <row r="10102" spans="1:19" x14ac:dyDescent="0.25">
      <c r="A10102" s="116"/>
      <c r="B10102" s="65"/>
      <c r="C10102" s="65"/>
      <c r="D10102" s="66"/>
      <c r="E10102" s="67"/>
      <c r="F10102" s="65"/>
      <c r="G10102" s="66"/>
      <c r="J10102" s="65"/>
      <c r="K10102" s="65"/>
      <c r="L10102" s="66"/>
      <c r="M10102" s="65"/>
      <c r="N10102" s="65"/>
      <c r="O10102" s="65"/>
      <c r="P10102" s="66"/>
      <c r="Q10102" s="31">
        <f t="shared" si="314"/>
        <v>9999</v>
      </c>
      <c r="R10102" s="31" t="str">
        <f t="shared" si="315"/>
        <v/>
      </c>
      <c r="S10102" s="29">
        <f>IF($Q10102&lt;Parâmetros!$E$19,$G10102-1,$G10102)</f>
        <v>0</v>
      </c>
    </row>
    <row r="10103" spans="1:19" x14ac:dyDescent="0.25">
      <c r="A10103" s="116"/>
      <c r="B10103" s="65"/>
      <c r="C10103" s="65"/>
      <c r="D10103" s="66"/>
      <c r="E10103" s="67"/>
      <c r="F10103" s="65"/>
      <c r="G10103" s="66"/>
      <c r="J10103" s="65"/>
      <c r="K10103" s="65"/>
      <c r="L10103" s="66"/>
      <c r="M10103" s="65"/>
      <c r="N10103" s="65"/>
      <c r="O10103" s="65"/>
      <c r="P10103" s="66"/>
      <c r="Q10103" s="31">
        <f t="shared" si="314"/>
        <v>9999</v>
      </c>
      <c r="R10103" s="31" t="str">
        <f t="shared" si="315"/>
        <v/>
      </c>
      <c r="S10103" s="29">
        <f>IF($Q10103&lt;Parâmetros!$E$19,$G10103-1,$G10103)</f>
        <v>0</v>
      </c>
    </row>
    <row r="10104" spans="1:19" x14ac:dyDescent="0.25">
      <c r="A10104" s="116"/>
      <c r="B10104" s="65"/>
      <c r="C10104" s="65"/>
      <c r="D10104" s="66"/>
      <c r="E10104" s="67"/>
      <c r="F10104" s="65"/>
      <c r="G10104" s="66"/>
      <c r="J10104" s="65"/>
      <c r="K10104" s="65"/>
      <c r="L10104" s="66"/>
      <c r="M10104" s="65"/>
      <c r="N10104" s="65"/>
      <c r="O10104" s="65"/>
      <c r="P10104" s="66"/>
      <c r="Q10104" s="31">
        <f t="shared" si="314"/>
        <v>9999</v>
      </c>
      <c r="R10104" s="31" t="str">
        <f t="shared" si="315"/>
        <v/>
      </c>
      <c r="S10104" s="29">
        <f>IF($Q10104&lt;Parâmetros!$E$19,$G10104-1,$G10104)</f>
        <v>0</v>
      </c>
    </row>
    <row r="10105" spans="1:19" x14ac:dyDescent="0.25">
      <c r="A10105" s="116"/>
      <c r="B10105" s="65"/>
      <c r="C10105" s="65"/>
      <c r="D10105" s="66"/>
      <c r="E10105" s="67"/>
      <c r="F10105" s="65"/>
      <c r="G10105" s="66"/>
      <c r="J10105" s="65"/>
      <c r="K10105" s="65"/>
      <c r="L10105" s="66"/>
      <c r="M10105" s="65"/>
      <c r="N10105" s="65"/>
      <c r="O10105" s="65"/>
      <c r="P10105" s="66"/>
      <c r="Q10105" s="31">
        <f t="shared" si="314"/>
        <v>9999</v>
      </c>
      <c r="R10105" s="31" t="str">
        <f t="shared" si="315"/>
        <v/>
      </c>
      <c r="S10105" s="29">
        <f>IF($Q10105&lt;Parâmetros!$E$19,$G10105-1,$G10105)</f>
        <v>0</v>
      </c>
    </row>
    <row r="10106" spans="1:19" x14ac:dyDescent="0.25">
      <c r="A10106" s="116"/>
      <c r="B10106" s="65"/>
      <c r="C10106" s="65"/>
      <c r="D10106" s="66"/>
      <c r="E10106" s="67"/>
      <c r="F10106" s="65"/>
      <c r="G10106" s="66"/>
      <c r="J10106" s="65"/>
      <c r="K10106" s="65"/>
      <c r="L10106" s="66"/>
      <c r="M10106" s="65"/>
      <c r="N10106" s="65"/>
      <c r="O10106" s="65"/>
      <c r="P10106" s="66"/>
      <c r="Q10106" s="31">
        <f t="shared" si="314"/>
        <v>9999</v>
      </c>
      <c r="R10106" s="31" t="str">
        <f t="shared" si="315"/>
        <v/>
      </c>
      <c r="S10106" s="29">
        <f>IF($Q10106&lt;Parâmetros!$E$19,$G10106-1,$G10106)</f>
        <v>0</v>
      </c>
    </row>
    <row r="10107" spans="1:19" x14ac:dyDescent="0.25">
      <c r="A10107" s="116"/>
      <c r="B10107" s="65"/>
      <c r="C10107" s="65"/>
      <c r="D10107" s="66"/>
      <c r="E10107" s="67"/>
      <c r="F10107" s="65"/>
      <c r="G10107" s="66"/>
      <c r="J10107" s="65"/>
      <c r="K10107" s="65"/>
      <c r="L10107" s="66"/>
      <c r="M10107" s="65"/>
      <c r="N10107" s="65"/>
      <c r="O10107" s="65"/>
      <c r="P10107" s="66"/>
      <c r="Q10107" s="31">
        <f t="shared" si="314"/>
        <v>9999</v>
      </c>
      <c r="R10107" s="31" t="str">
        <f t="shared" si="315"/>
        <v/>
      </c>
      <c r="S10107" s="29">
        <f>IF($Q10107&lt;Parâmetros!$E$19,$G10107-1,$G10107)</f>
        <v>0</v>
      </c>
    </row>
    <row r="10108" spans="1:19" x14ac:dyDescent="0.25">
      <c r="A10108" s="116"/>
      <c r="B10108" s="65"/>
      <c r="C10108" s="65"/>
      <c r="D10108" s="66"/>
      <c r="E10108" s="67"/>
      <c r="F10108" s="65"/>
      <c r="G10108" s="66"/>
      <c r="J10108" s="65"/>
      <c r="K10108" s="65"/>
      <c r="L10108" s="66"/>
      <c r="M10108" s="65"/>
      <c r="N10108" s="65"/>
      <c r="O10108" s="65"/>
      <c r="P10108" s="66"/>
      <c r="Q10108" s="31">
        <f t="shared" ref="Q10108:Q10171" si="316">IFERROR(VALUE(LEFT($J10108,2))*60+VALUE(MID($J10108,4,2)),9999)</f>
        <v>9999</v>
      </c>
      <c r="R10108" s="31" t="str">
        <f t="shared" ref="R10108:R10171" si="317">IFERROR(VALUE(LEFT($K10108,2))*60+VALUE(MID($K10108,4,2)),"")</f>
        <v/>
      </c>
      <c r="S10108" s="29">
        <f>IF($Q10108&lt;Parâmetros!$E$19,$G10108-1,$G10108)</f>
        <v>0</v>
      </c>
    </row>
    <row r="10109" spans="1:19" x14ac:dyDescent="0.25">
      <c r="A10109" s="116"/>
      <c r="B10109" s="65"/>
      <c r="C10109" s="65"/>
      <c r="D10109" s="66"/>
      <c r="E10109" s="67"/>
      <c r="F10109" s="65"/>
      <c r="G10109" s="66"/>
      <c r="J10109" s="65"/>
      <c r="K10109" s="65"/>
      <c r="L10109" s="66"/>
      <c r="M10109" s="65"/>
      <c r="N10109" s="65"/>
      <c r="O10109" s="65"/>
      <c r="P10109" s="66"/>
      <c r="Q10109" s="31">
        <f t="shared" si="316"/>
        <v>9999</v>
      </c>
      <c r="R10109" s="31" t="str">
        <f t="shared" si="317"/>
        <v/>
      </c>
      <c r="S10109" s="29">
        <f>IF($Q10109&lt;Parâmetros!$E$19,$G10109-1,$G10109)</f>
        <v>0</v>
      </c>
    </row>
    <row r="10110" spans="1:19" x14ac:dyDescent="0.25">
      <c r="A10110" s="116"/>
      <c r="B10110" s="65"/>
      <c r="C10110" s="65"/>
      <c r="D10110" s="66"/>
      <c r="E10110" s="67"/>
      <c r="F10110" s="65"/>
      <c r="G10110" s="66"/>
      <c r="J10110" s="65"/>
      <c r="K10110" s="65"/>
      <c r="L10110" s="66"/>
      <c r="M10110" s="65"/>
      <c r="N10110" s="65"/>
      <c r="O10110" s="65"/>
      <c r="P10110" s="66"/>
      <c r="Q10110" s="31">
        <f t="shared" si="316"/>
        <v>9999</v>
      </c>
      <c r="R10110" s="31" t="str">
        <f t="shared" si="317"/>
        <v/>
      </c>
      <c r="S10110" s="29">
        <f>IF($Q10110&lt;Parâmetros!$E$19,$G10110-1,$G10110)</f>
        <v>0</v>
      </c>
    </row>
    <row r="10111" spans="1:19" x14ac:dyDescent="0.25">
      <c r="A10111" s="116"/>
      <c r="B10111" s="65"/>
      <c r="C10111" s="65"/>
      <c r="D10111" s="66"/>
      <c r="E10111" s="67"/>
      <c r="F10111" s="65"/>
      <c r="G10111" s="66"/>
      <c r="J10111" s="65"/>
      <c r="K10111" s="65"/>
      <c r="L10111" s="66"/>
      <c r="M10111" s="65"/>
      <c r="N10111" s="65"/>
      <c r="O10111" s="65"/>
      <c r="P10111" s="66"/>
      <c r="Q10111" s="31">
        <f t="shared" si="316"/>
        <v>9999</v>
      </c>
      <c r="R10111" s="31" t="str">
        <f t="shared" si="317"/>
        <v/>
      </c>
      <c r="S10111" s="29">
        <f>IF($Q10111&lt;Parâmetros!$E$19,$G10111-1,$G10111)</f>
        <v>0</v>
      </c>
    </row>
    <row r="10112" spans="1:19" x14ac:dyDescent="0.25">
      <c r="A10112" s="116"/>
      <c r="B10112" s="65"/>
      <c r="C10112" s="65"/>
      <c r="D10112" s="66"/>
      <c r="E10112" s="67"/>
      <c r="F10112" s="65"/>
      <c r="G10112" s="66"/>
      <c r="J10112" s="65"/>
      <c r="K10112" s="65"/>
      <c r="L10112" s="66"/>
      <c r="M10112" s="65"/>
      <c r="N10112" s="65"/>
      <c r="O10112" s="65"/>
      <c r="P10112" s="66"/>
      <c r="Q10112" s="31">
        <f t="shared" si="316"/>
        <v>9999</v>
      </c>
      <c r="R10112" s="31" t="str">
        <f t="shared" si="317"/>
        <v/>
      </c>
      <c r="S10112" s="29">
        <f>IF($Q10112&lt;Parâmetros!$E$19,$G10112-1,$G10112)</f>
        <v>0</v>
      </c>
    </row>
    <row r="10113" spans="1:19" x14ac:dyDescent="0.25">
      <c r="A10113" s="116"/>
      <c r="B10113" s="65"/>
      <c r="C10113" s="65"/>
      <c r="D10113" s="66"/>
      <c r="E10113" s="67"/>
      <c r="F10113" s="65"/>
      <c r="G10113" s="66"/>
      <c r="J10113" s="65"/>
      <c r="K10113" s="65"/>
      <c r="L10113" s="66"/>
      <c r="M10113" s="65"/>
      <c r="O10113" s="65"/>
      <c r="P10113" s="66"/>
      <c r="Q10113" s="31">
        <f t="shared" si="316"/>
        <v>9999</v>
      </c>
      <c r="R10113" s="31" t="str">
        <f t="shared" si="317"/>
        <v/>
      </c>
      <c r="S10113" s="29">
        <f>IF($Q10113&lt;Parâmetros!$E$19,$G10113-1,$G10113)</f>
        <v>0</v>
      </c>
    </row>
    <row r="10114" spans="1:19" x14ac:dyDescent="0.25">
      <c r="A10114" s="116"/>
      <c r="B10114" s="65"/>
      <c r="C10114" s="65"/>
      <c r="D10114" s="66"/>
      <c r="E10114" s="67"/>
      <c r="F10114" s="65"/>
      <c r="G10114" s="66"/>
      <c r="J10114" s="65"/>
      <c r="K10114" s="65"/>
      <c r="L10114" s="66"/>
      <c r="M10114" s="65"/>
      <c r="O10114" s="65"/>
      <c r="P10114" s="66"/>
      <c r="Q10114" s="31">
        <f t="shared" si="316"/>
        <v>9999</v>
      </c>
      <c r="R10114" s="31" t="str">
        <f t="shared" si="317"/>
        <v/>
      </c>
      <c r="S10114" s="29">
        <f>IF($Q10114&lt;Parâmetros!$E$19,$G10114-1,$G10114)</f>
        <v>0</v>
      </c>
    </row>
    <row r="10115" spans="1:19" x14ac:dyDescent="0.25">
      <c r="A10115" s="116"/>
      <c r="B10115" s="65"/>
      <c r="C10115" s="65"/>
      <c r="D10115" s="66"/>
      <c r="E10115" s="67"/>
      <c r="F10115" s="65"/>
      <c r="G10115" s="66"/>
      <c r="J10115" s="65"/>
      <c r="K10115" s="65"/>
      <c r="L10115" s="66"/>
      <c r="M10115" s="65"/>
      <c r="O10115" s="65"/>
      <c r="P10115" s="66"/>
      <c r="Q10115" s="31">
        <f t="shared" si="316"/>
        <v>9999</v>
      </c>
      <c r="R10115" s="31" t="str">
        <f t="shared" si="317"/>
        <v/>
      </c>
      <c r="S10115" s="29">
        <f>IF($Q10115&lt;Parâmetros!$E$19,$G10115-1,$G10115)</f>
        <v>0</v>
      </c>
    </row>
    <row r="10116" spans="1:19" x14ac:dyDescent="0.25">
      <c r="A10116" s="116"/>
      <c r="B10116" s="65"/>
      <c r="C10116" s="65"/>
      <c r="D10116" s="66"/>
      <c r="E10116" s="67"/>
      <c r="F10116" s="65"/>
      <c r="G10116" s="66"/>
      <c r="J10116" s="65"/>
      <c r="K10116" s="65"/>
      <c r="L10116" s="66"/>
      <c r="M10116" s="65"/>
      <c r="N10116" s="65"/>
      <c r="O10116" s="65"/>
      <c r="P10116" s="66"/>
      <c r="Q10116" s="31">
        <f t="shared" si="316"/>
        <v>9999</v>
      </c>
      <c r="R10116" s="31" t="str">
        <f t="shared" si="317"/>
        <v/>
      </c>
      <c r="S10116" s="29">
        <f>IF($Q10116&lt;Parâmetros!$E$19,$G10116-1,$G10116)</f>
        <v>0</v>
      </c>
    </row>
    <row r="10117" spans="1:19" x14ac:dyDescent="0.25">
      <c r="A10117" s="116"/>
      <c r="B10117" s="65"/>
      <c r="C10117" s="65"/>
      <c r="D10117" s="66"/>
      <c r="E10117" s="67"/>
      <c r="F10117" s="65"/>
      <c r="G10117" s="66"/>
      <c r="J10117" s="65"/>
      <c r="K10117" s="65"/>
      <c r="L10117" s="66"/>
      <c r="M10117" s="65"/>
      <c r="N10117" s="65"/>
      <c r="O10117" s="65"/>
      <c r="P10117" s="66"/>
      <c r="Q10117" s="31">
        <f t="shared" si="316"/>
        <v>9999</v>
      </c>
      <c r="R10117" s="31" t="str">
        <f t="shared" si="317"/>
        <v/>
      </c>
      <c r="S10117" s="29">
        <f>IF($Q10117&lt;Parâmetros!$E$19,$G10117-1,$G10117)</f>
        <v>0</v>
      </c>
    </row>
    <row r="10118" spans="1:19" x14ac:dyDescent="0.25">
      <c r="A10118" s="116"/>
      <c r="B10118" s="65"/>
      <c r="C10118" s="65"/>
      <c r="D10118" s="66"/>
      <c r="E10118" s="67"/>
      <c r="F10118" s="65"/>
      <c r="G10118" s="66"/>
      <c r="J10118" s="65"/>
      <c r="K10118" s="65"/>
      <c r="L10118" s="66"/>
      <c r="M10118" s="65"/>
      <c r="N10118" s="65"/>
      <c r="O10118" s="65"/>
      <c r="P10118" s="66"/>
      <c r="Q10118" s="31">
        <f t="shared" si="316"/>
        <v>9999</v>
      </c>
      <c r="R10118" s="31" t="str">
        <f t="shared" si="317"/>
        <v/>
      </c>
      <c r="S10118" s="29">
        <f>IF($Q10118&lt;Parâmetros!$E$19,$G10118-1,$G10118)</f>
        <v>0</v>
      </c>
    </row>
    <row r="10119" spans="1:19" x14ac:dyDescent="0.25">
      <c r="A10119" s="116"/>
      <c r="B10119" s="65"/>
      <c r="C10119" s="65"/>
      <c r="D10119" s="66"/>
      <c r="E10119" s="67"/>
      <c r="F10119" s="65"/>
      <c r="G10119" s="66"/>
      <c r="J10119" s="65"/>
      <c r="K10119" s="65"/>
      <c r="L10119" s="66"/>
      <c r="M10119" s="65"/>
      <c r="N10119" s="65"/>
      <c r="O10119" s="65"/>
      <c r="P10119" s="66"/>
      <c r="Q10119" s="31">
        <f t="shared" si="316"/>
        <v>9999</v>
      </c>
      <c r="R10119" s="31" t="str">
        <f t="shared" si="317"/>
        <v/>
      </c>
      <c r="S10119" s="29">
        <f>IF($Q10119&lt;Parâmetros!$E$19,$G10119-1,$G10119)</f>
        <v>0</v>
      </c>
    </row>
    <row r="10120" spans="1:19" x14ac:dyDescent="0.25">
      <c r="A10120" s="116"/>
      <c r="B10120" s="65"/>
      <c r="C10120" s="65"/>
      <c r="D10120" s="66"/>
      <c r="E10120" s="67"/>
      <c r="F10120" s="65"/>
      <c r="G10120" s="66"/>
      <c r="J10120" s="65"/>
      <c r="K10120" s="65"/>
      <c r="L10120" s="66"/>
      <c r="M10120" s="65"/>
      <c r="N10120" s="65"/>
      <c r="O10120" s="65"/>
      <c r="P10120" s="66"/>
      <c r="Q10120" s="31">
        <f t="shared" si="316"/>
        <v>9999</v>
      </c>
      <c r="R10120" s="31" t="str">
        <f t="shared" si="317"/>
        <v/>
      </c>
      <c r="S10120" s="29">
        <f>IF($Q10120&lt;Parâmetros!$E$19,$G10120-1,$G10120)</f>
        <v>0</v>
      </c>
    </row>
    <row r="10121" spans="1:19" x14ac:dyDescent="0.25">
      <c r="A10121" s="116"/>
      <c r="B10121" s="65"/>
      <c r="C10121" s="65"/>
      <c r="D10121" s="66"/>
      <c r="E10121" s="67"/>
      <c r="F10121" s="65"/>
      <c r="G10121" s="66"/>
      <c r="J10121" s="65"/>
      <c r="K10121" s="65"/>
      <c r="L10121" s="66"/>
      <c r="M10121" s="65"/>
      <c r="N10121" s="65"/>
      <c r="O10121" s="65"/>
      <c r="P10121" s="66"/>
      <c r="Q10121" s="31">
        <f t="shared" si="316"/>
        <v>9999</v>
      </c>
      <c r="R10121" s="31" t="str">
        <f t="shared" si="317"/>
        <v/>
      </c>
      <c r="S10121" s="29">
        <f>IF($Q10121&lt;Parâmetros!$E$19,$G10121-1,$G10121)</f>
        <v>0</v>
      </c>
    </row>
    <row r="10122" spans="1:19" x14ac:dyDescent="0.25">
      <c r="A10122" s="116"/>
      <c r="B10122" s="65"/>
      <c r="C10122" s="65"/>
      <c r="D10122" s="66"/>
      <c r="E10122" s="67"/>
      <c r="F10122" s="65"/>
      <c r="G10122" s="66"/>
      <c r="J10122" s="65"/>
      <c r="K10122" s="65"/>
      <c r="L10122" s="66"/>
      <c r="M10122" s="65"/>
      <c r="O10122" s="65"/>
      <c r="P10122" s="66"/>
      <c r="Q10122" s="31">
        <f t="shared" si="316"/>
        <v>9999</v>
      </c>
      <c r="R10122" s="31" t="str">
        <f t="shared" si="317"/>
        <v/>
      </c>
      <c r="S10122" s="29">
        <f>IF($Q10122&lt;Parâmetros!$E$19,$G10122-1,$G10122)</f>
        <v>0</v>
      </c>
    </row>
    <row r="10123" spans="1:19" x14ac:dyDescent="0.25">
      <c r="A10123" s="116"/>
      <c r="B10123" s="65"/>
      <c r="C10123" s="65"/>
      <c r="D10123" s="66"/>
      <c r="E10123" s="67"/>
      <c r="F10123" s="65"/>
      <c r="G10123" s="66"/>
      <c r="J10123" s="65"/>
      <c r="K10123" s="65"/>
      <c r="L10123" s="66"/>
      <c r="M10123" s="65"/>
      <c r="N10123" s="65"/>
      <c r="O10123" s="65"/>
      <c r="P10123" s="66"/>
      <c r="Q10123" s="31">
        <f t="shared" si="316"/>
        <v>9999</v>
      </c>
      <c r="R10123" s="31" t="str">
        <f t="shared" si="317"/>
        <v/>
      </c>
      <c r="S10123" s="29">
        <f>IF($Q10123&lt;Parâmetros!$E$19,$G10123-1,$G10123)</f>
        <v>0</v>
      </c>
    </row>
    <row r="10124" spans="1:19" x14ac:dyDescent="0.25">
      <c r="A10124" s="116"/>
      <c r="B10124" s="65"/>
      <c r="C10124" s="65"/>
      <c r="D10124" s="66"/>
      <c r="E10124" s="67"/>
      <c r="F10124" s="65"/>
      <c r="G10124" s="66"/>
      <c r="J10124" s="65"/>
      <c r="K10124" s="65"/>
      <c r="L10124" s="66"/>
      <c r="M10124" s="65"/>
      <c r="N10124" s="65"/>
      <c r="O10124" s="65"/>
      <c r="P10124" s="66"/>
      <c r="Q10124" s="31">
        <f t="shared" si="316"/>
        <v>9999</v>
      </c>
      <c r="R10124" s="31" t="str">
        <f t="shared" si="317"/>
        <v/>
      </c>
      <c r="S10124" s="29">
        <f>IF($Q10124&lt;Parâmetros!$E$19,$G10124-1,$G10124)</f>
        <v>0</v>
      </c>
    </row>
    <row r="10125" spans="1:19" x14ac:dyDescent="0.25">
      <c r="A10125" s="116"/>
      <c r="B10125" s="65"/>
      <c r="C10125" s="65"/>
      <c r="D10125" s="66"/>
      <c r="E10125" s="67"/>
      <c r="F10125" s="65"/>
      <c r="G10125" s="66"/>
      <c r="J10125" s="65"/>
      <c r="K10125" s="65"/>
      <c r="L10125" s="66"/>
      <c r="M10125" s="65"/>
      <c r="N10125" s="65"/>
      <c r="O10125" s="65"/>
      <c r="P10125" s="66"/>
      <c r="Q10125" s="31">
        <f t="shared" si="316"/>
        <v>9999</v>
      </c>
      <c r="R10125" s="31" t="str">
        <f t="shared" si="317"/>
        <v/>
      </c>
      <c r="S10125" s="29">
        <f>IF($Q10125&lt;Parâmetros!$E$19,$G10125-1,$G10125)</f>
        <v>0</v>
      </c>
    </row>
    <row r="10126" spans="1:19" x14ac:dyDescent="0.25">
      <c r="A10126" s="116"/>
      <c r="B10126" s="65"/>
      <c r="C10126" s="65"/>
      <c r="D10126" s="66"/>
      <c r="E10126" s="67"/>
      <c r="F10126" s="65"/>
      <c r="G10126" s="66"/>
      <c r="J10126" s="65"/>
      <c r="K10126" s="65"/>
      <c r="L10126" s="66"/>
      <c r="M10126" s="65"/>
      <c r="N10126" s="65"/>
      <c r="O10126" s="65"/>
      <c r="P10126" s="66"/>
      <c r="Q10126" s="31">
        <f t="shared" si="316"/>
        <v>9999</v>
      </c>
      <c r="R10126" s="31" t="str">
        <f t="shared" si="317"/>
        <v/>
      </c>
      <c r="S10126" s="29">
        <f>IF($Q10126&lt;Parâmetros!$E$19,$G10126-1,$G10126)</f>
        <v>0</v>
      </c>
    </row>
    <row r="10127" spans="1:19" x14ac:dyDescent="0.25">
      <c r="A10127" s="116"/>
      <c r="B10127" s="65"/>
      <c r="C10127" s="65"/>
      <c r="D10127" s="66"/>
      <c r="E10127" s="67"/>
      <c r="F10127" s="65"/>
      <c r="G10127" s="66"/>
      <c r="J10127" s="65"/>
      <c r="K10127" s="65"/>
      <c r="L10127" s="66"/>
      <c r="M10127" s="65"/>
      <c r="N10127" s="65"/>
      <c r="O10127" s="65"/>
      <c r="P10127" s="66"/>
      <c r="Q10127" s="31">
        <f t="shared" si="316"/>
        <v>9999</v>
      </c>
      <c r="R10127" s="31" t="str">
        <f t="shared" si="317"/>
        <v/>
      </c>
      <c r="S10127" s="29">
        <f>IF($Q10127&lt;Parâmetros!$E$19,$G10127-1,$G10127)</f>
        <v>0</v>
      </c>
    </row>
    <row r="10128" spans="1:19" x14ac:dyDescent="0.25">
      <c r="A10128" s="116"/>
      <c r="B10128" s="65"/>
      <c r="C10128" s="65"/>
      <c r="D10128" s="66"/>
      <c r="E10128" s="67"/>
      <c r="F10128" s="65"/>
      <c r="G10128" s="66"/>
      <c r="J10128" s="65"/>
      <c r="K10128" s="65"/>
      <c r="L10128" s="66"/>
      <c r="M10128" s="65"/>
      <c r="O10128" s="65"/>
      <c r="P10128" s="66"/>
      <c r="Q10128" s="31">
        <f t="shared" si="316"/>
        <v>9999</v>
      </c>
      <c r="R10128" s="31" t="str">
        <f t="shared" si="317"/>
        <v/>
      </c>
      <c r="S10128" s="29">
        <f>IF($Q10128&lt;Parâmetros!$E$19,$G10128-1,$G10128)</f>
        <v>0</v>
      </c>
    </row>
    <row r="10129" spans="1:19" x14ac:dyDescent="0.25">
      <c r="A10129" s="116"/>
      <c r="B10129" s="65"/>
      <c r="C10129" s="65"/>
      <c r="D10129" s="66"/>
      <c r="E10129" s="67"/>
      <c r="F10129" s="65"/>
      <c r="G10129" s="66"/>
      <c r="J10129" s="65"/>
      <c r="K10129" s="65"/>
      <c r="L10129" s="66"/>
      <c r="M10129" s="65"/>
      <c r="O10129" s="65"/>
      <c r="P10129" s="66"/>
      <c r="Q10129" s="31">
        <f t="shared" si="316"/>
        <v>9999</v>
      </c>
      <c r="R10129" s="31" t="str">
        <f t="shared" si="317"/>
        <v/>
      </c>
      <c r="S10129" s="29">
        <f>IF($Q10129&lt;Parâmetros!$E$19,$G10129-1,$G10129)</f>
        <v>0</v>
      </c>
    </row>
    <row r="10130" spans="1:19" x14ac:dyDescent="0.25">
      <c r="A10130" s="116"/>
      <c r="B10130" s="65"/>
      <c r="C10130" s="65"/>
      <c r="D10130" s="66"/>
      <c r="E10130" s="67"/>
      <c r="F10130" s="65"/>
      <c r="G10130" s="66"/>
      <c r="J10130" s="65"/>
      <c r="K10130" s="65"/>
      <c r="L10130" s="66"/>
      <c r="M10130" s="65"/>
      <c r="O10130" s="65"/>
      <c r="P10130" s="66"/>
      <c r="Q10130" s="31">
        <f t="shared" si="316"/>
        <v>9999</v>
      </c>
      <c r="R10130" s="31" t="str">
        <f t="shared" si="317"/>
        <v/>
      </c>
      <c r="S10130" s="29">
        <f>IF($Q10130&lt;Parâmetros!$E$19,$G10130-1,$G10130)</f>
        <v>0</v>
      </c>
    </row>
    <row r="10131" spans="1:19" x14ac:dyDescent="0.25">
      <c r="A10131" s="116"/>
      <c r="B10131" s="65"/>
      <c r="C10131" s="65"/>
      <c r="D10131" s="66"/>
      <c r="E10131" s="67"/>
      <c r="F10131" s="65"/>
      <c r="G10131" s="66"/>
      <c r="J10131" s="65"/>
      <c r="K10131" s="65"/>
      <c r="L10131" s="66"/>
      <c r="M10131" s="65"/>
      <c r="N10131" s="65"/>
      <c r="O10131" s="65"/>
      <c r="P10131" s="66"/>
      <c r="Q10131" s="31">
        <f t="shared" si="316"/>
        <v>9999</v>
      </c>
      <c r="R10131" s="31" t="str">
        <f t="shared" si="317"/>
        <v/>
      </c>
      <c r="S10131" s="29">
        <f>IF($Q10131&lt;Parâmetros!$E$19,$G10131-1,$G10131)</f>
        <v>0</v>
      </c>
    </row>
    <row r="10132" spans="1:19" x14ac:dyDescent="0.25">
      <c r="A10132" s="116"/>
      <c r="B10132" s="65"/>
      <c r="C10132" s="65"/>
      <c r="D10132" s="66"/>
      <c r="E10132" s="67"/>
      <c r="F10132" s="65"/>
      <c r="G10132" s="66"/>
      <c r="J10132" s="65"/>
      <c r="K10132" s="65"/>
      <c r="L10132" s="66"/>
      <c r="M10132" s="65"/>
      <c r="N10132" s="65"/>
      <c r="O10132" s="65"/>
      <c r="P10132" s="66"/>
      <c r="Q10132" s="31">
        <f t="shared" si="316"/>
        <v>9999</v>
      </c>
      <c r="R10132" s="31" t="str">
        <f t="shared" si="317"/>
        <v/>
      </c>
      <c r="S10132" s="29">
        <f>IF($Q10132&lt;Parâmetros!$E$19,$G10132-1,$G10132)</f>
        <v>0</v>
      </c>
    </row>
    <row r="10133" spans="1:19" x14ac:dyDescent="0.25">
      <c r="A10133" s="116"/>
      <c r="B10133" s="65"/>
      <c r="C10133" s="65"/>
      <c r="D10133" s="66"/>
      <c r="E10133" s="67"/>
      <c r="F10133" s="65"/>
      <c r="G10133" s="66"/>
      <c r="J10133" s="65"/>
      <c r="K10133" s="65"/>
      <c r="L10133" s="66"/>
      <c r="M10133" s="65"/>
      <c r="N10133" s="65"/>
      <c r="O10133" s="65"/>
      <c r="P10133" s="66"/>
      <c r="Q10133" s="31">
        <f t="shared" si="316"/>
        <v>9999</v>
      </c>
      <c r="R10133" s="31" t="str">
        <f t="shared" si="317"/>
        <v/>
      </c>
      <c r="S10133" s="29">
        <f>IF($Q10133&lt;Parâmetros!$E$19,$G10133-1,$G10133)</f>
        <v>0</v>
      </c>
    </row>
    <row r="10134" spans="1:19" x14ac:dyDescent="0.25">
      <c r="A10134" s="116"/>
      <c r="B10134" s="65"/>
      <c r="C10134" s="65"/>
      <c r="D10134" s="66"/>
      <c r="E10134" s="67"/>
      <c r="F10134" s="65"/>
      <c r="G10134" s="66"/>
      <c r="J10134" s="65"/>
      <c r="K10134" s="65"/>
      <c r="L10134" s="66"/>
      <c r="M10134" s="65"/>
      <c r="N10134" s="65"/>
      <c r="O10134" s="65"/>
      <c r="P10134" s="66"/>
      <c r="Q10134" s="31">
        <f t="shared" si="316"/>
        <v>9999</v>
      </c>
      <c r="R10134" s="31" t="str">
        <f t="shared" si="317"/>
        <v/>
      </c>
      <c r="S10134" s="29">
        <f>IF($Q10134&lt;Parâmetros!$E$19,$G10134-1,$G10134)</f>
        <v>0</v>
      </c>
    </row>
    <row r="10135" spans="1:19" x14ac:dyDescent="0.25">
      <c r="A10135" s="116"/>
      <c r="B10135" s="65"/>
      <c r="C10135" s="65"/>
      <c r="D10135" s="66"/>
      <c r="E10135" s="67"/>
      <c r="F10135" s="65"/>
      <c r="G10135" s="66"/>
      <c r="J10135" s="65"/>
      <c r="K10135" s="65"/>
      <c r="L10135" s="66"/>
      <c r="M10135" s="65"/>
      <c r="N10135" s="65"/>
      <c r="O10135" s="65"/>
      <c r="P10135" s="66"/>
      <c r="Q10135" s="31">
        <f t="shared" si="316"/>
        <v>9999</v>
      </c>
      <c r="R10135" s="31" t="str">
        <f t="shared" si="317"/>
        <v/>
      </c>
      <c r="S10135" s="29">
        <f>IF($Q10135&lt;Parâmetros!$E$19,$G10135-1,$G10135)</f>
        <v>0</v>
      </c>
    </row>
    <row r="10136" spans="1:19" x14ac:dyDescent="0.25">
      <c r="A10136" s="116"/>
      <c r="B10136" s="65"/>
      <c r="C10136" s="65"/>
      <c r="D10136" s="66"/>
      <c r="E10136" s="67"/>
      <c r="F10136" s="65"/>
      <c r="G10136" s="66"/>
      <c r="J10136" s="65"/>
      <c r="K10136" s="65"/>
      <c r="L10136" s="66"/>
      <c r="M10136" s="65"/>
      <c r="N10136" s="65"/>
      <c r="O10136" s="65"/>
      <c r="P10136" s="66"/>
      <c r="Q10136" s="31">
        <f t="shared" si="316"/>
        <v>9999</v>
      </c>
      <c r="R10136" s="31" t="str">
        <f t="shared" si="317"/>
        <v/>
      </c>
      <c r="S10136" s="29">
        <f>IF($Q10136&lt;Parâmetros!$E$19,$G10136-1,$G10136)</f>
        <v>0</v>
      </c>
    </row>
    <row r="10137" spans="1:19" x14ac:dyDescent="0.25">
      <c r="A10137" s="116"/>
      <c r="B10137" s="65"/>
      <c r="C10137" s="65"/>
      <c r="D10137" s="66"/>
      <c r="E10137" s="67"/>
      <c r="F10137" s="65"/>
      <c r="G10137" s="66"/>
      <c r="J10137" s="65"/>
      <c r="K10137" s="65"/>
      <c r="L10137" s="66"/>
      <c r="M10137" s="65"/>
      <c r="N10137" s="65"/>
      <c r="O10137" s="65"/>
      <c r="P10137" s="66"/>
      <c r="Q10137" s="31">
        <f t="shared" si="316"/>
        <v>9999</v>
      </c>
      <c r="R10137" s="31" t="str">
        <f t="shared" si="317"/>
        <v/>
      </c>
      <c r="S10137" s="29">
        <f>IF($Q10137&lt;Parâmetros!$E$19,$G10137-1,$G10137)</f>
        <v>0</v>
      </c>
    </row>
    <row r="10138" spans="1:19" x14ac:dyDescent="0.25">
      <c r="A10138" s="116"/>
      <c r="B10138" s="65"/>
      <c r="C10138" s="65"/>
      <c r="D10138" s="66"/>
      <c r="E10138" s="67"/>
      <c r="F10138" s="65"/>
      <c r="G10138" s="66"/>
      <c r="J10138" s="65"/>
      <c r="K10138" s="65"/>
      <c r="L10138" s="66"/>
      <c r="M10138" s="65"/>
      <c r="N10138" s="65"/>
      <c r="O10138" s="65"/>
      <c r="P10138" s="66"/>
      <c r="Q10138" s="31">
        <f t="shared" si="316"/>
        <v>9999</v>
      </c>
      <c r="R10138" s="31" t="str">
        <f t="shared" si="317"/>
        <v/>
      </c>
      <c r="S10138" s="29">
        <f>IF($Q10138&lt;Parâmetros!$E$19,$G10138-1,$G10138)</f>
        <v>0</v>
      </c>
    </row>
    <row r="10139" spans="1:19" x14ac:dyDescent="0.25">
      <c r="A10139" s="116"/>
      <c r="B10139" s="65"/>
      <c r="C10139" s="65"/>
      <c r="D10139" s="66"/>
      <c r="E10139" s="67"/>
      <c r="F10139" s="65"/>
      <c r="G10139" s="66"/>
      <c r="J10139" s="65"/>
      <c r="K10139" s="65"/>
      <c r="L10139" s="66"/>
      <c r="M10139" s="65"/>
      <c r="N10139" s="65"/>
      <c r="O10139" s="65"/>
      <c r="P10139" s="66"/>
      <c r="Q10139" s="31">
        <f t="shared" si="316"/>
        <v>9999</v>
      </c>
      <c r="R10139" s="31" t="str">
        <f t="shared" si="317"/>
        <v/>
      </c>
      <c r="S10139" s="29">
        <f>IF($Q10139&lt;Parâmetros!$E$19,$G10139-1,$G10139)</f>
        <v>0</v>
      </c>
    </row>
    <row r="10140" spans="1:19" x14ac:dyDescent="0.25">
      <c r="A10140" s="116"/>
      <c r="B10140" s="65"/>
      <c r="C10140" s="65"/>
      <c r="D10140" s="66"/>
      <c r="E10140" s="67"/>
      <c r="F10140" s="65"/>
      <c r="G10140" s="66"/>
      <c r="J10140" s="65"/>
      <c r="K10140" s="65"/>
      <c r="L10140" s="66"/>
      <c r="M10140" s="65"/>
      <c r="N10140" s="65"/>
      <c r="O10140" s="65"/>
      <c r="P10140" s="66"/>
      <c r="Q10140" s="31">
        <f t="shared" si="316"/>
        <v>9999</v>
      </c>
      <c r="R10140" s="31" t="str">
        <f t="shared" si="317"/>
        <v/>
      </c>
      <c r="S10140" s="29">
        <f>IF($Q10140&lt;Parâmetros!$E$19,$G10140-1,$G10140)</f>
        <v>0</v>
      </c>
    </row>
    <row r="10141" spans="1:19" x14ac:dyDescent="0.25">
      <c r="A10141" s="116"/>
      <c r="B10141" s="65"/>
      <c r="C10141" s="65"/>
      <c r="D10141" s="66"/>
      <c r="E10141" s="67"/>
      <c r="F10141" s="65"/>
      <c r="G10141" s="66"/>
      <c r="J10141" s="65"/>
      <c r="K10141" s="65"/>
      <c r="L10141" s="66"/>
      <c r="M10141" s="65"/>
      <c r="O10141" s="65"/>
      <c r="P10141" s="66"/>
      <c r="Q10141" s="31">
        <f t="shared" si="316"/>
        <v>9999</v>
      </c>
      <c r="R10141" s="31" t="str">
        <f t="shared" si="317"/>
        <v/>
      </c>
      <c r="S10141" s="29">
        <f>IF($Q10141&lt;Parâmetros!$E$19,$G10141-1,$G10141)</f>
        <v>0</v>
      </c>
    </row>
    <row r="10142" spans="1:19" x14ac:dyDescent="0.25">
      <c r="A10142" s="116"/>
      <c r="B10142" s="65"/>
      <c r="C10142" s="65"/>
      <c r="D10142" s="66"/>
      <c r="E10142" s="67"/>
      <c r="F10142" s="65"/>
      <c r="G10142" s="66"/>
      <c r="J10142" s="65"/>
      <c r="K10142" s="65"/>
      <c r="L10142" s="66"/>
      <c r="M10142" s="65"/>
      <c r="N10142" s="65"/>
      <c r="O10142" s="65"/>
      <c r="P10142" s="66"/>
      <c r="Q10142" s="31">
        <f t="shared" si="316"/>
        <v>9999</v>
      </c>
      <c r="R10142" s="31" t="str">
        <f t="shared" si="317"/>
        <v/>
      </c>
      <c r="S10142" s="29">
        <f>IF($Q10142&lt;Parâmetros!$E$19,$G10142-1,$G10142)</f>
        <v>0</v>
      </c>
    </row>
    <row r="10143" spans="1:19" x14ac:dyDescent="0.25">
      <c r="A10143" s="116"/>
      <c r="B10143" s="65"/>
      <c r="C10143" s="65"/>
      <c r="D10143" s="66"/>
      <c r="E10143" s="67"/>
      <c r="F10143" s="65"/>
      <c r="G10143" s="66"/>
      <c r="J10143" s="65"/>
      <c r="K10143" s="65"/>
      <c r="L10143" s="66"/>
      <c r="M10143" s="65"/>
      <c r="N10143" s="65"/>
      <c r="O10143" s="65"/>
      <c r="P10143" s="66"/>
      <c r="Q10143" s="31">
        <f t="shared" si="316"/>
        <v>9999</v>
      </c>
      <c r="R10143" s="31" t="str">
        <f t="shared" si="317"/>
        <v/>
      </c>
      <c r="S10143" s="29">
        <f>IF($Q10143&lt;Parâmetros!$E$19,$G10143-1,$G10143)</f>
        <v>0</v>
      </c>
    </row>
    <row r="10144" spans="1:19" x14ac:dyDescent="0.25">
      <c r="A10144" s="116"/>
      <c r="B10144" s="65"/>
      <c r="C10144" s="65"/>
      <c r="D10144" s="66"/>
      <c r="E10144" s="67"/>
      <c r="F10144" s="65"/>
      <c r="G10144" s="66"/>
      <c r="J10144" s="65"/>
      <c r="K10144" s="65"/>
      <c r="L10144" s="66"/>
      <c r="M10144" s="65"/>
      <c r="N10144" s="65"/>
      <c r="O10144" s="65"/>
      <c r="P10144" s="66"/>
      <c r="Q10144" s="31">
        <f t="shared" si="316"/>
        <v>9999</v>
      </c>
      <c r="R10144" s="31" t="str">
        <f t="shared" si="317"/>
        <v/>
      </c>
      <c r="S10144" s="29">
        <f>IF($Q10144&lt;Parâmetros!$E$19,$G10144-1,$G10144)</f>
        <v>0</v>
      </c>
    </row>
    <row r="10145" spans="1:19" x14ac:dyDescent="0.25">
      <c r="A10145" s="116"/>
      <c r="B10145" s="65"/>
      <c r="C10145" s="65"/>
      <c r="D10145" s="66"/>
      <c r="E10145" s="67"/>
      <c r="F10145" s="65"/>
      <c r="G10145" s="66"/>
      <c r="J10145" s="65"/>
      <c r="K10145" s="65"/>
      <c r="L10145" s="66"/>
      <c r="M10145" s="65"/>
      <c r="N10145" s="65"/>
      <c r="O10145" s="65"/>
      <c r="P10145" s="66"/>
      <c r="Q10145" s="31">
        <f t="shared" si="316"/>
        <v>9999</v>
      </c>
      <c r="R10145" s="31" t="str">
        <f t="shared" si="317"/>
        <v/>
      </c>
      <c r="S10145" s="29">
        <f>IF($Q10145&lt;Parâmetros!$E$19,$G10145-1,$G10145)</f>
        <v>0</v>
      </c>
    </row>
    <row r="10146" spans="1:19" x14ac:dyDescent="0.25">
      <c r="A10146" s="116"/>
      <c r="B10146" s="65"/>
      <c r="C10146" s="65"/>
      <c r="D10146" s="66"/>
      <c r="E10146" s="67"/>
      <c r="F10146" s="65"/>
      <c r="G10146" s="66"/>
      <c r="J10146" s="65"/>
      <c r="K10146" s="65"/>
      <c r="L10146" s="66"/>
      <c r="M10146" s="65"/>
      <c r="N10146" s="65"/>
      <c r="O10146" s="65"/>
      <c r="P10146" s="66"/>
      <c r="Q10146" s="31">
        <f t="shared" si="316"/>
        <v>9999</v>
      </c>
      <c r="R10146" s="31" t="str">
        <f t="shared" si="317"/>
        <v/>
      </c>
      <c r="S10146" s="29">
        <f>IF($Q10146&lt;Parâmetros!$E$19,$G10146-1,$G10146)</f>
        <v>0</v>
      </c>
    </row>
    <row r="10147" spans="1:19" x14ac:dyDescent="0.25">
      <c r="A10147" s="116"/>
      <c r="B10147" s="65"/>
      <c r="C10147" s="65"/>
      <c r="D10147" s="66"/>
      <c r="E10147" s="67"/>
      <c r="F10147" s="65"/>
      <c r="G10147" s="66"/>
      <c r="J10147" s="65"/>
      <c r="K10147" s="65"/>
      <c r="L10147" s="66"/>
      <c r="M10147" s="65"/>
      <c r="N10147" s="65"/>
      <c r="O10147" s="65"/>
      <c r="P10147" s="66"/>
      <c r="Q10147" s="31">
        <f t="shared" si="316"/>
        <v>9999</v>
      </c>
      <c r="R10147" s="31" t="str">
        <f t="shared" si="317"/>
        <v/>
      </c>
      <c r="S10147" s="29">
        <f>IF($Q10147&lt;Parâmetros!$E$19,$G10147-1,$G10147)</f>
        <v>0</v>
      </c>
    </row>
    <row r="10148" spans="1:19" x14ac:dyDescent="0.25">
      <c r="A10148" s="116"/>
      <c r="B10148" s="65"/>
      <c r="C10148" s="65"/>
      <c r="D10148" s="66"/>
      <c r="E10148" s="67"/>
      <c r="F10148" s="65"/>
      <c r="G10148" s="66"/>
      <c r="J10148" s="65"/>
      <c r="K10148" s="65"/>
      <c r="L10148" s="66"/>
      <c r="M10148" s="65"/>
      <c r="O10148" s="65"/>
      <c r="P10148" s="66"/>
      <c r="Q10148" s="31">
        <f t="shared" si="316"/>
        <v>9999</v>
      </c>
      <c r="R10148" s="31" t="str">
        <f t="shared" si="317"/>
        <v/>
      </c>
      <c r="S10148" s="29">
        <f>IF($Q10148&lt;Parâmetros!$E$19,$G10148-1,$G10148)</f>
        <v>0</v>
      </c>
    </row>
    <row r="10149" spans="1:19" x14ac:dyDescent="0.25">
      <c r="A10149" s="116"/>
      <c r="B10149" s="65"/>
      <c r="C10149" s="65"/>
      <c r="D10149" s="66"/>
      <c r="E10149" s="67"/>
      <c r="F10149" s="65"/>
      <c r="G10149" s="66"/>
      <c r="J10149" s="65"/>
      <c r="K10149" s="65"/>
      <c r="L10149" s="66"/>
      <c r="M10149" s="65"/>
      <c r="N10149" s="65"/>
      <c r="O10149" s="65"/>
      <c r="P10149" s="66"/>
      <c r="Q10149" s="31">
        <f t="shared" si="316"/>
        <v>9999</v>
      </c>
      <c r="R10149" s="31" t="str">
        <f t="shared" si="317"/>
        <v/>
      </c>
      <c r="S10149" s="29">
        <f>IF($Q10149&lt;Parâmetros!$E$19,$G10149-1,$G10149)</f>
        <v>0</v>
      </c>
    </row>
    <row r="10150" spans="1:19" x14ac:dyDescent="0.25">
      <c r="A10150" s="116"/>
      <c r="B10150" s="65"/>
      <c r="C10150" s="65"/>
      <c r="D10150" s="66"/>
      <c r="E10150" s="67"/>
      <c r="F10150" s="65"/>
      <c r="G10150" s="66"/>
      <c r="J10150" s="65"/>
      <c r="K10150" s="65"/>
      <c r="L10150" s="66"/>
      <c r="M10150" s="65"/>
      <c r="N10150" s="65"/>
      <c r="O10150" s="65"/>
      <c r="P10150" s="66"/>
      <c r="Q10150" s="31">
        <f t="shared" si="316"/>
        <v>9999</v>
      </c>
      <c r="R10150" s="31" t="str">
        <f t="shared" si="317"/>
        <v/>
      </c>
      <c r="S10150" s="29">
        <f>IF($Q10150&lt;Parâmetros!$E$19,$G10150-1,$G10150)</f>
        <v>0</v>
      </c>
    </row>
    <row r="10151" spans="1:19" x14ac:dyDescent="0.25">
      <c r="A10151" s="116"/>
      <c r="B10151" s="65"/>
      <c r="C10151" s="65"/>
      <c r="D10151" s="66"/>
      <c r="E10151" s="67"/>
      <c r="F10151" s="65"/>
      <c r="G10151" s="66"/>
      <c r="J10151" s="65"/>
      <c r="K10151" s="65"/>
      <c r="L10151" s="66"/>
      <c r="M10151" s="65"/>
      <c r="N10151" s="65"/>
      <c r="O10151" s="65"/>
      <c r="P10151" s="66"/>
      <c r="Q10151" s="31">
        <f t="shared" si="316"/>
        <v>9999</v>
      </c>
      <c r="R10151" s="31" t="str">
        <f t="shared" si="317"/>
        <v/>
      </c>
      <c r="S10151" s="29">
        <f>IF($Q10151&lt;Parâmetros!$E$19,$G10151-1,$G10151)</f>
        <v>0</v>
      </c>
    </row>
    <row r="10152" spans="1:19" x14ac:dyDescent="0.25">
      <c r="A10152" s="116"/>
      <c r="B10152" s="65"/>
      <c r="C10152" s="65"/>
      <c r="D10152" s="66"/>
      <c r="E10152" s="67"/>
      <c r="F10152" s="65"/>
      <c r="G10152" s="66"/>
      <c r="J10152" s="65"/>
      <c r="K10152" s="65"/>
      <c r="L10152" s="66"/>
      <c r="M10152" s="65"/>
      <c r="N10152" s="65"/>
      <c r="O10152" s="65"/>
      <c r="P10152" s="66"/>
      <c r="Q10152" s="31">
        <f t="shared" si="316"/>
        <v>9999</v>
      </c>
      <c r="R10152" s="31" t="str">
        <f t="shared" si="317"/>
        <v/>
      </c>
      <c r="S10152" s="29">
        <f>IF($Q10152&lt;Parâmetros!$E$19,$G10152-1,$G10152)</f>
        <v>0</v>
      </c>
    </row>
    <row r="10153" spans="1:19" x14ac:dyDescent="0.25">
      <c r="A10153" s="116"/>
      <c r="B10153" s="65"/>
      <c r="C10153" s="65"/>
      <c r="D10153" s="66"/>
      <c r="E10153" s="67"/>
      <c r="F10153" s="65"/>
      <c r="G10153" s="66"/>
      <c r="J10153" s="65"/>
      <c r="K10153" s="65"/>
      <c r="L10153" s="66"/>
      <c r="M10153" s="65"/>
      <c r="N10153" s="65"/>
      <c r="O10153" s="65"/>
      <c r="P10153" s="66"/>
      <c r="Q10153" s="31">
        <f t="shared" si="316"/>
        <v>9999</v>
      </c>
      <c r="R10153" s="31" t="str">
        <f t="shared" si="317"/>
        <v/>
      </c>
      <c r="S10153" s="29">
        <f>IF($Q10153&lt;Parâmetros!$E$19,$G10153-1,$G10153)</f>
        <v>0</v>
      </c>
    </row>
    <row r="10154" spans="1:19" x14ac:dyDescent="0.25">
      <c r="A10154" s="116"/>
      <c r="B10154" s="65"/>
      <c r="C10154" s="65"/>
      <c r="D10154" s="66"/>
      <c r="E10154" s="67"/>
      <c r="F10154" s="65"/>
      <c r="G10154" s="66"/>
      <c r="J10154" s="65"/>
      <c r="K10154" s="65"/>
      <c r="L10154" s="66"/>
      <c r="M10154" s="65"/>
      <c r="N10154" s="65"/>
      <c r="O10154" s="65"/>
      <c r="P10154" s="66"/>
      <c r="Q10154" s="31">
        <f t="shared" si="316"/>
        <v>9999</v>
      </c>
      <c r="R10154" s="31" t="str">
        <f t="shared" si="317"/>
        <v/>
      </c>
      <c r="S10154" s="29">
        <f>IF($Q10154&lt;Parâmetros!$E$19,$G10154-1,$G10154)</f>
        <v>0</v>
      </c>
    </row>
    <row r="10155" spans="1:19" x14ac:dyDescent="0.25">
      <c r="A10155" s="116"/>
      <c r="B10155" s="65"/>
      <c r="C10155" s="65"/>
      <c r="D10155" s="66"/>
      <c r="E10155" s="67"/>
      <c r="F10155" s="65"/>
      <c r="G10155" s="66"/>
      <c r="J10155" s="65"/>
      <c r="K10155" s="65"/>
      <c r="L10155" s="66"/>
      <c r="M10155" s="65"/>
      <c r="O10155" s="65"/>
      <c r="P10155" s="66"/>
      <c r="Q10155" s="31">
        <f t="shared" si="316"/>
        <v>9999</v>
      </c>
      <c r="R10155" s="31" t="str">
        <f t="shared" si="317"/>
        <v/>
      </c>
      <c r="S10155" s="29">
        <f>IF($Q10155&lt;Parâmetros!$E$19,$G10155-1,$G10155)</f>
        <v>0</v>
      </c>
    </row>
    <row r="10156" spans="1:19" x14ac:dyDescent="0.25">
      <c r="A10156" s="116"/>
      <c r="B10156" s="65"/>
      <c r="C10156" s="65"/>
      <c r="D10156" s="66"/>
      <c r="E10156" s="67"/>
      <c r="F10156" s="65"/>
      <c r="G10156" s="66"/>
      <c r="J10156" s="65"/>
      <c r="K10156" s="65"/>
      <c r="L10156" s="66"/>
      <c r="M10156" s="65"/>
      <c r="O10156" s="65"/>
      <c r="P10156" s="66"/>
      <c r="Q10156" s="31">
        <f t="shared" si="316"/>
        <v>9999</v>
      </c>
      <c r="R10156" s="31" t="str">
        <f t="shared" si="317"/>
        <v/>
      </c>
      <c r="S10156" s="29">
        <f>IF($Q10156&lt;Parâmetros!$E$19,$G10156-1,$G10156)</f>
        <v>0</v>
      </c>
    </row>
    <row r="10157" spans="1:19" x14ac:dyDescent="0.25">
      <c r="A10157" s="116"/>
      <c r="B10157" s="65"/>
      <c r="C10157" s="65"/>
      <c r="D10157" s="66"/>
      <c r="E10157" s="67"/>
      <c r="F10157" s="65"/>
      <c r="G10157" s="66"/>
      <c r="J10157" s="65"/>
      <c r="K10157" s="65"/>
      <c r="L10157" s="66"/>
      <c r="M10157" s="65"/>
      <c r="N10157" s="65"/>
      <c r="O10157" s="65"/>
      <c r="P10157" s="66"/>
      <c r="Q10157" s="31">
        <f t="shared" si="316"/>
        <v>9999</v>
      </c>
      <c r="R10157" s="31" t="str">
        <f t="shared" si="317"/>
        <v/>
      </c>
      <c r="S10157" s="29">
        <f>IF($Q10157&lt;Parâmetros!$E$19,$G10157-1,$G10157)</f>
        <v>0</v>
      </c>
    </row>
    <row r="10158" spans="1:19" x14ac:dyDescent="0.25">
      <c r="A10158" s="116"/>
      <c r="B10158" s="65"/>
      <c r="C10158" s="65"/>
      <c r="D10158" s="66"/>
      <c r="E10158" s="67"/>
      <c r="F10158" s="65"/>
      <c r="G10158" s="66"/>
      <c r="J10158" s="65"/>
      <c r="K10158" s="65"/>
      <c r="L10158" s="66"/>
      <c r="M10158" s="65"/>
      <c r="N10158" s="65"/>
      <c r="O10158" s="65"/>
      <c r="P10158" s="66"/>
      <c r="Q10158" s="31">
        <f t="shared" si="316"/>
        <v>9999</v>
      </c>
      <c r="R10158" s="31" t="str">
        <f t="shared" si="317"/>
        <v/>
      </c>
      <c r="S10158" s="29">
        <f>IF($Q10158&lt;Parâmetros!$E$19,$G10158-1,$G10158)</f>
        <v>0</v>
      </c>
    </row>
    <row r="10159" spans="1:19" x14ac:dyDescent="0.25">
      <c r="A10159" s="116"/>
      <c r="B10159" s="65"/>
      <c r="C10159" s="65"/>
      <c r="D10159" s="66"/>
      <c r="E10159" s="67"/>
      <c r="F10159" s="65"/>
      <c r="G10159" s="66"/>
      <c r="J10159" s="65"/>
      <c r="K10159" s="65"/>
      <c r="L10159" s="66"/>
      <c r="M10159" s="65"/>
      <c r="O10159" s="65"/>
      <c r="P10159" s="66"/>
      <c r="Q10159" s="31">
        <f t="shared" si="316"/>
        <v>9999</v>
      </c>
      <c r="R10159" s="31" t="str">
        <f t="shared" si="317"/>
        <v/>
      </c>
      <c r="S10159" s="29">
        <f>IF($Q10159&lt;Parâmetros!$E$19,$G10159-1,$G10159)</f>
        <v>0</v>
      </c>
    </row>
    <row r="10160" spans="1:19" x14ac:dyDescent="0.25">
      <c r="A10160" s="116"/>
      <c r="B10160" s="65"/>
      <c r="C10160" s="65"/>
      <c r="D10160" s="66"/>
      <c r="E10160" s="67"/>
      <c r="F10160" s="65"/>
      <c r="G10160" s="66"/>
      <c r="J10160" s="65"/>
      <c r="K10160" s="65"/>
      <c r="L10160" s="66"/>
      <c r="M10160" s="65"/>
      <c r="N10160" s="65"/>
      <c r="O10160" s="65"/>
      <c r="P10160" s="66"/>
      <c r="Q10160" s="31">
        <f t="shared" si="316"/>
        <v>9999</v>
      </c>
      <c r="R10160" s="31" t="str">
        <f t="shared" si="317"/>
        <v/>
      </c>
      <c r="S10160" s="29">
        <f>IF($Q10160&lt;Parâmetros!$E$19,$G10160-1,$G10160)</f>
        <v>0</v>
      </c>
    </row>
    <row r="10161" spans="1:19" x14ac:dyDescent="0.25">
      <c r="A10161" s="116"/>
      <c r="B10161" s="65"/>
      <c r="C10161" s="65"/>
      <c r="D10161" s="66"/>
      <c r="E10161" s="67"/>
      <c r="F10161" s="65"/>
      <c r="G10161" s="66"/>
      <c r="J10161" s="65"/>
      <c r="K10161" s="65"/>
      <c r="L10161" s="66"/>
      <c r="M10161" s="65"/>
      <c r="N10161" s="65"/>
      <c r="O10161" s="65"/>
      <c r="P10161" s="66"/>
      <c r="Q10161" s="31">
        <f t="shared" si="316"/>
        <v>9999</v>
      </c>
      <c r="R10161" s="31" t="str">
        <f t="shared" si="317"/>
        <v/>
      </c>
      <c r="S10161" s="29">
        <f>IF($Q10161&lt;Parâmetros!$E$19,$G10161-1,$G10161)</f>
        <v>0</v>
      </c>
    </row>
    <row r="10162" spans="1:19" x14ac:dyDescent="0.25">
      <c r="A10162" s="116"/>
      <c r="B10162" s="65"/>
      <c r="C10162" s="65"/>
      <c r="D10162" s="66"/>
      <c r="E10162" s="67"/>
      <c r="F10162" s="65"/>
      <c r="G10162" s="66"/>
      <c r="J10162" s="65"/>
      <c r="K10162" s="65"/>
      <c r="L10162" s="66"/>
      <c r="M10162" s="65"/>
      <c r="N10162" s="65"/>
      <c r="O10162" s="65"/>
      <c r="P10162" s="66"/>
      <c r="Q10162" s="31">
        <f t="shared" si="316"/>
        <v>9999</v>
      </c>
      <c r="R10162" s="31" t="str">
        <f t="shared" si="317"/>
        <v/>
      </c>
      <c r="S10162" s="29">
        <f>IF($Q10162&lt;Parâmetros!$E$19,$G10162-1,$G10162)</f>
        <v>0</v>
      </c>
    </row>
    <row r="10163" spans="1:19" x14ac:dyDescent="0.25">
      <c r="A10163" s="116"/>
      <c r="B10163" s="65"/>
      <c r="C10163" s="65"/>
      <c r="D10163" s="66"/>
      <c r="E10163" s="67"/>
      <c r="F10163" s="65"/>
      <c r="G10163" s="66"/>
      <c r="J10163" s="65"/>
      <c r="K10163" s="65"/>
      <c r="L10163" s="66"/>
      <c r="M10163" s="65"/>
      <c r="N10163" s="65"/>
      <c r="O10163" s="65"/>
      <c r="P10163" s="66"/>
      <c r="Q10163" s="31">
        <f t="shared" si="316"/>
        <v>9999</v>
      </c>
      <c r="R10163" s="31" t="str">
        <f t="shared" si="317"/>
        <v/>
      </c>
      <c r="S10163" s="29">
        <f>IF($Q10163&lt;Parâmetros!$E$19,$G10163-1,$G10163)</f>
        <v>0</v>
      </c>
    </row>
    <row r="10164" spans="1:19" x14ac:dyDescent="0.25">
      <c r="A10164" s="116"/>
      <c r="B10164" s="65"/>
      <c r="C10164" s="65"/>
      <c r="D10164" s="66"/>
      <c r="E10164" s="67"/>
      <c r="F10164" s="65"/>
      <c r="G10164" s="66"/>
      <c r="J10164" s="65"/>
      <c r="K10164" s="65"/>
      <c r="L10164" s="66"/>
      <c r="M10164" s="65"/>
      <c r="N10164" s="65"/>
      <c r="O10164" s="65"/>
      <c r="P10164" s="66"/>
      <c r="Q10164" s="31">
        <f t="shared" si="316"/>
        <v>9999</v>
      </c>
      <c r="R10164" s="31" t="str">
        <f t="shared" si="317"/>
        <v/>
      </c>
      <c r="S10164" s="29">
        <f>IF($Q10164&lt;Parâmetros!$E$19,$G10164-1,$G10164)</f>
        <v>0</v>
      </c>
    </row>
    <row r="10165" spans="1:19" x14ac:dyDescent="0.25">
      <c r="A10165" s="116"/>
      <c r="B10165" s="65"/>
      <c r="C10165" s="65"/>
      <c r="D10165" s="66"/>
      <c r="E10165" s="67"/>
      <c r="F10165" s="65"/>
      <c r="G10165" s="66"/>
      <c r="J10165" s="65"/>
      <c r="K10165" s="65"/>
      <c r="L10165" s="66"/>
      <c r="M10165" s="65"/>
      <c r="O10165" s="65"/>
      <c r="P10165" s="66"/>
      <c r="Q10165" s="31">
        <f t="shared" si="316"/>
        <v>9999</v>
      </c>
      <c r="R10165" s="31" t="str">
        <f t="shared" si="317"/>
        <v/>
      </c>
      <c r="S10165" s="29">
        <f>IF($Q10165&lt;Parâmetros!$E$19,$G10165-1,$G10165)</f>
        <v>0</v>
      </c>
    </row>
    <row r="10166" spans="1:19" x14ac:dyDescent="0.25">
      <c r="A10166" s="116"/>
      <c r="B10166" s="65"/>
      <c r="C10166" s="65"/>
      <c r="D10166" s="66"/>
      <c r="E10166" s="67"/>
      <c r="F10166" s="65"/>
      <c r="G10166" s="66"/>
      <c r="J10166" s="65"/>
      <c r="K10166" s="65"/>
      <c r="L10166" s="66"/>
      <c r="M10166" s="65"/>
      <c r="N10166" s="65"/>
      <c r="O10166" s="65"/>
      <c r="P10166" s="66"/>
      <c r="Q10166" s="31">
        <f t="shared" si="316"/>
        <v>9999</v>
      </c>
      <c r="R10166" s="31" t="str">
        <f t="shared" si="317"/>
        <v/>
      </c>
      <c r="S10166" s="29">
        <f>IF($Q10166&lt;Parâmetros!$E$19,$G10166-1,$G10166)</f>
        <v>0</v>
      </c>
    </row>
    <row r="10167" spans="1:19" x14ac:dyDescent="0.25">
      <c r="A10167" s="116"/>
      <c r="B10167" s="65"/>
      <c r="C10167" s="65"/>
      <c r="D10167" s="66"/>
      <c r="E10167" s="67"/>
      <c r="F10167" s="65"/>
      <c r="G10167" s="66"/>
      <c r="J10167" s="65"/>
      <c r="K10167" s="65"/>
      <c r="L10167" s="66"/>
      <c r="M10167" s="65"/>
      <c r="O10167" s="65"/>
      <c r="P10167" s="66"/>
      <c r="Q10167" s="31">
        <f t="shared" si="316"/>
        <v>9999</v>
      </c>
      <c r="R10167" s="31" t="str">
        <f t="shared" si="317"/>
        <v/>
      </c>
      <c r="S10167" s="29">
        <f>IF($Q10167&lt;Parâmetros!$E$19,$G10167-1,$G10167)</f>
        <v>0</v>
      </c>
    </row>
    <row r="10168" spans="1:19" x14ac:dyDescent="0.25">
      <c r="A10168" s="116"/>
      <c r="B10168" s="65"/>
      <c r="C10168" s="65"/>
      <c r="D10168" s="66"/>
      <c r="E10168" s="67"/>
      <c r="F10168" s="65"/>
      <c r="G10168" s="66"/>
      <c r="J10168" s="65"/>
      <c r="K10168" s="65"/>
      <c r="L10168" s="66"/>
      <c r="M10168" s="65"/>
      <c r="N10168" s="65"/>
      <c r="O10168" s="65"/>
      <c r="P10168" s="66"/>
      <c r="Q10168" s="31">
        <f t="shared" si="316"/>
        <v>9999</v>
      </c>
      <c r="R10168" s="31" t="str">
        <f t="shared" si="317"/>
        <v/>
      </c>
      <c r="S10168" s="29">
        <f>IF($Q10168&lt;Parâmetros!$E$19,$G10168-1,$G10168)</f>
        <v>0</v>
      </c>
    </row>
    <row r="10169" spans="1:19" x14ac:dyDescent="0.25">
      <c r="A10169" s="116"/>
      <c r="B10169" s="65"/>
      <c r="C10169" s="65"/>
      <c r="D10169" s="66"/>
      <c r="E10169" s="67"/>
      <c r="F10169" s="65"/>
      <c r="G10169" s="66"/>
      <c r="J10169" s="65"/>
      <c r="K10169" s="65"/>
      <c r="L10169" s="66"/>
      <c r="M10169" s="65"/>
      <c r="N10169" s="65"/>
      <c r="O10169" s="65"/>
      <c r="P10169" s="66"/>
      <c r="Q10169" s="31">
        <f t="shared" si="316"/>
        <v>9999</v>
      </c>
      <c r="R10169" s="31" t="str">
        <f t="shared" si="317"/>
        <v/>
      </c>
      <c r="S10169" s="29">
        <f>IF($Q10169&lt;Parâmetros!$E$19,$G10169-1,$G10169)</f>
        <v>0</v>
      </c>
    </row>
    <row r="10170" spans="1:19" x14ac:dyDescent="0.25">
      <c r="A10170" s="116"/>
      <c r="B10170" s="65"/>
      <c r="C10170" s="65"/>
      <c r="D10170" s="66"/>
      <c r="E10170" s="67"/>
      <c r="F10170" s="65"/>
      <c r="G10170" s="66"/>
      <c r="J10170" s="65"/>
      <c r="K10170" s="65"/>
      <c r="L10170" s="66"/>
      <c r="M10170" s="65"/>
      <c r="O10170" s="65"/>
      <c r="P10170" s="66"/>
      <c r="Q10170" s="31">
        <f t="shared" si="316"/>
        <v>9999</v>
      </c>
      <c r="R10170" s="31" t="str">
        <f t="shared" si="317"/>
        <v/>
      </c>
      <c r="S10170" s="29">
        <f>IF($Q10170&lt;Parâmetros!$E$19,$G10170-1,$G10170)</f>
        <v>0</v>
      </c>
    </row>
    <row r="10171" spans="1:19" x14ac:dyDescent="0.25">
      <c r="A10171" s="116"/>
      <c r="B10171" s="65"/>
      <c r="C10171" s="65"/>
      <c r="D10171" s="66"/>
      <c r="E10171" s="67"/>
      <c r="F10171" s="65"/>
      <c r="G10171" s="66"/>
      <c r="J10171" s="65"/>
      <c r="K10171" s="65"/>
      <c r="L10171" s="66"/>
      <c r="M10171" s="65"/>
      <c r="N10171" s="65"/>
      <c r="O10171" s="65"/>
      <c r="P10171" s="66"/>
      <c r="Q10171" s="31">
        <f t="shared" si="316"/>
        <v>9999</v>
      </c>
      <c r="R10171" s="31" t="str">
        <f t="shared" si="317"/>
        <v/>
      </c>
      <c r="S10171" s="29">
        <f>IF($Q10171&lt;Parâmetros!$E$19,$G10171-1,$G10171)</f>
        <v>0</v>
      </c>
    </row>
    <row r="10172" spans="1:19" x14ac:dyDescent="0.25">
      <c r="A10172" s="116"/>
      <c r="B10172" s="65"/>
      <c r="C10172" s="65"/>
      <c r="D10172" s="66"/>
      <c r="E10172" s="67"/>
      <c r="F10172" s="65"/>
      <c r="G10172" s="66"/>
      <c r="J10172" s="65"/>
      <c r="K10172" s="65"/>
      <c r="L10172" s="66"/>
      <c r="M10172" s="65"/>
      <c r="N10172" s="65"/>
      <c r="O10172" s="65"/>
      <c r="P10172" s="66"/>
      <c r="Q10172" s="31">
        <f t="shared" ref="Q10172:Q10235" si="318">IFERROR(VALUE(LEFT($J10172,2))*60+VALUE(MID($J10172,4,2)),9999)</f>
        <v>9999</v>
      </c>
      <c r="R10172" s="31" t="str">
        <f t="shared" ref="R10172:R10235" si="319">IFERROR(VALUE(LEFT($K10172,2))*60+VALUE(MID($K10172,4,2)),"")</f>
        <v/>
      </c>
      <c r="S10172" s="29">
        <f>IF($Q10172&lt;Parâmetros!$E$19,$G10172-1,$G10172)</f>
        <v>0</v>
      </c>
    </row>
    <row r="10173" spans="1:19" x14ac:dyDescent="0.25">
      <c r="A10173" s="116"/>
      <c r="B10173" s="65"/>
      <c r="C10173" s="65"/>
      <c r="D10173" s="66"/>
      <c r="E10173" s="67"/>
      <c r="F10173" s="65"/>
      <c r="G10173" s="66"/>
      <c r="J10173" s="65"/>
      <c r="K10173" s="65"/>
      <c r="L10173" s="66"/>
      <c r="M10173" s="65"/>
      <c r="N10173" s="65"/>
      <c r="O10173" s="65"/>
      <c r="P10173" s="66"/>
      <c r="Q10173" s="31">
        <f t="shared" si="318"/>
        <v>9999</v>
      </c>
      <c r="R10173" s="31" t="str">
        <f t="shared" si="319"/>
        <v/>
      </c>
      <c r="S10173" s="29">
        <f>IF($Q10173&lt;Parâmetros!$E$19,$G10173-1,$G10173)</f>
        <v>0</v>
      </c>
    </row>
    <row r="10174" spans="1:19" x14ac:dyDescent="0.25">
      <c r="A10174" s="116"/>
      <c r="B10174" s="65"/>
      <c r="C10174" s="65"/>
      <c r="D10174" s="66"/>
      <c r="E10174" s="67"/>
      <c r="F10174" s="65"/>
      <c r="G10174" s="66"/>
      <c r="J10174" s="65"/>
      <c r="K10174" s="65"/>
      <c r="L10174" s="66"/>
      <c r="M10174" s="65"/>
      <c r="N10174" s="65"/>
      <c r="O10174" s="65"/>
      <c r="P10174" s="66"/>
      <c r="Q10174" s="31">
        <f t="shared" si="318"/>
        <v>9999</v>
      </c>
      <c r="R10174" s="31" t="str">
        <f t="shared" si="319"/>
        <v/>
      </c>
      <c r="S10174" s="29">
        <f>IF($Q10174&lt;Parâmetros!$E$19,$G10174-1,$G10174)</f>
        <v>0</v>
      </c>
    </row>
    <row r="10175" spans="1:19" x14ac:dyDescent="0.25">
      <c r="A10175" s="116"/>
      <c r="B10175" s="65"/>
      <c r="C10175" s="65"/>
      <c r="D10175" s="66"/>
      <c r="E10175" s="67"/>
      <c r="F10175" s="65"/>
      <c r="G10175" s="66"/>
      <c r="J10175" s="65"/>
      <c r="K10175" s="65"/>
      <c r="L10175" s="66"/>
      <c r="M10175" s="65"/>
      <c r="N10175" s="65"/>
      <c r="O10175" s="65"/>
      <c r="P10175" s="66"/>
      <c r="Q10175" s="31">
        <f t="shared" si="318"/>
        <v>9999</v>
      </c>
      <c r="R10175" s="31" t="str">
        <f t="shared" si="319"/>
        <v/>
      </c>
      <c r="S10175" s="29">
        <f>IF($Q10175&lt;Parâmetros!$E$19,$G10175-1,$G10175)</f>
        <v>0</v>
      </c>
    </row>
    <row r="10176" spans="1:19" x14ac:dyDescent="0.25">
      <c r="A10176" s="116"/>
      <c r="B10176" s="65"/>
      <c r="C10176" s="65"/>
      <c r="D10176" s="66"/>
      <c r="E10176" s="67"/>
      <c r="F10176" s="65"/>
      <c r="G10176" s="66"/>
      <c r="J10176" s="65"/>
      <c r="K10176" s="65"/>
      <c r="L10176" s="66"/>
      <c r="M10176" s="65"/>
      <c r="N10176" s="65"/>
      <c r="O10176" s="65"/>
      <c r="P10176" s="66"/>
      <c r="Q10176" s="31">
        <f t="shared" si="318"/>
        <v>9999</v>
      </c>
      <c r="R10176" s="31" t="str">
        <f t="shared" si="319"/>
        <v/>
      </c>
      <c r="S10176" s="29">
        <f>IF($Q10176&lt;Parâmetros!$E$19,$G10176-1,$G10176)</f>
        <v>0</v>
      </c>
    </row>
    <row r="10177" spans="1:19" x14ac:dyDescent="0.25">
      <c r="A10177" s="116"/>
      <c r="B10177" s="65"/>
      <c r="C10177" s="65"/>
      <c r="D10177" s="66"/>
      <c r="E10177" s="67"/>
      <c r="F10177" s="65"/>
      <c r="G10177" s="66"/>
      <c r="J10177" s="65"/>
      <c r="K10177" s="65"/>
      <c r="L10177" s="66"/>
      <c r="M10177" s="65"/>
      <c r="N10177" s="65"/>
      <c r="O10177" s="65"/>
      <c r="P10177" s="66"/>
      <c r="Q10177" s="31">
        <f t="shared" si="318"/>
        <v>9999</v>
      </c>
      <c r="R10177" s="31" t="str">
        <f t="shared" si="319"/>
        <v/>
      </c>
      <c r="S10177" s="29">
        <f>IF($Q10177&lt;Parâmetros!$E$19,$G10177-1,$G10177)</f>
        <v>0</v>
      </c>
    </row>
    <row r="10178" spans="1:19" x14ac:dyDescent="0.25">
      <c r="A10178" s="116"/>
      <c r="B10178" s="65"/>
      <c r="C10178" s="65"/>
      <c r="D10178" s="66"/>
      <c r="E10178" s="67"/>
      <c r="F10178" s="65"/>
      <c r="G10178" s="66"/>
      <c r="J10178" s="65"/>
      <c r="K10178" s="65"/>
      <c r="L10178" s="66"/>
      <c r="M10178" s="65"/>
      <c r="N10178" s="65"/>
      <c r="O10178" s="65"/>
      <c r="P10178" s="66"/>
      <c r="Q10178" s="31">
        <f t="shared" si="318"/>
        <v>9999</v>
      </c>
      <c r="R10178" s="31" t="str">
        <f t="shared" si="319"/>
        <v/>
      </c>
      <c r="S10178" s="29">
        <f>IF($Q10178&lt;Parâmetros!$E$19,$G10178-1,$G10178)</f>
        <v>0</v>
      </c>
    </row>
    <row r="10179" spans="1:19" x14ac:dyDescent="0.25">
      <c r="A10179" s="116"/>
      <c r="B10179" s="65"/>
      <c r="C10179" s="65"/>
      <c r="D10179" s="66"/>
      <c r="E10179" s="67"/>
      <c r="F10179" s="65"/>
      <c r="G10179" s="66"/>
      <c r="J10179" s="65"/>
      <c r="K10179" s="65"/>
      <c r="L10179" s="66"/>
      <c r="M10179" s="65"/>
      <c r="N10179" s="65"/>
      <c r="O10179" s="65"/>
      <c r="P10179" s="66"/>
      <c r="Q10179" s="31">
        <f t="shared" si="318"/>
        <v>9999</v>
      </c>
      <c r="R10179" s="31" t="str">
        <f t="shared" si="319"/>
        <v/>
      </c>
      <c r="S10179" s="29">
        <f>IF($Q10179&lt;Parâmetros!$E$19,$G10179-1,$G10179)</f>
        <v>0</v>
      </c>
    </row>
    <row r="10180" spans="1:19" x14ac:dyDescent="0.25">
      <c r="A10180" s="116"/>
      <c r="B10180" s="65"/>
      <c r="C10180" s="65"/>
      <c r="D10180" s="66"/>
      <c r="E10180" s="67"/>
      <c r="F10180" s="65"/>
      <c r="G10180" s="66"/>
      <c r="J10180" s="65"/>
      <c r="K10180" s="65"/>
      <c r="L10180" s="66"/>
      <c r="M10180" s="65"/>
      <c r="N10180" s="65"/>
      <c r="O10180" s="65"/>
      <c r="P10180" s="66"/>
      <c r="Q10180" s="31">
        <f t="shared" si="318"/>
        <v>9999</v>
      </c>
      <c r="R10180" s="31" t="str">
        <f t="shared" si="319"/>
        <v/>
      </c>
      <c r="S10180" s="29">
        <f>IF($Q10180&lt;Parâmetros!$E$19,$G10180-1,$G10180)</f>
        <v>0</v>
      </c>
    </row>
    <row r="10181" spans="1:19" x14ac:dyDescent="0.25">
      <c r="A10181" s="116"/>
      <c r="B10181" s="65"/>
      <c r="C10181" s="65"/>
      <c r="D10181" s="66"/>
      <c r="E10181" s="67"/>
      <c r="F10181" s="65"/>
      <c r="G10181" s="66"/>
      <c r="J10181" s="65"/>
      <c r="K10181" s="65"/>
      <c r="L10181" s="66"/>
      <c r="M10181" s="65"/>
      <c r="N10181" s="65"/>
      <c r="O10181" s="65"/>
      <c r="P10181" s="66"/>
      <c r="Q10181" s="31">
        <f t="shared" si="318"/>
        <v>9999</v>
      </c>
      <c r="R10181" s="31" t="str">
        <f t="shared" si="319"/>
        <v/>
      </c>
      <c r="S10181" s="29">
        <f>IF($Q10181&lt;Parâmetros!$E$19,$G10181-1,$G10181)</f>
        <v>0</v>
      </c>
    </row>
    <row r="10182" spans="1:19" x14ac:dyDescent="0.25">
      <c r="A10182" s="116"/>
      <c r="B10182" s="65"/>
      <c r="C10182" s="65"/>
      <c r="D10182" s="66"/>
      <c r="E10182" s="67"/>
      <c r="F10182" s="65"/>
      <c r="G10182" s="66"/>
      <c r="J10182" s="65"/>
      <c r="K10182" s="65"/>
      <c r="L10182" s="66"/>
      <c r="M10182" s="65"/>
      <c r="N10182" s="65"/>
      <c r="O10182" s="65"/>
      <c r="P10182" s="66"/>
      <c r="Q10182" s="31">
        <f t="shared" si="318"/>
        <v>9999</v>
      </c>
      <c r="R10182" s="31" t="str">
        <f t="shared" si="319"/>
        <v/>
      </c>
      <c r="S10182" s="29">
        <f>IF($Q10182&lt;Parâmetros!$E$19,$G10182-1,$G10182)</f>
        <v>0</v>
      </c>
    </row>
    <row r="10183" spans="1:19" x14ac:dyDescent="0.25">
      <c r="A10183" s="116"/>
      <c r="B10183" s="65"/>
      <c r="C10183" s="65"/>
      <c r="D10183" s="66"/>
      <c r="E10183" s="67"/>
      <c r="F10183" s="65"/>
      <c r="G10183" s="66"/>
      <c r="J10183" s="65"/>
      <c r="K10183" s="65"/>
      <c r="L10183" s="66"/>
      <c r="M10183" s="65"/>
      <c r="N10183" s="65"/>
      <c r="O10183" s="65"/>
      <c r="P10183" s="66"/>
      <c r="Q10183" s="31">
        <f t="shared" si="318"/>
        <v>9999</v>
      </c>
      <c r="R10183" s="31" t="str">
        <f t="shared" si="319"/>
        <v/>
      </c>
      <c r="S10183" s="29">
        <f>IF($Q10183&lt;Parâmetros!$E$19,$G10183-1,$G10183)</f>
        <v>0</v>
      </c>
    </row>
    <row r="10184" spans="1:19" x14ac:dyDescent="0.25">
      <c r="A10184" s="116"/>
      <c r="B10184" s="65"/>
      <c r="C10184" s="65"/>
      <c r="D10184" s="66"/>
      <c r="E10184" s="67"/>
      <c r="F10184" s="65"/>
      <c r="G10184" s="66"/>
      <c r="J10184" s="65"/>
      <c r="K10184" s="65"/>
      <c r="L10184" s="66"/>
      <c r="M10184" s="65"/>
      <c r="N10184" s="65"/>
      <c r="O10184" s="65"/>
      <c r="P10184" s="66"/>
      <c r="Q10184" s="31">
        <f t="shared" si="318"/>
        <v>9999</v>
      </c>
      <c r="R10184" s="31" t="str">
        <f t="shared" si="319"/>
        <v/>
      </c>
      <c r="S10184" s="29">
        <f>IF($Q10184&lt;Parâmetros!$E$19,$G10184-1,$G10184)</f>
        <v>0</v>
      </c>
    </row>
    <row r="10185" spans="1:19" x14ac:dyDescent="0.25">
      <c r="A10185" s="116"/>
      <c r="B10185" s="65"/>
      <c r="C10185" s="65"/>
      <c r="D10185" s="66"/>
      <c r="E10185" s="67"/>
      <c r="F10185" s="65"/>
      <c r="G10185" s="66"/>
      <c r="J10185" s="65"/>
      <c r="K10185" s="65"/>
      <c r="L10185" s="66"/>
      <c r="M10185" s="65"/>
      <c r="N10185" s="65"/>
      <c r="O10185" s="65"/>
      <c r="P10185" s="66"/>
      <c r="Q10185" s="31">
        <f t="shared" si="318"/>
        <v>9999</v>
      </c>
      <c r="R10185" s="31" t="str">
        <f t="shared" si="319"/>
        <v/>
      </c>
      <c r="S10185" s="29">
        <f>IF($Q10185&lt;Parâmetros!$E$19,$G10185-1,$G10185)</f>
        <v>0</v>
      </c>
    </row>
    <row r="10186" spans="1:19" x14ac:dyDescent="0.25">
      <c r="A10186" s="116"/>
      <c r="B10186" s="65"/>
      <c r="C10186" s="65"/>
      <c r="D10186" s="66"/>
      <c r="E10186" s="67"/>
      <c r="F10186" s="65"/>
      <c r="G10186" s="66"/>
      <c r="J10186" s="65"/>
      <c r="K10186" s="65"/>
      <c r="L10186" s="66"/>
      <c r="M10186" s="65"/>
      <c r="N10186" s="65"/>
      <c r="O10186" s="65"/>
      <c r="P10186" s="66"/>
      <c r="Q10186" s="31">
        <f t="shared" si="318"/>
        <v>9999</v>
      </c>
      <c r="R10186" s="31" t="str">
        <f t="shared" si="319"/>
        <v/>
      </c>
      <c r="S10186" s="29">
        <f>IF($Q10186&lt;Parâmetros!$E$19,$G10186-1,$G10186)</f>
        <v>0</v>
      </c>
    </row>
    <row r="10187" spans="1:19" x14ac:dyDescent="0.25">
      <c r="A10187" s="116"/>
      <c r="B10187" s="65"/>
      <c r="C10187" s="65"/>
      <c r="D10187" s="66"/>
      <c r="E10187" s="67"/>
      <c r="F10187" s="65"/>
      <c r="G10187" s="66"/>
      <c r="J10187" s="65"/>
      <c r="K10187" s="65"/>
      <c r="L10187" s="66"/>
      <c r="M10187" s="65"/>
      <c r="N10187" s="65"/>
      <c r="O10187" s="65"/>
      <c r="P10187" s="66"/>
      <c r="Q10187" s="31">
        <f t="shared" si="318"/>
        <v>9999</v>
      </c>
      <c r="R10187" s="31" t="str">
        <f t="shared" si="319"/>
        <v/>
      </c>
      <c r="S10187" s="29">
        <f>IF($Q10187&lt;Parâmetros!$E$19,$G10187-1,$G10187)</f>
        <v>0</v>
      </c>
    </row>
    <row r="10188" spans="1:19" x14ac:dyDescent="0.25">
      <c r="A10188" s="116"/>
      <c r="B10188" s="65"/>
      <c r="C10188" s="65"/>
      <c r="D10188" s="66"/>
      <c r="E10188" s="67"/>
      <c r="F10188" s="65"/>
      <c r="G10188" s="66"/>
      <c r="J10188" s="65"/>
      <c r="K10188" s="65"/>
      <c r="L10188" s="66"/>
      <c r="M10188" s="65"/>
      <c r="N10188" s="65"/>
      <c r="O10188" s="65"/>
      <c r="P10188" s="66"/>
      <c r="Q10188" s="31">
        <f t="shared" si="318"/>
        <v>9999</v>
      </c>
      <c r="R10188" s="31" t="str">
        <f t="shared" si="319"/>
        <v/>
      </c>
      <c r="S10188" s="29">
        <f>IF($Q10188&lt;Parâmetros!$E$19,$G10188-1,$G10188)</f>
        <v>0</v>
      </c>
    </row>
    <row r="10189" spans="1:19" x14ac:dyDescent="0.25">
      <c r="A10189" s="116"/>
      <c r="B10189" s="65"/>
      <c r="C10189" s="65"/>
      <c r="D10189" s="66"/>
      <c r="E10189" s="67"/>
      <c r="F10189" s="65"/>
      <c r="G10189" s="66"/>
      <c r="J10189" s="65"/>
      <c r="K10189" s="65"/>
      <c r="L10189" s="66"/>
      <c r="M10189" s="65"/>
      <c r="N10189" s="65"/>
      <c r="O10189" s="65"/>
      <c r="P10189" s="66"/>
      <c r="Q10189" s="31">
        <f t="shared" si="318"/>
        <v>9999</v>
      </c>
      <c r="R10189" s="31" t="str">
        <f t="shared" si="319"/>
        <v/>
      </c>
      <c r="S10189" s="29">
        <f>IF($Q10189&lt;Parâmetros!$E$19,$G10189-1,$G10189)</f>
        <v>0</v>
      </c>
    </row>
    <row r="10190" spans="1:19" x14ac:dyDescent="0.25">
      <c r="A10190" s="116"/>
      <c r="B10190" s="65"/>
      <c r="C10190" s="65"/>
      <c r="D10190" s="66"/>
      <c r="E10190" s="67"/>
      <c r="F10190" s="65"/>
      <c r="G10190" s="66"/>
      <c r="J10190" s="65"/>
      <c r="K10190" s="65"/>
      <c r="L10190" s="66"/>
      <c r="M10190" s="65"/>
      <c r="N10190" s="65"/>
      <c r="O10190" s="65"/>
      <c r="P10190" s="66"/>
      <c r="Q10190" s="31">
        <f t="shared" si="318"/>
        <v>9999</v>
      </c>
      <c r="R10190" s="31" t="str">
        <f t="shared" si="319"/>
        <v/>
      </c>
      <c r="S10190" s="29">
        <f>IF($Q10190&lt;Parâmetros!$E$19,$G10190-1,$G10190)</f>
        <v>0</v>
      </c>
    </row>
    <row r="10191" spans="1:19" x14ac:dyDescent="0.25">
      <c r="A10191" s="116"/>
      <c r="B10191" s="65"/>
      <c r="C10191" s="65"/>
      <c r="D10191" s="66"/>
      <c r="E10191" s="67"/>
      <c r="F10191" s="65"/>
      <c r="G10191" s="66"/>
      <c r="J10191" s="65"/>
      <c r="K10191" s="65"/>
      <c r="L10191" s="66"/>
      <c r="M10191" s="65"/>
      <c r="N10191" s="65"/>
      <c r="O10191" s="65"/>
      <c r="P10191" s="66"/>
      <c r="Q10191" s="31">
        <f t="shared" si="318"/>
        <v>9999</v>
      </c>
      <c r="R10191" s="31" t="str">
        <f t="shared" si="319"/>
        <v/>
      </c>
      <c r="S10191" s="29">
        <f>IF($Q10191&lt;Parâmetros!$E$19,$G10191-1,$G10191)</f>
        <v>0</v>
      </c>
    </row>
    <row r="10192" spans="1:19" x14ac:dyDescent="0.25">
      <c r="A10192" s="116"/>
      <c r="B10192" s="65"/>
      <c r="C10192" s="65"/>
      <c r="D10192" s="66"/>
      <c r="E10192" s="67"/>
      <c r="F10192" s="65"/>
      <c r="G10192" s="66"/>
      <c r="J10192" s="65"/>
      <c r="K10192" s="65"/>
      <c r="L10192" s="66"/>
      <c r="M10192" s="65"/>
      <c r="N10192" s="65"/>
      <c r="O10192" s="65"/>
      <c r="P10192" s="66"/>
      <c r="Q10192" s="31">
        <f t="shared" si="318"/>
        <v>9999</v>
      </c>
      <c r="R10192" s="31" t="str">
        <f t="shared" si="319"/>
        <v/>
      </c>
      <c r="S10192" s="29">
        <f>IF($Q10192&lt;Parâmetros!$E$19,$G10192-1,$G10192)</f>
        <v>0</v>
      </c>
    </row>
    <row r="10193" spans="1:19" x14ac:dyDescent="0.25">
      <c r="A10193" s="116"/>
      <c r="B10193" s="65"/>
      <c r="C10193" s="65"/>
      <c r="D10193" s="66"/>
      <c r="E10193" s="67"/>
      <c r="F10193" s="65"/>
      <c r="G10193" s="66"/>
      <c r="J10193" s="65"/>
      <c r="K10193" s="65"/>
      <c r="L10193" s="66"/>
      <c r="M10193" s="65"/>
      <c r="N10193" s="65"/>
      <c r="O10193" s="65"/>
      <c r="P10193" s="66"/>
      <c r="Q10193" s="31">
        <f t="shared" si="318"/>
        <v>9999</v>
      </c>
      <c r="R10193" s="31" t="str">
        <f t="shared" si="319"/>
        <v/>
      </c>
      <c r="S10193" s="29">
        <f>IF($Q10193&lt;Parâmetros!$E$19,$G10193-1,$G10193)</f>
        <v>0</v>
      </c>
    </row>
    <row r="10194" spans="1:19" x14ac:dyDescent="0.25">
      <c r="A10194" s="116"/>
      <c r="B10194" s="65"/>
      <c r="C10194" s="65"/>
      <c r="D10194" s="66"/>
      <c r="E10194" s="67"/>
      <c r="F10194" s="65"/>
      <c r="G10194" s="66"/>
      <c r="J10194" s="65"/>
      <c r="K10194" s="65"/>
      <c r="L10194" s="66"/>
      <c r="M10194" s="65"/>
      <c r="N10194" s="65"/>
      <c r="O10194" s="65"/>
      <c r="P10194" s="66"/>
      <c r="Q10194" s="31">
        <f t="shared" si="318"/>
        <v>9999</v>
      </c>
      <c r="R10194" s="31" t="str">
        <f t="shared" si="319"/>
        <v/>
      </c>
      <c r="S10194" s="29">
        <f>IF($Q10194&lt;Parâmetros!$E$19,$G10194-1,$G10194)</f>
        <v>0</v>
      </c>
    </row>
    <row r="10195" spans="1:19" x14ac:dyDescent="0.25">
      <c r="A10195" s="116"/>
      <c r="B10195" s="65"/>
      <c r="C10195" s="65"/>
      <c r="D10195" s="66"/>
      <c r="E10195" s="67"/>
      <c r="F10195" s="65"/>
      <c r="G10195" s="66"/>
      <c r="J10195" s="65"/>
      <c r="K10195" s="65"/>
      <c r="L10195" s="66"/>
      <c r="M10195" s="65"/>
      <c r="N10195" s="65"/>
      <c r="O10195" s="65"/>
      <c r="P10195" s="66"/>
      <c r="Q10195" s="31">
        <f t="shared" si="318"/>
        <v>9999</v>
      </c>
      <c r="R10195" s="31" t="str">
        <f t="shared" si="319"/>
        <v/>
      </c>
      <c r="S10195" s="29">
        <f>IF($Q10195&lt;Parâmetros!$E$19,$G10195-1,$G10195)</f>
        <v>0</v>
      </c>
    </row>
    <row r="10196" spans="1:19" x14ac:dyDescent="0.25">
      <c r="A10196" s="116"/>
      <c r="B10196" s="65"/>
      <c r="C10196" s="65"/>
      <c r="D10196" s="66"/>
      <c r="E10196" s="67"/>
      <c r="F10196" s="65"/>
      <c r="G10196" s="66"/>
      <c r="J10196" s="65"/>
      <c r="K10196" s="65"/>
      <c r="L10196" s="66"/>
      <c r="M10196" s="65"/>
      <c r="N10196" s="65"/>
      <c r="O10196" s="65"/>
      <c r="P10196" s="66"/>
      <c r="Q10196" s="31">
        <f t="shared" si="318"/>
        <v>9999</v>
      </c>
      <c r="R10196" s="31" t="str">
        <f t="shared" si="319"/>
        <v/>
      </c>
      <c r="S10196" s="29">
        <f>IF($Q10196&lt;Parâmetros!$E$19,$G10196-1,$G10196)</f>
        <v>0</v>
      </c>
    </row>
    <row r="10197" spans="1:19" x14ac:dyDescent="0.25">
      <c r="A10197" s="116"/>
      <c r="B10197" s="65"/>
      <c r="C10197" s="65"/>
      <c r="D10197" s="66"/>
      <c r="E10197" s="67"/>
      <c r="F10197" s="65"/>
      <c r="G10197" s="66"/>
      <c r="J10197" s="65"/>
      <c r="K10197" s="65"/>
      <c r="L10197" s="66"/>
      <c r="M10197" s="65"/>
      <c r="N10197" s="65"/>
      <c r="O10197" s="65"/>
      <c r="P10197" s="66"/>
      <c r="Q10197" s="31">
        <f t="shared" si="318"/>
        <v>9999</v>
      </c>
      <c r="R10197" s="31" t="str">
        <f t="shared" si="319"/>
        <v/>
      </c>
      <c r="S10197" s="29">
        <f>IF($Q10197&lt;Parâmetros!$E$19,$G10197-1,$G10197)</f>
        <v>0</v>
      </c>
    </row>
    <row r="10198" spans="1:19" x14ac:dyDescent="0.25">
      <c r="A10198" s="116"/>
      <c r="B10198" s="65"/>
      <c r="C10198" s="65"/>
      <c r="D10198" s="66"/>
      <c r="E10198" s="67"/>
      <c r="F10198" s="65"/>
      <c r="G10198" s="66"/>
      <c r="J10198" s="65"/>
      <c r="K10198" s="65"/>
      <c r="L10198" s="66"/>
      <c r="M10198" s="65"/>
      <c r="N10198" s="65"/>
      <c r="O10198" s="65"/>
      <c r="P10198" s="66"/>
      <c r="Q10198" s="31">
        <f t="shared" si="318"/>
        <v>9999</v>
      </c>
      <c r="R10198" s="31" t="str">
        <f t="shared" si="319"/>
        <v/>
      </c>
      <c r="S10198" s="29">
        <f>IF($Q10198&lt;Parâmetros!$E$19,$G10198-1,$G10198)</f>
        <v>0</v>
      </c>
    </row>
    <row r="10199" spans="1:19" x14ac:dyDescent="0.25">
      <c r="A10199" s="116"/>
      <c r="B10199" s="65"/>
      <c r="C10199" s="65"/>
      <c r="D10199" s="66"/>
      <c r="E10199" s="67"/>
      <c r="F10199" s="65"/>
      <c r="G10199" s="66"/>
      <c r="J10199" s="65"/>
      <c r="K10199" s="65"/>
      <c r="L10199" s="66"/>
      <c r="M10199" s="65"/>
      <c r="N10199" s="65"/>
      <c r="O10199" s="65"/>
      <c r="P10199" s="66"/>
      <c r="Q10199" s="31">
        <f t="shared" si="318"/>
        <v>9999</v>
      </c>
      <c r="R10199" s="31" t="str">
        <f t="shared" si="319"/>
        <v/>
      </c>
      <c r="S10199" s="29">
        <f>IF($Q10199&lt;Parâmetros!$E$19,$G10199-1,$G10199)</f>
        <v>0</v>
      </c>
    </row>
    <row r="10200" spans="1:19" x14ac:dyDescent="0.25">
      <c r="A10200" s="116"/>
      <c r="B10200" s="65"/>
      <c r="C10200" s="65"/>
      <c r="D10200" s="66"/>
      <c r="E10200" s="67"/>
      <c r="F10200" s="65"/>
      <c r="G10200" s="66"/>
      <c r="J10200" s="65"/>
      <c r="K10200" s="65"/>
      <c r="L10200" s="66"/>
      <c r="M10200" s="65"/>
      <c r="N10200" s="65"/>
      <c r="O10200" s="65"/>
      <c r="P10200" s="66"/>
      <c r="Q10200" s="31">
        <f t="shared" si="318"/>
        <v>9999</v>
      </c>
      <c r="R10200" s="31" t="str">
        <f t="shared" si="319"/>
        <v/>
      </c>
      <c r="S10200" s="29">
        <f>IF($Q10200&lt;Parâmetros!$E$19,$G10200-1,$G10200)</f>
        <v>0</v>
      </c>
    </row>
    <row r="10201" spans="1:19" x14ac:dyDescent="0.25">
      <c r="A10201" s="116"/>
      <c r="B10201" s="65"/>
      <c r="C10201" s="65"/>
      <c r="D10201" s="66"/>
      <c r="E10201" s="67"/>
      <c r="F10201" s="65"/>
      <c r="G10201" s="66"/>
      <c r="J10201" s="65"/>
      <c r="K10201" s="65"/>
      <c r="L10201" s="66"/>
      <c r="M10201" s="65"/>
      <c r="O10201" s="65"/>
      <c r="P10201" s="66"/>
      <c r="Q10201" s="31">
        <f t="shared" si="318"/>
        <v>9999</v>
      </c>
      <c r="R10201" s="31" t="str">
        <f t="shared" si="319"/>
        <v/>
      </c>
      <c r="S10201" s="29">
        <f>IF($Q10201&lt;Parâmetros!$E$19,$G10201-1,$G10201)</f>
        <v>0</v>
      </c>
    </row>
    <row r="10202" spans="1:19" x14ac:dyDescent="0.25">
      <c r="A10202" s="116"/>
      <c r="B10202" s="65"/>
      <c r="C10202" s="65"/>
      <c r="D10202" s="66"/>
      <c r="E10202" s="67"/>
      <c r="F10202" s="65"/>
      <c r="G10202" s="66"/>
      <c r="J10202" s="65"/>
      <c r="K10202" s="65"/>
      <c r="L10202" s="66"/>
      <c r="M10202" s="65"/>
      <c r="N10202" s="65"/>
      <c r="O10202" s="65"/>
      <c r="P10202" s="66"/>
      <c r="Q10202" s="31">
        <f t="shared" si="318"/>
        <v>9999</v>
      </c>
      <c r="R10202" s="31" t="str">
        <f t="shared" si="319"/>
        <v/>
      </c>
      <c r="S10202" s="29">
        <f>IF($Q10202&lt;Parâmetros!$E$19,$G10202-1,$G10202)</f>
        <v>0</v>
      </c>
    </row>
    <row r="10203" spans="1:19" x14ac:dyDescent="0.25">
      <c r="A10203" s="116"/>
      <c r="B10203" s="65"/>
      <c r="C10203" s="65"/>
      <c r="D10203" s="66"/>
      <c r="E10203" s="67"/>
      <c r="F10203" s="65"/>
      <c r="G10203" s="66"/>
      <c r="J10203" s="65"/>
      <c r="K10203" s="65"/>
      <c r="L10203" s="66"/>
      <c r="M10203" s="65"/>
      <c r="N10203" s="65"/>
      <c r="O10203" s="65"/>
      <c r="P10203" s="66"/>
      <c r="Q10203" s="31">
        <f t="shared" si="318"/>
        <v>9999</v>
      </c>
      <c r="R10203" s="31" t="str">
        <f t="shared" si="319"/>
        <v/>
      </c>
      <c r="S10203" s="29">
        <f>IF($Q10203&lt;Parâmetros!$E$19,$G10203-1,$G10203)</f>
        <v>0</v>
      </c>
    </row>
    <row r="10204" spans="1:19" x14ac:dyDescent="0.25">
      <c r="A10204" s="116"/>
      <c r="B10204" s="65"/>
      <c r="C10204" s="65"/>
      <c r="D10204" s="66"/>
      <c r="E10204" s="67"/>
      <c r="F10204" s="65"/>
      <c r="G10204" s="66"/>
      <c r="J10204" s="65"/>
      <c r="K10204" s="65"/>
      <c r="L10204" s="66"/>
      <c r="M10204" s="65"/>
      <c r="N10204" s="65"/>
      <c r="O10204" s="65"/>
      <c r="P10204" s="66"/>
      <c r="Q10204" s="31">
        <f t="shared" si="318"/>
        <v>9999</v>
      </c>
      <c r="R10204" s="31" t="str">
        <f t="shared" si="319"/>
        <v/>
      </c>
      <c r="S10204" s="29">
        <f>IF($Q10204&lt;Parâmetros!$E$19,$G10204-1,$G10204)</f>
        <v>0</v>
      </c>
    </row>
    <row r="10205" spans="1:19" x14ac:dyDescent="0.25">
      <c r="A10205" s="116"/>
      <c r="B10205" s="65"/>
      <c r="C10205" s="65"/>
      <c r="D10205" s="66"/>
      <c r="E10205" s="67"/>
      <c r="F10205" s="65"/>
      <c r="G10205" s="66"/>
      <c r="J10205" s="65"/>
      <c r="K10205" s="65"/>
      <c r="L10205" s="66"/>
      <c r="M10205" s="65"/>
      <c r="N10205" s="65"/>
      <c r="O10205" s="65"/>
      <c r="P10205" s="66"/>
      <c r="Q10205" s="31">
        <f t="shared" si="318"/>
        <v>9999</v>
      </c>
      <c r="R10205" s="31" t="str">
        <f t="shared" si="319"/>
        <v/>
      </c>
      <c r="S10205" s="29">
        <f>IF($Q10205&lt;Parâmetros!$E$19,$G10205-1,$G10205)</f>
        <v>0</v>
      </c>
    </row>
    <row r="10206" spans="1:19" x14ac:dyDescent="0.25">
      <c r="A10206" s="116"/>
      <c r="B10206" s="65"/>
      <c r="C10206" s="65"/>
      <c r="D10206" s="66"/>
      <c r="E10206" s="67"/>
      <c r="F10206" s="65"/>
      <c r="G10206" s="66"/>
      <c r="J10206" s="65"/>
      <c r="K10206" s="65"/>
      <c r="L10206" s="66"/>
      <c r="M10206" s="65"/>
      <c r="N10206" s="65"/>
      <c r="O10206" s="65"/>
      <c r="P10206" s="66"/>
      <c r="Q10206" s="31">
        <f t="shared" si="318"/>
        <v>9999</v>
      </c>
      <c r="R10206" s="31" t="str">
        <f t="shared" si="319"/>
        <v/>
      </c>
      <c r="S10206" s="29">
        <f>IF($Q10206&lt;Parâmetros!$E$19,$G10206-1,$G10206)</f>
        <v>0</v>
      </c>
    </row>
    <row r="10207" spans="1:19" x14ac:dyDescent="0.25">
      <c r="A10207" s="116"/>
      <c r="B10207" s="65"/>
      <c r="C10207" s="65"/>
      <c r="D10207" s="66"/>
      <c r="E10207" s="67"/>
      <c r="F10207" s="65"/>
      <c r="G10207" s="66"/>
      <c r="J10207" s="65"/>
      <c r="K10207" s="65"/>
      <c r="L10207" s="66"/>
      <c r="M10207" s="65"/>
      <c r="N10207" s="65"/>
      <c r="O10207" s="65"/>
      <c r="P10207" s="66"/>
      <c r="Q10207" s="31">
        <f t="shared" si="318"/>
        <v>9999</v>
      </c>
      <c r="R10207" s="31" t="str">
        <f t="shared" si="319"/>
        <v/>
      </c>
      <c r="S10207" s="29">
        <f>IF($Q10207&lt;Parâmetros!$E$19,$G10207-1,$G10207)</f>
        <v>0</v>
      </c>
    </row>
    <row r="10208" spans="1:19" x14ac:dyDescent="0.25">
      <c r="A10208" s="116"/>
      <c r="B10208" s="65"/>
      <c r="C10208" s="65"/>
      <c r="D10208" s="66"/>
      <c r="E10208" s="67"/>
      <c r="F10208" s="65"/>
      <c r="G10208" s="66"/>
      <c r="J10208" s="65"/>
      <c r="K10208" s="65"/>
      <c r="L10208" s="66"/>
      <c r="M10208" s="65"/>
      <c r="N10208" s="65"/>
      <c r="O10208" s="65"/>
      <c r="P10208" s="66"/>
      <c r="Q10208" s="31">
        <f t="shared" si="318"/>
        <v>9999</v>
      </c>
      <c r="R10208" s="31" t="str">
        <f t="shared" si="319"/>
        <v/>
      </c>
      <c r="S10208" s="29">
        <f>IF($Q10208&lt;Parâmetros!$E$19,$G10208-1,$G10208)</f>
        <v>0</v>
      </c>
    </row>
    <row r="10209" spans="1:19" x14ac:dyDescent="0.25">
      <c r="A10209" s="116"/>
      <c r="B10209" s="65"/>
      <c r="C10209" s="65"/>
      <c r="D10209" s="66"/>
      <c r="E10209" s="67"/>
      <c r="F10209" s="65"/>
      <c r="G10209" s="66"/>
      <c r="J10209" s="65"/>
      <c r="K10209" s="65"/>
      <c r="L10209" s="66"/>
      <c r="M10209" s="65"/>
      <c r="N10209" s="65"/>
      <c r="O10209" s="65"/>
      <c r="P10209" s="66"/>
      <c r="Q10209" s="31">
        <f t="shared" si="318"/>
        <v>9999</v>
      </c>
      <c r="R10209" s="31" t="str">
        <f t="shared" si="319"/>
        <v/>
      </c>
      <c r="S10209" s="29">
        <f>IF($Q10209&lt;Parâmetros!$E$19,$G10209-1,$G10209)</f>
        <v>0</v>
      </c>
    </row>
    <row r="10210" spans="1:19" x14ac:dyDescent="0.25">
      <c r="A10210" s="116"/>
      <c r="B10210" s="65"/>
      <c r="C10210" s="65"/>
      <c r="D10210" s="66"/>
      <c r="E10210" s="67"/>
      <c r="F10210" s="65"/>
      <c r="G10210" s="66"/>
      <c r="J10210" s="65"/>
      <c r="K10210" s="65"/>
      <c r="L10210" s="66"/>
      <c r="M10210" s="65"/>
      <c r="N10210" s="65"/>
      <c r="O10210" s="65"/>
      <c r="P10210" s="66"/>
      <c r="Q10210" s="31">
        <f t="shared" si="318"/>
        <v>9999</v>
      </c>
      <c r="R10210" s="31" t="str">
        <f t="shared" si="319"/>
        <v/>
      </c>
      <c r="S10210" s="29">
        <f>IF($Q10210&lt;Parâmetros!$E$19,$G10210-1,$G10210)</f>
        <v>0</v>
      </c>
    </row>
    <row r="10211" spans="1:19" x14ac:dyDescent="0.25">
      <c r="A10211" s="116"/>
      <c r="B10211" s="65"/>
      <c r="C10211" s="65"/>
      <c r="D10211" s="66"/>
      <c r="E10211" s="67"/>
      <c r="F10211" s="65"/>
      <c r="G10211" s="66"/>
      <c r="J10211" s="65"/>
      <c r="K10211" s="65"/>
      <c r="L10211" s="66"/>
      <c r="M10211" s="65"/>
      <c r="N10211" s="65"/>
      <c r="O10211" s="65"/>
      <c r="P10211" s="66"/>
      <c r="Q10211" s="31">
        <f t="shared" si="318"/>
        <v>9999</v>
      </c>
      <c r="R10211" s="31" t="str">
        <f t="shared" si="319"/>
        <v/>
      </c>
      <c r="S10211" s="29">
        <f>IF($Q10211&lt;Parâmetros!$E$19,$G10211-1,$G10211)</f>
        <v>0</v>
      </c>
    </row>
    <row r="10212" spans="1:19" x14ac:dyDescent="0.25">
      <c r="A10212" s="116"/>
      <c r="B10212" s="65"/>
      <c r="C10212" s="65"/>
      <c r="D10212" s="66"/>
      <c r="E10212" s="67"/>
      <c r="F10212" s="65"/>
      <c r="G10212" s="66"/>
      <c r="J10212" s="65"/>
      <c r="K10212" s="65"/>
      <c r="L10212" s="66"/>
      <c r="M10212" s="65"/>
      <c r="N10212" s="65"/>
      <c r="O10212" s="65"/>
      <c r="P10212" s="66"/>
      <c r="Q10212" s="31">
        <f t="shared" si="318"/>
        <v>9999</v>
      </c>
      <c r="R10212" s="31" t="str">
        <f t="shared" si="319"/>
        <v/>
      </c>
      <c r="S10212" s="29">
        <f>IF($Q10212&lt;Parâmetros!$E$19,$G10212-1,$G10212)</f>
        <v>0</v>
      </c>
    </row>
    <row r="10213" spans="1:19" x14ac:dyDescent="0.25">
      <c r="A10213" s="116"/>
      <c r="B10213" s="65"/>
      <c r="C10213" s="65"/>
      <c r="D10213" s="66"/>
      <c r="E10213" s="67"/>
      <c r="F10213" s="65"/>
      <c r="G10213" s="66"/>
      <c r="J10213" s="65"/>
      <c r="K10213" s="65"/>
      <c r="L10213" s="66"/>
      <c r="M10213" s="65"/>
      <c r="N10213" s="65"/>
      <c r="O10213" s="65"/>
      <c r="P10213" s="66"/>
      <c r="Q10213" s="31">
        <f t="shared" si="318"/>
        <v>9999</v>
      </c>
      <c r="R10213" s="31" t="str">
        <f t="shared" si="319"/>
        <v/>
      </c>
      <c r="S10213" s="29">
        <f>IF($Q10213&lt;Parâmetros!$E$19,$G10213-1,$G10213)</f>
        <v>0</v>
      </c>
    </row>
    <row r="10214" spans="1:19" x14ac:dyDescent="0.25">
      <c r="A10214" s="116"/>
      <c r="B10214" s="65"/>
      <c r="C10214" s="65"/>
      <c r="D10214" s="66"/>
      <c r="E10214" s="67"/>
      <c r="F10214" s="65"/>
      <c r="G10214" s="66"/>
      <c r="J10214" s="65"/>
      <c r="K10214" s="65"/>
      <c r="L10214" s="66"/>
      <c r="M10214" s="65"/>
      <c r="N10214" s="65"/>
      <c r="O10214" s="65"/>
      <c r="P10214" s="66"/>
      <c r="Q10214" s="31">
        <f t="shared" si="318"/>
        <v>9999</v>
      </c>
      <c r="R10214" s="31" t="str">
        <f t="shared" si="319"/>
        <v/>
      </c>
      <c r="S10214" s="29">
        <f>IF($Q10214&lt;Parâmetros!$E$19,$G10214-1,$G10214)</f>
        <v>0</v>
      </c>
    </row>
    <row r="10215" spans="1:19" x14ac:dyDescent="0.25">
      <c r="A10215" s="116"/>
      <c r="B10215" s="65"/>
      <c r="C10215" s="65"/>
      <c r="D10215" s="66"/>
      <c r="E10215" s="67"/>
      <c r="F10215" s="65"/>
      <c r="G10215" s="66"/>
      <c r="J10215" s="65"/>
      <c r="K10215" s="65"/>
      <c r="L10215" s="66"/>
      <c r="M10215" s="65"/>
      <c r="O10215" s="65"/>
      <c r="P10215" s="66"/>
      <c r="Q10215" s="31">
        <f t="shared" si="318"/>
        <v>9999</v>
      </c>
      <c r="R10215" s="31" t="str">
        <f t="shared" si="319"/>
        <v/>
      </c>
      <c r="S10215" s="29">
        <f>IF($Q10215&lt;Parâmetros!$E$19,$G10215-1,$G10215)</f>
        <v>0</v>
      </c>
    </row>
    <row r="10216" spans="1:19" x14ac:dyDescent="0.25">
      <c r="A10216" s="116"/>
      <c r="B10216" s="65"/>
      <c r="C10216" s="65"/>
      <c r="D10216" s="66"/>
      <c r="E10216" s="67"/>
      <c r="F10216" s="65"/>
      <c r="G10216" s="66"/>
      <c r="J10216" s="65"/>
      <c r="K10216" s="65"/>
      <c r="L10216" s="66"/>
      <c r="M10216" s="65"/>
      <c r="N10216" s="65"/>
      <c r="O10216" s="65"/>
      <c r="P10216" s="66"/>
      <c r="Q10216" s="31">
        <f t="shared" si="318"/>
        <v>9999</v>
      </c>
      <c r="R10216" s="31" t="str">
        <f t="shared" si="319"/>
        <v/>
      </c>
      <c r="S10216" s="29">
        <f>IF($Q10216&lt;Parâmetros!$E$19,$G10216-1,$G10216)</f>
        <v>0</v>
      </c>
    </row>
    <row r="10217" spans="1:19" x14ac:dyDescent="0.25">
      <c r="A10217" s="116"/>
      <c r="B10217" s="65"/>
      <c r="C10217" s="65"/>
      <c r="D10217" s="66"/>
      <c r="E10217" s="67"/>
      <c r="F10217" s="65"/>
      <c r="G10217" s="66"/>
      <c r="J10217" s="65"/>
      <c r="K10217" s="65"/>
      <c r="L10217" s="66"/>
      <c r="M10217" s="65"/>
      <c r="N10217" s="65"/>
      <c r="O10217" s="65"/>
      <c r="P10217" s="66"/>
      <c r="Q10217" s="31">
        <f t="shared" si="318"/>
        <v>9999</v>
      </c>
      <c r="R10217" s="31" t="str">
        <f t="shared" si="319"/>
        <v/>
      </c>
      <c r="S10217" s="29">
        <f>IF($Q10217&lt;Parâmetros!$E$19,$G10217-1,$G10217)</f>
        <v>0</v>
      </c>
    </row>
    <row r="10218" spans="1:19" x14ac:dyDescent="0.25">
      <c r="A10218" s="116"/>
      <c r="B10218" s="65"/>
      <c r="C10218" s="65"/>
      <c r="D10218" s="66"/>
      <c r="E10218" s="67"/>
      <c r="F10218" s="65"/>
      <c r="G10218" s="66"/>
      <c r="J10218" s="65"/>
      <c r="K10218" s="65"/>
      <c r="L10218" s="66"/>
      <c r="M10218" s="65"/>
      <c r="N10218" s="65"/>
      <c r="O10218" s="65"/>
      <c r="P10218" s="66"/>
      <c r="Q10218" s="31">
        <f t="shared" si="318"/>
        <v>9999</v>
      </c>
      <c r="R10218" s="31" t="str">
        <f t="shared" si="319"/>
        <v/>
      </c>
      <c r="S10218" s="29">
        <f>IF($Q10218&lt;Parâmetros!$E$19,$G10218-1,$G10218)</f>
        <v>0</v>
      </c>
    </row>
    <row r="10219" spans="1:19" x14ac:dyDescent="0.25">
      <c r="A10219" s="116"/>
      <c r="B10219" s="65"/>
      <c r="C10219" s="65"/>
      <c r="D10219" s="66"/>
      <c r="E10219" s="67"/>
      <c r="F10219" s="65"/>
      <c r="G10219" s="66"/>
      <c r="J10219" s="65"/>
      <c r="K10219" s="65"/>
      <c r="L10219" s="66"/>
      <c r="M10219" s="65"/>
      <c r="N10219" s="65"/>
      <c r="O10219" s="65"/>
      <c r="P10219" s="66"/>
      <c r="Q10219" s="31">
        <f t="shared" si="318"/>
        <v>9999</v>
      </c>
      <c r="R10219" s="31" t="str">
        <f t="shared" si="319"/>
        <v/>
      </c>
      <c r="S10219" s="29">
        <f>IF($Q10219&lt;Parâmetros!$E$19,$G10219-1,$G10219)</f>
        <v>0</v>
      </c>
    </row>
    <row r="10220" spans="1:19" x14ac:dyDescent="0.25">
      <c r="A10220" s="116"/>
      <c r="B10220" s="65"/>
      <c r="C10220" s="65"/>
      <c r="D10220" s="66"/>
      <c r="E10220" s="67"/>
      <c r="F10220" s="65"/>
      <c r="G10220" s="66"/>
      <c r="J10220" s="65"/>
      <c r="K10220" s="65"/>
      <c r="L10220" s="66"/>
      <c r="M10220" s="65"/>
      <c r="N10220" s="65"/>
      <c r="O10220" s="65"/>
      <c r="P10220" s="66"/>
      <c r="Q10220" s="31">
        <f t="shared" si="318"/>
        <v>9999</v>
      </c>
      <c r="R10220" s="31" t="str">
        <f t="shared" si="319"/>
        <v/>
      </c>
      <c r="S10220" s="29">
        <f>IF($Q10220&lt;Parâmetros!$E$19,$G10220-1,$G10220)</f>
        <v>0</v>
      </c>
    </row>
    <row r="10221" spans="1:19" x14ac:dyDescent="0.25">
      <c r="A10221" s="116"/>
      <c r="B10221" s="65"/>
      <c r="C10221" s="65"/>
      <c r="D10221" s="66"/>
      <c r="E10221" s="67"/>
      <c r="F10221" s="65"/>
      <c r="G10221" s="66"/>
      <c r="J10221" s="65"/>
      <c r="K10221" s="65"/>
      <c r="L10221" s="66"/>
      <c r="M10221" s="65"/>
      <c r="N10221" s="65"/>
      <c r="O10221" s="65"/>
      <c r="P10221" s="66"/>
      <c r="Q10221" s="31">
        <f t="shared" si="318"/>
        <v>9999</v>
      </c>
      <c r="R10221" s="31" t="str">
        <f t="shared" si="319"/>
        <v/>
      </c>
      <c r="S10221" s="29">
        <f>IF($Q10221&lt;Parâmetros!$E$19,$G10221-1,$G10221)</f>
        <v>0</v>
      </c>
    </row>
    <row r="10222" spans="1:19" x14ac:dyDescent="0.25">
      <c r="A10222" s="116"/>
      <c r="B10222" s="65"/>
      <c r="C10222" s="65"/>
      <c r="D10222" s="66"/>
      <c r="E10222" s="67"/>
      <c r="F10222" s="65"/>
      <c r="G10222" s="66"/>
      <c r="J10222" s="65"/>
      <c r="K10222" s="65"/>
      <c r="L10222" s="66"/>
      <c r="M10222" s="65"/>
      <c r="N10222" s="65"/>
      <c r="O10222" s="65"/>
      <c r="P10222" s="66"/>
      <c r="Q10222" s="31">
        <f t="shared" si="318"/>
        <v>9999</v>
      </c>
      <c r="R10222" s="31" t="str">
        <f t="shared" si="319"/>
        <v/>
      </c>
      <c r="S10222" s="29">
        <f>IF($Q10222&lt;Parâmetros!$E$19,$G10222-1,$G10222)</f>
        <v>0</v>
      </c>
    </row>
    <row r="10223" spans="1:19" x14ac:dyDescent="0.25">
      <c r="A10223" s="116"/>
      <c r="B10223" s="65"/>
      <c r="C10223" s="65"/>
      <c r="D10223" s="66"/>
      <c r="E10223" s="67"/>
      <c r="F10223" s="65"/>
      <c r="G10223" s="66"/>
      <c r="J10223" s="65"/>
      <c r="K10223" s="65"/>
      <c r="L10223" s="66"/>
      <c r="M10223" s="65"/>
      <c r="N10223" s="65"/>
      <c r="O10223" s="65"/>
      <c r="P10223" s="66"/>
      <c r="Q10223" s="31">
        <f t="shared" si="318"/>
        <v>9999</v>
      </c>
      <c r="R10223" s="31" t="str">
        <f t="shared" si="319"/>
        <v/>
      </c>
      <c r="S10223" s="29">
        <f>IF($Q10223&lt;Parâmetros!$E$19,$G10223-1,$G10223)</f>
        <v>0</v>
      </c>
    </row>
    <row r="10224" spans="1:19" x14ac:dyDescent="0.25">
      <c r="A10224" s="116"/>
      <c r="B10224" s="65"/>
      <c r="C10224" s="65"/>
      <c r="D10224" s="66"/>
      <c r="E10224" s="67"/>
      <c r="F10224" s="65"/>
      <c r="G10224" s="66"/>
      <c r="J10224" s="65"/>
      <c r="K10224" s="65"/>
      <c r="L10224" s="66"/>
      <c r="M10224" s="65"/>
      <c r="N10224" s="65"/>
      <c r="O10224" s="65"/>
      <c r="P10224" s="66"/>
      <c r="Q10224" s="31">
        <f t="shared" si="318"/>
        <v>9999</v>
      </c>
      <c r="R10224" s="31" t="str">
        <f t="shared" si="319"/>
        <v/>
      </c>
      <c r="S10224" s="29">
        <f>IF($Q10224&lt;Parâmetros!$E$19,$G10224-1,$G10224)</f>
        <v>0</v>
      </c>
    </row>
    <row r="10225" spans="1:19" x14ac:dyDescent="0.25">
      <c r="A10225" s="116"/>
      <c r="B10225" s="65"/>
      <c r="C10225" s="65"/>
      <c r="D10225" s="66"/>
      <c r="E10225" s="67"/>
      <c r="F10225" s="65"/>
      <c r="G10225" s="66"/>
      <c r="J10225" s="65"/>
      <c r="K10225" s="65"/>
      <c r="L10225" s="66"/>
      <c r="M10225" s="65"/>
      <c r="N10225" s="65"/>
      <c r="O10225" s="65"/>
      <c r="P10225" s="66"/>
      <c r="Q10225" s="31">
        <f t="shared" si="318"/>
        <v>9999</v>
      </c>
      <c r="R10225" s="31" t="str">
        <f t="shared" si="319"/>
        <v/>
      </c>
      <c r="S10225" s="29">
        <f>IF($Q10225&lt;Parâmetros!$E$19,$G10225-1,$G10225)</f>
        <v>0</v>
      </c>
    </row>
    <row r="10226" spans="1:19" x14ac:dyDescent="0.25">
      <c r="A10226" s="116"/>
      <c r="B10226" s="65"/>
      <c r="C10226" s="65"/>
      <c r="D10226" s="66"/>
      <c r="E10226" s="67"/>
      <c r="F10226" s="65"/>
      <c r="G10226" s="66"/>
      <c r="J10226" s="65"/>
      <c r="K10226" s="65"/>
      <c r="L10226" s="66"/>
      <c r="M10226" s="65"/>
      <c r="N10226" s="65"/>
      <c r="O10226" s="65"/>
      <c r="P10226" s="66"/>
      <c r="Q10226" s="31">
        <f t="shared" si="318"/>
        <v>9999</v>
      </c>
      <c r="R10226" s="31" t="str">
        <f t="shared" si="319"/>
        <v/>
      </c>
      <c r="S10226" s="29">
        <f>IF($Q10226&lt;Parâmetros!$E$19,$G10226-1,$G10226)</f>
        <v>0</v>
      </c>
    </row>
    <row r="10227" spans="1:19" x14ac:dyDescent="0.25">
      <c r="A10227" s="116"/>
      <c r="B10227" s="65"/>
      <c r="C10227" s="65"/>
      <c r="D10227" s="66"/>
      <c r="E10227" s="67"/>
      <c r="F10227" s="65"/>
      <c r="G10227" s="66"/>
      <c r="J10227" s="65"/>
      <c r="K10227" s="65"/>
      <c r="L10227" s="66"/>
      <c r="M10227" s="65"/>
      <c r="N10227" s="65"/>
      <c r="O10227" s="65"/>
      <c r="P10227" s="66"/>
      <c r="Q10227" s="31">
        <f t="shared" si="318"/>
        <v>9999</v>
      </c>
      <c r="R10227" s="31" t="str">
        <f t="shared" si="319"/>
        <v/>
      </c>
      <c r="S10227" s="29">
        <f>IF($Q10227&lt;Parâmetros!$E$19,$G10227-1,$G10227)</f>
        <v>0</v>
      </c>
    </row>
    <row r="10228" spans="1:19" x14ac:dyDescent="0.25">
      <c r="A10228" s="116"/>
      <c r="B10228" s="65"/>
      <c r="C10228" s="65"/>
      <c r="D10228" s="66"/>
      <c r="E10228" s="67"/>
      <c r="F10228" s="65"/>
      <c r="G10228" s="66"/>
      <c r="J10228" s="65"/>
      <c r="K10228" s="65"/>
      <c r="L10228" s="66"/>
      <c r="M10228" s="65"/>
      <c r="N10228" s="65"/>
      <c r="O10228" s="65"/>
      <c r="P10228" s="66"/>
      <c r="Q10228" s="31">
        <f t="shared" si="318"/>
        <v>9999</v>
      </c>
      <c r="R10228" s="31" t="str">
        <f t="shared" si="319"/>
        <v/>
      </c>
      <c r="S10228" s="29">
        <f>IF($Q10228&lt;Parâmetros!$E$19,$G10228-1,$G10228)</f>
        <v>0</v>
      </c>
    </row>
    <row r="10229" spans="1:19" x14ac:dyDescent="0.25">
      <c r="A10229" s="116"/>
      <c r="B10229" s="65"/>
      <c r="C10229" s="65"/>
      <c r="D10229" s="66"/>
      <c r="E10229" s="67"/>
      <c r="F10229" s="65"/>
      <c r="G10229" s="66"/>
      <c r="J10229" s="65"/>
      <c r="K10229" s="65"/>
      <c r="L10229" s="66"/>
      <c r="M10229" s="65"/>
      <c r="N10229" s="65"/>
      <c r="O10229" s="65"/>
      <c r="P10229" s="66"/>
      <c r="Q10229" s="31">
        <f t="shared" si="318"/>
        <v>9999</v>
      </c>
      <c r="R10229" s="31" t="str">
        <f t="shared" si="319"/>
        <v/>
      </c>
      <c r="S10229" s="29">
        <f>IF($Q10229&lt;Parâmetros!$E$19,$G10229-1,$G10229)</f>
        <v>0</v>
      </c>
    </row>
    <row r="10230" spans="1:19" x14ac:dyDescent="0.25">
      <c r="A10230" s="116"/>
      <c r="B10230" s="65"/>
      <c r="C10230" s="65"/>
      <c r="D10230" s="66"/>
      <c r="E10230" s="67"/>
      <c r="F10230" s="65"/>
      <c r="G10230" s="66"/>
      <c r="J10230" s="65"/>
      <c r="K10230" s="65"/>
      <c r="L10230" s="66"/>
      <c r="M10230" s="65"/>
      <c r="N10230" s="65"/>
      <c r="O10230" s="65"/>
      <c r="P10230" s="66"/>
      <c r="Q10230" s="31">
        <f t="shared" si="318"/>
        <v>9999</v>
      </c>
      <c r="R10230" s="31" t="str">
        <f t="shared" si="319"/>
        <v/>
      </c>
      <c r="S10230" s="29">
        <f>IF($Q10230&lt;Parâmetros!$E$19,$G10230-1,$G10230)</f>
        <v>0</v>
      </c>
    </row>
    <row r="10231" spans="1:19" x14ac:dyDescent="0.25">
      <c r="A10231" s="116"/>
      <c r="B10231" s="65"/>
      <c r="C10231" s="65"/>
      <c r="D10231" s="66"/>
      <c r="E10231" s="67"/>
      <c r="F10231" s="65"/>
      <c r="G10231" s="66"/>
      <c r="J10231" s="65"/>
      <c r="K10231" s="65"/>
      <c r="L10231" s="66"/>
      <c r="M10231" s="65"/>
      <c r="N10231" s="65"/>
      <c r="O10231" s="65"/>
      <c r="P10231" s="66"/>
      <c r="Q10231" s="31">
        <f t="shared" si="318"/>
        <v>9999</v>
      </c>
      <c r="R10231" s="31" t="str">
        <f t="shared" si="319"/>
        <v/>
      </c>
      <c r="S10231" s="29">
        <f>IF($Q10231&lt;Parâmetros!$E$19,$G10231-1,$G10231)</f>
        <v>0</v>
      </c>
    </row>
    <row r="10232" spans="1:19" x14ac:dyDescent="0.25">
      <c r="A10232" s="116"/>
      <c r="B10232" s="65"/>
      <c r="C10232" s="65"/>
      <c r="D10232" s="66"/>
      <c r="E10232" s="67"/>
      <c r="F10232" s="65"/>
      <c r="G10232" s="66"/>
      <c r="J10232" s="65"/>
      <c r="K10232" s="65"/>
      <c r="L10232" s="66"/>
      <c r="M10232" s="65"/>
      <c r="N10232" s="65"/>
      <c r="O10232" s="65"/>
      <c r="P10232" s="66"/>
      <c r="Q10232" s="31">
        <f t="shared" si="318"/>
        <v>9999</v>
      </c>
      <c r="R10232" s="31" t="str">
        <f t="shared" si="319"/>
        <v/>
      </c>
      <c r="S10232" s="29">
        <f>IF($Q10232&lt;Parâmetros!$E$19,$G10232-1,$G10232)</f>
        <v>0</v>
      </c>
    </row>
    <row r="10233" spans="1:19" x14ac:dyDescent="0.25">
      <c r="A10233" s="116"/>
      <c r="B10233" s="65"/>
      <c r="C10233" s="65"/>
      <c r="D10233" s="66"/>
      <c r="E10233" s="67"/>
      <c r="F10233" s="65"/>
      <c r="G10233" s="66"/>
      <c r="J10233" s="65"/>
      <c r="K10233" s="65"/>
      <c r="L10233" s="66"/>
      <c r="M10233" s="65"/>
      <c r="N10233" s="65"/>
      <c r="O10233" s="65"/>
      <c r="P10233" s="66"/>
      <c r="Q10233" s="31">
        <f t="shared" si="318"/>
        <v>9999</v>
      </c>
      <c r="R10233" s="31" t="str">
        <f t="shared" si="319"/>
        <v/>
      </c>
      <c r="S10233" s="29">
        <f>IF($Q10233&lt;Parâmetros!$E$19,$G10233-1,$G10233)</f>
        <v>0</v>
      </c>
    </row>
    <row r="10234" spans="1:19" x14ac:dyDescent="0.25">
      <c r="A10234" s="116"/>
      <c r="B10234" s="65"/>
      <c r="C10234" s="65"/>
      <c r="D10234" s="66"/>
      <c r="E10234" s="67"/>
      <c r="F10234" s="65"/>
      <c r="G10234" s="66"/>
      <c r="J10234" s="65"/>
      <c r="K10234" s="65"/>
      <c r="L10234" s="66"/>
      <c r="M10234" s="65"/>
      <c r="N10234" s="65"/>
      <c r="O10234" s="65"/>
      <c r="P10234" s="66"/>
      <c r="Q10234" s="31">
        <f t="shared" si="318"/>
        <v>9999</v>
      </c>
      <c r="R10234" s="31" t="str">
        <f t="shared" si="319"/>
        <v/>
      </c>
      <c r="S10234" s="29">
        <f>IF($Q10234&lt;Parâmetros!$E$19,$G10234-1,$G10234)</f>
        <v>0</v>
      </c>
    </row>
    <row r="10235" spans="1:19" x14ac:dyDescent="0.25">
      <c r="A10235" s="116"/>
      <c r="B10235" s="65"/>
      <c r="C10235" s="65"/>
      <c r="D10235" s="66"/>
      <c r="E10235" s="67"/>
      <c r="F10235" s="65"/>
      <c r="G10235" s="66"/>
      <c r="J10235" s="65"/>
      <c r="K10235" s="65"/>
      <c r="L10235" s="66"/>
      <c r="M10235" s="65"/>
      <c r="N10235" s="65"/>
      <c r="O10235" s="65"/>
      <c r="P10235" s="66"/>
      <c r="Q10235" s="31">
        <f t="shared" si="318"/>
        <v>9999</v>
      </c>
      <c r="R10235" s="31" t="str">
        <f t="shared" si="319"/>
        <v/>
      </c>
      <c r="S10235" s="29">
        <f>IF($Q10235&lt;Parâmetros!$E$19,$G10235-1,$G10235)</f>
        <v>0</v>
      </c>
    </row>
    <row r="10236" spans="1:19" x14ac:dyDescent="0.25">
      <c r="A10236" s="116"/>
      <c r="B10236" s="65"/>
      <c r="C10236" s="65"/>
      <c r="D10236" s="66"/>
      <c r="E10236" s="67"/>
      <c r="F10236" s="65"/>
      <c r="G10236" s="66"/>
      <c r="J10236" s="65"/>
      <c r="K10236" s="65"/>
      <c r="L10236" s="66"/>
      <c r="M10236" s="65"/>
      <c r="N10236" s="65"/>
      <c r="O10236" s="65"/>
      <c r="P10236" s="66"/>
      <c r="Q10236" s="31">
        <f t="shared" ref="Q10236:Q10299" si="320">IFERROR(VALUE(LEFT($J10236,2))*60+VALUE(MID($J10236,4,2)),9999)</f>
        <v>9999</v>
      </c>
      <c r="R10236" s="31" t="str">
        <f t="shared" ref="R10236:R10299" si="321">IFERROR(VALUE(LEFT($K10236,2))*60+VALUE(MID($K10236,4,2)),"")</f>
        <v/>
      </c>
      <c r="S10236" s="29">
        <f>IF($Q10236&lt;Parâmetros!$E$19,$G10236-1,$G10236)</f>
        <v>0</v>
      </c>
    </row>
    <row r="10237" spans="1:19" x14ac:dyDescent="0.25">
      <c r="A10237" s="116"/>
      <c r="B10237" s="65"/>
      <c r="C10237" s="65"/>
      <c r="D10237" s="66"/>
      <c r="E10237" s="67"/>
      <c r="F10237" s="65"/>
      <c r="G10237" s="66"/>
      <c r="J10237" s="65"/>
      <c r="K10237" s="65"/>
      <c r="L10237" s="66"/>
      <c r="M10237" s="65"/>
      <c r="N10237" s="65"/>
      <c r="O10237" s="65"/>
      <c r="P10237" s="66"/>
      <c r="Q10237" s="31">
        <f t="shared" si="320"/>
        <v>9999</v>
      </c>
      <c r="R10237" s="31" t="str">
        <f t="shared" si="321"/>
        <v/>
      </c>
      <c r="S10237" s="29">
        <f>IF($Q10237&lt;Parâmetros!$E$19,$G10237-1,$G10237)</f>
        <v>0</v>
      </c>
    </row>
    <row r="10238" spans="1:19" x14ac:dyDescent="0.25">
      <c r="A10238" s="116"/>
      <c r="B10238" s="65"/>
      <c r="C10238" s="65"/>
      <c r="D10238" s="66"/>
      <c r="E10238" s="67"/>
      <c r="F10238" s="65"/>
      <c r="G10238" s="66"/>
      <c r="J10238" s="65"/>
      <c r="K10238" s="65"/>
      <c r="L10238" s="66"/>
      <c r="M10238" s="65"/>
      <c r="N10238" s="65"/>
      <c r="O10238" s="65"/>
      <c r="P10238" s="66"/>
      <c r="Q10238" s="31">
        <f t="shared" si="320"/>
        <v>9999</v>
      </c>
      <c r="R10238" s="31" t="str">
        <f t="shared" si="321"/>
        <v/>
      </c>
      <c r="S10238" s="29">
        <f>IF($Q10238&lt;Parâmetros!$E$19,$G10238-1,$G10238)</f>
        <v>0</v>
      </c>
    </row>
    <row r="10239" spans="1:19" x14ac:dyDescent="0.25">
      <c r="A10239" s="116"/>
      <c r="B10239" s="65"/>
      <c r="C10239" s="65"/>
      <c r="D10239" s="66"/>
      <c r="E10239" s="67"/>
      <c r="F10239" s="65"/>
      <c r="G10239" s="66"/>
      <c r="J10239" s="65"/>
      <c r="K10239" s="65"/>
      <c r="L10239" s="66"/>
      <c r="M10239" s="65"/>
      <c r="N10239" s="65"/>
      <c r="O10239" s="65"/>
      <c r="P10239" s="66"/>
      <c r="Q10239" s="31">
        <f t="shared" si="320"/>
        <v>9999</v>
      </c>
      <c r="R10239" s="31" t="str">
        <f t="shared" si="321"/>
        <v/>
      </c>
      <c r="S10239" s="29">
        <f>IF($Q10239&lt;Parâmetros!$E$19,$G10239-1,$G10239)</f>
        <v>0</v>
      </c>
    </row>
    <row r="10240" spans="1:19" x14ac:dyDescent="0.25">
      <c r="A10240" s="116"/>
      <c r="B10240" s="65"/>
      <c r="C10240" s="65"/>
      <c r="D10240" s="66"/>
      <c r="E10240" s="67"/>
      <c r="F10240" s="65"/>
      <c r="G10240" s="66"/>
      <c r="J10240" s="65"/>
      <c r="K10240" s="65"/>
      <c r="L10240" s="66"/>
      <c r="M10240" s="65"/>
      <c r="N10240" s="65"/>
      <c r="O10240" s="65"/>
      <c r="P10240" s="66"/>
      <c r="Q10240" s="31">
        <f t="shared" si="320"/>
        <v>9999</v>
      </c>
      <c r="R10240" s="31" t="str">
        <f t="shared" si="321"/>
        <v/>
      </c>
      <c r="S10240" s="29">
        <f>IF($Q10240&lt;Parâmetros!$E$19,$G10240-1,$G10240)</f>
        <v>0</v>
      </c>
    </row>
    <row r="10241" spans="1:19" x14ac:dyDescent="0.25">
      <c r="A10241" s="116"/>
      <c r="B10241" s="65"/>
      <c r="C10241" s="65"/>
      <c r="D10241" s="66"/>
      <c r="E10241" s="67"/>
      <c r="F10241" s="65"/>
      <c r="G10241" s="66"/>
      <c r="J10241" s="65"/>
      <c r="K10241" s="65"/>
      <c r="L10241" s="66"/>
      <c r="M10241" s="65"/>
      <c r="N10241" s="65"/>
      <c r="O10241" s="65"/>
      <c r="P10241" s="66"/>
      <c r="Q10241" s="31">
        <f t="shared" si="320"/>
        <v>9999</v>
      </c>
      <c r="R10241" s="31" t="str">
        <f t="shared" si="321"/>
        <v/>
      </c>
      <c r="S10241" s="29">
        <f>IF($Q10241&lt;Parâmetros!$E$19,$G10241-1,$G10241)</f>
        <v>0</v>
      </c>
    </row>
    <row r="10242" spans="1:19" x14ac:dyDescent="0.25">
      <c r="A10242" s="116"/>
      <c r="B10242" s="65"/>
      <c r="C10242" s="65"/>
      <c r="D10242" s="66"/>
      <c r="E10242" s="67"/>
      <c r="F10242" s="65"/>
      <c r="G10242" s="66"/>
      <c r="J10242" s="65"/>
      <c r="K10242" s="65"/>
      <c r="L10242" s="66"/>
      <c r="M10242" s="65"/>
      <c r="N10242" s="65"/>
      <c r="O10242" s="65"/>
      <c r="P10242" s="66"/>
      <c r="Q10242" s="31">
        <f t="shared" si="320"/>
        <v>9999</v>
      </c>
      <c r="R10242" s="31" t="str">
        <f t="shared" si="321"/>
        <v/>
      </c>
      <c r="S10242" s="29">
        <f>IF($Q10242&lt;Parâmetros!$E$19,$G10242-1,$G10242)</f>
        <v>0</v>
      </c>
    </row>
    <row r="10243" spans="1:19" x14ac:dyDescent="0.25">
      <c r="A10243" s="116"/>
      <c r="B10243" s="65"/>
      <c r="C10243" s="65"/>
      <c r="D10243" s="66"/>
      <c r="E10243" s="67"/>
      <c r="F10243" s="65"/>
      <c r="G10243" s="66"/>
      <c r="J10243" s="65"/>
      <c r="K10243" s="65"/>
      <c r="L10243" s="66"/>
      <c r="M10243" s="65"/>
      <c r="N10243" s="65"/>
      <c r="O10243" s="65"/>
      <c r="P10243" s="66"/>
      <c r="Q10243" s="31">
        <f t="shared" si="320"/>
        <v>9999</v>
      </c>
      <c r="R10243" s="31" t="str">
        <f t="shared" si="321"/>
        <v/>
      </c>
      <c r="S10243" s="29">
        <f>IF($Q10243&lt;Parâmetros!$E$19,$G10243-1,$G10243)</f>
        <v>0</v>
      </c>
    </row>
    <row r="10244" spans="1:19" x14ac:dyDescent="0.25">
      <c r="A10244" s="116"/>
      <c r="B10244" s="65"/>
      <c r="C10244" s="65"/>
      <c r="D10244" s="66"/>
      <c r="E10244" s="67"/>
      <c r="F10244" s="65"/>
      <c r="G10244" s="66"/>
      <c r="J10244" s="65"/>
      <c r="K10244" s="65"/>
      <c r="L10244" s="66"/>
      <c r="M10244" s="65"/>
      <c r="N10244" s="65"/>
      <c r="O10244" s="65"/>
      <c r="P10244" s="66"/>
      <c r="Q10244" s="31">
        <f t="shared" si="320"/>
        <v>9999</v>
      </c>
      <c r="R10244" s="31" t="str">
        <f t="shared" si="321"/>
        <v/>
      </c>
      <c r="S10244" s="29">
        <f>IF($Q10244&lt;Parâmetros!$E$19,$G10244-1,$G10244)</f>
        <v>0</v>
      </c>
    </row>
    <row r="10245" spans="1:19" x14ac:dyDescent="0.25">
      <c r="A10245" s="116"/>
      <c r="B10245" s="65"/>
      <c r="C10245" s="65"/>
      <c r="D10245" s="66"/>
      <c r="E10245" s="67"/>
      <c r="F10245" s="65"/>
      <c r="G10245" s="66"/>
      <c r="J10245" s="65"/>
      <c r="K10245" s="65"/>
      <c r="L10245" s="66"/>
      <c r="M10245" s="65"/>
      <c r="N10245" s="65"/>
      <c r="O10245" s="65"/>
      <c r="P10245" s="66"/>
      <c r="Q10245" s="31">
        <f t="shared" si="320"/>
        <v>9999</v>
      </c>
      <c r="R10245" s="31" t="str">
        <f t="shared" si="321"/>
        <v/>
      </c>
      <c r="S10245" s="29">
        <f>IF($Q10245&lt;Parâmetros!$E$19,$G10245-1,$G10245)</f>
        <v>0</v>
      </c>
    </row>
    <row r="10246" spans="1:19" x14ac:dyDescent="0.25">
      <c r="A10246" s="116"/>
      <c r="B10246" s="65"/>
      <c r="C10246" s="65"/>
      <c r="D10246" s="66"/>
      <c r="E10246" s="67"/>
      <c r="F10246" s="65"/>
      <c r="G10246" s="66"/>
      <c r="J10246" s="65"/>
      <c r="K10246" s="65"/>
      <c r="L10246" s="66"/>
      <c r="M10246" s="65"/>
      <c r="N10246" s="65"/>
      <c r="O10246" s="65"/>
      <c r="P10246" s="66"/>
      <c r="Q10246" s="31">
        <f t="shared" si="320"/>
        <v>9999</v>
      </c>
      <c r="R10246" s="31" t="str">
        <f t="shared" si="321"/>
        <v/>
      </c>
      <c r="S10246" s="29">
        <f>IF($Q10246&lt;Parâmetros!$E$19,$G10246-1,$G10246)</f>
        <v>0</v>
      </c>
    </row>
    <row r="10247" spans="1:19" x14ac:dyDescent="0.25">
      <c r="A10247" s="116"/>
      <c r="B10247" s="65"/>
      <c r="C10247" s="65"/>
      <c r="D10247" s="66"/>
      <c r="E10247" s="67"/>
      <c r="F10247" s="65"/>
      <c r="G10247" s="66"/>
      <c r="J10247" s="65"/>
      <c r="K10247" s="65"/>
      <c r="L10247" s="66"/>
      <c r="M10247" s="65"/>
      <c r="N10247" s="65"/>
      <c r="O10247" s="65"/>
      <c r="P10247" s="66"/>
      <c r="Q10247" s="31">
        <f t="shared" si="320"/>
        <v>9999</v>
      </c>
      <c r="R10247" s="31" t="str">
        <f t="shared" si="321"/>
        <v/>
      </c>
      <c r="S10247" s="29">
        <f>IF($Q10247&lt;Parâmetros!$E$19,$G10247-1,$G10247)</f>
        <v>0</v>
      </c>
    </row>
    <row r="10248" spans="1:19" x14ac:dyDescent="0.25">
      <c r="A10248" s="116"/>
      <c r="B10248" s="65"/>
      <c r="C10248" s="65"/>
      <c r="D10248" s="66"/>
      <c r="E10248" s="67"/>
      <c r="F10248" s="65"/>
      <c r="G10248" s="66"/>
      <c r="J10248" s="65"/>
      <c r="K10248" s="65"/>
      <c r="L10248" s="66"/>
      <c r="M10248" s="65"/>
      <c r="N10248" s="65"/>
      <c r="O10248" s="65"/>
      <c r="P10248" s="66"/>
      <c r="Q10248" s="31">
        <f t="shared" si="320"/>
        <v>9999</v>
      </c>
      <c r="R10248" s="31" t="str">
        <f t="shared" si="321"/>
        <v/>
      </c>
      <c r="S10248" s="29">
        <f>IF($Q10248&lt;Parâmetros!$E$19,$G10248-1,$G10248)</f>
        <v>0</v>
      </c>
    </row>
    <row r="10249" spans="1:19" x14ac:dyDescent="0.25">
      <c r="A10249" s="116"/>
      <c r="B10249" s="65"/>
      <c r="C10249" s="65"/>
      <c r="D10249" s="66"/>
      <c r="E10249" s="67"/>
      <c r="F10249" s="65"/>
      <c r="G10249" s="66"/>
      <c r="J10249" s="65"/>
      <c r="K10249" s="65"/>
      <c r="L10249" s="66"/>
      <c r="M10249" s="65"/>
      <c r="N10249" s="65"/>
      <c r="O10249" s="65"/>
      <c r="P10249" s="66"/>
      <c r="Q10249" s="31">
        <f t="shared" si="320"/>
        <v>9999</v>
      </c>
      <c r="R10249" s="31" t="str">
        <f t="shared" si="321"/>
        <v/>
      </c>
      <c r="S10249" s="29">
        <f>IF($Q10249&lt;Parâmetros!$E$19,$G10249-1,$G10249)</f>
        <v>0</v>
      </c>
    </row>
    <row r="10250" spans="1:19" x14ac:dyDescent="0.25">
      <c r="A10250" s="116"/>
      <c r="B10250" s="65"/>
      <c r="C10250" s="65"/>
      <c r="D10250" s="66"/>
      <c r="E10250" s="67"/>
      <c r="F10250" s="65"/>
      <c r="G10250" s="66"/>
      <c r="J10250" s="65"/>
      <c r="K10250" s="65"/>
      <c r="L10250" s="66"/>
      <c r="M10250" s="65"/>
      <c r="O10250" s="65"/>
      <c r="P10250" s="66"/>
      <c r="Q10250" s="31">
        <f t="shared" si="320"/>
        <v>9999</v>
      </c>
      <c r="R10250" s="31" t="str">
        <f t="shared" si="321"/>
        <v/>
      </c>
      <c r="S10250" s="29">
        <f>IF($Q10250&lt;Parâmetros!$E$19,$G10250-1,$G10250)</f>
        <v>0</v>
      </c>
    </row>
    <row r="10251" spans="1:19" x14ac:dyDescent="0.25">
      <c r="A10251" s="116"/>
      <c r="B10251" s="65"/>
      <c r="C10251" s="65"/>
      <c r="D10251" s="66"/>
      <c r="E10251" s="67"/>
      <c r="F10251" s="65"/>
      <c r="G10251" s="66"/>
      <c r="J10251" s="65"/>
      <c r="K10251" s="65"/>
      <c r="L10251" s="66"/>
      <c r="M10251" s="65"/>
      <c r="N10251" s="65"/>
      <c r="O10251" s="65"/>
      <c r="P10251" s="66"/>
      <c r="Q10251" s="31">
        <f t="shared" si="320"/>
        <v>9999</v>
      </c>
      <c r="R10251" s="31" t="str">
        <f t="shared" si="321"/>
        <v/>
      </c>
      <c r="S10251" s="29">
        <f>IF($Q10251&lt;Parâmetros!$E$19,$G10251-1,$G10251)</f>
        <v>0</v>
      </c>
    </row>
    <row r="10252" spans="1:19" x14ac:dyDescent="0.25">
      <c r="A10252" s="116"/>
      <c r="B10252" s="65"/>
      <c r="C10252" s="65"/>
      <c r="D10252" s="66"/>
      <c r="E10252" s="67"/>
      <c r="F10252" s="65"/>
      <c r="G10252" s="66"/>
      <c r="J10252" s="65"/>
      <c r="K10252" s="65"/>
      <c r="L10252" s="66"/>
      <c r="M10252" s="65"/>
      <c r="N10252" s="65"/>
      <c r="O10252" s="65"/>
      <c r="P10252" s="66"/>
      <c r="Q10252" s="31">
        <f t="shared" si="320"/>
        <v>9999</v>
      </c>
      <c r="R10252" s="31" t="str">
        <f t="shared" si="321"/>
        <v/>
      </c>
      <c r="S10252" s="29">
        <f>IF($Q10252&lt;Parâmetros!$E$19,$G10252-1,$G10252)</f>
        <v>0</v>
      </c>
    </row>
    <row r="10253" spans="1:19" x14ac:dyDescent="0.25">
      <c r="A10253" s="116"/>
      <c r="B10253" s="65"/>
      <c r="C10253" s="65"/>
      <c r="D10253" s="66"/>
      <c r="E10253" s="67"/>
      <c r="F10253" s="65"/>
      <c r="G10253" s="66"/>
      <c r="J10253" s="65"/>
      <c r="K10253" s="65"/>
      <c r="L10253" s="66"/>
      <c r="M10253" s="65"/>
      <c r="N10253" s="65"/>
      <c r="O10253" s="65"/>
      <c r="P10253" s="66"/>
      <c r="Q10253" s="31">
        <f t="shared" si="320"/>
        <v>9999</v>
      </c>
      <c r="R10253" s="31" t="str">
        <f t="shared" si="321"/>
        <v/>
      </c>
      <c r="S10253" s="29">
        <f>IF($Q10253&lt;Parâmetros!$E$19,$G10253-1,$G10253)</f>
        <v>0</v>
      </c>
    </row>
    <row r="10254" spans="1:19" x14ac:dyDescent="0.25">
      <c r="A10254" s="116"/>
      <c r="B10254" s="65"/>
      <c r="C10254" s="65"/>
      <c r="D10254" s="66"/>
      <c r="E10254" s="67"/>
      <c r="F10254" s="65"/>
      <c r="G10254" s="66"/>
      <c r="J10254" s="65"/>
      <c r="K10254" s="65"/>
      <c r="L10254" s="66"/>
      <c r="M10254" s="65"/>
      <c r="N10254" s="65"/>
      <c r="O10254" s="65"/>
      <c r="P10254" s="66"/>
      <c r="Q10254" s="31">
        <f t="shared" si="320"/>
        <v>9999</v>
      </c>
      <c r="R10254" s="31" t="str">
        <f t="shared" si="321"/>
        <v/>
      </c>
      <c r="S10254" s="29">
        <f>IF($Q10254&lt;Parâmetros!$E$19,$G10254-1,$G10254)</f>
        <v>0</v>
      </c>
    </row>
    <row r="10255" spans="1:19" x14ac:dyDescent="0.25">
      <c r="A10255" s="116"/>
      <c r="B10255" s="65"/>
      <c r="C10255" s="65"/>
      <c r="D10255" s="66"/>
      <c r="E10255" s="67"/>
      <c r="F10255" s="65"/>
      <c r="G10255" s="66"/>
      <c r="J10255" s="65"/>
      <c r="K10255" s="65"/>
      <c r="L10255" s="66"/>
      <c r="M10255" s="65"/>
      <c r="O10255" s="65"/>
      <c r="P10255" s="66"/>
      <c r="Q10255" s="31">
        <f t="shared" si="320"/>
        <v>9999</v>
      </c>
      <c r="R10255" s="31" t="str">
        <f t="shared" si="321"/>
        <v/>
      </c>
      <c r="S10255" s="29">
        <f>IF($Q10255&lt;Parâmetros!$E$19,$G10255-1,$G10255)</f>
        <v>0</v>
      </c>
    </row>
    <row r="10256" spans="1:19" x14ac:dyDescent="0.25">
      <c r="A10256" s="116"/>
      <c r="B10256" s="65"/>
      <c r="C10256" s="65"/>
      <c r="D10256" s="66"/>
      <c r="E10256" s="67"/>
      <c r="F10256" s="65"/>
      <c r="G10256" s="66"/>
      <c r="J10256" s="65"/>
      <c r="K10256" s="65"/>
      <c r="L10256" s="66"/>
      <c r="M10256" s="65"/>
      <c r="N10256" s="65"/>
      <c r="O10256" s="65"/>
      <c r="P10256" s="66"/>
      <c r="Q10256" s="31">
        <f t="shared" si="320"/>
        <v>9999</v>
      </c>
      <c r="R10256" s="31" t="str">
        <f t="shared" si="321"/>
        <v/>
      </c>
      <c r="S10256" s="29">
        <f>IF($Q10256&lt;Parâmetros!$E$19,$G10256-1,$G10256)</f>
        <v>0</v>
      </c>
    </row>
    <row r="10257" spans="1:19" x14ac:dyDescent="0.25">
      <c r="A10257" s="116"/>
      <c r="B10257" s="65"/>
      <c r="C10257" s="65"/>
      <c r="D10257" s="66"/>
      <c r="E10257" s="67"/>
      <c r="F10257" s="65"/>
      <c r="G10257" s="66"/>
      <c r="J10257" s="65"/>
      <c r="K10257" s="65"/>
      <c r="L10257" s="66"/>
      <c r="M10257" s="65"/>
      <c r="N10257" s="65"/>
      <c r="O10257" s="65"/>
      <c r="P10257" s="66"/>
      <c r="Q10257" s="31">
        <f t="shared" si="320"/>
        <v>9999</v>
      </c>
      <c r="R10257" s="31" t="str">
        <f t="shared" si="321"/>
        <v/>
      </c>
      <c r="S10257" s="29">
        <f>IF($Q10257&lt;Parâmetros!$E$19,$G10257-1,$G10257)</f>
        <v>0</v>
      </c>
    </row>
    <row r="10258" spans="1:19" x14ac:dyDescent="0.25">
      <c r="A10258" s="116"/>
      <c r="B10258" s="65"/>
      <c r="C10258" s="65"/>
      <c r="D10258" s="66"/>
      <c r="E10258" s="67"/>
      <c r="F10258" s="65"/>
      <c r="G10258" s="66"/>
      <c r="J10258" s="65"/>
      <c r="K10258" s="65"/>
      <c r="L10258" s="66"/>
      <c r="M10258" s="65"/>
      <c r="N10258" s="65"/>
      <c r="O10258" s="65"/>
      <c r="P10258" s="66"/>
      <c r="Q10258" s="31">
        <f t="shared" si="320"/>
        <v>9999</v>
      </c>
      <c r="R10258" s="31" t="str">
        <f t="shared" si="321"/>
        <v/>
      </c>
      <c r="S10258" s="29">
        <f>IF($Q10258&lt;Parâmetros!$E$19,$G10258-1,$G10258)</f>
        <v>0</v>
      </c>
    </row>
    <row r="10259" spans="1:19" x14ac:dyDescent="0.25">
      <c r="A10259" s="116"/>
      <c r="B10259" s="65"/>
      <c r="C10259" s="65"/>
      <c r="D10259" s="66"/>
      <c r="E10259" s="67"/>
      <c r="F10259" s="65"/>
      <c r="G10259" s="66"/>
      <c r="J10259" s="65"/>
      <c r="K10259" s="65"/>
      <c r="L10259" s="66"/>
      <c r="M10259" s="65"/>
      <c r="N10259" s="65"/>
      <c r="O10259" s="65"/>
      <c r="P10259" s="66"/>
      <c r="Q10259" s="31">
        <f t="shared" si="320"/>
        <v>9999</v>
      </c>
      <c r="R10259" s="31" t="str">
        <f t="shared" si="321"/>
        <v/>
      </c>
      <c r="S10259" s="29">
        <f>IF($Q10259&lt;Parâmetros!$E$19,$G10259-1,$G10259)</f>
        <v>0</v>
      </c>
    </row>
    <row r="10260" spans="1:19" x14ac:dyDescent="0.25">
      <c r="A10260" s="116"/>
      <c r="B10260" s="65"/>
      <c r="C10260" s="65"/>
      <c r="D10260" s="66"/>
      <c r="E10260" s="67"/>
      <c r="F10260" s="65"/>
      <c r="G10260" s="66"/>
      <c r="J10260" s="65"/>
      <c r="K10260" s="65"/>
      <c r="L10260" s="66"/>
      <c r="M10260" s="65"/>
      <c r="N10260" s="65"/>
      <c r="O10260" s="65"/>
      <c r="P10260" s="66"/>
      <c r="Q10260" s="31">
        <f t="shared" si="320"/>
        <v>9999</v>
      </c>
      <c r="R10260" s="31" t="str">
        <f t="shared" si="321"/>
        <v/>
      </c>
      <c r="S10260" s="29">
        <f>IF($Q10260&lt;Parâmetros!$E$19,$G10260-1,$G10260)</f>
        <v>0</v>
      </c>
    </row>
    <row r="10261" spans="1:19" x14ac:dyDescent="0.25">
      <c r="A10261" s="116"/>
      <c r="B10261" s="65"/>
      <c r="C10261" s="65"/>
      <c r="D10261" s="66"/>
      <c r="E10261" s="67"/>
      <c r="F10261" s="65"/>
      <c r="G10261" s="66"/>
      <c r="J10261" s="65"/>
      <c r="K10261" s="65"/>
      <c r="L10261" s="66"/>
      <c r="M10261" s="65"/>
      <c r="N10261" s="65"/>
      <c r="O10261" s="65"/>
      <c r="P10261" s="66"/>
      <c r="Q10261" s="31">
        <f t="shared" si="320"/>
        <v>9999</v>
      </c>
      <c r="R10261" s="31" t="str">
        <f t="shared" si="321"/>
        <v/>
      </c>
      <c r="S10261" s="29">
        <f>IF($Q10261&lt;Parâmetros!$E$19,$G10261-1,$G10261)</f>
        <v>0</v>
      </c>
    </row>
    <row r="10262" spans="1:19" x14ac:dyDescent="0.25">
      <c r="A10262" s="116"/>
      <c r="B10262" s="65"/>
      <c r="C10262" s="65"/>
      <c r="D10262" s="66"/>
      <c r="E10262" s="67"/>
      <c r="F10262" s="65"/>
      <c r="G10262" s="66"/>
      <c r="J10262" s="65"/>
      <c r="K10262" s="65"/>
      <c r="L10262" s="66"/>
      <c r="M10262" s="65"/>
      <c r="N10262" s="65"/>
      <c r="O10262" s="65"/>
      <c r="P10262" s="66"/>
      <c r="Q10262" s="31">
        <f t="shared" si="320"/>
        <v>9999</v>
      </c>
      <c r="R10262" s="31" t="str">
        <f t="shared" si="321"/>
        <v/>
      </c>
      <c r="S10262" s="29">
        <f>IF($Q10262&lt;Parâmetros!$E$19,$G10262-1,$G10262)</f>
        <v>0</v>
      </c>
    </row>
    <row r="10263" spans="1:19" x14ac:dyDescent="0.25">
      <c r="A10263" s="116"/>
      <c r="B10263" s="65"/>
      <c r="C10263" s="65"/>
      <c r="D10263" s="66"/>
      <c r="E10263" s="67"/>
      <c r="F10263" s="65"/>
      <c r="G10263" s="66"/>
      <c r="J10263" s="65"/>
      <c r="K10263" s="65"/>
      <c r="L10263" s="66"/>
      <c r="M10263" s="65"/>
      <c r="N10263" s="65"/>
      <c r="O10263" s="65"/>
      <c r="P10263" s="66"/>
      <c r="Q10263" s="31">
        <f t="shared" si="320"/>
        <v>9999</v>
      </c>
      <c r="R10263" s="31" t="str">
        <f t="shared" si="321"/>
        <v/>
      </c>
      <c r="S10263" s="29">
        <f>IF($Q10263&lt;Parâmetros!$E$19,$G10263-1,$G10263)</f>
        <v>0</v>
      </c>
    </row>
    <row r="10264" spans="1:19" x14ac:dyDescent="0.25">
      <c r="A10264" s="116"/>
      <c r="B10264" s="65"/>
      <c r="C10264" s="65"/>
      <c r="D10264" s="66"/>
      <c r="E10264" s="67"/>
      <c r="F10264" s="65"/>
      <c r="G10264" s="66"/>
      <c r="J10264" s="65"/>
      <c r="K10264" s="65"/>
      <c r="L10264" s="66"/>
      <c r="M10264" s="65"/>
      <c r="N10264" s="65"/>
      <c r="O10264" s="65"/>
      <c r="P10264" s="66"/>
      <c r="Q10264" s="31">
        <f t="shared" si="320"/>
        <v>9999</v>
      </c>
      <c r="R10264" s="31" t="str">
        <f t="shared" si="321"/>
        <v/>
      </c>
      <c r="S10264" s="29">
        <f>IF($Q10264&lt;Parâmetros!$E$19,$G10264-1,$G10264)</f>
        <v>0</v>
      </c>
    </row>
    <row r="10265" spans="1:19" x14ac:dyDescent="0.25">
      <c r="A10265" s="116"/>
      <c r="B10265" s="65"/>
      <c r="C10265" s="65"/>
      <c r="D10265" s="66"/>
      <c r="E10265" s="67"/>
      <c r="F10265" s="65"/>
      <c r="G10265" s="66"/>
      <c r="J10265" s="65"/>
      <c r="K10265" s="65"/>
      <c r="L10265" s="66"/>
      <c r="M10265" s="65"/>
      <c r="N10265" s="65"/>
      <c r="O10265" s="65"/>
      <c r="P10265" s="66"/>
      <c r="Q10265" s="31">
        <f t="shared" si="320"/>
        <v>9999</v>
      </c>
      <c r="R10265" s="31" t="str">
        <f t="shared" si="321"/>
        <v/>
      </c>
      <c r="S10265" s="29">
        <f>IF($Q10265&lt;Parâmetros!$E$19,$G10265-1,$G10265)</f>
        <v>0</v>
      </c>
    </row>
    <row r="10266" spans="1:19" x14ac:dyDescent="0.25">
      <c r="A10266" s="116"/>
      <c r="B10266" s="65"/>
      <c r="C10266" s="65"/>
      <c r="D10266" s="66"/>
      <c r="E10266" s="67"/>
      <c r="F10266" s="65"/>
      <c r="G10266" s="66"/>
      <c r="J10266" s="65"/>
      <c r="K10266" s="65"/>
      <c r="L10266" s="66"/>
      <c r="M10266" s="65"/>
      <c r="O10266" s="65"/>
      <c r="P10266" s="66"/>
      <c r="Q10266" s="31">
        <f t="shared" si="320"/>
        <v>9999</v>
      </c>
      <c r="R10266" s="31" t="str">
        <f t="shared" si="321"/>
        <v/>
      </c>
      <c r="S10266" s="29">
        <f>IF($Q10266&lt;Parâmetros!$E$19,$G10266-1,$G10266)</f>
        <v>0</v>
      </c>
    </row>
    <row r="10267" spans="1:19" x14ac:dyDescent="0.25">
      <c r="A10267" s="116"/>
      <c r="B10267" s="65"/>
      <c r="C10267" s="65"/>
      <c r="D10267" s="66"/>
      <c r="E10267" s="67"/>
      <c r="F10267" s="65"/>
      <c r="G10267" s="66"/>
      <c r="J10267" s="65"/>
      <c r="K10267" s="65"/>
      <c r="L10267" s="66"/>
      <c r="M10267" s="65"/>
      <c r="N10267" s="65"/>
      <c r="O10267" s="65"/>
      <c r="P10267" s="66"/>
      <c r="Q10267" s="31">
        <f t="shared" si="320"/>
        <v>9999</v>
      </c>
      <c r="R10267" s="31" t="str">
        <f t="shared" si="321"/>
        <v/>
      </c>
      <c r="S10267" s="29">
        <f>IF($Q10267&lt;Parâmetros!$E$19,$G10267-1,$G10267)</f>
        <v>0</v>
      </c>
    </row>
    <row r="10268" spans="1:19" x14ac:dyDescent="0.25">
      <c r="A10268" s="116"/>
      <c r="B10268" s="65"/>
      <c r="C10268" s="65"/>
      <c r="D10268" s="66"/>
      <c r="E10268" s="67"/>
      <c r="F10268" s="65"/>
      <c r="G10268" s="66"/>
      <c r="J10268" s="65"/>
      <c r="K10268" s="65"/>
      <c r="L10268" s="66"/>
      <c r="M10268" s="65"/>
      <c r="N10268" s="65"/>
      <c r="O10268" s="65"/>
      <c r="P10268" s="66"/>
      <c r="Q10268" s="31">
        <f t="shared" si="320"/>
        <v>9999</v>
      </c>
      <c r="R10268" s="31" t="str">
        <f t="shared" si="321"/>
        <v/>
      </c>
      <c r="S10268" s="29">
        <f>IF($Q10268&lt;Parâmetros!$E$19,$G10268-1,$G10268)</f>
        <v>0</v>
      </c>
    </row>
    <row r="10269" spans="1:19" x14ac:dyDescent="0.25">
      <c r="A10269" s="116"/>
      <c r="B10269" s="65"/>
      <c r="C10269" s="65"/>
      <c r="D10269" s="66"/>
      <c r="E10269" s="67"/>
      <c r="F10269" s="65"/>
      <c r="G10269" s="66"/>
      <c r="J10269" s="65"/>
      <c r="K10269" s="65"/>
      <c r="L10269" s="66"/>
      <c r="M10269" s="65"/>
      <c r="N10269" s="65"/>
      <c r="O10269" s="65"/>
      <c r="P10269" s="66"/>
      <c r="Q10269" s="31">
        <f t="shared" si="320"/>
        <v>9999</v>
      </c>
      <c r="R10269" s="31" t="str">
        <f t="shared" si="321"/>
        <v/>
      </c>
      <c r="S10269" s="29">
        <f>IF($Q10269&lt;Parâmetros!$E$19,$G10269-1,$G10269)</f>
        <v>0</v>
      </c>
    </row>
    <row r="10270" spans="1:19" x14ac:dyDescent="0.25">
      <c r="A10270" s="116"/>
      <c r="B10270" s="65"/>
      <c r="C10270" s="65"/>
      <c r="D10270" s="66"/>
      <c r="E10270" s="67"/>
      <c r="F10270" s="65"/>
      <c r="G10270" s="66"/>
      <c r="J10270" s="65"/>
      <c r="K10270" s="65"/>
      <c r="L10270" s="66"/>
      <c r="M10270" s="65"/>
      <c r="N10270" s="65"/>
      <c r="O10270" s="65"/>
      <c r="P10270" s="66"/>
      <c r="Q10270" s="31">
        <f t="shared" si="320"/>
        <v>9999</v>
      </c>
      <c r="R10270" s="31" t="str">
        <f t="shared" si="321"/>
        <v/>
      </c>
      <c r="S10270" s="29">
        <f>IF($Q10270&lt;Parâmetros!$E$19,$G10270-1,$G10270)</f>
        <v>0</v>
      </c>
    </row>
    <row r="10271" spans="1:19" x14ac:dyDescent="0.25">
      <c r="A10271" s="116"/>
      <c r="B10271" s="65"/>
      <c r="C10271" s="65"/>
      <c r="D10271" s="66"/>
      <c r="E10271" s="67"/>
      <c r="F10271" s="65"/>
      <c r="G10271" s="66"/>
      <c r="J10271" s="65"/>
      <c r="K10271" s="65"/>
      <c r="L10271" s="66"/>
      <c r="M10271" s="65"/>
      <c r="N10271" s="65"/>
      <c r="O10271" s="65"/>
      <c r="P10271" s="66"/>
      <c r="Q10271" s="31">
        <f t="shared" si="320"/>
        <v>9999</v>
      </c>
      <c r="R10271" s="31" t="str">
        <f t="shared" si="321"/>
        <v/>
      </c>
      <c r="S10271" s="29">
        <f>IF($Q10271&lt;Parâmetros!$E$19,$G10271-1,$G10271)</f>
        <v>0</v>
      </c>
    </row>
    <row r="10272" spans="1:19" x14ac:dyDescent="0.25">
      <c r="A10272" s="116"/>
      <c r="B10272" s="65"/>
      <c r="C10272" s="65"/>
      <c r="D10272" s="66"/>
      <c r="E10272" s="67"/>
      <c r="F10272" s="65"/>
      <c r="G10272" s="66"/>
      <c r="J10272" s="65"/>
      <c r="K10272" s="65"/>
      <c r="L10272" s="66"/>
      <c r="M10272" s="65"/>
      <c r="N10272" s="65"/>
      <c r="O10272" s="65"/>
      <c r="P10272" s="66"/>
      <c r="Q10272" s="31">
        <f t="shared" si="320"/>
        <v>9999</v>
      </c>
      <c r="R10272" s="31" t="str">
        <f t="shared" si="321"/>
        <v/>
      </c>
      <c r="S10272" s="29">
        <f>IF($Q10272&lt;Parâmetros!$E$19,$G10272-1,$G10272)</f>
        <v>0</v>
      </c>
    </row>
    <row r="10273" spans="1:19" x14ac:dyDescent="0.25">
      <c r="A10273" s="116"/>
      <c r="B10273" s="65"/>
      <c r="C10273" s="65"/>
      <c r="D10273" s="66"/>
      <c r="E10273" s="67"/>
      <c r="F10273" s="65"/>
      <c r="G10273" s="66"/>
      <c r="J10273" s="65"/>
      <c r="K10273" s="65"/>
      <c r="L10273" s="66"/>
      <c r="M10273" s="65"/>
      <c r="N10273" s="65"/>
      <c r="O10273" s="65"/>
      <c r="P10273" s="66"/>
      <c r="Q10273" s="31">
        <f t="shared" si="320"/>
        <v>9999</v>
      </c>
      <c r="R10273" s="31" t="str">
        <f t="shared" si="321"/>
        <v/>
      </c>
      <c r="S10273" s="29">
        <f>IF($Q10273&lt;Parâmetros!$E$19,$G10273-1,$G10273)</f>
        <v>0</v>
      </c>
    </row>
    <row r="10274" spans="1:19" x14ac:dyDescent="0.25">
      <c r="A10274" s="116"/>
      <c r="B10274" s="65"/>
      <c r="C10274" s="65"/>
      <c r="D10274" s="66"/>
      <c r="E10274" s="67"/>
      <c r="F10274" s="65"/>
      <c r="G10274" s="66"/>
      <c r="J10274" s="65"/>
      <c r="K10274" s="65"/>
      <c r="L10274" s="66"/>
      <c r="M10274" s="65"/>
      <c r="N10274" s="65"/>
      <c r="O10274" s="65"/>
      <c r="P10274" s="66"/>
      <c r="Q10274" s="31">
        <f t="shared" si="320"/>
        <v>9999</v>
      </c>
      <c r="R10274" s="31" t="str">
        <f t="shared" si="321"/>
        <v/>
      </c>
      <c r="S10274" s="29">
        <f>IF($Q10274&lt;Parâmetros!$E$19,$G10274-1,$G10274)</f>
        <v>0</v>
      </c>
    </row>
    <row r="10275" spans="1:19" x14ac:dyDescent="0.25">
      <c r="A10275" s="116"/>
      <c r="B10275" s="65"/>
      <c r="C10275" s="65"/>
      <c r="D10275" s="66"/>
      <c r="E10275" s="67"/>
      <c r="F10275" s="65"/>
      <c r="G10275" s="66"/>
      <c r="J10275" s="65"/>
      <c r="K10275" s="65"/>
      <c r="L10275" s="66"/>
      <c r="M10275" s="65"/>
      <c r="N10275" s="65"/>
      <c r="O10275" s="65"/>
      <c r="P10275" s="66"/>
      <c r="Q10275" s="31">
        <f t="shared" si="320"/>
        <v>9999</v>
      </c>
      <c r="R10275" s="31" t="str">
        <f t="shared" si="321"/>
        <v/>
      </c>
      <c r="S10275" s="29">
        <f>IF($Q10275&lt;Parâmetros!$E$19,$G10275-1,$G10275)</f>
        <v>0</v>
      </c>
    </row>
    <row r="10276" spans="1:19" x14ac:dyDescent="0.25">
      <c r="A10276" s="116"/>
      <c r="B10276" s="65"/>
      <c r="C10276" s="65"/>
      <c r="D10276" s="66"/>
      <c r="E10276" s="67"/>
      <c r="F10276" s="65"/>
      <c r="G10276" s="66"/>
      <c r="J10276" s="65"/>
      <c r="K10276" s="65"/>
      <c r="L10276" s="66"/>
      <c r="M10276" s="65"/>
      <c r="N10276" s="65"/>
      <c r="O10276" s="65"/>
      <c r="P10276" s="66"/>
      <c r="Q10276" s="31">
        <f t="shared" si="320"/>
        <v>9999</v>
      </c>
      <c r="R10276" s="31" t="str">
        <f t="shared" si="321"/>
        <v/>
      </c>
      <c r="S10276" s="29">
        <f>IF($Q10276&lt;Parâmetros!$E$19,$G10276-1,$G10276)</f>
        <v>0</v>
      </c>
    </row>
    <row r="10277" spans="1:19" x14ac:dyDescent="0.25">
      <c r="A10277" s="116"/>
      <c r="B10277" s="65"/>
      <c r="C10277" s="65"/>
      <c r="D10277" s="66"/>
      <c r="E10277" s="67"/>
      <c r="F10277" s="65"/>
      <c r="G10277" s="66"/>
      <c r="J10277" s="65"/>
      <c r="K10277" s="65"/>
      <c r="L10277" s="66"/>
      <c r="M10277" s="65"/>
      <c r="N10277" s="65"/>
      <c r="O10277" s="65"/>
      <c r="P10277" s="66"/>
      <c r="Q10277" s="31">
        <f t="shared" si="320"/>
        <v>9999</v>
      </c>
      <c r="R10277" s="31" t="str">
        <f t="shared" si="321"/>
        <v/>
      </c>
      <c r="S10277" s="29">
        <f>IF($Q10277&lt;Parâmetros!$E$19,$G10277-1,$G10277)</f>
        <v>0</v>
      </c>
    </row>
    <row r="10278" spans="1:19" x14ac:dyDescent="0.25">
      <c r="A10278" s="116"/>
      <c r="B10278" s="65"/>
      <c r="C10278" s="65"/>
      <c r="D10278" s="66"/>
      <c r="E10278" s="67"/>
      <c r="F10278" s="65"/>
      <c r="G10278" s="66"/>
      <c r="J10278" s="65"/>
      <c r="K10278" s="65"/>
      <c r="L10278" s="66"/>
      <c r="M10278" s="65"/>
      <c r="N10278" s="65"/>
      <c r="O10278" s="65"/>
      <c r="P10278" s="66"/>
      <c r="Q10278" s="31">
        <f t="shared" si="320"/>
        <v>9999</v>
      </c>
      <c r="R10278" s="31" t="str">
        <f t="shared" si="321"/>
        <v/>
      </c>
      <c r="S10278" s="29">
        <f>IF($Q10278&lt;Parâmetros!$E$19,$G10278-1,$G10278)</f>
        <v>0</v>
      </c>
    </row>
    <row r="10279" spans="1:19" x14ac:dyDescent="0.25">
      <c r="A10279" s="116"/>
      <c r="B10279" s="65"/>
      <c r="C10279" s="65"/>
      <c r="D10279" s="66"/>
      <c r="E10279" s="67"/>
      <c r="F10279" s="65"/>
      <c r="G10279" s="66"/>
      <c r="J10279" s="65"/>
      <c r="K10279" s="65"/>
      <c r="L10279" s="66"/>
      <c r="M10279" s="65"/>
      <c r="N10279" s="65"/>
      <c r="O10279" s="65"/>
      <c r="P10279" s="66"/>
      <c r="Q10279" s="31">
        <f t="shared" si="320"/>
        <v>9999</v>
      </c>
      <c r="R10279" s="31" t="str">
        <f t="shared" si="321"/>
        <v/>
      </c>
      <c r="S10279" s="29">
        <f>IF($Q10279&lt;Parâmetros!$E$19,$G10279-1,$G10279)</f>
        <v>0</v>
      </c>
    </row>
    <row r="10280" spans="1:19" x14ac:dyDescent="0.25">
      <c r="A10280" s="116"/>
      <c r="B10280" s="65"/>
      <c r="C10280" s="65"/>
      <c r="D10280" s="66"/>
      <c r="E10280" s="67"/>
      <c r="F10280" s="65"/>
      <c r="G10280" s="66"/>
      <c r="J10280" s="65"/>
      <c r="K10280" s="65"/>
      <c r="L10280" s="66"/>
      <c r="M10280" s="65"/>
      <c r="N10280" s="65"/>
      <c r="O10280" s="65"/>
      <c r="P10280" s="66"/>
      <c r="Q10280" s="31">
        <f t="shared" si="320"/>
        <v>9999</v>
      </c>
      <c r="R10280" s="31" t="str">
        <f t="shared" si="321"/>
        <v/>
      </c>
      <c r="S10280" s="29">
        <f>IF($Q10280&lt;Parâmetros!$E$19,$G10280-1,$G10280)</f>
        <v>0</v>
      </c>
    </row>
    <row r="10281" spans="1:19" x14ac:dyDescent="0.25">
      <c r="A10281" s="116"/>
      <c r="B10281" s="65"/>
      <c r="C10281" s="65"/>
      <c r="D10281" s="66"/>
      <c r="E10281" s="67"/>
      <c r="F10281" s="65"/>
      <c r="G10281" s="66"/>
      <c r="J10281" s="65"/>
      <c r="K10281" s="65"/>
      <c r="L10281" s="66"/>
      <c r="M10281" s="65"/>
      <c r="N10281" s="65"/>
      <c r="O10281" s="65"/>
      <c r="P10281" s="66"/>
      <c r="Q10281" s="31">
        <f t="shared" si="320"/>
        <v>9999</v>
      </c>
      <c r="R10281" s="31" t="str">
        <f t="shared" si="321"/>
        <v/>
      </c>
      <c r="S10281" s="29">
        <f>IF($Q10281&lt;Parâmetros!$E$19,$G10281-1,$G10281)</f>
        <v>0</v>
      </c>
    </row>
    <row r="10282" spans="1:19" x14ac:dyDescent="0.25">
      <c r="A10282" s="116"/>
      <c r="B10282" s="65"/>
      <c r="C10282" s="65"/>
      <c r="D10282" s="66"/>
      <c r="E10282" s="67"/>
      <c r="F10282" s="65"/>
      <c r="G10282" s="66"/>
      <c r="J10282" s="65"/>
      <c r="K10282" s="65"/>
      <c r="L10282" s="66"/>
      <c r="M10282" s="65"/>
      <c r="N10282" s="65"/>
      <c r="O10282" s="65"/>
      <c r="P10282" s="66"/>
      <c r="Q10282" s="31">
        <f t="shared" si="320"/>
        <v>9999</v>
      </c>
      <c r="R10282" s="31" t="str">
        <f t="shared" si="321"/>
        <v/>
      </c>
      <c r="S10282" s="29">
        <f>IF($Q10282&lt;Parâmetros!$E$19,$G10282-1,$G10282)</f>
        <v>0</v>
      </c>
    </row>
    <row r="10283" spans="1:19" x14ac:dyDescent="0.25">
      <c r="A10283" s="116"/>
      <c r="B10283" s="65"/>
      <c r="C10283" s="65"/>
      <c r="D10283" s="66"/>
      <c r="E10283" s="67"/>
      <c r="F10283" s="65"/>
      <c r="G10283" s="66"/>
      <c r="J10283" s="65"/>
      <c r="K10283" s="65"/>
      <c r="L10283" s="66"/>
      <c r="M10283" s="65"/>
      <c r="N10283" s="65"/>
      <c r="O10283" s="65"/>
      <c r="P10283" s="66"/>
      <c r="Q10283" s="31">
        <f t="shared" si="320"/>
        <v>9999</v>
      </c>
      <c r="R10283" s="31" t="str">
        <f t="shared" si="321"/>
        <v/>
      </c>
      <c r="S10283" s="29">
        <f>IF($Q10283&lt;Parâmetros!$E$19,$G10283-1,$G10283)</f>
        <v>0</v>
      </c>
    </row>
    <row r="10284" spans="1:19" x14ac:dyDescent="0.25">
      <c r="A10284" s="116"/>
      <c r="B10284" s="65"/>
      <c r="C10284" s="65"/>
      <c r="D10284" s="66"/>
      <c r="E10284" s="67"/>
      <c r="F10284" s="65"/>
      <c r="G10284" s="66"/>
      <c r="J10284" s="65"/>
      <c r="K10284" s="65"/>
      <c r="L10284" s="66"/>
      <c r="M10284" s="65"/>
      <c r="O10284" s="65"/>
      <c r="P10284" s="66"/>
      <c r="Q10284" s="31">
        <f t="shared" si="320"/>
        <v>9999</v>
      </c>
      <c r="R10284" s="31" t="str">
        <f t="shared" si="321"/>
        <v/>
      </c>
      <c r="S10284" s="29">
        <f>IF($Q10284&lt;Parâmetros!$E$19,$G10284-1,$G10284)</f>
        <v>0</v>
      </c>
    </row>
    <row r="10285" spans="1:19" x14ac:dyDescent="0.25">
      <c r="A10285" s="116"/>
      <c r="B10285" s="65"/>
      <c r="C10285" s="65"/>
      <c r="D10285" s="66"/>
      <c r="E10285" s="67"/>
      <c r="F10285" s="65"/>
      <c r="G10285" s="66"/>
      <c r="J10285" s="65"/>
      <c r="K10285" s="65"/>
      <c r="L10285" s="66"/>
      <c r="M10285" s="65"/>
      <c r="N10285" s="65"/>
      <c r="O10285" s="65"/>
      <c r="P10285" s="66"/>
      <c r="Q10285" s="31">
        <f t="shared" si="320"/>
        <v>9999</v>
      </c>
      <c r="R10285" s="31" t="str">
        <f t="shared" si="321"/>
        <v/>
      </c>
      <c r="S10285" s="29">
        <f>IF($Q10285&lt;Parâmetros!$E$19,$G10285-1,$G10285)</f>
        <v>0</v>
      </c>
    </row>
    <row r="10286" spans="1:19" x14ac:dyDescent="0.25">
      <c r="A10286" s="116"/>
      <c r="B10286" s="65"/>
      <c r="C10286" s="65"/>
      <c r="D10286" s="66"/>
      <c r="E10286" s="67"/>
      <c r="F10286" s="65"/>
      <c r="G10286" s="66"/>
      <c r="J10286" s="65"/>
      <c r="K10286" s="65"/>
      <c r="L10286" s="66"/>
      <c r="M10286" s="65"/>
      <c r="N10286" s="65"/>
      <c r="O10286" s="65"/>
      <c r="P10286" s="66"/>
      <c r="Q10286" s="31">
        <f t="shared" si="320"/>
        <v>9999</v>
      </c>
      <c r="R10286" s="31" t="str">
        <f t="shared" si="321"/>
        <v/>
      </c>
      <c r="S10286" s="29">
        <f>IF($Q10286&lt;Parâmetros!$E$19,$G10286-1,$G10286)</f>
        <v>0</v>
      </c>
    </row>
    <row r="10287" spans="1:19" x14ac:dyDescent="0.25">
      <c r="A10287" s="116"/>
      <c r="B10287" s="65"/>
      <c r="C10287" s="65"/>
      <c r="D10287" s="66"/>
      <c r="E10287" s="67"/>
      <c r="F10287" s="65"/>
      <c r="G10287" s="66"/>
      <c r="J10287" s="65"/>
      <c r="K10287" s="65"/>
      <c r="L10287" s="66"/>
      <c r="M10287" s="65"/>
      <c r="N10287" s="65"/>
      <c r="O10287" s="65"/>
      <c r="P10287" s="66"/>
      <c r="Q10287" s="31">
        <f t="shared" si="320"/>
        <v>9999</v>
      </c>
      <c r="R10287" s="31" t="str">
        <f t="shared" si="321"/>
        <v/>
      </c>
      <c r="S10287" s="29">
        <f>IF($Q10287&lt;Parâmetros!$E$19,$G10287-1,$G10287)</f>
        <v>0</v>
      </c>
    </row>
    <row r="10288" spans="1:19" x14ac:dyDescent="0.25">
      <c r="A10288" s="116"/>
      <c r="B10288" s="65"/>
      <c r="C10288" s="65"/>
      <c r="D10288" s="66"/>
      <c r="E10288" s="67"/>
      <c r="F10288" s="65"/>
      <c r="G10288" s="66"/>
      <c r="J10288" s="65"/>
      <c r="K10288" s="65"/>
      <c r="L10288" s="66"/>
      <c r="M10288" s="65"/>
      <c r="O10288" s="65"/>
      <c r="P10288" s="66"/>
      <c r="Q10288" s="31">
        <f t="shared" si="320"/>
        <v>9999</v>
      </c>
      <c r="R10288" s="31" t="str">
        <f t="shared" si="321"/>
        <v/>
      </c>
      <c r="S10288" s="29">
        <f>IF($Q10288&lt;Parâmetros!$E$19,$G10288-1,$G10288)</f>
        <v>0</v>
      </c>
    </row>
    <row r="10289" spans="1:19" x14ac:dyDescent="0.25">
      <c r="A10289" s="116"/>
      <c r="B10289" s="65"/>
      <c r="C10289" s="65"/>
      <c r="D10289" s="66"/>
      <c r="E10289" s="67"/>
      <c r="F10289" s="65"/>
      <c r="G10289" s="66"/>
      <c r="J10289" s="65"/>
      <c r="K10289" s="65"/>
      <c r="L10289" s="66"/>
      <c r="M10289" s="65"/>
      <c r="N10289" s="65"/>
      <c r="O10289" s="65"/>
      <c r="P10289" s="66"/>
      <c r="Q10289" s="31">
        <f t="shared" si="320"/>
        <v>9999</v>
      </c>
      <c r="R10289" s="31" t="str">
        <f t="shared" si="321"/>
        <v/>
      </c>
      <c r="S10289" s="29">
        <f>IF($Q10289&lt;Parâmetros!$E$19,$G10289-1,$G10289)</f>
        <v>0</v>
      </c>
    </row>
    <row r="10290" spans="1:19" x14ac:dyDescent="0.25">
      <c r="A10290" s="116"/>
      <c r="B10290" s="65"/>
      <c r="C10290" s="65"/>
      <c r="D10290" s="66"/>
      <c r="E10290" s="67"/>
      <c r="F10290" s="65"/>
      <c r="G10290" s="66"/>
      <c r="J10290" s="65"/>
      <c r="K10290" s="65"/>
      <c r="L10290" s="66"/>
      <c r="M10290" s="65"/>
      <c r="O10290" s="65"/>
      <c r="P10290" s="66"/>
      <c r="Q10290" s="31">
        <f t="shared" si="320"/>
        <v>9999</v>
      </c>
      <c r="R10290" s="31" t="str">
        <f t="shared" si="321"/>
        <v/>
      </c>
      <c r="S10290" s="29">
        <f>IF($Q10290&lt;Parâmetros!$E$19,$G10290-1,$G10290)</f>
        <v>0</v>
      </c>
    </row>
    <row r="10291" spans="1:19" x14ac:dyDescent="0.25">
      <c r="A10291" s="116"/>
      <c r="B10291" s="65"/>
      <c r="C10291" s="65"/>
      <c r="D10291" s="66"/>
      <c r="E10291" s="67"/>
      <c r="F10291" s="65"/>
      <c r="G10291" s="66"/>
      <c r="J10291" s="65"/>
      <c r="K10291" s="65"/>
      <c r="L10291" s="66"/>
      <c r="M10291" s="65"/>
      <c r="N10291" s="65"/>
      <c r="O10291" s="65"/>
      <c r="P10291" s="66"/>
      <c r="Q10291" s="31">
        <f t="shared" si="320"/>
        <v>9999</v>
      </c>
      <c r="R10291" s="31" t="str">
        <f t="shared" si="321"/>
        <v/>
      </c>
      <c r="S10291" s="29">
        <f>IF($Q10291&lt;Parâmetros!$E$19,$G10291-1,$G10291)</f>
        <v>0</v>
      </c>
    </row>
    <row r="10292" spans="1:19" x14ac:dyDescent="0.25">
      <c r="A10292" s="116"/>
      <c r="B10292" s="65"/>
      <c r="C10292" s="65"/>
      <c r="D10292" s="66"/>
      <c r="E10292" s="67"/>
      <c r="F10292" s="65"/>
      <c r="G10292" s="66"/>
      <c r="J10292" s="65"/>
      <c r="K10292" s="65"/>
      <c r="L10292" s="66"/>
      <c r="M10292" s="65"/>
      <c r="N10292" s="65"/>
      <c r="O10292" s="65"/>
      <c r="P10292" s="66"/>
      <c r="Q10292" s="31">
        <f t="shared" si="320"/>
        <v>9999</v>
      </c>
      <c r="R10292" s="31" t="str">
        <f t="shared" si="321"/>
        <v/>
      </c>
      <c r="S10292" s="29">
        <f>IF($Q10292&lt;Parâmetros!$E$19,$G10292-1,$G10292)</f>
        <v>0</v>
      </c>
    </row>
    <row r="10293" spans="1:19" x14ac:dyDescent="0.25">
      <c r="A10293" s="116"/>
      <c r="B10293" s="65"/>
      <c r="C10293" s="65"/>
      <c r="D10293" s="66"/>
      <c r="E10293" s="67"/>
      <c r="F10293" s="65"/>
      <c r="G10293" s="66"/>
      <c r="J10293" s="65"/>
      <c r="K10293" s="65"/>
      <c r="L10293" s="66"/>
      <c r="M10293" s="65"/>
      <c r="N10293" s="65"/>
      <c r="O10293" s="65"/>
      <c r="P10293" s="66"/>
      <c r="Q10293" s="31">
        <f t="shared" si="320"/>
        <v>9999</v>
      </c>
      <c r="R10293" s="31" t="str">
        <f t="shared" si="321"/>
        <v/>
      </c>
      <c r="S10293" s="29">
        <f>IF($Q10293&lt;Parâmetros!$E$19,$G10293-1,$G10293)</f>
        <v>0</v>
      </c>
    </row>
    <row r="10294" spans="1:19" x14ac:dyDescent="0.25">
      <c r="A10294" s="116"/>
      <c r="B10294" s="65"/>
      <c r="C10294" s="65"/>
      <c r="D10294" s="66"/>
      <c r="E10294" s="67"/>
      <c r="F10294" s="65"/>
      <c r="G10294" s="66"/>
      <c r="J10294" s="65"/>
      <c r="K10294" s="65"/>
      <c r="L10294" s="66"/>
      <c r="M10294" s="65"/>
      <c r="N10294" s="65"/>
      <c r="O10294" s="65"/>
      <c r="P10294" s="66"/>
      <c r="Q10294" s="31">
        <f t="shared" si="320"/>
        <v>9999</v>
      </c>
      <c r="R10294" s="31" t="str">
        <f t="shared" si="321"/>
        <v/>
      </c>
      <c r="S10294" s="29">
        <f>IF($Q10294&lt;Parâmetros!$E$19,$G10294-1,$G10294)</f>
        <v>0</v>
      </c>
    </row>
    <row r="10295" spans="1:19" x14ac:dyDescent="0.25">
      <c r="A10295" s="116"/>
      <c r="B10295" s="65"/>
      <c r="C10295" s="65"/>
      <c r="D10295" s="66"/>
      <c r="E10295" s="67"/>
      <c r="F10295" s="65"/>
      <c r="G10295" s="66"/>
      <c r="J10295" s="65"/>
      <c r="K10295" s="65"/>
      <c r="L10295" s="66"/>
      <c r="M10295" s="65"/>
      <c r="N10295" s="65"/>
      <c r="O10295" s="65"/>
      <c r="P10295" s="66"/>
      <c r="Q10295" s="31">
        <f t="shared" si="320"/>
        <v>9999</v>
      </c>
      <c r="R10295" s="31" t="str">
        <f t="shared" si="321"/>
        <v/>
      </c>
      <c r="S10295" s="29">
        <f>IF($Q10295&lt;Parâmetros!$E$19,$G10295-1,$G10295)</f>
        <v>0</v>
      </c>
    </row>
    <row r="10296" spans="1:19" x14ac:dyDescent="0.25">
      <c r="A10296" s="116"/>
      <c r="B10296" s="65"/>
      <c r="C10296" s="65"/>
      <c r="D10296" s="66"/>
      <c r="E10296" s="67"/>
      <c r="F10296" s="65"/>
      <c r="G10296" s="66"/>
      <c r="J10296" s="65"/>
      <c r="K10296" s="65"/>
      <c r="L10296" s="66"/>
      <c r="M10296" s="65"/>
      <c r="N10296" s="65"/>
      <c r="O10296" s="65"/>
      <c r="P10296" s="66"/>
      <c r="Q10296" s="31">
        <f t="shared" si="320"/>
        <v>9999</v>
      </c>
      <c r="R10296" s="31" t="str">
        <f t="shared" si="321"/>
        <v/>
      </c>
      <c r="S10296" s="29">
        <f>IF($Q10296&lt;Parâmetros!$E$19,$G10296-1,$G10296)</f>
        <v>0</v>
      </c>
    </row>
    <row r="10297" spans="1:19" x14ac:dyDescent="0.25">
      <c r="A10297" s="116"/>
      <c r="B10297" s="65"/>
      <c r="C10297" s="65"/>
      <c r="D10297" s="66"/>
      <c r="E10297" s="67"/>
      <c r="F10297" s="65"/>
      <c r="G10297" s="66"/>
      <c r="J10297" s="65"/>
      <c r="K10297" s="65"/>
      <c r="L10297" s="66"/>
      <c r="M10297" s="65"/>
      <c r="N10297" s="65"/>
      <c r="O10297" s="65"/>
      <c r="P10297" s="66"/>
      <c r="Q10297" s="31">
        <f t="shared" si="320"/>
        <v>9999</v>
      </c>
      <c r="R10297" s="31" t="str">
        <f t="shared" si="321"/>
        <v/>
      </c>
      <c r="S10297" s="29">
        <f>IF($Q10297&lt;Parâmetros!$E$19,$G10297-1,$G10297)</f>
        <v>0</v>
      </c>
    </row>
    <row r="10298" spans="1:19" x14ac:dyDescent="0.25">
      <c r="A10298" s="116"/>
      <c r="B10298" s="65"/>
      <c r="C10298" s="65"/>
      <c r="D10298" s="66"/>
      <c r="E10298" s="67"/>
      <c r="F10298" s="65"/>
      <c r="G10298" s="66"/>
      <c r="J10298" s="65"/>
      <c r="K10298" s="65"/>
      <c r="L10298" s="66"/>
      <c r="M10298" s="65"/>
      <c r="N10298" s="65"/>
      <c r="O10298" s="65"/>
      <c r="P10298" s="66"/>
      <c r="Q10298" s="31">
        <f t="shared" si="320"/>
        <v>9999</v>
      </c>
      <c r="R10298" s="31" t="str">
        <f t="shared" si="321"/>
        <v/>
      </c>
      <c r="S10298" s="29">
        <f>IF($Q10298&lt;Parâmetros!$E$19,$G10298-1,$G10298)</f>
        <v>0</v>
      </c>
    </row>
    <row r="10299" spans="1:19" x14ac:dyDescent="0.25">
      <c r="A10299" s="116"/>
      <c r="B10299" s="65"/>
      <c r="C10299" s="65"/>
      <c r="D10299" s="66"/>
      <c r="E10299" s="67"/>
      <c r="F10299" s="65"/>
      <c r="G10299" s="66"/>
      <c r="J10299" s="65"/>
      <c r="K10299" s="65"/>
      <c r="L10299" s="66"/>
      <c r="M10299" s="65"/>
      <c r="N10299" s="65"/>
      <c r="O10299" s="65"/>
      <c r="P10299" s="66"/>
      <c r="Q10299" s="31">
        <f t="shared" si="320"/>
        <v>9999</v>
      </c>
      <c r="R10299" s="31" t="str">
        <f t="shared" si="321"/>
        <v/>
      </c>
      <c r="S10299" s="29">
        <f>IF($Q10299&lt;Parâmetros!$E$19,$G10299-1,$G10299)</f>
        <v>0</v>
      </c>
    </row>
    <row r="10300" spans="1:19" x14ac:dyDescent="0.25">
      <c r="A10300" s="116"/>
      <c r="B10300" s="65"/>
      <c r="C10300" s="65"/>
      <c r="D10300" s="66"/>
      <c r="E10300" s="67"/>
      <c r="F10300" s="65"/>
      <c r="G10300" s="66"/>
      <c r="J10300" s="65"/>
      <c r="K10300" s="65"/>
      <c r="L10300" s="66"/>
      <c r="M10300" s="65"/>
      <c r="N10300" s="65"/>
      <c r="O10300" s="65"/>
      <c r="P10300" s="66"/>
      <c r="Q10300" s="31">
        <f t="shared" ref="Q10300:Q10363" si="322">IFERROR(VALUE(LEFT($J10300,2))*60+VALUE(MID($J10300,4,2)),9999)</f>
        <v>9999</v>
      </c>
      <c r="R10300" s="31" t="str">
        <f t="shared" ref="R10300:R10363" si="323">IFERROR(VALUE(LEFT($K10300,2))*60+VALUE(MID($K10300,4,2)),"")</f>
        <v/>
      </c>
      <c r="S10300" s="29">
        <f>IF($Q10300&lt;Parâmetros!$E$19,$G10300-1,$G10300)</f>
        <v>0</v>
      </c>
    </row>
    <row r="10301" spans="1:19" x14ac:dyDescent="0.25">
      <c r="A10301" s="116"/>
      <c r="B10301" s="65"/>
      <c r="C10301" s="65"/>
      <c r="D10301" s="66"/>
      <c r="E10301" s="67"/>
      <c r="F10301" s="65"/>
      <c r="G10301" s="66"/>
      <c r="J10301" s="65"/>
      <c r="K10301" s="65"/>
      <c r="L10301" s="66"/>
      <c r="M10301" s="65"/>
      <c r="N10301" s="65"/>
      <c r="O10301" s="65"/>
      <c r="P10301" s="66"/>
      <c r="Q10301" s="31">
        <f t="shared" si="322"/>
        <v>9999</v>
      </c>
      <c r="R10301" s="31" t="str">
        <f t="shared" si="323"/>
        <v/>
      </c>
      <c r="S10301" s="29">
        <f>IF($Q10301&lt;Parâmetros!$E$19,$G10301-1,$G10301)</f>
        <v>0</v>
      </c>
    </row>
    <row r="10302" spans="1:19" x14ac:dyDescent="0.25">
      <c r="A10302" s="116"/>
      <c r="B10302" s="65"/>
      <c r="C10302" s="65"/>
      <c r="D10302" s="66"/>
      <c r="E10302" s="67"/>
      <c r="F10302" s="65"/>
      <c r="G10302" s="66"/>
      <c r="J10302" s="65"/>
      <c r="K10302" s="65"/>
      <c r="L10302" s="66"/>
      <c r="M10302" s="65"/>
      <c r="N10302" s="65"/>
      <c r="O10302" s="65"/>
      <c r="P10302" s="66"/>
      <c r="Q10302" s="31">
        <f t="shared" si="322"/>
        <v>9999</v>
      </c>
      <c r="R10302" s="31" t="str">
        <f t="shared" si="323"/>
        <v/>
      </c>
      <c r="S10302" s="29">
        <f>IF($Q10302&lt;Parâmetros!$E$19,$G10302-1,$G10302)</f>
        <v>0</v>
      </c>
    </row>
    <row r="10303" spans="1:19" x14ac:dyDescent="0.25">
      <c r="A10303" s="116"/>
      <c r="B10303" s="65"/>
      <c r="C10303" s="65"/>
      <c r="D10303" s="66"/>
      <c r="E10303" s="67"/>
      <c r="F10303" s="65"/>
      <c r="G10303" s="66"/>
      <c r="J10303" s="65"/>
      <c r="K10303" s="65"/>
      <c r="L10303" s="66"/>
      <c r="M10303" s="65"/>
      <c r="N10303" s="65"/>
      <c r="O10303" s="65"/>
      <c r="P10303" s="66"/>
      <c r="Q10303" s="31">
        <f t="shared" si="322"/>
        <v>9999</v>
      </c>
      <c r="R10303" s="31" t="str">
        <f t="shared" si="323"/>
        <v/>
      </c>
      <c r="S10303" s="29">
        <f>IF($Q10303&lt;Parâmetros!$E$19,$G10303-1,$G10303)</f>
        <v>0</v>
      </c>
    </row>
    <row r="10304" spans="1:19" x14ac:dyDescent="0.25">
      <c r="A10304" s="116"/>
      <c r="B10304" s="65"/>
      <c r="C10304" s="65"/>
      <c r="D10304" s="66"/>
      <c r="E10304" s="67"/>
      <c r="F10304" s="65"/>
      <c r="G10304" s="66"/>
      <c r="J10304" s="65"/>
      <c r="K10304" s="65"/>
      <c r="L10304" s="66"/>
      <c r="M10304" s="65"/>
      <c r="N10304" s="65"/>
      <c r="O10304" s="65"/>
      <c r="P10304" s="66"/>
      <c r="Q10304" s="31">
        <f t="shared" si="322"/>
        <v>9999</v>
      </c>
      <c r="R10304" s="31" t="str">
        <f t="shared" si="323"/>
        <v/>
      </c>
      <c r="S10304" s="29">
        <f>IF($Q10304&lt;Parâmetros!$E$19,$G10304-1,$G10304)</f>
        <v>0</v>
      </c>
    </row>
    <row r="10305" spans="1:19" x14ac:dyDescent="0.25">
      <c r="A10305" s="116"/>
      <c r="B10305" s="65"/>
      <c r="C10305" s="65"/>
      <c r="D10305" s="66"/>
      <c r="E10305" s="67"/>
      <c r="F10305" s="65"/>
      <c r="G10305" s="66"/>
      <c r="J10305" s="65"/>
      <c r="K10305" s="65"/>
      <c r="L10305" s="66"/>
      <c r="M10305" s="65"/>
      <c r="N10305" s="65"/>
      <c r="O10305" s="65"/>
      <c r="P10305" s="66"/>
      <c r="Q10305" s="31">
        <f t="shared" si="322"/>
        <v>9999</v>
      </c>
      <c r="R10305" s="31" t="str">
        <f t="shared" si="323"/>
        <v/>
      </c>
      <c r="S10305" s="29">
        <f>IF($Q10305&lt;Parâmetros!$E$19,$G10305-1,$G10305)</f>
        <v>0</v>
      </c>
    </row>
    <row r="10306" spans="1:19" x14ac:dyDescent="0.25">
      <c r="A10306" s="116"/>
      <c r="B10306" s="65"/>
      <c r="C10306" s="65"/>
      <c r="D10306" s="66"/>
      <c r="E10306" s="67"/>
      <c r="F10306" s="65"/>
      <c r="G10306" s="66"/>
      <c r="J10306" s="65"/>
      <c r="K10306" s="65"/>
      <c r="L10306" s="66"/>
      <c r="M10306" s="65"/>
      <c r="N10306" s="65"/>
      <c r="O10306" s="65"/>
      <c r="P10306" s="66"/>
      <c r="Q10306" s="31">
        <f t="shared" si="322"/>
        <v>9999</v>
      </c>
      <c r="R10306" s="31" t="str">
        <f t="shared" si="323"/>
        <v/>
      </c>
      <c r="S10306" s="29">
        <f>IF($Q10306&lt;Parâmetros!$E$19,$G10306-1,$G10306)</f>
        <v>0</v>
      </c>
    </row>
    <row r="10307" spans="1:19" x14ac:dyDescent="0.25">
      <c r="A10307" s="116"/>
      <c r="B10307" s="65"/>
      <c r="C10307" s="65"/>
      <c r="D10307" s="66"/>
      <c r="E10307" s="67"/>
      <c r="F10307" s="65"/>
      <c r="G10307" s="66"/>
      <c r="J10307" s="65"/>
      <c r="K10307" s="65"/>
      <c r="L10307" s="66"/>
      <c r="M10307" s="65"/>
      <c r="N10307" s="65"/>
      <c r="O10307" s="65"/>
      <c r="P10307" s="66"/>
      <c r="Q10307" s="31">
        <f t="shared" si="322"/>
        <v>9999</v>
      </c>
      <c r="R10307" s="31" t="str">
        <f t="shared" si="323"/>
        <v/>
      </c>
      <c r="S10307" s="29">
        <f>IF($Q10307&lt;Parâmetros!$E$19,$G10307-1,$G10307)</f>
        <v>0</v>
      </c>
    </row>
    <row r="10308" spans="1:19" x14ac:dyDescent="0.25">
      <c r="A10308" s="116"/>
      <c r="B10308" s="65"/>
      <c r="C10308" s="65"/>
      <c r="D10308" s="66"/>
      <c r="E10308" s="67"/>
      <c r="F10308" s="65"/>
      <c r="G10308" s="66"/>
      <c r="J10308" s="65"/>
      <c r="K10308" s="65"/>
      <c r="L10308" s="66"/>
      <c r="M10308" s="65"/>
      <c r="N10308" s="65"/>
      <c r="O10308" s="65"/>
      <c r="P10308" s="66"/>
      <c r="Q10308" s="31">
        <f t="shared" si="322"/>
        <v>9999</v>
      </c>
      <c r="R10308" s="31" t="str">
        <f t="shared" si="323"/>
        <v/>
      </c>
      <c r="S10308" s="29">
        <f>IF($Q10308&lt;Parâmetros!$E$19,$G10308-1,$G10308)</f>
        <v>0</v>
      </c>
    </row>
    <row r="10309" spans="1:19" x14ac:dyDescent="0.25">
      <c r="A10309" s="116"/>
      <c r="B10309" s="65"/>
      <c r="C10309" s="65"/>
      <c r="D10309" s="66"/>
      <c r="E10309" s="67"/>
      <c r="F10309" s="65"/>
      <c r="G10309" s="66"/>
      <c r="J10309" s="65"/>
      <c r="K10309" s="65"/>
      <c r="L10309" s="66"/>
      <c r="M10309" s="65"/>
      <c r="N10309" s="65"/>
      <c r="O10309" s="65"/>
      <c r="P10309" s="66"/>
      <c r="Q10309" s="31">
        <f t="shared" si="322"/>
        <v>9999</v>
      </c>
      <c r="R10309" s="31" t="str">
        <f t="shared" si="323"/>
        <v/>
      </c>
      <c r="S10309" s="29">
        <f>IF($Q10309&lt;Parâmetros!$E$19,$G10309-1,$G10309)</f>
        <v>0</v>
      </c>
    </row>
    <row r="10310" spans="1:19" x14ac:dyDescent="0.25">
      <c r="A10310" s="116"/>
      <c r="B10310" s="65"/>
      <c r="C10310" s="65"/>
      <c r="D10310" s="66"/>
      <c r="E10310" s="67"/>
      <c r="F10310" s="65"/>
      <c r="G10310" s="66"/>
      <c r="J10310" s="65"/>
      <c r="K10310" s="65"/>
      <c r="L10310" s="66"/>
      <c r="M10310" s="65"/>
      <c r="N10310" s="65"/>
      <c r="O10310" s="65"/>
      <c r="P10310" s="66"/>
      <c r="Q10310" s="31">
        <f t="shared" si="322"/>
        <v>9999</v>
      </c>
      <c r="R10310" s="31" t="str">
        <f t="shared" si="323"/>
        <v/>
      </c>
      <c r="S10310" s="29">
        <f>IF($Q10310&lt;Parâmetros!$E$19,$G10310-1,$G10310)</f>
        <v>0</v>
      </c>
    </row>
    <row r="10311" spans="1:19" x14ac:dyDescent="0.25">
      <c r="A10311" s="116"/>
      <c r="B10311" s="65"/>
      <c r="C10311" s="65"/>
      <c r="D10311" s="66"/>
      <c r="E10311" s="67"/>
      <c r="F10311" s="65"/>
      <c r="G10311" s="66"/>
      <c r="J10311" s="65"/>
      <c r="K10311" s="65"/>
      <c r="L10311" s="66"/>
      <c r="M10311" s="65"/>
      <c r="N10311" s="65"/>
      <c r="O10311" s="65"/>
      <c r="P10311" s="66"/>
      <c r="Q10311" s="31">
        <f t="shared" si="322"/>
        <v>9999</v>
      </c>
      <c r="R10311" s="31" t="str">
        <f t="shared" si="323"/>
        <v/>
      </c>
      <c r="S10311" s="29">
        <f>IF($Q10311&lt;Parâmetros!$E$19,$G10311-1,$G10311)</f>
        <v>0</v>
      </c>
    </row>
    <row r="10312" spans="1:19" x14ac:dyDescent="0.25">
      <c r="A10312" s="116"/>
      <c r="B10312" s="65"/>
      <c r="C10312" s="65"/>
      <c r="D10312" s="66"/>
      <c r="E10312" s="67"/>
      <c r="F10312" s="65"/>
      <c r="G10312" s="66"/>
      <c r="J10312" s="65"/>
      <c r="K10312" s="65"/>
      <c r="L10312" s="66"/>
      <c r="M10312" s="65"/>
      <c r="N10312" s="65"/>
      <c r="O10312" s="65"/>
      <c r="P10312" s="66"/>
      <c r="Q10312" s="31">
        <f t="shared" si="322"/>
        <v>9999</v>
      </c>
      <c r="R10312" s="31" t="str">
        <f t="shared" si="323"/>
        <v/>
      </c>
      <c r="S10312" s="29">
        <f>IF($Q10312&lt;Parâmetros!$E$19,$G10312-1,$G10312)</f>
        <v>0</v>
      </c>
    </row>
    <row r="10313" spans="1:19" x14ac:dyDescent="0.25">
      <c r="A10313" s="116"/>
      <c r="B10313" s="65"/>
      <c r="C10313" s="65"/>
      <c r="D10313" s="66"/>
      <c r="E10313" s="67"/>
      <c r="F10313" s="65"/>
      <c r="G10313" s="66"/>
      <c r="J10313" s="65"/>
      <c r="K10313" s="65"/>
      <c r="L10313" s="66"/>
      <c r="M10313" s="65"/>
      <c r="N10313" s="65"/>
      <c r="O10313" s="65"/>
      <c r="P10313" s="66"/>
      <c r="Q10313" s="31">
        <f t="shared" si="322"/>
        <v>9999</v>
      </c>
      <c r="R10313" s="31" t="str">
        <f t="shared" si="323"/>
        <v/>
      </c>
      <c r="S10313" s="29">
        <f>IF($Q10313&lt;Parâmetros!$E$19,$G10313-1,$G10313)</f>
        <v>0</v>
      </c>
    </row>
    <row r="10314" spans="1:19" x14ac:dyDescent="0.25">
      <c r="A10314" s="116"/>
      <c r="B10314" s="65"/>
      <c r="C10314" s="65"/>
      <c r="D10314" s="66"/>
      <c r="E10314" s="67"/>
      <c r="F10314" s="65"/>
      <c r="G10314" s="66"/>
      <c r="J10314" s="65"/>
      <c r="K10314" s="65"/>
      <c r="L10314" s="66"/>
      <c r="M10314" s="65"/>
      <c r="N10314" s="65"/>
      <c r="O10314" s="65"/>
      <c r="P10314" s="66"/>
      <c r="Q10314" s="31">
        <f t="shared" si="322"/>
        <v>9999</v>
      </c>
      <c r="R10314" s="31" t="str">
        <f t="shared" si="323"/>
        <v/>
      </c>
      <c r="S10314" s="29">
        <f>IF($Q10314&lt;Parâmetros!$E$19,$G10314-1,$G10314)</f>
        <v>0</v>
      </c>
    </row>
    <row r="10315" spans="1:19" x14ac:dyDescent="0.25">
      <c r="A10315" s="116"/>
      <c r="B10315" s="65"/>
      <c r="C10315" s="65"/>
      <c r="D10315" s="66"/>
      <c r="E10315" s="67"/>
      <c r="F10315" s="65"/>
      <c r="G10315" s="66"/>
      <c r="J10315" s="65"/>
      <c r="K10315" s="65"/>
      <c r="L10315" s="66"/>
      <c r="M10315" s="65"/>
      <c r="N10315" s="65"/>
      <c r="O10315" s="65"/>
      <c r="P10315" s="66"/>
      <c r="Q10315" s="31">
        <f t="shared" si="322"/>
        <v>9999</v>
      </c>
      <c r="R10315" s="31" t="str">
        <f t="shared" si="323"/>
        <v/>
      </c>
      <c r="S10315" s="29">
        <f>IF($Q10315&lt;Parâmetros!$E$19,$G10315-1,$G10315)</f>
        <v>0</v>
      </c>
    </row>
    <row r="10316" spans="1:19" x14ac:dyDescent="0.25">
      <c r="A10316" s="116"/>
      <c r="B10316" s="65"/>
      <c r="C10316" s="65"/>
      <c r="D10316" s="66"/>
      <c r="E10316" s="67"/>
      <c r="F10316" s="65"/>
      <c r="G10316" s="66"/>
      <c r="J10316" s="65"/>
      <c r="K10316" s="65"/>
      <c r="L10316" s="66"/>
      <c r="M10316" s="65"/>
      <c r="N10316" s="65"/>
      <c r="O10316" s="65"/>
      <c r="P10316" s="66"/>
      <c r="Q10316" s="31">
        <f t="shared" si="322"/>
        <v>9999</v>
      </c>
      <c r="R10316" s="31" t="str">
        <f t="shared" si="323"/>
        <v/>
      </c>
      <c r="S10316" s="29">
        <f>IF($Q10316&lt;Parâmetros!$E$19,$G10316-1,$G10316)</f>
        <v>0</v>
      </c>
    </row>
    <row r="10317" spans="1:19" x14ac:dyDescent="0.25">
      <c r="A10317" s="116"/>
      <c r="B10317" s="65"/>
      <c r="C10317" s="65"/>
      <c r="D10317" s="66"/>
      <c r="E10317" s="67"/>
      <c r="F10317" s="65"/>
      <c r="G10317" s="66"/>
      <c r="J10317" s="65"/>
      <c r="K10317" s="65"/>
      <c r="L10317" s="66"/>
      <c r="M10317" s="65"/>
      <c r="N10317" s="65"/>
      <c r="O10317" s="65"/>
      <c r="P10317" s="66"/>
      <c r="Q10317" s="31">
        <f t="shared" si="322"/>
        <v>9999</v>
      </c>
      <c r="R10317" s="31" t="str">
        <f t="shared" si="323"/>
        <v/>
      </c>
      <c r="S10317" s="29">
        <f>IF($Q10317&lt;Parâmetros!$E$19,$G10317-1,$G10317)</f>
        <v>0</v>
      </c>
    </row>
    <row r="10318" spans="1:19" x14ac:dyDescent="0.25">
      <c r="A10318" s="116"/>
      <c r="B10318" s="65"/>
      <c r="C10318" s="65"/>
      <c r="D10318" s="66"/>
      <c r="E10318" s="67"/>
      <c r="F10318" s="65"/>
      <c r="G10318" s="66"/>
      <c r="J10318" s="65"/>
      <c r="K10318" s="65"/>
      <c r="L10318" s="66"/>
      <c r="M10318" s="65"/>
      <c r="N10318" s="65"/>
      <c r="O10318" s="65"/>
      <c r="P10318" s="66"/>
      <c r="Q10318" s="31">
        <f t="shared" si="322"/>
        <v>9999</v>
      </c>
      <c r="R10318" s="31" t="str">
        <f t="shared" si="323"/>
        <v/>
      </c>
      <c r="S10318" s="29">
        <f>IF($Q10318&lt;Parâmetros!$E$19,$G10318-1,$G10318)</f>
        <v>0</v>
      </c>
    </row>
    <row r="10319" spans="1:19" x14ac:dyDescent="0.25">
      <c r="A10319" s="116"/>
      <c r="B10319" s="65"/>
      <c r="C10319" s="65"/>
      <c r="D10319" s="66"/>
      <c r="E10319" s="67"/>
      <c r="F10319" s="65"/>
      <c r="G10319" s="66"/>
      <c r="J10319" s="65"/>
      <c r="K10319" s="65"/>
      <c r="L10319" s="66"/>
      <c r="M10319" s="65"/>
      <c r="N10319" s="65"/>
      <c r="O10319" s="65"/>
      <c r="P10319" s="66"/>
      <c r="Q10319" s="31">
        <f t="shared" si="322"/>
        <v>9999</v>
      </c>
      <c r="R10319" s="31" t="str">
        <f t="shared" si="323"/>
        <v/>
      </c>
      <c r="S10319" s="29">
        <f>IF($Q10319&lt;Parâmetros!$E$19,$G10319-1,$G10319)</f>
        <v>0</v>
      </c>
    </row>
    <row r="10320" spans="1:19" x14ac:dyDescent="0.25">
      <c r="A10320" s="116"/>
      <c r="B10320" s="65"/>
      <c r="C10320" s="65"/>
      <c r="D10320" s="66"/>
      <c r="E10320" s="67"/>
      <c r="F10320" s="65"/>
      <c r="G10320" s="66"/>
      <c r="J10320" s="65"/>
      <c r="K10320" s="65"/>
      <c r="L10320" s="66"/>
      <c r="M10320" s="65"/>
      <c r="N10320" s="65"/>
      <c r="O10320" s="65"/>
      <c r="P10320" s="66"/>
      <c r="Q10320" s="31">
        <f t="shared" si="322"/>
        <v>9999</v>
      </c>
      <c r="R10320" s="31" t="str">
        <f t="shared" si="323"/>
        <v/>
      </c>
      <c r="S10320" s="29">
        <f>IF($Q10320&lt;Parâmetros!$E$19,$G10320-1,$G10320)</f>
        <v>0</v>
      </c>
    </row>
    <row r="10321" spans="1:19" x14ac:dyDescent="0.25">
      <c r="A10321" s="116"/>
      <c r="B10321" s="65"/>
      <c r="C10321" s="65"/>
      <c r="D10321" s="66"/>
      <c r="E10321" s="67"/>
      <c r="F10321" s="65"/>
      <c r="G10321" s="66"/>
      <c r="J10321" s="65"/>
      <c r="K10321" s="65"/>
      <c r="L10321" s="66"/>
      <c r="M10321" s="65"/>
      <c r="N10321" s="65"/>
      <c r="O10321" s="65"/>
      <c r="P10321" s="66"/>
      <c r="Q10321" s="31">
        <f t="shared" si="322"/>
        <v>9999</v>
      </c>
      <c r="R10321" s="31" t="str">
        <f t="shared" si="323"/>
        <v/>
      </c>
      <c r="S10321" s="29">
        <f>IF($Q10321&lt;Parâmetros!$E$19,$G10321-1,$G10321)</f>
        <v>0</v>
      </c>
    </row>
    <row r="10322" spans="1:19" x14ac:dyDescent="0.25">
      <c r="A10322" s="116"/>
      <c r="B10322" s="65"/>
      <c r="C10322" s="65"/>
      <c r="D10322" s="66"/>
      <c r="E10322" s="67"/>
      <c r="F10322" s="65"/>
      <c r="G10322" s="66"/>
      <c r="J10322" s="65"/>
      <c r="K10322" s="65"/>
      <c r="L10322" s="66"/>
      <c r="M10322" s="65"/>
      <c r="N10322" s="65"/>
      <c r="O10322" s="65"/>
      <c r="P10322" s="66"/>
      <c r="Q10322" s="31">
        <f t="shared" si="322"/>
        <v>9999</v>
      </c>
      <c r="R10322" s="31" t="str">
        <f t="shared" si="323"/>
        <v/>
      </c>
      <c r="S10322" s="29">
        <f>IF($Q10322&lt;Parâmetros!$E$19,$G10322-1,$G10322)</f>
        <v>0</v>
      </c>
    </row>
    <row r="10323" spans="1:19" x14ac:dyDescent="0.25">
      <c r="A10323" s="116"/>
      <c r="B10323" s="65"/>
      <c r="C10323" s="65"/>
      <c r="D10323" s="66"/>
      <c r="E10323" s="67"/>
      <c r="F10323" s="65"/>
      <c r="G10323" s="66"/>
      <c r="J10323" s="65"/>
      <c r="K10323" s="65"/>
      <c r="L10323" s="66"/>
      <c r="M10323" s="65"/>
      <c r="N10323" s="65"/>
      <c r="O10323" s="65"/>
      <c r="P10323" s="66"/>
      <c r="Q10323" s="31">
        <f t="shared" si="322"/>
        <v>9999</v>
      </c>
      <c r="R10323" s="31" t="str">
        <f t="shared" si="323"/>
        <v/>
      </c>
      <c r="S10323" s="29">
        <f>IF($Q10323&lt;Parâmetros!$E$19,$G10323-1,$G10323)</f>
        <v>0</v>
      </c>
    </row>
    <row r="10324" spans="1:19" x14ac:dyDescent="0.25">
      <c r="A10324" s="116"/>
      <c r="B10324" s="65"/>
      <c r="C10324" s="65"/>
      <c r="D10324" s="66"/>
      <c r="E10324" s="67"/>
      <c r="F10324" s="65"/>
      <c r="G10324" s="66"/>
      <c r="J10324" s="65"/>
      <c r="K10324" s="65"/>
      <c r="L10324" s="66"/>
      <c r="M10324" s="65"/>
      <c r="N10324" s="65"/>
      <c r="O10324" s="65"/>
      <c r="P10324" s="66"/>
      <c r="Q10324" s="31">
        <f t="shared" si="322"/>
        <v>9999</v>
      </c>
      <c r="R10324" s="31" t="str">
        <f t="shared" si="323"/>
        <v/>
      </c>
      <c r="S10324" s="29">
        <f>IF($Q10324&lt;Parâmetros!$E$19,$G10324-1,$G10324)</f>
        <v>0</v>
      </c>
    </row>
    <row r="10325" spans="1:19" x14ac:dyDescent="0.25">
      <c r="A10325" s="116"/>
      <c r="B10325" s="65"/>
      <c r="C10325" s="65"/>
      <c r="D10325" s="66"/>
      <c r="E10325" s="67"/>
      <c r="F10325" s="65"/>
      <c r="G10325" s="66"/>
      <c r="J10325" s="65"/>
      <c r="K10325" s="65"/>
      <c r="L10325" s="66"/>
      <c r="M10325" s="65"/>
      <c r="O10325" s="65"/>
      <c r="P10325" s="66"/>
      <c r="Q10325" s="31">
        <f t="shared" si="322"/>
        <v>9999</v>
      </c>
      <c r="R10325" s="31" t="str">
        <f t="shared" si="323"/>
        <v/>
      </c>
      <c r="S10325" s="29">
        <f>IF($Q10325&lt;Parâmetros!$E$19,$G10325-1,$G10325)</f>
        <v>0</v>
      </c>
    </row>
    <row r="10326" spans="1:19" x14ac:dyDescent="0.25">
      <c r="A10326" s="116"/>
      <c r="B10326" s="65"/>
      <c r="C10326" s="65"/>
      <c r="D10326" s="66"/>
      <c r="E10326" s="67"/>
      <c r="F10326" s="65"/>
      <c r="G10326" s="66"/>
      <c r="J10326" s="65"/>
      <c r="K10326" s="65"/>
      <c r="L10326" s="66"/>
      <c r="M10326" s="65"/>
      <c r="N10326" s="65"/>
      <c r="O10326" s="65"/>
      <c r="P10326" s="66"/>
      <c r="Q10326" s="31">
        <f t="shared" si="322"/>
        <v>9999</v>
      </c>
      <c r="R10326" s="31" t="str">
        <f t="shared" si="323"/>
        <v/>
      </c>
      <c r="S10326" s="29">
        <f>IF($Q10326&lt;Parâmetros!$E$19,$G10326-1,$G10326)</f>
        <v>0</v>
      </c>
    </row>
    <row r="10327" spans="1:19" x14ac:dyDescent="0.25">
      <c r="A10327" s="116"/>
      <c r="B10327" s="65"/>
      <c r="C10327" s="65"/>
      <c r="D10327" s="66"/>
      <c r="E10327" s="67"/>
      <c r="F10327" s="65"/>
      <c r="G10327" s="66"/>
      <c r="J10327" s="65"/>
      <c r="K10327" s="65"/>
      <c r="L10327" s="66"/>
      <c r="M10327" s="65"/>
      <c r="N10327" s="65"/>
      <c r="O10327" s="65"/>
      <c r="P10327" s="66"/>
      <c r="Q10327" s="31">
        <f t="shared" si="322"/>
        <v>9999</v>
      </c>
      <c r="R10327" s="31" t="str">
        <f t="shared" si="323"/>
        <v/>
      </c>
      <c r="S10327" s="29">
        <f>IF($Q10327&lt;Parâmetros!$E$19,$G10327-1,$G10327)</f>
        <v>0</v>
      </c>
    </row>
    <row r="10328" spans="1:19" x14ac:dyDescent="0.25">
      <c r="A10328" s="116"/>
      <c r="B10328" s="65"/>
      <c r="C10328" s="65"/>
      <c r="D10328" s="66"/>
      <c r="E10328" s="67"/>
      <c r="F10328" s="65"/>
      <c r="G10328" s="66"/>
      <c r="J10328" s="65"/>
      <c r="K10328" s="65"/>
      <c r="L10328" s="66"/>
      <c r="M10328" s="65"/>
      <c r="N10328" s="65"/>
      <c r="O10328" s="65"/>
      <c r="P10328" s="66"/>
      <c r="Q10328" s="31">
        <f t="shared" si="322"/>
        <v>9999</v>
      </c>
      <c r="R10328" s="31" t="str">
        <f t="shared" si="323"/>
        <v/>
      </c>
      <c r="S10328" s="29">
        <f>IF($Q10328&lt;Parâmetros!$E$19,$G10328-1,$G10328)</f>
        <v>0</v>
      </c>
    </row>
    <row r="10329" spans="1:19" x14ac:dyDescent="0.25">
      <c r="A10329" s="116"/>
      <c r="B10329" s="65"/>
      <c r="C10329" s="65"/>
      <c r="D10329" s="66"/>
      <c r="E10329" s="67"/>
      <c r="F10329" s="65"/>
      <c r="G10329" s="66"/>
      <c r="J10329" s="65"/>
      <c r="K10329" s="65"/>
      <c r="L10329" s="66"/>
      <c r="M10329" s="65"/>
      <c r="N10329" s="65"/>
      <c r="O10329" s="65"/>
      <c r="P10329" s="66"/>
      <c r="Q10329" s="31">
        <f t="shared" si="322"/>
        <v>9999</v>
      </c>
      <c r="R10329" s="31" t="str">
        <f t="shared" si="323"/>
        <v/>
      </c>
      <c r="S10329" s="29">
        <f>IF($Q10329&lt;Parâmetros!$E$19,$G10329-1,$G10329)</f>
        <v>0</v>
      </c>
    </row>
    <row r="10330" spans="1:19" x14ac:dyDescent="0.25">
      <c r="A10330" s="116"/>
      <c r="B10330" s="65"/>
      <c r="C10330" s="65"/>
      <c r="D10330" s="66"/>
      <c r="E10330" s="67"/>
      <c r="F10330" s="65"/>
      <c r="G10330" s="66"/>
      <c r="J10330" s="65"/>
      <c r="K10330" s="65"/>
      <c r="L10330" s="66"/>
      <c r="M10330" s="65"/>
      <c r="O10330" s="65"/>
      <c r="P10330" s="66"/>
      <c r="Q10330" s="31">
        <f t="shared" si="322"/>
        <v>9999</v>
      </c>
      <c r="R10330" s="31" t="str">
        <f t="shared" si="323"/>
        <v/>
      </c>
      <c r="S10330" s="29">
        <f>IF($Q10330&lt;Parâmetros!$E$19,$G10330-1,$G10330)</f>
        <v>0</v>
      </c>
    </row>
    <row r="10331" spans="1:19" x14ac:dyDescent="0.25">
      <c r="A10331" s="116"/>
      <c r="B10331" s="65"/>
      <c r="C10331" s="65"/>
      <c r="D10331" s="66"/>
      <c r="E10331" s="67"/>
      <c r="F10331" s="65"/>
      <c r="G10331" s="66"/>
      <c r="J10331" s="65"/>
      <c r="K10331" s="65"/>
      <c r="L10331" s="66"/>
      <c r="M10331" s="65"/>
      <c r="N10331" s="65"/>
      <c r="O10331" s="65"/>
      <c r="P10331" s="66"/>
      <c r="Q10331" s="31">
        <f t="shared" si="322"/>
        <v>9999</v>
      </c>
      <c r="R10331" s="31" t="str">
        <f t="shared" si="323"/>
        <v/>
      </c>
      <c r="S10331" s="29">
        <f>IF($Q10331&lt;Parâmetros!$E$19,$G10331-1,$G10331)</f>
        <v>0</v>
      </c>
    </row>
    <row r="10332" spans="1:19" x14ac:dyDescent="0.25">
      <c r="A10332" s="116"/>
      <c r="B10332" s="65"/>
      <c r="C10332" s="65"/>
      <c r="D10332" s="66"/>
      <c r="E10332" s="67"/>
      <c r="F10332" s="65"/>
      <c r="G10332" s="66"/>
      <c r="J10332" s="65"/>
      <c r="K10332" s="65"/>
      <c r="L10332" s="66"/>
      <c r="M10332" s="65"/>
      <c r="N10332" s="65"/>
      <c r="O10332" s="65"/>
      <c r="P10332" s="66"/>
      <c r="Q10332" s="31">
        <f t="shared" si="322"/>
        <v>9999</v>
      </c>
      <c r="R10332" s="31" t="str">
        <f t="shared" si="323"/>
        <v/>
      </c>
      <c r="S10332" s="29">
        <f>IF($Q10332&lt;Parâmetros!$E$19,$G10332-1,$G10332)</f>
        <v>0</v>
      </c>
    </row>
    <row r="10333" spans="1:19" x14ac:dyDescent="0.25">
      <c r="A10333" s="116"/>
      <c r="B10333" s="65"/>
      <c r="C10333" s="65"/>
      <c r="D10333" s="66"/>
      <c r="E10333" s="67"/>
      <c r="F10333" s="65"/>
      <c r="G10333" s="66"/>
      <c r="J10333" s="65"/>
      <c r="K10333" s="65"/>
      <c r="L10333" s="66"/>
      <c r="M10333" s="65"/>
      <c r="N10333" s="65"/>
      <c r="O10333" s="65"/>
      <c r="P10333" s="66"/>
      <c r="Q10333" s="31">
        <f t="shared" si="322"/>
        <v>9999</v>
      </c>
      <c r="R10333" s="31" t="str">
        <f t="shared" si="323"/>
        <v/>
      </c>
      <c r="S10333" s="29">
        <f>IF($Q10333&lt;Parâmetros!$E$19,$G10333-1,$G10333)</f>
        <v>0</v>
      </c>
    </row>
    <row r="10334" spans="1:19" x14ac:dyDescent="0.25">
      <c r="A10334" s="116"/>
      <c r="B10334" s="65"/>
      <c r="C10334" s="65"/>
      <c r="D10334" s="66"/>
      <c r="E10334" s="67"/>
      <c r="F10334" s="65"/>
      <c r="G10334" s="66"/>
      <c r="J10334" s="65"/>
      <c r="K10334" s="65"/>
      <c r="L10334" s="66"/>
      <c r="M10334" s="65"/>
      <c r="N10334" s="65"/>
      <c r="O10334" s="65"/>
      <c r="P10334" s="66"/>
      <c r="Q10334" s="31">
        <f t="shared" si="322"/>
        <v>9999</v>
      </c>
      <c r="R10334" s="31" t="str">
        <f t="shared" si="323"/>
        <v/>
      </c>
      <c r="S10334" s="29">
        <f>IF($Q10334&lt;Parâmetros!$E$19,$G10334-1,$G10334)</f>
        <v>0</v>
      </c>
    </row>
    <row r="10335" spans="1:19" x14ac:dyDescent="0.25">
      <c r="A10335" s="116"/>
      <c r="B10335" s="65"/>
      <c r="C10335" s="65"/>
      <c r="D10335" s="66"/>
      <c r="E10335" s="67"/>
      <c r="F10335" s="65"/>
      <c r="G10335" s="66"/>
      <c r="J10335" s="65"/>
      <c r="K10335" s="65"/>
      <c r="L10335" s="66"/>
      <c r="M10335" s="65"/>
      <c r="N10335" s="65"/>
      <c r="O10335" s="65"/>
      <c r="P10335" s="66"/>
      <c r="Q10335" s="31">
        <f t="shared" si="322"/>
        <v>9999</v>
      </c>
      <c r="R10335" s="31" t="str">
        <f t="shared" si="323"/>
        <v/>
      </c>
      <c r="S10335" s="29">
        <f>IF($Q10335&lt;Parâmetros!$E$19,$G10335-1,$G10335)</f>
        <v>0</v>
      </c>
    </row>
    <row r="10336" spans="1:19" x14ac:dyDescent="0.25">
      <c r="A10336" s="116"/>
      <c r="B10336" s="65"/>
      <c r="C10336" s="65"/>
      <c r="D10336" s="66"/>
      <c r="E10336" s="67"/>
      <c r="F10336" s="65"/>
      <c r="G10336" s="66"/>
      <c r="J10336" s="65"/>
      <c r="K10336" s="65"/>
      <c r="L10336" s="66"/>
      <c r="M10336" s="65"/>
      <c r="N10336" s="65"/>
      <c r="O10336" s="65"/>
      <c r="P10336" s="66"/>
      <c r="Q10336" s="31">
        <f t="shared" si="322"/>
        <v>9999</v>
      </c>
      <c r="R10336" s="31" t="str">
        <f t="shared" si="323"/>
        <v/>
      </c>
      <c r="S10336" s="29">
        <f>IF($Q10336&lt;Parâmetros!$E$19,$G10336-1,$G10336)</f>
        <v>0</v>
      </c>
    </row>
    <row r="10337" spans="1:19" x14ac:dyDescent="0.25">
      <c r="A10337" s="116"/>
      <c r="B10337" s="65"/>
      <c r="C10337" s="65"/>
      <c r="D10337" s="66"/>
      <c r="E10337" s="67"/>
      <c r="F10337" s="65"/>
      <c r="G10337" s="66"/>
      <c r="J10337" s="65"/>
      <c r="K10337" s="65"/>
      <c r="L10337" s="66"/>
      <c r="M10337" s="65"/>
      <c r="N10337" s="65"/>
      <c r="O10337" s="65"/>
      <c r="P10337" s="66"/>
      <c r="Q10337" s="31">
        <f t="shared" si="322"/>
        <v>9999</v>
      </c>
      <c r="R10337" s="31" t="str">
        <f t="shared" si="323"/>
        <v/>
      </c>
      <c r="S10337" s="29">
        <f>IF($Q10337&lt;Parâmetros!$E$19,$G10337-1,$G10337)</f>
        <v>0</v>
      </c>
    </row>
    <row r="10338" spans="1:19" x14ac:dyDescent="0.25">
      <c r="A10338" s="116"/>
      <c r="B10338" s="65"/>
      <c r="C10338" s="65"/>
      <c r="D10338" s="66"/>
      <c r="E10338" s="67"/>
      <c r="F10338" s="65"/>
      <c r="G10338" s="66"/>
      <c r="J10338" s="65"/>
      <c r="K10338" s="65"/>
      <c r="L10338" s="66"/>
      <c r="M10338" s="65"/>
      <c r="N10338" s="65"/>
      <c r="O10338" s="65"/>
      <c r="P10338" s="66"/>
      <c r="Q10338" s="31">
        <f t="shared" si="322"/>
        <v>9999</v>
      </c>
      <c r="R10338" s="31" t="str">
        <f t="shared" si="323"/>
        <v/>
      </c>
      <c r="S10338" s="29">
        <f>IF($Q10338&lt;Parâmetros!$E$19,$G10338-1,$G10338)</f>
        <v>0</v>
      </c>
    </row>
    <row r="10339" spans="1:19" x14ac:dyDescent="0.25">
      <c r="A10339" s="116"/>
      <c r="B10339" s="65"/>
      <c r="C10339" s="65"/>
      <c r="D10339" s="66"/>
      <c r="E10339" s="67"/>
      <c r="F10339" s="65"/>
      <c r="G10339" s="66"/>
      <c r="J10339" s="65"/>
      <c r="K10339" s="65"/>
      <c r="L10339" s="66"/>
      <c r="M10339" s="65"/>
      <c r="N10339" s="65"/>
      <c r="O10339" s="65"/>
      <c r="P10339" s="66"/>
      <c r="Q10339" s="31">
        <f t="shared" si="322"/>
        <v>9999</v>
      </c>
      <c r="R10339" s="31" t="str">
        <f t="shared" si="323"/>
        <v/>
      </c>
      <c r="S10339" s="29">
        <f>IF($Q10339&lt;Parâmetros!$E$19,$G10339-1,$G10339)</f>
        <v>0</v>
      </c>
    </row>
    <row r="10340" spans="1:19" x14ac:dyDescent="0.25">
      <c r="A10340" s="116"/>
      <c r="B10340" s="65"/>
      <c r="C10340" s="65"/>
      <c r="D10340" s="66"/>
      <c r="E10340" s="67"/>
      <c r="F10340" s="65"/>
      <c r="G10340" s="66"/>
      <c r="J10340" s="65"/>
      <c r="K10340" s="65"/>
      <c r="L10340" s="66"/>
      <c r="M10340" s="65"/>
      <c r="N10340" s="65"/>
      <c r="O10340" s="65"/>
      <c r="P10340" s="66"/>
      <c r="Q10340" s="31">
        <f t="shared" si="322"/>
        <v>9999</v>
      </c>
      <c r="R10340" s="31" t="str">
        <f t="shared" si="323"/>
        <v/>
      </c>
      <c r="S10340" s="29">
        <f>IF($Q10340&lt;Parâmetros!$E$19,$G10340-1,$G10340)</f>
        <v>0</v>
      </c>
    </row>
    <row r="10341" spans="1:19" x14ac:dyDescent="0.25">
      <c r="A10341" s="116"/>
      <c r="B10341" s="65"/>
      <c r="C10341" s="65"/>
      <c r="D10341" s="66"/>
      <c r="E10341" s="67"/>
      <c r="F10341" s="65"/>
      <c r="G10341" s="66"/>
      <c r="J10341" s="65"/>
      <c r="K10341" s="65"/>
      <c r="L10341" s="66"/>
      <c r="M10341" s="65"/>
      <c r="N10341" s="65"/>
      <c r="O10341" s="65"/>
      <c r="P10341" s="66"/>
      <c r="Q10341" s="31">
        <f t="shared" si="322"/>
        <v>9999</v>
      </c>
      <c r="R10341" s="31" t="str">
        <f t="shared" si="323"/>
        <v/>
      </c>
      <c r="S10341" s="29">
        <f>IF($Q10341&lt;Parâmetros!$E$19,$G10341-1,$G10341)</f>
        <v>0</v>
      </c>
    </row>
    <row r="10342" spans="1:19" x14ac:dyDescent="0.25">
      <c r="A10342" s="116"/>
      <c r="B10342" s="65"/>
      <c r="C10342" s="65"/>
      <c r="D10342" s="66"/>
      <c r="E10342" s="67"/>
      <c r="F10342" s="65"/>
      <c r="G10342" s="66"/>
      <c r="J10342" s="65"/>
      <c r="K10342" s="65"/>
      <c r="L10342" s="66"/>
      <c r="M10342" s="65"/>
      <c r="N10342" s="65"/>
      <c r="O10342" s="65"/>
      <c r="P10342" s="66"/>
      <c r="Q10342" s="31">
        <f t="shared" si="322"/>
        <v>9999</v>
      </c>
      <c r="R10342" s="31" t="str">
        <f t="shared" si="323"/>
        <v/>
      </c>
      <c r="S10342" s="29">
        <f>IF($Q10342&lt;Parâmetros!$E$19,$G10342-1,$G10342)</f>
        <v>0</v>
      </c>
    </row>
    <row r="10343" spans="1:19" x14ac:dyDescent="0.25">
      <c r="A10343" s="116"/>
      <c r="B10343" s="65"/>
      <c r="C10343" s="65"/>
      <c r="D10343" s="66"/>
      <c r="E10343" s="67"/>
      <c r="F10343" s="65"/>
      <c r="G10343" s="66"/>
      <c r="J10343" s="65"/>
      <c r="K10343" s="65"/>
      <c r="L10343" s="66"/>
      <c r="M10343" s="65"/>
      <c r="N10343" s="65"/>
      <c r="O10343" s="65"/>
      <c r="P10343" s="66"/>
      <c r="Q10343" s="31">
        <f t="shared" si="322"/>
        <v>9999</v>
      </c>
      <c r="R10343" s="31" t="str">
        <f t="shared" si="323"/>
        <v/>
      </c>
      <c r="S10343" s="29">
        <f>IF($Q10343&lt;Parâmetros!$E$19,$G10343-1,$G10343)</f>
        <v>0</v>
      </c>
    </row>
    <row r="10344" spans="1:19" x14ac:dyDescent="0.25">
      <c r="A10344" s="116"/>
      <c r="B10344" s="65"/>
      <c r="C10344" s="65"/>
      <c r="D10344" s="66"/>
      <c r="E10344" s="67"/>
      <c r="F10344" s="65"/>
      <c r="G10344" s="66"/>
      <c r="J10344" s="65"/>
      <c r="K10344" s="65"/>
      <c r="L10344" s="66"/>
      <c r="M10344" s="65"/>
      <c r="N10344" s="65"/>
      <c r="O10344" s="65"/>
      <c r="P10344" s="66"/>
      <c r="Q10344" s="31">
        <f t="shared" si="322"/>
        <v>9999</v>
      </c>
      <c r="R10344" s="31" t="str">
        <f t="shared" si="323"/>
        <v/>
      </c>
      <c r="S10344" s="29">
        <f>IF($Q10344&lt;Parâmetros!$E$19,$G10344-1,$G10344)</f>
        <v>0</v>
      </c>
    </row>
    <row r="10345" spans="1:19" x14ac:dyDescent="0.25">
      <c r="A10345" s="116"/>
      <c r="B10345" s="65"/>
      <c r="C10345" s="65"/>
      <c r="D10345" s="66"/>
      <c r="E10345" s="67"/>
      <c r="F10345" s="65"/>
      <c r="G10345" s="66"/>
      <c r="J10345" s="65"/>
      <c r="K10345" s="65"/>
      <c r="L10345" s="66"/>
      <c r="M10345" s="65"/>
      <c r="N10345" s="65"/>
      <c r="O10345" s="65"/>
      <c r="P10345" s="66"/>
      <c r="Q10345" s="31">
        <f t="shared" si="322"/>
        <v>9999</v>
      </c>
      <c r="R10345" s="31" t="str">
        <f t="shared" si="323"/>
        <v/>
      </c>
      <c r="S10345" s="29">
        <f>IF($Q10345&lt;Parâmetros!$E$19,$G10345-1,$G10345)</f>
        <v>0</v>
      </c>
    </row>
    <row r="10346" spans="1:19" x14ac:dyDescent="0.25">
      <c r="A10346" s="116"/>
      <c r="B10346" s="65"/>
      <c r="C10346" s="65"/>
      <c r="D10346" s="66"/>
      <c r="E10346" s="67"/>
      <c r="F10346" s="65"/>
      <c r="G10346" s="66"/>
      <c r="J10346" s="65"/>
      <c r="K10346" s="65"/>
      <c r="L10346" s="66"/>
      <c r="M10346" s="65"/>
      <c r="N10346" s="65"/>
      <c r="O10346" s="65"/>
      <c r="P10346" s="66"/>
      <c r="Q10346" s="31">
        <f t="shared" si="322"/>
        <v>9999</v>
      </c>
      <c r="R10346" s="31" t="str">
        <f t="shared" si="323"/>
        <v/>
      </c>
      <c r="S10346" s="29">
        <f>IF($Q10346&lt;Parâmetros!$E$19,$G10346-1,$G10346)</f>
        <v>0</v>
      </c>
    </row>
    <row r="10347" spans="1:19" x14ac:dyDescent="0.25">
      <c r="A10347" s="116"/>
      <c r="B10347" s="65"/>
      <c r="C10347" s="65"/>
      <c r="D10347" s="66"/>
      <c r="E10347" s="67"/>
      <c r="F10347" s="65"/>
      <c r="G10347" s="66"/>
      <c r="J10347" s="65"/>
      <c r="K10347" s="65"/>
      <c r="L10347" s="66"/>
      <c r="M10347" s="65"/>
      <c r="N10347" s="65"/>
      <c r="O10347" s="65"/>
      <c r="P10347" s="66"/>
      <c r="Q10347" s="31">
        <f t="shared" si="322"/>
        <v>9999</v>
      </c>
      <c r="R10347" s="31" t="str">
        <f t="shared" si="323"/>
        <v/>
      </c>
      <c r="S10347" s="29">
        <f>IF($Q10347&lt;Parâmetros!$E$19,$G10347-1,$G10347)</f>
        <v>0</v>
      </c>
    </row>
    <row r="10348" spans="1:19" x14ac:dyDescent="0.25">
      <c r="A10348" s="116"/>
      <c r="B10348" s="65"/>
      <c r="C10348" s="65"/>
      <c r="D10348" s="66"/>
      <c r="E10348" s="67"/>
      <c r="F10348" s="65"/>
      <c r="G10348" s="66"/>
      <c r="J10348" s="65"/>
      <c r="K10348" s="65"/>
      <c r="L10348" s="66"/>
      <c r="M10348" s="65"/>
      <c r="N10348" s="65"/>
      <c r="O10348" s="65"/>
      <c r="P10348" s="66"/>
      <c r="Q10348" s="31">
        <f t="shared" si="322"/>
        <v>9999</v>
      </c>
      <c r="R10348" s="31" t="str">
        <f t="shared" si="323"/>
        <v/>
      </c>
      <c r="S10348" s="29">
        <f>IF($Q10348&lt;Parâmetros!$E$19,$G10348-1,$G10348)</f>
        <v>0</v>
      </c>
    </row>
    <row r="10349" spans="1:19" x14ac:dyDescent="0.25">
      <c r="A10349" s="116"/>
      <c r="B10349" s="65"/>
      <c r="C10349" s="65"/>
      <c r="D10349" s="66"/>
      <c r="E10349" s="67"/>
      <c r="F10349" s="65"/>
      <c r="G10349" s="66"/>
      <c r="J10349" s="65"/>
      <c r="K10349" s="65"/>
      <c r="L10349" s="66"/>
      <c r="M10349" s="65"/>
      <c r="N10349" s="65"/>
      <c r="O10349" s="65"/>
      <c r="P10349" s="66"/>
      <c r="Q10349" s="31">
        <f t="shared" si="322"/>
        <v>9999</v>
      </c>
      <c r="R10349" s="31" t="str">
        <f t="shared" si="323"/>
        <v/>
      </c>
      <c r="S10349" s="29">
        <f>IF($Q10349&lt;Parâmetros!$E$19,$G10349-1,$G10349)</f>
        <v>0</v>
      </c>
    </row>
    <row r="10350" spans="1:19" x14ac:dyDescent="0.25">
      <c r="A10350" s="116"/>
      <c r="B10350" s="65"/>
      <c r="C10350" s="65"/>
      <c r="D10350" s="66"/>
      <c r="E10350" s="67"/>
      <c r="F10350" s="65"/>
      <c r="G10350" s="66"/>
      <c r="J10350" s="65"/>
      <c r="K10350" s="65"/>
      <c r="L10350" s="66"/>
      <c r="M10350" s="65"/>
      <c r="N10350" s="65"/>
      <c r="O10350" s="65"/>
      <c r="P10350" s="66"/>
      <c r="Q10350" s="31">
        <f t="shared" si="322"/>
        <v>9999</v>
      </c>
      <c r="R10350" s="31" t="str">
        <f t="shared" si="323"/>
        <v/>
      </c>
      <c r="S10350" s="29">
        <f>IF($Q10350&lt;Parâmetros!$E$19,$G10350-1,$G10350)</f>
        <v>0</v>
      </c>
    </row>
    <row r="10351" spans="1:19" x14ac:dyDescent="0.25">
      <c r="A10351" s="116"/>
      <c r="B10351" s="65"/>
      <c r="C10351" s="65"/>
      <c r="D10351" s="66"/>
      <c r="E10351" s="67"/>
      <c r="F10351" s="65"/>
      <c r="G10351" s="66"/>
      <c r="J10351" s="65"/>
      <c r="K10351" s="65"/>
      <c r="L10351" s="66"/>
      <c r="M10351" s="65"/>
      <c r="N10351" s="65"/>
      <c r="O10351" s="65"/>
      <c r="P10351" s="66"/>
      <c r="Q10351" s="31">
        <f t="shared" si="322"/>
        <v>9999</v>
      </c>
      <c r="R10351" s="31" t="str">
        <f t="shared" si="323"/>
        <v/>
      </c>
      <c r="S10351" s="29">
        <f>IF($Q10351&lt;Parâmetros!$E$19,$G10351-1,$G10351)</f>
        <v>0</v>
      </c>
    </row>
    <row r="10352" spans="1:19" x14ac:dyDescent="0.25">
      <c r="A10352" s="116"/>
      <c r="B10352" s="65"/>
      <c r="C10352" s="65"/>
      <c r="D10352" s="66"/>
      <c r="E10352" s="67"/>
      <c r="F10352" s="65"/>
      <c r="G10352" s="66"/>
      <c r="J10352" s="65"/>
      <c r="K10352" s="65"/>
      <c r="L10352" s="66"/>
      <c r="M10352" s="65"/>
      <c r="N10352" s="65"/>
      <c r="O10352" s="65"/>
      <c r="P10352" s="66"/>
      <c r="Q10352" s="31">
        <f t="shared" si="322"/>
        <v>9999</v>
      </c>
      <c r="R10352" s="31" t="str">
        <f t="shared" si="323"/>
        <v/>
      </c>
      <c r="S10352" s="29">
        <f>IF($Q10352&lt;Parâmetros!$E$19,$G10352-1,$G10352)</f>
        <v>0</v>
      </c>
    </row>
    <row r="10353" spans="1:19" x14ac:dyDescent="0.25">
      <c r="A10353" s="116"/>
      <c r="B10353" s="65"/>
      <c r="C10353" s="65"/>
      <c r="D10353" s="66"/>
      <c r="E10353" s="67"/>
      <c r="F10353" s="65"/>
      <c r="G10353" s="66"/>
      <c r="J10353" s="65"/>
      <c r="K10353" s="65"/>
      <c r="L10353" s="66"/>
      <c r="M10353" s="65"/>
      <c r="N10353" s="65"/>
      <c r="O10353" s="65"/>
      <c r="P10353" s="66"/>
      <c r="Q10353" s="31">
        <f t="shared" si="322"/>
        <v>9999</v>
      </c>
      <c r="R10353" s="31" t="str">
        <f t="shared" si="323"/>
        <v/>
      </c>
      <c r="S10353" s="29">
        <f>IF($Q10353&lt;Parâmetros!$E$19,$G10353-1,$G10353)</f>
        <v>0</v>
      </c>
    </row>
    <row r="10354" spans="1:19" x14ac:dyDescent="0.25">
      <c r="A10354" s="116"/>
      <c r="B10354" s="65"/>
      <c r="C10354" s="65"/>
      <c r="D10354" s="66"/>
      <c r="E10354" s="67"/>
      <c r="F10354" s="65"/>
      <c r="G10354" s="66"/>
      <c r="J10354" s="65"/>
      <c r="K10354" s="65"/>
      <c r="L10354" s="66"/>
      <c r="M10354" s="65"/>
      <c r="N10354" s="65"/>
      <c r="O10354" s="65"/>
      <c r="P10354" s="66"/>
      <c r="Q10354" s="31">
        <f t="shared" si="322"/>
        <v>9999</v>
      </c>
      <c r="R10354" s="31" t="str">
        <f t="shared" si="323"/>
        <v/>
      </c>
      <c r="S10354" s="29">
        <f>IF($Q10354&lt;Parâmetros!$E$19,$G10354-1,$G10354)</f>
        <v>0</v>
      </c>
    </row>
    <row r="10355" spans="1:19" x14ac:dyDescent="0.25">
      <c r="A10355" s="116"/>
      <c r="B10355" s="65"/>
      <c r="C10355" s="65"/>
      <c r="D10355" s="66"/>
      <c r="E10355" s="67"/>
      <c r="F10355" s="65"/>
      <c r="G10355" s="66"/>
      <c r="J10355" s="65"/>
      <c r="K10355" s="65"/>
      <c r="L10355" s="66"/>
      <c r="M10355" s="65"/>
      <c r="N10355" s="65"/>
      <c r="O10355" s="65"/>
      <c r="P10355" s="66"/>
      <c r="Q10355" s="31">
        <f t="shared" si="322"/>
        <v>9999</v>
      </c>
      <c r="R10355" s="31" t="str">
        <f t="shared" si="323"/>
        <v/>
      </c>
      <c r="S10355" s="29">
        <f>IF($Q10355&lt;Parâmetros!$E$19,$G10355-1,$G10355)</f>
        <v>0</v>
      </c>
    </row>
    <row r="10356" spans="1:19" x14ac:dyDescent="0.25">
      <c r="A10356" s="116"/>
      <c r="B10356" s="65"/>
      <c r="C10356" s="65"/>
      <c r="D10356" s="66"/>
      <c r="E10356" s="67"/>
      <c r="F10356" s="65"/>
      <c r="G10356" s="66"/>
      <c r="J10356" s="65"/>
      <c r="K10356" s="65"/>
      <c r="L10356" s="66"/>
      <c r="M10356" s="65"/>
      <c r="N10356" s="65"/>
      <c r="O10356" s="65"/>
      <c r="P10356" s="66"/>
      <c r="Q10356" s="31">
        <f t="shared" si="322"/>
        <v>9999</v>
      </c>
      <c r="R10356" s="31" t="str">
        <f t="shared" si="323"/>
        <v/>
      </c>
      <c r="S10356" s="29">
        <f>IF($Q10356&lt;Parâmetros!$E$19,$G10356-1,$G10356)</f>
        <v>0</v>
      </c>
    </row>
    <row r="10357" spans="1:19" x14ac:dyDescent="0.25">
      <c r="A10357" s="116"/>
      <c r="B10357" s="65"/>
      <c r="C10357" s="65"/>
      <c r="D10357" s="66"/>
      <c r="E10357" s="67"/>
      <c r="F10357" s="65"/>
      <c r="G10357" s="66"/>
      <c r="J10357" s="65"/>
      <c r="K10357" s="65"/>
      <c r="L10357" s="66"/>
      <c r="M10357" s="65"/>
      <c r="N10357" s="65"/>
      <c r="O10357" s="65"/>
      <c r="P10357" s="66"/>
      <c r="Q10357" s="31">
        <f t="shared" si="322"/>
        <v>9999</v>
      </c>
      <c r="R10357" s="31" t="str">
        <f t="shared" si="323"/>
        <v/>
      </c>
      <c r="S10357" s="29">
        <f>IF($Q10357&lt;Parâmetros!$E$19,$G10357-1,$G10357)</f>
        <v>0</v>
      </c>
    </row>
    <row r="10358" spans="1:19" x14ac:dyDescent="0.25">
      <c r="A10358" s="116"/>
      <c r="B10358" s="65"/>
      <c r="C10358" s="65"/>
      <c r="D10358" s="66"/>
      <c r="E10358" s="67"/>
      <c r="F10358" s="65"/>
      <c r="G10358" s="66"/>
      <c r="J10358" s="65"/>
      <c r="K10358" s="65"/>
      <c r="L10358" s="66"/>
      <c r="M10358" s="65"/>
      <c r="N10358" s="65"/>
      <c r="O10358" s="65"/>
      <c r="P10358" s="66"/>
      <c r="Q10358" s="31">
        <f t="shared" si="322"/>
        <v>9999</v>
      </c>
      <c r="R10358" s="31" t="str">
        <f t="shared" si="323"/>
        <v/>
      </c>
      <c r="S10358" s="29">
        <f>IF($Q10358&lt;Parâmetros!$E$19,$G10358-1,$G10358)</f>
        <v>0</v>
      </c>
    </row>
    <row r="10359" spans="1:19" x14ac:dyDescent="0.25">
      <c r="A10359" s="116"/>
      <c r="B10359" s="65"/>
      <c r="C10359" s="65"/>
      <c r="D10359" s="66"/>
      <c r="E10359" s="67"/>
      <c r="F10359" s="65"/>
      <c r="G10359" s="66"/>
      <c r="J10359" s="65"/>
      <c r="K10359" s="65"/>
      <c r="L10359" s="66"/>
      <c r="M10359" s="65"/>
      <c r="N10359" s="65"/>
      <c r="O10359" s="65"/>
      <c r="P10359" s="66"/>
      <c r="Q10359" s="31">
        <f t="shared" si="322"/>
        <v>9999</v>
      </c>
      <c r="R10359" s="31" t="str">
        <f t="shared" si="323"/>
        <v/>
      </c>
      <c r="S10359" s="29">
        <f>IF($Q10359&lt;Parâmetros!$E$19,$G10359-1,$G10359)</f>
        <v>0</v>
      </c>
    </row>
    <row r="10360" spans="1:19" x14ac:dyDescent="0.25">
      <c r="A10360" s="116"/>
      <c r="B10360" s="65"/>
      <c r="C10360" s="65"/>
      <c r="D10360" s="66"/>
      <c r="E10360" s="67"/>
      <c r="F10360" s="65"/>
      <c r="G10360" s="66"/>
      <c r="J10360" s="65"/>
      <c r="K10360" s="65"/>
      <c r="L10360" s="66"/>
      <c r="M10360" s="65"/>
      <c r="N10360" s="65"/>
      <c r="O10360" s="65"/>
      <c r="P10360" s="66"/>
      <c r="Q10360" s="31">
        <f t="shared" si="322"/>
        <v>9999</v>
      </c>
      <c r="R10360" s="31" t="str">
        <f t="shared" si="323"/>
        <v/>
      </c>
      <c r="S10360" s="29">
        <f>IF($Q10360&lt;Parâmetros!$E$19,$G10360-1,$G10360)</f>
        <v>0</v>
      </c>
    </row>
    <row r="10361" spans="1:19" x14ac:dyDescent="0.25">
      <c r="A10361" s="116"/>
      <c r="B10361" s="65"/>
      <c r="C10361" s="65"/>
      <c r="D10361" s="66"/>
      <c r="E10361" s="67"/>
      <c r="F10361" s="65"/>
      <c r="G10361" s="66"/>
      <c r="J10361" s="65"/>
      <c r="K10361" s="65"/>
      <c r="L10361" s="66"/>
      <c r="M10361" s="65"/>
      <c r="N10361" s="65"/>
      <c r="O10361" s="65"/>
      <c r="P10361" s="66"/>
      <c r="Q10361" s="31">
        <f t="shared" si="322"/>
        <v>9999</v>
      </c>
      <c r="R10361" s="31" t="str">
        <f t="shared" si="323"/>
        <v/>
      </c>
      <c r="S10361" s="29">
        <f>IF($Q10361&lt;Parâmetros!$E$19,$G10361-1,$G10361)</f>
        <v>0</v>
      </c>
    </row>
    <row r="10362" spans="1:19" x14ac:dyDescent="0.25">
      <c r="A10362" s="116"/>
      <c r="B10362" s="65"/>
      <c r="C10362" s="65"/>
      <c r="D10362" s="66"/>
      <c r="E10362" s="67"/>
      <c r="F10362" s="65"/>
      <c r="G10362" s="66"/>
      <c r="J10362" s="65"/>
      <c r="K10362" s="65"/>
      <c r="L10362" s="66"/>
      <c r="M10362" s="65"/>
      <c r="N10362" s="65"/>
      <c r="O10362" s="65"/>
      <c r="P10362" s="66"/>
      <c r="Q10362" s="31">
        <f t="shared" si="322"/>
        <v>9999</v>
      </c>
      <c r="R10362" s="31" t="str">
        <f t="shared" si="323"/>
        <v/>
      </c>
      <c r="S10362" s="29">
        <f>IF($Q10362&lt;Parâmetros!$E$19,$G10362-1,$G10362)</f>
        <v>0</v>
      </c>
    </row>
    <row r="10363" spans="1:19" x14ac:dyDescent="0.25">
      <c r="A10363" s="116"/>
      <c r="B10363" s="65"/>
      <c r="C10363" s="65"/>
      <c r="D10363" s="66"/>
      <c r="E10363" s="67"/>
      <c r="F10363" s="65"/>
      <c r="G10363" s="66"/>
      <c r="J10363" s="65"/>
      <c r="K10363" s="65"/>
      <c r="L10363" s="66"/>
      <c r="M10363" s="65"/>
      <c r="N10363" s="65"/>
      <c r="O10363" s="65"/>
      <c r="P10363" s="66"/>
      <c r="Q10363" s="31">
        <f t="shared" si="322"/>
        <v>9999</v>
      </c>
      <c r="R10363" s="31" t="str">
        <f t="shared" si="323"/>
        <v/>
      </c>
      <c r="S10363" s="29">
        <f>IF($Q10363&lt;Parâmetros!$E$19,$G10363-1,$G10363)</f>
        <v>0</v>
      </c>
    </row>
    <row r="10364" spans="1:19" x14ac:dyDescent="0.25">
      <c r="A10364" s="116"/>
      <c r="B10364" s="65"/>
      <c r="C10364" s="65"/>
      <c r="D10364" s="66"/>
      <c r="E10364" s="67"/>
      <c r="F10364" s="65"/>
      <c r="G10364" s="66"/>
      <c r="J10364" s="65"/>
      <c r="K10364" s="65"/>
      <c r="L10364" s="66"/>
      <c r="M10364" s="65"/>
      <c r="N10364" s="65"/>
      <c r="O10364" s="65"/>
      <c r="P10364" s="66"/>
      <c r="Q10364" s="31">
        <f t="shared" ref="Q10364:Q10427" si="324">IFERROR(VALUE(LEFT($J10364,2))*60+VALUE(MID($J10364,4,2)),9999)</f>
        <v>9999</v>
      </c>
      <c r="R10364" s="31" t="str">
        <f t="shared" ref="R10364:R10427" si="325">IFERROR(VALUE(LEFT($K10364,2))*60+VALUE(MID($K10364,4,2)),"")</f>
        <v/>
      </c>
      <c r="S10364" s="29">
        <f>IF($Q10364&lt;Parâmetros!$E$19,$G10364-1,$G10364)</f>
        <v>0</v>
      </c>
    </row>
    <row r="10365" spans="1:19" x14ac:dyDescent="0.25">
      <c r="A10365" s="116"/>
      <c r="B10365" s="65"/>
      <c r="C10365" s="65"/>
      <c r="D10365" s="66"/>
      <c r="E10365" s="67"/>
      <c r="F10365" s="65"/>
      <c r="G10365" s="66"/>
      <c r="J10365" s="65"/>
      <c r="K10365" s="65"/>
      <c r="L10365" s="66"/>
      <c r="M10365" s="65"/>
      <c r="N10365" s="65"/>
      <c r="O10365" s="65"/>
      <c r="P10365" s="66"/>
      <c r="Q10365" s="31">
        <f t="shared" si="324"/>
        <v>9999</v>
      </c>
      <c r="R10365" s="31" t="str">
        <f t="shared" si="325"/>
        <v/>
      </c>
      <c r="S10365" s="29">
        <f>IF($Q10365&lt;Parâmetros!$E$19,$G10365-1,$G10365)</f>
        <v>0</v>
      </c>
    </row>
    <row r="10366" spans="1:19" x14ac:dyDescent="0.25">
      <c r="A10366" s="116"/>
      <c r="B10366" s="65"/>
      <c r="C10366" s="65"/>
      <c r="D10366" s="66"/>
      <c r="E10366" s="67"/>
      <c r="F10366" s="65"/>
      <c r="G10366" s="66"/>
      <c r="J10366" s="65"/>
      <c r="K10366" s="65"/>
      <c r="L10366" s="66"/>
      <c r="M10366" s="65"/>
      <c r="N10366" s="65"/>
      <c r="O10366" s="65"/>
      <c r="P10366" s="66"/>
      <c r="Q10366" s="31">
        <f t="shared" si="324"/>
        <v>9999</v>
      </c>
      <c r="R10366" s="31" t="str">
        <f t="shared" si="325"/>
        <v/>
      </c>
      <c r="S10366" s="29">
        <f>IF($Q10366&lt;Parâmetros!$E$19,$G10366-1,$G10366)</f>
        <v>0</v>
      </c>
    </row>
    <row r="10367" spans="1:19" x14ac:dyDescent="0.25">
      <c r="A10367" s="116"/>
      <c r="B10367" s="65"/>
      <c r="C10367" s="65"/>
      <c r="D10367" s="66"/>
      <c r="E10367" s="67"/>
      <c r="F10367" s="65"/>
      <c r="G10367" s="66"/>
      <c r="J10367" s="65"/>
      <c r="K10367" s="65"/>
      <c r="L10367" s="66"/>
      <c r="M10367" s="65"/>
      <c r="N10367" s="65"/>
      <c r="O10367" s="65"/>
      <c r="P10367" s="66"/>
      <c r="Q10367" s="31">
        <f t="shared" si="324"/>
        <v>9999</v>
      </c>
      <c r="R10367" s="31" t="str">
        <f t="shared" si="325"/>
        <v/>
      </c>
      <c r="S10367" s="29">
        <f>IF($Q10367&lt;Parâmetros!$E$19,$G10367-1,$G10367)</f>
        <v>0</v>
      </c>
    </row>
    <row r="10368" spans="1:19" x14ac:dyDescent="0.25">
      <c r="A10368" s="116"/>
      <c r="B10368" s="65"/>
      <c r="C10368" s="65"/>
      <c r="D10368" s="66"/>
      <c r="E10368" s="67"/>
      <c r="F10368" s="65"/>
      <c r="G10368" s="66"/>
      <c r="J10368" s="65"/>
      <c r="K10368" s="65"/>
      <c r="L10368" s="66"/>
      <c r="M10368" s="65"/>
      <c r="N10368" s="65"/>
      <c r="O10368" s="65"/>
      <c r="P10368" s="66"/>
      <c r="Q10368" s="31">
        <f t="shared" si="324"/>
        <v>9999</v>
      </c>
      <c r="R10368" s="31" t="str">
        <f t="shared" si="325"/>
        <v/>
      </c>
      <c r="S10368" s="29">
        <f>IF($Q10368&lt;Parâmetros!$E$19,$G10368-1,$G10368)</f>
        <v>0</v>
      </c>
    </row>
    <row r="10369" spans="1:19" x14ac:dyDescent="0.25">
      <c r="A10369" s="116"/>
      <c r="B10369" s="65"/>
      <c r="C10369" s="65"/>
      <c r="D10369" s="66"/>
      <c r="E10369" s="67"/>
      <c r="F10369" s="65"/>
      <c r="G10369" s="66"/>
      <c r="J10369" s="65"/>
      <c r="K10369" s="65"/>
      <c r="L10369" s="66"/>
      <c r="M10369" s="65"/>
      <c r="N10369" s="65"/>
      <c r="O10369" s="65"/>
      <c r="P10369" s="66"/>
      <c r="Q10369" s="31">
        <f t="shared" si="324"/>
        <v>9999</v>
      </c>
      <c r="R10369" s="31" t="str">
        <f t="shared" si="325"/>
        <v/>
      </c>
      <c r="S10369" s="29">
        <f>IF($Q10369&lt;Parâmetros!$E$19,$G10369-1,$G10369)</f>
        <v>0</v>
      </c>
    </row>
    <row r="10370" spans="1:19" x14ac:dyDescent="0.25">
      <c r="A10370" s="116"/>
      <c r="B10370" s="65"/>
      <c r="C10370" s="65"/>
      <c r="D10370" s="66"/>
      <c r="E10370" s="67"/>
      <c r="F10370" s="65"/>
      <c r="G10370" s="66"/>
      <c r="J10370" s="65"/>
      <c r="K10370" s="65"/>
      <c r="L10370" s="66"/>
      <c r="M10370" s="65"/>
      <c r="N10370" s="65"/>
      <c r="O10370" s="65"/>
      <c r="P10370" s="66"/>
      <c r="Q10370" s="31">
        <f t="shared" si="324"/>
        <v>9999</v>
      </c>
      <c r="R10370" s="31" t="str">
        <f t="shared" si="325"/>
        <v/>
      </c>
      <c r="S10370" s="29">
        <f>IF($Q10370&lt;Parâmetros!$E$19,$G10370-1,$G10370)</f>
        <v>0</v>
      </c>
    </row>
    <row r="10371" spans="1:19" x14ac:dyDescent="0.25">
      <c r="A10371" s="116"/>
      <c r="B10371" s="65"/>
      <c r="C10371" s="65"/>
      <c r="D10371" s="66"/>
      <c r="E10371" s="67"/>
      <c r="F10371" s="65"/>
      <c r="G10371" s="66"/>
      <c r="J10371" s="65"/>
      <c r="K10371" s="65"/>
      <c r="L10371" s="66"/>
      <c r="M10371" s="65"/>
      <c r="N10371" s="65"/>
      <c r="O10371" s="65"/>
      <c r="P10371" s="66"/>
      <c r="Q10371" s="31">
        <f t="shared" si="324"/>
        <v>9999</v>
      </c>
      <c r="R10371" s="31" t="str">
        <f t="shared" si="325"/>
        <v/>
      </c>
      <c r="S10371" s="29">
        <f>IF($Q10371&lt;Parâmetros!$E$19,$G10371-1,$G10371)</f>
        <v>0</v>
      </c>
    </row>
    <row r="10372" spans="1:19" x14ac:dyDescent="0.25">
      <c r="A10372" s="116"/>
      <c r="B10372" s="65"/>
      <c r="C10372" s="65"/>
      <c r="D10372" s="66"/>
      <c r="E10372" s="67"/>
      <c r="F10372" s="65"/>
      <c r="G10372" s="66"/>
      <c r="J10372" s="65"/>
      <c r="K10372" s="65"/>
      <c r="L10372" s="66"/>
      <c r="M10372" s="65"/>
      <c r="N10372" s="65"/>
      <c r="O10372" s="65"/>
      <c r="P10372" s="66"/>
      <c r="Q10372" s="31">
        <f t="shared" si="324"/>
        <v>9999</v>
      </c>
      <c r="R10372" s="31" t="str">
        <f t="shared" si="325"/>
        <v/>
      </c>
      <c r="S10372" s="29">
        <f>IF($Q10372&lt;Parâmetros!$E$19,$G10372-1,$G10372)</f>
        <v>0</v>
      </c>
    </row>
    <row r="10373" spans="1:19" x14ac:dyDescent="0.25">
      <c r="A10373" s="116"/>
      <c r="B10373" s="65"/>
      <c r="C10373" s="65"/>
      <c r="D10373" s="66"/>
      <c r="E10373" s="67"/>
      <c r="F10373" s="65"/>
      <c r="G10373" s="66"/>
      <c r="J10373" s="65"/>
      <c r="K10373" s="65"/>
      <c r="L10373" s="66"/>
      <c r="M10373" s="65"/>
      <c r="N10373" s="65"/>
      <c r="O10373" s="65"/>
      <c r="P10373" s="66"/>
      <c r="Q10373" s="31">
        <f t="shared" si="324"/>
        <v>9999</v>
      </c>
      <c r="R10373" s="31" t="str">
        <f t="shared" si="325"/>
        <v/>
      </c>
      <c r="S10373" s="29">
        <f>IF($Q10373&lt;Parâmetros!$E$19,$G10373-1,$G10373)</f>
        <v>0</v>
      </c>
    </row>
    <row r="10374" spans="1:19" x14ac:dyDescent="0.25">
      <c r="A10374" s="116"/>
      <c r="B10374" s="65"/>
      <c r="C10374" s="65"/>
      <c r="D10374" s="66"/>
      <c r="E10374" s="67"/>
      <c r="F10374" s="65"/>
      <c r="G10374" s="66"/>
      <c r="J10374" s="65"/>
      <c r="K10374" s="65"/>
      <c r="L10374" s="66"/>
      <c r="M10374" s="65"/>
      <c r="N10374" s="65"/>
      <c r="O10374" s="65"/>
      <c r="P10374" s="66"/>
      <c r="Q10374" s="31">
        <f t="shared" si="324"/>
        <v>9999</v>
      </c>
      <c r="R10374" s="31" t="str">
        <f t="shared" si="325"/>
        <v/>
      </c>
      <c r="S10374" s="29">
        <f>IF($Q10374&lt;Parâmetros!$E$19,$G10374-1,$G10374)</f>
        <v>0</v>
      </c>
    </row>
    <row r="10375" spans="1:19" x14ac:dyDescent="0.25">
      <c r="A10375" s="116"/>
      <c r="B10375" s="65"/>
      <c r="C10375" s="65"/>
      <c r="D10375" s="66"/>
      <c r="E10375" s="67"/>
      <c r="F10375" s="65"/>
      <c r="G10375" s="66"/>
      <c r="J10375" s="65"/>
      <c r="K10375" s="65"/>
      <c r="L10375" s="66"/>
      <c r="M10375" s="65"/>
      <c r="N10375" s="65"/>
      <c r="O10375" s="65"/>
      <c r="P10375" s="66"/>
      <c r="Q10375" s="31">
        <f t="shared" si="324"/>
        <v>9999</v>
      </c>
      <c r="R10375" s="31" t="str">
        <f t="shared" si="325"/>
        <v/>
      </c>
      <c r="S10375" s="29">
        <f>IF($Q10375&lt;Parâmetros!$E$19,$G10375-1,$G10375)</f>
        <v>0</v>
      </c>
    </row>
    <row r="10376" spans="1:19" x14ac:dyDescent="0.25">
      <c r="A10376" s="116"/>
      <c r="B10376" s="65"/>
      <c r="C10376" s="65"/>
      <c r="D10376" s="66"/>
      <c r="E10376" s="67"/>
      <c r="F10376" s="65"/>
      <c r="G10376" s="66"/>
      <c r="J10376" s="65"/>
      <c r="K10376" s="65"/>
      <c r="L10376" s="66"/>
      <c r="M10376" s="65"/>
      <c r="N10376" s="65"/>
      <c r="O10376" s="65"/>
      <c r="P10376" s="66"/>
      <c r="Q10376" s="31">
        <f t="shared" si="324"/>
        <v>9999</v>
      </c>
      <c r="R10376" s="31" t="str">
        <f t="shared" si="325"/>
        <v/>
      </c>
      <c r="S10376" s="29">
        <f>IF($Q10376&lt;Parâmetros!$E$19,$G10376-1,$G10376)</f>
        <v>0</v>
      </c>
    </row>
    <row r="10377" spans="1:19" x14ac:dyDescent="0.25">
      <c r="A10377" s="116"/>
      <c r="B10377" s="65"/>
      <c r="C10377" s="65"/>
      <c r="D10377" s="66"/>
      <c r="E10377" s="67"/>
      <c r="F10377" s="65"/>
      <c r="G10377" s="66"/>
      <c r="J10377" s="65"/>
      <c r="K10377" s="65"/>
      <c r="L10377" s="66"/>
      <c r="M10377" s="65"/>
      <c r="N10377" s="65"/>
      <c r="O10377" s="65"/>
      <c r="P10377" s="66"/>
      <c r="Q10377" s="31">
        <f t="shared" si="324"/>
        <v>9999</v>
      </c>
      <c r="R10377" s="31" t="str">
        <f t="shared" si="325"/>
        <v/>
      </c>
      <c r="S10377" s="29">
        <f>IF($Q10377&lt;Parâmetros!$E$19,$G10377-1,$G10377)</f>
        <v>0</v>
      </c>
    </row>
    <row r="10378" spans="1:19" x14ac:dyDescent="0.25">
      <c r="A10378" s="116"/>
      <c r="B10378" s="65"/>
      <c r="C10378" s="65"/>
      <c r="D10378" s="66"/>
      <c r="E10378" s="67"/>
      <c r="F10378" s="65"/>
      <c r="G10378" s="66"/>
      <c r="J10378" s="65"/>
      <c r="K10378" s="65"/>
      <c r="L10378" s="66"/>
      <c r="M10378" s="65"/>
      <c r="N10378" s="65"/>
      <c r="O10378" s="65"/>
      <c r="P10378" s="66"/>
      <c r="Q10378" s="31">
        <f t="shared" si="324"/>
        <v>9999</v>
      </c>
      <c r="R10378" s="31" t="str">
        <f t="shared" si="325"/>
        <v/>
      </c>
      <c r="S10378" s="29">
        <f>IF($Q10378&lt;Parâmetros!$E$19,$G10378-1,$G10378)</f>
        <v>0</v>
      </c>
    </row>
    <row r="10379" spans="1:19" x14ac:dyDescent="0.25">
      <c r="A10379" s="116"/>
      <c r="B10379" s="65"/>
      <c r="C10379" s="65"/>
      <c r="D10379" s="66"/>
      <c r="E10379" s="67"/>
      <c r="F10379" s="65"/>
      <c r="G10379" s="66"/>
      <c r="J10379" s="65"/>
      <c r="K10379" s="65"/>
      <c r="L10379" s="66"/>
      <c r="M10379" s="65"/>
      <c r="N10379" s="65"/>
      <c r="O10379" s="65"/>
      <c r="P10379" s="66"/>
      <c r="Q10379" s="31">
        <f t="shared" si="324"/>
        <v>9999</v>
      </c>
      <c r="R10379" s="31" t="str">
        <f t="shared" si="325"/>
        <v/>
      </c>
      <c r="S10379" s="29">
        <f>IF($Q10379&lt;Parâmetros!$E$19,$G10379-1,$G10379)</f>
        <v>0</v>
      </c>
    </row>
    <row r="10380" spans="1:19" x14ac:dyDescent="0.25">
      <c r="A10380" s="116"/>
      <c r="B10380" s="65"/>
      <c r="C10380" s="65"/>
      <c r="D10380" s="66"/>
      <c r="E10380" s="67"/>
      <c r="F10380" s="65"/>
      <c r="G10380" s="66"/>
      <c r="J10380" s="65"/>
      <c r="K10380" s="65"/>
      <c r="L10380" s="66"/>
      <c r="M10380" s="65"/>
      <c r="N10380" s="65"/>
      <c r="O10380" s="65"/>
      <c r="P10380" s="66"/>
      <c r="Q10380" s="31">
        <f t="shared" si="324"/>
        <v>9999</v>
      </c>
      <c r="R10380" s="31" t="str">
        <f t="shared" si="325"/>
        <v/>
      </c>
      <c r="S10380" s="29">
        <f>IF($Q10380&lt;Parâmetros!$E$19,$G10380-1,$G10380)</f>
        <v>0</v>
      </c>
    </row>
    <row r="10381" spans="1:19" x14ac:dyDescent="0.25">
      <c r="A10381" s="116"/>
      <c r="B10381" s="65"/>
      <c r="C10381" s="65"/>
      <c r="D10381" s="66"/>
      <c r="E10381" s="67"/>
      <c r="F10381" s="65"/>
      <c r="G10381" s="66"/>
      <c r="J10381" s="65"/>
      <c r="K10381" s="65"/>
      <c r="L10381" s="66"/>
      <c r="M10381" s="65"/>
      <c r="N10381" s="65"/>
      <c r="O10381" s="65"/>
      <c r="P10381" s="66"/>
      <c r="Q10381" s="31">
        <f t="shared" si="324"/>
        <v>9999</v>
      </c>
      <c r="R10381" s="31" t="str">
        <f t="shared" si="325"/>
        <v/>
      </c>
      <c r="S10381" s="29">
        <f>IF($Q10381&lt;Parâmetros!$E$19,$G10381-1,$G10381)</f>
        <v>0</v>
      </c>
    </row>
    <row r="10382" spans="1:19" x14ac:dyDescent="0.25">
      <c r="A10382" s="116"/>
      <c r="B10382" s="65"/>
      <c r="C10382" s="65"/>
      <c r="D10382" s="66"/>
      <c r="E10382" s="67"/>
      <c r="F10382" s="65"/>
      <c r="G10382" s="66"/>
      <c r="J10382" s="65"/>
      <c r="K10382" s="65"/>
      <c r="L10382" s="66"/>
      <c r="M10382" s="65"/>
      <c r="N10382" s="65"/>
      <c r="O10382" s="65"/>
      <c r="P10382" s="66"/>
      <c r="Q10382" s="31">
        <f t="shared" si="324"/>
        <v>9999</v>
      </c>
      <c r="R10382" s="31" t="str">
        <f t="shared" si="325"/>
        <v/>
      </c>
      <c r="S10382" s="29">
        <f>IF($Q10382&lt;Parâmetros!$E$19,$G10382-1,$G10382)</f>
        <v>0</v>
      </c>
    </row>
    <row r="10383" spans="1:19" x14ac:dyDescent="0.25">
      <c r="A10383" s="116"/>
      <c r="B10383" s="65"/>
      <c r="C10383" s="65"/>
      <c r="D10383" s="66"/>
      <c r="E10383" s="67"/>
      <c r="F10383" s="65"/>
      <c r="G10383" s="66"/>
      <c r="J10383" s="65"/>
      <c r="K10383" s="65"/>
      <c r="L10383" s="66"/>
      <c r="M10383" s="65"/>
      <c r="N10383" s="65"/>
      <c r="O10383" s="65"/>
      <c r="P10383" s="66"/>
      <c r="Q10383" s="31">
        <f t="shared" si="324"/>
        <v>9999</v>
      </c>
      <c r="R10383" s="31" t="str">
        <f t="shared" si="325"/>
        <v/>
      </c>
      <c r="S10383" s="29">
        <f>IF($Q10383&lt;Parâmetros!$E$19,$G10383-1,$G10383)</f>
        <v>0</v>
      </c>
    </row>
    <row r="10384" spans="1:19" x14ac:dyDescent="0.25">
      <c r="A10384" s="116"/>
      <c r="B10384" s="65"/>
      <c r="C10384" s="65"/>
      <c r="D10384" s="66"/>
      <c r="E10384" s="67"/>
      <c r="F10384" s="65"/>
      <c r="G10384" s="66"/>
      <c r="J10384" s="65"/>
      <c r="K10384" s="65"/>
      <c r="L10384" s="66"/>
      <c r="M10384" s="65"/>
      <c r="N10384" s="65"/>
      <c r="O10384" s="65"/>
      <c r="P10384" s="66"/>
      <c r="Q10384" s="31">
        <f t="shared" si="324"/>
        <v>9999</v>
      </c>
      <c r="R10384" s="31" t="str">
        <f t="shared" si="325"/>
        <v/>
      </c>
      <c r="S10384" s="29">
        <f>IF($Q10384&lt;Parâmetros!$E$19,$G10384-1,$G10384)</f>
        <v>0</v>
      </c>
    </row>
    <row r="10385" spans="1:19" x14ac:dyDescent="0.25">
      <c r="A10385" s="116"/>
      <c r="B10385" s="65"/>
      <c r="C10385" s="65"/>
      <c r="D10385" s="66"/>
      <c r="E10385" s="67"/>
      <c r="F10385" s="65"/>
      <c r="G10385" s="66"/>
      <c r="J10385" s="65"/>
      <c r="K10385" s="65"/>
      <c r="L10385" s="66"/>
      <c r="M10385" s="65"/>
      <c r="N10385" s="65"/>
      <c r="O10385" s="65"/>
      <c r="P10385" s="66"/>
      <c r="Q10385" s="31">
        <f t="shared" si="324"/>
        <v>9999</v>
      </c>
      <c r="R10385" s="31" t="str">
        <f t="shared" si="325"/>
        <v/>
      </c>
      <c r="S10385" s="29">
        <f>IF($Q10385&lt;Parâmetros!$E$19,$G10385-1,$G10385)</f>
        <v>0</v>
      </c>
    </row>
    <row r="10386" spans="1:19" x14ac:dyDescent="0.25">
      <c r="A10386" s="116"/>
      <c r="B10386" s="65"/>
      <c r="C10386" s="65"/>
      <c r="D10386" s="66"/>
      <c r="E10386" s="67"/>
      <c r="F10386" s="65"/>
      <c r="G10386" s="66"/>
      <c r="J10386" s="65"/>
      <c r="K10386" s="65"/>
      <c r="L10386" s="66"/>
      <c r="M10386" s="65"/>
      <c r="N10386" s="65"/>
      <c r="O10386" s="65"/>
      <c r="P10386" s="66"/>
      <c r="Q10386" s="31">
        <f t="shared" si="324"/>
        <v>9999</v>
      </c>
      <c r="R10386" s="31" t="str">
        <f t="shared" si="325"/>
        <v/>
      </c>
      <c r="S10386" s="29">
        <f>IF($Q10386&lt;Parâmetros!$E$19,$G10386-1,$G10386)</f>
        <v>0</v>
      </c>
    </row>
    <row r="10387" spans="1:19" x14ac:dyDescent="0.25">
      <c r="A10387" s="116"/>
      <c r="B10387" s="65"/>
      <c r="C10387" s="65"/>
      <c r="D10387" s="66"/>
      <c r="E10387" s="67"/>
      <c r="F10387" s="65"/>
      <c r="G10387" s="66"/>
      <c r="J10387" s="65"/>
      <c r="K10387" s="65"/>
      <c r="L10387" s="66"/>
      <c r="M10387" s="65"/>
      <c r="N10387" s="65"/>
      <c r="O10387" s="65"/>
      <c r="P10387" s="66"/>
      <c r="Q10387" s="31">
        <f t="shared" si="324"/>
        <v>9999</v>
      </c>
      <c r="R10387" s="31" t="str">
        <f t="shared" si="325"/>
        <v/>
      </c>
      <c r="S10387" s="29">
        <f>IF($Q10387&lt;Parâmetros!$E$19,$G10387-1,$G10387)</f>
        <v>0</v>
      </c>
    </row>
    <row r="10388" spans="1:19" x14ac:dyDescent="0.25">
      <c r="A10388" s="116"/>
      <c r="B10388" s="65"/>
      <c r="C10388" s="65"/>
      <c r="D10388" s="66"/>
      <c r="E10388" s="67"/>
      <c r="F10388" s="65"/>
      <c r="G10388" s="66"/>
      <c r="J10388" s="65"/>
      <c r="K10388" s="65"/>
      <c r="L10388" s="66"/>
      <c r="M10388" s="65"/>
      <c r="N10388" s="65"/>
      <c r="O10388" s="65"/>
      <c r="P10388" s="66"/>
      <c r="Q10388" s="31">
        <f t="shared" si="324"/>
        <v>9999</v>
      </c>
      <c r="R10388" s="31" t="str">
        <f t="shared" si="325"/>
        <v/>
      </c>
      <c r="S10388" s="29">
        <f>IF($Q10388&lt;Parâmetros!$E$19,$G10388-1,$G10388)</f>
        <v>0</v>
      </c>
    </row>
    <row r="10389" spans="1:19" x14ac:dyDescent="0.25">
      <c r="A10389" s="116"/>
      <c r="B10389" s="65"/>
      <c r="C10389" s="65"/>
      <c r="D10389" s="66"/>
      <c r="E10389" s="67"/>
      <c r="F10389" s="65"/>
      <c r="G10389" s="66"/>
      <c r="J10389" s="65"/>
      <c r="K10389" s="65"/>
      <c r="L10389" s="66"/>
      <c r="M10389" s="65"/>
      <c r="N10389" s="65"/>
      <c r="O10389" s="65"/>
      <c r="P10389" s="66"/>
      <c r="Q10389" s="31">
        <f t="shared" si="324"/>
        <v>9999</v>
      </c>
      <c r="R10389" s="31" t="str">
        <f t="shared" si="325"/>
        <v/>
      </c>
      <c r="S10389" s="29">
        <f>IF($Q10389&lt;Parâmetros!$E$19,$G10389-1,$G10389)</f>
        <v>0</v>
      </c>
    </row>
    <row r="10390" spans="1:19" x14ac:dyDescent="0.25">
      <c r="A10390" s="116"/>
      <c r="B10390" s="65"/>
      <c r="C10390" s="65"/>
      <c r="D10390" s="66"/>
      <c r="E10390" s="67"/>
      <c r="F10390" s="65"/>
      <c r="G10390" s="66"/>
      <c r="J10390" s="65"/>
      <c r="K10390" s="65"/>
      <c r="L10390" s="66"/>
      <c r="M10390" s="65"/>
      <c r="N10390" s="65"/>
      <c r="O10390" s="65"/>
      <c r="P10390" s="66"/>
      <c r="Q10390" s="31">
        <f t="shared" si="324"/>
        <v>9999</v>
      </c>
      <c r="R10390" s="31" t="str">
        <f t="shared" si="325"/>
        <v/>
      </c>
      <c r="S10390" s="29">
        <f>IF($Q10390&lt;Parâmetros!$E$19,$G10390-1,$G10390)</f>
        <v>0</v>
      </c>
    </row>
    <row r="10391" spans="1:19" x14ac:dyDescent="0.25">
      <c r="A10391" s="116"/>
      <c r="B10391" s="65"/>
      <c r="C10391" s="65"/>
      <c r="D10391" s="66"/>
      <c r="E10391" s="67"/>
      <c r="F10391" s="65"/>
      <c r="G10391" s="66"/>
      <c r="J10391" s="65"/>
      <c r="K10391" s="65"/>
      <c r="L10391" s="66"/>
      <c r="M10391" s="65"/>
      <c r="N10391" s="65"/>
      <c r="O10391" s="65"/>
      <c r="P10391" s="66"/>
      <c r="Q10391" s="31">
        <f t="shared" si="324"/>
        <v>9999</v>
      </c>
      <c r="R10391" s="31" t="str">
        <f t="shared" si="325"/>
        <v/>
      </c>
      <c r="S10391" s="29">
        <f>IF($Q10391&lt;Parâmetros!$E$19,$G10391-1,$G10391)</f>
        <v>0</v>
      </c>
    </row>
    <row r="10392" spans="1:19" x14ac:dyDescent="0.25">
      <c r="A10392" s="116"/>
      <c r="B10392" s="65"/>
      <c r="C10392" s="65"/>
      <c r="D10392" s="66"/>
      <c r="E10392" s="67"/>
      <c r="F10392" s="65"/>
      <c r="G10392" s="66"/>
      <c r="J10392" s="65"/>
      <c r="K10392" s="65"/>
      <c r="L10392" s="66"/>
      <c r="M10392" s="65"/>
      <c r="N10392" s="65"/>
      <c r="O10392" s="65"/>
      <c r="P10392" s="66"/>
      <c r="Q10392" s="31">
        <f t="shared" si="324"/>
        <v>9999</v>
      </c>
      <c r="R10392" s="31" t="str">
        <f t="shared" si="325"/>
        <v/>
      </c>
      <c r="S10392" s="29">
        <f>IF($Q10392&lt;Parâmetros!$E$19,$G10392-1,$G10392)</f>
        <v>0</v>
      </c>
    </row>
    <row r="10393" spans="1:19" x14ac:dyDescent="0.25">
      <c r="A10393" s="116"/>
      <c r="B10393" s="65"/>
      <c r="C10393" s="65"/>
      <c r="D10393" s="66"/>
      <c r="E10393" s="67"/>
      <c r="F10393" s="65"/>
      <c r="G10393" s="66"/>
      <c r="J10393" s="65"/>
      <c r="K10393" s="65"/>
      <c r="L10393" s="66"/>
      <c r="M10393" s="65"/>
      <c r="N10393" s="65"/>
      <c r="O10393" s="65"/>
      <c r="P10393" s="66"/>
      <c r="Q10393" s="31">
        <f t="shared" si="324"/>
        <v>9999</v>
      </c>
      <c r="R10393" s="31" t="str">
        <f t="shared" si="325"/>
        <v/>
      </c>
      <c r="S10393" s="29">
        <f>IF($Q10393&lt;Parâmetros!$E$19,$G10393-1,$G10393)</f>
        <v>0</v>
      </c>
    </row>
    <row r="10394" spans="1:19" x14ac:dyDescent="0.25">
      <c r="A10394" s="116"/>
      <c r="B10394" s="65"/>
      <c r="C10394" s="65"/>
      <c r="D10394" s="66"/>
      <c r="E10394" s="67"/>
      <c r="F10394" s="65"/>
      <c r="G10394" s="66"/>
      <c r="J10394" s="65"/>
      <c r="K10394" s="65"/>
      <c r="L10394" s="66"/>
      <c r="M10394" s="65"/>
      <c r="N10394" s="65"/>
      <c r="O10394" s="65"/>
      <c r="P10394" s="66"/>
      <c r="Q10394" s="31">
        <f t="shared" si="324"/>
        <v>9999</v>
      </c>
      <c r="R10394" s="31" t="str">
        <f t="shared" si="325"/>
        <v/>
      </c>
      <c r="S10394" s="29">
        <f>IF($Q10394&lt;Parâmetros!$E$19,$G10394-1,$G10394)</f>
        <v>0</v>
      </c>
    </row>
    <row r="10395" spans="1:19" x14ac:dyDescent="0.25">
      <c r="A10395" s="116"/>
      <c r="B10395" s="65"/>
      <c r="C10395" s="65"/>
      <c r="D10395" s="66"/>
      <c r="E10395" s="67"/>
      <c r="F10395" s="65"/>
      <c r="G10395" s="66"/>
      <c r="J10395" s="65"/>
      <c r="K10395" s="65"/>
      <c r="L10395" s="66"/>
      <c r="M10395" s="65"/>
      <c r="N10395" s="65"/>
      <c r="O10395" s="65"/>
      <c r="P10395" s="66"/>
      <c r="Q10395" s="31">
        <f t="shared" si="324"/>
        <v>9999</v>
      </c>
      <c r="R10395" s="31" t="str">
        <f t="shared" si="325"/>
        <v/>
      </c>
      <c r="S10395" s="29">
        <f>IF($Q10395&lt;Parâmetros!$E$19,$G10395-1,$G10395)</f>
        <v>0</v>
      </c>
    </row>
    <row r="10396" spans="1:19" x14ac:dyDescent="0.25">
      <c r="A10396" s="116"/>
      <c r="B10396" s="65"/>
      <c r="C10396" s="65"/>
      <c r="D10396" s="66"/>
      <c r="E10396" s="67"/>
      <c r="F10396" s="65"/>
      <c r="G10396" s="66"/>
      <c r="J10396" s="65"/>
      <c r="K10396" s="65"/>
      <c r="L10396" s="66"/>
      <c r="M10396" s="65"/>
      <c r="N10396" s="65"/>
      <c r="O10396" s="65"/>
      <c r="P10396" s="66"/>
      <c r="Q10396" s="31">
        <f t="shared" si="324"/>
        <v>9999</v>
      </c>
      <c r="R10396" s="31" t="str">
        <f t="shared" si="325"/>
        <v/>
      </c>
      <c r="S10396" s="29">
        <f>IF($Q10396&lt;Parâmetros!$E$19,$G10396-1,$G10396)</f>
        <v>0</v>
      </c>
    </row>
    <row r="10397" spans="1:19" x14ac:dyDescent="0.25">
      <c r="A10397" s="116"/>
      <c r="B10397" s="65"/>
      <c r="C10397" s="65"/>
      <c r="D10397" s="66"/>
      <c r="E10397" s="67"/>
      <c r="F10397" s="65"/>
      <c r="G10397" s="66"/>
      <c r="J10397" s="65"/>
      <c r="K10397" s="65"/>
      <c r="L10397" s="66"/>
      <c r="M10397" s="65"/>
      <c r="N10397" s="65"/>
      <c r="O10397" s="65"/>
      <c r="P10397" s="66"/>
      <c r="Q10397" s="31">
        <f t="shared" si="324"/>
        <v>9999</v>
      </c>
      <c r="R10397" s="31" t="str">
        <f t="shared" si="325"/>
        <v/>
      </c>
      <c r="S10397" s="29">
        <f>IF($Q10397&lt;Parâmetros!$E$19,$G10397-1,$G10397)</f>
        <v>0</v>
      </c>
    </row>
    <row r="10398" spans="1:19" x14ac:dyDescent="0.25">
      <c r="A10398" s="116"/>
      <c r="B10398" s="65"/>
      <c r="C10398" s="65"/>
      <c r="D10398" s="66"/>
      <c r="E10398" s="67"/>
      <c r="F10398" s="65"/>
      <c r="G10398" s="66"/>
      <c r="J10398" s="65"/>
      <c r="K10398" s="65"/>
      <c r="L10398" s="66"/>
      <c r="M10398" s="65"/>
      <c r="N10398" s="65"/>
      <c r="O10398" s="65"/>
      <c r="P10398" s="66"/>
      <c r="Q10398" s="31">
        <f t="shared" si="324"/>
        <v>9999</v>
      </c>
      <c r="R10398" s="31" t="str">
        <f t="shared" si="325"/>
        <v/>
      </c>
      <c r="S10398" s="29">
        <f>IF($Q10398&lt;Parâmetros!$E$19,$G10398-1,$G10398)</f>
        <v>0</v>
      </c>
    </row>
    <row r="10399" spans="1:19" x14ac:dyDescent="0.25">
      <c r="A10399" s="116"/>
      <c r="B10399" s="65"/>
      <c r="C10399" s="65"/>
      <c r="D10399" s="66"/>
      <c r="E10399" s="67"/>
      <c r="F10399" s="65"/>
      <c r="G10399" s="66"/>
      <c r="J10399" s="65"/>
      <c r="K10399" s="65"/>
      <c r="L10399" s="66"/>
      <c r="M10399" s="65"/>
      <c r="N10399" s="65"/>
      <c r="O10399" s="65"/>
      <c r="P10399" s="66"/>
      <c r="Q10399" s="31">
        <f t="shared" si="324"/>
        <v>9999</v>
      </c>
      <c r="R10399" s="31" t="str">
        <f t="shared" si="325"/>
        <v/>
      </c>
      <c r="S10399" s="29">
        <f>IF($Q10399&lt;Parâmetros!$E$19,$G10399-1,$G10399)</f>
        <v>0</v>
      </c>
    </row>
    <row r="10400" spans="1:19" x14ac:dyDescent="0.25">
      <c r="A10400" s="116"/>
      <c r="B10400" s="65"/>
      <c r="C10400" s="65"/>
      <c r="D10400" s="66"/>
      <c r="E10400" s="67"/>
      <c r="F10400" s="65"/>
      <c r="G10400" s="66"/>
      <c r="J10400" s="65"/>
      <c r="K10400" s="65"/>
      <c r="L10400" s="66"/>
      <c r="M10400" s="65"/>
      <c r="O10400" s="65"/>
      <c r="P10400" s="66"/>
      <c r="Q10400" s="31">
        <f t="shared" si="324"/>
        <v>9999</v>
      </c>
      <c r="R10400" s="31" t="str">
        <f t="shared" si="325"/>
        <v/>
      </c>
      <c r="S10400" s="29">
        <f>IF($Q10400&lt;Parâmetros!$E$19,$G10400-1,$G10400)</f>
        <v>0</v>
      </c>
    </row>
    <row r="10401" spans="1:19" x14ac:dyDescent="0.25">
      <c r="A10401" s="116"/>
      <c r="B10401" s="65"/>
      <c r="C10401" s="65"/>
      <c r="D10401" s="66"/>
      <c r="E10401" s="67"/>
      <c r="F10401" s="65"/>
      <c r="G10401" s="66"/>
      <c r="J10401" s="65"/>
      <c r="K10401" s="65"/>
      <c r="L10401" s="66"/>
      <c r="M10401" s="65"/>
      <c r="O10401" s="65"/>
      <c r="P10401" s="66"/>
      <c r="Q10401" s="31">
        <f t="shared" si="324"/>
        <v>9999</v>
      </c>
      <c r="R10401" s="31" t="str">
        <f t="shared" si="325"/>
        <v/>
      </c>
      <c r="S10401" s="29">
        <f>IF($Q10401&lt;Parâmetros!$E$19,$G10401-1,$G10401)</f>
        <v>0</v>
      </c>
    </row>
    <row r="10402" spans="1:19" x14ac:dyDescent="0.25">
      <c r="A10402" s="116"/>
      <c r="B10402" s="65"/>
      <c r="C10402" s="65"/>
      <c r="D10402" s="66"/>
      <c r="E10402" s="67"/>
      <c r="F10402" s="65"/>
      <c r="G10402" s="66"/>
      <c r="J10402" s="65"/>
      <c r="K10402" s="65"/>
      <c r="L10402" s="66"/>
      <c r="M10402" s="65"/>
      <c r="O10402" s="65"/>
      <c r="P10402" s="66"/>
      <c r="Q10402" s="31">
        <f t="shared" si="324"/>
        <v>9999</v>
      </c>
      <c r="R10402" s="31" t="str">
        <f t="shared" si="325"/>
        <v/>
      </c>
      <c r="S10402" s="29">
        <f>IF($Q10402&lt;Parâmetros!$E$19,$G10402-1,$G10402)</f>
        <v>0</v>
      </c>
    </row>
    <row r="10403" spans="1:19" x14ac:dyDescent="0.25">
      <c r="A10403" s="116"/>
      <c r="B10403" s="65"/>
      <c r="C10403" s="65"/>
      <c r="D10403" s="66"/>
      <c r="E10403" s="67"/>
      <c r="F10403" s="65"/>
      <c r="G10403" s="66"/>
      <c r="J10403" s="65"/>
      <c r="K10403" s="65"/>
      <c r="L10403" s="66"/>
      <c r="M10403" s="65"/>
      <c r="O10403" s="65"/>
      <c r="P10403" s="66"/>
      <c r="Q10403" s="31">
        <f t="shared" si="324"/>
        <v>9999</v>
      </c>
      <c r="R10403" s="31" t="str">
        <f t="shared" si="325"/>
        <v/>
      </c>
      <c r="S10403" s="29">
        <f>IF($Q10403&lt;Parâmetros!$E$19,$G10403-1,$G10403)</f>
        <v>0</v>
      </c>
    </row>
    <row r="10404" spans="1:19" x14ac:dyDescent="0.25">
      <c r="A10404" s="116"/>
      <c r="B10404" s="65"/>
      <c r="C10404" s="65"/>
      <c r="D10404" s="66"/>
      <c r="E10404" s="67"/>
      <c r="F10404" s="65"/>
      <c r="G10404" s="66"/>
      <c r="J10404" s="65"/>
      <c r="K10404" s="65"/>
      <c r="L10404" s="66"/>
      <c r="M10404" s="65"/>
      <c r="N10404" s="65"/>
      <c r="O10404" s="65"/>
      <c r="P10404" s="66"/>
      <c r="Q10404" s="31">
        <f t="shared" si="324"/>
        <v>9999</v>
      </c>
      <c r="R10404" s="31" t="str">
        <f t="shared" si="325"/>
        <v/>
      </c>
      <c r="S10404" s="29">
        <f>IF($Q10404&lt;Parâmetros!$E$19,$G10404-1,$G10404)</f>
        <v>0</v>
      </c>
    </row>
    <row r="10405" spans="1:19" x14ac:dyDescent="0.25">
      <c r="A10405" s="116"/>
      <c r="B10405" s="65"/>
      <c r="C10405" s="65"/>
      <c r="D10405" s="66"/>
      <c r="E10405" s="67"/>
      <c r="F10405" s="65"/>
      <c r="G10405" s="66"/>
      <c r="J10405" s="65"/>
      <c r="K10405" s="65"/>
      <c r="L10405" s="66"/>
      <c r="M10405" s="65"/>
      <c r="N10405" s="65"/>
      <c r="O10405" s="65"/>
      <c r="P10405" s="66"/>
      <c r="Q10405" s="31">
        <f t="shared" si="324"/>
        <v>9999</v>
      </c>
      <c r="R10405" s="31" t="str">
        <f t="shared" si="325"/>
        <v/>
      </c>
      <c r="S10405" s="29">
        <f>IF($Q10405&lt;Parâmetros!$E$19,$G10405-1,$G10405)</f>
        <v>0</v>
      </c>
    </row>
    <row r="10406" spans="1:19" x14ac:dyDescent="0.25">
      <c r="A10406" s="116"/>
      <c r="B10406" s="65"/>
      <c r="C10406" s="65"/>
      <c r="D10406" s="66"/>
      <c r="E10406" s="67"/>
      <c r="F10406" s="65"/>
      <c r="G10406" s="66"/>
      <c r="J10406" s="65"/>
      <c r="K10406" s="65"/>
      <c r="L10406" s="66"/>
      <c r="M10406" s="65"/>
      <c r="N10406" s="65"/>
      <c r="O10406" s="65"/>
      <c r="P10406" s="66"/>
      <c r="Q10406" s="31">
        <f t="shared" si="324"/>
        <v>9999</v>
      </c>
      <c r="R10406" s="31" t="str">
        <f t="shared" si="325"/>
        <v/>
      </c>
      <c r="S10406" s="29">
        <f>IF($Q10406&lt;Parâmetros!$E$19,$G10406-1,$G10406)</f>
        <v>0</v>
      </c>
    </row>
    <row r="10407" spans="1:19" x14ac:dyDescent="0.25">
      <c r="A10407" s="116"/>
      <c r="B10407" s="65"/>
      <c r="C10407" s="65"/>
      <c r="D10407" s="66"/>
      <c r="E10407" s="67"/>
      <c r="F10407" s="65"/>
      <c r="G10407" s="66"/>
      <c r="J10407" s="65"/>
      <c r="K10407" s="65"/>
      <c r="L10407" s="66"/>
      <c r="M10407" s="65"/>
      <c r="N10407" s="65"/>
      <c r="O10407" s="65"/>
      <c r="P10407" s="66"/>
      <c r="Q10407" s="31">
        <f t="shared" si="324"/>
        <v>9999</v>
      </c>
      <c r="R10407" s="31" t="str">
        <f t="shared" si="325"/>
        <v/>
      </c>
      <c r="S10407" s="29">
        <f>IF($Q10407&lt;Parâmetros!$E$19,$G10407-1,$G10407)</f>
        <v>0</v>
      </c>
    </row>
    <row r="10408" spans="1:19" x14ac:dyDescent="0.25">
      <c r="A10408" s="116"/>
      <c r="B10408" s="65"/>
      <c r="C10408" s="65"/>
      <c r="D10408" s="66"/>
      <c r="E10408" s="67"/>
      <c r="F10408" s="65"/>
      <c r="G10408" s="66"/>
      <c r="J10408" s="65"/>
      <c r="K10408" s="65"/>
      <c r="L10408" s="66"/>
      <c r="M10408" s="65"/>
      <c r="N10408" s="65"/>
      <c r="O10408" s="65"/>
      <c r="P10408" s="66"/>
      <c r="Q10408" s="31">
        <f t="shared" si="324"/>
        <v>9999</v>
      </c>
      <c r="R10408" s="31" t="str">
        <f t="shared" si="325"/>
        <v/>
      </c>
      <c r="S10408" s="29">
        <f>IF($Q10408&lt;Parâmetros!$E$19,$G10408-1,$G10408)</f>
        <v>0</v>
      </c>
    </row>
    <row r="10409" spans="1:19" x14ac:dyDescent="0.25">
      <c r="A10409" s="116"/>
      <c r="B10409" s="65"/>
      <c r="C10409" s="65"/>
      <c r="D10409" s="66"/>
      <c r="E10409" s="67"/>
      <c r="F10409" s="65"/>
      <c r="G10409" s="66"/>
      <c r="J10409" s="65"/>
      <c r="K10409" s="65"/>
      <c r="L10409" s="66"/>
      <c r="M10409" s="65"/>
      <c r="N10409" s="65"/>
      <c r="O10409" s="65"/>
      <c r="P10409" s="66"/>
      <c r="Q10409" s="31">
        <f t="shared" si="324"/>
        <v>9999</v>
      </c>
      <c r="R10409" s="31" t="str">
        <f t="shared" si="325"/>
        <v/>
      </c>
      <c r="S10409" s="29">
        <f>IF($Q10409&lt;Parâmetros!$E$19,$G10409-1,$G10409)</f>
        <v>0</v>
      </c>
    </row>
    <row r="10410" spans="1:19" x14ac:dyDescent="0.25">
      <c r="A10410" s="116"/>
      <c r="B10410" s="65"/>
      <c r="C10410" s="65"/>
      <c r="D10410" s="66"/>
      <c r="E10410" s="67"/>
      <c r="F10410" s="65"/>
      <c r="G10410" s="66"/>
      <c r="J10410" s="65"/>
      <c r="K10410" s="65"/>
      <c r="L10410" s="66"/>
      <c r="M10410" s="65"/>
      <c r="N10410" s="65"/>
      <c r="O10410" s="65"/>
      <c r="P10410" s="66"/>
      <c r="Q10410" s="31">
        <f t="shared" si="324"/>
        <v>9999</v>
      </c>
      <c r="R10410" s="31" t="str">
        <f t="shared" si="325"/>
        <v/>
      </c>
      <c r="S10410" s="29">
        <f>IF($Q10410&lt;Parâmetros!$E$19,$G10410-1,$G10410)</f>
        <v>0</v>
      </c>
    </row>
    <row r="10411" spans="1:19" x14ac:dyDescent="0.25">
      <c r="A10411" s="116"/>
      <c r="B10411" s="65"/>
      <c r="C10411" s="65"/>
      <c r="D10411" s="66"/>
      <c r="E10411" s="67"/>
      <c r="F10411" s="65"/>
      <c r="G10411" s="66"/>
      <c r="J10411" s="65"/>
      <c r="K10411" s="65"/>
      <c r="L10411" s="66"/>
      <c r="M10411" s="65"/>
      <c r="N10411" s="65"/>
      <c r="O10411" s="65"/>
      <c r="P10411" s="66"/>
      <c r="Q10411" s="31">
        <f t="shared" si="324"/>
        <v>9999</v>
      </c>
      <c r="R10411" s="31" t="str">
        <f t="shared" si="325"/>
        <v/>
      </c>
      <c r="S10411" s="29">
        <f>IF($Q10411&lt;Parâmetros!$E$19,$G10411-1,$G10411)</f>
        <v>0</v>
      </c>
    </row>
    <row r="10412" spans="1:19" x14ac:dyDescent="0.25">
      <c r="A10412" s="116"/>
      <c r="B10412" s="65"/>
      <c r="C10412" s="65"/>
      <c r="D10412" s="66"/>
      <c r="E10412" s="67"/>
      <c r="F10412" s="65"/>
      <c r="G10412" s="66"/>
      <c r="J10412" s="65"/>
      <c r="K10412" s="65"/>
      <c r="L10412" s="66"/>
      <c r="M10412" s="65"/>
      <c r="N10412" s="65"/>
      <c r="O10412" s="65"/>
      <c r="P10412" s="66"/>
      <c r="Q10412" s="31">
        <f t="shared" si="324"/>
        <v>9999</v>
      </c>
      <c r="R10412" s="31" t="str">
        <f t="shared" si="325"/>
        <v/>
      </c>
      <c r="S10412" s="29">
        <f>IF($Q10412&lt;Parâmetros!$E$19,$G10412-1,$G10412)</f>
        <v>0</v>
      </c>
    </row>
    <row r="10413" spans="1:19" x14ac:dyDescent="0.25">
      <c r="A10413" s="116"/>
      <c r="B10413" s="65"/>
      <c r="C10413" s="65"/>
      <c r="D10413" s="66"/>
      <c r="E10413" s="67"/>
      <c r="F10413" s="65"/>
      <c r="G10413" s="66"/>
      <c r="J10413" s="65"/>
      <c r="K10413" s="65"/>
      <c r="L10413" s="66"/>
      <c r="M10413" s="65"/>
      <c r="N10413" s="65"/>
      <c r="O10413" s="65"/>
      <c r="P10413" s="66"/>
      <c r="Q10413" s="31">
        <f t="shared" si="324"/>
        <v>9999</v>
      </c>
      <c r="R10413" s="31" t="str">
        <f t="shared" si="325"/>
        <v/>
      </c>
      <c r="S10413" s="29">
        <f>IF($Q10413&lt;Parâmetros!$E$19,$G10413-1,$G10413)</f>
        <v>0</v>
      </c>
    </row>
    <row r="10414" spans="1:19" x14ac:dyDescent="0.25">
      <c r="A10414" s="116"/>
      <c r="B10414" s="65"/>
      <c r="C10414" s="65"/>
      <c r="D10414" s="66"/>
      <c r="E10414" s="67"/>
      <c r="F10414" s="65"/>
      <c r="G10414" s="66"/>
      <c r="J10414" s="65"/>
      <c r="K10414" s="65"/>
      <c r="L10414" s="66"/>
      <c r="M10414" s="65"/>
      <c r="N10414" s="65"/>
      <c r="O10414" s="65"/>
      <c r="P10414" s="66"/>
      <c r="Q10414" s="31">
        <f t="shared" si="324"/>
        <v>9999</v>
      </c>
      <c r="R10414" s="31" t="str">
        <f t="shared" si="325"/>
        <v/>
      </c>
      <c r="S10414" s="29">
        <f>IF($Q10414&lt;Parâmetros!$E$19,$G10414-1,$G10414)</f>
        <v>0</v>
      </c>
    </row>
    <row r="10415" spans="1:19" x14ac:dyDescent="0.25">
      <c r="A10415" s="116"/>
      <c r="B10415" s="65"/>
      <c r="C10415" s="65"/>
      <c r="D10415" s="66"/>
      <c r="E10415" s="67"/>
      <c r="F10415" s="65"/>
      <c r="G10415" s="66"/>
      <c r="J10415" s="65"/>
      <c r="K10415" s="65"/>
      <c r="L10415" s="66"/>
      <c r="M10415" s="65"/>
      <c r="N10415" s="65"/>
      <c r="O10415" s="65"/>
      <c r="P10415" s="66"/>
      <c r="Q10415" s="31">
        <f t="shared" si="324"/>
        <v>9999</v>
      </c>
      <c r="R10415" s="31" t="str">
        <f t="shared" si="325"/>
        <v/>
      </c>
      <c r="S10415" s="29">
        <f>IF($Q10415&lt;Parâmetros!$E$19,$G10415-1,$G10415)</f>
        <v>0</v>
      </c>
    </row>
    <row r="10416" spans="1:19" x14ac:dyDescent="0.25">
      <c r="A10416" s="116"/>
      <c r="B10416" s="65"/>
      <c r="C10416" s="65"/>
      <c r="D10416" s="66"/>
      <c r="E10416" s="67"/>
      <c r="F10416" s="65"/>
      <c r="G10416" s="66"/>
      <c r="J10416" s="65"/>
      <c r="K10416" s="65"/>
      <c r="L10416" s="66"/>
      <c r="M10416" s="65"/>
      <c r="N10416" s="65"/>
      <c r="O10416" s="65"/>
      <c r="P10416" s="66"/>
      <c r="Q10416" s="31">
        <f t="shared" si="324"/>
        <v>9999</v>
      </c>
      <c r="R10416" s="31" t="str">
        <f t="shared" si="325"/>
        <v/>
      </c>
      <c r="S10416" s="29">
        <f>IF($Q10416&lt;Parâmetros!$E$19,$G10416-1,$G10416)</f>
        <v>0</v>
      </c>
    </row>
    <row r="10417" spans="1:19" x14ac:dyDescent="0.25">
      <c r="A10417" s="116"/>
      <c r="B10417" s="65"/>
      <c r="C10417" s="65"/>
      <c r="D10417" s="66"/>
      <c r="E10417" s="67"/>
      <c r="F10417" s="65"/>
      <c r="G10417" s="66"/>
      <c r="J10417" s="65"/>
      <c r="K10417" s="65"/>
      <c r="L10417" s="66"/>
      <c r="M10417" s="65"/>
      <c r="N10417" s="65"/>
      <c r="O10417" s="65"/>
      <c r="P10417" s="66"/>
      <c r="Q10417" s="31">
        <f t="shared" si="324"/>
        <v>9999</v>
      </c>
      <c r="R10417" s="31" t="str">
        <f t="shared" si="325"/>
        <v/>
      </c>
      <c r="S10417" s="29">
        <f>IF($Q10417&lt;Parâmetros!$E$19,$G10417-1,$G10417)</f>
        <v>0</v>
      </c>
    </row>
    <row r="10418" spans="1:19" x14ac:dyDescent="0.25">
      <c r="A10418" s="116"/>
      <c r="B10418" s="65"/>
      <c r="C10418" s="65"/>
      <c r="D10418" s="66"/>
      <c r="E10418" s="67"/>
      <c r="F10418" s="65"/>
      <c r="G10418" s="66"/>
      <c r="J10418" s="65"/>
      <c r="K10418" s="65"/>
      <c r="L10418" s="66"/>
      <c r="M10418" s="65"/>
      <c r="N10418" s="65"/>
      <c r="O10418" s="65"/>
      <c r="P10418" s="66"/>
      <c r="Q10418" s="31">
        <f t="shared" si="324"/>
        <v>9999</v>
      </c>
      <c r="R10418" s="31" t="str">
        <f t="shared" si="325"/>
        <v/>
      </c>
      <c r="S10418" s="29">
        <f>IF($Q10418&lt;Parâmetros!$E$19,$G10418-1,$G10418)</f>
        <v>0</v>
      </c>
    </row>
    <row r="10419" spans="1:19" x14ac:dyDescent="0.25">
      <c r="A10419" s="116"/>
      <c r="B10419" s="65"/>
      <c r="C10419" s="65"/>
      <c r="D10419" s="66"/>
      <c r="E10419" s="67"/>
      <c r="F10419" s="65"/>
      <c r="G10419" s="66"/>
      <c r="J10419" s="65"/>
      <c r="K10419" s="65"/>
      <c r="L10419" s="66"/>
      <c r="M10419" s="65"/>
      <c r="N10419" s="65"/>
      <c r="O10419" s="65"/>
      <c r="P10419" s="66"/>
      <c r="Q10419" s="31">
        <f t="shared" si="324"/>
        <v>9999</v>
      </c>
      <c r="R10419" s="31" t="str">
        <f t="shared" si="325"/>
        <v/>
      </c>
      <c r="S10419" s="29">
        <f>IF($Q10419&lt;Parâmetros!$E$19,$G10419-1,$G10419)</f>
        <v>0</v>
      </c>
    </row>
    <row r="10420" spans="1:19" x14ac:dyDescent="0.25">
      <c r="A10420" s="116"/>
      <c r="B10420" s="65"/>
      <c r="C10420" s="65"/>
      <c r="D10420" s="66"/>
      <c r="E10420" s="67"/>
      <c r="F10420" s="65"/>
      <c r="G10420" s="66"/>
      <c r="J10420" s="65"/>
      <c r="K10420" s="65"/>
      <c r="L10420" s="66"/>
      <c r="M10420" s="65"/>
      <c r="N10420" s="65"/>
      <c r="O10420" s="65"/>
      <c r="P10420" s="66"/>
      <c r="Q10420" s="31">
        <f t="shared" si="324"/>
        <v>9999</v>
      </c>
      <c r="R10420" s="31" t="str">
        <f t="shared" si="325"/>
        <v/>
      </c>
      <c r="S10420" s="29">
        <f>IF($Q10420&lt;Parâmetros!$E$19,$G10420-1,$G10420)</f>
        <v>0</v>
      </c>
    </row>
    <row r="10421" spans="1:19" x14ac:dyDescent="0.25">
      <c r="A10421" s="116"/>
      <c r="B10421" s="65"/>
      <c r="C10421" s="65"/>
      <c r="D10421" s="66"/>
      <c r="E10421" s="67"/>
      <c r="F10421" s="65"/>
      <c r="G10421" s="66"/>
      <c r="J10421" s="65"/>
      <c r="K10421" s="65"/>
      <c r="L10421" s="66"/>
      <c r="M10421" s="65"/>
      <c r="N10421" s="65"/>
      <c r="O10421" s="65"/>
      <c r="P10421" s="66"/>
      <c r="Q10421" s="31">
        <f t="shared" si="324"/>
        <v>9999</v>
      </c>
      <c r="R10421" s="31" t="str">
        <f t="shared" si="325"/>
        <v/>
      </c>
      <c r="S10421" s="29">
        <f>IF($Q10421&lt;Parâmetros!$E$19,$G10421-1,$G10421)</f>
        <v>0</v>
      </c>
    </row>
    <row r="10422" spans="1:19" x14ac:dyDescent="0.25">
      <c r="A10422" s="116"/>
      <c r="B10422" s="65"/>
      <c r="C10422" s="65"/>
      <c r="D10422" s="66"/>
      <c r="E10422" s="67"/>
      <c r="F10422" s="65"/>
      <c r="G10422" s="66"/>
      <c r="J10422" s="65"/>
      <c r="K10422" s="65"/>
      <c r="L10422" s="66"/>
      <c r="M10422" s="65"/>
      <c r="N10422" s="65"/>
      <c r="O10422" s="65"/>
      <c r="P10422" s="66"/>
      <c r="Q10422" s="31">
        <f t="shared" si="324"/>
        <v>9999</v>
      </c>
      <c r="R10422" s="31" t="str">
        <f t="shared" si="325"/>
        <v/>
      </c>
      <c r="S10422" s="29">
        <f>IF($Q10422&lt;Parâmetros!$E$19,$G10422-1,$G10422)</f>
        <v>0</v>
      </c>
    </row>
    <row r="10423" spans="1:19" x14ac:dyDescent="0.25">
      <c r="A10423" s="116"/>
      <c r="B10423" s="65"/>
      <c r="C10423" s="65"/>
      <c r="D10423" s="66"/>
      <c r="E10423" s="67"/>
      <c r="F10423" s="65"/>
      <c r="G10423" s="66"/>
      <c r="J10423" s="65"/>
      <c r="K10423" s="65"/>
      <c r="L10423" s="66"/>
      <c r="M10423" s="65"/>
      <c r="N10423" s="65"/>
      <c r="O10423" s="65"/>
      <c r="P10423" s="66"/>
      <c r="Q10423" s="31">
        <f t="shared" si="324"/>
        <v>9999</v>
      </c>
      <c r="R10423" s="31" t="str">
        <f t="shared" si="325"/>
        <v/>
      </c>
      <c r="S10423" s="29">
        <f>IF($Q10423&lt;Parâmetros!$E$19,$G10423-1,$G10423)</f>
        <v>0</v>
      </c>
    </row>
    <row r="10424" spans="1:19" x14ac:dyDescent="0.25">
      <c r="A10424" s="116"/>
      <c r="B10424" s="65"/>
      <c r="C10424" s="65"/>
      <c r="D10424" s="66"/>
      <c r="E10424" s="67"/>
      <c r="F10424" s="65"/>
      <c r="G10424" s="66"/>
      <c r="J10424" s="65"/>
      <c r="K10424" s="65"/>
      <c r="L10424" s="66"/>
      <c r="M10424" s="65"/>
      <c r="N10424" s="65"/>
      <c r="O10424" s="65"/>
      <c r="P10424" s="66"/>
      <c r="Q10424" s="31">
        <f t="shared" si="324"/>
        <v>9999</v>
      </c>
      <c r="R10424" s="31" t="str">
        <f t="shared" si="325"/>
        <v/>
      </c>
      <c r="S10424" s="29">
        <f>IF($Q10424&lt;Parâmetros!$E$19,$G10424-1,$G10424)</f>
        <v>0</v>
      </c>
    </row>
    <row r="10425" spans="1:19" x14ac:dyDescent="0.25">
      <c r="A10425" s="116"/>
      <c r="B10425" s="65"/>
      <c r="C10425" s="65"/>
      <c r="D10425" s="66"/>
      <c r="E10425" s="67"/>
      <c r="F10425" s="65"/>
      <c r="G10425" s="66"/>
      <c r="J10425" s="65"/>
      <c r="K10425" s="65"/>
      <c r="L10425" s="66"/>
      <c r="M10425" s="65"/>
      <c r="N10425" s="65"/>
      <c r="O10425" s="65"/>
      <c r="P10425" s="66"/>
      <c r="Q10425" s="31">
        <f t="shared" si="324"/>
        <v>9999</v>
      </c>
      <c r="R10425" s="31" t="str">
        <f t="shared" si="325"/>
        <v/>
      </c>
      <c r="S10425" s="29">
        <f>IF($Q10425&lt;Parâmetros!$E$19,$G10425-1,$G10425)</f>
        <v>0</v>
      </c>
    </row>
    <row r="10426" spans="1:19" x14ac:dyDescent="0.25">
      <c r="A10426" s="116"/>
      <c r="B10426" s="65"/>
      <c r="C10426" s="65"/>
      <c r="D10426" s="66"/>
      <c r="E10426" s="67"/>
      <c r="F10426" s="65"/>
      <c r="G10426" s="66"/>
      <c r="J10426" s="65"/>
      <c r="K10426" s="65"/>
      <c r="L10426" s="66"/>
      <c r="M10426" s="65"/>
      <c r="N10426" s="65"/>
      <c r="O10426" s="65"/>
      <c r="P10426" s="66"/>
      <c r="Q10426" s="31">
        <f t="shared" si="324"/>
        <v>9999</v>
      </c>
      <c r="R10426" s="31" t="str">
        <f t="shared" si="325"/>
        <v/>
      </c>
      <c r="S10426" s="29">
        <f>IF($Q10426&lt;Parâmetros!$E$19,$G10426-1,$G10426)</f>
        <v>0</v>
      </c>
    </row>
    <row r="10427" spans="1:19" x14ac:dyDescent="0.25">
      <c r="A10427" s="116"/>
      <c r="B10427" s="65"/>
      <c r="C10427" s="65"/>
      <c r="D10427" s="66"/>
      <c r="E10427" s="67"/>
      <c r="F10427" s="65"/>
      <c r="G10427" s="66"/>
      <c r="J10427" s="65"/>
      <c r="K10427" s="65"/>
      <c r="L10427" s="66"/>
      <c r="M10427" s="65"/>
      <c r="N10427" s="65"/>
      <c r="O10427" s="65"/>
      <c r="P10427" s="66"/>
      <c r="Q10427" s="31">
        <f t="shared" si="324"/>
        <v>9999</v>
      </c>
      <c r="R10427" s="31" t="str">
        <f t="shared" si="325"/>
        <v/>
      </c>
      <c r="S10427" s="29">
        <f>IF($Q10427&lt;Parâmetros!$E$19,$G10427-1,$G10427)</f>
        <v>0</v>
      </c>
    </row>
    <row r="10428" spans="1:19" x14ac:dyDescent="0.25">
      <c r="A10428" s="116"/>
      <c r="B10428" s="65"/>
      <c r="C10428" s="65"/>
      <c r="D10428" s="66"/>
      <c r="E10428" s="67"/>
      <c r="F10428" s="65"/>
      <c r="G10428" s="66"/>
      <c r="J10428" s="65"/>
      <c r="K10428" s="65"/>
      <c r="L10428" s="66"/>
      <c r="M10428" s="65"/>
      <c r="N10428" s="65"/>
      <c r="O10428" s="65"/>
      <c r="P10428" s="66"/>
      <c r="Q10428" s="31">
        <f t="shared" ref="Q10428:Q10491" si="326">IFERROR(VALUE(LEFT($J10428,2))*60+VALUE(MID($J10428,4,2)),9999)</f>
        <v>9999</v>
      </c>
      <c r="R10428" s="31" t="str">
        <f t="shared" ref="R10428:R10491" si="327">IFERROR(VALUE(LEFT($K10428,2))*60+VALUE(MID($K10428,4,2)),"")</f>
        <v/>
      </c>
      <c r="S10428" s="29">
        <f>IF($Q10428&lt;Parâmetros!$E$19,$G10428-1,$G10428)</f>
        <v>0</v>
      </c>
    </row>
    <row r="10429" spans="1:19" x14ac:dyDescent="0.25">
      <c r="A10429" s="116"/>
      <c r="B10429" s="65"/>
      <c r="C10429" s="65"/>
      <c r="D10429" s="66"/>
      <c r="E10429" s="67"/>
      <c r="F10429" s="65"/>
      <c r="G10429" s="66"/>
      <c r="J10429" s="65"/>
      <c r="K10429" s="65"/>
      <c r="L10429" s="66"/>
      <c r="M10429" s="65"/>
      <c r="N10429" s="65"/>
      <c r="O10429" s="65"/>
      <c r="P10429" s="66"/>
      <c r="Q10429" s="31">
        <f t="shared" si="326"/>
        <v>9999</v>
      </c>
      <c r="R10429" s="31" t="str">
        <f t="shared" si="327"/>
        <v/>
      </c>
      <c r="S10429" s="29">
        <f>IF($Q10429&lt;Parâmetros!$E$19,$G10429-1,$G10429)</f>
        <v>0</v>
      </c>
    </row>
    <row r="10430" spans="1:19" x14ac:dyDescent="0.25">
      <c r="A10430" s="116"/>
      <c r="B10430" s="65"/>
      <c r="C10430" s="65"/>
      <c r="D10430" s="66"/>
      <c r="E10430" s="67"/>
      <c r="F10430" s="65"/>
      <c r="G10430" s="66"/>
      <c r="J10430" s="65"/>
      <c r="K10430" s="65"/>
      <c r="L10430" s="66"/>
      <c r="M10430" s="65"/>
      <c r="N10430" s="65"/>
      <c r="O10430" s="65"/>
      <c r="P10430" s="66"/>
      <c r="Q10430" s="31">
        <f t="shared" si="326"/>
        <v>9999</v>
      </c>
      <c r="R10430" s="31" t="str">
        <f t="shared" si="327"/>
        <v/>
      </c>
      <c r="S10430" s="29">
        <f>IF($Q10430&lt;Parâmetros!$E$19,$G10430-1,$G10430)</f>
        <v>0</v>
      </c>
    </row>
    <row r="10431" spans="1:19" x14ac:dyDescent="0.25">
      <c r="A10431" s="116"/>
      <c r="B10431" s="65"/>
      <c r="C10431" s="65"/>
      <c r="D10431" s="66"/>
      <c r="E10431" s="67"/>
      <c r="F10431" s="65"/>
      <c r="G10431" s="66"/>
      <c r="J10431" s="65"/>
      <c r="K10431" s="65"/>
      <c r="L10431" s="66"/>
      <c r="M10431" s="65"/>
      <c r="N10431" s="65"/>
      <c r="O10431" s="65"/>
      <c r="P10431" s="66"/>
      <c r="Q10431" s="31">
        <f t="shared" si="326"/>
        <v>9999</v>
      </c>
      <c r="R10431" s="31" t="str">
        <f t="shared" si="327"/>
        <v/>
      </c>
      <c r="S10431" s="29">
        <f>IF($Q10431&lt;Parâmetros!$E$19,$G10431-1,$G10431)</f>
        <v>0</v>
      </c>
    </row>
    <row r="10432" spans="1:19" x14ac:dyDescent="0.25">
      <c r="A10432" s="116"/>
      <c r="B10432" s="65"/>
      <c r="C10432" s="65"/>
      <c r="D10432" s="66"/>
      <c r="E10432" s="67"/>
      <c r="F10432" s="65"/>
      <c r="G10432" s="66"/>
      <c r="J10432" s="65"/>
      <c r="K10432" s="65"/>
      <c r="L10432" s="66"/>
      <c r="M10432" s="65"/>
      <c r="N10432" s="65"/>
      <c r="O10432" s="65"/>
      <c r="P10432" s="66"/>
      <c r="Q10432" s="31">
        <f t="shared" si="326"/>
        <v>9999</v>
      </c>
      <c r="R10432" s="31" t="str">
        <f t="shared" si="327"/>
        <v/>
      </c>
      <c r="S10432" s="29">
        <f>IF($Q10432&lt;Parâmetros!$E$19,$G10432-1,$G10432)</f>
        <v>0</v>
      </c>
    </row>
    <row r="10433" spans="1:19" x14ac:dyDescent="0.25">
      <c r="A10433" s="116"/>
      <c r="B10433" s="65"/>
      <c r="C10433" s="65"/>
      <c r="D10433" s="66"/>
      <c r="E10433" s="67"/>
      <c r="F10433" s="65"/>
      <c r="G10433" s="66"/>
      <c r="J10433" s="65"/>
      <c r="K10433" s="65"/>
      <c r="L10433" s="66"/>
      <c r="M10433" s="65"/>
      <c r="N10433" s="65"/>
      <c r="O10433" s="65"/>
      <c r="P10433" s="66"/>
      <c r="Q10433" s="31">
        <f t="shared" si="326"/>
        <v>9999</v>
      </c>
      <c r="R10433" s="31" t="str">
        <f t="shared" si="327"/>
        <v/>
      </c>
      <c r="S10433" s="29">
        <f>IF($Q10433&lt;Parâmetros!$E$19,$G10433-1,$G10433)</f>
        <v>0</v>
      </c>
    </row>
    <row r="10434" spans="1:19" x14ac:dyDescent="0.25">
      <c r="A10434" s="116"/>
      <c r="B10434" s="65"/>
      <c r="C10434" s="65"/>
      <c r="D10434" s="66"/>
      <c r="E10434" s="67"/>
      <c r="F10434" s="65"/>
      <c r="G10434" s="66"/>
      <c r="J10434" s="65"/>
      <c r="K10434" s="65"/>
      <c r="L10434" s="66"/>
      <c r="M10434" s="65"/>
      <c r="N10434" s="65"/>
      <c r="O10434" s="65"/>
      <c r="P10434" s="66"/>
      <c r="Q10434" s="31">
        <f t="shared" si="326"/>
        <v>9999</v>
      </c>
      <c r="R10434" s="31" t="str">
        <f t="shared" si="327"/>
        <v/>
      </c>
      <c r="S10434" s="29">
        <f>IF($Q10434&lt;Parâmetros!$E$19,$G10434-1,$G10434)</f>
        <v>0</v>
      </c>
    </row>
    <row r="10435" spans="1:19" x14ac:dyDescent="0.25">
      <c r="A10435" s="116"/>
      <c r="B10435" s="65"/>
      <c r="C10435" s="65"/>
      <c r="D10435" s="66"/>
      <c r="E10435" s="67"/>
      <c r="F10435" s="65"/>
      <c r="G10435" s="66"/>
      <c r="J10435" s="65"/>
      <c r="K10435" s="65"/>
      <c r="L10435" s="66"/>
      <c r="M10435" s="65"/>
      <c r="N10435" s="65"/>
      <c r="O10435" s="65"/>
      <c r="P10435" s="66"/>
      <c r="Q10435" s="31">
        <f t="shared" si="326"/>
        <v>9999</v>
      </c>
      <c r="R10435" s="31" t="str">
        <f t="shared" si="327"/>
        <v/>
      </c>
      <c r="S10435" s="29">
        <f>IF($Q10435&lt;Parâmetros!$E$19,$G10435-1,$G10435)</f>
        <v>0</v>
      </c>
    </row>
    <row r="10436" spans="1:19" x14ac:dyDescent="0.25">
      <c r="A10436" s="116"/>
      <c r="B10436" s="65"/>
      <c r="C10436" s="65"/>
      <c r="D10436" s="66"/>
      <c r="E10436" s="67"/>
      <c r="F10436" s="65"/>
      <c r="G10436" s="66"/>
      <c r="J10436" s="65"/>
      <c r="K10436" s="65"/>
      <c r="L10436" s="66"/>
      <c r="M10436" s="65"/>
      <c r="N10436" s="65"/>
      <c r="O10436" s="65"/>
      <c r="P10436" s="66"/>
      <c r="Q10436" s="31">
        <f t="shared" si="326"/>
        <v>9999</v>
      </c>
      <c r="R10436" s="31" t="str">
        <f t="shared" si="327"/>
        <v/>
      </c>
      <c r="S10436" s="29">
        <f>IF($Q10436&lt;Parâmetros!$E$19,$G10436-1,$G10436)</f>
        <v>0</v>
      </c>
    </row>
    <row r="10437" spans="1:19" x14ac:dyDescent="0.25">
      <c r="A10437" s="116"/>
      <c r="B10437" s="65"/>
      <c r="C10437" s="65"/>
      <c r="D10437" s="66"/>
      <c r="E10437" s="67"/>
      <c r="F10437" s="65"/>
      <c r="G10437" s="66"/>
      <c r="J10437" s="65"/>
      <c r="K10437" s="65"/>
      <c r="L10437" s="66"/>
      <c r="M10437" s="65"/>
      <c r="N10437" s="65"/>
      <c r="O10437" s="65"/>
      <c r="P10437" s="66"/>
      <c r="Q10437" s="31">
        <f t="shared" si="326"/>
        <v>9999</v>
      </c>
      <c r="R10437" s="31" t="str">
        <f t="shared" si="327"/>
        <v/>
      </c>
      <c r="S10437" s="29">
        <f>IF($Q10437&lt;Parâmetros!$E$19,$G10437-1,$G10437)</f>
        <v>0</v>
      </c>
    </row>
    <row r="10438" spans="1:19" x14ac:dyDescent="0.25">
      <c r="A10438" s="116"/>
      <c r="B10438" s="65"/>
      <c r="C10438" s="65"/>
      <c r="D10438" s="66"/>
      <c r="E10438" s="67"/>
      <c r="F10438" s="65"/>
      <c r="G10438" s="66"/>
      <c r="J10438" s="65"/>
      <c r="K10438" s="65"/>
      <c r="L10438" s="66"/>
      <c r="M10438" s="65"/>
      <c r="N10438" s="65"/>
      <c r="O10438" s="65"/>
      <c r="P10438" s="66"/>
      <c r="Q10438" s="31">
        <f t="shared" si="326"/>
        <v>9999</v>
      </c>
      <c r="R10438" s="31" t="str">
        <f t="shared" si="327"/>
        <v/>
      </c>
      <c r="S10438" s="29">
        <f>IF($Q10438&lt;Parâmetros!$E$19,$G10438-1,$G10438)</f>
        <v>0</v>
      </c>
    </row>
    <row r="10439" spans="1:19" x14ac:dyDescent="0.25">
      <c r="A10439" s="116"/>
      <c r="B10439" s="65"/>
      <c r="C10439" s="65"/>
      <c r="D10439" s="66"/>
      <c r="E10439" s="67"/>
      <c r="F10439" s="65"/>
      <c r="G10439" s="66"/>
      <c r="J10439" s="65"/>
      <c r="K10439" s="65"/>
      <c r="L10439" s="66"/>
      <c r="M10439" s="65"/>
      <c r="N10439" s="65"/>
      <c r="O10439" s="65"/>
      <c r="P10439" s="66"/>
      <c r="Q10439" s="31">
        <f t="shared" si="326"/>
        <v>9999</v>
      </c>
      <c r="R10439" s="31" t="str">
        <f t="shared" si="327"/>
        <v/>
      </c>
      <c r="S10439" s="29">
        <f>IF($Q10439&lt;Parâmetros!$E$19,$G10439-1,$G10439)</f>
        <v>0</v>
      </c>
    </row>
    <row r="10440" spans="1:19" x14ac:dyDescent="0.25">
      <c r="A10440" s="116"/>
      <c r="B10440" s="65"/>
      <c r="C10440" s="65"/>
      <c r="D10440" s="66"/>
      <c r="E10440" s="67"/>
      <c r="F10440" s="65"/>
      <c r="G10440" s="66"/>
      <c r="J10440" s="65"/>
      <c r="K10440" s="65"/>
      <c r="L10440" s="66"/>
      <c r="M10440" s="65"/>
      <c r="N10440" s="65"/>
      <c r="O10440" s="65"/>
      <c r="P10440" s="66"/>
      <c r="Q10440" s="31">
        <f t="shared" si="326"/>
        <v>9999</v>
      </c>
      <c r="R10440" s="31" t="str">
        <f t="shared" si="327"/>
        <v/>
      </c>
      <c r="S10440" s="29">
        <f>IF($Q10440&lt;Parâmetros!$E$19,$G10440-1,$G10440)</f>
        <v>0</v>
      </c>
    </row>
    <row r="10441" spans="1:19" x14ac:dyDescent="0.25">
      <c r="A10441" s="116"/>
      <c r="B10441" s="65"/>
      <c r="C10441" s="65"/>
      <c r="D10441" s="66"/>
      <c r="E10441" s="67"/>
      <c r="F10441" s="65"/>
      <c r="G10441" s="66"/>
      <c r="J10441" s="65"/>
      <c r="K10441" s="65"/>
      <c r="L10441" s="66"/>
      <c r="M10441" s="65"/>
      <c r="N10441" s="65"/>
      <c r="O10441" s="65"/>
      <c r="P10441" s="66"/>
      <c r="Q10441" s="31">
        <f t="shared" si="326"/>
        <v>9999</v>
      </c>
      <c r="R10441" s="31" t="str">
        <f t="shared" si="327"/>
        <v/>
      </c>
      <c r="S10441" s="29">
        <f>IF($Q10441&lt;Parâmetros!$E$19,$G10441-1,$G10441)</f>
        <v>0</v>
      </c>
    </row>
    <row r="10442" spans="1:19" x14ac:dyDescent="0.25">
      <c r="A10442" s="116"/>
      <c r="B10442" s="65"/>
      <c r="C10442" s="65"/>
      <c r="D10442" s="66"/>
      <c r="E10442" s="67"/>
      <c r="F10442" s="65"/>
      <c r="G10442" s="66"/>
      <c r="J10442" s="65"/>
      <c r="K10442" s="65"/>
      <c r="L10442" s="66"/>
      <c r="M10442" s="65"/>
      <c r="N10442" s="65"/>
      <c r="O10442" s="65"/>
      <c r="P10442" s="66"/>
      <c r="Q10442" s="31">
        <f t="shared" si="326"/>
        <v>9999</v>
      </c>
      <c r="R10442" s="31" t="str">
        <f t="shared" si="327"/>
        <v/>
      </c>
      <c r="S10442" s="29">
        <f>IF($Q10442&lt;Parâmetros!$E$19,$G10442-1,$G10442)</f>
        <v>0</v>
      </c>
    </row>
    <row r="10443" spans="1:19" x14ac:dyDescent="0.25">
      <c r="A10443" s="116"/>
      <c r="B10443" s="65"/>
      <c r="C10443" s="65"/>
      <c r="D10443" s="66"/>
      <c r="E10443" s="67"/>
      <c r="F10443" s="65"/>
      <c r="G10443" s="66"/>
      <c r="J10443" s="65"/>
      <c r="K10443" s="65"/>
      <c r="L10443" s="66"/>
      <c r="M10443" s="65"/>
      <c r="N10443" s="65"/>
      <c r="O10443" s="65"/>
      <c r="P10443" s="66"/>
      <c r="Q10443" s="31">
        <f t="shared" si="326"/>
        <v>9999</v>
      </c>
      <c r="R10443" s="31" t="str">
        <f t="shared" si="327"/>
        <v/>
      </c>
      <c r="S10443" s="29">
        <f>IF($Q10443&lt;Parâmetros!$E$19,$G10443-1,$G10443)</f>
        <v>0</v>
      </c>
    </row>
    <row r="10444" spans="1:19" x14ac:dyDescent="0.25">
      <c r="A10444" s="116"/>
      <c r="B10444" s="65"/>
      <c r="C10444" s="65"/>
      <c r="D10444" s="66"/>
      <c r="E10444" s="67"/>
      <c r="F10444" s="65"/>
      <c r="G10444" s="66"/>
      <c r="J10444" s="65"/>
      <c r="K10444" s="65"/>
      <c r="L10444" s="66"/>
      <c r="M10444" s="65"/>
      <c r="N10444" s="65"/>
      <c r="O10444" s="65"/>
      <c r="P10444" s="66"/>
      <c r="Q10444" s="31">
        <f t="shared" si="326"/>
        <v>9999</v>
      </c>
      <c r="R10444" s="31" t="str">
        <f t="shared" si="327"/>
        <v/>
      </c>
      <c r="S10444" s="29">
        <f>IF($Q10444&lt;Parâmetros!$E$19,$G10444-1,$G10444)</f>
        <v>0</v>
      </c>
    </row>
    <row r="10445" spans="1:19" x14ac:dyDescent="0.25">
      <c r="A10445" s="116"/>
      <c r="B10445" s="65"/>
      <c r="C10445" s="65"/>
      <c r="D10445" s="66"/>
      <c r="E10445" s="67"/>
      <c r="F10445" s="65"/>
      <c r="G10445" s="66"/>
      <c r="J10445" s="65"/>
      <c r="K10445" s="65"/>
      <c r="L10445" s="66"/>
      <c r="M10445" s="65"/>
      <c r="N10445" s="65"/>
      <c r="O10445" s="65"/>
      <c r="P10445" s="66"/>
      <c r="Q10445" s="31">
        <f t="shared" si="326"/>
        <v>9999</v>
      </c>
      <c r="R10445" s="31" t="str">
        <f t="shared" si="327"/>
        <v/>
      </c>
      <c r="S10445" s="29">
        <f>IF($Q10445&lt;Parâmetros!$E$19,$G10445-1,$G10445)</f>
        <v>0</v>
      </c>
    </row>
    <row r="10446" spans="1:19" x14ac:dyDescent="0.25">
      <c r="A10446" s="116"/>
      <c r="B10446" s="65"/>
      <c r="C10446" s="65"/>
      <c r="D10446" s="66"/>
      <c r="E10446" s="67"/>
      <c r="F10446" s="65"/>
      <c r="G10446" s="66"/>
      <c r="J10446" s="65"/>
      <c r="K10446" s="65"/>
      <c r="L10446" s="66"/>
      <c r="M10446" s="65"/>
      <c r="N10446" s="65"/>
      <c r="O10446" s="65"/>
      <c r="P10446" s="66"/>
      <c r="Q10446" s="31">
        <f t="shared" si="326"/>
        <v>9999</v>
      </c>
      <c r="R10446" s="31" t="str">
        <f t="shared" si="327"/>
        <v/>
      </c>
      <c r="S10446" s="29">
        <f>IF($Q10446&lt;Parâmetros!$E$19,$G10446-1,$G10446)</f>
        <v>0</v>
      </c>
    </row>
    <row r="10447" spans="1:19" x14ac:dyDescent="0.25">
      <c r="A10447" s="116"/>
      <c r="B10447" s="65"/>
      <c r="C10447" s="65"/>
      <c r="D10447" s="66"/>
      <c r="E10447" s="67"/>
      <c r="F10447" s="65"/>
      <c r="G10447" s="66"/>
      <c r="J10447" s="65"/>
      <c r="K10447" s="65"/>
      <c r="L10447" s="66"/>
      <c r="M10447" s="65"/>
      <c r="N10447" s="65"/>
      <c r="O10447" s="65"/>
      <c r="P10447" s="66"/>
      <c r="Q10447" s="31">
        <f t="shared" si="326"/>
        <v>9999</v>
      </c>
      <c r="R10447" s="31" t="str">
        <f t="shared" si="327"/>
        <v/>
      </c>
      <c r="S10447" s="29">
        <f>IF($Q10447&lt;Parâmetros!$E$19,$G10447-1,$G10447)</f>
        <v>0</v>
      </c>
    </row>
    <row r="10448" spans="1:19" x14ac:dyDescent="0.25">
      <c r="A10448" s="116"/>
      <c r="B10448" s="65"/>
      <c r="C10448" s="65"/>
      <c r="D10448" s="66"/>
      <c r="E10448" s="67"/>
      <c r="F10448" s="65"/>
      <c r="G10448" s="66"/>
      <c r="J10448" s="65"/>
      <c r="K10448" s="65"/>
      <c r="L10448" s="66"/>
      <c r="M10448" s="65"/>
      <c r="N10448" s="65"/>
      <c r="O10448" s="65"/>
      <c r="P10448" s="66"/>
      <c r="Q10448" s="31">
        <f t="shared" si="326"/>
        <v>9999</v>
      </c>
      <c r="R10448" s="31" t="str">
        <f t="shared" si="327"/>
        <v/>
      </c>
      <c r="S10448" s="29">
        <f>IF($Q10448&lt;Parâmetros!$E$19,$G10448-1,$G10448)</f>
        <v>0</v>
      </c>
    </row>
    <row r="10449" spans="1:19" x14ac:dyDescent="0.25">
      <c r="A10449" s="116"/>
      <c r="B10449" s="65"/>
      <c r="C10449" s="65"/>
      <c r="D10449" s="66"/>
      <c r="E10449" s="67"/>
      <c r="F10449" s="65"/>
      <c r="G10449" s="66"/>
      <c r="J10449" s="65"/>
      <c r="K10449" s="65"/>
      <c r="L10449" s="66"/>
      <c r="M10449" s="65"/>
      <c r="N10449" s="65"/>
      <c r="O10449" s="65"/>
      <c r="P10449" s="66"/>
      <c r="Q10449" s="31">
        <f t="shared" si="326"/>
        <v>9999</v>
      </c>
      <c r="R10449" s="31" t="str">
        <f t="shared" si="327"/>
        <v/>
      </c>
      <c r="S10449" s="29">
        <f>IF($Q10449&lt;Parâmetros!$E$19,$G10449-1,$G10449)</f>
        <v>0</v>
      </c>
    </row>
    <row r="10450" spans="1:19" x14ac:dyDescent="0.25">
      <c r="A10450" s="116"/>
      <c r="B10450" s="65"/>
      <c r="C10450" s="65"/>
      <c r="D10450" s="66"/>
      <c r="E10450" s="67"/>
      <c r="F10450" s="65"/>
      <c r="G10450" s="66"/>
      <c r="J10450" s="65"/>
      <c r="K10450" s="65"/>
      <c r="L10450" s="66"/>
      <c r="M10450" s="65"/>
      <c r="N10450" s="65"/>
      <c r="O10450" s="65"/>
      <c r="P10450" s="66"/>
      <c r="Q10450" s="31">
        <f t="shared" si="326"/>
        <v>9999</v>
      </c>
      <c r="R10450" s="31" t="str">
        <f t="shared" si="327"/>
        <v/>
      </c>
      <c r="S10450" s="29">
        <f>IF($Q10450&lt;Parâmetros!$E$19,$G10450-1,$G10450)</f>
        <v>0</v>
      </c>
    </row>
    <row r="10451" spans="1:19" x14ac:dyDescent="0.25">
      <c r="A10451" s="116"/>
      <c r="B10451" s="65"/>
      <c r="C10451" s="65"/>
      <c r="D10451" s="66"/>
      <c r="E10451" s="67"/>
      <c r="F10451" s="65"/>
      <c r="G10451" s="66"/>
      <c r="J10451" s="65"/>
      <c r="K10451" s="65"/>
      <c r="L10451" s="66"/>
      <c r="M10451" s="65"/>
      <c r="N10451" s="65"/>
      <c r="O10451" s="65"/>
      <c r="P10451" s="66"/>
      <c r="Q10451" s="31">
        <f t="shared" si="326"/>
        <v>9999</v>
      </c>
      <c r="R10451" s="31" t="str">
        <f t="shared" si="327"/>
        <v/>
      </c>
      <c r="S10451" s="29">
        <f>IF($Q10451&lt;Parâmetros!$E$19,$G10451-1,$G10451)</f>
        <v>0</v>
      </c>
    </row>
    <row r="10452" spans="1:19" x14ac:dyDescent="0.25">
      <c r="A10452" s="116"/>
      <c r="B10452" s="65"/>
      <c r="C10452" s="65"/>
      <c r="D10452" s="66"/>
      <c r="E10452" s="67"/>
      <c r="F10452" s="65"/>
      <c r="G10452" s="66"/>
      <c r="J10452" s="65"/>
      <c r="K10452" s="65"/>
      <c r="L10452" s="66"/>
      <c r="M10452" s="65"/>
      <c r="N10452" s="65"/>
      <c r="O10452" s="65"/>
      <c r="P10452" s="66"/>
      <c r="Q10452" s="31">
        <f t="shared" si="326"/>
        <v>9999</v>
      </c>
      <c r="R10452" s="31" t="str">
        <f t="shared" si="327"/>
        <v/>
      </c>
      <c r="S10452" s="29">
        <f>IF($Q10452&lt;Parâmetros!$E$19,$G10452-1,$G10452)</f>
        <v>0</v>
      </c>
    </row>
    <row r="10453" spans="1:19" x14ac:dyDescent="0.25">
      <c r="A10453" s="116"/>
      <c r="B10453" s="65"/>
      <c r="C10453" s="65"/>
      <c r="D10453" s="66"/>
      <c r="E10453" s="67"/>
      <c r="F10453" s="65"/>
      <c r="G10453" s="66"/>
      <c r="J10453" s="65"/>
      <c r="K10453" s="65"/>
      <c r="L10453" s="66"/>
      <c r="M10453" s="65"/>
      <c r="N10453" s="65"/>
      <c r="O10453" s="65"/>
      <c r="P10453" s="66"/>
      <c r="Q10453" s="31">
        <f t="shared" si="326"/>
        <v>9999</v>
      </c>
      <c r="R10453" s="31" t="str">
        <f t="shared" si="327"/>
        <v/>
      </c>
      <c r="S10453" s="29">
        <f>IF($Q10453&lt;Parâmetros!$E$19,$G10453-1,$G10453)</f>
        <v>0</v>
      </c>
    </row>
    <row r="10454" spans="1:19" x14ac:dyDescent="0.25">
      <c r="A10454" s="116"/>
      <c r="B10454" s="65"/>
      <c r="C10454" s="65"/>
      <c r="D10454" s="66"/>
      <c r="E10454" s="67"/>
      <c r="F10454" s="65"/>
      <c r="G10454" s="66"/>
      <c r="J10454" s="65"/>
      <c r="K10454" s="65"/>
      <c r="L10454" s="66"/>
      <c r="M10454" s="65"/>
      <c r="N10454" s="65"/>
      <c r="O10454" s="65"/>
      <c r="P10454" s="66"/>
      <c r="Q10454" s="31">
        <f t="shared" si="326"/>
        <v>9999</v>
      </c>
      <c r="R10454" s="31" t="str">
        <f t="shared" si="327"/>
        <v/>
      </c>
      <c r="S10454" s="29">
        <f>IF($Q10454&lt;Parâmetros!$E$19,$G10454-1,$G10454)</f>
        <v>0</v>
      </c>
    </row>
    <row r="10455" spans="1:19" x14ac:dyDescent="0.25">
      <c r="A10455" s="116"/>
      <c r="B10455" s="65"/>
      <c r="C10455" s="65"/>
      <c r="D10455" s="66"/>
      <c r="E10455" s="67"/>
      <c r="F10455" s="65"/>
      <c r="G10455" s="66"/>
      <c r="J10455" s="65"/>
      <c r="K10455" s="65"/>
      <c r="L10455" s="66"/>
      <c r="M10455" s="65"/>
      <c r="N10455" s="65"/>
      <c r="O10455" s="65"/>
      <c r="P10455" s="66"/>
      <c r="Q10455" s="31">
        <f t="shared" si="326"/>
        <v>9999</v>
      </c>
      <c r="R10455" s="31" t="str">
        <f t="shared" si="327"/>
        <v/>
      </c>
      <c r="S10455" s="29">
        <f>IF($Q10455&lt;Parâmetros!$E$19,$G10455-1,$G10455)</f>
        <v>0</v>
      </c>
    </row>
    <row r="10456" spans="1:19" x14ac:dyDescent="0.25">
      <c r="A10456" s="116"/>
      <c r="B10456" s="65"/>
      <c r="C10456" s="65"/>
      <c r="D10456" s="66"/>
      <c r="E10456" s="67"/>
      <c r="F10456" s="65"/>
      <c r="G10456" s="66"/>
      <c r="J10456" s="65"/>
      <c r="K10456" s="65"/>
      <c r="L10456" s="66"/>
      <c r="M10456" s="65"/>
      <c r="N10456" s="65"/>
      <c r="O10456" s="65"/>
      <c r="P10456" s="66"/>
      <c r="Q10456" s="31">
        <f t="shared" si="326"/>
        <v>9999</v>
      </c>
      <c r="R10456" s="31" t="str">
        <f t="shared" si="327"/>
        <v/>
      </c>
      <c r="S10456" s="29">
        <f>IF($Q10456&lt;Parâmetros!$E$19,$G10456-1,$G10456)</f>
        <v>0</v>
      </c>
    </row>
    <row r="10457" spans="1:19" x14ac:dyDescent="0.25">
      <c r="A10457" s="116"/>
      <c r="B10457" s="65"/>
      <c r="C10457" s="65"/>
      <c r="D10457" s="66"/>
      <c r="E10457" s="67"/>
      <c r="F10457" s="65"/>
      <c r="G10457" s="66"/>
      <c r="J10457" s="65"/>
      <c r="K10457" s="65"/>
      <c r="L10457" s="66"/>
      <c r="M10457" s="65"/>
      <c r="N10457" s="65"/>
      <c r="O10457" s="65"/>
      <c r="P10457" s="66"/>
      <c r="Q10457" s="31">
        <f t="shared" si="326"/>
        <v>9999</v>
      </c>
      <c r="R10457" s="31" t="str">
        <f t="shared" si="327"/>
        <v/>
      </c>
      <c r="S10457" s="29">
        <f>IF($Q10457&lt;Parâmetros!$E$19,$G10457-1,$G10457)</f>
        <v>0</v>
      </c>
    </row>
    <row r="10458" spans="1:19" x14ac:dyDescent="0.25">
      <c r="A10458" s="116"/>
      <c r="B10458" s="65"/>
      <c r="C10458" s="65"/>
      <c r="D10458" s="66"/>
      <c r="E10458" s="67"/>
      <c r="F10458" s="65"/>
      <c r="G10458" s="66"/>
      <c r="J10458" s="65"/>
      <c r="K10458" s="65"/>
      <c r="L10458" s="66"/>
      <c r="M10458" s="65"/>
      <c r="N10458" s="65"/>
      <c r="O10458" s="65"/>
      <c r="P10458" s="66"/>
      <c r="Q10458" s="31">
        <f t="shared" si="326"/>
        <v>9999</v>
      </c>
      <c r="R10458" s="31" t="str">
        <f t="shared" si="327"/>
        <v/>
      </c>
      <c r="S10458" s="29">
        <f>IF($Q10458&lt;Parâmetros!$E$19,$G10458-1,$G10458)</f>
        <v>0</v>
      </c>
    </row>
    <row r="10459" spans="1:19" x14ac:dyDescent="0.25">
      <c r="A10459" s="116"/>
      <c r="B10459" s="65"/>
      <c r="C10459" s="65"/>
      <c r="D10459" s="66"/>
      <c r="E10459" s="67"/>
      <c r="F10459" s="65"/>
      <c r="G10459" s="66"/>
      <c r="J10459" s="65"/>
      <c r="K10459" s="65"/>
      <c r="L10459" s="66"/>
      <c r="M10459" s="65"/>
      <c r="N10459" s="65"/>
      <c r="O10459" s="65"/>
      <c r="P10459" s="66"/>
      <c r="Q10459" s="31">
        <f t="shared" si="326"/>
        <v>9999</v>
      </c>
      <c r="R10459" s="31" t="str">
        <f t="shared" si="327"/>
        <v/>
      </c>
      <c r="S10459" s="29">
        <f>IF($Q10459&lt;Parâmetros!$E$19,$G10459-1,$G10459)</f>
        <v>0</v>
      </c>
    </row>
    <row r="10460" spans="1:19" x14ac:dyDescent="0.25">
      <c r="A10460" s="116"/>
      <c r="B10460" s="65"/>
      <c r="C10460" s="65"/>
      <c r="D10460" s="66"/>
      <c r="E10460" s="67"/>
      <c r="F10460" s="65"/>
      <c r="G10460" s="66"/>
      <c r="J10460" s="65"/>
      <c r="K10460" s="65"/>
      <c r="L10460" s="66"/>
      <c r="M10460" s="65"/>
      <c r="N10460" s="65"/>
      <c r="O10460" s="65"/>
      <c r="P10460" s="66"/>
      <c r="Q10460" s="31">
        <f t="shared" si="326"/>
        <v>9999</v>
      </c>
      <c r="R10460" s="31" t="str">
        <f t="shared" si="327"/>
        <v/>
      </c>
      <c r="S10460" s="29">
        <f>IF($Q10460&lt;Parâmetros!$E$19,$G10460-1,$G10460)</f>
        <v>0</v>
      </c>
    </row>
    <row r="10461" spans="1:19" x14ac:dyDescent="0.25">
      <c r="A10461" s="116"/>
      <c r="B10461" s="65"/>
      <c r="C10461" s="65"/>
      <c r="D10461" s="66"/>
      <c r="E10461" s="67"/>
      <c r="F10461" s="65"/>
      <c r="G10461" s="66"/>
      <c r="J10461" s="65"/>
      <c r="K10461" s="65"/>
      <c r="L10461" s="66"/>
      <c r="M10461" s="65"/>
      <c r="N10461" s="65"/>
      <c r="O10461" s="65"/>
      <c r="P10461" s="66"/>
      <c r="Q10461" s="31">
        <f t="shared" si="326"/>
        <v>9999</v>
      </c>
      <c r="R10461" s="31" t="str">
        <f t="shared" si="327"/>
        <v/>
      </c>
      <c r="S10461" s="29">
        <f>IF($Q10461&lt;Parâmetros!$E$19,$G10461-1,$G10461)</f>
        <v>0</v>
      </c>
    </row>
    <row r="10462" spans="1:19" x14ac:dyDescent="0.25">
      <c r="A10462" s="116"/>
      <c r="B10462" s="65"/>
      <c r="C10462" s="65"/>
      <c r="D10462" s="66"/>
      <c r="E10462" s="67"/>
      <c r="F10462" s="65"/>
      <c r="G10462" s="66"/>
      <c r="J10462" s="65"/>
      <c r="K10462" s="65"/>
      <c r="L10462" s="66"/>
      <c r="M10462" s="65"/>
      <c r="N10462" s="65"/>
      <c r="O10462" s="65"/>
      <c r="P10462" s="66"/>
      <c r="Q10462" s="31">
        <f t="shared" si="326"/>
        <v>9999</v>
      </c>
      <c r="R10462" s="31" t="str">
        <f t="shared" si="327"/>
        <v/>
      </c>
      <c r="S10462" s="29">
        <f>IF($Q10462&lt;Parâmetros!$E$19,$G10462-1,$G10462)</f>
        <v>0</v>
      </c>
    </row>
    <row r="10463" spans="1:19" x14ac:dyDescent="0.25">
      <c r="A10463" s="116"/>
      <c r="B10463" s="65"/>
      <c r="C10463" s="65"/>
      <c r="D10463" s="66"/>
      <c r="E10463" s="67"/>
      <c r="F10463" s="65"/>
      <c r="G10463" s="66"/>
      <c r="J10463" s="65"/>
      <c r="K10463" s="65"/>
      <c r="L10463" s="66"/>
      <c r="M10463" s="65"/>
      <c r="N10463" s="65"/>
      <c r="O10463" s="65"/>
      <c r="P10463" s="66"/>
      <c r="Q10463" s="31">
        <f t="shared" si="326"/>
        <v>9999</v>
      </c>
      <c r="R10463" s="31" t="str">
        <f t="shared" si="327"/>
        <v/>
      </c>
      <c r="S10463" s="29">
        <f>IF($Q10463&lt;Parâmetros!$E$19,$G10463-1,$G10463)</f>
        <v>0</v>
      </c>
    </row>
    <row r="10464" spans="1:19" x14ac:dyDescent="0.25">
      <c r="A10464" s="116"/>
      <c r="B10464" s="65"/>
      <c r="C10464" s="65"/>
      <c r="D10464" s="66"/>
      <c r="E10464" s="67"/>
      <c r="F10464" s="65"/>
      <c r="G10464" s="66"/>
      <c r="J10464" s="65"/>
      <c r="K10464" s="65"/>
      <c r="L10464" s="66"/>
      <c r="M10464" s="65"/>
      <c r="N10464" s="65"/>
      <c r="O10464" s="65"/>
      <c r="P10464" s="66"/>
      <c r="Q10464" s="31">
        <f t="shared" si="326"/>
        <v>9999</v>
      </c>
      <c r="R10464" s="31" t="str">
        <f t="shared" si="327"/>
        <v/>
      </c>
      <c r="S10464" s="29">
        <f>IF($Q10464&lt;Parâmetros!$E$19,$G10464-1,$G10464)</f>
        <v>0</v>
      </c>
    </row>
    <row r="10465" spans="1:19" x14ac:dyDescent="0.25">
      <c r="A10465" s="116"/>
      <c r="B10465" s="65"/>
      <c r="C10465" s="65"/>
      <c r="D10465" s="66"/>
      <c r="E10465" s="67"/>
      <c r="F10465" s="65"/>
      <c r="G10465" s="66"/>
      <c r="J10465" s="65"/>
      <c r="K10465" s="65"/>
      <c r="L10465" s="66"/>
      <c r="M10465" s="65"/>
      <c r="N10465" s="65"/>
      <c r="O10465" s="65"/>
      <c r="P10465" s="66"/>
      <c r="Q10465" s="31">
        <f t="shared" si="326"/>
        <v>9999</v>
      </c>
      <c r="R10465" s="31" t="str">
        <f t="shared" si="327"/>
        <v/>
      </c>
      <c r="S10465" s="29">
        <f>IF($Q10465&lt;Parâmetros!$E$19,$G10465-1,$G10465)</f>
        <v>0</v>
      </c>
    </row>
    <row r="10466" spans="1:19" x14ac:dyDescent="0.25">
      <c r="A10466" s="116"/>
      <c r="B10466" s="65"/>
      <c r="C10466" s="65"/>
      <c r="D10466" s="66"/>
      <c r="E10466" s="67"/>
      <c r="F10466" s="65"/>
      <c r="G10466" s="66"/>
      <c r="J10466" s="65"/>
      <c r="K10466" s="65"/>
      <c r="L10466" s="66"/>
      <c r="M10466" s="65"/>
      <c r="N10466" s="65"/>
      <c r="O10466" s="65"/>
      <c r="P10466" s="66"/>
      <c r="Q10466" s="31">
        <f t="shared" si="326"/>
        <v>9999</v>
      </c>
      <c r="R10466" s="31" t="str">
        <f t="shared" si="327"/>
        <v/>
      </c>
      <c r="S10466" s="29">
        <f>IF($Q10466&lt;Parâmetros!$E$19,$G10466-1,$G10466)</f>
        <v>0</v>
      </c>
    </row>
    <row r="10467" spans="1:19" x14ac:dyDescent="0.25">
      <c r="A10467" s="116"/>
      <c r="B10467" s="65"/>
      <c r="C10467" s="65"/>
      <c r="D10467" s="66"/>
      <c r="E10467" s="67"/>
      <c r="F10467" s="65"/>
      <c r="G10467" s="66"/>
      <c r="J10467" s="65"/>
      <c r="K10467" s="65"/>
      <c r="L10467" s="66"/>
      <c r="M10467" s="65"/>
      <c r="N10467" s="65"/>
      <c r="O10467" s="65"/>
      <c r="P10467" s="66"/>
      <c r="Q10467" s="31">
        <f t="shared" si="326"/>
        <v>9999</v>
      </c>
      <c r="R10467" s="31" t="str">
        <f t="shared" si="327"/>
        <v/>
      </c>
      <c r="S10467" s="29">
        <f>IF($Q10467&lt;Parâmetros!$E$19,$G10467-1,$G10467)</f>
        <v>0</v>
      </c>
    </row>
    <row r="10468" spans="1:19" x14ac:dyDescent="0.25">
      <c r="A10468" s="116"/>
      <c r="B10468" s="65"/>
      <c r="C10468" s="65"/>
      <c r="D10468" s="66"/>
      <c r="E10468" s="67"/>
      <c r="F10468" s="65"/>
      <c r="G10468" s="66"/>
      <c r="J10468" s="65"/>
      <c r="K10468" s="65"/>
      <c r="L10468" s="66"/>
      <c r="M10468" s="65"/>
      <c r="N10468" s="65"/>
      <c r="O10468" s="65"/>
      <c r="P10468" s="66"/>
      <c r="Q10468" s="31">
        <f t="shared" si="326"/>
        <v>9999</v>
      </c>
      <c r="R10468" s="31" t="str">
        <f t="shared" si="327"/>
        <v/>
      </c>
      <c r="S10468" s="29">
        <f>IF($Q10468&lt;Parâmetros!$E$19,$G10468-1,$G10468)</f>
        <v>0</v>
      </c>
    </row>
    <row r="10469" spans="1:19" x14ac:dyDescent="0.25">
      <c r="A10469" s="116"/>
      <c r="B10469" s="65"/>
      <c r="C10469" s="65"/>
      <c r="D10469" s="66"/>
      <c r="E10469" s="67"/>
      <c r="F10469" s="65"/>
      <c r="G10469" s="66"/>
      <c r="J10469" s="65"/>
      <c r="K10469" s="65"/>
      <c r="L10469" s="66"/>
      <c r="M10469" s="65"/>
      <c r="N10469" s="65"/>
      <c r="O10469" s="65"/>
      <c r="P10469" s="66"/>
      <c r="Q10469" s="31">
        <f t="shared" si="326"/>
        <v>9999</v>
      </c>
      <c r="R10469" s="31" t="str">
        <f t="shared" si="327"/>
        <v/>
      </c>
      <c r="S10469" s="29">
        <f>IF($Q10469&lt;Parâmetros!$E$19,$G10469-1,$G10469)</f>
        <v>0</v>
      </c>
    </row>
    <row r="10470" spans="1:19" x14ac:dyDescent="0.25">
      <c r="A10470" s="116"/>
      <c r="B10470" s="65"/>
      <c r="C10470" s="65"/>
      <c r="D10470" s="66"/>
      <c r="E10470" s="67"/>
      <c r="F10470" s="65"/>
      <c r="G10470" s="66"/>
      <c r="J10470" s="65"/>
      <c r="K10470" s="65"/>
      <c r="L10470" s="66"/>
      <c r="M10470" s="65"/>
      <c r="N10470" s="65"/>
      <c r="O10470" s="65"/>
      <c r="P10470" s="66"/>
      <c r="Q10470" s="31">
        <f t="shared" si="326"/>
        <v>9999</v>
      </c>
      <c r="R10470" s="31" t="str">
        <f t="shared" si="327"/>
        <v/>
      </c>
      <c r="S10470" s="29">
        <f>IF($Q10470&lt;Parâmetros!$E$19,$G10470-1,$G10470)</f>
        <v>0</v>
      </c>
    </row>
    <row r="10471" spans="1:19" x14ac:dyDescent="0.25">
      <c r="A10471" s="116"/>
      <c r="B10471" s="65"/>
      <c r="C10471" s="65"/>
      <c r="D10471" s="66"/>
      <c r="E10471" s="67"/>
      <c r="F10471" s="65"/>
      <c r="G10471" s="66"/>
      <c r="J10471" s="65"/>
      <c r="K10471" s="65"/>
      <c r="L10471" s="66"/>
      <c r="M10471" s="65"/>
      <c r="N10471" s="65"/>
      <c r="O10471" s="65"/>
      <c r="P10471" s="66"/>
      <c r="Q10471" s="31">
        <f t="shared" si="326"/>
        <v>9999</v>
      </c>
      <c r="R10471" s="31" t="str">
        <f t="shared" si="327"/>
        <v/>
      </c>
      <c r="S10471" s="29">
        <f>IF($Q10471&lt;Parâmetros!$E$19,$G10471-1,$G10471)</f>
        <v>0</v>
      </c>
    </row>
    <row r="10472" spans="1:19" x14ac:dyDescent="0.25">
      <c r="A10472" s="116"/>
      <c r="B10472" s="65"/>
      <c r="C10472" s="65"/>
      <c r="D10472" s="66"/>
      <c r="E10472" s="67"/>
      <c r="F10472" s="65"/>
      <c r="G10472" s="66"/>
      <c r="J10472" s="65"/>
      <c r="K10472" s="65"/>
      <c r="L10472" s="66"/>
      <c r="M10472" s="65"/>
      <c r="N10472" s="65"/>
      <c r="O10472" s="65"/>
      <c r="P10472" s="66"/>
      <c r="Q10472" s="31">
        <f t="shared" si="326"/>
        <v>9999</v>
      </c>
      <c r="R10472" s="31" t="str">
        <f t="shared" si="327"/>
        <v/>
      </c>
      <c r="S10472" s="29">
        <f>IF($Q10472&lt;Parâmetros!$E$19,$G10472-1,$G10472)</f>
        <v>0</v>
      </c>
    </row>
    <row r="10473" spans="1:19" x14ac:dyDescent="0.25">
      <c r="A10473" s="116"/>
      <c r="B10473" s="65"/>
      <c r="C10473" s="65"/>
      <c r="D10473" s="66"/>
      <c r="E10473" s="67"/>
      <c r="F10473" s="65"/>
      <c r="G10473" s="66"/>
      <c r="J10473" s="65"/>
      <c r="K10473" s="65"/>
      <c r="L10473" s="66"/>
      <c r="M10473" s="65"/>
      <c r="N10473" s="65"/>
      <c r="O10473" s="65"/>
      <c r="P10473" s="66"/>
      <c r="Q10473" s="31">
        <f t="shared" si="326"/>
        <v>9999</v>
      </c>
      <c r="R10473" s="31" t="str">
        <f t="shared" si="327"/>
        <v/>
      </c>
      <c r="S10473" s="29">
        <f>IF($Q10473&lt;Parâmetros!$E$19,$G10473-1,$G10473)</f>
        <v>0</v>
      </c>
    </row>
    <row r="10474" spans="1:19" x14ac:dyDescent="0.25">
      <c r="A10474" s="116"/>
      <c r="B10474" s="65"/>
      <c r="C10474" s="65"/>
      <c r="D10474" s="66"/>
      <c r="E10474" s="67"/>
      <c r="F10474" s="65"/>
      <c r="G10474" s="66"/>
      <c r="J10474" s="65"/>
      <c r="K10474" s="65"/>
      <c r="L10474" s="66"/>
      <c r="M10474" s="65"/>
      <c r="N10474" s="65"/>
      <c r="O10474" s="65"/>
      <c r="P10474" s="66"/>
      <c r="Q10474" s="31">
        <f t="shared" si="326"/>
        <v>9999</v>
      </c>
      <c r="R10474" s="31" t="str">
        <f t="shared" si="327"/>
        <v/>
      </c>
      <c r="S10474" s="29">
        <f>IF($Q10474&lt;Parâmetros!$E$19,$G10474-1,$G10474)</f>
        <v>0</v>
      </c>
    </row>
    <row r="10475" spans="1:19" x14ac:dyDescent="0.25">
      <c r="A10475" s="116"/>
      <c r="B10475" s="65"/>
      <c r="C10475" s="65"/>
      <c r="D10475" s="66"/>
      <c r="E10475" s="67"/>
      <c r="F10475" s="65"/>
      <c r="G10475" s="66"/>
      <c r="J10475" s="65"/>
      <c r="K10475" s="65"/>
      <c r="L10475" s="66"/>
      <c r="M10475" s="65"/>
      <c r="N10475" s="65"/>
      <c r="O10475" s="65"/>
      <c r="P10475" s="66"/>
      <c r="Q10475" s="31">
        <f t="shared" si="326"/>
        <v>9999</v>
      </c>
      <c r="R10475" s="31" t="str">
        <f t="shared" si="327"/>
        <v/>
      </c>
      <c r="S10475" s="29">
        <f>IF($Q10475&lt;Parâmetros!$E$19,$G10475-1,$G10475)</f>
        <v>0</v>
      </c>
    </row>
    <row r="10476" spans="1:19" x14ac:dyDescent="0.25">
      <c r="A10476" s="116"/>
      <c r="B10476" s="65"/>
      <c r="C10476" s="65"/>
      <c r="D10476" s="66"/>
      <c r="E10476" s="67"/>
      <c r="F10476" s="65"/>
      <c r="G10476" s="66"/>
      <c r="J10476" s="65"/>
      <c r="K10476" s="65"/>
      <c r="L10476" s="66"/>
      <c r="M10476" s="65"/>
      <c r="N10476" s="65"/>
      <c r="O10476" s="65"/>
      <c r="P10476" s="66"/>
      <c r="Q10476" s="31">
        <f t="shared" si="326"/>
        <v>9999</v>
      </c>
      <c r="R10476" s="31" t="str">
        <f t="shared" si="327"/>
        <v/>
      </c>
      <c r="S10476" s="29">
        <f>IF($Q10476&lt;Parâmetros!$E$19,$G10476-1,$G10476)</f>
        <v>0</v>
      </c>
    </row>
    <row r="10477" spans="1:19" x14ac:dyDescent="0.25">
      <c r="A10477" s="116"/>
      <c r="B10477" s="65"/>
      <c r="C10477" s="65"/>
      <c r="D10477" s="66"/>
      <c r="E10477" s="67"/>
      <c r="F10477" s="65"/>
      <c r="G10477" s="66"/>
      <c r="J10477" s="65"/>
      <c r="K10477" s="65"/>
      <c r="L10477" s="66"/>
      <c r="M10477" s="65"/>
      <c r="N10477" s="65"/>
      <c r="O10477" s="65"/>
      <c r="P10477" s="66"/>
      <c r="Q10477" s="31">
        <f t="shared" si="326"/>
        <v>9999</v>
      </c>
      <c r="R10477" s="31" t="str">
        <f t="shared" si="327"/>
        <v/>
      </c>
      <c r="S10477" s="29">
        <f>IF($Q10477&lt;Parâmetros!$E$19,$G10477-1,$G10477)</f>
        <v>0</v>
      </c>
    </row>
    <row r="10478" spans="1:19" x14ac:dyDescent="0.25">
      <c r="A10478" s="116"/>
      <c r="B10478" s="65"/>
      <c r="C10478" s="65"/>
      <c r="D10478" s="66"/>
      <c r="E10478" s="67"/>
      <c r="F10478" s="65"/>
      <c r="G10478" s="66"/>
      <c r="J10478" s="65"/>
      <c r="K10478" s="65"/>
      <c r="L10478" s="66"/>
      <c r="M10478" s="65"/>
      <c r="N10478" s="65"/>
      <c r="O10478" s="65"/>
      <c r="P10478" s="66"/>
      <c r="Q10478" s="31">
        <f t="shared" si="326"/>
        <v>9999</v>
      </c>
      <c r="R10478" s="31" t="str">
        <f t="shared" si="327"/>
        <v/>
      </c>
      <c r="S10478" s="29">
        <f>IF($Q10478&lt;Parâmetros!$E$19,$G10478-1,$G10478)</f>
        <v>0</v>
      </c>
    </row>
    <row r="10479" spans="1:19" x14ac:dyDescent="0.25">
      <c r="A10479" s="116"/>
      <c r="B10479" s="65"/>
      <c r="C10479" s="65"/>
      <c r="D10479" s="66"/>
      <c r="E10479" s="67"/>
      <c r="F10479" s="65"/>
      <c r="G10479" s="66"/>
      <c r="J10479" s="65"/>
      <c r="K10479" s="65"/>
      <c r="L10479" s="66"/>
      <c r="M10479" s="65"/>
      <c r="N10479" s="65"/>
      <c r="O10479" s="65"/>
      <c r="P10479" s="66"/>
      <c r="Q10479" s="31">
        <f t="shared" si="326"/>
        <v>9999</v>
      </c>
      <c r="R10479" s="31" t="str">
        <f t="shared" si="327"/>
        <v/>
      </c>
      <c r="S10479" s="29">
        <f>IF($Q10479&lt;Parâmetros!$E$19,$G10479-1,$G10479)</f>
        <v>0</v>
      </c>
    </row>
    <row r="10480" spans="1:19" x14ac:dyDescent="0.25">
      <c r="A10480" s="116"/>
      <c r="B10480" s="65"/>
      <c r="C10480" s="65"/>
      <c r="D10480" s="66"/>
      <c r="E10480" s="67"/>
      <c r="F10480" s="65"/>
      <c r="G10480" s="66"/>
      <c r="J10480" s="65"/>
      <c r="K10480" s="65"/>
      <c r="L10480" s="66"/>
      <c r="M10480" s="65"/>
      <c r="N10480" s="65"/>
      <c r="O10480" s="65"/>
      <c r="P10480" s="66"/>
      <c r="Q10480" s="31">
        <f t="shared" si="326"/>
        <v>9999</v>
      </c>
      <c r="R10480" s="31" t="str">
        <f t="shared" si="327"/>
        <v/>
      </c>
      <c r="S10480" s="29">
        <f>IF($Q10480&lt;Parâmetros!$E$19,$G10480-1,$G10480)</f>
        <v>0</v>
      </c>
    </row>
    <row r="10481" spans="1:19" x14ac:dyDescent="0.25">
      <c r="A10481" s="116"/>
      <c r="B10481" s="65"/>
      <c r="C10481" s="65"/>
      <c r="D10481" s="66"/>
      <c r="E10481" s="67"/>
      <c r="F10481" s="65"/>
      <c r="G10481" s="66"/>
      <c r="J10481" s="65"/>
      <c r="K10481" s="65"/>
      <c r="L10481" s="66"/>
      <c r="M10481" s="65"/>
      <c r="N10481" s="65"/>
      <c r="O10481" s="65"/>
      <c r="P10481" s="66"/>
      <c r="Q10481" s="31">
        <f t="shared" si="326"/>
        <v>9999</v>
      </c>
      <c r="R10481" s="31" t="str">
        <f t="shared" si="327"/>
        <v/>
      </c>
      <c r="S10481" s="29">
        <f>IF($Q10481&lt;Parâmetros!$E$19,$G10481-1,$G10481)</f>
        <v>0</v>
      </c>
    </row>
    <row r="10482" spans="1:19" x14ac:dyDescent="0.25">
      <c r="A10482" s="116"/>
      <c r="B10482" s="65"/>
      <c r="C10482" s="65"/>
      <c r="D10482" s="66"/>
      <c r="E10482" s="67"/>
      <c r="F10482" s="65"/>
      <c r="G10482" s="66"/>
      <c r="J10482" s="65"/>
      <c r="K10482" s="65"/>
      <c r="L10482" s="66"/>
      <c r="M10482" s="65"/>
      <c r="N10482" s="65"/>
      <c r="O10482" s="65"/>
      <c r="P10482" s="66"/>
      <c r="Q10482" s="31">
        <f t="shared" si="326"/>
        <v>9999</v>
      </c>
      <c r="R10482" s="31" t="str">
        <f t="shared" si="327"/>
        <v/>
      </c>
      <c r="S10482" s="29">
        <f>IF($Q10482&lt;Parâmetros!$E$19,$G10482-1,$G10482)</f>
        <v>0</v>
      </c>
    </row>
    <row r="10483" spans="1:19" x14ac:dyDescent="0.25">
      <c r="A10483" s="116"/>
      <c r="B10483" s="65"/>
      <c r="C10483" s="65"/>
      <c r="D10483" s="66"/>
      <c r="E10483" s="67"/>
      <c r="F10483" s="65"/>
      <c r="G10483" s="66"/>
      <c r="J10483" s="65"/>
      <c r="K10483" s="65"/>
      <c r="L10483" s="66"/>
      <c r="M10483" s="65"/>
      <c r="N10483" s="65"/>
      <c r="O10483" s="65"/>
      <c r="P10483" s="66"/>
      <c r="Q10483" s="31">
        <f t="shared" si="326"/>
        <v>9999</v>
      </c>
      <c r="R10483" s="31" t="str">
        <f t="shared" si="327"/>
        <v/>
      </c>
      <c r="S10483" s="29">
        <f>IF($Q10483&lt;Parâmetros!$E$19,$G10483-1,$G10483)</f>
        <v>0</v>
      </c>
    </row>
    <row r="10484" spans="1:19" x14ac:dyDescent="0.25">
      <c r="A10484" s="116"/>
      <c r="B10484" s="65"/>
      <c r="C10484" s="65"/>
      <c r="D10484" s="66"/>
      <c r="E10484" s="67"/>
      <c r="F10484" s="65"/>
      <c r="G10484" s="66"/>
      <c r="J10484" s="65"/>
      <c r="K10484" s="65"/>
      <c r="L10484" s="66"/>
      <c r="M10484" s="65"/>
      <c r="N10484" s="65"/>
      <c r="O10484" s="65"/>
      <c r="P10484" s="66"/>
      <c r="Q10484" s="31">
        <f t="shared" si="326"/>
        <v>9999</v>
      </c>
      <c r="R10484" s="31" t="str">
        <f t="shared" si="327"/>
        <v/>
      </c>
      <c r="S10484" s="29">
        <f>IF($Q10484&lt;Parâmetros!$E$19,$G10484-1,$G10484)</f>
        <v>0</v>
      </c>
    </row>
    <row r="10485" spans="1:19" x14ac:dyDescent="0.25">
      <c r="A10485" s="116"/>
      <c r="B10485" s="65"/>
      <c r="C10485" s="65"/>
      <c r="D10485" s="66"/>
      <c r="E10485" s="67"/>
      <c r="F10485" s="65"/>
      <c r="G10485" s="66"/>
      <c r="J10485" s="65"/>
      <c r="K10485" s="65"/>
      <c r="L10485" s="66"/>
      <c r="M10485" s="65"/>
      <c r="N10485" s="65"/>
      <c r="O10485" s="65"/>
      <c r="P10485" s="66"/>
      <c r="Q10485" s="31">
        <f t="shared" si="326"/>
        <v>9999</v>
      </c>
      <c r="R10485" s="31" t="str">
        <f t="shared" si="327"/>
        <v/>
      </c>
      <c r="S10485" s="29">
        <f>IF($Q10485&lt;Parâmetros!$E$19,$G10485-1,$G10485)</f>
        <v>0</v>
      </c>
    </row>
    <row r="10486" spans="1:19" x14ac:dyDescent="0.25">
      <c r="A10486" s="116"/>
      <c r="B10486" s="65"/>
      <c r="C10486" s="65"/>
      <c r="D10486" s="66"/>
      <c r="E10486" s="67"/>
      <c r="F10486" s="65"/>
      <c r="G10486" s="66"/>
      <c r="J10486" s="65"/>
      <c r="K10486" s="65"/>
      <c r="L10486" s="66"/>
      <c r="M10486" s="65"/>
      <c r="N10486" s="65"/>
      <c r="O10486" s="65"/>
      <c r="P10486" s="66"/>
      <c r="Q10486" s="31">
        <f t="shared" si="326"/>
        <v>9999</v>
      </c>
      <c r="R10486" s="31" t="str">
        <f t="shared" si="327"/>
        <v/>
      </c>
      <c r="S10486" s="29">
        <f>IF($Q10486&lt;Parâmetros!$E$19,$G10486-1,$G10486)</f>
        <v>0</v>
      </c>
    </row>
    <row r="10487" spans="1:19" x14ac:dyDescent="0.25">
      <c r="A10487" s="116"/>
      <c r="B10487" s="65"/>
      <c r="C10487" s="65"/>
      <c r="D10487" s="66"/>
      <c r="E10487" s="67"/>
      <c r="F10487" s="65"/>
      <c r="G10487" s="66"/>
      <c r="J10487" s="65"/>
      <c r="K10487" s="65"/>
      <c r="L10487" s="66"/>
      <c r="M10487" s="65"/>
      <c r="N10487" s="65"/>
      <c r="O10487" s="65"/>
      <c r="P10487" s="66"/>
      <c r="Q10487" s="31">
        <f t="shared" si="326"/>
        <v>9999</v>
      </c>
      <c r="R10487" s="31" t="str">
        <f t="shared" si="327"/>
        <v/>
      </c>
      <c r="S10487" s="29">
        <f>IF($Q10487&lt;Parâmetros!$E$19,$G10487-1,$G10487)</f>
        <v>0</v>
      </c>
    </row>
    <row r="10488" spans="1:19" x14ac:dyDescent="0.25">
      <c r="A10488" s="116"/>
      <c r="B10488" s="65"/>
      <c r="C10488" s="65"/>
      <c r="D10488" s="66"/>
      <c r="E10488" s="67"/>
      <c r="F10488" s="65"/>
      <c r="G10488" s="66"/>
      <c r="J10488" s="65"/>
      <c r="K10488" s="65"/>
      <c r="L10488" s="66"/>
      <c r="M10488" s="65"/>
      <c r="N10488" s="65"/>
      <c r="O10488" s="65"/>
      <c r="P10488" s="66"/>
      <c r="Q10488" s="31">
        <f t="shared" si="326"/>
        <v>9999</v>
      </c>
      <c r="R10488" s="31" t="str">
        <f t="shared" si="327"/>
        <v/>
      </c>
      <c r="S10488" s="29">
        <f>IF($Q10488&lt;Parâmetros!$E$19,$G10488-1,$G10488)</f>
        <v>0</v>
      </c>
    </row>
    <row r="10489" spans="1:19" x14ac:dyDescent="0.25">
      <c r="A10489" s="116"/>
      <c r="B10489" s="65"/>
      <c r="C10489" s="65"/>
      <c r="D10489" s="66"/>
      <c r="E10489" s="67"/>
      <c r="F10489" s="65"/>
      <c r="G10489" s="66"/>
      <c r="J10489" s="65"/>
      <c r="K10489" s="65"/>
      <c r="L10489" s="66"/>
      <c r="M10489" s="65"/>
      <c r="N10489" s="65"/>
      <c r="O10489" s="65"/>
      <c r="P10489" s="66"/>
      <c r="Q10489" s="31">
        <f t="shared" si="326"/>
        <v>9999</v>
      </c>
      <c r="R10489" s="31" t="str">
        <f t="shared" si="327"/>
        <v/>
      </c>
      <c r="S10489" s="29">
        <f>IF($Q10489&lt;Parâmetros!$E$19,$G10489-1,$G10489)</f>
        <v>0</v>
      </c>
    </row>
    <row r="10490" spans="1:19" x14ac:dyDescent="0.25">
      <c r="A10490" s="116"/>
      <c r="B10490" s="65"/>
      <c r="C10490" s="65"/>
      <c r="D10490" s="66"/>
      <c r="E10490" s="67"/>
      <c r="F10490" s="65"/>
      <c r="G10490" s="66"/>
      <c r="J10490" s="65"/>
      <c r="K10490" s="65"/>
      <c r="L10490" s="66"/>
      <c r="M10490" s="65"/>
      <c r="N10490" s="65"/>
      <c r="O10490" s="65"/>
      <c r="P10490" s="66"/>
      <c r="Q10490" s="31">
        <f t="shared" si="326"/>
        <v>9999</v>
      </c>
      <c r="R10490" s="31" t="str">
        <f t="shared" si="327"/>
        <v/>
      </c>
      <c r="S10490" s="29">
        <f>IF($Q10490&lt;Parâmetros!$E$19,$G10490-1,$G10490)</f>
        <v>0</v>
      </c>
    </row>
    <row r="10491" spans="1:19" x14ac:dyDescent="0.25">
      <c r="A10491" s="116"/>
      <c r="B10491" s="65"/>
      <c r="C10491" s="65"/>
      <c r="D10491" s="66"/>
      <c r="E10491" s="67"/>
      <c r="F10491" s="65"/>
      <c r="G10491" s="66"/>
      <c r="J10491" s="65"/>
      <c r="K10491" s="65"/>
      <c r="L10491" s="66"/>
      <c r="M10491" s="65"/>
      <c r="N10491" s="65"/>
      <c r="O10491" s="65"/>
      <c r="P10491" s="66"/>
      <c r="Q10491" s="31">
        <f t="shared" si="326"/>
        <v>9999</v>
      </c>
      <c r="R10491" s="31" t="str">
        <f t="shared" si="327"/>
        <v/>
      </c>
      <c r="S10491" s="29">
        <f>IF($Q10491&lt;Parâmetros!$E$19,$G10491-1,$G10491)</f>
        <v>0</v>
      </c>
    </row>
    <row r="10492" spans="1:19" x14ac:dyDescent="0.25">
      <c r="A10492" s="116"/>
      <c r="B10492" s="65"/>
      <c r="C10492" s="65"/>
      <c r="D10492" s="66"/>
      <c r="E10492" s="67"/>
      <c r="F10492" s="65"/>
      <c r="G10492" s="66"/>
      <c r="J10492" s="65"/>
      <c r="K10492" s="65"/>
      <c r="L10492" s="66"/>
      <c r="M10492" s="65"/>
      <c r="N10492" s="65"/>
      <c r="O10492" s="65"/>
      <c r="P10492" s="66"/>
      <c r="Q10492" s="31">
        <f t="shared" ref="Q10492:Q10555" si="328">IFERROR(VALUE(LEFT($J10492,2))*60+VALUE(MID($J10492,4,2)),9999)</f>
        <v>9999</v>
      </c>
      <c r="R10492" s="31" t="str">
        <f t="shared" ref="R10492:R10555" si="329">IFERROR(VALUE(LEFT($K10492,2))*60+VALUE(MID($K10492,4,2)),"")</f>
        <v/>
      </c>
      <c r="S10492" s="29">
        <f>IF($Q10492&lt;Parâmetros!$E$19,$G10492-1,$G10492)</f>
        <v>0</v>
      </c>
    </row>
    <row r="10493" spans="1:19" x14ac:dyDescent="0.25">
      <c r="A10493" s="116"/>
      <c r="B10493" s="65"/>
      <c r="C10493" s="65"/>
      <c r="D10493" s="66"/>
      <c r="E10493" s="67"/>
      <c r="F10493" s="65"/>
      <c r="G10493" s="66"/>
      <c r="J10493" s="65"/>
      <c r="K10493" s="65"/>
      <c r="L10493" s="66"/>
      <c r="M10493" s="65"/>
      <c r="N10493" s="65"/>
      <c r="O10493" s="65"/>
      <c r="P10493" s="66"/>
      <c r="Q10493" s="31">
        <f t="shared" si="328"/>
        <v>9999</v>
      </c>
      <c r="R10493" s="31" t="str">
        <f t="shared" si="329"/>
        <v/>
      </c>
      <c r="S10493" s="29">
        <f>IF($Q10493&lt;Parâmetros!$E$19,$G10493-1,$G10493)</f>
        <v>0</v>
      </c>
    </row>
    <row r="10494" spans="1:19" x14ac:dyDescent="0.25">
      <c r="A10494" s="116"/>
      <c r="B10494" s="65"/>
      <c r="C10494" s="65"/>
      <c r="D10494" s="66"/>
      <c r="E10494" s="67"/>
      <c r="F10494" s="65"/>
      <c r="G10494" s="66"/>
      <c r="J10494" s="65"/>
      <c r="K10494" s="65"/>
      <c r="L10494" s="66"/>
      <c r="M10494" s="65"/>
      <c r="N10494" s="65"/>
      <c r="O10494" s="65"/>
      <c r="P10494" s="66"/>
      <c r="Q10494" s="31">
        <f t="shared" si="328"/>
        <v>9999</v>
      </c>
      <c r="R10494" s="31" t="str">
        <f t="shared" si="329"/>
        <v/>
      </c>
      <c r="S10494" s="29">
        <f>IF($Q10494&lt;Parâmetros!$E$19,$G10494-1,$G10494)</f>
        <v>0</v>
      </c>
    </row>
    <row r="10495" spans="1:19" x14ac:dyDescent="0.25">
      <c r="A10495" s="116"/>
      <c r="B10495" s="65"/>
      <c r="C10495" s="65"/>
      <c r="D10495" s="66"/>
      <c r="E10495" s="67"/>
      <c r="F10495" s="65"/>
      <c r="G10495" s="66"/>
      <c r="J10495" s="65"/>
      <c r="K10495" s="65"/>
      <c r="L10495" s="66"/>
      <c r="M10495" s="65"/>
      <c r="N10495" s="65"/>
      <c r="O10495" s="65"/>
      <c r="P10495" s="66"/>
      <c r="Q10495" s="31">
        <f t="shared" si="328"/>
        <v>9999</v>
      </c>
      <c r="R10495" s="31" t="str">
        <f t="shared" si="329"/>
        <v/>
      </c>
      <c r="S10495" s="29">
        <f>IF($Q10495&lt;Parâmetros!$E$19,$G10495-1,$G10495)</f>
        <v>0</v>
      </c>
    </row>
    <row r="10496" spans="1:19" x14ac:dyDescent="0.25">
      <c r="A10496" s="116"/>
      <c r="B10496" s="65"/>
      <c r="C10496" s="65"/>
      <c r="D10496" s="66"/>
      <c r="E10496" s="67"/>
      <c r="F10496" s="65"/>
      <c r="G10496" s="66"/>
      <c r="J10496" s="65"/>
      <c r="K10496" s="65"/>
      <c r="L10496" s="66"/>
      <c r="M10496" s="65"/>
      <c r="N10496" s="65"/>
      <c r="O10496" s="65"/>
      <c r="P10496" s="66"/>
      <c r="Q10496" s="31">
        <f t="shared" si="328"/>
        <v>9999</v>
      </c>
      <c r="R10496" s="31" t="str">
        <f t="shared" si="329"/>
        <v/>
      </c>
      <c r="S10496" s="29">
        <f>IF($Q10496&lt;Parâmetros!$E$19,$G10496-1,$G10496)</f>
        <v>0</v>
      </c>
    </row>
    <row r="10497" spans="1:19" x14ac:dyDescent="0.25">
      <c r="A10497" s="116"/>
      <c r="B10497" s="65"/>
      <c r="C10497" s="65"/>
      <c r="D10497" s="66"/>
      <c r="E10497" s="67"/>
      <c r="F10497" s="65"/>
      <c r="G10497" s="66"/>
      <c r="J10497" s="65"/>
      <c r="K10497" s="65"/>
      <c r="L10497" s="66"/>
      <c r="M10497" s="65"/>
      <c r="N10497" s="65"/>
      <c r="O10497" s="65"/>
      <c r="P10497" s="66"/>
      <c r="Q10497" s="31">
        <f t="shared" si="328"/>
        <v>9999</v>
      </c>
      <c r="R10497" s="31" t="str">
        <f t="shared" si="329"/>
        <v/>
      </c>
      <c r="S10497" s="29">
        <f>IF($Q10497&lt;Parâmetros!$E$19,$G10497-1,$G10497)</f>
        <v>0</v>
      </c>
    </row>
    <row r="10498" spans="1:19" x14ac:dyDescent="0.25">
      <c r="A10498" s="116"/>
      <c r="B10498" s="65"/>
      <c r="C10498" s="65"/>
      <c r="D10498" s="66"/>
      <c r="E10498" s="67"/>
      <c r="F10498" s="65"/>
      <c r="G10498" s="66"/>
      <c r="J10498" s="65"/>
      <c r="K10498" s="65"/>
      <c r="L10498" s="66"/>
      <c r="M10498" s="65"/>
      <c r="N10498" s="65"/>
      <c r="O10498" s="65"/>
      <c r="P10498" s="66"/>
      <c r="Q10498" s="31">
        <f t="shared" si="328"/>
        <v>9999</v>
      </c>
      <c r="R10498" s="31" t="str">
        <f t="shared" si="329"/>
        <v/>
      </c>
      <c r="S10498" s="29">
        <f>IF($Q10498&lt;Parâmetros!$E$19,$G10498-1,$G10498)</f>
        <v>0</v>
      </c>
    </row>
    <row r="10499" spans="1:19" x14ac:dyDescent="0.25">
      <c r="A10499" s="116"/>
      <c r="B10499" s="65"/>
      <c r="C10499" s="65"/>
      <c r="D10499" s="66"/>
      <c r="E10499" s="67"/>
      <c r="F10499" s="65"/>
      <c r="G10499" s="66"/>
      <c r="J10499" s="65"/>
      <c r="K10499" s="65"/>
      <c r="L10499" s="66"/>
      <c r="M10499" s="65"/>
      <c r="N10499" s="65"/>
      <c r="O10499" s="65"/>
      <c r="P10499" s="66"/>
      <c r="Q10499" s="31">
        <f t="shared" si="328"/>
        <v>9999</v>
      </c>
      <c r="R10499" s="31" t="str">
        <f t="shared" si="329"/>
        <v/>
      </c>
      <c r="S10499" s="29">
        <f>IF($Q10499&lt;Parâmetros!$E$19,$G10499-1,$G10499)</f>
        <v>0</v>
      </c>
    </row>
    <row r="10500" spans="1:19" x14ac:dyDescent="0.25">
      <c r="A10500" s="116"/>
      <c r="B10500" s="65"/>
      <c r="C10500" s="65"/>
      <c r="D10500" s="66"/>
      <c r="E10500" s="67"/>
      <c r="F10500" s="65"/>
      <c r="G10500" s="66"/>
      <c r="J10500" s="65"/>
      <c r="K10500" s="65"/>
      <c r="L10500" s="66"/>
      <c r="M10500" s="65"/>
      <c r="N10500" s="65"/>
      <c r="O10500" s="65"/>
      <c r="P10500" s="66"/>
      <c r="Q10500" s="31">
        <f t="shared" si="328"/>
        <v>9999</v>
      </c>
      <c r="R10500" s="31" t="str">
        <f t="shared" si="329"/>
        <v/>
      </c>
      <c r="S10500" s="29">
        <f>IF($Q10500&lt;Parâmetros!$E$19,$G10500-1,$G10500)</f>
        <v>0</v>
      </c>
    </row>
    <row r="10501" spans="1:19" x14ac:dyDescent="0.25">
      <c r="A10501" s="116"/>
      <c r="B10501" s="65"/>
      <c r="C10501" s="65"/>
      <c r="D10501" s="66"/>
      <c r="E10501" s="67"/>
      <c r="F10501" s="65"/>
      <c r="G10501" s="66"/>
      <c r="J10501" s="65"/>
      <c r="K10501" s="65"/>
      <c r="L10501" s="66"/>
      <c r="M10501" s="65"/>
      <c r="N10501" s="65"/>
      <c r="O10501" s="65"/>
      <c r="P10501" s="66"/>
      <c r="Q10501" s="31">
        <f t="shared" si="328"/>
        <v>9999</v>
      </c>
      <c r="R10501" s="31" t="str">
        <f t="shared" si="329"/>
        <v/>
      </c>
      <c r="S10501" s="29">
        <f>IF($Q10501&lt;Parâmetros!$E$19,$G10501-1,$G10501)</f>
        <v>0</v>
      </c>
    </row>
    <row r="10502" spans="1:19" x14ac:dyDescent="0.25">
      <c r="A10502" s="116"/>
      <c r="B10502" s="65"/>
      <c r="C10502" s="65"/>
      <c r="D10502" s="66"/>
      <c r="E10502" s="67"/>
      <c r="F10502" s="65"/>
      <c r="G10502" s="66"/>
      <c r="J10502" s="65"/>
      <c r="K10502" s="65"/>
      <c r="L10502" s="66"/>
      <c r="M10502" s="65"/>
      <c r="N10502" s="65"/>
      <c r="O10502" s="65"/>
      <c r="P10502" s="66"/>
      <c r="Q10502" s="31">
        <f t="shared" si="328"/>
        <v>9999</v>
      </c>
      <c r="R10502" s="31" t="str">
        <f t="shared" si="329"/>
        <v/>
      </c>
      <c r="S10502" s="29">
        <f>IF($Q10502&lt;Parâmetros!$E$19,$G10502-1,$G10502)</f>
        <v>0</v>
      </c>
    </row>
    <row r="10503" spans="1:19" x14ac:dyDescent="0.25">
      <c r="A10503" s="116"/>
      <c r="B10503" s="65"/>
      <c r="C10503" s="65"/>
      <c r="D10503" s="66"/>
      <c r="E10503" s="67"/>
      <c r="F10503" s="65"/>
      <c r="G10503" s="66"/>
      <c r="J10503" s="65"/>
      <c r="K10503" s="65"/>
      <c r="L10503" s="66"/>
      <c r="M10503" s="65"/>
      <c r="N10503" s="65"/>
      <c r="O10503" s="65"/>
      <c r="P10503" s="66"/>
      <c r="Q10503" s="31">
        <f t="shared" si="328"/>
        <v>9999</v>
      </c>
      <c r="R10503" s="31" t="str">
        <f t="shared" si="329"/>
        <v/>
      </c>
      <c r="S10503" s="29">
        <f>IF($Q10503&lt;Parâmetros!$E$19,$G10503-1,$G10503)</f>
        <v>0</v>
      </c>
    </row>
    <row r="10504" spans="1:19" x14ac:dyDescent="0.25">
      <c r="A10504" s="116"/>
      <c r="B10504" s="65"/>
      <c r="C10504" s="65"/>
      <c r="D10504" s="66"/>
      <c r="E10504" s="67"/>
      <c r="F10504" s="65"/>
      <c r="G10504" s="66"/>
      <c r="J10504" s="65"/>
      <c r="K10504" s="65"/>
      <c r="L10504" s="66"/>
      <c r="M10504" s="65"/>
      <c r="N10504" s="65"/>
      <c r="O10504" s="65"/>
      <c r="P10504" s="66"/>
      <c r="Q10504" s="31">
        <f t="shared" si="328"/>
        <v>9999</v>
      </c>
      <c r="R10504" s="31" t="str">
        <f t="shared" si="329"/>
        <v/>
      </c>
      <c r="S10504" s="29">
        <f>IF($Q10504&lt;Parâmetros!$E$19,$G10504-1,$G10504)</f>
        <v>0</v>
      </c>
    </row>
    <row r="10505" spans="1:19" x14ac:dyDescent="0.25">
      <c r="A10505" s="116"/>
      <c r="B10505" s="65"/>
      <c r="C10505" s="65"/>
      <c r="D10505" s="66"/>
      <c r="E10505" s="67"/>
      <c r="F10505" s="65"/>
      <c r="G10505" s="66"/>
      <c r="J10505" s="65"/>
      <c r="K10505" s="65"/>
      <c r="L10505" s="66"/>
      <c r="M10505" s="65"/>
      <c r="N10505" s="65"/>
      <c r="O10505" s="65"/>
      <c r="P10505" s="66"/>
      <c r="Q10505" s="31">
        <f t="shared" si="328"/>
        <v>9999</v>
      </c>
      <c r="R10505" s="31" t="str">
        <f t="shared" si="329"/>
        <v/>
      </c>
      <c r="S10505" s="29">
        <f>IF($Q10505&lt;Parâmetros!$E$19,$G10505-1,$G10505)</f>
        <v>0</v>
      </c>
    </row>
    <row r="10506" spans="1:19" x14ac:dyDescent="0.25">
      <c r="A10506" s="116"/>
      <c r="B10506" s="65"/>
      <c r="C10506" s="65"/>
      <c r="D10506" s="66"/>
      <c r="E10506" s="67"/>
      <c r="F10506" s="65"/>
      <c r="G10506" s="66"/>
      <c r="J10506" s="65"/>
      <c r="K10506" s="65"/>
      <c r="L10506" s="66"/>
      <c r="M10506" s="65"/>
      <c r="N10506" s="65"/>
      <c r="O10506" s="65"/>
      <c r="P10506" s="66"/>
      <c r="Q10506" s="31">
        <f t="shared" si="328"/>
        <v>9999</v>
      </c>
      <c r="R10506" s="31" t="str">
        <f t="shared" si="329"/>
        <v/>
      </c>
      <c r="S10506" s="29">
        <f>IF($Q10506&lt;Parâmetros!$E$19,$G10506-1,$G10506)</f>
        <v>0</v>
      </c>
    </row>
    <row r="10507" spans="1:19" x14ac:dyDescent="0.25">
      <c r="A10507" s="116"/>
      <c r="B10507" s="65"/>
      <c r="C10507" s="65"/>
      <c r="D10507" s="66"/>
      <c r="E10507" s="67"/>
      <c r="F10507" s="65"/>
      <c r="G10507" s="66"/>
      <c r="J10507" s="65"/>
      <c r="K10507" s="65"/>
      <c r="L10507" s="66"/>
      <c r="M10507" s="65"/>
      <c r="N10507" s="65"/>
      <c r="O10507" s="65"/>
      <c r="P10507" s="66"/>
      <c r="Q10507" s="31">
        <f t="shared" si="328"/>
        <v>9999</v>
      </c>
      <c r="R10507" s="31" t="str">
        <f t="shared" si="329"/>
        <v/>
      </c>
      <c r="S10507" s="29">
        <f>IF($Q10507&lt;Parâmetros!$E$19,$G10507-1,$G10507)</f>
        <v>0</v>
      </c>
    </row>
    <row r="10508" spans="1:19" x14ac:dyDescent="0.25">
      <c r="A10508" s="116"/>
      <c r="B10508" s="65"/>
      <c r="C10508" s="65"/>
      <c r="D10508" s="66"/>
      <c r="E10508" s="67"/>
      <c r="F10508" s="65"/>
      <c r="G10508" s="66"/>
      <c r="J10508" s="65"/>
      <c r="K10508" s="65"/>
      <c r="L10508" s="66"/>
      <c r="M10508" s="65"/>
      <c r="N10508" s="65"/>
      <c r="O10508" s="65"/>
      <c r="P10508" s="66"/>
      <c r="Q10508" s="31">
        <f t="shared" si="328"/>
        <v>9999</v>
      </c>
      <c r="R10508" s="31" t="str">
        <f t="shared" si="329"/>
        <v/>
      </c>
      <c r="S10508" s="29">
        <f>IF($Q10508&lt;Parâmetros!$E$19,$G10508-1,$G10508)</f>
        <v>0</v>
      </c>
    </row>
    <row r="10509" spans="1:19" x14ac:dyDescent="0.25">
      <c r="A10509" s="116"/>
      <c r="B10509" s="65"/>
      <c r="C10509" s="65"/>
      <c r="D10509" s="66"/>
      <c r="E10509" s="67"/>
      <c r="F10509" s="65"/>
      <c r="G10509" s="66"/>
      <c r="J10509" s="65"/>
      <c r="K10509" s="65"/>
      <c r="L10509" s="66"/>
      <c r="M10509" s="65"/>
      <c r="N10509" s="65"/>
      <c r="O10509" s="65"/>
      <c r="P10509" s="66"/>
      <c r="Q10509" s="31">
        <f t="shared" si="328"/>
        <v>9999</v>
      </c>
      <c r="R10509" s="31" t="str">
        <f t="shared" si="329"/>
        <v/>
      </c>
      <c r="S10509" s="29">
        <f>IF($Q10509&lt;Parâmetros!$E$19,$G10509-1,$G10509)</f>
        <v>0</v>
      </c>
    </row>
    <row r="10510" spans="1:19" x14ac:dyDescent="0.25">
      <c r="A10510" s="116"/>
      <c r="B10510" s="65"/>
      <c r="C10510" s="65"/>
      <c r="D10510" s="66"/>
      <c r="E10510" s="67"/>
      <c r="F10510" s="65"/>
      <c r="G10510" s="66"/>
      <c r="J10510" s="65"/>
      <c r="K10510" s="65"/>
      <c r="L10510" s="66"/>
      <c r="M10510" s="65"/>
      <c r="N10510" s="65"/>
      <c r="O10510" s="65"/>
      <c r="P10510" s="66"/>
      <c r="Q10510" s="31">
        <f t="shared" si="328"/>
        <v>9999</v>
      </c>
      <c r="R10510" s="31" t="str">
        <f t="shared" si="329"/>
        <v/>
      </c>
      <c r="S10510" s="29">
        <f>IF($Q10510&lt;Parâmetros!$E$19,$G10510-1,$G10510)</f>
        <v>0</v>
      </c>
    </row>
    <row r="10511" spans="1:19" x14ac:dyDescent="0.25">
      <c r="A10511" s="116"/>
      <c r="B10511" s="65"/>
      <c r="C10511" s="65"/>
      <c r="D10511" s="66"/>
      <c r="E10511" s="67"/>
      <c r="F10511" s="65"/>
      <c r="G10511" s="66"/>
      <c r="J10511" s="65"/>
      <c r="K10511" s="65"/>
      <c r="L10511" s="66"/>
      <c r="M10511" s="65"/>
      <c r="N10511" s="65"/>
      <c r="O10511" s="65"/>
      <c r="P10511" s="66"/>
      <c r="Q10511" s="31">
        <f t="shared" si="328"/>
        <v>9999</v>
      </c>
      <c r="R10511" s="31" t="str">
        <f t="shared" si="329"/>
        <v/>
      </c>
      <c r="S10511" s="29">
        <f>IF($Q10511&lt;Parâmetros!$E$19,$G10511-1,$G10511)</f>
        <v>0</v>
      </c>
    </row>
    <row r="10512" spans="1:19" x14ac:dyDescent="0.25">
      <c r="A10512" s="116"/>
      <c r="B10512" s="65"/>
      <c r="C10512" s="65"/>
      <c r="D10512" s="66"/>
      <c r="E10512" s="67"/>
      <c r="F10512" s="65"/>
      <c r="G10512" s="66"/>
      <c r="J10512" s="65"/>
      <c r="K10512" s="65"/>
      <c r="L10512" s="66"/>
      <c r="M10512" s="65"/>
      <c r="N10512" s="65"/>
      <c r="O10512" s="65"/>
      <c r="P10512" s="66"/>
      <c r="Q10512" s="31">
        <f t="shared" si="328"/>
        <v>9999</v>
      </c>
      <c r="R10512" s="31" t="str">
        <f t="shared" si="329"/>
        <v/>
      </c>
      <c r="S10512" s="29">
        <f>IF($Q10512&lt;Parâmetros!$E$19,$G10512-1,$G10512)</f>
        <v>0</v>
      </c>
    </row>
    <row r="10513" spans="1:19" x14ac:dyDescent="0.25">
      <c r="A10513" s="116"/>
      <c r="B10513" s="65"/>
      <c r="C10513" s="65"/>
      <c r="D10513" s="66"/>
      <c r="E10513" s="67"/>
      <c r="F10513" s="65"/>
      <c r="G10513" s="66"/>
      <c r="J10513" s="65"/>
      <c r="K10513" s="65"/>
      <c r="L10513" s="66"/>
      <c r="M10513" s="65"/>
      <c r="N10513" s="65"/>
      <c r="O10513" s="65"/>
      <c r="P10513" s="66"/>
      <c r="Q10513" s="31">
        <f t="shared" si="328"/>
        <v>9999</v>
      </c>
      <c r="R10513" s="31" t="str">
        <f t="shared" si="329"/>
        <v/>
      </c>
      <c r="S10513" s="29">
        <f>IF($Q10513&lt;Parâmetros!$E$19,$G10513-1,$G10513)</f>
        <v>0</v>
      </c>
    </row>
    <row r="10514" spans="1:19" x14ac:dyDescent="0.25">
      <c r="A10514" s="116"/>
      <c r="B10514" s="65"/>
      <c r="C10514" s="65"/>
      <c r="D10514" s="66"/>
      <c r="E10514" s="67"/>
      <c r="F10514" s="65"/>
      <c r="G10514" s="66"/>
      <c r="J10514" s="65"/>
      <c r="K10514" s="65"/>
      <c r="L10514" s="66"/>
      <c r="M10514" s="65"/>
      <c r="N10514" s="65"/>
      <c r="O10514" s="65"/>
      <c r="P10514" s="66"/>
      <c r="Q10514" s="31">
        <f t="shared" si="328"/>
        <v>9999</v>
      </c>
      <c r="R10514" s="31" t="str">
        <f t="shared" si="329"/>
        <v/>
      </c>
      <c r="S10514" s="29">
        <f>IF($Q10514&lt;Parâmetros!$E$19,$G10514-1,$G10514)</f>
        <v>0</v>
      </c>
    </row>
    <row r="10515" spans="1:19" x14ac:dyDescent="0.25">
      <c r="A10515" s="116"/>
      <c r="B10515" s="65"/>
      <c r="C10515" s="65"/>
      <c r="D10515" s="66"/>
      <c r="E10515" s="67"/>
      <c r="F10515" s="65"/>
      <c r="G10515" s="66"/>
      <c r="J10515" s="65"/>
      <c r="K10515" s="65"/>
      <c r="L10515" s="66"/>
      <c r="M10515" s="65"/>
      <c r="N10515" s="65"/>
      <c r="O10515" s="65"/>
      <c r="P10515" s="66"/>
      <c r="Q10515" s="31">
        <f t="shared" si="328"/>
        <v>9999</v>
      </c>
      <c r="R10515" s="31" t="str">
        <f t="shared" si="329"/>
        <v/>
      </c>
      <c r="S10515" s="29">
        <f>IF($Q10515&lt;Parâmetros!$E$19,$G10515-1,$G10515)</f>
        <v>0</v>
      </c>
    </row>
    <row r="10516" spans="1:19" x14ac:dyDescent="0.25">
      <c r="A10516" s="116"/>
      <c r="B10516" s="65"/>
      <c r="C10516" s="65"/>
      <c r="D10516" s="66"/>
      <c r="E10516" s="67"/>
      <c r="F10516" s="65"/>
      <c r="G10516" s="66"/>
      <c r="J10516" s="65"/>
      <c r="K10516" s="65"/>
      <c r="L10516" s="66"/>
      <c r="M10516" s="65"/>
      <c r="N10516" s="65"/>
      <c r="O10516" s="65"/>
      <c r="P10516" s="66"/>
      <c r="Q10516" s="31">
        <f t="shared" si="328"/>
        <v>9999</v>
      </c>
      <c r="R10516" s="31" t="str">
        <f t="shared" si="329"/>
        <v/>
      </c>
      <c r="S10516" s="29">
        <f>IF($Q10516&lt;Parâmetros!$E$19,$G10516-1,$G10516)</f>
        <v>0</v>
      </c>
    </row>
    <row r="10517" spans="1:19" x14ac:dyDescent="0.25">
      <c r="A10517" s="116"/>
      <c r="B10517" s="65"/>
      <c r="C10517" s="65"/>
      <c r="D10517" s="66"/>
      <c r="E10517" s="67"/>
      <c r="F10517" s="65"/>
      <c r="G10517" s="66"/>
      <c r="J10517" s="65"/>
      <c r="K10517" s="65"/>
      <c r="L10517" s="66"/>
      <c r="M10517" s="65"/>
      <c r="N10517" s="65"/>
      <c r="O10517" s="65"/>
      <c r="P10517" s="66"/>
      <c r="Q10517" s="31">
        <f t="shared" si="328"/>
        <v>9999</v>
      </c>
      <c r="R10517" s="31" t="str">
        <f t="shared" si="329"/>
        <v/>
      </c>
      <c r="S10517" s="29">
        <f>IF($Q10517&lt;Parâmetros!$E$19,$G10517-1,$G10517)</f>
        <v>0</v>
      </c>
    </row>
    <row r="10518" spans="1:19" x14ac:dyDescent="0.25">
      <c r="A10518" s="116"/>
      <c r="B10518" s="65"/>
      <c r="C10518" s="65"/>
      <c r="D10518" s="66"/>
      <c r="E10518" s="67"/>
      <c r="F10518" s="65"/>
      <c r="G10518" s="66"/>
      <c r="J10518" s="65"/>
      <c r="K10518" s="65"/>
      <c r="L10518" s="66"/>
      <c r="M10518" s="65"/>
      <c r="N10518" s="65"/>
      <c r="O10518" s="65"/>
      <c r="P10518" s="66"/>
      <c r="Q10518" s="31">
        <f t="shared" si="328"/>
        <v>9999</v>
      </c>
      <c r="R10518" s="31" t="str">
        <f t="shared" si="329"/>
        <v/>
      </c>
      <c r="S10518" s="29">
        <f>IF($Q10518&lt;Parâmetros!$E$19,$G10518-1,$G10518)</f>
        <v>0</v>
      </c>
    </row>
    <row r="10519" spans="1:19" x14ac:dyDescent="0.25">
      <c r="A10519" s="116"/>
      <c r="B10519" s="65"/>
      <c r="C10519" s="65"/>
      <c r="D10519" s="66"/>
      <c r="E10519" s="67"/>
      <c r="F10519" s="65"/>
      <c r="G10519" s="66"/>
      <c r="J10519" s="65"/>
      <c r="K10519" s="65"/>
      <c r="L10519" s="66"/>
      <c r="M10519" s="65"/>
      <c r="N10519" s="65"/>
      <c r="O10519" s="65"/>
      <c r="P10519" s="66"/>
      <c r="Q10519" s="31">
        <f t="shared" si="328"/>
        <v>9999</v>
      </c>
      <c r="R10519" s="31" t="str">
        <f t="shared" si="329"/>
        <v/>
      </c>
      <c r="S10519" s="29">
        <f>IF($Q10519&lt;Parâmetros!$E$19,$G10519-1,$G10519)</f>
        <v>0</v>
      </c>
    </row>
    <row r="10520" spans="1:19" x14ac:dyDescent="0.25">
      <c r="A10520" s="116"/>
      <c r="B10520" s="65"/>
      <c r="C10520" s="65"/>
      <c r="D10520" s="66"/>
      <c r="E10520" s="67"/>
      <c r="F10520" s="65"/>
      <c r="G10520" s="66"/>
      <c r="J10520" s="65"/>
      <c r="K10520" s="65"/>
      <c r="L10520" s="66"/>
      <c r="M10520" s="65"/>
      <c r="N10520" s="65"/>
      <c r="O10520" s="65"/>
      <c r="P10520" s="66"/>
      <c r="Q10520" s="31">
        <f t="shared" si="328"/>
        <v>9999</v>
      </c>
      <c r="R10520" s="31" t="str">
        <f t="shared" si="329"/>
        <v/>
      </c>
      <c r="S10520" s="29">
        <f>IF($Q10520&lt;Parâmetros!$E$19,$G10520-1,$G10520)</f>
        <v>0</v>
      </c>
    </row>
    <row r="10521" spans="1:19" x14ac:dyDescent="0.25">
      <c r="A10521" s="116"/>
      <c r="B10521" s="65"/>
      <c r="C10521" s="65"/>
      <c r="D10521" s="66"/>
      <c r="E10521" s="67"/>
      <c r="F10521" s="65"/>
      <c r="G10521" s="66"/>
      <c r="J10521" s="65"/>
      <c r="K10521" s="65"/>
      <c r="L10521" s="66"/>
      <c r="M10521" s="65"/>
      <c r="N10521" s="65"/>
      <c r="O10521" s="65"/>
      <c r="P10521" s="66"/>
      <c r="Q10521" s="31">
        <f t="shared" si="328"/>
        <v>9999</v>
      </c>
      <c r="R10521" s="31" t="str">
        <f t="shared" si="329"/>
        <v/>
      </c>
      <c r="S10521" s="29">
        <f>IF($Q10521&lt;Parâmetros!$E$19,$G10521-1,$G10521)</f>
        <v>0</v>
      </c>
    </row>
    <row r="10522" spans="1:19" x14ac:dyDescent="0.25">
      <c r="A10522" s="116"/>
      <c r="B10522" s="65"/>
      <c r="C10522" s="65"/>
      <c r="D10522" s="66"/>
      <c r="E10522" s="67"/>
      <c r="F10522" s="65"/>
      <c r="G10522" s="66"/>
      <c r="J10522" s="65"/>
      <c r="K10522" s="65"/>
      <c r="L10522" s="66"/>
      <c r="M10522" s="65"/>
      <c r="N10522" s="65"/>
      <c r="O10522" s="65"/>
      <c r="P10522" s="66"/>
      <c r="Q10522" s="31">
        <f t="shared" si="328"/>
        <v>9999</v>
      </c>
      <c r="R10522" s="31" t="str">
        <f t="shared" si="329"/>
        <v/>
      </c>
      <c r="S10522" s="29">
        <f>IF($Q10522&lt;Parâmetros!$E$19,$G10522-1,$G10522)</f>
        <v>0</v>
      </c>
    </row>
    <row r="10523" spans="1:19" x14ac:dyDescent="0.25">
      <c r="A10523" s="116"/>
      <c r="B10523" s="65"/>
      <c r="C10523" s="65"/>
      <c r="D10523" s="66"/>
      <c r="E10523" s="67"/>
      <c r="F10523" s="65"/>
      <c r="G10523" s="66"/>
      <c r="J10523" s="65"/>
      <c r="K10523" s="65"/>
      <c r="L10523" s="66"/>
      <c r="M10523" s="65"/>
      <c r="N10523" s="65"/>
      <c r="O10523" s="65"/>
      <c r="P10523" s="66"/>
      <c r="Q10523" s="31">
        <f t="shared" si="328"/>
        <v>9999</v>
      </c>
      <c r="R10523" s="31" t="str">
        <f t="shared" si="329"/>
        <v/>
      </c>
      <c r="S10523" s="29">
        <f>IF($Q10523&lt;Parâmetros!$E$19,$G10523-1,$G10523)</f>
        <v>0</v>
      </c>
    </row>
    <row r="10524" spans="1:19" x14ac:dyDescent="0.25">
      <c r="A10524" s="116"/>
      <c r="B10524" s="65"/>
      <c r="C10524" s="65"/>
      <c r="D10524" s="66"/>
      <c r="E10524" s="67"/>
      <c r="F10524" s="65"/>
      <c r="G10524" s="66"/>
      <c r="J10524" s="65"/>
      <c r="K10524" s="65"/>
      <c r="L10524" s="66"/>
      <c r="M10524" s="65"/>
      <c r="N10524" s="65"/>
      <c r="O10524" s="65"/>
      <c r="P10524" s="66"/>
      <c r="Q10524" s="31">
        <f t="shared" si="328"/>
        <v>9999</v>
      </c>
      <c r="R10524" s="31" t="str">
        <f t="shared" si="329"/>
        <v/>
      </c>
      <c r="S10524" s="29">
        <f>IF($Q10524&lt;Parâmetros!$E$19,$G10524-1,$G10524)</f>
        <v>0</v>
      </c>
    </row>
    <row r="10525" spans="1:19" x14ac:dyDescent="0.25">
      <c r="A10525" s="116"/>
      <c r="B10525" s="65"/>
      <c r="C10525" s="65"/>
      <c r="D10525" s="66"/>
      <c r="E10525" s="67"/>
      <c r="F10525" s="65"/>
      <c r="G10525" s="66"/>
      <c r="J10525" s="65"/>
      <c r="K10525" s="65"/>
      <c r="L10525" s="66"/>
      <c r="M10525" s="65"/>
      <c r="N10525" s="65"/>
      <c r="O10525" s="65"/>
      <c r="P10525" s="66"/>
      <c r="Q10525" s="31">
        <f t="shared" si="328"/>
        <v>9999</v>
      </c>
      <c r="R10525" s="31" t="str">
        <f t="shared" si="329"/>
        <v/>
      </c>
      <c r="S10525" s="29">
        <f>IF($Q10525&lt;Parâmetros!$E$19,$G10525-1,$G10525)</f>
        <v>0</v>
      </c>
    </row>
    <row r="10526" spans="1:19" x14ac:dyDescent="0.25">
      <c r="A10526" s="116"/>
      <c r="B10526" s="65"/>
      <c r="C10526" s="65"/>
      <c r="D10526" s="66"/>
      <c r="E10526" s="67"/>
      <c r="F10526" s="65"/>
      <c r="G10526" s="66"/>
      <c r="J10526" s="65"/>
      <c r="K10526" s="65"/>
      <c r="L10526" s="66"/>
      <c r="M10526" s="65"/>
      <c r="N10526" s="65"/>
      <c r="O10526" s="65"/>
      <c r="P10526" s="66"/>
      <c r="Q10526" s="31">
        <f t="shared" si="328"/>
        <v>9999</v>
      </c>
      <c r="R10526" s="31" t="str">
        <f t="shared" si="329"/>
        <v/>
      </c>
      <c r="S10526" s="29">
        <f>IF($Q10526&lt;Parâmetros!$E$19,$G10526-1,$G10526)</f>
        <v>0</v>
      </c>
    </row>
    <row r="10527" spans="1:19" x14ac:dyDescent="0.25">
      <c r="A10527" s="116"/>
      <c r="B10527" s="65"/>
      <c r="C10527" s="65"/>
      <c r="D10527" s="66"/>
      <c r="E10527" s="67"/>
      <c r="F10527" s="65"/>
      <c r="G10527" s="66"/>
      <c r="J10527" s="65"/>
      <c r="K10527" s="65"/>
      <c r="L10527" s="66"/>
      <c r="M10527" s="65"/>
      <c r="N10527" s="65"/>
      <c r="O10527" s="65"/>
      <c r="P10527" s="66"/>
      <c r="Q10527" s="31">
        <f t="shared" si="328"/>
        <v>9999</v>
      </c>
      <c r="R10527" s="31" t="str">
        <f t="shared" si="329"/>
        <v/>
      </c>
      <c r="S10527" s="29">
        <f>IF($Q10527&lt;Parâmetros!$E$19,$G10527-1,$G10527)</f>
        <v>0</v>
      </c>
    </row>
    <row r="10528" spans="1:19" x14ac:dyDescent="0.25">
      <c r="A10528" s="116"/>
      <c r="B10528" s="65"/>
      <c r="C10528" s="65"/>
      <c r="D10528" s="66"/>
      <c r="E10528" s="67"/>
      <c r="F10528" s="65"/>
      <c r="G10528" s="66"/>
      <c r="J10528" s="65"/>
      <c r="K10528" s="65"/>
      <c r="L10528" s="66"/>
      <c r="M10528" s="65"/>
      <c r="N10528" s="65"/>
      <c r="O10528" s="65"/>
      <c r="P10528" s="66"/>
      <c r="Q10528" s="31">
        <f t="shared" si="328"/>
        <v>9999</v>
      </c>
      <c r="R10528" s="31" t="str">
        <f t="shared" si="329"/>
        <v/>
      </c>
      <c r="S10528" s="29">
        <f>IF($Q10528&lt;Parâmetros!$E$19,$G10528-1,$G10528)</f>
        <v>0</v>
      </c>
    </row>
    <row r="10529" spans="1:19" x14ac:dyDescent="0.25">
      <c r="A10529" s="116"/>
      <c r="B10529" s="65"/>
      <c r="C10529" s="65"/>
      <c r="D10529" s="66"/>
      <c r="E10529" s="67"/>
      <c r="F10529" s="65"/>
      <c r="G10529" s="66"/>
      <c r="J10529" s="65"/>
      <c r="K10529" s="65"/>
      <c r="L10529" s="66"/>
      <c r="M10529" s="65"/>
      <c r="N10529" s="65"/>
      <c r="O10529" s="65"/>
      <c r="P10529" s="66"/>
      <c r="Q10529" s="31">
        <f t="shared" si="328"/>
        <v>9999</v>
      </c>
      <c r="R10529" s="31" t="str">
        <f t="shared" si="329"/>
        <v/>
      </c>
      <c r="S10529" s="29">
        <f>IF($Q10529&lt;Parâmetros!$E$19,$G10529-1,$G10529)</f>
        <v>0</v>
      </c>
    </row>
    <row r="10530" spans="1:19" x14ac:dyDescent="0.25">
      <c r="A10530" s="116"/>
      <c r="B10530" s="65"/>
      <c r="C10530" s="65"/>
      <c r="D10530" s="66"/>
      <c r="E10530" s="67"/>
      <c r="F10530" s="65"/>
      <c r="G10530" s="66"/>
      <c r="J10530" s="65"/>
      <c r="K10530" s="65"/>
      <c r="L10530" s="66"/>
      <c r="M10530" s="65"/>
      <c r="N10530" s="65"/>
      <c r="O10530" s="65"/>
      <c r="P10530" s="66"/>
      <c r="Q10530" s="31">
        <f t="shared" si="328"/>
        <v>9999</v>
      </c>
      <c r="R10530" s="31" t="str">
        <f t="shared" si="329"/>
        <v/>
      </c>
      <c r="S10530" s="29">
        <f>IF($Q10530&lt;Parâmetros!$E$19,$G10530-1,$G10530)</f>
        <v>0</v>
      </c>
    </row>
    <row r="10531" spans="1:19" x14ac:dyDescent="0.25">
      <c r="A10531" s="116"/>
      <c r="B10531" s="65"/>
      <c r="C10531" s="65"/>
      <c r="D10531" s="66"/>
      <c r="E10531" s="67"/>
      <c r="F10531" s="65"/>
      <c r="G10531" s="66"/>
      <c r="J10531" s="65"/>
      <c r="K10531" s="65"/>
      <c r="L10531" s="66"/>
      <c r="M10531" s="65"/>
      <c r="N10531" s="65"/>
      <c r="O10531" s="65"/>
      <c r="P10531" s="66"/>
      <c r="Q10531" s="31">
        <f t="shared" si="328"/>
        <v>9999</v>
      </c>
      <c r="R10531" s="31" t="str">
        <f t="shared" si="329"/>
        <v/>
      </c>
      <c r="S10531" s="29">
        <f>IF($Q10531&lt;Parâmetros!$E$19,$G10531-1,$G10531)</f>
        <v>0</v>
      </c>
    </row>
    <row r="10532" spans="1:19" x14ac:dyDescent="0.25">
      <c r="A10532" s="116"/>
      <c r="B10532" s="65"/>
      <c r="C10532" s="65"/>
      <c r="D10532" s="66"/>
      <c r="E10532" s="67"/>
      <c r="F10532" s="65"/>
      <c r="G10532" s="66"/>
      <c r="J10532" s="65"/>
      <c r="K10532" s="65"/>
      <c r="L10532" s="66"/>
      <c r="M10532" s="65"/>
      <c r="N10532" s="65"/>
      <c r="O10532" s="65"/>
      <c r="P10532" s="66"/>
      <c r="Q10532" s="31">
        <f t="shared" si="328"/>
        <v>9999</v>
      </c>
      <c r="R10532" s="31" t="str">
        <f t="shared" si="329"/>
        <v/>
      </c>
      <c r="S10532" s="29">
        <f>IF($Q10532&lt;Parâmetros!$E$19,$G10532-1,$G10532)</f>
        <v>0</v>
      </c>
    </row>
    <row r="10533" spans="1:19" x14ac:dyDescent="0.25">
      <c r="A10533" s="116"/>
      <c r="B10533" s="65"/>
      <c r="C10533" s="65"/>
      <c r="D10533" s="66"/>
      <c r="E10533" s="67"/>
      <c r="F10533" s="65"/>
      <c r="G10533" s="66"/>
      <c r="J10533" s="65"/>
      <c r="K10533" s="65"/>
      <c r="L10533" s="66"/>
      <c r="M10533" s="65"/>
      <c r="N10533" s="65"/>
      <c r="O10533" s="65"/>
      <c r="P10533" s="66"/>
      <c r="Q10533" s="31">
        <f t="shared" si="328"/>
        <v>9999</v>
      </c>
      <c r="R10533" s="31" t="str">
        <f t="shared" si="329"/>
        <v/>
      </c>
      <c r="S10533" s="29">
        <f>IF($Q10533&lt;Parâmetros!$E$19,$G10533-1,$G10533)</f>
        <v>0</v>
      </c>
    </row>
    <row r="10534" spans="1:19" x14ac:dyDescent="0.25">
      <c r="A10534" s="116"/>
      <c r="B10534" s="65"/>
      <c r="C10534" s="65"/>
      <c r="D10534" s="66"/>
      <c r="E10534" s="67"/>
      <c r="F10534" s="65"/>
      <c r="G10534" s="66"/>
      <c r="J10534" s="65"/>
      <c r="K10534" s="65"/>
      <c r="L10534" s="66"/>
      <c r="M10534" s="65"/>
      <c r="N10534" s="65"/>
      <c r="O10534" s="65"/>
      <c r="P10534" s="66"/>
      <c r="Q10534" s="31">
        <f t="shared" si="328"/>
        <v>9999</v>
      </c>
      <c r="R10534" s="31" t="str">
        <f t="shared" si="329"/>
        <v/>
      </c>
      <c r="S10534" s="29">
        <f>IF($Q10534&lt;Parâmetros!$E$19,$G10534-1,$G10534)</f>
        <v>0</v>
      </c>
    </row>
    <row r="10535" spans="1:19" x14ac:dyDescent="0.25">
      <c r="A10535" s="116"/>
      <c r="B10535" s="65"/>
      <c r="C10535" s="65"/>
      <c r="D10535" s="66"/>
      <c r="E10535" s="67"/>
      <c r="F10535" s="65"/>
      <c r="G10535" s="66"/>
      <c r="J10535" s="65"/>
      <c r="K10535" s="65"/>
      <c r="L10535" s="66"/>
      <c r="M10535" s="65"/>
      <c r="N10535" s="65"/>
      <c r="O10535" s="65"/>
      <c r="P10535" s="66"/>
      <c r="Q10535" s="31">
        <f t="shared" si="328"/>
        <v>9999</v>
      </c>
      <c r="R10535" s="31" t="str">
        <f t="shared" si="329"/>
        <v/>
      </c>
      <c r="S10535" s="29">
        <f>IF($Q10535&lt;Parâmetros!$E$19,$G10535-1,$G10535)</f>
        <v>0</v>
      </c>
    </row>
    <row r="10536" spans="1:19" x14ac:dyDescent="0.25">
      <c r="A10536" s="116"/>
      <c r="B10536" s="65"/>
      <c r="C10536" s="65"/>
      <c r="D10536" s="66"/>
      <c r="E10536" s="67"/>
      <c r="F10536" s="65"/>
      <c r="G10536" s="66"/>
      <c r="J10536" s="65"/>
      <c r="K10536" s="65"/>
      <c r="L10536" s="66"/>
      <c r="M10536" s="65"/>
      <c r="N10536" s="65"/>
      <c r="O10536" s="65"/>
      <c r="P10536" s="66"/>
      <c r="Q10536" s="31">
        <f t="shared" si="328"/>
        <v>9999</v>
      </c>
      <c r="R10536" s="31" t="str">
        <f t="shared" si="329"/>
        <v/>
      </c>
      <c r="S10536" s="29">
        <f>IF($Q10536&lt;Parâmetros!$E$19,$G10536-1,$G10536)</f>
        <v>0</v>
      </c>
    </row>
    <row r="10537" spans="1:19" x14ac:dyDescent="0.25">
      <c r="A10537" s="116"/>
      <c r="B10537" s="65"/>
      <c r="C10537" s="65"/>
      <c r="D10537" s="66"/>
      <c r="E10537" s="67"/>
      <c r="F10537" s="65"/>
      <c r="G10537" s="66"/>
      <c r="J10537" s="65"/>
      <c r="K10537" s="65"/>
      <c r="L10537" s="66"/>
      <c r="M10537" s="65"/>
      <c r="N10537" s="65"/>
      <c r="O10537" s="65"/>
      <c r="P10537" s="66"/>
      <c r="Q10537" s="31">
        <f t="shared" si="328"/>
        <v>9999</v>
      </c>
      <c r="R10537" s="31" t="str">
        <f t="shared" si="329"/>
        <v/>
      </c>
      <c r="S10537" s="29">
        <f>IF($Q10537&lt;Parâmetros!$E$19,$G10537-1,$G10537)</f>
        <v>0</v>
      </c>
    </row>
    <row r="10538" spans="1:19" x14ac:dyDescent="0.25">
      <c r="A10538" s="116"/>
      <c r="B10538" s="65"/>
      <c r="C10538" s="65"/>
      <c r="D10538" s="66"/>
      <c r="E10538" s="67"/>
      <c r="F10538" s="65"/>
      <c r="G10538" s="66"/>
      <c r="J10538" s="65"/>
      <c r="K10538" s="65"/>
      <c r="L10538" s="66"/>
      <c r="M10538" s="65"/>
      <c r="N10538" s="65"/>
      <c r="O10538" s="65"/>
      <c r="P10538" s="66"/>
      <c r="Q10538" s="31">
        <f t="shared" si="328"/>
        <v>9999</v>
      </c>
      <c r="R10538" s="31" t="str">
        <f t="shared" si="329"/>
        <v/>
      </c>
      <c r="S10538" s="29">
        <f>IF($Q10538&lt;Parâmetros!$E$19,$G10538-1,$G10538)</f>
        <v>0</v>
      </c>
    </row>
    <row r="10539" spans="1:19" x14ac:dyDescent="0.25">
      <c r="A10539" s="116"/>
      <c r="B10539" s="65"/>
      <c r="C10539" s="65"/>
      <c r="D10539" s="66"/>
      <c r="E10539" s="67"/>
      <c r="F10539" s="65"/>
      <c r="G10539" s="66"/>
      <c r="J10539" s="65"/>
      <c r="K10539" s="65"/>
      <c r="L10539" s="66"/>
      <c r="M10539" s="65"/>
      <c r="N10539" s="65"/>
      <c r="O10539" s="65"/>
      <c r="P10539" s="66"/>
      <c r="Q10539" s="31">
        <f t="shared" si="328"/>
        <v>9999</v>
      </c>
      <c r="R10539" s="31" t="str">
        <f t="shared" si="329"/>
        <v/>
      </c>
      <c r="S10539" s="29">
        <f>IF($Q10539&lt;Parâmetros!$E$19,$G10539-1,$G10539)</f>
        <v>0</v>
      </c>
    </row>
    <row r="10540" spans="1:19" x14ac:dyDescent="0.25">
      <c r="A10540" s="116"/>
      <c r="B10540" s="65"/>
      <c r="C10540" s="65"/>
      <c r="D10540" s="66"/>
      <c r="E10540" s="67"/>
      <c r="F10540" s="65"/>
      <c r="G10540" s="66"/>
      <c r="J10540" s="65"/>
      <c r="K10540" s="65"/>
      <c r="L10540" s="66"/>
      <c r="M10540" s="65"/>
      <c r="N10540" s="65"/>
      <c r="O10540" s="65"/>
      <c r="P10540" s="66"/>
      <c r="Q10540" s="31">
        <f t="shared" si="328"/>
        <v>9999</v>
      </c>
      <c r="R10540" s="31" t="str">
        <f t="shared" si="329"/>
        <v/>
      </c>
      <c r="S10540" s="29">
        <f>IF($Q10540&lt;Parâmetros!$E$19,$G10540-1,$G10540)</f>
        <v>0</v>
      </c>
    </row>
    <row r="10541" spans="1:19" x14ac:dyDescent="0.25">
      <c r="A10541" s="116"/>
      <c r="B10541" s="65"/>
      <c r="C10541" s="65"/>
      <c r="D10541" s="66"/>
      <c r="E10541" s="67"/>
      <c r="F10541" s="65"/>
      <c r="G10541" s="66"/>
      <c r="J10541" s="65"/>
      <c r="K10541" s="65"/>
      <c r="L10541" s="66"/>
      <c r="M10541" s="65"/>
      <c r="N10541" s="65"/>
      <c r="O10541" s="65"/>
      <c r="P10541" s="66"/>
      <c r="Q10541" s="31">
        <f t="shared" si="328"/>
        <v>9999</v>
      </c>
      <c r="R10541" s="31" t="str">
        <f t="shared" si="329"/>
        <v/>
      </c>
      <c r="S10541" s="29">
        <f>IF($Q10541&lt;Parâmetros!$E$19,$G10541-1,$G10541)</f>
        <v>0</v>
      </c>
    </row>
    <row r="10542" spans="1:19" x14ac:dyDescent="0.25">
      <c r="A10542" s="116"/>
      <c r="B10542" s="65"/>
      <c r="C10542" s="65"/>
      <c r="D10542" s="66"/>
      <c r="E10542" s="67"/>
      <c r="F10542" s="65"/>
      <c r="G10542" s="66"/>
      <c r="J10542" s="65"/>
      <c r="K10542" s="65"/>
      <c r="L10542" s="66"/>
      <c r="M10542" s="65"/>
      <c r="N10542" s="65"/>
      <c r="O10542" s="65"/>
      <c r="P10542" s="66"/>
      <c r="Q10542" s="31">
        <f t="shared" si="328"/>
        <v>9999</v>
      </c>
      <c r="R10542" s="31" t="str">
        <f t="shared" si="329"/>
        <v/>
      </c>
      <c r="S10542" s="29">
        <f>IF($Q10542&lt;Parâmetros!$E$19,$G10542-1,$G10542)</f>
        <v>0</v>
      </c>
    </row>
    <row r="10543" spans="1:19" x14ac:dyDescent="0.25">
      <c r="A10543" s="116"/>
      <c r="B10543" s="65"/>
      <c r="C10543" s="65"/>
      <c r="D10543" s="66"/>
      <c r="E10543" s="67"/>
      <c r="F10543" s="65"/>
      <c r="G10543" s="66"/>
      <c r="J10543" s="65"/>
      <c r="K10543" s="65"/>
      <c r="L10543" s="66"/>
      <c r="M10543" s="65"/>
      <c r="N10543" s="65"/>
      <c r="O10543" s="65"/>
      <c r="P10543" s="66"/>
      <c r="Q10543" s="31">
        <f t="shared" si="328"/>
        <v>9999</v>
      </c>
      <c r="R10543" s="31" t="str">
        <f t="shared" si="329"/>
        <v/>
      </c>
      <c r="S10543" s="29">
        <f>IF($Q10543&lt;Parâmetros!$E$19,$G10543-1,$G10543)</f>
        <v>0</v>
      </c>
    </row>
    <row r="10544" spans="1:19" x14ac:dyDescent="0.25">
      <c r="A10544" s="116"/>
      <c r="B10544" s="65"/>
      <c r="C10544" s="65"/>
      <c r="D10544" s="66"/>
      <c r="E10544" s="67"/>
      <c r="F10544" s="65"/>
      <c r="G10544" s="66"/>
      <c r="J10544" s="65"/>
      <c r="K10544" s="65"/>
      <c r="L10544" s="66"/>
      <c r="M10544" s="65"/>
      <c r="N10544" s="65"/>
      <c r="O10544" s="65"/>
      <c r="P10544" s="66"/>
      <c r="Q10544" s="31">
        <f t="shared" si="328"/>
        <v>9999</v>
      </c>
      <c r="R10544" s="31" t="str">
        <f t="shared" si="329"/>
        <v/>
      </c>
      <c r="S10544" s="29">
        <f>IF($Q10544&lt;Parâmetros!$E$19,$G10544-1,$G10544)</f>
        <v>0</v>
      </c>
    </row>
    <row r="10545" spans="1:19" x14ac:dyDescent="0.25">
      <c r="A10545" s="116"/>
      <c r="B10545" s="65"/>
      <c r="C10545" s="65"/>
      <c r="D10545" s="66"/>
      <c r="E10545" s="67"/>
      <c r="F10545" s="65"/>
      <c r="G10545" s="66"/>
      <c r="J10545" s="65"/>
      <c r="K10545" s="65"/>
      <c r="L10545" s="66"/>
      <c r="M10545" s="65"/>
      <c r="N10545" s="65"/>
      <c r="O10545" s="65"/>
      <c r="P10545" s="66"/>
      <c r="Q10545" s="31">
        <f t="shared" si="328"/>
        <v>9999</v>
      </c>
      <c r="R10545" s="31" t="str">
        <f t="shared" si="329"/>
        <v/>
      </c>
      <c r="S10545" s="29">
        <f>IF($Q10545&lt;Parâmetros!$E$19,$G10545-1,$G10545)</f>
        <v>0</v>
      </c>
    </row>
    <row r="10546" spans="1:19" x14ac:dyDescent="0.25">
      <c r="A10546" s="116"/>
      <c r="B10546" s="65"/>
      <c r="C10546" s="65"/>
      <c r="D10546" s="66"/>
      <c r="E10546" s="67"/>
      <c r="F10546" s="65"/>
      <c r="G10546" s="66"/>
      <c r="J10546" s="65"/>
      <c r="K10546" s="65"/>
      <c r="L10546" s="66"/>
      <c r="M10546" s="65"/>
      <c r="N10546" s="65"/>
      <c r="O10546" s="65"/>
      <c r="P10546" s="66"/>
      <c r="Q10546" s="31">
        <f t="shared" si="328"/>
        <v>9999</v>
      </c>
      <c r="R10546" s="31" t="str">
        <f t="shared" si="329"/>
        <v/>
      </c>
      <c r="S10546" s="29">
        <f>IF($Q10546&lt;Parâmetros!$E$19,$G10546-1,$G10546)</f>
        <v>0</v>
      </c>
    </row>
    <row r="10547" spans="1:19" x14ac:dyDescent="0.25">
      <c r="A10547" s="116"/>
      <c r="B10547" s="65"/>
      <c r="C10547" s="65"/>
      <c r="D10547" s="66"/>
      <c r="E10547" s="67"/>
      <c r="F10547" s="65"/>
      <c r="G10547" s="66"/>
      <c r="J10547" s="65"/>
      <c r="K10547" s="65"/>
      <c r="L10547" s="66"/>
      <c r="M10547" s="65"/>
      <c r="N10547" s="65"/>
      <c r="O10547" s="65"/>
      <c r="P10547" s="66"/>
      <c r="Q10547" s="31">
        <f t="shared" si="328"/>
        <v>9999</v>
      </c>
      <c r="R10547" s="31" t="str">
        <f t="shared" si="329"/>
        <v/>
      </c>
      <c r="S10547" s="29">
        <f>IF($Q10547&lt;Parâmetros!$E$19,$G10547-1,$G10547)</f>
        <v>0</v>
      </c>
    </row>
    <row r="10548" spans="1:19" x14ac:dyDescent="0.25">
      <c r="A10548" s="116"/>
      <c r="B10548" s="65"/>
      <c r="C10548" s="65"/>
      <c r="D10548" s="66"/>
      <c r="E10548" s="67"/>
      <c r="F10548" s="65"/>
      <c r="G10548" s="66"/>
      <c r="J10548" s="65"/>
      <c r="K10548" s="65"/>
      <c r="L10548" s="66"/>
      <c r="M10548" s="65"/>
      <c r="N10548" s="65"/>
      <c r="O10548" s="65"/>
      <c r="P10548" s="66"/>
      <c r="Q10548" s="31">
        <f t="shared" si="328"/>
        <v>9999</v>
      </c>
      <c r="R10548" s="31" t="str">
        <f t="shared" si="329"/>
        <v/>
      </c>
      <c r="S10548" s="29">
        <f>IF($Q10548&lt;Parâmetros!$E$19,$G10548-1,$G10548)</f>
        <v>0</v>
      </c>
    </row>
    <row r="10549" spans="1:19" x14ac:dyDescent="0.25">
      <c r="A10549" s="116"/>
      <c r="B10549" s="65"/>
      <c r="C10549" s="65"/>
      <c r="D10549" s="66"/>
      <c r="E10549" s="67"/>
      <c r="F10549" s="65"/>
      <c r="G10549" s="66"/>
      <c r="J10549" s="65"/>
      <c r="K10549" s="65"/>
      <c r="L10549" s="66"/>
      <c r="M10549" s="65"/>
      <c r="N10549" s="65"/>
      <c r="O10549" s="65"/>
      <c r="P10549" s="66"/>
      <c r="Q10549" s="31">
        <f t="shared" si="328"/>
        <v>9999</v>
      </c>
      <c r="R10549" s="31" t="str">
        <f t="shared" si="329"/>
        <v/>
      </c>
      <c r="S10549" s="29">
        <f>IF($Q10549&lt;Parâmetros!$E$19,$G10549-1,$G10549)</f>
        <v>0</v>
      </c>
    </row>
    <row r="10550" spans="1:19" x14ac:dyDescent="0.25">
      <c r="A10550" s="116"/>
      <c r="B10550" s="65"/>
      <c r="C10550" s="65"/>
      <c r="D10550" s="66"/>
      <c r="E10550" s="67"/>
      <c r="F10550" s="65"/>
      <c r="G10550" s="66"/>
      <c r="J10550" s="65"/>
      <c r="K10550" s="65"/>
      <c r="L10550" s="66"/>
      <c r="M10550" s="65"/>
      <c r="O10550" s="65"/>
      <c r="P10550" s="66"/>
      <c r="Q10550" s="31">
        <f t="shared" si="328"/>
        <v>9999</v>
      </c>
      <c r="R10550" s="31" t="str">
        <f t="shared" si="329"/>
        <v/>
      </c>
      <c r="S10550" s="29">
        <f>IF($Q10550&lt;Parâmetros!$E$19,$G10550-1,$G10550)</f>
        <v>0</v>
      </c>
    </row>
    <row r="10551" spans="1:19" x14ac:dyDescent="0.25">
      <c r="A10551" s="116"/>
      <c r="B10551" s="65"/>
      <c r="C10551" s="65"/>
      <c r="D10551" s="66"/>
      <c r="E10551" s="67"/>
      <c r="F10551" s="65"/>
      <c r="G10551" s="66"/>
      <c r="J10551" s="65"/>
      <c r="K10551" s="65"/>
      <c r="L10551" s="66"/>
      <c r="M10551" s="65"/>
      <c r="O10551" s="65"/>
      <c r="P10551" s="66"/>
      <c r="Q10551" s="31">
        <f t="shared" si="328"/>
        <v>9999</v>
      </c>
      <c r="R10551" s="31" t="str">
        <f t="shared" si="329"/>
        <v/>
      </c>
      <c r="S10551" s="29">
        <f>IF($Q10551&lt;Parâmetros!$E$19,$G10551-1,$G10551)</f>
        <v>0</v>
      </c>
    </row>
    <row r="10552" spans="1:19" x14ac:dyDescent="0.25">
      <c r="A10552" s="116"/>
      <c r="B10552" s="65"/>
      <c r="C10552" s="65"/>
      <c r="D10552" s="66"/>
      <c r="E10552" s="67"/>
      <c r="F10552" s="65"/>
      <c r="G10552" s="66"/>
      <c r="J10552" s="65"/>
      <c r="K10552" s="65"/>
      <c r="L10552" s="66"/>
      <c r="M10552" s="65"/>
      <c r="N10552" s="65"/>
      <c r="O10552" s="65"/>
      <c r="P10552" s="66"/>
      <c r="Q10552" s="31">
        <f t="shared" si="328"/>
        <v>9999</v>
      </c>
      <c r="R10552" s="31" t="str">
        <f t="shared" si="329"/>
        <v/>
      </c>
      <c r="S10552" s="29">
        <f>IF($Q10552&lt;Parâmetros!$E$19,$G10552-1,$G10552)</f>
        <v>0</v>
      </c>
    </row>
    <row r="10553" spans="1:19" x14ac:dyDescent="0.25">
      <c r="A10553" s="116"/>
      <c r="B10553" s="65"/>
      <c r="C10553" s="65"/>
      <c r="D10553" s="66"/>
      <c r="E10553" s="67"/>
      <c r="F10553" s="65"/>
      <c r="G10553" s="66"/>
      <c r="J10553" s="65"/>
      <c r="K10553" s="65"/>
      <c r="L10553" s="66"/>
      <c r="M10553" s="65"/>
      <c r="N10553" s="65"/>
      <c r="O10553" s="65"/>
      <c r="P10553" s="66"/>
      <c r="Q10553" s="31">
        <f t="shared" si="328"/>
        <v>9999</v>
      </c>
      <c r="R10553" s="31" t="str">
        <f t="shared" si="329"/>
        <v/>
      </c>
      <c r="S10553" s="29">
        <f>IF($Q10553&lt;Parâmetros!$E$19,$G10553-1,$G10553)</f>
        <v>0</v>
      </c>
    </row>
    <row r="10554" spans="1:19" x14ac:dyDescent="0.25">
      <c r="A10554" s="116"/>
      <c r="B10554" s="65"/>
      <c r="C10554" s="65"/>
      <c r="D10554" s="66"/>
      <c r="E10554" s="67"/>
      <c r="F10554" s="65"/>
      <c r="G10554" s="66"/>
      <c r="J10554" s="65"/>
      <c r="K10554" s="65"/>
      <c r="L10554" s="66"/>
      <c r="M10554" s="65"/>
      <c r="N10554" s="65"/>
      <c r="O10554" s="65"/>
      <c r="P10554" s="66"/>
      <c r="Q10554" s="31">
        <f t="shared" si="328"/>
        <v>9999</v>
      </c>
      <c r="R10554" s="31" t="str">
        <f t="shared" si="329"/>
        <v/>
      </c>
      <c r="S10554" s="29">
        <f>IF($Q10554&lt;Parâmetros!$E$19,$G10554-1,$G10554)</f>
        <v>0</v>
      </c>
    </row>
    <row r="10555" spans="1:19" x14ac:dyDescent="0.25">
      <c r="A10555" s="116"/>
      <c r="B10555" s="65"/>
      <c r="C10555" s="65"/>
      <c r="D10555" s="66"/>
      <c r="E10555" s="67"/>
      <c r="F10555" s="65"/>
      <c r="G10555" s="66"/>
      <c r="J10555" s="65"/>
      <c r="K10555" s="65"/>
      <c r="L10555" s="66"/>
      <c r="M10555" s="65"/>
      <c r="N10555" s="65"/>
      <c r="O10555" s="65"/>
      <c r="P10555" s="66"/>
      <c r="Q10555" s="31">
        <f t="shared" si="328"/>
        <v>9999</v>
      </c>
      <c r="R10555" s="31" t="str">
        <f t="shared" si="329"/>
        <v/>
      </c>
      <c r="S10555" s="29">
        <f>IF($Q10555&lt;Parâmetros!$E$19,$G10555-1,$G10555)</f>
        <v>0</v>
      </c>
    </row>
    <row r="10556" spans="1:19" x14ac:dyDescent="0.25">
      <c r="A10556" s="116"/>
      <c r="B10556" s="65"/>
      <c r="C10556" s="65"/>
      <c r="D10556" s="66"/>
      <c r="E10556" s="67"/>
      <c r="F10556" s="65"/>
      <c r="G10556" s="66"/>
      <c r="J10556" s="65"/>
      <c r="K10556" s="65"/>
      <c r="L10556" s="66"/>
      <c r="M10556" s="65"/>
      <c r="O10556" s="65"/>
      <c r="P10556" s="66"/>
      <c r="Q10556" s="31">
        <f t="shared" ref="Q10556:Q10619" si="330">IFERROR(VALUE(LEFT($J10556,2))*60+VALUE(MID($J10556,4,2)),9999)</f>
        <v>9999</v>
      </c>
      <c r="R10556" s="31" t="str">
        <f t="shared" ref="R10556:R10619" si="331">IFERROR(VALUE(LEFT($K10556,2))*60+VALUE(MID($K10556,4,2)),"")</f>
        <v/>
      </c>
      <c r="S10556" s="29">
        <f>IF($Q10556&lt;Parâmetros!$E$19,$G10556-1,$G10556)</f>
        <v>0</v>
      </c>
    </row>
    <row r="10557" spans="1:19" x14ac:dyDescent="0.25">
      <c r="A10557" s="116"/>
      <c r="B10557" s="65"/>
      <c r="C10557" s="65"/>
      <c r="D10557" s="66"/>
      <c r="E10557" s="67"/>
      <c r="F10557" s="65"/>
      <c r="G10557" s="66"/>
      <c r="J10557" s="65"/>
      <c r="K10557" s="65"/>
      <c r="L10557" s="66"/>
      <c r="M10557" s="65"/>
      <c r="O10557" s="65"/>
      <c r="P10557" s="66"/>
      <c r="Q10557" s="31">
        <f t="shared" si="330"/>
        <v>9999</v>
      </c>
      <c r="R10557" s="31" t="str">
        <f t="shared" si="331"/>
        <v/>
      </c>
      <c r="S10557" s="29">
        <f>IF($Q10557&lt;Parâmetros!$E$19,$G10557-1,$G10557)</f>
        <v>0</v>
      </c>
    </row>
    <row r="10558" spans="1:19" x14ac:dyDescent="0.25">
      <c r="A10558" s="116"/>
      <c r="B10558" s="65"/>
      <c r="C10558" s="65"/>
      <c r="D10558" s="66"/>
      <c r="E10558" s="67"/>
      <c r="F10558" s="65"/>
      <c r="G10558" s="66"/>
      <c r="J10558" s="65"/>
      <c r="K10558" s="65"/>
      <c r="L10558" s="66"/>
      <c r="M10558" s="65"/>
      <c r="N10558" s="65"/>
      <c r="O10558" s="65"/>
      <c r="P10558" s="66"/>
      <c r="Q10558" s="31">
        <f t="shared" si="330"/>
        <v>9999</v>
      </c>
      <c r="R10558" s="31" t="str">
        <f t="shared" si="331"/>
        <v/>
      </c>
      <c r="S10558" s="29">
        <f>IF($Q10558&lt;Parâmetros!$E$19,$G10558-1,$G10558)</f>
        <v>0</v>
      </c>
    </row>
    <row r="10559" spans="1:19" x14ac:dyDescent="0.25">
      <c r="A10559" s="116"/>
      <c r="B10559" s="65"/>
      <c r="C10559" s="65"/>
      <c r="D10559" s="66"/>
      <c r="E10559" s="67"/>
      <c r="F10559" s="65"/>
      <c r="G10559" s="66"/>
      <c r="J10559" s="65"/>
      <c r="K10559" s="65"/>
      <c r="L10559" s="66"/>
      <c r="M10559" s="65"/>
      <c r="N10559" s="65"/>
      <c r="O10559" s="65"/>
      <c r="P10559" s="66"/>
      <c r="Q10559" s="31">
        <f t="shared" si="330"/>
        <v>9999</v>
      </c>
      <c r="R10559" s="31" t="str">
        <f t="shared" si="331"/>
        <v/>
      </c>
      <c r="S10559" s="29">
        <f>IF($Q10559&lt;Parâmetros!$E$19,$G10559-1,$G10559)</f>
        <v>0</v>
      </c>
    </row>
    <row r="10560" spans="1:19" x14ac:dyDescent="0.25">
      <c r="A10560" s="116"/>
      <c r="B10560" s="65"/>
      <c r="C10560" s="65"/>
      <c r="D10560" s="66"/>
      <c r="E10560" s="67"/>
      <c r="F10560" s="65"/>
      <c r="G10560" s="66"/>
      <c r="J10560" s="65"/>
      <c r="K10560" s="65"/>
      <c r="L10560" s="66"/>
      <c r="M10560" s="65"/>
      <c r="N10560" s="65"/>
      <c r="O10560" s="65"/>
      <c r="P10560" s="66"/>
      <c r="Q10560" s="31">
        <f t="shared" si="330"/>
        <v>9999</v>
      </c>
      <c r="R10560" s="31" t="str">
        <f t="shared" si="331"/>
        <v/>
      </c>
      <c r="S10560" s="29">
        <f>IF($Q10560&lt;Parâmetros!$E$19,$G10560-1,$G10560)</f>
        <v>0</v>
      </c>
    </row>
    <row r="10561" spans="1:19" x14ac:dyDescent="0.25">
      <c r="A10561" s="116"/>
      <c r="B10561" s="65"/>
      <c r="C10561" s="65"/>
      <c r="D10561" s="66"/>
      <c r="E10561" s="67"/>
      <c r="F10561" s="65"/>
      <c r="G10561" s="66"/>
      <c r="J10561" s="65"/>
      <c r="K10561" s="65"/>
      <c r="L10561" s="66"/>
      <c r="M10561" s="65"/>
      <c r="O10561" s="65"/>
      <c r="P10561" s="66"/>
      <c r="Q10561" s="31">
        <f t="shared" si="330"/>
        <v>9999</v>
      </c>
      <c r="R10561" s="31" t="str">
        <f t="shared" si="331"/>
        <v/>
      </c>
      <c r="S10561" s="29">
        <f>IF($Q10561&lt;Parâmetros!$E$19,$G10561-1,$G10561)</f>
        <v>0</v>
      </c>
    </row>
    <row r="10562" spans="1:19" x14ac:dyDescent="0.25">
      <c r="A10562" s="116"/>
      <c r="B10562" s="65"/>
      <c r="C10562" s="65"/>
      <c r="D10562" s="66"/>
      <c r="E10562" s="67"/>
      <c r="F10562" s="65"/>
      <c r="G10562" s="66"/>
      <c r="J10562" s="65"/>
      <c r="K10562" s="65"/>
      <c r="L10562" s="66"/>
      <c r="M10562" s="65"/>
      <c r="N10562" s="65"/>
      <c r="O10562" s="65"/>
      <c r="P10562" s="66"/>
      <c r="Q10562" s="31">
        <f t="shared" si="330"/>
        <v>9999</v>
      </c>
      <c r="R10562" s="31" t="str">
        <f t="shared" si="331"/>
        <v/>
      </c>
      <c r="S10562" s="29">
        <f>IF($Q10562&lt;Parâmetros!$E$19,$G10562-1,$G10562)</f>
        <v>0</v>
      </c>
    </row>
    <row r="10563" spans="1:19" x14ac:dyDescent="0.25">
      <c r="A10563" s="116"/>
      <c r="B10563" s="65"/>
      <c r="C10563" s="65"/>
      <c r="D10563" s="66"/>
      <c r="E10563" s="67"/>
      <c r="F10563" s="65"/>
      <c r="G10563" s="66"/>
      <c r="J10563" s="65"/>
      <c r="K10563" s="65"/>
      <c r="L10563" s="66"/>
      <c r="M10563" s="65"/>
      <c r="N10563" s="65"/>
      <c r="O10563" s="65"/>
      <c r="P10563" s="66"/>
      <c r="Q10563" s="31">
        <f t="shared" si="330"/>
        <v>9999</v>
      </c>
      <c r="R10563" s="31" t="str">
        <f t="shared" si="331"/>
        <v/>
      </c>
      <c r="S10563" s="29">
        <f>IF($Q10563&lt;Parâmetros!$E$19,$G10563-1,$G10563)</f>
        <v>0</v>
      </c>
    </row>
    <row r="10564" spans="1:19" x14ac:dyDescent="0.25">
      <c r="A10564" s="116"/>
      <c r="B10564" s="65"/>
      <c r="C10564" s="65"/>
      <c r="D10564" s="66"/>
      <c r="E10564" s="67"/>
      <c r="F10564" s="65"/>
      <c r="G10564" s="66"/>
      <c r="J10564" s="65"/>
      <c r="K10564" s="65"/>
      <c r="L10564" s="66"/>
      <c r="M10564" s="65"/>
      <c r="N10564" s="65"/>
      <c r="O10564" s="65"/>
      <c r="P10564" s="66"/>
      <c r="Q10564" s="31">
        <f t="shared" si="330"/>
        <v>9999</v>
      </c>
      <c r="R10564" s="31" t="str">
        <f t="shared" si="331"/>
        <v/>
      </c>
      <c r="S10564" s="29">
        <f>IF($Q10564&lt;Parâmetros!$E$19,$G10564-1,$G10564)</f>
        <v>0</v>
      </c>
    </row>
    <row r="10565" spans="1:19" x14ac:dyDescent="0.25">
      <c r="A10565" s="116"/>
      <c r="B10565" s="65"/>
      <c r="C10565" s="65"/>
      <c r="D10565" s="66"/>
      <c r="E10565" s="67"/>
      <c r="F10565" s="65"/>
      <c r="G10565" s="66"/>
      <c r="J10565" s="65"/>
      <c r="K10565" s="65"/>
      <c r="L10565" s="66"/>
      <c r="M10565" s="65"/>
      <c r="N10565" s="65"/>
      <c r="O10565" s="65"/>
      <c r="P10565" s="66"/>
      <c r="Q10565" s="31">
        <f t="shared" si="330"/>
        <v>9999</v>
      </c>
      <c r="R10565" s="31" t="str">
        <f t="shared" si="331"/>
        <v/>
      </c>
      <c r="S10565" s="29">
        <f>IF($Q10565&lt;Parâmetros!$E$19,$G10565-1,$G10565)</f>
        <v>0</v>
      </c>
    </row>
    <row r="10566" spans="1:19" x14ac:dyDescent="0.25">
      <c r="A10566" s="116"/>
      <c r="B10566" s="65"/>
      <c r="C10566" s="65"/>
      <c r="D10566" s="66"/>
      <c r="E10566" s="67"/>
      <c r="F10566" s="65"/>
      <c r="G10566" s="66"/>
      <c r="J10566" s="65"/>
      <c r="K10566" s="65"/>
      <c r="L10566" s="66"/>
      <c r="M10566" s="65"/>
      <c r="N10566" s="65"/>
      <c r="O10566" s="65"/>
      <c r="P10566" s="66"/>
      <c r="Q10566" s="31">
        <f t="shared" si="330"/>
        <v>9999</v>
      </c>
      <c r="R10566" s="31" t="str">
        <f t="shared" si="331"/>
        <v/>
      </c>
      <c r="S10566" s="29">
        <f>IF($Q10566&lt;Parâmetros!$E$19,$G10566-1,$G10566)</f>
        <v>0</v>
      </c>
    </row>
    <row r="10567" spans="1:19" x14ac:dyDescent="0.25">
      <c r="A10567" s="116"/>
      <c r="B10567" s="65"/>
      <c r="C10567" s="65"/>
      <c r="D10567" s="66"/>
      <c r="E10567" s="67"/>
      <c r="F10567" s="65"/>
      <c r="G10567" s="66"/>
      <c r="J10567" s="65"/>
      <c r="K10567" s="65"/>
      <c r="L10567" s="66"/>
      <c r="M10567" s="65"/>
      <c r="N10567" s="65"/>
      <c r="O10567" s="65"/>
      <c r="P10567" s="66"/>
      <c r="Q10567" s="31">
        <f t="shared" si="330"/>
        <v>9999</v>
      </c>
      <c r="R10567" s="31" t="str">
        <f t="shared" si="331"/>
        <v/>
      </c>
      <c r="S10567" s="29">
        <f>IF($Q10567&lt;Parâmetros!$E$19,$G10567-1,$G10567)</f>
        <v>0</v>
      </c>
    </row>
    <row r="10568" spans="1:19" x14ac:dyDescent="0.25">
      <c r="A10568" s="116"/>
      <c r="B10568" s="65"/>
      <c r="C10568" s="65"/>
      <c r="D10568" s="66"/>
      <c r="E10568" s="67"/>
      <c r="F10568" s="65"/>
      <c r="G10568" s="66"/>
      <c r="J10568" s="65"/>
      <c r="K10568" s="65"/>
      <c r="L10568" s="66"/>
      <c r="M10568" s="65"/>
      <c r="N10568" s="65"/>
      <c r="O10568" s="65"/>
      <c r="P10568" s="66"/>
      <c r="Q10568" s="31">
        <f t="shared" si="330"/>
        <v>9999</v>
      </c>
      <c r="R10568" s="31" t="str">
        <f t="shared" si="331"/>
        <v/>
      </c>
      <c r="S10568" s="29">
        <f>IF($Q10568&lt;Parâmetros!$E$19,$G10568-1,$G10568)</f>
        <v>0</v>
      </c>
    </row>
    <row r="10569" spans="1:19" x14ac:dyDescent="0.25">
      <c r="A10569" s="116"/>
      <c r="B10569" s="65"/>
      <c r="C10569" s="65"/>
      <c r="D10569" s="66"/>
      <c r="E10569" s="67"/>
      <c r="F10569" s="65"/>
      <c r="G10569" s="66"/>
      <c r="J10569" s="65"/>
      <c r="K10569" s="65"/>
      <c r="L10569" s="66"/>
      <c r="M10569" s="65"/>
      <c r="N10569" s="65"/>
      <c r="O10569" s="65"/>
      <c r="P10569" s="66"/>
      <c r="Q10569" s="31">
        <f t="shared" si="330"/>
        <v>9999</v>
      </c>
      <c r="R10569" s="31" t="str">
        <f t="shared" si="331"/>
        <v/>
      </c>
      <c r="S10569" s="29">
        <f>IF($Q10569&lt;Parâmetros!$E$19,$G10569-1,$G10569)</f>
        <v>0</v>
      </c>
    </row>
    <row r="10570" spans="1:19" x14ac:dyDescent="0.25">
      <c r="A10570" s="116"/>
      <c r="B10570" s="65"/>
      <c r="C10570" s="65"/>
      <c r="D10570" s="66"/>
      <c r="E10570" s="67"/>
      <c r="F10570" s="65"/>
      <c r="G10570" s="66"/>
      <c r="J10570" s="65"/>
      <c r="K10570" s="65"/>
      <c r="L10570" s="66"/>
      <c r="M10570" s="65"/>
      <c r="N10570" s="65"/>
      <c r="O10570" s="65"/>
      <c r="P10570" s="66"/>
      <c r="Q10570" s="31">
        <f t="shared" si="330"/>
        <v>9999</v>
      </c>
      <c r="R10570" s="31" t="str">
        <f t="shared" si="331"/>
        <v/>
      </c>
      <c r="S10570" s="29">
        <f>IF($Q10570&lt;Parâmetros!$E$19,$G10570-1,$G10570)</f>
        <v>0</v>
      </c>
    </row>
    <row r="10571" spans="1:19" x14ac:dyDescent="0.25">
      <c r="A10571" s="116"/>
      <c r="B10571" s="65"/>
      <c r="C10571" s="65"/>
      <c r="D10571" s="66"/>
      <c r="E10571" s="67"/>
      <c r="F10571" s="65"/>
      <c r="G10571" s="66"/>
      <c r="J10571" s="65"/>
      <c r="K10571" s="65"/>
      <c r="L10571" s="66"/>
      <c r="M10571" s="65"/>
      <c r="N10571" s="65"/>
      <c r="O10571" s="65"/>
      <c r="P10571" s="66"/>
      <c r="Q10571" s="31">
        <f t="shared" si="330"/>
        <v>9999</v>
      </c>
      <c r="R10571" s="31" t="str">
        <f t="shared" si="331"/>
        <v/>
      </c>
      <c r="S10571" s="29">
        <f>IF($Q10571&lt;Parâmetros!$E$19,$G10571-1,$G10571)</f>
        <v>0</v>
      </c>
    </row>
    <row r="10572" spans="1:19" x14ac:dyDescent="0.25">
      <c r="A10572" s="116"/>
      <c r="B10572" s="65"/>
      <c r="C10572" s="65"/>
      <c r="D10572" s="66"/>
      <c r="E10572" s="67"/>
      <c r="F10572" s="65"/>
      <c r="G10572" s="66"/>
      <c r="J10572" s="65"/>
      <c r="K10572" s="65"/>
      <c r="L10572" s="66"/>
      <c r="M10572" s="65"/>
      <c r="N10572" s="65"/>
      <c r="O10572" s="65"/>
      <c r="P10572" s="66"/>
      <c r="Q10572" s="31">
        <f t="shared" si="330"/>
        <v>9999</v>
      </c>
      <c r="R10572" s="31" t="str">
        <f t="shared" si="331"/>
        <v/>
      </c>
      <c r="S10572" s="29">
        <f>IF($Q10572&lt;Parâmetros!$E$19,$G10572-1,$G10572)</f>
        <v>0</v>
      </c>
    </row>
    <row r="10573" spans="1:19" x14ac:dyDescent="0.25">
      <c r="A10573" s="116"/>
      <c r="B10573" s="65"/>
      <c r="C10573" s="65"/>
      <c r="D10573" s="66"/>
      <c r="E10573" s="67"/>
      <c r="F10573" s="65"/>
      <c r="G10573" s="66"/>
      <c r="J10573" s="65"/>
      <c r="K10573" s="65"/>
      <c r="L10573" s="66"/>
      <c r="M10573" s="65"/>
      <c r="N10573" s="65"/>
      <c r="O10573" s="65"/>
      <c r="P10573" s="66"/>
      <c r="Q10573" s="31">
        <f t="shared" si="330"/>
        <v>9999</v>
      </c>
      <c r="R10573" s="31" t="str">
        <f t="shared" si="331"/>
        <v/>
      </c>
      <c r="S10573" s="29">
        <f>IF($Q10573&lt;Parâmetros!$E$19,$G10573-1,$G10573)</f>
        <v>0</v>
      </c>
    </row>
    <row r="10574" spans="1:19" x14ac:dyDescent="0.25">
      <c r="A10574" s="116"/>
      <c r="B10574" s="65"/>
      <c r="C10574" s="65"/>
      <c r="D10574" s="66"/>
      <c r="E10574" s="67"/>
      <c r="F10574" s="65"/>
      <c r="G10574" s="66"/>
      <c r="J10574" s="65"/>
      <c r="K10574" s="65"/>
      <c r="L10574" s="66"/>
      <c r="M10574" s="65"/>
      <c r="N10574" s="65"/>
      <c r="O10574" s="65"/>
      <c r="P10574" s="66"/>
      <c r="Q10574" s="31">
        <f t="shared" si="330"/>
        <v>9999</v>
      </c>
      <c r="R10574" s="31" t="str">
        <f t="shared" si="331"/>
        <v/>
      </c>
      <c r="S10574" s="29">
        <f>IF($Q10574&lt;Parâmetros!$E$19,$G10574-1,$G10574)</f>
        <v>0</v>
      </c>
    </row>
    <row r="10575" spans="1:19" x14ac:dyDescent="0.25">
      <c r="A10575" s="116"/>
      <c r="B10575" s="65"/>
      <c r="C10575" s="65"/>
      <c r="D10575" s="66"/>
      <c r="E10575" s="67"/>
      <c r="F10575" s="65"/>
      <c r="G10575" s="66"/>
      <c r="J10575" s="65"/>
      <c r="K10575" s="65"/>
      <c r="L10575" s="66"/>
      <c r="M10575" s="65"/>
      <c r="N10575" s="65"/>
      <c r="O10575" s="65"/>
      <c r="P10575" s="66"/>
      <c r="Q10575" s="31">
        <f t="shared" si="330"/>
        <v>9999</v>
      </c>
      <c r="R10575" s="31" t="str">
        <f t="shared" si="331"/>
        <v/>
      </c>
      <c r="S10575" s="29">
        <f>IF($Q10575&lt;Parâmetros!$E$19,$G10575-1,$G10575)</f>
        <v>0</v>
      </c>
    </row>
    <row r="10576" spans="1:19" x14ac:dyDescent="0.25">
      <c r="A10576" s="116"/>
      <c r="B10576" s="65"/>
      <c r="C10576" s="65"/>
      <c r="D10576" s="66"/>
      <c r="E10576" s="67"/>
      <c r="F10576" s="65"/>
      <c r="G10576" s="66"/>
      <c r="J10576" s="65"/>
      <c r="K10576" s="65"/>
      <c r="L10576" s="66"/>
      <c r="M10576" s="65"/>
      <c r="N10576" s="65"/>
      <c r="O10576" s="65"/>
      <c r="P10576" s="66"/>
      <c r="Q10576" s="31">
        <f t="shared" si="330"/>
        <v>9999</v>
      </c>
      <c r="R10576" s="31" t="str">
        <f t="shared" si="331"/>
        <v/>
      </c>
      <c r="S10576" s="29">
        <f>IF($Q10576&lt;Parâmetros!$E$19,$G10576-1,$G10576)</f>
        <v>0</v>
      </c>
    </row>
    <row r="10577" spans="1:19" x14ac:dyDescent="0.25">
      <c r="A10577" s="116"/>
      <c r="B10577" s="65"/>
      <c r="C10577" s="65"/>
      <c r="D10577" s="66"/>
      <c r="E10577" s="67"/>
      <c r="F10577" s="65"/>
      <c r="G10577" s="66"/>
      <c r="J10577" s="65"/>
      <c r="K10577" s="65"/>
      <c r="L10577" s="66"/>
      <c r="M10577" s="65"/>
      <c r="O10577" s="65"/>
      <c r="P10577" s="66"/>
      <c r="Q10577" s="31">
        <f t="shared" si="330"/>
        <v>9999</v>
      </c>
      <c r="R10577" s="31" t="str">
        <f t="shared" si="331"/>
        <v/>
      </c>
      <c r="S10577" s="29">
        <f>IF($Q10577&lt;Parâmetros!$E$19,$G10577-1,$G10577)</f>
        <v>0</v>
      </c>
    </row>
    <row r="10578" spans="1:19" x14ac:dyDescent="0.25">
      <c r="A10578" s="116"/>
      <c r="B10578" s="65"/>
      <c r="C10578" s="65"/>
      <c r="D10578" s="66"/>
      <c r="E10578" s="67"/>
      <c r="F10578" s="65"/>
      <c r="G10578" s="66"/>
      <c r="J10578" s="65"/>
      <c r="K10578" s="65"/>
      <c r="L10578" s="66"/>
      <c r="M10578" s="65"/>
      <c r="O10578" s="65"/>
      <c r="P10578" s="66"/>
      <c r="Q10578" s="31">
        <f t="shared" si="330"/>
        <v>9999</v>
      </c>
      <c r="R10578" s="31" t="str">
        <f t="shared" si="331"/>
        <v/>
      </c>
      <c r="S10578" s="29">
        <f>IF($Q10578&lt;Parâmetros!$E$19,$G10578-1,$G10578)</f>
        <v>0</v>
      </c>
    </row>
    <row r="10579" spans="1:19" x14ac:dyDescent="0.25">
      <c r="A10579" s="116"/>
      <c r="B10579" s="65"/>
      <c r="C10579" s="65"/>
      <c r="D10579" s="66"/>
      <c r="E10579" s="67"/>
      <c r="F10579" s="65"/>
      <c r="G10579" s="66"/>
      <c r="J10579" s="65"/>
      <c r="K10579" s="65"/>
      <c r="L10579" s="66"/>
      <c r="M10579" s="65"/>
      <c r="O10579" s="65"/>
      <c r="P10579" s="66"/>
      <c r="Q10579" s="31">
        <f t="shared" si="330"/>
        <v>9999</v>
      </c>
      <c r="R10579" s="31" t="str">
        <f t="shared" si="331"/>
        <v/>
      </c>
      <c r="S10579" s="29">
        <f>IF($Q10579&lt;Parâmetros!$E$19,$G10579-1,$G10579)</f>
        <v>0</v>
      </c>
    </row>
    <row r="10580" spans="1:19" x14ac:dyDescent="0.25">
      <c r="A10580" s="116"/>
      <c r="B10580" s="65"/>
      <c r="C10580" s="65"/>
      <c r="D10580" s="66"/>
      <c r="E10580" s="67"/>
      <c r="F10580" s="65"/>
      <c r="G10580" s="66"/>
      <c r="J10580" s="65"/>
      <c r="K10580" s="65"/>
      <c r="L10580" s="66"/>
      <c r="M10580" s="65"/>
      <c r="O10580" s="65"/>
      <c r="P10580" s="66"/>
      <c r="Q10580" s="31">
        <f t="shared" si="330"/>
        <v>9999</v>
      </c>
      <c r="R10580" s="31" t="str">
        <f t="shared" si="331"/>
        <v/>
      </c>
      <c r="S10580" s="29">
        <f>IF($Q10580&lt;Parâmetros!$E$19,$G10580-1,$G10580)</f>
        <v>0</v>
      </c>
    </row>
    <row r="10581" spans="1:19" x14ac:dyDescent="0.25">
      <c r="A10581" s="116"/>
      <c r="B10581" s="65"/>
      <c r="C10581" s="65"/>
      <c r="D10581" s="66"/>
      <c r="E10581" s="67"/>
      <c r="F10581" s="65"/>
      <c r="G10581" s="66"/>
      <c r="J10581" s="65"/>
      <c r="K10581" s="65"/>
      <c r="L10581" s="66"/>
      <c r="M10581" s="65"/>
      <c r="O10581" s="65"/>
      <c r="P10581" s="66"/>
      <c r="Q10581" s="31">
        <f t="shared" si="330"/>
        <v>9999</v>
      </c>
      <c r="R10581" s="31" t="str">
        <f t="shared" si="331"/>
        <v/>
      </c>
      <c r="S10581" s="29">
        <f>IF($Q10581&lt;Parâmetros!$E$19,$G10581-1,$G10581)</f>
        <v>0</v>
      </c>
    </row>
    <row r="10582" spans="1:19" x14ac:dyDescent="0.25">
      <c r="A10582" s="116"/>
      <c r="B10582" s="65"/>
      <c r="C10582" s="65"/>
      <c r="D10582" s="66"/>
      <c r="E10582" s="67"/>
      <c r="F10582" s="65"/>
      <c r="G10582" s="66"/>
      <c r="J10582" s="65"/>
      <c r="K10582" s="65"/>
      <c r="L10582" s="66"/>
      <c r="M10582" s="65"/>
      <c r="O10582" s="65"/>
      <c r="P10582" s="66"/>
      <c r="Q10582" s="31">
        <f t="shared" si="330"/>
        <v>9999</v>
      </c>
      <c r="R10582" s="31" t="str">
        <f t="shared" si="331"/>
        <v/>
      </c>
      <c r="S10582" s="29">
        <f>IF($Q10582&lt;Parâmetros!$E$19,$G10582-1,$G10582)</f>
        <v>0</v>
      </c>
    </row>
    <row r="10583" spans="1:19" x14ac:dyDescent="0.25">
      <c r="A10583" s="116"/>
      <c r="B10583" s="65"/>
      <c r="C10583" s="65"/>
      <c r="D10583" s="66"/>
      <c r="E10583" s="67"/>
      <c r="F10583" s="65"/>
      <c r="G10583" s="66"/>
      <c r="J10583" s="65"/>
      <c r="K10583" s="65"/>
      <c r="L10583" s="66"/>
      <c r="M10583" s="65"/>
      <c r="O10583" s="65"/>
      <c r="P10583" s="66"/>
      <c r="Q10583" s="31">
        <f t="shared" si="330"/>
        <v>9999</v>
      </c>
      <c r="R10583" s="31" t="str">
        <f t="shared" si="331"/>
        <v/>
      </c>
      <c r="S10583" s="29">
        <f>IF($Q10583&lt;Parâmetros!$E$19,$G10583-1,$G10583)</f>
        <v>0</v>
      </c>
    </row>
    <row r="10584" spans="1:19" x14ac:dyDescent="0.25">
      <c r="A10584" s="116"/>
      <c r="B10584" s="65"/>
      <c r="C10584" s="65"/>
      <c r="D10584" s="66"/>
      <c r="E10584" s="67"/>
      <c r="F10584" s="65"/>
      <c r="G10584" s="66"/>
      <c r="J10584" s="65"/>
      <c r="K10584" s="65"/>
      <c r="L10584" s="66"/>
      <c r="M10584" s="65"/>
      <c r="N10584" s="65"/>
      <c r="O10584" s="65"/>
      <c r="P10584" s="66"/>
      <c r="Q10584" s="31">
        <f t="shared" si="330"/>
        <v>9999</v>
      </c>
      <c r="R10584" s="31" t="str">
        <f t="shared" si="331"/>
        <v/>
      </c>
      <c r="S10584" s="29">
        <f>IF($Q10584&lt;Parâmetros!$E$19,$G10584-1,$G10584)</f>
        <v>0</v>
      </c>
    </row>
    <row r="10585" spans="1:19" x14ac:dyDescent="0.25">
      <c r="A10585" s="116"/>
      <c r="B10585" s="65"/>
      <c r="C10585" s="65"/>
      <c r="D10585" s="66"/>
      <c r="E10585" s="67"/>
      <c r="F10585" s="65"/>
      <c r="G10585" s="66"/>
      <c r="J10585" s="65"/>
      <c r="K10585" s="65"/>
      <c r="L10585" s="66"/>
      <c r="M10585" s="65"/>
      <c r="O10585" s="65"/>
      <c r="P10585" s="66"/>
      <c r="Q10585" s="31">
        <f t="shared" si="330"/>
        <v>9999</v>
      </c>
      <c r="R10585" s="31" t="str">
        <f t="shared" si="331"/>
        <v/>
      </c>
      <c r="S10585" s="29">
        <f>IF($Q10585&lt;Parâmetros!$E$19,$G10585-1,$G10585)</f>
        <v>0</v>
      </c>
    </row>
    <row r="10586" spans="1:19" x14ac:dyDescent="0.25">
      <c r="A10586" s="116"/>
      <c r="B10586" s="65"/>
      <c r="C10586" s="65"/>
      <c r="D10586" s="66"/>
      <c r="E10586" s="67"/>
      <c r="F10586" s="65"/>
      <c r="G10586" s="66"/>
      <c r="J10586" s="65"/>
      <c r="K10586" s="65"/>
      <c r="L10586" s="66"/>
      <c r="M10586" s="65"/>
      <c r="N10586" s="65"/>
      <c r="O10586" s="65"/>
      <c r="P10586" s="66"/>
      <c r="Q10586" s="31">
        <f t="shared" si="330"/>
        <v>9999</v>
      </c>
      <c r="R10586" s="31" t="str">
        <f t="shared" si="331"/>
        <v/>
      </c>
      <c r="S10586" s="29">
        <f>IF($Q10586&lt;Parâmetros!$E$19,$G10586-1,$G10586)</f>
        <v>0</v>
      </c>
    </row>
    <row r="10587" spans="1:19" x14ac:dyDescent="0.25">
      <c r="A10587" s="116"/>
      <c r="B10587" s="65"/>
      <c r="C10587" s="65"/>
      <c r="D10587" s="66"/>
      <c r="E10587" s="67"/>
      <c r="F10587" s="65"/>
      <c r="G10587" s="66"/>
      <c r="J10587" s="65"/>
      <c r="K10587" s="65"/>
      <c r="L10587" s="66"/>
      <c r="M10587" s="65"/>
      <c r="O10587" s="65"/>
      <c r="P10587" s="66"/>
      <c r="Q10587" s="31">
        <f t="shared" si="330"/>
        <v>9999</v>
      </c>
      <c r="R10587" s="31" t="str">
        <f t="shared" si="331"/>
        <v/>
      </c>
      <c r="S10587" s="29">
        <f>IF($Q10587&lt;Parâmetros!$E$19,$G10587-1,$G10587)</f>
        <v>0</v>
      </c>
    </row>
    <row r="10588" spans="1:19" x14ac:dyDescent="0.25">
      <c r="A10588" s="116"/>
      <c r="B10588" s="65"/>
      <c r="C10588" s="65"/>
      <c r="D10588" s="66"/>
      <c r="E10588" s="67"/>
      <c r="F10588" s="65"/>
      <c r="G10588" s="66"/>
      <c r="J10588" s="65"/>
      <c r="K10588" s="65"/>
      <c r="L10588" s="66"/>
      <c r="M10588" s="65"/>
      <c r="O10588" s="65"/>
      <c r="P10588" s="66"/>
      <c r="Q10588" s="31">
        <f t="shared" si="330"/>
        <v>9999</v>
      </c>
      <c r="R10588" s="31" t="str">
        <f t="shared" si="331"/>
        <v/>
      </c>
      <c r="S10588" s="29">
        <f>IF($Q10588&lt;Parâmetros!$E$19,$G10588-1,$G10588)</f>
        <v>0</v>
      </c>
    </row>
    <row r="10589" spans="1:19" x14ac:dyDescent="0.25">
      <c r="A10589" s="116"/>
      <c r="B10589" s="65"/>
      <c r="C10589" s="65"/>
      <c r="D10589" s="66"/>
      <c r="E10589" s="67"/>
      <c r="F10589" s="65"/>
      <c r="G10589" s="66"/>
      <c r="J10589" s="65"/>
      <c r="K10589" s="65"/>
      <c r="L10589" s="66"/>
      <c r="M10589" s="65"/>
      <c r="O10589" s="65"/>
      <c r="P10589" s="66"/>
      <c r="Q10589" s="31">
        <f t="shared" si="330"/>
        <v>9999</v>
      </c>
      <c r="R10589" s="31" t="str">
        <f t="shared" si="331"/>
        <v/>
      </c>
      <c r="S10589" s="29">
        <f>IF($Q10589&lt;Parâmetros!$E$19,$G10589-1,$G10589)</f>
        <v>0</v>
      </c>
    </row>
    <row r="10590" spans="1:19" x14ac:dyDescent="0.25">
      <c r="A10590" s="116"/>
      <c r="B10590" s="65"/>
      <c r="C10590" s="65"/>
      <c r="D10590" s="66"/>
      <c r="E10590" s="67"/>
      <c r="F10590" s="65"/>
      <c r="G10590" s="66"/>
      <c r="J10590" s="65"/>
      <c r="K10590" s="65"/>
      <c r="L10590" s="66"/>
      <c r="M10590" s="65"/>
      <c r="O10590" s="65"/>
      <c r="P10590" s="66"/>
      <c r="Q10590" s="31">
        <f t="shared" si="330"/>
        <v>9999</v>
      </c>
      <c r="R10590" s="31" t="str">
        <f t="shared" si="331"/>
        <v/>
      </c>
      <c r="S10590" s="29">
        <f>IF($Q10590&lt;Parâmetros!$E$19,$G10590-1,$G10590)</f>
        <v>0</v>
      </c>
    </row>
    <row r="10591" spans="1:19" x14ac:dyDescent="0.25">
      <c r="A10591" s="116"/>
      <c r="B10591" s="65"/>
      <c r="C10591" s="65"/>
      <c r="D10591" s="66"/>
      <c r="E10591" s="67"/>
      <c r="F10591" s="65"/>
      <c r="G10591" s="66"/>
      <c r="J10591" s="65"/>
      <c r="K10591" s="65"/>
      <c r="L10591" s="66"/>
      <c r="M10591" s="65"/>
      <c r="O10591" s="65"/>
      <c r="P10591" s="66"/>
      <c r="Q10591" s="31">
        <f t="shared" si="330"/>
        <v>9999</v>
      </c>
      <c r="R10591" s="31" t="str">
        <f t="shared" si="331"/>
        <v/>
      </c>
      <c r="S10591" s="29">
        <f>IF($Q10591&lt;Parâmetros!$E$19,$G10591-1,$G10591)</f>
        <v>0</v>
      </c>
    </row>
    <row r="10592" spans="1:19" x14ac:dyDescent="0.25">
      <c r="A10592" s="116"/>
      <c r="B10592" s="65"/>
      <c r="C10592" s="65"/>
      <c r="D10592" s="66"/>
      <c r="E10592" s="67"/>
      <c r="F10592" s="65"/>
      <c r="G10592" s="66"/>
      <c r="J10592" s="65"/>
      <c r="K10592" s="65"/>
      <c r="L10592" s="66"/>
      <c r="M10592" s="65"/>
      <c r="O10592" s="65"/>
      <c r="P10592" s="66"/>
      <c r="Q10592" s="31">
        <f t="shared" si="330"/>
        <v>9999</v>
      </c>
      <c r="R10592" s="31" t="str">
        <f t="shared" si="331"/>
        <v/>
      </c>
      <c r="S10592" s="29">
        <f>IF($Q10592&lt;Parâmetros!$E$19,$G10592-1,$G10592)</f>
        <v>0</v>
      </c>
    </row>
    <row r="10593" spans="1:19" x14ac:dyDescent="0.25">
      <c r="A10593" s="116"/>
      <c r="B10593" s="65"/>
      <c r="C10593" s="65"/>
      <c r="D10593" s="66"/>
      <c r="E10593" s="67"/>
      <c r="F10593" s="65"/>
      <c r="G10593" s="66"/>
      <c r="J10593" s="65"/>
      <c r="K10593" s="65"/>
      <c r="L10593" s="66"/>
      <c r="M10593" s="65"/>
      <c r="O10593" s="65"/>
      <c r="P10593" s="66"/>
      <c r="Q10593" s="31">
        <f t="shared" si="330"/>
        <v>9999</v>
      </c>
      <c r="R10593" s="31" t="str">
        <f t="shared" si="331"/>
        <v/>
      </c>
      <c r="S10593" s="29">
        <f>IF($Q10593&lt;Parâmetros!$E$19,$G10593-1,$G10593)</f>
        <v>0</v>
      </c>
    </row>
    <row r="10594" spans="1:19" x14ac:dyDescent="0.25">
      <c r="A10594" s="116"/>
      <c r="B10594" s="65"/>
      <c r="C10594" s="65"/>
      <c r="D10594" s="66"/>
      <c r="E10594" s="67"/>
      <c r="F10594" s="65"/>
      <c r="G10594" s="66"/>
      <c r="J10594" s="65"/>
      <c r="K10594" s="65"/>
      <c r="L10594" s="66"/>
      <c r="M10594" s="65"/>
      <c r="O10594" s="65"/>
      <c r="P10594" s="66"/>
      <c r="Q10594" s="31">
        <f t="shared" si="330"/>
        <v>9999</v>
      </c>
      <c r="R10594" s="31" t="str">
        <f t="shared" si="331"/>
        <v/>
      </c>
      <c r="S10594" s="29">
        <f>IF($Q10594&lt;Parâmetros!$E$19,$G10594-1,$G10594)</f>
        <v>0</v>
      </c>
    </row>
    <row r="10595" spans="1:19" x14ac:dyDescent="0.25">
      <c r="A10595" s="116"/>
      <c r="B10595" s="65"/>
      <c r="C10595" s="65"/>
      <c r="D10595" s="66"/>
      <c r="E10595" s="67"/>
      <c r="F10595" s="65"/>
      <c r="G10595" s="66"/>
      <c r="J10595" s="65"/>
      <c r="K10595" s="65"/>
      <c r="L10595" s="66"/>
      <c r="M10595" s="65"/>
      <c r="O10595" s="65"/>
      <c r="P10595" s="66"/>
      <c r="Q10595" s="31">
        <f t="shared" si="330"/>
        <v>9999</v>
      </c>
      <c r="R10595" s="31" t="str">
        <f t="shared" si="331"/>
        <v/>
      </c>
      <c r="S10595" s="29">
        <f>IF($Q10595&lt;Parâmetros!$E$19,$G10595-1,$G10595)</f>
        <v>0</v>
      </c>
    </row>
    <row r="10596" spans="1:19" x14ac:dyDescent="0.25">
      <c r="A10596" s="116"/>
      <c r="B10596" s="65"/>
      <c r="C10596" s="65"/>
      <c r="D10596" s="66"/>
      <c r="E10596" s="67"/>
      <c r="F10596" s="65"/>
      <c r="G10596" s="66"/>
      <c r="J10596" s="65"/>
      <c r="K10596" s="65"/>
      <c r="L10596" s="66"/>
      <c r="M10596" s="65"/>
      <c r="N10596" s="65"/>
      <c r="O10596" s="65"/>
      <c r="P10596" s="66"/>
      <c r="Q10596" s="31">
        <f t="shared" si="330"/>
        <v>9999</v>
      </c>
      <c r="R10596" s="31" t="str">
        <f t="shared" si="331"/>
        <v/>
      </c>
      <c r="S10596" s="29">
        <f>IF($Q10596&lt;Parâmetros!$E$19,$G10596-1,$G10596)</f>
        <v>0</v>
      </c>
    </row>
    <row r="10597" spans="1:19" x14ac:dyDescent="0.25">
      <c r="A10597" s="116"/>
      <c r="B10597" s="65"/>
      <c r="C10597" s="65"/>
      <c r="D10597" s="66"/>
      <c r="E10597" s="67"/>
      <c r="F10597" s="65"/>
      <c r="G10597" s="66"/>
      <c r="J10597" s="65"/>
      <c r="K10597" s="65"/>
      <c r="L10597" s="66"/>
      <c r="M10597" s="65"/>
      <c r="O10597" s="65"/>
      <c r="P10597" s="66"/>
      <c r="Q10597" s="31">
        <f t="shared" si="330"/>
        <v>9999</v>
      </c>
      <c r="R10597" s="31" t="str">
        <f t="shared" si="331"/>
        <v/>
      </c>
      <c r="S10597" s="29">
        <f>IF($Q10597&lt;Parâmetros!$E$19,$G10597-1,$G10597)</f>
        <v>0</v>
      </c>
    </row>
    <row r="10598" spans="1:19" x14ac:dyDescent="0.25">
      <c r="A10598" s="116"/>
      <c r="B10598" s="65"/>
      <c r="C10598" s="65"/>
      <c r="D10598" s="66"/>
      <c r="E10598" s="67"/>
      <c r="F10598" s="65"/>
      <c r="G10598" s="66"/>
      <c r="J10598" s="65"/>
      <c r="K10598" s="65"/>
      <c r="L10598" s="66"/>
      <c r="M10598" s="65"/>
      <c r="O10598" s="65"/>
      <c r="P10598" s="66"/>
      <c r="Q10598" s="31">
        <f t="shared" si="330"/>
        <v>9999</v>
      </c>
      <c r="R10598" s="31" t="str">
        <f t="shared" si="331"/>
        <v/>
      </c>
      <c r="S10598" s="29">
        <f>IF($Q10598&lt;Parâmetros!$E$19,$G10598-1,$G10598)</f>
        <v>0</v>
      </c>
    </row>
    <row r="10599" spans="1:19" x14ac:dyDescent="0.25">
      <c r="A10599" s="116"/>
      <c r="B10599" s="65"/>
      <c r="C10599" s="65"/>
      <c r="D10599" s="66"/>
      <c r="E10599" s="67"/>
      <c r="F10599" s="65"/>
      <c r="G10599" s="66"/>
      <c r="J10599" s="65"/>
      <c r="K10599" s="65"/>
      <c r="L10599" s="66"/>
      <c r="M10599" s="65"/>
      <c r="O10599" s="65"/>
      <c r="P10599" s="66"/>
      <c r="Q10599" s="31">
        <f t="shared" si="330"/>
        <v>9999</v>
      </c>
      <c r="R10599" s="31" t="str">
        <f t="shared" si="331"/>
        <v/>
      </c>
      <c r="S10599" s="29">
        <f>IF($Q10599&lt;Parâmetros!$E$19,$G10599-1,$G10599)</f>
        <v>0</v>
      </c>
    </row>
    <row r="10600" spans="1:19" x14ac:dyDescent="0.25">
      <c r="A10600" s="116"/>
      <c r="B10600" s="65"/>
      <c r="C10600" s="65"/>
      <c r="D10600" s="66"/>
      <c r="E10600" s="67"/>
      <c r="F10600" s="65"/>
      <c r="G10600" s="66"/>
      <c r="J10600" s="65"/>
      <c r="K10600" s="65"/>
      <c r="L10600" s="66"/>
      <c r="M10600" s="65"/>
      <c r="O10600" s="65"/>
      <c r="P10600" s="66"/>
      <c r="Q10600" s="31">
        <f t="shared" si="330"/>
        <v>9999</v>
      </c>
      <c r="R10600" s="31" t="str">
        <f t="shared" si="331"/>
        <v/>
      </c>
      <c r="S10600" s="29">
        <f>IF($Q10600&lt;Parâmetros!$E$19,$G10600-1,$G10600)</f>
        <v>0</v>
      </c>
    </row>
    <row r="10601" spans="1:19" x14ac:dyDescent="0.25">
      <c r="A10601" s="116"/>
      <c r="B10601" s="65"/>
      <c r="C10601" s="65"/>
      <c r="D10601" s="66"/>
      <c r="E10601" s="67"/>
      <c r="F10601" s="65"/>
      <c r="G10601" s="66"/>
      <c r="J10601" s="65"/>
      <c r="K10601" s="65"/>
      <c r="L10601" s="66"/>
      <c r="M10601" s="65"/>
      <c r="O10601" s="65"/>
      <c r="P10601" s="66"/>
      <c r="Q10601" s="31">
        <f t="shared" si="330"/>
        <v>9999</v>
      </c>
      <c r="R10601" s="31" t="str">
        <f t="shared" si="331"/>
        <v/>
      </c>
      <c r="S10601" s="29">
        <f>IF($Q10601&lt;Parâmetros!$E$19,$G10601-1,$G10601)</f>
        <v>0</v>
      </c>
    </row>
    <row r="10602" spans="1:19" x14ac:dyDescent="0.25">
      <c r="A10602" s="116"/>
      <c r="B10602" s="65"/>
      <c r="C10602" s="65"/>
      <c r="D10602" s="66"/>
      <c r="E10602" s="67"/>
      <c r="F10602" s="65"/>
      <c r="G10602" s="66"/>
      <c r="J10602" s="65"/>
      <c r="K10602" s="65"/>
      <c r="L10602" s="66"/>
      <c r="M10602" s="65"/>
      <c r="O10602" s="65"/>
      <c r="P10602" s="66"/>
      <c r="Q10602" s="31">
        <f t="shared" si="330"/>
        <v>9999</v>
      </c>
      <c r="R10602" s="31" t="str">
        <f t="shared" si="331"/>
        <v/>
      </c>
      <c r="S10602" s="29">
        <f>IF($Q10602&lt;Parâmetros!$E$19,$G10602-1,$G10602)</f>
        <v>0</v>
      </c>
    </row>
    <row r="10603" spans="1:19" x14ac:dyDescent="0.25">
      <c r="A10603" s="116"/>
      <c r="B10603" s="65"/>
      <c r="C10603" s="65"/>
      <c r="D10603" s="66"/>
      <c r="E10603" s="67"/>
      <c r="F10603" s="65"/>
      <c r="G10603" s="66"/>
      <c r="J10603" s="65"/>
      <c r="K10603" s="65"/>
      <c r="L10603" s="66"/>
      <c r="M10603" s="65"/>
      <c r="O10603" s="65"/>
      <c r="P10603" s="66"/>
      <c r="Q10603" s="31">
        <f t="shared" si="330"/>
        <v>9999</v>
      </c>
      <c r="R10603" s="31" t="str">
        <f t="shared" si="331"/>
        <v/>
      </c>
      <c r="S10603" s="29">
        <f>IF($Q10603&lt;Parâmetros!$E$19,$G10603-1,$G10603)</f>
        <v>0</v>
      </c>
    </row>
    <row r="10604" spans="1:19" x14ac:dyDescent="0.25">
      <c r="A10604" s="116"/>
      <c r="B10604" s="65"/>
      <c r="C10604" s="65"/>
      <c r="D10604" s="66"/>
      <c r="E10604" s="67"/>
      <c r="F10604" s="65"/>
      <c r="G10604" s="66"/>
      <c r="J10604" s="65"/>
      <c r="K10604" s="65"/>
      <c r="L10604" s="66"/>
      <c r="M10604" s="65"/>
      <c r="O10604" s="65"/>
      <c r="P10604" s="66"/>
      <c r="Q10604" s="31">
        <f t="shared" si="330"/>
        <v>9999</v>
      </c>
      <c r="R10604" s="31" t="str">
        <f t="shared" si="331"/>
        <v/>
      </c>
      <c r="S10604" s="29">
        <f>IF($Q10604&lt;Parâmetros!$E$19,$G10604-1,$G10604)</f>
        <v>0</v>
      </c>
    </row>
    <row r="10605" spans="1:19" x14ac:dyDescent="0.25">
      <c r="A10605" s="116"/>
      <c r="B10605" s="65"/>
      <c r="C10605" s="65"/>
      <c r="D10605" s="66"/>
      <c r="E10605" s="67"/>
      <c r="F10605" s="65"/>
      <c r="G10605" s="66"/>
      <c r="J10605" s="65"/>
      <c r="K10605" s="65"/>
      <c r="L10605" s="66"/>
      <c r="M10605" s="65"/>
      <c r="O10605" s="65"/>
      <c r="P10605" s="66"/>
      <c r="Q10605" s="31">
        <f t="shared" si="330"/>
        <v>9999</v>
      </c>
      <c r="R10605" s="31" t="str">
        <f t="shared" si="331"/>
        <v/>
      </c>
      <c r="S10605" s="29">
        <f>IF($Q10605&lt;Parâmetros!$E$19,$G10605-1,$G10605)</f>
        <v>0</v>
      </c>
    </row>
    <row r="10606" spans="1:19" x14ac:dyDescent="0.25">
      <c r="A10606" s="116"/>
      <c r="B10606" s="65"/>
      <c r="C10606" s="65"/>
      <c r="D10606" s="66"/>
      <c r="E10606" s="67"/>
      <c r="F10606" s="65"/>
      <c r="G10606" s="66"/>
      <c r="J10606" s="65"/>
      <c r="K10606" s="65"/>
      <c r="L10606" s="66"/>
      <c r="M10606" s="65"/>
      <c r="O10606" s="65"/>
      <c r="P10606" s="66"/>
      <c r="Q10606" s="31">
        <f t="shared" si="330"/>
        <v>9999</v>
      </c>
      <c r="R10606" s="31" t="str">
        <f t="shared" si="331"/>
        <v/>
      </c>
      <c r="S10606" s="29">
        <f>IF($Q10606&lt;Parâmetros!$E$19,$G10606-1,$G10606)</f>
        <v>0</v>
      </c>
    </row>
    <row r="10607" spans="1:19" x14ac:dyDescent="0.25">
      <c r="A10607" s="116"/>
      <c r="B10607" s="65"/>
      <c r="C10607" s="65"/>
      <c r="D10607" s="66"/>
      <c r="E10607" s="67"/>
      <c r="F10607" s="65"/>
      <c r="G10607" s="66"/>
      <c r="J10607" s="65"/>
      <c r="K10607" s="65"/>
      <c r="L10607" s="66"/>
      <c r="M10607" s="65"/>
      <c r="O10607" s="65"/>
      <c r="P10607" s="66"/>
      <c r="Q10607" s="31">
        <f t="shared" si="330"/>
        <v>9999</v>
      </c>
      <c r="R10607" s="31" t="str">
        <f t="shared" si="331"/>
        <v/>
      </c>
      <c r="S10607" s="29">
        <f>IF($Q10607&lt;Parâmetros!$E$19,$G10607-1,$G10607)</f>
        <v>0</v>
      </c>
    </row>
    <row r="10608" spans="1:19" x14ac:dyDescent="0.25">
      <c r="A10608" s="116"/>
      <c r="B10608" s="65"/>
      <c r="C10608" s="65"/>
      <c r="D10608" s="66"/>
      <c r="E10608" s="67"/>
      <c r="F10608" s="65"/>
      <c r="G10608" s="66"/>
      <c r="J10608" s="65"/>
      <c r="K10608" s="65"/>
      <c r="L10608" s="66"/>
      <c r="M10608" s="65"/>
      <c r="O10608" s="65"/>
      <c r="P10608" s="66"/>
      <c r="Q10608" s="31">
        <f t="shared" si="330"/>
        <v>9999</v>
      </c>
      <c r="R10608" s="31" t="str">
        <f t="shared" si="331"/>
        <v/>
      </c>
      <c r="S10608" s="29">
        <f>IF($Q10608&lt;Parâmetros!$E$19,$G10608-1,$G10608)</f>
        <v>0</v>
      </c>
    </row>
    <row r="10609" spans="1:19" x14ac:dyDescent="0.25">
      <c r="A10609" s="116"/>
      <c r="B10609" s="65"/>
      <c r="C10609" s="65"/>
      <c r="D10609" s="66"/>
      <c r="E10609" s="67"/>
      <c r="F10609" s="65"/>
      <c r="G10609" s="66"/>
      <c r="J10609" s="65"/>
      <c r="K10609" s="65"/>
      <c r="L10609" s="66"/>
      <c r="M10609" s="65"/>
      <c r="O10609" s="65"/>
      <c r="P10609" s="66"/>
      <c r="Q10609" s="31">
        <f t="shared" si="330"/>
        <v>9999</v>
      </c>
      <c r="R10609" s="31" t="str">
        <f t="shared" si="331"/>
        <v/>
      </c>
      <c r="S10609" s="29">
        <f>IF($Q10609&lt;Parâmetros!$E$19,$G10609-1,$G10609)</f>
        <v>0</v>
      </c>
    </row>
    <row r="10610" spans="1:19" x14ac:dyDescent="0.25">
      <c r="A10610" s="116"/>
      <c r="B10610" s="65"/>
      <c r="C10610" s="65"/>
      <c r="D10610" s="66"/>
      <c r="E10610" s="67"/>
      <c r="F10610" s="65"/>
      <c r="G10610" s="66"/>
      <c r="J10610" s="65"/>
      <c r="K10610" s="65"/>
      <c r="L10610" s="66"/>
      <c r="M10610" s="65"/>
      <c r="O10610" s="65"/>
      <c r="P10610" s="66"/>
      <c r="Q10610" s="31">
        <f t="shared" si="330"/>
        <v>9999</v>
      </c>
      <c r="R10610" s="31" t="str">
        <f t="shared" si="331"/>
        <v/>
      </c>
      <c r="S10610" s="29">
        <f>IF($Q10610&lt;Parâmetros!$E$19,$G10610-1,$G10610)</f>
        <v>0</v>
      </c>
    </row>
    <row r="10611" spans="1:19" x14ac:dyDescent="0.25">
      <c r="A10611" s="116"/>
      <c r="B10611" s="65"/>
      <c r="C10611" s="65"/>
      <c r="D10611" s="66"/>
      <c r="E10611" s="67"/>
      <c r="F10611" s="65"/>
      <c r="G10611" s="66"/>
      <c r="J10611" s="65"/>
      <c r="K10611" s="65"/>
      <c r="L10611" s="66"/>
      <c r="M10611" s="65"/>
      <c r="O10611" s="65"/>
      <c r="P10611" s="66"/>
      <c r="Q10611" s="31">
        <f t="shared" si="330"/>
        <v>9999</v>
      </c>
      <c r="R10611" s="31" t="str">
        <f t="shared" si="331"/>
        <v/>
      </c>
      <c r="S10611" s="29">
        <f>IF($Q10611&lt;Parâmetros!$E$19,$G10611-1,$G10611)</f>
        <v>0</v>
      </c>
    </row>
    <row r="10612" spans="1:19" x14ac:dyDescent="0.25">
      <c r="A10612" s="116"/>
      <c r="B10612" s="65"/>
      <c r="C10612" s="65"/>
      <c r="D10612" s="66"/>
      <c r="E10612" s="67"/>
      <c r="F10612" s="65"/>
      <c r="G10612" s="66"/>
      <c r="J10612" s="65"/>
      <c r="K10612" s="65"/>
      <c r="L10612" s="66"/>
      <c r="M10612" s="65"/>
      <c r="O10612" s="65"/>
      <c r="P10612" s="66"/>
      <c r="Q10612" s="31">
        <f t="shared" si="330"/>
        <v>9999</v>
      </c>
      <c r="R10612" s="31" t="str">
        <f t="shared" si="331"/>
        <v/>
      </c>
      <c r="S10612" s="29">
        <f>IF($Q10612&lt;Parâmetros!$E$19,$G10612-1,$G10612)</f>
        <v>0</v>
      </c>
    </row>
    <row r="10613" spans="1:19" x14ac:dyDescent="0.25">
      <c r="A10613" s="116"/>
      <c r="B10613" s="65"/>
      <c r="C10613" s="65"/>
      <c r="D10613" s="66"/>
      <c r="E10613" s="67"/>
      <c r="F10613" s="65"/>
      <c r="G10613" s="66"/>
      <c r="J10613" s="65"/>
      <c r="K10613" s="65"/>
      <c r="L10613" s="66"/>
      <c r="M10613" s="65"/>
      <c r="O10613" s="65"/>
      <c r="P10613" s="66"/>
      <c r="Q10613" s="31">
        <f t="shared" si="330"/>
        <v>9999</v>
      </c>
      <c r="R10613" s="31" t="str">
        <f t="shared" si="331"/>
        <v/>
      </c>
      <c r="S10613" s="29">
        <f>IF($Q10613&lt;Parâmetros!$E$19,$G10613-1,$G10613)</f>
        <v>0</v>
      </c>
    </row>
    <row r="10614" spans="1:19" x14ac:dyDescent="0.25">
      <c r="A10614" s="116"/>
      <c r="B10614" s="65"/>
      <c r="C10614" s="65"/>
      <c r="D10614" s="66"/>
      <c r="E10614" s="67"/>
      <c r="F10614" s="65"/>
      <c r="G10614" s="66"/>
      <c r="J10614" s="65"/>
      <c r="K10614" s="65"/>
      <c r="L10614" s="66"/>
      <c r="M10614" s="65"/>
      <c r="O10614" s="65"/>
      <c r="P10614" s="66"/>
      <c r="Q10614" s="31">
        <f t="shared" si="330"/>
        <v>9999</v>
      </c>
      <c r="R10614" s="31" t="str">
        <f t="shared" si="331"/>
        <v/>
      </c>
      <c r="S10614" s="29">
        <f>IF($Q10614&lt;Parâmetros!$E$19,$G10614-1,$G10614)</f>
        <v>0</v>
      </c>
    </row>
    <row r="10615" spans="1:19" x14ac:dyDescent="0.25">
      <c r="A10615" s="116"/>
      <c r="B10615" s="65"/>
      <c r="C10615" s="65"/>
      <c r="D10615" s="66"/>
      <c r="E10615" s="67"/>
      <c r="F10615" s="65"/>
      <c r="G10615" s="66"/>
      <c r="J10615" s="65"/>
      <c r="K10615" s="65"/>
      <c r="L10615" s="66"/>
      <c r="M10615" s="65"/>
      <c r="O10615" s="65"/>
      <c r="P10615" s="66"/>
      <c r="Q10615" s="31">
        <f t="shared" si="330"/>
        <v>9999</v>
      </c>
      <c r="R10615" s="31" t="str">
        <f t="shared" si="331"/>
        <v/>
      </c>
      <c r="S10615" s="29">
        <f>IF($Q10615&lt;Parâmetros!$E$19,$G10615-1,$G10615)</f>
        <v>0</v>
      </c>
    </row>
    <row r="10616" spans="1:19" x14ac:dyDescent="0.25">
      <c r="A10616" s="116"/>
      <c r="B10616" s="65"/>
      <c r="C10616" s="65"/>
      <c r="D10616" s="66"/>
      <c r="E10616" s="67"/>
      <c r="F10616" s="65"/>
      <c r="G10616" s="66"/>
      <c r="J10616" s="65"/>
      <c r="K10616" s="65"/>
      <c r="L10616" s="66"/>
      <c r="M10616" s="65"/>
      <c r="O10616" s="65"/>
      <c r="P10616" s="66"/>
      <c r="Q10616" s="31">
        <f t="shared" si="330"/>
        <v>9999</v>
      </c>
      <c r="R10616" s="31" t="str">
        <f t="shared" si="331"/>
        <v/>
      </c>
      <c r="S10616" s="29">
        <f>IF($Q10616&lt;Parâmetros!$E$19,$G10616-1,$G10616)</f>
        <v>0</v>
      </c>
    </row>
    <row r="10617" spans="1:19" x14ac:dyDescent="0.25">
      <c r="A10617" s="116"/>
      <c r="B10617" s="65"/>
      <c r="C10617" s="65"/>
      <c r="D10617" s="66"/>
      <c r="E10617" s="67"/>
      <c r="F10617" s="65"/>
      <c r="G10617" s="66"/>
      <c r="J10617" s="65"/>
      <c r="K10617" s="65"/>
      <c r="L10617" s="66"/>
      <c r="M10617" s="65"/>
      <c r="O10617" s="65"/>
      <c r="P10617" s="66"/>
      <c r="Q10617" s="31">
        <f t="shared" si="330"/>
        <v>9999</v>
      </c>
      <c r="R10617" s="31" t="str">
        <f t="shared" si="331"/>
        <v/>
      </c>
      <c r="S10617" s="29">
        <f>IF($Q10617&lt;Parâmetros!$E$19,$G10617-1,$G10617)</f>
        <v>0</v>
      </c>
    </row>
    <row r="10618" spans="1:19" x14ac:dyDescent="0.25">
      <c r="A10618" s="116"/>
      <c r="B10618" s="65"/>
      <c r="C10618" s="65"/>
      <c r="D10618" s="66"/>
      <c r="E10618" s="67"/>
      <c r="F10618" s="65"/>
      <c r="G10618" s="66"/>
      <c r="J10618" s="65"/>
      <c r="K10618" s="65"/>
      <c r="L10618" s="66"/>
      <c r="M10618" s="65"/>
      <c r="O10618" s="65"/>
      <c r="P10618" s="66"/>
      <c r="Q10618" s="31">
        <f t="shared" si="330"/>
        <v>9999</v>
      </c>
      <c r="R10618" s="31" t="str">
        <f t="shared" si="331"/>
        <v/>
      </c>
      <c r="S10618" s="29">
        <f>IF($Q10618&lt;Parâmetros!$E$19,$G10618-1,$G10618)</f>
        <v>0</v>
      </c>
    </row>
    <row r="10619" spans="1:19" x14ac:dyDescent="0.25">
      <c r="A10619" s="116"/>
      <c r="B10619" s="65"/>
      <c r="C10619" s="65"/>
      <c r="D10619" s="66"/>
      <c r="E10619" s="67"/>
      <c r="F10619" s="65"/>
      <c r="G10619" s="66"/>
      <c r="J10619" s="65"/>
      <c r="K10619" s="65"/>
      <c r="L10619" s="66"/>
      <c r="M10619" s="65"/>
      <c r="O10619" s="65"/>
      <c r="P10619" s="66"/>
      <c r="Q10619" s="31">
        <f t="shared" si="330"/>
        <v>9999</v>
      </c>
      <c r="R10619" s="31" t="str">
        <f t="shared" si="331"/>
        <v/>
      </c>
      <c r="S10619" s="29">
        <f>IF($Q10619&lt;Parâmetros!$E$19,$G10619-1,$G10619)</f>
        <v>0</v>
      </c>
    </row>
    <row r="10620" spans="1:19" x14ac:dyDescent="0.25">
      <c r="A10620" s="116"/>
      <c r="B10620" s="65"/>
      <c r="C10620" s="65"/>
      <c r="D10620" s="66"/>
      <c r="E10620" s="67"/>
      <c r="F10620" s="65"/>
      <c r="G10620" s="66"/>
      <c r="J10620" s="65"/>
      <c r="K10620" s="65"/>
      <c r="L10620" s="66"/>
      <c r="M10620" s="65"/>
      <c r="O10620" s="65"/>
      <c r="P10620" s="66"/>
      <c r="Q10620" s="31">
        <f t="shared" ref="Q10620:Q10683" si="332">IFERROR(VALUE(LEFT($J10620,2))*60+VALUE(MID($J10620,4,2)),9999)</f>
        <v>9999</v>
      </c>
      <c r="R10620" s="31" t="str">
        <f t="shared" ref="R10620:R10683" si="333">IFERROR(VALUE(LEFT($K10620,2))*60+VALUE(MID($K10620,4,2)),"")</f>
        <v/>
      </c>
      <c r="S10620" s="29">
        <f>IF($Q10620&lt;Parâmetros!$E$19,$G10620-1,$G10620)</f>
        <v>0</v>
      </c>
    </row>
    <row r="10621" spans="1:19" x14ac:dyDescent="0.25">
      <c r="A10621" s="116"/>
      <c r="B10621" s="65"/>
      <c r="C10621" s="65"/>
      <c r="D10621" s="66"/>
      <c r="E10621" s="67"/>
      <c r="F10621" s="65"/>
      <c r="G10621" s="66"/>
      <c r="J10621" s="65"/>
      <c r="K10621" s="65"/>
      <c r="L10621" s="66"/>
      <c r="M10621" s="65"/>
      <c r="O10621" s="65"/>
      <c r="P10621" s="66"/>
      <c r="Q10621" s="31">
        <f t="shared" si="332"/>
        <v>9999</v>
      </c>
      <c r="R10621" s="31" t="str">
        <f t="shared" si="333"/>
        <v/>
      </c>
      <c r="S10621" s="29">
        <f>IF($Q10621&lt;Parâmetros!$E$19,$G10621-1,$G10621)</f>
        <v>0</v>
      </c>
    </row>
    <row r="10622" spans="1:19" x14ac:dyDescent="0.25">
      <c r="A10622" s="116"/>
      <c r="B10622" s="65"/>
      <c r="C10622" s="65"/>
      <c r="D10622" s="66"/>
      <c r="E10622" s="67"/>
      <c r="F10622" s="65"/>
      <c r="G10622" s="66"/>
      <c r="J10622" s="65"/>
      <c r="K10622" s="65"/>
      <c r="L10622" s="66"/>
      <c r="M10622" s="65"/>
      <c r="O10622" s="65"/>
      <c r="P10622" s="66"/>
      <c r="Q10622" s="31">
        <f t="shared" si="332"/>
        <v>9999</v>
      </c>
      <c r="R10622" s="31" t="str">
        <f t="shared" si="333"/>
        <v/>
      </c>
      <c r="S10622" s="29">
        <f>IF($Q10622&lt;Parâmetros!$E$19,$G10622-1,$G10622)</f>
        <v>0</v>
      </c>
    </row>
    <row r="10623" spans="1:19" x14ac:dyDescent="0.25">
      <c r="A10623" s="116"/>
      <c r="B10623" s="65"/>
      <c r="C10623" s="65"/>
      <c r="D10623" s="66"/>
      <c r="E10623" s="67"/>
      <c r="F10623" s="65"/>
      <c r="G10623" s="66"/>
      <c r="J10623" s="65"/>
      <c r="K10623" s="65"/>
      <c r="L10623" s="66"/>
      <c r="M10623" s="65"/>
      <c r="O10623" s="65"/>
      <c r="P10623" s="66"/>
      <c r="Q10623" s="31">
        <f t="shared" si="332"/>
        <v>9999</v>
      </c>
      <c r="R10623" s="31" t="str">
        <f t="shared" si="333"/>
        <v/>
      </c>
      <c r="S10623" s="29">
        <f>IF($Q10623&lt;Parâmetros!$E$19,$G10623-1,$G10623)</f>
        <v>0</v>
      </c>
    </row>
    <row r="10624" spans="1:19" x14ac:dyDescent="0.25">
      <c r="A10624" s="116"/>
      <c r="B10624" s="65"/>
      <c r="C10624" s="65"/>
      <c r="D10624" s="66"/>
      <c r="E10624" s="67"/>
      <c r="F10624" s="65"/>
      <c r="G10624" s="66"/>
      <c r="J10624" s="65"/>
      <c r="K10624" s="65"/>
      <c r="L10624" s="66"/>
      <c r="M10624" s="65"/>
      <c r="O10624" s="65"/>
      <c r="P10624" s="66"/>
      <c r="Q10624" s="31">
        <f t="shared" si="332"/>
        <v>9999</v>
      </c>
      <c r="R10624" s="31" t="str">
        <f t="shared" si="333"/>
        <v/>
      </c>
      <c r="S10624" s="29">
        <f>IF($Q10624&lt;Parâmetros!$E$19,$G10624-1,$G10624)</f>
        <v>0</v>
      </c>
    </row>
    <row r="10625" spans="1:19" x14ac:dyDescent="0.25">
      <c r="A10625" s="116"/>
      <c r="B10625" s="65"/>
      <c r="C10625" s="65"/>
      <c r="D10625" s="66"/>
      <c r="E10625" s="67"/>
      <c r="F10625" s="65"/>
      <c r="G10625" s="66"/>
      <c r="J10625" s="65"/>
      <c r="K10625" s="65"/>
      <c r="L10625" s="66"/>
      <c r="M10625" s="65"/>
      <c r="O10625" s="65"/>
      <c r="P10625" s="66"/>
      <c r="Q10625" s="31">
        <f t="shared" si="332"/>
        <v>9999</v>
      </c>
      <c r="R10625" s="31" t="str">
        <f t="shared" si="333"/>
        <v/>
      </c>
      <c r="S10625" s="29">
        <f>IF($Q10625&lt;Parâmetros!$E$19,$G10625-1,$G10625)</f>
        <v>0</v>
      </c>
    </row>
    <row r="10626" spans="1:19" x14ac:dyDescent="0.25">
      <c r="A10626" s="116"/>
      <c r="B10626" s="65"/>
      <c r="C10626" s="65"/>
      <c r="D10626" s="66"/>
      <c r="E10626" s="67"/>
      <c r="F10626" s="65"/>
      <c r="G10626" s="66"/>
      <c r="J10626" s="65"/>
      <c r="K10626" s="65"/>
      <c r="L10626" s="66"/>
      <c r="M10626" s="65"/>
      <c r="O10626" s="65"/>
      <c r="P10626" s="66"/>
      <c r="Q10626" s="31">
        <f t="shared" si="332"/>
        <v>9999</v>
      </c>
      <c r="R10626" s="31" t="str">
        <f t="shared" si="333"/>
        <v/>
      </c>
      <c r="S10626" s="29">
        <f>IF($Q10626&lt;Parâmetros!$E$19,$G10626-1,$G10626)</f>
        <v>0</v>
      </c>
    </row>
    <row r="10627" spans="1:19" x14ac:dyDescent="0.25">
      <c r="A10627" s="116"/>
      <c r="B10627" s="65"/>
      <c r="C10627" s="65"/>
      <c r="D10627" s="66"/>
      <c r="E10627" s="67"/>
      <c r="F10627" s="65"/>
      <c r="G10627" s="66"/>
      <c r="J10627" s="65"/>
      <c r="K10627" s="65"/>
      <c r="L10627" s="66"/>
      <c r="M10627" s="65"/>
      <c r="O10627" s="65"/>
      <c r="P10627" s="66"/>
      <c r="Q10627" s="31">
        <f t="shared" si="332"/>
        <v>9999</v>
      </c>
      <c r="R10627" s="31" t="str">
        <f t="shared" si="333"/>
        <v/>
      </c>
      <c r="S10627" s="29">
        <f>IF($Q10627&lt;Parâmetros!$E$19,$G10627-1,$G10627)</f>
        <v>0</v>
      </c>
    </row>
    <row r="10628" spans="1:19" x14ac:dyDescent="0.25">
      <c r="A10628" s="116"/>
      <c r="B10628" s="65"/>
      <c r="C10628" s="65"/>
      <c r="D10628" s="66"/>
      <c r="E10628" s="67"/>
      <c r="F10628" s="65"/>
      <c r="G10628" s="66"/>
      <c r="J10628" s="65"/>
      <c r="K10628" s="65"/>
      <c r="L10628" s="66"/>
      <c r="M10628" s="65"/>
      <c r="O10628" s="65"/>
      <c r="P10628" s="66"/>
      <c r="Q10628" s="31">
        <f t="shared" si="332"/>
        <v>9999</v>
      </c>
      <c r="R10628" s="31" t="str">
        <f t="shared" si="333"/>
        <v/>
      </c>
      <c r="S10628" s="29">
        <f>IF($Q10628&lt;Parâmetros!$E$19,$G10628-1,$G10628)</f>
        <v>0</v>
      </c>
    </row>
    <row r="10629" spans="1:19" x14ac:dyDescent="0.25">
      <c r="A10629" s="116"/>
      <c r="B10629" s="65"/>
      <c r="C10629" s="65"/>
      <c r="D10629" s="66"/>
      <c r="E10629" s="67"/>
      <c r="F10629" s="65"/>
      <c r="G10629" s="66"/>
      <c r="J10629" s="65"/>
      <c r="K10629" s="65"/>
      <c r="L10629" s="66"/>
      <c r="M10629" s="65"/>
      <c r="O10629" s="65"/>
      <c r="P10629" s="66"/>
      <c r="Q10629" s="31">
        <f t="shared" si="332"/>
        <v>9999</v>
      </c>
      <c r="R10629" s="31" t="str">
        <f t="shared" si="333"/>
        <v/>
      </c>
      <c r="S10629" s="29">
        <f>IF($Q10629&lt;Parâmetros!$E$19,$G10629-1,$G10629)</f>
        <v>0</v>
      </c>
    </row>
    <row r="10630" spans="1:19" x14ac:dyDescent="0.25">
      <c r="A10630" s="116"/>
      <c r="B10630" s="65"/>
      <c r="C10630" s="65"/>
      <c r="D10630" s="66"/>
      <c r="E10630" s="67"/>
      <c r="F10630" s="65"/>
      <c r="G10630" s="66"/>
      <c r="J10630" s="65"/>
      <c r="K10630" s="65"/>
      <c r="L10630" s="66"/>
      <c r="M10630" s="65"/>
      <c r="O10630" s="65"/>
      <c r="P10630" s="66"/>
      <c r="Q10630" s="31">
        <f t="shared" si="332"/>
        <v>9999</v>
      </c>
      <c r="R10630" s="31" t="str">
        <f t="shared" si="333"/>
        <v/>
      </c>
      <c r="S10630" s="29">
        <f>IF($Q10630&lt;Parâmetros!$E$19,$G10630-1,$G10630)</f>
        <v>0</v>
      </c>
    </row>
    <row r="10631" spans="1:19" x14ac:dyDescent="0.25">
      <c r="A10631" s="116"/>
      <c r="B10631" s="65"/>
      <c r="C10631" s="65"/>
      <c r="D10631" s="66"/>
      <c r="E10631" s="67"/>
      <c r="F10631" s="65"/>
      <c r="G10631" s="66"/>
      <c r="J10631" s="65"/>
      <c r="K10631" s="65"/>
      <c r="L10631" s="66"/>
      <c r="M10631" s="65"/>
      <c r="O10631" s="65"/>
      <c r="P10631" s="66"/>
      <c r="Q10631" s="31">
        <f t="shared" si="332"/>
        <v>9999</v>
      </c>
      <c r="R10631" s="31" t="str">
        <f t="shared" si="333"/>
        <v/>
      </c>
      <c r="S10631" s="29">
        <f>IF($Q10631&lt;Parâmetros!$E$19,$G10631-1,$G10631)</f>
        <v>0</v>
      </c>
    </row>
    <row r="10632" spans="1:19" x14ac:dyDescent="0.25">
      <c r="A10632" s="116"/>
      <c r="B10632" s="65"/>
      <c r="C10632" s="65"/>
      <c r="D10632" s="66"/>
      <c r="E10632" s="67"/>
      <c r="F10632" s="65"/>
      <c r="G10632" s="66"/>
      <c r="J10632" s="65"/>
      <c r="K10632" s="65"/>
      <c r="L10632" s="66"/>
      <c r="M10632" s="65"/>
      <c r="O10632" s="65"/>
      <c r="P10632" s="66"/>
      <c r="Q10632" s="31">
        <f t="shared" si="332"/>
        <v>9999</v>
      </c>
      <c r="R10632" s="31" t="str">
        <f t="shared" si="333"/>
        <v/>
      </c>
      <c r="S10632" s="29">
        <f>IF($Q10632&lt;Parâmetros!$E$19,$G10632-1,$G10632)</f>
        <v>0</v>
      </c>
    </row>
    <row r="10633" spans="1:19" x14ac:dyDescent="0.25">
      <c r="A10633" s="116"/>
      <c r="B10633" s="65"/>
      <c r="C10633" s="65"/>
      <c r="D10633" s="66"/>
      <c r="E10633" s="67"/>
      <c r="F10633" s="65"/>
      <c r="G10633" s="66"/>
      <c r="J10633" s="65"/>
      <c r="K10633" s="65"/>
      <c r="L10633" s="66"/>
      <c r="M10633" s="65"/>
      <c r="O10633" s="65"/>
      <c r="P10633" s="66"/>
      <c r="Q10633" s="31">
        <f t="shared" si="332"/>
        <v>9999</v>
      </c>
      <c r="R10633" s="31" t="str">
        <f t="shared" si="333"/>
        <v/>
      </c>
      <c r="S10633" s="29">
        <f>IF($Q10633&lt;Parâmetros!$E$19,$G10633-1,$G10633)</f>
        <v>0</v>
      </c>
    </row>
    <row r="10634" spans="1:19" x14ac:dyDescent="0.25">
      <c r="A10634" s="116"/>
      <c r="B10634" s="65"/>
      <c r="C10634" s="65"/>
      <c r="D10634" s="66"/>
      <c r="E10634" s="67"/>
      <c r="F10634" s="65"/>
      <c r="G10634" s="66"/>
      <c r="J10634" s="65"/>
      <c r="K10634" s="65"/>
      <c r="L10634" s="66"/>
      <c r="M10634" s="65"/>
      <c r="O10634" s="65"/>
      <c r="P10634" s="66"/>
      <c r="Q10634" s="31">
        <f t="shared" si="332"/>
        <v>9999</v>
      </c>
      <c r="R10634" s="31" t="str">
        <f t="shared" si="333"/>
        <v/>
      </c>
      <c r="S10634" s="29">
        <f>IF($Q10634&lt;Parâmetros!$E$19,$G10634-1,$G10634)</f>
        <v>0</v>
      </c>
    </row>
    <row r="10635" spans="1:19" x14ac:dyDescent="0.25">
      <c r="A10635" s="116"/>
      <c r="B10635" s="65"/>
      <c r="C10635" s="65"/>
      <c r="D10635" s="66"/>
      <c r="E10635" s="67"/>
      <c r="F10635" s="65"/>
      <c r="G10635" s="66"/>
      <c r="J10635" s="65"/>
      <c r="K10635" s="65"/>
      <c r="L10635" s="66"/>
      <c r="M10635" s="65"/>
      <c r="O10635" s="65"/>
      <c r="P10635" s="66"/>
      <c r="Q10635" s="31">
        <f t="shared" si="332"/>
        <v>9999</v>
      </c>
      <c r="R10635" s="31" t="str">
        <f t="shared" si="333"/>
        <v/>
      </c>
      <c r="S10635" s="29">
        <f>IF($Q10635&lt;Parâmetros!$E$19,$G10635-1,$G10635)</f>
        <v>0</v>
      </c>
    </row>
    <row r="10636" spans="1:19" x14ac:dyDescent="0.25">
      <c r="A10636" s="116"/>
      <c r="B10636" s="65"/>
      <c r="C10636" s="65"/>
      <c r="D10636" s="66"/>
      <c r="E10636" s="67"/>
      <c r="F10636" s="65"/>
      <c r="G10636" s="66"/>
      <c r="J10636" s="65"/>
      <c r="K10636" s="65"/>
      <c r="L10636" s="66"/>
      <c r="M10636" s="65"/>
      <c r="O10636" s="65"/>
      <c r="P10636" s="66"/>
      <c r="Q10636" s="31">
        <f t="shared" si="332"/>
        <v>9999</v>
      </c>
      <c r="R10636" s="31" t="str">
        <f t="shared" si="333"/>
        <v/>
      </c>
      <c r="S10636" s="29">
        <f>IF($Q10636&lt;Parâmetros!$E$19,$G10636-1,$G10636)</f>
        <v>0</v>
      </c>
    </row>
    <row r="10637" spans="1:19" x14ac:dyDescent="0.25">
      <c r="A10637" s="116"/>
      <c r="B10637" s="65"/>
      <c r="C10637" s="65"/>
      <c r="D10637" s="66"/>
      <c r="E10637" s="67"/>
      <c r="F10637" s="65"/>
      <c r="G10637" s="66"/>
      <c r="J10637" s="65"/>
      <c r="K10637" s="65"/>
      <c r="L10637" s="66"/>
      <c r="M10637" s="65"/>
      <c r="O10637" s="65"/>
      <c r="P10637" s="66"/>
      <c r="Q10637" s="31">
        <f t="shared" si="332"/>
        <v>9999</v>
      </c>
      <c r="R10637" s="31" t="str">
        <f t="shared" si="333"/>
        <v/>
      </c>
      <c r="S10637" s="29">
        <f>IF($Q10637&lt;Parâmetros!$E$19,$G10637-1,$G10637)</f>
        <v>0</v>
      </c>
    </row>
    <row r="10638" spans="1:19" x14ac:dyDescent="0.25">
      <c r="A10638" s="116"/>
      <c r="B10638" s="65"/>
      <c r="C10638" s="65"/>
      <c r="D10638" s="66"/>
      <c r="E10638" s="67"/>
      <c r="F10638" s="65"/>
      <c r="G10638" s="66"/>
      <c r="J10638" s="65"/>
      <c r="K10638" s="65"/>
      <c r="L10638" s="66"/>
      <c r="M10638" s="65"/>
      <c r="O10638" s="65"/>
      <c r="P10638" s="66"/>
      <c r="Q10638" s="31">
        <f t="shared" si="332"/>
        <v>9999</v>
      </c>
      <c r="R10638" s="31" t="str">
        <f t="shared" si="333"/>
        <v/>
      </c>
      <c r="S10638" s="29">
        <f>IF($Q10638&lt;Parâmetros!$E$19,$G10638-1,$G10638)</f>
        <v>0</v>
      </c>
    </row>
    <row r="10639" spans="1:19" x14ac:dyDescent="0.25">
      <c r="A10639" s="116"/>
      <c r="B10639" s="65"/>
      <c r="C10639" s="65"/>
      <c r="D10639" s="66"/>
      <c r="E10639" s="67"/>
      <c r="F10639" s="65"/>
      <c r="G10639" s="66"/>
      <c r="J10639" s="65"/>
      <c r="K10639" s="65"/>
      <c r="L10639" s="66"/>
      <c r="M10639" s="65"/>
      <c r="O10639" s="65"/>
      <c r="P10639" s="66"/>
      <c r="Q10639" s="31">
        <f t="shared" si="332"/>
        <v>9999</v>
      </c>
      <c r="R10639" s="31" t="str">
        <f t="shared" si="333"/>
        <v/>
      </c>
      <c r="S10639" s="29">
        <f>IF($Q10639&lt;Parâmetros!$E$19,$G10639-1,$G10639)</f>
        <v>0</v>
      </c>
    </row>
    <row r="10640" spans="1:19" x14ac:dyDescent="0.25">
      <c r="A10640" s="116"/>
      <c r="B10640" s="65"/>
      <c r="C10640" s="65"/>
      <c r="D10640" s="66"/>
      <c r="E10640" s="67"/>
      <c r="F10640" s="65"/>
      <c r="G10640" s="66"/>
      <c r="J10640" s="65"/>
      <c r="K10640" s="65"/>
      <c r="L10640" s="66"/>
      <c r="M10640" s="65"/>
      <c r="O10640" s="65"/>
      <c r="P10640" s="66"/>
      <c r="Q10640" s="31">
        <f t="shared" si="332"/>
        <v>9999</v>
      </c>
      <c r="R10640" s="31" t="str">
        <f t="shared" si="333"/>
        <v/>
      </c>
      <c r="S10640" s="29">
        <f>IF($Q10640&lt;Parâmetros!$E$19,$G10640-1,$G10640)</f>
        <v>0</v>
      </c>
    </row>
    <row r="10641" spans="1:19" x14ac:dyDescent="0.25">
      <c r="A10641" s="116"/>
      <c r="B10641" s="65"/>
      <c r="C10641" s="65"/>
      <c r="D10641" s="66"/>
      <c r="E10641" s="67"/>
      <c r="F10641" s="65"/>
      <c r="G10641" s="66"/>
      <c r="J10641" s="65"/>
      <c r="K10641" s="65"/>
      <c r="L10641" s="66"/>
      <c r="M10641" s="65"/>
      <c r="O10641" s="65"/>
      <c r="P10641" s="66"/>
      <c r="Q10641" s="31">
        <f t="shared" si="332"/>
        <v>9999</v>
      </c>
      <c r="R10641" s="31" t="str">
        <f t="shared" si="333"/>
        <v/>
      </c>
      <c r="S10641" s="29">
        <f>IF($Q10641&lt;Parâmetros!$E$19,$G10641-1,$G10641)</f>
        <v>0</v>
      </c>
    </row>
    <row r="10642" spans="1:19" x14ac:dyDescent="0.25">
      <c r="A10642" s="116"/>
      <c r="B10642" s="65"/>
      <c r="C10642" s="65"/>
      <c r="D10642" s="66"/>
      <c r="E10642" s="67"/>
      <c r="F10642" s="65"/>
      <c r="G10642" s="66"/>
      <c r="J10642" s="65"/>
      <c r="K10642" s="65"/>
      <c r="L10642" s="66"/>
      <c r="M10642" s="65"/>
      <c r="O10642" s="65"/>
      <c r="P10642" s="66"/>
      <c r="Q10642" s="31">
        <f t="shared" si="332"/>
        <v>9999</v>
      </c>
      <c r="R10642" s="31" t="str">
        <f t="shared" si="333"/>
        <v/>
      </c>
      <c r="S10642" s="29">
        <f>IF($Q10642&lt;Parâmetros!$E$19,$G10642-1,$G10642)</f>
        <v>0</v>
      </c>
    </row>
    <row r="10643" spans="1:19" x14ac:dyDescent="0.25">
      <c r="A10643" s="116"/>
      <c r="B10643" s="65"/>
      <c r="C10643" s="65"/>
      <c r="D10643" s="66"/>
      <c r="E10643" s="67"/>
      <c r="F10643" s="65"/>
      <c r="G10643" s="66"/>
      <c r="J10643" s="65"/>
      <c r="K10643" s="65"/>
      <c r="L10643" s="66"/>
      <c r="M10643" s="65"/>
      <c r="O10643" s="65"/>
      <c r="P10643" s="66"/>
      <c r="Q10643" s="31">
        <f t="shared" si="332"/>
        <v>9999</v>
      </c>
      <c r="R10643" s="31" t="str">
        <f t="shared" si="333"/>
        <v/>
      </c>
      <c r="S10643" s="29">
        <f>IF($Q10643&lt;Parâmetros!$E$19,$G10643-1,$G10643)</f>
        <v>0</v>
      </c>
    </row>
    <row r="10644" spans="1:19" x14ac:dyDescent="0.25">
      <c r="A10644" s="116"/>
      <c r="B10644" s="65"/>
      <c r="C10644" s="65"/>
      <c r="D10644" s="66"/>
      <c r="E10644" s="67"/>
      <c r="F10644" s="65"/>
      <c r="G10644" s="66"/>
      <c r="J10644" s="65"/>
      <c r="K10644" s="65"/>
      <c r="L10644" s="66"/>
      <c r="M10644" s="65"/>
      <c r="O10644" s="65"/>
      <c r="P10644" s="66"/>
      <c r="Q10644" s="31">
        <f t="shared" si="332"/>
        <v>9999</v>
      </c>
      <c r="R10644" s="31" t="str">
        <f t="shared" si="333"/>
        <v/>
      </c>
      <c r="S10644" s="29">
        <f>IF($Q10644&lt;Parâmetros!$E$19,$G10644-1,$G10644)</f>
        <v>0</v>
      </c>
    </row>
    <row r="10645" spans="1:19" x14ac:dyDescent="0.25">
      <c r="A10645" s="116"/>
      <c r="B10645" s="65"/>
      <c r="C10645" s="65"/>
      <c r="D10645" s="66"/>
      <c r="E10645" s="67"/>
      <c r="F10645" s="65"/>
      <c r="G10645" s="66"/>
      <c r="J10645" s="65"/>
      <c r="K10645" s="65"/>
      <c r="L10645" s="66"/>
      <c r="M10645" s="65"/>
      <c r="O10645" s="65"/>
      <c r="P10645" s="66"/>
      <c r="Q10645" s="31">
        <f t="shared" si="332"/>
        <v>9999</v>
      </c>
      <c r="R10645" s="31" t="str">
        <f t="shared" si="333"/>
        <v/>
      </c>
      <c r="S10645" s="29">
        <f>IF($Q10645&lt;Parâmetros!$E$19,$G10645-1,$G10645)</f>
        <v>0</v>
      </c>
    </row>
    <row r="10646" spans="1:19" x14ac:dyDescent="0.25">
      <c r="A10646" s="116"/>
      <c r="B10646" s="65"/>
      <c r="C10646" s="65"/>
      <c r="D10646" s="66"/>
      <c r="E10646" s="67"/>
      <c r="F10646" s="65"/>
      <c r="G10646" s="66"/>
      <c r="J10646" s="65"/>
      <c r="K10646" s="65"/>
      <c r="L10646" s="66"/>
      <c r="M10646" s="65"/>
      <c r="O10646" s="65"/>
      <c r="P10646" s="66"/>
      <c r="Q10646" s="31">
        <f t="shared" si="332"/>
        <v>9999</v>
      </c>
      <c r="R10646" s="31" t="str">
        <f t="shared" si="333"/>
        <v/>
      </c>
      <c r="S10646" s="29">
        <f>IF($Q10646&lt;Parâmetros!$E$19,$G10646-1,$G10646)</f>
        <v>0</v>
      </c>
    </row>
    <row r="10647" spans="1:19" x14ac:dyDescent="0.25">
      <c r="A10647" s="116"/>
      <c r="B10647" s="65"/>
      <c r="C10647" s="65"/>
      <c r="D10647" s="66"/>
      <c r="E10647" s="67"/>
      <c r="F10647" s="65"/>
      <c r="G10647" s="66"/>
      <c r="J10647" s="65"/>
      <c r="K10647" s="65"/>
      <c r="L10647" s="66"/>
      <c r="M10647" s="65"/>
      <c r="O10647" s="65"/>
      <c r="P10647" s="66"/>
      <c r="Q10647" s="31">
        <f t="shared" si="332"/>
        <v>9999</v>
      </c>
      <c r="R10647" s="31" t="str">
        <f t="shared" si="333"/>
        <v/>
      </c>
      <c r="S10647" s="29">
        <f>IF($Q10647&lt;Parâmetros!$E$19,$G10647-1,$G10647)</f>
        <v>0</v>
      </c>
    </row>
    <row r="10648" spans="1:19" x14ac:dyDescent="0.25">
      <c r="A10648" s="116"/>
      <c r="B10648" s="65"/>
      <c r="C10648" s="65"/>
      <c r="D10648" s="66"/>
      <c r="E10648" s="67"/>
      <c r="F10648" s="65"/>
      <c r="G10648" s="66"/>
      <c r="J10648" s="65"/>
      <c r="K10648" s="65"/>
      <c r="L10648" s="66"/>
      <c r="M10648" s="65"/>
      <c r="O10648" s="65"/>
      <c r="P10648" s="66"/>
      <c r="Q10648" s="31">
        <f t="shared" si="332"/>
        <v>9999</v>
      </c>
      <c r="R10648" s="31" t="str">
        <f t="shared" si="333"/>
        <v/>
      </c>
      <c r="S10648" s="29">
        <f>IF($Q10648&lt;Parâmetros!$E$19,$G10648-1,$G10648)</f>
        <v>0</v>
      </c>
    </row>
    <row r="10649" spans="1:19" x14ac:dyDescent="0.25">
      <c r="A10649" s="116"/>
      <c r="B10649" s="65"/>
      <c r="C10649" s="65"/>
      <c r="D10649" s="66"/>
      <c r="E10649" s="67"/>
      <c r="F10649" s="65"/>
      <c r="G10649" s="66"/>
      <c r="J10649" s="65"/>
      <c r="K10649" s="65"/>
      <c r="L10649" s="66"/>
      <c r="M10649" s="65"/>
      <c r="N10649" s="65"/>
      <c r="O10649" s="65"/>
      <c r="P10649" s="66"/>
      <c r="Q10649" s="31">
        <f t="shared" si="332"/>
        <v>9999</v>
      </c>
      <c r="R10649" s="31" t="str">
        <f t="shared" si="333"/>
        <v/>
      </c>
      <c r="S10649" s="29">
        <f>IF($Q10649&lt;Parâmetros!$E$19,$G10649-1,$G10649)</f>
        <v>0</v>
      </c>
    </row>
    <row r="10650" spans="1:19" x14ac:dyDescent="0.25">
      <c r="A10650" s="116"/>
      <c r="B10650" s="65"/>
      <c r="C10650" s="65"/>
      <c r="D10650" s="66"/>
      <c r="E10650" s="67"/>
      <c r="F10650" s="65"/>
      <c r="G10650" s="66"/>
      <c r="J10650" s="65"/>
      <c r="K10650" s="65"/>
      <c r="L10650" s="66"/>
      <c r="M10650" s="65"/>
      <c r="N10650" s="65"/>
      <c r="O10650" s="65"/>
      <c r="P10650" s="66"/>
      <c r="Q10650" s="31">
        <f t="shared" si="332"/>
        <v>9999</v>
      </c>
      <c r="R10650" s="31" t="str">
        <f t="shared" si="333"/>
        <v/>
      </c>
      <c r="S10650" s="29">
        <f>IF($Q10650&lt;Parâmetros!$E$19,$G10650-1,$G10650)</f>
        <v>0</v>
      </c>
    </row>
    <row r="10651" spans="1:19" x14ac:dyDescent="0.25">
      <c r="A10651" s="116"/>
      <c r="B10651" s="65"/>
      <c r="C10651" s="65"/>
      <c r="D10651" s="66"/>
      <c r="E10651" s="67"/>
      <c r="F10651" s="65"/>
      <c r="G10651" s="66"/>
      <c r="J10651" s="65"/>
      <c r="K10651" s="65"/>
      <c r="L10651" s="66"/>
      <c r="M10651" s="65"/>
      <c r="O10651" s="65"/>
      <c r="P10651" s="66"/>
      <c r="Q10651" s="31">
        <f t="shared" si="332"/>
        <v>9999</v>
      </c>
      <c r="R10651" s="31" t="str">
        <f t="shared" si="333"/>
        <v/>
      </c>
      <c r="S10651" s="29">
        <f>IF($Q10651&lt;Parâmetros!$E$19,$G10651-1,$G10651)</f>
        <v>0</v>
      </c>
    </row>
    <row r="10652" spans="1:19" x14ac:dyDescent="0.25">
      <c r="A10652" s="116"/>
      <c r="B10652" s="65"/>
      <c r="C10652" s="65"/>
      <c r="D10652" s="66"/>
      <c r="E10652" s="67"/>
      <c r="F10652" s="65"/>
      <c r="G10652" s="66"/>
      <c r="J10652" s="65"/>
      <c r="K10652" s="65"/>
      <c r="L10652" s="66"/>
      <c r="M10652" s="65"/>
      <c r="O10652" s="65"/>
      <c r="P10652" s="66"/>
      <c r="Q10652" s="31">
        <f t="shared" si="332"/>
        <v>9999</v>
      </c>
      <c r="R10652" s="31" t="str">
        <f t="shared" si="333"/>
        <v/>
      </c>
      <c r="S10652" s="29">
        <f>IF($Q10652&lt;Parâmetros!$E$19,$G10652-1,$G10652)</f>
        <v>0</v>
      </c>
    </row>
    <row r="10653" spans="1:19" x14ac:dyDescent="0.25">
      <c r="A10653" s="116"/>
      <c r="B10653" s="65"/>
      <c r="C10653" s="65"/>
      <c r="D10653" s="66"/>
      <c r="E10653" s="67"/>
      <c r="F10653" s="65"/>
      <c r="G10653" s="66"/>
      <c r="J10653" s="65"/>
      <c r="K10653" s="65"/>
      <c r="L10653" s="66"/>
      <c r="M10653" s="65"/>
      <c r="O10653" s="65"/>
      <c r="P10653" s="66"/>
      <c r="Q10653" s="31">
        <f t="shared" si="332"/>
        <v>9999</v>
      </c>
      <c r="R10653" s="31" t="str">
        <f t="shared" si="333"/>
        <v/>
      </c>
      <c r="S10653" s="29">
        <f>IF($Q10653&lt;Parâmetros!$E$19,$G10653-1,$G10653)</f>
        <v>0</v>
      </c>
    </row>
    <row r="10654" spans="1:19" x14ac:dyDescent="0.25">
      <c r="A10654" s="116"/>
      <c r="B10654" s="65"/>
      <c r="C10654" s="65"/>
      <c r="D10654" s="66"/>
      <c r="E10654" s="67"/>
      <c r="F10654" s="65"/>
      <c r="G10654" s="66"/>
      <c r="J10654" s="65"/>
      <c r="K10654" s="65"/>
      <c r="L10654" s="66"/>
      <c r="M10654" s="65"/>
      <c r="O10654" s="65"/>
      <c r="P10654" s="66"/>
      <c r="Q10654" s="31">
        <f t="shared" si="332"/>
        <v>9999</v>
      </c>
      <c r="R10654" s="31" t="str">
        <f t="shared" si="333"/>
        <v/>
      </c>
      <c r="S10654" s="29">
        <f>IF($Q10654&lt;Parâmetros!$E$19,$G10654-1,$G10654)</f>
        <v>0</v>
      </c>
    </row>
    <row r="10655" spans="1:19" x14ac:dyDescent="0.25">
      <c r="A10655" s="116"/>
      <c r="B10655" s="65"/>
      <c r="C10655" s="65"/>
      <c r="D10655" s="66"/>
      <c r="E10655" s="67"/>
      <c r="F10655" s="65"/>
      <c r="G10655" s="66"/>
      <c r="J10655" s="65"/>
      <c r="K10655" s="65"/>
      <c r="L10655" s="66"/>
      <c r="M10655" s="65"/>
      <c r="O10655" s="65"/>
      <c r="P10655" s="66"/>
      <c r="Q10655" s="31">
        <f t="shared" si="332"/>
        <v>9999</v>
      </c>
      <c r="R10655" s="31" t="str">
        <f t="shared" si="333"/>
        <v/>
      </c>
      <c r="S10655" s="29">
        <f>IF($Q10655&lt;Parâmetros!$E$19,$G10655-1,$G10655)</f>
        <v>0</v>
      </c>
    </row>
    <row r="10656" spans="1:19" x14ac:dyDescent="0.25">
      <c r="A10656" s="116"/>
      <c r="B10656" s="65"/>
      <c r="C10656" s="65"/>
      <c r="D10656" s="66"/>
      <c r="E10656" s="67"/>
      <c r="F10656" s="65"/>
      <c r="G10656" s="66"/>
      <c r="J10656" s="65"/>
      <c r="K10656" s="65"/>
      <c r="L10656" s="66"/>
      <c r="M10656" s="65"/>
      <c r="N10656" s="65"/>
      <c r="O10656" s="65"/>
      <c r="P10656" s="66"/>
      <c r="Q10656" s="31">
        <f t="shared" si="332"/>
        <v>9999</v>
      </c>
      <c r="R10656" s="31" t="str">
        <f t="shared" si="333"/>
        <v/>
      </c>
      <c r="S10656" s="29">
        <f>IF($Q10656&lt;Parâmetros!$E$19,$G10656-1,$G10656)</f>
        <v>0</v>
      </c>
    </row>
    <row r="10657" spans="1:19" x14ac:dyDescent="0.25">
      <c r="A10657" s="116"/>
      <c r="B10657" s="65"/>
      <c r="C10657" s="65"/>
      <c r="D10657" s="66"/>
      <c r="E10657" s="67"/>
      <c r="F10657" s="65"/>
      <c r="G10657" s="66"/>
      <c r="J10657" s="65"/>
      <c r="K10657" s="65"/>
      <c r="L10657" s="66"/>
      <c r="M10657" s="65"/>
      <c r="N10657" s="65"/>
      <c r="O10657" s="65"/>
      <c r="P10657" s="66"/>
      <c r="Q10657" s="31">
        <f t="shared" si="332"/>
        <v>9999</v>
      </c>
      <c r="R10657" s="31" t="str">
        <f t="shared" si="333"/>
        <v/>
      </c>
      <c r="S10657" s="29">
        <f>IF($Q10657&lt;Parâmetros!$E$19,$G10657-1,$G10657)</f>
        <v>0</v>
      </c>
    </row>
    <row r="10658" spans="1:19" x14ac:dyDescent="0.25">
      <c r="A10658" s="116"/>
      <c r="B10658" s="65"/>
      <c r="C10658" s="65"/>
      <c r="D10658" s="66"/>
      <c r="E10658" s="67"/>
      <c r="F10658" s="65"/>
      <c r="G10658" s="66"/>
      <c r="J10658" s="65"/>
      <c r="K10658" s="65"/>
      <c r="L10658" s="66"/>
      <c r="M10658" s="65"/>
      <c r="O10658" s="65"/>
      <c r="P10658" s="66"/>
      <c r="Q10658" s="31">
        <f t="shared" si="332"/>
        <v>9999</v>
      </c>
      <c r="R10658" s="31" t="str">
        <f t="shared" si="333"/>
        <v/>
      </c>
      <c r="S10658" s="29">
        <f>IF($Q10658&lt;Parâmetros!$E$19,$G10658-1,$G10658)</f>
        <v>0</v>
      </c>
    </row>
    <row r="10659" spans="1:19" x14ac:dyDescent="0.25">
      <c r="A10659" s="116"/>
      <c r="B10659" s="65"/>
      <c r="C10659" s="65"/>
      <c r="D10659" s="66"/>
      <c r="E10659" s="67"/>
      <c r="F10659" s="65"/>
      <c r="G10659" s="66"/>
      <c r="J10659" s="65"/>
      <c r="K10659" s="65"/>
      <c r="L10659" s="66"/>
      <c r="M10659" s="65"/>
      <c r="O10659" s="65"/>
      <c r="P10659" s="66"/>
      <c r="Q10659" s="31">
        <f t="shared" si="332"/>
        <v>9999</v>
      </c>
      <c r="R10659" s="31" t="str">
        <f t="shared" si="333"/>
        <v/>
      </c>
      <c r="S10659" s="29">
        <f>IF($Q10659&lt;Parâmetros!$E$19,$G10659-1,$G10659)</f>
        <v>0</v>
      </c>
    </row>
    <row r="10660" spans="1:19" x14ac:dyDescent="0.25">
      <c r="A10660" s="116"/>
      <c r="B10660" s="65"/>
      <c r="C10660" s="65"/>
      <c r="D10660" s="66"/>
      <c r="E10660" s="67"/>
      <c r="F10660" s="65"/>
      <c r="G10660" s="66"/>
      <c r="J10660" s="65"/>
      <c r="K10660" s="65"/>
      <c r="L10660" s="66"/>
      <c r="M10660" s="65"/>
      <c r="N10660" s="65"/>
      <c r="O10660" s="65"/>
      <c r="P10660" s="66"/>
      <c r="Q10660" s="31">
        <f t="shared" si="332"/>
        <v>9999</v>
      </c>
      <c r="R10660" s="31" t="str">
        <f t="shared" si="333"/>
        <v/>
      </c>
      <c r="S10660" s="29">
        <f>IF($Q10660&lt;Parâmetros!$E$19,$G10660-1,$G10660)</f>
        <v>0</v>
      </c>
    </row>
    <row r="10661" spans="1:19" x14ac:dyDescent="0.25">
      <c r="A10661" s="116"/>
      <c r="B10661" s="65"/>
      <c r="C10661" s="65"/>
      <c r="D10661" s="66"/>
      <c r="E10661" s="67"/>
      <c r="F10661" s="65"/>
      <c r="G10661" s="66"/>
      <c r="J10661" s="65"/>
      <c r="K10661" s="65"/>
      <c r="L10661" s="66"/>
      <c r="M10661" s="65"/>
      <c r="N10661" s="65"/>
      <c r="O10661" s="65"/>
      <c r="P10661" s="66"/>
      <c r="Q10661" s="31">
        <f t="shared" si="332"/>
        <v>9999</v>
      </c>
      <c r="R10661" s="31" t="str">
        <f t="shared" si="333"/>
        <v/>
      </c>
      <c r="S10661" s="29">
        <f>IF($Q10661&lt;Parâmetros!$E$19,$G10661-1,$G10661)</f>
        <v>0</v>
      </c>
    </row>
    <row r="10662" spans="1:19" x14ac:dyDescent="0.25">
      <c r="A10662" s="116"/>
      <c r="B10662" s="65"/>
      <c r="C10662" s="65"/>
      <c r="D10662" s="66"/>
      <c r="E10662" s="67"/>
      <c r="F10662" s="65"/>
      <c r="G10662" s="66"/>
      <c r="J10662" s="65"/>
      <c r="K10662" s="65"/>
      <c r="L10662" s="66"/>
      <c r="M10662" s="65"/>
      <c r="N10662" s="65"/>
      <c r="O10662" s="65"/>
      <c r="P10662" s="66"/>
      <c r="Q10662" s="31">
        <f t="shared" si="332"/>
        <v>9999</v>
      </c>
      <c r="R10662" s="31" t="str">
        <f t="shared" si="333"/>
        <v/>
      </c>
      <c r="S10662" s="29">
        <f>IF($Q10662&lt;Parâmetros!$E$19,$G10662-1,$G10662)</f>
        <v>0</v>
      </c>
    </row>
    <row r="10663" spans="1:19" x14ac:dyDescent="0.25">
      <c r="A10663" s="116"/>
      <c r="B10663" s="65"/>
      <c r="C10663" s="65"/>
      <c r="D10663" s="66"/>
      <c r="E10663" s="67"/>
      <c r="F10663" s="65"/>
      <c r="G10663" s="66"/>
      <c r="J10663" s="65"/>
      <c r="K10663" s="65"/>
      <c r="L10663" s="66"/>
      <c r="M10663" s="65"/>
      <c r="N10663" s="65"/>
      <c r="O10663" s="65"/>
      <c r="P10663" s="66"/>
      <c r="Q10663" s="31">
        <f t="shared" si="332"/>
        <v>9999</v>
      </c>
      <c r="R10663" s="31" t="str">
        <f t="shared" si="333"/>
        <v/>
      </c>
      <c r="S10663" s="29">
        <f>IF($Q10663&lt;Parâmetros!$E$19,$G10663-1,$G10663)</f>
        <v>0</v>
      </c>
    </row>
    <row r="10664" spans="1:19" x14ac:dyDescent="0.25">
      <c r="A10664" s="116"/>
      <c r="B10664" s="65"/>
      <c r="C10664" s="65"/>
      <c r="D10664" s="66"/>
      <c r="E10664" s="67"/>
      <c r="F10664" s="65"/>
      <c r="G10664" s="66"/>
      <c r="J10664" s="65"/>
      <c r="K10664" s="65"/>
      <c r="L10664" s="66"/>
      <c r="M10664" s="65"/>
      <c r="O10664" s="65"/>
      <c r="P10664" s="66"/>
      <c r="Q10664" s="31">
        <f t="shared" si="332"/>
        <v>9999</v>
      </c>
      <c r="R10664" s="31" t="str">
        <f t="shared" si="333"/>
        <v/>
      </c>
      <c r="S10664" s="29">
        <f>IF($Q10664&lt;Parâmetros!$E$19,$G10664-1,$G10664)</f>
        <v>0</v>
      </c>
    </row>
    <row r="10665" spans="1:19" x14ac:dyDescent="0.25">
      <c r="A10665" s="116"/>
      <c r="B10665" s="65"/>
      <c r="C10665" s="65"/>
      <c r="D10665" s="66"/>
      <c r="E10665" s="67"/>
      <c r="F10665" s="65"/>
      <c r="G10665" s="66"/>
      <c r="J10665" s="65"/>
      <c r="K10665" s="65"/>
      <c r="L10665" s="66"/>
      <c r="M10665" s="65"/>
      <c r="O10665" s="65"/>
      <c r="P10665" s="66"/>
      <c r="Q10665" s="31">
        <f t="shared" si="332"/>
        <v>9999</v>
      </c>
      <c r="R10665" s="31" t="str">
        <f t="shared" si="333"/>
        <v/>
      </c>
      <c r="S10665" s="29">
        <f>IF($Q10665&lt;Parâmetros!$E$19,$G10665-1,$G10665)</f>
        <v>0</v>
      </c>
    </row>
    <row r="10666" spans="1:19" x14ac:dyDescent="0.25">
      <c r="A10666" s="116"/>
      <c r="B10666" s="65"/>
      <c r="C10666" s="65"/>
      <c r="D10666" s="66"/>
      <c r="E10666" s="67"/>
      <c r="F10666" s="65"/>
      <c r="G10666" s="66"/>
      <c r="J10666" s="65"/>
      <c r="K10666" s="65"/>
      <c r="L10666" s="66"/>
      <c r="M10666" s="65"/>
      <c r="O10666" s="65"/>
      <c r="P10666" s="66"/>
      <c r="Q10666" s="31">
        <f t="shared" si="332"/>
        <v>9999</v>
      </c>
      <c r="R10666" s="31" t="str">
        <f t="shared" si="333"/>
        <v/>
      </c>
      <c r="S10666" s="29">
        <f>IF($Q10666&lt;Parâmetros!$E$19,$G10666-1,$G10666)</f>
        <v>0</v>
      </c>
    </row>
    <row r="10667" spans="1:19" x14ac:dyDescent="0.25">
      <c r="A10667" s="116"/>
      <c r="B10667" s="65"/>
      <c r="C10667" s="65"/>
      <c r="D10667" s="66"/>
      <c r="E10667" s="67"/>
      <c r="F10667" s="65"/>
      <c r="G10667" s="66"/>
      <c r="J10667" s="65"/>
      <c r="K10667" s="65"/>
      <c r="L10667" s="66"/>
      <c r="M10667" s="65"/>
      <c r="O10667" s="65"/>
      <c r="P10667" s="66"/>
      <c r="Q10667" s="31">
        <f t="shared" si="332"/>
        <v>9999</v>
      </c>
      <c r="R10667" s="31" t="str">
        <f t="shared" si="333"/>
        <v/>
      </c>
      <c r="S10667" s="29">
        <f>IF($Q10667&lt;Parâmetros!$E$19,$G10667-1,$G10667)</f>
        <v>0</v>
      </c>
    </row>
    <row r="10668" spans="1:19" x14ac:dyDescent="0.25">
      <c r="A10668" s="116"/>
      <c r="B10668" s="65"/>
      <c r="C10668" s="65"/>
      <c r="D10668" s="66"/>
      <c r="E10668" s="67"/>
      <c r="F10668" s="65"/>
      <c r="G10668" s="66"/>
      <c r="J10668" s="65"/>
      <c r="K10668" s="65"/>
      <c r="L10668" s="66"/>
      <c r="M10668" s="65"/>
      <c r="O10668" s="65"/>
      <c r="P10668" s="66"/>
      <c r="Q10668" s="31">
        <f t="shared" si="332"/>
        <v>9999</v>
      </c>
      <c r="R10668" s="31" t="str">
        <f t="shared" si="333"/>
        <v/>
      </c>
      <c r="S10668" s="29">
        <f>IF($Q10668&lt;Parâmetros!$E$19,$G10668-1,$G10668)</f>
        <v>0</v>
      </c>
    </row>
    <row r="10669" spans="1:19" x14ac:dyDescent="0.25">
      <c r="A10669" s="116"/>
      <c r="B10669" s="65"/>
      <c r="C10669" s="65"/>
      <c r="D10669" s="66"/>
      <c r="E10669" s="67"/>
      <c r="F10669" s="65"/>
      <c r="G10669" s="66"/>
      <c r="J10669" s="65"/>
      <c r="K10669" s="65"/>
      <c r="L10669" s="66"/>
      <c r="M10669" s="65"/>
      <c r="O10669" s="65"/>
      <c r="P10669" s="66"/>
      <c r="Q10669" s="31">
        <f t="shared" si="332"/>
        <v>9999</v>
      </c>
      <c r="R10669" s="31" t="str">
        <f t="shared" si="333"/>
        <v/>
      </c>
      <c r="S10669" s="29">
        <f>IF($Q10669&lt;Parâmetros!$E$19,$G10669-1,$G10669)</f>
        <v>0</v>
      </c>
    </row>
    <row r="10670" spans="1:19" x14ac:dyDescent="0.25">
      <c r="A10670" s="116"/>
      <c r="B10670" s="65"/>
      <c r="C10670" s="65"/>
      <c r="D10670" s="66"/>
      <c r="E10670" s="67"/>
      <c r="F10670" s="65"/>
      <c r="G10670" s="66"/>
      <c r="J10670" s="65"/>
      <c r="K10670" s="65"/>
      <c r="L10670" s="66"/>
      <c r="M10670" s="65"/>
      <c r="O10670" s="65"/>
      <c r="P10670" s="66"/>
      <c r="Q10670" s="31">
        <f t="shared" si="332"/>
        <v>9999</v>
      </c>
      <c r="R10670" s="31" t="str">
        <f t="shared" si="333"/>
        <v/>
      </c>
      <c r="S10670" s="29">
        <f>IF($Q10670&lt;Parâmetros!$E$19,$G10670-1,$G10670)</f>
        <v>0</v>
      </c>
    </row>
    <row r="10671" spans="1:19" x14ac:dyDescent="0.25">
      <c r="A10671" s="116"/>
      <c r="B10671" s="65"/>
      <c r="C10671" s="65"/>
      <c r="D10671" s="66"/>
      <c r="E10671" s="67"/>
      <c r="F10671" s="65"/>
      <c r="G10671" s="66"/>
      <c r="J10671" s="65"/>
      <c r="K10671" s="65"/>
      <c r="L10671" s="66"/>
      <c r="M10671" s="65"/>
      <c r="O10671" s="65"/>
      <c r="P10671" s="66"/>
      <c r="Q10671" s="31">
        <f t="shared" si="332"/>
        <v>9999</v>
      </c>
      <c r="R10671" s="31" t="str">
        <f t="shared" si="333"/>
        <v/>
      </c>
      <c r="S10671" s="29">
        <f>IF($Q10671&lt;Parâmetros!$E$19,$G10671-1,$G10671)</f>
        <v>0</v>
      </c>
    </row>
    <row r="10672" spans="1:19" x14ac:dyDescent="0.25">
      <c r="A10672" s="116"/>
      <c r="B10672" s="65"/>
      <c r="C10672" s="65"/>
      <c r="D10672" s="66"/>
      <c r="E10672" s="67"/>
      <c r="F10672" s="65"/>
      <c r="G10672" s="66"/>
      <c r="J10672" s="65"/>
      <c r="K10672" s="65"/>
      <c r="L10672" s="66"/>
      <c r="M10672" s="65"/>
      <c r="O10672" s="65"/>
      <c r="P10672" s="66"/>
      <c r="Q10672" s="31">
        <f t="shared" si="332"/>
        <v>9999</v>
      </c>
      <c r="R10672" s="31" t="str">
        <f t="shared" si="333"/>
        <v/>
      </c>
      <c r="S10672" s="29">
        <f>IF($Q10672&lt;Parâmetros!$E$19,$G10672-1,$G10672)</f>
        <v>0</v>
      </c>
    </row>
    <row r="10673" spans="1:19" x14ac:dyDescent="0.25">
      <c r="A10673" s="116"/>
      <c r="B10673" s="65"/>
      <c r="C10673" s="65"/>
      <c r="D10673" s="66"/>
      <c r="E10673" s="67"/>
      <c r="F10673" s="65"/>
      <c r="G10673" s="66"/>
      <c r="J10673" s="65"/>
      <c r="K10673" s="65"/>
      <c r="L10673" s="66"/>
      <c r="M10673" s="65"/>
      <c r="O10673" s="65"/>
      <c r="P10673" s="66"/>
      <c r="Q10673" s="31">
        <f t="shared" si="332"/>
        <v>9999</v>
      </c>
      <c r="R10673" s="31" t="str">
        <f t="shared" si="333"/>
        <v/>
      </c>
      <c r="S10673" s="29">
        <f>IF($Q10673&lt;Parâmetros!$E$19,$G10673-1,$G10673)</f>
        <v>0</v>
      </c>
    </row>
    <row r="10674" spans="1:19" x14ac:dyDescent="0.25">
      <c r="A10674" s="116"/>
      <c r="B10674" s="65"/>
      <c r="C10674" s="65"/>
      <c r="D10674" s="66"/>
      <c r="E10674" s="67"/>
      <c r="F10674" s="65"/>
      <c r="G10674" s="66"/>
      <c r="J10674" s="65"/>
      <c r="K10674" s="65"/>
      <c r="L10674" s="66"/>
      <c r="M10674" s="65"/>
      <c r="O10674" s="65"/>
      <c r="P10674" s="66"/>
      <c r="Q10674" s="31">
        <f t="shared" si="332"/>
        <v>9999</v>
      </c>
      <c r="R10674" s="31" t="str">
        <f t="shared" si="333"/>
        <v/>
      </c>
      <c r="S10674" s="29">
        <f>IF($Q10674&lt;Parâmetros!$E$19,$G10674-1,$G10674)</f>
        <v>0</v>
      </c>
    </row>
    <row r="10675" spans="1:19" x14ac:dyDescent="0.25">
      <c r="A10675" s="116"/>
      <c r="B10675" s="65"/>
      <c r="C10675" s="65"/>
      <c r="D10675" s="66"/>
      <c r="E10675" s="67"/>
      <c r="F10675" s="65"/>
      <c r="G10675" s="66"/>
      <c r="J10675" s="65"/>
      <c r="K10675" s="65"/>
      <c r="L10675" s="66"/>
      <c r="M10675" s="65"/>
      <c r="O10675" s="65"/>
      <c r="P10675" s="66"/>
      <c r="Q10675" s="31">
        <f t="shared" si="332"/>
        <v>9999</v>
      </c>
      <c r="R10675" s="31" t="str">
        <f t="shared" si="333"/>
        <v/>
      </c>
      <c r="S10675" s="29">
        <f>IF($Q10675&lt;Parâmetros!$E$19,$G10675-1,$G10675)</f>
        <v>0</v>
      </c>
    </row>
    <row r="10676" spans="1:19" x14ac:dyDescent="0.25">
      <c r="A10676" s="116"/>
      <c r="B10676" s="65"/>
      <c r="C10676" s="65"/>
      <c r="D10676" s="66"/>
      <c r="E10676" s="67"/>
      <c r="F10676" s="65"/>
      <c r="G10676" s="66"/>
      <c r="J10676" s="65"/>
      <c r="K10676" s="65"/>
      <c r="L10676" s="66"/>
      <c r="M10676" s="65"/>
      <c r="O10676" s="65"/>
      <c r="P10676" s="66"/>
      <c r="Q10676" s="31">
        <f t="shared" si="332"/>
        <v>9999</v>
      </c>
      <c r="R10676" s="31" t="str">
        <f t="shared" si="333"/>
        <v/>
      </c>
      <c r="S10676" s="29">
        <f>IF($Q10676&lt;Parâmetros!$E$19,$G10676-1,$G10676)</f>
        <v>0</v>
      </c>
    </row>
    <row r="10677" spans="1:19" x14ac:dyDescent="0.25">
      <c r="A10677" s="116"/>
      <c r="B10677" s="65"/>
      <c r="C10677" s="65"/>
      <c r="D10677" s="66"/>
      <c r="E10677" s="67"/>
      <c r="F10677" s="65"/>
      <c r="G10677" s="66"/>
      <c r="J10677" s="65"/>
      <c r="K10677" s="65"/>
      <c r="L10677" s="66"/>
      <c r="M10677" s="65"/>
      <c r="O10677" s="65"/>
      <c r="P10677" s="66"/>
      <c r="Q10677" s="31">
        <f t="shared" si="332"/>
        <v>9999</v>
      </c>
      <c r="R10677" s="31" t="str">
        <f t="shared" si="333"/>
        <v/>
      </c>
      <c r="S10677" s="29">
        <f>IF($Q10677&lt;Parâmetros!$E$19,$G10677-1,$G10677)</f>
        <v>0</v>
      </c>
    </row>
    <row r="10678" spans="1:19" x14ac:dyDescent="0.25">
      <c r="A10678" s="116"/>
      <c r="B10678" s="65"/>
      <c r="C10678" s="65"/>
      <c r="D10678" s="66"/>
      <c r="E10678" s="67"/>
      <c r="F10678" s="65"/>
      <c r="G10678" s="66"/>
      <c r="J10678" s="65"/>
      <c r="K10678" s="65"/>
      <c r="L10678" s="66"/>
      <c r="M10678" s="65"/>
      <c r="O10678" s="65"/>
      <c r="P10678" s="66"/>
      <c r="Q10678" s="31">
        <f t="shared" si="332"/>
        <v>9999</v>
      </c>
      <c r="R10678" s="31" t="str">
        <f t="shared" si="333"/>
        <v/>
      </c>
      <c r="S10678" s="29">
        <f>IF($Q10678&lt;Parâmetros!$E$19,$G10678-1,$G10678)</f>
        <v>0</v>
      </c>
    </row>
    <row r="10679" spans="1:19" x14ac:dyDescent="0.25">
      <c r="A10679" s="116"/>
      <c r="B10679" s="65"/>
      <c r="C10679" s="65"/>
      <c r="D10679" s="66"/>
      <c r="E10679" s="67"/>
      <c r="F10679" s="65"/>
      <c r="G10679" s="66"/>
      <c r="J10679" s="65"/>
      <c r="K10679" s="65"/>
      <c r="L10679" s="66"/>
      <c r="M10679" s="65"/>
      <c r="O10679" s="65"/>
      <c r="P10679" s="66"/>
      <c r="Q10679" s="31">
        <f t="shared" si="332"/>
        <v>9999</v>
      </c>
      <c r="R10679" s="31" t="str">
        <f t="shared" si="333"/>
        <v/>
      </c>
      <c r="S10679" s="29">
        <f>IF($Q10679&lt;Parâmetros!$E$19,$G10679-1,$G10679)</f>
        <v>0</v>
      </c>
    </row>
    <row r="10680" spans="1:19" x14ac:dyDescent="0.25">
      <c r="A10680" s="116"/>
      <c r="B10680" s="65"/>
      <c r="C10680" s="65"/>
      <c r="D10680" s="66"/>
      <c r="E10680" s="67"/>
      <c r="F10680" s="65"/>
      <c r="G10680" s="66"/>
      <c r="J10680" s="65"/>
      <c r="K10680" s="65"/>
      <c r="L10680" s="66"/>
      <c r="M10680" s="65"/>
      <c r="O10680" s="65"/>
      <c r="P10680" s="66"/>
      <c r="Q10680" s="31">
        <f t="shared" si="332"/>
        <v>9999</v>
      </c>
      <c r="R10680" s="31" t="str">
        <f t="shared" si="333"/>
        <v/>
      </c>
      <c r="S10680" s="29">
        <f>IF($Q10680&lt;Parâmetros!$E$19,$G10680-1,$G10680)</f>
        <v>0</v>
      </c>
    </row>
    <row r="10681" spans="1:19" x14ac:dyDescent="0.25">
      <c r="A10681" s="116"/>
      <c r="B10681" s="65"/>
      <c r="C10681" s="65"/>
      <c r="D10681" s="66"/>
      <c r="E10681" s="67"/>
      <c r="F10681" s="65"/>
      <c r="G10681" s="66"/>
      <c r="J10681" s="65"/>
      <c r="K10681" s="65"/>
      <c r="L10681" s="66"/>
      <c r="M10681" s="65"/>
      <c r="O10681" s="65"/>
      <c r="P10681" s="66"/>
      <c r="Q10681" s="31">
        <f t="shared" si="332"/>
        <v>9999</v>
      </c>
      <c r="R10681" s="31" t="str">
        <f t="shared" si="333"/>
        <v/>
      </c>
      <c r="S10681" s="29">
        <f>IF($Q10681&lt;Parâmetros!$E$19,$G10681-1,$G10681)</f>
        <v>0</v>
      </c>
    </row>
    <row r="10682" spans="1:19" x14ac:dyDescent="0.25">
      <c r="A10682" s="116"/>
      <c r="B10682" s="65"/>
      <c r="C10682" s="65"/>
      <c r="D10682" s="66"/>
      <c r="E10682" s="67"/>
      <c r="F10682" s="65"/>
      <c r="G10682" s="66"/>
      <c r="J10682" s="65"/>
      <c r="K10682" s="65"/>
      <c r="L10682" s="66"/>
      <c r="M10682" s="65"/>
      <c r="N10682" s="65"/>
      <c r="O10682" s="65"/>
      <c r="P10682" s="66"/>
      <c r="Q10682" s="31">
        <f t="shared" si="332"/>
        <v>9999</v>
      </c>
      <c r="R10682" s="31" t="str">
        <f t="shared" si="333"/>
        <v/>
      </c>
      <c r="S10682" s="29">
        <f>IF($Q10682&lt;Parâmetros!$E$19,$G10682-1,$G10682)</f>
        <v>0</v>
      </c>
    </row>
    <row r="10683" spans="1:19" x14ac:dyDescent="0.25">
      <c r="A10683" s="116"/>
      <c r="B10683" s="65"/>
      <c r="C10683" s="65"/>
      <c r="D10683" s="66"/>
      <c r="E10683" s="67"/>
      <c r="F10683" s="65"/>
      <c r="G10683" s="66"/>
      <c r="J10683" s="65"/>
      <c r="K10683" s="65"/>
      <c r="L10683" s="66"/>
      <c r="M10683" s="65"/>
      <c r="N10683" s="65"/>
      <c r="O10683" s="65"/>
      <c r="P10683" s="66"/>
      <c r="Q10683" s="31">
        <f t="shared" si="332"/>
        <v>9999</v>
      </c>
      <c r="R10683" s="31" t="str">
        <f t="shared" si="333"/>
        <v/>
      </c>
      <c r="S10683" s="29">
        <f>IF($Q10683&lt;Parâmetros!$E$19,$G10683-1,$G10683)</f>
        <v>0</v>
      </c>
    </row>
    <row r="10684" spans="1:19" x14ac:dyDescent="0.25">
      <c r="A10684" s="116"/>
      <c r="B10684" s="65"/>
      <c r="C10684" s="65"/>
      <c r="D10684" s="66"/>
      <c r="E10684" s="67"/>
      <c r="F10684" s="65"/>
      <c r="G10684" s="66"/>
      <c r="J10684" s="65"/>
      <c r="K10684" s="65"/>
      <c r="L10684" s="66"/>
      <c r="M10684" s="65"/>
      <c r="N10684" s="65"/>
      <c r="O10684" s="65"/>
      <c r="P10684" s="66"/>
      <c r="Q10684" s="31">
        <f t="shared" ref="Q10684:Q10747" si="334">IFERROR(VALUE(LEFT($J10684,2))*60+VALUE(MID($J10684,4,2)),9999)</f>
        <v>9999</v>
      </c>
      <c r="R10684" s="31" t="str">
        <f t="shared" ref="R10684:R10747" si="335">IFERROR(VALUE(LEFT($K10684,2))*60+VALUE(MID($K10684,4,2)),"")</f>
        <v/>
      </c>
      <c r="S10684" s="29">
        <f>IF($Q10684&lt;Parâmetros!$E$19,$G10684-1,$G10684)</f>
        <v>0</v>
      </c>
    </row>
    <row r="10685" spans="1:19" x14ac:dyDescent="0.25">
      <c r="A10685" s="116"/>
      <c r="B10685" s="65"/>
      <c r="C10685" s="65"/>
      <c r="D10685" s="66"/>
      <c r="E10685" s="67"/>
      <c r="F10685" s="65"/>
      <c r="G10685" s="66"/>
      <c r="J10685" s="65"/>
      <c r="K10685" s="65"/>
      <c r="L10685" s="66"/>
      <c r="M10685" s="65"/>
      <c r="N10685" s="65"/>
      <c r="O10685" s="65"/>
      <c r="P10685" s="66"/>
      <c r="Q10685" s="31">
        <f t="shared" si="334"/>
        <v>9999</v>
      </c>
      <c r="R10685" s="31" t="str">
        <f t="shared" si="335"/>
        <v/>
      </c>
      <c r="S10685" s="29">
        <f>IF($Q10685&lt;Parâmetros!$E$19,$G10685-1,$G10685)</f>
        <v>0</v>
      </c>
    </row>
    <row r="10686" spans="1:19" x14ac:dyDescent="0.25">
      <c r="A10686" s="116"/>
      <c r="B10686" s="65"/>
      <c r="C10686" s="65"/>
      <c r="D10686" s="66"/>
      <c r="E10686" s="67"/>
      <c r="F10686" s="65"/>
      <c r="G10686" s="66"/>
      <c r="J10686" s="65"/>
      <c r="K10686" s="65"/>
      <c r="L10686" s="66"/>
      <c r="M10686" s="65"/>
      <c r="N10686" s="65"/>
      <c r="O10686" s="65"/>
      <c r="P10686" s="66"/>
      <c r="Q10686" s="31">
        <f t="shared" si="334"/>
        <v>9999</v>
      </c>
      <c r="R10686" s="31" t="str">
        <f t="shared" si="335"/>
        <v/>
      </c>
      <c r="S10686" s="29">
        <f>IF($Q10686&lt;Parâmetros!$E$19,$G10686-1,$G10686)</f>
        <v>0</v>
      </c>
    </row>
    <row r="10687" spans="1:19" x14ac:dyDescent="0.25">
      <c r="A10687" s="116"/>
      <c r="B10687" s="65"/>
      <c r="C10687" s="65"/>
      <c r="D10687" s="66"/>
      <c r="E10687" s="67"/>
      <c r="F10687" s="65"/>
      <c r="G10687" s="66"/>
      <c r="J10687" s="65"/>
      <c r="K10687" s="65"/>
      <c r="L10687" s="66"/>
      <c r="M10687" s="65"/>
      <c r="N10687" s="65"/>
      <c r="O10687" s="65"/>
      <c r="P10687" s="66"/>
      <c r="Q10687" s="31">
        <f t="shared" si="334"/>
        <v>9999</v>
      </c>
      <c r="R10687" s="31" t="str">
        <f t="shared" si="335"/>
        <v/>
      </c>
      <c r="S10687" s="29">
        <f>IF($Q10687&lt;Parâmetros!$E$19,$G10687-1,$G10687)</f>
        <v>0</v>
      </c>
    </row>
    <row r="10688" spans="1:19" x14ac:dyDescent="0.25">
      <c r="A10688" s="116"/>
      <c r="B10688" s="65"/>
      <c r="C10688" s="65"/>
      <c r="D10688" s="66"/>
      <c r="E10688" s="67"/>
      <c r="F10688" s="65"/>
      <c r="G10688" s="66"/>
      <c r="J10688" s="65"/>
      <c r="K10688" s="65"/>
      <c r="L10688" s="66"/>
      <c r="M10688" s="65"/>
      <c r="N10688" s="65"/>
      <c r="O10688" s="65"/>
      <c r="P10688" s="66"/>
      <c r="Q10688" s="31">
        <f t="shared" si="334"/>
        <v>9999</v>
      </c>
      <c r="R10688" s="31" t="str">
        <f t="shared" si="335"/>
        <v/>
      </c>
      <c r="S10688" s="29">
        <f>IF($Q10688&lt;Parâmetros!$E$19,$G10688-1,$G10688)</f>
        <v>0</v>
      </c>
    </row>
    <row r="10689" spans="1:19" x14ac:dyDescent="0.25">
      <c r="A10689" s="116"/>
      <c r="B10689" s="65"/>
      <c r="C10689" s="65"/>
      <c r="D10689" s="66"/>
      <c r="E10689" s="67"/>
      <c r="F10689" s="65"/>
      <c r="G10689" s="66"/>
      <c r="J10689" s="65"/>
      <c r="K10689" s="65"/>
      <c r="L10689" s="66"/>
      <c r="M10689" s="65"/>
      <c r="N10689" s="65"/>
      <c r="O10689" s="65"/>
      <c r="P10689" s="66"/>
      <c r="Q10689" s="31">
        <f t="shared" si="334"/>
        <v>9999</v>
      </c>
      <c r="R10689" s="31" t="str">
        <f t="shared" si="335"/>
        <v/>
      </c>
      <c r="S10689" s="29">
        <f>IF($Q10689&lt;Parâmetros!$E$19,$G10689-1,$G10689)</f>
        <v>0</v>
      </c>
    </row>
    <row r="10690" spans="1:19" x14ac:dyDescent="0.25">
      <c r="A10690" s="116"/>
      <c r="B10690" s="65"/>
      <c r="C10690" s="65"/>
      <c r="D10690" s="66"/>
      <c r="E10690" s="67"/>
      <c r="F10690" s="65"/>
      <c r="G10690" s="66"/>
      <c r="J10690" s="65"/>
      <c r="K10690" s="65"/>
      <c r="L10690" s="66"/>
      <c r="M10690" s="65"/>
      <c r="N10690" s="65"/>
      <c r="O10690" s="65"/>
      <c r="P10690" s="66"/>
      <c r="Q10690" s="31">
        <f t="shared" si="334"/>
        <v>9999</v>
      </c>
      <c r="R10690" s="31" t="str">
        <f t="shared" si="335"/>
        <v/>
      </c>
      <c r="S10690" s="29">
        <f>IF($Q10690&lt;Parâmetros!$E$19,$G10690-1,$G10690)</f>
        <v>0</v>
      </c>
    </row>
    <row r="10691" spans="1:19" x14ac:dyDescent="0.25">
      <c r="A10691" s="116"/>
      <c r="B10691" s="65"/>
      <c r="C10691" s="65"/>
      <c r="D10691" s="66"/>
      <c r="E10691" s="67"/>
      <c r="F10691" s="65"/>
      <c r="G10691" s="66"/>
      <c r="J10691" s="65"/>
      <c r="K10691" s="65"/>
      <c r="L10691" s="66"/>
      <c r="M10691" s="65"/>
      <c r="O10691" s="65"/>
      <c r="P10691" s="66"/>
      <c r="Q10691" s="31">
        <f t="shared" si="334"/>
        <v>9999</v>
      </c>
      <c r="R10691" s="31" t="str">
        <f t="shared" si="335"/>
        <v/>
      </c>
      <c r="S10691" s="29">
        <f>IF($Q10691&lt;Parâmetros!$E$19,$G10691-1,$G10691)</f>
        <v>0</v>
      </c>
    </row>
    <row r="10692" spans="1:19" x14ac:dyDescent="0.25">
      <c r="A10692" s="116"/>
      <c r="B10692" s="65"/>
      <c r="C10692" s="65"/>
      <c r="D10692" s="66"/>
      <c r="E10692" s="67"/>
      <c r="F10692" s="65"/>
      <c r="G10692" s="66"/>
      <c r="J10692" s="65"/>
      <c r="K10692" s="65"/>
      <c r="L10692" s="66"/>
      <c r="M10692" s="65"/>
      <c r="O10692" s="65"/>
      <c r="P10692" s="66"/>
      <c r="Q10692" s="31">
        <f t="shared" si="334"/>
        <v>9999</v>
      </c>
      <c r="R10692" s="31" t="str">
        <f t="shared" si="335"/>
        <v/>
      </c>
      <c r="S10692" s="29">
        <f>IF($Q10692&lt;Parâmetros!$E$19,$G10692-1,$G10692)</f>
        <v>0</v>
      </c>
    </row>
    <row r="10693" spans="1:19" x14ac:dyDescent="0.25">
      <c r="A10693" s="116"/>
      <c r="B10693" s="65"/>
      <c r="C10693" s="65"/>
      <c r="D10693" s="66"/>
      <c r="E10693" s="67"/>
      <c r="F10693" s="65"/>
      <c r="G10693" s="66"/>
      <c r="J10693" s="65"/>
      <c r="K10693" s="65"/>
      <c r="L10693" s="66"/>
      <c r="M10693" s="65"/>
      <c r="O10693" s="65"/>
      <c r="P10693" s="66"/>
      <c r="Q10693" s="31">
        <f t="shared" si="334"/>
        <v>9999</v>
      </c>
      <c r="R10693" s="31" t="str">
        <f t="shared" si="335"/>
        <v/>
      </c>
      <c r="S10693" s="29">
        <f>IF($Q10693&lt;Parâmetros!$E$19,$G10693-1,$G10693)</f>
        <v>0</v>
      </c>
    </row>
    <row r="10694" spans="1:19" x14ac:dyDescent="0.25">
      <c r="A10694" s="116"/>
      <c r="B10694" s="65"/>
      <c r="C10694" s="65"/>
      <c r="D10694" s="66"/>
      <c r="E10694" s="67"/>
      <c r="F10694" s="65"/>
      <c r="G10694" s="66"/>
      <c r="J10694" s="65"/>
      <c r="K10694" s="65"/>
      <c r="L10694" s="66"/>
      <c r="M10694" s="65"/>
      <c r="O10694" s="65"/>
      <c r="P10694" s="66"/>
      <c r="Q10694" s="31">
        <f t="shared" si="334"/>
        <v>9999</v>
      </c>
      <c r="R10694" s="31" t="str">
        <f t="shared" si="335"/>
        <v/>
      </c>
      <c r="S10694" s="29">
        <f>IF($Q10694&lt;Parâmetros!$E$19,$G10694-1,$G10694)</f>
        <v>0</v>
      </c>
    </row>
    <row r="10695" spans="1:19" x14ac:dyDescent="0.25">
      <c r="A10695" s="116"/>
      <c r="B10695" s="65"/>
      <c r="C10695" s="65"/>
      <c r="D10695" s="66"/>
      <c r="E10695" s="67"/>
      <c r="F10695" s="65"/>
      <c r="G10695" s="66"/>
      <c r="J10695" s="65"/>
      <c r="K10695" s="65"/>
      <c r="L10695" s="66"/>
      <c r="M10695" s="65"/>
      <c r="O10695" s="65"/>
      <c r="P10695" s="66"/>
      <c r="Q10695" s="31">
        <f t="shared" si="334"/>
        <v>9999</v>
      </c>
      <c r="R10695" s="31" t="str">
        <f t="shared" si="335"/>
        <v/>
      </c>
      <c r="S10695" s="29">
        <f>IF($Q10695&lt;Parâmetros!$E$19,$G10695-1,$G10695)</f>
        <v>0</v>
      </c>
    </row>
    <row r="10696" spans="1:19" x14ac:dyDescent="0.25">
      <c r="A10696" s="116"/>
      <c r="B10696" s="65"/>
      <c r="C10696" s="65"/>
      <c r="D10696" s="66"/>
      <c r="E10696" s="67"/>
      <c r="F10696" s="65"/>
      <c r="G10696" s="66"/>
      <c r="J10696" s="65"/>
      <c r="K10696" s="65"/>
      <c r="L10696" s="66"/>
      <c r="M10696" s="65"/>
      <c r="O10696" s="65"/>
      <c r="P10696" s="66"/>
      <c r="Q10696" s="31">
        <f t="shared" si="334"/>
        <v>9999</v>
      </c>
      <c r="R10696" s="31" t="str">
        <f t="shared" si="335"/>
        <v/>
      </c>
      <c r="S10696" s="29">
        <f>IF($Q10696&lt;Parâmetros!$E$19,$G10696-1,$G10696)</f>
        <v>0</v>
      </c>
    </row>
    <row r="10697" spans="1:19" x14ac:dyDescent="0.25">
      <c r="A10697" s="116"/>
      <c r="B10697" s="65"/>
      <c r="C10697" s="65"/>
      <c r="D10697" s="66"/>
      <c r="E10697" s="67"/>
      <c r="F10697" s="65"/>
      <c r="G10697" s="66"/>
      <c r="J10697" s="65"/>
      <c r="K10697" s="65"/>
      <c r="L10697" s="66"/>
      <c r="M10697" s="65"/>
      <c r="O10697" s="65"/>
      <c r="P10697" s="66"/>
      <c r="Q10697" s="31">
        <f t="shared" si="334"/>
        <v>9999</v>
      </c>
      <c r="R10697" s="31" t="str">
        <f t="shared" si="335"/>
        <v/>
      </c>
      <c r="S10697" s="29">
        <f>IF($Q10697&lt;Parâmetros!$E$19,$G10697-1,$G10697)</f>
        <v>0</v>
      </c>
    </row>
    <row r="10698" spans="1:19" x14ac:dyDescent="0.25">
      <c r="A10698" s="116"/>
      <c r="B10698" s="65"/>
      <c r="C10698" s="65"/>
      <c r="D10698" s="66"/>
      <c r="E10698" s="67"/>
      <c r="F10698" s="65"/>
      <c r="G10698" s="66"/>
      <c r="J10698" s="65"/>
      <c r="K10698" s="65"/>
      <c r="L10698" s="66"/>
      <c r="M10698" s="65"/>
      <c r="N10698" s="65"/>
      <c r="O10698" s="65"/>
      <c r="P10698" s="66"/>
      <c r="Q10698" s="31">
        <f t="shared" si="334"/>
        <v>9999</v>
      </c>
      <c r="R10698" s="31" t="str">
        <f t="shared" si="335"/>
        <v/>
      </c>
      <c r="S10698" s="29">
        <f>IF($Q10698&lt;Parâmetros!$E$19,$G10698-1,$G10698)</f>
        <v>0</v>
      </c>
    </row>
    <row r="10699" spans="1:19" x14ac:dyDescent="0.25">
      <c r="A10699" s="116"/>
      <c r="B10699" s="65"/>
      <c r="C10699" s="65"/>
      <c r="D10699" s="66"/>
      <c r="E10699" s="67"/>
      <c r="F10699" s="65"/>
      <c r="G10699" s="66"/>
      <c r="J10699" s="65"/>
      <c r="K10699" s="65"/>
      <c r="L10699" s="66"/>
      <c r="M10699" s="65"/>
      <c r="N10699" s="65"/>
      <c r="O10699" s="65"/>
      <c r="P10699" s="66"/>
      <c r="Q10699" s="31">
        <f t="shared" si="334"/>
        <v>9999</v>
      </c>
      <c r="R10699" s="31" t="str">
        <f t="shared" si="335"/>
        <v/>
      </c>
      <c r="S10699" s="29">
        <f>IF($Q10699&lt;Parâmetros!$E$19,$G10699-1,$G10699)</f>
        <v>0</v>
      </c>
    </row>
    <row r="10700" spans="1:19" x14ac:dyDescent="0.25">
      <c r="A10700" s="116"/>
      <c r="B10700" s="65"/>
      <c r="C10700" s="65"/>
      <c r="D10700" s="66"/>
      <c r="E10700" s="67"/>
      <c r="F10700" s="65"/>
      <c r="G10700" s="66"/>
      <c r="J10700" s="65"/>
      <c r="K10700" s="65"/>
      <c r="L10700" s="66"/>
      <c r="M10700" s="65"/>
      <c r="N10700" s="65"/>
      <c r="O10700" s="65"/>
      <c r="P10700" s="66"/>
      <c r="Q10700" s="31">
        <f t="shared" si="334"/>
        <v>9999</v>
      </c>
      <c r="R10700" s="31" t="str">
        <f t="shared" si="335"/>
        <v/>
      </c>
      <c r="S10700" s="29">
        <f>IF($Q10700&lt;Parâmetros!$E$19,$G10700-1,$G10700)</f>
        <v>0</v>
      </c>
    </row>
    <row r="10701" spans="1:19" x14ac:dyDescent="0.25">
      <c r="A10701" s="116"/>
      <c r="B10701" s="65"/>
      <c r="C10701" s="65"/>
      <c r="D10701" s="66"/>
      <c r="E10701" s="67"/>
      <c r="F10701" s="65"/>
      <c r="G10701" s="66"/>
      <c r="J10701" s="65"/>
      <c r="K10701" s="65"/>
      <c r="L10701" s="66"/>
      <c r="M10701" s="65"/>
      <c r="N10701" s="65"/>
      <c r="O10701" s="65"/>
      <c r="P10701" s="66"/>
      <c r="Q10701" s="31">
        <f t="shared" si="334"/>
        <v>9999</v>
      </c>
      <c r="R10701" s="31" t="str">
        <f t="shared" si="335"/>
        <v/>
      </c>
      <c r="S10701" s="29">
        <f>IF($Q10701&lt;Parâmetros!$E$19,$G10701-1,$G10701)</f>
        <v>0</v>
      </c>
    </row>
    <row r="10702" spans="1:19" x14ac:dyDescent="0.25">
      <c r="A10702" s="116"/>
      <c r="B10702" s="65"/>
      <c r="C10702" s="65"/>
      <c r="D10702" s="66"/>
      <c r="E10702" s="67"/>
      <c r="F10702" s="65"/>
      <c r="G10702" s="66"/>
      <c r="J10702" s="65"/>
      <c r="K10702" s="65"/>
      <c r="L10702" s="66"/>
      <c r="M10702" s="65"/>
      <c r="O10702" s="65"/>
      <c r="P10702" s="66"/>
      <c r="Q10702" s="31">
        <f t="shared" si="334"/>
        <v>9999</v>
      </c>
      <c r="R10702" s="31" t="str">
        <f t="shared" si="335"/>
        <v/>
      </c>
      <c r="S10702" s="29">
        <f>IF($Q10702&lt;Parâmetros!$E$19,$G10702-1,$G10702)</f>
        <v>0</v>
      </c>
    </row>
    <row r="10703" spans="1:19" x14ac:dyDescent="0.25">
      <c r="A10703" s="116"/>
      <c r="B10703" s="65"/>
      <c r="C10703" s="65"/>
      <c r="D10703" s="66"/>
      <c r="E10703" s="67"/>
      <c r="F10703" s="65"/>
      <c r="G10703" s="66"/>
      <c r="J10703" s="65"/>
      <c r="K10703" s="65"/>
      <c r="L10703" s="66"/>
      <c r="M10703" s="65"/>
      <c r="O10703" s="65"/>
      <c r="P10703" s="66"/>
      <c r="Q10703" s="31">
        <f t="shared" si="334"/>
        <v>9999</v>
      </c>
      <c r="R10703" s="31" t="str">
        <f t="shared" si="335"/>
        <v/>
      </c>
      <c r="S10703" s="29">
        <f>IF($Q10703&lt;Parâmetros!$E$19,$G10703-1,$G10703)</f>
        <v>0</v>
      </c>
    </row>
    <row r="10704" spans="1:19" x14ac:dyDescent="0.25">
      <c r="A10704" s="116"/>
      <c r="B10704" s="65"/>
      <c r="C10704" s="65"/>
      <c r="D10704" s="66"/>
      <c r="E10704" s="67"/>
      <c r="F10704" s="65"/>
      <c r="G10704" s="66"/>
      <c r="J10704" s="65"/>
      <c r="K10704" s="65"/>
      <c r="L10704" s="66"/>
      <c r="M10704" s="65"/>
      <c r="O10704" s="65"/>
      <c r="P10704" s="66"/>
      <c r="Q10704" s="31">
        <f t="shared" si="334"/>
        <v>9999</v>
      </c>
      <c r="R10704" s="31" t="str">
        <f t="shared" si="335"/>
        <v/>
      </c>
      <c r="S10704" s="29">
        <f>IF($Q10704&lt;Parâmetros!$E$19,$G10704-1,$G10704)</f>
        <v>0</v>
      </c>
    </row>
    <row r="10705" spans="1:19" x14ac:dyDescent="0.25">
      <c r="A10705" s="116"/>
      <c r="B10705" s="65"/>
      <c r="C10705" s="65"/>
      <c r="D10705" s="66"/>
      <c r="E10705" s="67"/>
      <c r="F10705" s="65"/>
      <c r="G10705" s="66"/>
      <c r="J10705" s="65"/>
      <c r="K10705" s="65"/>
      <c r="L10705" s="66"/>
      <c r="M10705" s="65"/>
      <c r="O10705" s="65"/>
      <c r="P10705" s="66"/>
      <c r="Q10705" s="31">
        <f t="shared" si="334"/>
        <v>9999</v>
      </c>
      <c r="R10705" s="31" t="str">
        <f t="shared" si="335"/>
        <v/>
      </c>
      <c r="S10705" s="29">
        <f>IF($Q10705&lt;Parâmetros!$E$19,$G10705-1,$G10705)</f>
        <v>0</v>
      </c>
    </row>
    <row r="10706" spans="1:19" x14ac:dyDescent="0.25">
      <c r="A10706" s="116"/>
      <c r="B10706" s="65"/>
      <c r="C10706" s="65"/>
      <c r="D10706" s="66"/>
      <c r="E10706" s="67"/>
      <c r="F10706" s="65"/>
      <c r="G10706" s="66"/>
      <c r="J10706" s="65"/>
      <c r="K10706" s="65"/>
      <c r="L10706" s="66"/>
      <c r="M10706" s="65"/>
      <c r="O10706" s="65"/>
      <c r="P10706" s="66"/>
      <c r="Q10706" s="31">
        <f t="shared" si="334"/>
        <v>9999</v>
      </c>
      <c r="R10706" s="31" t="str">
        <f t="shared" si="335"/>
        <v/>
      </c>
      <c r="S10706" s="29">
        <f>IF($Q10706&lt;Parâmetros!$E$19,$G10706-1,$G10706)</f>
        <v>0</v>
      </c>
    </row>
    <row r="10707" spans="1:19" x14ac:dyDescent="0.25">
      <c r="A10707" s="116"/>
      <c r="B10707" s="65"/>
      <c r="C10707" s="65"/>
      <c r="D10707" s="66"/>
      <c r="E10707" s="67"/>
      <c r="F10707" s="65"/>
      <c r="G10707" s="66"/>
      <c r="J10707" s="65"/>
      <c r="K10707" s="65"/>
      <c r="L10707" s="66"/>
      <c r="M10707" s="65"/>
      <c r="O10707" s="65"/>
      <c r="P10707" s="66"/>
      <c r="Q10707" s="31">
        <f t="shared" si="334"/>
        <v>9999</v>
      </c>
      <c r="R10707" s="31" t="str">
        <f t="shared" si="335"/>
        <v/>
      </c>
      <c r="S10707" s="29">
        <f>IF($Q10707&lt;Parâmetros!$E$19,$G10707-1,$G10707)</f>
        <v>0</v>
      </c>
    </row>
    <row r="10708" spans="1:19" x14ac:dyDescent="0.25">
      <c r="A10708" s="116"/>
      <c r="B10708" s="65"/>
      <c r="C10708" s="65"/>
      <c r="D10708" s="66"/>
      <c r="E10708" s="67"/>
      <c r="F10708" s="65"/>
      <c r="G10708" s="66"/>
      <c r="J10708" s="65"/>
      <c r="K10708" s="65"/>
      <c r="L10708" s="66"/>
      <c r="M10708" s="65"/>
      <c r="O10708" s="65"/>
      <c r="P10708" s="66"/>
      <c r="Q10708" s="31">
        <f t="shared" si="334"/>
        <v>9999</v>
      </c>
      <c r="R10708" s="31" t="str">
        <f t="shared" si="335"/>
        <v/>
      </c>
      <c r="S10708" s="29">
        <f>IF($Q10708&lt;Parâmetros!$E$19,$G10708-1,$G10708)</f>
        <v>0</v>
      </c>
    </row>
    <row r="10709" spans="1:19" x14ac:dyDescent="0.25">
      <c r="A10709" s="116"/>
      <c r="B10709" s="65"/>
      <c r="C10709" s="65"/>
      <c r="D10709" s="66"/>
      <c r="E10709" s="67"/>
      <c r="F10709" s="65"/>
      <c r="G10709" s="66"/>
      <c r="J10709" s="65"/>
      <c r="K10709" s="65"/>
      <c r="L10709" s="66"/>
      <c r="M10709" s="65"/>
      <c r="O10709" s="65"/>
      <c r="P10709" s="66"/>
      <c r="Q10709" s="31">
        <f t="shared" si="334"/>
        <v>9999</v>
      </c>
      <c r="R10709" s="31" t="str">
        <f t="shared" si="335"/>
        <v/>
      </c>
      <c r="S10709" s="29">
        <f>IF($Q10709&lt;Parâmetros!$E$19,$G10709-1,$G10709)</f>
        <v>0</v>
      </c>
    </row>
    <row r="10710" spans="1:19" x14ac:dyDescent="0.25">
      <c r="A10710" s="116"/>
      <c r="B10710" s="65"/>
      <c r="C10710" s="65"/>
      <c r="D10710" s="66"/>
      <c r="E10710" s="67"/>
      <c r="F10710" s="65"/>
      <c r="G10710" s="66"/>
      <c r="J10710" s="65"/>
      <c r="K10710" s="65"/>
      <c r="L10710" s="66"/>
      <c r="M10710" s="65"/>
      <c r="O10710" s="65"/>
      <c r="P10710" s="66"/>
      <c r="Q10710" s="31">
        <f t="shared" si="334"/>
        <v>9999</v>
      </c>
      <c r="R10710" s="31" t="str">
        <f t="shared" si="335"/>
        <v/>
      </c>
      <c r="S10710" s="29">
        <f>IF($Q10710&lt;Parâmetros!$E$19,$G10710-1,$G10710)</f>
        <v>0</v>
      </c>
    </row>
    <row r="10711" spans="1:19" x14ac:dyDescent="0.25">
      <c r="A10711" s="116"/>
      <c r="B10711" s="65"/>
      <c r="C10711" s="65"/>
      <c r="D10711" s="66"/>
      <c r="E10711" s="67"/>
      <c r="F10711" s="65"/>
      <c r="G10711" s="66"/>
      <c r="J10711" s="65"/>
      <c r="K10711" s="65"/>
      <c r="L10711" s="66"/>
      <c r="M10711" s="65"/>
      <c r="O10711" s="65"/>
      <c r="P10711" s="66"/>
      <c r="Q10711" s="31">
        <f t="shared" si="334"/>
        <v>9999</v>
      </c>
      <c r="R10711" s="31" t="str">
        <f t="shared" si="335"/>
        <v/>
      </c>
      <c r="S10711" s="29">
        <f>IF($Q10711&lt;Parâmetros!$E$19,$G10711-1,$G10711)</f>
        <v>0</v>
      </c>
    </row>
    <row r="10712" spans="1:19" x14ac:dyDescent="0.25">
      <c r="A10712" s="116"/>
      <c r="B10712" s="65"/>
      <c r="C10712" s="65"/>
      <c r="D10712" s="66"/>
      <c r="E10712" s="67"/>
      <c r="F10712" s="65"/>
      <c r="G10712" s="66"/>
      <c r="J10712" s="65"/>
      <c r="K10712" s="65"/>
      <c r="L10712" s="66"/>
      <c r="M10712" s="65"/>
      <c r="O10712" s="65"/>
      <c r="P10712" s="66"/>
      <c r="Q10712" s="31">
        <f t="shared" si="334"/>
        <v>9999</v>
      </c>
      <c r="R10712" s="31" t="str">
        <f t="shared" si="335"/>
        <v/>
      </c>
      <c r="S10712" s="29">
        <f>IF($Q10712&lt;Parâmetros!$E$19,$G10712-1,$G10712)</f>
        <v>0</v>
      </c>
    </row>
    <row r="10713" spans="1:19" x14ac:dyDescent="0.25">
      <c r="A10713" s="116"/>
      <c r="B10713" s="65"/>
      <c r="C10713" s="65"/>
      <c r="D10713" s="66"/>
      <c r="E10713" s="67"/>
      <c r="F10713" s="65"/>
      <c r="G10713" s="66"/>
      <c r="J10713" s="65"/>
      <c r="K10713" s="65"/>
      <c r="L10713" s="66"/>
      <c r="M10713" s="65"/>
      <c r="O10713" s="65"/>
      <c r="P10713" s="66"/>
      <c r="Q10713" s="31">
        <f t="shared" si="334"/>
        <v>9999</v>
      </c>
      <c r="R10713" s="31" t="str">
        <f t="shared" si="335"/>
        <v/>
      </c>
      <c r="S10713" s="29">
        <f>IF($Q10713&lt;Parâmetros!$E$19,$G10713-1,$G10713)</f>
        <v>0</v>
      </c>
    </row>
    <row r="10714" spans="1:19" x14ac:dyDescent="0.25">
      <c r="A10714" s="116"/>
      <c r="B10714" s="65"/>
      <c r="C10714" s="65"/>
      <c r="D10714" s="66"/>
      <c r="E10714" s="67"/>
      <c r="F10714" s="65"/>
      <c r="G10714" s="66"/>
      <c r="J10714" s="65"/>
      <c r="K10714" s="65"/>
      <c r="L10714" s="66"/>
      <c r="M10714" s="65"/>
      <c r="O10714" s="65"/>
      <c r="P10714" s="66"/>
      <c r="Q10714" s="31">
        <f t="shared" si="334"/>
        <v>9999</v>
      </c>
      <c r="R10714" s="31" t="str">
        <f t="shared" si="335"/>
        <v/>
      </c>
      <c r="S10714" s="29">
        <f>IF($Q10714&lt;Parâmetros!$E$19,$G10714-1,$G10714)</f>
        <v>0</v>
      </c>
    </row>
    <row r="10715" spans="1:19" x14ac:dyDescent="0.25">
      <c r="A10715" s="116"/>
      <c r="B10715" s="65"/>
      <c r="C10715" s="65"/>
      <c r="D10715" s="66"/>
      <c r="E10715" s="67"/>
      <c r="F10715" s="65"/>
      <c r="G10715" s="66"/>
      <c r="J10715" s="65"/>
      <c r="K10715" s="65"/>
      <c r="L10715" s="66"/>
      <c r="M10715" s="65"/>
      <c r="O10715" s="65"/>
      <c r="P10715" s="66"/>
      <c r="Q10715" s="31">
        <f t="shared" si="334"/>
        <v>9999</v>
      </c>
      <c r="R10715" s="31" t="str">
        <f t="shared" si="335"/>
        <v/>
      </c>
      <c r="S10715" s="29">
        <f>IF($Q10715&lt;Parâmetros!$E$19,$G10715-1,$G10715)</f>
        <v>0</v>
      </c>
    </row>
    <row r="10716" spans="1:19" x14ac:dyDescent="0.25">
      <c r="A10716" s="116"/>
      <c r="B10716" s="65"/>
      <c r="C10716" s="65"/>
      <c r="D10716" s="66"/>
      <c r="E10716" s="67"/>
      <c r="F10716" s="65"/>
      <c r="G10716" s="66"/>
      <c r="J10716" s="65"/>
      <c r="K10716" s="65"/>
      <c r="L10716" s="66"/>
      <c r="M10716" s="65"/>
      <c r="O10716" s="65"/>
      <c r="P10716" s="66"/>
      <c r="Q10716" s="31">
        <f t="shared" si="334"/>
        <v>9999</v>
      </c>
      <c r="R10716" s="31" t="str">
        <f t="shared" si="335"/>
        <v/>
      </c>
      <c r="S10716" s="29">
        <f>IF($Q10716&lt;Parâmetros!$E$19,$G10716-1,$G10716)</f>
        <v>0</v>
      </c>
    </row>
    <row r="10717" spans="1:19" x14ac:dyDescent="0.25">
      <c r="A10717" s="116"/>
      <c r="B10717" s="65"/>
      <c r="C10717" s="65"/>
      <c r="D10717" s="66"/>
      <c r="E10717" s="67"/>
      <c r="F10717" s="65"/>
      <c r="G10717" s="66"/>
      <c r="J10717" s="65"/>
      <c r="K10717" s="65"/>
      <c r="L10717" s="66"/>
      <c r="M10717" s="65"/>
      <c r="O10717" s="65"/>
      <c r="P10717" s="66"/>
      <c r="Q10717" s="31">
        <f t="shared" si="334"/>
        <v>9999</v>
      </c>
      <c r="R10717" s="31" t="str">
        <f t="shared" si="335"/>
        <v/>
      </c>
      <c r="S10717" s="29">
        <f>IF($Q10717&lt;Parâmetros!$E$19,$G10717-1,$G10717)</f>
        <v>0</v>
      </c>
    </row>
    <row r="10718" spans="1:19" x14ac:dyDescent="0.25">
      <c r="A10718" s="116"/>
      <c r="B10718" s="65"/>
      <c r="C10718" s="65"/>
      <c r="D10718" s="66"/>
      <c r="E10718" s="67"/>
      <c r="F10718" s="65"/>
      <c r="G10718" s="66"/>
      <c r="J10718" s="65"/>
      <c r="K10718" s="65"/>
      <c r="L10718" s="66"/>
      <c r="M10718" s="65"/>
      <c r="O10718" s="65"/>
      <c r="P10718" s="66"/>
      <c r="Q10718" s="31">
        <f t="shared" si="334"/>
        <v>9999</v>
      </c>
      <c r="R10718" s="31" t="str">
        <f t="shared" si="335"/>
        <v/>
      </c>
      <c r="S10718" s="29">
        <f>IF($Q10718&lt;Parâmetros!$E$19,$G10718-1,$G10718)</f>
        <v>0</v>
      </c>
    </row>
    <row r="10719" spans="1:19" x14ac:dyDescent="0.25">
      <c r="A10719" s="116"/>
      <c r="B10719" s="65"/>
      <c r="C10719" s="65"/>
      <c r="D10719" s="66"/>
      <c r="E10719" s="67"/>
      <c r="F10719" s="65"/>
      <c r="G10719" s="66"/>
      <c r="J10719" s="65"/>
      <c r="K10719" s="65"/>
      <c r="L10719" s="66"/>
      <c r="M10719" s="65"/>
      <c r="O10719" s="65"/>
      <c r="P10719" s="66"/>
      <c r="Q10719" s="31">
        <f t="shared" si="334"/>
        <v>9999</v>
      </c>
      <c r="R10719" s="31" t="str">
        <f t="shared" si="335"/>
        <v/>
      </c>
      <c r="S10719" s="29">
        <f>IF($Q10719&lt;Parâmetros!$E$19,$G10719-1,$G10719)</f>
        <v>0</v>
      </c>
    </row>
    <row r="10720" spans="1:19" x14ac:dyDescent="0.25">
      <c r="A10720" s="116"/>
      <c r="B10720" s="65"/>
      <c r="C10720" s="65"/>
      <c r="D10720" s="66"/>
      <c r="E10720" s="67"/>
      <c r="F10720" s="65"/>
      <c r="G10720" s="66"/>
      <c r="J10720" s="65"/>
      <c r="K10720" s="65"/>
      <c r="L10720" s="66"/>
      <c r="M10720" s="65"/>
      <c r="O10720" s="65"/>
      <c r="P10720" s="66"/>
      <c r="Q10720" s="31">
        <f t="shared" si="334"/>
        <v>9999</v>
      </c>
      <c r="R10720" s="31" t="str">
        <f t="shared" si="335"/>
        <v/>
      </c>
      <c r="S10720" s="29">
        <f>IF($Q10720&lt;Parâmetros!$E$19,$G10720-1,$G10720)</f>
        <v>0</v>
      </c>
    </row>
    <row r="10721" spans="1:19" x14ac:dyDescent="0.25">
      <c r="A10721" s="116"/>
      <c r="B10721" s="65"/>
      <c r="C10721" s="65"/>
      <c r="D10721" s="66"/>
      <c r="E10721" s="67"/>
      <c r="F10721" s="65"/>
      <c r="G10721" s="66"/>
      <c r="J10721" s="65"/>
      <c r="K10721" s="65"/>
      <c r="L10721" s="66"/>
      <c r="M10721" s="65"/>
      <c r="O10721" s="65"/>
      <c r="P10721" s="66"/>
      <c r="Q10721" s="31">
        <f t="shared" si="334"/>
        <v>9999</v>
      </c>
      <c r="R10721" s="31" t="str">
        <f t="shared" si="335"/>
        <v/>
      </c>
      <c r="S10721" s="29">
        <f>IF($Q10721&lt;Parâmetros!$E$19,$G10721-1,$G10721)</f>
        <v>0</v>
      </c>
    </row>
    <row r="10722" spans="1:19" x14ac:dyDescent="0.25">
      <c r="A10722" s="116"/>
      <c r="B10722" s="65"/>
      <c r="C10722" s="65"/>
      <c r="D10722" s="66"/>
      <c r="E10722" s="67"/>
      <c r="F10722" s="65"/>
      <c r="G10722" s="66"/>
      <c r="J10722" s="65"/>
      <c r="K10722" s="65"/>
      <c r="L10722" s="66"/>
      <c r="M10722" s="65"/>
      <c r="O10722" s="65"/>
      <c r="P10722" s="66"/>
      <c r="Q10722" s="31">
        <f t="shared" si="334"/>
        <v>9999</v>
      </c>
      <c r="R10722" s="31" t="str">
        <f t="shared" si="335"/>
        <v/>
      </c>
      <c r="S10722" s="29">
        <f>IF($Q10722&lt;Parâmetros!$E$19,$G10722-1,$G10722)</f>
        <v>0</v>
      </c>
    </row>
    <row r="10723" spans="1:19" x14ac:dyDescent="0.25">
      <c r="A10723" s="116"/>
      <c r="B10723" s="65"/>
      <c r="C10723" s="65"/>
      <c r="D10723" s="66"/>
      <c r="E10723" s="67"/>
      <c r="F10723" s="65"/>
      <c r="G10723" s="66"/>
      <c r="J10723" s="65"/>
      <c r="K10723" s="65"/>
      <c r="L10723" s="66"/>
      <c r="M10723" s="65"/>
      <c r="O10723" s="65"/>
      <c r="P10723" s="66"/>
      <c r="Q10723" s="31">
        <f t="shared" si="334"/>
        <v>9999</v>
      </c>
      <c r="R10723" s="31" t="str">
        <f t="shared" si="335"/>
        <v/>
      </c>
      <c r="S10723" s="29">
        <f>IF($Q10723&lt;Parâmetros!$E$19,$G10723-1,$G10723)</f>
        <v>0</v>
      </c>
    </row>
    <row r="10724" spans="1:19" x14ac:dyDescent="0.25">
      <c r="A10724" s="116"/>
      <c r="B10724" s="65"/>
      <c r="C10724" s="65"/>
      <c r="D10724" s="66"/>
      <c r="E10724" s="67"/>
      <c r="F10724" s="65"/>
      <c r="G10724" s="66"/>
      <c r="J10724" s="65"/>
      <c r="K10724" s="65"/>
      <c r="L10724" s="66"/>
      <c r="M10724" s="65"/>
      <c r="O10724" s="65"/>
      <c r="P10724" s="66"/>
      <c r="Q10724" s="31">
        <f t="shared" si="334"/>
        <v>9999</v>
      </c>
      <c r="R10724" s="31" t="str">
        <f t="shared" si="335"/>
        <v/>
      </c>
      <c r="S10724" s="29">
        <f>IF($Q10724&lt;Parâmetros!$E$19,$G10724-1,$G10724)</f>
        <v>0</v>
      </c>
    </row>
    <row r="10725" spans="1:19" x14ac:dyDescent="0.25">
      <c r="A10725" s="116"/>
      <c r="B10725" s="65"/>
      <c r="C10725" s="65"/>
      <c r="D10725" s="66"/>
      <c r="E10725" s="67"/>
      <c r="F10725" s="65"/>
      <c r="G10725" s="66"/>
      <c r="J10725" s="65"/>
      <c r="K10725" s="65"/>
      <c r="L10725" s="66"/>
      <c r="M10725" s="65"/>
      <c r="O10725" s="65"/>
      <c r="P10725" s="66"/>
      <c r="Q10725" s="31">
        <f t="shared" si="334"/>
        <v>9999</v>
      </c>
      <c r="R10725" s="31" t="str">
        <f t="shared" si="335"/>
        <v/>
      </c>
      <c r="S10725" s="29">
        <f>IF($Q10725&lt;Parâmetros!$E$19,$G10725-1,$G10725)</f>
        <v>0</v>
      </c>
    </row>
    <row r="10726" spans="1:19" x14ac:dyDescent="0.25">
      <c r="A10726" s="116"/>
      <c r="B10726" s="65"/>
      <c r="C10726" s="65"/>
      <c r="D10726" s="66"/>
      <c r="E10726" s="67"/>
      <c r="F10726" s="65"/>
      <c r="G10726" s="66"/>
      <c r="J10726" s="65"/>
      <c r="K10726" s="65"/>
      <c r="L10726" s="66"/>
      <c r="M10726" s="65"/>
      <c r="O10726" s="65"/>
      <c r="P10726" s="66"/>
      <c r="Q10726" s="31">
        <f t="shared" si="334"/>
        <v>9999</v>
      </c>
      <c r="R10726" s="31" t="str">
        <f t="shared" si="335"/>
        <v/>
      </c>
      <c r="S10726" s="29">
        <f>IF($Q10726&lt;Parâmetros!$E$19,$G10726-1,$G10726)</f>
        <v>0</v>
      </c>
    </row>
    <row r="10727" spans="1:19" x14ac:dyDescent="0.25">
      <c r="A10727" s="116"/>
      <c r="B10727" s="65"/>
      <c r="C10727" s="65"/>
      <c r="D10727" s="66"/>
      <c r="E10727" s="67"/>
      <c r="F10727" s="65"/>
      <c r="G10727" s="66"/>
      <c r="J10727" s="65"/>
      <c r="K10727" s="65"/>
      <c r="L10727" s="66"/>
      <c r="M10727" s="65"/>
      <c r="O10727" s="65"/>
      <c r="P10727" s="66"/>
      <c r="Q10727" s="31">
        <f t="shared" si="334"/>
        <v>9999</v>
      </c>
      <c r="R10727" s="31" t="str">
        <f t="shared" si="335"/>
        <v/>
      </c>
      <c r="S10727" s="29">
        <f>IF($Q10727&lt;Parâmetros!$E$19,$G10727-1,$G10727)</f>
        <v>0</v>
      </c>
    </row>
    <row r="10728" spans="1:19" x14ac:dyDescent="0.25">
      <c r="A10728" s="116"/>
      <c r="B10728" s="65"/>
      <c r="C10728" s="65"/>
      <c r="D10728" s="66"/>
      <c r="E10728" s="67"/>
      <c r="F10728" s="65"/>
      <c r="G10728" s="66"/>
      <c r="J10728" s="65"/>
      <c r="K10728" s="65"/>
      <c r="L10728" s="66"/>
      <c r="M10728" s="65"/>
      <c r="O10728" s="65"/>
      <c r="P10728" s="66"/>
      <c r="Q10728" s="31">
        <f t="shared" si="334"/>
        <v>9999</v>
      </c>
      <c r="R10728" s="31" t="str">
        <f t="shared" si="335"/>
        <v/>
      </c>
      <c r="S10728" s="29">
        <f>IF($Q10728&lt;Parâmetros!$E$19,$G10728-1,$G10728)</f>
        <v>0</v>
      </c>
    </row>
    <row r="10729" spans="1:19" x14ac:dyDescent="0.25">
      <c r="A10729" s="116"/>
      <c r="B10729" s="65"/>
      <c r="C10729" s="65"/>
      <c r="D10729" s="66"/>
      <c r="E10729" s="67"/>
      <c r="F10729" s="65"/>
      <c r="G10729" s="66"/>
      <c r="J10729" s="65"/>
      <c r="K10729" s="65"/>
      <c r="L10729" s="66"/>
      <c r="M10729" s="65"/>
      <c r="O10729" s="65"/>
      <c r="P10729" s="66"/>
      <c r="Q10729" s="31">
        <f t="shared" si="334"/>
        <v>9999</v>
      </c>
      <c r="R10729" s="31" t="str">
        <f t="shared" si="335"/>
        <v/>
      </c>
      <c r="S10729" s="29">
        <f>IF($Q10729&lt;Parâmetros!$E$19,$G10729-1,$G10729)</f>
        <v>0</v>
      </c>
    </row>
    <row r="10730" spans="1:19" x14ac:dyDescent="0.25">
      <c r="A10730" s="116"/>
      <c r="B10730" s="65"/>
      <c r="C10730" s="65"/>
      <c r="D10730" s="66"/>
      <c r="E10730" s="67"/>
      <c r="F10730" s="65"/>
      <c r="G10730" s="66"/>
      <c r="J10730" s="65"/>
      <c r="K10730" s="65"/>
      <c r="L10730" s="66"/>
      <c r="M10730" s="65"/>
      <c r="O10730" s="65"/>
      <c r="P10730" s="66"/>
      <c r="Q10730" s="31">
        <f t="shared" si="334"/>
        <v>9999</v>
      </c>
      <c r="R10730" s="31" t="str">
        <f t="shared" si="335"/>
        <v/>
      </c>
      <c r="S10730" s="29">
        <f>IF($Q10730&lt;Parâmetros!$E$19,$G10730-1,$G10730)</f>
        <v>0</v>
      </c>
    </row>
    <row r="10731" spans="1:19" x14ac:dyDescent="0.25">
      <c r="A10731" s="116"/>
      <c r="B10731" s="65"/>
      <c r="C10731" s="65"/>
      <c r="D10731" s="66"/>
      <c r="E10731" s="67"/>
      <c r="F10731" s="65"/>
      <c r="G10731" s="66"/>
      <c r="J10731" s="65"/>
      <c r="K10731" s="65"/>
      <c r="L10731" s="66"/>
      <c r="M10731" s="65"/>
      <c r="O10731" s="65"/>
      <c r="P10731" s="66"/>
      <c r="Q10731" s="31">
        <f t="shared" si="334"/>
        <v>9999</v>
      </c>
      <c r="R10731" s="31" t="str">
        <f t="shared" si="335"/>
        <v/>
      </c>
      <c r="S10731" s="29">
        <f>IF($Q10731&lt;Parâmetros!$E$19,$G10731-1,$G10731)</f>
        <v>0</v>
      </c>
    </row>
    <row r="10732" spans="1:19" x14ac:dyDescent="0.25">
      <c r="A10732" s="116"/>
      <c r="B10732" s="65"/>
      <c r="C10732" s="65"/>
      <c r="D10732" s="66"/>
      <c r="E10732" s="67"/>
      <c r="F10732" s="65"/>
      <c r="G10732" s="66"/>
      <c r="J10732" s="65"/>
      <c r="K10732" s="65"/>
      <c r="L10732" s="66"/>
      <c r="M10732" s="65"/>
      <c r="O10732" s="65"/>
      <c r="P10732" s="66"/>
      <c r="Q10732" s="31">
        <f t="shared" si="334"/>
        <v>9999</v>
      </c>
      <c r="R10732" s="31" t="str">
        <f t="shared" si="335"/>
        <v/>
      </c>
      <c r="S10732" s="29">
        <f>IF($Q10732&lt;Parâmetros!$E$19,$G10732-1,$G10732)</f>
        <v>0</v>
      </c>
    </row>
    <row r="10733" spans="1:19" x14ac:dyDescent="0.25">
      <c r="A10733" s="116"/>
      <c r="B10733" s="65"/>
      <c r="C10733" s="65"/>
      <c r="D10733" s="66"/>
      <c r="E10733" s="67"/>
      <c r="F10733" s="65"/>
      <c r="G10733" s="66"/>
      <c r="J10733" s="65"/>
      <c r="K10733" s="65"/>
      <c r="L10733" s="66"/>
      <c r="M10733" s="65"/>
      <c r="N10733" s="65"/>
      <c r="O10733" s="65"/>
      <c r="P10733" s="66"/>
      <c r="Q10733" s="31">
        <f t="shared" si="334"/>
        <v>9999</v>
      </c>
      <c r="R10733" s="31" t="str">
        <f t="shared" si="335"/>
        <v/>
      </c>
      <c r="S10733" s="29">
        <f>IF($Q10733&lt;Parâmetros!$E$19,$G10733-1,$G10733)</f>
        <v>0</v>
      </c>
    </row>
    <row r="10734" spans="1:19" x14ac:dyDescent="0.25">
      <c r="A10734" s="116"/>
      <c r="B10734" s="65"/>
      <c r="C10734" s="65"/>
      <c r="D10734" s="66"/>
      <c r="E10734" s="67"/>
      <c r="F10734" s="65"/>
      <c r="G10734" s="66"/>
      <c r="J10734" s="65"/>
      <c r="K10734" s="65"/>
      <c r="L10734" s="66"/>
      <c r="M10734" s="65"/>
      <c r="N10734" s="65"/>
      <c r="O10734" s="65"/>
      <c r="P10734" s="66"/>
      <c r="Q10734" s="31">
        <f t="shared" si="334"/>
        <v>9999</v>
      </c>
      <c r="R10734" s="31" t="str">
        <f t="shared" si="335"/>
        <v/>
      </c>
      <c r="S10734" s="29">
        <f>IF($Q10734&lt;Parâmetros!$E$19,$G10734-1,$G10734)</f>
        <v>0</v>
      </c>
    </row>
    <row r="10735" spans="1:19" x14ac:dyDescent="0.25">
      <c r="A10735" s="116"/>
      <c r="B10735" s="65"/>
      <c r="C10735" s="65"/>
      <c r="D10735" s="66"/>
      <c r="E10735" s="67"/>
      <c r="F10735" s="65"/>
      <c r="G10735" s="66"/>
      <c r="J10735" s="65"/>
      <c r="K10735" s="65"/>
      <c r="L10735" s="66"/>
      <c r="M10735" s="65"/>
      <c r="O10735" s="65"/>
      <c r="P10735" s="66"/>
      <c r="Q10735" s="31">
        <f t="shared" si="334"/>
        <v>9999</v>
      </c>
      <c r="R10735" s="31" t="str">
        <f t="shared" si="335"/>
        <v/>
      </c>
      <c r="S10735" s="29">
        <f>IF($Q10735&lt;Parâmetros!$E$19,$G10735-1,$G10735)</f>
        <v>0</v>
      </c>
    </row>
    <row r="10736" spans="1:19" x14ac:dyDescent="0.25">
      <c r="A10736" s="116"/>
      <c r="B10736" s="65"/>
      <c r="C10736" s="65"/>
      <c r="D10736" s="66"/>
      <c r="E10736" s="67"/>
      <c r="F10736" s="65"/>
      <c r="G10736" s="66"/>
      <c r="J10736" s="65"/>
      <c r="K10736" s="65"/>
      <c r="L10736" s="66"/>
      <c r="M10736" s="65"/>
      <c r="O10736" s="65"/>
      <c r="P10736" s="66"/>
      <c r="Q10736" s="31">
        <f t="shared" si="334"/>
        <v>9999</v>
      </c>
      <c r="R10736" s="31" t="str">
        <f t="shared" si="335"/>
        <v/>
      </c>
      <c r="S10736" s="29">
        <f>IF($Q10736&lt;Parâmetros!$E$19,$G10736-1,$G10736)</f>
        <v>0</v>
      </c>
    </row>
    <row r="10737" spans="1:19" x14ac:dyDescent="0.25">
      <c r="A10737" s="116"/>
      <c r="B10737" s="65"/>
      <c r="C10737" s="65"/>
      <c r="D10737" s="66"/>
      <c r="E10737" s="67"/>
      <c r="F10737" s="65"/>
      <c r="G10737" s="66"/>
      <c r="J10737" s="65"/>
      <c r="K10737" s="65"/>
      <c r="L10737" s="66"/>
      <c r="M10737" s="65"/>
      <c r="O10737" s="65"/>
      <c r="P10737" s="66"/>
      <c r="Q10737" s="31">
        <f t="shared" si="334"/>
        <v>9999</v>
      </c>
      <c r="R10737" s="31" t="str">
        <f t="shared" si="335"/>
        <v/>
      </c>
      <c r="S10737" s="29">
        <f>IF($Q10737&lt;Parâmetros!$E$19,$G10737-1,$G10737)</f>
        <v>0</v>
      </c>
    </row>
    <row r="10738" spans="1:19" x14ac:dyDescent="0.25">
      <c r="A10738" s="116"/>
      <c r="B10738" s="65"/>
      <c r="C10738" s="65"/>
      <c r="D10738" s="66"/>
      <c r="E10738" s="67"/>
      <c r="F10738" s="65"/>
      <c r="G10738" s="66"/>
      <c r="J10738" s="65"/>
      <c r="K10738" s="65"/>
      <c r="L10738" s="66"/>
      <c r="M10738" s="65"/>
      <c r="O10738" s="65"/>
      <c r="P10738" s="66"/>
      <c r="Q10738" s="31">
        <f t="shared" si="334"/>
        <v>9999</v>
      </c>
      <c r="R10738" s="31" t="str">
        <f t="shared" si="335"/>
        <v/>
      </c>
      <c r="S10738" s="29">
        <f>IF($Q10738&lt;Parâmetros!$E$19,$G10738-1,$G10738)</f>
        <v>0</v>
      </c>
    </row>
    <row r="10739" spans="1:19" x14ac:dyDescent="0.25">
      <c r="A10739" s="116"/>
      <c r="B10739" s="65"/>
      <c r="C10739" s="65"/>
      <c r="D10739" s="66"/>
      <c r="E10739" s="67"/>
      <c r="F10739" s="65"/>
      <c r="G10739" s="66"/>
      <c r="J10739" s="65"/>
      <c r="K10739" s="65"/>
      <c r="L10739" s="66"/>
      <c r="M10739" s="65"/>
      <c r="O10739" s="65"/>
      <c r="P10739" s="66"/>
      <c r="Q10739" s="31">
        <f t="shared" si="334"/>
        <v>9999</v>
      </c>
      <c r="R10739" s="31" t="str">
        <f t="shared" si="335"/>
        <v/>
      </c>
      <c r="S10739" s="29">
        <f>IF($Q10739&lt;Parâmetros!$E$19,$G10739-1,$G10739)</f>
        <v>0</v>
      </c>
    </row>
    <row r="10740" spans="1:19" x14ac:dyDescent="0.25">
      <c r="A10740" s="116"/>
      <c r="B10740" s="65"/>
      <c r="C10740" s="65"/>
      <c r="D10740" s="66"/>
      <c r="E10740" s="67"/>
      <c r="F10740" s="65"/>
      <c r="G10740" s="66"/>
      <c r="J10740" s="65"/>
      <c r="K10740" s="65"/>
      <c r="L10740" s="66"/>
      <c r="M10740" s="65"/>
      <c r="O10740" s="65"/>
      <c r="P10740" s="66"/>
      <c r="Q10740" s="31">
        <f t="shared" si="334"/>
        <v>9999</v>
      </c>
      <c r="R10740" s="31" t="str">
        <f t="shared" si="335"/>
        <v/>
      </c>
      <c r="S10740" s="29">
        <f>IF($Q10740&lt;Parâmetros!$E$19,$G10740-1,$G10740)</f>
        <v>0</v>
      </c>
    </row>
    <row r="10741" spans="1:19" x14ac:dyDescent="0.25">
      <c r="A10741" s="116"/>
      <c r="B10741" s="65"/>
      <c r="C10741" s="65"/>
      <c r="D10741" s="66"/>
      <c r="E10741" s="67"/>
      <c r="F10741" s="65"/>
      <c r="G10741" s="66"/>
      <c r="J10741" s="65"/>
      <c r="K10741" s="65"/>
      <c r="L10741" s="66"/>
      <c r="M10741" s="65"/>
      <c r="O10741" s="65"/>
      <c r="P10741" s="66"/>
      <c r="Q10741" s="31">
        <f t="shared" si="334"/>
        <v>9999</v>
      </c>
      <c r="R10741" s="31" t="str">
        <f t="shared" si="335"/>
        <v/>
      </c>
      <c r="S10741" s="29">
        <f>IF($Q10741&lt;Parâmetros!$E$19,$G10741-1,$G10741)</f>
        <v>0</v>
      </c>
    </row>
    <row r="10742" spans="1:19" x14ac:dyDescent="0.25">
      <c r="A10742" s="116"/>
      <c r="B10742" s="65"/>
      <c r="C10742" s="65"/>
      <c r="D10742" s="66"/>
      <c r="E10742" s="67"/>
      <c r="F10742" s="65"/>
      <c r="G10742" s="66"/>
      <c r="J10742" s="65"/>
      <c r="K10742" s="65"/>
      <c r="L10742" s="66"/>
      <c r="M10742" s="65"/>
      <c r="O10742" s="65"/>
      <c r="P10742" s="66"/>
      <c r="Q10742" s="31">
        <f t="shared" si="334"/>
        <v>9999</v>
      </c>
      <c r="R10742" s="31" t="str">
        <f t="shared" si="335"/>
        <v/>
      </c>
      <c r="S10742" s="29">
        <f>IF($Q10742&lt;Parâmetros!$E$19,$G10742-1,$G10742)</f>
        <v>0</v>
      </c>
    </row>
    <row r="10743" spans="1:19" x14ac:dyDescent="0.25">
      <c r="A10743" s="116"/>
      <c r="B10743" s="65"/>
      <c r="C10743" s="65"/>
      <c r="D10743" s="66"/>
      <c r="E10743" s="67"/>
      <c r="F10743" s="65"/>
      <c r="G10743" s="66"/>
      <c r="J10743" s="65"/>
      <c r="K10743" s="65"/>
      <c r="L10743" s="66"/>
      <c r="M10743" s="65"/>
      <c r="O10743" s="65"/>
      <c r="P10743" s="66"/>
      <c r="Q10743" s="31">
        <f t="shared" si="334"/>
        <v>9999</v>
      </c>
      <c r="R10743" s="31" t="str">
        <f t="shared" si="335"/>
        <v/>
      </c>
      <c r="S10743" s="29">
        <f>IF($Q10743&lt;Parâmetros!$E$19,$G10743-1,$G10743)</f>
        <v>0</v>
      </c>
    </row>
    <row r="10744" spans="1:19" x14ac:dyDescent="0.25">
      <c r="A10744" s="116"/>
      <c r="B10744" s="65"/>
      <c r="C10744" s="65"/>
      <c r="D10744" s="66"/>
      <c r="E10744" s="67"/>
      <c r="F10744" s="65"/>
      <c r="G10744" s="66"/>
      <c r="J10744" s="65"/>
      <c r="K10744" s="65"/>
      <c r="L10744" s="66"/>
      <c r="M10744" s="65"/>
      <c r="O10744" s="65"/>
      <c r="P10744" s="66"/>
      <c r="Q10744" s="31">
        <f t="shared" si="334"/>
        <v>9999</v>
      </c>
      <c r="R10744" s="31" t="str">
        <f t="shared" si="335"/>
        <v/>
      </c>
      <c r="S10744" s="29">
        <f>IF($Q10744&lt;Parâmetros!$E$19,$G10744-1,$G10744)</f>
        <v>0</v>
      </c>
    </row>
    <row r="10745" spans="1:19" x14ac:dyDescent="0.25">
      <c r="A10745" s="116"/>
      <c r="B10745" s="65"/>
      <c r="C10745" s="65"/>
      <c r="D10745" s="66"/>
      <c r="E10745" s="67"/>
      <c r="F10745" s="65"/>
      <c r="G10745" s="66"/>
      <c r="J10745" s="65"/>
      <c r="K10745" s="65"/>
      <c r="L10745" s="66"/>
      <c r="M10745" s="65"/>
      <c r="O10745" s="65"/>
      <c r="P10745" s="66"/>
      <c r="Q10745" s="31">
        <f t="shared" si="334"/>
        <v>9999</v>
      </c>
      <c r="R10745" s="31" t="str">
        <f t="shared" si="335"/>
        <v/>
      </c>
      <c r="S10745" s="29">
        <f>IF($Q10745&lt;Parâmetros!$E$19,$G10745-1,$G10745)</f>
        <v>0</v>
      </c>
    </row>
    <row r="10746" spans="1:19" x14ac:dyDescent="0.25">
      <c r="A10746" s="116"/>
      <c r="B10746" s="65"/>
      <c r="C10746" s="65"/>
      <c r="D10746" s="66"/>
      <c r="E10746" s="67"/>
      <c r="F10746" s="65"/>
      <c r="G10746" s="66"/>
      <c r="J10746" s="65"/>
      <c r="K10746" s="65"/>
      <c r="L10746" s="66"/>
      <c r="M10746" s="65"/>
      <c r="O10746" s="65"/>
      <c r="P10746" s="66"/>
      <c r="Q10746" s="31">
        <f t="shared" si="334"/>
        <v>9999</v>
      </c>
      <c r="R10746" s="31" t="str">
        <f t="shared" si="335"/>
        <v/>
      </c>
      <c r="S10746" s="29">
        <f>IF($Q10746&lt;Parâmetros!$E$19,$G10746-1,$G10746)</f>
        <v>0</v>
      </c>
    </row>
    <row r="10747" spans="1:19" x14ac:dyDescent="0.25">
      <c r="A10747" s="116"/>
      <c r="B10747" s="65"/>
      <c r="C10747" s="65"/>
      <c r="D10747" s="66"/>
      <c r="E10747" s="67"/>
      <c r="F10747" s="65"/>
      <c r="G10747" s="66"/>
      <c r="J10747" s="65"/>
      <c r="K10747" s="65"/>
      <c r="L10747" s="66"/>
      <c r="M10747" s="65"/>
      <c r="O10747" s="65"/>
      <c r="P10747" s="66"/>
      <c r="Q10747" s="31">
        <f t="shared" si="334"/>
        <v>9999</v>
      </c>
      <c r="R10747" s="31" t="str">
        <f t="shared" si="335"/>
        <v/>
      </c>
      <c r="S10747" s="29">
        <f>IF($Q10747&lt;Parâmetros!$E$19,$G10747-1,$G10747)</f>
        <v>0</v>
      </c>
    </row>
    <row r="10748" spans="1:19" x14ac:dyDescent="0.25">
      <c r="A10748" s="116"/>
      <c r="B10748" s="65"/>
      <c r="C10748" s="65"/>
      <c r="D10748" s="66"/>
      <c r="E10748" s="67"/>
      <c r="F10748" s="65"/>
      <c r="G10748" s="66"/>
      <c r="J10748" s="65"/>
      <c r="K10748" s="65"/>
      <c r="L10748" s="66"/>
      <c r="M10748" s="65"/>
      <c r="O10748" s="65"/>
      <c r="P10748" s="66"/>
      <c r="Q10748" s="31">
        <f t="shared" ref="Q10748:Q10811" si="336">IFERROR(VALUE(LEFT($J10748,2))*60+VALUE(MID($J10748,4,2)),9999)</f>
        <v>9999</v>
      </c>
      <c r="R10748" s="31" t="str">
        <f t="shared" ref="R10748:R10811" si="337">IFERROR(VALUE(LEFT($K10748,2))*60+VALUE(MID($K10748,4,2)),"")</f>
        <v/>
      </c>
      <c r="S10748" s="29">
        <f>IF($Q10748&lt;Parâmetros!$E$19,$G10748-1,$G10748)</f>
        <v>0</v>
      </c>
    </row>
    <row r="10749" spans="1:19" x14ac:dyDescent="0.25">
      <c r="A10749" s="116"/>
      <c r="B10749" s="65"/>
      <c r="C10749" s="65"/>
      <c r="D10749" s="66"/>
      <c r="E10749" s="67"/>
      <c r="F10749" s="65"/>
      <c r="G10749" s="66"/>
      <c r="J10749" s="65"/>
      <c r="K10749" s="65"/>
      <c r="L10749" s="66"/>
      <c r="M10749" s="65"/>
      <c r="O10749" s="65"/>
      <c r="P10749" s="66"/>
      <c r="Q10749" s="31">
        <f t="shared" si="336"/>
        <v>9999</v>
      </c>
      <c r="R10749" s="31" t="str">
        <f t="shared" si="337"/>
        <v/>
      </c>
      <c r="S10749" s="29">
        <f>IF($Q10749&lt;Parâmetros!$E$19,$G10749-1,$G10749)</f>
        <v>0</v>
      </c>
    </row>
    <row r="10750" spans="1:19" x14ac:dyDescent="0.25">
      <c r="A10750" s="116"/>
      <c r="B10750" s="65"/>
      <c r="C10750" s="65"/>
      <c r="D10750" s="66"/>
      <c r="E10750" s="67"/>
      <c r="F10750" s="65"/>
      <c r="G10750" s="66"/>
      <c r="J10750" s="65"/>
      <c r="K10750" s="65"/>
      <c r="L10750" s="66"/>
      <c r="M10750" s="65"/>
      <c r="O10750" s="65"/>
      <c r="P10750" s="66"/>
      <c r="Q10750" s="31">
        <f t="shared" si="336"/>
        <v>9999</v>
      </c>
      <c r="R10750" s="31" t="str">
        <f t="shared" si="337"/>
        <v/>
      </c>
      <c r="S10750" s="29">
        <f>IF($Q10750&lt;Parâmetros!$E$19,$G10750-1,$G10750)</f>
        <v>0</v>
      </c>
    </row>
    <row r="10751" spans="1:19" x14ac:dyDescent="0.25">
      <c r="A10751" s="116"/>
      <c r="B10751" s="65"/>
      <c r="C10751" s="65"/>
      <c r="D10751" s="66"/>
      <c r="E10751" s="67"/>
      <c r="F10751" s="65"/>
      <c r="G10751" s="66"/>
      <c r="J10751" s="65"/>
      <c r="K10751" s="65"/>
      <c r="L10751" s="66"/>
      <c r="M10751" s="65"/>
      <c r="O10751" s="65"/>
      <c r="P10751" s="66"/>
      <c r="Q10751" s="31">
        <f t="shared" si="336"/>
        <v>9999</v>
      </c>
      <c r="R10751" s="31" t="str">
        <f t="shared" si="337"/>
        <v/>
      </c>
      <c r="S10751" s="29">
        <f>IF($Q10751&lt;Parâmetros!$E$19,$G10751-1,$G10751)</f>
        <v>0</v>
      </c>
    </row>
    <row r="10752" spans="1:19" x14ac:dyDescent="0.25">
      <c r="A10752" s="116"/>
      <c r="B10752" s="65"/>
      <c r="C10752" s="65"/>
      <c r="D10752" s="66"/>
      <c r="E10752" s="67"/>
      <c r="F10752" s="65"/>
      <c r="G10752" s="66"/>
      <c r="J10752" s="65"/>
      <c r="K10752" s="65"/>
      <c r="L10752" s="66"/>
      <c r="M10752" s="65"/>
      <c r="O10752" s="65"/>
      <c r="P10752" s="66"/>
      <c r="Q10752" s="31">
        <f t="shared" si="336"/>
        <v>9999</v>
      </c>
      <c r="R10752" s="31" t="str">
        <f t="shared" si="337"/>
        <v/>
      </c>
      <c r="S10752" s="29">
        <f>IF($Q10752&lt;Parâmetros!$E$19,$G10752-1,$G10752)</f>
        <v>0</v>
      </c>
    </row>
    <row r="10753" spans="1:19" x14ac:dyDescent="0.25">
      <c r="A10753" s="116"/>
      <c r="B10753" s="65"/>
      <c r="C10753" s="65"/>
      <c r="D10753" s="66"/>
      <c r="E10753" s="67"/>
      <c r="F10753" s="65"/>
      <c r="G10753" s="66"/>
      <c r="J10753" s="65"/>
      <c r="K10753" s="65"/>
      <c r="L10753" s="66"/>
      <c r="M10753" s="65"/>
      <c r="O10753" s="65"/>
      <c r="P10753" s="66"/>
      <c r="Q10753" s="31">
        <f t="shared" si="336"/>
        <v>9999</v>
      </c>
      <c r="R10753" s="31" t="str">
        <f t="shared" si="337"/>
        <v/>
      </c>
      <c r="S10753" s="29">
        <f>IF($Q10753&lt;Parâmetros!$E$19,$G10753-1,$G10753)</f>
        <v>0</v>
      </c>
    </row>
    <row r="10754" spans="1:19" x14ac:dyDescent="0.25">
      <c r="A10754" s="116"/>
      <c r="B10754" s="65"/>
      <c r="C10754" s="65"/>
      <c r="D10754" s="66"/>
      <c r="E10754" s="67"/>
      <c r="F10754" s="65"/>
      <c r="G10754" s="66"/>
      <c r="J10754" s="65"/>
      <c r="K10754" s="65"/>
      <c r="L10754" s="66"/>
      <c r="M10754" s="65"/>
      <c r="N10754" s="65"/>
      <c r="O10754" s="65"/>
      <c r="P10754" s="66"/>
      <c r="Q10754" s="31">
        <f t="shared" si="336"/>
        <v>9999</v>
      </c>
      <c r="R10754" s="31" t="str">
        <f t="shared" si="337"/>
        <v/>
      </c>
      <c r="S10754" s="29">
        <f>IF($Q10754&lt;Parâmetros!$E$19,$G10754-1,$G10754)</f>
        <v>0</v>
      </c>
    </row>
    <row r="10755" spans="1:19" x14ac:dyDescent="0.25">
      <c r="A10755" s="116"/>
      <c r="B10755" s="65"/>
      <c r="C10755" s="65"/>
      <c r="D10755" s="66"/>
      <c r="E10755" s="67"/>
      <c r="F10755" s="65"/>
      <c r="G10755" s="66"/>
      <c r="J10755" s="65"/>
      <c r="K10755" s="65"/>
      <c r="L10755" s="66"/>
      <c r="M10755" s="65"/>
      <c r="N10755" s="65"/>
      <c r="O10755" s="65"/>
      <c r="P10755" s="66"/>
      <c r="Q10755" s="31">
        <f t="shared" si="336"/>
        <v>9999</v>
      </c>
      <c r="R10755" s="31" t="str">
        <f t="shared" si="337"/>
        <v/>
      </c>
      <c r="S10755" s="29">
        <f>IF($Q10755&lt;Parâmetros!$E$19,$G10755-1,$G10755)</f>
        <v>0</v>
      </c>
    </row>
    <row r="10756" spans="1:19" x14ac:dyDescent="0.25">
      <c r="A10756" s="116"/>
      <c r="B10756" s="65"/>
      <c r="C10756" s="65"/>
      <c r="D10756" s="66"/>
      <c r="E10756" s="67"/>
      <c r="F10756" s="65"/>
      <c r="G10756" s="66"/>
      <c r="J10756" s="65"/>
      <c r="K10756" s="65"/>
      <c r="L10756" s="66"/>
      <c r="M10756" s="65"/>
      <c r="O10756" s="65"/>
      <c r="P10756" s="66"/>
      <c r="Q10756" s="31">
        <f t="shared" si="336"/>
        <v>9999</v>
      </c>
      <c r="R10756" s="31" t="str">
        <f t="shared" si="337"/>
        <v/>
      </c>
      <c r="S10756" s="29">
        <f>IF($Q10756&lt;Parâmetros!$E$19,$G10756-1,$G10756)</f>
        <v>0</v>
      </c>
    </row>
    <row r="10757" spans="1:19" x14ac:dyDescent="0.25">
      <c r="A10757" s="116"/>
      <c r="B10757" s="65"/>
      <c r="C10757" s="65"/>
      <c r="D10757" s="66"/>
      <c r="E10757" s="67"/>
      <c r="F10757" s="65"/>
      <c r="G10757" s="66"/>
      <c r="J10757" s="65"/>
      <c r="K10757" s="65"/>
      <c r="L10757" s="66"/>
      <c r="M10757" s="65"/>
      <c r="O10757" s="65"/>
      <c r="P10757" s="66"/>
      <c r="Q10757" s="31">
        <f t="shared" si="336"/>
        <v>9999</v>
      </c>
      <c r="R10757" s="31" t="str">
        <f t="shared" si="337"/>
        <v/>
      </c>
      <c r="S10757" s="29">
        <f>IF($Q10757&lt;Parâmetros!$E$19,$G10757-1,$G10757)</f>
        <v>0</v>
      </c>
    </row>
    <row r="10758" spans="1:19" x14ac:dyDescent="0.25">
      <c r="A10758" s="116"/>
      <c r="B10758" s="65"/>
      <c r="C10758" s="65"/>
      <c r="D10758" s="66"/>
      <c r="E10758" s="67"/>
      <c r="F10758" s="65"/>
      <c r="G10758" s="66"/>
      <c r="J10758" s="65"/>
      <c r="K10758" s="65"/>
      <c r="L10758" s="66"/>
      <c r="M10758" s="65"/>
      <c r="O10758" s="65"/>
      <c r="P10758" s="66"/>
      <c r="Q10758" s="31">
        <f t="shared" si="336"/>
        <v>9999</v>
      </c>
      <c r="R10758" s="31" t="str">
        <f t="shared" si="337"/>
        <v/>
      </c>
      <c r="S10758" s="29">
        <f>IF($Q10758&lt;Parâmetros!$E$19,$G10758-1,$G10758)</f>
        <v>0</v>
      </c>
    </row>
    <row r="10759" spans="1:19" x14ac:dyDescent="0.25">
      <c r="A10759" s="116"/>
      <c r="B10759" s="65"/>
      <c r="C10759" s="65"/>
      <c r="D10759" s="66"/>
      <c r="E10759" s="67"/>
      <c r="F10759" s="65"/>
      <c r="G10759" s="66"/>
      <c r="J10759" s="65"/>
      <c r="K10759" s="65"/>
      <c r="L10759" s="66"/>
      <c r="M10759" s="65"/>
      <c r="O10759" s="65"/>
      <c r="P10759" s="66"/>
      <c r="Q10759" s="31">
        <f t="shared" si="336"/>
        <v>9999</v>
      </c>
      <c r="R10759" s="31" t="str">
        <f t="shared" si="337"/>
        <v/>
      </c>
      <c r="S10759" s="29">
        <f>IF($Q10759&lt;Parâmetros!$E$19,$G10759-1,$G10759)</f>
        <v>0</v>
      </c>
    </row>
    <row r="10760" spans="1:19" x14ac:dyDescent="0.25">
      <c r="A10760" s="116"/>
      <c r="B10760" s="65"/>
      <c r="C10760" s="65"/>
      <c r="D10760" s="66"/>
      <c r="E10760" s="67"/>
      <c r="F10760" s="65"/>
      <c r="G10760" s="66"/>
      <c r="J10760" s="65"/>
      <c r="K10760" s="65"/>
      <c r="L10760" s="66"/>
      <c r="M10760" s="65"/>
      <c r="O10760" s="65"/>
      <c r="P10760" s="66"/>
      <c r="Q10760" s="31">
        <f t="shared" si="336"/>
        <v>9999</v>
      </c>
      <c r="R10760" s="31" t="str">
        <f t="shared" si="337"/>
        <v/>
      </c>
      <c r="S10760" s="29">
        <f>IF($Q10760&lt;Parâmetros!$E$19,$G10760-1,$G10760)</f>
        <v>0</v>
      </c>
    </row>
    <row r="10761" spans="1:19" x14ac:dyDescent="0.25">
      <c r="A10761" s="116"/>
      <c r="B10761" s="65"/>
      <c r="C10761" s="65"/>
      <c r="D10761" s="66"/>
      <c r="E10761" s="67"/>
      <c r="F10761" s="65"/>
      <c r="G10761" s="66"/>
      <c r="J10761" s="65"/>
      <c r="K10761" s="65"/>
      <c r="L10761" s="66"/>
      <c r="M10761" s="65"/>
      <c r="O10761" s="65"/>
      <c r="P10761" s="66"/>
      <c r="Q10761" s="31">
        <f t="shared" si="336"/>
        <v>9999</v>
      </c>
      <c r="R10761" s="31" t="str">
        <f t="shared" si="337"/>
        <v/>
      </c>
      <c r="S10761" s="29">
        <f>IF($Q10761&lt;Parâmetros!$E$19,$G10761-1,$G10761)</f>
        <v>0</v>
      </c>
    </row>
    <row r="10762" spans="1:19" x14ac:dyDescent="0.25">
      <c r="A10762" s="116"/>
      <c r="B10762" s="65"/>
      <c r="C10762" s="65"/>
      <c r="D10762" s="66"/>
      <c r="E10762" s="67"/>
      <c r="F10762" s="65"/>
      <c r="G10762" s="66"/>
      <c r="J10762" s="65"/>
      <c r="K10762" s="65"/>
      <c r="L10762" s="66"/>
      <c r="M10762" s="65"/>
      <c r="O10762" s="65"/>
      <c r="P10762" s="66"/>
      <c r="Q10762" s="31">
        <f t="shared" si="336"/>
        <v>9999</v>
      </c>
      <c r="R10762" s="31" t="str">
        <f t="shared" si="337"/>
        <v/>
      </c>
      <c r="S10762" s="29">
        <f>IF($Q10762&lt;Parâmetros!$E$19,$G10762-1,$G10762)</f>
        <v>0</v>
      </c>
    </row>
    <row r="10763" spans="1:19" x14ac:dyDescent="0.25">
      <c r="A10763" s="116"/>
      <c r="B10763" s="65"/>
      <c r="C10763" s="65"/>
      <c r="D10763" s="66"/>
      <c r="E10763" s="67"/>
      <c r="F10763" s="65"/>
      <c r="G10763" s="66"/>
      <c r="J10763" s="65"/>
      <c r="K10763" s="65"/>
      <c r="L10763" s="66"/>
      <c r="M10763" s="65"/>
      <c r="O10763" s="65"/>
      <c r="P10763" s="66"/>
      <c r="Q10763" s="31">
        <f t="shared" si="336"/>
        <v>9999</v>
      </c>
      <c r="R10763" s="31" t="str">
        <f t="shared" si="337"/>
        <v/>
      </c>
      <c r="S10763" s="29">
        <f>IF($Q10763&lt;Parâmetros!$E$19,$G10763-1,$G10763)</f>
        <v>0</v>
      </c>
    </row>
    <row r="10764" spans="1:19" x14ac:dyDescent="0.25">
      <c r="A10764" s="116"/>
      <c r="B10764" s="65"/>
      <c r="C10764" s="65"/>
      <c r="D10764" s="66"/>
      <c r="E10764" s="67"/>
      <c r="F10764" s="65"/>
      <c r="G10764" s="66"/>
      <c r="J10764" s="65"/>
      <c r="K10764" s="65"/>
      <c r="L10764" s="66"/>
      <c r="M10764" s="65"/>
      <c r="O10764" s="65"/>
      <c r="P10764" s="66"/>
      <c r="Q10764" s="31">
        <f t="shared" si="336"/>
        <v>9999</v>
      </c>
      <c r="R10764" s="31" t="str">
        <f t="shared" si="337"/>
        <v/>
      </c>
      <c r="S10764" s="29">
        <f>IF($Q10764&lt;Parâmetros!$E$19,$G10764-1,$G10764)</f>
        <v>0</v>
      </c>
    </row>
    <row r="10765" spans="1:19" x14ac:dyDescent="0.25">
      <c r="A10765" s="116"/>
      <c r="B10765" s="65"/>
      <c r="C10765" s="65"/>
      <c r="D10765" s="66"/>
      <c r="E10765" s="67"/>
      <c r="F10765" s="65"/>
      <c r="G10765" s="66"/>
      <c r="J10765" s="65"/>
      <c r="K10765" s="65"/>
      <c r="L10765" s="66"/>
      <c r="M10765" s="65"/>
      <c r="O10765" s="65"/>
      <c r="P10765" s="66"/>
      <c r="Q10765" s="31">
        <f t="shared" si="336"/>
        <v>9999</v>
      </c>
      <c r="R10765" s="31" t="str">
        <f t="shared" si="337"/>
        <v/>
      </c>
      <c r="S10765" s="29">
        <f>IF($Q10765&lt;Parâmetros!$E$19,$G10765-1,$G10765)</f>
        <v>0</v>
      </c>
    </row>
    <row r="10766" spans="1:19" x14ac:dyDescent="0.25">
      <c r="A10766" s="116"/>
      <c r="B10766" s="65"/>
      <c r="C10766" s="65"/>
      <c r="D10766" s="66"/>
      <c r="E10766" s="67"/>
      <c r="F10766" s="65"/>
      <c r="G10766" s="66"/>
      <c r="J10766" s="65"/>
      <c r="K10766" s="65"/>
      <c r="L10766" s="66"/>
      <c r="M10766" s="65"/>
      <c r="O10766" s="65"/>
      <c r="P10766" s="66"/>
      <c r="Q10766" s="31">
        <f t="shared" si="336"/>
        <v>9999</v>
      </c>
      <c r="R10766" s="31" t="str">
        <f t="shared" si="337"/>
        <v/>
      </c>
      <c r="S10766" s="29">
        <f>IF($Q10766&lt;Parâmetros!$E$19,$G10766-1,$G10766)</f>
        <v>0</v>
      </c>
    </row>
    <row r="10767" spans="1:19" x14ac:dyDescent="0.25">
      <c r="A10767" s="116"/>
      <c r="B10767" s="65"/>
      <c r="C10767" s="65"/>
      <c r="D10767" s="66"/>
      <c r="E10767" s="67"/>
      <c r="F10767" s="65"/>
      <c r="G10767" s="66"/>
      <c r="J10767" s="65"/>
      <c r="K10767" s="65"/>
      <c r="L10767" s="66"/>
      <c r="M10767" s="65"/>
      <c r="O10767" s="65"/>
      <c r="P10767" s="66"/>
      <c r="Q10767" s="31">
        <f t="shared" si="336"/>
        <v>9999</v>
      </c>
      <c r="R10767" s="31" t="str">
        <f t="shared" si="337"/>
        <v/>
      </c>
      <c r="S10767" s="29">
        <f>IF($Q10767&lt;Parâmetros!$E$19,$G10767-1,$G10767)</f>
        <v>0</v>
      </c>
    </row>
    <row r="10768" spans="1:19" x14ac:dyDescent="0.25">
      <c r="A10768" s="116"/>
      <c r="B10768" s="65"/>
      <c r="C10768" s="65"/>
      <c r="D10768" s="66"/>
      <c r="E10768" s="67"/>
      <c r="F10768" s="65"/>
      <c r="G10768" s="66"/>
      <c r="J10768" s="65"/>
      <c r="K10768" s="65"/>
      <c r="L10768" s="66"/>
      <c r="M10768" s="65"/>
      <c r="O10768" s="65"/>
      <c r="P10768" s="66"/>
      <c r="Q10768" s="31">
        <f t="shared" si="336"/>
        <v>9999</v>
      </c>
      <c r="R10768" s="31" t="str">
        <f t="shared" si="337"/>
        <v/>
      </c>
      <c r="S10768" s="29">
        <f>IF($Q10768&lt;Parâmetros!$E$19,$G10768-1,$G10768)</f>
        <v>0</v>
      </c>
    </row>
    <row r="10769" spans="1:19" x14ac:dyDescent="0.25">
      <c r="A10769" s="116"/>
      <c r="B10769" s="65"/>
      <c r="C10769" s="65"/>
      <c r="D10769" s="66"/>
      <c r="E10769" s="67"/>
      <c r="F10769" s="65"/>
      <c r="G10769" s="66"/>
      <c r="J10769" s="65"/>
      <c r="K10769" s="65"/>
      <c r="L10769" s="66"/>
      <c r="M10769" s="65"/>
      <c r="O10769" s="65"/>
      <c r="P10769" s="66"/>
      <c r="Q10769" s="31">
        <f t="shared" si="336"/>
        <v>9999</v>
      </c>
      <c r="R10769" s="31" t="str">
        <f t="shared" si="337"/>
        <v/>
      </c>
      <c r="S10769" s="29">
        <f>IF($Q10769&lt;Parâmetros!$E$19,$G10769-1,$G10769)</f>
        <v>0</v>
      </c>
    </row>
    <row r="10770" spans="1:19" x14ac:dyDescent="0.25">
      <c r="A10770" s="116"/>
      <c r="B10770" s="65"/>
      <c r="C10770" s="65"/>
      <c r="D10770" s="66"/>
      <c r="E10770" s="67"/>
      <c r="F10770" s="65"/>
      <c r="G10770" s="66"/>
      <c r="J10770" s="65"/>
      <c r="K10770" s="65"/>
      <c r="L10770" s="66"/>
      <c r="M10770" s="65"/>
      <c r="O10770" s="65"/>
      <c r="P10770" s="66"/>
      <c r="Q10770" s="31">
        <f t="shared" si="336"/>
        <v>9999</v>
      </c>
      <c r="R10770" s="31" t="str">
        <f t="shared" si="337"/>
        <v/>
      </c>
      <c r="S10770" s="29">
        <f>IF($Q10770&lt;Parâmetros!$E$19,$G10770-1,$G10770)</f>
        <v>0</v>
      </c>
    </row>
    <row r="10771" spans="1:19" x14ac:dyDescent="0.25">
      <c r="A10771" s="116"/>
      <c r="B10771" s="65"/>
      <c r="C10771" s="65"/>
      <c r="D10771" s="66"/>
      <c r="E10771" s="67"/>
      <c r="F10771" s="65"/>
      <c r="G10771" s="66"/>
      <c r="J10771" s="65"/>
      <c r="K10771" s="65"/>
      <c r="L10771" s="66"/>
      <c r="M10771" s="65"/>
      <c r="O10771" s="65"/>
      <c r="P10771" s="66"/>
      <c r="Q10771" s="31">
        <f t="shared" si="336"/>
        <v>9999</v>
      </c>
      <c r="R10771" s="31" t="str">
        <f t="shared" si="337"/>
        <v/>
      </c>
      <c r="S10771" s="29">
        <f>IF($Q10771&lt;Parâmetros!$E$19,$G10771-1,$G10771)</f>
        <v>0</v>
      </c>
    </row>
    <row r="10772" spans="1:19" x14ac:dyDescent="0.25">
      <c r="A10772" s="116"/>
      <c r="B10772" s="65"/>
      <c r="C10772" s="65"/>
      <c r="D10772" s="66"/>
      <c r="E10772" s="67"/>
      <c r="F10772" s="65"/>
      <c r="G10772" s="66"/>
      <c r="J10772" s="65"/>
      <c r="K10772" s="65"/>
      <c r="L10772" s="66"/>
      <c r="M10772" s="65"/>
      <c r="O10772" s="65"/>
      <c r="P10772" s="66"/>
      <c r="Q10772" s="31">
        <f t="shared" si="336"/>
        <v>9999</v>
      </c>
      <c r="R10772" s="31" t="str">
        <f t="shared" si="337"/>
        <v/>
      </c>
      <c r="S10772" s="29">
        <f>IF($Q10772&lt;Parâmetros!$E$19,$G10772-1,$G10772)</f>
        <v>0</v>
      </c>
    </row>
    <row r="10773" spans="1:19" x14ac:dyDescent="0.25">
      <c r="A10773" s="116"/>
      <c r="B10773" s="65"/>
      <c r="C10773" s="65"/>
      <c r="D10773" s="66"/>
      <c r="E10773" s="67"/>
      <c r="F10773" s="65"/>
      <c r="G10773" s="66"/>
      <c r="J10773" s="65"/>
      <c r="K10773" s="65"/>
      <c r="L10773" s="66"/>
      <c r="M10773" s="65"/>
      <c r="O10773" s="65"/>
      <c r="P10773" s="66"/>
      <c r="Q10773" s="31">
        <f t="shared" si="336"/>
        <v>9999</v>
      </c>
      <c r="R10773" s="31" t="str">
        <f t="shared" si="337"/>
        <v/>
      </c>
      <c r="S10773" s="29">
        <f>IF($Q10773&lt;Parâmetros!$E$19,$G10773-1,$G10773)</f>
        <v>0</v>
      </c>
    </row>
    <row r="10774" spans="1:19" x14ac:dyDescent="0.25">
      <c r="A10774" s="116"/>
      <c r="B10774" s="65"/>
      <c r="C10774" s="65"/>
      <c r="D10774" s="66"/>
      <c r="E10774" s="67"/>
      <c r="F10774" s="65"/>
      <c r="G10774" s="66"/>
      <c r="J10774" s="65"/>
      <c r="K10774" s="65"/>
      <c r="L10774" s="66"/>
      <c r="M10774" s="65"/>
      <c r="O10774" s="65"/>
      <c r="P10774" s="66"/>
      <c r="Q10774" s="31">
        <f t="shared" si="336"/>
        <v>9999</v>
      </c>
      <c r="R10774" s="31" t="str">
        <f t="shared" si="337"/>
        <v/>
      </c>
      <c r="S10774" s="29">
        <f>IF($Q10774&lt;Parâmetros!$E$19,$G10774-1,$G10774)</f>
        <v>0</v>
      </c>
    </row>
    <row r="10775" spans="1:19" x14ac:dyDescent="0.25">
      <c r="A10775" s="116"/>
      <c r="B10775" s="65"/>
      <c r="C10775" s="65"/>
      <c r="D10775" s="66"/>
      <c r="E10775" s="67"/>
      <c r="F10775" s="65"/>
      <c r="G10775" s="66"/>
      <c r="J10775" s="65"/>
      <c r="K10775" s="65"/>
      <c r="L10775" s="66"/>
      <c r="M10775" s="65"/>
      <c r="O10775" s="65"/>
      <c r="P10775" s="66"/>
      <c r="Q10775" s="31">
        <f t="shared" si="336"/>
        <v>9999</v>
      </c>
      <c r="R10775" s="31" t="str">
        <f t="shared" si="337"/>
        <v/>
      </c>
      <c r="S10775" s="29">
        <f>IF($Q10775&lt;Parâmetros!$E$19,$G10775-1,$G10775)</f>
        <v>0</v>
      </c>
    </row>
    <row r="10776" spans="1:19" x14ac:dyDescent="0.25">
      <c r="A10776" s="116"/>
      <c r="B10776" s="65"/>
      <c r="C10776" s="65"/>
      <c r="D10776" s="66"/>
      <c r="E10776" s="67"/>
      <c r="F10776" s="65"/>
      <c r="G10776" s="66"/>
      <c r="J10776" s="65"/>
      <c r="K10776" s="65"/>
      <c r="L10776" s="66"/>
      <c r="M10776" s="65"/>
      <c r="O10776" s="65"/>
      <c r="P10776" s="66"/>
      <c r="Q10776" s="31">
        <f t="shared" si="336"/>
        <v>9999</v>
      </c>
      <c r="R10776" s="31" t="str">
        <f t="shared" si="337"/>
        <v/>
      </c>
      <c r="S10776" s="29">
        <f>IF($Q10776&lt;Parâmetros!$E$19,$G10776-1,$G10776)</f>
        <v>0</v>
      </c>
    </row>
    <row r="10777" spans="1:19" x14ac:dyDescent="0.25">
      <c r="A10777" s="116"/>
      <c r="B10777" s="65"/>
      <c r="C10777" s="65"/>
      <c r="D10777" s="66"/>
      <c r="E10777" s="67"/>
      <c r="F10777" s="65"/>
      <c r="G10777" s="66"/>
      <c r="J10777" s="65"/>
      <c r="K10777" s="65"/>
      <c r="L10777" s="66"/>
      <c r="M10777" s="65"/>
      <c r="O10777" s="65"/>
      <c r="P10777" s="66"/>
      <c r="Q10777" s="31">
        <f t="shared" si="336"/>
        <v>9999</v>
      </c>
      <c r="R10777" s="31" t="str">
        <f t="shared" si="337"/>
        <v/>
      </c>
      <c r="S10777" s="29">
        <f>IF($Q10777&lt;Parâmetros!$E$19,$G10777-1,$G10777)</f>
        <v>0</v>
      </c>
    </row>
    <row r="10778" spans="1:19" x14ac:dyDescent="0.25">
      <c r="A10778" s="116"/>
      <c r="B10778" s="65"/>
      <c r="C10778" s="65"/>
      <c r="D10778" s="66"/>
      <c r="E10778" s="67"/>
      <c r="F10778" s="65"/>
      <c r="G10778" s="66"/>
      <c r="J10778" s="65"/>
      <c r="K10778" s="65"/>
      <c r="L10778" s="66"/>
      <c r="M10778" s="65"/>
      <c r="O10778" s="65"/>
      <c r="P10778" s="66"/>
      <c r="Q10778" s="31">
        <f t="shared" si="336"/>
        <v>9999</v>
      </c>
      <c r="R10778" s="31" t="str">
        <f t="shared" si="337"/>
        <v/>
      </c>
      <c r="S10778" s="29">
        <f>IF($Q10778&lt;Parâmetros!$E$19,$G10778-1,$G10778)</f>
        <v>0</v>
      </c>
    </row>
    <row r="10779" spans="1:19" x14ac:dyDescent="0.25">
      <c r="A10779" s="116"/>
      <c r="B10779" s="65"/>
      <c r="C10779" s="65"/>
      <c r="D10779" s="66"/>
      <c r="E10779" s="67"/>
      <c r="F10779" s="65"/>
      <c r="G10779" s="66"/>
      <c r="J10779" s="65"/>
      <c r="K10779" s="65"/>
      <c r="L10779" s="66"/>
      <c r="M10779" s="65"/>
      <c r="O10779" s="65"/>
      <c r="P10779" s="66"/>
      <c r="Q10779" s="31">
        <f t="shared" si="336"/>
        <v>9999</v>
      </c>
      <c r="R10779" s="31" t="str">
        <f t="shared" si="337"/>
        <v/>
      </c>
      <c r="S10779" s="29">
        <f>IF($Q10779&lt;Parâmetros!$E$19,$G10779-1,$G10779)</f>
        <v>0</v>
      </c>
    </row>
    <row r="10780" spans="1:19" x14ac:dyDescent="0.25">
      <c r="A10780" s="116"/>
      <c r="B10780" s="65"/>
      <c r="C10780" s="65"/>
      <c r="D10780" s="66"/>
      <c r="E10780" s="67"/>
      <c r="F10780" s="65"/>
      <c r="G10780" s="66"/>
      <c r="J10780" s="65"/>
      <c r="K10780" s="65"/>
      <c r="L10780" s="66"/>
      <c r="M10780" s="65"/>
      <c r="O10780" s="65"/>
      <c r="P10780" s="66"/>
      <c r="Q10780" s="31">
        <f t="shared" si="336"/>
        <v>9999</v>
      </c>
      <c r="R10780" s="31" t="str">
        <f t="shared" si="337"/>
        <v/>
      </c>
      <c r="S10780" s="29">
        <f>IF($Q10780&lt;Parâmetros!$E$19,$G10780-1,$G10780)</f>
        <v>0</v>
      </c>
    </row>
    <row r="10781" spans="1:19" x14ac:dyDescent="0.25">
      <c r="A10781" s="116"/>
      <c r="B10781" s="65"/>
      <c r="C10781" s="65"/>
      <c r="D10781" s="66"/>
      <c r="E10781" s="67"/>
      <c r="F10781" s="65"/>
      <c r="G10781" s="66"/>
      <c r="J10781" s="65"/>
      <c r="K10781" s="65"/>
      <c r="L10781" s="66"/>
      <c r="M10781" s="65"/>
      <c r="O10781" s="65"/>
      <c r="P10781" s="66"/>
      <c r="Q10781" s="31">
        <f t="shared" si="336"/>
        <v>9999</v>
      </c>
      <c r="R10781" s="31" t="str">
        <f t="shared" si="337"/>
        <v/>
      </c>
      <c r="S10781" s="29">
        <f>IF($Q10781&lt;Parâmetros!$E$19,$G10781-1,$G10781)</f>
        <v>0</v>
      </c>
    </row>
    <row r="10782" spans="1:19" x14ac:dyDescent="0.25">
      <c r="A10782" s="116"/>
      <c r="B10782" s="65"/>
      <c r="C10782" s="65"/>
      <c r="D10782" s="66"/>
      <c r="E10782" s="67"/>
      <c r="F10782" s="65"/>
      <c r="G10782" s="66"/>
      <c r="J10782" s="65"/>
      <c r="K10782" s="65"/>
      <c r="L10782" s="66"/>
      <c r="M10782" s="65"/>
      <c r="O10782" s="65"/>
      <c r="P10782" s="66"/>
      <c r="Q10782" s="31">
        <f t="shared" si="336"/>
        <v>9999</v>
      </c>
      <c r="R10782" s="31" t="str">
        <f t="shared" si="337"/>
        <v/>
      </c>
      <c r="S10782" s="29">
        <f>IF($Q10782&lt;Parâmetros!$E$19,$G10782-1,$G10782)</f>
        <v>0</v>
      </c>
    </row>
    <row r="10783" spans="1:19" x14ac:dyDescent="0.25">
      <c r="A10783" s="116"/>
      <c r="B10783" s="65"/>
      <c r="C10783" s="65"/>
      <c r="D10783" s="66"/>
      <c r="E10783" s="67"/>
      <c r="F10783" s="65"/>
      <c r="G10783" s="66"/>
      <c r="J10783" s="65"/>
      <c r="K10783" s="65"/>
      <c r="L10783" s="66"/>
      <c r="M10783" s="65"/>
      <c r="O10783" s="65"/>
      <c r="P10783" s="66"/>
      <c r="Q10783" s="31">
        <f t="shared" si="336"/>
        <v>9999</v>
      </c>
      <c r="R10783" s="31" t="str">
        <f t="shared" si="337"/>
        <v/>
      </c>
      <c r="S10783" s="29">
        <f>IF($Q10783&lt;Parâmetros!$E$19,$G10783-1,$G10783)</f>
        <v>0</v>
      </c>
    </row>
    <row r="10784" spans="1:19" x14ac:dyDescent="0.25">
      <c r="A10784" s="116"/>
      <c r="B10784" s="65"/>
      <c r="C10784" s="65"/>
      <c r="D10784" s="66"/>
      <c r="E10784" s="67"/>
      <c r="F10784" s="65"/>
      <c r="G10784" s="66"/>
      <c r="J10784" s="65"/>
      <c r="K10784" s="65"/>
      <c r="L10784" s="66"/>
      <c r="M10784" s="65"/>
      <c r="N10784" s="65"/>
      <c r="O10784" s="65"/>
      <c r="P10784" s="66"/>
      <c r="Q10784" s="31">
        <f t="shared" si="336"/>
        <v>9999</v>
      </c>
      <c r="R10784" s="31" t="str">
        <f t="shared" si="337"/>
        <v/>
      </c>
      <c r="S10784" s="29">
        <f>IF($Q10784&lt;Parâmetros!$E$19,$G10784-1,$G10784)</f>
        <v>0</v>
      </c>
    </row>
    <row r="10785" spans="1:19" x14ac:dyDescent="0.25">
      <c r="A10785" s="116"/>
      <c r="B10785" s="65"/>
      <c r="C10785" s="65"/>
      <c r="D10785" s="66"/>
      <c r="E10785" s="67"/>
      <c r="F10785" s="65"/>
      <c r="G10785" s="66"/>
      <c r="J10785" s="65"/>
      <c r="K10785" s="65"/>
      <c r="L10785" s="66"/>
      <c r="M10785" s="65"/>
      <c r="O10785" s="65"/>
      <c r="P10785" s="66"/>
      <c r="Q10785" s="31">
        <f t="shared" si="336"/>
        <v>9999</v>
      </c>
      <c r="R10785" s="31" t="str">
        <f t="shared" si="337"/>
        <v/>
      </c>
      <c r="S10785" s="29">
        <f>IF($Q10785&lt;Parâmetros!$E$19,$G10785-1,$G10785)</f>
        <v>0</v>
      </c>
    </row>
    <row r="10786" spans="1:19" x14ac:dyDescent="0.25">
      <c r="A10786" s="116"/>
      <c r="B10786" s="65"/>
      <c r="C10786" s="65"/>
      <c r="D10786" s="66"/>
      <c r="E10786" s="67"/>
      <c r="F10786" s="65"/>
      <c r="G10786" s="66"/>
      <c r="J10786" s="65"/>
      <c r="K10786" s="65"/>
      <c r="L10786" s="66"/>
      <c r="M10786" s="65"/>
      <c r="O10786" s="65"/>
      <c r="P10786" s="66"/>
      <c r="Q10786" s="31">
        <f t="shared" si="336"/>
        <v>9999</v>
      </c>
      <c r="R10786" s="31" t="str">
        <f t="shared" si="337"/>
        <v/>
      </c>
      <c r="S10786" s="29">
        <f>IF($Q10786&lt;Parâmetros!$E$19,$G10786-1,$G10786)</f>
        <v>0</v>
      </c>
    </row>
    <row r="10787" spans="1:19" x14ac:dyDescent="0.25">
      <c r="A10787" s="116"/>
      <c r="B10787" s="65"/>
      <c r="C10787" s="65"/>
      <c r="D10787" s="66"/>
      <c r="E10787" s="67"/>
      <c r="F10787" s="65"/>
      <c r="G10787" s="66"/>
      <c r="J10787" s="65"/>
      <c r="K10787" s="65"/>
      <c r="L10787" s="66"/>
      <c r="M10787" s="65"/>
      <c r="N10787" s="65"/>
      <c r="O10787" s="65"/>
      <c r="P10787" s="66"/>
      <c r="Q10787" s="31">
        <f t="shared" si="336"/>
        <v>9999</v>
      </c>
      <c r="R10787" s="31" t="str">
        <f t="shared" si="337"/>
        <v/>
      </c>
      <c r="S10787" s="29">
        <f>IF($Q10787&lt;Parâmetros!$E$19,$G10787-1,$G10787)</f>
        <v>0</v>
      </c>
    </row>
    <row r="10788" spans="1:19" x14ac:dyDescent="0.25">
      <c r="A10788" s="116"/>
      <c r="B10788" s="65"/>
      <c r="C10788" s="65"/>
      <c r="D10788" s="66"/>
      <c r="E10788" s="67"/>
      <c r="F10788" s="65"/>
      <c r="G10788" s="66"/>
      <c r="J10788" s="65"/>
      <c r="K10788" s="65"/>
      <c r="L10788" s="66"/>
      <c r="M10788" s="65"/>
      <c r="N10788" s="65"/>
      <c r="O10788" s="65"/>
      <c r="P10788" s="66"/>
      <c r="Q10788" s="31">
        <f t="shared" si="336"/>
        <v>9999</v>
      </c>
      <c r="R10788" s="31" t="str">
        <f t="shared" si="337"/>
        <v/>
      </c>
      <c r="S10788" s="29">
        <f>IF($Q10788&lt;Parâmetros!$E$19,$G10788-1,$G10788)</f>
        <v>0</v>
      </c>
    </row>
    <row r="10789" spans="1:19" x14ac:dyDescent="0.25">
      <c r="A10789" s="116"/>
      <c r="B10789" s="65"/>
      <c r="C10789" s="65"/>
      <c r="D10789" s="66"/>
      <c r="E10789" s="67"/>
      <c r="F10789" s="65"/>
      <c r="G10789" s="66"/>
      <c r="J10789" s="65"/>
      <c r="K10789" s="65"/>
      <c r="L10789" s="66"/>
      <c r="M10789" s="65"/>
      <c r="O10789" s="65"/>
      <c r="P10789" s="66"/>
      <c r="Q10789" s="31">
        <f t="shared" si="336"/>
        <v>9999</v>
      </c>
      <c r="R10789" s="31" t="str">
        <f t="shared" si="337"/>
        <v/>
      </c>
      <c r="S10789" s="29">
        <f>IF($Q10789&lt;Parâmetros!$E$19,$G10789-1,$G10789)</f>
        <v>0</v>
      </c>
    </row>
    <row r="10790" spans="1:19" x14ac:dyDescent="0.25">
      <c r="A10790" s="116"/>
      <c r="B10790" s="65"/>
      <c r="C10790" s="65"/>
      <c r="D10790" s="66"/>
      <c r="E10790" s="67"/>
      <c r="F10790" s="65"/>
      <c r="G10790" s="66"/>
      <c r="J10790" s="65"/>
      <c r="K10790" s="65"/>
      <c r="L10790" s="66"/>
      <c r="M10790" s="65"/>
      <c r="O10790" s="65"/>
      <c r="P10790" s="66"/>
      <c r="Q10790" s="31">
        <f t="shared" si="336"/>
        <v>9999</v>
      </c>
      <c r="R10790" s="31" t="str">
        <f t="shared" si="337"/>
        <v/>
      </c>
      <c r="S10790" s="29">
        <f>IF($Q10790&lt;Parâmetros!$E$19,$G10790-1,$G10790)</f>
        <v>0</v>
      </c>
    </row>
    <row r="10791" spans="1:19" x14ac:dyDescent="0.25">
      <c r="A10791" s="116"/>
      <c r="B10791" s="65"/>
      <c r="C10791" s="65"/>
      <c r="D10791" s="66"/>
      <c r="E10791" s="67"/>
      <c r="F10791" s="65"/>
      <c r="G10791" s="66"/>
      <c r="J10791" s="65"/>
      <c r="K10791" s="65"/>
      <c r="L10791" s="66"/>
      <c r="M10791" s="65"/>
      <c r="O10791" s="65"/>
      <c r="P10791" s="66"/>
      <c r="Q10791" s="31">
        <f t="shared" si="336"/>
        <v>9999</v>
      </c>
      <c r="R10791" s="31" t="str">
        <f t="shared" si="337"/>
        <v/>
      </c>
      <c r="S10791" s="29">
        <f>IF($Q10791&lt;Parâmetros!$E$19,$G10791-1,$G10791)</f>
        <v>0</v>
      </c>
    </row>
    <row r="10792" spans="1:19" x14ac:dyDescent="0.25">
      <c r="A10792" s="116"/>
      <c r="B10792" s="65"/>
      <c r="C10792" s="65"/>
      <c r="D10792" s="66"/>
      <c r="E10792" s="67"/>
      <c r="F10792" s="65"/>
      <c r="G10792" s="66"/>
      <c r="J10792" s="65"/>
      <c r="K10792" s="65"/>
      <c r="L10792" s="66"/>
      <c r="M10792" s="65"/>
      <c r="O10792" s="65"/>
      <c r="P10792" s="66"/>
      <c r="Q10792" s="31">
        <f t="shared" si="336"/>
        <v>9999</v>
      </c>
      <c r="R10792" s="31" t="str">
        <f t="shared" si="337"/>
        <v/>
      </c>
      <c r="S10792" s="29">
        <f>IF($Q10792&lt;Parâmetros!$E$19,$G10792-1,$G10792)</f>
        <v>0</v>
      </c>
    </row>
    <row r="10793" spans="1:19" x14ac:dyDescent="0.25">
      <c r="A10793" s="116"/>
      <c r="B10793" s="65"/>
      <c r="C10793" s="65"/>
      <c r="D10793" s="66"/>
      <c r="E10793" s="67"/>
      <c r="F10793" s="65"/>
      <c r="G10793" s="66"/>
      <c r="J10793" s="65"/>
      <c r="K10793" s="65"/>
      <c r="L10793" s="66"/>
      <c r="M10793" s="65"/>
      <c r="O10793" s="65"/>
      <c r="P10793" s="66"/>
      <c r="Q10793" s="31">
        <f t="shared" si="336"/>
        <v>9999</v>
      </c>
      <c r="R10793" s="31" t="str">
        <f t="shared" si="337"/>
        <v/>
      </c>
      <c r="S10793" s="29">
        <f>IF($Q10793&lt;Parâmetros!$E$19,$G10793-1,$G10793)</f>
        <v>0</v>
      </c>
    </row>
    <row r="10794" spans="1:19" x14ac:dyDescent="0.25">
      <c r="A10794" s="116"/>
      <c r="B10794" s="65"/>
      <c r="C10794" s="65"/>
      <c r="D10794" s="66"/>
      <c r="E10794" s="67"/>
      <c r="F10794" s="65"/>
      <c r="G10794" s="66"/>
      <c r="J10794" s="65"/>
      <c r="K10794" s="65"/>
      <c r="L10794" s="66"/>
      <c r="M10794" s="65"/>
      <c r="O10794" s="65"/>
      <c r="P10794" s="66"/>
      <c r="Q10794" s="31">
        <f t="shared" si="336"/>
        <v>9999</v>
      </c>
      <c r="R10794" s="31" t="str">
        <f t="shared" si="337"/>
        <v/>
      </c>
      <c r="S10794" s="29">
        <f>IF($Q10794&lt;Parâmetros!$E$19,$G10794-1,$G10794)</f>
        <v>0</v>
      </c>
    </row>
    <row r="10795" spans="1:19" x14ac:dyDescent="0.25">
      <c r="A10795" s="116"/>
      <c r="B10795" s="65"/>
      <c r="C10795" s="65"/>
      <c r="D10795" s="66"/>
      <c r="E10795" s="67"/>
      <c r="F10795" s="65"/>
      <c r="G10795" s="66"/>
      <c r="J10795" s="65"/>
      <c r="K10795" s="65"/>
      <c r="L10795" s="66"/>
      <c r="M10795" s="65"/>
      <c r="O10795" s="65"/>
      <c r="P10795" s="66"/>
      <c r="Q10795" s="31">
        <f t="shared" si="336"/>
        <v>9999</v>
      </c>
      <c r="R10795" s="31" t="str">
        <f t="shared" si="337"/>
        <v/>
      </c>
      <c r="S10795" s="29">
        <f>IF($Q10795&lt;Parâmetros!$E$19,$G10795-1,$G10795)</f>
        <v>0</v>
      </c>
    </row>
    <row r="10796" spans="1:19" x14ac:dyDescent="0.25">
      <c r="A10796" s="116"/>
      <c r="B10796" s="65"/>
      <c r="C10796" s="65"/>
      <c r="D10796" s="66"/>
      <c r="E10796" s="67"/>
      <c r="F10796" s="65"/>
      <c r="G10796" s="66"/>
      <c r="J10796" s="65"/>
      <c r="K10796" s="65"/>
      <c r="L10796" s="66"/>
      <c r="M10796" s="65"/>
      <c r="O10796" s="65"/>
      <c r="P10796" s="66"/>
      <c r="Q10796" s="31">
        <f t="shared" si="336"/>
        <v>9999</v>
      </c>
      <c r="R10796" s="31" t="str">
        <f t="shared" si="337"/>
        <v/>
      </c>
      <c r="S10796" s="29">
        <f>IF($Q10796&lt;Parâmetros!$E$19,$G10796-1,$G10796)</f>
        <v>0</v>
      </c>
    </row>
    <row r="10797" spans="1:19" x14ac:dyDescent="0.25">
      <c r="A10797" s="116"/>
      <c r="B10797" s="65"/>
      <c r="C10797" s="65"/>
      <c r="D10797" s="66"/>
      <c r="E10797" s="67"/>
      <c r="F10797" s="65"/>
      <c r="G10797" s="66"/>
      <c r="J10797" s="65"/>
      <c r="K10797" s="65"/>
      <c r="L10797" s="66"/>
      <c r="M10797" s="65"/>
      <c r="O10797" s="65"/>
      <c r="P10797" s="66"/>
      <c r="Q10797" s="31">
        <f t="shared" si="336"/>
        <v>9999</v>
      </c>
      <c r="R10797" s="31" t="str">
        <f t="shared" si="337"/>
        <v/>
      </c>
      <c r="S10797" s="29">
        <f>IF($Q10797&lt;Parâmetros!$E$19,$G10797-1,$G10797)</f>
        <v>0</v>
      </c>
    </row>
    <row r="10798" spans="1:19" x14ac:dyDescent="0.25">
      <c r="A10798" s="116"/>
      <c r="B10798" s="65"/>
      <c r="C10798" s="65"/>
      <c r="D10798" s="66"/>
      <c r="E10798" s="67"/>
      <c r="F10798" s="65"/>
      <c r="G10798" s="66"/>
      <c r="J10798" s="65"/>
      <c r="K10798" s="65"/>
      <c r="L10798" s="66"/>
      <c r="M10798" s="65"/>
      <c r="O10798" s="65"/>
      <c r="P10798" s="66"/>
      <c r="Q10798" s="31">
        <f t="shared" si="336"/>
        <v>9999</v>
      </c>
      <c r="R10798" s="31" t="str">
        <f t="shared" si="337"/>
        <v/>
      </c>
      <c r="S10798" s="29">
        <f>IF($Q10798&lt;Parâmetros!$E$19,$G10798-1,$G10798)</f>
        <v>0</v>
      </c>
    </row>
    <row r="10799" spans="1:19" x14ac:dyDescent="0.25">
      <c r="A10799" s="116"/>
      <c r="B10799" s="65"/>
      <c r="C10799" s="65"/>
      <c r="D10799" s="66"/>
      <c r="E10799" s="67"/>
      <c r="F10799" s="65"/>
      <c r="G10799" s="66"/>
      <c r="J10799" s="65"/>
      <c r="K10799" s="65"/>
      <c r="L10799" s="66"/>
      <c r="M10799" s="65"/>
      <c r="O10799" s="65"/>
      <c r="P10799" s="66"/>
      <c r="Q10799" s="31">
        <f t="shared" si="336"/>
        <v>9999</v>
      </c>
      <c r="R10799" s="31" t="str">
        <f t="shared" si="337"/>
        <v/>
      </c>
      <c r="S10799" s="29">
        <f>IF($Q10799&lt;Parâmetros!$E$19,$G10799-1,$G10799)</f>
        <v>0</v>
      </c>
    </row>
    <row r="10800" spans="1:19" x14ac:dyDescent="0.25">
      <c r="A10800" s="116"/>
      <c r="B10800" s="65"/>
      <c r="C10800" s="65"/>
      <c r="D10800" s="66"/>
      <c r="E10800" s="67"/>
      <c r="F10800" s="65"/>
      <c r="G10800" s="66"/>
      <c r="J10800" s="65"/>
      <c r="K10800" s="65"/>
      <c r="L10800" s="66"/>
      <c r="M10800" s="65"/>
      <c r="O10800" s="65"/>
      <c r="P10800" s="66"/>
      <c r="Q10800" s="31">
        <f t="shared" si="336"/>
        <v>9999</v>
      </c>
      <c r="R10800" s="31" t="str">
        <f t="shared" si="337"/>
        <v/>
      </c>
      <c r="S10800" s="29">
        <f>IF($Q10800&lt;Parâmetros!$E$19,$G10800-1,$G10800)</f>
        <v>0</v>
      </c>
    </row>
    <row r="10801" spans="1:19" x14ac:dyDescent="0.25">
      <c r="A10801" s="116"/>
      <c r="B10801" s="65"/>
      <c r="C10801" s="65"/>
      <c r="D10801" s="66"/>
      <c r="E10801" s="67"/>
      <c r="F10801" s="65"/>
      <c r="G10801" s="66"/>
      <c r="J10801" s="65"/>
      <c r="K10801" s="65"/>
      <c r="L10801" s="66"/>
      <c r="M10801" s="65"/>
      <c r="O10801" s="65"/>
      <c r="P10801" s="66"/>
      <c r="Q10801" s="31">
        <f t="shared" si="336"/>
        <v>9999</v>
      </c>
      <c r="R10801" s="31" t="str">
        <f t="shared" si="337"/>
        <v/>
      </c>
      <c r="S10801" s="29">
        <f>IF($Q10801&lt;Parâmetros!$E$19,$G10801-1,$G10801)</f>
        <v>0</v>
      </c>
    </row>
    <row r="10802" spans="1:19" x14ac:dyDescent="0.25">
      <c r="A10802" s="116"/>
      <c r="B10802" s="65"/>
      <c r="C10802" s="65"/>
      <c r="D10802" s="66"/>
      <c r="E10802" s="67"/>
      <c r="F10802" s="65"/>
      <c r="G10802" s="66"/>
      <c r="J10802" s="65"/>
      <c r="K10802" s="65"/>
      <c r="L10802" s="66"/>
      <c r="M10802" s="65"/>
      <c r="O10802" s="65"/>
      <c r="P10802" s="66"/>
      <c r="Q10802" s="31">
        <f t="shared" si="336"/>
        <v>9999</v>
      </c>
      <c r="R10802" s="31" t="str">
        <f t="shared" si="337"/>
        <v/>
      </c>
      <c r="S10802" s="29">
        <f>IF($Q10802&lt;Parâmetros!$E$19,$G10802-1,$G10802)</f>
        <v>0</v>
      </c>
    </row>
    <row r="10803" spans="1:19" x14ac:dyDescent="0.25">
      <c r="A10803" s="116"/>
      <c r="B10803" s="65"/>
      <c r="C10803" s="65"/>
      <c r="D10803" s="66"/>
      <c r="E10803" s="67"/>
      <c r="F10803" s="65"/>
      <c r="G10803" s="66"/>
      <c r="J10803" s="65"/>
      <c r="K10803" s="65"/>
      <c r="L10803" s="66"/>
      <c r="M10803" s="65"/>
      <c r="O10803" s="65"/>
      <c r="P10803" s="66"/>
      <c r="Q10803" s="31">
        <f t="shared" si="336"/>
        <v>9999</v>
      </c>
      <c r="R10803" s="31" t="str">
        <f t="shared" si="337"/>
        <v/>
      </c>
      <c r="S10803" s="29">
        <f>IF($Q10803&lt;Parâmetros!$E$19,$G10803-1,$G10803)</f>
        <v>0</v>
      </c>
    </row>
    <row r="10804" spans="1:19" x14ac:dyDescent="0.25">
      <c r="A10804" s="116"/>
      <c r="B10804" s="65"/>
      <c r="C10804" s="65"/>
      <c r="D10804" s="66"/>
      <c r="E10804" s="67"/>
      <c r="F10804" s="65"/>
      <c r="G10804" s="66"/>
      <c r="J10804" s="65"/>
      <c r="K10804" s="65"/>
      <c r="L10804" s="66"/>
      <c r="M10804" s="65"/>
      <c r="O10804" s="65"/>
      <c r="P10804" s="66"/>
      <c r="Q10804" s="31">
        <f t="shared" si="336"/>
        <v>9999</v>
      </c>
      <c r="R10804" s="31" t="str">
        <f t="shared" si="337"/>
        <v/>
      </c>
      <c r="S10804" s="29">
        <f>IF($Q10804&lt;Parâmetros!$E$19,$G10804-1,$G10804)</f>
        <v>0</v>
      </c>
    </row>
    <row r="10805" spans="1:19" x14ac:dyDescent="0.25">
      <c r="A10805" s="116"/>
      <c r="B10805" s="65"/>
      <c r="C10805" s="65"/>
      <c r="D10805" s="66"/>
      <c r="E10805" s="67"/>
      <c r="F10805" s="65"/>
      <c r="G10805" s="66"/>
      <c r="J10805" s="65"/>
      <c r="K10805" s="65"/>
      <c r="L10805" s="66"/>
      <c r="M10805" s="65"/>
      <c r="N10805" s="65"/>
      <c r="O10805" s="65"/>
      <c r="P10805" s="66"/>
      <c r="Q10805" s="31">
        <f t="shared" si="336"/>
        <v>9999</v>
      </c>
      <c r="R10805" s="31" t="str">
        <f t="shared" si="337"/>
        <v/>
      </c>
      <c r="S10805" s="29">
        <f>IF($Q10805&lt;Parâmetros!$E$19,$G10805-1,$G10805)</f>
        <v>0</v>
      </c>
    </row>
    <row r="10806" spans="1:19" x14ac:dyDescent="0.25">
      <c r="A10806" s="116"/>
      <c r="B10806" s="65"/>
      <c r="C10806" s="65"/>
      <c r="D10806" s="66"/>
      <c r="E10806" s="67"/>
      <c r="F10806" s="65"/>
      <c r="G10806" s="66"/>
      <c r="J10806" s="65"/>
      <c r="K10806" s="65"/>
      <c r="L10806" s="66"/>
      <c r="M10806" s="65"/>
      <c r="O10806" s="65"/>
      <c r="P10806" s="66"/>
      <c r="Q10806" s="31">
        <f t="shared" si="336"/>
        <v>9999</v>
      </c>
      <c r="R10806" s="31" t="str">
        <f t="shared" si="337"/>
        <v/>
      </c>
      <c r="S10806" s="29">
        <f>IF($Q10806&lt;Parâmetros!$E$19,$G10806-1,$G10806)</f>
        <v>0</v>
      </c>
    </row>
    <row r="10807" spans="1:19" x14ac:dyDescent="0.25">
      <c r="A10807" s="116"/>
      <c r="B10807" s="65"/>
      <c r="C10807" s="65"/>
      <c r="D10807" s="66"/>
      <c r="E10807" s="67"/>
      <c r="F10807" s="65"/>
      <c r="G10807" s="66"/>
      <c r="J10807" s="65"/>
      <c r="K10807" s="65"/>
      <c r="L10807" s="66"/>
      <c r="M10807" s="65"/>
      <c r="O10807" s="65"/>
      <c r="P10807" s="66"/>
      <c r="Q10807" s="31">
        <f t="shared" si="336"/>
        <v>9999</v>
      </c>
      <c r="R10807" s="31" t="str">
        <f t="shared" si="337"/>
        <v/>
      </c>
      <c r="S10807" s="29">
        <f>IF($Q10807&lt;Parâmetros!$E$19,$G10807-1,$G10807)</f>
        <v>0</v>
      </c>
    </row>
    <row r="10808" spans="1:19" x14ac:dyDescent="0.25">
      <c r="A10808" s="116"/>
      <c r="B10808" s="65"/>
      <c r="C10808" s="65"/>
      <c r="D10808" s="66"/>
      <c r="E10808" s="67"/>
      <c r="F10808" s="65"/>
      <c r="G10808" s="66"/>
      <c r="J10808" s="65"/>
      <c r="K10808" s="65"/>
      <c r="L10808" s="66"/>
      <c r="M10808" s="65"/>
      <c r="O10808" s="65"/>
      <c r="P10808" s="66"/>
      <c r="Q10808" s="31">
        <f t="shared" si="336"/>
        <v>9999</v>
      </c>
      <c r="R10808" s="31" t="str">
        <f t="shared" si="337"/>
        <v/>
      </c>
      <c r="S10808" s="29">
        <f>IF($Q10808&lt;Parâmetros!$E$19,$G10808-1,$G10808)</f>
        <v>0</v>
      </c>
    </row>
    <row r="10809" spans="1:19" x14ac:dyDescent="0.25">
      <c r="A10809" s="116"/>
      <c r="B10809" s="65"/>
      <c r="C10809" s="65"/>
      <c r="D10809" s="66"/>
      <c r="E10809" s="67"/>
      <c r="F10809" s="65"/>
      <c r="G10809" s="66"/>
      <c r="J10809" s="65"/>
      <c r="K10809" s="65"/>
      <c r="L10809" s="66"/>
      <c r="M10809" s="65"/>
      <c r="O10809" s="65"/>
      <c r="P10809" s="66"/>
      <c r="Q10809" s="31">
        <f t="shared" si="336"/>
        <v>9999</v>
      </c>
      <c r="R10809" s="31" t="str">
        <f t="shared" si="337"/>
        <v/>
      </c>
      <c r="S10809" s="29">
        <f>IF($Q10809&lt;Parâmetros!$E$19,$G10809-1,$G10809)</f>
        <v>0</v>
      </c>
    </row>
    <row r="10810" spans="1:19" x14ac:dyDescent="0.25">
      <c r="A10810" s="116"/>
      <c r="B10810" s="65"/>
      <c r="C10810" s="65"/>
      <c r="D10810" s="66"/>
      <c r="E10810" s="67"/>
      <c r="F10810" s="65"/>
      <c r="G10810" s="66"/>
      <c r="J10810" s="65"/>
      <c r="K10810" s="65"/>
      <c r="L10810" s="66"/>
      <c r="M10810" s="65"/>
      <c r="O10810" s="65"/>
      <c r="P10810" s="66"/>
      <c r="Q10810" s="31">
        <f t="shared" si="336"/>
        <v>9999</v>
      </c>
      <c r="R10810" s="31" t="str">
        <f t="shared" si="337"/>
        <v/>
      </c>
      <c r="S10810" s="29">
        <f>IF($Q10810&lt;Parâmetros!$E$19,$G10810-1,$G10810)</f>
        <v>0</v>
      </c>
    </row>
    <row r="10811" spans="1:19" x14ac:dyDescent="0.25">
      <c r="A10811" s="116"/>
      <c r="B10811" s="65"/>
      <c r="C10811" s="65"/>
      <c r="D10811" s="66"/>
      <c r="E10811" s="67"/>
      <c r="F10811" s="65"/>
      <c r="G10811" s="66"/>
      <c r="J10811" s="65"/>
      <c r="K10811" s="65"/>
      <c r="L10811" s="66"/>
      <c r="M10811" s="65"/>
      <c r="O10811" s="65"/>
      <c r="P10811" s="66"/>
      <c r="Q10811" s="31">
        <f t="shared" si="336"/>
        <v>9999</v>
      </c>
      <c r="R10811" s="31" t="str">
        <f t="shared" si="337"/>
        <v/>
      </c>
      <c r="S10811" s="29">
        <f>IF($Q10811&lt;Parâmetros!$E$19,$G10811-1,$G10811)</f>
        <v>0</v>
      </c>
    </row>
    <row r="10812" spans="1:19" x14ac:dyDescent="0.25">
      <c r="A10812" s="116"/>
      <c r="B10812" s="65"/>
      <c r="C10812" s="65"/>
      <c r="D10812" s="66"/>
      <c r="E10812" s="67"/>
      <c r="F10812" s="65"/>
      <c r="G10812" s="66"/>
      <c r="J10812" s="65"/>
      <c r="K10812" s="65"/>
      <c r="L10812" s="66"/>
      <c r="M10812" s="65"/>
      <c r="O10812" s="65"/>
      <c r="P10812" s="66"/>
      <c r="Q10812" s="31">
        <f t="shared" ref="Q10812:Q10875" si="338">IFERROR(VALUE(LEFT($J10812,2))*60+VALUE(MID($J10812,4,2)),9999)</f>
        <v>9999</v>
      </c>
      <c r="R10812" s="31" t="str">
        <f t="shared" ref="R10812:R10875" si="339">IFERROR(VALUE(LEFT($K10812,2))*60+VALUE(MID($K10812,4,2)),"")</f>
        <v/>
      </c>
      <c r="S10812" s="29">
        <f>IF($Q10812&lt;Parâmetros!$E$19,$G10812-1,$G10812)</f>
        <v>0</v>
      </c>
    </row>
    <row r="10813" spans="1:19" x14ac:dyDescent="0.25">
      <c r="A10813" s="116"/>
      <c r="B10813" s="65"/>
      <c r="C10813" s="65"/>
      <c r="D10813" s="66"/>
      <c r="E10813" s="67"/>
      <c r="F10813" s="65"/>
      <c r="G10813" s="66"/>
      <c r="J10813" s="65"/>
      <c r="K10813" s="65"/>
      <c r="L10813" s="66"/>
      <c r="M10813" s="65"/>
      <c r="O10813" s="65"/>
      <c r="P10813" s="66"/>
      <c r="Q10813" s="31">
        <f t="shared" si="338"/>
        <v>9999</v>
      </c>
      <c r="R10813" s="31" t="str">
        <f t="shared" si="339"/>
        <v/>
      </c>
      <c r="S10813" s="29">
        <f>IF($Q10813&lt;Parâmetros!$E$19,$G10813-1,$G10813)</f>
        <v>0</v>
      </c>
    </row>
    <row r="10814" spans="1:19" x14ac:dyDescent="0.25">
      <c r="A10814" s="116"/>
      <c r="B10814" s="65"/>
      <c r="C10814" s="65"/>
      <c r="D10814" s="66"/>
      <c r="E10814" s="67"/>
      <c r="F10814" s="65"/>
      <c r="G10814" s="66"/>
      <c r="J10814" s="65"/>
      <c r="K10814" s="65"/>
      <c r="L10814" s="66"/>
      <c r="M10814" s="65"/>
      <c r="O10814" s="65"/>
      <c r="P10814" s="66"/>
      <c r="Q10814" s="31">
        <f t="shared" si="338"/>
        <v>9999</v>
      </c>
      <c r="R10814" s="31" t="str">
        <f t="shared" si="339"/>
        <v/>
      </c>
      <c r="S10814" s="29">
        <f>IF($Q10814&lt;Parâmetros!$E$19,$G10814-1,$G10814)</f>
        <v>0</v>
      </c>
    </row>
    <row r="10815" spans="1:19" x14ac:dyDescent="0.25">
      <c r="A10815" s="116"/>
      <c r="B10815" s="65"/>
      <c r="C10815" s="65"/>
      <c r="D10815" s="66"/>
      <c r="E10815" s="67"/>
      <c r="F10815" s="65"/>
      <c r="G10815" s="66"/>
      <c r="J10815" s="65"/>
      <c r="K10815" s="65"/>
      <c r="L10815" s="66"/>
      <c r="M10815" s="65"/>
      <c r="O10815" s="65"/>
      <c r="P10815" s="66"/>
      <c r="Q10815" s="31">
        <f t="shared" si="338"/>
        <v>9999</v>
      </c>
      <c r="R10815" s="31" t="str">
        <f t="shared" si="339"/>
        <v/>
      </c>
      <c r="S10815" s="29">
        <f>IF($Q10815&lt;Parâmetros!$E$19,$G10815-1,$G10815)</f>
        <v>0</v>
      </c>
    </row>
    <row r="10816" spans="1:19" x14ac:dyDescent="0.25">
      <c r="A10816" s="116"/>
      <c r="B10816" s="65"/>
      <c r="C10816" s="65"/>
      <c r="D10816" s="66"/>
      <c r="E10816" s="67"/>
      <c r="F10816" s="65"/>
      <c r="G10816" s="66"/>
      <c r="J10816" s="65"/>
      <c r="K10816" s="65"/>
      <c r="L10816" s="66"/>
      <c r="M10816" s="65"/>
      <c r="O10816" s="65"/>
      <c r="P10816" s="66"/>
      <c r="Q10816" s="31">
        <f t="shared" si="338"/>
        <v>9999</v>
      </c>
      <c r="R10816" s="31" t="str">
        <f t="shared" si="339"/>
        <v/>
      </c>
      <c r="S10816" s="29">
        <f>IF($Q10816&lt;Parâmetros!$E$19,$G10816-1,$G10816)</f>
        <v>0</v>
      </c>
    </row>
    <row r="10817" spans="1:19" x14ac:dyDescent="0.25">
      <c r="A10817" s="116"/>
      <c r="B10817" s="65"/>
      <c r="C10817" s="65"/>
      <c r="D10817" s="66"/>
      <c r="E10817" s="67"/>
      <c r="F10817" s="65"/>
      <c r="G10817" s="66"/>
      <c r="J10817" s="65"/>
      <c r="K10817" s="65"/>
      <c r="L10817" s="66"/>
      <c r="M10817" s="65"/>
      <c r="O10817" s="65"/>
      <c r="P10817" s="66"/>
      <c r="Q10817" s="31">
        <f t="shared" si="338"/>
        <v>9999</v>
      </c>
      <c r="R10817" s="31" t="str">
        <f t="shared" si="339"/>
        <v/>
      </c>
      <c r="S10817" s="29">
        <f>IF($Q10817&lt;Parâmetros!$E$19,$G10817-1,$G10817)</f>
        <v>0</v>
      </c>
    </row>
    <row r="10818" spans="1:19" x14ac:dyDescent="0.25">
      <c r="A10818" s="116"/>
      <c r="B10818" s="65"/>
      <c r="C10818" s="65"/>
      <c r="D10818" s="66"/>
      <c r="E10818" s="67"/>
      <c r="F10818" s="65"/>
      <c r="G10818" s="66"/>
      <c r="J10818" s="65"/>
      <c r="K10818" s="65"/>
      <c r="L10818" s="66"/>
      <c r="M10818" s="65"/>
      <c r="O10818" s="65"/>
      <c r="P10818" s="66"/>
      <c r="Q10818" s="31">
        <f t="shared" si="338"/>
        <v>9999</v>
      </c>
      <c r="R10818" s="31" t="str">
        <f t="shared" si="339"/>
        <v/>
      </c>
      <c r="S10818" s="29">
        <f>IF($Q10818&lt;Parâmetros!$E$19,$G10818-1,$G10818)</f>
        <v>0</v>
      </c>
    </row>
    <row r="10819" spans="1:19" x14ac:dyDescent="0.25">
      <c r="A10819" s="116"/>
      <c r="B10819" s="65"/>
      <c r="C10819" s="65"/>
      <c r="D10819" s="66"/>
      <c r="E10819" s="67"/>
      <c r="F10819" s="65"/>
      <c r="G10819" s="66"/>
      <c r="J10819" s="65"/>
      <c r="K10819" s="65"/>
      <c r="L10819" s="66"/>
      <c r="M10819" s="65"/>
      <c r="O10819" s="65"/>
      <c r="P10819" s="66"/>
      <c r="Q10819" s="31">
        <f t="shared" si="338"/>
        <v>9999</v>
      </c>
      <c r="R10819" s="31" t="str">
        <f t="shared" si="339"/>
        <v/>
      </c>
      <c r="S10819" s="29">
        <f>IF($Q10819&lt;Parâmetros!$E$19,$G10819-1,$G10819)</f>
        <v>0</v>
      </c>
    </row>
    <row r="10820" spans="1:19" x14ac:dyDescent="0.25">
      <c r="A10820" s="116"/>
      <c r="B10820" s="65"/>
      <c r="C10820" s="65"/>
      <c r="D10820" s="66"/>
      <c r="E10820" s="67"/>
      <c r="F10820" s="65"/>
      <c r="G10820" s="66"/>
      <c r="J10820" s="65"/>
      <c r="K10820" s="65"/>
      <c r="L10820" s="66"/>
      <c r="M10820" s="65"/>
      <c r="N10820" s="65"/>
      <c r="O10820" s="65"/>
      <c r="P10820" s="66"/>
      <c r="Q10820" s="31">
        <f t="shared" si="338"/>
        <v>9999</v>
      </c>
      <c r="R10820" s="31" t="str">
        <f t="shared" si="339"/>
        <v/>
      </c>
      <c r="S10820" s="29">
        <f>IF($Q10820&lt;Parâmetros!$E$19,$G10820-1,$G10820)</f>
        <v>0</v>
      </c>
    </row>
    <row r="10821" spans="1:19" x14ac:dyDescent="0.25">
      <c r="A10821" s="116"/>
      <c r="B10821" s="65"/>
      <c r="C10821" s="65"/>
      <c r="D10821" s="66"/>
      <c r="E10821" s="67"/>
      <c r="F10821" s="65"/>
      <c r="G10821" s="66"/>
      <c r="J10821" s="65"/>
      <c r="K10821" s="65"/>
      <c r="L10821" s="66"/>
      <c r="M10821" s="65"/>
      <c r="N10821" s="65"/>
      <c r="O10821" s="65"/>
      <c r="P10821" s="66"/>
      <c r="Q10821" s="31">
        <f t="shared" si="338"/>
        <v>9999</v>
      </c>
      <c r="R10821" s="31" t="str">
        <f t="shared" si="339"/>
        <v/>
      </c>
      <c r="S10821" s="29">
        <f>IF($Q10821&lt;Parâmetros!$E$19,$G10821-1,$G10821)</f>
        <v>0</v>
      </c>
    </row>
    <row r="10822" spans="1:19" x14ac:dyDescent="0.25">
      <c r="A10822" s="116"/>
      <c r="B10822" s="65"/>
      <c r="C10822" s="65"/>
      <c r="D10822" s="66"/>
      <c r="E10822" s="67"/>
      <c r="F10822" s="65"/>
      <c r="G10822" s="66"/>
      <c r="J10822" s="65"/>
      <c r="K10822" s="65"/>
      <c r="L10822" s="66"/>
      <c r="M10822" s="65"/>
      <c r="N10822" s="65"/>
      <c r="O10822" s="65"/>
      <c r="P10822" s="66"/>
      <c r="Q10822" s="31">
        <f t="shared" si="338"/>
        <v>9999</v>
      </c>
      <c r="R10822" s="31" t="str">
        <f t="shared" si="339"/>
        <v/>
      </c>
      <c r="S10822" s="29">
        <f>IF($Q10822&lt;Parâmetros!$E$19,$G10822-1,$G10822)</f>
        <v>0</v>
      </c>
    </row>
    <row r="10823" spans="1:19" x14ac:dyDescent="0.25">
      <c r="A10823" s="116"/>
      <c r="B10823" s="65"/>
      <c r="C10823" s="65"/>
      <c r="D10823" s="66"/>
      <c r="E10823" s="67"/>
      <c r="F10823" s="65"/>
      <c r="G10823" s="66"/>
      <c r="J10823" s="65"/>
      <c r="K10823" s="65"/>
      <c r="L10823" s="66"/>
      <c r="M10823" s="65"/>
      <c r="O10823" s="65"/>
      <c r="P10823" s="66"/>
      <c r="Q10823" s="31">
        <f t="shared" si="338"/>
        <v>9999</v>
      </c>
      <c r="R10823" s="31" t="str">
        <f t="shared" si="339"/>
        <v/>
      </c>
      <c r="S10823" s="29">
        <f>IF($Q10823&lt;Parâmetros!$E$19,$G10823-1,$G10823)</f>
        <v>0</v>
      </c>
    </row>
    <row r="10824" spans="1:19" x14ac:dyDescent="0.25">
      <c r="A10824" s="116"/>
      <c r="B10824" s="65"/>
      <c r="C10824" s="65"/>
      <c r="D10824" s="66"/>
      <c r="E10824" s="67"/>
      <c r="F10824" s="65"/>
      <c r="G10824" s="66"/>
      <c r="J10824" s="65"/>
      <c r="K10824" s="65"/>
      <c r="L10824" s="66"/>
      <c r="M10824" s="65"/>
      <c r="O10824" s="65"/>
      <c r="P10824" s="66"/>
      <c r="Q10824" s="31">
        <f t="shared" si="338"/>
        <v>9999</v>
      </c>
      <c r="R10824" s="31" t="str">
        <f t="shared" si="339"/>
        <v/>
      </c>
      <c r="S10824" s="29">
        <f>IF($Q10824&lt;Parâmetros!$E$19,$G10824-1,$G10824)</f>
        <v>0</v>
      </c>
    </row>
    <row r="10825" spans="1:19" x14ac:dyDescent="0.25">
      <c r="A10825" s="116"/>
      <c r="B10825" s="65"/>
      <c r="C10825" s="65"/>
      <c r="D10825" s="66"/>
      <c r="E10825" s="67"/>
      <c r="F10825" s="65"/>
      <c r="G10825" s="66"/>
      <c r="J10825" s="65"/>
      <c r="K10825" s="65"/>
      <c r="L10825" s="66"/>
      <c r="M10825" s="65"/>
      <c r="O10825" s="65"/>
      <c r="P10825" s="66"/>
      <c r="Q10825" s="31">
        <f t="shared" si="338"/>
        <v>9999</v>
      </c>
      <c r="R10825" s="31" t="str">
        <f t="shared" si="339"/>
        <v/>
      </c>
      <c r="S10825" s="29">
        <f>IF($Q10825&lt;Parâmetros!$E$19,$G10825-1,$G10825)</f>
        <v>0</v>
      </c>
    </row>
    <row r="10826" spans="1:19" x14ac:dyDescent="0.25">
      <c r="A10826" s="116"/>
      <c r="B10826" s="65"/>
      <c r="C10826" s="65"/>
      <c r="D10826" s="66"/>
      <c r="E10826" s="67"/>
      <c r="F10826" s="65"/>
      <c r="G10826" s="66"/>
      <c r="J10826" s="65"/>
      <c r="K10826" s="65"/>
      <c r="L10826" s="66"/>
      <c r="M10826" s="65"/>
      <c r="O10826" s="65"/>
      <c r="P10826" s="66"/>
      <c r="Q10826" s="31">
        <f t="shared" si="338"/>
        <v>9999</v>
      </c>
      <c r="R10826" s="31" t="str">
        <f t="shared" si="339"/>
        <v/>
      </c>
      <c r="S10826" s="29">
        <f>IF($Q10826&lt;Parâmetros!$E$19,$G10826-1,$G10826)</f>
        <v>0</v>
      </c>
    </row>
    <row r="10827" spans="1:19" x14ac:dyDescent="0.25">
      <c r="A10827" s="116"/>
      <c r="B10827" s="65"/>
      <c r="C10827" s="65"/>
      <c r="D10827" s="66"/>
      <c r="E10827" s="67"/>
      <c r="F10827" s="65"/>
      <c r="G10827" s="66"/>
      <c r="J10827" s="65"/>
      <c r="K10827" s="65"/>
      <c r="L10827" s="66"/>
      <c r="M10827" s="65"/>
      <c r="O10827" s="65"/>
      <c r="P10827" s="66"/>
      <c r="Q10827" s="31">
        <f t="shared" si="338"/>
        <v>9999</v>
      </c>
      <c r="R10827" s="31" t="str">
        <f t="shared" si="339"/>
        <v/>
      </c>
      <c r="S10827" s="29">
        <f>IF($Q10827&lt;Parâmetros!$E$19,$G10827-1,$G10827)</f>
        <v>0</v>
      </c>
    </row>
    <row r="10828" spans="1:19" x14ac:dyDescent="0.25">
      <c r="A10828" s="116"/>
      <c r="B10828" s="65"/>
      <c r="C10828" s="65"/>
      <c r="D10828" s="66"/>
      <c r="E10828" s="67"/>
      <c r="F10828" s="65"/>
      <c r="G10828" s="66"/>
      <c r="J10828" s="65"/>
      <c r="K10828" s="65"/>
      <c r="L10828" s="66"/>
      <c r="M10828" s="65"/>
      <c r="O10828" s="65"/>
      <c r="P10828" s="66"/>
      <c r="Q10828" s="31">
        <f t="shared" si="338"/>
        <v>9999</v>
      </c>
      <c r="R10828" s="31" t="str">
        <f t="shared" si="339"/>
        <v/>
      </c>
      <c r="S10828" s="29">
        <f>IF($Q10828&lt;Parâmetros!$E$19,$G10828-1,$G10828)</f>
        <v>0</v>
      </c>
    </row>
    <row r="10829" spans="1:19" x14ac:dyDescent="0.25">
      <c r="A10829" s="116"/>
      <c r="B10829" s="65"/>
      <c r="C10829" s="65"/>
      <c r="D10829" s="66"/>
      <c r="E10829" s="67"/>
      <c r="F10829" s="65"/>
      <c r="G10829" s="66"/>
      <c r="J10829" s="65"/>
      <c r="K10829" s="65"/>
      <c r="L10829" s="66"/>
      <c r="M10829" s="65"/>
      <c r="N10829" s="65"/>
      <c r="O10829" s="65"/>
      <c r="P10829" s="66"/>
      <c r="Q10829" s="31">
        <f t="shared" si="338"/>
        <v>9999</v>
      </c>
      <c r="R10829" s="31" t="str">
        <f t="shared" si="339"/>
        <v/>
      </c>
      <c r="S10829" s="29">
        <f>IF($Q10829&lt;Parâmetros!$E$19,$G10829-1,$G10829)</f>
        <v>0</v>
      </c>
    </row>
    <row r="10830" spans="1:19" x14ac:dyDescent="0.25">
      <c r="A10830" s="116"/>
      <c r="B10830" s="65"/>
      <c r="C10830" s="65"/>
      <c r="D10830" s="66"/>
      <c r="E10830" s="67"/>
      <c r="F10830" s="65"/>
      <c r="G10830" s="66"/>
      <c r="J10830" s="65"/>
      <c r="K10830" s="65"/>
      <c r="L10830" s="66"/>
      <c r="M10830" s="65"/>
      <c r="O10830" s="65"/>
      <c r="P10830" s="66"/>
      <c r="Q10830" s="31">
        <f t="shared" si="338"/>
        <v>9999</v>
      </c>
      <c r="R10830" s="31" t="str">
        <f t="shared" si="339"/>
        <v/>
      </c>
      <c r="S10830" s="29">
        <f>IF($Q10830&lt;Parâmetros!$E$19,$G10830-1,$G10830)</f>
        <v>0</v>
      </c>
    </row>
    <row r="10831" spans="1:19" x14ac:dyDescent="0.25">
      <c r="A10831" s="116"/>
      <c r="B10831" s="65"/>
      <c r="C10831" s="65"/>
      <c r="D10831" s="66"/>
      <c r="E10831" s="67"/>
      <c r="F10831" s="65"/>
      <c r="G10831" s="66"/>
      <c r="J10831" s="65"/>
      <c r="K10831" s="65"/>
      <c r="L10831" s="66"/>
      <c r="M10831" s="65"/>
      <c r="O10831" s="65"/>
      <c r="P10831" s="66"/>
      <c r="Q10831" s="31">
        <f t="shared" si="338"/>
        <v>9999</v>
      </c>
      <c r="R10831" s="31" t="str">
        <f t="shared" si="339"/>
        <v/>
      </c>
      <c r="S10831" s="29">
        <f>IF($Q10831&lt;Parâmetros!$E$19,$G10831-1,$G10831)</f>
        <v>0</v>
      </c>
    </row>
    <row r="10832" spans="1:19" x14ac:dyDescent="0.25">
      <c r="A10832" s="116"/>
      <c r="B10832" s="65"/>
      <c r="C10832" s="65"/>
      <c r="D10832" s="66"/>
      <c r="E10832" s="67"/>
      <c r="F10832" s="65"/>
      <c r="G10832" s="66"/>
      <c r="J10832" s="65"/>
      <c r="K10832" s="65"/>
      <c r="L10832" s="66"/>
      <c r="M10832" s="65"/>
      <c r="N10832" s="65"/>
      <c r="O10832" s="65"/>
      <c r="P10832" s="66"/>
      <c r="Q10832" s="31">
        <f t="shared" si="338"/>
        <v>9999</v>
      </c>
      <c r="R10832" s="31" t="str">
        <f t="shared" si="339"/>
        <v/>
      </c>
      <c r="S10832" s="29">
        <f>IF($Q10832&lt;Parâmetros!$E$19,$G10832-1,$G10832)</f>
        <v>0</v>
      </c>
    </row>
    <row r="10833" spans="1:19" x14ac:dyDescent="0.25">
      <c r="A10833" s="116"/>
      <c r="B10833" s="65"/>
      <c r="C10833" s="65"/>
      <c r="D10833" s="66"/>
      <c r="E10833" s="67"/>
      <c r="F10833" s="65"/>
      <c r="G10833" s="66"/>
      <c r="J10833" s="65"/>
      <c r="K10833" s="65"/>
      <c r="L10833" s="66"/>
      <c r="M10833" s="65"/>
      <c r="N10833" s="65"/>
      <c r="O10833" s="65"/>
      <c r="P10833" s="66"/>
      <c r="Q10833" s="31">
        <f t="shared" si="338"/>
        <v>9999</v>
      </c>
      <c r="R10833" s="31" t="str">
        <f t="shared" si="339"/>
        <v/>
      </c>
      <c r="S10833" s="29">
        <f>IF($Q10833&lt;Parâmetros!$E$19,$G10833-1,$G10833)</f>
        <v>0</v>
      </c>
    </row>
    <row r="10834" spans="1:19" x14ac:dyDescent="0.25">
      <c r="A10834" s="116"/>
      <c r="B10834" s="65"/>
      <c r="C10834" s="65"/>
      <c r="D10834" s="66"/>
      <c r="E10834" s="67"/>
      <c r="F10834" s="65"/>
      <c r="G10834" s="66"/>
      <c r="J10834" s="65"/>
      <c r="K10834" s="65"/>
      <c r="L10834" s="66"/>
      <c r="M10834" s="65"/>
      <c r="O10834" s="65"/>
      <c r="P10834" s="66"/>
      <c r="Q10834" s="31">
        <f t="shared" si="338"/>
        <v>9999</v>
      </c>
      <c r="R10834" s="31" t="str">
        <f t="shared" si="339"/>
        <v/>
      </c>
      <c r="S10834" s="29">
        <f>IF($Q10834&lt;Parâmetros!$E$19,$G10834-1,$G10834)</f>
        <v>0</v>
      </c>
    </row>
    <row r="10835" spans="1:19" x14ac:dyDescent="0.25">
      <c r="A10835" s="116"/>
      <c r="B10835" s="65"/>
      <c r="C10835" s="65"/>
      <c r="D10835" s="66"/>
      <c r="E10835" s="67"/>
      <c r="F10835" s="65"/>
      <c r="G10835" s="66"/>
      <c r="J10835" s="65"/>
      <c r="K10835" s="65"/>
      <c r="L10835" s="66"/>
      <c r="M10835" s="65"/>
      <c r="N10835" s="65"/>
      <c r="O10835" s="65"/>
      <c r="P10835" s="66"/>
      <c r="Q10835" s="31">
        <f t="shared" si="338"/>
        <v>9999</v>
      </c>
      <c r="R10835" s="31" t="str">
        <f t="shared" si="339"/>
        <v/>
      </c>
      <c r="S10835" s="29">
        <f>IF($Q10835&lt;Parâmetros!$E$19,$G10835-1,$G10835)</f>
        <v>0</v>
      </c>
    </row>
    <row r="10836" spans="1:19" x14ac:dyDescent="0.25">
      <c r="A10836" s="116"/>
      <c r="B10836" s="65"/>
      <c r="C10836" s="65"/>
      <c r="D10836" s="66"/>
      <c r="E10836" s="67"/>
      <c r="F10836" s="65"/>
      <c r="G10836" s="66"/>
      <c r="J10836" s="65"/>
      <c r="K10836" s="65"/>
      <c r="L10836" s="66"/>
      <c r="M10836" s="65"/>
      <c r="N10836" s="65"/>
      <c r="O10836" s="65"/>
      <c r="P10836" s="66"/>
      <c r="Q10836" s="31">
        <f t="shared" si="338"/>
        <v>9999</v>
      </c>
      <c r="R10836" s="31" t="str">
        <f t="shared" si="339"/>
        <v/>
      </c>
      <c r="S10836" s="29">
        <f>IF($Q10836&lt;Parâmetros!$E$19,$G10836-1,$G10836)</f>
        <v>0</v>
      </c>
    </row>
    <row r="10837" spans="1:19" x14ac:dyDescent="0.25">
      <c r="A10837" s="116"/>
      <c r="B10837" s="65"/>
      <c r="C10837" s="65"/>
      <c r="D10837" s="66"/>
      <c r="E10837" s="67"/>
      <c r="F10837" s="65"/>
      <c r="G10837" s="66"/>
      <c r="J10837" s="65"/>
      <c r="K10837" s="65"/>
      <c r="L10837" s="66"/>
      <c r="M10837" s="65"/>
      <c r="N10837" s="65"/>
      <c r="O10837" s="65"/>
      <c r="P10837" s="66"/>
      <c r="Q10837" s="31">
        <f t="shared" si="338"/>
        <v>9999</v>
      </c>
      <c r="R10837" s="31" t="str">
        <f t="shared" si="339"/>
        <v/>
      </c>
      <c r="S10837" s="29">
        <f>IF($Q10837&lt;Parâmetros!$E$19,$G10837-1,$G10837)</f>
        <v>0</v>
      </c>
    </row>
    <row r="10838" spans="1:19" x14ac:dyDescent="0.25">
      <c r="A10838" s="116"/>
      <c r="B10838" s="65"/>
      <c r="C10838" s="65"/>
      <c r="D10838" s="66"/>
      <c r="E10838" s="67"/>
      <c r="F10838" s="65"/>
      <c r="G10838" s="66"/>
      <c r="J10838" s="65"/>
      <c r="K10838" s="65"/>
      <c r="L10838" s="66"/>
      <c r="M10838" s="65"/>
      <c r="N10838" s="65"/>
      <c r="O10838" s="65"/>
      <c r="P10838" s="66"/>
      <c r="Q10838" s="31">
        <f t="shared" si="338"/>
        <v>9999</v>
      </c>
      <c r="R10838" s="31" t="str">
        <f t="shared" si="339"/>
        <v/>
      </c>
      <c r="S10838" s="29">
        <f>IF($Q10838&lt;Parâmetros!$E$19,$G10838-1,$G10838)</f>
        <v>0</v>
      </c>
    </row>
    <row r="10839" spans="1:19" x14ac:dyDescent="0.25">
      <c r="A10839" s="116"/>
      <c r="B10839" s="65"/>
      <c r="C10839" s="65"/>
      <c r="D10839" s="66"/>
      <c r="E10839" s="67"/>
      <c r="F10839" s="65"/>
      <c r="G10839" s="66"/>
      <c r="J10839" s="65"/>
      <c r="K10839" s="65"/>
      <c r="L10839" s="66"/>
      <c r="M10839" s="65"/>
      <c r="N10839" s="65"/>
      <c r="O10839" s="65"/>
      <c r="P10839" s="66"/>
      <c r="Q10839" s="31">
        <f t="shared" si="338"/>
        <v>9999</v>
      </c>
      <c r="R10839" s="31" t="str">
        <f t="shared" si="339"/>
        <v/>
      </c>
      <c r="S10839" s="29">
        <f>IF($Q10839&lt;Parâmetros!$E$19,$G10839-1,$G10839)</f>
        <v>0</v>
      </c>
    </row>
    <row r="10840" spans="1:19" x14ac:dyDescent="0.25">
      <c r="A10840" s="116"/>
      <c r="B10840" s="65"/>
      <c r="C10840" s="65"/>
      <c r="D10840" s="66"/>
      <c r="E10840" s="67"/>
      <c r="F10840" s="65"/>
      <c r="G10840" s="66"/>
      <c r="J10840" s="65"/>
      <c r="K10840" s="65"/>
      <c r="L10840" s="66"/>
      <c r="M10840" s="65"/>
      <c r="N10840" s="65"/>
      <c r="O10840" s="65"/>
      <c r="P10840" s="66"/>
      <c r="Q10840" s="31">
        <f t="shared" si="338"/>
        <v>9999</v>
      </c>
      <c r="R10840" s="31" t="str">
        <f t="shared" si="339"/>
        <v/>
      </c>
      <c r="S10840" s="29">
        <f>IF($Q10840&lt;Parâmetros!$E$19,$G10840-1,$G10840)</f>
        <v>0</v>
      </c>
    </row>
    <row r="10841" spans="1:19" x14ac:dyDescent="0.25">
      <c r="A10841" s="116"/>
      <c r="B10841" s="65"/>
      <c r="C10841" s="65"/>
      <c r="D10841" s="66"/>
      <c r="E10841" s="67"/>
      <c r="F10841" s="65"/>
      <c r="G10841" s="66"/>
      <c r="J10841" s="65"/>
      <c r="K10841" s="65"/>
      <c r="L10841" s="66"/>
      <c r="M10841" s="65"/>
      <c r="N10841" s="65"/>
      <c r="O10841" s="65"/>
      <c r="P10841" s="66"/>
      <c r="Q10841" s="31">
        <f t="shared" si="338"/>
        <v>9999</v>
      </c>
      <c r="R10841" s="31" t="str">
        <f t="shared" si="339"/>
        <v/>
      </c>
      <c r="S10841" s="29">
        <f>IF($Q10841&lt;Parâmetros!$E$19,$G10841-1,$G10841)</f>
        <v>0</v>
      </c>
    </row>
    <row r="10842" spans="1:19" x14ac:dyDescent="0.25">
      <c r="A10842" s="116"/>
      <c r="B10842" s="65"/>
      <c r="C10842" s="65"/>
      <c r="D10842" s="66"/>
      <c r="E10842" s="67"/>
      <c r="F10842" s="65"/>
      <c r="G10842" s="66"/>
      <c r="J10842" s="65"/>
      <c r="K10842" s="65"/>
      <c r="L10842" s="66"/>
      <c r="M10842" s="65"/>
      <c r="N10842" s="65"/>
      <c r="O10842" s="65"/>
      <c r="P10842" s="66"/>
      <c r="Q10842" s="31">
        <f t="shared" si="338"/>
        <v>9999</v>
      </c>
      <c r="R10842" s="31" t="str">
        <f t="shared" si="339"/>
        <v/>
      </c>
      <c r="S10842" s="29">
        <f>IF($Q10842&lt;Parâmetros!$E$19,$G10842-1,$G10842)</f>
        <v>0</v>
      </c>
    </row>
    <row r="10843" spans="1:19" x14ac:dyDescent="0.25">
      <c r="A10843" s="116"/>
      <c r="B10843" s="65"/>
      <c r="C10843" s="65"/>
      <c r="D10843" s="66"/>
      <c r="E10843" s="67"/>
      <c r="F10843" s="65"/>
      <c r="G10843" s="66"/>
      <c r="J10843" s="65"/>
      <c r="K10843" s="65"/>
      <c r="L10843" s="66"/>
      <c r="M10843" s="65"/>
      <c r="N10843" s="65"/>
      <c r="O10843" s="65"/>
      <c r="P10843" s="66"/>
      <c r="Q10843" s="31">
        <f t="shared" si="338"/>
        <v>9999</v>
      </c>
      <c r="R10843" s="31" t="str">
        <f t="shared" si="339"/>
        <v/>
      </c>
      <c r="S10843" s="29">
        <f>IF($Q10843&lt;Parâmetros!$E$19,$G10843-1,$G10843)</f>
        <v>0</v>
      </c>
    </row>
    <row r="10844" spans="1:19" x14ac:dyDescent="0.25">
      <c r="A10844" s="116"/>
      <c r="B10844" s="65"/>
      <c r="C10844" s="65"/>
      <c r="D10844" s="66"/>
      <c r="E10844" s="67"/>
      <c r="F10844" s="65"/>
      <c r="G10844" s="66"/>
      <c r="J10844" s="65"/>
      <c r="K10844" s="65"/>
      <c r="L10844" s="66"/>
      <c r="M10844" s="65"/>
      <c r="O10844" s="65"/>
      <c r="P10844" s="66"/>
      <c r="Q10844" s="31">
        <f t="shared" si="338"/>
        <v>9999</v>
      </c>
      <c r="R10844" s="31" t="str">
        <f t="shared" si="339"/>
        <v/>
      </c>
      <c r="S10844" s="29">
        <f>IF($Q10844&lt;Parâmetros!$E$19,$G10844-1,$G10844)</f>
        <v>0</v>
      </c>
    </row>
    <row r="10845" spans="1:19" x14ac:dyDescent="0.25">
      <c r="A10845" s="116"/>
      <c r="B10845" s="65"/>
      <c r="C10845" s="65"/>
      <c r="D10845" s="66"/>
      <c r="E10845" s="67"/>
      <c r="F10845" s="65"/>
      <c r="G10845" s="66"/>
      <c r="J10845" s="65"/>
      <c r="K10845" s="65"/>
      <c r="L10845" s="66"/>
      <c r="M10845" s="65"/>
      <c r="O10845" s="65"/>
      <c r="P10845" s="66"/>
      <c r="Q10845" s="31">
        <f t="shared" si="338"/>
        <v>9999</v>
      </c>
      <c r="R10845" s="31" t="str">
        <f t="shared" si="339"/>
        <v/>
      </c>
      <c r="S10845" s="29">
        <f>IF($Q10845&lt;Parâmetros!$E$19,$G10845-1,$G10845)</f>
        <v>0</v>
      </c>
    </row>
    <row r="10846" spans="1:19" x14ac:dyDescent="0.25">
      <c r="A10846" s="116"/>
      <c r="B10846" s="65"/>
      <c r="C10846" s="65"/>
      <c r="D10846" s="66"/>
      <c r="E10846" s="67"/>
      <c r="F10846" s="65"/>
      <c r="G10846" s="66"/>
      <c r="J10846" s="65"/>
      <c r="K10846" s="65"/>
      <c r="L10846" s="66"/>
      <c r="M10846" s="65"/>
      <c r="O10846" s="65"/>
      <c r="P10846" s="66"/>
      <c r="Q10846" s="31">
        <f t="shared" si="338"/>
        <v>9999</v>
      </c>
      <c r="R10846" s="31" t="str">
        <f t="shared" si="339"/>
        <v/>
      </c>
      <c r="S10846" s="29">
        <f>IF($Q10846&lt;Parâmetros!$E$19,$G10846-1,$G10846)</f>
        <v>0</v>
      </c>
    </row>
    <row r="10847" spans="1:19" x14ac:dyDescent="0.25">
      <c r="A10847" s="116"/>
      <c r="B10847" s="65"/>
      <c r="C10847" s="65"/>
      <c r="D10847" s="66"/>
      <c r="E10847" s="67"/>
      <c r="F10847" s="65"/>
      <c r="G10847" s="66"/>
      <c r="J10847" s="65"/>
      <c r="K10847" s="65"/>
      <c r="L10847" s="66"/>
      <c r="M10847" s="65"/>
      <c r="N10847" s="65"/>
      <c r="O10847" s="65"/>
      <c r="P10847" s="66"/>
      <c r="Q10847" s="31">
        <f t="shared" si="338"/>
        <v>9999</v>
      </c>
      <c r="R10847" s="31" t="str">
        <f t="shared" si="339"/>
        <v/>
      </c>
      <c r="S10847" s="29">
        <f>IF($Q10847&lt;Parâmetros!$E$19,$G10847-1,$G10847)</f>
        <v>0</v>
      </c>
    </row>
    <row r="10848" spans="1:19" x14ac:dyDescent="0.25">
      <c r="A10848" s="116"/>
      <c r="B10848" s="65"/>
      <c r="C10848" s="65"/>
      <c r="D10848" s="66"/>
      <c r="E10848" s="67"/>
      <c r="F10848" s="65"/>
      <c r="G10848" s="66"/>
      <c r="J10848" s="65"/>
      <c r="K10848" s="65"/>
      <c r="L10848" s="66"/>
      <c r="M10848" s="65"/>
      <c r="N10848" s="65"/>
      <c r="O10848" s="65"/>
      <c r="P10848" s="66"/>
      <c r="Q10848" s="31">
        <f t="shared" si="338"/>
        <v>9999</v>
      </c>
      <c r="R10848" s="31" t="str">
        <f t="shared" si="339"/>
        <v/>
      </c>
      <c r="S10848" s="29">
        <f>IF($Q10848&lt;Parâmetros!$E$19,$G10848-1,$G10848)</f>
        <v>0</v>
      </c>
    </row>
    <row r="10849" spans="1:19" x14ac:dyDescent="0.25">
      <c r="A10849" s="116"/>
      <c r="B10849" s="65"/>
      <c r="C10849" s="65"/>
      <c r="D10849" s="66"/>
      <c r="E10849" s="67"/>
      <c r="F10849" s="65"/>
      <c r="G10849" s="66"/>
      <c r="J10849" s="65"/>
      <c r="K10849" s="65"/>
      <c r="L10849" s="66"/>
      <c r="M10849" s="65"/>
      <c r="O10849" s="65"/>
      <c r="P10849" s="66"/>
      <c r="Q10849" s="31">
        <f t="shared" si="338"/>
        <v>9999</v>
      </c>
      <c r="R10849" s="31" t="str">
        <f t="shared" si="339"/>
        <v/>
      </c>
      <c r="S10849" s="29">
        <f>IF($Q10849&lt;Parâmetros!$E$19,$G10849-1,$G10849)</f>
        <v>0</v>
      </c>
    </row>
    <row r="10850" spans="1:19" x14ac:dyDescent="0.25">
      <c r="A10850" s="116"/>
      <c r="B10850" s="65"/>
      <c r="C10850" s="65"/>
      <c r="D10850" s="66"/>
      <c r="E10850" s="67"/>
      <c r="F10850" s="65"/>
      <c r="G10850" s="66"/>
      <c r="J10850" s="65"/>
      <c r="K10850" s="65"/>
      <c r="L10850" s="66"/>
      <c r="M10850" s="65"/>
      <c r="N10850" s="65"/>
      <c r="O10850" s="65"/>
      <c r="P10850" s="66"/>
      <c r="Q10850" s="31">
        <f t="shared" si="338"/>
        <v>9999</v>
      </c>
      <c r="R10850" s="31" t="str">
        <f t="shared" si="339"/>
        <v/>
      </c>
      <c r="S10850" s="29">
        <f>IF($Q10850&lt;Parâmetros!$E$19,$G10850-1,$G10850)</f>
        <v>0</v>
      </c>
    </row>
    <row r="10851" spans="1:19" x14ac:dyDescent="0.25">
      <c r="A10851" s="116"/>
      <c r="B10851" s="65"/>
      <c r="C10851" s="65"/>
      <c r="D10851" s="66"/>
      <c r="E10851" s="67"/>
      <c r="F10851" s="65"/>
      <c r="G10851" s="66"/>
      <c r="J10851" s="65"/>
      <c r="K10851" s="65"/>
      <c r="L10851" s="66"/>
      <c r="M10851" s="65"/>
      <c r="N10851" s="65"/>
      <c r="O10851" s="65"/>
      <c r="P10851" s="66"/>
      <c r="Q10851" s="31">
        <f t="shared" si="338"/>
        <v>9999</v>
      </c>
      <c r="R10851" s="31" t="str">
        <f t="shared" si="339"/>
        <v/>
      </c>
      <c r="S10851" s="29">
        <f>IF($Q10851&lt;Parâmetros!$E$19,$G10851-1,$G10851)</f>
        <v>0</v>
      </c>
    </row>
    <row r="10852" spans="1:19" x14ac:dyDescent="0.25">
      <c r="A10852" s="116"/>
      <c r="B10852" s="65"/>
      <c r="C10852" s="65"/>
      <c r="D10852" s="66"/>
      <c r="E10852" s="67"/>
      <c r="F10852" s="65"/>
      <c r="G10852" s="66"/>
      <c r="J10852" s="65"/>
      <c r="K10852" s="65"/>
      <c r="L10852" s="66"/>
      <c r="M10852" s="65"/>
      <c r="N10852" s="65"/>
      <c r="O10852" s="65"/>
      <c r="P10852" s="66"/>
      <c r="Q10852" s="31">
        <f t="shared" si="338"/>
        <v>9999</v>
      </c>
      <c r="R10852" s="31" t="str">
        <f t="shared" si="339"/>
        <v/>
      </c>
      <c r="S10852" s="29">
        <f>IF($Q10852&lt;Parâmetros!$E$19,$G10852-1,$G10852)</f>
        <v>0</v>
      </c>
    </row>
    <row r="10853" spans="1:19" x14ac:dyDescent="0.25">
      <c r="A10853" s="116"/>
      <c r="B10853" s="65"/>
      <c r="C10853" s="65"/>
      <c r="D10853" s="66"/>
      <c r="E10853" s="67"/>
      <c r="F10853" s="65"/>
      <c r="G10853" s="66"/>
      <c r="J10853" s="65"/>
      <c r="K10853" s="65"/>
      <c r="L10853" s="66"/>
      <c r="M10853" s="65"/>
      <c r="N10853" s="65"/>
      <c r="O10853" s="65"/>
      <c r="P10853" s="66"/>
      <c r="Q10853" s="31">
        <f t="shared" si="338"/>
        <v>9999</v>
      </c>
      <c r="R10853" s="31" t="str">
        <f t="shared" si="339"/>
        <v/>
      </c>
      <c r="S10853" s="29">
        <f>IF($Q10853&lt;Parâmetros!$E$19,$G10853-1,$G10853)</f>
        <v>0</v>
      </c>
    </row>
    <row r="10854" spans="1:19" x14ac:dyDescent="0.25">
      <c r="A10854" s="116"/>
      <c r="B10854" s="65"/>
      <c r="C10854" s="65"/>
      <c r="D10854" s="66"/>
      <c r="E10854" s="67"/>
      <c r="F10854" s="65"/>
      <c r="G10854" s="66"/>
      <c r="J10854" s="65"/>
      <c r="K10854" s="65"/>
      <c r="L10854" s="66"/>
      <c r="M10854" s="65"/>
      <c r="N10854" s="65"/>
      <c r="O10854" s="65"/>
      <c r="P10854" s="66"/>
      <c r="Q10854" s="31">
        <f t="shared" si="338"/>
        <v>9999</v>
      </c>
      <c r="R10854" s="31" t="str">
        <f t="shared" si="339"/>
        <v/>
      </c>
      <c r="S10854" s="29">
        <f>IF($Q10854&lt;Parâmetros!$E$19,$G10854-1,$G10854)</f>
        <v>0</v>
      </c>
    </row>
    <row r="10855" spans="1:19" x14ac:dyDescent="0.25">
      <c r="A10855" s="116"/>
      <c r="B10855" s="65"/>
      <c r="C10855" s="65"/>
      <c r="D10855" s="66"/>
      <c r="E10855" s="67"/>
      <c r="F10855" s="65"/>
      <c r="G10855" s="66"/>
      <c r="J10855" s="65"/>
      <c r="K10855" s="65"/>
      <c r="L10855" s="66"/>
      <c r="M10855" s="65"/>
      <c r="N10855" s="65"/>
      <c r="O10855" s="65"/>
      <c r="P10855" s="66"/>
      <c r="Q10855" s="31">
        <f t="shared" si="338"/>
        <v>9999</v>
      </c>
      <c r="R10855" s="31" t="str">
        <f t="shared" si="339"/>
        <v/>
      </c>
      <c r="S10855" s="29">
        <f>IF($Q10855&lt;Parâmetros!$E$19,$G10855-1,$G10855)</f>
        <v>0</v>
      </c>
    </row>
    <row r="10856" spans="1:19" x14ac:dyDescent="0.25">
      <c r="A10856" s="116"/>
      <c r="B10856" s="65"/>
      <c r="C10856" s="65"/>
      <c r="D10856" s="66"/>
      <c r="E10856" s="67"/>
      <c r="F10856" s="65"/>
      <c r="G10856" s="66"/>
      <c r="J10856" s="65"/>
      <c r="K10856" s="65"/>
      <c r="L10856" s="66"/>
      <c r="M10856" s="65"/>
      <c r="N10856" s="65"/>
      <c r="O10856" s="65"/>
      <c r="P10856" s="66"/>
      <c r="Q10856" s="31">
        <f t="shared" si="338"/>
        <v>9999</v>
      </c>
      <c r="R10856" s="31" t="str">
        <f t="shared" si="339"/>
        <v/>
      </c>
      <c r="S10856" s="29">
        <f>IF($Q10856&lt;Parâmetros!$E$19,$G10856-1,$G10856)</f>
        <v>0</v>
      </c>
    </row>
    <row r="10857" spans="1:19" x14ac:dyDescent="0.25">
      <c r="A10857" s="116"/>
      <c r="B10857" s="65"/>
      <c r="C10857" s="65"/>
      <c r="D10857" s="66"/>
      <c r="E10857" s="67"/>
      <c r="F10857" s="65"/>
      <c r="G10857" s="66"/>
      <c r="J10857" s="65"/>
      <c r="K10857" s="65"/>
      <c r="L10857" s="66"/>
      <c r="M10857" s="65"/>
      <c r="N10857" s="65"/>
      <c r="O10857" s="65"/>
      <c r="P10857" s="66"/>
      <c r="Q10857" s="31">
        <f t="shared" si="338"/>
        <v>9999</v>
      </c>
      <c r="R10857" s="31" t="str">
        <f t="shared" si="339"/>
        <v/>
      </c>
      <c r="S10857" s="29">
        <f>IF($Q10857&lt;Parâmetros!$E$19,$G10857-1,$G10857)</f>
        <v>0</v>
      </c>
    </row>
    <row r="10858" spans="1:19" x14ac:dyDescent="0.25">
      <c r="A10858" s="116"/>
      <c r="B10858" s="65"/>
      <c r="C10858" s="65"/>
      <c r="D10858" s="66"/>
      <c r="E10858" s="67"/>
      <c r="F10858" s="65"/>
      <c r="G10858" s="66"/>
      <c r="J10858" s="65"/>
      <c r="K10858" s="65"/>
      <c r="L10858" s="66"/>
      <c r="M10858" s="65"/>
      <c r="N10858" s="65"/>
      <c r="O10858" s="65"/>
      <c r="P10858" s="66"/>
      <c r="Q10858" s="31">
        <f t="shared" si="338"/>
        <v>9999</v>
      </c>
      <c r="R10858" s="31" t="str">
        <f t="shared" si="339"/>
        <v/>
      </c>
      <c r="S10858" s="29">
        <f>IF($Q10858&lt;Parâmetros!$E$19,$G10858-1,$G10858)</f>
        <v>0</v>
      </c>
    </row>
    <row r="10859" spans="1:19" x14ac:dyDescent="0.25">
      <c r="A10859" s="116"/>
      <c r="B10859" s="65"/>
      <c r="C10859" s="65"/>
      <c r="D10859" s="66"/>
      <c r="E10859" s="67"/>
      <c r="F10859" s="65"/>
      <c r="G10859" s="66"/>
      <c r="J10859" s="65"/>
      <c r="K10859" s="65"/>
      <c r="L10859" s="66"/>
      <c r="M10859" s="65"/>
      <c r="O10859" s="65"/>
      <c r="P10859" s="66"/>
      <c r="Q10859" s="31">
        <f t="shared" si="338"/>
        <v>9999</v>
      </c>
      <c r="R10859" s="31" t="str">
        <f t="shared" si="339"/>
        <v/>
      </c>
      <c r="S10859" s="29">
        <f>IF($Q10859&lt;Parâmetros!$E$19,$G10859-1,$G10859)</f>
        <v>0</v>
      </c>
    </row>
    <row r="10860" spans="1:19" x14ac:dyDescent="0.25">
      <c r="A10860" s="116"/>
      <c r="B10860" s="65"/>
      <c r="C10860" s="65"/>
      <c r="D10860" s="66"/>
      <c r="E10860" s="67"/>
      <c r="F10860" s="65"/>
      <c r="G10860" s="66"/>
      <c r="J10860" s="65"/>
      <c r="K10860" s="65"/>
      <c r="L10860" s="66"/>
      <c r="M10860" s="65"/>
      <c r="O10860" s="65"/>
      <c r="P10860" s="66"/>
      <c r="Q10860" s="31">
        <f t="shared" si="338"/>
        <v>9999</v>
      </c>
      <c r="R10860" s="31" t="str">
        <f t="shared" si="339"/>
        <v/>
      </c>
      <c r="S10860" s="29">
        <f>IF($Q10860&lt;Parâmetros!$E$19,$G10860-1,$G10860)</f>
        <v>0</v>
      </c>
    </row>
    <row r="10861" spans="1:19" x14ac:dyDescent="0.25">
      <c r="A10861" s="116"/>
      <c r="B10861" s="65"/>
      <c r="C10861" s="65"/>
      <c r="D10861" s="66"/>
      <c r="E10861" s="67"/>
      <c r="F10861" s="65"/>
      <c r="G10861" s="66"/>
      <c r="J10861" s="65"/>
      <c r="K10861" s="65"/>
      <c r="L10861" s="66"/>
      <c r="M10861" s="65"/>
      <c r="O10861" s="65"/>
      <c r="P10861" s="66"/>
      <c r="Q10861" s="31">
        <f t="shared" si="338"/>
        <v>9999</v>
      </c>
      <c r="R10861" s="31" t="str">
        <f t="shared" si="339"/>
        <v/>
      </c>
      <c r="S10861" s="29">
        <f>IF($Q10861&lt;Parâmetros!$E$19,$G10861-1,$G10861)</f>
        <v>0</v>
      </c>
    </row>
    <row r="10862" spans="1:19" x14ac:dyDescent="0.25">
      <c r="A10862" s="116"/>
      <c r="B10862" s="65"/>
      <c r="C10862" s="65"/>
      <c r="D10862" s="66"/>
      <c r="E10862" s="67"/>
      <c r="F10862" s="65"/>
      <c r="G10862" s="66"/>
      <c r="J10862" s="65"/>
      <c r="K10862" s="65"/>
      <c r="L10862" s="66"/>
      <c r="M10862" s="65"/>
      <c r="N10862" s="65"/>
      <c r="O10862" s="65"/>
      <c r="P10862" s="66"/>
      <c r="Q10862" s="31">
        <f t="shared" si="338"/>
        <v>9999</v>
      </c>
      <c r="R10862" s="31" t="str">
        <f t="shared" si="339"/>
        <v/>
      </c>
      <c r="S10862" s="29">
        <f>IF($Q10862&lt;Parâmetros!$E$19,$G10862-1,$G10862)</f>
        <v>0</v>
      </c>
    </row>
    <row r="10863" spans="1:19" x14ac:dyDescent="0.25">
      <c r="A10863" s="116"/>
      <c r="B10863" s="65"/>
      <c r="C10863" s="65"/>
      <c r="D10863" s="66"/>
      <c r="E10863" s="67"/>
      <c r="F10863" s="65"/>
      <c r="G10863" s="66"/>
      <c r="J10863" s="65"/>
      <c r="K10863" s="65"/>
      <c r="L10863" s="66"/>
      <c r="M10863" s="65"/>
      <c r="N10863" s="65"/>
      <c r="O10863" s="65"/>
      <c r="P10863" s="66"/>
      <c r="Q10863" s="31">
        <f t="shared" si="338"/>
        <v>9999</v>
      </c>
      <c r="R10863" s="31" t="str">
        <f t="shared" si="339"/>
        <v/>
      </c>
      <c r="S10863" s="29">
        <f>IF($Q10863&lt;Parâmetros!$E$19,$G10863-1,$G10863)</f>
        <v>0</v>
      </c>
    </row>
    <row r="10864" spans="1:19" x14ac:dyDescent="0.25">
      <c r="A10864" s="116"/>
      <c r="B10864" s="65"/>
      <c r="C10864" s="65"/>
      <c r="D10864" s="66"/>
      <c r="E10864" s="67"/>
      <c r="F10864" s="65"/>
      <c r="G10864" s="66"/>
      <c r="J10864" s="65"/>
      <c r="K10864" s="65"/>
      <c r="L10864" s="66"/>
      <c r="M10864" s="65"/>
      <c r="N10864" s="65"/>
      <c r="O10864" s="65"/>
      <c r="P10864" s="66"/>
      <c r="Q10864" s="31">
        <f t="shared" si="338"/>
        <v>9999</v>
      </c>
      <c r="R10864" s="31" t="str">
        <f t="shared" si="339"/>
        <v/>
      </c>
      <c r="S10864" s="29">
        <f>IF($Q10864&lt;Parâmetros!$E$19,$G10864-1,$G10864)</f>
        <v>0</v>
      </c>
    </row>
    <row r="10865" spans="1:19" x14ac:dyDescent="0.25">
      <c r="A10865" s="116"/>
      <c r="B10865" s="65"/>
      <c r="C10865" s="65"/>
      <c r="D10865" s="66"/>
      <c r="E10865" s="67"/>
      <c r="F10865" s="65"/>
      <c r="G10865" s="66"/>
      <c r="J10865" s="65"/>
      <c r="K10865" s="65"/>
      <c r="L10865" s="66"/>
      <c r="M10865" s="65"/>
      <c r="N10865" s="65"/>
      <c r="O10865" s="65"/>
      <c r="P10865" s="66"/>
      <c r="Q10865" s="31">
        <f t="shared" si="338"/>
        <v>9999</v>
      </c>
      <c r="R10865" s="31" t="str">
        <f t="shared" si="339"/>
        <v/>
      </c>
      <c r="S10865" s="29">
        <f>IF($Q10865&lt;Parâmetros!$E$19,$G10865-1,$G10865)</f>
        <v>0</v>
      </c>
    </row>
    <row r="10866" spans="1:19" x14ac:dyDescent="0.25">
      <c r="A10866" s="116"/>
      <c r="B10866" s="65"/>
      <c r="C10866" s="65"/>
      <c r="D10866" s="66"/>
      <c r="E10866" s="67"/>
      <c r="F10866" s="65"/>
      <c r="G10866" s="66"/>
      <c r="J10866" s="65"/>
      <c r="K10866" s="65"/>
      <c r="L10866" s="66"/>
      <c r="M10866" s="65"/>
      <c r="N10866" s="65"/>
      <c r="O10866" s="65"/>
      <c r="P10866" s="66"/>
      <c r="Q10866" s="31">
        <f t="shared" si="338"/>
        <v>9999</v>
      </c>
      <c r="R10866" s="31" t="str">
        <f t="shared" si="339"/>
        <v/>
      </c>
      <c r="S10866" s="29">
        <f>IF($Q10866&lt;Parâmetros!$E$19,$G10866-1,$G10866)</f>
        <v>0</v>
      </c>
    </row>
    <row r="10867" spans="1:19" x14ac:dyDescent="0.25">
      <c r="A10867" s="116"/>
      <c r="B10867" s="65"/>
      <c r="C10867" s="65"/>
      <c r="D10867" s="66"/>
      <c r="E10867" s="67"/>
      <c r="F10867" s="65"/>
      <c r="G10867" s="66"/>
      <c r="J10867" s="65"/>
      <c r="K10867" s="65"/>
      <c r="L10867" s="66"/>
      <c r="M10867" s="65"/>
      <c r="N10867" s="65"/>
      <c r="O10867" s="65"/>
      <c r="P10867" s="66"/>
      <c r="Q10867" s="31">
        <f t="shared" si="338"/>
        <v>9999</v>
      </c>
      <c r="R10867" s="31" t="str">
        <f t="shared" si="339"/>
        <v/>
      </c>
      <c r="S10867" s="29">
        <f>IF($Q10867&lt;Parâmetros!$E$19,$G10867-1,$G10867)</f>
        <v>0</v>
      </c>
    </row>
    <row r="10868" spans="1:19" x14ac:dyDescent="0.25">
      <c r="A10868" s="116"/>
      <c r="B10868" s="65"/>
      <c r="C10868" s="65"/>
      <c r="D10868" s="66"/>
      <c r="E10868" s="67"/>
      <c r="F10868" s="65"/>
      <c r="G10868" s="66"/>
      <c r="J10868" s="65"/>
      <c r="K10868" s="65"/>
      <c r="L10868" s="66"/>
      <c r="M10868" s="65"/>
      <c r="O10868" s="65"/>
      <c r="P10868" s="66"/>
      <c r="Q10868" s="31">
        <f t="shared" si="338"/>
        <v>9999</v>
      </c>
      <c r="R10868" s="31" t="str">
        <f t="shared" si="339"/>
        <v/>
      </c>
      <c r="S10868" s="29">
        <f>IF($Q10868&lt;Parâmetros!$E$19,$G10868-1,$G10868)</f>
        <v>0</v>
      </c>
    </row>
    <row r="10869" spans="1:19" x14ac:dyDescent="0.25">
      <c r="A10869" s="116"/>
      <c r="B10869" s="65"/>
      <c r="C10869" s="65"/>
      <c r="D10869" s="66"/>
      <c r="E10869" s="67"/>
      <c r="F10869" s="65"/>
      <c r="G10869" s="66"/>
      <c r="J10869" s="65"/>
      <c r="K10869" s="65"/>
      <c r="L10869" s="66"/>
      <c r="M10869" s="65"/>
      <c r="O10869" s="65"/>
      <c r="P10869" s="66"/>
      <c r="Q10869" s="31">
        <f t="shared" si="338"/>
        <v>9999</v>
      </c>
      <c r="R10869" s="31" t="str">
        <f t="shared" si="339"/>
        <v/>
      </c>
      <c r="S10869" s="29">
        <f>IF($Q10869&lt;Parâmetros!$E$19,$G10869-1,$G10869)</f>
        <v>0</v>
      </c>
    </row>
    <row r="10870" spans="1:19" x14ac:dyDescent="0.25">
      <c r="A10870" s="116"/>
      <c r="B10870" s="65"/>
      <c r="C10870" s="65"/>
      <c r="D10870" s="66"/>
      <c r="E10870" s="67"/>
      <c r="F10870" s="65"/>
      <c r="G10870" s="66"/>
      <c r="J10870" s="65"/>
      <c r="K10870" s="65"/>
      <c r="L10870" s="66"/>
      <c r="M10870" s="65"/>
      <c r="N10870" s="65"/>
      <c r="O10870" s="65"/>
      <c r="P10870" s="66"/>
      <c r="Q10870" s="31">
        <f t="shared" si="338"/>
        <v>9999</v>
      </c>
      <c r="R10870" s="31" t="str">
        <f t="shared" si="339"/>
        <v/>
      </c>
      <c r="S10870" s="29">
        <f>IF($Q10870&lt;Parâmetros!$E$19,$G10870-1,$G10870)</f>
        <v>0</v>
      </c>
    </row>
    <row r="10871" spans="1:19" x14ac:dyDescent="0.25">
      <c r="A10871" s="116"/>
      <c r="B10871" s="65"/>
      <c r="C10871" s="65"/>
      <c r="D10871" s="66"/>
      <c r="E10871" s="67"/>
      <c r="F10871" s="65"/>
      <c r="G10871" s="66"/>
      <c r="J10871" s="65"/>
      <c r="K10871" s="65"/>
      <c r="L10871" s="66"/>
      <c r="M10871" s="65"/>
      <c r="N10871" s="65"/>
      <c r="O10871" s="65"/>
      <c r="P10871" s="66"/>
      <c r="Q10871" s="31">
        <f t="shared" si="338"/>
        <v>9999</v>
      </c>
      <c r="R10871" s="31" t="str">
        <f t="shared" si="339"/>
        <v/>
      </c>
      <c r="S10871" s="29">
        <f>IF($Q10871&lt;Parâmetros!$E$19,$G10871-1,$G10871)</f>
        <v>0</v>
      </c>
    </row>
    <row r="10872" spans="1:19" x14ac:dyDescent="0.25">
      <c r="A10872" s="116"/>
      <c r="B10872" s="65"/>
      <c r="C10872" s="65"/>
      <c r="D10872" s="66"/>
      <c r="E10872" s="67"/>
      <c r="F10872" s="65"/>
      <c r="G10872" s="66"/>
      <c r="J10872" s="65"/>
      <c r="K10872" s="65"/>
      <c r="L10872" s="66"/>
      <c r="M10872" s="65"/>
      <c r="O10872" s="65"/>
      <c r="P10872" s="66"/>
      <c r="Q10872" s="31">
        <f t="shared" si="338"/>
        <v>9999</v>
      </c>
      <c r="R10872" s="31" t="str">
        <f t="shared" si="339"/>
        <v/>
      </c>
      <c r="S10872" s="29">
        <f>IF($Q10872&lt;Parâmetros!$E$19,$G10872-1,$G10872)</f>
        <v>0</v>
      </c>
    </row>
    <row r="10873" spans="1:19" x14ac:dyDescent="0.25">
      <c r="A10873" s="116"/>
      <c r="B10873" s="65"/>
      <c r="C10873" s="65"/>
      <c r="D10873" s="66"/>
      <c r="E10873" s="67"/>
      <c r="F10873" s="65"/>
      <c r="G10873" s="66"/>
      <c r="J10873" s="65"/>
      <c r="K10873" s="65"/>
      <c r="L10873" s="66"/>
      <c r="M10873" s="65"/>
      <c r="N10873" s="65"/>
      <c r="O10873" s="65"/>
      <c r="P10873" s="66"/>
      <c r="Q10873" s="31">
        <f t="shared" si="338"/>
        <v>9999</v>
      </c>
      <c r="R10873" s="31" t="str">
        <f t="shared" si="339"/>
        <v/>
      </c>
      <c r="S10873" s="29">
        <f>IF($Q10873&lt;Parâmetros!$E$19,$G10873-1,$G10873)</f>
        <v>0</v>
      </c>
    </row>
    <row r="10874" spans="1:19" x14ac:dyDescent="0.25">
      <c r="A10874" s="116"/>
      <c r="B10874" s="65"/>
      <c r="C10874" s="65"/>
      <c r="D10874" s="66"/>
      <c r="E10874" s="67"/>
      <c r="F10874" s="65"/>
      <c r="G10874" s="66"/>
      <c r="J10874" s="65"/>
      <c r="K10874" s="65"/>
      <c r="L10874" s="66"/>
      <c r="M10874" s="65"/>
      <c r="O10874" s="65"/>
      <c r="P10874" s="66"/>
      <c r="Q10874" s="31">
        <f t="shared" si="338"/>
        <v>9999</v>
      </c>
      <c r="R10874" s="31" t="str">
        <f t="shared" si="339"/>
        <v/>
      </c>
      <c r="S10874" s="29">
        <f>IF($Q10874&lt;Parâmetros!$E$19,$G10874-1,$G10874)</f>
        <v>0</v>
      </c>
    </row>
    <row r="10875" spans="1:19" x14ac:dyDescent="0.25">
      <c r="A10875" s="116"/>
      <c r="B10875" s="65"/>
      <c r="C10875" s="65"/>
      <c r="D10875" s="66"/>
      <c r="E10875" s="67"/>
      <c r="F10875" s="65"/>
      <c r="G10875" s="66"/>
      <c r="J10875" s="65"/>
      <c r="K10875" s="65"/>
      <c r="L10875" s="66"/>
      <c r="M10875" s="65"/>
      <c r="O10875" s="65"/>
      <c r="P10875" s="66"/>
      <c r="Q10875" s="31">
        <f t="shared" si="338"/>
        <v>9999</v>
      </c>
      <c r="R10875" s="31" t="str">
        <f t="shared" si="339"/>
        <v/>
      </c>
      <c r="S10875" s="29">
        <f>IF($Q10875&lt;Parâmetros!$E$19,$G10875-1,$G10875)</f>
        <v>0</v>
      </c>
    </row>
    <row r="10876" spans="1:19" x14ac:dyDescent="0.25">
      <c r="A10876" s="116"/>
      <c r="B10876" s="65"/>
      <c r="C10876" s="65"/>
      <c r="D10876" s="66"/>
      <c r="E10876" s="67"/>
      <c r="F10876" s="65"/>
      <c r="G10876" s="66"/>
      <c r="J10876" s="65"/>
      <c r="K10876" s="65"/>
      <c r="L10876" s="66"/>
      <c r="M10876" s="65"/>
      <c r="N10876" s="65"/>
      <c r="O10876" s="65"/>
      <c r="P10876" s="66"/>
      <c r="Q10876" s="31">
        <f t="shared" ref="Q10876:Q10939" si="340">IFERROR(VALUE(LEFT($J10876,2))*60+VALUE(MID($J10876,4,2)),9999)</f>
        <v>9999</v>
      </c>
      <c r="R10876" s="31" t="str">
        <f t="shared" ref="R10876:R10939" si="341">IFERROR(VALUE(LEFT($K10876,2))*60+VALUE(MID($K10876,4,2)),"")</f>
        <v/>
      </c>
      <c r="S10876" s="29">
        <f>IF($Q10876&lt;Parâmetros!$E$19,$G10876-1,$G10876)</f>
        <v>0</v>
      </c>
    </row>
    <row r="10877" spans="1:19" x14ac:dyDescent="0.25">
      <c r="A10877" s="116"/>
      <c r="B10877" s="65"/>
      <c r="C10877" s="65"/>
      <c r="D10877" s="66"/>
      <c r="E10877" s="67"/>
      <c r="F10877" s="65"/>
      <c r="G10877" s="66"/>
      <c r="J10877" s="65"/>
      <c r="K10877" s="65"/>
      <c r="L10877" s="66"/>
      <c r="M10877" s="65"/>
      <c r="N10877" s="65"/>
      <c r="O10877" s="65"/>
      <c r="P10877" s="66"/>
      <c r="Q10877" s="31">
        <f t="shared" si="340"/>
        <v>9999</v>
      </c>
      <c r="R10877" s="31" t="str">
        <f t="shared" si="341"/>
        <v/>
      </c>
      <c r="S10877" s="29">
        <f>IF($Q10877&lt;Parâmetros!$E$19,$G10877-1,$G10877)</f>
        <v>0</v>
      </c>
    </row>
    <row r="10878" spans="1:19" x14ac:dyDescent="0.25">
      <c r="A10878" s="116"/>
      <c r="B10878" s="65"/>
      <c r="C10878" s="65"/>
      <c r="D10878" s="66"/>
      <c r="E10878" s="67"/>
      <c r="F10878" s="65"/>
      <c r="G10878" s="66"/>
      <c r="J10878" s="65"/>
      <c r="K10878" s="65"/>
      <c r="L10878" s="66"/>
      <c r="M10878" s="65"/>
      <c r="O10878" s="65"/>
      <c r="P10878" s="66"/>
      <c r="Q10878" s="31">
        <f t="shared" si="340"/>
        <v>9999</v>
      </c>
      <c r="R10878" s="31" t="str">
        <f t="shared" si="341"/>
        <v/>
      </c>
      <c r="S10878" s="29">
        <f>IF($Q10878&lt;Parâmetros!$E$19,$G10878-1,$G10878)</f>
        <v>0</v>
      </c>
    </row>
    <row r="10879" spans="1:19" x14ac:dyDescent="0.25">
      <c r="A10879" s="116"/>
      <c r="B10879" s="65"/>
      <c r="C10879" s="65"/>
      <c r="D10879" s="66"/>
      <c r="E10879" s="67"/>
      <c r="F10879" s="65"/>
      <c r="G10879" s="66"/>
      <c r="J10879" s="65"/>
      <c r="K10879" s="65"/>
      <c r="L10879" s="66"/>
      <c r="M10879" s="65"/>
      <c r="O10879" s="65"/>
      <c r="P10879" s="66"/>
      <c r="Q10879" s="31">
        <f t="shared" si="340"/>
        <v>9999</v>
      </c>
      <c r="R10879" s="31" t="str">
        <f t="shared" si="341"/>
        <v/>
      </c>
      <c r="S10879" s="29">
        <f>IF($Q10879&lt;Parâmetros!$E$19,$G10879-1,$G10879)</f>
        <v>0</v>
      </c>
    </row>
    <row r="10880" spans="1:19" x14ac:dyDescent="0.25">
      <c r="A10880" s="116"/>
      <c r="B10880" s="65"/>
      <c r="C10880" s="65"/>
      <c r="D10880" s="66"/>
      <c r="E10880" s="67"/>
      <c r="F10880" s="65"/>
      <c r="G10880" s="66"/>
      <c r="J10880" s="65"/>
      <c r="K10880" s="65"/>
      <c r="L10880" s="66"/>
      <c r="M10880" s="65"/>
      <c r="O10880" s="65"/>
      <c r="P10880" s="66"/>
      <c r="Q10880" s="31">
        <f t="shared" si="340"/>
        <v>9999</v>
      </c>
      <c r="R10880" s="31" t="str">
        <f t="shared" si="341"/>
        <v/>
      </c>
      <c r="S10880" s="29">
        <f>IF($Q10880&lt;Parâmetros!$E$19,$G10880-1,$G10880)</f>
        <v>0</v>
      </c>
    </row>
    <row r="10881" spans="1:19" x14ac:dyDescent="0.25">
      <c r="A10881" s="116"/>
      <c r="B10881" s="65"/>
      <c r="C10881" s="65"/>
      <c r="D10881" s="66"/>
      <c r="E10881" s="67"/>
      <c r="F10881" s="65"/>
      <c r="G10881" s="66"/>
      <c r="J10881" s="65"/>
      <c r="K10881" s="65"/>
      <c r="L10881" s="66"/>
      <c r="M10881" s="65"/>
      <c r="O10881" s="65"/>
      <c r="P10881" s="66"/>
      <c r="Q10881" s="31">
        <f t="shared" si="340"/>
        <v>9999</v>
      </c>
      <c r="R10881" s="31" t="str">
        <f t="shared" si="341"/>
        <v/>
      </c>
      <c r="S10881" s="29">
        <f>IF($Q10881&lt;Parâmetros!$E$19,$G10881-1,$G10881)</f>
        <v>0</v>
      </c>
    </row>
    <row r="10882" spans="1:19" x14ac:dyDescent="0.25">
      <c r="A10882" s="116"/>
      <c r="B10882" s="65"/>
      <c r="C10882" s="65"/>
      <c r="D10882" s="66"/>
      <c r="E10882" s="67"/>
      <c r="F10882" s="65"/>
      <c r="G10882" s="66"/>
      <c r="J10882" s="65"/>
      <c r="K10882" s="65"/>
      <c r="L10882" s="66"/>
      <c r="M10882" s="65"/>
      <c r="O10882" s="65"/>
      <c r="P10882" s="66"/>
      <c r="Q10882" s="31">
        <f t="shared" si="340"/>
        <v>9999</v>
      </c>
      <c r="R10882" s="31" t="str">
        <f t="shared" si="341"/>
        <v/>
      </c>
      <c r="S10882" s="29">
        <f>IF($Q10882&lt;Parâmetros!$E$19,$G10882-1,$G10882)</f>
        <v>0</v>
      </c>
    </row>
    <row r="10883" spans="1:19" x14ac:dyDescent="0.25">
      <c r="A10883" s="116"/>
      <c r="B10883" s="65"/>
      <c r="C10883" s="65"/>
      <c r="D10883" s="66"/>
      <c r="E10883" s="67"/>
      <c r="F10883" s="65"/>
      <c r="G10883" s="66"/>
      <c r="J10883" s="65"/>
      <c r="K10883" s="65"/>
      <c r="L10883" s="66"/>
      <c r="M10883" s="65"/>
      <c r="O10883" s="65"/>
      <c r="P10883" s="66"/>
      <c r="Q10883" s="31">
        <f t="shared" si="340"/>
        <v>9999</v>
      </c>
      <c r="R10883" s="31" t="str">
        <f t="shared" si="341"/>
        <v/>
      </c>
      <c r="S10883" s="29">
        <f>IF($Q10883&lt;Parâmetros!$E$19,$G10883-1,$G10883)</f>
        <v>0</v>
      </c>
    </row>
    <row r="10884" spans="1:19" x14ac:dyDescent="0.25">
      <c r="A10884" s="116"/>
      <c r="B10884" s="65"/>
      <c r="C10884" s="65"/>
      <c r="D10884" s="66"/>
      <c r="E10884" s="67"/>
      <c r="F10884" s="65"/>
      <c r="G10884" s="66"/>
      <c r="J10884" s="65"/>
      <c r="K10884" s="65"/>
      <c r="L10884" s="66"/>
      <c r="M10884" s="65"/>
      <c r="O10884" s="65"/>
      <c r="P10884" s="66"/>
      <c r="Q10884" s="31">
        <f t="shared" si="340"/>
        <v>9999</v>
      </c>
      <c r="R10884" s="31" t="str">
        <f t="shared" si="341"/>
        <v/>
      </c>
      <c r="S10884" s="29">
        <f>IF($Q10884&lt;Parâmetros!$E$19,$G10884-1,$G10884)</f>
        <v>0</v>
      </c>
    </row>
    <row r="10885" spans="1:19" x14ac:dyDescent="0.25">
      <c r="A10885" s="116"/>
      <c r="B10885" s="65"/>
      <c r="C10885" s="65"/>
      <c r="D10885" s="66"/>
      <c r="E10885" s="67"/>
      <c r="F10885" s="65"/>
      <c r="G10885" s="66"/>
      <c r="J10885" s="65"/>
      <c r="K10885" s="65"/>
      <c r="L10885" s="66"/>
      <c r="M10885" s="65"/>
      <c r="O10885" s="65"/>
      <c r="P10885" s="66"/>
      <c r="Q10885" s="31">
        <f t="shared" si="340"/>
        <v>9999</v>
      </c>
      <c r="R10885" s="31" t="str">
        <f t="shared" si="341"/>
        <v/>
      </c>
      <c r="S10885" s="29">
        <f>IF($Q10885&lt;Parâmetros!$E$19,$G10885-1,$G10885)</f>
        <v>0</v>
      </c>
    </row>
    <row r="10886" spans="1:19" x14ac:dyDescent="0.25">
      <c r="A10886" s="116"/>
      <c r="B10886" s="65"/>
      <c r="C10886" s="65"/>
      <c r="D10886" s="66"/>
      <c r="E10886" s="67"/>
      <c r="F10886" s="65"/>
      <c r="G10886" s="66"/>
      <c r="J10886" s="65"/>
      <c r="K10886" s="65"/>
      <c r="L10886" s="66"/>
      <c r="M10886" s="65"/>
      <c r="O10886" s="65"/>
      <c r="P10886" s="66"/>
      <c r="Q10886" s="31">
        <f t="shared" si="340"/>
        <v>9999</v>
      </c>
      <c r="R10886" s="31" t="str">
        <f t="shared" si="341"/>
        <v/>
      </c>
      <c r="S10886" s="29">
        <f>IF($Q10886&lt;Parâmetros!$E$19,$G10886-1,$G10886)</f>
        <v>0</v>
      </c>
    </row>
    <row r="10887" spans="1:19" x14ac:dyDescent="0.25">
      <c r="A10887" s="116"/>
      <c r="B10887" s="65"/>
      <c r="C10887" s="65"/>
      <c r="D10887" s="66"/>
      <c r="E10887" s="67"/>
      <c r="F10887" s="65"/>
      <c r="G10887" s="66"/>
      <c r="J10887" s="65"/>
      <c r="K10887" s="65"/>
      <c r="L10887" s="66"/>
      <c r="M10887" s="65"/>
      <c r="O10887" s="65"/>
      <c r="P10887" s="66"/>
      <c r="Q10887" s="31">
        <f t="shared" si="340"/>
        <v>9999</v>
      </c>
      <c r="R10887" s="31" t="str">
        <f t="shared" si="341"/>
        <v/>
      </c>
      <c r="S10887" s="29">
        <f>IF($Q10887&lt;Parâmetros!$E$19,$G10887-1,$G10887)</f>
        <v>0</v>
      </c>
    </row>
    <row r="10888" spans="1:19" x14ac:dyDescent="0.25">
      <c r="A10888" s="116"/>
      <c r="B10888" s="65"/>
      <c r="C10888" s="65"/>
      <c r="D10888" s="66"/>
      <c r="E10888" s="67"/>
      <c r="F10888" s="65"/>
      <c r="G10888" s="66"/>
      <c r="J10888" s="65"/>
      <c r="K10888" s="65"/>
      <c r="L10888" s="66"/>
      <c r="M10888" s="65"/>
      <c r="O10888" s="65"/>
      <c r="P10888" s="66"/>
      <c r="Q10888" s="31">
        <f t="shared" si="340"/>
        <v>9999</v>
      </c>
      <c r="R10888" s="31" t="str">
        <f t="shared" si="341"/>
        <v/>
      </c>
      <c r="S10888" s="29">
        <f>IF($Q10888&lt;Parâmetros!$E$19,$G10888-1,$G10888)</f>
        <v>0</v>
      </c>
    </row>
    <row r="10889" spans="1:19" x14ac:dyDescent="0.25">
      <c r="A10889" s="116"/>
      <c r="B10889" s="65"/>
      <c r="C10889" s="65"/>
      <c r="D10889" s="66"/>
      <c r="E10889" s="67"/>
      <c r="F10889" s="65"/>
      <c r="G10889" s="66"/>
      <c r="J10889" s="65"/>
      <c r="K10889" s="65"/>
      <c r="L10889" s="66"/>
      <c r="M10889" s="65"/>
      <c r="O10889" s="65"/>
      <c r="P10889" s="66"/>
      <c r="Q10889" s="31">
        <f t="shared" si="340"/>
        <v>9999</v>
      </c>
      <c r="R10889" s="31" t="str">
        <f t="shared" si="341"/>
        <v/>
      </c>
      <c r="S10889" s="29">
        <f>IF($Q10889&lt;Parâmetros!$E$19,$G10889-1,$G10889)</f>
        <v>0</v>
      </c>
    </row>
    <row r="10890" spans="1:19" x14ac:dyDescent="0.25">
      <c r="A10890" s="116"/>
      <c r="B10890" s="65"/>
      <c r="C10890" s="65"/>
      <c r="D10890" s="66"/>
      <c r="E10890" s="67"/>
      <c r="F10890" s="65"/>
      <c r="G10890" s="66"/>
      <c r="J10890" s="65"/>
      <c r="K10890" s="65"/>
      <c r="L10890" s="66"/>
      <c r="M10890" s="65"/>
      <c r="O10890" s="65"/>
      <c r="P10890" s="66"/>
      <c r="Q10890" s="31">
        <f t="shared" si="340"/>
        <v>9999</v>
      </c>
      <c r="R10890" s="31" t="str">
        <f t="shared" si="341"/>
        <v/>
      </c>
      <c r="S10890" s="29">
        <f>IF($Q10890&lt;Parâmetros!$E$19,$G10890-1,$G10890)</f>
        <v>0</v>
      </c>
    </row>
    <row r="10891" spans="1:19" x14ac:dyDescent="0.25">
      <c r="A10891" s="116"/>
      <c r="B10891" s="65"/>
      <c r="C10891" s="65"/>
      <c r="D10891" s="66"/>
      <c r="E10891" s="67"/>
      <c r="F10891" s="65"/>
      <c r="G10891" s="66"/>
      <c r="J10891" s="65"/>
      <c r="K10891" s="65"/>
      <c r="L10891" s="66"/>
      <c r="M10891" s="65"/>
      <c r="O10891" s="65"/>
      <c r="P10891" s="66"/>
      <c r="Q10891" s="31">
        <f t="shared" si="340"/>
        <v>9999</v>
      </c>
      <c r="R10891" s="31" t="str">
        <f t="shared" si="341"/>
        <v/>
      </c>
      <c r="S10891" s="29">
        <f>IF($Q10891&lt;Parâmetros!$E$19,$G10891-1,$G10891)</f>
        <v>0</v>
      </c>
    </row>
    <row r="10892" spans="1:19" x14ac:dyDescent="0.25">
      <c r="A10892" s="116"/>
      <c r="B10892" s="65"/>
      <c r="C10892" s="65"/>
      <c r="D10892" s="66"/>
      <c r="E10892" s="67"/>
      <c r="F10892" s="65"/>
      <c r="G10892" s="66"/>
      <c r="J10892" s="65"/>
      <c r="K10892" s="65"/>
      <c r="L10892" s="66"/>
      <c r="M10892" s="65"/>
      <c r="O10892" s="65"/>
      <c r="P10892" s="66"/>
      <c r="Q10892" s="31">
        <f t="shared" si="340"/>
        <v>9999</v>
      </c>
      <c r="R10892" s="31" t="str">
        <f t="shared" si="341"/>
        <v/>
      </c>
      <c r="S10892" s="29">
        <f>IF($Q10892&lt;Parâmetros!$E$19,$G10892-1,$G10892)</f>
        <v>0</v>
      </c>
    </row>
    <row r="10893" spans="1:19" x14ac:dyDescent="0.25">
      <c r="A10893" s="116"/>
      <c r="B10893" s="65"/>
      <c r="C10893" s="65"/>
      <c r="D10893" s="66"/>
      <c r="E10893" s="67"/>
      <c r="F10893" s="65"/>
      <c r="G10893" s="66"/>
      <c r="J10893" s="65"/>
      <c r="K10893" s="65"/>
      <c r="L10893" s="66"/>
      <c r="M10893" s="65"/>
      <c r="O10893" s="65"/>
      <c r="P10893" s="66"/>
      <c r="Q10893" s="31">
        <f t="shared" si="340"/>
        <v>9999</v>
      </c>
      <c r="R10893" s="31" t="str">
        <f t="shared" si="341"/>
        <v/>
      </c>
      <c r="S10893" s="29">
        <f>IF($Q10893&lt;Parâmetros!$E$19,$G10893-1,$G10893)</f>
        <v>0</v>
      </c>
    </row>
    <row r="10894" spans="1:19" x14ac:dyDescent="0.25">
      <c r="A10894" s="116"/>
      <c r="B10894" s="65"/>
      <c r="C10894" s="65"/>
      <c r="D10894" s="66"/>
      <c r="E10894" s="67"/>
      <c r="F10894" s="65"/>
      <c r="G10894" s="66"/>
      <c r="J10894" s="65"/>
      <c r="K10894" s="65"/>
      <c r="L10894" s="66"/>
      <c r="M10894" s="65"/>
      <c r="O10894" s="65"/>
      <c r="P10894" s="66"/>
      <c r="Q10894" s="31">
        <f t="shared" si="340"/>
        <v>9999</v>
      </c>
      <c r="R10894" s="31" t="str">
        <f t="shared" si="341"/>
        <v/>
      </c>
      <c r="S10894" s="29">
        <f>IF($Q10894&lt;Parâmetros!$E$19,$G10894-1,$G10894)</f>
        <v>0</v>
      </c>
    </row>
    <row r="10895" spans="1:19" x14ac:dyDescent="0.25">
      <c r="A10895" s="116"/>
      <c r="B10895" s="65"/>
      <c r="C10895" s="65"/>
      <c r="D10895" s="66"/>
      <c r="E10895" s="67"/>
      <c r="F10895" s="65"/>
      <c r="G10895" s="66"/>
      <c r="J10895" s="65"/>
      <c r="K10895" s="65"/>
      <c r="L10895" s="66"/>
      <c r="M10895" s="65"/>
      <c r="O10895" s="65"/>
      <c r="P10895" s="66"/>
      <c r="Q10895" s="31">
        <f t="shared" si="340"/>
        <v>9999</v>
      </c>
      <c r="R10895" s="31" t="str">
        <f t="shared" si="341"/>
        <v/>
      </c>
      <c r="S10895" s="29">
        <f>IF($Q10895&lt;Parâmetros!$E$19,$G10895-1,$G10895)</f>
        <v>0</v>
      </c>
    </row>
    <row r="10896" spans="1:19" x14ac:dyDescent="0.25">
      <c r="A10896" s="116"/>
      <c r="B10896" s="65"/>
      <c r="C10896" s="65"/>
      <c r="D10896" s="66"/>
      <c r="E10896" s="67"/>
      <c r="F10896" s="65"/>
      <c r="G10896" s="66"/>
      <c r="J10896" s="65"/>
      <c r="K10896" s="65"/>
      <c r="L10896" s="66"/>
      <c r="M10896" s="65"/>
      <c r="O10896" s="65"/>
      <c r="P10896" s="66"/>
      <c r="Q10896" s="31">
        <f t="shared" si="340"/>
        <v>9999</v>
      </c>
      <c r="R10896" s="31" t="str">
        <f t="shared" si="341"/>
        <v/>
      </c>
      <c r="S10896" s="29">
        <f>IF($Q10896&lt;Parâmetros!$E$19,$G10896-1,$G10896)</f>
        <v>0</v>
      </c>
    </row>
    <row r="10897" spans="1:19" x14ac:dyDescent="0.25">
      <c r="A10897" s="116"/>
      <c r="B10897" s="65"/>
      <c r="C10897" s="65"/>
      <c r="D10897" s="66"/>
      <c r="E10897" s="67"/>
      <c r="F10897" s="65"/>
      <c r="G10897" s="66"/>
      <c r="J10897" s="65"/>
      <c r="K10897" s="65"/>
      <c r="L10897" s="66"/>
      <c r="M10897" s="65"/>
      <c r="O10897" s="65"/>
      <c r="P10897" s="66"/>
      <c r="Q10897" s="31">
        <f t="shared" si="340"/>
        <v>9999</v>
      </c>
      <c r="R10897" s="31" t="str">
        <f t="shared" si="341"/>
        <v/>
      </c>
      <c r="S10897" s="29">
        <f>IF($Q10897&lt;Parâmetros!$E$19,$G10897-1,$G10897)</f>
        <v>0</v>
      </c>
    </row>
    <row r="10898" spans="1:19" x14ac:dyDescent="0.25">
      <c r="A10898" s="116"/>
      <c r="B10898" s="65"/>
      <c r="C10898" s="65"/>
      <c r="D10898" s="66"/>
      <c r="E10898" s="67"/>
      <c r="F10898" s="65"/>
      <c r="G10898" s="66"/>
      <c r="J10898" s="65"/>
      <c r="K10898" s="65"/>
      <c r="L10898" s="66"/>
      <c r="M10898" s="65"/>
      <c r="O10898" s="65"/>
      <c r="P10898" s="66"/>
      <c r="Q10898" s="31">
        <f t="shared" si="340"/>
        <v>9999</v>
      </c>
      <c r="R10898" s="31" t="str">
        <f t="shared" si="341"/>
        <v/>
      </c>
      <c r="S10898" s="29">
        <f>IF($Q10898&lt;Parâmetros!$E$19,$G10898-1,$G10898)</f>
        <v>0</v>
      </c>
    </row>
    <row r="10899" spans="1:19" x14ac:dyDescent="0.25">
      <c r="A10899" s="116"/>
      <c r="B10899" s="65"/>
      <c r="C10899" s="65"/>
      <c r="D10899" s="66"/>
      <c r="E10899" s="67"/>
      <c r="F10899" s="65"/>
      <c r="G10899" s="66"/>
      <c r="J10899" s="65"/>
      <c r="K10899" s="65"/>
      <c r="L10899" s="66"/>
      <c r="M10899" s="65"/>
      <c r="N10899" s="65"/>
      <c r="O10899" s="65"/>
      <c r="P10899" s="66"/>
      <c r="Q10899" s="31">
        <f t="shared" si="340"/>
        <v>9999</v>
      </c>
      <c r="R10899" s="31" t="str">
        <f t="shared" si="341"/>
        <v/>
      </c>
      <c r="S10899" s="29">
        <f>IF($Q10899&lt;Parâmetros!$E$19,$G10899-1,$G10899)</f>
        <v>0</v>
      </c>
    </row>
    <row r="10900" spans="1:19" x14ac:dyDescent="0.25">
      <c r="A10900" s="116"/>
      <c r="B10900" s="65"/>
      <c r="C10900" s="65"/>
      <c r="D10900" s="66"/>
      <c r="E10900" s="67"/>
      <c r="F10900" s="65"/>
      <c r="G10900" s="66"/>
      <c r="J10900" s="65"/>
      <c r="K10900" s="65"/>
      <c r="L10900" s="66"/>
      <c r="M10900" s="65"/>
      <c r="N10900" s="65"/>
      <c r="O10900" s="65"/>
      <c r="P10900" s="66"/>
      <c r="Q10900" s="31">
        <f t="shared" si="340"/>
        <v>9999</v>
      </c>
      <c r="R10900" s="31" t="str">
        <f t="shared" si="341"/>
        <v/>
      </c>
      <c r="S10900" s="29">
        <f>IF($Q10900&lt;Parâmetros!$E$19,$G10900-1,$G10900)</f>
        <v>0</v>
      </c>
    </row>
    <row r="10901" spans="1:19" x14ac:dyDescent="0.25">
      <c r="A10901" s="116"/>
      <c r="B10901" s="65"/>
      <c r="C10901" s="65"/>
      <c r="D10901" s="66"/>
      <c r="E10901" s="67"/>
      <c r="F10901" s="65"/>
      <c r="G10901" s="66"/>
      <c r="J10901" s="65"/>
      <c r="K10901" s="65"/>
      <c r="L10901" s="66"/>
      <c r="M10901" s="65"/>
      <c r="O10901" s="65"/>
      <c r="P10901" s="66"/>
      <c r="Q10901" s="31">
        <f t="shared" si="340"/>
        <v>9999</v>
      </c>
      <c r="R10901" s="31" t="str">
        <f t="shared" si="341"/>
        <v/>
      </c>
      <c r="S10901" s="29">
        <f>IF($Q10901&lt;Parâmetros!$E$19,$G10901-1,$G10901)</f>
        <v>0</v>
      </c>
    </row>
    <row r="10902" spans="1:19" x14ac:dyDescent="0.25">
      <c r="A10902" s="116"/>
      <c r="B10902" s="65"/>
      <c r="C10902" s="65"/>
      <c r="D10902" s="66"/>
      <c r="E10902" s="67"/>
      <c r="F10902" s="65"/>
      <c r="G10902" s="66"/>
      <c r="J10902" s="65"/>
      <c r="K10902" s="65"/>
      <c r="L10902" s="66"/>
      <c r="M10902" s="65"/>
      <c r="O10902" s="65"/>
      <c r="P10902" s="66"/>
      <c r="Q10902" s="31">
        <f t="shared" si="340"/>
        <v>9999</v>
      </c>
      <c r="R10902" s="31" t="str">
        <f t="shared" si="341"/>
        <v/>
      </c>
      <c r="S10902" s="29">
        <f>IF($Q10902&lt;Parâmetros!$E$19,$G10902-1,$G10902)</f>
        <v>0</v>
      </c>
    </row>
    <row r="10903" spans="1:19" x14ac:dyDescent="0.25">
      <c r="A10903" s="116"/>
      <c r="B10903" s="65"/>
      <c r="C10903" s="65"/>
      <c r="D10903" s="66"/>
      <c r="E10903" s="67"/>
      <c r="F10903" s="65"/>
      <c r="G10903" s="66"/>
      <c r="J10903" s="65"/>
      <c r="K10903" s="65"/>
      <c r="L10903" s="66"/>
      <c r="M10903" s="65"/>
      <c r="O10903" s="65"/>
      <c r="P10903" s="66"/>
      <c r="Q10903" s="31">
        <f t="shared" si="340"/>
        <v>9999</v>
      </c>
      <c r="R10903" s="31" t="str">
        <f t="shared" si="341"/>
        <v/>
      </c>
      <c r="S10903" s="29">
        <f>IF($Q10903&lt;Parâmetros!$E$19,$G10903-1,$G10903)</f>
        <v>0</v>
      </c>
    </row>
    <row r="10904" spans="1:19" x14ac:dyDescent="0.25">
      <c r="A10904" s="116"/>
      <c r="B10904" s="65"/>
      <c r="C10904" s="65"/>
      <c r="D10904" s="66"/>
      <c r="E10904" s="67"/>
      <c r="F10904" s="65"/>
      <c r="G10904" s="66"/>
      <c r="J10904" s="65"/>
      <c r="K10904" s="65"/>
      <c r="L10904" s="66"/>
      <c r="M10904" s="65"/>
      <c r="O10904" s="65"/>
      <c r="P10904" s="66"/>
      <c r="Q10904" s="31">
        <f t="shared" si="340"/>
        <v>9999</v>
      </c>
      <c r="R10904" s="31" t="str">
        <f t="shared" si="341"/>
        <v/>
      </c>
      <c r="S10904" s="29">
        <f>IF($Q10904&lt;Parâmetros!$E$19,$G10904-1,$G10904)</f>
        <v>0</v>
      </c>
    </row>
    <row r="10905" spans="1:19" x14ac:dyDescent="0.25">
      <c r="A10905" s="116"/>
      <c r="B10905" s="65"/>
      <c r="C10905" s="65"/>
      <c r="D10905" s="66"/>
      <c r="E10905" s="67"/>
      <c r="F10905" s="65"/>
      <c r="G10905" s="66"/>
      <c r="J10905" s="65"/>
      <c r="K10905" s="65"/>
      <c r="L10905" s="66"/>
      <c r="M10905" s="65"/>
      <c r="O10905" s="65"/>
      <c r="P10905" s="66"/>
      <c r="Q10905" s="31">
        <f t="shared" si="340"/>
        <v>9999</v>
      </c>
      <c r="R10905" s="31" t="str">
        <f t="shared" si="341"/>
        <v/>
      </c>
      <c r="S10905" s="29">
        <f>IF($Q10905&lt;Parâmetros!$E$19,$G10905-1,$G10905)</f>
        <v>0</v>
      </c>
    </row>
    <row r="10906" spans="1:19" x14ac:dyDescent="0.25">
      <c r="A10906" s="116"/>
      <c r="B10906" s="65"/>
      <c r="C10906" s="65"/>
      <c r="D10906" s="66"/>
      <c r="E10906" s="67"/>
      <c r="F10906" s="65"/>
      <c r="G10906" s="66"/>
      <c r="J10906" s="65"/>
      <c r="K10906" s="65"/>
      <c r="L10906" s="66"/>
      <c r="M10906" s="65"/>
      <c r="O10906" s="65"/>
      <c r="P10906" s="66"/>
      <c r="Q10906" s="31">
        <f t="shared" si="340"/>
        <v>9999</v>
      </c>
      <c r="R10906" s="31" t="str">
        <f t="shared" si="341"/>
        <v/>
      </c>
      <c r="S10906" s="29">
        <f>IF($Q10906&lt;Parâmetros!$E$19,$G10906-1,$G10906)</f>
        <v>0</v>
      </c>
    </row>
    <row r="10907" spans="1:19" x14ac:dyDescent="0.25">
      <c r="A10907" s="116"/>
      <c r="B10907" s="65"/>
      <c r="C10907" s="65"/>
      <c r="D10907" s="66"/>
      <c r="E10907" s="67"/>
      <c r="F10907" s="65"/>
      <c r="G10907" s="66"/>
      <c r="J10907" s="65"/>
      <c r="K10907" s="65"/>
      <c r="L10907" s="66"/>
      <c r="M10907" s="65"/>
      <c r="O10907" s="65"/>
      <c r="P10907" s="66"/>
      <c r="Q10907" s="31">
        <f t="shared" si="340"/>
        <v>9999</v>
      </c>
      <c r="R10907" s="31" t="str">
        <f t="shared" si="341"/>
        <v/>
      </c>
      <c r="S10907" s="29">
        <f>IF($Q10907&lt;Parâmetros!$E$19,$G10907-1,$G10907)</f>
        <v>0</v>
      </c>
    </row>
    <row r="10908" spans="1:19" x14ac:dyDescent="0.25">
      <c r="A10908" s="116"/>
      <c r="B10908" s="65"/>
      <c r="C10908" s="65"/>
      <c r="D10908" s="66"/>
      <c r="E10908" s="67"/>
      <c r="F10908" s="65"/>
      <c r="G10908" s="66"/>
      <c r="J10908" s="65"/>
      <c r="K10908" s="65"/>
      <c r="L10908" s="66"/>
      <c r="M10908" s="65"/>
      <c r="O10908" s="65"/>
      <c r="P10908" s="66"/>
      <c r="Q10908" s="31">
        <f t="shared" si="340"/>
        <v>9999</v>
      </c>
      <c r="R10908" s="31" t="str">
        <f t="shared" si="341"/>
        <v/>
      </c>
      <c r="S10908" s="29">
        <f>IF($Q10908&lt;Parâmetros!$E$19,$G10908-1,$G10908)</f>
        <v>0</v>
      </c>
    </row>
    <row r="10909" spans="1:19" x14ac:dyDescent="0.25">
      <c r="A10909" s="116"/>
      <c r="B10909" s="65"/>
      <c r="C10909" s="65"/>
      <c r="D10909" s="66"/>
      <c r="E10909" s="67"/>
      <c r="F10909" s="65"/>
      <c r="G10909" s="66"/>
      <c r="J10909" s="65"/>
      <c r="K10909" s="65"/>
      <c r="L10909" s="66"/>
      <c r="M10909" s="65"/>
      <c r="O10909" s="65"/>
      <c r="P10909" s="66"/>
      <c r="Q10909" s="31">
        <f t="shared" si="340"/>
        <v>9999</v>
      </c>
      <c r="R10909" s="31" t="str">
        <f t="shared" si="341"/>
        <v/>
      </c>
      <c r="S10909" s="29">
        <f>IF($Q10909&lt;Parâmetros!$E$19,$G10909-1,$G10909)</f>
        <v>0</v>
      </c>
    </row>
    <row r="10910" spans="1:19" x14ac:dyDescent="0.25">
      <c r="A10910" s="116"/>
      <c r="B10910" s="65"/>
      <c r="C10910" s="65"/>
      <c r="D10910" s="66"/>
      <c r="E10910" s="67"/>
      <c r="F10910" s="65"/>
      <c r="G10910" s="66"/>
      <c r="J10910" s="65"/>
      <c r="K10910" s="65"/>
      <c r="L10910" s="66"/>
      <c r="M10910" s="65"/>
      <c r="O10910" s="65"/>
      <c r="P10910" s="66"/>
      <c r="Q10910" s="31">
        <f t="shared" si="340"/>
        <v>9999</v>
      </c>
      <c r="R10910" s="31" t="str">
        <f t="shared" si="341"/>
        <v/>
      </c>
      <c r="S10910" s="29">
        <f>IF($Q10910&lt;Parâmetros!$E$19,$G10910-1,$G10910)</f>
        <v>0</v>
      </c>
    </row>
    <row r="10911" spans="1:19" x14ac:dyDescent="0.25">
      <c r="A10911" s="116"/>
      <c r="B10911" s="65"/>
      <c r="C10911" s="65"/>
      <c r="D10911" s="66"/>
      <c r="E10911" s="67"/>
      <c r="F10911" s="65"/>
      <c r="G10911" s="66"/>
      <c r="J10911" s="65"/>
      <c r="K10911" s="65"/>
      <c r="L10911" s="66"/>
      <c r="M10911" s="65"/>
      <c r="N10911" s="65"/>
      <c r="O10911" s="65"/>
      <c r="P10911" s="66"/>
      <c r="Q10911" s="31">
        <f t="shared" si="340"/>
        <v>9999</v>
      </c>
      <c r="R10911" s="31" t="str">
        <f t="shared" si="341"/>
        <v/>
      </c>
      <c r="S10911" s="29">
        <f>IF($Q10911&lt;Parâmetros!$E$19,$G10911-1,$G10911)</f>
        <v>0</v>
      </c>
    </row>
    <row r="10912" spans="1:19" x14ac:dyDescent="0.25">
      <c r="A10912" s="116"/>
      <c r="B10912" s="65"/>
      <c r="C10912" s="65"/>
      <c r="D10912" s="66"/>
      <c r="E10912" s="67"/>
      <c r="F10912" s="65"/>
      <c r="G10912" s="66"/>
      <c r="J10912" s="65"/>
      <c r="K10912" s="65"/>
      <c r="L10912" s="66"/>
      <c r="M10912" s="65"/>
      <c r="N10912" s="65"/>
      <c r="O10912" s="65"/>
      <c r="P10912" s="66"/>
      <c r="Q10912" s="31">
        <f t="shared" si="340"/>
        <v>9999</v>
      </c>
      <c r="R10912" s="31" t="str">
        <f t="shared" si="341"/>
        <v/>
      </c>
      <c r="S10912" s="29">
        <f>IF($Q10912&lt;Parâmetros!$E$19,$G10912-1,$G10912)</f>
        <v>0</v>
      </c>
    </row>
    <row r="10913" spans="1:19" x14ac:dyDescent="0.25">
      <c r="A10913" s="116"/>
      <c r="B10913" s="65"/>
      <c r="C10913" s="65"/>
      <c r="D10913" s="66"/>
      <c r="E10913" s="67"/>
      <c r="F10913" s="65"/>
      <c r="G10913" s="66"/>
      <c r="J10913" s="65"/>
      <c r="K10913" s="65"/>
      <c r="L10913" s="66"/>
      <c r="M10913" s="65"/>
      <c r="N10913" s="65"/>
      <c r="O10913" s="65"/>
      <c r="P10913" s="66"/>
      <c r="Q10913" s="31">
        <f t="shared" si="340"/>
        <v>9999</v>
      </c>
      <c r="R10913" s="31" t="str">
        <f t="shared" si="341"/>
        <v/>
      </c>
      <c r="S10913" s="29">
        <f>IF($Q10913&lt;Parâmetros!$E$19,$G10913-1,$G10913)</f>
        <v>0</v>
      </c>
    </row>
    <row r="10914" spans="1:19" x14ac:dyDescent="0.25">
      <c r="A10914" s="116"/>
      <c r="B10914" s="65"/>
      <c r="C10914" s="65"/>
      <c r="D10914" s="66"/>
      <c r="E10914" s="67"/>
      <c r="F10914" s="65"/>
      <c r="G10914" s="66"/>
      <c r="J10914" s="65"/>
      <c r="K10914" s="65"/>
      <c r="L10914" s="66"/>
      <c r="M10914" s="65"/>
      <c r="N10914" s="65"/>
      <c r="O10914" s="65"/>
      <c r="P10914" s="66"/>
      <c r="Q10914" s="31">
        <f t="shared" si="340"/>
        <v>9999</v>
      </c>
      <c r="R10914" s="31" t="str">
        <f t="shared" si="341"/>
        <v/>
      </c>
      <c r="S10914" s="29">
        <f>IF($Q10914&lt;Parâmetros!$E$19,$G10914-1,$G10914)</f>
        <v>0</v>
      </c>
    </row>
    <row r="10915" spans="1:19" x14ac:dyDescent="0.25">
      <c r="A10915" s="116"/>
      <c r="B10915" s="65"/>
      <c r="C10915" s="65"/>
      <c r="D10915" s="66"/>
      <c r="E10915" s="67"/>
      <c r="F10915" s="65"/>
      <c r="G10915" s="66"/>
      <c r="J10915" s="65"/>
      <c r="K10915" s="65"/>
      <c r="L10915" s="66"/>
      <c r="M10915" s="65"/>
      <c r="O10915" s="65"/>
      <c r="P10915" s="66"/>
      <c r="Q10915" s="31">
        <f t="shared" si="340"/>
        <v>9999</v>
      </c>
      <c r="R10915" s="31" t="str">
        <f t="shared" si="341"/>
        <v/>
      </c>
      <c r="S10915" s="29">
        <f>IF($Q10915&lt;Parâmetros!$E$19,$G10915-1,$G10915)</f>
        <v>0</v>
      </c>
    </row>
    <row r="10916" spans="1:19" x14ac:dyDescent="0.25">
      <c r="A10916" s="116"/>
      <c r="B10916" s="65"/>
      <c r="C10916" s="65"/>
      <c r="D10916" s="66"/>
      <c r="E10916" s="67"/>
      <c r="F10916" s="65"/>
      <c r="G10916" s="66"/>
      <c r="J10916" s="65"/>
      <c r="K10916" s="65"/>
      <c r="L10916" s="66"/>
      <c r="M10916" s="65"/>
      <c r="O10916" s="65"/>
      <c r="P10916" s="66"/>
      <c r="Q10916" s="31">
        <f t="shared" si="340"/>
        <v>9999</v>
      </c>
      <c r="R10916" s="31" t="str">
        <f t="shared" si="341"/>
        <v/>
      </c>
      <c r="S10916" s="29">
        <f>IF($Q10916&lt;Parâmetros!$E$19,$G10916-1,$G10916)</f>
        <v>0</v>
      </c>
    </row>
    <row r="10917" spans="1:19" x14ac:dyDescent="0.25">
      <c r="A10917" s="116"/>
      <c r="B10917" s="65"/>
      <c r="C10917" s="65"/>
      <c r="D10917" s="66"/>
      <c r="E10917" s="67"/>
      <c r="F10917" s="65"/>
      <c r="G10917" s="66"/>
      <c r="J10917" s="65"/>
      <c r="K10917" s="65"/>
      <c r="L10917" s="66"/>
      <c r="M10917" s="65"/>
      <c r="O10917" s="65"/>
      <c r="P10917" s="66"/>
      <c r="Q10917" s="31">
        <f t="shared" si="340"/>
        <v>9999</v>
      </c>
      <c r="R10917" s="31" t="str">
        <f t="shared" si="341"/>
        <v/>
      </c>
      <c r="S10917" s="29">
        <f>IF($Q10917&lt;Parâmetros!$E$19,$G10917-1,$G10917)</f>
        <v>0</v>
      </c>
    </row>
    <row r="10918" spans="1:19" x14ac:dyDescent="0.25">
      <c r="A10918" s="116"/>
      <c r="B10918" s="65"/>
      <c r="C10918" s="65"/>
      <c r="D10918" s="66"/>
      <c r="E10918" s="67"/>
      <c r="F10918" s="65"/>
      <c r="G10918" s="66"/>
      <c r="J10918" s="65"/>
      <c r="K10918" s="65"/>
      <c r="L10918" s="66"/>
      <c r="M10918" s="65"/>
      <c r="O10918" s="65"/>
      <c r="P10918" s="66"/>
      <c r="Q10918" s="31">
        <f t="shared" si="340"/>
        <v>9999</v>
      </c>
      <c r="R10918" s="31" t="str">
        <f t="shared" si="341"/>
        <v/>
      </c>
      <c r="S10918" s="29">
        <f>IF($Q10918&lt;Parâmetros!$E$19,$G10918-1,$G10918)</f>
        <v>0</v>
      </c>
    </row>
    <row r="10919" spans="1:19" x14ac:dyDescent="0.25">
      <c r="A10919" s="116"/>
      <c r="B10919" s="65"/>
      <c r="C10919" s="65"/>
      <c r="D10919" s="66"/>
      <c r="E10919" s="67"/>
      <c r="F10919" s="65"/>
      <c r="G10919" s="66"/>
      <c r="J10919" s="65"/>
      <c r="K10919" s="65"/>
      <c r="L10919" s="66"/>
      <c r="M10919" s="65"/>
      <c r="O10919" s="65"/>
      <c r="P10919" s="66"/>
      <c r="Q10919" s="31">
        <f t="shared" si="340"/>
        <v>9999</v>
      </c>
      <c r="R10919" s="31" t="str">
        <f t="shared" si="341"/>
        <v/>
      </c>
      <c r="S10919" s="29">
        <f>IF($Q10919&lt;Parâmetros!$E$19,$G10919-1,$G10919)</f>
        <v>0</v>
      </c>
    </row>
    <row r="10920" spans="1:19" x14ac:dyDescent="0.25">
      <c r="A10920" s="116"/>
      <c r="B10920" s="65"/>
      <c r="C10920" s="65"/>
      <c r="D10920" s="66"/>
      <c r="E10920" s="67"/>
      <c r="F10920" s="65"/>
      <c r="G10920" s="66"/>
      <c r="J10920" s="65"/>
      <c r="K10920" s="65"/>
      <c r="L10920" s="66"/>
      <c r="M10920" s="65"/>
      <c r="O10920" s="65"/>
      <c r="P10920" s="66"/>
      <c r="Q10920" s="31">
        <f t="shared" si="340"/>
        <v>9999</v>
      </c>
      <c r="R10920" s="31" t="str">
        <f t="shared" si="341"/>
        <v/>
      </c>
      <c r="S10920" s="29">
        <f>IF($Q10920&lt;Parâmetros!$E$19,$G10920-1,$G10920)</f>
        <v>0</v>
      </c>
    </row>
    <row r="10921" spans="1:19" x14ac:dyDescent="0.25">
      <c r="A10921" s="116"/>
      <c r="B10921" s="65"/>
      <c r="C10921" s="65"/>
      <c r="D10921" s="66"/>
      <c r="E10921" s="67"/>
      <c r="F10921" s="65"/>
      <c r="G10921" s="66"/>
      <c r="J10921" s="65"/>
      <c r="K10921" s="65"/>
      <c r="L10921" s="66"/>
      <c r="M10921" s="65"/>
      <c r="O10921" s="65"/>
      <c r="P10921" s="66"/>
      <c r="Q10921" s="31">
        <f t="shared" si="340"/>
        <v>9999</v>
      </c>
      <c r="R10921" s="31" t="str">
        <f t="shared" si="341"/>
        <v/>
      </c>
      <c r="S10921" s="29">
        <f>IF($Q10921&lt;Parâmetros!$E$19,$G10921-1,$G10921)</f>
        <v>0</v>
      </c>
    </row>
    <row r="10922" spans="1:19" x14ac:dyDescent="0.25">
      <c r="A10922" s="116"/>
      <c r="B10922" s="65"/>
      <c r="C10922" s="65"/>
      <c r="D10922" s="66"/>
      <c r="E10922" s="67"/>
      <c r="F10922" s="65"/>
      <c r="G10922" s="66"/>
      <c r="J10922" s="65"/>
      <c r="K10922" s="65"/>
      <c r="L10922" s="66"/>
      <c r="M10922" s="65"/>
      <c r="O10922" s="65"/>
      <c r="P10922" s="66"/>
      <c r="Q10922" s="31">
        <f t="shared" si="340"/>
        <v>9999</v>
      </c>
      <c r="R10922" s="31" t="str">
        <f t="shared" si="341"/>
        <v/>
      </c>
      <c r="S10922" s="29">
        <f>IF($Q10922&lt;Parâmetros!$E$19,$G10922-1,$G10922)</f>
        <v>0</v>
      </c>
    </row>
    <row r="10923" spans="1:19" x14ac:dyDescent="0.25">
      <c r="A10923" s="116"/>
      <c r="B10923" s="65"/>
      <c r="C10923" s="65"/>
      <c r="D10923" s="66"/>
      <c r="E10923" s="67"/>
      <c r="F10923" s="65"/>
      <c r="G10923" s="66"/>
      <c r="J10923" s="65"/>
      <c r="K10923" s="65"/>
      <c r="L10923" s="66"/>
      <c r="M10923" s="65"/>
      <c r="O10923" s="65"/>
      <c r="P10923" s="66"/>
      <c r="Q10923" s="31">
        <f t="shared" si="340"/>
        <v>9999</v>
      </c>
      <c r="R10923" s="31" t="str">
        <f t="shared" si="341"/>
        <v/>
      </c>
      <c r="S10923" s="29">
        <f>IF($Q10923&lt;Parâmetros!$E$19,$G10923-1,$G10923)</f>
        <v>0</v>
      </c>
    </row>
    <row r="10924" spans="1:19" x14ac:dyDescent="0.25">
      <c r="A10924" s="116"/>
      <c r="B10924" s="65"/>
      <c r="C10924" s="65"/>
      <c r="D10924" s="66"/>
      <c r="E10924" s="67"/>
      <c r="F10924" s="65"/>
      <c r="G10924" s="66"/>
      <c r="J10924" s="65"/>
      <c r="K10924" s="65"/>
      <c r="L10924" s="66"/>
      <c r="M10924" s="65"/>
      <c r="O10924" s="65"/>
      <c r="P10924" s="66"/>
      <c r="Q10924" s="31">
        <f t="shared" si="340"/>
        <v>9999</v>
      </c>
      <c r="R10924" s="31" t="str">
        <f t="shared" si="341"/>
        <v/>
      </c>
      <c r="S10924" s="29">
        <f>IF($Q10924&lt;Parâmetros!$E$19,$G10924-1,$G10924)</f>
        <v>0</v>
      </c>
    </row>
    <row r="10925" spans="1:19" x14ac:dyDescent="0.25">
      <c r="A10925" s="116"/>
      <c r="B10925" s="65"/>
      <c r="C10925" s="65"/>
      <c r="D10925" s="66"/>
      <c r="E10925" s="67"/>
      <c r="F10925" s="65"/>
      <c r="G10925" s="66"/>
      <c r="J10925" s="65"/>
      <c r="K10925" s="65"/>
      <c r="L10925" s="66"/>
      <c r="M10925" s="65"/>
      <c r="O10925" s="65"/>
      <c r="P10925" s="66"/>
      <c r="Q10925" s="31">
        <f t="shared" si="340"/>
        <v>9999</v>
      </c>
      <c r="R10925" s="31" t="str">
        <f t="shared" si="341"/>
        <v/>
      </c>
      <c r="S10925" s="29">
        <f>IF($Q10925&lt;Parâmetros!$E$19,$G10925-1,$G10925)</f>
        <v>0</v>
      </c>
    </row>
    <row r="10926" spans="1:19" x14ac:dyDescent="0.25">
      <c r="A10926" s="116"/>
      <c r="B10926" s="65"/>
      <c r="C10926" s="65"/>
      <c r="D10926" s="66"/>
      <c r="E10926" s="67"/>
      <c r="F10926" s="65"/>
      <c r="G10926" s="66"/>
      <c r="J10926" s="65"/>
      <c r="K10926" s="65"/>
      <c r="L10926" s="66"/>
      <c r="M10926" s="65"/>
      <c r="N10926" s="65"/>
      <c r="O10926" s="65"/>
      <c r="P10926" s="66"/>
      <c r="Q10926" s="31">
        <f t="shared" si="340"/>
        <v>9999</v>
      </c>
      <c r="R10926" s="31" t="str">
        <f t="shared" si="341"/>
        <v/>
      </c>
      <c r="S10926" s="29">
        <f>IF($Q10926&lt;Parâmetros!$E$19,$G10926-1,$G10926)</f>
        <v>0</v>
      </c>
    </row>
    <row r="10927" spans="1:19" x14ac:dyDescent="0.25">
      <c r="A10927" s="116"/>
      <c r="B10927" s="65"/>
      <c r="C10927" s="65"/>
      <c r="D10927" s="66"/>
      <c r="E10927" s="67"/>
      <c r="F10927" s="65"/>
      <c r="G10927" s="66"/>
      <c r="J10927" s="65"/>
      <c r="K10927" s="65"/>
      <c r="L10927" s="66"/>
      <c r="M10927" s="65"/>
      <c r="N10927" s="65"/>
      <c r="O10927" s="65"/>
      <c r="P10927" s="66"/>
      <c r="Q10927" s="31">
        <f t="shared" si="340"/>
        <v>9999</v>
      </c>
      <c r="R10927" s="31" t="str">
        <f t="shared" si="341"/>
        <v/>
      </c>
      <c r="S10927" s="29">
        <f>IF($Q10927&lt;Parâmetros!$E$19,$G10927-1,$G10927)</f>
        <v>0</v>
      </c>
    </row>
    <row r="10928" spans="1:19" x14ac:dyDescent="0.25">
      <c r="A10928" s="116"/>
      <c r="B10928" s="65"/>
      <c r="C10928" s="65"/>
      <c r="D10928" s="66"/>
      <c r="E10928" s="67"/>
      <c r="F10928" s="65"/>
      <c r="G10928" s="66"/>
      <c r="J10928" s="65"/>
      <c r="K10928" s="65"/>
      <c r="L10928" s="66"/>
      <c r="M10928" s="65"/>
      <c r="N10928" s="65"/>
      <c r="O10928" s="65"/>
      <c r="P10928" s="66"/>
      <c r="Q10928" s="31">
        <f t="shared" si="340"/>
        <v>9999</v>
      </c>
      <c r="R10928" s="31" t="str">
        <f t="shared" si="341"/>
        <v/>
      </c>
      <c r="S10928" s="29">
        <f>IF($Q10928&lt;Parâmetros!$E$19,$G10928-1,$G10928)</f>
        <v>0</v>
      </c>
    </row>
    <row r="10929" spans="1:19" x14ac:dyDescent="0.25">
      <c r="A10929" s="116"/>
      <c r="B10929" s="65"/>
      <c r="C10929" s="65"/>
      <c r="D10929" s="66"/>
      <c r="E10929" s="67"/>
      <c r="F10929" s="65"/>
      <c r="G10929" s="66"/>
      <c r="J10929" s="65"/>
      <c r="K10929" s="65"/>
      <c r="L10929" s="66"/>
      <c r="M10929" s="65"/>
      <c r="O10929" s="65"/>
      <c r="P10929" s="66"/>
      <c r="Q10929" s="31">
        <f t="shared" si="340"/>
        <v>9999</v>
      </c>
      <c r="R10929" s="31" t="str">
        <f t="shared" si="341"/>
        <v/>
      </c>
      <c r="S10929" s="29">
        <f>IF($Q10929&lt;Parâmetros!$E$19,$G10929-1,$G10929)</f>
        <v>0</v>
      </c>
    </row>
    <row r="10930" spans="1:19" x14ac:dyDescent="0.25">
      <c r="A10930" s="116"/>
      <c r="B10930" s="65"/>
      <c r="C10930" s="65"/>
      <c r="D10930" s="66"/>
      <c r="E10930" s="67"/>
      <c r="F10930" s="65"/>
      <c r="G10930" s="66"/>
      <c r="J10930" s="65"/>
      <c r="K10930" s="65"/>
      <c r="L10930" s="66"/>
      <c r="M10930" s="65"/>
      <c r="O10930" s="65"/>
      <c r="P10930" s="66"/>
      <c r="Q10930" s="31">
        <f t="shared" si="340"/>
        <v>9999</v>
      </c>
      <c r="R10930" s="31" t="str">
        <f t="shared" si="341"/>
        <v/>
      </c>
      <c r="S10930" s="29">
        <f>IF($Q10930&lt;Parâmetros!$E$19,$G10930-1,$G10930)</f>
        <v>0</v>
      </c>
    </row>
    <row r="10931" spans="1:19" x14ac:dyDescent="0.25">
      <c r="A10931" s="116"/>
      <c r="B10931" s="65"/>
      <c r="C10931" s="65"/>
      <c r="D10931" s="66"/>
      <c r="E10931" s="67"/>
      <c r="F10931" s="65"/>
      <c r="G10931" s="66"/>
      <c r="J10931" s="65"/>
      <c r="K10931" s="65"/>
      <c r="L10931" s="66"/>
      <c r="M10931" s="65"/>
      <c r="O10931" s="65"/>
      <c r="P10931" s="66"/>
      <c r="Q10931" s="31">
        <f t="shared" si="340"/>
        <v>9999</v>
      </c>
      <c r="R10931" s="31" t="str">
        <f t="shared" si="341"/>
        <v/>
      </c>
      <c r="S10931" s="29">
        <f>IF($Q10931&lt;Parâmetros!$E$19,$G10931-1,$G10931)</f>
        <v>0</v>
      </c>
    </row>
    <row r="10932" spans="1:19" x14ac:dyDescent="0.25">
      <c r="A10932" s="116"/>
      <c r="B10932" s="65"/>
      <c r="C10932" s="65"/>
      <c r="D10932" s="66"/>
      <c r="E10932" s="67"/>
      <c r="F10932" s="65"/>
      <c r="G10932" s="66"/>
      <c r="J10932" s="65"/>
      <c r="K10932" s="65"/>
      <c r="L10932" s="66"/>
      <c r="M10932" s="65"/>
      <c r="O10932" s="65"/>
      <c r="P10932" s="66"/>
      <c r="Q10932" s="31">
        <f t="shared" si="340"/>
        <v>9999</v>
      </c>
      <c r="R10932" s="31" t="str">
        <f t="shared" si="341"/>
        <v/>
      </c>
      <c r="S10932" s="29">
        <f>IF($Q10932&lt;Parâmetros!$E$19,$G10932-1,$G10932)</f>
        <v>0</v>
      </c>
    </row>
    <row r="10933" spans="1:19" x14ac:dyDescent="0.25">
      <c r="A10933" s="116"/>
      <c r="B10933" s="65"/>
      <c r="C10933" s="65"/>
      <c r="D10933" s="66"/>
      <c r="E10933" s="67"/>
      <c r="F10933" s="65"/>
      <c r="G10933" s="66"/>
      <c r="J10933" s="65"/>
      <c r="K10933" s="65"/>
      <c r="L10933" s="66"/>
      <c r="M10933" s="65"/>
      <c r="O10933" s="65"/>
      <c r="P10933" s="66"/>
      <c r="Q10933" s="31">
        <f t="shared" si="340"/>
        <v>9999</v>
      </c>
      <c r="R10933" s="31" t="str">
        <f t="shared" si="341"/>
        <v/>
      </c>
      <c r="S10933" s="29">
        <f>IF($Q10933&lt;Parâmetros!$E$19,$G10933-1,$G10933)</f>
        <v>0</v>
      </c>
    </row>
    <row r="10934" spans="1:19" x14ac:dyDescent="0.25">
      <c r="A10934" s="116"/>
      <c r="B10934" s="65"/>
      <c r="C10934" s="65"/>
      <c r="D10934" s="66"/>
      <c r="E10934" s="67"/>
      <c r="F10934" s="65"/>
      <c r="G10934" s="66"/>
      <c r="J10934" s="65"/>
      <c r="K10934" s="65"/>
      <c r="L10934" s="66"/>
      <c r="M10934" s="65"/>
      <c r="N10934" s="65"/>
      <c r="O10934" s="65"/>
      <c r="P10934" s="66"/>
      <c r="Q10934" s="31">
        <f t="shared" si="340"/>
        <v>9999</v>
      </c>
      <c r="R10934" s="31" t="str">
        <f t="shared" si="341"/>
        <v/>
      </c>
      <c r="S10934" s="29">
        <f>IF($Q10934&lt;Parâmetros!$E$19,$G10934-1,$G10934)</f>
        <v>0</v>
      </c>
    </row>
    <row r="10935" spans="1:19" x14ac:dyDescent="0.25">
      <c r="A10935" s="116"/>
      <c r="B10935" s="65"/>
      <c r="C10935" s="65"/>
      <c r="D10935" s="66"/>
      <c r="E10935" s="67"/>
      <c r="F10935" s="65"/>
      <c r="G10935" s="66"/>
      <c r="J10935" s="65"/>
      <c r="K10935" s="65"/>
      <c r="L10935" s="66"/>
      <c r="M10935" s="65"/>
      <c r="N10935" s="65"/>
      <c r="O10935" s="65"/>
      <c r="P10935" s="66"/>
      <c r="Q10935" s="31">
        <f t="shared" si="340"/>
        <v>9999</v>
      </c>
      <c r="R10935" s="31" t="str">
        <f t="shared" si="341"/>
        <v/>
      </c>
      <c r="S10935" s="29">
        <f>IF($Q10935&lt;Parâmetros!$E$19,$G10935-1,$G10935)</f>
        <v>0</v>
      </c>
    </row>
    <row r="10936" spans="1:19" x14ac:dyDescent="0.25">
      <c r="A10936" s="116"/>
      <c r="B10936" s="65"/>
      <c r="C10936" s="65"/>
      <c r="D10936" s="66"/>
      <c r="E10936" s="67"/>
      <c r="F10936" s="65"/>
      <c r="G10936" s="66"/>
      <c r="J10936" s="65"/>
      <c r="K10936" s="65"/>
      <c r="L10936" s="66"/>
      <c r="M10936" s="65"/>
      <c r="N10936" s="65"/>
      <c r="O10936" s="65"/>
      <c r="P10936" s="66"/>
      <c r="Q10936" s="31">
        <f t="shared" si="340"/>
        <v>9999</v>
      </c>
      <c r="R10936" s="31" t="str">
        <f t="shared" si="341"/>
        <v/>
      </c>
      <c r="S10936" s="29">
        <f>IF($Q10936&lt;Parâmetros!$E$19,$G10936-1,$G10936)</f>
        <v>0</v>
      </c>
    </row>
    <row r="10937" spans="1:19" x14ac:dyDescent="0.25">
      <c r="A10937" s="116"/>
      <c r="B10937" s="65"/>
      <c r="C10937" s="65"/>
      <c r="D10937" s="66"/>
      <c r="E10937" s="67"/>
      <c r="F10937" s="65"/>
      <c r="G10937" s="66"/>
      <c r="J10937" s="65"/>
      <c r="K10937" s="65"/>
      <c r="L10937" s="66"/>
      <c r="M10937" s="65"/>
      <c r="O10937" s="65"/>
      <c r="P10937" s="66"/>
      <c r="Q10937" s="31">
        <f t="shared" si="340"/>
        <v>9999</v>
      </c>
      <c r="R10937" s="31" t="str">
        <f t="shared" si="341"/>
        <v/>
      </c>
      <c r="S10937" s="29">
        <f>IF($Q10937&lt;Parâmetros!$E$19,$G10937-1,$G10937)</f>
        <v>0</v>
      </c>
    </row>
    <row r="10938" spans="1:19" x14ac:dyDescent="0.25">
      <c r="A10938" s="116"/>
      <c r="B10938" s="65"/>
      <c r="C10938" s="65"/>
      <c r="D10938" s="66"/>
      <c r="E10938" s="67"/>
      <c r="F10938" s="65"/>
      <c r="G10938" s="66"/>
      <c r="J10938" s="65"/>
      <c r="K10938" s="65"/>
      <c r="L10938" s="66"/>
      <c r="M10938" s="65"/>
      <c r="O10938" s="65"/>
      <c r="P10938" s="66"/>
      <c r="Q10938" s="31">
        <f t="shared" si="340"/>
        <v>9999</v>
      </c>
      <c r="R10938" s="31" t="str">
        <f t="shared" si="341"/>
        <v/>
      </c>
      <c r="S10938" s="29">
        <f>IF($Q10938&lt;Parâmetros!$E$19,$G10938-1,$G10938)</f>
        <v>0</v>
      </c>
    </row>
    <row r="10939" spans="1:19" x14ac:dyDescent="0.25">
      <c r="A10939" s="116"/>
      <c r="B10939" s="65"/>
      <c r="C10939" s="65"/>
      <c r="D10939" s="66"/>
      <c r="E10939" s="67"/>
      <c r="F10939" s="65"/>
      <c r="G10939" s="66"/>
      <c r="J10939" s="65"/>
      <c r="K10939" s="65"/>
      <c r="L10939" s="66"/>
      <c r="M10939" s="65"/>
      <c r="O10939" s="65"/>
      <c r="P10939" s="66"/>
      <c r="Q10939" s="31">
        <f t="shared" si="340"/>
        <v>9999</v>
      </c>
      <c r="R10939" s="31" t="str">
        <f t="shared" si="341"/>
        <v/>
      </c>
      <c r="S10939" s="29">
        <f>IF($Q10939&lt;Parâmetros!$E$19,$G10939-1,$G10939)</f>
        <v>0</v>
      </c>
    </row>
    <row r="10940" spans="1:19" x14ac:dyDescent="0.25">
      <c r="A10940" s="116"/>
      <c r="B10940" s="65"/>
      <c r="C10940" s="65"/>
      <c r="D10940" s="66"/>
      <c r="E10940" s="67"/>
      <c r="F10940" s="65"/>
      <c r="G10940" s="66"/>
      <c r="J10940" s="65"/>
      <c r="K10940" s="65"/>
      <c r="L10940" s="66"/>
      <c r="M10940" s="65"/>
      <c r="O10940" s="65"/>
      <c r="P10940" s="66"/>
      <c r="Q10940" s="31">
        <f t="shared" ref="Q10940:Q11003" si="342">IFERROR(VALUE(LEFT($J10940,2))*60+VALUE(MID($J10940,4,2)),9999)</f>
        <v>9999</v>
      </c>
      <c r="R10940" s="31" t="str">
        <f t="shared" ref="R10940:R11003" si="343">IFERROR(VALUE(LEFT($K10940,2))*60+VALUE(MID($K10940,4,2)),"")</f>
        <v/>
      </c>
      <c r="S10940" s="29">
        <f>IF($Q10940&lt;Parâmetros!$E$19,$G10940-1,$G10940)</f>
        <v>0</v>
      </c>
    </row>
    <row r="10941" spans="1:19" x14ac:dyDescent="0.25">
      <c r="A10941" s="116"/>
      <c r="B10941" s="65"/>
      <c r="C10941" s="65"/>
      <c r="D10941" s="66"/>
      <c r="E10941" s="67"/>
      <c r="F10941" s="65"/>
      <c r="G10941" s="66"/>
      <c r="J10941" s="65"/>
      <c r="K10941" s="65"/>
      <c r="L10941" s="66"/>
      <c r="M10941" s="65"/>
      <c r="O10941" s="65"/>
      <c r="P10941" s="66"/>
      <c r="Q10941" s="31">
        <f t="shared" si="342"/>
        <v>9999</v>
      </c>
      <c r="R10941" s="31" t="str">
        <f t="shared" si="343"/>
        <v/>
      </c>
      <c r="S10941" s="29">
        <f>IF($Q10941&lt;Parâmetros!$E$19,$G10941-1,$G10941)</f>
        <v>0</v>
      </c>
    </row>
    <row r="10942" spans="1:19" x14ac:dyDescent="0.25">
      <c r="A10942" s="116"/>
      <c r="B10942" s="65"/>
      <c r="C10942" s="65"/>
      <c r="D10942" s="66"/>
      <c r="E10942" s="67"/>
      <c r="F10942" s="65"/>
      <c r="G10942" s="66"/>
      <c r="J10942" s="65"/>
      <c r="K10942" s="65"/>
      <c r="L10942" s="66"/>
      <c r="M10942" s="65"/>
      <c r="O10942" s="65"/>
      <c r="P10942" s="66"/>
      <c r="Q10942" s="31">
        <f t="shared" si="342"/>
        <v>9999</v>
      </c>
      <c r="R10942" s="31" t="str">
        <f t="shared" si="343"/>
        <v/>
      </c>
      <c r="S10942" s="29">
        <f>IF($Q10942&lt;Parâmetros!$E$19,$G10942-1,$G10942)</f>
        <v>0</v>
      </c>
    </row>
    <row r="10943" spans="1:19" x14ac:dyDescent="0.25">
      <c r="A10943" s="116"/>
      <c r="B10943" s="65"/>
      <c r="C10943" s="65"/>
      <c r="D10943" s="66"/>
      <c r="E10943" s="67"/>
      <c r="F10943" s="65"/>
      <c r="G10943" s="66"/>
      <c r="J10943" s="65"/>
      <c r="K10943" s="65"/>
      <c r="L10943" s="66"/>
      <c r="M10943" s="65"/>
      <c r="N10943" s="65"/>
      <c r="O10943" s="65"/>
      <c r="P10943" s="66"/>
      <c r="Q10943" s="31">
        <f t="shared" si="342"/>
        <v>9999</v>
      </c>
      <c r="R10943" s="31" t="str">
        <f t="shared" si="343"/>
        <v/>
      </c>
      <c r="S10943" s="29">
        <f>IF($Q10943&lt;Parâmetros!$E$19,$G10943-1,$G10943)</f>
        <v>0</v>
      </c>
    </row>
    <row r="10944" spans="1:19" x14ac:dyDescent="0.25">
      <c r="A10944" s="116"/>
      <c r="B10944" s="65"/>
      <c r="C10944" s="65"/>
      <c r="D10944" s="66"/>
      <c r="E10944" s="67"/>
      <c r="F10944" s="65"/>
      <c r="G10944" s="66"/>
      <c r="J10944" s="65"/>
      <c r="K10944" s="65"/>
      <c r="L10944" s="66"/>
      <c r="M10944" s="65"/>
      <c r="N10944" s="65"/>
      <c r="O10944" s="65"/>
      <c r="P10944" s="66"/>
      <c r="Q10944" s="31">
        <f t="shared" si="342"/>
        <v>9999</v>
      </c>
      <c r="R10944" s="31" t="str">
        <f t="shared" si="343"/>
        <v/>
      </c>
      <c r="S10944" s="29">
        <f>IF($Q10944&lt;Parâmetros!$E$19,$G10944-1,$G10944)</f>
        <v>0</v>
      </c>
    </row>
    <row r="10945" spans="1:19" x14ac:dyDescent="0.25">
      <c r="A10945" s="116"/>
      <c r="B10945" s="65"/>
      <c r="C10945" s="65"/>
      <c r="D10945" s="66"/>
      <c r="E10945" s="67"/>
      <c r="F10945" s="65"/>
      <c r="G10945" s="66"/>
      <c r="J10945" s="65"/>
      <c r="K10945" s="65"/>
      <c r="L10945" s="66"/>
      <c r="M10945" s="65"/>
      <c r="O10945" s="65"/>
      <c r="P10945" s="66"/>
      <c r="Q10945" s="31">
        <f t="shared" si="342"/>
        <v>9999</v>
      </c>
      <c r="R10945" s="31" t="str">
        <f t="shared" si="343"/>
        <v/>
      </c>
      <c r="S10945" s="29">
        <f>IF($Q10945&lt;Parâmetros!$E$19,$G10945-1,$G10945)</f>
        <v>0</v>
      </c>
    </row>
    <row r="10946" spans="1:19" x14ac:dyDescent="0.25">
      <c r="A10946" s="116"/>
      <c r="B10946" s="65"/>
      <c r="C10946" s="65"/>
      <c r="D10946" s="66"/>
      <c r="E10946" s="67"/>
      <c r="F10946" s="65"/>
      <c r="G10946" s="66"/>
      <c r="J10946" s="65"/>
      <c r="K10946" s="65"/>
      <c r="L10946" s="66"/>
      <c r="M10946" s="65"/>
      <c r="O10946" s="65"/>
      <c r="P10946" s="66"/>
      <c r="Q10946" s="31">
        <f t="shared" si="342"/>
        <v>9999</v>
      </c>
      <c r="R10946" s="31" t="str">
        <f t="shared" si="343"/>
        <v/>
      </c>
      <c r="S10946" s="29">
        <f>IF($Q10946&lt;Parâmetros!$E$19,$G10946-1,$G10946)</f>
        <v>0</v>
      </c>
    </row>
    <row r="10947" spans="1:19" x14ac:dyDescent="0.25">
      <c r="A10947" s="116"/>
      <c r="B10947" s="65"/>
      <c r="C10947" s="65"/>
      <c r="D10947" s="66"/>
      <c r="E10947" s="67"/>
      <c r="F10947" s="65"/>
      <c r="G10947" s="66"/>
      <c r="J10947" s="65"/>
      <c r="K10947" s="65"/>
      <c r="L10947" s="66"/>
      <c r="M10947" s="65"/>
      <c r="O10947" s="65"/>
      <c r="P10947" s="66"/>
      <c r="Q10947" s="31">
        <f t="shared" si="342"/>
        <v>9999</v>
      </c>
      <c r="R10947" s="31" t="str">
        <f t="shared" si="343"/>
        <v/>
      </c>
      <c r="S10947" s="29">
        <f>IF($Q10947&lt;Parâmetros!$E$19,$G10947-1,$G10947)</f>
        <v>0</v>
      </c>
    </row>
    <row r="10948" spans="1:19" x14ac:dyDescent="0.25">
      <c r="A10948" s="116"/>
      <c r="B10948" s="65"/>
      <c r="C10948" s="65"/>
      <c r="D10948" s="66"/>
      <c r="E10948" s="67"/>
      <c r="F10948" s="65"/>
      <c r="G10948" s="66"/>
      <c r="J10948" s="65"/>
      <c r="K10948" s="65"/>
      <c r="L10948" s="66"/>
      <c r="M10948" s="65"/>
      <c r="O10948" s="65"/>
      <c r="P10948" s="66"/>
      <c r="Q10948" s="31">
        <f t="shared" si="342"/>
        <v>9999</v>
      </c>
      <c r="R10948" s="31" t="str">
        <f t="shared" si="343"/>
        <v/>
      </c>
      <c r="S10948" s="29">
        <f>IF($Q10948&lt;Parâmetros!$E$19,$G10948-1,$G10948)</f>
        <v>0</v>
      </c>
    </row>
    <row r="10949" spans="1:19" x14ac:dyDescent="0.25">
      <c r="A10949" s="116"/>
      <c r="B10949" s="65"/>
      <c r="C10949" s="65"/>
      <c r="D10949" s="66"/>
      <c r="E10949" s="67"/>
      <c r="F10949" s="65"/>
      <c r="G10949" s="66"/>
      <c r="J10949" s="65"/>
      <c r="K10949" s="65"/>
      <c r="L10949" s="66"/>
      <c r="M10949" s="65"/>
      <c r="O10949" s="65"/>
      <c r="P10949" s="66"/>
      <c r="Q10949" s="31">
        <f t="shared" si="342"/>
        <v>9999</v>
      </c>
      <c r="R10949" s="31" t="str">
        <f t="shared" si="343"/>
        <v/>
      </c>
      <c r="S10949" s="29">
        <f>IF($Q10949&lt;Parâmetros!$E$19,$G10949-1,$G10949)</f>
        <v>0</v>
      </c>
    </row>
    <row r="10950" spans="1:19" x14ac:dyDescent="0.25">
      <c r="A10950" s="116"/>
      <c r="B10950" s="65"/>
      <c r="C10950" s="65"/>
      <c r="D10950" s="66"/>
      <c r="E10950" s="67"/>
      <c r="F10950" s="65"/>
      <c r="G10950" s="66"/>
      <c r="J10950" s="65"/>
      <c r="K10950" s="65"/>
      <c r="L10950" s="66"/>
      <c r="M10950" s="65"/>
      <c r="O10950" s="65"/>
      <c r="P10950" s="66"/>
      <c r="Q10950" s="31">
        <f t="shared" si="342"/>
        <v>9999</v>
      </c>
      <c r="R10950" s="31" t="str">
        <f t="shared" si="343"/>
        <v/>
      </c>
      <c r="S10950" s="29">
        <f>IF($Q10950&lt;Parâmetros!$E$19,$G10950-1,$G10950)</f>
        <v>0</v>
      </c>
    </row>
    <row r="10951" spans="1:19" x14ac:dyDescent="0.25">
      <c r="A10951" s="116"/>
      <c r="B10951" s="65"/>
      <c r="C10951" s="65"/>
      <c r="D10951" s="66"/>
      <c r="E10951" s="67"/>
      <c r="F10951" s="65"/>
      <c r="G10951" s="66"/>
      <c r="J10951" s="65"/>
      <c r="K10951" s="65"/>
      <c r="L10951" s="66"/>
      <c r="M10951" s="65"/>
      <c r="N10951" s="65"/>
      <c r="O10951" s="65"/>
      <c r="P10951" s="66"/>
      <c r="Q10951" s="31">
        <f t="shared" si="342"/>
        <v>9999</v>
      </c>
      <c r="R10951" s="31" t="str">
        <f t="shared" si="343"/>
        <v/>
      </c>
      <c r="S10951" s="29">
        <f>IF($Q10951&lt;Parâmetros!$E$19,$G10951-1,$G10951)</f>
        <v>0</v>
      </c>
    </row>
    <row r="10952" spans="1:19" x14ac:dyDescent="0.25">
      <c r="A10952" s="116"/>
      <c r="B10952" s="65"/>
      <c r="C10952" s="65"/>
      <c r="D10952" s="66"/>
      <c r="E10952" s="67"/>
      <c r="F10952" s="65"/>
      <c r="G10952" s="66"/>
      <c r="J10952" s="65"/>
      <c r="K10952" s="65"/>
      <c r="L10952" s="66"/>
      <c r="M10952" s="65"/>
      <c r="O10952" s="65"/>
      <c r="P10952" s="66"/>
      <c r="Q10952" s="31">
        <f t="shared" si="342"/>
        <v>9999</v>
      </c>
      <c r="R10952" s="31" t="str">
        <f t="shared" si="343"/>
        <v/>
      </c>
      <c r="S10952" s="29">
        <f>IF($Q10952&lt;Parâmetros!$E$19,$G10952-1,$G10952)</f>
        <v>0</v>
      </c>
    </row>
    <row r="10953" spans="1:19" x14ac:dyDescent="0.25">
      <c r="A10953" s="116"/>
      <c r="B10953" s="65"/>
      <c r="C10953" s="65"/>
      <c r="D10953" s="66"/>
      <c r="E10953" s="67"/>
      <c r="F10953" s="65"/>
      <c r="G10953" s="66"/>
      <c r="J10953" s="65"/>
      <c r="K10953" s="65"/>
      <c r="L10953" s="66"/>
      <c r="M10953" s="65"/>
      <c r="O10953" s="65"/>
      <c r="P10953" s="66"/>
      <c r="Q10953" s="31">
        <f t="shared" si="342"/>
        <v>9999</v>
      </c>
      <c r="R10953" s="31" t="str">
        <f t="shared" si="343"/>
        <v/>
      </c>
      <c r="S10953" s="29">
        <f>IF($Q10953&lt;Parâmetros!$E$19,$G10953-1,$G10953)</f>
        <v>0</v>
      </c>
    </row>
    <row r="10954" spans="1:19" x14ac:dyDescent="0.25">
      <c r="A10954" s="116"/>
      <c r="B10954" s="65"/>
      <c r="C10954" s="65"/>
      <c r="D10954" s="66"/>
      <c r="E10954" s="67"/>
      <c r="F10954" s="65"/>
      <c r="G10954" s="66"/>
      <c r="J10954" s="65"/>
      <c r="K10954" s="65"/>
      <c r="L10954" s="66"/>
      <c r="M10954" s="65"/>
      <c r="O10954" s="65"/>
      <c r="P10954" s="66"/>
      <c r="Q10954" s="31">
        <f t="shared" si="342"/>
        <v>9999</v>
      </c>
      <c r="R10954" s="31" t="str">
        <f t="shared" si="343"/>
        <v/>
      </c>
      <c r="S10954" s="29">
        <f>IF($Q10954&lt;Parâmetros!$E$19,$G10954-1,$G10954)</f>
        <v>0</v>
      </c>
    </row>
    <row r="10955" spans="1:19" x14ac:dyDescent="0.25">
      <c r="A10955" s="116"/>
      <c r="B10955" s="65"/>
      <c r="C10955" s="65"/>
      <c r="D10955" s="66"/>
      <c r="E10955" s="67"/>
      <c r="F10955" s="65"/>
      <c r="G10955" s="66"/>
      <c r="J10955" s="65"/>
      <c r="K10955" s="65"/>
      <c r="L10955" s="66"/>
      <c r="M10955" s="65"/>
      <c r="O10955" s="65"/>
      <c r="P10955" s="66"/>
      <c r="Q10955" s="31">
        <f t="shared" si="342"/>
        <v>9999</v>
      </c>
      <c r="R10955" s="31" t="str">
        <f t="shared" si="343"/>
        <v/>
      </c>
      <c r="S10955" s="29">
        <f>IF($Q10955&lt;Parâmetros!$E$19,$G10955-1,$G10955)</f>
        <v>0</v>
      </c>
    </row>
    <row r="10956" spans="1:19" x14ac:dyDescent="0.25">
      <c r="A10956" s="116"/>
      <c r="B10956" s="65"/>
      <c r="C10956" s="65"/>
      <c r="D10956" s="66"/>
      <c r="E10956" s="67"/>
      <c r="F10956" s="65"/>
      <c r="G10956" s="66"/>
      <c r="J10956" s="65"/>
      <c r="K10956" s="65"/>
      <c r="L10956" s="66"/>
      <c r="M10956" s="65"/>
      <c r="O10956" s="65"/>
      <c r="P10956" s="66"/>
      <c r="Q10956" s="31">
        <f t="shared" si="342"/>
        <v>9999</v>
      </c>
      <c r="R10956" s="31" t="str">
        <f t="shared" si="343"/>
        <v/>
      </c>
      <c r="S10956" s="29">
        <f>IF($Q10956&lt;Parâmetros!$E$19,$G10956-1,$G10956)</f>
        <v>0</v>
      </c>
    </row>
    <row r="10957" spans="1:19" x14ac:dyDescent="0.25">
      <c r="A10957" s="116"/>
      <c r="B10957" s="65"/>
      <c r="C10957" s="65"/>
      <c r="D10957" s="66"/>
      <c r="E10957" s="67"/>
      <c r="F10957" s="65"/>
      <c r="G10957" s="66"/>
      <c r="J10957" s="65"/>
      <c r="K10957" s="65"/>
      <c r="L10957" s="66"/>
      <c r="M10957" s="65"/>
      <c r="O10957" s="65"/>
      <c r="P10957" s="66"/>
      <c r="Q10957" s="31">
        <f t="shared" si="342"/>
        <v>9999</v>
      </c>
      <c r="R10957" s="31" t="str">
        <f t="shared" si="343"/>
        <v/>
      </c>
      <c r="S10957" s="29">
        <f>IF($Q10957&lt;Parâmetros!$E$19,$G10957-1,$G10957)</f>
        <v>0</v>
      </c>
    </row>
    <row r="10958" spans="1:19" x14ac:dyDescent="0.25">
      <c r="A10958" s="116"/>
      <c r="B10958" s="65"/>
      <c r="C10958" s="65"/>
      <c r="D10958" s="66"/>
      <c r="E10958" s="67"/>
      <c r="F10958" s="65"/>
      <c r="G10958" s="66"/>
      <c r="J10958" s="65"/>
      <c r="K10958" s="65"/>
      <c r="L10958" s="66"/>
      <c r="M10958" s="65"/>
      <c r="N10958" s="65"/>
      <c r="O10958" s="65"/>
      <c r="P10958" s="66"/>
      <c r="Q10958" s="31">
        <f t="shared" si="342"/>
        <v>9999</v>
      </c>
      <c r="R10958" s="31" t="str">
        <f t="shared" si="343"/>
        <v/>
      </c>
      <c r="S10958" s="29">
        <f>IF($Q10958&lt;Parâmetros!$E$19,$G10958-1,$G10958)</f>
        <v>0</v>
      </c>
    </row>
    <row r="10959" spans="1:19" x14ac:dyDescent="0.25">
      <c r="A10959" s="116"/>
      <c r="B10959" s="65"/>
      <c r="C10959" s="65"/>
      <c r="D10959" s="66"/>
      <c r="E10959" s="67"/>
      <c r="F10959" s="65"/>
      <c r="G10959" s="66"/>
      <c r="J10959" s="65"/>
      <c r="K10959" s="65"/>
      <c r="L10959" s="66"/>
      <c r="M10959" s="65"/>
      <c r="O10959" s="65"/>
      <c r="P10959" s="66"/>
      <c r="Q10959" s="31">
        <f t="shared" si="342"/>
        <v>9999</v>
      </c>
      <c r="R10959" s="31" t="str">
        <f t="shared" si="343"/>
        <v/>
      </c>
      <c r="S10959" s="29">
        <f>IF($Q10959&lt;Parâmetros!$E$19,$G10959-1,$G10959)</f>
        <v>0</v>
      </c>
    </row>
    <row r="10960" spans="1:19" x14ac:dyDescent="0.25">
      <c r="A10960" s="116"/>
      <c r="B10960" s="65"/>
      <c r="C10960" s="65"/>
      <c r="D10960" s="66"/>
      <c r="E10960" s="67"/>
      <c r="F10960" s="65"/>
      <c r="G10960" s="66"/>
      <c r="J10960" s="65"/>
      <c r="K10960" s="65"/>
      <c r="L10960" s="66"/>
      <c r="M10960" s="65"/>
      <c r="O10960" s="65"/>
      <c r="P10960" s="66"/>
      <c r="Q10960" s="31">
        <f t="shared" si="342"/>
        <v>9999</v>
      </c>
      <c r="R10960" s="31" t="str">
        <f t="shared" si="343"/>
        <v/>
      </c>
      <c r="S10960" s="29">
        <f>IF($Q10960&lt;Parâmetros!$E$19,$G10960-1,$G10960)</f>
        <v>0</v>
      </c>
    </row>
    <row r="10961" spans="1:19" x14ac:dyDescent="0.25">
      <c r="A10961" s="116"/>
      <c r="B10961" s="65"/>
      <c r="C10961" s="65"/>
      <c r="D10961" s="66"/>
      <c r="E10961" s="67"/>
      <c r="F10961" s="65"/>
      <c r="G10961" s="66"/>
      <c r="J10961" s="65"/>
      <c r="K10961" s="65"/>
      <c r="L10961" s="66"/>
      <c r="M10961" s="65"/>
      <c r="O10961" s="65"/>
      <c r="P10961" s="66"/>
      <c r="Q10961" s="31">
        <f t="shared" si="342"/>
        <v>9999</v>
      </c>
      <c r="R10961" s="31" t="str">
        <f t="shared" si="343"/>
        <v/>
      </c>
      <c r="S10961" s="29">
        <f>IF($Q10961&lt;Parâmetros!$E$19,$G10961-1,$G10961)</f>
        <v>0</v>
      </c>
    </row>
    <row r="10962" spans="1:19" x14ac:dyDescent="0.25">
      <c r="A10962" s="116"/>
      <c r="B10962" s="65"/>
      <c r="C10962" s="65"/>
      <c r="D10962" s="66"/>
      <c r="E10962" s="67"/>
      <c r="F10962" s="65"/>
      <c r="G10962" s="66"/>
      <c r="J10962" s="65"/>
      <c r="K10962" s="65"/>
      <c r="L10962" s="66"/>
      <c r="M10962" s="65"/>
      <c r="O10962" s="65"/>
      <c r="P10962" s="66"/>
      <c r="Q10962" s="31">
        <f t="shared" si="342"/>
        <v>9999</v>
      </c>
      <c r="R10962" s="31" t="str">
        <f t="shared" si="343"/>
        <v/>
      </c>
      <c r="S10962" s="29">
        <f>IF($Q10962&lt;Parâmetros!$E$19,$G10962-1,$G10962)</f>
        <v>0</v>
      </c>
    </row>
    <row r="10963" spans="1:19" x14ac:dyDescent="0.25">
      <c r="A10963" s="116"/>
      <c r="B10963" s="65"/>
      <c r="C10963" s="65"/>
      <c r="D10963" s="66"/>
      <c r="E10963" s="67"/>
      <c r="F10963" s="65"/>
      <c r="G10963" s="66"/>
      <c r="J10963" s="65"/>
      <c r="K10963" s="65"/>
      <c r="L10963" s="66"/>
      <c r="M10963" s="65"/>
      <c r="O10963" s="65"/>
      <c r="P10963" s="66"/>
      <c r="Q10963" s="31">
        <f t="shared" si="342"/>
        <v>9999</v>
      </c>
      <c r="R10963" s="31" t="str">
        <f t="shared" si="343"/>
        <v/>
      </c>
      <c r="S10963" s="29">
        <f>IF($Q10963&lt;Parâmetros!$E$19,$G10963-1,$G10963)</f>
        <v>0</v>
      </c>
    </row>
    <row r="10964" spans="1:19" x14ac:dyDescent="0.25">
      <c r="A10964" s="116"/>
      <c r="B10964" s="65"/>
      <c r="C10964" s="65"/>
      <c r="D10964" s="66"/>
      <c r="E10964" s="67"/>
      <c r="F10964" s="65"/>
      <c r="G10964" s="66"/>
      <c r="J10964" s="65"/>
      <c r="K10964" s="65"/>
      <c r="L10964" s="66"/>
      <c r="M10964" s="65"/>
      <c r="N10964" s="65"/>
      <c r="O10964" s="65"/>
      <c r="P10964" s="66"/>
      <c r="Q10964" s="31">
        <f t="shared" si="342"/>
        <v>9999</v>
      </c>
      <c r="R10964" s="31" t="str">
        <f t="shared" si="343"/>
        <v/>
      </c>
      <c r="S10964" s="29">
        <f>IF($Q10964&lt;Parâmetros!$E$19,$G10964-1,$G10964)</f>
        <v>0</v>
      </c>
    </row>
    <row r="10965" spans="1:19" x14ac:dyDescent="0.25">
      <c r="A10965" s="116"/>
      <c r="B10965" s="65"/>
      <c r="C10965" s="65"/>
      <c r="D10965" s="66"/>
      <c r="E10965" s="67"/>
      <c r="F10965" s="65"/>
      <c r="G10965" s="66"/>
      <c r="J10965" s="65"/>
      <c r="K10965" s="65"/>
      <c r="L10965" s="66"/>
      <c r="M10965" s="65"/>
      <c r="O10965" s="65"/>
      <c r="P10965" s="66"/>
      <c r="Q10965" s="31">
        <f t="shared" si="342"/>
        <v>9999</v>
      </c>
      <c r="R10965" s="31" t="str">
        <f t="shared" si="343"/>
        <v/>
      </c>
      <c r="S10965" s="29">
        <f>IF($Q10965&lt;Parâmetros!$E$19,$G10965-1,$G10965)</f>
        <v>0</v>
      </c>
    </row>
    <row r="10966" spans="1:19" x14ac:dyDescent="0.25">
      <c r="A10966" s="116"/>
      <c r="B10966" s="65"/>
      <c r="C10966" s="65"/>
      <c r="D10966" s="66"/>
      <c r="E10966" s="67"/>
      <c r="F10966" s="65"/>
      <c r="G10966" s="66"/>
      <c r="J10966" s="65"/>
      <c r="K10966" s="65"/>
      <c r="L10966" s="66"/>
      <c r="M10966" s="65"/>
      <c r="O10966" s="65"/>
      <c r="P10966" s="66"/>
      <c r="Q10966" s="31">
        <f t="shared" si="342"/>
        <v>9999</v>
      </c>
      <c r="R10966" s="31" t="str">
        <f t="shared" si="343"/>
        <v/>
      </c>
      <c r="S10966" s="29">
        <f>IF($Q10966&lt;Parâmetros!$E$19,$G10966-1,$G10966)</f>
        <v>0</v>
      </c>
    </row>
    <row r="10967" spans="1:19" x14ac:dyDescent="0.25">
      <c r="A10967" s="116"/>
      <c r="B10967" s="65"/>
      <c r="C10967" s="65"/>
      <c r="D10967" s="66"/>
      <c r="E10967" s="67"/>
      <c r="F10967" s="65"/>
      <c r="G10967" s="66"/>
      <c r="J10967" s="65"/>
      <c r="K10967" s="65"/>
      <c r="L10967" s="66"/>
      <c r="M10967" s="65"/>
      <c r="O10967" s="65"/>
      <c r="P10967" s="66"/>
      <c r="Q10967" s="31">
        <f t="shared" si="342"/>
        <v>9999</v>
      </c>
      <c r="R10967" s="31" t="str">
        <f t="shared" si="343"/>
        <v/>
      </c>
      <c r="S10967" s="29">
        <f>IF($Q10967&lt;Parâmetros!$E$19,$G10967-1,$G10967)</f>
        <v>0</v>
      </c>
    </row>
    <row r="10968" spans="1:19" x14ac:dyDescent="0.25">
      <c r="A10968" s="116"/>
      <c r="B10968" s="65"/>
      <c r="C10968" s="65"/>
      <c r="D10968" s="66"/>
      <c r="E10968" s="67"/>
      <c r="F10968" s="65"/>
      <c r="G10968" s="66"/>
      <c r="J10968" s="65"/>
      <c r="K10968" s="65"/>
      <c r="L10968" s="66"/>
      <c r="M10968" s="65"/>
      <c r="O10968" s="65"/>
      <c r="P10968" s="66"/>
      <c r="Q10968" s="31">
        <f t="shared" si="342"/>
        <v>9999</v>
      </c>
      <c r="R10968" s="31" t="str">
        <f t="shared" si="343"/>
        <v/>
      </c>
      <c r="S10968" s="29">
        <f>IF($Q10968&lt;Parâmetros!$E$19,$G10968-1,$G10968)</f>
        <v>0</v>
      </c>
    </row>
    <row r="10969" spans="1:19" x14ac:dyDescent="0.25">
      <c r="A10969" s="116"/>
      <c r="B10969" s="65"/>
      <c r="C10969" s="65"/>
      <c r="D10969" s="66"/>
      <c r="E10969" s="67"/>
      <c r="F10969" s="65"/>
      <c r="G10969" s="66"/>
      <c r="J10969" s="65"/>
      <c r="K10969" s="65"/>
      <c r="L10969" s="66"/>
      <c r="M10969" s="65"/>
      <c r="N10969" s="65"/>
      <c r="O10969" s="65"/>
      <c r="P10969" s="66"/>
      <c r="Q10969" s="31">
        <f t="shared" si="342"/>
        <v>9999</v>
      </c>
      <c r="R10969" s="31" t="str">
        <f t="shared" si="343"/>
        <v/>
      </c>
      <c r="S10969" s="29">
        <f>IF($Q10969&lt;Parâmetros!$E$19,$G10969-1,$G10969)</f>
        <v>0</v>
      </c>
    </row>
    <row r="10970" spans="1:19" x14ac:dyDescent="0.25">
      <c r="A10970" s="116"/>
      <c r="B10970" s="65"/>
      <c r="C10970" s="65"/>
      <c r="D10970" s="66"/>
      <c r="E10970" s="67"/>
      <c r="F10970" s="65"/>
      <c r="G10970" s="66"/>
      <c r="J10970" s="65"/>
      <c r="K10970" s="65"/>
      <c r="L10970" s="66"/>
      <c r="M10970" s="65"/>
      <c r="N10970" s="65"/>
      <c r="O10970" s="65"/>
      <c r="P10970" s="66"/>
      <c r="Q10970" s="31">
        <f t="shared" si="342"/>
        <v>9999</v>
      </c>
      <c r="R10970" s="31" t="str">
        <f t="shared" si="343"/>
        <v/>
      </c>
      <c r="S10970" s="29">
        <f>IF($Q10970&lt;Parâmetros!$E$19,$G10970-1,$G10970)</f>
        <v>0</v>
      </c>
    </row>
    <row r="10971" spans="1:19" x14ac:dyDescent="0.25">
      <c r="A10971" s="116"/>
      <c r="B10971" s="65"/>
      <c r="C10971" s="65"/>
      <c r="D10971" s="66"/>
      <c r="E10971" s="67"/>
      <c r="F10971" s="65"/>
      <c r="G10971" s="66"/>
      <c r="J10971" s="65"/>
      <c r="K10971" s="65"/>
      <c r="L10971" s="66"/>
      <c r="M10971" s="65"/>
      <c r="N10971" s="65"/>
      <c r="O10971" s="65"/>
      <c r="P10971" s="66"/>
      <c r="Q10971" s="31">
        <f t="shared" si="342"/>
        <v>9999</v>
      </c>
      <c r="R10971" s="31" t="str">
        <f t="shared" si="343"/>
        <v/>
      </c>
      <c r="S10971" s="29">
        <f>IF($Q10971&lt;Parâmetros!$E$19,$G10971-1,$G10971)</f>
        <v>0</v>
      </c>
    </row>
    <row r="10972" spans="1:19" x14ac:dyDescent="0.25">
      <c r="A10972" s="116"/>
      <c r="B10972" s="65"/>
      <c r="C10972" s="65"/>
      <c r="D10972" s="66"/>
      <c r="E10972" s="67"/>
      <c r="F10972" s="65"/>
      <c r="G10972" s="66"/>
      <c r="J10972" s="65"/>
      <c r="K10972" s="65"/>
      <c r="L10972" s="66"/>
      <c r="M10972" s="65"/>
      <c r="N10972" s="65"/>
      <c r="O10972" s="65"/>
      <c r="P10972" s="66"/>
      <c r="Q10972" s="31">
        <f t="shared" si="342"/>
        <v>9999</v>
      </c>
      <c r="R10972" s="31" t="str">
        <f t="shared" si="343"/>
        <v/>
      </c>
      <c r="S10972" s="29">
        <f>IF($Q10972&lt;Parâmetros!$E$19,$G10972-1,$G10972)</f>
        <v>0</v>
      </c>
    </row>
    <row r="10973" spans="1:19" x14ac:dyDescent="0.25">
      <c r="A10973" s="116"/>
      <c r="B10973" s="65"/>
      <c r="C10973" s="65"/>
      <c r="D10973" s="66"/>
      <c r="E10973" s="67"/>
      <c r="F10973" s="65"/>
      <c r="G10973" s="66"/>
      <c r="J10973" s="65"/>
      <c r="K10973" s="65"/>
      <c r="L10973" s="66"/>
      <c r="M10973" s="65"/>
      <c r="O10973" s="65"/>
      <c r="P10973" s="66"/>
      <c r="Q10973" s="31">
        <f t="shared" si="342"/>
        <v>9999</v>
      </c>
      <c r="R10973" s="31" t="str">
        <f t="shared" si="343"/>
        <v/>
      </c>
      <c r="S10973" s="29">
        <f>IF($Q10973&lt;Parâmetros!$E$19,$G10973-1,$G10973)</f>
        <v>0</v>
      </c>
    </row>
    <row r="10974" spans="1:19" x14ac:dyDescent="0.25">
      <c r="A10974" s="116"/>
      <c r="B10974" s="65"/>
      <c r="C10974" s="65"/>
      <c r="D10974" s="66"/>
      <c r="E10974" s="67"/>
      <c r="F10974" s="65"/>
      <c r="G10974" s="66"/>
      <c r="J10974" s="65"/>
      <c r="K10974" s="65"/>
      <c r="L10974" s="66"/>
      <c r="M10974" s="65"/>
      <c r="O10974" s="65"/>
      <c r="P10974" s="66"/>
      <c r="Q10974" s="31">
        <f t="shared" si="342"/>
        <v>9999</v>
      </c>
      <c r="R10974" s="31" t="str">
        <f t="shared" si="343"/>
        <v/>
      </c>
      <c r="S10974" s="29">
        <f>IF($Q10974&lt;Parâmetros!$E$19,$G10974-1,$G10974)</f>
        <v>0</v>
      </c>
    </row>
    <row r="10975" spans="1:19" x14ac:dyDescent="0.25">
      <c r="A10975" s="116"/>
      <c r="B10975" s="65"/>
      <c r="C10975" s="65"/>
      <c r="D10975" s="66"/>
      <c r="E10975" s="67"/>
      <c r="F10975" s="65"/>
      <c r="G10975" s="66"/>
      <c r="J10975" s="65"/>
      <c r="K10975" s="65"/>
      <c r="L10975" s="66"/>
      <c r="M10975" s="65"/>
      <c r="N10975" s="65"/>
      <c r="O10975" s="65"/>
      <c r="P10975" s="66"/>
      <c r="Q10975" s="31">
        <f t="shared" si="342"/>
        <v>9999</v>
      </c>
      <c r="R10975" s="31" t="str">
        <f t="shared" si="343"/>
        <v/>
      </c>
      <c r="S10975" s="29">
        <f>IF($Q10975&lt;Parâmetros!$E$19,$G10975-1,$G10975)</f>
        <v>0</v>
      </c>
    </row>
    <row r="10976" spans="1:19" x14ac:dyDescent="0.25">
      <c r="A10976" s="116"/>
      <c r="B10976" s="65"/>
      <c r="C10976" s="65"/>
      <c r="D10976" s="66"/>
      <c r="E10976" s="67"/>
      <c r="F10976" s="65"/>
      <c r="G10976" s="66"/>
      <c r="J10976" s="65"/>
      <c r="K10976" s="65"/>
      <c r="L10976" s="66"/>
      <c r="M10976" s="65"/>
      <c r="N10976" s="65"/>
      <c r="O10976" s="65"/>
      <c r="P10976" s="66"/>
      <c r="Q10976" s="31">
        <f t="shared" si="342"/>
        <v>9999</v>
      </c>
      <c r="R10976" s="31" t="str">
        <f t="shared" si="343"/>
        <v/>
      </c>
      <c r="S10976" s="29">
        <f>IF($Q10976&lt;Parâmetros!$E$19,$G10976-1,$G10976)</f>
        <v>0</v>
      </c>
    </row>
    <row r="10977" spans="1:19" x14ac:dyDescent="0.25">
      <c r="A10977" s="116"/>
      <c r="B10977" s="65"/>
      <c r="C10977" s="65"/>
      <c r="D10977" s="66"/>
      <c r="E10977" s="67"/>
      <c r="F10977" s="65"/>
      <c r="G10977" s="66"/>
      <c r="J10977" s="65"/>
      <c r="K10977" s="65"/>
      <c r="L10977" s="66"/>
      <c r="M10977" s="65"/>
      <c r="N10977" s="65"/>
      <c r="O10977" s="65"/>
      <c r="P10977" s="66"/>
      <c r="Q10977" s="31">
        <f t="shared" si="342"/>
        <v>9999</v>
      </c>
      <c r="R10977" s="31" t="str">
        <f t="shared" si="343"/>
        <v/>
      </c>
      <c r="S10977" s="29">
        <f>IF($Q10977&lt;Parâmetros!$E$19,$G10977-1,$G10977)</f>
        <v>0</v>
      </c>
    </row>
    <row r="10978" spans="1:19" x14ac:dyDescent="0.25">
      <c r="A10978" s="116"/>
      <c r="B10978" s="65"/>
      <c r="C10978" s="65"/>
      <c r="D10978" s="66"/>
      <c r="E10978" s="67"/>
      <c r="F10978" s="65"/>
      <c r="G10978" s="66"/>
      <c r="J10978" s="65"/>
      <c r="K10978" s="65"/>
      <c r="L10978" s="66"/>
      <c r="M10978" s="65"/>
      <c r="N10978" s="65"/>
      <c r="O10978" s="65"/>
      <c r="P10978" s="66"/>
      <c r="Q10978" s="31">
        <f t="shared" si="342"/>
        <v>9999</v>
      </c>
      <c r="R10978" s="31" t="str">
        <f t="shared" si="343"/>
        <v/>
      </c>
      <c r="S10978" s="29">
        <f>IF($Q10978&lt;Parâmetros!$E$19,$G10978-1,$G10978)</f>
        <v>0</v>
      </c>
    </row>
    <row r="10979" spans="1:19" x14ac:dyDescent="0.25">
      <c r="A10979" s="116"/>
      <c r="B10979" s="65"/>
      <c r="C10979" s="65"/>
      <c r="D10979" s="66"/>
      <c r="E10979" s="67"/>
      <c r="F10979" s="65"/>
      <c r="G10979" s="66"/>
      <c r="J10979" s="65"/>
      <c r="K10979" s="65"/>
      <c r="L10979" s="66"/>
      <c r="M10979" s="65"/>
      <c r="N10979" s="65"/>
      <c r="O10979" s="65"/>
      <c r="P10979" s="66"/>
      <c r="Q10979" s="31">
        <f t="shared" si="342"/>
        <v>9999</v>
      </c>
      <c r="R10979" s="31" t="str">
        <f t="shared" si="343"/>
        <v/>
      </c>
      <c r="S10979" s="29">
        <f>IF($Q10979&lt;Parâmetros!$E$19,$G10979-1,$G10979)</f>
        <v>0</v>
      </c>
    </row>
    <row r="10980" spans="1:19" x14ac:dyDescent="0.25">
      <c r="A10980" s="116"/>
      <c r="B10980" s="65"/>
      <c r="C10980" s="65"/>
      <c r="D10980" s="66"/>
      <c r="E10980" s="67"/>
      <c r="F10980" s="65"/>
      <c r="G10980" s="66"/>
      <c r="J10980" s="65"/>
      <c r="K10980" s="65"/>
      <c r="L10980" s="66"/>
      <c r="M10980" s="65"/>
      <c r="N10980" s="65"/>
      <c r="O10980" s="65"/>
      <c r="P10980" s="66"/>
      <c r="Q10980" s="31">
        <f t="shared" si="342"/>
        <v>9999</v>
      </c>
      <c r="R10980" s="31" t="str">
        <f t="shared" si="343"/>
        <v/>
      </c>
      <c r="S10980" s="29">
        <f>IF($Q10980&lt;Parâmetros!$E$19,$G10980-1,$G10980)</f>
        <v>0</v>
      </c>
    </row>
    <row r="10981" spans="1:19" x14ac:dyDescent="0.25">
      <c r="A10981" s="116"/>
      <c r="B10981" s="65"/>
      <c r="C10981" s="65"/>
      <c r="D10981" s="66"/>
      <c r="E10981" s="67"/>
      <c r="F10981" s="65"/>
      <c r="G10981" s="66"/>
      <c r="J10981" s="65"/>
      <c r="K10981" s="65"/>
      <c r="L10981" s="66"/>
      <c r="M10981" s="65"/>
      <c r="N10981" s="65"/>
      <c r="O10981" s="65"/>
      <c r="P10981" s="66"/>
      <c r="Q10981" s="31">
        <f t="shared" si="342"/>
        <v>9999</v>
      </c>
      <c r="R10981" s="31" t="str">
        <f t="shared" si="343"/>
        <v/>
      </c>
      <c r="S10981" s="29">
        <f>IF($Q10981&lt;Parâmetros!$E$19,$G10981-1,$G10981)</f>
        <v>0</v>
      </c>
    </row>
    <row r="10982" spans="1:19" x14ac:dyDescent="0.25">
      <c r="A10982" s="116"/>
      <c r="B10982" s="65"/>
      <c r="C10982" s="65"/>
      <c r="D10982" s="66"/>
      <c r="E10982" s="67"/>
      <c r="F10982" s="65"/>
      <c r="G10982" s="66"/>
      <c r="J10982" s="65"/>
      <c r="K10982" s="65"/>
      <c r="L10982" s="66"/>
      <c r="M10982" s="65"/>
      <c r="N10982" s="65"/>
      <c r="O10982" s="65"/>
      <c r="P10982" s="66"/>
      <c r="Q10982" s="31">
        <f t="shared" si="342"/>
        <v>9999</v>
      </c>
      <c r="R10982" s="31" t="str">
        <f t="shared" si="343"/>
        <v/>
      </c>
      <c r="S10982" s="29">
        <f>IF($Q10982&lt;Parâmetros!$E$19,$G10982-1,$G10982)</f>
        <v>0</v>
      </c>
    </row>
    <row r="10983" spans="1:19" x14ac:dyDescent="0.25">
      <c r="A10983" s="116"/>
      <c r="B10983" s="65"/>
      <c r="C10983" s="65"/>
      <c r="D10983" s="66"/>
      <c r="E10983" s="67"/>
      <c r="F10983" s="65"/>
      <c r="G10983" s="66"/>
      <c r="J10983" s="65"/>
      <c r="K10983" s="65"/>
      <c r="L10983" s="66"/>
      <c r="M10983" s="65"/>
      <c r="N10983" s="65"/>
      <c r="O10983" s="65"/>
      <c r="P10983" s="66"/>
      <c r="Q10983" s="31">
        <f t="shared" si="342"/>
        <v>9999</v>
      </c>
      <c r="R10983" s="31" t="str">
        <f t="shared" si="343"/>
        <v/>
      </c>
      <c r="S10983" s="29">
        <f>IF($Q10983&lt;Parâmetros!$E$19,$G10983-1,$G10983)</f>
        <v>0</v>
      </c>
    </row>
    <row r="10984" spans="1:19" x14ac:dyDescent="0.25">
      <c r="A10984" s="116"/>
      <c r="B10984" s="65"/>
      <c r="C10984" s="65"/>
      <c r="D10984" s="66"/>
      <c r="E10984" s="67"/>
      <c r="F10984" s="65"/>
      <c r="G10984" s="66"/>
      <c r="J10984" s="65"/>
      <c r="K10984" s="65"/>
      <c r="L10984" s="66"/>
      <c r="M10984" s="65"/>
      <c r="N10984" s="65"/>
      <c r="O10984" s="65"/>
      <c r="P10984" s="66"/>
      <c r="Q10984" s="31">
        <f t="shared" si="342"/>
        <v>9999</v>
      </c>
      <c r="R10984" s="31" t="str">
        <f t="shared" si="343"/>
        <v/>
      </c>
      <c r="S10984" s="29">
        <f>IF($Q10984&lt;Parâmetros!$E$19,$G10984-1,$G10984)</f>
        <v>0</v>
      </c>
    </row>
    <row r="10985" spans="1:19" x14ac:dyDescent="0.25">
      <c r="A10985" s="116"/>
      <c r="B10985" s="65"/>
      <c r="C10985" s="65"/>
      <c r="D10985" s="66"/>
      <c r="E10985" s="67"/>
      <c r="F10985" s="65"/>
      <c r="G10985" s="66"/>
      <c r="J10985" s="65"/>
      <c r="K10985" s="65"/>
      <c r="L10985" s="66"/>
      <c r="M10985" s="65"/>
      <c r="N10985" s="65"/>
      <c r="O10985" s="65"/>
      <c r="P10985" s="66"/>
      <c r="Q10985" s="31">
        <f t="shared" si="342"/>
        <v>9999</v>
      </c>
      <c r="R10985" s="31" t="str">
        <f t="shared" si="343"/>
        <v/>
      </c>
      <c r="S10985" s="29">
        <f>IF($Q10985&lt;Parâmetros!$E$19,$G10985-1,$G10985)</f>
        <v>0</v>
      </c>
    </row>
    <row r="10986" spans="1:19" x14ac:dyDescent="0.25">
      <c r="A10986" s="116"/>
      <c r="B10986" s="65"/>
      <c r="C10986" s="65"/>
      <c r="D10986" s="66"/>
      <c r="E10986" s="67"/>
      <c r="F10986" s="65"/>
      <c r="G10986" s="66"/>
      <c r="J10986" s="65"/>
      <c r="K10986" s="65"/>
      <c r="L10986" s="66"/>
      <c r="M10986" s="65"/>
      <c r="N10986" s="65"/>
      <c r="O10986" s="65"/>
      <c r="P10986" s="66"/>
      <c r="Q10986" s="31">
        <f t="shared" si="342"/>
        <v>9999</v>
      </c>
      <c r="R10986" s="31" t="str">
        <f t="shared" si="343"/>
        <v/>
      </c>
      <c r="S10986" s="29">
        <f>IF($Q10986&lt;Parâmetros!$E$19,$G10986-1,$G10986)</f>
        <v>0</v>
      </c>
    </row>
    <row r="10987" spans="1:19" x14ac:dyDescent="0.25">
      <c r="A10987" s="116"/>
      <c r="B10987" s="65"/>
      <c r="C10987" s="65"/>
      <c r="D10987" s="66"/>
      <c r="E10987" s="67"/>
      <c r="F10987" s="65"/>
      <c r="G10987" s="66"/>
      <c r="J10987" s="65"/>
      <c r="K10987" s="65"/>
      <c r="L10987" s="66"/>
      <c r="M10987" s="65"/>
      <c r="O10987" s="65"/>
      <c r="P10987" s="66"/>
      <c r="Q10987" s="31">
        <f t="shared" si="342"/>
        <v>9999</v>
      </c>
      <c r="R10987" s="31" t="str">
        <f t="shared" si="343"/>
        <v/>
      </c>
      <c r="S10987" s="29">
        <f>IF($Q10987&lt;Parâmetros!$E$19,$G10987-1,$G10987)</f>
        <v>0</v>
      </c>
    </row>
    <row r="10988" spans="1:19" x14ac:dyDescent="0.25">
      <c r="A10988" s="116"/>
      <c r="B10988" s="65"/>
      <c r="C10988" s="65"/>
      <c r="D10988" s="66"/>
      <c r="E10988" s="67"/>
      <c r="F10988" s="65"/>
      <c r="G10988" s="66"/>
      <c r="J10988" s="65"/>
      <c r="K10988" s="65"/>
      <c r="L10988" s="66"/>
      <c r="M10988" s="65"/>
      <c r="O10988" s="65"/>
      <c r="P10988" s="66"/>
      <c r="Q10988" s="31">
        <f t="shared" si="342"/>
        <v>9999</v>
      </c>
      <c r="R10988" s="31" t="str">
        <f t="shared" si="343"/>
        <v/>
      </c>
      <c r="S10988" s="29">
        <f>IF($Q10988&lt;Parâmetros!$E$19,$G10988-1,$G10988)</f>
        <v>0</v>
      </c>
    </row>
    <row r="10989" spans="1:19" x14ac:dyDescent="0.25">
      <c r="A10989" s="116"/>
      <c r="B10989" s="65"/>
      <c r="C10989" s="65"/>
      <c r="D10989" s="66"/>
      <c r="E10989" s="67"/>
      <c r="F10989" s="65"/>
      <c r="G10989" s="66"/>
      <c r="J10989" s="65"/>
      <c r="K10989" s="65"/>
      <c r="L10989" s="66"/>
      <c r="M10989" s="65"/>
      <c r="O10989" s="65"/>
      <c r="P10989" s="66"/>
      <c r="Q10989" s="31">
        <f t="shared" si="342"/>
        <v>9999</v>
      </c>
      <c r="R10989" s="31" t="str">
        <f t="shared" si="343"/>
        <v/>
      </c>
      <c r="S10989" s="29">
        <f>IF($Q10989&lt;Parâmetros!$E$19,$G10989-1,$G10989)</f>
        <v>0</v>
      </c>
    </row>
    <row r="10990" spans="1:19" x14ac:dyDescent="0.25">
      <c r="A10990" s="116"/>
      <c r="B10990" s="65"/>
      <c r="C10990" s="65"/>
      <c r="D10990" s="66"/>
      <c r="E10990" s="67"/>
      <c r="F10990" s="65"/>
      <c r="G10990" s="66"/>
      <c r="J10990" s="65"/>
      <c r="K10990" s="65"/>
      <c r="L10990" s="66"/>
      <c r="M10990" s="65"/>
      <c r="O10990" s="65"/>
      <c r="P10990" s="66"/>
      <c r="Q10990" s="31">
        <f t="shared" si="342"/>
        <v>9999</v>
      </c>
      <c r="R10990" s="31" t="str">
        <f t="shared" si="343"/>
        <v/>
      </c>
      <c r="S10990" s="29">
        <f>IF($Q10990&lt;Parâmetros!$E$19,$G10990-1,$G10990)</f>
        <v>0</v>
      </c>
    </row>
    <row r="10991" spans="1:19" x14ac:dyDescent="0.25">
      <c r="A10991" s="116"/>
      <c r="B10991" s="65"/>
      <c r="C10991" s="65"/>
      <c r="D10991" s="66"/>
      <c r="E10991" s="67"/>
      <c r="F10991" s="65"/>
      <c r="G10991" s="66"/>
      <c r="J10991" s="65"/>
      <c r="K10991" s="65"/>
      <c r="L10991" s="66"/>
      <c r="M10991" s="65"/>
      <c r="O10991" s="65"/>
      <c r="P10991" s="66"/>
      <c r="Q10991" s="31">
        <f t="shared" si="342"/>
        <v>9999</v>
      </c>
      <c r="R10991" s="31" t="str">
        <f t="shared" si="343"/>
        <v/>
      </c>
      <c r="S10991" s="29">
        <f>IF($Q10991&lt;Parâmetros!$E$19,$G10991-1,$G10991)</f>
        <v>0</v>
      </c>
    </row>
    <row r="10992" spans="1:19" x14ac:dyDescent="0.25">
      <c r="A10992" s="116"/>
      <c r="B10992" s="65"/>
      <c r="C10992" s="65"/>
      <c r="D10992" s="66"/>
      <c r="E10992" s="67"/>
      <c r="F10992" s="65"/>
      <c r="G10992" s="66"/>
      <c r="J10992" s="65"/>
      <c r="K10992" s="65"/>
      <c r="L10992" s="66"/>
      <c r="M10992" s="65"/>
      <c r="O10992" s="65"/>
      <c r="P10992" s="66"/>
      <c r="Q10992" s="31">
        <f t="shared" si="342"/>
        <v>9999</v>
      </c>
      <c r="R10992" s="31" t="str">
        <f t="shared" si="343"/>
        <v/>
      </c>
      <c r="S10992" s="29">
        <f>IF($Q10992&lt;Parâmetros!$E$19,$G10992-1,$G10992)</f>
        <v>0</v>
      </c>
    </row>
    <row r="10993" spans="1:19" x14ac:dyDescent="0.25">
      <c r="A10993" s="116"/>
      <c r="B10993" s="65"/>
      <c r="C10993" s="65"/>
      <c r="D10993" s="66"/>
      <c r="E10993" s="67"/>
      <c r="F10993" s="65"/>
      <c r="G10993" s="66"/>
      <c r="J10993" s="65"/>
      <c r="K10993" s="65"/>
      <c r="L10993" s="66"/>
      <c r="M10993" s="65"/>
      <c r="O10993" s="65"/>
      <c r="P10993" s="66"/>
      <c r="Q10993" s="31">
        <f t="shared" si="342"/>
        <v>9999</v>
      </c>
      <c r="R10993" s="31" t="str">
        <f t="shared" si="343"/>
        <v/>
      </c>
      <c r="S10993" s="29">
        <f>IF($Q10993&lt;Parâmetros!$E$19,$G10993-1,$G10993)</f>
        <v>0</v>
      </c>
    </row>
    <row r="10994" spans="1:19" x14ac:dyDescent="0.25">
      <c r="A10994" s="116"/>
      <c r="B10994" s="65"/>
      <c r="C10994" s="65"/>
      <c r="D10994" s="66"/>
      <c r="E10994" s="67"/>
      <c r="F10994" s="65"/>
      <c r="G10994" s="66"/>
      <c r="J10994" s="65"/>
      <c r="K10994" s="65"/>
      <c r="L10994" s="66"/>
      <c r="M10994" s="65"/>
      <c r="O10994" s="65"/>
      <c r="P10994" s="66"/>
      <c r="Q10994" s="31">
        <f t="shared" si="342"/>
        <v>9999</v>
      </c>
      <c r="R10994" s="31" t="str">
        <f t="shared" si="343"/>
        <v/>
      </c>
      <c r="S10994" s="29">
        <f>IF($Q10994&lt;Parâmetros!$E$19,$G10994-1,$G10994)</f>
        <v>0</v>
      </c>
    </row>
    <row r="10995" spans="1:19" x14ac:dyDescent="0.25">
      <c r="A10995" s="116"/>
      <c r="B10995" s="65"/>
      <c r="C10995" s="65"/>
      <c r="D10995" s="66"/>
      <c r="E10995" s="67"/>
      <c r="F10995" s="65"/>
      <c r="G10995" s="66"/>
      <c r="J10995" s="65"/>
      <c r="K10995" s="65"/>
      <c r="L10995" s="66"/>
      <c r="M10995" s="65"/>
      <c r="O10995" s="65"/>
      <c r="P10995" s="66"/>
      <c r="Q10995" s="31">
        <f t="shared" si="342"/>
        <v>9999</v>
      </c>
      <c r="R10995" s="31" t="str">
        <f t="shared" si="343"/>
        <v/>
      </c>
      <c r="S10995" s="29">
        <f>IF($Q10995&lt;Parâmetros!$E$19,$G10995-1,$G10995)</f>
        <v>0</v>
      </c>
    </row>
    <row r="10996" spans="1:19" x14ac:dyDescent="0.25">
      <c r="A10996" s="116"/>
      <c r="B10996" s="65"/>
      <c r="C10996" s="65"/>
      <c r="D10996" s="66"/>
      <c r="E10996" s="67"/>
      <c r="F10996" s="65"/>
      <c r="G10996" s="66"/>
      <c r="J10996" s="65"/>
      <c r="K10996" s="65"/>
      <c r="L10996" s="66"/>
      <c r="M10996" s="65"/>
      <c r="N10996" s="65"/>
      <c r="O10996" s="65"/>
      <c r="P10996" s="66"/>
      <c r="Q10996" s="31">
        <f t="shared" si="342"/>
        <v>9999</v>
      </c>
      <c r="R10996" s="31" t="str">
        <f t="shared" si="343"/>
        <v/>
      </c>
      <c r="S10996" s="29">
        <f>IF($Q10996&lt;Parâmetros!$E$19,$G10996-1,$G10996)</f>
        <v>0</v>
      </c>
    </row>
    <row r="10997" spans="1:19" x14ac:dyDescent="0.25">
      <c r="A10997" s="116"/>
      <c r="B10997" s="65"/>
      <c r="C10997" s="65"/>
      <c r="D10997" s="66"/>
      <c r="E10997" s="67"/>
      <c r="F10997" s="65"/>
      <c r="G10997" s="66"/>
      <c r="J10997" s="65"/>
      <c r="K10997" s="65"/>
      <c r="L10997" s="66"/>
      <c r="M10997" s="65"/>
      <c r="O10997" s="65"/>
      <c r="P10997" s="66"/>
      <c r="Q10997" s="31">
        <f t="shared" si="342"/>
        <v>9999</v>
      </c>
      <c r="R10997" s="31" t="str">
        <f t="shared" si="343"/>
        <v/>
      </c>
      <c r="S10997" s="29">
        <f>IF($Q10997&lt;Parâmetros!$E$19,$G10997-1,$G10997)</f>
        <v>0</v>
      </c>
    </row>
    <row r="10998" spans="1:19" x14ac:dyDescent="0.25">
      <c r="A10998" s="116"/>
      <c r="B10998" s="65"/>
      <c r="C10998" s="65"/>
      <c r="D10998" s="66"/>
      <c r="E10998" s="67"/>
      <c r="F10998" s="65"/>
      <c r="G10998" s="66"/>
      <c r="J10998" s="65"/>
      <c r="K10998" s="65"/>
      <c r="L10998" s="66"/>
      <c r="M10998" s="65"/>
      <c r="O10998" s="65"/>
      <c r="P10998" s="66"/>
      <c r="Q10998" s="31">
        <f t="shared" si="342"/>
        <v>9999</v>
      </c>
      <c r="R10998" s="31" t="str">
        <f t="shared" si="343"/>
        <v/>
      </c>
      <c r="S10998" s="29">
        <f>IF($Q10998&lt;Parâmetros!$E$19,$G10998-1,$G10998)</f>
        <v>0</v>
      </c>
    </row>
    <row r="10999" spans="1:19" x14ac:dyDescent="0.25">
      <c r="A10999" s="116"/>
      <c r="B10999" s="65"/>
      <c r="C10999" s="65"/>
      <c r="D10999" s="66"/>
      <c r="E10999" s="67"/>
      <c r="F10999" s="65"/>
      <c r="G10999" s="66"/>
      <c r="J10999" s="65"/>
      <c r="K10999" s="65"/>
      <c r="L10999" s="66"/>
      <c r="M10999" s="65"/>
      <c r="O10999" s="65"/>
      <c r="P10999" s="66"/>
      <c r="Q10999" s="31">
        <f t="shared" si="342"/>
        <v>9999</v>
      </c>
      <c r="R10999" s="31" t="str">
        <f t="shared" si="343"/>
        <v/>
      </c>
      <c r="S10999" s="29">
        <f>IF($Q10999&lt;Parâmetros!$E$19,$G10999-1,$G10999)</f>
        <v>0</v>
      </c>
    </row>
    <row r="11000" spans="1:19" x14ac:dyDescent="0.25">
      <c r="A11000" s="116"/>
      <c r="B11000" s="65"/>
      <c r="C11000" s="65"/>
      <c r="D11000" s="66"/>
      <c r="E11000" s="67"/>
      <c r="F11000" s="65"/>
      <c r="G11000" s="66"/>
      <c r="J11000" s="65"/>
      <c r="K11000" s="65"/>
      <c r="L11000" s="66"/>
      <c r="M11000" s="65"/>
      <c r="O11000" s="65"/>
      <c r="P11000" s="66"/>
      <c r="Q11000" s="31">
        <f t="shared" si="342"/>
        <v>9999</v>
      </c>
      <c r="R11000" s="31" t="str">
        <f t="shared" si="343"/>
        <v/>
      </c>
      <c r="S11000" s="29">
        <f>IF($Q11000&lt;Parâmetros!$E$19,$G11000-1,$G11000)</f>
        <v>0</v>
      </c>
    </row>
    <row r="11001" spans="1:19" x14ac:dyDescent="0.25">
      <c r="A11001" s="116"/>
      <c r="B11001" s="65"/>
      <c r="C11001" s="65"/>
      <c r="D11001" s="66"/>
      <c r="E11001" s="67"/>
      <c r="F11001" s="65"/>
      <c r="G11001" s="66"/>
      <c r="J11001" s="65"/>
      <c r="K11001" s="65"/>
      <c r="L11001" s="66"/>
      <c r="M11001" s="65"/>
      <c r="O11001" s="65"/>
      <c r="P11001" s="66"/>
      <c r="Q11001" s="31">
        <f t="shared" si="342"/>
        <v>9999</v>
      </c>
      <c r="R11001" s="31" t="str">
        <f t="shared" si="343"/>
        <v/>
      </c>
      <c r="S11001" s="29">
        <f>IF($Q11001&lt;Parâmetros!$E$19,$G11001-1,$G11001)</f>
        <v>0</v>
      </c>
    </row>
    <row r="11002" spans="1:19" x14ac:dyDescent="0.25">
      <c r="A11002" s="116"/>
      <c r="B11002" s="65"/>
      <c r="C11002" s="65"/>
      <c r="D11002" s="66"/>
      <c r="E11002" s="67"/>
      <c r="F11002" s="65"/>
      <c r="G11002" s="66"/>
      <c r="J11002" s="65"/>
      <c r="K11002" s="65"/>
      <c r="L11002" s="66"/>
      <c r="M11002" s="65"/>
      <c r="O11002" s="65"/>
      <c r="P11002" s="66"/>
      <c r="Q11002" s="31">
        <f t="shared" si="342"/>
        <v>9999</v>
      </c>
      <c r="R11002" s="31" t="str">
        <f t="shared" si="343"/>
        <v/>
      </c>
      <c r="S11002" s="29">
        <f>IF($Q11002&lt;Parâmetros!$E$19,$G11002-1,$G11002)</f>
        <v>0</v>
      </c>
    </row>
    <row r="11003" spans="1:19" x14ac:dyDescent="0.25">
      <c r="A11003" s="116"/>
      <c r="B11003" s="65"/>
      <c r="C11003" s="65"/>
      <c r="D11003" s="66"/>
      <c r="E11003" s="67"/>
      <c r="F11003" s="65"/>
      <c r="G11003" s="66"/>
      <c r="J11003" s="65"/>
      <c r="K11003" s="65"/>
      <c r="L11003" s="66"/>
      <c r="M11003" s="65"/>
      <c r="N11003" s="65"/>
      <c r="O11003" s="65"/>
      <c r="P11003" s="66"/>
      <c r="Q11003" s="31">
        <f t="shared" si="342"/>
        <v>9999</v>
      </c>
      <c r="R11003" s="31" t="str">
        <f t="shared" si="343"/>
        <v/>
      </c>
      <c r="S11003" s="29">
        <f>IF($Q11003&lt;Parâmetros!$E$19,$G11003-1,$G11003)</f>
        <v>0</v>
      </c>
    </row>
    <row r="11004" spans="1:19" x14ac:dyDescent="0.25">
      <c r="A11004" s="116"/>
      <c r="B11004" s="65"/>
      <c r="C11004" s="65"/>
      <c r="D11004" s="66"/>
      <c r="E11004" s="67"/>
      <c r="F11004" s="65"/>
      <c r="G11004" s="66"/>
      <c r="J11004" s="65"/>
      <c r="K11004" s="65"/>
      <c r="L11004" s="66"/>
      <c r="M11004" s="65"/>
      <c r="N11004" s="65"/>
      <c r="O11004" s="65"/>
      <c r="P11004" s="66"/>
      <c r="Q11004" s="31">
        <f t="shared" ref="Q11004:Q11067" si="344">IFERROR(VALUE(LEFT($J11004,2))*60+VALUE(MID($J11004,4,2)),9999)</f>
        <v>9999</v>
      </c>
      <c r="R11004" s="31" t="str">
        <f t="shared" ref="R11004:R11067" si="345">IFERROR(VALUE(LEFT($K11004,2))*60+VALUE(MID($K11004,4,2)),"")</f>
        <v/>
      </c>
      <c r="S11004" s="29">
        <f>IF($Q11004&lt;Parâmetros!$E$19,$G11004-1,$G11004)</f>
        <v>0</v>
      </c>
    </row>
    <row r="11005" spans="1:19" x14ac:dyDescent="0.25">
      <c r="A11005" s="116"/>
      <c r="B11005" s="65"/>
      <c r="C11005" s="65"/>
      <c r="D11005" s="66"/>
      <c r="E11005" s="67"/>
      <c r="F11005" s="65"/>
      <c r="G11005" s="66"/>
      <c r="J11005" s="65"/>
      <c r="K11005" s="65"/>
      <c r="L11005" s="66"/>
      <c r="M11005" s="65"/>
      <c r="O11005" s="65"/>
      <c r="P11005" s="66"/>
      <c r="Q11005" s="31">
        <f t="shared" si="344"/>
        <v>9999</v>
      </c>
      <c r="R11005" s="31" t="str">
        <f t="shared" si="345"/>
        <v/>
      </c>
      <c r="S11005" s="29">
        <f>IF($Q11005&lt;Parâmetros!$E$19,$G11005-1,$G11005)</f>
        <v>0</v>
      </c>
    </row>
    <row r="11006" spans="1:19" x14ac:dyDescent="0.25">
      <c r="A11006" s="116"/>
      <c r="B11006" s="65"/>
      <c r="C11006" s="65"/>
      <c r="D11006" s="66"/>
      <c r="E11006" s="67"/>
      <c r="F11006" s="65"/>
      <c r="G11006" s="66"/>
      <c r="J11006" s="65"/>
      <c r="K11006" s="65"/>
      <c r="L11006" s="66"/>
      <c r="M11006" s="65"/>
      <c r="O11006" s="65"/>
      <c r="P11006" s="66"/>
      <c r="Q11006" s="31">
        <f t="shared" si="344"/>
        <v>9999</v>
      </c>
      <c r="R11006" s="31" t="str">
        <f t="shared" si="345"/>
        <v/>
      </c>
      <c r="S11006" s="29">
        <f>IF($Q11006&lt;Parâmetros!$E$19,$G11006-1,$G11006)</f>
        <v>0</v>
      </c>
    </row>
    <row r="11007" spans="1:19" x14ac:dyDescent="0.25">
      <c r="A11007" s="116"/>
      <c r="B11007" s="65"/>
      <c r="C11007" s="65"/>
      <c r="D11007" s="66"/>
      <c r="E11007" s="67"/>
      <c r="F11007" s="65"/>
      <c r="G11007" s="66"/>
      <c r="J11007" s="65"/>
      <c r="K11007" s="65"/>
      <c r="L11007" s="66"/>
      <c r="M11007" s="65"/>
      <c r="N11007" s="65"/>
      <c r="O11007" s="65"/>
      <c r="P11007" s="66"/>
      <c r="Q11007" s="31">
        <f t="shared" si="344"/>
        <v>9999</v>
      </c>
      <c r="R11007" s="31" t="str">
        <f t="shared" si="345"/>
        <v/>
      </c>
      <c r="S11007" s="29">
        <f>IF($Q11007&lt;Parâmetros!$E$19,$G11007-1,$G11007)</f>
        <v>0</v>
      </c>
    </row>
    <row r="11008" spans="1:19" x14ac:dyDescent="0.25">
      <c r="A11008" s="116"/>
      <c r="B11008" s="65"/>
      <c r="C11008" s="65"/>
      <c r="D11008" s="66"/>
      <c r="E11008" s="67"/>
      <c r="F11008" s="65"/>
      <c r="G11008" s="66"/>
      <c r="J11008" s="65"/>
      <c r="K11008" s="65"/>
      <c r="L11008" s="66"/>
      <c r="M11008" s="65"/>
      <c r="N11008" s="65"/>
      <c r="O11008" s="65"/>
      <c r="P11008" s="66"/>
      <c r="Q11008" s="31">
        <f t="shared" si="344"/>
        <v>9999</v>
      </c>
      <c r="R11008" s="31" t="str">
        <f t="shared" si="345"/>
        <v/>
      </c>
      <c r="S11008" s="29">
        <f>IF($Q11008&lt;Parâmetros!$E$19,$G11008-1,$G11008)</f>
        <v>0</v>
      </c>
    </row>
    <row r="11009" spans="1:19" x14ac:dyDescent="0.25">
      <c r="A11009" s="116"/>
      <c r="B11009" s="65"/>
      <c r="C11009" s="65"/>
      <c r="D11009" s="66"/>
      <c r="E11009" s="67"/>
      <c r="F11009" s="65"/>
      <c r="G11009" s="66"/>
      <c r="J11009" s="65"/>
      <c r="K11009" s="65"/>
      <c r="L11009" s="66"/>
      <c r="M11009" s="65"/>
      <c r="N11009" s="65"/>
      <c r="O11009" s="65"/>
      <c r="P11009" s="66"/>
      <c r="Q11009" s="31">
        <f t="shared" si="344"/>
        <v>9999</v>
      </c>
      <c r="R11009" s="31" t="str">
        <f t="shared" si="345"/>
        <v/>
      </c>
      <c r="S11009" s="29">
        <f>IF($Q11009&lt;Parâmetros!$E$19,$G11009-1,$G11009)</f>
        <v>0</v>
      </c>
    </row>
    <row r="11010" spans="1:19" x14ac:dyDescent="0.25">
      <c r="A11010" s="116"/>
      <c r="B11010" s="65"/>
      <c r="C11010" s="65"/>
      <c r="D11010" s="66"/>
      <c r="E11010" s="67"/>
      <c r="F11010" s="65"/>
      <c r="G11010" s="66"/>
      <c r="J11010" s="65"/>
      <c r="K11010" s="65"/>
      <c r="L11010" s="66"/>
      <c r="M11010" s="65"/>
      <c r="N11010" s="65"/>
      <c r="O11010" s="65"/>
      <c r="P11010" s="66"/>
      <c r="Q11010" s="31">
        <f t="shared" si="344"/>
        <v>9999</v>
      </c>
      <c r="R11010" s="31" t="str">
        <f t="shared" si="345"/>
        <v/>
      </c>
      <c r="S11010" s="29">
        <f>IF($Q11010&lt;Parâmetros!$E$19,$G11010-1,$G11010)</f>
        <v>0</v>
      </c>
    </row>
    <row r="11011" spans="1:19" x14ac:dyDescent="0.25">
      <c r="A11011" s="116"/>
      <c r="B11011" s="65"/>
      <c r="C11011" s="65"/>
      <c r="D11011" s="66"/>
      <c r="E11011" s="67"/>
      <c r="F11011" s="65"/>
      <c r="G11011" s="66"/>
      <c r="J11011" s="65"/>
      <c r="K11011" s="65"/>
      <c r="L11011" s="66"/>
      <c r="M11011" s="65"/>
      <c r="O11011" s="65"/>
      <c r="P11011" s="66"/>
      <c r="Q11011" s="31">
        <f t="shared" si="344"/>
        <v>9999</v>
      </c>
      <c r="R11011" s="31" t="str">
        <f t="shared" si="345"/>
        <v/>
      </c>
      <c r="S11011" s="29">
        <f>IF($Q11011&lt;Parâmetros!$E$19,$G11011-1,$G11011)</f>
        <v>0</v>
      </c>
    </row>
    <row r="11012" spans="1:19" x14ac:dyDescent="0.25">
      <c r="A11012" s="116"/>
      <c r="B11012" s="65"/>
      <c r="C11012" s="65"/>
      <c r="D11012" s="66"/>
      <c r="E11012" s="67"/>
      <c r="F11012" s="65"/>
      <c r="G11012" s="66"/>
      <c r="J11012" s="65"/>
      <c r="K11012" s="65"/>
      <c r="L11012" s="66"/>
      <c r="M11012" s="65"/>
      <c r="O11012" s="65"/>
      <c r="P11012" s="66"/>
      <c r="Q11012" s="31">
        <f t="shared" si="344"/>
        <v>9999</v>
      </c>
      <c r="R11012" s="31" t="str">
        <f t="shared" si="345"/>
        <v/>
      </c>
      <c r="S11012" s="29">
        <f>IF($Q11012&lt;Parâmetros!$E$19,$G11012-1,$G11012)</f>
        <v>0</v>
      </c>
    </row>
    <row r="11013" spans="1:19" x14ac:dyDescent="0.25">
      <c r="A11013" s="116"/>
      <c r="B11013" s="65"/>
      <c r="C11013" s="65"/>
      <c r="D11013" s="66"/>
      <c r="E11013" s="67"/>
      <c r="F11013" s="65"/>
      <c r="G11013" s="66"/>
      <c r="J11013" s="65"/>
      <c r="K11013" s="65"/>
      <c r="L11013" s="66"/>
      <c r="M11013" s="65"/>
      <c r="O11013" s="65"/>
      <c r="P11013" s="66"/>
      <c r="Q11013" s="31">
        <f t="shared" si="344"/>
        <v>9999</v>
      </c>
      <c r="R11013" s="31" t="str">
        <f t="shared" si="345"/>
        <v/>
      </c>
      <c r="S11013" s="29">
        <f>IF($Q11013&lt;Parâmetros!$E$19,$G11013-1,$G11013)</f>
        <v>0</v>
      </c>
    </row>
    <row r="11014" spans="1:19" x14ac:dyDescent="0.25">
      <c r="A11014" s="116"/>
      <c r="B11014" s="65"/>
      <c r="C11014" s="65"/>
      <c r="D11014" s="66"/>
      <c r="E11014" s="67"/>
      <c r="F11014" s="65"/>
      <c r="G11014" s="66"/>
      <c r="J11014" s="65"/>
      <c r="K11014" s="65"/>
      <c r="L11014" s="66"/>
      <c r="M11014" s="65"/>
      <c r="O11014" s="65"/>
      <c r="P11014" s="66"/>
      <c r="Q11014" s="31">
        <f t="shared" si="344"/>
        <v>9999</v>
      </c>
      <c r="R11014" s="31" t="str">
        <f t="shared" si="345"/>
        <v/>
      </c>
      <c r="S11014" s="29">
        <f>IF($Q11014&lt;Parâmetros!$E$19,$G11014-1,$G11014)</f>
        <v>0</v>
      </c>
    </row>
    <row r="11015" spans="1:19" x14ac:dyDescent="0.25">
      <c r="A11015" s="116"/>
      <c r="B11015" s="65"/>
      <c r="C11015" s="65"/>
      <c r="D11015" s="66"/>
      <c r="E11015" s="67"/>
      <c r="F11015" s="65"/>
      <c r="G11015" s="66"/>
      <c r="J11015" s="65"/>
      <c r="K11015" s="65"/>
      <c r="L11015" s="66"/>
      <c r="M11015" s="65"/>
      <c r="O11015" s="65"/>
      <c r="P11015" s="66"/>
      <c r="Q11015" s="31">
        <f t="shared" si="344"/>
        <v>9999</v>
      </c>
      <c r="R11015" s="31" t="str">
        <f t="shared" si="345"/>
        <v/>
      </c>
      <c r="S11015" s="29">
        <f>IF($Q11015&lt;Parâmetros!$E$19,$G11015-1,$G11015)</f>
        <v>0</v>
      </c>
    </row>
    <row r="11016" spans="1:19" x14ac:dyDescent="0.25">
      <c r="A11016" s="116"/>
      <c r="B11016" s="65"/>
      <c r="C11016" s="65"/>
      <c r="D11016" s="66"/>
      <c r="E11016" s="67"/>
      <c r="F11016" s="65"/>
      <c r="G11016" s="66"/>
      <c r="J11016" s="65"/>
      <c r="K11016" s="65"/>
      <c r="L11016" s="66"/>
      <c r="M11016" s="65"/>
      <c r="N11016" s="65"/>
      <c r="O11016" s="65"/>
      <c r="P11016" s="66"/>
      <c r="Q11016" s="31">
        <f t="shared" si="344"/>
        <v>9999</v>
      </c>
      <c r="R11016" s="31" t="str">
        <f t="shared" si="345"/>
        <v/>
      </c>
      <c r="S11016" s="29">
        <f>IF($Q11016&lt;Parâmetros!$E$19,$G11016-1,$G11016)</f>
        <v>0</v>
      </c>
    </row>
    <row r="11017" spans="1:19" x14ac:dyDescent="0.25">
      <c r="A11017" s="116"/>
      <c r="B11017" s="65"/>
      <c r="C11017" s="65"/>
      <c r="D11017" s="66"/>
      <c r="E11017" s="67"/>
      <c r="F11017" s="65"/>
      <c r="G11017" s="66"/>
      <c r="J11017" s="65"/>
      <c r="K11017" s="65"/>
      <c r="L11017" s="66"/>
      <c r="M11017" s="65"/>
      <c r="O11017" s="65"/>
      <c r="P11017" s="66"/>
      <c r="Q11017" s="31">
        <f t="shared" si="344"/>
        <v>9999</v>
      </c>
      <c r="R11017" s="31" t="str">
        <f t="shared" si="345"/>
        <v/>
      </c>
      <c r="S11017" s="29">
        <f>IF($Q11017&lt;Parâmetros!$E$19,$G11017-1,$G11017)</f>
        <v>0</v>
      </c>
    </row>
    <row r="11018" spans="1:19" x14ac:dyDescent="0.25">
      <c r="A11018" s="116"/>
      <c r="B11018" s="65"/>
      <c r="C11018" s="65"/>
      <c r="D11018" s="66"/>
      <c r="E11018" s="67"/>
      <c r="F11018" s="65"/>
      <c r="G11018" s="66"/>
      <c r="J11018" s="65"/>
      <c r="K11018" s="65"/>
      <c r="L11018" s="66"/>
      <c r="M11018" s="65"/>
      <c r="O11018" s="65"/>
      <c r="P11018" s="66"/>
      <c r="Q11018" s="31">
        <f t="shared" si="344"/>
        <v>9999</v>
      </c>
      <c r="R11018" s="31" t="str">
        <f t="shared" si="345"/>
        <v/>
      </c>
      <c r="S11018" s="29">
        <f>IF($Q11018&lt;Parâmetros!$E$19,$G11018-1,$G11018)</f>
        <v>0</v>
      </c>
    </row>
    <row r="11019" spans="1:19" x14ac:dyDescent="0.25">
      <c r="A11019" s="116"/>
      <c r="B11019" s="65"/>
      <c r="C11019" s="65"/>
      <c r="D11019" s="66"/>
      <c r="E11019" s="67"/>
      <c r="F11019" s="65"/>
      <c r="G11019" s="66"/>
      <c r="J11019" s="65"/>
      <c r="K11019" s="65"/>
      <c r="L11019" s="66"/>
      <c r="M11019" s="65"/>
      <c r="O11019" s="65"/>
      <c r="P11019" s="66"/>
      <c r="Q11019" s="31">
        <f t="shared" si="344"/>
        <v>9999</v>
      </c>
      <c r="R11019" s="31" t="str">
        <f t="shared" si="345"/>
        <v/>
      </c>
      <c r="S11019" s="29">
        <f>IF($Q11019&lt;Parâmetros!$E$19,$G11019-1,$G11019)</f>
        <v>0</v>
      </c>
    </row>
    <row r="11020" spans="1:19" x14ac:dyDescent="0.25">
      <c r="A11020" s="116"/>
      <c r="B11020" s="65"/>
      <c r="C11020" s="65"/>
      <c r="D11020" s="66"/>
      <c r="E11020" s="67"/>
      <c r="F11020" s="65"/>
      <c r="G11020" s="66"/>
      <c r="J11020" s="65"/>
      <c r="K11020" s="65"/>
      <c r="L11020" s="66"/>
      <c r="M11020" s="65"/>
      <c r="O11020" s="65"/>
      <c r="P11020" s="66"/>
      <c r="Q11020" s="31">
        <f t="shared" si="344"/>
        <v>9999</v>
      </c>
      <c r="R11020" s="31" t="str">
        <f t="shared" si="345"/>
        <v/>
      </c>
      <c r="S11020" s="29">
        <f>IF($Q11020&lt;Parâmetros!$E$19,$G11020-1,$G11020)</f>
        <v>0</v>
      </c>
    </row>
    <row r="11021" spans="1:19" x14ac:dyDescent="0.25">
      <c r="A11021" s="116"/>
      <c r="B11021" s="65"/>
      <c r="C11021" s="65"/>
      <c r="D11021" s="66"/>
      <c r="E11021" s="67"/>
      <c r="F11021" s="65"/>
      <c r="G11021" s="66"/>
      <c r="J11021" s="65"/>
      <c r="K11021" s="65"/>
      <c r="L11021" s="66"/>
      <c r="M11021" s="65"/>
      <c r="O11021" s="65"/>
      <c r="P11021" s="66"/>
      <c r="Q11021" s="31">
        <f t="shared" si="344"/>
        <v>9999</v>
      </c>
      <c r="R11021" s="31" t="str">
        <f t="shared" si="345"/>
        <v/>
      </c>
      <c r="S11021" s="29">
        <f>IF($Q11021&lt;Parâmetros!$E$19,$G11021-1,$G11021)</f>
        <v>0</v>
      </c>
    </row>
    <row r="11022" spans="1:19" x14ac:dyDescent="0.25">
      <c r="A11022" s="116"/>
      <c r="B11022" s="65"/>
      <c r="C11022" s="65"/>
      <c r="D11022" s="66"/>
      <c r="E11022" s="67"/>
      <c r="F11022" s="65"/>
      <c r="G11022" s="66"/>
      <c r="J11022" s="65"/>
      <c r="K11022" s="65"/>
      <c r="L11022" s="66"/>
      <c r="M11022" s="65"/>
      <c r="O11022" s="65"/>
      <c r="P11022" s="66"/>
      <c r="Q11022" s="31">
        <f t="shared" si="344"/>
        <v>9999</v>
      </c>
      <c r="R11022" s="31" t="str">
        <f t="shared" si="345"/>
        <v/>
      </c>
      <c r="S11022" s="29">
        <f>IF($Q11022&lt;Parâmetros!$E$19,$G11022-1,$G11022)</f>
        <v>0</v>
      </c>
    </row>
    <row r="11023" spans="1:19" x14ac:dyDescent="0.25">
      <c r="A11023" s="116"/>
      <c r="B11023" s="65"/>
      <c r="C11023" s="65"/>
      <c r="D11023" s="66"/>
      <c r="E11023" s="67"/>
      <c r="F11023" s="65"/>
      <c r="G11023" s="66"/>
      <c r="J11023" s="65"/>
      <c r="K11023" s="65"/>
      <c r="L11023" s="66"/>
      <c r="M11023" s="65"/>
      <c r="O11023" s="65"/>
      <c r="P11023" s="66"/>
      <c r="Q11023" s="31">
        <f t="shared" si="344"/>
        <v>9999</v>
      </c>
      <c r="R11023" s="31" t="str">
        <f t="shared" si="345"/>
        <v/>
      </c>
      <c r="S11023" s="29">
        <f>IF($Q11023&lt;Parâmetros!$E$19,$G11023-1,$G11023)</f>
        <v>0</v>
      </c>
    </row>
    <row r="11024" spans="1:19" x14ac:dyDescent="0.25">
      <c r="A11024" s="116"/>
      <c r="B11024" s="65"/>
      <c r="C11024" s="65"/>
      <c r="D11024" s="66"/>
      <c r="E11024" s="67"/>
      <c r="F11024" s="65"/>
      <c r="G11024" s="66"/>
      <c r="J11024" s="65"/>
      <c r="K11024" s="65"/>
      <c r="L11024" s="66"/>
      <c r="M11024" s="65"/>
      <c r="O11024" s="65"/>
      <c r="P11024" s="66"/>
      <c r="Q11024" s="31">
        <f t="shared" si="344"/>
        <v>9999</v>
      </c>
      <c r="R11024" s="31" t="str">
        <f t="shared" si="345"/>
        <v/>
      </c>
      <c r="S11024" s="29">
        <f>IF($Q11024&lt;Parâmetros!$E$19,$G11024-1,$G11024)</f>
        <v>0</v>
      </c>
    </row>
    <row r="11025" spans="1:19" x14ac:dyDescent="0.25">
      <c r="A11025" s="116"/>
      <c r="B11025" s="65"/>
      <c r="C11025" s="65"/>
      <c r="D11025" s="66"/>
      <c r="E11025" s="67"/>
      <c r="F11025" s="65"/>
      <c r="G11025" s="66"/>
      <c r="J11025" s="65"/>
      <c r="K11025" s="65"/>
      <c r="L11025" s="66"/>
      <c r="M11025" s="65"/>
      <c r="O11025" s="65"/>
      <c r="P11025" s="66"/>
      <c r="Q11025" s="31">
        <f t="shared" si="344"/>
        <v>9999</v>
      </c>
      <c r="R11025" s="31" t="str">
        <f t="shared" si="345"/>
        <v/>
      </c>
      <c r="S11025" s="29">
        <f>IF($Q11025&lt;Parâmetros!$E$19,$G11025-1,$G11025)</f>
        <v>0</v>
      </c>
    </row>
    <row r="11026" spans="1:19" x14ac:dyDescent="0.25">
      <c r="A11026" s="116"/>
      <c r="B11026" s="65"/>
      <c r="C11026" s="65"/>
      <c r="D11026" s="66"/>
      <c r="E11026" s="67"/>
      <c r="F11026" s="65"/>
      <c r="G11026" s="66"/>
      <c r="J11026" s="65"/>
      <c r="K11026" s="65"/>
      <c r="L11026" s="66"/>
      <c r="M11026" s="65"/>
      <c r="N11026" s="65"/>
      <c r="O11026" s="65"/>
      <c r="P11026" s="66"/>
      <c r="Q11026" s="31">
        <f t="shared" si="344"/>
        <v>9999</v>
      </c>
      <c r="R11026" s="31" t="str">
        <f t="shared" si="345"/>
        <v/>
      </c>
      <c r="S11026" s="29">
        <f>IF($Q11026&lt;Parâmetros!$E$19,$G11026-1,$G11026)</f>
        <v>0</v>
      </c>
    </row>
    <row r="11027" spans="1:19" x14ac:dyDescent="0.25">
      <c r="A11027" s="116"/>
      <c r="B11027" s="65"/>
      <c r="C11027" s="65"/>
      <c r="D11027" s="66"/>
      <c r="E11027" s="67"/>
      <c r="F11027" s="65"/>
      <c r="G11027" s="66"/>
      <c r="J11027" s="65"/>
      <c r="K11027" s="65"/>
      <c r="L11027" s="66"/>
      <c r="M11027" s="65"/>
      <c r="O11027" s="65"/>
      <c r="P11027" s="66"/>
      <c r="Q11027" s="31">
        <f t="shared" si="344"/>
        <v>9999</v>
      </c>
      <c r="R11027" s="31" t="str">
        <f t="shared" si="345"/>
        <v/>
      </c>
      <c r="S11027" s="29">
        <f>IF($Q11027&lt;Parâmetros!$E$19,$G11027-1,$G11027)</f>
        <v>0</v>
      </c>
    </row>
    <row r="11028" spans="1:19" x14ac:dyDescent="0.25">
      <c r="A11028" s="116"/>
      <c r="B11028" s="65"/>
      <c r="C11028" s="65"/>
      <c r="D11028" s="66"/>
      <c r="E11028" s="67"/>
      <c r="F11028" s="65"/>
      <c r="G11028" s="66"/>
      <c r="J11028" s="65"/>
      <c r="K11028" s="65"/>
      <c r="L11028" s="66"/>
      <c r="M11028" s="65"/>
      <c r="N11028" s="65"/>
      <c r="O11028" s="65"/>
      <c r="P11028" s="66"/>
      <c r="Q11028" s="31">
        <f t="shared" si="344"/>
        <v>9999</v>
      </c>
      <c r="R11028" s="31" t="str">
        <f t="shared" si="345"/>
        <v/>
      </c>
      <c r="S11028" s="29">
        <f>IF($Q11028&lt;Parâmetros!$E$19,$G11028-1,$G11028)</f>
        <v>0</v>
      </c>
    </row>
    <row r="11029" spans="1:19" x14ac:dyDescent="0.25">
      <c r="A11029" s="116"/>
      <c r="B11029" s="65"/>
      <c r="C11029" s="65"/>
      <c r="D11029" s="66"/>
      <c r="E11029" s="67"/>
      <c r="F11029" s="65"/>
      <c r="G11029" s="66"/>
      <c r="J11029" s="65"/>
      <c r="K11029" s="65"/>
      <c r="L11029" s="66"/>
      <c r="M11029" s="65"/>
      <c r="N11029" s="65"/>
      <c r="O11029" s="65"/>
      <c r="P11029" s="66"/>
      <c r="Q11029" s="31">
        <f t="shared" si="344"/>
        <v>9999</v>
      </c>
      <c r="R11029" s="31" t="str">
        <f t="shared" si="345"/>
        <v/>
      </c>
      <c r="S11029" s="29">
        <f>IF($Q11029&lt;Parâmetros!$E$19,$G11029-1,$G11029)</f>
        <v>0</v>
      </c>
    </row>
    <row r="11030" spans="1:19" x14ac:dyDescent="0.25">
      <c r="A11030" s="116"/>
      <c r="B11030" s="65"/>
      <c r="C11030" s="65"/>
      <c r="D11030" s="66"/>
      <c r="E11030" s="67"/>
      <c r="F11030" s="65"/>
      <c r="G11030" s="66"/>
      <c r="J11030" s="65"/>
      <c r="K11030" s="65"/>
      <c r="L11030" s="66"/>
      <c r="M11030" s="65"/>
      <c r="N11030" s="65"/>
      <c r="O11030" s="65"/>
      <c r="P11030" s="66"/>
      <c r="Q11030" s="31">
        <f t="shared" si="344"/>
        <v>9999</v>
      </c>
      <c r="R11030" s="31" t="str">
        <f t="shared" si="345"/>
        <v/>
      </c>
      <c r="S11030" s="29">
        <f>IF($Q11030&lt;Parâmetros!$E$19,$G11030-1,$G11030)</f>
        <v>0</v>
      </c>
    </row>
    <row r="11031" spans="1:19" x14ac:dyDescent="0.25">
      <c r="A11031" s="116"/>
      <c r="B11031" s="65"/>
      <c r="C11031" s="65"/>
      <c r="D11031" s="66"/>
      <c r="E11031" s="67"/>
      <c r="F11031" s="65"/>
      <c r="G11031" s="66"/>
      <c r="J11031" s="65"/>
      <c r="K11031" s="65"/>
      <c r="L11031" s="66"/>
      <c r="M11031" s="65"/>
      <c r="N11031" s="65"/>
      <c r="O11031" s="65"/>
      <c r="P11031" s="66"/>
      <c r="Q11031" s="31">
        <f t="shared" si="344"/>
        <v>9999</v>
      </c>
      <c r="R11031" s="31" t="str">
        <f t="shared" si="345"/>
        <v/>
      </c>
      <c r="S11031" s="29">
        <f>IF($Q11031&lt;Parâmetros!$E$19,$G11031-1,$G11031)</f>
        <v>0</v>
      </c>
    </row>
    <row r="11032" spans="1:19" x14ac:dyDescent="0.25">
      <c r="A11032" s="116"/>
      <c r="B11032" s="65"/>
      <c r="C11032" s="65"/>
      <c r="D11032" s="66"/>
      <c r="E11032" s="67"/>
      <c r="F11032" s="65"/>
      <c r="G11032" s="66"/>
      <c r="J11032" s="65"/>
      <c r="K11032" s="65"/>
      <c r="L11032" s="66"/>
      <c r="M11032" s="65"/>
      <c r="N11032" s="65"/>
      <c r="O11032" s="65"/>
      <c r="P11032" s="66"/>
      <c r="Q11032" s="31">
        <f t="shared" si="344"/>
        <v>9999</v>
      </c>
      <c r="R11032" s="31" t="str">
        <f t="shared" si="345"/>
        <v/>
      </c>
      <c r="S11032" s="29">
        <f>IF($Q11032&lt;Parâmetros!$E$19,$G11032-1,$G11032)</f>
        <v>0</v>
      </c>
    </row>
    <row r="11033" spans="1:19" x14ac:dyDescent="0.25">
      <c r="A11033" s="116"/>
      <c r="B11033" s="65"/>
      <c r="C11033" s="65"/>
      <c r="D11033" s="66"/>
      <c r="E11033" s="67"/>
      <c r="F11033" s="65"/>
      <c r="G11033" s="66"/>
      <c r="J11033" s="65"/>
      <c r="K11033" s="65"/>
      <c r="L11033" s="66"/>
      <c r="M11033" s="65"/>
      <c r="N11033" s="65"/>
      <c r="O11033" s="65"/>
      <c r="P11033" s="66"/>
      <c r="Q11033" s="31">
        <f t="shared" si="344"/>
        <v>9999</v>
      </c>
      <c r="R11033" s="31" t="str">
        <f t="shared" si="345"/>
        <v/>
      </c>
      <c r="S11033" s="29">
        <f>IF($Q11033&lt;Parâmetros!$E$19,$G11033-1,$G11033)</f>
        <v>0</v>
      </c>
    </row>
    <row r="11034" spans="1:19" x14ac:dyDescent="0.25">
      <c r="A11034" s="116"/>
      <c r="B11034" s="65"/>
      <c r="C11034" s="65"/>
      <c r="D11034" s="66"/>
      <c r="E11034" s="67"/>
      <c r="F11034" s="65"/>
      <c r="G11034" s="66"/>
      <c r="J11034" s="65"/>
      <c r="K11034" s="65"/>
      <c r="L11034" s="66"/>
      <c r="M11034" s="65"/>
      <c r="N11034" s="65"/>
      <c r="O11034" s="65"/>
      <c r="P11034" s="66"/>
      <c r="Q11034" s="31">
        <f t="shared" si="344"/>
        <v>9999</v>
      </c>
      <c r="R11034" s="31" t="str">
        <f t="shared" si="345"/>
        <v/>
      </c>
      <c r="S11034" s="29">
        <f>IF($Q11034&lt;Parâmetros!$E$19,$G11034-1,$G11034)</f>
        <v>0</v>
      </c>
    </row>
    <row r="11035" spans="1:19" x14ac:dyDescent="0.25">
      <c r="A11035" s="116"/>
      <c r="B11035" s="65"/>
      <c r="C11035" s="65"/>
      <c r="D11035" s="66"/>
      <c r="E11035" s="67"/>
      <c r="F11035" s="65"/>
      <c r="G11035" s="66"/>
      <c r="J11035" s="65"/>
      <c r="K11035" s="65"/>
      <c r="L11035" s="66"/>
      <c r="M11035" s="65"/>
      <c r="N11035" s="65"/>
      <c r="O11035" s="65"/>
      <c r="P11035" s="66"/>
      <c r="Q11035" s="31">
        <f t="shared" si="344"/>
        <v>9999</v>
      </c>
      <c r="R11035" s="31" t="str">
        <f t="shared" si="345"/>
        <v/>
      </c>
      <c r="S11035" s="29">
        <f>IF($Q11035&lt;Parâmetros!$E$19,$G11035-1,$G11035)</f>
        <v>0</v>
      </c>
    </row>
    <row r="11036" spans="1:19" x14ac:dyDescent="0.25">
      <c r="A11036" s="116"/>
      <c r="B11036" s="65"/>
      <c r="C11036" s="65"/>
      <c r="D11036" s="66"/>
      <c r="E11036" s="67"/>
      <c r="F11036" s="65"/>
      <c r="G11036" s="66"/>
      <c r="J11036" s="65"/>
      <c r="K11036" s="65"/>
      <c r="L11036" s="66"/>
      <c r="M11036" s="65"/>
      <c r="O11036" s="65"/>
      <c r="P11036" s="66"/>
      <c r="Q11036" s="31">
        <f t="shared" si="344"/>
        <v>9999</v>
      </c>
      <c r="R11036" s="31" t="str">
        <f t="shared" si="345"/>
        <v/>
      </c>
      <c r="S11036" s="29">
        <f>IF($Q11036&lt;Parâmetros!$E$19,$G11036-1,$G11036)</f>
        <v>0</v>
      </c>
    </row>
    <row r="11037" spans="1:19" x14ac:dyDescent="0.25">
      <c r="A11037" s="116"/>
      <c r="B11037" s="65"/>
      <c r="C11037" s="65"/>
      <c r="D11037" s="66"/>
      <c r="E11037" s="67"/>
      <c r="F11037" s="65"/>
      <c r="G11037" s="66"/>
      <c r="J11037" s="65"/>
      <c r="K11037" s="65"/>
      <c r="L11037" s="66"/>
      <c r="M11037" s="65"/>
      <c r="O11037" s="65"/>
      <c r="P11037" s="66"/>
      <c r="Q11037" s="31">
        <f t="shared" si="344"/>
        <v>9999</v>
      </c>
      <c r="R11037" s="31" t="str">
        <f t="shared" si="345"/>
        <v/>
      </c>
      <c r="S11037" s="29">
        <f>IF($Q11037&lt;Parâmetros!$E$19,$G11037-1,$G11037)</f>
        <v>0</v>
      </c>
    </row>
    <row r="11038" spans="1:19" x14ac:dyDescent="0.25">
      <c r="A11038" s="116"/>
      <c r="B11038" s="65"/>
      <c r="C11038" s="65"/>
      <c r="D11038" s="66"/>
      <c r="E11038" s="67"/>
      <c r="F11038" s="65"/>
      <c r="G11038" s="66"/>
      <c r="J11038" s="65"/>
      <c r="K11038" s="65"/>
      <c r="L11038" s="66"/>
      <c r="M11038" s="65"/>
      <c r="N11038" s="65"/>
      <c r="O11038" s="65"/>
      <c r="P11038" s="66"/>
      <c r="Q11038" s="31">
        <f t="shared" si="344"/>
        <v>9999</v>
      </c>
      <c r="R11038" s="31" t="str">
        <f t="shared" si="345"/>
        <v/>
      </c>
      <c r="S11038" s="29">
        <f>IF($Q11038&lt;Parâmetros!$E$19,$G11038-1,$G11038)</f>
        <v>0</v>
      </c>
    </row>
    <row r="11039" spans="1:19" x14ac:dyDescent="0.25">
      <c r="A11039" s="116"/>
      <c r="B11039" s="65"/>
      <c r="C11039" s="65"/>
      <c r="D11039" s="66"/>
      <c r="E11039" s="67"/>
      <c r="F11039" s="65"/>
      <c r="G11039" s="66"/>
      <c r="J11039" s="65"/>
      <c r="K11039" s="65"/>
      <c r="L11039" s="66"/>
      <c r="M11039" s="65"/>
      <c r="O11039" s="65"/>
      <c r="P11039" s="66"/>
      <c r="Q11039" s="31">
        <f t="shared" si="344"/>
        <v>9999</v>
      </c>
      <c r="R11039" s="31" t="str">
        <f t="shared" si="345"/>
        <v/>
      </c>
      <c r="S11039" s="29">
        <f>IF($Q11039&lt;Parâmetros!$E$19,$G11039-1,$G11039)</f>
        <v>0</v>
      </c>
    </row>
    <row r="11040" spans="1:19" x14ac:dyDescent="0.25">
      <c r="A11040" s="116"/>
      <c r="B11040" s="65"/>
      <c r="C11040" s="65"/>
      <c r="D11040" s="66"/>
      <c r="E11040" s="67"/>
      <c r="F11040" s="65"/>
      <c r="G11040" s="66"/>
      <c r="J11040" s="65"/>
      <c r="K11040" s="65"/>
      <c r="L11040" s="66"/>
      <c r="M11040" s="65"/>
      <c r="N11040" s="65"/>
      <c r="O11040" s="65"/>
      <c r="P11040" s="66"/>
      <c r="Q11040" s="31">
        <f t="shared" si="344"/>
        <v>9999</v>
      </c>
      <c r="R11040" s="31" t="str">
        <f t="shared" si="345"/>
        <v/>
      </c>
      <c r="S11040" s="29">
        <f>IF($Q11040&lt;Parâmetros!$E$19,$G11040-1,$G11040)</f>
        <v>0</v>
      </c>
    </row>
    <row r="11041" spans="1:19" x14ac:dyDescent="0.25">
      <c r="A11041" s="116"/>
      <c r="B11041" s="65"/>
      <c r="C11041" s="65"/>
      <c r="D11041" s="66"/>
      <c r="E11041" s="67"/>
      <c r="F11041" s="65"/>
      <c r="G11041" s="66"/>
      <c r="J11041" s="65"/>
      <c r="K11041" s="65"/>
      <c r="L11041" s="66"/>
      <c r="M11041" s="65"/>
      <c r="N11041" s="65"/>
      <c r="O11041" s="65"/>
      <c r="P11041" s="66"/>
      <c r="Q11041" s="31">
        <f t="shared" si="344"/>
        <v>9999</v>
      </c>
      <c r="R11041" s="31" t="str">
        <f t="shared" si="345"/>
        <v/>
      </c>
      <c r="S11041" s="29">
        <f>IF($Q11041&lt;Parâmetros!$E$19,$G11041-1,$G11041)</f>
        <v>0</v>
      </c>
    </row>
    <row r="11042" spans="1:19" x14ac:dyDescent="0.25">
      <c r="A11042" s="116"/>
      <c r="B11042" s="65"/>
      <c r="C11042" s="65"/>
      <c r="D11042" s="66"/>
      <c r="E11042" s="67"/>
      <c r="F11042" s="65"/>
      <c r="G11042" s="66"/>
      <c r="J11042" s="65"/>
      <c r="K11042" s="65"/>
      <c r="L11042" s="66"/>
      <c r="M11042" s="65"/>
      <c r="N11042" s="65"/>
      <c r="O11042" s="65"/>
      <c r="P11042" s="66"/>
      <c r="Q11042" s="31">
        <f t="shared" si="344"/>
        <v>9999</v>
      </c>
      <c r="R11042" s="31" t="str">
        <f t="shared" si="345"/>
        <v/>
      </c>
      <c r="S11042" s="29">
        <f>IF($Q11042&lt;Parâmetros!$E$19,$G11042-1,$G11042)</f>
        <v>0</v>
      </c>
    </row>
    <row r="11043" spans="1:19" x14ac:dyDescent="0.25">
      <c r="A11043" s="116"/>
      <c r="B11043" s="65"/>
      <c r="C11043" s="65"/>
      <c r="D11043" s="66"/>
      <c r="E11043" s="67"/>
      <c r="F11043" s="65"/>
      <c r="G11043" s="66"/>
      <c r="J11043" s="65"/>
      <c r="K11043" s="65"/>
      <c r="L11043" s="66"/>
      <c r="M11043" s="65"/>
      <c r="O11043" s="65"/>
      <c r="P11043" s="66"/>
      <c r="Q11043" s="31">
        <f t="shared" si="344"/>
        <v>9999</v>
      </c>
      <c r="R11043" s="31" t="str">
        <f t="shared" si="345"/>
        <v/>
      </c>
      <c r="S11043" s="29">
        <f>IF($Q11043&lt;Parâmetros!$E$19,$G11043-1,$G11043)</f>
        <v>0</v>
      </c>
    </row>
    <row r="11044" spans="1:19" x14ac:dyDescent="0.25">
      <c r="A11044" s="116"/>
      <c r="B11044" s="65"/>
      <c r="C11044" s="65"/>
      <c r="D11044" s="66"/>
      <c r="E11044" s="67"/>
      <c r="F11044" s="65"/>
      <c r="G11044" s="66"/>
      <c r="J11044" s="65"/>
      <c r="K11044" s="65"/>
      <c r="L11044" s="66"/>
      <c r="M11044" s="65"/>
      <c r="O11044" s="65"/>
      <c r="P11044" s="66"/>
      <c r="Q11044" s="31">
        <f t="shared" si="344"/>
        <v>9999</v>
      </c>
      <c r="R11044" s="31" t="str">
        <f t="shared" si="345"/>
        <v/>
      </c>
      <c r="S11044" s="29">
        <f>IF($Q11044&lt;Parâmetros!$E$19,$G11044-1,$G11044)</f>
        <v>0</v>
      </c>
    </row>
    <row r="11045" spans="1:19" x14ac:dyDescent="0.25">
      <c r="A11045" s="116"/>
      <c r="B11045" s="65"/>
      <c r="C11045" s="65"/>
      <c r="D11045" s="66"/>
      <c r="E11045" s="67"/>
      <c r="F11045" s="65"/>
      <c r="G11045" s="66"/>
      <c r="J11045" s="65"/>
      <c r="K11045" s="65"/>
      <c r="L11045" s="66"/>
      <c r="M11045" s="65"/>
      <c r="O11045" s="65"/>
      <c r="P11045" s="66"/>
      <c r="Q11045" s="31">
        <f t="shared" si="344"/>
        <v>9999</v>
      </c>
      <c r="R11045" s="31" t="str">
        <f t="shared" si="345"/>
        <v/>
      </c>
      <c r="S11045" s="29">
        <f>IF($Q11045&lt;Parâmetros!$E$19,$G11045-1,$G11045)</f>
        <v>0</v>
      </c>
    </row>
    <row r="11046" spans="1:19" x14ac:dyDescent="0.25">
      <c r="A11046" s="116"/>
      <c r="B11046" s="65"/>
      <c r="C11046" s="65"/>
      <c r="D11046" s="66"/>
      <c r="E11046" s="67"/>
      <c r="F11046" s="65"/>
      <c r="G11046" s="66"/>
      <c r="J11046" s="65"/>
      <c r="K11046" s="65"/>
      <c r="L11046" s="66"/>
      <c r="M11046" s="65"/>
      <c r="O11046" s="65"/>
      <c r="P11046" s="66"/>
      <c r="Q11046" s="31">
        <f t="shared" si="344"/>
        <v>9999</v>
      </c>
      <c r="R11046" s="31" t="str">
        <f t="shared" si="345"/>
        <v/>
      </c>
      <c r="S11046" s="29">
        <f>IF($Q11046&lt;Parâmetros!$E$19,$G11046-1,$G11046)</f>
        <v>0</v>
      </c>
    </row>
    <row r="11047" spans="1:19" x14ac:dyDescent="0.25">
      <c r="A11047" s="116"/>
      <c r="B11047" s="65"/>
      <c r="C11047" s="65"/>
      <c r="D11047" s="66"/>
      <c r="E11047" s="67"/>
      <c r="F11047" s="65"/>
      <c r="G11047" s="66"/>
      <c r="J11047" s="65"/>
      <c r="K11047" s="65"/>
      <c r="L11047" s="66"/>
      <c r="M11047" s="65"/>
      <c r="O11047" s="65"/>
      <c r="P11047" s="66"/>
      <c r="Q11047" s="31">
        <f t="shared" si="344"/>
        <v>9999</v>
      </c>
      <c r="R11047" s="31" t="str">
        <f t="shared" si="345"/>
        <v/>
      </c>
      <c r="S11047" s="29">
        <f>IF($Q11047&lt;Parâmetros!$E$19,$G11047-1,$G11047)</f>
        <v>0</v>
      </c>
    </row>
    <row r="11048" spans="1:19" x14ac:dyDescent="0.25">
      <c r="A11048" s="116"/>
      <c r="B11048" s="65"/>
      <c r="C11048" s="65"/>
      <c r="D11048" s="66"/>
      <c r="E11048" s="67"/>
      <c r="F11048" s="65"/>
      <c r="G11048" s="66"/>
      <c r="J11048" s="65"/>
      <c r="K11048" s="65"/>
      <c r="L11048" s="66"/>
      <c r="M11048" s="65"/>
      <c r="O11048" s="65"/>
      <c r="P11048" s="66"/>
      <c r="Q11048" s="31">
        <f t="shared" si="344"/>
        <v>9999</v>
      </c>
      <c r="R11048" s="31" t="str">
        <f t="shared" si="345"/>
        <v/>
      </c>
      <c r="S11048" s="29">
        <f>IF($Q11048&lt;Parâmetros!$E$19,$G11048-1,$G11048)</f>
        <v>0</v>
      </c>
    </row>
    <row r="11049" spans="1:19" x14ac:dyDescent="0.25">
      <c r="A11049" s="116"/>
      <c r="B11049" s="65"/>
      <c r="C11049" s="65"/>
      <c r="D11049" s="66"/>
      <c r="E11049" s="67"/>
      <c r="F11049" s="65"/>
      <c r="G11049" s="66"/>
      <c r="J11049" s="65"/>
      <c r="K11049" s="65"/>
      <c r="L11049" s="66"/>
      <c r="M11049" s="65"/>
      <c r="O11049" s="65"/>
      <c r="P11049" s="66"/>
      <c r="Q11049" s="31">
        <f t="shared" si="344"/>
        <v>9999</v>
      </c>
      <c r="R11049" s="31" t="str">
        <f t="shared" si="345"/>
        <v/>
      </c>
      <c r="S11049" s="29">
        <f>IF($Q11049&lt;Parâmetros!$E$19,$G11049-1,$G11049)</f>
        <v>0</v>
      </c>
    </row>
    <row r="11050" spans="1:19" x14ac:dyDescent="0.25">
      <c r="A11050" s="116"/>
      <c r="B11050" s="65"/>
      <c r="C11050" s="65"/>
      <c r="D11050" s="66"/>
      <c r="E11050" s="67"/>
      <c r="F11050" s="65"/>
      <c r="G11050" s="66"/>
      <c r="J11050" s="65"/>
      <c r="K11050" s="65"/>
      <c r="L11050" s="66"/>
      <c r="M11050" s="65"/>
      <c r="O11050" s="65"/>
      <c r="P11050" s="66"/>
      <c r="Q11050" s="31">
        <f t="shared" si="344"/>
        <v>9999</v>
      </c>
      <c r="R11050" s="31" t="str">
        <f t="shared" si="345"/>
        <v/>
      </c>
      <c r="S11050" s="29">
        <f>IF($Q11050&lt;Parâmetros!$E$19,$G11050-1,$G11050)</f>
        <v>0</v>
      </c>
    </row>
    <row r="11051" spans="1:19" x14ac:dyDescent="0.25">
      <c r="A11051" s="116"/>
      <c r="B11051" s="65"/>
      <c r="C11051" s="65"/>
      <c r="D11051" s="66"/>
      <c r="E11051" s="67"/>
      <c r="F11051" s="65"/>
      <c r="G11051" s="66"/>
      <c r="J11051" s="65"/>
      <c r="K11051" s="65"/>
      <c r="L11051" s="66"/>
      <c r="M11051" s="65"/>
      <c r="N11051" s="65"/>
      <c r="O11051" s="65"/>
      <c r="P11051" s="66"/>
      <c r="Q11051" s="31">
        <f t="shared" si="344"/>
        <v>9999</v>
      </c>
      <c r="R11051" s="31" t="str">
        <f t="shared" si="345"/>
        <v/>
      </c>
      <c r="S11051" s="29">
        <f>IF($Q11051&lt;Parâmetros!$E$19,$G11051-1,$G11051)</f>
        <v>0</v>
      </c>
    </row>
    <row r="11052" spans="1:19" x14ac:dyDescent="0.25">
      <c r="A11052" s="116"/>
      <c r="B11052" s="65"/>
      <c r="C11052" s="65"/>
      <c r="D11052" s="66"/>
      <c r="E11052" s="67"/>
      <c r="F11052" s="65"/>
      <c r="G11052" s="66"/>
      <c r="J11052" s="65"/>
      <c r="K11052" s="65"/>
      <c r="L11052" s="66"/>
      <c r="M11052" s="65"/>
      <c r="N11052" s="65"/>
      <c r="O11052" s="65"/>
      <c r="P11052" s="66"/>
      <c r="Q11052" s="31">
        <f t="shared" si="344"/>
        <v>9999</v>
      </c>
      <c r="R11052" s="31" t="str">
        <f t="shared" si="345"/>
        <v/>
      </c>
      <c r="S11052" s="29">
        <f>IF($Q11052&lt;Parâmetros!$E$19,$G11052-1,$G11052)</f>
        <v>0</v>
      </c>
    </row>
    <row r="11053" spans="1:19" x14ac:dyDescent="0.25">
      <c r="A11053" s="116"/>
      <c r="B11053" s="65"/>
      <c r="C11053" s="65"/>
      <c r="D11053" s="66"/>
      <c r="E11053" s="67"/>
      <c r="F11053" s="65"/>
      <c r="G11053" s="66"/>
      <c r="J11053" s="65"/>
      <c r="K11053" s="65"/>
      <c r="L11053" s="66"/>
      <c r="M11053" s="65"/>
      <c r="N11053" s="65"/>
      <c r="O11053" s="65"/>
      <c r="P11053" s="66"/>
      <c r="Q11053" s="31">
        <f t="shared" si="344"/>
        <v>9999</v>
      </c>
      <c r="R11053" s="31" t="str">
        <f t="shared" si="345"/>
        <v/>
      </c>
      <c r="S11053" s="29">
        <f>IF($Q11053&lt;Parâmetros!$E$19,$G11053-1,$G11053)</f>
        <v>0</v>
      </c>
    </row>
    <row r="11054" spans="1:19" x14ac:dyDescent="0.25">
      <c r="A11054" s="116"/>
      <c r="B11054" s="65"/>
      <c r="C11054" s="65"/>
      <c r="D11054" s="66"/>
      <c r="E11054" s="67"/>
      <c r="F11054" s="65"/>
      <c r="G11054" s="66"/>
      <c r="J11054" s="65"/>
      <c r="K11054" s="65"/>
      <c r="L11054" s="66"/>
      <c r="M11054" s="65"/>
      <c r="N11054" s="65"/>
      <c r="O11054" s="65"/>
      <c r="P11054" s="66"/>
      <c r="Q11054" s="31">
        <f t="shared" si="344"/>
        <v>9999</v>
      </c>
      <c r="R11054" s="31" t="str">
        <f t="shared" si="345"/>
        <v/>
      </c>
      <c r="S11054" s="29">
        <f>IF($Q11054&lt;Parâmetros!$E$19,$G11054-1,$G11054)</f>
        <v>0</v>
      </c>
    </row>
    <row r="11055" spans="1:19" x14ac:dyDescent="0.25">
      <c r="A11055" s="116"/>
      <c r="B11055" s="65"/>
      <c r="C11055" s="65"/>
      <c r="D11055" s="66"/>
      <c r="E11055" s="67"/>
      <c r="F11055" s="65"/>
      <c r="G11055" s="66"/>
      <c r="J11055" s="65"/>
      <c r="K11055" s="65"/>
      <c r="L11055" s="66"/>
      <c r="M11055" s="65"/>
      <c r="N11055" s="65"/>
      <c r="O11055" s="65"/>
      <c r="P11055" s="66"/>
      <c r="Q11055" s="31">
        <f t="shared" si="344"/>
        <v>9999</v>
      </c>
      <c r="R11055" s="31" t="str">
        <f t="shared" si="345"/>
        <v/>
      </c>
      <c r="S11055" s="29">
        <f>IF($Q11055&lt;Parâmetros!$E$19,$G11055-1,$G11055)</f>
        <v>0</v>
      </c>
    </row>
    <row r="11056" spans="1:19" x14ac:dyDescent="0.25">
      <c r="A11056" s="116"/>
      <c r="B11056" s="65"/>
      <c r="C11056" s="65"/>
      <c r="D11056" s="66"/>
      <c r="E11056" s="67"/>
      <c r="F11056" s="65"/>
      <c r="G11056" s="66"/>
      <c r="J11056" s="65"/>
      <c r="K11056" s="65"/>
      <c r="L11056" s="66"/>
      <c r="M11056" s="65"/>
      <c r="O11056" s="65"/>
      <c r="P11056" s="66"/>
      <c r="Q11056" s="31">
        <f t="shared" si="344"/>
        <v>9999</v>
      </c>
      <c r="R11056" s="31" t="str">
        <f t="shared" si="345"/>
        <v/>
      </c>
      <c r="S11056" s="29">
        <f>IF($Q11056&lt;Parâmetros!$E$19,$G11056-1,$G11056)</f>
        <v>0</v>
      </c>
    </row>
    <row r="11057" spans="1:19" x14ac:dyDescent="0.25">
      <c r="A11057" s="116"/>
      <c r="B11057" s="65"/>
      <c r="C11057" s="65"/>
      <c r="D11057" s="66"/>
      <c r="E11057" s="67"/>
      <c r="F11057" s="65"/>
      <c r="G11057" s="66"/>
      <c r="J11057" s="65"/>
      <c r="K11057" s="65"/>
      <c r="L11057" s="66"/>
      <c r="M11057" s="65"/>
      <c r="N11057" s="65"/>
      <c r="O11057" s="65"/>
      <c r="P11057" s="66"/>
      <c r="Q11057" s="31">
        <f t="shared" si="344"/>
        <v>9999</v>
      </c>
      <c r="R11057" s="31" t="str">
        <f t="shared" si="345"/>
        <v/>
      </c>
      <c r="S11057" s="29">
        <f>IF($Q11057&lt;Parâmetros!$E$19,$G11057-1,$G11057)</f>
        <v>0</v>
      </c>
    </row>
    <row r="11058" spans="1:19" x14ac:dyDescent="0.25">
      <c r="A11058" s="116"/>
      <c r="B11058" s="65"/>
      <c r="C11058" s="65"/>
      <c r="D11058" s="66"/>
      <c r="E11058" s="67"/>
      <c r="F11058" s="65"/>
      <c r="G11058" s="66"/>
      <c r="J11058" s="65"/>
      <c r="K11058" s="65"/>
      <c r="L11058" s="66"/>
      <c r="M11058" s="65"/>
      <c r="N11058" s="65"/>
      <c r="O11058" s="65"/>
      <c r="P11058" s="66"/>
      <c r="Q11058" s="31">
        <f t="shared" si="344"/>
        <v>9999</v>
      </c>
      <c r="R11058" s="31" t="str">
        <f t="shared" si="345"/>
        <v/>
      </c>
      <c r="S11058" s="29">
        <f>IF($Q11058&lt;Parâmetros!$E$19,$G11058-1,$G11058)</f>
        <v>0</v>
      </c>
    </row>
    <row r="11059" spans="1:19" x14ac:dyDescent="0.25">
      <c r="A11059" s="116"/>
      <c r="B11059" s="65"/>
      <c r="C11059" s="65"/>
      <c r="D11059" s="66"/>
      <c r="E11059" s="67"/>
      <c r="F11059" s="65"/>
      <c r="G11059" s="66"/>
      <c r="J11059" s="65"/>
      <c r="K11059" s="65"/>
      <c r="L11059" s="66"/>
      <c r="M11059" s="65"/>
      <c r="N11059" s="65"/>
      <c r="O11059" s="65"/>
      <c r="P11059" s="66"/>
      <c r="Q11059" s="31">
        <f t="shared" si="344"/>
        <v>9999</v>
      </c>
      <c r="R11059" s="31" t="str">
        <f t="shared" si="345"/>
        <v/>
      </c>
      <c r="S11059" s="29">
        <f>IF($Q11059&lt;Parâmetros!$E$19,$G11059-1,$G11059)</f>
        <v>0</v>
      </c>
    </row>
    <row r="11060" spans="1:19" x14ac:dyDescent="0.25">
      <c r="A11060" s="116"/>
      <c r="B11060" s="65"/>
      <c r="C11060" s="65"/>
      <c r="D11060" s="66"/>
      <c r="E11060" s="67"/>
      <c r="F11060" s="65"/>
      <c r="G11060" s="66"/>
      <c r="J11060" s="65"/>
      <c r="K11060" s="65"/>
      <c r="L11060" s="66"/>
      <c r="M11060" s="65"/>
      <c r="N11060" s="65"/>
      <c r="O11060" s="65"/>
      <c r="P11060" s="66"/>
      <c r="Q11060" s="31">
        <f t="shared" si="344"/>
        <v>9999</v>
      </c>
      <c r="R11060" s="31" t="str">
        <f t="shared" si="345"/>
        <v/>
      </c>
      <c r="S11060" s="29">
        <f>IF($Q11060&lt;Parâmetros!$E$19,$G11060-1,$G11060)</f>
        <v>0</v>
      </c>
    </row>
    <row r="11061" spans="1:19" x14ac:dyDescent="0.25">
      <c r="A11061" s="116"/>
      <c r="B11061" s="65"/>
      <c r="C11061" s="65"/>
      <c r="D11061" s="66"/>
      <c r="E11061" s="67"/>
      <c r="F11061" s="65"/>
      <c r="G11061" s="66"/>
      <c r="J11061" s="65"/>
      <c r="K11061" s="65"/>
      <c r="L11061" s="66"/>
      <c r="M11061" s="65"/>
      <c r="N11061" s="65"/>
      <c r="O11061" s="65"/>
      <c r="P11061" s="66"/>
      <c r="Q11061" s="31">
        <f t="shared" si="344"/>
        <v>9999</v>
      </c>
      <c r="R11061" s="31" t="str">
        <f t="shared" si="345"/>
        <v/>
      </c>
      <c r="S11061" s="29">
        <f>IF($Q11061&lt;Parâmetros!$E$19,$G11061-1,$G11061)</f>
        <v>0</v>
      </c>
    </row>
    <row r="11062" spans="1:19" x14ac:dyDescent="0.25">
      <c r="A11062" s="116"/>
      <c r="B11062" s="65"/>
      <c r="C11062" s="65"/>
      <c r="D11062" s="66"/>
      <c r="E11062" s="67"/>
      <c r="F11062" s="65"/>
      <c r="G11062" s="66"/>
      <c r="J11062" s="65"/>
      <c r="K11062" s="65"/>
      <c r="L11062" s="66"/>
      <c r="M11062" s="65"/>
      <c r="N11062" s="65"/>
      <c r="O11062" s="65"/>
      <c r="P11062" s="66"/>
      <c r="Q11062" s="31">
        <f t="shared" si="344"/>
        <v>9999</v>
      </c>
      <c r="R11062" s="31" t="str">
        <f t="shared" si="345"/>
        <v/>
      </c>
      <c r="S11062" s="29">
        <f>IF($Q11062&lt;Parâmetros!$E$19,$G11062-1,$G11062)</f>
        <v>0</v>
      </c>
    </row>
    <row r="11063" spans="1:19" x14ac:dyDescent="0.25">
      <c r="A11063" s="116"/>
      <c r="B11063" s="65"/>
      <c r="C11063" s="65"/>
      <c r="D11063" s="66"/>
      <c r="E11063" s="67"/>
      <c r="F11063" s="65"/>
      <c r="G11063" s="66"/>
      <c r="J11063" s="65"/>
      <c r="K11063" s="65"/>
      <c r="L11063" s="66"/>
      <c r="M11063" s="65"/>
      <c r="N11063" s="65"/>
      <c r="O11063" s="65"/>
      <c r="P11063" s="66"/>
      <c r="Q11063" s="31">
        <f t="shared" si="344"/>
        <v>9999</v>
      </c>
      <c r="R11063" s="31" t="str">
        <f t="shared" si="345"/>
        <v/>
      </c>
      <c r="S11063" s="29">
        <f>IF($Q11063&lt;Parâmetros!$E$19,$G11063-1,$G11063)</f>
        <v>0</v>
      </c>
    </row>
    <row r="11064" spans="1:19" x14ac:dyDescent="0.25">
      <c r="A11064" s="116"/>
      <c r="B11064" s="65"/>
      <c r="C11064" s="65"/>
      <c r="D11064" s="66"/>
      <c r="E11064" s="67"/>
      <c r="F11064" s="65"/>
      <c r="G11064" s="66"/>
      <c r="J11064" s="65"/>
      <c r="K11064" s="65"/>
      <c r="L11064" s="66"/>
      <c r="M11064" s="65"/>
      <c r="N11064" s="65"/>
      <c r="O11064" s="65"/>
      <c r="P11064" s="66"/>
      <c r="Q11064" s="31">
        <f t="shared" si="344"/>
        <v>9999</v>
      </c>
      <c r="R11064" s="31" t="str">
        <f t="shared" si="345"/>
        <v/>
      </c>
      <c r="S11064" s="29">
        <f>IF($Q11064&lt;Parâmetros!$E$19,$G11064-1,$G11064)</f>
        <v>0</v>
      </c>
    </row>
    <row r="11065" spans="1:19" x14ac:dyDescent="0.25">
      <c r="A11065" s="116"/>
      <c r="B11065" s="65"/>
      <c r="C11065" s="65"/>
      <c r="D11065" s="66"/>
      <c r="E11065" s="67"/>
      <c r="F11065" s="65"/>
      <c r="G11065" s="66"/>
      <c r="J11065" s="65"/>
      <c r="K11065" s="65"/>
      <c r="L11065" s="66"/>
      <c r="M11065" s="65"/>
      <c r="N11065" s="65"/>
      <c r="O11065" s="65"/>
      <c r="P11065" s="66"/>
      <c r="Q11065" s="31">
        <f t="shared" si="344"/>
        <v>9999</v>
      </c>
      <c r="R11065" s="31" t="str">
        <f t="shared" si="345"/>
        <v/>
      </c>
      <c r="S11065" s="29">
        <f>IF($Q11065&lt;Parâmetros!$E$19,$G11065-1,$G11065)</f>
        <v>0</v>
      </c>
    </row>
    <row r="11066" spans="1:19" x14ac:dyDescent="0.25">
      <c r="A11066" s="116"/>
      <c r="B11066" s="65"/>
      <c r="C11066" s="65"/>
      <c r="D11066" s="66"/>
      <c r="E11066" s="67"/>
      <c r="F11066" s="65"/>
      <c r="G11066" s="66"/>
      <c r="J11066" s="65"/>
      <c r="K11066" s="65"/>
      <c r="L11066" s="66"/>
      <c r="M11066" s="65"/>
      <c r="N11066" s="65"/>
      <c r="O11066" s="65"/>
      <c r="P11066" s="66"/>
      <c r="Q11066" s="31">
        <f t="shared" si="344"/>
        <v>9999</v>
      </c>
      <c r="R11066" s="31" t="str">
        <f t="shared" si="345"/>
        <v/>
      </c>
      <c r="S11066" s="29">
        <f>IF($Q11066&lt;Parâmetros!$E$19,$G11066-1,$G11066)</f>
        <v>0</v>
      </c>
    </row>
    <row r="11067" spans="1:19" x14ac:dyDescent="0.25">
      <c r="A11067" s="116"/>
      <c r="B11067" s="65"/>
      <c r="C11067" s="65"/>
      <c r="D11067" s="66"/>
      <c r="E11067" s="67"/>
      <c r="F11067" s="65"/>
      <c r="G11067" s="66"/>
      <c r="J11067" s="65"/>
      <c r="K11067" s="65"/>
      <c r="L11067" s="66"/>
      <c r="M11067" s="65"/>
      <c r="N11067" s="65"/>
      <c r="O11067" s="65"/>
      <c r="P11067" s="66"/>
      <c r="Q11067" s="31">
        <f t="shared" si="344"/>
        <v>9999</v>
      </c>
      <c r="R11067" s="31" t="str">
        <f t="shared" si="345"/>
        <v/>
      </c>
      <c r="S11067" s="29">
        <f>IF($Q11067&lt;Parâmetros!$E$19,$G11067-1,$G11067)</f>
        <v>0</v>
      </c>
    </row>
    <row r="11068" spans="1:19" x14ac:dyDescent="0.25">
      <c r="A11068" s="116"/>
      <c r="B11068" s="65"/>
      <c r="C11068" s="65"/>
      <c r="D11068" s="66"/>
      <c r="E11068" s="67"/>
      <c r="F11068" s="65"/>
      <c r="G11068" s="66"/>
      <c r="J11068" s="65"/>
      <c r="K11068" s="65"/>
      <c r="L11068" s="66"/>
      <c r="M11068" s="65"/>
      <c r="N11068" s="65"/>
      <c r="O11068" s="65"/>
      <c r="P11068" s="66"/>
      <c r="Q11068" s="31">
        <f t="shared" ref="Q11068:Q11131" si="346">IFERROR(VALUE(LEFT($J11068,2))*60+VALUE(MID($J11068,4,2)),9999)</f>
        <v>9999</v>
      </c>
      <c r="R11068" s="31" t="str">
        <f t="shared" ref="R11068:R11131" si="347">IFERROR(VALUE(LEFT($K11068,2))*60+VALUE(MID($K11068,4,2)),"")</f>
        <v/>
      </c>
      <c r="S11068" s="29">
        <f>IF($Q11068&lt;Parâmetros!$E$19,$G11068-1,$G11068)</f>
        <v>0</v>
      </c>
    </row>
    <row r="11069" spans="1:19" x14ac:dyDescent="0.25">
      <c r="A11069" s="116"/>
      <c r="B11069" s="65"/>
      <c r="C11069" s="65"/>
      <c r="D11069" s="66"/>
      <c r="E11069" s="67"/>
      <c r="F11069" s="65"/>
      <c r="G11069" s="66"/>
      <c r="J11069" s="65"/>
      <c r="K11069" s="65"/>
      <c r="L11069" s="66"/>
      <c r="M11069" s="65"/>
      <c r="N11069" s="65"/>
      <c r="O11069" s="65"/>
      <c r="P11069" s="66"/>
      <c r="Q11069" s="31">
        <f t="shared" si="346"/>
        <v>9999</v>
      </c>
      <c r="R11069" s="31" t="str">
        <f t="shared" si="347"/>
        <v/>
      </c>
      <c r="S11069" s="29">
        <f>IF($Q11069&lt;Parâmetros!$E$19,$G11069-1,$G11069)</f>
        <v>0</v>
      </c>
    </row>
    <row r="11070" spans="1:19" x14ac:dyDescent="0.25">
      <c r="A11070" s="116"/>
      <c r="B11070" s="65"/>
      <c r="C11070" s="65"/>
      <c r="D11070" s="66"/>
      <c r="E11070" s="67"/>
      <c r="F11070" s="65"/>
      <c r="G11070" s="66"/>
      <c r="J11070" s="65"/>
      <c r="K11070" s="65"/>
      <c r="L11070" s="66"/>
      <c r="M11070" s="65"/>
      <c r="N11070" s="65"/>
      <c r="O11070" s="65"/>
      <c r="P11070" s="66"/>
      <c r="Q11070" s="31">
        <f t="shared" si="346"/>
        <v>9999</v>
      </c>
      <c r="R11070" s="31" t="str">
        <f t="shared" si="347"/>
        <v/>
      </c>
      <c r="S11070" s="29">
        <f>IF($Q11070&lt;Parâmetros!$E$19,$G11070-1,$G11070)</f>
        <v>0</v>
      </c>
    </row>
    <row r="11071" spans="1:19" x14ac:dyDescent="0.25">
      <c r="A11071" s="116"/>
      <c r="B11071" s="65"/>
      <c r="C11071" s="65"/>
      <c r="D11071" s="66"/>
      <c r="E11071" s="67"/>
      <c r="F11071" s="65"/>
      <c r="G11071" s="66"/>
      <c r="J11071" s="65"/>
      <c r="K11071" s="65"/>
      <c r="L11071" s="66"/>
      <c r="M11071" s="65"/>
      <c r="N11071" s="65"/>
      <c r="O11071" s="65"/>
      <c r="P11071" s="66"/>
      <c r="Q11071" s="31">
        <f t="shared" si="346"/>
        <v>9999</v>
      </c>
      <c r="R11071" s="31" t="str">
        <f t="shared" si="347"/>
        <v/>
      </c>
      <c r="S11071" s="29">
        <f>IF($Q11071&lt;Parâmetros!$E$19,$G11071-1,$G11071)</f>
        <v>0</v>
      </c>
    </row>
    <row r="11072" spans="1:19" x14ac:dyDescent="0.25">
      <c r="A11072" s="116"/>
      <c r="B11072" s="65"/>
      <c r="C11072" s="65"/>
      <c r="D11072" s="66"/>
      <c r="E11072" s="67"/>
      <c r="F11072" s="65"/>
      <c r="G11072" s="66"/>
      <c r="J11072" s="65"/>
      <c r="K11072" s="65"/>
      <c r="L11072" s="66"/>
      <c r="M11072" s="65"/>
      <c r="N11072" s="65"/>
      <c r="O11072" s="65"/>
      <c r="P11072" s="66"/>
      <c r="Q11072" s="31">
        <f t="shared" si="346"/>
        <v>9999</v>
      </c>
      <c r="R11072" s="31" t="str">
        <f t="shared" si="347"/>
        <v/>
      </c>
      <c r="S11072" s="29">
        <f>IF($Q11072&lt;Parâmetros!$E$19,$G11072-1,$G11072)</f>
        <v>0</v>
      </c>
    </row>
    <row r="11073" spans="1:19" x14ac:dyDescent="0.25">
      <c r="A11073" s="116"/>
      <c r="B11073" s="65"/>
      <c r="C11073" s="65"/>
      <c r="D11073" s="66"/>
      <c r="E11073" s="67"/>
      <c r="F11073" s="65"/>
      <c r="G11073" s="66"/>
      <c r="J11073" s="65"/>
      <c r="K11073" s="65"/>
      <c r="L11073" s="66"/>
      <c r="M11073" s="65"/>
      <c r="N11073" s="65"/>
      <c r="O11073" s="65"/>
      <c r="P11073" s="66"/>
      <c r="Q11073" s="31">
        <f t="shared" si="346"/>
        <v>9999</v>
      </c>
      <c r="R11073" s="31" t="str">
        <f t="shared" si="347"/>
        <v/>
      </c>
      <c r="S11073" s="29">
        <f>IF($Q11073&lt;Parâmetros!$E$19,$G11073-1,$G11073)</f>
        <v>0</v>
      </c>
    </row>
    <row r="11074" spans="1:19" x14ac:dyDescent="0.25">
      <c r="A11074" s="116"/>
      <c r="B11074" s="65"/>
      <c r="C11074" s="65"/>
      <c r="D11074" s="66"/>
      <c r="E11074" s="67"/>
      <c r="F11074" s="65"/>
      <c r="G11074" s="66"/>
      <c r="J11074" s="65"/>
      <c r="K11074" s="65"/>
      <c r="L11074" s="66"/>
      <c r="M11074" s="65"/>
      <c r="N11074" s="65"/>
      <c r="O11074" s="65"/>
      <c r="P11074" s="66"/>
      <c r="Q11074" s="31">
        <f t="shared" si="346"/>
        <v>9999</v>
      </c>
      <c r="R11074" s="31" t="str">
        <f t="shared" si="347"/>
        <v/>
      </c>
      <c r="S11074" s="29">
        <f>IF($Q11074&lt;Parâmetros!$E$19,$G11074-1,$G11074)</f>
        <v>0</v>
      </c>
    </row>
    <row r="11075" spans="1:19" x14ac:dyDescent="0.25">
      <c r="A11075" s="116"/>
      <c r="B11075" s="65"/>
      <c r="C11075" s="65"/>
      <c r="D11075" s="66"/>
      <c r="E11075" s="67"/>
      <c r="F11075" s="65"/>
      <c r="G11075" s="66"/>
      <c r="J11075" s="65"/>
      <c r="K11075" s="65"/>
      <c r="L11075" s="66"/>
      <c r="M11075" s="65"/>
      <c r="N11075" s="65"/>
      <c r="O11075" s="65"/>
      <c r="P11075" s="66"/>
      <c r="Q11075" s="31">
        <f t="shared" si="346"/>
        <v>9999</v>
      </c>
      <c r="R11075" s="31" t="str">
        <f t="shared" si="347"/>
        <v/>
      </c>
      <c r="S11075" s="29">
        <f>IF($Q11075&lt;Parâmetros!$E$19,$G11075-1,$G11075)</f>
        <v>0</v>
      </c>
    </row>
    <row r="11076" spans="1:19" x14ac:dyDescent="0.25">
      <c r="A11076" s="116"/>
      <c r="B11076" s="65"/>
      <c r="C11076" s="65"/>
      <c r="D11076" s="66"/>
      <c r="E11076" s="67"/>
      <c r="F11076" s="65"/>
      <c r="G11076" s="66"/>
      <c r="J11076" s="65"/>
      <c r="K11076" s="65"/>
      <c r="L11076" s="66"/>
      <c r="M11076" s="65"/>
      <c r="O11076" s="65"/>
      <c r="P11076" s="66"/>
      <c r="Q11076" s="31">
        <f t="shared" si="346"/>
        <v>9999</v>
      </c>
      <c r="R11076" s="31" t="str">
        <f t="shared" si="347"/>
        <v/>
      </c>
      <c r="S11076" s="29">
        <f>IF($Q11076&lt;Parâmetros!$E$19,$G11076-1,$G11076)</f>
        <v>0</v>
      </c>
    </row>
    <row r="11077" spans="1:19" x14ac:dyDescent="0.25">
      <c r="A11077" s="116"/>
      <c r="B11077" s="65"/>
      <c r="C11077" s="65"/>
      <c r="D11077" s="66"/>
      <c r="E11077" s="67"/>
      <c r="F11077" s="65"/>
      <c r="G11077" s="66"/>
      <c r="J11077" s="65"/>
      <c r="K11077" s="65"/>
      <c r="L11077" s="66"/>
      <c r="M11077" s="65"/>
      <c r="N11077" s="65"/>
      <c r="O11077" s="65"/>
      <c r="P11077" s="66"/>
      <c r="Q11077" s="31">
        <f t="shared" si="346"/>
        <v>9999</v>
      </c>
      <c r="R11077" s="31" t="str">
        <f t="shared" si="347"/>
        <v/>
      </c>
      <c r="S11077" s="29">
        <f>IF($Q11077&lt;Parâmetros!$E$19,$G11077-1,$G11077)</f>
        <v>0</v>
      </c>
    </row>
    <row r="11078" spans="1:19" x14ac:dyDescent="0.25">
      <c r="A11078" s="116"/>
      <c r="B11078" s="65"/>
      <c r="C11078" s="65"/>
      <c r="D11078" s="66"/>
      <c r="E11078" s="67"/>
      <c r="F11078" s="65"/>
      <c r="G11078" s="66"/>
      <c r="J11078" s="65"/>
      <c r="K11078" s="65"/>
      <c r="L11078" s="66"/>
      <c r="M11078" s="65"/>
      <c r="N11078" s="65"/>
      <c r="O11078" s="65"/>
      <c r="P11078" s="66"/>
      <c r="Q11078" s="31">
        <f t="shared" si="346"/>
        <v>9999</v>
      </c>
      <c r="R11078" s="31" t="str">
        <f t="shared" si="347"/>
        <v/>
      </c>
      <c r="S11078" s="29">
        <f>IF($Q11078&lt;Parâmetros!$E$19,$G11078-1,$G11078)</f>
        <v>0</v>
      </c>
    </row>
    <row r="11079" spans="1:19" x14ac:dyDescent="0.25">
      <c r="A11079" s="116"/>
      <c r="B11079" s="65"/>
      <c r="C11079" s="65"/>
      <c r="D11079" s="66"/>
      <c r="E11079" s="67"/>
      <c r="F11079" s="65"/>
      <c r="G11079" s="66"/>
      <c r="J11079" s="65"/>
      <c r="K11079" s="65"/>
      <c r="L11079" s="66"/>
      <c r="M11079" s="65"/>
      <c r="N11079" s="65"/>
      <c r="O11079" s="65"/>
      <c r="P11079" s="66"/>
      <c r="Q11079" s="31">
        <f t="shared" si="346"/>
        <v>9999</v>
      </c>
      <c r="R11079" s="31" t="str">
        <f t="shared" si="347"/>
        <v/>
      </c>
      <c r="S11079" s="29">
        <f>IF($Q11079&lt;Parâmetros!$E$19,$G11079-1,$G11079)</f>
        <v>0</v>
      </c>
    </row>
    <row r="11080" spans="1:19" x14ac:dyDescent="0.25">
      <c r="A11080" s="116"/>
      <c r="B11080" s="65"/>
      <c r="C11080" s="65"/>
      <c r="D11080" s="66"/>
      <c r="E11080" s="67"/>
      <c r="F11080" s="65"/>
      <c r="G11080" s="66"/>
      <c r="J11080" s="65"/>
      <c r="K11080" s="65"/>
      <c r="L11080" s="66"/>
      <c r="M11080" s="65"/>
      <c r="N11080" s="65"/>
      <c r="O11080" s="65"/>
      <c r="P11080" s="66"/>
      <c r="Q11080" s="31">
        <f t="shared" si="346"/>
        <v>9999</v>
      </c>
      <c r="R11080" s="31" t="str">
        <f t="shared" si="347"/>
        <v/>
      </c>
      <c r="S11080" s="29">
        <f>IF($Q11080&lt;Parâmetros!$E$19,$G11080-1,$G11080)</f>
        <v>0</v>
      </c>
    </row>
    <row r="11081" spans="1:19" x14ac:dyDescent="0.25">
      <c r="A11081" s="116"/>
      <c r="B11081" s="65"/>
      <c r="C11081" s="65"/>
      <c r="D11081" s="66"/>
      <c r="E11081" s="67"/>
      <c r="F11081" s="65"/>
      <c r="G11081" s="66"/>
      <c r="J11081" s="65"/>
      <c r="K11081" s="65"/>
      <c r="L11081" s="66"/>
      <c r="M11081" s="65"/>
      <c r="N11081" s="65"/>
      <c r="O11081" s="65"/>
      <c r="P11081" s="66"/>
      <c r="Q11081" s="31">
        <f t="shared" si="346"/>
        <v>9999</v>
      </c>
      <c r="R11081" s="31" t="str">
        <f t="shared" si="347"/>
        <v/>
      </c>
      <c r="S11081" s="29">
        <f>IF($Q11081&lt;Parâmetros!$E$19,$G11081-1,$G11081)</f>
        <v>0</v>
      </c>
    </row>
    <row r="11082" spans="1:19" x14ac:dyDescent="0.25">
      <c r="A11082" s="116"/>
      <c r="B11082" s="65"/>
      <c r="C11082" s="65"/>
      <c r="D11082" s="66"/>
      <c r="E11082" s="67"/>
      <c r="F11082" s="65"/>
      <c r="G11082" s="66"/>
      <c r="J11082" s="65"/>
      <c r="K11082" s="65"/>
      <c r="L11082" s="66"/>
      <c r="M11082" s="65"/>
      <c r="N11082" s="65"/>
      <c r="O11082" s="65"/>
      <c r="P11082" s="66"/>
      <c r="Q11082" s="31">
        <f t="shared" si="346"/>
        <v>9999</v>
      </c>
      <c r="R11082" s="31" t="str">
        <f t="shared" si="347"/>
        <v/>
      </c>
      <c r="S11082" s="29">
        <f>IF($Q11082&lt;Parâmetros!$E$19,$G11082-1,$G11082)</f>
        <v>0</v>
      </c>
    </row>
    <row r="11083" spans="1:19" x14ac:dyDescent="0.25">
      <c r="A11083" s="116"/>
      <c r="B11083" s="65"/>
      <c r="C11083" s="65"/>
      <c r="D11083" s="66"/>
      <c r="E11083" s="67"/>
      <c r="F11083" s="65"/>
      <c r="G11083" s="66"/>
      <c r="J11083" s="65"/>
      <c r="K11083" s="65"/>
      <c r="L11083" s="66"/>
      <c r="M11083" s="65"/>
      <c r="N11083" s="65"/>
      <c r="O11083" s="65"/>
      <c r="P11083" s="66"/>
      <c r="Q11083" s="31">
        <f t="shared" si="346"/>
        <v>9999</v>
      </c>
      <c r="R11083" s="31" t="str">
        <f t="shared" si="347"/>
        <v/>
      </c>
      <c r="S11083" s="29">
        <f>IF($Q11083&lt;Parâmetros!$E$19,$G11083-1,$G11083)</f>
        <v>0</v>
      </c>
    </row>
    <row r="11084" spans="1:19" x14ac:dyDescent="0.25">
      <c r="A11084" s="116"/>
      <c r="B11084" s="65"/>
      <c r="C11084" s="65"/>
      <c r="D11084" s="66"/>
      <c r="E11084" s="67"/>
      <c r="F11084" s="65"/>
      <c r="G11084" s="66"/>
      <c r="J11084" s="65"/>
      <c r="K11084" s="65"/>
      <c r="L11084" s="66"/>
      <c r="M11084" s="65"/>
      <c r="N11084" s="65"/>
      <c r="O11084" s="65"/>
      <c r="P11084" s="66"/>
      <c r="Q11084" s="31">
        <f t="shared" si="346"/>
        <v>9999</v>
      </c>
      <c r="R11084" s="31" t="str">
        <f t="shared" si="347"/>
        <v/>
      </c>
      <c r="S11084" s="29">
        <f>IF($Q11084&lt;Parâmetros!$E$19,$G11084-1,$G11084)</f>
        <v>0</v>
      </c>
    </row>
    <row r="11085" spans="1:19" x14ac:dyDescent="0.25">
      <c r="A11085" s="116"/>
      <c r="B11085" s="65"/>
      <c r="C11085" s="65"/>
      <c r="D11085" s="66"/>
      <c r="E11085" s="67"/>
      <c r="F11085" s="65"/>
      <c r="G11085" s="66"/>
      <c r="J11085" s="65"/>
      <c r="K11085" s="65"/>
      <c r="L11085" s="66"/>
      <c r="M11085" s="65"/>
      <c r="N11085" s="65"/>
      <c r="O11085" s="65"/>
      <c r="P11085" s="66"/>
      <c r="Q11085" s="31">
        <f t="shared" si="346"/>
        <v>9999</v>
      </c>
      <c r="R11085" s="31" t="str">
        <f t="shared" si="347"/>
        <v/>
      </c>
      <c r="S11085" s="29">
        <f>IF($Q11085&lt;Parâmetros!$E$19,$G11085-1,$G11085)</f>
        <v>0</v>
      </c>
    </row>
    <row r="11086" spans="1:19" x14ac:dyDescent="0.25">
      <c r="A11086" s="116"/>
      <c r="B11086" s="65"/>
      <c r="C11086" s="65"/>
      <c r="D11086" s="66"/>
      <c r="E11086" s="67"/>
      <c r="F11086" s="65"/>
      <c r="G11086" s="66"/>
      <c r="J11086" s="65"/>
      <c r="K11086" s="65"/>
      <c r="L11086" s="66"/>
      <c r="M11086" s="65"/>
      <c r="O11086" s="65"/>
      <c r="P11086" s="66"/>
      <c r="Q11086" s="31">
        <f t="shared" si="346"/>
        <v>9999</v>
      </c>
      <c r="R11086" s="31" t="str">
        <f t="shared" si="347"/>
        <v/>
      </c>
      <c r="S11086" s="29">
        <f>IF($Q11086&lt;Parâmetros!$E$19,$G11086-1,$G11086)</f>
        <v>0</v>
      </c>
    </row>
    <row r="11087" spans="1:19" x14ac:dyDescent="0.25">
      <c r="A11087" s="116"/>
      <c r="B11087" s="65"/>
      <c r="C11087" s="65"/>
      <c r="D11087" s="66"/>
      <c r="E11087" s="67"/>
      <c r="F11087" s="65"/>
      <c r="G11087" s="66"/>
      <c r="J11087" s="65"/>
      <c r="K11087" s="65"/>
      <c r="L11087" s="66"/>
      <c r="M11087" s="65"/>
      <c r="N11087" s="65"/>
      <c r="O11087" s="65"/>
      <c r="P11087" s="66"/>
      <c r="Q11087" s="31">
        <f t="shared" si="346"/>
        <v>9999</v>
      </c>
      <c r="R11087" s="31" t="str">
        <f t="shared" si="347"/>
        <v/>
      </c>
      <c r="S11087" s="29">
        <f>IF($Q11087&lt;Parâmetros!$E$19,$G11087-1,$G11087)</f>
        <v>0</v>
      </c>
    </row>
    <row r="11088" spans="1:19" x14ac:dyDescent="0.25">
      <c r="A11088" s="116"/>
      <c r="B11088" s="65"/>
      <c r="C11088" s="65"/>
      <c r="D11088" s="66"/>
      <c r="E11088" s="67"/>
      <c r="F11088" s="65"/>
      <c r="G11088" s="66"/>
      <c r="J11088" s="65"/>
      <c r="K11088" s="65"/>
      <c r="L11088" s="66"/>
      <c r="M11088" s="65"/>
      <c r="N11088" s="65"/>
      <c r="O11088" s="65"/>
      <c r="P11088" s="66"/>
      <c r="Q11088" s="31">
        <f t="shared" si="346"/>
        <v>9999</v>
      </c>
      <c r="R11088" s="31" t="str">
        <f t="shared" si="347"/>
        <v/>
      </c>
      <c r="S11088" s="29">
        <f>IF($Q11088&lt;Parâmetros!$E$19,$G11088-1,$G11088)</f>
        <v>0</v>
      </c>
    </row>
    <row r="11089" spans="1:19" x14ac:dyDescent="0.25">
      <c r="A11089" s="116"/>
      <c r="B11089" s="65"/>
      <c r="C11089" s="65"/>
      <c r="D11089" s="66"/>
      <c r="E11089" s="67"/>
      <c r="F11089" s="65"/>
      <c r="G11089" s="66"/>
      <c r="J11089" s="65"/>
      <c r="K11089" s="65"/>
      <c r="L11089" s="66"/>
      <c r="M11089" s="65"/>
      <c r="O11089" s="65"/>
      <c r="P11089" s="66"/>
      <c r="Q11089" s="31">
        <f t="shared" si="346"/>
        <v>9999</v>
      </c>
      <c r="R11089" s="31" t="str">
        <f t="shared" si="347"/>
        <v/>
      </c>
      <c r="S11089" s="29">
        <f>IF($Q11089&lt;Parâmetros!$E$19,$G11089-1,$G11089)</f>
        <v>0</v>
      </c>
    </row>
    <row r="11090" spans="1:19" x14ac:dyDescent="0.25">
      <c r="A11090" s="116"/>
      <c r="B11090" s="65"/>
      <c r="C11090" s="65"/>
      <c r="D11090" s="66"/>
      <c r="E11090" s="67"/>
      <c r="F11090" s="65"/>
      <c r="G11090" s="66"/>
      <c r="J11090" s="65"/>
      <c r="K11090" s="65"/>
      <c r="L11090" s="66"/>
      <c r="M11090" s="65"/>
      <c r="N11090" s="65"/>
      <c r="O11090" s="65"/>
      <c r="P11090" s="66"/>
      <c r="Q11090" s="31">
        <f t="shared" si="346"/>
        <v>9999</v>
      </c>
      <c r="R11090" s="31" t="str">
        <f t="shared" si="347"/>
        <v/>
      </c>
      <c r="S11090" s="29">
        <f>IF($Q11090&lt;Parâmetros!$E$19,$G11090-1,$G11090)</f>
        <v>0</v>
      </c>
    </row>
    <row r="11091" spans="1:19" x14ac:dyDescent="0.25">
      <c r="A11091" s="116"/>
      <c r="B11091" s="65"/>
      <c r="C11091" s="65"/>
      <c r="D11091" s="66"/>
      <c r="E11091" s="67"/>
      <c r="F11091" s="65"/>
      <c r="G11091" s="66"/>
      <c r="J11091" s="65"/>
      <c r="K11091" s="65"/>
      <c r="L11091" s="66"/>
      <c r="M11091" s="65"/>
      <c r="N11091" s="65"/>
      <c r="O11091" s="65"/>
      <c r="P11091" s="66"/>
      <c r="Q11091" s="31">
        <f t="shared" si="346"/>
        <v>9999</v>
      </c>
      <c r="R11091" s="31" t="str">
        <f t="shared" si="347"/>
        <v/>
      </c>
      <c r="S11091" s="29">
        <f>IF($Q11091&lt;Parâmetros!$E$19,$G11091-1,$G11091)</f>
        <v>0</v>
      </c>
    </row>
    <row r="11092" spans="1:19" x14ac:dyDescent="0.25">
      <c r="A11092" s="116"/>
      <c r="B11092" s="65"/>
      <c r="C11092" s="65"/>
      <c r="D11092" s="66"/>
      <c r="E11092" s="67"/>
      <c r="F11092" s="65"/>
      <c r="G11092" s="66"/>
      <c r="J11092" s="65"/>
      <c r="K11092" s="65"/>
      <c r="L11092" s="66"/>
      <c r="M11092" s="65"/>
      <c r="N11092" s="65"/>
      <c r="O11092" s="65"/>
      <c r="P11092" s="66"/>
      <c r="Q11092" s="31">
        <f t="shared" si="346"/>
        <v>9999</v>
      </c>
      <c r="R11092" s="31" t="str">
        <f t="shared" si="347"/>
        <v/>
      </c>
      <c r="S11092" s="29">
        <f>IF($Q11092&lt;Parâmetros!$E$19,$G11092-1,$G11092)</f>
        <v>0</v>
      </c>
    </row>
    <row r="11093" spans="1:19" x14ac:dyDescent="0.25">
      <c r="A11093" s="116"/>
      <c r="B11093" s="65"/>
      <c r="C11093" s="65"/>
      <c r="D11093" s="66"/>
      <c r="E11093" s="67"/>
      <c r="F11093" s="65"/>
      <c r="G11093" s="66"/>
      <c r="J11093" s="65"/>
      <c r="K11093" s="65"/>
      <c r="L11093" s="66"/>
      <c r="M11093" s="65"/>
      <c r="N11093" s="65"/>
      <c r="O11093" s="65"/>
      <c r="P11093" s="66"/>
      <c r="Q11093" s="31">
        <f t="shared" si="346"/>
        <v>9999</v>
      </c>
      <c r="R11093" s="31" t="str">
        <f t="shared" si="347"/>
        <v/>
      </c>
      <c r="S11093" s="29">
        <f>IF($Q11093&lt;Parâmetros!$E$19,$G11093-1,$G11093)</f>
        <v>0</v>
      </c>
    </row>
    <row r="11094" spans="1:19" x14ac:dyDescent="0.25">
      <c r="A11094" s="116"/>
      <c r="B11094" s="65"/>
      <c r="C11094" s="65"/>
      <c r="D11094" s="66"/>
      <c r="E11094" s="67"/>
      <c r="F11094" s="65"/>
      <c r="G11094" s="66"/>
      <c r="J11094" s="65"/>
      <c r="K11094" s="65"/>
      <c r="L11094" s="66"/>
      <c r="M11094" s="65"/>
      <c r="N11094" s="65"/>
      <c r="O11094" s="65"/>
      <c r="P11094" s="66"/>
      <c r="Q11094" s="31">
        <f t="shared" si="346"/>
        <v>9999</v>
      </c>
      <c r="R11094" s="31" t="str">
        <f t="shared" si="347"/>
        <v/>
      </c>
      <c r="S11094" s="29">
        <f>IF($Q11094&lt;Parâmetros!$E$19,$G11094-1,$G11094)</f>
        <v>0</v>
      </c>
    </row>
    <row r="11095" spans="1:19" x14ac:dyDescent="0.25">
      <c r="A11095" s="116"/>
      <c r="B11095" s="65"/>
      <c r="C11095" s="65"/>
      <c r="D11095" s="66"/>
      <c r="E11095" s="67"/>
      <c r="F11095" s="65"/>
      <c r="G11095" s="66"/>
      <c r="J11095" s="65"/>
      <c r="K11095" s="65"/>
      <c r="L11095" s="66"/>
      <c r="M11095" s="65"/>
      <c r="N11095" s="65"/>
      <c r="O11095" s="65"/>
      <c r="P11095" s="66"/>
      <c r="Q11095" s="31">
        <f t="shared" si="346"/>
        <v>9999</v>
      </c>
      <c r="R11095" s="31" t="str">
        <f t="shared" si="347"/>
        <v/>
      </c>
      <c r="S11095" s="29">
        <f>IF($Q11095&lt;Parâmetros!$E$19,$G11095-1,$G11095)</f>
        <v>0</v>
      </c>
    </row>
    <row r="11096" spans="1:19" x14ac:dyDescent="0.25">
      <c r="A11096" s="116"/>
      <c r="B11096" s="65"/>
      <c r="C11096" s="65"/>
      <c r="D11096" s="66"/>
      <c r="E11096" s="67"/>
      <c r="F11096" s="65"/>
      <c r="G11096" s="66"/>
      <c r="J11096" s="65"/>
      <c r="K11096" s="65"/>
      <c r="L11096" s="66"/>
      <c r="M11096" s="65"/>
      <c r="N11096" s="65"/>
      <c r="O11096" s="65"/>
      <c r="P11096" s="66"/>
      <c r="Q11096" s="31">
        <f t="shared" si="346"/>
        <v>9999</v>
      </c>
      <c r="R11096" s="31" t="str">
        <f t="shared" si="347"/>
        <v/>
      </c>
      <c r="S11096" s="29">
        <f>IF($Q11096&lt;Parâmetros!$E$19,$G11096-1,$G11096)</f>
        <v>0</v>
      </c>
    </row>
    <row r="11097" spans="1:19" x14ac:dyDescent="0.25">
      <c r="A11097" s="116"/>
      <c r="B11097" s="65"/>
      <c r="C11097" s="65"/>
      <c r="D11097" s="66"/>
      <c r="E11097" s="67"/>
      <c r="F11097" s="65"/>
      <c r="G11097" s="66"/>
      <c r="J11097" s="65"/>
      <c r="K11097" s="65"/>
      <c r="L11097" s="66"/>
      <c r="M11097" s="65"/>
      <c r="N11097" s="65"/>
      <c r="O11097" s="65"/>
      <c r="P11097" s="66"/>
      <c r="Q11097" s="31">
        <f t="shared" si="346"/>
        <v>9999</v>
      </c>
      <c r="R11097" s="31" t="str">
        <f t="shared" si="347"/>
        <v/>
      </c>
      <c r="S11097" s="29">
        <f>IF($Q11097&lt;Parâmetros!$E$19,$G11097-1,$G11097)</f>
        <v>0</v>
      </c>
    </row>
    <row r="11098" spans="1:19" x14ac:dyDescent="0.25">
      <c r="A11098" s="116"/>
      <c r="B11098" s="65"/>
      <c r="C11098" s="65"/>
      <c r="D11098" s="66"/>
      <c r="E11098" s="67"/>
      <c r="F11098" s="65"/>
      <c r="G11098" s="66"/>
      <c r="J11098" s="65"/>
      <c r="K11098" s="65"/>
      <c r="L11098" s="66"/>
      <c r="M11098" s="65"/>
      <c r="N11098" s="65"/>
      <c r="O11098" s="65"/>
      <c r="P11098" s="66"/>
      <c r="Q11098" s="31">
        <f t="shared" si="346"/>
        <v>9999</v>
      </c>
      <c r="R11098" s="31" t="str">
        <f t="shared" si="347"/>
        <v/>
      </c>
      <c r="S11098" s="29">
        <f>IF($Q11098&lt;Parâmetros!$E$19,$G11098-1,$G11098)</f>
        <v>0</v>
      </c>
    </row>
    <row r="11099" spans="1:19" x14ac:dyDescent="0.25">
      <c r="A11099" s="116"/>
      <c r="B11099" s="65"/>
      <c r="C11099" s="65"/>
      <c r="D11099" s="66"/>
      <c r="E11099" s="67"/>
      <c r="F11099" s="65"/>
      <c r="G11099" s="66"/>
      <c r="J11099" s="65"/>
      <c r="K11099" s="65"/>
      <c r="L11099" s="66"/>
      <c r="M11099" s="65"/>
      <c r="N11099" s="65"/>
      <c r="O11099" s="65"/>
      <c r="P11099" s="66"/>
      <c r="Q11099" s="31">
        <f t="shared" si="346"/>
        <v>9999</v>
      </c>
      <c r="R11099" s="31" t="str">
        <f t="shared" si="347"/>
        <v/>
      </c>
      <c r="S11099" s="29">
        <f>IF($Q11099&lt;Parâmetros!$E$19,$G11099-1,$G11099)</f>
        <v>0</v>
      </c>
    </row>
    <row r="11100" spans="1:19" x14ac:dyDescent="0.25">
      <c r="A11100" s="116"/>
      <c r="B11100" s="65"/>
      <c r="C11100" s="65"/>
      <c r="D11100" s="66"/>
      <c r="E11100" s="67"/>
      <c r="F11100" s="65"/>
      <c r="G11100" s="66"/>
      <c r="J11100" s="65"/>
      <c r="K11100" s="65"/>
      <c r="L11100" s="66"/>
      <c r="M11100" s="65"/>
      <c r="O11100" s="65"/>
      <c r="P11100" s="66"/>
      <c r="Q11100" s="31">
        <f t="shared" si="346"/>
        <v>9999</v>
      </c>
      <c r="R11100" s="31" t="str">
        <f t="shared" si="347"/>
        <v/>
      </c>
      <c r="S11100" s="29">
        <f>IF($Q11100&lt;Parâmetros!$E$19,$G11100-1,$G11100)</f>
        <v>0</v>
      </c>
    </row>
    <row r="11101" spans="1:19" x14ac:dyDescent="0.25">
      <c r="A11101" s="116"/>
      <c r="B11101" s="65"/>
      <c r="C11101" s="65"/>
      <c r="D11101" s="66"/>
      <c r="E11101" s="67"/>
      <c r="F11101" s="65"/>
      <c r="G11101" s="66"/>
      <c r="J11101" s="65"/>
      <c r="K11101" s="65"/>
      <c r="L11101" s="66"/>
      <c r="M11101" s="65"/>
      <c r="O11101" s="65"/>
      <c r="P11101" s="66"/>
      <c r="Q11101" s="31">
        <f t="shared" si="346"/>
        <v>9999</v>
      </c>
      <c r="R11101" s="31" t="str">
        <f t="shared" si="347"/>
        <v/>
      </c>
      <c r="S11101" s="29">
        <f>IF($Q11101&lt;Parâmetros!$E$19,$G11101-1,$G11101)</f>
        <v>0</v>
      </c>
    </row>
    <row r="11102" spans="1:19" x14ac:dyDescent="0.25">
      <c r="A11102" s="116"/>
      <c r="B11102" s="65"/>
      <c r="C11102" s="65"/>
      <c r="D11102" s="66"/>
      <c r="E11102" s="67"/>
      <c r="F11102" s="65"/>
      <c r="G11102" s="66"/>
      <c r="J11102" s="65"/>
      <c r="K11102" s="65"/>
      <c r="L11102" s="66"/>
      <c r="M11102" s="65"/>
      <c r="N11102" s="65"/>
      <c r="O11102" s="65"/>
      <c r="P11102" s="66"/>
      <c r="Q11102" s="31">
        <f t="shared" si="346"/>
        <v>9999</v>
      </c>
      <c r="R11102" s="31" t="str">
        <f t="shared" si="347"/>
        <v/>
      </c>
      <c r="S11102" s="29">
        <f>IF($Q11102&lt;Parâmetros!$E$19,$G11102-1,$G11102)</f>
        <v>0</v>
      </c>
    </row>
    <row r="11103" spans="1:19" x14ac:dyDescent="0.25">
      <c r="A11103" s="116"/>
      <c r="B11103" s="65"/>
      <c r="C11103" s="65"/>
      <c r="D11103" s="66"/>
      <c r="E11103" s="67"/>
      <c r="F11103" s="65"/>
      <c r="G11103" s="66"/>
      <c r="J11103" s="65"/>
      <c r="K11103" s="65"/>
      <c r="L11103" s="66"/>
      <c r="M11103" s="65"/>
      <c r="N11103" s="65"/>
      <c r="O11103" s="65"/>
      <c r="P11103" s="66"/>
      <c r="Q11103" s="31">
        <f t="shared" si="346"/>
        <v>9999</v>
      </c>
      <c r="R11103" s="31" t="str">
        <f t="shared" si="347"/>
        <v/>
      </c>
      <c r="S11103" s="29">
        <f>IF($Q11103&lt;Parâmetros!$E$19,$G11103-1,$G11103)</f>
        <v>0</v>
      </c>
    </row>
    <row r="11104" spans="1:19" x14ac:dyDescent="0.25">
      <c r="A11104" s="116"/>
      <c r="B11104" s="65"/>
      <c r="C11104" s="65"/>
      <c r="D11104" s="66"/>
      <c r="E11104" s="67"/>
      <c r="F11104" s="65"/>
      <c r="G11104" s="66"/>
      <c r="J11104" s="65"/>
      <c r="K11104" s="65"/>
      <c r="L11104" s="66"/>
      <c r="M11104" s="65"/>
      <c r="N11104" s="65"/>
      <c r="O11104" s="65"/>
      <c r="P11104" s="66"/>
      <c r="Q11104" s="31">
        <f t="shared" si="346"/>
        <v>9999</v>
      </c>
      <c r="R11104" s="31" t="str">
        <f t="shared" si="347"/>
        <v/>
      </c>
      <c r="S11104" s="29">
        <f>IF($Q11104&lt;Parâmetros!$E$19,$G11104-1,$G11104)</f>
        <v>0</v>
      </c>
    </row>
    <row r="11105" spans="1:19" x14ac:dyDescent="0.25">
      <c r="A11105" s="116"/>
      <c r="B11105" s="65"/>
      <c r="C11105" s="65"/>
      <c r="D11105" s="66"/>
      <c r="E11105" s="67"/>
      <c r="F11105" s="65"/>
      <c r="G11105" s="66"/>
      <c r="J11105" s="65"/>
      <c r="K11105" s="65"/>
      <c r="L11105" s="66"/>
      <c r="M11105" s="65"/>
      <c r="N11105" s="65"/>
      <c r="O11105" s="65"/>
      <c r="P11105" s="66"/>
      <c r="Q11105" s="31">
        <f t="shared" si="346"/>
        <v>9999</v>
      </c>
      <c r="R11105" s="31" t="str">
        <f t="shared" si="347"/>
        <v/>
      </c>
      <c r="S11105" s="29">
        <f>IF($Q11105&lt;Parâmetros!$E$19,$G11105-1,$G11105)</f>
        <v>0</v>
      </c>
    </row>
    <row r="11106" spans="1:19" x14ac:dyDescent="0.25">
      <c r="A11106" s="116"/>
      <c r="B11106" s="65"/>
      <c r="C11106" s="65"/>
      <c r="D11106" s="66"/>
      <c r="E11106" s="67"/>
      <c r="F11106" s="65"/>
      <c r="G11106" s="66"/>
      <c r="J11106" s="65"/>
      <c r="K11106" s="65"/>
      <c r="L11106" s="66"/>
      <c r="M11106" s="65"/>
      <c r="N11106" s="65"/>
      <c r="O11106" s="65"/>
      <c r="P11106" s="66"/>
      <c r="Q11106" s="31">
        <f t="shared" si="346"/>
        <v>9999</v>
      </c>
      <c r="R11106" s="31" t="str">
        <f t="shared" si="347"/>
        <v/>
      </c>
      <c r="S11106" s="29">
        <f>IF($Q11106&lt;Parâmetros!$E$19,$G11106-1,$G11106)</f>
        <v>0</v>
      </c>
    </row>
    <row r="11107" spans="1:19" x14ac:dyDescent="0.25">
      <c r="A11107" s="116"/>
      <c r="B11107" s="65"/>
      <c r="C11107" s="65"/>
      <c r="D11107" s="66"/>
      <c r="E11107" s="67"/>
      <c r="F11107" s="65"/>
      <c r="G11107" s="66"/>
      <c r="J11107" s="65"/>
      <c r="K11107" s="65"/>
      <c r="L11107" s="66"/>
      <c r="M11107" s="65"/>
      <c r="O11107" s="65"/>
      <c r="P11107" s="66"/>
      <c r="Q11107" s="31">
        <f t="shared" si="346"/>
        <v>9999</v>
      </c>
      <c r="R11107" s="31" t="str">
        <f t="shared" si="347"/>
        <v/>
      </c>
      <c r="S11107" s="29">
        <f>IF($Q11107&lt;Parâmetros!$E$19,$G11107-1,$G11107)</f>
        <v>0</v>
      </c>
    </row>
    <row r="11108" spans="1:19" x14ac:dyDescent="0.25">
      <c r="A11108" s="116"/>
      <c r="B11108" s="65"/>
      <c r="C11108" s="65"/>
      <c r="D11108" s="66"/>
      <c r="E11108" s="67"/>
      <c r="F11108" s="65"/>
      <c r="G11108" s="66"/>
      <c r="J11108" s="65"/>
      <c r="K11108" s="65"/>
      <c r="L11108" s="66"/>
      <c r="M11108" s="65"/>
      <c r="N11108" s="65"/>
      <c r="O11108" s="65"/>
      <c r="P11108" s="66"/>
      <c r="Q11108" s="31">
        <f t="shared" si="346"/>
        <v>9999</v>
      </c>
      <c r="R11108" s="31" t="str">
        <f t="shared" si="347"/>
        <v/>
      </c>
      <c r="S11108" s="29">
        <f>IF($Q11108&lt;Parâmetros!$E$19,$G11108-1,$G11108)</f>
        <v>0</v>
      </c>
    </row>
    <row r="11109" spans="1:19" x14ac:dyDescent="0.25">
      <c r="A11109" s="116"/>
      <c r="B11109" s="65"/>
      <c r="C11109" s="65"/>
      <c r="D11109" s="66"/>
      <c r="E11109" s="67"/>
      <c r="F11109" s="65"/>
      <c r="G11109" s="66"/>
      <c r="J11109" s="65"/>
      <c r="K11109" s="65"/>
      <c r="L11109" s="66"/>
      <c r="M11109" s="65"/>
      <c r="O11109" s="65"/>
      <c r="P11109" s="66"/>
      <c r="Q11109" s="31">
        <f t="shared" si="346"/>
        <v>9999</v>
      </c>
      <c r="R11109" s="31" t="str">
        <f t="shared" si="347"/>
        <v/>
      </c>
      <c r="S11109" s="29">
        <f>IF($Q11109&lt;Parâmetros!$E$19,$G11109-1,$G11109)</f>
        <v>0</v>
      </c>
    </row>
    <row r="11110" spans="1:19" x14ac:dyDescent="0.25">
      <c r="A11110" s="116"/>
      <c r="B11110" s="65"/>
      <c r="C11110" s="65"/>
      <c r="D11110" s="66"/>
      <c r="E11110" s="67"/>
      <c r="F11110" s="65"/>
      <c r="G11110" s="66"/>
      <c r="J11110" s="65"/>
      <c r="K11110" s="65"/>
      <c r="L11110" s="66"/>
      <c r="M11110" s="65"/>
      <c r="N11110" s="65"/>
      <c r="O11110" s="65"/>
      <c r="P11110" s="66"/>
      <c r="Q11110" s="31">
        <f t="shared" si="346"/>
        <v>9999</v>
      </c>
      <c r="R11110" s="31" t="str">
        <f t="shared" si="347"/>
        <v/>
      </c>
      <c r="S11110" s="29">
        <f>IF($Q11110&lt;Parâmetros!$E$19,$G11110-1,$G11110)</f>
        <v>0</v>
      </c>
    </row>
    <row r="11111" spans="1:19" x14ac:dyDescent="0.25">
      <c r="A11111" s="116"/>
      <c r="B11111" s="65"/>
      <c r="C11111" s="65"/>
      <c r="D11111" s="66"/>
      <c r="E11111" s="67"/>
      <c r="F11111" s="65"/>
      <c r="G11111" s="66"/>
      <c r="J11111" s="65"/>
      <c r="K11111" s="65"/>
      <c r="L11111" s="66"/>
      <c r="M11111" s="65"/>
      <c r="O11111" s="65"/>
      <c r="P11111" s="66"/>
      <c r="Q11111" s="31">
        <f t="shared" si="346"/>
        <v>9999</v>
      </c>
      <c r="R11111" s="31" t="str">
        <f t="shared" si="347"/>
        <v/>
      </c>
      <c r="S11111" s="29">
        <f>IF($Q11111&lt;Parâmetros!$E$19,$G11111-1,$G11111)</f>
        <v>0</v>
      </c>
    </row>
    <row r="11112" spans="1:19" x14ac:dyDescent="0.25">
      <c r="A11112" s="116"/>
      <c r="B11112" s="65"/>
      <c r="C11112" s="65"/>
      <c r="D11112" s="66"/>
      <c r="E11112" s="67"/>
      <c r="F11112" s="65"/>
      <c r="G11112" s="66"/>
      <c r="J11112" s="65"/>
      <c r="K11112" s="65"/>
      <c r="L11112" s="66"/>
      <c r="M11112" s="65"/>
      <c r="O11112" s="65"/>
      <c r="P11112" s="66"/>
      <c r="Q11112" s="31">
        <f t="shared" si="346"/>
        <v>9999</v>
      </c>
      <c r="R11112" s="31" t="str">
        <f t="shared" si="347"/>
        <v/>
      </c>
      <c r="S11112" s="29">
        <f>IF($Q11112&lt;Parâmetros!$E$19,$G11112-1,$G11112)</f>
        <v>0</v>
      </c>
    </row>
    <row r="11113" spans="1:19" x14ac:dyDescent="0.25">
      <c r="A11113" s="116"/>
      <c r="B11113" s="65"/>
      <c r="C11113" s="65"/>
      <c r="D11113" s="66"/>
      <c r="E11113" s="67"/>
      <c r="F11113" s="65"/>
      <c r="G11113" s="66"/>
      <c r="J11113" s="65"/>
      <c r="K11113" s="65"/>
      <c r="L11113" s="66"/>
      <c r="M11113" s="65"/>
      <c r="N11113" s="65"/>
      <c r="O11113" s="65"/>
      <c r="P11113" s="66"/>
      <c r="Q11113" s="31">
        <f t="shared" si="346"/>
        <v>9999</v>
      </c>
      <c r="R11113" s="31" t="str">
        <f t="shared" si="347"/>
        <v/>
      </c>
      <c r="S11113" s="29">
        <f>IF($Q11113&lt;Parâmetros!$E$19,$G11113-1,$G11113)</f>
        <v>0</v>
      </c>
    </row>
    <row r="11114" spans="1:19" x14ac:dyDescent="0.25">
      <c r="A11114" s="116"/>
      <c r="B11114" s="65"/>
      <c r="C11114" s="65"/>
      <c r="D11114" s="66"/>
      <c r="E11114" s="67"/>
      <c r="F11114" s="65"/>
      <c r="G11114" s="66"/>
      <c r="J11114" s="65"/>
      <c r="K11114" s="65"/>
      <c r="L11114" s="66"/>
      <c r="M11114" s="65"/>
      <c r="N11114" s="65"/>
      <c r="O11114" s="65"/>
      <c r="P11114" s="66"/>
      <c r="Q11114" s="31">
        <f t="shared" si="346"/>
        <v>9999</v>
      </c>
      <c r="R11114" s="31" t="str">
        <f t="shared" si="347"/>
        <v/>
      </c>
      <c r="S11114" s="29">
        <f>IF($Q11114&lt;Parâmetros!$E$19,$G11114-1,$G11114)</f>
        <v>0</v>
      </c>
    </row>
    <row r="11115" spans="1:19" x14ac:dyDescent="0.25">
      <c r="A11115" s="116"/>
      <c r="B11115" s="65"/>
      <c r="C11115" s="65"/>
      <c r="D11115" s="66"/>
      <c r="E11115" s="67"/>
      <c r="F11115" s="65"/>
      <c r="G11115" s="66"/>
      <c r="J11115" s="65"/>
      <c r="K11115" s="65"/>
      <c r="L11115" s="66"/>
      <c r="M11115" s="65"/>
      <c r="N11115" s="65"/>
      <c r="O11115" s="65"/>
      <c r="P11115" s="66"/>
      <c r="Q11115" s="31">
        <f t="shared" si="346"/>
        <v>9999</v>
      </c>
      <c r="R11115" s="31" t="str">
        <f t="shared" si="347"/>
        <v/>
      </c>
      <c r="S11115" s="29">
        <f>IF($Q11115&lt;Parâmetros!$E$19,$G11115-1,$G11115)</f>
        <v>0</v>
      </c>
    </row>
    <row r="11116" spans="1:19" x14ac:dyDescent="0.25">
      <c r="A11116" s="116"/>
      <c r="B11116" s="65"/>
      <c r="C11116" s="65"/>
      <c r="D11116" s="66"/>
      <c r="E11116" s="67"/>
      <c r="F11116" s="65"/>
      <c r="G11116" s="66"/>
      <c r="J11116" s="65"/>
      <c r="K11116" s="65"/>
      <c r="L11116" s="66"/>
      <c r="M11116" s="65"/>
      <c r="N11116" s="65"/>
      <c r="O11116" s="65"/>
      <c r="P11116" s="66"/>
      <c r="Q11116" s="31">
        <f t="shared" si="346"/>
        <v>9999</v>
      </c>
      <c r="R11116" s="31" t="str">
        <f t="shared" si="347"/>
        <v/>
      </c>
      <c r="S11116" s="29">
        <f>IF($Q11116&lt;Parâmetros!$E$19,$G11116-1,$G11116)</f>
        <v>0</v>
      </c>
    </row>
    <row r="11117" spans="1:19" x14ac:dyDescent="0.25">
      <c r="A11117" s="116"/>
      <c r="B11117" s="65"/>
      <c r="C11117" s="65"/>
      <c r="D11117" s="66"/>
      <c r="E11117" s="67"/>
      <c r="F11117" s="65"/>
      <c r="G11117" s="66"/>
      <c r="J11117" s="65"/>
      <c r="K11117" s="65"/>
      <c r="L11117" s="66"/>
      <c r="M11117" s="65"/>
      <c r="N11117" s="65"/>
      <c r="O11117" s="65"/>
      <c r="P11117" s="66"/>
      <c r="Q11117" s="31">
        <f t="shared" si="346"/>
        <v>9999</v>
      </c>
      <c r="R11117" s="31" t="str">
        <f t="shared" si="347"/>
        <v/>
      </c>
      <c r="S11117" s="29">
        <f>IF($Q11117&lt;Parâmetros!$E$19,$G11117-1,$G11117)</f>
        <v>0</v>
      </c>
    </row>
    <row r="11118" spans="1:19" x14ac:dyDescent="0.25">
      <c r="A11118" s="116"/>
      <c r="B11118" s="65"/>
      <c r="C11118" s="65"/>
      <c r="D11118" s="66"/>
      <c r="E11118" s="67"/>
      <c r="F11118" s="65"/>
      <c r="G11118" s="66"/>
      <c r="J11118" s="65"/>
      <c r="K11118" s="65"/>
      <c r="L11118" s="66"/>
      <c r="M11118" s="65"/>
      <c r="N11118" s="65"/>
      <c r="O11118" s="65"/>
      <c r="P11118" s="66"/>
      <c r="Q11118" s="31">
        <f t="shared" si="346"/>
        <v>9999</v>
      </c>
      <c r="R11118" s="31" t="str">
        <f t="shared" si="347"/>
        <v/>
      </c>
      <c r="S11118" s="29">
        <f>IF($Q11118&lt;Parâmetros!$E$19,$G11118-1,$G11118)</f>
        <v>0</v>
      </c>
    </row>
    <row r="11119" spans="1:19" x14ac:dyDescent="0.25">
      <c r="A11119" s="116"/>
      <c r="B11119" s="65"/>
      <c r="C11119" s="65"/>
      <c r="D11119" s="66"/>
      <c r="E11119" s="67"/>
      <c r="F11119" s="65"/>
      <c r="G11119" s="66"/>
      <c r="J11119" s="65"/>
      <c r="K11119" s="65"/>
      <c r="L11119" s="66"/>
      <c r="M11119" s="65"/>
      <c r="O11119" s="65"/>
      <c r="P11119" s="66"/>
      <c r="Q11119" s="31">
        <f t="shared" si="346"/>
        <v>9999</v>
      </c>
      <c r="R11119" s="31" t="str">
        <f t="shared" si="347"/>
        <v/>
      </c>
      <c r="S11119" s="29">
        <f>IF($Q11119&lt;Parâmetros!$E$19,$G11119-1,$G11119)</f>
        <v>0</v>
      </c>
    </row>
    <row r="11120" spans="1:19" x14ac:dyDescent="0.25">
      <c r="A11120" s="116"/>
      <c r="B11120" s="65"/>
      <c r="C11120" s="65"/>
      <c r="D11120" s="66"/>
      <c r="E11120" s="67"/>
      <c r="F11120" s="65"/>
      <c r="G11120" s="66"/>
      <c r="J11120" s="65"/>
      <c r="K11120" s="65"/>
      <c r="L11120" s="66"/>
      <c r="M11120" s="65"/>
      <c r="N11120" s="65"/>
      <c r="O11120" s="65"/>
      <c r="P11120" s="66"/>
      <c r="Q11120" s="31">
        <f t="shared" si="346"/>
        <v>9999</v>
      </c>
      <c r="R11120" s="31" t="str">
        <f t="shared" si="347"/>
        <v/>
      </c>
      <c r="S11120" s="29">
        <f>IF($Q11120&lt;Parâmetros!$E$19,$G11120-1,$G11120)</f>
        <v>0</v>
      </c>
    </row>
    <row r="11121" spans="1:19" x14ac:dyDescent="0.25">
      <c r="A11121" s="116"/>
      <c r="B11121" s="65"/>
      <c r="C11121" s="65"/>
      <c r="D11121" s="66"/>
      <c r="E11121" s="67"/>
      <c r="F11121" s="65"/>
      <c r="G11121" s="66"/>
      <c r="J11121" s="65"/>
      <c r="K11121" s="65"/>
      <c r="L11121" s="66"/>
      <c r="M11121" s="65"/>
      <c r="N11121" s="65"/>
      <c r="O11121" s="65"/>
      <c r="P11121" s="66"/>
      <c r="Q11121" s="31">
        <f t="shared" si="346"/>
        <v>9999</v>
      </c>
      <c r="R11121" s="31" t="str">
        <f t="shared" si="347"/>
        <v/>
      </c>
      <c r="S11121" s="29">
        <f>IF($Q11121&lt;Parâmetros!$E$19,$G11121-1,$G11121)</f>
        <v>0</v>
      </c>
    </row>
    <row r="11122" spans="1:19" x14ac:dyDescent="0.25">
      <c r="A11122" s="116"/>
      <c r="B11122" s="65"/>
      <c r="C11122" s="65"/>
      <c r="D11122" s="66"/>
      <c r="E11122" s="67"/>
      <c r="F11122" s="65"/>
      <c r="G11122" s="66"/>
      <c r="J11122" s="65"/>
      <c r="K11122" s="65"/>
      <c r="L11122" s="66"/>
      <c r="M11122" s="65"/>
      <c r="N11122" s="65"/>
      <c r="O11122" s="65"/>
      <c r="P11122" s="66"/>
      <c r="Q11122" s="31">
        <f t="shared" si="346"/>
        <v>9999</v>
      </c>
      <c r="R11122" s="31" t="str">
        <f t="shared" si="347"/>
        <v/>
      </c>
      <c r="S11122" s="29">
        <f>IF($Q11122&lt;Parâmetros!$E$19,$G11122-1,$G11122)</f>
        <v>0</v>
      </c>
    </row>
    <row r="11123" spans="1:19" x14ac:dyDescent="0.25">
      <c r="A11123" s="116"/>
      <c r="B11123" s="65"/>
      <c r="C11123" s="65"/>
      <c r="D11123" s="66"/>
      <c r="E11123" s="67"/>
      <c r="F11123" s="65"/>
      <c r="G11123" s="66"/>
      <c r="J11123" s="65"/>
      <c r="K11123" s="65"/>
      <c r="L11123" s="66"/>
      <c r="M11123" s="65"/>
      <c r="N11123" s="65"/>
      <c r="O11123" s="65"/>
      <c r="P11123" s="66"/>
      <c r="Q11123" s="31">
        <f t="shared" si="346"/>
        <v>9999</v>
      </c>
      <c r="R11123" s="31" t="str">
        <f t="shared" si="347"/>
        <v/>
      </c>
      <c r="S11123" s="29">
        <f>IF($Q11123&lt;Parâmetros!$E$19,$G11123-1,$G11123)</f>
        <v>0</v>
      </c>
    </row>
    <row r="11124" spans="1:19" x14ac:dyDescent="0.25">
      <c r="A11124" s="116"/>
      <c r="B11124" s="65"/>
      <c r="C11124" s="65"/>
      <c r="D11124" s="66"/>
      <c r="E11124" s="67"/>
      <c r="F11124" s="65"/>
      <c r="G11124" s="66"/>
      <c r="J11124" s="65"/>
      <c r="K11124" s="65"/>
      <c r="L11124" s="66"/>
      <c r="M11124" s="65"/>
      <c r="N11124" s="65"/>
      <c r="O11124" s="65"/>
      <c r="P11124" s="66"/>
      <c r="Q11124" s="31">
        <f t="shared" si="346"/>
        <v>9999</v>
      </c>
      <c r="R11124" s="31" t="str">
        <f t="shared" si="347"/>
        <v/>
      </c>
      <c r="S11124" s="29">
        <f>IF($Q11124&lt;Parâmetros!$E$19,$G11124-1,$G11124)</f>
        <v>0</v>
      </c>
    </row>
    <row r="11125" spans="1:19" x14ac:dyDescent="0.25">
      <c r="A11125" s="116"/>
      <c r="B11125" s="65"/>
      <c r="C11125" s="65"/>
      <c r="D11125" s="66"/>
      <c r="E11125" s="67"/>
      <c r="F11125" s="65"/>
      <c r="G11125" s="66"/>
      <c r="J11125" s="65"/>
      <c r="K11125" s="65"/>
      <c r="L11125" s="66"/>
      <c r="M11125" s="65"/>
      <c r="O11125" s="65"/>
      <c r="P11125" s="66"/>
      <c r="Q11125" s="31">
        <f t="shared" si="346"/>
        <v>9999</v>
      </c>
      <c r="R11125" s="31" t="str">
        <f t="shared" si="347"/>
        <v/>
      </c>
      <c r="S11125" s="29">
        <f>IF($Q11125&lt;Parâmetros!$E$19,$G11125-1,$G11125)</f>
        <v>0</v>
      </c>
    </row>
    <row r="11126" spans="1:19" x14ac:dyDescent="0.25">
      <c r="A11126" s="116"/>
      <c r="B11126" s="65"/>
      <c r="C11126" s="65"/>
      <c r="D11126" s="66"/>
      <c r="E11126" s="67"/>
      <c r="F11126" s="65"/>
      <c r="G11126" s="66"/>
      <c r="J11126" s="65"/>
      <c r="K11126" s="65"/>
      <c r="L11126" s="66"/>
      <c r="M11126" s="65"/>
      <c r="N11126" s="65"/>
      <c r="O11126" s="65"/>
      <c r="P11126" s="66"/>
      <c r="Q11126" s="31">
        <f t="shared" si="346"/>
        <v>9999</v>
      </c>
      <c r="R11126" s="31" t="str">
        <f t="shared" si="347"/>
        <v/>
      </c>
      <c r="S11126" s="29">
        <f>IF($Q11126&lt;Parâmetros!$E$19,$G11126-1,$G11126)</f>
        <v>0</v>
      </c>
    </row>
    <row r="11127" spans="1:19" x14ac:dyDescent="0.25">
      <c r="A11127" s="116"/>
      <c r="B11127" s="65"/>
      <c r="C11127" s="65"/>
      <c r="D11127" s="66"/>
      <c r="E11127" s="67"/>
      <c r="F11127" s="65"/>
      <c r="G11127" s="66"/>
      <c r="J11127" s="65"/>
      <c r="K11127" s="65"/>
      <c r="L11127" s="66"/>
      <c r="M11127" s="65"/>
      <c r="N11127" s="65"/>
      <c r="O11127" s="65"/>
      <c r="P11127" s="66"/>
      <c r="Q11127" s="31">
        <f t="shared" si="346"/>
        <v>9999</v>
      </c>
      <c r="R11127" s="31" t="str">
        <f t="shared" si="347"/>
        <v/>
      </c>
      <c r="S11127" s="29">
        <f>IF($Q11127&lt;Parâmetros!$E$19,$G11127-1,$G11127)</f>
        <v>0</v>
      </c>
    </row>
    <row r="11128" spans="1:19" x14ac:dyDescent="0.25">
      <c r="A11128" s="116"/>
      <c r="B11128" s="65"/>
      <c r="C11128" s="65"/>
      <c r="D11128" s="66"/>
      <c r="E11128" s="67"/>
      <c r="F11128" s="65"/>
      <c r="G11128" s="66"/>
      <c r="J11128" s="65"/>
      <c r="K11128" s="65"/>
      <c r="L11128" s="66"/>
      <c r="M11128" s="65"/>
      <c r="O11128" s="65"/>
      <c r="P11128" s="66"/>
      <c r="Q11128" s="31">
        <f t="shared" si="346"/>
        <v>9999</v>
      </c>
      <c r="R11128" s="31" t="str">
        <f t="shared" si="347"/>
        <v/>
      </c>
      <c r="S11128" s="29">
        <f>IF($Q11128&lt;Parâmetros!$E$19,$G11128-1,$G11128)</f>
        <v>0</v>
      </c>
    </row>
    <row r="11129" spans="1:19" x14ac:dyDescent="0.25">
      <c r="A11129" s="116"/>
      <c r="B11129" s="65"/>
      <c r="C11129" s="65"/>
      <c r="D11129" s="66"/>
      <c r="E11129" s="67"/>
      <c r="F11129" s="65"/>
      <c r="G11129" s="66"/>
      <c r="J11129" s="65"/>
      <c r="K11129" s="65"/>
      <c r="L11129" s="66"/>
      <c r="M11129" s="65"/>
      <c r="O11129" s="65"/>
      <c r="P11129" s="66"/>
      <c r="Q11129" s="31">
        <f t="shared" si="346"/>
        <v>9999</v>
      </c>
      <c r="R11129" s="31" t="str">
        <f t="shared" si="347"/>
        <v/>
      </c>
      <c r="S11129" s="29">
        <f>IF($Q11129&lt;Parâmetros!$E$19,$G11129-1,$G11129)</f>
        <v>0</v>
      </c>
    </row>
    <row r="11130" spans="1:19" x14ac:dyDescent="0.25">
      <c r="A11130" s="116"/>
      <c r="B11130" s="65"/>
      <c r="C11130" s="65"/>
      <c r="D11130" s="66"/>
      <c r="E11130" s="67"/>
      <c r="F11130" s="65"/>
      <c r="G11130" s="66"/>
      <c r="J11130" s="65"/>
      <c r="K11130" s="65"/>
      <c r="L11130" s="66"/>
      <c r="M11130" s="65"/>
      <c r="O11130" s="65"/>
      <c r="P11130" s="66"/>
      <c r="Q11130" s="31">
        <f t="shared" si="346"/>
        <v>9999</v>
      </c>
      <c r="R11130" s="31" t="str">
        <f t="shared" si="347"/>
        <v/>
      </c>
      <c r="S11130" s="29">
        <f>IF($Q11130&lt;Parâmetros!$E$19,$G11130-1,$G11130)</f>
        <v>0</v>
      </c>
    </row>
    <row r="11131" spans="1:19" x14ac:dyDescent="0.25">
      <c r="A11131" s="116"/>
      <c r="B11131" s="65"/>
      <c r="C11131" s="65"/>
      <c r="D11131" s="66"/>
      <c r="E11131" s="67"/>
      <c r="F11131" s="65"/>
      <c r="G11131" s="66"/>
      <c r="J11131" s="65"/>
      <c r="K11131" s="65"/>
      <c r="L11131" s="66"/>
      <c r="M11131" s="65"/>
      <c r="O11131" s="65"/>
      <c r="P11131" s="66"/>
      <c r="Q11131" s="31">
        <f t="shared" si="346"/>
        <v>9999</v>
      </c>
      <c r="R11131" s="31" t="str">
        <f t="shared" si="347"/>
        <v/>
      </c>
      <c r="S11131" s="29">
        <f>IF($Q11131&lt;Parâmetros!$E$19,$G11131-1,$G11131)</f>
        <v>0</v>
      </c>
    </row>
    <row r="11132" spans="1:19" x14ac:dyDescent="0.25">
      <c r="A11132" s="116"/>
      <c r="B11132" s="65"/>
      <c r="C11132" s="65"/>
      <c r="D11132" s="66"/>
      <c r="E11132" s="67"/>
      <c r="F11132" s="65"/>
      <c r="G11132" s="66"/>
      <c r="J11132" s="65"/>
      <c r="K11132" s="65"/>
      <c r="L11132" s="66"/>
      <c r="M11132" s="65"/>
      <c r="O11132" s="65"/>
      <c r="P11132" s="66"/>
      <c r="Q11132" s="31">
        <f t="shared" ref="Q11132:Q11195" si="348">IFERROR(VALUE(LEFT($J11132,2))*60+VALUE(MID($J11132,4,2)),9999)</f>
        <v>9999</v>
      </c>
      <c r="R11132" s="31" t="str">
        <f t="shared" ref="R11132:R11195" si="349">IFERROR(VALUE(LEFT($K11132,2))*60+VALUE(MID($K11132,4,2)),"")</f>
        <v/>
      </c>
      <c r="S11132" s="29">
        <f>IF($Q11132&lt;Parâmetros!$E$19,$G11132-1,$G11132)</f>
        <v>0</v>
      </c>
    </row>
    <row r="11133" spans="1:19" x14ac:dyDescent="0.25">
      <c r="A11133" s="116"/>
      <c r="B11133" s="65"/>
      <c r="C11133" s="65"/>
      <c r="D11133" s="66"/>
      <c r="E11133" s="67"/>
      <c r="F11133" s="65"/>
      <c r="G11133" s="66"/>
      <c r="J11133" s="65"/>
      <c r="K11133" s="65"/>
      <c r="L11133" s="66"/>
      <c r="M11133" s="65"/>
      <c r="O11133" s="65"/>
      <c r="P11133" s="66"/>
      <c r="Q11133" s="31">
        <f t="shared" si="348"/>
        <v>9999</v>
      </c>
      <c r="R11133" s="31" t="str">
        <f t="shared" si="349"/>
        <v/>
      </c>
      <c r="S11133" s="29">
        <f>IF($Q11133&lt;Parâmetros!$E$19,$G11133-1,$G11133)</f>
        <v>0</v>
      </c>
    </row>
    <row r="11134" spans="1:19" x14ac:dyDescent="0.25">
      <c r="A11134" s="116"/>
      <c r="B11134" s="65"/>
      <c r="C11134" s="65"/>
      <c r="D11134" s="66"/>
      <c r="E11134" s="67"/>
      <c r="F11134" s="65"/>
      <c r="G11134" s="66"/>
      <c r="J11134" s="65"/>
      <c r="K11134" s="65"/>
      <c r="L11134" s="66"/>
      <c r="M11134" s="65"/>
      <c r="O11134" s="65"/>
      <c r="P11134" s="66"/>
      <c r="Q11134" s="31">
        <f t="shared" si="348"/>
        <v>9999</v>
      </c>
      <c r="R11134" s="31" t="str">
        <f t="shared" si="349"/>
        <v/>
      </c>
      <c r="S11134" s="29">
        <f>IF($Q11134&lt;Parâmetros!$E$19,$G11134-1,$G11134)</f>
        <v>0</v>
      </c>
    </row>
    <row r="11135" spans="1:19" x14ac:dyDescent="0.25">
      <c r="A11135" s="116"/>
      <c r="B11135" s="65"/>
      <c r="C11135" s="65"/>
      <c r="D11135" s="66"/>
      <c r="E11135" s="67"/>
      <c r="F11135" s="65"/>
      <c r="G11135" s="66"/>
      <c r="J11135" s="65"/>
      <c r="K11135" s="65"/>
      <c r="L11135" s="66"/>
      <c r="M11135" s="65"/>
      <c r="O11135" s="65"/>
      <c r="P11135" s="66"/>
      <c r="Q11135" s="31">
        <f t="shared" si="348"/>
        <v>9999</v>
      </c>
      <c r="R11135" s="31" t="str">
        <f t="shared" si="349"/>
        <v/>
      </c>
      <c r="S11135" s="29">
        <f>IF($Q11135&lt;Parâmetros!$E$19,$G11135-1,$G11135)</f>
        <v>0</v>
      </c>
    </row>
    <row r="11136" spans="1:19" x14ac:dyDescent="0.25">
      <c r="A11136" s="116"/>
      <c r="B11136" s="65"/>
      <c r="C11136" s="65"/>
      <c r="D11136" s="66"/>
      <c r="E11136" s="67"/>
      <c r="F11136" s="65"/>
      <c r="G11136" s="66"/>
      <c r="J11136" s="65"/>
      <c r="K11136" s="65"/>
      <c r="L11136" s="66"/>
      <c r="M11136" s="65"/>
      <c r="N11136" s="65"/>
      <c r="O11136" s="65"/>
      <c r="P11136" s="66"/>
      <c r="Q11136" s="31">
        <f t="shared" si="348"/>
        <v>9999</v>
      </c>
      <c r="R11136" s="31" t="str">
        <f t="shared" si="349"/>
        <v/>
      </c>
      <c r="S11136" s="29">
        <f>IF($Q11136&lt;Parâmetros!$E$19,$G11136-1,$G11136)</f>
        <v>0</v>
      </c>
    </row>
    <row r="11137" spans="1:19" x14ac:dyDescent="0.25">
      <c r="A11137" s="116"/>
      <c r="B11137" s="65"/>
      <c r="C11137" s="65"/>
      <c r="D11137" s="66"/>
      <c r="E11137" s="67"/>
      <c r="F11137" s="65"/>
      <c r="G11137" s="66"/>
      <c r="J11137" s="65"/>
      <c r="K11137" s="65"/>
      <c r="L11137" s="66"/>
      <c r="M11137" s="65"/>
      <c r="N11137" s="65"/>
      <c r="O11137" s="65"/>
      <c r="P11137" s="66"/>
      <c r="Q11137" s="31">
        <f t="shared" si="348"/>
        <v>9999</v>
      </c>
      <c r="R11137" s="31" t="str">
        <f t="shared" si="349"/>
        <v/>
      </c>
      <c r="S11137" s="29">
        <f>IF($Q11137&lt;Parâmetros!$E$19,$G11137-1,$G11137)</f>
        <v>0</v>
      </c>
    </row>
    <row r="11138" spans="1:19" x14ac:dyDescent="0.25">
      <c r="A11138" s="116"/>
      <c r="B11138" s="65"/>
      <c r="C11138" s="65"/>
      <c r="D11138" s="66"/>
      <c r="E11138" s="67"/>
      <c r="F11138" s="65"/>
      <c r="G11138" s="66"/>
      <c r="J11138" s="65"/>
      <c r="K11138" s="65"/>
      <c r="L11138" s="66"/>
      <c r="M11138" s="65"/>
      <c r="O11138" s="65"/>
      <c r="P11138" s="66"/>
      <c r="Q11138" s="31">
        <f t="shared" si="348"/>
        <v>9999</v>
      </c>
      <c r="R11138" s="31" t="str">
        <f t="shared" si="349"/>
        <v/>
      </c>
      <c r="S11138" s="29">
        <f>IF($Q11138&lt;Parâmetros!$E$19,$G11138-1,$G11138)</f>
        <v>0</v>
      </c>
    </row>
    <row r="11139" spans="1:19" x14ac:dyDescent="0.25">
      <c r="A11139" s="116"/>
      <c r="B11139" s="65"/>
      <c r="C11139" s="65"/>
      <c r="D11139" s="66"/>
      <c r="E11139" s="67"/>
      <c r="F11139" s="65"/>
      <c r="G11139" s="66"/>
      <c r="J11139" s="65"/>
      <c r="K11139" s="65"/>
      <c r="L11139" s="66"/>
      <c r="M11139" s="65"/>
      <c r="N11139" s="65"/>
      <c r="O11139" s="65"/>
      <c r="P11139" s="66"/>
      <c r="Q11139" s="31">
        <f t="shared" si="348"/>
        <v>9999</v>
      </c>
      <c r="R11139" s="31" t="str">
        <f t="shared" si="349"/>
        <v/>
      </c>
      <c r="S11139" s="29">
        <f>IF($Q11139&lt;Parâmetros!$E$19,$G11139-1,$G11139)</f>
        <v>0</v>
      </c>
    </row>
    <row r="11140" spans="1:19" x14ac:dyDescent="0.25">
      <c r="A11140" s="116"/>
      <c r="B11140" s="65"/>
      <c r="C11140" s="65"/>
      <c r="D11140" s="66"/>
      <c r="E11140" s="67"/>
      <c r="F11140" s="65"/>
      <c r="G11140" s="66"/>
      <c r="J11140" s="65"/>
      <c r="K11140" s="65"/>
      <c r="L11140" s="66"/>
      <c r="M11140" s="65"/>
      <c r="N11140" s="65"/>
      <c r="O11140" s="65"/>
      <c r="P11140" s="66"/>
      <c r="Q11140" s="31">
        <f t="shared" si="348"/>
        <v>9999</v>
      </c>
      <c r="R11140" s="31" t="str">
        <f t="shared" si="349"/>
        <v/>
      </c>
      <c r="S11140" s="29">
        <f>IF($Q11140&lt;Parâmetros!$E$19,$G11140-1,$G11140)</f>
        <v>0</v>
      </c>
    </row>
    <row r="11141" spans="1:19" x14ac:dyDescent="0.25">
      <c r="A11141" s="116"/>
      <c r="B11141" s="65"/>
      <c r="C11141" s="65"/>
      <c r="D11141" s="66"/>
      <c r="E11141" s="67"/>
      <c r="F11141" s="65"/>
      <c r="G11141" s="66"/>
      <c r="J11141" s="65"/>
      <c r="K11141" s="65"/>
      <c r="L11141" s="66"/>
      <c r="M11141" s="65"/>
      <c r="O11141" s="65"/>
      <c r="P11141" s="66"/>
      <c r="Q11141" s="31">
        <f t="shared" si="348"/>
        <v>9999</v>
      </c>
      <c r="R11141" s="31" t="str">
        <f t="shared" si="349"/>
        <v/>
      </c>
      <c r="S11141" s="29">
        <f>IF($Q11141&lt;Parâmetros!$E$19,$G11141-1,$G11141)</f>
        <v>0</v>
      </c>
    </row>
    <row r="11142" spans="1:19" x14ac:dyDescent="0.25">
      <c r="A11142" s="116"/>
      <c r="B11142" s="65"/>
      <c r="C11142" s="65"/>
      <c r="D11142" s="66"/>
      <c r="E11142" s="67"/>
      <c r="F11142" s="65"/>
      <c r="G11142" s="66"/>
      <c r="J11142" s="65"/>
      <c r="K11142" s="65"/>
      <c r="L11142" s="66"/>
      <c r="M11142" s="65"/>
      <c r="N11142" s="65"/>
      <c r="O11142" s="65"/>
      <c r="P11142" s="66"/>
      <c r="Q11142" s="31">
        <f t="shared" si="348"/>
        <v>9999</v>
      </c>
      <c r="R11142" s="31" t="str">
        <f t="shared" si="349"/>
        <v/>
      </c>
      <c r="S11142" s="29">
        <f>IF($Q11142&lt;Parâmetros!$E$19,$G11142-1,$G11142)</f>
        <v>0</v>
      </c>
    </row>
    <row r="11143" spans="1:19" x14ac:dyDescent="0.25">
      <c r="A11143" s="116"/>
      <c r="B11143" s="65"/>
      <c r="C11143" s="65"/>
      <c r="D11143" s="66"/>
      <c r="E11143" s="67"/>
      <c r="F11143" s="65"/>
      <c r="G11143" s="66"/>
      <c r="J11143" s="65"/>
      <c r="K11143" s="65"/>
      <c r="L11143" s="66"/>
      <c r="M11143" s="65"/>
      <c r="O11143" s="65"/>
      <c r="P11143" s="66"/>
      <c r="Q11143" s="31">
        <f t="shared" si="348"/>
        <v>9999</v>
      </c>
      <c r="R11143" s="31" t="str">
        <f t="shared" si="349"/>
        <v/>
      </c>
      <c r="S11143" s="29">
        <f>IF($Q11143&lt;Parâmetros!$E$19,$G11143-1,$G11143)</f>
        <v>0</v>
      </c>
    </row>
    <row r="11144" spans="1:19" x14ac:dyDescent="0.25">
      <c r="A11144" s="116"/>
      <c r="B11144" s="65"/>
      <c r="C11144" s="65"/>
      <c r="D11144" s="66"/>
      <c r="E11144" s="67"/>
      <c r="F11144" s="65"/>
      <c r="G11144" s="66"/>
      <c r="J11144" s="65"/>
      <c r="K11144" s="65"/>
      <c r="L11144" s="66"/>
      <c r="M11144" s="65"/>
      <c r="O11144" s="65"/>
      <c r="P11144" s="66"/>
      <c r="Q11144" s="31">
        <f t="shared" si="348"/>
        <v>9999</v>
      </c>
      <c r="R11144" s="31" t="str">
        <f t="shared" si="349"/>
        <v/>
      </c>
      <c r="S11144" s="29">
        <f>IF($Q11144&lt;Parâmetros!$E$19,$G11144-1,$G11144)</f>
        <v>0</v>
      </c>
    </row>
    <row r="11145" spans="1:19" x14ac:dyDescent="0.25">
      <c r="A11145" s="116"/>
      <c r="B11145" s="65"/>
      <c r="C11145" s="65"/>
      <c r="D11145" s="66"/>
      <c r="E11145" s="67"/>
      <c r="F11145" s="65"/>
      <c r="G11145" s="66"/>
      <c r="J11145" s="65"/>
      <c r="K11145" s="65"/>
      <c r="L11145" s="66"/>
      <c r="M11145" s="65"/>
      <c r="N11145" s="65"/>
      <c r="O11145" s="65"/>
      <c r="P11145" s="66"/>
      <c r="Q11145" s="31">
        <f t="shared" si="348"/>
        <v>9999</v>
      </c>
      <c r="R11145" s="31" t="str">
        <f t="shared" si="349"/>
        <v/>
      </c>
      <c r="S11145" s="29">
        <f>IF($Q11145&lt;Parâmetros!$E$19,$G11145-1,$G11145)</f>
        <v>0</v>
      </c>
    </row>
    <row r="11146" spans="1:19" x14ac:dyDescent="0.25">
      <c r="A11146" s="116"/>
      <c r="B11146" s="65"/>
      <c r="C11146" s="65"/>
      <c r="D11146" s="66"/>
      <c r="E11146" s="67"/>
      <c r="F11146" s="65"/>
      <c r="G11146" s="66"/>
      <c r="J11146" s="65"/>
      <c r="K11146" s="65"/>
      <c r="L11146" s="66"/>
      <c r="M11146" s="65"/>
      <c r="O11146" s="65"/>
      <c r="P11146" s="66"/>
      <c r="Q11146" s="31">
        <f t="shared" si="348"/>
        <v>9999</v>
      </c>
      <c r="R11146" s="31" t="str">
        <f t="shared" si="349"/>
        <v/>
      </c>
      <c r="S11146" s="29">
        <f>IF($Q11146&lt;Parâmetros!$E$19,$G11146-1,$G11146)</f>
        <v>0</v>
      </c>
    </row>
    <row r="11147" spans="1:19" x14ac:dyDescent="0.25">
      <c r="A11147" s="116"/>
      <c r="B11147" s="65"/>
      <c r="C11147" s="65"/>
      <c r="D11147" s="66"/>
      <c r="E11147" s="67"/>
      <c r="F11147" s="65"/>
      <c r="G11147" s="66"/>
      <c r="J11147" s="65"/>
      <c r="K11147" s="65"/>
      <c r="L11147" s="66"/>
      <c r="M11147" s="65"/>
      <c r="O11147" s="65"/>
      <c r="P11147" s="66"/>
      <c r="Q11147" s="31">
        <f t="shared" si="348"/>
        <v>9999</v>
      </c>
      <c r="R11147" s="31" t="str">
        <f t="shared" si="349"/>
        <v/>
      </c>
      <c r="S11147" s="29">
        <f>IF($Q11147&lt;Parâmetros!$E$19,$G11147-1,$G11147)</f>
        <v>0</v>
      </c>
    </row>
    <row r="11148" spans="1:19" x14ac:dyDescent="0.25">
      <c r="A11148" s="116"/>
      <c r="B11148" s="65"/>
      <c r="C11148" s="65"/>
      <c r="D11148" s="66"/>
      <c r="E11148" s="67"/>
      <c r="F11148" s="65"/>
      <c r="G11148" s="66"/>
      <c r="J11148" s="65"/>
      <c r="K11148" s="65"/>
      <c r="L11148" s="66"/>
      <c r="M11148" s="65"/>
      <c r="O11148" s="65"/>
      <c r="P11148" s="66"/>
      <c r="Q11148" s="31">
        <f t="shared" si="348"/>
        <v>9999</v>
      </c>
      <c r="R11148" s="31" t="str">
        <f t="shared" si="349"/>
        <v/>
      </c>
      <c r="S11148" s="29">
        <f>IF($Q11148&lt;Parâmetros!$E$19,$G11148-1,$G11148)</f>
        <v>0</v>
      </c>
    </row>
    <row r="11149" spans="1:19" x14ac:dyDescent="0.25">
      <c r="A11149" s="116"/>
      <c r="B11149" s="65"/>
      <c r="C11149" s="65"/>
      <c r="D11149" s="66"/>
      <c r="E11149" s="67"/>
      <c r="F11149" s="65"/>
      <c r="G11149" s="66"/>
      <c r="J11149" s="65"/>
      <c r="K11149" s="65"/>
      <c r="L11149" s="66"/>
      <c r="M11149" s="65"/>
      <c r="O11149" s="65"/>
      <c r="P11149" s="66"/>
      <c r="Q11149" s="31">
        <f t="shared" si="348"/>
        <v>9999</v>
      </c>
      <c r="R11149" s="31" t="str">
        <f t="shared" si="349"/>
        <v/>
      </c>
      <c r="S11149" s="29">
        <f>IF($Q11149&lt;Parâmetros!$E$19,$G11149-1,$G11149)</f>
        <v>0</v>
      </c>
    </row>
    <row r="11150" spans="1:19" x14ac:dyDescent="0.25">
      <c r="A11150" s="116"/>
      <c r="B11150" s="65"/>
      <c r="C11150" s="65"/>
      <c r="D11150" s="66"/>
      <c r="E11150" s="67"/>
      <c r="F11150" s="65"/>
      <c r="G11150" s="66"/>
      <c r="J11150" s="65"/>
      <c r="K11150" s="65"/>
      <c r="L11150" s="66"/>
      <c r="M11150" s="65"/>
      <c r="O11150" s="65"/>
      <c r="P11150" s="66"/>
      <c r="Q11150" s="31">
        <f t="shared" si="348"/>
        <v>9999</v>
      </c>
      <c r="R11150" s="31" t="str">
        <f t="shared" si="349"/>
        <v/>
      </c>
      <c r="S11150" s="29">
        <f>IF($Q11150&lt;Parâmetros!$E$19,$G11150-1,$G11150)</f>
        <v>0</v>
      </c>
    </row>
    <row r="11151" spans="1:19" x14ac:dyDescent="0.25">
      <c r="A11151" s="116"/>
      <c r="B11151" s="65"/>
      <c r="C11151" s="65"/>
      <c r="D11151" s="66"/>
      <c r="E11151" s="67"/>
      <c r="F11151" s="65"/>
      <c r="G11151" s="66"/>
      <c r="J11151" s="65"/>
      <c r="K11151" s="65"/>
      <c r="L11151" s="66"/>
      <c r="M11151" s="65"/>
      <c r="O11151" s="65"/>
      <c r="P11151" s="66"/>
      <c r="Q11151" s="31">
        <f t="shared" si="348"/>
        <v>9999</v>
      </c>
      <c r="R11151" s="31" t="str">
        <f t="shared" si="349"/>
        <v/>
      </c>
      <c r="S11151" s="29">
        <f>IF($Q11151&lt;Parâmetros!$E$19,$G11151-1,$G11151)</f>
        <v>0</v>
      </c>
    </row>
    <row r="11152" spans="1:19" x14ac:dyDescent="0.25">
      <c r="A11152" s="116"/>
      <c r="B11152" s="65"/>
      <c r="C11152" s="65"/>
      <c r="D11152" s="66"/>
      <c r="E11152" s="67"/>
      <c r="F11152" s="65"/>
      <c r="G11152" s="66"/>
      <c r="J11152" s="65"/>
      <c r="K11152" s="65"/>
      <c r="L11152" s="66"/>
      <c r="M11152" s="65"/>
      <c r="O11152" s="65"/>
      <c r="P11152" s="66"/>
      <c r="Q11152" s="31">
        <f t="shared" si="348"/>
        <v>9999</v>
      </c>
      <c r="R11152" s="31" t="str">
        <f t="shared" si="349"/>
        <v/>
      </c>
      <c r="S11152" s="29">
        <f>IF($Q11152&lt;Parâmetros!$E$19,$G11152-1,$G11152)</f>
        <v>0</v>
      </c>
    </row>
    <row r="11153" spans="1:19" x14ac:dyDescent="0.25">
      <c r="A11153" s="116"/>
      <c r="B11153" s="65"/>
      <c r="C11153" s="65"/>
      <c r="D11153" s="66"/>
      <c r="E11153" s="67"/>
      <c r="F11153" s="65"/>
      <c r="G11153" s="66"/>
      <c r="J11153" s="65"/>
      <c r="K11153" s="65"/>
      <c r="L11153" s="66"/>
      <c r="M11153" s="65"/>
      <c r="O11153" s="65"/>
      <c r="P11153" s="66"/>
      <c r="Q11153" s="31">
        <f t="shared" si="348"/>
        <v>9999</v>
      </c>
      <c r="R11153" s="31" t="str">
        <f t="shared" si="349"/>
        <v/>
      </c>
      <c r="S11153" s="29">
        <f>IF($Q11153&lt;Parâmetros!$E$19,$G11153-1,$G11153)</f>
        <v>0</v>
      </c>
    </row>
    <row r="11154" spans="1:19" x14ac:dyDescent="0.25">
      <c r="A11154" s="116"/>
      <c r="B11154" s="65"/>
      <c r="C11154" s="65"/>
      <c r="D11154" s="66"/>
      <c r="E11154" s="67"/>
      <c r="F11154" s="65"/>
      <c r="G11154" s="66"/>
      <c r="J11154" s="65"/>
      <c r="K11154" s="65"/>
      <c r="L11154" s="66"/>
      <c r="M11154" s="65"/>
      <c r="O11154" s="65"/>
      <c r="P11154" s="66"/>
      <c r="Q11154" s="31">
        <f t="shared" si="348"/>
        <v>9999</v>
      </c>
      <c r="R11154" s="31" t="str">
        <f t="shared" si="349"/>
        <v/>
      </c>
      <c r="S11154" s="29">
        <f>IF($Q11154&lt;Parâmetros!$E$19,$G11154-1,$G11154)</f>
        <v>0</v>
      </c>
    </row>
    <row r="11155" spans="1:19" x14ac:dyDescent="0.25">
      <c r="A11155" s="116"/>
      <c r="B11155" s="65"/>
      <c r="C11155" s="65"/>
      <c r="D11155" s="66"/>
      <c r="E11155" s="67"/>
      <c r="F11155" s="65"/>
      <c r="G11155" s="66"/>
      <c r="J11155" s="65"/>
      <c r="K11155" s="65"/>
      <c r="L11155" s="66"/>
      <c r="M11155" s="65"/>
      <c r="O11155" s="65"/>
      <c r="P11155" s="66"/>
      <c r="Q11155" s="31">
        <f t="shared" si="348"/>
        <v>9999</v>
      </c>
      <c r="R11155" s="31" t="str">
        <f t="shared" si="349"/>
        <v/>
      </c>
      <c r="S11155" s="29">
        <f>IF($Q11155&lt;Parâmetros!$E$19,$G11155-1,$G11155)</f>
        <v>0</v>
      </c>
    </row>
    <row r="11156" spans="1:19" x14ac:dyDescent="0.25">
      <c r="A11156" s="116"/>
      <c r="B11156" s="65"/>
      <c r="C11156" s="65"/>
      <c r="D11156" s="66"/>
      <c r="E11156" s="67"/>
      <c r="F11156" s="65"/>
      <c r="G11156" s="66"/>
      <c r="J11156" s="65"/>
      <c r="K11156" s="65"/>
      <c r="L11156" s="66"/>
      <c r="M11156" s="65"/>
      <c r="N11156" s="65"/>
      <c r="O11156" s="65"/>
      <c r="P11156" s="66"/>
      <c r="Q11156" s="31">
        <f t="shared" si="348"/>
        <v>9999</v>
      </c>
      <c r="R11156" s="31" t="str">
        <f t="shared" si="349"/>
        <v/>
      </c>
      <c r="S11156" s="29">
        <f>IF($Q11156&lt;Parâmetros!$E$19,$G11156-1,$G11156)</f>
        <v>0</v>
      </c>
    </row>
    <row r="11157" spans="1:19" x14ac:dyDescent="0.25">
      <c r="A11157" s="116"/>
      <c r="B11157" s="65"/>
      <c r="C11157" s="65"/>
      <c r="D11157" s="66"/>
      <c r="E11157" s="67"/>
      <c r="F11157" s="65"/>
      <c r="G11157" s="66"/>
      <c r="J11157" s="65"/>
      <c r="K11157" s="65"/>
      <c r="L11157" s="66"/>
      <c r="M11157" s="65"/>
      <c r="N11157" s="65"/>
      <c r="O11157" s="65"/>
      <c r="P11157" s="66"/>
      <c r="Q11157" s="31">
        <f t="shared" si="348"/>
        <v>9999</v>
      </c>
      <c r="R11157" s="31" t="str">
        <f t="shared" si="349"/>
        <v/>
      </c>
      <c r="S11157" s="29">
        <f>IF($Q11157&lt;Parâmetros!$E$19,$G11157-1,$G11157)</f>
        <v>0</v>
      </c>
    </row>
    <row r="11158" spans="1:19" x14ac:dyDescent="0.25">
      <c r="A11158" s="116"/>
      <c r="B11158" s="65"/>
      <c r="C11158" s="65"/>
      <c r="D11158" s="66"/>
      <c r="E11158" s="67"/>
      <c r="F11158" s="65"/>
      <c r="G11158" s="66"/>
      <c r="J11158" s="65"/>
      <c r="K11158" s="65"/>
      <c r="L11158" s="66"/>
      <c r="M11158" s="65"/>
      <c r="N11158" s="65"/>
      <c r="O11158" s="65"/>
      <c r="P11158" s="66"/>
      <c r="Q11158" s="31">
        <f t="shared" si="348"/>
        <v>9999</v>
      </c>
      <c r="R11158" s="31" t="str">
        <f t="shared" si="349"/>
        <v/>
      </c>
      <c r="S11158" s="29">
        <f>IF($Q11158&lt;Parâmetros!$E$19,$G11158-1,$G11158)</f>
        <v>0</v>
      </c>
    </row>
    <row r="11159" spans="1:19" x14ac:dyDescent="0.25">
      <c r="A11159" s="116"/>
      <c r="B11159" s="65"/>
      <c r="C11159" s="65"/>
      <c r="D11159" s="66"/>
      <c r="E11159" s="67"/>
      <c r="F11159" s="65"/>
      <c r="G11159" s="66"/>
      <c r="J11159" s="65"/>
      <c r="K11159" s="65"/>
      <c r="L11159" s="66"/>
      <c r="M11159" s="65"/>
      <c r="N11159" s="65"/>
      <c r="O11159" s="65"/>
      <c r="P11159" s="66"/>
      <c r="Q11159" s="31">
        <f t="shared" si="348"/>
        <v>9999</v>
      </c>
      <c r="R11159" s="31" t="str">
        <f t="shared" si="349"/>
        <v/>
      </c>
      <c r="S11159" s="29">
        <f>IF($Q11159&lt;Parâmetros!$E$19,$G11159-1,$G11159)</f>
        <v>0</v>
      </c>
    </row>
    <row r="11160" spans="1:19" x14ac:dyDescent="0.25">
      <c r="A11160" s="116"/>
      <c r="B11160" s="65"/>
      <c r="C11160" s="65"/>
      <c r="D11160" s="66"/>
      <c r="E11160" s="67"/>
      <c r="F11160" s="65"/>
      <c r="G11160" s="66"/>
      <c r="J11160" s="65"/>
      <c r="K11160" s="65"/>
      <c r="L11160" s="66"/>
      <c r="M11160" s="65"/>
      <c r="N11160" s="65"/>
      <c r="O11160" s="65"/>
      <c r="P11160" s="66"/>
      <c r="Q11160" s="31">
        <f t="shared" si="348"/>
        <v>9999</v>
      </c>
      <c r="R11160" s="31" t="str">
        <f t="shared" si="349"/>
        <v/>
      </c>
      <c r="S11160" s="29">
        <f>IF($Q11160&lt;Parâmetros!$E$19,$G11160-1,$G11160)</f>
        <v>0</v>
      </c>
    </row>
    <row r="11161" spans="1:19" x14ac:dyDescent="0.25">
      <c r="A11161" s="116"/>
      <c r="B11161" s="65"/>
      <c r="C11161" s="65"/>
      <c r="D11161" s="66"/>
      <c r="E11161" s="67"/>
      <c r="F11161" s="65"/>
      <c r="G11161" s="66"/>
      <c r="J11161" s="65"/>
      <c r="K11161" s="65"/>
      <c r="L11161" s="66"/>
      <c r="M11161" s="65"/>
      <c r="O11161" s="65"/>
      <c r="P11161" s="66"/>
      <c r="Q11161" s="31">
        <f t="shared" si="348"/>
        <v>9999</v>
      </c>
      <c r="R11161" s="31" t="str">
        <f t="shared" si="349"/>
        <v/>
      </c>
      <c r="S11161" s="29">
        <f>IF($Q11161&lt;Parâmetros!$E$19,$G11161-1,$G11161)</f>
        <v>0</v>
      </c>
    </row>
    <row r="11162" spans="1:19" x14ac:dyDescent="0.25">
      <c r="A11162" s="116"/>
      <c r="B11162" s="65"/>
      <c r="C11162" s="65"/>
      <c r="D11162" s="66"/>
      <c r="E11162" s="67"/>
      <c r="F11162" s="65"/>
      <c r="G11162" s="66"/>
      <c r="J11162" s="65"/>
      <c r="K11162" s="65"/>
      <c r="L11162" s="66"/>
      <c r="M11162" s="65"/>
      <c r="O11162" s="65"/>
      <c r="P11162" s="66"/>
      <c r="Q11162" s="31">
        <f t="shared" si="348"/>
        <v>9999</v>
      </c>
      <c r="R11162" s="31" t="str">
        <f t="shared" si="349"/>
        <v/>
      </c>
      <c r="S11162" s="29">
        <f>IF($Q11162&lt;Parâmetros!$E$19,$G11162-1,$G11162)</f>
        <v>0</v>
      </c>
    </row>
    <row r="11163" spans="1:19" x14ac:dyDescent="0.25">
      <c r="A11163" s="116"/>
      <c r="B11163" s="65"/>
      <c r="C11163" s="65"/>
      <c r="D11163" s="66"/>
      <c r="E11163" s="67"/>
      <c r="F11163" s="65"/>
      <c r="G11163" s="66"/>
      <c r="J11163" s="65"/>
      <c r="K11163" s="65"/>
      <c r="L11163" s="66"/>
      <c r="M11163" s="65"/>
      <c r="N11163" s="65"/>
      <c r="O11163" s="65"/>
      <c r="P11163" s="66"/>
      <c r="Q11163" s="31">
        <f t="shared" si="348"/>
        <v>9999</v>
      </c>
      <c r="R11163" s="31" t="str">
        <f t="shared" si="349"/>
        <v/>
      </c>
      <c r="S11163" s="29">
        <f>IF($Q11163&lt;Parâmetros!$E$19,$G11163-1,$G11163)</f>
        <v>0</v>
      </c>
    </row>
    <row r="11164" spans="1:19" x14ac:dyDescent="0.25">
      <c r="A11164" s="116"/>
      <c r="B11164" s="65"/>
      <c r="C11164" s="65"/>
      <c r="D11164" s="66"/>
      <c r="E11164" s="67"/>
      <c r="F11164" s="65"/>
      <c r="G11164" s="66"/>
      <c r="J11164" s="65"/>
      <c r="K11164" s="65"/>
      <c r="L11164" s="66"/>
      <c r="M11164" s="65"/>
      <c r="N11164" s="65"/>
      <c r="O11164" s="65"/>
      <c r="P11164" s="66"/>
      <c r="Q11164" s="31">
        <f t="shared" si="348"/>
        <v>9999</v>
      </c>
      <c r="R11164" s="31" t="str">
        <f t="shared" si="349"/>
        <v/>
      </c>
      <c r="S11164" s="29">
        <f>IF($Q11164&lt;Parâmetros!$E$19,$G11164-1,$G11164)</f>
        <v>0</v>
      </c>
    </row>
    <row r="11165" spans="1:19" x14ac:dyDescent="0.25">
      <c r="A11165" s="116"/>
      <c r="B11165" s="65"/>
      <c r="C11165" s="65"/>
      <c r="D11165" s="66"/>
      <c r="E11165" s="67"/>
      <c r="F11165" s="65"/>
      <c r="G11165" s="66"/>
      <c r="J11165" s="65"/>
      <c r="K11165" s="65"/>
      <c r="L11165" s="66"/>
      <c r="M11165" s="65"/>
      <c r="O11165" s="65"/>
      <c r="P11165" s="66"/>
      <c r="Q11165" s="31">
        <f t="shared" si="348"/>
        <v>9999</v>
      </c>
      <c r="R11165" s="31" t="str">
        <f t="shared" si="349"/>
        <v/>
      </c>
      <c r="S11165" s="29">
        <f>IF($Q11165&lt;Parâmetros!$E$19,$G11165-1,$G11165)</f>
        <v>0</v>
      </c>
    </row>
    <row r="11166" spans="1:19" x14ac:dyDescent="0.25">
      <c r="A11166" s="116"/>
      <c r="B11166" s="65"/>
      <c r="C11166" s="65"/>
      <c r="D11166" s="66"/>
      <c r="E11166" s="67"/>
      <c r="F11166" s="65"/>
      <c r="G11166" s="66"/>
      <c r="J11166" s="65"/>
      <c r="K11166" s="65"/>
      <c r="L11166" s="66"/>
      <c r="M11166" s="65"/>
      <c r="O11166" s="65"/>
      <c r="P11166" s="66"/>
      <c r="Q11166" s="31">
        <f t="shared" si="348"/>
        <v>9999</v>
      </c>
      <c r="R11166" s="31" t="str">
        <f t="shared" si="349"/>
        <v/>
      </c>
      <c r="S11166" s="29">
        <f>IF($Q11166&lt;Parâmetros!$E$19,$G11166-1,$G11166)</f>
        <v>0</v>
      </c>
    </row>
    <row r="11167" spans="1:19" x14ac:dyDescent="0.25">
      <c r="A11167" s="116"/>
      <c r="B11167" s="65"/>
      <c r="C11167" s="65"/>
      <c r="D11167" s="66"/>
      <c r="E11167" s="67"/>
      <c r="F11167" s="65"/>
      <c r="G11167" s="66"/>
      <c r="J11167" s="65"/>
      <c r="K11167" s="65"/>
      <c r="L11167" s="66"/>
      <c r="M11167" s="65"/>
      <c r="N11167" s="65"/>
      <c r="O11167" s="65"/>
      <c r="P11167" s="66"/>
      <c r="Q11167" s="31">
        <f t="shared" si="348"/>
        <v>9999</v>
      </c>
      <c r="R11167" s="31" t="str">
        <f t="shared" si="349"/>
        <v/>
      </c>
      <c r="S11167" s="29">
        <f>IF($Q11167&lt;Parâmetros!$E$19,$G11167-1,$G11167)</f>
        <v>0</v>
      </c>
    </row>
    <row r="11168" spans="1:19" x14ac:dyDescent="0.25">
      <c r="A11168" s="116"/>
      <c r="B11168" s="65"/>
      <c r="C11168" s="65"/>
      <c r="D11168" s="66"/>
      <c r="E11168" s="67"/>
      <c r="F11168" s="65"/>
      <c r="G11168" s="66"/>
      <c r="J11168" s="65"/>
      <c r="K11168" s="65"/>
      <c r="L11168" s="66"/>
      <c r="M11168" s="65"/>
      <c r="N11168" s="65"/>
      <c r="O11168" s="65"/>
      <c r="P11168" s="66"/>
      <c r="Q11168" s="31">
        <f t="shared" si="348"/>
        <v>9999</v>
      </c>
      <c r="R11168" s="31" t="str">
        <f t="shared" si="349"/>
        <v/>
      </c>
      <c r="S11168" s="29">
        <f>IF($Q11168&lt;Parâmetros!$E$19,$G11168-1,$G11168)</f>
        <v>0</v>
      </c>
    </row>
    <row r="11169" spans="1:19" x14ac:dyDescent="0.25">
      <c r="A11169" s="116"/>
      <c r="B11169" s="65"/>
      <c r="C11169" s="65"/>
      <c r="D11169" s="66"/>
      <c r="E11169" s="67"/>
      <c r="F11169" s="65"/>
      <c r="G11169" s="66"/>
      <c r="J11169" s="65"/>
      <c r="K11169" s="65"/>
      <c r="L11169" s="66"/>
      <c r="M11169" s="65"/>
      <c r="N11169" s="65"/>
      <c r="O11169" s="65"/>
      <c r="P11169" s="66"/>
      <c r="Q11169" s="31">
        <f t="shared" si="348"/>
        <v>9999</v>
      </c>
      <c r="R11169" s="31" t="str">
        <f t="shared" si="349"/>
        <v/>
      </c>
      <c r="S11169" s="29">
        <f>IF($Q11169&lt;Parâmetros!$E$19,$G11169-1,$G11169)</f>
        <v>0</v>
      </c>
    </row>
    <row r="11170" spans="1:19" x14ac:dyDescent="0.25">
      <c r="A11170" s="116"/>
      <c r="B11170" s="65"/>
      <c r="C11170" s="65"/>
      <c r="D11170" s="66"/>
      <c r="E11170" s="67"/>
      <c r="F11170" s="65"/>
      <c r="G11170" s="66"/>
      <c r="J11170" s="65"/>
      <c r="K11170" s="65"/>
      <c r="L11170" s="66"/>
      <c r="M11170" s="65"/>
      <c r="O11170" s="65"/>
      <c r="P11170" s="66"/>
      <c r="Q11170" s="31">
        <f t="shared" si="348"/>
        <v>9999</v>
      </c>
      <c r="R11170" s="31" t="str">
        <f t="shared" si="349"/>
        <v/>
      </c>
      <c r="S11170" s="29">
        <f>IF($Q11170&lt;Parâmetros!$E$19,$G11170-1,$G11170)</f>
        <v>0</v>
      </c>
    </row>
    <row r="11171" spans="1:19" x14ac:dyDescent="0.25">
      <c r="A11171" s="116"/>
      <c r="B11171" s="65"/>
      <c r="C11171" s="65"/>
      <c r="D11171" s="66"/>
      <c r="E11171" s="67"/>
      <c r="F11171" s="65"/>
      <c r="G11171" s="66"/>
      <c r="J11171" s="65"/>
      <c r="K11171" s="65"/>
      <c r="L11171" s="66"/>
      <c r="M11171" s="65"/>
      <c r="O11171" s="65"/>
      <c r="P11171" s="66"/>
      <c r="Q11171" s="31">
        <f t="shared" si="348"/>
        <v>9999</v>
      </c>
      <c r="R11171" s="31" t="str">
        <f t="shared" si="349"/>
        <v/>
      </c>
      <c r="S11171" s="29">
        <f>IF($Q11171&lt;Parâmetros!$E$19,$G11171-1,$G11171)</f>
        <v>0</v>
      </c>
    </row>
    <row r="11172" spans="1:19" x14ac:dyDescent="0.25">
      <c r="A11172" s="116"/>
      <c r="B11172" s="65"/>
      <c r="C11172" s="65"/>
      <c r="D11172" s="66"/>
      <c r="E11172" s="67"/>
      <c r="F11172" s="65"/>
      <c r="G11172" s="66"/>
      <c r="J11172" s="65"/>
      <c r="K11172" s="65"/>
      <c r="L11172" s="66"/>
      <c r="M11172" s="65"/>
      <c r="N11172" s="65"/>
      <c r="O11172" s="65"/>
      <c r="P11172" s="66"/>
      <c r="Q11172" s="31">
        <f t="shared" si="348"/>
        <v>9999</v>
      </c>
      <c r="R11172" s="31" t="str">
        <f t="shared" si="349"/>
        <v/>
      </c>
      <c r="S11172" s="29">
        <f>IF($Q11172&lt;Parâmetros!$E$19,$G11172-1,$G11172)</f>
        <v>0</v>
      </c>
    </row>
    <row r="11173" spans="1:19" x14ac:dyDescent="0.25">
      <c r="A11173" s="116"/>
      <c r="B11173" s="65"/>
      <c r="C11173" s="65"/>
      <c r="D11173" s="66"/>
      <c r="E11173" s="67"/>
      <c r="F11173" s="65"/>
      <c r="G11173" s="66"/>
      <c r="J11173" s="65"/>
      <c r="K11173" s="65"/>
      <c r="L11173" s="66"/>
      <c r="M11173" s="65"/>
      <c r="N11173" s="65"/>
      <c r="O11173" s="65"/>
      <c r="P11173" s="66"/>
      <c r="Q11173" s="31">
        <f t="shared" si="348"/>
        <v>9999</v>
      </c>
      <c r="R11173" s="31" t="str">
        <f t="shared" si="349"/>
        <v/>
      </c>
      <c r="S11173" s="29">
        <f>IF($Q11173&lt;Parâmetros!$E$19,$G11173-1,$G11173)</f>
        <v>0</v>
      </c>
    </row>
    <row r="11174" spans="1:19" x14ac:dyDescent="0.25">
      <c r="A11174" s="116"/>
      <c r="B11174" s="65"/>
      <c r="C11174" s="65"/>
      <c r="D11174" s="66"/>
      <c r="E11174" s="67"/>
      <c r="F11174" s="65"/>
      <c r="G11174" s="66"/>
      <c r="J11174" s="65"/>
      <c r="K11174" s="65"/>
      <c r="L11174" s="66"/>
      <c r="M11174" s="65"/>
      <c r="N11174" s="65"/>
      <c r="O11174" s="65"/>
      <c r="P11174" s="66"/>
      <c r="Q11174" s="31">
        <f t="shared" si="348"/>
        <v>9999</v>
      </c>
      <c r="R11174" s="31" t="str">
        <f t="shared" si="349"/>
        <v/>
      </c>
      <c r="S11174" s="29">
        <f>IF($Q11174&lt;Parâmetros!$E$19,$G11174-1,$G11174)</f>
        <v>0</v>
      </c>
    </row>
    <row r="11175" spans="1:19" x14ac:dyDescent="0.25">
      <c r="A11175" s="116"/>
      <c r="B11175" s="65"/>
      <c r="C11175" s="65"/>
      <c r="D11175" s="66"/>
      <c r="E11175" s="67"/>
      <c r="F11175" s="65"/>
      <c r="G11175" s="66"/>
      <c r="J11175" s="65"/>
      <c r="K11175" s="65"/>
      <c r="L11175" s="66"/>
      <c r="M11175" s="65"/>
      <c r="N11175" s="65"/>
      <c r="O11175" s="65"/>
      <c r="P11175" s="66"/>
      <c r="Q11175" s="31">
        <f t="shared" si="348"/>
        <v>9999</v>
      </c>
      <c r="R11175" s="31" t="str">
        <f t="shared" si="349"/>
        <v/>
      </c>
      <c r="S11175" s="29">
        <f>IF($Q11175&lt;Parâmetros!$E$19,$G11175-1,$G11175)</f>
        <v>0</v>
      </c>
    </row>
    <row r="11176" spans="1:19" x14ac:dyDescent="0.25">
      <c r="A11176" s="116"/>
      <c r="B11176" s="65"/>
      <c r="C11176" s="65"/>
      <c r="D11176" s="66"/>
      <c r="E11176" s="67"/>
      <c r="F11176" s="65"/>
      <c r="G11176" s="66"/>
      <c r="J11176" s="65"/>
      <c r="K11176" s="65"/>
      <c r="L11176" s="66"/>
      <c r="M11176" s="65"/>
      <c r="N11176" s="65"/>
      <c r="O11176" s="65"/>
      <c r="P11176" s="66"/>
      <c r="Q11176" s="31">
        <f t="shared" si="348"/>
        <v>9999</v>
      </c>
      <c r="R11176" s="31" t="str">
        <f t="shared" si="349"/>
        <v/>
      </c>
      <c r="S11176" s="29">
        <f>IF($Q11176&lt;Parâmetros!$E$19,$G11176-1,$G11176)</f>
        <v>0</v>
      </c>
    </row>
    <row r="11177" spans="1:19" x14ac:dyDescent="0.25">
      <c r="A11177" s="116"/>
      <c r="B11177" s="65"/>
      <c r="C11177" s="65"/>
      <c r="D11177" s="66"/>
      <c r="E11177" s="67"/>
      <c r="F11177" s="65"/>
      <c r="G11177" s="66"/>
      <c r="J11177" s="65"/>
      <c r="K11177" s="65"/>
      <c r="L11177" s="66"/>
      <c r="M11177" s="65"/>
      <c r="N11177" s="65"/>
      <c r="O11177" s="65"/>
      <c r="P11177" s="66"/>
      <c r="Q11177" s="31">
        <f t="shared" si="348"/>
        <v>9999</v>
      </c>
      <c r="R11177" s="31" t="str">
        <f t="shared" si="349"/>
        <v/>
      </c>
      <c r="S11177" s="29">
        <f>IF($Q11177&lt;Parâmetros!$E$19,$G11177-1,$G11177)</f>
        <v>0</v>
      </c>
    </row>
    <row r="11178" spans="1:19" x14ac:dyDescent="0.25">
      <c r="A11178" s="116"/>
      <c r="B11178" s="65"/>
      <c r="C11178" s="65"/>
      <c r="D11178" s="66"/>
      <c r="E11178" s="67"/>
      <c r="F11178" s="65"/>
      <c r="G11178" s="66"/>
      <c r="J11178" s="65"/>
      <c r="K11178" s="65"/>
      <c r="L11178" s="66"/>
      <c r="M11178" s="65"/>
      <c r="N11178" s="65"/>
      <c r="O11178" s="65"/>
      <c r="P11178" s="66"/>
      <c r="Q11178" s="31">
        <f t="shared" si="348"/>
        <v>9999</v>
      </c>
      <c r="R11178" s="31" t="str">
        <f t="shared" si="349"/>
        <v/>
      </c>
      <c r="S11178" s="29">
        <f>IF($Q11178&lt;Parâmetros!$E$19,$G11178-1,$G11178)</f>
        <v>0</v>
      </c>
    </row>
    <row r="11179" spans="1:19" x14ac:dyDescent="0.25">
      <c r="A11179" s="116"/>
      <c r="B11179" s="65"/>
      <c r="C11179" s="65"/>
      <c r="D11179" s="66"/>
      <c r="E11179" s="67"/>
      <c r="F11179" s="65"/>
      <c r="G11179" s="66"/>
      <c r="J11179" s="65"/>
      <c r="K11179" s="65"/>
      <c r="L11179" s="66"/>
      <c r="M11179" s="65"/>
      <c r="O11179" s="65"/>
      <c r="P11179" s="66"/>
      <c r="Q11179" s="31">
        <f t="shared" si="348"/>
        <v>9999</v>
      </c>
      <c r="R11179" s="31" t="str">
        <f t="shared" si="349"/>
        <v/>
      </c>
      <c r="S11179" s="29">
        <f>IF($Q11179&lt;Parâmetros!$E$19,$G11179-1,$G11179)</f>
        <v>0</v>
      </c>
    </row>
    <row r="11180" spans="1:19" x14ac:dyDescent="0.25">
      <c r="A11180" s="116"/>
      <c r="B11180" s="65"/>
      <c r="C11180" s="65"/>
      <c r="D11180" s="66"/>
      <c r="E11180" s="67"/>
      <c r="F11180" s="65"/>
      <c r="G11180" s="66"/>
      <c r="J11180" s="65"/>
      <c r="K11180" s="65"/>
      <c r="L11180" s="66"/>
      <c r="M11180" s="65"/>
      <c r="N11180" s="65"/>
      <c r="O11180" s="65"/>
      <c r="P11180" s="66"/>
      <c r="Q11180" s="31">
        <f t="shared" si="348"/>
        <v>9999</v>
      </c>
      <c r="R11180" s="31" t="str">
        <f t="shared" si="349"/>
        <v/>
      </c>
      <c r="S11180" s="29">
        <f>IF($Q11180&lt;Parâmetros!$E$19,$G11180-1,$G11180)</f>
        <v>0</v>
      </c>
    </row>
    <row r="11181" spans="1:19" x14ac:dyDescent="0.25">
      <c r="A11181" s="116"/>
      <c r="B11181" s="65"/>
      <c r="C11181" s="65"/>
      <c r="D11181" s="66"/>
      <c r="E11181" s="67"/>
      <c r="F11181" s="65"/>
      <c r="G11181" s="66"/>
      <c r="J11181" s="65"/>
      <c r="K11181" s="65"/>
      <c r="L11181" s="66"/>
      <c r="M11181" s="65"/>
      <c r="N11181" s="65"/>
      <c r="O11181" s="65"/>
      <c r="P11181" s="66"/>
      <c r="Q11181" s="31">
        <f t="shared" si="348"/>
        <v>9999</v>
      </c>
      <c r="R11181" s="31" t="str">
        <f t="shared" si="349"/>
        <v/>
      </c>
      <c r="S11181" s="29">
        <f>IF($Q11181&lt;Parâmetros!$E$19,$G11181-1,$G11181)</f>
        <v>0</v>
      </c>
    </row>
    <row r="11182" spans="1:19" x14ac:dyDescent="0.25">
      <c r="A11182" s="116"/>
      <c r="B11182" s="65"/>
      <c r="C11182" s="65"/>
      <c r="D11182" s="66"/>
      <c r="E11182" s="67"/>
      <c r="F11182" s="65"/>
      <c r="G11182" s="66"/>
      <c r="J11182" s="65"/>
      <c r="K11182" s="65"/>
      <c r="L11182" s="66"/>
      <c r="M11182" s="65"/>
      <c r="N11182" s="65"/>
      <c r="O11182" s="65"/>
      <c r="P11182" s="66"/>
      <c r="Q11182" s="31">
        <f t="shared" si="348"/>
        <v>9999</v>
      </c>
      <c r="R11182" s="31" t="str">
        <f t="shared" si="349"/>
        <v/>
      </c>
      <c r="S11182" s="29">
        <f>IF($Q11182&lt;Parâmetros!$E$19,$G11182-1,$G11182)</f>
        <v>0</v>
      </c>
    </row>
    <row r="11183" spans="1:19" x14ac:dyDescent="0.25">
      <c r="A11183" s="116"/>
      <c r="B11183" s="65"/>
      <c r="C11183" s="65"/>
      <c r="D11183" s="66"/>
      <c r="E11183" s="67"/>
      <c r="F11183" s="65"/>
      <c r="G11183" s="66"/>
      <c r="J11183" s="65"/>
      <c r="K11183" s="65"/>
      <c r="L11183" s="66"/>
      <c r="M11183" s="65"/>
      <c r="N11183" s="65"/>
      <c r="O11183" s="65"/>
      <c r="P11183" s="66"/>
      <c r="Q11183" s="31">
        <f t="shared" si="348"/>
        <v>9999</v>
      </c>
      <c r="R11183" s="31" t="str">
        <f t="shared" si="349"/>
        <v/>
      </c>
      <c r="S11183" s="29">
        <f>IF($Q11183&lt;Parâmetros!$E$19,$G11183-1,$G11183)</f>
        <v>0</v>
      </c>
    </row>
    <row r="11184" spans="1:19" x14ac:dyDescent="0.25">
      <c r="A11184" s="116"/>
      <c r="B11184" s="65"/>
      <c r="C11184" s="65"/>
      <c r="D11184" s="66"/>
      <c r="E11184" s="67"/>
      <c r="F11184" s="65"/>
      <c r="G11184" s="66"/>
      <c r="J11184" s="65"/>
      <c r="K11184" s="65"/>
      <c r="L11184" s="66"/>
      <c r="M11184" s="65"/>
      <c r="N11184" s="65"/>
      <c r="O11184" s="65"/>
      <c r="P11184" s="66"/>
      <c r="Q11184" s="31">
        <f t="shared" si="348"/>
        <v>9999</v>
      </c>
      <c r="R11184" s="31" t="str">
        <f t="shared" si="349"/>
        <v/>
      </c>
      <c r="S11184" s="29">
        <f>IF($Q11184&lt;Parâmetros!$E$19,$G11184-1,$G11184)</f>
        <v>0</v>
      </c>
    </row>
    <row r="11185" spans="1:19" x14ac:dyDescent="0.25">
      <c r="A11185" s="116"/>
      <c r="B11185" s="65"/>
      <c r="C11185" s="65"/>
      <c r="D11185" s="66"/>
      <c r="E11185" s="67"/>
      <c r="F11185" s="65"/>
      <c r="G11185" s="66"/>
      <c r="J11185" s="65"/>
      <c r="K11185" s="65"/>
      <c r="L11185" s="66"/>
      <c r="M11185" s="65"/>
      <c r="N11185" s="65"/>
      <c r="O11185" s="65"/>
      <c r="P11185" s="66"/>
      <c r="Q11185" s="31">
        <f t="shared" si="348"/>
        <v>9999</v>
      </c>
      <c r="R11185" s="31" t="str">
        <f t="shared" si="349"/>
        <v/>
      </c>
      <c r="S11185" s="29">
        <f>IF($Q11185&lt;Parâmetros!$E$19,$G11185-1,$G11185)</f>
        <v>0</v>
      </c>
    </row>
    <row r="11186" spans="1:19" x14ac:dyDescent="0.25">
      <c r="A11186" s="116"/>
      <c r="B11186" s="65"/>
      <c r="C11186" s="65"/>
      <c r="D11186" s="66"/>
      <c r="E11186" s="67"/>
      <c r="F11186" s="65"/>
      <c r="G11186" s="66"/>
      <c r="J11186" s="65"/>
      <c r="K11186" s="65"/>
      <c r="L11186" s="66"/>
      <c r="M11186" s="65"/>
      <c r="N11186" s="65"/>
      <c r="O11186" s="65"/>
      <c r="P11186" s="66"/>
      <c r="Q11186" s="31">
        <f t="shared" si="348"/>
        <v>9999</v>
      </c>
      <c r="R11186" s="31" t="str">
        <f t="shared" si="349"/>
        <v/>
      </c>
      <c r="S11186" s="29">
        <f>IF($Q11186&lt;Parâmetros!$E$19,$G11186-1,$G11186)</f>
        <v>0</v>
      </c>
    </row>
    <row r="11187" spans="1:19" x14ac:dyDescent="0.25">
      <c r="A11187" s="116"/>
      <c r="B11187" s="65"/>
      <c r="C11187" s="65"/>
      <c r="D11187" s="66"/>
      <c r="E11187" s="67"/>
      <c r="F11187" s="65"/>
      <c r="G11187" s="66"/>
      <c r="J11187" s="65"/>
      <c r="K11187" s="65"/>
      <c r="L11187" s="66"/>
      <c r="M11187" s="65"/>
      <c r="N11187" s="65"/>
      <c r="O11187" s="65"/>
      <c r="P11187" s="66"/>
      <c r="Q11187" s="31">
        <f t="shared" si="348"/>
        <v>9999</v>
      </c>
      <c r="R11187" s="31" t="str">
        <f t="shared" si="349"/>
        <v/>
      </c>
      <c r="S11187" s="29">
        <f>IF($Q11187&lt;Parâmetros!$E$19,$G11187-1,$G11187)</f>
        <v>0</v>
      </c>
    </row>
    <row r="11188" spans="1:19" x14ac:dyDescent="0.25">
      <c r="A11188" s="116"/>
      <c r="B11188" s="65"/>
      <c r="C11188" s="65"/>
      <c r="D11188" s="66"/>
      <c r="E11188" s="67"/>
      <c r="F11188" s="65"/>
      <c r="G11188" s="66"/>
      <c r="J11188" s="65"/>
      <c r="K11188" s="65"/>
      <c r="L11188" s="66"/>
      <c r="M11188" s="65"/>
      <c r="N11188" s="65"/>
      <c r="O11188" s="65"/>
      <c r="P11188" s="66"/>
      <c r="Q11188" s="31">
        <f t="shared" si="348"/>
        <v>9999</v>
      </c>
      <c r="R11188" s="31" t="str">
        <f t="shared" si="349"/>
        <v/>
      </c>
      <c r="S11188" s="29">
        <f>IF($Q11188&lt;Parâmetros!$E$19,$G11188-1,$G11188)</f>
        <v>0</v>
      </c>
    </row>
    <row r="11189" spans="1:19" x14ac:dyDescent="0.25">
      <c r="A11189" s="116"/>
      <c r="B11189" s="65"/>
      <c r="C11189" s="65"/>
      <c r="D11189" s="66"/>
      <c r="E11189" s="67"/>
      <c r="F11189" s="65"/>
      <c r="G11189" s="66"/>
      <c r="J11189" s="65"/>
      <c r="K11189" s="65"/>
      <c r="L11189" s="66"/>
      <c r="M11189" s="65"/>
      <c r="N11189" s="65"/>
      <c r="O11189" s="65"/>
      <c r="P11189" s="66"/>
      <c r="Q11189" s="31">
        <f t="shared" si="348"/>
        <v>9999</v>
      </c>
      <c r="R11189" s="31" t="str">
        <f t="shared" si="349"/>
        <v/>
      </c>
      <c r="S11189" s="29">
        <f>IF($Q11189&lt;Parâmetros!$E$19,$G11189-1,$G11189)</f>
        <v>0</v>
      </c>
    </row>
    <row r="11190" spans="1:19" x14ac:dyDescent="0.25">
      <c r="A11190" s="116"/>
      <c r="B11190" s="65"/>
      <c r="C11190" s="65"/>
      <c r="D11190" s="66"/>
      <c r="E11190" s="67"/>
      <c r="F11190" s="65"/>
      <c r="G11190" s="66"/>
      <c r="J11190" s="65"/>
      <c r="K11190" s="65"/>
      <c r="L11190" s="66"/>
      <c r="M11190" s="65"/>
      <c r="N11190" s="65"/>
      <c r="O11190" s="65"/>
      <c r="P11190" s="66"/>
      <c r="Q11190" s="31">
        <f t="shared" si="348"/>
        <v>9999</v>
      </c>
      <c r="R11190" s="31" t="str">
        <f t="shared" si="349"/>
        <v/>
      </c>
      <c r="S11190" s="29">
        <f>IF($Q11190&lt;Parâmetros!$E$19,$G11190-1,$G11190)</f>
        <v>0</v>
      </c>
    </row>
    <row r="11191" spans="1:19" x14ac:dyDescent="0.25">
      <c r="A11191" s="116"/>
      <c r="B11191" s="65"/>
      <c r="C11191" s="65"/>
      <c r="D11191" s="66"/>
      <c r="E11191" s="67"/>
      <c r="F11191" s="65"/>
      <c r="G11191" s="66"/>
      <c r="J11191" s="65"/>
      <c r="K11191" s="65"/>
      <c r="L11191" s="66"/>
      <c r="M11191" s="65"/>
      <c r="N11191" s="65"/>
      <c r="O11191" s="65"/>
      <c r="P11191" s="66"/>
      <c r="Q11191" s="31">
        <f t="shared" si="348"/>
        <v>9999</v>
      </c>
      <c r="R11191" s="31" t="str">
        <f t="shared" si="349"/>
        <v/>
      </c>
      <c r="S11191" s="29">
        <f>IF($Q11191&lt;Parâmetros!$E$19,$G11191-1,$G11191)</f>
        <v>0</v>
      </c>
    </row>
    <row r="11192" spans="1:19" x14ac:dyDescent="0.25">
      <c r="A11192" s="116"/>
      <c r="B11192" s="65"/>
      <c r="C11192" s="65"/>
      <c r="D11192" s="66"/>
      <c r="E11192" s="67"/>
      <c r="F11192" s="65"/>
      <c r="G11192" s="66"/>
      <c r="J11192" s="65"/>
      <c r="K11192" s="65"/>
      <c r="L11192" s="66"/>
      <c r="M11192" s="65"/>
      <c r="O11192" s="65"/>
      <c r="P11192" s="66"/>
      <c r="Q11192" s="31">
        <f t="shared" si="348"/>
        <v>9999</v>
      </c>
      <c r="R11192" s="31" t="str">
        <f t="shared" si="349"/>
        <v/>
      </c>
      <c r="S11192" s="29">
        <f>IF($Q11192&lt;Parâmetros!$E$19,$G11192-1,$G11192)</f>
        <v>0</v>
      </c>
    </row>
    <row r="11193" spans="1:19" x14ac:dyDescent="0.25">
      <c r="A11193" s="116"/>
      <c r="B11193" s="65"/>
      <c r="C11193" s="65"/>
      <c r="D11193" s="66"/>
      <c r="E11193" s="67"/>
      <c r="F11193" s="65"/>
      <c r="G11193" s="66"/>
      <c r="J11193" s="65"/>
      <c r="K11193" s="65"/>
      <c r="L11193" s="66"/>
      <c r="M11193" s="65"/>
      <c r="O11193" s="65"/>
      <c r="P11193" s="66"/>
      <c r="Q11193" s="31">
        <f t="shared" si="348"/>
        <v>9999</v>
      </c>
      <c r="R11193" s="31" t="str">
        <f t="shared" si="349"/>
        <v/>
      </c>
      <c r="S11193" s="29">
        <f>IF($Q11193&lt;Parâmetros!$E$19,$G11193-1,$G11193)</f>
        <v>0</v>
      </c>
    </row>
    <row r="11194" spans="1:19" x14ac:dyDescent="0.25">
      <c r="A11194" s="116"/>
      <c r="B11194" s="65"/>
      <c r="C11194" s="65"/>
      <c r="D11194" s="66"/>
      <c r="E11194" s="67"/>
      <c r="F11194" s="65"/>
      <c r="G11194" s="66"/>
      <c r="J11194" s="65"/>
      <c r="K11194" s="65"/>
      <c r="L11194" s="66"/>
      <c r="M11194" s="65"/>
      <c r="O11194" s="65"/>
      <c r="P11194" s="66"/>
      <c r="Q11194" s="31">
        <f t="shared" si="348"/>
        <v>9999</v>
      </c>
      <c r="R11194" s="31" t="str">
        <f t="shared" si="349"/>
        <v/>
      </c>
      <c r="S11194" s="29">
        <f>IF($Q11194&lt;Parâmetros!$E$19,$G11194-1,$G11194)</f>
        <v>0</v>
      </c>
    </row>
    <row r="11195" spans="1:19" x14ac:dyDescent="0.25">
      <c r="A11195" s="116"/>
      <c r="B11195" s="65"/>
      <c r="C11195" s="65"/>
      <c r="D11195" s="66"/>
      <c r="E11195" s="67"/>
      <c r="F11195" s="65"/>
      <c r="G11195" s="66"/>
      <c r="J11195" s="65"/>
      <c r="K11195" s="65"/>
      <c r="L11195" s="66"/>
      <c r="M11195" s="65"/>
      <c r="O11195" s="65"/>
      <c r="P11195" s="66"/>
      <c r="Q11195" s="31">
        <f t="shared" si="348"/>
        <v>9999</v>
      </c>
      <c r="R11195" s="31" t="str">
        <f t="shared" si="349"/>
        <v/>
      </c>
      <c r="S11195" s="29">
        <f>IF($Q11195&lt;Parâmetros!$E$19,$G11195-1,$G11195)</f>
        <v>0</v>
      </c>
    </row>
    <row r="11196" spans="1:19" x14ac:dyDescent="0.25">
      <c r="A11196" s="116"/>
      <c r="B11196" s="65"/>
      <c r="C11196" s="65"/>
      <c r="D11196" s="66"/>
      <c r="E11196" s="67"/>
      <c r="F11196" s="65"/>
      <c r="G11196" s="66"/>
      <c r="J11196" s="65"/>
      <c r="K11196" s="65"/>
      <c r="L11196" s="66"/>
      <c r="M11196" s="65"/>
      <c r="O11196" s="65"/>
      <c r="P11196" s="66"/>
      <c r="Q11196" s="31">
        <f t="shared" ref="Q11196:Q11259" si="350">IFERROR(VALUE(LEFT($J11196,2))*60+VALUE(MID($J11196,4,2)),9999)</f>
        <v>9999</v>
      </c>
      <c r="R11196" s="31" t="str">
        <f t="shared" ref="R11196:R11259" si="351">IFERROR(VALUE(LEFT($K11196,2))*60+VALUE(MID($K11196,4,2)),"")</f>
        <v/>
      </c>
      <c r="S11196" s="29">
        <f>IF($Q11196&lt;Parâmetros!$E$19,$G11196-1,$G11196)</f>
        <v>0</v>
      </c>
    </row>
    <row r="11197" spans="1:19" x14ac:dyDescent="0.25">
      <c r="A11197" s="116"/>
      <c r="B11197" s="65"/>
      <c r="C11197" s="65"/>
      <c r="D11197" s="66"/>
      <c r="E11197" s="67"/>
      <c r="F11197" s="65"/>
      <c r="G11197" s="66"/>
      <c r="J11197" s="65"/>
      <c r="K11197" s="65"/>
      <c r="L11197" s="66"/>
      <c r="M11197" s="65"/>
      <c r="O11197" s="65"/>
      <c r="P11197" s="66"/>
      <c r="Q11197" s="31">
        <f t="shared" si="350"/>
        <v>9999</v>
      </c>
      <c r="R11197" s="31" t="str">
        <f t="shared" si="351"/>
        <v/>
      </c>
      <c r="S11197" s="29">
        <f>IF($Q11197&lt;Parâmetros!$E$19,$G11197-1,$G11197)</f>
        <v>0</v>
      </c>
    </row>
    <row r="11198" spans="1:19" x14ac:dyDescent="0.25">
      <c r="A11198" s="116"/>
      <c r="B11198" s="65"/>
      <c r="C11198" s="65"/>
      <c r="D11198" s="66"/>
      <c r="E11198" s="67"/>
      <c r="F11198" s="65"/>
      <c r="G11198" s="66"/>
      <c r="J11198" s="65"/>
      <c r="K11198" s="65"/>
      <c r="L11198" s="66"/>
      <c r="M11198" s="65"/>
      <c r="O11198" s="65"/>
      <c r="P11198" s="66"/>
      <c r="Q11198" s="31">
        <f t="shared" si="350"/>
        <v>9999</v>
      </c>
      <c r="R11198" s="31" t="str">
        <f t="shared" si="351"/>
        <v/>
      </c>
      <c r="S11198" s="29">
        <f>IF($Q11198&lt;Parâmetros!$E$19,$G11198-1,$G11198)</f>
        <v>0</v>
      </c>
    </row>
    <row r="11199" spans="1:19" x14ac:dyDescent="0.25">
      <c r="A11199" s="116"/>
      <c r="B11199" s="65"/>
      <c r="C11199" s="65"/>
      <c r="D11199" s="66"/>
      <c r="E11199" s="67"/>
      <c r="F11199" s="65"/>
      <c r="G11199" s="66"/>
      <c r="J11199" s="65"/>
      <c r="K11199" s="65"/>
      <c r="L11199" s="66"/>
      <c r="M11199" s="65"/>
      <c r="O11199" s="65"/>
      <c r="P11199" s="66"/>
      <c r="Q11199" s="31">
        <f t="shared" si="350"/>
        <v>9999</v>
      </c>
      <c r="R11199" s="31" t="str">
        <f t="shared" si="351"/>
        <v/>
      </c>
      <c r="S11199" s="29">
        <f>IF($Q11199&lt;Parâmetros!$E$19,$G11199-1,$G11199)</f>
        <v>0</v>
      </c>
    </row>
    <row r="11200" spans="1:19" x14ac:dyDescent="0.25">
      <c r="A11200" s="116"/>
      <c r="B11200" s="65"/>
      <c r="C11200" s="65"/>
      <c r="D11200" s="66"/>
      <c r="E11200" s="67"/>
      <c r="F11200" s="65"/>
      <c r="G11200" s="66"/>
      <c r="J11200" s="65"/>
      <c r="K11200" s="65"/>
      <c r="L11200" s="66"/>
      <c r="M11200" s="65"/>
      <c r="N11200" s="65"/>
      <c r="O11200" s="65"/>
      <c r="P11200" s="66"/>
      <c r="Q11200" s="31">
        <f t="shared" si="350"/>
        <v>9999</v>
      </c>
      <c r="R11200" s="31" t="str">
        <f t="shared" si="351"/>
        <v/>
      </c>
      <c r="S11200" s="29">
        <f>IF($Q11200&lt;Parâmetros!$E$19,$G11200-1,$G11200)</f>
        <v>0</v>
      </c>
    </row>
    <row r="11201" spans="1:19" x14ac:dyDescent="0.25">
      <c r="A11201" s="116"/>
      <c r="B11201" s="65"/>
      <c r="C11201" s="65"/>
      <c r="D11201" s="66"/>
      <c r="E11201" s="67"/>
      <c r="F11201" s="65"/>
      <c r="G11201" s="66"/>
      <c r="J11201" s="65"/>
      <c r="K11201" s="65"/>
      <c r="L11201" s="66"/>
      <c r="M11201" s="65"/>
      <c r="O11201" s="65"/>
      <c r="P11201" s="66"/>
      <c r="Q11201" s="31">
        <f t="shared" si="350"/>
        <v>9999</v>
      </c>
      <c r="R11201" s="31" t="str">
        <f t="shared" si="351"/>
        <v/>
      </c>
      <c r="S11201" s="29">
        <f>IF($Q11201&lt;Parâmetros!$E$19,$G11201-1,$G11201)</f>
        <v>0</v>
      </c>
    </row>
    <row r="11202" spans="1:19" x14ac:dyDescent="0.25">
      <c r="A11202" s="116"/>
      <c r="B11202" s="65"/>
      <c r="C11202" s="65"/>
      <c r="D11202" s="66"/>
      <c r="E11202" s="67"/>
      <c r="F11202" s="65"/>
      <c r="G11202" s="66"/>
      <c r="J11202" s="65"/>
      <c r="K11202" s="65"/>
      <c r="L11202" s="66"/>
      <c r="M11202" s="65"/>
      <c r="O11202" s="65"/>
      <c r="P11202" s="66"/>
      <c r="Q11202" s="31">
        <f t="shared" si="350"/>
        <v>9999</v>
      </c>
      <c r="R11202" s="31" t="str">
        <f t="shared" si="351"/>
        <v/>
      </c>
      <c r="S11202" s="29">
        <f>IF($Q11202&lt;Parâmetros!$E$19,$G11202-1,$G11202)</f>
        <v>0</v>
      </c>
    </row>
    <row r="11203" spans="1:19" x14ac:dyDescent="0.25">
      <c r="A11203" s="116"/>
      <c r="B11203" s="65"/>
      <c r="C11203" s="65"/>
      <c r="D11203" s="66"/>
      <c r="E11203" s="67"/>
      <c r="F11203" s="65"/>
      <c r="G11203" s="66"/>
      <c r="J11203" s="65"/>
      <c r="K11203" s="65"/>
      <c r="L11203" s="66"/>
      <c r="M11203" s="65"/>
      <c r="O11203" s="65"/>
      <c r="P11203" s="66"/>
      <c r="Q11203" s="31">
        <f t="shared" si="350"/>
        <v>9999</v>
      </c>
      <c r="R11203" s="31" t="str">
        <f t="shared" si="351"/>
        <v/>
      </c>
      <c r="S11203" s="29">
        <f>IF($Q11203&lt;Parâmetros!$E$19,$G11203-1,$G11203)</f>
        <v>0</v>
      </c>
    </row>
    <row r="11204" spans="1:19" x14ac:dyDescent="0.25">
      <c r="A11204" s="116"/>
      <c r="B11204" s="65"/>
      <c r="C11204" s="65"/>
      <c r="D11204" s="66"/>
      <c r="E11204" s="67"/>
      <c r="F11204" s="65"/>
      <c r="G11204" s="66"/>
      <c r="J11204" s="65"/>
      <c r="K11204" s="65"/>
      <c r="L11204" s="66"/>
      <c r="M11204" s="65"/>
      <c r="O11204" s="65"/>
      <c r="P11204" s="66"/>
      <c r="Q11204" s="31">
        <f t="shared" si="350"/>
        <v>9999</v>
      </c>
      <c r="R11204" s="31" t="str">
        <f t="shared" si="351"/>
        <v/>
      </c>
      <c r="S11204" s="29">
        <f>IF($Q11204&lt;Parâmetros!$E$19,$G11204-1,$G11204)</f>
        <v>0</v>
      </c>
    </row>
    <row r="11205" spans="1:19" x14ac:dyDescent="0.25">
      <c r="A11205" s="116"/>
      <c r="B11205" s="65"/>
      <c r="C11205" s="65"/>
      <c r="D11205" s="66"/>
      <c r="E11205" s="67"/>
      <c r="F11205" s="65"/>
      <c r="G11205" s="66"/>
      <c r="J11205" s="65"/>
      <c r="K11205" s="65"/>
      <c r="L11205" s="66"/>
      <c r="M11205" s="65"/>
      <c r="N11205" s="65"/>
      <c r="O11205" s="65"/>
      <c r="P11205" s="66"/>
      <c r="Q11205" s="31">
        <f t="shared" si="350"/>
        <v>9999</v>
      </c>
      <c r="R11205" s="31" t="str">
        <f t="shared" si="351"/>
        <v/>
      </c>
      <c r="S11205" s="29">
        <f>IF($Q11205&lt;Parâmetros!$E$19,$G11205-1,$G11205)</f>
        <v>0</v>
      </c>
    </row>
    <row r="11206" spans="1:19" x14ac:dyDescent="0.25">
      <c r="A11206" s="116"/>
      <c r="B11206" s="65"/>
      <c r="C11206" s="65"/>
      <c r="D11206" s="66"/>
      <c r="E11206" s="67"/>
      <c r="F11206" s="65"/>
      <c r="G11206" s="66"/>
      <c r="J11206" s="65"/>
      <c r="K11206" s="65"/>
      <c r="L11206" s="66"/>
      <c r="M11206" s="65"/>
      <c r="O11206" s="65"/>
      <c r="P11206" s="66"/>
      <c r="Q11206" s="31">
        <f t="shared" si="350"/>
        <v>9999</v>
      </c>
      <c r="R11206" s="31" t="str">
        <f t="shared" si="351"/>
        <v/>
      </c>
      <c r="S11206" s="29">
        <f>IF($Q11206&lt;Parâmetros!$E$19,$G11206-1,$G11206)</f>
        <v>0</v>
      </c>
    </row>
    <row r="11207" spans="1:19" x14ac:dyDescent="0.25">
      <c r="A11207" s="116"/>
      <c r="B11207" s="65"/>
      <c r="C11207" s="65"/>
      <c r="D11207" s="66"/>
      <c r="E11207" s="67"/>
      <c r="F11207" s="65"/>
      <c r="G11207" s="66"/>
      <c r="J11207" s="65"/>
      <c r="K11207" s="65"/>
      <c r="L11207" s="66"/>
      <c r="M11207" s="65"/>
      <c r="N11207" s="65"/>
      <c r="O11207" s="65"/>
      <c r="P11207" s="66"/>
      <c r="Q11207" s="31">
        <f t="shared" si="350"/>
        <v>9999</v>
      </c>
      <c r="R11207" s="31" t="str">
        <f t="shared" si="351"/>
        <v/>
      </c>
      <c r="S11207" s="29">
        <f>IF($Q11207&lt;Parâmetros!$E$19,$G11207-1,$G11207)</f>
        <v>0</v>
      </c>
    </row>
    <row r="11208" spans="1:19" x14ac:dyDescent="0.25">
      <c r="A11208" s="116"/>
      <c r="B11208" s="65"/>
      <c r="C11208" s="65"/>
      <c r="D11208" s="66"/>
      <c r="E11208" s="67"/>
      <c r="F11208" s="65"/>
      <c r="G11208" s="66"/>
      <c r="J11208" s="65"/>
      <c r="K11208" s="65"/>
      <c r="L11208" s="66"/>
      <c r="M11208" s="65"/>
      <c r="N11208" s="65"/>
      <c r="O11208" s="65"/>
      <c r="P11208" s="66"/>
      <c r="Q11208" s="31">
        <f t="shared" si="350"/>
        <v>9999</v>
      </c>
      <c r="R11208" s="31" t="str">
        <f t="shared" si="351"/>
        <v/>
      </c>
      <c r="S11208" s="29">
        <f>IF($Q11208&lt;Parâmetros!$E$19,$G11208-1,$G11208)</f>
        <v>0</v>
      </c>
    </row>
    <row r="11209" spans="1:19" x14ac:dyDescent="0.25">
      <c r="A11209" s="116"/>
      <c r="B11209" s="65"/>
      <c r="C11209" s="65"/>
      <c r="D11209" s="66"/>
      <c r="E11209" s="67"/>
      <c r="F11209" s="65"/>
      <c r="G11209" s="66"/>
      <c r="J11209" s="65"/>
      <c r="K11209" s="65"/>
      <c r="L11209" s="66"/>
      <c r="M11209" s="65"/>
      <c r="N11209" s="65"/>
      <c r="O11209" s="65"/>
      <c r="P11209" s="66"/>
      <c r="Q11209" s="31">
        <f t="shared" si="350"/>
        <v>9999</v>
      </c>
      <c r="R11209" s="31" t="str">
        <f t="shared" si="351"/>
        <v/>
      </c>
      <c r="S11209" s="29">
        <f>IF($Q11209&lt;Parâmetros!$E$19,$G11209-1,$G11209)</f>
        <v>0</v>
      </c>
    </row>
    <row r="11210" spans="1:19" x14ac:dyDescent="0.25">
      <c r="A11210" s="116"/>
      <c r="B11210" s="65"/>
      <c r="C11210" s="65"/>
      <c r="D11210" s="66"/>
      <c r="E11210" s="67"/>
      <c r="F11210" s="65"/>
      <c r="G11210" s="66"/>
      <c r="J11210" s="65"/>
      <c r="K11210" s="65"/>
      <c r="L11210" s="66"/>
      <c r="M11210" s="65"/>
      <c r="N11210" s="65"/>
      <c r="O11210" s="65"/>
      <c r="P11210" s="66"/>
      <c r="Q11210" s="31">
        <f t="shared" si="350"/>
        <v>9999</v>
      </c>
      <c r="R11210" s="31" t="str">
        <f t="shared" si="351"/>
        <v/>
      </c>
      <c r="S11210" s="29">
        <f>IF($Q11210&lt;Parâmetros!$E$19,$G11210-1,$G11210)</f>
        <v>0</v>
      </c>
    </row>
    <row r="11211" spans="1:19" x14ac:dyDescent="0.25">
      <c r="A11211" s="116"/>
      <c r="B11211" s="65"/>
      <c r="C11211" s="65"/>
      <c r="D11211" s="66"/>
      <c r="E11211" s="67"/>
      <c r="F11211" s="65"/>
      <c r="G11211" s="66"/>
      <c r="J11211" s="65"/>
      <c r="K11211" s="65"/>
      <c r="L11211" s="66"/>
      <c r="M11211" s="65"/>
      <c r="N11211" s="65"/>
      <c r="O11211" s="65"/>
      <c r="P11211" s="66"/>
      <c r="Q11211" s="31">
        <f t="shared" si="350"/>
        <v>9999</v>
      </c>
      <c r="R11211" s="31" t="str">
        <f t="shared" si="351"/>
        <v/>
      </c>
      <c r="S11211" s="29">
        <f>IF($Q11211&lt;Parâmetros!$E$19,$G11211-1,$G11211)</f>
        <v>0</v>
      </c>
    </row>
    <row r="11212" spans="1:19" x14ac:dyDescent="0.25">
      <c r="A11212" s="116"/>
      <c r="B11212" s="65"/>
      <c r="C11212" s="65"/>
      <c r="D11212" s="66"/>
      <c r="E11212" s="67"/>
      <c r="F11212" s="65"/>
      <c r="G11212" s="66"/>
      <c r="J11212" s="65"/>
      <c r="K11212" s="65"/>
      <c r="L11212" s="66"/>
      <c r="M11212" s="65"/>
      <c r="O11212" s="65"/>
      <c r="P11212" s="66"/>
      <c r="Q11212" s="31">
        <f t="shared" si="350"/>
        <v>9999</v>
      </c>
      <c r="R11212" s="31" t="str">
        <f t="shared" si="351"/>
        <v/>
      </c>
      <c r="S11212" s="29">
        <f>IF($Q11212&lt;Parâmetros!$E$19,$G11212-1,$G11212)</f>
        <v>0</v>
      </c>
    </row>
    <row r="11213" spans="1:19" x14ac:dyDescent="0.25">
      <c r="A11213" s="116"/>
      <c r="B11213" s="65"/>
      <c r="C11213" s="65"/>
      <c r="D11213" s="66"/>
      <c r="E11213" s="67"/>
      <c r="F11213" s="65"/>
      <c r="G11213" s="66"/>
      <c r="J11213" s="65"/>
      <c r="K11213" s="65"/>
      <c r="L11213" s="66"/>
      <c r="M11213" s="65"/>
      <c r="N11213" s="65"/>
      <c r="O11213" s="65"/>
      <c r="P11213" s="66"/>
      <c r="Q11213" s="31">
        <f t="shared" si="350"/>
        <v>9999</v>
      </c>
      <c r="R11213" s="31" t="str">
        <f t="shared" si="351"/>
        <v/>
      </c>
      <c r="S11213" s="29">
        <f>IF($Q11213&lt;Parâmetros!$E$19,$G11213-1,$G11213)</f>
        <v>0</v>
      </c>
    </row>
    <row r="11214" spans="1:19" x14ac:dyDescent="0.25">
      <c r="A11214" s="116"/>
      <c r="B11214" s="65"/>
      <c r="C11214" s="65"/>
      <c r="D11214" s="66"/>
      <c r="E11214" s="67"/>
      <c r="F11214" s="65"/>
      <c r="G11214" s="66"/>
      <c r="J11214" s="65"/>
      <c r="K11214" s="65"/>
      <c r="L11214" s="66"/>
      <c r="M11214" s="65"/>
      <c r="O11214" s="65"/>
      <c r="P11214" s="66"/>
      <c r="Q11214" s="31">
        <f t="shared" si="350"/>
        <v>9999</v>
      </c>
      <c r="R11214" s="31" t="str">
        <f t="shared" si="351"/>
        <v/>
      </c>
      <c r="S11214" s="29">
        <f>IF($Q11214&lt;Parâmetros!$E$19,$G11214-1,$G11214)</f>
        <v>0</v>
      </c>
    </row>
    <row r="11215" spans="1:19" x14ac:dyDescent="0.25">
      <c r="A11215" s="116"/>
      <c r="B11215" s="65"/>
      <c r="C11215" s="65"/>
      <c r="D11215" s="66"/>
      <c r="E11215" s="67"/>
      <c r="F11215" s="65"/>
      <c r="G11215" s="66"/>
      <c r="J11215" s="65"/>
      <c r="K11215" s="65"/>
      <c r="L11215" s="66"/>
      <c r="M11215" s="65"/>
      <c r="N11215" s="65"/>
      <c r="O11215" s="65"/>
      <c r="P11215" s="66"/>
      <c r="Q11215" s="31">
        <f t="shared" si="350"/>
        <v>9999</v>
      </c>
      <c r="R11215" s="31" t="str">
        <f t="shared" si="351"/>
        <v/>
      </c>
      <c r="S11215" s="29">
        <f>IF($Q11215&lt;Parâmetros!$E$19,$G11215-1,$G11215)</f>
        <v>0</v>
      </c>
    </row>
    <row r="11216" spans="1:19" x14ac:dyDescent="0.25">
      <c r="A11216" s="116"/>
      <c r="B11216" s="65"/>
      <c r="C11216" s="65"/>
      <c r="D11216" s="66"/>
      <c r="E11216" s="67"/>
      <c r="F11216" s="65"/>
      <c r="G11216" s="66"/>
      <c r="J11216" s="65"/>
      <c r="K11216" s="65"/>
      <c r="L11216" s="66"/>
      <c r="M11216" s="65"/>
      <c r="O11216" s="65"/>
      <c r="P11216" s="66"/>
      <c r="Q11216" s="31">
        <f t="shared" si="350"/>
        <v>9999</v>
      </c>
      <c r="R11216" s="31" t="str">
        <f t="shared" si="351"/>
        <v/>
      </c>
      <c r="S11216" s="29">
        <f>IF($Q11216&lt;Parâmetros!$E$19,$G11216-1,$G11216)</f>
        <v>0</v>
      </c>
    </row>
    <row r="11217" spans="1:19" x14ac:dyDescent="0.25">
      <c r="A11217" s="116"/>
      <c r="B11217" s="65"/>
      <c r="C11217" s="65"/>
      <c r="D11217" s="66"/>
      <c r="E11217" s="67"/>
      <c r="F11217" s="65"/>
      <c r="G11217" s="66"/>
      <c r="J11217" s="65"/>
      <c r="K11217" s="65"/>
      <c r="L11217" s="66"/>
      <c r="M11217" s="65"/>
      <c r="N11217" s="65"/>
      <c r="O11217" s="65"/>
      <c r="P11217" s="66"/>
      <c r="Q11217" s="31">
        <f t="shared" si="350"/>
        <v>9999</v>
      </c>
      <c r="R11217" s="31" t="str">
        <f t="shared" si="351"/>
        <v/>
      </c>
      <c r="S11217" s="29">
        <f>IF($Q11217&lt;Parâmetros!$E$19,$G11217-1,$G11217)</f>
        <v>0</v>
      </c>
    </row>
    <row r="11218" spans="1:19" x14ac:dyDescent="0.25">
      <c r="A11218" s="116"/>
      <c r="B11218" s="65"/>
      <c r="C11218" s="65"/>
      <c r="D11218" s="66"/>
      <c r="E11218" s="67"/>
      <c r="F11218" s="65"/>
      <c r="G11218" s="66"/>
      <c r="J11218" s="65"/>
      <c r="K11218" s="65"/>
      <c r="L11218" s="66"/>
      <c r="M11218" s="65"/>
      <c r="N11218" s="65"/>
      <c r="O11218" s="65"/>
      <c r="P11218" s="66"/>
      <c r="Q11218" s="31">
        <f t="shared" si="350"/>
        <v>9999</v>
      </c>
      <c r="R11218" s="31" t="str">
        <f t="shared" si="351"/>
        <v/>
      </c>
      <c r="S11218" s="29">
        <f>IF($Q11218&lt;Parâmetros!$E$19,$G11218-1,$G11218)</f>
        <v>0</v>
      </c>
    </row>
    <row r="11219" spans="1:19" x14ac:dyDescent="0.25">
      <c r="A11219" s="116"/>
      <c r="B11219" s="65"/>
      <c r="C11219" s="65"/>
      <c r="D11219" s="66"/>
      <c r="E11219" s="67"/>
      <c r="F11219" s="65"/>
      <c r="G11219" s="66"/>
      <c r="J11219" s="65"/>
      <c r="K11219" s="65"/>
      <c r="L11219" s="66"/>
      <c r="M11219" s="65"/>
      <c r="N11219" s="65"/>
      <c r="O11219" s="65"/>
      <c r="P11219" s="66"/>
      <c r="Q11219" s="31">
        <f t="shared" si="350"/>
        <v>9999</v>
      </c>
      <c r="R11219" s="31" t="str">
        <f t="shared" si="351"/>
        <v/>
      </c>
      <c r="S11219" s="29">
        <f>IF($Q11219&lt;Parâmetros!$E$19,$G11219-1,$G11219)</f>
        <v>0</v>
      </c>
    </row>
    <row r="11220" spans="1:19" x14ac:dyDescent="0.25">
      <c r="A11220" s="116"/>
      <c r="B11220" s="65"/>
      <c r="C11220" s="65"/>
      <c r="D11220" s="66"/>
      <c r="E11220" s="67"/>
      <c r="F11220" s="65"/>
      <c r="G11220" s="66"/>
      <c r="J11220" s="65"/>
      <c r="K11220" s="65"/>
      <c r="L11220" s="66"/>
      <c r="M11220" s="65"/>
      <c r="O11220" s="65"/>
      <c r="P11220" s="66"/>
      <c r="Q11220" s="31">
        <f t="shared" si="350"/>
        <v>9999</v>
      </c>
      <c r="R11220" s="31" t="str">
        <f t="shared" si="351"/>
        <v/>
      </c>
      <c r="S11220" s="29">
        <f>IF($Q11220&lt;Parâmetros!$E$19,$G11220-1,$G11220)</f>
        <v>0</v>
      </c>
    </row>
    <row r="11221" spans="1:19" x14ac:dyDescent="0.25">
      <c r="A11221" s="116"/>
      <c r="B11221" s="65"/>
      <c r="C11221" s="65"/>
      <c r="D11221" s="66"/>
      <c r="E11221" s="67"/>
      <c r="F11221" s="65"/>
      <c r="G11221" s="66"/>
      <c r="J11221" s="65"/>
      <c r="K11221" s="65"/>
      <c r="L11221" s="66"/>
      <c r="M11221" s="65"/>
      <c r="N11221" s="65"/>
      <c r="O11221" s="65"/>
      <c r="P11221" s="66"/>
      <c r="Q11221" s="31">
        <f t="shared" si="350"/>
        <v>9999</v>
      </c>
      <c r="R11221" s="31" t="str">
        <f t="shared" si="351"/>
        <v/>
      </c>
      <c r="S11221" s="29">
        <f>IF($Q11221&lt;Parâmetros!$E$19,$G11221-1,$G11221)</f>
        <v>0</v>
      </c>
    </row>
    <row r="11222" spans="1:19" x14ac:dyDescent="0.25">
      <c r="A11222" s="116"/>
      <c r="B11222" s="65"/>
      <c r="C11222" s="65"/>
      <c r="D11222" s="66"/>
      <c r="E11222" s="67"/>
      <c r="F11222" s="65"/>
      <c r="G11222" s="66"/>
      <c r="J11222" s="65"/>
      <c r="K11222" s="65"/>
      <c r="L11222" s="66"/>
      <c r="M11222" s="65"/>
      <c r="N11222" s="65"/>
      <c r="O11222" s="65"/>
      <c r="P11222" s="66"/>
      <c r="Q11222" s="31">
        <f t="shared" si="350"/>
        <v>9999</v>
      </c>
      <c r="R11222" s="31" t="str">
        <f t="shared" si="351"/>
        <v/>
      </c>
      <c r="S11222" s="29">
        <f>IF($Q11222&lt;Parâmetros!$E$19,$G11222-1,$G11222)</f>
        <v>0</v>
      </c>
    </row>
    <row r="11223" spans="1:19" x14ac:dyDescent="0.25">
      <c r="A11223" s="116"/>
      <c r="B11223" s="65"/>
      <c r="C11223" s="65"/>
      <c r="D11223" s="66"/>
      <c r="E11223" s="67"/>
      <c r="F11223" s="65"/>
      <c r="G11223" s="66"/>
      <c r="J11223" s="65"/>
      <c r="K11223" s="65"/>
      <c r="L11223" s="66"/>
      <c r="M11223" s="65"/>
      <c r="N11223" s="65"/>
      <c r="O11223" s="65"/>
      <c r="P11223" s="66"/>
      <c r="Q11223" s="31">
        <f t="shared" si="350"/>
        <v>9999</v>
      </c>
      <c r="R11223" s="31" t="str">
        <f t="shared" si="351"/>
        <v/>
      </c>
      <c r="S11223" s="29">
        <f>IF($Q11223&lt;Parâmetros!$E$19,$G11223-1,$G11223)</f>
        <v>0</v>
      </c>
    </row>
    <row r="11224" spans="1:19" x14ac:dyDescent="0.25">
      <c r="A11224" s="116"/>
      <c r="B11224" s="65"/>
      <c r="C11224" s="65"/>
      <c r="D11224" s="66"/>
      <c r="E11224" s="67"/>
      <c r="F11224" s="65"/>
      <c r="G11224" s="66"/>
      <c r="J11224" s="65"/>
      <c r="K11224" s="65"/>
      <c r="L11224" s="66"/>
      <c r="M11224" s="65"/>
      <c r="O11224" s="65"/>
      <c r="P11224" s="66"/>
      <c r="Q11224" s="31">
        <f t="shared" si="350"/>
        <v>9999</v>
      </c>
      <c r="R11224" s="31" t="str">
        <f t="shared" si="351"/>
        <v/>
      </c>
      <c r="S11224" s="29">
        <f>IF($Q11224&lt;Parâmetros!$E$19,$G11224-1,$G11224)</f>
        <v>0</v>
      </c>
    </row>
    <row r="11225" spans="1:19" x14ac:dyDescent="0.25">
      <c r="A11225" s="116"/>
      <c r="B11225" s="65"/>
      <c r="C11225" s="65"/>
      <c r="D11225" s="66"/>
      <c r="E11225" s="67"/>
      <c r="F11225" s="65"/>
      <c r="G11225" s="66"/>
      <c r="J11225" s="65"/>
      <c r="K11225" s="65"/>
      <c r="L11225" s="66"/>
      <c r="M11225" s="65"/>
      <c r="O11225" s="65"/>
      <c r="P11225" s="66"/>
      <c r="Q11225" s="31">
        <f t="shared" si="350"/>
        <v>9999</v>
      </c>
      <c r="R11225" s="31" t="str">
        <f t="shared" si="351"/>
        <v/>
      </c>
      <c r="S11225" s="29">
        <f>IF($Q11225&lt;Parâmetros!$E$19,$G11225-1,$G11225)</f>
        <v>0</v>
      </c>
    </row>
    <row r="11226" spans="1:19" x14ac:dyDescent="0.25">
      <c r="A11226" s="116"/>
      <c r="B11226" s="65"/>
      <c r="C11226" s="65"/>
      <c r="D11226" s="66"/>
      <c r="E11226" s="67"/>
      <c r="F11226" s="65"/>
      <c r="G11226" s="66"/>
      <c r="J11226" s="65"/>
      <c r="K11226" s="65"/>
      <c r="L11226" s="66"/>
      <c r="M11226" s="65"/>
      <c r="N11226" s="65"/>
      <c r="O11226" s="65"/>
      <c r="P11226" s="66"/>
      <c r="Q11226" s="31">
        <f t="shared" si="350"/>
        <v>9999</v>
      </c>
      <c r="R11226" s="31" t="str">
        <f t="shared" si="351"/>
        <v/>
      </c>
      <c r="S11226" s="29">
        <f>IF($Q11226&lt;Parâmetros!$E$19,$G11226-1,$G11226)</f>
        <v>0</v>
      </c>
    </row>
    <row r="11227" spans="1:19" x14ac:dyDescent="0.25">
      <c r="A11227" s="116"/>
      <c r="B11227" s="65"/>
      <c r="C11227" s="65"/>
      <c r="D11227" s="66"/>
      <c r="E11227" s="67"/>
      <c r="F11227" s="65"/>
      <c r="G11227" s="66"/>
      <c r="J11227" s="65"/>
      <c r="K11227" s="65"/>
      <c r="L11227" s="66"/>
      <c r="M11227" s="65"/>
      <c r="N11227" s="65"/>
      <c r="O11227" s="65"/>
      <c r="P11227" s="66"/>
      <c r="Q11227" s="31">
        <f t="shared" si="350"/>
        <v>9999</v>
      </c>
      <c r="R11227" s="31" t="str">
        <f t="shared" si="351"/>
        <v/>
      </c>
      <c r="S11227" s="29">
        <f>IF($Q11227&lt;Parâmetros!$E$19,$G11227-1,$G11227)</f>
        <v>0</v>
      </c>
    </row>
    <row r="11228" spans="1:19" x14ac:dyDescent="0.25">
      <c r="A11228" s="116"/>
      <c r="B11228" s="65"/>
      <c r="C11228" s="65"/>
      <c r="D11228" s="66"/>
      <c r="E11228" s="67"/>
      <c r="F11228" s="65"/>
      <c r="G11228" s="66"/>
      <c r="J11228" s="65"/>
      <c r="K11228" s="65"/>
      <c r="L11228" s="66"/>
      <c r="M11228" s="65"/>
      <c r="N11228" s="65"/>
      <c r="O11228" s="65"/>
      <c r="P11228" s="66"/>
      <c r="Q11228" s="31">
        <f t="shared" si="350"/>
        <v>9999</v>
      </c>
      <c r="R11228" s="31" t="str">
        <f t="shared" si="351"/>
        <v/>
      </c>
      <c r="S11228" s="29">
        <f>IF($Q11228&lt;Parâmetros!$E$19,$G11228-1,$G11228)</f>
        <v>0</v>
      </c>
    </row>
    <row r="11229" spans="1:19" x14ac:dyDescent="0.25">
      <c r="A11229" s="116"/>
      <c r="B11229" s="65"/>
      <c r="C11229" s="65"/>
      <c r="D11229" s="66"/>
      <c r="E11229" s="67"/>
      <c r="F11229" s="65"/>
      <c r="G11229" s="66"/>
      <c r="J11229" s="65"/>
      <c r="K11229" s="65"/>
      <c r="L11229" s="66"/>
      <c r="M11229" s="65"/>
      <c r="O11229" s="65"/>
      <c r="P11229" s="66"/>
      <c r="Q11229" s="31">
        <f t="shared" si="350"/>
        <v>9999</v>
      </c>
      <c r="R11229" s="31" t="str">
        <f t="shared" si="351"/>
        <v/>
      </c>
      <c r="S11229" s="29">
        <f>IF($Q11229&lt;Parâmetros!$E$19,$G11229-1,$G11229)</f>
        <v>0</v>
      </c>
    </row>
    <row r="11230" spans="1:19" x14ac:dyDescent="0.25">
      <c r="A11230" s="116"/>
      <c r="B11230" s="65"/>
      <c r="C11230" s="65"/>
      <c r="D11230" s="66"/>
      <c r="E11230" s="67"/>
      <c r="F11230" s="65"/>
      <c r="G11230" s="66"/>
      <c r="J11230" s="65"/>
      <c r="K11230" s="65"/>
      <c r="L11230" s="66"/>
      <c r="M11230" s="65"/>
      <c r="O11230" s="65"/>
      <c r="P11230" s="66"/>
      <c r="Q11230" s="31">
        <f t="shared" si="350"/>
        <v>9999</v>
      </c>
      <c r="R11230" s="31" t="str">
        <f t="shared" si="351"/>
        <v/>
      </c>
      <c r="S11230" s="29">
        <f>IF($Q11230&lt;Parâmetros!$E$19,$G11230-1,$G11230)</f>
        <v>0</v>
      </c>
    </row>
    <row r="11231" spans="1:19" x14ac:dyDescent="0.25">
      <c r="A11231" s="116"/>
      <c r="B11231" s="65"/>
      <c r="C11231" s="65"/>
      <c r="D11231" s="66"/>
      <c r="E11231" s="67"/>
      <c r="F11231" s="65"/>
      <c r="G11231" s="66"/>
      <c r="J11231" s="65"/>
      <c r="K11231" s="65"/>
      <c r="L11231" s="66"/>
      <c r="M11231" s="65"/>
      <c r="O11231" s="65"/>
      <c r="P11231" s="66"/>
      <c r="Q11231" s="31">
        <f t="shared" si="350"/>
        <v>9999</v>
      </c>
      <c r="R11231" s="31" t="str">
        <f t="shared" si="351"/>
        <v/>
      </c>
      <c r="S11231" s="29">
        <f>IF($Q11231&lt;Parâmetros!$E$19,$G11231-1,$G11231)</f>
        <v>0</v>
      </c>
    </row>
    <row r="11232" spans="1:19" x14ac:dyDescent="0.25">
      <c r="A11232" s="116"/>
      <c r="B11232" s="65"/>
      <c r="C11232" s="65"/>
      <c r="D11232" s="66"/>
      <c r="E11232" s="67"/>
      <c r="F11232" s="65"/>
      <c r="G11232" s="66"/>
      <c r="J11232" s="65"/>
      <c r="K11232" s="65"/>
      <c r="L11232" s="66"/>
      <c r="M11232" s="65"/>
      <c r="O11232" s="65"/>
      <c r="P11232" s="66"/>
      <c r="Q11232" s="31">
        <f t="shared" si="350"/>
        <v>9999</v>
      </c>
      <c r="R11232" s="31" t="str">
        <f t="shared" si="351"/>
        <v/>
      </c>
      <c r="S11232" s="29">
        <f>IF($Q11232&lt;Parâmetros!$E$19,$G11232-1,$G11232)</f>
        <v>0</v>
      </c>
    </row>
    <row r="11233" spans="1:19" x14ac:dyDescent="0.25">
      <c r="A11233" s="116"/>
      <c r="B11233" s="65"/>
      <c r="C11233" s="65"/>
      <c r="D11233" s="66"/>
      <c r="E11233" s="67"/>
      <c r="F11233" s="65"/>
      <c r="G11233" s="66"/>
      <c r="J11233" s="65"/>
      <c r="K11233" s="65"/>
      <c r="L11233" s="66"/>
      <c r="M11233" s="65"/>
      <c r="O11233" s="65"/>
      <c r="P11233" s="66"/>
      <c r="Q11233" s="31">
        <f t="shared" si="350"/>
        <v>9999</v>
      </c>
      <c r="R11233" s="31" t="str">
        <f t="shared" si="351"/>
        <v/>
      </c>
      <c r="S11233" s="29">
        <f>IF($Q11233&lt;Parâmetros!$E$19,$G11233-1,$G11233)</f>
        <v>0</v>
      </c>
    </row>
    <row r="11234" spans="1:19" x14ac:dyDescent="0.25">
      <c r="A11234" s="116"/>
      <c r="B11234" s="65"/>
      <c r="C11234" s="65"/>
      <c r="D11234" s="66"/>
      <c r="E11234" s="67"/>
      <c r="F11234" s="65"/>
      <c r="G11234" s="66"/>
      <c r="J11234" s="65"/>
      <c r="K11234" s="65"/>
      <c r="L11234" s="66"/>
      <c r="M11234" s="65"/>
      <c r="N11234" s="65"/>
      <c r="O11234" s="65"/>
      <c r="P11234" s="66"/>
      <c r="Q11234" s="31">
        <f t="shared" si="350"/>
        <v>9999</v>
      </c>
      <c r="R11234" s="31" t="str">
        <f t="shared" si="351"/>
        <v/>
      </c>
      <c r="S11234" s="29">
        <f>IF($Q11234&lt;Parâmetros!$E$19,$G11234-1,$G11234)</f>
        <v>0</v>
      </c>
    </row>
    <row r="11235" spans="1:19" x14ac:dyDescent="0.25">
      <c r="A11235" s="116"/>
      <c r="B11235" s="65"/>
      <c r="C11235" s="65"/>
      <c r="D11235" s="66"/>
      <c r="E11235" s="67"/>
      <c r="F11235" s="65"/>
      <c r="G11235" s="66"/>
      <c r="J11235" s="65"/>
      <c r="K11235" s="65"/>
      <c r="L11235" s="66"/>
      <c r="M11235" s="65"/>
      <c r="N11235" s="65"/>
      <c r="O11235" s="65"/>
      <c r="P11235" s="66"/>
      <c r="Q11235" s="31">
        <f t="shared" si="350"/>
        <v>9999</v>
      </c>
      <c r="R11235" s="31" t="str">
        <f t="shared" si="351"/>
        <v/>
      </c>
      <c r="S11235" s="29">
        <f>IF($Q11235&lt;Parâmetros!$E$19,$G11235-1,$G11235)</f>
        <v>0</v>
      </c>
    </row>
    <row r="11236" spans="1:19" x14ac:dyDescent="0.25">
      <c r="A11236" s="116"/>
      <c r="B11236" s="65"/>
      <c r="C11236" s="65"/>
      <c r="D11236" s="66"/>
      <c r="E11236" s="67"/>
      <c r="F11236" s="65"/>
      <c r="G11236" s="66"/>
      <c r="J11236" s="65"/>
      <c r="K11236" s="65"/>
      <c r="L11236" s="66"/>
      <c r="M11236" s="65"/>
      <c r="O11236" s="65"/>
      <c r="P11236" s="66"/>
      <c r="Q11236" s="31">
        <f t="shared" si="350"/>
        <v>9999</v>
      </c>
      <c r="R11236" s="31" t="str">
        <f t="shared" si="351"/>
        <v/>
      </c>
      <c r="S11236" s="29">
        <f>IF($Q11236&lt;Parâmetros!$E$19,$G11236-1,$G11236)</f>
        <v>0</v>
      </c>
    </row>
    <row r="11237" spans="1:19" x14ac:dyDescent="0.25">
      <c r="A11237" s="116"/>
      <c r="B11237" s="65"/>
      <c r="C11237" s="65"/>
      <c r="D11237" s="66"/>
      <c r="E11237" s="67"/>
      <c r="F11237" s="65"/>
      <c r="G11237" s="66"/>
      <c r="J11237" s="65"/>
      <c r="K11237" s="65"/>
      <c r="L11237" s="66"/>
      <c r="M11237" s="65"/>
      <c r="O11237" s="65"/>
      <c r="P11237" s="66"/>
      <c r="Q11237" s="31">
        <f t="shared" si="350"/>
        <v>9999</v>
      </c>
      <c r="R11237" s="31" t="str">
        <f t="shared" si="351"/>
        <v/>
      </c>
      <c r="S11237" s="29">
        <f>IF($Q11237&lt;Parâmetros!$E$19,$G11237-1,$G11237)</f>
        <v>0</v>
      </c>
    </row>
    <row r="11238" spans="1:19" x14ac:dyDescent="0.25">
      <c r="A11238" s="116"/>
      <c r="B11238" s="65"/>
      <c r="C11238" s="65"/>
      <c r="D11238" s="66"/>
      <c r="E11238" s="67"/>
      <c r="F11238" s="65"/>
      <c r="G11238" s="66"/>
      <c r="J11238" s="65"/>
      <c r="K11238" s="65"/>
      <c r="L11238" s="66"/>
      <c r="M11238" s="65"/>
      <c r="O11238" s="65"/>
      <c r="P11238" s="66"/>
      <c r="Q11238" s="31">
        <f t="shared" si="350"/>
        <v>9999</v>
      </c>
      <c r="R11238" s="31" t="str">
        <f t="shared" si="351"/>
        <v/>
      </c>
      <c r="S11238" s="29">
        <f>IF($Q11238&lt;Parâmetros!$E$19,$G11238-1,$G11238)</f>
        <v>0</v>
      </c>
    </row>
    <row r="11239" spans="1:19" x14ac:dyDescent="0.25">
      <c r="A11239" s="116"/>
      <c r="B11239" s="65"/>
      <c r="C11239" s="65"/>
      <c r="D11239" s="66"/>
      <c r="E11239" s="67"/>
      <c r="F11239" s="65"/>
      <c r="G11239" s="66"/>
      <c r="J11239" s="65"/>
      <c r="K11239" s="65"/>
      <c r="L11239" s="66"/>
      <c r="M11239" s="65"/>
      <c r="N11239" s="65"/>
      <c r="O11239" s="65"/>
      <c r="P11239" s="66"/>
      <c r="Q11239" s="31">
        <f t="shared" si="350"/>
        <v>9999</v>
      </c>
      <c r="R11239" s="31" t="str">
        <f t="shared" si="351"/>
        <v/>
      </c>
      <c r="S11239" s="29">
        <f>IF($Q11239&lt;Parâmetros!$E$19,$G11239-1,$G11239)</f>
        <v>0</v>
      </c>
    </row>
    <row r="11240" spans="1:19" x14ac:dyDescent="0.25">
      <c r="A11240" s="116"/>
      <c r="B11240" s="65"/>
      <c r="C11240" s="65"/>
      <c r="D11240" s="66"/>
      <c r="E11240" s="67"/>
      <c r="F11240" s="65"/>
      <c r="G11240" s="66"/>
      <c r="J11240" s="65"/>
      <c r="K11240" s="65"/>
      <c r="L11240" s="66"/>
      <c r="M11240" s="65"/>
      <c r="N11240" s="65"/>
      <c r="O11240" s="65"/>
      <c r="P11240" s="66"/>
      <c r="Q11240" s="31">
        <f t="shared" si="350"/>
        <v>9999</v>
      </c>
      <c r="R11240" s="31" t="str">
        <f t="shared" si="351"/>
        <v/>
      </c>
      <c r="S11240" s="29">
        <f>IF($Q11240&lt;Parâmetros!$E$19,$G11240-1,$G11240)</f>
        <v>0</v>
      </c>
    </row>
    <row r="11241" spans="1:19" x14ac:dyDescent="0.25">
      <c r="A11241" s="116"/>
      <c r="B11241" s="65"/>
      <c r="C11241" s="65"/>
      <c r="D11241" s="66"/>
      <c r="E11241" s="67"/>
      <c r="F11241" s="65"/>
      <c r="G11241" s="66"/>
      <c r="J11241" s="65"/>
      <c r="K11241" s="65"/>
      <c r="L11241" s="66"/>
      <c r="M11241" s="65"/>
      <c r="O11241" s="65"/>
      <c r="P11241" s="66"/>
      <c r="Q11241" s="31">
        <f t="shared" si="350"/>
        <v>9999</v>
      </c>
      <c r="R11241" s="31" t="str">
        <f t="shared" si="351"/>
        <v/>
      </c>
      <c r="S11241" s="29">
        <f>IF($Q11241&lt;Parâmetros!$E$19,$G11241-1,$G11241)</f>
        <v>0</v>
      </c>
    </row>
    <row r="11242" spans="1:19" x14ac:dyDescent="0.25">
      <c r="A11242" s="116"/>
      <c r="B11242" s="65"/>
      <c r="C11242" s="65"/>
      <c r="D11242" s="66"/>
      <c r="E11242" s="67"/>
      <c r="F11242" s="65"/>
      <c r="G11242" s="66"/>
      <c r="J11242" s="65"/>
      <c r="K11242" s="65"/>
      <c r="L11242" s="66"/>
      <c r="M11242" s="65"/>
      <c r="N11242" s="65"/>
      <c r="O11242" s="65"/>
      <c r="P11242" s="66"/>
      <c r="Q11242" s="31">
        <f t="shared" si="350"/>
        <v>9999</v>
      </c>
      <c r="R11242" s="31" t="str">
        <f t="shared" si="351"/>
        <v/>
      </c>
      <c r="S11242" s="29">
        <f>IF($Q11242&lt;Parâmetros!$E$19,$G11242-1,$G11242)</f>
        <v>0</v>
      </c>
    </row>
    <row r="11243" spans="1:19" x14ac:dyDescent="0.25">
      <c r="A11243" s="116"/>
      <c r="B11243" s="65"/>
      <c r="C11243" s="65"/>
      <c r="D11243" s="66"/>
      <c r="E11243" s="67"/>
      <c r="F11243" s="65"/>
      <c r="G11243" s="66"/>
      <c r="J11243" s="65"/>
      <c r="K11243" s="65"/>
      <c r="L11243" s="66"/>
      <c r="M11243" s="65"/>
      <c r="N11243" s="65"/>
      <c r="O11243" s="65"/>
      <c r="P11243" s="66"/>
      <c r="Q11243" s="31">
        <f t="shared" si="350"/>
        <v>9999</v>
      </c>
      <c r="R11243" s="31" t="str">
        <f t="shared" si="351"/>
        <v/>
      </c>
      <c r="S11243" s="29">
        <f>IF($Q11243&lt;Parâmetros!$E$19,$G11243-1,$G11243)</f>
        <v>0</v>
      </c>
    </row>
    <row r="11244" spans="1:19" x14ac:dyDescent="0.25">
      <c r="A11244" s="116"/>
      <c r="B11244" s="65"/>
      <c r="C11244" s="65"/>
      <c r="D11244" s="66"/>
      <c r="E11244" s="67"/>
      <c r="F11244" s="65"/>
      <c r="G11244" s="66"/>
      <c r="J11244" s="65"/>
      <c r="K11244" s="65"/>
      <c r="L11244" s="66"/>
      <c r="M11244" s="65"/>
      <c r="N11244" s="65"/>
      <c r="O11244" s="65"/>
      <c r="P11244" s="66"/>
      <c r="Q11244" s="31">
        <f t="shared" si="350"/>
        <v>9999</v>
      </c>
      <c r="R11244" s="31" t="str">
        <f t="shared" si="351"/>
        <v/>
      </c>
      <c r="S11244" s="29">
        <f>IF($Q11244&lt;Parâmetros!$E$19,$G11244-1,$G11244)</f>
        <v>0</v>
      </c>
    </row>
    <row r="11245" spans="1:19" x14ac:dyDescent="0.25">
      <c r="A11245" s="116"/>
      <c r="B11245" s="65"/>
      <c r="C11245" s="65"/>
      <c r="D11245" s="66"/>
      <c r="E11245" s="67"/>
      <c r="F11245" s="65"/>
      <c r="G11245" s="66"/>
      <c r="J11245" s="65"/>
      <c r="K11245" s="65"/>
      <c r="L11245" s="66"/>
      <c r="M11245" s="65"/>
      <c r="O11245" s="65"/>
      <c r="P11245" s="66"/>
      <c r="Q11245" s="31">
        <f t="shared" si="350"/>
        <v>9999</v>
      </c>
      <c r="R11245" s="31" t="str">
        <f t="shared" si="351"/>
        <v/>
      </c>
      <c r="S11245" s="29">
        <f>IF($Q11245&lt;Parâmetros!$E$19,$G11245-1,$G11245)</f>
        <v>0</v>
      </c>
    </row>
    <row r="11246" spans="1:19" x14ac:dyDescent="0.25">
      <c r="A11246" s="116"/>
      <c r="B11246" s="65"/>
      <c r="C11246" s="65"/>
      <c r="D11246" s="66"/>
      <c r="E11246" s="67"/>
      <c r="F11246" s="65"/>
      <c r="G11246" s="66"/>
      <c r="J11246" s="65"/>
      <c r="K11246" s="65"/>
      <c r="L11246" s="66"/>
      <c r="M11246" s="65"/>
      <c r="N11246" s="65"/>
      <c r="O11246" s="65"/>
      <c r="P11246" s="66"/>
      <c r="Q11246" s="31">
        <f t="shared" si="350"/>
        <v>9999</v>
      </c>
      <c r="R11246" s="31" t="str">
        <f t="shared" si="351"/>
        <v/>
      </c>
      <c r="S11246" s="29">
        <f>IF($Q11246&lt;Parâmetros!$E$19,$G11246-1,$G11246)</f>
        <v>0</v>
      </c>
    </row>
    <row r="11247" spans="1:19" x14ac:dyDescent="0.25">
      <c r="A11247" s="116"/>
      <c r="B11247" s="65"/>
      <c r="C11247" s="65"/>
      <c r="D11247" s="66"/>
      <c r="E11247" s="67"/>
      <c r="F11247" s="65"/>
      <c r="G11247" s="66"/>
      <c r="J11247" s="65"/>
      <c r="K11247" s="65"/>
      <c r="L11247" s="66"/>
      <c r="M11247" s="65"/>
      <c r="N11247" s="65"/>
      <c r="O11247" s="65"/>
      <c r="P11247" s="66"/>
      <c r="Q11247" s="31">
        <f t="shared" si="350"/>
        <v>9999</v>
      </c>
      <c r="R11247" s="31" t="str">
        <f t="shared" si="351"/>
        <v/>
      </c>
      <c r="S11247" s="29">
        <f>IF($Q11247&lt;Parâmetros!$E$19,$G11247-1,$G11247)</f>
        <v>0</v>
      </c>
    </row>
    <row r="11248" spans="1:19" x14ac:dyDescent="0.25">
      <c r="A11248" s="116"/>
      <c r="B11248" s="65"/>
      <c r="C11248" s="65"/>
      <c r="D11248" s="66"/>
      <c r="E11248" s="67"/>
      <c r="F11248" s="65"/>
      <c r="G11248" s="66"/>
      <c r="J11248" s="65"/>
      <c r="K11248" s="65"/>
      <c r="L11248" s="66"/>
      <c r="M11248" s="65"/>
      <c r="N11248" s="65"/>
      <c r="O11248" s="65"/>
      <c r="P11248" s="66"/>
      <c r="Q11248" s="31">
        <f t="shared" si="350"/>
        <v>9999</v>
      </c>
      <c r="R11248" s="31" t="str">
        <f t="shared" si="351"/>
        <v/>
      </c>
      <c r="S11248" s="29">
        <f>IF($Q11248&lt;Parâmetros!$E$19,$G11248-1,$G11248)</f>
        <v>0</v>
      </c>
    </row>
    <row r="11249" spans="1:19" x14ac:dyDescent="0.25">
      <c r="A11249" s="116"/>
      <c r="B11249" s="65"/>
      <c r="C11249" s="65"/>
      <c r="D11249" s="66"/>
      <c r="E11249" s="67"/>
      <c r="F11249" s="65"/>
      <c r="G11249" s="66"/>
      <c r="J11249" s="65"/>
      <c r="K11249" s="65"/>
      <c r="L11249" s="66"/>
      <c r="M11249" s="65"/>
      <c r="O11249" s="65"/>
      <c r="P11249" s="66"/>
      <c r="Q11249" s="31">
        <f t="shared" si="350"/>
        <v>9999</v>
      </c>
      <c r="R11249" s="31" t="str">
        <f t="shared" si="351"/>
        <v/>
      </c>
      <c r="S11249" s="29">
        <f>IF($Q11249&lt;Parâmetros!$E$19,$G11249-1,$G11249)</f>
        <v>0</v>
      </c>
    </row>
    <row r="11250" spans="1:19" x14ac:dyDescent="0.25">
      <c r="A11250" s="116"/>
      <c r="B11250" s="65"/>
      <c r="C11250" s="65"/>
      <c r="D11250" s="66"/>
      <c r="E11250" s="67"/>
      <c r="F11250" s="65"/>
      <c r="G11250" s="66"/>
      <c r="J11250" s="65"/>
      <c r="K11250" s="65"/>
      <c r="L11250" s="66"/>
      <c r="M11250" s="65"/>
      <c r="O11250" s="65"/>
      <c r="P11250" s="66"/>
      <c r="Q11250" s="31">
        <f t="shared" si="350"/>
        <v>9999</v>
      </c>
      <c r="R11250" s="31" t="str">
        <f t="shared" si="351"/>
        <v/>
      </c>
      <c r="S11250" s="29">
        <f>IF($Q11250&lt;Parâmetros!$E$19,$G11250-1,$G11250)</f>
        <v>0</v>
      </c>
    </row>
    <row r="11251" spans="1:19" x14ac:dyDescent="0.25">
      <c r="A11251" s="116"/>
      <c r="B11251" s="65"/>
      <c r="C11251" s="65"/>
      <c r="D11251" s="66"/>
      <c r="E11251" s="67"/>
      <c r="F11251" s="65"/>
      <c r="G11251" s="66"/>
      <c r="J11251" s="65"/>
      <c r="K11251" s="65"/>
      <c r="L11251" s="66"/>
      <c r="M11251" s="65"/>
      <c r="N11251" s="65"/>
      <c r="O11251" s="65"/>
      <c r="P11251" s="66"/>
      <c r="Q11251" s="31">
        <f t="shared" si="350"/>
        <v>9999</v>
      </c>
      <c r="R11251" s="31" t="str">
        <f t="shared" si="351"/>
        <v/>
      </c>
      <c r="S11251" s="29">
        <f>IF($Q11251&lt;Parâmetros!$E$19,$G11251-1,$G11251)</f>
        <v>0</v>
      </c>
    </row>
    <row r="11252" spans="1:19" x14ac:dyDescent="0.25">
      <c r="A11252" s="116"/>
      <c r="B11252" s="65"/>
      <c r="C11252" s="65"/>
      <c r="D11252" s="66"/>
      <c r="E11252" s="67"/>
      <c r="F11252" s="65"/>
      <c r="G11252" s="66"/>
      <c r="J11252" s="65"/>
      <c r="K11252" s="65"/>
      <c r="L11252" s="66"/>
      <c r="M11252" s="65"/>
      <c r="N11252" s="65"/>
      <c r="O11252" s="65"/>
      <c r="P11252" s="66"/>
      <c r="Q11252" s="31">
        <f t="shared" si="350"/>
        <v>9999</v>
      </c>
      <c r="R11252" s="31" t="str">
        <f t="shared" si="351"/>
        <v/>
      </c>
      <c r="S11252" s="29">
        <f>IF($Q11252&lt;Parâmetros!$E$19,$G11252-1,$G11252)</f>
        <v>0</v>
      </c>
    </row>
    <row r="11253" spans="1:19" x14ac:dyDescent="0.25">
      <c r="A11253" s="116"/>
      <c r="B11253" s="65"/>
      <c r="C11253" s="65"/>
      <c r="D11253" s="66"/>
      <c r="E11253" s="67"/>
      <c r="F11253" s="65"/>
      <c r="G11253" s="66"/>
      <c r="J11253" s="65"/>
      <c r="K11253" s="65"/>
      <c r="L11253" s="66"/>
      <c r="M11253" s="65"/>
      <c r="N11253" s="65"/>
      <c r="O11253" s="65"/>
      <c r="P11253" s="66"/>
      <c r="Q11253" s="31">
        <f t="shared" si="350"/>
        <v>9999</v>
      </c>
      <c r="R11253" s="31" t="str">
        <f t="shared" si="351"/>
        <v/>
      </c>
      <c r="S11253" s="29">
        <f>IF($Q11253&lt;Parâmetros!$E$19,$G11253-1,$G11253)</f>
        <v>0</v>
      </c>
    </row>
    <row r="11254" spans="1:19" x14ac:dyDescent="0.25">
      <c r="A11254" s="116"/>
      <c r="B11254" s="65"/>
      <c r="C11254" s="65"/>
      <c r="D11254" s="66"/>
      <c r="E11254" s="67"/>
      <c r="F11254" s="65"/>
      <c r="G11254" s="66"/>
      <c r="J11254" s="65"/>
      <c r="K11254" s="65"/>
      <c r="L11254" s="66"/>
      <c r="M11254" s="65"/>
      <c r="N11254" s="65"/>
      <c r="O11254" s="65"/>
      <c r="P11254" s="66"/>
      <c r="Q11254" s="31">
        <f t="shared" si="350"/>
        <v>9999</v>
      </c>
      <c r="R11254" s="31" t="str">
        <f t="shared" si="351"/>
        <v/>
      </c>
      <c r="S11254" s="29">
        <f>IF($Q11254&lt;Parâmetros!$E$19,$G11254-1,$G11254)</f>
        <v>0</v>
      </c>
    </row>
    <row r="11255" spans="1:19" x14ac:dyDescent="0.25">
      <c r="A11255" s="116"/>
      <c r="B11255" s="65"/>
      <c r="C11255" s="65"/>
      <c r="D11255" s="66"/>
      <c r="E11255" s="67"/>
      <c r="F11255" s="65"/>
      <c r="G11255" s="66"/>
      <c r="J11255" s="65"/>
      <c r="K11255" s="65"/>
      <c r="L11255" s="66"/>
      <c r="M11255" s="65"/>
      <c r="N11255" s="65"/>
      <c r="O11255" s="65"/>
      <c r="P11255" s="66"/>
      <c r="Q11255" s="31">
        <f t="shared" si="350"/>
        <v>9999</v>
      </c>
      <c r="R11255" s="31" t="str">
        <f t="shared" si="351"/>
        <v/>
      </c>
      <c r="S11255" s="29">
        <f>IF($Q11255&lt;Parâmetros!$E$19,$G11255-1,$G11255)</f>
        <v>0</v>
      </c>
    </row>
    <row r="11256" spans="1:19" x14ac:dyDescent="0.25">
      <c r="A11256" s="116"/>
      <c r="B11256" s="65"/>
      <c r="C11256" s="65"/>
      <c r="D11256" s="66"/>
      <c r="E11256" s="67"/>
      <c r="F11256" s="65"/>
      <c r="G11256" s="66"/>
      <c r="J11256" s="65"/>
      <c r="K11256" s="65"/>
      <c r="L11256" s="66"/>
      <c r="M11256" s="65"/>
      <c r="N11256" s="65"/>
      <c r="O11256" s="65"/>
      <c r="P11256" s="66"/>
      <c r="Q11256" s="31">
        <f t="shared" si="350"/>
        <v>9999</v>
      </c>
      <c r="R11256" s="31" t="str">
        <f t="shared" si="351"/>
        <v/>
      </c>
      <c r="S11256" s="29">
        <f>IF($Q11256&lt;Parâmetros!$E$19,$G11256-1,$G11256)</f>
        <v>0</v>
      </c>
    </row>
    <row r="11257" spans="1:19" x14ac:dyDescent="0.25">
      <c r="A11257" s="116"/>
      <c r="B11257" s="65"/>
      <c r="C11257" s="65"/>
      <c r="D11257" s="66"/>
      <c r="E11257" s="67"/>
      <c r="F11257" s="65"/>
      <c r="G11257" s="66"/>
      <c r="J11257" s="65"/>
      <c r="K11257" s="65"/>
      <c r="L11257" s="66"/>
      <c r="M11257" s="65"/>
      <c r="N11257" s="65"/>
      <c r="O11257" s="65"/>
      <c r="P11257" s="66"/>
      <c r="Q11257" s="31">
        <f t="shared" si="350"/>
        <v>9999</v>
      </c>
      <c r="R11257" s="31" t="str">
        <f t="shared" si="351"/>
        <v/>
      </c>
      <c r="S11257" s="29">
        <f>IF($Q11257&lt;Parâmetros!$E$19,$G11257-1,$G11257)</f>
        <v>0</v>
      </c>
    </row>
    <row r="11258" spans="1:19" x14ac:dyDescent="0.25">
      <c r="A11258" s="116"/>
      <c r="B11258" s="65"/>
      <c r="C11258" s="65"/>
      <c r="D11258" s="66"/>
      <c r="E11258" s="67"/>
      <c r="F11258" s="65"/>
      <c r="G11258" s="66"/>
      <c r="J11258" s="65"/>
      <c r="K11258" s="65"/>
      <c r="L11258" s="66"/>
      <c r="M11258" s="65"/>
      <c r="O11258" s="65"/>
      <c r="P11258" s="66"/>
      <c r="Q11258" s="31">
        <f t="shared" si="350"/>
        <v>9999</v>
      </c>
      <c r="R11258" s="31" t="str">
        <f t="shared" si="351"/>
        <v/>
      </c>
      <c r="S11258" s="29">
        <f>IF($Q11258&lt;Parâmetros!$E$19,$G11258-1,$G11258)</f>
        <v>0</v>
      </c>
    </row>
    <row r="11259" spans="1:19" x14ac:dyDescent="0.25">
      <c r="A11259" s="116"/>
      <c r="B11259" s="65"/>
      <c r="C11259" s="65"/>
      <c r="D11259" s="66"/>
      <c r="E11259" s="67"/>
      <c r="F11259" s="65"/>
      <c r="G11259" s="66"/>
      <c r="J11259" s="65"/>
      <c r="K11259" s="65"/>
      <c r="L11259" s="66"/>
      <c r="M11259" s="65"/>
      <c r="N11259" s="65"/>
      <c r="O11259" s="65"/>
      <c r="P11259" s="66"/>
      <c r="Q11259" s="31">
        <f t="shared" si="350"/>
        <v>9999</v>
      </c>
      <c r="R11259" s="31" t="str">
        <f t="shared" si="351"/>
        <v/>
      </c>
      <c r="S11259" s="29">
        <f>IF($Q11259&lt;Parâmetros!$E$19,$G11259-1,$G11259)</f>
        <v>0</v>
      </c>
    </row>
    <row r="11260" spans="1:19" x14ac:dyDescent="0.25">
      <c r="A11260" s="116"/>
      <c r="B11260" s="65"/>
      <c r="C11260" s="65"/>
      <c r="D11260" s="66"/>
      <c r="E11260" s="67"/>
      <c r="F11260" s="65"/>
      <c r="G11260" s="66"/>
      <c r="J11260" s="65"/>
      <c r="K11260" s="65"/>
      <c r="L11260" s="66"/>
      <c r="M11260" s="65"/>
      <c r="N11260" s="65"/>
      <c r="O11260" s="65"/>
      <c r="P11260" s="66"/>
      <c r="Q11260" s="31">
        <f t="shared" ref="Q11260:Q11323" si="352">IFERROR(VALUE(LEFT($J11260,2))*60+VALUE(MID($J11260,4,2)),9999)</f>
        <v>9999</v>
      </c>
      <c r="R11260" s="31" t="str">
        <f t="shared" ref="R11260:R11323" si="353">IFERROR(VALUE(LEFT($K11260,2))*60+VALUE(MID($K11260,4,2)),"")</f>
        <v/>
      </c>
      <c r="S11260" s="29">
        <f>IF($Q11260&lt;Parâmetros!$E$19,$G11260-1,$G11260)</f>
        <v>0</v>
      </c>
    </row>
    <row r="11261" spans="1:19" x14ac:dyDescent="0.25">
      <c r="A11261" s="116"/>
      <c r="B11261" s="65"/>
      <c r="C11261" s="65"/>
      <c r="D11261" s="66"/>
      <c r="E11261" s="67"/>
      <c r="F11261" s="65"/>
      <c r="G11261" s="66"/>
      <c r="J11261" s="65"/>
      <c r="K11261" s="65"/>
      <c r="L11261" s="66"/>
      <c r="M11261" s="65"/>
      <c r="O11261" s="65"/>
      <c r="P11261" s="66"/>
      <c r="Q11261" s="31">
        <f t="shared" si="352"/>
        <v>9999</v>
      </c>
      <c r="R11261" s="31" t="str">
        <f t="shared" si="353"/>
        <v/>
      </c>
      <c r="S11261" s="29">
        <f>IF($Q11261&lt;Parâmetros!$E$19,$G11261-1,$G11261)</f>
        <v>0</v>
      </c>
    </row>
    <row r="11262" spans="1:19" x14ac:dyDescent="0.25">
      <c r="A11262" s="116"/>
      <c r="B11262" s="65"/>
      <c r="C11262" s="65"/>
      <c r="D11262" s="66"/>
      <c r="E11262" s="67"/>
      <c r="F11262" s="65"/>
      <c r="G11262" s="66"/>
      <c r="J11262" s="65"/>
      <c r="K11262" s="65"/>
      <c r="L11262" s="66"/>
      <c r="M11262" s="65"/>
      <c r="N11262" s="65"/>
      <c r="O11262" s="65"/>
      <c r="P11262" s="66"/>
      <c r="Q11262" s="31">
        <f t="shared" si="352"/>
        <v>9999</v>
      </c>
      <c r="R11262" s="31" t="str">
        <f t="shared" si="353"/>
        <v/>
      </c>
      <c r="S11262" s="29">
        <f>IF($Q11262&lt;Parâmetros!$E$19,$G11262-1,$G11262)</f>
        <v>0</v>
      </c>
    </row>
    <row r="11263" spans="1:19" x14ac:dyDescent="0.25">
      <c r="A11263" s="116"/>
      <c r="B11263" s="65"/>
      <c r="C11263" s="65"/>
      <c r="D11263" s="66"/>
      <c r="E11263" s="67"/>
      <c r="F11263" s="65"/>
      <c r="G11263" s="66"/>
      <c r="J11263" s="65"/>
      <c r="K11263" s="65"/>
      <c r="L11263" s="66"/>
      <c r="M11263" s="65"/>
      <c r="O11263" s="65"/>
      <c r="P11263" s="66"/>
      <c r="Q11263" s="31">
        <f t="shared" si="352"/>
        <v>9999</v>
      </c>
      <c r="R11263" s="31" t="str">
        <f t="shared" si="353"/>
        <v/>
      </c>
      <c r="S11263" s="29">
        <f>IF($Q11263&lt;Parâmetros!$E$19,$G11263-1,$G11263)</f>
        <v>0</v>
      </c>
    </row>
    <row r="11264" spans="1:19" x14ac:dyDescent="0.25">
      <c r="A11264" s="116"/>
      <c r="B11264" s="65"/>
      <c r="C11264" s="65"/>
      <c r="D11264" s="66"/>
      <c r="E11264" s="67"/>
      <c r="F11264" s="65"/>
      <c r="G11264" s="66"/>
      <c r="J11264" s="65"/>
      <c r="K11264" s="65"/>
      <c r="L11264" s="66"/>
      <c r="M11264" s="65"/>
      <c r="N11264" s="65"/>
      <c r="O11264" s="65"/>
      <c r="P11264" s="66"/>
      <c r="Q11264" s="31">
        <f t="shared" si="352"/>
        <v>9999</v>
      </c>
      <c r="R11264" s="31" t="str">
        <f t="shared" si="353"/>
        <v/>
      </c>
      <c r="S11264" s="29">
        <f>IF($Q11264&lt;Parâmetros!$E$19,$G11264-1,$G11264)</f>
        <v>0</v>
      </c>
    </row>
    <row r="11265" spans="1:19" x14ac:dyDescent="0.25">
      <c r="A11265" s="116"/>
      <c r="B11265" s="65"/>
      <c r="C11265" s="65"/>
      <c r="D11265" s="66"/>
      <c r="E11265" s="67"/>
      <c r="F11265" s="65"/>
      <c r="G11265" s="66"/>
      <c r="J11265" s="65"/>
      <c r="K11265" s="65"/>
      <c r="L11265" s="66"/>
      <c r="M11265" s="65"/>
      <c r="N11265" s="65"/>
      <c r="O11265" s="65"/>
      <c r="P11265" s="66"/>
      <c r="Q11265" s="31">
        <f t="shared" si="352"/>
        <v>9999</v>
      </c>
      <c r="R11265" s="31" t="str">
        <f t="shared" si="353"/>
        <v/>
      </c>
      <c r="S11265" s="29">
        <f>IF($Q11265&lt;Parâmetros!$E$19,$G11265-1,$G11265)</f>
        <v>0</v>
      </c>
    </row>
    <row r="11266" spans="1:19" x14ac:dyDescent="0.25">
      <c r="A11266" s="116"/>
      <c r="B11266" s="65"/>
      <c r="C11266" s="65"/>
      <c r="D11266" s="66"/>
      <c r="E11266" s="67"/>
      <c r="F11266" s="65"/>
      <c r="G11266" s="66"/>
      <c r="J11266" s="65"/>
      <c r="K11266" s="65"/>
      <c r="L11266" s="66"/>
      <c r="M11266" s="65"/>
      <c r="N11266" s="65"/>
      <c r="O11266" s="65"/>
      <c r="P11266" s="66"/>
      <c r="Q11266" s="31">
        <f t="shared" si="352"/>
        <v>9999</v>
      </c>
      <c r="R11266" s="31" t="str">
        <f t="shared" si="353"/>
        <v/>
      </c>
      <c r="S11266" s="29">
        <f>IF($Q11266&lt;Parâmetros!$E$19,$G11266-1,$G11266)</f>
        <v>0</v>
      </c>
    </row>
    <row r="11267" spans="1:19" x14ac:dyDescent="0.25">
      <c r="A11267" s="116"/>
      <c r="B11267" s="65"/>
      <c r="C11267" s="65"/>
      <c r="D11267" s="66"/>
      <c r="E11267" s="67"/>
      <c r="F11267" s="65"/>
      <c r="G11267" s="66"/>
      <c r="J11267" s="65"/>
      <c r="K11267" s="65"/>
      <c r="L11267" s="66"/>
      <c r="M11267" s="65"/>
      <c r="N11267" s="65"/>
      <c r="O11267" s="65"/>
      <c r="P11267" s="66"/>
      <c r="Q11267" s="31">
        <f t="shared" si="352"/>
        <v>9999</v>
      </c>
      <c r="R11267" s="31" t="str">
        <f t="shared" si="353"/>
        <v/>
      </c>
      <c r="S11267" s="29">
        <f>IF($Q11267&lt;Parâmetros!$E$19,$G11267-1,$G11267)</f>
        <v>0</v>
      </c>
    </row>
    <row r="11268" spans="1:19" x14ac:dyDescent="0.25">
      <c r="A11268" s="116"/>
      <c r="B11268" s="65"/>
      <c r="C11268" s="65"/>
      <c r="D11268" s="66"/>
      <c r="E11268" s="67"/>
      <c r="F11268" s="65"/>
      <c r="G11268" s="66"/>
      <c r="J11268" s="65"/>
      <c r="K11268" s="65"/>
      <c r="L11268" s="66"/>
      <c r="M11268" s="65"/>
      <c r="N11268" s="65"/>
      <c r="O11268" s="65"/>
      <c r="P11268" s="66"/>
      <c r="Q11268" s="31">
        <f t="shared" si="352"/>
        <v>9999</v>
      </c>
      <c r="R11268" s="31" t="str">
        <f t="shared" si="353"/>
        <v/>
      </c>
      <c r="S11268" s="29">
        <f>IF($Q11268&lt;Parâmetros!$E$19,$G11268-1,$G11268)</f>
        <v>0</v>
      </c>
    </row>
    <row r="11269" spans="1:19" x14ac:dyDescent="0.25">
      <c r="A11269" s="116"/>
      <c r="B11269" s="65"/>
      <c r="C11269" s="65"/>
      <c r="D11269" s="66"/>
      <c r="E11269" s="67"/>
      <c r="F11269" s="65"/>
      <c r="G11269" s="66"/>
      <c r="J11269" s="65"/>
      <c r="K11269" s="65"/>
      <c r="L11269" s="66"/>
      <c r="M11269" s="65"/>
      <c r="O11269" s="65"/>
      <c r="P11269" s="66"/>
      <c r="Q11269" s="31">
        <f t="shared" si="352"/>
        <v>9999</v>
      </c>
      <c r="R11269" s="31" t="str">
        <f t="shared" si="353"/>
        <v/>
      </c>
      <c r="S11269" s="29">
        <f>IF($Q11269&lt;Parâmetros!$E$19,$G11269-1,$G11269)</f>
        <v>0</v>
      </c>
    </row>
    <row r="11270" spans="1:19" x14ac:dyDescent="0.25">
      <c r="A11270" s="116"/>
      <c r="B11270" s="65"/>
      <c r="C11270" s="65"/>
      <c r="D11270" s="66"/>
      <c r="E11270" s="67"/>
      <c r="F11270" s="65"/>
      <c r="G11270" s="66"/>
      <c r="J11270" s="65"/>
      <c r="K11270" s="65"/>
      <c r="L11270" s="66"/>
      <c r="M11270" s="65"/>
      <c r="O11270" s="65"/>
      <c r="P11270" s="66"/>
      <c r="Q11270" s="31">
        <f t="shared" si="352"/>
        <v>9999</v>
      </c>
      <c r="R11270" s="31" t="str">
        <f t="shared" si="353"/>
        <v/>
      </c>
      <c r="S11270" s="29">
        <f>IF($Q11270&lt;Parâmetros!$E$19,$G11270-1,$G11270)</f>
        <v>0</v>
      </c>
    </row>
    <row r="11271" spans="1:19" x14ac:dyDescent="0.25">
      <c r="A11271" s="116"/>
      <c r="B11271" s="65"/>
      <c r="C11271" s="65"/>
      <c r="D11271" s="66"/>
      <c r="E11271" s="67"/>
      <c r="F11271" s="65"/>
      <c r="G11271" s="66"/>
      <c r="J11271" s="65"/>
      <c r="K11271" s="65"/>
      <c r="L11271" s="66"/>
      <c r="M11271" s="65"/>
      <c r="O11271" s="65"/>
      <c r="P11271" s="66"/>
      <c r="Q11271" s="31">
        <f t="shared" si="352"/>
        <v>9999</v>
      </c>
      <c r="R11271" s="31" t="str">
        <f t="shared" si="353"/>
        <v/>
      </c>
      <c r="S11271" s="29">
        <f>IF($Q11271&lt;Parâmetros!$E$19,$G11271-1,$G11271)</f>
        <v>0</v>
      </c>
    </row>
    <row r="11272" spans="1:19" x14ac:dyDescent="0.25">
      <c r="A11272" s="116"/>
      <c r="B11272" s="65"/>
      <c r="C11272" s="65"/>
      <c r="D11272" s="66"/>
      <c r="E11272" s="67"/>
      <c r="F11272" s="65"/>
      <c r="G11272" s="66"/>
      <c r="J11272" s="65"/>
      <c r="K11272" s="65"/>
      <c r="L11272" s="66"/>
      <c r="M11272" s="65"/>
      <c r="N11272" s="65"/>
      <c r="O11272" s="65"/>
      <c r="P11272" s="66"/>
      <c r="Q11272" s="31">
        <f t="shared" si="352"/>
        <v>9999</v>
      </c>
      <c r="R11272" s="31" t="str">
        <f t="shared" si="353"/>
        <v/>
      </c>
      <c r="S11272" s="29">
        <f>IF($Q11272&lt;Parâmetros!$E$19,$G11272-1,$G11272)</f>
        <v>0</v>
      </c>
    </row>
    <row r="11273" spans="1:19" x14ac:dyDescent="0.25">
      <c r="A11273" s="116"/>
      <c r="B11273" s="65"/>
      <c r="C11273" s="65"/>
      <c r="D11273" s="66"/>
      <c r="E11273" s="67"/>
      <c r="F11273" s="65"/>
      <c r="G11273" s="66"/>
      <c r="J11273" s="65"/>
      <c r="K11273" s="65"/>
      <c r="L11273" s="66"/>
      <c r="M11273" s="65"/>
      <c r="N11273" s="65"/>
      <c r="O11273" s="65"/>
      <c r="P11273" s="66"/>
      <c r="Q11273" s="31">
        <f t="shared" si="352"/>
        <v>9999</v>
      </c>
      <c r="R11273" s="31" t="str">
        <f t="shared" si="353"/>
        <v/>
      </c>
      <c r="S11273" s="29">
        <f>IF($Q11273&lt;Parâmetros!$E$19,$G11273-1,$G11273)</f>
        <v>0</v>
      </c>
    </row>
    <row r="11274" spans="1:19" x14ac:dyDescent="0.25">
      <c r="A11274" s="116"/>
      <c r="B11274" s="65"/>
      <c r="C11274" s="65"/>
      <c r="D11274" s="66"/>
      <c r="E11274" s="67"/>
      <c r="F11274" s="65"/>
      <c r="G11274" s="66"/>
      <c r="J11274" s="65"/>
      <c r="K11274" s="65"/>
      <c r="L11274" s="66"/>
      <c r="M11274" s="65"/>
      <c r="O11274" s="65"/>
      <c r="P11274" s="66"/>
      <c r="Q11274" s="31">
        <f t="shared" si="352"/>
        <v>9999</v>
      </c>
      <c r="R11274" s="31" t="str">
        <f t="shared" si="353"/>
        <v/>
      </c>
      <c r="S11274" s="29">
        <f>IF($Q11274&lt;Parâmetros!$E$19,$G11274-1,$G11274)</f>
        <v>0</v>
      </c>
    </row>
    <row r="11275" spans="1:19" x14ac:dyDescent="0.25">
      <c r="A11275" s="116"/>
      <c r="B11275" s="65"/>
      <c r="C11275" s="65"/>
      <c r="D11275" s="66"/>
      <c r="E11275" s="67"/>
      <c r="F11275" s="65"/>
      <c r="G11275" s="66"/>
      <c r="J11275" s="65"/>
      <c r="K11275" s="65"/>
      <c r="L11275" s="66"/>
      <c r="M11275" s="65"/>
      <c r="N11275" s="65"/>
      <c r="O11275" s="65"/>
      <c r="P11275" s="66"/>
      <c r="Q11275" s="31">
        <f t="shared" si="352"/>
        <v>9999</v>
      </c>
      <c r="R11275" s="31" t="str">
        <f t="shared" si="353"/>
        <v/>
      </c>
      <c r="S11275" s="29">
        <f>IF($Q11275&lt;Parâmetros!$E$19,$G11275-1,$G11275)</f>
        <v>0</v>
      </c>
    </row>
    <row r="11276" spans="1:19" x14ac:dyDescent="0.25">
      <c r="A11276" s="116"/>
      <c r="B11276" s="65"/>
      <c r="C11276" s="65"/>
      <c r="D11276" s="66"/>
      <c r="E11276" s="67"/>
      <c r="F11276" s="65"/>
      <c r="G11276" s="66"/>
      <c r="J11276" s="65"/>
      <c r="K11276" s="65"/>
      <c r="L11276" s="66"/>
      <c r="M11276" s="65"/>
      <c r="O11276" s="65"/>
      <c r="P11276" s="66"/>
      <c r="Q11276" s="31">
        <f t="shared" si="352"/>
        <v>9999</v>
      </c>
      <c r="R11276" s="31" t="str">
        <f t="shared" si="353"/>
        <v/>
      </c>
      <c r="S11276" s="29">
        <f>IF($Q11276&lt;Parâmetros!$E$19,$G11276-1,$G11276)</f>
        <v>0</v>
      </c>
    </row>
    <row r="11277" spans="1:19" x14ac:dyDescent="0.25">
      <c r="A11277" s="116"/>
      <c r="B11277" s="65"/>
      <c r="C11277" s="65"/>
      <c r="D11277" s="66"/>
      <c r="E11277" s="67"/>
      <c r="F11277" s="65"/>
      <c r="G11277" s="66"/>
      <c r="J11277" s="65"/>
      <c r="K11277" s="65"/>
      <c r="L11277" s="66"/>
      <c r="M11277" s="65"/>
      <c r="O11277" s="65"/>
      <c r="P11277" s="66"/>
      <c r="Q11277" s="31">
        <f t="shared" si="352"/>
        <v>9999</v>
      </c>
      <c r="R11277" s="31" t="str">
        <f t="shared" si="353"/>
        <v/>
      </c>
      <c r="S11277" s="29">
        <f>IF($Q11277&lt;Parâmetros!$E$19,$G11277-1,$G11277)</f>
        <v>0</v>
      </c>
    </row>
    <row r="11278" spans="1:19" x14ac:dyDescent="0.25">
      <c r="A11278" s="116"/>
      <c r="B11278" s="65"/>
      <c r="C11278" s="65"/>
      <c r="D11278" s="66"/>
      <c r="E11278" s="67"/>
      <c r="F11278" s="65"/>
      <c r="G11278" s="66"/>
      <c r="J11278" s="65"/>
      <c r="K11278" s="65"/>
      <c r="L11278" s="66"/>
      <c r="M11278" s="65"/>
      <c r="N11278" s="65"/>
      <c r="O11278" s="65"/>
      <c r="P11278" s="66"/>
      <c r="Q11278" s="31">
        <f t="shared" si="352"/>
        <v>9999</v>
      </c>
      <c r="R11278" s="31" t="str">
        <f t="shared" si="353"/>
        <v/>
      </c>
      <c r="S11278" s="29">
        <f>IF($Q11278&lt;Parâmetros!$E$19,$G11278-1,$G11278)</f>
        <v>0</v>
      </c>
    </row>
    <row r="11279" spans="1:19" x14ac:dyDescent="0.25">
      <c r="A11279" s="116"/>
      <c r="B11279" s="65"/>
      <c r="C11279" s="65"/>
      <c r="D11279" s="66"/>
      <c r="E11279" s="67"/>
      <c r="F11279" s="65"/>
      <c r="G11279" s="66"/>
      <c r="J11279" s="65"/>
      <c r="K11279" s="65"/>
      <c r="L11279" s="66"/>
      <c r="M11279" s="65"/>
      <c r="N11279" s="65"/>
      <c r="O11279" s="65"/>
      <c r="P11279" s="66"/>
      <c r="Q11279" s="31">
        <f t="shared" si="352"/>
        <v>9999</v>
      </c>
      <c r="R11279" s="31" t="str">
        <f t="shared" si="353"/>
        <v/>
      </c>
      <c r="S11279" s="29">
        <f>IF($Q11279&lt;Parâmetros!$E$19,$G11279-1,$G11279)</f>
        <v>0</v>
      </c>
    </row>
    <row r="11280" spans="1:19" x14ac:dyDescent="0.25">
      <c r="A11280" s="116"/>
      <c r="B11280" s="65"/>
      <c r="C11280" s="65"/>
      <c r="D11280" s="66"/>
      <c r="E11280" s="67"/>
      <c r="F11280" s="65"/>
      <c r="G11280" s="66"/>
      <c r="J11280" s="65"/>
      <c r="K11280" s="65"/>
      <c r="L11280" s="66"/>
      <c r="M11280" s="65"/>
      <c r="N11280" s="65"/>
      <c r="O11280" s="65"/>
      <c r="P11280" s="66"/>
      <c r="Q11280" s="31">
        <f t="shared" si="352"/>
        <v>9999</v>
      </c>
      <c r="R11280" s="31" t="str">
        <f t="shared" si="353"/>
        <v/>
      </c>
      <c r="S11280" s="29">
        <f>IF($Q11280&lt;Parâmetros!$E$19,$G11280-1,$G11280)</f>
        <v>0</v>
      </c>
    </row>
    <row r="11281" spans="1:19" x14ac:dyDescent="0.25">
      <c r="A11281" s="116"/>
      <c r="B11281" s="65"/>
      <c r="C11281" s="65"/>
      <c r="D11281" s="66"/>
      <c r="E11281" s="67"/>
      <c r="F11281" s="65"/>
      <c r="G11281" s="66"/>
      <c r="J11281" s="65"/>
      <c r="K11281" s="65"/>
      <c r="L11281" s="66"/>
      <c r="M11281" s="65"/>
      <c r="O11281" s="65"/>
      <c r="P11281" s="66"/>
      <c r="Q11281" s="31">
        <f t="shared" si="352"/>
        <v>9999</v>
      </c>
      <c r="R11281" s="31" t="str">
        <f t="shared" si="353"/>
        <v/>
      </c>
      <c r="S11281" s="29">
        <f>IF($Q11281&lt;Parâmetros!$E$19,$G11281-1,$G11281)</f>
        <v>0</v>
      </c>
    </row>
    <row r="11282" spans="1:19" x14ac:dyDescent="0.25">
      <c r="A11282" s="116"/>
      <c r="B11282" s="65"/>
      <c r="C11282" s="65"/>
      <c r="D11282" s="66"/>
      <c r="E11282" s="67"/>
      <c r="F11282" s="65"/>
      <c r="G11282" s="66"/>
      <c r="J11282" s="65"/>
      <c r="K11282" s="65"/>
      <c r="L11282" s="66"/>
      <c r="M11282" s="65"/>
      <c r="O11282" s="65"/>
      <c r="P11282" s="66"/>
      <c r="Q11282" s="31">
        <f t="shared" si="352"/>
        <v>9999</v>
      </c>
      <c r="R11282" s="31" t="str">
        <f t="shared" si="353"/>
        <v/>
      </c>
      <c r="S11282" s="29">
        <f>IF($Q11282&lt;Parâmetros!$E$19,$G11282-1,$G11282)</f>
        <v>0</v>
      </c>
    </row>
    <row r="11283" spans="1:19" x14ac:dyDescent="0.25">
      <c r="A11283" s="116"/>
      <c r="B11283" s="65"/>
      <c r="C11283" s="65"/>
      <c r="D11283" s="66"/>
      <c r="E11283" s="67"/>
      <c r="F11283" s="65"/>
      <c r="G11283" s="66"/>
      <c r="J11283" s="65"/>
      <c r="K11283" s="65"/>
      <c r="L11283" s="66"/>
      <c r="M11283" s="65"/>
      <c r="N11283" s="65"/>
      <c r="O11283" s="65"/>
      <c r="P11283" s="66"/>
      <c r="Q11283" s="31">
        <f t="shared" si="352"/>
        <v>9999</v>
      </c>
      <c r="R11283" s="31" t="str">
        <f t="shared" si="353"/>
        <v/>
      </c>
      <c r="S11283" s="29">
        <f>IF($Q11283&lt;Parâmetros!$E$19,$G11283-1,$G11283)</f>
        <v>0</v>
      </c>
    </row>
    <row r="11284" spans="1:19" x14ac:dyDescent="0.25">
      <c r="A11284" s="116"/>
      <c r="B11284" s="65"/>
      <c r="C11284" s="65"/>
      <c r="D11284" s="66"/>
      <c r="E11284" s="67"/>
      <c r="F11284" s="65"/>
      <c r="G11284" s="66"/>
      <c r="J11284" s="65"/>
      <c r="K11284" s="65"/>
      <c r="L11284" s="66"/>
      <c r="M11284" s="65"/>
      <c r="N11284" s="65"/>
      <c r="O11284" s="65"/>
      <c r="P11284" s="66"/>
      <c r="Q11284" s="31">
        <f t="shared" si="352"/>
        <v>9999</v>
      </c>
      <c r="R11284" s="31" t="str">
        <f t="shared" si="353"/>
        <v/>
      </c>
      <c r="S11284" s="29">
        <f>IF($Q11284&lt;Parâmetros!$E$19,$G11284-1,$G11284)</f>
        <v>0</v>
      </c>
    </row>
    <row r="11285" spans="1:19" x14ac:dyDescent="0.25">
      <c r="A11285" s="116"/>
      <c r="B11285" s="65"/>
      <c r="C11285" s="65"/>
      <c r="D11285" s="66"/>
      <c r="E11285" s="67"/>
      <c r="F11285" s="65"/>
      <c r="G11285" s="66"/>
      <c r="J11285" s="65"/>
      <c r="K11285" s="65"/>
      <c r="L11285" s="66"/>
      <c r="M11285" s="65"/>
      <c r="O11285" s="65"/>
      <c r="P11285" s="66"/>
      <c r="Q11285" s="31">
        <f t="shared" si="352"/>
        <v>9999</v>
      </c>
      <c r="R11285" s="31" t="str">
        <f t="shared" si="353"/>
        <v/>
      </c>
      <c r="S11285" s="29">
        <f>IF($Q11285&lt;Parâmetros!$E$19,$G11285-1,$G11285)</f>
        <v>0</v>
      </c>
    </row>
    <row r="11286" spans="1:19" x14ac:dyDescent="0.25">
      <c r="A11286" s="116"/>
      <c r="B11286" s="65"/>
      <c r="C11286" s="65"/>
      <c r="D11286" s="66"/>
      <c r="E11286" s="67"/>
      <c r="F11286" s="65"/>
      <c r="G11286" s="66"/>
      <c r="J11286" s="65"/>
      <c r="K11286" s="65"/>
      <c r="L11286" s="66"/>
      <c r="M11286" s="65"/>
      <c r="O11286" s="65"/>
      <c r="P11286" s="66"/>
      <c r="Q11286" s="31">
        <f t="shared" si="352"/>
        <v>9999</v>
      </c>
      <c r="R11286" s="31" t="str">
        <f t="shared" si="353"/>
        <v/>
      </c>
      <c r="S11286" s="29">
        <f>IF($Q11286&lt;Parâmetros!$E$19,$G11286-1,$G11286)</f>
        <v>0</v>
      </c>
    </row>
    <row r="11287" spans="1:19" x14ac:dyDescent="0.25">
      <c r="A11287" s="116"/>
      <c r="B11287" s="65"/>
      <c r="C11287" s="65"/>
      <c r="D11287" s="66"/>
      <c r="E11287" s="67"/>
      <c r="F11287" s="65"/>
      <c r="G11287" s="66"/>
      <c r="J11287" s="65"/>
      <c r="K11287" s="65"/>
      <c r="L11287" s="66"/>
      <c r="M11287" s="65"/>
      <c r="N11287" s="65"/>
      <c r="O11287" s="65"/>
      <c r="P11287" s="66"/>
      <c r="Q11287" s="31">
        <f t="shared" si="352"/>
        <v>9999</v>
      </c>
      <c r="R11287" s="31" t="str">
        <f t="shared" si="353"/>
        <v/>
      </c>
      <c r="S11287" s="29">
        <f>IF($Q11287&lt;Parâmetros!$E$19,$G11287-1,$G11287)</f>
        <v>0</v>
      </c>
    </row>
    <row r="11288" spans="1:19" x14ac:dyDescent="0.25">
      <c r="A11288" s="116"/>
      <c r="B11288" s="65"/>
      <c r="C11288" s="65"/>
      <c r="D11288" s="66"/>
      <c r="E11288" s="67"/>
      <c r="F11288" s="65"/>
      <c r="G11288" s="66"/>
      <c r="J11288" s="65"/>
      <c r="K11288" s="65"/>
      <c r="L11288" s="66"/>
      <c r="M11288" s="65"/>
      <c r="N11288" s="65"/>
      <c r="O11288" s="65"/>
      <c r="P11288" s="66"/>
      <c r="Q11288" s="31">
        <f t="shared" si="352"/>
        <v>9999</v>
      </c>
      <c r="R11288" s="31" t="str">
        <f t="shared" si="353"/>
        <v/>
      </c>
      <c r="S11288" s="29">
        <f>IF($Q11288&lt;Parâmetros!$E$19,$G11288-1,$G11288)</f>
        <v>0</v>
      </c>
    </row>
    <row r="11289" spans="1:19" x14ac:dyDescent="0.25">
      <c r="A11289" s="116"/>
      <c r="B11289" s="65"/>
      <c r="C11289" s="65"/>
      <c r="D11289" s="66"/>
      <c r="E11289" s="67"/>
      <c r="F11289" s="65"/>
      <c r="G11289" s="66"/>
      <c r="J11289" s="65"/>
      <c r="K11289" s="65"/>
      <c r="L11289" s="66"/>
      <c r="M11289" s="65"/>
      <c r="N11289" s="65"/>
      <c r="O11289" s="65"/>
      <c r="P11289" s="66"/>
      <c r="Q11289" s="31">
        <f t="shared" si="352"/>
        <v>9999</v>
      </c>
      <c r="R11289" s="31" t="str">
        <f t="shared" si="353"/>
        <v/>
      </c>
      <c r="S11289" s="29">
        <f>IF($Q11289&lt;Parâmetros!$E$19,$G11289-1,$G11289)</f>
        <v>0</v>
      </c>
    </row>
    <row r="11290" spans="1:19" x14ac:dyDescent="0.25">
      <c r="A11290" s="116"/>
      <c r="B11290" s="65"/>
      <c r="C11290" s="65"/>
      <c r="D11290" s="66"/>
      <c r="E11290" s="67"/>
      <c r="F11290" s="65"/>
      <c r="G11290" s="66"/>
      <c r="J11290" s="65"/>
      <c r="K11290" s="65"/>
      <c r="L11290" s="66"/>
      <c r="M11290" s="65"/>
      <c r="N11290" s="65"/>
      <c r="O11290" s="65"/>
      <c r="P11290" s="66"/>
      <c r="Q11290" s="31">
        <f t="shared" si="352"/>
        <v>9999</v>
      </c>
      <c r="R11290" s="31" t="str">
        <f t="shared" si="353"/>
        <v/>
      </c>
      <c r="S11290" s="29">
        <f>IF($Q11290&lt;Parâmetros!$E$19,$G11290-1,$G11290)</f>
        <v>0</v>
      </c>
    </row>
    <row r="11291" spans="1:19" x14ac:dyDescent="0.25">
      <c r="A11291" s="116"/>
      <c r="B11291" s="65"/>
      <c r="C11291" s="65"/>
      <c r="D11291" s="66"/>
      <c r="E11291" s="67"/>
      <c r="F11291" s="65"/>
      <c r="G11291" s="66"/>
      <c r="J11291" s="65"/>
      <c r="K11291" s="65"/>
      <c r="L11291" s="66"/>
      <c r="M11291" s="65"/>
      <c r="N11291" s="65"/>
      <c r="O11291" s="65"/>
      <c r="P11291" s="66"/>
      <c r="Q11291" s="31">
        <f t="shared" si="352"/>
        <v>9999</v>
      </c>
      <c r="R11291" s="31" t="str">
        <f t="shared" si="353"/>
        <v/>
      </c>
      <c r="S11291" s="29">
        <f>IF($Q11291&lt;Parâmetros!$E$19,$G11291-1,$G11291)</f>
        <v>0</v>
      </c>
    </row>
    <row r="11292" spans="1:19" x14ac:dyDescent="0.25">
      <c r="A11292" s="116"/>
      <c r="B11292" s="65"/>
      <c r="C11292" s="65"/>
      <c r="D11292" s="66"/>
      <c r="E11292" s="67"/>
      <c r="F11292" s="65"/>
      <c r="G11292" s="66"/>
      <c r="J11292" s="65"/>
      <c r="K11292" s="65"/>
      <c r="L11292" s="66"/>
      <c r="M11292" s="65"/>
      <c r="N11292" s="65"/>
      <c r="O11292" s="65"/>
      <c r="P11292" s="66"/>
      <c r="Q11292" s="31">
        <f t="shared" si="352"/>
        <v>9999</v>
      </c>
      <c r="R11292" s="31" t="str">
        <f t="shared" si="353"/>
        <v/>
      </c>
      <c r="S11292" s="29">
        <f>IF($Q11292&lt;Parâmetros!$E$19,$G11292-1,$G11292)</f>
        <v>0</v>
      </c>
    </row>
    <row r="11293" spans="1:19" x14ac:dyDescent="0.25">
      <c r="A11293" s="116"/>
      <c r="B11293" s="65"/>
      <c r="C11293" s="65"/>
      <c r="D11293" s="66"/>
      <c r="E11293" s="67"/>
      <c r="F11293" s="65"/>
      <c r="G11293" s="66"/>
      <c r="J11293" s="65"/>
      <c r="K11293" s="65"/>
      <c r="L11293" s="66"/>
      <c r="M11293" s="65"/>
      <c r="O11293" s="65"/>
      <c r="P11293" s="66"/>
      <c r="Q11293" s="31">
        <f t="shared" si="352"/>
        <v>9999</v>
      </c>
      <c r="R11293" s="31" t="str">
        <f t="shared" si="353"/>
        <v/>
      </c>
      <c r="S11293" s="29">
        <f>IF($Q11293&lt;Parâmetros!$E$19,$G11293-1,$G11293)</f>
        <v>0</v>
      </c>
    </row>
    <row r="11294" spans="1:19" x14ac:dyDescent="0.25">
      <c r="A11294" s="116"/>
      <c r="B11294" s="65"/>
      <c r="C11294" s="65"/>
      <c r="D11294" s="66"/>
      <c r="E11294" s="67"/>
      <c r="F11294" s="65"/>
      <c r="G11294" s="66"/>
      <c r="J11294" s="65"/>
      <c r="K11294" s="65"/>
      <c r="L11294" s="66"/>
      <c r="M11294" s="65"/>
      <c r="N11294" s="65"/>
      <c r="O11294" s="65"/>
      <c r="P11294" s="66"/>
      <c r="Q11294" s="31">
        <f t="shared" si="352"/>
        <v>9999</v>
      </c>
      <c r="R11294" s="31" t="str">
        <f t="shared" si="353"/>
        <v/>
      </c>
      <c r="S11294" s="29">
        <f>IF($Q11294&lt;Parâmetros!$E$19,$G11294-1,$G11294)</f>
        <v>0</v>
      </c>
    </row>
    <row r="11295" spans="1:19" x14ac:dyDescent="0.25">
      <c r="A11295" s="116"/>
      <c r="B11295" s="65"/>
      <c r="C11295" s="65"/>
      <c r="D11295" s="66"/>
      <c r="E11295" s="67"/>
      <c r="F11295" s="65"/>
      <c r="G11295" s="66"/>
      <c r="J11295" s="65"/>
      <c r="K11295" s="65"/>
      <c r="L11295" s="66"/>
      <c r="M11295" s="65"/>
      <c r="N11295" s="65"/>
      <c r="O11295" s="65"/>
      <c r="P11295" s="66"/>
      <c r="Q11295" s="31">
        <f t="shared" si="352"/>
        <v>9999</v>
      </c>
      <c r="R11295" s="31" t="str">
        <f t="shared" si="353"/>
        <v/>
      </c>
      <c r="S11295" s="29">
        <f>IF($Q11295&lt;Parâmetros!$E$19,$G11295-1,$G11295)</f>
        <v>0</v>
      </c>
    </row>
    <row r="11296" spans="1:19" x14ac:dyDescent="0.25">
      <c r="A11296" s="116"/>
      <c r="B11296" s="65"/>
      <c r="C11296" s="65"/>
      <c r="D11296" s="66"/>
      <c r="E11296" s="67"/>
      <c r="F11296" s="65"/>
      <c r="G11296" s="66"/>
      <c r="J11296" s="65"/>
      <c r="K11296" s="65"/>
      <c r="L11296" s="66"/>
      <c r="M11296" s="65"/>
      <c r="N11296" s="65"/>
      <c r="O11296" s="65"/>
      <c r="P11296" s="66"/>
      <c r="Q11296" s="31">
        <f t="shared" si="352"/>
        <v>9999</v>
      </c>
      <c r="R11296" s="31" t="str">
        <f t="shared" si="353"/>
        <v/>
      </c>
      <c r="S11296" s="29">
        <f>IF($Q11296&lt;Parâmetros!$E$19,$G11296-1,$G11296)</f>
        <v>0</v>
      </c>
    </row>
    <row r="11297" spans="1:19" x14ac:dyDescent="0.25">
      <c r="A11297" s="116"/>
      <c r="B11297" s="65"/>
      <c r="C11297" s="65"/>
      <c r="D11297" s="66"/>
      <c r="E11297" s="67"/>
      <c r="F11297" s="65"/>
      <c r="G11297" s="66"/>
      <c r="J11297" s="65"/>
      <c r="K11297" s="65"/>
      <c r="L11297" s="66"/>
      <c r="M11297" s="65"/>
      <c r="N11297" s="65"/>
      <c r="O11297" s="65"/>
      <c r="P11297" s="66"/>
      <c r="Q11297" s="31">
        <f t="shared" si="352"/>
        <v>9999</v>
      </c>
      <c r="R11297" s="31" t="str">
        <f t="shared" si="353"/>
        <v/>
      </c>
      <c r="S11297" s="29">
        <f>IF($Q11297&lt;Parâmetros!$E$19,$G11297-1,$G11297)</f>
        <v>0</v>
      </c>
    </row>
    <row r="11298" spans="1:19" x14ac:dyDescent="0.25">
      <c r="A11298" s="116"/>
      <c r="B11298" s="65"/>
      <c r="C11298" s="65"/>
      <c r="D11298" s="66"/>
      <c r="E11298" s="67"/>
      <c r="F11298" s="65"/>
      <c r="G11298" s="66"/>
      <c r="J11298" s="65"/>
      <c r="K11298" s="65"/>
      <c r="L11298" s="66"/>
      <c r="M11298" s="65"/>
      <c r="N11298" s="65"/>
      <c r="O11298" s="65"/>
      <c r="P11298" s="66"/>
      <c r="Q11298" s="31">
        <f t="shared" si="352"/>
        <v>9999</v>
      </c>
      <c r="R11298" s="31" t="str">
        <f t="shared" si="353"/>
        <v/>
      </c>
      <c r="S11298" s="29">
        <f>IF($Q11298&lt;Parâmetros!$E$19,$G11298-1,$G11298)</f>
        <v>0</v>
      </c>
    </row>
    <row r="11299" spans="1:19" x14ac:dyDescent="0.25">
      <c r="A11299" s="116"/>
      <c r="B11299" s="65"/>
      <c r="C11299" s="65"/>
      <c r="D11299" s="66"/>
      <c r="E11299" s="67"/>
      <c r="F11299" s="65"/>
      <c r="G11299" s="66"/>
      <c r="J11299" s="65"/>
      <c r="K11299" s="65"/>
      <c r="L11299" s="66"/>
      <c r="M11299" s="65"/>
      <c r="O11299" s="65"/>
      <c r="P11299" s="66"/>
      <c r="Q11299" s="31">
        <f t="shared" si="352"/>
        <v>9999</v>
      </c>
      <c r="R11299" s="31" t="str">
        <f t="shared" si="353"/>
        <v/>
      </c>
      <c r="S11299" s="29">
        <f>IF($Q11299&lt;Parâmetros!$E$19,$G11299-1,$G11299)</f>
        <v>0</v>
      </c>
    </row>
    <row r="11300" spans="1:19" x14ac:dyDescent="0.25">
      <c r="A11300" s="116"/>
      <c r="B11300" s="65"/>
      <c r="C11300" s="65"/>
      <c r="D11300" s="66"/>
      <c r="E11300" s="67"/>
      <c r="F11300" s="65"/>
      <c r="G11300" s="66"/>
      <c r="J11300" s="65"/>
      <c r="K11300" s="65"/>
      <c r="L11300" s="66"/>
      <c r="M11300" s="65"/>
      <c r="O11300" s="65"/>
      <c r="P11300" s="66"/>
      <c r="Q11300" s="31">
        <f t="shared" si="352"/>
        <v>9999</v>
      </c>
      <c r="R11300" s="31" t="str">
        <f t="shared" si="353"/>
        <v/>
      </c>
      <c r="S11300" s="29">
        <f>IF($Q11300&lt;Parâmetros!$E$19,$G11300-1,$G11300)</f>
        <v>0</v>
      </c>
    </row>
    <row r="11301" spans="1:19" x14ac:dyDescent="0.25">
      <c r="A11301" s="116"/>
      <c r="B11301" s="65"/>
      <c r="C11301" s="65"/>
      <c r="D11301" s="66"/>
      <c r="E11301" s="67"/>
      <c r="F11301" s="65"/>
      <c r="G11301" s="66"/>
      <c r="J11301" s="65"/>
      <c r="K11301" s="65"/>
      <c r="L11301" s="66"/>
      <c r="M11301" s="65"/>
      <c r="O11301" s="65"/>
      <c r="P11301" s="66"/>
      <c r="Q11301" s="31">
        <f t="shared" si="352"/>
        <v>9999</v>
      </c>
      <c r="R11301" s="31" t="str">
        <f t="shared" si="353"/>
        <v/>
      </c>
      <c r="S11301" s="29">
        <f>IF($Q11301&lt;Parâmetros!$E$19,$G11301-1,$G11301)</f>
        <v>0</v>
      </c>
    </row>
    <row r="11302" spans="1:19" x14ac:dyDescent="0.25">
      <c r="A11302" s="116"/>
      <c r="B11302" s="65"/>
      <c r="C11302" s="65"/>
      <c r="D11302" s="66"/>
      <c r="E11302" s="67"/>
      <c r="F11302" s="65"/>
      <c r="G11302" s="66"/>
      <c r="J11302" s="65"/>
      <c r="K11302" s="65"/>
      <c r="L11302" s="66"/>
      <c r="M11302" s="65"/>
      <c r="N11302" s="65"/>
      <c r="O11302" s="65"/>
      <c r="P11302" s="66"/>
      <c r="Q11302" s="31">
        <f t="shared" si="352"/>
        <v>9999</v>
      </c>
      <c r="R11302" s="31" t="str">
        <f t="shared" si="353"/>
        <v/>
      </c>
      <c r="S11302" s="29">
        <f>IF($Q11302&lt;Parâmetros!$E$19,$G11302-1,$G11302)</f>
        <v>0</v>
      </c>
    </row>
    <row r="11303" spans="1:19" x14ac:dyDescent="0.25">
      <c r="A11303" s="116"/>
      <c r="B11303" s="65"/>
      <c r="C11303" s="65"/>
      <c r="D11303" s="66"/>
      <c r="E11303" s="67"/>
      <c r="F11303" s="65"/>
      <c r="G11303" s="66"/>
      <c r="J11303" s="65"/>
      <c r="K11303" s="65"/>
      <c r="L11303" s="66"/>
      <c r="M11303" s="65"/>
      <c r="O11303" s="65"/>
      <c r="P11303" s="66"/>
      <c r="Q11303" s="31">
        <f t="shared" si="352"/>
        <v>9999</v>
      </c>
      <c r="R11303" s="31" t="str">
        <f t="shared" si="353"/>
        <v/>
      </c>
      <c r="S11303" s="29">
        <f>IF($Q11303&lt;Parâmetros!$E$19,$G11303-1,$G11303)</f>
        <v>0</v>
      </c>
    </row>
    <row r="11304" spans="1:19" x14ac:dyDescent="0.25">
      <c r="A11304" s="116"/>
      <c r="B11304" s="65"/>
      <c r="C11304" s="65"/>
      <c r="D11304" s="66"/>
      <c r="E11304" s="67"/>
      <c r="F11304" s="65"/>
      <c r="G11304" s="66"/>
      <c r="J11304" s="65"/>
      <c r="K11304" s="65"/>
      <c r="L11304" s="66"/>
      <c r="M11304" s="65"/>
      <c r="N11304" s="65"/>
      <c r="O11304" s="65"/>
      <c r="P11304" s="66"/>
      <c r="Q11304" s="31">
        <f t="shared" si="352"/>
        <v>9999</v>
      </c>
      <c r="R11304" s="31" t="str">
        <f t="shared" si="353"/>
        <v/>
      </c>
      <c r="S11304" s="29">
        <f>IF($Q11304&lt;Parâmetros!$E$19,$G11304-1,$G11304)</f>
        <v>0</v>
      </c>
    </row>
    <row r="11305" spans="1:19" x14ac:dyDescent="0.25">
      <c r="A11305" s="116"/>
      <c r="B11305" s="65"/>
      <c r="C11305" s="65"/>
      <c r="D11305" s="66"/>
      <c r="E11305" s="67"/>
      <c r="F11305" s="65"/>
      <c r="G11305" s="66"/>
      <c r="J11305" s="65"/>
      <c r="K11305" s="65"/>
      <c r="L11305" s="66"/>
      <c r="M11305" s="65"/>
      <c r="O11305" s="65"/>
      <c r="P11305" s="66"/>
      <c r="Q11305" s="31">
        <f t="shared" si="352"/>
        <v>9999</v>
      </c>
      <c r="R11305" s="31" t="str">
        <f t="shared" si="353"/>
        <v/>
      </c>
      <c r="S11305" s="29">
        <f>IF($Q11305&lt;Parâmetros!$E$19,$G11305-1,$G11305)</f>
        <v>0</v>
      </c>
    </row>
    <row r="11306" spans="1:19" x14ac:dyDescent="0.25">
      <c r="A11306" s="116"/>
      <c r="B11306" s="65"/>
      <c r="C11306" s="65"/>
      <c r="D11306" s="66"/>
      <c r="E11306" s="67"/>
      <c r="F11306" s="65"/>
      <c r="G11306" s="66"/>
      <c r="J11306" s="65"/>
      <c r="K11306" s="65"/>
      <c r="L11306" s="66"/>
      <c r="M11306" s="65"/>
      <c r="N11306" s="65"/>
      <c r="O11306" s="65"/>
      <c r="P11306" s="66"/>
      <c r="Q11306" s="31">
        <f t="shared" si="352"/>
        <v>9999</v>
      </c>
      <c r="R11306" s="31" t="str">
        <f t="shared" si="353"/>
        <v/>
      </c>
      <c r="S11306" s="29">
        <f>IF($Q11306&lt;Parâmetros!$E$19,$G11306-1,$G11306)</f>
        <v>0</v>
      </c>
    </row>
    <row r="11307" spans="1:19" x14ac:dyDescent="0.25">
      <c r="A11307" s="116"/>
      <c r="B11307" s="65"/>
      <c r="C11307" s="65"/>
      <c r="D11307" s="66"/>
      <c r="E11307" s="67"/>
      <c r="F11307" s="65"/>
      <c r="G11307" s="66"/>
      <c r="J11307" s="65"/>
      <c r="K11307" s="65"/>
      <c r="L11307" s="66"/>
      <c r="M11307" s="65"/>
      <c r="O11307" s="65"/>
      <c r="P11307" s="66"/>
      <c r="Q11307" s="31">
        <f t="shared" si="352"/>
        <v>9999</v>
      </c>
      <c r="R11307" s="31" t="str">
        <f t="shared" si="353"/>
        <v/>
      </c>
      <c r="S11307" s="29">
        <f>IF($Q11307&lt;Parâmetros!$E$19,$G11307-1,$G11307)</f>
        <v>0</v>
      </c>
    </row>
    <row r="11308" spans="1:19" x14ac:dyDescent="0.25">
      <c r="A11308" s="116"/>
      <c r="B11308" s="65"/>
      <c r="C11308" s="65"/>
      <c r="D11308" s="66"/>
      <c r="E11308" s="67"/>
      <c r="F11308" s="65"/>
      <c r="G11308" s="66"/>
      <c r="J11308" s="65"/>
      <c r="K11308" s="65"/>
      <c r="L11308" s="66"/>
      <c r="M11308" s="65"/>
      <c r="O11308" s="65"/>
      <c r="P11308" s="66"/>
      <c r="Q11308" s="31">
        <f t="shared" si="352"/>
        <v>9999</v>
      </c>
      <c r="R11308" s="31" t="str">
        <f t="shared" si="353"/>
        <v/>
      </c>
      <c r="S11308" s="29">
        <f>IF($Q11308&lt;Parâmetros!$E$19,$G11308-1,$G11308)</f>
        <v>0</v>
      </c>
    </row>
    <row r="11309" spans="1:19" x14ac:dyDescent="0.25">
      <c r="A11309" s="116"/>
      <c r="B11309" s="65"/>
      <c r="C11309" s="65"/>
      <c r="D11309" s="66"/>
      <c r="E11309" s="67"/>
      <c r="F11309" s="65"/>
      <c r="G11309" s="66"/>
      <c r="J11309" s="65"/>
      <c r="K11309" s="65"/>
      <c r="L11309" s="66"/>
      <c r="M11309" s="65"/>
      <c r="N11309" s="65"/>
      <c r="O11309" s="65"/>
      <c r="P11309" s="66"/>
      <c r="Q11309" s="31">
        <f t="shared" si="352"/>
        <v>9999</v>
      </c>
      <c r="R11309" s="31" t="str">
        <f t="shared" si="353"/>
        <v/>
      </c>
      <c r="S11309" s="29">
        <f>IF($Q11309&lt;Parâmetros!$E$19,$G11309-1,$G11309)</f>
        <v>0</v>
      </c>
    </row>
    <row r="11310" spans="1:19" x14ac:dyDescent="0.25">
      <c r="A11310" s="116"/>
      <c r="B11310" s="65"/>
      <c r="C11310" s="65"/>
      <c r="D11310" s="66"/>
      <c r="E11310" s="67"/>
      <c r="F11310" s="65"/>
      <c r="G11310" s="66"/>
      <c r="J11310" s="65"/>
      <c r="K11310" s="65"/>
      <c r="L11310" s="66"/>
      <c r="M11310" s="65"/>
      <c r="O11310" s="65"/>
      <c r="P11310" s="66"/>
      <c r="Q11310" s="31">
        <f t="shared" si="352"/>
        <v>9999</v>
      </c>
      <c r="R11310" s="31" t="str">
        <f t="shared" si="353"/>
        <v/>
      </c>
      <c r="S11310" s="29">
        <f>IF($Q11310&lt;Parâmetros!$E$19,$G11310-1,$G11310)</f>
        <v>0</v>
      </c>
    </row>
    <row r="11311" spans="1:19" x14ac:dyDescent="0.25">
      <c r="A11311" s="116"/>
      <c r="B11311" s="65"/>
      <c r="C11311" s="65"/>
      <c r="D11311" s="66"/>
      <c r="E11311" s="67"/>
      <c r="F11311" s="65"/>
      <c r="G11311" s="66"/>
      <c r="J11311" s="65"/>
      <c r="K11311" s="65"/>
      <c r="L11311" s="66"/>
      <c r="M11311" s="65"/>
      <c r="O11311" s="65"/>
      <c r="P11311" s="66"/>
      <c r="Q11311" s="31">
        <f t="shared" si="352"/>
        <v>9999</v>
      </c>
      <c r="R11311" s="31" t="str">
        <f t="shared" si="353"/>
        <v/>
      </c>
      <c r="S11311" s="29">
        <f>IF($Q11311&lt;Parâmetros!$E$19,$G11311-1,$G11311)</f>
        <v>0</v>
      </c>
    </row>
    <row r="11312" spans="1:19" x14ac:dyDescent="0.25">
      <c r="A11312" s="116"/>
      <c r="B11312" s="65"/>
      <c r="C11312" s="65"/>
      <c r="D11312" s="66"/>
      <c r="E11312" s="67"/>
      <c r="F11312" s="65"/>
      <c r="G11312" s="66"/>
      <c r="J11312" s="65"/>
      <c r="K11312" s="65"/>
      <c r="L11312" s="66"/>
      <c r="M11312" s="65"/>
      <c r="O11312" s="65"/>
      <c r="P11312" s="66"/>
      <c r="Q11312" s="31">
        <f t="shared" si="352"/>
        <v>9999</v>
      </c>
      <c r="R11312" s="31" t="str">
        <f t="shared" si="353"/>
        <v/>
      </c>
      <c r="S11312" s="29">
        <f>IF($Q11312&lt;Parâmetros!$E$19,$G11312-1,$G11312)</f>
        <v>0</v>
      </c>
    </row>
    <row r="11313" spans="1:19" x14ac:dyDescent="0.25">
      <c r="A11313" s="116"/>
      <c r="B11313" s="65"/>
      <c r="C11313" s="65"/>
      <c r="D11313" s="66"/>
      <c r="E11313" s="67"/>
      <c r="F11313" s="65"/>
      <c r="G11313" s="66"/>
      <c r="J11313" s="65"/>
      <c r="K11313" s="65"/>
      <c r="L11313" s="66"/>
      <c r="M11313" s="65"/>
      <c r="N11313" s="65"/>
      <c r="O11313" s="65"/>
      <c r="P11313" s="66"/>
      <c r="Q11313" s="31">
        <f t="shared" si="352"/>
        <v>9999</v>
      </c>
      <c r="R11313" s="31" t="str">
        <f t="shared" si="353"/>
        <v/>
      </c>
      <c r="S11313" s="29">
        <f>IF($Q11313&lt;Parâmetros!$E$19,$G11313-1,$G11313)</f>
        <v>0</v>
      </c>
    </row>
    <row r="11314" spans="1:19" x14ac:dyDescent="0.25">
      <c r="A11314" s="116"/>
      <c r="B11314" s="65"/>
      <c r="C11314" s="65"/>
      <c r="D11314" s="66"/>
      <c r="E11314" s="67"/>
      <c r="F11314" s="65"/>
      <c r="G11314" s="66"/>
      <c r="J11314" s="65"/>
      <c r="K11314" s="65"/>
      <c r="L11314" s="66"/>
      <c r="M11314" s="65"/>
      <c r="N11314" s="65"/>
      <c r="O11314" s="65"/>
      <c r="P11314" s="66"/>
      <c r="Q11314" s="31">
        <f t="shared" si="352"/>
        <v>9999</v>
      </c>
      <c r="R11314" s="31" t="str">
        <f t="shared" si="353"/>
        <v/>
      </c>
      <c r="S11314" s="29">
        <f>IF($Q11314&lt;Parâmetros!$E$19,$G11314-1,$G11314)</f>
        <v>0</v>
      </c>
    </row>
    <row r="11315" spans="1:19" x14ac:dyDescent="0.25">
      <c r="A11315" s="116"/>
      <c r="B11315" s="65"/>
      <c r="C11315" s="65"/>
      <c r="D11315" s="66"/>
      <c r="E11315" s="67"/>
      <c r="F11315" s="65"/>
      <c r="G11315" s="66"/>
      <c r="J11315" s="65"/>
      <c r="K11315" s="65"/>
      <c r="L11315" s="66"/>
      <c r="M11315" s="65"/>
      <c r="O11315" s="65"/>
      <c r="P11315" s="66"/>
      <c r="Q11315" s="31">
        <f t="shared" si="352"/>
        <v>9999</v>
      </c>
      <c r="R11315" s="31" t="str">
        <f t="shared" si="353"/>
        <v/>
      </c>
      <c r="S11315" s="29">
        <f>IF($Q11315&lt;Parâmetros!$E$19,$G11315-1,$G11315)</f>
        <v>0</v>
      </c>
    </row>
    <row r="11316" spans="1:19" x14ac:dyDescent="0.25">
      <c r="A11316" s="116"/>
      <c r="B11316" s="65"/>
      <c r="C11316" s="65"/>
      <c r="D11316" s="66"/>
      <c r="E11316" s="67"/>
      <c r="F11316" s="65"/>
      <c r="G11316" s="66"/>
      <c r="J11316" s="65"/>
      <c r="K11316" s="65"/>
      <c r="L11316" s="66"/>
      <c r="M11316" s="65"/>
      <c r="N11316" s="65"/>
      <c r="O11316" s="65"/>
      <c r="P11316" s="66"/>
      <c r="Q11316" s="31">
        <f t="shared" si="352"/>
        <v>9999</v>
      </c>
      <c r="R11316" s="31" t="str">
        <f t="shared" si="353"/>
        <v/>
      </c>
      <c r="S11316" s="29">
        <f>IF($Q11316&lt;Parâmetros!$E$19,$G11316-1,$G11316)</f>
        <v>0</v>
      </c>
    </row>
    <row r="11317" spans="1:19" x14ac:dyDescent="0.25">
      <c r="A11317" s="116"/>
      <c r="B11317" s="65"/>
      <c r="C11317" s="65"/>
      <c r="D11317" s="66"/>
      <c r="E11317" s="67"/>
      <c r="F11317" s="65"/>
      <c r="G11317" s="66"/>
      <c r="J11317" s="65"/>
      <c r="K11317" s="65"/>
      <c r="L11317" s="66"/>
      <c r="M11317" s="65"/>
      <c r="O11317" s="65"/>
      <c r="P11317" s="66"/>
      <c r="Q11317" s="31">
        <f t="shared" si="352"/>
        <v>9999</v>
      </c>
      <c r="R11317" s="31" t="str">
        <f t="shared" si="353"/>
        <v/>
      </c>
      <c r="S11317" s="29">
        <f>IF($Q11317&lt;Parâmetros!$E$19,$G11317-1,$G11317)</f>
        <v>0</v>
      </c>
    </row>
    <row r="11318" spans="1:19" x14ac:dyDescent="0.25">
      <c r="A11318" s="116"/>
      <c r="B11318" s="65"/>
      <c r="C11318" s="65"/>
      <c r="D11318" s="66"/>
      <c r="E11318" s="67"/>
      <c r="F11318" s="65"/>
      <c r="G11318" s="66"/>
      <c r="J11318" s="65"/>
      <c r="K11318" s="65"/>
      <c r="L11318" s="66"/>
      <c r="M11318" s="65"/>
      <c r="N11318" s="65"/>
      <c r="O11318" s="65"/>
      <c r="P11318" s="66"/>
      <c r="Q11318" s="31">
        <f t="shared" si="352"/>
        <v>9999</v>
      </c>
      <c r="R11318" s="31" t="str">
        <f t="shared" si="353"/>
        <v/>
      </c>
      <c r="S11318" s="29">
        <f>IF($Q11318&lt;Parâmetros!$E$19,$G11318-1,$G11318)</f>
        <v>0</v>
      </c>
    </row>
    <row r="11319" spans="1:19" x14ac:dyDescent="0.25">
      <c r="A11319" s="116"/>
      <c r="B11319" s="65"/>
      <c r="C11319" s="65"/>
      <c r="D11319" s="66"/>
      <c r="E11319" s="67"/>
      <c r="F11319" s="65"/>
      <c r="G11319" s="66"/>
      <c r="J11319" s="65"/>
      <c r="K11319" s="65"/>
      <c r="L11319" s="66"/>
      <c r="M11319" s="65"/>
      <c r="N11319" s="65"/>
      <c r="O11319" s="65"/>
      <c r="P11319" s="66"/>
      <c r="Q11319" s="31">
        <f t="shared" si="352"/>
        <v>9999</v>
      </c>
      <c r="R11319" s="31" t="str">
        <f t="shared" si="353"/>
        <v/>
      </c>
      <c r="S11319" s="29">
        <f>IF($Q11319&lt;Parâmetros!$E$19,$G11319-1,$G11319)</f>
        <v>0</v>
      </c>
    </row>
    <row r="11320" spans="1:19" x14ac:dyDescent="0.25">
      <c r="A11320" s="116"/>
      <c r="B11320" s="65"/>
      <c r="C11320" s="65"/>
      <c r="D11320" s="66"/>
      <c r="E11320" s="67"/>
      <c r="F11320" s="65"/>
      <c r="G11320" s="66"/>
      <c r="J11320" s="65"/>
      <c r="K11320" s="65"/>
      <c r="L11320" s="66"/>
      <c r="M11320" s="65"/>
      <c r="N11320" s="65"/>
      <c r="O11320" s="65"/>
      <c r="P11320" s="66"/>
      <c r="Q11320" s="31">
        <f t="shared" si="352"/>
        <v>9999</v>
      </c>
      <c r="R11320" s="31" t="str">
        <f t="shared" si="353"/>
        <v/>
      </c>
      <c r="S11320" s="29">
        <f>IF($Q11320&lt;Parâmetros!$E$19,$G11320-1,$G11320)</f>
        <v>0</v>
      </c>
    </row>
    <row r="11321" spans="1:19" x14ac:dyDescent="0.25">
      <c r="A11321" s="116"/>
      <c r="B11321" s="65"/>
      <c r="C11321" s="65"/>
      <c r="D11321" s="66"/>
      <c r="E11321" s="67"/>
      <c r="F11321" s="65"/>
      <c r="G11321" s="66"/>
      <c r="J11321" s="65"/>
      <c r="K11321" s="65"/>
      <c r="L11321" s="66"/>
      <c r="M11321" s="65"/>
      <c r="N11321" s="65"/>
      <c r="O11321" s="65"/>
      <c r="P11321" s="66"/>
      <c r="Q11321" s="31">
        <f t="shared" si="352"/>
        <v>9999</v>
      </c>
      <c r="R11321" s="31" t="str">
        <f t="shared" si="353"/>
        <v/>
      </c>
      <c r="S11321" s="29">
        <f>IF($Q11321&lt;Parâmetros!$E$19,$G11321-1,$G11321)</f>
        <v>0</v>
      </c>
    </row>
    <row r="11322" spans="1:19" x14ac:dyDescent="0.25">
      <c r="A11322" s="116"/>
      <c r="B11322" s="65"/>
      <c r="C11322" s="65"/>
      <c r="D11322" s="66"/>
      <c r="E11322" s="67"/>
      <c r="F11322" s="65"/>
      <c r="G11322" s="66"/>
      <c r="J11322" s="65"/>
      <c r="K11322" s="65"/>
      <c r="L11322" s="66"/>
      <c r="M11322" s="65"/>
      <c r="N11322" s="65"/>
      <c r="O11322" s="65"/>
      <c r="P11322" s="66"/>
      <c r="Q11322" s="31">
        <f t="shared" si="352"/>
        <v>9999</v>
      </c>
      <c r="R11322" s="31" t="str">
        <f t="shared" si="353"/>
        <v/>
      </c>
      <c r="S11322" s="29">
        <f>IF($Q11322&lt;Parâmetros!$E$19,$G11322-1,$G11322)</f>
        <v>0</v>
      </c>
    </row>
    <row r="11323" spans="1:19" x14ac:dyDescent="0.25">
      <c r="A11323" s="116"/>
      <c r="B11323" s="65"/>
      <c r="C11323" s="65"/>
      <c r="D11323" s="66"/>
      <c r="E11323" s="67"/>
      <c r="F11323" s="65"/>
      <c r="G11323" s="66"/>
      <c r="J11323" s="65"/>
      <c r="K11323" s="65"/>
      <c r="L11323" s="66"/>
      <c r="M11323" s="65"/>
      <c r="N11323" s="65"/>
      <c r="O11323" s="65"/>
      <c r="P11323" s="66"/>
      <c r="Q11323" s="31">
        <f t="shared" si="352"/>
        <v>9999</v>
      </c>
      <c r="R11323" s="31" t="str">
        <f t="shared" si="353"/>
        <v/>
      </c>
      <c r="S11323" s="29">
        <f>IF($Q11323&lt;Parâmetros!$E$19,$G11323-1,$G11323)</f>
        <v>0</v>
      </c>
    </row>
    <row r="11324" spans="1:19" x14ac:dyDescent="0.25">
      <c r="A11324" s="116"/>
      <c r="B11324" s="65"/>
      <c r="C11324" s="65"/>
      <c r="D11324" s="66"/>
      <c r="E11324" s="67"/>
      <c r="F11324" s="65"/>
      <c r="G11324" s="66"/>
      <c r="J11324" s="65"/>
      <c r="K11324" s="65"/>
      <c r="L11324" s="66"/>
      <c r="M11324" s="65"/>
      <c r="N11324" s="65"/>
      <c r="O11324" s="65"/>
      <c r="P11324" s="66"/>
      <c r="Q11324" s="31">
        <f t="shared" ref="Q11324:Q11387" si="354">IFERROR(VALUE(LEFT($J11324,2))*60+VALUE(MID($J11324,4,2)),9999)</f>
        <v>9999</v>
      </c>
      <c r="R11324" s="31" t="str">
        <f t="shared" ref="R11324:R11387" si="355">IFERROR(VALUE(LEFT($K11324,2))*60+VALUE(MID($K11324,4,2)),"")</f>
        <v/>
      </c>
      <c r="S11324" s="29">
        <f>IF($Q11324&lt;Parâmetros!$E$19,$G11324-1,$G11324)</f>
        <v>0</v>
      </c>
    </row>
    <row r="11325" spans="1:19" x14ac:dyDescent="0.25">
      <c r="A11325" s="116"/>
      <c r="B11325" s="65"/>
      <c r="C11325" s="65"/>
      <c r="D11325" s="66"/>
      <c r="E11325" s="67"/>
      <c r="F11325" s="65"/>
      <c r="G11325" s="66"/>
      <c r="J11325" s="65"/>
      <c r="K11325" s="65"/>
      <c r="L11325" s="66"/>
      <c r="M11325" s="65"/>
      <c r="O11325" s="65"/>
      <c r="P11325" s="66"/>
      <c r="Q11325" s="31">
        <f t="shared" si="354"/>
        <v>9999</v>
      </c>
      <c r="R11325" s="31" t="str">
        <f t="shared" si="355"/>
        <v/>
      </c>
      <c r="S11325" s="29">
        <f>IF($Q11325&lt;Parâmetros!$E$19,$G11325-1,$G11325)</f>
        <v>0</v>
      </c>
    </row>
    <row r="11326" spans="1:19" x14ac:dyDescent="0.25">
      <c r="A11326" s="116"/>
      <c r="B11326" s="65"/>
      <c r="C11326" s="65"/>
      <c r="D11326" s="66"/>
      <c r="E11326" s="67"/>
      <c r="F11326" s="65"/>
      <c r="G11326" s="66"/>
      <c r="J11326" s="65"/>
      <c r="K11326" s="65"/>
      <c r="L11326" s="66"/>
      <c r="M11326" s="65"/>
      <c r="N11326" s="65"/>
      <c r="O11326" s="65"/>
      <c r="P11326" s="66"/>
      <c r="Q11326" s="31">
        <f t="shared" si="354"/>
        <v>9999</v>
      </c>
      <c r="R11326" s="31" t="str">
        <f t="shared" si="355"/>
        <v/>
      </c>
      <c r="S11326" s="29">
        <f>IF($Q11326&lt;Parâmetros!$E$19,$G11326-1,$G11326)</f>
        <v>0</v>
      </c>
    </row>
    <row r="11327" spans="1:19" x14ac:dyDescent="0.25">
      <c r="A11327" s="116"/>
      <c r="B11327" s="65"/>
      <c r="C11327" s="65"/>
      <c r="D11327" s="66"/>
      <c r="E11327" s="67"/>
      <c r="F11327" s="65"/>
      <c r="G11327" s="66"/>
      <c r="J11327" s="65"/>
      <c r="K11327" s="65"/>
      <c r="L11327" s="66"/>
      <c r="M11327" s="65"/>
      <c r="N11327" s="65"/>
      <c r="O11327" s="65"/>
      <c r="P11327" s="66"/>
      <c r="Q11327" s="31">
        <f t="shared" si="354"/>
        <v>9999</v>
      </c>
      <c r="R11327" s="31" t="str">
        <f t="shared" si="355"/>
        <v/>
      </c>
      <c r="S11327" s="29">
        <f>IF($Q11327&lt;Parâmetros!$E$19,$G11327-1,$G11327)</f>
        <v>0</v>
      </c>
    </row>
    <row r="11328" spans="1:19" x14ac:dyDescent="0.25">
      <c r="A11328" s="116"/>
      <c r="B11328" s="65"/>
      <c r="C11328" s="65"/>
      <c r="D11328" s="66"/>
      <c r="E11328" s="67"/>
      <c r="F11328" s="65"/>
      <c r="G11328" s="66"/>
      <c r="J11328" s="65"/>
      <c r="K11328" s="65"/>
      <c r="L11328" s="66"/>
      <c r="M11328" s="65"/>
      <c r="N11328" s="65"/>
      <c r="O11328" s="65"/>
      <c r="P11328" s="66"/>
      <c r="Q11328" s="31">
        <f t="shared" si="354"/>
        <v>9999</v>
      </c>
      <c r="R11328" s="31" t="str">
        <f t="shared" si="355"/>
        <v/>
      </c>
      <c r="S11328" s="29">
        <f>IF($Q11328&lt;Parâmetros!$E$19,$G11328-1,$G11328)</f>
        <v>0</v>
      </c>
    </row>
    <row r="11329" spans="1:19" x14ac:dyDescent="0.25">
      <c r="A11329" s="116"/>
      <c r="B11329" s="65"/>
      <c r="C11329" s="65"/>
      <c r="D11329" s="66"/>
      <c r="E11329" s="67"/>
      <c r="F11329" s="65"/>
      <c r="G11329" s="66"/>
      <c r="J11329" s="65"/>
      <c r="K11329" s="65"/>
      <c r="L11329" s="66"/>
      <c r="M11329" s="65"/>
      <c r="O11329" s="65"/>
      <c r="P11329" s="66"/>
      <c r="Q11329" s="31">
        <f t="shared" si="354"/>
        <v>9999</v>
      </c>
      <c r="R11329" s="31" t="str">
        <f t="shared" si="355"/>
        <v/>
      </c>
      <c r="S11329" s="29">
        <f>IF($Q11329&lt;Parâmetros!$E$19,$G11329-1,$G11329)</f>
        <v>0</v>
      </c>
    </row>
    <row r="11330" spans="1:19" x14ac:dyDescent="0.25">
      <c r="A11330" s="116"/>
      <c r="B11330" s="65"/>
      <c r="C11330" s="65"/>
      <c r="D11330" s="66"/>
      <c r="E11330" s="67"/>
      <c r="F11330" s="65"/>
      <c r="G11330" s="66"/>
      <c r="J11330" s="65"/>
      <c r="K11330" s="65"/>
      <c r="L11330" s="66"/>
      <c r="M11330" s="65"/>
      <c r="N11330" s="65"/>
      <c r="O11330" s="65"/>
      <c r="P11330" s="66"/>
      <c r="Q11330" s="31">
        <f t="shared" si="354"/>
        <v>9999</v>
      </c>
      <c r="R11330" s="31" t="str">
        <f t="shared" si="355"/>
        <v/>
      </c>
      <c r="S11330" s="29">
        <f>IF($Q11330&lt;Parâmetros!$E$19,$G11330-1,$G11330)</f>
        <v>0</v>
      </c>
    </row>
    <row r="11331" spans="1:19" x14ac:dyDescent="0.25">
      <c r="A11331" s="116"/>
      <c r="B11331" s="65"/>
      <c r="C11331" s="65"/>
      <c r="D11331" s="66"/>
      <c r="E11331" s="67"/>
      <c r="F11331" s="65"/>
      <c r="G11331" s="66"/>
      <c r="J11331" s="65"/>
      <c r="K11331" s="65"/>
      <c r="L11331" s="66"/>
      <c r="M11331" s="65"/>
      <c r="O11331" s="65"/>
      <c r="P11331" s="66"/>
      <c r="Q11331" s="31">
        <f t="shared" si="354"/>
        <v>9999</v>
      </c>
      <c r="R11331" s="31" t="str">
        <f t="shared" si="355"/>
        <v/>
      </c>
      <c r="S11331" s="29">
        <f>IF($Q11331&lt;Parâmetros!$E$19,$G11331-1,$G11331)</f>
        <v>0</v>
      </c>
    </row>
    <row r="11332" spans="1:19" x14ac:dyDescent="0.25">
      <c r="A11332" s="116"/>
      <c r="B11332" s="65"/>
      <c r="C11332" s="65"/>
      <c r="D11332" s="66"/>
      <c r="E11332" s="67"/>
      <c r="F11332" s="65"/>
      <c r="G11332" s="66"/>
      <c r="J11332" s="65"/>
      <c r="K11332" s="65"/>
      <c r="L11332" s="66"/>
      <c r="M11332" s="65"/>
      <c r="N11332" s="65"/>
      <c r="O11332" s="65"/>
      <c r="P11332" s="66"/>
      <c r="Q11332" s="31">
        <f t="shared" si="354"/>
        <v>9999</v>
      </c>
      <c r="R11332" s="31" t="str">
        <f t="shared" si="355"/>
        <v/>
      </c>
      <c r="S11332" s="29">
        <f>IF($Q11332&lt;Parâmetros!$E$19,$G11332-1,$G11332)</f>
        <v>0</v>
      </c>
    </row>
    <row r="11333" spans="1:19" x14ac:dyDescent="0.25">
      <c r="A11333" s="116"/>
      <c r="B11333" s="65"/>
      <c r="C11333" s="65"/>
      <c r="D11333" s="66"/>
      <c r="E11333" s="67"/>
      <c r="F11333" s="65"/>
      <c r="G11333" s="66"/>
      <c r="J11333" s="65"/>
      <c r="K11333" s="65"/>
      <c r="L11333" s="66"/>
      <c r="M11333" s="65"/>
      <c r="N11333" s="65"/>
      <c r="O11333" s="65"/>
      <c r="P11333" s="66"/>
      <c r="Q11333" s="31">
        <f t="shared" si="354"/>
        <v>9999</v>
      </c>
      <c r="R11333" s="31" t="str">
        <f t="shared" si="355"/>
        <v/>
      </c>
      <c r="S11333" s="29">
        <f>IF($Q11333&lt;Parâmetros!$E$19,$G11333-1,$G11333)</f>
        <v>0</v>
      </c>
    </row>
    <row r="11334" spans="1:19" x14ac:dyDescent="0.25">
      <c r="A11334" s="116"/>
      <c r="B11334" s="65"/>
      <c r="C11334" s="65"/>
      <c r="D11334" s="66"/>
      <c r="E11334" s="67"/>
      <c r="F11334" s="65"/>
      <c r="G11334" s="66"/>
      <c r="J11334" s="65"/>
      <c r="K11334" s="65"/>
      <c r="L11334" s="66"/>
      <c r="M11334" s="65"/>
      <c r="N11334" s="65"/>
      <c r="O11334" s="65"/>
      <c r="P11334" s="66"/>
      <c r="Q11334" s="31">
        <f t="shared" si="354"/>
        <v>9999</v>
      </c>
      <c r="R11334" s="31" t="str">
        <f t="shared" si="355"/>
        <v/>
      </c>
      <c r="S11334" s="29">
        <f>IF($Q11334&lt;Parâmetros!$E$19,$G11334-1,$G11334)</f>
        <v>0</v>
      </c>
    </row>
    <row r="11335" spans="1:19" x14ac:dyDescent="0.25">
      <c r="A11335" s="116"/>
      <c r="B11335" s="65"/>
      <c r="C11335" s="65"/>
      <c r="D11335" s="66"/>
      <c r="E11335" s="67"/>
      <c r="F11335" s="65"/>
      <c r="G11335" s="66"/>
      <c r="J11335" s="65"/>
      <c r="K11335" s="65"/>
      <c r="L11335" s="66"/>
      <c r="M11335" s="65"/>
      <c r="N11335" s="65"/>
      <c r="O11335" s="65"/>
      <c r="P11335" s="66"/>
      <c r="Q11335" s="31">
        <f t="shared" si="354"/>
        <v>9999</v>
      </c>
      <c r="R11335" s="31" t="str">
        <f t="shared" si="355"/>
        <v/>
      </c>
      <c r="S11335" s="29">
        <f>IF($Q11335&lt;Parâmetros!$E$19,$G11335-1,$G11335)</f>
        <v>0</v>
      </c>
    </row>
    <row r="11336" spans="1:19" x14ac:dyDescent="0.25">
      <c r="A11336" s="116"/>
      <c r="B11336" s="65"/>
      <c r="C11336" s="65"/>
      <c r="D11336" s="66"/>
      <c r="E11336" s="67"/>
      <c r="F11336" s="65"/>
      <c r="G11336" s="66"/>
      <c r="J11336" s="65"/>
      <c r="K11336" s="65"/>
      <c r="L11336" s="66"/>
      <c r="M11336" s="65"/>
      <c r="N11336" s="65"/>
      <c r="O11336" s="65"/>
      <c r="P11336" s="66"/>
      <c r="Q11336" s="31">
        <f t="shared" si="354"/>
        <v>9999</v>
      </c>
      <c r="R11336" s="31" t="str">
        <f t="shared" si="355"/>
        <v/>
      </c>
      <c r="S11336" s="29">
        <f>IF($Q11336&lt;Parâmetros!$E$19,$G11336-1,$G11336)</f>
        <v>0</v>
      </c>
    </row>
    <row r="11337" spans="1:19" x14ac:dyDescent="0.25">
      <c r="A11337" s="116"/>
      <c r="B11337" s="65"/>
      <c r="C11337" s="65"/>
      <c r="D11337" s="66"/>
      <c r="E11337" s="67"/>
      <c r="F11337" s="65"/>
      <c r="G11337" s="66"/>
      <c r="J11337" s="65"/>
      <c r="K11337" s="65"/>
      <c r="L11337" s="66"/>
      <c r="M11337" s="65"/>
      <c r="N11337" s="65"/>
      <c r="O11337" s="65"/>
      <c r="P11337" s="66"/>
      <c r="Q11337" s="31">
        <f t="shared" si="354"/>
        <v>9999</v>
      </c>
      <c r="R11337" s="31" t="str">
        <f t="shared" si="355"/>
        <v/>
      </c>
      <c r="S11337" s="29">
        <f>IF($Q11337&lt;Parâmetros!$E$19,$G11337-1,$G11337)</f>
        <v>0</v>
      </c>
    </row>
    <row r="11338" spans="1:19" x14ac:dyDescent="0.25">
      <c r="A11338" s="116"/>
      <c r="B11338" s="65"/>
      <c r="C11338" s="65"/>
      <c r="D11338" s="66"/>
      <c r="E11338" s="67"/>
      <c r="F11338" s="65"/>
      <c r="G11338" s="66"/>
      <c r="J11338" s="65"/>
      <c r="K11338" s="65"/>
      <c r="L11338" s="66"/>
      <c r="M11338" s="65"/>
      <c r="N11338" s="65"/>
      <c r="O11338" s="65"/>
      <c r="P11338" s="66"/>
      <c r="Q11338" s="31">
        <f t="shared" si="354"/>
        <v>9999</v>
      </c>
      <c r="R11338" s="31" t="str">
        <f t="shared" si="355"/>
        <v/>
      </c>
      <c r="S11338" s="29">
        <f>IF($Q11338&lt;Parâmetros!$E$19,$G11338-1,$G11338)</f>
        <v>0</v>
      </c>
    </row>
    <row r="11339" spans="1:19" x14ac:dyDescent="0.25">
      <c r="A11339" s="116"/>
      <c r="B11339" s="65"/>
      <c r="C11339" s="65"/>
      <c r="D11339" s="66"/>
      <c r="E11339" s="67"/>
      <c r="F11339" s="65"/>
      <c r="G11339" s="66"/>
      <c r="J11339" s="65"/>
      <c r="K11339" s="65"/>
      <c r="L11339" s="66"/>
      <c r="M11339" s="65"/>
      <c r="O11339" s="65"/>
      <c r="P11339" s="66"/>
      <c r="Q11339" s="31">
        <f t="shared" si="354"/>
        <v>9999</v>
      </c>
      <c r="R11339" s="31" t="str">
        <f t="shared" si="355"/>
        <v/>
      </c>
      <c r="S11339" s="29">
        <f>IF($Q11339&lt;Parâmetros!$E$19,$G11339-1,$G11339)</f>
        <v>0</v>
      </c>
    </row>
    <row r="11340" spans="1:19" x14ac:dyDescent="0.25">
      <c r="A11340" s="116"/>
      <c r="B11340" s="65"/>
      <c r="C11340" s="65"/>
      <c r="D11340" s="66"/>
      <c r="E11340" s="67"/>
      <c r="F11340" s="65"/>
      <c r="G11340" s="66"/>
      <c r="J11340" s="65"/>
      <c r="K11340" s="65"/>
      <c r="L11340" s="66"/>
      <c r="M11340" s="65"/>
      <c r="N11340" s="65"/>
      <c r="O11340" s="65"/>
      <c r="P11340" s="66"/>
      <c r="Q11340" s="31">
        <f t="shared" si="354"/>
        <v>9999</v>
      </c>
      <c r="R11340" s="31" t="str">
        <f t="shared" si="355"/>
        <v/>
      </c>
      <c r="S11340" s="29">
        <f>IF($Q11340&lt;Parâmetros!$E$19,$G11340-1,$G11340)</f>
        <v>0</v>
      </c>
    </row>
    <row r="11341" spans="1:19" x14ac:dyDescent="0.25">
      <c r="A11341" s="116"/>
      <c r="B11341" s="65"/>
      <c r="C11341" s="65"/>
      <c r="D11341" s="66"/>
      <c r="E11341" s="67"/>
      <c r="F11341" s="65"/>
      <c r="G11341" s="66"/>
      <c r="J11341" s="65"/>
      <c r="K11341" s="65"/>
      <c r="L11341" s="66"/>
      <c r="M11341" s="65"/>
      <c r="N11341" s="65"/>
      <c r="O11341" s="65"/>
      <c r="P11341" s="66"/>
      <c r="Q11341" s="31">
        <f t="shared" si="354"/>
        <v>9999</v>
      </c>
      <c r="R11341" s="31" t="str">
        <f t="shared" si="355"/>
        <v/>
      </c>
      <c r="S11341" s="29">
        <f>IF($Q11341&lt;Parâmetros!$E$19,$G11341-1,$G11341)</f>
        <v>0</v>
      </c>
    </row>
    <row r="11342" spans="1:19" x14ac:dyDescent="0.25">
      <c r="A11342" s="116"/>
      <c r="B11342" s="65"/>
      <c r="C11342" s="65"/>
      <c r="D11342" s="66"/>
      <c r="E11342" s="67"/>
      <c r="F11342" s="65"/>
      <c r="G11342" s="66"/>
      <c r="J11342" s="65"/>
      <c r="K11342" s="65"/>
      <c r="L11342" s="66"/>
      <c r="M11342" s="65"/>
      <c r="N11342" s="65"/>
      <c r="O11342" s="65"/>
      <c r="P11342" s="66"/>
      <c r="Q11342" s="31">
        <f t="shared" si="354"/>
        <v>9999</v>
      </c>
      <c r="R11342" s="31" t="str">
        <f t="shared" si="355"/>
        <v/>
      </c>
      <c r="S11342" s="29">
        <f>IF($Q11342&lt;Parâmetros!$E$19,$G11342-1,$G11342)</f>
        <v>0</v>
      </c>
    </row>
    <row r="11343" spans="1:19" x14ac:dyDescent="0.25">
      <c r="A11343" s="116"/>
      <c r="B11343" s="65"/>
      <c r="C11343" s="65"/>
      <c r="D11343" s="66"/>
      <c r="E11343" s="67"/>
      <c r="F11343" s="65"/>
      <c r="G11343" s="66"/>
      <c r="J11343" s="65"/>
      <c r="K11343" s="65"/>
      <c r="L11343" s="66"/>
      <c r="M11343" s="65"/>
      <c r="N11343" s="65"/>
      <c r="O11343" s="65"/>
      <c r="P11343" s="66"/>
      <c r="Q11343" s="31">
        <f t="shared" si="354"/>
        <v>9999</v>
      </c>
      <c r="R11343" s="31" t="str">
        <f t="shared" si="355"/>
        <v/>
      </c>
      <c r="S11343" s="29">
        <f>IF($Q11343&lt;Parâmetros!$E$19,$G11343-1,$G11343)</f>
        <v>0</v>
      </c>
    </row>
    <row r="11344" spans="1:19" x14ac:dyDescent="0.25">
      <c r="A11344" s="116"/>
      <c r="B11344" s="65"/>
      <c r="C11344" s="65"/>
      <c r="D11344" s="66"/>
      <c r="E11344" s="67"/>
      <c r="F11344" s="65"/>
      <c r="G11344" s="66"/>
      <c r="J11344" s="65"/>
      <c r="K11344" s="65"/>
      <c r="L11344" s="66"/>
      <c r="M11344" s="65"/>
      <c r="N11344" s="65"/>
      <c r="O11344" s="65"/>
      <c r="P11344" s="66"/>
      <c r="Q11344" s="31">
        <f t="shared" si="354"/>
        <v>9999</v>
      </c>
      <c r="R11344" s="31" t="str">
        <f t="shared" si="355"/>
        <v/>
      </c>
      <c r="S11344" s="29">
        <f>IF($Q11344&lt;Parâmetros!$E$19,$G11344-1,$G11344)</f>
        <v>0</v>
      </c>
    </row>
    <row r="11345" spans="1:19" x14ac:dyDescent="0.25">
      <c r="A11345" s="116"/>
      <c r="B11345" s="65"/>
      <c r="C11345" s="65"/>
      <c r="D11345" s="66"/>
      <c r="E11345" s="67"/>
      <c r="F11345" s="65"/>
      <c r="G11345" s="66"/>
      <c r="J11345" s="65"/>
      <c r="K11345" s="65"/>
      <c r="L11345" s="66"/>
      <c r="M11345" s="65"/>
      <c r="N11345" s="65"/>
      <c r="O11345" s="65"/>
      <c r="P11345" s="66"/>
      <c r="Q11345" s="31">
        <f t="shared" si="354"/>
        <v>9999</v>
      </c>
      <c r="R11345" s="31" t="str">
        <f t="shared" si="355"/>
        <v/>
      </c>
      <c r="S11345" s="29">
        <f>IF($Q11345&lt;Parâmetros!$E$19,$G11345-1,$G11345)</f>
        <v>0</v>
      </c>
    </row>
    <row r="11346" spans="1:19" x14ac:dyDescent="0.25">
      <c r="A11346" s="116"/>
      <c r="B11346" s="65"/>
      <c r="C11346" s="65"/>
      <c r="D11346" s="66"/>
      <c r="E11346" s="67"/>
      <c r="F11346" s="65"/>
      <c r="G11346" s="66"/>
      <c r="J11346" s="65"/>
      <c r="K11346" s="65"/>
      <c r="L11346" s="66"/>
      <c r="M11346" s="65"/>
      <c r="O11346" s="65"/>
      <c r="P11346" s="66"/>
      <c r="Q11346" s="31">
        <f t="shared" si="354"/>
        <v>9999</v>
      </c>
      <c r="R11346" s="31" t="str">
        <f t="shared" si="355"/>
        <v/>
      </c>
      <c r="S11346" s="29">
        <f>IF($Q11346&lt;Parâmetros!$E$19,$G11346-1,$G11346)</f>
        <v>0</v>
      </c>
    </row>
    <row r="11347" spans="1:19" x14ac:dyDescent="0.25">
      <c r="A11347" s="116"/>
      <c r="B11347" s="65"/>
      <c r="C11347" s="65"/>
      <c r="D11347" s="66"/>
      <c r="E11347" s="67"/>
      <c r="F11347" s="65"/>
      <c r="G11347" s="66"/>
      <c r="J11347" s="65"/>
      <c r="K11347" s="65"/>
      <c r="L11347" s="66"/>
      <c r="M11347" s="65"/>
      <c r="O11347" s="65"/>
      <c r="P11347" s="66"/>
      <c r="Q11347" s="31">
        <f t="shared" si="354"/>
        <v>9999</v>
      </c>
      <c r="R11347" s="31" t="str">
        <f t="shared" si="355"/>
        <v/>
      </c>
      <c r="S11347" s="29">
        <f>IF($Q11347&lt;Parâmetros!$E$19,$G11347-1,$G11347)</f>
        <v>0</v>
      </c>
    </row>
    <row r="11348" spans="1:19" x14ac:dyDescent="0.25">
      <c r="A11348" s="116"/>
      <c r="B11348" s="65"/>
      <c r="C11348" s="65"/>
      <c r="D11348" s="66"/>
      <c r="E11348" s="67"/>
      <c r="F11348" s="65"/>
      <c r="G11348" s="66"/>
      <c r="J11348" s="65"/>
      <c r="K11348" s="65"/>
      <c r="L11348" s="66"/>
      <c r="M11348" s="65"/>
      <c r="N11348" s="65"/>
      <c r="O11348" s="65"/>
      <c r="P11348" s="66"/>
      <c r="Q11348" s="31">
        <f t="shared" si="354"/>
        <v>9999</v>
      </c>
      <c r="R11348" s="31" t="str">
        <f t="shared" si="355"/>
        <v/>
      </c>
      <c r="S11348" s="29">
        <f>IF($Q11348&lt;Parâmetros!$E$19,$G11348-1,$G11348)</f>
        <v>0</v>
      </c>
    </row>
    <row r="11349" spans="1:19" x14ac:dyDescent="0.25">
      <c r="A11349" s="116"/>
      <c r="B11349" s="65"/>
      <c r="C11349" s="65"/>
      <c r="D11349" s="66"/>
      <c r="E11349" s="67"/>
      <c r="F11349" s="65"/>
      <c r="G11349" s="66"/>
      <c r="J11349" s="65"/>
      <c r="K11349" s="65"/>
      <c r="L11349" s="66"/>
      <c r="M11349" s="65"/>
      <c r="O11349" s="65"/>
      <c r="P11349" s="66"/>
      <c r="Q11349" s="31">
        <f t="shared" si="354"/>
        <v>9999</v>
      </c>
      <c r="R11349" s="31" t="str">
        <f t="shared" si="355"/>
        <v/>
      </c>
      <c r="S11349" s="29">
        <f>IF($Q11349&lt;Parâmetros!$E$19,$G11349-1,$G11349)</f>
        <v>0</v>
      </c>
    </row>
    <row r="11350" spans="1:19" x14ac:dyDescent="0.25">
      <c r="A11350" s="116"/>
      <c r="B11350" s="65"/>
      <c r="C11350" s="65"/>
      <c r="D11350" s="66"/>
      <c r="E11350" s="67"/>
      <c r="F11350" s="65"/>
      <c r="G11350" s="66"/>
      <c r="J11350" s="65"/>
      <c r="K11350" s="65"/>
      <c r="L11350" s="66"/>
      <c r="M11350" s="65"/>
      <c r="N11350" s="65"/>
      <c r="O11350" s="65"/>
      <c r="P11350" s="66"/>
      <c r="Q11350" s="31">
        <f t="shared" si="354"/>
        <v>9999</v>
      </c>
      <c r="R11350" s="31" t="str">
        <f t="shared" si="355"/>
        <v/>
      </c>
      <c r="S11350" s="29">
        <f>IF($Q11350&lt;Parâmetros!$E$19,$G11350-1,$G11350)</f>
        <v>0</v>
      </c>
    </row>
    <row r="11351" spans="1:19" x14ac:dyDescent="0.25">
      <c r="A11351" s="116"/>
      <c r="B11351" s="65"/>
      <c r="C11351" s="65"/>
      <c r="D11351" s="66"/>
      <c r="E11351" s="67"/>
      <c r="F11351" s="65"/>
      <c r="G11351" s="66"/>
      <c r="J11351" s="65"/>
      <c r="K11351" s="65"/>
      <c r="L11351" s="66"/>
      <c r="M11351" s="65"/>
      <c r="N11351" s="65"/>
      <c r="O11351" s="65"/>
      <c r="P11351" s="66"/>
      <c r="Q11351" s="31">
        <f t="shared" si="354"/>
        <v>9999</v>
      </c>
      <c r="R11351" s="31" t="str">
        <f t="shared" si="355"/>
        <v/>
      </c>
      <c r="S11351" s="29">
        <f>IF($Q11351&lt;Parâmetros!$E$19,$G11351-1,$G11351)</f>
        <v>0</v>
      </c>
    </row>
    <row r="11352" spans="1:19" x14ac:dyDescent="0.25">
      <c r="A11352" s="116"/>
      <c r="B11352" s="65"/>
      <c r="C11352" s="65"/>
      <c r="D11352" s="66"/>
      <c r="E11352" s="67"/>
      <c r="F11352" s="65"/>
      <c r="G11352" s="66"/>
      <c r="J11352" s="65"/>
      <c r="K11352" s="65"/>
      <c r="L11352" s="66"/>
      <c r="M11352" s="65"/>
      <c r="N11352" s="65"/>
      <c r="O11352" s="65"/>
      <c r="P11352" s="66"/>
      <c r="Q11352" s="31">
        <f t="shared" si="354"/>
        <v>9999</v>
      </c>
      <c r="R11352" s="31" t="str">
        <f t="shared" si="355"/>
        <v/>
      </c>
      <c r="S11352" s="29">
        <f>IF($Q11352&lt;Parâmetros!$E$19,$G11352-1,$G11352)</f>
        <v>0</v>
      </c>
    </row>
    <row r="11353" spans="1:19" x14ac:dyDescent="0.25">
      <c r="A11353" s="116"/>
      <c r="B11353" s="65"/>
      <c r="C11353" s="65"/>
      <c r="D11353" s="66"/>
      <c r="E11353" s="67"/>
      <c r="F11353" s="65"/>
      <c r="G11353" s="66"/>
      <c r="J11353" s="65"/>
      <c r="K11353" s="65"/>
      <c r="L11353" s="66"/>
      <c r="M11353" s="65"/>
      <c r="N11353" s="65"/>
      <c r="O11353" s="65"/>
      <c r="P11353" s="66"/>
      <c r="Q11353" s="31">
        <f t="shared" si="354"/>
        <v>9999</v>
      </c>
      <c r="R11353" s="31" t="str">
        <f t="shared" si="355"/>
        <v/>
      </c>
      <c r="S11353" s="29">
        <f>IF($Q11353&lt;Parâmetros!$E$19,$G11353-1,$G11353)</f>
        <v>0</v>
      </c>
    </row>
    <row r="11354" spans="1:19" x14ac:dyDescent="0.25">
      <c r="A11354" s="116"/>
      <c r="B11354" s="65"/>
      <c r="C11354" s="65"/>
      <c r="D11354" s="66"/>
      <c r="E11354" s="67"/>
      <c r="F11354" s="65"/>
      <c r="G11354" s="66"/>
      <c r="J11354" s="65"/>
      <c r="K11354" s="65"/>
      <c r="L11354" s="66"/>
      <c r="M11354" s="65"/>
      <c r="N11354" s="65"/>
      <c r="O11354" s="65"/>
      <c r="P11354" s="66"/>
      <c r="Q11354" s="31">
        <f t="shared" si="354"/>
        <v>9999</v>
      </c>
      <c r="R11354" s="31" t="str">
        <f t="shared" si="355"/>
        <v/>
      </c>
      <c r="S11354" s="29">
        <f>IF($Q11354&lt;Parâmetros!$E$19,$G11354-1,$G11354)</f>
        <v>0</v>
      </c>
    </row>
    <row r="11355" spans="1:19" x14ac:dyDescent="0.25">
      <c r="A11355" s="116"/>
      <c r="B11355" s="65"/>
      <c r="C11355" s="65"/>
      <c r="D11355" s="66"/>
      <c r="E11355" s="67"/>
      <c r="F11355" s="65"/>
      <c r="G11355" s="66"/>
      <c r="J11355" s="65"/>
      <c r="K11355" s="65"/>
      <c r="L11355" s="66"/>
      <c r="M11355" s="65"/>
      <c r="O11355" s="65"/>
      <c r="P11355" s="66"/>
      <c r="Q11355" s="31">
        <f t="shared" si="354"/>
        <v>9999</v>
      </c>
      <c r="R11355" s="31" t="str">
        <f t="shared" si="355"/>
        <v/>
      </c>
      <c r="S11355" s="29">
        <f>IF($Q11355&lt;Parâmetros!$E$19,$G11355-1,$G11355)</f>
        <v>0</v>
      </c>
    </row>
    <row r="11356" spans="1:19" x14ac:dyDescent="0.25">
      <c r="A11356" s="116"/>
      <c r="B11356" s="65"/>
      <c r="C11356" s="65"/>
      <c r="D11356" s="66"/>
      <c r="E11356" s="67"/>
      <c r="F11356" s="65"/>
      <c r="G11356" s="66"/>
      <c r="J11356" s="65"/>
      <c r="K11356" s="65"/>
      <c r="L11356" s="66"/>
      <c r="M11356" s="65"/>
      <c r="N11356" s="65"/>
      <c r="O11356" s="65"/>
      <c r="P11356" s="66"/>
      <c r="Q11356" s="31">
        <f t="shared" si="354"/>
        <v>9999</v>
      </c>
      <c r="R11356" s="31" t="str">
        <f t="shared" si="355"/>
        <v/>
      </c>
      <c r="S11356" s="29">
        <f>IF($Q11356&lt;Parâmetros!$E$19,$G11356-1,$G11356)</f>
        <v>0</v>
      </c>
    </row>
    <row r="11357" spans="1:19" x14ac:dyDescent="0.25">
      <c r="A11357" s="116"/>
      <c r="B11357" s="65"/>
      <c r="C11357" s="65"/>
      <c r="D11357" s="66"/>
      <c r="E11357" s="67"/>
      <c r="F11357" s="65"/>
      <c r="G11357" s="66"/>
      <c r="J11357" s="65"/>
      <c r="K11357" s="65"/>
      <c r="L11357" s="66"/>
      <c r="M11357" s="65"/>
      <c r="N11357" s="65"/>
      <c r="O11357" s="65"/>
      <c r="P11357" s="66"/>
      <c r="Q11357" s="31">
        <f t="shared" si="354"/>
        <v>9999</v>
      </c>
      <c r="R11357" s="31" t="str">
        <f t="shared" si="355"/>
        <v/>
      </c>
      <c r="S11357" s="29">
        <f>IF($Q11357&lt;Parâmetros!$E$19,$G11357-1,$G11357)</f>
        <v>0</v>
      </c>
    </row>
    <row r="11358" spans="1:19" x14ac:dyDescent="0.25">
      <c r="A11358" s="116"/>
      <c r="B11358" s="65"/>
      <c r="C11358" s="65"/>
      <c r="D11358" s="66"/>
      <c r="E11358" s="67"/>
      <c r="F11358" s="65"/>
      <c r="G11358" s="66"/>
      <c r="J11358" s="65"/>
      <c r="K11358" s="65"/>
      <c r="L11358" s="66"/>
      <c r="M11358" s="65"/>
      <c r="N11358" s="65"/>
      <c r="O11358" s="65"/>
      <c r="P11358" s="66"/>
      <c r="Q11358" s="31">
        <f t="shared" si="354"/>
        <v>9999</v>
      </c>
      <c r="R11358" s="31" t="str">
        <f t="shared" si="355"/>
        <v/>
      </c>
      <c r="S11358" s="29">
        <f>IF($Q11358&lt;Parâmetros!$E$19,$G11358-1,$G11358)</f>
        <v>0</v>
      </c>
    </row>
    <row r="11359" spans="1:19" x14ac:dyDescent="0.25">
      <c r="A11359" s="116"/>
      <c r="B11359" s="65"/>
      <c r="C11359" s="65"/>
      <c r="D11359" s="66"/>
      <c r="E11359" s="67"/>
      <c r="F11359" s="65"/>
      <c r="G11359" s="66"/>
      <c r="J11359" s="65"/>
      <c r="K11359" s="65"/>
      <c r="L11359" s="66"/>
      <c r="M11359" s="65"/>
      <c r="O11359" s="65"/>
      <c r="P11359" s="66"/>
      <c r="Q11359" s="31">
        <f t="shared" si="354"/>
        <v>9999</v>
      </c>
      <c r="R11359" s="31" t="str">
        <f t="shared" si="355"/>
        <v/>
      </c>
      <c r="S11359" s="29">
        <f>IF($Q11359&lt;Parâmetros!$E$19,$G11359-1,$G11359)</f>
        <v>0</v>
      </c>
    </row>
    <row r="11360" spans="1:19" x14ac:dyDescent="0.25">
      <c r="A11360" s="116"/>
      <c r="B11360" s="65"/>
      <c r="C11360" s="65"/>
      <c r="D11360" s="66"/>
      <c r="E11360" s="67"/>
      <c r="F11360" s="65"/>
      <c r="G11360" s="66"/>
      <c r="J11360" s="65"/>
      <c r="K11360" s="65"/>
      <c r="L11360" s="66"/>
      <c r="M11360" s="65"/>
      <c r="N11360" s="65"/>
      <c r="O11360" s="65"/>
      <c r="P11360" s="66"/>
      <c r="Q11360" s="31">
        <f t="shared" si="354"/>
        <v>9999</v>
      </c>
      <c r="R11360" s="31" t="str">
        <f t="shared" si="355"/>
        <v/>
      </c>
      <c r="S11360" s="29">
        <f>IF($Q11360&lt;Parâmetros!$E$19,$G11360-1,$G11360)</f>
        <v>0</v>
      </c>
    </row>
    <row r="11361" spans="1:19" x14ac:dyDescent="0.25">
      <c r="A11361" s="116"/>
      <c r="B11361" s="65"/>
      <c r="C11361" s="65"/>
      <c r="D11361" s="66"/>
      <c r="E11361" s="67"/>
      <c r="F11361" s="65"/>
      <c r="G11361" s="66"/>
      <c r="J11361" s="65"/>
      <c r="K11361" s="65"/>
      <c r="L11361" s="66"/>
      <c r="M11361" s="65"/>
      <c r="N11361" s="65"/>
      <c r="O11361" s="65"/>
      <c r="P11361" s="66"/>
      <c r="Q11361" s="31">
        <f t="shared" si="354"/>
        <v>9999</v>
      </c>
      <c r="R11361" s="31" t="str">
        <f t="shared" si="355"/>
        <v/>
      </c>
      <c r="S11361" s="29">
        <f>IF($Q11361&lt;Parâmetros!$E$19,$G11361-1,$G11361)</f>
        <v>0</v>
      </c>
    </row>
    <row r="11362" spans="1:19" x14ac:dyDescent="0.25">
      <c r="A11362" s="116"/>
      <c r="B11362" s="65"/>
      <c r="C11362" s="65"/>
      <c r="D11362" s="66"/>
      <c r="E11362" s="67"/>
      <c r="F11362" s="65"/>
      <c r="G11362" s="66"/>
      <c r="J11362" s="65"/>
      <c r="K11362" s="65"/>
      <c r="L11362" s="66"/>
      <c r="M11362" s="65"/>
      <c r="O11362" s="65"/>
      <c r="P11362" s="66"/>
      <c r="Q11362" s="31">
        <f t="shared" si="354"/>
        <v>9999</v>
      </c>
      <c r="R11362" s="31" t="str">
        <f t="shared" si="355"/>
        <v/>
      </c>
      <c r="S11362" s="29">
        <f>IF($Q11362&lt;Parâmetros!$E$19,$G11362-1,$G11362)</f>
        <v>0</v>
      </c>
    </row>
    <row r="11363" spans="1:19" x14ac:dyDescent="0.25">
      <c r="A11363" s="116"/>
      <c r="B11363" s="65"/>
      <c r="C11363" s="65"/>
      <c r="D11363" s="66"/>
      <c r="E11363" s="67"/>
      <c r="F11363" s="65"/>
      <c r="G11363" s="66"/>
      <c r="J11363" s="65"/>
      <c r="K11363" s="65"/>
      <c r="L11363" s="66"/>
      <c r="M11363" s="65"/>
      <c r="O11363" s="65"/>
      <c r="P11363" s="66"/>
      <c r="Q11363" s="31">
        <f t="shared" si="354"/>
        <v>9999</v>
      </c>
      <c r="R11363" s="31" t="str">
        <f t="shared" si="355"/>
        <v/>
      </c>
      <c r="S11363" s="29">
        <f>IF($Q11363&lt;Parâmetros!$E$19,$G11363-1,$G11363)</f>
        <v>0</v>
      </c>
    </row>
    <row r="11364" spans="1:19" x14ac:dyDescent="0.25">
      <c r="A11364" s="116"/>
      <c r="B11364" s="65"/>
      <c r="C11364" s="65"/>
      <c r="D11364" s="66"/>
      <c r="E11364" s="67"/>
      <c r="F11364" s="65"/>
      <c r="G11364" s="66"/>
      <c r="J11364" s="65"/>
      <c r="K11364" s="65"/>
      <c r="L11364" s="66"/>
      <c r="M11364" s="65"/>
      <c r="N11364" s="65"/>
      <c r="O11364" s="65"/>
      <c r="P11364" s="66"/>
      <c r="Q11364" s="31">
        <f t="shared" si="354"/>
        <v>9999</v>
      </c>
      <c r="R11364" s="31" t="str">
        <f t="shared" si="355"/>
        <v/>
      </c>
      <c r="S11364" s="29">
        <f>IF($Q11364&lt;Parâmetros!$E$19,$G11364-1,$G11364)</f>
        <v>0</v>
      </c>
    </row>
    <row r="11365" spans="1:19" x14ac:dyDescent="0.25">
      <c r="A11365" s="116"/>
      <c r="B11365" s="65"/>
      <c r="C11365" s="65"/>
      <c r="D11365" s="66"/>
      <c r="E11365" s="67"/>
      <c r="F11365" s="65"/>
      <c r="G11365" s="66"/>
      <c r="J11365" s="65"/>
      <c r="K11365" s="65"/>
      <c r="L11365" s="66"/>
      <c r="M11365" s="65"/>
      <c r="N11365" s="65"/>
      <c r="O11365" s="65"/>
      <c r="P11365" s="66"/>
      <c r="Q11365" s="31">
        <f t="shared" si="354"/>
        <v>9999</v>
      </c>
      <c r="R11365" s="31" t="str">
        <f t="shared" si="355"/>
        <v/>
      </c>
      <c r="S11365" s="29">
        <f>IF($Q11365&lt;Parâmetros!$E$19,$G11365-1,$G11365)</f>
        <v>0</v>
      </c>
    </row>
    <row r="11366" spans="1:19" x14ac:dyDescent="0.25">
      <c r="A11366" s="116"/>
      <c r="B11366" s="65"/>
      <c r="C11366" s="65"/>
      <c r="D11366" s="66"/>
      <c r="E11366" s="67"/>
      <c r="F11366" s="65"/>
      <c r="G11366" s="66"/>
      <c r="J11366" s="65"/>
      <c r="K11366" s="65"/>
      <c r="L11366" s="66"/>
      <c r="M11366" s="65"/>
      <c r="N11366" s="65"/>
      <c r="O11366" s="65"/>
      <c r="P11366" s="66"/>
      <c r="Q11366" s="31">
        <f t="shared" si="354"/>
        <v>9999</v>
      </c>
      <c r="R11366" s="31" t="str">
        <f t="shared" si="355"/>
        <v/>
      </c>
      <c r="S11366" s="29">
        <f>IF($Q11366&lt;Parâmetros!$E$19,$G11366-1,$G11366)</f>
        <v>0</v>
      </c>
    </row>
    <row r="11367" spans="1:19" x14ac:dyDescent="0.25">
      <c r="A11367" s="116"/>
      <c r="B11367" s="65"/>
      <c r="C11367" s="65"/>
      <c r="D11367" s="66"/>
      <c r="E11367" s="67"/>
      <c r="F11367" s="65"/>
      <c r="G11367" s="66"/>
      <c r="J11367" s="65"/>
      <c r="K11367" s="65"/>
      <c r="L11367" s="66"/>
      <c r="M11367" s="65"/>
      <c r="N11367" s="65"/>
      <c r="O11367" s="65"/>
      <c r="P11367" s="66"/>
      <c r="Q11367" s="31">
        <f t="shared" si="354"/>
        <v>9999</v>
      </c>
      <c r="R11367" s="31" t="str">
        <f t="shared" si="355"/>
        <v/>
      </c>
      <c r="S11367" s="29">
        <f>IF($Q11367&lt;Parâmetros!$E$19,$G11367-1,$G11367)</f>
        <v>0</v>
      </c>
    </row>
    <row r="11368" spans="1:19" x14ac:dyDescent="0.25">
      <c r="A11368" s="116"/>
      <c r="B11368" s="65"/>
      <c r="C11368" s="65"/>
      <c r="D11368" s="66"/>
      <c r="E11368" s="67"/>
      <c r="F11368" s="65"/>
      <c r="G11368" s="66"/>
      <c r="J11368" s="65"/>
      <c r="K11368" s="65"/>
      <c r="L11368" s="66"/>
      <c r="M11368" s="65"/>
      <c r="O11368" s="65"/>
      <c r="P11368" s="66"/>
      <c r="Q11368" s="31">
        <f t="shared" si="354"/>
        <v>9999</v>
      </c>
      <c r="R11368" s="31" t="str">
        <f t="shared" si="355"/>
        <v/>
      </c>
      <c r="S11368" s="29">
        <f>IF($Q11368&lt;Parâmetros!$E$19,$G11368-1,$G11368)</f>
        <v>0</v>
      </c>
    </row>
    <row r="11369" spans="1:19" x14ac:dyDescent="0.25">
      <c r="A11369" s="116"/>
      <c r="B11369" s="65"/>
      <c r="C11369" s="65"/>
      <c r="D11369" s="66"/>
      <c r="E11369" s="67"/>
      <c r="F11369" s="65"/>
      <c r="G11369" s="66"/>
      <c r="J11369" s="65"/>
      <c r="K11369" s="65"/>
      <c r="L11369" s="66"/>
      <c r="M11369" s="65"/>
      <c r="N11369" s="65"/>
      <c r="O11369" s="65"/>
      <c r="P11369" s="66"/>
      <c r="Q11369" s="31">
        <f t="shared" si="354"/>
        <v>9999</v>
      </c>
      <c r="R11369" s="31" t="str">
        <f t="shared" si="355"/>
        <v/>
      </c>
      <c r="S11369" s="29">
        <f>IF($Q11369&lt;Parâmetros!$E$19,$G11369-1,$G11369)</f>
        <v>0</v>
      </c>
    </row>
    <row r="11370" spans="1:19" x14ac:dyDescent="0.25">
      <c r="A11370" s="116"/>
      <c r="B11370" s="65"/>
      <c r="C11370" s="65"/>
      <c r="D11370" s="66"/>
      <c r="E11370" s="67"/>
      <c r="F11370" s="65"/>
      <c r="G11370" s="66"/>
      <c r="J11370" s="65"/>
      <c r="K11370" s="65"/>
      <c r="L11370" s="66"/>
      <c r="M11370" s="65"/>
      <c r="N11370" s="65"/>
      <c r="O11370" s="65"/>
      <c r="P11370" s="66"/>
      <c r="Q11370" s="31">
        <f t="shared" si="354"/>
        <v>9999</v>
      </c>
      <c r="R11370" s="31" t="str">
        <f t="shared" si="355"/>
        <v/>
      </c>
      <c r="S11370" s="29">
        <f>IF($Q11370&lt;Parâmetros!$E$19,$G11370-1,$G11370)</f>
        <v>0</v>
      </c>
    </row>
    <row r="11371" spans="1:19" x14ac:dyDescent="0.25">
      <c r="A11371" s="116"/>
      <c r="B11371" s="65"/>
      <c r="C11371" s="65"/>
      <c r="D11371" s="66"/>
      <c r="E11371" s="67"/>
      <c r="F11371" s="65"/>
      <c r="G11371" s="66"/>
      <c r="J11371" s="65"/>
      <c r="K11371" s="65"/>
      <c r="L11371" s="66"/>
      <c r="M11371" s="65"/>
      <c r="N11371" s="65"/>
      <c r="O11371" s="65"/>
      <c r="P11371" s="66"/>
      <c r="Q11371" s="31">
        <f t="shared" si="354"/>
        <v>9999</v>
      </c>
      <c r="R11371" s="31" t="str">
        <f t="shared" si="355"/>
        <v/>
      </c>
      <c r="S11371" s="29">
        <f>IF($Q11371&lt;Parâmetros!$E$19,$G11371-1,$G11371)</f>
        <v>0</v>
      </c>
    </row>
    <row r="11372" spans="1:19" x14ac:dyDescent="0.25">
      <c r="A11372" s="116"/>
      <c r="B11372" s="65"/>
      <c r="C11372" s="65"/>
      <c r="D11372" s="66"/>
      <c r="E11372" s="67"/>
      <c r="F11372" s="65"/>
      <c r="G11372" s="66"/>
      <c r="J11372" s="65"/>
      <c r="K11372" s="65"/>
      <c r="L11372" s="66"/>
      <c r="M11372" s="65"/>
      <c r="N11372" s="65"/>
      <c r="O11372" s="65"/>
      <c r="P11372" s="66"/>
      <c r="Q11372" s="31">
        <f t="shared" si="354"/>
        <v>9999</v>
      </c>
      <c r="R11372" s="31" t="str">
        <f t="shared" si="355"/>
        <v/>
      </c>
      <c r="S11372" s="29">
        <f>IF($Q11372&lt;Parâmetros!$E$19,$G11372-1,$G11372)</f>
        <v>0</v>
      </c>
    </row>
    <row r="11373" spans="1:19" x14ac:dyDescent="0.25">
      <c r="A11373" s="116"/>
      <c r="B11373" s="65"/>
      <c r="C11373" s="65"/>
      <c r="D11373" s="66"/>
      <c r="E11373" s="67"/>
      <c r="F11373" s="65"/>
      <c r="G11373" s="66"/>
      <c r="J11373" s="65"/>
      <c r="K11373" s="65"/>
      <c r="L11373" s="66"/>
      <c r="M11373" s="65"/>
      <c r="N11373" s="65"/>
      <c r="O11373" s="65"/>
      <c r="P11373" s="66"/>
      <c r="Q11373" s="31">
        <f t="shared" si="354"/>
        <v>9999</v>
      </c>
      <c r="R11373" s="31" t="str">
        <f t="shared" si="355"/>
        <v/>
      </c>
      <c r="S11373" s="29">
        <f>IF($Q11373&lt;Parâmetros!$E$19,$G11373-1,$G11373)</f>
        <v>0</v>
      </c>
    </row>
    <row r="11374" spans="1:19" x14ac:dyDescent="0.25">
      <c r="A11374" s="116"/>
      <c r="B11374" s="65"/>
      <c r="C11374" s="65"/>
      <c r="D11374" s="66"/>
      <c r="E11374" s="67"/>
      <c r="F11374" s="65"/>
      <c r="G11374" s="66"/>
      <c r="J11374" s="65"/>
      <c r="K11374" s="65"/>
      <c r="L11374" s="66"/>
      <c r="M11374" s="65"/>
      <c r="N11374" s="65"/>
      <c r="O11374" s="65"/>
      <c r="P11374" s="66"/>
      <c r="Q11374" s="31">
        <f t="shared" si="354"/>
        <v>9999</v>
      </c>
      <c r="R11374" s="31" t="str">
        <f t="shared" si="355"/>
        <v/>
      </c>
      <c r="S11374" s="29">
        <f>IF($Q11374&lt;Parâmetros!$E$19,$G11374-1,$G11374)</f>
        <v>0</v>
      </c>
    </row>
    <row r="11375" spans="1:19" x14ac:dyDescent="0.25">
      <c r="A11375" s="116"/>
      <c r="B11375" s="65"/>
      <c r="C11375" s="65"/>
      <c r="D11375" s="66"/>
      <c r="E11375" s="67"/>
      <c r="F11375" s="65"/>
      <c r="G11375" s="66"/>
      <c r="J11375" s="65"/>
      <c r="K11375" s="65"/>
      <c r="L11375" s="66"/>
      <c r="M11375" s="65"/>
      <c r="N11375" s="65"/>
      <c r="O11375" s="65"/>
      <c r="P11375" s="66"/>
      <c r="Q11375" s="31">
        <f t="shared" si="354"/>
        <v>9999</v>
      </c>
      <c r="R11375" s="31" t="str">
        <f t="shared" si="355"/>
        <v/>
      </c>
      <c r="S11375" s="29">
        <f>IF($Q11375&lt;Parâmetros!$E$19,$G11375-1,$G11375)</f>
        <v>0</v>
      </c>
    </row>
    <row r="11376" spans="1:19" x14ac:dyDescent="0.25">
      <c r="A11376" s="116"/>
      <c r="B11376" s="65"/>
      <c r="C11376" s="65"/>
      <c r="D11376" s="66"/>
      <c r="E11376" s="67"/>
      <c r="F11376" s="65"/>
      <c r="G11376" s="66"/>
      <c r="J11376" s="65"/>
      <c r="K11376" s="65"/>
      <c r="L11376" s="66"/>
      <c r="M11376" s="65"/>
      <c r="N11376" s="65"/>
      <c r="O11376" s="65"/>
      <c r="P11376" s="66"/>
      <c r="Q11376" s="31">
        <f t="shared" si="354"/>
        <v>9999</v>
      </c>
      <c r="R11376" s="31" t="str">
        <f t="shared" si="355"/>
        <v/>
      </c>
      <c r="S11376" s="29">
        <f>IF($Q11376&lt;Parâmetros!$E$19,$G11376-1,$G11376)</f>
        <v>0</v>
      </c>
    </row>
    <row r="11377" spans="1:19" x14ac:dyDescent="0.25">
      <c r="A11377" s="116"/>
      <c r="B11377" s="65"/>
      <c r="C11377" s="65"/>
      <c r="D11377" s="66"/>
      <c r="E11377" s="67"/>
      <c r="F11377" s="65"/>
      <c r="G11377" s="66"/>
      <c r="J11377" s="65"/>
      <c r="K11377" s="65"/>
      <c r="L11377" s="66"/>
      <c r="M11377" s="65"/>
      <c r="N11377" s="65"/>
      <c r="O11377" s="65"/>
      <c r="P11377" s="66"/>
      <c r="Q11377" s="31">
        <f t="shared" si="354"/>
        <v>9999</v>
      </c>
      <c r="R11377" s="31" t="str">
        <f t="shared" si="355"/>
        <v/>
      </c>
      <c r="S11377" s="29">
        <f>IF($Q11377&lt;Parâmetros!$E$19,$G11377-1,$G11377)</f>
        <v>0</v>
      </c>
    </row>
    <row r="11378" spans="1:19" x14ac:dyDescent="0.25">
      <c r="A11378" s="116"/>
      <c r="B11378" s="65"/>
      <c r="C11378" s="65"/>
      <c r="D11378" s="66"/>
      <c r="E11378" s="67"/>
      <c r="F11378" s="65"/>
      <c r="G11378" s="66"/>
      <c r="J11378" s="65"/>
      <c r="K11378" s="65"/>
      <c r="L11378" s="66"/>
      <c r="M11378" s="65"/>
      <c r="N11378" s="65"/>
      <c r="O11378" s="65"/>
      <c r="P11378" s="66"/>
      <c r="Q11378" s="31">
        <f t="shared" si="354"/>
        <v>9999</v>
      </c>
      <c r="R11378" s="31" t="str">
        <f t="shared" si="355"/>
        <v/>
      </c>
      <c r="S11378" s="29">
        <f>IF($Q11378&lt;Parâmetros!$E$19,$G11378-1,$G11378)</f>
        <v>0</v>
      </c>
    </row>
    <row r="11379" spans="1:19" x14ac:dyDescent="0.25">
      <c r="A11379" s="116"/>
      <c r="B11379" s="65"/>
      <c r="C11379" s="65"/>
      <c r="D11379" s="66"/>
      <c r="E11379" s="67"/>
      <c r="F11379" s="65"/>
      <c r="G11379" s="66"/>
      <c r="J11379" s="65"/>
      <c r="K11379" s="65"/>
      <c r="L11379" s="66"/>
      <c r="M11379" s="65"/>
      <c r="N11379" s="65"/>
      <c r="O11379" s="65"/>
      <c r="P11379" s="66"/>
      <c r="Q11379" s="31">
        <f t="shared" si="354"/>
        <v>9999</v>
      </c>
      <c r="R11379" s="31" t="str">
        <f t="shared" si="355"/>
        <v/>
      </c>
      <c r="S11379" s="29">
        <f>IF($Q11379&lt;Parâmetros!$E$19,$G11379-1,$G11379)</f>
        <v>0</v>
      </c>
    </row>
    <row r="11380" spans="1:19" x14ac:dyDescent="0.25">
      <c r="A11380" s="116"/>
      <c r="B11380" s="65"/>
      <c r="C11380" s="65"/>
      <c r="D11380" s="66"/>
      <c r="E11380" s="67"/>
      <c r="F11380" s="65"/>
      <c r="G11380" s="66"/>
      <c r="J11380" s="65"/>
      <c r="K11380" s="65"/>
      <c r="L11380" s="66"/>
      <c r="M11380" s="65"/>
      <c r="N11380" s="65"/>
      <c r="O11380" s="65"/>
      <c r="P11380" s="66"/>
      <c r="Q11380" s="31">
        <f t="shared" si="354"/>
        <v>9999</v>
      </c>
      <c r="R11380" s="31" t="str">
        <f t="shared" si="355"/>
        <v/>
      </c>
      <c r="S11380" s="29">
        <f>IF($Q11380&lt;Parâmetros!$E$19,$G11380-1,$G11380)</f>
        <v>0</v>
      </c>
    </row>
    <row r="11381" spans="1:19" x14ac:dyDescent="0.25">
      <c r="A11381" s="116"/>
      <c r="B11381" s="65"/>
      <c r="C11381" s="65"/>
      <c r="D11381" s="66"/>
      <c r="E11381" s="67"/>
      <c r="F11381" s="65"/>
      <c r="G11381" s="66"/>
      <c r="J11381" s="65"/>
      <c r="K11381" s="65"/>
      <c r="L11381" s="66"/>
      <c r="M11381" s="65"/>
      <c r="N11381" s="65"/>
      <c r="O11381" s="65"/>
      <c r="P11381" s="66"/>
      <c r="Q11381" s="31">
        <f t="shared" si="354"/>
        <v>9999</v>
      </c>
      <c r="R11381" s="31" t="str">
        <f t="shared" si="355"/>
        <v/>
      </c>
      <c r="S11381" s="29">
        <f>IF($Q11381&lt;Parâmetros!$E$19,$G11381-1,$G11381)</f>
        <v>0</v>
      </c>
    </row>
    <row r="11382" spans="1:19" x14ac:dyDescent="0.25">
      <c r="A11382" s="116"/>
      <c r="B11382" s="65"/>
      <c r="C11382" s="65"/>
      <c r="D11382" s="66"/>
      <c r="E11382" s="67"/>
      <c r="F11382" s="65"/>
      <c r="G11382" s="66"/>
      <c r="J11382" s="65"/>
      <c r="K11382" s="65"/>
      <c r="L11382" s="66"/>
      <c r="M11382" s="65"/>
      <c r="N11382" s="65"/>
      <c r="O11382" s="65"/>
      <c r="P11382" s="66"/>
      <c r="Q11382" s="31">
        <f t="shared" si="354"/>
        <v>9999</v>
      </c>
      <c r="R11382" s="31" t="str">
        <f t="shared" si="355"/>
        <v/>
      </c>
      <c r="S11382" s="29">
        <f>IF($Q11382&lt;Parâmetros!$E$19,$G11382-1,$G11382)</f>
        <v>0</v>
      </c>
    </row>
    <row r="11383" spans="1:19" x14ac:dyDescent="0.25">
      <c r="A11383" s="116"/>
      <c r="B11383" s="65"/>
      <c r="C11383" s="65"/>
      <c r="D11383" s="66"/>
      <c r="E11383" s="67"/>
      <c r="F11383" s="65"/>
      <c r="G11383" s="66"/>
      <c r="J11383" s="65"/>
      <c r="K11383" s="65"/>
      <c r="L11383" s="66"/>
      <c r="M11383" s="65"/>
      <c r="N11383" s="65"/>
      <c r="O11383" s="65"/>
      <c r="P11383" s="66"/>
      <c r="Q11383" s="31">
        <f t="shared" si="354"/>
        <v>9999</v>
      </c>
      <c r="R11383" s="31" t="str">
        <f t="shared" si="355"/>
        <v/>
      </c>
      <c r="S11383" s="29">
        <f>IF($Q11383&lt;Parâmetros!$E$19,$G11383-1,$G11383)</f>
        <v>0</v>
      </c>
    </row>
    <row r="11384" spans="1:19" x14ac:dyDescent="0.25">
      <c r="A11384" s="116"/>
      <c r="B11384" s="65"/>
      <c r="C11384" s="65"/>
      <c r="D11384" s="66"/>
      <c r="E11384" s="67"/>
      <c r="F11384" s="65"/>
      <c r="G11384" s="66"/>
      <c r="J11384" s="65"/>
      <c r="K11384" s="65"/>
      <c r="L11384" s="66"/>
      <c r="M11384" s="65"/>
      <c r="N11384" s="65"/>
      <c r="O11384" s="65"/>
      <c r="P11384" s="66"/>
      <c r="Q11384" s="31">
        <f t="shared" si="354"/>
        <v>9999</v>
      </c>
      <c r="R11384" s="31" t="str">
        <f t="shared" si="355"/>
        <v/>
      </c>
      <c r="S11384" s="29">
        <f>IF($Q11384&lt;Parâmetros!$E$19,$G11384-1,$G11384)</f>
        <v>0</v>
      </c>
    </row>
    <row r="11385" spans="1:19" x14ac:dyDescent="0.25">
      <c r="A11385" s="116"/>
      <c r="B11385" s="65"/>
      <c r="C11385" s="65"/>
      <c r="D11385" s="66"/>
      <c r="E11385" s="67"/>
      <c r="F11385" s="65"/>
      <c r="G11385" s="66"/>
      <c r="J11385" s="65"/>
      <c r="K11385" s="65"/>
      <c r="L11385" s="66"/>
      <c r="M11385" s="65"/>
      <c r="N11385" s="65"/>
      <c r="O11385" s="65"/>
      <c r="P11385" s="66"/>
      <c r="Q11385" s="31">
        <f t="shared" si="354"/>
        <v>9999</v>
      </c>
      <c r="R11385" s="31" t="str">
        <f t="shared" si="355"/>
        <v/>
      </c>
      <c r="S11385" s="29">
        <f>IF($Q11385&lt;Parâmetros!$E$19,$G11385-1,$G11385)</f>
        <v>0</v>
      </c>
    </row>
    <row r="11386" spans="1:19" x14ac:dyDescent="0.25">
      <c r="A11386" s="116"/>
      <c r="B11386" s="65"/>
      <c r="C11386" s="65"/>
      <c r="D11386" s="66"/>
      <c r="E11386" s="67"/>
      <c r="F11386" s="65"/>
      <c r="G11386" s="66"/>
      <c r="J11386" s="65"/>
      <c r="K11386" s="65"/>
      <c r="L11386" s="66"/>
      <c r="M11386" s="65"/>
      <c r="N11386" s="65"/>
      <c r="O11386" s="65"/>
      <c r="P11386" s="66"/>
      <c r="Q11386" s="31">
        <f t="shared" si="354"/>
        <v>9999</v>
      </c>
      <c r="R11386" s="31" t="str">
        <f t="shared" si="355"/>
        <v/>
      </c>
      <c r="S11386" s="29">
        <f>IF($Q11386&lt;Parâmetros!$E$19,$G11386-1,$G11386)</f>
        <v>0</v>
      </c>
    </row>
    <row r="11387" spans="1:19" x14ac:dyDescent="0.25">
      <c r="A11387" s="116"/>
      <c r="B11387" s="65"/>
      <c r="C11387" s="65"/>
      <c r="D11387" s="66"/>
      <c r="E11387" s="67"/>
      <c r="F11387" s="65"/>
      <c r="G11387" s="66"/>
      <c r="J11387" s="65"/>
      <c r="K11387" s="65"/>
      <c r="L11387" s="66"/>
      <c r="M11387" s="65"/>
      <c r="N11387" s="65"/>
      <c r="O11387" s="65"/>
      <c r="P11387" s="66"/>
      <c r="Q11387" s="31">
        <f t="shared" si="354"/>
        <v>9999</v>
      </c>
      <c r="R11387" s="31" t="str">
        <f t="shared" si="355"/>
        <v/>
      </c>
      <c r="S11387" s="29">
        <f>IF($Q11387&lt;Parâmetros!$E$19,$G11387-1,$G11387)</f>
        <v>0</v>
      </c>
    </row>
    <row r="11388" spans="1:19" x14ac:dyDescent="0.25">
      <c r="A11388" s="116"/>
      <c r="B11388" s="65"/>
      <c r="C11388" s="65"/>
      <c r="D11388" s="66"/>
      <c r="E11388" s="67"/>
      <c r="F11388" s="65"/>
      <c r="G11388" s="66"/>
      <c r="J11388" s="65"/>
      <c r="K11388" s="65"/>
      <c r="L11388" s="66"/>
      <c r="M11388" s="65"/>
      <c r="N11388" s="65"/>
      <c r="O11388" s="65"/>
      <c r="P11388" s="66"/>
      <c r="Q11388" s="31">
        <f t="shared" ref="Q11388:Q11451" si="356">IFERROR(VALUE(LEFT($J11388,2))*60+VALUE(MID($J11388,4,2)),9999)</f>
        <v>9999</v>
      </c>
      <c r="R11388" s="31" t="str">
        <f t="shared" ref="R11388:R11451" si="357">IFERROR(VALUE(LEFT($K11388,2))*60+VALUE(MID($K11388,4,2)),"")</f>
        <v/>
      </c>
      <c r="S11388" s="29">
        <f>IF($Q11388&lt;Parâmetros!$E$19,$G11388-1,$G11388)</f>
        <v>0</v>
      </c>
    </row>
    <row r="11389" spans="1:19" x14ac:dyDescent="0.25">
      <c r="A11389" s="116"/>
      <c r="B11389" s="65"/>
      <c r="C11389" s="65"/>
      <c r="D11389" s="66"/>
      <c r="E11389" s="67"/>
      <c r="F11389" s="65"/>
      <c r="G11389" s="66"/>
      <c r="J11389" s="65"/>
      <c r="K11389" s="65"/>
      <c r="L11389" s="66"/>
      <c r="M11389" s="65"/>
      <c r="N11389" s="65"/>
      <c r="O11389" s="65"/>
      <c r="P11389" s="66"/>
      <c r="Q11389" s="31">
        <f t="shared" si="356"/>
        <v>9999</v>
      </c>
      <c r="R11389" s="31" t="str">
        <f t="shared" si="357"/>
        <v/>
      </c>
      <c r="S11389" s="29">
        <f>IF($Q11389&lt;Parâmetros!$E$19,$G11389-1,$G11389)</f>
        <v>0</v>
      </c>
    </row>
    <row r="11390" spans="1:19" x14ac:dyDescent="0.25">
      <c r="A11390" s="116"/>
      <c r="B11390" s="65"/>
      <c r="C11390" s="65"/>
      <c r="D11390" s="66"/>
      <c r="E11390" s="67"/>
      <c r="F11390" s="65"/>
      <c r="G11390" s="66"/>
      <c r="J11390" s="65"/>
      <c r="K11390" s="65"/>
      <c r="L11390" s="66"/>
      <c r="M11390" s="65"/>
      <c r="N11390" s="65"/>
      <c r="O11390" s="65"/>
      <c r="P11390" s="66"/>
      <c r="Q11390" s="31">
        <f t="shared" si="356"/>
        <v>9999</v>
      </c>
      <c r="R11390" s="31" t="str">
        <f t="shared" si="357"/>
        <v/>
      </c>
      <c r="S11390" s="29">
        <f>IF($Q11390&lt;Parâmetros!$E$19,$G11390-1,$G11390)</f>
        <v>0</v>
      </c>
    </row>
    <row r="11391" spans="1:19" x14ac:dyDescent="0.25">
      <c r="A11391" s="116"/>
      <c r="B11391" s="65"/>
      <c r="C11391" s="65"/>
      <c r="D11391" s="66"/>
      <c r="E11391" s="67"/>
      <c r="F11391" s="65"/>
      <c r="G11391" s="66"/>
      <c r="J11391" s="65"/>
      <c r="K11391" s="65"/>
      <c r="L11391" s="66"/>
      <c r="M11391" s="65"/>
      <c r="N11391" s="65"/>
      <c r="O11391" s="65"/>
      <c r="P11391" s="66"/>
      <c r="Q11391" s="31">
        <f t="shared" si="356"/>
        <v>9999</v>
      </c>
      <c r="R11391" s="31" t="str">
        <f t="shared" si="357"/>
        <v/>
      </c>
      <c r="S11391" s="29">
        <f>IF($Q11391&lt;Parâmetros!$E$19,$G11391-1,$G11391)</f>
        <v>0</v>
      </c>
    </row>
    <row r="11392" spans="1:19" x14ac:dyDescent="0.25">
      <c r="A11392" s="116"/>
      <c r="B11392" s="65"/>
      <c r="C11392" s="65"/>
      <c r="D11392" s="66"/>
      <c r="E11392" s="67"/>
      <c r="F11392" s="65"/>
      <c r="G11392" s="66"/>
      <c r="J11392" s="65"/>
      <c r="K11392" s="65"/>
      <c r="L11392" s="66"/>
      <c r="M11392" s="65"/>
      <c r="N11392" s="65"/>
      <c r="O11392" s="65"/>
      <c r="P11392" s="66"/>
      <c r="Q11392" s="31">
        <f t="shared" si="356"/>
        <v>9999</v>
      </c>
      <c r="R11392" s="31" t="str">
        <f t="shared" si="357"/>
        <v/>
      </c>
      <c r="S11392" s="29">
        <f>IF($Q11392&lt;Parâmetros!$E$19,$G11392-1,$G11392)</f>
        <v>0</v>
      </c>
    </row>
    <row r="11393" spans="1:19" x14ac:dyDescent="0.25">
      <c r="A11393" s="116"/>
      <c r="B11393" s="65"/>
      <c r="C11393" s="65"/>
      <c r="D11393" s="66"/>
      <c r="E11393" s="67"/>
      <c r="F11393" s="65"/>
      <c r="G11393" s="66"/>
      <c r="J11393" s="65"/>
      <c r="K11393" s="65"/>
      <c r="L11393" s="66"/>
      <c r="M11393" s="65"/>
      <c r="N11393" s="65"/>
      <c r="O11393" s="65"/>
      <c r="P11393" s="66"/>
      <c r="Q11393" s="31">
        <f t="shared" si="356"/>
        <v>9999</v>
      </c>
      <c r="R11393" s="31" t="str">
        <f t="shared" si="357"/>
        <v/>
      </c>
      <c r="S11393" s="29">
        <f>IF($Q11393&lt;Parâmetros!$E$19,$G11393-1,$G11393)</f>
        <v>0</v>
      </c>
    </row>
    <row r="11394" spans="1:19" x14ac:dyDescent="0.25">
      <c r="A11394" s="116"/>
      <c r="B11394" s="65"/>
      <c r="C11394" s="65"/>
      <c r="D11394" s="66"/>
      <c r="E11394" s="67"/>
      <c r="F11394" s="65"/>
      <c r="G11394" s="66"/>
      <c r="J11394" s="65"/>
      <c r="K11394" s="65"/>
      <c r="L11394" s="66"/>
      <c r="M11394" s="65"/>
      <c r="N11394" s="65"/>
      <c r="O11394" s="65"/>
      <c r="P11394" s="66"/>
      <c r="Q11394" s="31">
        <f t="shared" si="356"/>
        <v>9999</v>
      </c>
      <c r="R11394" s="31" t="str">
        <f t="shared" si="357"/>
        <v/>
      </c>
      <c r="S11394" s="29">
        <f>IF($Q11394&lt;Parâmetros!$E$19,$G11394-1,$G11394)</f>
        <v>0</v>
      </c>
    </row>
    <row r="11395" spans="1:19" x14ac:dyDescent="0.25">
      <c r="A11395" s="116"/>
      <c r="B11395" s="65"/>
      <c r="C11395" s="65"/>
      <c r="D11395" s="66"/>
      <c r="E11395" s="67"/>
      <c r="F11395" s="65"/>
      <c r="G11395" s="66"/>
      <c r="J11395" s="65"/>
      <c r="K11395" s="65"/>
      <c r="L11395" s="66"/>
      <c r="M11395" s="65"/>
      <c r="N11395" s="65"/>
      <c r="O11395" s="65"/>
      <c r="P11395" s="66"/>
      <c r="Q11395" s="31">
        <f t="shared" si="356"/>
        <v>9999</v>
      </c>
      <c r="R11395" s="31" t="str">
        <f t="shared" si="357"/>
        <v/>
      </c>
      <c r="S11395" s="29">
        <f>IF($Q11395&lt;Parâmetros!$E$19,$G11395-1,$G11395)</f>
        <v>0</v>
      </c>
    </row>
    <row r="11396" spans="1:19" x14ac:dyDescent="0.25">
      <c r="A11396" s="116"/>
      <c r="B11396" s="65"/>
      <c r="C11396" s="65"/>
      <c r="D11396" s="66"/>
      <c r="E11396" s="67"/>
      <c r="F11396" s="65"/>
      <c r="G11396" s="66"/>
      <c r="J11396" s="65"/>
      <c r="K11396" s="65"/>
      <c r="L11396" s="66"/>
      <c r="M11396" s="65"/>
      <c r="N11396" s="65"/>
      <c r="O11396" s="65"/>
      <c r="P11396" s="66"/>
      <c r="Q11396" s="31">
        <f t="shared" si="356"/>
        <v>9999</v>
      </c>
      <c r="R11396" s="31" t="str">
        <f t="shared" si="357"/>
        <v/>
      </c>
      <c r="S11396" s="29">
        <f>IF($Q11396&lt;Parâmetros!$E$19,$G11396-1,$G11396)</f>
        <v>0</v>
      </c>
    </row>
    <row r="11397" spans="1:19" x14ac:dyDescent="0.25">
      <c r="A11397" s="116"/>
      <c r="B11397" s="65"/>
      <c r="C11397" s="65"/>
      <c r="D11397" s="66"/>
      <c r="E11397" s="67"/>
      <c r="F11397" s="65"/>
      <c r="G11397" s="66"/>
      <c r="J11397" s="65"/>
      <c r="K11397" s="65"/>
      <c r="L11397" s="66"/>
      <c r="M11397" s="65"/>
      <c r="N11397" s="65"/>
      <c r="O11397" s="65"/>
      <c r="P11397" s="66"/>
      <c r="Q11397" s="31">
        <f t="shared" si="356"/>
        <v>9999</v>
      </c>
      <c r="R11397" s="31" t="str">
        <f t="shared" si="357"/>
        <v/>
      </c>
      <c r="S11397" s="29">
        <f>IF($Q11397&lt;Parâmetros!$E$19,$G11397-1,$G11397)</f>
        <v>0</v>
      </c>
    </row>
    <row r="11398" spans="1:19" x14ac:dyDescent="0.25">
      <c r="A11398" s="116"/>
      <c r="B11398" s="65"/>
      <c r="C11398" s="65"/>
      <c r="D11398" s="66"/>
      <c r="E11398" s="67"/>
      <c r="F11398" s="65"/>
      <c r="G11398" s="66"/>
      <c r="J11398" s="65"/>
      <c r="K11398" s="65"/>
      <c r="L11398" s="66"/>
      <c r="M11398" s="65"/>
      <c r="N11398" s="65"/>
      <c r="O11398" s="65"/>
      <c r="P11398" s="66"/>
      <c r="Q11398" s="31">
        <f t="shared" si="356"/>
        <v>9999</v>
      </c>
      <c r="R11398" s="31" t="str">
        <f t="shared" si="357"/>
        <v/>
      </c>
      <c r="S11398" s="29">
        <f>IF($Q11398&lt;Parâmetros!$E$19,$G11398-1,$G11398)</f>
        <v>0</v>
      </c>
    </row>
    <row r="11399" spans="1:19" x14ac:dyDescent="0.25">
      <c r="A11399" s="116"/>
      <c r="B11399" s="65"/>
      <c r="C11399" s="65"/>
      <c r="D11399" s="66"/>
      <c r="E11399" s="67"/>
      <c r="F11399" s="65"/>
      <c r="G11399" s="66"/>
      <c r="J11399" s="65"/>
      <c r="K11399" s="65"/>
      <c r="L11399" s="66"/>
      <c r="M11399" s="65"/>
      <c r="O11399" s="65"/>
      <c r="P11399" s="66"/>
      <c r="Q11399" s="31">
        <f t="shared" si="356"/>
        <v>9999</v>
      </c>
      <c r="R11399" s="31" t="str">
        <f t="shared" si="357"/>
        <v/>
      </c>
      <c r="S11399" s="29">
        <f>IF($Q11399&lt;Parâmetros!$E$19,$G11399-1,$G11399)</f>
        <v>0</v>
      </c>
    </row>
    <row r="11400" spans="1:19" x14ac:dyDescent="0.25">
      <c r="A11400" s="116"/>
      <c r="B11400" s="65"/>
      <c r="C11400" s="65"/>
      <c r="D11400" s="66"/>
      <c r="E11400" s="67"/>
      <c r="F11400" s="65"/>
      <c r="G11400" s="66"/>
      <c r="J11400" s="65"/>
      <c r="K11400" s="65"/>
      <c r="L11400" s="66"/>
      <c r="M11400" s="65"/>
      <c r="N11400" s="65"/>
      <c r="O11400" s="65"/>
      <c r="P11400" s="66"/>
      <c r="Q11400" s="31">
        <f t="shared" si="356"/>
        <v>9999</v>
      </c>
      <c r="R11400" s="31" t="str">
        <f t="shared" si="357"/>
        <v/>
      </c>
      <c r="S11400" s="29">
        <f>IF($Q11400&lt;Parâmetros!$E$19,$G11400-1,$G11400)</f>
        <v>0</v>
      </c>
    </row>
    <row r="11401" spans="1:19" x14ac:dyDescent="0.25">
      <c r="A11401" s="116"/>
      <c r="B11401" s="65"/>
      <c r="C11401" s="65"/>
      <c r="D11401" s="66"/>
      <c r="E11401" s="67"/>
      <c r="F11401" s="65"/>
      <c r="G11401" s="66"/>
      <c r="J11401" s="65"/>
      <c r="K11401" s="65"/>
      <c r="L11401" s="66"/>
      <c r="M11401" s="65"/>
      <c r="O11401" s="65"/>
      <c r="P11401" s="66"/>
      <c r="Q11401" s="31">
        <f t="shared" si="356"/>
        <v>9999</v>
      </c>
      <c r="R11401" s="31" t="str">
        <f t="shared" si="357"/>
        <v/>
      </c>
      <c r="S11401" s="29">
        <f>IF($Q11401&lt;Parâmetros!$E$19,$G11401-1,$G11401)</f>
        <v>0</v>
      </c>
    </row>
    <row r="11402" spans="1:19" x14ac:dyDescent="0.25">
      <c r="A11402" s="116"/>
      <c r="B11402" s="65"/>
      <c r="C11402" s="65"/>
      <c r="D11402" s="66"/>
      <c r="E11402" s="67"/>
      <c r="F11402" s="65"/>
      <c r="G11402" s="66"/>
      <c r="J11402" s="65"/>
      <c r="K11402" s="65"/>
      <c r="L11402" s="66"/>
      <c r="M11402" s="65"/>
      <c r="N11402" s="65"/>
      <c r="O11402" s="65"/>
      <c r="P11402" s="66"/>
      <c r="Q11402" s="31">
        <f t="shared" si="356"/>
        <v>9999</v>
      </c>
      <c r="R11402" s="31" t="str">
        <f t="shared" si="357"/>
        <v/>
      </c>
      <c r="S11402" s="29">
        <f>IF($Q11402&lt;Parâmetros!$E$19,$G11402-1,$G11402)</f>
        <v>0</v>
      </c>
    </row>
    <row r="11403" spans="1:19" x14ac:dyDescent="0.25">
      <c r="A11403" s="116"/>
      <c r="B11403" s="65"/>
      <c r="C11403" s="65"/>
      <c r="D11403" s="66"/>
      <c r="E11403" s="67"/>
      <c r="F11403" s="65"/>
      <c r="G11403" s="66"/>
      <c r="J11403" s="65"/>
      <c r="K11403" s="65"/>
      <c r="L11403" s="66"/>
      <c r="M11403" s="65"/>
      <c r="O11403" s="65"/>
      <c r="P11403" s="66"/>
      <c r="Q11403" s="31">
        <f t="shared" si="356"/>
        <v>9999</v>
      </c>
      <c r="R11403" s="31" t="str">
        <f t="shared" si="357"/>
        <v/>
      </c>
      <c r="S11403" s="29">
        <f>IF($Q11403&lt;Parâmetros!$E$19,$G11403-1,$G11403)</f>
        <v>0</v>
      </c>
    </row>
    <row r="11404" spans="1:19" x14ac:dyDescent="0.25">
      <c r="A11404" s="116"/>
      <c r="B11404" s="65"/>
      <c r="C11404" s="65"/>
      <c r="D11404" s="66"/>
      <c r="E11404" s="67"/>
      <c r="F11404" s="65"/>
      <c r="G11404" s="66"/>
      <c r="J11404" s="65"/>
      <c r="K11404" s="65"/>
      <c r="L11404" s="66"/>
      <c r="M11404" s="65"/>
      <c r="N11404" s="65"/>
      <c r="O11404" s="65"/>
      <c r="P11404" s="66"/>
      <c r="Q11404" s="31">
        <f t="shared" si="356"/>
        <v>9999</v>
      </c>
      <c r="R11404" s="31" t="str">
        <f t="shared" si="357"/>
        <v/>
      </c>
      <c r="S11404" s="29">
        <f>IF($Q11404&lt;Parâmetros!$E$19,$G11404-1,$G11404)</f>
        <v>0</v>
      </c>
    </row>
    <row r="11405" spans="1:19" x14ac:dyDescent="0.25">
      <c r="A11405" s="116"/>
      <c r="B11405" s="65"/>
      <c r="C11405" s="65"/>
      <c r="D11405" s="66"/>
      <c r="E11405" s="67"/>
      <c r="F11405" s="65"/>
      <c r="G11405" s="66"/>
      <c r="J11405" s="65"/>
      <c r="K11405" s="65"/>
      <c r="L11405" s="66"/>
      <c r="M11405" s="65"/>
      <c r="N11405" s="65"/>
      <c r="O11405" s="65"/>
      <c r="P11405" s="66"/>
      <c r="Q11405" s="31">
        <f t="shared" si="356"/>
        <v>9999</v>
      </c>
      <c r="R11405" s="31" t="str">
        <f t="shared" si="357"/>
        <v/>
      </c>
      <c r="S11405" s="29">
        <f>IF($Q11405&lt;Parâmetros!$E$19,$G11405-1,$G11405)</f>
        <v>0</v>
      </c>
    </row>
    <row r="11406" spans="1:19" x14ac:dyDescent="0.25">
      <c r="A11406" s="116"/>
      <c r="B11406" s="65"/>
      <c r="C11406" s="65"/>
      <c r="D11406" s="66"/>
      <c r="E11406" s="67"/>
      <c r="F11406" s="65"/>
      <c r="G11406" s="66"/>
      <c r="J11406" s="65"/>
      <c r="K11406" s="65"/>
      <c r="L11406" s="66"/>
      <c r="M11406" s="65"/>
      <c r="N11406" s="65"/>
      <c r="O11406" s="65"/>
      <c r="P11406" s="66"/>
      <c r="Q11406" s="31">
        <f t="shared" si="356"/>
        <v>9999</v>
      </c>
      <c r="R11406" s="31" t="str">
        <f t="shared" si="357"/>
        <v/>
      </c>
      <c r="S11406" s="29">
        <f>IF($Q11406&lt;Parâmetros!$E$19,$G11406-1,$G11406)</f>
        <v>0</v>
      </c>
    </row>
    <row r="11407" spans="1:19" x14ac:dyDescent="0.25">
      <c r="A11407" s="116"/>
      <c r="B11407" s="65"/>
      <c r="C11407" s="65"/>
      <c r="D11407" s="66"/>
      <c r="E11407" s="67"/>
      <c r="F11407" s="65"/>
      <c r="G11407" s="66"/>
      <c r="J11407" s="65"/>
      <c r="K11407" s="65"/>
      <c r="L11407" s="66"/>
      <c r="M11407" s="65"/>
      <c r="N11407" s="65"/>
      <c r="O11407" s="65"/>
      <c r="P11407" s="66"/>
      <c r="Q11407" s="31">
        <f t="shared" si="356"/>
        <v>9999</v>
      </c>
      <c r="R11407" s="31" t="str">
        <f t="shared" si="357"/>
        <v/>
      </c>
      <c r="S11407" s="29">
        <f>IF($Q11407&lt;Parâmetros!$E$19,$G11407-1,$G11407)</f>
        <v>0</v>
      </c>
    </row>
    <row r="11408" spans="1:19" x14ac:dyDescent="0.25">
      <c r="A11408" s="116"/>
      <c r="B11408" s="65"/>
      <c r="C11408" s="65"/>
      <c r="D11408" s="66"/>
      <c r="E11408" s="67"/>
      <c r="F11408" s="65"/>
      <c r="G11408" s="66"/>
      <c r="J11408" s="65"/>
      <c r="K11408" s="65"/>
      <c r="L11408" s="66"/>
      <c r="M11408" s="65"/>
      <c r="N11408" s="65"/>
      <c r="O11408" s="65"/>
      <c r="P11408" s="66"/>
      <c r="Q11408" s="31">
        <f t="shared" si="356"/>
        <v>9999</v>
      </c>
      <c r="R11408" s="31" t="str">
        <f t="shared" si="357"/>
        <v/>
      </c>
      <c r="S11408" s="29">
        <f>IF($Q11408&lt;Parâmetros!$E$19,$G11408-1,$G11408)</f>
        <v>0</v>
      </c>
    </row>
    <row r="11409" spans="1:19" x14ac:dyDescent="0.25">
      <c r="A11409" s="116"/>
      <c r="B11409" s="65"/>
      <c r="C11409" s="65"/>
      <c r="D11409" s="66"/>
      <c r="E11409" s="67"/>
      <c r="F11409" s="65"/>
      <c r="G11409" s="66"/>
      <c r="J11409" s="65"/>
      <c r="K11409" s="65"/>
      <c r="L11409" s="66"/>
      <c r="M11409" s="65"/>
      <c r="N11409" s="65"/>
      <c r="O11409" s="65"/>
      <c r="P11409" s="66"/>
      <c r="Q11409" s="31">
        <f t="shared" si="356"/>
        <v>9999</v>
      </c>
      <c r="R11409" s="31" t="str">
        <f t="shared" si="357"/>
        <v/>
      </c>
      <c r="S11409" s="29">
        <f>IF($Q11409&lt;Parâmetros!$E$19,$G11409-1,$G11409)</f>
        <v>0</v>
      </c>
    </row>
    <row r="11410" spans="1:19" x14ac:dyDescent="0.25">
      <c r="A11410" s="116"/>
      <c r="B11410" s="65"/>
      <c r="C11410" s="65"/>
      <c r="D11410" s="66"/>
      <c r="E11410" s="67"/>
      <c r="F11410" s="65"/>
      <c r="G11410" s="66"/>
      <c r="J11410" s="65"/>
      <c r="K11410" s="65"/>
      <c r="L11410" s="66"/>
      <c r="M11410" s="65"/>
      <c r="N11410" s="65"/>
      <c r="O11410" s="65"/>
      <c r="P11410" s="66"/>
      <c r="Q11410" s="31">
        <f t="shared" si="356"/>
        <v>9999</v>
      </c>
      <c r="R11410" s="31" t="str">
        <f t="shared" si="357"/>
        <v/>
      </c>
      <c r="S11410" s="29">
        <f>IF($Q11410&lt;Parâmetros!$E$19,$G11410-1,$G11410)</f>
        <v>0</v>
      </c>
    </row>
    <row r="11411" spans="1:19" x14ac:dyDescent="0.25">
      <c r="A11411" s="116"/>
      <c r="B11411" s="65"/>
      <c r="C11411" s="65"/>
      <c r="D11411" s="66"/>
      <c r="E11411" s="67"/>
      <c r="F11411" s="65"/>
      <c r="G11411" s="66"/>
      <c r="J11411" s="65"/>
      <c r="K11411" s="65"/>
      <c r="L11411" s="66"/>
      <c r="M11411" s="65"/>
      <c r="N11411" s="65"/>
      <c r="O11411" s="65"/>
      <c r="P11411" s="66"/>
      <c r="Q11411" s="31">
        <f t="shared" si="356"/>
        <v>9999</v>
      </c>
      <c r="R11411" s="31" t="str">
        <f t="shared" si="357"/>
        <v/>
      </c>
      <c r="S11411" s="29">
        <f>IF($Q11411&lt;Parâmetros!$E$19,$G11411-1,$G11411)</f>
        <v>0</v>
      </c>
    </row>
    <row r="11412" spans="1:19" x14ac:dyDescent="0.25">
      <c r="A11412" s="116"/>
      <c r="B11412" s="65"/>
      <c r="C11412" s="65"/>
      <c r="D11412" s="66"/>
      <c r="E11412" s="67"/>
      <c r="F11412" s="65"/>
      <c r="G11412" s="66"/>
      <c r="J11412" s="65"/>
      <c r="K11412" s="65"/>
      <c r="L11412" s="66"/>
      <c r="M11412" s="65"/>
      <c r="N11412" s="65"/>
      <c r="O11412" s="65"/>
      <c r="P11412" s="66"/>
      <c r="Q11412" s="31">
        <f t="shared" si="356"/>
        <v>9999</v>
      </c>
      <c r="R11412" s="31" t="str">
        <f t="shared" si="357"/>
        <v/>
      </c>
      <c r="S11412" s="29">
        <f>IF($Q11412&lt;Parâmetros!$E$19,$G11412-1,$G11412)</f>
        <v>0</v>
      </c>
    </row>
    <row r="11413" spans="1:19" x14ac:dyDescent="0.25">
      <c r="A11413" s="116"/>
      <c r="B11413" s="65"/>
      <c r="C11413" s="65"/>
      <c r="D11413" s="66"/>
      <c r="E11413" s="67"/>
      <c r="F11413" s="65"/>
      <c r="G11413" s="66"/>
      <c r="J11413" s="65"/>
      <c r="K11413" s="65"/>
      <c r="L11413" s="66"/>
      <c r="M11413" s="65"/>
      <c r="N11413" s="65"/>
      <c r="O11413" s="65"/>
      <c r="P11413" s="66"/>
      <c r="Q11413" s="31">
        <f t="shared" si="356"/>
        <v>9999</v>
      </c>
      <c r="R11413" s="31" t="str">
        <f t="shared" si="357"/>
        <v/>
      </c>
      <c r="S11413" s="29">
        <f>IF($Q11413&lt;Parâmetros!$E$19,$G11413-1,$G11413)</f>
        <v>0</v>
      </c>
    </row>
    <row r="11414" spans="1:19" x14ac:dyDescent="0.25">
      <c r="A11414" s="116"/>
      <c r="B11414" s="65"/>
      <c r="C11414" s="65"/>
      <c r="D11414" s="66"/>
      <c r="E11414" s="67"/>
      <c r="F11414" s="65"/>
      <c r="G11414" s="66"/>
      <c r="J11414" s="65"/>
      <c r="K11414" s="65"/>
      <c r="L11414" s="66"/>
      <c r="M11414" s="65"/>
      <c r="N11414" s="65"/>
      <c r="O11414" s="65"/>
      <c r="P11414" s="66"/>
      <c r="Q11414" s="31">
        <f t="shared" si="356"/>
        <v>9999</v>
      </c>
      <c r="R11414" s="31" t="str">
        <f t="shared" si="357"/>
        <v/>
      </c>
      <c r="S11414" s="29">
        <f>IF($Q11414&lt;Parâmetros!$E$19,$G11414-1,$G11414)</f>
        <v>0</v>
      </c>
    </row>
    <row r="11415" spans="1:19" x14ac:dyDescent="0.25">
      <c r="A11415" s="116"/>
      <c r="B11415" s="65"/>
      <c r="C11415" s="65"/>
      <c r="D11415" s="66"/>
      <c r="E11415" s="67"/>
      <c r="F11415" s="65"/>
      <c r="G11415" s="66"/>
      <c r="J11415" s="65"/>
      <c r="K11415" s="65"/>
      <c r="L11415" s="66"/>
      <c r="M11415" s="65"/>
      <c r="N11415" s="65"/>
      <c r="O11415" s="65"/>
      <c r="P11415" s="66"/>
      <c r="Q11415" s="31">
        <f t="shared" si="356"/>
        <v>9999</v>
      </c>
      <c r="R11415" s="31" t="str">
        <f t="shared" si="357"/>
        <v/>
      </c>
      <c r="S11415" s="29">
        <f>IF($Q11415&lt;Parâmetros!$E$19,$G11415-1,$G11415)</f>
        <v>0</v>
      </c>
    </row>
    <row r="11416" spans="1:19" x14ac:dyDescent="0.25">
      <c r="A11416" s="116"/>
      <c r="B11416" s="65"/>
      <c r="C11416" s="65"/>
      <c r="D11416" s="66"/>
      <c r="E11416" s="67"/>
      <c r="F11416" s="65"/>
      <c r="G11416" s="66"/>
      <c r="J11416" s="65"/>
      <c r="K11416" s="65"/>
      <c r="L11416" s="66"/>
      <c r="M11416" s="65"/>
      <c r="O11416" s="65"/>
      <c r="P11416" s="66"/>
      <c r="Q11416" s="31">
        <f t="shared" si="356"/>
        <v>9999</v>
      </c>
      <c r="R11416" s="31" t="str">
        <f t="shared" si="357"/>
        <v/>
      </c>
      <c r="S11416" s="29">
        <f>IF($Q11416&lt;Parâmetros!$E$19,$G11416-1,$G11416)</f>
        <v>0</v>
      </c>
    </row>
    <row r="11417" spans="1:19" x14ac:dyDescent="0.25">
      <c r="A11417" s="116"/>
      <c r="B11417" s="65"/>
      <c r="C11417" s="65"/>
      <c r="D11417" s="66"/>
      <c r="E11417" s="67"/>
      <c r="F11417" s="65"/>
      <c r="G11417" s="66"/>
      <c r="J11417" s="65"/>
      <c r="K11417" s="65"/>
      <c r="L11417" s="66"/>
      <c r="M11417" s="65"/>
      <c r="N11417" s="65"/>
      <c r="O11417" s="65"/>
      <c r="P11417" s="66"/>
      <c r="Q11417" s="31">
        <f t="shared" si="356"/>
        <v>9999</v>
      </c>
      <c r="R11417" s="31" t="str">
        <f t="shared" si="357"/>
        <v/>
      </c>
      <c r="S11417" s="29">
        <f>IF($Q11417&lt;Parâmetros!$E$19,$G11417-1,$G11417)</f>
        <v>0</v>
      </c>
    </row>
    <row r="11418" spans="1:19" x14ac:dyDescent="0.25">
      <c r="A11418" s="116"/>
      <c r="B11418" s="65"/>
      <c r="C11418" s="65"/>
      <c r="D11418" s="66"/>
      <c r="E11418" s="67"/>
      <c r="F11418" s="65"/>
      <c r="G11418" s="66"/>
      <c r="J11418" s="65"/>
      <c r="K11418" s="65"/>
      <c r="L11418" s="66"/>
      <c r="M11418" s="65"/>
      <c r="N11418" s="65"/>
      <c r="O11418" s="65"/>
      <c r="P11418" s="66"/>
      <c r="Q11418" s="31">
        <f t="shared" si="356"/>
        <v>9999</v>
      </c>
      <c r="R11418" s="31" t="str">
        <f t="shared" si="357"/>
        <v/>
      </c>
      <c r="S11418" s="29">
        <f>IF($Q11418&lt;Parâmetros!$E$19,$G11418-1,$G11418)</f>
        <v>0</v>
      </c>
    </row>
    <row r="11419" spans="1:19" x14ac:dyDescent="0.25">
      <c r="A11419" s="116"/>
      <c r="B11419" s="65"/>
      <c r="C11419" s="65"/>
      <c r="D11419" s="66"/>
      <c r="E11419" s="67"/>
      <c r="F11419" s="65"/>
      <c r="G11419" s="66"/>
      <c r="J11419" s="65"/>
      <c r="K11419" s="65"/>
      <c r="L11419" s="66"/>
      <c r="M11419" s="65"/>
      <c r="N11419" s="65"/>
      <c r="O11419" s="65"/>
      <c r="P11419" s="66"/>
      <c r="Q11419" s="31">
        <f t="shared" si="356"/>
        <v>9999</v>
      </c>
      <c r="R11419" s="31" t="str">
        <f t="shared" si="357"/>
        <v/>
      </c>
      <c r="S11419" s="29">
        <f>IF($Q11419&lt;Parâmetros!$E$19,$G11419-1,$G11419)</f>
        <v>0</v>
      </c>
    </row>
    <row r="11420" spans="1:19" x14ac:dyDescent="0.25">
      <c r="A11420" s="116"/>
      <c r="B11420" s="65"/>
      <c r="C11420" s="65"/>
      <c r="D11420" s="66"/>
      <c r="E11420" s="67"/>
      <c r="F11420" s="65"/>
      <c r="G11420" s="66"/>
      <c r="J11420" s="65"/>
      <c r="K11420" s="65"/>
      <c r="L11420" s="66"/>
      <c r="M11420" s="65"/>
      <c r="N11420" s="65"/>
      <c r="O11420" s="65"/>
      <c r="P11420" s="66"/>
      <c r="Q11420" s="31">
        <f t="shared" si="356"/>
        <v>9999</v>
      </c>
      <c r="R11420" s="31" t="str">
        <f t="shared" si="357"/>
        <v/>
      </c>
      <c r="S11420" s="29">
        <f>IF($Q11420&lt;Parâmetros!$E$19,$G11420-1,$G11420)</f>
        <v>0</v>
      </c>
    </row>
    <row r="11421" spans="1:19" x14ac:dyDescent="0.25">
      <c r="A11421" s="116"/>
      <c r="B11421" s="65"/>
      <c r="C11421" s="65"/>
      <c r="D11421" s="66"/>
      <c r="E11421" s="67"/>
      <c r="F11421" s="65"/>
      <c r="G11421" s="66"/>
      <c r="J11421" s="65"/>
      <c r="K11421" s="65"/>
      <c r="L11421" s="66"/>
      <c r="M11421" s="65"/>
      <c r="N11421" s="65"/>
      <c r="O11421" s="65"/>
      <c r="P11421" s="66"/>
      <c r="Q11421" s="31">
        <f t="shared" si="356"/>
        <v>9999</v>
      </c>
      <c r="R11421" s="31" t="str">
        <f t="shared" si="357"/>
        <v/>
      </c>
      <c r="S11421" s="29">
        <f>IF($Q11421&lt;Parâmetros!$E$19,$G11421-1,$G11421)</f>
        <v>0</v>
      </c>
    </row>
    <row r="11422" spans="1:19" x14ac:dyDescent="0.25">
      <c r="A11422" s="116"/>
      <c r="B11422" s="65"/>
      <c r="C11422" s="65"/>
      <c r="D11422" s="66"/>
      <c r="E11422" s="67"/>
      <c r="F11422" s="65"/>
      <c r="G11422" s="66"/>
      <c r="J11422" s="65"/>
      <c r="K11422" s="65"/>
      <c r="L11422" s="66"/>
      <c r="M11422" s="65"/>
      <c r="N11422" s="65"/>
      <c r="O11422" s="65"/>
      <c r="P11422" s="66"/>
      <c r="Q11422" s="31">
        <f t="shared" si="356"/>
        <v>9999</v>
      </c>
      <c r="R11422" s="31" t="str">
        <f t="shared" si="357"/>
        <v/>
      </c>
      <c r="S11422" s="29">
        <f>IF($Q11422&lt;Parâmetros!$E$19,$G11422-1,$G11422)</f>
        <v>0</v>
      </c>
    </row>
    <row r="11423" spans="1:19" x14ac:dyDescent="0.25">
      <c r="A11423" s="116"/>
      <c r="B11423" s="65"/>
      <c r="C11423" s="65"/>
      <c r="D11423" s="66"/>
      <c r="E11423" s="67"/>
      <c r="F11423" s="65"/>
      <c r="G11423" s="66"/>
      <c r="J11423" s="65"/>
      <c r="K11423" s="65"/>
      <c r="L11423" s="66"/>
      <c r="M11423" s="65"/>
      <c r="N11423" s="65"/>
      <c r="O11423" s="65"/>
      <c r="P11423" s="66"/>
      <c r="Q11423" s="31">
        <f t="shared" si="356"/>
        <v>9999</v>
      </c>
      <c r="R11423" s="31" t="str">
        <f t="shared" si="357"/>
        <v/>
      </c>
      <c r="S11423" s="29">
        <f>IF($Q11423&lt;Parâmetros!$E$19,$G11423-1,$G11423)</f>
        <v>0</v>
      </c>
    </row>
    <row r="11424" spans="1:19" x14ac:dyDescent="0.25">
      <c r="A11424" s="116"/>
      <c r="B11424" s="65"/>
      <c r="C11424" s="65"/>
      <c r="D11424" s="66"/>
      <c r="E11424" s="67"/>
      <c r="F11424" s="65"/>
      <c r="G11424" s="66"/>
      <c r="J11424" s="65"/>
      <c r="K11424" s="65"/>
      <c r="L11424" s="66"/>
      <c r="M11424" s="65"/>
      <c r="N11424" s="65"/>
      <c r="O11424" s="65"/>
      <c r="P11424" s="66"/>
      <c r="Q11424" s="31">
        <f t="shared" si="356"/>
        <v>9999</v>
      </c>
      <c r="R11424" s="31" t="str">
        <f t="shared" si="357"/>
        <v/>
      </c>
      <c r="S11424" s="29">
        <f>IF($Q11424&lt;Parâmetros!$E$19,$G11424-1,$G11424)</f>
        <v>0</v>
      </c>
    </row>
    <row r="11425" spans="1:19" x14ac:dyDescent="0.25">
      <c r="A11425" s="116"/>
      <c r="B11425" s="65"/>
      <c r="C11425" s="65"/>
      <c r="D11425" s="66"/>
      <c r="E11425" s="67"/>
      <c r="F11425" s="65"/>
      <c r="G11425" s="66"/>
      <c r="J11425" s="65"/>
      <c r="K11425" s="65"/>
      <c r="L11425" s="66"/>
      <c r="M11425" s="65"/>
      <c r="O11425" s="65"/>
      <c r="P11425" s="66"/>
      <c r="Q11425" s="31">
        <f t="shared" si="356"/>
        <v>9999</v>
      </c>
      <c r="R11425" s="31" t="str">
        <f t="shared" si="357"/>
        <v/>
      </c>
      <c r="S11425" s="29">
        <f>IF($Q11425&lt;Parâmetros!$E$19,$G11425-1,$G11425)</f>
        <v>0</v>
      </c>
    </row>
    <row r="11426" spans="1:19" x14ac:dyDescent="0.25">
      <c r="A11426" s="116"/>
      <c r="B11426" s="65"/>
      <c r="C11426" s="65"/>
      <c r="D11426" s="66"/>
      <c r="E11426" s="67"/>
      <c r="F11426" s="65"/>
      <c r="G11426" s="66"/>
      <c r="J11426" s="65"/>
      <c r="K11426" s="65"/>
      <c r="L11426" s="66"/>
      <c r="M11426" s="65"/>
      <c r="O11426" s="65"/>
      <c r="P11426" s="66"/>
      <c r="Q11426" s="31">
        <f t="shared" si="356"/>
        <v>9999</v>
      </c>
      <c r="R11426" s="31" t="str">
        <f t="shared" si="357"/>
        <v/>
      </c>
      <c r="S11426" s="29">
        <f>IF($Q11426&lt;Parâmetros!$E$19,$G11426-1,$G11426)</f>
        <v>0</v>
      </c>
    </row>
    <row r="11427" spans="1:19" x14ac:dyDescent="0.25">
      <c r="A11427" s="116"/>
      <c r="B11427" s="65"/>
      <c r="C11427" s="65"/>
      <c r="D11427" s="66"/>
      <c r="E11427" s="67"/>
      <c r="F11427" s="65"/>
      <c r="G11427" s="66"/>
      <c r="J11427" s="65"/>
      <c r="K11427" s="65"/>
      <c r="L11427" s="66"/>
      <c r="M11427" s="65"/>
      <c r="N11427" s="65"/>
      <c r="O11427" s="65"/>
      <c r="P11427" s="66"/>
      <c r="Q11427" s="31">
        <f t="shared" si="356"/>
        <v>9999</v>
      </c>
      <c r="R11427" s="31" t="str">
        <f t="shared" si="357"/>
        <v/>
      </c>
      <c r="S11427" s="29">
        <f>IF($Q11427&lt;Parâmetros!$E$19,$G11427-1,$G11427)</f>
        <v>0</v>
      </c>
    </row>
    <row r="11428" spans="1:19" x14ac:dyDescent="0.25">
      <c r="A11428" s="116"/>
      <c r="B11428" s="65"/>
      <c r="C11428" s="65"/>
      <c r="D11428" s="66"/>
      <c r="E11428" s="67"/>
      <c r="F11428" s="65"/>
      <c r="G11428" s="66"/>
      <c r="J11428" s="65"/>
      <c r="K11428" s="65"/>
      <c r="L11428" s="66"/>
      <c r="M11428" s="65"/>
      <c r="N11428" s="65"/>
      <c r="O11428" s="65"/>
      <c r="P11428" s="66"/>
      <c r="Q11428" s="31">
        <f t="shared" si="356"/>
        <v>9999</v>
      </c>
      <c r="R11428" s="31" t="str">
        <f t="shared" si="357"/>
        <v/>
      </c>
      <c r="S11428" s="29">
        <f>IF($Q11428&lt;Parâmetros!$E$19,$G11428-1,$G11428)</f>
        <v>0</v>
      </c>
    </row>
    <row r="11429" spans="1:19" x14ac:dyDescent="0.25">
      <c r="A11429" s="116"/>
      <c r="B11429" s="65"/>
      <c r="C11429" s="65"/>
      <c r="D11429" s="66"/>
      <c r="E11429" s="67"/>
      <c r="F11429" s="65"/>
      <c r="G11429" s="66"/>
      <c r="J11429" s="65"/>
      <c r="K11429" s="65"/>
      <c r="L11429" s="66"/>
      <c r="M11429" s="65"/>
      <c r="N11429" s="65"/>
      <c r="O11429" s="65"/>
      <c r="P11429" s="66"/>
      <c r="Q11429" s="31">
        <f t="shared" si="356"/>
        <v>9999</v>
      </c>
      <c r="R11429" s="31" t="str">
        <f t="shared" si="357"/>
        <v/>
      </c>
      <c r="S11429" s="29">
        <f>IF($Q11429&lt;Parâmetros!$E$19,$G11429-1,$G11429)</f>
        <v>0</v>
      </c>
    </row>
    <row r="11430" spans="1:19" x14ac:dyDescent="0.25">
      <c r="A11430" s="116"/>
      <c r="B11430" s="65"/>
      <c r="C11430" s="65"/>
      <c r="D11430" s="66"/>
      <c r="E11430" s="67"/>
      <c r="F11430" s="65"/>
      <c r="G11430" s="66"/>
      <c r="J11430" s="65"/>
      <c r="K11430" s="65"/>
      <c r="L11430" s="66"/>
      <c r="M11430" s="65"/>
      <c r="N11430" s="65"/>
      <c r="O11430" s="65"/>
      <c r="P11430" s="66"/>
      <c r="Q11430" s="31">
        <f t="shared" si="356"/>
        <v>9999</v>
      </c>
      <c r="R11430" s="31" t="str">
        <f t="shared" si="357"/>
        <v/>
      </c>
      <c r="S11430" s="29">
        <f>IF($Q11430&lt;Parâmetros!$E$19,$G11430-1,$G11430)</f>
        <v>0</v>
      </c>
    </row>
    <row r="11431" spans="1:19" x14ac:dyDescent="0.25">
      <c r="A11431" s="116"/>
      <c r="B11431" s="65"/>
      <c r="C11431" s="65"/>
      <c r="D11431" s="66"/>
      <c r="E11431" s="67"/>
      <c r="F11431" s="65"/>
      <c r="G11431" s="66"/>
      <c r="J11431" s="65"/>
      <c r="K11431" s="65"/>
      <c r="L11431" s="66"/>
      <c r="M11431" s="65"/>
      <c r="N11431" s="65"/>
      <c r="O11431" s="65"/>
      <c r="P11431" s="66"/>
      <c r="Q11431" s="31">
        <f t="shared" si="356"/>
        <v>9999</v>
      </c>
      <c r="R11431" s="31" t="str">
        <f t="shared" si="357"/>
        <v/>
      </c>
      <c r="S11431" s="29">
        <f>IF($Q11431&lt;Parâmetros!$E$19,$G11431-1,$G11431)</f>
        <v>0</v>
      </c>
    </row>
    <row r="11432" spans="1:19" x14ac:dyDescent="0.25">
      <c r="A11432" s="116"/>
      <c r="B11432" s="65"/>
      <c r="C11432" s="65"/>
      <c r="D11432" s="66"/>
      <c r="E11432" s="67"/>
      <c r="F11432" s="65"/>
      <c r="G11432" s="66"/>
      <c r="J11432" s="65"/>
      <c r="K11432" s="65"/>
      <c r="L11432" s="66"/>
      <c r="M11432" s="65"/>
      <c r="N11432" s="65"/>
      <c r="O11432" s="65"/>
      <c r="P11432" s="66"/>
      <c r="Q11432" s="31">
        <f t="shared" si="356"/>
        <v>9999</v>
      </c>
      <c r="R11432" s="31" t="str">
        <f t="shared" si="357"/>
        <v/>
      </c>
      <c r="S11432" s="29">
        <f>IF($Q11432&lt;Parâmetros!$E$19,$G11432-1,$G11432)</f>
        <v>0</v>
      </c>
    </row>
    <row r="11433" spans="1:19" x14ac:dyDescent="0.25">
      <c r="A11433" s="116"/>
      <c r="B11433" s="65"/>
      <c r="C11433" s="65"/>
      <c r="D11433" s="66"/>
      <c r="E11433" s="67"/>
      <c r="F11433" s="65"/>
      <c r="G11433" s="66"/>
      <c r="J11433" s="65"/>
      <c r="K11433" s="65"/>
      <c r="L11433" s="66"/>
      <c r="M11433" s="65"/>
      <c r="N11433" s="65"/>
      <c r="O11433" s="65"/>
      <c r="P11433" s="66"/>
      <c r="Q11433" s="31">
        <f t="shared" si="356"/>
        <v>9999</v>
      </c>
      <c r="R11433" s="31" t="str">
        <f t="shared" si="357"/>
        <v/>
      </c>
      <c r="S11433" s="29">
        <f>IF($Q11433&lt;Parâmetros!$E$19,$G11433-1,$G11433)</f>
        <v>0</v>
      </c>
    </row>
    <row r="11434" spans="1:19" x14ac:dyDescent="0.25">
      <c r="A11434" s="116"/>
      <c r="B11434" s="65"/>
      <c r="C11434" s="65"/>
      <c r="D11434" s="66"/>
      <c r="E11434" s="67"/>
      <c r="F11434" s="65"/>
      <c r="G11434" s="66"/>
      <c r="J11434" s="65"/>
      <c r="K11434" s="65"/>
      <c r="L11434" s="66"/>
      <c r="M11434" s="65"/>
      <c r="N11434" s="65"/>
      <c r="O11434" s="65"/>
      <c r="P11434" s="66"/>
      <c r="Q11434" s="31">
        <f t="shared" si="356"/>
        <v>9999</v>
      </c>
      <c r="R11434" s="31" t="str">
        <f t="shared" si="357"/>
        <v/>
      </c>
      <c r="S11434" s="29">
        <f>IF($Q11434&lt;Parâmetros!$E$19,$G11434-1,$G11434)</f>
        <v>0</v>
      </c>
    </row>
    <row r="11435" spans="1:19" x14ac:dyDescent="0.25">
      <c r="A11435" s="116"/>
      <c r="B11435" s="65"/>
      <c r="C11435" s="65"/>
      <c r="D11435" s="66"/>
      <c r="E11435" s="67"/>
      <c r="F11435" s="65"/>
      <c r="G11435" s="66"/>
      <c r="J11435" s="65"/>
      <c r="K11435" s="65"/>
      <c r="L11435" s="66"/>
      <c r="M11435" s="65"/>
      <c r="N11435" s="65"/>
      <c r="O11435" s="65"/>
      <c r="P11435" s="66"/>
      <c r="Q11435" s="31">
        <f t="shared" si="356"/>
        <v>9999</v>
      </c>
      <c r="R11435" s="31" t="str">
        <f t="shared" si="357"/>
        <v/>
      </c>
      <c r="S11435" s="29">
        <f>IF($Q11435&lt;Parâmetros!$E$19,$G11435-1,$G11435)</f>
        <v>0</v>
      </c>
    </row>
    <row r="11436" spans="1:19" x14ac:dyDescent="0.25">
      <c r="A11436" s="116"/>
      <c r="B11436" s="65"/>
      <c r="C11436" s="65"/>
      <c r="D11436" s="66"/>
      <c r="E11436" s="67"/>
      <c r="F11436" s="65"/>
      <c r="G11436" s="66"/>
      <c r="J11436" s="65"/>
      <c r="K11436" s="65"/>
      <c r="L11436" s="66"/>
      <c r="M11436" s="65"/>
      <c r="N11436" s="65"/>
      <c r="O11436" s="65"/>
      <c r="P11436" s="66"/>
      <c r="Q11436" s="31">
        <f t="shared" si="356"/>
        <v>9999</v>
      </c>
      <c r="R11436" s="31" t="str">
        <f t="shared" si="357"/>
        <v/>
      </c>
      <c r="S11436" s="29">
        <f>IF($Q11436&lt;Parâmetros!$E$19,$G11436-1,$G11436)</f>
        <v>0</v>
      </c>
    </row>
    <row r="11437" spans="1:19" x14ac:dyDescent="0.25">
      <c r="A11437" s="116"/>
      <c r="B11437" s="65"/>
      <c r="C11437" s="65"/>
      <c r="D11437" s="66"/>
      <c r="E11437" s="67"/>
      <c r="F11437" s="65"/>
      <c r="G11437" s="66"/>
      <c r="J11437" s="65"/>
      <c r="K11437" s="65"/>
      <c r="L11437" s="66"/>
      <c r="M11437" s="65"/>
      <c r="N11437" s="65"/>
      <c r="O11437" s="65"/>
      <c r="P11437" s="66"/>
      <c r="Q11437" s="31">
        <f t="shared" si="356"/>
        <v>9999</v>
      </c>
      <c r="R11437" s="31" t="str">
        <f t="shared" si="357"/>
        <v/>
      </c>
      <c r="S11437" s="29">
        <f>IF($Q11437&lt;Parâmetros!$E$19,$G11437-1,$G11437)</f>
        <v>0</v>
      </c>
    </row>
    <row r="11438" spans="1:19" x14ac:dyDescent="0.25">
      <c r="A11438" s="116"/>
      <c r="B11438" s="65"/>
      <c r="C11438" s="65"/>
      <c r="D11438" s="66"/>
      <c r="E11438" s="67"/>
      <c r="F11438" s="65"/>
      <c r="G11438" s="66"/>
      <c r="J11438" s="65"/>
      <c r="K11438" s="65"/>
      <c r="L11438" s="66"/>
      <c r="M11438" s="65"/>
      <c r="N11438" s="65"/>
      <c r="O11438" s="65"/>
      <c r="P11438" s="66"/>
      <c r="Q11438" s="31">
        <f t="shared" si="356"/>
        <v>9999</v>
      </c>
      <c r="R11438" s="31" t="str">
        <f t="shared" si="357"/>
        <v/>
      </c>
      <c r="S11438" s="29">
        <f>IF($Q11438&lt;Parâmetros!$E$19,$G11438-1,$G11438)</f>
        <v>0</v>
      </c>
    </row>
    <row r="11439" spans="1:19" x14ac:dyDescent="0.25">
      <c r="A11439" s="116"/>
      <c r="B11439" s="65"/>
      <c r="C11439" s="65"/>
      <c r="D11439" s="66"/>
      <c r="E11439" s="67"/>
      <c r="F11439" s="65"/>
      <c r="G11439" s="66"/>
      <c r="J11439" s="65"/>
      <c r="K11439" s="65"/>
      <c r="L11439" s="66"/>
      <c r="M11439" s="65"/>
      <c r="N11439" s="65"/>
      <c r="O11439" s="65"/>
      <c r="P11439" s="66"/>
      <c r="Q11439" s="31">
        <f t="shared" si="356"/>
        <v>9999</v>
      </c>
      <c r="R11439" s="31" t="str">
        <f t="shared" si="357"/>
        <v/>
      </c>
      <c r="S11439" s="29">
        <f>IF($Q11439&lt;Parâmetros!$E$19,$G11439-1,$G11439)</f>
        <v>0</v>
      </c>
    </row>
    <row r="11440" spans="1:19" x14ac:dyDescent="0.25">
      <c r="A11440" s="116"/>
      <c r="B11440" s="65"/>
      <c r="C11440" s="65"/>
      <c r="D11440" s="66"/>
      <c r="E11440" s="67"/>
      <c r="F11440" s="65"/>
      <c r="G11440" s="66"/>
      <c r="J11440" s="65"/>
      <c r="K11440" s="65"/>
      <c r="L11440" s="66"/>
      <c r="M11440" s="65"/>
      <c r="N11440" s="65"/>
      <c r="O11440" s="65"/>
      <c r="P11440" s="66"/>
      <c r="Q11440" s="31">
        <f t="shared" si="356"/>
        <v>9999</v>
      </c>
      <c r="R11440" s="31" t="str">
        <f t="shared" si="357"/>
        <v/>
      </c>
      <c r="S11440" s="29">
        <f>IF($Q11440&lt;Parâmetros!$E$19,$G11440-1,$G11440)</f>
        <v>0</v>
      </c>
    </row>
    <row r="11441" spans="1:19" x14ac:dyDescent="0.25">
      <c r="A11441" s="116"/>
      <c r="B11441" s="65"/>
      <c r="C11441" s="65"/>
      <c r="D11441" s="66"/>
      <c r="E11441" s="67"/>
      <c r="F11441" s="65"/>
      <c r="G11441" s="66"/>
      <c r="J11441" s="65"/>
      <c r="K11441" s="65"/>
      <c r="L11441" s="66"/>
      <c r="M11441" s="65"/>
      <c r="N11441" s="65"/>
      <c r="O11441" s="65"/>
      <c r="P11441" s="66"/>
      <c r="Q11441" s="31">
        <f t="shared" si="356"/>
        <v>9999</v>
      </c>
      <c r="R11441" s="31" t="str">
        <f t="shared" si="357"/>
        <v/>
      </c>
      <c r="S11441" s="29">
        <f>IF($Q11441&lt;Parâmetros!$E$19,$G11441-1,$G11441)</f>
        <v>0</v>
      </c>
    </row>
    <row r="11442" spans="1:19" x14ac:dyDescent="0.25">
      <c r="A11442" s="116"/>
      <c r="B11442" s="65"/>
      <c r="C11442" s="65"/>
      <c r="D11442" s="66"/>
      <c r="E11442" s="67"/>
      <c r="F11442" s="65"/>
      <c r="G11442" s="66"/>
      <c r="J11442" s="65"/>
      <c r="K11442" s="65"/>
      <c r="L11442" s="66"/>
      <c r="M11442" s="65"/>
      <c r="O11442" s="65"/>
      <c r="P11442" s="66"/>
      <c r="Q11442" s="31">
        <f t="shared" si="356"/>
        <v>9999</v>
      </c>
      <c r="R11442" s="31" t="str">
        <f t="shared" si="357"/>
        <v/>
      </c>
      <c r="S11442" s="29">
        <f>IF($Q11442&lt;Parâmetros!$E$19,$G11442-1,$G11442)</f>
        <v>0</v>
      </c>
    </row>
    <row r="11443" spans="1:19" x14ac:dyDescent="0.25">
      <c r="A11443" s="116"/>
      <c r="B11443" s="65"/>
      <c r="C11443" s="65"/>
      <c r="D11443" s="66"/>
      <c r="E11443" s="67"/>
      <c r="F11443" s="65"/>
      <c r="G11443" s="66"/>
      <c r="J11443" s="65"/>
      <c r="K11443" s="65"/>
      <c r="L11443" s="66"/>
      <c r="M11443" s="65"/>
      <c r="N11443" s="65"/>
      <c r="O11443" s="65"/>
      <c r="P11443" s="66"/>
      <c r="Q11443" s="31">
        <f t="shared" si="356"/>
        <v>9999</v>
      </c>
      <c r="R11443" s="31" t="str">
        <f t="shared" si="357"/>
        <v/>
      </c>
      <c r="S11443" s="29">
        <f>IF($Q11443&lt;Parâmetros!$E$19,$G11443-1,$G11443)</f>
        <v>0</v>
      </c>
    </row>
    <row r="11444" spans="1:19" x14ac:dyDescent="0.25">
      <c r="A11444" s="116"/>
      <c r="B11444" s="65"/>
      <c r="C11444" s="65"/>
      <c r="D11444" s="66"/>
      <c r="E11444" s="67"/>
      <c r="F11444" s="65"/>
      <c r="G11444" s="66"/>
      <c r="J11444" s="65"/>
      <c r="K11444" s="65"/>
      <c r="L11444" s="66"/>
      <c r="M11444" s="65"/>
      <c r="N11444" s="65"/>
      <c r="O11444" s="65"/>
      <c r="P11444" s="66"/>
      <c r="Q11444" s="31">
        <f t="shared" si="356"/>
        <v>9999</v>
      </c>
      <c r="R11444" s="31" t="str">
        <f t="shared" si="357"/>
        <v/>
      </c>
      <c r="S11444" s="29">
        <f>IF($Q11444&lt;Parâmetros!$E$19,$G11444-1,$G11444)</f>
        <v>0</v>
      </c>
    </row>
    <row r="11445" spans="1:19" x14ac:dyDescent="0.25">
      <c r="A11445" s="116"/>
      <c r="B11445" s="65"/>
      <c r="C11445" s="65"/>
      <c r="D11445" s="66"/>
      <c r="E11445" s="67"/>
      <c r="F11445" s="65"/>
      <c r="G11445" s="66"/>
      <c r="J11445" s="65"/>
      <c r="K11445" s="65"/>
      <c r="L11445" s="66"/>
      <c r="M11445" s="65"/>
      <c r="N11445" s="65"/>
      <c r="O11445" s="65"/>
      <c r="P11445" s="66"/>
      <c r="Q11445" s="31">
        <f t="shared" si="356"/>
        <v>9999</v>
      </c>
      <c r="R11445" s="31" t="str">
        <f t="shared" si="357"/>
        <v/>
      </c>
      <c r="S11445" s="29">
        <f>IF($Q11445&lt;Parâmetros!$E$19,$G11445-1,$G11445)</f>
        <v>0</v>
      </c>
    </row>
    <row r="11446" spans="1:19" x14ac:dyDescent="0.25">
      <c r="A11446" s="116"/>
      <c r="B11446" s="65"/>
      <c r="C11446" s="65"/>
      <c r="D11446" s="66"/>
      <c r="E11446" s="67"/>
      <c r="F11446" s="65"/>
      <c r="G11446" s="66"/>
      <c r="J11446" s="65"/>
      <c r="K11446" s="65"/>
      <c r="L11446" s="66"/>
      <c r="M11446" s="65"/>
      <c r="O11446" s="65"/>
      <c r="P11446" s="66"/>
      <c r="Q11446" s="31">
        <f t="shared" si="356"/>
        <v>9999</v>
      </c>
      <c r="R11446" s="31" t="str">
        <f t="shared" si="357"/>
        <v/>
      </c>
      <c r="S11446" s="29">
        <f>IF($Q11446&lt;Parâmetros!$E$19,$G11446-1,$G11446)</f>
        <v>0</v>
      </c>
    </row>
    <row r="11447" spans="1:19" x14ac:dyDescent="0.25">
      <c r="A11447" s="116"/>
      <c r="B11447" s="65"/>
      <c r="C11447" s="65"/>
      <c r="D11447" s="66"/>
      <c r="E11447" s="67"/>
      <c r="F11447" s="65"/>
      <c r="G11447" s="66"/>
      <c r="J11447" s="65"/>
      <c r="K11447" s="65"/>
      <c r="L11447" s="66"/>
      <c r="M11447" s="65"/>
      <c r="O11447" s="65"/>
      <c r="P11447" s="66"/>
      <c r="Q11447" s="31">
        <f t="shared" si="356"/>
        <v>9999</v>
      </c>
      <c r="R11447" s="31" t="str">
        <f t="shared" si="357"/>
        <v/>
      </c>
      <c r="S11447" s="29">
        <f>IF($Q11447&lt;Parâmetros!$E$19,$G11447-1,$G11447)</f>
        <v>0</v>
      </c>
    </row>
    <row r="11448" spans="1:19" x14ac:dyDescent="0.25">
      <c r="A11448" s="116"/>
      <c r="B11448" s="65"/>
      <c r="C11448" s="65"/>
      <c r="D11448" s="66"/>
      <c r="E11448" s="67"/>
      <c r="F11448" s="65"/>
      <c r="G11448" s="66"/>
      <c r="J11448" s="65"/>
      <c r="K11448" s="65"/>
      <c r="L11448" s="66"/>
      <c r="M11448" s="65"/>
      <c r="N11448" s="65"/>
      <c r="O11448" s="65"/>
      <c r="P11448" s="66"/>
      <c r="Q11448" s="31">
        <f t="shared" si="356"/>
        <v>9999</v>
      </c>
      <c r="R11448" s="31" t="str">
        <f t="shared" si="357"/>
        <v/>
      </c>
      <c r="S11448" s="29">
        <f>IF($Q11448&lt;Parâmetros!$E$19,$G11448-1,$G11448)</f>
        <v>0</v>
      </c>
    </row>
    <row r="11449" spans="1:19" x14ac:dyDescent="0.25">
      <c r="A11449" s="116"/>
      <c r="B11449" s="65"/>
      <c r="C11449" s="65"/>
      <c r="D11449" s="66"/>
      <c r="E11449" s="67"/>
      <c r="F11449" s="65"/>
      <c r="G11449" s="66"/>
      <c r="J11449" s="65"/>
      <c r="K11449" s="65"/>
      <c r="L11449" s="66"/>
      <c r="M11449" s="65"/>
      <c r="N11449" s="65"/>
      <c r="O11449" s="65"/>
      <c r="P11449" s="66"/>
      <c r="Q11449" s="31">
        <f t="shared" si="356"/>
        <v>9999</v>
      </c>
      <c r="R11449" s="31" t="str">
        <f t="shared" si="357"/>
        <v/>
      </c>
      <c r="S11449" s="29">
        <f>IF($Q11449&lt;Parâmetros!$E$19,$G11449-1,$G11449)</f>
        <v>0</v>
      </c>
    </row>
    <row r="11450" spans="1:19" x14ac:dyDescent="0.25">
      <c r="A11450" s="116"/>
      <c r="B11450" s="65"/>
      <c r="C11450" s="65"/>
      <c r="D11450" s="66"/>
      <c r="E11450" s="67"/>
      <c r="F11450" s="65"/>
      <c r="G11450" s="66"/>
      <c r="J11450" s="65"/>
      <c r="K11450" s="65"/>
      <c r="L11450" s="66"/>
      <c r="M11450" s="65"/>
      <c r="N11450" s="65"/>
      <c r="O11450" s="65"/>
      <c r="P11450" s="66"/>
      <c r="Q11450" s="31">
        <f t="shared" si="356"/>
        <v>9999</v>
      </c>
      <c r="R11450" s="31" t="str">
        <f t="shared" si="357"/>
        <v/>
      </c>
      <c r="S11450" s="29">
        <f>IF($Q11450&lt;Parâmetros!$E$19,$G11450-1,$G11450)</f>
        <v>0</v>
      </c>
    </row>
    <row r="11451" spans="1:19" x14ac:dyDescent="0.25">
      <c r="A11451" s="116"/>
      <c r="B11451" s="65"/>
      <c r="C11451" s="65"/>
      <c r="D11451" s="66"/>
      <c r="E11451" s="67"/>
      <c r="F11451" s="65"/>
      <c r="G11451" s="66"/>
      <c r="J11451" s="65"/>
      <c r="K11451" s="65"/>
      <c r="L11451" s="66"/>
      <c r="M11451" s="65"/>
      <c r="O11451" s="65"/>
      <c r="P11451" s="66"/>
      <c r="Q11451" s="31">
        <f t="shared" si="356"/>
        <v>9999</v>
      </c>
      <c r="R11451" s="31" t="str">
        <f t="shared" si="357"/>
        <v/>
      </c>
      <c r="S11451" s="29">
        <f>IF($Q11451&lt;Parâmetros!$E$19,$G11451-1,$G11451)</f>
        <v>0</v>
      </c>
    </row>
    <row r="11452" spans="1:19" x14ac:dyDescent="0.25">
      <c r="A11452" s="116"/>
      <c r="B11452" s="65"/>
      <c r="C11452" s="65"/>
      <c r="D11452" s="66"/>
      <c r="E11452" s="67"/>
      <c r="F11452" s="65"/>
      <c r="G11452" s="66"/>
      <c r="J11452" s="65"/>
      <c r="K11452" s="65"/>
      <c r="L11452" s="66"/>
      <c r="M11452" s="65"/>
      <c r="O11452" s="65"/>
      <c r="P11452" s="66"/>
      <c r="Q11452" s="31">
        <f t="shared" ref="Q11452:Q11515" si="358">IFERROR(VALUE(LEFT($J11452,2))*60+VALUE(MID($J11452,4,2)),9999)</f>
        <v>9999</v>
      </c>
      <c r="R11452" s="31" t="str">
        <f t="shared" ref="R11452:R11515" si="359">IFERROR(VALUE(LEFT($K11452,2))*60+VALUE(MID($K11452,4,2)),"")</f>
        <v/>
      </c>
      <c r="S11452" s="29">
        <f>IF($Q11452&lt;Parâmetros!$E$19,$G11452-1,$G11452)</f>
        <v>0</v>
      </c>
    </row>
    <row r="11453" spans="1:19" x14ac:dyDescent="0.25">
      <c r="A11453" s="116"/>
      <c r="B11453" s="65"/>
      <c r="C11453" s="65"/>
      <c r="D11453" s="66"/>
      <c r="E11453" s="67"/>
      <c r="F11453" s="65"/>
      <c r="G11453" s="66"/>
      <c r="J11453" s="65"/>
      <c r="K11453" s="65"/>
      <c r="L11453" s="66"/>
      <c r="M11453" s="65"/>
      <c r="O11453" s="65"/>
      <c r="P11453" s="66"/>
      <c r="Q11453" s="31">
        <f t="shared" si="358"/>
        <v>9999</v>
      </c>
      <c r="R11453" s="31" t="str">
        <f t="shared" si="359"/>
        <v/>
      </c>
      <c r="S11453" s="29">
        <f>IF($Q11453&lt;Parâmetros!$E$19,$G11453-1,$G11453)</f>
        <v>0</v>
      </c>
    </row>
    <row r="11454" spans="1:19" x14ac:dyDescent="0.25">
      <c r="A11454" s="116"/>
      <c r="B11454" s="65"/>
      <c r="C11454" s="65"/>
      <c r="D11454" s="66"/>
      <c r="E11454" s="67"/>
      <c r="F11454" s="65"/>
      <c r="G11454" s="66"/>
      <c r="J11454" s="65"/>
      <c r="K11454" s="65"/>
      <c r="L11454" s="66"/>
      <c r="M11454" s="65"/>
      <c r="O11454" s="65"/>
      <c r="P11454" s="66"/>
      <c r="Q11454" s="31">
        <f t="shared" si="358"/>
        <v>9999</v>
      </c>
      <c r="R11454" s="31" t="str">
        <f t="shared" si="359"/>
        <v/>
      </c>
      <c r="S11454" s="29">
        <f>IF($Q11454&lt;Parâmetros!$E$19,$G11454-1,$G11454)</f>
        <v>0</v>
      </c>
    </row>
    <row r="11455" spans="1:19" x14ac:dyDescent="0.25">
      <c r="A11455" s="116"/>
      <c r="B11455" s="65"/>
      <c r="C11455" s="65"/>
      <c r="D11455" s="66"/>
      <c r="E11455" s="67"/>
      <c r="F11455" s="65"/>
      <c r="G11455" s="66"/>
      <c r="J11455" s="65"/>
      <c r="K11455" s="65"/>
      <c r="L11455" s="66"/>
      <c r="M11455" s="65"/>
      <c r="N11455" s="65"/>
      <c r="O11455" s="65"/>
      <c r="P11455" s="66"/>
      <c r="Q11455" s="31">
        <f t="shared" si="358"/>
        <v>9999</v>
      </c>
      <c r="R11455" s="31" t="str">
        <f t="shared" si="359"/>
        <v/>
      </c>
      <c r="S11455" s="29">
        <f>IF($Q11455&lt;Parâmetros!$E$19,$G11455-1,$G11455)</f>
        <v>0</v>
      </c>
    </row>
    <row r="11456" spans="1:19" x14ac:dyDescent="0.25">
      <c r="A11456" s="116"/>
      <c r="B11456" s="65"/>
      <c r="C11456" s="65"/>
      <c r="D11456" s="66"/>
      <c r="E11456" s="67"/>
      <c r="F11456" s="65"/>
      <c r="G11456" s="66"/>
      <c r="J11456" s="65"/>
      <c r="K11456" s="65"/>
      <c r="L11456" s="66"/>
      <c r="M11456" s="65"/>
      <c r="N11456" s="65"/>
      <c r="O11456" s="65"/>
      <c r="P11456" s="66"/>
      <c r="Q11456" s="31">
        <f t="shared" si="358"/>
        <v>9999</v>
      </c>
      <c r="R11456" s="31" t="str">
        <f t="shared" si="359"/>
        <v/>
      </c>
      <c r="S11456" s="29">
        <f>IF($Q11456&lt;Parâmetros!$E$19,$G11456-1,$G11456)</f>
        <v>0</v>
      </c>
    </row>
    <row r="11457" spans="1:19" x14ac:dyDescent="0.25">
      <c r="A11457" s="116"/>
      <c r="B11457" s="65"/>
      <c r="C11457" s="65"/>
      <c r="D11457" s="66"/>
      <c r="E11457" s="67"/>
      <c r="F11457" s="65"/>
      <c r="G11457" s="66"/>
      <c r="J11457" s="65"/>
      <c r="K11457" s="65"/>
      <c r="L11457" s="66"/>
      <c r="M11457" s="65"/>
      <c r="O11457" s="65"/>
      <c r="P11457" s="66"/>
      <c r="Q11457" s="31">
        <f t="shared" si="358"/>
        <v>9999</v>
      </c>
      <c r="R11457" s="31" t="str">
        <f t="shared" si="359"/>
        <v/>
      </c>
      <c r="S11457" s="29">
        <f>IF($Q11457&lt;Parâmetros!$E$19,$G11457-1,$G11457)</f>
        <v>0</v>
      </c>
    </row>
    <row r="11458" spans="1:19" x14ac:dyDescent="0.25">
      <c r="A11458" s="116"/>
      <c r="B11458" s="65"/>
      <c r="C11458" s="65"/>
      <c r="D11458" s="66"/>
      <c r="E11458" s="67"/>
      <c r="F11458" s="65"/>
      <c r="G11458" s="66"/>
      <c r="J11458" s="65"/>
      <c r="K11458" s="65"/>
      <c r="L11458" s="66"/>
      <c r="M11458" s="65"/>
      <c r="N11458" s="65"/>
      <c r="O11458" s="65"/>
      <c r="P11458" s="66"/>
      <c r="Q11458" s="31">
        <f t="shared" si="358"/>
        <v>9999</v>
      </c>
      <c r="R11458" s="31" t="str">
        <f t="shared" si="359"/>
        <v/>
      </c>
      <c r="S11458" s="29">
        <f>IF($Q11458&lt;Parâmetros!$E$19,$G11458-1,$G11458)</f>
        <v>0</v>
      </c>
    </row>
    <row r="11459" spans="1:19" x14ac:dyDescent="0.25">
      <c r="A11459" s="116"/>
      <c r="B11459" s="65"/>
      <c r="C11459" s="65"/>
      <c r="D11459" s="66"/>
      <c r="E11459" s="67"/>
      <c r="F11459" s="65"/>
      <c r="G11459" s="66"/>
      <c r="J11459" s="65"/>
      <c r="K11459" s="65"/>
      <c r="L11459" s="66"/>
      <c r="M11459" s="65"/>
      <c r="O11459" s="65"/>
      <c r="P11459" s="66"/>
      <c r="Q11459" s="31">
        <f t="shared" si="358"/>
        <v>9999</v>
      </c>
      <c r="R11459" s="31" t="str">
        <f t="shared" si="359"/>
        <v/>
      </c>
      <c r="S11459" s="29">
        <f>IF($Q11459&lt;Parâmetros!$E$19,$G11459-1,$G11459)</f>
        <v>0</v>
      </c>
    </row>
    <row r="11460" spans="1:19" x14ac:dyDescent="0.25">
      <c r="A11460" s="116"/>
      <c r="B11460" s="65"/>
      <c r="C11460" s="65"/>
      <c r="D11460" s="66"/>
      <c r="E11460" s="67"/>
      <c r="F11460" s="65"/>
      <c r="G11460" s="66"/>
      <c r="J11460" s="65"/>
      <c r="K11460" s="65"/>
      <c r="L11460" s="66"/>
      <c r="M11460" s="65"/>
      <c r="N11460" s="65"/>
      <c r="O11460" s="65"/>
      <c r="P11460" s="66"/>
      <c r="Q11460" s="31">
        <f t="shared" si="358"/>
        <v>9999</v>
      </c>
      <c r="R11460" s="31" t="str">
        <f t="shared" si="359"/>
        <v/>
      </c>
      <c r="S11460" s="29">
        <f>IF($Q11460&lt;Parâmetros!$E$19,$G11460-1,$G11460)</f>
        <v>0</v>
      </c>
    </row>
    <row r="11461" spans="1:19" x14ac:dyDescent="0.25">
      <c r="A11461" s="116"/>
      <c r="B11461" s="65"/>
      <c r="C11461" s="65"/>
      <c r="D11461" s="66"/>
      <c r="E11461" s="67"/>
      <c r="F11461" s="65"/>
      <c r="G11461" s="66"/>
      <c r="J11461" s="65"/>
      <c r="K11461" s="65"/>
      <c r="L11461" s="66"/>
      <c r="M11461" s="65"/>
      <c r="N11461" s="65"/>
      <c r="O11461" s="65"/>
      <c r="P11461" s="66"/>
      <c r="Q11461" s="31">
        <f t="shared" si="358"/>
        <v>9999</v>
      </c>
      <c r="R11461" s="31" t="str">
        <f t="shared" si="359"/>
        <v/>
      </c>
      <c r="S11461" s="29">
        <f>IF($Q11461&lt;Parâmetros!$E$19,$G11461-1,$G11461)</f>
        <v>0</v>
      </c>
    </row>
    <row r="11462" spans="1:19" x14ac:dyDescent="0.25">
      <c r="A11462" s="116"/>
      <c r="B11462" s="65"/>
      <c r="C11462" s="65"/>
      <c r="D11462" s="66"/>
      <c r="E11462" s="67"/>
      <c r="F11462" s="65"/>
      <c r="G11462" s="66"/>
      <c r="J11462" s="65"/>
      <c r="K11462" s="65"/>
      <c r="L11462" s="66"/>
      <c r="M11462" s="65"/>
      <c r="N11462" s="65"/>
      <c r="O11462" s="65"/>
      <c r="P11462" s="66"/>
      <c r="Q11462" s="31">
        <f t="shared" si="358"/>
        <v>9999</v>
      </c>
      <c r="R11462" s="31" t="str">
        <f t="shared" si="359"/>
        <v/>
      </c>
      <c r="S11462" s="29">
        <f>IF($Q11462&lt;Parâmetros!$E$19,$G11462-1,$G11462)</f>
        <v>0</v>
      </c>
    </row>
    <row r="11463" spans="1:19" x14ac:dyDescent="0.25">
      <c r="A11463" s="116"/>
      <c r="B11463" s="65"/>
      <c r="C11463" s="65"/>
      <c r="D11463" s="66"/>
      <c r="E11463" s="67"/>
      <c r="F11463" s="65"/>
      <c r="G11463" s="66"/>
      <c r="J11463" s="65"/>
      <c r="K11463" s="65"/>
      <c r="L11463" s="66"/>
      <c r="M11463" s="65"/>
      <c r="N11463" s="65"/>
      <c r="O11463" s="65"/>
      <c r="P11463" s="66"/>
      <c r="Q11463" s="31">
        <f t="shared" si="358"/>
        <v>9999</v>
      </c>
      <c r="R11463" s="31" t="str">
        <f t="shared" si="359"/>
        <v/>
      </c>
      <c r="S11463" s="29">
        <f>IF($Q11463&lt;Parâmetros!$E$19,$G11463-1,$G11463)</f>
        <v>0</v>
      </c>
    </row>
    <row r="11464" spans="1:19" x14ac:dyDescent="0.25">
      <c r="A11464" s="116"/>
      <c r="B11464" s="65"/>
      <c r="C11464" s="65"/>
      <c r="D11464" s="66"/>
      <c r="E11464" s="67"/>
      <c r="F11464" s="65"/>
      <c r="G11464" s="66"/>
      <c r="J11464" s="65"/>
      <c r="K11464" s="65"/>
      <c r="L11464" s="66"/>
      <c r="M11464" s="65"/>
      <c r="N11464" s="65"/>
      <c r="O11464" s="65"/>
      <c r="P11464" s="66"/>
      <c r="Q11464" s="31">
        <f t="shared" si="358"/>
        <v>9999</v>
      </c>
      <c r="R11464" s="31" t="str">
        <f t="shared" si="359"/>
        <v/>
      </c>
      <c r="S11464" s="29">
        <f>IF($Q11464&lt;Parâmetros!$E$19,$G11464-1,$G11464)</f>
        <v>0</v>
      </c>
    </row>
    <row r="11465" spans="1:19" x14ac:dyDescent="0.25">
      <c r="A11465" s="116"/>
      <c r="B11465" s="65"/>
      <c r="C11465" s="65"/>
      <c r="D11465" s="66"/>
      <c r="E11465" s="67"/>
      <c r="F11465" s="65"/>
      <c r="G11465" s="66"/>
      <c r="J11465" s="65"/>
      <c r="K11465" s="65"/>
      <c r="L11465" s="66"/>
      <c r="M11465" s="65"/>
      <c r="N11465" s="65"/>
      <c r="O11465" s="65"/>
      <c r="P11465" s="66"/>
      <c r="Q11465" s="31">
        <f t="shared" si="358"/>
        <v>9999</v>
      </c>
      <c r="R11465" s="31" t="str">
        <f t="shared" si="359"/>
        <v/>
      </c>
      <c r="S11465" s="29">
        <f>IF($Q11465&lt;Parâmetros!$E$19,$G11465-1,$G11465)</f>
        <v>0</v>
      </c>
    </row>
    <row r="11466" spans="1:19" x14ac:dyDescent="0.25">
      <c r="A11466" s="116"/>
      <c r="B11466" s="65"/>
      <c r="C11466" s="65"/>
      <c r="D11466" s="66"/>
      <c r="E11466" s="67"/>
      <c r="F11466" s="65"/>
      <c r="G11466" s="66"/>
      <c r="J11466" s="65"/>
      <c r="K11466" s="65"/>
      <c r="L11466" s="66"/>
      <c r="M11466" s="65"/>
      <c r="N11466" s="65"/>
      <c r="O11466" s="65"/>
      <c r="P11466" s="66"/>
      <c r="Q11466" s="31">
        <f t="shared" si="358"/>
        <v>9999</v>
      </c>
      <c r="R11466" s="31" t="str">
        <f t="shared" si="359"/>
        <v/>
      </c>
      <c r="S11466" s="29">
        <f>IF($Q11466&lt;Parâmetros!$E$19,$G11466-1,$G11466)</f>
        <v>0</v>
      </c>
    </row>
    <row r="11467" spans="1:19" x14ac:dyDescent="0.25">
      <c r="A11467" s="116"/>
      <c r="B11467" s="65"/>
      <c r="C11467" s="65"/>
      <c r="D11467" s="66"/>
      <c r="E11467" s="67"/>
      <c r="F11467" s="65"/>
      <c r="G11467" s="66"/>
      <c r="J11467" s="65"/>
      <c r="K11467" s="65"/>
      <c r="L11467" s="66"/>
      <c r="M11467" s="65"/>
      <c r="N11467" s="65"/>
      <c r="O11467" s="65"/>
      <c r="P11467" s="66"/>
      <c r="Q11467" s="31">
        <f t="shared" si="358"/>
        <v>9999</v>
      </c>
      <c r="R11467" s="31" t="str">
        <f t="shared" si="359"/>
        <v/>
      </c>
      <c r="S11467" s="29">
        <f>IF($Q11467&lt;Parâmetros!$E$19,$G11467-1,$G11467)</f>
        <v>0</v>
      </c>
    </row>
    <row r="11468" spans="1:19" x14ac:dyDescent="0.25">
      <c r="A11468" s="116"/>
      <c r="B11468" s="65"/>
      <c r="C11468" s="65"/>
      <c r="D11468" s="66"/>
      <c r="E11468" s="67"/>
      <c r="F11468" s="65"/>
      <c r="G11468" s="66"/>
      <c r="J11468" s="65"/>
      <c r="K11468" s="65"/>
      <c r="L11468" s="66"/>
      <c r="M11468" s="65"/>
      <c r="N11468" s="65"/>
      <c r="O11468" s="65"/>
      <c r="P11468" s="66"/>
      <c r="Q11468" s="31">
        <f t="shared" si="358"/>
        <v>9999</v>
      </c>
      <c r="R11468" s="31" t="str">
        <f t="shared" si="359"/>
        <v/>
      </c>
      <c r="S11468" s="29">
        <f>IF($Q11468&lt;Parâmetros!$E$19,$G11468-1,$G11468)</f>
        <v>0</v>
      </c>
    </row>
    <row r="11469" spans="1:19" x14ac:dyDescent="0.25">
      <c r="A11469" s="116"/>
      <c r="B11469" s="65"/>
      <c r="C11469" s="65"/>
      <c r="D11469" s="66"/>
      <c r="E11469" s="67"/>
      <c r="F11469" s="65"/>
      <c r="G11469" s="66"/>
      <c r="J11469" s="65"/>
      <c r="K11469" s="65"/>
      <c r="L11469" s="66"/>
      <c r="M11469" s="65"/>
      <c r="N11469" s="65"/>
      <c r="O11469" s="65"/>
      <c r="P11469" s="66"/>
      <c r="Q11469" s="31">
        <f t="shared" si="358"/>
        <v>9999</v>
      </c>
      <c r="R11469" s="31" t="str">
        <f t="shared" si="359"/>
        <v/>
      </c>
      <c r="S11469" s="29">
        <f>IF($Q11469&lt;Parâmetros!$E$19,$G11469-1,$G11469)</f>
        <v>0</v>
      </c>
    </row>
    <row r="11470" spans="1:19" x14ac:dyDescent="0.25">
      <c r="A11470" s="116"/>
      <c r="B11470" s="65"/>
      <c r="C11470" s="65"/>
      <c r="D11470" s="66"/>
      <c r="E11470" s="67"/>
      <c r="F11470" s="65"/>
      <c r="G11470" s="66"/>
      <c r="J11470" s="65"/>
      <c r="K11470" s="65"/>
      <c r="L11470" s="66"/>
      <c r="M11470" s="65"/>
      <c r="O11470" s="65"/>
      <c r="P11470" s="66"/>
      <c r="Q11470" s="31">
        <f t="shared" si="358"/>
        <v>9999</v>
      </c>
      <c r="R11470" s="31" t="str">
        <f t="shared" si="359"/>
        <v/>
      </c>
      <c r="S11470" s="29">
        <f>IF($Q11470&lt;Parâmetros!$E$19,$G11470-1,$G11470)</f>
        <v>0</v>
      </c>
    </row>
    <row r="11471" spans="1:19" x14ac:dyDescent="0.25">
      <c r="A11471" s="116"/>
      <c r="B11471" s="65"/>
      <c r="C11471" s="65"/>
      <c r="D11471" s="66"/>
      <c r="E11471" s="67"/>
      <c r="F11471" s="65"/>
      <c r="G11471" s="66"/>
      <c r="J11471" s="65"/>
      <c r="K11471" s="65"/>
      <c r="L11471" s="66"/>
      <c r="M11471" s="65"/>
      <c r="O11471" s="65"/>
      <c r="P11471" s="66"/>
      <c r="Q11471" s="31">
        <f t="shared" si="358"/>
        <v>9999</v>
      </c>
      <c r="R11471" s="31" t="str">
        <f t="shared" si="359"/>
        <v/>
      </c>
      <c r="S11471" s="29">
        <f>IF($Q11471&lt;Parâmetros!$E$19,$G11471-1,$G11471)</f>
        <v>0</v>
      </c>
    </row>
    <row r="11472" spans="1:19" x14ac:dyDescent="0.25">
      <c r="A11472" s="116"/>
      <c r="B11472" s="65"/>
      <c r="C11472" s="65"/>
      <c r="D11472" s="66"/>
      <c r="E11472" s="67"/>
      <c r="F11472" s="65"/>
      <c r="G11472" s="66"/>
      <c r="J11472" s="65"/>
      <c r="K11472" s="65"/>
      <c r="L11472" s="66"/>
      <c r="M11472" s="65"/>
      <c r="O11472" s="65"/>
      <c r="P11472" s="66"/>
      <c r="Q11472" s="31">
        <f t="shared" si="358"/>
        <v>9999</v>
      </c>
      <c r="R11472" s="31" t="str">
        <f t="shared" si="359"/>
        <v/>
      </c>
      <c r="S11472" s="29">
        <f>IF($Q11472&lt;Parâmetros!$E$19,$G11472-1,$G11472)</f>
        <v>0</v>
      </c>
    </row>
    <row r="11473" spans="1:19" x14ac:dyDescent="0.25">
      <c r="A11473" s="116"/>
      <c r="B11473" s="65"/>
      <c r="C11473" s="65"/>
      <c r="D11473" s="66"/>
      <c r="E11473" s="67"/>
      <c r="F11473" s="65"/>
      <c r="G11473" s="66"/>
      <c r="J11473" s="65"/>
      <c r="K11473" s="65"/>
      <c r="L11473" s="66"/>
      <c r="M11473" s="65"/>
      <c r="N11473" s="65"/>
      <c r="O11473" s="65"/>
      <c r="P11473" s="66"/>
      <c r="Q11473" s="31">
        <f t="shared" si="358"/>
        <v>9999</v>
      </c>
      <c r="R11473" s="31" t="str">
        <f t="shared" si="359"/>
        <v/>
      </c>
      <c r="S11473" s="29">
        <f>IF($Q11473&lt;Parâmetros!$E$19,$G11473-1,$G11473)</f>
        <v>0</v>
      </c>
    </row>
    <row r="11474" spans="1:19" x14ac:dyDescent="0.25">
      <c r="A11474" s="116"/>
      <c r="B11474" s="65"/>
      <c r="C11474" s="65"/>
      <c r="D11474" s="66"/>
      <c r="E11474" s="67"/>
      <c r="F11474" s="65"/>
      <c r="G11474" s="66"/>
      <c r="J11474" s="65"/>
      <c r="K11474" s="65"/>
      <c r="L11474" s="66"/>
      <c r="M11474" s="65"/>
      <c r="O11474" s="65"/>
      <c r="P11474" s="66"/>
      <c r="Q11474" s="31">
        <f t="shared" si="358"/>
        <v>9999</v>
      </c>
      <c r="R11474" s="31" t="str">
        <f t="shared" si="359"/>
        <v/>
      </c>
      <c r="S11474" s="29">
        <f>IF($Q11474&lt;Parâmetros!$E$19,$G11474-1,$G11474)</f>
        <v>0</v>
      </c>
    </row>
    <row r="11475" spans="1:19" x14ac:dyDescent="0.25">
      <c r="A11475" s="116"/>
      <c r="B11475" s="65"/>
      <c r="C11475" s="65"/>
      <c r="D11475" s="66"/>
      <c r="E11475" s="67"/>
      <c r="F11475" s="65"/>
      <c r="G11475" s="66"/>
      <c r="J11475" s="65"/>
      <c r="K11475" s="65"/>
      <c r="L11475" s="66"/>
      <c r="M11475" s="65"/>
      <c r="O11475" s="65"/>
      <c r="P11475" s="66"/>
      <c r="Q11475" s="31">
        <f t="shared" si="358"/>
        <v>9999</v>
      </c>
      <c r="R11475" s="31" t="str">
        <f t="shared" si="359"/>
        <v/>
      </c>
      <c r="S11475" s="29">
        <f>IF($Q11475&lt;Parâmetros!$E$19,$G11475-1,$G11475)</f>
        <v>0</v>
      </c>
    </row>
    <row r="11476" spans="1:19" x14ac:dyDescent="0.25">
      <c r="A11476" s="116"/>
      <c r="B11476" s="65"/>
      <c r="C11476" s="65"/>
      <c r="D11476" s="66"/>
      <c r="E11476" s="67"/>
      <c r="F11476" s="65"/>
      <c r="G11476" s="66"/>
      <c r="J11476" s="65"/>
      <c r="K11476" s="65"/>
      <c r="L11476" s="66"/>
      <c r="M11476" s="65"/>
      <c r="N11476" s="65"/>
      <c r="O11476" s="65"/>
      <c r="P11476" s="66"/>
      <c r="Q11476" s="31">
        <f t="shared" si="358"/>
        <v>9999</v>
      </c>
      <c r="R11476" s="31" t="str">
        <f t="shared" si="359"/>
        <v/>
      </c>
      <c r="S11476" s="29">
        <f>IF($Q11476&lt;Parâmetros!$E$19,$G11476-1,$G11476)</f>
        <v>0</v>
      </c>
    </row>
    <row r="11477" spans="1:19" x14ac:dyDescent="0.25">
      <c r="A11477" s="116"/>
      <c r="B11477" s="65"/>
      <c r="C11477" s="65"/>
      <c r="D11477" s="66"/>
      <c r="E11477" s="67"/>
      <c r="F11477" s="65"/>
      <c r="G11477" s="66"/>
      <c r="J11477" s="65"/>
      <c r="K11477" s="65"/>
      <c r="L11477" s="66"/>
      <c r="M11477" s="65"/>
      <c r="O11477" s="65"/>
      <c r="P11477" s="66"/>
      <c r="Q11477" s="31">
        <f t="shared" si="358"/>
        <v>9999</v>
      </c>
      <c r="R11477" s="31" t="str">
        <f t="shared" si="359"/>
        <v/>
      </c>
      <c r="S11477" s="29">
        <f>IF($Q11477&lt;Parâmetros!$E$19,$G11477-1,$G11477)</f>
        <v>0</v>
      </c>
    </row>
    <row r="11478" spans="1:19" x14ac:dyDescent="0.25">
      <c r="A11478" s="116"/>
      <c r="B11478" s="65"/>
      <c r="C11478" s="65"/>
      <c r="D11478" s="66"/>
      <c r="E11478" s="67"/>
      <c r="F11478" s="65"/>
      <c r="G11478" s="66"/>
      <c r="J11478" s="65"/>
      <c r="K11478" s="65"/>
      <c r="L11478" s="66"/>
      <c r="M11478" s="65"/>
      <c r="N11478" s="65"/>
      <c r="O11478" s="65"/>
      <c r="P11478" s="66"/>
      <c r="Q11478" s="31">
        <f t="shared" si="358"/>
        <v>9999</v>
      </c>
      <c r="R11478" s="31" t="str">
        <f t="shared" si="359"/>
        <v/>
      </c>
      <c r="S11478" s="29">
        <f>IF($Q11478&lt;Parâmetros!$E$19,$G11478-1,$G11478)</f>
        <v>0</v>
      </c>
    </row>
    <row r="11479" spans="1:19" x14ac:dyDescent="0.25">
      <c r="A11479" s="116"/>
      <c r="B11479" s="65"/>
      <c r="C11479" s="65"/>
      <c r="D11479" s="66"/>
      <c r="E11479" s="67"/>
      <c r="F11479" s="65"/>
      <c r="G11479" s="66"/>
      <c r="J11479" s="65"/>
      <c r="K11479" s="65"/>
      <c r="L11479" s="66"/>
      <c r="M11479" s="65"/>
      <c r="N11479" s="65"/>
      <c r="O11479" s="65"/>
      <c r="P11479" s="66"/>
      <c r="Q11479" s="31">
        <f t="shared" si="358"/>
        <v>9999</v>
      </c>
      <c r="R11479" s="31" t="str">
        <f t="shared" si="359"/>
        <v/>
      </c>
      <c r="S11479" s="29">
        <f>IF($Q11479&lt;Parâmetros!$E$19,$G11479-1,$G11479)</f>
        <v>0</v>
      </c>
    </row>
    <row r="11480" spans="1:19" x14ac:dyDescent="0.25">
      <c r="A11480" s="116"/>
      <c r="B11480" s="65"/>
      <c r="C11480" s="65"/>
      <c r="D11480" s="66"/>
      <c r="E11480" s="67"/>
      <c r="F11480" s="65"/>
      <c r="G11480" s="66"/>
      <c r="J11480" s="65"/>
      <c r="K11480" s="65"/>
      <c r="L11480" s="66"/>
      <c r="M11480" s="65"/>
      <c r="O11480" s="65"/>
      <c r="P11480" s="66"/>
      <c r="Q11480" s="31">
        <f t="shared" si="358"/>
        <v>9999</v>
      </c>
      <c r="R11480" s="31" t="str">
        <f t="shared" si="359"/>
        <v/>
      </c>
      <c r="S11480" s="29">
        <f>IF($Q11480&lt;Parâmetros!$E$19,$G11480-1,$G11480)</f>
        <v>0</v>
      </c>
    </row>
    <row r="11481" spans="1:19" x14ac:dyDescent="0.25">
      <c r="A11481" s="116"/>
      <c r="B11481" s="65"/>
      <c r="C11481" s="65"/>
      <c r="D11481" s="66"/>
      <c r="E11481" s="67"/>
      <c r="F11481" s="65"/>
      <c r="G11481" s="66"/>
      <c r="J11481" s="65"/>
      <c r="K11481" s="65"/>
      <c r="L11481" s="66"/>
      <c r="M11481" s="65"/>
      <c r="N11481" s="65"/>
      <c r="O11481" s="65"/>
      <c r="P11481" s="66"/>
      <c r="Q11481" s="31">
        <f t="shared" si="358"/>
        <v>9999</v>
      </c>
      <c r="R11481" s="31" t="str">
        <f t="shared" si="359"/>
        <v/>
      </c>
      <c r="S11481" s="29">
        <f>IF($Q11481&lt;Parâmetros!$E$19,$G11481-1,$G11481)</f>
        <v>0</v>
      </c>
    </row>
    <row r="11482" spans="1:19" x14ac:dyDescent="0.25">
      <c r="A11482" s="116"/>
      <c r="B11482" s="65"/>
      <c r="C11482" s="65"/>
      <c r="D11482" s="66"/>
      <c r="E11482" s="67"/>
      <c r="F11482" s="65"/>
      <c r="G11482" s="66"/>
      <c r="J11482" s="65"/>
      <c r="K11482" s="65"/>
      <c r="L11482" s="66"/>
      <c r="M11482" s="65"/>
      <c r="N11482" s="65"/>
      <c r="O11482" s="65"/>
      <c r="P11482" s="66"/>
      <c r="Q11482" s="31">
        <f t="shared" si="358"/>
        <v>9999</v>
      </c>
      <c r="R11482" s="31" t="str">
        <f t="shared" si="359"/>
        <v/>
      </c>
      <c r="S11482" s="29">
        <f>IF($Q11482&lt;Parâmetros!$E$19,$G11482-1,$G11482)</f>
        <v>0</v>
      </c>
    </row>
    <row r="11483" spans="1:19" x14ac:dyDescent="0.25">
      <c r="A11483" s="116"/>
      <c r="B11483" s="65"/>
      <c r="C11483" s="65"/>
      <c r="D11483" s="66"/>
      <c r="E11483" s="67"/>
      <c r="F11483" s="65"/>
      <c r="G11483" s="66"/>
      <c r="J11483" s="65"/>
      <c r="K11483" s="65"/>
      <c r="L11483" s="66"/>
      <c r="M11483" s="65"/>
      <c r="N11483" s="65"/>
      <c r="O11483" s="65"/>
      <c r="P11483" s="66"/>
      <c r="Q11483" s="31">
        <f t="shared" si="358"/>
        <v>9999</v>
      </c>
      <c r="R11483" s="31" t="str">
        <f t="shared" si="359"/>
        <v/>
      </c>
      <c r="S11483" s="29">
        <f>IF($Q11483&lt;Parâmetros!$E$19,$G11483-1,$G11483)</f>
        <v>0</v>
      </c>
    </row>
    <row r="11484" spans="1:19" x14ac:dyDescent="0.25">
      <c r="A11484" s="116"/>
      <c r="B11484" s="65"/>
      <c r="C11484" s="65"/>
      <c r="D11484" s="66"/>
      <c r="E11484" s="67"/>
      <c r="F11484" s="65"/>
      <c r="G11484" s="66"/>
      <c r="J11484" s="65"/>
      <c r="K11484" s="65"/>
      <c r="L11484" s="66"/>
      <c r="M11484" s="65"/>
      <c r="N11484" s="65"/>
      <c r="O11484" s="65"/>
      <c r="P11484" s="66"/>
      <c r="Q11484" s="31">
        <f t="shared" si="358"/>
        <v>9999</v>
      </c>
      <c r="R11484" s="31" t="str">
        <f t="shared" si="359"/>
        <v/>
      </c>
      <c r="S11484" s="29">
        <f>IF($Q11484&lt;Parâmetros!$E$19,$G11484-1,$G11484)</f>
        <v>0</v>
      </c>
    </row>
    <row r="11485" spans="1:19" x14ac:dyDescent="0.25">
      <c r="A11485" s="116"/>
      <c r="B11485" s="65"/>
      <c r="C11485" s="65"/>
      <c r="D11485" s="66"/>
      <c r="E11485" s="67"/>
      <c r="F11485" s="65"/>
      <c r="G11485" s="66"/>
      <c r="J11485" s="65"/>
      <c r="K11485" s="65"/>
      <c r="L11485" s="66"/>
      <c r="M11485" s="65"/>
      <c r="N11485" s="65"/>
      <c r="O11485" s="65"/>
      <c r="P11485" s="66"/>
      <c r="Q11485" s="31">
        <f t="shared" si="358"/>
        <v>9999</v>
      </c>
      <c r="R11485" s="31" t="str">
        <f t="shared" si="359"/>
        <v/>
      </c>
      <c r="S11485" s="29">
        <f>IF($Q11485&lt;Parâmetros!$E$19,$G11485-1,$G11485)</f>
        <v>0</v>
      </c>
    </row>
    <row r="11486" spans="1:19" x14ac:dyDescent="0.25">
      <c r="A11486" s="116"/>
      <c r="B11486" s="65"/>
      <c r="C11486" s="65"/>
      <c r="D11486" s="66"/>
      <c r="E11486" s="67"/>
      <c r="F11486" s="65"/>
      <c r="G11486" s="66"/>
      <c r="J11486" s="65"/>
      <c r="K11486" s="65"/>
      <c r="L11486" s="66"/>
      <c r="M11486" s="65"/>
      <c r="N11486" s="65"/>
      <c r="O11486" s="65"/>
      <c r="P11486" s="66"/>
      <c r="Q11486" s="31">
        <f t="shared" si="358"/>
        <v>9999</v>
      </c>
      <c r="R11486" s="31" t="str">
        <f t="shared" si="359"/>
        <v/>
      </c>
      <c r="S11486" s="29">
        <f>IF($Q11486&lt;Parâmetros!$E$19,$G11486-1,$G11486)</f>
        <v>0</v>
      </c>
    </row>
    <row r="11487" spans="1:19" x14ac:dyDescent="0.25">
      <c r="A11487" s="116"/>
      <c r="B11487" s="65"/>
      <c r="C11487" s="65"/>
      <c r="D11487" s="66"/>
      <c r="E11487" s="67"/>
      <c r="F11487" s="65"/>
      <c r="G11487" s="66"/>
      <c r="J11487" s="65"/>
      <c r="K11487" s="65"/>
      <c r="L11487" s="66"/>
      <c r="M11487" s="65"/>
      <c r="N11487" s="65"/>
      <c r="O11487" s="65"/>
      <c r="P11487" s="66"/>
      <c r="Q11487" s="31">
        <f t="shared" si="358"/>
        <v>9999</v>
      </c>
      <c r="R11487" s="31" t="str">
        <f t="shared" si="359"/>
        <v/>
      </c>
      <c r="S11487" s="29">
        <f>IF($Q11487&lt;Parâmetros!$E$19,$G11487-1,$G11487)</f>
        <v>0</v>
      </c>
    </row>
    <row r="11488" spans="1:19" x14ac:dyDescent="0.25">
      <c r="A11488" s="116"/>
      <c r="B11488" s="65"/>
      <c r="C11488" s="65"/>
      <c r="D11488" s="66"/>
      <c r="E11488" s="67"/>
      <c r="F11488" s="65"/>
      <c r="G11488" s="66"/>
      <c r="J11488" s="65"/>
      <c r="K11488" s="65"/>
      <c r="L11488" s="66"/>
      <c r="M11488" s="65"/>
      <c r="N11488" s="65"/>
      <c r="O11488" s="65"/>
      <c r="P11488" s="66"/>
      <c r="Q11488" s="31">
        <f t="shared" si="358"/>
        <v>9999</v>
      </c>
      <c r="R11488" s="31" t="str">
        <f t="shared" si="359"/>
        <v/>
      </c>
      <c r="S11488" s="29">
        <f>IF($Q11488&lt;Parâmetros!$E$19,$G11488-1,$G11488)</f>
        <v>0</v>
      </c>
    </row>
    <row r="11489" spans="1:19" x14ac:dyDescent="0.25">
      <c r="A11489" s="116"/>
      <c r="B11489" s="65"/>
      <c r="C11489" s="65"/>
      <c r="D11489" s="66"/>
      <c r="E11489" s="67"/>
      <c r="F11489" s="65"/>
      <c r="G11489" s="66"/>
      <c r="J11489" s="65"/>
      <c r="K11489" s="65"/>
      <c r="L11489" s="66"/>
      <c r="M11489" s="65"/>
      <c r="N11489" s="65"/>
      <c r="O11489" s="65"/>
      <c r="P11489" s="66"/>
      <c r="Q11489" s="31">
        <f t="shared" si="358"/>
        <v>9999</v>
      </c>
      <c r="R11489" s="31" t="str">
        <f t="shared" si="359"/>
        <v/>
      </c>
      <c r="S11489" s="29">
        <f>IF($Q11489&lt;Parâmetros!$E$19,$G11489-1,$G11489)</f>
        <v>0</v>
      </c>
    </row>
    <row r="11490" spans="1:19" x14ac:dyDescent="0.25">
      <c r="A11490" s="116"/>
      <c r="B11490" s="65"/>
      <c r="C11490" s="65"/>
      <c r="D11490" s="66"/>
      <c r="E11490" s="67"/>
      <c r="F11490" s="65"/>
      <c r="G11490" s="66"/>
      <c r="J11490" s="65"/>
      <c r="K11490" s="65"/>
      <c r="L11490" s="66"/>
      <c r="M11490" s="65"/>
      <c r="N11490" s="65"/>
      <c r="O11490" s="65"/>
      <c r="P11490" s="66"/>
      <c r="Q11490" s="31">
        <f t="shared" si="358"/>
        <v>9999</v>
      </c>
      <c r="R11490" s="31" t="str">
        <f t="shared" si="359"/>
        <v/>
      </c>
      <c r="S11490" s="29">
        <f>IF($Q11490&lt;Parâmetros!$E$19,$G11490-1,$G11490)</f>
        <v>0</v>
      </c>
    </row>
    <row r="11491" spans="1:19" x14ac:dyDescent="0.25">
      <c r="A11491" s="116"/>
      <c r="B11491" s="65"/>
      <c r="C11491" s="65"/>
      <c r="D11491" s="66"/>
      <c r="E11491" s="67"/>
      <c r="F11491" s="65"/>
      <c r="G11491" s="66"/>
      <c r="J11491" s="65"/>
      <c r="K11491" s="65"/>
      <c r="L11491" s="66"/>
      <c r="M11491" s="65"/>
      <c r="O11491" s="65"/>
      <c r="P11491" s="66"/>
      <c r="Q11491" s="31">
        <f t="shared" si="358"/>
        <v>9999</v>
      </c>
      <c r="R11491" s="31" t="str">
        <f t="shared" si="359"/>
        <v/>
      </c>
      <c r="S11491" s="29">
        <f>IF($Q11491&lt;Parâmetros!$E$19,$G11491-1,$G11491)</f>
        <v>0</v>
      </c>
    </row>
    <row r="11492" spans="1:19" x14ac:dyDescent="0.25">
      <c r="A11492" s="116"/>
      <c r="B11492" s="65"/>
      <c r="C11492" s="65"/>
      <c r="D11492" s="66"/>
      <c r="E11492" s="67"/>
      <c r="F11492" s="65"/>
      <c r="G11492" s="66"/>
      <c r="J11492" s="65"/>
      <c r="K11492" s="65"/>
      <c r="L11492" s="66"/>
      <c r="M11492" s="65"/>
      <c r="N11492" s="65"/>
      <c r="O11492" s="65"/>
      <c r="P11492" s="66"/>
      <c r="Q11492" s="31">
        <f t="shared" si="358"/>
        <v>9999</v>
      </c>
      <c r="R11492" s="31" t="str">
        <f t="shared" si="359"/>
        <v/>
      </c>
      <c r="S11492" s="29">
        <f>IF($Q11492&lt;Parâmetros!$E$19,$G11492-1,$G11492)</f>
        <v>0</v>
      </c>
    </row>
    <row r="11493" spans="1:19" x14ac:dyDescent="0.25">
      <c r="A11493" s="116"/>
      <c r="B11493" s="65"/>
      <c r="C11493" s="65"/>
      <c r="D11493" s="66"/>
      <c r="E11493" s="67"/>
      <c r="F11493" s="65"/>
      <c r="G11493" s="66"/>
      <c r="J11493" s="65"/>
      <c r="K11493" s="65"/>
      <c r="L11493" s="66"/>
      <c r="M11493" s="65"/>
      <c r="N11493" s="65"/>
      <c r="O11493" s="65"/>
      <c r="P11493" s="66"/>
      <c r="Q11493" s="31">
        <f t="shared" si="358"/>
        <v>9999</v>
      </c>
      <c r="R11493" s="31" t="str">
        <f t="shared" si="359"/>
        <v/>
      </c>
      <c r="S11493" s="29">
        <f>IF($Q11493&lt;Parâmetros!$E$19,$G11493-1,$G11493)</f>
        <v>0</v>
      </c>
    </row>
    <row r="11494" spans="1:19" x14ac:dyDescent="0.25">
      <c r="A11494" s="116"/>
      <c r="B11494" s="65"/>
      <c r="C11494" s="65"/>
      <c r="D11494" s="66"/>
      <c r="E11494" s="67"/>
      <c r="F11494" s="65"/>
      <c r="G11494" s="66"/>
      <c r="J11494" s="65"/>
      <c r="K11494" s="65"/>
      <c r="L11494" s="66"/>
      <c r="M11494" s="65"/>
      <c r="N11494" s="65"/>
      <c r="O11494" s="65"/>
      <c r="P11494" s="66"/>
      <c r="Q11494" s="31">
        <f t="shared" si="358"/>
        <v>9999</v>
      </c>
      <c r="R11494" s="31" t="str">
        <f t="shared" si="359"/>
        <v/>
      </c>
      <c r="S11494" s="29">
        <f>IF($Q11494&lt;Parâmetros!$E$19,$G11494-1,$G11494)</f>
        <v>0</v>
      </c>
    </row>
    <row r="11495" spans="1:19" x14ac:dyDescent="0.25">
      <c r="A11495" s="116"/>
      <c r="B11495" s="65"/>
      <c r="C11495" s="65"/>
      <c r="D11495" s="66"/>
      <c r="E11495" s="67"/>
      <c r="F11495" s="65"/>
      <c r="G11495" s="66"/>
      <c r="J11495" s="65"/>
      <c r="K11495" s="65"/>
      <c r="L11495" s="66"/>
      <c r="M11495" s="65"/>
      <c r="N11495" s="65"/>
      <c r="O11495" s="65"/>
      <c r="P11495" s="66"/>
      <c r="Q11495" s="31">
        <f t="shared" si="358"/>
        <v>9999</v>
      </c>
      <c r="R11495" s="31" t="str">
        <f t="shared" si="359"/>
        <v/>
      </c>
      <c r="S11495" s="29">
        <f>IF($Q11495&lt;Parâmetros!$E$19,$G11495-1,$G11495)</f>
        <v>0</v>
      </c>
    </row>
    <row r="11496" spans="1:19" x14ac:dyDescent="0.25">
      <c r="A11496" s="116"/>
      <c r="B11496" s="65"/>
      <c r="C11496" s="65"/>
      <c r="D11496" s="66"/>
      <c r="E11496" s="67"/>
      <c r="F11496" s="65"/>
      <c r="G11496" s="66"/>
      <c r="J11496" s="65"/>
      <c r="K11496" s="65"/>
      <c r="L11496" s="66"/>
      <c r="M11496" s="65"/>
      <c r="N11496" s="65"/>
      <c r="O11496" s="65"/>
      <c r="P11496" s="66"/>
      <c r="Q11496" s="31">
        <f t="shared" si="358"/>
        <v>9999</v>
      </c>
      <c r="R11496" s="31" t="str">
        <f t="shared" si="359"/>
        <v/>
      </c>
      <c r="S11496" s="29">
        <f>IF($Q11496&lt;Parâmetros!$E$19,$G11496-1,$G11496)</f>
        <v>0</v>
      </c>
    </row>
    <row r="11497" spans="1:19" x14ac:dyDescent="0.25">
      <c r="A11497" s="116"/>
      <c r="B11497" s="65"/>
      <c r="C11497" s="65"/>
      <c r="D11497" s="66"/>
      <c r="E11497" s="67"/>
      <c r="F11497" s="65"/>
      <c r="G11497" s="66"/>
      <c r="J11497" s="65"/>
      <c r="K11497" s="65"/>
      <c r="L11497" s="66"/>
      <c r="M11497" s="65"/>
      <c r="N11497" s="65"/>
      <c r="O11497" s="65"/>
      <c r="P11497" s="66"/>
      <c r="Q11497" s="31">
        <f t="shared" si="358"/>
        <v>9999</v>
      </c>
      <c r="R11497" s="31" t="str">
        <f t="shared" si="359"/>
        <v/>
      </c>
      <c r="S11497" s="29">
        <f>IF($Q11497&lt;Parâmetros!$E$19,$G11497-1,$G11497)</f>
        <v>0</v>
      </c>
    </row>
    <row r="11498" spans="1:19" x14ac:dyDescent="0.25">
      <c r="A11498" s="116"/>
      <c r="B11498" s="65"/>
      <c r="C11498" s="65"/>
      <c r="D11498" s="66"/>
      <c r="E11498" s="67"/>
      <c r="F11498" s="65"/>
      <c r="G11498" s="66"/>
      <c r="J11498" s="65"/>
      <c r="K11498" s="65"/>
      <c r="L11498" s="66"/>
      <c r="M11498" s="65"/>
      <c r="N11498" s="65"/>
      <c r="O11498" s="65"/>
      <c r="P11498" s="66"/>
      <c r="Q11498" s="31">
        <f t="shared" si="358"/>
        <v>9999</v>
      </c>
      <c r="R11498" s="31" t="str">
        <f t="shared" si="359"/>
        <v/>
      </c>
      <c r="S11498" s="29">
        <f>IF($Q11498&lt;Parâmetros!$E$19,$G11498-1,$G11498)</f>
        <v>0</v>
      </c>
    </row>
    <row r="11499" spans="1:19" x14ac:dyDescent="0.25">
      <c r="A11499" s="116"/>
      <c r="B11499" s="65"/>
      <c r="C11499" s="65"/>
      <c r="D11499" s="66"/>
      <c r="E11499" s="67"/>
      <c r="F11499" s="65"/>
      <c r="G11499" s="66"/>
      <c r="J11499" s="65"/>
      <c r="K11499" s="65"/>
      <c r="L11499" s="66"/>
      <c r="M11499" s="65"/>
      <c r="N11499" s="65"/>
      <c r="O11499" s="65"/>
      <c r="P11499" s="66"/>
      <c r="Q11499" s="31">
        <f t="shared" si="358"/>
        <v>9999</v>
      </c>
      <c r="R11499" s="31" t="str">
        <f t="shared" si="359"/>
        <v/>
      </c>
      <c r="S11499" s="29">
        <f>IF($Q11499&lt;Parâmetros!$E$19,$G11499-1,$G11499)</f>
        <v>0</v>
      </c>
    </row>
    <row r="11500" spans="1:19" x14ac:dyDescent="0.25">
      <c r="A11500" s="116"/>
      <c r="B11500" s="65"/>
      <c r="C11500" s="65"/>
      <c r="D11500" s="66"/>
      <c r="E11500" s="67"/>
      <c r="F11500" s="65"/>
      <c r="G11500" s="66"/>
      <c r="J11500" s="65"/>
      <c r="K11500" s="65"/>
      <c r="L11500" s="66"/>
      <c r="M11500" s="65"/>
      <c r="N11500" s="65"/>
      <c r="O11500" s="65"/>
      <c r="P11500" s="66"/>
      <c r="Q11500" s="31">
        <f t="shared" si="358"/>
        <v>9999</v>
      </c>
      <c r="R11500" s="31" t="str">
        <f t="shared" si="359"/>
        <v/>
      </c>
      <c r="S11500" s="29">
        <f>IF($Q11500&lt;Parâmetros!$E$19,$G11500-1,$G11500)</f>
        <v>0</v>
      </c>
    </row>
    <row r="11501" spans="1:19" x14ac:dyDescent="0.25">
      <c r="A11501" s="116"/>
      <c r="B11501" s="65"/>
      <c r="C11501" s="65"/>
      <c r="D11501" s="66"/>
      <c r="E11501" s="67"/>
      <c r="F11501" s="65"/>
      <c r="G11501" s="66"/>
      <c r="J11501" s="65"/>
      <c r="K11501" s="65"/>
      <c r="L11501" s="66"/>
      <c r="M11501" s="65"/>
      <c r="N11501" s="65"/>
      <c r="O11501" s="65"/>
      <c r="P11501" s="66"/>
      <c r="Q11501" s="31">
        <f t="shared" si="358"/>
        <v>9999</v>
      </c>
      <c r="R11501" s="31" t="str">
        <f t="shared" si="359"/>
        <v/>
      </c>
      <c r="S11501" s="29">
        <f>IF($Q11501&lt;Parâmetros!$E$19,$G11501-1,$G11501)</f>
        <v>0</v>
      </c>
    </row>
    <row r="11502" spans="1:19" x14ac:dyDescent="0.25">
      <c r="A11502" s="116"/>
      <c r="B11502" s="65"/>
      <c r="C11502" s="65"/>
      <c r="D11502" s="66"/>
      <c r="E11502" s="67"/>
      <c r="F11502" s="65"/>
      <c r="G11502" s="66"/>
      <c r="J11502" s="65"/>
      <c r="K11502" s="65"/>
      <c r="L11502" s="66"/>
      <c r="M11502" s="65"/>
      <c r="O11502" s="65"/>
      <c r="P11502" s="66"/>
      <c r="Q11502" s="31">
        <f t="shared" si="358"/>
        <v>9999</v>
      </c>
      <c r="R11502" s="31" t="str">
        <f t="shared" si="359"/>
        <v/>
      </c>
      <c r="S11502" s="29">
        <f>IF($Q11502&lt;Parâmetros!$E$19,$G11502-1,$G11502)</f>
        <v>0</v>
      </c>
    </row>
    <row r="11503" spans="1:19" x14ac:dyDescent="0.25">
      <c r="A11503" s="116"/>
      <c r="B11503" s="65"/>
      <c r="C11503" s="65"/>
      <c r="D11503" s="66"/>
      <c r="E11503" s="67"/>
      <c r="F11503" s="65"/>
      <c r="G11503" s="66"/>
      <c r="J11503" s="65"/>
      <c r="K11503" s="65"/>
      <c r="L11503" s="66"/>
      <c r="M11503" s="65"/>
      <c r="O11503" s="65"/>
      <c r="P11503" s="66"/>
      <c r="Q11503" s="31">
        <f t="shared" si="358"/>
        <v>9999</v>
      </c>
      <c r="R11503" s="31" t="str">
        <f t="shared" si="359"/>
        <v/>
      </c>
      <c r="S11503" s="29">
        <f>IF($Q11503&lt;Parâmetros!$E$19,$G11503-1,$G11503)</f>
        <v>0</v>
      </c>
    </row>
    <row r="11504" spans="1:19" x14ac:dyDescent="0.25">
      <c r="A11504" s="116"/>
      <c r="B11504" s="65"/>
      <c r="C11504" s="65"/>
      <c r="D11504" s="66"/>
      <c r="E11504" s="67"/>
      <c r="F11504" s="65"/>
      <c r="G11504" s="66"/>
      <c r="J11504" s="65"/>
      <c r="K11504" s="65"/>
      <c r="L11504" s="66"/>
      <c r="M11504" s="65"/>
      <c r="O11504" s="65"/>
      <c r="P11504" s="66"/>
      <c r="Q11504" s="31">
        <f t="shared" si="358"/>
        <v>9999</v>
      </c>
      <c r="R11504" s="31" t="str">
        <f t="shared" si="359"/>
        <v/>
      </c>
      <c r="S11504" s="29">
        <f>IF($Q11504&lt;Parâmetros!$E$19,$G11504-1,$G11504)</f>
        <v>0</v>
      </c>
    </row>
    <row r="11505" spans="1:19" x14ac:dyDescent="0.25">
      <c r="A11505" s="116"/>
      <c r="B11505" s="65"/>
      <c r="C11505" s="65"/>
      <c r="D11505" s="66"/>
      <c r="E11505" s="67"/>
      <c r="F11505" s="65"/>
      <c r="G11505" s="66"/>
      <c r="J11505" s="65"/>
      <c r="K11505" s="65"/>
      <c r="L11505" s="66"/>
      <c r="M11505" s="65"/>
      <c r="N11505" s="65"/>
      <c r="O11505" s="65"/>
      <c r="P11505" s="66"/>
      <c r="Q11505" s="31">
        <f t="shared" si="358"/>
        <v>9999</v>
      </c>
      <c r="R11505" s="31" t="str">
        <f t="shared" si="359"/>
        <v/>
      </c>
      <c r="S11505" s="29">
        <f>IF($Q11505&lt;Parâmetros!$E$19,$G11505-1,$G11505)</f>
        <v>0</v>
      </c>
    </row>
    <row r="11506" spans="1:19" x14ac:dyDescent="0.25">
      <c r="A11506" s="116"/>
      <c r="B11506" s="65"/>
      <c r="C11506" s="65"/>
      <c r="D11506" s="66"/>
      <c r="E11506" s="67"/>
      <c r="F11506" s="65"/>
      <c r="G11506" s="66"/>
      <c r="J11506" s="65"/>
      <c r="K11506" s="65"/>
      <c r="L11506" s="66"/>
      <c r="M11506" s="65"/>
      <c r="N11506" s="65"/>
      <c r="O11506" s="65"/>
      <c r="P11506" s="66"/>
      <c r="Q11506" s="31">
        <f t="shared" si="358"/>
        <v>9999</v>
      </c>
      <c r="R11506" s="31" t="str">
        <f t="shared" si="359"/>
        <v/>
      </c>
      <c r="S11506" s="29">
        <f>IF($Q11506&lt;Parâmetros!$E$19,$G11506-1,$G11506)</f>
        <v>0</v>
      </c>
    </row>
    <row r="11507" spans="1:19" x14ac:dyDescent="0.25">
      <c r="A11507" s="116"/>
      <c r="B11507" s="65"/>
      <c r="C11507" s="65"/>
      <c r="D11507" s="66"/>
      <c r="E11507" s="67"/>
      <c r="F11507" s="65"/>
      <c r="G11507" s="66"/>
      <c r="J11507" s="65"/>
      <c r="K11507" s="65"/>
      <c r="L11507" s="66"/>
      <c r="M11507" s="65"/>
      <c r="N11507" s="65"/>
      <c r="O11507" s="65"/>
      <c r="P11507" s="66"/>
      <c r="Q11507" s="31">
        <f t="shared" si="358"/>
        <v>9999</v>
      </c>
      <c r="R11507" s="31" t="str">
        <f t="shared" si="359"/>
        <v/>
      </c>
      <c r="S11507" s="29">
        <f>IF($Q11507&lt;Parâmetros!$E$19,$G11507-1,$G11507)</f>
        <v>0</v>
      </c>
    </row>
    <row r="11508" spans="1:19" x14ac:dyDescent="0.25">
      <c r="A11508" s="116"/>
      <c r="B11508" s="65"/>
      <c r="C11508" s="65"/>
      <c r="D11508" s="66"/>
      <c r="E11508" s="67"/>
      <c r="F11508" s="65"/>
      <c r="G11508" s="66"/>
      <c r="J11508" s="65"/>
      <c r="K11508" s="65"/>
      <c r="L11508" s="66"/>
      <c r="M11508" s="65"/>
      <c r="O11508" s="65"/>
      <c r="P11508" s="66"/>
      <c r="Q11508" s="31">
        <f t="shared" si="358"/>
        <v>9999</v>
      </c>
      <c r="R11508" s="31" t="str">
        <f t="shared" si="359"/>
        <v/>
      </c>
      <c r="S11508" s="29">
        <f>IF($Q11508&lt;Parâmetros!$E$19,$G11508-1,$G11508)</f>
        <v>0</v>
      </c>
    </row>
    <row r="11509" spans="1:19" x14ac:dyDescent="0.25">
      <c r="A11509" s="116"/>
      <c r="B11509" s="65"/>
      <c r="C11509" s="65"/>
      <c r="D11509" s="66"/>
      <c r="E11509" s="67"/>
      <c r="F11509" s="65"/>
      <c r="G11509" s="66"/>
      <c r="J11509" s="65"/>
      <c r="K11509" s="65"/>
      <c r="L11509" s="66"/>
      <c r="M11509" s="65"/>
      <c r="O11509" s="65"/>
      <c r="P11509" s="66"/>
      <c r="Q11509" s="31">
        <f t="shared" si="358"/>
        <v>9999</v>
      </c>
      <c r="R11509" s="31" t="str">
        <f t="shared" si="359"/>
        <v/>
      </c>
      <c r="S11509" s="29">
        <f>IF($Q11509&lt;Parâmetros!$E$19,$G11509-1,$G11509)</f>
        <v>0</v>
      </c>
    </row>
    <row r="11510" spans="1:19" x14ac:dyDescent="0.25">
      <c r="A11510" s="116"/>
      <c r="B11510" s="65"/>
      <c r="C11510" s="65"/>
      <c r="D11510" s="66"/>
      <c r="E11510" s="67"/>
      <c r="F11510" s="65"/>
      <c r="G11510" s="66"/>
      <c r="J11510" s="65"/>
      <c r="K11510" s="65"/>
      <c r="L11510" s="66"/>
      <c r="M11510" s="65"/>
      <c r="N11510" s="65"/>
      <c r="O11510" s="65"/>
      <c r="P11510" s="66"/>
      <c r="Q11510" s="31">
        <f t="shared" si="358"/>
        <v>9999</v>
      </c>
      <c r="R11510" s="31" t="str">
        <f t="shared" si="359"/>
        <v/>
      </c>
      <c r="S11510" s="29">
        <f>IF($Q11510&lt;Parâmetros!$E$19,$G11510-1,$G11510)</f>
        <v>0</v>
      </c>
    </row>
    <row r="11511" spans="1:19" x14ac:dyDescent="0.25">
      <c r="A11511" s="116"/>
      <c r="B11511" s="65"/>
      <c r="C11511" s="65"/>
      <c r="D11511" s="66"/>
      <c r="E11511" s="67"/>
      <c r="F11511" s="65"/>
      <c r="G11511" s="66"/>
      <c r="J11511" s="65"/>
      <c r="K11511" s="65"/>
      <c r="L11511" s="66"/>
      <c r="M11511" s="65"/>
      <c r="O11511" s="65"/>
      <c r="P11511" s="66"/>
      <c r="Q11511" s="31">
        <f t="shared" si="358"/>
        <v>9999</v>
      </c>
      <c r="R11511" s="31" t="str">
        <f t="shared" si="359"/>
        <v/>
      </c>
      <c r="S11511" s="29">
        <f>IF($Q11511&lt;Parâmetros!$E$19,$G11511-1,$G11511)</f>
        <v>0</v>
      </c>
    </row>
    <row r="11512" spans="1:19" x14ac:dyDescent="0.25">
      <c r="A11512" s="116"/>
      <c r="B11512" s="65"/>
      <c r="C11512" s="65"/>
      <c r="D11512" s="66"/>
      <c r="E11512" s="67"/>
      <c r="F11512" s="65"/>
      <c r="G11512" s="66"/>
      <c r="J11512" s="65"/>
      <c r="K11512" s="65"/>
      <c r="L11512" s="66"/>
      <c r="M11512" s="65"/>
      <c r="O11512" s="65"/>
      <c r="P11512" s="66"/>
      <c r="Q11512" s="31">
        <f t="shared" si="358"/>
        <v>9999</v>
      </c>
      <c r="R11512" s="31" t="str">
        <f t="shared" si="359"/>
        <v/>
      </c>
      <c r="S11512" s="29">
        <f>IF($Q11512&lt;Parâmetros!$E$19,$G11512-1,$G11512)</f>
        <v>0</v>
      </c>
    </row>
    <row r="11513" spans="1:19" x14ac:dyDescent="0.25">
      <c r="A11513" s="116"/>
      <c r="B11513" s="65"/>
      <c r="C11513" s="65"/>
      <c r="D11513" s="66"/>
      <c r="E11513" s="67"/>
      <c r="F11513" s="65"/>
      <c r="G11513" s="66"/>
      <c r="J11513" s="65"/>
      <c r="K11513" s="65"/>
      <c r="L11513" s="66"/>
      <c r="M11513" s="65"/>
      <c r="O11513" s="65"/>
      <c r="P11513" s="66"/>
      <c r="Q11513" s="31">
        <f t="shared" si="358"/>
        <v>9999</v>
      </c>
      <c r="R11513" s="31" t="str">
        <f t="shared" si="359"/>
        <v/>
      </c>
      <c r="S11513" s="29">
        <f>IF($Q11513&lt;Parâmetros!$E$19,$G11513-1,$G11513)</f>
        <v>0</v>
      </c>
    </row>
    <row r="11514" spans="1:19" x14ac:dyDescent="0.25">
      <c r="A11514" s="116"/>
      <c r="B11514" s="65"/>
      <c r="C11514" s="65"/>
      <c r="D11514" s="66"/>
      <c r="E11514" s="67"/>
      <c r="F11514" s="65"/>
      <c r="G11514" s="66"/>
      <c r="J11514" s="65"/>
      <c r="K11514" s="65"/>
      <c r="L11514" s="66"/>
      <c r="M11514" s="65"/>
      <c r="O11514" s="65"/>
      <c r="P11514" s="66"/>
      <c r="Q11514" s="31">
        <f t="shared" si="358"/>
        <v>9999</v>
      </c>
      <c r="R11514" s="31" t="str">
        <f t="shared" si="359"/>
        <v/>
      </c>
      <c r="S11514" s="29">
        <f>IF($Q11514&lt;Parâmetros!$E$19,$G11514-1,$G11514)</f>
        <v>0</v>
      </c>
    </row>
    <row r="11515" spans="1:19" x14ac:dyDescent="0.25">
      <c r="A11515" s="116"/>
      <c r="B11515" s="65"/>
      <c r="C11515" s="65"/>
      <c r="D11515" s="66"/>
      <c r="E11515" s="67"/>
      <c r="F11515" s="65"/>
      <c r="G11515" s="66"/>
      <c r="J11515" s="65"/>
      <c r="K11515" s="65"/>
      <c r="L11515" s="66"/>
      <c r="M11515" s="65"/>
      <c r="O11515" s="65"/>
      <c r="P11515" s="66"/>
      <c r="Q11515" s="31">
        <f t="shared" si="358"/>
        <v>9999</v>
      </c>
      <c r="R11515" s="31" t="str">
        <f t="shared" si="359"/>
        <v/>
      </c>
      <c r="S11515" s="29">
        <f>IF($Q11515&lt;Parâmetros!$E$19,$G11515-1,$G11515)</f>
        <v>0</v>
      </c>
    </row>
    <row r="11516" spans="1:19" x14ac:dyDescent="0.25">
      <c r="A11516" s="116"/>
      <c r="B11516" s="65"/>
      <c r="C11516" s="65"/>
      <c r="D11516" s="66"/>
      <c r="E11516" s="67"/>
      <c r="F11516" s="65"/>
      <c r="G11516" s="66"/>
      <c r="J11516" s="65"/>
      <c r="K11516" s="65"/>
      <c r="L11516" s="66"/>
      <c r="M11516" s="65"/>
      <c r="N11516" s="65"/>
      <c r="O11516" s="65"/>
      <c r="P11516" s="66"/>
      <c r="Q11516" s="31">
        <f t="shared" ref="Q11516:Q11579" si="360">IFERROR(VALUE(LEFT($J11516,2))*60+VALUE(MID($J11516,4,2)),9999)</f>
        <v>9999</v>
      </c>
      <c r="R11516" s="31" t="str">
        <f t="shared" ref="R11516:R11579" si="361">IFERROR(VALUE(LEFT($K11516,2))*60+VALUE(MID($K11516,4,2)),"")</f>
        <v/>
      </c>
      <c r="S11516" s="29">
        <f>IF($Q11516&lt;Parâmetros!$E$19,$G11516-1,$G11516)</f>
        <v>0</v>
      </c>
    </row>
    <row r="11517" spans="1:19" x14ac:dyDescent="0.25">
      <c r="A11517" s="116"/>
      <c r="B11517" s="65"/>
      <c r="C11517" s="65"/>
      <c r="D11517" s="66"/>
      <c r="E11517" s="67"/>
      <c r="F11517" s="65"/>
      <c r="G11517" s="66"/>
      <c r="J11517" s="65"/>
      <c r="K11517" s="65"/>
      <c r="L11517" s="66"/>
      <c r="M11517" s="65"/>
      <c r="N11517" s="65"/>
      <c r="O11517" s="65"/>
      <c r="P11517" s="66"/>
      <c r="Q11517" s="31">
        <f t="shared" si="360"/>
        <v>9999</v>
      </c>
      <c r="R11517" s="31" t="str">
        <f t="shared" si="361"/>
        <v/>
      </c>
      <c r="S11517" s="29">
        <f>IF($Q11517&lt;Parâmetros!$E$19,$G11517-1,$G11517)</f>
        <v>0</v>
      </c>
    </row>
    <row r="11518" spans="1:19" x14ac:dyDescent="0.25">
      <c r="A11518" s="116"/>
      <c r="B11518" s="65"/>
      <c r="C11518" s="65"/>
      <c r="D11518" s="66"/>
      <c r="E11518" s="67"/>
      <c r="F11518" s="65"/>
      <c r="G11518" s="66"/>
      <c r="J11518" s="65"/>
      <c r="K11518" s="65"/>
      <c r="L11518" s="66"/>
      <c r="M11518" s="65"/>
      <c r="N11518" s="65"/>
      <c r="O11518" s="65"/>
      <c r="P11518" s="66"/>
      <c r="Q11518" s="31">
        <f t="shared" si="360"/>
        <v>9999</v>
      </c>
      <c r="R11518" s="31" t="str">
        <f t="shared" si="361"/>
        <v/>
      </c>
      <c r="S11518" s="29">
        <f>IF($Q11518&lt;Parâmetros!$E$19,$G11518-1,$G11518)</f>
        <v>0</v>
      </c>
    </row>
    <row r="11519" spans="1:19" x14ac:dyDescent="0.25">
      <c r="A11519" s="116"/>
      <c r="B11519" s="65"/>
      <c r="C11519" s="65"/>
      <c r="D11519" s="66"/>
      <c r="E11519" s="67"/>
      <c r="F11519" s="65"/>
      <c r="G11519" s="66"/>
      <c r="J11519" s="65"/>
      <c r="K11519" s="65"/>
      <c r="L11519" s="66"/>
      <c r="M11519" s="65"/>
      <c r="O11519" s="65"/>
      <c r="P11519" s="66"/>
      <c r="Q11519" s="31">
        <f t="shared" si="360"/>
        <v>9999</v>
      </c>
      <c r="R11519" s="31" t="str">
        <f t="shared" si="361"/>
        <v/>
      </c>
      <c r="S11519" s="29">
        <f>IF($Q11519&lt;Parâmetros!$E$19,$G11519-1,$G11519)</f>
        <v>0</v>
      </c>
    </row>
    <row r="11520" spans="1:19" x14ac:dyDescent="0.25">
      <c r="A11520" s="116"/>
      <c r="B11520" s="65"/>
      <c r="C11520" s="65"/>
      <c r="D11520" s="66"/>
      <c r="E11520" s="67"/>
      <c r="F11520" s="65"/>
      <c r="G11520" s="66"/>
      <c r="J11520" s="65"/>
      <c r="K11520" s="65"/>
      <c r="L11520" s="66"/>
      <c r="M11520" s="65"/>
      <c r="N11520" s="65"/>
      <c r="O11520" s="65"/>
      <c r="P11520" s="66"/>
      <c r="Q11520" s="31">
        <f t="shared" si="360"/>
        <v>9999</v>
      </c>
      <c r="R11520" s="31" t="str">
        <f t="shared" si="361"/>
        <v/>
      </c>
      <c r="S11520" s="29">
        <f>IF($Q11520&lt;Parâmetros!$E$19,$G11520-1,$G11520)</f>
        <v>0</v>
      </c>
    </row>
    <row r="11521" spans="1:19" x14ac:dyDescent="0.25">
      <c r="A11521" s="116"/>
      <c r="B11521" s="65"/>
      <c r="C11521" s="65"/>
      <c r="D11521" s="66"/>
      <c r="E11521" s="67"/>
      <c r="F11521" s="65"/>
      <c r="G11521" s="66"/>
      <c r="J11521" s="65"/>
      <c r="K11521" s="65"/>
      <c r="L11521" s="66"/>
      <c r="M11521" s="65"/>
      <c r="N11521" s="65"/>
      <c r="O11521" s="65"/>
      <c r="P11521" s="66"/>
      <c r="Q11521" s="31">
        <f t="shared" si="360"/>
        <v>9999</v>
      </c>
      <c r="R11521" s="31" t="str">
        <f t="shared" si="361"/>
        <v/>
      </c>
      <c r="S11521" s="29">
        <f>IF($Q11521&lt;Parâmetros!$E$19,$G11521-1,$G11521)</f>
        <v>0</v>
      </c>
    </row>
    <row r="11522" spans="1:19" x14ac:dyDescent="0.25">
      <c r="A11522" s="116"/>
      <c r="B11522" s="65"/>
      <c r="C11522" s="65"/>
      <c r="D11522" s="66"/>
      <c r="E11522" s="67"/>
      <c r="F11522" s="65"/>
      <c r="G11522" s="66"/>
      <c r="J11522" s="65"/>
      <c r="K11522" s="65"/>
      <c r="L11522" s="66"/>
      <c r="M11522" s="65"/>
      <c r="N11522" s="65"/>
      <c r="O11522" s="65"/>
      <c r="P11522" s="66"/>
      <c r="Q11522" s="31">
        <f t="shared" si="360"/>
        <v>9999</v>
      </c>
      <c r="R11522" s="31" t="str">
        <f t="shared" si="361"/>
        <v/>
      </c>
      <c r="S11522" s="29">
        <f>IF($Q11522&lt;Parâmetros!$E$19,$G11522-1,$G11522)</f>
        <v>0</v>
      </c>
    </row>
    <row r="11523" spans="1:19" x14ac:dyDescent="0.25">
      <c r="A11523" s="116"/>
      <c r="B11523" s="65"/>
      <c r="C11523" s="65"/>
      <c r="D11523" s="66"/>
      <c r="E11523" s="67"/>
      <c r="F11523" s="65"/>
      <c r="G11523" s="66"/>
      <c r="J11523" s="65"/>
      <c r="K11523" s="65"/>
      <c r="L11523" s="66"/>
      <c r="M11523" s="65"/>
      <c r="O11523" s="65"/>
      <c r="P11523" s="66"/>
      <c r="Q11523" s="31">
        <f t="shared" si="360"/>
        <v>9999</v>
      </c>
      <c r="R11523" s="31" t="str">
        <f t="shared" si="361"/>
        <v/>
      </c>
      <c r="S11523" s="29">
        <f>IF($Q11523&lt;Parâmetros!$E$19,$G11523-1,$G11523)</f>
        <v>0</v>
      </c>
    </row>
    <row r="11524" spans="1:19" x14ac:dyDescent="0.25">
      <c r="A11524" s="116"/>
      <c r="B11524" s="65"/>
      <c r="C11524" s="65"/>
      <c r="D11524" s="66"/>
      <c r="E11524" s="67"/>
      <c r="F11524" s="65"/>
      <c r="G11524" s="66"/>
      <c r="J11524" s="65"/>
      <c r="K11524" s="65"/>
      <c r="L11524" s="66"/>
      <c r="M11524" s="65"/>
      <c r="O11524" s="65"/>
      <c r="P11524" s="66"/>
      <c r="Q11524" s="31">
        <f t="shared" si="360"/>
        <v>9999</v>
      </c>
      <c r="R11524" s="31" t="str">
        <f t="shared" si="361"/>
        <v/>
      </c>
      <c r="S11524" s="29">
        <f>IF($Q11524&lt;Parâmetros!$E$19,$G11524-1,$G11524)</f>
        <v>0</v>
      </c>
    </row>
    <row r="11525" spans="1:19" x14ac:dyDescent="0.25">
      <c r="A11525" s="116"/>
      <c r="B11525" s="65"/>
      <c r="C11525" s="65"/>
      <c r="D11525" s="66"/>
      <c r="E11525" s="67"/>
      <c r="F11525" s="65"/>
      <c r="G11525" s="66"/>
      <c r="J11525" s="65"/>
      <c r="K11525" s="65"/>
      <c r="L11525" s="66"/>
      <c r="M11525" s="65"/>
      <c r="O11525" s="65"/>
      <c r="P11525" s="66"/>
      <c r="Q11525" s="31">
        <f t="shared" si="360"/>
        <v>9999</v>
      </c>
      <c r="R11525" s="31" t="str">
        <f t="shared" si="361"/>
        <v/>
      </c>
      <c r="S11525" s="29">
        <f>IF($Q11525&lt;Parâmetros!$E$19,$G11525-1,$G11525)</f>
        <v>0</v>
      </c>
    </row>
    <row r="11526" spans="1:19" x14ac:dyDescent="0.25">
      <c r="A11526" s="116"/>
      <c r="B11526" s="65"/>
      <c r="C11526" s="65"/>
      <c r="D11526" s="66"/>
      <c r="E11526" s="67"/>
      <c r="F11526" s="65"/>
      <c r="G11526" s="66"/>
      <c r="J11526" s="65"/>
      <c r="K11526" s="65"/>
      <c r="L11526" s="66"/>
      <c r="M11526" s="65"/>
      <c r="N11526" s="65"/>
      <c r="O11526" s="65"/>
      <c r="P11526" s="66"/>
      <c r="Q11526" s="31">
        <f t="shared" si="360"/>
        <v>9999</v>
      </c>
      <c r="R11526" s="31" t="str">
        <f t="shared" si="361"/>
        <v/>
      </c>
      <c r="S11526" s="29">
        <f>IF($Q11526&lt;Parâmetros!$E$19,$G11526-1,$G11526)</f>
        <v>0</v>
      </c>
    </row>
    <row r="11527" spans="1:19" x14ac:dyDescent="0.25">
      <c r="A11527" s="116"/>
      <c r="B11527" s="65"/>
      <c r="C11527" s="65"/>
      <c r="D11527" s="66"/>
      <c r="E11527" s="67"/>
      <c r="F11527" s="65"/>
      <c r="G11527" s="66"/>
      <c r="J11527" s="65"/>
      <c r="K11527" s="65"/>
      <c r="L11527" s="66"/>
      <c r="M11527" s="65"/>
      <c r="N11527" s="65"/>
      <c r="O11527" s="65"/>
      <c r="P11527" s="66"/>
      <c r="Q11527" s="31">
        <f t="shared" si="360"/>
        <v>9999</v>
      </c>
      <c r="R11527" s="31" t="str">
        <f t="shared" si="361"/>
        <v/>
      </c>
      <c r="S11527" s="29">
        <f>IF($Q11527&lt;Parâmetros!$E$19,$G11527-1,$G11527)</f>
        <v>0</v>
      </c>
    </row>
    <row r="11528" spans="1:19" x14ac:dyDescent="0.25">
      <c r="A11528" s="116"/>
      <c r="B11528" s="65"/>
      <c r="C11528" s="65"/>
      <c r="D11528" s="66"/>
      <c r="E11528" s="67"/>
      <c r="F11528" s="65"/>
      <c r="G11528" s="66"/>
      <c r="J11528" s="65"/>
      <c r="K11528" s="65"/>
      <c r="L11528" s="66"/>
      <c r="M11528" s="65"/>
      <c r="N11528" s="65"/>
      <c r="O11528" s="65"/>
      <c r="P11528" s="66"/>
      <c r="Q11528" s="31">
        <f t="shared" si="360"/>
        <v>9999</v>
      </c>
      <c r="R11528" s="31" t="str">
        <f t="shared" si="361"/>
        <v/>
      </c>
      <c r="S11528" s="29">
        <f>IF($Q11528&lt;Parâmetros!$E$19,$G11528-1,$G11528)</f>
        <v>0</v>
      </c>
    </row>
    <row r="11529" spans="1:19" x14ac:dyDescent="0.25">
      <c r="A11529" s="116"/>
      <c r="B11529" s="65"/>
      <c r="C11529" s="65"/>
      <c r="D11529" s="66"/>
      <c r="E11529" s="67"/>
      <c r="F11529" s="65"/>
      <c r="G11529" s="66"/>
      <c r="J11529" s="65"/>
      <c r="K11529" s="65"/>
      <c r="L11529" s="66"/>
      <c r="M11529" s="65"/>
      <c r="O11529" s="65"/>
      <c r="P11529" s="66"/>
      <c r="Q11529" s="31">
        <f t="shared" si="360"/>
        <v>9999</v>
      </c>
      <c r="R11529" s="31" t="str">
        <f t="shared" si="361"/>
        <v/>
      </c>
      <c r="S11529" s="29">
        <f>IF($Q11529&lt;Parâmetros!$E$19,$G11529-1,$G11529)</f>
        <v>0</v>
      </c>
    </row>
    <row r="11530" spans="1:19" x14ac:dyDescent="0.25">
      <c r="A11530" s="116"/>
      <c r="B11530" s="65"/>
      <c r="C11530" s="65"/>
      <c r="D11530" s="66"/>
      <c r="E11530" s="67"/>
      <c r="F11530" s="65"/>
      <c r="G11530" s="66"/>
      <c r="J11530" s="65"/>
      <c r="K11530" s="65"/>
      <c r="L11530" s="66"/>
      <c r="M11530" s="65"/>
      <c r="O11530" s="65"/>
      <c r="P11530" s="66"/>
      <c r="Q11530" s="31">
        <f t="shared" si="360"/>
        <v>9999</v>
      </c>
      <c r="R11530" s="31" t="str">
        <f t="shared" si="361"/>
        <v/>
      </c>
      <c r="S11530" s="29">
        <f>IF($Q11530&lt;Parâmetros!$E$19,$G11530-1,$G11530)</f>
        <v>0</v>
      </c>
    </row>
    <row r="11531" spans="1:19" x14ac:dyDescent="0.25">
      <c r="A11531" s="116"/>
      <c r="B11531" s="65"/>
      <c r="C11531" s="65"/>
      <c r="D11531" s="66"/>
      <c r="E11531" s="67"/>
      <c r="F11531" s="65"/>
      <c r="G11531" s="66"/>
      <c r="J11531" s="65"/>
      <c r="K11531" s="65"/>
      <c r="L11531" s="66"/>
      <c r="M11531" s="65"/>
      <c r="O11531" s="65"/>
      <c r="P11531" s="66"/>
      <c r="Q11531" s="31">
        <f t="shared" si="360"/>
        <v>9999</v>
      </c>
      <c r="R11531" s="31" t="str">
        <f t="shared" si="361"/>
        <v/>
      </c>
      <c r="S11531" s="29">
        <f>IF($Q11531&lt;Parâmetros!$E$19,$G11531-1,$G11531)</f>
        <v>0</v>
      </c>
    </row>
    <row r="11532" spans="1:19" x14ac:dyDescent="0.25">
      <c r="A11532" s="116"/>
      <c r="B11532" s="65"/>
      <c r="C11532" s="65"/>
      <c r="D11532" s="66"/>
      <c r="E11532" s="67"/>
      <c r="F11532" s="65"/>
      <c r="G11532" s="66"/>
      <c r="J11532" s="65"/>
      <c r="K11532" s="65"/>
      <c r="L11532" s="66"/>
      <c r="M11532" s="65"/>
      <c r="N11532" s="65"/>
      <c r="O11532" s="65"/>
      <c r="P11532" s="66"/>
      <c r="Q11532" s="31">
        <f t="shared" si="360"/>
        <v>9999</v>
      </c>
      <c r="R11532" s="31" t="str">
        <f t="shared" si="361"/>
        <v/>
      </c>
      <c r="S11532" s="29">
        <f>IF($Q11532&lt;Parâmetros!$E$19,$G11532-1,$G11532)</f>
        <v>0</v>
      </c>
    </row>
    <row r="11533" spans="1:19" x14ac:dyDescent="0.25">
      <c r="A11533" s="116"/>
      <c r="B11533" s="65"/>
      <c r="C11533" s="65"/>
      <c r="D11533" s="66"/>
      <c r="E11533" s="67"/>
      <c r="F11533" s="65"/>
      <c r="G11533" s="66"/>
      <c r="J11533" s="65"/>
      <c r="K11533" s="65"/>
      <c r="L11533" s="66"/>
      <c r="M11533" s="65"/>
      <c r="N11533" s="65"/>
      <c r="O11533" s="65"/>
      <c r="P11533" s="66"/>
      <c r="Q11533" s="31">
        <f t="shared" si="360"/>
        <v>9999</v>
      </c>
      <c r="R11533" s="31" t="str">
        <f t="shared" si="361"/>
        <v/>
      </c>
      <c r="S11533" s="29">
        <f>IF($Q11533&lt;Parâmetros!$E$19,$G11533-1,$G11533)</f>
        <v>0</v>
      </c>
    </row>
    <row r="11534" spans="1:19" x14ac:dyDescent="0.25">
      <c r="A11534" s="116"/>
      <c r="B11534" s="65"/>
      <c r="C11534" s="65"/>
      <c r="D11534" s="66"/>
      <c r="E11534" s="67"/>
      <c r="F11534" s="65"/>
      <c r="G11534" s="66"/>
      <c r="J11534" s="65"/>
      <c r="K11534" s="65"/>
      <c r="L11534" s="66"/>
      <c r="M11534" s="65"/>
      <c r="N11534" s="65"/>
      <c r="O11534" s="65"/>
      <c r="P11534" s="66"/>
      <c r="Q11534" s="31">
        <f t="shared" si="360"/>
        <v>9999</v>
      </c>
      <c r="R11534" s="31" t="str">
        <f t="shared" si="361"/>
        <v/>
      </c>
      <c r="S11534" s="29">
        <f>IF($Q11534&lt;Parâmetros!$E$19,$G11534-1,$G11534)</f>
        <v>0</v>
      </c>
    </row>
    <row r="11535" spans="1:19" x14ac:dyDescent="0.25">
      <c r="A11535" s="116"/>
      <c r="B11535" s="65"/>
      <c r="C11535" s="65"/>
      <c r="D11535" s="66"/>
      <c r="E11535" s="67"/>
      <c r="F11535" s="65"/>
      <c r="G11535" s="66"/>
      <c r="J11535" s="65"/>
      <c r="K11535" s="65"/>
      <c r="L11535" s="66"/>
      <c r="M11535" s="65"/>
      <c r="N11535" s="65"/>
      <c r="O11535" s="65"/>
      <c r="P11535" s="66"/>
      <c r="Q11535" s="31">
        <f t="shared" si="360"/>
        <v>9999</v>
      </c>
      <c r="R11535" s="31" t="str">
        <f t="shared" si="361"/>
        <v/>
      </c>
      <c r="S11535" s="29">
        <f>IF($Q11535&lt;Parâmetros!$E$19,$G11535-1,$G11535)</f>
        <v>0</v>
      </c>
    </row>
    <row r="11536" spans="1:19" x14ac:dyDescent="0.25">
      <c r="A11536" s="116"/>
      <c r="B11536" s="65"/>
      <c r="C11536" s="65"/>
      <c r="D11536" s="66"/>
      <c r="E11536" s="67"/>
      <c r="F11536" s="65"/>
      <c r="G11536" s="66"/>
      <c r="J11536" s="65"/>
      <c r="K11536" s="65"/>
      <c r="L11536" s="66"/>
      <c r="M11536" s="65"/>
      <c r="N11536" s="65"/>
      <c r="O11536" s="65"/>
      <c r="P11536" s="66"/>
      <c r="Q11536" s="31">
        <f t="shared" si="360"/>
        <v>9999</v>
      </c>
      <c r="R11536" s="31" t="str">
        <f t="shared" si="361"/>
        <v/>
      </c>
      <c r="S11536" s="29">
        <f>IF($Q11536&lt;Parâmetros!$E$19,$G11536-1,$G11536)</f>
        <v>0</v>
      </c>
    </row>
    <row r="11537" spans="1:19" x14ac:dyDescent="0.25">
      <c r="A11537" s="116"/>
      <c r="B11537" s="65"/>
      <c r="C11537" s="65"/>
      <c r="D11537" s="66"/>
      <c r="E11537" s="67"/>
      <c r="F11537" s="65"/>
      <c r="G11537" s="66"/>
      <c r="J11537" s="65"/>
      <c r="K11537" s="65"/>
      <c r="L11537" s="66"/>
      <c r="M11537" s="65"/>
      <c r="N11537" s="65"/>
      <c r="O11537" s="65"/>
      <c r="P11537" s="66"/>
      <c r="Q11537" s="31">
        <f t="shared" si="360"/>
        <v>9999</v>
      </c>
      <c r="R11537" s="31" t="str">
        <f t="shared" si="361"/>
        <v/>
      </c>
      <c r="S11537" s="29">
        <f>IF($Q11537&lt;Parâmetros!$E$19,$G11537-1,$G11537)</f>
        <v>0</v>
      </c>
    </row>
    <row r="11538" spans="1:19" x14ac:dyDescent="0.25">
      <c r="A11538" s="116"/>
      <c r="B11538" s="65"/>
      <c r="C11538" s="65"/>
      <c r="D11538" s="66"/>
      <c r="E11538" s="67"/>
      <c r="F11538" s="65"/>
      <c r="G11538" s="66"/>
      <c r="J11538" s="65"/>
      <c r="K11538" s="65"/>
      <c r="L11538" s="66"/>
      <c r="M11538" s="65"/>
      <c r="N11538" s="65"/>
      <c r="O11538" s="65"/>
      <c r="P11538" s="66"/>
      <c r="Q11538" s="31">
        <f t="shared" si="360"/>
        <v>9999</v>
      </c>
      <c r="R11538" s="31" t="str">
        <f t="shared" si="361"/>
        <v/>
      </c>
      <c r="S11538" s="29">
        <f>IF($Q11538&lt;Parâmetros!$E$19,$G11538-1,$G11538)</f>
        <v>0</v>
      </c>
    </row>
    <row r="11539" spans="1:19" x14ac:dyDescent="0.25">
      <c r="A11539" s="116"/>
      <c r="B11539" s="65"/>
      <c r="C11539" s="65"/>
      <c r="D11539" s="66"/>
      <c r="E11539" s="67"/>
      <c r="F11539" s="65"/>
      <c r="G11539" s="66"/>
      <c r="J11539" s="65"/>
      <c r="K11539" s="65"/>
      <c r="L11539" s="66"/>
      <c r="M11539" s="65"/>
      <c r="N11539" s="65"/>
      <c r="O11539" s="65"/>
      <c r="P11539" s="66"/>
      <c r="Q11539" s="31">
        <f t="shared" si="360"/>
        <v>9999</v>
      </c>
      <c r="R11539" s="31" t="str">
        <f t="shared" si="361"/>
        <v/>
      </c>
      <c r="S11539" s="29">
        <f>IF($Q11539&lt;Parâmetros!$E$19,$G11539-1,$G11539)</f>
        <v>0</v>
      </c>
    </row>
    <row r="11540" spans="1:19" x14ac:dyDescent="0.25">
      <c r="A11540" s="116"/>
      <c r="B11540" s="65"/>
      <c r="C11540" s="65"/>
      <c r="D11540" s="66"/>
      <c r="E11540" s="67"/>
      <c r="F11540" s="65"/>
      <c r="G11540" s="66"/>
      <c r="J11540" s="65"/>
      <c r="K11540" s="65"/>
      <c r="L11540" s="66"/>
      <c r="M11540" s="65"/>
      <c r="N11540" s="65"/>
      <c r="O11540" s="65"/>
      <c r="P11540" s="66"/>
      <c r="Q11540" s="31">
        <f t="shared" si="360"/>
        <v>9999</v>
      </c>
      <c r="R11540" s="31" t="str">
        <f t="shared" si="361"/>
        <v/>
      </c>
      <c r="S11540" s="29">
        <f>IF($Q11540&lt;Parâmetros!$E$19,$G11540-1,$G11540)</f>
        <v>0</v>
      </c>
    </row>
    <row r="11541" spans="1:19" x14ac:dyDescent="0.25">
      <c r="A11541" s="116"/>
      <c r="B11541" s="65"/>
      <c r="C11541" s="65"/>
      <c r="D11541" s="66"/>
      <c r="E11541" s="67"/>
      <c r="F11541" s="65"/>
      <c r="G11541" s="66"/>
      <c r="J11541" s="65"/>
      <c r="K11541" s="65"/>
      <c r="L11541" s="66"/>
      <c r="M11541" s="65"/>
      <c r="N11541" s="65"/>
      <c r="O11541" s="65"/>
      <c r="P11541" s="66"/>
      <c r="Q11541" s="31">
        <f t="shared" si="360"/>
        <v>9999</v>
      </c>
      <c r="R11541" s="31" t="str">
        <f t="shared" si="361"/>
        <v/>
      </c>
      <c r="S11541" s="29">
        <f>IF($Q11541&lt;Parâmetros!$E$19,$G11541-1,$G11541)</f>
        <v>0</v>
      </c>
    </row>
    <row r="11542" spans="1:19" x14ac:dyDescent="0.25">
      <c r="A11542" s="116"/>
      <c r="B11542" s="65"/>
      <c r="C11542" s="65"/>
      <c r="D11542" s="66"/>
      <c r="E11542" s="67"/>
      <c r="F11542" s="65"/>
      <c r="G11542" s="66"/>
      <c r="J11542" s="65"/>
      <c r="K11542" s="65"/>
      <c r="L11542" s="66"/>
      <c r="M11542" s="65"/>
      <c r="N11542" s="65"/>
      <c r="O11542" s="65"/>
      <c r="P11542" s="66"/>
      <c r="Q11542" s="31">
        <f t="shared" si="360"/>
        <v>9999</v>
      </c>
      <c r="R11542" s="31" t="str">
        <f t="shared" si="361"/>
        <v/>
      </c>
      <c r="S11542" s="29">
        <f>IF($Q11542&lt;Parâmetros!$E$19,$G11542-1,$G11542)</f>
        <v>0</v>
      </c>
    </row>
    <row r="11543" spans="1:19" x14ac:dyDescent="0.25">
      <c r="A11543" s="116"/>
      <c r="B11543" s="65"/>
      <c r="C11543" s="65"/>
      <c r="D11543" s="66"/>
      <c r="E11543" s="67"/>
      <c r="F11543" s="65"/>
      <c r="G11543" s="66"/>
      <c r="J11543" s="65"/>
      <c r="K11543" s="65"/>
      <c r="L11543" s="66"/>
      <c r="M11543" s="65"/>
      <c r="N11543" s="65"/>
      <c r="O11543" s="65"/>
      <c r="P11543" s="66"/>
      <c r="Q11543" s="31">
        <f t="shared" si="360"/>
        <v>9999</v>
      </c>
      <c r="R11543" s="31" t="str">
        <f t="shared" si="361"/>
        <v/>
      </c>
      <c r="S11543" s="29">
        <f>IF($Q11543&lt;Parâmetros!$E$19,$G11543-1,$G11543)</f>
        <v>0</v>
      </c>
    </row>
    <row r="11544" spans="1:19" x14ac:dyDescent="0.25">
      <c r="A11544" s="116"/>
      <c r="B11544" s="65"/>
      <c r="C11544" s="65"/>
      <c r="D11544" s="66"/>
      <c r="E11544" s="67"/>
      <c r="F11544" s="65"/>
      <c r="G11544" s="66"/>
      <c r="J11544" s="65"/>
      <c r="K11544" s="65"/>
      <c r="L11544" s="66"/>
      <c r="M11544" s="65"/>
      <c r="N11544" s="65"/>
      <c r="O11544" s="65"/>
      <c r="P11544" s="66"/>
      <c r="Q11544" s="31">
        <f t="shared" si="360"/>
        <v>9999</v>
      </c>
      <c r="R11544" s="31" t="str">
        <f t="shared" si="361"/>
        <v/>
      </c>
      <c r="S11544" s="29">
        <f>IF($Q11544&lt;Parâmetros!$E$19,$G11544-1,$G11544)</f>
        <v>0</v>
      </c>
    </row>
    <row r="11545" spans="1:19" x14ac:dyDescent="0.25">
      <c r="A11545" s="116"/>
      <c r="B11545" s="65"/>
      <c r="C11545" s="65"/>
      <c r="D11545" s="66"/>
      <c r="E11545" s="67"/>
      <c r="F11545" s="65"/>
      <c r="G11545" s="66"/>
      <c r="J11545" s="65"/>
      <c r="K11545" s="65"/>
      <c r="L11545" s="66"/>
      <c r="M11545" s="65"/>
      <c r="N11545" s="65"/>
      <c r="O11545" s="65"/>
      <c r="P11545" s="66"/>
      <c r="Q11545" s="31">
        <f t="shared" si="360"/>
        <v>9999</v>
      </c>
      <c r="R11545" s="31" t="str">
        <f t="shared" si="361"/>
        <v/>
      </c>
      <c r="S11545" s="29">
        <f>IF($Q11545&lt;Parâmetros!$E$19,$G11545-1,$G11545)</f>
        <v>0</v>
      </c>
    </row>
    <row r="11546" spans="1:19" x14ac:dyDescent="0.25">
      <c r="A11546" s="116"/>
      <c r="B11546" s="65"/>
      <c r="C11546" s="65"/>
      <c r="D11546" s="66"/>
      <c r="E11546" s="67"/>
      <c r="F11546" s="65"/>
      <c r="G11546" s="66"/>
      <c r="J11546" s="65"/>
      <c r="K11546" s="65"/>
      <c r="L11546" s="66"/>
      <c r="M11546" s="65"/>
      <c r="N11546" s="65"/>
      <c r="O11546" s="65"/>
      <c r="P11546" s="66"/>
      <c r="Q11546" s="31">
        <f t="shared" si="360"/>
        <v>9999</v>
      </c>
      <c r="R11546" s="31" t="str">
        <f t="shared" si="361"/>
        <v/>
      </c>
      <c r="S11546" s="29">
        <f>IF($Q11546&lt;Parâmetros!$E$19,$G11546-1,$G11546)</f>
        <v>0</v>
      </c>
    </row>
    <row r="11547" spans="1:19" x14ac:dyDescent="0.25">
      <c r="A11547" s="116"/>
      <c r="B11547" s="65"/>
      <c r="C11547" s="65"/>
      <c r="D11547" s="66"/>
      <c r="E11547" s="67"/>
      <c r="F11547" s="65"/>
      <c r="G11547" s="66"/>
      <c r="J11547" s="65"/>
      <c r="K11547" s="65"/>
      <c r="L11547" s="66"/>
      <c r="M11547" s="65"/>
      <c r="N11547" s="65"/>
      <c r="O11547" s="65"/>
      <c r="P11547" s="66"/>
      <c r="Q11547" s="31">
        <f t="shared" si="360"/>
        <v>9999</v>
      </c>
      <c r="R11547" s="31" t="str">
        <f t="shared" si="361"/>
        <v/>
      </c>
      <c r="S11547" s="29">
        <f>IF($Q11547&lt;Parâmetros!$E$19,$G11547-1,$G11547)</f>
        <v>0</v>
      </c>
    </row>
    <row r="11548" spans="1:19" x14ac:dyDescent="0.25">
      <c r="A11548" s="116"/>
      <c r="B11548" s="65"/>
      <c r="C11548" s="65"/>
      <c r="D11548" s="66"/>
      <c r="E11548" s="67"/>
      <c r="F11548" s="65"/>
      <c r="G11548" s="66"/>
      <c r="J11548" s="65"/>
      <c r="K11548" s="65"/>
      <c r="L11548" s="66"/>
      <c r="M11548" s="65"/>
      <c r="N11548" s="65"/>
      <c r="O11548" s="65"/>
      <c r="P11548" s="66"/>
      <c r="Q11548" s="31">
        <f t="shared" si="360"/>
        <v>9999</v>
      </c>
      <c r="R11548" s="31" t="str">
        <f t="shared" si="361"/>
        <v/>
      </c>
      <c r="S11548" s="29">
        <f>IF($Q11548&lt;Parâmetros!$E$19,$G11548-1,$G11548)</f>
        <v>0</v>
      </c>
    </row>
    <row r="11549" spans="1:19" x14ac:dyDescent="0.25">
      <c r="A11549" s="116"/>
      <c r="B11549" s="65"/>
      <c r="C11549" s="65"/>
      <c r="D11549" s="66"/>
      <c r="E11549" s="67"/>
      <c r="F11549" s="65"/>
      <c r="G11549" s="66"/>
      <c r="J11549" s="65"/>
      <c r="K11549" s="65"/>
      <c r="L11549" s="66"/>
      <c r="M11549" s="65"/>
      <c r="N11549" s="65"/>
      <c r="O11549" s="65"/>
      <c r="P11549" s="66"/>
      <c r="Q11549" s="31">
        <f t="shared" si="360"/>
        <v>9999</v>
      </c>
      <c r="R11549" s="31" t="str">
        <f t="shared" si="361"/>
        <v/>
      </c>
      <c r="S11549" s="29">
        <f>IF($Q11549&lt;Parâmetros!$E$19,$G11549-1,$G11549)</f>
        <v>0</v>
      </c>
    </row>
    <row r="11550" spans="1:19" x14ac:dyDescent="0.25">
      <c r="A11550" s="116"/>
      <c r="B11550" s="65"/>
      <c r="C11550" s="65"/>
      <c r="D11550" s="66"/>
      <c r="E11550" s="67"/>
      <c r="F11550" s="65"/>
      <c r="G11550" s="66"/>
      <c r="J11550" s="65"/>
      <c r="K11550" s="65"/>
      <c r="L11550" s="66"/>
      <c r="M11550" s="65"/>
      <c r="N11550" s="65"/>
      <c r="O11550" s="65"/>
      <c r="P11550" s="66"/>
      <c r="Q11550" s="31">
        <f t="shared" si="360"/>
        <v>9999</v>
      </c>
      <c r="R11550" s="31" t="str">
        <f t="shared" si="361"/>
        <v/>
      </c>
      <c r="S11550" s="29">
        <f>IF($Q11550&lt;Parâmetros!$E$19,$G11550-1,$G11550)</f>
        <v>0</v>
      </c>
    </row>
    <row r="11551" spans="1:19" x14ac:dyDescent="0.25">
      <c r="A11551" s="116"/>
      <c r="B11551" s="65"/>
      <c r="C11551" s="65"/>
      <c r="D11551" s="66"/>
      <c r="E11551" s="67"/>
      <c r="F11551" s="65"/>
      <c r="G11551" s="66"/>
      <c r="J11551" s="65"/>
      <c r="K11551" s="65"/>
      <c r="L11551" s="66"/>
      <c r="M11551" s="65"/>
      <c r="N11551" s="65"/>
      <c r="O11551" s="65"/>
      <c r="P11551" s="66"/>
      <c r="Q11551" s="31">
        <f t="shared" si="360"/>
        <v>9999</v>
      </c>
      <c r="R11551" s="31" t="str">
        <f t="shared" si="361"/>
        <v/>
      </c>
      <c r="S11551" s="29">
        <f>IF($Q11551&lt;Parâmetros!$E$19,$G11551-1,$G11551)</f>
        <v>0</v>
      </c>
    </row>
    <row r="11552" spans="1:19" x14ac:dyDescent="0.25">
      <c r="A11552" s="116"/>
      <c r="B11552" s="65"/>
      <c r="C11552" s="65"/>
      <c r="D11552" s="66"/>
      <c r="E11552" s="67"/>
      <c r="F11552" s="65"/>
      <c r="G11552" s="66"/>
      <c r="J11552" s="65"/>
      <c r="K11552" s="65"/>
      <c r="L11552" s="66"/>
      <c r="M11552" s="65"/>
      <c r="N11552" s="65"/>
      <c r="O11552" s="65"/>
      <c r="P11552" s="66"/>
      <c r="Q11552" s="31">
        <f t="shared" si="360"/>
        <v>9999</v>
      </c>
      <c r="R11552" s="31" t="str">
        <f t="shared" si="361"/>
        <v/>
      </c>
      <c r="S11552" s="29">
        <f>IF($Q11552&lt;Parâmetros!$E$19,$G11552-1,$G11552)</f>
        <v>0</v>
      </c>
    </row>
    <row r="11553" spans="1:19" x14ac:dyDescent="0.25">
      <c r="A11553" s="116"/>
      <c r="B11553" s="65"/>
      <c r="C11553" s="65"/>
      <c r="D11553" s="66"/>
      <c r="E11553" s="67"/>
      <c r="F11553" s="65"/>
      <c r="G11553" s="66"/>
      <c r="J11553" s="65"/>
      <c r="K11553" s="65"/>
      <c r="L11553" s="66"/>
      <c r="M11553" s="65"/>
      <c r="N11553" s="65"/>
      <c r="O11553" s="65"/>
      <c r="P11553" s="66"/>
      <c r="Q11553" s="31">
        <f t="shared" si="360"/>
        <v>9999</v>
      </c>
      <c r="R11553" s="31" t="str">
        <f t="shared" si="361"/>
        <v/>
      </c>
      <c r="S11553" s="29">
        <f>IF($Q11553&lt;Parâmetros!$E$19,$G11553-1,$G11553)</f>
        <v>0</v>
      </c>
    </row>
    <row r="11554" spans="1:19" x14ac:dyDescent="0.25">
      <c r="A11554" s="116"/>
      <c r="B11554" s="65"/>
      <c r="C11554" s="65"/>
      <c r="D11554" s="66"/>
      <c r="E11554" s="67"/>
      <c r="F11554" s="65"/>
      <c r="G11554" s="66"/>
      <c r="J11554" s="65"/>
      <c r="K11554" s="65"/>
      <c r="L11554" s="66"/>
      <c r="M11554" s="65"/>
      <c r="O11554" s="65"/>
      <c r="P11554" s="66"/>
      <c r="Q11554" s="31">
        <f t="shared" si="360"/>
        <v>9999</v>
      </c>
      <c r="R11554" s="31" t="str">
        <f t="shared" si="361"/>
        <v/>
      </c>
      <c r="S11554" s="29">
        <f>IF($Q11554&lt;Parâmetros!$E$19,$G11554-1,$G11554)</f>
        <v>0</v>
      </c>
    </row>
    <row r="11555" spans="1:19" x14ac:dyDescent="0.25">
      <c r="A11555" s="116"/>
      <c r="B11555" s="65"/>
      <c r="C11555" s="65"/>
      <c r="D11555" s="66"/>
      <c r="E11555" s="67"/>
      <c r="F11555" s="65"/>
      <c r="G11555" s="66"/>
      <c r="J11555" s="65"/>
      <c r="K11555" s="65"/>
      <c r="L11555" s="66"/>
      <c r="M11555" s="65"/>
      <c r="O11555" s="65"/>
      <c r="P11555" s="66"/>
      <c r="Q11555" s="31">
        <f t="shared" si="360"/>
        <v>9999</v>
      </c>
      <c r="R11555" s="31" t="str">
        <f t="shared" si="361"/>
        <v/>
      </c>
      <c r="S11555" s="29">
        <f>IF($Q11555&lt;Parâmetros!$E$19,$G11555-1,$G11555)</f>
        <v>0</v>
      </c>
    </row>
    <row r="11556" spans="1:19" x14ac:dyDescent="0.25">
      <c r="A11556" s="116"/>
      <c r="B11556" s="65"/>
      <c r="C11556" s="65"/>
      <c r="D11556" s="66"/>
      <c r="E11556" s="67"/>
      <c r="F11556" s="65"/>
      <c r="G11556" s="66"/>
      <c r="J11556" s="65"/>
      <c r="K11556" s="65"/>
      <c r="L11556" s="66"/>
      <c r="M11556" s="65"/>
      <c r="O11556" s="65"/>
      <c r="P11556" s="66"/>
      <c r="Q11556" s="31">
        <f t="shared" si="360"/>
        <v>9999</v>
      </c>
      <c r="R11556" s="31" t="str">
        <f t="shared" si="361"/>
        <v/>
      </c>
      <c r="S11556" s="29">
        <f>IF($Q11556&lt;Parâmetros!$E$19,$G11556-1,$G11556)</f>
        <v>0</v>
      </c>
    </row>
    <row r="11557" spans="1:19" x14ac:dyDescent="0.25">
      <c r="A11557" s="116"/>
      <c r="B11557" s="65"/>
      <c r="C11557" s="65"/>
      <c r="D11557" s="66"/>
      <c r="E11557" s="67"/>
      <c r="F11557" s="65"/>
      <c r="G11557" s="66"/>
      <c r="J11557" s="65"/>
      <c r="K11557" s="65"/>
      <c r="L11557" s="66"/>
      <c r="M11557" s="65"/>
      <c r="O11557" s="65"/>
      <c r="P11557" s="66"/>
      <c r="Q11557" s="31">
        <f t="shared" si="360"/>
        <v>9999</v>
      </c>
      <c r="R11557" s="31" t="str">
        <f t="shared" si="361"/>
        <v/>
      </c>
      <c r="S11557" s="29">
        <f>IF($Q11557&lt;Parâmetros!$E$19,$G11557-1,$G11557)</f>
        <v>0</v>
      </c>
    </row>
    <row r="11558" spans="1:19" x14ac:dyDescent="0.25">
      <c r="A11558" s="116"/>
      <c r="B11558" s="65"/>
      <c r="C11558" s="65"/>
      <c r="D11558" s="66"/>
      <c r="E11558" s="67"/>
      <c r="F11558" s="65"/>
      <c r="G11558" s="66"/>
      <c r="J11558" s="65"/>
      <c r="K11558" s="65"/>
      <c r="L11558" s="66"/>
      <c r="M11558" s="65"/>
      <c r="O11558" s="65"/>
      <c r="P11558" s="66"/>
      <c r="Q11558" s="31">
        <f t="shared" si="360"/>
        <v>9999</v>
      </c>
      <c r="R11558" s="31" t="str">
        <f t="shared" si="361"/>
        <v/>
      </c>
      <c r="S11558" s="29">
        <f>IF($Q11558&lt;Parâmetros!$E$19,$G11558-1,$G11558)</f>
        <v>0</v>
      </c>
    </row>
    <row r="11559" spans="1:19" x14ac:dyDescent="0.25">
      <c r="A11559" s="116"/>
      <c r="B11559" s="65"/>
      <c r="C11559" s="65"/>
      <c r="D11559" s="66"/>
      <c r="E11559" s="67"/>
      <c r="F11559" s="65"/>
      <c r="G11559" s="66"/>
      <c r="J11559" s="65"/>
      <c r="K11559" s="65"/>
      <c r="L11559" s="66"/>
      <c r="M11559" s="65"/>
      <c r="O11559" s="65"/>
      <c r="P11559" s="66"/>
      <c r="Q11559" s="31">
        <f t="shared" si="360"/>
        <v>9999</v>
      </c>
      <c r="R11559" s="31" t="str">
        <f t="shared" si="361"/>
        <v/>
      </c>
      <c r="S11559" s="29">
        <f>IF($Q11559&lt;Parâmetros!$E$19,$G11559-1,$G11559)</f>
        <v>0</v>
      </c>
    </row>
    <row r="11560" spans="1:19" x14ac:dyDescent="0.25">
      <c r="A11560" s="116"/>
      <c r="B11560" s="65"/>
      <c r="C11560" s="65"/>
      <c r="D11560" s="66"/>
      <c r="E11560" s="67"/>
      <c r="F11560" s="65"/>
      <c r="G11560" s="66"/>
      <c r="J11560" s="65"/>
      <c r="K11560" s="65"/>
      <c r="L11560" s="66"/>
      <c r="M11560" s="65"/>
      <c r="O11560" s="65"/>
      <c r="P11560" s="66"/>
      <c r="Q11560" s="31">
        <f t="shared" si="360"/>
        <v>9999</v>
      </c>
      <c r="R11560" s="31" t="str">
        <f t="shared" si="361"/>
        <v/>
      </c>
      <c r="S11560" s="29">
        <f>IF($Q11560&lt;Parâmetros!$E$19,$G11560-1,$G11560)</f>
        <v>0</v>
      </c>
    </row>
    <row r="11561" spans="1:19" x14ac:dyDescent="0.25">
      <c r="A11561" s="116"/>
      <c r="B11561" s="65"/>
      <c r="C11561" s="65"/>
      <c r="D11561" s="66"/>
      <c r="E11561" s="67"/>
      <c r="F11561" s="65"/>
      <c r="G11561" s="66"/>
      <c r="J11561" s="65"/>
      <c r="K11561" s="65"/>
      <c r="L11561" s="66"/>
      <c r="M11561" s="65"/>
      <c r="O11561" s="65"/>
      <c r="P11561" s="66"/>
      <c r="Q11561" s="31">
        <f t="shared" si="360"/>
        <v>9999</v>
      </c>
      <c r="R11561" s="31" t="str">
        <f t="shared" si="361"/>
        <v/>
      </c>
      <c r="S11561" s="29">
        <f>IF($Q11561&lt;Parâmetros!$E$19,$G11561-1,$G11561)</f>
        <v>0</v>
      </c>
    </row>
    <row r="11562" spans="1:19" x14ac:dyDescent="0.25">
      <c r="A11562" s="116"/>
      <c r="B11562" s="65"/>
      <c r="C11562" s="65"/>
      <c r="D11562" s="66"/>
      <c r="E11562" s="67"/>
      <c r="F11562" s="65"/>
      <c r="G11562" s="66"/>
      <c r="J11562" s="65"/>
      <c r="K11562" s="65"/>
      <c r="L11562" s="66"/>
      <c r="M11562" s="65"/>
      <c r="O11562" s="65"/>
      <c r="P11562" s="66"/>
      <c r="Q11562" s="31">
        <f t="shared" si="360"/>
        <v>9999</v>
      </c>
      <c r="R11562" s="31" t="str">
        <f t="shared" si="361"/>
        <v/>
      </c>
      <c r="S11562" s="29">
        <f>IF($Q11562&lt;Parâmetros!$E$19,$G11562-1,$G11562)</f>
        <v>0</v>
      </c>
    </row>
    <row r="11563" spans="1:19" x14ac:dyDescent="0.25">
      <c r="A11563" s="116"/>
      <c r="B11563" s="65"/>
      <c r="C11563" s="65"/>
      <c r="D11563" s="66"/>
      <c r="E11563" s="67"/>
      <c r="F11563" s="65"/>
      <c r="G11563" s="66"/>
      <c r="J11563" s="65"/>
      <c r="K11563" s="65"/>
      <c r="L11563" s="66"/>
      <c r="M11563" s="65"/>
      <c r="O11563" s="65"/>
      <c r="P11563" s="66"/>
      <c r="Q11563" s="31">
        <f t="shared" si="360"/>
        <v>9999</v>
      </c>
      <c r="R11563" s="31" t="str">
        <f t="shared" si="361"/>
        <v/>
      </c>
      <c r="S11563" s="29">
        <f>IF($Q11563&lt;Parâmetros!$E$19,$G11563-1,$G11563)</f>
        <v>0</v>
      </c>
    </row>
    <row r="11564" spans="1:19" x14ac:dyDescent="0.25">
      <c r="A11564" s="116"/>
      <c r="B11564" s="65"/>
      <c r="C11564" s="65"/>
      <c r="D11564" s="66"/>
      <c r="E11564" s="67"/>
      <c r="F11564" s="65"/>
      <c r="G11564" s="66"/>
      <c r="J11564" s="65"/>
      <c r="K11564" s="65"/>
      <c r="L11564" s="66"/>
      <c r="M11564" s="65"/>
      <c r="O11564" s="65"/>
      <c r="P11564" s="66"/>
      <c r="Q11564" s="31">
        <f t="shared" si="360"/>
        <v>9999</v>
      </c>
      <c r="R11564" s="31" t="str">
        <f t="shared" si="361"/>
        <v/>
      </c>
      <c r="S11564" s="29">
        <f>IF($Q11564&lt;Parâmetros!$E$19,$G11564-1,$G11564)</f>
        <v>0</v>
      </c>
    </row>
    <row r="11565" spans="1:19" x14ac:dyDescent="0.25">
      <c r="A11565" s="116"/>
      <c r="B11565" s="65"/>
      <c r="C11565" s="65"/>
      <c r="D11565" s="66"/>
      <c r="E11565" s="67"/>
      <c r="F11565" s="65"/>
      <c r="G11565" s="66"/>
      <c r="J11565" s="65"/>
      <c r="K11565" s="65"/>
      <c r="L11565" s="66"/>
      <c r="M11565" s="65"/>
      <c r="N11565" s="65"/>
      <c r="O11565" s="65"/>
      <c r="P11565" s="66"/>
      <c r="Q11565" s="31">
        <f t="shared" si="360"/>
        <v>9999</v>
      </c>
      <c r="R11565" s="31" t="str">
        <f t="shared" si="361"/>
        <v/>
      </c>
      <c r="S11565" s="29">
        <f>IF($Q11565&lt;Parâmetros!$E$19,$G11565-1,$G11565)</f>
        <v>0</v>
      </c>
    </row>
    <row r="11566" spans="1:19" x14ac:dyDescent="0.25">
      <c r="A11566" s="116"/>
      <c r="B11566" s="65"/>
      <c r="C11566" s="65"/>
      <c r="D11566" s="66"/>
      <c r="E11566" s="67"/>
      <c r="F11566" s="65"/>
      <c r="G11566" s="66"/>
      <c r="J11566" s="65"/>
      <c r="K11566" s="65"/>
      <c r="L11566" s="66"/>
      <c r="M11566" s="65"/>
      <c r="N11566" s="65"/>
      <c r="O11566" s="65"/>
      <c r="P11566" s="66"/>
      <c r="Q11566" s="31">
        <f t="shared" si="360"/>
        <v>9999</v>
      </c>
      <c r="R11566" s="31" t="str">
        <f t="shared" si="361"/>
        <v/>
      </c>
      <c r="S11566" s="29">
        <f>IF($Q11566&lt;Parâmetros!$E$19,$G11566-1,$G11566)</f>
        <v>0</v>
      </c>
    </row>
    <row r="11567" spans="1:19" x14ac:dyDescent="0.25">
      <c r="A11567" s="116"/>
      <c r="B11567" s="65"/>
      <c r="C11567" s="65"/>
      <c r="D11567" s="66"/>
      <c r="E11567" s="67"/>
      <c r="F11567" s="65"/>
      <c r="G11567" s="66"/>
      <c r="J11567" s="65"/>
      <c r="K11567" s="65"/>
      <c r="L11567" s="66"/>
      <c r="M11567" s="65"/>
      <c r="N11567" s="65"/>
      <c r="O11567" s="65"/>
      <c r="P11567" s="66"/>
      <c r="Q11567" s="31">
        <f t="shared" si="360"/>
        <v>9999</v>
      </c>
      <c r="R11567" s="31" t="str">
        <f t="shared" si="361"/>
        <v/>
      </c>
      <c r="S11567" s="29">
        <f>IF($Q11567&lt;Parâmetros!$E$19,$G11567-1,$G11567)</f>
        <v>0</v>
      </c>
    </row>
    <row r="11568" spans="1:19" x14ac:dyDescent="0.25">
      <c r="A11568" s="116"/>
      <c r="B11568" s="65"/>
      <c r="C11568" s="65"/>
      <c r="D11568" s="66"/>
      <c r="E11568" s="67"/>
      <c r="F11568" s="65"/>
      <c r="G11568" s="66"/>
      <c r="J11568" s="65"/>
      <c r="K11568" s="65"/>
      <c r="L11568" s="66"/>
      <c r="M11568" s="65"/>
      <c r="N11568" s="65"/>
      <c r="O11568" s="65"/>
      <c r="P11568" s="66"/>
      <c r="Q11568" s="31">
        <f t="shared" si="360"/>
        <v>9999</v>
      </c>
      <c r="R11568" s="31" t="str">
        <f t="shared" si="361"/>
        <v/>
      </c>
      <c r="S11568" s="29">
        <f>IF($Q11568&lt;Parâmetros!$E$19,$G11568-1,$G11568)</f>
        <v>0</v>
      </c>
    </row>
    <row r="11569" spans="1:19" x14ac:dyDescent="0.25">
      <c r="A11569" s="116"/>
      <c r="B11569" s="65"/>
      <c r="C11569" s="65"/>
      <c r="D11569" s="66"/>
      <c r="E11569" s="67"/>
      <c r="F11569" s="65"/>
      <c r="G11569" s="66"/>
      <c r="J11569" s="65"/>
      <c r="K11569" s="65"/>
      <c r="L11569" s="66"/>
      <c r="M11569" s="65"/>
      <c r="N11569" s="65"/>
      <c r="O11569" s="65"/>
      <c r="P11569" s="66"/>
      <c r="Q11569" s="31">
        <f t="shared" si="360"/>
        <v>9999</v>
      </c>
      <c r="R11569" s="31" t="str">
        <f t="shared" si="361"/>
        <v/>
      </c>
      <c r="S11569" s="29">
        <f>IF($Q11569&lt;Parâmetros!$E$19,$G11569-1,$G11569)</f>
        <v>0</v>
      </c>
    </row>
    <row r="11570" spans="1:19" x14ac:dyDescent="0.25">
      <c r="A11570" s="116"/>
      <c r="B11570" s="65"/>
      <c r="C11570" s="65"/>
      <c r="D11570" s="66"/>
      <c r="E11570" s="67"/>
      <c r="F11570" s="65"/>
      <c r="G11570" s="66"/>
      <c r="J11570" s="65"/>
      <c r="K11570" s="65"/>
      <c r="L11570" s="66"/>
      <c r="M11570" s="65"/>
      <c r="O11570" s="65"/>
      <c r="P11570" s="66"/>
      <c r="Q11570" s="31">
        <f t="shared" si="360"/>
        <v>9999</v>
      </c>
      <c r="R11570" s="31" t="str">
        <f t="shared" si="361"/>
        <v/>
      </c>
      <c r="S11570" s="29">
        <f>IF($Q11570&lt;Parâmetros!$E$19,$G11570-1,$G11570)</f>
        <v>0</v>
      </c>
    </row>
    <row r="11571" spans="1:19" x14ac:dyDescent="0.25">
      <c r="A11571" s="116"/>
      <c r="B11571" s="65"/>
      <c r="C11571" s="65"/>
      <c r="D11571" s="66"/>
      <c r="E11571" s="67"/>
      <c r="F11571" s="65"/>
      <c r="G11571" s="66"/>
      <c r="J11571" s="65"/>
      <c r="K11571" s="65"/>
      <c r="L11571" s="66"/>
      <c r="M11571" s="65"/>
      <c r="O11571" s="65"/>
      <c r="P11571" s="66"/>
      <c r="Q11571" s="31">
        <f t="shared" si="360"/>
        <v>9999</v>
      </c>
      <c r="R11571" s="31" t="str">
        <f t="shared" si="361"/>
        <v/>
      </c>
      <c r="S11571" s="29">
        <f>IF($Q11571&lt;Parâmetros!$E$19,$G11571-1,$G11571)</f>
        <v>0</v>
      </c>
    </row>
    <row r="11572" spans="1:19" x14ac:dyDescent="0.25">
      <c r="A11572" s="116"/>
      <c r="B11572" s="65"/>
      <c r="C11572" s="65"/>
      <c r="D11572" s="66"/>
      <c r="E11572" s="67"/>
      <c r="F11572" s="65"/>
      <c r="G11572" s="66"/>
      <c r="J11572" s="65"/>
      <c r="K11572" s="65"/>
      <c r="L11572" s="66"/>
      <c r="M11572" s="65"/>
      <c r="O11572" s="65"/>
      <c r="P11572" s="66"/>
      <c r="Q11572" s="31">
        <f t="shared" si="360"/>
        <v>9999</v>
      </c>
      <c r="R11572" s="31" t="str">
        <f t="shared" si="361"/>
        <v/>
      </c>
      <c r="S11572" s="29">
        <f>IF($Q11572&lt;Parâmetros!$E$19,$G11572-1,$G11572)</f>
        <v>0</v>
      </c>
    </row>
    <row r="11573" spans="1:19" x14ac:dyDescent="0.25">
      <c r="A11573" s="116"/>
      <c r="B11573" s="65"/>
      <c r="C11573" s="65"/>
      <c r="D11573" s="66"/>
      <c r="E11573" s="67"/>
      <c r="F11573" s="65"/>
      <c r="G11573" s="66"/>
      <c r="J11573" s="65"/>
      <c r="K11573" s="65"/>
      <c r="L11573" s="66"/>
      <c r="M11573" s="65"/>
      <c r="O11573" s="65"/>
      <c r="P11573" s="66"/>
      <c r="Q11573" s="31">
        <f t="shared" si="360"/>
        <v>9999</v>
      </c>
      <c r="R11573" s="31" t="str">
        <f t="shared" si="361"/>
        <v/>
      </c>
      <c r="S11573" s="29">
        <f>IF($Q11573&lt;Parâmetros!$E$19,$G11573-1,$G11573)</f>
        <v>0</v>
      </c>
    </row>
    <row r="11574" spans="1:19" x14ac:dyDescent="0.25">
      <c r="A11574" s="116"/>
      <c r="B11574" s="65"/>
      <c r="C11574" s="65"/>
      <c r="D11574" s="66"/>
      <c r="E11574" s="67"/>
      <c r="F11574" s="65"/>
      <c r="G11574" s="66"/>
      <c r="J11574" s="65"/>
      <c r="K11574" s="65"/>
      <c r="L11574" s="66"/>
      <c r="M11574" s="65"/>
      <c r="O11574" s="65"/>
      <c r="P11574" s="66"/>
      <c r="Q11574" s="31">
        <f t="shared" si="360"/>
        <v>9999</v>
      </c>
      <c r="R11574" s="31" t="str">
        <f t="shared" si="361"/>
        <v/>
      </c>
      <c r="S11574" s="29">
        <f>IF($Q11574&lt;Parâmetros!$E$19,$G11574-1,$G11574)</f>
        <v>0</v>
      </c>
    </row>
    <row r="11575" spans="1:19" x14ac:dyDescent="0.25">
      <c r="A11575" s="116"/>
      <c r="B11575" s="65"/>
      <c r="C11575" s="65"/>
      <c r="D11575" s="66"/>
      <c r="E11575" s="67"/>
      <c r="F11575" s="65"/>
      <c r="G11575" s="66"/>
      <c r="J11575" s="65"/>
      <c r="K11575" s="65"/>
      <c r="L11575" s="66"/>
      <c r="M11575" s="65"/>
      <c r="N11575" s="65"/>
      <c r="O11575" s="65"/>
      <c r="P11575" s="66"/>
      <c r="Q11575" s="31">
        <f t="shared" si="360"/>
        <v>9999</v>
      </c>
      <c r="R11575" s="31" t="str">
        <f t="shared" si="361"/>
        <v/>
      </c>
      <c r="S11575" s="29">
        <f>IF($Q11575&lt;Parâmetros!$E$19,$G11575-1,$G11575)</f>
        <v>0</v>
      </c>
    </row>
    <row r="11576" spans="1:19" x14ac:dyDescent="0.25">
      <c r="A11576" s="116"/>
      <c r="B11576" s="65"/>
      <c r="C11576" s="65"/>
      <c r="D11576" s="66"/>
      <c r="E11576" s="67"/>
      <c r="F11576" s="65"/>
      <c r="G11576" s="66"/>
      <c r="J11576" s="65"/>
      <c r="K11576" s="65"/>
      <c r="L11576" s="66"/>
      <c r="M11576" s="65"/>
      <c r="N11576" s="65"/>
      <c r="O11576" s="65"/>
      <c r="P11576" s="66"/>
      <c r="Q11576" s="31">
        <f t="shared" si="360"/>
        <v>9999</v>
      </c>
      <c r="R11576" s="31" t="str">
        <f t="shared" si="361"/>
        <v/>
      </c>
      <c r="S11576" s="29">
        <f>IF($Q11576&lt;Parâmetros!$E$19,$G11576-1,$G11576)</f>
        <v>0</v>
      </c>
    </row>
    <row r="11577" spans="1:19" x14ac:dyDescent="0.25">
      <c r="A11577" s="116"/>
      <c r="B11577" s="65"/>
      <c r="C11577" s="65"/>
      <c r="D11577" s="66"/>
      <c r="E11577" s="67"/>
      <c r="F11577" s="65"/>
      <c r="G11577" s="66"/>
      <c r="J11577" s="65"/>
      <c r="K11577" s="65"/>
      <c r="L11577" s="66"/>
      <c r="M11577" s="65"/>
      <c r="O11577" s="65"/>
      <c r="P11577" s="66"/>
      <c r="Q11577" s="31">
        <f t="shared" si="360"/>
        <v>9999</v>
      </c>
      <c r="R11577" s="31" t="str">
        <f t="shared" si="361"/>
        <v/>
      </c>
      <c r="S11577" s="29">
        <f>IF($Q11577&lt;Parâmetros!$E$19,$G11577-1,$G11577)</f>
        <v>0</v>
      </c>
    </row>
    <row r="11578" spans="1:19" x14ac:dyDescent="0.25">
      <c r="A11578" s="116"/>
      <c r="B11578" s="65"/>
      <c r="C11578" s="65"/>
      <c r="D11578" s="66"/>
      <c r="E11578" s="67"/>
      <c r="F11578" s="65"/>
      <c r="G11578" s="66"/>
      <c r="J11578" s="65"/>
      <c r="K11578" s="65"/>
      <c r="L11578" s="66"/>
      <c r="M11578" s="65"/>
      <c r="N11578" s="65"/>
      <c r="O11578" s="65"/>
      <c r="P11578" s="66"/>
      <c r="Q11578" s="31">
        <f t="shared" si="360"/>
        <v>9999</v>
      </c>
      <c r="R11578" s="31" t="str">
        <f t="shared" si="361"/>
        <v/>
      </c>
      <c r="S11578" s="29">
        <f>IF($Q11578&lt;Parâmetros!$E$19,$G11578-1,$G11578)</f>
        <v>0</v>
      </c>
    </row>
    <row r="11579" spans="1:19" x14ac:dyDescent="0.25">
      <c r="A11579" s="116"/>
      <c r="B11579" s="65"/>
      <c r="C11579" s="65"/>
      <c r="D11579" s="66"/>
      <c r="E11579" s="67"/>
      <c r="F11579" s="65"/>
      <c r="G11579" s="66"/>
      <c r="J11579" s="65"/>
      <c r="K11579" s="65"/>
      <c r="L11579" s="66"/>
      <c r="M11579" s="65"/>
      <c r="N11579" s="65"/>
      <c r="O11579" s="65"/>
      <c r="P11579" s="66"/>
      <c r="Q11579" s="31">
        <f t="shared" si="360"/>
        <v>9999</v>
      </c>
      <c r="R11579" s="31" t="str">
        <f t="shared" si="361"/>
        <v/>
      </c>
      <c r="S11579" s="29">
        <f>IF($Q11579&lt;Parâmetros!$E$19,$G11579-1,$G11579)</f>
        <v>0</v>
      </c>
    </row>
    <row r="11580" spans="1:19" x14ac:dyDescent="0.25">
      <c r="A11580" s="116"/>
      <c r="B11580" s="65"/>
      <c r="C11580" s="65"/>
      <c r="D11580" s="66"/>
      <c r="E11580" s="67"/>
      <c r="F11580" s="65"/>
      <c r="G11580" s="66"/>
      <c r="J11580" s="65"/>
      <c r="K11580" s="65"/>
      <c r="L11580" s="66"/>
      <c r="M11580" s="65"/>
      <c r="N11580" s="65"/>
      <c r="O11580" s="65"/>
      <c r="P11580" s="66"/>
      <c r="Q11580" s="31">
        <f t="shared" ref="Q11580:Q11643" si="362">IFERROR(VALUE(LEFT($J11580,2))*60+VALUE(MID($J11580,4,2)),9999)</f>
        <v>9999</v>
      </c>
      <c r="R11580" s="31" t="str">
        <f t="shared" ref="R11580:R11643" si="363">IFERROR(VALUE(LEFT($K11580,2))*60+VALUE(MID($K11580,4,2)),"")</f>
        <v/>
      </c>
      <c r="S11580" s="29">
        <f>IF($Q11580&lt;Parâmetros!$E$19,$G11580-1,$G11580)</f>
        <v>0</v>
      </c>
    </row>
    <row r="11581" spans="1:19" x14ac:dyDescent="0.25">
      <c r="A11581" s="116"/>
      <c r="B11581" s="65"/>
      <c r="C11581" s="65"/>
      <c r="D11581" s="66"/>
      <c r="E11581" s="67"/>
      <c r="F11581" s="65"/>
      <c r="G11581" s="66"/>
      <c r="J11581" s="65"/>
      <c r="K11581" s="65"/>
      <c r="L11581" s="66"/>
      <c r="M11581" s="65"/>
      <c r="O11581" s="65"/>
      <c r="P11581" s="66"/>
      <c r="Q11581" s="31">
        <f t="shared" si="362"/>
        <v>9999</v>
      </c>
      <c r="R11581" s="31" t="str">
        <f t="shared" si="363"/>
        <v/>
      </c>
      <c r="S11581" s="29">
        <f>IF($Q11581&lt;Parâmetros!$E$19,$G11581-1,$G11581)</f>
        <v>0</v>
      </c>
    </row>
    <row r="11582" spans="1:19" x14ac:dyDescent="0.25">
      <c r="A11582" s="116"/>
      <c r="B11582" s="65"/>
      <c r="C11582" s="65"/>
      <c r="D11582" s="66"/>
      <c r="E11582" s="67"/>
      <c r="F11582" s="65"/>
      <c r="G11582" s="66"/>
      <c r="J11582" s="65"/>
      <c r="K11582" s="65"/>
      <c r="L11582" s="66"/>
      <c r="M11582" s="65"/>
      <c r="O11582" s="65"/>
      <c r="P11582" s="66"/>
      <c r="Q11582" s="31">
        <f t="shared" si="362"/>
        <v>9999</v>
      </c>
      <c r="R11582" s="31" t="str">
        <f t="shared" si="363"/>
        <v/>
      </c>
      <c r="S11582" s="29">
        <f>IF($Q11582&lt;Parâmetros!$E$19,$G11582-1,$G11582)</f>
        <v>0</v>
      </c>
    </row>
    <row r="11583" spans="1:19" x14ac:dyDescent="0.25">
      <c r="A11583" s="116"/>
      <c r="B11583" s="65"/>
      <c r="C11583" s="65"/>
      <c r="D11583" s="66"/>
      <c r="E11583" s="67"/>
      <c r="F11583" s="65"/>
      <c r="G11583" s="66"/>
      <c r="J11583" s="65"/>
      <c r="K11583" s="65"/>
      <c r="L11583" s="66"/>
      <c r="M11583" s="65"/>
      <c r="O11583" s="65"/>
      <c r="P11583" s="66"/>
      <c r="Q11583" s="31">
        <f t="shared" si="362"/>
        <v>9999</v>
      </c>
      <c r="R11583" s="31" t="str">
        <f t="shared" si="363"/>
        <v/>
      </c>
      <c r="S11583" s="29">
        <f>IF($Q11583&lt;Parâmetros!$E$19,$G11583-1,$G11583)</f>
        <v>0</v>
      </c>
    </row>
    <row r="11584" spans="1:19" x14ac:dyDescent="0.25">
      <c r="A11584" s="116"/>
      <c r="B11584" s="65"/>
      <c r="C11584" s="65"/>
      <c r="D11584" s="66"/>
      <c r="E11584" s="67"/>
      <c r="F11584" s="65"/>
      <c r="G11584" s="66"/>
      <c r="J11584" s="65"/>
      <c r="K11584" s="65"/>
      <c r="L11584" s="66"/>
      <c r="M11584" s="65"/>
      <c r="N11584" s="65"/>
      <c r="O11584" s="65"/>
      <c r="P11584" s="66"/>
      <c r="Q11584" s="31">
        <f t="shared" si="362"/>
        <v>9999</v>
      </c>
      <c r="R11584" s="31" t="str">
        <f t="shared" si="363"/>
        <v/>
      </c>
      <c r="S11584" s="29">
        <f>IF($Q11584&lt;Parâmetros!$E$19,$G11584-1,$G11584)</f>
        <v>0</v>
      </c>
    </row>
    <row r="11585" spans="1:19" x14ac:dyDescent="0.25">
      <c r="A11585" s="116"/>
      <c r="B11585" s="65"/>
      <c r="C11585" s="65"/>
      <c r="D11585" s="66"/>
      <c r="E11585" s="67"/>
      <c r="F11585" s="65"/>
      <c r="G11585" s="66"/>
      <c r="J11585" s="65"/>
      <c r="K11585" s="65"/>
      <c r="L11585" s="66"/>
      <c r="M11585" s="65"/>
      <c r="O11585" s="65"/>
      <c r="P11585" s="66"/>
      <c r="Q11585" s="31">
        <f t="shared" si="362"/>
        <v>9999</v>
      </c>
      <c r="R11585" s="31" t="str">
        <f t="shared" si="363"/>
        <v/>
      </c>
      <c r="S11585" s="29">
        <f>IF($Q11585&lt;Parâmetros!$E$19,$G11585-1,$G11585)</f>
        <v>0</v>
      </c>
    </row>
    <row r="11586" spans="1:19" x14ac:dyDescent="0.25">
      <c r="A11586" s="116"/>
      <c r="B11586" s="65"/>
      <c r="C11586" s="65"/>
      <c r="D11586" s="66"/>
      <c r="E11586" s="67"/>
      <c r="F11586" s="65"/>
      <c r="G11586" s="66"/>
      <c r="J11586" s="65"/>
      <c r="K11586" s="65"/>
      <c r="L11586" s="66"/>
      <c r="M11586" s="65"/>
      <c r="O11586" s="65"/>
      <c r="P11586" s="66"/>
      <c r="Q11586" s="31">
        <f t="shared" si="362"/>
        <v>9999</v>
      </c>
      <c r="R11586" s="31" t="str">
        <f t="shared" si="363"/>
        <v/>
      </c>
      <c r="S11586" s="29">
        <f>IF($Q11586&lt;Parâmetros!$E$19,$G11586-1,$G11586)</f>
        <v>0</v>
      </c>
    </row>
    <row r="11587" spans="1:19" x14ac:dyDescent="0.25">
      <c r="A11587" s="116"/>
      <c r="B11587" s="65"/>
      <c r="C11587" s="65"/>
      <c r="D11587" s="66"/>
      <c r="E11587" s="67"/>
      <c r="F11587" s="65"/>
      <c r="G11587" s="66"/>
      <c r="J11587" s="65"/>
      <c r="K11587" s="65"/>
      <c r="L11587" s="66"/>
      <c r="M11587" s="65"/>
      <c r="N11587" s="65"/>
      <c r="O11587" s="65"/>
      <c r="P11587" s="66"/>
      <c r="Q11587" s="31">
        <f t="shared" si="362"/>
        <v>9999</v>
      </c>
      <c r="R11587" s="31" t="str">
        <f t="shared" si="363"/>
        <v/>
      </c>
      <c r="S11587" s="29">
        <f>IF($Q11587&lt;Parâmetros!$E$19,$G11587-1,$G11587)</f>
        <v>0</v>
      </c>
    </row>
    <row r="11588" spans="1:19" x14ac:dyDescent="0.25">
      <c r="A11588" s="116"/>
      <c r="B11588" s="65"/>
      <c r="C11588" s="65"/>
      <c r="D11588" s="66"/>
      <c r="E11588" s="67"/>
      <c r="F11588" s="65"/>
      <c r="G11588" s="66"/>
      <c r="J11588" s="65"/>
      <c r="K11588" s="65"/>
      <c r="L11588" s="66"/>
      <c r="M11588" s="65"/>
      <c r="O11588" s="65"/>
      <c r="P11588" s="66"/>
      <c r="Q11588" s="31">
        <f t="shared" si="362"/>
        <v>9999</v>
      </c>
      <c r="R11588" s="31" t="str">
        <f t="shared" si="363"/>
        <v/>
      </c>
      <c r="S11588" s="29">
        <f>IF($Q11588&lt;Parâmetros!$E$19,$G11588-1,$G11588)</f>
        <v>0</v>
      </c>
    </row>
    <row r="11589" spans="1:19" x14ac:dyDescent="0.25">
      <c r="A11589" s="116"/>
      <c r="B11589" s="65"/>
      <c r="C11589" s="65"/>
      <c r="D11589" s="66"/>
      <c r="E11589" s="67"/>
      <c r="F11589" s="65"/>
      <c r="G11589" s="66"/>
      <c r="J11589" s="65"/>
      <c r="K11589" s="65"/>
      <c r="L11589" s="66"/>
      <c r="M11589" s="65"/>
      <c r="O11589" s="65"/>
      <c r="P11589" s="66"/>
      <c r="Q11589" s="31">
        <f t="shared" si="362"/>
        <v>9999</v>
      </c>
      <c r="R11589" s="31" t="str">
        <f t="shared" si="363"/>
        <v/>
      </c>
      <c r="S11589" s="29">
        <f>IF($Q11589&lt;Parâmetros!$E$19,$G11589-1,$G11589)</f>
        <v>0</v>
      </c>
    </row>
    <row r="11590" spans="1:19" x14ac:dyDescent="0.25">
      <c r="A11590" s="116"/>
      <c r="B11590" s="65"/>
      <c r="C11590" s="65"/>
      <c r="D11590" s="66"/>
      <c r="E11590" s="67"/>
      <c r="F11590" s="65"/>
      <c r="G11590" s="66"/>
      <c r="J11590" s="65"/>
      <c r="K11590" s="65"/>
      <c r="L11590" s="66"/>
      <c r="M11590" s="65"/>
      <c r="N11590" s="65"/>
      <c r="O11590" s="65"/>
      <c r="P11590" s="66"/>
      <c r="Q11590" s="31">
        <f t="shared" si="362"/>
        <v>9999</v>
      </c>
      <c r="R11590" s="31" t="str">
        <f t="shared" si="363"/>
        <v/>
      </c>
      <c r="S11590" s="29">
        <f>IF($Q11590&lt;Parâmetros!$E$19,$G11590-1,$G11590)</f>
        <v>0</v>
      </c>
    </row>
    <row r="11591" spans="1:19" x14ac:dyDescent="0.25">
      <c r="A11591" s="116"/>
      <c r="B11591" s="65"/>
      <c r="C11591" s="65"/>
      <c r="D11591" s="66"/>
      <c r="E11591" s="67"/>
      <c r="F11591" s="65"/>
      <c r="G11591" s="66"/>
      <c r="J11591" s="65"/>
      <c r="K11591" s="65"/>
      <c r="L11591" s="66"/>
      <c r="M11591" s="65"/>
      <c r="N11591" s="65"/>
      <c r="O11591" s="65"/>
      <c r="P11591" s="66"/>
      <c r="Q11591" s="31">
        <f t="shared" si="362"/>
        <v>9999</v>
      </c>
      <c r="R11591" s="31" t="str">
        <f t="shared" si="363"/>
        <v/>
      </c>
      <c r="S11591" s="29">
        <f>IF($Q11591&lt;Parâmetros!$E$19,$G11591-1,$G11591)</f>
        <v>0</v>
      </c>
    </row>
    <row r="11592" spans="1:19" x14ac:dyDescent="0.25">
      <c r="A11592" s="116"/>
      <c r="B11592" s="65"/>
      <c r="C11592" s="65"/>
      <c r="D11592" s="66"/>
      <c r="E11592" s="67"/>
      <c r="F11592" s="65"/>
      <c r="G11592" s="66"/>
      <c r="J11592" s="65"/>
      <c r="K11592" s="65"/>
      <c r="L11592" s="66"/>
      <c r="M11592" s="65"/>
      <c r="O11592" s="65"/>
      <c r="P11592" s="66"/>
      <c r="Q11592" s="31">
        <f t="shared" si="362"/>
        <v>9999</v>
      </c>
      <c r="R11592" s="31" t="str">
        <f t="shared" si="363"/>
        <v/>
      </c>
      <c r="S11592" s="29">
        <f>IF($Q11592&lt;Parâmetros!$E$19,$G11592-1,$G11592)</f>
        <v>0</v>
      </c>
    </row>
    <row r="11593" spans="1:19" x14ac:dyDescent="0.25">
      <c r="A11593" s="116"/>
      <c r="B11593" s="65"/>
      <c r="C11593" s="65"/>
      <c r="D11593" s="66"/>
      <c r="E11593" s="67"/>
      <c r="F11593" s="65"/>
      <c r="G11593" s="66"/>
      <c r="J11593" s="65"/>
      <c r="K11593" s="65"/>
      <c r="L11593" s="66"/>
      <c r="M11593" s="65"/>
      <c r="O11593" s="65"/>
      <c r="P11593" s="66"/>
      <c r="Q11593" s="31">
        <f t="shared" si="362"/>
        <v>9999</v>
      </c>
      <c r="R11593" s="31" t="str">
        <f t="shared" si="363"/>
        <v/>
      </c>
      <c r="S11593" s="29">
        <f>IF($Q11593&lt;Parâmetros!$E$19,$G11593-1,$G11593)</f>
        <v>0</v>
      </c>
    </row>
    <row r="11594" spans="1:19" x14ac:dyDescent="0.25">
      <c r="A11594" s="116"/>
      <c r="B11594" s="65"/>
      <c r="C11594" s="65"/>
      <c r="D11594" s="66"/>
      <c r="E11594" s="67"/>
      <c r="F11594" s="65"/>
      <c r="G11594" s="66"/>
      <c r="J11594" s="65"/>
      <c r="K11594" s="65"/>
      <c r="L11594" s="66"/>
      <c r="M11594" s="65"/>
      <c r="N11594" s="65"/>
      <c r="O11594" s="65"/>
      <c r="P11594" s="66"/>
      <c r="Q11594" s="31">
        <f t="shared" si="362"/>
        <v>9999</v>
      </c>
      <c r="R11594" s="31" t="str">
        <f t="shared" si="363"/>
        <v/>
      </c>
      <c r="S11594" s="29">
        <f>IF($Q11594&lt;Parâmetros!$E$19,$G11594-1,$G11594)</f>
        <v>0</v>
      </c>
    </row>
    <row r="11595" spans="1:19" x14ac:dyDescent="0.25">
      <c r="A11595" s="116"/>
      <c r="B11595" s="65"/>
      <c r="C11595" s="65"/>
      <c r="D11595" s="66"/>
      <c r="E11595" s="67"/>
      <c r="F11595" s="65"/>
      <c r="G11595" s="66"/>
      <c r="J11595" s="65"/>
      <c r="K11595" s="65"/>
      <c r="L11595" s="66"/>
      <c r="M11595" s="65"/>
      <c r="N11595" s="65"/>
      <c r="O11595" s="65"/>
      <c r="P11595" s="66"/>
      <c r="Q11595" s="31">
        <f t="shared" si="362"/>
        <v>9999</v>
      </c>
      <c r="R11595" s="31" t="str">
        <f t="shared" si="363"/>
        <v/>
      </c>
      <c r="S11595" s="29">
        <f>IF($Q11595&lt;Parâmetros!$E$19,$G11595-1,$G11595)</f>
        <v>0</v>
      </c>
    </row>
    <row r="11596" spans="1:19" x14ac:dyDescent="0.25">
      <c r="A11596" s="116"/>
      <c r="B11596" s="65"/>
      <c r="C11596" s="65"/>
      <c r="D11596" s="66"/>
      <c r="E11596" s="67"/>
      <c r="F11596" s="65"/>
      <c r="G11596" s="66"/>
      <c r="J11596" s="65"/>
      <c r="K11596" s="65"/>
      <c r="L11596" s="66"/>
      <c r="M11596" s="65"/>
      <c r="O11596" s="65"/>
      <c r="P11596" s="66"/>
      <c r="Q11596" s="31">
        <f t="shared" si="362"/>
        <v>9999</v>
      </c>
      <c r="R11596" s="31" t="str">
        <f t="shared" si="363"/>
        <v/>
      </c>
      <c r="S11596" s="29">
        <f>IF($Q11596&lt;Parâmetros!$E$19,$G11596-1,$G11596)</f>
        <v>0</v>
      </c>
    </row>
    <row r="11597" spans="1:19" x14ac:dyDescent="0.25">
      <c r="A11597" s="116"/>
      <c r="B11597" s="65"/>
      <c r="C11597" s="65"/>
      <c r="D11597" s="66"/>
      <c r="E11597" s="67"/>
      <c r="F11597" s="65"/>
      <c r="G11597" s="66"/>
      <c r="J11597" s="65"/>
      <c r="K11597" s="65"/>
      <c r="L11597" s="66"/>
      <c r="M11597" s="65"/>
      <c r="N11597" s="65"/>
      <c r="O11597" s="65"/>
      <c r="P11597" s="66"/>
      <c r="Q11597" s="31">
        <f t="shared" si="362"/>
        <v>9999</v>
      </c>
      <c r="R11597" s="31" t="str">
        <f t="shared" si="363"/>
        <v/>
      </c>
      <c r="S11597" s="29">
        <f>IF($Q11597&lt;Parâmetros!$E$19,$G11597-1,$G11597)</f>
        <v>0</v>
      </c>
    </row>
    <row r="11598" spans="1:19" x14ac:dyDescent="0.25">
      <c r="A11598" s="116"/>
      <c r="B11598" s="65"/>
      <c r="C11598" s="65"/>
      <c r="D11598" s="66"/>
      <c r="E11598" s="67"/>
      <c r="F11598" s="65"/>
      <c r="G11598" s="66"/>
      <c r="J11598" s="65"/>
      <c r="K11598" s="65"/>
      <c r="L11598" s="66"/>
      <c r="M11598" s="65"/>
      <c r="N11598" s="65"/>
      <c r="O11598" s="65"/>
      <c r="P11598" s="66"/>
      <c r="Q11598" s="31">
        <f t="shared" si="362"/>
        <v>9999</v>
      </c>
      <c r="R11598" s="31" t="str">
        <f t="shared" si="363"/>
        <v/>
      </c>
      <c r="S11598" s="29">
        <f>IF($Q11598&lt;Parâmetros!$E$19,$G11598-1,$G11598)</f>
        <v>0</v>
      </c>
    </row>
    <row r="11599" spans="1:19" x14ac:dyDescent="0.25">
      <c r="A11599" s="116"/>
      <c r="B11599" s="65"/>
      <c r="C11599" s="65"/>
      <c r="D11599" s="66"/>
      <c r="E11599" s="67"/>
      <c r="F11599" s="65"/>
      <c r="G11599" s="66"/>
      <c r="J11599" s="65"/>
      <c r="K11599" s="65"/>
      <c r="L11599" s="66"/>
      <c r="M11599" s="65"/>
      <c r="N11599" s="65"/>
      <c r="O11599" s="65"/>
      <c r="P11599" s="66"/>
      <c r="Q11599" s="31">
        <f t="shared" si="362"/>
        <v>9999</v>
      </c>
      <c r="R11599" s="31" t="str">
        <f t="shared" si="363"/>
        <v/>
      </c>
      <c r="S11599" s="29">
        <f>IF($Q11599&lt;Parâmetros!$E$19,$G11599-1,$G11599)</f>
        <v>0</v>
      </c>
    </row>
    <row r="11600" spans="1:19" x14ac:dyDescent="0.25">
      <c r="A11600" s="116"/>
      <c r="B11600" s="65"/>
      <c r="C11600" s="65"/>
      <c r="D11600" s="66"/>
      <c r="E11600" s="67"/>
      <c r="F11600" s="65"/>
      <c r="G11600" s="66"/>
      <c r="J11600" s="65"/>
      <c r="K11600" s="65"/>
      <c r="L11600" s="66"/>
      <c r="M11600" s="65"/>
      <c r="N11600" s="65"/>
      <c r="O11600" s="65"/>
      <c r="P11600" s="66"/>
      <c r="Q11600" s="31">
        <f t="shared" si="362"/>
        <v>9999</v>
      </c>
      <c r="R11600" s="31" t="str">
        <f t="shared" si="363"/>
        <v/>
      </c>
      <c r="S11600" s="29">
        <f>IF($Q11600&lt;Parâmetros!$E$19,$G11600-1,$G11600)</f>
        <v>0</v>
      </c>
    </row>
    <row r="11601" spans="1:19" x14ac:dyDescent="0.25">
      <c r="A11601" s="116"/>
      <c r="B11601" s="65"/>
      <c r="C11601" s="65"/>
      <c r="D11601" s="66"/>
      <c r="E11601" s="67"/>
      <c r="F11601" s="65"/>
      <c r="G11601" s="66"/>
      <c r="J11601" s="65"/>
      <c r="K11601" s="65"/>
      <c r="L11601" s="66"/>
      <c r="M11601" s="65"/>
      <c r="N11601" s="65"/>
      <c r="O11601" s="65"/>
      <c r="P11601" s="66"/>
      <c r="Q11601" s="31">
        <f t="shared" si="362"/>
        <v>9999</v>
      </c>
      <c r="R11601" s="31" t="str">
        <f t="shared" si="363"/>
        <v/>
      </c>
      <c r="S11601" s="29">
        <f>IF($Q11601&lt;Parâmetros!$E$19,$G11601-1,$G11601)</f>
        <v>0</v>
      </c>
    </row>
    <row r="11602" spans="1:19" x14ac:dyDescent="0.25">
      <c r="A11602" s="116"/>
      <c r="B11602" s="65"/>
      <c r="C11602" s="65"/>
      <c r="D11602" s="66"/>
      <c r="E11602" s="67"/>
      <c r="F11602" s="65"/>
      <c r="G11602" s="66"/>
      <c r="J11602" s="65"/>
      <c r="K11602" s="65"/>
      <c r="L11602" s="66"/>
      <c r="M11602" s="65"/>
      <c r="N11602" s="65"/>
      <c r="O11602" s="65"/>
      <c r="P11602" s="66"/>
      <c r="Q11602" s="31">
        <f t="shared" si="362"/>
        <v>9999</v>
      </c>
      <c r="R11602" s="31" t="str">
        <f t="shared" si="363"/>
        <v/>
      </c>
      <c r="S11602" s="29">
        <f>IF($Q11602&lt;Parâmetros!$E$19,$G11602-1,$G11602)</f>
        <v>0</v>
      </c>
    </row>
    <row r="11603" spans="1:19" x14ac:dyDescent="0.25">
      <c r="A11603" s="116"/>
      <c r="B11603" s="65"/>
      <c r="C11603" s="65"/>
      <c r="D11603" s="66"/>
      <c r="E11603" s="67"/>
      <c r="F11603" s="65"/>
      <c r="G11603" s="66"/>
      <c r="J11603" s="65"/>
      <c r="K11603" s="65"/>
      <c r="L11603" s="66"/>
      <c r="M11603" s="65"/>
      <c r="N11603" s="65"/>
      <c r="O11603" s="65"/>
      <c r="P11603" s="66"/>
      <c r="Q11603" s="31">
        <f t="shared" si="362"/>
        <v>9999</v>
      </c>
      <c r="R11603" s="31" t="str">
        <f t="shared" si="363"/>
        <v/>
      </c>
      <c r="S11603" s="29">
        <f>IF($Q11603&lt;Parâmetros!$E$19,$G11603-1,$G11603)</f>
        <v>0</v>
      </c>
    </row>
    <row r="11604" spans="1:19" x14ac:dyDescent="0.25">
      <c r="A11604" s="116"/>
      <c r="B11604" s="65"/>
      <c r="C11604" s="65"/>
      <c r="D11604" s="66"/>
      <c r="E11604" s="67"/>
      <c r="F11604" s="65"/>
      <c r="G11604" s="66"/>
      <c r="J11604" s="65"/>
      <c r="K11604" s="65"/>
      <c r="L11604" s="66"/>
      <c r="M11604" s="65"/>
      <c r="N11604" s="65"/>
      <c r="O11604" s="65"/>
      <c r="P11604" s="66"/>
      <c r="Q11604" s="31">
        <f t="shared" si="362"/>
        <v>9999</v>
      </c>
      <c r="R11604" s="31" t="str">
        <f t="shared" si="363"/>
        <v/>
      </c>
      <c r="S11604" s="29">
        <f>IF($Q11604&lt;Parâmetros!$E$19,$G11604-1,$G11604)</f>
        <v>0</v>
      </c>
    </row>
    <row r="11605" spans="1:19" x14ac:dyDescent="0.25">
      <c r="A11605" s="116"/>
      <c r="B11605" s="65"/>
      <c r="C11605" s="65"/>
      <c r="D11605" s="66"/>
      <c r="E11605" s="67"/>
      <c r="F11605" s="65"/>
      <c r="G11605" s="66"/>
      <c r="J11605" s="65"/>
      <c r="K11605" s="65"/>
      <c r="L11605" s="66"/>
      <c r="M11605" s="65"/>
      <c r="N11605" s="65"/>
      <c r="O11605" s="65"/>
      <c r="P11605" s="66"/>
      <c r="Q11605" s="31">
        <f t="shared" si="362"/>
        <v>9999</v>
      </c>
      <c r="R11605" s="31" t="str">
        <f t="shared" si="363"/>
        <v/>
      </c>
      <c r="S11605" s="29">
        <f>IF($Q11605&lt;Parâmetros!$E$19,$G11605-1,$G11605)</f>
        <v>0</v>
      </c>
    </row>
    <row r="11606" spans="1:19" x14ac:dyDescent="0.25">
      <c r="A11606" s="116"/>
      <c r="B11606" s="65"/>
      <c r="C11606" s="65"/>
      <c r="D11606" s="66"/>
      <c r="E11606" s="67"/>
      <c r="F11606" s="65"/>
      <c r="G11606" s="66"/>
      <c r="J11606" s="65"/>
      <c r="K11606" s="65"/>
      <c r="L11606" s="66"/>
      <c r="M11606" s="65"/>
      <c r="N11606" s="65"/>
      <c r="O11606" s="65"/>
      <c r="P11606" s="66"/>
      <c r="Q11606" s="31">
        <f t="shared" si="362"/>
        <v>9999</v>
      </c>
      <c r="R11606" s="31" t="str">
        <f t="shared" si="363"/>
        <v/>
      </c>
      <c r="S11606" s="29">
        <f>IF($Q11606&lt;Parâmetros!$E$19,$G11606-1,$G11606)</f>
        <v>0</v>
      </c>
    </row>
    <row r="11607" spans="1:19" x14ac:dyDescent="0.25">
      <c r="A11607" s="116"/>
      <c r="B11607" s="65"/>
      <c r="C11607" s="65"/>
      <c r="D11607" s="66"/>
      <c r="E11607" s="67"/>
      <c r="F11607" s="65"/>
      <c r="G11607" s="66"/>
      <c r="J11607" s="65"/>
      <c r="K11607" s="65"/>
      <c r="L11607" s="66"/>
      <c r="M11607" s="65"/>
      <c r="N11607" s="65"/>
      <c r="O11607" s="65"/>
      <c r="P11607" s="66"/>
      <c r="Q11607" s="31">
        <f t="shared" si="362"/>
        <v>9999</v>
      </c>
      <c r="R11607" s="31" t="str">
        <f t="shared" si="363"/>
        <v/>
      </c>
      <c r="S11607" s="29">
        <f>IF($Q11607&lt;Parâmetros!$E$19,$G11607-1,$G11607)</f>
        <v>0</v>
      </c>
    </row>
    <row r="11608" spans="1:19" x14ac:dyDescent="0.25">
      <c r="A11608" s="116"/>
      <c r="B11608" s="65"/>
      <c r="C11608" s="65"/>
      <c r="D11608" s="66"/>
      <c r="E11608" s="67"/>
      <c r="F11608" s="65"/>
      <c r="G11608" s="66"/>
      <c r="J11608" s="65"/>
      <c r="K11608" s="65"/>
      <c r="L11608" s="66"/>
      <c r="M11608" s="65"/>
      <c r="O11608" s="65"/>
      <c r="P11608" s="66"/>
      <c r="Q11608" s="31">
        <f t="shared" si="362"/>
        <v>9999</v>
      </c>
      <c r="R11608" s="31" t="str">
        <f t="shared" si="363"/>
        <v/>
      </c>
      <c r="S11608" s="29">
        <f>IF($Q11608&lt;Parâmetros!$E$19,$G11608-1,$G11608)</f>
        <v>0</v>
      </c>
    </row>
    <row r="11609" spans="1:19" x14ac:dyDescent="0.25">
      <c r="A11609" s="116"/>
      <c r="B11609" s="65"/>
      <c r="C11609" s="65"/>
      <c r="D11609" s="66"/>
      <c r="E11609" s="67"/>
      <c r="F11609" s="65"/>
      <c r="G11609" s="66"/>
      <c r="J11609" s="65"/>
      <c r="K11609" s="65"/>
      <c r="L11609" s="66"/>
      <c r="M11609" s="65"/>
      <c r="N11609" s="65"/>
      <c r="O11609" s="65"/>
      <c r="P11609" s="66"/>
      <c r="Q11609" s="31">
        <f t="shared" si="362"/>
        <v>9999</v>
      </c>
      <c r="R11609" s="31" t="str">
        <f t="shared" si="363"/>
        <v/>
      </c>
      <c r="S11609" s="29">
        <f>IF($Q11609&lt;Parâmetros!$E$19,$G11609-1,$G11609)</f>
        <v>0</v>
      </c>
    </row>
    <row r="11610" spans="1:19" x14ac:dyDescent="0.25">
      <c r="A11610" s="116"/>
      <c r="B11610" s="65"/>
      <c r="C11610" s="65"/>
      <c r="D11610" s="66"/>
      <c r="E11610" s="67"/>
      <c r="F11610" s="65"/>
      <c r="G11610" s="66"/>
      <c r="J11610" s="65"/>
      <c r="K11610" s="65"/>
      <c r="L11610" s="66"/>
      <c r="M11610" s="65"/>
      <c r="O11610" s="65"/>
      <c r="P11610" s="66"/>
      <c r="Q11610" s="31">
        <f t="shared" si="362"/>
        <v>9999</v>
      </c>
      <c r="R11610" s="31" t="str">
        <f t="shared" si="363"/>
        <v/>
      </c>
      <c r="S11610" s="29">
        <f>IF($Q11610&lt;Parâmetros!$E$19,$G11610-1,$G11610)</f>
        <v>0</v>
      </c>
    </row>
    <row r="11611" spans="1:19" x14ac:dyDescent="0.25">
      <c r="A11611" s="116"/>
      <c r="B11611" s="65"/>
      <c r="C11611" s="65"/>
      <c r="D11611" s="66"/>
      <c r="E11611" s="67"/>
      <c r="F11611" s="65"/>
      <c r="G11611" s="66"/>
      <c r="J11611" s="65"/>
      <c r="K11611" s="65"/>
      <c r="L11611" s="66"/>
      <c r="M11611" s="65"/>
      <c r="O11611" s="65"/>
      <c r="P11611" s="66"/>
      <c r="Q11611" s="31">
        <f t="shared" si="362"/>
        <v>9999</v>
      </c>
      <c r="R11611" s="31" t="str">
        <f t="shared" si="363"/>
        <v/>
      </c>
      <c r="S11611" s="29">
        <f>IF($Q11611&lt;Parâmetros!$E$19,$G11611-1,$G11611)</f>
        <v>0</v>
      </c>
    </row>
    <row r="11612" spans="1:19" x14ac:dyDescent="0.25">
      <c r="A11612" s="116"/>
      <c r="B11612" s="65"/>
      <c r="C11612" s="65"/>
      <c r="D11612" s="66"/>
      <c r="E11612" s="67"/>
      <c r="F11612" s="65"/>
      <c r="G11612" s="66"/>
      <c r="J11612" s="65"/>
      <c r="K11612" s="65"/>
      <c r="L11612" s="66"/>
      <c r="M11612" s="65"/>
      <c r="O11612" s="65"/>
      <c r="P11612" s="66"/>
      <c r="Q11612" s="31">
        <f t="shared" si="362"/>
        <v>9999</v>
      </c>
      <c r="R11612" s="31" t="str">
        <f t="shared" si="363"/>
        <v/>
      </c>
      <c r="S11612" s="29">
        <f>IF($Q11612&lt;Parâmetros!$E$19,$G11612-1,$G11612)</f>
        <v>0</v>
      </c>
    </row>
    <row r="11613" spans="1:19" x14ac:dyDescent="0.25">
      <c r="A11613" s="116"/>
      <c r="B11613" s="65"/>
      <c r="C11613" s="65"/>
      <c r="D11613" s="66"/>
      <c r="E11613" s="67"/>
      <c r="F11613" s="65"/>
      <c r="G11613" s="66"/>
      <c r="J11613" s="65"/>
      <c r="K11613" s="65"/>
      <c r="L11613" s="66"/>
      <c r="M11613" s="65"/>
      <c r="O11613" s="65"/>
      <c r="P11613" s="66"/>
      <c r="Q11613" s="31">
        <f t="shared" si="362"/>
        <v>9999</v>
      </c>
      <c r="R11613" s="31" t="str">
        <f t="shared" si="363"/>
        <v/>
      </c>
      <c r="S11613" s="29">
        <f>IF($Q11613&lt;Parâmetros!$E$19,$G11613-1,$G11613)</f>
        <v>0</v>
      </c>
    </row>
    <row r="11614" spans="1:19" x14ac:dyDescent="0.25">
      <c r="A11614" s="116"/>
      <c r="B11614" s="65"/>
      <c r="C11614" s="65"/>
      <c r="D11614" s="66"/>
      <c r="E11614" s="67"/>
      <c r="F11614" s="65"/>
      <c r="G11614" s="66"/>
      <c r="J11614" s="65"/>
      <c r="K11614" s="65"/>
      <c r="L11614" s="66"/>
      <c r="M11614" s="65"/>
      <c r="N11614" s="65"/>
      <c r="O11614" s="65"/>
      <c r="P11614" s="66"/>
      <c r="Q11614" s="31">
        <f t="shared" si="362"/>
        <v>9999</v>
      </c>
      <c r="R11614" s="31" t="str">
        <f t="shared" si="363"/>
        <v/>
      </c>
      <c r="S11614" s="29">
        <f>IF($Q11614&lt;Parâmetros!$E$19,$G11614-1,$G11614)</f>
        <v>0</v>
      </c>
    </row>
    <row r="11615" spans="1:19" x14ac:dyDescent="0.25">
      <c r="A11615" s="116"/>
      <c r="B11615" s="65"/>
      <c r="C11615" s="65"/>
      <c r="D11615" s="66"/>
      <c r="E11615" s="67"/>
      <c r="F11615" s="65"/>
      <c r="G11615" s="66"/>
      <c r="J11615" s="65"/>
      <c r="K11615" s="65"/>
      <c r="L11615" s="66"/>
      <c r="M11615" s="65"/>
      <c r="N11615" s="65"/>
      <c r="O11615" s="65"/>
      <c r="P11615" s="66"/>
      <c r="Q11615" s="31">
        <f t="shared" si="362"/>
        <v>9999</v>
      </c>
      <c r="R11615" s="31" t="str">
        <f t="shared" si="363"/>
        <v/>
      </c>
      <c r="S11615" s="29">
        <f>IF($Q11615&lt;Parâmetros!$E$19,$G11615-1,$G11615)</f>
        <v>0</v>
      </c>
    </row>
    <row r="11616" spans="1:19" x14ac:dyDescent="0.25">
      <c r="A11616" s="116"/>
      <c r="B11616" s="65"/>
      <c r="C11616" s="65"/>
      <c r="D11616" s="66"/>
      <c r="E11616" s="67"/>
      <c r="F11616" s="65"/>
      <c r="G11616" s="66"/>
      <c r="J11616" s="65"/>
      <c r="K11616" s="65"/>
      <c r="L11616" s="66"/>
      <c r="M11616" s="65"/>
      <c r="O11616" s="65"/>
      <c r="P11616" s="66"/>
      <c r="Q11616" s="31">
        <f t="shared" si="362"/>
        <v>9999</v>
      </c>
      <c r="R11616" s="31" t="str">
        <f t="shared" si="363"/>
        <v/>
      </c>
      <c r="S11616" s="29">
        <f>IF($Q11616&lt;Parâmetros!$E$19,$G11616-1,$G11616)</f>
        <v>0</v>
      </c>
    </row>
    <row r="11617" spans="1:19" x14ac:dyDescent="0.25">
      <c r="A11617" s="116"/>
      <c r="B11617" s="65"/>
      <c r="C11617" s="65"/>
      <c r="D11617" s="66"/>
      <c r="E11617" s="67"/>
      <c r="F11617" s="65"/>
      <c r="G11617" s="66"/>
      <c r="J11617" s="65"/>
      <c r="K11617" s="65"/>
      <c r="L11617" s="66"/>
      <c r="M11617" s="65"/>
      <c r="O11617" s="65"/>
      <c r="P11617" s="66"/>
      <c r="Q11617" s="31">
        <f t="shared" si="362"/>
        <v>9999</v>
      </c>
      <c r="R11617" s="31" t="str">
        <f t="shared" si="363"/>
        <v/>
      </c>
      <c r="S11617" s="29">
        <f>IF($Q11617&lt;Parâmetros!$E$19,$G11617-1,$G11617)</f>
        <v>0</v>
      </c>
    </row>
    <row r="11618" spans="1:19" x14ac:dyDescent="0.25">
      <c r="A11618" s="116"/>
      <c r="B11618" s="65"/>
      <c r="C11618" s="65"/>
      <c r="D11618" s="66"/>
      <c r="E11618" s="67"/>
      <c r="F11618" s="65"/>
      <c r="G11618" s="66"/>
      <c r="J11618" s="65"/>
      <c r="K11618" s="65"/>
      <c r="L11618" s="66"/>
      <c r="M11618" s="65"/>
      <c r="O11618" s="65"/>
      <c r="P11618" s="66"/>
      <c r="Q11618" s="31">
        <f t="shared" si="362"/>
        <v>9999</v>
      </c>
      <c r="R11618" s="31" t="str">
        <f t="shared" si="363"/>
        <v/>
      </c>
      <c r="S11618" s="29">
        <f>IF($Q11618&lt;Parâmetros!$E$19,$G11618-1,$G11618)</f>
        <v>0</v>
      </c>
    </row>
    <row r="11619" spans="1:19" x14ac:dyDescent="0.25">
      <c r="A11619" s="116"/>
      <c r="B11619" s="65"/>
      <c r="C11619" s="65"/>
      <c r="D11619" s="66"/>
      <c r="E11619" s="67"/>
      <c r="F11619" s="65"/>
      <c r="G11619" s="66"/>
      <c r="J11619" s="65"/>
      <c r="K11619" s="65"/>
      <c r="L11619" s="66"/>
      <c r="M11619" s="65"/>
      <c r="O11619" s="65"/>
      <c r="P11619" s="66"/>
      <c r="Q11619" s="31">
        <f t="shared" si="362"/>
        <v>9999</v>
      </c>
      <c r="R11619" s="31" t="str">
        <f t="shared" si="363"/>
        <v/>
      </c>
      <c r="S11619" s="29">
        <f>IF($Q11619&lt;Parâmetros!$E$19,$G11619-1,$G11619)</f>
        <v>0</v>
      </c>
    </row>
    <row r="11620" spans="1:19" x14ac:dyDescent="0.25">
      <c r="A11620" s="116"/>
      <c r="B11620" s="65"/>
      <c r="C11620" s="65"/>
      <c r="D11620" s="66"/>
      <c r="E11620" s="67"/>
      <c r="F11620" s="65"/>
      <c r="G11620" s="66"/>
      <c r="J11620" s="65"/>
      <c r="K11620" s="65"/>
      <c r="L11620" s="66"/>
      <c r="M11620" s="65"/>
      <c r="O11620" s="65"/>
      <c r="P11620" s="66"/>
      <c r="Q11620" s="31">
        <f t="shared" si="362"/>
        <v>9999</v>
      </c>
      <c r="R11620" s="31" t="str">
        <f t="shared" si="363"/>
        <v/>
      </c>
      <c r="S11620" s="29">
        <f>IF($Q11620&lt;Parâmetros!$E$19,$G11620-1,$G11620)</f>
        <v>0</v>
      </c>
    </row>
    <row r="11621" spans="1:19" x14ac:dyDescent="0.25">
      <c r="A11621" s="116"/>
      <c r="B11621" s="65"/>
      <c r="C11621" s="65"/>
      <c r="D11621" s="66"/>
      <c r="E11621" s="67"/>
      <c r="F11621" s="65"/>
      <c r="G11621" s="66"/>
      <c r="J11621" s="65"/>
      <c r="K11621" s="65"/>
      <c r="L11621" s="66"/>
      <c r="M11621" s="65"/>
      <c r="O11621" s="65"/>
      <c r="P11621" s="66"/>
      <c r="Q11621" s="31">
        <f t="shared" si="362"/>
        <v>9999</v>
      </c>
      <c r="R11621" s="31" t="str">
        <f t="shared" si="363"/>
        <v/>
      </c>
      <c r="S11621" s="29">
        <f>IF($Q11621&lt;Parâmetros!$E$19,$G11621-1,$G11621)</f>
        <v>0</v>
      </c>
    </row>
    <row r="11622" spans="1:19" x14ac:dyDescent="0.25">
      <c r="A11622" s="116"/>
      <c r="B11622" s="65"/>
      <c r="C11622" s="65"/>
      <c r="D11622" s="66"/>
      <c r="E11622" s="67"/>
      <c r="F11622" s="65"/>
      <c r="G11622" s="66"/>
      <c r="J11622" s="65"/>
      <c r="K11622" s="65"/>
      <c r="L11622" s="66"/>
      <c r="M11622" s="65"/>
      <c r="O11622" s="65"/>
      <c r="P11622" s="66"/>
      <c r="Q11622" s="31">
        <f t="shared" si="362"/>
        <v>9999</v>
      </c>
      <c r="R11622" s="31" t="str">
        <f t="shared" si="363"/>
        <v/>
      </c>
      <c r="S11622" s="29">
        <f>IF($Q11622&lt;Parâmetros!$E$19,$G11622-1,$G11622)</f>
        <v>0</v>
      </c>
    </row>
    <row r="11623" spans="1:19" x14ac:dyDescent="0.25">
      <c r="A11623" s="116"/>
      <c r="B11623" s="65"/>
      <c r="C11623" s="65"/>
      <c r="D11623" s="66"/>
      <c r="E11623" s="67"/>
      <c r="F11623" s="65"/>
      <c r="G11623" s="66"/>
      <c r="J11623" s="65"/>
      <c r="K11623" s="65"/>
      <c r="L11623" s="66"/>
      <c r="M11623" s="65"/>
      <c r="O11623" s="65"/>
      <c r="P11623" s="66"/>
      <c r="Q11623" s="31">
        <f t="shared" si="362"/>
        <v>9999</v>
      </c>
      <c r="R11623" s="31" t="str">
        <f t="shared" si="363"/>
        <v/>
      </c>
      <c r="S11623" s="29">
        <f>IF($Q11623&lt;Parâmetros!$E$19,$G11623-1,$G11623)</f>
        <v>0</v>
      </c>
    </row>
    <row r="11624" spans="1:19" x14ac:dyDescent="0.25">
      <c r="A11624" s="116"/>
      <c r="B11624" s="65"/>
      <c r="C11624" s="65"/>
      <c r="D11624" s="66"/>
      <c r="E11624" s="67"/>
      <c r="F11624" s="65"/>
      <c r="G11624" s="66"/>
      <c r="J11624" s="65"/>
      <c r="K11624" s="65"/>
      <c r="L11624" s="66"/>
      <c r="M11624" s="65"/>
      <c r="O11624" s="65"/>
      <c r="P11624" s="66"/>
      <c r="Q11624" s="31">
        <f t="shared" si="362"/>
        <v>9999</v>
      </c>
      <c r="R11624" s="31" t="str">
        <f t="shared" si="363"/>
        <v/>
      </c>
      <c r="S11624" s="29">
        <f>IF($Q11624&lt;Parâmetros!$E$19,$G11624-1,$G11624)</f>
        <v>0</v>
      </c>
    </row>
    <row r="11625" spans="1:19" x14ac:dyDescent="0.25">
      <c r="A11625" s="116"/>
      <c r="B11625" s="65"/>
      <c r="C11625" s="65"/>
      <c r="D11625" s="66"/>
      <c r="E11625" s="67"/>
      <c r="F11625" s="65"/>
      <c r="G11625" s="66"/>
      <c r="J11625" s="65"/>
      <c r="K11625" s="65"/>
      <c r="L11625" s="66"/>
      <c r="M11625" s="65"/>
      <c r="O11625" s="65"/>
      <c r="P11625" s="66"/>
      <c r="Q11625" s="31">
        <f t="shared" si="362"/>
        <v>9999</v>
      </c>
      <c r="R11625" s="31" t="str">
        <f t="shared" si="363"/>
        <v/>
      </c>
      <c r="S11625" s="29">
        <f>IF($Q11625&lt;Parâmetros!$E$19,$G11625-1,$G11625)</f>
        <v>0</v>
      </c>
    </row>
    <row r="11626" spans="1:19" x14ac:dyDescent="0.25">
      <c r="A11626" s="116"/>
      <c r="B11626" s="65"/>
      <c r="C11626" s="65"/>
      <c r="D11626" s="66"/>
      <c r="E11626" s="67"/>
      <c r="F11626" s="65"/>
      <c r="G11626" s="66"/>
      <c r="J11626" s="65"/>
      <c r="K11626" s="65"/>
      <c r="L11626" s="66"/>
      <c r="M11626" s="65"/>
      <c r="O11626" s="65"/>
      <c r="P11626" s="66"/>
      <c r="Q11626" s="31">
        <f t="shared" si="362"/>
        <v>9999</v>
      </c>
      <c r="R11626" s="31" t="str">
        <f t="shared" si="363"/>
        <v/>
      </c>
      <c r="S11626" s="29">
        <f>IF($Q11626&lt;Parâmetros!$E$19,$G11626-1,$G11626)</f>
        <v>0</v>
      </c>
    </row>
    <row r="11627" spans="1:19" x14ac:dyDescent="0.25">
      <c r="A11627" s="116"/>
      <c r="B11627" s="65"/>
      <c r="C11627" s="65"/>
      <c r="D11627" s="66"/>
      <c r="E11627" s="67"/>
      <c r="F11627" s="65"/>
      <c r="G11627" s="66"/>
      <c r="J11627" s="65"/>
      <c r="K11627" s="65"/>
      <c r="L11627" s="66"/>
      <c r="M11627" s="65"/>
      <c r="O11627" s="65"/>
      <c r="P11627" s="66"/>
      <c r="Q11627" s="31">
        <f t="shared" si="362"/>
        <v>9999</v>
      </c>
      <c r="R11627" s="31" t="str">
        <f t="shared" si="363"/>
        <v/>
      </c>
      <c r="S11627" s="29">
        <f>IF($Q11627&lt;Parâmetros!$E$19,$G11627-1,$G11627)</f>
        <v>0</v>
      </c>
    </row>
    <row r="11628" spans="1:19" x14ac:dyDescent="0.25">
      <c r="A11628" s="116"/>
      <c r="B11628" s="65"/>
      <c r="C11628" s="65"/>
      <c r="D11628" s="66"/>
      <c r="E11628" s="67"/>
      <c r="F11628" s="65"/>
      <c r="G11628" s="66"/>
      <c r="J11628" s="65"/>
      <c r="K11628" s="65"/>
      <c r="L11628" s="66"/>
      <c r="M11628" s="65"/>
      <c r="O11628" s="65"/>
      <c r="P11628" s="66"/>
      <c r="Q11628" s="31">
        <f t="shared" si="362"/>
        <v>9999</v>
      </c>
      <c r="R11628" s="31" t="str">
        <f t="shared" si="363"/>
        <v/>
      </c>
      <c r="S11628" s="29">
        <f>IF($Q11628&lt;Parâmetros!$E$19,$G11628-1,$G11628)</f>
        <v>0</v>
      </c>
    </row>
    <row r="11629" spans="1:19" x14ac:dyDescent="0.25">
      <c r="A11629" s="116"/>
      <c r="B11629" s="65"/>
      <c r="C11629" s="65"/>
      <c r="D11629" s="66"/>
      <c r="E11629" s="67"/>
      <c r="F11629" s="65"/>
      <c r="G11629" s="66"/>
      <c r="J11629" s="65"/>
      <c r="K11629" s="65"/>
      <c r="L11629" s="66"/>
      <c r="M11629" s="65"/>
      <c r="O11629" s="65"/>
      <c r="P11629" s="66"/>
      <c r="Q11629" s="31">
        <f t="shared" si="362"/>
        <v>9999</v>
      </c>
      <c r="R11629" s="31" t="str">
        <f t="shared" si="363"/>
        <v/>
      </c>
      <c r="S11629" s="29">
        <f>IF($Q11629&lt;Parâmetros!$E$19,$G11629-1,$G11629)</f>
        <v>0</v>
      </c>
    </row>
    <row r="11630" spans="1:19" x14ac:dyDescent="0.25">
      <c r="A11630" s="116"/>
      <c r="B11630" s="65"/>
      <c r="C11630" s="65"/>
      <c r="D11630" s="66"/>
      <c r="E11630" s="67"/>
      <c r="F11630" s="65"/>
      <c r="G11630" s="66"/>
      <c r="J11630" s="65"/>
      <c r="K11630" s="65"/>
      <c r="L11630" s="66"/>
      <c r="M11630" s="65"/>
      <c r="O11630" s="65"/>
      <c r="P11630" s="66"/>
      <c r="Q11630" s="31">
        <f t="shared" si="362"/>
        <v>9999</v>
      </c>
      <c r="R11630" s="31" t="str">
        <f t="shared" si="363"/>
        <v/>
      </c>
      <c r="S11630" s="29">
        <f>IF($Q11630&lt;Parâmetros!$E$19,$G11630-1,$G11630)</f>
        <v>0</v>
      </c>
    </row>
    <row r="11631" spans="1:19" x14ac:dyDescent="0.25">
      <c r="A11631" s="116"/>
      <c r="B11631" s="65"/>
      <c r="C11631" s="65"/>
      <c r="D11631" s="66"/>
      <c r="E11631" s="67"/>
      <c r="F11631" s="65"/>
      <c r="G11631" s="66"/>
      <c r="J11631" s="65"/>
      <c r="K11631" s="65"/>
      <c r="L11631" s="66"/>
      <c r="M11631" s="65"/>
      <c r="O11631" s="65"/>
      <c r="P11631" s="66"/>
      <c r="Q11631" s="31">
        <f t="shared" si="362"/>
        <v>9999</v>
      </c>
      <c r="R11631" s="31" t="str">
        <f t="shared" si="363"/>
        <v/>
      </c>
      <c r="S11631" s="29">
        <f>IF($Q11631&lt;Parâmetros!$E$19,$G11631-1,$G11631)</f>
        <v>0</v>
      </c>
    </row>
    <row r="11632" spans="1:19" x14ac:dyDescent="0.25">
      <c r="A11632" s="116"/>
      <c r="B11632" s="65"/>
      <c r="C11632" s="65"/>
      <c r="D11632" s="66"/>
      <c r="E11632" s="67"/>
      <c r="F11632" s="65"/>
      <c r="G11632" s="66"/>
      <c r="J11632" s="65"/>
      <c r="K11632" s="65"/>
      <c r="L11632" s="66"/>
      <c r="M11632" s="65"/>
      <c r="O11632" s="65"/>
      <c r="P11632" s="66"/>
      <c r="Q11632" s="31">
        <f t="shared" si="362"/>
        <v>9999</v>
      </c>
      <c r="R11632" s="31" t="str">
        <f t="shared" si="363"/>
        <v/>
      </c>
      <c r="S11632" s="29">
        <f>IF($Q11632&lt;Parâmetros!$E$19,$G11632-1,$G11632)</f>
        <v>0</v>
      </c>
    </row>
    <row r="11633" spans="1:19" x14ac:dyDescent="0.25">
      <c r="A11633" s="116"/>
      <c r="B11633" s="65"/>
      <c r="C11633" s="65"/>
      <c r="D11633" s="66"/>
      <c r="E11633" s="67"/>
      <c r="F11633" s="65"/>
      <c r="G11633" s="66"/>
      <c r="J11633" s="65"/>
      <c r="K11633" s="65"/>
      <c r="L11633" s="66"/>
      <c r="M11633" s="65"/>
      <c r="O11633" s="65"/>
      <c r="P11633" s="66"/>
      <c r="Q11633" s="31">
        <f t="shared" si="362"/>
        <v>9999</v>
      </c>
      <c r="R11633" s="31" t="str">
        <f t="shared" si="363"/>
        <v/>
      </c>
      <c r="S11633" s="29">
        <f>IF($Q11633&lt;Parâmetros!$E$19,$G11633-1,$G11633)</f>
        <v>0</v>
      </c>
    </row>
    <row r="11634" spans="1:19" x14ac:dyDescent="0.25">
      <c r="A11634" s="116"/>
      <c r="B11634" s="65"/>
      <c r="C11634" s="65"/>
      <c r="D11634" s="66"/>
      <c r="E11634" s="67"/>
      <c r="F11634" s="65"/>
      <c r="G11634" s="66"/>
      <c r="J11634" s="65"/>
      <c r="K11634" s="65"/>
      <c r="L11634" s="66"/>
      <c r="M11634" s="65"/>
      <c r="O11634" s="65"/>
      <c r="P11634" s="66"/>
      <c r="Q11634" s="31">
        <f t="shared" si="362"/>
        <v>9999</v>
      </c>
      <c r="R11634" s="31" t="str">
        <f t="shared" si="363"/>
        <v/>
      </c>
      <c r="S11634" s="29">
        <f>IF($Q11634&lt;Parâmetros!$E$19,$G11634-1,$G11634)</f>
        <v>0</v>
      </c>
    </row>
    <row r="11635" spans="1:19" x14ac:dyDescent="0.25">
      <c r="A11635" s="116"/>
      <c r="B11635" s="65"/>
      <c r="C11635" s="65"/>
      <c r="D11635" s="66"/>
      <c r="E11635" s="67"/>
      <c r="F11635" s="65"/>
      <c r="G11635" s="66"/>
      <c r="J11635" s="65"/>
      <c r="K11635" s="65"/>
      <c r="L11635" s="66"/>
      <c r="M11635" s="65"/>
      <c r="O11635" s="65"/>
      <c r="P11635" s="66"/>
      <c r="Q11635" s="31">
        <f t="shared" si="362"/>
        <v>9999</v>
      </c>
      <c r="R11635" s="31" t="str">
        <f t="shared" si="363"/>
        <v/>
      </c>
      <c r="S11635" s="29">
        <f>IF($Q11635&lt;Parâmetros!$E$19,$G11635-1,$G11635)</f>
        <v>0</v>
      </c>
    </row>
    <row r="11636" spans="1:19" x14ac:dyDescent="0.25">
      <c r="A11636" s="116"/>
      <c r="B11636" s="65"/>
      <c r="C11636" s="65"/>
      <c r="D11636" s="66"/>
      <c r="E11636" s="67"/>
      <c r="F11636" s="65"/>
      <c r="G11636" s="66"/>
      <c r="J11636" s="65"/>
      <c r="K11636" s="65"/>
      <c r="L11636" s="66"/>
      <c r="M11636" s="65"/>
      <c r="O11636" s="65"/>
      <c r="P11636" s="66"/>
      <c r="Q11636" s="31">
        <f t="shared" si="362"/>
        <v>9999</v>
      </c>
      <c r="R11636" s="31" t="str">
        <f t="shared" si="363"/>
        <v/>
      </c>
      <c r="S11636" s="29">
        <f>IF($Q11636&lt;Parâmetros!$E$19,$G11636-1,$G11636)</f>
        <v>0</v>
      </c>
    </row>
    <row r="11637" spans="1:19" x14ac:dyDescent="0.25">
      <c r="A11637" s="116"/>
      <c r="B11637" s="65"/>
      <c r="C11637" s="65"/>
      <c r="D11637" s="66"/>
      <c r="E11637" s="67"/>
      <c r="F11637" s="65"/>
      <c r="G11637" s="66"/>
      <c r="J11637" s="65"/>
      <c r="K11637" s="65"/>
      <c r="L11637" s="66"/>
      <c r="M11637" s="65"/>
      <c r="O11637" s="65"/>
      <c r="P11637" s="66"/>
      <c r="Q11637" s="31">
        <f t="shared" si="362"/>
        <v>9999</v>
      </c>
      <c r="R11637" s="31" t="str">
        <f t="shared" si="363"/>
        <v/>
      </c>
      <c r="S11637" s="29">
        <f>IF($Q11637&lt;Parâmetros!$E$19,$G11637-1,$G11637)</f>
        <v>0</v>
      </c>
    </row>
    <row r="11638" spans="1:19" x14ac:dyDescent="0.25">
      <c r="A11638" s="116"/>
      <c r="B11638" s="65"/>
      <c r="C11638" s="65"/>
      <c r="D11638" s="66"/>
      <c r="E11638" s="67"/>
      <c r="F11638" s="65"/>
      <c r="G11638" s="66"/>
      <c r="J11638" s="65"/>
      <c r="K11638" s="65"/>
      <c r="L11638" s="66"/>
      <c r="M11638" s="65"/>
      <c r="O11638" s="65"/>
      <c r="P11638" s="66"/>
      <c r="Q11638" s="31">
        <f t="shared" si="362"/>
        <v>9999</v>
      </c>
      <c r="R11638" s="31" t="str">
        <f t="shared" si="363"/>
        <v/>
      </c>
      <c r="S11638" s="29">
        <f>IF($Q11638&lt;Parâmetros!$E$19,$G11638-1,$G11638)</f>
        <v>0</v>
      </c>
    </row>
    <row r="11639" spans="1:19" x14ac:dyDescent="0.25">
      <c r="A11639" s="116"/>
      <c r="B11639" s="65"/>
      <c r="C11639" s="65"/>
      <c r="D11639" s="66"/>
      <c r="E11639" s="67"/>
      <c r="F11639" s="65"/>
      <c r="G11639" s="66"/>
      <c r="J11639" s="65"/>
      <c r="K11639" s="65"/>
      <c r="L11639" s="66"/>
      <c r="M11639" s="65"/>
      <c r="O11639" s="65"/>
      <c r="P11639" s="66"/>
      <c r="Q11639" s="31">
        <f t="shared" si="362"/>
        <v>9999</v>
      </c>
      <c r="R11639" s="31" t="str">
        <f t="shared" si="363"/>
        <v/>
      </c>
      <c r="S11639" s="29">
        <f>IF($Q11639&lt;Parâmetros!$E$19,$G11639-1,$G11639)</f>
        <v>0</v>
      </c>
    </row>
    <row r="11640" spans="1:19" x14ac:dyDescent="0.25">
      <c r="A11640" s="116"/>
      <c r="B11640" s="65"/>
      <c r="C11640" s="65"/>
      <c r="D11640" s="66"/>
      <c r="E11640" s="67"/>
      <c r="F11640" s="65"/>
      <c r="G11640" s="66"/>
      <c r="J11640" s="65"/>
      <c r="K11640" s="65"/>
      <c r="L11640" s="66"/>
      <c r="M11640" s="65"/>
      <c r="O11640" s="65"/>
      <c r="P11640" s="66"/>
      <c r="Q11640" s="31">
        <f t="shared" si="362"/>
        <v>9999</v>
      </c>
      <c r="R11640" s="31" t="str">
        <f t="shared" si="363"/>
        <v/>
      </c>
      <c r="S11640" s="29">
        <f>IF($Q11640&lt;Parâmetros!$E$19,$G11640-1,$G11640)</f>
        <v>0</v>
      </c>
    </row>
    <row r="11641" spans="1:19" x14ac:dyDescent="0.25">
      <c r="A11641" s="116"/>
      <c r="B11641" s="65"/>
      <c r="C11641" s="65"/>
      <c r="D11641" s="66"/>
      <c r="E11641" s="67"/>
      <c r="F11641" s="65"/>
      <c r="G11641" s="66"/>
      <c r="J11641" s="65"/>
      <c r="K11641" s="65"/>
      <c r="L11641" s="66"/>
      <c r="M11641" s="65"/>
      <c r="O11641" s="65"/>
      <c r="P11641" s="66"/>
      <c r="Q11641" s="31">
        <f t="shared" si="362"/>
        <v>9999</v>
      </c>
      <c r="R11641" s="31" t="str">
        <f t="shared" si="363"/>
        <v/>
      </c>
      <c r="S11641" s="29">
        <f>IF($Q11641&lt;Parâmetros!$E$19,$G11641-1,$G11641)</f>
        <v>0</v>
      </c>
    </row>
    <row r="11642" spans="1:19" x14ac:dyDescent="0.25">
      <c r="A11642" s="116"/>
      <c r="B11642" s="65"/>
      <c r="C11642" s="65"/>
      <c r="D11642" s="66"/>
      <c r="E11642" s="67"/>
      <c r="F11642" s="65"/>
      <c r="G11642" s="66"/>
      <c r="J11642" s="65"/>
      <c r="K11642" s="65"/>
      <c r="L11642" s="66"/>
      <c r="M11642" s="65"/>
      <c r="O11642" s="65"/>
      <c r="P11642" s="66"/>
      <c r="Q11642" s="31">
        <f t="shared" si="362"/>
        <v>9999</v>
      </c>
      <c r="R11642" s="31" t="str">
        <f t="shared" si="363"/>
        <v/>
      </c>
      <c r="S11642" s="29">
        <f>IF($Q11642&lt;Parâmetros!$E$19,$G11642-1,$G11642)</f>
        <v>0</v>
      </c>
    </row>
    <row r="11643" spans="1:19" x14ac:dyDescent="0.25">
      <c r="A11643" s="116"/>
      <c r="B11643" s="65"/>
      <c r="C11643" s="65"/>
      <c r="D11643" s="66"/>
      <c r="E11643" s="67"/>
      <c r="F11643" s="65"/>
      <c r="G11643" s="66"/>
      <c r="J11643" s="65"/>
      <c r="K11643" s="65"/>
      <c r="L11643" s="66"/>
      <c r="M11643" s="65"/>
      <c r="N11643" s="65"/>
      <c r="O11643" s="65"/>
      <c r="P11643" s="66"/>
      <c r="Q11643" s="31">
        <f t="shared" si="362"/>
        <v>9999</v>
      </c>
      <c r="R11643" s="31" t="str">
        <f t="shared" si="363"/>
        <v/>
      </c>
      <c r="S11643" s="29">
        <f>IF($Q11643&lt;Parâmetros!$E$19,$G11643-1,$G11643)</f>
        <v>0</v>
      </c>
    </row>
    <row r="11644" spans="1:19" x14ac:dyDescent="0.25">
      <c r="A11644" s="116"/>
      <c r="B11644" s="65"/>
      <c r="C11644" s="65"/>
      <c r="D11644" s="66"/>
      <c r="E11644" s="67"/>
      <c r="F11644" s="65"/>
      <c r="G11644" s="66"/>
      <c r="J11644" s="65"/>
      <c r="K11644" s="65"/>
      <c r="L11644" s="66"/>
      <c r="M11644" s="65"/>
      <c r="N11644" s="65"/>
      <c r="O11644" s="65"/>
      <c r="P11644" s="66"/>
      <c r="Q11644" s="31">
        <f t="shared" ref="Q11644:Q11707" si="364">IFERROR(VALUE(LEFT($J11644,2))*60+VALUE(MID($J11644,4,2)),9999)</f>
        <v>9999</v>
      </c>
      <c r="R11644" s="31" t="str">
        <f t="shared" ref="R11644:R11707" si="365">IFERROR(VALUE(LEFT($K11644,2))*60+VALUE(MID($K11644,4,2)),"")</f>
        <v/>
      </c>
      <c r="S11644" s="29">
        <f>IF($Q11644&lt;Parâmetros!$E$19,$G11644-1,$G11644)</f>
        <v>0</v>
      </c>
    </row>
    <row r="11645" spans="1:19" x14ac:dyDescent="0.25">
      <c r="A11645" s="116"/>
      <c r="B11645" s="65"/>
      <c r="C11645" s="65"/>
      <c r="D11645" s="66"/>
      <c r="E11645" s="67"/>
      <c r="F11645" s="65"/>
      <c r="G11645" s="66"/>
      <c r="J11645" s="65"/>
      <c r="K11645" s="65"/>
      <c r="L11645" s="66"/>
      <c r="M11645" s="65"/>
      <c r="N11645" s="65"/>
      <c r="O11645" s="65"/>
      <c r="P11645" s="66"/>
      <c r="Q11645" s="31">
        <f t="shared" si="364"/>
        <v>9999</v>
      </c>
      <c r="R11645" s="31" t="str">
        <f t="shared" si="365"/>
        <v/>
      </c>
      <c r="S11645" s="29">
        <f>IF($Q11645&lt;Parâmetros!$E$19,$G11645-1,$G11645)</f>
        <v>0</v>
      </c>
    </row>
    <row r="11646" spans="1:19" x14ac:dyDescent="0.25">
      <c r="A11646" s="116"/>
      <c r="B11646" s="65"/>
      <c r="C11646" s="65"/>
      <c r="D11646" s="66"/>
      <c r="E11646" s="67"/>
      <c r="F11646" s="65"/>
      <c r="G11646" s="66"/>
      <c r="J11646" s="65"/>
      <c r="K11646" s="65"/>
      <c r="L11646" s="66"/>
      <c r="M11646" s="65"/>
      <c r="O11646" s="65"/>
      <c r="P11646" s="66"/>
      <c r="Q11646" s="31">
        <f t="shared" si="364"/>
        <v>9999</v>
      </c>
      <c r="R11646" s="31" t="str">
        <f t="shared" si="365"/>
        <v/>
      </c>
      <c r="S11646" s="29">
        <f>IF($Q11646&lt;Parâmetros!$E$19,$G11646-1,$G11646)</f>
        <v>0</v>
      </c>
    </row>
    <row r="11647" spans="1:19" x14ac:dyDescent="0.25">
      <c r="A11647" s="116"/>
      <c r="B11647" s="65"/>
      <c r="C11647" s="65"/>
      <c r="D11647" s="66"/>
      <c r="E11647" s="67"/>
      <c r="F11647" s="65"/>
      <c r="G11647" s="66"/>
      <c r="J11647" s="65"/>
      <c r="K11647" s="65"/>
      <c r="L11647" s="66"/>
      <c r="M11647" s="65"/>
      <c r="N11647" s="65"/>
      <c r="O11647" s="65"/>
      <c r="P11647" s="66"/>
      <c r="Q11647" s="31">
        <f t="shared" si="364"/>
        <v>9999</v>
      </c>
      <c r="R11647" s="31" t="str">
        <f t="shared" si="365"/>
        <v/>
      </c>
      <c r="S11647" s="29">
        <f>IF($Q11647&lt;Parâmetros!$E$19,$G11647-1,$G11647)</f>
        <v>0</v>
      </c>
    </row>
    <row r="11648" spans="1:19" x14ac:dyDescent="0.25">
      <c r="A11648" s="116"/>
      <c r="B11648" s="65"/>
      <c r="C11648" s="65"/>
      <c r="D11648" s="66"/>
      <c r="E11648" s="67"/>
      <c r="F11648" s="65"/>
      <c r="G11648" s="66"/>
      <c r="J11648" s="65"/>
      <c r="K11648" s="65"/>
      <c r="L11648" s="66"/>
      <c r="M11648" s="65"/>
      <c r="N11648" s="65"/>
      <c r="O11648" s="65"/>
      <c r="P11648" s="66"/>
      <c r="Q11648" s="31">
        <f t="shared" si="364"/>
        <v>9999</v>
      </c>
      <c r="R11648" s="31" t="str">
        <f t="shared" si="365"/>
        <v/>
      </c>
      <c r="S11648" s="29">
        <f>IF($Q11648&lt;Parâmetros!$E$19,$G11648-1,$G11648)</f>
        <v>0</v>
      </c>
    </row>
    <row r="11649" spans="1:19" x14ac:dyDescent="0.25">
      <c r="A11649" s="116"/>
      <c r="B11649" s="65"/>
      <c r="C11649" s="65"/>
      <c r="D11649" s="66"/>
      <c r="E11649" s="67"/>
      <c r="F11649" s="65"/>
      <c r="G11649" s="66"/>
      <c r="J11649" s="65"/>
      <c r="K11649" s="65"/>
      <c r="L11649" s="66"/>
      <c r="M11649" s="65"/>
      <c r="N11649" s="65"/>
      <c r="O11649" s="65"/>
      <c r="P11649" s="66"/>
      <c r="Q11649" s="31">
        <f t="shared" si="364"/>
        <v>9999</v>
      </c>
      <c r="R11649" s="31" t="str">
        <f t="shared" si="365"/>
        <v/>
      </c>
      <c r="S11649" s="29">
        <f>IF($Q11649&lt;Parâmetros!$E$19,$G11649-1,$G11649)</f>
        <v>0</v>
      </c>
    </row>
    <row r="11650" spans="1:19" x14ac:dyDescent="0.25">
      <c r="A11650" s="116"/>
      <c r="B11650" s="65"/>
      <c r="C11650" s="65"/>
      <c r="D11650" s="66"/>
      <c r="E11650" s="67"/>
      <c r="F11650" s="65"/>
      <c r="G11650" s="66"/>
      <c r="J11650" s="65"/>
      <c r="K11650" s="65"/>
      <c r="L11650" s="66"/>
      <c r="M11650" s="65"/>
      <c r="O11650" s="65"/>
      <c r="P11650" s="66"/>
      <c r="Q11650" s="31">
        <f t="shared" si="364"/>
        <v>9999</v>
      </c>
      <c r="R11650" s="31" t="str">
        <f t="shared" si="365"/>
        <v/>
      </c>
      <c r="S11650" s="29">
        <f>IF($Q11650&lt;Parâmetros!$E$19,$G11650-1,$G11650)</f>
        <v>0</v>
      </c>
    </row>
    <row r="11651" spans="1:19" x14ac:dyDescent="0.25">
      <c r="A11651" s="116"/>
      <c r="B11651" s="65"/>
      <c r="C11651" s="65"/>
      <c r="D11651" s="66"/>
      <c r="E11651" s="67"/>
      <c r="F11651" s="65"/>
      <c r="G11651" s="66"/>
      <c r="J11651" s="65"/>
      <c r="K11651" s="65"/>
      <c r="L11651" s="66"/>
      <c r="M11651" s="65"/>
      <c r="N11651" s="65"/>
      <c r="O11651" s="65"/>
      <c r="P11651" s="66"/>
      <c r="Q11651" s="31">
        <f t="shared" si="364"/>
        <v>9999</v>
      </c>
      <c r="R11651" s="31" t="str">
        <f t="shared" si="365"/>
        <v/>
      </c>
      <c r="S11651" s="29">
        <f>IF($Q11651&lt;Parâmetros!$E$19,$G11651-1,$G11651)</f>
        <v>0</v>
      </c>
    </row>
    <row r="11652" spans="1:19" x14ac:dyDescent="0.25">
      <c r="A11652" s="116"/>
      <c r="B11652" s="65"/>
      <c r="C11652" s="65"/>
      <c r="D11652" s="66"/>
      <c r="E11652" s="67"/>
      <c r="F11652" s="65"/>
      <c r="G11652" s="66"/>
      <c r="J11652" s="65"/>
      <c r="K11652" s="65"/>
      <c r="L11652" s="66"/>
      <c r="M11652" s="65"/>
      <c r="N11652" s="65"/>
      <c r="O11652" s="65"/>
      <c r="P11652" s="66"/>
      <c r="Q11652" s="31">
        <f t="shared" si="364"/>
        <v>9999</v>
      </c>
      <c r="R11652" s="31" t="str">
        <f t="shared" si="365"/>
        <v/>
      </c>
      <c r="S11652" s="29">
        <f>IF($Q11652&lt;Parâmetros!$E$19,$G11652-1,$G11652)</f>
        <v>0</v>
      </c>
    </row>
    <row r="11653" spans="1:19" x14ac:dyDescent="0.25">
      <c r="A11653" s="116"/>
      <c r="B11653" s="65"/>
      <c r="C11653" s="65"/>
      <c r="D11653" s="66"/>
      <c r="E11653" s="67"/>
      <c r="F11653" s="65"/>
      <c r="G11653" s="66"/>
      <c r="J11653" s="65"/>
      <c r="K11653" s="65"/>
      <c r="L11653" s="66"/>
      <c r="M11653" s="65"/>
      <c r="O11653" s="65"/>
      <c r="P11653" s="66"/>
      <c r="Q11653" s="31">
        <f t="shared" si="364"/>
        <v>9999</v>
      </c>
      <c r="R11653" s="31" t="str">
        <f t="shared" si="365"/>
        <v/>
      </c>
      <c r="S11653" s="29">
        <f>IF($Q11653&lt;Parâmetros!$E$19,$G11653-1,$G11653)</f>
        <v>0</v>
      </c>
    </row>
    <row r="11654" spans="1:19" x14ac:dyDescent="0.25">
      <c r="A11654" s="116"/>
      <c r="B11654" s="65"/>
      <c r="C11654" s="65"/>
      <c r="D11654" s="66"/>
      <c r="E11654" s="67"/>
      <c r="F11654" s="65"/>
      <c r="G11654" s="66"/>
      <c r="J11654" s="65"/>
      <c r="K11654" s="65"/>
      <c r="L11654" s="66"/>
      <c r="M11654" s="65"/>
      <c r="O11654" s="65"/>
      <c r="P11654" s="66"/>
      <c r="Q11654" s="31">
        <f t="shared" si="364"/>
        <v>9999</v>
      </c>
      <c r="R11654" s="31" t="str">
        <f t="shared" si="365"/>
        <v/>
      </c>
      <c r="S11654" s="29">
        <f>IF($Q11654&lt;Parâmetros!$E$19,$G11654-1,$G11654)</f>
        <v>0</v>
      </c>
    </row>
    <row r="11655" spans="1:19" x14ac:dyDescent="0.25">
      <c r="A11655" s="116"/>
      <c r="B11655" s="65"/>
      <c r="C11655" s="65"/>
      <c r="D11655" s="66"/>
      <c r="E11655" s="67"/>
      <c r="F11655" s="65"/>
      <c r="G11655" s="66"/>
      <c r="J11655" s="65"/>
      <c r="K11655" s="65"/>
      <c r="L11655" s="66"/>
      <c r="M11655" s="65"/>
      <c r="N11655" s="65"/>
      <c r="O11655" s="65"/>
      <c r="P11655" s="66"/>
      <c r="Q11655" s="31">
        <f t="shared" si="364"/>
        <v>9999</v>
      </c>
      <c r="R11655" s="31" t="str">
        <f t="shared" si="365"/>
        <v/>
      </c>
      <c r="S11655" s="29">
        <f>IF($Q11655&lt;Parâmetros!$E$19,$G11655-1,$G11655)</f>
        <v>0</v>
      </c>
    </row>
    <row r="11656" spans="1:19" x14ac:dyDescent="0.25">
      <c r="A11656" s="116"/>
      <c r="B11656" s="65"/>
      <c r="C11656" s="65"/>
      <c r="D11656" s="66"/>
      <c r="E11656" s="67"/>
      <c r="F11656" s="65"/>
      <c r="G11656" s="66"/>
      <c r="J11656" s="65"/>
      <c r="K11656" s="65"/>
      <c r="L11656" s="66"/>
      <c r="M11656" s="65"/>
      <c r="O11656" s="65"/>
      <c r="P11656" s="66"/>
      <c r="Q11656" s="31">
        <f t="shared" si="364"/>
        <v>9999</v>
      </c>
      <c r="R11656" s="31" t="str">
        <f t="shared" si="365"/>
        <v/>
      </c>
      <c r="S11656" s="29">
        <f>IF($Q11656&lt;Parâmetros!$E$19,$G11656-1,$G11656)</f>
        <v>0</v>
      </c>
    </row>
    <row r="11657" spans="1:19" x14ac:dyDescent="0.25">
      <c r="A11657" s="116"/>
      <c r="B11657" s="65"/>
      <c r="C11657" s="65"/>
      <c r="D11657" s="66"/>
      <c r="E11657" s="67"/>
      <c r="F11657" s="65"/>
      <c r="G11657" s="66"/>
      <c r="J11657" s="65"/>
      <c r="K11657" s="65"/>
      <c r="L11657" s="66"/>
      <c r="M11657" s="65"/>
      <c r="N11657" s="65"/>
      <c r="O11657" s="65"/>
      <c r="P11657" s="66"/>
      <c r="Q11657" s="31">
        <f t="shared" si="364"/>
        <v>9999</v>
      </c>
      <c r="R11657" s="31" t="str">
        <f t="shared" si="365"/>
        <v/>
      </c>
      <c r="S11657" s="29">
        <f>IF($Q11657&lt;Parâmetros!$E$19,$G11657-1,$G11657)</f>
        <v>0</v>
      </c>
    </row>
    <row r="11658" spans="1:19" x14ac:dyDescent="0.25">
      <c r="A11658" s="116"/>
      <c r="B11658" s="65"/>
      <c r="C11658" s="65"/>
      <c r="D11658" s="66"/>
      <c r="E11658" s="67"/>
      <c r="F11658" s="65"/>
      <c r="G11658" s="66"/>
      <c r="J11658" s="65"/>
      <c r="K11658" s="65"/>
      <c r="L11658" s="66"/>
      <c r="M11658" s="65"/>
      <c r="O11658" s="65"/>
      <c r="P11658" s="66"/>
      <c r="Q11658" s="31">
        <f t="shared" si="364"/>
        <v>9999</v>
      </c>
      <c r="R11658" s="31" t="str">
        <f t="shared" si="365"/>
        <v/>
      </c>
      <c r="S11658" s="29">
        <f>IF($Q11658&lt;Parâmetros!$E$19,$G11658-1,$G11658)</f>
        <v>0</v>
      </c>
    </row>
    <row r="11659" spans="1:19" x14ac:dyDescent="0.25">
      <c r="A11659" s="116"/>
      <c r="B11659" s="65"/>
      <c r="C11659" s="65"/>
      <c r="D11659" s="66"/>
      <c r="E11659" s="67"/>
      <c r="F11659" s="65"/>
      <c r="G11659" s="66"/>
      <c r="J11659" s="65"/>
      <c r="K11659" s="65"/>
      <c r="L11659" s="66"/>
      <c r="M11659" s="65"/>
      <c r="N11659" s="65"/>
      <c r="O11659" s="65"/>
      <c r="P11659" s="66"/>
      <c r="Q11659" s="31">
        <f t="shared" si="364"/>
        <v>9999</v>
      </c>
      <c r="R11659" s="31" t="str">
        <f t="shared" si="365"/>
        <v/>
      </c>
      <c r="S11659" s="29">
        <f>IF($Q11659&lt;Parâmetros!$E$19,$G11659-1,$G11659)</f>
        <v>0</v>
      </c>
    </row>
    <row r="11660" spans="1:19" x14ac:dyDescent="0.25">
      <c r="A11660" s="116"/>
      <c r="B11660" s="65"/>
      <c r="C11660" s="65"/>
      <c r="D11660" s="66"/>
      <c r="E11660" s="67"/>
      <c r="F11660" s="65"/>
      <c r="G11660" s="66"/>
      <c r="J11660" s="65"/>
      <c r="K11660" s="65"/>
      <c r="L11660" s="66"/>
      <c r="M11660" s="65"/>
      <c r="N11660" s="65"/>
      <c r="O11660" s="65"/>
      <c r="P11660" s="66"/>
      <c r="Q11660" s="31">
        <f t="shared" si="364"/>
        <v>9999</v>
      </c>
      <c r="R11660" s="31" t="str">
        <f t="shared" si="365"/>
        <v/>
      </c>
      <c r="S11660" s="29">
        <f>IF($Q11660&lt;Parâmetros!$E$19,$G11660-1,$G11660)</f>
        <v>0</v>
      </c>
    </row>
    <row r="11661" spans="1:19" x14ac:dyDescent="0.25">
      <c r="A11661" s="116"/>
      <c r="B11661" s="65"/>
      <c r="C11661" s="65"/>
      <c r="D11661" s="66"/>
      <c r="E11661" s="67"/>
      <c r="F11661" s="65"/>
      <c r="G11661" s="66"/>
      <c r="J11661" s="65"/>
      <c r="K11661" s="65"/>
      <c r="L11661" s="66"/>
      <c r="M11661" s="65"/>
      <c r="N11661" s="65"/>
      <c r="O11661" s="65"/>
      <c r="P11661" s="66"/>
      <c r="Q11661" s="31">
        <f t="shared" si="364"/>
        <v>9999</v>
      </c>
      <c r="R11661" s="31" t="str">
        <f t="shared" si="365"/>
        <v/>
      </c>
      <c r="S11661" s="29">
        <f>IF($Q11661&lt;Parâmetros!$E$19,$G11661-1,$G11661)</f>
        <v>0</v>
      </c>
    </row>
    <row r="11662" spans="1:19" x14ac:dyDescent="0.25">
      <c r="A11662" s="116"/>
      <c r="B11662" s="65"/>
      <c r="C11662" s="65"/>
      <c r="D11662" s="66"/>
      <c r="E11662" s="67"/>
      <c r="F11662" s="65"/>
      <c r="G11662" s="66"/>
      <c r="J11662" s="65"/>
      <c r="K11662" s="65"/>
      <c r="L11662" s="66"/>
      <c r="M11662" s="65"/>
      <c r="N11662" s="65"/>
      <c r="O11662" s="65"/>
      <c r="P11662" s="66"/>
      <c r="Q11662" s="31">
        <f t="shared" si="364"/>
        <v>9999</v>
      </c>
      <c r="R11662" s="31" t="str">
        <f t="shared" si="365"/>
        <v/>
      </c>
      <c r="S11662" s="29">
        <f>IF($Q11662&lt;Parâmetros!$E$19,$G11662-1,$G11662)</f>
        <v>0</v>
      </c>
    </row>
    <row r="11663" spans="1:19" x14ac:dyDescent="0.25">
      <c r="A11663" s="116"/>
      <c r="B11663" s="65"/>
      <c r="C11663" s="65"/>
      <c r="D11663" s="66"/>
      <c r="E11663" s="67"/>
      <c r="F11663" s="65"/>
      <c r="G11663" s="66"/>
      <c r="J11663" s="65"/>
      <c r="K11663" s="65"/>
      <c r="L11663" s="66"/>
      <c r="M11663" s="65"/>
      <c r="N11663" s="65"/>
      <c r="O11663" s="65"/>
      <c r="P11663" s="66"/>
      <c r="Q11663" s="31">
        <f t="shared" si="364"/>
        <v>9999</v>
      </c>
      <c r="R11663" s="31" t="str">
        <f t="shared" si="365"/>
        <v/>
      </c>
      <c r="S11663" s="29">
        <f>IF($Q11663&lt;Parâmetros!$E$19,$G11663-1,$G11663)</f>
        <v>0</v>
      </c>
    </row>
    <row r="11664" spans="1:19" x14ac:dyDescent="0.25">
      <c r="A11664" s="116"/>
      <c r="B11664" s="65"/>
      <c r="C11664" s="65"/>
      <c r="D11664" s="66"/>
      <c r="E11664" s="67"/>
      <c r="F11664" s="65"/>
      <c r="G11664" s="66"/>
      <c r="J11664" s="65"/>
      <c r="K11664" s="65"/>
      <c r="L11664" s="66"/>
      <c r="M11664" s="65"/>
      <c r="N11664" s="65"/>
      <c r="O11664" s="65"/>
      <c r="P11664" s="66"/>
      <c r="Q11664" s="31">
        <f t="shared" si="364"/>
        <v>9999</v>
      </c>
      <c r="R11664" s="31" t="str">
        <f t="shared" si="365"/>
        <v/>
      </c>
      <c r="S11664" s="29">
        <f>IF($Q11664&lt;Parâmetros!$E$19,$G11664-1,$G11664)</f>
        <v>0</v>
      </c>
    </row>
    <row r="11665" spans="1:19" x14ac:dyDescent="0.25">
      <c r="A11665" s="116"/>
      <c r="B11665" s="65"/>
      <c r="C11665" s="65"/>
      <c r="D11665" s="66"/>
      <c r="E11665" s="67"/>
      <c r="F11665" s="65"/>
      <c r="G11665" s="66"/>
      <c r="J11665" s="65"/>
      <c r="K11665" s="65"/>
      <c r="L11665" s="66"/>
      <c r="M11665" s="65"/>
      <c r="N11665" s="65"/>
      <c r="O11665" s="65"/>
      <c r="P11665" s="66"/>
      <c r="Q11665" s="31">
        <f t="shared" si="364"/>
        <v>9999</v>
      </c>
      <c r="R11665" s="31" t="str">
        <f t="shared" si="365"/>
        <v/>
      </c>
      <c r="S11665" s="29">
        <f>IF($Q11665&lt;Parâmetros!$E$19,$G11665-1,$G11665)</f>
        <v>0</v>
      </c>
    </row>
    <row r="11666" spans="1:19" x14ac:dyDescent="0.25">
      <c r="A11666" s="116"/>
      <c r="B11666" s="65"/>
      <c r="C11666" s="65"/>
      <c r="D11666" s="66"/>
      <c r="E11666" s="67"/>
      <c r="F11666" s="65"/>
      <c r="G11666" s="66"/>
      <c r="J11666" s="65"/>
      <c r="K11666" s="65"/>
      <c r="L11666" s="66"/>
      <c r="M11666" s="65"/>
      <c r="N11666" s="65"/>
      <c r="O11666" s="65"/>
      <c r="P11666" s="66"/>
      <c r="Q11666" s="31">
        <f t="shared" si="364"/>
        <v>9999</v>
      </c>
      <c r="R11666" s="31" t="str">
        <f t="shared" si="365"/>
        <v/>
      </c>
      <c r="S11666" s="29">
        <f>IF($Q11666&lt;Parâmetros!$E$19,$G11666-1,$G11666)</f>
        <v>0</v>
      </c>
    </row>
    <row r="11667" spans="1:19" x14ac:dyDescent="0.25">
      <c r="A11667" s="116"/>
      <c r="B11667" s="65"/>
      <c r="C11667" s="65"/>
      <c r="D11667" s="66"/>
      <c r="E11667" s="67"/>
      <c r="F11667" s="65"/>
      <c r="G11667" s="66"/>
      <c r="J11667" s="65"/>
      <c r="K11667" s="65"/>
      <c r="L11667" s="66"/>
      <c r="M11667" s="65"/>
      <c r="N11667" s="65"/>
      <c r="O11667" s="65"/>
      <c r="P11667" s="66"/>
      <c r="Q11667" s="31">
        <f t="shared" si="364"/>
        <v>9999</v>
      </c>
      <c r="R11667" s="31" t="str">
        <f t="shared" si="365"/>
        <v/>
      </c>
      <c r="S11667" s="29">
        <f>IF($Q11667&lt;Parâmetros!$E$19,$G11667-1,$G11667)</f>
        <v>0</v>
      </c>
    </row>
    <row r="11668" spans="1:19" x14ac:dyDescent="0.25">
      <c r="A11668" s="116"/>
      <c r="B11668" s="65"/>
      <c r="C11668" s="65"/>
      <c r="D11668" s="66"/>
      <c r="E11668" s="67"/>
      <c r="F11668" s="65"/>
      <c r="G11668" s="66"/>
      <c r="J11668" s="65"/>
      <c r="K11668" s="65"/>
      <c r="L11668" s="66"/>
      <c r="M11668" s="65"/>
      <c r="N11668" s="65"/>
      <c r="O11668" s="65"/>
      <c r="P11668" s="66"/>
      <c r="Q11668" s="31">
        <f t="shared" si="364"/>
        <v>9999</v>
      </c>
      <c r="R11668" s="31" t="str">
        <f t="shared" si="365"/>
        <v/>
      </c>
      <c r="S11668" s="29">
        <f>IF($Q11668&lt;Parâmetros!$E$19,$G11668-1,$G11668)</f>
        <v>0</v>
      </c>
    </row>
    <row r="11669" spans="1:19" x14ac:dyDescent="0.25">
      <c r="A11669" s="116"/>
      <c r="B11669" s="65"/>
      <c r="C11669" s="65"/>
      <c r="D11669" s="66"/>
      <c r="E11669" s="67"/>
      <c r="F11669" s="65"/>
      <c r="G11669" s="66"/>
      <c r="J11669" s="65"/>
      <c r="K11669" s="65"/>
      <c r="L11669" s="66"/>
      <c r="M11669" s="65"/>
      <c r="N11669" s="65"/>
      <c r="O11669" s="65"/>
      <c r="P11669" s="66"/>
      <c r="Q11669" s="31">
        <f t="shared" si="364"/>
        <v>9999</v>
      </c>
      <c r="R11669" s="31" t="str">
        <f t="shared" si="365"/>
        <v/>
      </c>
      <c r="S11669" s="29">
        <f>IF($Q11669&lt;Parâmetros!$E$19,$G11669-1,$G11669)</f>
        <v>0</v>
      </c>
    </row>
    <row r="11670" spans="1:19" x14ac:dyDescent="0.25">
      <c r="A11670" s="116"/>
      <c r="B11670" s="65"/>
      <c r="C11670" s="65"/>
      <c r="D11670" s="66"/>
      <c r="E11670" s="67"/>
      <c r="F11670" s="65"/>
      <c r="G11670" s="66"/>
      <c r="J11670" s="65"/>
      <c r="K11670" s="65"/>
      <c r="L11670" s="66"/>
      <c r="M11670" s="65"/>
      <c r="N11670" s="65"/>
      <c r="O11670" s="65"/>
      <c r="P11670" s="66"/>
      <c r="Q11670" s="31">
        <f t="shared" si="364"/>
        <v>9999</v>
      </c>
      <c r="R11670" s="31" t="str">
        <f t="shared" si="365"/>
        <v/>
      </c>
      <c r="S11670" s="29">
        <f>IF($Q11670&lt;Parâmetros!$E$19,$G11670-1,$G11670)</f>
        <v>0</v>
      </c>
    </row>
    <row r="11671" spans="1:19" x14ac:dyDescent="0.25">
      <c r="A11671" s="116"/>
      <c r="B11671" s="65"/>
      <c r="C11671" s="65"/>
      <c r="D11671" s="66"/>
      <c r="E11671" s="67"/>
      <c r="F11671" s="65"/>
      <c r="G11671" s="66"/>
      <c r="J11671" s="65"/>
      <c r="K11671" s="65"/>
      <c r="L11671" s="66"/>
      <c r="M11671" s="65"/>
      <c r="N11671" s="65"/>
      <c r="O11671" s="65"/>
      <c r="P11671" s="66"/>
      <c r="Q11671" s="31">
        <f t="shared" si="364"/>
        <v>9999</v>
      </c>
      <c r="R11671" s="31" t="str">
        <f t="shared" si="365"/>
        <v/>
      </c>
      <c r="S11671" s="29">
        <f>IF($Q11671&lt;Parâmetros!$E$19,$G11671-1,$G11671)</f>
        <v>0</v>
      </c>
    </row>
    <row r="11672" spans="1:19" x14ac:dyDescent="0.25">
      <c r="A11672" s="116"/>
      <c r="B11672" s="65"/>
      <c r="C11672" s="65"/>
      <c r="D11672" s="66"/>
      <c r="E11672" s="67"/>
      <c r="F11672" s="65"/>
      <c r="G11672" s="66"/>
      <c r="J11672" s="65"/>
      <c r="K11672" s="65"/>
      <c r="L11672" s="66"/>
      <c r="M11672" s="65"/>
      <c r="N11672" s="65"/>
      <c r="O11672" s="65"/>
      <c r="P11672" s="66"/>
      <c r="Q11672" s="31">
        <f t="shared" si="364"/>
        <v>9999</v>
      </c>
      <c r="R11672" s="31" t="str">
        <f t="shared" si="365"/>
        <v/>
      </c>
      <c r="S11672" s="29">
        <f>IF($Q11672&lt;Parâmetros!$E$19,$G11672-1,$G11672)</f>
        <v>0</v>
      </c>
    </row>
    <row r="11673" spans="1:19" x14ac:dyDescent="0.25">
      <c r="A11673" s="116"/>
      <c r="B11673" s="65"/>
      <c r="C11673" s="65"/>
      <c r="D11673" s="66"/>
      <c r="E11673" s="67"/>
      <c r="F11673" s="65"/>
      <c r="G11673" s="66"/>
      <c r="J11673" s="65"/>
      <c r="K11673" s="65"/>
      <c r="L11673" s="66"/>
      <c r="M11673" s="65"/>
      <c r="O11673" s="65"/>
      <c r="P11673" s="66"/>
      <c r="Q11673" s="31">
        <f t="shared" si="364"/>
        <v>9999</v>
      </c>
      <c r="R11673" s="31" t="str">
        <f t="shared" si="365"/>
        <v/>
      </c>
      <c r="S11673" s="29">
        <f>IF($Q11673&lt;Parâmetros!$E$19,$G11673-1,$G11673)</f>
        <v>0</v>
      </c>
    </row>
    <row r="11674" spans="1:19" x14ac:dyDescent="0.25">
      <c r="A11674" s="116"/>
      <c r="B11674" s="65"/>
      <c r="C11674" s="65"/>
      <c r="D11674" s="66"/>
      <c r="E11674" s="67"/>
      <c r="F11674" s="65"/>
      <c r="G11674" s="66"/>
      <c r="J11674" s="65"/>
      <c r="K11674" s="65"/>
      <c r="L11674" s="66"/>
      <c r="M11674" s="65"/>
      <c r="N11674" s="65"/>
      <c r="O11674" s="65"/>
      <c r="P11674" s="66"/>
      <c r="Q11674" s="31">
        <f t="shared" si="364"/>
        <v>9999</v>
      </c>
      <c r="R11674" s="31" t="str">
        <f t="shared" si="365"/>
        <v/>
      </c>
      <c r="S11674" s="29">
        <f>IF($Q11674&lt;Parâmetros!$E$19,$G11674-1,$G11674)</f>
        <v>0</v>
      </c>
    </row>
    <row r="11675" spans="1:19" x14ac:dyDescent="0.25">
      <c r="A11675" s="116"/>
      <c r="B11675" s="65"/>
      <c r="C11675" s="65"/>
      <c r="D11675" s="66"/>
      <c r="E11675" s="67"/>
      <c r="F11675" s="65"/>
      <c r="G11675" s="66"/>
      <c r="J11675" s="65"/>
      <c r="K11675" s="65"/>
      <c r="L11675" s="66"/>
      <c r="M11675" s="65"/>
      <c r="N11675" s="65"/>
      <c r="O11675" s="65"/>
      <c r="P11675" s="66"/>
      <c r="Q11675" s="31">
        <f t="shared" si="364"/>
        <v>9999</v>
      </c>
      <c r="R11675" s="31" t="str">
        <f t="shared" si="365"/>
        <v/>
      </c>
      <c r="S11675" s="29">
        <f>IF($Q11675&lt;Parâmetros!$E$19,$G11675-1,$G11675)</f>
        <v>0</v>
      </c>
    </row>
    <row r="11676" spans="1:19" x14ac:dyDescent="0.25">
      <c r="A11676" s="116"/>
      <c r="B11676" s="65"/>
      <c r="C11676" s="65"/>
      <c r="D11676" s="66"/>
      <c r="E11676" s="67"/>
      <c r="F11676" s="65"/>
      <c r="G11676" s="66"/>
      <c r="J11676" s="65"/>
      <c r="K11676" s="65"/>
      <c r="L11676" s="66"/>
      <c r="M11676" s="65"/>
      <c r="O11676" s="65"/>
      <c r="P11676" s="66"/>
      <c r="Q11676" s="31">
        <f t="shared" si="364"/>
        <v>9999</v>
      </c>
      <c r="R11676" s="31" t="str">
        <f t="shared" si="365"/>
        <v/>
      </c>
      <c r="S11676" s="29">
        <f>IF($Q11676&lt;Parâmetros!$E$19,$G11676-1,$G11676)</f>
        <v>0</v>
      </c>
    </row>
    <row r="11677" spans="1:19" x14ac:dyDescent="0.25">
      <c r="A11677" s="116"/>
      <c r="B11677" s="65"/>
      <c r="C11677" s="65"/>
      <c r="D11677" s="66"/>
      <c r="E11677" s="67"/>
      <c r="F11677" s="65"/>
      <c r="G11677" s="66"/>
      <c r="J11677" s="65"/>
      <c r="K11677" s="65"/>
      <c r="L11677" s="66"/>
      <c r="M11677" s="65"/>
      <c r="O11677" s="65"/>
      <c r="P11677" s="66"/>
      <c r="Q11677" s="31">
        <f t="shared" si="364"/>
        <v>9999</v>
      </c>
      <c r="R11677" s="31" t="str">
        <f t="shared" si="365"/>
        <v/>
      </c>
      <c r="S11677" s="29">
        <f>IF($Q11677&lt;Parâmetros!$E$19,$G11677-1,$G11677)</f>
        <v>0</v>
      </c>
    </row>
    <row r="11678" spans="1:19" x14ac:dyDescent="0.25">
      <c r="A11678" s="116"/>
      <c r="B11678" s="65"/>
      <c r="C11678" s="65"/>
      <c r="D11678" s="66"/>
      <c r="E11678" s="67"/>
      <c r="F11678" s="65"/>
      <c r="G11678" s="66"/>
      <c r="J11678" s="65"/>
      <c r="K11678" s="65"/>
      <c r="L11678" s="66"/>
      <c r="M11678" s="65"/>
      <c r="O11678" s="65"/>
      <c r="P11678" s="66"/>
      <c r="Q11678" s="31">
        <f t="shared" si="364"/>
        <v>9999</v>
      </c>
      <c r="R11678" s="31" t="str">
        <f t="shared" si="365"/>
        <v/>
      </c>
      <c r="S11678" s="29">
        <f>IF($Q11678&lt;Parâmetros!$E$19,$G11678-1,$G11678)</f>
        <v>0</v>
      </c>
    </row>
    <row r="11679" spans="1:19" x14ac:dyDescent="0.25">
      <c r="A11679" s="116"/>
      <c r="B11679" s="65"/>
      <c r="C11679" s="65"/>
      <c r="D11679" s="66"/>
      <c r="E11679" s="67"/>
      <c r="F11679" s="65"/>
      <c r="G11679" s="66"/>
      <c r="J11679" s="65"/>
      <c r="K11679" s="65"/>
      <c r="L11679" s="66"/>
      <c r="M11679" s="65"/>
      <c r="O11679" s="65"/>
      <c r="P11679" s="66"/>
      <c r="Q11679" s="31">
        <f t="shared" si="364"/>
        <v>9999</v>
      </c>
      <c r="R11679" s="31" t="str">
        <f t="shared" si="365"/>
        <v/>
      </c>
      <c r="S11679" s="29">
        <f>IF($Q11679&lt;Parâmetros!$E$19,$G11679-1,$G11679)</f>
        <v>0</v>
      </c>
    </row>
    <row r="11680" spans="1:19" x14ac:dyDescent="0.25">
      <c r="A11680" s="116"/>
      <c r="B11680" s="65"/>
      <c r="C11680" s="65"/>
      <c r="D11680" s="66"/>
      <c r="E11680" s="67"/>
      <c r="F11680" s="65"/>
      <c r="G11680" s="66"/>
      <c r="J11680" s="65"/>
      <c r="K11680" s="65"/>
      <c r="L11680" s="66"/>
      <c r="M11680" s="65"/>
      <c r="N11680" s="65"/>
      <c r="O11680" s="65"/>
      <c r="P11680" s="66"/>
      <c r="Q11680" s="31">
        <f t="shared" si="364"/>
        <v>9999</v>
      </c>
      <c r="R11680" s="31" t="str">
        <f t="shared" si="365"/>
        <v/>
      </c>
      <c r="S11680" s="29">
        <f>IF($Q11680&lt;Parâmetros!$E$19,$G11680-1,$G11680)</f>
        <v>0</v>
      </c>
    </row>
    <row r="11681" spans="1:19" x14ac:dyDescent="0.25">
      <c r="A11681" s="116"/>
      <c r="B11681" s="65"/>
      <c r="C11681" s="65"/>
      <c r="D11681" s="66"/>
      <c r="E11681" s="67"/>
      <c r="F11681" s="65"/>
      <c r="G11681" s="66"/>
      <c r="J11681" s="65"/>
      <c r="K11681" s="65"/>
      <c r="L11681" s="66"/>
      <c r="M11681" s="65"/>
      <c r="N11681" s="65"/>
      <c r="O11681" s="65"/>
      <c r="P11681" s="66"/>
      <c r="Q11681" s="31">
        <f t="shared" si="364"/>
        <v>9999</v>
      </c>
      <c r="R11681" s="31" t="str">
        <f t="shared" si="365"/>
        <v/>
      </c>
      <c r="S11681" s="29">
        <f>IF($Q11681&lt;Parâmetros!$E$19,$G11681-1,$G11681)</f>
        <v>0</v>
      </c>
    </row>
    <row r="11682" spans="1:19" x14ac:dyDescent="0.25">
      <c r="A11682" s="116"/>
      <c r="B11682" s="65"/>
      <c r="C11682" s="65"/>
      <c r="D11682" s="66"/>
      <c r="E11682" s="67"/>
      <c r="F11682" s="65"/>
      <c r="G11682" s="66"/>
      <c r="J11682" s="65"/>
      <c r="K11682" s="65"/>
      <c r="L11682" s="66"/>
      <c r="M11682" s="65"/>
      <c r="N11682" s="65"/>
      <c r="O11682" s="65"/>
      <c r="P11682" s="66"/>
      <c r="Q11682" s="31">
        <f t="shared" si="364"/>
        <v>9999</v>
      </c>
      <c r="R11682" s="31" t="str">
        <f t="shared" si="365"/>
        <v/>
      </c>
      <c r="S11682" s="29">
        <f>IF($Q11682&lt;Parâmetros!$E$19,$G11682-1,$G11682)</f>
        <v>0</v>
      </c>
    </row>
    <row r="11683" spans="1:19" x14ac:dyDescent="0.25">
      <c r="A11683" s="116"/>
      <c r="B11683" s="65"/>
      <c r="C11683" s="65"/>
      <c r="D11683" s="66"/>
      <c r="E11683" s="67"/>
      <c r="F11683" s="65"/>
      <c r="G11683" s="66"/>
      <c r="J11683" s="65"/>
      <c r="K11683" s="65"/>
      <c r="L11683" s="66"/>
      <c r="M11683" s="65"/>
      <c r="N11683" s="65"/>
      <c r="O11683" s="65"/>
      <c r="P11683" s="66"/>
      <c r="Q11683" s="31">
        <f t="shared" si="364"/>
        <v>9999</v>
      </c>
      <c r="R11683" s="31" t="str">
        <f t="shared" si="365"/>
        <v/>
      </c>
      <c r="S11683" s="29">
        <f>IF($Q11683&lt;Parâmetros!$E$19,$G11683-1,$G11683)</f>
        <v>0</v>
      </c>
    </row>
    <row r="11684" spans="1:19" x14ac:dyDescent="0.25">
      <c r="A11684" s="116"/>
      <c r="B11684" s="65"/>
      <c r="C11684" s="65"/>
      <c r="D11684" s="66"/>
      <c r="E11684" s="67"/>
      <c r="F11684" s="65"/>
      <c r="G11684" s="66"/>
      <c r="J11684" s="65"/>
      <c r="K11684" s="65"/>
      <c r="L11684" s="66"/>
      <c r="M11684" s="65"/>
      <c r="N11684" s="65"/>
      <c r="O11684" s="65"/>
      <c r="P11684" s="66"/>
      <c r="Q11684" s="31">
        <f t="shared" si="364"/>
        <v>9999</v>
      </c>
      <c r="R11684" s="31" t="str">
        <f t="shared" si="365"/>
        <v/>
      </c>
      <c r="S11684" s="29">
        <f>IF($Q11684&lt;Parâmetros!$E$19,$G11684-1,$G11684)</f>
        <v>0</v>
      </c>
    </row>
    <row r="11685" spans="1:19" x14ac:dyDescent="0.25">
      <c r="A11685" s="116"/>
      <c r="B11685" s="65"/>
      <c r="C11685" s="65"/>
      <c r="D11685" s="66"/>
      <c r="E11685" s="67"/>
      <c r="F11685" s="65"/>
      <c r="G11685" s="66"/>
      <c r="J11685" s="65"/>
      <c r="K11685" s="65"/>
      <c r="L11685" s="66"/>
      <c r="M11685" s="65"/>
      <c r="N11685" s="65"/>
      <c r="O11685" s="65"/>
      <c r="P11685" s="66"/>
      <c r="Q11685" s="31">
        <f t="shared" si="364"/>
        <v>9999</v>
      </c>
      <c r="R11685" s="31" t="str">
        <f t="shared" si="365"/>
        <v/>
      </c>
      <c r="S11685" s="29">
        <f>IF($Q11685&lt;Parâmetros!$E$19,$G11685-1,$G11685)</f>
        <v>0</v>
      </c>
    </row>
    <row r="11686" spans="1:19" x14ac:dyDescent="0.25">
      <c r="A11686" s="116"/>
      <c r="B11686" s="65"/>
      <c r="C11686" s="65"/>
      <c r="D11686" s="66"/>
      <c r="E11686" s="67"/>
      <c r="F11686" s="65"/>
      <c r="G11686" s="66"/>
      <c r="J11686" s="65"/>
      <c r="K11686" s="65"/>
      <c r="L11686" s="66"/>
      <c r="M11686" s="65"/>
      <c r="N11686" s="65"/>
      <c r="O11686" s="65"/>
      <c r="P11686" s="66"/>
      <c r="Q11686" s="31">
        <f t="shared" si="364"/>
        <v>9999</v>
      </c>
      <c r="R11686" s="31" t="str">
        <f t="shared" si="365"/>
        <v/>
      </c>
      <c r="S11686" s="29">
        <f>IF($Q11686&lt;Parâmetros!$E$19,$G11686-1,$G11686)</f>
        <v>0</v>
      </c>
    </row>
    <row r="11687" spans="1:19" x14ac:dyDescent="0.25">
      <c r="A11687" s="116"/>
      <c r="B11687" s="65"/>
      <c r="C11687" s="65"/>
      <c r="D11687" s="66"/>
      <c r="E11687" s="67"/>
      <c r="F11687" s="65"/>
      <c r="G11687" s="66"/>
      <c r="J11687" s="65"/>
      <c r="K11687" s="65"/>
      <c r="L11687" s="66"/>
      <c r="M11687" s="65"/>
      <c r="N11687" s="65"/>
      <c r="O11687" s="65"/>
      <c r="P11687" s="66"/>
      <c r="Q11687" s="31">
        <f t="shared" si="364"/>
        <v>9999</v>
      </c>
      <c r="R11687" s="31" t="str">
        <f t="shared" si="365"/>
        <v/>
      </c>
      <c r="S11687" s="29">
        <f>IF($Q11687&lt;Parâmetros!$E$19,$G11687-1,$G11687)</f>
        <v>0</v>
      </c>
    </row>
    <row r="11688" spans="1:19" x14ac:dyDescent="0.25">
      <c r="A11688" s="116"/>
      <c r="B11688" s="65"/>
      <c r="C11688" s="65"/>
      <c r="D11688" s="66"/>
      <c r="E11688" s="67"/>
      <c r="F11688" s="65"/>
      <c r="G11688" s="66"/>
      <c r="J11688" s="65"/>
      <c r="K11688" s="65"/>
      <c r="L11688" s="66"/>
      <c r="M11688" s="65"/>
      <c r="N11688" s="65"/>
      <c r="O11688" s="65"/>
      <c r="P11688" s="66"/>
      <c r="Q11688" s="31">
        <f t="shared" si="364"/>
        <v>9999</v>
      </c>
      <c r="R11688" s="31" t="str">
        <f t="shared" si="365"/>
        <v/>
      </c>
      <c r="S11688" s="29">
        <f>IF($Q11688&lt;Parâmetros!$E$19,$G11688-1,$G11688)</f>
        <v>0</v>
      </c>
    </row>
    <row r="11689" spans="1:19" x14ac:dyDescent="0.25">
      <c r="A11689" s="116"/>
      <c r="B11689" s="65"/>
      <c r="C11689" s="65"/>
      <c r="D11689" s="66"/>
      <c r="E11689" s="67"/>
      <c r="F11689" s="65"/>
      <c r="G11689" s="66"/>
      <c r="J11689" s="65"/>
      <c r="K11689" s="65"/>
      <c r="L11689" s="66"/>
      <c r="M11689" s="65"/>
      <c r="N11689" s="65"/>
      <c r="O11689" s="65"/>
      <c r="P11689" s="66"/>
      <c r="Q11689" s="31">
        <f t="shared" si="364"/>
        <v>9999</v>
      </c>
      <c r="R11689" s="31" t="str">
        <f t="shared" si="365"/>
        <v/>
      </c>
      <c r="S11689" s="29">
        <f>IF($Q11689&lt;Parâmetros!$E$19,$G11689-1,$G11689)</f>
        <v>0</v>
      </c>
    </row>
    <row r="11690" spans="1:19" x14ac:dyDescent="0.25">
      <c r="A11690" s="116"/>
      <c r="B11690" s="65"/>
      <c r="C11690" s="65"/>
      <c r="D11690" s="66"/>
      <c r="E11690" s="67"/>
      <c r="F11690" s="65"/>
      <c r="G11690" s="66"/>
      <c r="J11690" s="65"/>
      <c r="K11690" s="65"/>
      <c r="L11690" s="66"/>
      <c r="M11690" s="65"/>
      <c r="N11690" s="65"/>
      <c r="O11690" s="65"/>
      <c r="P11690" s="66"/>
      <c r="Q11690" s="31">
        <f t="shared" si="364"/>
        <v>9999</v>
      </c>
      <c r="R11690" s="31" t="str">
        <f t="shared" si="365"/>
        <v/>
      </c>
      <c r="S11690" s="29">
        <f>IF($Q11690&lt;Parâmetros!$E$19,$G11690-1,$G11690)</f>
        <v>0</v>
      </c>
    </row>
    <row r="11691" spans="1:19" x14ac:dyDescent="0.25">
      <c r="A11691" s="116"/>
      <c r="B11691" s="65"/>
      <c r="C11691" s="65"/>
      <c r="D11691" s="66"/>
      <c r="E11691" s="67"/>
      <c r="F11691" s="65"/>
      <c r="G11691" s="66"/>
      <c r="J11691" s="65"/>
      <c r="K11691" s="65"/>
      <c r="L11691" s="66"/>
      <c r="M11691" s="65"/>
      <c r="N11691" s="65"/>
      <c r="O11691" s="65"/>
      <c r="P11691" s="66"/>
      <c r="Q11691" s="31">
        <f t="shared" si="364"/>
        <v>9999</v>
      </c>
      <c r="R11691" s="31" t="str">
        <f t="shared" si="365"/>
        <v/>
      </c>
      <c r="S11691" s="29">
        <f>IF($Q11691&lt;Parâmetros!$E$19,$G11691-1,$G11691)</f>
        <v>0</v>
      </c>
    </row>
    <row r="11692" spans="1:19" x14ac:dyDescent="0.25">
      <c r="A11692" s="116"/>
      <c r="B11692" s="65"/>
      <c r="C11692" s="65"/>
      <c r="D11692" s="66"/>
      <c r="E11692" s="67"/>
      <c r="F11692" s="65"/>
      <c r="G11692" s="66"/>
      <c r="J11692" s="65"/>
      <c r="K11692" s="65"/>
      <c r="L11692" s="66"/>
      <c r="M11692" s="65"/>
      <c r="N11692" s="65"/>
      <c r="O11692" s="65"/>
      <c r="P11692" s="66"/>
      <c r="Q11692" s="31">
        <f t="shared" si="364"/>
        <v>9999</v>
      </c>
      <c r="R11692" s="31" t="str">
        <f t="shared" si="365"/>
        <v/>
      </c>
      <c r="S11692" s="29">
        <f>IF($Q11692&lt;Parâmetros!$E$19,$G11692-1,$G11692)</f>
        <v>0</v>
      </c>
    </row>
    <row r="11693" spans="1:19" x14ac:dyDescent="0.25">
      <c r="A11693" s="116"/>
      <c r="B11693" s="65"/>
      <c r="C11693" s="65"/>
      <c r="D11693" s="66"/>
      <c r="E11693" s="67"/>
      <c r="F11693" s="65"/>
      <c r="G11693" s="66"/>
      <c r="J11693" s="65"/>
      <c r="K11693" s="65"/>
      <c r="L11693" s="66"/>
      <c r="M11693" s="65"/>
      <c r="N11693" s="65"/>
      <c r="O11693" s="65"/>
      <c r="P11693" s="66"/>
      <c r="Q11693" s="31">
        <f t="shared" si="364"/>
        <v>9999</v>
      </c>
      <c r="R11693" s="31" t="str">
        <f t="shared" si="365"/>
        <v/>
      </c>
      <c r="S11693" s="29">
        <f>IF($Q11693&lt;Parâmetros!$E$19,$G11693-1,$G11693)</f>
        <v>0</v>
      </c>
    </row>
    <row r="11694" spans="1:19" x14ac:dyDescent="0.25">
      <c r="A11694" s="116"/>
      <c r="B11694" s="65"/>
      <c r="C11694" s="65"/>
      <c r="D11694" s="66"/>
      <c r="E11694" s="67"/>
      <c r="F11694" s="65"/>
      <c r="G11694" s="66"/>
      <c r="J11694" s="65"/>
      <c r="K11694" s="65"/>
      <c r="L11694" s="66"/>
      <c r="M11694" s="65"/>
      <c r="N11694" s="65"/>
      <c r="O11694" s="65"/>
      <c r="P11694" s="66"/>
      <c r="Q11694" s="31">
        <f t="shared" si="364"/>
        <v>9999</v>
      </c>
      <c r="R11694" s="31" t="str">
        <f t="shared" si="365"/>
        <v/>
      </c>
      <c r="S11694" s="29">
        <f>IF($Q11694&lt;Parâmetros!$E$19,$G11694-1,$G11694)</f>
        <v>0</v>
      </c>
    </row>
    <row r="11695" spans="1:19" x14ac:dyDescent="0.25">
      <c r="A11695" s="116"/>
      <c r="B11695" s="65"/>
      <c r="C11695" s="65"/>
      <c r="D11695" s="66"/>
      <c r="E11695" s="67"/>
      <c r="F11695" s="65"/>
      <c r="G11695" s="66"/>
      <c r="J11695" s="65"/>
      <c r="K11695" s="65"/>
      <c r="L11695" s="66"/>
      <c r="M11695" s="65"/>
      <c r="N11695" s="65"/>
      <c r="O11695" s="65"/>
      <c r="P11695" s="66"/>
      <c r="Q11695" s="31">
        <f t="shared" si="364"/>
        <v>9999</v>
      </c>
      <c r="R11695" s="31" t="str">
        <f t="shared" si="365"/>
        <v/>
      </c>
      <c r="S11695" s="29">
        <f>IF($Q11695&lt;Parâmetros!$E$19,$G11695-1,$G11695)</f>
        <v>0</v>
      </c>
    </row>
    <row r="11696" spans="1:19" x14ac:dyDescent="0.25">
      <c r="A11696" s="116"/>
      <c r="B11696" s="65"/>
      <c r="C11696" s="65"/>
      <c r="D11696" s="66"/>
      <c r="E11696" s="67"/>
      <c r="F11696" s="65"/>
      <c r="G11696" s="66"/>
      <c r="J11696" s="65"/>
      <c r="K11696" s="65"/>
      <c r="L11696" s="66"/>
      <c r="M11696" s="65"/>
      <c r="O11696" s="65"/>
      <c r="P11696" s="66"/>
      <c r="Q11696" s="31">
        <f t="shared" si="364"/>
        <v>9999</v>
      </c>
      <c r="R11696" s="31" t="str">
        <f t="shared" si="365"/>
        <v/>
      </c>
      <c r="S11696" s="29">
        <f>IF($Q11696&lt;Parâmetros!$E$19,$G11696-1,$G11696)</f>
        <v>0</v>
      </c>
    </row>
    <row r="11697" spans="1:19" x14ac:dyDescent="0.25">
      <c r="A11697" s="116"/>
      <c r="B11697" s="65"/>
      <c r="C11697" s="65"/>
      <c r="D11697" s="66"/>
      <c r="E11697" s="67"/>
      <c r="F11697" s="65"/>
      <c r="G11697" s="66"/>
      <c r="J11697" s="65"/>
      <c r="K11697" s="65"/>
      <c r="L11697" s="66"/>
      <c r="M11697" s="65"/>
      <c r="N11697" s="65"/>
      <c r="O11697" s="65"/>
      <c r="P11697" s="66"/>
      <c r="Q11697" s="31">
        <f t="shared" si="364"/>
        <v>9999</v>
      </c>
      <c r="R11697" s="31" t="str">
        <f t="shared" si="365"/>
        <v/>
      </c>
      <c r="S11697" s="29">
        <f>IF($Q11697&lt;Parâmetros!$E$19,$G11697-1,$G11697)</f>
        <v>0</v>
      </c>
    </row>
    <row r="11698" spans="1:19" x14ac:dyDescent="0.25">
      <c r="A11698" s="116"/>
      <c r="B11698" s="65"/>
      <c r="C11698" s="65"/>
      <c r="D11698" s="66"/>
      <c r="E11698" s="67"/>
      <c r="F11698" s="65"/>
      <c r="G11698" s="66"/>
      <c r="J11698" s="65"/>
      <c r="K11698" s="65"/>
      <c r="L11698" s="66"/>
      <c r="M11698" s="65"/>
      <c r="N11698" s="65"/>
      <c r="O11698" s="65"/>
      <c r="P11698" s="66"/>
      <c r="Q11698" s="31">
        <f t="shared" si="364"/>
        <v>9999</v>
      </c>
      <c r="R11698" s="31" t="str">
        <f t="shared" si="365"/>
        <v/>
      </c>
      <c r="S11698" s="29">
        <f>IF($Q11698&lt;Parâmetros!$E$19,$G11698-1,$G11698)</f>
        <v>0</v>
      </c>
    </row>
    <row r="11699" spans="1:19" x14ac:dyDescent="0.25">
      <c r="A11699" s="116"/>
      <c r="B11699" s="65"/>
      <c r="C11699" s="65"/>
      <c r="D11699" s="66"/>
      <c r="E11699" s="67"/>
      <c r="F11699" s="65"/>
      <c r="G11699" s="66"/>
      <c r="J11699" s="65"/>
      <c r="K11699" s="65"/>
      <c r="L11699" s="66"/>
      <c r="M11699" s="65"/>
      <c r="N11699" s="65"/>
      <c r="O11699" s="65"/>
      <c r="P11699" s="66"/>
      <c r="Q11699" s="31">
        <f t="shared" si="364"/>
        <v>9999</v>
      </c>
      <c r="R11699" s="31" t="str">
        <f t="shared" si="365"/>
        <v/>
      </c>
      <c r="S11699" s="29">
        <f>IF($Q11699&lt;Parâmetros!$E$19,$G11699-1,$G11699)</f>
        <v>0</v>
      </c>
    </row>
    <row r="11700" spans="1:19" x14ac:dyDescent="0.25">
      <c r="A11700" s="116"/>
      <c r="B11700" s="65"/>
      <c r="C11700" s="65"/>
      <c r="D11700" s="66"/>
      <c r="E11700" s="67"/>
      <c r="F11700" s="65"/>
      <c r="G11700" s="66"/>
      <c r="J11700" s="65"/>
      <c r="K11700" s="65"/>
      <c r="L11700" s="66"/>
      <c r="M11700" s="65"/>
      <c r="N11700" s="65"/>
      <c r="O11700" s="65"/>
      <c r="P11700" s="66"/>
      <c r="Q11700" s="31">
        <f t="shared" si="364"/>
        <v>9999</v>
      </c>
      <c r="R11700" s="31" t="str">
        <f t="shared" si="365"/>
        <v/>
      </c>
      <c r="S11700" s="29">
        <f>IF($Q11700&lt;Parâmetros!$E$19,$G11700-1,$G11700)</f>
        <v>0</v>
      </c>
    </row>
    <row r="11701" spans="1:19" x14ac:dyDescent="0.25">
      <c r="A11701" s="116"/>
      <c r="B11701" s="65"/>
      <c r="C11701" s="65"/>
      <c r="D11701" s="66"/>
      <c r="E11701" s="67"/>
      <c r="F11701" s="65"/>
      <c r="G11701" s="66"/>
      <c r="J11701" s="65"/>
      <c r="K11701" s="65"/>
      <c r="L11701" s="66"/>
      <c r="M11701" s="65"/>
      <c r="N11701" s="65"/>
      <c r="O11701" s="65"/>
      <c r="P11701" s="66"/>
      <c r="Q11701" s="31">
        <f t="shared" si="364"/>
        <v>9999</v>
      </c>
      <c r="R11701" s="31" t="str">
        <f t="shared" si="365"/>
        <v/>
      </c>
      <c r="S11701" s="29">
        <f>IF($Q11701&lt;Parâmetros!$E$19,$G11701-1,$G11701)</f>
        <v>0</v>
      </c>
    </row>
    <row r="11702" spans="1:19" x14ac:dyDescent="0.25">
      <c r="A11702" s="116"/>
      <c r="B11702" s="65"/>
      <c r="C11702" s="65"/>
      <c r="D11702" s="66"/>
      <c r="E11702" s="67"/>
      <c r="F11702" s="65"/>
      <c r="G11702" s="66"/>
      <c r="J11702" s="65"/>
      <c r="K11702" s="65"/>
      <c r="L11702" s="66"/>
      <c r="M11702" s="65"/>
      <c r="N11702" s="65"/>
      <c r="O11702" s="65"/>
      <c r="P11702" s="66"/>
      <c r="Q11702" s="31">
        <f t="shared" si="364"/>
        <v>9999</v>
      </c>
      <c r="R11702" s="31" t="str">
        <f t="shared" si="365"/>
        <v/>
      </c>
      <c r="S11702" s="29">
        <f>IF($Q11702&lt;Parâmetros!$E$19,$G11702-1,$G11702)</f>
        <v>0</v>
      </c>
    </row>
    <row r="11703" spans="1:19" x14ac:dyDescent="0.25">
      <c r="A11703" s="116"/>
      <c r="B11703" s="65"/>
      <c r="C11703" s="65"/>
      <c r="D11703" s="66"/>
      <c r="E11703" s="67"/>
      <c r="F11703" s="65"/>
      <c r="G11703" s="66"/>
      <c r="J11703" s="65"/>
      <c r="K11703" s="65"/>
      <c r="L11703" s="66"/>
      <c r="M11703" s="65"/>
      <c r="N11703" s="65"/>
      <c r="O11703" s="65"/>
      <c r="P11703" s="66"/>
      <c r="Q11703" s="31">
        <f t="shared" si="364"/>
        <v>9999</v>
      </c>
      <c r="R11703" s="31" t="str">
        <f t="shared" si="365"/>
        <v/>
      </c>
      <c r="S11703" s="29">
        <f>IF($Q11703&lt;Parâmetros!$E$19,$G11703-1,$G11703)</f>
        <v>0</v>
      </c>
    </row>
    <row r="11704" spans="1:19" x14ac:dyDescent="0.25">
      <c r="A11704" s="116"/>
      <c r="B11704" s="65"/>
      <c r="C11704" s="65"/>
      <c r="D11704" s="66"/>
      <c r="E11704" s="67"/>
      <c r="F11704" s="65"/>
      <c r="G11704" s="66"/>
      <c r="J11704" s="65"/>
      <c r="K11704" s="65"/>
      <c r="L11704" s="66"/>
      <c r="M11704" s="65"/>
      <c r="N11704" s="65"/>
      <c r="O11704" s="65"/>
      <c r="P11704" s="66"/>
      <c r="Q11704" s="31">
        <f t="shared" si="364"/>
        <v>9999</v>
      </c>
      <c r="R11704" s="31" t="str">
        <f t="shared" si="365"/>
        <v/>
      </c>
      <c r="S11704" s="29">
        <f>IF($Q11704&lt;Parâmetros!$E$19,$G11704-1,$G11704)</f>
        <v>0</v>
      </c>
    </row>
    <row r="11705" spans="1:19" x14ac:dyDescent="0.25">
      <c r="A11705" s="116"/>
      <c r="B11705" s="65"/>
      <c r="C11705" s="65"/>
      <c r="D11705" s="66"/>
      <c r="E11705" s="67"/>
      <c r="F11705" s="65"/>
      <c r="G11705" s="66"/>
      <c r="J11705" s="65"/>
      <c r="K11705" s="65"/>
      <c r="L11705" s="66"/>
      <c r="M11705" s="65"/>
      <c r="N11705" s="65"/>
      <c r="O11705" s="65"/>
      <c r="P11705" s="66"/>
      <c r="Q11705" s="31">
        <f t="shared" si="364"/>
        <v>9999</v>
      </c>
      <c r="R11705" s="31" t="str">
        <f t="shared" si="365"/>
        <v/>
      </c>
      <c r="S11705" s="29">
        <f>IF($Q11705&lt;Parâmetros!$E$19,$G11705-1,$G11705)</f>
        <v>0</v>
      </c>
    </row>
    <row r="11706" spans="1:19" x14ac:dyDescent="0.25">
      <c r="A11706" s="116"/>
      <c r="B11706" s="65"/>
      <c r="C11706" s="65"/>
      <c r="D11706" s="66"/>
      <c r="E11706" s="67"/>
      <c r="F11706" s="65"/>
      <c r="G11706" s="66"/>
      <c r="J11706" s="65"/>
      <c r="K11706" s="65"/>
      <c r="L11706" s="66"/>
      <c r="M11706" s="65"/>
      <c r="N11706" s="65"/>
      <c r="O11706" s="65"/>
      <c r="P11706" s="66"/>
      <c r="Q11706" s="31">
        <f t="shared" si="364"/>
        <v>9999</v>
      </c>
      <c r="R11706" s="31" t="str">
        <f t="shared" si="365"/>
        <v/>
      </c>
      <c r="S11706" s="29">
        <f>IF($Q11706&lt;Parâmetros!$E$19,$G11706-1,$G11706)</f>
        <v>0</v>
      </c>
    </row>
    <row r="11707" spans="1:19" x14ac:dyDescent="0.25">
      <c r="A11707" s="116"/>
      <c r="B11707" s="65"/>
      <c r="C11707" s="65"/>
      <c r="D11707" s="66"/>
      <c r="E11707" s="67"/>
      <c r="F11707" s="65"/>
      <c r="G11707" s="66"/>
      <c r="J11707" s="65"/>
      <c r="K11707" s="65"/>
      <c r="L11707" s="66"/>
      <c r="M11707" s="65"/>
      <c r="N11707" s="65"/>
      <c r="O11707" s="65"/>
      <c r="P11707" s="66"/>
      <c r="Q11707" s="31">
        <f t="shared" si="364"/>
        <v>9999</v>
      </c>
      <c r="R11707" s="31" t="str">
        <f t="shared" si="365"/>
        <v/>
      </c>
      <c r="S11707" s="29">
        <f>IF($Q11707&lt;Parâmetros!$E$19,$G11707-1,$G11707)</f>
        <v>0</v>
      </c>
    </row>
    <row r="11708" spans="1:19" x14ac:dyDescent="0.25">
      <c r="A11708" s="116"/>
      <c r="B11708" s="65"/>
      <c r="C11708" s="65"/>
      <c r="D11708" s="66"/>
      <c r="E11708" s="67"/>
      <c r="F11708" s="65"/>
      <c r="G11708" s="66"/>
      <c r="J11708" s="65"/>
      <c r="K11708" s="65"/>
      <c r="L11708" s="66"/>
      <c r="M11708" s="65"/>
      <c r="O11708" s="65"/>
      <c r="P11708" s="66"/>
      <c r="Q11708" s="31">
        <f t="shared" ref="Q11708:Q11771" si="366">IFERROR(VALUE(LEFT($J11708,2))*60+VALUE(MID($J11708,4,2)),9999)</f>
        <v>9999</v>
      </c>
      <c r="R11708" s="31" t="str">
        <f t="shared" ref="R11708:R11771" si="367">IFERROR(VALUE(LEFT($K11708,2))*60+VALUE(MID($K11708,4,2)),"")</f>
        <v/>
      </c>
      <c r="S11708" s="29">
        <f>IF($Q11708&lt;Parâmetros!$E$19,$G11708-1,$G11708)</f>
        <v>0</v>
      </c>
    </row>
    <row r="11709" spans="1:19" x14ac:dyDescent="0.25">
      <c r="A11709" s="116"/>
      <c r="B11709" s="65"/>
      <c r="C11709" s="65"/>
      <c r="D11709" s="66"/>
      <c r="E11709" s="67"/>
      <c r="F11709" s="65"/>
      <c r="G11709" s="66"/>
      <c r="J11709" s="65"/>
      <c r="K11709" s="65"/>
      <c r="L11709" s="66"/>
      <c r="M11709" s="65"/>
      <c r="O11709" s="65"/>
      <c r="P11709" s="66"/>
      <c r="Q11709" s="31">
        <f t="shared" si="366"/>
        <v>9999</v>
      </c>
      <c r="R11709" s="31" t="str">
        <f t="shared" si="367"/>
        <v/>
      </c>
      <c r="S11709" s="29">
        <f>IF($Q11709&lt;Parâmetros!$E$19,$G11709-1,$G11709)</f>
        <v>0</v>
      </c>
    </row>
    <row r="11710" spans="1:19" x14ac:dyDescent="0.25">
      <c r="A11710" s="116"/>
      <c r="B11710" s="65"/>
      <c r="C11710" s="65"/>
      <c r="D11710" s="66"/>
      <c r="E11710" s="67"/>
      <c r="F11710" s="65"/>
      <c r="G11710" s="66"/>
      <c r="J11710" s="65"/>
      <c r="K11710" s="65"/>
      <c r="L11710" s="66"/>
      <c r="M11710" s="65"/>
      <c r="O11710" s="65"/>
      <c r="P11710" s="66"/>
      <c r="Q11710" s="31">
        <f t="shared" si="366"/>
        <v>9999</v>
      </c>
      <c r="R11710" s="31" t="str">
        <f t="shared" si="367"/>
        <v/>
      </c>
      <c r="S11710" s="29">
        <f>IF($Q11710&lt;Parâmetros!$E$19,$G11710-1,$G11710)</f>
        <v>0</v>
      </c>
    </row>
    <row r="11711" spans="1:19" x14ac:dyDescent="0.25">
      <c r="A11711" s="116"/>
      <c r="B11711" s="65"/>
      <c r="C11711" s="65"/>
      <c r="D11711" s="66"/>
      <c r="E11711" s="67"/>
      <c r="F11711" s="65"/>
      <c r="G11711" s="66"/>
      <c r="J11711" s="65"/>
      <c r="K11711" s="65"/>
      <c r="L11711" s="66"/>
      <c r="M11711" s="65"/>
      <c r="O11711" s="65"/>
      <c r="P11711" s="66"/>
      <c r="Q11711" s="31">
        <f t="shared" si="366"/>
        <v>9999</v>
      </c>
      <c r="R11711" s="31" t="str">
        <f t="shared" si="367"/>
        <v/>
      </c>
      <c r="S11711" s="29">
        <f>IF($Q11711&lt;Parâmetros!$E$19,$G11711-1,$G11711)</f>
        <v>0</v>
      </c>
    </row>
    <row r="11712" spans="1:19" x14ac:dyDescent="0.25">
      <c r="A11712" s="116"/>
      <c r="B11712" s="65"/>
      <c r="C11712" s="65"/>
      <c r="D11712" s="66"/>
      <c r="E11712" s="67"/>
      <c r="F11712" s="65"/>
      <c r="G11712" s="66"/>
      <c r="J11712" s="65"/>
      <c r="K11712" s="65"/>
      <c r="L11712" s="66"/>
      <c r="M11712" s="65"/>
      <c r="N11712" s="65"/>
      <c r="O11712" s="65"/>
      <c r="P11712" s="66"/>
      <c r="Q11712" s="31">
        <f t="shared" si="366"/>
        <v>9999</v>
      </c>
      <c r="R11712" s="31" t="str">
        <f t="shared" si="367"/>
        <v/>
      </c>
      <c r="S11712" s="29">
        <f>IF($Q11712&lt;Parâmetros!$E$19,$G11712-1,$G11712)</f>
        <v>0</v>
      </c>
    </row>
    <row r="11713" spans="1:19" x14ac:dyDescent="0.25">
      <c r="A11713" s="116"/>
      <c r="B11713" s="65"/>
      <c r="C11713" s="65"/>
      <c r="D11713" s="66"/>
      <c r="E11713" s="67"/>
      <c r="F11713" s="65"/>
      <c r="G11713" s="66"/>
      <c r="J11713" s="65"/>
      <c r="K11713" s="65"/>
      <c r="L11713" s="66"/>
      <c r="M11713" s="65"/>
      <c r="N11713" s="65"/>
      <c r="O11713" s="65"/>
      <c r="P11713" s="66"/>
      <c r="Q11713" s="31">
        <f t="shared" si="366"/>
        <v>9999</v>
      </c>
      <c r="R11713" s="31" t="str">
        <f t="shared" si="367"/>
        <v/>
      </c>
      <c r="S11713" s="29">
        <f>IF($Q11713&lt;Parâmetros!$E$19,$G11713-1,$G11713)</f>
        <v>0</v>
      </c>
    </row>
    <row r="11714" spans="1:19" x14ac:dyDescent="0.25">
      <c r="A11714" s="116"/>
      <c r="B11714" s="65"/>
      <c r="C11714" s="65"/>
      <c r="D11714" s="66"/>
      <c r="E11714" s="67"/>
      <c r="F11714" s="65"/>
      <c r="G11714" s="66"/>
      <c r="J11714" s="65"/>
      <c r="K11714" s="65"/>
      <c r="L11714" s="66"/>
      <c r="M11714" s="65"/>
      <c r="N11714" s="65"/>
      <c r="O11714" s="65"/>
      <c r="P11714" s="66"/>
      <c r="Q11714" s="31">
        <f t="shared" si="366"/>
        <v>9999</v>
      </c>
      <c r="R11714" s="31" t="str">
        <f t="shared" si="367"/>
        <v/>
      </c>
      <c r="S11714" s="29">
        <f>IF($Q11714&lt;Parâmetros!$E$19,$G11714-1,$G11714)</f>
        <v>0</v>
      </c>
    </row>
    <row r="11715" spans="1:19" x14ac:dyDescent="0.25">
      <c r="A11715" s="116"/>
      <c r="B11715" s="65"/>
      <c r="C11715" s="65"/>
      <c r="D11715" s="66"/>
      <c r="E11715" s="67"/>
      <c r="F11715" s="65"/>
      <c r="G11715" s="66"/>
      <c r="J11715" s="65"/>
      <c r="K11715" s="65"/>
      <c r="L11715" s="66"/>
      <c r="M11715" s="65"/>
      <c r="N11715" s="65"/>
      <c r="O11715" s="65"/>
      <c r="P11715" s="66"/>
      <c r="Q11715" s="31">
        <f t="shared" si="366"/>
        <v>9999</v>
      </c>
      <c r="R11715" s="31" t="str">
        <f t="shared" si="367"/>
        <v/>
      </c>
      <c r="S11715" s="29">
        <f>IF($Q11715&lt;Parâmetros!$E$19,$G11715-1,$G11715)</f>
        <v>0</v>
      </c>
    </row>
    <row r="11716" spans="1:19" x14ac:dyDescent="0.25">
      <c r="A11716" s="116"/>
      <c r="B11716" s="65"/>
      <c r="C11716" s="65"/>
      <c r="D11716" s="66"/>
      <c r="E11716" s="67"/>
      <c r="F11716" s="65"/>
      <c r="G11716" s="66"/>
      <c r="J11716" s="65"/>
      <c r="K11716" s="65"/>
      <c r="L11716" s="66"/>
      <c r="M11716" s="65"/>
      <c r="N11716" s="65"/>
      <c r="O11716" s="65"/>
      <c r="P11716" s="66"/>
      <c r="Q11716" s="31">
        <f t="shared" si="366"/>
        <v>9999</v>
      </c>
      <c r="R11716" s="31" t="str">
        <f t="shared" si="367"/>
        <v/>
      </c>
      <c r="S11716" s="29">
        <f>IF($Q11716&lt;Parâmetros!$E$19,$G11716-1,$G11716)</f>
        <v>0</v>
      </c>
    </row>
    <row r="11717" spans="1:19" x14ac:dyDescent="0.25">
      <c r="A11717" s="116"/>
      <c r="B11717" s="65"/>
      <c r="C11717" s="65"/>
      <c r="D11717" s="66"/>
      <c r="E11717" s="67"/>
      <c r="F11717" s="65"/>
      <c r="G11717" s="66"/>
      <c r="J11717" s="65"/>
      <c r="K11717" s="65"/>
      <c r="L11717" s="66"/>
      <c r="M11717" s="65"/>
      <c r="N11717" s="65"/>
      <c r="O11717" s="65"/>
      <c r="P11717" s="66"/>
      <c r="Q11717" s="31">
        <f t="shared" si="366"/>
        <v>9999</v>
      </c>
      <c r="R11717" s="31" t="str">
        <f t="shared" si="367"/>
        <v/>
      </c>
      <c r="S11717" s="29">
        <f>IF($Q11717&lt;Parâmetros!$E$19,$G11717-1,$G11717)</f>
        <v>0</v>
      </c>
    </row>
    <row r="11718" spans="1:19" x14ac:dyDescent="0.25">
      <c r="A11718" s="116"/>
      <c r="B11718" s="65"/>
      <c r="C11718" s="65"/>
      <c r="D11718" s="66"/>
      <c r="E11718" s="67"/>
      <c r="F11718" s="65"/>
      <c r="G11718" s="66"/>
      <c r="J11718" s="65"/>
      <c r="K11718" s="65"/>
      <c r="L11718" s="66"/>
      <c r="M11718" s="65"/>
      <c r="O11718" s="65"/>
      <c r="P11718" s="66"/>
      <c r="Q11718" s="31">
        <f t="shared" si="366"/>
        <v>9999</v>
      </c>
      <c r="R11718" s="31" t="str">
        <f t="shared" si="367"/>
        <v/>
      </c>
      <c r="S11718" s="29">
        <f>IF($Q11718&lt;Parâmetros!$E$19,$G11718-1,$G11718)</f>
        <v>0</v>
      </c>
    </row>
    <row r="11719" spans="1:19" x14ac:dyDescent="0.25">
      <c r="A11719" s="116"/>
      <c r="B11719" s="65"/>
      <c r="C11719" s="65"/>
      <c r="D11719" s="66"/>
      <c r="E11719" s="67"/>
      <c r="F11719" s="65"/>
      <c r="G11719" s="66"/>
      <c r="J11719" s="65"/>
      <c r="K11719" s="65"/>
      <c r="L11719" s="66"/>
      <c r="M11719" s="65"/>
      <c r="N11719" s="65"/>
      <c r="O11719" s="65"/>
      <c r="P11719" s="66"/>
      <c r="Q11719" s="31">
        <f t="shared" si="366"/>
        <v>9999</v>
      </c>
      <c r="R11719" s="31" t="str">
        <f t="shared" si="367"/>
        <v/>
      </c>
      <c r="S11719" s="29">
        <f>IF($Q11719&lt;Parâmetros!$E$19,$G11719-1,$G11719)</f>
        <v>0</v>
      </c>
    </row>
    <row r="11720" spans="1:19" x14ac:dyDescent="0.25">
      <c r="A11720" s="116"/>
      <c r="B11720" s="65"/>
      <c r="C11720" s="65"/>
      <c r="D11720" s="66"/>
      <c r="E11720" s="67"/>
      <c r="F11720" s="65"/>
      <c r="G11720" s="66"/>
      <c r="J11720" s="65"/>
      <c r="K11720" s="65"/>
      <c r="L11720" s="66"/>
      <c r="M11720" s="65"/>
      <c r="O11720" s="65"/>
      <c r="P11720" s="66"/>
      <c r="Q11720" s="31">
        <f t="shared" si="366"/>
        <v>9999</v>
      </c>
      <c r="R11720" s="31" t="str">
        <f t="shared" si="367"/>
        <v/>
      </c>
      <c r="S11720" s="29">
        <f>IF($Q11720&lt;Parâmetros!$E$19,$G11720-1,$G11720)</f>
        <v>0</v>
      </c>
    </row>
    <row r="11721" spans="1:19" x14ac:dyDescent="0.25">
      <c r="A11721" s="116"/>
      <c r="B11721" s="65"/>
      <c r="C11721" s="65"/>
      <c r="D11721" s="66"/>
      <c r="E11721" s="67"/>
      <c r="F11721" s="65"/>
      <c r="G11721" s="66"/>
      <c r="J11721" s="65"/>
      <c r="K11721" s="65"/>
      <c r="L11721" s="66"/>
      <c r="M11721" s="65"/>
      <c r="O11721" s="65"/>
      <c r="P11721" s="66"/>
      <c r="Q11721" s="31">
        <f t="shared" si="366"/>
        <v>9999</v>
      </c>
      <c r="R11721" s="31" t="str">
        <f t="shared" si="367"/>
        <v/>
      </c>
      <c r="S11721" s="29">
        <f>IF($Q11721&lt;Parâmetros!$E$19,$G11721-1,$G11721)</f>
        <v>0</v>
      </c>
    </row>
    <row r="11722" spans="1:19" x14ac:dyDescent="0.25">
      <c r="A11722" s="116"/>
      <c r="B11722" s="65"/>
      <c r="C11722" s="65"/>
      <c r="D11722" s="66"/>
      <c r="E11722" s="67"/>
      <c r="F11722" s="65"/>
      <c r="G11722" s="66"/>
      <c r="J11722" s="65"/>
      <c r="K11722" s="65"/>
      <c r="L11722" s="66"/>
      <c r="M11722" s="65"/>
      <c r="O11722" s="65"/>
      <c r="P11722" s="66"/>
      <c r="Q11722" s="31">
        <f t="shared" si="366"/>
        <v>9999</v>
      </c>
      <c r="R11722" s="31" t="str">
        <f t="shared" si="367"/>
        <v/>
      </c>
      <c r="S11722" s="29">
        <f>IF($Q11722&lt;Parâmetros!$E$19,$G11722-1,$G11722)</f>
        <v>0</v>
      </c>
    </row>
    <row r="11723" spans="1:19" x14ac:dyDescent="0.25">
      <c r="A11723" s="116"/>
      <c r="B11723" s="65"/>
      <c r="C11723" s="65"/>
      <c r="D11723" s="66"/>
      <c r="E11723" s="67"/>
      <c r="F11723" s="65"/>
      <c r="G11723" s="66"/>
      <c r="J11723" s="65"/>
      <c r="K11723" s="65"/>
      <c r="L11723" s="66"/>
      <c r="M11723" s="65"/>
      <c r="O11723" s="65"/>
      <c r="P11723" s="66"/>
      <c r="Q11723" s="31">
        <f t="shared" si="366"/>
        <v>9999</v>
      </c>
      <c r="R11723" s="31" t="str">
        <f t="shared" si="367"/>
        <v/>
      </c>
      <c r="S11723" s="29">
        <f>IF($Q11723&lt;Parâmetros!$E$19,$G11723-1,$G11723)</f>
        <v>0</v>
      </c>
    </row>
    <row r="11724" spans="1:19" x14ac:dyDescent="0.25">
      <c r="A11724" s="116"/>
      <c r="B11724" s="65"/>
      <c r="C11724" s="65"/>
      <c r="D11724" s="66"/>
      <c r="E11724" s="67"/>
      <c r="F11724" s="65"/>
      <c r="G11724" s="66"/>
      <c r="J11724" s="65"/>
      <c r="K11724" s="65"/>
      <c r="L11724" s="66"/>
      <c r="M11724" s="65"/>
      <c r="O11724" s="65"/>
      <c r="P11724" s="66"/>
      <c r="Q11724" s="31">
        <f t="shared" si="366"/>
        <v>9999</v>
      </c>
      <c r="R11724" s="31" t="str">
        <f t="shared" si="367"/>
        <v/>
      </c>
      <c r="S11724" s="29">
        <f>IF($Q11724&lt;Parâmetros!$E$19,$G11724-1,$G11724)</f>
        <v>0</v>
      </c>
    </row>
    <row r="11725" spans="1:19" x14ac:dyDescent="0.25">
      <c r="A11725" s="116"/>
      <c r="B11725" s="65"/>
      <c r="C11725" s="65"/>
      <c r="D11725" s="66"/>
      <c r="E11725" s="67"/>
      <c r="F11725" s="65"/>
      <c r="G11725" s="66"/>
      <c r="J11725" s="65"/>
      <c r="K11725" s="65"/>
      <c r="L11725" s="66"/>
      <c r="M11725" s="65"/>
      <c r="O11725" s="65"/>
      <c r="P11725" s="66"/>
      <c r="Q11725" s="31">
        <f t="shared" si="366"/>
        <v>9999</v>
      </c>
      <c r="R11725" s="31" t="str">
        <f t="shared" si="367"/>
        <v/>
      </c>
      <c r="S11725" s="29">
        <f>IF($Q11725&lt;Parâmetros!$E$19,$G11725-1,$G11725)</f>
        <v>0</v>
      </c>
    </row>
    <row r="11726" spans="1:19" x14ac:dyDescent="0.25">
      <c r="A11726" s="116"/>
      <c r="B11726" s="65"/>
      <c r="C11726" s="65"/>
      <c r="D11726" s="66"/>
      <c r="E11726" s="67"/>
      <c r="F11726" s="65"/>
      <c r="G11726" s="66"/>
      <c r="J11726" s="65"/>
      <c r="K11726" s="65"/>
      <c r="L11726" s="66"/>
      <c r="M11726" s="65"/>
      <c r="O11726" s="65"/>
      <c r="P11726" s="66"/>
      <c r="Q11726" s="31">
        <f t="shared" si="366"/>
        <v>9999</v>
      </c>
      <c r="R11726" s="31" t="str">
        <f t="shared" si="367"/>
        <v/>
      </c>
      <c r="S11726" s="29">
        <f>IF($Q11726&lt;Parâmetros!$E$19,$G11726-1,$G11726)</f>
        <v>0</v>
      </c>
    </row>
    <row r="11727" spans="1:19" x14ac:dyDescent="0.25">
      <c r="A11727" s="116"/>
      <c r="B11727" s="65"/>
      <c r="C11727" s="65"/>
      <c r="D11727" s="66"/>
      <c r="E11727" s="67"/>
      <c r="F11727" s="65"/>
      <c r="G11727" s="66"/>
      <c r="J11727" s="65"/>
      <c r="K11727" s="65"/>
      <c r="L11727" s="66"/>
      <c r="M11727" s="65"/>
      <c r="O11727" s="65"/>
      <c r="P11727" s="66"/>
      <c r="Q11727" s="31">
        <f t="shared" si="366"/>
        <v>9999</v>
      </c>
      <c r="R11727" s="31" t="str">
        <f t="shared" si="367"/>
        <v/>
      </c>
      <c r="S11727" s="29">
        <f>IF($Q11727&lt;Parâmetros!$E$19,$G11727-1,$G11727)</f>
        <v>0</v>
      </c>
    </row>
    <row r="11728" spans="1:19" x14ac:dyDescent="0.25">
      <c r="A11728" s="116"/>
      <c r="B11728" s="65"/>
      <c r="C11728" s="65"/>
      <c r="D11728" s="66"/>
      <c r="E11728" s="67"/>
      <c r="F11728" s="65"/>
      <c r="G11728" s="66"/>
      <c r="J11728" s="65"/>
      <c r="K11728" s="65"/>
      <c r="L11728" s="66"/>
      <c r="M11728" s="65"/>
      <c r="O11728" s="65"/>
      <c r="P11728" s="66"/>
      <c r="Q11728" s="31">
        <f t="shared" si="366"/>
        <v>9999</v>
      </c>
      <c r="R11728" s="31" t="str">
        <f t="shared" si="367"/>
        <v/>
      </c>
      <c r="S11728" s="29">
        <f>IF($Q11728&lt;Parâmetros!$E$19,$G11728-1,$G11728)</f>
        <v>0</v>
      </c>
    </row>
    <row r="11729" spans="1:19" x14ac:dyDescent="0.25">
      <c r="A11729" s="116"/>
      <c r="B11729" s="65"/>
      <c r="C11729" s="65"/>
      <c r="D11729" s="66"/>
      <c r="E11729" s="67"/>
      <c r="F11729" s="65"/>
      <c r="G11729" s="66"/>
      <c r="J11729" s="65"/>
      <c r="K11729" s="65"/>
      <c r="L11729" s="66"/>
      <c r="M11729" s="65"/>
      <c r="O11729" s="65"/>
      <c r="P11729" s="66"/>
      <c r="Q11729" s="31">
        <f t="shared" si="366"/>
        <v>9999</v>
      </c>
      <c r="R11729" s="31" t="str">
        <f t="shared" si="367"/>
        <v/>
      </c>
      <c r="S11729" s="29">
        <f>IF($Q11729&lt;Parâmetros!$E$19,$G11729-1,$G11729)</f>
        <v>0</v>
      </c>
    </row>
    <row r="11730" spans="1:19" x14ac:dyDescent="0.25">
      <c r="A11730" s="116"/>
      <c r="B11730" s="65"/>
      <c r="C11730" s="65"/>
      <c r="D11730" s="66"/>
      <c r="E11730" s="67"/>
      <c r="F11730" s="65"/>
      <c r="G11730" s="66"/>
      <c r="J11730" s="65"/>
      <c r="K11730" s="65"/>
      <c r="L11730" s="66"/>
      <c r="M11730" s="65"/>
      <c r="O11730" s="65"/>
      <c r="P11730" s="66"/>
      <c r="Q11730" s="31">
        <f t="shared" si="366"/>
        <v>9999</v>
      </c>
      <c r="R11730" s="31" t="str">
        <f t="shared" si="367"/>
        <v/>
      </c>
      <c r="S11730" s="29">
        <f>IF($Q11730&lt;Parâmetros!$E$19,$G11730-1,$G11730)</f>
        <v>0</v>
      </c>
    </row>
    <row r="11731" spans="1:19" x14ac:dyDescent="0.25">
      <c r="A11731" s="116"/>
      <c r="B11731" s="65"/>
      <c r="C11731" s="65"/>
      <c r="D11731" s="66"/>
      <c r="E11731" s="67"/>
      <c r="F11731" s="65"/>
      <c r="G11731" s="66"/>
      <c r="J11731" s="65"/>
      <c r="K11731" s="65"/>
      <c r="L11731" s="66"/>
      <c r="M11731" s="65"/>
      <c r="O11731" s="65"/>
      <c r="P11731" s="66"/>
      <c r="Q11731" s="31">
        <f t="shared" si="366"/>
        <v>9999</v>
      </c>
      <c r="R11731" s="31" t="str">
        <f t="shared" si="367"/>
        <v/>
      </c>
      <c r="S11731" s="29">
        <f>IF($Q11731&lt;Parâmetros!$E$19,$G11731-1,$G11731)</f>
        <v>0</v>
      </c>
    </row>
    <row r="11732" spans="1:19" x14ac:dyDescent="0.25">
      <c r="A11732" s="116"/>
      <c r="B11732" s="65"/>
      <c r="C11732" s="65"/>
      <c r="D11732" s="66"/>
      <c r="E11732" s="67"/>
      <c r="F11732" s="65"/>
      <c r="G11732" s="66"/>
      <c r="J11732" s="65"/>
      <c r="K11732" s="65"/>
      <c r="L11732" s="66"/>
      <c r="M11732" s="65"/>
      <c r="O11732" s="65"/>
      <c r="P11732" s="66"/>
      <c r="Q11732" s="31">
        <f t="shared" si="366"/>
        <v>9999</v>
      </c>
      <c r="R11732" s="31" t="str">
        <f t="shared" si="367"/>
        <v/>
      </c>
      <c r="S11732" s="29">
        <f>IF($Q11732&lt;Parâmetros!$E$19,$G11732-1,$G11732)</f>
        <v>0</v>
      </c>
    </row>
    <row r="11733" spans="1:19" x14ac:dyDescent="0.25">
      <c r="A11733" s="116"/>
      <c r="B11733" s="65"/>
      <c r="C11733" s="65"/>
      <c r="D11733" s="66"/>
      <c r="E11733" s="67"/>
      <c r="F11733" s="65"/>
      <c r="G11733" s="66"/>
      <c r="J11733" s="65"/>
      <c r="K11733" s="65"/>
      <c r="L11733" s="66"/>
      <c r="M11733" s="65"/>
      <c r="O11733" s="65"/>
      <c r="P11733" s="66"/>
      <c r="Q11733" s="31">
        <f t="shared" si="366"/>
        <v>9999</v>
      </c>
      <c r="R11733" s="31" t="str">
        <f t="shared" si="367"/>
        <v/>
      </c>
      <c r="S11733" s="29">
        <f>IF($Q11733&lt;Parâmetros!$E$19,$G11733-1,$G11733)</f>
        <v>0</v>
      </c>
    </row>
    <row r="11734" spans="1:19" x14ac:dyDescent="0.25">
      <c r="A11734" s="116"/>
      <c r="B11734" s="65"/>
      <c r="C11734" s="65"/>
      <c r="D11734" s="66"/>
      <c r="E11734" s="67"/>
      <c r="F11734" s="65"/>
      <c r="G11734" s="66"/>
      <c r="J11734" s="65"/>
      <c r="K11734" s="65"/>
      <c r="L11734" s="66"/>
      <c r="M11734" s="65"/>
      <c r="O11734" s="65"/>
      <c r="P11734" s="66"/>
      <c r="Q11734" s="31">
        <f t="shared" si="366"/>
        <v>9999</v>
      </c>
      <c r="R11734" s="31" t="str">
        <f t="shared" si="367"/>
        <v/>
      </c>
      <c r="S11734" s="29">
        <f>IF($Q11734&lt;Parâmetros!$E$19,$G11734-1,$G11734)</f>
        <v>0</v>
      </c>
    </row>
    <row r="11735" spans="1:19" x14ac:dyDescent="0.25">
      <c r="A11735" s="116"/>
      <c r="B11735" s="65"/>
      <c r="C11735" s="65"/>
      <c r="D11735" s="66"/>
      <c r="E11735" s="67"/>
      <c r="F11735" s="65"/>
      <c r="G11735" s="66"/>
      <c r="J11735" s="65"/>
      <c r="K11735" s="65"/>
      <c r="L11735" s="66"/>
      <c r="M11735" s="65"/>
      <c r="O11735" s="65"/>
      <c r="P11735" s="66"/>
      <c r="Q11735" s="31">
        <f t="shared" si="366"/>
        <v>9999</v>
      </c>
      <c r="R11735" s="31" t="str">
        <f t="shared" si="367"/>
        <v/>
      </c>
      <c r="S11735" s="29">
        <f>IF($Q11735&lt;Parâmetros!$E$19,$G11735-1,$G11735)</f>
        <v>0</v>
      </c>
    </row>
    <row r="11736" spans="1:19" x14ac:dyDescent="0.25">
      <c r="A11736" s="116"/>
      <c r="B11736" s="65"/>
      <c r="C11736" s="65"/>
      <c r="D11736" s="66"/>
      <c r="E11736" s="67"/>
      <c r="F11736" s="65"/>
      <c r="G11736" s="66"/>
      <c r="J11736" s="65"/>
      <c r="K11736" s="65"/>
      <c r="L11736" s="66"/>
      <c r="M11736" s="65"/>
      <c r="O11736" s="65"/>
      <c r="P11736" s="66"/>
      <c r="Q11736" s="31">
        <f t="shared" si="366"/>
        <v>9999</v>
      </c>
      <c r="R11736" s="31" t="str">
        <f t="shared" si="367"/>
        <v/>
      </c>
      <c r="S11736" s="29">
        <f>IF($Q11736&lt;Parâmetros!$E$19,$G11736-1,$G11736)</f>
        <v>0</v>
      </c>
    </row>
    <row r="11737" spans="1:19" x14ac:dyDescent="0.25">
      <c r="A11737" s="116"/>
      <c r="B11737" s="65"/>
      <c r="C11737" s="65"/>
      <c r="D11737" s="66"/>
      <c r="E11737" s="67"/>
      <c r="F11737" s="65"/>
      <c r="G11737" s="66"/>
      <c r="J11737" s="65"/>
      <c r="K11737" s="65"/>
      <c r="L11737" s="66"/>
      <c r="M11737" s="65"/>
      <c r="O11737" s="65"/>
      <c r="P11737" s="66"/>
      <c r="Q11737" s="31">
        <f t="shared" si="366"/>
        <v>9999</v>
      </c>
      <c r="R11737" s="31" t="str">
        <f t="shared" si="367"/>
        <v/>
      </c>
      <c r="S11737" s="29">
        <f>IF($Q11737&lt;Parâmetros!$E$19,$G11737-1,$G11737)</f>
        <v>0</v>
      </c>
    </row>
    <row r="11738" spans="1:19" x14ac:dyDescent="0.25">
      <c r="A11738" s="116"/>
      <c r="B11738" s="65"/>
      <c r="C11738" s="65"/>
      <c r="D11738" s="66"/>
      <c r="E11738" s="67"/>
      <c r="F11738" s="65"/>
      <c r="G11738" s="66"/>
      <c r="J11738" s="65"/>
      <c r="K11738" s="65"/>
      <c r="L11738" s="66"/>
      <c r="M11738" s="65"/>
      <c r="O11738" s="65"/>
      <c r="P11738" s="66"/>
      <c r="Q11738" s="31">
        <f t="shared" si="366"/>
        <v>9999</v>
      </c>
      <c r="R11738" s="31" t="str">
        <f t="shared" si="367"/>
        <v/>
      </c>
      <c r="S11738" s="29">
        <f>IF($Q11738&lt;Parâmetros!$E$19,$G11738-1,$G11738)</f>
        <v>0</v>
      </c>
    </row>
    <row r="11739" spans="1:19" x14ac:dyDescent="0.25">
      <c r="A11739" s="116"/>
      <c r="B11739" s="65"/>
      <c r="C11739" s="65"/>
      <c r="D11739" s="66"/>
      <c r="E11739" s="67"/>
      <c r="F11739" s="65"/>
      <c r="G11739" s="66"/>
      <c r="J11739" s="65"/>
      <c r="K11739" s="65"/>
      <c r="L11739" s="66"/>
      <c r="M11739" s="65"/>
      <c r="O11739" s="65"/>
      <c r="P11739" s="66"/>
      <c r="Q11739" s="31">
        <f t="shared" si="366"/>
        <v>9999</v>
      </c>
      <c r="R11739" s="31" t="str">
        <f t="shared" si="367"/>
        <v/>
      </c>
      <c r="S11739" s="29">
        <f>IF($Q11739&lt;Parâmetros!$E$19,$G11739-1,$G11739)</f>
        <v>0</v>
      </c>
    </row>
    <row r="11740" spans="1:19" x14ac:dyDescent="0.25">
      <c r="A11740" s="116"/>
      <c r="B11740" s="65"/>
      <c r="C11740" s="65"/>
      <c r="D11740" s="66"/>
      <c r="E11740" s="67"/>
      <c r="F11740" s="65"/>
      <c r="G11740" s="66"/>
      <c r="J11740" s="65"/>
      <c r="K11740" s="65"/>
      <c r="L11740" s="66"/>
      <c r="M11740" s="65"/>
      <c r="O11740" s="65"/>
      <c r="P11740" s="66"/>
      <c r="Q11740" s="31">
        <f t="shared" si="366"/>
        <v>9999</v>
      </c>
      <c r="R11740" s="31" t="str">
        <f t="shared" si="367"/>
        <v/>
      </c>
      <c r="S11740" s="29">
        <f>IF($Q11740&lt;Parâmetros!$E$19,$G11740-1,$G11740)</f>
        <v>0</v>
      </c>
    </row>
    <row r="11741" spans="1:19" x14ac:dyDescent="0.25">
      <c r="A11741" s="116"/>
      <c r="B11741" s="65"/>
      <c r="C11741" s="65"/>
      <c r="D11741" s="66"/>
      <c r="E11741" s="67"/>
      <c r="F11741" s="65"/>
      <c r="G11741" s="66"/>
      <c r="J11741" s="65"/>
      <c r="K11741" s="65"/>
      <c r="L11741" s="66"/>
      <c r="M11741" s="65"/>
      <c r="O11741" s="65"/>
      <c r="P11741" s="66"/>
      <c r="Q11741" s="31">
        <f t="shared" si="366"/>
        <v>9999</v>
      </c>
      <c r="R11741" s="31" t="str">
        <f t="shared" si="367"/>
        <v/>
      </c>
      <c r="S11741" s="29">
        <f>IF($Q11741&lt;Parâmetros!$E$19,$G11741-1,$G11741)</f>
        <v>0</v>
      </c>
    </row>
    <row r="11742" spans="1:19" x14ac:dyDescent="0.25">
      <c r="A11742" s="116"/>
      <c r="B11742" s="65"/>
      <c r="C11742" s="65"/>
      <c r="D11742" s="66"/>
      <c r="E11742" s="67"/>
      <c r="F11742" s="65"/>
      <c r="G11742" s="66"/>
      <c r="J11742" s="65"/>
      <c r="K11742" s="65"/>
      <c r="L11742" s="66"/>
      <c r="M11742" s="65"/>
      <c r="O11742" s="65"/>
      <c r="P11742" s="66"/>
      <c r="Q11742" s="31">
        <f t="shared" si="366"/>
        <v>9999</v>
      </c>
      <c r="R11742" s="31" t="str">
        <f t="shared" si="367"/>
        <v/>
      </c>
      <c r="S11742" s="29">
        <f>IF($Q11742&lt;Parâmetros!$E$19,$G11742-1,$G11742)</f>
        <v>0</v>
      </c>
    </row>
    <row r="11743" spans="1:19" x14ac:dyDescent="0.25">
      <c r="A11743" s="116"/>
      <c r="B11743" s="65"/>
      <c r="C11743" s="65"/>
      <c r="D11743" s="66"/>
      <c r="E11743" s="67"/>
      <c r="F11743" s="65"/>
      <c r="G11743" s="66"/>
      <c r="J11743" s="65"/>
      <c r="K11743" s="65"/>
      <c r="L11743" s="66"/>
      <c r="M11743" s="65"/>
      <c r="N11743" s="65"/>
      <c r="O11743" s="65"/>
      <c r="P11743" s="66"/>
      <c r="Q11743" s="31">
        <f t="shared" si="366"/>
        <v>9999</v>
      </c>
      <c r="R11743" s="31" t="str">
        <f t="shared" si="367"/>
        <v/>
      </c>
      <c r="S11743" s="29">
        <f>IF($Q11743&lt;Parâmetros!$E$19,$G11743-1,$G11743)</f>
        <v>0</v>
      </c>
    </row>
    <row r="11744" spans="1:19" x14ac:dyDescent="0.25">
      <c r="A11744" s="116"/>
      <c r="B11744" s="65"/>
      <c r="C11744" s="65"/>
      <c r="D11744" s="66"/>
      <c r="E11744" s="67"/>
      <c r="F11744" s="65"/>
      <c r="G11744" s="66"/>
      <c r="J11744" s="65"/>
      <c r="K11744" s="65"/>
      <c r="L11744" s="66"/>
      <c r="M11744" s="65"/>
      <c r="N11744" s="65"/>
      <c r="O11744" s="65"/>
      <c r="P11744" s="66"/>
      <c r="Q11744" s="31">
        <f t="shared" si="366"/>
        <v>9999</v>
      </c>
      <c r="R11744" s="31" t="str">
        <f t="shared" si="367"/>
        <v/>
      </c>
      <c r="S11744" s="29">
        <f>IF($Q11744&lt;Parâmetros!$E$19,$G11744-1,$G11744)</f>
        <v>0</v>
      </c>
    </row>
    <row r="11745" spans="1:19" x14ac:dyDescent="0.25">
      <c r="A11745" s="116"/>
      <c r="B11745" s="65"/>
      <c r="C11745" s="65"/>
      <c r="D11745" s="66"/>
      <c r="E11745" s="67"/>
      <c r="F11745" s="65"/>
      <c r="G11745" s="66"/>
      <c r="J11745" s="65"/>
      <c r="K11745" s="65"/>
      <c r="L11745" s="66"/>
      <c r="M11745" s="65"/>
      <c r="N11745" s="65"/>
      <c r="O11745" s="65"/>
      <c r="P11745" s="66"/>
      <c r="Q11745" s="31">
        <f t="shared" si="366"/>
        <v>9999</v>
      </c>
      <c r="R11745" s="31" t="str">
        <f t="shared" si="367"/>
        <v/>
      </c>
      <c r="S11745" s="29">
        <f>IF($Q11745&lt;Parâmetros!$E$19,$G11745-1,$G11745)</f>
        <v>0</v>
      </c>
    </row>
    <row r="11746" spans="1:19" x14ac:dyDescent="0.25">
      <c r="A11746" s="116"/>
      <c r="B11746" s="65"/>
      <c r="C11746" s="65"/>
      <c r="D11746" s="66"/>
      <c r="E11746" s="67"/>
      <c r="F11746" s="65"/>
      <c r="G11746" s="66"/>
      <c r="J11746" s="65"/>
      <c r="K11746" s="65"/>
      <c r="L11746" s="66"/>
      <c r="M11746" s="65"/>
      <c r="N11746" s="65"/>
      <c r="O11746" s="65"/>
      <c r="P11746" s="66"/>
      <c r="Q11746" s="31">
        <f t="shared" si="366"/>
        <v>9999</v>
      </c>
      <c r="R11746" s="31" t="str">
        <f t="shared" si="367"/>
        <v/>
      </c>
      <c r="S11746" s="29">
        <f>IF($Q11746&lt;Parâmetros!$E$19,$G11746-1,$G11746)</f>
        <v>0</v>
      </c>
    </row>
    <row r="11747" spans="1:19" x14ac:dyDescent="0.25">
      <c r="A11747" s="116"/>
      <c r="B11747" s="65"/>
      <c r="C11747" s="65"/>
      <c r="D11747" s="66"/>
      <c r="E11747" s="67"/>
      <c r="F11747" s="65"/>
      <c r="G11747" s="66"/>
      <c r="J11747" s="65"/>
      <c r="K11747" s="65"/>
      <c r="L11747" s="66"/>
      <c r="M11747" s="65"/>
      <c r="N11747" s="65"/>
      <c r="O11747" s="65"/>
      <c r="P11747" s="66"/>
      <c r="Q11747" s="31">
        <f t="shared" si="366"/>
        <v>9999</v>
      </c>
      <c r="R11747" s="31" t="str">
        <f t="shared" si="367"/>
        <v/>
      </c>
      <c r="S11747" s="29">
        <f>IF($Q11747&lt;Parâmetros!$E$19,$G11747-1,$G11747)</f>
        <v>0</v>
      </c>
    </row>
    <row r="11748" spans="1:19" x14ac:dyDescent="0.25">
      <c r="A11748" s="116"/>
      <c r="B11748" s="65"/>
      <c r="C11748" s="65"/>
      <c r="D11748" s="66"/>
      <c r="E11748" s="67"/>
      <c r="F11748" s="65"/>
      <c r="G11748" s="66"/>
      <c r="J11748" s="65"/>
      <c r="K11748" s="65"/>
      <c r="L11748" s="66"/>
      <c r="M11748" s="65"/>
      <c r="N11748" s="65"/>
      <c r="O11748" s="65"/>
      <c r="P11748" s="66"/>
      <c r="Q11748" s="31">
        <f t="shared" si="366"/>
        <v>9999</v>
      </c>
      <c r="R11748" s="31" t="str">
        <f t="shared" si="367"/>
        <v/>
      </c>
      <c r="S11748" s="29">
        <f>IF($Q11748&lt;Parâmetros!$E$19,$G11748-1,$G11748)</f>
        <v>0</v>
      </c>
    </row>
    <row r="11749" spans="1:19" x14ac:dyDescent="0.25">
      <c r="A11749" s="116"/>
      <c r="B11749" s="65"/>
      <c r="C11749" s="65"/>
      <c r="D11749" s="66"/>
      <c r="E11749" s="67"/>
      <c r="F11749" s="65"/>
      <c r="G11749" s="66"/>
      <c r="J11749" s="65"/>
      <c r="K11749" s="65"/>
      <c r="L11749" s="66"/>
      <c r="M11749" s="65"/>
      <c r="O11749" s="65"/>
      <c r="P11749" s="66"/>
      <c r="Q11749" s="31">
        <f t="shared" si="366"/>
        <v>9999</v>
      </c>
      <c r="R11749" s="31" t="str">
        <f t="shared" si="367"/>
        <v/>
      </c>
      <c r="S11749" s="29">
        <f>IF($Q11749&lt;Parâmetros!$E$19,$G11749-1,$G11749)</f>
        <v>0</v>
      </c>
    </row>
    <row r="11750" spans="1:19" x14ac:dyDescent="0.25">
      <c r="A11750" s="116"/>
      <c r="B11750" s="65"/>
      <c r="C11750" s="65"/>
      <c r="D11750" s="66"/>
      <c r="E11750" s="67"/>
      <c r="F11750" s="65"/>
      <c r="G11750" s="66"/>
      <c r="J11750" s="65"/>
      <c r="K11750" s="65"/>
      <c r="L11750" s="66"/>
      <c r="M11750" s="65"/>
      <c r="O11750" s="65"/>
      <c r="P11750" s="66"/>
      <c r="Q11750" s="31">
        <f t="shared" si="366"/>
        <v>9999</v>
      </c>
      <c r="R11750" s="31" t="str">
        <f t="shared" si="367"/>
        <v/>
      </c>
      <c r="S11750" s="29">
        <f>IF($Q11750&lt;Parâmetros!$E$19,$G11750-1,$G11750)</f>
        <v>0</v>
      </c>
    </row>
    <row r="11751" spans="1:19" x14ac:dyDescent="0.25">
      <c r="A11751" s="116"/>
      <c r="B11751" s="65"/>
      <c r="C11751" s="65"/>
      <c r="D11751" s="66"/>
      <c r="E11751" s="67"/>
      <c r="F11751" s="65"/>
      <c r="G11751" s="66"/>
      <c r="J11751" s="65"/>
      <c r="K11751" s="65"/>
      <c r="L11751" s="66"/>
      <c r="M11751" s="65"/>
      <c r="O11751" s="65"/>
      <c r="P11751" s="66"/>
      <c r="Q11751" s="31">
        <f t="shared" si="366"/>
        <v>9999</v>
      </c>
      <c r="R11751" s="31" t="str">
        <f t="shared" si="367"/>
        <v/>
      </c>
      <c r="S11751" s="29">
        <f>IF($Q11751&lt;Parâmetros!$E$19,$G11751-1,$G11751)</f>
        <v>0</v>
      </c>
    </row>
    <row r="11752" spans="1:19" x14ac:dyDescent="0.25">
      <c r="A11752" s="116"/>
      <c r="B11752" s="65"/>
      <c r="C11752" s="65"/>
      <c r="D11752" s="66"/>
      <c r="E11752" s="67"/>
      <c r="F11752" s="65"/>
      <c r="G11752" s="66"/>
      <c r="J11752" s="65"/>
      <c r="K11752" s="65"/>
      <c r="L11752" s="66"/>
      <c r="M11752" s="65"/>
      <c r="N11752" s="65"/>
      <c r="O11752" s="65"/>
      <c r="P11752" s="66"/>
      <c r="Q11752" s="31">
        <f t="shared" si="366"/>
        <v>9999</v>
      </c>
      <c r="R11752" s="31" t="str">
        <f t="shared" si="367"/>
        <v/>
      </c>
      <c r="S11752" s="29">
        <f>IF($Q11752&lt;Parâmetros!$E$19,$G11752-1,$G11752)</f>
        <v>0</v>
      </c>
    </row>
    <row r="11753" spans="1:19" x14ac:dyDescent="0.25">
      <c r="A11753" s="116"/>
      <c r="B11753" s="65"/>
      <c r="C11753" s="65"/>
      <c r="D11753" s="66"/>
      <c r="E11753" s="67"/>
      <c r="F11753" s="65"/>
      <c r="G11753" s="66"/>
      <c r="J11753" s="65"/>
      <c r="K11753" s="65"/>
      <c r="L11753" s="66"/>
      <c r="M11753" s="65"/>
      <c r="N11753" s="65"/>
      <c r="O11753" s="65"/>
      <c r="P11753" s="66"/>
      <c r="Q11753" s="31">
        <f t="shared" si="366"/>
        <v>9999</v>
      </c>
      <c r="R11753" s="31" t="str">
        <f t="shared" si="367"/>
        <v/>
      </c>
      <c r="S11753" s="29">
        <f>IF($Q11753&lt;Parâmetros!$E$19,$G11753-1,$G11753)</f>
        <v>0</v>
      </c>
    </row>
    <row r="11754" spans="1:19" x14ac:dyDescent="0.25">
      <c r="A11754" s="116"/>
      <c r="B11754" s="65"/>
      <c r="C11754" s="65"/>
      <c r="D11754" s="66"/>
      <c r="E11754" s="67"/>
      <c r="F11754" s="65"/>
      <c r="G11754" s="66"/>
      <c r="J11754" s="65"/>
      <c r="K11754" s="65"/>
      <c r="L11754" s="66"/>
      <c r="M11754" s="65"/>
      <c r="N11754" s="65"/>
      <c r="O11754" s="65"/>
      <c r="P11754" s="66"/>
      <c r="Q11754" s="31">
        <f t="shared" si="366"/>
        <v>9999</v>
      </c>
      <c r="R11754" s="31" t="str">
        <f t="shared" si="367"/>
        <v/>
      </c>
      <c r="S11754" s="29">
        <f>IF($Q11754&lt;Parâmetros!$E$19,$G11754-1,$G11754)</f>
        <v>0</v>
      </c>
    </row>
    <row r="11755" spans="1:19" x14ac:dyDescent="0.25">
      <c r="A11755" s="116"/>
      <c r="B11755" s="65"/>
      <c r="C11755" s="65"/>
      <c r="D11755" s="66"/>
      <c r="E11755" s="67"/>
      <c r="F11755" s="65"/>
      <c r="G11755" s="66"/>
      <c r="J11755" s="65"/>
      <c r="K11755" s="65"/>
      <c r="L11755" s="66"/>
      <c r="M11755" s="65"/>
      <c r="N11755" s="65"/>
      <c r="O11755" s="65"/>
      <c r="P11755" s="66"/>
      <c r="Q11755" s="31">
        <f t="shared" si="366"/>
        <v>9999</v>
      </c>
      <c r="R11755" s="31" t="str">
        <f t="shared" si="367"/>
        <v/>
      </c>
      <c r="S11755" s="29">
        <f>IF($Q11755&lt;Parâmetros!$E$19,$G11755-1,$G11755)</f>
        <v>0</v>
      </c>
    </row>
    <row r="11756" spans="1:19" x14ac:dyDescent="0.25">
      <c r="A11756" s="116"/>
      <c r="B11756" s="65"/>
      <c r="C11756" s="65"/>
      <c r="D11756" s="66"/>
      <c r="E11756" s="67"/>
      <c r="F11756" s="65"/>
      <c r="G11756" s="66"/>
      <c r="J11756" s="65"/>
      <c r="K11756" s="65"/>
      <c r="L11756" s="66"/>
      <c r="M11756" s="65"/>
      <c r="O11756" s="65"/>
      <c r="P11756" s="66"/>
      <c r="Q11756" s="31">
        <f t="shared" si="366"/>
        <v>9999</v>
      </c>
      <c r="R11756" s="31" t="str">
        <f t="shared" si="367"/>
        <v/>
      </c>
      <c r="S11756" s="29">
        <f>IF($Q11756&lt;Parâmetros!$E$19,$G11756-1,$G11756)</f>
        <v>0</v>
      </c>
    </row>
    <row r="11757" spans="1:19" x14ac:dyDescent="0.25">
      <c r="A11757" s="116"/>
      <c r="B11757" s="65"/>
      <c r="C11757" s="65"/>
      <c r="D11757" s="66"/>
      <c r="E11757" s="67"/>
      <c r="F11757" s="65"/>
      <c r="G11757" s="66"/>
      <c r="J11757" s="65"/>
      <c r="K11757" s="65"/>
      <c r="L11757" s="66"/>
      <c r="M11757" s="65"/>
      <c r="N11757" s="65"/>
      <c r="O11757" s="65"/>
      <c r="P11757" s="66"/>
      <c r="Q11757" s="31">
        <f t="shared" si="366"/>
        <v>9999</v>
      </c>
      <c r="R11757" s="31" t="str">
        <f t="shared" si="367"/>
        <v/>
      </c>
      <c r="S11757" s="29">
        <f>IF($Q11757&lt;Parâmetros!$E$19,$G11757-1,$G11757)</f>
        <v>0</v>
      </c>
    </row>
    <row r="11758" spans="1:19" x14ac:dyDescent="0.25">
      <c r="A11758" s="116"/>
      <c r="B11758" s="65"/>
      <c r="C11758" s="65"/>
      <c r="D11758" s="66"/>
      <c r="E11758" s="67"/>
      <c r="F11758" s="65"/>
      <c r="G11758" s="66"/>
      <c r="J11758" s="65"/>
      <c r="K11758" s="65"/>
      <c r="L11758" s="66"/>
      <c r="M11758" s="65"/>
      <c r="O11758" s="65"/>
      <c r="P11758" s="66"/>
      <c r="Q11758" s="31">
        <f t="shared" si="366"/>
        <v>9999</v>
      </c>
      <c r="R11758" s="31" t="str">
        <f t="shared" si="367"/>
        <v/>
      </c>
      <c r="S11758" s="29">
        <f>IF($Q11758&lt;Parâmetros!$E$19,$G11758-1,$G11758)</f>
        <v>0</v>
      </c>
    </row>
    <row r="11759" spans="1:19" x14ac:dyDescent="0.25">
      <c r="A11759" s="116"/>
      <c r="B11759" s="65"/>
      <c r="C11759" s="65"/>
      <c r="D11759" s="66"/>
      <c r="E11759" s="67"/>
      <c r="F11759" s="65"/>
      <c r="G11759" s="66"/>
      <c r="J11759" s="65"/>
      <c r="K11759" s="65"/>
      <c r="L11759" s="66"/>
      <c r="M11759" s="65"/>
      <c r="N11759" s="65"/>
      <c r="O11759" s="65"/>
      <c r="P11759" s="66"/>
      <c r="Q11759" s="31">
        <f t="shared" si="366"/>
        <v>9999</v>
      </c>
      <c r="R11759" s="31" t="str">
        <f t="shared" si="367"/>
        <v/>
      </c>
      <c r="S11759" s="29">
        <f>IF($Q11759&lt;Parâmetros!$E$19,$G11759-1,$G11759)</f>
        <v>0</v>
      </c>
    </row>
    <row r="11760" spans="1:19" x14ac:dyDescent="0.25">
      <c r="A11760" s="116"/>
      <c r="B11760" s="65"/>
      <c r="C11760" s="65"/>
      <c r="D11760" s="66"/>
      <c r="E11760" s="67"/>
      <c r="F11760" s="65"/>
      <c r="G11760" s="66"/>
      <c r="J11760" s="65"/>
      <c r="K11760" s="65"/>
      <c r="L11760" s="66"/>
      <c r="M11760" s="65"/>
      <c r="N11760" s="65"/>
      <c r="O11760" s="65"/>
      <c r="P11760" s="66"/>
      <c r="Q11760" s="31">
        <f t="shared" si="366"/>
        <v>9999</v>
      </c>
      <c r="R11760" s="31" t="str">
        <f t="shared" si="367"/>
        <v/>
      </c>
      <c r="S11760" s="29">
        <f>IF($Q11760&lt;Parâmetros!$E$19,$G11760-1,$G11760)</f>
        <v>0</v>
      </c>
    </row>
    <row r="11761" spans="1:19" x14ac:dyDescent="0.25">
      <c r="A11761" s="116"/>
      <c r="B11761" s="65"/>
      <c r="C11761" s="65"/>
      <c r="D11761" s="66"/>
      <c r="E11761" s="67"/>
      <c r="F11761" s="65"/>
      <c r="G11761" s="66"/>
      <c r="J11761" s="65"/>
      <c r="K11761" s="65"/>
      <c r="L11761" s="66"/>
      <c r="M11761" s="65"/>
      <c r="N11761" s="65"/>
      <c r="O11761" s="65"/>
      <c r="P11761" s="66"/>
      <c r="Q11761" s="31">
        <f t="shared" si="366"/>
        <v>9999</v>
      </c>
      <c r="R11761" s="31" t="str">
        <f t="shared" si="367"/>
        <v/>
      </c>
      <c r="S11761" s="29">
        <f>IF($Q11761&lt;Parâmetros!$E$19,$G11761-1,$G11761)</f>
        <v>0</v>
      </c>
    </row>
    <row r="11762" spans="1:19" x14ac:dyDescent="0.25">
      <c r="A11762" s="116"/>
      <c r="B11762" s="65"/>
      <c r="C11762" s="65"/>
      <c r="D11762" s="66"/>
      <c r="E11762" s="67"/>
      <c r="F11762" s="65"/>
      <c r="G11762" s="66"/>
      <c r="J11762" s="65"/>
      <c r="K11762" s="65"/>
      <c r="L11762" s="66"/>
      <c r="M11762" s="65"/>
      <c r="N11762" s="65"/>
      <c r="O11762" s="65"/>
      <c r="P11762" s="66"/>
      <c r="Q11762" s="31">
        <f t="shared" si="366"/>
        <v>9999</v>
      </c>
      <c r="R11762" s="31" t="str">
        <f t="shared" si="367"/>
        <v/>
      </c>
      <c r="S11762" s="29">
        <f>IF($Q11762&lt;Parâmetros!$E$19,$G11762-1,$G11762)</f>
        <v>0</v>
      </c>
    </row>
    <row r="11763" spans="1:19" x14ac:dyDescent="0.25">
      <c r="A11763" s="116"/>
      <c r="B11763" s="65"/>
      <c r="C11763" s="65"/>
      <c r="D11763" s="66"/>
      <c r="E11763" s="67"/>
      <c r="F11763" s="65"/>
      <c r="G11763" s="66"/>
      <c r="J11763" s="65"/>
      <c r="K11763" s="65"/>
      <c r="L11763" s="66"/>
      <c r="M11763" s="65"/>
      <c r="N11763" s="65"/>
      <c r="O11763" s="65"/>
      <c r="P11763" s="66"/>
      <c r="Q11763" s="31">
        <f t="shared" si="366"/>
        <v>9999</v>
      </c>
      <c r="R11763" s="31" t="str">
        <f t="shared" si="367"/>
        <v/>
      </c>
      <c r="S11763" s="29">
        <f>IF($Q11763&lt;Parâmetros!$E$19,$G11763-1,$G11763)</f>
        <v>0</v>
      </c>
    </row>
    <row r="11764" spans="1:19" x14ac:dyDescent="0.25">
      <c r="A11764" s="116"/>
      <c r="B11764" s="65"/>
      <c r="C11764" s="65"/>
      <c r="D11764" s="66"/>
      <c r="E11764" s="67"/>
      <c r="F11764" s="65"/>
      <c r="G11764" s="66"/>
      <c r="J11764" s="65"/>
      <c r="K11764" s="65"/>
      <c r="L11764" s="66"/>
      <c r="M11764" s="65"/>
      <c r="N11764" s="65"/>
      <c r="O11764" s="65"/>
      <c r="P11764" s="66"/>
      <c r="Q11764" s="31">
        <f t="shared" si="366"/>
        <v>9999</v>
      </c>
      <c r="R11764" s="31" t="str">
        <f t="shared" si="367"/>
        <v/>
      </c>
      <c r="S11764" s="29">
        <f>IF($Q11764&lt;Parâmetros!$E$19,$G11764-1,$G11764)</f>
        <v>0</v>
      </c>
    </row>
    <row r="11765" spans="1:19" x14ac:dyDescent="0.25">
      <c r="A11765" s="116"/>
      <c r="B11765" s="65"/>
      <c r="C11765" s="65"/>
      <c r="D11765" s="66"/>
      <c r="E11765" s="67"/>
      <c r="F11765" s="65"/>
      <c r="G11765" s="66"/>
      <c r="J11765" s="65"/>
      <c r="K11765" s="65"/>
      <c r="L11765" s="66"/>
      <c r="M11765" s="65"/>
      <c r="N11765" s="65"/>
      <c r="O11765" s="65"/>
      <c r="P11765" s="66"/>
      <c r="Q11765" s="31">
        <f t="shared" si="366"/>
        <v>9999</v>
      </c>
      <c r="R11765" s="31" t="str">
        <f t="shared" si="367"/>
        <v/>
      </c>
      <c r="S11765" s="29">
        <f>IF($Q11765&lt;Parâmetros!$E$19,$G11765-1,$G11765)</f>
        <v>0</v>
      </c>
    </row>
    <row r="11766" spans="1:19" x14ac:dyDescent="0.25">
      <c r="A11766" s="116"/>
      <c r="B11766" s="65"/>
      <c r="C11766" s="65"/>
      <c r="D11766" s="66"/>
      <c r="E11766" s="67"/>
      <c r="F11766" s="65"/>
      <c r="G11766" s="66"/>
      <c r="J11766" s="65"/>
      <c r="K11766" s="65"/>
      <c r="L11766" s="66"/>
      <c r="M11766" s="65"/>
      <c r="N11766" s="65"/>
      <c r="O11766" s="65"/>
      <c r="P11766" s="66"/>
      <c r="Q11766" s="31">
        <f t="shared" si="366"/>
        <v>9999</v>
      </c>
      <c r="R11766" s="31" t="str">
        <f t="shared" si="367"/>
        <v/>
      </c>
      <c r="S11766" s="29">
        <f>IF($Q11766&lt;Parâmetros!$E$19,$G11766-1,$G11766)</f>
        <v>0</v>
      </c>
    </row>
    <row r="11767" spans="1:19" x14ac:dyDescent="0.25">
      <c r="A11767" s="116"/>
      <c r="B11767" s="65"/>
      <c r="C11767" s="65"/>
      <c r="D11767" s="66"/>
      <c r="E11767" s="67"/>
      <c r="F11767" s="65"/>
      <c r="G11767" s="66"/>
      <c r="J11767" s="65"/>
      <c r="K11767" s="65"/>
      <c r="L11767" s="66"/>
      <c r="M11767" s="65"/>
      <c r="N11767" s="65"/>
      <c r="O11767" s="65"/>
      <c r="P11767" s="66"/>
      <c r="Q11767" s="31">
        <f t="shared" si="366"/>
        <v>9999</v>
      </c>
      <c r="R11767" s="31" t="str">
        <f t="shared" si="367"/>
        <v/>
      </c>
      <c r="S11767" s="29">
        <f>IF($Q11767&lt;Parâmetros!$E$19,$G11767-1,$G11767)</f>
        <v>0</v>
      </c>
    </row>
    <row r="11768" spans="1:19" x14ac:dyDescent="0.25">
      <c r="A11768" s="116"/>
      <c r="B11768" s="65"/>
      <c r="C11768" s="65"/>
      <c r="D11768" s="66"/>
      <c r="E11768" s="67"/>
      <c r="F11768" s="65"/>
      <c r="G11768" s="66"/>
      <c r="J11768" s="65"/>
      <c r="K11768" s="65"/>
      <c r="L11768" s="66"/>
      <c r="M11768" s="65"/>
      <c r="N11768" s="65"/>
      <c r="O11768" s="65"/>
      <c r="P11768" s="66"/>
      <c r="Q11768" s="31">
        <f t="shared" si="366"/>
        <v>9999</v>
      </c>
      <c r="R11768" s="31" t="str">
        <f t="shared" si="367"/>
        <v/>
      </c>
      <c r="S11768" s="29">
        <f>IF($Q11768&lt;Parâmetros!$E$19,$G11768-1,$G11768)</f>
        <v>0</v>
      </c>
    </row>
    <row r="11769" spans="1:19" x14ac:dyDescent="0.25">
      <c r="A11769" s="116"/>
      <c r="B11769" s="65"/>
      <c r="C11769" s="65"/>
      <c r="D11769" s="66"/>
      <c r="E11769" s="67"/>
      <c r="F11769" s="65"/>
      <c r="G11769" s="66"/>
      <c r="J11769" s="65"/>
      <c r="K11769" s="65"/>
      <c r="L11769" s="66"/>
      <c r="M11769" s="65"/>
      <c r="O11769" s="65"/>
      <c r="P11769" s="66"/>
      <c r="Q11769" s="31">
        <f t="shared" si="366"/>
        <v>9999</v>
      </c>
      <c r="R11769" s="31" t="str">
        <f t="shared" si="367"/>
        <v/>
      </c>
      <c r="S11769" s="29">
        <f>IF($Q11769&lt;Parâmetros!$E$19,$G11769-1,$G11769)</f>
        <v>0</v>
      </c>
    </row>
    <row r="11770" spans="1:19" x14ac:dyDescent="0.25">
      <c r="A11770" s="116"/>
      <c r="B11770" s="65"/>
      <c r="C11770" s="65"/>
      <c r="D11770" s="66"/>
      <c r="E11770" s="67"/>
      <c r="F11770" s="65"/>
      <c r="G11770" s="66"/>
      <c r="J11770" s="65"/>
      <c r="K11770" s="65"/>
      <c r="L11770" s="66"/>
      <c r="M11770" s="65"/>
      <c r="N11770" s="65"/>
      <c r="O11770" s="65"/>
      <c r="P11770" s="66"/>
      <c r="Q11770" s="31">
        <f t="shared" si="366"/>
        <v>9999</v>
      </c>
      <c r="R11770" s="31" t="str">
        <f t="shared" si="367"/>
        <v/>
      </c>
      <c r="S11770" s="29">
        <f>IF($Q11770&lt;Parâmetros!$E$19,$G11770-1,$G11770)</f>
        <v>0</v>
      </c>
    </row>
    <row r="11771" spans="1:19" x14ac:dyDescent="0.25">
      <c r="A11771" s="116"/>
      <c r="B11771" s="65"/>
      <c r="C11771" s="65"/>
      <c r="D11771" s="66"/>
      <c r="E11771" s="67"/>
      <c r="F11771" s="65"/>
      <c r="G11771" s="66"/>
      <c r="J11771" s="65"/>
      <c r="K11771" s="65"/>
      <c r="L11771" s="66"/>
      <c r="M11771" s="65"/>
      <c r="N11771" s="65"/>
      <c r="O11771" s="65"/>
      <c r="P11771" s="66"/>
      <c r="Q11771" s="31">
        <f t="shared" si="366"/>
        <v>9999</v>
      </c>
      <c r="R11771" s="31" t="str">
        <f t="shared" si="367"/>
        <v/>
      </c>
      <c r="S11771" s="29">
        <f>IF($Q11771&lt;Parâmetros!$E$19,$G11771-1,$G11771)</f>
        <v>0</v>
      </c>
    </row>
    <row r="11772" spans="1:19" x14ac:dyDescent="0.25">
      <c r="A11772" s="116"/>
      <c r="B11772" s="65"/>
      <c r="C11772" s="65"/>
      <c r="D11772" s="66"/>
      <c r="E11772" s="67"/>
      <c r="F11772" s="65"/>
      <c r="G11772" s="66"/>
      <c r="J11772" s="65"/>
      <c r="K11772" s="65"/>
      <c r="L11772" s="66"/>
      <c r="M11772" s="65"/>
      <c r="O11772" s="65"/>
      <c r="P11772" s="66"/>
      <c r="Q11772" s="31">
        <f t="shared" ref="Q11772:Q11835" si="368">IFERROR(VALUE(LEFT($J11772,2))*60+VALUE(MID($J11772,4,2)),9999)</f>
        <v>9999</v>
      </c>
      <c r="R11772" s="31" t="str">
        <f t="shared" ref="R11772:R11835" si="369">IFERROR(VALUE(LEFT($K11772,2))*60+VALUE(MID($K11772,4,2)),"")</f>
        <v/>
      </c>
      <c r="S11772" s="29">
        <f>IF($Q11772&lt;Parâmetros!$E$19,$G11772-1,$G11772)</f>
        <v>0</v>
      </c>
    </row>
    <row r="11773" spans="1:19" x14ac:dyDescent="0.25">
      <c r="A11773" s="116"/>
      <c r="B11773" s="65"/>
      <c r="C11773" s="65"/>
      <c r="D11773" s="66"/>
      <c r="E11773" s="67"/>
      <c r="F11773" s="65"/>
      <c r="G11773" s="66"/>
      <c r="J11773" s="65"/>
      <c r="K11773" s="65"/>
      <c r="L11773" s="66"/>
      <c r="M11773" s="65"/>
      <c r="N11773" s="65"/>
      <c r="O11773" s="65"/>
      <c r="P11773" s="66"/>
      <c r="Q11773" s="31">
        <f t="shared" si="368"/>
        <v>9999</v>
      </c>
      <c r="R11773" s="31" t="str">
        <f t="shared" si="369"/>
        <v/>
      </c>
      <c r="S11773" s="29">
        <f>IF($Q11773&lt;Parâmetros!$E$19,$G11773-1,$G11773)</f>
        <v>0</v>
      </c>
    </row>
    <row r="11774" spans="1:19" x14ac:dyDescent="0.25">
      <c r="A11774" s="116"/>
      <c r="B11774" s="65"/>
      <c r="C11774" s="65"/>
      <c r="D11774" s="66"/>
      <c r="E11774" s="67"/>
      <c r="F11774" s="65"/>
      <c r="G11774" s="66"/>
      <c r="J11774" s="65"/>
      <c r="K11774" s="65"/>
      <c r="L11774" s="66"/>
      <c r="M11774" s="65"/>
      <c r="N11774" s="65"/>
      <c r="O11774" s="65"/>
      <c r="P11774" s="66"/>
      <c r="Q11774" s="31">
        <f t="shared" si="368"/>
        <v>9999</v>
      </c>
      <c r="R11774" s="31" t="str">
        <f t="shared" si="369"/>
        <v/>
      </c>
      <c r="S11774" s="29">
        <f>IF($Q11774&lt;Parâmetros!$E$19,$G11774-1,$G11774)</f>
        <v>0</v>
      </c>
    </row>
    <row r="11775" spans="1:19" x14ac:dyDescent="0.25">
      <c r="A11775" s="116"/>
      <c r="B11775" s="65"/>
      <c r="C11775" s="65"/>
      <c r="D11775" s="66"/>
      <c r="E11775" s="67"/>
      <c r="F11775" s="65"/>
      <c r="G11775" s="66"/>
      <c r="J11775" s="65"/>
      <c r="K11775" s="65"/>
      <c r="L11775" s="66"/>
      <c r="M11775" s="65"/>
      <c r="N11775" s="65"/>
      <c r="O11775" s="65"/>
      <c r="P11775" s="66"/>
      <c r="Q11775" s="31">
        <f t="shared" si="368"/>
        <v>9999</v>
      </c>
      <c r="R11775" s="31" t="str">
        <f t="shared" si="369"/>
        <v/>
      </c>
      <c r="S11775" s="29">
        <f>IF($Q11775&lt;Parâmetros!$E$19,$G11775-1,$G11775)</f>
        <v>0</v>
      </c>
    </row>
    <row r="11776" spans="1:19" x14ac:dyDescent="0.25">
      <c r="A11776" s="116"/>
      <c r="B11776" s="65"/>
      <c r="C11776" s="65"/>
      <c r="D11776" s="66"/>
      <c r="E11776" s="67"/>
      <c r="F11776" s="65"/>
      <c r="G11776" s="66"/>
      <c r="J11776" s="65"/>
      <c r="K11776" s="65"/>
      <c r="L11776" s="66"/>
      <c r="M11776" s="65"/>
      <c r="N11776" s="65"/>
      <c r="O11776" s="65"/>
      <c r="P11776" s="66"/>
      <c r="Q11776" s="31">
        <f t="shared" si="368"/>
        <v>9999</v>
      </c>
      <c r="R11776" s="31" t="str">
        <f t="shared" si="369"/>
        <v/>
      </c>
      <c r="S11776" s="29">
        <f>IF($Q11776&lt;Parâmetros!$E$19,$G11776-1,$G11776)</f>
        <v>0</v>
      </c>
    </row>
    <row r="11777" spans="1:19" x14ac:dyDescent="0.25">
      <c r="A11777" s="116"/>
      <c r="B11777" s="65"/>
      <c r="C11777" s="65"/>
      <c r="D11777" s="66"/>
      <c r="E11777" s="67"/>
      <c r="F11777" s="65"/>
      <c r="G11777" s="66"/>
      <c r="J11777" s="65"/>
      <c r="K11777" s="65"/>
      <c r="L11777" s="66"/>
      <c r="M11777" s="65"/>
      <c r="N11777" s="65"/>
      <c r="O11777" s="65"/>
      <c r="P11777" s="66"/>
      <c r="Q11777" s="31">
        <f t="shared" si="368"/>
        <v>9999</v>
      </c>
      <c r="R11777" s="31" t="str">
        <f t="shared" si="369"/>
        <v/>
      </c>
      <c r="S11777" s="29">
        <f>IF($Q11777&lt;Parâmetros!$E$19,$G11777-1,$G11777)</f>
        <v>0</v>
      </c>
    </row>
    <row r="11778" spans="1:19" x14ac:dyDescent="0.25">
      <c r="A11778" s="116"/>
      <c r="B11778" s="65"/>
      <c r="C11778" s="65"/>
      <c r="D11778" s="66"/>
      <c r="E11778" s="67"/>
      <c r="F11778" s="65"/>
      <c r="G11778" s="66"/>
      <c r="J11778" s="65"/>
      <c r="K11778" s="65"/>
      <c r="L11778" s="66"/>
      <c r="M11778" s="65"/>
      <c r="N11778" s="65"/>
      <c r="O11778" s="65"/>
      <c r="P11778" s="66"/>
      <c r="Q11778" s="31">
        <f t="shared" si="368"/>
        <v>9999</v>
      </c>
      <c r="R11778" s="31" t="str">
        <f t="shared" si="369"/>
        <v/>
      </c>
      <c r="S11778" s="29">
        <f>IF($Q11778&lt;Parâmetros!$E$19,$G11778-1,$G11778)</f>
        <v>0</v>
      </c>
    </row>
    <row r="11779" spans="1:19" x14ac:dyDescent="0.25">
      <c r="A11779" s="116"/>
      <c r="B11779" s="65"/>
      <c r="C11779" s="65"/>
      <c r="D11779" s="66"/>
      <c r="E11779" s="67"/>
      <c r="F11779" s="65"/>
      <c r="G11779" s="66"/>
      <c r="J11779" s="65"/>
      <c r="K11779" s="65"/>
      <c r="L11779" s="66"/>
      <c r="M11779" s="65"/>
      <c r="O11779" s="65"/>
      <c r="P11779" s="66"/>
      <c r="Q11779" s="31">
        <f t="shared" si="368"/>
        <v>9999</v>
      </c>
      <c r="R11779" s="31" t="str">
        <f t="shared" si="369"/>
        <v/>
      </c>
      <c r="S11779" s="29">
        <f>IF($Q11779&lt;Parâmetros!$E$19,$G11779-1,$G11779)</f>
        <v>0</v>
      </c>
    </row>
    <row r="11780" spans="1:19" x14ac:dyDescent="0.25">
      <c r="A11780" s="116"/>
      <c r="B11780" s="65"/>
      <c r="C11780" s="65"/>
      <c r="D11780" s="66"/>
      <c r="E11780" s="67"/>
      <c r="F11780" s="65"/>
      <c r="G11780" s="66"/>
      <c r="J11780" s="65"/>
      <c r="K11780" s="65"/>
      <c r="L11780" s="66"/>
      <c r="M11780" s="65"/>
      <c r="N11780" s="65"/>
      <c r="O11780" s="65"/>
      <c r="P11780" s="66"/>
      <c r="Q11780" s="31">
        <f t="shared" si="368"/>
        <v>9999</v>
      </c>
      <c r="R11780" s="31" t="str">
        <f t="shared" si="369"/>
        <v/>
      </c>
      <c r="S11780" s="29">
        <f>IF($Q11780&lt;Parâmetros!$E$19,$G11780-1,$G11780)</f>
        <v>0</v>
      </c>
    </row>
    <row r="11781" spans="1:19" x14ac:dyDescent="0.25">
      <c r="A11781" s="116"/>
      <c r="B11781" s="65"/>
      <c r="C11781" s="65"/>
      <c r="D11781" s="66"/>
      <c r="E11781" s="67"/>
      <c r="F11781" s="65"/>
      <c r="G11781" s="66"/>
      <c r="J11781" s="65"/>
      <c r="K11781" s="65"/>
      <c r="L11781" s="66"/>
      <c r="M11781" s="65"/>
      <c r="N11781" s="65"/>
      <c r="O11781" s="65"/>
      <c r="P11781" s="66"/>
      <c r="Q11781" s="31">
        <f t="shared" si="368"/>
        <v>9999</v>
      </c>
      <c r="R11781" s="31" t="str">
        <f t="shared" si="369"/>
        <v/>
      </c>
      <c r="S11781" s="29">
        <f>IF($Q11781&lt;Parâmetros!$E$19,$G11781-1,$G11781)</f>
        <v>0</v>
      </c>
    </row>
    <row r="11782" spans="1:19" x14ac:dyDescent="0.25">
      <c r="A11782" s="116"/>
      <c r="B11782" s="65"/>
      <c r="C11782" s="65"/>
      <c r="D11782" s="66"/>
      <c r="E11782" s="67"/>
      <c r="F11782" s="65"/>
      <c r="G11782" s="66"/>
      <c r="J11782" s="65"/>
      <c r="K11782" s="65"/>
      <c r="L11782" s="66"/>
      <c r="M11782" s="65"/>
      <c r="O11782" s="65"/>
      <c r="P11782" s="66"/>
      <c r="Q11782" s="31">
        <f t="shared" si="368"/>
        <v>9999</v>
      </c>
      <c r="R11782" s="31" t="str">
        <f t="shared" si="369"/>
        <v/>
      </c>
      <c r="S11782" s="29">
        <f>IF($Q11782&lt;Parâmetros!$E$19,$G11782-1,$G11782)</f>
        <v>0</v>
      </c>
    </row>
    <row r="11783" spans="1:19" x14ac:dyDescent="0.25">
      <c r="A11783" s="116"/>
      <c r="B11783" s="65"/>
      <c r="C11783" s="65"/>
      <c r="D11783" s="66"/>
      <c r="E11783" s="67"/>
      <c r="F11783" s="65"/>
      <c r="G11783" s="66"/>
      <c r="J11783" s="65"/>
      <c r="K11783" s="65"/>
      <c r="L11783" s="66"/>
      <c r="M11783" s="65"/>
      <c r="N11783" s="65"/>
      <c r="O11783" s="65"/>
      <c r="P11783" s="66"/>
      <c r="Q11783" s="31">
        <f t="shared" si="368"/>
        <v>9999</v>
      </c>
      <c r="R11783" s="31" t="str">
        <f t="shared" si="369"/>
        <v/>
      </c>
      <c r="S11783" s="29">
        <f>IF($Q11783&lt;Parâmetros!$E$19,$G11783-1,$G11783)</f>
        <v>0</v>
      </c>
    </row>
    <row r="11784" spans="1:19" x14ac:dyDescent="0.25">
      <c r="A11784" s="116"/>
      <c r="B11784" s="65"/>
      <c r="C11784" s="65"/>
      <c r="D11784" s="66"/>
      <c r="E11784" s="67"/>
      <c r="F11784" s="65"/>
      <c r="G11784" s="66"/>
      <c r="J11784" s="65"/>
      <c r="K11784" s="65"/>
      <c r="L11784" s="66"/>
      <c r="M11784" s="65"/>
      <c r="O11784" s="65"/>
      <c r="P11784" s="66"/>
      <c r="Q11784" s="31">
        <f t="shared" si="368"/>
        <v>9999</v>
      </c>
      <c r="R11784" s="31" t="str">
        <f t="shared" si="369"/>
        <v/>
      </c>
      <c r="S11784" s="29">
        <f>IF($Q11784&lt;Parâmetros!$E$19,$G11784-1,$G11784)</f>
        <v>0</v>
      </c>
    </row>
    <row r="11785" spans="1:19" x14ac:dyDescent="0.25">
      <c r="A11785" s="116"/>
      <c r="B11785" s="65"/>
      <c r="C11785" s="65"/>
      <c r="D11785" s="66"/>
      <c r="E11785" s="67"/>
      <c r="F11785" s="65"/>
      <c r="G11785" s="66"/>
      <c r="J11785" s="65"/>
      <c r="K11785" s="65"/>
      <c r="L11785" s="66"/>
      <c r="M11785" s="65"/>
      <c r="N11785" s="65"/>
      <c r="O11785" s="65"/>
      <c r="P11785" s="66"/>
      <c r="Q11785" s="31">
        <f t="shared" si="368"/>
        <v>9999</v>
      </c>
      <c r="R11785" s="31" t="str">
        <f t="shared" si="369"/>
        <v/>
      </c>
      <c r="S11785" s="29">
        <f>IF($Q11785&lt;Parâmetros!$E$19,$G11785-1,$G11785)</f>
        <v>0</v>
      </c>
    </row>
    <row r="11786" spans="1:19" x14ac:dyDescent="0.25">
      <c r="A11786" s="116"/>
      <c r="B11786" s="65"/>
      <c r="C11786" s="65"/>
      <c r="D11786" s="66"/>
      <c r="E11786" s="67"/>
      <c r="F11786" s="65"/>
      <c r="G11786" s="66"/>
      <c r="J11786" s="65"/>
      <c r="K11786" s="65"/>
      <c r="L11786" s="66"/>
      <c r="M11786" s="65"/>
      <c r="N11786" s="65"/>
      <c r="O11786" s="65"/>
      <c r="P11786" s="66"/>
      <c r="Q11786" s="31">
        <f t="shared" si="368"/>
        <v>9999</v>
      </c>
      <c r="R11786" s="31" t="str">
        <f t="shared" si="369"/>
        <v/>
      </c>
      <c r="S11786" s="29">
        <f>IF($Q11786&lt;Parâmetros!$E$19,$G11786-1,$G11786)</f>
        <v>0</v>
      </c>
    </row>
    <row r="11787" spans="1:19" x14ac:dyDescent="0.25">
      <c r="A11787" s="116"/>
      <c r="B11787" s="65"/>
      <c r="C11787" s="65"/>
      <c r="D11787" s="66"/>
      <c r="E11787" s="67"/>
      <c r="F11787" s="65"/>
      <c r="G11787" s="66"/>
      <c r="J11787" s="65"/>
      <c r="K11787" s="65"/>
      <c r="L11787" s="66"/>
      <c r="M11787" s="65"/>
      <c r="N11787" s="65"/>
      <c r="O11787" s="65"/>
      <c r="P11787" s="66"/>
      <c r="Q11787" s="31">
        <f t="shared" si="368"/>
        <v>9999</v>
      </c>
      <c r="R11787" s="31" t="str">
        <f t="shared" si="369"/>
        <v/>
      </c>
      <c r="S11787" s="29">
        <f>IF($Q11787&lt;Parâmetros!$E$19,$G11787-1,$G11787)</f>
        <v>0</v>
      </c>
    </row>
    <row r="11788" spans="1:19" x14ac:dyDescent="0.25">
      <c r="A11788" s="116"/>
      <c r="B11788" s="65"/>
      <c r="C11788" s="65"/>
      <c r="D11788" s="66"/>
      <c r="E11788" s="67"/>
      <c r="F11788" s="65"/>
      <c r="G11788" s="66"/>
      <c r="J11788" s="65"/>
      <c r="K11788" s="65"/>
      <c r="L11788" s="66"/>
      <c r="M11788" s="65"/>
      <c r="O11788" s="65"/>
      <c r="P11788" s="66"/>
      <c r="Q11788" s="31">
        <f t="shared" si="368"/>
        <v>9999</v>
      </c>
      <c r="R11788" s="31" t="str">
        <f t="shared" si="369"/>
        <v/>
      </c>
      <c r="S11788" s="29">
        <f>IF($Q11788&lt;Parâmetros!$E$19,$G11788-1,$G11788)</f>
        <v>0</v>
      </c>
    </row>
    <row r="11789" spans="1:19" x14ac:dyDescent="0.25">
      <c r="A11789" s="116"/>
      <c r="B11789" s="65"/>
      <c r="C11789" s="65"/>
      <c r="D11789" s="66"/>
      <c r="E11789" s="67"/>
      <c r="F11789" s="65"/>
      <c r="G11789" s="66"/>
      <c r="J11789" s="65"/>
      <c r="K11789" s="65"/>
      <c r="L11789" s="66"/>
      <c r="M11789" s="65"/>
      <c r="O11789" s="65"/>
      <c r="P11789" s="66"/>
      <c r="Q11789" s="31">
        <f t="shared" si="368"/>
        <v>9999</v>
      </c>
      <c r="R11789" s="31" t="str">
        <f t="shared" si="369"/>
        <v/>
      </c>
      <c r="S11789" s="29">
        <f>IF($Q11789&lt;Parâmetros!$E$19,$G11789-1,$G11789)</f>
        <v>0</v>
      </c>
    </row>
    <row r="11790" spans="1:19" x14ac:dyDescent="0.25">
      <c r="A11790" s="116"/>
      <c r="B11790" s="65"/>
      <c r="C11790" s="65"/>
      <c r="D11790" s="66"/>
      <c r="E11790" s="67"/>
      <c r="F11790" s="65"/>
      <c r="G11790" s="66"/>
      <c r="J11790" s="65"/>
      <c r="K11790" s="65"/>
      <c r="L11790" s="66"/>
      <c r="M11790" s="65"/>
      <c r="N11790" s="65"/>
      <c r="O11790" s="65"/>
      <c r="P11790" s="66"/>
      <c r="Q11790" s="31">
        <f t="shared" si="368"/>
        <v>9999</v>
      </c>
      <c r="R11790" s="31" t="str">
        <f t="shared" si="369"/>
        <v/>
      </c>
      <c r="S11790" s="29">
        <f>IF($Q11790&lt;Parâmetros!$E$19,$G11790-1,$G11790)</f>
        <v>0</v>
      </c>
    </row>
    <row r="11791" spans="1:19" x14ac:dyDescent="0.25">
      <c r="A11791" s="116"/>
      <c r="B11791" s="65"/>
      <c r="C11791" s="65"/>
      <c r="D11791" s="66"/>
      <c r="E11791" s="67"/>
      <c r="F11791" s="65"/>
      <c r="G11791" s="66"/>
      <c r="J11791" s="65"/>
      <c r="K11791" s="65"/>
      <c r="L11791" s="66"/>
      <c r="M11791" s="65"/>
      <c r="N11791" s="65"/>
      <c r="O11791" s="65"/>
      <c r="P11791" s="66"/>
      <c r="Q11791" s="31">
        <f t="shared" si="368"/>
        <v>9999</v>
      </c>
      <c r="R11791" s="31" t="str">
        <f t="shared" si="369"/>
        <v/>
      </c>
      <c r="S11791" s="29">
        <f>IF($Q11791&lt;Parâmetros!$E$19,$G11791-1,$G11791)</f>
        <v>0</v>
      </c>
    </row>
    <row r="11792" spans="1:19" x14ac:dyDescent="0.25">
      <c r="A11792" s="116"/>
      <c r="B11792" s="65"/>
      <c r="C11792" s="65"/>
      <c r="D11792" s="66"/>
      <c r="E11792" s="67"/>
      <c r="F11792" s="65"/>
      <c r="G11792" s="66"/>
      <c r="J11792" s="65"/>
      <c r="K11792" s="65"/>
      <c r="L11792" s="66"/>
      <c r="M11792" s="65"/>
      <c r="N11792" s="65"/>
      <c r="O11792" s="65"/>
      <c r="P11792" s="66"/>
      <c r="Q11792" s="31">
        <f t="shared" si="368"/>
        <v>9999</v>
      </c>
      <c r="R11792" s="31" t="str">
        <f t="shared" si="369"/>
        <v/>
      </c>
      <c r="S11792" s="29">
        <f>IF($Q11792&lt;Parâmetros!$E$19,$G11792-1,$G11792)</f>
        <v>0</v>
      </c>
    </row>
    <row r="11793" spans="1:19" x14ac:dyDescent="0.25">
      <c r="A11793" s="116"/>
      <c r="B11793" s="65"/>
      <c r="C11793" s="65"/>
      <c r="D11793" s="66"/>
      <c r="E11793" s="67"/>
      <c r="F11793" s="65"/>
      <c r="G11793" s="66"/>
      <c r="J11793" s="65"/>
      <c r="K11793" s="65"/>
      <c r="L11793" s="66"/>
      <c r="M11793" s="65"/>
      <c r="N11793" s="65"/>
      <c r="O11793" s="65"/>
      <c r="P11793" s="66"/>
      <c r="Q11793" s="31">
        <f t="shared" si="368"/>
        <v>9999</v>
      </c>
      <c r="R11793" s="31" t="str">
        <f t="shared" si="369"/>
        <v/>
      </c>
      <c r="S11793" s="29">
        <f>IF($Q11793&lt;Parâmetros!$E$19,$G11793-1,$G11793)</f>
        <v>0</v>
      </c>
    </row>
    <row r="11794" spans="1:19" x14ac:dyDescent="0.25">
      <c r="A11794" s="116"/>
      <c r="B11794" s="65"/>
      <c r="C11794" s="65"/>
      <c r="D11794" s="66"/>
      <c r="E11794" s="67"/>
      <c r="F11794" s="65"/>
      <c r="G11794" s="66"/>
      <c r="J11794" s="65"/>
      <c r="K11794" s="65"/>
      <c r="L11794" s="66"/>
      <c r="M11794" s="65"/>
      <c r="N11794" s="65"/>
      <c r="O11794" s="65"/>
      <c r="P11794" s="66"/>
      <c r="Q11794" s="31">
        <f t="shared" si="368"/>
        <v>9999</v>
      </c>
      <c r="R11794" s="31" t="str">
        <f t="shared" si="369"/>
        <v/>
      </c>
      <c r="S11794" s="29">
        <f>IF($Q11794&lt;Parâmetros!$E$19,$G11794-1,$G11794)</f>
        <v>0</v>
      </c>
    </row>
    <row r="11795" spans="1:19" x14ac:dyDescent="0.25">
      <c r="A11795" s="116"/>
      <c r="B11795" s="65"/>
      <c r="C11795" s="65"/>
      <c r="D11795" s="66"/>
      <c r="E11795" s="67"/>
      <c r="F11795" s="65"/>
      <c r="G11795" s="66"/>
      <c r="J11795" s="65"/>
      <c r="K11795" s="65"/>
      <c r="L11795" s="66"/>
      <c r="M11795" s="65"/>
      <c r="N11795" s="65"/>
      <c r="O11795" s="65"/>
      <c r="P11795" s="66"/>
      <c r="Q11795" s="31">
        <f t="shared" si="368"/>
        <v>9999</v>
      </c>
      <c r="R11795" s="31" t="str">
        <f t="shared" si="369"/>
        <v/>
      </c>
      <c r="S11795" s="29">
        <f>IF($Q11795&lt;Parâmetros!$E$19,$G11795-1,$G11795)</f>
        <v>0</v>
      </c>
    </row>
    <row r="11796" spans="1:19" x14ac:dyDescent="0.25">
      <c r="A11796" s="116"/>
      <c r="B11796" s="65"/>
      <c r="C11796" s="65"/>
      <c r="D11796" s="66"/>
      <c r="E11796" s="67"/>
      <c r="F11796" s="65"/>
      <c r="G11796" s="66"/>
      <c r="J11796" s="65"/>
      <c r="K11796" s="65"/>
      <c r="L11796" s="66"/>
      <c r="M11796" s="65"/>
      <c r="N11796" s="65"/>
      <c r="O11796" s="65"/>
      <c r="P11796" s="66"/>
      <c r="Q11796" s="31">
        <f t="shared" si="368"/>
        <v>9999</v>
      </c>
      <c r="R11796" s="31" t="str">
        <f t="shared" si="369"/>
        <v/>
      </c>
      <c r="S11796" s="29">
        <f>IF($Q11796&lt;Parâmetros!$E$19,$G11796-1,$G11796)</f>
        <v>0</v>
      </c>
    </row>
    <row r="11797" spans="1:19" x14ac:dyDescent="0.25">
      <c r="A11797" s="116"/>
      <c r="B11797" s="65"/>
      <c r="C11797" s="65"/>
      <c r="D11797" s="66"/>
      <c r="E11797" s="67"/>
      <c r="F11797" s="65"/>
      <c r="G11797" s="66"/>
      <c r="J11797" s="65"/>
      <c r="K11797" s="65"/>
      <c r="L11797" s="66"/>
      <c r="M11797" s="65"/>
      <c r="N11797" s="65"/>
      <c r="O11797" s="65"/>
      <c r="P11797" s="66"/>
      <c r="Q11797" s="31">
        <f t="shared" si="368"/>
        <v>9999</v>
      </c>
      <c r="R11797" s="31" t="str">
        <f t="shared" si="369"/>
        <v/>
      </c>
      <c r="S11797" s="29">
        <f>IF($Q11797&lt;Parâmetros!$E$19,$G11797-1,$G11797)</f>
        <v>0</v>
      </c>
    </row>
    <row r="11798" spans="1:19" x14ac:dyDescent="0.25">
      <c r="A11798" s="116"/>
      <c r="B11798" s="65"/>
      <c r="C11798" s="65"/>
      <c r="D11798" s="66"/>
      <c r="E11798" s="67"/>
      <c r="F11798" s="65"/>
      <c r="G11798" s="66"/>
      <c r="J11798" s="65"/>
      <c r="K11798" s="65"/>
      <c r="L11798" s="66"/>
      <c r="M11798" s="65"/>
      <c r="N11798" s="65"/>
      <c r="O11798" s="65"/>
      <c r="P11798" s="66"/>
      <c r="Q11798" s="31">
        <f t="shared" si="368"/>
        <v>9999</v>
      </c>
      <c r="R11798" s="31" t="str">
        <f t="shared" si="369"/>
        <v/>
      </c>
      <c r="S11798" s="29">
        <f>IF($Q11798&lt;Parâmetros!$E$19,$G11798-1,$G11798)</f>
        <v>0</v>
      </c>
    </row>
    <row r="11799" spans="1:19" x14ac:dyDescent="0.25">
      <c r="A11799" s="116"/>
      <c r="B11799" s="65"/>
      <c r="C11799" s="65"/>
      <c r="D11799" s="66"/>
      <c r="E11799" s="67"/>
      <c r="F11799" s="65"/>
      <c r="G11799" s="66"/>
      <c r="J11799" s="65"/>
      <c r="K11799" s="65"/>
      <c r="L11799" s="66"/>
      <c r="M11799" s="65"/>
      <c r="N11799" s="65"/>
      <c r="O11799" s="65"/>
      <c r="P11799" s="66"/>
      <c r="Q11799" s="31">
        <f t="shared" si="368"/>
        <v>9999</v>
      </c>
      <c r="R11799" s="31" t="str">
        <f t="shared" si="369"/>
        <v/>
      </c>
      <c r="S11799" s="29">
        <f>IF($Q11799&lt;Parâmetros!$E$19,$G11799-1,$G11799)</f>
        <v>0</v>
      </c>
    </row>
    <row r="11800" spans="1:19" x14ac:dyDescent="0.25">
      <c r="A11800" s="116"/>
      <c r="B11800" s="65"/>
      <c r="C11800" s="65"/>
      <c r="D11800" s="66"/>
      <c r="E11800" s="67"/>
      <c r="F11800" s="65"/>
      <c r="G11800" s="66"/>
      <c r="J11800" s="65"/>
      <c r="K11800" s="65"/>
      <c r="L11800" s="66"/>
      <c r="M11800" s="65"/>
      <c r="N11800" s="65"/>
      <c r="O11800" s="65"/>
      <c r="P11800" s="66"/>
      <c r="Q11800" s="31">
        <f t="shared" si="368"/>
        <v>9999</v>
      </c>
      <c r="R11800" s="31" t="str">
        <f t="shared" si="369"/>
        <v/>
      </c>
      <c r="S11800" s="29">
        <f>IF($Q11800&lt;Parâmetros!$E$19,$G11800-1,$G11800)</f>
        <v>0</v>
      </c>
    </row>
    <row r="11801" spans="1:19" x14ac:dyDescent="0.25">
      <c r="A11801" s="116"/>
      <c r="B11801" s="65"/>
      <c r="C11801" s="65"/>
      <c r="D11801" s="66"/>
      <c r="E11801" s="67"/>
      <c r="F11801" s="65"/>
      <c r="G11801" s="66"/>
      <c r="J11801" s="65"/>
      <c r="K11801" s="65"/>
      <c r="L11801" s="66"/>
      <c r="M11801" s="65"/>
      <c r="N11801" s="65"/>
      <c r="O11801" s="65"/>
      <c r="P11801" s="66"/>
      <c r="Q11801" s="31">
        <f t="shared" si="368"/>
        <v>9999</v>
      </c>
      <c r="R11801" s="31" t="str">
        <f t="shared" si="369"/>
        <v/>
      </c>
      <c r="S11801" s="29">
        <f>IF($Q11801&lt;Parâmetros!$E$19,$G11801-1,$G11801)</f>
        <v>0</v>
      </c>
    </row>
    <row r="11802" spans="1:19" x14ac:dyDescent="0.25">
      <c r="A11802" s="116"/>
      <c r="B11802" s="65"/>
      <c r="C11802" s="65"/>
      <c r="D11802" s="66"/>
      <c r="E11802" s="67"/>
      <c r="F11802" s="65"/>
      <c r="G11802" s="66"/>
      <c r="J11802" s="65"/>
      <c r="K11802" s="65"/>
      <c r="L11802" s="66"/>
      <c r="M11802" s="65"/>
      <c r="N11802" s="65"/>
      <c r="O11802" s="65"/>
      <c r="P11802" s="66"/>
      <c r="Q11802" s="31">
        <f t="shared" si="368"/>
        <v>9999</v>
      </c>
      <c r="R11802" s="31" t="str">
        <f t="shared" si="369"/>
        <v/>
      </c>
      <c r="S11802" s="29">
        <f>IF($Q11802&lt;Parâmetros!$E$19,$G11802-1,$G11802)</f>
        <v>0</v>
      </c>
    </row>
    <row r="11803" spans="1:19" x14ac:dyDescent="0.25">
      <c r="A11803" s="116"/>
      <c r="B11803" s="65"/>
      <c r="C11803" s="65"/>
      <c r="D11803" s="66"/>
      <c r="E11803" s="67"/>
      <c r="F11803" s="65"/>
      <c r="G11803" s="66"/>
      <c r="J11803" s="65"/>
      <c r="K11803" s="65"/>
      <c r="L11803" s="66"/>
      <c r="M11803" s="65"/>
      <c r="N11803" s="65"/>
      <c r="O11803" s="65"/>
      <c r="P11803" s="66"/>
      <c r="Q11803" s="31">
        <f t="shared" si="368"/>
        <v>9999</v>
      </c>
      <c r="R11803" s="31" t="str">
        <f t="shared" si="369"/>
        <v/>
      </c>
      <c r="S11803" s="29">
        <f>IF($Q11803&lt;Parâmetros!$E$19,$G11803-1,$G11803)</f>
        <v>0</v>
      </c>
    </row>
    <row r="11804" spans="1:19" x14ac:dyDescent="0.25">
      <c r="A11804" s="116"/>
      <c r="B11804" s="65"/>
      <c r="C11804" s="65"/>
      <c r="D11804" s="66"/>
      <c r="E11804" s="67"/>
      <c r="F11804" s="65"/>
      <c r="G11804" s="66"/>
      <c r="J11804" s="65"/>
      <c r="K11804" s="65"/>
      <c r="L11804" s="66"/>
      <c r="M11804" s="65"/>
      <c r="N11804" s="65"/>
      <c r="O11804" s="65"/>
      <c r="P11804" s="66"/>
      <c r="Q11804" s="31">
        <f t="shared" si="368"/>
        <v>9999</v>
      </c>
      <c r="R11804" s="31" t="str">
        <f t="shared" si="369"/>
        <v/>
      </c>
      <c r="S11804" s="29">
        <f>IF($Q11804&lt;Parâmetros!$E$19,$G11804-1,$G11804)</f>
        <v>0</v>
      </c>
    </row>
    <row r="11805" spans="1:19" x14ac:dyDescent="0.25">
      <c r="A11805" s="116"/>
      <c r="B11805" s="65"/>
      <c r="C11805" s="65"/>
      <c r="D11805" s="66"/>
      <c r="E11805" s="67"/>
      <c r="F11805" s="65"/>
      <c r="G11805" s="66"/>
      <c r="J11805" s="65"/>
      <c r="K11805" s="65"/>
      <c r="L11805" s="66"/>
      <c r="M11805" s="65"/>
      <c r="N11805" s="65"/>
      <c r="O11805" s="65"/>
      <c r="P11805" s="66"/>
      <c r="Q11805" s="31">
        <f t="shared" si="368"/>
        <v>9999</v>
      </c>
      <c r="R11805" s="31" t="str">
        <f t="shared" si="369"/>
        <v/>
      </c>
      <c r="S11805" s="29">
        <f>IF($Q11805&lt;Parâmetros!$E$19,$G11805-1,$G11805)</f>
        <v>0</v>
      </c>
    </row>
    <row r="11806" spans="1:19" x14ac:dyDescent="0.25">
      <c r="A11806" s="116"/>
      <c r="B11806" s="65"/>
      <c r="C11806" s="65"/>
      <c r="D11806" s="66"/>
      <c r="E11806" s="67"/>
      <c r="F11806" s="65"/>
      <c r="G11806" s="66"/>
      <c r="J11806" s="65"/>
      <c r="K11806" s="65"/>
      <c r="L11806" s="66"/>
      <c r="M11806" s="65"/>
      <c r="O11806" s="65"/>
      <c r="P11806" s="66"/>
      <c r="Q11806" s="31">
        <f t="shared" si="368"/>
        <v>9999</v>
      </c>
      <c r="R11806" s="31" t="str">
        <f t="shared" si="369"/>
        <v/>
      </c>
      <c r="S11806" s="29">
        <f>IF($Q11806&lt;Parâmetros!$E$19,$G11806-1,$G11806)</f>
        <v>0</v>
      </c>
    </row>
    <row r="11807" spans="1:19" x14ac:dyDescent="0.25">
      <c r="A11807" s="116"/>
      <c r="B11807" s="65"/>
      <c r="C11807" s="65"/>
      <c r="D11807" s="66"/>
      <c r="E11807" s="67"/>
      <c r="F11807" s="65"/>
      <c r="G11807" s="66"/>
      <c r="J11807" s="65"/>
      <c r="K11807" s="65"/>
      <c r="L11807" s="66"/>
      <c r="M11807" s="65"/>
      <c r="N11807" s="65"/>
      <c r="O11807" s="65"/>
      <c r="P11807" s="66"/>
      <c r="Q11807" s="31">
        <f t="shared" si="368"/>
        <v>9999</v>
      </c>
      <c r="R11807" s="31" t="str">
        <f t="shared" si="369"/>
        <v/>
      </c>
      <c r="S11807" s="29">
        <f>IF($Q11807&lt;Parâmetros!$E$19,$G11807-1,$G11807)</f>
        <v>0</v>
      </c>
    </row>
    <row r="11808" spans="1:19" x14ac:dyDescent="0.25">
      <c r="A11808" s="116"/>
      <c r="B11808" s="65"/>
      <c r="C11808" s="65"/>
      <c r="D11808" s="66"/>
      <c r="E11808" s="67"/>
      <c r="F11808" s="65"/>
      <c r="G11808" s="66"/>
      <c r="J11808" s="65"/>
      <c r="K11808" s="65"/>
      <c r="L11808" s="66"/>
      <c r="M11808" s="65"/>
      <c r="N11808" s="65"/>
      <c r="O11808" s="65"/>
      <c r="P11808" s="66"/>
      <c r="Q11808" s="31">
        <f t="shared" si="368"/>
        <v>9999</v>
      </c>
      <c r="R11808" s="31" t="str">
        <f t="shared" si="369"/>
        <v/>
      </c>
      <c r="S11808" s="29">
        <f>IF($Q11808&lt;Parâmetros!$E$19,$G11808-1,$G11808)</f>
        <v>0</v>
      </c>
    </row>
    <row r="11809" spans="1:19" x14ac:dyDescent="0.25">
      <c r="A11809" s="116"/>
      <c r="B11809" s="65"/>
      <c r="C11809" s="65"/>
      <c r="D11809" s="66"/>
      <c r="E11809" s="67"/>
      <c r="F11809" s="65"/>
      <c r="G11809" s="66"/>
      <c r="J11809" s="65"/>
      <c r="K11809" s="65"/>
      <c r="L11809" s="66"/>
      <c r="M11809" s="65"/>
      <c r="N11809" s="65"/>
      <c r="O11809" s="65"/>
      <c r="P11809" s="66"/>
      <c r="Q11809" s="31">
        <f t="shared" si="368"/>
        <v>9999</v>
      </c>
      <c r="R11809" s="31" t="str">
        <f t="shared" si="369"/>
        <v/>
      </c>
      <c r="S11809" s="29">
        <f>IF($Q11809&lt;Parâmetros!$E$19,$G11809-1,$G11809)</f>
        <v>0</v>
      </c>
    </row>
    <row r="11810" spans="1:19" x14ac:dyDescent="0.25">
      <c r="A11810" s="116"/>
      <c r="B11810" s="65"/>
      <c r="C11810" s="65"/>
      <c r="D11810" s="66"/>
      <c r="E11810" s="67"/>
      <c r="F11810" s="65"/>
      <c r="G11810" s="66"/>
      <c r="J11810" s="65"/>
      <c r="K11810" s="65"/>
      <c r="L11810" s="66"/>
      <c r="M11810" s="65"/>
      <c r="O11810" s="65"/>
      <c r="P11810" s="66"/>
      <c r="Q11810" s="31">
        <f t="shared" si="368"/>
        <v>9999</v>
      </c>
      <c r="R11810" s="31" t="str">
        <f t="shared" si="369"/>
        <v/>
      </c>
      <c r="S11810" s="29">
        <f>IF($Q11810&lt;Parâmetros!$E$19,$G11810-1,$G11810)</f>
        <v>0</v>
      </c>
    </row>
    <row r="11811" spans="1:19" x14ac:dyDescent="0.25">
      <c r="A11811" s="116"/>
      <c r="B11811" s="65"/>
      <c r="C11811" s="65"/>
      <c r="D11811" s="66"/>
      <c r="E11811" s="67"/>
      <c r="F11811" s="65"/>
      <c r="G11811" s="66"/>
      <c r="J11811" s="65"/>
      <c r="K11811" s="65"/>
      <c r="L11811" s="66"/>
      <c r="M11811" s="65"/>
      <c r="O11811" s="65"/>
      <c r="P11811" s="66"/>
      <c r="Q11811" s="31">
        <f t="shared" si="368"/>
        <v>9999</v>
      </c>
      <c r="R11811" s="31" t="str">
        <f t="shared" si="369"/>
        <v/>
      </c>
      <c r="S11811" s="29">
        <f>IF($Q11811&lt;Parâmetros!$E$19,$G11811-1,$G11811)</f>
        <v>0</v>
      </c>
    </row>
    <row r="11812" spans="1:19" x14ac:dyDescent="0.25">
      <c r="A11812" s="116"/>
      <c r="B11812" s="65"/>
      <c r="C11812" s="65"/>
      <c r="D11812" s="66"/>
      <c r="E11812" s="67"/>
      <c r="F11812" s="65"/>
      <c r="G11812" s="66"/>
      <c r="J11812" s="65"/>
      <c r="K11812" s="65"/>
      <c r="L11812" s="66"/>
      <c r="M11812" s="65"/>
      <c r="N11812" s="65"/>
      <c r="O11812" s="65"/>
      <c r="P11812" s="66"/>
      <c r="Q11812" s="31">
        <f t="shared" si="368"/>
        <v>9999</v>
      </c>
      <c r="R11812" s="31" t="str">
        <f t="shared" si="369"/>
        <v/>
      </c>
      <c r="S11812" s="29">
        <f>IF($Q11812&lt;Parâmetros!$E$19,$G11812-1,$G11812)</f>
        <v>0</v>
      </c>
    </row>
    <row r="11813" spans="1:19" x14ac:dyDescent="0.25">
      <c r="A11813" s="116"/>
      <c r="B11813" s="65"/>
      <c r="C11813" s="65"/>
      <c r="D11813" s="66"/>
      <c r="E11813" s="67"/>
      <c r="F11813" s="65"/>
      <c r="G11813" s="66"/>
      <c r="J11813" s="65"/>
      <c r="K11813" s="65"/>
      <c r="L11813" s="66"/>
      <c r="M11813" s="65"/>
      <c r="N11813" s="65"/>
      <c r="O11813" s="65"/>
      <c r="P11813" s="66"/>
      <c r="Q11813" s="31">
        <f t="shared" si="368"/>
        <v>9999</v>
      </c>
      <c r="R11813" s="31" t="str">
        <f t="shared" si="369"/>
        <v/>
      </c>
      <c r="S11813" s="29">
        <f>IF($Q11813&lt;Parâmetros!$E$19,$G11813-1,$G11813)</f>
        <v>0</v>
      </c>
    </row>
    <row r="11814" spans="1:19" x14ac:dyDescent="0.25">
      <c r="A11814" s="116"/>
      <c r="B11814" s="65"/>
      <c r="C11814" s="65"/>
      <c r="D11814" s="66"/>
      <c r="E11814" s="67"/>
      <c r="F11814" s="65"/>
      <c r="G11814" s="66"/>
      <c r="J11814" s="65"/>
      <c r="K11814" s="65"/>
      <c r="L11814" s="66"/>
      <c r="M11814" s="65"/>
      <c r="N11814" s="65"/>
      <c r="O11814" s="65"/>
      <c r="P11814" s="66"/>
      <c r="Q11814" s="31">
        <f t="shared" si="368"/>
        <v>9999</v>
      </c>
      <c r="R11814" s="31" t="str">
        <f t="shared" si="369"/>
        <v/>
      </c>
      <c r="S11814" s="29">
        <f>IF($Q11814&lt;Parâmetros!$E$19,$G11814-1,$G11814)</f>
        <v>0</v>
      </c>
    </row>
    <row r="11815" spans="1:19" x14ac:dyDescent="0.25">
      <c r="A11815" s="116"/>
      <c r="B11815" s="65"/>
      <c r="C11815" s="65"/>
      <c r="D11815" s="66"/>
      <c r="E11815" s="67"/>
      <c r="F11815" s="65"/>
      <c r="G11815" s="66"/>
      <c r="J11815" s="65"/>
      <c r="K11815" s="65"/>
      <c r="L11815" s="66"/>
      <c r="M11815" s="65"/>
      <c r="N11815" s="65"/>
      <c r="O11815" s="65"/>
      <c r="P11815" s="66"/>
      <c r="Q11815" s="31">
        <f t="shared" si="368"/>
        <v>9999</v>
      </c>
      <c r="R11815" s="31" t="str">
        <f t="shared" si="369"/>
        <v/>
      </c>
      <c r="S11815" s="29">
        <f>IF($Q11815&lt;Parâmetros!$E$19,$G11815-1,$G11815)</f>
        <v>0</v>
      </c>
    </row>
    <row r="11816" spans="1:19" x14ac:dyDescent="0.25">
      <c r="A11816" s="116"/>
      <c r="B11816" s="65"/>
      <c r="C11816" s="65"/>
      <c r="D11816" s="66"/>
      <c r="E11816" s="67"/>
      <c r="F11816" s="65"/>
      <c r="G11816" s="66"/>
      <c r="J11816" s="65"/>
      <c r="K11816" s="65"/>
      <c r="L11816" s="66"/>
      <c r="M11816" s="65"/>
      <c r="N11816" s="65"/>
      <c r="O11816" s="65"/>
      <c r="P11816" s="66"/>
      <c r="Q11816" s="31">
        <f t="shared" si="368"/>
        <v>9999</v>
      </c>
      <c r="R11816" s="31" t="str">
        <f t="shared" si="369"/>
        <v/>
      </c>
      <c r="S11816" s="29">
        <f>IF($Q11816&lt;Parâmetros!$E$19,$G11816-1,$G11816)</f>
        <v>0</v>
      </c>
    </row>
    <row r="11817" spans="1:19" x14ac:dyDescent="0.25">
      <c r="A11817" s="116"/>
      <c r="B11817" s="65"/>
      <c r="C11817" s="65"/>
      <c r="D11817" s="66"/>
      <c r="E11817" s="67"/>
      <c r="F11817" s="65"/>
      <c r="G11817" s="66"/>
      <c r="J11817" s="65"/>
      <c r="K11817" s="65"/>
      <c r="L11817" s="66"/>
      <c r="M11817" s="65"/>
      <c r="N11817" s="65"/>
      <c r="O11817" s="65"/>
      <c r="P11817" s="66"/>
      <c r="Q11817" s="31">
        <f t="shared" si="368"/>
        <v>9999</v>
      </c>
      <c r="R11817" s="31" t="str">
        <f t="shared" si="369"/>
        <v/>
      </c>
      <c r="S11817" s="29">
        <f>IF($Q11817&lt;Parâmetros!$E$19,$G11817-1,$G11817)</f>
        <v>0</v>
      </c>
    </row>
    <row r="11818" spans="1:19" x14ac:dyDescent="0.25">
      <c r="A11818" s="116"/>
      <c r="B11818" s="65"/>
      <c r="C11818" s="65"/>
      <c r="D11818" s="66"/>
      <c r="E11818" s="67"/>
      <c r="F11818" s="65"/>
      <c r="G11818" s="66"/>
      <c r="J11818" s="65"/>
      <c r="K11818" s="65"/>
      <c r="L11818" s="66"/>
      <c r="M11818" s="65"/>
      <c r="N11818" s="65"/>
      <c r="O11818" s="65"/>
      <c r="P11818" s="66"/>
      <c r="Q11818" s="31">
        <f t="shared" si="368"/>
        <v>9999</v>
      </c>
      <c r="R11818" s="31" t="str">
        <f t="shared" si="369"/>
        <v/>
      </c>
      <c r="S11818" s="29">
        <f>IF($Q11818&lt;Parâmetros!$E$19,$G11818-1,$G11818)</f>
        <v>0</v>
      </c>
    </row>
    <row r="11819" spans="1:19" x14ac:dyDescent="0.25">
      <c r="A11819" s="116"/>
      <c r="B11819" s="65"/>
      <c r="C11819" s="65"/>
      <c r="D11819" s="66"/>
      <c r="E11819" s="67"/>
      <c r="F11819" s="65"/>
      <c r="G11819" s="66"/>
      <c r="J11819" s="65"/>
      <c r="K11819" s="65"/>
      <c r="L11819" s="66"/>
      <c r="M11819" s="65"/>
      <c r="N11819" s="65"/>
      <c r="O11819" s="65"/>
      <c r="P11819" s="66"/>
      <c r="Q11819" s="31">
        <f t="shared" si="368"/>
        <v>9999</v>
      </c>
      <c r="R11819" s="31" t="str">
        <f t="shared" si="369"/>
        <v/>
      </c>
      <c r="S11819" s="29">
        <f>IF($Q11819&lt;Parâmetros!$E$19,$G11819-1,$G11819)</f>
        <v>0</v>
      </c>
    </row>
    <row r="11820" spans="1:19" x14ac:dyDescent="0.25">
      <c r="A11820" s="116"/>
      <c r="B11820" s="65"/>
      <c r="C11820" s="65"/>
      <c r="D11820" s="66"/>
      <c r="E11820" s="67"/>
      <c r="F11820" s="65"/>
      <c r="G11820" s="66"/>
      <c r="J11820" s="65"/>
      <c r="K11820" s="65"/>
      <c r="L11820" s="66"/>
      <c r="M11820" s="65"/>
      <c r="N11820" s="65"/>
      <c r="O11820" s="65"/>
      <c r="P11820" s="66"/>
      <c r="Q11820" s="31">
        <f t="shared" si="368"/>
        <v>9999</v>
      </c>
      <c r="R11820" s="31" t="str">
        <f t="shared" si="369"/>
        <v/>
      </c>
      <c r="S11820" s="29">
        <f>IF($Q11820&lt;Parâmetros!$E$19,$G11820-1,$G11820)</f>
        <v>0</v>
      </c>
    </row>
    <row r="11821" spans="1:19" x14ac:dyDescent="0.25">
      <c r="A11821" s="116"/>
      <c r="B11821" s="65"/>
      <c r="C11821" s="65"/>
      <c r="D11821" s="66"/>
      <c r="E11821" s="67"/>
      <c r="F11821" s="65"/>
      <c r="G11821" s="66"/>
      <c r="J11821" s="65"/>
      <c r="K11821" s="65"/>
      <c r="L11821" s="66"/>
      <c r="M11821" s="65"/>
      <c r="N11821" s="65"/>
      <c r="O11821" s="65"/>
      <c r="P11821" s="66"/>
      <c r="Q11821" s="31">
        <f t="shared" si="368"/>
        <v>9999</v>
      </c>
      <c r="R11821" s="31" t="str">
        <f t="shared" si="369"/>
        <v/>
      </c>
      <c r="S11821" s="29">
        <f>IF($Q11821&lt;Parâmetros!$E$19,$G11821-1,$G11821)</f>
        <v>0</v>
      </c>
    </row>
    <row r="11822" spans="1:19" x14ac:dyDescent="0.25">
      <c r="A11822" s="116"/>
      <c r="B11822" s="65"/>
      <c r="C11822" s="65"/>
      <c r="D11822" s="66"/>
      <c r="E11822" s="67"/>
      <c r="F11822" s="65"/>
      <c r="G11822" s="66"/>
      <c r="J11822" s="65"/>
      <c r="K11822" s="65"/>
      <c r="L11822" s="66"/>
      <c r="M11822" s="65"/>
      <c r="N11822" s="65"/>
      <c r="O11822" s="65"/>
      <c r="P11822" s="66"/>
      <c r="Q11822" s="31">
        <f t="shared" si="368"/>
        <v>9999</v>
      </c>
      <c r="R11822" s="31" t="str">
        <f t="shared" si="369"/>
        <v/>
      </c>
      <c r="S11822" s="29">
        <f>IF($Q11822&lt;Parâmetros!$E$19,$G11822-1,$G11822)</f>
        <v>0</v>
      </c>
    </row>
    <row r="11823" spans="1:19" x14ac:dyDescent="0.25">
      <c r="A11823" s="116"/>
      <c r="B11823" s="65"/>
      <c r="C11823" s="65"/>
      <c r="D11823" s="66"/>
      <c r="E11823" s="67"/>
      <c r="F11823" s="65"/>
      <c r="G11823" s="66"/>
      <c r="J11823" s="65"/>
      <c r="K11823" s="65"/>
      <c r="L11823" s="66"/>
      <c r="M11823" s="65"/>
      <c r="N11823" s="65"/>
      <c r="O11823" s="65"/>
      <c r="P11823" s="66"/>
      <c r="Q11823" s="31">
        <f t="shared" si="368"/>
        <v>9999</v>
      </c>
      <c r="R11823" s="31" t="str">
        <f t="shared" si="369"/>
        <v/>
      </c>
      <c r="S11823" s="29">
        <f>IF($Q11823&lt;Parâmetros!$E$19,$G11823-1,$G11823)</f>
        <v>0</v>
      </c>
    </row>
    <row r="11824" spans="1:19" x14ac:dyDescent="0.25">
      <c r="A11824" s="116"/>
      <c r="B11824" s="65"/>
      <c r="C11824" s="65"/>
      <c r="D11824" s="66"/>
      <c r="E11824" s="67"/>
      <c r="F11824" s="65"/>
      <c r="G11824" s="66"/>
      <c r="J11824" s="65"/>
      <c r="K11824" s="65"/>
      <c r="L11824" s="66"/>
      <c r="M11824" s="65"/>
      <c r="N11824" s="65"/>
      <c r="O11824" s="65"/>
      <c r="P11824" s="66"/>
      <c r="Q11824" s="31">
        <f t="shared" si="368"/>
        <v>9999</v>
      </c>
      <c r="R11824" s="31" t="str">
        <f t="shared" si="369"/>
        <v/>
      </c>
      <c r="S11824" s="29">
        <f>IF($Q11824&lt;Parâmetros!$E$19,$G11824-1,$G11824)</f>
        <v>0</v>
      </c>
    </row>
    <row r="11825" spans="1:19" x14ac:dyDescent="0.25">
      <c r="A11825" s="116"/>
      <c r="B11825" s="65"/>
      <c r="C11825" s="65"/>
      <c r="D11825" s="66"/>
      <c r="E11825" s="67"/>
      <c r="F11825" s="65"/>
      <c r="G11825" s="66"/>
      <c r="J11825" s="65"/>
      <c r="K11825" s="65"/>
      <c r="L11825" s="66"/>
      <c r="M11825" s="65"/>
      <c r="N11825" s="65"/>
      <c r="O11825" s="65"/>
      <c r="P11825" s="66"/>
      <c r="Q11825" s="31">
        <f t="shared" si="368"/>
        <v>9999</v>
      </c>
      <c r="R11825" s="31" t="str">
        <f t="shared" si="369"/>
        <v/>
      </c>
      <c r="S11825" s="29">
        <f>IF($Q11825&lt;Parâmetros!$E$19,$G11825-1,$G11825)</f>
        <v>0</v>
      </c>
    </row>
    <row r="11826" spans="1:19" x14ac:dyDescent="0.25">
      <c r="A11826" s="116"/>
      <c r="B11826" s="65"/>
      <c r="C11826" s="65"/>
      <c r="D11826" s="66"/>
      <c r="E11826" s="67"/>
      <c r="F11826" s="65"/>
      <c r="G11826" s="66"/>
      <c r="J11826" s="65"/>
      <c r="K11826" s="65"/>
      <c r="L11826" s="66"/>
      <c r="M11826" s="65"/>
      <c r="N11826" s="65"/>
      <c r="O11826" s="65"/>
      <c r="P11826" s="66"/>
      <c r="Q11826" s="31">
        <f t="shared" si="368"/>
        <v>9999</v>
      </c>
      <c r="R11826" s="31" t="str">
        <f t="shared" si="369"/>
        <v/>
      </c>
      <c r="S11826" s="29">
        <f>IF($Q11826&lt;Parâmetros!$E$19,$G11826-1,$G11826)</f>
        <v>0</v>
      </c>
    </row>
    <row r="11827" spans="1:19" x14ac:dyDescent="0.25">
      <c r="A11827" s="116"/>
      <c r="B11827" s="65"/>
      <c r="C11827" s="65"/>
      <c r="D11827" s="66"/>
      <c r="E11827" s="67"/>
      <c r="F11827" s="65"/>
      <c r="G11827" s="66"/>
      <c r="J11827" s="65"/>
      <c r="K11827" s="65"/>
      <c r="L11827" s="66"/>
      <c r="M11827" s="65"/>
      <c r="N11827" s="65"/>
      <c r="O11827" s="65"/>
      <c r="P11827" s="66"/>
      <c r="Q11827" s="31">
        <f t="shared" si="368"/>
        <v>9999</v>
      </c>
      <c r="R11827" s="31" t="str">
        <f t="shared" si="369"/>
        <v/>
      </c>
      <c r="S11827" s="29">
        <f>IF($Q11827&lt;Parâmetros!$E$19,$G11827-1,$G11827)</f>
        <v>0</v>
      </c>
    </row>
    <row r="11828" spans="1:19" x14ac:dyDescent="0.25">
      <c r="A11828" s="116"/>
      <c r="B11828" s="65"/>
      <c r="C11828" s="65"/>
      <c r="D11828" s="66"/>
      <c r="E11828" s="67"/>
      <c r="F11828" s="65"/>
      <c r="G11828" s="66"/>
      <c r="J11828" s="65"/>
      <c r="K11828" s="65"/>
      <c r="L11828" s="66"/>
      <c r="M11828" s="65"/>
      <c r="N11828" s="65"/>
      <c r="O11828" s="65"/>
      <c r="P11828" s="66"/>
      <c r="Q11828" s="31">
        <f t="shared" si="368"/>
        <v>9999</v>
      </c>
      <c r="R11828" s="31" t="str">
        <f t="shared" si="369"/>
        <v/>
      </c>
      <c r="S11828" s="29">
        <f>IF($Q11828&lt;Parâmetros!$E$19,$G11828-1,$G11828)</f>
        <v>0</v>
      </c>
    </row>
    <row r="11829" spans="1:19" x14ac:dyDescent="0.25">
      <c r="A11829" s="116"/>
      <c r="B11829" s="65"/>
      <c r="C11829" s="65"/>
      <c r="D11829" s="66"/>
      <c r="E11829" s="67"/>
      <c r="F11829" s="65"/>
      <c r="G11829" s="66"/>
      <c r="J11829" s="65"/>
      <c r="K11829" s="65"/>
      <c r="L11829" s="66"/>
      <c r="M11829" s="65"/>
      <c r="N11829" s="65"/>
      <c r="O11829" s="65"/>
      <c r="P11829" s="66"/>
      <c r="Q11829" s="31">
        <f t="shared" si="368"/>
        <v>9999</v>
      </c>
      <c r="R11829" s="31" t="str">
        <f t="shared" si="369"/>
        <v/>
      </c>
      <c r="S11829" s="29">
        <f>IF($Q11829&lt;Parâmetros!$E$19,$G11829-1,$G11829)</f>
        <v>0</v>
      </c>
    </row>
    <row r="11830" spans="1:19" x14ac:dyDescent="0.25">
      <c r="A11830" s="116"/>
      <c r="B11830" s="65"/>
      <c r="C11830" s="65"/>
      <c r="D11830" s="66"/>
      <c r="E11830" s="67"/>
      <c r="F11830" s="65"/>
      <c r="G11830" s="66"/>
      <c r="J11830" s="65"/>
      <c r="K11830" s="65"/>
      <c r="L11830" s="66"/>
      <c r="M11830" s="65"/>
      <c r="N11830" s="65"/>
      <c r="O11830" s="65"/>
      <c r="P11830" s="66"/>
      <c r="Q11830" s="31">
        <f t="shared" si="368"/>
        <v>9999</v>
      </c>
      <c r="R11830" s="31" t="str">
        <f t="shared" si="369"/>
        <v/>
      </c>
      <c r="S11830" s="29">
        <f>IF($Q11830&lt;Parâmetros!$E$19,$G11830-1,$G11830)</f>
        <v>0</v>
      </c>
    </row>
    <row r="11831" spans="1:19" x14ac:dyDescent="0.25">
      <c r="A11831" s="116"/>
      <c r="B11831" s="65"/>
      <c r="C11831" s="65"/>
      <c r="D11831" s="66"/>
      <c r="E11831" s="67"/>
      <c r="F11831" s="65"/>
      <c r="G11831" s="66"/>
      <c r="J11831" s="65"/>
      <c r="K11831" s="65"/>
      <c r="L11831" s="66"/>
      <c r="M11831" s="65"/>
      <c r="N11831" s="65"/>
      <c r="O11831" s="65"/>
      <c r="P11831" s="66"/>
      <c r="Q11831" s="31">
        <f t="shared" si="368"/>
        <v>9999</v>
      </c>
      <c r="R11831" s="31" t="str">
        <f t="shared" si="369"/>
        <v/>
      </c>
      <c r="S11831" s="29">
        <f>IF($Q11831&lt;Parâmetros!$E$19,$G11831-1,$G11831)</f>
        <v>0</v>
      </c>
    </row>
    <row r="11832" spans="1:19" x14ac:dyDescent="0.25">
      <c r="A11832" s="116"/>
      <c r="B11832" s="65"/>
      <c r="C11832" s="65"/>
      <c r="D11832" s="66"/>
      <c r="E11832" s="67"/>
      <c r="F11832" s="65"/>
      <c r="G11832" s="66"/>
      <c r="J11832" s="65"/>
      <c r="K11832" s="65"/>
      <c r="L11832" s="66"/>
      <c r="M11832" s="65"/>
      <c r="N11832" s="65"/>
      <c r="O11832" s="65"/>
      <c r="P11832" s="66"/>
      <c r="Q11832" s="31">
        <f t="shared" si="368"/>
        <v>9999</v>
      </c>
      <c r="R11832" s="31" t="str">
        <f t="shared" si="369"/>
        <v/>
      </c>
      <c r="S11832" s="29">
        <f>IF($Q11832&lt;Parâmetros!$E$19,$G11832-1,$G11832)</f>
        <v>0</v>
      </c>
    </row>
    <row r="11833" spans="1:19" x14ac:dyDescent="0.25">
      <c r="A11833" s="116"/>
      <c r="B11833" s="65"/>
      <c r="C11833" s="65"/>
      <c r="D11833" s="66"/>
      <c r="E11833" s="67"/>
      <c r="F11833" s="65"/>
      <c r="G11833" s="66"/>
      <c r="J11833" s="65"/>
      <c r="K11833" s="65"/>
      <c r="L11833" s="66"/>
      <c r="M11833" s="65"/>
      <c r="N11833" s="65"/>
      <c r="O11833" s="65"/>
      <c r="P11833" s="66"/>
      <c r="Q11833" s="31">
        <f t="shared" si="368"/>
        <v>9999</v>
      </c>
      <c r="R11833" s="31" t="str">
        <f t="shared" si="369"/>
        <v/>
      </c>
      <c r="S11833" s="29">
        <f>IF($Q11833&lt;Parâmetros!$E$19,$G11833-1,$G11833)</f>
        <v>0</v>
      </c>
    </row>
    <row r="11834" spans="1:19" x14ac:dyDescent="0.25">
      <c r="A11834" s="116"/>
      <c r="B11834" s="65"/>
      <c r="C11834" s="65"/>
      <c r="D11834" s="66"/>
      <c r="E11834" s="67"/>
      <c r="F11834" s="65"/>
      <c r="G11834" s="66"/>
      <c r="J11834" s="65"/>
      <c r="K11834" s="65"/>
      <c r="L11834" s="66"/>
      <c r="M11834" s="65"/>
      <c r="N11834" s="65"/>
      <c r="O11834" s="65"/>
      <c r="P11834" s="66"/>
      <c r="Q11834" s="31">
        <f t="shared" si="368"/>
        <v>9999</v>
      </c>
      <c r="R11834" s="31" t="str">
        <f t="shared" si="369"/>
        <v/>
      </c>
      <c r="S11834" s="29">
        <f>IF($Q11834&lt;Parâmetros!$E$19,$G11834-1,$G11834)</f>
        <v>0</v>
      </c>
    </row>
    <row r="11835" spans="1:19" x14ac:dyDescent="0.25">
      <c r="A11835" s="116"/>
      <c r="B11835" s="65"/>
      <c r="C11835" s="65"/>
      <c r="D11835" s="66"/>
      <c r="E11835" s="67"/>
      <c r="F11835" s="65"/>
      <c r="G11835" s="66"/>
      <c r="J11835" s="65"/>
      <c r="K11835" s="65"/>
      <c r="L11835" s="66"/>
      <c r="M11835" s="65"/>
      <c r="N11835" s="65"/>
      <c r="O11835" s="65"/>
      <c r="P11835" s="66"/>
      <c r="Q11835" s="31">
        <f t="shared" si="368"/>
        <v>9999</v>
      </c>
      <c r="R11835" s="31" t="str">
        <f t="shared" si="369"/>
        <v/>
      </c>
      <c r="S11835" s="29">
        <f>IF($Q11835&lt;Parâmetros!$E$19,$G11835-1,$G11835)</f>
        <v>0</v>
      </c>
    </row>
    <row r="11836" spans="1:19" x14ac:dyDescent="0.25">
      <c r="A11836" s="116"/>
      <c r="B11836" s="65"/>
      <c r="C11836" s="65"/>
      <c r="D11836" s="66"/>
      <c r="E11836" s="67"/>
      <c r="F11836" s="65"/>
      <c r="G11836" s="66"/>
      <c r="J11836" s="65"/>
      <c r="K11836" s="65"/>
      <c r="L11836" s="66"/>
      <c r="M11836" s="65"/>
      <c r="N11836" s="65"/>
      <c r="O11836" s="65"/>
      <c r="P11836" s="66"/>
      <c r="Q11836" s="31">
        <f t="shared" ref="Q11836:Q11899" si="370">IFERROR(VALUE(LEFT($J11836,2))*60+VALUE(MID($J11836,4,2)),9999)</f>
        <v>9999</v>
      </c>
      <c r="R11836" s="31" t="str">
        <f t="shared" ref="R11836:R11899" si="371">IFERROR(VALUE(LEFT($K11836,2))*60+VALUE(MID($K11836,4,2)),"")</f>
        <v/>
      </c>
      <c r="S11836" s="29">
        <f>IF($Q11836&lt;Parâmetros!$E$19,$G11836-1,$G11836)</f>
        <v>0</v>
      </c>
    </row>
    <row r="11837" spans="1:19" x14ac:dyDescent="0.25">
      <c r="A11837" s="116"/>
      <c r="B11837" s="65"/>
      <c r="C11837" s="65"/>
      <c r="D11837" s="66"/>
      <c r="E11837" s="67"/>
      <c r="F11837" s="65"/>
      <c r="G11837" s="66"/>
      <c r="J11837" s="65"/>
      <c r="K11837" s="65"/>
      <c r="L11837" s="66"/>
      <c r="M11837" s="65"/>
      <c r="N11837" s="65"/>
      <c r="O11837" s="65"/>
      <c r="P11837" s="66"/>
      <c r="Q11837" s="31">
        <f t="shared" si="370"/>
        <v>9999</v>
      </c>
      <c r="R11837" s="31" t="str">
        <f t="shared" si="371"/>
        <v/>
      </c>
      <c r="S11837" s="29">
        <f>IF($Q11837&lt;Parâmetros!$E$19,$G11837-1,$G11837)</f>
        <v>0</v>
      </c>
    </row>
    <row r="11838" spans="1:19" x14ac:dyDescent="0.25">
      <c r="A11838" s="116"/>
      <c r="B11838" s="65"/>
      <c r="C11838" s="65"/>
      <c r="D11838" s="66"/>
      <c r="E11838" s="67"/>
      <c r="F11838" s="65"/>
      <c r="G11838" s="66"/>
      <c r="J11838" s="65"/>
      <c r="K11838" s="65"/>
      <c r="L11838" s="66"/>
      <c r="M11838" s="65"/>
      <c r="N11838" s="65"/>
      <c r="O11838" s="65"/>
      <c r="P11838" s="66"/>
      <c r="Q11838" s="31">
        <f t="shared" si="370"/>
        <v>9999</v>
      </c>
      <c r="R11838" s="31" t="str">
        <f t="shared" si="371"/>
        <v/>
      </c>
      <c r="S11838" s="29">
        <f>IF($Q11838&lt;Parâmetros!$E$19,$G11838-1,$G11838)</f>
        <v>0</v>
      </c>
    </row>
    <row r="11839" spans="1:19" x14ac:dyDescent="0.25">
      <c r="A11839" s="116"/>
      <c r="B11839" s="65"/>
      <c r="C11839" s="65"/>
      <c r="D11839" s="66"/>
      <c r="E11839" s="67"/>
      <c r="F11839" s="65"/>
      <c r="G11839" s="66"/>
      <c r="J11839" s="65"/>
      <c r="K11839" s="65"/>
      <c r="L11839" s="66"/>
      <c r="M11839" s="65"/>
      <c r="N11839" s="65"/>
      <c r="O11839" s="65"/>
      <c r="P11839" s="66"/>
      <c r="Q11839" s="31">
        <f t="shared" si="370"/>
        <v>9999</v>
      </c>
      <c r="R11839" s="31" t="str">
        <f t="shared" si="371"/>
        <v/>
      </c>
      <c r="S11839" s="29">
        <f>IF($Q11839&lt;Parâmetros!$E$19,$G11839-1,$G11839)</f>
        <v>0</v>
      </c>
    </row>
    <row r="11840" spans="1:19" x14ac:dyDescent="0.25">
      <c r="A11840" s="116"/>
      <c r="B11840" s="65"/>
      <c r="C11840" s="65"/>
      <c r="D11840" s="66"/>
      <c r="E11840" s="67"/>
      <c r="F11840" s="65"/>
      <c r="G11840" s="66"/>
      <c r="J11840" s="65"/>
      <c r="K11840" s="65"/>
      <c r="L11840" s="66"/>
      <c r="M11840" s="65"/>
      <c r="N11840" s="65"/>
      <c r="O11840" s="65"/>
      <c r="P11840" s="66"/>
      <c r="Q11840" s="31">
        <f t="shared" si="370"/>
        <v>9999</v>
      </c>
      <c r="R11840" s="31" t="str">
        <f t="shared" si="371"/>
        <v/>
      </c>
      <c r="S11840" s="29">
        <f>IF($Q11840&lt;Parâmetros!$E$19,$G11840-1,$G11840)</f>
        <v>0</v>
      </c>
    </row>
    <row r="11841" spans="1:19" x14ac:dyDescent="0.25">
      <c r="A11841" s="116"/>
      <c r="B11841" s="65"/>
      <c r="C11841" s="65"/>
      <c r="D11841" s="66"/>
      <c r="E11841" s="67"/>
      <c r="F11841" s="65"/>
      <c r="G11841" s="66"/>
      <c r="J11841" s="65"/>
      <c r="K11841" s="65"/>
      <c r="L11841" s="66"/>
      <c r="M11841" s="65"/>
      <c r="N11841" s="65"/>
      <c r="O11841" s="65"/>
      <c r="P11841" s="66"/>
      <c r="Q11841" s="31">
        <f t="shared" si="370"/>
        <v>9999</v>
      </c>
      <c r="R11841" s="31" t="str">
        <f t="shared" si="371"/>
        <v/>
      </c>
      <c r="S11841" s="29">
        <f>IF($Q11841&lt;Parâmetros!$E$19,$G11841-1,$G11841)</f>
        <v>0</v>
      </c>
    </row>
    <row r="11842" spans="1:19" x14ac:dyDescent="0.25">
      <c r="A11842" s="116"/>
      <c r="B11842" s="65"/>
      <c r="C11842" s="65"/>
      <c r="D11842" s="66"/>
      <c r="E11842" s="67"/>
      <c r="F11842" s="65"/>
      <c r="G11842" s="66"/>
      <c r="J11842" s="65"/>
      <c r="K11842" s="65"/>
      <c r="L11842" s="66"/>
      <c r="M11842" s="65"/>
      <c r="N11842" s="65"/>
      <c r="O11842" s="65"/>
      <c r="P11842" s="66"/>
      <c r="Q11842" s="31">
        <f t="shared" si="370"/>
        <v>9999</v>
      </c>
      <c r="R11842" s="31" t="str">
        <f t="shared" si="371"/>
        <v/>
      </c>
      <c r="S11842" s="29">
        <f>IF($Q11842&lt;Parâmetros!$E$19,$G11842-1,$G11842)</f>
        <v>0</v>
      </c>
    </row>
    <row r="11843" spans="1:19" x14ac:dyDescent="0.25">
      <c r="A11843" s="116"/>
      <c r="B11843" s="65"/>
      <c r="C11843" s="65"/>
      <c r="D11843" s="66"/>
      <c r="E11843" s="67"/>
      <c r="F11843" s="65"/>
      <c r="G11843" s="66"/>
      <c r="J11843" s="65"/>
      <c r="K11843" s="65"/>
      <c r="L11843" s="66"/>
      <c r="M11843" s="65"/>
      <c r="N11843" s="65"/>
      <c r="O11843" s="65"/>
      <c r="P11843" s="66"/>
      <c r="Q11843" s="31">
        <f t="shared" si="370"/>
        <v>9999</v>
      </c>
      <c r="R11843" s="31" t="str">
        <f t="shared" si="371"/>
        <v/>
      </c>
      <c r="S11843" s="29">
        <f>IF($Q11843&lt;Parâmetros!$E$19,$G11843-1,$G11843)</f>
        <v>0</v>
      </c>
    </row>
    <row r="11844" spans="1:19" x14ac:dyDescent="0.25">
      <c r="A11844" s="116"/>
      <c r="B11844" s="65"/>
      <c r="C11844" s="65"/>
      <c r="D11844" s="66"/>
      <c r="E11844" s="67"/>
      <c r="F11844" s="65"/>
      <c r="G11844" s="66"/>
      <c r="J11844" s="65"/>
      <c r="K11844" s="65"/>
      <c r="L11844" s="66"/>
      <c r="M11844" s="65"/>
      <c r="N11844" s="65"/>
      <c r="O11844" s="65"/>
      <c r="P11844" s="66"/>
      <c r="Q11844" s="31">
        <f t="shared" si="370"/>
        <v>9999</v>
      </c>
      <c r="R11844" s="31" t="str">
        <f t="shared" si="371"/>
        <v/>
      </c>
      <c r="S11844" s="29">
        <f>IF($Q11844&lt;Parâmetros!$E$19,$G11844-1,$G11844)</f>
        <v>0</v>
      </c>
    </row>
    <row r="11845" spans="1:19" x14ac:dyDescent="0.25">
      <c r="A11845" s="116"/>
      <c r="B11845" s="65"/>
      <c r="C11845" s="65"/>
      <c r="D11845" s="66"/>
      <c r="E11845" s="67"/>
      <c r="F11845" s="65"/>
      <c r="G11845" s="66"/>
      <c r="J11845" s="65"/>
      <c r="K11845" s="65"/>
      <c r="L11845" s="66"/>
      <c r="M11845" s="65"/>
      <c r="N11845" s="65"/>
      <c r="O11845" s="65"/>
      <c r="P11845" s="66"/>
      <c r="Q11845" s="31">
        <f t="shared" si="370"/>
        <v>9999</v>
      </c>
      <c r="R11845" s="31" t="str">
        <f t="shared" si="371"/>
        <v/>
      </c>
      <c r="S11845" s="29">
        <f>IF($Q11845&lt;Parâmetros!$E$19,$G11845-1,$G11845)</f>
        <v>0</v>
      </c>
    </row>
    <row r="11846" spans="1:19" x14ac:dyDescent="0.25">
      <c r="A11846" s="116"/>
      <c r="B11846" s="65"/>
      <c r="C11846" s="65"/>
      <c r="D11846" s="66"/>
      <c r="E11846" s="67"/>
      <c r="F11846" s="65"/>
      <c r="G11846" s="66"/>
      <c r="J11846" s="65"/>
      <c r="K11846" s="65"/>
      <c r="L11846" s="66"/>
      <c r="M11846" s="65"/>
      <c r="N11846" s="65"/>
      <c r="O11846" s="65"/>
      <c r="P11846" s="66"/>
      <c r="Q11846" s="31">
        <f t="shared" si="370"/>
        <v>9999</v>
      </c>
      <c r="R11846" s="31" t="str">
        <f t="shared" si="371"/>
        <v/>
      </c>
      <c r="S11846" s="29">
        <f>IF($Q11846&lt;Parâmetros!$E$19,$G11846-1,$G11846)</f>
        <v>0</v>
      </c>
    </row>
    <row r="11847" spans="1:19" x14ac:dyDescent="0.25">
      <c r="A11847" s="116"/>
      <c r="B11847" s="65"/>
      <c r="C11847" s="65"/>
      <c r="D11847" s="66"/>
      <c r="E11847" s="67"/>
      <c r="F11847" s="65"/>
      <c r="G11847" s="66"/>
      <c r="J11847" s="65"/>
      <c r="K11847" s="65"/>
      <c r="L11847" s="66"/>
      <c r="M11847" s="65"/>
      <c r="O11847" s="65"/>
      <c r="P11847" s="66"/>
      <c r="Q11847" s="31">
        <f t="shared" si="370"/>
        <v>9999</v>
      </c>
      <c r="R11847" s="31" t="str">
        <f t="shared" si="371"/>
        <v/>
      </c>
      <c r="S11847" s="29">
        <f>IF($Q11847&lt;Parâmetros!$E$19,$G11847-1,$G11847)</f>
        <v>0</v>
      </c>
    </row>
    <row r="11848" spans="1:19" x14ac:dyDescent="0.25">
      <c r="A11848" s="116"/>
      <c r="B11848" s="65"/>
      <c r="C11848" s="65"/>
      <c r="D11848" s="66"/>
      <c r="E11848" s="67"/>
      <c r="F11848" s="65"/>
      <c r="G11848" s="66"/>
      <c r="J11848" s="65"/>
      <c r="K11848" s="65"/>
      <c r="L11848" s="66"/>
      <c r="M11848" s="65"/>
      <c r="O11848" s="65"/>
      <c r="P11848" s="66"/>
      <c r="Q11848" s="31">
        <f t="shared" si="370"/>
        <v>9999</v>
      </c>
      <c r="R11848" s="31" t="str">
        <f t="shared" si="371"/>
        <v/>
      </c>
      <c r="S11848" s="29">
        <f>IF($Q11848&lt;Parâmetros!$E$19,$G11848-1,$G11848)</f>
        <v>0</v>
      </c>
    </row>
    <row r="11849" spans="1:19" x14ac:dyDescent="0.25">
      <c r="A11849" s="116"/>
      <c r="B11849" s="65"/>
      <c r="C11849" s="65"/>
      <c r="D11849" s="66"/>
      <c r="E11849" s="67"/>
      <c r="F11849" s="65"/>
      <c r="G11849" s="66"/>
      <c r="J11849" s="65"/>
      <c r="K11849" s="65"/>
      <c r="L11849" s="66"/>
      <c r="M11849" s="65"/>
      <c r="O11849" s="65"/>
      <c r="P11849" s="66"/>
      <c r="Q11849" s="31">
        <f t="shared" si="370"/>
        <v>9999</v>
      </c>
      <c r="R11849" s="31" t="str">
        <f t="shared" si="371"/>
        <v/>
      </c>
      <c r="S11849" s="29">
        <f>IF($Q11849&lt;Parâmetros!$E$19,$G11849-1,$G11849)</f>
        <v>0</v>
      </c>
    </row>
    <row r="11850" spans="1:19" x14ac:dyDescent="0.25">
      <c r="A11850" s="116"/>
      <c r="B11850" s="65"/>
      <c r="C11850" s="65"/>
      <c r="D11850" s="66"/>
      <c r="E11850" s="67"/>
      <c r="F11850" s="65"/>
      <c r="G11850" s="66"/>
      <c r="J11850" s="65"/>
      <c r="K11850" s="65"/>
      <c r="L11850" s="66"/>
      <c r="M11850" s="65"/>
      <c r="N11850" s="65"/>
      <c r="O11850" s="65"/>
      <c r="P11850" s="66"/>
      <c r="Q11850" s="31">
        <f t="shared" si="370"/>
        <v>9999</v>
      </c>
      <c r="R11850" s="31" t="str">
        <f t="shared" si="371"/>
        <v/>
      </c>
      <c r="S11850" s="29">
        <f>IF($Q11850&lt;Parâmetros!$E$19,$G11850-1,$G11850)</f>
        <v>0</v>
      </c>
    </row>
    <row r="11851" spans="1:19" x14ac:dyDescent="0.25">
      <c r="A11851" s="116"/>
      <c r="B11851" s="65"/>
      <c r="C11851" s="65"/>
      <c r="D11851" s="66"/>
      <c r="E11851" s="67"/>
      <c r="F11851" s="65"/>
      <c r="G11851" s="66"/>
      <c r="J11851" s="65"/>
      <c r="K11851" s="65"/>
      <c r="L11851" s="66"/>
      <c r="M11851" s="65"/>
      <c r="N11851" s="65"/>
      <c r="O11851" s="65"/>
      <c r="P11851" s="66"/>
      <c r="Q11851" s="31">
        <f t="shared" si="370"/>
        <v>9999</v>
      </c>
      <c r="R11851" s="31" t="str">
        <f t="shared" si="371"/>
        <v/>
      </c>
      <c r="S11851" s="29">
        <f>IF($Q11851&lt;Parâmetros!$E$19,$G11851-1,$G11851)</f>
        <v>0</v>
      </c>
    </row>
    <row r="11852" spans="1:19" x14ac:dyDescent="0.25">
      <c r="A11852" s="116"/>
      <c r="B11852" s="65"/>
      <c r="C11852" s="65"/>
      <c r="D11852" s="66"/>
      <c r="E11852" s="67"/>
      <c r="F11852" s="65"/>
      <c r="G11852" s="66"/>
      <c r="J11852" s="65"/>
      <c r="K11852" s="65"/>
      <c r="L11852" s="66"/>
      <c r="M11852" s="65"/>
      <c r="O11852" s="65"/>
      <c r="P11852" s="66"/>
      <c r="Q11852" s="31">
        <f t="shared" si="370"/>
        <v>9999</v>
      </c>
      <c r="R11852" s="31" t="str">
        <f t="shared" si="371"/>
        <v/>
      </c>
      <c r="S11852" s="29">
        <f>IF($Q11852&lt;Parâmetros!$E$19,$G11852-1,$G11852)</f>
        <v>0</v>
      </c>
    </row>
    <row r="11853" spans="1:19" x14ac:dyDescent="0.25">
      <c r="A11853" s="116"/>
      <c r="B11853" s="65"/>
      <c r="C11853" s="65"/>
      <c r="D11853" s="66"/>
      <c r="E11853" s="67"/>
      <c r="F11853" s="65"/>
      <c r="G11853" s="66"/>
      <c r="J11853" s="65"/>
      <c r="K11853" s="65"/>
      <c r="L11853" s="66"/>
      <c r="M11853" s="65"/>
      <c r="N11853" s="65"/>
      <c r="O11853" s="65"/>
      <c r="P11853" s="66"/>
      <c r="Q11853" s="31">
        <f t="shared" si="370"/>
        <v>9999</v>
      </c>
      <c r="R11853" s="31" t="str">
        <f t="shared" si="371"/>
        <v/>
      </c>
      <c r="S11853" s="29">
        <f>IF($Q11853&lt;Parâmetros!$E$19,$G11853-1,$G11853)</f>
        <v>0</v>
      </c>
    </row>
    <row r="11854" spans="1:19" x14ac:dyDescent="0.25">
      <c r="A11854" s="116"/>
      <c r="B11854" s="65"/>
      <c r="C11854" s="65"/>
      <c r="D11854" s="66"/>
      <c r="E11854" s="67"/>
      <c r="F11854" s="65"/>
      <c r="G11854" s="66"/>
      <c r="J11854" s="65"/>
      <c r="K11854" s="65"/>
      <c r="L11854" s="66"/>
      <c r="M11854" s="65"/>
      <c r="N11854" s="65"/>
      <c r="O11854" s="65"/>
      <c r="P11854" s="66"/>
      <c r="Q11854" s="31">
        <f t="shared" si="370"/>
        <v>9999</v>
      </c>
      <c r="R11854" s="31" t="str">
        <f t="shared" si="371"/>
        <v/>
      </c>
      <c r="S11854" s="29">
        <f>IF($Q11854&lt;Parâmetros!$E$19,$G11854-1,$G11854)</f>
        <v>0</v>
      </c>
    </row>
    <row r="11855" spans="1:19" x14ac:dyDescent="0.25">
      <c r="A11855" s="116"/>
      <c r="B11855" s="65"/>
      <c r="C11855" s="65"/>
      <c r="D11855" s="66"/>
      <c r="E11855" s="67"/>
      <c r="F11855" s="65"/>
      <c r="G11855" s="66"/>
      <c r="J11855" s="65"/>
      <c r="K11855" s="65"/>
      <c r="L11855" s="66"/>
      <c r="M11855" s="65"/>
      <c r="N11855" s="65"/>
      <c r="O11855" s="65"/>
      <c r="P11855" s="66"/>
      <c r="Q11855" s="31">
        <f t="shared" si="370"/>
        <v>9999</v>
      </c>
      <c r="R11855" s="31" t="str">
        <f t="shared" si="371"/>
        <v/>
      </c>
      <c r="S11855" s="29">
        <f>IF($Q11855&lt;Parâmetros!$E$19,$G11855-1,$G11855)</f>
        <v>0</v>
      </c>
    </row>
    <row r="11856" spans="1:19" x14ac:dyDescent="0.25">
      <c r="A11856" s="116"/>
      <c r="B11856" s="65"/>
      <c r="C11856" s="65"/>
      <c r="D11856" s="66"/>
      <c r="E11856" s="67"/>
      <c r="F11856" s="65"/>
      <c r="G11856" s="66"/>
      <c r="J11856" s="65"/>
      <c r="K11856" s="65"/>
      <c r="L11856" s="66"/>
      <c r="M11856" s="65"/>
      <c r="N11856" s="65"/>
      <c r="O11856" s="65"/>
      <c r="P11856" s="66"/>
      <c r="Q11856" s="31">
        <f t="shared" si="370"/>
        <v>9999</v>
      </c>
      <c r="R11856" s="31" t="str">
        <f t="shared" si="371"/>
        <v/>
      </c>
      <c r="S11856" s="29">
        <f>IF($Q11856&lt;Parâmetros!$E$19,$G11856-1,$G11856)</f>
        <v>0</v>
      </c>
    </row>
    <row r="11857" spans="1:19" x14ac:dyDescent="0.25">
      <c r="A11857" s="116"/>
      <c r="B11857" s="65"/>
      <c r="C11857" s="65"/>
      <c r="D11857" s="66"/>
      <c r="E11857" s="67"/>
      <c r="F11857" s="65"/>
      <c r="G11857" s="66"/>
      <c r="J11857" s="65"/>
      <c r="K11857" s="65"/>
      <c r="L11857" s="66"/>
      <c r="M11857" s="65"/>
      <c r="N11857" s="65"/>
      <c r="O11857" s="65"/>
      <c r="P11857" s="66"/>
      <c r="Q11857" s="31">
        <f t="shared" si="370"/>
        <v>9999</v>
      </c>
      <c r="R11857" s="31" t="str">
        <f t="shared" si="371"/>
        <v/>
      </c>
      <c r="S11857" s="29">
        <f>IF($Q11857&lt;Parâmetros!$E$19,$G11857-1,$G11857)</f>
        <v>0</v>
      </c>
    </row>
    <row r="11858" spans="1:19" x14ac:dyDescent="0.25">
      <c r="A11858" s="116"/>
      <c r="B11858" s="65"/>
      <c r="C11858" s="65"/>
      <c r="D11858" s="66"/>
      <c r="E11858" s="67"/>
      <c r="F11858" s="65"/>
      <c r="G11858" s="66"/>
      <c r="J11858" s="65"/>
      <c r="K11858" s="65"/>
      <c r="L11858" s="66"/>
      <c r="M11858" s="65"/>
      <c r="N11858" s="65"/>
      <c r="O11858" s="65"/>
      <c r="P11858" s="66"/>
      <c r="Q11858" s="31">
        <f t="shared" si="370"/>
        <v>9999</v>
      </c>
      <c r="R11858" s="31" t="str">
        <f t="shared" si="371"/>
        <v/>
      </c>
      <c r="S11858" s="29">
        <f>IF($Q11858&lt;Parâmetros!$E$19,$G11858-1,$G11858)</f>
        <v>0</v>
      </c>
    </row>
    <row r="11859" spans="1:19" x14ac:dyDescent="0.25">
      <c r="A11859" s="116"/>
      <c r="B11859" s="65"/>
      <c r="C11859" s="65"/>
      <c r="D11859" s="66"/>
      <c r="E11859" s="67"/>
      <c r="F11859" s="65"/>
      <c r="G11859" s="66"/>
      <c r="J11859" s="65"/>
      <c r="K11859" s="65"/>
      <c r="L11859" s="66"/>
      <c r="M11859" s="65"/>
      <c r="N11859" s="65"/>
      <c r="O11859" s="65"/>
      <c r="P11859" s="66"/>
      <c r="Q11859" s="31">
        <f t="shared" si="370"/>
        <v>9999</v>
      </c>
      <c r="R11859" s="31" t="str">
        <f t="shared" si="371"/>
        <v/>
      </c>
      <c r="S11859" s="29">
        <f>IF($Q11859&lt;Parâmetros!$E$19,$G11859-1,$G11859)</f>
        <v>0</v>
      </c>
    </row>
    <row r="11860" spans="1:19" x14ac:dyDescent="0.25">
      <c r="A11860" s="116"/>
      <c r="B11860" s="65"/>
      <c r="C11860" s="65"/>
      <c r="D11860" s="66"/>
      <c r="E11860" s="67"/>
      <c r="F11860" s="65"/>
      <c r="G11860" s="66"/>
      <c r="J11860" s="65"/>
      <c r="K11860" s="65"/>
      <c r="L11860" s="66"/>
      <c r="M11860" s="65"/>
      <c r="O11860" s="65"/>
      <c r="P11860" s="66"/>
      <c r="Q11860" s="31">
        <f t="shared" si="370"/>
        <v>9999</v>
      </c>
      <c r="R11860" s="31" t="str">
        <f t="shared" si="371"/>
        <v/>
      </c>
      <c r="S11860" s="29">
        <f>IF($Q11860&lt;Parâmetros!$E$19,$G11860-1,$G11860)</f>
        <v>0</v>
      </c>
    </row>
    <row r="11861" spans="1:19" x14ac:dyDescent="0.25">
      <c r="A11861" s="116"/>
      <c r="B11861" s="65"/>
      <c r="C11861" s="65"/>
      <c r="D11861" s="66"/>
      <c r="E11861" s="67"/>
      <c r="F11861" s="65"/>
      <c r="G11861" s="66"/>
      <c r="J11861" s="65"/>
      <c r="K11861" s="65"/>
      <c r="L11861" s="66"/>
      <c r="M11861" s="65"/>
      <c r="O11861" s="65"/>
      <c r="P11861" s="66"/>
      <c r="Q11861" s="31">
        <f t="shared" si="370"/>
        <v>9999</v>
      </c>
      <c r="R11861" s="31" t="str">
        <f t="shared" si="371"/>
        <v/>
      </c>
      <c r="S11861" s="29">
        <f>IF($Q11861&lt;Parâmetros!$E$19,$G11861-1,$G11861)</f>
        <v>0</v>
      </c>
    </row>
    <row r="11862" spans="1:19" x14ac:dyDescent="0.25">
      <c r="A11862" s="116"/>
      <c r="B11862" s="65"/>
      <c r="C11862" s="65"/>
      <c r="D11862" s="66"/>
      <c r="E11862" s="67"/>
      <c r="F11862" s="65"/>
      <c r="G11862" s="66"/>
      <c r="J11862" s="65"/>
      <c r="K11862" s="65"/>
      <c r="L11862" s="66"/>
      <c r="M11862" s="65"/>
      <c r="O11862" s="65"/>
      <c r="P11862" s="66"/>
      <c r="Q11862" s="31">
        <f t="shared" si="370"/>
        <v>9999</v>
      </c>
      <c r="R11862" s="31" t="str">
        <f t="shared" si="371"/>
        <v/>
      </c>
      <c r="S11862" s="29">
        <f>IF($Q11862&lt;Parâmetros!$E$19,$G11862-1,$G11862)</f>
        <v>0</v>
      </c>
    </row>
    <row r="11863" spans="1:19" x14ac:dyDescent="0.25">
      <c r="A11863" s="116"/>
      <c r="B11863" s="65"/>
      <c r="C11863" s="65"/>
      <c r="D11863" s="66"/>
      <c r="E11863" s="67"/>
      <c r="F11863" s="65"/>
      <c r="G11863" s="66"/>
      <c r="J11863" s="65"/>
      <c r="K11863" s="65"/>
      <c r="L11863" s="66"/>
      <c r="M11863" s="65"/>
      <c r="O11863" s="65"/>
      <c r="P11863" s="66"/>
      <c r="Q11863" s="31">
        <f t="shared" si="370"/>
        <v>9999</v>
      </c>
      <c r="R11863" s="31" t="str">
        <f t="shared" si="371"/>
        <v/>
      </c>
      <c r="S11863" s="29">
        <f>IF($Q11863&lt;Parâmetros!$E$19,$G11863-1,$G11863)</f>
        <v>0</v>
      </c>
    </row>
    <row r="11864" spans="1:19" x14ac:dyDescent="0.25">
      <c r="A11864" s="116"/>
      <c r="B11864" s="65"/>
      <c r="C11864" s="65"/>
      <c r="D11864" s="66"/>
      <c r="E11864" s="67"/>
      <c r="F11864" s="65"/>
      <c r="G11864" s="66"/>
      <c r="J11864" s="65"/>
      <c r="K11864" s="65"/>
      <c r="L11864" s="66"/>
      <c r="M11864" s="65"/>
      <c r="N11864" s="65"/>
      <c r="O11864" s="65"/>
      <c r="P11864" s="66"/>
      <c r="Q11864" s="31">
        <f t="shared" si="370"/>
        <v>9999</v>
      </c>
      <c r="R11864" s="31" t="str">
        <f t="shared" si="371"/>
        <v/>
      </c>
      <c r="S11864" s="29">
        <f>IF($Q11864&lt;Parâmetros!$E$19,$G11864-1,$G11864)</f>
        <v>0</v>
      </c>
    </row>
    <row r="11865" spans="1:19" x14ac:dyDescent="0.25">
      <c r="A11865" s="116"/>
      <c r="B11865" s="65"/>
      <c r="C11865" s="65"/>
      <c r="D11865" s="66"/>
      <c r="E11865" s="67"/>
      <c r="F11865" s="65"/>
      <c r="G11865" s="66"/>
      <c r="J11865" s="65"/>
      <c r="K11865" s="65"/>
      <c r="L11865" s="66"/>
      <c r="M11865" s="65"/>
      <c r="N11865" s="65"/>
      <c r="O11865" s="65"/>
      <c r="P11865" s="66"/>
      <c r="Q11865" s="31">
        <f t="shared" si="370"/>
        <v>9999</v>
      </c>
      <c r="R11865" s="31" t="str">
        <f t="shared" si="371"/>
        <v/>
      </c>
      <c r="S11865" s="29">
        <f>IF($Q11865&lt;Parâmetros!$E$19,$G11865-1,$G11865)</f>
        <v>0</v>
      </c>
    </row>
    <row r="11866" spans="1:19" x14ac:dyDescent="0.25">
      <c r="A11866" s="116"/>
      <c r="B11866" s="65"/>
      <c r="C11866" s="65"/>
      <c r="D11866" s="66"/>
      <c r="E11866" s="67"/>
      <c r="F11866" s="65"/>
      <c r="G11866" s="66"/>
      <c r="J11866" s="65"/>
      <c r="K11866" s="65"/>
      <c r="L11866" s="66"/>
      <c r="M11866" s="65"/>
      <c r="N11866" s="65"/>
      <c r="O11866" s="65"/>
      <c r="P11866" s="66"/>
      <c r="Q11866" s="31">
        <f t="shared" si="370"/>
        <v>9999</v>
      </c>
      <c r="R11866" s="31" t="str">
        <f t="shared" si="371"/>
        <v/>
      </c>
      <c r="S11866" s="29">
        <f>IF($Q11866&lt;Parâmetros!$E$19,$G11866-1,$G11866)</f>
        <v>0</v>
      </c>
    </row>
    <row r="11867" spans="1:19" x14ac:dyDescent="0.25">
      <c r="A11867" s="116"/>
      <c r="B11867" s="65"/>
      <c r="C11867" s="65"/>
      <c r="D11867" s="66"/>
      <c r="E11867" s="67"/>
      <c r="F11867" s="65"/>
      <c r="G11867" s="66"/>
      <c r="J11867" s="65"/>
      <c r="K11867" s="65"/>
      <c r="L11867" s="66"/>
      <c r="M11867" s="65"/>
      <c r="N11867" s="65"/>
      <c r="O11867" s="65"/>
      <c r="P11867" s="66"/>
      <c r="Q11867" s="31">
        <f t="shared" si="370"/>
        <v>9999</v>
      </c>
      <c r="R11867" s="31" t="str">
        <f t="shared" si="371"/>
        <v/>
      </c>
      <c r="S11867" s="29">
        <f>IF($Q11867&lt;Parâmetros!$E$19,$G11867-1,$G11867)</f>
        <v>0</v>
      </c>
    </row>
    <row r="11868" spans="1:19" x14ac:dyDescent="0.25">
      <c r="A11868" s="116"/>
      <c r="B11868" s="65"/>
      <c r="C11868" s="65"/>
      <c r="D11868" s="66"/>
      <c r="E11868" s="67"/>
      <c r="F11868" s="65"/>
      <c r="G11868" s="66"/>
      <c r="J11868" s="65"/>
      <c r="K11868" s="65"/>
      <c r="L11868" s="66"/>
      <c r="M11868" s="65"/>
      <c r="N11868" s="65"/>
      <c r="O11868" s="65"/>
      <c r="P11868" s="66"/>
      <c r="Q11868" s="31">
        <f t="shared" si="370"/>
        <v>9999</v>
      </c>
      <c r="R11868" s="31" t="str">
        <f t="shared" si="371"/>
        <v/>
      </c>
      <c r="S11868" s="29">
        <f>IF($Q11868&lt;Parâmetros!$E$19,$G11868-1,$G11868)</f>
        <v>0</v>
      </c>
    </row>
    <row r="11869" spans="1:19" x14ac:dyDescent="0.25">
      <c r="A11869" s="116"/>
      <c r="B11869" s="65"/>
      <c r="C11869" s="65"/>
      <c r="D11869" s="66"/>
      <c r="E11869" s="67"/>
      <c r="F11869" s="65"/>
      <c r="G11869" s="66"/>
      <c r="J11869" s="65"/>
      <c r="K11869" s="65"/>
      <c r="L11869" s="66"/>
      <c r="M11869" s="65"/>
      <c r="N11869" s="65"/>
      <c r="O11869" s="65"/>
      <c r="P11869" s="66"/>
      <c r="Q11869" s="31">
        <f t="shared" si="370"/>
        <v>9999</v>
      </c>
      <c r="R11869" s="31" t="str">
        <f t="shared" si="371"/>
        <v/>
      </c>
      <c r="S11869" s="29">
        <f>IF($Q11869&lt;Parâmetros!$E$19,$G11869-1,$G11869)</f>
        <v>0</v>
      </c>
    </row>
    <row r="11870" spans="1:19" x14ac:dyDescent="0.25">
      <c r="A11870" s="116"/>
      <c r="B11870" s="65"/>
      <c r="C11870" s="65"/>
      <c r="D11870" s="66"/>
      <c r="E11870" s="67"/>
      <c r="F11870" s="65"/>
      <c r="G11870" s="66"/>
      <c r="J11870" s="65"/>
      <c r="K11870" s="65"/>
      <c r="L11870" s="66"/>
      <c r="M11870" s="65"/>
      <c r="N11870" s="65"/>
      <c r="O11870" s="65"/>
      <c r="P11870" s="66"/>
      <c r="Q11870" s="31">
        <f t="shared" si="370"/>
        <v>9999</v>
      </c>
      <c r="R11870" s="31" t="str">
        <f t="shared" si="371"/>
        <v/>
      </c>
      <c r="S11870" s="29">
        <f>IF($Q11870&lt;Parâmetros!$E$19,$G11870-1,$G11870)</f>
        <v>0</v>
      </c>
    </row>
    <row r="11871" spans="1:19" x14ac:dyDescent="0.25">
      <c r="A11871" s="116"/>
      <c r="B11871" s="65"/>
      <c r="C11871" s="65"/>
      <c r="D11871" s="66"/>
      <c r="E11871" s="67"/>
      <c r="F11871" s="65"/>
      <c r="G11871" s="66"/>
      <c r="J11871" s="65"/>
      <c r="K11871" s="65"/>
      <c r="L11871" s="66"/>
      <c r="M11871" s="65"/>
      <c r="N11871" s="65"/>
      <c r="O11871" s="65"/>
      <c r="P11871" s="66"/>
      <c r="Q11871" s="31">
        <f t="shared" si="370"/>
        <v>9999</v>
      </c>
      <c r="R11871" s="31" t="str">
        <f t="shared" si="371"/>
        <v/>
      </c>
      <c r="S11871" s="29">
        <f>IF($Q11871&lt;Parâmetros!$E$19,$G11871-1,$G11871)</f>
        <v>0</v>
      </c>
    </row>
    <row r="11872" spans="1:19" x14ac:dyDescent="0.25">
      <c r="A11872" s="116"/>
      <c r="B11872" s="65"/>
      <c r="C11872" s="65"/>
      <c r="D11872" s="66"/>
      <c r="E11872" s="67"/>
      <c r="F11872" s="65"/>
      <c r="G11872" s="66"/>
      <c r="J11872" s="65"/>
      <c r="K11872" s="65"/>
      <c r="L11872" s="66"/>
      <c r="M11872" s="65"/>
      <c r="N11872" s="65"/>
      <c r="O11872" s="65"/>
      <c r="P11872" s="66"/>
      <c r="Q11872" s="31">
        <f t="shared" si="370"/>
        <v>9999</v>
      </c>
      <c r="R11872" s="31" t="str">
        <f t="shared" si="371"/>
        <v/>
      </c>
      <c r="S11872" s="29">
        <f>IF($Q11872&lt;Parâmetros!$E$19,$G11872-1,$G11872)</f>
        <v>0</v>
      </c>
    </row>
    <row r="11873" spans="1:19" x14ac:dyDescent="0.25">
      <c r="A11873" s="116"/>
      <c r="B11873" s="65"/>
      <c r="C11873" s="65"/>
      <c r="D11873" s="66"/>
      <c r="E11873" s="67"/>
      <c r="F11873" s="65"/>
      <c r="G11873" s="66"/>
      <c r="J11873" s="65"/>
      <c r="K11873" s="65"/>
      <c r="L11873" s="66"/>
      <c r="M11873" s="65"/>
      <c r="N11873" s="65"/>
      <c r="O11873" s="65"/>
      <c r="P11873" s="66"/>
      <c r="Q11873" s="31">
        <f t="shared" si="370"/>
        <v>9999</v>
      </c>
      <c r="R11873" s="31" t="str">
        <f t="shared" si="371"/>
        <v/>
      </c>
      <c r="S11873" s="29">
        <f>IF($Q11873&lt;Parâmetros!$E$19,$G11873-1,$G11873)</f>
        <v>0</v>
      </c>
    </row>
    <row r="11874" spans="1:19" x14ac:dyDescent="0.25">
      <c r="A11874" s="116"/>
      <c r="B11874" s="65"/>
      <c r="C11874" s="65"/>
      <c r="D11874" s="66"/>
      <c r="E11874" s="67"/>
      <c r="F11874" s="65"/>
      <c r="G11874" s="66"/>
      <c r="J11874" s="65"/>
      <c r="K11874" s="65"/>
      <c r="L11874" s="66"/>
      <c r="M11874" s="65"/>
      <c r="N11874" s="65"/>
      <c r="O11874" s="65"/>
      <c r="P11874" s="66"/>
      <c r="Q11874" s="31">
        <f t="shared" si="370"/>
        <v>9999</v>
      </c>
      <c r="R11874" s="31" t="str">
        <f t="shared" si="371"/>
        <v/>
      </c>
      <c r="S11874" s="29">
        <f>IF($Q11874&lt;Parâmetros!$E$19,$G11874-1,$G11874)</f>
        <v>0</v>
      </c>
    </row>
    <row r="11875" spans="1:19" x14ac:dyDescent="0.25">
      <c r="A11875" s="116"/>
      <c r="B11875" s="65"/>
      <c r="C11875" s="65"/>
      <c r="D11875" s="66"/>
      <c r="E11875" s="67"/>
      <c r="F11875" s="65"/>
      <c r="G11875" s="66"/>
      <c r="J11875" s="65"/>
      <c r="K11875" s="65"/>
      <c r="L11875" s="66"/>
      <c r="M11875" s="65"/>
      <c r="N11875" s="65"/>
      <c r="O11875" s="65"/>
      <c r="P11875" s="66"/>
      <c r="Q11875" s="31">
        <f t="shared" si="370"/>
        <v>9999</v>
      </c>
      <c r="R11875" s="31" t="str">
        <f t="shared" si="371"/>
        <v/>
      </c>
      <c r="S11875" s="29">
        <f>IF($Q11875&lt;Parâmetros!$E$19,$G11875-1,$G11875)</f>
        <v>0</v>
      </c>
    </row>
    <row r="11876" spans="1:19" x14ac:dyDescent="0.25">
      <c r="A11876" s="116"/>
      <c r="B11876" s="65"/>
      <c r="C11876" s="65"/>
      <c r="D11876" s="66"/>
      <c r="E11876" s="67"/>
      <c r="F11876" s="65"/>
      <c r="G11876" s="66"/>
      <c r="J11876" s="65"/>
      <c r="K11876" s="65"/>
      <c r="L11876" s="66"/>
      <c r="M11876" s="65"/>
      <c r="N11876" s="65"/>
      <c r="O11876" s="65"/>
      <c r="P11876" s="66"/>
      <c r="Q11876" s="31">
        <f t="shared" si="370"/>
        <v>9999</v>
      </c>
      <c r="R11876" s="31" t="str">
        <f t="shared" si="371"/>
        <v/>
      </c>
      <c r="S11876" s="29">
        <f>IF($Q11876&lt;Parâmetros!$E$19,$G11876-1,$G11876)</f>
        <v>0</v>
      </c>
    </row>
    <row r="11877" spans="1:19" x14ac:dyDescent="0.25">
      <c r="A11877" s="116"/>
      <c r="B11877" s="65"/>
      <c r="C11877" s="65"/>
      <c r="D11877" s="66"/>
      <c r="E11877" s="67"/>
      <c r="F11877" s="65"/>
      <c r="G11877" s="66"/>
      <c r="J11877" s="65"/>
      <c r="K11877" s="65"/>
      <c r="L11877" s="66"/>
      <c r="M11877" s="65"/>
      <c r="O11877" s="65"/>
      <c r="P11877" s="66"/>
      <c r="Q11877" s="31">
        <f t="shared" si="370"/>
        <v>9999</v>
      </c>
      <c r="R11877" s="31" t="str">
        <f t="shared" si="371"/>
        <v/>
      </c>
      <c r="S11877" s="29">
        <f>IF($Q11877&lt;Parâmetros!$E$19,$G11877-1,$G11877)</f>
        <v>0</v>
      </c>
    </row>
    <row r="11878" spans="1:19" x14ac:dyDescent="0.25">
      <c r="A11878" s="116"/>
      <c r="B11878" s="65"/>
      <c r="C11878" s="65"/>
      <c r="D11878" s="66"/>
      <c r="E11878" s="67"/>
      <c r="F11878" s="65"/>
      <c r="G11878" s="66"/>
      <c r="J11878" s="65"/>
      <c r="K11878" s="65"/>
      <c r="L11878" s="66"/>
      <c r="M11878" s="65"/>
      <c r="N11878" s="65"/>
      <c r="O11878" s="65"/>
      <c r="P11878" s="66"/>
      <c r="Q11878" s="31">
        <f t="shared" si="370"/>
        <v>9999</v>
      </c>
      <c r="R11878" s="31" t="str">
        <f t="shared" si="371"/>
        <v/>
      </c>
      <c r="S11878" s="29">
        <f>IF($Q11878&lt;Parâmetros!$E$19,$G11878-1,$G11878)</f>
        <v>0</v>
      </c>
    </row>
    <row r="11879" spans="1:19" x14ac:dyDescent="0.25">
      <c r="A11879" s="116"/>
      <c r="B11879" s="65"/>
      <c r="C11879" s="65"/>
      <c r="D11879" s="66"/>
      <c r="E11879" s="67"/>
      <c r="F11879" s="65"/>
      <c r="G11879" s="66"/>
      <c r="J11879" s="65"/>
      <c r="K11879" s="65"/>
      <c r="L11879" s="66"/>
      <c r="M11879" s="65"/>
      <c r="N11879" s="65"/>
      <c r="O11879" s="65"/>
      <c r="P11879" s="66"/>
      <c r="Q11879" s="31">
        <f t="shared" si="370"/>
        <v>9999</v>
      </c>
      <c r="R11879" s="31" t="str">
        <f t="shared" si="371"/>
        <v/>
      </c>
      <c r="S11879" s="29">
        <f>IF($Q11879&lt;Parâmetros!$E$19,$G11879-1,$G11879)</f>
        <v>0</v>
      </c>
    </row>
    <row r="11880" spans="1:19" x14ac:dyDescent="0.25">
      <c r="A11880" s="116"/>
      <c r="B11880" s="65"/>
      <c r="C11880" s="65"/>
      <c r="D11880" s="66"/>
      <c r="E11880" s="67"/>
      <c r="F11880" s="65"/>
      <c r="G11880" s="66"/>
      <c r="J11880" s="65"/>
      <c r="K11880" s="65"/>
      <c r="L11880" s="66"/>
      <c r="M11880" s="65"/>
      <c r="N11880" s="65"/>
      <c r="O11880" s="65"/>
      <c r="P11880" s="66"/>
      <c r="Q11880" s="31">
        <f t="shared" si="370"/>
        <v>9999</v>
      </c>
      <c r="R11880" s="31" t="str">
        <f t="shared" si="371"/>
        <v/>
      </c>
      <c r="S11880" s="29">
        <f>IF($Q11880&lt;Parâmetros!$E$19,$G11880-1,$G11880)</f>
        <v>0</v>
      </c>
    </row>
    <row r="11881" spans="1:19" x14ac:dyDescent="0.25">
      <c r="A11881" s="116"/>
      <c r="B11881" s="65"/>
      <c r="C11881" s="65"/>
      <c r="D11881" s="66"/>
      <c r="E11881" s="67"/>
      <c r="F11881" s="65"/>
      <c r="G11881" s="66"/>
      <c r="J11881" s="65"/>
      <c r="K11881" s="65"/>
      <c r="L11881" s="66"/>
      <c r="M11881" s="65"/>
      <c r="N11881" s="65"/>
      <c r="O11881" s="65"/>
      <c r="P11881" s="66"/>
      <c r="Q11881" s="31">
        <f t="shared" si="370"/>
        <v>9999</v>
      </c>
      <c r="R11881" s="31" t="str">
        <f t="shared" si="371"/>
        <v/>
      </c>
      <c r="S11881" s="29">
        <f>IF($Q11881&lt;Parâmetros!$E$19,$G11881-1,$G11881)</f>
        <v>0</v>
      </c>
    </row>
    <row r="11882" spans="1:19" x14ac:dyDescent="0.25">
      <c r="A11882" s="116"/>
      <c r="B11882" s="65"/>
      <c r="C11882" s="65"/>
      <c r="D11882" s="66"/>
      <c r="E11882" s="67"/>
      <c r="F11882" s="65"/>
      <c r="G11882" s="66"/>
      <c r="J11882" s="65"/>
      <c r="K11882" s="65"/>
      <c r="L11882" s="66"/>
      <c r="M11882" s="65"/>
      <c r="O11882" s="65"/>
      <c r="P11882" s="66"/>
      <c r="Q11882" s="31">
        <f t="shared" si="370"/>
        <v>9999</v>
      </c>
      <c r="R11882" s="31" t="str">
        <f t="shared" si="371"/>
        <v/>
      </c>
      <c r="S11882" s="29">
        <f>IF($Q11882&lt;Parâmetros!$E$19,$G11882-1,$G11882)</f>
        <v>0</v>
      </c>
    </row>
    <row r="11883" spans="1:19" x14ac:dyDescent="0.25">
      <c r="A11883" s="116"/>
      <c r="B11883" s="65"/>
      <c r="C11883" s="65"/>
      <c r="D11883" s="66"/>
      <c r="E11883" s="67"/>
      <c r="F11883" s="65"/>
      <c r="G11883" s="66"/>
      <c r="J11883" s="65"/>
      <c r="K11883" s="65"/>
      <c r="L11883" s="66"/>
      <c r="M11883" s="65"/>
      <c r="O11883" s="65"/>
      <c r="P11883" s="66"/>
      <c r="Q11883" s="31">
        <f t="shared" si="370"/>
        <v>9999</v>
      </c>
      <c r="R11883" s="31" t="str">
        <f t="shared" si="371"/>
        <v/>
      </c>
      <c r="S11883" s="29">
        <f>IF($Q11883&lt;Parâmetros!$E$19,$G11883-1,$G11883)</f>
        <v>0</v>
      </c>
    </row>
    <row r="11884" spans="1:19" x14ac:dyDescent="0.25">
      <c r="A11884" s="116"/>
      <c r="B11884" s="65"/>
      <c r="C11884" s="65"/>
      <c r="D11884" s="66"/>
      <c r="E11884" s="67"/>
      <c r="F11884" s="65"/>
      <c r="G11884" s="66"/>
      <c r="J11884" s="65"/>
      <c r="K11884" s="65"/>
      <c r="L11884" s="66"/>
      <c r="M11884" s="65"/>
      <c r="O11884" s="65"/>
      <c r="P11884" s="66"/>
      <c r="Q11884" s="31">
        <f t="shared" si="370"/>
        <v>9999</v>
      </c>
      <c r="R11884" s="31" t="str">
        <f t="shared" si="371"/>
        <v/>
      </c>
      <c r="S11884" s="29">
        <f>IF($Q11884&lt;Parâmetros!$E$19,$G11884-1,$G11884)</f>
        <v>0</v>
      </c>
    </row>
    <row r="11885" spans="1:19" x14ac:dyDescent="0.25">
      <c r="A11885" s="116"/>
      <c r="B11885" s="65"/>
      <c r="C11885" s="65"/>
      <c r="D11885" s="66"/>
      <c r="E11885" s="67"/>
      <c r="F11885" s="65"/>
      <c r="G11885" s="66"/>
      <c r="J11885" s="65"/>
      <c r="K11885" s="65"/>
      <c r="L11885" s="66"/>
      <c r="M11885" s="65"/>
      <c r="O11885" s="65"/>
      <c r="P11885" s="66"/>
      <c r="Q11885" s="31">
        <f t="shared" si="370"/>
        <v>9999</v>
      </c>
      <c r="R11885" s="31" t="str">
        <f t="shared" si="371"/>
        <v/>
      </c>
      <c r="S11885" s="29">
        <f>IF($Q11885&lt;Parâmetros!$E$19,$G11885-1,$G11885)</f>
        <v>0</v>
      </c>
    </row>
    <row r="11886" spans="1:19" x14ac:dyDescent="0.25">
      <c r="A11886" s="116"/>
      <c r="B11886" s="65"/>
      <c r="C11886" s="65"/>
      <c r="D11886" s="66"/>
      <c r="E11886" s="67"/>
      <c r="F11886" s="65"/>
      <c r="G11886" s="66"/>
      <c r="J11886" s="65"/>
      <c r="K11886" s="65"/>
      <c r="L11886" s="66"/>
      <c r="M11886" s="65"/>
      <c r="O11886" s="65"/>
      <c r="P11886" s="66"/>
      <c r="Q11886" s="31">
        <f t="shared" si="370"/>
        <v>9999</v>
      </c>
      <c r="R11886" s="31" t="str">
        <f t="shared" si="371"/>
        <v/>
      </c>
      <c r="S11886" s="29">
        <f>IF($Q11886&lt;Parâmetros!$E$19,$G11886-1,$G11886)</f>
        <v>0</v>
      </c>
    </row>
    <row r="11887" spans="1:19" x14ac:dyDescent="0.25">
      <c r="A11887" s="116"/>
      <c r="B11887" s="65"/>
      <c r="C11887" s="65"/>
      <c r="D11887" s="66"/>
      <c r="E11887" s="67"/>
      <c r="F11887" s="65"/>
      <c r="G11887" s="66"/>
      <c r="J11887" s="65"/>
      <c r="K11887" s="65"/>
      <c r="L11887" s="66"/>
      <c r="M11887" s="65"/>
      <c r="O11887" s="65"/>
      <c r="P11887" s="66"/>
      <c r="Q11887" s="31">
        <f t="shared" si="370"/>
        <v>9999</v>
      </c>
      <c r="R11887" s="31" t="str">
        <f t="shared" si="371"/>
        <v/>
      </c>
      <c r="S11887" s="29">
        <f>IF($Q11887&lt;Parâmetros!$E$19,$G11887-1,$G11887)</f>
        <v>0</v>
      </c>
    </row>
    <row r="11888" spans="1:19" x14ac:dyDescent="0.25">
      <c r="A11888" s="116"/>
      <c r="B11888" s="65"/>
      <c r="C11888" s="65"/>
      <c r="D11888" s="66"/>
      <c r="E11888" s="67"/>
      <c r="F11888" s="65"/>
      <c r="G11888" s="66"/>
      <c r="J11888" s="65"/>
      <c r="K11888" s="65"/>
      <c r="L11888" s="66"/>
      <c r="M11888" s="65"/>
      <c r="O11888" s="65"/>
      <c r="P11888" s="66"/>
      <c r="Q11888" s="31">
        <f t="shared" si="370"/>
        <v>9999</v>
      </c>
      <c r="R11888" s="31" t="str">
        <f t="shared" si="371"/>
        <v/>
      </c>
      <c r="S11888" s="29">
        <f>IF($Q11888&lt;Parâmetros!$E$19,$G11888-1,$G11888)</f>
        <v>0</v>
      </c>
    </row>
    <row r="11889" spans="1:19" x14ac:dyDescent="0.25">
      <c r="A11889" s="116"/>
      <c r="B11889" s="65"/>
      <c r="C11889" s="65"/>
      <c r="D11889" s="66"/>
      <c r="E11889" s="67"/>
      <c r="F11889" s="65"/>
      <c r="G11889" s="66"/>
      <c r="J11889" s="65"/>
      <c r="K11889" s="65"/>
      <c r="L11889" s="66"/>
      <c r="M11889" s="65"/>
      <c r="O11889" s="65"/>
      <c r="P11889" s="66"/>
      <c r="Q11889" s="31">
        <f t="shared" si="370"/>
        <v>9999</v>
      </c>
      <c r="R11889" s="31" t="str">
        <f t="shared" si="371"/>
        <v/>
      </c>
      <c r="S11889" s="29">
        <f>IF($Q11889&lt;Parâmetros!$E$19,$G11889-1,$G11889)</f>
        <v>0</v>
      </c>
    </row>
    <row r="11890" spans="1:19" x14ac:dyDescent="0.25">
      <c r="A11890" s="116"/>
      <c r="B11890" s="65"/>
      <c r="C11890" s="65"/>
      <c r="D11890" s="66"/>
      <c r="E11890" s="67"/>
      <c r="F11890" s="65"/>
      <c r="G11890" s="66"/>
      <c r="J11890" s="65"/>
      <c r="K11890" s="65"/>
      <c r="L11890" s="66"/>
      <c r="M11890" s="65"/>
      <c r="N11890" s="65"/>
      <c r="O11890" s="65"/>
      <c r="P11890" s="66"/>
      <c r="Q11890" s="31">
        <f t="shared" si="370"/>
        <v>9999</v>
      </c>
      <c r="R11890" s="31" t="str">
        <f t="shared" si="371"/>
        <v/>
      </c>
      <c r="S11890" s="29">
        <f>IF($Q11890&lt;Parâmetros!$E$19,$G11890-1,$G11890)</f>
        <v>0</v>
      </c>
    </row>
    <row r="11891" spans="1:19" x14ac:dyDescent="0.25">
      <c r="A11891" s="116"/>
      <c r="B11891" s="65"/>
      <c r="C11891" s="65"/>
      <c r="D11891" s="66"/>
      <c r="E11891" s="67"/>
      <c r="F11891" s="65"/>
      <c r="G11891" s="66"/>
      <c r="J11891" s="65"/>
      <c r="K11891" s="65"/>
      <c r="L11891" s="66"/>
      <c r="M11891" s="65"/>
      <c r="O11891" s="65"/>
      <c r="P11891" s="66"/>
      <c r="Q11891" s="31">
        <f t="shared" si="370"/>
        <v>9999</v>
      </c>
      <c r="R11891" s="31" t="str">
        <f t="shared" si="371"/>
        <v/>
      </c>
      <c r="S11891" s="29">
        <f>IF($Q11891&lt;Parâmetros!$E$19,$G11891-1,$G11891)</f>
        <v>0</v>
      </c>
    </row>
    <row r="11892" spans="1:19" x14ac:dyDescent="0.25">
      <c r="A11892" s="116"/>
      <c r="B11892" s="65"/>
      <c r="C11892" s="65"/>
      <c r="D11892" s="66"/>
      <c r="E11892" s="67"/>
      <c r="F11892" s="65"/>
      <c r="G11892" s="66"/>
      <c r="J11892" s="65"/>
      <c r="K11892" s="65"/>
      <c r="L11892" s="66"/>
      <c r="M11892" s="65"/>
      <c r="O11892" s="65"/>
      <c r="P11892" s="66"/>
      <c r="Q11892" s="31">
        <f t="shared" si="370"/>
        <v>9999</v>
      </c>
      <c r="R11892" s="31" t="str">
        <f t="shared" si="371"/>
        <v/>
      </c>
      <c r="S11892" s="29">
        <f>IF($Q11892&lt;Parâmetros!$E$19,$G11892-1,$G11892)</f>
        <v>0</v>
      </c>
    </row>
    <row r="11893" spans="1:19" x14ac:dyDescent="0.25">
      <c r="A11893" s="116"/>
      <c r="B11893" s="65"/>
      <c r="C11893" s="65"/>
      <c r="D11893" s="66"/>
      <c r="E11893" s="67"/>
      <c r="F11893" s="65"/>
      <c r="G11893" s="66"/>
      <c r="J11893" s="65"/>
      <c r="K11893" s="65"/>
      <c r="L11893" s="66"/>
      <c r="M11893" s="65"/>
      <c r="O11893" s="65"/>
      <c r="P11893" s="66"/>
      <c r="Q11893" s="31">
        <f t="shared" si="370"/>
        <v>9999</v>
      </c>
      <c r="R11893" s="31" t="str">
        <f t="shared" si="371"/>
        <v/>
      </c>
      <c r="S11893" s="29">
        <f>IF($Q11893&lt;Parâmetros!$E$19,$G11893-1,$G11893)</f>
        <v>0</v>
      </c>
    </row>
    <row r="11894" spans="1:19" x14ac:dyDescent="0.25">
      <c r="A11894" s="116"/>
      <c r="B11894" s="65"/>
      <c r="C11894" s="65"/>
      <c r="D11894" s="66"/>
      <c r="E11894" s="67"/>
      <c r="F11894" s="65"/>
      <c r="G11894" s="66"/>
      <c r="J11894" s="65"/>
      <c r="K11894" s="65"/>
      <c r="L11894" s="66"/>
      <c r="M11894" s="65"/>
      <c r="O11894" s="65"/>
      <c r="P11894" s="66"/>
      <c r="Q11894" s="31">
        <f t="shared" si="370"/>
        <v>9999</v>
      </c>
      <c r="R11894" s="31" t="str">
        <f t="shared" si="371"/>
        <v/>
      </c>
      <c r="S11894" s="29">
        <f>IF($Q11894&lt;Parâmetros!$E$19,$G11894-1,$G11894)</f>
        <v>0</v>
      </c>
    </row>
    <row r="11895" spans="1:19" x14ac:dyDescent="0.25">
      <c r="A11895" s="116"/>
      <c r="B11895" s="65"/>
      <c r="C11895" s="65"/>
      <c r="D11895" s="66"/>
      <c r="E11895" s="67"/>
      <c r="F11895" s="65"/>
      <c r="G11895" s="66"/>
      <c r="J11895" s="65"/>
      <c r="K11895" s="65"/>
      <c r="L11895" s="66"/>
      <c r="M11895" s="65"/>
      <c r="O11895" s="65"/>
      <c r="P11895" s="66"/>
      <c r="Q11895" s="31">
        <f t="shared" si="370"/>
        <v>9999</v>
      </c>
      <c r="R11895" s="31" t="str">
        <f t="shared" si="371"/>
        <v/>
      </c>
      <c r="S11895" s="29">
        <f>IF($Q11895&lt;Parâmetros!$E$19,$G11895-1,$G11895)</f>
        <v>0</v>
      </c>
    </row>
    <row r="11896" spans="1:19" x14ac:dyDescent="0.25">
      <c r="A11896" s="116"/>
      <c r="B11896" s="65"/>
      <c r="C11896" s="65"/>
      <c r="D11896" s="66"/>
      <c r="E11896" s="67"/>
      <c r="F11896" s="65"/>
      <c r="G11896" s="66"/>
      <c r="J11896" s="65"/>
      <c r="K11896" s="65"/>
      <c r="L11896" s="66"/>
      <c r="M11896" s="65"/>
      <c r="O11896" s="65"/>
      <c r="P11896" s="66"/>
      <c r="Q11896" s="31">
        <f t="shared" si="370"/>
        <v>9999</v>
      </c>
      <c r="R11896" s="31" t="str">
        <f t="shared" si="371"/>
        <v/>
      </c>
      <c r="S11896" s="29">
        <f>IF($Q11896&lt;Parâmetros!$E$19,$G11896-1,$G11896)</f>
        <v>0</v>
      </c>
    </row>
    <row r="11897" spans="1:19" x14ac:dyDescent="0.25">
      <c r="A11897" s="116"/>
      <c r="B11897" s="65"/>
      <c r="C11897" s="65"/>
      <c r="D11897" s="66"/>
      <c r="E11897" s="67"/>
      <c r="F11897" s="65"/>
      <c r="G11897" s="66"/>
      <c r="J11897" s="65"/>
      <c r="K11897" s="65"/>
      <c r="L11897" s="66"/>
      <c r="M11897" s="65"/>
      <c r="O11897" s="65"/>
      <c r="P11897" s="66"/>
      <c r="Q11897" s="31">
        <f t="shared" si="370"/>
        <v>9999</v>
      </c>
      <c r="R11897" s="31" t="str">
        <f t="shared" si="371"/>
        <v/>
      </c>
      <c r="S11897" s="29">
        <f>IF($Q11897&lt;Parâmetros!$E$19,$G11897-1,$G11897)</f>
        <v>0</v>
      </c>
    </row>
    <row r="11898" spans="1:19" x14ac:dyDescent="0.25">
      <c r="A11898" s="116"/>
      <c r="B11898" s="65"/>
      <c r="C11898" s="65"/>
      <c r="D11898" s="66"/>
      <c r="E11898" s="67"/>
      <c r="F11898" s="65"/>
      <c r="G11898" s="66"/>
      <c r="J11898" s="65"/>
      <c r="K11898" s="65"/>
      <c r="L11898" s="66"/>
      <c r="M11898" s="65"/>
      <c r="O11898" s="65"/>
      <c r="P11898" s="66"/>
      <c r="Q11898" s="31">
        <f t="shared" si="370"/>
        <v>9999</v>
      </c>
      <c r="R11898" s="31" t="str">
        <f t="shared" si="371"/>
        <v/>
      </c>
      <c r="S11898" s="29">
        <f>IF($Q11898&lt;Parâmetros!$E$19,$G11898-1,$G11898)</f>
        <v>0</v>
      </c>
    </row>
    <row r="11899" spans="1:19" x14ac:dyDescent="0.25">
      <c r="A11899" s="116"/>
      <c r="B11899" s="65"/>
      <c r="C11899" s="65"/>
      <c r="D11899" s="66"/>
      <c r="E11899" s="67"/>
      <c r="F11899" s="65"/>
      <c r="G11899" s="66"/>
      <c r="J11899" s="65"/>
      <c r="K11899" s="65"/>
      <c r="L11899" s="66"/>
      <c r="M11899" s="65"/>
      <c r="O11899" s="65"/>
      <c r="P11899" s="66"/>
      <c r="Q11899" s="31">
        <f t="shared" si="370"/>
        <v>9999</v>
      </c>
      <c r="R11899" s="31" t="str">
        <f t="shared" si="371"/>
        <v/>
      </c>
      <c r="S11899" s="29">
        <f>IF($Q11899&lt;Parâmetros!$E$19,$G11899-1,$G11899)</f>
        <v>0</v>
      </c>
    </row>
    <row r="11900" spans="1:19" x14ac:dyDescent="0.25">
      <c r="A11900" s="116"/>
      <c r="B11900" s="65"/>
      <c r="C11900" s="65"/>
      <c r="D11900" s="66"/>
      <c r="E11900" s="67"/>
      <c r="F11900" s="65"/>
      <c r="G11900" s="66"/>
      <c r="J11900" s="65"/>
      <c r="K11900" s="65"/>
      <c r="L11900" s="66"/>
      <c r="M11900" s="65"/>
      <c r="N11900" s="65"/>
      <c r="O11900" s="65"/>
      <c r="P11900" s="66"/>
      <c r="Q11900" s="31">
        <f t="shared" ref="Q11900:Q11963" si="372">IFERROR(VALUE(LEFT($J11900,2))*60+VALUE(MID($J11900,4,2)),9999)</f>
        <v>9999</v>
      </c>
      <c r="R11900" s="31" t="str">
        <f t="shared" ref="R11900:R11963" si="373">IFERROR(VALUE(LEFT($K11900,2))*60+VALUE(MID($K11900,4,2)),"")</f>
        <v/>
      </c>
      <c r="S11900" s="29">
        <f>IF($Q11900&lt;Parâmetros!$E$19,$G11900-1,$G11900)</f>
        <v>0</v>
      </c>
    </row>
    <row r="11901" spans="1:19" x14ac:dyDescent="0.25">
      <c r="A11901" s="116"/>
      <c r="B11901" s="65"/>
      <c r="C11901" s="65"/>
      <c r="D11901" s="66"/>
      <c r="E11901" s="67"/>
      <c r="F11901" s="65"/>
      <c r="G11901" s="66"/>
      <c r="J11901" s="65"/>
      <c r="K11901" s="65"/>
      <c r="L11901" s="66"/>
      <c r="M11901" s="65"/>
      <c r="N11901" s="65"/>
      <c r="O11901" s="65"/>
      <c r="P11901" s="66"/>
      <c r="Q11901" s="31">
        <f t="shared" si="372"/>
        <v>9999</v>
      </c>
      <c r="R11901" s="31" t="str">
        <f t="shared" si="373"/>
        <v/>
      </c>
      <c r="S11901" s="29">
        <f>IF($Q11901&lt;Parâmetros!$E$19,$G11901-1,$G11901)</f>
        <v>0</v>
      </c>
    </row>
    <row r="11902" spans="1:19" x14ac:dyDescent="0.25">
      <c r="A11902" s="116"/>
      <c r="B11902" s="65"/>
      <c r="C11902" s="65"/>
      <c r="D11902" s="66"/>
      <c r="E11902" s="67"/>
      <c r="F11902" s="65"/>
      <c r="G11902" s="66"/>
      <c r="J11902" s="65"/>
      <c r="K11902" s="65"/>
      <c r="L11902" s="66"/>
      <c r="M11902" s="65"/>
      <c r="N11902" s="65"/>
      <c r="O11902" s="65"/>
      <c r="P11902" s="66"/>
      <c r="Q11902" s="31">
        <f t="shared" si="372"/>
        <v>9999</v>
      </c>
      <c r="R11902" s="31" t="str">
        <f t="shared" si="373"/>
        <v/>
      </c>
      <c r="S11902" s="29">
        <f>IF($Q11902&lt;Parâmetros!$E$19,$G11902-1,$G11902)</f>
        <v>0</v>
      </c>
    </row>
    <row r="11903" spans="1:19" x14ac:dyDescent="0.25">
      <c r="A11903" s="116"/>
      <c r="B11903" s="65"/>
      <c r="C11903" s="65"/>
      <c r="D11903" s="66"/>
      <c r="E11903" s="67"/>
      <c r="F11903" s="65"/>
      <c r="G11903" s="66"/>
      <c r="J11903" s="65"/>
      <c r="K11903" s="65"/>
      <c r="L11903" s="66"/>
      <c r="M11903" s="65"/>
      <c r="N11903" s="65"/>
      <c r="O11903" s="65"/>
      <c r="P11903" s="66"/>
      <c r="Q11903" s="31">
        <f t="shared" si="372"/>
        <v>9999</v>
      </c>
      <c r="R11903" s="31" t="str">
        <f t="shared" si="373"/>
        <v/>
      </c>
      <c r="S11903" s="29">
        <f>IF($Q11903&lt;Parâmetros!$E$19,$G11903-1,$G11903)</f>
        <v>0</v>
      </c>
    </row>
    <row r="11904" spans="1:19" x14ac:dyDescent="0.25">
      <c r="A11904" s="116"/>
      <c r="B11904" s="65"/>
      <c r="C11904" s="65"/>
      <c r="D11904" s="66"/>
      <c r="E11904" s="67"/>
      <c r="F11904" s="65"/>
      <c r="G11904" s="66"/>
      <c r="J11904" s="65"/>
      <c r="K11904" s="65"/>
      <c r="L11904" s="66"/>
      <c r="M11904" s="65"/>
      <c r="N11904" s="65"/>
      <c r="O11904" s="65"/>
      <c r="P11904" s="66"/>
      <c r="Q11904" s="31">
        <f t="shared" si="372"/>
        <v>9999</v>
      </c>
      <c r="R11904" s="31" t="str">
        <f t="shared" si="373"/>
        <v/>
      </c>
      <c r="S11904" s="29">
        <f>IF($Q11904&lt;Parâmetros!$E$19,$G11904-1,$G11904)</f>
        <v>0</v>
      </c>
    </row>
    <row r="11905" spans="1:19" x14ac:dyDescent="0.25">
      <c r="A11905" s="116"/>
      <c r="B11905" s="65"/>
      <c r="C11905" s="65"/>
      <c r="D11905" s="66"/>
      <c r="E11905" s="67"/>
      <c r="F11905" s="65"/>
      <c r="G11905" s="66"/>
      <c r="J11905" s="65"/>
      <c r="K11905" s="65"/>
      <c r="L11905" s="66"/>
      <c r="M11905" s="65"/>
      <c r="N11905" s="65"/>
      <c r="O11905" s="65"/>
      <c r="P11905" s="66"/>
      <c r="Q11905" s="31">
        <f t="shared" si="372"/>
        <v>9999</v>
      </c>
      <c r="R11905" s="31" t="str">
        <f t="shared" si="373"/>
        <v/>
      </c>
      <c r="S11905" s="29">
        <f>IF($Q11905&lt;Parâmetros!$E$19,$G11905-1,$G11905)</f>
        <v>0</v>
      </c>
    </row>
    <row r="11906" spans="1:19" x14ac:dyDescent="0.25">
      <c r="A11906" s="116"/>
      <c r="B11906" s="65"/>
      <c r="C11906" s="65"/>
      <c r="D11906" s="66"/>
      <c r="E11906" s="67"/>
      <c r="F11906" s="65"/>
      <c r="G11906" s="66"/>
      <c r="J11906" s="65"/>
      <c r="K11906" s="65"/>
      <c r="L11906" s="66"/>
      <c r="M11906" s="65"/>
      <c r="N11906" s="65"/>
      <c r="O11906" s="65"/>
      <c r="P11906" s="66"/>
      <c r="Q11906" s="31">
        <f t="shared" si="372"/>
        <v>9999</v>
      </c>
      <c r="R11906" s="31" t="str">
        <f t="shared" si="373"/>
        <v/>
      </c>
      <c r="S11906" s="29">
        <f>IF($Q11906&lt;Parâmetros!$E$19,$G11906-1,$G11906)</f>
        <v>0</v>
      </c>
    </row>
    <row r="11907" spans="1:19" x14ac:dyDescent="0.25">
      <c r="A11907" s="116"/>
      <c r="B11907" s="65"/>
      <c r="C11907" s="65"/>
      <c r="D11907" s="66"/>
      <c r="E11907" s="67"/>
      <c r="F11907" s="65"/>
      <c r="G11907" s="66"/>
      <c r="J11907" s="65"/>
      <c r="K11907" s="65"/>
      <c r="L11907" s="66"/>
      <c r="M11907" s="65"/>
      <c r="N11907" s="65"/>
      <c r="O11907" s="65"/>
      <c r="P11907" s="66"/>
      <c r="Q11907" s="31">
        <f t="shared" si="372"/>
        <v>9999</v>
      </c>
      <c r="R11907" s="31" t="str">
        <f t="shared" si="373"/>
        <v/>
      </c>
      <c r="S11907" s="29">
        <f>IF($Q11907&lt;Parâmetros!$E$19,$G11907-1,$G11907)</f>
        <v>0</v>
      </c>
    </row>
    <row r="11908" spans="1:19" x14ac:dyDescent="0.25">
      <c r="A11908" s="116"/>
      <c r="B11908" s="65"/>
      <c r="C11908" s="65"/>
      <c r="D11908" s="66"/>
      <c r="E11908" s="67"/>
      <c r="F11908" s="65"/>
      <c r="G11908" s="66"/>
      <c r="J11908" s="65"/>
      <c r="K11908" s="65"/>
      <c r="L11908" s="66"/>
      <c r="M11908" s="65"/>
      <c r="N11908" s="65"/>
      <c r="O11908" s="65"/>
      <c r="P11908" s="66"/>
      <c r="Q11908" s="31">
        <f t="shared" si="372"/>
        <v>9999</v>
      </c>
      <c r="R11908" s="31" t="str">
        <f t="shared" si="373"/>
        <v/>
      </c>
      <c r="S11908" s="29">
        <f>IF($Q11908&lt;Parâmetros!$E$19,$G11908-1,$G11908)</f>
        <v>0</v>
      </c>
    </row>
    <row r="11909" spans="1:19" x14ac:dyDescent="0.25">
      <c r="A11909" s="116"/>
      <c r="B11909" s="65"/>
      <c r="C11909" s="65"/>
      <c r="D11909" s="66"/>
      <c r="E11909" s="67"/>
      <c r="F11909" s="65"/>
      <c r="G11909" s="66"/>
      <c r="J11909" s="65"/>
      <c r="K11909" s="65"/>
      <c r="L11909" s="66"/>
      <c r="M11909" s="65"/>
      <c r="N11909" s="65"/>
      <c r="O11909" s="65"/>
      <c r="P11909" s="66"/>
      <c r="Q11909" s="31">
        <f t="shared" si="372"/>
        <v>9999</v>
      </c>
      <c r="R11909" s="31" t="str">
        <f t="shared" si="373"/>
        <v/>
      </c>
      <c r="S11909" s="29">
        <f>IF($Q11909&lt;Parâmetros!$E$19,$G11909-1,$G11909)</f>
        <v>0</v>
      </c>
    </row>
    <row r="11910" spans="1:19" x14ac:dyDescent="0.25">
      <c r="A11910" s="116"/>
      <c r="B11910" s="65"/>
      <c r="C11910" s="65"/>
      <c r="D11910" s="66"/>
      <c r="E11910" s="67"/>
      <c r="F11910" s="65"/>
      <c r="G11910" s="66"/>
      <c r="J11910" s="65"/>
      <c r="K11910" s="65"/>
      <c r="L11910" s="66"/>
      <c r="M11910" s="65"/>
      <c r="N11910" s="65"/>
      <c r="O11910" s="65"/>
      <c r="P11910" s="66"/>
      <c r="Q11910" s="31">
        <f t="shared" si="372"/>
        <v>9999</v>
      </c>
      <c r="R11910" s="31" t="str">
        <f t="shared" si="373"/>
        <v/>
      </c>
      <c r="S11910" s="29">
        <f>IF($Q11910&lt;Parâmetros!$E$19,$G11910-1,$G11910)</f>
        <v>0</v>
      </c>
    </row>
    <row r="11911" spans="1:19" x14ac:dyDescent="0.25">
      <c r="A11911" s="116"/>
      <c r="B11911" s="65"/>
      <c r="C11911" s="65"/>
      <c r="D11911" s="66"/>
      <c r="E11911" s="67"/>
      <c r="F11911" s="65"/>
      <c r="G11911" s="66"/>
      <c r="J11911" s="65"/>
      <c r="K11911" s="65"/>
      <c r="L11911" s="66"/>
      <c r="M11911" s="65"/>
      <c r="N11911" s="65"/>
      <c r="O11911" s="65"/>
      <c r="P11911" s="66"/>
      <c r="Q11911" s="31">
        <f t="shared" si="372"/>
        <v>9999</v>
      </c>
      <c r="R11911" s="31" t="str">
        <f t="shared" si="373"/>
        <v/>
      </c>
      <c r="S11911" s="29">
        <f>IF($Q11911&lt;Parâmetros!$E$19,$G11911-1,$G11911)</f>
        <v>0</v>
      </c>
    </row>
    <row r="11912" spans="1:19" x14ac:dyDescent="0.25">
      <c r="A11912" s="116"/>
      <c r="B11912" s="65"/>
      <c r="C11912" s="65"/>
      <c r="D11912" s="66"/>
      <c r="E11912" s="67"/>
      <c r="F11912" s="65"/>
      <c r="G11912" s="66"/>
      <c r="J11912" s="65"/>
      <c r="K11912" s="65"/>
      <c r="L11912" s="66"/>
      <c r="M11912" s="65"/>
      <c r="N11912" s="65"/>
      <c r="O11912" s="65"/>
      <c r="P11912" s="66"/>
      <c r="Q11912" s="31">
        <f t="shared" si="372"/>
        <v>9999</v>
      </c>
      <c r="R11912" s="31" t="str">
        <f t="shared" si="373"/>
        <v/>
      </c>
      <c r="S11912" s="29">
        <f>IF($Q11912&lt;Parâmetros!$E$19,$G11912-1,$G11912)</f>
        <v>0</v>
      </c>
    </row>
    <row r="11913" spans="1:19" x14ac:dyDescent="0.25">
      <c r="A11913" s="116"/>
      <c r="B11913" s="65"/>
      <c r="C11913" s="65"/>
      <c r="D11913" s="66"/>
      <c r="E11913" s="67"/>
      <c r="F11913" s="65"/>
      <c r="G11913" s="66"/>
      <c r="J11913" s="65"/>
      <c r="K11913" s="65"/>
      <c r="L11913" s="66"/>
      <c r="M11913" s="65"/>
      <c r="N11913" s="65"/>
      <c r="O11913" s="65"/>
      <c r="P11913" s="66"/>
      <c r="Q11913" s="31">
        <f t="shared" si="372"/>
        <v>9999</v>
      </c>
      <c r="R11913" s="31" t="str">
        <f t="shared" si="373"/>
        <v/>
      </c>
      <c r="S11913" s="29">
        <f>IF($Q11913&lt;Parâmetros!$E$19,$G11913-1,$G11913)</f>
        <v>0</v>
      </c>
    </row>
    <row r="11914" spans="1:19" x14ac:dyDescent="0.25">
      <c r="A11914" s="116"/>
      <c r="B11914" s="65"/>
      <c r="C11914" s="65"/>
      <c r="D11914" s="66"/>
      <c r="E11914" s="67"/>
      <c r="F11914" s="65"/>
      <c r="G11914" s="66"/>
      <c r="J11914" s="65"/>
      <c r="K11914" s="65"/>
      <c r="L11914" s="66"/>
      <c r="M11914" s="65"/>
      <c r="N11914" s="65"/>
      <c r="O11914" s="65"/>
      <c r="P11914" s="66"/>
      <c r="Q11914" s="31">
        <f t="shared" si="372"/>
        <v>9999</v>
      </c>
      <c r="R11914" s="31" t="str">
        <f t="shared" si="373"/>
        <v/>
      </c>
      <c r="S11914" s="29">
        <f>IF($Q11914&lt;Parâmetros!$E$19,$G11914-1,$G11914)</f>
        <v>0</v>
      </c>
    </row>
    <row r="11915" spans="1:19" x14ac:dyDescent="0.25">
      <c r="A11915" s="116"/>
      <c r="B11915" s="65"/>
      <c r="C11915" s="65"/>
      <c r="D11915" s="66"/>
      <c r="E11915" s="67"/>
      <c r="F11915" s="65"/>
      <c r="G11915" s="66"/>
      <c r="J11915" s="65"/>
      <c r="K11915" s="65"/>
      <c r="L11915" s="66"/>
      <c r="M11915" s="65"/>
      <c r="N11915" s="65"/>
      <c r="O11915" s="65"/>
      <c r="P11915" s="66"/>
      <c r="Q11915" s="31">
        <f t="shared" si="372"/>
        <v>9999</v>
      </c>
      <c r="R11915" s="31" t="str">
        <f t="shared" si="373"/>
        <v/>
      </c>
      <c r="S11915" s="29">
        <f>IF($Q11915&lt;Parâmetros!$E$19,$G11915-1,$G11915)</f>
        <v>0</v>
      </c>
    </row>
    <row r="11916" spans="1:19" x14ac:dyDescent="0.25">
      <c r="A11916" s="116"/>
      <c r="B11916" s="65"/>
      <c r="C11916" s="65"/>
      <c r="D11916" s="66"/>
      <c r="E11916" s="67"/>
      <c r="F11916" s="65"/>
      <c r="G11916" s="66"/>
      <c r="J11916" s="65"/>
      <c r="K11916" s="65"/>
      <c r="L11916" s="66"/>
      <c r="M11916" s="65"/>
      <c r="N11916" s="65"/>
      <c r="O11916" s="65"/>
      <c r="P11916" s="66"/>
      <c r="Q11916" s="31">
        <f t="shared" si="372"/>
        <v>9999</v>
      </c>
      <c r="R11916" s="31" t="str">
        <f t="shared" si="373"/>
        <v/>
      </c>
      <c r="S11916" s="29">
        <f>IF($Q11916&lt;Parâmetros!$E$19,$G11916-1,$G11916)</f>
        <v>0</v>
      </c>
    </row>
    <row r="11917" spans="1:19" x14ac:dyDescent="0.25">
      <c r="A11917" s="116"/>
      <c r="B11917" s="65"/>
      <c r="C11917" s="65"/>
      <c r="D11917" s="66"/>
      <c r="E11917" s="67"/>
      <c r="F11917" s="65"/>
      <c r="G11917" s="66"/>
      <c r="J11917" s="65"/>
      <c r="K11917" s="65"/>
      <c r="L11917" s="66"/>
      <c r="M11917" s="65"/>
      <c r="N11917" s="65"/>
      <c r="O11917" s="65"/>
      <c r="P11917" s="66"/>
      <c r="Q11917" s="31">
        <f t="shared" si="372"/>
        <v>9999</v>
      </c>
      <c r="R11917" s="31" t="str">
        <f t="shared" si="373"/>
        <v/>
      </c>
      <c r="S11917" s="29">
        <f>IF($Q11917&lt;Parâmetros!$E$19,$G11917-1,$G11917)</f>
        <v>0</v>
      </c>
    </row>
    <row r="11918" spans="1:19" x14ac:dyDescent="0.25">
      <c r="A11918" s="116"/>
      <c r="B11918" s="65"/>
      <c r="C11918" s="65"/>
      <c r="D11918" s="66"/>
      <c r="E11918" s="67"/>
      <c r="F11918" s="65"/>
      <c r="G11918" s="66"/>
      <c r="J11918" s="65"/>
      <c r="K11918" s="65"/>
      <c r="L11918" s="66"/>
      <c r="M11918" s="65"/>
      <c r="N11918" s="65"/>
      <c r="O11918" s="65"/>
      <c r="P11918" s="66"/>
      <c r="Q11918" s="31">
        <f t="shared" si="372"/>
        <v>9999</v>
      </c>
      <c r="R11918" s="31" t="str">
        <f t="shared" si="373"/>
        <v/>
      </c>
      <c r="S11918" s="29">
        <f>IF($Q11918&lt;Parâmetros!$E$19,$G11918-1,$G11918)</f>
        <v>0</v>
      </c>
    </row>
    <row r="11919" spans="1:19" x14ac:dyDescent="0.25">
      <c r="A11919" s="116"/>
      <c r="B11919" s="65"/>
      <c r="C11919" s="65"/>
      <c r="D11919" s="66"/>
      <c r="E11919" s="67"/>
      <c r="F11919" s="65"/>
      <c r="G11919" s="66"/>
      <c r="J11919" s="65"/>
      <c r="K11919" s="65"/>
      <c r="L11919" s="66"/>
      <c r="M11919" s="65"/>
      <c r="N11919" s="65"/>
      <c r="O11919" s="65"/>
      <c r="P11919" s="66"/>
      <c r="Q11919" s="31">
        <f t="shared" si="372"/>
        <v>9999</v>
      </c>
      <c r="R11919" s="31" t="str">
        <f t="shared" si="373"/>
        <v/>
      </c>
      <c r="S11919" s="29">
        <f>IF($Q11919&lt;Parâmetros!$E$19,$G11919-1,$G11919)</f>
        <v>0</v>
      </c>
    </row>
    <row r="11920" spans="1:19" x14ac:dyDescent="0.25">
      <c r="A11920" s="116"/>
      <c r="B11920" s="65"/>
      <c r="C11920" s="65"/>
      <c r="D11920" s="66"/>
      <c r="E11920" s="67"/>
      <c r="F11920" s="65"/>
      <c r="G11920" s="66"/>
      <c r="J11920" s="65"/>
      <c r="K11920" s="65"/>
      <c r="L11920" s="66"/>
      <c r="M11920" s="65"/>
      <c r="N11920" s="65"/>
      <c r="O11920" s="65"/>
      <c r="P11920" s="66"/>
      <c r="Q11920" s="31">
        <f t="shared" si="372"/>
        <v>9999</v>
      </c>
      <c r="R11920" s="31" t="str">
        <f t="shared" si="373"/>
        <v/>
      </c>
      <c r="S11920" s="29">
        <f>IF($Q11920&lt;Parâmetros!$E$19,$G11920-1,$G11920)</f>
        <v>0</v>
      </c>
    </row>
    <row r="11921" spans="1:19" x14ac:dyDescent="0.25">
      <c r="A11921" s="116"/>
      <c r="B11921" s="65"/>
      <c r="C11921" s="65"/>
      <c r="D11921" s="66"/>
      <c r="E11921" s="67"/>
      <c r="F11921" s="65"/>
      <c r="G11921" s="66"/>
      <c r="J11921" s="65"/>
      <c r="K11921" s="65"/>
      <c r="L11921" s="66"/>
      <c r="M11921" s="65"/>
      <c r="O11921" s="65"/>
      <c r="P11921" s="66"/>
      <c r="Q11921" s="31">
        <f t="shared" si="372"/>
        <v>9999</v>
      </c>
      <c r="R11921" s="31" t="str">
        <f t="shared" si="373"/>
        <v/>
      </c>
      <c r="S11921" s="29">
        <f>IF($Q11921&lt;Parâmetros!$E$19,$G11921-1,$G11921)</f>
        <v>0</v>
      </c>
    </row>
    <row r="11922" spans="1:19" x14ac:dyDescent="0.25">
      <c r="A11922" s="116"/>
      <c r="B11922" s="65"/>
      <c r="C11922" s="65"/>
      <c r="D11922" s="66"/>
      <c r="E11922" s="67"/>
      <c r="F11922" s="65"/>
      <c r="G11922" s="66"/>
      <c r="J11922" s="65"/>
      <c r="K11922" s="65"/>
      <c r="L11922" s="66"/>
      <c r="M11922" s="65"/>
      <c r="N11922" s="65"/>
      <c r="O11922" s="65"/>
      <c r="P11922" s="66"/>
      <c r="Q11922" s="31">
        <f t="shared" si="372"/>
        <v>9999</v>
      </c>
      <c r="R11922" s="31" t="str">
        <f t="shared" si="373"/>
        <v/>
      </c>
      <c r="S11922" s="29">
        <f>IF($Q11922&lt;Parâmetros!$E$19,$G11922-1,$G11922)</f>
        <v>0</v>
      </c>
    </row>
    <row r="11923" spans="1:19" x14ac:dyDescent="0.25">
      <c r="A11923" s="116"/>
      <c r="B11923" s="65"/>
      <c r="C11923" s="65"/>
      <c r="D11923" s="66"/>
      <c r="E11923" s="67"/>
      <c r="F11923" s="65"/>
      <c r="G11923" s="66"/>
      <c r="J11923" s="65"/>
      <c r="K11923" s="65"/>
      <c r="L11923" s="66"/>
      <c r="M11923" s="65"/>
      <c r="N11923" s="65"/>
      <c r="O11923" s="65"/>
      <c r="P11923" s="66"/>
      <c r="Q11923" s="31">
        <f t="shared" si="372"/>
        <v>9999</v>
      </c>
      <c r="R11923" s="31" t="str">
        <f t="shared" si="373"/>
        <v/>
      </c>
      <c r="S11923" s="29">
        <f>IF($Q11923&lt;Parâmetros!$E$19,$G11923-1,$G11923)</f>
        <v>0</v>
      </c>
    </row>
    <row r="11924" spans="1:19" x14ac:dyDescent="0.25">
      <c r="A11924" s="116"/>
      <c r="B11924" s="65"/>
      <c r="C11924" s="65"/>
      <c r="D11924" s="66"/>
      <c r="E11924" s="67"/>
      <c r="F11924" s="65"/>
      <c r="G11924" s="66"/>
      <c r="J11924" s="65"/>
      <c r="K11924" s="65"/>
      <c r="L11924" s="66"/>
      <c r="M11924" s="65"/>
      <c r="N11924" s="65"/>
      <c r="O11924" s="65"/>
      <c r="P11924" s="66"/>
      <c r="Q11924" s="31">
        <f t="shared" si="372"/>
        <v>9999</v>
      </c>
      <c r="R11924" s="31" t="str">
        <f t="shared" si="373"/>
        <v/>
      </c>
      <c r="S11924" s="29">
        <f>IF($Q11924&lt;Parâmetros!$E$19,$G11924-1,$G11924)</f>
        <v>0</v>
      </c>
    </row>
    <row r="11925" spans="1:19" x14ac:dyDescent="0.25">
      <c r="A11925" s="116"/>
      <c r="B11925" s="65"/>
      <c r="C11925" s="65"/>
      <c r="D11925" s="66"/>
      <c r="E11925" s="67"/>
      <c r="F11925" s="65"/>
      <c r="G11925" s="66"/>
      <c r="J11925" s="65"/>
      <c r="K11925" s="65"/>
      <c r="L11925" s="66"/>
      <c r="M11925" s="65"/>
      <c r="N11925" s="65"/>
      <c r="O11925" s="65"/>
      <c r="P11925" s="66"/>
      <c r="Q11925" s="31">
        <f t="shared" si="372"/>
        <v>9999</v>
      </c>
      <c r="R11925" s="31" t="str">
        <f t="shared" si="373"/>
        <v/>
      </c>
      <c r="S11925" s="29">
        <f>IF($Q11925&lt;Parâmetros!$E$19,$G11925-1,$G11925)</f>
        <v>0</v>
      </c>
    </row>
    <row r="11926" spans="1:19" x14ac:dyDescent="0.25">
      <c r="A11926" s="116"/>
      <c r="B11926" s="65"/>
      <c r="C11926" s="65"/>
      <c r="D11926" s="66"/>
      <c r="E11926" s="67"/>
      <c r="F11926" s="65"/>
      <c r="G11926" s="66"/>
      <c r="J11926" s="65"/>
      <c r="K11926" s="65"/>
      <c r="L11926" s="66"/>
      <c r="M11926" s="65"/>
      <c r="N11926" s="65"/>
      <c r="O11926" s="65"/>
      <c r="P11926" s="66"/>
      <c r="Q11926" s="31">
        <f t="shared" si="372"/>
        <v>9999</v>
      </c>
      <c r="R11926" s="31" t="str">
        <f t="shared" si="373"/>
        <v/>
      </c>
      <c r="S11926" s="29">
        <f>IF($Q11926&lt;Parâmetros!$E$19,$G11926-1,$G11926)</f>
        <v>0</v>
      </c>
    </row>
    <row r="11927" spans="1:19" x14ac:dyDescent="0.25">
      <c r="A11927" s="116"/>
      <c r="B11927" s="65"/>
      <c r="C11927" s="65"/>
      <c r="D11927" s="66"/>
      <c r="E11927" s="67"/>
      <c r="F11927" s="65"/>
      <c r="G11927" s="66"/>
      <c r="J11927" s="65"/>
      <c r="K11927" s="65"/>
      <c r="L11927" s="66"/>
      <c r="M11927" s="65"/>
      <c r="N11927" s="65"/>
      <c r="O11927" s="65"/>
      <c r="P11927" s="66"/>
      <c r="Q11927" s="31">
        <f t="shared" si="372"/>
        <v>9999</v>
      </c>
      <c r="R11927" s="31" t="str">
        <f t="shared" si="373"/>
        <v/>
      </c>
      <c r="S11927" s="29">
        <f>IF($Q11927&lt;Parâmetros!$E$19,$G11927-1,$G11927)</f>
        <v>0</v>
      </c>
    </row>
    <row r="11928" spans="1:19" x14ac:dyDescent="0.25">
      <c r="A11928" s="116"/>
      <c r="B11928" s="65"/>
      <c r="C11928" s="65"/>
      <c r="D11928" s="66"/>
      <c r="E11928" s="67"/>
      <c r="F11928" s="65"/>
      <c r="G11928" s="66"/>
      <c r="J11928" s="65"/>
      <c r="K11928" s="65"/>
      <c r="L11928" s="66"/>
      <c r="M11928" s="65"/>
      <c r="N11928" s="65"/>
      <c r="O11928" s="65"/>
      <c r="P11928" s="66"/>
      <c r="Q11928" s="31">
        <f t="shared" si="372"/>
        <v>9999</v>
      </c>
      <c r="R11928" s="31" t="str">
        <f t="shared" si="373"/>
        <v/>
      </c>
      <c r="S11928" s="29">
        <f>IF($Q11928&lt;Parâmetros!$E$19,$G11928-1,$G11928)</f>
        <v>0</v>
      </c>
    </row>
    <row r="11929" spans="1:19" x14ac:dyDescent="0.25">
      <c r="A11929" s="116"/>
      <c r="B11929" s="65"/>
      <c r="C11929" s="65"/>
      <c r="D11929" s="66"/>
      <c r="E11929" s="67"/>
      <c r="F11929" s="65"/>
      <c r="G11929" s="66"/>
      <c r="J11929" s="65"/>
      <c r="K11929" s="65"/>
      <c r="L11929" s="66"/>
      <c r="M11929" s="65"/>
      <c r="N11929" s="65"/>
      <c r="O11929" s="65"/>
      <c r="P11929" s="66"/>
      <c r="Q11929" s="31">
        <f t="shared" si="372"/>
        <v>9999</v>
      </c>
      <c r="R11929" s="31" t="str">
        <f t="shared" si="373"/>
        <v/>
      </c>
      <c r="S11929" s="29">
        <f>IF($Q11929&lt;Parâmetros!$E$19,$G11929-1,$G11929)</f>
        <v>0</v>
      </c>
    </row>
    <row r="11930" spans="1:19" x14ac:dyDescent="0.25">
      <c r="A11930" s="116"/>
      <c r="B11930" s="65"/>
      <c r="C11930" s="65"/>
      <c r="D11930" s="66"/>
      <c r="E11930" s="67"/>
      <c r="F11930" s="65"/>
      <c r="G11930" s="66"/>
      <c r="J11930" s="65"/>
      <c r="K11930" s="65"/>
      <c r="L11930" s="66"/>
      <c r="M11930" s="65"/>
      <c r="O11930" s="65"/>
      <c r="P11930" s="66"/>
      <c r="Q11930" s="31">
        <f t="shared" si="372"/>
        <v>9999</v>
      </c>
      <c r="R11930" s="31" t="str">
        <f t="shared" si="373"/>
        <v/>
      </c>
      <c r="S11930" s="29">
        <f>IF($Q11930&lt;Parâmetros!$E$19,$G11930-1,$G11930)</f>
        <v>0</v>
      </c>
    </row>
    <row r="11931" spans="1:19" x14ac:dyDescent="0.25">
      <c r="A11931" s="116"/>
      <c r="B11931" s="65"/>
      <c r="C11931" s="65"/>
      <c r="D11931" s="66"/>
      <c r="E11931" s="67"/>
      <c r="F11931" s="65"/>
      <c r="G11931" s="66"/>
      <c r="J11931" s="65"/>
      <c r="K11931" s="65"/>
      <c r="L11931" s="66"/>
      <c r="M11931" s="65"/>
      <c r="O11931" s="65"/>
      <c r="P11931" s="66"/>
      <c r="Q11931" s="31">
        <f t="shared" si="372"/>
        <v>9999</v>
      </c>
      <c r="R11931" s="31" t="str">
        <f t="shared" si="373"/>
        <v/>
      </c>
      <c r="S11931" s="29">
        <f>IF($Q11931&lt;Parâmetros!$E$19,$G11931-1,$G11931)</f>
        <v>0</v>
      </c>
    </row>
    <row r="11932" spans="1:19" x14ac:dyDescent="0.25">
      <c r="A11932" s="116"/>
      <c r="B11932" s="65"/>
      <c r="C11932" s="65"/>
      <c r="D11932" s="66"/>
      <c r="E11932" s="67"/>
      <c r="F11932" s="65"/>
      <c r="G11932" s="66"/>
      <c r="J11932" s="65"/>
      <c r="K11932" s="65"/>
      <c r="L11932" s="66"/>
      <c r="M11932" s="65"/>
      <c r="O11932" s="65"/>
      <c r="P11932" s="66"/>
      <c r="Q11932" s="31">
        <f t="shared" si="372"/>
        <v>9999</v>
      </c>
      <c r="R11932" s="31" t="str">
        <f t="shared" si="373"/>
        <v/>
      </c>
      <c r="S11932" s="29">
        <f>IF($Q11932&lt;Parâmetros!$E$19,$G11932-1,$G11932)</f>
        <v>0</v>
      </c>
    </row>
    <row r="11933" spans="1:19" x14ac:dyDescent="0.25">
      <c r="A11933" s="116"/>
      <c r="B11933" s="65"/>
      <c r="C11933" s="65"/>
      <c r="D11933" s="66"/>
      <c r="E11933" s="67"/>
      <c r="F11933" s="65"/>
      <c r="G11933" s="66"/>
      <c r="J11933" s="65"/>
      <c r="K11933" s="65"/>
      <c r="L11933" s="66"/>
      <c r="M11933" s="65"/>
      <c r="N11933" s="65"/>
      <c r="O11933" s="65"/>
      <c r="P11933" s="66"/>
      <c r="Q11933" s="31">
        <f t="shared" si="372"/>
        <v>9999</v>
      </c>
      <c r="R11933" s="31" t="str">
        <f t="shared" si="373"/>
        <v/>
      </c>
      <c r="S11933" s="29">
        <f>IF($Q11933&lt;Parâmetros!$E$19,$G11933-1,$G11933)</f>
        <v>0</v>
      </c>
    </row>
    <row r="11934" spans="1:19" x14ac:dyDescent="0.25">
      <c r="A11934" s="116"/>
      <c r="B11934" s="65"/>
      <c r="C11934" s="65"/>
      <c r="D11934" s="66"/>
      <c r="E11934" s="67"/>
      <c r="F11934" s="65"/>
      <c r="G11934" s="66"/>
      <c r="J11934" s="65"/>
      <c r="K11934" s="65"/>
      <c r="L11934" s="66"/>
      <c r="M11934" s="65"/>
      <c r="N11934" s="65"/>
      <c r="O11934" s="65"/>
      <c r="P11934" s="66"/>
      <c r="Q11934" s="31">
        <f t="shared" si="372"/>
        <v>9999</v>
      </c>
      <c r="R11934" s="31" t="str">
        <f t="shared" si="373"/>
        <v/>
      </c>
      <c r="S11934" s="29">
        <f>IF($Q11934&lt;Parâmetros!$E$19,$G11934-1,$G11934)</f>
        <v>0</v>
      </c>
    </row>
    <row r="11935" spans="1:19" x14ac:dyDescent="0.25">
      <c r="A11935" s="116"/>
      <c r="B11935" s="65"/>
      <c r="C11935" s="65"/>
      <c r="D11935" s="66"/>
      <c r="E11935" s="67"/>
      <c r="F11935" s="65"/>
      <c r="G11935" s="66"/>
      <c r="J11935" s="65"/>
      <c r="K11935" s="65"/>
      <c r="L11935" s="66"/>
      <c r="M11935" s="65"/>
      <c r="N11935" s="65"/>
      <c r="O11935" s="65"/>
      <c r="P11935" s="66"/>
      <c r="Q11935" s="31">
        <f t="shared" si="372"/>
        <v>9999</v>
      </c>
      <c r="R11935" s="31" t="str">
        <f t="shared" si="373"/>
        <v/>
      </c>
      <c r="S11935" s="29">
        <f>IF($Q11935&lt;Parâmetros!$E$19,$G11935-1,$G11935)</f>
        <v>0</v>
      </c>
    </row>
    <row r="11936" spans="1:19" x14ac:dyDescent="0.25">
      <c r="A11936" s="116"/>
      <c r="B11936" s="65"/>
      <c r="C11936" s="65"/>
      <c r="D11936" s="66"/>
      <c r="E11936" s="67"/>
      <c r="F11936" s="65"/>
      <c r="G11936" s="66"/>
      <c r="J11936" s="65"/>
      <c r="K11936" s="65"/>
      <c r="L11936" s="66"/>
      <c r="M11936" s="65"/>
      <c r="N11936" s="65"/>
      <c r="O11936" s="65"/>
      <c r="P11936" s="66"/>
      <c r="Q11936" s="31">
        <f t="shared" si="372"/>
        <v>9999</v>
      </c>
      <c r="R11936" s="31" t="str">
        <f t="shared" si="373"/>
        <v/>
      </c>
      <c r="S11936" s="29">
        <f>IF($Q11936&lt;Parâmetros!$E$19,$G11936-1,$G11936)</f>
        <v>0</v>
      </c>
    </row>
    <row r="11937" spans="1:19" x14ac:dyDescent="0.25">
      <c r="A11937" s="116"/>
      <c r="B11937" s="65"/>
      <c r="C11937" s="65"/>
      <c r="D11937" s="66"/>
      <c r="E11937" s="67"/>
      <c r="F11937" s="65"/>
      <c r="G11937" s="66"/>
      <c r="J11937" s="65"/>
      <c r="K11937" s="65"/>
      <c r="L11937" s="66"/>
      <c r="M11937" s="65"/>
      <c r="N11937" s="65"/>
      <c r="O11937" s="65"/>
      <c r="P11937" s="66"/>
      <c r="Q11937" s="31">
        <f t="shared" si="372"/>
        <v>9999</v>
      </c>
      <c r="R11937" s="31" t="str">
        <f t="shared" si="373"/>
        <v/>
      </c>
      <c r="S11937" s="29">
        <f>IF($Q11937&lt;Parâmetros!$E$19,$G11937-1,$G11937)</f>
        <v>0</v>
      </c>
    </row>
    <row r="11938" spans="1:19" x14ac:dyDescent="0.25">
      <c r="A11938" s="116"/>
      <c r="B11938" s="65"/>
      <c r="C11938" s="65"/>
      <c r="D11938" s="66"/>
      <c r="E11938" s="67"/>
      <c r="F11938" s="65"/>
      <c r="G11938" s="66"/>
      <c r="J11938" s="65"/>
      <c r="K11938" s="65"/>
      <c r="L11938" s="66"/>
      <c r="M11938" s="65"/>
      <c r="N11938" s="65"/>
      <c r="O11938" s="65"/>
      <c r="P11938" s="66"/>
      <c r="Q11938" s="31">
        <f t="shared" si="372"/>
        <v>9999</v>
      </c>
      <c r="R11938" s="31" t="str">
        <f t="shared" si="373"/>
        <v/>
      </c>
      <c r="S11938" s="29">
        <f>IF($Q11938&lt;Parâmetros!$E$19,$G11938-1,$G11938)</f>
        <v>0</v>
      </c>
    </row>
    <row r="11939" spans="1:19" x14ac:dyDescent="0.25">
      <c r="A11939" s="116"/>
      <c r="B11939" s="65"/>
      <c r="C11939" s="65"/>
      <c r="D11939" s="66"/>
      <c r="E11939" s="67"/>
      <c r="F11939" s="65"/>
      <c r="G11939" s="66"/>
      <c r="J11939" s="65"/>
      <c r="K11939" s="65"/>
      <c r="L11939" s="66"/>
      <c r="M11939" s="65"/>
      <c r="N11939" s="65"/>
      <c r="O11939" s="65"/>
      <c r="P11939" s="66"/>
      <c r="Q11939" s="31">
        <f t="shared" si="372"/>
        <v>9999</v>
      </c>
      <c r="R11939" s="31" t="str">
        <f t="shared" si="373"/>
        <v/>
      </c>
      <c r="S11939" s="29">
        <f>IF($Q11939&lt;Parâmetros!$E$19,$G11939-1,$G11939)</f>
        <v>0</v>
      </c>
    </row>
    <row r="11940" spans="1:19" x14ac:dyDescent="0.25">
      <c r="A11940" s="116"/>
      <c r="B11940" s="65"/>
      <c r="C11940" s="65"/>
      <c r="D11940" s="66"/>
      <c r="E11940" s="67"/>
      <c r="F11940" s="65"/>
      <c r="G11940" s="66"/>
      <c r="J11940" s="65"/>
      <c r="K11940" s="65"/>
      <c r="L11940" s="66"/>
      <c r="M11940" s="65"/>
      <c r="N11940" s="65"/>
      <c r="O11940" s="65"/>
      <c r="P11940" s="66"/>
      <c r="Q11940" s="31">
        <f t="shared" si="372"/>
        <v>9999</v>
      </c>
      <c r="R11940" s="31" t="str">
        <f t="shared" si="373"/>
        <v/>
      </c>
      <c r="S11940" s="29">
        <f>IF($Q11940&lt;Parâmetros!$E$19,$G11940-1,$G11940)</f>
        <v>0</v>
      </c>
    </row>
    <row r="11941" spans="1:19" x14ac:dyDescent="0.25">
      <c r="A11941" s="116"/>
      <c r="B11941" s="65"/>
      <c r="C11941" s="65"/>
      <c r="D11941" s="66"/>
      <c r="E11941" s="67"/>
      <c r="F11941" s="65"/>
      <c r="G11941" s="66"/>
      <c r="J11941" s="65"/>
      <c r="K11941" s="65"/>
      <c r="L11941" s="66"/>
      <c r="M11941" s="65"/>
      <c r="N11941" s="65"/>
      <c r="O11941" s="65"/>
      <c r="P11941" s="66"/>
      <c r="Q11941" s="31">
        <f t="shared" si="372"/>
        <v>9999</v>
      </c>
      <c r="R11941" s="31" t="str">
        <f t="shared" si="373"/>
        <v/>
      </c>
      <c r="S11941" s="29">
        <f>IF($Q11941&lt;Parâmetros!$E$19,$G11941-1,$G11941)</f>
        <v>0</v>
      </c>
    </row>
    <row r="11942" spans="1:19" x14ac:dyDescent="0.25">
      <c r="A11942" s="116"/>
      <c r="B11942" s="65"/>
      <c r="C11942" s="65"/>
      <c r="D11942" s="66"/>
      <c r="E11942" s="67"/>
      <c r="F11942" s="65"/>
      <c r="G11942" s="66"/>
      <c r="J11942" s="65"/>
      <c r="K11942" s="65"/>
      <c r="L11942" s="66"/>
      <c r="M11942" s="65"/>
      <c r="N11942" s="65"/>
      <c r="O11942" s="65"/>
      <c r="P11942" s="66"/>
      <c r="Q11942" s="31">
        <f t="shared" si="372"/>
        <v>9999</v>
      </c>
      <c r="R11942" s="31" t="str">
        <f t="shared" si="373"/>
        <v/>
      </c>
      <c r="S11942" s="29">
        <f>IF($Q11942&lt;Parâmetros!$E$19,$G11942-1,$G11942)</f>
        <v>0</v>
      </c>
    </row>
    <row r="11943" spans="1:19" x14ac:dyDescent="0.25">
      <c r="A11943" s="116"/>
      <c r="B11943" s="65"/>
      <c r="C11943" s="65"/>
      <c r="D11943" s="66"/>
      <c r="E11943" s="67"/>
      <c r="F11943" s="65"/>
      <c r="G11943" s="66"/>
      <c r="J11943" s="65"/>
      <c r="K11943" s="65"/>
      <c r="L11943" s="66"/>
      <c r="M11943" s="65"/>
      <c r="N11943" s="65"/>
      <c r="O11943" s="65"/>
      <c r="P11943" s="66"/>
      <c r="Q11943" s="31">
        <f t="shared" si="372"/>
        <v>9999</v>
      </c>
      <c r="R11943" s="31" t="str">
        <f t="shared" si="373"/>
        <v/>
      </c>
      <c r="S11943" s="29">
        <f>IF($Q11943&lt;Parâmetros!$E$19,$G11943-1,$G11943)</f>
        <v>0</v>
      </c>
    </row>
    <row r="11944" spans="1:19" x14ac:dyDescent="0.25">
      <c r="A11944" s="116"/>
      <c r="B11944" s="65"/>
      <c r="C11944" s="65"/>
      <c r="D11944" s="66"/>
      <c r="E11944" s="67"/>
      <c r="F11944" s="65"/>
      <c r="G11944" s="66"/>
      <c r="J11944" s="65"/>
      <c r="K11944" s="65"/>
      <c r="L11944" s="66"/>
      <c r="M11944" s="65"/>
      <c r="N11944" s="65"/>
      <c r="O11944" s="65"/>
      <c r="P11944" s="66"/>
      <c r="Q11944" s="31">
        <f t="shared" si="372"/>
        <v>9999</v>
      </c>
      <c r="R11944" s="31" t="str">
        <f t="shared" si="373"/>
        <v/>
      </c>
      <c r="S11944" s="29">
        <f>IF($Q11944&lt;Parâmetros!$E$19,$G11944-1,$G11944)</f>
        <v>0</v>
      </c>
    </row>
    <row r="11945" spans="1:19" x14ac:dyDescent="0.25">
      <c r="A11945" s="116"/>
      <c r="B11945" s="65"/>
      <c r="C11945" s="65"/>
      <c r="D11945" s="66"/>
      <c r="E11945" s="67"/>
      <c r="F11945" s="65"/>
      <c r="G11945" s="66"/>
      <c r="J11945" s="65"/>
      <c r="K11945" s="65"/>
      <c r="L11945" s="66"/>
      <c r="M11945" s="65"/>
      <c r="N11945" s="65"/>
      <c r="O11945" s="65"/>
      <c r="P11945" s="66"/>
      <c r="Q11945" s="31">
        <f t="shared" si="372"/>
        <v>9999</v>
      </c>
      <c r="R11945" s="31" t="str">
        <f t="shared" si="373"/>
        <v/>
      </c>
      <c r="S11945" s="29">
        <f>IF($Q11945&lt;Parâmetros!$E$19,$G11945-1,$G11945)</f>
        <v>0</v>
      </c>
    </row>
    <row r="11946" spans="1:19" x14ac:dyDescent="0.25">
      <c r="A11946" s="116"/>
      <c r="B11946" s="65"/>
      <c r="C11946" s="65"/>
      <c r="D11946" s="66"/>
      <c r="E11946" s="67"/>
      <c r="F11946" s="65"/>
      <c r="G11946" s="66"/>
      <c r="J11946" s="65"/>
      <c r="K11946" s="65"/>
      <c r="L11946" s="66"/>
      <c r="M11946" s="65"/>
      <c r="N11946" s="65"/>
      <c r="O11946" s="65"/>
      <c r="P11946" s="66"/>
      <c r="Q11946" s="31">
        <f t="shared" si="372"/>
        <v>9999</v>
      </c>
      <c r="R11946" s="31" t="str">
        <f t="shared" si="373"/>
        <v/>
      </c>
      <c r="S11946" s="29">
        <f>IF($Q11946&lt;Parâmetros!$E$19,$G11946-1,$G11946)</f>
        <v>0</v>
      </c>
    </row>
    <row r="11947" spans="1:19" x14ac:dyDescent="0.25">
      <c r="A11947" s="116"/>
      <c r="B11947" s="65"/>
      <c r="C11947" s="65"/>
      <c r="D11947" s="66"/>
      <c r="E11947" s="67"/>
      <c r="F11947" s="65"/>
      <c r="G11947" s="66"/>
      <c r="J11947" s="65"/>
      <c r="K11947" s="65"/>
      <c r="L11947" s="66"/>
      <c r="M11947" s="65"/>
      <c r="N11947" s="65"/>
      <c r="O11947" s="65"/>
      <c r="P11947" s="66"/>
      <c r="Q11947" s="31">
        <f t="shared" si="372"/>
        <v>9999</v>
      </c>
      <c r="R11947" s="31" t="str">
        <f t="shared" si="373"/>
        <v/>
      </c>
      <c r="S11947" s="29">
        <f>IF($Q11947&lt;Parâmetros!$E$19,$G11947-1,$G11947)</f>
        <v>0</v>
      </c>
    </row>
    <row r="11948" spans="1:19" x14ac:dyDescent="0.25">
      <c r="A11948" s="116"/>
      <c r="B11948" s="65"/>
      <c r="C11948" s="65"/>
      <c r="D11948" s="66"/>
      <c r="E11948" s="67"/>
      <c r="F11948" s="65"/>
      <c r="G11948" s="66"/>
      <c r="J11948" s="65"/>
      <c r="K11948" s="65"/>
      <c r="L11948" s="66"/>
      <c r="M11948" s="65"/>
      <c r="N11948" s="65"/>
      <c r="O11948" s="65"/>
      <c r="P11948" s="66"/>
      <c r="Q11948" s="31">
        <f t="shared" si="372"/>
        <v>9999</v>
      </c>
      <c r="R11948" s="31" t="str">
        <f t="shared" si="373"/>
        <v/>
      </c>
      <c r="S11948" s="29">
        <f>IF($Q11948&lt;Parâmetros!$E$19,$G11948-1,$G11948)</f>
        <v>0</v>
      </c>
    </row>
    <row r="11949" spans="1:19" x14ac:dyDescent="0.25">
      <c r="A11949" s="116"/>
      <c r="B11949" s="65"/>
      <c r="C11949" s="65"/>
      <c r="D11949" s="66"/>
      <c r="E11949" s="67"/>
      <c r="F11949" s="65"/>
      <c r="G11949" s="66"/>
      <c r="J11949" s="65"/>
      <c r="K11949" s="65"/>
      <c r="L11949" s="66"/>
      <c r="M11949" s="65"/>
      <c r="N11949" s="65"/>
      <c r="O11949" s="65"/>
      <c r="P11949" s="66"/>
      <c r="Q11949" s="31">
        <f t="shared" si="372"/>
        <v>9999</v>
      </c>
      <c r="R11949" s="31" t="str">
        <f t="shared" si="373"/>
        <v/>
      </c>
      <c r="S11949" s="29">
        <f>IF($Q11949&lt;Parâmetros!$E$19,$G11949-1,$G11949)</f>
        <v>0</v>
      </c>
    </row>
    <row r="11950" spans="1:19" x14ac:dyDescent="0.25">
      <c r="A11950" s="116"/>
      <c r="B11950" s="65"/>
      <c r="C11950" s="65"/>
      <c r="D11950" s="66"/>
      <c r="E11950" s="67"/>
      <c r="F11950" s="65"/>
      <c r="G11950" s="66"/>
      <c r="J11950" s="65"/>
      <c r="K11950" s="65"/>
      <c r="L11950" s="66"/>
      <c r="M11950" s="65"/>
      <c r="N11950" s="65"/>
      <c r="O11950" s="65"/>
      <c r="P11950" s="66"/>
      <c r="Q11950" s="31">
        <f t="shared" si="372"/>
        <v>9999</v>
      </c>
      <c r="R11950" s="31" t="str">
        <f t="shared" si="373"/>
        <v/>
      </c>
      <c r="S11950" s="29">
        <f>IF($Q11950&lt;Parâmetros!$E$19,$G11950-1,$G11950)</f>
        <v>0</v>
      </c>
    </row>
    <row r="11951" spans="1:19" x14ac:dyDescent="0.25">
      <c r="A11951" s="116"/>
      <c r="B11951" s="65"/>
      <c r="C11951" s="65"/>
      <c r="D11951" s="66"/>
      <c r="E11951" s="67"/>
      <c r="F11951" s="65"/>
      <c r="G11951" s="66"/>
      <c r="J11951" s="65"/>
      <c r="K11951" s="65"/>
      <c r="L11951" s="66"/>
      <c r="M11951" s="65"/>
      <c r="N11951" s="65"/>
      <c r="O11951" s="65"/>
      <c r="P11951" s="66"/>
      <c r="Q11951" s="31">
        <f t="shared" si="372"/>
        <v>9999</v>
      </c>
      <c r="R11951" s="31" t="str">
        <f t="shared" si="373"/>
        <v/>
      </c>
      <c r="S11951" s="29">
        <f>IF($Q11951&lt;Parâmetros!$E$19,$G11951-1,$G11951)</f>
        <v>0</v>
      </c>
    </row>
    <row r="11952" spans="1:19" x14ac:dyDescent="0.25">
      <c r="A11952" s="116"/>
      <c r="B11952" s="65"/>
      <c r="C11952" s="65"/>
      <c r="D11952" s="66"/>
      <c r="E11952" s="67"/>
      <c r="F11952" s="65"/>
      <c r="G11952" s="66"/>
      <c r="J11952" s="65"/>
      <c r="K11952" s="65"/>
      <c r="L11952" s="66"/>
      <c r="M11952" s="65"/>
      <c r="N11952" s="65"/>
      <c r="O11952" s="65"/>
      <c r="P11952" s="66"/>
      <c r="Q11952" s="31">
        <f t="shared" si="372"/>
        <v>9999</v>
      </c>
      <c r="R11952" s="31" t="str">
        <f t="shared" si="373"/>
        <v/>
      </c>
      <c r="S11952" s="29">
        <f>IF($Q11952&lt;Parâmetros!$E$19,$G11952-1,$G11952)</f>
        <v>0</v>
      </c>
    </row>
    <row r="11953" spans="1:19" x14ac:dyDescent="0.25">
      <c r="A11953" s="116"/>
      <c r="B11953" s="65"/>
      <c r="C11953" s="65"/>
      <c r="D11953" s="66"/>
      <c r="E11953" s="67"/>
      <c r="F11953" s="65"/>
      <c r="G11953" s="66"/>
      <c r="J11953" s="65"/>
      <c r="K11953" s="65"/>
      <c r="L11953" s="66"/>
      <c r="M11953" s="65"/>
      <c r="N11953" s="65"/>
      <c r="O11953" s="65"/>
      <c r="P11953" s="66"/>
      <c r="Q11953" s="31">
        <f t="shared" si="372"/>
        <v>9999</v>
      </c>
      <c r="R11953" s="31" t="str">
        <f t="shared" si="373"/>
        <v/>
      </c>
      <c r="S11953" s="29">
        <f>IF($Q11953&lt;Parâmetros!$E$19,$G11953-1,$G11953)</f>
        <v>0</v>
      </c>
    </row>
    <row r="11954" spans="1:19" x14ac:dyDescent="0.25">
      <c r="A11954" s="116"/>
      <c r="B11954" s="65"/>
      <c r="C11954" s="65"/>
      <c r="D11954" s="66"/>
      <c r="E11954" s="67"/>
      <c r="F11954" s="65"/>
      <c r="G11954" s="66"/>
      <c r="J11954" s="65"/>
      <c r="K11954" s="65"/>
      <c r="L11954" s="66"/>
      <c r="M11954" s="65"/>
      <c r="N11954" s="65"/>
      <c r="O11954" s="65"/>
      <c r="P11954" s="66"/>
      <c r="Q11954" s="31">
        <f t="shared" si="372"/>
        <v>9999</v>
      </c>
      <c r="R11954" s="31" t="str">
        <f t="shared" si="373"/>
        <v/>
      </c>
      <c r="S11954" s="29">
        <f>IF($Q11954&lt;Parâmetros!$E$19,$G11954-1,$G11954)</f>
        <v>0</v>
      </c>
    </row>
    <row r="11955" spans="1:19" x14ac:dyDescent="0.25">
      <c r="A11955" s="116"/>
      <c r="B11955" s="65"/>
      <c r="C11955" s="65"/>
      <c r="D11955" s="66"/>
      <c r="E11955" s="67"/>
      <c r="F11955" s="65"/>
      <c r="G11955" s="66"/>
      <c r="J11955" s="65"/>
      <c r="K11955" s="65"/>
      <c r="L11955" s="66"/>
      <c r="M11955" s="65"/>
      <c r="N11955" s="65"/>
      <c r="O11955" s="65"/>
      <c r="P11955" s="66"/>
      <c r="Q11955" s="31">
        <f t="shared" si="372"/>
        <v>9999</v>
      </c>
      <c r="R11955" s="31" t="str">
        <f t="shared" si="373"/>
        <v/>
      </c>
      <c r="S11955" s="29">
        <f>IF($Q11955&lt;Parâmetros!$E$19,$G11955-1,$G11955)</f>
        <v>0</v>
      </c>
    </row>
    <row r="11956" spans="1:19" x14ac:dyDescent="0.25">
      <c r="A11956" s="116"/>
      <c r="B11956" s="65"/>
      <c r="C11956" s="65"/>
      <c r="D11956" s="66"/>
      <c r="E11956" s="67"/>
      <c r="F11956" s="65"/>
      <c r="G11956" s="66"/>
      <c r="J11956" s="65"/>
      <c r="K11956" s="65"/>
      <c r="L11956" s="66"/>
      <c r="M11956" s="65"/>
      <c r="N11956" s="65"/>
      <c r="O11956" s="65"/>
      <c r="P11956" s="66"/>
      <c r="Q11956" s="31">
        <f t="shared" si="372"/>
        <v>9999</v>
      </c>
      <c r="R11956" s="31" t="str">
        <f t="shared" si="373"/>
        <v/>
      </c>
      <c r="S11956" s="29">
        <f>IF($Q11956&lt;Parâmetros!$E$19,$G11956-1,$G11956)</f>
        <v>0</v>
      </c>
    </row>
    <row r="11957" spans="1:19" x14ac:dyDescent="0.25">
      <c r="A11957" s="116"/>
      <c r="B11957" s="65"/>
      <c r="C11957" s="65"/>
      <c r="D11957" s="66"/>
      <c r="E11957" s="67"/>
      <c r="F11957" s="65"/>
      <c r="G11957" s="66"/>
      <c r="J11957" s="65"/>
      <c r="K11957" s="65"/>
      <c r="L11957" s="66"/>
      <c r="M11957" s="65"/>
      <c r="N11957" s="65"/>
      <c r="O11957" s="65"/>
      <c r="P11957" s="66"/>
      <c r="Q11957" s="31">
        <f t="shared" si="372"/>
        <v>9999</v>
      </c>
      <c r="R11957" s="31" t="str">
        <f t="shared" si="373"/>
        <v/>
      </c>
      <c r="S11957" s="29">
        <f>IF($Q11957&lt;Parâmetros!$E$19,$G11957-1,$G11957)</f>
        <v>0</v>
      </c>
    </row>
    <row r="11958" spans="1:19" x14ac:dyDescent="0.25">
      <c r="A11958" s="116"/>
      <c r="B11958" s="65"/>
      <c r="C11958" s="65"/>
      <c r="D11958" s="66"/>
      <c r="E11958" s="67"/>
      <c r="F11958" s="65"/>
      <c r="G11958" s="66"/>
      <c r="J11958" s="65"/>
      <c r="K11958" s="65"/>
      <c r="L11958" s="66"/>
      <c r="M11958" s="65"/>
      <c r="N11958" s="65"/>
      <c r="O11958" s="65"/>
      <c r="P11958" s="66"/>
      <c r="Q11958" s="31">
        <f t="shared" si="372"/>
        <v>9999</v>
      </c>
      <c r="R11958" s="31" t="str">
        <f t="shared" si="373"/>
        <v/>
      </c>
      <c r="S11958" s="29">
        <f>IF($Q11958&lt;Parâmetros!$E$19,$G11958-1,$G11958)</f>
        <v>0</v>
      </c>
    </row>
    <row r="11959" spans="1:19" x14ac:dyDescent="0.25">
      <c r="A11959" s="116"/>
      <c r="B11959" s="65"/>
      <c r="C11959" s="65"/>
      <c r="D11959" s="66"/>
      <c r="E11959" s="67"/>
      <c r="F11959" s="65"/>
      <c r="G11959" s="66"/>
      <c r="J11959" s="65"/>
      <c r="K11959" s="65"/>
      <c r="L11959" s="66"/>
      <c r="M11959" s="65"/>
      <c r="N11959" s="65"/>
      <c r="O11959" s="65"/>
      <c r="P11959" s="66"/>
      <c r="Q11959" s="31">
        <f t="shared" si="372"/>
        <v>9999</v>
      </c>
      <c r="R11959" s="31" t="str">
        <f t="shared" si="373"/>
        <v/>
      </c>
      <c r="S11959" s="29">
        <f>IF($Q11959&lt;Parâmetros!$E$19,$G11959-1,$G11959)</f>
        <v>0</v>
      </c>
    </row>
    <row r="11960" spans="1:19" x14ac:dyDescent="0.25">
      <c r="A11960" s="116"/>
      <c r="B11960" s="65"/>
      <c r="C11960" s="65"/>
      <c r="D11960" s="66"/>
      <c r="E11960" s="67"/>
      <c r="F11960" s="65"/>
      <c r="G11960" s="66"/>
      <c r="J11960" s="65"/>
      <c r="K11960" s="65"/>
      <c r="L11960" s="66"/>
      <c r="M11960" s="65"/>
      <c r="N11960" s="65"/>
      <c r="O11960" s="65"/>
      <c r="P11960" s="66"/>
      <c r="Q11960" s="31">
        <f t="shared" si="372"/>
        <v>9999</v>
      </c>
      <c r="R11960" s="31" t="str">
        <f t="shared" si="373"/>
        <v/>
      </c>
      <c r="S11960" s="29">
        <f>IF($Q11960&lt;Parâmetros!$E$19,$G11960-1,$G11960)</f>
        <v>0</v>
      </c>
    </row>
    <row r="11961" spans="1:19" x14ac:dyDescent="0.25">
      <c r="A11961" s="116"/>
      <c r="B11961" s="65"/>
      <c r="C11961" s="65"/>
      <c r="D11961" s="66"/>
      <c r="E11961" s="67"/>
      <c r="F11961" s="65"/>
      <c r="G11961" s="66"/>
      <c r="J11961" s="65"/>
      <c r="K11961" s="65"/>
      <c r="L11961" s="66"/>
      <c r="M11961" s="65"/>
      <c r="N11961" s="65"/>
      <c r="O11961" s="65"/>
      <c r="P11961" s="66"/>
      <c r="Q11961" s="31">
        <f t="shared" si="372"/>
        <v>9999</v>
      </c>
      <c r="R11961" s="31" t="str">
        <f t="shared" si="373"/>
        <v/>
      </c>
      <c r="S11961" s="29">
        <f>IF($Q11961&lt;Parâmetros!$E$19,$G11961-1,$G11961)</f>
        <v>0</v>
      </c>
    </row>
    <row r="11962" spans="1:19" x14ac:dyDescent="0.25">
      <c r="A11962" s="116"/>
      <c r="B11962" s="65"/>
      <c r="C11962" s="65"/>
      <c r="D11962" s="66"/>
      <c r="E11962" s="67"/>
      <c r="F11962" s="65"/>
      <c r="G11962" s="66"/>
      <c r="J11962" s="65"/>
      <c r="K11962" s="65"/>
      <c r="L11962" s="66"/>
      <c r="M11962" s="65"/>
      <c r="N11962" s="65"/>
      <c r="O11962" s="65"/>
      <c r="P11962" s="66"/>
      <c r="Q11962" s="31">
        <f t="shared" si="372"/>
        <v>9999</v>
      </c>
      <c r="R11962" s="31" t="str">
        <f t="shared" si="373"/>
        <v/>
      </c>
      <c r="S11962" s="29">
        <f>IF($Q11962&lt;Parâmetros!$E$19,$G11962-1,$G11962)</f>
        <v>0</v>
      </c>
    </row>
    <row r="11963" spans="1:19" x14ac:dyDescent="0.25">
      <c r="A11963" s="116"/>
      <c r="B11963" s="65"/>
      <c r="C11963" s="65"/>
      <c r="D11963" s="66"/>
      <c r="E11963" s="67"/>
      <c r="F11963" s="65"/>
      <c r="G11963" s="66"/>
      <c r="J11963" s="65"/>
      <c r="K11963" s="65"/>
      <c r="L11963" s="66"/>
      <c r="M11963" s="65"/>
      <c r="N11963" s="65"/>
      <c r="O11963" s="65"/>
      <c r="P11963" s="66"/>
      <c r="Q11963" s="31">
        <f t="shared" si="372"/>
        <v>9999</v>
      </c>
      <c r="R11963" s="31" t="str">
        <f t="shared" si="373"/>
        <v/>
      </c>
      <c r="S11963" s="29">
        <f>IF($Q11963&lt;Parâmetros!$E$19,$G11963-1,$G11963)</f>
        <v>0</v>
      </c>
    </row>
    <row r="11964" spans="1:19" x14ac:dyDescent="0.25">
      <c r="A11964" s="116"/>
      <c r="B11964" s="65"/>
      <c r="C11964" s="65"/>
      <c r="D11964" s="66"/>
      <c r="E11964" s="67"/>
      <c r="F11964" s="65"/>
      <c r="G11964" s="66"/>
      <c r="J11964" s="65"/>
      <c r="K11964" s="65"/>
      <c r="L11964" s="66"/>
      <c r="M11964" s="65"/>
      <c r="N11964" s="65"/>
      <c r="O11964" s="65"/>
      <c r="P11964" s="66"/>
      <c r="Q11964" s="31">
        <f t="shared" ref="Q11964:Q12027" si="374">IFERROR(VALUE(LEFT($J11964,2))*60+VALUE(MID($J11964,4,2)),9999)</f>
        <v>9999</v>
      </c>
      <c r="R11964" s="31" t="str">
        <f t="shared" ref="R11964:R12027" si="375">IFERROR(VALUE(LEFT($K11964,2))*60+VALUE(MID($K11964,4,2)),"")</f>
        <v/>
      </c>
      <c r="S11964" s="29">
        <f>IF($Q11964&lt;Parâmetros!$E$19,$G11964-1,$G11964)</f>
        <v>0</v>
      </c>
    </row>
    <row r="11965" spans="1:19" x14ac:dyDescent="0.25">
      <c r="A11965" s="116"/>
      <c r="B11965" s="65"/>
      <c r="C11965" s="65"/>
      <c r="D11965" s="66"/>
      <c r="E11965" s="67"/>
      <c r="F11965" s="65"/>
      <c r="G11965" s="66"/>
      <c r="J11965" s="65"/>
      <c r="K11965" s="65"/>
      <c r="L11965" s="66"/>
      <c r="M11965" s="65"/>
      <c r="N11965" s="65"/>
      <c r="O11965" s="65"/>
      <c r="P11965" s="66"/>
      <c r="Q11965" s="31">
        <f t="shared" si="374"/>
        <v>9999</v>
      </c>
      <c r="R11965" s="31" t="str">
        <f t="shared" si="375"/>
        <v/>
      </c>
      <c r="S11965" s="29">
        <f>IF($Q11965&lt;Parâmetros!$E$19,$G11965-1,$G11965)</f>
        <v>0</v>
      </c>
    </row>
    <row r="11966" spans="1:19" x14ac:dyDescent="0.25">
      <c r="A11966" s="116"/>
      <c r="B11966" s="65"/>
      <c r="C11966" s="65"/>
      <c r="D11966" s="66"/>
      <c r="E11966" s="67"/>
      <c r="F11966" s="65"/>
      <c r="G11966" s="66"/>
      <c r="J11966" s="65"/>
      <c r="K11966" s="65"/>
      <c r="L11966" s="66"/>
      <c r="M11966" s="65"/>
      <c r="N11966" s="65"/>
      <c r="O11966" s="65"/>
      <c r="P11966" s="66"/>
      <c r="Q11966" s="31">
        <f t="shared" si="374"/>
        <v>9999</v>
      </c>
      <c r="R11966" s="31" t="str">
        <f t="shared" si="375"/>
        <v/>
      </c>
      <c r="S11966" s="29">
        <f>IF($Q11966&lt;Parâmetros!$E$19,$G11966-1,$G11966)</f>
        <v>0</v>
      </c>
    </row>
    <row r="11967" spans="1:19" x14ac:dyDescent="0.25">
      <c r="A11967" s="116"/>
      <c r="B11967" s="65"/>
      <c r="C11967" s="65"/>
      <c r="D11967" s="66"/>
      <c r="E11967" s="67"/>
      <c r="F11967" s="65"/>
      <c r="G11967" s="66"/>
      <c r="J11967" s="65"/>
      <c r="K11967" s="65"/>
      <c r="L11967" s="66"/>
      <c r="M11967" s="65"/>
      <c r="N11967" s="65"/>
      <c r="O11967" s="65"/>
      <c r="P11967" s="66"/>
      <c r="Q11967" s="31">
        <f t="shared" si="374"/>
        <v>9999</v>
      </c>
      <c r="R11967" s="31" t="str">
        <f t="shared" si="375"/>
        <v/>
      </c>
      <c r="S11967" s="29">
        <f>IF($Q11967&lt;Parâmetros!$E$19,$G11967-1,$G11967)</f>
        <v>0</v>
      </c>
    </row>
    <row r="11968" spans="1:19" x14ac:dyDescent="0.25">
      <c r="A11968" s="116"/>
      <c r="B11968" s="65"/>
      <c r="C11968" s="65"/>
      <c r="D11968" s="66"/>
      <c r="E11968" s="67"/>
      <c r="F11968" s="65"/>
      <c r="G11968" s="66"/>
      <c r="J11968" s="65"/>
      <c r="K11968" s="65"/>
      <c r="L11968" s="66"/>
      <c r="M11968" s="65"/>
      <c r="N11968" s="65"/>
      <c r="O11968" s="65"/>
      <c r="P11968" s="66"/>
      <c r="Q11968" s="31">
        <f t="shared" si="374"/>
        <v>9999</v>
      </c>
      <c r="R11968" s="31" t="str">
        <f t="shared" si="375"/>
        <v/>
      </c>
      <c r="S11968" s="29">
        <f>IF($Q11968&lt;Parâmetros!$E$19,$G11968-1,$G11968)</f>
        <v>0</v>
      </c>
    </row>
    <row r="11969" spans="1:19" x14ac:dyDescent="0.25">
      <c r="A11969" s="116"/>
      <c r="B11969" s="65"/>
      <c r="C11969" s="65"/>
      <c r="D11969" s="66"/>
      <c r="E11969" s="67"/>
      <c r="F11969" s="65"/>
      <c r="G11969" s="66"/>
      <c r="J11969" s="65"/>
      <c r="K11969" s="65"/>
      <c r="L11969" s="66"/>
      <c r="M11969" s="65"/>
      <c r="N11969" s="65"/>
      <c r="O11969" s="65"/>
      <c r="P11969" s="66"/>
      <c r="Q11969" s="31">
        <f t="shared" si="374"/>
        <v>9999</v>
      </c>
      <c r="R11969" s="31" t="str">
        <f t="shared" si="375"/>
        <v/>
      </c>
      <c r="S11969" s="29">
        <f>IF($Q11969&lt;Parâmetros!$E$19,$G11969-1,$G11969)</f>
        <v>0</v>
      </c>
    </row>
    <row r="11970" spans="1:19" x14ac:dyDescent="0.25">
      <c r="A11970" s="116"/>
      <c r="B11970" s="65"/>
      <c r="C11970" s="65"/>
      <c r="D11970" s="66"/>
      <c r="E11970" s="67"/>
      <c r="F11970" s="65"/>
      <c r="G11970" s="66"/>
      <c r="J11970" s="65"/>
      <c r="K11970" s="65"/>
      <c r="L11970" s="66"/>
      <c r="M11970" s="65"/>
      <c r="N11970" s="65"/>
      <c r="O11970" s="65"/>
      <c r="P11970" s="66"/>
      <c r="Q11970" s="31">
        <f t="shared" si="374"/>
        <v>9999</v>
      </c>
      <c r="R11970" s="31" t="str">
        <f t="shared" si="375"/>
        <v/>
      </c>
      <c r="S11970" s="29">
        <f>IF($Q11970&lt;Parâmetros!$E$19,$G11970-1,$G11970)</f>
        <v>0</v>
      </c>
    </row>
    <row r="11971" spans="1:19" x14ac:dyDescent="0.25">
      <c r="A11971" s="116"/>
      <c r="B11971" s="65"/>
      <c r="C11971" s="65"/>
      <c r="D11971" s="66"/>
      <c r="E11971" s="67"/>
      <c r="F11971" s="65"/>
      <c r="G11971" s="66"/>
      <c r="J11971" s="65"/>
      <c r="K11971" s="65"/>
      <c r="L11971" s="66"/>
      <c r="M11971" s="65"/>
      <c r="N11971" s="65"/>
      <c r="O11971" s="65"/>
      <c r="P11971" s="66"/>
      <c r="Q11971" s="31">
        <f t="shared" si="374"/>
        <v>9999</v>
      </c>
      <c r="R11971" s="31" t="str">
        <f t="shared" si="375"/>
        <v/>
      </c>
      <c r="S11971" s="29">
        <f>IF($Q11971&lt;Parâmetros!$E$19,$G11971-1,$G11971)</f>
        <v>0</v>
      </c>
    </row>
    <row r="11972" spans="1:19" x14ac:dyDescent="0.25">
      <c r="A11972" s="116"/>
      <c r="B11972" s="65"/>
      <c r="C11972" s="65"/>
      <c r="D11972" s="66"/>
      <c r="E11972" s="67"/>
      <c r="F11972" s="65"/>
      <c r="G11972" s="66"/>
      <c r="J11972" s="65"/>
      <c r="K11972" s="65"/>
      <c r="L11972" s="66"/>
      <c r="M11972" s="65"/>
      <c r="O11972" s="65"/>
      <c r="P11972" s="66"/>
      <c r="Q11972" s="31">
        <f t="shared" si="374"/>
        <v>9999</v>
      </c>
      <c r="R11972" s="31" t="str">
        <f t="shared" si="375"/>
        <v/>
      </c>
      <c r="S11972" s="29">
        <f>IF($Q11972&lt;Parâmetros!$E$19,$G11972-1,$G11972)</f>
        <v>0</v>
      </c>
    </row>
    <row r="11973" spans="1:19" x14ac:dyDescent="0.25">
      <c r="A11973" s="116"/>
      <c r="B11973" s="65"/>
      <c r="C11973" s="65"/>
      <c r="D11973" s="66"/>
      <c r="E11973" s="67"/>
      <c r="F11973" s="65"/>
      <c r="G11973" s="66"/>
      <c r="J11973" s="65"/>
      <c r="K11973" s="65"/>
      <c r="L11973" s="66"/>
      <c r="M11973" s="65"/>
      <c r="N11973" s="65"/>
      <c r="O11973" s="65"/>
      <c r="P11973" s="66"/>
      <c r="Q11973" s="31">
        <f t="shared" si="374"/>
        <v>9999</v>
      </c>
      <c r="R11973" s="31" t="str">
        <f t="shared" si="375"/>
        <v/>
      </c>
      <c r="S11973" s="29">
        <f>IF($Q11973&lt;Parâmetros!$E$19,$G11973-1,$G11973)</f>
        <v>0</v>
      </c>
    </row>
    <row r="11974" spans="1:19" x14ac:dyDescent="0.25">
      <c r="A11974" s="116"/>
      <c r="B11974" s="65"/>
      <c r="C11974" s="65"/>
      <c r="D11974" s="66"/>
      <c r="E11974" s="67"/>
      <c r="F11974" s="65"/>
      <c r="G11974" s="66"/>
      <c r="J11974" s="65"/>
      <c r="K11974" s="65"/>
      <c r="L11974" s="66"/>
      <c r="M11974" s="65"/>
      <c r="N11974" s="65"/>
      <c r="O11974" s="65"/>
      <c r="P11974" s="66"/>
      <c r="Q11974" s="31">
        <f t="shared" si="374"/>
        <v>9999</v>
      </c>
      <c r="R11974" s="31" t="str">
        <f t="shared" si="375"/>
        <v/>
      </c>
      <c r="S11974" s="29">
        <f>IF($Q11974&lt;Parâmetros!$E$19,$G11974-1,$G11974)</f>
        <v>0</v>
      </c>
    </row>
    <row r="11975" spans="1:19" x14ac:dyDescent="0.25">
      <c r="A11975" s="116"/>
      <c r="B11975" s="65"/>
      <c r="C11975" s="65"/>
      <c r="D11975" s="66"/>
      <c r="E11975" s="67"/>
      <c r="F11975" s="65"/>
      <c r="G11975" s="66"/>
      <c r="J11975" s="65"/>
      <c r="K11975" s="65"/>
      <c r="L11975" s="66"/>
      <c r="M11975" s="65"/>
      <c r="N11975" s="65"/>
      <c r="O11975" s="65"/>
      <c r="P11975" s="66"/>
      <c r="Q11975" s="31">
        <f t="shared" si="374"/>
        <v>9999</v>
      </c>
      <c r="R11975" s="31" t="str">
        <f t="shared" si="375"/>
        <v/>
      </c>
      <c r="S11975" s="29">
        <f>IF($Q11975&lt;Parâmetros!$E$19,$G11975-1,$G11975)</f>
        <v>0</v>
      </c>
    </row>
    <row r="11976" spans="1:19" x14ac:dyDescent="0.25">
      <c r="A11976" s="116"/>
      <c r="B11976" s="65"/>
      <c r="C11976" s="65"/>
      <c r="D11976" s="66"/>
      <c r="E11976" s="67"/>
      <c r="F11976" s="65"/>
      <c r="G11976" s="66"/>
      <c r="J11976" s="65"/>
      <c r="K11976" s="65"/>
      <c r="L11976" s="66"/>
      <c r="M11976" s="65"/>
      <c r="N11976" s="65"/>
      <c r="O11976" s="65"/>
      <c r="P11976" s="66"/>
      <c r="Q11976" s="31">
        <f t="shared" si="374"/>
        <v>9999</v>
      </c>
      <c r="R11976" s="31" t="str">
        <f t="shared" si="375"/>
        <v/>
      </c>
      <c r="S11976" s="29">
        <f>IF($Q11976&lt;Parâmetros!$E$19,$G11976-1,$G11976)</f>
        <v>0</v>
      </c>
    </row>
    <row r="11977" spans="1:19" x14ac:dyDescent="0.25">
      <c r="A11977" s="116"/>
      <c r="B11977" s="65"/>
      <c r="C11977" s="65"/>
      <c r="D11977" s="66"/>
      <c r="E11977" s="67"/>
      <c r="F11977" s="65"/>
      <c r="G11977" s="66"/>
      <c r="J11977" s="65"/>
      <c r="K11977" s="65"/>
      <c r="L11977" s="66"/>
      <c r="M11977" s="65"/>
      <c r="N11977" s="65"/>
      <c r="O11977" s="65"/>
      <c r="P11977" s="66"/>
      <c r="Q11977" s="31">
        <f t="shared" si="374"/>
        <v>9999</v>
      </c>
      <c r="R11977" s="31" t="str">
        <f t="shared" si="375"/>
        <v/>
      </c>
      <c r="S11977" s="29">
        <f>IF($Q11977&lt;Parâmetros!$E$19,$G11977-1,$G11977)</f>
        <v>0</v>
      </c>
    </row>
    <row r="11978" spans="1:19" x14ac:dyDescent="0.25">
      <c r="A11978" s="116"/>
      <c r="B11978" s="65"/>
      <c r="C11978" s="65"/>
      <c r="D11978" s="66"/>
      <c r="E11978" s="67"/>
      <c r="F11978" s="65"/>
      <c r="G11978" s="66"/>
      <c r="J11978" s="65"/>
      <c r="K11978" s="65"/>
      <c r="L11978" s="66"/>
      <c r="M11978" s="65"/>
      <c r="N11978" s="65"/>
      <c r="O11978" s="65"/>
      <c r="P11978" s="66"/>
      <c r="Q11978" s="31">
        <f t="shared" si="374"/>
        <v>9999</v>
      </c>
      <c r="R11978" s="31" t="str">
        <f t="shared" si="375"/>
        <v/>
      </c>
      <c r="S11978" s="29">
        <f>IF($Q11978&lt;Parâmetros!$E$19,$G11978-1,$G11978)</f>
        <v>0</v>
      </c>
    </row>
    <row r="11979" spans="1:19" x14ac:dyDescent="0.25">
      <c r="A11979" s="116"/>
      <c r="B11979" s="65"/>
      <c r="C11979" s="65"/>
      <c r="D11979" s="66"/>
      <c r="E11979" s="67"/>
      <c r="F11979" s="65"/>
      <c r="G11979" s="66"/>
      <c r="J11979" s="65"/>
      <c r="K11979" s="65"/>
      <c r="L11979" s="66"/>
      <c r="M11979" s="65"/>
      <c r="N11979" s="65"/>
      <c r="O11979" s="65"/>
      <c r="P11979" s="66"/>
      <c r="Q11979" s="31">
        <f t="shared" si="374"/>
        <v>9999</v>
      </c>
      <c r="R11979" s="31" t="str">
        <f t="shared" si="375"/>
        <v/>
      </c>
      <c r="S11979" s="29">
        <f>IF($Q11979&lt;Parâmetros!$E$19,$G11979-1,$G11979)</f>
        <v>0</v>
      </c>
    </row>
    <row r="11980" spans="1:19" x14ac:dyDescent="0.25">
      <c r="A11980" s="116"/>
      <c r="B11980" s="65"/>
      <c r="C11980" s="65"/>
      <c r="D11980" s="66"/>
      <c r="E11980" s="67"/>
      <c r="F11980" s="65"/>
      <c r="G11980" s="66"/>
      <c r="J11980" s="65"/>
      <c r="K11980" s="65"/>
      <c r="L11980" s="66"/>
      <c r="M11980" s="65"/>
      <c r="N11980" s="65"/>
      <c r="O11980" s="65"/>
      <c r="P11980" s="66"/>
      <c r="Q11980" s="31">
        <f t="shared" si="374"/>
        <v>9999</v>
      </c>
      <c r="R11980" s="31" t="str">
        <f t="shared" si="375"/>
        <v/>
      </c>
      <c r="S11980" s="29">
        <f>IF($Q11980&lt;Parâmetros!$E$19,$G11980-1,$G11980)</f>
        <v>0</v>
      </c>
    </row>
    <row r="11981" spans="1:19" x14ac:dyDescent="0.25">
      <c r="A11981" s="116"/>
      <c r="B11981" s="65"/>
      <c r="C11981" s="65"/>
      <c r="D11981" s="66"/>
      <c r="E11981" s="67"/>
      <c r="F11981" s="65"/>
      <c r="G11981" s="66"/>
      <c r="J11981" s="65"/>
      <c r="K11981" s="65"/>
      <c r="L11981" s="66"/>
      <c r="M11981" s="65"/>
      <c r="N11981" s="65"/>
      <c r="O11981" s="65"/>
      <c r="P11981" s="66"/>
      <c r="Q11981" s="31">
        <f t="shared" si="374"/>
        <v>9999</v>
      </c>
      <c r="R11981" s="31" t="str">
        <f t="shared" si="375"/>
        <v/>
      </c>
      <c r="S11981" s="29">
        <f>IF($Q11981&lt;Parâmetros!$E$19,$G11981-1,$G11981)</f>
        <v>0</v>
      </c>
    </row>
    <row r="11982" spans="1:19" x14ac:dyDescent="0.25">
      <c r="A11982" s="116"/>
      <c r="B11982" s="65"/>
      <c r="C11982" s="65"/>
      <c r="D11982" s="66"/>
      <c r="E11982" s="67"/>
      <c r="F11982" s="65"/>
      <c r="G11982" s="66"/>
      <c r="J11982" s="65"/>
      <c r="K11982" s="65"/>
      <c r="L11982" s="66"/>
      <c r="M11982" s="65"/>
      <c r="N11982" s="65"/>
      <c r="O11982" s="65"/>
      <c r="P11982" s="66"/>
      <c r="Q11982" s="31">
        <f t="shared" si="374"/>
        <v>9999</v>
      </c>
      <c r="R11982" s="31" t="str">
        <f t="shared" si="375"/>
        <v/>
      </c>
      <c r="S11982" s="29">
        <f>IF($Q11982&lt;Parâmetros!$E$19,$G11982-1,$G11982)</f>
        <v>0</v>
      </c>
    </row>
    <row r="11983" spans="1:19" x14ac:dyDescent="0.25">
      <c r="A11983" s="116"/>
      <c r="B11983" s="65"/>
      <c r="C11983" s="65"/>
      <c r="D11983" s="66"/>
      <c r="E11983" s="67"/>
      <c r="F11983" s="65"/>
      <c r="G11983" s="66"/>
      <c r="J11983" s="65"/>
      <c r="K11983" s="65"/>
      <c r="L11983" s="66"/>
      <c r="M11983" s="65"/>
      <c r="N11983" s="65"/>
      <c r="O11983" s="65"/>
      <c r="P11983" s="66"/>
      <c r="Q11983" s="31">
        <f t="shared" si="374"/>
        <v>9999</v>
      </c>
      <c r="R11983" s="31" t="str">
        <f t="shared" si="375"/>
        <v/>
      </c>
      <c r="S11983" s="29">
        <f>IF($Q11983&lt;Parâmetros!$E$19,$G11983-1,$G11983)</f>
        <v>0</v>
      </c>
    </row>
    <row r="11984" spans="1:19" x14ac:dyDescent="0.25">
      <c r="A11984" s="116"/>
      <c r="B11984" s="65"/>
      <c r="C11984" s="65"/>
      <c r="D11984" s="66"/>
      <c r="E11984" s="67"/>
      <c r="F11984" s="65"/>
      <c r="G11984" s="66"/>
      <c r="J11984" s="65"/>
      <c r="K11984" s="65"/>
      <c r="L11984" s="66"/>
      <c r="M11984" s="65"/>
      <c r="N11984" s="65"/>
      <c r="O11984" s="65"/>
      <c r="P11984" s="66"/>
      <c r="Q11984" s="31">
        <f t="shared" si="374"/>
        <v>9999</v>
      </c>
      <c r="R11984" s="31" t="str">
        <f t="shared" si="375"/>
        <v/>
      </c>
      <c r="S11984" s="29">
        <f>IF($Q11984&lt;Parâmetros!$E$19,$G11984-1,$G11984)</f>
        <v>0</v>
      </c>
    </row>
    <row r="11985" spans="1:19" x14ac:dyDescent="0.25">
      <c r="A11985" s="116"/>
      <c r="B11985" s="65"/>
      <c r="C11985" s="65"/>
      <c r="D11985" s="66"/>
      <c r="E11985" s="67"/>
      <c r="F11985" s="65"/>
      <c r="G11985" s="66"/>
      <c r="J11985" s="65"/>
      <c r="K11985" s="65"/>
      <c r="L11985" s="66"/>
      <c r="M11985" s="65"/>
      <c r="N11985" s="65"/>
      <c r="O11985" s="65"/>
      <c r="P11985" s="66"/>
      <c r="Q11985" s="31">
        <f t="shared" si="374"/>
        <v>9999</v>
      </c>
      <c r="R11985" s="31" t="str">
        <f t="shared" si="375"/>
        <v/>
      </c>
      <c r="S11985" s="29">
        <f>IF($Q11985&lt;Parâmetros!$E$19,$G11985-1,$G11985)</f>
        <v>0</v>
      </c>
    </row>
    <row r="11986" spans="1:19" x14ac:dyDescent="0.25">
      <c r="A11986" s="116"/>
      <c r="B11986" s="65"/>
      <c r="C11986" s="65"/>
      <c r="D11986" s="66"/>
      <c r="E11986" s="67"/>
      <c r="F11986" s="65"/>
      <c r="G11986" s="66"/>
      <c r="J11986" s="65"/>
      <c r="K11986" s="65"/>
      <c r="L11986" s="66"/>
      <c r="M11986" s="65"/>
      <c r="N11986" s="65"/>
      <c r="O11986" s="65"/>
      <c r="P11986" s="66"/>
      <c r="Q11986" s="31">
        <f t="shared" si="374"/>
        <v>9999</v>
      </c>
      <c r="R11986" s="31" t="str">
        <f t="shared" si="375"/>
        <v/>
      </c>
      <c r="S11986" s="29">
        <f>IF($Q11986&lt;Parâmetros!$E$19,$G11986-1,$G11986)</f>
        <v>0</v>
      </c>
    </row>
    <row r="11987" spans="1:19" x14ac:dyDescent="0.25">
      <c r="A11987" s="116"/>
      <c r="B11987" s="65"/>
      <c r="C11987" s="65"/>
      <c r="D11987" s="66"/>
      <c r="E11987" s="67"/>
      <c r="F11987" s="65"/>
      <c r="G11987" s="66"/>
      <c r="J11987" s="65"/>
      <c r="K11987" s="65"/>
      <c r="L11987" s="66"/>
      <c r="M11987" s="65"/>
      <c r="N11987" s="65"/>
      <c r="O11987" s="65"/>
      <c r="P11987" s="66"/>
      <c r="Q11987" s="31">
        <f t="shared" si="374"/>
        <v>9999</v>
      </c>
      <c r="R11987" s="31" t="str">
        <f t="shared" si="375"/>
        <v/>
      </c>
      <c r="S11987" s="29">
        <f>IF($Q11987&lt;Parâmetros!$E$19,$G11987-1,$G11987)</f>
        <v>0</v>
      </c>
    </row>
    <row r="11988" spans="1:19" x14ac:dyDescent="0.25">
      <c r="A11988" s="116"/>
      <c r="B11988" s="65"/>
      <c r="C11988" s="65"/>
      <c r="D11988" s="66"/>
      <c r="E11988" s="67"/>
      <c r="F11988" s="65"/>
      <c r="G11988" s="66"/>
      <c r="J11988" s="65"/>
      <c r="K11988" s="65"/>
      <c r="L11988" s="66"/>
      <c r="M11988" s="65"/>
      <c r="N11988" s="65"/>
      <c r="O11988" s="65"/>
      <c r="P11988" s="66"/>
      <c r="Q11988" s="31">
        <f t="shared" si="374"/>
        <v>9999</v>
      </c>
      <c r="R11988" s="31" t="str">
        <f t="shared" si="375"/>
        <v/>
      </c>
      <c r="S11988" s="29">
        <f>IF($Q11988&lt;Parâmetros!$E$19,$G11988-1,$G11988)</f>
        <v>0</v>
      </c>
    </row>
    <row r="11989" spans="1:19" x14ac:dyDescent="0.25">
      <c r="A11989" s="116"/>
      <c r="B11989" s="65"/>
      <c r="C11989" s="65"/>
      <c r="D11989" s="66"/>
      <c r="E11989" s="67"/>
      <c r="F11989" s="65"/>
      <c r="G11989" s="66"/>
      <c r="J11989" s="65"/>
      <c r="K11989" s="65"/>
      <c r="L11989" s="66"/>
      <c r="M11989" s="65"/>
      <c r="N11989" s="65"/>
      <c r="O11989" s="65"/>
      <c r="P11989" s="66"/>
      <c r="Q11989" s="31">
        <f t="shared" si="374"/>
        <v>9999</v>
      </c>
      <c r="R11989" s="31" t="str">
        <f t="shared" si="375"/>
        <v/>
      </c>
      <c r="S11989" s="29">
        <f>IF($Q11989&lt;Parâmetros!$E$19,$G11989-1,$G11989)</f>
        <v>0</v>
      </c>
    </row>
    <row r="11990" spans="1:19" x14ac:dyDescent="0.25">
      <c r="A11990" s="116"/>
      <c r="B11990" s="65"/>
      <c r="C11990" s="65"/>
      <c r="D11990" s="66"/>
      <c r="E11990" s="67"/>
      <c r="F11990" s="65"/>
      <c r="G11990" s="66"/>
      <c r="J11990" s="65"/>
      <c r="K11990" s="65"/>
      <c r="L11990" s="66"/>
      <c r="M11990" s="65"/>
      <c r="N11990" s="65"/>
      <c r="O11990" s="65"/>
      <c r="P11990" s="66"/>
      <c r="Q11990" s="31">
        <f t="shared" si="374"/>
        <v>9999</v>
      </c>
      <c r="R11990" s="31" t="str">
        <f t="shared" si="375"/>
        <v/>
      </c>
      <c r="S11990" s="29">
        <f>IF($Q11990&lt;Parâmetros!$E$19,$G11990-1,$G11990)</f>
        <v>0</v>
      </c>
    </row>
    <row r="11991" spans="1:19" x14ac:dyDescent="0.25">
      <c r="A11991" s="116"/>
      <c r="B11991" s="65"/>
      <c r="C11991" s="65"/>
      <c r="D11991" s="66"/>
      <c r="E11991" s="67"/>
      <c r="F11991" s="65"/>
      <c r="G11991" s="66"/>
      <c r="J11991" s="65"/>
      <c r="K11991" s="65"/>
      <c r="L11991" s="66"/>
      <c r="M11991" s="65"/>
      <c r="N11991" s="65"/>
      <c r="O11991" s="65"/>
      <c r="P11991" s="66"/>
      <c r="Q11991" s="31">
        <f t="shared" si="374"/>
        <v>9999</v>
      </c>
      <c r="R11991" s="31" t="str">
        <f t="shared" si="375"/>
        <v/>
      </c>
      <c r="S11991" s="29">
        <f>IF($Q11991&lt;Parâmetros!$E$19,$G11991-1,$G11991)</f>
        <v>0</v>
      </c>
    </row>
    <row r="11992" spans="1:19" x14ac:dyDescent="0.25">
      <c r="A11992" s="116"/>
      <c r="B11992" s="65"/>
      <c r="C11992" s="65"/>
      <c r="D11992" s="66"/>
      <c r="E11992" s="67"/>
      <c r="F11992" s="65"/>
      <c r="G11992" s="66"/>
      <c r="J11992" s="65"/>
      <c r="K11992" s="65"/>
      <c r="L11992" s="66"/>
      <c r="M11992" s="65"/>
      <c r="N11992" s="65"/>
      <c r="O11992" s="65"/>
      <c r="P11992" s="66"/>
      <c r="Q11992" s="31">
        <f t="shared" si="374"/>
        <v>9999</v>
      </c>
      <c r="R11992" s="31" t="str">
        <f t="shared" si="375"/>
        <v/>
      </c>
      <c r="S11992" s="29">
        <f>IF($Q11992&lt;Parâmetros!$E$19,$G11992-1,$G11992)</f>
        <v>0</v>
      </c>
    </row>
    <row r="11993" spans="1:19" x14ac:dyDescent="0.25">
      <c r="A11993" s="116"/>
      <c r="B11993" s="65"/>
      <c r="C11993" s="65"/>
      <c r="D11993" s="66"/>
      <c r="E11993" s="67"/>
      <c r="F11993" s="65"/>
      <c r="G11993" s="66"/>
      <c r="J11993" s="65"/>
      <c r="K11993" s="65"/>
      <c r="L11993" s="66"/>
      <c r="M11993" s="65"/>
      <c r="N11993" s="65"/>
      <c r="O11993" s="65"/>
      <c r="P11993" s="66"/>
      <c r="Q11993" s="31">
        <f t="shared" si="374"/>
        <v>9999</v>
      </c>
      <c r="R11993" s="31" t="str">
        <f t="shared" si="375"/>
        <v/>
      </c>
      <c r="S11993" s="29">
        <f>IF($Q11993&lt;Parâmetros!$E$19,$G11993-1,$G11993)</f>
        <v>0</v>
      </c>
    </row>
    <row r="11994" spans="1:19" x14ac:dyDescent="0.25">
      <c r="A11994" s="116"/>
      <c r="B11994" s="65"/>
      <c r="C11994" s="65"/>
      <c r="D11994" s="66"/>
      <c r="E11994" s="67"/>
      <c r="F11994" s="65"/>
      <c r="G11994" s="66"/>
      <c r="J11994" s="65"/>
      <c r="K11994" s="65"/>
      <c r="L11994" s="66"/>
      <c r="M11994" s="65"/>
      <c r="N11994" s="65"/>
      <c r="O11994" s="65"/>
      <c r="P11994" s="66"/>
      <c r="Q11994" s="31">
        <f t="shared" si="374"/>
        <v>9999</v>
      </c>
      <c r="R11994" s="31" t="str">
        <f t="shared" si="375"/>
        <v/>
      </c>
      <c r="S11994" s="29">
        <f>IF($Q11994&lt;Parâmetros!$E$19,$G11994-1,$G11994)</f>
        <v>0</v>
      </c>
    </row>
    <row r="11995" spans="1:19" x14ac:dyDescent="0.25">
      <c r="A11995" s="116"/>
      <c r="B11995" s="65"/>
      <c r="C11995" s="65"/>
      <c r="D11995" s="66"/>
      <c r="E11995" s="67"/>
      <c r="F11995" s="65"/>
      <c r="G11995" s="66"/>
      <c r="J11995" s="65"/>
      <c r="K11995" s="65"/>
      <c r="L11995" s="66"/>
      <c r="M11995" s="65"/>
      <c r="N11995" s="65"/>
      <c r="O11995" s="65"/>
      <c r="P11995" s="66"/>
      <c r="Q11995" s="31">
        <f t="shared" si="374"/>
        <v>9999</v>
      </c>
      <c r="R11995" s="31" t="str">
        <f t="shared" si="375"/>
        <v/>
      </c>
      <c r="S11995" s="29">
        <f>IF($Q11995&lt;Parâmetros!$E$19,$G11995-1,$G11995)</f>
        <v>0</v>
      </c>
    </row>
    <row r="11996" spans="1:19" x14ac:dyDescent="0.25">
      <c r="A11996" s="116"/>
      <c r="B11996" s="65"/>
      <c r="C11996" s="65"/>
      <c r="D11996" s="66"/>
      <c r="E11996" s="67"/>
      <c r="F11996" s="65"/>
      <c r="G11996" s="66"/>
      <c r="J11996" s="65"/>
      <c r="K11996" s="65"/>
      <c r="L11996" s="66"/>
      <c r="M11996" s="65"/>
      <c r="N11996" s="65"/>
      <c r="O11996" s="65"/>
      <c r="P11996" s="66"/>
      <c r="Q11996" s="31">
        <f t="shared" si="374"/>
        <v>9999</v>
      </c>
      <c r="R11996" s="31" t="str">
        <f t="shared" si="375"/>
        <v/>
      </c>
      <c r="S11996" s="29">
        <f>IF($Q11996&lt;Parâmetros!$E$19,$G11996-1,$G11996)</f>
        <v>0</v>
      </c>
    </row>
    <row r="11997" spans="1:19" x14ac:dyDescent="0.25">
      <c r="A11997" s="116"/>
      <c r="B11997" s="65"/>
      <c r="C11997" s="65"/>
      <c r="D11997" s="66"/>
      <c r="E11997" s="67"/>
      <c r="F11997" s="65"/>
      <c r="G11997" s="66"/>
      <c r="J11997" s="65"/>
      <c r="K11997" s="65"/>
      <c r="L11997" s="66"/>
      <c r="M11997" s="65"/>
      <c r="N11997" s="65"/>
      <c r="O11997" s="65"/>
      <c r="P11997" s="66"/>
      <c r="Q11997" s="31">
        <f t="shared" si="374"/>
        <v>9999</v>
      </c>
      <c r="R11997" s="31" t="str">
        <f t="shared" si="375"/>
        <v/>
      </c>
      <c r="S11997" s="29">
        <f>IF($Q11997&lt;Parâmetros!$E$19,$G11997-1,$G11997)</f>
        <v>0</v>
      </c>
    </row>
    <row r="11998" spans="1:19" x14ac:dyDescent="0.25">
      <c r="A11998" s="116"/>
      <c r="B11998" s="65"/>
      <c r="C11998" s="65"/>
      <c r="D11998" s="66"/>
      <c r="E11998" s="67"/>
      <c r="F11998" s="65"/>
      <c r="G11998" s="66"/>
      <c r="J11998" s="65"/>
      <c r="K11998" s="65"/>
      <c r="L11998" s="66"/>
      <c r="M11998" s="65"/>
      <c r="N11998" s="65"/>
      <c r="O11998" s="65"/>
      <c r="P11998" s="66"/>
      <c r="Q11998" s="31">
        <f t="shared" si="374"/>
        <v>9999</v>
      </c>
      <c r="R11998" s="31" t="str">
        <f t="shared" si="375"/>
        <v/>
      </c>
      <c r="S11998" s="29">
        <f>IF($Q11998&lt;Parâmetros!$E$19,$G11998-1,$G11998)</f>
        <v>0</v>
      </c>
    </row>
    <row r="11999" spans="1:19" x14ac:dyDescent="0.25">
      <c r="A11999" s="116"/>
      <c r="B11999" s="65"/>
      <c r="C11999" s="65"/>
      <c r="D11999" s="66"/>
      <c r="E11999" s="67"/>
      <c r="F11999" s="65"/>
      <c r="G11999" s="66"/>
      <c r="J11999" s="65"/>
      <c r="K11999" s="65"/>
      <c r="L11999" s="66"/>
      <c r="M11999" s="65"/>
      <c r="N11999" s="65"/>
      <c r="O11999" s="65"/>
      <c r="P11999" s="66"/>
      <c r="Q11999" s="31">
        <f t="shared" si="374"/>
        <v>9999</v>
      </c>
      <c r="R11999" s="31" t="str">
        <f t="shared" si="375"/>
        <v/>
      </c>
      <c r="S11999" s="29">
        <f>IF($Q11999&lt;Parâmetros!$E$19,$G11999-1,$G11999)</f>
        <v>0</v>
      </c>
    </row>
    <row r="12000" spans="1:19" x14ac:dyDescent="0.25">
      <c r="A12000" s="116"/>
      <c r="B12000" s="65"/>
      <c r="C12000" s="65"/>
      <c r="D12000" s="66"/>
      <c r="E12000" s="67"/>
      <c r="F12000" s="65"/>
      <c r="G12000" s="66"/>
      <c r="J12000" s="65"/>
      <c r="K12000" s="65"/>
      <c r="L12000" s="66"/>
      <c r="M12000" s="65"/>
      <c r="N12000" s="65"/>
      <c r="O12000" s="65"/>
      <c r="P12000" s="66"/>
      <c r="Q12000" s="31">
        <f t="shared" si="374"/>
        <v>9999</v>
      </c>
      <c r="R12000" s="31" t="str">
        <f t="shared" si="375"/>
        <v/>
      </c>
      <c r="S12000" s="29">
        <f>IF($Q12000&lt;Parâmetros!$E$19,$G12000-1,$G12000)</f>
        <v>0</v>
      </c>
    </row>
    <row r="12001" spans="1:19" x14ac:dyDescent="0.25">
      <c r="A12001" s="116"/>
      <c r="B12001" s="65"/>
      <c r="C12001" s="65"/>
      <c r="D12001" s="66"/>
      <c r="E12001" s="67"/>
      <c r="F12001" s="65"/>
      <c r="G12001" s="66"/>
      <c r="J12001" s="65"/>
      <c r="K12001" s="65"/>
      <c r="L12001" s="66"/>
      <c r="M12001" s="65"/>
      <c r="N12001" s="65"/>
      <c r="O12001" s="65"/>
      <c r="P12001" s="66"/>
      <c r="Q12001" s="31">
        <f t="shared" si="374"/>
        <v>9999</v>
      </c>
      <c r="R12001" s="31" t="str">
        <f t="shared" si="375"/>
        <v/>
      </c>
      <c r="S12001" s="29">
        <f>IF($Q12001&lt;Parâmetros!$E$19,$G12001-1,$G12001)</f>
        <v>0</v>
      </c>
    </row>
    <row r="12002" spans="1:19" x14ac:dyDescent="0.25">
      <c r="A12002" s="116"/>
      <c r="B12002" s="65"/>
      <c r="C12002" s="65"/>
      <c r="D12002" s="66"/>
      <c r="E12002" s="67"/>
      <c r="F12002" s="65"/>
      <c r="G12002" s="66"/>
      <c r="J12002" s="65"/>
      <c r="K12002" s="65"/>
      <c r="L12002" s="66"/>
      <c r="M12002" s="65"/>
      <c r="N12002" s="65"/>
      <c r="O12002" s="65"/>
      <c r="P12002" s="66"/>
      <c r="Q12002" s="31">
        <f t="shared" si="374"/>
        <v>9999</v>
      </c>
      <c r="R12002" s="31" t="str">
        <f t="shared" si="375"/>
        <v/>
      </c>
      <c r="S12002" s="29">
        <f>IF($Q12002&lt;Parâmetros!$E$19,$G12002-1,$G12002)</f>
        <v>0</v>
      </c>
    </row>
    <row r="12003" spans="1:19" x14ac:dyDescent="0.25">
      <c r="A12003" s="116"/>
      <c r="B12003" s="65"/>
      <c r="C12003" s="65"/>
      <c r="D12003" s="66"/>
      <c r="E12003" s="67"/>
      <c r="F12003" s="65"/>
      <c r="G12003" s="66"/>
      <c r="J12003" s="65"/>
      <c r="K12003" s="65"/>
      <c r="L12003" s="66"/>
      <c r="M12003" s="65"/>
      <c r="N12003" s="65"/>
      <c r="O12003" s="65"/>
      <c r="P12003" s="66"/>
      <c r="Q12003" s="31">
        <f t="shared" si="374"/>
        <v>9999</v>
      </c>
      <c r="R12003" s="31" t="str">
        <f t="shared" si="375"/>
        <v/>
      </c>
      <c r="S12003" s="29">
        <f>IF($Q12003&lt;Parâmetros!$E$19,$G12003-1,$G12003)</f>
        <v>0</v>
      </c>
    </row>
    <row r="12004" spans="1:19" x14ac:dyDescent="0.25">
      <c r="A12004" s="116"/>
      <c r="B12004" s="65"/>
      <c r="C12004" s="65"/>
      <c r="D12004" s="66"/>
      <c r="E12004" s="67"/>
      <c r="F12004" s="65"/>
      <c r="G12004" s="66"/>
      <c r="J12004" s="65"/>
      <c r="K12004" s="65"/>
      <c r="L12004" s="66"/>
      <c r="M12004" s="65"/>
      <c r="N12004" s="65"/>
      <c r="O12004" s="65"/>
      <c r="P12004" s="66"/>
      <c r="Q12004" s="31">
        <f t="shared" si="374"/>
        <v>9999</v>
      </c>
      <c r="R12004" s="31" t="str">
        <f t="shared" si="375"/>
        <v/>
      </c>
      <c r="S12004" s="29">
        <f>IF($Q12004&lt;Parâmetros!$E$19,$G12004-1,$G12004)</f>
        <v>0</v>
      </c>
    </row>
    <row r="12005" spans="1:19" x14ac:dyDescent="0.25">
      <c r="A12005" s="116"/>
      <c r="B12005" s="65"/>
      <c r="C12005" s="65"/>
      <c r="D12005" s="66"/>
      <c r="E12005" s="67"/>
      <c r="F12005" s="65"/>
      <c r="G12005" s="66"/>
      <c r="J12005" s="65"/>
      <c r="K12005" s="65"/>
      <c r="L12005" s="66"/>
      <c r="M12005" s="65"/>
      <c r="N12005" s="65"/>
      <c r="O12005" s="65"/>
      <c r="P12005" s="66"/>
      <c r="Q12005" s="31">
        <f t="shared" si="374"/>
        <v>9999</v>
      </c>
      <c r="R12005" s="31" t="str">
        <f t="shared" si="375"/>
        <v/>
      </c>
      <c r="S12005" s="29">
        <f>IF($Q12005&lt;Parâmetros!$E$19,$G12005-1,$G12005)</f>
        <v>0</v>
      </c>
    </row>
    <row r="12006" spans="1:19" x14ac:dyDescent="0.25">
      <c r="A12006" s="116"/>
      <c r="B12006" s="65"/>
      <c r="C12006" s="65"/>
      <c r="D12006" s="66"/>
      <c r="E12006" s="67"/>
      <c r="F12006" s="65"/>
      <c r="G12006" s="66"/>
      <c r="J12006" s="65"/>
      <c r="K12006" s="65"/>
      <c r="L12006" s="66"/>
      <c r="M12006" s="65"/>
      <c r="N12006" s="65"/>
      <c r="O12006" s="65"/>
      <c r="P12006" s="66"/>
      <c r="Q12006" s="31">
        <f t="shared" si="374"/>
        <v>9999</v>
      </c>
      <c r="R12006" s="31" t="str">
        <f t="shared" si="375"/>
        <v/>
      </c>
      <c r="S12006" s="29">
        <f>IF($Q12006&lt;Parâmetros!$E$19,$G12006-1,$G12006)</f>
        <v>0</v>
      </c>
    </row>
    <row r="12007" spans="1:19" x14ac:dyDescent="0.25">
      <c r="A12007" s="116"/>
      <c r="B12007" s="65"/>
      <c r="C12007" s="65"/>
      <c r="D12007" s="66"/>
      <c r="E12007" s="67"/>
      <c r="F12007" s="65"/>
      <c r="G12007" s="66"/>
      <c r="J12007" s="65"/>
      <c r="K12007" s="65"/>
      <c r="L12007" s="66"/>
      <c r="M12007" s="65"/>
      <c r="N12007" s="65"/>
      <c r="O12007" s="65"/>
      <c r="P12007" s="66"/>
      <c r="Q12007" s="31">
        <f t="shared" si="374"/>
        <v>9999</v>
      </c>
      <c r="R12007" s="31" t="str">
        <f t="shared" si="375"/>
        <v/>
      </c>
      <c r="S12007" s="29">
        <f>IF($Q12007&lt;Parâmetros!$E$19,$G12007-1,$G12007)</f>
        <v>0</v>
      </c>
    </row>
    <row r="12008" spans="1:19" x14ac:dyDescent="0.25">
      <c r="A12008" s="116"/>
      <c r="B12008" s="65"/>
      <c r="C12008" s="65"/>
      <c r="D12008" s="66"/>
      <c r="E12008" s="67"/>
      <c r="F12008" s="65"/>
      <c r="G12008" s="66"/>
      <c r="J12008" s="65"/>
      <c r="K12008" s="65"/>
      <c r="L12008" s="66"/>
      <c r="M12008" s="65"/>
      <c r="N12008" s="65"/>
      <c r="O12008" s="65"/>
      <c r="P12008" s="66"/>
      <c r="Q12008" s="31">
        <f t="shared" si="374"/>
        <v>9999</v>
      </c>
      <c r="R12008" s="31" t="str">
        <f t="shared" si="375"/>
        <v/>
      </c>
      <c r="S12008" s="29">
        <f>IF($Q12008&lt;Parâmetros!$E$19,$G12008-1,$G12008)</f>
        <v>0</v>
      </c>
    </row>
    <row r="12009" spans="1:19" x14ac:dyDescent="0.25">
      <c r="A12009" s="116"/>
      <c r="B12009" s="65"/>
      <c r="C12009" s="65"/>
      <c r="D12009" s="66"/>
      <c r="E12009" s="67"/>
      <c r="F12009" s="65"/>
      <c r="G12009" s="66"/>
      <c r="J12009" s="65"/>
      <c r="K12009" s="65"/>
      <c r="L12009" s="66"/>
      <c r="M12009" s="65"/>
      <c r="N12009" s="65"/>
      <c r="O12009" s="65"/>
      <c r="P12009" s="66"/>
      <c r="Q12009" s="31">
        <f t="shared" si="374"/>
        <v>9999</v>
      </c>
      <c r="R12009" s="31" t="str">
        <f t="shared" si="375"/>
        <v/>
      </c>
      <c r="S12009" s="29">
        <f>IF($Q12009&lt;Parâmetros!$E$19,$G12009-1,$G12009)</f>
        <v>0</v>
      </c>
    </row>
    <row r="12010" spans="1:19" x14ac:dyDescent="0.25">
      <c r="A12010" s="116"/>
      <c r="B12010" s="65"/>
      <c r="C12010" s="65"/>
      <c r="D12010" s="66"/>
      <c r="E12010" s="67"/>
      <c r="F12010" s="65"/>
      <c r="G12010" s="66"/>
      <c r="J12010" s="65"/>
      <c r="K12010" s="65"/>
      <c r="L12010" s="66"/>
      <c r="M12010" s="65"/>
      <c r="N12010" s="65"/>
      <c r="O12010" s="65"/>
      <c r="P12010" s="66"/>
      <c r="Q12010" s="31">
        <f t="shared" si="374"/>
        <v>9999</v>
      </c>
      <c r="R12010" s="31" t="str">
        <f t="shared" si="375"/>
        <v/>
      </c>
      <c r="S12010" s="29">
        <f>IF($Q12010&lt;Parâmetros!$E$19,$G12010-1,$G12010)</f>
        <v>0</v>
      </c>
    </row>
    <row r="12011" spans="1:19" x14ac:dyDescent="0.25">
      <c r="A12011" s="116"/>
      <c r="B12011" s="65"/>
      <c r="C12011" s="65"/>
      <c r="D12011" s="66"/>
      <c r="E12011" s="67"/>
      <c r="F12011" s="65"/>
      <c r="G12011" s="66"/>
      <c r="J12011" s="65"/>
      <c r="K12011" s="65"/>
      <c r="L12011" s="66"/>
      <c r="M12011" s="65"/>
      <c r="N12011" s="65"/>
      <c r="O12011" s="65"/>
      <c r="P12011" s="66"/>
      <c r="Q12011" s="31">
        <f t="shared" si="374"/>
        <v>9999</v>
      </c>
      <c r="R12011" s="31" t="str">
        <f t="shared" si="375"/>
        <v/>
      </c>
      <c r="S12011" s="29">
        <f>IF($Q12011&lt;Parâmetros!$E$19,$G12011-1,$G12011)</f>
        <v>0</v>
      </c>
    </row>
    <row r="12012" spans="1:19" x14ac:dyDescent="0.25">
      <c r="A12012" s="116"/>
      <c r="B12012" s="65"/>
      <c r="C12012" s="65"/>
      <c r="D12012" s="66"/>
      <c r="E12012" s="67"/>
      <c r="F12012" s="65"/>
      <c r="G12012" s="66"/>
      <c r="J12012" s="65"/>
      <c r="K12012" s="65"/>
      <c r="L12012" s="66"/>
      <c r="M12012" s="65"/>
      <c r="N12012" s="65"/>
      <c r="O12012" s="65"/>
      <c r="P12012" s="66"/>
      <c r="Q12012" s="31">
        <f t="shared" si="374"/>
        <v>9999</v>
      </c>
      <c r="R12012" s="31" t="str">
        <f t="shared" si="375"/>
        <v/>
      </c>
      <c r="S12012" s="29">
        <f>IF($Q12012&lt;Parâmetros!$E$19,$G12012-1,$G12012)</f>
        <v>0</v>
      </c>
    </row>
    <row r="12013" spans="1:19" x14ac:dyDescent="0.25">
      <c r="A12013" s="116"/>
      <c r="B12013" s="65"/>
      <c r="C12013" s="65"/>
      <c r="D12013" s="66"/>
      <c r="E12013" s="67"/>
      <c r="F12013" s="65"/>
      <c r="G12013" s="66"/>
      <c r="J12013" s="65"/>
      <c r="K12013" s="65"/>
      <c r="L12013" s="66"/>
      <c r="M12013" s="65"/>
      <c r="N12013" s="65"/>
      <c r="O12013" s="65"/>
      <c r="P12013" s="66"/>
      <c r="Q12013" s="31">
        <f t="shared" si="374"/>
        <v>9999</v>
      </c>
      <c r="R12013" s="31" t="str">
        <f t="shared" si="375"/>
        <v/>
      </c>
      <c r="S12013" s="29">
        <f>IF($Q12013&lt;Parâmetros!$E$19,$G12013-1,$G12013)</f>
        <v>0</v>
      </c>
    </row>
    <row r="12014" spans="1:19" x14ac:dyDescent="0.25">
      <c r="A12014" s="116"/>
      <c r="B12014" s="65"/>
      <c r="C12014" s="65"/>
      <c r="D12014" s="66"/>
      <c r="E12014" s="67"/>
      <c r="F12014" s="65"/>
      <c r="G12014" s="66"/>
      <c r="J12014" s="65"/>
      <c r="K12014" s="65"/>
      <c r="L12014" s="66"/>
      <c r="M12014" s="65"/>
      <c r="N12014" s="65"/>
      <c r="O12014" s="65"/>
      <c r="P12014" s="66"/>
      <c r="Q12014" s="31">
        <f t="shared" si="374"/>
        <v>9999</v>
      </c>
      <c r="R12014" s="31" t="str">
        <f t="shared" si="375"/>
        <v/>
      </c>
      <c r="S12014" s="29">
        <f>IF($Q12014&lt;Parâmetros!$E$19,$G12014-1,$G12014)</f>
        <v>0</v>
      </c>
    </row>
    <row r="12015" spans="1:19" x14ac:dyDescent="0.25">
      <c r="A12015" s="116"/>
      <c r="B12015" s="65"/>
      <c r="C12015" s="65"/>
      <c r="D12015" s="66"/>
      <c r="E12015" s="67"/>
      <c r="F12015" s="65"/>
      <c r="G12015" s="66"/>
      <c r="J12015" s="65"/>
      <c r="K12015" s="65"/>
      <c r="L12015" s="66"/>
      <c r="M12015" s="65"/>
      <c r="N12015" s="65"/>
      <c r="O12015" s="65"/>
      <c r="P12015" s="66"/>
      <c r="Q12015" s="31">
        <f t="shared" si="374"/>
        <v>9999</v>
      </c>
      <c r="R12015" s="31" t="str">
        <f t="shared" si="375"/>
        <v/>
      </c>
      <c r="S12015" s="29">
        <f>IF($Q12015&lt;Parâmetros!$E$19,$G12015-1,$G12015)</f>
        <v>0</v>
      </c>
    </row>
    <row r="12016" spans="1:19" x14ac:dyDescent="0.25">
      <c r="A12016" s="116"/>
      <c r="B12016" s="65"/>
      <c r="C12016" s="65"/>
      <c r="D12016" s="66"/>
      <c r="E12016" s="67"/>
      <c r="F12016" s="65"/>
      <c r="G12016" s="66"/>
      <c r="J12016" s="65"/>
      <c r="K12016" s="65"/>
      <c r="L12016" s="66"/>
      <c r="M12016" s="65"/>
      <c r="N12016" s="65"/>
      <c r="O12016" s="65"/>
      <c r="P12016" s="66"/>
      <c r="Q12016" s="31">
        <f t="shared" si="374"/>
        <v>9999</v>
      </c>
      <c r="R12016" s="31" t="str">
        <f t="shared" si="375"/>
        <v/>
      </c>
      <c r="S12016" s="29">
        <f>IF($Q12016&lt;Parâmetros!$E$19,$G12016-1,$G12016)</f>
        <v>0</v>
      </c>
    </row>
    <row r="12017" spans="1:19" x14ac:dyDescent="0.25">
      <c r="A12017" s="116"/>
      <c r="B12017" s="65"/>
      <c r="C12017" s="65"/>
      <c r="D12017" s="66"/>
      <c r="E12017" s="67"/>
      <c r="F12017" s="65"/>
      <c r="G12017" s="66"/>
      <c r="J12017" s="65"/>
      <c r="K12017" s="65"/>
      <c r="L12017" s="66"/>
      <c r="M12017" s="65"/>
      <c r="N12017" s="65"/>
      <c r="O12017" s="65"/>
      <c r="P12017" s="66"/>
      <c r="Q12017" s="31">
        <f t="shared" si="374"/>
        <v>9999</v>
      </c>
      <c r="R12017" s="31" t="str">
        <f t="shared" si="375"/>
        <v/>
      </c>
      <c r="S12017" s="29">
        <f>IF($Q12017&lt;Parâmetros!$E$19,$G12017-1,$G12017)</f>
        <v>0</v>
      </c>
    </row>
    <row r="12018" spans="1:19" x14ac:dyDescent="0.25">
      <c r="A12018" s="116"/>
      <c r="B12018" s="65"/>
      <c r="C12018" s="65"/>
      <c r="D12018" s="66"/>
      <c r="E12018" s="67"/>
      <c r="F12018" s="65"/>
      <c r="G12018" s="66"/>
      <c r="J12018" s="65"/>
      <c r="K12018" s="65"/>
      <c r="L12018" s="66"/>
      <c r="M12018" s="65"/>
      <c r="N12018" s="65"/>
      <c r="O12018" s="65"/>
      <c r="P12018" s="66"/>
      <c r="Q12018" s="31">
        <f t="shared" si="374"/>
        <v>9999</v>
      </c>
      <c r="R12018" s="31" t="str">
        <f t="shared" si="375"/>
        <v/>
      </c>
      <c r="S12018" s="29">
        <f>IF($Q12018&lt;Parâmetros!$E$19,$G12018-1,$G12018)</f>
        <v>0</v>
      </c>
    </row>
    <row r="12019" spans="1:19" x14ac:dyDescent="0.25">
      <c r="A12019" s="116"/>
      <c r="B12019" s="65"/>
      <c r="C12019" s="65"/>
      <c r="D12019" s="66"/>
      <c r="E12019" s="67"/>
      <c r="F12019" s="65"/>
      <c r="G12019" s="66"/>
      <c r="J12019" s="65"/>
      <c r="K12019" s="65"/>
      <c r="L12019" s="66"/>
      <c r="M12019" s="65"/>
      <c r="N12019" s="65"/>
      <c r="O12019" s="65"/>
      <c r="P12019" s="66"/>
      <c r="Q12019" s="31">
        <f t="shared" si="374"/>
        <v>9999</v>
      </c>
      <c r="R12019" s="31" t="str">
        <f t="shared" si="375"/>
        <v/>
      </c>
      <c r="S12019" s="29">
        <f>IF($Q12019&lt;Parâmetros!$E$19,$G12019-1,$G12019)</f>
        <v>0</v>
      </c>
    </row>
    <row r="12020" spans="1:19" x14ac:dyDescent="0.25">
      <c r="A12020" s="116"/>
      <c r="B12020" s="65"/>
      <c r="C12020" s="65"/>
      <c r="D12020" s="66"/>
      <c r="E12020" s="67"/>
      <c r="F12020" s="65"/>
      <c r="G12020" s="66"/>
      <c r="J12020" s="65"/>
      <c r="K12020" s="65"/>
      <c r="L12020" s="66"/>
      <c r="M12020" s="65"/>
      <c r="N12020" s="65"/>
      <c r="O12020" s="65"/>
      <c r="P12020" s="66"/>
      <c r="Q12020" s="31">
        <f t="shared" si="374"/>
        <v>9999</v>
      </c>
      <c r="R12020" s="31" t="str">
        <f t="shared" si="375"/>
        <v/>
      </c>
      <c r="S12020" s="29">
        <f>IF($Q12020&lt;Parâmetros!$E$19,$G12020-1,$G12020)</f>
        <v>0</v>
      </c>
    </row>
    <row r="12021" spans="1:19" x14ac:dyDescent="0.25">
      <c r="A12021" s="116"/>
      <c r="B12021" s="65"/>
      <c r="C12021" s="65"/>
      <c r="D12021" s="66"/>
      <c r="E12021" s="67"/>
      <c r="F12021" s="65"/>
      <c r="G12021" s="66"/>
      <c r="J12021" s="65"/>
      <c r="K12021" s="65"/>
      <c r="L12021" s="66"/>
      <c r="M12021" s="65"/>
      <c r="N12021" s="65"/>
      <c r="O12021" s="65"/>
      <c r="P12021" s="66"/>
      <c r="Q12021" s="31">
        <f t="shared" si="374"/>
        <v>9999</v>
      </c>
      <c r="R12021" s="31" t="str">
        <f t="shared" si="375"/>
        <v/>
      </c>
      <c r="S12021" s="29">
        <f>IF($Q12021&lt;Parâmetros!$E$19,$G12021-1,$G12021)</f>
        <v>0</v>
      </c>
    </row>
    <row r="12022" spans="1:19" x14ac:dyDescent="0.25">
      <c r="A12022" s="116"/>
      <c r="B12022" s="65"/>
      <c r="C12022" s="65"/>
      <c r="D12022" s="66"/>
      <c r="E12022" s="67"/>
      <c r="F12022" s="65"/>
      <c r="G12022" s="66"/>
      <c r="J12022" s="65"/>
      <c r="K12022" s="65"/>
      <c r="L12022" s="66"/>
      <c r="M12022" s="65"/>
      <c r="N12022" s="65"/>
      <c r="O12022" s="65"/>
      <c r="P12022" s="66"/>
      <c r="Q12022" s="31">
        <f t="shared" si="374"/>
        <v>9999</v>
      </c>
      <c r="R12022" s="31" t="str">
        <f t="shared" si="375"/>
        <v/>
      </c>
      <c r="S12022" s="29">
        <f>IF($Q12022&lt;Parâmetros!$E$19,$G12022-1,$G12022)</f>
        <v>0</v>
      </c>
    </row>
    <row r="12023" spans="1:19" x14ac:dyDescent="0.25">
      <c r="A12023" s="116"/>
      <c r="B12023" s="65"/>
      <c r="C12023" s="65"/>
      <c r="D12023" s="66"/>
      <c r="E12023" s="67"/>
      <c r="F12023" s="65"/>
      <c r="G12023" s="66"/>
      <c r="J12023" s="65"/>
      <c r="K12023" s="65"/>
      <c r="L12023" s="66"/>
      <c r="M12023" s="65"/>
      <c r="N12023" s="65"/>
      <c r="O12023" s="65"/>
      <c r="P12023" s="66"/>
      <c r="Q12023" s="31">
        <f t="shared" si="374"/>
        <v>9999</v>
      </c>
      <c r="R12023" s="31" t="str">
        <f t="shared" si="375"/>
        <v/>
      </c>
      <c r="S12023" s="29">
        <f>IF($Q12023&lt;Parâmetros!$E$19,$G12023-1,$G12023)</f>
        <v>0</v>
      </c>
    </row>
    <row r="12024" spans="1:19" x14ac:dyDescent="0.25">
      <c r="A12024" s="116"/>
      <c r="B12024" s="65"/>
      <c r="C12024" s="65"/>
      <c r="D12024" s="66"/>
      <c r="E12024" s="67"/>
      <c r="F12024" s="65"/>
      <c r="G12024" s="66"/>
      <c r="J12024" s="65"/>
      <c r="K12024" s="65"/>
      <c r="L12024" s="66"/>
      <c r="M12024" s="65"/>
      <c r="N12024" s="65"/>
      <c r="O12024" s="65"/>
      <c r="P12024" s="66"/>
      <c r="Q12024" s="31">
        <f t="shared" si="374"/>
        <v>9999</v>
      </c>
      <c r="R12024" s="31" t="str">
        <f t="shared" si="375"/>
        <v/>
      </c>
      <c r="S12024" s="29">
        <f>IF($Q12024&lt;Parâmetros!$E$19,$G12024-1,$G12024)</f>
        <v>0</v>
      </c>
    </row>
    <row r="12025" spans="1:19" x14ac:dyDescent="0.25">
      <c r="A12025" s="116"/>
      <c r="B12025" s="65"/>
      <c r="C12025" s="65"/>
      <c r="D12025" s="66"/>
      <c r="E12025" s="67"/>
      <c r="F12025" s="65"/>
      <c r="G12025" s="66"/>
      <c r="J12025" s="65"/>
      <c r="K12025" s="65"/>
      <c r="L12025" s="66"/>
      <c r="M12025" s="65"/>
      <c r="N12025" s="65"/>
      <c r="O12025" s="65"/>
      <c r="P12025" s="66"/>
      <c r="Q12025" s="31">
        <f t="shared" si="374"/>
        <v>9999</v>
      </c>
      <c r="R12025" s="31" t="str">
        <f t="shared" si="375"/>
        <v/>
      </c>
      <c r="S12025" s="29">
        <f>IF($Q12025&lt;Parâmetros!$E$19,$G12025-1,$G12025)</f>
        <v>0</v>
      </c>
    </row>
    <row r="12026" spans="1:19" x14ac:dyDescent="0.25">
      <c r="A12026" s="116"/>
      <c r="B12026" s="65"/>
      <c r="C12026" s="65"/>
      <c r="D12026" s="66"/>
      <c r="E12026" s="67"/>
      <c r="F12026" s="65"/>
      <c r="G12026" s="66"/>
      <c r="J12026" s="65"/>
      <c r="K12026" s="65"/>
      <c r="L12026" s="66"/>
      <c r="M12026" s="65"/>
      <c r="N12026" s="65"/>
      <c r="O12026" s="65"/>
      <c r="P12026" s="66"/>
      <c r="Q12026" s="31">
        <f t="shared" si="374"/>
        <v>9999</v>
      </c>
      <c r="R12026" s="31" t="str">
        <f t="shared" si="375"/>
        <v/>
      </c>
      <c r="S12026" s="29">
        <f>IF($Q12026&lt;Parâmetros!$E$19,$G12026-1,$G12026)</f>
        <v>0</v>
      </c>
    </row>
    <row r="12027" spans="1:19" x14ac:dyDescent="0.25">
      <c r="A12027" s="116"/>
      <c r="B12027" s="65"/>
      <c r="C12027" s="65"/>
      <c r="D12027" s="66"/>
      <c r="E12027" s="67"/>
      <c r="F12027" s="65"/>
      <c r="G12027" s="66"/>
      <c r="J12027" s="65"/>
      <c r="K12027" s="65"/>
      <c r="L12027" s="66"/>
      <c r="M12027" s="65"/>
      <c r="N12027" s="65"/>
      <c r="O12027" s="65"/>
      <c r="P12027" s="66"/>
      <c r="Q12027" s="31">
        <f t="shared" si="374"/>
        <v>9999</v>
      </c>
      <c r="R12027" s="31" t="str">
        <f t="shared" si="375"/>
        <v/>
      </c>
      <c r="S12027" s="29">
        <f>IF($Q12027&lt;Parâmetros!$E$19,$G12027-1,$G12027)</f>
        <v>0</v>
      </c>
    </row>
    <row r="12028" spans="1:19" x14ac:dyDescent="0.25">
      <c r="A12028" s="116"/>
      <c r="B12028" s="65"/>
      <c r="C12028" s="65"/>
      <c r="D12028" s="66"/>
      <c r="E12028" s="67"/>
      <c r="F12028" s="65"/>
      <c r="G12028" s="66"/>
      <c r="J12028" s="65"/>
      <c r="K12028" s="65"/>
      <c r="L12028" s="66"/>
      <c r="M12028" s="65"/>
      <c r="N12028" s="65"/>
      <c r="O12028" s="65"/>
      <c r="P12028" s="66"/>
      <c r="Q12028" s="31">
        <f t="shared" ref="Q12028:Q12091" si="376">IFERROR(VALUE(LEFT($J12028,2))*60+VALUE(MID($J12028,4,2)),9999)</f>
        <v>9999</v>
      </c>
      <c r="R12028" s="31" t="str">
        <f t="shared" ref="R12028:R12091" si="377">IFERROR(VALUE(LEFT($K12028,2))*60+VALUE(MID($K12028,4,2)),"")</f>
        <v/>
      </c>
      <c r="S12028" s="29">
        <f>IF($Q12028&lt;Parâmetros!$E$19,$G12028-1,$G12028)</f>
        <v>0</v>
      </c>
    </row>
    <row r="12029" spans="1:19" x14ac:dyDescent="0.25">
      <c r="A12029" s="116"/>
      <c r="B12029" s="65"/>
      <c r="C12029" s="65"/>
      <c r="D12029" s="66"/>
      <c r="E12029" s="67"/>
      <c r="F12029" s="65"/>
      <c r="G12029" s="66"/>
      <c r="J12029" s="65"/>
      <c r="K12029" s="65"/>
      <c r="L12029" s="66"/>
      <c r="M12029" s="65"/>
      <c r="N12029" s="65"/>
      <c r="O12029" s="65"/>
      <c r="P12029" s="66"/>
      <c r="Q12029" s="31">
        <f t="shared" si="376"/>
        <v>9999</v>
      </c>
      <c r="R12029" s="31" t="str">
        <f t="shared" si="377"/>
        <v/>
      </c>
      <c r="S12029" s="29">
        <f>IF($Q12029&lt;Parâmetros!$E$19,$G12029-1,$G12029)</f>
        <v>0</v>
      </c>
    </row>
    <row r="12030" spans="1:19" x14ac:dyDescent="0.25">
      <c r="A12030" s="116"/>
      <c r="B12030" s="65"/>
      <c r="C12030" s="65"/>
      <c r="D12030" s="66"/>
      <c r="E12030" s="67"/>
      <c r="F12030" s="65"/>
      <c r="G12030" s="66"/>
      <c r="J12030" s="65"/>
      <c r="K12030" s="65"/>
      <c r="L12030" s="66"/>
      <c r="M12030" s="65"/>
      <c r="N12030" s="65"/>
      <c r="O12030" s="65"/>
      <c r="P12030" s="66"/>
      <c r="Q12030" s="31">
        <f t="shared" si="376"/>
        <v>9999</v>
      </c>
      <c r="R12030" s="31" t="str">
        <f t="shared" si="377"/>
        <v/>
      </c>
      <c r="S12030" s="29">
        <f>IF($Q12030&lt;Parâmetros!$E$19,$G12030-1,$G12030)</f>
        <v>0</v>
      </c>
    </row>
    <row r="12031" spans="1:19" x14ac:dyDescent="0.25">
      <c r="A12031" s="116"/>
      <c r="B12031" s="65"/>
      <c r="C12031" s="65"/>
      <c r="D12031" s="66"/>
      <c r="E12031" s="67"/>
      <c r="F12031" s="65"/>
      <c r="G12031" s="66"/>
      <c r="J12031" s="65"/>
      <c r="K12031" s="65"/>
      <c r="L12031" s="66"/>
      <c r="M12031" s="65"/>
      <c r="N12031" s="65"/>
      <c r="O12031" s="65"/>
      <c r="P12031" s="66"/>
      <c r="Q12031" s="31">
        <f t="shared" si="376"/>
        <v>9999</v>
      </c>
      <c r="R12031" s="31" t="str">
        <f t="shared" si="377"/>
        <v/>
      </c>
      <c r="S12031" s="29">
        <f>IF($Q12031&lt;Parâmetros!$E$19,$G12031-1,$G12031)</f>
        <v>0</v>
      </c>
    </row>
    <row r="12032" spans="1:19" x14ac:dyDescent="0.25">
      <c r="A12032" s="116"/>
      <c r="B12032" s="65"/>
      <c r="C12032" s="65"/>
      <c r="D12032" s="66"/>
      <c r="E12032" s="67"/>
      <c r="F12032" s="65"/>
      <c r="G12032" s="66"/>
      <c r="J12032" s="65"/>
      <c r="K12032" s="65"/>
      <c r="L12032" s="66"/>
      <c r="M12032" s="65"/>
      <c r="N12032" s="65"/>
      <c r="O12032" s="65"/>
      <c r="P12032" s="66"/>
      <c r="Q12032" s="31">
        <f t="shared" si="376"/>
        <v>9999</v>
      </c>
      <c r="R12032" s="31" t="str">
        <f t="shared" si="377"/>
        <v/>
      </c>
      <c r="S12032" s="29">
        <f>IF($Q12032&lt;Parâmetros!$E$19,$G12032-1,$G12032)</f>
        <v>0</v>
      </c>
    </row>
    <row r="12033" spans="1:19" x14ac:dyDescent="0.25">
      <c r="A12033" s="116"/>
      <c r="B12033" s="65"/>
      <c r="C12033" s="65"/>
      <c r="D12033" s="66"/>
      <c r="E12033" s="67"/>
      <c r="F12033" s="65"/>
      <c r="G12033" s="66"/>
      <c r="J12033" s="65"/>
      <c r="K12033" s="65"/>
      <c r="L12033" s="66"/>
      <c r="M12033" s="65"/>
      <c r="N12033" s="65"/>
      <c r="O12033" s="65"/>
      <c r="P12033" s="66"/>
      <c r="Q12033" s="31">
        <f t="shared" si="376"/>
        <v>9999</v>
      </c>
      <c r="R12033" s="31" t="str">
        <f t="shared" si="377"/>
        <v/>
      </c>
      <c r="S12033" s="29">
        <f>IF($Q12033&lt;Parâmetros!$E$19,$G12033-1,$G12033)</f>
        <v>0</v>
      </c>
    </row>
    <row r="12034" spans="1:19" x14ac:dyDescent="0.25">
      <c r="A12034" s="116"/>
      <c r="B12034" s="65"/>
      <c r="C12034" s="65"/>
      <c r="D12034" s="66"/>
      <c r="E12034" s="67"/>
      <c r="F12034" s="65"/>
      <c r="G12034" s="66"/>
      <c r="J12034" s="65"/>
      <c r="K12034" s="65"/>
      <c r="L12034" s="66"/>
      <c r="M12034" s="65"/>
      <c r="N12034" s="65"/>
      <c r="O12034" s="65"/>
      <c r="P12034" s="66"/>
      <c r="Q12034" s="31">
        <f t="shared" si="376"/>
        <v>9999</v>
      </c>
      <c r="R12034" s="31" t="str">
        <f t="shared" si="377"/>
        <v/>
      </c>
      <c r="S12034" s="29">
        <f>IF($Q12034&lt;Parâmetros!$E$19,$G12034-1,$G12034)</f>
        <v>0</v>
      </c>
    </row>
    <row r="12035" spans="1:19" x14ac:dyDescent="0.25">
      <c r="A12035" s="116"/>
      <c r="B12035" s="65"/>
      <c r="C12035" s="65"/>
      <c r="D12035" s="66"/>
      <c r="E12035" s="67"/>
      <c r="F12035" s="65"/>
      <c r="G12035" s="66"/>
      <c r="J12035" s="65"/>
      <c r="K12035" s="65"/>
      <c r="L12035" s="66"/>
      <c r="M12035" s="65"/>
      <c r="N12035" s="65"/>
      <c r="O12035" s="65"/>
      <c r="P12035" s="66"/>
      <c r="Q12035" s="31">
        <f t="shared" si="376"/>
        <v>9999</v>
      </c>
      <c r="R12035" s="31" t="str">
        <f t="shared" si="377"/>
        <v/>
      </c>
      <c r="S12035" s="29">
        <f>IF($Q12035&lt;Parâmetros!$E$19,$G12035-1,$G12035)</f>
        <v>0</v>
      </c>
    </row>
    <row r="12036" spans="1:19" x14ac:dyDescent="0.25">
      <c r="A12036" s="116"/>
      <c r="B12036" s="65"/>
      <c r="C12036" s="65"/>
      <c r="D12036" s="66"/>
      <c r="E12036" s="67"/>
      <c r="F12036" s="65"/>
      <c r="G12036" s="66"/>
      <c r="J12036" s="65"/>
      <c r="K12036" s="65"/>
      <c r="L12036" s="66"/>
      <c r="M12036" s="65"/>
      <c r="N12036" s="65"/>
      <c r="O12036" s="65"/>
      <c r="P12036" s="66"/>
      <c r="Q12036" s="31">
        <f t="shared" si="376"/>
        <v>9999</v>
      </c>
      <c r="R12036" s="31" t="str">
        <f t="shared" si="377"/>
        <v/>
      </c>
      <c r="S12036" s="29">
        <f>IF($Q12036&lt;Parâmetros!$E$19,$G12036-1,$G12036)</f>
        <v>0</v>
      </c>
    </row>
    <row r="12037" spans="1:19" x14ac:dyDescent="0.25">
      <c r="A12037" s="116"/>
      <c r="B12037" s="65"/>
      <c r="C12037" s="65"/>
      <c r="D12037" s="66"/>
      <c r="E12037" s="67"/>
      <c r="F12037" s="65"/>
      <c r="G12037" s="66"/>
      <c r="J12037" s="65"/>
      <c r="K12037" s="65"/>
      <c r="L12037" s="66"/>
      <c r="M12037" s="65"/>
      <c r="N12037" s="65"/>
      <c r="O12037" s="65"/>
      <c r="P12037" s="66"/>
      <c r="Q12037" s="31">
        <f t="shared" si="376"/>
        <v>9999</v>
      </c>
      <c r="R12037" s="31" t="str">
        <f t="shared" si="377"/>
        <v/>
      </c>
      <c r="S12037" s="29">
        <f>IF($Q12037&lt;Parâmetros!$E$19,$G12037-1,$G12037)</f>
        <v>0</v>
      </c>
    </row>
    <row r="12038" spans="1:19" x14ac:dyDescent="0.25">
      <c r="A12038" s="116"/>
      <c r="B12038" s="65"/>
      <c r="C12038" s="65"/>
      <c r="D12038" s="66"/>
      <c r="E12038" s="67"/>
      <c r="F12038" s="65"/>
      <c r="G12038" s="66"/>
      <c r="J12038" s="65"/>
      <c r="K12038" s="65"/>
      <c r="L12038" s="66"/>
      <c r="M12038" s="65"/>
      <c r="N12038" s="65"/>
      <c r="O12038" s="65"/>
      <c r="P12038" s="66"/>
      <c r="Q12038" s="31">
        <f t="shared" si="376"/>
        <v>9999</v>
      </c>
      <c r="R12038" s="31" t="str">
        <f t="shared" si="377"/>
        <v/>
      </c>
      <c r="S12038" s="29">
        <f>IF($Q12038&lt;Parâmetros!$E$19,$G12038-1,$G12038)</f>
        <v>0</v>
      </c>
    </row>
    <row r="12039" spans="1:19" x14ac:dyDescent="0.25">
      <c r="A12039" s="116"/>
      <c r="B12039" s="65"/>
      <c r="C12039" s="65"/>
      <c r="D12039" s="66"/>
      <c r="E12039" s="67"/>
      <c r="F12039" s="65"/>
      <c r="G12039" s="66"/>
      <c r="J12039" s="65"/>
      <c r="K12039" s="65"/>
      <c r="L12039" s="66"/>
      <c r="M12039" s="65"/>
      <c r="N12039" s="65"/>
      <c r="O12039" s="65"/>
      <c r="P12039" s="66"/>
      <c r="Q12039" s="31">
        <f t="shared" si="376"/>
        <v>9999</v>
      </c>
      <c r="R12039" s="31" t="str">
        <f t="shared" si="377"/>
        <v/>
      </c>
      <c r="S12039" s="29">
        <f>IF($Q12039&lt;Parâmetros!$E$19,$G12039-1,$G12039)</f>
        <v>0</v>
      </c>
    </row>
    <row r="12040" spans="1:19" x14ac:dyDescent="0.25">
      <c r="A12040" s="116"/>
      <c r="B12040" s="65"/>
      <c r="C12040" s="65"/>
      <c r="D12040" s="66"/>
      <c r="E12040" s="67"/>
      <c r="F12040" s="65"/>
      <c r="G12040" s="66"/>
      <c r="J12040" s="65"/>
      <c r="K12040" s="65"/>
      <c r="L12040" s="66"/>
      <c r="M12040" s="65"/>
      <c r="N12040" s="65"/>
      <c r="O12040" s="65"/>
      <c r="P12040" s="66"/>
      <c r="Q12040" s="31">
        <f t="shared" si="376"/>
        <v>9999</v>
      </c>
      <c r="R12040" s="31" t="str">
        <f t="shared" si="377"/>
        <v/>
      </c>
      <c r="S12040" s="29">
        <f>IF($Q12040&lt;Parâmetros!$E$19,$G12040-1,$G12040)</f>
        <v>0</v>
      </c>
    </row>
    <row r="12041" spans="1:19" x14ac:dyDescent="0.25">
      <c r="A12041" s="116"/>
      <c r="B12041" s="65"/>
      <c r="C12041" s="65"/>
      <c r="D12041" s="66"/>
      <c r="E12041" s="67"/>
      <c r="F12041" s="65"/>
      <c r="G12041" s="66"/>
      <c r="J12041" s="65"/>
      <c r="K12041" s="65"/>
      <c r="L12041" s="66"/>
      <c r="M12041" s="65"/>
      <c r="N12041" s="65"/>
      <c r="O12041" s="65"/>
      <c r="P12041" s="66"/>
      <c r="Q12041" s="31">
        <f t="shared" si="376"/>
        <v>9999</v>
      </c>
      <c r="R12041" s="31" t="str">
        <f t="shared" si="377"/>
        <v/>
      </c>
      <c r="S12041" s="29">
        <f>IF($Q12041&lt;Parâmetros!$E$19,$G12041-1,$G12041)</f>
        <v>0</v>
      </c>
    </row>
    <row r="12042" spans="1:19" x14ac:dyDescent="0.25">
      <c r="A12042" s="116"/>
      <c r="B12042" s="65"/>
      <c r="C12042" s="65"/>
      <c r="D12042" s="66"/>
      <c r="E12042" s="67"/>
      <c r="F12042" s="65"/>
      <c r="G12042" s="66"/>
      <c r="J12042" s="65"/>
      <c r="K12042" s="65"/>
      <c r="L12042" s="66"/>
      <c r="M12042" s="65"/>
      <c r="N12042" s="65"/>
      <c r="O12042" s="65"/>
      <c r="P12042" s="66"/>
      <c r="Q12042" s="31">
        <f t="shared" si="376"/>
        <v>9999</v>
      </c>
      <c r="R12042" s="31" t="str">
        <f t="shared" si="377"/>
        <v/>
      </c>
      <c r="S12042" s="29">
        <f>IF($Q12042&lt;Parâmetros!$E$19,$G12042-1,$G12042)</f>
        <v>0</v>
      </c>
    </row>
    <row r="12043" spans="1:19" x14ac:dyDescent="0.25">
      <c r="A12043" s="116"/>
      <c r="B12043" s="65"/>
      <c r="C12043" s="65"/>
      <c r="D12043" s="66"/>
      <c r="E12043" s="67"/>
      <c r="F12043" s="65"/>
      <c r="G12043" s="66"/>
      <c r="J12043" s="65"/>
      <c r="K12043" s="65"/>
      <c r="L12043" s="66"/>
      <c r="M12043" s="65"/>
      <c r="N12043" s="65"/>
      <c r="O12043" s="65"/>
      <c r="P12043" s="66"/>
      <c r="Q12043" s="31">
        <f t="shared" si="376"/>
        <v>9999</v>
      </c>
      <c r="R12043" s="31" t="str">
        <f t="shared" si="377"/>
        <v/>
      </c>
      <c r="S12043" s="29">
        <f>IF($Q12043&lt;Parâmetros!$E$19,$G12043-1,$G12043)</f>
        <v>0</v>
      </c>
    </row>
    <row r="12044" spans="1:19" x14ac:dyDescent="0.25">
      <c r="A12044" s="116"/>
      <c r="B12044" s="65"/>
      <c r="C12044" s="65"/>
      <c r="D12044" s="66"/>
      <c r="E12044" s="67"/>
      <c r="F12044" s="65"/>
      <c r="G12044" s="66"/>
      <c r="J12044" s="65"/>
      <c r="K12044" s="65"/>
      <c r="L12044" s="66"/>
      <c r="M12044" s="65"/>
      <c r="N12044" s="65"/>
      <c r="O12044" s="65"/>
      <c r="P12044" s="66"/>
      <c r="Q12044" s="31">
        <f t="shared" si="376"/>
        <v>9999</v>
      </c>
      <c r="R12044" s="31" t="str">
        <f t="shared" si="377"/>
        <v/>
      </c>
      <c r="S12044" s="29">
        <f>IF($Q12044&lt;Parâmetros!$E$19,$G12044-1,$G12044)</f>
        <v>0</v>
      </c>
    </row>
    <row r="12045" spans="1:19" x14ac:dyDescent="0.25">
      <c r="A12045" s="116"/>
      <c r="B12045" s="65"/>
      <c r="C12045" s="65"/>
      <c r="D12045" s="66"/>
      <c r="E12045" s="67"/>
      <c r="F12045" s="65"/>
      <c r="G12045" s="66"/>
      <c r="J12045" s="65"/>
      <c r="K12045" s="65"/>
      <c r="L12045" s="66"/>
      <c r="M12045" s="65"/>
      <c r="N12045" s="65"/>
      <c r="O12045" s="65"/>
      <c r="P12045" s="66"/>
      <c r="Q12045" s="31">
        <f t="shared" si="376"/>
        <v>9999</v>
      </c>
      <c r="R12045" s="31" t="str">
        <f t="shared" si="377"/>
        <v/>
      </c>
      <c r="S12045" s="29">
        <f>IF($Q12045&lt;Parâmetros!$E$19,$G12045-1,$G12045)</f>
        <v>0</v>
      </c>
    </row>
    <row r="12046" spans="1:19" x14ac:dyDescent="0.25">
      <c r="A12046" s="116"/>
      <c r="B12046" s="65"/>
      <c r="C12046" s="65"/>
      <c r="D12046" s="66"/>
      <c r="E12046" s="67"/>
      <c r="F12046" s="65"/>
      <c r="G12046" s="66"/>
      <c r="J12046" s="65"/>
      <c r="K12046" s="65"/>
      <c r="L12046" s="66"/>
      <c r="M12046" s="65"/>
      <c r="N12046" s="65"/>
      <c r="O12046" s="65"/>
      <c r="P12046" s="66"/>
      <c r="Q12046" s="31">
        <f t="shared" si="376"/>
        <v>9999</v>
      </c>
      <c r="R12046" s="31" t="str">
        <f t="shared" si="377"/>
        <v/>
      </c>
      <c r="S12046" s="29">
        <f>IF($Q12046&lt;Parâmetros!$E$19,$G12046-1,$G12046)</f>
        <v>0</v>
      </c>
    </row>
    <row r="12047" spans="1:19" x14ac:dyDescent="0.25">
      <c r="A12047" s="116"/>
      <c r="B12047" s="65"/>
      <c r="C12047" s="65"/>
      <c r="D12047" s="66"/>
      <c r="E12047" s="67"/>
      <c r="F12047" s="65"/>
      <c r="G12047" s="66"/>
      <c r="J12047" s="65"/>
      <c r="K12047" s="65"/>
      <c r="L12047" s="66"/>
      <c r="M12047" s="65"/>
      <c r="N12047" s="65"/>
      <c r="O12047" s="65"/>
      <c r="P12047" s="66"/>
      <c r="Q12047" s="31">
        <f t="shared" si="376"/>
        <v>9999</v>
      </c>
      <c r="R12047" s="31" t="str">
        <f t="shared" si="377"/>
        <v/>
      </c>
      <c r="S12047" s="29">
        <f>IF($Q12047&lt;Parâmetros!$E$19,$G12047-1,$G12047)</f>
        <v>0</v>
      </c>
    </row>
    <row r="12048" spans="1:19" x14ac:dyDescent="0.25">
      <c r="A12048" s="116"/>
      <c r="B12048" s="65"/>
      <c r="C12048" s="65"/>
      <c r="D12048" s="66"/>
      <c r="E12048" s="67"/>
      <c r="F12048" s="65"/>
      <c r="G12048" s="66"/>
      <c r="J12048" s="65"/>
      <c r="K12048" s="65"/>
      <c r="L12048" s="66"/>
      <c r="M12048" s="65"/>
      <c r="N12048" s="65"/>
      <c r="O12048" s="65"/>
      <c r="P12048" s="66"/>
      <c r="Q12048" s="31">
        <f t="shared" si="376"/>
        <v>9999</v>
      </c>
      <c r="R12048" s="31" t="str">
        <f t="shared" si="377"/>
        <v/>
      </c>
      <c r="S12048" s="29">
        <f>IF($Q12048&lt;Parâmetros!$E$19,$G12048-1,$G12048)</f>
        <v>0</v>
      </c>
    </row>
    <row r="12049" spans="1:19" x14ac:dyDescent="0.25">
      <c r="A12049" s="116"/>
      <c r="B12049" s="65"/>
      <c r="C12049" s="65"/>
      <c r="D12049" s="66"/>
      <c r="E12049" s="67"/>
      <c r="F12049" s="65"/>
      <c r="G12049" s="66"/>
      <c r="J12049" s="65"/>
      <c r="K12049" s="65"/>
      <c r="L12049" s="66"/>
      <c r="M12049" s="65"/>
      <c r="N12049" s="65"/>
      <c r="O12049" s="65"/>
      <c r="P12049" s="66"/>
      <c r="Q12049" s="31">
        <f t="shared" si="376"/>
        <v>9999</v>
      </c>
      <c r="R12049" s="31" t="str">
        <f t="shared" si="377"/>
        <v/>
      </c>
      <c r="S12049" s="29">
        <f>IF($Q12049&lt;Parâmetros!$E$19,$G12049-1,$G12049)</f>
        <v>0</v>
      </c>
    </row>
    <row r="12050" spans="1:19" x14ac:dyDescent="0.25">
      <c r="A12050" s="116"/>
      <c r="B12050" s="65"/>
      <c r="C12050" s="65"/>
      <c r="D12050" s="66"/>
      <c r="E12050" s="67"/>
      <c r="F12050" s="65"/>
      <c r="G12050" s="66"/>
      <c r="J12050" s="65"/>
      <c r="K12050" s="65"/>
      <c r="L12050" s="66"/>
      <c r="M12050" s="65"/>
      <c r="N12050" s="65"/>
      <c r="O12050" s="65"/>
      <c r="P12050" s="66"/>
      <c r="Q12050" s="31">
        <f t="shared" si="376"/>
        <v>9999</v>
      </c>
      <c r="R12050" s="31" t="str">
        <f t="shared" si="377"/>
        <v/>
      </c>
      <c r="S12050" s="29">
        <f>IF($Q12050&lt;Parâmetros!$E$19,$G12050-1,$G12050)</f>
        <v>0</v>
      </c>
    </row>
    <row r="12051" spans="1:19" x14ac:dyDescent="0.25">
      <c r="A12051" s="116"/>
      <c r="B12051" s="65"/>
      <c r="C12051" s="65"/>
      <c r="D12051" s="66"/>
      <c r="E12051" s="67"/>
      <c r="F12051" s="65"/>
      <c r="G12051" s="66"/>
      <c r="J12051" s="65"/>
      <c r="K12051" s="65"/>
      <c r="L12051" s="66"/>
      <c r="M12051" s="65"/>
      <c r="N12051" s="65"/>
      <c r="O12051" s="65"/>
      <c r="P12051" s="66"/>
      <c r="Q12051" s="31">
        <f t="shared" si="376"/>
        <v>9999</v>
      </c>
      <c r="R12051" s="31" t="str">
        <f t="shared" si="377"/>
        <v/>
      </c>
      <c r="S12051" s="29">
        <f>IF($Q12051&lt;Parâmetros!$E$19,$G12051-1,$G12051)</f>
        <v>0</v>
      </c>
    </row>
    <row r="12052" spans="1:19" x14ac:dyDescent="0.25">
      <c r="A12052" s="116"/>
      <c r="B12052" s="65"/>
      <c r="C12052" s="65"/>
      <c r="D12052" s="66"/>
      <c r="E12052" s="67"/>
      <c r="F12052" s="65"/>
      <c r="G12052" s="66"/>
      <c r="J12052" s="65"/>
      <c r="K12052" s="65"/>
      <c r="L12052" s="66"/>
      <c r="M12052" s="65"/>
      <c r="N12052" s="65"/>
      <c r="O12052" s="65"/>
      <c r="P12052" s="66"/>
      <c r="Q12052" s="31">
        <f t="shared" si="376"/>
        <v>9999</v>
      </c>
      <c r="R12052" s="31" t="str">
        <f t="shared" si="377"/>
        <v/>
      </c>
      <c r="S12052" s="29">
        <f>IF($Q12052&lt;Parâmetros!$E$19,$G12052-1,$G12052)</f>
        <v>0</v>
      </c>
    </row>
    <row r="12053" spans="1:19" x14ac:dyDescent="0.25">
      <c r="A12053" s="116"/>
      <c r="B12053" s="65"/>
      <c r="C12053" s="65"/>
      <c r="D12053" s="66"/>
      <c r="E12053" s="67"/>
      <c r="F12053" s="65"/>
      <c r="G12053" s="66"/>
      <c r="J12053" s="65"/>
      <c r="K12053" s="65"/>
      <c r="L12053" s="66"/>
      <c r="M12053" s="65"/>
      <c r="N12053" s="65"/>
      <c r="O12053" s="65"/>
      <c r="P12053" s="66"/>
      <c r="Q12053" s="31">
        <f t="shared" si="376"/>
        <v>9999</v>
      </c>
      <c r="R12053" s="31" t="str">
        <f t="shared" si="377"/>
        <v/>
      </c>
      <c r="S12053" s="29">
        <f>IF($Q12053&lt;Parâmetros!$E$19,$G12053-1,$G12053)</f>
        <v>0</v>
      </c>
    </row>
    <row r="12054" spans="1:19" x14ac:dyDescent="0.25">
      <c r="A12054" s="116"/>
      <c r="B12054" s="65"/>
      <c r="C12054" s="65"/>
      <c r="D12054" s="66"/>
      <c r="E12054" s="67"/>
      <c r="F12054" s="65"/>
      <c r="G12054" s="66"/>
      <c r="J12054" s="65"/>
      <c r="K12054" s="65"/>
      <c r="L12054" s="66"/>
      <c r="M12054" s="65"/>
      <c r="N12054" s="65"/>
      <c r="O12054" s="65"/>
      <c r="P12054" s="66"/>
      <c r="Q12054" s="31">
        <f t="shared" si="376"/>
        <v>9999</v>
      </c>
      <c r="R12054" s="31" t="str">
        <f t="shared" si="377"/>
        <v/>
      </c>
      <c r="S12054" s="29">
        <f>IF($Q12054&lt;Parâmetros!$E$19,$G12054-1,$G12054)</f>
        <v>0</v>
      </c>
    </row>
    <row r="12055" spans="1:19" x14ac:dyDescent="0.25">
      <c r="A12055" s="116"/>
      <c r="B12055" s="65"/>
      <c r="C12055" s="65"/>
      <c r="D12055" s="66"/>
      <c r="E12055" s="67"/>
      <c r="F12055" s="65"/>
      <c r="G12055" s="66"/>
      <c r="J12055" s="65"/>
      <c r="K12055" s="65"/>
      <c r="L12055" s="66"/>
      <c r="M12055" s="65"/>
      <c r="N12055" s="65"/>
      <c r="O12055" s="65"/>
      <c r="P12055" s="66"/>
      <c r="Q12055" s="31">
        <f t="shared" si="376"/>
        <v>9999</v>
      </c>
      <c r="R12055" s="31" t="str">
        <f t="shared" si="377"/>
        <v/>
      </c>
      <c r="S12055" s="29">
        <f>IF($Q12055&lt;Parâmetros!$E$19,$G12055-1,$G12055)</f>
        <v>0</v>
      </c>
    </row>
    <row r="12056" spans="1:19" x14ac:dyDescent="0.25">
      <c r="A12056" s="116"/>
      <c r="B12056" s="65"/>
      <c r="C12056" s="65"/>
      <c r="D12056" s="66"/>
      <c r="E12056" s="67"/>
      <c r="F12056" s="65"/>
      <c r="G12056" s="66"/>
      <c r="J12056" s="65"/>
      <c r="K12056" s="65"/>
      <c r="L12056" s="66"/>
      <c r="M12056" s="65"/>
      <c r="N12056" s="65"/>
      <c r="O12056" s="65"/>
      <c r="P12056" s="66"/>
      <c r="Q12056" s="31">
        <f t="shared" si="376"/>
        <v>9999</v>
      </c>
      <c r="R12056" s="31" t="str">
        <f t="shared" si="377"/>
        <v/>
      </c>
      <c r="S12056" s="29">
        <f>IF($Q12056&lt;Parâmetros!$E$19,$G12056-1,$G12056)</f>
        <v>0</v>
      </c>
    </row>
    <row r="12057" spans="1:19" x14ac:dyDescent="0.25">
      <c r="A12057" s="116"/>
      <c r="B12057" s="65"/>
      <c r="C12057" s="65"/>
      <c r="D12057" s="66"/>
      <c r="E12057" s="67"/>
      <c r="F12057" s="65"/>
      <c r="G12057" s="66"/>
      <c r="J12057" s="65"/>
      <c r="K12057" s="65"/>
      <c r="L12057" s="66"/>
      <c r="M12057" s="65"/>
      <c r="N12057" s="65"/>
      <c r="O12057" s="65"/>
      <c r="P12057" s="66"/>
      <c r="Q12057" s="31">
        <f t="shared" si="376"/>
        <v>9999</v>
      </c>
      <c r="R12057" s="31" t="str">
        <f t="shared" si="377"/>
        <v/>
      </c>
      <c r="S12057" s="29">
        <f>IF($Q12057&lt;Parâmetros!$E$19,$G12057-1,$G12057)</f>
        <v>0</v>
      </c>
    </row>
    <row r="12058" spans="1:19" x14ac:dyDescent="0.25">
      <c r="A12058" s="116"/>
      <c r="B12058" s="65"/>
      <c r="C12058" s="65"/>
      <c r="D12058" s="66"/>
      <c r="E12058" s="67"/>
      <c r="F12058" s="65"/>
      <c r="G12058" s="66"/>
      <c r="J12058" s="65"/>
      <c r="K12058" s="65"/>
      <c r="L12058" s="66"/>
      <c r="M12058" s="65"/>
      <c r="N12058" s="65"/>
      <c r="O12058" s="65"/>
      <c r="P12058" s="66"/>
      <c r="Q12058" s="31">
        <f t="shared" si="376"/>
        <v>9999</v>
      </c>
      <c r="R12058" s="31" t="str">
        <f t="shared" si="377"/>
        <v/>
      </c>
      <c r="S12058" s="29">
        <f>IF($Q12058&lt;Parâmetros!$E$19,$G12058-1,$G12058)</f>
        <v>0</v>
      </c>
    </row>
    <row r="12059" spans="1:19" x14ac:dyDescent="0.25">
      <c r="A12059" s="116"/>
      <c r="B12059" s="65"/>
      <c r="C12059" s="65"/>
      <c r="D12059" s="66"/>
      <c r="E12059" s="67"/>
      <c r="F12059" s="65"/>
      <c r="G12059" s="66"/>
      <c r="J12059" s="65"/>
      <c r="K12059" s="65"/>
      <c r="L12059" s="66"/>
      <c r="M12059" s="65"/>
      <c r="N12059" s="65"/>
      <c r="O12059" s="65"/>
      <c r="P12059" s="66"/>
      <c r="Q12059" s="31">
        <f t="shared" si="376"/>
        <v>9999</v>
      </c>
      <c r="R12059" s="31" t="str">
        <f t="shared" si="377"/>
        <v/>
      </c>
      <c r="S12059" s="29">
        <f>IF($Q12059&lt;Parâmetros!$E$19,$G12059-1,$G12059)</f>
        <v>0</v>
      </c>
    </row>
    <row r="12060" spans="1:19" x14ac:dyDescent="0.25">
      <c r="A12060" s="116"/>
      <c r="B12060" s="65"/>
      <c r="C12060" s="65"/>
      <c r="D12060" s="66"/>
      <c r="E12060" s="67"/>
      <c r="F12060" s="65"/>
      <c r="G12060" s="66"/>
      <c r="J12060" s="65"/>
      <c r="K12060" s="65"/>
      <c r="L12060" s="66"/>
      <c r="M12060" s="65"/>
      <c r="N12060" s="65"/>
      <c r="O12060" s="65"/>
      <c r="P12060" s="66"/>
      <c r="Q12060" s="31">
        <f t="shared" si="376"/>
        <v>9999</v>
      </c>
      <c r="R12060" s="31" t="str">
        <f t="shared" si="377"/>
        <v/>
      </c>
      <c r="S12060" s="29">
        <f>IF($Q12060&lt;Parâmetros!$E$19,$G12060-1,$G12060)</f>
        <v>0</v>
      </c>
    </row>
    <row r="12061" spans="1:19" x14ac:dyDescent="0.25">
      <c r="A12061" s="116"/>
      <c r="B12061" s="65"/>
      <c r="C12061" s="65"/>
      <c r="D12061" s="66"/>
      <c r="E12061" s="67"/>
      <c r="F12061" s="65"/>
      <c r="G12061" s="66"/>
      <c r="J12061" s="65"/>
      <c r="K12061" s="65"/>
      <c r="L12061" s="66"/>
      <c r="M12061" s="65"/>
      <c r="N12061" s="65"/>
      <c r="O12061" s="65"/>
      <c r="P12061" s="66"/>
      <c r="Q12061" s="31">
        <f t="shared" si="376"/>
        <v>9999</v>
      </c>
      <c r="R12061" s="31" t="str">
        <f t="shared" si="377"/>
        <v/>
      </c>
      <c r="S12061" s="29">
        <f>IF($Q12061&lt;Parâmetros!$E$19,$G12061-1,$G12061)</f>
        <v>0</v>
      </c>
    </row>
    <row r="12062" spans="1:19" x14ac:dyDescent="0.25">
      <c r="A12062" s="116"/>
      <c r="B12062" s="65"/>
      <c r="C12062" s="65"/>
      <c r="D12062" s="66"/>
      <c r="E12062" s="67"/>
      <c r="F12062" s="65"/>
      <c r="G12062" s="66"/>
      <c r="J12062" s="65"/>
      <c r="K12062" s="65"/>
      <c r="L12062" s="66"/>
      <c r="M12062" s="65"/>
      <c r="N12062" s="65"/>
      <c r="O12062" s="65"/>
      <c r="P12062" s="66"/>
      <c r="Q12062" s="31">
        <f t="shared" si="376"/>
        <v>9999</v>
      </c>
      <c r="R12062" s="31" t="str">
        <f t="shared" si="377"/>
        <v/>
      </c>
      <c r="S12062" s="29">
        <f>IF($Q12062&lt;Parâmetros!$E$19,$G12062-1,$G12062)</f>
        <v>0</v>
      </c>
    </row>
    <row r="12063" spans="1:19" x14ac:dyDescent="0.25">
      <c r="A12063" s="116"/>
      <c r="B12063" s="65"/>
      <c r="C12063" s="65"/>
      <c r="D12063" s="66"/>
      <c r="E12063" s="67"/>
      <c r="F12063" s="65"/>
      <c r="G12063" s="66"/>
      <c r="J12063" s="65"/>
      <c r="K12063" s="65"/>
      <c r="L12063" s="66"/>
      <c r="M12063" s="65"/>
      <c r="N12063" s="65"/>
      <c r="O12063" s="65"/>
      <c r="P12063" s="66"/>
      <c r="Q12063" s="31">
        <f t="shared" si="376"/>
        <v>9999</v>
      </c>
      <c r="R12063" s="31" t="str">
        <f t="shared" si="377"/>
        <v/>
      </c>
      <c r="S12063" s="29">
        <f>IF($Q12063&lt;Parâmetros!$E$19,$G12063-1,$G12063)</f>
        <v>0</v>
      </c>
    </row>
    <row r="12064" spans="1:19" x14ac:dyDescent="0.25">
      <c r="A12064" s="116"/>
      <c r="B12064" s="65"/>
      <c r="C12064" s="65"/>
      <c r="D12064" s="66"/>
      <c r="E12064" s="67"/>
      <c r="F12064" s="65"/>
      <c r="G12064" s="66"/>
      <c r="J12064" s="65"/>
      <c r="K12064" s="65"/>
      <c r="L12064" s="66"/>
      <c r="M12064" s="65"/>
      <c r="N12064" s="65"/>
      <c r="O12064" s="65"/>
      <c r="P12064" s="66"/>
      <c r="Q12064" s="31">
        <f t="shared" si="376"/>
        <v>9999</v>
      </c>
      <c r="R12064" s="31" t="str">
        <f t="shared" si="377"/>
        <v/>
      </c>
      <c r="S12064" s="29">
        <f>IF($Q12064&lt;Parâmetros!$E$19,$G12064-1,$G12064)</f>
        <v>0</v>
      </c>
    </row>
    <row r="12065" spans="1:19" x14ac:dyDescent="0.25">
      <c r="A12065" s="116"/>
      <c r="B12065" s="65"/>
      <c r="C12065" s="65"/>
      <c r="D12065" s="66"/>
      <c r="E12065" s="67"/>
      <c r="F12065" s="65"/>
      <c r="G12065" s="66"/>
      <c r="J12065" s="65"/>
      <c r="K12065" s="65"/>
      <c r="L12065" s="66"/>
      <c r="M12065" s="65"/>
      <c r="N12065" s="65"/>
      <c r="O12065" s="65"/>
      <c r="P12065" s="66"/>
      <c r="Q12065" s="31">
        <f t="shared" si="376"/>
        <v>9999</v>
      </c>
      <c r="R12065" s="31" t="str">
        <f t="shared" si="377"/>
        <v/>
      </c>
      <c r="S12065" s="29">
        <f>IF($Q12065&lt;Parâmetros!$E$19,$G12065-1,$G12065)</f>
        <v>0</v>
      </c>
    </row>
    <row r="12066" spans="1:19" x14ac:dyDescent="0.25">
      <c r="A12066" s="116"/>
      <c r="B12066" s="65"/>
      <c r="C12066" s="65"/>
      <c r="D12066" s="66"/>
      <c r="E12066" s="67"/>
      <c r="F12066" s="65"/>
      <c r="G12066" s="66"/>
      <c r="J12066" s="65"/>
      <c r="K12066" s="65"/>
      <c r="L12066" s="66"/>
      <c r="M12066" s="65"/>
      <c r="N12066" s="65"/>
      <c r="O12066" s="65"/>
      <c r="P12066" s="66"/>
      <c r="Q12066" s="31">
        <f t="shared" si="376"/>
        <v>9999</v>
      </c>
      <c r="R12066" s="31" t="str">
        <f t="shared" si="377"/>
        <v/>
      </c>
      <c r="S12066" s="29">
        <f>IF($Q12066&lt;Parâmetros!$E$19,$G12066-1,$G12066)</f>
        <v>0</v>
      </c>
    </row>
    <row r="12067" spans="1:19" x14ac:dyDescent="0.25">
      <c r="A12067" s="116"/>
      <c r="B12067" s="65"/>
      <c r="C12067" s="65"/>
      <c r="D12067" s="66"/>
      <c r="E12067" s="67"/>
      <c r="F12067" s="65"/>
      <c r="G12067" s="66"/>
      <c r="J12067" s="65"/>
      <c r="K12067" s="65"/>
      <c r="L12067" s="66"/>
      <c r="M12067" s="65"/>
      <c r="N12067" s="65"/>
      <c r="O12067" s="65"/>
      <c r="P12067" s="66"/>
      <c r="Q12067" s="31">
        <f t="shared" si="376"/>
        <v>9999</v>
      </c>
      <c r="R12067" s="31" t="str">
        <f t="shared" si="377"/>
        <v/>
      </c>
      <c r="S12067" s="29">
        <f>IF($Q12067&lt;Parâmetros!$E$19,$G12067-1,$G12067)</f>
        <v>0</v>
      </c>
    </row>
    <row r="12068" spans="1:19" x14ac:dyDescent="0.25">
      <c r="A12068" s="116"/>
      <c r="B12068" s="65"/>
      <c r="C12068" s="65"/>
      <c r="D12068" s="66"/>
      <c r="E12068" s="67"/>
      <c r="F12068" s="65"/>
      <c r="G12068" s="66"/>
      <c r="J12068" s="65"/>
      <c r="K12068" s="65"/>
      <c r="L12068" s="66"/>
      <c r="M12068" s="65"/>
      <c r="N12068" s="65"/>
      <c r="O12068" s="65"/>
      <c r="P12068" s="66"/>
      <c r="Q12068" s="31">
        <f t="shared" si="376"/>
        <v>9999</v>
      </c>
      <c r="R12068" s="31" t="str">
        <f t="shared" si="377"/>
        <v/>
      </c>
      <c r="S12068" s="29">
        <f>IF($Q12068&lt;Parâmetros!$E$19,$G12068-1,$G12068)</f>
        <v>0</v>
      </c>
    </row>
    <row r="12069" spans="1:19" x14ac:dyDescent="0.25">
      <c r="A12069" s="116"/>
      <c r="B12069" s="65"/>
      <c r="C12069" s="65"/>
      <c r="D12069" s="66"/>
      <c r="E12069" s="67"/>
      <c r="F12069" s="65"/>
      <c r="G12069" s="66"/>
      <c r="J12069" s="65"/>
      <c r="K12069" s="65"/>
      <c r="L12069" s="66"/>
      <c r="M12069" s="65"/>
      <c r="N12069" s="65"/>
      <c r="O12069" s="65"/>
      <c r="P12069" s="66"/>
      <c r="Q12069" s="31">
        <f t="shared" si="376"/>
        <v>9999</v>
      </c>
      <c r="R12069" s="31" t="str">
        <f t="shared" si="377"/>
        <v/>
      </c>
      <c r="S12069" s="29">
        <f>IF($Q12069&lt;Parâmetros!$E$19,$G12069-1,$G12069)</f>
        <v>0</v>
      </c>
    </row>
    <row r="12070" spans="1:19" x14ac:dyDescent="0.25">
      <c r="A12070" s="116"/>
      <c r="B12070" s="65"/>
      <c r="C12070" s="65"/>
      <c r="D12070" s="66"/>
      <c r="E12070" s="67"/>
      <c r="F12070" s="65"/>
      <c r="G12070" s="66"/>
      <c r="J12070" s="65"/>
      <c r="K12070" s="65"/>
      <c r="L12070" s="66"/>
      <c r="M12070" s="65"/>
      <c r="N12070" s="65"/>
      <c r="O12070" s="65"/>
      <c r="P12070" s="66"/>
      <c r="Q12070" s="31">
        <f t="shared" si="376"/>
        <v>9999</v>
      </c>
      <c r="R12070" s="31" t="str">
        <f t="shared" si="377"/>
        <v/>
      </c>
      <c r="S12070" s="29">
        <f>IF($Q12070&lt;Parâmetros!$E$19,$G12070-1,$G12070)</f>
        <v>0</v>
      </c>
    </row>
    <row r="12071" spans="1:19" x14ac:dyDescent="0.25">
      <c r="A12071" s="116"/>
      <c r="B12071" s="65"/>
      <c r="C12071" s="65"/>
      <c r="D12071" s="66"/>
      <c r="E12071" s="67"/>
      <c r="F12071" s="65"/>
      <c r="G12071" s="66"/>
      <c r="J12071" s="65"/>
      <c r="K12071" s="65"/>
      <c r="L12071" s="66"/>
      <c r="M12071" s="65"/>
      <c r="O12071" s="65"/>
      <c r="P12071" s="66"/>
      <c r="Q12071" s="31">
        <f t="shared" si="376"/>
        <v>9999</v>
      </c>
      <c r="R12071" s="31" t="str">
        <f t="shared" si="377"/>
        <v/>
      </c>
      <c r="S12071" s="29">
        <f>IF($Q12071&lt;Parâmetros!$E$19,$G12071-1,$G12071)</f>
        <v>0</v>
      </c>
    </row>
    <row r="12072" spans="1:19" x14ac:dyDescent="0.25">
      <c r="A12072" s="116"/>
      <c r="B12072" s="65"/>
      <c r="C12072" s="65"/>
      <c r="D12072" s="66"/>
      <c r="E12072" s="67"/>
      <c r="F12072" s="65"/>
      <c r="G12072" s="66"/>
      <c r="J12072" s="65"/>
      <c r="K12072" s="65"/>
      <c r="L12072" s="66"/>
      <c r="M12072" s="65"/>
      <c r="O12072" s="65"/>
      <c r="P12072" s="66"/>
      <c r="Q12072" s="31">
        <f t="shared" si="376"/>
        <v>9999</v>
      </c>
      <c r="R12072" s="31" t="str">
        <f t="shared" si="377"/>
        <v/>
      </c>
      <c r="S12072" s="29">
        <f>IF($Q12072&lt;Parâmetros!$E$19,$G12072-1,$G12072)</f>
        <v>0</v>
      </c>
    </row>
    <row r="12073" spans="1:19" x14ac:dyDescent="0.25">
      <c r="A12073" s="116"/>
      <c r="B12073" s="65"/>
      <c r="C12073" s="65"/>
      <c r="D12073" s="66"/>
      <c r="E12073" s="67"/>
      <c r="F12073" s="65"/>
      <c r="G12073" s="66"/>
      <c r="J12073" s="65"/>
      <c r="K12073" s="65"/>
      <c r="L12073" s="66"/>
      <c r="M12073" s="65"/>
      <c r="O12073" s="65"/>
      <c r="P12073" s="66"/>
      <c r="Q12073" s="31">
        <f t="shared" si="376"/>
        <v>9999</v>
      </c>
      <c r="R12073" s="31" t="str">
        <f t="shared" si="377"/>
        <v/>
      </c>
      <c r="S12073" s="29">
        <f>IF($Q12073&lt;Parâmetros!$E$19,$G12073-1,$G12073)</f>
        <v>0</v>
      </c>
    </row>
    <row r="12074" spans="1:19" x14ac:dyDescent="0.25">
      <c r="A12074" s="116"/>
      <c r="B12074" s="65"/>
      <c r="C12074" s="65"/>
      <c r="D12074" s="66"/>
      <c r="E12074" s="67"/>
      <c r="F12074" s="65"/>
      <c r="G12074" s="66"/>
      <c r="J12074" s="65"/>
      <c r="K12074" s="65"/>
      <c r="L12074" s="66"/>
      <c r="M12074" s="65"/>
      <c r="O12074" s="65"/>
      <c r="P12074" s="66"/>
      <c r="Q12074" s="31">
        <f t="shared" si="376"/>
        <v>9999</v>
      </c>
      <c r="R12074" s="31" t="str">
        <f t="shared" si="377"/>
        <v/>
      </c>
      <c r="S12074" s="29">
        <f>IF($Q12074&lt;Parâmetros!$E$19,$G12074-1,$G12074)</f>
        <v>0</v>
      </c>
    </row>
    <row r="12075" spans="1:19" x14ac:dyDescent="0.25">
      <c r="A12075" s="116"/>
      <c r="B12075" s="65"/>
      <c r="C12075" s="65"/>
      <c r="D12075" s="66"/>
      <c r="E12075" s="67"/>
      <c r="F12075" s="65"/>
      <c r="G12075" s="66"/>
      <c r="J12075" s="65"/>
      <c r="K12075" s="65"/>
      <c r="L12075" s="66"/>
      <c r="M12075" s="65"/>
      <c r="O12075" s="65"/>
      <c r="P12075" s="66"/>
      <c r="Q12075" s="31">
        <f t="shared" si="376"/>
        <v>9999</v>
      </c>
      <c r="R12075" s="31" t="str">
        <f t="shared" si="377"/>
        <v/>
      </c>
      <c r="S12075" s="29">
        <f>IF($Q12075&lt;Parâmetros!$E$19,$G12075-1,$G12075)</f>
        <v>0</v>
      </c>
    </row>
    <row r="12076" spans="1:19" x14ac:dyDescent="0.25">
      <c r="A12076" s="116"/>
      <c r="B12076" s="65"/>
      <c r="C12076" s="65"/>
      <c r="D12076" s="66"/>
      <c r="E12076" s="67"/>
      <c r="F12076" s="65"/>
      <c r="G12076" s="66"/>
      <c r="J12076" s="65"/>
      <c r="K12076" s="65"/>
      <c r="L12076" s="66"/>
      <c r="M12076" s="65"/>
      <c r="O12076" s="65"/>
      <c r="P12076" s="66"/>
      <c r="Q12076" s="31">
        <f t="shared" si="376"/>
        <v>9999</v>
      </c>
      <c r="R12076" s="31" t="str">
        <f t="shared" si="377"/>
        <v/>
      </c>
      <c r="S12076" s="29">
        <f>IF($Q12076&lt;Parâmetros!$E$19,$G12076-1,$G12076)</f>
        <v>0</v>
      </c>
    </row>
    <row r="12077" spans="1:19" x14ac:dyDescent="0.25">
      <c r="A12077" s="116"/>
      <c r="B12077" s="65"/>
      <c r="C12077" s="65"/>
      <c r="D12077" s="66"/>
      <c r="E12077" s="67"/>
      <c r="F12077" s="65"/>
      <c r="G12077" s="66"/>
      <c r="J12077" s="65"/>
      <c r="K12077" s="65"/>
      <c r="L12077" s="66"/>
      <c r="M12077" s="65"/>
      <c r="N12077" s="65"/>
      <c r="O12077" s="65"/>
      <c r="P12077" s="66"/>
      <c r="Q12077" s="31">
        <f t="shared" si="376"/>
        <v>9999</v>
      </c>
      <c r="R12077" s="31" t="str">
        <f t="shared" si="377"/>
        <v/>
      </c>
      <c r="S12077" s="29">
        <f>IF($Q12077&lt;Parâmetros!$E$19,$G12077-1,$G12077)</f>
        <v>0</v>
      </c>
    </row>
    <row r="12078" spans="1:19" x14ac:dyDescent="0.25">
      <c r="A12078" s="116"/>
      <c r="B12078" s="65"/>
      <c r="C12078" s="65"/>
      <c r="D12078" s="66"/>
      <c r="E12078" s="67"/>
      <c r="F12078" s="65"/>
      <c r="G12078" s="66"/>
      <c r="J12078" s="65"/>
      <c r="K12078" s="65"/>
      <c r="L12078" s="66"/>
      <c r="M12078" s="65"/>
      <c r="N12078" s="65"/>
      <c r="O12078" s="65"/>
      <c r="P12078" s="66"/>
      <c r="Q12078" s="31">
        <f t="shared" si="376"/>
        <v>9999</v>
      </c>
      <c r="R12078" s="31" t="str">
        <f t="shared" si="377"/>
        <v/>
      </c>
      <c r="S12078" s="29">
        <f>IF($Q12078&lt;Parâmetros!$E$19,$G12078-1,$G12078)</f>
        <v>0</v>
      </c>
    </row>
    <row r="12079" spans="1:19" x14ac:dyDescent="0.25">
      <c r="A12079" s="116"/>
      <c r="B12079" s="65"/>
      <c r="C12079" s="65"/>
      <c r="D12079" s="66"/>
      <c r="E12079" s="67"/>
      <c r="F12079" s="65"/>
      <c r="G12079" s="66"/>
      <c r="J12079" s="65"/>
      <c r="K12079" s="65"/>
      <c r="L12079" s="66"/>
      <c r="M12079" s="65"/>
      <c r="N12079" s="65"/>
      <c r="O12079" s="65"/>
      <c r="P12079" s="66"/>
      <c r="Q12079" s="31">
        <f t="shared" si="376"/>
        <v>9999</v>
      </c>
      <c r="R12079" s="31" t="str">
        <f t="shared" si="377"/>
        <v/>
      </c>
      <c r="S12079" s="29">
        <f>IF($Q12079&lt;Parâmetros!$E$19,$G12079-1,$G12079)</f>
        <v>0</v>
      </c>
    </row>
    <row r="12080" spans="1:19" x14ac:dyDescent="0.25">
      <c r="A12080" s="116"/>
      <c r="B12080" s="65"/>
      <c r="C12080" s="65"/>
      <c r="D12080" s="66"/>
      <c r="E12080" s="67"/>
      <c r="F12080" s="65"/>
      <c r="G12080" s="66"/>
      <c r="J12080" s="65"/>
      <c r="K12080" s="65"/>
      <c r="L12080" s="66"/>
      <c r="M12080" s="65"/>
      <c r="N12080" s="65"/>
      <c r="O12080" s="65"/>
      <c r="P12080" s="66"/>
      <c r="Q12080" s="31">
        <f t="shared" si="376"/>
        <v>9999</v>
      </c>
      <c r="R12080" s="31" t="str">
        <f t="shared" si="377"/>
        <v/>
      </c>
      <c r="S12080" s="29">
        <f>IF($Q12080&lt;Parâmetros!$E$19,$G12080-1,$G12080)</f>
        <v>0</v>
      </c>
    </row>
    <row r="12081" spans="1:19" x14ac:dyDescent="0.25">
      <c r="A12081" s="116"/>
      <c r="B12081" s="65"/>
      <c r="C12081" s="65"/>
      <c r="D12081" s="66"/>
      <c r="E12081" s="67"/>
      <c r="F12081" s="65"/>
      <c r="G12081" s="66"/>
      <c r="J12081" s="65"/>
      <c r="K12081" s="65"/>
      <c r="L12081" s="66"/>
      <c r="M12081" s="65"/>
      <c r="N12081" s="65"/>
      <c r="O12081" s="65"/>
      <c r="P12081" s="66"/>
      <c r="Q12081" s="31">
        <f t="shared" si="376"/>
        <v>9999</v>
      </c>
      <c r="R12081" s="31" t="str">
        <f t="shared" si="377"/>
        <v/>
      </c>
      <c r="S12081" s="29">
        <f>IF($Q12081&lt;Parâmetros!$E$19,$G12081-1,$G12081)</f>
        <v>0</v>
      </c>
    </row>
    <row r="12082" spans="1:19" x14ac:dyDescent="0.25">
      <c r="A12082" s="116"/>
      <c r="B12082" s="65"/>
      <c r="C12082" s="65"/>
      <c r="D12082" s="66"/>
      <c r="E12082" s="67"/>
      <c r="F12082" s="65"/>
      <c r="G12082" s="66"/>
      <c r="J12082" s="65"/>
      <c r="K12082" s="65"/>
      <c r="L12082" s="66"/>
      <c r="M12082" s="65"/>
      <c r="N12082" s="65"/>
      <c r="O12082" s="65"/>
      <c r="P12082" s="66"/>
      <c r="Q12082" s="31">
        <f t="shared" si="376"/>
        <v>9999</v>
      </c>
      <c r="R12082" s="31" t="str">
        <f t="shared" si="377"/>
        <v/>
      </c>
      <c r="S12082" s="29">
        <f>IF($Q12082&lt;Parâmetros!$E$19,$G12082-1,$G12082)</f>
        <v>0</v>
      </c>
    </row>
    <row r="12083" spans="1:19" x14ac:dyDescent="0.25">
      <c r="A12083" s="116"/>
      <c r="B12083" s="65"/>
      <c r="C12083" s="65"/>
      <c r="D12083" s="66"/>
      <c r="E12083" s="67"/>
      <c r="F12083" s="65"/>
      <c r="G12083" s="66"/>
      <c r="J12083" s="65"/>
      <c r="K12083" s="65"/>
      <c r="L12083" s="66"/>
      <c r="M12083" s="65"/>
      <c r="N12083" s="65"/>
      <c r="O12083" s="65"/>
      <c r="P12083" s="66"/>
      <c r="Q12083" s="31">
        <f t="shared" si="376"/>
        <v>9999</v>
      </c>
      <c r="R12083" s="31" t="str">
        <f t="shared" si="377"/>
        <v/>
      </c>
      <c r="S12083" s="29">
        <f>IF($Q12083&lt;Parâmetros!$E$19,$G12083-1,$G12083)</f>
        <v>0</v>
      </c>
    </row>
    <row r="12084" spans="1:19" x14ac:dyDescent="0.25">
      <c r="A12084" s="116"/>
      <c r="B12084" s="65"/>
      <c r="C12084" s="65"/>
      <c r="D12084" s="66"/>
      <c r="E12084" s="67"/>
      <c r="F12084" s="65"/>
      <c r="G12084" s="66"/>
      <c r="J12084" s="65"/>
      <c r="K12084" s="65"/>
      <c r="L12084" s="66"/>
      <c r="M12084" s="65"/>
      <c r="N12084" s="65"/>
      <c r="O12084" s="65"/>
      <c r="P12084" s="66"/>
      <c r="Q12084" s="31">
        <f t="shared" si="376"/>
        <v>9999</v>
      </c>
      <c r="R12084" s="31" t="str">
        <f t="shared" si="377"/>
        <v/>
      </c>
      <c r="S12084" s="29">
        <f>IF($Q12084&lt;Parâmetros!$E$19,$G12084-1,$G12084)</f>
        <v>0</v>
      </c>
    </row>
    <row r="12085" spans="1:19" x14ac:dyDescent="0.25">
      <c r="A12085" s="116"/>
      <c r="B12085" s="65"/>
      <c r="C12085" s="65"/>
      <c r="D12085" s="66"/>
      <c r="E12085" s="67"/>
      <c r="F12085" s="65"/>
      <c r="G12085" s="66"/>
      <c r="J12085" s="65"/>
      <c r="K12085" s="65"/>
      <c r="L12085" s="66"/>
      <c r="M12085" s="65"/>
      <c r="N12085" s="65"/>
      <c r="O12085" s="65"/>
      <c r="P12085" s="66"/>
      <c r="Q12085" s="31">
        <f t="shared" si="376"/>
        <v>9999</v>
      </c>
      <c r="R12085" s="31" t="str">
        <f t="shared" si="377"/>
        <v/>
      </c>
      <c r="S12085" s="29">
        <f>IF($Q12085&lt;Parâmetros!$E$19,$G12085-1,$G12085)</f>
        <v>0</v>
      </c>
    </row>
    <row r="12086" spans="1:19" x14ac:dyDescent="0.25">
      <c r="A12086" s="116"/>
      <c r="B12086" s="65"/>
      <c r="C12086" s="65"/>
      <c r="D12086" s="66"/>
      <c r="E12086" s="67"/>
      <c r="F12086" s="65"/>
      <c r="G12086" s="66"/>
      <c r="J12086" s="65"/>
      <c r="K12086" s="65"/>
      <c r="L12086" s="66"/>
      <c r="M12086" s="65"/>
      <c r="O12086" s="65"/>
      <c r="P12086" s="66"/>
      <c r="Q12086" s="31">
        <f t="shared" si="376"/>
        <v>9999</v>
      </c>
      <c r="R12086" s="31" t="str">
        <f t="shared" si="377"/>
        <v/>
      </c>
      <c r="S12086" s="29">
        <f>IF($Q12086&lt;Parâmetros!$E$19,$G12086-1,$G12086)</f>
        <v>0</v>
      </c>
    </row>
    <row r="12087" spans="1:19" x14ac:dyDescent="0.25">
      <c r="A12087" s="116"/>
      <c r="B12087" s="65"/>
      <c r="C12087" s="65"/>
      <c r="D12087" s="66"/>
      <c r="E12087" s="67"/>
      <c r="F12087" s="65"/>
      <c r="G12087" s="66"/>
      <c r="J12087" s="65"/>
      <c r="K12087" s="65"/>
      <c r="L12087" s="66"/>
      <c r="M12087" s="65"/>
      <c r="O12087" s="65"/>
      <c r="P12087" s="66"/>
      <c r="Q12087" s="31">
        <f t="shared" si="376"/>
        <v>9999</v>
      </c>
      <c r="R12087" s="31" t="str">
        <f t="shared" si="377"/>
        <v/>
      </c>
      <c r="S12087" s="29">
        <f>IF($Q12087&lt;Parâmetros!$E$19,$G12087-1,$G12087)</f>
        <v>0</v>
      </c>
    </row>
    <row r="12088" spans="1:19" x14ac:dyDescent="0.25">
      <c r="A12088" s="116"/>
      <c r="B12088" s="65"/>
      <c r="C12088" s="65"/>
      <c r="D12088" s="66"/>
      <c r="E12088" s="67"/>
      <c r="F12088" s="65"/>
      <c r="G12088" s="66"/>
      <c r="J12088" s="65"/>
      <c r="K12088" s="65"/>
      <c r="L12088" s="66"/>
      <c r="M12088" s="65"/>
      <c r="N12088" s="65"/>
      <c r="O12088" s="65"/>
      <c r="P12088" s="66"/>
      <c r="Q12088" s="31">
        <f t="shared" si="376"/>
        <v>9999</v>
      </c>
      <c r="R12088" s="31" t="str">
        <f t="shared" si="377"/>
        <v/>
      </c>
      <c r="S12088" s="29">
        <f>IF($Q12088&lt;Parâmetros!$E$19,$G12088-1,$G12088)</f>
        <v>0</v>
      </c>
    </row>
    <row r="12089" spans="1:19" x14ac:dyDescent="0.25">
      <c r="A12089" s="116"/>
      <c r="B12089" s="65"/>
      <c r="C12089" s="65"/>
      <c r="D12089" s="66"/>
      <c r="E12089" s="67"/>
      <c r="F12089" s="65"/>
      <c r="G12089" s="66"/>
      <c r="J12089" s="65"/>
      <c r="K12089" s="65"/>
      <c r="L12089" s="66"/>
      <c r="M12089" s="65"/>
      <c r="N12089" s="65"/>
      <c r="O12089" s="65"/>
      <c r="P12089" s="66"/>
      <c r="Q12089" s="31">
        <f t="shared" si="376"/>
        <v>9999</v>
      </c>
      <c r="R12089" s="31" t="str">
        <f t="shared" si="377"/>
        <v/>
      </c>
      <c r="S12089" s="29">
        <f>IF($Q12089&lt;Parâmetros!$E$19,$G12089-1,$G12089)</f>
        <v>0</v>
      </c>
    </row>
    <row r="12090" spans="1:19" x14ac:dyDescent="0.25">
      <c r="A12090" s="116"/>
      <c r="B12090" s="65"/>
      <c r="C12090" s="65"/>
      <c r="D12090" s="66"/>
      <c r="E12090" s="67"/>
      <c r="F12090" s="65"/>
      <c r="G12090" s="66"/>
      <c r="J12090" s="65"/>
      <c r="K12090" s="65"/>
      <c r="L12090" s="66"/>
      <c r="M12090" s="65"/>
      <c r="O12090" s="65"/>
      <c r="P12090" s="66"/>
      <c r="Q12090" s="31">
        <f t="shared" si="376"/>
        <v>9999</v>
      </c>
      <c r="R12090" s="31" t="str">
        <f t="shared" si="377"/>
        <v/>
      </c>
      <c r="S12090" s="29">
        <f>IF($Q12090&lt;Parâmetros!$E$19,$G12090-1,$G12090)</f>
        <v>0</v>
      </c>
    </row>
    <row r="12091" spans="1:19" x14ac:dyDescent="0.25">
      <c r="A12091" s="116"/>
      <c r="B12091" s="65"/>
      <c r="C12091" s="65"/>
      <c r="D12091" s="66"/>
      <c r="E12091" s="67"/>
      <c r="F12091" s="65"/>
      <c r="G12091" s="66"/>
      <c r="J12091" s="65"/>
      <c r="K12091" s="65"/>
      <c r="L12091" s="66"/>
      <c r="M12091" s="65"/>
      <c r="O12091" s="65"/>
      <c r="P12091" s="66"/>
      <c r="Q12091" s="31">
        <f t="shared" si="376"/>
        <v>9999</v>
      </c>
      <c r="R12091" s="31" t="str">
        <f t="shared" si="377"/>
        <v/>
      </c>
      <c r="S12091" s="29">
        <f>IF($Q12091&lt;Parâmetros!$E$19,$G12091-1,$G12091)</f>
        <v>0</v>
      </c>
    </row>
    <row r="12092" spans="1:19" x14ac:dyDescent="0.25">
      <c r="A12092" s="116"/>
      <c r="B12092" s="65"/>
      <c r="C12092" s="65"/>
      <c r="D12092" s="66"/>
      <c r="E12092" s="67"/>
      <c r="F12092" s="65"/>
      <c r="G12092" s="66"/>
      <c r="J12092" s="65"/>
      <c r="K12092" s="65"/>
      <c r="L12092" s="66"/>
      <c r="M12092" s="65"/>
      <c r="O12092" s="65"/>
      <c r="P12092" s="66"/>
      <c r="Q12092" s="31">
        <f t="shared" ref="Q12092:Q12155" si="378">IFERROR(VALUE(LEFT($J12092,2))*60+VALUE(MID($J12092,4,2)),9999)</f>
        <v>9999</v>
      </c>
      <c r="R12092" s="31" t="str">
        <f t="shared" ref="R12092:R12155" si="379">IFERROR(VALUE(LEFT($K12092,2))*60+VALUE(MID($K12092,4,2)),"")</f>
        <v/>
      </c>
      <c r="S12092" s="29">
        <f>IF($Q12092&lt;Parâmetros!$E$19,$G12092-1,$G12092)</f>
        <v>0</v>
      </c>
    </row>
    <row r="12093" spans="1:19" x14ac:dyDescent="0.25">
      <c r="A12093" s="116"/>
      <c r="B12093" s="65"/>
      <c r="C12093" s="65"/>
      <c r="D12093" s="66"/>
      <c r="E12093" s="67"/>
      <c r="F12093" s="65"/>
      <c r="G12093" s="66"/>
      <c r="J12093" s="65"/>
      <c r="K12093" s="65"/>
      <c r="L12093" s="66"/>
      <c r="M12093" s="65"/>
      <c r="O12093" s="65"/>
      <c r="P12093" s="66"/>
      <c r="Q12093" s="31">
        <f t="shared" si="378"/>
        <v>9999</v>
      </c>
      <c r="R12093" s="31" t="str">
        <f t="shared" si="379"/>
        <v/>
      </c>
      <c r="S12093" s="29">
        <f>IF($Q12093&lt;Parâmetros!$E$19,$G12093-1,$G12093)</f>
        <v>0</v>
      </c>
    </row>
    <row r="12094" spans="1:19" x14ac:dyDescent="0.25">
      <c r="A12094" s="116"/>
      <c r="B12094" s="65"/>
      <c r="C12094" s="65"/>
      <c r="D12094" s="66"/>
      <c r="E12094" s="67"/>
      <c r="F12094" s="65"/>
      <c r="G12094" s="66"/>
      <c r="J12094" s="65"/>
      <c r="K12094" s="65"/>
      <c r="L12094" s="66"/>
      <c r="M12094" s="65"/>
      <c r="O12094" s="65"/>
      <c r="P12094" s="66"/>
      <c r="Q12094" s="31">
        <f t="shared" si="378"/>
        <v>9999</v>
      </c>
      <c r="R12094" s="31" t="str">
        <f t="shared" si="379"/>
        <v/>
      </c>
      <c r="S12094" s="29">
        <f>IF($Q12094&lt;Parâmetros!$E$19,$G12094-1,$G12094)</f>
        <v>0</v>
      </c>
    </row>
    <row r="12095" spans="1:19" x14ac:dyDescent="0.25">
      <c r="A12095" s="116"/>
      <c r="B12095" s="65"/>
      <c r="C12095" s="65"/>
      <c r="D12095" s="66"/>
      <c r="E12095" s="67"/>
      <c r="F12095" s="65"/>
      <c r="G12095" s="66"/>
      <c r="J12095" s="65"/>
      <c r="K12095" s="65"/>
      <c r="L12095" s="66"/>
      <c r="M12095" s="65"/>
      <c r="O12095" s="65"/>
      <c r="P12095" s="66"/>
      <c r="Q12095" s="31">
        <f t="shared" si="378"/>
        <v>9999</v>
      </c>
      <c r="R12095" s="31" t="str">
        <f t="shared" si="379"/>
        <v/>
      </c>
      <c r="S12095" s="29">
        <f>IF($Q12095&lt;Parâmetros!$E$19,$G12095-1,$G12095)</f>
        <v>0</v>
      </c>
    </row>
    <row r="12096" spans="1:19" x14ac:dyDescent="0.25">
      <c r="A12096" s="116"/>
      <c r="B12096" s="65"/>
      <c r="C12096" s="65"/>
      <c r="D12096" s="66"/>
      <c r="E12096" s="67"/>
      <c r="F12096" s="65"/>
      <c r="G12096" s="66"/>
      <c r="J12096" s="65"/>
      <c r="K12096" s="65"/>
      <c r="L12096" s="66"/>
      <c r="M12096" s="65"/>
      <c r="N12096" s="65"/>
      <c r="O12096" s="65"/>
      <c r="P12096" s="66"/>
      <c r="Q12096" s="31">
        <f t="shared" si="378"/>
        <v>9999</v>
      </c>
      <c r="R12096" s="31" t="str">
        <f t="shared" si="379"/>
        <v/>
      </c>
      <c r="S12096" s="29">
        <f>IF($Q12096&lt;Parâmetros!$E$19,$G12096-1,$G12096)</f>
        <v>0</v>
      </c>
    </row>
    <row r="12097" spans="1:19" x14ac:dyDescent="0.25">
      <c r="A12097" s="116"/>
      <c r="B12097" s="65"/>
      <c r="C12097" s="65"/>
      <c r="D12097" s="66"/>
      <c r="E12097" s="67"/>
      <c r="F12097" s="65"/>
      <c r="G12097" s="66"/>
      <c r="J12097" s="65"/>
      <c r="K12097" s="65"/>
      <c r="L12097" s="66"/>
      <c r="M12097" s="65"/>
      <c r="N12097" s="65"/>
      <c r="O12097" s="65"/>
      <c r="P12097" s="66"/>
      <c r="Q12097" s="31">
        <f t="shared" si="378"/>
        <v>9999</v>
      </c>
      <c r="R12097" s="31" t="str">
        <f t="shared" si="379"/>
        <v/>
      </c>
      <c r="S12097" s="29">
        <f>IF($Q12097&lt;Parâmetros!$E$19,$G12097-1,$G12097)</f>
        <v>0</v>
      </c>
    </row>
    <row r="12098" spans="1:19" x14ac:dyDescent="0.25">
      <c r="A12098" s="116"/>
      <c r="B12098" s="65"/>
      <c r="C12098" s="65"/>
      <c r="D12098" s="66"/>
      <c r="E12098" s="67"/>
      <c r="F12098" s="65"/>
      <c r="G12098" s="66"/>
      <c r="J12098" s="65"/>
      <c r="K12098" s="65"/>
      <c r="L12098" s="66"/>
      <c r="M12098" s="65"/>
      <c r="N12098" s="65"/>
      <c r="O12098" s="65"/>
      <c r="P12098" s="66"/>
      <c r="Q12098" s="31">
        <f t="shared" si="378"/>
        <v>9999</v>
      </c>
      <c r="R12098" s="31" t="str">
        <f t="shared" si="379"/>
        <v/>
      </c>
      <c r="S12098" s="29">
        <f>IF($Q12098&lt;Parâmetros!$E$19,$G12098-1,$G12098)</f>
        <v>0</v>
      </c>
    </row>
    <row r="12099" spans="1:19" x14ac:dyDescent="0.25">
      <c r="A12099" s="116"/>
      <c r="B12099" s="65"/>
      <c r="C12099" s="65"/>
      <c r="D12099" s="66"/>
      <c r="E12099" s="67"/>
      <c r="F12099" s="65"/>
      <c r="G12099" s="66"/>
      <c r="J12099" s="65"/>
      <c r="K12099" s="65"/>
      <c r="L12099" s="66"/>
      <c r="M12099" s="65"/>
      <c r="N12099" s="65"/>
      <c r="O12099" s="65"/>
      <c r="P12099" s="66"/>
      <c r="Q12099" s="31">
        <f t="shared" si="378"/>
        <v>9999</v>
      </c>
      <c r="R12099" s="31" t="str">
        <f t="shared" si="379"/>
        <v/>
      </c>
      <c r="S12099" s="29">
        <f>IF($Q12099&lt;Parâmetros!$E$19,$G12099-1,$G12099)</f>
        <v>0</v>
      </c>
    </row>
    <row r="12100" spans="1:19" x14ac:dyDescent="0.25">
      <c r="A12100" s="116"/>
      <c r="B12100" s="65"/>
      <c r="C12100" s="65"/>
      <c r="D12100" s="66"/>
      <c r="E12100" s="67"/>
      <c r="F12100" s="65"/>
      <c r="G12100" s="66"/>
      <c r="J12100" s="65"/>
      <c r="K12100" s="65"/>
      <c r="L12100" s="66"/>
      <c r="M12100" s="65"/>
      <c r="N12100" s="65"/>
      <c r="O12100" s="65"/>
      <c r="P12100" s="66"/>
      <c r="Q12100" s="31">
        <f t="shared" si="378"/>
        <v>9999</v>
      </c>
      <c r="R12100" s="31" t="str">
        <f t="shared" si="379"/>
        <v/>
      </c>
      <c r="S12100" s="29">
        <f>IF($Q12100&lt;Parâmetros!$E$19,$G12100-1,$G12100)</f>
        <v>0</v>
      </c>
    </row>
    <row r="12101" spans="1:19" x14ac:dyDescent="0.25">
      <c r="A12101" s="116"/>
      <c r="B12101" s="65"/>
      <c r="C12101" s="65"/>
      <c r="D12101" s="66"/>
      <c r="E12101" s="67"/>
      <c r="F12101" s="65"/>
      <c r="G12101" s="66"/>
      <c r="J12101" s="65"/>
      <c r="K12101" s="65"/>
      <c r="L12101" s="66"/>
      <c r="M12101" s="65"/>
      <c r="N12101" s="65"/>
      <c r="O12101" s="65"/>
      <c r="P12101" s="66"/>
      <c r="Q12101" s="31">
        <f t="shared" si="378"/>
        <v>9999</v>
      </c>
      <c r="R12101" s="31" t="str">
        <f t="shared" si="379"/>
        <v/>
      </c>
      <c r="S12101" s="29">
        <f>IF($Q12101&lt;Parâmetros!$E$19,$G12101-1,$G12101)</f>
        <v>0</v>
      </c>
    </row>
    <row r="12102" spans="1:19" x14ac:dyDescent="0.25">
      <c r="A12102" s="116"/>
      <c r="B12102" s="65"/>
      <c r="C12102" s="65"/>
      <c r="D12102" s="66"/>
      <c r="E12102" s="67"/>
      <c r="F12102" s="65"/>
      <c r="G12102" s="66"/>
      <c r="J12102" s="65"/>
      <c r="K12102" s="65"/>
      <c r="L12102" s="66"/>
      <c r="M12102" s="65"/>
      <c r="N12102" s="65"/>
      <c r="O12102" s="65"/>
      <c r="P12102" s="66"/>
      <c r="Q12102" s="31">
        <f t="shared" si="378"/>
        <v>9999</v>
      </c>
      <c r="R12102" s="31" t="str">
        <f t="shared" si="379"/>
        <v/>
      </c>
      <c r="S12102" s="29">
        <f>IF($Q12102&lt;Parâmetros!$E$19,$G12102-1,$G12102)</f>
        <v>0</v>
      </c>
    </row>
    <row r="12103" spans="1:19" x14ac:dyDescent="0.25">
      <c r="A12103" s="116"/>
      <c r="B12103" s="65"/>
      <c r="C12103" s="65"/>
      <c r="D12103" s="66"/>
      <c r="E12103" s="67"/>
      <c r="F12103" s="65"/>
      <c r="G12103" s="66"/>
      <c r="J12103" s="65"/>
      <c r="K12103" s="65"/>
      <c r="L12103" s="66"/>
      <c r="M12103" s="65"/>
      <c r="N12103" s="65"/>
      <c r="O12103" s="65"/>
      <c r="P12103" s="66"/>
      <c r="Q12103" s="31">
        <f t="shared" si="378"/>
        <v>9999</v>
      </c>
      <c r="R12103" s="31" t="str">
        <f t="shared" si="379"/>
        <v/>
      </c>
      <c r="S12103" s="29">
        <f>IF($Q12103&lt;Parâmetros!$E$19,$G12103-1,$G12103)</f>
        <v>0</v>
      </c>
    </row>
    <row r="12104" spans="1:19" x14ac:dyDescent="0.25">
      <c r="A12104" s="116"/>
      <c r="B12104" s="65"/>
      <c r="C12104" s="65"/>
      <c r="D12104" s="66"/>
      <c r="E12104" s="67"/>
      <c r="F12104" s="65"/>
      <c r="G12104" s="66"/>
      <c r="J12104" s="65"/>
      <c r="K12104" s="65"/>
      <c r="L12104" s="66"/>
      <c r="M12104" s="65"/>
      <c r="N12104" s="65"/>
      <c r="O12104" s="65"/>
      <c r="P12104" s="66"/>
      <c r="Q12104" s="31">
        <f t="shared" si="378"/>
        <v>9999</v>
      </c>
      <c r="R12104" s="31" t="str">
        <f t="shared" si="379"/>
        <v/>
      </c>
      <c r="S12104" s="29">
        <f>IF($Q12104&lt;Parâmetros!$E$19,$G12104-1,$G12104)</f>
        <v>0</v>
      </c>
    </row>
    <row r="12105" spans="1:19" x14ac:dyDescent="0.25">
      <c r="A12105" s="116"/>
      <c r="B12105" s="65"/>
      <c r="C12105" s="65"/>
      <c r="D12105" s="66"/>
      <c r="E12105" s="67"/>
      <c r="F12105" s="65"/>
      <c r="G12105" s="66"/>
      <c r="J12105" s="65"/>
      <c r="K12105" s="65"/>
      <c r="L12105" s="66"/>
      <c r="M12105" s="65"/>
      <c r="N12105" s="65"/>
      <c r="O12105" s="65"/>
      <c r="P12105" s="66"/>
      <c r="Q12105" s="31">
        <f t="shared" si="378"/>
        <v>9999</v>
      </c>
      <c r="R12105" s="31" t="str">
        <f t="shared" si="379"/>
        <v/>
      </c>
      <c r="S12105" s="29">
        <f>IF($Q12105&lt;Parâmetros!$E$19,$G12105-1,$G12105)</f>
        <v>0</v>
      </c>
    </row>
    <row r="12106" spans="1:19" x14ac:dyDescent="0.25">
      <c r="A12106" s="116"/>
      <c r="B12106" s="65"/>
      <c r="C12106" s="65"/>
      <c r="D12106" s="66"/>
      <c r="E12106" s="67"/>
      <c r="F12106" s="65"/>
      <c r="G12106" s="66"/>
      <c r="J12106" s="65"/>
      <c r="K12106" s="65"/>
      <c r="L12106" s="66"/>
      <c r="M12106" s="65"/>
      <c r="N12106" s="65"/>
      <c r="O12106" s="65"/>
      <c r="P12106" s="66"/>
      <c r="Q12106" s="31">
        <f t="shared" si="378"/>
        <v>9999</v>
      </c>
      <c r="R12106" s="31" t="str">
        <f t="shared" si="379"/>
        <v/>
      </c>
      <c r="S12106" s="29">
        <f>IF($Q12106&lt;Parâmetros!$E$19,$G12106-1,$G12106)</f>
        <v>0</v>
      </c>
    </row>
    <row r="12107" spans="1:19" x14ac:dyDescent="0.25">
      <c r="A12107" s="116"/>
      <c r="B12107" s="65"/>
      <c r="C12107" s="65"/>
      <c r="D12107" s="66"/>
      <c r="E12107" s="67"/>
      <c r="F12107" s="65"/>
      <c r="G12107" s="66"/>
      <c r="J12107" s="65"/>
      <c r="K12107" s="65"/>
      <c r="L12107" s="66"/>
      <c r="M12107" s="65"/>
      <c r="N12107" s="65"/>
      <c r="O12107" s="65"/>
      <c r="P12107" s="66"/>
      <c r="Q12107" s="31">
        <f t="shared" si="378"/>
        <v>9999</v>
      </c>
      <c r="R12107" s="31" t="str">
        <f t="shared" si="379"/>
        <v/>
      </c>
      <c r="S12107" s="29">
        <f>IF($Q12107&lt;Parâmetros!$E$19,$G12107-1,$G12107)</f>
        <v>0</v>
      </c>
    </row>
    <row r="12108" spans="1:19" x14ac:dyDescent="0.25">
      <c r="A12108" s="116"/>
      <c r="B12108" s="65"/>
      <c r="C12108" s="65"/>
      <c r="D12108" s="66"/>
      <c r="E12108" s="67"/>
      <c r="F12108" s="65"/>
      <c r="G12108" s="66"/>
      <c r="J12108" s="65"/>
      <c r="K12108" s="65"/>
      <c r="L12108" s="66"/>
      <c r="M12108" s="65"/>
      <c r="N12108" s="65"/>
      <c r="O12108" s="65"/>
      <c r="P12108" s="66"/>
      <c r="Q12108" s="31">
        <f t="shared" si="378"/>
        <v>9999</v>
      </c>
      <c r="R12108" s="31" t="str">
        <f t="shared" si="379"/>
        <v/>
      </c>
      <c r="S12108" s="29">
        <f>IF($Q12108&lt;Parâmetros!$E$19,$G12108-1,$G12108)</f>
        <v>0</v>
      </c>
    </row>
    <row r="12109" spans="1:19" x14ac:dyDescent="0.25">
      <c r="A12109" s="116"/>
      <c r="B12109" s="65"/>
      <c r="C12109" s="65"/>
      <c r="D12109" s="66"/>
      <c r="E12109" s="67"/>
      <c r="F12109" s="65"/>
      <c r="G12109" s="66"/>
      <c r="J12109" s="65"/>
      <c r="K12109" s="65"/>
      <c r="L12109" s="66"/>
      <c r="M12109" s="65"/>
      <c r="N12109" s="65"/>
      <c r="O12109" s="65"/>
      <c r="P12109" s="66"/>
      <c r="Q12109" s="31">
        <f t="shared" si="378"/>
        <v>9999</v>
      </c>
      <c r="R12109" s="31" t="str">
        <f t="shared" si="379"/>
        <v/>
      </c>
      <c r="S12109" s="29">
        <f>IF($Q12109&lt;Parâmetros!$E$19,$G12109-1,$G12109)</f>
        <v>0</v>
      </c>
    </row>
    <row r="12110" spans="1:19" x14ac:dyDescent="0.25">
      <c r="A12110" s="116"/>
      <c r="B12110" s="65"/>
      <c r="C12110" s="65"/>
      <c r="D12110" s="66"/>
      <c r="E12110" s="67"/>
      <c r="F12110" s="65"/>
      <c r="G12110" s="66"/>
      <c r="J12110" s="65"/>
      <c r="K12110" s="65"/>
      <c r="L12110" s="66"/>
      <c r="M12110" s="65"/>
      <c r="N12110" s="65"/>
      <c r="O12110" s="65"/>
      <c r="P12110" s="66"/>
      <c r="Q12110" s="31">
        <f t="shared" si="378"/>
        <v>9999</v>
      </c>
      <c r="R12110" s="31" t="str">
        <f t="shared" si="379"/>
        <v/>
      </c>
      <c r="S12110" s="29">
        <f>IF($Q12110&lt;Parâmetros!$E$19,$G12110-1,$G12110)</f>
        <v>0</v>
      </c>
    </row>
    <row r="12111" spans="1:19" x14ac:dyDescent="0.25">
      <c r="A12111" s="116"/>
      <c r="B12111" s="65"/>
      <c r="C12111" s="65"/>
      <c r="D12111" s="66"/>
      <c r="E12111" s="67"/>
      <c r="F12111" s="65"/>
      <c r="G12111" s="66"/>
      <c r="J12111" s="65"/>
      <c r="K12111" s="65"/>
      <c r="L12111" s="66"/>
      <c r="M12111" s="65"/>
      <c r="N12111" s="65"/>
      <c r="O12111" s="65"/>
      <c r="P12111" s="66"/>
      <c r="Q12111" s="31">
        <f t="shared" si="378"/>
        <v>9999</v>
      </c>
      <c r="R12111" s="31" t="str">
        <f t="shared" si="379"/>
        <v/>
      </c>
      <c r="S12111" s="29">
        <f>IF($Q12111&lt;Parâmetros!$E$19,$G12111-1,$G12111)</f>
        <v>0</v>
      </c>
    </row>
    <row r="12112" spans="1:19" x14ac:dyDescent="0.25">
      <c r="A12112" s="116"/>
      <c r="B12112" s="65"/>
      <c r="C12112" s="65"/>
      <c r="D12112" s="66"/>
      <c r="E12112" s="67"/>
      <c r="F12112" s="65"/>
      <c r="G12112" s="66"/>
      <c r="J12112" s="65"/>
      <c r="K12112" s="65"/>
      <c r="L12112" s="66"/>
      <c r="M12112" s="65"/>
      <c r="N12112" s="65"/>
      <c r="O12112" s="65"/>
      <c r="P12112" s="66"/>
      <c r="Q12112" s="31">
        <f t="shared" si="378"/>
        <v>9999</v>
      </c>
      <c r="R12112" s="31" t="str">
        <f t="shared" si="379"/>
        <v/>
      </c>
      <c r="S12112" s="29">
        <f>IF($Q12112&lt;Parâmetros!$E$19,$G12112-1,$G12112)</f>
        <v>0</v>
      </c>
    </row>
    <row r="12113" spans="1:19" x14ac:dyDescent="0.25">
      <c r="A12113" s="116"/>
      <c r="B12113" s="65"/>
      <c r="C12113" s="65"/>
      <c r="D12113" s="66"/>
      <c r="E12113" s="67"/>
      <c r="F12113" s="65"/>
      <c r="G12113" s="66"/>
      <c r="J12113" s="65"/>
      <c r="K12113" s="65"/>
      <c r="L12113" s="66"/>
      <c r="M12113" s="65"/>
      <c r="N12113" s="65"/>
      <c r="O12113" s="65"/>
      <c r="P12113" s="66"/>
      <c r="Q12113" s="31">
        <f t="shared" si="378"/>
        <v>9999</v>
      </c>
      <c r="R12113" s="31" t="str">
        <f t="shared" si="379"/>
        <v/>
      </c>
      <c r="S12113" s="29">
        <f>IF($Q12113&lt;Parâmetros!$E$19,$G12113-1,$G12113)</f>
        <v>0</v>
      </c>
    </row>
    <row r="12114" spans="1:19" x14ac:dyDescent="0.25">
      <c r="A12114" s="116"/>
      <c r="B12114" s="65"/>
      <c r="C12114" s="65"/>
      <c r="D12114" s="66"/>
      <c r="E12114" s="67"/>
      <c r="F12114" s="65"/>
      <c r="G12114" s="66"/>
      <c r="J12114" s="65"/>
      <c r="K12114" s="65"/>
      <c r="L12114" s="66"/>
      <c r="M12114" s="65"/>
      <c r="N12114" s="65"/>
      <c r="O12114" s="65"/>
      <c r="P12114" s="66"/>
      <c r="Q12114" s="31">
        <f t="shared" si="378"/>
        <v>9999</v>
      </c>
      <c r="R12114" s="31" t="str">
        <f t="shared" si="379"/>
        <v/>
      </c>
      <c r="S12114" s="29">
        <f>IF($Q12114&lt;Parâmetros!$E$19,$G12114-1,$G12114)</f>
        <v>0</v>
      </c>
    </row>
    <row r="12115" spans="1:19" x14ac:dyDescent="0.25">
      <c r="A12115" s="116"/>
      <c r="B12115" s="65"/>
      <c r="C12115" s="65"/>
      <c r="D12115" s="66"/>
      <c r="E12115" s="67"/>
      <c r="F12115" s="65"/>
      <c r="G12115" s="66"/>
      <c r="J12115" s="65"/>
      <c r="K12115" s="65"/>
      <c r="L12115" s="66"/>
      <c r="M12115" s="65"/>
      <c r="N12115" s="65"/>
      <c r="O12115" s="65"/>
      <c r="P12115" s="66"/>
      <c r="Q12115" s="31">
        <f t="shared" si="378"/>
        <v>9999</v>
      </c>
      <c r="R12115" s="31" t="str">
        <f t="shared" si="379"/>
        <v/>
      </c>
      <c r="S12115" s="29">
        <f>IF($Q12115&lt;Parâmetros!$E$19,$G12115-1,$G12115)</f>
        <v>0</v>
      </c>
    </row>
    <row r="12116" spans="1:19" x14ac:dyDescent="0.25">
      <c r="A12116" s="116"/>
      <c r="B12116" s="65"/>
      <c r="C12116" s="65"/>
      <c r="D12116" s="66"/>
      <c r="E12116" s="67"/>
      <c r="F12116" s="65"/>
      <c r="G12116" s="66"/>
      <c r="J12116" s="65"/>
      <c r="K12116" s="65"/>
      <c r="L12116" s="66"/>
      <c r="M12116" s="65"/>
      <c r="N12116" s="65"/>
      <c r="O12116" s="65"/>
      <c r="P12116" s="66"/>
      <c r="Q12116" s="31">
        <f t="shared" si="378"/>
        <v>9999</v>
      </c>
      <c r="R12116" s="31" t="str">
        <f t="shared" si="379"/>
        <v/>
      </c>
      <c r="S12116" s="29">
        <f>IF($Q12116&lt;Parâmetros!$E$19,$G12116-1,$G12116)</f>
        <v>0</v>
      </c>
    </row>
    <row r="12117" spans="1:19" x14ac:dyDescent="0.25">
      <c r="A12117" s="116"/>
      <c r="B12117" s="65"/>
      <c r="C12117" s="65"/>
      <c r="D12117" s="66"/>
      <c r="E12117" s="67"/>
      <c r="F12117" s="65"/>
      <c r="G12117" s="66"/>
      <c r="J12117" s="65"/>
      <c r="K12117" s="65"/>
      <c r="L12117" s="66"/>
      <c r="M12117" s="65"/>
      <c r="N12117" s="65"/>
      <c r="O12117" s="65"/>
      <c r="P12117" s="66"/>
      <c r="Q12117" s="31">
        <f t="shared" si="378"/>
        <v>9999</v>
      </c>
      <c r="R12117" s="31" t="str">
        <f t="shared" si="379"/>
        <v/>
      </c>
      <c r="S12117" s="29">
        <f>IF($Q12117&lt;Parâmetros!$E$19,$G12117-1,$G12117)</f>
        <v>0</v>
      </c>
    </row>
    <row r="12118" spans="1:19" x14ac:dyDescent="0.25">
      <c r="A12118" s="116"/>
      <c r="B12118" s="65"/>
      <c r="C12118" s="65"/>
      <c r="D12118" s="66"/>
      <c r="E12118" s="67"/>
      <c r="F12118" s="65"/>
      <c r="G12118" s="66"/>
      <c r="J12118" s="65"/>
      <c r="K12118" s="65"/>
      <c r="L12118" s="66"/>
      <c r="M12118" s="65"/>
      <c r="N12118" s="65"/>
      <c r="O12118" s="65"/>
      <c r="P12118" s="66"/>
      <c r="Q12118" s="31">
        <f t="shared" si="378"/>
        <v>9999</v>
      </c>
      <c r="R12118" s="31" t="str">
        <f t="shared" si="379"/>
        <v/>
      </c>
      <c r="S12118" s="29">
        <f>IF($Q12118&lt;Parâmetros!$E$19,$G12118-1,$G12118)</f>
        <v>0</v>
      </c>
    </row>
    <row r="12119" spans="1:19" x14ac:dyDescent="0.25">
      <c r="A12119" s="116"/>
      <c r="B12119" s="65"/>
      <c r="C12119" s="65"/>
      <c r="D12119" s="66"/>
      <c r="E12119" s="67"/>
      <c r="F12119" s="65"/>
      <c r="G12119" s="66"/>
      <c r="J12119" s="65"/>
      <c r="K12119" s="65"/>
      <c r="L12119" s="66"/>
      <c r="M12119" s="65"/>
      <c r="O12119" s="65"/>
      <c r="P12119" s="66"/>
      <c r="Q12119" s="31">
        <f t="shared" si="378"/>
        <v>9999</v>
      </c>
      <c r="R12119" s="31" t="str">
        <f t="shared" si="379"/>
        <v/>
      </c>
      <c r="S12119" s="29">
        <f>IF($Q12119&lt;Parâmetros!$E$19,$G12119-1,$G12119)</f>
        <v>0</v>
      </c>
    </row>
    <row r="12120" spans="1:19" x14ac:dyDescent="0.25">
      <c r="A12120" s="116"/>
      <c r="B12120" s="65"/>
      <c r="C12120" s="65"/>
      <c r="D12120" s="66"/>
      <c r="E12120" s="67"/>
      <c r="F12120" s="65"/>
      <c r="G12120" s="66"/>
      <c r="J12120" s="65"/>
      <c r="K12120" s="65"/>
      <c r="L12120" s="66"/>
      <c r="M12120" s="65"/>
      <c r="O12120" s="65"/>
      <c r="P12120" s="66"/>
      <c r="Q12120" s="31">
        <f t="shared" si="378"/>
        <v>9999</v>
      </c>
      <c r="R12120" s="31" t="str">
        <f t="shared" si="379"/>
        <v/>
      </c>
      <c r="S12120" s="29">
        <f>IF($Q12120&lt;Parâmetros!$E$19,$G12120-1,$G12120)</f>
        <v>0</v>
      </c>
    </row>
    <row r="12121" spans="1:19" x14ac:dyDescent="0.25">
      <c r="A12121" s="116"/>
      <c r="B12121" s="65"/>
      <c r="C12121" s="65"/>
      <c r="D12121" s="66"/>
      <c r="E12121" s="67"/>
      <c r="F12121" s="65"/>
      <c r="G12121" s="66"/>
      <c r="J12121" s="65"/>
      <c r="K12121" s="65"/>
      <c r="L12121" s="66"/>
      <c r="M12121" s="65"/>
      <c r="O12121" s="65"/>
      <c r="P12121" s="66"/>
      <c r="Q12121" s="31">
        <f t="shared" si="378"/>
        <v>9999</v>
      </c>
      <c r="R12121" s="31" t="str">
        <f t="shared" si="379"/>
        <v/>
      </c>
      <c r="S12121" s="29">
        <f>IF($Q12121&lt;Parâmetros!$E$19,$G12121-1,$G12121)</f>
        <v>0</v>
      </c>
    </row>
    <row r="12122" spans="1:19" x14ac:dyDescent="0.25">
      <c r="A12122" s="116"/>
      <c r="B12122" s="65"/>
      <c r="C12122" s="65"/>
      <c r="D12122" s="66"/>
      <c r="E12122" s="67"/>
      <c r="F12122" s="65"/>
      <c r="G12122" s="66"/>
      <c r="J12122" s="65"/>
      <c r="K12122" s="65"/>
      <c r="L12122" s="66"/>
      <c r="M12122" s="65"/>
      <c r="O12122" s="65"/>
      <c r="P12122" s="66"/>
      <c r="Q12122" s="31">
        <f t="shared" si="378"/>
        <v>9999</v>
      </c>
      <c r="R12122" s="31" t="str">
        <f t="shared" si="379"/>
        <v/>
      </c>
      <c r="S12122" s="29">
        <f>IF($Q12122&lt;Parâmetros!$E$19,$G12122-1,$G12122)</f>
        <v>0</v>
      </c>
    </row>
    <row r="12123" spans="1:19" x14ac:dyDescent="0.25">
      <c r="A12123" s="116"/>
      <c r="B12123" s="65"/>
      <c r="C12123" s="65"/>
      <c r="D12123" s="66"/>
      <c r="E12123" s="67"/>
      <c r="F12123" s="65"/>
      <c r="G12123" s="66"/>
      <c r="J12123" s="65"/>
      <c r="K12123" s="65"/>
      <c r="L12123" s="66"/>
      <c r="M12123" s="65"/>
      <c r="N12123" s="65"/>
      <c r="O12123" s="65"/>
      <c r="P12123" s="66"/>
      <c r="Q12123" s="31">
        <f t="shared" si="378"/>
        <v>9999</v>
      </c>
      <c r="R12123" s="31" t="str">
        <f t="shared" si="379"/>
        <v/>
      </c>
      <c r="S12123" s="29">
        <f>IF($Q12123&lt;Parâmetros!$E$19,$G12123-1,$G12123)</f>
        <v>0</v>
      </c>
    </row>
    <row r="12124" spans="1:19" x14ac:dyDescent="0.25">
      <c r="A12124" s="116"/>
      <c r="B12124" s="65"/>
      <c r="C12124" s="65"/>
      <c r="D12124" s="66"/>
      <c r="E12124" s="67"/>
      <c r="F12124" s="65"/>
      <c r="G12124" s="66"/>
      <c r="J12124" s="65"/>
      <c r="K12124" s="65"/>
      <c r="L12124" s="66"/>
      <c r="M12124" s="65"/>
      <c r="N12124" s="65"/>
      <c r="O12124" s="65"/>
      <c r="P12124" s="66"/>
      <c r="Q12124" s="31">
        <f t="shared" si="378"/>
        <v>9999</v>
      </c>
      <c r="R12124" s="31" t="str">
        <f t="shared" si="379"/>
        <v/>
      </c>
      <c r="S12124" s="29">
        <f>IF($Q12124&lt;Parâmetros!$E$19,$G12124-1,$G12124)</f>
        <v>0</v>
      </c>
    </row>
    <row r="12125" spans="1:19" x14ac:dyDescent="0.25">
      <c r="A12125" s="116"/>
      <c r="B12125" s="65"/>
      <c r="C12125" s="65"/>
      <c r="D12125" s="66"/>
      <c r="E12125" s="67"/>
      <c r="F12125" s="65"/>
      <c r="G12125" s="66"/>
      <c r="J12125" s="65"/>
      <c r="K12125" s="65"/>
      <c r="L12125" s="66"/>
      <c r="M12125" s="65"/>
      <c r="N12125" s="65"/>
      <c r="O12125" s="65"/>
      <c r="P12125" s="66"/>
      <c r="Q12125" s="31">
        <f t="shared" si="378"/>
        <v>9999</v>
      </c>
      <c r="R12125" s="31" t="str">
        <f t="shared" si="379"/>
        <v/>
      </c>
      <c r="S12125" s="29">
        <f>IF($Q12125&lt;Parâmetros!$E$19,$G12125-1,$G12125)</f>
        <v>0</v>
      </c>
    </row>
    <row r="12126" spans="1:19" x14ac:dyDescent="0.25">
      <c r="A12126" s="116"/>
      <c r="B12126" s="65"/>
      <c r="C12126" s="65"/>
      <c r="D12126" s="66"/>
      <c r="E12126" s="67"/>
      <c r="F12126" s="65"/>
      <c r="G12126" s="66"/>
      <c r="J12126" s="65"/>
      <c r="K12126" s="65"/>
      <c r="L12126" s="66"/>
      <c r="M12126" s="65"/>
      <c r="N12126" s="65"/>
      <c r="O12126" s="65"/>
      <c r="P12126" s="66"/>
      <c r="Q12126" s="31">
        <f t="shared" si="378"/>
        <v>9999</v>
      </c>
      <c r="R12126" s="31" t="str">
        <f t="shared" si="379"/>
        <v/>
      </c>
      <c r="S12126" s="29">
        <f>IF($Q12126&lt;Parâmetros!$E$19,$G12126-1,$G12126)</f>
        <v>0</v>
      </c>
    </row>
    <row r="12127" spans="1:19" x14ac:dyDescent="0.25">
      <c r="A12127" s="116"/>
      <c r="B12127" s="65"/>
      <c r="C12127" s="65"/>
      <c r="D12127" s="66"/>
      <c r="E12127" s="67"/>
      <c r="F12127" s="65"/>
      <c r="G12127" s="66"/>
      <c r="J12127" s="65"/>
      <c r="K12127" s="65"/>
      <c r="L12127" s="66"/>
      <c r="M12127" s="65"/>
      <c r="N12127" s="65"/>
      <c r="O12127" s="65"/>
      <c r="P12127" s="66"/>
      <c r="Q12127" s="31">
        <f t="shared" si="378"/>
        <v>9999</v>
      </c>
      <c r="R12127" s="31" t="str">
        <f t="shared" si="379"/>
        <v/>
      </c>
      <c r="S12127" s="29">
        <f>IF($Q12127&lt;Parâmetros!$E$19,$G12127-1,$G12127)</f>
        <v>0</v>
      </c>
    </row>
    <row r="12128" spans="1:19" x14ac:dyDescent="0.25">
      <c r="A12128" s="116"/>
      <c r="B12128" s="65"/>
      <c r="C12128" s="65"/>
      <c r="D12128" s="66"/>
      <c r="E12128" s="67"/>
      <c r="F12128" s="65"/>
      <c r="G12128" s="66"/>
      <c r="J12128" s="65"/>
      <c r="K12128" s="65"/>
      <c r="L12128" s="66"/>
      <c r="M12128" s="65"/>
      <c r="N12128" s="65"/>
      <c r="O12128" s="65"/>
      <c r="P12128" s="66"/>
      <c r="Q12128" s="31">
        <f t="shared" si="378"/>
        <v>9999</v>
      </c>
      <c r="R12128" s="31" t="str">
        <f t="shared" si="379"/>
        <v/>
      </c>
      <c r="S12128" s="29">
        <f>IF($Q12128&lt;Parâmetros!$E$19,$G12128-1,$G12128)</f>
        <v>0</v>
      </c>
    </row>
    <row r="12129" spans="1:19" x14ac:dyDescent="0.25">
      <c r="A12129" s="116"/>
      <c r="B12129" s="65"/>
      <c r="C12129" s="65"/>
      <c r="D12129" s="66"/>
      <c r="E12129" s="67"/>
      <c r="F12129" s="65"/>
      <c r="G12129" s="66"/>
      <c r="J12129" s="65"/>
      <c r="K12129" s="65"/>
      <c r="L12129" s="66"/>
      <c r="M12129" s="65"/>
      <c r="N12129" s="65"/>
      <c r="O12129" s="65"/>
      <c r="P12129" s="66"/>
      <c r="Q12129" s="31">
        <f t="shared" si="378"/>
        <v>9999</v>
      </c>
      <c r="R12129" s="31" t="str">
        <f t="shared" si="379"/>
        <v/>
      </c>
      <c r="S12129" s="29">
        <f>IF($Q12129&lt;Parâmetros!$E$19,$G12129-1,$G12129)</f>
        <v>0</v>
      </c>
    </row>
    <row r="12130" spans="1:19" x14ac:dyDescent="0.25">
      <c r="A12130" s="116"/>
      <c r="B12130" s="65"/>
      <c r="C12130" s="65"/>
      <c r="D12130" s="66"/>
      <c r="E12130" s="67"/>
      <c r="F12130" s="65"/>
      <c r="G12130" s="66"/>
      <c r="J12130" s="65"/>
      <c r="K12130" s="65"/>
      <c r="L12130" s="66"/>
      <c r="M12130" s="65"/>
      <c r="N12130" s="65"/>
      <c r="O12130" s="65"/>
      <c r="P12130" s="66"/>
      <c r="Q12130" s="31">
        <f t="shared" si="378"/>
        <v>9999</v>
      </c>
      <c r="R12130" s="31" t="str">
        <f t="shared" si="379"/>
        <v/>
      </c>
      <c r="S12130" s="29">
        <f>IF($Q12130&lt;Parâmetros!$E$19,$G12130-1,$G12130)</f>
        <v>0</v>
      </c>
    </row>
    <row r="12131" spans="1:19" x14ac:dyDescent="0.25">
      <c r="A12131" s="116"/>
      <c r="B12131" s="65"/>
      <c r="C12131" s="65"/>
      <c r="D12131" s="66"/>
      <c r="E12131" s="67"/>
      <c r="F12131" s="65"/>
      <c r="G12131" s="66"/>
      <c r="J12131" s="65"/>
      <c r="K12131" s="65"/>
      <c r="L12131" s="66"/>
      <c r="M12131" s="65"/>
      <c r="N12131" s="65"/>
      <c r="O12131" s="65"/>
      <c r="P12131" s="66"/>
      <c r="Q12131" s="31">
        <f t="shared" si="378"/>
        <v>9999</v>
      </c>
      <c r="R12131" s="31" t="str">
        <f t="shared" si="379"/>
        <v/>
      </c>
      <c r="S12131" s="29">
        <f>IF($Q12131&lt;Parâmetros!$E$19,$G12131-1,$G12131)</f>
        <v>0</v>
      </c>
    </row>
    <row r="12132" spans="1:19" x14ac:dyDescent="0.25">
      <c r="A12132" s="116"/>
      <c r="B12132" s="65"/>
      <c r="C12132" s="65"/>
      <c r="D12132" s="66"/>
      <c r="E12132" s="67"/>
      <c r="F12132" s="65"/>
      <c r="G12132" s="66"/>
      <c r="J12132" s="65"/>
      <c r="K12132" s="65"/>
      <c r="L12132" s="66"/>
      <c r="M12132" s="65"/>
      <c r="N12132" s="65"/>
      <c r="O12132" s="65"/>
      <c r="P12132" s="66"/>
      <c r="Q12132" s="31">
        <f t="shared" si="378"/>
        <v>9999</v>
      </c>
      <c r="R12132" s="31" t="str">
        <f t="shared" si="379"/>
        <v/>
      </c>
      <c r="S12132" s="29">
        <f>IF($Q12132&lt;Parâmetros!$E$19,$G12132-1,$G12132)</f>
        <v>0</v>
      </c>
    </row>
    <row r="12133" spans="1:19" x14ac:dyDescent="0.25">
      <c r="A12133" s="116"/>
      <c r="B12133" s="65"/>
      <c r="C12133" s="65"/>
      <c r="D12133" s="66"/>
      <c r="E12133" s="67"/>
      <c r="F12133" s="65"/>
      <c r="G12133" s="66"/>
      <c r="J12133" s="65"/>
      <c r="K12133" s="65"/>
      <c r="L12133" s="66"/>
      <c r="M12133" s="65"/>
      <c r="N12133" s="65"/>
      <c r="O12133" s="65"/>
      <c r="P12133" s="66"/>
      <c r="Q12133" s="31">
        <f t="shared" si="378"/>
        <v>9999</v>
      </c>
      <c r="R12133" s="31" t="str">
        <f t="shared" si="379"/>
        <v/>
      </c>
      <c r="S12133" s="29">
        <f>IF($Q12133&lt;Parâmetros!$E$19,$G12133-1,$G12133)</f>
        <v>0</v>
      </c>
    </row>
    <row r="12134" spans="1:19" x14ac:dyDescent="0.25">
      <c r="A12134" s="116"/>
      <c r="B12134" s="65"/>
      <c r="C12134" s="65"/>
      <c r="D12134" s="66"/>
      <c r="E12134" s="67"/>
      <c r="F12134" s="65"/>
      <c r="G12134" s="66"/>
      <c r="J12134" s="65"/>
      <c r="K12134" s="65"/>
      <c r="L12134" s="66"/>
      <c r="M12134" s="65"/>
      <c r="N12134" s="65"/>
      <c r="O12134" s="65"/>
      <c r="P12134" s="66"/>
      <c r="Q12134" s="31">
        <f t="shared" si="378"/>
        <v>9999</v>
      </c>
      <c r="R12134" s="31" t="str">
        <f t="shared" si="379"/>
        <v/>
      </c>
      <c r="S12134" s="29">
        <f>IF($Q12134&lt;Parâmetros!$E$19,$G12134-1,$G12134)</f>
        <v>0</v>
      </c>
    </row>
    <row r="12135" spans="1:19" x14ac:dyDescent="0.25">
      <c r="A12135" s="116"/>
      <c r="B12135" s="65"/>
      <c r="C12135" s="65"/>
      <c r="D12135" s="66"/>
      <c r="E12135" s="67"/>
      <c r="F12135" s="65"/>
      <c r="G12135" s="66"/>
      <c r="J12135" s="65"/>
      <c r="K12135" s="65"/>
      <c r="L12135" s="66"/>
      <c r="M12135" s="65"/>
      <c r="N12135" s="65"/>
      <c r="O12135" s="65"/>
      <c r="P12135" s="66"/>
      <c r="Q12135" s="31">
        <f t="shared" si="378"/>
        <v>9999</v>
      </c>
      <c r="R12135" s="31" t="str">
        <f t="shared" si="379"/>
        <v/>
      </c>
      <c r="S12135" s="29">
        <f>IF($Q12135&lt;Parâmetros!$E$19,$G12135-1,$G12135)</f>
        <v>0</v>
      </c>
    </row>
    <row r="12136" spans="1:19" x14ac:dyDescent="0.25">
      <c r="A12136" s="116"/>
      <c r="B12136" s="65"/>
      <c r="C12136" s="65"/>
      <c r="D12136" s="66"/>
      <c r="E12136" s="67"/>
      <c r="F12136" s="65"/>
      <c r="G12136" s="66"/>
      <c r="J12136" s="65"/>
      <c r="K12136" s="65"/>
      <c r="L12136" s="66"/>
      <c r="M12136" s="65"/>
      <c r="N12136" s="65"/>
      <c r="O12136" s="65"/>
      <c r="P12136" s="66"/>
      <c r="Q12136" s="31">
        <f t="shared" si="378"/>
        <v>9999</v>
      </c>
      <c r="R12136" s="31" t="str">
        <f t="shared" si="379"/>
        <v/>
      </c>
      <c r="S12136" s="29">
        <f>IF($Q12136&lt;Parâmetros!$E$19,$G12136-1,$G12136)</f>
        <v>0</v>
      </c>
    </row>
    <row r="12137" spans="1:19" x14ac:dyDescent="0.25">
      <c r="A12137" s="116"/>
      <c r="B12137" s="65"/>
      <c r="C12137" s="65"/>
      <c r="D12137" s="66"/>
      <c r="E12137" s="67"/>
      <c r="F12137" s="65"/>
      <c r="G12137" s="66"/>
      <c r="J12137" s="65"/>
      <c r="K12137" s="65"/>
      <c r="L12137" s="66"/>
      <c r="M12137" s="65"/>
      <c r="O12137" s="65"/>
      <c r="P12137" s="66"/>
      <c r="Q12137" s="31">
        <f t="shared" si="378"/>
        <v>9999</v>
      </c>
      <c r="R12137" s="31" t="str">
        <f t="shared" si="379"/>
        <v/>
      </c>
      <c r="S12137" s="29">
        <f>IF($Q12137&lt;Parâmetros!$E$19,$G12137-1,$G12137)</f>
        <v>0</v>
      </c>
    </row>
    <row r="12138" spans="1:19" x14ac:dyDescent="0.25">
      <c r="A12138" s="116"/>
      <c r="B12138" s="65"/>
      <c r="C12138" s="65"/>
      <c r="D12138" s="66"/>
      <c r="E12138" s="67"/>
      <c r="F12138" s="65"/>
      <c r="G12138" s="66"/>
      <c r="J12138" s="65"/>
      <c r="K12138" s="65"/>
      <c r="L12138" s="66"/>
      <c r="M12138" s="65"/>
      <c r="O12138" s="65"/>
      <c r="P12138" s="66"/>
      <c r="Q12138" s="31">
        <f t="shared" si="378"/>
        <v>9999</v>
      </c>
      <c r="R12138" s="31" t="str">
        <f t="shared" si="379"/>
        <v/>
      </c>
      <c r="S12138" s="29">
        <f>IF($Q12138&lt;Parâmetros!$E$19,$G12138-1,$G12138)</f>
        <v>0</v>
      </c>
    </row>
    <row r="12139" spans="1:19" x14ac:dyDescent="0.25">
      <c r="A12139" s="116"/>
      <c r="B12139" s="65"/>
      <c r="C12139" s="65"/>
      <c r="D12139" s="66"/>
      <c r="E12139" s="67"/>
      <c r="F12139" s="65"/>
      <c r="G12139" s="66"/>
      <c r="J12139" s="65"/>
      <c r="K12139" s="65"/>
      <c r="L12139" s="66"/>
      <c r="M12139" s="65"/>
      <c r="O12139" s="65"/>
      <c r="P12139" s="66"/>
      <c r="Q12139" s="31">
        <f t="shared" si="378"/>
        <v>9999</v>
      </c>
      <c r="R12139" s="31" t="str">
        <f t="shared" si="379"/>
        <v/>
      </c>
      <c r="S12139" s="29">
        <f>IF($Q12139&lt;Parâmetros!$E$19,$G12139-1,$G12139)</f>
        <v>0</v>
      </c>
    </row>
    <row r="12140" spans="1:19" x14ac:dyDescent="0.25">
      <c r="A12140" s="116"/>
      <c r="B12140" s="65"/>
      <c r="C12140" s="65"/>
      <c r="D12140" s="66"/>
      <c r="E12140" s="67"/>
      <c r="F12140" s="65"/>
      <c r="G12140" s="66"/>
      <c r="J12140" s="65"/>
      <c r="K12140" s="65"/>
      <c r="L12140" s="66"/>
      <c r="M12140" s="65"/>
      <c r="O12140" s="65"/>
      <c r="P12140" s="66"/>
      <c r="Q12140" s="31">
        <f t="shared" si="378"/>
        <v>9999</v>
      </c>
      <c r="R12140" s="31" t="str">
        <f t="shared" si="379"/>
        <v/>
      </c>
      <c r="S12140" s="29">
        <f>IF($Q12140&lt;Parâmetros!$E$19,$G12140-1,$G12140)</f>
        <v>0</v>
      </c>
    </row>
    <row r="12141" spans="1:19" x14ac:dyDescent="0.25">
      <c r="A12141" s="116"/>
      <c r="B12141" s="65"/>
      <c r="C12141" s="65"/>
      <c r="D12141" s="66"/>
      <c r="E12141" s="67"/>
      <c r="F12141" s="65"/>
      <c r="G12141" s="66"/>
      <c r="J12141" s="65"/>
      <c r="K12141" s="65"/>
      <c r="L12141" s="66"/>
      <c r="M12141" s="65"/>
      <c r="O12141" s="65"/>
      <c r="P12141" s="66"/>
      <c r="Q12141" s="31">
        <f t="shared" si="378"/>
        <v>9999</v>
      </c>
      <c r="R12141" s="31" t="str">
        <f t="shared" si="379"/>
        <v/>
      </c>
      <c r="S12141" s="29">
        <f>IF($Q12141&lt;Parâmetros!$E$19,$G12141-1,$G12141)</f>
        <v>0</v>
      </c>
    </row>
    <row r="12142" spans="1:19" x14ac:dyDescent="0.25">
      <c r="A12142" s="116"/>
      <c r="B12142" s="65"/>
      <c r="C12142" s="65"/>
      <c r="D12142" s="66"/>
      <c r="E12142" s="67"/>
      <c r="F12142" s="65"/>
      <c r="G12142" s="66"/>
      <c r="J12142" s="65"/>
      <c r="K12142" s="65"/>
      <c r="L12142" s="66"/>
      <c r="M12142" s="65"/>
      <c r="O12142" s="65"/>
      <c r="P12142" s="66"/>
      <c r="Q12142" s="31">
        <f t="shared" si="378"/>
        <v>9999</v>
      </c>
      <c r="R12142" s="31" t="str">
        <f t="shared" si="379"/>
        <v/>
      </c>
      <c r="S12142" s="29">
        <f>IF($Q12142&lt;Parâmetros!$E$19,$G12142-1,$G12142)</f>
        <v>0</v>
      </c>
    </row>
    <row r="12143" spans="1:19" x14ac:dyDescent="0.25">
      <c r="A12143" s="116"/>
      <c r="B12143" s="65"/>
      <c r="C12143" s="65"/>
      <c r="D12143" s="66"/>
      <c r="E12143" s="67"/>
      <c r="F12143" s="65"/>
      <c r="G12143" s="66"/>
      <c r="J12143" s="65"/>
      <c r="K12143" s="65"/>
      <c r="L12143" s="66"/>
      <c r="M12143" s="65"/>
      <c r="O12143" s="65"/>
      <c r="P12143" s="66"/>
      <c r="Q12143" s="31">
        <f t="shared" si="378"/>
        <v>9999</v>
      </c>
      <c r="R12143" s="31" t="str">
        <f t="shared" si="379"/>
        <v/>
      </c>
      <c r="S12143" s="29">
        <f>IF($Q12143&lt;Parâmetros!$E$19,$G12143-1,$G12143)</f>
        <v>0</v>
      </c>
    </row>
    <row r="12144" spans="1:19" x14ac:dyDescent="0.25">
      <c r="A12144" s="116"/>
      <c r="B12144" s="65"/>
      <c r="C12144" s="65"/>
      <c r="D12144" s="66"/>
      <c r="E12144" s="67"/>
      <c r="F12144" s="65"/>
      <c r="G12144" s="66"/>
      <c r="J12144" s="65"/>
      <c r="K12144" s="65"/>
      <c r="L12144" s="66"/>
      <c r="M12144" s="65"/>
      <c r="O12144" s="65"/>
      <c r="P12144" s="66"/>
      <c r="Q12144" s="31">
        <f t="shared" si="378"/>
        <v>9999</v>
      </c>
      <c r="R12144" s="31" t="str">
        <f t="shared" si="379"/>
        <v/>
      </c>
      <c r="S12144" s="29">
        <f>IF($Q12144&lt;Parâmetros!$E$19,$G12144-1,$G12144)</f>
        <v>0</v>
      </c>
    </row>
    <row r="12145" spans="1:19" x14ac:dyDescent="0.25">
      <c r="A12145" s="116"/>
      <c r="B12145" s="65"/>
      <c r="C12145" s="65"/>
      <c r="D12145" s="66"/>
      <c r="E12145" s="67"/>
      <c r="F12145" s="65"/>
      <c r="G12145" s="66"/>
      <c r="J12145" s="65"/>
      <c r="K12145" s="65"/>
      <c r="L12145" s="66"/>
      <c r="M12145" s="65"/>
      <c r="O12145" s="65"/>
      <c r="P12145" s="66"/>
      <c r="Q12145" s="31">
        <f t="shared" si="378"/>
        <v>9999</v>
      </c>
      <c r="R12145" s="31" t="str">
        <f t="shared" si="379"/>
        <v/>
      </c>
      <c r="S12145" s="29">
        <f>IF($Q12145&lt;Parâmetros!$E$19,$G12145-1,$G12145)</f>
        <v>0</v>
      </c>
    </row>
    <row r="12146" spans="1:19" x14ac:dyDescent="0.25">
      <c r="A12146" s="116"/>
      <c r="B12146" s="65"/>
      <c r="C12146" s="65"/>
      <c r="D12146" s="66"/>
      <c r="E12146" s="67"/>
      <c r="F12146" s="65"/>
      <c r="G12146" s="66"/>
      <c r="J12146" s="65"/>
      <c r="K12146" s="65"/>
      <c r="L12146" s="66"/>
      <c r="M12146" s="65"/>
      <c r="O12146" s="65"/>
      <c r="P12146" s="66"/>
      <c r="Q12146" s="31">
        <f t="shared" si="378"/>
        <v>9999</v>
      </c>
      <c r="R12146" s="31" t="str">
        <f t="shared" si="379"/>
        <v/>
      </c>
      <c r="S12146" s="29">
        <f>IF($Q12146&lt;Parâmetros!$E$19,$G12146-1,$G12146)</f>
        <v>0</v>
      </c>
    </row>
    <row r="12147" spans="1:19" x14ac:dyDescent="0.25">
      <c r="A12147" s="116"/>
      <c r="B12147" s="65"/>
      <c r="C12147" s="65"/>
      <c r="D12147" s="66"/>
      <c r="E12147" s="67"/>
      <c r="F12147" s="65"/>
      <c r="G12147" s="66"/>
      <c r="J12147" s="65"/>
      <c r="K12147" s="65"/>
      <c r="L12147" s="66"/>
      <c r="M12147" s="65"/>
      <c r="N12147" s="65"/>
      <c r="O12147" s="65"/>
      <c r="P12147" s="66"/>
      <c r="Q12147" s="31">
        <f t="shared" si="378"/>
        <v>9999</v>
      </c>
      <c r="R12147" s="31" t="str">
        <f t="shared" si="379"/>
        <v/>
      </c>
      <c r="S12147" s="29">
        <f>IF($Q12147&lt;Parâmetros!$E$19,$G12147-1,$G12147)</f>
        <v>0</v>
      </c>
    </row>
    <row r="12148" spans="1:19" x14ac:dyDescent="0.25">
      <c r="A12148" s="116"/>
      <c r="B12148" s="65"/>
      <c r="C12148" s="65"/>
      <c r="D12148" s="66"/>
      <c r="E12148" s="67"/>
      <c r="F12148" s="65"/>
      <c r="G12148" s="66"/>
      <c r="J12148" s="65"/>
      <c r="K12148" s="65"/>
      <c r="L12148" s="66"/>
      <c r="M12148" s="65"/>
      <c r="N12148" s="65"/>
      <c r="O12148" s="65"/>
      <c r="P12148" s="66"/>
      <c r="Q12148" s="31">
        <f t="shared" si="378"/>
        <v>9999</v>
      </c>
      <c r="R12148" s="31" t="str">
        <f t="shared" si="379"/>
        <v/>
      </c>
      <c r="S12148" s="29">
        <f>IF($Q12148&lt;Parâmetros!$E$19,$G12148-1,$G12148)</f>
        <v>0</v>
      </c>
    </row>
    <row r="12149" spans="1:19" x14ac:dyDescent="0.25">
      <c r="A12149" s="116"/>
      <c r="B12149" s="65"/>
      <c r="C12149" s="65"/>
      <c r="D12149" s="66"/>
      <c r="E12149" s="67"/>
      <c r="F12149" s="65"/>
      <c r="G12149" s="66"/>
      <c r="J12149" s="65"/>
      <c r="K12149" s="65"/>
      <c r="L12149" s="66"/>
      <c r="M12149" s="65"/>
      <c r="N12149" s="65"/>
      <c r="O12149" s="65"/>
      <c r="P12149" s="66"/>
      <c r="Q12149" s="31">
        <f t="shared" si="378"/>
        <v>9999</v>
      </c>
      <c r="R12149" s="31" t="str">
        <f t="shared" si="379"/>
        <v/>
      </c>
      <c r="S12149" s="29">
        <f>IF($Q12149&lt;Parâmetros!$E$19,$G12149-1,$G12149)</f>
        <v>0</v>
      </c>
    </row>
    <row r="12150" spans="1:19" x14ac:dyDescent="0.25">
      <c r="A12150" s="116"/>
      <c r="B12150" s="65"/>
      <c r="C12150" s="65"/>
      <c r="D12150" s="66"/>
      <c r="E12150" s="67"/>
      <c r="F12150" s="65"/>
      <c r="G12150" s="66"/>
      <c r="J12150" s="65"/>
      <c r="K12150" s="65"/>
      <c r="L12150" s="66"/>
      <c r="M12150" s="65"/>
      <c r="N12150" s="65"/>
      <c r="O12150" s="65"/>
      <c r="P12150" s="66"/>
      <c r="Q12150" s="31">
        <f t="shared" si="378"/>
        <v>9999</v>
      </c>
      <c r="R12150" s="31" t="str">
        <f t="shared" si="379"/>
        <v/>
      </c>
      <c r="S12150" s="29">
        <f>IF($Q12150&lt;Parâmetros!$E$19,$G12150-1,$G12150)</f>
        <v>0</v>
      </c>
    </row>
    <row r="12151" spans="1:19" x14ac:dyDescent="0.25">
      <c r="A12151" s="116"/>
      <c r="B12151" s="65"/>
      <c r="C12151" s="65"/>
      <c r="D12151" s="66"/>
      <c r="E12151" s="67"/>
      <c r="F12151" s="65"/>
      <c r="G12151" s="66"/>
      <c r="J12151" s="65"/>
      <c r="K12151" s="65"/>
      <c r="L12151" s="66"/>
      <c r="M12151" s="65"/>
      <c r="N12151" s="65"/>
      <c r="O12151" s="65"/>
      <c r="P12151" s="66"/>
      <c r="Q12151" s="31">
        <f t="shared" si="378"/>
        <v>9999</v>
      </c>
      <c r="R12151" s="31" t="str">
        <f t="shared" si="379"/>
        <v/>
      </c>
      <c r="S12151" s="29">
        <f>IF($Q12151&lt;Parâmetros!$E$19,$G12151-1,$G12151)</f>
        <v>0</v>
      </c>
    </row>
    <row r="12152" spans="1:19" x14ac:dyDescent="0.25">
      <c r="A12152" s="116"/>
      <c r="B12152" s="65"/>
      <c r="C12152" s="65"/>
      <c r="D12152" s="66"/>
      <c r="E12152" s="67"/>
      <c r="F12152" s="65"/>
      <c r="G12152" s="66"/>
      <c r="J12152" s="65"/>
      <c r="K12152" s="65"/>
      <c r="L12152" s="66"/>
      <c r="M12152" s="65"/>
      <c r="N12152" s="65"/>
      <c r="O12152" s="65"/>
      <c r="P12152" s="66"/>
      <c r="Q12152" s="31">
        <f t="shared" si="378"/>
        <v>9999</v>
      </c>
      <c r="R12152" s="31" t="str">
        <f t="shared" si="379"/>
        <v/>
      </c>
      <c r="S12152" s="29">
        <f>IF($Q12152&lt;Parâmetros!$E$19,$G12152-1,$G12152)</f>
        <v>0</v>
      </c>
    </row>
    <row r="12153" spans="1:19" x14ac:dyDescent="0.25">
      <c r="A12153" s="116"/>
      <c r="B12153" s="65"/>
      <c r="C12153" s="65"/>
      <c r="D12153" s="66"/>
      <c r="E12153" s="67"/>
      <c r="F12153" s="65"/>
      <c r="G12153" s="66"/>
      <c r="J12153" s="65"/>
      <c r="K12153" s="65"/>
      <c r="L12153" s="66"/>
      <c r="M12153" s="65"/>
      <c r="N12153" s="65"/>
      <c r="O12153" s="65"/>
      <c r="P12153" s="66"/>
      <c r="Q12153" s="31">
        <f t="shared" si="378"/>
        <v>9999</v>
      </c>
      <c r="R12153" s="31" t="str">
        <f t="shared" si="379"/>
        <v/>
      </c>
      <c r="S12153" s="29">
        <f>IF($Q12153&lt;Parâmetros!$E$19,$G12153-1,$G12153)</f>
        <v>0</v>
      </c>
    </row>
    <row r="12154" spans="1:19" x14ac:dyDescent="0.25">
      <c r="A12154" s="116"/>
      <c r="B12154" s="65"/>
      <c r="C12154" s="65"/>
      <c r="D12154" s="66"/>
      <c r="E12154" s="67"/>
      <c r="F12154" s="65"/>
      <c r="G12154" s="66"/>
      <c r="J12154" s="65"/>
      <c r="K12154" s="65"/>
      <c r="L12154" s="66"/>
      <c r="M12154" s="65"/>
      <c r="N12154" s="65"/>
      <c r="O12154" s="65"/>
      <c r="P12154" s="66"/>
      <c r="Q12154" s="31">
        <f t="shared" si="378"/>
        <v>9999</v>
      </c>
      <c r="R12154" s="31" t="str">
        <f t="shared" si="379"/>
        <v/>
      </c>
      <c r="S12154" s="29">
        <f>IF($Q12154&lt;Parâmetros!$E$19,$G12154-1,$G12154)</f>
        <v>0</v>
      </c>
    </row>
    <row r="12155" spans="1:19" x14ac:dyDescent="0.25">
      <c r="A12155" s="116"/>
      <c r="B12155" s="65"/>
      <c r="C12155" s="65"/>
      <c r="D12155" s="66"/>
      <c r="E12155" s="67"/>
      <c r="F12155" s="65"/>
      <c r="G12155" s="66"/>
      <c r="J12155" s="65"/>
      <c r="K12155" s="65"/>
      <c r="L12155" s="66"/>
      <c r="M12155" s="65"/>
      <c r="N12155" s="65"/>
      <c r="O12155" s="65"/>
      <c r="P12155" s="66"/>
      <c r="Q12155" s="31">
        <f t="shared" si="378"/>
        <v>9999</v>
      </c>
      <c r="R12155" s="31" t="str">
        <f t="shared" si="379"/>
        <v/>
      </c>
      <c r="S12155" s="29">
        <f>IF($Q12155&lt;Parâmetros!$E$19,$G12155-1,$G12155)</f>
        <v>0</v>
      </c>
    </row>
    <row r="12156" spans="1:19" x14ac:dyDescent="0.25">
      <c r="A12156" s="116"/>
      <c r="B12156" s="65"/>
      <c r="C12156" s="65"/>
      <c r="D12156" s="66"/>
      <c r="E12156" s="67"/>
      <c r="F12156" s="65"/>
      <c r="G12156" s="66"/>
      <c r="J12156" s="65"/>
      <c r="K12156" s="65"/>
      <c r="L12156" s="66"/>
      <c r="M12156" s="65"/>
      <c r="N12156" s="65"/>
      <c r="O12156" s="65"/>
      <c r="P12156" s="66"/>
      <c r="Q12156" s="31">
        <f t="shared" ref="Q12156:Q12219" si="380">IFERROR(VALUE(LEFT($J12156,2))*60+VALUE(MID($J12156,4,2)),9999)</f>
        <v>9999</v>
      </c>
      <c r="R12156" s="31" t="str">
        <f t="shared" ref="R12156:R12219" si="381">IFERROR(VALUE(LEFT($K12156,2))*60+VALUE(MID($K12156,4,2)),"")</f>
        <v/>
      </c>
      <c r="S12156" s="29">
        <f>IF($Q12156&lt;Parâmetros!$E$19,$G12156-1,$G12156)</f>
        <v>0</v>
      </c>
    </row>
    <row r="12157" spans="1:19" x14ac:dyDescent="0.25">
      <c r="A12157" s="116"/>
      <c r="B12157" s="65"/>
      <c r="C12157" s="65"/>
      <c r="D12157" s="66"/>
      <c r="E12157" s="67"/>
      <c r="F12157" s="65"/>
      <c r="G12157" s="66"/>
      <c r="J12157" s="65"/>
      <c r="K12157" s="65"/>
      <c r="L12157" s="66"/>
      <c r="M12157" s="65"/>
      <c r="O12157" s="65"/>
      <c r="P12157" s="66"/>
      <c r="Q12157" s="31">
        <f t="shared" si="380"/>
        <v>9999</v>
      </c>
      <c r="R12157" s="31" t="str">
        <f t="shared" si="381"/>
        <v/>
      </c>
      <c r="S12157" s="29">
        <f>IF($Q12157&lt;Parâmetros!$E$19,$G12157-1,$G12157)</f>
        <v>0</v>
      </c>
    </row>
    <row r="12158" spans="1:19" x14ac:dyDescent="0.25">
      <c r="A12158" s="116"/>
      <c r="B12158" s="65"/>
      <c r="C12158" s="65"/>
      <c r="D12158" s="66"/>
      <c r="E12158" s="67"/>
      <c r="F12158" s="65"/>
      <c r="G12158" s="66"/>
      <c r="J12158" s="65"/>
      <c r="K12158" s="65"/>
      <c r="L12158" s="66"/>
      <c r="M12158" s="65"/>
      <c r="O12158" s="65"/>
      <c r="P12158" s="66"/>
      <c r="Q12158" s="31">
        <f t="shared" si="380"/>
        <v>9999</v>
      </c>
      <c r="R12158" s="31" t="str">
        <f t="shared" si="381"/>
        <v/>
      </c>
      <c r="S12158" s="29">
        <f>IF($Q12158&lt;Parâmetros!$E$19,$G12158-1,$G12158)</f>
        <v>0</v>
      </c>
    </row>
    <row r="12159" spans="1:19" x14ac:dyDescent="0.25">
      <c r="A12159" s="116"/>
      <c r="B12159" s="65"/>
      <c r="C12159" s="65"/>
      <c r="D12159" s="66"/>
      <c r="E12159" s="67"/>
      <c r="F12159" s="65"/>
      <c r="G12159" s="66"/>
      <c r="J12159" s="65"/>
      <c r="K12159" s="65"/>
      <c r="L12159" s="66"/>
      <c r="M12159" s="65"/>
      <c r="O12159" s="65"/>
      <c r="P12159" s="66"/>
      <c r="Q12159" s="31">
        <f t="shared" si="380"/>
        <v>9999</v>
      </c>
      <c r="R12159" s="31" t="str">
        <f t="shared" si="381"/>
        <v/>
      </c>
      <c r="S12159" s="29">
        <f>IF($Q12159&lt;Parâmetros!$E$19,$G12159-1,$G12159)</f>
        <v>0</v>
      </c>
    </row>
    <row r="12160" spans="1:19" x14ac:dyDescent="0.25">
      <c r="A12160" s="116"/>
      <c r="B12160" s="65"/>
      <c r="C12160" s="65"/>
      <c r="D12160" s="66"/>
      <c r="E12160" s="67"/>
      <c r="F12160" s="65"/>
      <c r="G12160" s="66"/>
      <c r="J12160" s="65"/>
      <c r="K12160" s="65"/>
      <c r="L12160" s="66"/>
      <c r="M12160" s="65"/>
      <c r="O12160" s="65"/>
      <c r="P12160" s="66"/>
      <c r="Q12160" s="31">
        <f t="shared" si="380"/>
        <v>9999</v>
      </c>
      <c r="R12160" s="31" t="str">
        <f t="shared" si="381"/>
        <v/>
      </c>
      <c r="S12160" s="29">
        <f>IF($Q12160&lt;Parâmetros!$E$19,$G12160-1,$G12160)</f>
        <v>0</v>
      </c>
    </row>
    <row r="12161" spans="1:19" x14ac:dyDescent="0.25">
      <c r="A12161" s="116"/>
      <c r="B12161" s="65"/>
      <c r="C12161" s="65"/>
      <c r="D12161" s="66"/>
      <c r="E12161" s="67"/>
      <c r="F12161" s="65"/>
      <c r="G12161" s="66"/>
      <c r="J12161" s="65"/>
      <c r="K12161" s="65"/>
      <c r="L12161" s="66"/>
      <c r="M12161" s="65"/>
      <c r="N12161" s="65"/>
      <c r="O12161" s="65"/>
      <c r="P12161" s="66"/>
      <c r="Q12161" s="31">
        <f t="shared" si="380"/>
        <v>9999</v>
      </c>
      <c r="R12161" s="31" t="str">
        <f t="shared" si="381"/>
        <v/>
      </c>
      <c r="S12161" s="29">
        <f>IF($Q12161&lt;Parâmetros!$E$19,$G12161-1,$G12161)</f>
        <v>0</v>
      </c>
    </row>
    <row r="12162" spans="1:19" x14ac:dyDescent="0.25">
      <c r="A12162" s="116"/>
      <c r="B12162" s="65"/>
      <c r="C12162" s="65"/>
      <c r="D12162" s="66"/>
      <c r="E12162" s="67"/>
      <c r="F12162" s="65"/>
      <c r="G12162" s="66"/>
      <c r="J12162" s="65"/>
      <c r="K12162" s="65"/>
      <c r="L12162" s="66"/>
      <c r="M12162" s="65"/>
      <c r="N12162" s="65"/>
      <c r="O12162" s="65"/>
      <c r="P12162" s="66"/>
      <c r="Q12162" s="31">
        <f t="shared" si="380"/>
        <v>9999</v>
      </c>
      <c r="R12162" s="31" t="str">
        <f t="shared" si="381"/>
        <v/>
      </c>
      <c r="S12162" s="29">
        <f>IF($Q12162&lt;Parâmetros!$E$19,$G12162-1,$G12162)</f>
        <v>0</v>
      </c>
    </row>
    <row r="12163" spans="1:19" x14ac:dyDescent="0.25">
      <c r="A12163" s="116"/>
      <c r="B12163" s="65"/>
      <c r="C12163" s="65"/>
      <c r="D12163" s="66"/>
      <c r="E12163" s="67"/>
      <c r="F12163" s="65"/>
      <c r="G12163" s="66"/>
      <c r="J12163" s="65"/>
      <c r="K12163" s="65"/>
      <c r="L12163" s="66"/>
      <c r="M12163" s="65"/>
      <c r="N12163" s="65"/>
      <c r="O12163" s="65"/>
      <c r="P12163" s="66"/>
      <c r="Q12163" s="31">
        <f t="shared" si="380"/>
        <v>9999</v>
      </c>
      <c r="R12163" s="31" t="str">
        <f t="shared" si="381"/>
        <v/>
      </c>
      <c r="S12163" s="29">
        <f>IF($Q12163&lt;Parâmetros!$E$19,$G12163-1,$G12163)</f>
        <v>0</v>
      </c>
    </row>
    <row r="12164" spans="1:19" x14ac:dyDescent="0.25">
      <c r="A12164" s="116"/>
      <c r="B12164" s="65"/>
      <c r="C12164" s="65"/>
      <c r="D12164" s="66"/>
      <c r="E12164" s="67"/>
      <c r="F12164" s="65"/>
      <c r="G12164" s="66"/>
      <c r="J12164" s="65"/>
      <c r="K12164" s="65"/>
      <c r="L12164" s="66"/>
      <c r="M12164" s="65"/>
      <c r="N12164" s="65"/>
      <c r="O12164" s="65"/>
      <c r="P12164" s="66"/>
      <c r="Q12164" s="31">
        <f t="shared" si="380"/>
        <v>9999</v>
      </c>
      <c r="R12164" s="31" t="str">
        <f t="shared" si="381"/>
        <v/>
      </c>
      <c r="S12164" s="29">
        <f>IF($Q12164&lt;Parâmetros!$E$19,$G12164-1,$G12164)</f>
        <v>0</v>
      </c>
    </row>
    <row r="12165" spans="1:19" x14ac:dyDescent="0.25">
      <c r="A12165" s="116"/>
      <c r="B12165" s="65"/>
      <c r="C12165" s="65"/>
      <c r="D12165" s="66"/>
      <c r="E12165" s="67"/>
      <c r="F12165" s="65"/>
      <c r="G12165" s="66"/>
      <c r="J12165" s="65"/>
      <c r="K12165" s="65"/>
      <c r="L12165" s="66"/>
      <c r="M12165" s="65"/>
      <c r="N12165" s="65"/>
      <c r="O12165" s="65"/>
      <c r="P12165" s="66"/>
      <c r="Q12165" s="31">
        <f t="shared" si="380"/>
        <v>9999</v>
      </c>
      <c r="R12165" s="31" t="str">
        <f t="shared" si="381"/>
        <v/>
      </c>
      <c r="S12165" s="29">
        <f>IF($Q12165&lt;Parâmetros!$E$19,$G12165-1,$G12165)</f>
        <v>0</v>
      </c>
    </row>
    <row r="12166" spans="1:19" x14ac:dyDescent="0.25">
      <c r="A12166" s="116"/>
      <c r="B12166" s="65"/>
      <c r="C12166" s="65"/>
      <c r="D12166" s="66"/>
      <c r="E12166" s="67"/>
      <c r="F12166" s="65"/>
      <c r="G12166" s="66"/>
      <c r="J12166" s="65"/>
      <c r="K12166" s="65"/>
      <c r="L12166" s="66"/>
      <c r="M12166" s="65"/>
      <c r="N12166" s="65"/>
      <c r="O12166" s="65"/>
      <c r="P12166" s="66"/>
      <c r="Q12166" s="31">
        <f t="shared" si="380"/>
        <v>9999</v>
      </c>
      <c r="R12166" s="31" t="str">
        <f t="shared" si="381"/>
        <v/>
      </c>
      <c r="S12166" s="29">
        <f>IF($Q12166&lt;Parâmetros!$E$19,$G12166-1,$G12166)</f>
        <v>0</v>
      </c>
    </row>
    <row r="12167" spans="1:19" x14ac:dyDescent="0.25">
      <c r="A12167" s="116"/>
      <c r="B12167" s="65"/>
      <c r="C12167" s="65"/>
      <c r="D12167" s="66"/>
      <c r="E12167" s="67"/>
      <c r="F12167" s="65"/>
      <c r="G12167" s="66"/>
      <c r="J12167" s="65"/>
      <c r="K12167" s="65"/>
      <c r="L12167" s="66"/>
      <c r="M12167" s="65"/>
      <c r="N12167" s="65"/>
      <c r="O12167" s="65"/>
      <c r="P12167" s="66"/>
      <c r="Q12167" s="31">
        <f t="shared" si="380"/>
        <v>9999</v>
      </c>
      <c r="R12167" s="31" t="str">
        <f t="shared" si="381"/>
        <v/>
      </c>
      <c r="S12167" s="29">
        <f>IF($Q12167&lt;Parâmetros!$E$19,$G12167-1,$G12167)</f>
        <v>0</v>
      </c>
    </row>
    <row r="12168" spans="1:19" x14ac:dyDescent="0.25">
      <c r="A12168" s="116"/>
      <c r="B12168" s="65"/>
      <c r="C12168" s="65"/>
      <c r="D12168" s="66"/>
      <c r="E12168" s="67"/>
      <c r="F12168" s="65"/>
      <c r="G12168" s="66"/>
      <c r="J12168" s="65"/>
      <c r="K12168" s="65"/>
      <c r="L12168" s="66"/>
      <c r="M12168" s="65"/>
      <c r="N12168" s="65"/>
      <c r="O12168" s="65"/>
      <c r="P12168" s="66"/>
      <c r="Q12168" s="31">
        <f t="shared" si="380"/>
        <v>9999</v>
      </c>
      <c r="R12168" s="31" t="str">
        <f t="shared" si="381"/>
        <v/>
      </c>
      <c r="S12168" s="29">
        <f>IF($Q12168&lt;Parâmetros!$E$19,$G12168-1,$G12168)</f>
        <v>0</v>
      </c>
    </row>
    <row r="12169" spans="1:19" x14ac:dyDescent="0.25">
      <c r="A12169" s="116"/>
      <c r="B12169" s="65"/>
      <c r="C12169" s="65"/>
      <c r="D12169" s="66"/>
      <c r="E12169" s="67"/>
      <c r="F12169" s="65"/>
      <c r="G12169" s="66"/>
      <c r="J12169" s="65"/>
      <c r="K12169" s="65"/>
      <c r="L12169" s="66"/>
      <c r="M12169" s="65"/>
      <c r="N12169" s="65"/>
      <c r="O12169" s="65"/>
      <c r="P12169" s="66"/>
      <c r="Q12169" s="31">
        <f t="shared" si="380"/>
        <v>9999</v>
      </c>
      <c r="R12169" s="31" t="str">
        <f t="shared" si="381"/>
        <v/>
      </c>
      <c r="S12169" s="29">
        <f>IF($Q12169&lt;Parâmetros!$E$19,$G12169-1,$G12169)</f>
        <v>0</v>
      </c>
    </row>
    <row r="12170" spans="1:19" x14ac:dyDescent="0.25">
      <c r="A12170" s="116"/>
      <c r="B12170" s="65"/>
      <c r="C12170" s="65"/>
      <c r="D12170" s="66"/>
      <c r="E12170" s="67"/>
      <c r="F12170" s="65"/>
      <c r="G12170" s="66"/>
      <c r="J12170" s="65"/>
      <c r="K12170" s="65"/>
      <c r="L12170" s="66"/>
      <c r="M12170" s="65"/>
      <c r="N12170" s="65"/>
      <c r="O12170" s="65"/>
      <c r="P12170" s="66"/>
      <c r="Q12170" s="31">
        <f t="shared" si="380"/>
        <v>9999</v>
      </c>
      <c r="R12170" s="31" t="str">
        <f t="shared" si="381"/>
        <v/>
      </c>
      <c r="S12170" s="29">
        <f>IF($Q12170&lt;Parâmetros!$E$19,$G12170-1,$G12170)</f>
        <v>0</v>
      </c>
    </row>
    <row r="12171" spans="1:19" x14ac:dyDescent="0.25">
      <c r="A12171" s="116"/>
      <c r="B12171" s="65"/>
      <c r="C12171" s="65"/>
      <c r="D12171" s="66"/>
      <c r="E12171" s="67"/>
      <c r="F12171" s="65"/>
      <c r="G12171" s="66"/>
      <c r="J12171" s="65"/>
      <c r="K12171" s="65"/>
      <c r="L12171" s="66"/>
      <c r="M12171" s="65"/>
      <c r="N12171" s="65"/>
      <c r="O12171" s="65"/>
      <c r="P12171" s="66"/>
      <c r="Q12171" s="31">
        <f t="shared" si="380"/>
        <v>9999</v>
      </c>
      <c r="R12171" s="31" t="str">
        <f t="shared" si="381"/>
        <v/>
      </c>
      <c r="S12171" s="29">
        <f>IF($Q12171&lt;Parâmetros!$E$19,$G12171-1,$G12171)</f>
        <v>0</v>
      </c>
    </row>
    <row r="12172" spans="1:19" x14ac:dyDescent="0.25">
      <c r="A12172" s="116"/>
      <c r="B12172" s="65"/>
      <c r="C12172" s="65"/>
      <c r="D12172" s="66"/>
      <c r="E12172" s="67"/>
      <c r="F12172" s="65"/>
      <c r="G12172" s="66"/>
      <c r="J12172" s="65"/>
      <c r="K12172" s="65"/>
      <c r="L12172" s="66"/>
      <c r="M12172" s="65"/>
      <c r="N12172" s="65"/>
      <c r="O12172" s="65"/>
      <c r="P12172" s="66"/>
      <c r="Q12172" s="31">
        <f t="shared" si="380"/>
        <v>9999</v>
      </c>
      <c r="R12172" s="31" t="str">
        <f t="shared" si="381"/>
        <v/>
      </c>
      <c r="S12172" s="29">
        <f>IF($Q12172&lt;Parâmetros!$E$19,$G12172-1,$G12172)</f>
        <v>0</v>
      </c>
    </row>
    <row r="12173" spans="1:19" x14ac:dyDescent="0.25">
      <c r="A12173" s="116"/>
      <c r="B12173" s="65"/>
      <c r="C12173" s="65"/>
      <c r="D12173" s="66"/>
      <c r="E12173" s="67"/>
      <c r="F12173" s="65"/>
      <c r="G12173" s="66"/>
      <c r="J12173" s="65"/>
      <c r="K12173" s="65"/>
      <c r="L12173" s="66"/>
      <c r="M12173" s="65"/>
      <c r="N12173" s="65"/>
      <c r="O12173" s="65"/>
      <c r="P12173" s="66"/>
      <c r="Q12173" s="31">
        <f t="shared" si="380"/>
        <v>9999</v>
      </c>
      <c r="R12173" s="31" t="str">
        <f t="shared" si="381"/>
        <v/>
      </c>
      <c r="S12173" s="29">
        <f>IF($Q12173&lt;Parâmetros!$E$19,$G12173-1,$G12173)</f>
        <v>0</v>
      </c>
    </row>
    <row r="12174" spans="1:19" x14ac:dyDescent="0.25">
      <c r="A12174" s="116"/>
      <c r="B12174" s="65"/>
      <c r="C12174" s="65"/>
      <c r="D12174" s="66"/>
      <c r="E12174" s="67"/>
      <c r="F12174" s="65"/>
      <c r="G12174" s="66"/>
      <c r="J12174" s="65"/>
      <c r="K12174" s="65"/>
      <c r="L12174" s="66"/>
      <c r="M12174" s="65"/>
      <c r="O12174" s="65"/>
      <c r="P12174" s="66"/>
      <c r="Q12174" s="31">
        <f t="shared" si="380"/>
        <v>9999</v>
      </c>
      <c r="R12174" s="31" t="str">
        <f t="shared" si="381"/>
        <v/>
      </c>
      <c r="S12174" s="29">
        <f>IF($Q12174&lt;Parâmetros!$E$19,$G12174-1,$G12174)</f>
        <v>0</v>
      </c>
    </row>
    <row r="12175" spans="1:19" x14ac:dyDescent="0.25">
      <c r="A12175" s="116"/>
      <c r="B12175" s="65"/>
      <c r="C12175" s="65"/>
      <c r="D12175" s="66"/>
      <c r="E12175" s="67"/>
      <c r="F12175" s="65"/>
      <c r="G12175" s="66"/>
      <c r="J12175" s="65"/>
      <c r="K12175" s="65"/>
      <c r="L12175" s="66"/>
      <c r="M12175" s="65"/>
      <c r="O12175" s="65"/>
      <c r="P12175" s="66"/>
      <c r="Q12175" s="31">
        <f t="shared" si="380"/>
        <v>9999</v>
      </c>
      <c r="R12175" s="31" t="str">
        <f t="shared" si="381"/>
        <v/>
      </c>
      <c r="S12175" s="29">
        <f>IF($Q12175&lt;Parâmetros!$E$19,$G12175-1,$G12175)</f>
        <v>0</v>
      </c>
    </row>
    <row r="12176" spans="1:19" x14ac:dyDescent="0.25">
      <c r="A12176" s="116"/>
      <c r="B12176" s="65"/>
      <c r="C12176" s="65"/>
      <c r="D12176" s="66"/>
      <c r="E12176" s="67"/>
      <c r="F12176" s="65"/>
      <c r="G12176" s="66"/>
      <c r="J12176" s="65"/>
      <c r="K12176" s="65"/>
      <c r="L12176" s="66"/>
      <c r="M12176" s="65"/>
      <c r="O12176" s="65"/>
      <c r="P12176" s="66"/>
      <c r="Q12176" s="31">
        <f t="shared" si="380"/>
        <v>9999</v>
      </c>
      <c r="R12176" s="31" t="str">
        <f t="shared" si="381"/>
        <v/>
      </c>
      <c r="S12176" s="29">
        <f>IF($Q12176&lt;Parâmetros!$E$19,$G12176-1,$G12176)</f>
        <v>0</v>
      </c>
    </row>
    <row r="12177" spans="1:19" x14ac:dyDescent="0.25">
      <c r="A12177" s="116"/>
      <c r="B12177" s="65"/>
      <c r="C12177" s="65"/>
      <c r="D12177" s="66"/>
      <c r="E12177" s="67"/>
      <c r="F12177" s="65"/>
      <c r="G12177" s="66"/>
      <c r="J12177" s="65"/>
      <c r="K12177" s="65"/>
      <c r="L12177" s="66"/>
      <c r="M12177" s="65"/>
      <c r="O12177" s="65"/>
      <c r="P12177" s="66"/>
      <c r="Q12177" s="31">
        <f t="shared" si="380"/>
        <v>9999</v>
      </c>
      <c r="R12177" s="31" t="str">
        <f t="shared" si="381"/>
        <v/>
      </c>
      <c r="S12177" s="29">
        <f>IF($Q12177&lt;Parâmetros!$E$19,$G12177-1,$G12177)</f>
        <v>0</v>
      </c>
    </row>
    <row r="12178" spans="1:19" x14ac:dyDescent="0.25">
      <c r="A12178" s="116"/>
      <c r="B12178" s="65"/>
      <c r="C12178" s="65"/>
      <c r="D12178" s="66"/>
      <c r="E12178" s="67"/>
      <c r="F12178" s="65"/>
      <c r="G12178" s="66"/>
      <c r="J12178" s="65"/>
      <c r="K12178" s="65"/>
      <c r="L12178" s="66"/>
      <c r="M12178" s="65"/>
      <c r="N12178" s="65"/>
      <c r="O12178" s="65"/>
      <c r="P12178" s="66"/>
      <c r="Q12178" s="31">
        <f t="shared" si="380"/>
        <v>9999</v>
      </c>
      <c r="R12178" s="31" t="str">
        <f t="shared" si="381"/>
        <v/>
      </c>
      <c r="S12178" s="29">
        <f>IF($Q12178&lt;Parâmetros!$E$19,$G12178-1,$G12178)</f>
        <v>0</v>
      </c>
    </row>
    <row r="12179" spans="1:19" x14ac:dyDescent="0.25">
      <c r="A12179" s="116"/>
      <c r="B12179" s="65"/>
      <c r="C12179" s="65"/>
      <c r="D12179" s="66"/>
      <c r="E12179" s="67"/>
      <c r="F12179" s="65"/>
      <c r="G12179" s="66"/>
      <c r="J12179" s="65"/>
      <c r="K12179" s="65"/>
      <c r="L12179" s="66"/>
      <c r="M12179" s="65"/>
      <c r="N12179" s="65"/>
      <c r="O12179" s="65"/>
      <c r="P12179" s="66"/>
      <c r="Q12179" s="31">
        <f t="shared" si="380"/>
        <v>9999</v>
      </c>
      <c r="R12179" s="31" t="str">
        <f t="shared" si="381"/>
        <v/>
      </c>
      <c r="S12179" s="29">
        <f>IF($Q12179&lt;Parâmetros!$E$19,$G12179-1,$G12179)</f>
        <v>0</v>
      </c>
    </row>
    <row r="12180" spans="1:19" x14ac:dyDescent="0.25">
      <c r="A12180" s="116"/>
      <c r="B12180" s="65"/>
      <c r="C12180" s="65"/>
      <c r="D12180" s="66"/>
      <c r="E12180" s="67"/>
      <c r="F12180" s="65"/>
      <c r="G12180" s="66"/>
      <c r="J12180" s="65"/>
      <c r="K12180" s="65"/>
      <c r="L12180" s="66"/>
      <c r="M12180" s="65"/>
      <c r="N12180" s="65"/>
      <c r="O12180" s="65"/>
      <c r="P12180" s="66"/>
      <c r="Q12180" s="31">
        <f t="shared" si="380"/>
        <v>9999</v>
      </c>
      <c r="R12180" s="31" t="str">
        <f t="shared" si="381"/>
        <v/>
      </c>
      <c r="S12180" s="29">
        <f>IF($Q12180&lt;Parâmetros!$E$19,$G12180-1,$G12180)</f>
        <v>0</v>
      </c>
    </row>
    <row r="12181" spans="1:19" x14ac:dyDescent="0.25">
      <c r="A12181" s="116"/>
      <c r="B12181" s="65"/>
      <c r="C12181" s="65"/>
      <c r="D12181" s="66"/>
      <c r="E12181" s="67"/>
      <c r="F12181" s="65"/>
      <c r="G12181" s="66"/>
      <c r="J12181" s="65"/>
      <c r="K12181" s="65"/>
      <c r="L12181" s="66"/>
      <c r="M12181" s="65"/>
      <c r="N12181" s="65"/>
      <c r="O12181" s="65"/>
      <c r="P12181" s="66"/>
      <c r="Q12181" s="31">
        <f t="shared" si="380"/>
        <v>9999</v>
      </c>
      <c r="R12181" s="31" t="str">
        <f t="shared" si="381"/>
        <v/>
      </c>
      <c r="S12181" s="29">
        <f>IF($Q12181&lt;Parâmetros!$E$19,$G12181-1,$G12181)</f>
        <v>0</v>
      </c>
    </row>
    <row r="12182" spans="1:19" x14ac:dyDescent="0.25">
      <c r="A12182" s="116"/>
      <c r="B12182" s="65"/>
      <c r="C12182" s="65"/>
      <c r="D12182" s="66"/>
      <c r="E12182" s="67"/>
      <c r="F12182" s="65"/>
      <c r="G12182" s="66"/>
      <c r="J12182" s="65"/>
      <c r="K12182" s="65"/>
      <c r="L12182" s="66"/>
      <c r="M12182" s="65"/>
      <c r="N12182" s="65"/>
      <c r="O12182" s="65"/>
      <c r="P12182" s="66"/>
      <c r="Q12182" s="31">
        <f t="shared" si="380"/>
        <v>9999</v>
      </c>
      <c r="R12182" s="31" t="str">
        <f t="shared" si="381"/>
        <v/>
      </c>
      <c r="S12182" s="29">
        <f>IF($Q12182&lt;Parâmetros!$E$19,$G12182-1,$G12182)</f>
        <v>0</v>
      </c>
    </row>
    <row r="12183" spans="1:19" x14ac:dyDescent="0.25">
      <c r="A12183" s="116"/>
      <c r="B12183" s="65"/>
      <c r="C12183" s="65"/>
      <c r="D12183" s="66"/>
      <c r="E12183" s="67"/>
      <c r="F12183" s="65"/>
      <c r="G12183" s="66"/>
      <c r="J12183" s="65"/>
      <c r="K12183" s="65"/>
      <c r="L12183" s="66"/>
      <c r="M12183" s="65"/>
      <c r="N12183" s="65"/>
      <c r="O12183" s="65"/>
      <c r="P12183" s="66"/>
      <c r="Q12183" s="31">
        <f t="shared" si="380"/>
        <v>9999</v>
      </c>
      <c r="R12183" s="31" t="str">
        <f t="shared" si="381"/>
        <v/>
      </c>
      <c r="S12183" s="29">
        <f>IF($Q12183&lt;Parâmetros!$E$19,$G12183-1,$G12183)</f>
        <v>0</v>
      </c>
    </row>
    <row r="12184" spans="1:19" x14ac:dyDescent="0.25">
      <c r="A12184" s="116"/>
      <c r="B12184" s="65"/>
      <c r="C12184" s="65"/>
      <c r="D12184" s="66"/>
      <c r="E12184" s="67"/>
      <c r="F12184" s="65"/>
      <c r="G12184" s="66"/>
      <c r="J12184" s="65"/>
      <c r="K12184" s="65"/>
      <c r="L12184" s="66"/>
      <c r="M12184" s="65"/>
      <c r="N12184" s="65"/>
      <c r="O12184" s="65"/>
      <c r="P12184" s="66"/>
      <c r="Q12184" s="31">
        <f t="shared" si="380"/>
        <v>9999</v>
      </c>
      <c r="R12184" s="31" t="str">
        <f t="shared" si="381"/>
        <v/>
      </c>
      <c r="S12184" s="29">
        <f>IF($Q12184&lt;Parâmetros!$E$19,$G12184-1,$G12184)</f>
        <v>0</v>
      </c>
    </row>
    <row r="12185" spans="1:19" x14ac:dyDescent="0.25">
      <c r="A12185" s="116"/>
      <c r="B12185" s="65"/>
      <c r="C12185" s="65"/>
      <c r="D12185" s="66"/>
      <c r="E12185" s="67"/>
      <c r="F12185" s="65"/>
      <c r="G12185" s="66"/>
      <c r="J12185" s="65"/>
      <c r="K12185" s="65"/>
      <c r="L12185" s="66"/>
      <c r="M12185" s="65"/>
      <c r="N12185" s="65"/>
      <c r="O12185" s="65"/>
      <c r="P12185" s="66"/>
      <c r="Q12185" s="31">
        <f t="shared" si="380"/>
        <v>9999</v>
      </c>
      <c r="R12185" s="31" t="str">
        <f t="shared" si="381"/>
        <v/>
      </c>
      <c r="S12185" s="29">
        <f>IF($Q12185&lt;Parâmetros!$E$19,$G12185-1,$G12185)</f>
        <v>0</v>
      </c>
    </row>
    <row r="12186" spans="1:19" x14ac:dyDescent="0.25">
      <c r="A12186" s="116"/>
      <c r="B12186" s="65"/>
      <c r="C12186" s="65"/>
      <c r="D12186" s="66"/>
      <c r="E12186" s="67"/>
      <c r="F12186" s="65"/>
      <c r="G12186" s="66"/>
      <c r="J12186" s="65"/>
      <c r="K12186" s="65"/>
      <c r="L12186" s="66"/>
      <c r="M12186" s="65"/>
      <c r="N12186" s="65"/>
      <c r="O12186" s="65"/>
      <c r="P12186" s="66"/>
      <c r="Q12186" s="31">
        <f t="shared" si="380"/>
        <v>9999</v>
      </c>
      <c r="R12186" s="31" t="str">
        <f t="shared" si="381"/>
        <v/>
      </c>
      <c r="S12186" s="29">
        <f>IF($Q12186&lt;Parâmetros!$E$19,$G12186-1,$G12186)</f>
        <v>0</v>
      </c>
    </row>
    <row r="12187" spans="1:19" x14ac:dyDescent="0.25">
      <c r="A12187" s="116"/>
      <c r="B12187" s="65"/>
      <c r="C12187" s="65"/>
      <c r="D12187" s="66"/>
      <c r="E12187" s="67"/>
      <c r="F12187" s="65"/>
      <c r="G12187" s="66"/>
      <c r="J12187" s="65"/>
      <c r="K12187" s="65"/>
      <c r="L12187" s="66"/>
      <c r="M12187" s="65"/>
      <c r="N12187" s="65"/>
      <c r="O12187" s="65"/>
      <c r="P12187" s="66"/>
      <c r="Q12187" s="31">
        <f t="shared" si="380"/>
        <v>9999</v>
      </c>
      <c r="R12187" s="31" t="str">
        <f t="shared" si="381"/>
        <v/>
      </c>
      <c r="S12187" s="29">
        <f>IF($Q12187&lt;Parâmetros!$E$19,$G12187-1,$G12187)</f>
        <v>0</v>
      </c>
    </row>
    <row r="12188" spans="1:19" x14ac:dyDescent="0.25">
      <c r="A12188" s="116"/>
      <c r="B12188" s="65"/>
      <c r="C12188" s="65"/>
      <c r="D12188" s="66"/>
      <c r="E12188" s="67"/>
      <c r="F12188" s="65"/>
      <c r="G12188" s="66"/>
      <c r="J12188" s="65"/>
      <c r="K12188" s="65"/>
      <c r="L12188" s="66"/>
      <c r="M12188" s="65"/>
      <c r="N12188" s="65"/>
      <c r="O12188" s="65"/>
      <c r="P12188" s="66"/>
      <c r="Q12188" s="31">
        <f t="shared" si="380"/>
        <v>9999</v>
      </c>
      <c r="R12188" s="31" t="str">
        <f t="shared" si="381"/>
        <v/>
      </c>
      <c r="S12188" s="29">
        <f>IF($Q12188&lt;Parâmetros!$E$19,$G12188-1,$G12188)</f>
        <v>0</v>
      </c>
    </row>
    <row r="12189" spans="1:19" x14ac:dyDescent="0.25">
      <c r="A12189" s="116"/>
      <c r="B12189" s="65"/>
      <c r="C12189" s="65"/>
      <c r="D12189" s="66"/>
      <c r="E12189" s="67"/>
      <c r="F12189" s="65"/>
      <c r="G12189" s="66"/>
      <c r="J12189" s="65"/>
      <c r="K12189" s="65"/>
      <c r="L12189" s="66"/>
      <c r="M12189" s="65"/>
      <c r="N12189" s="65"/>
      <c r="O12189" s="65"/>
      <c r="P12189" s="66"/>
      <c r="Q12189" s="31">
        <f t="shared" si="380"/>
        <v>9999</v>
      </c>
      <c r="R12189" s="31" t="str">
        <f t="shared" si="381"/>
        <v/>
      </c>
      <c r="S12189" s="29">
        <f>IF($Q12189&lt;Parâmetros!$E$19,$G12189-1,$G12189)</f>
        <v>0</v>
      </c>
    </row>
    <row r="12190" spans="1:19" x14ac:dyDescent="0.25">
      <c r="A12190" s="116"/>
      <c r="B12190" s="65"/>
      <c r="C12190" s="65"/>
      <c r="D12190" s="66"/>
      <c r="E12190" s="67"/>
      <c r="F12190" s="65"/>
      <c r="G12190" s="66"/>
      <c r="J12190" s="65"/>
      <c r="K12190" s="65"/>
      <c r="L12190" s="66"/>
      <c r="M12190" s="65"/>
      <c r="N12190" s="65"/>
      <c r="O12190" s="65"/>
      <c r="P12190" s="66"/>
      <c r="Q12190" s="31">
        <f t="shared" si="380"/>
        <v>9999</v>
      </c>
      <c r="R12190" s="31" t="str">
        <f t="shared" si="381"/>
        <v/>
      </c>
      <c r="S12190" s="29">
        <f>IF($Q12190&lt;Parâmetros!$E$19,$G12190-1,$G12190)</f>
        <v>0</v>
      </c>
    </row>
    <row r="12191" spans="1:19" x14ac:dyDescent="0.25">
      <c r="A12191" s="116"/>
      <c r="B12191" s="65"/>
      <c r="C12191" s="65"/>
      <c r="D12191" s="66"/>
      <c r="E12191" s="67"/>
      <c r="F12191" s="65"/>
      <c r="G12191" s="66"/>
      <c r="J12191" s="65"/>
      <c r="K12191" s="65"/>
      <c r="L12191" s="66"/>
      <c r="M12191" s="65"/>
      <c r="N12191" s="65"/>
      <c r="O12191" s="65"/>
      <c r="P12191" s="66"/>
      <c r="Q12191" s="31">
        <f t="shared" si="380"/>
        <v>9999</v>
      </c>
      <c r="R12191" s="31" t="str">
        <f t="shared" si="381"/>
        <v/>
      </c>
      <c r="S12191" s="29">
        <f>IF($Q12191&lt;Parâmetros!$E$19,$G12191-1,$G12191)</f>
        <v>0</v>
      </c>
    </row>
    <row r="12192" spans="1:19" x14ac:dyDescent="0.25">
      <c r="A12192" s="116"/>
      <c r="B12192" s="65"/>
      <c r="C12192" s="65"/>
      <c r="D12192" s="66"/>
      <c r="E12192" s="67"/>
      <c r="F12192" s="65"/>
      <c r="G12192" s="66"/>
      <c r="J12192" s="65"/>
      <c r="K12192" s="65"/>
      <c r="L12192" s="66"/>
      <c r="M12192" s="65"/>
      <c r="N12192" s="65"/>
      <c r="O12192" s="65"/>
      <c r="P12192" s="66"/>
      <c r="Q12192" s="31">
        <f t="shared" si="380"/>
        <v>9999</v>
      </c>
      <c r="R12192" s="31" t="str">
        <f t="shared" si="381"/>
        <v/>
      </c>
      <c r="S12192" s="29">
        <f>IF($Q12192&lt;Parâmetros!$E$19,$G12192-1,$G12192)</f>
        <v>0</v>
      </c>
    </row>
    <row r="12193" spans="1:19" x14ac:dyDescent="0.25">
      <c r="A12193" s="116"/>
      <c r="B12193" s="65"/>
      <c r="C12193" s="65"/>
      <c r="D12193" s="66"/>
      <c r="E12193" s="67"/>
      <c r="F12193" s="65"/>
      <c r="G12193" s="66"/>
      <c r="J12193" s="65"/>
      <c r="K12193" s="65"/>
      <c r="L12193" s="66"/>
      <c r="M12193" s="65"/>
      <c r="O12193" s="65"/>
      <c r="P12193" s="66"/>
      <c r="Q12193" s="31">
        <f t="shared" si="380"/>
        <v>9999</v>
      </c>
      <c r="R12193" s="31" t="str">
        <f t="shared" si="381"/>
        <v/>
      </c>
      <c r="S12193" s="29">
        <f>IF($Q12193&lt;Parâmetros!$E$19,$G12193-1,$G12193)</f>
        <v>0</v>
      </c>
    </row>
    <row r="12194" spans="1:19" x14ac:dyDescent="0.25">
      <c r="A12194" s="116"/>
      <c r="B12194" s="65"/>
      <c r="C12194" s="65"/>
      <c r="D12194" s="66"/>
      <c r="E12194" s="67"/>
      <c r="F12194" s="65"/>
      <c r="G12194" s="66"/>
      <c r="J12194" s="65"/>
      <c r="K12194" s="65"/>
      <c r="L12194" s="66"/>
      <c r="M12194" s="65"/>
      <c r="O12194" s="65"/>
      <c r="P12194" s="66"/>
      <c r="Q12194" s="31">
        <f t="shared" si="380"/>
        <v>9999</v>
      </c>
      <c r="R12194" s="31" t="str">
        <f t="shared" si="381"/>
        <v/>
      </c>
      <c r="S12194" s="29">
        <f>IF($Q12194&lt;Parâmetros!$E$19,$G12194-1,$G12194)</f>
        <v>0</v>
      </c>
    </row>
    <row r="12195" spans="1:19" x14ac:dyDescent="0.25">
      <c r="A12195" s="116"/>
      <c r="B12195" s="65"/>
      <c r="C12195" s="65"/>
      <c r="D12195" s="66"/>
      <c r="E12195" s="67"/>
      <c r="F12195" s="65"/>
      <c r="G12195" s="66"/>
      <c r="J12195" s="65"/>
      <c r="K12195" s="65"/>
      <c r="L12195" s="66"/>
      <c r="M12195" s="65"/>
      <c r="O12195" s="65"/>
      <c r="P12195" s="66"/>
      <c r="Q12195" s="31">
        <f t="shared" si="380"/>
        <v>9999</v>
      </c>
      <c r="R12195" s="31" t="str">
        <f t="shared" si="381"/>
        <v/>
      </c>
      <c r="S12195" s="29">
        <f>IF($Q12195&lt;Parâmetros!$E$19,$G12195-1,$G12195)</f>
        <v>0</v>
      </c>
    </row>
    <row r="12196" spans="1:19" x14ac:dyDescent="0.25">
      <c r="A12196" s="116"/>
      <c r="B12196" s="65"/>
      <c r="C12196" s="65"/>
      <c r="D12196" s="66"/>
      <c r="E12196" s="67"/>
      <c r="F12196" s="65"/>
      <c r="G12196" s="66"/>
      <c r="J12196" s="65"/>
      <c r="K12196" s="65"/>
      <c r="L12196" s="66"/>
      <c r="M12196" s="65"/>
      <c r="O12196" s="65"/>
      <c r="P12196" s="66"/>
      <c r="Q12196" s="31">
        <f t="shared" si="380"/>
        <v>9999</v>
      </c>
      <c r="R12196" s="31" t="str">
        <f t="shared" si="381"/>
        <v/>
      </c>
      <c r="S12196" s="29">
        <f>IF($Q12196&lt;Parâmetros!$E$19,$G12196-1,$G12196)</f>
        <v>0</v>
      </c>
    </row>
    <row r="12197" spans="1:19" x14ac:dyDescent="0.25">
      <c r="A12197" s="116"/>
      <c r="B12197" s="65"/>
      <c r="C12197" s="65"/>
      <c r="D12197" s="66"/>
      <c r="E12197" s="67"/>
      <c r="F12197" s="65"/>
      <c r="G12197" s="66"/>
      <c r="J12197" s="65"/>
      <c r="K12197" s="65"/>
      <c r="L12197" s="66"/>
      <c r="M12197" s="65"/>
      <c r="O12197" s="65"/>
      <c r="P12197" s="66"/>
      <c r="Q12197" s="31">
        <f t="shared" si="380"/>
        <v>9999</v>
      </c>
      <c r="R12197" s="31" t="str">
        <f t="shared" si="381"/>
        <v/>
      </c>
      <c r="S12197" s="29">
        <f>IF($Q12197&lt;Parâmetros!$E$19,$G12197-1,$G12197)</f>
        <v>0</v>
      </c>
    </row>
    <row r="12198" spans="1:19" x14ac:dyDescent="0.25">
      <c r="A12198" s="116"/>
      <c r="B12198" s="65"/>
      <c r="C12198" s="65"/>
      <c r="D12198" s="66"/>
      <c r="E12198" s="67"/>
      <c r="F12198" s="65"/>
      <c r="G12198" s="66"/>
      <c r="J12198" s="65"/>
      <c r="K12198" s="65"/>
      <c r="L12198" s="66"/>
      <c r="M12198" s="65"/>
      <c r="O12198" s="65"/>
      <c r="P12198" s="66"/>
      <c r="Q12198" s="31">
        <f t="shared" si="380"/>
        <v>9999</v>
      </c>
      <c r="R12198" s="31" t="str">
        <f t="shared" si="381"/>
        <v/>
      </c>
      <c r="S12198" s="29">
        <f>IF($Q12198&lt;Parâmetros!$E$19,$G12198-1,$G12198)</f>
        <v>0</v>
      </c>
    </row>
    <row r="12199" spans="1:19" x14ac:dyDescent="0.25">
      <c r="A12199" s="116"/>
      <c r="B12199" s="65"/>
      <c r="C12199" s="65"/>
      <c r="D12199" s="66"/>
      <c r="E12199" s="67"/>
      <c r="F12199" s="65"/>
      <c r="G12199" s="66"/>
      <c r="J12199" s="65"/>
      <c r="K12199" s="65"/>
      <c r="L12199" s="66"/>
      <c r="M12199" s="65"/>
      <c r="O12199" s="65"/>
      <c r="P12199" s="66"/>
      <c r="Q12199" s="31">
        <f t="shared" si="380"/>
        <v>9999</v>
      </c>
      <c r="R12199" s="31" t="str">
        <f t="shared" si="381"/>
        <v/>
      </c>
      <c r="S12199" s="29">
        <f>IF($Q12199&lt;Parâmetros!$E$19,$G12199-1,$G12199)</f>
        <v>0</v>
      </c>
    </row>
    <row r="12200" spans="1:19" x14ac:dyDescent="0.25">
      <c r="A12200" s="116"/>
      <c r="B12200" s="65"/>
      <c r="C12200" s="65"/>
      <c r="D12200" s="66"/>
      <c r="E12200" s="67"/>
      <c r="F12200" s="65"/>
      <c r="G12200" s="66"/>
      <c r="J12200" s="65"/>
      <c r="K12200" s="65"/>
      <c r="L12200" s="66"/>
      <c r="M12200" s="65"/>
      <c r="O12200" s="65"/>
      <c r="P12200" s="66"/>
      <c r="Q12200" s="31">
        <f t="shared" si="380"/>
        <v>9999</v>
      </c>
      <c r="R12200" s="31" t="str">
        <f t="shared" si="381"/>
        <v/>
      </c>
      <c r="S12200" s="29">
        <f>IF($Q12200&lt;Parâmetros!$E$19,$G12200-1,$G12200)</f>
        <v>0</v>
      </c>
    </row>
    <row r="12201" spans="1:19" x14ac:dyDescent="0.25">
      <c r="A12201" s="116"/>
      <c r="B12201" s="65"/>
      <c r="C12201" s="65"/>
      <c r="D12201" s="66"/>
      <c r="E12201" s="67"/>
      <c r="F12201" s="65"/>
      <c r="G12201" s="66"/>
      <c r="J12201" s="65"/>
      <c r="K12201" s="65"/>
      <c r="L12201" s="66"/>
      <c r="M12201" s="65"/>
      <c r="O12201" s="65"/>
      <c r="P12201" s="66"/>
      <c r="Q12201" s="31">
        <f t="shared" si="380"/>
        <v>9999</v>
      </c>
      <c r="R12201" s="31" t="str">
        <f t="shared" si="381"/>
        <v/>
      </c>
      <c r="S12201" s="29">
        <f>IF($Q12201&lt;Parâmetros!$E$19,$G12201-1,$G12201)</f>
        <v>0</v>
      </c>
    </row>
    <row r="12202" spans="1:19" x14ac:dyDescent="0.25">
      <c r="A12202" s="116"/>
      <c r="B12202" s="65"/>
      <c r="C12202" s="65"/>
      <c r="D12202" s="66"/>
      <c r="E12202" s="67"/>
      <c r="F12202" s="65"/>
      <c r="G12202" s="66"/>
      <c r="J12202" s="65"/>
      <c r="K12202" s="65"/>
      <c r="L12202" s="66"/>
      <c r="M12202" s="65"/>
      <c r="O12202" s="65"/>
      <c r="P12202" s="66"/>
      <c r="Q12202" s="31">
        <f t="shared" si="380"/>
        <v>9999</v>
      </c>
      <c r="R12202" s="31" t="str">
        <f t="shared" si="381"/>
        <v/>
      </c>
      <c r="S12202" s="29">
        <f>IF($Q12202&lt;Parâmetros!$E$19,$G12202-1,$G12202)</f>
        <v>0</v>
      </c>
    </row>
    <row r="12203" spans="1:19" x14ac:dyDescent="0.25">
      <c r="A12203" s="116"/>
      <c r="B12203" s="65"/>
      <c r="C12203" s="65"/>
      <c r="D12203" s="66"/>
      <c r="E12203" s="67"/>
      <c r="F12203" s="65"/>
      <c r="G12203" s="66"/>
      <c r="J12203" s="65"/>
      <c r="K12203" s="65"/>
      <c r="L12203" s="66"/>
      <c r="M12203" s="65"/>
      <c r="N12203" s="65"/>
      <c r="O12203" s="65"/>
      <c r="P12203" s="66"/>
      <c r="Q12203" s="31">
        <f t="shared" si="380"/>
        <v>9999</v>
      </c>
      <c r="R12203" s="31" t="str">
        <f t="shared" si="381"/>
        <v/>
      </c>
      <c r="S12203" s="29">
        <f>IF($Q12203&lt;Parâmetros!$E$19,$G12203-1,$G12203)</f>
        <v>0</v>
      </c>
    </row>
    <row r="12204" spans="1:19" x14ac:dyDescent="0.25">
      <c r="A12204" s="116"/>
      <c r="B12204" s="65"/>
      <c r="C12204" s="65"/>
      <c r="D12204" s="66"/>
      <c r="E12204" s="67"/>
      <c r="F12204" s="65"/>
      <c r="G12204" s="66"/>
      <c r="J12204" s="65"/>
      <c r="K12204" s="65"/>
      <c r="L12204" s="66"/>
      <c r="M12204" s="65"/>
      <c r="N12204" s="65"/>
      <c r="O12204" s="65"/>
      <c r="P12204" s="66"/>
      <c r="Q12204" s="31">
        <f t="shared" si="380"/>
        <v>9999</v>
      </c>
      <c r="R12204" s="31" t="str">
        <f t="shared" si="381"/>
        <v/>
      </c>
      <c r="S12204" s="29">
        <f>IF($Q12204&lt;Parâmetros!$E$19,$G12204-1,$G12204)</f>
        <v>0</v>
      </c>
    </row>
    <row r="12205" spans="1:19" x14ac:dyDescent="0.25">
      <c r="A12205" s="116"/>
      <c r="B12205" s="65"/>
      <c r="C12205" s="65"/>
      <c r="D12205" s="66"/>
      <c r="E12205" s="67"/>
      <c r="F12205" s="65"/>
      <c r="G12205" s="66"/>
      <c r="J12205" s="65"/>
      <c r="K12205" s="65"/>
      <c r="L12205" s="66"/>
      <c r="M12205" s="65"/>
      <c r="N12205" s="65"/>
      <c r="O12205" s="65"/>
      <c r="P12205" s="66"/>
      <c r="Q12205" s="31">
        <f t="shared" si="380"/>
        <v>9999</v>
      </c>
      <c r="R12205" s="31" t="str">
        <f t="shared" si="381"/>
        <v/>
      </c>
      <c r="S12205" s="29">
        <f>IF($Q12205&lt;Parâmetros!$E$19,$G12205-1,$G12205)</f>
        <v>0</v>
      </c>
    </row>
    <row r="12206" spans="1:19" x14ac:dyDescent="0.25">
      <c r="A12206" s="116"/>
      <c r="B12206" s="65"/>
      <c r="C12206" s="65"/>
      <c r="D12206" s="66"/>
      <c r="E12206" s="67"/>
      <c r="F12206" s="65"/>
      <c r="G12206" s="66"/>
      <c r="J12206" s="65"/>
      <c r="K12206" s="65"/>
      <c r="L12206" s="66"/>
      <c r="M12206" s="65"/>
      <c r="N12206" s="65"/>
      <c r="O12206" s="65"/>
      <c r="P12206" s="66"/>
      <c r="Q12206" s="31">
        <f t="shared" si="380"/>
        <v>9999</v>
      </c>
      <c r="R12206" s="31" t="str">
        <f t="shared" si="381"/>
        <v/>
      </c>
      <c r="S12206" s="29">
        <f>IF($Q12206&lt;Parâmetros!$E$19,$G12206-1,$G12206)</f>
        <v>0</v>
      </c>
    </row>
    <row r="12207" spans="1:19" x14ac:dyDescent="0.25">
      <c r="A12207" s="116"/>
      <c r="B12207" s="65"/>
      <c r="C12207" s="65"/>
      <c r="D12207" s="66"/>
      <c r="E12207" s="67"/>
      <c r="F12207" s="65"/>
      <c r="G12207" s="66"/>
      <c r="J12207" s="65"/>
      <c r="K12207" s="65"/>
      <c r="L12207" s="66"/>
      <c r="M12207" s="65"/>
      <c r="N12207" s="65"/>
      <c r="O12207" s="65"/>
      <c r="P12207" s="66"/>
      <c r="Q12207" s="31">
        <f t="shared" si="380"/>
        <v>9999</v>
      </c>
      <c r="R12207" s="31" t="str">
        <f t="shared" si="381"/>
        <v/>
      </c>
      <c r="S12207" s="29">
        <f>IF($Q12207&lt;Parâmetros!$E$19,$G12207-1,$G12207)</f>
        <v>0</v>
      </c>
    </row>
    <row r="12208" spans="1:19" x14ac:dyDescent="0.25">
      <c r="A12208" s="116"/>
      <c r="B12208" s="65"/>
      <c r="C12208" s="65"/>
      <c r="D12208" s="66"/>
      <c r="E12208" s="67"/>
      <c r="F12208" s="65"/>
      <c r="G12208" s="66"/>
      <c r="J12208" s="65"/>
      <c r="K12208" s="65"/>
      <c r="L12208" s="66"/>
      <c r="M12208" s="65"/>
      <c r="N12208" s="65"/>
      <c r="O12208" s="65"/>
      <c r="P12208" s="66"/>
      <c r="Q12208" s="31">
        <f t="shared" si="380"/>
        <v>9999</v>
      </c>
      <c r="R12208" s="31" t="str">
        <f t="shared" si="381"/>
        <v/>
      </c>
      <c r="S12208" s="29">
        <f>IF($Q12208&lt;Parâmetros!$E$19,$G12208-1,$G12208)</f>
        <v>0</v>
      </c>
    </row>
    <row r="12209" spans="1:19" x14ac:dyDescent="0.25">
      <c r="A12209" s="116"/>
      <c r="B12209" s="65"/>
      <c r="C12209" s="65"/>
      <c r="D12209" s="66"/>
      <c r="E12209" s="67"/>
      <c r="F12209" s="65"/>
      <c r="G12209" s="66"/>
      <c r="J12209" s="65"/>
      <c r="K12209" s="65"/>
      <c r="L12209" s="66"/>
      <c r="M12209" s="65"/>
      <c r="N12209" s="65"/>
      <c r="O12209" s="65"/>
      <c r="P12209" s="66"/>
      <c r="Q12209" s="31">
        <f t="shared" si="380"/>
        <v>9999</v>
      </c>
      <c r="R12209" s="31" t="str">
        <f t="shared" si="381"/>
        <v/>
      </c>
      <c r="S12209" s="29">
        <f>IF($Q12209&lt;Parâmetros!$E$19,$G12209-1,$G12209)</f>
        <v>0</v>
      </c>
    </row>
    <row r="12210" spans="1:19" x14ac:dyDescent="0.25">
      <c r="A12210" s="116"/>
      <c r="B12210" s="65"/>
      <c r="C12210" s="65"/>
      <c r="D12210" s="66"/>
      <c r="E12210" s="67"/>
      <c r="F12210" s="65"/>
      <c r="G12210" s="66"/>
      <c r="J12210" s="65"/>
      <c r="K12210" s="65"/>
      <c r="L12210" s="66"/>
      <c r="M12210" s="65"/>
      <c r="N12210" s="65"/>
      <c r="O12210" s="65"/>
      <c r="P12210" s="66"/>
      <c r="Q12210" s="31">
        <f t="shared" si="380"/>
        <v>9999</v>
      </c>
      <c r="R12210" s="31" t="str">
        <f t="shared" si="381"/>
        <v/>
      </c>
      <c r="S12210" s="29">
        <f>IF($Q12210&lt;Parâmetros!$E$19,$G12210-1,$G12210)</f>
        <v>0</v>
      </c>
    </row>
    <row r="12211" spans="1:19" x14ac:dyDescent="0.25">
      <c r="A12211" s="116"/>
      <c r="B12211" s="65"/>
      <c r="C12211" s="65"/>
      <c r="D12211" s="66"/>
      <c r="E12211" s="67"/>
      <c r="F12211" s="65"/>
      <c r="G12211" s="66"/>
      <c r="J12211" s="65"/>
      <c r="K12211" s="65"/>
      <c r="L12211" s="66"/>
      <c r="M12211" s="65"/>
      <c r="N12211" s="65"/>
      <c r="O12211" s="65"/>
      <c r="P12211" s="66"/>
      <c r="Q12211" s="31">
        <f t="shared" si="380"/>
        <v>9999</v>
      </c>
      <c r="R12211" s="31" t="str">
        <f t="shared" si="381"/>
        <v/>
      </c>
      <c r="S12211" s="29">
        <f>IF($Q12211&lt;Parâmetros!$E$19,$G12211-1,$G12211)</f>
        <v>0</v>
      </c>
    </row>
    <row r="12212" spans="1:19" x14ac:dyDescent="0.25">
      <c r="A12212" s="116"/>
      <c r="B12212" s="65"/>
      <c r="C12212" s="65"/>
      <c r="D12212" s="66"/>
      <c r="E12212" s="67"/>
      <c r="F12212" s="65"/>
      <c r="G12212" s="66"/>
      <c r="J12212" s="65"/>
      <c r="K12212" s="65"/>
      <c r="L12212" s="66"/>
      <c r="M12212" s="65"/>
      <c r="N12212" s="65"/>
      <c r="O12212" s="65"/>
      <c r="P12212" s="66"/>
      <c r="Q12212" s="31">
        <f t="shared" si="380"/>
        <v>9999</v>
      </c>
      <c r="R12212" s="31" t="str">
        <f t="shared" si="381"/>
        <v/>
      </c>
      <c r="S12212" s="29">
        <f>IF($Q12212&lt;Parâmetros!$E$19,$G12212-1,$G12212)</f>
        <v>0</v>
      </c>
    </row>
    <row r="12213" spans="1:19" x14ac:dyDescent="0.25">
      <c r="A12213" s="116"/>
      <c r="B12213" s="65"/>
      <c r="C12213" s="65"/>
      <c r="D12213" s="66"/>
      <c r="E12213" s="67"/>
      <c r="F12213" s="65"/>
      <c r="G12213" s="66"/>
      <c r="J12213" s="65"/>
      <c r="K12213" s="65"/>
      <c r="L12213" s="66"/>
      <c r="M12213" s="65"/>
      <c r="N12213" s="65"/>
      <c r="O12213" s="65"/>
      <c r="P12213" s="66"/>
      <c r="Q12213" s="31">
        <f t="shared" si="380"/>
        <v>9999</v>
      </c>
      <c r="R12213" s="31" t="str">
        <f t="shared" si="381"/>
        <v/>
      </c>
      <c r="S12213" s="29">
        <f>IF($Q12213&lt;Parâmetros!$E$19,$G12213-1,$G12213)</f>
        <v>0</v>
      </c>
    </row>
    <row r="12214" spans="1:19" x14ac:dyDescent="0.25">
      <c r="A12214" s="116"/>
      <c r="B12214" s="65"/>
      <c r="C12214" s="65"/>
      <c r="D12214" s="66"/>
      <c r="E12214" s="67"/>
      <c r="F12214" s="65"/>
      <c r="G12214" s="66"/>
      <c r="J12214" s="65"/>
      <c r="K12214" s="65"/>
      <c r="L12214" s="66"/>
      <c r="M12214" s="65"/>
      <c r="N12214" s="65"/>
      <c r="O12214" s="65"/>
      <c r="P12214" s="66"/>
      <c r="Q12214" s="31">
        <f t="shared" si="380"/>
        <v>9999</v>
      </c>
      <c r="R12214" s="31" t="str">
        <f t="shared" si="381"/>
        <v/>
      </c>
      <c r="S12214" s="29">
        <f>IF($Q12214&lt;Parâmetros!$E$19,$G12214-1,$G12214)</f>
        <v>0</v>
      </c>
    </row>
    <row r="12215" spans="1:19" x14ac:dyDescent="0.25">
      <c r="A12215" s="116"/>
      <c r="B12215" s="65"/>
      <c r="C12215" s="65"/>
      <c r="D12215" s="66"/>
      <c r="E12215" s="67"/>
      <c r="F12215" s="65"/>
      <c r="G12215" s="66"/>
      <c r="J12215" s="65"/>
      <c r="K12215" s="65"/>
      <c r="L12215" s="66"/>
      <c r="M12215" s="65"/>
      <c r="N12215" s="65"/>
      <c r="O12215" s="65"/>
      <c r="P12215" s="66"/>
      <c r="Q12215" s="31">
        <f t="shared" si="380"/>
        <v>9999</v>
      </c>
      <c r="R12215" s="31" t="str">
        <f t="shared" si="381"/>
        <v/>
      </c>
      <c r="S12215" s="29">
        <f>IF($Q12215&lt;Parâmetros!$E$19,$G12215-1,$G12215)</f>
        <v>0</v>
      </c>
    </row>
    <row r="12216" spans="1:19" x14ac:dyDescent="0.25">
      <c r="A12216" s="116"/>
      <c r="B12216" s="65"/>
      <c r="C12216" s="65"/>
      <c r="D12216" s="66"/>
      <c r="E12216" s="67"/>
      <c r="F12216" s="65"/>
      <c r="G12216" s="66"/>
      <c r="J12216" s="65"/>
      <c r="K12216" s="65"/>
      <c r="L12216" s="66"/>
      <c r="M12216" s="65"/>
      <c r="N12216" s="65"/>
      <c r="O12216" s="65"/>
      <c r="P12216" s="66"/>
      <c r="Q12216" s="31">
        <f t="shared" si="380"/>
        <v>9999</v>
      </c>
      <c r="R12216" s="31" t="str">
        <f t="shared" si="381"/>
        <v/>
      </c>
      <c r="S12216" s="29">
        <f>IF($Q12216&lt;Parâmetros!$E$19,$G12216-1,$G12216)</f>
        <v>0</v>
      </c>
    </row>
    <row r="12217" spans="1:19" x14ac:dyDescent="0.25">
      <c r="A12217" s="116"/>
      <c r="B12217" s="65"/>
      <c r="C12217" s="65"/>
      <c r="D12217" s="66"/>
      <c r="E12217" s="67"/>
      <c r="F12217" s="65"/>
      <c r="G12217" s="66"/>
      <c r="J12217" s="65"/>
      <c r="K12217" s="65"/>
      <c r="L12217" s="66"/>
      <c r="M12217" s="65"/>
      <c r="N12217" s="65"/>
      <c r="O12217" s="65"/>
      <c r="P12217" s="66"/>
      <c r="Q12217" s="31">
        <f t="shared" si="380"/>
        <v>9999</v>
      </c>
      <c r="R12217" s="31" t="str">
        <f t="shared" si="381"/>
        <v/>
      </c>
      <c r="S12217" s="29">
        <f>IF($Q12217&lt;Parâmetros!$E$19,$G12217-1,$G12217)</f>
        <v>0</v>
      </c>
    </row>
    <row r="12218" spans="1:19" x14ac:dyDescent="0.25">
      <c r="A12218" s="116"/>
      <c r="B12218" s="65"/>
      <c r="C12218" s="65"/>
      <c r="D12218" s="66"/>
      <c r="E12218" s="67"/>
      <c r="F12218" s="65"/>
      <c r="G12218" s="66"/>
      <c r="J12218" s="65"/>
      <c r="K12218" s="65"/>
      <c r="L12218" s="66"/>
      <c r="M12218" s="65"/>
      <c r="N12218" s="65"/>
      <c r="O12218" s="65"/>
      <c r="P12218" s="66"/>
      <c r="Q12218" s="31">
        <f t="shared" si="380"/>
        <v>9999</v>
      </c>
      <c r="R12218" s="31" t="str">
        <f t="shared" si="381"/>
        <v/>
      </c>
      <c r="S12218" s="29">
        <f>IF($Q12218&lt;Parâmetros!$E$19,$G12218-1,$G12218)</f>
        <v>0</v>
      </c>
    </row>
    <row r="12219" spans="1:19" x14ac:dyDescent="0.25">
      <c r="A12219" s="116"/>
      <c r="B12219" s="65"/>
      <c r="C12219" s="65"/>
      <c r="D12219" s="66"/>
      <c r="E12219" s="67"/>
      <c r="F12219" s="65"/>
      <c r="G12219" s="66"/>
      <c r="J12219" s="65"/>
      <c r="K12219" s="65"/>
      <c r="L12219" s="66"/>
      <c r="M12219" s="65"/>
      <c r="N12219" s="65"/>
      <c r="O12219" s="65"/>
      <c r="P12219" s="66"/>
      <c r="Q12219" s="31">
        <f t="shared" si="380"/>
        <v>9999</v>
      </c>
      <c r="R12219" s="31" t="str">
        <f t="shared" si="381"/>
        <v/>
      </c>
      <c r="S12219" s="29">
        <f>IF($Q12219&lt;Parâmetros!$E$19,$G12219-1,$G12219)</f>
        <v>0</v>
      </c>
    </row>
    <row r="12220" spans="1:19" x14ac:dyDescent="0.25">
      <c r="A12220" s="116"/>
      <c r="B12220" s="65"/>
      <c r="C12220" s="65"/>
      <c r="D12220" s="66"/>
      <c r="E12220" s="67"/>
      <c r="F12220" s="65"/>
      <c r="G12220" s="66"/>
      <c r="J12220" s="65"/>
      <c r="K12220" s="65"/>
      <c r="L12220" s="66"/>
      <c r="M12220" s="65"/>
      <c r="N12220" s="65"/>
      <c r="O12220" s="65"/>
      <c r="P12220" s="66"/>
      <c r="Q12220" s="31">
        <f t="shared" ref="Q12220:Q12283" si="382">IFERROR(VALUE(LEFT($J12220,2))*60+VALUE(MID($J12220,4,2)),9999)</f>
        <v>9999</v>
      </c>
      <c r="R12220" s="31" t="str">
        <f t="shared" ref="R12220:R12283" si="383">IFERROR(VALUE(LEFT($K12220,2))*60+VALUE(MID($K12220,4,2)),"")</f>
        <v/>
      </c>
      <c r="S12220" s="29">
        <f>IF($Q12220&lt;Parâmetros!$E$19,$G12220-1,$G12220)</f>
        <v>0</v>
      </c>
    </row>
    <row r="12221" spans="1:19" x14ac:dyDescent="0.25">
      <c r="A12221" s="116"/>
      <c r="B12221" s="65"/>
      <c r="C12221" s="65"/>
      <c r="D12221" s="66"/>
      <c r="E12221" s="67"/>
      <c r="F12221" s="65"/>
      <c r="G12221" s="66"/>
      <c r="J12221" s="65"/>
      <c r="K12221" s="65"/>
      <c r="L12221" s="66"/>
      <c r="M12221" s="65"/>
      <c r="N12221" s="65"/>
      <c r="O12221" s="65"/>
      <c r="P12221" s="66"/>
      <c r="Q12221" s="31">
        <f t="shared" si="382"/>
        <v>9999</v>
      </c>
      <c r="R12221" s="31" t="str">
        <f t="shared" si="383"/>
        <v/>
      </c>
      <c r="S12221" s="29">
        <f>IF($Q12221&lt;Parâmetros!$E$19,$G12221-1,$G12221)</f>
        <v>0</v>
      </c>
    </row>
    <row r="12222" spans="1:19" x14ac:dyDescent="0.25">
      <c r="A12222" s="116"/>
      <c r="B12222" s="65"/>
      <c r="C12222" s="65"/>
      <c r="D12222" s="66"/>
      <c r="E12222" s="67"/>
      <c r="F12222" s="65"/>
      <c r="G12222" s="66"/>
      <c r="J12222" s="65"/>
      <c r="K12222" s="65"/>
      <c r="L12222" s="66"/>
      <c r="M12222" s="65"/>
      <c r="N12222" s="65"/>
      <c r="O12222" s="65"/>
      <c r="P12222" s="66"/>
      <c r="Q12222" s="31">
        <f t="shared" si="382"/>
        <v>9999</v>
      </c>
      <c r="R12222" s="31" t="str">
        <f t="shared" si="383"/>
        <v/>
      </c>
      <c r="S12222" s="29">
        <f>IF($Q12222&lt;Parâmetros!$E$19,$G12222-1,$G12222)</f>
        <v>0</v>
      </c>
    </row>
    <row r="12223" spans="1:19" x14ac:dyDescent="0.25">
      <c r="A12223" s="116"/>
      <c r="B12223" s="65"/>
      <c r="C12223" s="65"/>
      <c r="D12223" s="66"/>
      <c r="E12223" s="67"/>
      <c r="F12223" s="65"/>
      <c r="G12223" s="66"/>
      <c r="J12223" s="65"/>
      <c r="K12223" s="65"/>
      <c r="L12223" s="66"/>
      <c r="M12223" s="65"/>
      <c r="N12223" s="65"/>
      <c r="O12223" s="65"/>
      <c r="P12223" s="66"/>
      <c r="Q12223" s="31">
        <f t="shared" si="382"/>
        <v>9999</v>
      </c>
      <c r="R12223" s="31" t="str">
        <f t="shared" si="383"/>
        <v/>
      </c>
      <c r="S12223" s="29">
        <f>IF($Q12223&lt;Parâmetros!$E$19,$G12223-1,$G12223)</f>
        <v>0</v>
      </c>
    </row>
    <row r="12224" spans="1:19" x14ac:dyDescent="0.25">
      <c r="A12224" s="116"/>
      <c r="B12224" s="65"/>
      <c r="C12224" s="65"/>
      <c r="D12224" s="66"/>
      <c r="E12224" s="67"/>
      <c r="F12224" s="65"/>
      <c r="G12224" s="66"/>
      <c r="J12224" s="65"/>
      <c r="K12224" s="65"/>
      <c r="L12224" s="66"/>
      <c r="M12224" s="65"/>
      <c r="N12224" s="65"/>
      <c r="O12224" s="65"/>
      <c r="P12224" s="66"/>
      <c r="Q12224" s="31">
        <f t="shared" si="382"/>
        <v>9999</v>
      </c>
      <c r="R12224" s="31" t="str">
        <f t="shared" si="383"/>
        <v/>
      </c>
      <c r="S12224" s="29">
        <f>IF($Q12224&lt;Parâmetros!$E$19,$G12224-1,$G12224)</f>
        <v>0</v>
      </c>
    </row>
    <row r="12225" spans="1:19" x14ac:dyDescent="0.25">
      <c r="A12225" s="116"/>
      <c r="B12225" s="65"/>
      <c r="C12225" s="65"/>
      <c r="D12225" s="66"/>
      <c r="E12225" s="67"/>
      <c r="F12225" s="65"/>
      <c r="G12225" s="66"/>
      <c r="J12225" s="65"/>
      <c r="K12225" s="65"/>
      <c r="L12225" s="66"/>
      <c r="M12225" s="65"/>
      <c r="N12225" s="65"/>
      <c r="O12225" s="65"/>
      <c r="P12225" s="66"/>
      <c r="Q12225" s="31">
        <f t="shared" si="382"/>
        <v>9999</v>
      </c>
      <c r="R12225" s="31" t="str">
        <f t="shared" si="383"/>
        <v/>
      </c>
      <c r="S12225" s="29">
        <f>IF($Q12225&lt;Parâmetros!$E$19,$G12225-1,$G12225)</f>
        <v>0</v>
      </c>
    </row>
    <row r="12226" spans="1:19" x14ac:dyDescent="0.25">
      <c r="A12226" s="116"/>
      <c r="B12226" s="65"/>
      <c r="C12226" s="65"/>
      <c r="D12226" s="66"/>
      <c r="E12226" s="67"/>
      <c r="F12226" s="65"/>
      <c r="G12226" s="66"/>
      <c r="J12226" s="65"/>
      <c r="K12226" s="65"/>
      <c r="L12226" s="66"/>
      <c r="M12226" s="65"/>
      <c r="N12226" s="65"/>
      <c r="O12226" s="65"/>
      <c r="P12226" s="66"/>
      <c r="Q12226" s="31">
        <f t="shared" si="382"/>
        <v>9999</v>
      </c>
      <c r="R12226" s="31" t="str">
        <f t="shared" si="383"/>
        <v/>
      </c>
      <c r="S12226" s="29">
        <f>IF($Q12226&lt;Parâmetros!$E$19,$G12226-1,$G12226)</f>
        <v>0</v>
      </c>
    </row>
    <row r="12227" spans="1:19" x14ac:dyDescent="0.25">
      <c r="A12227" s="116"/>
      <c r="B12227" s="65"/>
      <c r="C12227" s="65"/>
      <c r="D12227" s="66"/>
      <c r="E12227" s="67"/>
      <c r="F12227" s="65"/>
      <c r="G12227" s="66"/>
      <c r="J12227" s="65"/>
      <c r="K12227" s="65"/>
      <c r="L12227" s="66"/>
      <c r="M12227" s="65"/>
      <c r="O12227" s="65"/>
      <c r="P12227" s="66"/>
      <c r="Q12227" s="31">
        <f t="shared" si="382"/>
        <v>9999</v>
      </c>
      <c r="R12227" s="31" t="str">
        <f t="shared" si="383"/>
        <v/>
      </c>
      <c r="S12227" s="29">
        <f>IF($Q12227&lt;Parâmetros!$E$19,$G12227-1,$G12227)</f>
        <v>0</v>
      </c>
    </row>
    <row r="12228" spans="1:19" x14ac:dyDescent="0.25">
      <c r="A12228" s="116"/>
      <c r="B12228" s="65"/>
      <c r="C12228" s="65"/>
      <c r="D12228" s="66"/>
      <c r="E12228" s="67"/>
      <c r="F12228" s="65"/>
      <c r="G12228" s="66"/>
      <c r="J12228" s="65"/>
      <c r="K12228" s="65"/>
      <c r="L12228" s="66"/>
      <c r="M12228" s="65"/>
      <c r="O12228" s="65"/>
      <c r="P12228" s="66"/>
      <c r="Q12228" s="31">
        <f t="shared" si="382"/>
        <v>9999</v>
      </c>
      <c r="R12228" s="31" t="str">
        <f t="shared" si="383"/>
        <v/>
      </c>
      <c r="S12228" s="29">
        <f>IF($Q12228&lt;Parâmetros!$E$19,$G12228-1,$G12228)</f>
        <v>0</v>
      </c>
    </row>
    <row r="12229" spans="1:19" x14ac:dyDescent="0.25">
      <c r="A12229" s="116"/>
      <c r="B12229" s="65"/>
      <c r="C12229" s="65"/>
      <c r="D12229" s="66"/>
      <c r="E12229" s="67"/>
      <c r="F12229" s="65"/>
      <c r="G12229" s="66"/>
      <c r="J12229" s="65"/>
      <c r="K12229" s="65"/>
      <c r="L12229" s="66"/>
      <c r="M12229" s="65"/>
      <c r="N12229" s="65"/>
      <c r="O12229" s="65"/>
      <c r="P12229" s="66"/>
      <c r="Q12229" s="31">
        <f t="shared" si="382"/>
        <v>9999</v>
      </c>
      <c r="R12229" s="31" t="str">
        <f t="shared" si="383"/>
        <v/>
      </c>
      <c r="S12229" s="29">
        <f>IF($Q12229&lt;Parâmetros!$E$19,$G12229-1,$G12229)</f>
        <v>0</v>
      </c>
    </row>
    <row r="12230" spans="1:19" x14ac:dyDescent="0.25">
      <c r="A12230" s="116"/>
      <c r="B12230" s="65"/>
      <c r="C12230" s="65"/>
      <c r="D12230" s="66"/>
      <c r="E12230" s="67"/>
      <c r="F12230" s="65"/>
      <c r="G12230" s="66"/>
      <c r="J12230" s="65"/>
      <c r="K12230" s="65"/>
      <c r="L12230" s="66"/>
      <c r="M12230" s="65"/>
      <c r="N12230" s="65"/>
      <c r="O12230" s="65"/>
      <c r="P12230" s="66"/>
      <c r="Q12230" s="31">
        <f t="shared" si="382"/>
        <v>9999</v>
      </c>
      <c r="R12230" s="31" t="str">
        <f t="shared" si="383"/>
        <v/>
      </c>
      <c r="S12230" s="29">
        <f>IF($Q12230&lt;Parâmetros!$E$19,$G12230-1,$G12230)</f>
        <v>0</v>
      </c>
    </row>
    <row r="12231" spans="1:19" x14ac:dyDescent="0.25">
      <c r="A12231" s="116"/>
      <c r="B12231" s="65"/>
      <c r="C12231" s="65"/>
      <c r="D12231" s="66"/>
      <c r="E12231" s="67"/>
      <c r="F12231" s="65"/>
      <c r="G12231" s="66"/>
      <c r="J12231" s="65"/>
      <c r="K12231" s="65"/>
      <c r="L12231" s="66"/>
      <c r="M12231" s="65"/>
      <c r="O12231" s="65"/>
      <c r="P12231" s="66"/>
      <c r="Q12231" s="31">
        <f t="shared" si="382"/>
        <v>9999</v>
      </c>
      <c r="R12231" s="31" t="str">
        <f t="shared" si="383"/>
        <v/>
      </c>
      <c r="S12231" s="29">
        <f>IF($Q12231&lt;Parâmetros!$E$19,$G12231-1,$G12231)</f>
        <v>0</v>
      </c>
    </row>
    <row r="12232" spans="1:19" x14ac:dyDescent="0.25">
      <c r="A12232" s="116"/>
      <c r="B12232" s="65"/>
      <c r="C12232" s="65"/>
      <c r="D12232" s="66"/>
      <c r="E12232" s="67"/>
      <c r="F12232" s="65"/>
      <c r="G12232" s="66"/>
      <c r="J12232" s="65"/>
      <c r="K12232" s="65"/>
      <c r="L12232" s="66"/>
      <c r="M12232" s="65"/>
      <c r="N12232" s="65"/>
      <c r="O12232" s="65"/>
      <c r="P12232" s="66"/>
      <c r="Q12232" s="31">
        <f t="shared" si="382"/>
        <v>9999</v>
      </c>
      <c r="R12232" s="31" t="str">
        <f t="shared" si="383"/>
        <v/>
      </c>
      <c r="S12232" s="29">
        <f>IF($Q12232&lt;Parâmetros!$E$19,$G12232-1,$G12232)</f>
        <v>0</v>
      </c>
    </row>
    <row r="12233" spans="1:19" x14ac:dyDescent="0.25">
      <c r="A12233" s="116"/>
      <c r="B12233" s="65"/>
      <c r="C12233" s="65"/>
      <c r="D12233" s="66"/>
      <c r="E12233" s="67"/>
      <c r="F12233" s="65"/>
      <c r="G12233" s="66"/>
      <c r="J12233" s="65"/>
      <c r="K12233" s="65"/>
      <c r="L12233" s="66"/>
      <c r="M12233" s="65"/>
      <c r="N12233" s="65"/>
      <c r="O12233" s="65"/>
      <c r="P12233" s="66"/>
      <c r="Q12233" s="31">
        <f t="shared" si="382"/>
        <v>9999</v>
      </c>
      <c r="R12233" s="31" t="str">
        <f t="shared" si="383"/>
        <v/>
      </c>
      <c r="S12233" s="29">
        <f>IF($Q12233&lt;Parâmetros!$E$19,$G12233-1,$G12233)</f>
        <v>0</v>
      </c>
    </row>
    <row r="12234" spans="1:19" x14ac:dyDescent="0.25">
      <c r="A12234" s="116"/>
      <c r="B12234" s="65"/>
      <c r="C12234" s="65"/>
      <c r="D12234" s="66"/>
      <c r="E12234" s="67"/>
      <c r="F12234" s="65"/>
      <c r="G12234" s="66"/>
      <c r="J12234" s="65"/>
      <c r="K12234" s="65"/>
      <c r="L12234" s="66"/>
      <c r="M12234" s="65"/>
      <c r="N12234" s="65"/>
      <c r="O12234" s="65"/>
      <c r="P12234" s="66"/>
      <c r="Q12234" s="31">
        <f t="shared" si="382"/>
        <v>9999</v>
      </c>
      <c r="R12234" s="31" t="str">
        <f t="shared" si="383"/>
        <v/>
      </c>
      <c r="S12234" s="29">
        <f>IF($Q12234&lt;Parâmetros!$E$19,$G12234-1,$G12234)</f>
        <v>0</v>
      </c>
    </row>
    <row r="12235" spans="1:19" x14ac:dyDescent="0.25">
      <c r="A12235" s="116"/>
      <c r="B12235" s="65"/>
      <c r="C12235" s="65"/>
      <c r="D12235" s="66"/>
      <c r="E12235" s="67"/>
      <c r="F12235" s="65"/>
      <c r="G12235" s="66"/>
      <c r="J12235" s="65"/>
      <c r="K12235" s="65"/>
      <c r="L12235" s="66"/>
      <c r="M12235" s="65"/>
      <c r="N12235" s="65"/>
      <c r="O12235" s="65"/>
      <c r="P12235" s="66"/>
      <c r="Q12235" s="31">
        <f t="shared" si="382"/>
        <v>9999</v>
      </c>
      <c r="R12235" s="31" t="str">
        <f t="shared" si="383"/>
        <v/>
      </c>
      <c r="S12235" s="29">
        <f>IF($Q12235&lt;Parâmetros!$E$19,$G12235-1,$G12235)</f>
        <v>0</v>
      </c>
    </row>
    <row r="12236" spans="1:19" x14ac:dyDescent="0.25">
      <c r="A12236" s="116"/>
      <c r="B12236" s="65"/>
      <c r="C12236" s="65"/>
      <c r="D12236" s="66"/>
      <c r="E12236" s="67"/>
      <c r="F12236" s="65"/>
      <c r="G12236" s="66"/>
      <c r="J12236" s="65"/>
      <c r="K12236" s="65"/>
      <c r="L12236" s="66"/>
      <c r="M12236" s="65"/>
      <c r="N12236" s="65"/>
      <c r="O12236" s="65"/>
      <c r="P12236" s="66"/>
      <c r="Q12236" s="31">
        <f t="shared" si="382"/>
        <v>9999</v>
      </c>
      <c r="R12236" s="31" t="str">
        <f t="shared" si="383"/>
        <v/>
      </c>
      <c r="S12236" s="29">
        <f>IF($Q12236&lt;Parâmetros!$E$19,$G12236-1,$G12236)</f>
        <v>0</v>
      </c>
    </row>
    <row r="12237" spans="1:19" x14ac:dyDescent="0.25">
      <c r="A12237" s="116"/>
      <c r="B12237" s="65"/>
      <c r="C12237" s="65"/>
      <c r="D12237" s="66"/>
      <c r="E12237" s="67"/>
      <c r="F12237" s="65"/>
      <c r="G12237" s="66"/>
      <c r="J12237" s="65"/>
      <c r="K12237" s="65"/>
      <c r="L12237" s="66"/>
      <c r="M12237" s="65"/>
      <c r="N12237" s="65"/>
      <c r="O12237" s="65"/>
      <c r="P12237" s="66"/>
      <c r="Q12237" s="31">
        <f t="shared" si="382"/>
        <v>9999</v>
      </c>
      <c r="R12237" s="31" t="str">
        <f t="shared" si="383"/>
        <v/>
      </c>
      <c r="S12237" s="29">
        <f>IF($Q12237&lt;Parâmetros!$E$19,$G12237-1,$G12237)</f>
        <v>0</v>
      </c>
    </row>
    <row r="12238" spans="1:19" x14ac:dyDescent="0.25">
      <c r="A12238" s="116"/>
      <c r="B12238" s="65"/>
      <c r="C12238" s="65"/>
      <c r="D12238" s="66"/>
      <c r="E12238" s="67"/>
      <c r="F12238" s="65"/>
      <c r="G12238" s="66"/>
      <c r="J12238" s="65"/>
      <c r="K12238" s="65"/>
      <c r="L12238" s="66"/>
      <c r="M12238" s="65"/>
      <c r="N12238" s="65"/>
      <c r="O12238" s="65"/>
      <c r="P12238" s="66"/>
      <c r="Q12238" s="31">
        <f t="shared" si="382"/>
        <v>9999</v>
      </c>
      <c r="R12238" s="31" t="str">
        <f t="shared" si="383"/>
        <v/>
      </c>
      <c r="S12238" s="29">
        <f>IF($Q12238&lt;Parâmetros!$E$19,$G12238-1,$G12238)</f>
        <v>0</v>
      </c>
    </row>
    <row r="12239" spans="1:19" x14ac:dyDescent="0.25">
      <c r="A12239" s="116"/>
      <c r="B12239" s="65"/>
      <c r="C12239" s="65"/>
      <c r="D12239" s="66"/>
      <c r="E12239" s="67"/>
      <c r="F12239" s="65"/>
      <c r="G12239" s="66"/>
      <c r="J12239" s="65"/>
      <c r="K12239" s="65"/>
      <c r="L12239" s="66"/>
      <c r="M12239" s="65"/>
      <c r="N12239" s="65"/>
      <c r="O12239" s="65"/>
      <c r="P12239" s="66"/>
      <c r="Q12239" s="31">
        <f t="shared" si="382"/>
        <v>9999</v>
      </c>
      <c r="R12239" s="31" t="str">
        <f t="shared" si="383"/>
        <v/>
      </c>
      <c r="S12239" s="29">
        <f>IF($Q12239&lt;Parâmetros!$E$19,$G12239-1,$G12239)</f>
        <v>0</v>
      </c>
    </row>
    <row r="12240" spans="1:19" x14ac:dyDescent="0.25">
      <c r="A12240" s="116"/>
      <c r="B12240" s="65"/>
      <c r="C12240" s="65"/>
      <c r="D12240" s="66"/>
      <c r="E12240" s="67"/>
      <c r="F12240" s="65"/>
      <c r="G12240" s="66"/>
      <c r="J12240" s="65"/>
      <c r="K12240" s="65"/>
      <c r="L12240" s="66"/>
      <c r="M12240" s="65"/>
      <c r="N12240" s="65"/>
      <c r="O12240" s="65"/>
      <c r="P12240" s="66"/>
      <c r="Q12240" s="31">
        <f t="shared" si="382"/>
        <v>9999</v>
      </c>
      <c r="R12240" s="31" t="str">
        <f t="shared" si="383"/>
        <v/>
      </c>
      <c r="S12240" s="29">
        <f>IF($Q12240&lt;Parâmetros!$E$19,$G12240-1,$G12240)</f>
        <v>0</v>
      </c>
    </row>
    <row r="12241" spans="1:19" x14ac:dyDescent="0.25">
      <c r="A12241" s="116"/>
      <c r="B12241" s="65"/>
      <c r="C12241" s="65"/>
      <c r="D12241" s="66"/>
      <c r="E12241" s="67"/>
      <c r="F12241" s="65"/>
      <c r="G12241" s="66"/>
      <c r="J12241" s="65"/>
      <c r="K12241" s="65"/>
      <c r="L12241" s="66"/>
      <c r="M12241" s="65"/>
      <c r="N12241" s="65"/>
      <c r="O12241" s="65"/>
      <c r="P12241" s="66"/>
      <c r="Q12241" s="31">
        <f t="shared" si="382"/>
        <v>9999</v>
      </c>
      <c r="R12241" s="31" t="str">
        <f t="shared" si="383"/>
        <v/>
      </c>
      <c r="S12241" s="29">
        <f>IF($Q12241&lt;Parâmetros!$E$19,$G12241-1,$G12241)</f>
        <v>0</v>
      </c>
    </row>
    <row r="12242" spans="1:19" x14ac:dyDescent="0.25">
      <c r="A12242" s="116"/>
      <c r="B12242" s="65"/>
      <c r="C12242" s="65"/>
      <c r="D12242" s="66"/>
      <c r="E12242" s="67"/>
      <c r="F12242" s="65"/>
      <c r="G12242" s="66"/>
      <c r="J12242" s="65"/>
      <c r="K12242" s="65"/>
      <c r="L12242" s="66"/>
      <c r="M12242" s="65"/>
      <c r="N12242" s="65"/>
      <c r="O12242" s="65"/>
      <c r="P12242" s="66"/>
      <c r="Q12242" s="31">
        <f t="shared" si="382"/>
        <v>9999</v>
      </c>
      <c r="R12242" s="31" t="str">
        <f t="shared" si="383"/>
        <v/>
      </c>
      <c r="S12242" s="29">
        <f>IF($Q12242&lt;Parâmetros!$E$19,$G12242-1,$G12242)</f>
        <v>0</v>
      </c>
    </row>
    <row r="12243" spans="1:19" x14ac:dyDescent="0.25">
      <c r="A12243" s="116"/>
      <c r="B12243" s="65"/>
      <c r="C12243" s="65"/>
      <c r="D12243" s="66"/>
      <c r="E12243" s="67"/>
      <c r="F12243" s="65"/>
      <c r="G12243" s="66"/>
      <c r="J12243" s="65"/>
      <c r="K12243" s="65"/>
      <c r="L12243" s="66"/>
      <c r="M12243" s="65"/>
      <c r="N12243" s="65"/>
      <c r="O12243" s="65"/>
      <c r="P12243" s="66"/>
      <c r="Q12243" s="31">
        <f t="shared" si="382"/>
        <v>9999</v>
      </c>
      <c r="R12243" s="31" t="str">
        <f t="shared" si="383"/>
        <v/>
      </c>
      <c r="S12243" s="29">
        <f>IF($Q12243&lt;Parâmetros!$E$19,$G12243-1,$G12243)</f>
        <v>0</v>
      </c>
    </row>
    <row r="12244" spans="1:19" x14ac:dyDescent="0.25">
      <c r="A12244" s="116"/>
      <c r="B12244" s="65"/>
      <c r="C12244" s="65"/>
      <c r="D12244" s="66"/>
      <c r="E12244" s="67"/>
      <c r="F12244" s="65"/>
      <c r="G12244" s="66"/>
      <c r="J12244" s="65"/>
      <c r="K12244" s="65"/>
      <c r="L12244" s="66"/>
      <c r="M12244" s="65"/>
      <c r="O12244" s="65"/>
      <c r="P12244" s="66"/>
      <c r="Q12244" s="31">
        <f t="shared" si="382"/>
        <v>9999</v>
      </c>
      <c r="R12244" s="31" t="str">
        <f t="shared" si="383"/>
        <v/>
      </c>
      <c r="S12244" s="29">
        <f>IF($Q12244&lt;Parâmetros!$E$19,$G12244-1,$G12244)</f>
        <v>0</v>
      </c>
    </row>
    <row r="12245" spans="1:19" x14ac:dyDescent="0.25">
      <c r="A12245" s="116"/>
      <c r="B12245" s="65"/>
      <c r="C12245" s="65"/>
      <c r="D12245" s="66"/>
      <c r="E12245" s="67"/>
      <c r="F12245" s="65"/>
      <c r="G12245" s="66"/>
      <c r="J12245" s="65"/>
      <c r="K12245" s="65"/>
      <c r="L12245" s="66"/>
      <c r="M12245" s="65"/>
      <c r="N12245" s="65"/>
      <c r="O12245" s="65"/>
      <c r="P12245" s="66"/>
      <c r="Q12245" s="31">
        <f t="shared" si="382"/>
        <v>9999</v>
      </c>
      <c r="R12245" s="31" t="str">
        <f t="shared" si="383"/>
        <v/>
      </c>
      <c r="S12245" s="29">
        <f>IF($Q12245&lt;Parâmetros!$E$19,$G12245-1,$G12245)</f>
        <v>0</v>
      </c>
    </row>
    <row r="12246" spans="1:19" x14ac:dyDescent="0.25">
      <c r="A12246" s="116"/>
      <c r="B12246" s="65"/>
      <c r="C12246" s="65"/>
      <c r="D12246" s="66"/>
      <c r="E12246" s="67"/>
      <c r="F12246" s="65"/>
      <c r="G12246" s="66"/>
      <c r="J12246" s="65"/>
      <c r="K12246" s="65"/>
      <c r="L12246" s="66"/>
      <c r="M12246" s="65"/>
      <c r="N12246" s="65"/>
      <c r="O12246" s="65"/>
      <c r="P12246" s="66"/>
      <c r="Q12246" s="31">
        <f t="shared" si="382"/>
        <v>9999</v>
      </c>
      <c r="R12246" s="31" t="str">
        <f t="shared" si="383"/>
        <v/>
      </c>
      <c r="S12246" s="29">
        <f>IF($Q12246&lt;Parâmetros!$E$19,$G12246-1,$G12246)</f>
        <v>0</v>
      </c>
    </row>
    <row r="12247" spans="1:19" x14ac:dyDescent="0.25">
      <c r="A12247" s="116"/>
      <c r="B12247" s="65"/>
      <c r="C12247" s="65"/>
      <c r="D12247" s="66"/>
      <c r="E12247" s="67"/>
      <c r="F12247" s="65"/>
      <c r="G12247" s="66"/>
      <c r="J12247" s="65"/>
      <c r="K12247" s="65"/>
      <c r="L12247" s="66"/>
      <c r="M12247" s="65"/>
      <c r="N12247" s="65"/>
      <c r="O12247" s="65"/>
      <c r="P12247" s="66"/>
      <c r="Q12247" s="31">
        <f t="shared" si="382"/>
        <v>9999</v>
      </c>
      <c r="R12247" s="31" t="str">
        <f t="shared" si="383"/>
        <v/>
      </c>
      <c r="S12247" s="29">
        <f>IF($Q12247&lt;Parâmetros!$E$19,$G12247-1,$G12247)</f>
        <v>0</v>
      </c>
    </row>
    <row r="12248" spans="1:19" x14ac:dyDescent="0.25">
      <c r="A12248" s="116"/>
      <c r="B12248" s="65"/>
      <c r="C12248" s="65"/>
      <c r="D12248" s="66"/>
      <c r="E12248" s="67"/>
      <c r="F12248" s="65"/>
      <c r="G12248" s="66"/>
      <c r="J12248" s="65"/>
      <c r="K12248" s="65"/>
      <c r="L12248" s="66"/>
      <c r="M12248" s="65"/>
      <c r="O12248" s="65"/>
      <c r="P12248" s="66"/>
      <c r="Q12248" s="31">
        <f t="shared" si="382"/>
        <v>9999</v>
      </c>
      <c r="R12248" s="31" t="str">
        <f t="shared" si="383"/>
        <v/>
      </c>
      <c r="S12248" s="29">
        <f>IF($Q12248&lt;Parâmetros!$E$19,$G12248-1,$G12248)</f>
        <v>0</v>
      </c>
    </row>
    <row r="12249" spans="1:19" x14ac:dyDescent="0.25">
      <c r="A12249" s="116"/>
      <c r="B12249" s="65"/>
      <c r="C12249" s="65"/>
      <c r="D12249" s="66"/>
      <c r="E12249" s="67"/>
      <c r="F12249" s="65"/>
      <c r="G12249" s="66"/>
      <c r="J12249" s="65"/>
      <c r="K12249" s="65"/>
      <c r="L12249" s="66"/>
      <c r="M12249" s="65"/>
      <c r="O12249" s="65"/>
      <c r="P12249" s="66"/>
      <c r="Q12249" s="31">
        <f t="shared" si="382"/>
        <v>9999</v>
      </c>
      <c r="R12249" s="31" t="str">
        <f t="shared" si="383"/>
        <v/>
      </c>
      <c r="S12249" s="29">
        <f>IF($Q12249&lt;Parâmetros!$E$19,$G12249-1,$G12249)</f>
        <v>0</v>
      </c>
    </row>
    <row r="12250" spans="1:19" x14ac:dyDescent="0.25">
      <c r="A12250" s="116"/>
      <c r="B12250" s="65"/>
      <c r="C12250" s="65"/>
      <c r="D12250" s="66"/>
      <c r="E12250" s="67"/>
      <c r="F12250" s="65"/>
      <c r="G12250" s="66"/>
      <c r="J12250" s="65"/>
      <c r="K12250" s="65"/>
      <c r="L12250" s="66"/>
      <c r="M12250" s="65"/>
      <c r="O12250" s="65"/>
      <c r="P12250" s="66"/>
      <c r="Q12250" s="31">
        <f t="shared" si="382"/>
        <v>9999</v>
      </c>
      <c r="R12250" s="31" t="str">
        <f t="shared" si="383"/>
        <v/>
      </c>
      <c r="S12250" s="29">
        <f>IF($Q12250&lt;Parâmetros!$E$19,$G12250-1,$G12250)</f>
        <v>0</v>
      </c>
    </row>
    <row r="12251" spans="1:19" x14ac:dyDescent="0.25">
      <c r="A12251" s="116"/>
      <c r="B12251" s="65"/>
      <c r="C12251" s="65"/>
      <c r="D12251" s="66"/>
      <c r="E12251" s="67"/>
      <c r="F12251" s="65"/>
      <c r="G12251" s="66"/>
      <c r="J12251" s="65"/>
      <c r="K12251" s="65"/>
      <c r="L12251" s="66"/>
      <c r="M12251" s="65"/>
      <c r="O12251" s="65"/>
      <c r="P12251" s="66"/>
      <c r="Q12251" s="31">
        <f t="shared" si="382"/>
        <v>9999</v>
      </c>
      <c r="R12251" s="31" t="str">
        <f t="shared" si="383"/>
        <v/>
      </c>
      <c r="S12251" s="29">
        <f>IF($Q12251&lt;Parâmetros!$E$19,$G12251-1,$G12251)</f>
        <v>0</v>
      </c>
    </row>
    <row r="12252" spans="1:19" x14ac:dyDescent="0.25">
      <c r="A12252" s="116"/>
      <c r="B12252" s="65"/>
      <c r="C12252" s="65"/>
      <c r="D12252" s="66"/>
      <c r="E12252" s="67"/>
      <c r="F12252" s="65"/>
      <c r="G12252" s="66"/>
      <c r="J12252" s="65"/>
      <c r="K12252" s="65"/>
      <c r="L12252" s="66"/>
      <c r="M12252" s="65"/>
      <c r="O12252" s="65"/>
      <c r="P12252" s="66"/>
      <c r="Q12252" s="31">
        <f t="shared" si="382"/>
        <v>9999</v>
      </c>
      <c r="R12252" s="31" t="str">
        <f t="shared" si="383"/>
        <v/>
      </c>
      <c r="S12252" s="29">
        <f>IF($Q12252&lt;Parâmetros!$E$19,$G12252-1,$G12252)</f>
        <v>0</v>
      </c>
    </row>
    <row r="12253" spans="1:19" x14ac:dyDescent="0.25">
      <c r="A12253" s="116"/>
      <c r="B12253" s="65"/>
      <c r="C12253" s="65"/>
      <c r="D12253" s="66"/>
      <c r="E12253" s="67"/>
      <c r="F12253" s="65"/>
      <c r="G12253" s="66"/>
      <c r="J12253" s="65"/>
      <c r="K12253" s="65"/>
      <c r="L12253" s="66"/>
      <c r="M12253" s="65"/>
      <c r="O12253" s="65"/>
      <c r="P12253" s="66"/>
      <c r="Q12253" s="31">
        <f t="shared" si="382"/>
        <v>9999</v>
      </c>
      <c r="R12253" s="31" t="str">
        <f t="shared" si="383"/>
        <v/>
      </c>
      <c r="S12253" s="29">
        <f>IF($Q12253&lt;Parâmetros!$E$19,$G12253-1,$G12253)</f>
        <v>0</v>
      </c>
    </row>
    <row r="12254" spans="1:19" x14ac:dyDescent="0.25">
      <c r="A12254" s="116"/>
      <c r="B12254" s="65"/>
      <c r="C12254" s="65"/>
      <c r="D12254" s="66"/>
      <c r="E12254" s="67"/>
      <c r="F12254" s="65"/>
      <c r="G12254" s="66"/>
      <c r="J12254" s="65"/>
      <c r="K12254" s="65"/>
      <c r="L12254" s="66"/>
      <c r="M12254" s="65"/>
      <c r="O12254" s="65"/>
      <c r="P12254" s="66"/>
      <c r="Q12254" s="31">
        <f t="shared" si="382"/>
        <v>9999</v>
      </c>
      <c r="R12254" s="31" t="str">
        <f t="shared" si="383"/>
        <v/>
      </c>
      <c r="S12254" s="29">
        <f>IF($Q12254&lt;Parâmetros!$E$19,$G12254-1,$G12254)</f>
        <v>0</v>
      </c>
    </row>
    <row r="12255" spans="1:19" x14ac:dyDescent="0.25">
      <c r="A12255" s="116"/>
      <c r="B12255" s="65"/>
      <c r="C12255" s="65"/>
      <c r="D12255" s="66"/>
      <c r="E12255" s="67"/>
      <c r="F12255" s="65"/>
      <c r="G12255" s="66"/>
      <c r="J12255" s="65"/>
      <c r="K12255" s="65"/>
      <c r="L12255" s="66"/>
      <c r="M12255" s="65"/>
      <c r="O12255" s="65"/>
      <c r="P12255" s="66"/>
      <c r="Q12255" s="31">
        <f t="shared" si="382"/>
        <v>9999</v>
      </c>
      <c r="R12255" s="31" t="str">
        <f t="shared" si="383"/>
        <v/>
      </c>
      <c r="S12255" s="29">
        <f>IF($Q12255&lt;Parâmetros!$E$19,$G12255-1,$G12255)</f>
        <v>0</v>
      </c>
    </row>
    <row r="12256" spans="1:19" x14ac:dyDescent="0.25">
      <c r="A12256" s="116"/>
      <c r="B12256" s="65"/>
      <c r="C12256" s="65"/>
      <c r="D12256" s="66"/>
      <c r="E12256" s="67"/>
      <c r="F12256" s="65"/>
      <c r="G12256" s="66"/>
      <c r="J12256" s="65"/>
      <c r="K12256" s="65"/>
      <c r="L12256" s="66"/>
      <c r="M12256" s="65"/>
      <c r="O12256" s="65"/>
      <c r="P12256" s="66"/>
      <c r="Q12256" s="31">
        <f t="shared" si="382"/>
        <v>9999</v>
      </c>
      <c r="R12256" s="31" t="str">
        <f t="shared" si="383"/>
        <v/>
      </c>
      <c r="S12256" s="29">
        <f>IF($Q12256&lt;Parâmetros!$E$19,$G12256-1,$G12256)</f>
        <v>0</v>
      </c>
    </row>
    <row r="12257" spans="1:19" x14ac:dyDescent="0.25">
      <c r="A12257" s="116"/>
      <c r="B12257" s="65"/>
      <c r="C12257" s="65"/>
      <c r="D12257" s="66"/>
      <c r="E12257" s="67"/>
      <c r="F12257" s="65"/>
      <c r="G12257" s="66"/>
      <c r="J12257" s="65"/>
      <c r="K12257" s="65"/>
      <c r="L12257" s="66"/>
      <c r="M12257" s="65"/>
      <c r="N12257" s="65"/>
      <c r="O12257" s="65"/>
      <c r="P12257" s="66"/>
      <c r="Q12257" s="31">
        <f t="shared" si="382"/>
        <v>9999</v>
      </c>
      <c r="R12257" s="31" t="str">
        <f t="shared" si="383"/>
        <v/>
      </c>
      <c r="S12257" s="29">
        <f>IF($Q12257&lt;Parâmetros!$E$19,$G12257-1,$G12257)</f>
        <v>0</v>
      </c>
    </row>
    <row r="12258" spans="1:19" x14ac:dyDescent="0.25">
      <c r="A12258" s="116"/>
      <c r="B12258" s="65"/>
      <c r="C12258" s="65"/>
      <c r="D12258" s="66"/>
      <c r="E12258" s="67"/>
      <c r="F12258" s="65"/>
      <c r="G12258" s="66"/>
      <c r="J12258" s="65"/>
      <c r="K12258" s="65"/>
      <c r="L12258" s="66"/>
      <c r="M12258" s="65"/>
      <c r="N12258" s="65"/>
      <c r="O12258" s="65"/>
      <c r="P12258" s="66"/>
      <c r="Q12258" s="31">
        <f t="shared" si="382"/>
        <v>9999</v>
      </c>
      <c r="R12258" s="31" t="str">
        <f t="shared" si="383"/>
        <v/>
      </c>
      <c r="S12258" s="29">
        <f>IF($Q12258&lt;Parâmetros!$E$19,$G12258-1,$G12258)</f>
        <v>0</v>
      </c>
    </row>
    <row r="12259" spans="1:19" x14ac:dyDescent="0.25">
      <c r="A12259" s="116"/>
      <c r="B12259" s="65"/>
      <c r="C12259" s="65"/>
      <c r="D12259" s="66"/>
      <c r="E12259" s="67"/>
      <c r="F12259" s="65"/>
      <c r="G12259" s="66"/>
      <c r="J12259" s="65"/>
      <c r="K12259" s="65"/>
      <c r="L12259" s="66"/>
      <c r="M12259" s="65"/>
      <c r="N12259" s="65"/>
      <c r="O12259" s="65"/>
      <c r="P12259" s="66"/>
      <c r="Q12259" s="31">
        <f t="shared" si="382"/>
        <v>9999</v>
      </c>
      <c r="R12259" s="31" t="str">
        <f t="shared" si="383"/>
        <v/>
      </c>
      <c r="S12259" s="29">
        <f>IF($Q12259&lt;Parâmetros!$E$19,$G12259-1,$G12259)</f>
        <v>0</v>
      </c>
    </row>
    <row r="12260" spans="1:19" x14ac:dyDescent="0.25">
      <c r="A12260" s="116"/>
      <c r="B12260" s="65"/>
      <c r="C12260" s="65"/>
      <c r="D12260" s="66"/>
      <c r="E12260" s="67"/>
      <c r="F12260" s="65"/>
      <c r="G12260" s="66"/>
      <c r="J12260" s="65"/>
      <c r="K12260" s="65"/>
      <c r="L12260" s="66"/>
      <c r="M12260" s="65"/>
      <c r="N12260" s="65"/>
      <c r="O12260" s="65"/>
      <c r="P12260" s="66"/>
      <c r="Q12260" s="31">
        <f t="shared" si="382"/>
        <v>9999</v>
      </c>
      <c r="R12260" s="31" t="str">
        <f t="shared" si="383"/>
        <v/>
      </c>
      <c r="S12260" s="29">
        <f>IF($Q12260&lt;Parâmetros!$E$19,$G12260-1,$G12260)</f>
        <v>0</v>
      </c>
    </row>
    <row r="12261" spans="1:19" x14ac:dyDescent="0.25">
      <c r="A12261" s="116"/>
      <c r="B12261" s="65"/>
      <c r="C12261" s="65"/>
      <c r="D12261" s="66"/>
      <c r="E12261" s="67"/>
      <c r="F12261" s="65"/>
      <c r="G12261" s="66"/>
      <c r="J12261" s="65"/>
      <c r="K12261" s="65"/>
      <c r="L12261" s="66"/>
      <c r="M12261" s="65"/>
      <c r="N12261" s="65"/>
      <c r="O12261" s="65"/>
      <c r="P12261" s="66"/>
      <c r="Q12261" s="31">
        <f t="shared" si="382"/>
        <v>9999</v>
      </c>
      <c r="R12261" s="31" t="str">
        <f t="shared" si="383"/>
        <v/>
      </c>
      <c r="S12261" s="29">
        <f>IF($Q12261&lt;Parâmetros!$E$19,$G12261-1,$G12261)</f>
        <v>0</v>
      </c>
    </row>
    <row r="12262" spans="1:19" x14ac:dyDescent="0.25">
      <c r="A12262" s="116"/>
      <c r="B12262" s="65"/>
      <c r="C12262" s="65"/>
      <c r="D12262" s="66"/>
      <c r="E12262" s="67"/>
      <c r="F12262" s="65"/>
      <c r="G12262" s="66"/>
      <c r="J12262" s="65"/>
      <c r="K12262" s="65"/>
      <c r="L12262" s="66"/>
      <c r="M12262" s="65"/>
      <c r="N12262" s="65"/>
      <c r="O12262" s="65"/>
      <c r="P12262" s="66"/>
      <c r="Q12262" s="31">
        <f t="shared" si="382"/>
        <v>9999</v>
      </c>
      <c r="R12262" s="31" t="str">
        <f t="shared" si="383"/>
        <v/>
      </c>
      <c r="S12262" s="29">
        <f>IF($Q12262&lt;Parâmetros!$E$19,$G12262-1,$G12262)</f>
        <v>0</v>
      </c>
    </row>
    <row r="12263" spans="1:19" x14ac:dyDescent="0.25">
      <c r="A12263" s="116"/>
      <c r="B12263" s="65"/>
      <c r="C12263" s="65"/>
      <c r="D12263" s="66"/>
      <c r="E12263" s="67"/>
      <c r="F12263" s="65"/>
      <c r="G12263" s="66"/>
      <c r="J12263" s="65"/>
      <c r="K12263" s="65"/>
      <c r="L12263" s="66"/>
      <c r="M12263" s="65"/>
      <c r="N12263" s="65"/>
      <c r="O12263" s="65"/>
      <c r="P12263" s="66"/>
      <c r="Q12263" s="31">
        <f t="shared" si="382"/>
        <v>9999</v>
      </c>
      <c r="R12263" s="31" t="str">
        <f t="shared" si="383"/>
        <v/>
      </c>
      <c r="S12263" s="29">
        <f>IF($Q12263&lt;Parâmetros!$E$19,$G12263-1,$G12263)</f>
        <v>0</v>
      </c>
    </row>
    <row r="12264" spans="1:19" x14ac:dyDescent="0.25">
      <c r="A12264" s="116"/>
      <c r="B12264" s="65"/>
      <c r="C12264" s="65"/>
      <c r="D12264" s="66"/>
      <c r="E12264" s="67"/>
      <c r="F12264" s="65"/>
      <c r="G12264" s="66"/>
      <c r="J12264" s="65"/>
      <c r="K12264" s="65"/>
      <c r="L12264" s="66"/>
      <c r="M12264" s="65"/>
      <c r="N12264" s="65"/>
      <c r="O12264" s="65"/>
      <c r="P12264" s="66"/>
      <c r="Q12264" s="31">
        <f t="shared" si="382"/>
        <v>9999</v>
      </c>
      <c r="R12264" s="31" t="str">
        <f t="shared" si="383"/>
        <v/>
      </c>
      <c r="S12264" s="29">
        <f>IF($Q12264&lt;Parâmetros!$E$19,$G12264-1,$G12264)</f>
        <v>0</v>
      </c>
    </row>
    <row r="12265" spans="1:19" x14ac:dyDescent="0.25">
      <c r="A12265" s="116"/>
      <c r="B12265" s="65"/>
      <c r="C12265" s="65"/>
      <c r="D12265" s="66"/>
      <c r="E12265" s="67"/>
      <c r="F12265" s="65"/>
      <c r="G12265" s="66"/>
      <c r="J12265" s="65"/>
      <c r="K12265" s="65"/>
      <c r="L12265" s="66"/>
      <c r="M12265" s="65"/>
      <c r="N12265" s="65"/>
      <c r="O12265" s="65"/>
      <c r="P12265" s="66"/>
      <c r="Q12265" s="31">
        <f t="shared" si="382"/>
        <v>9999</v>
      </c>
      <c r="R12265" s="31" t="str">
        <f t="shared" si="383"/>
        <v/>
      </c>
      <c r="S12265" s="29">
        <f>IF($Q12265&lt;Parâmetros!$E$19,$G12265-1,$G12265)</f>
        <v>0</v>
      </c>
    </row>
    <row r="12266" spans="1:19" x14ac:dyDescent="0.25">
      <c r="A12266" s="116"/>
      <c r="B12266" s="65"/>
      <c r="C12266" s="65"/>
      <c r="D12266" s="66"/>
      <c r="E12266" s="67"/>
      <c r="F12266" s="65"/>
      <c r="G12266" s="66"/>
      <c r="J12266" s="65"/>
      <c r="K12266" s="65"/>
      <c r="L12266" s="66"/>
      <c r="M12266" s="65"/>
      <c r="N12266" s="65"/>
      <c r="O12266" s="65"/>
      <c r="P12266" s="66"/>
      <c r="Q12266" s="31">
        <f t="shared" si="382"/>
        <v>9999</v>
      </c>
      <c r="R12266" s="31" t="str">
        <f t="shared" si="383"/>
        <v/>
      </c>
      <c r="S12266" s="29">
        <f>IF($Q12266&lt;Parâmetros!$E$19,$G12266-1,$G12266)</f>
        <v>0</v>
      </c>
    </row>
    <row r="12267" spans="1:19" x14ac:dyDescent="0.25">
      <c r="A12267" s="116"/>
      <c r="B12267" s="65"/>
      <c r="C12267" s="65"/>
      <c r="D12267" s="66"/>
      <c r="E12267" s="67"/>
      <c r="F12267" s="65"/>
      <c r="G12267" s="66"/>
      <c r="J12267" s="65"/>
      <c r="K12267" s="65"/>
      <c r="L12267" s="66"/>
      <c r="M12267" s="65"/>
      <c r="N12267" s="65"/>
      <c r="O12267" s="65"/>
      <c r="P12267" s="66"/>
      <c r="Q12267" s="31">
        <f t="shared" si="382"/>
        <v>9999</v>
      </c>
      <c r="R12267" s="31" t="str">
        <f t="shared" si="383"/>
        <v/>
      </c>
      <c r="S12267" s="29">
        <f>IF($Q12267&lt;Parâmetros!$E$19,$G12267-1,$G12267)</f>
        <v>0</v>
      </c>
    </row>
    <row r="12268" spans="1:19" x14ac:dyDescent="0.25">
      <c r="A12268" s="116"/>
      <c r="B12268" s="65"/>
      <c r="C12268" s="65"/>
      <c r="D12268" s="66"/>
      <c r="E12268" s="67"/>
      <c r="F12268" s="65"/>
      <c r="G12268" s="66"/>
      <c r="J12268" s="65"/>
      <c r="K12268" s="65"/>
      <c r="L12268" s="66"/>
      <c r="M12268" s="65"/>
      <c r="N12268" s="65"/>
      <c r="O12268" s="65"/>
      <c r="P12268" s="66"/>
      <c r="Q12268" s="31">
        <f t="shared" si="382"/>
        <v>9999</v>
      </c>
      <c r="R12268" s="31" t="str">
        <f t="shared" si="383"/>
        <v/>
      </c>
      <c r="S12268" s="29">
        <f>IF($Q12268&lt;Parâmetros!$E$19,$G12268-1,$G12268)</f>
        <v>0</v>
      </c>
    </row>
    <row r="12269" spans="1:19" x14ac:dyDescent="0.25">
      <c r="A12269" s="116"/>
      <c r="B12269" s="65"/>
      <c r="C12269" s="65"/>
      <c r="D12269" s="66"/>
      <c r="E12269" s="67"/>
      <c r="F12269" s="65"/>
      <c r="G12269" s="66"/>
      <c r="J12269" s="65"/>
      <c r="K12269" s="65"/>
      <c r="L12269" s="66"/>
      <c r="M12269" s="65"/>
      <c r="N12269" s="65"/>
      <c r="O12269" s="65"/>
      <c r="P12269" s="66"/>
      <c r="Q12269" s="31">
        <f t="shared" si="382"/>
        <v>9999</v>
      </c>
      <c r="R12269" s="31" t="str">
        <f t="shared" si="383"/>
        <v/>
      </c>
      <c r="S12269" s="29">
        <f>IF($Q12269&lt;Parâmetros!$E$19,$G12269-1,$G12269)</f>
        <v>0</v>
      </c>
    </row>
    <row r="12270" spans="1:19" x14ac:dyDescent="0.25">
      <c r="A12270" s="116"/>
      <c r="B12270" s="65"/>
      <c r="C12270" s="65"/>
      <c r="D12270" s="66"/>
      <c r="E12270" s="67"/>
      <c r="F12270" s="65"/>
      <c r="G12270" s="66"/>
      <c r="J12270" s="65"/>
      <c r="K12270" s="65"/>
      <c r="L12270" s="66"/>
      <c r="M12270" s="65"/>
      <c r="N12270" s="65"/>
      <c r="O12270" s="65"/>
      <c r="P12270" s="66"/>
      <c r="Q12270" s="31">
        <f t="shared" si="382"/>
        <v>9999</v>
      </c>
      <c r="R12270" s="31" t="str">
        <f t="shared" si="383"/>
        <v/>
      </c>
      <c r="S12270" s="29">
        <f>IF($Q12270&lt;Parâmetros!$E$19,$G12270-1,$G12270)</f>
        <v>0</v>
      </c>
    </row>
    <row r="12271" spans="1:19" x14ac:dyDescent="0.25">
      <c r="A12271" s="116"/>
      <c r="B12271" s="65"/>
      <c r="C12271" s="65"/>
      <c r="D12271" s="66"/>
      <c r="E12271" s="67"/>
      <c r="F12271" s="65"/>
      <c r="G12271" s="66"/>
      <c r="J12271" s="65"/>
      <c r="K12271" s="65"/>
      <c r="L12271" s="66"/>
      <c r="M12271" s="65"/>
      <c r="N12271" s="65"/>
      <c r="O12271" s="65"/>
      <c r="P12271" s="66"/>
      <c r="Q12271" s="31">
        <f t="shared" si="382"/>
        <v>9999</v>
      </c>
      <c r="R12271" s="31" t="str">
        <f t="shared" si="383"/>
        <v/>
      </c>
      <c r="S12271" s="29">
        <f>IF($Q12271&lt;Parâmetros!$E$19,$G12271-1,$G12271)</f>
        <v>0</v>
      </c>
    </row>
    <row r="12272" spans="1:19" x14ac:dyDescent="0.25">
      <c r="A12272" s="116"/>
      <c r="B12272" s="65"/>
      <c r="C12272" s="65"/>
      <c r="D12272" s="66"/>
      <c r="E12272" s="67"/>
      <c r="F12272" s="65"/>
      <c r="G12272" s="66"/>
      <c r="J12272" s="65"/>
      <c r="K12272" s="65"/>
      <c r="L12272" s="66"/>
      <c r="M12272" s="65"/>
      <c r="N12272" s="65"/>
      <c r="O12272" s="65"/>
      <c r="P12272" s="66"/>
      <c r="Q12272" s="31">
        <f t="shared" si="382"/>
        <v>9999</v>
      </c>
      <c r="R12272" s="31" t="str">
        <f t="shared" si="383"/>
        <v/>
      </c>
      <c r="S12272" s="29">
        <f>IF($Q12272&lt;Parâmetros!$E$19,$G12272-1,$G12272)</f>
        <v>0</v>
      </c>
    </row>
    <row r="12273" spans="1:19" x14ac:dyDescent="0.25">
      <c r="A12273" s="116"/>
      <c r="B12273" s="65"/>
      <c r="C12273" s="65"/>
      <c r="D12273" s="66"/>
      <c r="E12273" s="67"/>
      <c r="F12273" s="65"/>
      <c r="G12273" s="66"/>
      <c r="J12273" s="65"/>
      <c r="K12273" s="65"/>
      <c r="L12273" s="66"/>
      <c r="M12273" s="65"/>
      <c r="N12273" s="65"/>
      <c r="O12273" s="65"/>
      <c r="P12273" s="66"/>
      <c r="Q12273" s="31">
        <f t="shared" si="382"/>
        <v>9999</v>
      </c>
      <c r="R12273" s="31" t="str">
        <f t="shared" si="383"/>
        <v/>
      </c>
      <c r="S12273" s="29">
        <f>IF($Q12273&lt;Parâmetros!$E$19,$G12273-1,$G12273)</f>
        <v>0</v>
      </c>
    </row>
    <row r="12274" spans="1:19" x14ac:dyDescent="0.25">
      <c r="A12274" s="116"/>
      <c r="B12274" s="65"/>
      <c r="C12274" s="65"/>
      <c r="D12274" s="66"/>
      <c r="E12274" s="67"/>
      <c r="F12274" s="65"/>
      <c r="G12274" s="66"/>
      <c r="J12274" s="65"/>
      <c r="K12274" s="65"/>
      <c r="L12274" s="66"/>
      <c r="M12274" s="65"/>
      <c r="N12274" s="65"/>
      <c r="O12274" s="65"/>
      <c r="P12274" s="66"/>
      <c r="Q12274" s="31">
        <f t="shared" si="382"/>
        <v>9999</v>
      </c>
      <c r="R12274" s="31" t="str">
        <f t="shared" si="383"/>
        <v/>
      </c>
      <c r="S12274" s="29">
        <f>IF($Q12274&lt;Parâmetros!$E$19,$G12274-1,$G12274)</f>
        <v>0</v>
      </c>
    </row>
    <row r="12275" spans="1:19" x14ac:dyDescent="0.25">
      <c r="A12275" s="116"/>
      <c r="B12275" s="65"/>
      <c r="C12275" s="65"/>
      <c r="D12275" s="66"/>
      <c r="E12275" s="67"/>
      <c r="F12275" s="65"/>
      <c r="G12275" s="66"/>
      <c r="J12275" s="65"/>
      <c r="K12275" s="65"/>
      <c r="L12275" s="66"/>
      <c r="M12275" s="65"/>
      <c r="N12275" s="65"/>
      <c r="O12275" s="65"/>
      <c r="P12275" s="66"/>
      <c r="Q12275" s="31">
        <f t="shared" si="382"/>
        <v>9999</v>
      </c>
      <c r="R12275" s="31" t="str">
        <f t="shared" si="383"/>
        <v/>
      </c>
      <c r="S12275" s="29">
        <f>IF($Q12275&lt;Parâmetros!$E$19,$G12275-1,$G12275)</f>
        <v>0</v>
      </c>
    </row>
    <row r="12276" spans="1:19" x14ac:dyDescent="0.25">
      <c r="A12276" s="116"/>
      <c r="B12276" s="65"/>
      <c r="C12276" s="65"/>
      <c r="D12276" s="66"/>
      <c r="E12276" s="67"/>
      <c r="F12276" s="65"/>
      <c r="G12276" s="66"/>
      <c r="J12276" s="65"/>
      <c r="K12276" s="65"/>
      <c r="L12276" s="66"/>
      <c r="M12276" s="65"/>
      <c r="N12276" s="65"/>
      <c r="O12276" s="65"/>
      <c r="P12276" s="66"/>
      <c r="Q12276" s="31">
        <f t="shared" si="382"/>
        <v>9999</v>
      </c>
      <c r="R12276" s="31" t="str">
        <f t="shared" si="383"/>
        <v/>
      </c>
      <c r="S12276" s="29">
        <f>IF($Q12276&lt;Parâmetros!$E$19,$G12276-1,$G12276)</f>
        <v>0</v>
      </c>
    </row>
    <row r="12277" spans="1:19" x14ac:dyDescent="0.25">
      <c r="A12277" s="116"/>
      <c r="B12277" s="65"/>
      <c r="C12277" s="65"/>
      <c r="D12277" s="66"/>
      <c r="E12277" s="67"/>
      <c r="F12277" s="65"/>
      <c r="G12277" s="66"/>
      <c r="J12277" s="65"/>
      <c r="K12277" s="65"/>
      <c r="L12277" s="66"/>
      <c r="M12277" s="65"/>
      <c r="N12277" s="65"/>
      <c r="O12277" s="65"/>
      <c r="P12277" s="66"/>
      <c r="Q12277" s="31">
        <f t="shared" si="382"/>
        <v>9999</v>
      </c>
      <c r="R12277" s="31" t="str">
        <f t="shared" si="383"/>
        <v/>
      </c>
      <c r="S12277" s="29">
        <f>IF($Q12277&lt;Parâmetros!$E$19,$G12277-1,$G12277)</f>
        <v>0</v>
      </c>
    </row>
    <row r="12278" spans="1:19" x14ac:dyDescent="0.25">
      <c r="A12278" s="116"/>
      <c r="B12278" s="65"/>
      <c r="C12278" s="65"/>
      <c r="D12278" s="66"/>
      <c r="E12278" s="67"/>
      <c r="F12278" s="65"/>
      <c r="G12278" s="66"/>
      <c r="J12278" s="65"/>
      <c r="K12278" s="65"/>
      <c r="L12278" s="66"/>
      <c r="M12278" s="65"/>
      <c r="N12278" s="65"/>
      <c r="O12278" s="65"/>
      <c r="P12278" s="66"/>
      <c r="Q12278" s="31">
        <f t="shared" si="382"/>
        <v>9999</v>
      </c>
      <c r="R12278" s="31" t="str">
        <f t="shared" si="383"/>
        <v/>
      </c>
      <c r="S12278" s="29">
        <f>IF($Q12278&lt;Parâmetros!$E$19,$G12278-1,$G12278)</f>
        <v>0</v>
      </c>
    </row>
    <row r="12279" spans="1:19" x14ac:dyDescent="0.25">
      <c r="A12279" s="116"/>
      <c r="B12279" s="65"/>
      <c r="C12279" s="65"/>
      <c r="D12279" s="66"/>
      <c r="E12279" s="67"/>
      <c r="F12279" s="65"/>
      <c r="G12279" s="66"/>
      <c r="J12279" s="65"/>
      <c r="K12279" s="65"/>
      <c r="L12279" s="66"/>
      <c r="M12279" s="65"/>
      <c r="N12279" s="65"/>
      <c r="O12279" s="65"/>
      <c r="P12279" s="66"/>
      <c r="Q12279" s="31">
        <f t="shared" si="382"/>
        <v>9999</v>
      </c>
      <c r="R12279" s="31" t="str">
        <f t="shared" si="383"/>
        <v/>
      </c>
      <c r="S12279" s="29">
        <f>IF($Q12279&lt;Parâmetros!$E$19,$G12279-1,$G12279)</f>
        <v>0</v>
      </c>
    </row>
    <row r="12280" spans="1:19" x14ac:dyDescent="0.25">
      <c r="A12280" s="116"/>
      <c r="B12280" s="65"/>
      <c r="C12280" s="65"/>
      <c r="D12280" s="66"/>
      <c r="E12280" s="67"/>
      <c r="F12280" s="65"/>
      <c r="G12280" s="66"/>
      <c r="J12280" s="65"/>
      <c r="K12280" s="65"/>
      <c r="L12280" s="66"/>
      <c r="M12280" s="65"/>
      <c r="N12280" s="65"/>
      <c r="O12280" s="65"/>
      <c r="P12280" s="66"/>
      <c r="Q12280" s="31">
        <f t="shared" si="382"/>
        <v>9999</v>
      </c>
      <c r="R12280" s="31" t="str">
        <f t="shared" si="383"/>
        <v/>
      </c>
      <c r="S12280" s="29">
        <f>IF($Q12280&lt;Parâmetros!$E$19,$G12280-1,$G12280)</f>
        <v>0</v>
      </c>
    </row>
    <row r="12281" spans="1:19" x14ac:dyDescent="0.25">
      <c r="A12281" s="116"/>
      <c r="B12281" s="65"/>
      <c r="C12281" s="65"/>
      <c r="D12281" s="66"/>
      <c r="E12281" s="67"/>
      <c r="F12281" s="65"/>
      <c r="G12281" s="66"/>
      <c r="J12281" s="65"/>
      <c r="K12281" s="65"/>
      <c r="L12281" s="66"/>
      <c r="M12281" s="65"/>
      <c r="N12281" s="65"/>
      <c r="O12281" s="65"/>
      <c r="P12281" s="66"/>
      <c r="Q12281" s="31">
        <f t="shared" si="382"/>
        <v>9999</v>
      </c>
      <c r="R12281" s="31" t="str">
        <f t="shared" si="383"/>
        <v/>
      </c>
      <c r="S12281" s="29">
        <f>IF($Q12281&lt;Parâmetros!$E$19,$G12281-1,$G12281)</f>
        <v>0</v>
      </c>
    </row>
    <row r="12282" spans="1:19" x14ac:dyDescent="0.25">
      <c r="A12282" s="116"/>
      <c r="B12282" s="65"/>
      <c r="C12282" s="65"/>
      <c r="D12282" s="66"/>
      <c r="E12282" s="67"/>
      <c r="F12282" s="65"/>
      <c r="G12282" s="66"/>
      <c r="J12282" s="65"/>
      <c r="K12282" s="65"/>
      <c r="L12282" s="66"/>
      <c r="M12282" s="65"/>
      <c r="N12282" s="65"/>
      <c r="O12282" s="65"/>
      <c r="P12282" s="66"/>
      <c r="Q12282" s="31">
        <f t="shared" si="382"/>
        <v>9999</v>
      </c>
      <c r="R12282" s="31" t="str">
        <f t="shared" si="383"/>
        <v/>
      </c>
      <c r="S12282" s="29">
        <f>IF($Q12282&lt;Parâmetros!$E$19,$G12282-1,$G12282)</f>
        <v>0</v>
      </c>
    </row>
    <row r="12283" spans="1:19" x14ac:dyDescent="0.25">
      <c r="A12283" s="116"/>
      <c r="B12283" s="65"/>
      <c r="C12283" s="65"/>
      <c r="D12283" s="66"/>
      <c r="E12283" s="67"/>
      <c r="F12283" s="65"/>
      <c r="G12283" s="66"/>
      <c r="J12283" s="65"/>
      <c r="K12283" s="65"/>
      <c r="L12283" s="66"/>
      <c r="M12283" s="65"/>
      <c r="N12283" s="65"/>
      <c r="O12283" s="65"/>
      <c r="P12283" s="66"/>
      <c r="Q12283" s="31">
        <f t="shared" si="382"/>
        <v>9999</v>
      </c>
      <c r="R12283" s="31" t="str">
        <f t="shared" si="383"/>
        <v/>
      </c>
      <c r="S12283" s="29">
        <f>IF($Q12283&lt;Parâmetros!$E$19,$G12283-1,$G12283)</f>
        <v>0</v>
      </c>
    </row>
    <row r="12284" spans="1:19" x14ac:dyDescent="0.25">
      <c r="A12284" s="116"/>
      <c r="B12284" s="65"/>
      <c r="C12284" s="65"/>
      <c r="D12284" s="66"/>
      <c r="E12284" s="67"/>
      <c r="F12284" s="65"/>
      <c r="G12284" s="66"/>
      <c r="J12284" s="65"/>
      <c r="K12284" s="65"/>
      <c r="L12284" s="66"/>
      <c r="M12284" s="65"/>
      <c r="N12284" s="65"/>
      <c r="O12284" s="65"/>
      <c r="P12284" s="66"/>
      <c r="Q12284" s="31">
        <f t="shared" ref="Q12284:Q12347" si="384">IFERROR(VALUE(LEFT($J12284,2))*60+VALUE(MID($J12284,4,2)),9999)</f>
        <v>9999</v>
      </c>
      <c r="R12284" s="31" t="str">
        <f t="shared" ref="R12284:R12347" si="385">IFERROR(VALUE(LEFT($K12284,2))*60+VALUE(MID($K12284,4,2)),"")</f>
        <v/>
      </c>
      <c r="S12284" s="29">
        <f>IF($Q12284&lt;Parâmetros!$E$19,$G12284-1,$G12284)</f>
        <v>0</v>
      </c>
    </row>
    <row r="12285" spans="1:19" x14ac:dyDescent="0.25">
      <c r="A12285" s="116"/>
      <c r="B12285" s="65"/>
      <c r="C12285" s="65"/>
      <c r="D12285" s="66"/>
      <c r="E12285" s="67"/>
      <c r="F12285" s="65"/>
      <c r="G12285" s="66"/>
      <c r="J12285" s="65"/>
      <c r="K12285" s="65"/>
      <c r="L12285" s="66"/>
      <c r="M12285" s="65"/>
      <c r="N12285" s="65"/>
      <c r="O12285" s="65"/>
      <c r="P12285" s="66"/>
      <c r="Q12285" s="31">
        <f t="shared" si="384"/>
        <v>9999</v>
      </c>
      <c r="R12285" s="31" t="str">
        <f t="shared" si="385"/>
        <v/>
      </c>
      <c r="S12285" s="29">
        <f>IF($Q12285&lt;Parâmetros!$E$19,$G12285-1,$G12285)</f>
        <v>0</v>
      </c>
    </row>
    <row r="12286" spans="1:19" x14ac:dyDescent="0.25">
      <c r="A12286" s="116"/>
      <c r="B12286" s="65"/>
      <c r="C12286" s="65"/>
      <c r="D12286" s="66"/>
      <c r="E12286" s="67"/>
      <c r="F12286" s="65"/>
      <c r="G12286" s="66"/>
      <c r="J12286" s="65"/>
      <c r="K12286" s="65"/>
      <c r="L12286" s="66"/>
      <c r="M12286" s="65"/>
      <c r="N12286" s="65"/>
      <c r="O12286" s="65"/>
      <c r="P12286" s="66"/>
      <c r="Q12286" s="31">
        <f t="shared" si="384"/>
        <v>9999</v>
      </c>
      <c r="R12286" s="31" t="str">
        <f t="shared" si="385"/>
        <v/>
      </c>
      <c r="S12286" s="29">
        <f>IF($Q12286&lt;Parâmetros!$E$19,$G12286-1,$G12286)</f>
        <v>0</v>
      </c>
    </row>
    <row r="12287" spans="1:19" x14ac:dyDescent="0.25">
      <c r="A12287" s="116"/>
      <c r="B12287" s="65"/>
      <c r="C12287" s="65"/>
      <c r="D12287" s="66"/>
      <c r="E12287" s="67"/>
      <c r="F12287" s="65"/>
      <c r="G12287" s="66"/>
      <c r="J12287" s="65"/>
      <c r="K12287" s="65"/>
      <c r="L12287" s="66"/>
      <c r="M12287" s="65"/>
      <c r="N12287" s="65"/>
      <c r="O12287" s="65"/>
      <c r="P12287" s="66"/>
      <c r="Q12287" s="31">
        <f t="shared" si="384"/>
        <v>9999</v>
      </c>
      <c r="R12287" s="31" t="str">
        <f t="shared" si="385"/>
        <v/>
      </c>
      <c r="S12287" s="29">
        <f>IF($Q12287&lt;Parâmetros!$E$19,$G12287-1,$G12287)</f>
        <v>0</v>
      </c>
    </row>
    <row r="12288" spans="1:19" x14ac:dyDescent="0.25">
      <c r="A12288" s="116"/>
      <c r="B12288" s="65"/>
      <c r="C12288" s="65"/>
      <c r="D12288" s="66"/>
      <c r="E12288" s="67"/>
      <c r="F12288" s="65"/>
      <c r="G12288" s="66"/>
      <c r="J12288" s="65"/>
      <c r="K12288" s="65"/>
      <c r="L12288" s="66"/>
      <c r="M12288" s="65"/>
      <c r="N12288" s="65"/>
      <c r="O12288" s="65"/>
      <c r="P12288" s="66"/>
      <c r="Q12288" s="31">
        <f t="shared" si="384"/>
        <v>9999</v>
      </c>
      <c r="R12288" s="31" t="str">
        <f t="shared" si="385"/>
        <v/>
      </c>
      <c r="S12288" s="29">
        <f>IF($Q12288&lt;Parâmetros!$E$19,$G12288-1,$G12288)</f>
        <v>0</v>
      </c>
    </row>
    <row r="12289" spans="1:19" x14ac:dyDescent="0.25">
      <c r="A12289" s="116"/>
      <c r="B12289" s="65"/>
      <c r="C12289" s="65"/>
      <c r="D12289" s="66"/>
      <c r="E12289" s="67"/>
      <c r="F12289" s="65"/>
      <c r="G12289" s="66"/>
      <c r="J12289" s="65"/>
      <c r="K12289" s="65"/>
      <c r="L12289" s="66"/>
      <c r="M12289" s="65"/>
      <c r="N12289" s="65"/>
      <c r="O12289" s="65"/>
      <c r="P12289" s="66"/>
      <c r="Q12289" s="31">
        <f t="shared" si="384"/>
        <v>9999</v>
      </c>
      <c r="R12289" s="31" t="str">
        <f t="shared" si="385"/>
        <v/>
      </c>
      <c r="S12289" s="29">
        <f>IF($Q12289&lt;Parâmetros!$E$19,$G12289-1,$G12289)</f>
        <v>0</v>
      </c>
    </row>
    <row r="12290" spans="1:19" x14ac:dyDescent="0.25">
      <c r="A12290" s="116"/>
      <c r="B12290" s="65"/>
      <c r="C12290" s="65"/>
      <c r="D12290" s="66"/>
      <c r="E12290" s="67"/>
      <c r="F12290" s="65"/>
      <c r="G12290" s="66"/>
      <c r="J12290" s="65"/>
      <c r="K12290" s="65"/>
      <c r="L12290" s="66"/>
      <c r="M12290" s="65"/>
      <c r="N12290" s="65"/>
      <c r="O12290" s="65"/>
      <c r="P12290" s="66"/>
      <c r="Q12290" s="31">
        <f t="shared" si="384"/>
        <v>9999</v>
      </c>
      <c r="R12290" s="31" t="str">
        <f t="shared" si="385"/>
        <v/>
      </c>
      <c r="S12290" s="29">
        <f>IF($Q12290&lt;Parâmetros!$E$19,$G12290-1,$G12290)</f>
        <v>0</v>
      </c>
    </row>
    <row r="12291" spans="1:19" x14ac:dyDescent="0.25">
      <c r="A12291" s="116"/>
      <c r="B12291" s="65"/>
      <c r="C12291" s="65"/>
      <c r="D12291" s="66"/>
      <c r="E12291" s="67"/>
      <c r="F12291" s="65"/>
      <c r="G12291" s="66"/>
      <c r="J12291" s="65"/>
      <c r="K12291" s="65"/>
      <c r="L12291" s="66"/>
      <c r="M12291" s="65"/>
      <c r="N12291" s="65"/>
      <c r="O12291" s="65"/>
      <c r="P12291" s="66"/>
      <c r="Q12291" s="31">
        <f t="shared" si="384"/>
        <v>9999</v>
      </c>
      <c r="R12291" s="31" t="str">
        <f t="shared" si="385"/>
        <v/>
      </c>
      <c r="S12291" s="29">
        <f>IF($Q12291&lt;Parâmetros!$E$19,$G12291-1,$G12291)</f>
        <v>0</v>
      </c>
    </row>
    <row r="12292" spans="1:19" x14ac:dyDescent="0.25">
      <c r="A12292" s="116"/>
      <c r="B12292" s="65"/>
      <c r="C12292" s="65"/>
      <c r="D12292" s="66"/>
      <c r="E12292" s="67"/>
      <c r="F12292" s="65"/>
      <c r="G12292" s="66"/>
      <c r="J12292" s="65"/>
      <c r="K12292" s="65"/>
      <c r="L12292" s="66"/>
      <c r="M12292" s="65"/>
      <c r="N12292" s="65"/>
      <c r="O12292" s="65"/>
      <c r="P12292" s="66"/>
      <c r="Q12292" s="31">
        <f t="shared" si="384"/>
        <v>9999</v>
      </c>
      <c r="R12292" s="31" t="str">
        <f t="shared" si="385"/>
        <v/>
      </c>
      <c r="S12292" s="29">
        <f>IF($Q12292&lt;Parâmetros!$E$19,$G12292-1,$G12292)</f>
        <v>0</v>
      </c>
    </row>
    <row r="12293" spans="1:19" x14ac:dyDescent="0.25">
      <c r="A12293" s="116"/>
      <c r="B12293" s="65"/>
      <c r="C12293" s="65"/>
      <c r="D12293" s="66"/>
      <c r="E12293" s="67"/>
      <c r="F12293" s="65"/>
      <c r="G12293" s="66"/>
      <c r="J12293" s="65"/>
      <c r="K12293" s="65"/>
      <c r="L12293" s="66"/>
      <c r="M12293" s="65"/>
      <c r="N12293" s="65"/>
      <c r="O12293" s="65"/>
      <c r="P12293" s="66"/>
      <c r="Q12293" s="31">
        <f t="shared" si="384"/>
        <v>9999</v>
      </c>
      <c r="R12293" s="31" t="str">
        <f t="shared" si="385"/>
        <v/>
      </c>
      <c r="S12293" s="29">
        <f>IF($Q12293&lt;Parâmetros!$E$19,$G12293-1,$G12293)</f>
        <v>0</v>
      </c>
    </row>
    <row r="12294" spans="1:19" x14ac:dyDescent="0.25">
      <c r="A12294" s="116"/>
      <c r="B12294" s="65"/>
      <c r="C12294" s="65"/>
      <c r="D12294" s="66"/>
      <c r="E12294" s="67"/>
      <c r="F12294" s="65"/>
      <c r="G12294" s="66"/>
      <c r="J12294" s="65"/>
      <c r="K12294" s="65"/>
      <c r="L12294" s="66"/>
      <c r="M12294" s="65"/>
      <c r="N12294" s="65"/>
      <c r="O12294" s="65"/>
      <c r="P12294" s="66"/>
      <c r="Q12294" s="31">
        <f t="shared" si="384"/>
        <v>9999</v>
      </c>
      <c r="R12294" s="31" t="str">
        <f t="shared" si="385"/>
        <v/>
      </c>
      <c r="S12294" s="29">
        <f>IF($Q12294&lt;Parâmetros!$E$19,$G12294-1,$G12294)</f>
        <v>0</v>
      </c>
    </row>
    <row r="12295" spans="1:19" x14ac:dyDescent="0.25">
      <c r="A12295" s="116"/>
      <c r="B12295" s="65"/>
      <c r="C12295" s="65"/>
      <c r="D12295" s="66"/>
      <c r="E12295" s="67"/>
      <c r="F12295" s="65"/>
      <c r="G12295" s="66"/>
      <c r="J12295" s="65"/>
      <c r="K12295" s="65"/>
      <c r="L12295" s="66"/>
      <c r="M12295" s="65"/>
      <c r="N12295" s="65"/>
      <c r="O12295" s="65"/>
      <c r="P12295" s="66"/>
      <c r="Q12295" s="31">
        <f t="shared" si="384"/>
        <v>9999</v>
      </c>
      <c r="R12295" s="31" t="str">
        <f t="shared" si="385"/>
        <v/>
      </c>
      <c r="S12295" s="29">
        <f>IF($Q12295&lt;Parâmetros!$E$19,$G12295-1,$G12295)</f>
        <v>0</v>
      </c>
    </row>
    <row r="12296" spans="1:19" x14ac:dyDescent="0.25">
      <c r="A12296" s="116"/>
      <c r="B12296" s="65"/>
      <c r="C12296" s="65"/>
      <c r="D12296" s="66"/>
      <c r="E12296" s="67"/>
      <c r="F12296" s="65"/>
      <c r="G12296" s="66"/>
      <c r="J12296" s="65"/>
      <c r="K12296" s="65"/>
      <c r="L12296" s="66"/>
      <c r="M12296" s="65"/>
      <c r="N12296" s="65"/>
      <c r="O12296" s="65"/>
      <c r="P12296" s="66"/>
      <c r="Q12296" s="31">
        <f t="shared" si="384"/>
        <v>9999</v>
      </c>
      <c r="R12296" s="31" t="str">
        <f t="shared" si="385"/>
        <v/>
      </c>
      <c r="S12296" s="29">
        <f>IF($Q12296&lt;Parâmetros!$E$19,$G12296-1,$G12296)</f>
        <v>0</v>
      </c>
    </row>
    <row r="12297" spans="1:19" x14ac:dyDescent="0.25">
      <c r="A12297" s="116"/>
      <c r="B12297" s="65"/>
      <c r="C12297" s="65"/>
      <c r="D12297" s="66"/>
      <c r="E12297" s="67"/>
      <c r="F12297" s="65"/>
      <c r="G12297" s="66"/>
      <c r="J12297" s="65"/>
      <c r="K12297" s="65"/>
      <c r="L12297" s="66"/>
      <c r="M12297" s="65"/>
      <c r="N12297" s="65"/>
      <c r="O12297" s="65"/>
      <c r="P12297" s="66"/>
      <c r="Q12297" s="31">
        <f t="shared" si="384"/>
        <v>9999</v>
      </c>
      <c r="R12297" s="31" t="str">
        <f t="shared" si="385"/>
        <v/>
      </c>
      <c r="S12297" s="29">
        <f>IF($Q12297&lt;Parâmetros!$E$19,$G12297-1,$G12297)</f>
        <v>0</v>
      </c>
    </row>
    <row r="12298" spans="1:19" x14ac:dyDescent="0.25">
      <c r="A12298" s="116"/>
      <c r="B12298" s="65"/>
      <c r="C12298" s="65"/>
      <c r="D12298" s="66"/>
      <c r="E12298" s="67"/>
      <c r="F12298" s="65"/>
      <c r="G12298" s="66"/>
      <c r="J12298" s="65"/>
      <c r="K12298" s="65"/>
      <c r="L12298" s="66"/>
      <c r="M12298" s="65"/>
      <c r="N12298" s="65"/>
      <c r="O12298" s="65"/>
      <c r="P12298" s="66"/>
      <c r="Q12298" s="31">
        <f t="shared" si="384"/>
        <v>9999</v>
      </c>
      <c r="R12298" s="31" t="str">
        <f t="shared" si="385"/>
        <v/>
      </c>
      <c r="S12298" s="29">
        <f>IF($Q12298&lt;Parâmetros!$E$19,$G12298-1,$G12298)</f>
        <v>0</v>
      </c>
    </row>
    <row r="12299" spans="1:19" x14ac:dyDescent="0.25">
      <c r="A12299" s="116"/>
      <c r="B12299" s="65"/>
      <c r="C12299" s="65"/>
      <c r="D12299" s="66"/>
      <c r="E12299" s="67"/>
      <c r="F12299" s="65"/>
      <c r="G12299" s="66"/>
      <c r="J12299" s="65"/>
      <c r="K12299" s="65"/>
      <c r="L12299" s="66"/>
      <c r="M12299" s="65"/>
      <c r="N12299" s="65"/>
      <c r="O12299" s="65"/>
      <c r="P12299" s="66"/>
      <c r="Q12299" s="31">
        <f t="shared" si="384"/>
        <v>9999</v>
      </c>
      <c r="R12299" s="31" t="str">
        <f t="shared" si="385"/>
        <v/>
      </c>
      <c r="S12299" s="29">
        <f>IF($Q12299&lt;Parâmetros!$E$19,$G12299-1,$G12299)</f>
        <v>0</v>
      </c>
    </row>
    <row r="12300" spans="1:19" x14ac:dyDescent="0.25">
      <c r="A12300" s="116"/>
      <c r="B12300" s="65"/>
      <c r="C12300" s="65"/>
      <c r="D12300" s="66"/>
      <c r="E12300" s="67"/>
      <c r="F12300" s="65"/>
      <c r="G12300" s="66"/>
      <c r="J12300" s="65"/>
      <c r="K12300" s="65"/>
      <c r="L12300" s="66"/>
      <c r="M12300" s="65"/>
      <c r="N12300" s="65"/>
      <c r="O12300" s="65"/>
      <c r="P12300" s="66"/>
      <c r="Q12300" s="31">
        <f t="shared" si="384"/>
        <v>9999</v>
      </c>
      <c r="R12300" s="31" t="str">
        <f t="shared" si="385"/>
        <v/>
      </c>
      <c r="S12300" s="29">
        <f>IF($Q12300&lt;Parâmetros!$E$19,$G12300-1,$G12300)</f>
        <v>0</v>
      </c>
    </row>
    <row r="12301" spans="1:19" x14ac:dyDescent="0.25">
      <c r="A12301" s="116"/>
      <c r="B12301" s="65"/>
      <c r="C12301" s="65"/>
      <c r="D12301" s="66"/>
      <c r="E12301" s="67"/>
      <c r="F12301" s="65"/>
      <c r="G12301" s="66"/>
      <c r="J12301" s="65"/>
      <c r="K12301" s="65"/>
      <c r="L12301" s="66"/>
      <c r="M12301" s="65"/>
      <c r="N12301" s="65"/>
      <c r="O12301" s="65"/>
      <c r="P12301" s="66"/>
      <c r="Q12301" s="31">
        <f t="shared" si="384"/>
        <v>9999</v>
      </c>
      <c r="R12301" s="31" t="str">
        <f t="shared" si="385"/>
        <v/>
      </c>
      <c r="S12301" s="29">
        <f>IF($Q12301&lt;Parâmetros!$E$19,$G12301-1,$G12301)</f>
        <v>0</v>
      </c>
    </row>
    <row r="12302" spans="1:19" x14ac:dyDescent="0.25">
      <c r="A12302" s="116"/>
      <c r="B12302" s="65"/>
      <c r="C12302" s="65"/>
      <c r="D12302" s="66"/>
      <c r="E12302" s="67"/>
      <c r="F12302" s="65"/>
      <c r="G12302" s="66"/>
      <c r="J12302" s="65"/>
      <c r="K12302" s="65"/>
      <c r="L12302" s="66"/>
      <c r="M12302" s="65"/>
      <c r="N12302" s="65"/>
      <c r="O12302" s="65"/>
      <c r="P12302" s="66"/>
      <c r="Q12302" s="31">
        <f t="shared" si="384"/>
        <v>9999</v>
      </c>
      <c r="R12302" s="31" t="str">
        <f t="shared" si="385"/>
        <v/>
      </c>
      <c r="S12302" s="29">
        <f>IF($Q12302&lt;Parâmetros!$E$19,$G12302-1,$G12302)</f>
        <v>0</v>
      </c>
    </row>
    <row r="12303" spans="1:19" x14ac:dyDescent="0.25">
      <c r="A12303" s="116"/>
      <c r="B12303" s="65"/>
      <c r="C12303" s="65"/>
      <c r="D12303" s="66"/>
      <c r="E12303" s="67"/>
      <c r="F12303" s="65"/>
      <c r="G12303" s="66"/>
      <c r="J12303" s="65"/>
      <c r="K12303" s="65"/>
      <c r="L12303" s="66"/>
      <c r="M12303" s="65"/>
      <c r="N12303" s="65"/>
      <c r="O12303" s="65"/>
      <c r="P12303" s="66"/>
      <c r="Q12303" s="31">
        <f t="shared" si="384"/>
        <v>9999</v>
      </c>
      <c r="R12303" s="31" t="str">
        <f t="shared" si="385"/>
        <v/>
      </c>
      <c r="S12303" s="29">
        <f>IF($Q12303&lt;Parâmetros!$E$19,$G12303-1,$G12303)</f>
        <v>0</v>
      </c>
    </row>
    <row r="12304" spans="1:19" x14ac:dyDescent="0.25">
      <c r="A12304" s="116"/>
      <c r="B12304" s="65"/>
      <c r="C12304" s="65"/>
      <c r="D12304" s="66"/>
      <c r="E12304" s="67"/>
      <c r="F12304" s="65"/>
      <c r="G12304" s="66"/>
      <c r="J12304" s="65"/>
      <c r="K12304" s="65"/>
      <c r="L12304" s="66"/>
      <c r="M12304" s="65"/>
      <c r="N12304" s="65"/>
      <c r="O12304" s="65"/>
      <c r="P12304" s="66"/>
      <c r="Q12304" s="31">
        <f t="shared" si="384"/>
        <v>9999</v>
      </c>
      <c r="R12304" s="31" t="str">
        <f t="shared" si="385"/>
        <v/>
      </c>
      <c r="S12304" s="29">
        <f>IF($Q12304&lt;Parâmetros!$E$19,$G12304-1,$G12304)</f>
        <v>0</v>
      </c>
    </row>
    <row r="12305" spans="1:19" x14ac:dyDescent="0.25">
      <c r="A12305" s="116"/>
      <c r="B12305" s="65"/>
      <c r="C12305" s="65"/>
      <c r="D12305" s="66"/>
      <c r="E12305" s="67"/>
      <c r="F12305" s="65"/>
      <c r="G12305" s="66"/>
      <c r="J12305" s="65"/>
      <c r="K12305" s="65"/>
      <c r="L12305" s="66"/>
      <c r="M12305" s="65"/>
      <c r="N12305" s="65"/>
      <c r="O12305" s="65"/>
      <c r="P12305" s="66"/>
      <c r="Q12305" s="31">
        <f t="shared" si="384"/>
        <v>9999</v>
      </c>
      <c r="R12305" s="31" t="str">
        <f t="shared" si="385"/>
        <v/>
      </c>
      <c r="S12305" s="29">
        <f>IF($Q12305&lt;Parâmetros!$E$19,$G12305-1,$G12305)</f>
        <v>0</v>
      </c>
    </row>
    <row r="12306" spans="1:19" x14ac:dyDescent="0.25">
      <c r="A12306" s="116"/>
      <c r="B12306" s="65"/>
      <c r="C12306" s="65"/>
      <c r="D12306" s="66"/>
      <c r="E12306" s="67"/>
      <c r="F12306" s="65"/>
      <c r="G12306" s="66"/>
      <c r="J12306" s="65"/>
      <c r="K12306" s="65"/>
      <c r="L12306" s="66"/>
      <c r="M12306" s="65"/>
      <c r="N12306" s="65"/>
      <c r="O12306" s="65"/>
      <c r="P12306" s="66"/>
      <c r="Q12306" s="31">
        <f t="shared" si="384"/>
        <v>9999</v>
      </c>
      <c r="R12306" s="31" t="str">
        <f t="shared" si="385"/>
        <v/>
      </c>
      <c r="S12306" s="29">
        <f>IF($Q12306&lt;Parâmetros!$E$19,$G12306-1,$G12306)</f>
        <v>0</v>
      </c>
    </row>
    <row r="12307" spans="1:19" x14ac:dyDescent="0.25">
      <c r="A12307" s="116"/>
      <c r="B12307" s="65"/>
      <c r="C12307" s="65"/>
      <c r="D12307" s="66"/>
      <c r="E12307" s="67"/>
      <c r="F12307" s="65"/>
      <c r="G12307" s="66"/>
      <c r="J12307" s="65"/>
      <c r="K12307" s="65"/>
      <c r="L12307" s="66"/>
      <c r="M12307" s="65"/>
      <c r="N12307" s="65"/>
      <c r="O12307" s="65"/>
      <c r="P12307" s="66"/>
      <c r="Q12307" s="31">
        <f t="shared" si="384"/>
        <v>9999</v>
      </c>
      <c r="R12307" s="31" t="str">
        <f t="shared" si="385"/>
        <v/>
      </c>
      <c r="S12307" s="29">
        <f>IF($Q12307&lt;Parâmetros!$E$19,$G12307-1,$G12307)</f>
        <v>0</v>
      </c>
    </row>
    <row r="12308" spans="1:19" x14ac:dyDescent="0.25">
      <c r="A12308" s="116"/>
      <c r="B12308" s="65"/>
      <c r="C12308" s="65"/>
      <c r="D12308" s="66"/>
      <c r="E12308" s="67"/>
      <c r="F12308" s="65"/>
      <c r="G12308" s="66"/>
      <c r="J12308" s="65"/>
      <c r="K12308" s="65"/>
      <c r="L12308" s="66"/>
      <c r="M12308" s="65"/>
      <c r="N12308" s="65"/>
      <c r="O12308" s="65"/>
      <c r="P12308" s="66"/>
      <c r="Q12308" s="31">
        <f t="shared" si="384"/>
        <v>9999</v>
      </c>
      <c r="R12308" s="31" t="str">
        <f t="shared" si="385"/>
        <v/>
      </c>
      <c r="S12308" s="29">
        <f>IF($Q12308&lt;Parâmetros!$E$19,$G12308-1,$G12308)</f>
        <v>0</v>
      </c>
    </row>
    <row r="12309" spans="1:19" x14ac:dyDescent="0.25">
      <c r="A12309" s="116"/>
      <c r="B12309" s="65"/>
      <c r="C12309" s="65"/>
      <c r="D12309" s="66"/>
      <c r="E12309" s="67"/>
      <c r="F12309" s="65"/>
      <c r="G12309" s="66"/>
      <c r="J12309" s="65"/>
      <c r="K12309" s="65"/>
      <c r="L12309" s="66"/>
      <c r="M12309" s="65"/>
      <c r="N12309" s="65"/>
      <c r="O12309" s="65"/>
      <c r="P12309" s="66"/>
      <c r="Q12309" s="31">
        <f t="shared" si="384"/>
        <v>9999</v>
      </c>
      <c r="R12309" s="31" t="str">
        <f t="shared" si="385"/>
        <v/>
      </c>
      <c r="S12309" s="29">
        <f>IF($Q12309&lt;Parâmetros!$E$19,$G12309-1,$G12309)</f>
        <v>0</v>
      </c>
    </row>
    <row r="12310" spans="1:19" x14ac:dyDescent="0.25">
      <c r="A12310" s="116"/>
      <c r="B12310" s="65"/>
      <c r="C12310" s="65"/>
      <c r="D12310" s="66"/>
      <c r="E12310" s="67"/>
      <c r="F12310" s="65"/>
      <c r="G12310" s="66"/>
      <c r="J12310" s="65"/>
      <c r="K12310" s="65"/>
      <c r="L12310" s="66"/>
      <c r="M12310" s="65"/>
      <c r="N12310" s="65"/>
      <c r="O12310" s="65"/>
      <c r="P12310" s="66"/>
      <c r="Q12310" s="31">
        <f t="shared" si="384"/>
        <v>9999</v>
      </c>
      <c r="R12310" s="31" t="str">
        <f t="shared" si="385"/>
        <v/>
      </c>
      <c r="S12310" s="29">
        <f>IF($Q12310&lt;Parâmetros!$E$19,$G12310-1,$G12310)</f>
        <v>0</v>
      </c>
    </row>
    <row r="12311" spans="1:19" x14ac:dyDescent="0.25">
      <c r="A12311" s="116"/>
      <c r="B12311" s="65"/>
      <c r="C12311" s="65"/>
      <c r="D12311" s="66"/>
      <c r="E12311" s="67"/>
      <c r="F12311" s="65"/>
      <c r="G12311" s="66"/>
      <c r="J12311" s="65"/>
      <c r="K12311" s="65"/>
      <c r="L12311" s="66"/>
      <c r="M12311" s="65"/>
      <c r="N12311" s="65"/>
      <c r="O12311" s="65"/>
      <c r="P12311" s="66"/>
      <c r="Q12311" s="31">
        <f t="shared" si="384"/>
        <v>9999</v>
      </c>
      <c r="R12311" s="31" t="str">
        <f t="shared" si="385"/>
        <v/>
      </c>
      <c r="S12311" s="29">
        <f>IF($Q12311&lt;Parâmetros!$E$19,$G12311-1,$G12311)</f>
        <v>0</v>
      </c>
    </row>
    <row r="12312" spans="1:19" x14ac:dyDescent="0.25">
      <c r="A12312" s="116"/>
      <c r="B12312" s="65"/>
      <c r="C12312" s="65"/>
      <c r="D12312" s="66"/>
      <c r="E12312" s="67"/>
      <c r="F12312" s="65"/>
      <c r="G12312" s="66"/>
      <c r="J12312" s="65"/>
      <c r="K12312" s="65"/>
      <c r="L12312" s="66"/>
      <c r="M12312" s="65"/>
      <c r="N12312" s="65"/>
      <c r="O12312" s="65"/>
      <c r="P12312" s="66"/>
      <c r="Q12312" s="31">
        <f t="shared" si="384"/>
        <v>9999</v>
      </c>
      <c r="R12312" s="31" t="str">
        <f t="shared" si="385"/>
        <v/>
      </c>
      <c r="S12312" s="29">
        <f>IF($Q12312&lt;Parâmetros!$E$19,$G12312-1,$G12312)</f>
        <v>0</v>
      </c>
    </row>
    <row r="12313" spans="1:19" x14ac:dyDescent="0.25">
      <c r="A12313" s="116"/>
      <c r="B12313" s="65"/>
      <c r="C12313" s="65"/>
      <c r="D12313" s="66"/>
      <c r="E12313" s="67"/>
      <c r="F12313" s="65"/>
      <c r="G12313" s="66"/>
      <c r="J12313" s="65"/>
      <c r="K12313" s="65"/>
      <c r="L12313" s="66"/>
      <c r="M12313" s="65"/>
      <c r="O12313" s="65"/>
      <c r="P12313" s="66"/>
      <c r="Q12313" s="31">
        <f t="shared" si="384"/>
        <v>9999</v>
      </c>
      <c r="R12313" s="31" t="str">
        <f t="shared" si="385"/>
        <v/>
      </c>
      <c r="S12313" s="29">
        <f>IF($Q12313&lt;Parâmetros!$E$19,$G12313-1,$G12313)</f>
        <v>0</v>
      </c>
    </row>
    <row r="12314" spans="1:19" x14ac:dyDescent="0.25">
      <c r="A12314" s="116"/>
      <c r="B12314" s="65"/>
      <c r="C12314" s="65"/>
      <c r="D12314" s="66"/>
      <c r="E12314" s="67"/>
      <c r="F12314" s="65"/>
      <c r="G12314" s="66"/>
      <c r="J12314" s="65"/>
      <c r="K12314" s="65"/>
      <c r="L12314" s="66"/>
      <c r="M12314" s="65"/>
      <c r="N12314" s="65"/>
      <c r="O12314" s="65"/>
      <c r="P12314" s="66"/>
      <c r="Q12314" s="31">
        <f t="shared" si="384"/>
        <v>9999</v>
      </c>
      <c r="R12314" s="31" t="str">
        <f t="shared" si="385"/>
        <v/>
      </c>
      <c r="S12314" s="29">
        <f>IF($Q12314&lt;Parâmetros!$E$19,$G12314-1,$G12314)</f>
        <v>0</v>
      </c>
    </row>
    <row r="12315" spans="1:19" x14ac:dyDescent="0.25">
      <c r="A12315" s="116"/>
      <c r="B12315" s="65"/>
      <c r="C12315" s="65"/>
      <c r="D12315" s="66"/>
      <c r="E12315" s="67"/>
      <c r="F12315" s="65"/>
      <c r="G12315" s="66"/>
      <c r="J12315" s="65"/>
      <c r="K12315" s="65"/>
      <c r="L12315" s="66"/>
      <c r="M12315" s="65"/>
      <c r="N12315" s="65"/>
      <c r="O12315" s="65"/>
      <c r="P12315" s="66"/>
      <c r="Q12315" s="31">
        <f t="shared" si="384"/>
        <v>9999</v>
      </c>
      <c r="R12315" s="31" t="str">
        <f t="shared" si="385"/>
        <v/>
      </c>
      <c r="S12315" s="29">
        <f>IF($Q12315&lt;Parâmetros!$E$19,$G12315-1,$G12315)</f>
        <v>0</v>
      </c>
    </row>
    <row r="12316" spans="1:19" x14ac:dyDescent="0.25">
      <c r="A12316" s="116"/>
      <c r="B12316" s="65"/>
      <c r="C12316" s="65"/>
      <c r="D12316" s="66"/>
      <c r="E12316" s="67"/>
      <c r="F12316" s="65"/>
      <c r="G12316" s="66"/>
      <c r="J12316" s="65"/>
      <c r="K12316" s="65"/>
      <c r="L12316" s="66"/>
      <c r="M12316" s="65"/>
      <c r="N12316" s="65"/>
      <c r="O12316" s="65"/>
      <c r="P12316" s="66"/>
      <c r="Q12316" s="31">
        <f t="shared" si="384"/>
        <v>9999</v>
      </c>
      <c r="R12316" s="31" t="str">
        <f t="shared" si="385"/>
        <v/>
      </c>
      <c r="S12316" s="29">
        <f>IF($Q12316&lt;Parâmetros!$E$19,$G12316-1,$G12316)</f>
        <v>0</v>
      </c>
    </row>
    <row r="12317" spans="1:19" x14ac:dyDescent="0.25">
      <c r="A12317" s="116"/>
      <c r="B12317" s="65"/>
      <c r="C12317" s="65"/>
      <c r="D12317" s="66"/>
      <c r="E12317" s="67"/>
      <c r="F12317" s="65"/>
      <c r="G12317" s="66"/>
      <c r="J12317" s="65"/>
      <c r="K12317" s="65"/>
      <c r="L12317" s="66"/>
      <c r="M12317" s="65"/>
      <c r="N12317" s="65"/>
      <c r="O12317" s="65"/>
      <c r="P12317" s="66"/>
      <c r="Q12317" s="31">
        <f t="shared" si="384"/>
        <v>9999</v>
      </c>
      <c r="R12317" s="31" t="str">
        <f t="shared" si="385"/>
        <v/>
      </c>
      <c r="S12317" s="29">
        <f>IF($Q12317&lt;Parâmetros!$E$19,$G12317-1,$G12317)</f>
        <v>0</v>
      </c>
    </row>
    <row r="12318" spans="1:19" x14ac:dyDescent="0.25">
      <c r="A12318" s="116"/>
      <c r="B12318" s="65"/>
      <c r="C12318" s="65"/>
      <c r="D12318" s="66"/>
      <c r="E12318" s="67"/>
      <c r="F12318" s="65"/>
      <c r="G12318" s="66"/>
      <c r="J12318" s="65"/>
      <c r="K12318" s="65"/>
      <c r="L12318" s="66"/>
      <c r="M12318" s="65"/>
      <c r="N12318" s="65"/>
      <c r="O12318" s="65"/>
      <c r="P12318" s="66"/>
      <c r="Q12318" s="31">
        <f t="shared" si="384"/>
        <v>9999</v>
      </c>
      <c r="R12318" s="31" t="str">
        <f t="shared" si="385"/>
        <v/>
      </c>
      <c r="S12318" s="29">
        <f>IF($Q12318&lt;Parâmetros!$E$19,$G12318-1,$G12318)</f>
        <v>0</v>
      </c>
    </row>
    <row r="12319" spans="1:19" x14ac:dyDescent="0.25">
      <c r="A12319" s="116"/>
      <c r="B12319" s="65"/>
      <c r="C12319" s="65"/>
      <c r="D12319" s="66"/>
      <c r="E12319" s="67"/>
      <c r="F12319" s="65"/>
      <c r="G12319" s="66"/>
      <c r="J12319" s="65"/>
      <c r="K12319" s="65"/>
      <c r="L12319" s="66"/>
      <c r="M12319" s="65"/>
      <c r="N12319" s="65"/>
      <c r="O12319" s="65"/>
      <c r="P12319" s="66"/>
      <c r="Q12319" s="31">
        <f t="shared" si="384"/>
        <v>9999</v>
      </c>
      <c r="R12319" s="31" t="str">
        <f t="shared" si="385"/>
        <v/>
      </c>
      <c r="S12319" s="29">
        <f>IF($Q12319&lt;Parâmetros!$E$19,$G12319-1,$G12319)</f>
        <v>0</v>
      </c>
    </row>
    <row r="12320" spans="1:19" x14ac:dyDescent="0.25">
      <c r="A12320" s="116"/>
      <c r="B12320" s="65"/>
      <c r="C12320" s="65"/>
      <c r="D12320" s="66"/>
      <c r="E12320" s="67"/>
      <c r="F12320" s="65"/>
      <c r="G12320" s="66"/>
      <c r="J12320" s="65"/>
      <c r="K12320" s="65"/>
      <c r="L12320" s="66"/>
      <c r="M12320" s="65"/>
      <c r="N12320" s="65"/>
      <c r="O12320" s="65"/>
      <c r="P12320" s="66"/>
      <c r="Q12320" s="31">
        <f t="shared" si="384"/>
        <v>9999</v>
      </c>
      <c r="R12320" s="31" t="str">
        <f t="shared" si="385"/>
        <v/>
      </c>
      <c r="S12320" s="29">
        <f>IF($Q12320&lt;Parâmetros!$E$19,$G12320-1,$G12320)</f>
        <v>0</v>
      </c>
    </row>
    <row r="12321" spans="1:19" x14ac:dyDescent="0.25">
      <c r="A12321" s="116"/>
      <c r="B12321" s="65"/>
      <c r="C12321" s="65"/>
      <c r="D12321" s="66"/>
      <c r="E12321" s="67"/>
      <c r="F12321" s="65"/>
      <c r="G12321" s="66"/>
      <c r="J12321" s="65"/>
      <c r="K12321" s="65"/>
      <c r="L12321" s="66"/>
      <c r="M12321" s="65"/>
      <c r="N12321" s="65"/>
      <c r="O12321" s="65"/>
      <c r="P12321" s="66"/>
      <c r="Q12321" s="31">
        <f t="shared" si="384"/>
        <v>9999</v>
      </c>
      <c r="R12321" s="31" t="str">
        <f t="shared" si="385"/>
        <v/>
      </c>
      <c r="S12321" s="29">
        <f>IF($Q12321&lt;Parâmetros!$E$19,$G12321-1,$G12321)</f>
        <v>0</v>
      </c>
    </row>
    <row r="12322" spans="1:19" x14ac:dyDescent="0.25">
      <c r="A12322" s="116"/>
      <c r="B12322" s="65"/>
      <c r="C12322" s="65"/>
      <c r="D12322" s="66"/>
      <c r="E12322" s="67"/>
      <c r="F12322" s="65"/>
      <c r="G12322" s="66"/>
      <c r="J12322" s="65"/>
      <c r="K12322" s="65"/>
      <c r="L12322" s="66"/>
      <c r="M12322" s="65"/>
      <c r="N12322" s="65"/>
      <c r="O12322" s="65"/>
      <c r="P12322" s="66"/>
      <c r="Q12322" s="31">
        <f t="shared" si="384"/>
        <v>9999</v>
      </c>
      <c r="R12322" s="31" t="str">
        <f t="shared" si="385"/>
        <v/>
      </c>
      <c r="S12322" s="29">
        <f>IF($Q12322&lt;Parâmetros!$E$19,$G12322-1,$G12322)</f>
        <v>0</v>
      </c>
    </row>
    <row r="12323" spans="1:19" x14ac:dyDescent="0.25">
      <c r="A12323" s="116"/>
      <c r="B12323" s="65"/>
      <c r="C12323" s="65"/>
      <c r="D12323" s="66"/>
      <c r="E12323" s="67"/>
      <c r="F12323" s="65"/>
      <c r="G12323" s="66"/>
      <c r="J12323" s="65"/>
      <c r="K12323" s="65"/>
      <c r="L12323" s="66"/>
      <c r="M12323" s="65"/>
      <c r="N12323" s="65"/>
      <c r="O12323" s="65"/>
      <c r="P12323" s="66"/>
      <c r="Q12323" s="31">
        <f t="shared" si="384"/>
        <v>9999</v>
      </c>
      <c r="R12323" s="31" t="str">
        <f t="shared" si="385"/>
        <v/>
      </c>
      <c r="S12323" s="29">
        <f>IF($Q12323&lt;Parâmetros!$E$19,$G12323-1,$G12323)</f>
        <v>0</v>
      </c>
    </row>
    <row r="12324" spans="1:19" x14ac:dyDescent="0.25">
      <c r="A12324" s="116"/>
      <c r="B12324" s="65"/>
      <c r="C12324" s="65"/>
      <c r="D12324" s="66"/>
      <c r="E12324" s="67"/>
      <c r="F12324" s="65"/>
      <c r="G12324" s="66"/>
      <c r="J12324" s="65"/>
      <c r="K12324" s="65"/>
      <c r="L12324" s="66"/>
      <c r="M12324" s="65"/>
      <c r="N12324" s="65"/>
      <c r="O12324" s="65"/>
      <c r="P12324" s="66"/>
      <c r="Q12324" s="31">
        <f t="shared" si="384"/>
        <v>9999</v>
      </c>
      <c r="R12324" s="31" t="str">
        <f t="shared" si="385"/>
        <v/>
      </c>
      <c r="S12324" s="29">
        <f>IF($Q12324&lt;Parâmetros!$E$19,$G12324-1,$G12324)</f>
        <v>0</v>
      </c>
    </row>
    <row r="12325" spans="1:19" x14ac:dyDescent="0.25">
      <c r="A12325" s="116"/>
      <c r="B12325" s="65"/>
      <c r="C12325" s="65"/>
      <c r="D12325" s="66"/>
      <c r="E12325" s="67"/>
      <c r="F12325" s="65"/>
      <c r="G12325" s="66"/>
      <c r="J12325" s="65"/>
      <c r="K12325" s="65"/>
      <c r="L12325" s="66"/>
      <c r="M12325" s="65"/>
      <c r="N12325" s="65"/>
      <c r="O12325" s="65"/>
      <c r="P12325" s="66"/>
      <c r="Q12325" s="31">
        <f t="shared" si="384"/>
        <v>9999</v>
      </c>
      <c r="R12325" s="31" t="str">
        <f t="shared" si="385"/>
        <v/>
      </c>
      <c r="S12325" s="29">
        <f>IF($Q12325&lt;Parâmetros!$E$19,$G12325-1,$G12325)</f>
        <v>0</v>
      </c>
    </row>
    <row r="12326" spans="1:19" x14ac:dyDescent="0.25">
      <c r="A12326" s="116"/>
      <c r="B12326" s="65"/>
      <c r="C12326" s="65"/>
      <c r="D12326" s="66"/>
      <c r="E12326" s="67"/>
      <c r="F12326" s="65"/>
      <c r="G12326" s="66"/>
      <c r="J12326" s="65"/>
      <c r="K12326" s="65"/>
      <c r="L12326" s="66"/>
      <c r="M12326" s="65"/>
      <c r="N12326" s="65"/>
      <c r="O12326" s="65"/>
      <c r="P12326" s="66"/>
      <c r="Q12326" s="31">
        <f t="shared" si="384"/>
        <v>9999</v>
      </c>
      <c r="R12326" s="31" t="str">
        <f t="shared" si="385"/>
        <v/>
      </c>
      <c r="S12326" s="29">
        <f>IF($Q12326&lt;Parâmetros!$E$19,$G12326-1,$G12326)</f>
        <v>0</v>
      </c>
    </row>
    <row r="12327" spans="1:19" x14ac:dyDescent="0.25">
      <c r="A12327" s="116"/>
      <c r="B12327" s="65"/>
      <c r="C12327" s="65"/>
      <c r="D12327" s="66"/>
      <c r="E12327" s="67"/>
      <c r="F12327" s="65"/>
      <c r="G12327" s="66"/>
      <c r="J12327" s="65"/>
      <c r="K12327" s="65"/>
      <c r="L12327" s="66"/>
      <c r="M12327" s="65"/>
      <c r="N12327" s="65"/>
      <c r="O12327" s="65"/>
      <c r="P12327" s="66"/>
      <c r="Q12327" s="31">
        <f t="shared" si="384"/>
        <v>9999</v>
      </c>
      <c r="R12327" s="31" t="str">
        <f t="shared" si="385"/>
        <v/>
      </c>
      <c r="S12327" s="29">
        <f>IF($Q12327&lt;Parâmetros!$E$19,$G12327-1,$G12327)</f>
        <v>0</v>
      </c>
    </row>
    <row r="12328" spans="1:19" x14ac:dyDescent="0.25">
      <c r="A12328" s="116"/>
      <c r="B12328" s="65"/>
      <c r="C12328" s="65"/>
      <c r="D12328" s="66"/>
      <c r="E12328" s="67"/>
      <c r="F12328" s="65"/>
      <c r="G12328" s="66"/>
      <c r="J12328" s="65"/>
      <c r="K12328" s="65"/>
      <c r="L12328" s="66"/>
      <c r="M12328" s="65"/>
      <c r="N12328" s="65"/>
      <c r="O12328" s="65"/>
      <c r="P12328" s="66"/>
      <c r="Q12328" s="31">
        <f t="shared" si="384"/>
        <v>9999</v>
      </c>
      <c r="R12328" s="31" t="str">
        <f t="shared" si="385"/>
        <v/>
      </c>
      <c r="S12328" s="29">
        <f>IF($Q12328&lt;Parâmetros!$E$19,$G12328-1,$G12328)</f>
        <v>0</v>
      </c>
    </row>
    <row r="12329" spans="1:19" x14ac:dyDescent="0.25">
      <c r="A12329" s="116"/>
      <c r="B12329" s="65"/>
      <c r="C12329" s="65"/>
      <c r="D12329" s="66"/>
      <c r="E12329" s="67"/>
      <c r="F12329" s="65"/>
      <c r="G12329" s="66"/>
      <c r="J12329" s="65"/>
      <c r="K12329" s="65"/>
      <c r="L12329" s="66"/>
      <c r="M12329" s="65"/>
      <c r="N12329" s="65"/>
      <c r="O12329" s="65"/>
      <c r="P12329" s="66"/>
      <c r="Q12329" s="31">
        <f t="shared" si="384"/>
        <v>9999</v>
      </c>
      <c r="R12329" s="31" t="str">
        <f t="shared" si="385"/>
        <v/>
      </c>
      <c r="S12329" s="29">
        <f>IF($Q12329&lt;Parâmetros!$E$19,$G12329-1,$G12329)</f>
        <v>0</v>
      </c>
    </row>
    <row r="12330" spans="1:19" x14ac:dyDescent="0.25">
      <c r="A12330" s="116"/>
      <c r="B12330" s="65"/>
      <c r="C12330" s="65"/>
      <c r="D12330" s="66"/>
      <c r="E12330" s="67"/>
      <c r="F12330" s="65"/>
      <c r="G12330" s="66"/>
      <c r="J12330" s="65"/>
      <c r="K12330" s="65"/>
      <c r="L12330" s="66"/>
      <c r="M12330" s="65"/>
      <c r="N12330" s="65"/>
      <c r="O12330" s="65"/>
      <c r="P12330" s="66"/>
      <c r="Q12330" s="31">
        <f t="shared" si="384"/>
        <v>9999</v>
      </c>
      <c r="R12330" s="31" t="str">
        <f t="shared" si="385"/>
        <v/>
      </c>
      <c r="S12330" s="29">
        <f>IF($Q12330&lt;Parâmetros!$E$19,$G12330-1,$G12330)</f>
        <v>0</v>
      </c>
    </row>
    <row r="12331" spans="1:19" x14ac:dyDescent="0.25">
      <c r="A12331" s="116"/>
      <c r="B12331" s="65"/>
      <c r="C12331" s="65"/>
      <c r="D12331" s="66"/>
      <c r="E12331" s="67"/>
      <c r="F12331" s="65"/>
      <c r="G12331" s="66"/>
      <c r="J12331" s="65"/>
      <c r="K12331" s="65"/>
      <c r="L12331" s="66"/>
      <c r="M12331" s="65"/>
      <c r="N12331" s="65"/>
      <c r="O12331" s="65"/>
      <c r="P12331" s="66"/>
      <c r="Q12331" s="31">
        <f t="shared" si="384"/>
        <v>9999</v>
      </c>
      <c r="R12331" s="31" t="str">
        <f t="shared" si="385"/>
        <v/>
      </c>
      <c r="S12331" s="29">
        <f>IF($Q12331&lt;Parâmetros!$E$19,$G12331-1,$G12331)</f>
        <v>0</v>
      </c>
    </row>
    <row r="12332" spans="1:19" x14ac:dyDescent="0.25">
      <c r="A12332" s="116"/>
      <c r="B12332" s="65"/>
      <c r="C12332" s="65"/>
      <c r="D12332" s="66"/>
      <c r="E12332" s="67"/>
      <c r="F12332" s="65"/>
      <c r="G12332" s="66"/>
      <c r="J12332" s="65"/>
      <c r="K12332" s="65"/>
      <c r="L12332" s="66"/>
      <c r="M12332" s="65"/>
      <c r="N12332" s="65"/>
      <c r="O12332" s="65"/>
      <c r="P12332" s="66"/>
      <c r="Q12332" s="31">
        <f t="shared" si="384"/>
        <v>9999</v>
      </c>
      <c r="R12332" s="31" t="str">
        <f t="shared" si="385"/>
        <v/>
      </c>
      <c r="S12332" s="29">
        <f>IF($Q12332&lt;Parâmetros!$E$19,$G12332-1,$G12332)</f>
        <v>0</v>
      </c>
    </row>
    <row r="12333" spans="1:19" x14ac:dyDescent="0.25">
      <c r="A12333" s="116"/>
      <c r="B12333" s="65"/>
      <c r="C12333" s="65"/>
      <c r="D12333" s="66"/>
      <c r="E12333" s="67"/>
      <c r="F12333" s="65"/>
      <c r="G12333" s="66"/>
      <c r="J12333" s="65"/>
      <c r="K12333" s="65"/>
      <c r="L12333" s="66"/>
      <c r="M12333" s="65"/>
      <c r="N12333" s="65"/>
      <c r="O12333" s="65"/>
      <c r="P12333" s="66"/>
      <c r="Q12333" s="31">
        <f t="shared" si="384"/>
        <v>9999</v>
      </c>
      <c r="R12333" s="31" t="str">
        <f t="shared" si="385"/>
        <v/>
      </c>
      <c r="S12333" s="29">
        <f>IF($Q12333&lt;Parâmetros!$E$19,$G12333-1,$G12333)</f>
        <v>0</v>
      </c>
    </row>
    <row r="12334" spans="1:19" x14ac:dyDescent="0.25">
      <c r="A12334" s="116"/>
      <c r="B12334" s="65"/>
      <c r="C12334" s="65"/>
      <c r="D12334" s="66"/>
      <c r="E12334" s="67"/>
      <c r="F12334" s="65"/>
      <c r="G12334" s="66"/>
      <c r="J12334" s="65"/>
      <c r="K12334" s="65"/>
      <c r="L12334" s="66"/>
      <c r="M12334" s="65"/>
      <c r="N12334" s="65"/>
      <c r="O12334" s="65"/>
      <c r="P12334" s="66"/>
      <c r="Q12334" s="31">
        <f t="shared" si="384"/>
        <v>9999</v>
      </c>
      <c r="R12334" s="31" t="str">
        <f t="shared" si="385"/>
        <v/>
      </c>
      <c r="S12334" s="29">
        <f>IF($Q12334&lt;Parâmetros!$E$19,$G12334-1,$G12334)</f>
        <v>0</v>
      </c>
    </row>
    <row r="12335" spans="1:19" x14ac:dyDescent="0.25">
      <c r="A12335" s="116"/>
      <c r="B12335" s="65"/>
      <c r="C12335" s="65"/>
      <c r="D12335" s="66"/>
      <c r="E12335" s="67"/>
      <c r="F12335" s="65"/>
      <c r="G12335" s="66"/>
      <c r="J12335" s="65"/>
      <c r="K12335" s="65"/>
      <c r="L12335" s="66"/>
      <c r="M12335" s="65"/>
      <c r="N12335" s="65"/>
      <c r="O12335" s="65"/>
      <c r="P12335" s="66"/>
      <c r="Q12335" s="31">
        <f t="shared" si="384"/>
        <v>9999</v>
      </c>
      <c r="R12335" s="31" t="str">
        <f t="shared" si="385"/>
        <v/>
      </c>
      <c r="S12335" s="29">
        <f>IF($Q12335&lt;Parâmetros!$E$19,$G12335-1,$G12335)</f>
        <v>0</v>
      </c>
    </row>
    <row r="12336" spans="1:19" x14ac:dyDescent="0.25">
      <c r="A12336" s="116"/>
      <c r="B12336" s="65"/>
      <c r="C12336" s="65"/>
      <c r="D12336" s="66"/>
      <c r="E12336" s="67"/>
      <c r="F12336" s="65"/>
      <c r="G12336" s="66"/>
      <c r="J12336" s="65"/>
      <c r="K12336" s="65"/>
      <c r="L12336" s="66"/>
      <c r="M12336" s="65"/>
      <c r="N12336" s="65"/>
      <c r="O12336" s="65"/>
      <c r="P12336" s="66"/>
      <c r="Q12336" s="31">
        <f t="shared" si="384"/>
        <v>9999</v>
      </c>
      <c r="R12336" s="31" t="str">
        <f t="shared" si="385"/>
        <v/>
      </c>
      <c r="S12336" s="29">
        <f>IF($Q12336&lt;Parâmetros!$E$19,$G12336-1,$G12336)</f>
        <v>0</v>
      </c>
    </row>
    <row r="12337" spans="1:19" x14ac:dyDescent="0.25">
      <c r="A12337" s="116"/>
      <c r="B12337" s="65"/>
      <c r="C12337" s="65"/>
      <c r="D12337" s="66"/>
      <c r="E12337" s="67"/>
      <c r="F12337" s="65"/>
      <c r="G12337" s="66"/>
      <c r="J12337" s="65"/>
      <c r="K12337" s="65"/>
      <c r="L12337" s="66"/>
      <c r="M12337" s="65"/>
      <c r="N12337" s="65"/>
      <c r="O12337" s="65"/>
      <c r="P12337" s="66"/>
      <c r="Q12337" s="31">
        <f t="shared" si="384"/>
        <v>9999</v>
      </c>
      <c r="R12337" s="31" t="str">
        <f t="shared" si="385"/>
        <v/>
      </c>
      <c r="S12337" s="29">
        <f>IF($Q12337&lt;Parâmetros!$E$19,$G12337-1,$G12337)</f>
        <v>0</v>
      </c>
    </row>
    <row r="12338" spans="1:19" x14ac:dyDescent="0.25">
      <c r="A12338" s="116"/>
      <c r="B12338" s="65"/>
      <c r="C12338" s="65"/>
      <c r="D12338" s="66"/>
      <c r="E12338" s="67"/>
      <c r="F12338" s="65"/>
      <c r="G12338" s="66"/>
      <c r="J12338" s="65"/>
      <c r="K12338" s="65"/>
      <c r="L12338" s="66"/>
      <c r="M12338" s="65"/>
      <c r="N12338" s="65"/>
      <c r="O12338" s="65"/>
      <c r="P12338" s="66"/>
      <c r="Q12338" s="31">
        <f t="shared" si="384"/>
        <v>9999</v>
      </c>
      <c r="R12338" s="31" t="str">
        <f t="shared" si="385"/>
        <v/>
      </c>
      <c r="S12338" s="29">
        <f>IF($Q12338&lt;Parâmetros!$E$19,$G12338-1,$G12338)</f>
        <v>0</v>
      </c>
    </row>
    <row r="12339" spans="1:19" x14ac:dyDescent="0.25">
      <c r="A12339" s="116"/>
      <c r="B12339" s="65"/>
      <c r="C12339" s="65"/>
      <c r="D12339" s="66"/>
      <c r="E12339" s="67"/>
      <c r="F12339" s="65"/>
      <c r="G12339" s="66"/>
      <c r="J12339" s="65"/>
      <c r="K12339" s="65"/>
      <c r="L12339" s="66"/>
      <c r="M12339" s="65"/>
      <c r="N12339" s="65"/>
      <c r="O12339" s="65"/>
      <c r="P12339" s="66"/>
      <c r="Q12339" s="31">
        <f t="shared" si="384"/>
        <v>9999</v>
      </c>
      <c r="R12339" s="31" t="str">
        <f t="shared" si="385"/>
        <v/>
      </c>
      <c r="S12339" s="29">
        <f>IF($Q12339&lt;Parâmetros!$E$19,$G12339-1,$G12339)</f>
        <v>0</v>
      </c>
    </row>
    <row r="12340" spans="1:19" x14ac:dyDescent="0.25">
      <c r="A12340" s="116"/>
      <c r="B12340" s="65"/>
      <c r="C12340" s="65"/>
      <c r="D12340" s="66"/>
      <c r="E12340" s="67"/>
      <c r="F12340" s="65"/>
      <c r="G12340" s="66"/>
      <c r="J12340" s="65"/>
      <c r="K12340" s="65"/>
      <c r="L12340" s="66"/>
      <c r="M12340" s="65"/>
      <c r="N12340" s="65"/>
      <c r="O12340" s="65"/>
      <c r="P12340" s="66"/>
      <c r="Q12340" s="31">
        <f t="shared" si="384"/>
        <v>9999</v>
      </c>
      <c r="R12340" s="31" t="str">
        <f t="shared" si="385"/>
        <v/>
      </c>
      <c r="S12340" s="29">
        <f>IF($Q12340&lt;Parâmetros!$E$19,$G12340-1,$G12340)</f>
        <v>0</v>
      </c>
    </row>
    <row r="12341" spans="1:19" x14ac:dyDescent="0.25">
      <c r="A12341" s="116"/>
      <c r="B12341" s="65"/>
      <c r="C12341" s="65"/>
      <c r="D12341" s="66"/>
      <c r="E12341" s="67"/>
      <c r="F12341" s="65"/>
      <c r="G12341" s="66"/>
      <c r="J12341" s="65"/>
      <c r="K12341" s="65"/>
      <c r="L12341" s="66"/>
      <c r="M12341" s="65"/>
      <c r="N12341" s="65"/>
      <c r="O12341" s="65"/>
      <c r="P12341" s="66"/>
      <c r="Q12341" s="31">
        <f t="shared" si="384"/>
        <v>9999</v>
      </c>
      <c r="R12341" s="31" t="str">
        <f t="shared" si="385"/>
        <v/>
      </c>
      <c r="S12341" s="29">
        <f>IF($Q12341&lt;Parâmetros!$E$19,$G12341-1,$G12341)</f>
        <v>0</v>
      </c>
    </row>
    <row r="12342" spans="1:19" x14ac:dyDescent="0.25">
      <c r="A12342" s="116"/>
      <c r="B12342" s="65"/>
      <c r="C12342" s="65"/>
      <c r="D12342" s="66"/>
      <c r="E12342" s="67"/>
      <c r="F12342" s="65"/>
      <c r="G12342" s="66"/>
      <c r="J12342" s="65"/>
      <c r="K12342" s="65"/>
      <c r="L12342" s="66"/>
      <c r="M12342" s="65"/>
      <c r="N12342" s="65"/>
      <c r="O12342" s="65"/>
      <c r="P12342" s="66"/>
      <c r="Q12342" s="31">
        <f t="shared" si="384"/>
        <v>9999</v>
      </c>
      <c r="R12342" s="31" t="str">
        <f t="shared" si="385"/>
        <v/>
      </c>
      <c r="S12342" s="29">
        <f>IF($Q12342&lt;Parâmetros!$E$19,$G12342-1,$G12342)</f>
        <v>0</v>
      </c>
    </row>
    <row r="12343" spans="1:19" x14ac:dyDescent="0.25">
      <c r="A12343" s="116"/>
      <c r="B12343" s="65"/>
      <c r="C12343" s="65"/>
      <c r="D12343" s="66"/>
      <c r="E12343" s="67"/>
      <c r="F12343" s="65"/>
      <c r="G12343" s="66"/>
      <c r="J12343" s="65"/>
      <c r="K12343" s="65"/>
      <c r="L12343" s="66"/>
      <c r="M12343" s="65"/>
      <c r="N12343" s="65"/>
      <c r="O12343" s="65"/>
      <c r="P12343" s="66"/>
      <c r="Q12343" s="31">
        <f t="shared" si="384"/>
        <v>9999</v>
      </c>
      <c r="R12343" s="31" t="str">
        <f t="shared" si="385"/>
        <v/>
      </c>
      <c r="S12343" s="29">
        <f>IF($Q12343&lt;Parâmetros!$E$19,$G12343-1,$G12343)</f>
        <v>0</v>
      </c>
    </row>
    <row r="12344" spans="1:19" x14ac:dyDescent="0.25">
      <c r="A12344" s="116"/>
      <c r="B12344" s="65"/>
      <c r="C12344" s="65"/>
      <c r="D12344" s="66"/>
      <c r="E12344" s="67"/>
      <c r="F12344" s="65"/>
      <c r="G12344" s="66"/>
      <c r="J12344" s="65"/>
      <c r="K12344" s="65"/>
      <c r="L12344" s="66"/>
      <c r="M12344" s="65"/>
      <c r="N12344" s="65"/>
      <c r="O12344" s="65"/>
      <c r="P12344" s="66"/>
      <c r="Q12344" s="31">
        <f t="shared" si="384"/>
        <v>9999</v>
      </c>
      <c r="R12344" s="31" t="str">
        <f t="shared" si="385"/>
        <v/>
      </c>
      <c r="S12344" s="29">
        <f>IF($Q12344&lt;Parâmetros!$E$19,$G12344-1,$G12344)</f>
        <v>0</v>
      </c>
    </row>
    <row r="12345" spans="1:19" x14ac:dyDescent="0.25">
      <c r="A12345" s="116"/>
      <c r="B12345" s="65"/>
      <c r="C12345" s="65"/>
      <c r="D12345" s="66"/>
      <c r="E12345" s="67"/>
      <c r="F12345" s="65"/>
      <c r="G12345" s="66"/>
      <c r="J12345" s="65"/>
      <c r="K12345" s="65"/>
      <c r="L12345" s="66"/>
      <c r="M12345" s="65"/>
      <c r="N12345" s="65"/>
      <c r="O12345" s="65"/>
      <c r="P12345" s="66"/>
      <c r="Q12345" s="31">
        <f t="shared" si="384"/>
        <v>9999</v>
      </c>
      <c r="R12345" s="31" t="str">
        <f t="shared" si="385"/>
        <v/>
      </c>
      <c r="S12345" s="29">
        <f>IF($Q12345&lt;Parâmetros!$E$19,$G12345-1,$G12345)</f>
        <v>0</v>
      </c>
    </row>
    <row r="12346" spans="1:19" x14ac:dyDescent="0.25">
      <c r="A12346" s="116"/>
      <c r="B12346" s="65"/>
      <c r="C12346" s="65"/>
      <c r="D12346" s="66"/>
      <c r="E12346" s="67"/>
      <c r="F12346" s="65"/>
      <c r="G12346" s="66"/>
      <c r="J12346" s="65"/>
      <c r="K12346" s="65"/>
      <c r="L12346" s="66"/>
      <c r="M12346" s="65"/>
      <c r="N12346" s="65"/>
      <c r="O12346" s="65"/>
      <c r="P12346" s="66"/>
      <c r="Q12346" s="31">
        <f t="shared" si="384"/>
        <v>9999</v>
      </c>
      <c r="R12346" s="31" t="str">
        <f t="shared" si="385"/>
        <v/>
      </c>
      <c r="S12346" s="29">
        <f>IF($Q12346&lt;Parâmetros!$E$19,$G12346-1,$G12346)</f>
        <v>0</v>
      </c>
    </row>
    <row r="12347" spans="1:19" x14ac:dyDescent="0.25">
      <c r="A12347" s="116"/>
      <c r="B12347" s="65"/>
      <c r="C12347" s="65"/>
      <c r="D12347" s="66"/>
      <c r="E12347" s="67"/>
      <c r="F12347" s="65"/>
      <c r="G12347" s="66"/>
      <c r="J12347" s="65"/>
      <c r="K12347" s="65"/>
      <c r="L12347" s="66"/>
      <c r="M12347" s="65"/>
      <c r="N12347" s="65"/>
      <c r="O12347" s="65"/>
      <c r="P12347" s="66"/>
      <c r="Q12347" s="31">
        <f t="shared" si="384"/>
        <v>9999</v>
      </c>
      <c r="R12347" s="31" t="str">
        <f t="shared" si="385"/>
        <v/>
      </c>
      <c r="S12347" s="29">
        <f>IF($Q12347&lt;Parâmetros!$E$19,$G12347-1,$G12347)</f>
        <v>0</v>
      </c>
    </row>
    <row r="12348" spans="1:19" x14ac:dyDescent="0.25">
      <c r="A12348" s="116"/>
      <c r="B12348" s="65"/>
      <c r="C12348" s="65"/>
      <c r="D12348" s="66"/>
      <c r="E12348" s="67"/>
      <c r="F12348" s="65"/>
      <c r="G12348" s="66"/>
      <c r="J12348" s="65"/>
      <c r="K12348" s="65"/>
      <c r="L12348" s="66"/>
      <c r="M12348" s="65"/>
      <c r="N12348" s="65"/>
      <c r="O12348" s="65"/>
      <c r="P12348" s="66"/>
      <c r="Q12348" s="31">
        <f t="shared" ref="Q12348:Q12411" si="386">IFERROR(VALUE(LEFT($J12348,2))*60+VALUE(MID($J12348,4,2)),9999)</f>
        <v>9999</v>
      </c>
      <c r="R12348" s="31" t="str">
        <f t="shared" ref="R12348:R12411" si="387">IFERROR(VALUE(LEFT($K12348,2))*60+VALUE(MID($K12348,4,2)),"")</f>
        <v/>
      </c>
      <c r="S12348" s="29">
        <f>IF($Q12348&lt;Parâmetros!$E$19,$G12348-1,$G12348)</f>
        <v>0</v>
      </c>
    </row>
    <row r="12349" spans="1:19" x14ac:dyDescent="0.25">
      <c r="A12349" s="116"/>
      <c r="B12349" s="65"/>
      <c r="C12349" s="65"/>
      <c r="D12349" s="66"/>
      <c r="E12349" s="67"/>
      <c r="F12349" s="65"/>
      <c r="G12349" s="66"/>
      <c r="J12349" s="65"/>
      <c r="K12349" s="65"/>
      <c r="L12349" s="66"/>
      <c r="M12349" s="65"/>
      <c r="N12349" s="65"/>
      <c r="O12349" s="65"/>
      <c r="P12349" s="66"/>
      <c r="Q12349" s="31">
        <f t="shared" si="386"/>
        <v>9999</v>
      </c>
      <c r="R12349" s="31" t="str">
        <f t="shared" si="387"/>
        <v/>
      </c>
      <c r="S12349" s="29">
        <f>IF($Q12349&lt;Parâmetros!$E$19,$G12349-1,$G12349)</f>
        <v>0</v>
      </c>
    </row>
    <row r="12350" spans="1:19" x14ac:dyDescent="0.25">
      <c r="A12350" s="116"/>
      <c r="B12350" s="65"/>
      <c r="C12350" s="65"/>
      <c r="D12350" s="66"/>
      <c r="E12350" s="67"/>
      <c r="F12350" s="65"/>
      <c r="G12350" s="66"/>
      <c r="J12350" s="65"/>
      <c r="K12350" s="65"/>
      <c r="L12350" s="66"/>
      <c r="M12350" s="65"/>
      <c r="N12350" s="65"/>
      <c r="O12350" s="65"/>
      <c r="P12350" s="66"/>
      <c r="Q12350" s="31">
        <f t="shared" si="386"/>
        <v>9999</v>
      </c>
      <c r="R12350" s="31" t="str">
        <f t="shared" si="387"/>
        <v/>
      </c>
      <c r="S12350" s="29">
        <f>IF($Q12350&lt;Parâmetros!$E$19,$G12350-1,$G12350)</f>
        <v>0</v>
      </c>
    </row>
    <row r="12351" spans="1:19" x14ac:dyDescent="0.25">
      <c r="A12351" s="116"/>
      <c r="B12351" s="65"/>
      <c r="C12351" s="65"/>
      <c r="D12351" s="66"/>
      <c r="E12351" s="67"/>
      <c r="F12351" s="65"/>
      <c r="G12351" s="66"/>
      <c r="J12351" s="65"/>
      <c r="K12351" s="65"/>
      <c r="L12351" s="66"/>
      <c r="M12351" s="65"/>
      <c r="O12351" s="65"/>
      <c r="P12351" s="66"/>
      <c r="Q12351" s="31">
        <f t="shared" si="386"/>
        <v>9999</v>
      </c>
      <c r="R12351" s="31" t="str">
        <f t="shared" si="387"/>
        <v/>
      </c>
      <c r="S12351" s="29">
        <f>IF($Q12351&lt;Parâmetros!$E$19,$G12351-1,$G12351)</f>
        <v>0</v>
      </c>
    </row>
    <row r="12352" spans="1:19" x14ac:dyDescent="0.25">
      <c r="A12352" s="116"/>
      <c r="B12352" s="65"/>
      <c r="C12352" s="65"/>
      <c r="D12352" s="66"/>
      <c r="E12352" s="67"/>
      <c r="F12352" s="65"/>
      <c r="G12352" s="66"/>
      <c r="J12352" s="65"/>
      <c r="K12352" s="65"/>
      <c r="L12352" s="66"/>
      <c r="M12352" s="65"/>
      <c r="O12352" s="65"/>
      <c r="P12352" s="66"/>
      <c r="Q12352" s="31">
        <f t="shared" si="386"/>
        <v>9999</v>
      </c>
      <c r="R12352" s="31" t="str">
        <f t="shared" si="387"/>
        <v/>
      </c>
      <c r="S12352" s="29">
        <f>IF($Q12352&lt;Parâmetros!$E$19,$G12352-1,$G12352)</f>
        <v>0</v>
      </c>
    </row>
    <row r="12353" spans="1:19" x14ac:dyDescent="0.25">
      <c r="A12353" s="116"/>
      <c r="B12353" s="65"/>
      <c r="C12353" s="65"/>
      <c r="D12353" s="66"/>
      <c r="E12353" s="67"/>
      <c r="F12353" s="65"/>
      <c r="G12353" s="66"/>
      <c r="J12353" s="65"/>
      <c r="K12353" s="65"/>
      <c r="L12353" s="66"/>
      <c r="M12353" s="65"/>
      <c r="N12353" s="65"/>
      <c r="O12353" s="65"/>
      <c r="P12353" s="66"/>
      <c r="Q12353" s="31">
        <f t="shared" si="386"/>
        <v>9999</v>
      </c>
      <c r="R12353" s="31" t="str">
        <f t="shared" si="387"/>
        <v/>
      </c>
      <c r="S12353" s="29">
        <f>IF($Q12353&lt;Parâmetros!$E$19,$G12353-1,$G12353)</f>
        <v>0</v>
      </c>
    </row>
    <row r="12354" spans="1:19" x14ac:dyDescent="0.25">
      <c r="A12354" s="116"/>
      <c r="B12354" s="65"/>
      <c r="C12354" s="65"/>
      <c r="D12354" s="66"/>
      <c r="E12354" s="67"/>
      <c r="F12354" s="65"/>
      <c r="G12354" s="66"/>
      <c r="J12354" s="65"/>
      <c r="K12354" s="65"/>
      <c r="L12354" s="66"/>
      <c r="M12354" s="65"/>
      <c r="N12354" s="65"/>
      <c r="O12354" s="65"/>
      <c r="P12354" s="66"/>
      <c r="Q12354" s="31">
        <f t="shared" si="386"/>
        <v>9999</v>
      </c>
      <c r="R12354" s="31" t="str">
        <f t="shared" si="387"/>
        <v/>
      </c>
      <c r="S12354" s="29">
        <f>IF($Q12354&lt;Parâmetros!$E$19,$G12354-1,$G12354)</f>
        <v>0</v>
      </c>
    </row>
    <row r="12355" spans="1:19" x14ac:dyDescent="0.25">
      <c r="A12355" s="116"/>
      <c r="B12355" s="65"/>
      <c r="C12355" s="65"/>
      <c r="D12355" s="66"/>
      <c r="E12355" s="67"/>
      <c r="F12355" s="65"/>
      <c r="G12355" s="66"/>
      <c r="J12355" s="65"/>
      <c r="K12355" s="65"/>
      <c r="L12355" s="66"/>
      <c r="M12355" s="65"/>
      <c r="N12355" s="65"/>
      <c r="O12355" s="65"/>
      <c r="P12355" s="66"/>
      <c r="Q12355" s="31">
        <f t="shared" si="386"/>
        <v>9999</v>
      </c>
      <c r="R12355" s="31" t="str">
        <f t="shared" si="387"/>
        <v/>
      </c>
      <c r="S12355" s="29">
        <f>IF($Q12355&lt;Parâmetros!$E$19,$G12355-1,$G12355)</f>
        <v>0</v>
      </c>
    </row>
    <row r="12356" spans="1:19" x14ac:dyDescent="0.25">
      <c r="A12356" s="116"/>
      <c r="B12356" s="65"/>
      <c r="C12356" s="65"/>
      <c r="D12356" s="66"/>
      <c r="E12356" s="67"/>
      <c r="F12356" s="65"/>
      <c r="G12356" s="66"/>
      <c r="J12356" s="65"/>
      <c r="K12356" s="65"/>
      <c r="L12356" s="66"/>
      <c r="M12356" s="65"/>
      <c r="N12356" s="65"/>
      <c r="O12356" s="65"/>
      <c r="P12356" s="66"/>
      <c r="Q12356" s="31">
        <f t="shared" si="386"/>
        <v>9999</v>
      </c>
      <c r="R12356" s="31" t="str">
        <f t="shared" si="387"/>
        <v/>
      </c>
      <c r="S12356" s="29">
        <f>IF($Q12356&lt;Parâmetros!$E$19,$G12356-1,$G12356)</f>
        <v>0</v>
      </c>
    </row>
    <row r="12357" spans="1:19" x14ac:dyDescent="0.25">
      <c r="A12357" s="116"/>
      <c r="B12357" s="65"/>
      <c r="C12357" s="65"/>
      <c r="D12357" s="66"/>
      <c r="E12357" s="67"/>
      <c r="F12357" s="65"/>
      <c r="G12357" s="66"/>
      <c r="J12357" s="65"/>
      <c r="K12357" s="65"/>
      <c r="L12357" s="66"/>
      <c r="M12357" s="65"/>
      <c r="N12357" s="65"/>
      <c r="O12357" s="65"/>
      <c r="P12357" s="66"/>
      <c r="Q12357" s="31">
        <f t="shared" si="386"/>
        <v>9999</v>
      </c>
      <c r="R12357" s="31" t="str">
        <f t="shared" si="387"/>
        <v/>
      </c>
      <c r="S12357" s="29">
        <f>IF($Q12357&lt;Parâmetros!$E$19,$G12357-1,$G12357)</f>
        <v>0</v>
      </c>
    </row>
    <row r="12358" spans="1:19" x14ac:dyDescent="0.25">
      <c r="A12358" s="116"/>
      <c r="B12358" s="65"/>
      <c r="C12358" s="65"/>
      <c r="D12358" s="66"/>
      <c r="E12358" s="67"/>
      <c r="F12358" s="65"/>
      <c r="G12358" s="66"/>
      <c r="J12358" s="65"/>
      <c r="K12358" s="65"/>
      <c r="L12358" s="66"/>
      <c r="M12358" s="65"/>
      <c r="N12358" s="65"/>
      <c r="O12358" s="65"/>
      <c r="P12358" s="66"/>
      <c r="Q12358" s="31">
        <f t="shared" si="386"/>
        <v>9999</v>
      </c>
      <c r="R12358" s="31" t="str">
        <f t="shared" si="387"/>
        <v/>
      </c>
      <c r="S12358" s="29">
        <f>IF($Q12358&lt;Parâmetros!$E$19,$G12358-1,$G12358)</f>
        <v>0</v>
      </c>
    </row>
    <row r="12359" spans="1:19" x14ac:dyDescent="0.25">
      <c r="A12359" s="116"/>
      <c r="B12359" s="65"/>
      <c r="C12359" s="65"/>
      <c r="D12359" s="66"/>
      <c r="E12359" s="67"/>
      <c r="F12359" s="65"/>
      <c r="G12359" s="66"/>
      <c r="J12359" s="65"/>
      <c r="K12359" s="65"/>
      <c r="L12359" s="66"/>
      <c r="M12359" s="65"/>
      <c r="N12359" s="65"/>
      <c r="O12359" s="65"/>
      <c r="P12359" s="66"/>
      <c r="Q12359" s="31">
        <f t="shared" si="386"/>
        <v>9999</v>
      </c>
      <c r="R12359" s="31" t="str">
        <f t="shared" si="387"/>
        <v/>
      </c>
      <c r="S12359" s="29">
        <f>IF($Q12359&lt;Parâmetros!$E$19,$G12359-1,$G12359)</f>
        <v>0</v>
      </c>
    </row>
    <row r="12360" spans="1:19" x14ac:dyDescent="0.25">
      <c r="A12360" s="116"/>
      <c r="B12360" s="65"/>
      <c r="C12360" s="65"/>
      <c r="D12360" s="66"/>
      <c r="E12360" s="67"/>
      <c r="F12360" s="65"/>
      <c r="G12360" s="66"/>
      <c r="J12360" s="65"/>
      <c r="K12360" s="65"/>
      <c r="L12360" s="66"/>
      <c r="M12360" s="65"/>
      <c r="N12360" s="65"/>
      <c r="O12360" s="65"/>
      <c r="P12360" s="66"/>
      <c r="Q12360" s="31">
        <f t="shared" si="386"/>
        <v>9999</v>
      </c>
      <c r="R12360" s="31" t="str">
        <f t="shared" si="387"/>
        <v/>
      </c>
      <c r="S12360" s="29">
        <f>IF($Q12360&lt;Parâmetros!$E$19,$G12360-1,$G12360)</f>
        <v>0</v>
      </c>
    </row>
    <row r="12361" spans="1:19" x14ac:dyDescent="0.25">
      <c r="A12361" s="116"/>
      <c r="B12361" s="65"/>
      <c r="C12361" s="65"/>
      <c r="D12361" s="66"/>
      <c r="E12361" s="67"/>
      <c r="F12361" s="65"/>
      <c r="G12361" s="66"/>
      <c r="J12361" s="65"/>
      <c r="K12361" s="65"/>
      <c r="L12361" s="66"/>
      <c r="M12361" s="65"/>
      <c r="N12361" s="65"/>
      <c r="O12361" s="65"/>
      <c r="P12361" s="66"/>
      <c r="Q12361" s="31">
        <f t="shared" si="386"/>
        <v>9999</v>
      </c>
      <c r="R12361" s="31" t="str">
        <f t="shared" si="387"/>
        <v/>
      </c>
      <c r="S12361" s="29">
        <f>IF($Q12361&lt;Parâmetros!$E$19,$G12361-1,$G12361)</f>
        <v>0</v>
      </c>
    </row>
    <row r="12362" spans="1:19" x14ac:dyDescent="0.25">
      <c r="A12362" s="116"/>
      <c r="B12362" s="65"/>
      <c r="C12362" s="65"/>
      <c r="D12362" s="66"/>
      <c r="E12362" s="67"/>
      <c r="F12362" s="65"/>
      <c r="G12362" s="66"/>
      <c r="J12362" s="65"/>
      <c r="K12362" s="65"/>
      <c r="L12362" s="66"/>
      <c r="M12362" s="65"/>
      <c r="N12362" s="65"/>
      <c r="O12362" s="65"/>
      <c r="P12362" s="66"/>
      <c r="Q12362" s="31">
        <f t="shared" si="386"/>
        <v>9999</v>
      </c>
      <c r="R12362" s="31" t="str">
        <f t="shared" si="387"/>
        <v/>
      </c>
      <c r="S12362" s="29">
        <f>IF($Q12362&lt;Parâmetros!$E$19,$G12362-1,$G12362)</f>
        <v>0</v>
      </c>
    </row>
    <row r="12363" spans="1:19" x14ac:dyDescent="0.25">
      <c r="A12363" s="116"/>
      <c r="B12363" s="65"/>
      <c r="C12363" s="65"/>
      <c r="D12363" s="66"/>
      <c r="E12363" s="67"/>
      <c r="F12363" s="65"/>
      <c r="G12363" s="66"/>
      <c r="J12363" s="65"/>
      <c r="K12363" s="65"/>
      <c r="L12363" s="66"/>
      <c r="M12363" s="65"/>
      <c r="N12363" s="65"/>
      <c r="O12363" s="65"/>
      <c r="P12363" s="66"/>
      <c r="Q12363" s="31">
        <f t="shared" si="386"/>
        <v>9999</v>
      </c>
      <c r="R12363" s="31" t="str">
        <f t="shared" si="387"/>
        <v/>
      </c>
      <c r="S12363" s="29">
        <f>IF($Q12363&lt;Parâmetros!$E$19,$G12363-1,$G12363)</f>
        <v>0</v>
      </c>
    </row>
    <row r="12364" spans="1:19" x14ac:dyDescent="0.25">
      <c r="A12364" s="116"/>
      <c r="B12364" s="65"/>
      <c r="C12364" s="65"/>
      <c r="D12364" s="66"/>
      <c r="E12364" s="67"/>
      <c r="F12364" s="65"/>
      <c r="G12364" s="66"/>
      <c r="J12364" s="65"/>
      <c r="K12364" s="65"/>
      <c r="L12364" s="66"/>
      <c r="M12364" s="65"/>
      <c r="N12364" s="65"/>
      <c r="O12364" s="65"/>
      <c r="P12364" s="66"/>
      <c r="Q12364" s="31">
        <f t="shared" si="386"/>
        <v>9999</v>
      </c>
      <c r="R12364" s="31" t="str">
        <f t="shared" si="387"/>
        <v/>
      </c>
      <c r="S12364" s="29">
        <f>IF($Q12364&lt;Parâmetros!$E$19,$G12364-1,$G12364)</f>
        <v>0</v>
      </c>
    </row>
    <row r="12365" spans="1:19" x14ac:dyDescent="0.25">
      <c r="A12365" s="116"/>
      <c r="B12365" s="65"/>
      <c r="C12365" s="65"/>
      <c r="D12365" s="66"/>
      <c r="E12365" s="67"/>
      <c r="F12365" s="65"/>
      <c r="G12365" s="66"/>
      <c r="J12365" s="65"/>
      <c r="K12365" s="65"/>
      <c r="L12365" s="66"/>
      <c r="M12365" s="65"/>
      <c r="N12365" s="65"/>
      <c r="O12365" s="65"/>
      <c r="P12365" s="66"/>
      <c r="Q12365" s="31">
        <f t="shared" si="386"/>
        <v>9999</v>
      </c>
      <c r="R12365" s="31" t="str">
        <f t="shared" si="387"/>
        <v/>
      </c>
      <c r="S12365" s="29">
        <f>IF($Q12365&lt;Parâmetros!$E$19,$G12365-1,$G12365)</f>
        <v>0</v>
      </c>
    </row>
    <row r="12366" spans="1:19" x14ac:dyDescent="0.25">
      <c r="A12366" s="116"/>
      <c r="B12366" s="65"/>
      <c r="C12366" s="65"/>
      <c r="D12366" s="66"/>
      <c r="E12366" s="67"/>
      <c r="F12366" s="65"/>
      <c r="G12366" s="66"/>
      <c r="J12366" s="65"/>
      <c r="K12366" s="65"/>
      <c r="L12366" s="66"/>
      <c r="M12366" s="65"/>
      <c r="N12366" s="65"/>
      <c r="O12366" s="65"/>
      <c r="P12366" s="66"/>
      <c r="Q12366" s="31">
        <f t="shared" si="386"/>
        <v>9999</v>
      </c>
      <c r="R12366" s="31" t="str">
        <f t="shared" si="387"/>
        <v/>
      </c>
      <c r="S12366" s="29">
        <f>IF($Q12366&lt;Parâmetros!$E$19,$G12366-1,$G12366)</f>
        <v>0</v>
      </c>
    </row>
    <row r="12367" spans="1:19" x14ac:dyDescent="0.25">
      <c r="A12367" s="116"/>
      <c r="B12367" s="65"/>
      <c r="C12367" s="65"/>
      <c r="D12367" s="66"/>
      <c r="E12367" s="67"/>
      <c r="F12367" s="65"/>
      <c r="G12367" s="66"/>
      <c r="J12367" s="65"/>
      <c r="K12367" s="65"/>
      <c r="L12367" s="66"/>
      <c r="M12367" s="65"/>
      <c r="N12367" s="65"/>
      <c r="O12367" s="65"/>
      <c r="P12367" s="66"/>
      <c r="Q12367" s="31">
        <f t="shared" si="386"/>
        <v>9999</v>
      </c>
      <c r="R12367" s="31" t="str">
        <f t="shared" si="387"/>
        <v/>
      </c>
      <c r="S12367" s="29">
        <f>IF($Q12367&lt;Parâmetros!$E$19,$G12367-1,$G12367)</f>
        <v>0</v>
      </c>
    </row>
    <row r="12368" spans="1:19" x14ac:dyDescent="0.25">
      <c r="A12368" s="116"/>
      <c r="B12368" s="65"/>
      <c r="C12368" s="65"/>
      <c r="D12368" s="66"/>
      <c r="E12368" s="67"/>
      <c r="F12368" s="65"/>
      <c r="G12368" s="66"/>
      <c r="J12368" s="65"/>
      <c r="K12368" s="65"/>
      <c r="L12368" s="66"/>
      <c r="M12368" s="65"/>
      <c r="N12368" s="65"/>
      <c r="O12368" s="65"/>
      <c r="P12368" s="66"/>
      <c r="Q12368" s="31">
        <f t="shared" si="386"/>
        <v>9999</v>
      </c>
      <c r="R12368" s="31" t="str">
        <f t="shared" si="387"/>
        <v/>
      </c>
      <c r="S12368" s="29">
        <f>IF($Q12368&lt;Parâmetros!$E$19,$G12368-1,$G12368)</f>
        <v>0</v>
      </c>
    </row>
    <row r="12369" spans="1:19" x14ac:dyDescent="0.25">
      <c r="A12369" s="116"/>
      <c r="B12369" s="65"/>
      <c r="C12369" s="65"/>
      <c r="D12369" s="66"/>
      <c r="E12369" s="67"/>
      <c r="F12369" s="65"/>
      <c r="G12369" s="66"/>
      <c r="J12369" s="65"/>
      <c r="K12369" s="65"/>
      <c r="L12369" s="66"/>
      <c r="M12369" s="65"/>
      <c r="N12369" s="65"/>
      <c r="O12369" s="65"/>
      <c r="P12369" s="66"/>
      <c r="Q12369" s="31">
        <f t="shared" si="386"/>
        <v>9999</v>
      </c>
      <c r="R12369" s="31" t="str">
        <f t="shared" si="387"/>
        <v/>
      </c>
      <c r="S12369" s="29">
        <f>IF($Q12369&lt;Parâmetros!$E$19,$G12369-1,$G12369)</f>
        <v>0</v>
      </c>
    </row>
    <row r="12370" spans="1:19" x14ac:dyDescent="0.25">
      <c r="A12370" s="116"/>
      <c r="B12370" s="65"/>
      <c r="C12370" s="65"/>
      <c r="D12370" s="66"/>
      <c r="E12370" s="67"/>
      <c r="F12370" s="65"/>
      <c r="G12370" s="66"/>
      <c r="J12370" s="65"/>
      <c r="K12370" s="65"/>
      <c r="L12370" s="66"/>
      <c r="M12370" s="65"/>
      <c r="N12370" s="65"/>
      <c r="O12370" s="65"/>
      <c r="P12370" s="66"/>
      <c r="Q12370" s="31">
        <f t="shared" si="386"/>
        <v>9999</v>
      </c>
      <c r="R12370" s="31" t="str">
        <f t="shared" si="387"/>
        <v/>
      </c>
      <c r="S12370" s="29">
        <f>IF($Q12370&lt;Parâmetros!$E$19,$G12370-1,$G12370)</f>
        <v>0</v>
      </c>
    </row>
    <row r="12371" spans="1:19" x14ac:dyDescent="0.25">
      <c r="A12371" s="116"/>
      <c r="B12371" s="65"/>
      <c r="C12371" s="65"/>
      <c r="D12371" s="66"/>
      <c r="E12371" s="67"/>
      <c r="F12371" s="65"/>
      <c r="G12371" s="66"/>
      <c r="J12371" s="65"/>
      <c r="K12371" s="65"/>
      <c r="L12371" s="66"/>
      <c r="M12371" s="65"/>
      <c r="N12371" s="65"/>
      <c r="O12371" s="65"/>
      <c r="P12371" s="66"/>
      <c r="Q12371" s="31">
        <f t="shared" si="386"/>
        <v>9999</v>
      </c>
      <c r="R12371" s="31" t="str">
        <f t="shared" si="387"/>
        <v/>
      </c>
      <c r="S12371" s="29">
        <f>IF($Q12371&lt;Parâmetros!$E$19,$G12371-1,$G12371)</f>
        <v>0</v>
      </c>
    </row>
    <row r="12372" spans="1:19" x14ac:dyDescent="0.25">
      <c r="A12372" s="116"/>
      <c r="B12372" s="65"/>
      <c r="C12372" s="65"/>
      <c r="D12372" s="66"/>
      <c r="E12372" s="67"/>
      <c r="F12372" s="65"/>
      <c r="G12372" s="66"/>
      <c r="J12372" s="65"/>
      <c r="K12372" s="65"/>
      <c r="L12372" s="66"/>
      <c r="M12372" s="65"/>
      <c r="N12372" s="65"/>
      <c r="O12372" s="65"/>
      <c r="P12372" s="66"/>
      <c r="Q12372" s="31">
        <f t="shared" si="386"/>
        <v>9999</v>
      </c>
      <c r="R12372" s="31" t="str">
        <f t="shared" si="387"/>
        <v/>
      </c>
      <c r="S12372" s="29">
        <f>IF($Q12372&lt;Parâmetros!$E$19,$G12372-1,$G12372)</f>
        <v>0</v>
      </c>
    </row>
    <row r="12373" spans="1:19" x14ac:dyDescent="0.25">
      <c r="A12373" s="116"/>
      <c r="B12373" s="65"/>
      <c r="C12373" s="65"/>
      <c r="D12373" s="66"/>
      <c r="E12373" s="67"/>
      <c r="F12373" s="65"/>
      <c r="G12373" s="66"/>
      <c r="J12373" s="65"/>
      <c r="K12373" s="65"/>
      <c r="L12373" s="66"/>
      <c r="M12373" s="65"/>
      <c r="O12373" s="65"/>
      <c r="P12373" s="66"/>
      <c r="Q12373" s="31">
        <f t="shared" si="386"/>
        <v>9999</v>
      </c>
      <c r="R12373" s="31" t="str">
        <f t="shared" si="387"/>
        <v/>
      </c>
      <c r="S12373" s="29">
        <f>IF($Q12373&lt;Parâmetros!$E$19,$G12373-1,$G12373)</f>
        <v>0</v>
      </c>
    </row>
    <row r="12374" spans="1:19" x14ac:dyDescent="0.25">
      <c r="A12374" s="116"/>
      <c r="B12374" s="65"/>
      <c r="C12374" s="65"/>
      <c r="D12374" s="66"/>
      <c r="E12374" s="67"/>
      <c r="F12374" s="65"/>
      <c r="G12374" s="66"/>
      <c r="J12374" s="65"/>
      <c r="K12374" s="65"/>
      <c r="L12374" s="66"/>
      <c r="M12374" s="65"/>
      <c r="N12374" s="65"/>
      <c r="O12374" s="65"/>
      <c r="P12374" s="66"/>
      <c r="Q12374" s="31">
        <f t="shared" si="386"/>
        <v>9999</v>
      </c>
      <c r="R12374" s="31" t="str">
        <f t="shared" si="387"/>
        <v/>
      </c>
      <c r="S12374" s="29">
        <f>IF($Q12374&lt;Parâmetros!$E$19,$G12374-1,$G12374)</f>
        <v>0</v>
      </c>
    </row>
    <row r="12375" spans="1:19" x14ac:dyDescent="0.25">
      <c r="A12375" s="116"/>
      <c r="B12375" s="65"/>
      <c r="C12375" s="65"/>
      <c r="D12375" s="66"/>
      <c r="E12375" s="67"/>
      <c r="F12375" s="65"/>
      <c r="G12375" s="66"/>
      <c r="J12375" s="65"/>
      <c r="K12375" s="65"/>
      <c r="L12375" s="66"/>
      <c r="M12375" s="65"/>
      <c r="N12375" s="65"/>
      <c r="O12375" s="65"/>
      <c r="P12375" s="66"/>
      <c r="Q12375" s="31">
        <f t="shared" si="386"/>
        <v>9999</v>
      </c>
      <c r="R12375" s="31" t="str">
        <f t="shared" si="387"/>
        <v/>
      </c>
      <c r="S12375" s="29">
        <f>IF($Q12375&lt;Parâmetros!$E$19,$G12375-1,$G12375)</f>
        <v>0</v>
      </c>
    </row>
    <row r="12376" spans="1:19" x14ac:dyDescent="0.25">
      <c r="A12376" s="116"/>
      <c r="B12376" s="65"/>
      <c r="C12376" s="65"/>
      <c r="D12376" s="66"/>
      <c r="E12376" s="67"/>
      <c r="F12376" s="65"/>
      <c r="G12376" s="66"/>
      <c r="J12376" s="65"/>
      <c r="K12376" s="65"/>
      <c r="L12376" s="66"/>
      <c r="M12376" s="65"/>
      <c r="N12376" s="65"/>
      <c r="O12376" s="65"/>
      <c r="P12376" s="66"/>
      <c r="Q12376" s="31">
        <f t="shared" si="386"/>
        <v>9999</v>
      </c>
      <c r="R12376" s="31" t="str">
        <f t="shared" si="387"/>
        <v/>
      </c>
      <c r="S12376" s="29">
        <f>IF($Q12376&lt;Parâmetros!$E$19,$G12376-1,$G12376)</f>
        <v>0</v>
      </c>
    </row>
    <row r="12377" spans="1:19" x14ac:dyDescent="0.25">
      <c r="A12377" s="116"/>
      <c r="B12377" s="65"/>
      <c r="C12377" s="65"/>
      <c r="D12377" s="66"/>
      <c r="E12377" s="67"/>
      <c r="F12377" s="65"/>
      <c r="G12377" s="66"/>
      <c r="J12377" s="65"/>
      <c r="K12377" s="65"/>
      <c r="L12377" s="66"/>
      <c r="M12377" s="65"/>
      <c r="N12377" s="65"/>
      <c r="O12377" s="65"/>
      <c r="P12377" s="66"/>
      <c r="Q12377" s="31">
        <f t="shared" si="386"/>
        <v>9999</v>
      </c>
      <c r="R12377" s="31" t="str">
        <f t="shared" si="387"/>
        <v/>
      </c>
      <c r="S12377" s="29">
        <f>IF($Q12377&lt;Parâmetros!$E$19,$G12377-1,$G12377)</f>
        <v>0</v>
      </c>
    </row>
    <row r="12378" spans="1:19" x14ac:dyDescent="0.25">
      <c r="A12378" s="116"/>
      <c r="B12378" s="65"/>
      <c r="C12378" s="65"/>
      <c r="D12378" s="66"/>
      <c r="E12378" s="67"/>
      <c r="F12378" s="65"/>
      <c r="G12378" s="66"/>
      <c r="J12378" s="65"/>
      <c r="K12378" s="65"/>
      <c r="L12378" s="66"/>
      <c r="M12378" s="65"/>
      <c r="N12378" s="65"/>
      <c r="O12378" s="65"/>
      <c r="P12378" s="66"/>
      <c r="Q12378" s="31">
        <f t="shared" si="386"/>
        <v>9999</v>
      </c>
      <c r="R12378" s="31" t="str">
        <f t="shared" si="387"/>
        <v/>
      </c>
      <c r="S12378" s="29">
        <f>IF($Q12378&lt;Parâmetros!$E$19,$G12378-1,$G12378)</f>
        <v>0</v>
      </c>
    </row>
    <row r="12379" spans="1:19" x14ac:dyDescent="0.25">
      <c r="A12379" s="116"/>
      <c r="B12379" s="65"/>
      <c r="C12379" s="65"/>
      <c r="D12379" s="66"/>
      <c r="E12379" s="67"/>
      <c r="F12379" s="65"/>
      <c r="G12379" s="66"/>
      <c r="J12379" s="65"/>
      <c r="K12379" s="65"/>
      <c r="L12379" s="66"/>
      <c r="M12379" s="65"/>
      <c r="N12379" s="65"/>
      <c r="O12379" s="65"/>
      <c r="P12379" s="66"/>
      <c r="Q12379" s="31">
        <f t="shared" si="386"/>
        <v>9999</v>
      </c>
      <c r="R12379" s="31" t="str">
        <f t="shared" si="387"/>
        <v/>
      </c>
      <c r="S12379" s="29">
        <f>IF($Q12379&lt;Parâmetros!$E$19,$G12379-1,$G12379)</f>
        <v>0</v>
      </c>
    </row>
    <row r="12380" spans="1:19" x14ac:dyDescent="0.25">
      <c r="A12380" s="116"/>
      <c r="B12380" s="65"/>
      <c r="C12380" s="65"/>
      <c r="D12380" s="66"/>
      <c r="E12380" s="67"/>
      <c r="F12380" s="65"/>
      <c r="G12380" s="66"/>
      <c r="J12380" s="65"/>
      <c r="K12380" s="65"/>
      <c r="L12380" s="66"/>
      <c r="M12380" s="65"/>
      <c r="N12380" s="65"/>
      <c r="O12380" s="65"/>
      <c r="P12380" s="66"/>
      <c r="Q12380" s="31">
        <f t="shared" si="386"/>
        <v>9999</v>
      </c>
      <c r="R12380" s="31" t="str">
        <f t="shared" si="387"/>
        <v/>
      </c>
      <c r="S12380" s="29">
        <f>IF($Q12380&lt;Parâmetros!$E$19,$G12380-1,$G12380)</f>
        <v>0</v>
      </c>
    </row>
    <row r="12381" spans="1:19" x14ac:dyDescent="0.25">
      <c r="A12381" s="116"/>
      <c r="B12381" s="65"/>
      <c r="C12381" s="65"/>
      <c r="D12381" s="66"/>
      <c r="E12381" s="67"/>
      <c r="F12381" s="65"/>
      <c r="G12381" s="66"/>
      <c r="J12381" s="65"/>
      <c r="K12381" s="65"/>
      <c r="L12381" s="66"/>
      <c r="M12381" s="65"/>
      <c r="N12381" s="65"/>
      <c r="O12381" s="65"/>
      <c r="P12381" s="66"/>
      <c r="Q12381" s="31">
        <f t="shared" si="386"/>
        <v>9999</v>
      </c>
      <c r="R12381" s="31" t="str">
        <f t="shared" si="387"/>
        <v/>
      </c>
      <c r="S12381" s="29">
        <f>IF($Q12381&lt;Parâmetros!$E$19,$G12381-1,$G12381)</f>
        <v>0</v>
      </c>
    </row>
    <row r="12382" spans="1:19" x14ac:dyDescent="0.25">
      <c r="A12382" s="116"/>
      <c r="B12382" s="65"/>
      <c r="C12382" s="65"/>
      <c r="D12382" s="66"/>
      <c r="E12382" s="67"/>
      <c r="F12382" s="65"/>
      <c r="G12382" s="66"/>
      <c r="J12382" s="65"/>
      <c r="K12382" s="65"/>
      <c r="L12382" s="66"/>
      <c r="M12382" s="65"/>
      <c r="N12382" s="65"/>
      <c r="O12382" s="65"/>
      <c r="P12382" s="66"/>
      <c r="Q12382" s="31">
        <f t="shared" si="386"/>
        <v>9999</v>
      </c>
      <c r="R12382" s="31" t="str">
        <f t="shared" si="387"/>
        <v/>
      </c>
      <c r="S12382" s="29">
        <f>IF($Q12382&lt;Parâmetros!$E$19,$G12382-1,$G12382)</f>
        <v>0</v>
      </c>
    </row>
    <row r="12383" spans="1:19" x14ac:dyDescent="0.25">
      <c r="A12383" s="116"/>
      <c r="B12383" s="65"/>
      <c r="C12383" s="65"/>
      <c r="D12383" s="66"/>
      <c r="E12383" s="67"/>
      <c r="F12383" s="65"/>
      <c r="G12383" s="66"/>
      <c r="J12383" s="65"/>
      <c r="K12383" s="65"/>
      <c r="L12383" s="66"/>
      <c r="M12383" s="65"/>
      <c r="N12383" s="65"/>
      <c r="O12383" s="65"/>
      <c r="P12383" s="66"/>
      <c r="Q12383" s="31">
        <f t="shared" si="386"/>
        <v>9999</v>
      </c>
      <c r="R12383" s="31" t="str">
        <f t="shared" si="387"/>
        <v/>
      </c>
      <c r="S12383" s="29">
        <f>IF($Q12383&lt;Parâmetros!$E$19,$G12383-1,$G12383)</f>
        <v>0</v>
      </c>
    </row>
    <row r="12384" spans="1:19" x14ac:dyDescent="0.25">
      <c r="A12384" s="116"/>
      <c r="B12384" s="65"/>
      <c r="C12384" s="65"/>
      <c r="D12384" s="66"/>
      <c r="E12384" s="67"/>
      <c r="F12384" s="65"/>
      <c r="G12384" s="66"/>
      <c r="J12384" s="65"/>
      <c r="K12384" s="65"/>
      <c r="L12384" s="66"/>
      <c r="M12384" s="65"/>
      <c r="N12384" s="65"/>
      <c r="O12384" s="65"/>
      <c r="P12384" s="66"/>
      <c r="Q12384" s="31">
        <f t="shared" si="386"/>
        <v>9999</v>
      </c>
      <c r="R12384" s="31" t="str">
        <f t="shared" si="387"/>
        <v/>
      </c>
      <c r="S12384" s="29">
        <f>IF($Q12384&lt;Parâmetros!$E$19,$G12384-1,$G12384)</f>
        <v>0</v>
      </c>
    </row>
    <row r="12385" spans="1:19" x14ac:dyDescent="0.25">
      <c r="A12385" s="116"/>
      <c r="B12385" s="65"/>
      <c r="C12385" s="65"/>
      <c r="D12385" s="66"/>
      <c r="E12385" s="67"/>
      <c r="F12385" s="65"/>
      <c r="G12385" s="66"/>
      <c r="J12385" s="65"/>
      <c r="K12385" s="65"/>
      <c r="L12385" s="66"/>
      <c r="M12385" s="65"/>
      <c r="N12385" s="65"/>
      <c r="O12385" s="65"/>
      <c r="P12385" s="66"/>
      <c r="Q12385" s="31">
        <f t="shared" si="386"/>
        <v>9999</v>
      </c>
      <c r="R12385" s="31" t="str">
        <f t="shared" si="387"/>
        <v/>
      </c>
      <c r="S12385" s="29">
        <f>IF($Q12385&lt;Parâmetros!$E$19,$G12385-1,$G12385)</f>
        <v>0</v>
      </c>
    </row>
    <row r="12386" spans="1:19" x14ac:dyDescent="0.25">
      <c r="A12386" s="116"/>
      <c r="B12386" s="65"/>
      <c r="C12386" s="65"/>
      <c r="D12386" s="66"/>
      <c r="E12386" s="67"/>
      <c r="F12386" s="65"/>
      <c r="G12386" s="66"/>
      <c r="J12386" s="65"/>
      <c r="K12386" s="65"/>
      <c r="L12386" s="66"/>
      <c r="M12386" s="65"/>
      <c r="N12386" s="65"/>
      <c r="O12386" s="65"/>
      <c r="P12386" s="66"/>
      <c r="Q12386" s="31">
        <f t="shared" si="386"/>
        <v>9999</v>
      </c>
      <c r="R12386" s="31" t="str">
        <f t="shared" si="387"/>
        <v/>
      </c>
      <c r="S12386" s="29">
        <f>IF($Q12386&lt;Parâmetros!$E$19,$G12386-1,$G12386)</f>
        <v>0</v>
      </c>
    </row>
    <row r="12387" spans="1:19" x14ac:dyDescent="0.25">
      <c r="A12387" s="116"/>
      <c r="B12387" s="65"/>
      <c r="C12387" s="65"/>
      <c r="D12387" s="66"/>
      <c r="E12387" s="67"/>
      <c r="F12387" s="65"/>
      <c r="G12387" s="66"/>
      <c r="J12387" s="65"/>
      <c r="K12387" s="65"/>
      <c r="L12387" s="66"/>
      <c r="M12387" s="65"/>
      <c r="N12387" s="65"/>
      <c r="O12387" s="65"/>
      <c r="P12387" s="66"/>
      <c r="Q12387" s="31">
        <f t="shared" si="386"/>
        <v>9999</v>
      </c>
      <c r="R12387" s="31" t="str">
        <f t="shared" si="387"/>
        <v/>
      </c>
      <c r="S12387" s="29">
        <f>IF($Q12387&lt;Parâmetros!$E$19,$G12387-1,$G12387)</f>
        <v>0</v>
      </c>
    </row>
    <row r="12388" spans="1:19" x14ac:dyDescent="0.25">
      <c r="A12388" s="116"/>
      <c r="B12388" s="65"/>
      <c r="C12388" s="65"/>
      <c r="D12388" s="66"/>
      <c r="E12388" s="67"/>
      <c r="F12388" s="65"/>
      <c r="G12388" s="66"/>
      <c r="J12388" s="65"/>
      <c r="K12388" s="65"/>
      <c r="L12388" s="66"/>
      <c r="M12388" s="65"/>
      <c r="N12388" s="65"/>
      <c r="O12388" s="65"/>
      <c r="P12388" s="66"/>
      <c r="Q12388" s="31">
        <f t="shared" si="386"/>
        <v>9999</v>
      </c>
      <c r="R12388" s="31" t="str">
        <f t="shared" si="387"/>
        <v/>
      </c>
      <c r="S12388" s="29">
        <f>IF($Q12388&lt;Parâmetros!$E$19,$G12388-1,$G12388)</f>
        <v>0</v>
      </c>
    </row>
    <row r="12389" spans="1:19" x14ac:dyDescent="0.25">
      <c r="A12389" s="116"/>
      <c r="B12389" s="65"/>
      <c r="C12389" s="65"/>
      <c r="D12389" s="66"/>
      <c r="E12389" s="67"/>
      <c r="F12389" s="65"/>
      <c r="G12389" s="66"/>
      <c r="J12389" s="65"/>
      <c r="K12389" s="65"/>
      <c r="L12389" s="66"/>
      <c r="M12389" s="65"/>
      <c r="N12389" s="65"/>
      <c r="O12389" s="65"/>
      <c r="P12389" s="66"/>
      <c r="Q12389" s="31">
        <f t="shared" si="386"/>
        <v>9999</v>
      </c>
      <c r="R12389" s="31" t="str">
        <f t="shared" si="387"/>
        <v/>
      </c>
      <c r="S12389" s="29">
        <f>IF($Q12389&lt;Parâmetros!$E$19,$G12389-1,$G12389)</f>
        <v>0</v>
      </c>
    </row>
    <row r="12390" spans="1:19" x14ac:dyDescent="0.25">
      <c r="A12390" s="116"/>
      <c r="B12390" s="65"/>
      <c r="C12390" s="65"/>
      <c r="D12390" s="66"/>
      <c r="E12390" s="67"/>
      <c r="F12390" s="65"/>
      <c r="G12390" s="66"/>
      <c r="J12390" s="65"/>
      <c r="K12390" s="65"/>
      <c r="L12390" s="66"/>
      <c r="M12390" s="65"/>
      <c r="N12390" s="65"/>
      <c r="O12390" s="65"/>
      <c r="P12390" s="66"/>
      <c r="Q12390" s="31">
        <f t="shared" si="386"/>
        <v>9999</v>
      </c>
      <c r="R12390" s="31" t="str">
        <f t="shared" si="387"/>
        <v/>
      </c>
      <c r="S12390" s="29">
        <f>IF($Q12390&lt;Parâmetros!$E$19,$G12390-1,$G12390)</f>
        <v>0</v>
      </c>
    </row>
    <row r="12391" spans="1:19" x14ac:dyDescent="0.25">
      <c r="A12391" s="116"/>
      <c r="B12391" s="65"/>
      <c r="C12391" s="65"/>
      <c r="D12391" s="66"/>
      <c r="E12391" s="67"/>
      <c r="F12391" s="65"/>
      <c r="G12391" s="66"/>
      <c r="J12391" s="65"/>
      <c r="K12391" s="65"/>
      <c r="L12391" s="66"/>
      <c r="M12391" s="65"/>
      <c r="N12391" s="65"/>
      <c r="O12391" s="65"/>
      <c r="P12391" s="66"/>
      <c r="Q12391" s="31">
        <f t="shared" si="386"/>
        <v>9999</v>
      </c>
      <c r="R12391" s="31" t="str">
        <f t="shared" si="387"/>
        <v/>
      </c>
      <c r="S12391" s="29">
        <f>IF($Q12391&lt;Parâmetros!$E$19,$G12391-1,$G12391)</f>
        <v>0</v>
      </c>
    </row>
    <row r="12392" spans="1:19" x14ac:dyDescent="0.25">
      <c r="A12392" s="116"/>
      <c r="B12392" s="65"/>
      <c r="C12392" s="65"/>
      <c r="D12392" s="66"/>
      <c r="E12392" s="67"/>
      <c r="F12392" s="65"/>
      <c r="G12392" s="66"/>
      <c r="J12392" s="65"/>
      <c r="K12392" s="65"/>
      <c r="L12392" s="66"/>
      <c r="M12392" s="65"/>
      <c r="N12392" s="65"/>
      <c r="O12392" s="65"/>
      <c r="P12392" s="66"/>
      <c r="Q12392" s="31">
        <f t="shared" si="386"/>
        <v>9999</v>
      </c>
      <c r="R12392" s="31" t="str">
        <f t="shared" si="387"/>
        <v/>
      </c>
      <c r="S12392" s="29">
        <f>IF($Q12392&lt;Parâmetros!$E$19,$G12392-1,$G12392)</f>
        <v>0</v>
      </c>
    </row>
    <row r="12393" spans="1:19" x14ac:dyDescent="0.25">
      <c r="A12393" s="116"/>
      <c r="B12393" s="65"/>
      <c r="C12393" s="65"/>
      <c r="D12393" s="66"/>
      <c r="E12393" s="67"/>
      <c r="F12393" s="65"/>
      <c r="G12393" s="66"/>
      <c r="J12393" s="65"/>
      <c r="K12393" s="65"/>
      <c r="L12393" s="66"/>
      <c r="M12393" s="65"/>
      <c r="N12393" s="65"/>
      <c r="O12393" s="65"/>
      <c r="P12393" s="66"/>
      <c r="Q12393" s="31">
        <f t="shared" si="386"/>
        <v>9999</v>
      </c>
      <c r="R12393" s="31" t="str">
        <f t="shared" si="387"/>
        <v/>
      </c>
      <c r="S12393" s="29">
        <f>IF($Q12393&lt;Parâmetros!$E$19,$G12393-1,$G12393)</f>
        <v>0</v>
      </c>
    </row>
    <row r="12394" spans="1:19" x14ac:dyDescent="0.25">
      <c r="A12394" s="116"/>
      <c r="B12394" s="65"/>
      <c r="C12394" s="65"/>
      <c r="D12394" s="66"/>
      <c r="E12394" s="67"/>
      <c r="F12394" s="65"/>
      <c r="G12394" s="66"/>
      <c r="J12394" s="65"/>
      <c r="K12394" s="65"/>
      <c r="L12394" s="66"/>
      <c r="M12394" s="65"/>
      <c r="N12394" s="65"/>
      <c r="O12394" s="65"/>
      <c r="P12394" s="66"/>
      <c r="Q12394" s="31">
        <f t="shared" si="386"/>
        <v>9999</v>
      </c>
      <c r="R12394" s="31" t="str">
        <f t="shared" si="387"/>
        <v/>
      </c>
      <c r="S12394" s="29">
        <f>IF($Q12394&lt;Parâmetros!$E$19,$G12394-1,$G12394)</f>
        <v>0</v>
      </c>
    </row>
    <row r="12395" spans="1:19" x14ac:dyDescent="0.25">
      <c r="A12395" s="116"/>
      <c r="B12395" s="65"/>
      <c r="C12395" s="65"/>
      <c r="D12395" s="66"/>
      <c r="E12395" s="67"/>
      <c r="F12395" s="65"/>
      <c r="G12395" s="66"/>
      <c r="J12395" s="65"/>
      <c r="K12395" s="65"/>
      <c r="L12395" s="66"/>
      <c r="M12395" s="65"/>
      <c r="N12395" s="65"/>
      <c r="O12395" s="65"/>
      <c r="P12395" s="66"/>
      <c r="Q12395" s="31">
        <f t="shared" si="386"/>
        <v>9999</v>
      </c>
      <c r="R12395" s="31" t="str">
        <f t="shared" si="387"/>
        <v/>
      </c>
      <c r="S12395" s="29">
        <f>IF($Q12395&lt;Parâmetros!$E$19,$G12395-1,$G12395)</f>
        <v>0</v>
      </c>
    </row>
    <row r="12396" spans="1:19" x14ac:dyDescent="0.25">
      <c r="A12396" s="116"/>
      <c r="B12396" s="65"/>
      <c r="C12396" s="65"/>
      <c r="D12396" s="66"/>
      <c r="E12396" s="67"/>
      <c r="F12396" s="65"/>
      <c r="G12396" s="66"/>
      <c r="J12396" s="65"/>
      <c r="K12396" s="65"/>
      <c r="L12396" s="66"/>
      <c r="M12396" s="65"/>
      <c r="N12396" s="65"/>
      <c r="O12396" s="65"/>
      <c r="P12396" s="66"/>
      <c r="Q12396" s="31">
        <f t="shared" si="386"/>
        <v>9999</v>
      </c>
      <c r="R12396" s="31" t="str">
        <f t="shared" si="387"/>
        <v/>
      </c>
      <c r="S12396" s="29">
        <f>IF($Q12396&lt;Parâmetros!$E$19,$G12396-1,$G12396)</f>
        <v>0</v>
      </c>
    </row>
    <row r="12397" spans="1:19" x14ac:dyDescent="0.25">
      <c r="A12397" s="116"/>
      <c r="B12397" s="65"/>
      <c r="C12397" s="65"/>
      <c r="D12397" s="66"/>
      <c r="E12397" s="67"/>
      <c r="F12397" s="65"/>
      <c r="G12397" s="66"/>
      <c r="J12397" s="65"/>
      <c r="K12397" s="65"/>
      <c r="L12397" s="66"/>
      <c r="M12397" s="65"/>
      <c r="N12397" s="65"/>
      <c r="O12397" s="65"/>
      <c r="P12397" s="66"/>
      <c r="Q12397" s="31">
        <f t="shared" si="386"/>
        <v>9999</v>
      </c>
      <c r="R12397" s="31" t="str">
        <f t="shared" si="387"/>
        <v/>
      </c>
      <c r="S12397" s="29">
        <f>IF($Q12397&lt;Parâmetros!$E$19,$G12397-1,$G12397)</f>
        <v>0</v>
      </c>
    </row>
    <row r="12398" spans="1:19" x14ac:dyDescent="0.25">
      <c r="A12398" s="116"/>
      <c r="B12398" s="65"/>
      <c r="C12398" s="65"/>
      <c r="D12398" s="66"/>
      <c r="E12398" s="67"/>
      <c r="F12398" s="65"/>
      <c r="G12398" s="66"/>
      <c r="J12398" s="65"/>
      <c r="K12398" s="65"/>
      <c r="L12398" s="66"/>
      <c r="M12398" s="65"/>
      <c r="N12398" s="65"/>
      <c r="O12398" s="65"/>
      <c r="P12398" s="66"/>
      <c r="Q12398" s="31">
        <f t="shared" si="386"/>
        <v>9999</v>
      </c>
      <c r="R12398" s="31" t="str">
        <f t="shared" si="387"/>
        <v/>
      </c>
      <c r="S12398" s="29">
        <f>IF($Q12398&lt;Parâmetros!$E$19,$G12398-1,$G12398)</f>
        <v>0</v>
      </c>
    </row>
    <row r="12399" spans="1:19" x14ac:dyDescent="0.25">
      <c r="A12399" s="116"/>
      <c r="B12399" s="65"/>
      <c r="C12399" s="65"/>
      <c r="D12399" s="66"/>
      <c r="E12399" s="67"/>
      <c r="F12399" s="65"/>
      <c r="G12399" s="66"/>
      <c r="J12399" s="65"/>
      <c r="K12399" s="65"/>
      <c r="L12399" s="66"/>
      <c r="M12399" s="65"/>
      <c r="N12399" s="65"/>
      <c r="O12399" s="65"/>
      <c r="P12399" s="66"/>
      <c r="Q12399" s="31">
        <f t="shared" si="386"/>
        <v>9999</v>
      </c>
      <c r="R12399" s="31" t="str">
        <f t="shared" si="387"/>
        <v/>
      </c>
      <c r="S12399" s="29">
        <f>IF($Q12399&lt;Parâmetros!$E$19,$G12399-1,$G12399)</f>
        <v>0</v>
      </c>
    </row>
    <row r="12400" spans="1:19" x14ac:dyDescent="0.25">
      <c r="A12400" s="116"/>
      <c r="B12400" s="65"/>
      <c r="C12400" s="65"/>
      <c r="D12400" s="66"/>
      <c r="E12400" s="67"/>
      <c r="F12400" s="65"/>
      <c r="G12400" s="66"/>
      <c r="J12400" s="65"/>
      <c r="K12400" s="65"/>
      <c r="L12400" s="66"/>
      <c r="M12400" s="65"/>
      <c r="N12400" s="65"/>
      <c r="O12400" s="65"/>
      <c r="P12400" s="66"/>
      <c r="Q12400" s="31">
        <f t="shared" si="386"/>
        <v>9999</v>
      </c>
      <c r="R12400" s="31" t="str">
        <f t="shared" si="387"/>
        <v/>
      </c>
      <c r="S12400" s="29">
        <f>IF($Q12400&lt;Parâmetros!$E$19,$G12400-1,$G12400)</f>
        <v>0</v>
      </c>
    </row>
    <row r="12401" spans="1:19" x14ac:dyDescent="0.25">
      <c r="A12401" s="116"/>
      <c r="B12401" s="65"/>
      <c r="C12401" s="65"/>
      <c r="D12401" s="66"/>
      <c r="E12401" s="67"/>
      <c r="F12401" s="65"/>
      <c r="G12401" s="66"/>
      <c r="J12401" s="65"/>
      <c r="K12401" s="65"/>
      <c r="L12401" s="66"/>
      <c r="M12401" s="65"/>
      <c r="N12401" s="65"/>
      <c r="O12401" s="65"/>
      <c r="P12401" s="66"/>
      <c r="Q12401" s="31">
        <f t="shared" si="386"/>
        <v>9999</v>
      </c>
      <c r="R12401" s="31" t="str">
        <f t="shared" si="387"/>
        <v/>
      </c>
      <c r="S12401" s="29">
        <f>IF($Q12401&lt;Parâmetros!$E$19,$G12401-1,$G12401)</f>
        <v>0</v>
      </c>
    </row>
    <row r="12402" spans="1:19" x14ac:dyDescent="0.25">
      <c r="A12402" s="116"/>
      <c r="B12402" s="65"/>
      <c r="C12402" s="65"/>
      <c r="D12402" s="66"/>
      <c r="E12402" s="67"/>
      <c r="F12402" s="65"/>
      <c r="G12402" s="66"/>
      <c r="J12402" s="65"/>
      <c r="K12402" s="65"/>
      <c r="L12402" s="66"/>
      <c r="M12402" s="65"/>
      <c r="N12402" s="65"/>
      <c r="O12402" s="65"/>
      <c r="P12402" s="66"/>
      <c r="Q12402" s="31">
        <f t="shared" si="386"/>
        <v>9999</v>
      </c>
      <c r="R12402" s="31" t="str">
        <f t="shared" si="387"/>
        <v/>
      </c>
      <c r="S12402" s="29">
        <f>IF($Q12402&lt;Parâmetros!$E$19,$G12402-1,$G12402)</f>
        <v>0</v>
      </c>
    </row>
    <row r="12403" spans="1:19" x14ac:dyDescent="0.25">
      <c r="A12403" s="116"/>
      <c r="B12403" s="65"/>
      <c r="C12403" s="65"/>
      <c r="D12403" s="66"/>
      <c r="E12403" s="67"/>
      <c r="F12403" s="65"/>
      <c r="G12403" s="66"/>
      <c r="J12403" s="65"/>
      <c r="K12403" s="65"/>
      <c r="L12403" s="66"/>
      <c r="M12403" s="65"/>
      <c r="N12403" s="65"/>
      <c r="O12403" s="65"/>
      <c r="P12403" s="66"/>
      <c r="Q12403" s="31">
        <f t="shared" si="386"/>
        <v>9999</v>
      </c>
      <c r="R12403" s="31" t="str">
        <f t="shared" si="387"/>
        <v/>
      </c>
      <c r="S12403" s="29">
        <f>IF($Q12403&lt;Parâmetros!$E$19,$G12403-1,$G12403)</f>
        <v>0</v>
      </c>
    </row>
    <row r="12404" spans="1:19" x14ac:dyDescent="0.25">
      <c r="A12404" s="116"/>
      <c r="B12404" s="65"/>
      <c r="C12404" s="65"/>
      <c r="D12404" s="66"/>
      <c r="E12404" s="67"/>
      <c r="F12404" s="65"/>
      <c r="G12404" s="66"/>
      <c r="J12404" s="65"/>
      <c r="K12404" s="65"/>
      <c r="L12404" s="66"/>
      <c r="M12404" s="65"/>
      <c r="N12404" s="65"/>
      <c r="O12404" s="65"/>
      <c r="P12404" s="66"/>
      <c r="Q12404" s="31">
        <f t="shared" si="386"/>
        <v>9999</v>
      </c>
      <c r="R12404" s="31" t="str">
        <f t="shared" si="387"/>
        <v/>
      </c>
      <c r="S12404" s="29">
        <f>IF($Q12404&lt;Parâmetros!$E$19,$G12404-1,$G12404)</f>
        <v>0</v>
      </c>
    </row>
    <row r="12405" spans="1:19" x14ac:dyDescent="0.25">
      <c r="A12405" s="116"/>
      <c r="B12405" s="65"/>
      <c r="C12405" s="65"/>
      <c r="D12405" s="66"/>
      <c r="E12405" s="67"/>
      <c r="F12405" s="65"/>
      <c r="G12405" s="66"/>
      <c r="J12405" s="65"/>
      <c r="K12405" s="65"/>
      <c r="L12405" s="66"/>
      <c r="M12405" s="65"/>
      <c r="N12405" s="65"/>
      <c r="O12405" s="65"/>
      <c r="P12405" s="66"/>
      <c r="Q12405" s="31">
        <f t="shared" si="386"/>
        <v>9999</v>
      </c>
      <c r="R12405" s="31" t="str">
        <f t="shared" si="387"/>
        <v/>
      </c>
      <c r="S12405" s="29">
        <f>IF($Q12405&lt;Parâmetros!$E$19,$G12405-1,$G12405)</f>
        <v>0</v>
      </c>
    </row>
    <row r="12406" spans="1:19" x14ac:dyDescent="0.25">
      <c r="A12406" s="116"/>
      <c r="B12406" s="65"/>
      <c r="C12406" s="65"/>
      <c r="D12406" s="66"/>
      <c r="E12406" s="67"/>
      <c r="F12406" s="65"/>
      <c r="G12406" s="66"/>
      <c r="J12406" s="65"/>
      <c r="K12406" s="65"/>
      <c r="L12406" s="66"/>
      <c r="M12406" s="65"/>
      <c r="O12406" s="65"/>
      <c r="P12406" s="66"/>
      <c r="Q12406" s="31">
        <f t="shared" si="386"/>
        <v>9999</v>
      </c>
      <c r="R12406" s="31" t="str">
        <f t="shared" si="387"/>
        <v/>
      </c>
      <c r="S12406" s="29">
        <f>IF($Q12406&lt;Parâmetros!$E$19,$G12406-1,$G12406)</f>
        <v>0</v>
      </c>
    </row>
    <row r="12407" spans="1:19" x14ac:dyDescent="0.25">
      <c r="A12407" s="116"/>
      <c r="B12407" s="65"/>
      <c r="C12407" s="65"/>
      <c r="D12407" s="66"/>
      <c r="E12407" s="67"/>
      <c r="F12407" s="65"/>
      <c r="G12407" s="66"/>
      <c r="J12407" s="65"/>
      <c r="K12407" s="65"/>
      <c r="L12407" s="66"/>
      <c r="M12407" s="65"/>
      <c r="N12407" s="65"/>
      <c r="O12407" s="65"/>
      <c r="P12407" s="66"/>
      <c r="Q12407" s="31">
        <f t="shared" si="386"/>
        <v>9999</v>
      </c>
      <c r="R12407" s="31" t="str">
        <f t="shared" si="387"/>
        <v/>
      </c>
      <c r="S12407" s="29">
        <f>IF($Q12407&lt;Parâmetros!$E$19,$G12407-1,$G12407)</f>
        <v>0</v>
      </c>
    </row>
    <row r="12408" spans="1:19" x14ac:dyDescent="0.25">
      <c r="A12408" s="116"/>
      <c r="B12408" s="65"/>
      <c r="C12408" s="65"/>
      <c r="D12408" s="66"/>
      <c r="E12408" s="67"/>
      <c r="F12408" s="65"/>
      <c r="G12408" s="66"/>
      <c r="J12408" s="65"/>
      <c r="K12408" s="65"/>
      <c r="L12408" s="66"/>
      <c r="M12408" s="65"/>
      <c r="N12408" s="65"/>
      <c r="O12408" s="65"/>
      <c r="P12408" s="66"/>
      <c r="Q12408" s="31">
        <f t="shared" si="386"/>
        <v>9999</v>
      </c>
      <c r="R12408" s="31" t="str">
        <f t="shared" si="387"/>
        <v/>
      </c>
      <c r="S12408" s="29">
        <f>IF($Q12408&lt;Parâmetros!$E$19,$G12408-1,$G12408)</f>
        <v>0</v>
      </c>
    </row>
    <row r="12409" spans="1:19" x14ac:dyDescent="0.25">
      <c r="A12409" s="116"/>
      <c r="B12409" s="65"/>
      <c r="C12409" s="65"/>
      <c r="D12409" s="66"/>
      <c r="E12409" s="67"/>
      <c r="F12409" s="65"/>
      <c r="G12409" s="66"/>
      <c r="J12409" s="65"/>
      <c r="K12409" s="65"/>
      <c r="L12409" s="66"/>
      <c r="M12409" s="65"/>
      <c r="N12409" s="65"/>
      <c r="O12409" s="65"/>
      <c r="P12409" s="66"/>
      <c r="Q12409" s="31">
        <f t="shared" si="386"/>
        <v>9999</v>
      </c>
      <c r="R12409" s="31" t="str">
        <f t="shared" si="387"/>
        <v/>
      </c>
      <c r="S12409" s="29">
        <f>IF($Q12409&lt;Parâmetros!$E$19,$G12409-1,$G12409)</f>
        <v>0</v>
      </c>
    </row>
    <row r="12410" spans="1:19" x14ac:dyDescent="0.25">
      <c r="A12410" s="116"/>
      <c r="B12410" s="65"/>
      <c r="C12410" s="65"/>
      <c r="D12410" s="66"/>
      <c r="E12410" s="67"/>
      <c r="F12410" s="65"/>
      <c r="G12410" s="66"/>
      <c r="J12410" s="65"/>
      <c r="K12410" s="65"/>
      <c r="L12410" s="66"/>
      <c r="M12410" s="65"/>
      <c r="N12410" s="65"/>
      <c r="O12410" s="65"/>
      <c r="P12410" s="66"/>
      <c r="Q12410" s="31">
        <f t="shared" si="386"/>
        <v>9999</v>
      </c>
      <c r="R12410" s="31" t="str">
        <f t="shared" si="387"/>
        <v/>
      </c>
      <c r="S12410" s="29">
        <f>IF($Q12410&lt;Parâmetros!$E$19,$G12410-1,$G12410)</f>
        <v>0</v>
      </c>
    </row>
    <row r="12411" spans="1:19" x14ac:dyDescent="0.25">
      <c r="A12411" s="116"/>
      <c r="B12411" s="65"/>
      <c r="C12411" s="65"/>
      <c r="D12411" s="66"/>
      <c r="E12411" s="67"/>
      <c r="F12411" s="65"/>
      <c r="G12411" s="66"/>
      <c r="J12411" s="65"/>
      <c r="K12411" s="65"/>
      <c r="L12411" s="66"/>
      <c r="M12411" s="65"/>
      <c r="N12411" s="65"/>
      <c r="O12411" s="65"/>
      <c r="P12411" s="66"/>
      <c r="Q12411" s="31">
        <f t="shared" si="386"/>
        <v>9999</v>
      </c>
      <c r="R12411" s="31" t="str">
        <f t="shared" si="387"/>
        <v/>
      </c>
      <c r="S12411" s="29">
        <f>IF($Q12411&lt;Parâmetros!$E$19,$G12411-1,$G12411)</f>
        <v>0</v>
      </c>
    </row>
    <row r="12412" spans="1:19" x14ac:dyDescent="0.25">
      <c r="A12412" s="116"/>
      <c r="B12412" s="65"/>
      <c r="C12412" s="65"/>
      <c r="D12412" s="66"/>
      <c r="E12412" s="67"/>
      <c r="F12412" s="65"/>
      <c r="G12412" s="66"/>
      <c r="J12412" s="65"/>
      <c r="K12412" s="65"/>
      <c r="L12412" s="66"/>
      <c r="M12412" s="65"/>
      <c r="N12412" s="65"/>
      <c r="O12412" s="65"/>
      <c r="P12412" s="66"/>
      <c r="Q12412" s="31">
        <f t="shared" ref="Q12412:Q12475" si="388">IFERROR(VALUE(LEFT($J12412,2))*60+VALUE(MID($J12412,4,2)),9999)</f>
        <v>9999</v>
      </c>
      <c r="R12412" s="31" t="str">
        <f t="shared" ref="R12412:R12475" si="389">IFERROR(VALUE(LEFT($K12412,2))*60+VALUE(MID($K12412,4,2)),"")</f>
        <v/>
      </c>
      <c r="S12412" s="29">
        <f>IF($Q12412&lt;Parâmetros!$E$19,$G12412-1,$G12412)</f>
        <v>0</v>
      </c>
    </row>
    <row r="12413" spans="1:19" x14ac:dyDescent="0.25">
      <c r="A12413" s="116"/>
      <c r="B12413" s="65"/>
      <c r="C12413" s="65"/>
      <c r="D12413" s="66"/>
      <c r="E12413" s="67"/>
      <c r="F12413" s="65"/>
      <c r="G12413" s="66"/>
      <c r="J12413" s="65"/>
      <c r="K12413" s="65"/>
      <c r="L12413" s="66"/>
      <c r="M12413" s="65"/>
      <c r="N12413" s="65"/>
      <c r="O12413" s="65"/>
      <c r="P12413" s="66"/>
      <c r="Q12413" s="31">
        <f t="shared" si="388"/>
        <v>9999</v>
      </c>
      <c r="R12413" s="31" t="str">
        <f t="shared" si="389"/>
        <v/>
      </c>
      <c r="S12413" s="29">
        <f>IF($Q12413&lt;Parâmetros!$E$19,$G12413-1,$G12413)</f>
        <v>0</v>
      </c>
    </row>
    <row r="12414" spans="1:19" x14ac:dyDescent="0.25">
      <c r="A12414" s="116"/>
      <c r="B12414" s="65"/>
      <c r="C12414" s="65"/>
      <c r="D12414" s="66"/>
      <c r="E12414" s="67"/>
      <c r="F12414" s="65"/>
      <c r="G12414" s="66"/>
      <c r="J12414" s="65"/>
      <c r="K12414" s="65"/>
      <c r="L12414" s="66"/>
      <c r="M12414" s="65"/>
      <c r="N12414" s="65"/>
      <c r="O12414" s="65"/>
      <c r="P12414" s="66"/>
      <c r="Q12414" s="31">
        <f t="shared" si="388"/>
        <v>9999</v>
      </c>
      <c r="R12414" s="31" t="str">
        <f t="shared" si="389"/>
        <v/>
      </c>
      <c r="S12414" s="29">
        <f>IF($Q12414&lt;Parâmetros!$E$19,$G12414-1,$G12414)</f>
        <v>0</v>
      </c>
    </row>
    <row r="12415" spans="1:19" x14ac:dyDescent="0.25">
      <c r="A12415" s="116"/>
      <c r="B12415" s="65"/>
      <c r="C12415" s="65"/>
      <c r="D12415" s="66"/>
      <c r="E12415" s="67"/>
      <c r="F12415" s="65"/>
      <c r="G12415" s="66"/>
      <c r="J12415" s="65"/>
      <c r="K12415" s="65"/>
      <c r="L12415" s="66"/>
      <c r="M12415" s="65"/>
      <c r="N12415" s="65"/>
      <c r="O12415" s="65"/>
      <c r="P12415" s="66"/>
      <c r="Q12415" s="31">
        <f t="shared" si="388"/>
        <v>9999</v>
      </c>
      <c r="R12415" s="31" t="str">
        <f t="shared" si="389"/>
        <v/>
      </c>
      <c r="S12415" s="29">
        <f>IF($Q12415&lt;Parâmetros!$E$19,$G12415-1,$G12415)</f>
        <v>0</v>
      </c>
    </row>
    <row r="12416" spans="1:19" x14ac:dyDescent="0.25">
      <c r="A12416" s="116"/>
      <c r="B12416" s="65"/>
      <c r="C12416" s="65"/>
      <c r="D12416" s="66"/>
      <c r="E12416" s="67"/>
      <c r="F12416" s="65"/>
      <c r="G12416" s="66"/>
      <c r="J12416" s="65"/>
      <c r="K12416" s="65"/>
      <c r="L12416" s="66"/>
      <c r="M12416" s="65"/>
      <c r="N12416" s="65"/>
      <c r="O12416" s="65"/>
      <c r="P12416" s="66"/>
      <c r="Q12416" s="31">
        <f t="shared" si="388"/>
        <v>9999</v>
      </c>
      <c r="R12416" s="31" t="str">
        <f t="shared" si="389"/>
        <v/>
      </c>
      <c r="S12416" s="29">
        <f>IF($Q12416&lt;Parâmetros!$E$19,$G12416-1,$G12416)</f>
        <v>0</v>
      </c>
    </row>
    <row r="12417" spans="1:19" x14ac:dyDescent="0.25">
      <c r="A12417" s="116"/>
      <c r="B12417" s="65"/>
      <c r="C12417" s="65"/>
      <c r="D12417" s="66"/>
      <c r="E12417" s="67"/>
      <c r="F12417" s="65"/>
      <c r="G12417" s="66"/>
      <c r="J12417" s="65"/>
      <c r="K12417" s="65"/>
      <c r="L12417" s="66"/>
      <c r="M12417" s="65"/>
      <c r="N12417" s="65"/>
      <c r="O12417" s="65"/>
      <c r="P12417" s="66"/>
      <c r="Q12417" s="31">
        <f t="shared" si="388"/>
        <v>9999</v>
      </c>
      <c r="R12417" s="31" t="str">
        <f t="shared" si="389"/>
        <v/>
      </c>
      <c r="S12417" s="29">
        <f>IF($Q12417&lt;Parâmetros!$E$19,$G12417-1,$G12417)</f>
        <v>0</v>
      </c>
    </row>
    <row r="12418" spans="1:19" x14ac:dyDescent="0.25">
      <c r="A12418" s="116"/>
      <c r="B12418" s="65"/>
      <c r="C12418" s="65"/>
      <c r="D12418" s="66"/>
      <c r="E12418" s="67"/>
      <c r="F12418" s="65"/>
      <c r="G12418" s="66"/>
      <c r="J12418" s="65"/>
      <c r="K12418" s="65"/>
      <c r="L12418" s="66"/>
      <c r="M12418" s="65"/>
      <c r="N12418" s="65"/>
      <c r="O12418" s="65"/>
      <c r="P12418" s="66"/>
      <c r="Q12418" s="31">
        <f t="shared" si="388"/>
        <v>9999</v>
      </c>
      <c r="R12418" s="31" t="str">
        <f t="shared" si="389"/>
        <v/>
      </c>
      <c r="S12418" s="29">
        <f>IF($Q12418&lt;Parâmetros!$E$19,$G12418-1,$G12418)</f>
        <v>0</v>
      </c>
    </row>
    <row r="12419" spans="1:19" x14ac:dyDescent="0.25">
      <c r="A12419" s="116"/>
      <c r="B12419" s="65"/>
      <c r="C12419" s="65"/>
      <c r="D12419" s="66"/>
      <c r="E12419" s="67"/>
      <c r="F12419" s="65"/>
      <c r="G12419" s="66"/>
      <c r="J12419" s="65"/>
      <c r="K12419" s="65"/>
      <c r="L12419" s="66"/>
      <c r="M12419" s="65"/>
      <c r="O12419" s="65"/>
      <c r="P12419" s="66"/>
      <c r="Q12419" s="31">
        <f t="shared" si="388"/>
        <v>9999</v>
      </c>
      <c r="R12419" s="31" t="str">
        <f t="shared" si="389"/>
        <v/>
      </c>
      <c r="S12419" s="29">
        <f>IF($Q12419&lt;Parâmetros!$E$19,$G12419-1,$G12419)</f>
        <v>0</v>
      </c>
    </row>
    <row r="12420" spans="1:19" x14ac:dyDescent="0.25">
      <c r="A12420" s="116"/>
      <c r="B12420" s="65"/>
      <c r="C12420" s="65"/>
      <c r="D12420" s="66"/>
      <c r="E12420" s="67"/>
      <c r="F12420" s="65"/>
      <c r="G12420" s="66"/>
      <c r="J12420" s="65"/>
      <c r="K12420" s="65"/>
      <c r="L12420" s="66"/>
      <c r="M12420" s="65"/>
      <c r="O12420" s="65"/>
      <c r="P12420" s="66"/>
      <c r="Q12420" s="31">
        <f t="shared" si="388"/>
        <v>9999</v>
      </c>
      <c r="R12420" s="31" t="str">
        <f t="shared" si="389"/>
        <v/>
      </c>
      <c r="S12420" s="29">
        <f>IF($Q12420&lt;Parâmetros!$E$19,$G12420-1,$G12420)</f>
        <v>0</v>
      </c>
    </row>
    <row r="12421" spans="1:19" x14ac:dyDescent="0.25">
      <c r="A12421" s="116"/>
      <c r="B12421" s="65"/>
      <c r="C12421" s="65"/>
      <c r="D12421" s="66"/>
      <c r="E12421" s="67"/>
      <c r="F12421" s="65"/>
      <c r="G12421" s="66"/>
      <c r="J12421" s="65"/>
      <c r="K12421" s="65"/>
      <c r="L12421" s="66"/>
      <c r="M12421" s="65"/>
      <c r="N12421" s="65"/>
      <c r="O12421" s="65"/>
      <c r="P12421" s="66"/>
      <c r="Q12421" s="31">
        <f t="shared" si="388"/>
        <v>9999</v>
      </c>
      <c r="R12421" s="31" t="str">
        <f t="shared" si="389"/>
        <v/>
      </c>
      <c r="S12421" s="29">
        <f>IF($Q12421&lt;Parâmetros!$E$19,$G12421-1,$G12421)</f>
        <v>0</v>
      </c>
    </row>
    <row r="12422" spans="1:19" x14ac:dyDescent="0.25">
      <c r="A12422" s="116"/>
      <c r="B12422" s="65"/>
      <c r="C12422" s="65"/>
      <c r="D12422" s="66"/>
      <c r="E12422" s="67"/>
      <c r="F12422" s="65"/>
      <c r="G12422" s="66"/>
      <c r="J12422" s="65"/>
      <c r="K12422" s="65"/>
      <c r="L12422" s="66"/>
      <c r="M12422" s="65"/>
      <c r="N12422" s="65"/>
      <c r="O12422" s="65"/>
      <c r="P12422" s="66"/>
      <c r="Q12422" s="31">
        <f t="shared" si="388"/>
        <v>9999</v>
      </c>
      <c r="R12422" s="31" t="str">
        <f t="shared" si="389"/>
        <v/>
      </c>
      <c r="S12422" s="29">
        <f>IF($Q12422&lt;Parâmetros!$E$19,$G12422-1,$G12422)</f>
        <v>0</v>
      </c>
    </row>
    <row r="12423" spans="1:19" x14ac:dyDescent="0.25">
      <c r="A12423" s="116"/>
      <c r="B12423" s="65"/>
      <c r="C12423" s="65"/>
      <c r="D12423" s="66"/>
      <c r="E12423" s="67"/>
      <c r="F12423" s="65"/>
      <c r="G12423" s="66"/>
      <c r="J12423" s="65"/>
      <c r="K12423" s="65"/>
      <c r="L12423" s="66"/>
      <c r="M12423" s="65"/>
      <c r="O12423" s="65"/>
      <c r="P12423" s="66"/>
      <c r="Q12423" s="31">
        <f t="shared" si="388"/>
        <v>9999</v>
      </c>
      <c r="R12423" s="31" t="str">
        <f t="shared" si="389"/>
        <v/>
      </c>
      <c r="S12423" s="29">
        <f>IF($Q12423&lt;Parâmetros!$E$19,$G12423-1,$G12423)</f>
        <v>0</v>
      </c>
    </row>
    <row r="12424" spans="1:19" x14ac:dyDescent="0.25">
      <c r="A12424" s="116"/>
      <c r="B12424" s="65"/>
      <c r="C12424" s="65"/>
      <c r="D12424" s="66"/>
      <c r="E12424" s="67"/>
      <c r="F12424" s="65"/>
      <c r="G12424" s="66"/>
      <c r="J12424" s="65"/>
      <c r="K12424" s="65"/>
      <c r="L12424" s="66"/>
      <c r="M12424" s="65"/>
      <c r="O12424" s="65"/>
      <c r="P12424" s="66"/>
      <c r="Q12424" s="31">
        <f t="shared" si="388"/>
        <v>9999</v>
      </c>
      <c r="R12424" s="31" t="str">
        <f t="shared" si="389"/>
        <v/>
      </c>
      <c r="S12424" s="29">
        <f>IF($Q12424&lt;Parâmetros!$E$19,$G12424-1,$G12424)</f>
        <v>0</v>
      </c>
    </row>
    <row r="12425" spans="1:19" x14ac:dyDescent="0.25">
      <c r="A12425" s="116"/>
      <c r="B12425" s="65"/>
      <c r="C12425" s="65"/>
      <c r="D12425" s="66"/>
      <c r="E12425" s="67"/>
      <c r="F12425" s="65"/>
      <c r="G12425" s="66"/>
      <c r="J12425" s="65"/>
      <c r="K12425" s="65"/>
      <c r="L12425" s="66"/>
      <c r="M12425" s="65"/>
      <c r="N12425" s="65"/>
      <c r="O12425" s="65"/>
      <c r="P12425" s="66"/>
      <c r="Q12425" s="31">
        <f t="shared" si="388"/>
        <v>9999</v>
      </c>
      <c r="R12425" s="31" t="str">
        <f t="shared" si="389"/>
        <v/>
      </c>
      <c r="S12425" s="29">
        <f>IF($Q12425&lt;Parâmetros!$E$19,$G12425-1,$G12425)</f>
        <v>0</v>
      </c>
    </row>
    <row r="12426" spans="1:19" x14ac:dyDescent="0.25">
      <c r="A12426" s="116"/>
      <c r="B12426" s="65"/>
      <c r="C12426" s="65"/>
      <c r="D12426" s="66"/>
      <c r="E12426" s="67"/>
      <c r="F12426" s="65"/>
      <c r="G12426" s="66"/>
      <c r="J12426" s="65"/>
      <c r="K12426" s="65"/>
      <c r="L12426" s="66"/>
      <c r="M12426" s="65"/>
      <c r="O12426" s="65"/>
      <c r="P12426" s="66"/>
      <c r="Q12426" s="31">
        <f t="shared" si="388"/>
        <v>9999</v>
      </c>
      <c r="R12426" s="31" t="str">
        <f t="shared" si="389"/>
        <v/>
      </c>
      <c r="S12426" s="29">
        <f>IF($Q12426&lt;Parâmetros!$E$19,$G12426-1,$G12426)</f>
        <v>0</v>
      </c>
    </row>
    <row r="12427" spans="1:19" x14ac:dyDescent="0.25">
      <c r="A12427" s="116"/>
      <c r="B12427" s="65"/>
      <c r="C12427" s="65"/>
      <c r="D12427" s="66"/>
      <c r="E12427" s="67"/>
      <c r="F12427" s="65"/>
      <c r="G12427" s="66"/>
      <c r="J12427" s="65"/>
      <c r="K12427" s="65"/>
      <c r="L12427" s="66"/>
      <c r="M12427" s="65"/>
      <c r="O12427" s="65"/>
      <c r="P12427" s="66"/>
      <c r="Q12427" s="31">
        <f t="shared" si="388"/>
        <v>9999</v>
      </c>
      <c r="R12427" s="31" t="str">
        <f t="shared" si="389"/>
        <v/>
      </c>
      <c r="S12427" s="29">
        <f>IF($Q12427&lt;Parâmetros!$E$19,$G12427-1,$G12427)</f>
        <v>0</v>
      </c>
    </row>
    <row r="12428" spans="1:19" x14ac:dyDescent="0.25">
      <c r="A12428" s="116"/>
      <c r="B12428" s="65"/>
      <c r="C12428" s="65"/>
      <c r="D12428" s="66"/>
      <c r="E12428" s="67"/>
      <c r="F12428" s="65"/>
      <c r="G12428" s="66"/>
      <c r="J12428" s="65"/>
      <c r="K12428" s="65"/>
      <c r="L12428" s="66"/>
      <c r="M12428" s="65"/>
      <c r="O12428" s="65"/>
      <c r="P12428" s="66"/>
      <c r="Q12428" s="31">
        <f t="shared" si="388"/>
        <v>9999</v>
      </c>
      <c r="R12428" s="31" t="str">
        <f t="shared" si="389"/>
        <v/>
      </c>
      <c r="S12428" s="29">
        <f>IF($Q12428&lt;Parâmetros!$E$19,$G12428-1,$G12428)</f>
        <v>0</v>
      </c>
    </row>
    <row r="12429" spans="1:19" x14ac:dyDescent="0.25">
      <c r="A12429" s="116"/>
      <c r="B12429" s="65"/>
      <c r="C12429" s="65"/>
      <c r="D12429" s="66"/>
      <c r="E12429" s="67"/>
      <c r="F12429" s="65"/>
      <c r="G12429" s="66"/>
      <c r="J12429" s="65"/>
      <c r="K12429" s="65"/>
      <c r="L12429" s="66"/>
      <c r="M12429" s="65"/>
      <c r="O12429" s="65"/>
      <c r="P12429" s="66"/>
      <c r="Q12429" s="31">
        <f t="shared" si="388"/>
        <v>9999</v>
      </c>
      <c r="R12429" s="31" t="str">
        <f t="shared" si="389"/>
        <v/>
      </c>
      <c r="S12429" s="29">
        <f>IF($Q12429&lt;Parâmetros!$E$19,$G12429-1,$G12429)</f>
        <v>0</v>
      </c>
    </row>
    <row r="12430" spans="1:19" x14ac:dyDescent="0.25">
      <c r="A12430" s="116"/>
      <c r="B12430" s="65"/>
      <c r="C12430" s="65"/>
      <c r="D12430" s="66"/>
      <c r="E12430" s="67"/>
      <c r="F12430" s="65"/>
      <c r="G12430" s="66"/>
      <c r="J12430" s="65"/>
      <c r="K12430" s="65"/>
      <c r="L12430" s="66"/>
      <c r="M12430" s="65"/>
      <c r="N12430" s="65"/>
      <c r="O12430" s="65"/>
      <c r="P12430" s="66"/>
      <c r="Q12430" s="31">
        <f t="shared" si="388"/>
        <v>9999</v>
      </c>
      <c r="R12430" s="31" t="str">
        <f t="shared" si="389"/>
        <v/>
      </c>
      <c r="S12430" s="29">
        <f>IF($Q12430&lt;Parâmetros!$E$19,$G12430-1,$G12430)</f>
        <v>0</v>
      </c>
    </row>
    <row r="12431" spans="1:19" x14ac:dyDescent="0.25">
      <c r="A12431" s="116"/>
      <c r="B12431" s="65"/>
      <c r="C12431" s="65"/>
      <c r="D12431" s="66"/>
      <c r="E12431" s="67"/>
      <c r="F12431" s="65"/>
      <c r="G12431" s="66"/>
      <c r="J12431" s="65"/>
      <c r="K12431" s="65"/>
      <c r="L12431" s="66"/>
      <c r="M12431" s="65"/>
      <c r="N12431" s="65"/>
      <c r="O12431" s="65"/>
      <c r="P12431" s="66"/>
      <c r="Q12431" s="31">
        <f t="shared" si="388"/>
        <v>9999</v>
      </c>
      <c r="R12431" s="31" t="str">
        <f t="shared" si="389"/>
        <v/>
      </c>
      <c r="S12431" s="29">
        <f>IF($Q12431&lt;Parâmetros!$E$19,$G12431-1,$G12431)</f>
        <v>0</v>
      </c>
    </row>
    <row r="12432" spans="1:19" x14ac:dyDescent="0.25">
      <c r="A12432" s="116"/>
      <c r="B12432" s="65"/>
      <c r="C12432" s="65"/>
      <c r="D12432" s="66"/>
      <c r="E12432" s="67"/>
      <c r="F12432" s="65"/>
      <c r="G12432" s="66"/>
      <c r="J12432" s="65"/>
      <c r="K12432" s="65"/>
      <c r="L12432" s="66"/>
      <c r="M12432" s="65"/>
      <c r="N12432" s="65"/>
      <c r="O12432" s="65"/>
      <c r="P12432" s="66"/>
      <c r="Q12432" s="31">
        <f t="shared" si="388"/>
        <v>9999</v>
      </c>
      <c r="R12432" s="31" t="str">
        <f t="shared" si="389"/>
        <v/>
      </c>
      <c r="S12432" s="29">
        <f>IF($Q12432&lt;Parâmetros!$E$19,$G12432-1,$G12432)</f>
        <v>0</v>
      </c>
    </row>
    <row r="12433" spans="1:19" x14ac:dyDescent="0.25">
      <c r="A12433" s="116"/>
      <c r="B12433" s="65"/>
      <c r="C12433" s="65"/>
      <c r="D12433" s="66"/>
      <c r="E12433" s="67"/>
      <c r="F12433" s="65"/>
      <c r="G12433" s="66"/>
      <c r="J12433" s="65"/>
      <c r="K12433" s="65"/>
      <c r="L12433" s="66"/>
      <c r="M12433" s="65"/>
      <c r="N12433" s="65"/>
      <c r="O12433" s="65"/>
      <c r="P12433" s="66"/>
      <c r="Q12433" s="31">
        <f t="shared" si="388"/>
        <v>9999</v>
      </c>
      <c r="R12433" s="31" t="str">
        <f t="shared" si="389"/>
        <v/>
      </c>
      <c r="S12433" s="29">
        <f>IF($Q12433&lt;Parâmetros!$E$19,$G12433-1,$G12433)</f>
        <v>0</v>
      </c>
    </row>
    <row r="12434" spans="1:19" x14ac:dyDescent="0.25">
      <c r="A12434" s="116"/>
      <c r="B12434" s="65"/>
      <c r="C12434" s="65"/>
      <c r="D12434" s="66"/>
      <c r="E12434" s="67"/>
      <c r="F12434" s="65"/>
      <c r="G12434" s="66"/>
      <c r="J12434" s="65"/>
      <c r="K12434" s="65"/>
      <c r="L12434" s="66"/>
      <c r="M12434" s="65"/>
      <c r="N12434" s="65"/>
      <c r="O12434" s="65"/>
      <c r="P12434" s="66"/>
      <c r="Q12434" s="31">
        <f t="shared" si="388"/>
        <v>9999</v>
      </c>
      <c r="R12434" s="31" t="str">
        <f t="shared" si="389"/>
        <v/>
      </c>
      <c r="S12434" s="29">
        <f>IF($Q12434&lt;Parâmetros!$E$19,$G12434-1,$G12434)</f>
        <v>0</v>
      </c>
    </row>
    <row r="12435" spans="1:19" x14ac:dyDescent="0.25">
      <c r="A12435" s="116"/>
      <c r="B12435" s="65"/>
      <c r="C12435" s="65"/>
      <c r="D12435" s="66"/>
      <c r="E12435" s="67"/>
      <c r="F12435" s="65"/>
      <c r="G12435" s="66"/>
      <c r="J12435" s="65"/>
      <c r="K12435" s="65"/>
      <c r="L12435" s="66"/>
      <c r="M12435" s="65"/>
      <c r="N12435" s="65"/>
      <c r="O12435" s="65"/>
      <c r="P12435" s="66"/>
      <c r="Q12435" s="31">
        <f t="shared" si="388"/>
        <v>9999</v>
      </c>
      <c r="R12435" s="31" t="str">
        <f t="shared" si="389"/>
        <v/>
      </c>
      <c r="S12435" s="29">
        <f>IF($Q12435&lt;Parâmetros!$E$19,$G12435-1,$G12435)</f>
        <v>0</v>
      </c>
    </row>
    <row r="12436" spans="1:19" x14ac:dyDescent="0.25">
      <c r="A12436" s="116"/>
      <c r="B12436" s="65"/>
      <c r="C12436" s="65"/>
      <c r="D12436" s="66"/>
      <c r="E12436" s="67"/>
      <c r="F12436" s="65"/>
      <c r="G12436" s="66"/>
      <c r="J12436" s="65"/>
      <c r="K12436" s="65"/>
      <c r="L12436" s="66"/>
      <c r="M12436" s="65"/>
      <c r="N12436" s="65"/>
      <c r="O12436" s="65"/>
      <c r="P12436" s="66"/>
      <c r="Q12436" s="31">
        <f t="shared" si="388"/>
        <v>9999</v>
      </c>
      <c r="R12436" s="31" t="str">
        <f t="shared" si="389"/>
        <v/>
      </c>
      <c r="S12436" s="29">
        <f>IF($Q12436&lt;Parâmetros!$E$19,$G12436-1,$G12436)</f>
        <v>0</v>
      </c>
    </row>
    <row r="12437" spans="1:19" x14ac:dyDescent="0.25">
      <c r="A12437" s="116"/>
      <c r="B12437" s="65"/>
      <c r="C12437" s="65"/>
      <c r="D12437" s="66"/>
      <c r="E12437" s="67"/>
      <c r="F12437" s="65"/>
      <c r="G12437" s="66"/>
      <c r="J12437" s="65"/>
      <c r="K12437" s="65"/>
      <c r="L12437" s="66"/>
      <c r="M12437" s="65"/>
      <c r="N12437" s="65"/>
      <c r="O12437" s="65"/>
      <c r="P12437" s="66"/>
      <c r="Q12437" s="31">
        <f t="shared" si="388"/>
        <v>9999</v>
      </c>
      <c r="R12437" s="31" t="str">
        <f t="shared" si="389"/>
        <v/>
      </c>
      <c r="S12437" s="29">
        <f>IF($Q12437&lt;Parâmetros!$E$19,$G12437-1,$G12437)</f>
        <v>0</v>
      </c>
    </row>
    <row r="12438" spans="1:19" x14ac:dyDescent="0.25">
      <c r="A12438" s="116"/>
      <c r="B12438" s="65"/>
      <c r="C12438" s="65"/>
      <c r="D12438" s="66"/>
      <c r="E12438" s="67"/>
      <c r="F12438" s="65"/>
      <c r="G12438" s="66"/>
      <c r="J12438" s="65"/>
      <c r="K12438" s="65"/>
      <c r="L12438" s="66"/>
      <c r="M12438" s="65"/>
      <c r="N12438" s="65"/>
      <c r="O12438" s="65"/>
      <c r="P12438" s="66"/>
      <c r="Q12438" s="31">
        <f t="shared" si="388"/>
        <v>9999</v>
      </c>
      <c r="R12438" s="31" t="str">
        <f t="shared" si="389"/>
        <v/>
      </c>
      <c r="S12438" s="29">
        <f>IF($Q12438&lt;Parâmetros!$E$19,$G12438-1,$G12438)</f>
        <v>0</v>
      </c>
    </row>
    <row r="12439" spans="1:19" x14ac:dyDescent="0.25">
      <c r="A12439" s="116"/>
      <c r="B12439" s="65"/>
      <c r="C12439" s="65"/>
      <c r="D12439" s="66"/>
      <c r="E12439" s="67"/>
      <c r="F12439" s="65"/>
      <c r="G12439" s="66"/>
      <c r="J12439" s="65"/>
      <c r="K12439" s="65"/>
      <c r="L12439" s="66"/>
      <c r="M12439" s="65"/>
      <c r="N12439" s="65"/>
      <c r="O12439" s="65"/>
      <c r="P12439" s="66"/>
      <c r="Q12439" s="31">
        <f t="shared" si="388"/>
        <v>9999</v>
      </c>
      <c r="R12439" s="31" t="str">
        <f t="shared" si="389"/>
        <v/>
      </c>
      <c r="S12439" s="29">
        <f>IF($Q12439&lt;Parâmetros!$E$19,$G12439-1,$G12439)</f>
        <v>0</v>
      </c>
    </row>
    <row r="12440" spans="1:19" x14ac:dyDescent="0.25">
      <c r="A12440" s="116"/>
      <c r="B12440" s="65"/>
      <c r="C12440" s="65"/>
      <c r="D12440" s="66"/>
      <c r="E12440" s="67"/>
      <c r="F12440" s="65"/>
      <c r="G12440" s="66"/>
      <c r="J12440" s="65"/>
      <c r="K12440" s="65"/>
      <c r="L12440" s="66"/>
      <c r="M12440" s="65"/>
      <c r="N12440" s="65"/>
      <c r="O12440" s="65"/>
      <c r="P12440" s="66"/>
      <c r="Q12440" s="31">
        <f t="shared" si="388"/>
        <v>9999</v>
      </c>
      <c r="R12440" s="31" t="str">
        <f t="shared" si="389"/>
        <v/>
      </c>
      <c r="S12440" s="29">
        <f>IF($Q12440&lt;Parâmetros!$E$19,$G12440-1,$G12440)</f>
        <v>0</v>
      </c>
    </row>
    <row r="12441" spans="1:19" x14ac:dyDescent="0.25">
      <c r="A12441" s="116"/>
      <c r="B12441" s="65"/>
      <c r="C12441" s="65"/>
      <c r="D12441" s="66"/>
      <c r="E12441" s="67"/>
      <c r="F12441" s="65"/>
      <c r="G12441" s="66"/>
      <c r="J12441" s="65"/>
      <c r="K12441" s="65"/>
      <c r="L12441" s="66"/>
      <c r="M12441" s="65"/>
      <c r="N12441" s="65"/>
      <c r="O12441" s="65"/>
      <c r="P12441" s="66"/>
      <c r="Q12441" s="31">
        <f t="shared" si="388"/>
        <v>9999</v>
      </c>
      <c r="R12441" s="31" t="str">
        <f t="shared" si="389"/>
        <v/>
      </c>
      <c r="S12441" s="29">
        <f>IF($Q12441&lt;Parâmetros!$E$19,$G12441-1,$G12441)</f>
        <v>0</v>
      </c>
    </row>
    <row r="12442" spans="1:19" x14ac:dyDescent="0.25">
      <c r="A12442" s="116"/>
      <c r="B12442" s="65"/>
      <c r="C12442" s="65"/>
      <c r="D12442" s="66"/>
      <c r="E12442" s="67"/>
      <c r="F12442" s="65"/>
      <c r="G12442" s="66"/>
      <c r="J12442" s="65"/>
      <c r="K12442" s="65"/>
      <c r="L12442" s="66"/>
      <c r="M12442" s="65"/>
      <c r="N12442" s="65"/>
      <c r="O12442" s="65"/>
      <c r="P12442" s="66"/>
      <c r="Q12442" s="31">
        <f t="shared" si="388"/>
        <v>9999</v>
      </c>
      <c r="R12442" s="31" t="str">
        <f t="shared" si="389"/>
        <v/>
      </c>
      <c r="S12442" s="29">
        <f>IF($Q12442&lt;Parâmetros!$E$19,$G12442-1,$G12442)</f>
        <v>0</v>
      </c>
    </row>
    <row r="12443" spans="1:19" x14ac:dyDescent="0.25">
      <c r="A12443" s="116"/>
      <c r="B12443" s="65"/>
      <c r="C12443" s="65"/>
      <c r="D12443" s="66"/>
      <c r="E12443" s="67"/>
      <c r="F12443" s="65"/>
      <c r="G12443" s="66"/>
      <c r="J12443" s="65"/>
      <c r="K12443" s="65"/>
      <c r="L12443" s="66"/>
      <c r="M12443" s="65"/>
      <c r="N12443" s="65"/>
      <c r="O12443" s="65"/>
      <c r="P12443" s="66"/>
      <c r="Q12443" s="31">
        <f t="shared" si="388"/>
        <v>9999</v>
      </c>
      <c r="R12443" s="31" t="str">
        <f t="shared" si="389"/>
        <v/>
      </c>
      <c r="S12443" s="29">
        <f>IF($Q12443&lt;Parâmetros!$E$19,$G12443-1,$G12443)</f>
        <v>0</v>
      </c>
    </row>
    <row r="12444" spans="1:19" x14ac:dyDescent="0.25">
      <c r="A12444" s="116"/>
      <c r="B12444" s="65"/>
      <c r="C12444" s="65"/>
      <c r="D12444" s="66"/>
      <c r="E12444" s="67"/>
      <c r="F12444" s="65"/>
      <c r="G12444" s="66"/>
      <c r="J12444" s="65"/>
      <c r="K12444" s="65"/>
      <c r="L12444" s="66"/>
      <c r="M12444" s="65"/>
      <c r="N12444" s="65"/>
      <c r="O12444" s="65"/>
      <c r="P12444" s="66"/>
      <c r="Q12444" s="31">
        <f t="shared" si="388"/>
        <v>9999</v>
      </c>
      <c r="R12444" s="31" t="str">
        <f t="shared" si="389"/>
        <v/>
      </c>
      <c r="S12444" s="29">
        <f>IF($Q12444&lt;Parâmetros!$E$19,$G12444-1,$G12444)</f>
        <v>0</v>
      </c>
    </row>
    <row r="12445" spans="1:19" x14ac:dyDescent="0.25">
      <c r="A12445" s="116"/>
      <c r="B12445" s="65"/>
      <c r="C12445" s="65"/>
      <c r="D12445" s="66"/>
      <c r="E12445" s="67"/>
      <c r="F12445" s="65"/>
      <c r="G12445" s="66"/>
      <c r="J12445" s="65"/>
      <c r="K12445" s="65"/>
      <c r="L12445" s="66"/>
      <c r="M12445" s="65"/>
      <c r="N12445" s="65"/>
      <c r="O12445" s="65"/>
      <c r="P12445" s="66"/>
      <c r="Q12445" s="31">
        <f t="shared" si="388"/>
        <v>9999</v>
      </c>
      <c r="R12445" s="31" t="str">
        <f t="shared" si="389"/>
        <v/>
      </c>
      <c r="S12445" s="29">
        <f>IF($Q12445&lt;Parâmetros!$E$19,$G12445-1,$G12445)</f>
        <v>0</v>
      </c>
    </row>
    <row r="12446" spans="1:19" x14ac:dyDescent="0.25">
      <c r="A12446" s="116"/>
      <c r="B12446" s="65"/>
      <c r="C12446" s="65"/>
      <c r="D12446" s="66"/>
      <c r="E12446" s="67"/>
      <c r="F12446" s="65"/>
      <c r="G12446" s="66"/>
      <c r="J12446" s="65"/>
      <c r="K12446" s="65"/>
      <c r="L12446" s="66"/>
      <c r="M12446" s="65"/>
      <c r="N12446" s="65"/>
      <c r="O12446" s="65"/>
      <c r="P12446" s="66"/>
      <c r="Q12446" s="31">
        <f t="shared" si="388"/>
        <v>9999</v>
      </c>
      <c r="R12446" s="31" t="str">
        <f t="shared" si="389"/>
        <v/>
      </c>
      <c r="S12446" s="29">
        <f>IF($Q12446&lt;Parâmetros!$E$19,$G12446-1,$G12446)</f>
        <v>0</v>
      </c>
    </row>
    <row r="12447" spans="1:19" x14ac:dyDescent="0.25">
      <c r="A12447" s="116"/>
      <c r="B12447" s="65"/>
      <c r="C12447" s="65"/>
      <c r="D12447" s="66"/>
      <c r="E12447" s="67"/>
      <c r="F12447" s="65"/>
      <c r="G12447" s="66"/>
      <c r="J12447" s="65"/>
      <c r="K12447" s="65"/>
      <c r="L12447" s="66"/>
      <c r="M12447" s="65"/>
      <c r="N12447" s="65"/>
      <c r="O12447" s="65"/>
      <c r="P12447" s="66"/>
      <c r="Q12447" s="31">
        <f t="shared" si="388"/>
        <v>9999</v>
      </c>
      <c r="R12447" s="31" t="str">
        <f t="shared" si="389"/>
        <v/>
      </c>
      <c r="S12447" s="29">
        <f>IF($Q12447&lt;Parâmetros!$E$19,$G12447-1,$G12447)</f>
        <v>0</v>
      </c>
    </row>
    <row r="12448" spans="1:19" x14ac:dyDescent="0.25">
      <c r="A12448" s="116"/>
      <c r="B12448" s="65"/>
      <c r="C12448" s="65"/>
      <c r="D12448" s="66"/>
      <c r="E12448" s="67"/>
      <c r="F12448" s="65"/>
      <c r="G12448" s="66"/>
      <c r="J12448" s="65"/>
      <c r="K12448" s="65"/>
      <c r="L12448" s="66"/>
      <c r="M12448" s="65"/>
      <c r="N12448" s="65"/>
      <c r="O12448" s="65"/>
      <c r="P12448" s="66"/>
      <c r="Q12448" s="31">
        <f t="shared" si="388"/>
        <v>9999</v>
      </c>
      <c r="R12448" s="31" t="str">
        <f t="shared" si="389"/>
        <v/>
      </c>
      <c r="S12448" s="29">
        <f>IF($Q12448&lt;Parâmetros!$E$19,$G12448-1,$G12448)</f>
        <v>0</v>
      </c>
    </row>
    <row r="12449" spans="1:19" x14ac:dyDescent="0.25">
      <c r="A12449" s="116"/>
      <c r="B12449" s="65"/>
      <c r="C12449" s="65"/>
      <c r="D12449" s="66"/>
      <c r="E12449" s="67"/>
      <c r="F12449" s="65"/>
      <c r="G12449" s="66"/>
      <c r="J12449" s="65"/>
      <c r="K12449" s="65"/>
      <c r="L12449" s="66"/>
      <c r="M12449" s="65"/>
      <c r="N12449" s="65"/>
      <c r="O12449" s="65"/>
      <c r="P12449" s="66"/>
      <c r="Q12449" s="31">
        <f t="shared" si="388"/>
        <v>9999</v>
      </c>
      <c r="R12449" s="31" t="str">
        <f t="shared" si="389"/>
        <v/>
      </c>
      <c r="S12449" s="29">
        <f>IF($Q12449&lt;Parâmetros!$E$19,$G12449-1,$G12449)</f>
        <v>0</v>
      </c>
    </row>
    <row r="12450" spans="1:19" x14ac:dyDescent="0.25">
      <c r="A12450" s="116"/>
      <c r="B12450" s="65"/>
      <c r="C12450" s="65"/>
      <c r="D12450" s="66"/>
      <c r="E12450" s="67"/>
      <c r="F12450" s="65"/>
      <c r="G12450" s="66"/>
      <c r="J12450" s="65"/>
      <c r="K12450" s="65"/>
      <c r="L12450" s="66"/>
      <c r="M12450" s="65"/>
      <c r="N12450" s="65"/>
      <c r="O12450" s="65"/>
      <c r="P12450" s="66"/>
      <c r="Q12450" s="31">
        <f t="shared" si="388"/>
        <v>9999</v>
      </c>
      <c r="R12450" s="31" t="str">
        <f t="shared" si="389"/>
        <v/>
      </c>
      <c r="S12450" s="29">
        <f>IF($Q12450&lt;Parâmetros!$E$19,$G12450-1,$G12450)</f>
        <v>0</v>
      </c>
    </row>
    <row r="12451" spans="1:19" x14ac:dyDescent="0.25">
      <c r="A12451" s="116"/>
      <c r="B12451" s="65"/>
      <c r="C12451" s="65"/>
      <c r="D12451" s="66"/>
      <c r="E12451" s="67"/>
      <c r="F12451" s="65"/>
      <c r="G12451" s="66"/>
      <c r="J12451" s="65"/>
      <c r="K12451" s="65"/>
      <c r="L12451" s="66"/>
      <c r="M12451" s="65"/>
      <c r="N12451" s="65"/>
      <c r="O12451" s="65"/>
      <c r="P12451" s="66"/>
      <c r="Q12451" s="31">
        <f t="shared" si="388"/>
        <v>9999</v>
      </c>
      <c r="R12451" s="31" t="str">
        <f t="shared" si="389"/>
        <v/>
      </c>
      <c r="S12451" s="29">
        <f>IF($Q12451&lt;Parâmetros!$E$19,$G12451-1,$G12451)</f>
        <v>0</v>
      </c>
    </row>
    <row r="12452" spans="1:19" x14ac:dyDescent="0.25">
      <c r="A12452" s="116"/>
      <c r="B12452" s="65"/>
      <c r="C12452" s="65"/>
      <c r="D12452" s="66"/>
      <c r="E12452" s="67"/>
      <c r="F12452" s="65"/>
      <c r="G12452" s="66"/>
      <c r="J12452" s="65"/>
      <c r="K12452" s="65"/>
      <c r="L12452" s="66"/>
      <c r="M12452" s="65"/>
      <c r="N12452" s="65"/>
      <c r="O12452" s="65"/>
      <c r="P12452" s="66"/>
      <c r="Q12452" s="31">
        <f t="shared" si="388"/>
        <v>9999</v>
      </c>
      <c r="R12452" s="31" t="str">
        <f t="shared" si="389"/>
        <v/>
      </c>
      <c r="S12452" s="29">
        <f>IF($Q12452&lt;Parâmetros!$E$19,$G12452-1,$G12452)</f>
        <v>0</v>
      </c>
    </row>
    <row r="12453" spans="1:19" x14ac:dyDescent="0.25">
      <c r="A12453" s="116"/>
      <c r="B12453" s="65"/>
      <c r="C12453" s="65"/>
      <c r="D12453" s="66"/>
      <c r="E12453" s="67"/>
      <c r="F12453" s="65"/>
      <c r="G12453" s="66"/>
      <c r="J12453" s="65"/>
      <c r="K12453" s="65"/>
      <c r="L12453" s="66"/>
      <c r="M12453" s="65"/>
      <c r="N12453" s="65"/>
      <c r="O12453" s="65"/>
      <c r="P12453" s="66"/>
      <c r="Q12453" s="31">
        <f t="shared" si="388"/>
        <v>9999</v>
      </c>
      <c r="R12453" s="31" t="str">
        <f t="shared" si="389"/>
        <v/>
      </c>
      <c r="S12453" s="29">
        <f>IF($Q12453&lt;Parâmetros!$E$19,$G12453-1,$G12453)</f>
        <v>0</v>
      </c>
    </row>
    <row r="12454" spans="1:19" x14ac:dyDescent="0.25">
      <c r="A12454" s="116"/>
      <c r="B12454" s="65"/>
      <c r="C12454" s="65"/>
      <c r="D12454" s="66"/>
      <c r="E12454" s="67"/>
      <c r="F12454" s="65"/>
      <c r="G12454" s="66"/>
      <c r="J12454" s="65"/>
      <c r="K12454" s="65"/>
      <c r="L12454" s="66"/>
      <c r="M12454" s="65"/>
      <c r="N12454" s="65"/>
      <c r="O12454" s="65"/>
      <c r="P12454" s="66"/>
      <c r="Q12454" s="31">
        <f t="shared" si="388"/>
        <v>9999</v>
      </c>
      <c r="R12454" s="31" t="str">
        <f t="shared" si="389"/>
        <v/>
      </c>
      <c r="S12454" s="29">
        <f>IF($Q12454&lt;Parâmetros!$E$19,$G12454-1,$G12454)</f>
        <v>0</v>
      </c>
    </row>
    <row r="12455" spans="1:19" x14ac:dyDescent="0.25">
      <c r="A12455" s="116"/>
      <c r="B12455" s="65"/>
      <c r="C12455" s="65"/>
      <c r="D12455" s="66"/>
      <c r="E12455" s="67"/>
      <c r="F12455" s="65"/>
      <c r="G12455" s="66"/>
      <c r="J12455" s="65"/>
      <c r="K12455" s="65"/>
      <c r="L12455" s="66"/>
      <c r="M12455" s="65"/>
      <c r="N12455" s="65"/>
      <c r="O12455" s="65"/>
      <c r="P12455" s="66"/>
      <c r="Q12455" s="31">
        <f t="shared" si="388"/>
        <v>9999</v>
      </c>
      <c r="R12455" s="31" t="str">
        <f t="shared" si="389"/>
        <v/>
      </c>
      <c r="S12455" s="29">
        <f>IF($Q12455&lt;Parâmetros!$E$19,$G12455-1,$G12455)</f>
        <v>0</v>
      </c>
    </row>
    <row r="12456" spans="1:19" x14ac:dyDescent="0.25">
      <c r="A12456" s="116"/>
      <c r="B12456" s="65"/>
      <c r="C12456" s="65"/>
      <c r="D12456" s="66"/>
      <c r="E12456" s="67"/>
      <c r="F12456" s="65"/>
      <c r="G12456" s="66"/>
      <c r="J12456" s="65"/>
      <c r="K12456" s="65"/>
      <c r="L12456" s="66"/>
      <c r="M12456" s="65"/>
      <c r="N12456" s="65"/>
      <c r="O12456" s="65"/>
      <c r="P12456" s="66"/>
      <c r="Q12456" s="31">
        <f t="shared" si="388"/>
        <v>9999</v>
      </c>
      <c r="R12456" s="31" t="str">
        <f t="shared" si="389"/>
        <v/>
      </c>
      <c r="S12456" s="29">
        <f>IF($Q12456&lt;Parâmetros!$E$19,$G12456-1,$G12456)</f>
        <v>0</v>
      </c>
    </row>
    <row r="12457" spans="1:19" x14ac:dyDescent="0.25">
      <c r="A12457" s="116"/>
      <c r="B12457" s="65"/>
      <c r="C12457" s="65"/>
      <c r="D12457" s="66"/>
      <c r="E12457" s="67"/>
      <c r="F12457" s="65"/>
      <c r="G12457" s="66"/>
      <c r="J12457" s="65"/>
      <c r="K12457" s="65"/>
      <c r="L12457" s="66"/>
      <c r="M12457" s="65"/>
      <c r="O12457" s="65"/>
      <c r="P12457" s="66"/>
      <c r="Q12457" s="31">
        <f t="shared" si="388"/>
        <v>9999</v>
      </c>
      <c r="R12457" s="31" t="str">
        <f t="shared" si="389"/>
        <v/>
      </c>
      <c r="S12457" s="29">
        <f>IF($Q12457&lt;Parâmetros!$E$19,$G12457-1,$G12457)</f>
        <v>0</v>
      </c>
    </row>
    <row r="12458" spans="1:19" x14ac:dyDescent="0.25">
      <c r="A12458" s="116"/>
      <c r="B12458" s="65"/>
      <c r="C12458" s="65"/>
      <c r="D12458" s="66"/>
      <c r="E12458" s="67"/>
      <c r="F12458" s="65"/>
      <c r="G12458" s="66"/>
      <c r="J12458" s="65"/>
      <c r="K12458" s="65"/>
      <c r="L12458" s="66"/>
      <c r="M12458" s="65"/>
      <c r="N12458" s="65"/>
      <c r="O12458" s="65"/>
      <c r="P12458" s="66"/>
      <c r="Q12458" s="31">
        <f t="shared" si="388"/>
        <v>9999</v>
      </c>
      <c r="R12458" s="31" t="str">
        <f t="shared" si="389"/>
        <v/>
      </c>
      <c r="S12458" s="29">
        <f>IF($Q12458&lt;Parâmetros!$E$19,$G12458-1,$G12458)</f>
        <v>0</v>
      </c>
    </row>
    <row r="12459" spans="1:19" x14ac:dyDescent="0.25">
      <c r="A12459" s="116"/>
      <c r="B12459" s="65"/>
      <c r="C12459" s="65"/>
      <c r="D12459" s="66"/>
      <c r="E12459" s="67"/>
      <c r="F12459" s="65"/>
      <c r="G12459" s="66"/>
      <c r="J12459" s="65"/>
      <c r="K12459" s="65"/>
      <c r="L12459" s="66"/>
      <c r="M12459" s="65"/>
      <c r="N12459" s="65"/>
      <c r="O12459" s="65"/>
      <c r="P12459" s="66"/>
      <c r="Q12459" s="31">
        <f t="shared" si="388"/>
        <v>9999</v>
      </c>
      <c r="R12459" s="31" t="str">
        <f t="shared" si="389"/>
        <v/>
      </c>
      <c r="S12459" s="29">
        <f>IF($Q12459&lt;Parâmetros!$E$19,$G12459-1,$G12459)</f>
        <v>0</v>
      </c>
    </row>
    <row r="12460" spans="1:19" x14ac:dyDescent="0.25">
      <c r="A12460" s="116"/>
      <c r="B12460" s="65"/>
      <c r="C12460" s="65"/>
      <c r="D12460" s="66"/>
      <c r="E12460" s="67"/>
      <c r="F12460" s="65"/>
      <c r="G12460" s="66"/>
      <c r="J12460" s="65"/>
      <c r="K12460" s="65"/>
      <c r="L12460" s="66"/>
      <c r="M12460" s="65"/>
      <c r="N12460" s="65"/>
      <c r="O12460" s="65"/>
      <c r="P12460" s="66"/>
      <c r="Q12460" s="31">
        <f t="shared" si="388"/>
        <v>9999</v>
      </c>
      <c r="R12460" s="31" t="str">
        <f t="shared" si="389"/>
        <v/>
      </c>
      <c r="S12460" s="29">
        <f>IF($Q12460&lt;Parâmetros!$E$19,$G12460-1,$G12460)</f>
        <v>0</v>
      </c>
    </row>
    <row r="12461" spans="1:19" x14ac:dyDescent="0.25">
      <c r="A12461" s="116"/>
      <c r="B12461" s="65"/>
      <c r="C12461" s="65"/>
      <c r="D12461" s="66"/>
      <c r="E12461" s="67"/>
      <c r="F12461" s="65"/>
      <c r="G12461" s="66"/>
      <c r="J12461" s="65"/>
      <c r="K12461" s="65"/>
      <c r="L12461" s="66"/>
      <c r="M12461" s="65"/>
      <c r="N12461" s="65"/>
      <c r="O12461" s="65"/>
      <c r="P12461" s="66"/>
      <c r="Q12461" s="31">
        <f t="shared" si="388"/>
        <v>9999</v>
      </c>
      <c r="R12461" s="31" t="str">
        <f t="shared" si="389"/>
        <v/>
      </c>
      <c r="S12461" s="29">
        <f>IF($Q12461&lt;Parâmetros!$E$19,$G12461-1,$G12461)</f>
        <v>0</v>
      </c>
    </row>
    <row r="12462" spans="1:19" x14ac:dyDescent="0.25">
      <c r="A12462" s="116"/>
      <c r="B12462" s="65"/>
      <c r="C12462" s="65"/>
      <c r="D12462" s="66"/>
      <c r="E12462" s="67"/>
      <c r="F12462" s="65"/>
      <c r="G12462" s="66"/>
      <c r="J12462" s="65"/>
      <c r="K12462" s="65"/>
      <c r="L12462" s="66"/>
      <c r="M12462" s="65"/>
      <c r="N12462" s="65"/>
      <c r="O12462" s="65"/>
      <c r="P12462" s="66"/>
      <c r="Q12462" s="31">
        <f t="shared" si="388"/>
        <v>9999</v>
      </c>
      <c r="R12462" s="31" t="str">
        <f t="shared" si="389"/>
        <v/>
      </c>
      <c r="S12462" s="29">
        <f>IF($Q12462&lt;Parâmetros!$E$19,$G12462-1,$G12462)</f>
        <v>0</v>
      </c>
    </row>
    <row r="12463" spans="1:19" x14ac:dyDescent="0.25">
      <c r="A12463" s="116"/>
      <c r="B12463" s="65"/>
      <c r="C12463" s="65"/>
      <c r="D12463" s="66"/>
      <c r="E12463" s="67"/>
      <c r="F12463" s="65"/>
      <c r="G12463" s="66"/>
      <c r="J12463" s="65"/>
      <c r="K12463" s="65"/>
      <c r="L12463" s="66"/>
      <c r="M12463" s="65"/>
      <c r="N12463" s="65"/>
      <c r="O12463" s="65"/>
      <c r="P12463" s="66"/>
      <c r="Q12463" s="31">
        <f t="shared" si="388"/>
        <v>9999</v>
      </c>
      <c r="R12463" s="31" t="str">
        <f t="shared" si="389"/>
        <v/>
      </c>
      <c r="S12463" s="29">
        <f>IF($Q12463&lt;Parâmetros!$E$19,$G12463-1,$G12463)</f>
        <v>0</v>
      </c>
    </row>
    <row r="12464" spans="1:19" x14ac:dyDescent="0.25">
      <c r="A12464" s="116"/>
      <c r="B12464" s="65"/>
      <c r="C12464" s="65"/>
      <c r="D12464" s="66"/>
      <c r="E12464" s="67"/>
      <c r="F12464" s="65"/>
      <c r="G12464" s="66"/>
      <c r="J12464" s="65"/>
      <c r="K12464" s="65"/>
      <c r="L12464" s="66"/>
      <c r="M12464" s="65"/>
      <c r="N12464" s="65"/>
      <c r="O12464" s="65"/>
      <c r="P12464" s="66"/>
      <c r="Q12464" s="31">
        <f t="shared" si="388"/>
        <v>9999</v>
      </c>
      <c r="R12464" s="31" t="str">
        <f t="shared" si="389"/>
        <v/>
      </c>
      <c r="S12464" s="29">
        <f>IF($Q12464&lt;Parâmetros!$E$19,$G12464-1,$G12464)</f>
        <v>0</v>
      </c>
    </row>
    <row r="12465" spans="1:19" x14ac:dyDescent="0.25">
      <c r="A12465" s="116"/>
      <c r="B12465" s="65"/>
      <c r="C12465" s="65"/>
      <c r="D12465" s="66"/>
      <c r="E12465" s="67"/>
      <c r="F12465" s="65"/>
      <c r="G12465" s="66"/>
      <c r="J12465" s="65"/>
      <c r="K12465" s="65"/>
      <c r="L12465" s="66"/>
      <c r="M12465" s="65"/>
      <c r="N12465" s="65"/>
      <c r="O12465" s="65"/>
      <c r="P12465" s="66"/>
      <c r="Q12465" s="31">
        <f t="shared" si="388"/>
        <v>9999</v>
      </c>
      <c r="R12465" s="31" t="str">
        <f t="shared" si="389"/>
        <v/>
      </c>
      <c r="S12465" s="29">
        <f>IF($Q12465&lt;Parâmetros!$E$19,$G12465-1,$G12465)</f>
        <v>0</v>
      </c>
    </row>
    <row r="12466" spans="1:19" x14ac:dyDescent="0.25">
      <c r="A12466" s="116"/>
      <c r="B12466" s="65"/>
      <c r="C12466" s="65"/>
      <c r="D12466" s="66"/>
      <c r="E12466" s="67"/>
      <c r="F12466" s="65"/>
      <c r="G12466" s="66"/>
      <c r="J12466" s="65"/>
      <c r="K12466" s="65"/>
      <c r="L12466" s="66"/>
      <c r="M12466" s="65"/>
      <c r="N12466" s="65"/>
      <c r="O12466" s="65"/>
      <c r="P12466" s="66"/>
      <c r="Q12466" s="31">
        <f t="shared" si="388"/>
        <v>9999</v>
      </c>
      <c r="R12466" s="31" t="str">
        <f t="shared" si="389"/>
        <v/>
      </c>
      <c r="S12466" s="29">
        <f>IF($Q12466&lt;Parâmetros!$E$19,$G12466-1,$G12466)</f>
        <v>0</v>
      </c>
    </row>
    <row r="12467" spans="1:19" x14ac:dyDescent="0.25">
      <c r="A12467" s="116"/>
      <c r="B12467" s="65"/>
      <c r="C12467" s="65"/>
      <c r="D12467" s="66"/>
      <c r="E12467" s="67"/>
      <c r="F12467" s="65"/>
      <c r="G12467" s="66"/>
      <c r="J12467" s="65"/>
      <c r="K12467" s="65"/>
      <c r="L12467" s="66"/>
      <c r="M12467" s="65"/>
      <c r="N12467" s="65"/>
      <c r="O12467" s="65"/>
      <c r="P12467" s="66"/>
      <c r="Q12467" s="31">
        <f t="shared" si="388"/>
        <v>9999</v>
      </c>
      <c r="R12467" s="31" t="str">
        <f t="shared" si="389"/>
        <v/>
      </c>
      <c r="S12467" s="29">
        <f>IF($Q12467&lt;Parâmetros!$E$19,$G12467-1,$G12467)</f>
        <v>0</v>
      </c>
    </row>
    <row r="12468" spans="1:19" x14ac:dyDescent="0.25">
      <c r="A12468" s="116"/>
      <c r="B12468" s="65"/>
      <c r="C12468" s="65"/>
      <c r="D12468" s="66"/>
      <c r="E12468" s="67"/>
      <c r="F12468" s="65"/>
      <c r="G12468" s="66"/>
      <c r="J12468" s="65"/>
      <c r="K12468" s="65"/>
      <c r="L12468" s="66"/>
      <c r="M12468" s="65"/>
      <c r="N12468" s="65"/>
      <c r="O12468" s="65"/>
      <c r="P12468" s="66"/>
      <c r="Q12468" s="31">
        <f t="shared" si="388"/>
        <v>9999</v>
      </c>
      <c r="R12468" s="31" t="str">
        <f t="shared" si="389"/>
        <v/>
      </c>
      <c r="S12468" s="29">
        <f>IF($Q12468&lt;Parâmetros!$E$19,$G12468-1,$G12468)</f>
        <v>0</v>
      </c>
    </row>
    <row r="12469" spans="1:19" x14ac:dyDescent="0.25">
      <c r="A12469" s="116"/>
      <c r="B12469" s="65"/>
      <c r="C12469" s="65"/>
      <c r="D12469" s="66"/>
      <c r="E12469" s="67"/>
      <c r="F12469" s="65"/>
      <c r="G12469" s="66"/>
      <c r="J12469" s="65"/>
      <c r="K12469" s="65"/>
      <c r="L12469" s="66"/>
      <c r="M12469" s="65"/>
      <c r="N12469" s="65"/>
      <c r="O12469" s="65"/>
      <c r="P12469" s="66"/>
      <c r="Q12469" s="31">
        <f t="shared" si="388"/>
        <v>9999</v>
      </c>
      <c r="R12469" s="31" t="str">
        <f t="shared" si="389"/>
        <v/>
      </c>
      <c r="S12469" s="29">
        <f>IF($Q12469&lt;Parâmetros!$E$19,$G12469-1,$G12469)</f>
        <v>0</v>
      </c>
    </row>
    <row r="12470" spans="1:19" x14ac:dyDescent="0.25">
      <c r="A12470" s="116"/>
      <c r="B12470" s="65"/>
      <c r="C12470" s="65"/>
      <c r="D12470" s="66"/>
      <c r="E12470" s="67"/>
      <c r="F12470" s="65"/>
      <c r="G12470" s="66"/>
      <c r="J12470" s="65"/>
      <c r="K12470" s="65"/>
      <c r="L12470" s="66"/>
      <c r="M12470" s="65"/>
      <c r="N12470" s="65"/>
      <c r="O12470" s="65"/>
      <c r="P12470" s="66"/>
      <c r="Q12470" s="31">
        <f t="shared" si="388"/>
        <v>9999</v>
      </c>
      <c r="R12470" s="31" t="str">
        <f t="shared" si="389"/>
        <v/>
      </c>
      <c r="S12470" s="29">
        <f>IF($Q12470&lt;Parâmetros!$E$19,$G12470-1,$G12470)</f>
        <v>0</v>
      </c>
    </row>
    <row r="12471" spans="1:19" x14ac:dyDescent="0.25">
      <c r="A12471" s="116"/>
      <c r="B12471" s="65"/>
      <c r="C12471" s="65"/>
      <c r="D12471" s="66"/>
      <c r="E12471" s="67"/>
      <c r="F12471" s="65"/>
      <c r="G12471" s="66"/>
      <c r="J12471" s="65"/>
      <c r="K12471" s="65"/>
      <c r="L12471" s="66"/>
      <c r="M12471" s="65"/>
      <c r="N12471" s="65"/>
      <c r="O12471" s="65"/>
      <c r="P12471" s="66"/>
      <c r="Q12471" s="31">
        <f t="shared" si="388"/>
        <v>9999</v>
      </c>
      <c r="R12471" s="31" t="str">
        <f t="shared" si="389"/>
        <v/>
      </c>
      <c r="S12471" s="29">
        <f>IF($Q12471&lt;Parâmetros!$E$19,$G12471-1,$G12471)</f>
        <v>0</v>
      </c>
    </row>
    <row r="12472" spans="1:19" x14ac:dyDescent="0.25">
      <c r="A12472" s="116"/>
      <c r="B12472" s="65"/>
      <c r="C12472" s="65"/>
      <c r="D12472" s="66"/>
      <c r="E12472" s="67"/>
      <c r="F12472" s="65"/>
      <c r="G12472" s="66"/>
      <c r="J12472" s="65"/>
      <c r="K12472" s="65"/>
      <c r="L12472" s="66"/>
      <c r="M12472" s="65"/>
      <c r="N12472" s="65"/>
      <c r="O12472" s="65"/>
      <c r="P12472" s="66"/>
      <c r="Q12472" s="31">
        <f t="shared" si="388"/>
        <v>9999</v>
      </c>
      <c r="R12472" s="31" t="str">
        <f t="shared" si="389"/>
        <v/>
      </c>
      <c r="S12472" s="29">
        <f>IF($Q12472&lt;Parâmetros!$E$19,$G12472-1,$G12472)</f>
        <v>0</v>
      </c>
    </row>
    <row r="12473" spans="1:19" x14ac:dyDescent="0.25">
      <c r="A12473" s="116"/>
      <c r="B12473" s="65"/>
      <c r="C12473" s="65"/>
      <c r="D12473" s="66"/>
      <c r="E12473" s="67"/>
      <c r="F12473" s="65"/>
      <c r="G12473" s="66"/>
      <c r="J12473" s="65"/>
      <c r="K12473" s="65"/>
      <c r="L12473" s="66"/>
      <c r="M12473" s="65"/>
      <c r="N12473" s="65"/>
      <c r="O12473" s="65"/>
      <c r="P12473" s="66"/>
      <c r="Q12473" s="31">
        <f t="shared" si="388"/>
        <v>9999</v>
      </c>
      <c r="R12473" s="31" t="str">
        <f t="shared" si="389"/>
        <v/>
      </c>
      <c r="S12473" s="29">
        <f>IF($Q12473&lt;Parâmetros!$E$19,$G12473-1,$G12473)</f>
        <v>0</v>
      </c>
    </row>
    <row r="12474" spans="1:19" x14ac:dyDescent="0.25">
      <c r="A12474" s="116"/>
      <c r="B12474" s="65"/>
      <c r="C12474" s="65"/>
      <c r="D12474" s="66"/>
      <c r="E12474" s="67"/>
      <c r="F12474" s="65"/>
      <c r="G12474" s="66"/>
      <c r="J12474" s="65"/>
      <c r="K12474" s="65"/>
      <c r="L12474" s="66"/>
      <c r="M12474" s="65"/>
      <c r="N12474" s="65"/>
      <c r="O12474" s="65"/>
      <c r="P12474" s="66"/>
      <c r="Q12474" s="31">
        <f t="shared" si="388"/>
        <v>9999</v>
      </c>
      <c r="R12474" s="31" t="str">
        <f t="shared" si="389"/>
        <v/>
      </c>
      <c r="S12474" s="29">
        <f>IF($Q12474&lt;Parâmetros!$E$19,$G12474-1,$G12474)</f>
        <v>0</v>
      </c>
    </row>
    <row r="12475" spans="1:19" x14ac:dyDescent="0.25">
      <c r="A12475" s="116"/>
      <c r="B12475" s="65"/>
      <c r="C12475" s="65"/>
      <c r="D12475" s="66"/>
      <c r="E12475" s="67"/>
      <c r="F12475" s="65"/>
      <c r="G12475" s="66"/>
      <c r="J12475" s="65"/>
      <c r="K12475" s="65"/>
      <c r="L12475" s="66"/>
      <c r="M12475" s="65"/>
      <c r="N12475" s="65"/>
      <c r="O12475" s="65"/>
      <c r="P12475" s="66"/>
      <c r="Q12475" s="31">
        <f t="shared" si="388"/>
        <v>9999</v>
      </c>
      <c r="R12475" s="31" t="str">
        <f t="shared" si="389"/>
        <v/>
      </c>
      <c r="S12475" s="29">
        <f>IF($Q12475&lt;Parâmetros!$E$19,$G12475-1,$G12475)</f>
        <v>0</v>
      </c>
    </row>
    <row r="12476" spans="1:19" x14ac:dyDescent="0.25">
      <c r="A12476" s="116"/>
      <c r="B12476" s="65"/>
      <c r="C12476" s="65"/>
      <c r="D12476" s="66"/>
      <c r="E12476" s="67"/>
      <c r="F12476" s="65"/>
      <c r="G12476" s="66"/>
      <c r="J12476" s="65"/>
      <c r="K12476" s="65"/>
      <c r="L12476" s="66"/>
      <c r="M12476" s="65"/>
      <c r="N12476" s="65"/>
      <c r="O12476" s="65"/>
      <c r="P12476" s="66"/>
      <c r="Q12476" s="31">
        <f t="shared" ref="Q12476:Q12539" si="390">IFERROR(VALUE(LEFT($J12476,2))*60+VALUE(MID($J12476,4,2)),9999)</f>
        <v>9999</v>
      </c>
      <c r="R12476" s="31" t="str">
        <f t="shared" ref="R12476:R12539" si="391">IFERROR(VALUE(LEFT($K12476,2))*60+VALUE(MID($K12476,4,2)),"")</f>
        <v/>
      </c>
      <c r="S12476" s="29">
        <f>IF($Q12476&lt;Parâmetros!$E$19,$G12476-1,$G12476)</f>
        <v>0</v>
      </c>
    </row>
    <row r="12477" spans="1:19" x14ac:dyDescent="0.25">
      <c r="A12477" s="116"/>
      <c r="B12477" s="65"/>
      <c r="C12477" s="65"/>
      <c r="D12477" s="66"/>
      <c r="E12477" s="67"/>
      <c r="F12477" s="65"/>
      <c r="G12477" s="66"/>
      <c r="J12477" s="65"/>
      <c r="K12477" s="65"/>
      <c r="L12477" s="66"/>
      <c r="M12477" s="65"/>
      <c r="N12477" s="65"/>
      <c r="O12477" s="65"/>
      <c r="P12477" s="66"/>
      <c r="Q12477" s="31">
        <f t="shared" si="390"/>
        <v>9999</v>
      </c>
      <c r="R12477" s="31" t="str">
        <f t="shared" si="391"/>
        <v/>
      </c>
      <c r="S12477" s="29">
        <f>IF($Q12477&lt;Parâmetros!$E$19,$G12477-1,$G12477)</f>
        <v>0</v>
      </c>
    </row>
    <row r="12478" spans="1:19" x14ac:dyDescent="0.25">
      <c r="A12478" s="116"/>
      <c r="B12478" s="65"/>
      <c r="C12478" s="65"/>
      <c r="D12478" s="66"/>
      <c r="E12478" s="67"/>
      <c r="F12478" s="65"/>
      <c r="G12478" s="66"/>
      <c r="J12478" s="65"/>
      <c r="K12478" s="65"/>
      <c r="L12478" s="66"/>
      <c r="M12478" s="65"/>
      <c r="N12478" s="65"/>
      <c r="O12478" s="65"/>
      <c r="P12478" s="66"/>
      <c r="Q12478" s="31">
        <f t="shared" si="390"/>
        <v>9999</v>
      </c>
      <c r="R12478" s="31" t="str">
        <f t="shared" si="391"/>
        <v/>
      </c>
      <c r="S12478" s="29">
        <f>IF($Q12478&lt;Parâmetros!$E$19,$G12478-1,$G12478)</f>
        <v>0</v>
      </c>
    </row>
    <row r="12479" spans="1:19" x14ac:dyDescent="0.25">
      <c r="A12479" s="116"/>
      <c r="B12479" s="65"/>
      <c r="C12479" s="65"/>
      <c r="D12479" s="66"/>
      <c r="E12479" s="67"/>
      <c r="F12479" s="65"/>
      <c r="G12479" s="66"/>
      <c r="J12479" s="65"/>
      <c r="K12479" s="65"/>
      <c r="L12479" s="66"/>
      <c r="M12479" s="65"/>
      <c r="N12479" s="65"/>
      <c r="O12479" s="65"/>
      <c r="P12479" s="66"/>
      <c r="Q12479" s="31">
        <f t="shared" si="390"/>
        <v>9999</v>
      </c>
      <c r="R12479" s="31" t="str">
        <f t="shared" si="391"/>
        <v/>
      </c>
      <c r="S12479" s="29">
        <f>IF($Q12479&lt;Parâmetros!$E$19,$G12479-1,$G12479)</f>
        <v>0</v>
      </c>
    </row>
    <row r="12480" spans="1:19" x14ac:dyDescent="0.25">
      <c r="A12480" s="116"/>
      <c r="B12480" s="65"/>
      <c r="C12480" s="65"/>
      <c r="D12480" s="66"/>
      <c r="E12480" s="67"/>
      <c r="F12480" s="65"/>
      <c r="G12480" s="66"/>
      <c r="J12480" s="65"/>
      <c r="K12480" s="65"/>
      <c r="L12480" s="66"/>
      <c r="M12480" s="65"/>
      <c r="O12480" s="65"/>
      <c r="P12480" s="66"/>
      <c r="Q12480" s="31">
        <f t="shared" si="390"/>
        <v>9999</v>
      </c>
      <c r="R12480" s="31" t="str">
        <f t="shared" si="391"/>
        <v/>
      </c>
      <c r="S12480" s="29">
        <f>IF($Q12480&lt;Parâmetros!$E$19,$G12480-1,$G12480)</f>
        <v>0</v>
      </c>
    </row>
    <row r="12481" spans="1:19" x14ac:dyDescent="0.25">
      <c r="A12481" s="116"/>
      <c r="B12481" s="65"/>
      <c r="C12481" s="65"/>
      <c r="D12481" s="66"/>
      <c r="E12481" s="67"/>
      <c r="F12481" s="65"/>
      <c r="G12481" s="66"/>
      <c r="J12481" s="65"/>
      <c r="K12481" s="65"/>
      <c r="L12481" s="66"/>
      <c r="M12481" s="65"/>
      <c r="O12481" s="65"/>
      <c r="P12481" s="66"/>
      <c r="Q12481" s="31">
        <f t="shared" si="390"/>
        <v>9999</v>
      </c>
      <c r="R12481" s="31" t="str">
        <f t="shared" si="391"/>
        <v/>
      </c>
      <c r="S12481" s="29">
        <f>IF($Q12481&lt;Parâmetros!$E$19,$G12481-1,$G12481)</f>
        <v>0</v>
      </c>
    </row>
    <row r="12482" spans="1:19" x14ac:dyDescent="0.25">
      <c r="A12482" s="116"/>
      <c r="B12482" s="65"/>
      <c r="C12482" s="65"/>
      <c r="D12482" s="66"/>
      <c r="E12482" s="67"/>
      <c r="F12482" s="65"/>
      <c r="G12482" s="66"/>
      <c r="J12482" s="65"/>
      <c r="K12482" s="65"/>
      <c r="L12482" s="66"/>
      <c r="M12482" s="65"/>
      <c r="O12482" s="65"/>
      <c r="P12482" s="66"/>
      <c r="Q12482" s="31">
        <f t="shared" si="390"/>
        <v>9999</v>
      </c>
      <c r="R12482" s="31" t="str">
        <f t="shared" si="391"/>
        <v/>
      </c>
      <c r="S12482" s="29">
        <f>IF($Q12482&lt;Parâmetros!$E$19,$G12482-1,$G12482)</f>
        <v>0</v>
      </c>
    </row>
    <row r="12483" spans="1:19" x14ac:dyDescent="0.25">
      <c r="A12483" s="116"/>
      <c r="B12483" s="65"/>
      <c r="C12483" s="65"/>
      <c r="D12483" s="66"/>
      <c r="E12483" s="67"/>
      <c r="F12483" s="65"/>
      <c r="G12483" s="66"/>
      <c r="J12483" s="65"/>
      <c r="K12483" s="65"/>
      <c r="L12483" s="66"/>
      <c r="M12483" s="65"/>
      <c r="O12483" s="65"/>
      <c r="P12483" s="66"/>
      <c r="Q12483" s="31">
        <f t="shared" si="390"/>
        <v>9999</v>
      </c>
      <c r="R12483" s="31" t="str">
        <f t="shared" si="391"/>
        <v/>
      </c>
      <c r="S12483" s="29">
        <f>IF($Q12483&lt;Parâmetros!$E$19,$G12483-1,$G12483)</f>
        <v>0</v>
      </c>
    </row>
    <row r="12484" spans="1:19" x14ac:dyDescent="0.25">
      <c r="A12484" s="116"/>
      <c r="B12484" s="65"/>
      <c r="C12484" s="65"/>
      <c r="D12484" s="66"/>
      <c r="E12484" s="67"/>
      <c r="F12484" s="65"/>
      <c r="G12484" s="66"/>
      <c r="J12484" s="65"/>
      <c r="K12484" s="65"/>
      <c r="L12484" s="66"/>
      <c r="M12484" s="65"/>
      <c r="O12484" s="65"/>
      <c r="P12484" s="66"/>
      <c r="Q12484" s="31">
        <f t="shared" si="390"/>
        <v>9999</v>
      </c>
      <c r="R12484" s="31" t="str">
        <f t="shared" si="391"/>
        <v/>
      </c>
      <c r="S12484" s="29">
        <f>IF($Q12484&lt;Parâmetros!$E$19,$G12484-1,$G12484)</f>
        <v>0</v>
      </c>
    </row>
    <row r="12485" spans="1:19" x14ac:dyDescent="0.25">
      <c r="A12485" s="116"/>
      <c r="B12485" s="65"/>
      <c r="C12485" s="65"/>
      <c r="D12485" s="66"/>
      <c r="E12485" s="67"/>
      <c r="F12485" s="65"/>
      <c r="G12485" s="66"/>
      <c r="J12485" s="65"/>
      <c r="K12485" s="65"/>
      <c r="L12485" s="66"/>
      <c r="M12485" s="65"/>
      <c r="O12485" s="65"/>
      <c r="P12485" s="66"/>
      <c r="Q12485" s="31">
        <f t="shared" si="390"/>
        <v>9999</v>
      </c>
      <c r="R12485" s="31" t="str">
        <f t="shared" si="391"/>
        <v/>
      </c>
      <c r="S12485" s="29">
        <f>IF($Q12485&lt;Parâmetros!$E$19,$G12485-1,$G12485)</f>
        <v>0</v>
      </c>
    </row>
    <row r="12486" spans="1:19" x14ac:dyDescent="0.25">
      <c r="A12486" s="116"/>
      <c r="B12486" s="65"/>
      <c r="C12486" s="65"/>
      <c r="D12486" s="66"/>
      <c r="E12486" s="67"/>
      <c r="F12486" s="65"/>
      <c r="G12486" s="66"/>
      <c r="J12486" s="65"/>
      <c r="K12486" s="65"/>
      <c r="L12486" s="66"/>
      <c r="M12486" s="65"/>
      <c r="O12486" s="65"/>
      <c r="P12486" s="66"/>
      <c r="Q12486" s="31">
        <f t="shared" si="390"/>
        <v>9999</v>
      </c>
      <c r="R12486" s="31" t="str">
        <f t="shared" si="391"/>
        <v/>
      </c>
      <c r="S12486" s="29">
        <f>IF($Q12486&lt;Parâmetros!$E$19,$G12486-1,$G12486)</f>
        <v>0</v>
      </c>
    </row>
    <row r="12487" spans="1:19" x14ac:dyDescent="0.25">
      <c r="A12487" s="116"/>
      <c r="B12487" s="65"/>
      <c r="C12487" s="65"/>
      <c r="D12487" s="66"/>
      <c r="E12487" s="67"/>
      <c r="F12487" s="65"/>
      <c r="G12487" s="66"/>
      <c r="J12487" s="65"/>
      <c r="K12487" s="65"/>
      <c r="L12487" s="66"/>
      <c r="M12487" s="65"/>
      <c r="O12487" s="65"/>
      <c r="P12487" s="66"/>
      <c r="Q12487" s="31">
        <f t="shared" si="390"/>
        <v>9999</v>
      </c>
      <c r="R12487" s="31" t="str">
        <f t="shared" si="391"/>
        <v/>
      </c>
      <c r="S12487" s="29">
        <f>IF($Q12487&lt;Parâmetros!$E$19,$G12487-1,$G12487)</f>
        <v>0</v>
      </c>
    </row>
    <row r="12488" spans="1:19" x14ac:dyDescent="0.25">
      <c r="A12488" s="116"/>
      <c r="B12488" s="65"/>
      <c r="C12488" s="65"/>
      <c r="D12488" s="66"/>
      <c r="E12488" s="67"/>
      <c r="F12488" s="65"/>
      <c r="G12488" s="66"/>
      <c r="J12488" s="65"/>
      <c r="K12488" s="65"/>
      <c r="L12488" s="66"/>
      <c r="M12488" s="65"/>
      <c r="O12488" s="65"/>
      <c r="P12488" s="66"/>
      <c r="Q12488" s="31">
        <f t="shared" si="390"/>
        <v>9999</v>
      </c>
      <c r="R12488" s="31" t="str">
        <f t="shared" si="391"/>
        <v/>
      </c>
      <c r="S12488" s="29">
        <f>IF($Q12488&lt;Parâmetros!$E$19,$G12488-1,$G12488)</f>
        <v>0</v>
      </c>
    </row>
    <row r="12489" spans="1:19" x14ac:dyDescent="0.25">
      <c r="A12489" s="116"/>
      <c r="B12489" s="65"/>
      <c r="C12489" s="65"/>
      <c r="D12489" s="66"/>
      <c r="E12489" s="67"/>
      <c r="F12489" s="65"/>
      <c r="G12489" s="66"/>
      <c r="J12489" s="65"/>
      <c r="K12489" s="65"/>
      <c r="L12489" s="66"/>
      <c r="M12489" s="65"/>
      <c r="N12489" s="65"/>
      <c r="O12489" s="65"/>
      <c r="P12489" s="66"/>
      <c r="Q12489" s="31">
        <f t="shared" si="390"/>
        <v>9999</v>
      </c>
      <c r="R12489" s="31" t="str">
        <f t="shared" si="391"/>
        <v/>
      </c>
      <c r="S12489" s="29">
        <f>IF($Q12489&lt;Parâmetros!$E$19,$G12489-1,$G12489)</f>
        <v>0</v>
      </c>
    </row>
    <row r="12490" spans="1:19" x14ac:dyDescent="0.25">
      <c r="A12490" s="116"/>
      <c r="B12490" s="65"/>
      <c r="C12490" s="65"/>
      <c r="D12490" s="66"/>
      <c r="E12490" s="67"/>
      <c r="F12490" s="65"/>
      <c r="G12490" s="66"/>
      <c r="J12490" s="65"/>
      <c r="K12490" s="65"/>
      <c r="L12490" s="66"/>
      <c r="M12490" s="65"/>
      <c r="N12490" s="65"/>
      <c r="O12490" s="65"/>
      <c r="P12490" s="66"/>
      <c r="Q12490" s="31">
        <f t="shared" si="390"/>
        <v>9999</v>
      </c>
      <c r="R12490" s="31" t="str">
        <f t="shared" si="391"/>
        <v/>
      </c>
      <c r="S12490" s="29">
        <f>IF($Q12490&lt;Parâmetros!$E$19,$G12490-1,$G12490)</f>
        <v>0</v>
      </c>
    </row>
    <row r="12491" spans="1:19" x14ac:dyDescent="0.25">
      <c r="A12491" s="116"/>
      <c r="B12491" s="65"/>
      <c r="C12491" s="65"/>
      <c r="D12491" s="66"/>
      <c r="E12491" s="67"/>
      <c r="F12491" s="65"/>
      <c r="G12491" s="66"/>
      <c r="J12491" s="65"/>
      <c r="K12491" s="65"/>
      <c r="L12491" s="66"/>
      <c r="M12491" s="65"/>
      <c r="N12491" s="65"/>
      <c r="O12491" s="65"/>
      <c r="P12491" s="66"/>
      <c r="Q12491" s="31">
        <f t="shared" si="390"/>
        <v>9999</v>
      </c>
      <c r="R12491" s="31" t="str">
        <f t="shared" si="391"/>
        <v/>
      </c>
      <c r="S12491" s="29">
        <f>IF($Q12491&lt;Parâmetros!$E$19,$G12491-1,$G12491)</f>
        <v>0</v>
      </c>
    </row>
    <row r="12492" spans="1:19" x14ac:dyDescent="0.25">
      <c r="A12492" s="116"/>
      <c r="B12492" s="65"/>
      <c r="C12492" s="65"/>
      <c r="D12492" s="66"/>
      <c r="E12492" s="67"/>
      <c r="F12492" s="65"/>
      <c r="G12492" s="66"/>
      <c r="J12492" s="65"/>
      <c r="K12492" s="65"/>
      <c r="L12492" s="66"/>
      <c r="M12492" s="65"/>
      <c r="N12492" s="65"/>
      <c r="O12492" s="65"/>
      <c r="P12492" s="66"/>
      <c r="Q12492" s="31">
        <f t="shared" si="390"/>
        <v>9999</v>
      </c>
      <c r="R12492" s="31" t="str">
        <f t="shared" si="391"/>
        <v/>
      </c>
      <c r="S12492" s="29">
        <f>IF($Q12492&lt;Parâmetros!$E$19,$G12492-1,$G12492)</f>
        <v>0</v>
      </c>
    </row>
    <row r="12493" spans="1:19" x14ac:dyDescent="0.25">
      <c r="A12493" s="116"/>
      <c r="B12493" s="65"/>
      <c r="C12493" s="65"/>
      <c r="D12493" s="66"/>
      <c r="E12493" s="67"/>
      <c r="F12493" s="65"/>
      <c r="G12493" s="66"/>
      <c r="J12493" s="65"/>
      <c r="K12493" s="65"/>
      <c r="L12493" s="66"/>
      <c r="M12493" s="65"/>
      <c r="N12493" s="65"/>
      <c r="O12493" s="65"/>
      <c r="P12493" s="66"/>
      <c r="Q12493" s="31">
        <f t="shared" si="390"/>
        <v>9999</v>
      </c>
      <c r="R12493" s="31" t="str">
        <f t="shared" si="391"/>
        <v/>
      </c>
      <c r="S12493" s="29">
        <f>IF($Q12493&lt;Parâmetros!$E$19,$G12493-1,$G12493)</f>
        <v>0</v>
      </c>
    </row>
    <row r="12494" spans="1:19" x14ac:dyDescent="0.25">
      <c r="A12494" s="116"/>
      <c r="B12494" s="65"/>
      <c r="C12494" s="65"/>
      <c r="D12494" s="66"/>
      <c r="E12494" s="67"/>
      <c r="F12494" s="65"/>
      <c r="G12494" s="66"/>
      <c r="J12494" s="65"/>
      <c r="K12494" s="65"/>
      <c r="L12494" s="66"/>
      <c r="M12494" s="65"/>
      <c r="N12494" s="65"/>
      <c r="O12494" s="65"/>
      <c r="P12494" s="66"/>
      <c r="Q12494" s="31">
        <f t="shared" si="390"/>
        <v>9999</v>
      </c>
      <c r="R12494" s="31" t="str">
        <f t="shared" si="391"/>
        <v/>
      </c>
      <c r="S12494" s="29">
        <f>IF($Q12494&lt;Parâmetros!$E$19,$G12494-1,$G12494)</f>
        <v>0</v>
      </c>
    </row>
    <row r="12495" spans="1:19" x14ac:dyDescent="0.25">
      <c r="A12495" s="116"/>
      <c r="B12495" s="65"/>
      <c r="C12495" s="65"/>
      <c r="D12495" s="66"/>
      <c r="E12495" s="67"/>
      <c r="F12495" s="65"/>
      <c r="G12495" s="66"/>
      <c r="J12495" s="65"/>
      <c r="K12495" s="65"/>
      <c r="L12495" s="66"/>
      <c r="M12495" s="65"/>
      <c r="N12495" s="65"/>
      <c r="O12495" s="65"/>
      <c r="P12495" s="66"/>
      <c r="Q12495" s="31">
        <f t="shared" si="390"/>
        <v>9999</v>
      </c>
      <c r="R12495" s="31" t="str">
        <f t="shared" si="391"/>
        <v/>
      </c>
      <c r="S12495" s="29">
        <f>IF($Q12495&lt;Parâmetros!$E$19,$G12495-1,$G12495)</f>
        <v>0</v>
      </c>
    </row>
    <row r="12496" spans="1:19" x14ac:dyDescent="0.25">
      <c r="A12496" s="116"/>
      <c r="B12496" s="65"/>
      <c r="C12496" s="65"/>
      <c r="D12496" s="66"/>
      <c r="E12496" s="67"/>
      <c r="F12496" s="65"/>
      <c r="G12496" s="66"/>
      <c r="J12496" s="65"/>
      <c r="K12496" s="65"/>
      <c r="L12496" s="66"/>
      <c r="M12496" s="65"/>
      <c r="N12496" s="65"/>
      <c r="O12496" s="65"/>
      <c r="P12496" s="66"/>
      <c r="Q12496" s="31">
        <f t="shared" si="390"/>
        <v>9999</v>
      </c>
      <c r="R12496" s="31" t="str">
        <f t="shared" si="391"/>
        <v/>
      </c>
      <c r="S12496" s="29">
        <f>IF($Q12496&lt;Parâmetros!$E$19,$G12496-1,$G12496)</f>
        <v>0</v>
      </c>
    </row>
    <row r="12497" spans="1:19" x14ac:dyDescent="0.25">
      <c r="A12497" s="116"/>
      <c r="B12497" s="65"/>
      <c r="C12497" s="65"/>
      <c r="D12497" s="66"/>
      <c r="E12497" s="67"/>
      <c r="F12497" s="65"/>
      <c r="G12497" s="66"/>
      <c r="J12497" s="65"/>
      <c r="K12497" s="65"/>
      <c r="L12497" s="66"/>
      <c r="M12497" s="65"/>
      <c r="N12497" s="65"/>
      <c r="O12497" s="65"/>
      <c r="P12497" s="66"/>
      <c r="Q12497" s="31">
        <f t="shared" si="390"/>
        <v>9999</v>
      </c>
      <c r="R12497" s="31" t="str">
        <f t="shared" si="391"/>
        <v/>
      </c>
      <c r="S12497" s="29">
        <f>IF($Q12497&lt;Parâmetros!$E$19,$G12497-1,$G12497)</f>
        <v>0</v>
      </c>
    </row>
    <row r="12498" spans="1:19" x14ac:dyDescent="0.25">
      <c r="A12498" s="116"/>
      <c r="B12498" s="65"/>
      <c r="C12498" s="65"/>
      <c r="D12498" s="66"/>
      <c r="E12498" s="67"/>
      <c r="F12498" s="65"/>
      <c r="G12498" s="66"/>
      <c r="J12498" s="65"/>
      <c r="K12498" s="65"/>
      <c r="L12498" s="66"/>
      <c r="M12498" s="65"/>
      <c r="O12498" s="65"/>
      <c r="P12498" s="66"/>
      <c r="Q12498" s="31">
        <f t="shared" si="390"/>
        <v>9999</v>
      </c>
      <c r="R12498" s="31" t="str">
        <f t="shared" si="391"/>
        <v/>
      </c>
      <c r="S12498" s="29">
        <f>IF($Q12498&lt;Parâmetros!$E$19,$G12498-1,$G12498)</f>
        <v>0</v>
      </c>
    </row>
    <row r="12499" spans="1:19" x14ac:dyDescent="0.25">
      <c r="A12499" s="116"/>
      <c r="B12499" s="65"/>
      <c r="C12499" s="65"/>
      <c r="D12499" s="66"/>
      <c r="E12499" s="67"/>
      <c r="F12499" s="65"/>
      <c r="G12499" s="66"/>
      <c r="J12499" s="65"/>
      <c r="K12499" s="65"/>
      <c r="L12499" s="66"/>
      <c r="M12499" s="65"/>
      <c r="O12499" s="65"/>
      <c r="P12499" s="66"/>
      <c r="Q12499" s="31">
        <f t="shared" si="390"/>
        <v>9999</v>
      </c>
      <c r="R12499" s="31" t="str">
        <f t="shared" si="391"/>
        <v/>
      </c>
      <c r="S12499" s="29">
        <f>IF($Q12499&lt;Parâmetros!$E$19,$G12499-1,$G12499)</f>
        <v>0</v>
      </c>
    </row>
    <row r="12500" spans="1:19" x14ac:dyDescent="0.25">
      <c r="A12500" s="116"/>
      <c r="B12500" s="65"/>
      <c r="C12500" s="65"/>
      <c r="D12500" s="66"/>
      <c r="E12500" s="67"/>
      <c r="F12500" s="65"/>
      <c r="G12500" s="66"/>
      <c r="J12500" s="65"/>
      <c r="K12500" s="65"/>
      <c r="L12500" s="66"/>
      <c r="M12500" s="65"/>
      <c r="O12500" s="65"/>
      <c r="P12500" s="66"/>
      <c r="Q12500" s="31">
        <f t="shared" si="390"/>
        <v>9999</v>
      </c>
      <c r="R12500" s="31" t="str">
        <f t="shared" si="391"/>
        <v/>
      </c>
      <c r="S12500" s="29">
        <f>IF($Q12500&lt;Parâmetros!$E$19,$G12500-1,$G12500)</f>
        <v>0</v>
      </c>
    </row>
    <row r="12501" spans="1:19" x14ac:dyDescent="0.25">
      <c r="A12501" s="116"/>
      <c r="B12501" s="65"/>
      <c r="C12501" s="65"/>
      <c r="D12501" s="66"/>
      <c r="E12501" s="67"/>
      <c r="F12501" s="65"/>
      <c r="G12501" s="66"/>
      <c r="J12501" s="65"/>
      <c r="K12501" s="65"/>
      <c r="L12501" s="66"/>
      <c r="M12501" s="65"/>
      <c r="N12501" s="65"/>
      <c r="O12501" s="65"/>
      <c r="P12501" s="66"/>
      <c r="Q12501" s="31">
        <f t="shared" si="390"/>
        <v>9999</v>
      </c>
      <c r="R12501" s="31" t="str">
        <f t="shared" si="391"/>
        <v/>
      </c>
      <c r="S12501" s="29">
        <f>IF($Q12501&lt;Parâmetros!$E$19,$G12501-1,$G12501)</f>
        <v>0</v>
      </c>
    </row>
    <row r="12502" spans="1:19" x14ac:dyDescent="0.25">
      <c r="A12502" s="116"/>
      <c r="B12502" s="65"/>
      <c r="C12502" s="65"/>
      <c r="D12502" s="66"/>
      <c r="E12502" s="67"/>
      <c r="F12502" s="65"/>
      <c r="G12502" s="66"/>
      <c r="J12502" s="65"/>
      <c r="K12502" s="65"/>
      <c r="L12502" s="66"/>
      <c r="M12502" s="65"/>
      <c r="N12502" s="65"/>
      <c r="O12502" s="65"/>
      <c r="P12502" s="66"/>
      <c r="Q12502" s="31">
        <f t="shared" si="390"/>
        <v>9999</v>
      </c>
      <c r="R12502" s="31" t="str">
        <f t="shared" si="391"/>
        <v/>
      </c>
      <c r="S12502" s="29">
        <f>IF($Q12502&lt;Parâmetros!$E$19,$G12502-1,$G12502)</f>
        <v>0</v>
      </c>
    </row>
    <row r="12503" spans="1:19" x14ac:dyDescent="0.25">
      <c r="A12503" s="116"/>
      <c r="B12503" s="65"/>
      <c r="C12503" s="65"/>
      <c r="D12503" s="66"/>
      <c r="E12503" s="67"/>
      <c r="F12503" s="65"/>
      <c r="G12503" s="66"/>
      <c r="J12503" s="65"/>
      <c r="K12503" s="65"/>
      <c r="L12503" s="66"/>
      <c r="M12503" s="65"/>
      <c r="N12503" s="65"/>
      <c r="O12503" s="65"/>
      <c r="P12503" s="66"/>
      <c r="Q12503" s="31">
        <f t="shared" si="390"/>
        <v>9999</v>
      </c>
      <c r="R12503" s="31" t="str">
        <f t="shared" si="391"/>
        <v/>
      </c>
      <c r="S12503" s="29">
        <f>IF($Q12503&lt;Parâmetros!$E$19,$G12503-1,$G12503)</f>
        <v>0</v>
      </c>
    </row>
    <row r="12504" spans="1:19" x14ac:dyDescent="0.25">
      <c r="A12504" s="116"/>
      <c r="B12504" s="65"/>
      <c r="C12504" s="65"/>
      <c r="D12504" s="66"/>
      <c r="E12504" s="67"/>
      <c r="F12504" s="65"/>
      <c r="G12504" s="66"/>
      <c r="J12504" s="65"/>
      <c r="K12504" s="65"/>
      <c r="L12504" s="66"/>
      <c r="M12504" s="65"/>
      <c r="N12504" s="65"/>
      <c r="O12504" s="65"/>
      <c r="P12504" s="66"/>
      <c r="Q12504" s="31">
        <f t="shared" si="390"/>
        <v>9999</v>
      </c>
      <c r="R12504" s="31" t="str">
        <f t="shared" si="391"/>
        <v/>
      </c>
      <c r="S12504" s="29">
        <f>IF($Q12504&lt;Parâmetros!$E$19,$G12504-1,$G12504)</f>
        <v>0</v>
      </c>
    </row>
    <row r="12505" spans="1:19" x14ac:dyDescent="0.25">
      <c r="A12505" s="116"/>
      <c r="B12505" s="65"/>
      <c r="C12505" s="65"/>
      <c r="D12505" s="66"/>
      <c r="E12505" s="67"/>
      <c r="F12505" s="65"/>
      <c r="G12505" s="66"/>
      <c r="J12505" s="65"/>
      <c r="K12505" s="65"/>
      <c r="L12505" s="66"/>
      <c r="M12505" s="65"/>
      <c r="N12505" s="65"/>
      <c r="O12505" s="65"/>
      <c r="P12505" s="66"/>
      <c r="Q12505" s="31">
        <f t="shared" si="390"/>
        <v>9999</v>
      </c>
      <c r="R12505" s="31" t="str">
        <f t="shared" si="391"/>
        <v/>
      </c>
      <c r="S12505" s="29">
        <f>IF($Q12505&lt;Parâmetros!$E$19,$G12505-1,$G12505)</f>
        <v>0</v>
      </c>
    </row>
    <row r="12506" spans="1:19" x14ac:dyDescent="0.25">
      <c r="A12506" s="116"/>
      <c r="B12506" s="65"/>
      <c r="C12506" s="65"/>
      <c r="D12506" s="66"/>
      <c r="E12506" s="67"/>
      <c r="F12506" s="65"/>
      <c r="G12506" s="66"/>
      <c r="J12506" s="65"/>
      <c r="K12506" s="65"/>
      <c r="L12506" s="66"/>
      <c r="M12506" s="65"/>
      <c r="N12506" s="65"/>
      <c r="O12506" s="65"/>
      <c r="P12506" s="66"/>
      <c r="Q12506" s="31">
        <f t="shared" si="390"/>
        <v>9999</v>
      </c>
      <c r="R12506" s="31" t="str">
        <f t="shared" si="391"/>
        <v/>
      </c>
      <c r="S12506" s="29">
        <f>IF($Q12506&lt;Parâmetros!$E$19,$G12506-1,$G12506)</f>
        <v>0</v>
      </c>
    </row>
    <row r="12507" spans="1:19" x14ac:dyDescent="0.25">
      <c r="A12507" s="116"/>
      <c r="B12507" s="65"/>
      <c r="C12507" s="65"/>
      <c r="D12507" s="66"/>
      <c r="E12507" s="67"/>
      <c r="F12507" s="65"/>
      <c r="G12507" s="66"/>
      <c r="J12507" s="65"/>
      <c r="K12507" s="65"/>
      <c r="L12507" s="66"/>
      <c r="M12507" s="65"/>
      <c r="N12507" s="65"/>
      <c r="O12507" s="65"/>
      <c r="P12507" s="66"/>
      <c r="Q12507" s="31">
        <f t="shared" si="390"/>
        <v>9999</v>
      </c>
      <c r="R12507" s="31" t="str">
        <f t="shared" si="391"/>
        <v/>
      </c>
      <c r="S12507" s="29">
        <f>IF($Q12507&lt;Parâmetros!$E$19,$G12507-1,$G12507)</f>
        <v>0</v>
      </c>
    </row>
    <row r="12508" spans="1:19" x14ac:dyDescent="0.25">
      <c r="A12508" s="116"/>
      <c r="B12508" s="65"/>
      <c r="C12508" s="65"/>
      <c r="D12508" s="66"/>
      <c r="E12508" s="67"/>
      <c r="F12508" s="65"/>
      <c r="G12508" s="66"/>
      <c r="J12508" s="65"/>
      <c r="K12508" s="65"/>
      <c r="L12508" s="66"/>
      <c r="M12508" s="65"/>
      <c r="N12508" s="65"/>
      <c r="O12508" s="65"/>
      <c r="P12508" s="66"/>
      <c r="Q12508" s="31">
        <f t="shared" si="390"/>
        <v>9999</v>
      </c>
      <c r="R12508" s="31" t="str">
        <f t="shared" si="391"/>
        <v/>
      </c>
      <c r="S12508" s="29">
        <f>IF($Q12508&lt;Parâmetros!$E$19,$G12508-1,$G12508)</f>
        <v>0</v>
      </c>
    </row>
    <row r="12509" spans="1:19" x14ac:dyDescent="0.25">
      <c r="A12509" s="116"/>
      <c r="B12509" s="65"/>
      <c r="C12509" s="65"/>
      <c r="D12509" s="66"/>
      <c r="E12509" s="67"/>
      <c r="F12509" s="65"/>
      <c r="G12509" s="66"/>
      <c r="J12509" s="65"/>
      <c r="K12509" s="65"/>
      <c r="L12509" s="66"/>
      <c r="M12509" s="65"/>
      <c r="N12509" s="65"/>
      <c r="O12509" s="65"/>
      <c r="P12509" s="66"/>
      <c r="Q12509" s="31">
        <f t="shared" si="390"/>
        <v>9999</v>
      </c>
      <c r="R12509" s="31" t="str">
        <f t="shared" si="391"/>
        <v/>
      </c>
      <c r="S12509" s="29">
        <f>IF($Q12509&lt;Parâmetros!$E$19,$G12509-1,$G12509)</f>
        <v>0</v>
      </c>
    </row>
    <row r="12510" spans="1:19" x14ac:dyDescent="0.25">
      <c r="A12510" s="116"/>
      <c r="B12510" s="65"/>
      <c r="C12510" s="65"/>
      <c r="D12510" s="66"/>
      <c r="E12510" s="67"/>
      <c r="F12510" s="65"/>
      <c r="G12510" s="66"/>
      <c r="J12510" s="65"/>
      <c r="K12510" s="65"/>
      <c r="L12510" s="66"/>
      <c r="M12510" s="65"/>
      <c r="N12510" s="65"/>
      <c r="O12510" s="65"/>
      <c r="P12510" s="66"/>
      <c r="Q12510" s="31">
        <f t="shared" si="390"/>
        <v>9999</v>
      </c>
      <c r="R12510" s="31" t="str">
        <f t="shared" si="391"/>
        <v/>
      </c>
      <c r="S12510" s="29">
        <f>IF($Q12510&lt;Parâmetros!$E$19,$G12510-1,$G12510)</f>
        <v>0</v>
      </c>
    </row>
    <row r="12511" spans="1:19" x14ac:dyDescent="0.25">
      <c r="A12511" s="116"/>
      <c r="B12511" s="65"/>
      <c r="C12511" s="65"/>
      <c r="D12511" s="66"/>
      <c r="E12511" s="67"/>
      <c r="F12511" s="65"/>
      <c r="G12511" s="66"/>
      <c r="J12511" s="65"/>
      <c r="K12511" s="65"/>
      <c r="L12511" s="66"/>
      <c r="M12511" s="65"/>
      <c r="N12511" s="65"/>
      <c r="O12511" s="65"/>
      <c r="P12511" s="66"/>
      <c r="Q12511" s="31">
        <f t="shared" si="390"/>
        <v>9999</v>
      </c>
      <c r="R12511" s="31" t="str">
        <f t="shared" si="391"/>
        <v/>
      </c>
      <c r="S12511" s="29">
        <f>IF($Q12511&lt;Parâmetros!$E$19,$G12511-1,$G12511)</f>
        <v>0</v>
      </c>
    </row>
    <row r="12512" spans="1:19" x14ac:dyDescent="0.25">
      <c r="A12512" s="116"/>
      <c r="B12512" s="65"/>
      <c r="C12512" s="65"/>
      <c r="D12512" s="66"/>
      <c r="E12512" s="67"/>
      <c r="F12512" s="65"/>
      <c r="G12512" s="66"/>
      <c r="J12512" s="65"/>
      <c r="K12512" s="65"/>
      <c r="L12512" s="66"/>
      <c r="M12512" s="65"/>
      <c r="N12512" s="65"/>
      <c r="O12512" s="65"/>
      <c r="P12512" s="66"/>
      <c r="Q12512" s="31">
        <f t="shared" si="390"/>
        <v>9999</v>
      </c>
      <c r="R12512" s="31" t="str">
        <f t="shared" si="391"/>
        <v/>
      </c>
      <c r="S12512" s="29">
        <f>IF($Q12512&lt;Parâmetros!$E$19,$G12512-1,$G12512)</f>
        <v>0</v>
      </c>
    </row>
    <row r="12513" spans="1:19" x14ac:dyDescent="0.25">
      <c r="A12513" s="116"/>
      <c r="B12513" s="65"/>
      <c r="C12513" s="65"/>
      <c r="D12513" s="66"/>
      <c r="E12513" s="67"/>
      <c r="F12513" s="65"/>
      <c r="G12513" s="66"/>
      <c r="J12513" s="65"/>
      <c r="K12513" s="65"/>
      <c r="L12513" s="66"/>
      <c r="M12513" s="65"/>
      <c r="N12513" s="65"/>
      <c r="O12513" s="65"/>
      <c r="P12513" s="66"/>
      <c r="Q12513" s="31">
        <f t="shared" si="390"/>
        <v>9999</v>
      </c>
      <c r="R12513" s="31" t="str">
        <f t="shared" si="391"/>
        <v/>
      </c>
      <c r="S12513" s="29">
        <f>IF($Q12513&lt;Parâmetros!$E$19,$G12513-1,$G12513)</f>
        <v>0</v>
      </c>
    </row>
    <row r="12514" spans="1:19" x14ac:dyDescent="0.25">
      <c r="A12514" s="116"/>
      <c r="B12514" s="65"/>
      <c r="C12514" s="65"/>
      <c r="D12514" s="66"/>
      <c r="E12514" s="67"/>
      <c r="F12514" s="65"/>
      <c r="G12514" s="66"/>
      <c r="J12514" s="65"/>
      <c r="K12514" s="65"/>
      <c r="L12514" s="66"/>
      <c r="M12514" s="65"/>
      <c r="N12514" s="65"/>
      <c r="O12514" s="65"/>
      <c r="P12514" s="66"/>
      <c r="Q12514" s="31">
        <f t="shared" si="390"/>
        <v>9999</v>
      </c>
      <c r="R12514" s="31" t="str">
        <f t="shared" si="391"/>
        <v/>
      </c>
      <c r="S12514" s="29">
        <f>IF($Q12514&lt;Parâmetros!$E$19,$G12514-1,$G12514)</f>
        <v>0</v>
      </c>
    </row>
    <row r="12515" spans="1:19" x14ac:dyDescent="0.25">
      <c r="A12515" s="116"/>
      <c r="B12515" s="65"/>
      <c r="C12515" s="65"/>
      <c r="D12515" s="66"/>
      <c r="E12515" s="67"/>
      <c r="F12515" s="65"/>
      <c r="G12515" s="66"/>
      <c r="J12515" s="65"/>
      <c r="K12515" s="65"/>
      <c r="L12515" s="66"/>
      <c r="M12515" s="65"/>
      <c r="N12515" s="65"/>
      <c r="O12515" s="65"/>
      <c r="P12515" s="66"/>
      <c r="Q12515" s="31">
        <f t="shared" si="390"/>
        <v>9999</v>
      </c>
      <c r="R12515" s="31" t="str">
        <f t="shared" si="391"/>
        <v/>
      </c>
      <c r="S12515" s="29">
        <f>IF($Q12515&lt;Parâmetros!$E$19,$G12515-1,$G12515)</f>
        <v>0</v>
      </c>
    </row>
    <row r="12516" spans="1:19" x14ac:dyDescent="0.25">
      <c r="A12516" s="116"/>
      <c r="B12516" s="65"/>
      <c r="C12516" s="65"/>
      <c r="D12516" s="66"/>
      <c r="E12516" s="67"/>
      <c r="F12516" s="65"/>
      <c r="G12516" s="66"/>
      <c r="J12516" s="65"/>
      <c r="K12516" s="65"/>
      <c r="L12516" s="66"/>
      <c r="M12516" s="65"/>
      <c r="N12516" s="65"/>
      <c r="O12516" s="65"/>
      <c r="P12516" s="66"/>
      <c r="Q12516" s="31">
        <f t="shared" si="390"/>
        <v>9999</v>
      </c>
      <c r="R12516" s="31" t="str">
        <f t="shared" si="391"/>
        <v/>
      </c>
      <c r="S12516" s="29">
        <f>IF($Q12516&lt;Parâmetros!$E$19,$G12516-1,$G12516)</f>
        <v>0</v>
      </c>
    </row>
    <row r="12517" spans="1:19" x14ac:dyDescent="0.25">
      <c r="A12517" s="116"/>
      <c r="B12517" s="65"/>
      <c r="C12517" s="65"/>
      <c r="D12517" s="66"/>
      <c r="E12517" s="67"/>
      <c r="F12517" s="65"/>
      <c r="G12517" s="66"/>
      <c r="J12517" s="65"/>
      <c r="K12517" s="65"/>
      <c r="L12517" s="66"/>
      <c r="M12517" s="65"/>
      <c r="N12517" s="65"/>
      <c r="O12517" s="65"/>
      <c r="P12517" s="66"/>
      <c r="Q12517" s="31">
        <f t="shared" si="390"/>
        <v>9999</v>
      </c>
      <c r="R12517" s="31" t="str">
        <f t="shared" si="391"/>
        <v/>
      </c>
      <c r="S12517" s="29">
        <f>IF($Q12517&lt;Parâmetros!$E$19,$G12517-1,$G12517)</f>
        <v>0</v>
      </c>
    </row>
    <row r="12518" spans="1:19" x14ac:dyDescent="0.25">
      <c r="A12518" s="116"/>
      <c r="B12518" s="65"/>
      <c r="C12518" s="65"/>
      <c r="D12518" s="66"/>
      <c r="E12518" s="67"/>
      <c r="F12518" s="65"/>
      <c r="G12518" s="66"/>
      <c r="J12518" s="65"/>
      <c r="K12518" s="65"/>
      <c r="L12518" s="66"/>
      <c r="M12518" s="65"/>
      <c r="N12518" s="65"/>
      <c r="O12518" s="65"/>
      <c r="P12518" s="66"/>
      <c r="Q12518" s="31">
        <f t="shared" si="390"/>
        <v>9999</v>
      </c>
      <c r="R12518" s="31" t="str">
        <f t="shared" si="391"/>
        <v/>
      </c>
      <c r="S12518" s="29">
        <f>IF($Q12518&lt;Parâmetros!$E$19,$G12518-1,$G12518)</f>
        <v>0</v>
      </c>
    </row>
    <row r="12519" spans="1:19" x14ac:dyDescent="0.25">
      <c r="A12519" s="116"/>
      <c r="B12519" s="65"/>
      <c r="C12519" s="65"/>
      <c r="D12519" s="66"/>
      <c r="E12519" s="67"/>
      <c r="F12519" s="65"/>
      <c r="G12519" s="66"/>
      <c r="J12519" s="65"/>
      <c r="K12519" s="65"/>
      <c r="L12519" s="66"/>
      <c r="M12519" s="65"/>
      <c r="N12519" s="65"/>
      <c r="O12519" s="65"/>
      <c r="P12519" s="66"/>
      <c r="Q12519" s="31">
        <f t="shared" si="390"/>
        <v>9999</v>
      </c>
      <c r="R12519" s="31" t="str">
        <f t="shared" si="391"/>
        <v/>
      </c>
      <c r="S12519" s="29">
        <f>IF($Q12519&lt;Parâmetros!$E$19,$G12519-1,$G12519)</f>
        <v>0</v>
      </c>
    </row>
    <row r="12520" spans="1:19" x14ac:dyDescent="0.25">
      <c r="A12520" s="116"/>
      <c r="B12520" s="65"/>
      <c r="C12520" s="65"/>
      <c r="D12520" s="66"/>
      <c r="E12520" s="67"/>
      <c r="F12520" s="65"/>
      <c r="G12520" s="66"/>
      <c r="J12520" s="65"/>
      <c r="K12520" s="65"/>
      <c r="L12520" s="66"/>
      <c r="M12520" s="65"/>
      <c r="N12520" s="65"/>
      <c r="O12520" s="65"/>
      <c r="P12520" s="66"/>
      <c r="Q12520" s="31">
        <f t="shared" si="390"/>
        <v>9999</v>
      </c>
      <c r="R12520" s="31" t="str">
        <f t="shared" si="391"/>
        <v/>
      </c>
      <c r="S12520" s="29">
        <f>IF($Q12520&lt;Parâmetros!$E$19,$G12520-1,$G12520)</f>
        <v>0</v>
      </c>
    </row>
    <row r="12521" spans="1:19" x14ac:dyDescent="0.25">
      <c r="A12521" s="116"/>
      <c r="B12521" s="65"/>
      <c r="C12521" s="65"/>
      <c r="D12521" s="66"/>
      <c r="E12521" s="67"/>
      <c r="F12521" s="65"/>
      <c r="G12521" s="66"/>
      <c r="J12521" s="65"/>
      <c r="K12521" s="65"/>
      <c r="L12521" s="66"/>
      <c r="M12521" s="65"/>
      <c r="N12521" s="65"/>
      <c r="O12521" s="65"/>
      <c r="P12521" s="66"/>
      <c r="Q12521" s="31">
        <f t="shared" si="390"/>
        <v>9999</v>
      </c>
      <c r="R12521" s="31" t="str">
        <f t="shared" si="391"/>
        <v/>
      </c>
      <c r="S12521" s="29">
        <f>IF($Q12521&lt;Parâmetros!$E$19,$G12521-1,$G12521)</f>
        <v>0</v>
      </c>
    </row>
    <row r="12522" spans="1:19" x14ac:dyDescent="0.25">
      <c r="A12522" s="116"/>
      <c r="B12522" s="65"/>
      <c r="C12522" s="65"/>
      <c r="D12522" s="66"/>
      <c r="E12522" s="67"/>
      <c r="F12522" s="65"/>
      <c r="G12522" s="66"/>
      <c r="J12522" s="65"/>
      <c r="K12522" s="65"/>
      <c r="L12522" s="66"/>
      <c r="M12522" s="65"/>
      <c r="N12522" s="65"/>
      <c r="O12522" s="65"/>
      <c r="P12522" s="66"/>
      <c r="Q12522" s="31">
        <f t="shared" si="390"/>
        <v>9999</v>
      </c>
      <c r="R12522" s="31" t="str">
        <f t="shared" si="391"/>
        <v/>
      </c>
      <c r="S12522" s="29">
        <f>IF($Q12522&lt;Parâmetros!$E$19,$G12522-1,$G12522)</f>
        <v>0</v>
      </c>
    </row>
    <row r="12523" spans="1:19" x14ac:dyDescent="0.25">
      <c r="A12523" s="116"/>
      <c r="B12523" s="65"/>
      <c r="C12523" s="65"/>
      <c r="D12523" s="66"/>
      <c r="E12523" s="67"/>
      <c r="F12523" s="65"/>
      <c r="G12523" s="66"/>
      <c r="J12523" s="65"/>
      <c r="K12523" s="65"/>
      <c r="L12523" s="66"/>
      <c r="M12523" s="65"/>
      <c r="N12523" s="65"/>
      <c r="O12523" s="65"/>
      <c r="P12523" s="66"/>
      <c r="Q12523" s="31">
        <f t="shared" si="390"/>
        <v>9999</v>
      </c>
      <c r="R12523" s="31" t="str">
        <f t="shared" si="391"/>
        <v/>
      </c>
      <c r="S12523" s="29">
        <f>IF($Q12523&lt;Parâmetros!$E$19,$G12523-1,$G12523)</f>
        <v>0</v>
      </c>
    </row>
    <row r="12524" spans="1:19" x14ac:dyDescent="0.25">
      <c r="A12524" s="116"/>
      <c r="B12524" s="65"/>
      <c r="C12524" s="65"/>
      <c r="D12524" s="66"/>
      <c r="E12524" s="67"/>
      <c r="F12524" s="65"/>
      <c r="G12524" s="66"/>
      <c r="J12524" s="65"/>
      <c r="K12524" s="65"/>
      <c r="L12524" s="66"/>
      <c r="M12524" s="65"/>
      <c r="N12524" s="65"/>
      <c r="O12524" s="65"/>
      <c r="P12524" s="66"/>
      <c r="Q12524" s="31">
        <f t="shared" si="390"/>
        <v>9999</v>
      </c>
      <c r="R12524" s="31" t="str">
        <f t="shared" si="391"/>
        <v/>
      </c>
      <c r="S12524" s="29">
        <f>IF($Q12524&lt;Parâmetros!$E$19,$G12524-1,$G12524)</f>
        <v>0</v>
      </c>
    </row>
    <row r="12525" spans="1:19" x14ac:dyDescent="0.25">
      <c r="A12525" s="116"/>
      <c r="B12525" s="65"/>
      <c r="C12525" s="65"/>
      <c r="D12525" s="66"/>
      <c r="E12525" s="67"/>
      <c r="F12525" s="65"/>
      <c r="G12525" s="66"/>
      <c r="J12525" s="65"/>
      <c r="K12525" s="65"/>
      <c r="L12525" s="66"/>
      <c r="M12525" s="65"/>
      <c r="N12525" s="65"/>
      <c r="O12525" s="65"/>
      <c r="P12525" s="66"/>
      <c r="Q12525" s="31">
        <f t="shared" si="390"/>
        <v>9999</v>
      </c>
      <c r="R12525" s="31" t="str">
        <f t="shared" si="391"/>
        <v/>
      </c>
      <c r="S12525" s="29">
        <f>IF($Q12525&lt;Parâmetros!$E$19,$G12525-1,$G12525)</f>
        <v>0</v>
      </c>
    </row>
    <row r="12526" spans="1:19" x14ac:dyDescent="0.25">
      <c r="A12526" s="116"/>
      <c r="B12526" s="65"/>
      <c r="C12526" s="65"/>
      <c r="D12526" s="66"/>
      <c r="E12526" s="67"/>
      <c r="F12526" s="65"/>
      <c r="G12526" s="66"/>
      <c r="J12526" s="65"/>
      <c r="K12526" s="65"/>
      <c r="L12526" s="66"/>
      <c r="M12526" s="65"/>
      <c r="N12526" s="65"/>
      <c r="O12526" s="65"/>
      <c r="P12526" s="66"/>
      <c r="Q12526" s="31">
        <f t="shared" si="390"/>
        <v>9999</v>
      </c>
      <c r="R12526" s="31" t="str">
        <f t="shared" si="391"/>
        <v/>
      </c>
      <c r="S12526" s="29">
        <f>IF($Q12526&lt;Parâmetros!$E$19,$G12526-1,$G12526)</f>
        <v>0</v>
      </c>
    </row>
    <row r="12527" spans="1:19" x14ac:dyDescent="0.25">
      <c r="A12527" s="116"/>
      <c r="B12527" s="65"/>
      <c r="C12527" s="65"/>
      <c r="D12527" s="66"/>
      <c r="E12527" s="67"/>
      <c r="F12527" s="65"/>
      <c r="G12527" s="66"/>
      <c r="J12527" s="65"/>
      <c r="K12527" s="65"/>
      <c r="L12527" s="66"/>
      <c r="M12527" s="65"/>
      <c r="N12527" s="65"/>
      <c r="O12527" s="65"/>
      <c r="P12527" s="66"/>
      <c r="Q12527" s="31">
        <f t="shared" si="390"/>
        <v>9999</v>
      </c>
      <c r="R12527" s="31" t="str">
        <f t="shared" si="391"/>
        <v/>
      </c>
      <c r="S12527" s="29">
        <f>IF($Q12527&lt;Parâmetros!$E$19,$G12527-1,$G12527)</f>
        <v>0</v>
      </c>
    </row>
    <row r="12528" spans="1:19" x14ac:dyDescent="0.25">
      <c r="A12528" s="116"/>
      <c r="B12528" s="65"/>
      <c r="C12528" s="65"/>
      <c r="D12528" s="66"/>
      <c r="E12528" s="67"/>
      <c r="F12528" s="65"/>
      <c r="G12528" s="66"/>
      <c r="J12528" s="65"/>
      <c r="K12528" s="65"/>
      <c r="L12528" s="66"/>
      <c r="M12528" s="65"/>
      <c r="N12528" s="65"/>
      <c r="O12528" s="65"/>
      <c r="P12528" s="66"/>
      <c r="Q12528" s="31">
        <f t="shared" si="390"/>
        <v>9999</v>
      </c>
      <c r="R12528" s="31" t="str">
        <f t="shared" si="391"/>
        <v/>
      </c>
      <c r="S12528" s="29">
        <f>IF($Q12528&lt;Parâmetros!$E$19,$G12528-1,$G12528)</f>
        <v>0</v>
      </c>
    </row>
    <row r="12529" spans="1:19" x14ac:dyDescent="0.25">
      <c r="A12529" s="116"/>
      <c r="B12529" s="65"/>
      <c r="C12529" s="65"/>
      <c r="D12529" s="66"/>
      <c r="E12529" s="67"/>
      <c r="F12529" s="65"/>
      <c r="G12529" s="66"/>
      <c r="J12529" s="65"/>
      <c r="K12529" s="65"/>
      <c r="L12529" s="66"/>
      <c r="M12529" s="65"/>
      <c r="N12529" s="65"/>
      <c r="O12529" s="65"/>
      <c r="P12529" s="66"/>
      <c r="Q12529" s="31">
        <f t="shared" si="390"/>
        <v>9999</v>
      </c>
      <c r="R12529" s="31" t="str">
        <f t="shared" si="391"/>
        <v/>
      </c>
      <c r="S12529" s="29">
        <f>IF($Q12529&lt;Parâmetros!$E$19,$G12529-1,$G12529)</f>
        <v>0</v>
      </c>
    </row>
    <row r="12530" spans="1:19" x14ac:dyDescent="0.25">
      <c r="A12530" s="116"/>
      <c r="B12530" s="65"/>
      <c r="C12530" s="65"/>
      <c r="D12530" s="66"/>
      <c r="E12530" s="67"/>
      <c r="F12530" s="65"/>
      <c r="G12530" s="66"/>
      <c r="J12530" s="65"/>
      <c r="K12530" s="65"/>
      <c r="L12530" s="66"/>
      <c r="M12530" s="65"/>
      <c r="N12530" s="65"/>
      <c r="O12530" s="65"/>
      <c r="P12530" s="66"/>
      <c r="Q12530" s="31">
        <f t="shared" si="390"/>
        <v>9999</v>
      </c>
      <c r="R12530" s="31" t="str">
        <f t="shared" si="391"/>
        <v/>
      </c>
      <c r="S12530" s="29">
        <f>IF($Q12530&lt;Parâmetros!$E$19,$G12530-1,$G12530)</f>
        <v>0</v>
      </c>
    </row>
    <row r="12531" spans="1:19" x14ac:dyDescent="0.25">
      <c r="A12531" s="116"/>
      <c r="B12531" s="65"/>
      <c r="C12531" s="65"/>
      <c r="D12531" s="66"/>
      <c r="E12531" s="67"/>
      <c r="F12531" s="65"/>
      <c r="G12531" s="66"/>
      <c r="J12531" s="65"/>
      <c r="K12531" s="65"/>
      <c r="L12531" s="66"/>
      <c r="M12531" s="65"/>
      <c r="N12531" s="65"/>
      <c r="O12531" s="65"/>
      <c r="P12531" s="66"/>
      <c r="Q12531" s="31">
        <f t="shared" si="390"/>
        <v>9999</v>
      </c>
      <c r="R12531" s="31" t="str">
        <f t="shared" si="391"/>
        <v/>
      </c>
      <c r="S12531" s="29">
        <f>IF($Q12531&lt;Parâmetros!$E$19,$G12531-1,$G12531)</f>
        <v>0</v>
      </c>
    </row>
    <row r="12532" spans="1:19" x14ac:dyDescent="0.25">
      <c r="A12532" s="116"/>
      <c r="B12532" s="65"/>
      <c r="C12532" s="65"/>
      <c r="D12532" s="66"/>
      <c r="E12532" s="67"/>
      <c r="F12532" s="65"/>
      <c r="G12532" s="66"/>
      <c r="J12532" s="65"/>
      <c r="K12532" s="65"/>
      <c r="L12532" s="66"/>
      <c r="M12532" s="65"/>
      <c r="N12532" s="65"/>
      <c r="O12532" s="65"/>
      <c r="P12532" s="66"/>
      <c r="Q12532" s="31">
        <f t="shared" si="390"/>
        <v>9999</v>
      </c>
      <c r="R12532" s="31" t="str">
        <f t="shared" si="391"/>
        <v/>
      </c>
      <c r="S12532" s="29">
        <f>IF($Q12532&lt;Parâmetros!$E$19,$G12532-1,$G12532)</f>
        <v>0</v>
      </c>
    </row>
    <row r="12533" spans="1:19" x14ac:dyDescent="0.25">
      <c r="A12533" s="116"/>
      <c r="B12533" s="65"/>
      <c r="C12533" s="65"/>
      <c r="D12533" s="66"/>
      <c r="E12533" s="67"/>
      <c r="F12533" s="65"/>
      <c r="G12533" s="66"/>
      <c r="J12533" s="65"/>
      <c r="K12533" s="65"/>
      <c r="L12533" s="66"/>
      <c r="M12533" s="65"/>
      <c r="N12533" s="65"/>
      <c r="O12533" s="65"/>
      <c r="P12533" s="66"/>
      <c r="Q12533" s="31">
        <f t="shared" si="390"/>
        <v>9999</v>
      </c>
      <c r="R12533" s="31" t="str">
        <f t="shared" si="391"/>
        <v/>
      </c>
      <c r="S12533" s="29">
        <f>IF($Q12533&lt;Parâmetros!$E$19,$G12533-1,$G12533)</f>
        <v>0</v>
      </c>
    </row>
    <row r="12534" spans="1:19" x14ac:dyDescent="0.25">
      <c r="A12534" s="116"/>
      <c r="B12534" s="65"/>
      <c r="C12534" s="65"/>
      <c r="D12534" s="66"/>
      <c r="E12534" s="67"/>
      <c r="F12534" s="65"/>
      <c r="G12534" s="66"/>
      <c r="J12534" s="65"/>
      <c r="K12534" s="65"/>
      <c r="L12534" s="66"/>
      <c r="M12534" s="65"/>
      <c r="N12534" s="65"/>
      <c r="O12534" s="65"/>
      <c r="P12534" s="66"/>
      <c r="Q12534" s="31">
        <f t="shared" si="390"/>
        <v>9999</v>
      </c>
      <c r="R12534" s="31" t="str">
        <f t="shared" si="391"/>
        <v/>
      </c>
      <c r="S12534" s="29">
        <f>IF($Q12534&lt;Parâmetros!$E$19,$G12534-1,$G12534)</f>
        <v>0</v>
      </c>
    </row>
    <row r="12535" spans="1:19" x14ac:dyDescent="0.25">
      <c r="A12535" s="116"/>
      <c r="B12535" s="65"/>
      <c r="C12535" s="65"/>
      <c r="D12535" s="66"/>
      <c r="E12535" s="67"/>
      <c r="F12535" s="65"/>
      <c r="G12535" s="66"/>
      <c r="J12535" s="65"/>
      <c r="K12535" s="65"/>
      <c r="L12535" s="66"/>
      <c r="M12535" s="65"/>
      <c r="N12535" s="65"/>
      <c r="O12535" s="65"/>
      <c r="P12535" s="66"/>
      <c r="Q12535" s="31">
        <f t="shared" si="390"/>
        <v>9999</v>
      </c>
      <c r="R12535" s="31" t="str">
        <f t="shared" si="391"/>
        <v/>
      </c>
      <c r="S12535" s="29">
        <f>IF($Q12535&lt;Parâmetros!$E$19,$G12535-1,$G12535)</f>
        <v>0</v>
      </c>
    </row>
    <row r="12536" spans="1:19" x14ac:dyDescent="0.25">
      <c r="A12536" s="116"/>
      <c r="B12536" s="65"/>
      <c r="C12536" s="65"/>
      <c r="D12536" s="66"/>
      <c r="E12536" s="67"/>
      <c r="F12536" s="65"/>
      <c r="G12536" s="66"/>
      <c r="J12536" s="65"/>
      <c r="K12536" s="65"/>
      <c r="L12536" s="66"/>
      <c r="M12536" s="65"/>
      <c r="N12536" s="65"/>
      <c r="O12536" s="65"/>
      <c r="P12536" s="66"/>
      <c r="Q12536" s="31">
        <f t="shared" si="390"/>
        <v>9999</v>
      </c>
      <c r="R12536" s="31" t="str">
        <f t="shared" si="391"/>
        <v/>
      </c>
      <c r="S12536" s="29">
        <f>IF($Q12536&lt;Parâmetros!$E$19,$G12536-1,$G12536)</f>
        <v>0</v>
      </c>
    </row>
    <row r="12537" spans="1:19" x14ac:dyDescent="0.25">
      <c r="A12537" s="116"/>
      <c r="B12537" s="65"/>
      <c r="C12537" s="65"/>
      <c r="D12537" s="66"/>
      <c r="E12537" s="67"/>
      <c r="F12537" s="65"/>
      <c r="G12537" s="66"/>
      <c r="J12537" s="65"/>
      <c r="K12537" s="65"/>
      <c r="L12537" s="66"/>
      <c r="M12537" s="65"/>
      <c r="O12537" s="65"/>
      <c r="P12537" s="66"/>
      <c r="Q12537" s="31">
        <f t="shared" si="390"/>
        <v>9999</v>
      </c>
      <c r="R12537" s="31" t="str">
        <f t="shared" si="391"/>
        <v/>
      </c>
      <c r="S12537" s="29">
        <f>IF($Q12537&lt;Parâmetros!$E$19,$G12537-1,$G12537)</f>
        <v>0</v>
      </c>
    </row>
    <row r="12538" spans="1:19" x14ac:dyDescent="0.25">
      <c r="A12538" s="116"/>
      <c r="B12538" s="65"/>
      <c r="C12538" s="65"/>
      <c r="D12538" s="66"/>
      <c r="E12538" s="67"/>
      <c r="F12538" s="65"/>
      <c r="G12538" s="66"/>
      <c r="J12538" s="65"/>
      <c r="K12538" s="65"/>
      <c r="L12538" s="66"/>
      <c r="M12538" s="65"/>
      <c r="O12538" s="65"/>
      <c r="P12538" s="66"/>
      <c r="Q12538" s="31">
        <f t="shared" si="390"/>
        <v>9999</v>
      </c>
      <c r="R12538" s="31" t="str">
        <f t="shared" si="391"/>
        <v/>
      </c>
      <c r="S12538" s="29">
        <f>IF($Q12538&lt;Parâmetros!$E$19,$G12538-1,$G12538)</f>
        <v>0</v>
      </c>
    </row>
    <row r="12539" spans="1:19" x14ac:dyDescent="0.25">
      <c r="A12539" s="116"/>
      <c r="B12539" s="65"/>
      <c r="C12539" s="65"/>
      <c r="D12539" s="66"/>
      <c r="E12539" s="67"/>
      <c r="F12539" s="65"/>
      <c r="G12539" s="66"/>
      <c r="J12539" s="65"/>
      <c r="K12539" s="65"/>
      <c r="L12539" s="66"/>
      <c r="M12539" s="65"/>
      <c r="N12539" s="65"/>
      <c r="O12539" s="65"/>
      <c r="P12539" s="66"/>
      <c r="Q12539" s="31">
        <f t="shared" si="390"/>
        <v>9999</v>
      </c>
      <c r="R12539" s="31" t="str">
        <f t="shared" si="391"/>
        <v/>
      </c>
      <c r="S12539" s="29">
        <f>IF($Q12539&lt;Parâmetros!$E$19,$G12539-1,$G12539)</f>
        <v>0</v>
      </c>
    </row>
    <row r="12540" spans="1:19" x14ac:dyDescent="0.25">
      <c r="A12540" s="116"/>
      <c r="B12540" s="65"/>
      <c r="C12540" s="65"/>
      <c r="D12540" s="66"/>
      <c r="E12540" s="67"/>
      <c r="F12540" s="65"/>
      <c r="G12540" s="66"/>
      <c r="J12540" s="65"/>
      <c r="K12540" s="65"/>
      <c r="L12540" s="66"/>
      <c r="M12540" s="65"/>
      <c r="N12540" s="65"/>
      <c r="O12540" s="65"/>
      <c r="P12540" s="66"/>
      <c r="Q12540" s="31">
        <f t="shared" ref="Q12540:Q12603" si="392">IFERROR(VALUE(LEFT($J12540,2))*60+VALUE(MID($J12540,4,2)),9999)</f>
        <v>9999</v>
      </c>
      <c r="R12540" s="31" t="str">
        <f t="shared" ref="R12540:R12603" si="393">IFERROR(VALUE(LEFT($K12540,2))*60+VALUE(MID($K12540,4,2)),"")</f>
        <v/>
      </c>
      <c r="S12540" s="29">
        <f>IF($Q12540&lt;Parâmetros!$E$19,$G12540-1,$G12540)</f>
        <v>0</v>
      </c>
    </row>
    <row r="12541" spans="1:19" x14ac:dyDescent="0.25">
      <c r="A12541" s="116"/>
      <c r="B12541" s="65"/>
      <c r="C12541" s="65"/>
      <c r="D12541" s="66"/>
      <c r="E12541" s="67"/>
      <c r="F12541" s="65"/>
      <c r="G12541" s="66"/>
      <c r="J12541" s="65"/>
      <c r="K12541" s="65"/>
      <c r="L12541" s="66"/>
      <c r="M12541" s="65"/>
      <c r="N12541" s="65"/>
      <c r="O12541" s="65"/>
      <c r="P12541" s="66"/>
      <c r="Q12541" s="31">
        <f t="shared" si="392"/>
        <v>9999</v>
      </c>
      <c r="R12541" s="31" t="str">
        <f t="shared" si="393"/>
        <v/>
      </c>
      <c r="S12541" s="29">
        <f>IF($Q12541&lt;Parâmetros!$E$19,$G12541-1,$G12541)</f>
        <v>0</v>
      </c>
    </row>
    <row r="12542" spans="1:19" x14ac:dyDescent="0.25">
      <c r="A12542" s="116"/>
      <c r="B12542" s="65"/>
      <c r="C12542" s="65"/>
      <c r="D12542" s="66"/>
      <c r="E12542" s="67"/>
      <c r="F12542" s="65"/>
      <c r="G12542" s="66"/>
      <c r="J12542" s="65"/>
      <c r="K12542" s="65"/>
      <c r="L12542" s="66"/>
      <c r="M12542" s="65"/>
      <c r="N12542" s="65"/>
      <c r="O12542" s="65"/>
      <c r="P12542" s="66"/>
      <c r="Q12542" s="31">
        <f t="shared" si="392"/>
        <v>9999</v>
      </c>
      <c r="R12542" s="31" t="str">
        <f t="shared" si="393"/>
        <v/>
      </c>
      <c r="S12542" s="29">
        <f>IF($Q12542&lt;Parâmetros!$E$19,$G12542-1,$G12542)</f>
        <v>0</v>
      </c>
    </row>
    <row r="12543" spans="1:19" x14ac:dyDescent="0.25">
      <c r="A12543" s="116"/>
      <c r="B12543" s="65"/>
      <c r="C12543" s="65"/>
      <c r="D12543" s="66"/>
      <c r="E12543" s="67"/>
      <c r="F12543" s="65"/>
      <c r="G12543" s="66"/>
      <c r="J12543" s="65"/>
      <c r="K12543" s="65"/>
      <c r="L12543" s="66"/>
      <c r="M12543" s="65"/>
      <c r="N12543" s="65"/>
      <c r="O12543" s="65"/>
      <c r="P12543" s="66"/>
      <c r="Q12543" s="31">
        <f t="shared" si="392"/>
        <v>9999</v>
      </c>
      <c r="R12543" s="31" t="str">
        <f t="shared" si="393"/>
        <v/>
      </c>
      <c r="S12543" s="29">
        <f>IF($Q12543&lt;Parâmetros!$E$19,$G12543-1,$G12543)</f>
        <v>0</v>
      </c>
    </row>
    <row r="12544" spans="1:19" x14ac:dyDescent="0.25">
      <c r="A12544" s="116"/>
      <c r="B12544" s="65"/>
      <c r="C12544" s="65"/>
      <c r="D12544" s="66"/>
      <c r="E12544" s="67"/>
      <c r="F12544" s="65"/>
      <c r="G12544" s="66"/>
      <c r="J12544" s="65"/>
      <c r="K12544" s="65"/>
      <c r="L12544" s="66"/>
      <c r="M12544" s="65"/>
      <c r="N12544" s="65"/>
      <c r="O12544" s="65"/>
      <c r="P12544" s="66"/>
      <c r="Q12544" s="31">
        <f t="shared" si="392"/>
        <v>9999</v>
      </c>
      <c r="R12544" s="31" t="str">
        <f t="shared" si="393"/>
        <v/>
      </c>
      <c r="S12544" s="29">
        <f>IF($Q12544&lt;Parâmetros!$E$19,$G12544-1,$G12544)</f>
        <v>0</v>
      </c>
    </row>
    <row r="12545" spans="1:19" x14ac:dyDescent="0.25">
      <c r="A12545" s="116"/>
      <c r="B12545" s="65"/>
      <c r="C12545" s="65"/>
      <c r="D12545" s="66"/>
      <c r="E12545" s="67"/>
      <c r="F12545" s="65"/>
      <c r="G12545" s="66"/>
      <c r="J12545" s="65"/>
      <c r="K12545" s="65"/>
      <c r="L12545" s="66"/>
      <c r="M12545" s="65"/>
      <c r="N12545" s="65"/>
      <c r="O12545" s="65"/>
      <c r="P12545" s="66"/>
      <c r="Q12545" s="31">
        <f t="shared" si="392"/>
        <v>9999</v>
      </c>
      <c r="R12545" s="31" t="str">
        <f t="shared" si="393"/>
        <v/>
      </c>
      <c r="S12545" s="29">
        <f>IF($Q12545&lt;Parâmetros!$E$19,$G12545-1,$G12545)</f>
        <v>0</v>
      </c>
    </row>
    <row r="12546" spans="1:19" x14ac:dyDescent="0.25">
      <c r="A12546" s="116"/>
      <c r="B12546" s="65"/>
      <c r="C12546" s="65"/>
      <c r="D12546" s="66"/>
      <c r="E12546" s="67"/>
      <c r="F12546" s="65"/>
      <c r="G12546" s="66"/>
      <c r="J12546" s="65"/>
      <c r="K12546" s="65"/>
      <c r="L12546" s="66"/>
      <c r="M12546" s="65"/>
      <c r="N12546" s="65"/>
      <c r="O12546" s="65"/>
      <c r="P12546" s="66"/>
      <c r="Q12546" s="31">
        <f t="shared" si="392"/>
        <v>9999</v>
      </c>
      <c r="R12546" s="31" t="str">
        <f t="shared" si="393"/>
        <v/>
      </c>
      <c r="S12546" s="29">
        <f>IF($Q12546&lt;Parâmetros!$E$19,$G12546-1,$G12546)</f>
        <v>0</v>
      </c>
    </row>
    <row r="12547" spans="1:19" x14ac:dyDescent="0.25">
      <c r="A12547" s="116"/>
      <c r="B12547" s="65"/>
      <c r="C12547" s="65"/>
      <c r="D12547" s="66"/>
      <c r="E12547" s="67"/>
      <c r="F12547" s="65"/>
      <c r="G12547" s="66"/>
      <c r="J12547" s="65"/>
      <c r="K12547" s="65"/>
      <c r="L12547" s="66"/>
      <c r="M12547" s="65"/>
      <c r="N12547" s="65"/>
      <c r="O12547" s="65"/>
      <c r="P12547" s="66"/>
      <c r="Q12547" s="31">
        <f t="shared" si="392"/>
        <v>9999</v>
      </c>
      <c r="R12547" s="31" t="str">
        <f t="shared" si="393"/>
        <v/>
      </c>
      <c r="S12547" s="29">
        <f>IF($Q12547&lt;Parâmetros!$E$19,$G12547-1,$G12547)</f>
        <v>0</v>
      </c>
    </row>
    <row r="12548" spans="1:19" x14ac:dyDescent="0.25">
      <c r="A12548" s="116"/>
      <c r="B12548" s="65"/>
      <c r="C12548" s="65"/>
      <c r="D12548" s="66"/>
      <c r="E12548" s="67"/>
      <c r="F12548" s="65"/>
      <c r="G12548" s="66"/>
      <c r="J12548" s="65"/>
      <c r="K12548" s="65"/>
      <c r="L12548" s="66"/>
      <c r="M12548" s="65"/>
      <c r="N12548" s="65"/>
      <c r="O12548" s="65"/>
      <c r="P12548" s="66"/>
      <c r="Q12548" s="31">
        <f t="shared" si="392"/>
        <v>9999</v>
      </c>
      <c r="R12548" s="31" t="str">
        <f t="shared" si="393"/>
        <v/>
      </c>
      <c r="S12548" s="29">
        <f>IF($Q12548&lt;Parâmetros!$E$19,$G12548-1,$G12548)</f>
        <v>0</v>
      </c>
    </row>
    <row r="12549" spans="1:19" x14ac:dyDescent="0.25">
      <c r="A12549" s="116"/>
      <c r="B12549" s="65"/>
      <c r="C12549" s="65"/>
      <c r="D12549" s="66"/>
      <c r="E12549" s="67"/>
      <c r="F12549" s="65"/>
      <c r="G12549" s="66"/>
      <c r="J12549" s="65"/>
      <c r="K12549" s="65"/>
      <c r="L12549" s="66"/>
      <c r="M12549" s="65"/>
      <c r="N12549" s="65"/>
      <c r="O12549" s="65"/>
      <c r="P12549" s="66"/>
      <c r="Q12549" s="31">
        <f t="shared" si="392"/>
        <v>9999</v>
      </c>
      <c r="R12549" s="31" t="str">
        <f t="shared" si="393"/>
        <v/>
      </c>
      <c r="S12549" s="29">
        <f>IF($Q12549&lt;Parâmetros!$E$19,$G12549-1,$G12549)</f>
        <v>0</v>
      </c>
    </row>
    <row r="12550" spans="1:19" x14ac:dyDescent="0.25">
      <c r="A12550" s="116"/>
      <c r="B12550" s="65"/>
      <c r="C12550" s="65"/>
      <c r="D12550" s="66"/>
      <c r="E12550" s="67"/>
      <c r="F12550" s="65"/>
      <c r="G12550" s="66"/>
      <c r="J12550" s="65"/>
      <c r="K12550" s="65"/>
      <c r="L12550" s="66"/>
      <c r="M12550" s="65"/>
      <c r="O12550" s="65"/>
      <c r="P12550" s="66"/>
      <c r="Q12550" s="31">
        <f t="shared" si="392"/>
        <v>9999</v>
      </c>
      <c r="R12550" s="31" t="str">
        <f t="shared" si="393"/>
        <v/>
      </c>
      <c r="S12550" s="29">
        <f>IF($Q12550&lt;Parâmetros!$E$19,$G12550-1,$G12550)</f>
        <v>0</v>
      </c>
    </row>
    <row r="12551" spans="1:19" x14ac:dyDescent="0.25">
      <c r="A12551" s="116"/>
      <c r="B12551" s="65"/>
      <c r="C12551" s="65"/>
      <c r="D12551" s="66"/>
      <c r="E12551" s="67"/>
      <c r="F12551" s="65"/>
      <c r="G12551" s="66"/>
      <c r="J12551" s="65"/>
      <c r="K12551" s="65"/>
      <c r="L12551" s="66"/>
      <c r="M12551" s="65"/>
      <c r="N12551" s="65"/>
      <c r="O12551" s="65"/>
      <c r="P12551" s="66"/>
      <c r="Q12551" s="31">
        <f t="shared" si="392"/>
        <v>9999</v>
      </c>
      <c r="R12551" s="31" t="str">
        <f t="shared" si="393"/>
        <v/>
      </c>
      <c r="S12551" s="29">
        <f>IF($Q12551&lt;Parâmetros!$E$19,$G12551-1,$G12551)</f>
        <v>0</v>
      </c>
    </row>
    <row r="12552" spans="1:19" x14ac:dyDescent="0.25">
      <c r="A12552" s="116"/>
      <c r="B12552" s="65"/>
      <c r="C12552" s="65"/>
      <c r="D12552" s="66"/>
      <c r="E12552" s="67"/>
      <c r="F12552" s="65"/>
      <c r="G12552" s="66"/>
      <c r="J12552" s="65"/>
      <c r="K12552" s="65"/>
      <c r="L12552" s="66"/>
      <c r="M12552" s="65"/>
      <c r="N12552" s="65"/>
      <c r="O12552" s="65"/>
      <c r="P12552" s="66"/>
      <c r="Q12552" s="31">
        <f t="shared" si="392"/>
        <v>9999</v>
      </c>
      <c r="R12552" s="31" t="str">
        <f t="shared" si="393"/>
        <v/>
      </c>
      <c r="S12552" s="29">
        <f>IF($Q12552&lt;Parâmetros!$E$19,$G12552-1,$G12552)</f>
        <v>0</v>
      </c>
    </row>
    <row r="12553" spans="1:19" x14ac:dyDescent="0.25">
      <c r="A12553" s="116"/>
      <c r="B12553" s="65"/>
      <c r="C12553" s="65"/>
      <c r="D12553" s="66"/>
      <c r="E12553" s="67"/>
      <c r="F12553" s="65"/>
      <c r="G12553" s="66"/>
      <c r="J12553" s="65"/>
      <c r="K12553" s="65"/>
      <c r="L12553" s="66"/>
      <c r="M12553" s="65"/>
      <c r="N12553" s="65"/>
      <c r="O12553" s="65"/>
      <c r="P12553" s="66"/>
      <c r="Q12553" s="31">
        <f t="shared" si="392"/>
        <v>9999</v>
      </c>
      <c r="R12553" s="31" t="str">
        <f t="shared" si="393"/>
        <v/>
      </c>
      <c r="S12553" s="29">
        <f>IF($Q12553&lt;Parâmetros!$E$19,$G12553-1,$G12553)</f>
        <v>0</v>
      </c>
    </row>
    <row r="12554" spans="1:19" x14ac:dyDescent="0.25">
      <c r="A12554" s="116"/>
      <c r="B12554" s="65"/>
      <c r="C12554" s="65"/>
      <c r="D12554" s="66"/>
      <c r="E12554" s="67"/>
      <c r="F12554" s="65"/>
      <c r="G12554" s="66"/>
      <c r="J12554" s="65"/>
      <c r="K12554" s="65"/>
      <c r="L12554" s="66"/>
      <c r="M12554" s="65"/>
      <c r="N12554" s="65"/>
      <c r="O12554" s="65"/>
      <c r="P12554" s="66"/>
      <c r="Q12554" s="31">
        <f t="shared" si="392"/>
        <v>9999</v>
      </c>
      <c r="R12554" s="31" t="str">
        <f t="shared" si="393"/>
        <v/>
      </c>
      <c r="S12554" s="29">
        <f>IF($Q12554&lt;Parâmetros!$E$19,$G12554-1,$G12554)</f>
        <v>0</v>
      </c>
    </row>
    <row r="12555" spans="1:19" x14ac:dyDescent="0.25">
      <c r="A12555" s="116"/>
      <c r="B12555" s="65"/>
      <c r="C12555" s="65"/>
      <c r="D12555" s="66"/>
      <c r="E12555" s="67"/>
      <c r="F12555" s="65"/>
      <c r="G12555" s="66"/>
      <c r="J12555" s="65"/>
      <c r="K12555" s="65"/>
      <c r="L12555" s="66"/>
      <c r="M12555" s="65"/>
      <c r="N12555" s="65"/>
      <c r="O12555" s="65"/>
      <c r="P12555" s="66"/>
      <c r="Q12555" s="31">
        <f t="shared" si="392"/>
        <v>9999</v>
      </c>
      <c r="R12555" s="31" t="str">
        <f t="shared" si="393"/>
        <v/>
      </c>
      <c r="S12555" s="29">
        <f>IF($Q12555&lt;Parâmetros!$E$19,$G12555-1,$G12555)</f>
        <v>0</v>
      </c>
    </row>
    <row r="12556" spans="1:19" x14ac:dyDescent="0.25">
      <c r="A12556" s="116"/>
      <c r="B12556" s="65"/>
      <c r="C12556" s="65"/>
      <c r="D12556" s="66"/>
      <c r="E12556" s="67"/>
      <c r="F12556" s="65"/>
      <c r="G12556" s="66"/>
      <c r="J12556" s="65"/>
      <c r="K12556" s="65"/>
      <c r="L12556" s="66"/>
      <c r="M12556" s="65"/>
      <c r="N12556" s="65"/>
      <c r="O12556" s="65"/>
      <c r="P12556" s="66"/>
      <c r="Q12556" s="31">
        <f t="shared" si="392"/>
        <v>9999</v>
      </c>
      <c r="R12556" s="31" t="str">
        <f t="shared" si="393"/>
        <v/>
      </c>
      <c r="S12556" s="29">
        <f>IF($Q12556&lt;Parâmetros!$E$19,$G12556-1,$G12556)</f>
        <v>0</v>
      </c>
    </row>
    <row r="12557" spans="1:19" x14ac:dyDescent="0.25">
      <c r="A12557" s="116"/>
      <c r="B12557" s="65"/>
      <c r="C12557" s="65"/>
      <c r="D12557" s="66"/>
      <c r="E12557" s="67"/>
      <c r="F12557" s="65"/>
      <c r="G12557" s="66"/>
      <c r="J12557" s="65"/>
      <c r="K12557" s="65"/>
      <c r="L12557" s="66"/>
      <c r="M12557" s="65"/>
      <c r="N12557" s="65"/>
      <c r="O12557" s="65"/>
      <c r="P12557" s="66"/>
      <c r="Q12557" s="31">
        <f t="shared" si="392"/>
        <v>9999</v>
      </c>
      <c r="R12557" s="31" t="str">
        <f t="shared" si="393"/>
        <v/>
      </c>
      <c r="S12557" s="29">
        <f>IF($Q12557&lt;Parâmetros!$E$19,$G12557-1,$G12557)</f>
        <v>0</v>
      </c>
    </row>
    <row r="12558" spans="1:19" x14ac:dyDescent="0.25">
      <c r="A12558" s="116"/>
      <c r="B12558" s="65"/>
      <c r="C12558" s="65"/>
      <c r="D12558" s="66"/>
      <c r="E12558" s="67"/>
      <c r="F12558" s="65"/>
      <c r="G12558" s="66"/>
      <c r="J12558" s="65"/>
      <c r="K12558" s="65"/>
      <c r="L12558" s="66"/>
      <c r="M12558" s="65"/>
      <c r="N12558" s="65"/>
      <c r="O12558" s="65"/>
      <c r="P12558" s="66"/>
      <c r="Q12558" s="31">
        <f t="shared" si="392"/>
        <v>9999</v>
      </c>
      <c r="R12558" s="31" t="str">
        <f t="shared" si="393"/>
        <v/>
      </c>
      <c r="S12558" s="29">
        <f>IF($Q12558&lt;Parâmetros!$E$19,$G12558-1,$G12558)</f>
        <v>0</v>
      </c>
    </row>
    <row r="12559" spans="1:19" x14ac:dyDescent="0.25">
      <c r="A12559" s="116"/>
      <c r="B12559" s="65"/>
      <c r="C12559" s="65"/>
      <c r="D12559" s="66"/>
      <c r="E12559" s="67"/>
      <c r="F12559" s="65"/>
      <c r="G12559" s="66"/>
      <c r="J12559" s="65"/>
      <c r="K12559" s="65"/>
      <c r="L12559" s="66"/>
      <c r="M12559" s="65"/>
      <c r="N12559" s="65"/>
      <c r="O12559" s="65"/>
      <c r="P12559" s="66"/>
      <c r="Q12559" s="31">
        <f t="shared" si="392"/>
        <v>9999</v>
      </c>
      <c r="R12559" s="31" t="str">
        <f t="shared" si="393"/>
        <v/>
      </c>
      <c r="S12559" s="29">
        <f>IF($Q12559&lt;Parâmetros!$E$19,$G12559-1,$G12559)</f>
        <v>0</v>
      </c>
    </row>
    <row r="12560" spans="1:19" x14ac:dyDescent="0.25">
      <c r="A12560" s="116"/>
      <c r="B12560" s="65"/>
      <c r="C12560" s="65"/>
      <c r="D12560" s="66"/>
      <c r="E12560" s="67"/>
      <c r="F12560" s="65"/>
      <c r="G12560" s="66"/>
      <c r="J12560" s="65"/>
      <c r="K12560" s="65"/>
      <c r="L12560" s="66"/>
      <c r="M12560" s="65"/>
      <c r="N12560" s="65"/>
      <c r="O12560" s="65"/>
      <c r="P12560" s="66"/>
      <c r="Q12560" s="31">
        <f t="shared" si="392"/>
        <v>9999</v>
      </c>
      <c r="R12560" s="31" t="str">
        <f t="shared" si="393"/>
        <v/>
      </c>
      <c r="S12560" s="29">
        <f>IF($Q12560&lt;Parâmetros!$E$19,$G12560-1,$G12560)</f>
        <v>0</v>
      </c>
    </row>
    <row r="12561" spans="1:19" x14ac:dyDescent="0.25">
      <c r="A12561" s="116"/>
      <c r="B12561" s="65"/>
      <c r="C12561" s="65"/>
      <c r="D12561" s="66"/>
      <c r="E12561" s="67"/>
      <c r="F12561" s="65"/>
      <c r="G12561" s="66"/>
      <c r="J12561" s="65"/>
      <c r="K12561" s="65"/>
      <c r="L12561" s="66"/>
      <c r="M12561" s="65"/>
      <c r="N12561" s="65"/>
      <c r="O12561" s="65"/>
      <c r="P12561" s="66"/>
      <c r="Q12561" s="31">
        <f t="shared" si="392"/>
        <v>9999</v>
      </c>
      <c r="R12561" s="31" t="str">
        <f t="shared" si="393"/>
        <v/>
      </c>
      <c r="S12561" s="29">
        <f>IF($Q12561&lt;Parâmetros!$E$19,$G12561-1,$G12561)</f>
        <v>0</v>
      </c>
    </row>
    <row r="12562" spans="1:19" x14ac:dyDescent="0.25">
      <c r="A12562" s="116"/>
      <c r="B12562" s="65"/>
      <c r="C12562" s="65"/>
      <c r="D12562" s="66"/>
      <c r="E12562" s="67"/>
      <c r="F12562" s="65"/>
      <c r="G12562" s="66"/>
      <c r="J12562" s="65"/>
      <c r="K12562" s="65"/>
      <c r="L12562" s="66"/>
      <c r="M12562" s="65"/>
      <c r="N12562" s="65"/>
      <c r="O12562" s="65"/>
      <c r="P12562" s="66"/>
      <c r="Q12562" s="31">
        <f t="shared" si="392"/>
        <v>9999</v>
      </c>
      <c r="R12562" s="31" t="str">
        <f t="shared" si="393"/>
        <v/>
      </c>
      <c r="S12562" s="29">
        <f>IF($Q12562&lt;Parâmetros!$E$19,$G12562-1,$G12562)</f>
        <v>0</v>
      </c>
    </row>
    <row r="12563" spans="1:19" x14ac:dyDescent="0.25">
      <c r="A12563" s="116"/>
      <c r="B12563" s="65"/>
      <c r="C12563" s="65"/>
      <c r="D12563" s="66"/>
      <c r="E12563" s="67"/>
      <c r="F12563" s="65"/>
      <c r="G12563" s="66"/>
      <c r="J12563" s="65"/>
      <c r="K12563" s="65"/>
      <c r="L12563" s="66"/>
      <c r="M12563" s="65"/>
      <c r="N12563" s="65"/>
      <c r="O12563" s="65"/>
      <c r="P12563" s="66"/>
      <c r="Q12563" s="31">
        <f t="shared" si="392"/>
        <v>9999</v>
      </c>
      <c r="R12563" s="31" t="str">
        <f t="shared" si="393"/>
        <v/>
      </c>
      <c r="S12563" s="29">
        <f>IF($Q12563&lt;Parâmetros!$E$19,$G12563-1,$G12563)</f>
        <v>0</v>
      </c>
    </row>
    <row r="12564" spans="1:19" x14ac:dyDescent="0.25">
      <c r="A12564" s="116"/>
      <c r="B12564" s="65"/>
      <c r="C12564" s="65"/>
      <c r="D12564" s="66"/>
      <c r="E12564" s="67"/>
      <c r="F12564" s="65"/>
      <c r="G12564" s="66"/>
      <c r="J12564" s="65"/>
      <c r="K12564" s="65"/>
      <c r="L12564" s="66"/>
      <c r="M12564" s="65"/>
      <c r="N12564" s="65"/>
      <c r="O12564" s="65"/>
      <c r="P12564" s="66"/>
      <c r="Q12564" s="31">
        <f t="shared" si="392"/>
        <v>9999</v>
      </c>
      <c r="R12564" s="31" t="str">
        <f t="shared" si="393"/>
        <v/>
      </c>
      <c r="S12564" s="29">
        <f>IF($Q12564&lt;Parâmetros!$E$19,$G12564-1,$G12564)</f>
        <v>0</v>
      </c>
    </row>
    <row r="12565" spans="1:19" x14ac:dyDescent="0.25">
      <c r="A12565" s="116"/>
      <c r="B12565" s="65"/>
      <c r="C12565" s="65"/>
      <c r="D12565" s="66"/>
      <c r="E12565" s="67"/>
      <c r="F12565" s="65"/>
      <c r="G12565" s="66"/>
      <c r="J12565" s="65"/>
      <c r="K12565" s="65"/>
      <c r="L12565" s="66"/>
      <c r="M12565" s="65"/>
      <c r="N12565" s="65"/>
      <c r="O12565" s="65"/>
      <c r="P12565" s="66"/>
      <c r="Q12565" s="31">
        <f t="shared" si="392"/>
        <v>9999</v>
      </c>
      <c r="R12565" s="31" t="str">
        <f t="shared" si="393"/>
        <v/>
      </c>
      <c r="S12565" s="29">
        <f>IF($Q12565&lt;Parâmetros!$E$19,$G12565-1,$G12565)</f>
        <v>0</v>
      </c>
    </row>
    <row r="12566" spans="1:19" x14ac:dyDescent="0.25">
      <c r="A12566" s="116"/>
      <c r="B12566" s="65"/>
      <c r="C12566" s="65"/>
      <c r="D12566" s="66"/>
      <c r="E12566" s="67"/>
      <c r="F12566" s="65"/>
      <c r="G12566" s="66"/>
      <c r="J12566" s="65"/>
      <c r="K12566" s="65"/>
      <c r="L12566" s="66"/>
      <c r="M12566" s="65"/>
      <c r="N12566" s="65"/>
      <c r="O12566" s="65"/>
      <c r="P12566" s="66"/>
      <c r="Q12566" s="31">
        <f t="shared" si="392"/>
        <v>9999</v>
      </c>
      <c r="R12566" s="31" t="str">
        <f t="shared" si="393"/>
        <v/>
      </c>
      <c r="S12566" s="29">
        <f>IF($Q12566&lt;Parâmetros!$E$19,$G12566-1,$G12566)</f>
        <v>0</v>
      </c>
    </row>
    <row r="12567" spans="1:19" x14ac:dyDescent="0.25">
      <c r="A12567" s="116"/>
      <c r="B12567" s="65"/>
      <c r="C12567" s="65"/>
      <c r="D12567" s="66"/>
      <c r="E12567" s="67"/>
      <c r="F12567" s="65"/>
      <c r="G12567" s="66"/>
      <c r="J12567" s="65"/>
      <c r="K12567" s="65"/>
      <c r="L12567" s="66"/>
      <c r="M12567" s="65"/>
      <c r="N12567" s="65"/>
      <c r="O12567" s="65"/>
      <c r="P12567" s="66"/>
      <c r="Q12567" s="31">
        <f t="shared" si="392"/>
        <v>9999</v>
      </c>
      <c r="R12567" s="31" t="str">
        <f t="shared" si="393"/>
        <v/>
      </c>
      <c r="S12567" s="29">
        <f>IF($Q12567&lt;Parâmetros!$E$19,$G12567-1,$G12567)</f>
        <v>0</v>
      </c>
    </row>
    <row r="12568" spans="1:19" x14ac:dyDescent="0.25">
      <c r="A12568" s="116"/>
      <c r="B12568" s="65"/>
      <c r="C12568" s="65"/>
      <c r="D12568" s="66"/>
      <c r="E12568" s="67"/>
      <c r="F12568" s="65"/>
      <c r="G12568" s="66"/>
      <c r="J12568" s="65"/>
      <c r="K12568" s="65"/>
      <c r="L12568" s="66"/>
      <c r="M12568" s="65"/>
      <c r="N12568" s="65"/>
      <c r="O12568" s="65"/>
      <c r="P12568" s="66"/>
      <c r="Q12568" s="31">
        <f t="shared" si="392"/>
        <v>9999</v>
      </c>
      <c r="R12568" s="31" t="str">
        <f t="shared" si="393"/>
        <v/>
      </c>
      <c r="S12568" s="29">
        <f>IF($Q12568&lt;Parâmetros!$E$19,$G12568-1,$G12568)</f>
        <v>0</v>
      </c>
    </row>
    <row r="12569" spans="1:19" x14ac:dyDescent="0.25">
      <c r="A12569" s="116"/>
      <c r="B12569" s="65"/>
      <c r="C12569" s="65"/>
      <c r="D12569" s="66"/>
      <c r="E12569" s="67"/>
      <c r="F12569" s="65"/>
      <c r="G12569" s="66"/>
      <c r="J12569" s="65"/>
      <c r="K12569" s="65"/>
      <c r="L12569" s="66"/>
      <c r="M12569" s="65"/>
      <c r="N12569" s="65"/>
      <c r="O12569" s="65"/>
      <c r="P12569" s="66"/>
      <c r="Q12569" s="31">
        <f t="shared" si="392"/>
        <v>9999</v>
      </c>
      <c r="R12569" s="31" t="str">
        <f t="shared" si="393"/>
        <v/>
      </c>
      <c r="S12569" s="29">
        <f>IF($Q12569&lt;Parâmetros!$E$19,$G12569-1,$G12569)</f>
        <v>0</v>
      </c>
    </row>
    <row r="12570" spans="1:19" x14ac:dyDescent="0.25">
      <c r="A12570" s="116"/>
      <c r="B12570" s="65"/>
      <c r="C12570" s="65"/>
      <c r="D12570" s="66"/>
      <c r="E12570" s="67"/>
      <c r="F12570" s="65"/>
      <c r="G12570" s="66"/>
      <c r="J12570" s="65"/>
      <c r="K12570" s="65"/>
      <c r="L12570" s="66"/>
      <c r="M12570" s="65"/>
      <c r="N12570" s="65"/>
      <c r="O12570" s="65"/>
      <c r="P12570" s="66"/>
      <c r="Q12570" s="31">
        <f t="shared" si="392"/>
        <v>9999</v>
      </c>
      <c r="R12570" s="31" t="str">
        <f t="shared" si="393"/>
        <v/>
      </c>
      <c r="S12570" s="29">
        <f>IF($Q12570&lt;Parâmetros!$E$19,$G12570-1,$G12570)</f>
        <v>0</v>
      </c>
    </row>
    <row r="12571" spans="1:19" x14ac:dyDescent="0.25">
      <c r="A12571" s="116"/>
      <c r="B12571" s="65"/>
      <c r="C12571" s="65"/>
      <c r="D12571" s="66"/>
      <c r="E12571" s="67"/>
      <c r="F12571" s="65"/>
      <c r="G12571" s="66"/>
      <c r="J12571" s="65"/>
      <c r="K12571" s="65"/>
      <c r="L12571" s="66"/>
      <c r="M12571" s="65"/>
      <c r="N12571" s="65"/>
      <c r="O12571" s="65"/>
      <c r="P12571" s="66"/>
      <c r="Q12571" s="31">
        <f t="shared" si="392"/>
        <v>9999</v>
      </c>
      <c r="R12571" s="31" t="str">
        <f t="shared" si="393"/>
        <v/>
      </c>
      <c r="S12571" s="29">
        <f>IF($Q12571&lt;Parâmetros!$E$19,$G12571-1,$G12571)</f>
        <v>0</v>
      </c>
    </row>
    <row r="12572" spans="1:19" x14ac:dyDescent="0.25">
      <c r="A12572" s="116"/>
      <c r="B12572" s="65"/>
      <c r="C12572" s="65"/>
      <c r="D12572" s="66"/>
      <c r="E12572" s="67"/>
      <c r="F12572" s="65"/>
      <c r="G12572" s="66"/>
      <c r="J12572" s="65"/>
      <c r="K12572" s="65"/>
      <c r="L12572" s="66"/>
      <c r="M12572" s="65"/>
      <c r="N12572" s="65"/>
      <c r="O12572" s="65"/>
      <c r="P12572" s="66"/>
      <c r="Q12572" s="31">
        <f t="shared" si="392"/>
        <v>9999</v>
      </c>
      <c r="R12572" s="31" t="str">
        <f t="shared" si="393"/>
        <v/>
      </c>
      <c r="S12572" s="29">
        <f>IF($Q12572&lt;Parâmetros!$E$19,$G12572-1,$G12572)</f>
        <v>0</v>
      </c>
    </row>
    <row r="12573" spans="1:19" x14ac:dyDescent="0.25">
      <c r="A12573" s="116"/>
      <c r="B12573" s="65"/>
      <c r="C12573" s="65"/>
      <c r="D12573" s="66"/>
      <c r="E12573" s="67"/>
      <c r="F12573" s="65"/>
      <c r="G12573" s="66"/>
      <c r="J12573" s="65"/>
      <c r="K12573" s="65"/>
      <c r="L12573" s="66"/>
      <c r="M12573" s="65"/>
      <c r="N12573" s="65"/>
      <c r="O12573" s="65"/>
      <c r="P12573" s="66"/>
      <c r="Q12573" s="31">
        <f t="shared" si="392"/>
        <v>9999</v>
      </c>
      <c r="R12573" s="31" t="str">
        <f t="shared" si="393"/>
        <v/>
      </c>
      <c r="S12573" s="29">
        <f>IF($Q12573&lt;Parâmetros!$E$19,$G12573-1,$G12573)</f>
        <v>0</v>
      </c>
    </row>
    <row r="12574" spans="1:19" x14ac:dyDescent="0.25">
      <c r="A12574" s="116"/>
      <c r="B12574" s="65"/>
      <c r="C12574" s="65"/>
      <c r="D12574" s="66"/>
      <c r="E12574" s="67"/>
      <c r="F12574" s="65"/>
      <c r="G12574" s="66"/>
      <c r="J12574" s="65"/>
      <c r="K12574" s="65"/>
      <c r="L12574" s="66"/>
      <c r="M12574" s="65"/>
      <c r="N12574" s="65"/>
      <c r="O12574" s="65"/>
      <c r="P12574" s="66"/>
      <c r="Q12574" s="31">
        <f t="shared" si="392"/>
        <v>9999</v>
      </c>
      <c r="R12574" s="31" t="str">
        <f t="shared" si="393"/>
        <v/>
      </c>
      <c r="S12574" s="29">
        <f>IF($Q12574&lt;Parâmetros!$E$19,$G12574-1,$G12574)</f>
        <v>0</v>
      </c>
    </row>
    <row r="12575" spans="1:19" x14ac:dyDescent="0.25">
      <c r="A12575" s="116"/>
      <c r="B12575" s="65"/>
      <c r="C12575" s="65"/>
      <c r="D12575" s="66"/>
      <c r="E12575" s="67"/>
      <c r="F12575" s="65"/>
      <c r="G12575" s="66"/>
      <c r="J12575" s="65"/>
      <c r="K12575" s="65"/>
      <c r="L12575" s="66"/>
      <c r="M12575" s="65"/>
      <c r="N12575" s="65"/>
      <c r="O12575" s="65"/>
      <c r="P12575" s="66"/>
      <c r="Q12575" s="31">
        <f t="shared" si="392"/>
        <v>9999</v>
      </c>
      <c r="R12575" s="31" t="str">
        <f t="shared" si="393"/>
        <v/>
      </c>
      <c r="S12575" s="29">
        <f>IF($Q12575&lt;Parâmetros!$E$19,$G12575-1,$G12575)</f>
        <v>0</v>
      </c>
    </row>
    <row r="12576" spans="1:19" x14ac:dyDescent="0.25">
      <c r="A12576" s="116"/>
      <c r="B12576" s="65"/>
      <c r="C12576" s="65"/>
      <c r="D12576" s="66"/>
      <c r="E12576" s="67"/>
      <c r="F12576" s="65"/>
      <c r="G12576" s="66"/>
      <c r="J12576" s="65"/>
      <c r="K12576" s="65"/>
      <c r="L12576" s="66"/>
      <c r="M12576" s="65"/>
      <c r="N12576" s="65"/>
      <c r="O12576" s="65"/>
      <c r="P12576" s="66"/>
      <c r="Q12576" s="31">
        <f t="shared" si="392"/>
        <v>9999</v>
      </c>
      <c r="R12576" s="31" t="str">
        <f t="shared" si="393"/>
        <v/>
      </c>
      <c r="S12576" s="29">
        <f>IF($Q12576&lt;Parâmetros!$E$19,$G12576-1,$G12576)</f>
        <v>0</v>
      </c>
    </row>
    <row r="12577" spans="1:19" x14ac:dyDescent="0.25">
      <c r="A12577" s="116"/>
      <c r="B12577" s="65"/>
      <c r="C12577" s="65"/>
      <c r="D12577" s="66"/>
      <c r="E12577" s="67"/>
      <c r="F12577" s="65"/>
      <c r="G12577" s="66"/>
      <c r="J12577" s="65"/>
      <c r="K12577" s="65"/>
      <c r="L12577" s="66"/>
      <c r="M12577" s="65"/>
      <c r="N12577" s="65"/>
      <c r="O12577" s="65"/>
      <c r="P12577" s="66"/>
      <c r="Q12577" s="31">
        <f t="shared" si="392"/>
        <v>9999</v>
      </c>
      <c r="R12577" s="31" t="str">
        <f t="shared" si="393"/>
        <v/>
      </c>
      <c r="S12577" s="29">
        <f>IF($Q12577&lt;Parâmetros!$E$19,$G12577-1,$G12577)</f>
        <v>0</v>
      </c>
    </row>
    <row r="12578" spans="1:19" x14ac:dyDescent="0.25">
      <c r="A12578" s="116"/>
      <c r="B12578" s="65"/>
      <c r="C12578" s="65"/>
      <c r="D12578" s="66"/>
      <c r="E12578" s="67"/>
      <c r="F12578" s="65"/>
      <c r="G12578" s="66"/>
      <c r="J12578" s="65"/>
      <c r="K12578" s="65"/>
      <c r="L12578" s="66"/>
      <c r="M12578" s="65"/>
      <c r="N12578" s="65"/>
      <c r="O12578" s="65"/>
      <c r="P12578" s="66"/>
      <c r="Q12578" s="31">
        <f t="shared" si="392"/>
        <v>9999</v>
      </c>
      <c r="R12578" s="31" t="str">
        <f t="shared" si="393"/>
        <v/>
      </c>
      <c r="S12578" s="29">
        <f>IF($Q12578&lt;Parâmetros!$E$19,$G12578-1,$G12578)</f>
        <v>0</v>
      </c>
    </row>
    <row r="12579" spans="1:19" x14ac:dyDescent="0.25">
      <c r="A12579" s="116"/>
      <c r="B12579" s="65"/>
      <c r="C12579" s="65"/>
      <c r="D12579" s="66"/>
      <c r="E12579" s="67"/>
      <c r="F12579" s="65"/>
      <c r="G12579" s="66"/>
      <c r="J12579" s="65"/>
      <c r="K12579" s="65"/>
      <c r="L12579" s="66"/>
      <c r="M12579" s="65"/>
      <c r="N12579" s="65"/>
      <c r="O12579" s="65"/>
      <c r="P12579" s="66"/>
      <c r="Q12579" s="31">
        <f t="shared" si="392"/>
        <v>9999</v>
      </c>
      <c r="R12579" s="31" t="str">
        <f t="shared" si="393"/>
        <v/>
      </c>
      <c r="S12579" s="29">
        <f>IF($Q12579&lt;Parâmetros!$E$19,$G12579-1,$G12579)</f>
        <v>0</v>
      </c>
    </row>
    <row r="12580" spans="1:19" x14ac:dyDescent="0.25">
      <c r="A12580" s="116"/>
      <c r="B12580" s="65"/>
      <c r="C12580" s="65"/>
      <c r="D12580" s="66"/>
      <c r="E12580" s="67"/>
      <c r="F12580" s="65"/>
      <c r="G12580" s="66"/>
      <c r="J12580" s="65"/>
      <c r="K12580" s="65"/>
      <c r="L12580" s="66"/>
      <c r="M12580" s="65"/>
      <c r="N12580" s="65"/>
      <c r="O12580" s="65"/>
      <c r="P12580" s="66"/>
      <c r="Q12580" s="31">
        <f t="shared" si="392"/>
        <v>9999</v>
      </c>
      <c r="R12580" s="31" t="str">
        <f t="shared" si="393"/>
        <v/>
      </c>
      <c r="S12580" s="29">
        <f>IF($Q12580&lt;Parâmetros!$E$19,$G12580-1,$G12580)</f>
        <v>0</v>
      </c>
    </row>
    <row r="12581" spans="1:19" x14ac:dyDescent="0.25">
      <c r="A12581" s="116"/>
      <c r="B12581" s="65"/>
      <c r="C12581" s="65"/>
      <c r="D12581" s="66"/>
      <c r="E12581" s="67"/>
      <c r="F12581" s="65"/>
      <c r="G12581" s="66"/>
      <c r="J12581" s="65"/>
      <c r="K12581" s="65"/>
      <c r="L12581" s="66"/>
      <c r="M12581" s="65"/>
      <c r="N12581" s="65"/>
      <c r="O12581" s="65"/>
      <c r="P12581" s="66"/>
      <c r="Q12581" s="31">
        <f t="shared" si="392"/>
        <v>9999</v>
      </c>
      <c r="R12581" s="31" t="str">
        <f t="shared" si="393"/>
        <v/>
      </c>
      <c r="S12581" s="29">
        <f>IF($Q12581&lt;Parâmetros!$E$19,$G12581-1,$G12581)</f>
        <v>0</v>
      </c>
    </row>
    <row r="12582" spans="1:19" x14ac:dyDescent="0.25">
      <c r="A12582" s="116"/>
      <c r="B12582" s="65"/>
      <c r="C12582" s="65"/>
      <c r="D12582" s="66"/>
      <c r="E12582" s="67"/>
      <c r="F12582" s="65"/>
      <c r="G12582" s="66"/>
      <c r="J12582" s="65"/>
      <c r="K12582" s="65"/>
      <c r="L12582" s="66"/>
      <c r="M12582" s="65"/>
      <c r="N12582" s="65"/>
      <c r="O12582" s="65"/>
      <c r="P12582" s="66"/>
      <c r="Q12582" s="31">
        <f t="shared" si="392"/>
        <v>9999</v>
      </c>
      <c r="R12582" s="31" t="str">
        <f t="shared" si="393"/>
        <v/>
      </c>
      <c r="S12582" s="29">
        <f>IF($Q12582&lt;Parâmetros!$E$19,$G12582-1,$G12582)</f>
        <v>0</v>
      </c>
    </row>
    <row r="12583" spans="1:19" x14ac:dyDescent="0.25">
      <c r="A12583" s="116"/>
      <c r="B12583" s="65"/>
      <c r="C12583" s="65"/>
      <c r="D12583" s="66"/>
      <c r="E12583" s="67"/>
      <c r="F12583" s="65"/>
      <c r="G12583" s="66"/>
      <c r="J12583" s="65"/>
      <c r="K12583" s="65"/>
      <c r="L12583" s="66"/>
      <c r="M12583" s="65"/>
      <c r="N12583" s="65"/>
      <c r="O12583" s="65"/>
      <c r="P12583" s="66"/>
      <c r="Q12583" s="31">
        <f t="shared" si="392"/>
        <v>9999</v>
      </c>
      <c r="R12583" s="31" t="str">
        <f t="shared" si="393"/>
        <v/>
      </c>
      <c r="S12583" s="29">
        <f>IF($Q12583&lt;Parâmetros!$E$19,$G12583-1,$G12583)</f>
        <v>0</v>
      </c>
    </row>
    <row r="12584" spans="1:19" x14ac:dyDescent="0.25">
      <c r="A12584" s="116"/>
      <c r="B12584" s="65"/>
      <c r="C12584" s="65"/>
      <c r="D12584" s="66"/>
      <c r="E12584" s="67"/>
      <c r="F12584" s="65"/>
      <c r="G12584" s="66"/>
      <c r="J12584" s="65"/>
      <c r="K12584" s="65"/>
      <c r="L12584" s="66"/>
      <c r="M12584" s="65"/>
      <c r="N12584" s="65"/>
      <c r="O12584" s="65"/>
      <c r="P12584" s="66"/>
      <c r="Q12584" s="31">
        <f t="shared" si="392"/>
        <v>9999</v>
      </c>
      <c r="R12584" s="31" t="str">
        <f t="shared" si="393"/>
        <v/>
      </c>
      <c r="S12584" s="29">
        <f>IF($Q12584&lt;Parâmetros!$E$19,$G12584-1,$G12584)</f>
        <v>0</v>
      </c>
    </row>
    <row r="12585" spans="1:19" x14ac:dyDescent="0.25">
      <c r="A12585" s="116"/>
      <c r="B12585" s="65"/>
      <c r="C12585" s="65"/>
      <c r="D12585" s="66"/>
      <c r="E12585" s="67"/>
      <c r="F12585" s="65"/>
      <c r="G12585" s="66"/>
      <c r="J12585" s="65"/>
      <c r="K12585" s="65"/>
      <c r="L12585" s="66"/>
      <c r="M12585" s="65"/>
      <c r="N12585" s="65"/>
      <c r="O12585" s="65"/>
      <c r="P12585" s="66"/>
      <c r="Q12585" s="31">
        <f t="shared" si="392"/>
        <v>9999</v>
      </c>
      <c r="R12585" s="31" t="str">
        <f t="shared" si="393"/>
        <v/>
      </c>
      <c r="S12585" s="29">
        <f>IF($Q12585&lt;Parâmetros!$E$19,$G12585-1,$G12585)</f>
        <v>0</v>
      </c>
    </row>
    <row r="12586" spans="1:19" x14ac:dyDescent="0.25">
      <c r="A12586" s="116"/>
      <c r="B12586" s="65"/>
      <c r="C12586" s="65"/>
      <c r="D12586" s="66"/>
      <c r="E12586" s="67"/>
      <c r="F12586" s="65"/>
      <c r="G12586" s="66"/>
      <c r="J12586" s="65"/>
      <c r="K12586" s="65"/>
      <c r="L12586" s="66"/>
      <c r="M12586" s="65"/>
      <c r="N12586" s="65"/>
      <c r="O12586" s="65"/>
      <c r="P12586" s="66"/>
      <c r="Q12586" s="31">
        <f t="shared" si="392"/>
        <v>9999</v>
      </c>
      <c r="R12586" s="31" t="str">
        <f t="shared" si="393"/>
        <v/>
      </c>
      <c r="S12586" s="29">
        <f>IF($Q12586&lt;Parâmetros!$E$19,$G12586-1,$G12586)</f>
        <v>0</v>
      </c>
    </row>
    <row r="12587" spans="1:19" x14ac:dyDescent="0.25">
      <c r="A12587" s="116"/>
      <c r="B12587" s="65"/>
      <c r="C12587" s="65"/>
      <c r="D12587" s="66"/>
      <c r="E12587" s="67"/>
      <c r="F12587" s="65"/>
      <c r="G12587" s="66"/>
      <c r="J12587" s="65"/>
      <c r="K12587" s="65"/>
      <c r="L12587" s="66"/>
      <c r="M12587" s="65"/>
      <c r="N12587" s="65"/>
      <c r="O12587" s="65"/>
      <c r="P12587" s="66"/>
      <c r="Q12587" s="31">
        <f t="shared" si="392"/>
        <v>9999</v>
      </c>
      <c r="R12587" s="31" t="str">
        <f t="shared" si="393"/>
        <v/>
      </c>
      <c r="S12587" s="29">
        <f>IF($Q12587&lt;Parâmetros!$E$19,$G12587-1,$G12587)</f>
        <v>0</v>
      </c>
    </row>
    <row r="12588" spans="1:19" x14ac:dyDescent="0.25">
      <c r="A12588" s="116"/>
      <c r="B12588" s="65"/>
      <c r="C12588" s="65"/>
      <c r="D12588" s="66"/>
      <c r="E12588" s="67"/>
      <c r="F12588" s="65"/>
      <c r="G12588" s="66"/>
      <c r="J12588" s="65"/>
      <c r="K12588" s="65"/>
      <c r="L12588" s="66"/>
      <c r="M12588" s="65"/>
      <c r="N12588" s="65"/>
      <c r="O12588" s="65"/>
      <c r="P12588" s="66"/>
      <c r="Q12588" s="31">
        <f t="shared" si="392"/>
        <v>9999</v>
      </c>
      <c r="R12588" s="31" t="str">
        <f t="shared" si="393"/>
        <v/>
      </c>
      <c r="S12588" s="29">
        <f>IF($Q12588&lt;Parâmetros!$E$19,$G12588-1,$G12588)</f>
        <v>0</v>
      </c>
    </row>
    <row r="12589" spans="1:19" x14ac:dyDescent="0.25">
      <c r="A12589" s="116"/>
      <c r="B12589" s="65"/>
      <c r="C12589" s="65"/>
      <c r="D12589" s="66"/>
      <c r="E12589" s="67"/>
      <c r="F12589" s="65"/>
      <c r="G12589" s="66"/>
      <c r="J12589" s="65"/>
      <c r="K12589" s="65"/>
      <c r="L12589" s="66"/>
      <c r="M12589" s="65"/>
      <c r="O12589" s="65"/>
      <c r="P12589" s="66"/>
      <c r="Q12589" s="31">
        <f t="shared" si="392"/>
        <v>9999</v>
      </c>
      <c r="R12589" s="31" t="str">
        <f t="shared" si="393"/>
        <v/>
      </c>
      <c r="S12589" s="29">
        <f>IF($Q12589&lt;Parâmetros!$E$19,$G12589-1,$G12589)</f>
        <v>0</v>
      </c>
    </row>
    <row r="12590" spans="1:19" x14ac:dyDescent="0.25">
      <c r="A12590" s="116"/>
      <c r="B12590" s="65"/>
      <c r="C12590" s="65"/>
      <c r="D12590" s="66"/>
      <c r="E12590" s="67"/>
      <c r="F12590" s="65"/>
      <c r="G12590" s="66"/>
      <c r="J12590" s="65"/>
      <c r="K12590" s="65"/>
      <c r="L12590" s="66"/>
      <c r="M12590" s="65"/>
      <c r="N12590" s="65"/>
      <c r="O12590" s="65"/>
      <c r="P12590" s="66"/>
      <c r="Q12590" s="31">
        <f t="shared" si="392"/>
        <v>9999</v>
      </c>
      <c r="R12590" s="31" t="str">
        <f t="shared" si="393"/>
        <v/>
      </c>
      <c r="S12590" s="29">
        <f>IF($Q12590&lt;Parâmetros!$E$19,$G12590-1,$G12590)</f>
        <v>0</v>
      </c>
    </row>
    <row r="12591" spans="1:19" x14ac:dyDescent="0.25">
      <c r="A12591" s="116"/>
      <c r="B12591" s="65"/>
      <c r="C12591" s="65"/>
      <c r="D12591" s="66"/>
      <c r="E12591" s="67"/>
      <c r="F12591" s="65"/>
      <c r="G12591" s="66"/>
      <c r="J12591" s="65"/>
      <c r="K12591" s="65"/>
      <c r="L12591" s="66"/>
      <c r="M12591" s="65"/>
      <c r="N12591" s="65"/>
      <c r="O12591" s="65"/>
      <c r="P12591" s="66"/>
      <c r="Q12591" s="31">
        <f t="shared" si="392"/>
        <v>9999</v>
      </c>
      <c r="R12591" s="31" t="str">
        <f t="shared" si="393"/>
        <v/>
      </c>
      <c r="S12591" s="29">
        <f>IF($Q12591&lt;Parâmetros!$E$19,$G12591-1,$G12591)</f>
        <v>0</v>
      </c>
    </row>
    <row r="12592" spans="1:19" x14ac:dyDescent="0.25">
      <c r="A12592" s="116"/>
      <c r="B12592" s="65"/>
      <c r="C12592" s="65"/>
      <c r="D12592" s="66"/>
      <c r="E12592" s="67"/>
      <c r="F12592" s="65"/>
      <c r="G12592" s="66"/>
      <c r="J12592" s="65"/>
      <c r="K12592" s="65"/>
      <c r="L12592" s="66"/>
      <c r="M12592" s="65"/>
      <c r="N12592" s="65"/>
      <c r="O12592" s="65"/>
      <c r="P12592" s="66"/>
      <c r="Q12592" s="31">
        <f t="shared" si="392"/>
        <v>9999</v>
      </c>
      <c r="R12592" s="31" t="str">
        <f t="shared" si="393"/>
        <v/>
      </c>
      <c r="S12592" s="29">
        <f>IF($Q12592&lt;Parâmetros!$E$19,$G12592-1,$G12592)</f>
        <v>0</v>
      </c>
    </row>
    <row r="12593" spans="1:19" x14ac:dyDescent="0.25">
      <c r="A12593" s="116"/>
      <c r="B12593" s="65"/>
      <c r="C12593" s="65"/>
      <c r="D12593" s="66"/>
      <c r="E12593" s="67"/>
      <c r="F12593" s="65"/>
      <c r="G12593" s="66"/>
      <c r="J12593" s="65"/>
      <c r="K12593" s="65"/>
      <c r="L12593" s="66"/>
      <c r="M12593" s="65"/>
      <c r="N12593" s="65"/>
      <c r="O12593" s="65"/>
      <c r="P12593" s="66"/>
      <c r="Q12593" s="31">
        <f t="shared" si="392"/>
        <v>9999</v>
      </c>
      <c r="R12593" s="31" t="str">
        <f t="shared" si="393"/>
        <v/>
      </c>
      <c r="S12593" s="29">
        <f>IF($Q12593&lt;Parâmetros!$E$19,$G12593-1,$G12593)</f>
        <v>0</v>
      </c>
    </row>
    <row r="12594" spans="1:19" x14ac:dyDescent="0.25">
      <c r="A12594" s="116"/>
      <c r="B12594" s="65"/>
      <c r="C12594" s="65"/>
      <c r="D12594" s="66"/>
      <c r="E12594" s="67"/>
      <c r="F12594" s="65"/>
      <c r="G12594" s="66"/>
      <c r="J12594" s="65"/>
      <c r="K12594" s="65"/>
      <c r="L12594" s="66"/>
      <c r="M12594" s="65"/>
      <c r="N12594" s="65"/>
      <c r="O12594" s="65"/>
      <c r="P12594" s="66"/>
      <c r="Q12594" s="31">
        <f t="shared" si="392"/>
        <v>9999</v>
      </c>
      <c r="R12594" s="31" t="str">
        <f t="shared" si="393"/>
        <v/>
      </c>
      <c r="S12594" s="29">
        <f>IF($Q12594&lt;Parâmetros!$E$19,$G12594-1,$G12594)</f>
        <v>0</v>
      </c>
    </row>
    <row r="12595" spans="1:19" x14ac:dyDescent="0.25">
      <c r="A12595" s="116"/>
      <c r="B12595" s="65"/>
      <c r="C12595" s="65"/>
      <c r="D12595" s="66"/>
      <c r="E12595" s="67"/>
      <c r="F12595" s="65"/>
      <c r="G12595" s="66"/>
      <c r="J12595" s="65"/>
      <c r="K12595" s="65"/>
      <c r="L12595" s="66"/>
      <c r="M12595" s="65"/>
      <c r="N12595" s="65"/>
      <c r="O12595" s="65"/>
      <c r="P12595" s="66"/>
      <c r="Q12595" s="31">
        <f t="shared" si="392"/>
        <v>9999</v>
      </c>
      <c r="R12595" s="31" t="str">
        <f t="shared" si="393"/>
        <v/>
      </c>
      <c r="S12595" s="29">
        <f>IF($Q12595&lt;Parâmetros!$E$19,$G12595-1,$G12595)</f>
        <v>0</v>
      </c>
    </row>
    <row r="12596" spans="1:19" x14ac:dyDescent="0.25">
      <c r="A12596" s="116"/>
      <c r="B12596" s="65"/>
      <c r="C12596" s="65"/>
      <c r="D12596" s="66"/>
      <c r="E12596" s="67"/>
      <c r="F12596" s="65"/>
      <c r="G12596" s="66"/>
      <c r="J12596" s="65"/>
      <c r="K12596" s="65"/>
      <c r="L12596" s="66"/>
      <c r="M12596" s="65"/>
      <c r="N12596" s="65"/>
      <c r="O12596" s="65"/>
      <c r="P12596" s="66"/>
      <c r="Q12596" s="31">
        <f t="shared" si="392"/>
        <v>9999</v>
      </c>
      <c r="R12596" s="31" t="str">
        <f t="shared" si="393"/>
        <v/>
      </c>
      <c r="S12596" s="29">
        <f>IF($Q12596&lt;Parâmetros!$E$19,$G12596-1,$G12596)</f>
        <v>0</v>
      </c>
    </row>
    <row r="12597" spans="1:19" x14ac:dyDescent="0.25">
      <c r="A12597" s="116"/>
      <c r="B12597" s="65"/>
      <c r="C12597" s="65"/>
      <c r="D12597" s="66"/>
      <c r="E12597" s="67"/>
      <c r="F12597" s="65"/>
      <c r="G12597" s="66"/>
      <c r="J12597" s="65"/>
      <c r="K12597" s="65"/>
      <c r="L12597" s="66"/>
      <c r="M12597" s="65"/>
      <c r="N12597" s="65"/>
      <c r="O12597" s="65"/>
      <c r="P12597" s="66"/>
      <c r="Q12597" s="31">
        <f t="shared" si="392"/>
        <v>9999</v>
      </c>
      <c r="R12597" s="31" t="str">
        <f t="shared" si="393"/>
        <v/>
      </c>
      <c r="S12597" s="29">
        <f>IF($Q12597&lt;Parâmetros!$E$19,$G12597-1,$G12597)</f>
        <v>0</v>
      </c>
    </row>
    <row r="12598" spans="1:19" x14ac:dyDescent="0.25">
      <c r="A12598" s="116"/>
      <c r="B12598" s="65"/>
      <c r="C12598" s="65"/>
      <c r="D12598" s="66"/>
      <c r="E12598" s="67"/>
      <c r="F12598" s="65"/>
      <c r="G12598" s="66"/>
      <c r="J12598" s="65"/>
      <c r="K12598" s="65"/>
      <c r="L12598" s="66"/>
      <c r="M12598" s="65"/>
      <c r="N12598" s="65"/>
      <c r="O12598" s="65"/>
      <c r="P12598" s="66"/>
      <c r="Q12598" s="31">
        <f t="shared" si="392"/>
        <v>9999</v>
      </c>
      <c r="R12598" s="31" t="str">
        <f t="shared" si="393"/>
        <v/>
      </c>
      <c r="S12598" s="29">
        <f>IF($Q12598&lt;Parâmetros!$E$19,$G12598-1,$G12598)</f>
        <v>0</v>
      </c>
    </row>
    <row r="12599" spans="1:19" x14ac:dyDescent="0.25">
      <c r="A12599" s="116"/>
      <c r="B12599" s="65"/>
      <c r="C12599" s="65"/>
      <c r="D12599" s="66"/>
      <c r="E12599" s="67"/>
      <c r="F12599" s="65"/>
      <c r="G12599" s="66"/>
      <c r="J12599" s="65"/>
      <c r="K12599" s="65"/>
      <c r="L12599" s="66"/>
      <c r="M12599" s="65"/>
      <c r="N12599" s="65"/>
      <c r="O12599" s="65"/>
      <c r="P12599" s="66"/>
      <c r="Q12599" s="31">
        <f t="shared" si="392"/>
        <v>9999</v>
      </c>
      <c r="R12599" s="31" t="str">
        <f t="shared" si="393"/>
        <v/>
      </c>
      <c r="S12599" s="29">
        <f>IF($Q12599&lt;Parâmetros!$E$19,$G12599-1,$G12599)</f>
        <v>0</v>
      </c>
    </row>
    <row r="12600" spans="1:19" x14ac:dyDescent="0.25">
      <c r="A12600" s="116"/>
      <c r="B12600" s="65"/>
      <c r="C12600" s="65"/>
      <c r="D12600" s="66"/>
      <c r="E12600" s="67"/>
      <c r="F12600" s="65"/>
      <c r="G12600" s="66"/>
      <c r="J12600" s="65"/>
      <c r="K12600" s="65"/>
      <c r="L12600" s="66"/>
      <c r="M12600" s="65"/>
      <c r="N12600" s="65"/>
      <c r="O12600" s="65"/>
      <c r="P12600" s="66"/>
      <c r="Q12600" s="31">
        <f t="shared" si="392"/>
        <v>9999</v>
      </c>
      <c r="R12600" s="31" t="str">
        <f t="shared" si="393"/>
        <v/>
      </c>
      <c r="S12600" s="29">
        <f>IF($Q12600&lt;Parâmetros!$E$19,$G12600-1,$G12600)</f>
        <v>0</v>
      </c>
    </row>
    <row r="12601" spans="1:19" x14ac:dyDescent="0.25">
      <c r="A12601" s="116"/>
      <c r="B12601" s="65"/>
      <c r="C12601" s="65"/>
      <c r="D12601" s="66"/>
      <c r="E12601" s="67"/>
      <c r="F12601" s="65"/>
      <c r="G12601" s="66"/>
      <c r="J12601" s="65"/>
      <c r="K12601" s="65"/>
      <c r="L12601" s="66"/>
      <c r="M12601" s="65"/>
      <c r="N12601" s="65"/>
      <c r="O12601" s="65"/>
      <c r="P12601" s="66"/>
      <c r="Q12601" s="31">
        <f t="shared" si="392"/>
        <v>9999</v>
      </c>
      <c r="R12601" s="31" t="str">
        <f t="shared" si="393"/>
        <v/>
      </c>
      <c r="S12601" s="29">
        <f>IF($Q12601&lt;Parâmetros!$E$19,$G12601-1,$G12601)</f>
        <v>0</v>
      </c>
    </row>
    <row r="12602" spans="1:19" x14ac:dyDescent="0.25">
      <c r="A12602" s="116"/>
      <c r="B12602" s="65"/>
      <c r="C12602" s="65"/>
      <c r="D12602" s="66"/>
      <c r="E12602" s="67"/>
      <c r="F12602" s="65"/>
      <c r="G12602" s="66"/>
      <c r="J12602" s="65"/>
      <c r="K12602" s="65"/>
      <c r="L12602" s="66"/>
      <c r="M12602" s="65"/>
      <c r="N12602" s="65"/>
      <c r="O12602" s="65"/>
      <c r="P12602" s="66"/>
      <c r="Q12602" s="31">
        <f t="shared" si="392"/>
        <v>9999</v>
      </c>
      <c r="R12602" s="31" t="str">
        <f t="shared" si="393"/>
        <v/>
      </c>
      <c r="S12602" s="29">
        <f>IF($Q12602&lt;Parâmetros!$E$19,$G12602-1,$G12602)</f>
        <v>0</v>
      </c>
    </row>
    <row r="12603" spans="1:19" x14ac:dyDescent="0.25">
      <c r="A12603" s="116"/>
      <c r="B12603" s="65"/>
      <c r="C12603" s="65"/>
      <c r="D12603" s="66"/>
      <c r="E12603" s="67"/>
      <c r="F12603" s="65"/>
      <c r="G12603" s="66"/>
      <c r="J12603" s="65"/>
      <c r="K12603" s="65"/>
      <c r="L12603" s="66"/>
      <c r="M12603" s="65"/>
      <c r="N12603" s="65"/>
      <c r="O12603" s="65"/>
      <c r="P12603" s="66"/>
      <c r="Q12603" s="31">
        <f t="shared" si="392"/>
        <v>9999</v>
      </c>
      <c r="R12603" s="31" t="str">
        <f t="shared" si="393"/>
        <v/>
      </c>
      <c r="S12603" s="29">
        <f>IF($Q12603&lt;Parâmetros!$E$19,$G12603-1,$G12603)</f>
        <v>0</v>
      </c>
    </row>
    <row r="12604" spans="1:19" x14ac:dyDescent="0.25">
      <c r="A12604" s="116"/>
      <c r="B12604" s="65"/>
      <c r="C12604" s="65"/>
      <c r="D12604" s="66"/>
      <c r="E12604" s="67"/>
      <c r="F12604" s="65"/>
      <c r="G12604" s="66"/>
      <c r="J12604" s="65"/>
      <c r="K12604" s="65"/>
      <c r="L12604" s="66"/>
      <c r="M12604" s="65"/>
      <c r="N12604" s="65"/>
      <c r="O12604" s="65"/>
      <c r="P12604" s="66"/>
      <c r="Q12604" s="31">
        <f t="shared" ref="Q12604:Q12667" si="394">IFERROR(VALUE(LEFT($J12604,2))*60+VALUE(MID($J12604,4,2)),9999)</f>
        <v>9999</v>
      </c>
      <c r="R12604" s="31" t="str">
        <f t="shared" ref="R12604:R12667" si="395">IFERROR(VALUE(LEFT($K12604,2))*60+VALUE(MID($K12604,4,2)),"")</f>
        <v/>
      </c>
      <c r="S12604" s="29">
        <f>IF($Q12604&lt;Parâmetros!$E$19,$G12604-1,$G12604)</f>
        <v>0</v>
      </c>
    </row>
    <row r="12605" spans="1:19" x14ac:dyDescent="0.25">
      <c r="A12605" s="116"/>
      <c r="B12605" s="65"/>
      <c r="C12605" s="65"/>
      <c r="D12605" s="66"/>
      <c r="E12605" s="67"/>
      <c r="F12605" s="65"/>
      <c r="G12605" s="66"/>
      <c r="J12605" s="65"/>
      <c r="K12605" s="65"/>
      <c r="L12605" s="66"/>
      <c r="M12605" s="65"/>
      <c r="N12605" s="65"/>
      <c r="O12605" s="65"/>
      <c r="P12605" s="66"/>
      <c r="Q12605" s="31">
        <f t="shared" si="394"/>
        <v>9999</v>
      </c>
      <c r="R12605" s="31" t="str">
        <f t="shared" si="395"/>
        <v/>
      </c>
      <c r="S12605" s="29">
        <f>IF($Q12605&lt;Parâmetros!$E$19,$G12605-1,$G12605)</f>
        <v>0</v>
      </c>
    </row>
    <row r="12606" spans="1:19" x14ac:dyDescent="0.25">
      <c r="A12606" s="116"/>
      <c r="B12606" s="65"/>
      <c r="C12606" s="65"/>
      <c r="D12606" s="66"/>
      <c r="E12606" s="67"/>
      <c r="F12606" s="65"/>
      <c r="G12606" s="66"/>
      <c r="J12606" s="65"/>
      <c r="K12606" s="65"/>
      <c r="L12606" s="66"/>
      <c r="M12606" s="65"/>
      <c r="N12606" s="65"/>
      <c r="O12606" s="65"/>
      <c r="P12606" s="66"/>
      <c r="Q12606" s="31">
        <f t="shared" si="394"/>
        <v>9999</v>
      </c>
      <c r="R12606" s="31" t="str">
        <f t="shared" si="395"/>
        <v/>
      </c>
      <c r="S12606" s="29">
        <f>IF($Q12606&lt;Parâmetros!$E$19,$G12606-1,$G12606)</f>
        <v>0</v>
      </c>
    </row>
    <row r="12607" spans="1:19" x14ac:dyDescent="0.25">
      <c r="A12607" s="116"/>
      <c r="B12607" s="65"/>
      <c r="C12607" s="65"/>
      <c r="D12607" s="66"/>
      <c r="E12607" s="67"/>
      <c r="F12607" s="65"/>
      <c r="G12607" s="66"/>
      <c r="J12607" s="65"/>
      <c r="K12607" s="65"/>
      <c r="L12607" s="66"/>
      <c r="M12607" s="65"/>
      <c r="N12607" s="65"/>
      <c r="O12607" s="65"/>
      <c r="P12607" s="66"/>
      <c r="Q12607" s="31">
        <f t="shared" si="394"/>
        <v>9999</v>
      </c>
      <c r="R12607" s="31" t="str">
        <f t="shared" si="395"/>
        <v/>
      </c>
      <c r="S12607" s="29">
        <f>IF($Q12607&lt;Parâmetros!$E$19,$G12607-1,$G12607)</f>
        <v>0</v>
      </c>
    </row>
    <row r="12608" spans="1:19" x14ac:dyDescent="0.25">
      <c r="A12608" s="116"/>
      <c r="B12608" s="65"/>
      <c r="C12608" s="65"/>
      <c r="D12608" s="66"/>
      <c r="E12608" s="67"/>
      <c r="F12608" s="65"/>
      <c r="G12608" s="66"/>
      <c r="J12608" s="65"/>
      <c r="K12608" s="65"/>
      <c r="L12608" s="66"/>
      <c r="M12608" s="65"/>
      <c r="N12608" s="65"/>
      <c r="O12608" s="65"/>
      <c r="P12608" s="66"/>
      <c r="Q12608" s="31">
        <f t="shared" si="394"/>
        <v>9999</v>
      </c>
      <c r="R12608" s="31" t="str">
        <f t="shared" si="395"/>
        <v/>
      </c>
      <c r="S12608" s="29">
        <f>IF($Q12608&lt;Parâmetros!$E$19,$G12608-1,$G12608)</f>
        <v>0</v>
      </c>
    </row>
    <row r="12609" spans="1:19" x14ac:dyDescent="0.25">
      <c r="A12609" s="116"/>
      <c r="B12609" s="65"/>
      <c r="C12609" s="65"/>
      <c r="D12609" s="66"/>
      <c r="E12609" s="67"/>
      <c r="F12609" s="65"/>
      <c r="G12609" s="66"/>
      <c r="J12609" s="65"/>
      <c r="K12609" s="65"/>
      <c r="L12609" s="66"/>
      <c r="M12609" s="65"/>
      <c r="N12609" s="65"/>
      <c r="O12609" s="65"/>
      <c r="P12609" s="66"/>
      <c r="Q12609" s="31">
        <f t="shared" si="394"/>
        <v>9999</v>
      </c>
      <c r="R12609" s="31" t="str">
        <f t="shared" si="395"/>
        <v/>
      </c>
      <c r="S12609" s="29">
        <f>IF($Q12609&lt;Parâmetros!$E$19,$G12609-1,$G12609)</f>
        <v>0</v>
      </c>
    </row>
    <row r="12610" spans="1:19" x14ac:dyDescent="0.25">
      <c r="A12610" s="116"/>
      <c r="B12610" s="65"/>
      <c r="C12610" s="65"/>
      <c r="D12610" s="66"/>
      <c r="E12610" s="67"/>
      <c r="F12610" s="65"/>
      <c r="G12610" s="66"/>
      <c r="J12610" s="65"/>
      <c r="K12610" s="65"/>
      <c r="L12610" s="66"/>
      <c r="M12610" s="65"/>
      <c r="N12610" s="65"/>
      <c r="O12610" s="65"/>
      <c r="P12610" s="66"/>
      <c r="Q12610" s="31">
        <f t="shared" si="394"/>
        <v>9999</v>
      </c>
      <c r="R12610" s="31" t="str">
        <f t="shared" si="395"/>
        <v/>
      </c>
      <c r="S12610" s="29">
        <f>IF($Q12610&lt;Parâmetros!$E$19,$G12610-1,$G12610)</f>
        <v>0</v>
      </c>
    </row>
    <row r="12611" spans="1:19" x14ac:dyDescent="0.25">
      <c r="A12611" s="116"/>
      <c r="B12611" s="65"/>
      <c r="C12611" s="65"/>
      <c r="D12611" s="66"/>
      <c r="E12611" s="67"/>
      <c r="F12611" s="65"/>
      <c r="G12611" s="66"/>
      <c r="J12611" s="65"/>
      <c r="K12611" s="65"/>
      <c r="L12611" s="66"/>
      <c r="M12611" s="65"/>
      <c r="N12611" s="65"/>
      <c r="O12611" s="65"/>
      <c r="P12611" s="66"/>
      <c r="Q12611" s="31">
        <f t="shared" si="394"/>
        <v>9999</v>
      </c>
      <c r="R12611" s="31" t="str">
        <f t="shared" si="395"/>
        <v/>
      </c>
      <c r="S12611" s="29">
        <f>IF($Q12611&lt;Parâmetros!$E$19,$G12611-1,$G12611)</f>
        <v>0</v>
      </c>
    </row>
    <row r="12612" spans="1:19" x14ac:dyDescent="0.25">
      <c r="A12612" s="116"/>
      <c r="B12612" s="65"/>
      <c r="C12612" s="65"/>
      <c r="D12612" s="66"/>
      <c r="E12612" s="67"/>
      <c r="F12612" s="65"/>
      <c r="G12612" s="66"/>
      <c r="J12612" s="65"/>
      <c r="K12612" s="65"/>
      <c r="L12612" s="66"/>
      <c r="M12612" s="65"/>
      <c r="N12612" s="65"/>
      <c r="O12612" s="65"/>
      <c r="P12612" s="66"/>
      <c r="Q12612" s="31">
        <f t="shared" si="394"/>
        <v>9999</v>
      </c>
      <c r="R12612" s="31" t="str">
        <f t="shared" si="395"/>
        <v/>
      </c>
      <c r="S12612" s="29">
        <f>IF($Q12612&lt;Parâmetros!$E$19,$G12612-1,$G12612)</f>
        <v>0</v>
      </c>
    </row>
    <row r="12613" spans="1:19" x14ac:dyDescent="0.25">
      <c r="A12613" s="116"/>
      <c r="B12613" s="65"/>
      <c r="C12613" s="65"/>
      <c r="D12613" s="66"/>
      <c r="E12613" s="67"/>
      <c r="F12613" s="65"/>
      <c r="G12613" s="66"/>
      <c r="J12613" s="65"/>
      <c r="K12613" s="65"/>
      <c r="L12613" s="66"/>
      <c r="M12613" s="65"/>
      <c r="N12613" s="65"/>
      <c r="O12613" s="65"/>
      <c r="P12613" s="66"/>
      <c r="Q12613" s="31">
        <f t="shared" si="394"/>
        <v>9999</v>
      </c>
      <c r="R12613" s="31" t="str">
        <f t="shared" si="395"/>
        <v/>
      </c>
      <c r="S12613" s="29">
        <f>IF($Q12613&lt;Parâmetros!$E$19,$G12613-1,$G12613)</f>
        <v>0</v>
      </c>
    </row>
    <row r="12614" spans="1:19" x14ac:dyDescent="0.25">
      <c r="A12614" s="116"/>
      <c r="B12614" s="65"/>
      <c r="C12614" s="65"/>
      <c r="D12614" s="66"/>
      <c r="E12614" s="67"/>
      <c r="F12614" s="65"/>
      <c r="G12614" s="66"/>
      <c r="J12614" s="65"/>
      <c r="K12614" s="65"/>
      <c r="L12614" s="66"/>
      <c r="M12614" s="65"/>
      <c r="N12614" s="65"/>
      <c r="O12614" s="65"/>
      <c r="P12614" s="66"/>
      <c r="Q12614" s="31">
        <f t="shared" si="394"/>
        <v>9999</v>
      </c>
      <c r="R12614" s="31" t="str">
        <f t="shared" si="395"/>
        <v/>
      </c>
      <c r="S12614" s="29">
        <f>IF($Q12614&lt;Parâmetros!$E$19,$G12614-1,$G12614)</f>
        <v>0</v>
      </c>
    </row>
    <row r="12615" spans="1:19" x14ac:dyDescent="0.25">
      <c r="A12615" s="116"/>
      <c r="B12615" s="65"/>
      <c r="C12615" s="65"/>
      <c r="D12615" s="66"/>
      <c r="E12615" s="67"/>
      <c r="F12615" s="65"/>
      <c r="G12615" s="66"/>
      <c r="J12615" s="65"/>
      <c r="K12615" s="65"/>
      <c r="L12615" s="66"/>
      <c r="M12615" s="65"/>
      <c r="N12615" s="65"/>
      <c r="O12615" s="65"/>
      <c r="P12615" s="66"/>
      <c r="Q12615" s="31">
        <f t="shared" si="394"/>
        <v>9999</v>
      </c>
      <c r="R12615" s="31" t="str">
        <f t="shared" si="395"/>
        <v/>
      </c>
      <c r="S12615" s="29">
        <f>IF($Q12615&lt;Parâmetros!$E$19,$G12615-1,$G12615)</f>
        <v>0</v>
      </c>
    </row>
    <row r="12616" spans="1:19" x14ac:dyDescent="0.25">
      <c r="A12616" s="116"/>
      <c r="B12616" s="65"/>
      <c r="C12616" s="65"/>
      <c r="D12616" s="66"/>
      <c r="E12616" s="67"/>
      <c r="F12616" s="65"/>
      <c r="G12616" s="66"/>
      <c r="J12616" s="65"/>
      <c r="K12616" s="65"/>
      <c r="L12616" s="66"/>
      <c r="M12616" s="65"/>
      <c r="N12616" s="65"/>
      <c r="O12616" s="65"/>
      <c r="P12616" s="66"/>
      <c r="Q12616" s="31">
        <f t="shared" si="394"/>
        <v>9999</v>
      </c>
      <c r="R12616" s="31" t="str">
        <f t="shared" si="395"/>
        <v/>
      </c>
      <c r="S12616" s="29">
        <f>IF($Q12616&lt;Parâmetros!$E$19,$G12616-1,$G12616)</f>
        <v>0</v>
      </c>
    </row>
    <row r="12617" spans="1:19" x14ac:dyDescent="0.25">
      <c r="A12617" s="116"/>
      <c r="B12617" s="65"/>
      <c r="C12617" s="65"/>
      <c r="D12617" s="66"/>
      <c r="E12617" s="67"/>
      <c r="F12617" s="65"/>
      <c r="G12617" s="66"/>
      <c r="J12617" s="65"/>
      <c r="K12617" s="65"/>
      <c r="L12617" s="66"/>
      <c r="M12617" s="65"/>
      <c r="N12617" s="65"/>
      <c r="O12617" s="65"/>
      <c r="P12617" s="66"/>
      <c r="Q12617" s="31">
        <f t="shared" si="394"/>
        <v>9999</v>
      </c>
      <c r="R12617" s="31" t="str">
        <f t="shared" si="395"/>
        <v/>
      </c>
      <c r="S12617" s="29">
        <f>IF($Q12617&lt;Parâmetros!$E$19,$G12617-1,$G12617)</f>
        <v>0</v>
      </c>
    </row>
    <row r="12618" spans="1:19" x14ac:dyDescent="0.25">
      <c r="A12618" s="116"/>
      <c r="B12618" s="65"/>
      <c r="C12618" s="65"/>
      <c r="D12618" s="66"/>
      <c r="E12618" s="67"/>
      <c r="F12618" s="65"/>
      <c r="G12618" s="66"/>
      <c r="J12618" s="65"/>
      <c r="K12618" s="65"/>
      <c r="L12618" s="66"/>
      <c r="M12618" s="65"/>
      <c r="N12618" s="65"/>
      <c r="O12618" s="65"/>
      <c r="P12618" s="66"/>
      <c r="Q12618" s="31">
        <f t="shared" si="394"/>
        <v>9999</v>
      </c>
      <c r="R12618" s="31" t="str">
        <f t="shared" si="395"/>
        <v/>
      </c>
      <c r="S12618" s="29">
        <f>IF($Q12618&lt;Parâmetros!$E$19,$G12618-1,$G12618)</f>
        <v>0</v>
      </c>
    </row>
    <row r="12619" spans="1:19" x14ac:dyDescent="0.25">
      <c r="A12619" s="116"/>
      <c r="B12619" s="65"/>
      <c r="C12619" s="65"/>
      <c r="D12619" s="66"/>
      <c r="E12619" s="67"/>
      <c r="F12619" s="65"/>
      <c r="G12619" s="66"/>
      <c r="J12619" s="65"/>
      <c r="K12619" s="65"/>
      <c r="L12619" s="66"/>
      <c r="M12619" s="65"/>
      <c r="N12619" s="65"/>
      <c r="O12619" s="65"/>
      <c r="P12619" s="66"/>
      <c r="Q12619" s="31">
        <f t="shared" si="394"/>
        <v>9999</v>
      </c>
      <c r="R12619" s="31" t="str">
        <f t="shared" si="395"/>
        <v/>
      </c>
      <c r="S12619" s="29">
        <f>IF($Q12619&lt;Parâmetros!$E$19,$G12619-1,$G12619)</f>
        <v>0</v>
      </c>
    </row>
    <row r="12620" spans="1:19" x14ac:dyDescent="0.25">
      <c r="A12620" s="116"/>
      <c r="B12620" s="65"/>
      <c r="C12620" s="65"/>
      <c r="D12620" s="66"/>
      <c r="E12620" s="67"/>
      <c r="F12620" s="65"/>
      <c r="G12620" s="66"/>
      <c r="J12620" s="65"/>
      <c r="K12620" s="65"/>
      <c r="L12620" s="66"/>
      <c r="M12620" s="65"/>
      <c r="N12620" s="65"/>
      <c r="O12620" s="65"/>
      <c r="P12620" s="66"/>
      <c r="Q12620" s="31">
        <f t="shared" si="394"/>
        <v>9999</v>
      </c>
      <c r="R12620" s="31" t="str">
        <f t="shared" si="395"/>
        <v/>
      </c>
      <c r="S12620" s="29">
        <f>IF($Q12620&lt;Parâmetros!$E$19,$G12620-1,$G12620)</f>
        <v>0</v>
      </c>
    </row>
    <row r="12621" spans="1:19" x14ac:dyDescent="0.25">
      <c r="A12621" s="116"/>
      <c r="B12621" s="65"/>
      <c r="C12621" s="65"/>
      <c r="D12621" s="66"/>
      <c r="E12621" s="67"/>
      <c r="F12621" s="65"/>
      <c r="G12621" s="66"/>
      <c r="J12621" s="65"/>
      <c r="K12621" s="65"/>
      <c r="L12621" s="66"/>
      <c r="M12621" s="65"/>
      <c r="N12621" s="65"/>
      <c r="O12621" s="65"/>
      <c r="P12621" s="66"/>
      <c r="Q12621" s="31">
        <f t="shared" si="394"/>
        <v>9999</v>
      </c>
      <c r="R12621" s="31" t="str">
        <f t="shared" si="395"/>
        <v/>
      </c>
      <c r="S12621" s="29">
        <f>IF($Q12621&lt;Parâmetros!$E$19,$G12621-1,$G12621)</f>
        <v>0</v>
      </c>
    </row>
    <row r="12622" spans="1:19" x14ac:dyDescent="0.25">
      <c r="A12622" s="116"/>
      <c r="B12622" s="65"/>
      <c r="C12622" s="65"/>
      <c r="D12622" s="66"/>
      <c r="E12622" s="67"/>
      <c r="F12622" s="65"/>
      <c r="G12622" s="66"/>
      <c r="J12622" s="65"/>
      <c r="K12622" s="65"/>
      <c r="L12622" s="66"/>
      <c r="M12622" s="65"/>
      <c r="N12622" s="65"/>
      <c r="O12622" s="65"/>
      <c r="P12622" s="66"/>
      <c r="Q12622" s="31">
        <f t="shared" si="394"/>
        <v>9999</v>
      </c>
      <c r="R12622" s="31" t="str">
        <f t="shared" si="395"/>
        <v/>
      </c>
      <c r="S12622" s="29">
        <f>IF($Q12622&lt;Parâmetros!$E$19,$G12622-1,$G12622)</f>
        <v>0</v>
      </c>
    </row>
    <row r="12623" spans="1:19" x14ac:dyDescent="0.25">
      <c r="A12623" s="116"/>
      <c r="B12623" s="65"/>
      <c r="C12623" s="65"/>
      <c r="D12623" s="66"/>
      <c r="E12623" s="67"/>
      <c r="F12623" s="65"/>
      <c r="G12623" s="66"/>
      <c r="J12623" s="65"/>
      <c r="K12623" s="65"/>
      <c r="L12623" s="66"/>
      <c r="M12623" s="65"/>
      <c r="N12623" s="65"/>
      <c r="O12623" s="65"/>
      <c r="P12623" s="66"/>
      <c r="Q12623" s="31">
        <f t="shared" si="394"/>
        <v>9999</v>
      </c>
      <c r="R12623" s="31" t="str">
        <f t="shared" si="395"/>
        <v/>
      </c>
      <c r="S12623" s="29">
        <f>IF($Q12623&lt;Parâmetros!$E$19,$G12623-1,$G12623)</f>
        <v>0</v>
      </c>
    </row>
    <row r="12624" spans="1:19" x14ac:dyDescent="0.25">
      <c r="A12624" s="116"/>
      <c r="B12624" s="65"/>
      <c r="C12624" s="65"/>
      <c r="D12624" s="66"/>
      <c r="E12624" s="67"/>
      <c r="F12624" s="65"/>
      <c r="G12624" s="66"/>
      <c r="J12624" s="65"/>
      <c r="K12624" s="65"/>
      <c r="L12624" s="66"/>
      <c r="M12624" s="65"/>
      <c r="N12624" s="65"/>
      <c r="O12624" s="65"/>
      <c r="P12624" s="66"/>
      <c r="Q12624" s="31">
        <f t="shared" si="394"/>
        <v>9999</v>
      </c>
      <c r="R12624" s="31" t="str">
        <f t="shared" si="395"/>
        <v/>
      </c>
      <c r="S12624" s="29">
        <f>IF($Q12624&lt;Parâmetros!$E$19,$G12624-1,$G12624)</f>
        <v>0</v>
      </c>
    </row>
    <row r="12625" spans="1:19" x14ac:dyDescent="0.25">
      <c r="A12625" s="116"/>
      <c r="B12625" s="65"/>
      <c r="C12625" s="65"/>
      <c r="D12625" s="66"/>
      <c r="E12625" s="67"/>
      <c r="F12625" s="65"/>
      <c r="G12625" s="66"/>
      <c r="J12625" s="65"/>
      <c r="K12625" s="65"/>
      <c r="L12625" s="66"/>
      <c r="M12625" s="65"/>
      <c r="N12625" s="65"/>
      <c r="O12625" s="65"/>
      <c r="P12625" s="66"/>
      <c r="Q12625" s="31">
        <f t="shared" si="394"/>
        <v>9999</v>
      </c>
      <c r="R12625" s="31" t="str">
        <f t="shared" si="395"/>
        <v/>
      </c>
      <c r="S12625" s="29">
        <f>IF($Q12625&lt;Parâmetros!$E$19,$G12625-1,$G12625)</f>
        <v>0</v>
      </c>
    </row>
    <row r="12626" spans="1:19" x14ac:dyDescent="0.25">
      <c r="A12626" s="116"/>
      <c r="B12626" s="65"/>
      <c r="C12626" s="65"/>
      <c r="D12626" s="66"/>
      <c r="E12626" s="67"/>
      <c r="F12626" s="65"/>
      <c r="G12626" s="66"/>
      <c r="J12626" s="65"/>
      <c r="K12626" s="65"/>
      <c r="L12626" s="66"/>
      <c r="M12626" s="65"/>
      <c r="N12626" s="65"/>
      <c r="O12626" s="65"/>
      <c r="P12626" s="66"/>
      <c r="Q12626" s="31">
        <f t="shared" si="394"/>
        <v>9999</v>
      </c>
      <c r="R12626" s="31" t="str">
        <f t="shared" si="395"/>
        <v/>
      </c>
      <c r="S12626" s="29">
        <f>IF($Q12626&lt;Parâmetros!$E$19,$G12626-1,$G12626)</f>
        <v>0</v>
      </c>
    </row>
    <row r="12627" spans="1:19" x14ac:dyDescent="0.25">
      <c r="A12627" s="116"/>
      <c r="B12627" s="65"/>
      <c r="C12627" s="65"/>
      <c r="D12627" s="66"/>
      <c r="E12627" s="67"/>
      <c r="F12627" s="65"/>
      <c r="G12627" s="66"/>
      <c r="J12627" s="65"/>
      <c r="K12627" s="65"/>
      <c r="L12627" s="66"/>
      <c r="M12627" s="65"/>
      <c r="N12627" s="65"/>
      <c r="O12627" s="65"/>
      <c r="P12627" s="66"/>
      <c r="Q12627" s="31">
        <f t="shared" si="394"/>
        <v>9999</v>
      </c>
      <c r="R12627" s="31" t="str">
        <f t="shared" si="395"/>
        <v/>
      </c>
      <c r="S12627" s="29">
        <f>IF($Q12627&lt;Parâmetros!$E$19,$G12627-1,$G12627)</f>
        <v>0</v>
      </c>
    </row>
    <row r="12628" spans="1:19" x14ac:dyDescent="0.25">
      <c r="A12628" s="116"/>
      <c r="B12628" s="65"/>
      <c r="C12628" s="65"/>
      <c r="D12628" s="66"/>
      <c r="E12628" s="67"/>
      <c r="F12628" s="65"/>
      <c r="G12628" s="66"/>
      <c r="J12628" s="65"/>
      <c r="K12628" s="65"/>
      <c r="L12628" s="66"/>
      <c r="M12628" s="65"/>
      <c r="N12628" s="65"/>
      <c r="O12628" s="65"/>
      <c r="P12628" s="66"/>
      <c r="Q12628" s="31">
        <f t="shared" si="394"/>
        <v>9999</v>
      </c>
      <c r="R12628" s="31" t="str">
        <f t="shared" si="395"/>
        <v/>
      </c>
      <c r="S12628" s="29">
        <f>IF($Q12628&lt;Parâmetros!$E$19,$G12628-1,$G12628)</f>
        <v>0</v>
      </c>
    </row>
    <row r="12629" spans="1:19" x14ac:dyDescent="0.25">
      <c r="A12629" s="116"/>
      <c r="B12629" s="65"/>
      <c r="C12629" s="65"/>
      <c r="D12629" s="66"/>
      <c r="E12629" s="67"/>
      <c r="F12629" s="65"/>
      <c r="G12629" s="66"/>
      <c r="J12629" s="65"/>
      <c r="K12629" s="65"/>
      <c r="L12629" s="66"/>
      <c r="M12629" s="65"/>
      <c r="N12629" s="65"/>
      <c r="O12629" s="65"/>
      <c r="P12629" s="66"/>
      <c r="Q12629" s="31">
        <f t="shared" si="394"/>
        <v>9999</v>
      </c>
      <c r="R12629" s="31" t="str">
        <f t="shared" si="395"/>
        <v/>
      </c>
      <c r="S12629" s="29">
        <f>IF($Q12629&lt;Parâmetros!$E$19,$G12629-1,$G12629)</f>
        <v>0</v>
      </c>
    </row>
    <row r="12630" spans="1:19" x14ac:dyDescent="0.25">
      <c r="A12630" s="116"/>
      <c r="B12630" s="65"/>
      <c r="C12630" s="65"/>
      <c r="D12630" s="66"/>
      <c r="E12630" s="67"/>
      <c r="F12630" s="65"/>
      <c r="G12630" s="66"/>
      <c r="J12630" s="65"/>
      <c r="K12630" s="65"/>
      <c r="L12630" s="66"/>
      <c r="M12630" s="65"/>
      <c r="N12630" s="65"/>
      <c r="O12630" s="65"/>
      <c r="P12630" s="66"/>
      <c r="Q12630" s="31">
        <f t="shared" si="394"/>
        <v>9999</v>
      </c>
      <c r="R12630" s="31" t="str">
        <f t="shared" si="395"/>
        <v/>
      </c>
      <c r="S12630" s="29">
        <f>IF($Q12630&lt;Parâmetros!$E$19,$G12630-1,$G12630)</f>
        <v>0</v>
      </c>
    </row>
    <row r="12631" spans="1:19" x14ac:dyDescent="0.25">
      <c r="A12631" s="116"/>
      <c r="B12631" s="65"/>
      <c r="C12631" s="65"/>
      <c r="D12631" s="66"/>
      <c r="E12631" s="67"/>
      <c r="F12631" s="65"/>
      <c r="G12631" s="66"/>
      <c r="J12631" s="65"/>
      <c r="K12631" s="65"/>
      <c r="L12631" s="66"/>
      <c r="M12631" s="65"/>
      <c r="N12631" s="65"/>
      <c r="O12631" s="65"/>
      <c r="P12631" s="66"/>
      <c r="Q12631" s="31">
        <f t="shared" si="394"/>
        <v>9999</v>
      </c>
      <c r="R12631" s="31" t="str">
        <f t="shared" si="395"/>
        <v/>
      </c>
      <c r="S12631" s="29">
        <f>IF($Q12631&lt;Parâmetros!$E$19,$G12631-1,$G12631)</f>
        <v>0</v>
      </c>
    </row>
    <row r="12632" spans="1:19" x14ac:dyDescent="0.25">
      <c r="A12632" s="116"/>
      <c r="B12632" s="65"/>
      <c r="C12632" s="65"/>
      <c r="D12632" s="66"/>
      <c r="E12632" s="67"/>
      <c r="F12632" s="65"/>
      <c r="G12632" s="66"/>
      <c r="J12632" s="65"/>
      <c r="K12632" s="65"/>
      <c r="L12632" s="66"/>
      <c r="M12632" s="65"/>
      <c r="N12632" s="65"/>
      <c r="O12632" s="65"/>
      <c r="P12632" s="66"/>
      <c r="Q12632" s="31">
        <f t="shared" si="394"/>
        <v>9999</v>
      </c>
      <c r="R12632" s="31" t="str">
        <f t="shared" si="395"/>
        <v/>
      </c>
      <c r="S12632" s="29">
        <f>IF($Q12632&lt;Parâmetros!$E$19,$G12632-1,$G12632)</f>
        <v>0</v>
      </c>
    </row>
    <row r="12633" spans="1:19" x14ac:dyDescent="0.25">
      <c r="A12633" s="116"/>
      <c r="B12633" s="65"/>
      <c r="C12633" s="65"/>
      <c r="D12633" s="66"/>
      <c r="E12633" s="67"/>
      <c r="F12633" s="65"/>
      <c r="G12633" s="66"/>
      <c r="J12633" s="65"/>
      <c r="K12633" s="65"/>
      <c r="L12633" s="66"/>
      <c r="M12633" s="65"/>
      <c r="N12633" s="65"/>
      <c r="O12633" s="65"/>
      <c r="P12633" s="66"/>
      <c r="Q12633" s="31">
        <f t="shared" si="394"/>
        <v>9999</v>
      </c>
      <c r="R12633" s="31" t="str">
        <f t="shared" si="395"/>
        <v/>
      </c>
      <c r="S12633" s="29">
        <f>IF($Q12633&lt;Parâmetros!$E$19,$G12633-1,$G12633)</f>
        <v>0</v>
      </c>
    </row>
    <row r="12634" spans="1:19" x14ac:dyDescent="0.25">
      <c r="A12634" s="116"/>
      <c r="B12634" s="65"/>
      <c r="C12634" s="65"/>
      <c r="D12634" s="66"/>
      <c r="E12634" s="67"/>
      <c r="F12634" s="65"/>
      <c r="G12634" s="66"/>
      <c r="J12634" s="65"/>
      <c r="K12634" s="65"/>
      <c r="L12634" s="66"/>
      <c r="M12634" s="65"/>
      <c r="N12634" s="65"/>
      <c r="O12634" s="65"/>
      <c r="P12634" s="66"/>
      <c r="Q12634" s="31">
        <f t="shared" si="394"/>
        <v>9999</v>
      </c>
      <c r="R12634" s="31" t="str">
        <f t="shared" si="395"/>
        <v/>
      </c>
      <c r="S12634" s="29">
        <f>IF($Q12634&lt;Parâmetros!$E$19,$G12634-1,$G12634)</f>
        <v>0</v>
      </c>
    </row>
    <row r="12635" spans="1:19" x14ac:dyDescent="0.25">
      <c r="A12635" s="116"/>
      <c r="B12635" s="65"/>
      <c r="C12635" s="65"/>
      <c r="D12635" s="66"/>
      <c r="E12635" s="67"/>
      <c r="F12635" s="65"/>
      <c r="G12635" s="66"/>
      <c r="J12635" s="65"/>
      <c r="K12635" s="65"/>
      <c r="L12635" s="66"/>
      <c r="M12635" s="65"/>
      <c r="N12635" s="65"/>
      <c r="O12635" s="65"/>
      <c r="P12635" s="66"/>
      <c r="Q12635" s="31">
        <f t="shared" si="394"/>
        <v>9999</v>
      </c>
      <c r="R12635" s="31" t="str">
        <f t="shared" si="395"/>
        <v/>
      </c>
      <c r="S12635" s="29">
        <f>IF($Q12635&lt;Parâmetros!$E$19,$G12635-1,$G12635)</f>
        <v>0</v>
      </c>
    </row>
    <row r="12636" spans="1:19" x14ac:dyDescent="0.25">
      <c r="A12636" s="116"/>
      <c r="B12636" s="65"/>
      <c r="C12636" s="65"/>
      <c r="D12636" s="66"/>
      <c r="E12636" s="67"/>
      <c r="F12636" s="65"/>
      <c r="G12636" s="66"/>
      <c r="J12636" s="65"/>
      <c r="K12636" s="65"/>
      <c r="L12636" s="66"/>
      <c r="M12636" s="65"/>
      <c r="N12636" s="65"/>
      <c r="O12636" s="65"/>
      <c r="P12636" s="66"/>
      <c r="Q12636" s="31">
        <f t="shared" si="394"/>
        <v>9999</v>
      </c>
      <c r="R12636" s="31" t="str">
        <f t="shared" si="395"/>
        <v/>
      </c>
      <c r="S12636" s="29">
        <f>IF($Q12636&lt;Parâmetros!$E$19,$G12636-1,$G12636)</f>
        <v>0</v>
      </c>
    </row>
    <row r="12637" spans="1:19" x14ac:dyDescent="0.25">
      <c r="A12637" s="116"/>
      <c r="B12637" s="65"/>
      <c r="C12637" s="65"/>
      <c r="D12637" s="66"/>
      <c r="E12637" s="67"/>
      <c r="F12637" s="65"/>
      <c r="G12637" s="66"/>
      <c r="J12637" s="65"/>
      <c r="K12637" s="65"/>
      <c r="L12637" s="66"/>
      <c r="M12637" s="65"/>
      <c r="N12637" s="65"/>
      <c r="O12637" s="65"/>
      <c r="P12637" s="66"/>
      <c r="Q12637" s="31">
        <f t="shared" si="394"/>
        <v>9999</v>
      </c>
      <c r="R12637" s="31" t="str">
        <f t="shared" si="395"/>
        <v/>
      </c>
      <c r="S12637" s="29">
        <f>IF($Q12637&lt;Parâmetros!$E$19,$G12637-1,$G12637)</f>
        <v>0</v>
      </c>
    </row>
    <row r="12638" spans="1:19" x14ac:dyDescent="0.25">
      <c r="A12638" s="116"/>
      <c r="B12638" s="65"/>
      <c r="C12638" s="65"/>
      <c r="D12638" s="66"/>
      <c r="E12638" s="67"/>
      <c r="F12638" s="65"/>
      <c r="G12638" s="66"/>
      <c r="J12638" s="65"/>
      <c r="K12638" s="65"/>
      <c r="L12638" s="66"/>
      <c r="M12638" s="65"/>
      <c r="N12638" s="65"/>
      <c r="O12638" s="65"/>
      <c r="P12638" s="66"/>
      <c r="Q12638" s="31">
        <f t="shared" si="394"/>
        <v>9999</v>
      </c>
      <c r="R12638" s="31" t="str">
        <f t="shared" si="395"/>
        <v/>
      </c>
      <c r="S12638" s="29">
        <f>IF($Q12638&lt;Parâmetros!$E$19,$G12638-1,$G12638)</f>
        <v>0</v>
      </c>
    </row>
    <row r="12639" spans="1:19" x14ac:dyDescent="0.25">
      <c r="A12639" s="116"/>
      <c r="B12639" s="65"/>
      <c r="C12639" s="65"/>
      <c r="D12639" s="66"/>
      <c r="E12639" s="67"/>
      <c r="F12639" s="65"/>
      <c r="G12639" s="66"/>
      <c r="J12639" s="65"/>
      <c r="K12639" s="65"/>
      <c r="L12639" s="66"/>
      <c r="M12639" s="65"/>
      <c r="N12639" s="65"/>
      <c r="O12639" s="65"/>
      <c r="P12639" s="66"/>
      <c r="Q12639" s="31">
        <f t="shared" si="394"/>
        <v>9999</v>
      </c>
      <c r="R12639" s="31" t="str">
        <f t="shared" si="395"/>
        <v/>
      </c>
      <c r="S12639" s="29">
        <f>IF($Q12639&lt;Parâmetros!$E$19,$G12639-1,$G12639)</f>
        <v>0</v>
      </c>
    </row>
    <row r="12640" spans="1:19" x14ac:dyDescent="0.25">
      <c r="A12640" s="116"/>
      <c r="B12640" s="65"/>
      <c r="C12640" s="65"/>
      <c r="D12640" s="66"/>
      <c r="E12640" s="67"/>
      <c r="F12640" s="65"/>
      <c r="G12640" s="66"/>
      <c r="J12640" s="65"/>
      <c r="K12640" s="65"/>
      <c r="L12640" s="66"/>
      <c r="M12640" s="65"/>
      <c r="N12640" s="65"/>
      <c r="O12640" s="65"/>
      <c r="P12640" s="66"/>
      <c r="Q12640" s="31">
        <f t="shared" si="394"/>
        <v>9999</v>
      </c>
      <c r="R12640" s="31" t="str">
        <f t="shared" si="395"/>
        <v/>
      </c>
      <c r="S12640" s="29">
        <f>IF($Q12640&lt;Parâmetros!$E$19,$G12640-1,$G12640)</f>
        <v>0</v>
      </c>
    </row>
    <row r="12641" spans="1:19" x14ac:dyDescent="0.25">
      <c r="A12641" s="116"/>
      <c r="B12641" s="65"/>
      <c r="C12641" s="65"/>
      <c r="D12641" s="66"/>
      <c r="E12641" s="67"/>
      <c r="F12641" s="65"/>
      <c r="G12641" s="66"/>
      <c r="J12641" s="65"/>
      <c r="K12641" s="65"/>
      <c r="L12641" s="66"/>
      <c r="M12641" s="65"/>
      <c r="N12641" s="65"/>
      <c r="O12641" s="65"/>
      <c r="P12641" s="66"/>
      <c r="Q12641" s="31">
        <f t="shared" si="394"/>
        <v>9999</v>
      </c>
      <c r="R12641" s="31" t="str">
        <f t="shared" si="395"/>
        <v/>
      </c>
      <c r="S12641" s="29">
        <f>IF($Q12641&lt;Parâmetros!$E$19,$G12641-1,$G12641)</f>
        <v>0</v>
      </c>
    </row>
    <row r="12642" spans="1:19" x14ac:dyDescent="0.25">
      <c r="A12642" s="116"/>
      <c r="B12642" s="65"/>
      <c r="C12642" s="65"/>
      <c r="D12642" s="66"/>
      <c r="E12642" s="67"/>
      <c r="F12642" s="65"/>
      <c r="G12642" s="66"/>
      <c r="J12642" s="65"/>
      <c r="K12642" s="65"/>
      <c r="L12642" s="66"/>
      <c r="M12642" s="65"/>
      <c r="N12642" s="65"/>
      <c r="O12642" s="65"/>
      <c r="P12642" s="66"/>
      <c r="Q12642" s="31">
        <f t="shared" si="394"/>
        <v>9999</v>
      </c>
      <c r="R12642" s="31" t="str">
        <f t="shared" si="395"/>
        <v/>
      </c>
      <c r="S12642" s="29">
        <f>IF($Q12642&lt;Parâmetros!$E$19,$G12642-1,$G12642)</f>
        <v>0</v>
      </c>
    </row>
    <row r="12643" spans="1:19" x14ac:dyDescent="0.25">
      <c r="A12643" s="116"/>
      <c r="B12643" s="65"/>
      <c r="C12643" s="65"/>
      <c r="D12643" s="66"/>
      <c r="E12643" s="67"/>
      <c r="F12643" s="65"/>
      <c r="G12643" s="66"/>
      <c r="J12643" s="65"/>
      <c r="K12643" s="65"/>
      <c r="L12643" s="66"/>
      <c r="M12643" s="65"/>
      <c r="N12643" s="65"/>
      <c r="O12643" s="65"/>
      <c r="P12643" s="66"/>
      <c r="Q12643" s="31">
        <f t="shared" si="394"/>
        <v>9999</v>
      </c>
      <c r="R12643" s="31" t="str">
        <f t="shared" si="395"/>
        <v/>
      </c>
      <c r="S12643" s="29">
        <f>IF($Q12643&lt;Parâmetros!$E$19,$G12643-1,$G12643)</f>
        <v>0</v>
      </c>
    </row>
    <row r="12644" spans="1:19" x14ac:dyDescent="0.25">
      <c r="A12644" s="116"/>
      <c r="B12644" s="65"/>
      <c r="C12644" s="65"/>
      <c r="D12644" s="66"/>
      <c r="E12644" s="67"/>
      <c r="F12644" s="65"/>
      <c r="G12644" s="66"/>
      <c r="J12644" s="65"/>
      <c r="K12644" s="65"/>
      <c r="L12644" s="66"/>
      <c r="M12644" s="65"/>
      <c r="N12644" s="65"/>
      <c r="O12644" s="65"/>
      <c r="P12644" s="66"/>
      <c r="Q12644" s="31">
        <f t="shared" si="394"/>
        <v>9999</v>
      </c>
      <c r="R12644" s="31" t="str">
        <f t="shared" si="395"/>
        <v/>
      </c>
      <c r="S12644" s="29">
        <f>IF($Q12644&lt;Parâmetros!$E$19,$G12644-1,$G12644)</f>
        <v>0</v>
      </c>
    </row>
    <row r="12645" spans="1:19" x14ac:dyDescent="0.25">
      <c r="A12645" s="116"/>
      <c r="B12645" s="65"/>
      <c r="C12645" s="65"/>
      <c r="D12645" s="66"/>
      <c r="E12645" s="67"/>
      <c r="F12645" s="65"/>
      <c r="G12645" s="66"/>
      <c r="J12645" s="65"/>
      <c r="K12645" s="65"/>
      <c r="L12645" s="66"/>
      <c r="M12645" s="65"/>
      <c r="N12645" s="65"/>
      <c r="O12645" s="65"/>
      <c r="P12645" s="66"/>
      <c r="Q12645" s="31">
        <f t="shared" si="394"/>
        <v>9999</v>
      </c>
      <c r="R12645" s="31" t="str">
        <f t="shared" si="395"/>
        <v/>
      </c>
      <c r="S12645" s="29">
        <f>IF($Q12645&lt;Parâmetros!$E$19,$G12645-1,$G12645)</f>
        <v>0</v>
      </c>
    </row>
    <row r="12646" spans="1:19" x14ac:dyDescent="0.25">
      <c r="A12646" s="116"/>
      <c r="B12646" s="65"/>
      <c r="C12646" s="65"/>
      <c r="D12646" s="66"/>
      <c r="E12646" s="67"/>
      <c r="F12646" s="65"/>
      <c r="G12646" s="66"/>
      <c r="J12646" s="65"/>
      <c r="K12646" s="65"/>
      <c r="L12646" s="66"/>
      <c r="M12646" s="65"/>
      <c r="N12646" s="65"/>
      <c r="O12646" s="65"/>
      <c r="P12646" s="66"/>
      <c r="Q12646" s="31">
        <f t="shared" si="394"/>
        <v>9999</v>
      </c>
      <c r="R12646" s="31" t="str">
        <f t="shared" si="395"/>
        <v/>
      </c>
      <c r="S12646" s="29">
        <f>IF($Q12646&lt;Parâmetros!$E$19,$G12646-1,$G12646)</f>
        <v>0</v>
      </c>
    </row>
    <row r="12647" spans="1:19" x14ac:dyDescent="0.25">
      <c r="A12647" s="116"/>
      <c r="B12647" s="65"/>
      <c r="C12647" s="65"/>
      <c r="D12647" s="66"/>
      <c r="E12647" s="67"/>
      <c r="F12647" s="65"/>
      <c r="G12647" s="66"/>
      <c r="J12647" s="65"/>
      <c r="K12647" s="65"/>
      <c r="L12647" s="66"/>
      <c r="M12647" s="65"/>
      <c r="N12647" s="65"/>
      <c r="O12647" s="65"/>
      <c r="P12647" s="66"/>
      <c r="Q12647" s="31">
        <f t="shared" si="394"/>
        <v>9999</v>
      </c>
      <c r="R12647" s="31" t="str">
        <f t="shared" si="395"/>
        <v/>
      </c>
      <c r="S12647" s="29">
        <f>IF($Q12647&lt;Parâmetros!$E$19,$G12647-1,$G12647)</f>
        <v>0</v>
      </c>
    </row>
    <row r="12648" spans="1:19" x14ac:dyDescent="0.25">
      <c r="A12648" s="116"/>
      <c r="B12648" s="65"/>
      <c r="C12648" s="65"/>
      <c r="D12648" s="66"/>
      <c r="E12648" s="67"/>
      <c r="F12648" s="65"/>
      <c r="G12648" s="66"/>
      <c r="J12648" s="65"/>
      <c r="K12648" s="65"/>
      <c r="L12648" s="66"/>
      <c r="M12648" s="65"/>
      <c r="N12648" s="65"/>
      <c r="O12648" s="65"/>
      <c r="P12648" s="66"/>
      <c r="Q12648" s="31">
        <f t="shared" si="394"/>
        <v>9999</v>
      </c>
      <c r="R12648" s="31" t="str">
        <f t="shared" si="395"/>
        <v/>
      </c>
      <c r="S12648" s="29">
        <f>IF($Q12648&lt;Parâmetros!$E$19,$G12648-1,$G12648)</f>
        <v>0</v>
      </c>
    </row>
    <row r="12649" spans="1:19" x14ac:dyDescent="0.25">
      <c r="A12649" s="116"/>
      <c r="B12649" s="65"/>
      <c r="C12649" s="65"/>
      <c r="D12649" s="66"/>
      <c r="E12649" s="67"/>
      <c r="F12649" s="65"/>
      <c r="G12649" s="66"/>
      <c r="J12649" s="65"/>
      <c r="K12649" s="65"/>
      <c r="L12649" s="66"/>
      <c r="M12649" s="65"/>
      <c r="N12649" s="65"/>
      <c r="O12649" s="65"/>
      <c r="P12649" s="66"/>
      <c r="Q12649" s="31">
        <f t="shared" si="394"/>
        <v>9999</v>
      </c>
      <c r="R12649" s="31" t="str">
        <f t="shared" si="395"/>
        <v/>
      </c>
      <c r="S12649" s="29">
        <f>IF($Q12649&lt;Parâmetros!$E$19,$G12649-1,$G12649)</f>
        <v>0</v>
      </c>
    </row>
    <row r="12650" spans="1:19" x14ac:dyDescent="0.25">
      <c r="A12650" s="116"/>
      <c r="B12650" s="65"/>
      <c r="C12650" s="65"/>
      <c r="D12650" s="66"/>
      <c r="E12650" s="67"/>
      <c r="F12650" s="65"/>
      <c r="G12650" s="66"/>
      <c r="J12650" s="65"/>
      <c r="K12650" s="65"/>
      <c r="L12650" s="66"/>
      <c r="M12650" s="65"/>
      <c r="N12650" s="65"/>
      <c r="O12650" s="65"/>
      <c r="P12650" s="66"/>
      <c r="Q12650" s="31">
        <f t="shared" si="394"/>
        <v>9999</v>
      </c>
      <c r="R12650" s="31" t="str">
        <f t="shared" si="395"/>
        <v/>
      </c>
      <c r="S12650" s="29">
        <f>IF($Q12650&lt;Parâmetros!$E$19,$G12650-1,$G12650)</f>
        <v>0</v>
      </c>
    </row>
    <row r="12651" spans="1:19" x14ac:dyDescent="0.25">
      <c r="A12651" s="116"/>
      <c r="B12651" s="65"/>
      <c r="C12651" s="65"/>
      <c r="D12651" s="66"/>
      <c r="E12651" s="67"/>
      <c r="F12651" s="65"/>
      <c r="G12651" s="66"/>
      <c r="J12651" s="65"/>
      <c r="K12651" s="65"/>
      <c r="L12651" s="66"/>
      <c r="M12651" s="65"/>
      <c r="N12651" s="65"/>
      <c r="O12651" s="65"/>
      <c r="P12651" s="66"/>
      <c r="Q12651" s="31">
        <f t="shared" si="394"/>
        <v>9999</v>
      </c>
      <c r="R12651" s="31" t="str">
        <f t="shared" si="395"/>
        <v/>
      </c>
      <c r="S12651" s="29">
        <f>IF($Q12651&lt;Parâmetros!$E$19,$G12651-1,$G12651)</f>
        <v>0</v>
      </c>
    </row>
    <row r="12652" spans="1:19" x14ac:dyDescent="0.25">
      <c r="A12652" s="116"/>
      <c r="B12652" s="65"/>
      <c r="C12652" s="65"/>
      <c r="D12652" s="66"/>
      <c r="E12652" s="67"/>
      <c r="F12652" s="65"/>
      <c r="G12652" s="66"/>
      <c r="J12652" s="65"/>
      <c r="K12652" s="65"/>
      <c r="L12652" s="66"/>
      <c r="M12652" s="65"/>
      <c r="N12652" s="65"/>
      <c r="O12652" s="65"/>
      <c r="P12652" s="66"/>
      <c r="Q12652" s="31">
        <f t="shared" si="394"/>
        <v>9999</v>
      </c>
      <c r="R12652" s="31" t="str">
        <f t="shared" si="395"/>
        <v/>
      </c>
      <c r="S12652" s="29">
        <f>IF($Q12652&lt;Parâmetros!$E$19,$G12652-1,$G12652)</f>
        <v>0</v>
      </c>
    </row>
    <row r="12653" spans="1:19" x14ac:dyDescent="0.25">
      <c r="A12653" s="116"/>
      <c r="B12653" s="65"/>
      <c r="C12653" s="65"/>
      <c r="D12653" s="66"/>
      <c r="E12653" s="67"/>
      <c r="F12653" s="65"/>
      <c r="G12653" s="66"/>
      <c r="J12653" s="65"/>
      <c r="K12653" s="65"/>
      <c r="L12653" s="66"/>
      <c r="M12653" s="65"/>
      <c r="N12653" s="65"/>
      <c r="O12653" s="65"/>
      <c r="P12653" s="66"/>
      <c r="Q12653" s="31">
        <f t="shared" si="394"/>
        <v>9999</v>
      </c>
      <c r="R12653" s="31" t="str">
        <f t="shared" si="395"/>
        <v/>
      </c>
      <c r="S12653" s="29">
        <f>IF($Q12653&lt;Parâmetros!$E$19,$G12653-1,$G12653)</f>
        <v>0</v>
      </c>
    </row>
    <row r="12654" spans="1:19" x14ac:dyDescent="0.25">
      <c r="A12654" s="116"/>
      <c r="B12654" s="65"/>
      <c r="C12654" s="65"/>
      <c r="D12654" s="66"/>
      <c r="E12654" s="67"/>
      <c r="F12654" s="65"/>
      <c r="G12654" s="66"/>
      <c r="J12654" s="65"/>
      <c r="K12654" s="65"/>
      <c r="L12654" s="66"/>
      <c r="M12654" s="65"/>
      <c r="N12654" s="65"/>
      <c r="O12654" s="65"/>
      <c r="P12654" s="66"/>
      <c r="Q12654" s="31">
        <f t="shared" si="394"/>
        <v>9999</v>
      </c>
      <c r="R12654" s="31" t="str">
        <f t="shared" si="395"/>
        <v/>
      </c>
      <c r="S12654" s="29">
        <f>IF($Q12654&lt;Parâmetros!$E$19,$G12654-1,$G12654)</f>
        <v>0</v>
      </c>
    </row>
    <row r="12655" spans="1:19" x14ac:dyDescent="0.25">
      <c r="A12655" s="116"/>
      <c r="B12655" s="65"/>
      <c r="C12655" s="65"/>
      <c r="D12655" s="66"/>
      <c r="E12655" s="67"/>
      <c r="F12655" s="65"/>
      <c r="G12655" s="66"/>
      <c r="J12655" s="65"/>
      <c r="K12655" s="65"/>
      <c r="L12655" s="66"/>
      <c r="M12655" s="65"/>
      <c r="N12655" s="65"/>
      <c r="O12655" s="65"/>
      <c r="P12655" s="66"/>
      <c r="Q12655" s="31">
        <f t="shared" si="394"/>
        <v>9999</v>
      </c>
      <c r="R12655" s="31" t="str">
        <f t="shared" si="395"/>
        <v/>
      </c>
      <c r="S12655" s="29">
        <f>IF($Q12655&lt;Parâmetros!$E$19,$G12655-1,$G12655)</f>
        <v>0</v>
      </c>
    </row>
    <row r="12656" spans="1:19" x14ac:dyDescent="0.25">
      <c r="A12656" s="116"/>
      <c r="B12656" s="65"/>
      <c r="C12656" s="65"/>
      <c r="D12656" s="66"/>
      <c r="E12656" s="67"/>
      <c r="F12656" s="65"/>
      <c r="G12656" s="66"/>
      <c r="J12656" s="65"/>
      <c r="K12656" s="65"/>
      <c r="L12656" s="66"/>
      <c r="M12656" s="65"/>
      <c r="N12656" s="65"/>
      <c r="O12656" s="65"/>
      <c r="P12656" s="66"/>
      <c r="Q12656" s="31">
        <f t="shared" si="394"/>
        <v>9999</v>
      </c>
      <c r="R12656" s="31" t="str">
        <f t="shared" si="395"/>
        <v/>
      </c>
      <c r="S12656" s="29">
        <f>IF($Q12656&lt;Parâmetros!$E$19,$G12656-1,$G12656)</f>
        <v>0</v>
      </c>
    </row>
    <row r="12657" spans="1:19" x14ac:dyDescent="0.25">
      <c r="A12657" s="116"/>
      <c r="B12657" s="65"/>
      <c r="C12657" s="65"/>
      <c r="D12657" s="66"/>
      <c r="E12657" s="67"/>
      <c r="F12657" s="65"/>
      <c r="G12657" s="66"/>
      <c r="J12657" s="65"/>
      <c r="K12657" s="65"/>
      <c r="L12657" s="66"/>
      <c r="M12657" s="65"/>
      <c r="N12657" s="65"/>
      <c r="O12657" s="65"/>
      <c r="P12657" s="66"/>
      <c r="Q12657" s="31">
        <f t="shared" si="394"/>
        <v>9999</v>
      </c>
      <c r="R12657" s="31" t="str">
        <f t="shared" si="395"/>
        <v/>
      </c>
      <c r="S12657" s="29">
        <f>IF($Q12657&lt;Parâmetros!$E$19,$G12657-1,$G12657)</f>
        <v>0</v>
      </c>
    </row>
    <row r="12658" spans="1:19" x14ac:dyDescent="0.25">
      <c r="A12658" s="116"/>
      <c r="B12658" s="65"/>
      <c r="C12658" s="65"/>
      <c r="D12658" s="66"/>
      <c r="E12658" s="67"/>
      <c r="F12658" s="65"/>
      <c r="G12658" s="66"/>
      <c r="J12658" s="65"/>
      <c r="K12658" s="65"/>
      <c r="L12658" s="66"/>
      <c r="M12658" s="65"/>
      <c r="N12658" s="65"/>
      <c r="O12658" s="65"/>
      <c r="P12658" s="66"/>
      <c r="Q12658" s="31">
        <f t="shared" si="394"/>
        <v>9999</v>
      </c>
      <c r="R12658" s="31" t="str">
        <f t="shared" si="395"/>
        <v/>
      </c>
      <c r="S12658" s="29">
        <f>IF($Q12658&lt;Parâmetros!$E$19,$G12658-1,$G12658)</f>
        <v>0</v>
      </c>
    </row>
    <row r="12659" spans="1:19" x14ac:dyDescent="0.25">
      <c r="A12659" s="116"/>
      <c r="B12659" s="65"/>
      <c r="C12659" s="65"/>
      <c r="D12659" s="66"/>
      <c r="E12659" s="67"/>
      <c r="F12659" s="65"/>
      <c r="G12659" s="66"/>
      <c r="J12659" s="65"/>
      <c r="K12659" s="65"/>
      <c r="L12659" s="66"/>
      <c r="M12659" s="65"/>
      <c r="N12659" s="65"/>
      <c r="O12659" s="65"/>
      <c r="P12659" s="66"/>
      <c r="Q12659" s="31">
        <f t="shared" si="394"/>
        <v>9999</v>
      </c>
      <c r="R12659" s="31" t="str">
        <f t="shared" si="395"/>
        <v/>
      </c>
      <c r="S12659" s="29">
        <f>IF($Q12659&lt;Parâmetros!$E$19,$G12659-1,$G12659)</f>
        <v>0</v>
      </c>
    </row>
    <row r="12660" spans="1:19" x14ac:dyDescent="0.25">
      <c r="A12660" s="116"/>
      <c r="B12660" s="65"/>
      <c r="C12660" s="65"/>
      <c r="D12660" s="66"/>
      <c r="E12660" s="67"/>
      <c r="F12660" s="65"/>
      <c r="G12660" s="66"/>
      <c r="J12660" s="65"/>
      <c r="K12660" s="65"/>
      <c r="L12660" s="66"/>
      <c r="M12660" s="65"/>
      <c r="N12660" s="65"/>
      <c r="O12660" s="65"/>
      <c r="P12660" s="66"/>
      <c r="Q12660" s="31">
        <f t="shared" si="394"/>
        <v>9999</v>
      </c>
      <c r="R12660" s="31" t="str">
        <f t="shared" si="395"/>
        <v/>
      </c>
      <c r="S12660" s="29">
        <f>IF($Q12660&lt;Parâmetros!$E$19,$G12660-1,$G12660)</f>
        <v>0</v>
      </c>
    </row>
    <row r="12661" spans="1:19" x14ac:dyDescent="0.25">
      <c r="A12661" s="116"/>
      <c r="B12661" s="65"/>
      <c r="C12661" s="65"/>
      <c r="D12661" s="66"/>
      <c r="E12661" s="67"/>
      <c r="F12661" s="65"/>
      <c r="G12661" s="66"/>
      <c r="J12661" s="65"/>
      <c r="K12661" s="65"/>
      <c r="L12661" s="66"/>
      <c r="M12661" s="65"/>
      <c r="N12661" s="65"/>
      <c r="O12661" s="65"/>
      <c r="P12661" s="66"/>
      <c r="Q12661" s="31">
        <f t="shared" si="394"/>
        <v>9999</v>
      </c>
      <c r="R12661" s="31" t="str">
        <f t="shared" si="395"/>
        <v/>
      </c>
      <c r="S12661" s="29">
        <f>IF($Q12661&lt;Parâmetros!$E$19,$G12661-1,$G12661)</f>
        <v>0</v>
      </c>
    </row>
    <row r="12662" spans="1:19" x14ac:dyDescent="0.25">
      <c r="A12662" s="116"/>
      <c r="B12662" s="65"/>
      <c r="C12662" s="65"/>
      <c r="D12662" s="66"/>
      <c r="E12662" s="67"/>
      <c r="F12662" s="65"/>
      <c r="G12662" s="66"/>
      <c r="J12662" s="65"/>
      <c r="K12662" s="65"/>
      <c r="L12662" s="66"/>
      <c r="M12662" s="65"/>
      <c r="N12662" s="65"/>
      <c r="O12662" s="65"/>
      <c r="P12662" s="66"/>
      <c r="Q12662" s="31">
        <f t="shared" si="394"/>
        <v>9999</v>
      </c>
      <c r="R12662" s="31" t="str">
        <f t="shared" si="395"/>
        <v/>
      </c>
      <c r="S12662" s="29">
        <f>IF($Q12662&lt;Parâmetros!$E$19,$G12662-1,$G12662)</f>
        <v>0</v>
      </c>
    </row>
    <row r="12663" spans="1:19" x14ac:dyDescent="0.25">
      <c r="A12663" s="116"/>
      <c r="B12663" s="65"/>
      <c r="C12663" s="65"/>
      <c r="D12663" s="66"/>
      <c r="E12663" s="67"/>
      <c r="F12663" s="65"/>
      <c r="G12663" s="66"/>
      <c r="J12663" s="65"/>
      <c r="K12663" s="65"/>
      <c r="L12663" s="66"/>
      <c r="M12663" s="65"/>
      <c r="N12663" s="65"/>
      <c r="O12663" s="65"/>
      <c r="P12663" s="66"/>
      <c r="Q12663" s="31">
        <f t="shared" si="394"/>
        <v>9999</v>
      </c>
      <c r="R12663" s="31" t="str">
        <f t="shared" si="395"/>
        <v/>
      </c>
      <c r="S12663" s="29">
        <f>IF($Q12663&lt;Parâmetros!$E$19,$G12663-1,$G12663)</f>
        <v>0</v>
      </c>
    </row>
    <row r="12664" spans="1:19" x14ac:dyDescent="0.25">
      <c r="A12664" s="116"/>
      <c r="B12664" s="65"/>
      <c r="C12664" s="65"/>
      <c r="D12664" s="66"/>
      <c r="E12664" s="67"/>
      <c r="F12664" s="65"/>
      <c r="G12664" s="66"/>
      <c r="J12664" s="65"/>
      <c r="K12664" s="65"/>
      <c r="L12664" s="66"/>
      <c r="M12664" s="65"/>
      <c r="O12664" s="65"/>
      <c r="P12664" s="66"/>
      <c r="Q12664" s="31">
        <f t="shared" si="394"/>
        <v>9999</v>
      </c>
      <c r="R12664" s="31" t="str">
        <f t="shared" si="395"/>
        <v/>
      </c>
      <c r="S12664" s="29">
        <f>IF($Q12664&lt;Parâmetros!$E$19,$G12664-1,$G12664)</f>
        <v>0</v>
      </c>
    </row>
    <row r="12665" spans="1:19" x14ac:dyDescent="0.25">
      <c r="A12665" s="116"/>
      <c r="B12665" s="65"/>
      <c r="C12665" s="65"/>
      <c r="D12665" s="66"/>
      <c r="E12665" s="67"/>
      <c r="F12665" s="65"/>
      <c r="G12665" s="66"/>
      <c r="J12665" s="65"/>
      <c r="K12665" s="65"/>
      <c r="L12665" s="66"/>
      <c r="M12665" s="65"/>
      <c r="N12665" s="65"/>
      <c r="O12665" s="65"/>
      <c r="P12665" s="66"/>
      <c r="Q12665" s="31">
        <f t="shared" si="394"/>
        <v>9999</v>
      </c>
      <c r="R12665" s="31" t="str">
        <f t="shared" si="395"/>
        <v/>
      </c>
      <c r="S12665" s="29">
        <f>IF($Q12665&lt;Parâmetros!$E$19,$G12665-1,$G12665)</f>
        <v>0</v>
      </c>
    </row>
    <row r="12666" spans="1:19" x14ac:dyDescent="0.25">
      <c r="A12666" s="116"/>
      <c r="B12666" s="65"/>
      <c r="C12666" s="65"/>
      <c r="D12666" s="66"/>
      <c r="E12666" s="67"/>
      <c r="F12666" s="65"/>
      <c r="G12666" s="66"/>
      <c r="J12666" s="65"/>
      <c r="K12666" s="65"/>
      <c r="L12666" s="66"/>
      <c r="M12666" s="65"/>
      <c r="N12666" s="65"/>
      <c r="O12666" s="65"/>
      <c r="P12666" s="66"/>
      <c r="Q12666" s="31">
        <f t="shared" si="394"/>
        <v>9999</v>
      </c>
      <c r="R12666" s="31" t="str">
        <f t="shared" si="395"/>
        <v/>
      </c>
      <c r="S12666" s="29">
        <f>IF($Q12666&lt;Parâmetros!$E$19,$G12666-1,$G12666)</f>
        <v>0</v>
      </c>
    </row>
    <row r="12667" spans="1:19" x14ac:dyDescent="0.25">
      <c r="A12667" s="116"/>
      <c r="B12667" s="65"/>
      <c r="C12667" s="65"/>
      <c r="D12667" s="66"/>
      <c r="E12667" s="67"/>
      <c r="F12667" s="65"/>
      <c r="G12667" s="66"/>
      <c r="J12667" s="65"/>
      <c r="K12667" s="65"/>
      <c r="L12667" s="66"/>
      <c r="M12667" s="65"/>
      <c r="N12667" s="65"/>
      <c r="O12667" s="65"/>
      <c r="P12667" s="66"/>
      <c r="Q12667" s="31">
        <f t="shared" si="394"/>
        <v>9999</v>
      </c>
      <c r="R12667" s="31" t="str">
        <f t="shared" si="395"/>
        <v/>
      </c>
      <c r="S12667" s="29">
        <f>IF($Q12667&lt;Parâmetros!$E$19,$G12667-1,$G12667)</f>
        <v>0</v>
      </c>
    </row>
    <row r="12668" spans="1:19" x14ac:dyDescent="0.25">
      <c r="A12668" s="116"/>
      <c r="B12668" s="65"/>
      <c r="C12668" s="65"/>
      <c r="D12668" s="66"/>
      <c r="E12668" s="67"/>
      <c r="F12668" s="65"/>
      <c r="G12668" s="66"/>
      <c r="J12668" s="65"/>
      <c r="K12668" s="65"/>
      <c r="L12668" s="66"/>
      <c r="M12668" s="65"/>
      <c r="N12668" s="65"/>
      <c r="O12668" s="65"/>
      <c r="P12668" s="66"/>
      <c r="Q12668" s="31">
        <f t="shared" ref="Q12668:Q12731" si="396">IFERROR(VALUE(LEFT($J12668,2))*60+VALUE(MID($J12668,4,2)),9999)</f>
        <v>9999</v>
      </c>
      <c r="R12668" s="31" t="str">
        <f t="shared" ref="R12668:R12731" si="397">IFERROR(VALUE(LEFT($K12668,2))*60+VALUE(MID($K12668,4,2)),"")</f>
        <v/>
      </c>
      <c r="S12668" s="29">
        <f>IF($Q12668&lt;Parâmetros!$E$19,$G12668-1,$G12668)</f>
        <v>0</v>
      </c>
    </row>
    <row r="12669" spans="1:19" x14ac:dyDescent="0.25">
      <c r="A12669" s="116"/>
      <c r="B12669" s="65"/>
      <c r="C12669" s="65"/>
      <c r="D12669" s="66"/>
      <c r="E12669" s="67"/>
      <c r="F12669" s="65"/>
      <c r="G12669" s="66"/>
      <c r="J12669" s="65"/>
      <c r="K12669" s="65"/>
      <c r="L12669" s="66"/>
      <c r="M12669" s="65"/>
      <c r="N12669" s="65"/>
      <c r="O12669" s="65"/>
      <c r="P12669" s="66"/>
      <c r="Q12669" s="31">
        <f t="shared" si="396"/>
        <v>9999</v>
      </c>
      <c r="R12669" s="31" t="str">
        <f t="shared" si="397"/>
        <v/>
      </c>
      <c r="S12669" s="29">
        <f>IF($Q12669&lt;Parâmetros!$E$19,$G12669-1,$G12669)</f>
        <v>0</v>
      </c>
    </row>
    <row r="12670" spans="1:19" x14ac:dyDescent="0.25">
      <c r="A12670" s="116"/>
      <c r="B12670" s="65"/>
      <c r="C12670" s="65"/>
      <c r="D12670" s="66"/>
      <c r="E12670" s="67"/>
      <c r="F12670" s="65"/>
      <c r="G12670" s="66"/>
      <c r="J12670" s="65"/>
      <c r="K12670" s="65"/>
      <c r="L12670" s="66"/>
      <c r="M12670" s="65"/>
      <c r="N12670" s="65"/>
      <c r="O12670" s="65"/>
      <c r="P12670" s="66"/>
      <c r="Q12670" s="31">
        <f t="shared" si="396"/>
        <v>9999</v>
      </c>
      <c r="R12670" s="31" t="str">
        <f t="shared" si="397"/>
        <v/>
      </c>
      <c r="S12670" s="29">
        <f>IF($Q12670&lt;Parâmetros!$E$19,$G12670-1,$G12670)</f>
        <v>0</v>
      </c>
    </row>
    <row r="12671" spans="1:19" x14ac:dyDescent="0.25">
      <c r="A12671" s="116"/>
      <c r="B12671" s="65"/>
      <c r="C12671" s="65"/>
      <c r="D12671" s="66"/>
      <c r="E12671" s="67"/>
      <c r="F12671" s="65"/>
      <c r="G12671" s="66"/>
      <c r="J12671" s="65"/>
      <c r="K12671" s="65"/>
      <c r="L12671" s="66"/>
      <c r="M12671" s="65"/>
      <c r="N12671" s="65"/>
      <c r="O12671" s="65"/>
      <c r="P12671" s="66"/>
      <c r="Q12671" s="31">
        <f t="shared" si="396"/>
        <v>9999</v>
      </c>
      <c r="R12671" s="31" t="str">
        <f t="shared" si="397"/>
        <v/>
      </c>
      <c r="S12671" s="29">
        <f>IF($Q12671&lt;Parâmetros!$E$19,$G12671-1,$G12671)</f>
        <v>0</v>
      </c>
    </row>
    <row r="12672" spans="1:19" x14ac:dyDescent="0.25">
      <c r="A12672" s="116"/>
      <c r="B12672" s="65"/>
      <c r="C12672" s="65"/>
      <c r="D12672" s="66"/>
      <c r="E12672" s="67"/>
      <c r="F12672" s="65"/>
      <c r="G12672" s="66"/>
      <c r="J12672" s="65"/>
      <c r="K12672" s="65"/>
      <c r="L12672" s="66"/>
      <c r="M12672" s="65"/>
      <c r="N12672" s="65"/>
      <c r="O12672" s="65"/>
      <c r="P12672" s="66"/>
      <c r="Q12672" s="31">
        <f t="shared" si="396"/>
        <v>9999</v>
      </c>
      <c r="R12672" s="31" t="str">
        <f t="shared" si="397"/>
        <v/>
      </c>
      <c r="S12672" s="29">
        <f>IF($Q12672&lt;Parâmetros!$E$19,$G12672-1,$G12672)</f>
        <v>0</v>
      </c>
    </row>
    <row r="12673" spans="1:19" x14ac:dyDescent="0.25">
      <c r="A12673" s="116"/>
      <c r="B12673" s="65"/>
      <c r="C12673" s="65"/>
      <c r="D12673" s="66"/>
      <c r="E12673" s="67"/>
      <c r="F12673" s="65"/>
      <c r="G12673" s="66"/>
      <c r="J12673" s="65"/>
      <c r="K12673" s="65"/>
      <c r="L12673" s="66"/>
      <c r="M12673" s="65"/>
      <c r="N12673" s="65"/>
      <c r="O12673" s="65"/>
      <c r="P12673" s="66"/>
      <c r="Q12673" s="31">
        <f t="shared" si="396"/>
        <v>9999</v>
      </c>
      <c r="R12673" s="31" t="str">
        <f t="shared" si="397"/>
        <v/>
      </c>
      <c r="S12673" s="29">
        <f>IF($Q12673&lt;Parâmetros!$E$19,$G12673-1,$G12673)</f>
        <v>0</v>
      </c>
    </row>
    <row r="12674" spans="1:19" x14ac:dyDescent="0.25">
      <c r="A12674" s="116"/>
      <c r="B12674" s="65"/>
      <c r="C12674" s="65"/>
      <c r="D12674" s="66"/>
      <c r="E12674" s="67"/>
      <c r="F12674" s="65"/>
      <c r="G12674" s="66"/>
      <c r="J12674" s="65"/>
      <c r="K12674" s="65"/>
      <c r="L12674" s="66"/>
      <c r="M12674" s="65"/>
      <c r="N12674" s="65"/>
      <c r="O12674" s="65"/>
      <c r="P12674" s="66"/>
      <c r="Q12674" s="31">
        <f t="shared" si="396"/>
        <v>9999</v>
      </c>
      <c r="R12674" s="31" t="str">
        <f t="shared" si="397"/>
        <v/>
      </c>
      <c r="S12674" s="29">
        <f>IF($Q12674&lt;Parâmetros!$E$19,$G12674-1,$G12674)</f>
        <v>0</v>
      </c>
    </row>
    <row r="12675" spans="1:19" x14ac:dyDescent="0.25">
      <c r="A12675" s="116"/>
      <c r="B12675" s="65"/>
      <c r="C12675" s="65"/>
      <c r="D12675" s="66"/>
      <c r="E12675" s="67"/>
      <c r="F12675" s="65"/>
      <c r="G12675" s="66"/>
      <c r="J12675" s="65"/>
      <c r="K12675" s="65"/>
      <c r="L12675" s="66"/>
      <c r="M12675" s="65"/>
      <c r="N12675" s="65"/>
      <c r="O12675" s="65"/>
      <c r="P12675" s="66"/>
      <c r="Q12675" s="31">
        <f t="shared" si="396"/>
        <v>9999</v>
      </c>
      <c r="R12675" s="31" t="str">
        <f t="shared" si="397"/>
        <v/>
      </c>
      <c r="S12675" s="29">
        <f>IF($Q12675&lt;Parâmetros!$E$19,$G12675-1,$G12675)</f>
        <v>0</v>
      </c>
    </row>
    <row r="12676" spans="1:19" x14ac:dyDescent="0.25">
      <c r="A12676" s="116"/>
      <c r="B12676" s="65"/>
      <c r="C12676" s="65"/>
      <c r="D12676" s="66"/>
      <c r="E12676" s="67"/>
      <c r="F12676" s="65"/>
      <c r="G12676" s="66"/>
      <c r="J12676" s="65"/>
      <c r="K12676" s="65"/>
      <c r="L12676" s="66"/>
      <c r="M12676" s="65"/>
      <c r="N12676" s="65"/>
      <c r="O12676" s="65"/>
      <c r="P12676" s="66"/>
      <c r="Q12676" s="31">
        <f t="shared" si="396"/>
        <v>9999</v>
      </c>
      <c r="R12676" s="31" t="str">
        <f t="shared" si="397"/>
        <v/>
      </c>
      <c r="S12676" s="29">
        <f>IF($Q12676&lt;Parâmetros!$E$19,$G12676-1,$G12676)</f>
        <v>0</v>
      </c>
    </row>
    <row r="12677" spans="1:19" x14ac:dyDescent="0.25">
      <c r="A12677" s="116"/>
      <c r="B12677" s="65"/>
      <c r="C12677" s="65"/>
      <c r="D12677" s="66"/>
      <c r="E12677" s="67"/>
      <c r="F12677" s="65"/>
      <c r="G12677" s="66"/>
      <c r="J12677" s="65"/>
      <c r="K12677" s="65"/>
      <c r="L12677" s="66"/>
      <c r="M12677" s="65"/>
      <c r="N12677" s="65"/>
      <c r="O12677" s="65"/>
      <c r="P12677" s="66"/>
      <c r="Q12677" s="31">
        <f t="shared" si="396"/>
        <v>9999</v>
      </c>
      <c r="R12677" s="31" t="str">
        <f t="shared" si="397"/>
        <v/>
      </c>
      <c r="S12677" s="29">
        <f>IF($Q12677&lt;Parâmetros!$E$19,$G12677-1,$G12677)</f>
        <v>0</v>
      </c>
    </row>
    <row r="12678" spans="1:19" x14ac:dyDescent="0.25">
      <c r="A12678" s="116"/>
      <c r="B12678" s="65"/>
      <c r="C12678" s="65"/>
      <c r="D12678" s="66"/>
      <c r="E12678" s="67"/>
      <c r="F12678" s="65"/>
      <c r="G12678" s="66"/>
      <c r="J12678" s="65"/>
      <c r="K12678" s="65"/>
      <c r="L12678" s="66"/>
      <c r="M12678" s="65"/>
      <c r="N12678" s="65"/>
      <c r="O12678" s="65"/>
      <c r="P12678" s="66"/>
      <c r="Q12678" s="31">
        <f t="shared" si="396"/>
        <v>9999</v>
      </c>
      <c r="R12678" s="31" t="str">
        <f t="shared" si="397"/>
        <v/>
      </c>
      <c r="S12678" s="29">
        <f>IF($Q12678&lt;Parâmetros!$E$19,$G12678-1,$G12678)</f>
        <v>0</v>
      </c>
    </row>
    <row r="12679" spans="1:19" x14ac:dyDescent="0.25">
      <c r="A12679" s="116"/>
      <c r="B12679" s="65"/>
      <c r="C12679" s="65"/>
      <c r="D12679" s="66"/>
      <c r="E12679" s="67"/>
      <c r="F12679" s="65"/>
      <c r="G12679" s="66"/>
      <c r="J12679" s="65"/>
      <c r="K12679" s="65"/>
      <c r="L12679" s="66"/>
      <c r="M12679" s="65"/>
      <c r="N12679" s="65"/>
      <c r="O12679" s="65"/>
      <c r="P12679" s="66"/>
      <c r="Q12679" s="31">
        <f t="shared" si="396"/>
        <v>9999</v>
      </c>
      <c r="R12679" s="31" t="str">
        <f t="shared" si="397"/>
        <v/>
      </c>
      <c r="S12679" s="29">
        <f>IF($Q12679&lt;Parâmetros!$E$19,$G12679-1,$G12679)</f>
        <v>0</v>
      </c>
    </row>
    <row r="12680" spans="1:19" x14ac:dyDescent="0.25">
      <c r="A12680" s="116"/>
      <c r="B12680" s="65"/>
      <c r="C12680" s="65"/>
      <c r="D12680" s="66"/>
      <c r="E12680" s="67"/>
      <c r="F12680" s="65"/>
      <c r="G12680" s="66"/>
      <c r="J12680" s="65"/>
      <c r="K12680" s="65"/>
      <c r="L12680" s="66"/>
      <c r="M12680" s="65"/>
      <c r="N12680" s="65"/>
      <c r="O12680" s="65"/>
      <c r="P12680" s="66"/>
      <c r="Q12680" s="31">
        <f t="shared" si="396"/>
        <v>9999</v>
      </c>
      <c r="R12680" s="31" t="str">
        <f t="shared" si="397"/>
        <v/>
      </c>
      <c r="S12680" s="29">
        <f>IF($Q12680&lt;Parâmetros!$E$19,$G12680-1,$G12680)</f>
        <v>0</v>
      </c>
    </row>
    <row r="12681" spans="1:19" x14ac:dyDescent="0.25">
      <c r="A12681" s="116"/>
      <c r="B12681" s="65"/>
      <c r="C12681" s="65"/>
      <c r="D12681" s="66"/>
      <c r="E12681" s="67"/>
      <c r="F12681" s="65"/>
      <c r="G12681" s="66"/>
      <c r="J12681" s="65"/>
      <c r="K12681" s="65"/>
      <c r="L12681" s="66"/>
      <c r="M12681" s="65"/>
      <c r="N12681" s="65"/>
      <c r="O12681" s="65"/>
      <c r="P12681" s="66"/>
      <c r="Q12681" s="31">
        <f t="shared" si="396"/>
        <v>9999</v>
      </c>
      <c r="R12681" s="31" t="str">
        <f t="shared" si="397"/>
        <v/>
      </c>
      <c r="S12681" s="29">
        <f>IF($Q12681&lt;Parâmetros!$E$19,$G12681-1,$G12681)</f>
        <v>0</v>
      </c>
    </row>
    <row r="12682" spans="1:19" x14ac:dyDescent="0.25">
      <c r="A12682" s="116"/>
      <c r="B12682" s="65"/>
      <c r="C12682" s="65"/>
      <c r="D12682" s="66"/>
      <c r="E12682" s="67"/>
      <c r="F12682" s="65"/>
      <c r="G12682" s="66"/>
      <c r="J12682" s="65"/>
      <c r="K12682" s="65"/>
      <c r="L12682" s="66"/>
      <c r="M12682" s="65"/>
      <c r="N12682" s="65"/>
      <c r="O12682" s="65"/>
      <c r="P12682" s="66"/>
      <c r="Q12682" s="31">
        <f t="shared" si="396"/>
        <v>9999</v>
      </c>
      <c r="R12682" s="31" t="str">
        <f t="shared" si="397"/>
        <v/>
      </c>
      <c r="S12682" s="29">
        <f>IF($Q12682&lt;Parâmetros!$E$19,$G12682-1,$G12682)</f>
        <v>0</v>
      </c>
    </row>
    <row r="12683" spans="1:19" x14ac:dyDescent="0.25">
      <c r="A12683" s="116"/>
      <c r="B12683" s="65"/>
      <c r="C12683" s="65"/>
      <c r="D12683" s="66"/>
      <c r="E12683" s="67"/>
      <c r="F12683" s="65"/>
      <c r="G12683" s="66"/>
      <c r="J12683" s="65"/>
      <c r="K12683" s="65"/>
      <c r="L12683" s="66"/>
      <c r="M12683" s="65"/>
      <c r="N12683" s="65"/>
      <c r="O12683" s="65"/>
      <c r="P12683" s="66"/>
      <c r="Q12683" s="31">
        <f t="shared" si="396"/>
        <v>9999</v>
      </c>
      <c r="R12683" s="31" t="str">
        <f t="shared" si="397"/>
        <v/>
      </c>
      <c r="S12683" s="29">
        <f>IF($Q12683&lt;Parâmetros!$E$19,$G12683-1,$G12683)</f>
        <v>0</v>
      </c>
    </row>
    <row r="12684" spans="1:19" x14ac:dyDescent="0.25">
      <c r="A12684" s="116"/>
      <c r="B12684" s="65"/>
      <c r="C12684" s="65"/>
      <c r="D12684" s="66"/>
      <c r="E12684" s="67"/>
      <c r="F12684" s="65"/>
      <c r="G12684" s="66"/>
      <c r="J12684" s="65"/>
      <c r="K12684" s="65"/>
      <c r="L12684" s="66"/>
      <c r="M12684" s="65"/>
      <c r="N12684" s="65"/>
      <c r="O12684" s="65"/>
      <c r="P12684" s="66"/>
      <c r="Q12684" s="31">
        <f t="shared" si="396"/>
        <v>9999</v>
      </c>
      <c r="R12684" s="31" t="str">
        <f t="shared" si="397"/>
        <v/>
      </c>
      <c r="S12684" s="29">
        <f>IF($Q12684&lt;Parâmetros!$E$19,$G12684-1,$G12684)</f>
        <v>0</v>
      </c>
    </row>
    <row r="12685" spans="1:19" x14ac:dyDescent="0.25">
      <c r="A12685" s="116"/>
      <c r="B12685" s="65"/>
      <c r="C12685" s="65"/>
      <c r="D12685" s="66"/>
      <c r="E12685" s="67"/>
      <c r="F12685" s="65"/>
      <c r="G12685" s="66"/>
      <c r="J12685" s="65"/>
      <c r="K12685" s="65"/>
      <c r="L12685" s="66"/>
      <c r="M12685" s="65"/>
      <c r="N12685" s="65"/>
      <c r="O12685" s="65"/>
      <c r="P12685" s="66"/>
      <c r="Q12685" s="31">
        <f t="shared" si="396"/>
        <v>9999</v>
      </c>
      <c r="R12685" s="31" t="str">
        <f t="shared" si="397"/>
        <v/>
      </c>
      <c r="S12685" s="29">
        <f>IF($Q12685&lt;Parâmetros!$E$19,$G12685-1,$G12685)</f>
        <v>0</v>
      </c>
    </row>
    <row r="12686" spans="1:19" x14ac:dyDescent="0.25">
      <c r="A12686" s="116"/>
      <c r="B12686" s="65"/>
      <c r="C12686" s="65"/>
      <c r="D12686" s="66"/>
      <c r="E12686" s="67"/>
      <c r="F12686" s="65"/>
      <c r="G12686" s="66"/>
      <c r="J12686" s="65"/>
      <c r="K12686" s="65"/>
      <c r="L12686" s="66"/>
      <c r="M12686" s="65"/>
      <c r="N12686" s="65"/>
      <c r="O12686" s="65"/>
      <c r="P12686" s="66"/>
      <c r="Q12686" s="31">
        <f t="shared" si="396"/>
        <v>9999</v>
      </c>
      <c r="R12686" s="31" t="str">
        <f t="shared" si="397"/>
        <v/>
      </c>
      <c r="S12686" s="29">
        <f>IF($Q12686&lt;Parâmetros!$E$19,$G12686-1,$G12686)</f>
        <v>0</v>
      </c>
    </row>
    <row r="12687" spans="1:19" x14ac:dyDescent="0.25">
      <c r="A12687" s="116"/>
      <c r="B12687" s="65"/>
      <c r="C12687" s="65"/>
      <c r="D12687" s="66"/>
      <c r="E12687" s="67"/>
      <c r="F12687" s="65"/>
      <c r="G12687" s="66"/>
      <c r="J12687" s="65"/>
      <c r="K12687" s="65"/>
      <c r="L12687" s="66"/>
      <c r="M12687" s="65"/>
      <c r="N12687" s="65"/>
      <c r="O12687" s="65"/>
      <c r="P12687" s="66"/>
      <c r="Q12687" s="31">
        <f t="shared" si="396"/>
        <v>9999</v>
      </c>
      <c r="R12687" s="31" t="str">
        <f t="shared" si="397"/>
        <v/>
      </c>
      <c r="S12687" s="29">
        <f>IF($Q12687&lt;Parâmetros!$E$19,$G12687-1,$G12687)</f>
        <v>0</v>
      </c>
    </row>
    <row r="12688" spans="1:19" x14ac:dyDescent="0.25">
      <c r="A12688" s="116"/>
      <c r="B12688" s="65"/>
      <c r="C12688" s="65"/>
      <c r="D12688" s="66"/>
      <c r="E12688" s="67"/>
      <c r="F12688" s="65"/>
      <c r="G12688" s="66"/>
      <c r="J12688" s="65"/>
      <c r="K12688" s="65"/>
      <c r="L12688" s="66"/>
      <c r="M12688" s="65"/>
      <c r="N12688" s="65"/>
      <c r="O12688" s="65"/>
      <c r="P12688" s="66"/>
      <c r="Q12688" s="31">
        <f t="shared" si="396"/>
        <v>9999</v>
      </c>
      <c r="R12688" s="31" t="str">
        <f t="shared" si="397"/>
        <v/>
      </c>
      <c r="S12688" s="29">
        <f>IF($Q12688&lt;Parâmetros!$E$19,$G12688-1,$G12688)</f>
        <v>0</v>
      </c>
    </row>
    <row r="12689" spans="1:19" x14ac:dyDescent="0.25">
      <c r="A12689" s="116"/>
      <c r="B12689" s="65"/>
      <c r="C12689" s="65"/>
      <c r="D12689" s="66"/>
      <c r="E12689" s="67"/>
      <c r="F12689" s="65"/>
      <c r="G12689" s="66"/>
      <c r="J12689" s="65"/>
      <c r="K12689" s="65"/>
      <c r="L12689" s="66"/>
      <c r="M12689" s="65"/>
      <c r="N12689" s="65"/>
      <c r="O12689" s="65"/>
      <c r="P12689" s="66"/>
      <c r="Q12689" s="31">
        <f t="shared" si="396"/>
        <v>9999</v>
      </c>
      <c r="R12689" s="31" t="str">
        <f t="shared" si="397"/>
        <v/>
      </c>
      <c r="S12689" s="29">
        <f>IF($Q12689&lt;Parâmetros!$E$19,$G12689-1,$G12689)</f>
        <v>0</v>
      </c>
    </row>
    <row r="12690" spans="1:19" x14ac:dyDescent="0.25">
      <c r="A12690" s="116"/>
      <c r="B12690" s="65"/>
      <c r="C12690" s="65"/>
      <c r="D12690" s="66"/>
      <c r="E12690" s="67"/>
      <c r="F12690" s="65"/>
      <c r="G12690" s="66"/>
      <c r="J12690" s="65"/>
      <c r="K12690" s="65"/>
      <c r="L12690" s="66"/>
      <c r="M12690" s="65"/>
      <c r="N12690" s="65"/>
      <c r="O12690" s="65"/>
      <c r="P12690" s="66"/>
      <c r="Q12690" s="31">
        <f t="shared" si="396"/>
        <v>9999</v>
      </c>
      <c r="R12690" s="31" t="str">
        <f t="shared" si="397"/>
        <v/>
      </c>
      <c r="S12690" s="29">
        <f>IF($Q12690&lt;Parâmetros!$E$19,$G12690-1,$G12690)</f>
        <v>0</v>
      </c>
    </row>
    <row r="12691" spans="1:19" x14ac:dyDescent="0.25">
      <c r="A12691" s="116"/>
      <c r="B12691" s="65"/>
      <c r="C12691" s="65"/>
      <c r="D12691" s="66"/>
      <c r="E12691" s="67"/>
      <c r="F12691" s="65"/>
      <c r="G12691" s="66"/>
      <c r="J12691" s="65"/>
      <c r="K12691" s="65"/>
      <c r="L12691" s="66"/>
      <c r="M12691" s="65"/>
      <c r="N12691" s="65"/>
      <c r="O12691" s="65"/>
      <c r="P12691" s="66"/>
      <c r="Q12691" s="31">
        <f t="shared" si="396"/>
        <v>9999</v>
      </c>
      <c r="R12691" s="31" t="str">
        <f t="shared" si="397"/>
        <v/>
      </c>
      <c r="S12691" s="29">
        <f>IF($Q12691&lt;Parâmetros!$E$19,$G12691-1,$G12691)</f>
        <v>0</v>
      </c>
    </row>
    <row r="12692" spans="1:19" x14ac:dyDescent="0.25">
      <c r="A12692" s="116"/>
      <c r="B12692" s="65"/>
      <c r="C12692" s="65"/>
      <c r="D12692" s="66"/>
      <c r="E12692" s="67"/>
      <c r="F12692" s="65"/>
      <c r="G12692" s="66"/>
      <c r="J12692" s="65"/>
      <c r="K12692" s="65"/>
      <c r="L12692" s="66"/>
      <c r="M12692" s="65"/>
      <c r="N12692" s="65"/>
      <c r="O12692" s="65"/>
      <c r="P12692" s="66"/>
      <c r="Q12692" s="31">
        <f t="shared" si="396"/>
        <v>9999</v>
      </c>
      <c r="R12692" s="31" t="str">
        <f t="shared" si="397"/>
        <v/>
      </c>
      <c r="S12692" s="29">
        <f>IF($Q12692&lt;Parâmetros!$E$19,$G12692-1,$G12692)</f>
        <v>0</v>
      </c>
    </row>
    <row r="12693" spans="1:19" x14ac:dyDescent="0.25">
      <c r="A12693" s="116"/>
      <c r="B12693" s="65"/>
      <c r="C12693" s="65"/>
      <c r="D12693" s="66"/>
      <c r="E12693" s="67"/>
      <c r="F12693" s="65"/>
      <c r="G12693" s="66"/>
      <c r="J12693" s="65"/>
      <c r="K12693" s="65"/>
      <c r="L12693" s="66"/>
      <c r="M12693" s="65"/>
      <c r="N12693" s="65"/>
      <c r="O12693" s="65"/>
      <c r="P12693" s="66"/>
      <c r="Q12693" s="31">
        <f t="shared" si="396"/>
        <v>9999</v>
      </c>
      <c r="R12693" s="31" t="str">
        <f t="shared" si="397"/>
        <v/>
      </c>
      <c r="S12693" s="29">
        <f>IF($Q12693&lt;Parâmetros!$E$19,$G12693-1,$G12693)</f>
        <v>0</v>
      </c>
    </row>
    <row r="12694" spans="1:19" x14ac:dyDescent="0.25">
      <c r="A12694" s="116"/>
      <c r="B12694" s="65"/>
      <c r="C12694" s="65"/>
      <c r="D12694" s="66"/>
      <c r="E12694" s="67"/>
      <c r="F12694" s="65"/>
      <c r="G12694" s="66"/>
      <c r="J12694" s="65"/>
      <c r="K12694" s="65"/>
      <c r="L12694" s="66"/>
      <c r="M12694" s="65"/>
      <c r="N12694" s="65"/>
      <c r="O12694" s="65"/>
      <c r="P12694" s="66"/>
      <c r="Q12694" s="31">
        <f t="shared" si="396"/>
        <v>9999</v>
      </c>
      <c r="R12694" s="31" t="str">
        <f t="shared" si="397"/>
        <v/>
      </c>
      <c r="S12694" s="29">
        <f>IF($Q12694&lt;Parâmetros!$E$19,$G12694-1,$G12694)</f>
        <v>0</v>
      </c>
    </row>
    <row r="12695" spans="1:19" x14ac:dyDescent="0.25">
      <c r="A12695" s="116"/>
      <c r="B12695" s="65"/>
      <c r="C12695" s="65"/>
      <c r="D12695" s="66"/>
      <c r="E12695" s="67"/>
      <c r="F12695" s="65"/>
      <c r="G12695" s="66"/>
      <c r="J12695" s="65"/>
      <c r="K12695" s="65"/>
      <c r="L12695" s="66"/>
      <c r="M12695" s="65"/>
      <c r="N12695" s="65"/>
      <c r="O12695" s="65"/>
      <c r="P12695" s="66"/>
      <c r="Q12695" s="31">
        <f t="shared" si="396"/>
        <v>9999</v>
      </c>
      <c r="R12695" s="31" t="str">
        <f t="shared" si="397"/>
        <v/>
      </c>
      <c r="S12695" s="29">
        <f>IF($Q12695&lt;Parâmetros!$E$19,$G12695-1,$G12695)</f>
        <v>0</v>
      </c>
    </row>
    <row r="12696" spans="1:19" x14ac:dyDescent="0.25">
      <c r="A12696" s="116"/>
      <c r="B12696" s="65"/>
      <c r="C12696" s="65"/>
      <c r="D12696" s="66"/>
      <c r="E12696" s="67"/>
      <c r="F12696" s="65"/>
      <c r="G12696" s="66"/>
      <c r="J12696" s="65"/>
      <c r="K12696" s="65"/>
      <c r="L12696" s="66"/>
      <c r="M12696" s="65"/>
      <c r="N12696" s="65"/>
      <c r="O12696" s="65"/>
      <c r="P12696" s="66"/>
      <c r="Q12696" s="31">
        <f t="shared" si="396"/>
        <v>9999</v>
      </c>
      <c r="R12696" s="31" t="str">
        <f t="shared" si="397"/>
        <v/>
      </c>
      <c r="S12696" s="29">
        <f>IF($Q12696&lt;Parâmetros!$E$19,$G12696-1,$G12696)</f>
        <v>0</v>
      </c>
    </row>
    <row r="12697" spans="1:19" x14ac:dyDescent="0.25">
      <c r="A12697" s="116"/>
      <c r="B12697" s="65"/>
      <c r="C12697" s="65"/>
      <c r="D12697" s="66"/>
      <c r="E12697" s="67"/>
      <c r="F12697" s="65"/>
      <c r="G12697" s="66"/>
      <c r="J12697" s="65"/>
      <c r="K12697" s="65"/>
      <c r="L12697" s="66"/>
      <c r="M12697" s="65"/>
      <c r="N12697" s="65"/>
      <c r="O12697" s="65"/>
      <c r="P12697" s="66"/>
      <c r="Q12697" s="31">
        <f t="shared" si="396"/>
        <v>9999</v>
      </c>
      <c r="R12697" s="31" t="str">
        <f t="shared" si="397"/>
        <v/>
      </c>
      <c r="S12697" s="29">
        <f>IF($Q12697&lt;Parâmetros!$E$19,$G12697-1,$G12697)</f>
        <v>0</v>
      </c>
    </row>
    <row r="12698" spans="1:19" x14ac:dyDescent="0.25">
      <c r="A12698" s="116"/>
      <c r="B12698" s="65"/>
      <c r="C12698" s="65"/>
      <c r="D12698" s="66"/>
      <c r="E12698" s="67"/>
      <c r="F12698" s="65"/>
      <c r="G12698" s="66"/>
      <c r="J12698" s="65"/>
      <c r="K12698" s="65"/>
      <c r="L12698" s="66"/>
      <c r="M12698" s="65"/>
      <c r="N12698" s="65"/>
      <c r="O12698" s="65"/>
      <c r="P12698" s="66"/>
      <c r="Q12698" s="31">
        <f t="shared" si="396"/>
        <v>9999</v>
      </c>
      <c r="R12698" s="31" t="str">
        <f t="shared" si="397"/>
        <v/>
      </c>
      <c r="S12698" s="29">
        <f>IF($Q12698&lt;Parâmetros!$E$19,$G12698-1,$G12698)</f>
        <v>0</v>
      </c>
    </row>
    <row r="12699" spans="1:19" x14ac:dyDescent="0.25">
      <c r="A12699" s="116"/>
      <c r="B12699" s="65"/>
      <c r="C12699" s="65"/>
      <c r="D12699" s="66"/>
      <c r="E12699" s="67"/>
      <c r="F12699" s="65"/>
      <c r="G12699" s="66"/>
      <c r="J12699" s="65"/>
      <c r="K12699" s="65"/>
      <c r="L12699" s="66"/>
      <c r="M12699" s="65"/>
      <c r="N12699" s="65"/>
      <c r="O12699" s="65"/>
      <c r="P12699" s="66"/>
      <c r="Q12699" s="31">
        <f t="shared" si="396"/>
        <v>9999</v>
      </c>
      <c r="R12699" s="31" t="str">
        <f t="shared" si="397"/>
        <v/>
      </c>
      <c r="S12699" s="29">
        <f>IF($Q12699&lt;Parâmetros!$E$19,$G12699-1,$G12699)</f>
        <v>0</v>
      </c>
    </row>
    <row r="12700" spans="1:19" x14ac:dyDescent="0.25">
      <c r="A12700" s="116"/>
      <c r="B12700" s="65"/>
      <c r="C12700" s="65"/>
      <c r="D12700" s="66"/>
      <c r="E12700" s="67"/>
      <c r="F12700" s="65"/>
      <c r="G12700" s="66"/>
      <c r="J12700" s="65"/>
      <c r="K12700" s="65"/>
      <c r="L12700" s="66"/>
      <c r="M12700" s="65"/>
      <c r="N12700" s="65"/>
      <c r="O12700" s="65"/>
      <c r="P12700" s="66"/>
      <c r="Q12700" s="31">
        <f t="shared" si="396"/>
        <v>9999</v>
      </c>
      <c r="R12700" s="31" t="str">
        <f t="shared" si="397"/>
        <v/>
      </c>
      <c r="S12700" s="29">
        <f>IF($Q12700&lt;Parâmetros!$E$19,$G12700-1,$G12700)</f>
        <v>0</v>
      </c>
    </row>
    <row r="12701" spans="1:19" x14ac:dyDescent="0.25">
      <c r="A12701" s="116"/>
      <c r="B12701" s="65"/>
      <c r="C12701" s="65"/>
      <c r="D12701" s="66"/>
      <c r="E12701" s="67"/>
      <c r="F12701" s="65"/>
      <c r="G12701" s="66"/>
      <c r="J12701" s="65"/>
      <c r="K12701" s="65"/>
      <c r="L12701" s="66"/>
      <c r="M12701" s="65"/>
      <c r="N12701" s="65"/>
      <c r="O12701" s="65"/>
      <c r="P12701" s="66"/>
      <c r="Q12701" s="31">
        <f t="shared" si="396"/>
        <v>9999</v>
      </c>
      <c r="R12701" s="31" t="str">
        <f t="shared" si="397"/>
        <v/>
      </c>
      <c r="S12701" s="29">
        <f>IF($Q12701&lt;Parâmetros!$E$19,$G12701-1,$G12701)</f>
        <v>0</v>
      </c>
    </row>
    <row r="12702" spans="1:19" x14ac:dyDescent="0.25">
      <c r="A12702" s="116"/>
      <c r="B12702" s="65"/>
      <c r="C12702" s="65"/>
      <c r="D12702" s="66"/>
      <c r="E12702" s="67"/>
      <c r="F12702" s="65"/>
      <c r="G12702" s="66"/>
      <c r="J12702" s="65"/>
      <c r="K12702" s="65"/>
      <c r="L12702" s="66"/>
      <c r="M12702" s="65"/>
      <c r="N12702" s="65"/>
      <c r="O12702" s="65"/>
      <c r="P12702" s="66"/>
      <c r="Q12702" s="31">
        <f t="shared" si="396"/>
        <v>9999</v>
      </c>
      <c r="R12702" s="31" t="str">
        <f t="shared" si="397"/>
        <v/>
      </c>
      <c r="S12702" s="29">
        <f>IF($Q12702&lt;Parâmetros!$E$19,$G12702-1,$G12702)</f>
        <v>0</v>
      </c>
    </row>
    <row r="12703" spans="1:19" x14ac:dyDescent="0.25">
      <c r="A12703" s="116"/>
      <c r="B12703" s="65"/>
      <c r="C12703" s="65"/>
      <c r="D12703" s="66"/>
      <c r="E12703" s="67"/>
      <c r="F12703" s="65"/>
      <c r="G12703" s="66"/>
      <c r="J12703" s="65"/>
      <c r="K12703" s="65"/>
      <c r="L12703" s="66"/>
      <c r="M12703" s="65"/>
      <c r="N12703" s="65"/>
      <c r="O12703" s="65"/>
      <c r="P12703" s="66"/>
      <c r="Q12703" s="31">
        <f t="shared" si="396"/>
        <v>9999</v>
      </c>
      <c r="R12703" s="31" t="str">
        <f t="shared" si="397"/>
        <v/>
      </c>
      <c r="S12703" s="29">
        <f>IF($Q12703&lt;Parâmetros!$E$19,$G12703-1,$G12703)</f>
        <v>0</v>
      </c>
    </row>
    <row r="12704" spans="1:19" x14ac:dyDescent="0.25">
      <c r="A12704" s="116"/>
      <c r="B12704" s="65"/>
      <c r="C12704" s="65"/>
      <c r="D12704" s="66"/>
      <c r="E12704" s="67"/>
      <c r="F12704" s="65"/>
      <c r="G12704" s="66"/>
      <c r="J12704" s="65"/>
      <c r="K12704" s="65"/>
      <c r="L12704" s="66"/>
      <c r="M12704" s="65"/>
      <c r="N12704" s="65"/>
      <c r="O12704" s="65"/>
      <c r="P12704" s="66"/>
      <c r="Q12704" s="31">
        <f t="shared" si="396"/>
        <v>9999</v>
      </c>
      <c r="R12704" s="31" t="str">
        <f t="shared" si="397"/>
        <v/>
      </c>
      <c r="S12704" s="29">
        <f>IF($Q12704&lt;Parâmetros!$E$19,$G12704-1,$G12704)</f>
        <v>0</v>
      </c>
    </row>
    <row r="12705" spans="1:19" x14ac:dyDescent="0.25">
      <c r="A12705" s="116"/>
      <c r="B12705" s="65"/>
      <c r="C12705" s="65"/>
      <c r="D12705" s="66"/>
      <c r="E12705" s="67"/>
      <c r="F12705" s="65"/>
      <c r="G12705" s="66"/>
      <c r="J12705" s="65"/>
      <c r="K12705" s="65"/>
      <c r="L12705" s="66"/>
      <c r="M12705" s="65"/>
      <c r="O12705" s="65"/>
      <c r="P12705" s="66"/>
      <c r="Q12705" s="31">
        <f t="shared" si="396"/>
        <v>9999</v>
      </c>
      <c r="R12705" s="31" t="str">
        <f t="shared" si="397"/>
        <v/>
      </c>
      <c r="S12705" s="29">
        <f>IF($Q12705&lt;Parâmetros!$E$19,$G12705-1,$G12705)</f>
        <v>0</v>
      </c>
    </row>
    <row r="12706" spans="1:19" x14ac:dyDescent="0.25">
      <c r="A12706" s="116"/>
      <c r="B12706" s="65"/>
      <c r="C12706" s="65"/>
      <c r="D12706" s="66"/>
      <c r="E12706" s="67"/>
      <c r="F12706" s="65"/>
      <c r="G12706" s="66"/>
      <c r="J12706" s="65"/>
      <c r="K12706" s="65"/>
      <c r="L12706" s="66"/>
      <c r="M12706" s="65"/>
      <c r="O12706" s="65"/>
      <c r="P12706" s="66"/>
      <c r="Q12706" s="31">
        <f t="shared" si="396"/>
        <v>9999</v>
      </c>
      <c r="R12706" s="31" t="str">
        <f t="shared" si="397"/>
        <v/>
      </c>
      <c r="S12706" s="29">
        <f>IF($Q12706&lt;Parâmetros!$E$19,$G12706-1,$G12706)</f>
        <v>0</v>
      </c>
    </row>
    <row r="12707" spans="1:19" x14ac:dyDescent="0.25">
      <c r="A12707" s="116"/>
      <c r="B12707" s="65"/>
      <c r="C12707" s="65"/>
      <c r="D12707" s="66"/>
      <c r="E12707" s="67"/>
      <c r="F12707" s="65"/>
      <c r="G12707" s="66"/>
      <c r="J12707" s="65"/>
      <c r="K12707" s="65"/>
      <c r="L12707" s="66"/>
      <c r="M12707" s="65"/>
      <c r="N12707" s="65"/>
      <c r="O12707" s="65"/>
      <c r="P12707" s="66"/>
      <c r="Q12707" s="31">
        <f t="shared" si="396"/>
        <v>9999</v>
      </c>
      <c r="R12707" s="31" t="str">
        <f t="shared" si="397"/>
        <v/>
      </c>
      <c r="S12707" s="29">
        <f>IF($Q12707&lt;Parâmetros!$E$19,$G12707-1,$G12707)</f>
        <v>0</v>
      </c>
    </row>
    <row r="12708" spans="1:19" x14ac:dyDescent="0.25">
      <c r="A12708" s="116"/>
      <c r="B12708" s="65"/>
      <c r="C12708" s="65"/>
      <c r="D12708" s="66"/>
      <c r="E12708" s="67"/>
      <c r="F12708" s="65"/>
      <c r="G12708" s="66"/>
      <c r="J12708" s="65"/>
      <c r="K12708" s="65"/>
      <c r="L12708" s="66"/>
      <c r="M12708" s="65"/>
      <c r="O12708" s="65"/>
      <c r="P12708" s="66"/>
      <c r="Q12708" s="31">
        <f t="shared" si="396"/>
        <v>9999</v>
      </c>
      <c r="R12708" s="31" t="str">
        <f t="shared" si="397"/>
        <v/>
      </c>
      <c r="S12708" s="29">
        <f>IF($Q12708&lt;Parâmetros!$E$19,$G12708-1,$G12708)</f>
        <v>0</v>
      </c>
    </row>
    <row r="12709" spans="1:19" x14ac:dyDescent="0.25">
      <c r="A12709" s="116"/>
      <c r="B12709" s="65"/>
      <c r="C12709" s="65"/>
      <c r="D12709" s="66"/>
      <c r="E12709" s="67"/>
      <c r="F12709" s="65"/>
      <c r="G12709" s="66"/>
      <c r="J12709" s="65"/>
      <c r="K12709" s="65"/>
      <c r="L12709" s="66"/>
      <c r="M12709" s="65"/>
      <c r="N12709" s="65"/>
      <c r="O12709" s="65"/>
      <c r="P12709" s="66"/>
      <c r="Q12709" s="31">
        <f t="shared" si="396"/>
        <v>9999</v>
      </c>
      <c r="R12709" s="31" t="str">
        <f t="shared" si="397"/>
        <v/>
      </c>
      <c r="S12709" s="29">
        <f>IF($Q12709&lt;Parâmetros!$E$19,$G12709-1,$G12709)</f>
        <v>0</v>
      </c>
    </row>
    <row r="12710" spans="1:19" x14ac:dyDescent="0.25">
      <c r="A12710" s="116"/>
      <c r="B12710" s="65"/>
      <c r="C12710" s="65"/>
      <c r="D12710" s="66"/>
      <c r="E12710" s="67"/>
      <c r="F12710" s="65"/>
      <c r="G12710" s="66"/>
      <c r="J12710" s="65"/>
      <c r="K12710" s="65"/>
      <c r="L12710" s="66"/>
      <c r="M12710" s="65"/>
      <c r="N12710" s="65"/>
      <c r="O12710" s="65"/>
      <c r="P12710" s="66"/>
      <c r="Q12710" s="31">
        <f t="shared" si="396"/>
        <v>9999</v>
      </c>
      <c r="R12710" s="31" t="str">
        <f t="shared" si="397"/>
        <v/>
      </c>
      <c r="S12710" s="29">
        <f>IF($Q12710&lt;Parâmetros!$E$19,$G12710-1,$G12710)</f>
        <v>0</v>
      </c>
    </row>
    <row r="12711" spans="1:19" x14ac:dyDescent="0.25">
      <c r="A12711" s="116"/>
      <c r="B12711" s="65"/>
      <c r="C12711" s="65"/>
      <c r="D12711" s="66"/>
      <c r="E12711" s="67"/>
      <c r="F12711" s="65"/>
      <c r="G12711" s="66"/>
      <c r="J12711" s="65"/>
      <c r="K12711" s="65"/>
      <c r="L12711" s="66"/>
      <c r="M12711" s="65"/>
      <c r="O12711" s="65"/>
      <c r="P12711" s="66"/>
      <c r="Q12711" s="31">
        <f t="shared" si="396"/>
        <v>9999</v>
      </c>
      <c r="R12711" s="31" t="str">
        <f t="shared" si="397"/>
        <v/>
      </c>
      <c r="S12711" s="29">
        <f>IF($Q12711&lt;Parâmetros!$E$19,$G12711-1,$G12711)</f>
        <v>0</v>
      </c>
    </row>
    <row r="12712" spans="1:19" x14ac:dyDescent="0.25">
      <c r="A12712" s="116"/>
      <c r="B12712" s="65"/>
      <c r="C12712" s="65"/>
      <c r="D12712" s="66"/>
      <c r="E12712" s="67"/>
      <c r="F12712" s="65"/>
      <c r="G12712" s="66"/>
      <c r="J12712" s="65"/>
      <c r="K12712" s="65"/>
      <c r="L12712" s="66"/>
      <c r="M12712" s="65"/>
      <c r="N12712" s="65"/>
      <c r="O12712" s="65"/>
      <c r="P12712" s="66"/>
      <c r="Q12712" s="31">
        <f t="shared" si="396"/>
        <v>9999</v>
      </c>
      <c r="R12712" s="31" t="str">
        <f t="shared" si="397"/>
        <v/>
      </c>
      <c r="S12712" s="29">
        <f>IF($Q12712&lt;Parâmetros!$E$19,$G12712-1,$G12712)</f>
        <v>0</v>
      </c>
    </row>
    <row r="12713" spans="1:19" x14ac:dyDescent="0.25">
      <c r="A12713" s="116"/>
      <c r="B12713" s="65"/>
      <c r="C12713" s="65"/>
      <c r="D12713" s="66"/>
      <c r="E12713" s="67"/>
      <c r="F12713" s="65"/>
      <c r="G12713" s="66"/>
      <c r="J12713" s="65"/>
      <c r="K12713" s="65"/>
      <c r="L12713" s="66"/>
      <c r="M12713" s="65"/>
      <c r="N12713" s="65"/>
      <c r="O12713" s="65"/>
      <c r="P12713" s="66"/>
      <c r="Q12713" s="31">
        <f t="shared" si="396"/>
        <v>9999</v>
      </c>
      <c r="R12713" s="31" t="str">
        <f t="shared" si="397"/>
        <v/>
      </c>
      <c r="S12713" s="29">
        <f>IF($Q12713&lt;Parâmetros!$E$19,$G12713-1,$G12713)</f>
        <v>0</v>
      </c>
    </row>
    <row r="12714" spans="1:19" x14ac:dyDescent="0.25">
      <c r="A12714" s="116"/>
      <c r="B12714" s="65"/>
      <c r="C12714" s="65"/>
      <c r="D12714" s="66"/>
      <c r="E12714" s="67"/>
      <c r="F12714" s="65"/>
      <c r="G12714" s="66"/>
      <c r="J12714" s="65"/>
      <c r="K12714" s="65"/>
      <c r="L12714" s="66"/>
      <c r="M12714" s="65"/>
      <c r="N12714" s="65"/>
      <c r="O12714" s="65"/>
      <c r="P12714" s="66"/>
      <c r="Q12714" s="31">
        <f t="shared" si="396"/>
        <v>9999</v>
      </c>
      <c r="R12714" s="31" t="str">
        <f t="shared" si="397"/>
        <v/>
      </c>
      <c r="S12714" s="29">
        <f>IF($Q12714&lt;Parâmetros!$E$19,$G12714-1,$G12714)</f>
        <v>0</v>
      </c>
    </row>
    <row r="12715" spans="1:19" x14ac:dyDescent="0.25">
      <c r="A12715" s="116"/>
      <c r="B12715" s="65"/>
      <c r="C12715" s="65"/>
      <c r="D12715" s="66"/>
      <c r="E12715" s="67"/>
      <c r="F12715" s="65"/>
      <c r="G12715" s="66"/>
      <c r="J12715" s="65"/>
      <c r="K12715" s="65"/>
      <c r="L12715" s="66"/>
      <c r="M12715" s="65"/>
      <c r="O12715" s="65"/>
      <c r="P12715" s="66"/>
      <c r="Q12715" s="31">
        <f t="shared" si="396"/>
        <v>9999</v>
      </c>
      <c r="R12715" s="31" t="str">
        <f t="shared" si="397"/>
        <v/>
      </c>
      <c r="S12715" s="29">
        <f>IF($Q12715&lt;Parâmetros!$E$19,$G12715-1,$G12715)</f>
        <v>0</v>
      </c>
    </row>
    <row r="12716" spans="1:19" x14ac:dyDescent="0.25">
      <c r="A12716" s="116"/>
      <c r="B12716" s="65"/>
      <c r="C12716" s="65"/>
      <c r="D12716" s="66"/>
      <c r="E12716" s="67"/>
      <c r="F12716" s="65"/>
      <c r="G12716" s="66"/>
      <c r="J12716" s="65"/>
      <c r="K12716" s="65"/>
      <c r="L12716" s="66"/>
      <c r="M12716" s="65"/>
      <c r="N12716" s="65"/>
      <c r="O12716" s="65"/>
      <c r="P12716" s="66"/>
      <c r="Q12716" s="31">
        <f t="shared" si="396"/>
        <v>9999</v>
      </c>
      <c r="R12716" s="31" t="str">
        <f t="shared" si="397"/>
        <v/>
      </c>
      <c r="S12716" s="29">
        <f>IF($Q12716&lt;Parâmetros!$E$19,$G12716-1,$G12716)</f>
        <v>0</v>
      </c>
    </row>
    <row r="12717" spans="1:19" x14ac:dyDescent="0.25">
      <c r="A12717" s="116"/>
      <c r="B12717" s="65"/>
      <c r="C12717" s="65"/>
      <c r="D12717" s="66"/>
      <c r="E12717" s="67"/>
      <c r="F12717" s="65"/>
      <c r="G12717" s="66"/>
      <c r="J12717" s="65"/>
      <c r="K12717" s="65"/>
      <c r="L12717" s="66"/>
      <c r="M12717" s="65"/>
      <c r="O12717" s="65"/>
      <c r="P12717" s="66"/>
      <c r="Q12717" s="31">
        <f t="shared" si="396"/>
        <v>9999</v>
      </c>
      <c r="R12717" s="31" t="str">
        <f t="shared" si="397"/>
        <v/>
      </c>
      <c r="S12717" s="29">
        <f>IF($Q12717&lt;Parâmetros!$E$19,$G12717-1,$G12717)</f>
        <v>0</v>
      </c>
    </row>
    <row r="12718" spans="1:19" x14ac:dyDescent="0.25">
      <c r="A12718" s="116"/>
      <c r="B12718" s="65"/>
      <c r="C12718" s="65"/>
      <c r="D12718" s="66"/>
      <c r="E12718" s="67"/>
      <c r="F12718" s="65"/>
      <c r="G12718" s="66"/>
      <c r="J12718" s="65"/>
      <c r="K12718" s="65"/>
      <c r="L12718" s="66"/>
      <c r="M12718" s="65"/>
      <c r="O12718" s="65"/>
      <c r="P12718" s="66"/>
      <c r="Q12718" s="31">
        <f t="shared" si="396"/>
        <v>9999</v>
      </c>
      <c r="R12718" s="31" t="str">
        <f t="shared" si="397"/>
        <v/>
      </c>
      <c r="S12718" s="29">
        <f>IF($Q12718&lt;Parâmetros!$E$19,$G12718-1,$G12718)</f>
        <v>0</v>
      </c>
    </row>
    <row r="12719" spans="1:19" x14ac:dyDescent="0.25">
      <c r="A12719" s="116"/>
      <c r="B12719" s="65"/>
      <c r="C12719" s="65"/>
      <c r="D12719" s="66"/>
      <c r="E12719" s="67"/>
      <c r="F12719" s="65"/>
      <c r="G12719" s="66"/>
      <c r="J12719" s="65"/>
      <c r="K12719" s="65"/>
      <c r="L12719" s="66"/>
      <c r="M12719" s="65"/>
      <c r="O12719" s="65"/>
      <c r="P12719" s="66"/>
      <c r="Q12719" s="31">
        <f t="shared" si="396"/>
        <v>9999</v>
      </c>
      <c r="R12719" s="31" t="str">
        <f t="shared" si="397"/>
        <v/>
      </c>
      <c r="S12719" s="29">
        <f>IF($Q12719&lt;Parâmetros!$E$19,$G12719-1,$G12719)</f>
        <v>0</v>
      </c>
    </row>
    <row r="12720" spans="1:19" x14ac:dyDescent="0.25">
      <c r="A12720" s="116"/>
      <c r="B12720" s="65"/>
      <c r="C12720" s="65"/>
      <c r="D12720" s="66"/>
      <c r="E12720" s="67"/>
      <c r="F12720" s="65"/>
      <c r="G12720" s="66"/>
      <c r="J12720" s="65"/>
      <c r="K12720" s="65"/>
      <c r="L12720" s="66"/>
      <c r="M12720" s="65"/>
      <c r="O12720" s="65"/>
      <c r="P12720" s="66"/>
      <c r="Q12720" s="31">
        <f t="shared" si="396"/>
        <v>9999</v>
      </c>
      <c r="R12720" s="31" t="str">
        <f t="shared" si="397"/>
        <v/>
      </c>
      <c r="S12720" s="29">
        <f>IF($Q12720&lt;Parâmetros!$E$19,$G12720-1,$G12720)</f>
        <v>0</v>
      </c>
    </row>
    <row r="12721" spans="1:19" x14ac:dyDescent="0.25">
      <c r="A12721" s="116"/>
      <c r="B12721" s="65"/>
      <c r="C12721" s="65"/>
      <c r="D12721" s="66"/>
      <c r="E12721" s="67"/>
      <c r="F12721" s="65"/>
      <c r="G12721" s="66"/>
      <c r="J12721" s="65"/>
      <c r="K12721" s="65"/>
      <c r="L12721" s="66"/>
      <c r="M12721" s="65"/>
      <c r="O12721" s="65"/>
      <c r="P12721" s="66"/>
      <c r="Q12721" s="31">
        <f t="shared" si="396"/>
        <v>9999</v>
      </c>
      <c r="R12721" s="31" t="str">
        <f t="shared" si="397"/>
        <v/>
      </c>
      <c r="S12721" s="29">
        <f>IF($Q12721&lt;Parâmetros!$E$19,$G12721-1,$G12721)</f>
        <v>0</v>
      </c>
    </row>
    <row r="12722" spans="1:19" x14ac:dyDescent="0.25">
      <c r="A12722" s="116"/>
      <c r="B12722" s="65"/>
      <c r="C12722" s="65"/>
      <c r="D12722" s="66"/>
      <c r="E12722" s="67"/>
      <c r="F12722" s="65"/>
      <c r="G12722" s="66"/>
      <c r="J12722" s="65"/>
      <c r="K12722" s="65"/>
      <c r="L12722" s="66"/>
      <c r="M12722" s="65"/>
      <c r="N12722" s="65"/>
      <c r="O12722" s="65"/>
      <c r="P12722" s="66"/>
      <c r="Q12722" s="31">
        <f t="shared" si="396"/>
        <v>9999</v>
      </c>
      <c r="R12722" s="31" t="str">
        <f t="shared" si="397"/>
        <v/>
      </c>
      <c r="S12722" s="29">
        <f>IF($Q12722&lt;Parâmetros!$E$19,$G12722-1,$G12722)</f>
        <v>0</v>
      </c>
    </row>
    <row r="12723" spans="1:19" x14ac:dyDescent="0.25">
      <c r="A12723" s="116"/>
      <c r="B12723" s="65"/>
      <c r="C12723" s="65"/>
      <c r="D12723" s="66"/>
      <c r="E12723" s="67"/>
      <c r="F12723" s="65"/>
      <c r="G12723" s="66"/>
      <c r="J12723" s="65"/>
      <c r="K12723" s="65"/>
      <c r="L12723" s="66"/>
      <c r="M12723" s="65"/>
      <c r="N12723" s="65"/>
      <c r="O12723" s="65"/>
      <c r="P12723" s="66"/>
      <c r="Q12723" s="31">
        <f t="shared" si="396"/>
        <v>9999</v>
      </c>
      <c r="R12723" s="31" t="str">
        <f t="shared" si="397"/>
        <v/>
      </c>
      <c r="S12723" s="29">
        <f>IF($Q12723&lt;Parâmetros!$E$19,$G12723-1,$G12723)</f>
        <v>0</v>
      </c>
    </row>
    <row r="12724" spans="1:19" x14ac:dyDescent="0.25">
      <c r="A12724" s="116"/>
      <c r="B12724" s="65"/>
      <c r="C12724" s="65"/>
      <c r="D12724" s="66"/>
      <c r="E12724" s="67"/>
      <c r="F12724" s="65"/>
      <c r="G12724" s="66"/>
      <c r="J12724" s="65"/>
      <c r="K12724" s="65"/>
      <c r="L12724" s="66"/>
      <c r="M12724" s="65"/>
      <c r="O12724" s="65"/>
      <c r="P12724" s="66"/>
      <c r="Q12724" s="31">
        <f t="shared" si="396"/>
        <v>9999</v>
      </c>
      <c r="R12724" s="31" t="str">
        <f t="shared" si="397"/>
        <v/>
      </c>
      <c r="S12724" s="29">
        <f>IF($Q12724&lt;Parâmetros!$E$19,$G12724-1,$G12724)</f>
        <v>0</v>
      </c>
    </row>
    <row r="12725" spans="1:19" x14ac:dyDescent="0.25">
      <c r="A12725" s="116"/>
      <c r="B12725" s="65"/>
      <c r="C12725" s="65"/>
      <c r="D12725" s="66"/>
      <c r="E12725" s="67"/>
      <c r="F12725" s="65"/>
      <c r="G12725" s="66"/>
      <c r="J12725" s="65"/>
      <c r="K12725" s="65"/>
      <c r="L12725" s="66"/>
      <c r="M12725" s="65"/>
      <c r="O12725" s="65"/>
      <c r="P12725" s="66"/>
      <c r="Q12725" s="31">
        <f t="shared" si="396"/>
        <v>9999</v>
      </c>
      <c r="R12725" s="31" t="str">
        <f t="shared" si="397"/>
        <v/>
      </c>
      <c r="S12725" s="29">
        <f>IF($Q12725&lt;Parâmetros!$E$19,$G12725-1,$G12725)</f>
        <v>0</v>
      </c>
    </row>
    <row r="12726" spans="1:19" x14ac:dyDescent="0.25">
      <c r="A12726" s="116"/>
      <c r="B12726" s="65"/>
      <c r="C12726" s="65"/>
      <c r="D12726" s="66"/>
      <c r="E12726" s="67"/>
      <c r="F12726" s="65"/>
      <c r="G12726" s="66"/>
      <c r="J12726" s="65"/>
      <c r="K12726" s="65"/>
      <c r="L12726" s="66"/>
      <c r="M12726" s="65"/>
      <c r="O12726" s="65"/>
      <c r="P12726" s="66"/>
      <c r="Q12726" s="31">
        <f t="shared" si="396"/>
        <v>9999</v>
      </c>
      <c r="R12726" s="31" t="str">
        <f t="shared" si="397"/>
        <v/>
      </c>
      <c r="S12726" s="29">
        <f>IF($Q12726&lt;Parâmetros!$E$19,$G12726-1,$G12726)</f>
        <v>0</v>
      </c>
    </row>
    <row r="12727" spans="1:19" x14ac:dyDescent="0.25">
      <c r="A12727" s="116"/>
      <c r="B12727" s="65"/>
      <c r="C12727" s="65"/>
      <c r="D12727" s="66"/>
      <c r="E12727" s="67"/>
      <c r="F12727" s="65"/>
      <c r="G12727" s="66"/>
      <c r="J12727" s="65"/>
      <c r="K12727" s="65"/>
      <c r="L12727" s="66"/>
      <c r="M12727" s="65"/>
      <c r="O12727" s="65"/>
      <c r="P12727" s="66"/>
      <c r="Q12727" s="31">
        <f t="shared" si="396"/>
        <v>9999</v>
      </c>
      <c r="R12727" s="31" t="str">
        <f t="shared" si="397"/>
        <v/>
      </c>
      <c r="S12727" s="29">
        <f>IF($Q12727&lt;Parâmetros!$E$19,$G12727-1,$G12727)</f>
        <v>0</v>
      </c>
    </row>
    <row r="12728" spans="1:19" x14ac:dyDescent="0.25">
      <c r="A12728" s="116"/>
      <c r="B12728" s="65"/>
      <c r="C12728" s="65"/>
      <c r="D12728" s="66"/>
      <c r="E12728" s="67"/>
      <c r="F12728" s="65"/>
      <c r="G12728" s="66"/>
      <c r="J12728" s="65"/>
      <c r="K12728" s="65"/>
      <c r="L12728" s="66"/>
      <c r="M12728" s="65"/>
      <c r="O12728" s="65"/>
      <c r="P12728" s="66"/>
      <c r="Q12728" s="31">
        <f t="shared" si="396"/>
        <v>9999</v>
      </c>
      <c r="R12728" s="31" t="str">
        <f t="shared" si="397"/>
        <v/>
      </c>
      <c r="S12728" s="29">
        <f>IF($Q12728&lt;Parâmetros!$E$19,$G12728-1,$G12728)</f>
        <v>0</v>
      </c>
    </row>
    <row r="12729" spans="1:19" x14ac:dyDescent="0.25">
      <c r="A12729" s="116"/>
      <c r="B12729" s="65"/>
      <c r="C12729" s="65"/>
      <c r="D12729" s="66"/>
      <c r="E12729" s="67"/>
      <c r="F12729" s="65"/>
      <c r="G12729" s="66"/>
      <c r="J12729" s="65"/>
      <c r="K12729" s="65"/>
      <c r="L12729" s="66"/>
      <c r="M12729" s="65"/>
      <c r="O12729" s="65"/>
      <c r="P12729" s="66"/>
      <c r="Q12729" s="31">
        <f t="shared" si="396"/>
        <v>9999</v>
      </c>
      <c r="R12729" s="31" t="str">
        <f t="shared" si="397"/>
        <v/>
      </c>
      <c r="S12729" s="29">
        <f>IF($Q12729&lt;Parâmetros!$E$19,$G12729-1,$G12729)</f>
        <v>0</v>
      </c>
    </row>
    <row r="12730" spans="1:19" x14ac:dyDescent="0.25">
      <c r="A12730" s="116"/>
      <c r="B12730" s="65"/>
      <c r="C12730" s="65"/>
      <c r="D12730" s="66"/>
      <c r="E12730" s="67"/>
      <c r="F12730" s="65"/>
      <c r="G12730" s="66"/>
      <c r="J12730" s="65"/>
      <c r="K12730" s="65"/>
      <c r="L12730" s="66"/>
      <c r="M12730" s="65"/>
      <c r="O12730" s="65"/>
      <c r="P12730" s="66"/>
      <c r="Q12730" s="31">
        <f t="shared" si="396"/>
        <v>9999</v>
      </c>
      <c r="R12730" s="31" t="str">
        <f t="shared" si="397"/>
        <v/>
      </c>
      <c r="S12730" s="29">
        <f>IF($Q12730&lt;Parâmetros!$E$19,$G12730-1,$G12730)</f>
        <v>0</v>
      </c>
    </row>
    <row r="12731" spans="1:19" x14ac:dyDescent="0.25">
      <c r="A12731" s="116"/>
      <c r="B12731" s="65"/>
      <c r="C12731" s="65"/>
      <c r="D12731" s="66"/>
      <c r="E12731" s="67"/>
      <c r="F12731" s="65"/>
      <c r="G12731" s="66"/>
      <c r="J12731" s="65"/>
      <c r="K12731" s="65"/>
      <c r="L12731" s="66"/>
      <c r="M12731" s="65"/>
      <c r="O12731" s="65"/>
      <c r="P12731" s="66"/>
      <c r="Q12731" s="31">
        <f t="shared" si="396"/>
        <v>9999</v>
      </c>
      <c r="R12731" s="31" t="str">
        <f t="shared" si="397"/>
        <v/>
      </c>
      <c r="S12731" s="29">
        <f>IF($Q12731&lt;Parâmetros!$E$19,$G12731-1,$G12731)</f>
        <v>0</v>
      </c>
    </row>
    <row r="12732" spans="1:19" x14ac:dyDescent="0.25">
      <c r="A12732" s="116"/>
      <c r="B12732" s="65"/>
      <c r="C12732" s="65"/>
      <c r="D12732" s="66"/>
      <c r="E12732" s="67"/>
      <c r="F12732" s="65"/>
      <c r="G12732" s="66"/>
      <c r="J12732" s="65"/>
      <c r="K12732" s="65"/>
      <c r="L12732" s="66"/>
      <c r="M12732" s="65"/>
      <c r="O12732" s="65"/>
      <c r="P12732" s="66"/>
      <c r="Q12732" s="31">
        <f t="shared" ref="Q12732:Q12795" si="398">IFERROR(VALUE(LEFT($J12732,2))*60+VALUE(MID($J12732,4,2)),9999)</f>
        <v>9999</v>
      </c>
      <c r="R12732" s="31" t="str">
        <f t="shared" ref="R12732:R12795" si="399">IFERROR(VALUE(LEFT($K12732,2))*60+VALUE(MID($K12732,4,2)),"")</f>
        <v/>
      </c>
      <c r="S12732" s="29">
        <f>IF($Q12732&lt;Parâmetros!$E$19,$G12732-1,$G12732)</f>
        <v>0</v>
      </c>
    </row>
    <row r="12733" spans="1:19" x14ac:dyDescent="0.25">
      <c r="A12733" s="116"/>
      <c r="B12733" s="65"/>
      <c r="C12733" s="65"/>
      <c r="D12733" s="66"/>
      <c r="E12733" s="67"/>
      <c r="F12733" s="65"/>
      <c r="G12733" s="66"/>
      <c r="J12733" s="65"/>
      <c r="K12733" s="65"/>
      <c r="L12733" s="66"/>
      <c r="M12733" s="65"/>
      <c r="O12733" s="65"/>
      <c r="P12733" s="66"/>
      <c r="Q12733" s="31">
        <f t="shared" si="398"/>
        <v>9999</v>
      </c>
      <c r="R12733" s="31" t="str">
        <f t="shared" si="399"/>
        <v/>
      </c>
      <c r="S12733" s="29">
        <f>IF($Q12733&lt;Parâmetros!$E$19,$G12733-1,$G12733)</f>
        <v>0</v>
      </c>
    </row>
    <row r="12734" spans="1:19" x14ac:dyDescent="0.25">
      <c r="A12734" s="116"/>
      <c r="B12734" s="65"/>
      <c r="C12734" s="65"/>
      <c r="D12734" s="66"/>
      <c r="E12734" s="67"/>
      <c r="F12734" s="65"/>
      <c r="G12734" s="66"/>
      <c r="J12734" s="65"/>
      <c r="K12734" s="65"/>
      <c r="L12734" s="66"/>
      <c r="M12734" s="65"/>
      <c r="O12734" s="65"/>
      <c r="P12734" s="66"/>
      <c r="Q12734" s="31">
        <f t="shared" si="398"/>
        <v>9999</v>
      </c>
      <c r="R12734" s="31" t="str">
        <f t="shared" si="399"/>
        <v/>
      </c>
      <c r="S12734" s="29">
        <f>IF($Q12734&lt;Parâmetros!$E$19,$G12734-1,$G12734)</f>
        <v>0</v>
      </c>
    </row>
    <row r="12735" spans="1:19" x14ac:dyDescent="0.25">
      <c r="A12735" s="116"/>
      <c r="B12735" s="65"/>
      <c r="C12735" s="65"/>
      <c r="D12735" s="66"/>
      <c r="E12735" s="67"/>
      <c r="F12735" s="65"/>
      <c r="G12735" s="66"/>
      <c r="J12735" s="65"/>
      <c r="K12735" s="65"/>
      <c r="L12735" s="66"/>
      <c r="M12735" s="65"/>
      <c r="O12735" s="65"/>
      <c r="P12735" s="66"/>
      <c r="Q12735" s="31">
        <f t="shared" si="398"/>
        <v>9999</v>
      </c>
      <c r="R12735" s="31" t="str">
        <f t="shared" si="399"/>
        <v/>
      </c>
      <c r="S12735" s="29">
        <f>IF($Q12735&lt;Parâmetros!$E$19,$G12735-1,$G12735)</f>
        <v>0</v>
      </c>
    </row>
    <row r="12736" spans="1:19" x14ac:dyDescent="0.25">
      <c r="A12736" s="116"/>
      <c r="B12736" s="65"/>
      <c r="C12736" s="65"/>
      <c r="D12736" s="66"/>
      <c r="E12736" s="67"/>
      <c r="F12736" s="65"/>
      <c r="G12736" s="66"/>
      <c r="J12736" s="65"/>
      <c r="K12736" s="65"/>
      <c r="L12736" s="66"/>
      <c r="M12736" s="65"/>
      <c r="O12736" s="65"/>
      <c r="P12736" s="66"/>
      <c r="Q12736" s="31">
        <f t="shared" si="398"/>
        <v>9999</v>
      </c>
      <c r="R12736" s="31" t="str">
        <f t="shared" si="399"/>
        <v/>
      </c>
      <c r="S12736" s="29">
        <f>IF($Q12736&lt;Parâmetros!$E$19,$G12736-1,$G12736)</f>
        <v>0</v>
      </c>
    </row>
    <row r="12737" spans="1:19" x14ac:dyDescent="0.25">
      <c r="A12737" s="116"/>
      <c r="B12737" s="65"/>
      <c r="C12737" s="65"/>
      <c r="D12737" s="66"/>
      <c r="E12737" s="67"/>
      <c r="F12737" s="65"/>
      <c r="G12737" s="66"/>
      <c r="J12737" s="65"/>
      <c r="K12737" s="65"/>
      <c r="L12737" s="66"/>
      <c r="M12737" s="65"/>
      <c r="N12737" s="65"/>
      <c r="O12737" s="65"/>
      <c r="P12737" s="66"/>
      <c r="Q12737" s="31">
        <f t="shared" si="398"/>
        <v>9999</v>
      </c>
      <c r="R12737" s="31" t="str">
        <f t="shared" si="399"/>
        <v/>
      </c>
      <c r="S12737" s="29">
        <f>IF($Q12737&lt;Parâmetros!$E$19,$G12737-1,$G12737)</f>
        <v>0</v>
      </c>
    </row>
    <row r="12738" spans="1:19" x14ac:dyDescent="0.25">
      <c r="A12738" s="116"/>
      <c r="B12738" s="65"/>
      <c r="C12738" s="65"/>
      <c r="D12738" s="66"/>
      <c r="E12738" s="67"/>
      <c r="F12738" s="65"/>
      <c r="G12738" s="66"/>
      <c r="J12738" s="65"/>
      <c r="K12738" s="65"/>
      <c r="L12738" s="66"/>
      <c r="M12738" s="65"/>
      <c r="O12738" s="65"/>
      <c r="P12738" s="66"/>
      <c r="Q12738" s="31">
        <f t="shared" si="398"/>
        <v>9999</v>
      </c>
      <c r="R12738" s="31" t="str">
        <f t="shared" si="399"/>
        <v/>
      </c>
      <c r="S12738" s="29">
        <f>IF($Q12738&lt;Parâmetros!$E$19,$G12738-1,$G12738)</f>
        <v>0</v>
      </c>
    </row>
    <row r="12739" spans="1:19" x14ac:dyDescent="0.25">
      <c r="A12739" s="116"/>
      <c r="B12739" s="65"/>
      <c r="C12739" s="65"/>
      <c r="D12739" s="66"/>
      <c r="E12739" s="67"/>
      <c r="F12739" s="65"/>
      <c r="G12739" s="66"/>
      <c r="J12739" s="65"/>
      <c r="K12739" s="65"/>
      <c r="L12739" s="66"/>
      <c r="M12739" s="65"/>
      <c r="N12739" s="65"/>
      <c r="O12739" s="65"/>
      <c r="P12739" s="66"/>
      <c r="Q12739" s="31">
        <f t="shared" si="398"/>
        <v>9999</v>
      </c>
      <c r="R12739" s="31" t="str">
        <f t="shared" si="399"/>
        <v/>
      </c>
      <c r="S12739" s="29">
        <f>IF($Q12739&lt;Parâmetros!$E$19,$G12739-1,$G12739)</f>
        <v>0</v>
      </c>
    </row>
    <row r="12740" spans="1:19" x14ac:dyDescent="0.25">
      <c r="A12740" s="116"/>
      <c r="B12740" s="65"/>
      <c r="C12740" s="65"/>
      <c r="D12740" s="66"/>
      <c r="E12740" s="67"/>
      <c r="F12740" s="65"/>
      <c r="G12740" s="66"/>
      <c r="J12740" s="65"/>
      <c r="K12740" s="65"/>
      <c r="L12740" s="66"/>
      <c r="M12740" s="65"/>
      <c r="N12740" s="65"/>
      <c r="O12740" s="65"/>
      <c r="P12740" s="66"/>
      <c r="Q12740" s="31">
        <f t="shared" si="398"/>
        <v>9999</v>
      </c>
      <c r="R12740" s="31" t="str">
        <f t="shared" si="399"/>
        <v/>
      </c>
      <c r="S12740" s="29">
        <f>IF($Q12740&lt;Parâmetros!$E$19,$G12740-1,$G12740)</f>
        <v>0</v>
      </c>
    </row>
    <row r="12741" spans="1:19" x14ac:dyDescent="0.25">
      <c r="A12741" s="116"/>
      <c r="B12741" s="65"/>
      <c r="C12741" s="65"/>
      <c r="D12741" s="66"/>
      <c r="E12741" s="67"/>
      <c r="F12741" s="65"/>
      <c r="G12741" s="66"/>
      <c r="J12741" s="65"/>
      <c r="K12741" s="65"/>
      <c r="L12741" s="66"/>
      <c r="M12741" s="65"/>
      <c r="N12741" s="65"/>
      <c r="O12741" s="65"/>
      <c r="P12741" s="66"/>
      <c r="Q12741" s="31">
        <f t="shared" si="398"/>
        <v>9999</v>
      </c>
      <c r="R12741" s="31" t="str">
        <f t="shared" si="399"/>
        <v/>
      </c>
      <c r="S12741" s="29">
        <f>IF($Q12741&lt;Parâmetros!$E$19,$G12741-1,$G12741)</f>
        <v>0</v>
      </c>
    </row>
    <row r="12742" spans="1:19" x14ac:dyDescent="0.25">
      <c r="A12742" s="116"/>
      <c r="B12742" s="65"/>
      <c r="C12742" s="65"/>
      <c r="D12742" s="66"/>
      <c r="E12742" s="67"/>
      <c r="F12742" s="65"/>
      <c r="G12742" s="66"/>
      <c r="J12742" s="65"/>
      <c r="K12742" s="65"/>
      <c r="L12742" s="66"/>
      <c r="M12742" s="65"/>
      <c r="N12742" s="65"/>
      <c r="O12742" s="65"/>
      <c r="P12742" s="66"/>
      <c r="Q12742" s="31">
        <f t="shared" si="398"/>
        <v>9999</v>
      </c>
      <c r="R12742" s="31" t="str">
        <f t="shared" si="399"/>
        <v/>
      </c>
      <c r="S12742" s="29">
        <f>IF($Q12742&lt;Parâmetros!$E$19,$G12742-1,$G12742)</f>
        <v>0</v>
      </c>
    </row>
    <row r="12743" spans="1:19" x14ac:dyDescent="0.25">
      <c r="A12743" s="116"/>
      <c r="B12743" s="65"/>
      <c r="C12743" s="65"/>
      <c r="D12743" s="66"/>
      <c r="E12743" s="67"/>
      <c r="F12743" s="65"/>
      <c r="G12743" s="66"/>
      <c r="J12743" s="65"/>
      <c r="K12743" s="65"/>
      <c r="L12743" s="66"/>
      <c r="M12743" s="65"/>
      <c r="O12743" s="65"/>
      <c r="P12743" s="66"/>
      <c r="Q12743" s="31">
        <f t="shared" si="398"/>
        <v>9999</v>
      </c>
      <c r="R12743" s="31" t="str">
        <f t="shared" si="399"/>
        <v/>
      </c>
      <c r="S12743" s="29">
        <f>IF($Q12743&lt;Parâmetros!$E$19,$G12743-1,$G12743)</f>
        <v>0</v>
      </c>
    </row>
    <row r="12744" spans="1:19" x14ac:dyDescent="0.25">
      <c r="A12744" s="116"/>
      <c r="B12744" s="65"/>
      <c r="C12744" s="65"/>
      <c r="D12744" s="66"/>
      <c r="E12744" s="67"/>
      <c r="F12744" s="65"/>
      <c r="G12744" s="66"/>
      <c r="J12744" s="65"/>
      <c r="K12744" s="65"/>
      <c r="L12744" s="66"/>
      <c r="M12744" s="65"/>
      <c r="O12744" s="65"/>
      <c r="P12744" s="66"/>
      <c r="Q12744" s="31">
        <f t="shared" si="398"/>
        <v>9999</v>
      </c>
      <c r="R12744" s="31" t="str">
        <f t="shared" si="399"/>
        <v/>
      </c>
      <c r="S12744" s="29">
        <f>IF($Q12744&lt;Parâmetros!$E$19,$G12744-1,$G12744)</f>
        <v>0</v>
      </c>
    </row>
    <row r="12745" spans="1:19" x14ac:dyDescent="0.25">
      <c r="A12745" s="116"/>
      <c r="B12745" s="65"/>
      <c r="C12745" s="65"/>
      <c r="D12745" s="66"/>
      <c r="E12745" s="67"/>
      <c r="F12745" s="65"/>
      <c r="G12745" s="66"/>
      <c r="J12745" s="65"/>
      <c r="K12745" s="65"/>
      <c r="L12745" s="66"/>
      <c r="M12745" s="65"/>
      <c r="N12745" s="65"/>
      <c r="O12745" s="65"/>
      <c r="P12745" s="66"/>
      <c r="Q12745" s="31">
        <f t="shared" si="398"/>
        <v>9999</v>
      </c>
      <c r="R12745" s="31" t="str">
        <f t="shared" si="399"/>
        <v/>
      </c>
      <c r="S12745" s="29">
        <f>IF($Q12745&lt;Parâmetros!$E$19,$G12745-1,$G12745)</f>
        <v>0</v>
      </c>
    </row>
    <row r="12746" spans="1:19" x14ac:dyDescent="0.25">
      <c r="A12746" s="116"/>
      <c r="B12746" s="65"/>
      <c r="C12746" s="65"/>
      <c r="D12746" s="66"/>
      <c r="E12746" s="67"/>
      <c r="F12746" s="65"/>
      <c r="G12746" s="66"/>
      <c r="J12746" s="65"/>
      <c r="K12746" s="65"/>
      <c r="L12746" s="66"/>
      <c r="M12746" s="65"/>
      <c r="N12746" s="65"/>
      <c r="O12746" s="65"/>
      <c r="P12746" s="66"/>
      <c r="Q12746" s="31">
        <f t="shared" si="398"/>
        <v>9999</v>
      </c>
      <c r="R12746" s="31" t="str">
        <f t="shared" si="399"/>
        <v/>
      </c>
      <c r="S12746" s="29">
        <f>IF($Q12746&lt;Parâmetros!$E$19,$G12746-1,$G12746)</f>
        <v>0</v>
      </c>
    </row>
    <row r="12747" spans="1:19" x14ac:dyDescent="0.25">
      <c r="A12747" s="116"/>
      <c r="B12747" s="65"/>
      <c r="C12747" s="65"/>
      <c r="D12747" s="66"/>
      <c r="E12747" s="67"/>
      <c r="F12747" s="65"/>
      <c r="G12747" s="66"/>
      <c r="J12747" s="65"/>
      <c r="K12747" s="65"/>
      <c r="L12747" s="66"/>
      <c r="M12747" s="65"/>
      <c r="N12747" s="65"/>
      <c r="O12747" s="65"/>
      <c r="P12747" s="66"/>
      <c r="Q12747" s="31">
        <f t="shared" si="398"/>
        <v>9999</v>
      </c>
      <c r="R12747" s="31" t="str">
        <f t="shared" si="399"/>
        <v/>
      </c>
      <c r="S12747" s="29">
        <f>IF($Q12747&lt;Parâmetros!$E$19,$G12747-1,$G12747)</f>
        <v>0</v>
      </c>
    </row>
    <row r="12748" spans="1:19" x14ac:dyDescent="0.25">
      <c r="A12748" s="116"/>
      <c r="B12748" s="65"/>
      <c r="C12748" s="65"/>
      <c r="D12748" s="66"/>
      <c r="E12748" s="67"/>
      <c r="F12748" s="65"/>
      <c r="G12748" s="66"/>
      <c r="J12748" s="65"/>
      <c r="K12748" s="65"/>
      <c r="L12748" s="66"/>
      <c r="M12748" s="65"/>
      <c r="N12748" s="65"/>
      <c r="O12748" s="65"/>
      <c r="P12748" s="66"/>
      <c r="Q12748" s="31">
        <f t="shared" si="398"/>
        <v>9999</v>
      </c>
      <c r="R12748" s="31" t="str">
        <f t="shared" si="399"/>
        <v/>
      </c>
      <c r="S12748" s="29">
        <f>IF($Q12748&lt;Parâmetros!$E$19,$G12748-1,$G12748)</f>
        <v>0</v>
      </c>
    </row>
    <row r="12749" spans="1:19" x14ac:dyDescent="0.25">
      <c r="A12749" s="116"/>
      <c r="B12749" s="65"/>
      <c r="C12749" s="65"/>
      <c r="D12749" s="66"/>
      <c r="E12749" s="67"/>
      <c r="F12749" s="65"/>
      <c r="G12749" s="66"/>
      <c r="J12749" s="65"/>
      <c r="K12749" s="65"/>
      <c r="L12749" s="66"/>
      <c r="M12749" s="65"/>
      <c r="N12749" s="65"/>
      <c r="O12749" s="65"/>
      <c r="P12749" s="66"/>
      <c r="Q12749" s="31">
        <f t="shared" si="398"/>
        <v>9999</v>
      </c>
      <c r="R12749" s="31" t="str">
        <f t="shared" si="399"/>
        <v/>
      </c>
      <c r="S12749" s="29">
        <f>IF($Q12749&lt;Parâmetros!$E$19,$G12749-1,$G12749)</f>
        <v>0</v>
      </c>
    </row>
    <row r="12750" spans="1:19" x14ac:dyDescent="0.25">
      <c r="A12750" s="116"/>
      <c r="B12750" s="65"/>
      <c r="C12750" s="65"/>
      <c r="D12750" s="66"/>
      <c r="E12750" s="67"/>
      <c r="F12750" s="65"/>
      <c r="G12750" s="66"/>
      <c r="J12750" s="65"/>
      <c r="K12750" s="65"/>
      <c r="L12750" s="66"/>
      <c r="M12750" s="65"/>
      <c r="N12750" s="65"/>
      <c r="O12750" s="65"/>
      <c r="P12750" s="66"/>
      <c r="Q12750" s="31">
        <f t="shared" si="398"/>
        <v>9999</v>
      </c>
      <c r="R12750" s="31" t="str">
        <f t="shared" si="399"/>
        <v/>
      </c>
      <c r="S12750" s="29">
        <f>IF($Q12750&lt;Parâmetros!$E$19,$G12750-1,$G12750)</f>
        <v>0</v>
      </c>
    </row>
    <row r="12751" spans="1:19" x14ac:dyDescent="0.25">
      <c r="A12751" s="116"/>
      <c r="B12751" s="65"/>
      <c r="C12751" s="65"/>
      <c r="D12751" s="66"/>
      <c r="E12751" s="67"/>
      <c r="F12751" s="65"/>
      <c r="G12751" s="66"/>
      <c r="J12751" s="65"/>
      <c r="K12751" s="65"/>
      <c r="L12751" s="66"/>
      <c r="M12751" s="65"/>
      <c r="N12751" s="65"/>
      <c r="O12751" s="65"/>
      <c r="P12751" s="66"/>
      <c r="Q12751" s="31">
        <f t="shared" si="398"/>
        <v>9999</v>
      </c>
      <c r="R12751" s="31" t="str">
        <f t="shared" si="399"/>
        <v/>
      </c>
      <c r="S12751" s="29">
        <f>IF($Q12751&lt;Parâmetros!$E$19,$G12751-1,$G12751)</f>
        <v>0</v>
      </c>
    </row>
    <row r="12752" spans="1:19" x14ac:dyDescent="0.25">
      <c r="A12752" s="116"/>
      <c r="B12752" s="65"/>
      <c r="C12752" s="65"/>
      <c r="D12752" s="66"/>
      <c r="E12752" s="67"/>
      <c r="F12752" s="65"/>
      <c r="G12752" s="66"/>
      <c r="J12752" s="65"/>
      <c r="K12752" s="65"/>
      <c r="L12752" s="66"/>
      <c r="M12752" s="65"/>
      <c r="N12752" s="65"/>
      <c r="O12752" s="65"/>
      <c r="P12752" s="66"/>
      <c r="Q12752" s="31">
        <f t="shared" si="398"/>
        <v>9999</v>
      </c>
      <c r="R12752" s="31" t="str">
        <f t="shared" si="399"/>
        <v/>
      </c>
      <c r="S12752" s="29">
        <f>IF($Q12752&lt;Parâmetros!$E$19,$G12752-1,$G12752)</f>
        <v>0</v>
      </c>
    </row>
    <row r="12753" spans="1:19" x14ac:dyDescent="0.25">
      <c r="A12753" s="116"/>
      <c r="B12753" s="65"/>
      <c r="C12753" s="65"/>
      <c r="D12753" s="66"/>
      <c r="E12753" s="67"/>
      <c r="F12753" s="65"/>
      <c r="G12753" s="66"/>
      <c r="J12753" s="65"/>
      <c r="K12753" s="65"/>
      <c r="L12753" s="66"/>
      <c r="M12753" s="65"/>
      <c r="O12753" s="65"/>
      <c r="P12753" s="66"/>
      <c r="Q12753" s="31">
        <f t="shared" si="398"/>
        <v>9999</v>
      </c>
      <c r="R12753" s="31" t="str">
        <f t="shared" si="399"/>
        <v/>
      </c>
      <c r="S12753" s="29">
        <f>IF($Q12753&lt;Parâmetros!$E$19,$G12753-1,$G12753)</f>
        <v>0</v>
      </c>
    </row>
    <row r="12754" spans="1:19" x14ac:dyDescent="0.25">
      <c r="A12754" s="116"/>
      <c r="B12754" s="65"/>
      <c r="C12754" s="65"/>
      <c r="D12754" s="66"/>
      <c r="E12754" s="67"/>
      <c r="F12754" s="65"/>
      <c r="G12754" s="66"/>
      <c r="J12754" s="65"/>
      <c r="K12754" s="65"/>
      <c r="L12754" s="66"/>
      <c r="M12754" s="65"/>
      <c r="N12754" s="65"/>
      <c r="O12754" s="65"/>
      <c r="P12754" s="66"/>
      <c r="Q12754" s="31">
        <f t="shared" si="398"/>
        <v>9999</v>
      </c>
      <c r="R12754" s="31" t="str">
        <f t="shared" si="399"/>
        <v/>
      </c>
      <c r="S12754" s="29">
        <f>IF($Q12754&lt;Parâmetros!$E$19,$G12754-1,$G12754)</f>
        <v>0</v>
      </c>
    </row>
    <row r="12755" spans="1:19" x14ac:dyDescent="0.25">
      <c r="A12755" s="116"/>
      <c r="B12755" s="65"/>
      <c r="C12755" s="65"/>
      <c r="D12755" s="66"/>
      <c r="E12755" s="67"/>
      <c r="F12755" s="65"/>
      <c r="G12755" s="66"/>
      <c r="J12755" s="65"/>
      <c r="K12755" s="65"/>
      <c r="L12755" s="66"/>
      <c r="M12755" s="65"/>
      <c r="N12755" s="65"/>
      <c r="O12755" s="65"/>
      <c r="P12755" s="66"/>
      <c r="Q12755" s="31">
        <f t="shared" si="398"/>
        <v>9999</v>
      </c>
      <c r="R12755" s="31" t="str">
        <f t="shared" si="399"/>
        <v/>
      </c>
      <c r="S12755" s="29">
        <f>IF($Q12755&lt;Parâmetros!$E$19,$G12755-1,$G12755)</f>
        <v>0</v>
      </c>
    </row>
    <row r="12756" spans="1:19" x14ac:dyDescent="0.25">
      <c r="A12756" s="116"/>
      <c r="B12756" s="65"/>
      <c r="C12756" s="65"/>
      <c r="D12756" s="66"/>
      <c r="E12756" s="67"/>
      <c r="F12756" s="65"/>
      <c r="G12756" s="66"/>
      <c r="J12756" s="65"/>
      <c r="K12756" s="65"/>
      <c r="L12756" s="66"/>
      <c r="M12756" s="65"/>
      <c r="N12756" s="65"/>
      <c r="O12756" s="65"/>
      <c r="P12756" s="66"/>
      <c r="Q12756" s="31">
        <f t="shared" si="398"/>
        <v>9999</v>
      </c>
      <c r="R12756" s="31" t="str">
        <f t="shared" si="399"/>
        <v/>
      </c>
      <c r="S12756" s="29">
        <f>IF($Q12756&lt;Parâmetros!$E$19,$G12756-1,$G12756)</f>
        <v>0</v>
      </c>
    </row>
    <row r="12757" spans="1:19" x14ac:dyDescent="0.25">
      <c r="A12757" s="116"/>
      <c r="B12757" s="65"/>
      <c r="C12757" s="65"/>
      <c r="D12757" s="66"/>
      <c r="E12757" s="67"/>
      <c r="F12757" s="65"/>
      <c r="G12757" s="66"/>
      <c r="J12757" s="65"/>
      <c r="K12757" s="65"/>
      <c r="L12757" s="66"/>
      <c r="M12757" s="65"/>
      <c r="N12757" s="65"/>
      <c r="O12757" s="65"/>
      <c r="P12757" s="66"/>
      <c r="Q12757" s="31">
        <f t="shared" si="398"/>
        <v>9999</v>
      </c>
      <c r="R12757" s="31" t="str">
        <f t="shared" si="399"/>
        <v/>
      </c>
      <c r="S12757" s="29">
        <f>IF($Q12757&lt;Parâmetros!$E$19,$G12757-1,$G12757)</f>
        <v>0</v>
      </c>
    </row>
    <row r="12758" spans="1:19" x14ac:dyDescent="0.25">
      <c r="A12758" s="116"/>
      <c r="B12758" s="65"/>
      <c r="C12758" s="65"/>
      <c r="D12758" s="66"/>
      <c r="E12758" s="67"/>
      <c r="F12758" s="65"/>
      <c r="G12758" s="66"/>
      <c r="J12758" s="65"/>
      <c r="K12758" s="65"/>
      <c r="L12758" s="66"/>
      <c r="M12758" s="65"/>
      <c r="N12758" s="65"/>
      <c r="O12758" s="65"/>
      <c r="P12758" s="66"/>
      <c r="Q12758" s="31">
        <f t="shared" si="398"/>
        <v>9999</v>
      </c>
      <c r="R12758" s="31" t="str">
        <f t="shared" si="399"/>
        <v/>
      </c>
      <c r="S12758" s="29">
        <f>IF($Q12758&lt;Parâmetros!$E$19,$G12758-1,$G12758)</f>
        <v>0</v>
      </c>
    </row>
    <row r="12759" spans="1:19" x14ac:dyDescent="0.25">
      <c r="A12759" s="116"/>
      <c r="B12759" s="65"/>
      <c r="C12759" s="65"/>
      <c r="D12759" s="66"/>
      <c r="E12759" s="67"/>
      <c r="F12759" s="65"/>
      <c r="G12759" s="66"/>
      <c r="J12759" s="65"/>
      <c r="K12759" s="65"/>
      <c r="L12759" s="66"/>
      <c r="M12759" s="65"/>
      <c r="N12759" s="65"/>
      <c r="O12759" s="65"/>
      <c r="P12759" s="66"/>
      <c r="Q12759" s="31">
        <f t="shared" si="398"/>
        <v>9999</v>
      </c>
      <c r="R12759" s="31" t="str">
        <f t="shared" si="399"/>
        <v/>
      </c>
      <c r="S12759" s="29">
        <f>IF($Q12759&lt;Parâmetros!$E$19,$G12759-1,$G12759)</f>
        <v>0</v>
      </c>
    </row>
    <row r="12760" spans="1:19" x14ac:dyDescent="0.25">
      <c r="A12760" s="116"/>
      <c r="B12760" s="65"/>
      <c r="C12760" s="65"/>
      <c r="D12760" s="66"/>
      <c r="E12760" s="67"/>
      <c r="F12760" s="65"/>
      <c r="G12760" s="66"/>
      <c r="J12760" s="65"/>
      <c r="K12760" s="65"/>
      <c r="L12760" s="66"/>
      <c r="M12760" s="65"/>
      <c r="N12760" s="65"/>
      <c r="O12760" s="65"/>
      <c r="P12760" s="66"/>
      <c r="Q12760" s="31">
        <f t="shared" si="398"/>
        <v>9999</v>
      </c>
      <c r="R12760" s="31" t="str">
        <f t="shared" si="399"/>
        <v/>
      </c>
      <c r="S12760" s="29">
        <f>IF($Q12760&lt;Parâmetros!$E$19,$G12760-1,$G12760)</f>
        <v>0</v>
      </c>
    </row>
    <row r="12761" spans="1:19" x14ac:dyDescent="0.25">
      <c r="A12761" s="116"/>
      <c r="B12761" s="65"/>
      <c r="C12761" s="65"/>
      <c r="D12761" s="66"/>
      <c r="E12761" s="67"/>
      <c r="F12761" s="65"/>
      <c r="G12761" s="66"/>
      <c r="J12761" s="65"/>
      <c r="K12761" s="65"/>
      <c r="L12761" s="66"/>
      <c r="M12761" s="65"/>
      <c r="N12761" s="65"/>
      <c r="O12761" s="65"/>
      <c r="P12761" s="66"/>
      <c r="Q12761" s="31">
        <f t="shared" si="398"/>
        <v>9999</v>
      </c>
      <c r="R12761" s="31" t="str">
        <f t="shared" si="399"/>
        <v/>
      </c>
      <c r="S12761" s="29">
        <f>IF($Q12761&lt;Parâmetros!$E$19,$G12761-1,$G12761)</f>
        <v>0</v>
      </c>
    </row>
    <row r="12762" spans="1:19" x14ac:dyDescent="0.25">
      <c r="A12762" s="116"/>
      <c r="B12762" s="65"/>
      <c r="C12762" s="65"/>
      <c r="D12762" s="66"/>
      <c r="E12762" s="67"/>
      <c r="F12762" s="65"/>
      <c r="G12762" s="66"/>
      <c r="J12762" s="65"/>
      <c r="K12762" s="65"/>
      <c r="L12762" s="66"/>
      <c r="M12762" s="65"/>
      <c r="N12762" s="65"/>
      <c r="O12762" s="65"/>
      <c r="P12762" s="66"/>
      <c r="Q12762" s="31">
        <f t="shared" si="398"/>
        <v>9999</v>
      </c>
      <c r="R12762" s="31" t="str">
        <f t="shared" si="399"/>
        <v/>
      </c>
      <c r="S12762" s="29">
        <f>IF($Q12762&lt;Parâmetros!$E$19,$G12762-1,$G12762)</f>
        <v>0</v>
      </c>
    </row>
    <row r="12763" spans="1:19" x14ac:dyDescent="0.25">
      <c r="A12763" s="116"/>
      <c r="B12763" s="65"/>
      <c r="C12763" s="65"/>
      <c r="D12763" s="66"/>
      <c r="E12763" s="67"/>
      <c r="F12763" s="65"/>
      <c r="G12763" s="66"/>
      <c r="J12763" s="65"/>
      <c r="K12763" s="65"/>
      <c r="L12763" s="66"/>
      <c r="M12763" s="65"/>
      <c r="N12763" s="65"/>
      <c r="O12763" s="65"/>
      <c r="P12763" s="66"/>
      <c r="Q12763" s="31">
        <f t="shared" si="398"/>
        <v>9999</v>
      </c>
      <c r="R12763" s="31" t="str">
        <f t="shared" si="399"/>
        <v/>
      </c>
      <c r="S12763" s="29">
        <f>IF($Q12763&lt;Parâmetros!$E$19,$G12763-1,$G12763)</f>
        <v>0</v>
      </c>
    </row>
    <row r="12764" spans="1:19" x14ac:dyDescent="0.25">
      <c r="A12764" s="116"/>
      <c r="B12764" s="65"/>
      <c r="C12764" s="65"/>
      <c r="D12764" s="66"/>
      <c r="E12764" s="67"/>
      <c r="F12764" s="65"/>
      <c r="G12764" s="66"/>
      <c r="J12764" s="65"/>
      <c r="K12764" s="65"/>
      <c r="L12764" s="66"/>
      <c r="M12764" s="65"/>
      <c r="N12764" s="65"/>
      <c r="O12764" s="65"/>
      <c r="P12764" s="66"/>
      <c r="Q12764" s="31">
        <f t="shared" si="398"/>
        <v>9999</v>
      </c>
      <c r="R12764" s="31" t="str">
        <f t="shared" si="399"/>
        <v/>
      </c>
      <c r="S12764" s="29">
        <f>IF($Q12764&lt;Parâmetros!$E$19,$G12764-1,$G12764)</f>
        <v>0</v>
      </c>
    </row>
    <row r="12765" spans="1:19" x14ac:dyDescent="0.25">
      <c r="A12765" s="116"/>
      <c r="B12765" s="65"/>
      <c r="C12765" s="65"/>
      <c r="D12765" s="66"/>
      <c r="E12765" s="67"/>
      <c r="F12765" s="65"/>
      <c r="G12765" s="66"/>
      <c r="J12765" s="65"/>
      <c r="K12765" s="65"/>
      <c r="L12765" s="66"/>
      <c r="M12765" s="65"/>
      <c r="N12765" s="65"/>
      <c r="O12765" s="65"/>
      <c r="P12765" s="66"/>
      <c r="Q12765" s="31">
        <f t="shared" si="398"/>
        <v>9999</v>
      </c>
      <c r="R12765" s="31" t="str">
        <f t="shared" si="399"/>
        <v/>
      </c>
      <c r="S12765" s="29">
        <f>IF($Q12765&lt;Parâmetros!$E$19,$G12765-1,$G12765)</f>
        <v>0</v>
      </c>
    </row>
    <row r="12766" spans="1:19" x14ac:dyDescent="0.25">
      <c r="A12766" s="116"/>
      <c r="B12766" s="65"/>
      <c r="C12766" s="65"/>
      <c r="D12766" s="66"/>
      <c r="E12766" s="67"/>
      <c r="F12766" s="65"/>
      <c r="G12766" s="66"/>
      <c r="J12766" s="65"/>
      <c r="K12766" s="65"/>
      <c r="L12766" s="66"/>
      <c r="M12766" s="65"/>
      <c r="N12766" s="65"/>
      <c r="O12766" s="65"/>
      <c r="P12766" s="66"/>
      <c r="Q12766" s="31">
        <f t="shared" si="398"/>
        <v>9999</v>
      </c>
      <c r="R12766" s="31" t="str">
        <f t="shared" si="399"/>
        <v/>
      </c>
      <c r="S12766" s="29">
        <f>IF($Q12766&lt;Parâmetros!$E$19,$G12766-1,$G12766)</f>
        <v>0</v>
      </c>
    </row>
    <row r="12767" spans="1:19" x14ac:dyDescent="0.25">
      <c r="A12767" s="116"/>
      <c r="B12767" s="65"/>
      <c r="C12767" s="65"/>
      <c r="D12767" s="66"/>
      <c r="E12767" s="67"/>
      <c r="F12767" s="65"/>
      <c r="G12767" s="66"/>
      <c r="J12767" s="65"/>
      <c r="K12767" s="65"/>
      <c r="L12767" s="66"/>
      <c r="M12767" s="65"/>
      <c r="N12767" s="65"/>
      <c r="O12767" s="65"/>
      <c r="P12767" s="66"/>
      <c r="Q12767" s="31">
        <f t="shared" si="398"/>
        <v>9999</v>
      </c>
      <c r="R12767" s="31" t="str">
        <f t="shared" si="399"/>
        <v/>
      </c>
      <c r="S12767" s="29">
        <f>IF($Q12767&lt;Parâmetros!$E$19,$G12767-1,$G12767)</f>
        <v>0</v>
      </c>
    </row>
    <row r="12768" spans="1:19" x14ac:dyDescent="0.25">
      <c r="A12768" s="116"/>
      <c r="B12768" s="65"/>
      <c r="C12768" s="65"/>
      <c r="D12768" s="66"/>
      <c r="E12768" s="67"/>
      <c r="F12768" s="65"/>
      <c r="G12768" s="66"/>
      <c r="J12768" s="65"/>
      <c r="K12768" s="65"/>
      <c r="L12768" s="66"/>
      <c r="M12768" s="65"/>
      <c r="N12768" s="65"/>
      <c r="O12768" s="65"/>
      <c r="P12768" s="66"/>
      <c r="Q12768" s="31">
        <f t="shared" si="398"/>
        <v>9999</v>
      </c>
      <c r="R12768" s="31" t="str">
        <f t="shared" si="399"/>
        <v/>
      </c>
      <c r="S12768" s="29">
        <f>IF($Q12768&lt;Parâmetros!$E$19,$G12768-1,$G12768)</f>
        <v>0</v>
      </c>
    </row>
    <row r="12769" spans="1:19" x14ac:dyDescent="0.25">
      <c r="A12769" s="116"/>
      <c r="B12769" s="65"/>
      <c r="C12769" s="65"/>
      <c r="D12769" s="66"/>
      <c r="E12769" s="67"/>
      <c r="F12769" s="65"/>
      <c r="G12769" s="66"/>
      <c r="J12769" s="65"/>
      <c r="K12769" s="65"/>
      <c r="L12769" s="66"/>
      <c r="M12769" s="65"/>
      <c r="N12769" s="65"/>
      <c r="O12769" s="65"/>
      <c r="P12769" s="66"/>
      <c r="Q12769" s="31">
        <f t="shared" si="398"/>
        <v>9999</v>
      </c>
      <c r="R12769" s="31" t="str">
        <f t="shared" si="399"/>
        <v/>
      </c>
      <c r="S12769" s="29">
        <f>IF($Q12769&lt;Parâmetros!$E$19,$G12769-1,$G12769)</f>
        <v>0</v>
      </c>
    </row>
    <row r="12770" spans="1:19" x14ac:dyDescent="0.25">
      <c r="A12770" s="116"/>
      <c r="B12770" s="65"/>
      <c r="C12770" s="65"/>
      <c r="D12770" s="66"/>
      <c r="E12770" s="67"/>
      <c r="F12770" s="65"/>
      <c r="G12770" s="66"/>
      <c r="J12770" s="65"/>
      <c r="K12770" s="65"/>
      <c r="L12770" s="66"/>
      <c r="M12770" s="65"/>
      <c r="N12770" s="65"/>
      <c r="O12770" s="65"/>
      <c r="P12770" s="66"/>
      <c r="Q12770" s="31">
        <f t="shared" si="398"/>
        <v>9999</v>
      </c>
      <c r="R12770" s="31" t="str">
        <f t="shared" si="399"/>
        <v/>
      </c>
      <c r="S12770" s="29">
        <f>IF($Q12770&lt;Parâmetros!$E$19,$G12770-1,$G12770)</f>
        <v>0</v>
      </c>
    </row>
    <row r="12771" spans="1:19" x14ac:dyDescent="0.25">
      <c r="A12771" s="116"/>
      <c r="B12771" s="65"/>
      <c r="C12771" s="65"/>
      <c r="D12771" s="66"/>
      <c r="E12771" s="67"/>
      <c r="F12771" s="65"/>
      <c r="G12771" s="66"/>
      <c r="J12771" s="65"/>
      <c r="K12771" s="65"/>
      <c r="L12771" s="66"/>
      <c r="M12771" s="65"/>
      <c r="N12771" s="65"/>
      <c r="O12771" s="65"/>
      <c r="P12771" s="66"/>
      <c r="Q12771" s="31">
        <f t="shared" si="398"/>
        <v>9999</v>
      </c>
      <c r="R12771" s="31" t="str">
        <f t="shared" si="399"/>
        <v/>
      </c>
      <c r="S12771" s="29">
        <f>IF($Q12771&lt;Parâmetros!$E$19,$G12771-1,$G12771)</f>
        <v>0</v>
      </c>
    </row>
    <row r="12772" spans="1:19" x14ac:dyDescent="0.25">
      <c r="A12772" s="116"/>
      <c r="B12772" s="65"/>
      <c r="C12772" s="65"/>
      <c r="D12772" s="66"/>
      <c r="E12772" s="67"/>
      <c r="F12772" s="65"/>
      <c r="G12772" s="66"/>
      <c r="J12772" s="65"/>
      <c r="K12772" s="65"/>
      <c r="L12772" s="66"/>
      <c r="M12772" s="65"/>
      <c r="N12772" s="65"/>
      <c r="O12772" s="65"/>
      <c r="P12772" s="66"/>
      <c r="Q12772" s="31">
        <f t="shared" si="398"/>
        <v>9999</v>
      </c>
      <c r="R12772" s="31" t="str">
        <f t="shared" si="399"/>
        <v/>
      </c>
      <c r="S12772" s="29">
        <f>IF($Q12772&lt;Parâmetros!$E$19,$G12772-1,$G12772)</f>
        <v>0</v>
      </c>
    </row>
    <row r="12773" spans="1:19" x14ac:dyDescent="0.25">
      <c r="A12773" s="116"/>
      <c r="B12773" s="65"/>
      <c r="C12773" s="65"/>
      <c r="D12773" s="66"/>
      <c r="E12773" s="67"/>
      <c r="F12773" s="65"/>
      <c r="G12773" s="66"/>
      <c r="J12773" s="65"/>
      <c r="K12773" s="65"/>
      <c r="L12773" s="66"/>
      <c r="M12773" s="65"/>
      <c r="N12773" s="65"/>
      <c r="O12773" s="65"/>
      <c r="P12773" s="66"/>
      <c r="Q12773" s="31">
        <f t="shared" si="398"/>
        <v>9999</v>
      </c>
      <c r="R12773" s="31" t="str">
        <f t="shared" si="399"/>
        <v/>
      </c>
      <c r="S12773" s="29">
        <f>IF($Q12773&lt;Parâmetros!$E$19,$G12773-1,$G12773)</f>
        <v>0</v>
      </c>
    </row>
    <row r="12774" spans="1:19" x14ac:dyDescent="0.25">
      <c r="A12774" s="116"/>
      <c r="B12774" s="65"/>
      <c r="C12774" s="65"/>
      <c r="D12774" s="66"/>
      <c r="E12774" s="67"/>
      <c r="F12774" s="65"/>
      <c r="G12774" s="66"/>
      <c r="J12774" s="65"/>
      <c r="K12774" s="65"/>
      <c r="L12774" s="66"/>
      <c r="M12774" s="65"/>
      <c r="N12774" s="65"/>
      <c r="O12774" s="65"/>
      <c r="P12774" s="66"/>
      <c r="Q12774" s="31">
        <f t="shared" si="398"/>
        <v>9999</v>
      </c>
      <c r="R12774" s="31" t="str">
        <f t="shared" si="399"/>
        <v/>
      </c>
      <c r="S12774" s="29">
        <f>IF($Q12774&lt;Parâmetros!$E$19,$G12774-1,$G12774)</f>
        <v>0</v>
      </c>
    </row>
    <row r="12775" spans="1:19" x14ac:dyDescent="0.25">
      <c r="A12775" s="116"/>
      <c r="B12775" s="65"/>
      <c r="C12775" s="65"/>
      <c r="D12775" s="66"/>
      <c r="E12775" s="67"/>
      <c r="F12775" s="65"/>
      <c r="G12775" s="66"/>
      <c r="J12775" s="65"/>
      <c r="K12775" s="65"/>
      <c r="L12775" s="66"/>
      <c r="M12775" s="65"/>
      <c r="N12775" s="65"/>
      <c r="O12775" s="65"/>
      <c r="P12775" s="66"/>
      <c r="Q12775" s="31">
        <f t="shared" si="398"/>
        <v>9999</v>
      </c>
      <c r="R12775" s="31" t="str">
        <f t="shared" si="399"/>
        <v/>
      </c>
      <c r="S12775" s="29">
        <f>IF($Q12775&lt;Parâmetros!$E$19,$G12775-1,$G12775)</f>
        <v>0</v>
      </c>
    </row>
    <row r="12776" spans="1:19" x14ac:dyDescent="0.25">
      <c r="A12776" s="116"/>
      <c r="B12776" s="65"/>
      <c r="C12776" s="65"/>
      <c r="D12776" s="66"/>
      <c r="E12776" s="67"/>
      <c r="F12776" s="65"/>
      <c r="G12776" s="66"/>
      <c r="J12776" s="65"/>
      <c r="K12776" s="65"/>
      <c r="L12776" s="66"/>
      <c r="M12776" s="65"/>
      <c r="O12776" s="65"/>
      <c r="P12776" s="66"/>
      <c r="Q12776" s="31">
        <f t="shared" si="398"/>
        <v>9999</v>
      </c>
      <c r="R12776" s="31" t="str">
        <f t="shared" si="399"/>
        <v/>
      </c>
      <c r="S12776" s="29">
        <f>IF($Q12776&lt;Parâmetros!$E$19,$G12776-1,$G12776)</f>
        <v>0</v>
      </c>
    </row>
    <row r="12777" spans="1:19" x14ac:dyDescent="0.25">
      <c r="A12777" s="116"/>
      <c r="B12777" s="65"/>
      <c r="C12777" s="65"/>
      <c r="D12777" s="66"/>
      <c r="E12777" s="67"/>
      <c r="F12777" s="65"/>
      <c r="G12777" s="66"/>
      <c r="J12777" s="65"/>
      <c r="K12777" s="65"/>
      <c r="L12777" s="66"/>
      <c r="M12777" s="65"/>
      <c r="N12777" s="65"/>
      <c r="O12777" s="65"/>
      <c r="P12777" s="66"/>
      <c r="Q12777" s="31">
        <f t="shared" si="398"/>
        <v>9999</v>
      </c>
      <c r="R12777" s="31" t="str">
        <f t="shared" si="399"/>
        <v/>
      </c>
      <c r="S12777" s="29">
        <f>IF($Q12777&lt;Parâmetros!$E$19,$G12777-1,$G12777)</f>
        <v>0</v>
      </c>
    </row>
    <row r="12778" spans="1:19" x14ac:dyDescent="0.25">
      <c r="A12778" s="116"/>
      <c r="B12778" s="65"/>
      <c r="C12778" s="65"/>
      <c r="D12778" s="66"/>
      <c r="E12778" s="67"/>
      <c r="F12778" s="65"/>
      <c r="G12778" s="66"/>
      <c r="J12778" s="65"/>
      <c r="K12778" s="65"/>
      <c r="L12778" s="66"/>
      <c r="M12778" s="65"/>
      <c r="N12778" s="65"/>
      <c r="O12778" s="65"/>
      <c r="P12778" s="66"/>
      <c r="Q12778" s="31">
        <f t="shared" si="398"/>
        <v>9999</v>
      </c>
      <c r="R12778" s="31" t="str">
        <f t="shared" si="399"/>
        <v/>
      </c>
      <c r="S12778" s="29">
        <f>IF($Q12778&lt;Parâmetros!$E$19,$G12778-1,$G12778)</f>
        <v>0</v>
      </c>
    </row>
    <row r="12779" spans="1:19" x14ac:dyDescent="0.25">
      <c r="A12779" s="116"/>
      <c r="B12779" s="65"/>
      <c r="C12779" s="65"/>
      <c r="D12779" s="66"/>
      <c r="E12779" s="67"/>
      <c r="F12779" s="65"/>
      <c r="G12779" s="66"/>
      <c r="J12779" s="65"/>
      <c r="K12779" s="65"/>
      <c r="L12779" s="66"/>
      <c r="M12779" s="65"/>
      <c r="N12779" s="65"/>
      <c r="O12779" s="65"/>
      <c r="P12779" s="66"/>
      <c r="Q12779" s="31">
        <f t="shared" si="398"/>
        <v>9999</v>
      </c>
      <c r="R12779" s="31" t="str">
        <f t="shared" si="399"/>
        <v/>
      </c>
      <c r="S12779" s="29">
        <f>IF($Q12779&lt;Parâmetros!$E$19,$G12779-1,$G12779)</f>
        <v>0</v>
      </c>
    </row>
    <row r="12780" spans="1:19" x14ac:dyDescent="0.25">
      <c r="A12780" s="116"/>
      <c r="B12780" s="65"/>
      <c r="C12780" s="65"/>
      <c r="D12780" s="66"/>
      <c r="E12780" s="67"/>
      <c r="F12780" s="65"/>
      <c r="G12780" s="66"/>
      <c r="J12780" s="65"/>
      <c r="K12780" s="65"/>
      <c r="L12780" s="66"/>
      <c r="M12780" s="65"/>
      <c r="O12780" s="65"/>
      <c r="P12780" s="66"/>
      <c r="Q12780" s="31">
        <f t="shared" si="398"/>
        <v>9999</v>
      </c>
      <c r="R12780" s="31" t="str">
        <f t="shared" si="399"/>
        <v/>
      </c>
      <c r="S12780" s="29">
        <f>IF($Q12780&lt;Parâmetros!$E$19,$G12780-1,$G12780)</f>
        <v>0</v>
      </c>
    </row>
    <row r="12781" spans="1:19" x14ac:dyDescent="0.25">
      <c r="A12781" s="116"/>
      <c r="B12781" s="65"/>
      <c r="C12781" s="65"/>
      <c r="D12781" s="66"/>
      <c r="E12781" s="67"/>
      <c r="F12781" s="65"/>
      <c r="G12781" s="66"/>
      <c r="J12781" s="65"/>
      <c r="K12781" s="65"/>
      <c r="L12781" s="66"/>
      <c r="M12781" s="65"/>
      <c r="O12781" s="65"/>
      <c r="P12781" s="66"/>
      <c r="Q12781" s="31">
        <f t="shared" si="398"/>
        <v>9999</v>
      </c>
      <c r="R12781" s="31" t="str">
        <f t="shared" si="399"/>
        <v/>
      </c>
      <c r="S12781" s="29">
        <f>IF($Q12781&lt;Parâmetros!$E$19,$G12781-1,$G12781)</f>
        <v>0</v>
      </c>
    </row>
    <row r="12782" spans="1:19" x14ac:dyDescent="0.25">
      <c r="A12782" s="116"/>
      <c r="B12782" s="65"/>
      <c r="C12782" s="65"/>
      <c r="D12782" s="66"/>
      <c r="E12782" s="67"/>
      <c r="F12782" s="65"/>
      <c r="G12782" s="66"/>
      <c r="J12782" s="65"/>
      <c r="K12782" s="65"/>
      <c r="L12782" s="66"/>
      <c r="M12782" s="65"/>
      <c r="N12782" s="65"/>
      <c r="O12782" s="65"/>
      <c r="P12782" s="66"/>
      <c r="Q12782" s="31">
        <f t="shared" si="398"/>
        <v>9999</v>
      </c>
      <c r="R12782" s="31" t="str">
        <f t="shared" si="399"/>
        <v/>
      </c>
      <c r="S12782" s="29">
        <f>IF($Q12782&lt;Parâmetros!$E$19,$G12782-1,$G12782)</f>
        <v>0</v>
      </c>
    </row>
    <row r="12783" spans="1:19" x14ac:dyDescent="0.25">
      <c r="A12783" s="116"/>
      <c r="B12783" s="65"/>
      <c r="C12783" s="65"/>
      <c r="D12783" s="66"/>
      <c r="E12783" s="67"/>
      <c r="F12783" s="65"/>
      <c r="G12783" s="66"/>
      <c r="J12783" s="65"/>
      <c r="K12783" s="65"/>
      <c r="L12783" s="66"/>
      <c r="M12783" s="65"/>
      <c r="N12783" s="65"/>
      <c r="O12783" s="65"/>
      <c r="P12783" s="66"/>
      <c r="Q12783" s="31">
        <f t="shared" si="398"/>
        <v>9999</v>
      </c>
      <c r="R12783" s="31" t="str">
        <f t="shared" si="399"/>
        <v/>
      </c>
      <c r="S12783" s="29">
        <f>IF($Q12783&lt;Parâmetros!$E$19,$G12783-1,$G12783)</f>
        <v>0</v>
      </c>
    </row>
    <row r="12784" spans="1:19" x14ac:dyDescent="0.25">
      <c r="A12784" s="116"/>
      <c r="B12784" s="65"/>
      <c r="C12784" s="65"/>
      <c r="D12784" s="66"/>
      <c r="E12784" s="67"/>
      <c r="F12784" s="65"/>
      <c r="G12784" s="66"/>
      <c r="J12784" s="65"/>
      <c r="K12784" s="65"/>
      <c r="L12784" s="66"/>
      <c r="M12784" s="65"/>
      <c r="N12784" s="65"/>
      <c r="O12784" s="65"/>
      <c r="P12784" s="66"/>
      <c r="Q12784" s="31">
        <f t="shared" si="398"/>
        <v>9999</v>
      </c>
      <c r="R12784" s="31" t="str">
        <f t="shared" si="399"/>
        <v/>
      </c>
      <c r="S12784" s="29">
        <f>IF($Q12784&lt;Parâmetros!$E$19,$G12784-1,$G12784)</f>
        <v>0</v>
      </c>
    </row>
    <row r="12785" spans="1:19" x14ac:dyDescent="0.25">
      <c r="A12785" s="116"/>
      <c r="B12785" s="65"/>
      <c r="C12785" s="65"/>
      <c r="D12785" s="66"/>
      <c r="E12785" s="67"/>
      <c r="F12785" s="65"/>
      <c r="G12785" s="66"/>
      <c r="J12785" s="65"/>
      <c r="K12785" s="65"/>
      <c r="L12785" s="66"/>
      <c r="M12785" s="65"/>
      <c r="N12785" s="65"/>
      <c r="O12785" s="65"/>
      <c r="P12785" s="66"/>
      <c r="Q12785" s="31">
        <f t="shared" si="398"/>
        <v>9999</v>
      </c>
      <c r="R12785" s="31" t="str">
        <f t="shared" si="399"/>
        <v/>
      </c>
      <c r="S12785" s="29">
        <f>IF($Q12785&lt;Parâmetros!$E$19,$G12785-1,$G12785)</f>
        <v>0</v>
      </c>
    </row>
    <row r="12786" spans="1:19" x14ac:dyDescent="0.25">
      <c r="A12786" s="116"/>
      <c r="B12786" s="65"/>
      <c r="C12786" s="65"/>
      <c r="D12786" s="66"/>
      <c r="E12786" s="67"/>
      <c r="F12786" s="65"/>
      <c r="G12786" s="66"/>
      <c r="J12786" s="65"/>
      <c r="K12786" s="65"/>
      <c r="L12786" s="66"/>
      <c r="M12786" s="65"/>
      <c r="N12786" s="65"/>
      <c r="O12786" s="65"/>
      <c r="P12786" s="66"/>
      <c r="Q12786" s="31">
        <f t="shared" si="398"/>
        <v>9999</v>
      </c>
      <c r="R12786" s="31" t="str">
        <f t="shared" si="399"/>
        <v/>
      </c>
      <c r="S12786" s="29">
        <f>IF($Q12786&lt;Parâmetros!$E$19,$G12786-1,$G12786)</f>
        <v>0</v>
      </c>
    </row>
    <row r="12787" spans="1:19" x14ac:dyDescent="0.25">
      <c r="A12787" s="116"/>
      <c r="B12787" s="65"/>
      <c r="C12787" s="65"/>
      <c r="D12787" s="66"/>
      <c r="E12787" s="67"/>
      <c r="F12787" s="65"/>
      <c r="G12787" s="66"/>
      <c r="J12787" s="65"/>
      <c r="K12787" s="65"/>
      <c r="L12787" s="66"/>
      <c r="M12787" s="65"/>
      <c r="N12787" s="65"/>
      <c r="O12787" s="65"/>
      <c r="P12787" s="66"/>
      <c r="Q12787" s="31">
        <f t="shared" si="398"/>
        <v>9999</v>
      </c>
      <c r="R12787" s="31" t="str">
        <f t="shared" si="399"/>
        <v/>
      </c>
      <c r="S12787" s="29">
        <f>IF($Q12787&lt;Parâmetros!$E$19,$G12787-1,$G12787)</f>
        <v>0</v>
      </c>
    </row>
    <row r="12788" spans="1:19" x14ac:dyDescent="0.25">
      <c r="A12788" s="116"/>
      <c r="B12788" s="65"/>
      <c r="C12788" s="65"/>
      <c r="D12788" s="66"/>
      <c r="E12788" s="67"/>
      <c r="F12788" s="65"/>
      <c r="G12788" s="66"/>
      <c r="J12788" s="65"/>
      <c r="K12788" s="65"/>
      <c r="L12788" s="66"/>
      <c r="M12788" s="65"/>
      <c r="N12788" s="65"/>
      <c r="O12788" s="65"/>
      <c r="P12788" s="66"/>
      <c r="Q12788" s="31">
        <f t="shared" si="398"/>
        <v>9999</v>
      </c>
      <c r="R12788" s="31" t="str">
        <f t="shared" si="399"/>
        <v/>
      </c>
      <c r="S12788" s="29">
        <f>IF($Q12788&lt;Parâmetros!$E$19,$G12788-1,$G12788)</f>
        <v>0</v>
      </c>
    </row>
    <row r="12789" spans="1:19" x14ac:dyDescent="0.25">
      <c r="A12789" s="116"/>
      <c r="B12789" s="65"/>
      <c r="C12789" s="65"/>
      <c r="D12789" s="66"/>
      <c r="E12789" s="67"/>
      <c r="F12789" s="65"/>
      <c r="G12789" s="66"/>
      <c r="J12789" s="65"/>
      <c r="K12789" s="65"/>
      <c r="L12789" s="66"/>
      <c r="M12789" s="65"/>
      <c r="N12789" s="65"/>
      <c r="O12789" s="65"/>
      <c r="P12789" s="66"/>
      <c r="Q12789" s="31">
        <f t="shared" si="398"/>
        <v>9999</v>
      </c>
      <c r="R12789" s="31" t="str">
        <f t="shared" si="399"/>
        <v/>
      </c>
      <c r="S12789" s="29">
        <f>IF($Q12789&lt;Parâmetros!$E$19,$G12789-1,$G12789)</f>
        <v>0</v>
      </c>
    </row>
    <row r="12790" spans="1:19" x14ac:dyDescent="0.25">
      <c r="A12790" s="116"/>
      <c r="B12790" s="65"/>
      <c r="C12790" s="65"/>
      <c r="D12790" s="66"/>
      <c r="E12790" s="67"/>
      <c r="F12790" s="65"/>
      <c r="G12790" s="66"/>
      <c r="J12790" s="65"/>
      <c r="K12790" s="65"/>
      <c r="L12790" s="66"/>
      <c r="M12790" s="65"/>
      <c r="N12790" s="65"/>
      <c r="O12790" s="65"/>
      <c r="P12790" s="66"/>
      <c r="Q12790" s="31">
        <f t="shared" si="398"/>
        <v>9999</v>
      </c>
      <c r="R12790" s="31" t="str">
        <f t="shared" si="399"/>
        <v/>
      </c>
      <c r="S12790" s="29">
        <f>IF($Q12790&lt;Parâmetros!$E$19,$G12790-1,$G12790)</f>
        <v>0</v>
      </c>
    </row>
    <row r="12791" spans="1:19" x14ac:dyDescent="0.25">
      <c r="A12791" s="116"/>
      <c r="B12791" s="65"/>
      <c r="C12791" s="65"/>
      <c r="D12791" s="66"/>
      <c r="E12791" s="67"/>
      <c r="F12791" s="65"/>
      <c r="G12791" s="66"/>
      <c r="J12791" s="65"/>
      <c r="K12791" s="65"/>
      <c r="L12791" s="66"/>
      <c r="M12791" s="65"/>
      <c r="N12791" s="65"/>
      <c r="O12791" s="65"/>
      <c r="P12791" s="66"/>
      <c r="Q12791" s="31">
        <f t="shared" si="398"/>
        <v>9999</v>
      </c>
      <c r="R12791" s="31" t="str">
        <f t="shared" si="399"/>
        <v/>
      </c>
      <c r="S12791" s="29">
        <f>IF($Q12791&lt;Parâmetros!$E$19,$G12791-1,$G12791)</f>
        <v>0</v>
      </c>
    </row>
    <row r="12792" spans="1:19" x14ac:dyDescent="0.25">
      <c r="A12792" s="116"/>
      <c r="B12792" s="65"/>
      <c r="C12792" s="65"/>
      <c r="D12792" s="66"/>
      <c r="E12792" s="67"/>
      <c r="F12792" s="65"/>
      <c r="G12792" s="66"/>
      <c r="J12792" s="65"/>
      <c r="K12792" s="65"/>
      <c r="L12792" s="66"/>
      <c r="M12792" s="65"/>
      <c r="N12792" s="65"/>
      <c r="O12792" s="65"/>
      <c r="P12792" s="66"/>
      <c r="Q12792" s="31">
        <f t="shared" si="398"/>
        <v>9999</v>
      </c>
      <c r="R12792" s="31" t="str">
        <f t="shared" si="399"/>
        <v/>
      </c>
      <c r="S12792" s="29">
        <f>IF($Q12792&lt;Parâmetros!$E$19,$G12792-1,$G12792)</f>
        <v>0</v>
      </c>
    </row>
    <row r="12793" spans="1:19" x14ac:dyDescent="0.25">
      <c r="A12793" s="116"/>
      <c r="B12793" s="65"/>
      <c r="C12793" s="65"/>
      <c r="D12793" s="66"/>
      <c r="E12793" s="67"/>
      <c r="F12793" s="65"/>
      <c r="G12793" s="66"/>
      <c r="J12793" s="65"/>
      <c r="K12793" s="65"/>
      <c r="L12793" s="66"/>
      <c r="M12793" s="65"/>
      <c r="N12793" s="65"/>
      <c r="O12793" s="65"/>
      <c r="P12793" s="66"/>
      <c r="Q12793" s="31">
        <f t="shared" si="398"/>
        <v>9999</v>
      </c>
      <c r="R12793" s="31" t="str">
        <f t="shared" si="399"/>
        <v/>
      </c>
      <c r="S12793" s="29">
        <f>IF($Q12793&lt;Parâmetros!$E$19,$G12793-1,$G12793)</f>
        <v>0</v>
      </c>
    </row>
    <row r="12794" spans="1:19" x14ac:dyDescent="0.25">
      <c r="A12794" s="116"/>
      <c r="B12794" s="65"/>
      <c r="C12794" s="65"/>
      <c r="D12794" s="66"/>
      <c r="E12794" s="67"/>
      <c r="F12794" s="65"/>
      <c r="G12794" s="66"/>
      <c r="J12794" s="65"/>
      <c r="K12794" s="65"/>
      <c r="L12794" s="66"/>
      <c r="M12794" s="65"/>
      <c r="N12794" s="65"/>
      <c r="O12794" s="65"/>
      <c r="P12794" s="66"/>
      <c r="Q12794" s="31">
        <f t="shared" si="398"/>
        <v>9999</v>
      </c>
      <c r="R12794" s="31" t="str">
        <f t="shared" si="399"/>
        <v/>
      </c>
      <c r="S12794" s="29">
        <f>IF($Q12794&lt;Parâmetros!$E$19,$G12794-1,$G12794)</f>
        <v>0</v>
      </c>
    </row>
    <row r="12795" spans="1:19" x14ac:dyDescent="0.25">
      <c r="A12795" s="116"/>
      <c r="B12795" s="65"/>
      <c r="C12795" s="65"/>
      <c r="D12795" s="66"/>
      <c r="E12795" s="67"/>
      <c r="F12795" s="65"/>
      <c r="G12795" s="66"/>
      <c r="J12795" s="65"/>
      <c r="K12795" s="65"/>
      <c r="L12795" s="66"/>
      <c r="M12795" s="65"/>
      <c r="O12795" s="65"/>
      <c r="P12795" s="66"/>
      <c r="Q12795" s="31">
        <f t="shared" si="398"/>
        <v>9999</v>
      </c>
      <c r="R12795" s="31" t="str">
        <f t="shared" si="399"/>
        <v/>
      </c>
      <c r="S12795" s="29">
        <f>IF($Q12795&lt;Parâmetros!$E$19,$G12795-1,$G12795)</f>
        <v>0</v>
      </c>
    </row>
    <row r="12796" spans="1:19" x14ac:dyDescent="0.25">
      <c r="A12796" s="116"/>
      <c r="B12796" s="65"/>
      <c r="C12796" s="65"/>
      <c r="D12796" s="66"/>
      <c r="E12796" s="67"/>
      <c r="F12796" s="65"/>
      <c r="G12796" s="66"/>
      <c r="J12796" s="65"/>
      <c r="K12796" s="65"/>
      <c r="L12796" s="66"/>
      <c r="M12796" s="65"/>
      <c r="N12796" s="65"/>
      <c r="O12796" s="65"/>
      <c r="P12796" s="66"/>
      <c r="Q12796" s="31">
        <f t="shared" ref="Q12796:Q12859" si="400">IFERROR(VALUE(LEFT($J12796,2))*60+VALUE(MID($J12796,4,2)),9999)</f>
        <v>9999</v>
      </c>
      <c r="R12796" s="31" t="str">
        <f t="shared" ref="R12796:R12859" si="401">IFERROR(VALUE(LEFT($K12796,2))*60+VALUE(MID($K12796,4,2)),"")</f>
        <v/>
      </c>
      <c r="S12796" s="29">
        <f>IF($Q12796&lt;Parâmetros!$E$19,$G12796-1,$G12796)</f>
        <v>0</v>
      </c>
    </row>
    <row r="12797" spans="1:19" x14ac:dyDescent="0.25">
      <c r="A12797" s="116"/>
      <c r="B12797" s="65"/>
      <c r="C12797" s="65"/>
      <c r="D12797" s="66"/>
      <c r="E12797" s="67"/>
      <c r="F12797" s="65"/>
      <c r="G12797" s="66"/>
      <c r="J12797" s="65"/>
      <c r="K12797" s="65"/>
      <c r="L12797" s="66"/>
      <c r="M12797" s="65"/>
      <c r="N12797" s="65"/>
      <c r="O12797" s="65"/>
      <c r="P12797" s="66"/>
      <c r="Q12797" s="31">
        <f t="shared" si="400"/>
        <v>9999</v>
      </c>
      <c r="R12797" s="31" t="str">
        <f t="shared" si="401"/>
        <v/>
      </c>
      <c r="S12797" s="29">
        <f>IF($Q12797&lt;Parâmetros!$E$19,$G12797-1,$G12797)</f>
        <v>0</v>
      </c>
    </row>
    <row r="12798" spans="1:19" x14ac:dyDescent="0.25">
      <c r="A12798" s="116"/>
      <c r="B12798" s="65"/>
      <c r="C12798" s="65"/>
      <c r="D12798" s="66"/>
      <c r="E12798" s="67"/>
      <c r="F12798" s="65"/>
      <c r="G12798" s="66"/>
      <c r="J12798" s="65"/>
      <c r="K12798" s="65"/>
      <c r="L12798" s="66"/>
      <c r="M12798" s="65"/>
      <c r="N12798" s="65"/>
      <c r="O12798" s="65"/>
      <c r="P12798" s="66"/>
      <c r="Q12798" s="31">
        <f t="shared" si="400"/>
        <v>9999</v>
      </c>
      <c r="R12798" s="31" t="str">
        <f t="shared" si="401"/>
        <v/>
      </c>
      <c r="S12798" s="29">
        <f>IF($Q12798&lt;Parâmetros!$E$19,$G12798-1,$G12798)</f>
        <v>0</v>
      </c>
    </row>
    <row r="12799" spans="1:19" x14ac:dyDescent="0.25">
      <c r="A12799" s="116"/>
      <c r="B12799" s="65"/>
      <c r="C12799" s="65"/>
      <c r="D12799" s="66"/>
      <c r="E12799" s="67"/>
      <c r="F12799" s="65"/>
      <c r="G12799" s="66"/>
      <c r="J12799" s="65"/>
      <c r="K12799" s="65"/>
      <c r="L12799" s="66"/>
      <c r="M12799" s="65"/>
      <c r="N12799" s="65"/>
      <c r="O12799" s="65"/>
      <c r="P12799" s="66"/>
      <c r="Q12799" s="31">
        <f t="shared" si="400"/>
        <v>9999</v>
      </c>
      <c r="R12799" s="31" t="str">
        <f t="shared" si="401"/>
        <v/>
      </c>
      <c r="S12799" s="29">
        <f>IF($Q12799&lt;Parâmetros!$E$19,$G12799-1,$G12799)</f>
        <v>0</v>
      </c>
    </row>
    <row r="12800" spans="1:19" x14ac:dyDescent="0.25">
      <c r="A12800" s="116"/>
      <c r="B12800" s="65"/>
      <c r="C12800" s="65"/>
      <c r="D12800" s="66"/>
      <c r="E12800" s="67"/>
      <c r="F12800" s="65"/>
      <c r="G12800" s="66"/>
      <c r="J12800" s="65"/>
      <c r="K12800" s="65"/>
      <c r="L12800" s="66"/>
      <c r="M12800" s="65"/>
      <c r="N12800" s="65"/>
      <c r="O12800" s="65"/>
      <c r="P12800" s="66"/>
      <c r="Q12800" s="31">
        <f t="shared" si="400"/>
        <v>9999</v>
      </c>
      <c r="R12800" s="31" t="str">
        <f t="shared" si="401"/>
        <v/>
      </c>
      <c r="S12800" s="29">
        <f>IF($Q12800&lt;Parâmetros!$E$19,$G12800-1,$G12800)</f>
        <v>0</v>
      </c>
    </row>
    <row r="12801" spans="1:19" x14ac:dyDescent="0.25">
      <c r="A12801" s="116"/>
      <c r="B12801" s="65"/>
      <c r="C12801" s="65"/>
      <c r="D12801" s="66"/>
      <c r="E12801" s="67"/>
      <c r="F12801" s="65"/>
      <c r="G12801" s="66"/>
      <c r="J12801" s="65"/>
      <c r="K12801" s="65"/>
      <c r="L12801" s="66"/>
      <c r="M12801" s="65"/>
      <c r="N12801" s="65"/>
      <c r="O12801" s="65"/>
      <c r="P12801" s="66"/>
      <c r="Q12801" s="31">
        <f t="shared" si="400"/>
        <v>9999</v>
      </c>
      <c r="R12801" s="31" t="str">
        <f t="shared" si="401"/>
        <v/>
      </c>
      <c r="S12801" s="29">
        <f>IF($Q12801&lt;Parâmetros!$E$19,$G12801-1,$G12801)</f>
        <v>0</v>
      </c>
    </row>
    <row r="12802" spans="1:19" x14ac:dyDescent="0.25">
      <c r="A12802" s="116"/>
      <c r="B12802" s="65"/>
      <c r="C12802" s="65"/>
      <c r="D12802" s="66"/>
      <c r="E12802" s="67"/>
      <c r="F12802" s="65"/>
      <c r="G12802" s="66"/>
      <c r="J12802" s="65"/>
      <c r="K12802" s="65"/>
      <c r="L12802" s="66"/>
      <c r="M12802" s="65"/>
      <c r="N12802" s="65"/>
      <c r="O12802" s="65"/>
      <c r="P12802" s="66"/>
      <c r="Q12802" s="31">
        <f t="shared" si="400"/>
        <v>9999</v>
      </c>
      <c r="R12802" s="31" t="str">
        <f t="shared" si="401"/>
        <v/>
      </c>
      <c r="S12802" s="29">
        <f>IF($Q12802&lt;Parâmetros!$E$19,$G12802-1,$G12802)</f>
        <v>0</v>
      </c>
    </row>
    <row r="12803" spans="1:19" x14ac:dyDescent="0.25">
      <c r="A12803" s="116"/>
      <c r="B12803" s="65"/>
      <c r="C12803" s="65"/>
      <c r="D12803" s="66"/>
      <c r="E12803" s="67"/>
      <c r="F12803" s="65"/>
      <c r="G12803" s="66"/>
      <c r="J12803" s="65"/>
      <c r="K12803" s="65"/>
      <c r="L12803" s="66"/>
      <c r="M12803" s="65"/>
      <c r="N12803" s="65"/>
      <c r="O12803" s="65"/>
      <c r="P12803" s="66"/>
      <c r="Q12803" s="31">
        <f t="shared" si="400"/>
        <v>9999</v>
      </c>
      <c r="R12803" s="31" t="str">
        <f t="shared" si="401"/>
        <v/>
      </c>
      <c r="S12803" s="29">
        <f>IF($Q12803&lt;Parâmetros!$E$19,$G12803-1,$G12803)</f>
        <v>0</v>
      </c>
    </row>
    <row r="12804" spans="1:19" x14ac:dyDescent="0.25">
      <c r="A12804" s="116"/>
      <c r="B12804" s="65"/>
      <c r="C12804" s="65"/>
      <c r="D12804" s="66"/>
      <c r="E12804" s="67"/>
      <c r="F12804" s="65"/>
      <c r="G12804" s="66"/>
      <c r="J12804" s="65"/>
      <c r="K12804" s="65"/>
      <c r="L12804" s="66"/>
      <c r="M12804" s="65"/>
      <c r="N12804" s="65"/>
      <c r="O12804" s="65"/>
      <c r="P12804" s="66"/>
      <c r="Q12804" s="31">
        <f t="shared" si="400"/>
        <v>9999</v>
      </c>
      <c r="R12804" s="31" t="str">
        <f t="shared" si="401"/>
        <v/>
      </c>
      <c r="S12804" s="29">
        <f>IF($Q12804&lt;Parâmetros!$E$19,$G12804-1,$G12804)</f>
        <v>0</v>
      </c>
    </row>
    <row r="12805" spans="1:19" x14ac:dyDescent="0.25">
      <c r="A12805" s="116"/>
      <c r="B12805" s="65"/>
      <c r="C12805" s="65"/>
      <c r="D12805" s="66"/>
      <c r="E12805" s="67"/>
      <c r="F12805" s="65"/>
      <c r="G12805" s="66"/>
      <c r="J12805" s="65"/>
      <c r="K12805" s="65"/>
      <c r="L12805" s="66"/>
      <c r="M12805" s="65"/>
      <c r="O12805" s="65"/>
      <c r="P12805" s="66"/>
      <c r="Q12805" s="31">
        <f t="shared" si="400"/>
        <v>9999</v>
      </c>
      <c r="R12805" s="31" t="str">
        <f t="shared" si="401"/>
        <v/>
      </c>
      <c r="S12805" s="29">
        <f>IF($Q12805&lt;Parâmetros!$E$19,$G12805-1,$G12805)</f>
        <v>0</v>
      </c>
    </row>
    <row r="12806" spans="1:19" x14ac:dyDescent="0.25">
      <c r="A12806" s="116"/>
      <c r="B12806" s="65"/>
      <c r="C12806" s="65"/>
      <c r="D12806" s="66"/>
      <c r="E12806" s="67"/>
      <c r="F12806" s="65"/>
      <c r="G12806" s="66"/>
      <c r="J12806" s="65"/>
      <c r="K12806" s="65"/>
      <c r="L12806" s="66"/>
      <c r="M12806" s="65"/>
      <c r="N12806" s="65"/>
      <c r="O12806" s="65"/>
      <c r="P12806" s="66"/>
      <c r="Q12806" s="31">
        <f t="shared" si="400"/>
        <v>9999</v>
      </c>
      <c r="R12806" s="31" t="str">
        <f t="shared" si="401"/>
        <v/>
      </c>
      <c r="S12806" s="29">
        <f>IF($Q12806&lt;Parâmetros!$E$19,$G12806-1,$G12806)</f>
        <v>0</v>
      </c>
    </row>
    <row r="12807" spans="1:19" x14ac:dyDescent="0.25">
      <c r="A12807" s="116"/>
      <c r="B12807" s="65"/>
      <c r="C12807" s="65"/>
      <c r="D12807" s="66"/>
      <c r="E12807" s="67"/>
      <c r="F12807" s="65"/>
      <c r="G12807" s="66"/>
      <c r="J12807" s="65"/>
      <c r="K12807" s="65"/>
      <c r="L12807" s="66"/>
      <c r="M12807" s="65"/>
      <c r="N12807" s="65"/>
      <c r="O12807" s="65"/>
      <c r="P12807" s="66"/>
      <c r="Q12807" s="31">
        <f t="shared" si="400"/>
        <v>9999</v>
      </c>
      <c r="R12807" s="31" t="str">
        <f t="shared" si="401"/>
        <v/>
      </c>
      <c r="S12807" s="29">
        <f>IF($Q12807&lt;Parâmetros!$E$19,$G12807-1,$G12807)</f>
        <v>0</v>
      </c>
    </row>
    <row r="12808" spans="1:19" x14ac:dyDescent="0.25">
      <c r="A12808" s="116"/>
      <c r="B12808" s="65"/>
      <c r="C12808" s="65"/>
      <c r="D12808" s="66"/>
      <c r="E12808" s="67"/>
      <c r="F12808" s="65"/>
      <c r="G12808" s="66"/>
      <c r="J12808" s="65"/>
      <c r="K12808" s="65"/>
      <c r="L12808" s="66"/>
      <c r="M12808" s="65"/>
      <c r="O12808" s="65"/>
      <c r="P12808" s="66"/>
      <c r="Q12808" s="31">
        <f t="shared" si="400"/>
        <v>9999</v>
      </c>
      <c r="R12808" s="31" t="str">
        <f t="shared" si="401"/>
        <v/>
      </c>
      <c r="S12808" s="29">
        <f>IF($Q12808&lt;Parâmetros!$E$19,$G12808-1,$G12808)</f>
        <v>0</v>
      </c>
    </row>
    <row r="12809" spans="1:19" x14ac:dyDescent="0.25">
      <c r="A12809" s="116"/>
      <c r="B12809" s="65"/>
      <c r="C12809" s="65"/>
      <c r="D12809" s="66"/>
      <c r="E12809" s="67"/>
      <c r="F12809" s="65"/>
      <c r="G12809" s="66"/>
      <c r="J12809" s="65"/>
      <c r="K12809" s="65"/>
      <c r="L12809" s="66"/>
      <c r="M12809" s="65"/>
      <c r="O12809" s="65"/>
      <c r="P12809" s="66"/>
      <c r="Q12809" s="31">
        <f t="shared" si="400"/>
        <v>9999</v>
      </c>
      <c r="R12809" s="31" t="str">
        <f t="shared" si="401"/>
        <v/>
      </c>
      <c r="S12809" s="29">
        <f>IF($Q12809&lt;Parâmetros!$E$19,$G12809-1,$G12809)</f>
        <v>0</v>
      </c>
    </row>
    <row r="12810" spans="1:19" x14ac:dyDescent="0.25">
      <c r="A12810" s="116"/>
      <c r="B12810" s="65"/>
      <c r="C12810" s="65"/>
      <c r="D12810" s="66"/>
      <c r="E12810" s="67"/>
      <c r="F12810" s="65"/>
      <c r="G12810" s="66"/>
      <c r="J12810" s="65"/>
      <c r="K12810" s="65"/>
      <c r="L12810" s="66"/>
      <c r="M12810" s="65"/>
      <c r="O12810" s="65"/>
      <c r="P12810" s="66"/>
      <c r="Q12810" s="31">
        <f t="shared" si="400"/>
        <v>9999</v>
      </c>
      <c r="R12810" s="31" t="str">
        <f t="shared" si="401"/>
        <v/>
      </c>
      <c r="S12810" s="29">
        <f>IF($Q12810&lt;Parâmetros!$E$19,$G12810-1,$G12810)</f>
        <v>0</v>
      </c>
    </row>
    <row r="12811" spans="1:19" x14ac:dyDescent="0.25">
      <c r="A12811" s="116"/>
      <c r="B12811" s="65"/>
      <c r="C12811" s="65"/>
      <c r="D12811" s="66"/>
      <c r="E12811" s="67"/>
      <c r="F12811" s="65"/>
      <c r="G12811" s="66"/>
      <c r="J12811" s="65"/>
      <c r="K12811" s="65"/>
      <c r="L12811" s="66"/>
      <c r="M12811" s="65"/>
      <c r="O12811" s="65"/>
      <c r="P12811" s="66"/>
      <c r="Q12811" s="31">
        <f t="shared" si="400"/>
        <v>9999</v>
      </c>
      <c r="R12811" s="31" t="str">
        <f t="shared" si="401"/>
        <v/>
      </c>
      <c r="S12811" s="29">
        <f>IF($Q12811&lt;Parâmetros!$E$19,$G12811-1,$G12811)</f>
        <v>0</v>
      </c>
    </row>
    <row r="12812" spans="1:19" x14ac:dyDescent="0.25">
      <c r="A12812" s="116"/>
      <c r="B12812" s="65"/>
      <c r="C12812" s="65"/>
      <c r="D12812" s="66"/>
      <c r="E12812" s="67"/>
      <c r="F12812" s="65"/>
      <c r="G12812" s="66"/>
      <c r="J12812" s="65"/>
      <c r="K12812" s="65"/>
      <c r="L12812" s="66"/>
      <c r="M12812" s="65"/>
      <c r="O12812" s="65"/>
      <c r="P12812" s="66"/>
      <c r="Q12812" s="31">
        <f t="shared" si="400"/>
        <v>9999</v>
      </c>
      <c r="R12812" s="31" t="str">
        <f t="shared" si="401"/>
        <v/>
      </c>
      <c r="S12812" s="29">
        <f>IF($Q12812&lt;Parâmetros!$E$19,$G12812-1,$G12812)</f>
        <v>0</v>
      </c>
    </row>
    <row r="12813" spans="1:19" x14ac:dyDescent="0.25">
      <c r="A12813" s="116"/>
      <c r="B12813" s="65"/>
      <c r="C12813" s="65"/>
      <c r="D12813" s="66"/>
      <c r="E12813" s="67"/>
      <c r="F12813" s="65"/>
      <c r="G12813" s="66"/>
      <c r="J12813" s="65"/>
      <c r="K12813" s="65"/>
      <c r="L12813" s="66"/>
      <c r="M12813" s="65"/>
      <c r="O12813" s="65"/>
      <c r="P12813" s="66"/>
      <c r="Q12813" s="31">
        <f t="shared" si="400"/>
        <v>9999</v>
      </c>
      <c r="R12813" s="31" t="str">
        <f t="shared" si="401"/>
        <v/>
      </c>
      <c r="S12813" s="29">
        <f>IF($Q12813&lt;Parâmetros!$E$19,$G12813-1,$G12813)</f>
        <v>0</v>
      </c>
    </row>
    <row r="12814" spans="1:19" x14ac:dyDescent="0.25">
      <c r="A12814" s="116"/>
      <c r="B12814" s="65"/>
      <c r="C12814" s="65"/>
      <c r="D12814" s="66"/>
      <c r="E12814" s="67"/>
      <c r="F12814" s="65"/>
      <c r="G12814" s="66"/>
      <c r="J12814" s="65"/>
      <c r="K12814" s="65"/>
      <c r="L12814" s="66"/>
      <c r="M12814" s="65"/>
      <c r="O12814" s="65"/>
      <c r="P12814" s="66"/>
      <c r="Q12814" s="31">
        <f t="shared" si="400"/>
        <v>9999</v>
      </c>
      <c r="R12814" s="31" t="str">
        <f t="shared" si="401"/>
        <v/>
      </c>
      <c r="S12814" s="29">
        <f>IF($Q12814&lt;Parâmetros!$E$19,$G12814-1,$G12814)</f>
        <v>0</v>
      </c>
    </row>
    <row r="12815" spans="1:19" x14ac:dyDescent="0.25">
      <c r="A12815" s="116"/>
      <c r="B12815" s="65"/>
      <c r="C12815" s="65"/>
      <c r="D12815" s="66"/>
      <c r="E12815" s="67"/>
      <c r="F12815" s="65"/>
      <c r="G12815" s="66"/>
      <c r="J12815" s="65"/>
      <c r="K12815" s="65"/>
      <c r="L12815" s="66"/>
      <c r="M12815" s="65"/>
      <c r="O12815" s="65"/>
      <c r="P12815" s="66"/>
      <c r="Q12815" s="31">
        <f t="shared" si="400"/>
        <v>9999</v>
      </c>
      <c r="R12815" s="31" t="str">
        <f t="shared" si="401"/>
        <v/>
      </c>
      <c r="S12815" s="29">
        <f>IF($Q12815&lt;Parâmetros!$E$19,$G12815-1,$G12815)</f>
        <v>0</v>
      </c>
    </row>
    <row r="12816" spans="1:19" x14ac:dyDescent="0.25">
      <c r="A12816" s="116"/>
      <c r="B12816" s="65"/>
      <c r="C12816" s="65"/>
      <c r="D12816" s="66"/>
      <c r="E12816" s="67"/>
      <c r="F12816" s="65"/>
      <c r="G12816" s="66"/>
      <c r="J12816" s="65"/>
      <c r="K12816" s="65"/>
      <c r="L12816" s="66"/>
      <c r="M12816" s="65"/>
      <c r="O12816" s="65"/>
      <c r="P12816" s="66"/>
      <c r="Q12816" s="31">
        <f t="shared" si="400"/>
        <v>9999</v>
      </c>
      <c r="R12816" s="31" t="str">
        <f t="shared" si="401"/>
        <v/>
      </c>
      <c r="S12816" s="29">
        <f>IF($Q12816&lt;Parâmetros!$E$19,$G12816-1,$G12816)</f>
        <v>0</v>
      </c>
    </row>
    <row r="12817" spans="1:19" x14ac:dyDescent="0.25">
      <c r="A12817" s="116"/>
      <c r="B12817" s="65"/>
      <c r="C12817" s="65"/>
      <c r="D12817" s="66"/>
      <c r="E12817" s="67"/>
      <c r="F12817" s="65"/>
      <c r="G12817" s="66"/>
      <c r="J12817" s="65"/>
      <c r="K12817" s="65"/>
      <c r="L12817" s="66"/>
      <c r="M12817" s="65"/>
      <c r="O12817" s="65"/>
      <c r="P12817" s="66"/>
      <c r="Q12817" s="31">
        <f t="shared" si="400"/>
        <v>9999</v>
      </c>
      <c r="R12817" s="31" t="str">
        <f t="shared" si="401"/>
        <v/>
      </c>
      <c r="S12817" s="29">
        <f>IF($Q12817&lt;Parâmetros!$E$19,$G12817-1,$G12817)</f>
        <v>0</v>
      </c>
    </row>
    <row r="12818" spans="1:19" x14ac:dyDescent="0.25">
      <c r="A12818" s="116"/>
      <c r="B12818" s="65"/>
      <c r="C12818" s="65"/>
      <c r="D12818" s="66"/>
      <c r="E12818" s="67"/>
      <c r="F12818" s="65"/>
      <c r="G12818" s="66"/>
      <c r="J12818" s="65"/>
      <c r="K12818" s="65"/>
      <c r="L12818" s="66"/>
      <c r="M12818" s="65"/>
      <c r="O12818" s="65"/>
      <c r="P12818" s="66"/>
      <c r="Q12818" s="31">
        <f t="shared" si="400"/>
        <v>9999</v>
      </c>
      <c r="R12818" s="31" t="str">
        <f t="shared" si="401"/>
        <v/>
      </c>
      <c r="S12818" s="29">
        <f>IF($Q12818&lt;Parâmetros!$E$19,$G12818-1,$G12818)</f>
        <v>0</v>
      </c>
    </row>
    <row r="12819" spans="1:19" x14ac:dyDescent="0.25">
      <c r="A12819" s="116"/>
      <c r="B12819" s="65"/>
      <c r="C12819" s="65"/>
      <c r="D12819" s="66"/>
      <c r="E12819" s="67"/>
      <c r="F12819" s="65"/>
      <c r="G12819" s="66"/>
      <c r="J12819" s="65"/>
      <c r="K12819" s="65"/>
      <c r="L12819" s="66"/>
      <c r="M12819" s="65"/>
      <c r="O12819" s="65"/>
      <c r="P12819" s="66"/>
      <c r="Q12819" s="31">
        <f t="shared" si="400"/>
        <v>9999</v>
      </c>
      <c r="R12819" s="31" t="str">
        <f t="shared" si="401"/>
        <v/>
      </c>
      <c r="S12819" s="29">
        <f>IF($Q12819&lt;Parâmetros!$E$19,$G12819-1,$G12819)</f>
        <v>0</v>
      </c>
    </row>
    <row r="12820" spans="1:19" x14ac:dyDescent="0.25">
      <c r="A12820" s="116"/>
      <c r="B12820" s="65"/>
      <c r="C12820" s="65"/>
      <c r="D12820" s="66"/>
      <c r="E12820" s="67"/>
      <c r="F12820" s="65"/>
      <c r="G12820" s="66"/>
      <c r="J12820" s="65"/>
      <c r="K12820" s="65"/>
      <c r="L12820" s="66"/>
      <c r="M12820" s="65"/>
      <c r="N12820" s="65"/>
      <c r="O12820" s="65"/>
      <c r="P12820" s="66"/>
      <c r="Q12820" s="31">
        <f t="shared" si="400"/>
        <v>9999</v>
      </c>
      <c r="R12820" s="31" t="str">
        <f t="shared" si="401"/>
        <v/>
      </c>
      <c r="S12820" s="29">
        <f>IF($Q12820&lt;Parâmetros!$E$19,$G12820-1,$G12820)</f>
        <v>0</v>
      </c>
    </row>
    <row r="12821" spans="1:19" x14ac:dyDescent="0.25">
      <c r="A12821" s="116"/>
      <c r="B12821" s="65"/>
      <c r="C12821" s="65"/>
      <c r="D12821" s="66"/>
      <c r="E12821" s="67"/>
      <c r="F12821" s="65"/>
      <c r="G12821" s="66"/>
      <c r="J12821" s="65"/>
      <c r="K12821" s="65"/>
      <c r="L12821" s="66"/>
      <c r="M12821" s="65"/>
      <c r="N12821" s="65"/>
      <c r="O12821" s="65"/>
      <c r="P12821" s="66"/>
      <c r="Q12821" s="31">
        <f t="shared" si="400"/>
        <v>9999</v>
      </c>
      <c r="R12821" s="31" t="str">
        <f t="shared" si="401"/>
        <v/>
      </c>
      <c r="S12821" s="29">
        <f>IF($Q12821&lt;Parâmetros!$E$19,$G12821-1,$G12821)</f>
        <v>0</v>
      </c>
    </row>
    <row r="12822" spans="1:19" x14ac:dyDescent="0.25">
      <c r="A12822" s="116"/>
      <c r="B12822" s="65"/>
      <c r="C12822" s="65"/>
      <c r="D12822" s="66"/>
      <c r="E12822" s="67"/>
      <c r="F12822" s="65"/>
      <c r="G12822" s="66"/>
      <c r="J12822" s="65"/>
      <c r="K12822" s="65"/>
      <c r="L12822" s="66"/>
      <c r="M12822" s="65"/>
      <c r="N12822" s="65"/>
      <c r="O12822" s="65"/>
      <c r="P12822" s="66"/>
      <c r="Q12822" s="31">
        <f t="shared" si="400"/>
        <v>9999</v>
      </c>
      <c r="R12822" s="31" t="str">
        <f t="shared" si="401"/>
        <v/>
      </c>
      <c r="S12822" s="29">
        <f>IF($Q12822&lt;Parâmetros!$E$19,$G12822-1,$G12822)</f>
        <v>0</v>
      </c>
    </row>
    <row r="12823" spans="1:19" x14ac:dyDescent="0.25">
      <c r="A12823" s="116"/>
      <c r="B12823" s="65"/>
      <c r="C12823" s="65"/>
      <c r="D12823" s="66"/>
      <c r="E12823" s="67"/>
      <c r="F12823" s="65"/>
      <c r="G12823" s="66"/>
      <c r="J12823" s="65"/>
      <c r="K12823" s="65"/>
      <c r="L12823" s="66"/>
      <c r="M12823" s="65"/>
      <c r="N12823" s="65"/>
      <c r="O12823" s="65"/>
      <c r="P12823" s="66"/>
      <c r="Q12823" s="31">
        <f t="shared" si="400"/>
        <v>9999</v>
      </c>
      <c r="R12823" s="31" t="str">
        <f t="shared" si="401"/>
        <v/>
      </c>
      <c r="S12823" s="29">
        <f>IF($Q12823&lt;Parâmetros!$E$19,$G12823-1,$G12823)</f>
        <v>0</v>
      </c>
    </row>
    <row r="12824" spans="1:19" x14ac:dyDescent="0.25">
      <c r="A12824" s="116"/>
      <c r="B12824" s="65"/>
      <c r="C12824" s="65"/>
      <c r="D12824" s="66"/>
      <c r="E12824" s="67"/>
      <c r="F12824" s="65"/>
      <c r="G12824" s="66"/>
      <c r="J12824" s="65"/>
      <c r="K12824" s="65"/>
      <c r="L12824" s="66"/>
      <c r="M12824" s="65"/>
      <c r="N12824" s="65"/>
      <c r="O12824" s="65"/>
      <c r="P12824" s="66"/>
      <c r="Q12824" s="31">
        <f t="shared" si="400"/>
        <v>9999</v>
      </c>
      <c r="R12824" s="31" t="str">
        <f t="shared" si="401"/>
        <v/>
      </c>
      <c r="S12824" s="29">
        <f>IF($Q12824&lt;Parâmetros!$E$19,$G12824-1,$G12824)</f>
        <v>0</v>
      </c>
    </row>
    <row r="12825" spans="1:19" x14ac:dyDescent="0.25">
      <c r="A12825" s="116"/>
      <c r="B12825" s="65"/>
      <c r="C12825" s="65"/>
      <c r="D12825" s="66"/>
      <c r="E12825" s="67"/>
      <c r="F12825" s="65"/>
      <c r="G12825" s="66"/>
      <c r="J12825" s="65"/>
      <c r="K12825" s="65"/>
      <c r="L12825" s="66"/>
      <c r="M12825" s="65"/>
      <c r="N12825" s="65"/>
      <c r="O12825" s="65"/>
      <c r="P12825" s="66"/>
      <c r="Q12825" s="31">
        <f t="shared" si="400"/>
        <v>9999</v>
      </c>
      <c r="R12825" s="31" t="str">
        <f t="shared" si="401"/>
        <v/>
      </c>
      <c r="S12825" s="29">
        <f>IF($Q12825&lt;Parâmetros!$E$19,$G12825-1,$G12825)</f>
        <v>0</v>
      </c>
    </row>
    <row r="12826" spans="1:19" x14ac:dyDescent="0.25">
      <c r="A12826" s="116"/>
      <c r="B12826" s="65"/>
      <c r="C12826" s="65"/>
      <c r="D12826" s="66"/>
      <c r="E12826" s="67"/>
      <c r="F12826" s="65"/>
      <c r="G12826" s="66"/>
      <c r="J12826" s="65"/>
      <c r="K12826" s="65"/>
      <c r="L12826" s="66"/>
      <c r="M12826" s="65"/>
      <c r="N12826" s="65"/>
      <c r="O12826" s="65"/>
      <c r="P12826" s="66"/>
      <c r="Q12826" s="31">
        <f t="shared" si="400"/>
        <v>9999</v>
      </c>
      <c r="R12826" s="31" t="str">
        <f t="shared" si="401"/>
        <v/>
      </c>
      <c r="S12826" s="29">
        <f>IF($Q12826&lt;Parâmetros!$E$19,$G12826-1,$G12826)</f>
        <v>0</v>
      </c>
    </row>
    <row r="12827" spans="1:19" x14ac:dyDescent="0.25">
      <c r="A12827" s="116"/>
      <c r="B12827" s="65"/>
      <c r="C12827" s="65"/>
      <c r="D12827" s="66"/>
      <c r="E12827" s="67"/>
      <c r="F12827" s="65"/>
      <c r="G12827" s="66"/>
      <c r="J12827" s="65"/>
      <c r="K12827" s="65"/>
      <c r="L12827" s="66"/>
      <c r="M12827" s="65"/>
      <c r="N12827" s="65"/>
      <c r="O12827" s="65"/>
      <c r="P12827" s="66"/>
      <c r="Q12827" s="31">
        <f t="shared" si="400"/>
        <v>9999</v>
      </c>
      <c r="R12827" s="31" t="str">
        <f t="shared" si="401"/>
        <v/>
      </c>
      <c r="S12827" s="29">
        <f>IF($Q12827&lt;Parâmetros!$E$19,$G12827-1,$G12827)</f>
        <v>0</v>
      </c>
    </row>
    <row r="12828" spans="1:19" x14ac:dyDescent="0.25">
      <c r="A12828" s="116"/>
      <c r="B12828" s="65"/>
      <c r="C12828" s="65"/>
      <c r="D12828" s="66"/>
      <c r="E12828" s="67"/>
      <c r="F12828" s="65"/>
      <c r="G12828" s="66"/>
      <c r="J12828" s="65"/>
      <c r="K12828" s="65"/>
      <c r="L12828" s="66"/>
      <c r="M12828" s="65"/>
      <c r="N12828" s="65"/>
      <c r="O12828" s="65"/>
      <c r="P12828" s="66"/>
      <c r="Q12828" s="31">
        <f t="shared" si="400"/>
        <v>9999</v>
      </c>
      <c r="R12828" s="31" t="str">
        <f t="shared" si="401"/>
        <v/>
      </c>
      <c r="S12828" s="29">
        <f>IF($Q12828&lt;Parâmetros!$E$19,$G12828-1,$G12828)</f>
        <v>0</v>
      </c>
    </row>
    <row r="12829" spans="1:19" x14ac:dyDescent="0.25">
      <c r="A12829" s="116"/>
      <c r="B12829" s="65"/>
      <c r="C12829" s="65"/>
      <c r="D12829" s="66"/>
      <c r="E12829" s="67"/>
      <c r="F12829" s="65"/>
      <c r="G12829" s="66"/>
      <c r="J12829" s="65"/>
      <c r="K12829" s="65"/>
      <c r="L12829" s="66"/>
      <c r="M12829" s="65"/>
      <c r="O12829" s="65"/>
      <c r="P12829" s="66"/>
      <c r="Q12829" s="31">
        <f t="shared" si="400"/>
        <v>9999</v>
      </c>
      <c r="R12829" s="31" t="str">
        <f t="shared" si="401"/>
        <v/>
      </c>
      <c r="S12829" s="29">
        <f>IF($Q12829&lt;Parâmetros!$E$19,$G12829-1,$G12829)</f>
        <v>0</v>
      </c>
    </row>
    <row r="12830" spans="1:19" x14ac:dyDescent="0.25">
      <c r="A12830" s="116"/>
      <c r="B12830" s="65"/>
      <c r="C12830" s="65"/>
      <c r="D12830" s="66"/>
      <c r="E12830" s="67"/>
      <c r="F12830" s="65"/>
      <c r="G12830" s="66"/>
      <c r="J12830" s="65"/>
      <c r="K12830" s="65"/>
      <c r="L12830" s="66"/>
      <c r="M12830" s="65"/>
      <c r="N12830" s="65"/>
      <c r="O12830" s="65"/>
      <c r="P12830" s="66"/>
      <c r="Q12830" s="31">
        <f t="shared" si="400"/>
        <v>9999</v>
      </c>
      <c r="R12830" s="31" t="str">
        <f t="shared" si="401"/>
        <v/>
      </c>
      <c r="S12830" s="29">
        <f>IF($Q12830&lt;Parâmetros!$E$19,$G12830-1,$G12830)</f>
        <v>0</v>
      </c>
    </row>
    <row r="12831" spans="1:19" x14ac:dyDescent="0.25">
      <c r="A12831" s="116"/>
      <c r="B12831" s="65"/>
      <c r="C12831" s="65"/>
      <c r="D12831" s="66"/>
      <c r="E12831" s="67"/>
      <c r="F12831" s="65"/>
      <c r="G12831" s="66"/>
      <c r="J12831" s="65"/>
      <c r="K12831" s="65"/>
      <c r="L12831" s="66"/>
      <c r="M12831" s="65"/>
      <c r="N12831" s="65"/>
      <c r="O12831" s="65"/>
      <c r="P12831" s="66"/>
      <c r="Q12831" s="31">
        <f t="shared" si="400"/>
        <v>9999</v>
      </c>
      <c r="R12831" s="31" t="str">
        <f t="shared" si="401"/>
        <v/>
      </c>
      <c r="S12831" s="29">
        <f>IF($Q12831&lt;Parâmetros!$E$19,$G12831-1,$G12831)</f>
        <v>0</v>
      </c>
    </row>
    <row r="12832" spans="1:19" x14ac:dyDescent="0.25">
      <c r="A12832" s="116"/>
      <c r="B12832" s="65"/>
      <c r="C12832" s="65"/>
      <c r="D12832" s="66"/>
      <c r="E12832" s="67"/>
      <c r="F12832" s="65"/>
      <c r="G12832" s="66"/>
      <c r="J12832" s="65"/>
      <c r="K12832" s="65"/>
      <c r="L12832" s="66"/>
      <c r="M12832" s="65"/>
      <c r="N12832" s="65"/>
      <c r="O12832" s="65"/>
      <c r="P12832" s="66"/>
      <c r="Q12832" s="31">
        <f t="shared" si="400"/>
        <v>9999</v>
      </c>
      <c r="R12832" s="31" t="str">
        <f t="shared" si="401"/>
        <v/>
      </c>
      <c r="S12832" s="29">
        <f>IF($Q12832&lt;Parâmetros!$E$19,$G12832-1,$G12832)</f>
        <v>0</v>
      </c>
    </row>
    <row r="12833" spans="1:19" x14ac:dyDescent="0.25">
      <c r="A12833" s="116"/>
      <c r="B12833" s="65"/>
      <c r="C12833" s="65"/>
      <c r="D12833" s="66"/>
      <c r="E12833" s="67"/>
      <c r="F12833" s="65"/>
      <c r="G12833" s="66"/>
      <c r="J12833" s="65"/>
      <c r="K12833" s="65"/>
      <c r="L12833" s="66"/>
      <c r="M12833" s="65"/>
      <c r="N12833" s="65"/>
      <c r="O12833" s="65"/>
      <c r="P12833" s="66"/>
      <c r="Q12833" s="31">
        <f t="shared" si="400"/>
        <v>9999</v>
      </c>
      <c r="R12833" s="31" t="str">
        <f t="shared" si="401"/>
        <v/>
      </c>
      <c r="S12833" s="29">
        <f>IF($Q12833&lt;Parâmetros!$E$19,$G12833-1,$G12833)</f>
        <v>0</v>
      </c>
    </row>
    <row r="12834" spans="1:19" x14ac:dyDescent="0.25">
      <c r="A12834" s="116"/>
      <c r="B12834" s="65"/>
      <c r="C12834" s="65"/>
      <c r="D12834" s="66"/>
      <c r="E12834" s="67"/>
      <c r="F12834" s="65"/>
      <c r="G12834" s="66"/>
      <c r="J12834" s="65"/>
      <c r="K12834" s="65"/>
      <c r="L12834" s="66"/>
      <c r="M12834" s="65"/>
      <c r="N12834" s="65"/>
      <c r="O12834" s="65"/>
      <c r="P12834" s="66"/>
      <c r="Q12834" s="31">
        <f t="shared" si="400"/>
        <v>9999</v>
      </c>
      <c r="R12834" s="31" t="str">
        <f t="shared" si="401"/>
        <v/>
      </c>
      <c r="S12834" s="29">
        <f>IF($Q12834&lt;Parâmetros!$E$19,$G12834-1,$G12834)</f>
        <v>0</v>
      </c>
    </row>
    <row r="12835" spans="1:19" x14ac:dyDescent="0.25">
      <c r="A12835" s="116"/>
      <c r="B12835" s="65"/>
      <c r="C12835" s="65"/>
      <c r="D12835" s="66"/>
      <c r="E12835" s="67"/>
      <c r="F12835" s="65"/>
      <c r="G12835" s="66"/>
      <c r="J12835" s="65"/>
      <c r="K12835" s="65"/>
      <c r="L12835" s="66"/>
      <c r="M12835" s="65"/>
      <c r="N12835" s="65"/>
      <c r="O12835" s="65"/>
      <c r="P12835" s="66"/>
      <c r="Q12835" s="31">
        <f t="shared" si="400"/>
        <v>9999</v>
      </c>
      <c r="R12835" s="31" t="str">
        <f t="shared" si="401"/>
        <v/>
      </c>
      <c r="S12835" s="29">
        <f>IF($Q12835&lt;Parâmetros!$E$19,$G12835-1,$G12835)</f>
        <v>0</v>
      </c>
    </row>
    <row r="12836" spans="1:19" x14ac:dyDescent="0.25">
      <c r="A12836" s="116"/>
      <c r="B12836" s="65"/>
      <c r="C12836" s="65"/>
      <c r="D12836" s="66"/>
      <c r="E12836" s="67"/>
      <c r="F12836" s="65"/>
      <c r="G12836" s="66"/>
      <c r="J12836" s="65"/>
      <c r="K12836" s="65"/>
      <c r="L12836" s="66"/>
      <c r="M12836" s="65"/>
      <c r="N12836" s="65"/>
      <c r="O12836" s="65"/>
      <c r="P12836" s="66"/>
      <c r="Q12836" s="31">
        <f t="shared" si="400"/>
        <v>9999</v>
      </c>
      <c r="R12836" s="31" t="str">
        <f t="shared" si="401"/>
        <v/>
      </c>
      <c r="S12836" s="29">
        <f>IF($Q12836&lt;Parâmetros!$E$19,$G12836-1,$G12836)</f>
        <v>0</v>
      </c>
    </row>
    <row r="12837" spans="1:19" x14ac:dyDescent="0.25">
      <c r="A12837" s="116"/>
      <c r="B12837" s="65"/>
      <c r="C12837" s="65"/>
      <c r="D12837" s="66"/>
      <c r="E12837" s="67"/>
      <c r="F12837" s="65"/>
      <c r="G12837" s="66"/>
      <c r="J12837" s="65"/>
      <c r="K12837" s="65"/>
      <c r="L12837" s="66"/>
      <c r="M12837" s="65"/>
      <c r="N12837" s="65"/>
      <c r="O12837" s="65"/>
      <c r="P12837" s="66"/>
      <c r="Q12837" s="31">
        <f t="shared" si="400"/>
        <v>9999</v>
      </c>
      <c r="R12837" s="31" t="str">
        <f t="shared" si="401"/>
        <v/>
      </c>
      <c r="S12837" s="29">
        <f>IF($Q12837&lt;Parâmetros!$E$19,$G12837-1,$G12837)</f>
        <v>0</v>
      </c>
    </row>
    <row r="12838" spans="1:19" x14ac:dyDescent="0.25">
      <c r="A12838" s="116"/>
      <c r="B12838" s="65"/>
      <c r="C12838" s="65"/>
      <c r="D12838" s="66"/>
      <c r="E12838" s="67"/>
      <c r="F12838" s="65"/>
      <c r="G12838" s="66"/>
      <c r="J12838" s="65"/>
      <c r="K12838" s="65"/>
      <c r="L12838" s="66"/>
      <c r="M12838" s="65"/>
      <c r="N12838" s="65"/>
      <c r="O12838" s="65"/>
      <c r="P12838" s="66"/>
      <c r="Q12838" s="31">
        <f t="shared" si="400"/>
        <v>9999</v>
      </c>
      <c r="R12838" s="31" t="str">
        <f t="shared" si="401"/>
        <v/>
      </c>
      <c r="S12838" s="29">
        <f>IF($Q12838&lt;Parâmetros!$E$19,$G12838-1,$G12838)</f>
        <v>0</v>
      </c>
    </row>
    <row r="12839" spans="1:19" x14ac:dyDescent="0.25">
      <c r="A12839" s="116"/>
      <c r="B12839" s="65"/>
      <c r="C12839" s="65"/>
      <c r="D12839" s="66"/>
      <c r="E12839" s="67"/>
      <c r="F12839" s="65"/>
      <c r="G12839" s="66"/>
      <c r="J12839" s="65"/>
      <c r="K12839" s="65"/>
      <c r="L12839" s="66"/>
      <c r="M12839" s="65"/>
      <c r="N12839" s="65"/>
      <c r="O12839" s="65"/>
      <c r="P12839" s="66"/>
      <c r="Q12839" s="31">
        <f t="shared" si="400"/>
        <v>9999</v>
      </c>
      <c r="R12839" s="31" t="str">
        <f t="shared" si="401"/>
        <v/>
      </c>
      <c r="S12839" s="29">
        <f>IF($Q12839&lt;Parâmetros!$E$19,$G12839-1,$G12839)</f>
        <v>0</v>
      </c>
    </row>
    <row r="12840" spans="1:19" x14ac:dyDescent="0.25">
      <c r="A12840" s="116"/>
      <c r="B12840" s="65"/>
      <c r="C12840" s="65"/>
      <c r="D12840" s="66"/>
      <c r="E12840" s="67"/>
      <c r="F12840" s="65"/>
      <c r="G12840" s="66"/>
      <c r="J12840" s="65"/>
      <c r="K12840" s="65"/>
      <c r="L12840" s="66"/>
      <c r="M12840" s="65"/>
      <c r="N12840" s="65"/>
      <c r="O12840" s="65"/>
      <c r="P12840" s="66"/>
      <c r="Q12840" s="31">
        <f t="shared" si="400"/>
        <v>9999</v>
      </c>
      <c r="R12840" s="31" t="str">
        <f t="shared" si="401"/>
        <v/>
      </c>
      <c r="S12840" s="29">
        <f>IF($Q12840&lt;Parâmetros!$E$19,$G12840-1,$G12840)</f>
        <v>0</v>
      </c>
    </row>
    <row r="12841" spans="1:19" x14ac:dyDescent="0.25">
      <c r="A12841" s="116"/>
      <c r="B12841" s="65"/>
      <c r="C12841" s="65"/>
      <c r="D12841" s="66"/>
      <c r="E12841" s="67"/>
      <c r="F12841" s="65"/>
      <c r="G12841" s="66"/>
      <c r="J12841" s="65"/>
      <c r="K12841" s="65"/>
      <c r="L12841" s="66"/>
      <c r="M12841" s="65"/>
      <c r="N12841" s="65"/>
      <c r="O12841" s="65"/>
      <c r="P12841" s="66"/>
      <c r="Q12841" s="31">
        <f t="shared" si="400"/>
        <v>9999</v>
      </c>
      <c r="R12841" s="31" t="str">
        <f t="shared" si="401"/>
        <v/>
      </c>
      <c r="S12841" s="29">
        <f>IF($Q12841&lt;Parâmetros!$E$19,$G12841-1,$G12841)</f>
        <v>0</v>
      </c>
    </row>
    <row r="12842" spans="1:19" x14ac:dyDescent="0.25">
      <c r="A12842" s="116"/>
      <c r="B12842" s="65"/>
      <c r="C12842" s="65"/>
      <c r="D12842" s="66"/>
      <c r="E12842" s="67"/>
      <c r="F12842" s="65"/>
      <c r="G12842" s="66"/>
      <c r="J12842" s="65"/>
      <c r="K12842" s="65"/>
      <c r="L12842" s="66"/>
      <c r="M12842" s="65"/>
      <c r="N12842" s="65"/>
      <c r="O12842" s="65"/>
      <c r="P12842" s="66"/>
      <c r="Q12842" s="31">
        <f t="shared" si="400"/>
        <v>9999</v>
      </c>
      <c r="R12842" s="31" t="str">
        <f t="shared" si="401"/>
        <v/>
      </c>
      <c r="S12842" s="29">
        <f>IF($Q12842&lt;Parâmetros!$E$19,$G12842-1,$G12842)</f>
        <v>0</v>
      </c>
    </row>
    <row r="12843" spans="1:19" x14ac:dyDescent="0.25">
      <c r="A12843" s="116"/>
      <c r="B12843" s="65"/>
      <c r="C12843" s="65"/>
      <c r="D12843" s="66"/>
      <c r="E12843" s="67"/>
      <c r="F12843" s="65"/>
      <c r="G12843" s="66"/>
      <c r="J12843" s="65"/>
      <c r="K12843" s="65"/>
      <c r="L12843" s="66"/>
      <c r="M12843" s="65"/>
      <c r="N12843" s="65"/>
      <c r="O12843" s="65"/>
      <c r="P12843" s="66"/>
      <c r="Q12843" s="31">
        <f t="shared" si="400"/>
        <v>9999</v>
      </c>
      <c r="R12843" s="31" t="str">
        <f t="shared" si="401"/>
        <v/>
      </c>
      <c r="S12843" s="29">
        <f>IF($Q12843&lt;Parâmetros!$E$19,$G12843-1,$G12843)</f>
        <v>0</v>
      </c>
    </row>
    <row r="12844" spans="1:19" x14ac:dyDescent="0.25">
      <c r="A12844" s="116"/>
      <c r="B12844" s="65"/>
      <c r="C12844" s="65"/>
      <c r="D12844" s="66"/>
      <c r="E12844" s="67"/>
      <c r="F12844" s="65"/>
      <c r="G12844" s="66"/>
      <c r="J12844" s="65"/>
      <c r="K12844" s="65"/>
      <c r="L12844" s="66"/>
      <c r="M12844" s="65"/>
      <c r="N12844" s="65"/>
      <c r="O12844" s="65"/>
      <c r="P12844" s="66"/>
      <c r="Q12844" s="31">
        <f t="shared" si="400"/>
        <v>9999</v>
      </c>
      <c r="R12844" s="31" t="str">
        <f t="shared" si="401"/>
        <v/>
      </c>
      <c r="S12844" s="29">
        <f>IF($Q12844&lt;Parâmetros!$E$19,$G12844-1,$G12844)</f>
        <v>0</v>
      </c>
    </row>
    <row r="12845" spans="1:19" x14ac:dyDescent="0.25">
      <c r="A12845" s="116"/>
      <c r="B12845" s="65"/>
      <c r="C12845" s="65"/>
      <c r="D12845" s="66"/>
      <c r="E12845" s="67"/>
      <c r="F12845" s="65"/>
      <c r="G12845" s="66"/>
      <c r="J12845" s="65"/>
      <c r="K12845" s="65"/>
      <c r="L12845" s="66"/>
      <c r="M12845" s="65"/>
      <c r="N12845" s="65"/>
      <c r="O12845" s="65"/>
      <c r="P12845" s="66"/>
      <c r="Q12845" s="31">
        <f t="shared" si="400"/>
        <v>9999</v>
      </c>
      <c r="R12845" s="31" t="str">
        <f t="shared" si="401"/>
        <v/>
      </c>
      <c r="S12845" s="29">
        <f>IF($Q12845&lt;Parâmetros!$E$19,$G12845-1,$G12845)</f>
        <v>0</v>
      </c>
    </row>
    <row r="12846" spans="1:19" x14ac:dyDescent="0.25">
      <c r="A12846" s="116"/>
      <c r="B12846" s="65"/>
      <c r="C12846" s="65"/>
      <c r="D12846" s="66"/>
      <c r="E12846" s="67"/>
      <c r="F12846" s="65"/>
      <c r="G12846" s="66"/>
      <c r="J12846" s="65"/>
      <c r="K12846" s="65"/>
      <c r="L12846" s="66"/>
      <c r="M12846" s="65"/>
      <c r="N12846" s="65"/>
      <c r="O12846" s="65"/>
      <c r="P12846" s="66"/>
      <c r="Q12846" s="31">
        <f t="shared" si="400"/>
        <v>9999</v>
      </c>
      <c r="R12846" s="31" t="str">
        <f t="shared" si="401"/>
        <v/>
      </c>
      <c r="S12846" s="29">
        <f>IF($Q12846&lt;Parâmetros!$E$19,$G12846-1,$G12846)</f>
        <v>0</v>
      </c>
    </row>
    <row r="12847" spans="1:19" x14ac:dyDescent="0.25">
      <c r="A12847" s="116"/>
      <c r="B12847" s="65"/>
      <c r="C12847" s="65"/>
      <c r="D12847" s="66"/>
      <c r="E12847" s="67"/>
      <c r="F12847" s="65"/>
      <c r="G12847" s="66"/>
      <c r="J12847" s="65"/>
      <c r="K12847" s="65"/>
      <c r="L12847" s="66"/>
      <c r="M12847" s="65"/>
      <c r="N12847" s="65"/>
      <c r="O12847" s="65"/>
      <c r="P12847" s="66"/>
      <c r="Q12847" s="31">
        <f t="shared" si="400"/>
        <v>9999</v>
      </c>
      <c r="R12847" s="31" t="str">
        <f t="shared" si="401"/>
        <v/>
      </c>
      <c r="S12847" s="29">
        <f>IF($Q12847&lt;Parâmetros!$E$19,$G12847-1,$G12847)</f>
        <v>0</v>
      </c>
    </row>
    <row r="12848" spans="1:19" x14ac:dyDescent="0.25">
      <c r="A12848" s="116"/>
      <c r="B12848" s="65"/>
      <c r="C12848" s="65"/>
      <c r="D12848" s="66"/>
      <c r="E12848" s="67"/>
      <c r="F12848" s="65"/>
      <c r="G12848" s="66"/>
      <c r="J12848" s="65"/>
      <c r="K12848" s="65"/>
      <c r="L12848" s="66"/>
      <c r="M12848" s="65"/>
      <c r="N12848" s="65"/>
      <c r="O12848" s="65"/>
      <c r="P12848" s="66"/>
      <c r="Q12848" s="31">
        <f t="shared" si="400"/>
        <v>9999</v>
      </c>
      <c r="R12848" s="31" t="str">
        <f t="shared" si="401"/>
        <v/>
      </c>
      <c r="S12848" s="29">
        <f>IF($Q12848&lt;Parâmetros!$E$19,$G12848-1,$G12848)</f>
        <v>0</v>
      </c>
    </row>
    <row r="12849" spans="1:19" x14ac:dyDescent="0.25">
      <c r="A12849" s="116"/>
      <c r="B12849" s="65"/>
      <c r="C12849" s="65"/>
      <c r="D12849" s="66"/>
      <c r="E12849" s="67"/>
      <c r="F12849" s="65"/>
      <c r="G12849" s="66"/>
      <c r="J12849" s="65"/>
      <c r="K12849" s="65"/>
      <c r="L12849" s="66"/>
      <c r="M12849" s="65"/>
      <c r="N12849" s="65"/>
      <c r="O12849" s="65"/>
      <c r="P12849" s="66"/>
      <c r="Q12849" s="31">
        <f t="shared" si="400"/>
        <v>9999</v>
      </c>
      <c r="R12849" s="31" t="str">
        <f t="shared" si="401"/>
        <v/>
      </c>
      <c r="S12849" s="29">
        <f>IF($Q12849&lt;Parâmetros!$E$19,$G12849-1,$G12849)</f>
        <v>0</v>
      </c>
    </row>
    <row r="12850" spans="1:19" x14ac:dyDescent="0.25">
      <c r="A12850" s="116"/>
      <c r="B12850" s="65"/>
      <c r="C12850" s="65"/>
      <c r="D12850" s="66"/>
      <c r="E12850" s="67"/>
      <c r="F12850" s="65"/>
      <c r="G12850" s="66"/>
      <c r="J12850" s="65"/>
      <c r="K12850" s="65"/>
      <c r="L12850" s="66"/>
      <c r="M12850" s="65"/>
      <c r="N12850" s="65"/>
      <c r="O12850" s="65"/>
      <c r="P12850" s="66"/>
      <c r="Q12850" s="31">
        <f t="shared" si="400"/>
        <v>9999</v>
      </c>
      <c r="R12850" s="31" t="str">
        <f t="shared" si="401"/>
        <v/>
      </c>
      <c r="S12850" s="29">
        <f>IF($Q12850&lt;Parâmetros!$E$19,$G12850-1,$G12850)</f>
        <v>0</v>
      </c>
    </row>
    <row r="12851" spans="1:19" x14ac:dyDescent="0.25">
      <c r="A12851" s="116"/>
      <c r="B12851" s="65"/>
      <c r="C12851" s="65"/>
      <c r="D12851" s="66"/>
      <c r="E12851" s="67"/>
      <c r="F12851" s="65"/>
      <c r="G12851" s="66"/>
      <c r="J12851" s="65"/>
      <c r="K12851" s="65"/>
      <c r="L12851" s="66"/>
      <c r="M12851" s="65"/>
      <c r="O12851" s="65"/>
      <c r="P12851" s="66"/>
      <c r="Q12851" s="31">
        <f t="shared" si="400"/>
        <v>9999</v>
      </c>
      <c r="R12851" s="31" t="str">
        <f t="shared" si="401"/>
        <v/>
      </c>
      <c r="S12851" s="29">
        <f>IF($Q12851&lt;Parâmetros!$E$19,$G12851-1,$G12851)</f>
        <v>0</v>
      </c>
    </row>
    <row r="12852" spans="1:19" x14ac:dyDescent="0.25">
      <c r="A12852" s="116"/>
      <c r="B12852" s="65"/>
      <c r="C12852" s="65"/>
      <c r="D12852" s="66"/>
      <c r="E12852" s="67"/>
      <c r="F12852" s="65"/>
      <c r="G12852" s="66"/>
      <c r="J12852" s="65"/>
      <c r="K12852" s="65"/>
      <c r="L12852" s="66"/>
      <c r="M12852" s="65"/>
      <c r="N12852" s="65"/>
      <c r="O12852" s="65"/>
      <c r="P12852" s="66"/>
      <c r="Q12852" s="31">
        <f t="shared" si="400"/>
        <v>9999</v>
      </c>
      <c r="R12852" s="31" t="str">
        <f t="shared" si="401"/>
        <v/>
      </c>
      <c r="S12852" s="29">
        <f>IF($Q12852&lt;Parâmetros!$E$19,$G12852-1,$G12852)</f>
        <v>0</v>
      </c>
    </row>
    <row r="12853" spans="1:19" x14ac:dyDescent="0.25">
      <c r="A12853" s="116"/>
      <c r="B12853" s="65"/>
      <c r="C12853" s="65"/>
      <c r="D12853" s="66"/>
      <c r="E12853" s="67"/>
      <c r="F12853" s="65"/>
      <c r="G12853" s="66"/>
      <c r="J12853" s="65"/>
      <c r="K12853" s="65"/>
      <c r="L12853" s="66"/>
      <c r="M12853" s="65"/>
      <c r="N12853" s="65"/>
      <c r="O12853" s="65"/>
      <c r="P12853" s="66"/>
      <c r="Q12853" s="31">
        <f t="shared" si="400"/>
        <v>9999</v>
      </c>
      <c r="R12853" s="31" t="str">
        <f t="shared" si="401"/>
        <v/>
      </c>
      <c r="S12853" s="29">
        <f>IF($Q12853&lt;Parâmetros!$E$19,$G12853-1,$G12853)</f>
        <v>0</v>
      </c>
    </row>
    <row r="12854" spans="1:19" x14ac:dyDescent="0.25">
      <c r="A12854" s="116"/>
      <c r="B12854" s="65"/>
      <c r="C12854" s="65"/>
      <c r="D12854" s="66"/>
      <c r="E12854" s="67"/>
      <c r="F12854" s="65"/>
      <c r="G12854" s="66"/>
      <c r="J12854" s="65"/>
      <c r="K12854" s="65"/>
      <c r="L12854" s="66"/>
      <c r="M12854" s="65"/>
      <c r="N12854" s="65"/>
      <c r="O12854" s="65"/>
      <c r="P12854" s="66"/>
      <c r="Q12854" s="31">
        <f t="shared" si="400"/>
        <v>9999</v>
      </c>
      <c r="R12854" s="31" t="str">
        <f t="shared" si="401"/>
        <v/>
      </c>
      <c r="S12854" s="29">
        <f>IF($Q12854&lt;Parâmetros!$E$19,$G12854-1,$G12854)</f>
        <v>0</v>
      </c>
    </row>
    <row r="12855" spans="1:19" x14ac:dyDescent="0.25">
      <c r="A12855" s="116"/>
      <c r="B12855" s="65"/>
      <c r="C12855" s="65"/>
      <c r="D12855" s="66"/>
      <c r="E12855" s="67"/>
      <c r="F12855" s="65"/>
      <c r="G12855" s="66"/>
      <c r="J12855" s="65"/>
      <c r="K12855" s="65"/>
      <c r="L12855" s="66"/>
      <c r="M12855" s="65"/>
      <c r="N12855" s="65"/>
      <c r="O12855" s="65"/>
      <c r="P12855" s="66"/>
      <c r="Q12855" s="31">
        <f t="shared" si="400"/>
        <v>9999</v>
      </c>
      <c r="R12855" s="31" t="str">
        <f t="shared" si="401"/>
        <v/>
      </c>
      <c r="S12855" s="29">
        <f>IF($Q12855&lt;Parâmetros!$E$19,$G12855-1,$G12855)</f>
        <v>0</v>
      </c>
    </row>
    <row r="12856" spans="1:19" x14ac:dyDescent="0.25">
      <c r="A12856" s="116"/>
      <c r="B12856" s="65"/>
      <c r="C12856" s="65"/>
      <c r="D12856" s="66"/>
      <c r="E12856" s="67"/>
      <c r="F12856" s="65"/>
      <c r="G12856" s="66"/>
      <c r="J12856" s="65"/>
      <c r="K12856" s="65"/>
      <c r="L12856" s="66"/>
      <c r="M12856" s="65"/>
      <c r="N12856" s="65"/>
      <c r="O12856" s="65"/>
      <c r="P12856" s="66"/>
      <c r="Q12856" s="31">
        <f t="shared" si="400"/>
        <v>9999</v>
      </c>
      <c r="R12856" s="31" t="str">
        <f t="shared" si="401"/>
        <v/>
      </c>
      <c r="S12856" s="29">
        <f>IF($Q12856&lt;Parâmetros!$E$19,$G12856-1,$G12856)</f>
        <v>0</v>
      </c>
    </row>
    <row r="12857" spans="1:19" x14ac:dyDescent="0.25">
      <c r="A12857" s="116"/>
      <c r="B12857" s="65"/>
      <c r="C12857" s="65"/>
      <c r="D12857" s="66"/>
      <c r="E12857" s="67"/>
      <c r="F12857" s="65"/>
      <c r="G12857" s="66"/>
      <c r="J12857" s="65"/>
      <c r="K12857" s="65"/>
      <c r="L12857" s="66"/>
      <c r="M12857" s="65"/>
      <c r="N12857" s="65"/>
      <c r="O12857" s="65"/>
      <c r="P12857" s="66"/>
      <c r="Q12857" s="31">
        <f t="shared" si="400"/>
        <v>9999</v>
      </c>
      <c r="R12857" s="31" t="str">
        <f t="shared" si="401"/>
        <v/>
      </c>
      <c r="S12857" s="29">
        <f>IF($Q12857&lt;Parâmetros!$E$19,$G12857-1,$G12857)</f>
        <v>0</v>
      </c>
    </row>
    <row r="12858" spans="1:19" x14ac:dyDescent="0.25">
      <c r="A12858" s="116"/>
      <c r="B12858" s="65"/>
      <c r="C12858" s="65"/>
      <c r="D12858" s="66"/>
      <c r="E12858" s="67"/>
      <c r="F12858" s="65"/>
      <c r="G12858" s="66"/>
      <c r="J12858" s="65"/>
      <c r="K12858" s="65"/>
      <c r="L12858" s="66"/>
      <c r="M12858" s="65"/>
      <c r="N12858" s="65"/>
      <c r="O12858" s="65"/>
      <c r="P12858" s="66"/>
      <c r="Q12858" s="31">
        <f t="shared" si="400"/>
        <v>9999</v>
      </c>
      <c r="R12858" s="31" t="str">
        <f t="shared" si="401"/>
        <v/>
      </c>
      <c r="S12858" s="29">
        <f>IF($Q12858&lt;Parâmetros!$E$19,$G12858-1,$G12858)</f>
        <v>0</v>
      </c>
    </row>
    <row r="12859" spans="1:19" x14ac:dyDescent="0.25">
      <c r="A12859" s="116"/>
      <c r="B12859" s="65"/>
      <c r="C12859" s="65"/>
      <c r="D12859" s="66"/>
      <c r="E12859" s="67"/>
      <c r="F12859" s="65"/>
      <c r="G12859" s="66"/>
      <c r="J12859" s="65"/>
      <c r="K12859" s="65"/>
      <c r="L12859" s="66"/>
      <c r="M12859" s="65"/>
      <c r="N12859" s="65"/>
      <c r="O12859" s="65"/>
      <c r="P12859" s="66"/>
      <c r="Q12859" s="31">
        <f t="shared" si="400"/>
        <v>9999</v>
      </c>
      <c r="R12859" s="31" t="str">
        <f t="shared" si="401"/>
        <v/>
      </c>
      <c r="S12859" s="29">
        <f>IF($Q12859&lt;Parâmetros!$E$19,$G12859-1,$G12859)</f>
        <v>0</v>
      </c>
    </row>
    <row r="12860" spans="1:19" x14ac:dyDescent="0.25">
      <c r="A12860" s="116"/>
      <c r="B12860" s="65"/>
      <c r="C12860" s="65"/>
      <c r="D12860" s="66"/>
      <c r="E12860" s="67"/>
      <c r="F12860" s="65"/>
      <c r="G12860" s="66"/>
      <c r="J12860" s="65"/>
      <c r="K12860" s="65"/>
      <c r="L12860" s="66"/>
      <c r="M12860" s="65"/>
      <c r="N12860" s="65"/>
      <c r="O12860" s="65"/>
      <c r="P12860" s="66"/>
      <c r="Q12860" s="31">
        <f t="shared" ref="Q12860:Q12923" si="402">IFERROR(VALUE(LEFT($J12860,2))*60+VALUE(MID($J12860,4,2)),9999)</f>
        <v>9999</v>
      </c>
      <c r="R12860" s="31" t="str">
        <f t="shared" ref="R12860:R12923" si="403">IFERROR(VALUE(LEFT($K12860,2))*60+VALUE(MID($K12860,4,2)),"")</f>
        <v/>
      </c>
      <c r="S12860" s="29">
        <f>IF($Q12860&lt;Parâmetros!$E$19,$G12860-1,$G12860)</f>
        <v>0</v>
      </c>
    </row>
    <row r="12861" spans="1:19" x14ac:dyDescent="0.25">
      <c r="A12861" s="116"/>
      <c r="B12861" s="65"/>
      <c r="C12861" s="65"/>
      <c r="D12861" s="66"/>
      <c r="E12861" s="67"/>
      <c r="F12861" s="65"/>
      <c r="G12861" s="66"/>
      <c r="J12861" s="65"/>
      <c r="K12861" s="65"/>
      <c r="L12861" s="66"/>
      <c r="M12861" s="65"/>
      <c r="N12861" s="65"/>
      <c r="O12861" s="65"/>
      <c r="P12861" s="66"/>
      <c r="Q12861" s="31">
        <f t="shared" si="402"/>
        <v>9999</v>
      </c>
      <c r="R12861" s="31" t="str">
        <f t="shared" si="403"/>
        <v/>
      </c>
      <c r="S12861" s="29">
        <f>IF($Q12861&lt;Parâmetros!$E$19,$G12861-1,$G12861)</f>
        <v>0</v>
      </c>
    </row>
    <row r="12862" spans="1:19" x14ac:dyDescent="0.25">
      <c r="A12862" s="116"/>
      <c r="B12862" s="65"/>
      <c r="C12862" s="65"/>
      <c r="D12862" s="66"/>
      <c r="E12862" s="67"/>
      <c r="F12862" s="65"/>
      <c r="G12862" s="66"/>
      <c r="J12862" s="65"/>
      <c r="K12862" s="65"/>
      <c r="L12862" s="66"/>
      <c r="M12862" s="65"/>
      <c r="N12862" s="65"/>
      <c r="O12862" s="65"/>
      <c r="P12862" s="66"/>
      <c r="Q12862" s="31">
        <f t="shared" si="402"/>
        <v>9999</v>
      </c>
      <c r="R12862" s="31" t="str">
        <f t="shared" si="403"/>
        <v/>
      </c>
      <c r="S12862" s="29">
        <f>IF($Q12862&lt;Parâmetros!$E$19,$G12862-1,$G12862)</f>
        <v>0</v>
      </c>
    </row>
    <row r="12863" spans="1:19" x14ac:dyDescent="0.25">
      <c r="A12863" s="116"/>
      <c r="B12863" s="65"/>
      <c r="C12863" s="65"/>
      <c r="D12863" s="66"/>
      <c r="E12863" s="67"/>
      <c r="F12863" s="65"/>
      <c r="G12863" s="66"/>
      <c r="J12863" s="65"/>
      <c r="K12863" s="65"/>
      <c r="L12863" s="66"/>
      <c r="M12863" s="65"/>
      <c r="N12863" s="65"/>
      <c r="O12863" s="65"/>
      <c r="P12863" s="66"/>
      <c r="Q12863" s="31">
        <f t="shared" si="402"/>
        <v>9999</v>
      </c>
      <c r="R12863" s="31" t="str">
        <f t="shared" si="403"/>
        <v/>
      </c>
      <c r="S12863" s="29">
        <f>IF($Q12863&lt;Parâmetros!$E$19,$G12863-1,$G12863)</f>
        <v>0</v>
      </c>
    </row>
    <row r="12864" spans="1:19" x14ac:dyDescent="0.25">
      <c r="A12864" s="116"/>
      <c r="B12864" s="65"/>
      <c r="C12864" s="65"/>
      <c r="D12864" s="66"/>
      <c r="E12864" s="67"/>
      <c r="F12864" s="65"/>
      <c r="G12864" s="66"/>
      <c r="J12864" s="65"/>
      <c r="K12864" s="65"/>
      <c r="L12864" s="66"/>
      <c r="M12864" s="65"/>
      <c r="N12864" s="65"/>
      <c r="O12864" s="65"/>
      <c r="P12864" s="66"/>
      <c r="Q12864" s="31">
        <f t="shared" si="402"/>
        <v>9999</v>
      </c>
      <c r="R12864" s="31" t="str">
        <f t="shared" si="403"/>
        <v/>
      </c>
      <c r="S12864" s="29">
        <f>IF($Q12864&lt;Parâmetros!$E$19,$G12864-1,$G12864)</f>
        <v>0</v>
      </c>
    </row>
    <row r="12865" spans="1:19" x14ac:dyDescent="0.25">
      <c r="A12865" s="116"/>
      <c r="B12865" s="65"/>
      <c r="C12865" s="65"/>
      <c r="D12865" s="66"/>
      <c r="E12865" s="67"/>
      <c r="F12865" s="65"/>
      <c r="G12865" s="66"/>
      <c r="J12865" s="65"/>
      <c r="K12865" s="65"/>
      <c r="L12865" s="66"/>
      <c r="M12865" s="65"/>
      <c r="N12865" s="65"/>
      <c r="O12865" s="65"/>
      <c r="P12865" s="66"/>
      <c r="Q12865" s="31">
        <f t="shared" si="402"/>
        <v>9999</v>
      </c>
      <c r="R12865" s="31" t="str">
        <f t="shared" si="403"/>
        <v/>
      </c>
      <c r="S12865" s="29">
        <f>IF($Q12865&lt;Parâmetros!$E$19,$G12865-1,$G12865)</f>
        <v>0</v>
      </c>
    </row>
    <row r="12866" spans="1:19" x14ac:dyDescent="0.25">
      <c r="A12866" s="116"/>
      <c r="B12866" s="65"/>
      <c r="C12866" s="65"/>
      <c r="D12866" s="66"/>
      <c r="E12866" s="67"/>
      <c r="F12866" s="65"/>
      <c r="G12866" s="66"/>
      <c r="J12866" s="65"/>
      <c r="K12866" s="65"/>
      <c r="L12866" s="66"/>
      <c r="M12866" s="65"/>
      <c r="N12866" s="65"/>
      <c r="O12866" s="65"/>
      <c r="P12866" s="66"/>
      <c r="Q12866" s="31">
        <f t="shared" si="402"/>
        <v>9999</v>
      </c>
      <c r="R12866" s="31" t="str">
        <f t="shared" si="403"/>
        <v/>
      </c>
      <c r="S12866" s="29">
        <f>IF($Q12866&lt;Parâmetros!$E$19,$G12866-1,$G12866)</f>
        <v>0</v>
      </c>
    </row>
    <row r="12867" spans="1:19" x14ac:dyDescent="0.25">
      <c r="A12867" s="116"/>
      <c r="B12867" s="65"/>
      <c r="C12867" s="65"/>
      <c r="D12867" s="66"/>
      <c r="E12867" s="67"/>
      <c r="F12867" s="65"/>
      <c r="G12867" s="66"/>
      <c r="J12867" s="65"/>
      <c r="K12867" s="65"/>
      <c r="L12867" s="66"/>
      <c r="M12867" s="65"/>
      <c r="N12867" s="65"/>
      <c r="O12867" s="65"/>
      <c r="P12867" s="66"/>
      <c r="Q12867" s="31">
        <f t="shared" si="402"/>
        <v>9999</v>
      </c>
      <c r="R12867" s="31" t="str">
        <f t="shared" si="403"/>
        <v/>
      </c>
      <c r="S12867" s="29">
        <f>IF($Q12867&lt;Parâmetros!$E$19,$G12867-1,$G12867)</f>
        <v>0</v>
      </c>
    </row>
    <row r="12868" spans="1:19" x14ac:dyDescent="0.25">
      <c r="A12868" s="116"/>
      <c r="B12868" s="65"/>
      <c r="C12868" s="65"/>
      <c r="D12868" s="66"/>
      <c r="E12868" s="67"/>
      <c r="F12868" s="65"/>
      <c r="G12868" s="66"/>
      <c r="J12868" s="65"/>
      <c r="K12868" s="65"/>
      <c r="L12868" s="66"/>
      <c r="M12868" s="65"/>
      <c r="N12868" s="65"/>
      <c r="O12868" s="65"/>
      <c r="P12868" s="66"/>
      <c r="Q12868" s="31">
        <f t="shared" si="402"/>
        <v>9999</v>
      </c>
      <c r="R12868" s="31" t="str">
        <f t="shared" si="403"/>
        <v/>
      </c>
      <c r="S12868" s="29">
        <f>IF($Q12868&lt;Parâmetros!$E$19,$G12868-1,$G12868)</f>
        <v>0</v>
      </c>
    </row>
    <row r="12869" spans="1:19" x14ac:dyDescent="0.25">
      <c r="A12869" s="116"/>
      <c r="B12869" s="65"/>
      <c r="C12869" s="65"/>
      <c r="D12869" s="66"/>
      <c r="E12869" s="67"/>
      <c r="F12869" s="65"/>
      <c r="G12869" s="66"/>
      <c r="J12869" s="65"/>
      <c r="K12869" s="65"/>
      <c r="L12869" s="66"/>
      <c r="M12869" s="65"/>
      <c r="N12869" s="65"/>
      <c r="O12869" s="65"/>
      <c r="P12869" s="66"/>
      <c r="Q12869" s="31">
        <f t="shared" si="402"/>
        <v>9999</v>
      </c>
      <c r="R12869" s="31" t="str">
        <f t="shared" si="403"/>
        <v/>
      </c>
      <c r="S12869" s="29">
        <f>IF($Q12869&lt;Parâmetros!$E$19,$G12869-1,$G12869)</f>
        <v>0</v>
      </c>
    </row>
    <row r="12870" spans="1:19" x14ac:dyDescent="0.25">
      <c r="A12870" s="116"/>
      <c r="B12870" s="65"/>
      <c r="C12870" s="65"/>
      <c r="D12870" s="66"/>
      <c r="E12870" s="67"/>
      <c r="F12870" s="65"/>
      <c r="G12870" s="66"/>
      <c r="J12870" s="65"/>
      <c r="K12870" s="65"/>
      <c r="L12870" s="66"/>
      <c r="M12870" s="65"/>
      <c r="N12870" s="65"/>
      <c r="O12870" s="65"/>
      <c r="P12870" s="66"/>
      <c r="Q12870" s="31">
        <f t="shared" si="402"/>
        <v>9999</v>
      </c>
      <c r="R12870" s="31" t="str">
        <f t="shared" si="403"/>
        <v/>
      </c>
      <c r="S12870" s="29">
        <f>IF($Q12870&lt;Parâmetros!$E$19,$G12870-1,$G12870)</f>
        <v>0</v>
      </c>
    </row>
    <row r="12871" spans="1:19" x14ac:dyDescent="0.25">
      <c r="A12871" s="116"/>
      <c r="B12871" s="65"/>
      <c r="C12871" s="65"/>
      <c r="D12871" s="66"/>
      <c r="E12871" s="67"/>
      <c r="F12871" s="65"/>
      <c r="G12871" s="66"/>
      <c r="J12871" s="65"/>
      <c r="K12871" s="65"/>
      <c r="L12871" s="66"/>
      <c r="M12871" s="65"/>
      <c r="N12871" s="65"/>
      <c r="O12871" s="65"/>
      <c r="P12871" s="66"/>
      <c r="Q12871" s="31">
        <f t="shared" si="402"/>
        <v>9999</v>
      </c>
      <c r="R12871" s="31" t="str">
        <f t="shared" si="403"/>
        <v/>
      </c>
      <c r="S12871" s="29">
        <f>IF($Q12871&lt;Parâmetros!$E$19,$G12871-1,$G12871)</f>
        <v>0</v>
      </c>
    </row>
    <row r="12872" spans="1:19" x14ac:dyDescent="0.25">
      <c r="A12872" s="116"/>
      <c r="B12872" s="65"/>
      <c r="C12872" s="65"/>
      <c r="D12872" s="66"/>
      <c r="E12872" s="67"/>
      <c r="F12872" s="65"/>
      <c r="G12872" s="66"/>
      <c r="J12872" s="65"/>
      <c r="K12872" s="65"/>
      <c r="L12872" s="66"/>
      <c r="M12872" s="65"/>
      <c r="N12872" s="65"/>
      <c r="O12872" s="65"/>
      <c r="P12872" s="66"/>
      <c r="Q12872" s="31">
        <f t="shared" si="402"/>
        <v>9999</v>
      </c>
      <c r="R12872" s="31" t="str">
        <f t="shared" si="403"/>
        <v/>
      </c>
      <c r="S12872" s="29">
        <f>IF($Q12872&lt;Parâmetros!$E$19,$G12872-1,$G12872)</f>
        <v>0</v>
      </c>
    </row>
    <row r="12873" spans="1:19" x14ac:dyDescent="0.25">
      <c r="A12873" s="116"/>
      <c r="B12873" s="65"/>
      <c r="C12873" s="65"/>
      <c r="D12873" s="66"/>
      <c r="E12873" s="67"/>
      <c r="F12873" s="65"/>
      <c r="G12873" s="66"/>
      <c r="J12873" s="65"/>
      <c r="K12873" s="65"/>
      <c r="L12873" s="66"/>
      <c r="M12873" s="65"/>
      <c r="N12873" s="65"/>
      <c r="O12873" s="65"/>
      <c r="P12873" s="66"/>
      <c r="Q12873" s="31">
        <f t="shared" si="402"/>
        <v>9999</v>
      </c>
      <c r="R12873" s="31" t="str">
        <f t="shared" si="403"/>
        <v/>
      </c>
      <c r="S12873" s="29">
        <f>IF($Q12873&lt;Parâmetros!$E$19,$G12873-1,$G12873)</f>
        <v>0</v>
      </c>
    </row>
    <row r="12874" spans="1:19" x14ac:dyDescent="0.25">
      <c r="A12874" s="116"/>
      <c r="B12874" s="65"/>
      <c r="C12874" s="65"/>
      <c r="D12874" s="66"/>
      <c r="E12874" s="67"/>
      <c r="F12874" s="65"/>
      <c r="G12874" s="66"/>
      <c r="J12874" s="65"/>
      <c r="K12874" s="65"/>
      <c r="L12874" s="66"/>
      <c r="M12874" s="65"/>
      <c r="N12874" s="65"/>
      <c r="O12874" s="65"/>
      <c r="P12874" s="66"/>
      <c r="Q12874" s="31">
        <f t="shared" si="402"/>
        <v>9999</v>
      </c>
      <c r="R12874" s="31" t="str">
        <f t="shared" si="403"/>
        <v/>
      </c>
      <c r="S12874" s="29">
        <f>IF($Q12874&lt;Parâmetros!$E$19,$G12874-1,$G12874)</f>
        <v>0</v>
      </c>
    </row>
    <row r="12875" spans="1:19" x14ac:dyDescent="0.25">
      <c r="A12875" s="116"/>
      <c r="B12875" s="65"/>
      <c r="C12875" s="65"/>
      <c r="D12875" s="66"/>
      <c r="E12875" s="67"/>
      <c r="F12875" s="65"/>
      <c r="G12875" s="66"/>
      <c r="J12875" s="65"/>
      <c r="K12875" s="65"/>
      <c r="L12875" s="66"/>
      <c r="M12875" s="65"/>
      <c r="N12875" s="65"/>
      <c r="O12875" s="65"/>
      <c r="P12875" s="66"/>
      <c r="Q12875" s="31">
        <f t="shared" si="402"/>
        <v>9999</v>
      </c>
      <c r="R12875" s="31" t="str">
        <f t="shared" si="403"/>
        <v/>
      </c>
      <c r="S12875" s="29">
        <f>IF($Q12875&lt;Parâmetros!$E$19,$G12875-1,$G12875)</f>
        <v>0</v>
      </c>
    </row>
    <row r="12876" spans="1:19" x14ac:dyDescent="0.25">
      <c r="A12876" s="116"/>
      <c r="B12876" s="65"/>
      <c r="C12876" s="65"/>
      <c r="D12876" s="66"/>
      <c r="E12876" s="67"/>
      <c r="F12876" s="65"/>
      <c r="G12876" s="66"/>
      <c r="J12876" s="65"/>
      <c r="K12876" s="65"/>
      <c r="L12876" s="66"/>
      <c r="M12876" s="65"/>
      <c r="N12876" s="65"/>
      <c r="O12876" s="65"/>
      <c r="P12876" s="66"/>
      <c r="Q12876" s="31">
        <f t="shared" si="402"/>
        <v>9999</v>
      </c>
      <c r="R12876" s="31" t="str">
        <f t="shared" si="403"/>
        <v/>
      </c>
      <c r="S12876" s="29">
        <f>IF($Q12876&lt;Parâmetros!$E$19,$G12876-1,$G12876)</f>
        <v>0</v>
      </c>
    </row>
    <row r="12877" spans="1:19" x14ac:dyDescent="0.25">
      <c r="A12877" s="116"/>
      <c r="B12877" s="65"/>
      <c r="C12877" s="65"/>
      <c r="D12877" s="66"/>
      <c r="E12877" s="67"/>
      <c r="F12877" s="65"/>
      <c r="G12877" s="66"/>
      <c r="J12877" s="65"/>
      <c r="K12877" s="65"/>
      <c r="L12877" s="66"/>
      <c r="M12877" s="65"/>
      <c r="N12877" s="65"/>
      <c r="O12877" s="65"/>
      <c r="P12877" s="66"/>
      <c r="Q12877" s="31">
        <f t="shared" si="402"/>
        <v>9999</v>
      </c>
      <c r="R12877" s="31" t="str">
        <f t="shared" si="403"/>
        <v/>
      </c>
      <c r="S12877" s="29">
        <f>IF($Q12877&lt;Parâmetros!$E$19,$G12877-1,$G12877)</f>
        <v>0</v>
      </c>
    </row>
    <row r="12878" spans="1:19" x14ac:dyDescent="0.25">
      <c r="A12878" s="116"/>
      <c r="B12878" s="65"/>
      <c r="C12878" s="65"/>
      <c r="D12878" s="66"/>
      <c r="E12878" s="67"/>
      <c r="F12878" s="65"/>
      <c r="G12878" s="66"/>
      <c r="J12878" s="65"/>
      <c r="K12878" s="65"/>
      <c r="L12878" s="66"/>
      <c r="M12878" s="65"/>
      <c r="N12878" s="65"/>
      <c r="O12878" s="65"/>
      <c r="P12878" s="66"/>
      <c r="Q12878" s="31">
        <f t="shared" si="402"/>
        <v>9999</v>
      </c>
      <c r="R12878" s="31" t="str">
        <f t="shared" si="403"/>
        <v/>
      </c>
      <c r="S12878" s="29">
        <f>IF($Q12878&lt;Parâmetros!$E$19,$G12878-1,$G12878)</f>
        <v>0</v>
      </c>
    </row>
    <row r="12879" spans="1:19" x14ac:dyDescent="0.25">
      <c r="A12879" s="116"/>
      <c r="B12879" s="65"/>
      <c r="C12879" s="65"/>
      <c r="D12879" s="66"/>
      <c r="E12879" s="67"/>
      <c r="F12879" s="65"/>
      <c r="G12879" s="66"/>
      <c r="J12879" s="65"/>
      <c r="K12879" s="65"/>
      <c r="L12879" s="66"/>
      <c r="M12879" s="65"/>
      <c r="N12879" s="65"/>
      <c r="O12879" s="65"/>
      <c r="P12879" s="66"/>
      <c r="Q12879" s="31">
        <f t="shared" si="402"/>
        <v>9999</v>
      </c>
      <c r="R12879" s="31" t="str">
        <f t="shared" si="403"/>
        <v/>
      </c>
      <c r="S12879" s="29">
        <f>IF($Q12879&lt;Parâmetros!$E$19,$G12879-1,$G12879)</f>
        <v>0</v>
      </c>
    </row>
    <row r="12880" spans="1:19" x14ac:dyDescent="0.25">
      <c r="A12880" s="116"/>
      <c r="B12880" s="65"/>
      <c r="C12880" s="65"/>
      <c r="D12880" s="66"/>
      <c r="E12880" s="67"/>
      <c r="F12880" s="65"/>
      <c r="G12880" s="66"/>
      <c r="J12880" s="65"/>
      <c r="K12880" s="65"/>
      <c r="L12880" s="66"/>
      <c r="M12880" s="65"/>
      <c r="N12880" s="65"/>
      <c r="O12880" s="65"/>
      <c r="P12880" s="66"/>
      <c r="Q12880" s="31">
        <f t="shared" si="402"/>
        <v>9999</v>
      </c>
      <c r="R12880" s="31" t="str">
        <f t="shared" si="403"/>
        <v/>
      </c>
      <c r="S12880" s="29">
        <f>IF($Q12880&lt;Parâmetros!$E$19,$G12880-1,$G12880)</f>
        <v>0</v>
      </c>
    </row>
    <row r="12881" spans="1:19" x14ac:dyDescent="0.25">
      <c r="A12881" s="116"/>
      <c r="B12881" s="65"/>
      <c r="C12881" s="65"/>
      <c r="D12881" s="66"/>
      <c r="E12881" s="67"/>
      <c r="F12881" s="65"/>
      <c r="G12881" s="66"/>
      <c r="J12881" s="65"/>
      <c r="K12881" s="65"/>
      <c r="L12881" s="66"/>
      <c r="M12881" s="65"/>
      <c r="N12881" s="65"/>
      <c r="O12881" s="65"/>
      <c r="P12881" s="66"/>
      <c r="Q12881" s="31">
        <f t="shared" si="402"/>
        <v>9999</v>
      </c>
      <c r="R12881" s="31" t="str">
        <f t="shared" si="403"/>
        <v/>
      </c>
      <c r="S12881" s="29">
        <f>IF($Q12881&lt;Parâmetros!$E$19,$G12881-1,$G12881)</f>
        <v>0</v>
      </c>
    </row>
    <row r="12882" spans="1:19" x14ac:dyDescent="0.25">
      <c r="A12882" s="116"/>
      <c r="B12882" s="65"/>
      <c r="C12882" s="65"/>
      <c r="D12882" s="66"/>
      <c r="E12882" s="67"/>
      <c r="F12882" s="65"/>
      <c r="G12882" s="66"/>
      <c r="J12882" s="65"/>
      <c r="K12882" s="65"/>
      <c r="L12882" s="66"/>
      <c r="M12882" s="65"/>
      <c r="N12882" s="65"/>
      <c r="O12882" s="65"/>
      <c r="P12882" s="66"/>
      <c r="Q12882" s="31">
        <f t="shared" si="402"/>
        <v>9999</v>
      </c>
      <c r="R12882" s="31" t="str">
        <f t="shared" si="403"/>
        <v/>
      </c>
      <c r="S12882" s="29">
        <f>IF($Q12882&lt;Parâmetros!$E$19,$G12882-1,$G12882)</f>
        <v>0</v>
      </c>
    </row>
    <row r="12883" spans="1:19" x14ac:dyDescent="0.25">
      <c r="A12883" s="116"/>
      <c r="B12883" s="65"/>
      <c r="C12883" s="65"/>
      <c r="D12883" s="66"/>
      <c r="E12883" s="67"/>
      <c r="F12883" s="65"/>
      <c r="G12883" s="66"/>
      <c r="J12883" s="65"/>
      <c r="K12883" s="65"/>
      <c r="L12883" s="66"/>
      <c r="M12883" s="65"/>
      <c r="N12883" s="65"/>
      <c r="O12883" s="65"/>
      <c r="P12883" s="66"/>
      <c r="Q12883" s="31">
        <f t="shared" si="402"/>
        <v>9999</v>
      </c>
      <c r="R12883" s="31" t="str">
        <f t="shared" si="403"/>
        <v/>
      </c>
      <c r="S12883" s="29">
        <f>IF($Q12883&lt;Parâmetros!$E$19,$G12883-1,$G12883)</f>
        <v>0</v>
      </c>
    </row>
    <row r="12884" spans="1:19" x14ac:dyDescent="0.25">
      <c r="A12884" s="116"/>
      <c r="B12884" s="65"/>
      <c r="C12884" s="65"/>
      <c r="D12884" s="66"/>
      <c r="E12884" s="67"/>
      <c r="F12884" s="65"/>
      <c r="G12884" s="66"/>
      <c r="J12884" s="65"/>
      <c r="K12884" s="65"/>
      <c r="L12884" s="66"/>
      <c r="M12884" s="65"/>
      <c r="N12884" s="65"/>
      <c r="O12884" s="65"/>
      <c r="P12884" s="66"/>
      <c r="Q12884" s="31">
        <f t="shared" si="402"/>
        <v>9999</v>
      </c>
      <c r="R12884" s="31" t="str">
        <f t="shared" si="403"/>
        <v/>
      </c>
      <c r="S12884" s="29">
        <f>IF($Q12884&lt;Parâmetros!$E$19,$G12884-1,$G12884)</f>
        <v>0</v>
      </c>
    </row>
    <row r="12885" spans="1:19" x14ac:dyDescent="0.25">
      <c r="A12885" s="116"/>
      <c r="B12885" s="65"/>
      <c r="C12885" s="65"/>
      <c r="D12885" s="66"/>
      <c r="E12885" s="67"/>
      <c r="F12885" s="65"/>
      <c r="G12885" s="66"/>
      <c r="J12885" s="65"/>
      <c r="K12885" s="65"/>
      <c r="L12885" s="66"/>
      <c r="M12885" s="65"/>
      <c r="N12885" s="65"/>
      <c r="O12885" s="65"/>
      <c r="P12885" s="66"/>
      <c r="Q12885" s="31">
        <f t="shared" si="402"/>
        <v>9999</v>
      </c>
      <c r="R12885" s="31" t="str">
        <f t="shared" si="403"/>
        <v/>
      </c>
      <c r="S12885" s="29">
        <f>IF($Q12885&lt;Parâmetros!$E$19,$G12885-1,$G12885)</f>
        <v>0</v>
      </c>
    </row>
    <row r="12886" spans="1:19" x14ac:dyDescent="0.25">
      <c r="A12886" s="116"/>
      <c r="B12886" s="65"/>
      <c r="C12886" s="65"/>
      <c r="D12886" s="66"/>
      <c r="E12886" s="67"/>
      <c r="F12886" s="65"/>
      <c r="G12886" s="66"/>
      <c r="J12886" s="65"/>
      <c r="K12886" s="65"/>
      <c r="L12886" s="66"/>
      <c r="M12886" s="65"/>
      <c r="N12886" s="65"/>
      <c r="O12886" s="65"/>
      <c r="P12886" s="66"/>
      <c r="Q12886" s="31">
        <f t="shared" si="402"/>
        <v>9999</v>
      </c>
      <c r="R12886" s="31" t="str">
        <f t="shared" si="403"/>
        <v/>
      </c>
      <c r="S12886" s="29">
        <f>IF($Q12886&lt;Parâmetros!$E$19,$G12886-1,$G12886)</f>
        <v>0</v>
      </c>
    </row>
    <row r="12887" spans="1:19" x14ac:dyDescent="0.25">
      <c r="A12887" s="116"/>
      <c r="B12887" s="65"/>
      <c r="C12887" s="65"/>
      <c r="D12887" s="66"/>
      <c r="E12887" s="67"/>
      <c r="F12887" s="65"/>
      <c r="G12887" s="66"/>
      <c r="J12887" s="65"/>
      <c r="K12887" s="65"/>
      <c r="L12887" s="66"/>
      <c r="M12887" s="65"/>
      <c r="N12887" s="65"/>
      <c r="O12887" s="65"/>
      <c r="P12887" s="66"/>
      <c r="Q12887" s="31">
        <f t="shared" si="402"/>
        <v>9999</v>
      </c>
      <c r="R12887" s="31" t="str">
        <f t="shared" si="403"/>
        <v/>
      </c>
      <c r="S12887" s="29">
        <f>IF($Q12887&lt;Parâmetros!$E$19,$G12887-1,$G12887)</f>
        <v>0</v>
      </c>
    </row>
    <row r="12888" spans="1:19" x14ac:dyDescent="0.25">
      <c r="A12888" s="116"/>
      <c r="B12888" s="65"/>
      <c r="C12888" s="65"/>
      <c r="D12888" s="66"/>
      <c r="E12888" s="67"/>
      <c r="F12888" s="65"/>
      <c r="G12888" s="66"/>
      <c r="J12888" s="65"/>
      <c r="K12888" s="65"/>
      <c r="L12888" s="66"/>
      <c r="M12888" s="65"/>
      <c r="N12888" s="65"/>
      <c r="O12888" s="65"/>
      <c r="P12888" s="66"/>
      <c r="Q12888" s="31">
        <f t="shared" si="402"/>
        <v>9999</v>
      </c>
      <c r="R12888" s="31" t="str">
        <f t="shared" si="403"/>
        <v/>
      </c>
      <c r="S12888" s="29">
        <f>IF($Q12888&lt;Parâmetros!$E$19,$G12888-1,$G12888)</f>
        <v>0</v>
      </c>
    </row>
    <row r="12889" spans="1:19" x14ac:dyDescent="0.25">
      <c r="A12889" s="116"/>
      <c r="B12889" s="65"/>
      <c r="C12889" s="65"/>
      <c r="D12889" s="66"/>
      <c r="E12889" s="67"/>
      <c r="F12889" s="65"/>
      <c r="G12889" s="66"/>
      <c r="J12889" s="65"/>
      <c r="K12889" s="65"/>
      <c r="L12889" s="66"/>
      <c r="M12889" s="65"/>
      <c r="N12889" s="65"/>
      <c r="O12889" s="65"/>
      <c r="P12889" s="66"/>
      <c r="Q12889" s="31">
        <f t="shared" si="402"/>
        <v>9999</v>
      </c>
      <c r="R12889" s="31" t="str">
        <f t="shared" si="403"/>
        <v/>
      </c>
      <c r="S12889" s="29">
        <f>IF($Q12889&lt;Parâmetros!$E$19,$G12889-1,$G12889)</f>
        <v>0</v>
      </c>
    </row>
    <row r="12890" spans="1:19" x14ac:dyDescent="0.25">
      <c r="A12890" s="116"/>
      <c r="B12890" s="65"/>
      <c r="C12890" s="65"/>
      <c r="D12890" s="66"/>
      <c r="E12890" s="67"/>
      <c r="F12890" s="65"/>
      <c r="G12890" s="66"/>
      <c r="J12890" s="65"/>
      <c r="K12890" s="65"/>
      <c r="L12890" s="66"/>
      <c r="M12890" s="65"/>
      <c r="N12890" s="65"/>
      <c r="O12890" s="65"/>
      <c r="P12890" s="66"/>
      <c r="Q12890" s="31">
        <f t="shared" si="402"/>
        <v>9999</v>
      </c>
      <c r="R12890" s="31" t="str">
        <f t="shared" si="403"/>
        <v/>
      </c>
      <c r="S12890" s="29">
        <f>IF($Q12890&lt;Parâmetros!$E$19,$G12890-1,$G12890)</f>
        <v>0</v>
      </c>
    </row>
    <row r="12891" spans="1:19" x14ac:dyDescent="0.25">
      <c r="A12891" s="116"/>
      <c r="B12891" s="65"/>
      <c r="C12891" s="65"/>
      <c r="D12891" s="66"/>
      <c r="E12891" s="67"/>
      <c r="F12891" s="65"/>
      <c r="G12891" s="66"/>
      <c r="J12891" s="65"/>
      <c r="K12891" s="65"/>
      <c r="L12891" s="66"/>
      <c r="M12891" s="65"/>
      <c r="N12891" s="65"/>
      <c r="O12891" s="65"/>
      <c r="P12891" s="66"/>
      <c r="Q12891" s="31">
        <f t="shared" si="402"/>
        <v>9999</v>
      </c>
      <c r="R12891" s="31" t="str">
        <f t="shared" si="403"/>
        <v/>
      </c>
      <c r="S12891" s="29">
        <f>IF($Q12891&lt;Parâmetros!$E$19,$G12891-1,$G12891)</f>
        <v>0</v>
      </c>
    </row>
    <row r="12892" spans="1:19" x14ac:dyDescent="0.25">
      <c r="A12892" s="116"/>
      <c r="B12892" s="65"/>
      <c r="C12892" s="65"/>
      <c r="D12892" s="66"/>
      <c r="E12892" s="67"/>
      <c r="F12892" s="65"/>
      <c r="G12892" s="66"/>
      <c r="J12892" s="65"/>
      <c r="K12892" s="65"/>
      <c r="L12892" s="66"/>
      <c r="M12892" s="65"/>
      <c r="N12892" s="65"/>
      <c r="O12892" s="65"/>
      <c r="P12892" s="66"/>
      <c r="Q12892" s="31">
        <f t="shared" si="402"/>
        <v>9999</v>
      </c>
      <c r="R12892" s="31" t="str">
        <f t="shared" si="403"/>
        <v/>
      </c>
      <c r="S12892" s="29">
        <f>IF($Q12892&lt;Parâmetros!$E$19,$G12892-1,$G12892)</f>
        <v>0</v>
      </c>
    </row>
    <row r="12893" spans="1:19" x14ac:dyDescent="0.25">
      <c r="A12893" s="116"/>
      <c r="B12893" s="65"/>
      <c r="C12893" s="65"/>
      <c r="D12893" s="66"/>
      <c r="E12893" s="67"/>
      <c r="F12893" s="65"/>
      <c r="G12893" s="66"/>
      <c r="J12893" s="65"/>
      <c r="K12893" s="65"/>
      <c r="L12893" s="66"/>
      <c r="M12893" s="65"/>
      <c r="N12893" s="65"/>
      <c r="O12893" s="65"/>
      <c r="P12893" s="66"/>
      <c r="Q12893" s="31">
        <f t="shared" si="402"/>
        <v>9999</v>
      </c>
      <c r="R12893" s="31" t="str">
        <f t="shared" si="403"/>
        <v/>
      </c>
      <c r="S12893" s="29">
        <f>IF($Q12893&lt;Parâmetros!$E$19,$G12893-1,$G12893)</f>
        <v>0</v>
      </c>
    </row>
    <row r="12894" spans="1:19" x14ac:dyDescent="0.25">
      <c r="A12894" s="116"/>
      <c r="B12894" s="65"/>
      <c r="C12894" s="65"/>
      <c r="D12894" s="66"/>
      <c r="E12894" s="67"/>
      <c r="F12894" s="65"/>
      <c r="G12894" s="66"/>
      <c r="J12894" s="65"/>
      <c r="K12894" s="65"/>
      <c r="L12894" s="66"/>
      <c r="M12894" s="65"/>
      <c r="N12894" s="65"/>
      <c r="O12894" s="65"/>
      <c r="P12894" s="66"/>
      <c r="Q12894" s="31">
        <f t="shared" si="402"/>
        <v>9999</v>
      </c>
      <c r="R12894" s="31" t="str">
        <f t="shared" si="403"/>
        <v/>
      </c>
      <c r="S12894" s="29">
        <f>IF($Q12894&lt;Parâmetros!$E$19,$G12894-1,$G12894)</f>
        <v>0</v>
      </c>
    </row>
    <row r="12895" spans="1:19" x14ac:dyDescent="0.25">
      <c r="A12895" s="116"/>
      <c r="B12895" s="65"/>
      <c r="C12895" s="65"/>
      <c r="D12895" s="66"/>
      <c r="E12895" s="67"/>
      <c r="F12895" s="65"/>
      <c r="G12895" s="66"/>
      <c r="J12895" s="65"/>
      <c r="K12895" s="65"/>
      <c r="L12895" s="66"/>
      <c r="M12895" s="65"/>
      <c r="N12895" s="65"/>
      <c r="O12895" s="65"/>
      <c r="P12895" s="66"/>
      <c r="Q12895" s="31">
        <f t="shared" si="402"/>
        <v>9999</v>
      </c>
      <c r="R12895" s="31" t="str">
        <f t="shared" si="403"/>
        <v/>
      </c>
      <c r="S12895" s="29">
        <f>IF($Q12895&lt;Parâmetros!$E$19,$G12895-1,$G12895)</f>
        <v>0</v>
      </c>
    </row>
    <row r="12896" spans="1:19" x14ac:dyDescent="0.25">
      <c r="A12896" s="116"/>
      <c r="B12896" s="65"/>
      <c r="C12896" s="65"/>
      <c r="D12896" s="66"/>
      <c r="E12896" s="67"/>
      <c r="F12896" s="65"/>
      <c r="G12896" s="66"/>
      <c r="J12896" s="65"/>
      <c r="K12896" s="65"/>
      <c r="L12896" s="66"/>
      <c r="M12896" s="65"/>
      <c r="N12896" s="65"/>
      <c r="O12896" s="65"/>
      <c r="P12896" s="66"/>
      <c r="Q12896" s="31">
        <f t="shared" si="402"/>
        <v>9999</v>
      </c>
      <c r="R12896" s="31" t="str">
        <f t="shared" si="403"/>
        <v/>
      </c>
      <c r="S12896" s="29">
        <f>IF($Q12896&lt;Parâmetros!$E$19,$G12896-1,$G12896)</f>
        <v>0</v>
      </c>
    </row>
    <row r="12897" spans="1:19" x14ac:dyDescent="0.25">
      <c r="A12897" s="116"/>
      <c r="B12897" s="65"/>
      <c r="C12897" s="65"/>
      <c r="D12897" s="66"/>
      <c r="E12897" s="67"/>
      <c r="F12897" s="65"/>
      <c r="G12897" s="66"/>
      <c r="J12897" s="65"/>
      <c r="K12897" s="65"/>
      <c r="L12897" s="66"/>
      <c r="M12897" s="65"/>
      <c r="N12897" s="65"/>
      <c r="O12897" s="65"/>
      <c r="P12897" s="66"/>
      <c r="Q12897" s="31">
        <f t="shared" si="402"/>
        <v>9999</v>
      </c>
      <c r="R12897" s="31" t="str">
        <f t="shared" si="403"/>
        <v/>
      </c>
      <c r="S12897" s="29">
        <f>IF($Q12897&lt;Parâmetros!$E$19,$G12897-1,$G12897)</f>
        <v>0</v>
      </c>
    </row>
    <row r="12898" spans="1:19" x14ac:dyDescent="0.25">
      <c r="A12898" s="116"/>
      <c r="B12898" s="65"/>
      <c r="C12898" s="65"/>
      <c r="D12898" s="66"/>
      <c r="E12898" s="67"/>
      <c r="F12898" s="65"/>
      <c r="G12898" s="66"/>
      <c r="J12898" s="65"/>
      <c r="K12898" s="65"/>
      <c r="L12898" s="66"/>
      <c r="M12898" s="65"/>
      <c r="N12898" s="65"/>
      <c r="O12898" s="65"/>
      <c r="P12898" s="66"/>
      <c r="Q12898" s="31">
        <f t="shared" si="402"/>
        <v>9999</v>
      </c>
      <c r="R12898" s="31" t="str">
        <f t="shared" si="403"/>
        <v/>
      </c>
      <c r="S12898" s="29">
        <f>IF($Q12898&lt;Parâmetros!$E$19,$G12898-1,$G12898)</f>
        <v>0</v>
      </c>
    </row>
    <row r="12899" spans="1:19" x14ac:dyDescent="0.25">
      <c r="A12899" s="116"/>
      <c r="B12899" s="65"/>
      <c r="C12899" s="65"/>
      <c r="D12899" s="66"/>
      <c r="E12899" s="67"/>
      <c r="F12899" s="65"/>
      <c r="G12899" s="66"/>
      <c r="J12899" s="65"/>
      <c r="K12899" s="65"/>
      <c r="L12899" s="66"/>
      <c r="M12899" s="65"/>
      <c r="N12899" s="65"/>
      <c r="O12899" s="65"/>
      <c r="P12899" s="66"/>
      <c r="Q12899" s="31">
        <f t="shared" si="402"/>
        <v>9999</v>
      </c>
      <c r="R12899" s="31" t="str">
        <f t="shared" si="403"/>
        <v/>
      </c>
      <c r="S12899" s="29">
        <f>IF($Q12899&lt;Parâmetros!$E$19,$G12899-1,$G12899)</f>
        <v>0</v>
      </c>
    </row>
    <row r="12900" spans="1:19" x14ac:dyDescent="0.25">
      <c r="A12900" s="116"/>
      <c r="B12900" s="65"/>
      <c r="C12900" s="65"/>
      <c r="D12900" s="66"/>
      <c r="E12900" s="67"/>
      <c r="F12900" s="65"/>
      <c r="G12900" s="66"/>
      <c r="J12900" s="65"/>
      <c r="K12900" s="65"/>
      <c r="L12900" s="66"/>
      <c r="M12900" s="65"/>
      <c r="O12900" s="65"/>
      <c r="P12900" s="66"/>
      <c r="Q12900" s="31">
        <f t="shared" si="402"/>
        <v>9999</v>
      </c>
      <c r="R12900" s="31" t="str">
        <f t="shared" si="403"/>
        <v/>
      </c>
      <c r="S12900" s="29">
        <f>IF($Q12900&lt;Parâmetros!$E$19,$G12900-1,$G12900)</f>
        <v>0</v>
      </c>
    </row>
    <row r="12901" spans="1:19" x14ac:dyDescent="0.25">
      <c r="A12901" s="116"/>
      <c r="B12901" s="65"/>
      <c r="C12901" s="65"/>
      <c r="D12901" s="66"/>
      <c r="E12901" s="67"/>
      <c r="F12901" s="65"/>
      <c r="G12901" s="66"/>
      <c r="J12901" s="65"/>
      <c r="K12901" s="65"/>
      <c r="L12901" s="66"/>
      <c r="M12901" s="65"/>
      <c r="N12901" s="65"/>
      <c r="O12901" s="65"/>
      <c r="P12901" s="66"/>
      <c r="Q12901" s="31">
        <f t="shared" si="402"/>
        <v>9999</v>
      </c>
      <c r="R12901" s="31" t="str">
        <f t="shared" si="403"/>
        <v/>
      </c>
      <c r="S12901" s="29">
        <f>IF($Q12901&lt;Parâmetros!$E$19,$G12901-1,$G12901)</f>
        <v>0</v>
      </c>
    </row>
    <row r="12902" spans="1:19" x14ac:dyDescent="0.25">
      <c r="A12902" s="116"/>
      <c r="B12902" s="65"/>
      <c r="C12902" s="65"/>
      <c r="D12902" s="66"/>
      <c r="E12902" s="67"/>
      <c r="F12902" s="65"/>
      <c r="G12902" s="66"/>
      <c r="J12902" s="65"/>
      <c r="K12902" s="65"/>
      <c r="L12902" s="66"/>
      <c r="M12902" s="65"/>
      <c r="N12902" s="65"/>
      <c r="O12902" s="65"/>
      <c r="P12902" s="66"/>
      <c r="Q12902" s="31">
        <f t="shared" si="402"/>
        <v>9999</v>
      </c>
      <c r="R12902" s="31" t="str">
        <f t="shared" si="403"/>
        <v/>
      </c>
      <c r="S12902" s="29">
        <f>IF($Q12902&lt;Parâmetros!$E$19,$G12902-1,$G12902)</f>
        <v>0</v>
      </c>
    </row>
    <row r="12903" spans="1:19" x14ac:dyDescent="0.25">
      <c r="A12903" s="116"/>
      <c r="B12903" s="65"/>
      <c r="C12903" s="65"/>
      <c r="D12903" s="66"/>
      <c r="E12903" s="67"/>
      <c r="F12903" s="65"/>
      <c r="G12903" s="66"/>
      <c r="J12903" s="65"/>
      <c r="K12903" s="65"/>
      <c r="L12903" s="66"/>
      <c r="M12903" s="65"/>
      <c r="N12903" s="65"/>
      <c r="O12903" s="65"/>
      <c r="P12903" s="66"/>
      <c r="Q12903" s="31">
        <f t="shared" si="402"/>
        <v>9999</v>
      </c>
      <c r="R12903" s="31" t="str">
        <f t="shared" si="403"/>
        <v/>
      </c>
      <c r="S12903" s="29">
        <f>IF($Q12903&lt;Parâmetros!$E$19,$G12903-1,$G12903)</f>
        <v>0</v>
      </c>
    </row>
    <row r="12904" spans="1:19" x14ac:dyDescent="0.25">
      <c r="A12904" s="116"/>
      <c r="B12904" s="65"/>
      <c r="C12904" s="65"/>
      <c r="D12904" s="66"/>
      <c r="E12904" s="67"/>
      <c r="F12904" s="65"/>
      <c r="G12904" s="66"/>
      <c r="J12904" s="65"/>
      <c r="K12904" s="65"/>
      <c r="L12904" s="66"/>
      <c r="M12904" s="65"/>
      <c r="N12904" s="65"/>
      <c r="O12904" s="65"/>
      <c r="P12904" s="66"/>
      <c r="Q12904" s="31">
        <f t="shared" si="402"/>
        <v>9999</v>
      </c>
      <c r="R12904" s="31" t="str">
        <f t="shared" si="403"/>
        <v/>
      </c>
      <c r="S12904" s="29">
        <f>IF($Q12904&lt;Parâmetros!$E$19,$G12904-1,$G12904)</f>
        <v>0</v>
      </c>
    </row>
    <row r="12905" spans="1:19" x14ac:dyDescent="0.25">
      <c r="A12905" s="116"/>
      <c r="B12905" s="65"/>
      <c r="C12905" s="65"/>
      <c r="D12905" s="66"/>
      <c r="E12905" s="67"/>
      <c r="F12905" s="65"/>
      <c r="G12905" s="66"/>
      <c r="J12905" s="65"/>
      <c r="K12905" s="65"/>
      <c r="L12905" s="66"/>
      <c r="M12905" s="65"/>
      <c r="N12905" s="65"/>
      <c r="O12905" s="65"/>
      <c r="P12905" s="66"/>
      <c r="Q12905" s="31">
        <f t="shared" si="402"/>
        <v>9999</v>
      </c>
      <c r="R12905" s="31" t="str">
        <f t="shared" si="403"/>
        <v/>
      </c>
      <c r="S12905" s="29">
        <f>IF($Q12905&lt;Parâmetros!$E$19,$G12905-1,$G12905)</f>
        <v>0</v>
      </c>
    </row>
    <row r="12906" spans="1:19" x14ac:dyDescent="0.25">
      <c r="A12906" s="116"/>
      <c r="B12906" s="65"/>
      <c r="C12906" s="65"/>
      <c r="D12906" s="66"/>
      <c r="E12906" s="67"/>
      <c r="F12906" s="65"/>
      <c r="G12906" s="66"/>
      <c r="J12906" s="65"/>
      <c r="K12906" s="65"/>
      <c r="L12906" s="66"/>
      <c r="M12906" s="65"/>
      <c r="N12906" s="65"/>
      <c r="O12906" s="65"/>
      <c r="P12906" s="66"/>
      <c r="Q12906" s="31">
        <f t="shared" si="402"/>
        <v>9999</v>
      </c>
      <c r="R12906" s="31" t="str">
        <f t="shared" si="403"/>
        <v/>
      </c>
      <c r="S12906" s="29">
        <f>IF($Q12906&lt;Parâmetros!$E$19,$G12906-1,$G12906)</f>
        <v>0</v>
      </c>
    </row>
    <row r="12907" spans="1:19" x14ac:dyDescent="0.25">
      <c r="A12907" s="116"/>
      <c r="B12907" s="65"/>
      <c r="C12907" s="65"/>
      <c r="D12907" s="66"/>
      <c r="E12907" s="67"/>
      <c r="F12907" s="65"/>
      <c r="G12907" s="66"/>
      <c r="J12907" s="65"/>
      <c r="K12907" s="65"/>
      <c r="L12907" s="66"/>
      <c r="M12907" s="65"/>
      <c r="N12907" s="65"/>
      <c r="O12907" s="65"/>
      <c r="P12907" s="66"/>
      <c r="Q12907" s="31">
        <f t="shared" si="402"/>
        <v>9999</v>
      </c>
      <c r="R12907" s="31" t="str">
        <f t="shared" si="403"/>
        <v/>
      </c>
      <c r="S12907" s="29">
        <f>IF($Q12907&lt;Parâmetros!$E$19,$G12907-1,$G12907)</f>
        <v>0</v>
      </c>
    </row>
    <row r="12908" spans="1:19" x14ac:dyDescent="0.25">
      <c r="A12908" s="116"/>
      <c r="B12908" s="65"/>
      <c r="C12908" s="65"/>
      <c r="D12908" s="66"/>
      <c r="E12908" s="67"/>
      <c r="F12908" s="65"/>
      <c r="G12908" s="66"/>
      <c r="J12908" s="65"/>
      <c r="K12908" s="65"/>
      <c r="L12908" s="66"/>
      <c r="M12908" s="65"/>
      <c r="N12908" s="65"/>
      <c r="O12908" s="65"/>
      <c r="P12908" s="66"/>
      <c r="Q12908" s="31">
        <f t="shared" si="402"/>
        <v>9999</v>
      </c>
      <c r="R12908" s="31" t="str">
        <f t="shared" si="403"/>
        <v/>
      </c>
      <c r="S12908" s="29">
        <f>IF($Q12908&lt;Parâmetros!$E$19,$G12908-1,$G12908)</f>
        <v>0</v>
      </c>
    </row>
    <row r="12909" spans="1:19" x14ac:dyDescent="0.25">
      <c r="A12909" s="116"/>
      <c r="B12909" s="65"/>
      <c r="C12909" s="65"/>
      <c r="D12909" s="66"/>
      <c r="E12909" s="67"/>
      <c r="F12909" s="65"/>
      <c r="G12909" s="66"/>
      <c r="J12909" s="65"/>
      <c r="K12909" s="65"/>
      <c r="L12909" s="66"/>
      <c r="M12909" s="65"/>
      <c r="N12909" s="65"/>
      <c r="O12909" s="65"/>
      <c r="P12909" s="66"/>
      <c r="Q12909" s="31">
        <f t="shared" si="402"/>
        <v>9999</v>
      </c>
      <c r="R12909" s="31" t="str">
        <f t="shared" si="403"/>
        <v/>
      </c>
      <c r="S12909" s="29">
        <f>IF($Q12909&lt;Parâmetros!$E$19,$G12909-1,$G12909)</f>
        <v>0</v>
      </c>
    </row>
    <row r="12910" spans="1:19" x14ac:dyDescent="0.25">
      <c r="A12910" s="116"/>
      <c r="B12910" s="65"/>
      <c r="C12910" s="65"/>
      <c r="D12910" s="66"/>
      <c r="E12910" s="67"/>
      <c r="F12910" s="65"/>
      <c r="G12910" s="66"/>
      <c r="J12910" s="65"/>
      <c r="K12910" s="65"/>
      <c r="L12910" s="66"/>
      <c r="M12910" s="65"/>
      <c r="N12910" s="65"/>
      <c r="O12910" s="65"/>
      <c r="P12910" s="66"/>
      <c r="Q12910" s="31">
        <f t="shared" si="402"/>
        <v>9999</v>
      </c>
      <c r="R12910" s="31" t="str">
        <f t="shared" si="403"/>
        <v/>
      </c>
      <c r="S12910" s="29">
        <f>IF($Q12910&lt;Parâmetros!$E$19,$G12910-1,$G12910)</f>
        <v>0</v>
      </c>
    </row>
    <row r="12911" spans="1:19" x14ac:dyDescent="0.25">
      <c r="A12911" s="116"/>
      <c r="B12911" s="65"/>
      <c r="C12911" s="65"/>
      <c r="D12911" s="66"/>
      <c r="E12911" s="67"/>
      <c r="F12911" s="65"/>
      <c r="G12911" s="66"/>
      <c r="J12911" s="65"/>
      <c r="K12911" s="65"/>
      <c r="L12911" s="66"/>
      <c r="M12911" s="65"/>
      <c r="N12911" s="65"/>
      <c r="O12911" s="65"/>
      <c r="P12911" s="66"/>
      <c r="Q12911" s="31">
        <f t="shared" si="402"/>
        <v>9999</v>
      </c>
      <c r="R12911" s="31" t="str">
        <f t="shared" si="403"/>
        <v/>
      </c>
      <c r="S12911" s="29">
        <f>IF($Q12911&lt;Parâmetros!$E$19,$G12911-1,$G12911)</f>
        <v>0</v>
      </c>
    </row>
    <row r="12912" spans="1:19" x14ac:dyDescent="0.25">
      <c r="A12912" s="116"/>
      <c r="B12912" s="65"/>
      <c r="C12912" s="65"/>
      <c r="D12912" s="66"/>
      <c r="E12912" s="67"/>
      <c r="F12912" s="65"/>
      <c r="G12912" s="66"/>
      <c r="J12912" s="65"/>
      <c r="K12912" s="65"/>
      <c r="L12912" s="66"/>
      <c r="M12912" s="65"/>
      <c r="N12912" s="65"/>
      <c r="O12912" s="65"/>
      <c r="P12912" s="66"/>
      <c r="Q12912" s="31">
        <f t="shared" si="402"/>
        <v>9999</v>
      </c>
      <c r="R12912" s="31" t="str">
        <f t="shared" si="403"/>
        <v/>
      </c>
      <c r="S12912" s="29">
        <f>IF($Q12912&lt;Parâmetros!$E$19,$G12912-1,$G12912)</f>
        <v>0</v>
      </c>
    </row>
    <row r="12913" spans="1:19" x14ac:dyDescent="0.25">
      <c r="A12913" s="116"/>
      <c r="B12913" s="65"/>
      <c r="C12913" s="65"/>
      <c r="D12913" s="66"/>
      <c r="E12913" s="67"/>
      <c r="F12913" s="65"/>
      <c r="G12913" s="66"/>
      <c r="J12913" s="65"/>
      <c r="K12913" s="65"/>
      <c r="L12913" s="66"/>
      <c r="M12913" s="65"/>
      <c r="N12913" s="65"/>
      <c r="O12913" s="65"/>
      <c r="P12913" s="66"/>
      <c r="Q12913" s="31">
        <f t="shared" si="402"/>
        <v>9999</v>
      </c>
      <c r="R12913" s="31" t="str">
        <f t="shared" si="403"/>
        <v/>
      </c>
      <c r="S12913" s="29">
        <f>IF($Q12913&lt;Parâmetros!$E$19,$G12913-1,$G12913)</f>
        <v>0</v>
      </c>
    </row>
    <row r="12914" spans="1:19" x14ac:dyDescent="0.25">
      <c r="A12914" s="116"/>
      <c r="B12914" s="65"/>
      <c r="C12914" s="65"/>
      <c r="D12914" s="66"/>
      <c r="E12914" s="67"/>
      <c r="F12914" s="65"/>
      <c r="G12914" s="66"/>
      <c r="J12914" s="65"/>
      <c r="K12914" s="65"/>
      <c r="L12914" s="66"/>
      <c r="M12914" s="65"/>
      <c r="O12914" s="65"/>
      <c r="P12914" s="66"/>
      <c r="Q12914" s="31">
        <f t="shared" si="402"/>
        <v>9999</v>
      </c>
      <c r="R12914" s="31" t="str">
        <f t="shared" si="403"/>
        <v/>
      </c>
      <c r="S12914" s="29">
        <f>IF($Q12914&lt;Parâmetros!$E$19,$G12914-1,$G12914)</f>
        <v>0</v>
      </c>
    </row>
    <row r="12915" spans="1:19" x14ac:dyDescent="0.25">
      <c r="A12915" s="116"/>
      <c r="B12915" s="65"/>
      <c r="C12915" s="65"/>
      <c r="D12915" s="66"/>
      <c r="E12915" s="67"/>
      <c r="F12915" s="65"/>
      <c r="G12915" s="66"/>
      <c r="J12915" s="65"/>
      <c r="K12915" s="65"/>
      <c r="L12915" s="66"/>
      <c r="M12915" s="65"/>
      <c r="O12915" s="65"/>
      <c r="P12915" s="66"/>
      <c r="Q12915" s="31">
        <f t="shared" si="402"/>
        <v>9999</v>
      </c>
      <c r="R12915" s="31" t="str">
        <f t="shared" si="403"/>
        <v/>
      </c>
      <c r="S12915" s="29">
        <f>IF($Q12915&lt;Parâmetros!$E$19,$G12915-1,$G12915)</f>
        <v>0</v>
      </c>
    </row>
    <row r="12916" spans="1:19" x14ac:dyDescent="0.25">
      <c r="A12916" s="116"/>
      <c r="B12916" s="65"/>
      <c r="C12916" s="65"/>
      <c r="D12916" s="66"/>
      <c r="E12916" s="67"/>
      <c r="F12916" s="65"/>
      <c r="G12916" s="66"/>
      <c r="J12916" s="65"/>
      <c r="K12916" s="65"/>
      <c r="L12916" s="66"/>
      <c r="M12916" s="65"/>
      <c r="O12916" s="65"/>
      <c r="P12916" s="66"/>
      <c r="Q12916" s="31">
        <f t="shared" si="402"/>
        <v>9999</v>
      </c>
      <c r="R12916" s="31" t="str">
        <f t="shared" si="403"/>
        <v/>
      </c>
      <c r="S12916" s="29">
        <f>IF($Q12916&lt;Parâmetros!$E$19,$G12916-1,$G12916)</f>
        <v>0</v>
      </c>
    </row>
    <row r="12917" spans="1:19" x14ac:dyDescent="0.25">
      <c r="A12917" s="116"/>
      <c r="B12917" s="65"/>
      <c r="C12917" s="65"/>
      <c r="D12917" s="66"/>
      <c r="E12917" s="67"/>
      <c r="F12917" s="65"/>
      <c r="G12917" s="66"/>
      <c r="J12917" s="65"/>
      <c r="K12917" s="65"/>
      <c r="L12917" s="66"/>
      <c r="M12917" s="65"/>
      <c r="N12917" s="65"/>
      <c r="O12917" s="65"/>
      <c r="P12917" s="66"/>
      <c r="Q12917" s="31">
        <f t="shared" si="402"/>
        <v>9999</v>
      </c>
      <c r="R12917" s="31" t="str">
        <f t="shared" si="403"/>
        <v/>
      </c>
      <c r="S12917" s="29">
        <f>IF($Q12917&lt;Parâmetros!$E$19,$G12917-1,$G12917)</f>
        <v>0</v>
      </c>
    </row>
    <row r="12918" spans="1:19" x14ac:dyDescent="0.25">
      <c r="A12918" s="116"/>
      <c r="B12918" s="65"/>
      <c r="C12918" s="65"/>
      <c r="D12918" s="66"/>
      <c r="E12918" s="67"/>
      <c r="F12918" s="65"/>
      <c r="G12918" s="66"/>
      <c r="J12918" s="65"/>
      <c r="K12918" s="65"/>
      <c r="L12918" s="66"/>
      <c r="M12918" s="65"/>
      <c r="N12918" s="65"/>
      <c r="O12918" s="65"/>
      <c r="P12918" s="66"/>
      <c r="Q12918" s="31">
        <f t="shared" si="402"/>
        <v>9999</v>
      </c>
      <c r="R12918" s="31" t="str">
        <f t="shared" si="403"/>
        <v/>
      </c>
      <c r="S12918" s="29">
        <f>IF($Q12918&lt;Parâmetros!$E$19,$G12918-1,$G12918)</f>
        <v>0</v>
      </c>
    </row>
    <row r="12919" spans="1:19" x14ac:dyDescent="0.25">
      <c r="A12919" s="116"/>
      <c r="B12919" s="65"/>
      <c r="C12919" s="65"/>
      <c r="D12919" s="66"/>
      <c r="E12919" s="67"/>
      <c r="F12919" s="65"/>
      <c r="G12919" s="66"/>
      <c r="J12919" s="65"/>
      <c r="K12919" s="65"/>
      <c r="L12919" s="66"/>
      <c r="M12919" s="65"/>
      <c r="N12919" s="65"/>
      <c r="O12919" s="65"/>
      <c r="P12919" s="66"/>
      <c r="Q12919" s="31">
        <f t="shared" si="402"/>
        <v>9999</v>
      </c>
      <c r="R12919" s="31" t="str">
        <f t="shared" si="403"/>
        <v/>
      </c>
      <c r="S12919" s="29">
        <f>IF($Q12919&lt;Parâmetros!$E$19,$G12919-1,$G12919)</f>
        <v>0</v>
      </c>
    </row>
    <row r="12920" spans="1:19" x14ac:dyDescent="0.25">
      <c r="A12920" s="116"/>
      <c r="B12920" s="65"/>
      <c r="C12920" s="65"/>
      <c r="D12920" s="66"/>
      <c r="E12920" s="67"/>
      <c r="F12920" s="65"/>
      <c r="G12920" s="66"/>
      <c r="J12920" s="65"/>
      <c r="K12920" s="65"/>
      <c r="L12920" s="66"/>
      <c r="M12920" s="65"/>
      <c r="N12920" s="65"/>
      <c r="O12920" s="65"/>
      <c r="P12920" s="66"/>
      <c r="Q12920" s="31">
        <f t="shared" si="402"/>
        <v>9999</v>
      </c>
      <c r="R12920" s="31" t="str">
        <f t="shared" si="403"/>
        <v/>
      </c>
      <c r="S12920" s="29">
        <f>IF($Q12920&lt;Parâmetros!$E$19,$G12920-1,$G12920)</f>
        <v>0</v>
      </c>
    </row>
    <row r="12921" spans="1:19" x14ac:dyDescent="0.25">
      <c r="A12921" s="116"/>
      <c r="B12921" s="65"/>
      <c r="C12921" s="65"/>
      <c r="D12921" s="66"/>
      <c r="E12921" s="67"/>
      <c r="F12921" s="65"/>
      <c r="G12921" s="66"/>
      <c r="J12921" s="65"/>
      <c r="K12921" s="65"/>
      <c r="L12921" s="66"/>
      <c r="M12921" s="65"/>
      <c r="O12921" s="65"/>
      <c r="P12921" s="66"/>
      <c r="Q12921" s="31">
        <f t="shared" si="402"/>
        <v>9999</v>
      </c>
      <c r="R12921" s="31" t="str">
        <f t="shared" si="403"/>
        <v/>
      </c>
      <c r="S12921" s="29">
        <f>IF($Q12921&lt;Parâmetros!$E$19,$G12921-1,$G12921)</f>
        <v>0</v>
      </c>
    </row>
    <row r="12922" spans="1:19" x14ac:dyDescent="0.25">
      <c r="A12922" s="116"/>
      <c r="B12922" s="65"/>
      <c r="C12922" s="65"/>
      <c r="D12922" s="66"/>
      <c r="E12922" s="67"/>
      <c r="F12922" s="65"/>
      <c r="G12922" s="66"/>
      <c r="J12922" s="65"/>
      <c r="K12922" s="65"/>
      <c r="L12922" s="66"/>
      <c r="M12922" s="65"/>
      <c r="O12922" s="65"/>
      <c r="P12922" s="66"/>
      <c r="Q12922" s="31">
        <f t="shared" si="402"/>
        <v>9999</v>
      </c>
      <c r="R12922" s="31" t="str">
        <f t="shared" si="403"/>
        <v/>
      </c>
      <c r="S12922" s="29">
        <f>IF($Q12922&lt;Parâmetros!$E$19,$G12922-1,$G12922)</f>
        <v>0</v>
      </c>
    </row>
    <row r="12923" spans="1:19" x14ac:dyDescent="0.25">
      <c r="A12923" s="116"/>
      <c r="B12923" s="65"/>
      <c r="C12923" s="65"/>
      <c r="D12923" s="66"/>
      <c r="E12923" s="67"/>
      <c r="F12923" s="65"/>
      <c r="G12923" s="66"/>
      <c r="J12923" s="65"/>
      <c r="K12923" s="65"/>
      <c r="L12923" s="66"/>
      <c r="M12923" s="65"/>
      <c r="N12923" s="65"/>
      <c r="O12923" s="65"/>
      <c r="P12923" s="66"/>
      <c r="Q12923" s="31">
        <f t="shared" si="402"/>
        <v>9999</v>
      </c>
      <c r="R12923" s="31" t="str">
        <f t="shared" si="403"/>
        <v/>
      </c>
      <c r="S12923" s="29">
        <f>IF($Q12923&lt;Parâmetros!$E$19,$G12923-1,$G12923)</f>
        <v>0</v>
      </c>
    </row>
    <row r="12924" spans="1:19" x14ac:dyDescent="0.25">
      <c r="A12924" s="116"/>
      <c r="B12924" s="65"/>
      <c r="C12924" s="65"/>
      <c r="D12924" s="66"/>
      <c r="E12924" s="67"/>
      <c r="F12924" s="65"/>
      <c r="G12924" s="66"/>
      <c r="J12924" s="65"/>
      <c r="K12924" s="65"/>
      <c r="L12924" s="66"/>
      <c r="M12924" s="65"/>
      <c r="N12924" s="65"/>
      <c r="O12924" s="65"/>
      <c r="P12924" s="66"/>
      <c r="Q12924" s="31">
        <f t="shared" ref="Q12924:Q12987" si="404">IFERROR(VALUE(LEFT($J12924,2))*60+VALUE(MID($J12924,4,2)),9999)</f>
        <v>9999</v>
      </c>
      <c r="R12924" s="31" t="str">
        <f t="shared" ref="R12924:R12987" si="405">IFERROR(VALUE(LEFT($K12924,2))*60+VALUE(MID($K12924,4,2)),"")</f>
        <v/>
      </c>
      <c r="S12924" s="29">
        <f>IF($Q12924&lt;Parâmetros!$E$19,$G12924-1,$G12924)</f>
        <v>0</v>
      </c>
    </row>
    <row r="12925" spans="1:19" x14ac:dyDescent="0.25">
      <c r="A12925" s="116"/>
      <c r="B12925" s="65"/>
      <c r="C12925" s="65"/>
      <c r="D12925" s="66"/>
      <c r="E12925" s="67"/>
      <c r="F12925" s="65"/>
      <c r="G12925" s="66"/>
      <c r="J12925" s="65"/>
      <c r="K12925" s="65"/>
      <c r="L12925" s="66"/>
      <c r="M12925" s="65"/>
      <c r="N12925" s="65"/>
      <c r="O12925" s="65"/>
      <c r="P12925" s="66"/>
      <c r="Q12925" s="31">
        <f t="shared" si="404"/>
        <v>9999</v>
      </c>
      <c r="R12925" s="31" t="str">
        <f t="shared" si="405"/>
        <v/>
      </c>
      <c r="S12925" s="29">
        <f>IF($Q12925&lt;Parâmetros!$E$19,$G12925-1,$G12925)</f>
        <v>0</v>
      </c>
    </row>
    <row r="12926" spans="1:19" x14ac:dyDescent="0.25">
      <c r="A12926" s="116"/>
      <c r="B12926" s="65"/>
      <c r="C12926" s="65"/>
      <c r="D12926" s="66"/>
      <c r="E12926" s="67"/>
      <c r="F12926" s="65"/>
      <c r="G12926" s="66"/>
      <c r="J12926" s="65"/>
      <c r="K12926" s="65"/>
      <c r="L12926" s="66"/>
      <c r="M12926" s="65"/>
      <c r="N12926" s="65"/>
      <c r="O12926" s="65"/>
      <c r="P12926" s="66"/>
      <c r="Q12926" s="31">
        <f t="shared" si="404"/>
        <v>9999</v>
      </c>
      <c r="R12926" s="31" t="str">
        <f t="shared" si="405"/>
        <v/>
      </c>
      <c r="S12926" s="29">
        <f>IF($Q12926&lt;Parâmetros!$E$19,$G12926-1,$G12926)</f>
        <v>0</v>
      </c>
    </row>
    <row r="12927" spans="1:19" x14ac:dyDescent="0.25">
      <c r="A12927" s="116"/>
      <c r="B12927" s="65"/>
      <c r="C12927" s="65"/>
      <c r="D12927" s="66"/>
      <c r="E12927" s="67"/>
      <c r="F12927" s="65"/>
      <c r="G12927" s="66"/>
      <c r="J12927" s="65"/>
      <c r="K12927" s="65"/>
      <c r="L12927" s="66"/>
      <c r="M12927" s="65"/>
      <c r="N12927" s="65"/>
      <c r="O12927" s="65"/>
      <c r="P12927" s="66"/>
      <c r="Q12927" s="31">
        <f t="shared" si="404"/>
        <v>9999</v>
      </c>
      <c r="R12927" s="31" t="str">
        <f t="shared" si="405"/>
        <v/>
      </c>
      <c r="S12927" s="29">
        <f>IF($Q12927&lt;Parâmetros!$E$19,$G12927-1,$G12927)</f>
        <v>0</v>
      </c>
    </row>
    <row r="12928" spans="1:19" x14ac:dyDescent="0.25">
      <c r="A12928" s="116"/>
      <c r="B12928" s="65"/>
      <c r="C12928" s="65"/>
      <c r="D12928" s="66"/>
      <c r="E12928" s="67"/>
      <c r="F12928" s="65"/>
      <c r="G12928" s="66"/>
      <c r="J12928" s="65"/>
      <c r="K12928" s="65"/>
      <c r="L12928" s="66"/>
      <c r="M12928" s="65"/>
      <c r="N12928" s="65"/>
      <c r="O12928" s="65"/>
      <c r="P12928" s="66"/>
      <c r="Q12928" s="31">
        <f t="shared" si="404"/>
        <v>9999</v>
      </c>
      <c r="R12928" s="31" t="str">
        <f t="shared" si="405"/>
        <v/>
      </c>
      <c r="S12928" s="29">
        <f>IF($Q12928&lt;Parâmetros!$E$19,$G12928-1,$G12928)</f>
        <v>0</v>
      </c>
    </row>
    <row r="12929" spans="1:19" x14ac:dyDescent="0.25">
      <c r="A12929" s="116"/>
      <c r="B12929" s="65"/>
      <c r="C12929" s="65"/>
      <c r="D12929" s="66"/>
      <c r="E12929" s="67"/>
      <c r="F12929" s="65"/>
      <c r="G12929" s="66"/>
      <c r="J12929" s="65"/>
      <c r="K12929" s="65"/>
      <c r="L12929" s="66"/>
      <c r="M12929" s="65"/>
      <c r="O12929" s="65"/>
      <c r="P12929" s="66"/>
      <c r="Q12929" s="31">
        <f t="shared" si="404"/>
        <v>9999</v>
      </c>
      <c r="R12929" s="31" t="str">
        <f t="shared" si="405"/>
        <v/>
      </c>
      <c r="S12929" s="29">
        <f>IF($Q12929&lt;Parâmetros!$E$19,$G12929-1,$G12929)</f>
        <v>0</v>
      </c>
    </row>
    <row r="12930" spans="1:19" x14ac:dyDescent="0.25">
      <c r="A12930" s="116"/>
      <c r="B12930" s="65"/>
      <c r="C12930" s="65"/>
      <c r="D12930" s="66"/>
      <c r="E12930" s="67"/>
      <c r="F12930" s="65"/>
      <c r="G12930" s="66"/>
      <c r="J12930" s="65"/>
      <c r="K12930" s="65"/>
      <c r="L12930" s="66"/>
      <c r="M12930" s="65"/>
      <c r="O12930" s="65"/>
      <c r="P12930" s="66"/>
      <c r="Q12930" s="31">
        <f t="shared" si="404"/>
        <v>9999</v>
      </c>
      <c r="R12930" s="31" t="str">
        <f t="shared" si="405"/>
        <v/>
      </c>
      <c r="S12930" s="29">
        <f>IF($Q12930&lt;Parâmetros!$E$19,$G12930-1,$G12930)</f>
        <v>0</v>
      </c>
    </row>
    <row r="12931" spans="1:19" x14ac:dyDescent="0.25">
      <c r="A12931" s="116"/>
      <c r="B12931" s="65"/>
      <c r="C12931" s="65"/>
      <c r="D12931" s="66"/>
      <c r="E12931" s="67"/>
      <c r="F12931" s="65"/>
      <c r="G12931" s="66"/>
      <c r="J12931" s="65"/>
      <c r="K12931" s="65"/>
      <c r="L12931" s="66"/>
      <c r="M12931" s="65"/>
      <c r="N12931" s="65"/>
      <c r="O12931" s="65"/>
      <c r="P12931" s="66"/>
      <c r="Q12931" s="31">
        <f t="shared" si="404"/>
        <v>9999</v>
      </c>
      <c r="R12931" s="31" t="str">
        <f t="shared" si="405"/>
        <v/>
      </c>
      <c r="S12931" s="29">
        <f>IF($Q12931&lt;Parâmetros!$E$19,$G12931-1,$G12931)</f>
        <v>0</v>
      </c>
    </row>
    <row r="12932" spans="1:19" x14ac:dyDescent="0.25">
      <c r="A12932" s="116"/>
      <c r="B12932" s="65"/>
      <c r="C12932" s="65"/>
      <c r="D12932" s="66"/>
      <c r="E12932" s="67"/>
      <c r="F12932" s="65"/>
      <c r="G12932" s="66"/>
      <c r="J12932" s="65"/>
      <c r="K12932" s="65"/>
      <c r="L12932" s="66"/>
      <c r="M12932" s="65"/>
      <c r="N12932" s="65"/>
      <c r="O12932" s="65"/>
      <c r="P12932" s="66"/>
      <c r="Q12932" s="31">
        <f t="shared" si="404"/>
        <v>9999</v>
      </c>
      <c r="R12932" s="31" t="str">
        <f t="shared" si="405"/>
        <v/>
      </c>
      <c r="S12932" s="29">
        <f>IF($Q12932&lt;Parâmetros!$E$19,$G12932-1,$G12932)</f>
        <v>0</v>
      </c>
    </row>
    <row r="12933" spans="1:19" x14ac:dyDescent="0.25">
      <c r="A12933" s="116"/>
      <c r="B12933" s="65"/>
      <c r="C12933" s="65"/>
      <c r="D12933" s="66"/>
      <c r="E12933" s="67"/>
      <c r="F12933" s="65"/>
      <c r="G12933" s="66"/>
      <c r="J12933" s="65"/>
      <c r="K12933" s="65"/>
      <c r="L12933" s="66"/>
      <c r="M12933" s="65"/>
      <c r="N12933" s="65"/>
      <c r="O12933" s="65"/>
      <c r="P12933" s="66"/>
      <c r="Q12933" s="31">
        <f t="shared" si="404"/>
        <v>9999</v>
      </c>
      <c r="R12933" s="31" t="str">
        <f t="shared" si="405"/>
        <v/>
      </c>
      <c r="S12933" s="29">
        <f>IF($Q12933&lt;Parâmetros!$E$19,$G12933-1,$G12933)</f>
        <v>0</v>
      </c>
    </row>
    <row r="12934" spans="1:19" x14ac:dyDescent="0.25">
      <c r="A12934" s="116"/>
      <c r="B12934" s="65"/>
      <c r="C12934" s="65"/>
      <c r="D12934" s="66"/>
      <c r="E12934" s="67"/>
      <c r="F12934" s="65"/>
      <c r="G12934" s="66"/>
      <c r="J12934" s="65"/>
      <c r="K12934" s="65"/>
      <c r="L12934" s="66"/>
      <c r="M12934" s="65"/>
      <c r="N12934" s="65"/>
      <c r="O12934" s="65"/>
      <c r="P12934" s="66"/>
      <c r="Q12934" s="31">
        <f t="shared" si="404"/>
        <v>9999</v>
      </c>
      <c r="R12934" s="31" t="str">
        <f t="shared" si="405"/>
        <v/>
      </c>
      <c r="S12934" s="29">
        <f>IF($Q12934&lt;Parâmetros!$E$19,$G12934-1,$G12934)</f>
        <v>0</v>
      </c>
    </row>
    <row r="12935" spans="1:19" x14ac:dyDescent="0.25">
      <c r="A12935" s="116"/>
      <c r="B12935" s="65"/>
      <c r="C12935" s="65"/>
      <c r="D12935" s="66"/>
      <c r="E12935" s="67"/>
      <c r="F12935" s="65"/>
      <c r="G12935" s="66"/>
      <c r="J12935" s="65"/>
      <c r="K12935" s="65"/>
      <c r="L12935" s="66"/>
      <c r="M12935" s="65"/>
      <c r="N12935" s="65"/>
      <c r="O12935" s="65"/>
      <c r="P12935" s="66"/>
      <c r="Q12935" s="31">
        <f t="shared" si="404"/>
        <v>9999</v>
      </c>
      <c r="R12935" s="31" t="str">
        <f t="shared" si="405"/>
        <v/>
      </c>
      <c r="S12935" s="29">
        <f>IF($Q12935&lt;Parâmetros!$E$19,$G12935-1,$G12935)</f>
        <v>0</v>
      </c>
    </row>
    <row r="12936" spans="1:19" x14ac:dyDescent="0.25">
      <c r="A12936" s="116"/>
      <c r="B12936" s="65"/>
      <c r="C12936" s="65"/>
      <c r="D12936" s="66"/>
      <c r="E12936" s="67"/>
      <c r="F12936" s="65"/>
      <c r="G12936" s="66"/>
      <c r="J12936" s="65"/>
      <c r="K12936" s="65"/>
      <c r="L12936" s="66"/>
      <c r="M12936" s="65"/>
      <c r="N12936" s="65"/>
      <c r="O12936" s="65"/>
      <c r="P12936" s="66"/>
      <c r="Q12936" s="31">
        <f t="shared" si="404"/>
        <v>9999</v>
      </c>
      <c r="R12936" s="31" t="str">
        <f t="shared" si="405"/>
        <v/>
      </c>
      <c r="S12936" s="29">
        <f>IF($Q12936&lt;Parâmetros!$E$19,$G12936-1,$G12936)</f>
        <v>0</v>
      </c>
    </row>
    <row r="12937" spans="1:19" x14ac:dyDescent="0.25">
      <c r="A12937" s="116"/>
      <c r="B12937" s="65"/>
      <c r="C12937" s="65"/>
      <c r="D12937" s="66"/>
      <c r="E12937" s="67"/>
      <c r="F12937" s="65"/>
      <c r="G12937" s="66"/>
      <c r="J12937" s="65"/>
      <c r="K12937" s="65"/>
      <c r="L12937" s="66"/>
      <c r="M12937" s="65"/>
      <c r="N12937" s="65"/>
      <c r="O12937" s="65"/>
      <c r="P12937" s="66"/>
      <c r="Q12937" s="31">
        <f t="shared" si="404"/>
        <v>9999</v>
      </c>
      <c r="R12937" s="31" t="str">
        <f t="shared" si="405"/>
        <v/>
      </c>
      <c r="S12937" s="29">
        <f>IF($Q12937&lt;Parâmetros!$E$19,$G12937-1,$G12937)</f>
        <v>0</v>
      </c>
    </row>
    <row r="12938" spans="1:19" x14ac:dyDescent="0.25">
      <c r="A12938" s="116"/>
      <c r="B12938" s="65"/>
      <c r="C12938" s="65"/>
      <c r="D12938" s="66"/>
      <c r="E12938" s="67"/>
      <c r="F12938" s="65"/>
      <c r="G12938" s="66"/>
      <c r="J12938" s="65"/>
      <c r="K12938" s="65"/>
      <c r="L12938" s="66"/>
      <c r="M12938" s="65"/>
      <c r="N12938" s="65"/>
      <c r="O12938" s="65"/>
      <c r="P12938" s="66"/>
      <c r="Q12938" s="31">
        <f t="shared" si="404"/>
        <v>9999</v>
      </c>
      <c r="R12938" s="31" t="str">
        <f t="shared" si="405"/>
        <v/>
      </c>
      <c r="S12938" s="29">
        <f>IF($Q12938&lt;Parâmetros!$E$19,$G12938-1,$G12938)</f>
        <v>0</v>
      </c>
    </row>
    <row r="12939" spans="1:19" x14ac:dyDescent="0.25">
      <c r="A12939" s="116"/>
      <c r="B12939" s="65"/>
      <c r="C12939" s="65"/>
      <c r="D12939" s="66"/>
      <c r="E12939" s="67"/>
      <c r="F12939" s="65"/>
      <c r="G12939" s="66"/>
      <c r="J12939" s="65"/>
      <c r="K12939" s="65"/>
      <c r="L12939" s="66"/>
      <c r="M12939" s="65"/>
      <c r="N12939" s="65"/>
      <c r="O12939" s="65"/>
      <c r="P12939" s="66"/>
      <c r="Q12939" s="31">
        <f t="shared" si="404"/>
        <v>9999</v>
      </c>
      <c r="R12939" s="31" t="str">
        <f t="shared" si="405"/>
        <v/>
      </c>
      <c r="S12939" s="29">
        <f>IF($Q12939&lt;Parâmetros!$E$19,$G12939-1,$G12939)</f>
        <v>0</v>
      </c>
    </row>
    <row r="12940" spans="1:19" x14ac:dyDescent="0.25">
      <c r="A12940" s="116"/>
      <c r="B12940" s="65"/>
      <c r="C12940" s="65"/>
      <c r="D12940" s="66"/>
      <c r="E12940" s="67"/>
      <c r="F12940" s="65"/>
      <c r="G12940" s="66"/>
      <c r="J12940" s="65"/>
      <c r="K12940" s="65"/>
      <c r="L12940" s="66"/>
      <c r="M12940" s="65"/>
      <c r="N12940" s="65"/>
      <c r="O12940" s="65"/>
      <c r="P12940" s="66"/>
      <c r="Q12940" s="31">
        <f t="shared" si="404"/>
        <v>9999</v>
      </c>
      <c r="R12940" s="31" t="str">
        <f t="shared" si="405"/>
        <v/>
      </c>
      <c r="S12940" s="29">
        <f>IF($Q12940&lt;Parâmetros!$E$19,$G12940-1,$G12940)</f>
        <v>0</v>
      </c>
    </row>
    <row r="12941" spans="1:19" x14ac:dyDescent="0.25">
      <c r="A12941" s="116"/>
      <c r="B12941" s="65"/>
      <c r="C12941" s="65"/>
      <c r="D12941" s="66"/>
      <c r="E12941" s="67"/>
      <c r="F12941" s="65"/>
      <c r="G12941" s="66"/>
      <c r="J12941" s="65"/>
      <c r="K12941" s="65"/>
      <c r="L12941" s="66"/>
      <c r="M12941" s="65"/>
      <c r="N12941" s="65"/>
      <c r="O12941" s="65"/>
      <c r="P12941" s="66"/>
      <c r="Q12941" s="31">
        <f t="shared" si="404"/>
        <v>9999</v>
      </c>
      <c r="R12941" s="31" t="str">
        <f t="shared" si="405"/>
        <v/>
      </c>
      <c r="S12941" s="29">
        <f>IF($Q12941&lt;Parâmetros!$E$19,$G12941-1,$G12941)</f>
        <v>0</v>
      </c>
    </row>
    <row r="12942" spans="1:19" x14ac:dyDescent="0.25">
      <c r="A12942" s="116"/>
      <c r="B12942" s="65"/>
      <c r="C12942" s="65"/>
      <c r="D12942" s="66"/>
      <c r="E12942" s="67"/>
      <c r="F12942" s="65"/>
      <c r="G12942" s="66"/>
      <c r="J12942" s="65"/>
      <c r="K12942" s="65"/>
      <c r="L12942" s="66"/>
      <c r="M12942" s="65"/>
      <c r="N12942" s="65"/>
      <c r="O12942" s="65"/>
      <c r="P12942" s="66"/>
      <c r="Q12942" s="31">
        <f t="shared" si="404"/>
        <v>9999</v>
      </c>
      <c r="R12942" s="31" t="str">
        <f t="shared" si="405"/>
        <v/>
      </c>
      <c r="S12942" s="29">
        <f>IF($Q12942&lt;Parâmetros!$E$19,$G12942-1,$G12942)</f>
        <v>0</v>
      </c>
    </row>
    <row r="12943" spans="1:19" x14ac:dyDescent="0.25">
      <c r="A12943" s="116"/>
      <c r="B12943" s="65"/>
      <c r="C12943" s="65"/>
      <c r="D12943" s="66"/>
      <c r="E12943" s="67"/>
      <c r="F12943" s="65"/>
      <c r="G12943" s="66"/>
      <c r="J12943" s="65"/>
      <c r="K12943" s="65"/>
      <c r="L12943" s="66"/>
      <c r="M12943" s="65"/>
      <c r="N12943" s="65"/>
      <c r="O12943" s="65"/>
      <c r="P12943" s="66"/>
      <c r="Q12943" s="31">
        <f t="shared" si="404"/>
        <v>9999</v>
      </c>
      <c r="R12943" s="31" t="str">
        <f t="shared" si="405"/>
        <v/>
      </c>
      <c r="S12943" s="29">
        <f>IF($Q12943&lt;Parâmetros!$E$19,$G12943-1,$G12943)</f>
        <v>0</v>
      </c>
    </row>
    <row r="12944" spans="1:19" x14ac:dyDescent="0.25">
      <c r="A12944" s="116"/>
      <c r="B12944" s="65"/>
      <c r="C12944" s="65"/>
      <c r="D12944" s="66"/>
      <c r="E12944" s="67"/>
      <c r="F12944" s="65"/>
      <c r="G12944" s="66"/>
      <c r="J12944" s="65"/>
      <c r="K12944" s="65"/>
      <c r="L12944" s="66"/>
      <c r="M12944" s="65"/>
      <c r="N12944" s="65"/>
      <c r="O12944" s="65"/>
      <c r="P12944" s="66"/>
      <c r="Q12944" s="31">
        <f t="shared" si="404"/>
        <v>9999</v>
      </c>
      <c r="R12944" s="31" t="str">
        <f t="shared" si="405"/>
        <v/>
      </c>
      <c r="S12944" s="29">
        <f>IF($Q12944&lt;Parâmetros!$E$19,$G12944-1,$G12944)</f>
        <v>0</v>
      </c>
    </row>
    <row r="12945" spans="1:19" x14ac:dyDescent="0.25">
      <c r="A12945" s="116"/>
      <c r="B12945" s="65"/>
      <c r="C12945" s="65"/>
      <c r="D12945" s="66"/>
      <c r="E12945" s="67"/>
      <c r="F12945" s="65"/>
      <c r="G12945" s="66"/>
      <c r="J12945" s="65"/>
      <c r="K12945" s="65"/>
      <c r="L12945" s="66"/>
      <c r="M12945" s="65"/>
      <c r="O12945" s="65"/>
      <c r="P12945" s="66"/>
      <c r="Q12945" s="31">
        <f t="shared" si="404"/>
        <v>9999</v>
      </c>
      <c r="R12945" s="31" t="str">
        <f t="shared" si="405"/>
        <v/>
      </c>
      <c r="S12945" s="29">
        <f>IF($Q12945&lt;Parâmetros!$E$19,$G12945-1,$G12945)</f>
        <v>0</v>
      </c>
    </row>
    <row r="12946" spans="1:19" x14ac:dyDescent="0.25">
      <c r="A12946" s="116"/>
      <c r="B12946" s="65"/>
      <c r="C12946" s="65"/>
      <c r="D12946" s="66"/>
      <c r="E12946" s="67"/>
      <c r="F12946" s="65"/>
      <c r="G12946" s="66"/>
      <c r="J12946" s="65"/>
      <c r="K12946" s="65"/>
      <c r="L12946" s="66"/>
      <c r="M12946" s="65"/>
      <c r="N12946" s="65"/>
      <c r="O12946" s="65"/>
      <c r="P12946" s="66"/>
      <c r="Q12946" s="31">
        <f t="shared" si="404"/>
        <v>9999</v>
      </c>
      <c r="R12946" s="31" t="str">
        <f t="shared" si="405"/>
        <v/>
      </c>
      <c r="S12946" s="29">
        <f>IF($Q12946&lt;Parâmetros!$E$19,$G12946-1,$G12946)</f>
        <v>0</v>
      </c>
    </row>
    <row r="12947" spans="1:19" x14ac:dyDescent="0.25">
      <c r="A12947" s="116"/>
      <c r="B12947" s="65"/>
      <c r="C12947" s="65"/>
      <c r="D12947" s="66"/>
      <c r="E12947" s="67"/>
      <c r="F12947" s="65"/>
      <c r="G12947" s="66"/>
      <c r="J12947" s="65"/>
      <c r="K12947" s="65"/>
      <c r="L12947" s="66"/>
      <c r="M12947" s="65"/>
      <c r="N12947" s="65"/>
      <c r="O12947" s="65"/>
      <c r="P12947" s="66"/>
      <c r="Q12947" s="31">
        <f t="shared" si="404"/>
        <v>9999</v>
      </c>
      <c r="R12947" s="31" t="str">
        <f t="shared" si="405"/>
        <v/>
      </c>
      <c r="S12947" s="29">
        <f>IF($Q12947&lt;Parâmetros!$E$19,$G12947-1,$G12947)</f>
        <v>0</v>
      </c>
    </row>
    <row r="12948" spans="1:19" x14ac:dyDescent="0.25">
      <c r="A12948" s="116"/>
      <c r="B12948" s="65"/>
      <c r="C12948" s="65"/>
      <c r="D12948" s="66"/>
      <c r="E12948" s="67"/>
      <c r="F12948" s="65"/>
      <c r="G12948" s="66"/>
      <c r="J12948" s="65"/>
      <c r="K12948" s="65"/>
      <c r="L12948" s="66"/>
      <c r="M12948" s="65"/>
      <c r="N12948" s="65"/>
      <c r="O12948" s="65"/>
      <c r="P12948" s="66"/>
      <c r="Q12948" s="31">
        <f t="shared" si="404"/>
        <v>9999</v>
      </c>
      <c r="R12948" s="31" t="str">
        <f t="shared" si="405"/>
        <v/>
      </c>
      <c r="S12948" s="29">
        <f>IF($Q12948&lt;Parâmetros!$E$19,$G12948-1,$G12948)</f>
        <v>0</v>
      </c>
    </row>
    <row r="12949" spans="1:19" x14ac:dyDescent="0.25">
      <c r="A12949" s="116"/>
      <c r="B12949" s="65"/>
      <c r="C12949" s="65"/>
      <c r="D12949" s="66"/>
      <c r="E12949" s="67"/>
      <c r="F12949" s="65"/>
      <c r="G12949" s="66"/>
      <c r="J12949" s="65"/>
      <c r="K12949" s="65"/>
      <c r="L12949" s="66"/>
      <c r="M12949" s="65"/>
      <c r="N12949" s="65"/>
      <c r="O12949" s="65"/>
      <c r="P12949" s="66"/>
      <c r="Q12949" s="31">
        <f t="shared" si="404"/>
        <v>9999</v>
      </c>
      <c r="R12949" s="31" t="str">
        <f t="shared" si="405"/>
        <v/>
      </c>
      <c r="S12949" s="29">
        <f>IF($Q12949&lt;Parâmetros!$E$19,$G12949-1,$G12949)</f>
        <v>0</v>
      </c>
    </row>
    <row r="12950" spans="1:19" x14ac:dyDescent="0.25">
      <c r="A12950" s="116"/>
      <c r="B12950" s="65"/>
      <c r="C12950" s="65"/>
      <c r="D12950" s="66"/>
      <c r="E12950" s="67"/>
      <c r="F12950" s="65"/>
      <c r="G12950" s="66"/>
      <c r="J12950" s="65"/>
      <c r="K12950" s="65"/>
      <c r="L12950" s="66"/>
      <c r="M12950" s="65"/>
      <c r="N12950" s="65"/>
      <c r="O12950" s="65"/>
      <c r="P12950" s="66"/>
      <c r="Q12950" s="31">
        <f t="shared" si="404"/>
        <v>9999</v>
      </c>
      <c r="R12950" s="31" t="str">
        <f t="shared" si="405"/>
        <v/>
      </c>
      <c r="S12950" s="29">
        <f>IF($Q12950&lt;Parâmetros!$E$19,$G12950-1,$G12950)</f>
        <v>0</v>
      </c>
    </row>
    <row r="12951" spans="1:19" x14ac:dyDescent="0.25">
      <c r="A12951" s="116"/>
      <c r="B12951" s="65"/>
      <c r="C12951" s="65"/>
      <c r="D12951" s="66"/>
      <c r="E12951" s="67"/>
      <c r="F12951" s="65"/>
      <c r="G12951" s="66"/>
      <c r="J12951" s="65"/>
      <c r="K12951" s="65"/>
      <c r="L12951" s="66"/>
      <c r="M12951" s="65"/>
      <c r="N12951" s="65"/>
      <c r="O12951" s="65"/>
      <c r="P12951" s="66"/>
      <c r="Q12951" s="31">
        <f t="shared" si="404"/>
        <v>9999</v>
      </c>
      <c r="R12951" s="31" t="str">
        <f t="shared" si="405"/>
        <v/>
      </c>
      <c r="S12951" s="29">
        <f>IF($Q12951&lt;Parâmetros!$E$19,$G12951-1,$G12951)</f>
        <v>0</v>
      </c>
    </row>
    <row r="12952" spans="1:19" x14ac:dyDescent="0.25">
      <c r="A12952" s="116"/>
      <c r="B12952" s="65"/>
      <c r="C12952" s="65"/>
      <c r="D12952" s="66"/>
      <c r="E12952" s="67"/>
      <c r="F12952" s="65"/>
      <c r="G12952" s="66"/>
      <c r="J12952" s="65"/>
      <c r="K12952" s="65"/>
      <c r="L12952" s="66"/>
      <c r="M12952" s="65"/>
      <c r="N12952" s="65"/>
      <c r="O12952" s="65"/>
      <c r="P12952" s="66"/>
      <c r="Q12952" s="31">
        <f t="shared" si="404"/>
        <v>9999</v>
      </c>
      <c r="R12952" s="31" t="str">
        <f t="shared" si="405"/>
        <v/>
      </c>
      <c r="S12952" s="29">
        <f>IF($Q12952&lt;Parâmetros!$E$19,$G12952-1,$G12952)</f>
        <v>0</v>
      </c>
    </row>
    <row r="12953" spans="1:19" x14ac:dyDescent="0.25">
      <c r="A12953" s="116"/>
      <c r="B12953" s="65"/>
      <c r="C12953" s="65"/>
      <c r="D12953" s="66"/>
      <c r="E12953" s="67"/>
      <c r="F12953" s="65"/>
      <c r="G12953" s="66"/>
      <c r="J12953" s="65"/>
      <c r="K12953" s="65"/>
      <c r="L12953" s="66"/>
      <c r="M12953" s="65"/>
      <c r="N12953" s="65"/>
      <c r="O12953" s="65"/>
      <c r="P12953" s="66"/>
      <c r="Q12953" s="31">
        <f t="shared" si="404"/>
        <v>9999</v>
      </c>
      <c r="R12953" s="31" t="str">
        <f t="shared" si="405"/>
        <v/>
      </c>
      <c r="S12953" s="29">
        <f>IF($Q12953&lt;Parâmetros!$E$19,$G12953-1,$G12953)</f>
        <v>0</v>
      </c>
    </row>
    <row r="12954" spans="1:19" x14ac:dyDescent="0.25">
      <c r="A12954" s="116"/>
      <c r="B12954" s="65"/>
      <c r="C12954" s="65"/>
      <c r="D12954" s="66"/>
      <c r="E12954" s="67"/>
      <c r="F12954" s="65"/>
      <c r="G12954" s="66"/>
      <c r="J12954" s="65"/>
      <c r="K12954" s="65"/>
      <c r="L12954" s="66"/>
      <c r="M12954" s="65"/>
      <c r="N12954" s="65"/>
      <c r="O12954" s="65"/>
      <c r="P12954" s="66"/>
      <c r="Q12954" s="31">
        <f t="shared" si="404"/>
        <v>9999</v>
      </c>
      <c r="R12954" s="31" t="str">
        <f t="shared" si="405"/>
        <v/>
      </c>
      <c r="S12954" s="29">
        <f>IF($Q12954&lt;Parâmetros!$E$19,$G12954-1,$G12954)</f>
        <v>0</v>
      </c>
    </row>
    <row r="12955" spans="1:19" x14ac:dyDescent="0.25">
      <c r="A12955" s="116"/>
      <c r="B12955" s="65"/>
      <c r="C12955" s="65"/>
      <c r="D12955" s="66"/>
      <c r="E12955" s="67"/>
      <c r="F12955" s="65"/>
      <c r="G12955" s="66"/>
      <c r="J12955" s="65"/>
      <c r="K12955" s="65"/>
      <c r="L12955" s="66"/>
      <c r="M12955" s="65"/>
      <c r="N12955" s="65"/>
      <c r="O12955" s="65"/>
      <c r="P12955" s="66"/>
      <c r="Q12955" s="31">
        <f t="shared" si="404"/>
        <v>9999</v>
      </c>
      <c r="R12955" s="31" t="str">
        <f t="shared" si="405"/>
        <v/>
      </c>
      <c r="S12955" s="29">
        <f>IF($Q12955&lt;Parâmetros!$E$19,$G12955-1,$G12955)</f>
        <v>0</v>
      </c>
    </row>
    <row r="12956" spans="1:19" x14ac:dyDescent="0.25">
      <c r="A12956" s="116"/>
      <c r="B12956" s="65"/>
      <c r="C12956" s="65"/>
      <c r="D12956" s="66"/>
      <c r="E12956" s="67"/>
      <c r="F12956" s="65"/>
      <c r="G12956" s="66"/>
      <c r="J12956" s="65"/>
      <c r="K12956" s="65"/>
      <c r="L12956" s="66"/>
      <c r="M12956" s="65"/>
      <c r="N12956" s="65"/>
      <c r="O12956" s="65"/>
      <c r="P12956" s="66"/>
      <c r="Q12956" s="31">
        <f t="shared" si="404"/>
        <v>9999</v>
      </c>
      <c r="R12956" s="31" t="str">
        <f t="shared" si="405"/>
        <v/>
      </c>
      <c r="S12956" s="29">
        <f>IF($Q12956&lt;Parâmetros!$E$19,$G12956-1,$G12956)</f>
        <v>0</v>
      </c>
    </row>
    <row r="12957" spans="1:19" x14ac:dyDescent="0.25">
      <c r="A12957" s="116"/>
      <c r="B12957" s="65"/>
      <c r="C12957" s="65"/>
      <c r="D12957" s="66"/>
      <c r="E12957" s="67"/>
      <c r="F12957" s="65"/>
      <c r="G12957" s="66"/>
      <c r="J12957" s="65"/>
      <c r="K12957" s="65"/>
      <c r="L12957" s="66"/>
      <c r="M12957" s="65"/>
      <c r="N12957" s="65"/>
      <c r="O12957" s="65"/>
      <c r="P12957" s="66"/>
      <c r="Q12957" s="31">
        <f t="shared" si="404"/>
        <v>9999</v>
      </c>
      <c r="R12957" s="31" t="str">
        <f t="shared" si="405"/>
        <v/>
      </c>
      <c r="S12957" s="29">
        <f>IF($Q12957&lt;Parâmetros!$E$19,$G12957-1,$G12957)</f>
        <v>0</v>
      </c>
    </row>
    <row r="12958" spans="1:19" x14ac:dyDescent="0.25">
      <c r="A12958" s="116"/>
      <c r="B12958" s="65"/>
      <c r="C12958" s="65"/>
      <c r="D12958" s="66"/>
      <c r="E12958" s="67"/>
      <c r="F12958" s="65"/>
      <c r="G12958" s="66"/>
      <c r="J12958" s="65"/>
      <c r="K12958" s="65"/>
      <c r="L12958" s="66"/>
      <c r="M12958" s="65"/>
      <c r="N12958" s="65"/>
      <c r="O12958" s="65"/>
      <c r="P12958" s="66"/>
      <c r="Q12958" s="31">
        <f t="shared" si="404"/>
        <v>9999</v>
      </c>
      <c r="R12958" s="31" t="str">
        <f t="shared" si="405"/>
        <v/>
      </c>
      <c r="S12958" s="29">
        <f>IF($Q12958&lt;Parâmetros!$E$19,$G12958-1,$G12958)</f>
        <v>0</v>
      </c>
    </row>
    <row r="12959" spans="1:19" x14ac:dyDescent="0.25">
      <c r="A12959" s="116"/>
      <c r="B12959" s="65"/>
      <c r="C12959" s="65"/>
      <c r="D12959" s="66"/>
      <c r="E12959" s="67"/>
      <c r="F12959" s="65"/>
      <c r="G12959" s="66"/>
      <c r="J12959" s="65"/>
      <c r="K12959" s="65"/>
      <c r="L12959" s="66"/>
      <c r="M12959" s="65"/>
      <c r="N12959" s="65"/>
      <c r="O12959" s="65"/>
      <c r="P12959" s="66"/>
      <c r="Q12959" s="31">
        <f t="shared" si="404"/>
        <v>9999</v>
      </c>
      <c r="R12959" s="31" t="str">
        <f t="shared" si="405"/>
        <v/>
      </c>
      <c r="S12959" s="29">
        <f>IF($Q12959&lt;Parâmetros!$E$19,$G12959-1,$G12959)</f>
        <v>0</v>
      </c>
    </row>
    <row r="12960" spans="1:19" x14ac:dyDescent="0.25">
      <c r="A12960" s="116"/>
      <c r="B12960" s="65"/>
      <c r="C12960" s="65"/>
      <c r="D12960" s="66"/>
      <c r="E12960" s="67"/>
      <c r="F12960" s="65"/>
      <c r="G12960" s="66"/>
      <c r="J12960" s="65"/>
      <c r="K12960" s="65"/>
      <c r="L12960" s="66"/>
      <c r="M12960" s="65"/>
      <c r="N12960" s="65"/>
      <c r="O12960" s="65"/>
      <c r="P12960" s="66"/>
      <c r="Q12960" s="31">
        <f t="shared" si="404"/>
        <v>9999</v>
      </c>
      <c r="R12960" s="31" t="str">
        <f t="shared" si="405"/>
        <v/>
      </c>
      <c r="S12960" s="29">
        <f>IF($Q12960&lt;Parâmetros!$E$19,$G12960-1,$G12960)</f>
        <v>0</v>
      </c>
    </row>
    <row r="12961" spans="1:19" x14ac:dyDescent="0.25">
      <c r="A12961" s="116"/>
      <c r="B12961" s="65"/>
      <c r="C12961" s="65"/>
      <c r="D12961" s="66"/>
      <c r="E12961" s="67"/>
      <c r="F12961" s="65"/>
      <c r="G12961" s="66"/>
      <c r="J12961" s="65"/>
      <c r="K12961" s="65"/>
      <c r="L12961" s="66"/>
      <c r="M12961" s="65"/>
      <c r="N12961" s="65"/>
      <c r="O12961" s="65"/>
      <c r="P12961" s="66"/>
      <c r="Q12961" s="31">
        <f t="shared" si="404"/>
        <v>9999</v>
      </c>
      <c r="R12961" s="31" t="str">
        <f t="shared" si="405"/>
        <v/>
      </c>
      <c r="S12961" s="29">
        <f>IF($Q12961&lt;Parâmetros!$E$19,$G12961-1,$G12961)</f>
        <v>0</v>
      </c>
    </row>
    <row r="12962" spans="1:19" x14ac:dyDescent="0.25">
      <c r="A12962" s="116"/>
      <c r="B12962" s="65"/>
      <c r="C12962" s="65"/>
      <c r="D12962" s="66"/>
      <c r="E12962" s="67"/>
      <c r="F12962" s="65"/>
      <c r="G12962" s="66"/>
      <c r="J12962" s="65"/>
      <c r="K12962" s="65"/>
      <c r="L12962" s="66"/>
      <c r="M12962" s="65"/>
      <c r="O12962" s="65"/>
      <c r="P12962" s="66"/>
      <c r="Q12962" s="31">
        <f t="shared" si="404"/>
        <v>9999</v>
      </c>
      <c r="R12962" s="31" t="str">
        <f t="shared" si="405"/>
        <v/>
      </c>
      <c r="S12962" s="29">
        <f>IF($Q12962&lt;Parâmetros!$E$19,$G12962-1,$G12962)</f>
        <v>0</v>
      </c>
    </row>
    <row r="12963" spans="1:19" x14ac:dyDescent="0.25">
      <c r="A12963" s="116"/>
      <c r="B12963" s="65"/>
      <c r="C12963" s="65"/>
      <c r="D12963" s="66"/>
      <c r="E12963" s="67"/>
      <c r="F12963" s="65"/>
      <c r="G12963" s="66"/>
      <c r="J12963" s="65"/>
      <c r="K12963" s="65"/>
      <c r="L12963" s="66"/>
      <c r="M12963" s="65"/>
      <c r="N12963" s="65"/>
      <c r="O12963" s="65"/>
      <c r="P12963" s="66"/>
      <c r="Q12963" s="31">
        <f t="shared" si="404"/>
        <v>9999</v>
      </c>
      <c r="R12963" s="31" t="str">
        <f t="shared" si="405"/>
        <v/>
      </c>
      <c r="S12963" s="29">
        <f>IF($Q12963&lt;Parâmetros!$E$19,$G12963-1,$G12963)</f>
        <v>0</v>
      </c>
    </row>
    <row r="12964" spans="1:19" x14ac:dyDescent="0.25">
      <c r="A12964" s="116"/>
      <c r="B12964" s="65"/>
      <c r="C12964" s="65"/>
      <c r="D12964" s="66"/>
      <c r="E12964" s="67"/>
      <c r="F12964" s="65"/>
      <c r="G12964" s="66"/>
      <c r="J12964" s="65"/>
      <c r="K12964" s="65"/>
      <c r="L12964" s="66"/>
      <c r="M12964" s="65"/>
      <c r="N12964" s="65"/>
      <c r="O12964" s="65"/>
      <c r="P12964" s="66"/>
      <c r="Q12964" s="31">
        <f t="shared" si="404"/>
        <v>9999</v>
      </c>
      <c r="R12964" s="31" t="str">
        <f t="shared" si="405"/>
        <v/>
      </c>
      <c r="S12964" s="29">
        <f>IF($Q12964&lt;Parâmetros!$E$19,$G12964-1,$G12964)</f>
        <v>0</v>
      </c>
    </row>
    <row r="12965" spans="1:19" x14ac:dyDescent="0.25">
      <c r="A12965" s="116"/>
      <c r="B12965" s="65"/>
      <c r="C12965" s="65"/>
      <c r="D12965" s="66"/>
      <c r="E12965" s="67"/>
      <c r="F12965" s="65"/>
      <c r="G12965" s="66"/>
      <c r="J12965" s="65"/>
      <c r="K12965" s="65"/>
      <c r="L12965" s="66"/>
      <c r="M12965" s="65"/>
      <c r="N12965" s="65"/>
      <c r="O12965" s="65"/>
      <c r="P12965" s="66"/>
      <c r="Q12965" s="31">
        <f t="shared" si="404"/>
        <v>9999</v>
      </c>
      <c r="R12965" s="31" t="str">
        <f t="shared" si="405"/>
        <v/>
      </c>
      <c r="S12965" s="29">
        <f>IF($Q12965&lt;Parâmetros!$E$19,$G12965-1,$G12965)</f>
        <v>0</v>
      </c>
    </row>
    <row r="12966" spans="1:19" x14ac:dyDescent="0.25">
      <c r="A12966" s="116"/>
      <c r="B12966" s="65"/>
      <c r="C12966" s="65"/>
      <c r="D12966" s="66"/>
      <c r="E12966" s="67"/>
      <c r="F12966" s="65"/>
      <c r="G12966" s="66"/>
      <c r="J12966" s="65"/>
      <c r="K12966" s="65"/>
      <c r="L12966" s="66"/>
      <c r="M12966" s="65"/>
      <c r="N12966" s="65"/>
      <c r="O12966" s="65"/>
      <c r="P12966" s="66"/>
      <c r="Q12966" s="31">
        <f t="shared" si="404"/>
        <v>9999</v>
      </c>
      <c r="R12966" s="31" t="str">
        <f t="shared" si="405"/>
        <v/>
      </c>
      <c r="S12966" s="29">
        <f>IF($Q12966&lt;Parâmetros!$E$19,$G12966-1,$G12966)</f>
        <v>0</v>
      </c>
    </row>
    <row r="12967" spans="1:19" x14ac:dyDescent="0.25">
      <c r="A12967" s="116"/>
      <c r="B12967" s="65"/>
      <c r="C12967" s="65"/>
      <c r="D12967" s="66"/>
      <c r="E12967" s="67"/>
      <c r="F12967" s="65"/>
      <c r="G12967" s="66"/>
      <c r="J12967" s="65"/>
      <c r="K12967" s="65"/>
      <c r="L12967" s="66"/>
      <c r="M12967" s="65"/>
      <c r="O12967" s="65"/>
      <c r="P12967" s="66"/>
      <c r="Q12967" s="31">
        <f t="shared" si="404"/>
        <v>9999</v>
      </c>
      <c r="R12967" s="31" t="str">
        <f t="shared" si="405"/>
        <v/>
      </c>
      <c r="S12967" s="29">
        <f>IF($Q12967&lt;Parâmetros!$E$19,$G12967-1,$G12967)</f>
        <v>0</v>
      </c>
    </row>
    <row r="12968" spans="1:19" x14ac:dyDescent="0.25">
      <c r="A12968" s="116"/>
      <c r="B12968" s="65"/>
      <c r="C12968" s="65"/>
      <c r="D12968" s="66"/>
      <c r="E12968" s="67"/>
      <c r="F12968" s="65"/>
      <c r="G12968" s="66"/>
      <c r="J12968" s="65"/>
      <c r="K12968" s="65"/>
      <c r="L12968" s="66"/>
      <c r="M12968" s="65"/>
      <c r="O12968" s="65"/>
      <c r="P12968" s="66"/>
      <c r="Q12968" s="31">
        <f t="shared" si="404"/>
        <v>9999</v>
      </c>
      <c r="R12968" s="31" t="str">
        <f t="shared" si="405"/>
        <v/>
      </c>
      <c r="S12968" s="29">
        <f>IF($Q12968&lt;Parâmetros!$E$19,$G12968-1,$G12968)</f>
        <v>0</v>
      </c>
    </row>
    <row r="12969" spans="1:19" x14ac:dyDescent="0.25">
      <c r="A12969" s="116"/>
      <c r="B12969" s="65"/>
      <c r="C12969" s="65"/>
      <c r="D12969" s="66"/>
      <c r="E12969" s="67"/>
      <c r="F12969" s="65"/>
      <c r="G12969" s="66"/>
      <c r="J12969" s="65"/>
      <c r="K12969" s="65"/>
      <c r="L12969" s="66"/>
      <c r="M12969" s="65"/>
      <c r="N12969" s="65"/>
      <c r="O12969" s="65"/>
      <c r="P12969" s="66"/>
      <c r="Q12969" s="31">
        <f t="shared" si="404"/>
        <v>9999</v>
      </c>
      <c r="R12969" s="31" t="str">
        <f t="shared" si="405"/>
        <v/>
      </c>
      <c r="S12969" s="29">
        <f>IF($Q12969&lt;Parâmetros!$E$19,$G12969-1,$G12969)</f>
        <v>0</v>
      </c>
    </row>
    <row r="12970" spans="1:19" x14ac:dyDescent="0.25">
      <c r="A12970" s="116"/>
      <c r="B12970" s="65"/>
      <c r="C12970" s="65"/>
      <c r="D12970" s="66"/>
      <c r="E12970" s="67"/>
      <c r="F12970" s="65"/>
      <c r="G12970" s="66"/>
      <c r="J12970" s="65"/>
      <c r="K12970" s="65"/>
      <c r="L12970" s="66"/>
      <c r="M12970" s="65"/>
      <c r="O12970" s="65"/>
      <c r="P12970" s="66"/>
      <c r="Q12970" s="31">
        <f t="shared" si="404"/>
        <v>9999</v>
      </c>
      <c r="R12970" s="31" t="str">
        <f t="shared" si="405"/>
        <v/>
      </c>
      <c r="S12970" s="29">
        <f>IF($Q12970&lt;Parâmetros!$E$19,$G12970-1,$G12970)</f>
        <v>0</v>
      </c>
    </row>
    <row r="12971" spans="1:19" x14ac:dyDescent="0.25">
      <c r="A12971" s="116"/>
      <c r="B12971" s="65"/>
      <c r="C12971" s="65"/>
      <c r="D12971" s="66"/>
      <c r="E12971" s="67"/>
      <c r="F12971" s="65"/>
      <c r="G12971" s="66"/>
      <c r="J12971" s="65"/>
      <c r="K12971" s="65"/>
      <c r="L12971" s="66"/>
      <c r="M12971" s="65"/>
      <c r="O12971" s="65"/>
      <c r="P12971" s="66"/>
      <c r="Q12971" s="31">
        <f t="shared" si="404"/>
        <v>9999</v>
      </c>
      <c r="R12971" s="31" t="str">
        <f t="shared" si="405"/>
        <v/>
      </c>
      <c r="S12971" s="29">
        <f>IF($Q12971&lt;Parâmetros!$E$19,$G12971-1,$G12971)</f>
        <v>0</v>
      </c>
    </row>
    <row r="12972" spans="1:19" x14ac:dyDescent="0.25">
      <c r="A12972" s="116"/>
      <c r="B12972" s="65"/>
      <c r="C12972" s="65"/>
      <c r="D12972" s="66"/>
      <c r="E12972" s="67"/>
      <c r="F12972" s="65"/>
      <c r="G12972" s="66"/>
      <c r="J12972" s="65"/>
      <c r="K12972" s="65"/>
      <c r="L12972" s="66"/>
      <c r="M12972" s="65"/>
      <c r="O12972" s="65"/>
      <c r="P12972" s="66"/>
      <c r="Q12972" s="31">
        <f t="shared" si="404"/>
        <v>9999</v>
      </c>
      <c r="R12972" s="31" t="str">
        <f t="shared" si="405"/>
        <v/>
      </c>
      <c r="S12972" s="29">
        <f>IF($Q12972&lt;Parâmetros!$E$19,$G12972-1,$G12972)</f>
        <v>0</v>
      </c>
    </row>
    <row r="12973" spans="1:19" x14ac:dyDescent="0.25">
      <c r="A12973" s="116"/>
      <c r="B12973" s="65"/>
      <c r="C12973" s="65"/>
      <c r="D12973" s="66"/>
      <c r="E12973" s="67"/>
      <c r="F12973" s="65"/>
      <c r="G12973" s="66"/>
      <c r="J12973" s="65"/>
      <c r="K12973" s="65"/>
      <c r="L12973" s="66"/>
      <c r="M12973" s="65"/>
      <c r="N12973" s="65"/>
      <c r="O12973" s="65"/>
      <c r="P12973" s="66"/>
      <c r="Q12973" s="31">
        <f t="shared" si="404"/>
        <v>9999</v>
      </c>
      <c r="R12973" s="31" t="str">
        <f t="shared" si="405"/>
        <v/>
      </c>
      <c r="S12973" s="29">
        <f>IF($Q12973&lt;Parâmetros!$E$19,$G12973-1,$G12973)</f>
        <v>0</v>
      </c>
    </row>
    <row r="12974" spans="1:19" x14ac:dyDescent="0.25">
      <c r="A12974" s="116"/>
      <c r="B12974" s="65"/>
      <c r="C12974" s="65"/>
      <c r="D12974" s="66"/>
      <c r="E12974" s="67"/>
      <c r="F12974" s="65"/>
      <c r="G12974" s="66"/>
      <c r="J12974" s="65"/>
      <c r="K12974" s="65"/>
      <c r="L12974" s="66"/>
      <c r="M12974" s="65"/>
      <c r="N12974" s="65"/>
      <c r="O12974" s="65"/>
      <c r="P12974" s="66"/>
      <c r="Q12974" s="31">
        <f t="shared" si="404"/>
        <v>9999</v>
      </c>
      <c r="R12974" s="31" t="str">
        <f t="shared" si="405"/>
        <v/>
      </c>
      <c r="S12974" s="29">
        <f>IF($Q12974&lt;Parâmetros!$E$19,$G12974-1,$G12974)</f>
        <v>0</v>
      </c>
    </row>
    <row r="12975" spans="1:19" x14ac:dyDescent="0.25">
      <c r="A12975" s="116"/>
      <c r="B12975" s="65"/>
      <c r="C12975" s="65"/>
      <c r="D12975" s="66"/>
      <c r="E12975" s="67"/>
      <c r="F12975" s="65"/>
      <c r="G12975" s="66"/>
      <c r="J12975" s="65"/>
      <c r="K12975" s="65"/>
      <c r="L12975" s="66"/>
      <c r="M12975" s="65"/>
      <c r="N12975" s="65"/>
      <c r="O12975" s="65"/>
      <c r="P12975" s="66"/>
      <c r="Q12975" s="31">
        <f t="shared" si="404"/>
        <v>9999</v>
      </c>
      <c r="R12975" s="31" t="str">
        <f t="shared" si="405"/>
        <v/>
      </c>
      <c r="S12975" s="29">
        <f>IF($Q12975&lt;Parâmetros!$E$19,$G12975-1,$G12975)</f>
        <v>0</v>
      </c>
    </row>
    <row r="12976" spans="1:19" x14ac:dyDescent="0.25">
      <c r="A12976" s="116"/>
      <c r="B12976" s="65"/>
      <c r="C12976" s="65"/>
      <c r="D12976" s="66"/>
      <c r="E12976" s="67"/>
      <c r="F12976" s="65"/>
      <c r="G12976" s="66"/>
      <c r="J12976" s="65"/>
      <c r="K12976" s="65"/>
      <c r="L12976" s="66"/>
      <c r="M12976" s="65"/>
      <c r="O12976" s="65"/>
      <c r="P12976" s="66"/>
      <c r="Q12976" s="31">
        <f t="shared" si="404"/>
        <v>9999</v>
      </c>
      <c r="R12976" s="31" t="str">
        <f t="shared" si="405"/>
        <v/>
      </c>
      <c r="S12976" s="29">
        <f>IF($Q12976&lt;Parâmetros!$E$19,$G12976-1,$G12976)</f>
        <v>0</v>
      </c>
    </row>
    <row r="12977" spans="1:19" x14ac:dyDescent="0.25">
      <c r="A12977" s="116"/>
      <c r="B12977" s="65"/>
      <c r="C12977" s="65"/>
      <c r="D12977" s="66"/>
      <c r="E12977" s="67"/>
      <c r="F12977" s="65"/>
      <c r="G12977" s="66"/>
      <c r="J12977" s="65"/>
      <c r="K12977" s="65"/>
      <c r="L12977" s="66"/>
      <c r="M12977" s="65"/>
      <c r="O12977" s="65"/>
      <c r="P12977" s="66"/>
      <c r="Q12977" s="31">
        <f t="shared" si="404"/>
        <v>9999</v>
      </c>
      <c r="R12977" s="31" t="str">
        <f t="shared" si="405"/>
        <v/>
      </c>
      <c r="S12977" s="29">
        <f>IF($Q12977&lt;Parâmetros!$E$19,$G12977-1,$G12977)</f>
        <v>0</v>
      </c>
    </row>
    <row r="12978" spans="1:19" x14ac:dyDescent="0.25">
      <c r="A12978" s="116"/>
      <c r="B12978" s="65"/>
      <c r="C12978" s="65"/>
      <c r="D12978" s="66"/>
      <c r="E12978" s="67"/>
      <c r="F12978" s="65"/>
      <c r="G12978" s="66"/>
      <c r="J12978" s="65"/>
      <c r="K12978" s="65"/>
      <c r="L12978" s="66"/>
      <c r="M12978" s="65"/>
      <c r="N12978" s="65"/>
      <c r="O12978" s="65"/>
      <c r="P12978" s="66"/>
      <c r="Q12978" s="31">
        <f t="shared" si="404"/>
        <v>9999</v>
      </c>
      <c r="R12978" s="31" t="str">
        <f t="shared" si="405"/>
        <v/>
      </c>
      <c r="S12978" s="29">
        <f>IF($Q12978&lt;Parâmetros!$E$19,$G12978-1,$G12978)</f>
        <v>0</v>
      </c>
    </row>
    <row r="12979" spans="1:19" x14ac:dyDescent="0.25">
      <c r="A12979" s="116"/>
      <c r="B12979" s="65"/>
      <c r="C12979" s="65"/>
      <c r="D12979" s="66"/>
      <c r="E12979" s="67"/>
      <c r="F12979" s="65"/>
      <c r="G12979" s="66"/>
      <c r="J12979" s="65"/>
      <c r="K12979" s="65"/>
      <c r="L12979" s="66"/>
      <c r="M12979" s="65"/>
      <c r="N12979" s="65"/>
      <c r="O12979" s="65"/>
      <c r="P12979" s="66"/>
      <c r="Q12979" s="31">
        <f t="shared" si="404"/>
        <v>9999</v>
      </c>
      <c r="R12979" s="31" t="str">
        <f t="shared" si="405"/>
        <v/>
      </c>
      <c r="S12979" s="29">
        <f>IF($Q12979&lt;Parâmetros!$E$19,$G12979-1,$G12979)</f>
        <v>0</v>
      </c>
    </row>
    <row r="12980" spans="1:19" x14ac:dyDescent="0.25">
      <c r="A12980" s="116"/>
      <c r="B12980" s="65"/>
      <c r="C12980" s="65"/>
      <c r="D12980" s="66"/>
      <c r="E12980" s="67"/>
      <c r="F12980" s="65"/>
      <c r="G12980" s="66"/>
      <c r="J12980" s="65"/>
      <c r="K12980" s="65"/>
      <c r="L12980" s="66"/>
      <c r="M12980" s="65"/>
      <c r="N12980" s="65"/>
      <c r="O12980" s="65"/>
      <c r="P12980" s="66"/>
      <c r="Q12980" s="31">
        <f t="shared" si="404"/>
        <v>9999</v>
      </c>
      <c r="R12980" s="31" t="str">
        <f t="shared" si="405"/>
        <v/>
      </c>
      <c r="S12980" s="29">
        <f>IF($Q12980&lt;Parâmetros!$E$19,$G12980-1,$G12980)</f>
        <v>0</v>
      </c>
    </row>
    <row r="12981" spans="1:19" x14ac:dyDescent="0.25">
      <c r="A12981" s="116"/>
      <c r="B12981" s="65"/>
      <c r="C12981" s="65"/>
      <c r="D12981" s="66"/>
      <c r="E12981" s="67"/>
      <c r="F12981" s="65"/>
      <c r="G12981" s="66"/>
      <c r="J12981" s="65"/>
      <c r="K12981" s="65"/>
      <c r="L12981" s="66"/>
      <c r="M12981" s="65"/>
      <c r="O12981" s="65"/>
      <c r="P12981" s="66"/>
      <c r="Q12981" s="31">
        <f t="shared" si="404"/>
        <v>9999</v>
      </c>
      <c r="R12981" s="31" t="str">
        <f t="shared" si="405"/>
        <v/>
      </c>
      <c r="S12981" s="29">
        <f>IF($Q12981&lt;Parâmetros!$E$19,$G12981-1,$G12981)</f>
        <v>0</v>
      </c>
    </row>
    <row r="12982" spans="1:19" x14ac:dyDescent="0.25">
      <c r="A12982" s="116"/>
      <c r="B12982" s="65"/>
      <c r="C12982" s="65"/>
      <c r="D12982" s="66"/>
      <c r="E12982" s="67"/>
      <c r="F12982" s="65"/>
      <c r="G12982" s="66"/>
      <c r="J12982" s="65"/>
      <c r="K12982" s="65"/>
      <c r="L12982" s="66"/>
      <c r="M12982" s="65"/>
      <c r="O12982" s="65"/>
      <c r="P12982" s="66"/>
      <c r="Q12982" s="31">
        <f t="shared" si="404"/>
        <v>9999</v>
      </c>
      <c r="R12982" s="31" t="str">
        <f t="shared" si="405"/>
        <v/>
      </c>
      <c r="S12982" s="29">
        <f>IF($Q12982&lt;Parâmetros!$E$19,$G12982-1,$G12982)</f>
        <v>0</v>
      </c>
    </row>
    <row r="12983" spans="1:19" x14ac:dyDescent="0.25">
      <c r="A12983" s="116"/>
      <c r="B12983" s="65"/>
      <c r="C12983" s="65"/>
      <c r="D12983" s="66"/>
      <c r="E12983" s="67"/>
      <c r="F12983" s="65"/>
      <c r="G12983" s="66"/>
      <c r="J12983" s="65"/>
      <c r="K12983" s="65"/>
      <c r="L12983" s="66"/>
      <c r="M12983" s="65"/>
      <c r="O12983" s="65"/>
      <c r="P12983" s="66"/>
      <c r="Q12983" s="31">
        <f t="shared" si="404"/>
        <v>9999</v>
      </c>
      <c r="R12983" s="31" t="str">
        <f t="shared" si="405"/>
        <v/>
      </c>
      <c r="S12983" s="29">
        <f>IF($Q12983&lt;Parâmetros!$E$19,$G12983-1,$G12983)</f>
        <v>0</v>
      </c>
    </row>
    <row r="12984" spans="1:19" x14ac:dyDescent="0.25">
      <c r="A12984" s="116"/>
      <c r="B12984" s="65"/>
      <c r="C12984" s="65"/>
      <c r="D12984" s="66"/>
      <c r="E12984" s="67"/>
      <c r="F12984" s="65"/>
      <c r="G12984" s="66"/>
      <c r="J12984" s="65"/>
      <c r="K12984" s="65"/>
      <c r="L12984" s="66"/>
      <c r="M12984" s="65"/>
      <c r="O12984" s="65"/>
      <c r="P12984" s="66"/>
      <c r="Q12984" s="31">
        <f t="shared" si="404"/>
        <v>9999</v>
      </c>
      <c r="R12984" s="31" t="str">
        <f t="shared" si="405"/>
        <v/>
      </c>
      <c r="S12984" s="29">
        <f>IF($Q12984&lt;Parâmetros!$E$19,$G12984-1,$G12984)</f>
        <v>0</v>
      </c>
    </row>
    <row r="12985" spans="1:19" x14ac:dyDescent="0.25">
      <c r="A12985" s="116"/>
      <c r="B12985" s="65"/>
      <c r="C12985" s="65"/>
      <c r="D12985" s="66"/>
      <c r="E12985" s="67"/>
      <c r="F12985" s="65"/>
      <c r="G12985" s="66"/>
      <c r="J12985" s="65"/>
      <c r="K12985" s="65"/>
      <c r="L12985" s="66"/>
      <c r="M12985" s="65"/>
      <c r="O12985" s="65"/>
      <c r="P12985" s="66"/>
      <c r="Q12985" s="31">
        <f t="shared" si="404"/>
        <v>9999</v>
      </c>
      <c r="R12985" s="31" t="str">
        <f t="shared" si="405"/>
        <v/>
      </c>
      <c r="S12985" s="29">
        <f>IF($Q12985&lt;Parâmetros!$E$19,$G12985-1,$G12985)</f>
        <v>0</v>
      </c>
    </row>
    <row r="12986" spans="1:19" x14ac:dyDescent="0.25">
      <c r="A12986" s="116"/>
      <c r="B12986" s="65"/>
      <c r="C12986" s="65"/>
      <c r="D12986" s="66"/>
      <c r="E12986" s="67"/>
      <c r="F12986" s="65"/>
      <c r="G12986" s="66"/>
      <c r="J12986" s="65"/>
      <c r="K12986" s="65"/>
      <c r="L12986" s="66"/>
      <c r="M12986" s="65"/>
      <c r="N12986" s="65"/>
      <c r="O12986" s="65"/>
      <c r="P12986" s="66"/>
      <c r="Q12986" s="31">
        <f t="shared" si="404"/>
        <v>9999</v>
      </c>
      <c r="R12986" s="31" t="str">
        <f t="shared" si="405"/>
        <v/>
      </c>
      <c r="S12986" s="29">
        <f>IF($Q12986&lt;Parâmetros!$E$19,$G12986-1,$G12986)</f>
        <v>0</v>
      </c>
    </row>
    <row r="12987" spans="1:19" x14ac:dyDescent="0.25">
      <c r="A12987" s="116"/>
      <c r="B12987" s="65"/>
      <c r="C12987" s="65"/>
      <c r="D12987" s="66"/>
      <c r="E12987" s="67"/>
      <c r="F12987" s="65"/>
      <c r="G12987" s="66"/>
      <c r="J12987" s="65"/>
      <c r="K12987" s="65"/>
      <c r="L12987" s="66"/>
      <c r="M12987" s="65"/>
      <c r="N12987" s="65"/>
      <c r="O12987" s="65"/>
      <c r="P12987" s="66"/>
      <c r="Q12987" s="31">
        <f t="shared" si="404"/>
        <v>9999</v>
      </c>
      <c r="R12987" s="31" t="str">
        <f t="shared" si="405"/>
        <v/>
      </c>
      <c r="S12987" s="29">
        <f>IF($Q12987&lt;Parâmetros!$E$19,$G12987-1,$G12987)</f>
        <v>0</v>
      </c>
    </row>
    <row r="12988" spans="1:19" x14ac:dyDescent="0.25">
      <c r="A12988" s="116"/>
      <c r="B12988" s="65"/>
      <c r="C12988" s="65"/>
      <c r="D12988" s="66"/>
      <c r="E12988" s="67"/>
      <c r="F12988" s="65"/>
      <c r="G12988" s="66"/>
      <c r="J12988" s="65"/>
      <c r="K12988" s="65"/>
      <c r="L12988" s="66"/>
      <c r="M12988" s="65"/>
      <c r="N12988" s="65"/>
      <c r="O12988" s="65"/>
      <c r="P12988" s="66"/>
      <c r="Q12988" s="31">
        <f t="shared" ref="Q12988:Q13051" si="406">IFERROR(VALUE(LEFT($J12988,2))*60+VALUE(MID($J12988,4,2)),9999)</f>
        <v>9999</v>
      </c>
      <c r="R12988" s="31" t="str">
        <f t="shared" ref="R12988:R13051" si="407">IFERROR(VALUE(LEFT($K12988,2))*60+VALUE(MID($K12988,4,2)),"")</f>
        <v/>
      </c>
      <c r="S12988" s="29">
        <f>IF($Q12988&lt;Parâmetros!$E$19,$G12988-1,$G12988)</f>
        <v>0</v>
      </c>
    </row>
    <row r="12989" spans="1:19" x14ac:dyDescent="0.25">
      <c r="A12989" s="116"/>
      <c r="B12989" s="65"/>
      <c r="C12989" s="65"/>
      <c r="D12989" s="66"/>
      <c r="E12989" s="67"/>
      <c r="F12989" s="65"/>
      <c r="G12989" s="66"/>
      <c r="J12989" s="65"/>
      <c r="K12989" s="65"/>
      <c r="L12989" s="66"/>
      <c r="M12989" s="65"/>
      <c r="N12989" s="65"/>
      <c r="O12989" s="65"/>
      <c r="P12989" s="66"/>
      <c r="Q12989" s="31">
        <f t="shared" si="406"/>
        <v>9999</v>
      </c>
      <c r="R12989" s="31" t="str">
        <f t="shared" si="407"/>
        <v/>
      </c>
      <c r="S12989" s="29">
        <f>IF($Q12989&lt;Parâmetros!$E$19,$G12989-1,$G12989)</f>
        <v>0</v>
      </c>
    </row>
    <row r="12990" spans="1:19" x14ac:dyDescent="0.25">
      <c r="A12990" s="116"/>
      <c r="B12990" s="65"/>
      <c r="C12990" s="65"/>
      <c r="D12990" s="66"/>
      <c r="E12990" s="67"/>
      <c r="F12990" s="65"/>
      <c r="G12990" s="66"/>
      <c r="J12990" s="65"/>
      <c r="K12990" s="65"/>
      <c r="L12990" s="66"/>
      <c r="M12990" s="65"/>
      <c r="N12990" s="65"/>
      <c r="O12990" s="65"/>
      <c r="P12990" s="66"/>
      <c r="Q12990" s="31">
        <f t="shared" si="406"/>
        <v>9999</v>
      </c>
      <c r="R12990" s="31" t="str">
        <f t="shared" si="407"/>
        <v/>
      </c>
      <c r="S12990" s="29">
        <f>IF($Q12990&lt;Parâmetros!$E$19,$G12990-1,$G12990)</f>
        <v>0</v>
      </c>
    </row>
    <row r="12991" spans="1:19" x14ac:dyDescent="0.25">
      <c r="A12991" s="116"/>
      <c r="B12991" s="65"/>
      <c r="C12991" s="65"/>
      <c r="D12991" s="66"/>
      <c r="E12991" s="67"/>
      <c r="F12991" s="65"/>
      <c r="G12991" s="66"/>
      <c r="J12991" s="65"/>
      <c r="K12991" s="65"/>
      <c r="L12991" s="66"/>
      <c r="M12991" s="65"/>
      <c r="N12991" s="65"/>
      <c r="O12991" s="65"/>
      <c r="P12991" s="66"/>
      <c r="Q12991" s="31">
        <f t="shared" si="406"/>
        <v>9999</v>
      </c>
      <c r="R12991" s="31" t="str">
        <f t="shared" si="407"/>
        <v/>
      </c>
      <c r="S12991" s="29">
        <f>IF($Q12991&lt;Parâmetros!$E$19,$G12991-1,$G12991)</f>
        <v>0</v>
      </c>
    </row>
    <row r="12992" spans="1:19" x14ac:dyDescent="0.25">
      <c r="A12992" s="116"/>
      <c r="B12992" s="65"/>
      <c r="C12992" s="65"/>
      <c r="D12992" s="66"/>
      <c r="E12992" s="67"/>
      <c r="F12992" s="65"/>
      <c r="G12992" s="66"/>
      <c r="J12992" s="65"/>
      <c r="K12992" s="65"/>
      <c r="L12992" s="66"/>
      <c r="M12992" s="65"/>
      <c r="N12992" s="65"/>
      <c r="O12992" s="65"/>
      <c r="P12992" s="66"/>
      <c r="Q12992" s="31">
        <f t="shared" si="406"/>
        <v>9999</v>
      </c>
      <c r="R12992" s="31" t="str">
        <f t="shared" si="407"/>
        <v/>
      </c>
      <c r="S12992" s="29">
        <f>IF($Q12992&lt;Parâmetros!$E$19,$G12992-1,$G12992)</f>
        <v>0</v>
      </c>
    </row>
    <row r="12993" spans="1:19" x14ac:dyDescent="0.25">
      <c r="A12993" s="116"/>
      <c r="B12993" s="65"/>
      <c r="C12993" s="65"/>
      <c r="D12993" s="66"/>
      <c r="E12993" s="67"/>
      <c r="F12993" s="65"/>
      <c r="G12993" s="66"/>
      <c r="J12993" s="65"/>
      <c r="K12993" s="65"/>
      <c r="L12993" s="66"/>
      <c r="M12993" s="65"/>
      <c r="N12993" s="65"/>
      <c r="O12993" s="65"/>
      <c r="P12993" s="66"/>
      <c r="Q12993" s="31">
        <f t="shared" si="406"/>
        <v>9999</v>
      </c>
      <c r="R12993" s="31" t="str">
        <f t="shared" si="407"/>
        <v/>
      </c>
      <c r="S12993" s="29">
        <f>IF($Q12993&lt;Parâmetros!$E$19,$G12993-1,$G12993)</f>
        <v>0</v>
      </c>
    </row>
    <row r="12994" spans="1:19" x14ac:dyDescent="0.25">
      <c r="A12994" s="116"/>
      <c r="B12994" s="65"/>
      <c r="C12994" s="65"/>
      <c r="D12994" s="66"/>
      <c r="E12994" s="67"/>
      <c r="F12994" s="65"/>
      <c r="G12994" s="66"/>
      <c r="J12994" s="65"/>
      <c r="K12994" s="65"/>
      <c r="L12994" s="66"/>
      <c r="M12994" s="65"/>
      <c r="N12994" s="65"/>
      <c r="O12994" s="65"/>
      <c r="P12994" s="66"/>
      <c r="Q12994" s="31">
        <f t="shared" si="406"/>
        <v>9999</v>
      </c>
      <c r="R12994" s="31" t="str">
        <f t="shared" si="407"/>
        <v/>
      </c>
      <c r="S12994" s="29">
        <f>IF($Q12994&lt;Parâmetros!$E$19,$G12994-1,$G12994)</f>
        <v>0</v>
      </c>
    </row>
    <row r="12995" spans="1:19" x14ac:dyDescent="0.25">
      <c r="A12995" s="116"/>
      <c r="B12995" s="65"/>
      <c r="C12995" s="65"/>
      <c r="D12995" s="66"/>
      <c r="E12995" s="67"/>
      <c r="F12995" s="65"/>
      <c r="G12995" s="66"/>
      <c r="J12995" s="65"/>
      <c r="K12995" s="65"/>
      <c r="L12995" s="66"/>
      <c r="M12995" s="65"/>
      <c r="N12995" s="65"/>
      <c r="O12995" s="65"/>
      <c r="P12995" s="66"/>
      <c r="Q12995" s="31">
        <f t="shared" si="406"/>
        <v>9999</v>
      </c>
      <c r="R12995" s="31" t="str">
        <f t="shared" si="407"/>
        <v/>
      </c>
      <c r="S12995" s="29">
        <f>IF($Q12995&lt;Parâmetros!$E$19,$G12995-1,$G12995)</f>
        <v>0</v>
      </c>
    </row>
    <row r="12996" spans="1:19" x14ac:dyDescent="0.25">
      <c r="A12996" s="116"/>
      <c r="B12996" s="65"/>
      <c r="C12996" s="65"/>
      <c r="D12996" s="66"/>
      <c r="E12996" s="67"/>
      <c r="F12996" s="65"/>
      <c r="G12996" s="66"/>
      <c r="J12996" s="65"/>
      <c r="K12996" s="65"/>
      <c r="L12996" s="66"/>
      <c r="M12996" s="65"/>
      <c r="N12996" s="65"/>
      <c r="O12996" s="65"/>
      <c r="P12996" s="66"/>
      <c r="Q12996" s="31">
        <f t="shared" si="406"/>
        <v>9999</v>
      </c>
      <c r="R12996" s="31" t="str">
        <f t="shared" si="407"/>
        <v/>
      </c>
      <c r="S12996" s="29">
        <f>IF($Q12996&lt;Parâmetros!$E$19,$G12996-1,$G12996)</f>
        <v>0</v>
      </c>
    </row>
    <row r="12997" spans="1:19" x14ac:dyDescent="0.25">
      <c r="A12997" s="116"/>
      <c r="B12997" s="65"/>
      <c r="C12997" s="65"/>
      <c r="D12997" s="66"/>
      <c r="E12997" s="67"/>
      <c r="F12997" s="65"/>
      <c r="G12997" s="66"/>
      <c r="J12997" s="65"/>
      <c r="K12997" s="65"/>
      <c r="L12997" s="66"/>
      <c r="M12997" s="65"/>
      <c r="N12997" s="65"/>
      <c r="O12997" s="65"/>
      <c r="P12997" s="66"/>
      <c r="Q12997" s="31">
        <f t="shared" si="406"/>
        <v>9999</v>
      </c>
      <c r="R12997" s="31" t="str">
        <f t="shared" si="407"/>
        <v/>
      </c>
      <c r="S12997" s="29">
        <f>IF($Q12997&lt;Parâmetros!$E$19,$G12997-1,$G12997)</f>
        <v>0</v>
      </c>
    </row>
    <row r="12998" spans="1:19" x14ac:dyDescent="0.25">
      <c r="A12998" s="116"/>
      <c r="B12998" s="65"/>
      <c r="C12998" s="65"/>
      <c r="D12998" s="66"/>
      <c r="E12998" s="67"/>
      <c r="F12998" s="65"/>
      <c r="G12998" s="66"/>
      <c r="J12998" s="65"/>
      <c r="K12998" s="65"/>
      <c r="L12998" s="66"/>
      <c r="M12998" s="65"/>
      <c r="N12998" s="65"/>
      <c r="O12998" s="65"/>
      <c r="P12998" s="66"/>
      <c r="Q12998" s="31">
        <f t="shared" si="406"/>
        <v>9999</v>
      </c>
      <c r="R12998" s="31" t="str">
        <f t="shared" si="407"/>
        <v/>
      </c>
      <c r="S12998" s="29">
        <f>IF($Q12998&lt;Parâmetros!$E$19,$G12998-1,$G12998)</f>
        <v>0</v>
      </c>
    </row>
    <row r="12999" spans="1:19" x14ac:dyDescent="0.25">
      <c r="A12999" s="116"/>
      <c r="B12999" s="65"/>
      <c r="C12999" s="65"/>
      <c r="D12999" s="66"/>
      <c r="E12999" s="67"/>
      <c r="F12999" s="65"/>
      <c r="G12999" s="66"/>
      <c r="J12999" s="65"/>
      <c r="K12999" s="65"/>
      <c r="L12999" s="66"/>
      <c r="M12999" s="65"/>
      <c r="N12999" s="65"/>
      <c r="O12999" s="65"/>
      <c r="P12999" s="66"/>
      <c r="Q12999" s="31">
        <f t="shared" si="406"/>
        <v>9999</v>
      </c>
      <c r="R12999" s="31" t="str">
        <f t="shared" si="407"/>
        <v/>
      </c>
      <c r="S12999" s="29">
        <f>IF($Q12999&lt;Parâmetros!$E$19,$G12999-1,$G12999)</f>
        <v>0</v>
      </c>
    </row>
    <row r="13000" spans="1:19" x14ac:dyDescent="0.25">
      <c r="A13000" s="116"/>
      <c r="B13000" s="65"/>
      <c r="C13000" s="65"/>
      <c r="D13000" s="66"/>
      <c r="E13000" s="67"/>
      <c r="F13000" s="65"/>
      <c r="G13000" s="66"/>
      <c r="J13000" s="65"/>
      <c r="K13000" s="65"/>
      <c r="L13000" s="66"/>
      <c r="M13000" s="65"/>
      <c r="N13000" s="65"/>
      <c r="O13000" s="65"/>
      <c r="P13000" s="66"/>
      <c r="Q13000" s="31">
        <f t="shared" si="406"/>
        <v>9999</v>
      </c>
      <c r="R13000" s="31" t="str">
        <f t="shared" si="407"/>
        <v/>
      </c>
      <c r="S13000" s="29">
        <f>IF($Q13000&lt;Parâmetros!$E$19,$G13000-1,$G13000)</f>
        <v>0</v>
      </c>
    </row>
    <row r="13001" spans="1:19" x14ac:dyDescent="0.25">
      <c r="A13001" s="116"/>
      <c r="B13001" s="65"/>
      <c r="C13001" s="65"/>
      <c r="D13001" s="66"/>
      <c r="E13001" s="67"/>
      <c r="F13001" s="65"/>
      <c r="G13001" s="66"/>
      <c r="J13001" s="65"/>
      <c r="K13001" s="65"/>
      <c r="L13001" s="66"/>
      <c r="M13001" s="65"/>
      <c r="N13001" s="65"/>
      <c r="O13001" s="65"/>
      <c r="P13001" s="66"/>
      <c r="Q13001" s="31">
        <f t="shared" si="406"/>
        <v>9999</v>
      </c>
      <c r="R13001" s="31" t="str">
        <f t="shared" si="407"/>
        <v/>
      </c>
      <c r="S13001" s="29">
        <f>IF($Q13001&lt;Parâmetros!$E$19,$G13001-1,$G13001)</f>
        <v>0</v>
      </c>
    </row>
    <row r="13002" spans="1:19" x14ac:dyDescent="0.25">
      <c r="A13002" s="116"/>
      <c r="B13002" s="65"/>
      <c r="C13002" s="65"/>
      <c r="D13002" s="66"/>
      <c r="E13002" s="67"/>
      <c r="F13002" s="65"/>
      <c r="G13002" s="66"/>
      <c r="J13002" s="65"/>
      <c r="K13002" s="65"/>
      <c r="L13002" s="66"/>
      <c r="M13002" s="65"/>
      <c r="N13002" s="65"/>
      <c r="O13002" s="65"/>
      <c r="P13002" s="66"/>
      <c r="Q13002" s="31">
        <f t="shared" si="406"/>
        <v>9999</v>
      </c>
      <c r="R13002" s="31" t="str">
        <f t="shared" si="407"/>
        <v/>
      </c>
      <c r="S13002" s="29">
        <f>IF($Q13002&lt;Parâmetros!$E$19,$G13002-1,$G13002)</f>
        <v>0</v>
      </c>
    </row>
    <row r="13003" spans="1:19" x14ac:dyDescent="0.25">
      <c r="A13003" s="116"/>
      <c r="B13003" s="65"/>
      <c r="C13003" s="65"/>
      <c r="D13003" s="66"/>
      <c r="E13003" s="67"/>
      <c r="F13003" s="65"/>
      <c r="G13003" s="66"/>
      <c r="J13003" s="65"/>
      <c r="K13003" s="65"/>
      <c r="L13003" s="66"/>
      <c r="M13003" s="65"/>
      <c r="N13003" s="65"/>
      <c r="O13003" s="65"/>
      <c r="P13003" s="66"/>
      <c r="Q13003" s="31">
        <f t="shared" si="406"/>
        <v>9999</v>
      </c>
      <c r="R13003" s="31" t="str">
        <f t="shared" si="407"/>
        <v/>
      </c>
      <c r="S13003" s="29">
        <f>IF($Q13003&lt;Parâmetros!$E$19,$G13003-1,$G13003)</f>
        <v>0</v>
      </c>
    </row>
    <row r="13004" spans="1:19" x14ac:dyDescent="0.25">
      <c r="A13004" s="116"/>
      <c r="B13004" s="65"/>
      <c r="C13004" s="65"/>
      <c r="D13004" s="66"/>
      <c r="E13004" s="67"/>
      <c r="F13004" s="65"/>
      <c r="G13004" s="66"/>
      <c r="J13004" s="65"/>
      <c r="K13004" s="65"/>
      <c r="L13004" s="66"/>
      <c r="M13004" s="65"/>
      <c r="N13004" s="65"/>
      <c r="O13004" s="65"/>
      <c r="P13004" s="66"/>
      <c r="Q13004" s="31">
        <f t="shared" si="406"/>
        <v>9999</v>
      </c>
      <c r="R13004" s="31" t="str">
        <f t="shared" si="407"/>
        <v/>
      </c>
      <c r="S13004" s="29">
        <f>IF($Q13004&lt;Parâmetros!$E$19,$G13004-1,$G13004)</f>
        <v>0</v>
      </c>
    </row>
    <row r="13005" spans="1:19" x14ac:dyDescent="0.25">
      <c r="A13005" s="116"/>
      <c r="B13005" s="65"/>
      <c r="C13005" s="65"/>
      <c r="D13005" s="66"/>
      <c r="E13005" s="67"/>
      <c r="F13005" s="65"/>
      <c r="G13005" s="66"/>
      <c r="J13005" s="65"/>
      <c r="K13005" s="65"/>
      <c r="L13005" s="66"/>
      <c r="M13005" s="65"/>
      <c r="N13005" s="65"/>
      <c r="O13005" s="65"/>
      <c r="P13005" s="66"/>
      <c r="Q13005" s="31">
        <f t="shared" si="406"/>
        <v>9999</v>
      </c>
      <c r="R13005" s="31" t="str">
        <f t="shared" si="407"/>
        <v/>
      </c>
      <c r="S13005" s="29">
        <f>IF($Q13005&lt;Parâmetros!$E$19,$G13005-1,$G13005)</f>
        <v>0</v>
      </c>
    </row>
    <row r="13006" spans="1:19" x14ac:dyDescent="0.25">
      <c r="A13006" s="116"/>
      <c r="B13006" s="65"/>
      <c r="C13006" s="65"/>
      <c r="D13006" s="66"/>
      <c r="E13006" s="67"/>
      <c r="F13006" s="65"/>
      <c r="G13006" s="66"/>
      <c r="J13006" s="65"/>
      <c r="K13006" s="65"/>
      <c r="L13006" s="66"/>
      <c r="M13006" s="65"/>
      <c r="O13006" s="65"/>
      <c r="P13006" s="66"/>
      <c r="Q13006" s="31">
        <f t="shared" si="406"/>
        <v>9999</v>
      </c>
      <c r="R13006" s="31" t="str">
        <f t="shared" si="407"/>
        <v/>
      </c>
      <c r="S13006" s="29">
        <f>IF($Q13006&lt;Parâmetros!$E$19,$G13006-1,$G13006)</f>
        <v>0</v>
      </c>
    </row>
    <row r="13007" spans="1:19" x14ac:dyDescent="0.25">
      <c r="A13007" s="116"/>
      <c r="B13007" s="65"/>
      <c r="C13007" s="65"/>
      <c r="D13007" s="66"/>
      <c r="E13007" s="67"/>
      <c r="F13007" s="65"/>
      <c r="G13007" s="66"/>
      <c r="J13007" s="65"/>
      <c r="K13007" s="65"/>
      <c r="L13007" s="66"/>
      <c r="M13007" s="65"/>
      <c r="O13007" s="65"/>
      <c r="P13007" s="66"/>
      <c r="Q13007" s="31">
        <f t="shared" si="406"/>
        <v>9999</v>
      </c>
      <c r="R13007" s="31" t="str">
        <f t="shared" si="407"/>
        <v/>
      </c>
      <c r="S13007" s="29">
        <f>IF($Q13007&lt;Parâmetros!$E$19,$G13007-1,$G13007)</f>
        <v>0</v>
      </c>
    </row>
    <row r="13008" spans="1:19" x14ac:dyDescent="0.25">
      <c r="A13008" s="116"/>
      <c r="B13008" s="65"/>
      <c r="C13008" s="65"/>
      <c r="D13008" s="66"/>
      <c r="E13008" s="67"/>
      <c r="F13008" s="65"/>
      <c r="G13008" s="66"/>
      <c r="J13008" s="65"/>
      <c r="K13008" s="65"/>
      <c r="L13008" s="66"/>
      <c r="M13008" s="65"/>
      <c r="N13008" s="65"/>
      <c r="O13008" s="65"/>
      <c r="P13008" s="66"/>
      <c r="Q13008" s="31">
        <f t="shared" si="406"/>
        <v>9999</v>
      </c>
      <c r="R13008" s="31" t="str">
        <f t="shared" si="407"/>
        <v/>
      </c>
      <c r="S13008" s="29">
        <f>IF($Q13008&lt;Parâmetros!$E$19,$G13008-1,$G13008)</f>
        <v>0</v>
      </c>
    </row>
    <row r="13009" spans="1:19" x14ac:dyDescent="0.25">
      <c r="A13009" s="116"/>
      <c r="B13009" s="65"/>
      <c r="C13009" s="65"/>
      <c r="D13009" s="66"/>
      <c r="E13009" s="67"/>
      <c r="F13009" s="65"/>
      <c r="G13009" s="66"/>
      <c r="J13009" s="65"/>
      <c r="K13009" s="65"/>
      <c r="L13009" s="66"/>
      <c r="M13009" s="65"/>
      <c r="N13009" s="65"/>
      <c r="O13009" s="65"/>
      <c r="P13009" s="66"/>
      <c r="Q13009" s="31">
        <f t="shared" si="406"/>
        <v>9999</v>
      </c>
      <c r="R13009" s="31" t="str">
        <f t="shared" si="407"/>
        <v/>
      </c>
      <c r="S13009" s="29">
        <f>IF($Q13009&lt;Parâmetros!$E$19,$G13009-1,$G13009)</f>
        <v>0</v>
      </c>
    </row>
    <row r="13010" spans="1:19" x14ac:dyDescent="0.25">
      <c r="A13010" s="116"/>
      <c r="B13010" s="65"/>
      <c r="C13010" s="65"/>
      <c r="D13010" s="66"/>
      <c r="E13010" s="67"/>
      <c r="F13010" s="65"/>
      <c r="G13010" s="66"/>
      <c r="J13010" s="65"/>
      <c r="K13010" s="65"/>
      <c r="L13010" s="66"/>
      <c r="M13010" s="65"/>
      <c r="O13010" s="65"/>
      <c r="P13010" s="66"/>
      <c r="Q13010" s="31">
        <f t="shared" si="406"/>
        <v>9999</v>
      </c>
      <c r="R13010" s="31" t="str">
        <f t="shared" si="407"/>
        <v/>
      </c>
      <c r="S13010" s="29">
        <f>IF($Q13010&lt;Parâmetros!$E$19,$G13010-1,$G13010)</f>
        <v>0</v>
      </c>
    </row>
    <row r="13011" spans="1:19" x14ac:dyDescent="0.25">
      <c r="A13011" s="116"/>
      <c r="B13011" s="65"/>
      <c r="C13011" s="65"/>
      <c r="D13011" s="66"/>
      <c r="E13011" s="67"/>
      <c r="F13011" s="65"/>
      <c r="G13011" s="66"/>
      <c r="J13011" s="65"/>
      <c r="K13011" s="65"/>
      <c r="L13011" s="66"/>
      <c r="M13011" s="65"/>
      <c r="O13011" s="65"/>
      <c r="P13011" s="66"/>
      <c r="Q13011" s="31">
        <f t="shared" si="406"/>
        <v>9999</v>
      </c>
      <c r="R13011" s="31" t="str">
        <f t="shared" si="407"/>
        <v/>
      </c>
      <c r="S13011" s="29">
        <f>IF($Q13011&lt;Parâmetros!$E$19,$G13011-1,$G13011)</f>
        <v>0</v>
      </c>
    </row>
    <row r="13012" spans="1:19" x14ac:dyDescent="0.25">
      <c r="A13012" s="116"/>
      <c r="B13012" s="65"/>
      <c r="C13012" s="65"/>
      <c r="D13012" s="66"/>
      <c r="E13012" s="67"/>
      <c r="F13012" s="65"/>
      <c r="G13012" s="66"/>
      <c r="J13012" s="65"/>
      <c r="K13012" s="65"/>
      <c r="L13012" s="66"/>
      <c r="M13012" s="65"/>
      <c r="O13012" s="65"/>
      <c r="P13012" s="66"/>
      <c r="Q13012" s="31">
        <f t="shared" si="406"/>
        <v>9999</v>
      </c>
      <c r="R13012" s="31" t="str">
        <f t="shared" si="407"/>
        <v/>
      </c>
      <c r="S13012" s="29">
        <f>IF($Q13012&lt;Parâmetros!$E$19,$G13012-1,$G13012)</f>
        <v>0</v>
      </c>
    </row>
    <row r="13013" spans="1:19" x14ac:dyDescent="0.25">
      <c r="A13013" s="116"/>
      <c r="B13013" s="65"/>
      <c r="C13013" s="65"/>
      <c r="D13013" s="66"/>
      <c r="E13013" s="67"/>
      <c r="F13013" s="65"/>
      <c r="G13013" s="66"/>
      <c r="J13013" s="65"/>
      <c r="K13013" s="65"/>
      <c r="L13013" s="66"/>
      <c r="M13013" s="65"/>
      <c r="O13013" s="65"/>
      <c r="P13013" s="66"/>
      <c r="Q13013" s="31">
        <f t="shared" si="406"/>
        <v>9999</v>
      </c>
      <c r="R13013" s="31" t="str">
        <f t="shared" si="407"/>
        <v/>
      </c>
      <c r="S13013" s="29">
        <f>IF($Q13013&lt;Parâmetros!$E$19,$G13013-1,$G13013)</f>
        <v>0</v>
      </c>
    </row>
    <row r="13014" spans="1:19" x14ac:dyDescent="0.25">
      <c r="A13014" s="116"/>
      <c r="B13014" s="65"/>
      <c r="C13014" s="65"/>
      <c r="D13014" s="66"/>
      <c r="E13014" s="67"/>
      <c r="F13014" s="65"/>
      <c r="G13014" s="66"/>
      <c r="J13014" s="65"/>
      <c r="K13014" s="65"/>
      <c r="L13014" s="66"/>
      <c r="M13014" s="65"/>
      <c r="N13014" s="65"/>
      <c r="O13014" s="65"/>
      <c r="P13014" s="66"/>
      <c r="Q13014" s="31">
        <f t="shared" si="406"/>
        <v>9999</v>
      </c>
      <c r="R13014" s="31" t="str">
        <f t="shared" si="407"/>
        <v/>
      </c>
      <c r="S13014" s="29">
        <f>IF($Q13014&lt;Parâmetros!$E$19,$G13014-1,$G13014)</f>
        <v>0</v>
      </c>
    </row>
    <row r="13015" spans="1:19" x14ac:dyDescent="0.25">
      <c r="A13015" s="116"/>
      <c r="B13015" s="65"/>
      <c r="C13015" s="65"/>
      <c r="D13015" s="66"/>
      <c r="E13015" s="67"/>
      <c r="F13015" s="65"/>
      <c r="G13015" s="66"/>
      <c r="J13015" s="65"/>
      <c r="K13015" s="65"/>
      <c r="L13015" s="66"/>
      <c r="M13015" s="65"/>
      <c r="N13015" s="65"/>
      <c r="O13015" s="65"/>
      <c r="P13015" s="66"/>
      <c r="Q13015" s="31">
        <f t="shared" si="406"/>
        <v>9999</v>
      </c>
      <c r="R13015" s="31" t="str">
        <f t="shared" si="407"/>
        <v/>
      </c>
      <c r="S13015" s="29">
        <f>IF($Q13015&lt;Parâmetros!$E$19,$G13015-1,$G13015)</f>
        <v>0</v>
      </c>
    </row>
    <row r="13016" spans="1:19" x14ac:dyDescent="0.25">
      <c r="A13016" s="116"/>
      <c r="B13016" s="65"/>
      <c r="C13016" s="65"/>
      <c r="D13016" s="66"/>
      <c r="E13016" s="67"/>
      <c r="F13016" s="65"/>
      <c r="G13016" s="66"/>
      <c r="J13016" s="65"/>
      <c r="K13016" s="65"/>
      <c r="L13016" s="66"/>
      <c r="M13016" s="65"/>
      <c r="N13016" s="65"/>
      <c r="O13016" s="65"/>
      <c r="P13016" s="66"/>
      <c r="Q13016" s="31">
        <f t="shared" si="406"/>
        <v>9999</v>
      </c>
      <c r="R13016" s="31" t="str">
        <f t="shared" si="407"/>
        <v/>
      </c>
      <c r="S13016" s="29">
        <f>IF($Q13016&lt;Parâmetros!$E$19,$G13016-1,$G13016)</f>
        <v>0</v>
      </c>
    </row>
    <row r="13017" spans="1:19" x14ac:dyDescent="0.25">
      <c r="A13017" s="116"/>
      <c r="B13017" s="65"/>
      <c r="C13017" s="65"/>
      <c r="D13017" s="66"/>
      <c r="E13017" s="67"/>
      <c r="F13017" s="65"/>
      <c r="G13017" s="66"/>
      <c r="J13017" s="65"/>
      <c r="K13017" s="65"/>
      <c r="L13017" s="66"/>
      <c r="M13017" s="65"/>
      <c r="O13017" s="65"/>
      <c r="P13017" s="66"/>
      <c r="Q13017" s="31">
        <f t="shared" si="406"/>
        <v>9999</v>
      </c>
      <c r="R13017" s="31" t="str">
        <f t="shared" si="407"/>
        <v/>
      </c>
      <c r="S13017" s="29">
        <f>IF($Q13017&lt;Parâmetros!$E$19,$G13017-1,$G13017)</f>
        <v>0</v>
      </c>
    </row>
    <row r="13018" spans="1:19" x14ac:dyDescent="0.25">
      <c r="A13018" s="116"/>
      <c r="B13018" s="65"/>
      <c r="C13018" s="65"/>
      <c r="D13018" s="66"/>
      <c r="E13018" s="67"/>
      <c r="F13018" s="65"/>
      <c r="G13018" s="66"/>
      <c r="J13018" s="65"/>
      <c r="K13018" s="65"/>
      <c r="L13018" s="66"/>
      <c r="M13018" s="65"/>
      <c r="O13018" s="65"/>
      <c r="P13018" s="66"/>
      <c r="Q13018" s="31">
        <f t="shared" si="406"/>
        <v>9999</v>
      </c>
      <c r="R13018" s="31" t="str">
        <f t="shared" si="407"/>
        <v/>
      </c>
      <c r="S13018" s="29">
        <f>IF($Q13018&lt;Parâmetros!$E$19,$G13018-1,$G13018)</f>
        <v>0</v>
      </c>
    </row>
    <row r="13019" spans="1:19" x14ac:dyDescent="0.25">
      <c r="A13019" s="116"/>
      <c r="B13019" s="65"/>
      <c r="C13019" s="65"/>
      <c r="D13019" s="66"/>
      <c r="E13019" s="67"/>
      <c r="F13019" s="65"/>
      <c r="G13019" s="66"/>
      <c r="J13019" s="65"/>
      <c r="K13019" s="65"/>
      <c r="L13019" s="66"/>
      <c r="M13019" s="65"/>
      <c r="N13019" s="65"/>
      <c r="O13019" s="65"/>
      <c r="P13019" s="66"/>
      <c r="Q13019" s="31">
        <f t="shared" si="406"/>
        <v>9999</v>
      </c>
      <c r="R13019" s="31" t="str">
        <f t="shared" si="407"/>
        <v/>
      </c>
      <c r="S13019" s="29">
        <f>IF($Q13019&lt;Parâmetros!$E$19,$G13019-1,$G13019)</f>
        <v>0</v>
      </c>
    </row>
    <row r="13020" spans="1:19" x14ac:dyDescent="0.25">
      <c r="A13020" s="116"/>
      <c r="B13020" s="65"/>
      <c r="C13020" s="65"/>
      <c r="D13020" s="66"/>
      <c r="E13020" s="67"/>
      <c r="F13020" s="65"/>
      <c r="G13020" s="66"/>
      <c r="J13020" s="65"/>
      <c r="K13020" s="65"/>
      <c r="L13020" s="66"/>
      <c r="M13020" s="65"/>
      <c r="O13020" s="65"/>
      <c r="P13020" s="66"/>
      <c r="Q13020" s="31">
        <f t="shared" si="406"/>
        <v>9999</v>
      </c>
      <c r="R13020" s="31" t="str">
        <f t="shared" si="407"/>
        <v/>
      </c>
      <c r="S13020" s="29">
        <f>IF($Q13020&lt;Parâmetros!$E$19,$G13020-1,$G13020)</f>
        <v>0</v>
      </c>
    </row>
    <row r="13021" spans="1:19" x14ac:dyDescent="0.25">
      <c r="A13021" s="116"/>
      <c r="B13021" s="65"/>
      <c r="C13021" s="65"/>
      <c r="D13021" s="66"/>
      <c r="E13021" s="67"/>
      <c r="F13021" s="65"/>
      <c r="G13021" s="66"/>
      <c r="J13021" s="65"/>
      <c r="K13021" s="65"/>
      <c r="L13021" s="66"/>
      <c r="M13021" s="65"/>
      <c r="O13021" s="65"/>
      <c r="P13021" s="66"/>
      <c r="Q13021" s="31">
        <f t="shared" si="406"/>
        <v>9999</v>
      </c>
      <c r="R13021" s="31" t="str">
        <f t="shared" si="407"/>
        <v/>
      </c>
      <c r="S13021" s="29">
        <f>IF($Q13021&lt;Parâmetros!$E$19,$G13021-1,$G13021)</f>
        <v>0</v>
      </c>
    </row>
    <row r="13022" spans="1:19" x14ac:dyDescent="0.25">
      <c r="A13022" s="116"/>
      <c r="B13022" s="65"/>
      <c r="C13022" s="65"/>
      <c r="D13022" s="66"/>
      <c r="E13022" s="67"/>
      <c r="F13022" s="65"/>
      <c r="G13022" s="66"/>
      <c r="J13022" s="65"/>
      <c r="K13022" s="65"/>
      <c r="L13022" s="66"/>
      <c r="M13022" s="65"/>
      <c r="N13022" s="65"/>
      <c r="O13022" s="65"/>
      <c r="P13022" s="66"/>
      <c r="Q13022" s="31">
        <f t="shared" si="406"/>
        <v>9999</v>
      </c>
      <c r="R13022" s="31" t="str">
        <f t="shared" si="407"/>
        <v/>
      </c>
      <c r="S13022" s="29">
        <f>IF($Q13022&lt;Parâmetros!$E$19,$G13022-1,$G13022)</f>
        <v>0</v>
      </c>
    </row>
    <row r="13023" spans="1:19" x14ac:dyDescent="0.25">
      <c r="A13023" s="116"/>
      <c r="B13023" s="65"/>
      <c r="C13023" s="65"/>
      <c r="D13023" s="66"/>
      <c r="E13023" s="67"/>
      <c r="F13023" s="65"/>
      <c r="G13023" s="66"/>
      <c r="J13023" s="65"/>
      <c r="K13023" s="65"/>
      <c r="L13023" s="66"/>
      <c r="M13023" s="65"/>
      <c r="N13023" s="65"/>
      <c r="O13023" s="65"/>
      <c r="P13023" s="66"/>
      <c r="Q13023" s="31">
        <f t="shared" si="406"/>
        <v>9999</v>
      </c>
      <c r="R13023" s="31" t="str">
        <f t="shared" si="407"/>
        <v/>
      </c>
      <c r="S13023" s="29">
        <f>IF($Q13023&lt;Parâmetros!$E$19,$G13023-1,$G13023)</f>
        <v>0</v>
      </c>
    </row>
    <row r="13024" spans="1:19" x14ac:dyDescent="0.25">
      <c r="A13024" s="116"/>
      <c r="B13024" s="65"/>
      <c r="C13024" s="65"/>
      <c r="D13024" s="66"/>
      <c r="E13024" s="67"/>
      <c r="F13024" s="65"/>
      <c r="G13024" s="66"/>
      <c r="J13024" s="65"/>
      <c r="K13024" s="65"/>
      <c r="L13024" s="66"/>
      <c r="M13024" s="65"/>
      <c r="O13024" s="65"/>
      <c r="P13024" s="66"/>
      <c r="Q13024" s="31">
        <f t="shared" si="406"/>
        <v>9999</v>
      </c>
      <c r="R13024" s="31" t="str">
        <f t="shared" si="407"/>
        <v/>
      </c>
      <c r="S13024" s="29">
        <f>IF($Q13024&lt;Parâmetros!$E$19,$G13024-1,$G13024)</f>
        <v>0</v>
      </c>
    </row>
    <row r="13025" spans="1:19" x14ac:dyDescent="0.25">
      <c r="A13025" s="116"/>
      <c r="B13025" s="65"/>
      <c r="C13025" s="65"/>
      <c r="D13025" s="66"/>
      <c r="E13025" s="67"/>
      <c r="F13025" s="65"/>
      <c r="G13025" s="66"/>
      <c r="J13025" s="65"/>
      <c r="K13025" s="65"/>
      <c r="L13025" s="66"/>
      <c r="M13025" s="65"/>
      <c r="N13025" s="65"/>
      <c r="O13025" s="65"/>
      <c r="P13025" s="66"/>
      <c r="Q13025" s="31">
        <f t="shared" si="406"/>
        <v>9999</v>
      </c>
      <c r="R13025" s="31" t="str">
        <f t="shared" si="407"/>
        <v/>
      </c>
      <c r="S13025" s="29">
        <f>IF($Q13025&lt;Parâmetros!$E$19,$G13025-1,$G13025)</f>
        <v>0</v>
      </c>
    </row>
    <row r="13026" spans="1:19" x14ac:dyDescent="0.25">
      <c r="A13026" s="116"/>
      <c r="B13026" s="65"/>
      <c r="C13026" s="65"/>
      <c r="D13026" s="66"/>
      <c r="E13026" s="67"/>
      <c r="F13026" s="65"/>
      <c r="G13026" s="66"/>
      <c r="J13026" s="65"/>
      <c r="K13026" s="65"/>
      <c r="L13026" s="66"/>
      <c r="M13026" s="65"/>
      <c r="N13026" s="65"/>
      <c r="O13026" s="65"/>
      <c r="P13026" s="66"/>
      <c r="Q13026" s="31">
        <f t="shared" si="406"/>
        <v>9999</v>
      </c>
      <c r="R13026" s="31" t="str">
        <f t="shared" si="407"/>
        <v/>
      </c>
      <c r="S13026" s="29">
        <f>IF($Q13026&lt;Parâmetros!$E$19,$G13026-1,$G13026)</f>
        <v>0</v>
      </c>
    </row>
    <row r="13027" spans="1:19" x14ac:dyDescent="0.25">
      <c r="A13027" s="116"/>
      <c r="B13027" s="65"/>
      <c r="C13027" s="65"/>
      <c r="D13027" s="66"/>
      <c r="E13027" s="67"/>
      <c r="F13027" s="65"/>
      <c r="G13027" s="66"/>
      <c r="J13027" s="65"/>
      <c r="K13027" s="65"/>
      <c r="L13027" s="66"/>
      <c r="M13027" s="65"/>
      <c r="O13027" s="65"/>
      <c r="P13027" s="66"/>
      <c r="Q13027" s="31">
        <f t="shared" si="406"/>
        <v>9999</v>
      </c>
      <c r="R13027" s="31" t="str">
        <f t="shared" si="407"/>
        <v/>
      </c>
      <c r="S13027" s="29">
        <f>IF($Q13027&lt;Parâmetros!$E$19,$G13027-1,$G13027)</f>
        <v>0</v>
      </c>
    </row>
    <row r="13028" spans="1:19" x14ac:dyDescent="0.25">
      <c r="A13028" s="116"/>
      <c r="B13028" s="65"/>
      <c r="C13028" s="65"/>
      <c r="D13028" s="66"/>
      <c r="E13028" s="67"/>
      <c r="F13028" s="65"/>
      <c r="G13028" s="66"/>
      <c r="J13028" s="65"/>
      <c r="K13028" s="65"/>
      <c r="L13028" s="66"/>
      <c r="M13028" s="65"/>
      <c r="O13028" s="65"/>
      <c r="P13028" s="66"/>
      <c r="Q13028" s="31">
        <f t="shared" si="406"/>
        <v>9999</v>
      </c>
      <c r="R13028" s="31" t="str">
        <f t="shared" si="407"/>
        <v/>
      </c>
      <c r="S13028" s="29">
        <f>IF($Q13028&lt;Parâmetros!$E$19,$G13028-1,$G13028)</f>
        <v>0</v>
      </c>
    </row>
    <row r="13029" spans="1:19" x14ac:dyDescent="0.25">
      <c r="A13029" s="116"/>
      <c r="B13029" s="65"/>
      <c r="C13029" s="65"/>
      <c r="D13029" s="66"/>
      <c r="E13029" s="67"/>
      <c r="F13029" s="65"/>
      <c r="G13029" s="66"/>
      <c r="J13029" s="65"/>
      <c r="K13029" s="65"/>
      <c r="L13029" s="66"/>
      <c r="M13029" s="65"/>
      <c r="N13029" s="65"/>
      <c r="O13029" s="65"/>
      <c r="P13029" s="66"/>
      <c r="Q13029" s="31">
        <f t="shared" si="406"/>
        <v>9999</v>
      </c>
      <c r="R13029" s="31" t="str">
        <f t="shared" si="407"/>
        <v/>
      </c>
      <c r="S13029" s="29">
        <f>IF($Q13029&lt;Parâmetros!$E$19,$G13029-1,$G13029)</f>
        <v>0</v>
      </c>
    </row>
    <row r="13030" spans="1:19" x14ac:dyDescent="0.25">
      <c r="A13030" s="116"/>
      <c r="B13030" s="65"/>
      <c r="C13030" s="65"/>
      <c r="D13030" s="66"/>
      <c r="E13030" s="67"/>
      <c r="F13030" s="65"/>
      <c r="G13030" s="66"/>
      <c r="J13030" s="65"/>
      <c r="K13030" s="65"/>
      <c r="L13030" s="66"/>
      <c r="M13030" s="65"/>
      <c r="O13030" s="65"/>
      <c r="P13030" s="66"/>
      <c r="Q13030" s="31">
        <f t="shared" si="406"/>
        <v>9999</v>
      </c>
      <c r="R13030" s="31" t="str">
        <f t="shared" si="407"/>
        <v/>
      </c>
      <c r="S13030" s="29">
        <f>IF($Q13030&lt;Parâmetros!$E$19,$G13030-1,$G13030)</f>
        <v>0</v>
      </c>
    </row>
    <row r="13031" spans="1:19" x14ac:dyDescent="0.25">
      <c r="A13031" s="116"/>
      <c r="B13031" s="65"/>
      <c r="C13031" s="65"/>
      <c r="D13031" s="66"/>
      <c r="E13031" s="67"/>
      <c r="F13031" s="65"/>
      <c r="G13031" s="66"/>
      <c r="J13031" s="65"/>
      <c r="K13031" s="65"/>
      <c r="L13031" s="66"/>
      <c r="M13031" s="65"/>
      <c r="O13031" s="65"/>
      <c r="P13031" s="66"/>
      <c r="Q13031" s="31">
        <f t="shared" si="406"/>
        <v>9999</v>
      </c>
      <c r="R13031" s="31" t="str">
        <f t="shared" si="407"/>
        <v/>
      </c>
      <c r="S13031" s="29">
        <f>IF($Q13031&lt;Parâmetros!$E$19,$G13031-1,$G13031)</f>
        <v>0</v>
      </c>
    </row>
    <row r="13032" spans="1:19" x14ac:dyDescent="0.25">
      <c r="A13032" s="116"/>
      <c r="B13032" s="65"/>
      <c r="C13032" s="65"/>
      <c r="D13032" s="66"/>
      <c r="E13032" s="67"/>
      <c r="F13032" s="65"/>
      <c r="G13032" s="66"/>
      <c r="J13032" s="65"/>
      <c r="K13032" s="65"/>
      <c r="L13032" s="66"/>
      <c r="M13032" s="65"/>
      <c r="N13032" s="65"/>
      <c r="O13032" s="65"/>
      <c r="P13032" s="66"/>
      <c r="Q13032" s="31">
        <f t="shared" si="406"/>
        <v>9999</v>
      </c>
      <c r="R13032" s="31" t="str">
        <f t="shared" si="407"/>
        <v/>
      </c>
      <c r="S13032" s="29">
        <f>IF($Q13032&lt;Parâmetros!$E$19,$G13032-1,$G13032)</f>
        <v>0</v>
      </c>
    </row>
    <row r="13033" spans="1:19" x14ac:dyDescent="0.25">
      <c r="A13033" s="116"/>
      <c r="B13033" s="65"/>
      <c r="C13033" s="65"/>
      <c r="D13033" s="66"/>
      <c r="E13033" s="67"/>
      <c r="F13033" s="65"/>
      <c r="G13033" s="66"/>
      <c r="J13033" s="65"/>
      <c r="K13033" s="65"/>
      <c r="L13033" s="66"/>
      <c r="M13033" s="65"/>
      <c r="N13033" s="65"/>
      <c r="O13033" s="65"/>
      <c r="P13033" s="66"/>
      <c r="Q13033" s="31">
        <f t="shared" si="406"/>
        <v>9999</v>
      </c>
      <c r="R13033" s="31" t="str">
        <f t="shared" si="407"/>
        <v/>
      </c>
      <c r="S13033" s="29">
        <f>IF($Q13033&lt;Parâmetros!$E$19,$G13033-1,$G13033)</f>
        <v>0</v>
      </c>
    </row>
    <row r="13034" spans="1:19" x14ac:dyDescent="0.25">
      <c r="A13034" s="116"/>
      <c r="B13034" s="65"/>
      <c r="C13034" s="65"/>
      <c r="D13034" s="66"/>
      <c r="E13034" s="67"/>
      <c r="F13034" s="65"/>
      <c r="G13034" s="66"/>
      <c r="J13034" s="65"/>
      <c r="K13034" s="65"/>
      <c r="L13034" s="66"/>
      <c r="M13034" s="65"/>
      <c r="N13034" s="65"/>
      <c r="O13034" s="65"/>
      <c r="P13034" s="66"/>
      <c r="Q13034" s="31">
        <f t="shared" si="406"/>
        <v>9999</v>
      </c>
      <c r="R13034" s="31" t="str">
        <f t="shared" si="407"/>
        <v/>
      </c>
      <c r="S13034" s="29">
        <f>IF($Q13034&lt;Parâmetros!$E$19,$G13034-1,$G13034)</f>
        <v>0</v>
      </c>
    </row>
    <row r="13035" spans="1:19" x14ac:dyDescent="0.25">
      <c r="A13035" s="116"/>
      <c r="B13035" s="65"/>
      <c r="C13035" s="65"/>
      <c r="D13035" s="66"/>
      <c r="E13035" s="67"/>
      <c r="F13035" s="65"/>
      <c r="G13035" s="66"/>
      <c r="J13035" s="65"/>
      <c r="K13035" s="65"/>
      <c r="L13035" s="66"/>
      <c r="M13035" s="65"/>
      <c r="N13035" s="65"/>
      <c r="O13035" s="65"/>
      <c r="P13035" s="66"/>
      <c r="Q13035" s="31">
        <f t="shared" si="406"/>
        <v>9999</v>
      </c>
      <c r="R13035" s="31" t="str">
        <f t="shared" si="407"/>
        <v/>
      </c>
      <c r="S13035" s="29">
        <f>IF($Q13035&lt;Parâmetros!$E$19,$G13035-1,$G13035)</f>
        <v>0</v>
      </c>
    </row>
    <row r="13036" spans="1:19" x14ac:dyDescent="0.25">
      <c r="A13036" s="116"/>
      <c r="B13036" s="65"/>
      <c r="C13036" s="65"/>
      <c r="D13036" s="66"/>
      <c r="E13036" s="67"/>
      <c r="F13036" s="65"/>
      <c r="G13036" s="66"/>
      <c r="J13036" s="65"/>
      <c r="K13036" s="65"/>
      <c r="L13036" s="66"/>
      <c r="M13036" s="65"/>
      <c r="N13036" s="65"/>
      <c r="O13036" s="65"/>
      <c r="P13036" s="66"/>
      <c r="Q13036" s="31">
        <f t="shared" si="406"/>
        <v>9999</v>
      </c>
      <c r="R13036" s="31" t="str">
        <f t="shared" si="407"/>
        <v/>
      </c>
      <c r="S13036" s="29">
        <f>IF($Q13036&lt;Parâmetros!$E$19,$G13036-1,$G13036)</f>
        <v>0</v>
      </c>
    </row>
    <row r="13037" spans="1:19" x14ac:dyDescent="0.25">
      <c r="A13037" s="116"/>
      <c r="B13037" s="65"/>
      <c r="C13037" s="65"/>
      <c r="D13037" s="66"/>
      <c r="E13037" s="67"/>
      <c r="F13037" s="65"/>
      <c r="G13037" s="66"/>
      <c r="J13037" s="65"/>
      <c r="K13037" s="65"/>
      <c r="L13037" s="66"/>
      <c r="M13037" s="65"/>
      <c r="N13037" s="65"/>
      <c r="O13037" s="65"/>
      <c r="P13037" s="66"/>
      <c r="Q13037" s="31">
        <f t="shared" si="406"/>
        <v>9999</v>
      </c>
      <c r="R13037" s="31" t="str">
        <f t="shared" si="407"/>
        <v/>
      </c>
      <c r="S13037" s="29">
        <f>IF($Q13037&lt;Parâmetros!$E$19,$G13037-1,$G13037)</f>
        <v>0</v>
      </c>
    </row>
    <row r="13038" spans="1:19" x14ac:dyDescent="0.25">
      <c r="A13038" s="116"/>
      <c r="B13038" s="65"/>
      <c r="C13038" s="65"/>
      <c r="D13038" s="66"/>
      <c r="E13038" s="67"/>
      <c r="F13038" s="65"/>
      <c r="G13038" s="66"/>
      <c r="J13038" s="65"/>
      <c r="K13038" s="65"/>
      <c r="L13038" s="66"/>
      <c r="M13038" s="65"/>
      <c r="O13038" s="65"/>
      <c r="P13038" s="66"/>
      <c r="Q13038" s="31">
        <f t="shared" si="406"/>
        <v>9999</v>
      </c>
      <c r="R13038" s="31" t="str">
        <f t="shared" si="407"/>
        <v/>
      </c>
      <c r="S13038" s="29">
        <f>IF($Q13038&lt;Parâmetros!$E$19,$G13038-1,$G13038)</f>
        <v>0</v>
      </c>
    </row>
    <row r="13039" spans="1:19" x14ac:dyDescent="0.25">
      <c r="A13039" s="116"/>
      <c r="B13039" s="65"/>
      <c r="C13039" s="65"/>
      <c r="D13039" s="66"/>
      <c r="E13039" s="67"/>
      <c r="F13039" s="65"/>
      <c r="G13039" s="66"/>
      <c r="J13039" s="65"/>
      <c r="K13039" s="65"/>
      <c r="L13039" s="66"/>
      <c r="M13039" s="65"/>
      <c r="N13039" s="65"/>
      <c r="O13039" s="65"/>
      <c r="P13039" s="66"/>
      <c r="Q13039" s="31">
        <f t="shared" si="406"/>
        <v>9999</v>
      </c>
      <c r="R13039" s="31" t="str">
        <f t="shared" si="407"/>
        <v/>
      </c>
      <c r="S13039" s="29">
        <f>IF($Q13039&lt;Parâmetros!$E$19,$G13039-1,$G13039)</f>
        <v>0</v>
      </c>
    </row>
    <row r="13040" spans="1:19" x14ac:dyDescent="0.25">
      <c r="A13040" s="116"/>
      <c r="B13040" s="65"/>
      <c r="C13040" s="65"/>
      <c r="D13040" s="66"/>
      <c r="E13040" s="67"/>
      <c r="F13040" s="65"/>
      <c r="G13040" s="66"/>
      <c r="J13040" s="65"/>
      <c r="K13040" s="65"/>
      <c r="L13040" s="66"/>
      <c r="M13040" s="65"/>
      <c r="O13040" s="65"/>
      <c r="P13040" s="66"/>
      <c r="Q13040" s="31">
        <f t="shared" si="406"/>
        <v>9999</v>
      </c>
      <c r="R13040" s="31" t="str">
        <f t="shared" si="407"/>
        <v/>
      </c>
      <c r="S13040" s="29">
        <f>IF($Q13040&lt;Parâmetros!$E$19,$G13040-1,$G13040)</f>
        <v>0</v>
      </c>
    </row>
    <row r="13041" spans="1:19" x14ac:dyDescent="0.25">
      <c r="A13041" s="116"/>
      <c r="B13041" s="65"/>
      <c r="C13041" s="65"/>
      <c r="D13041" s="66"/>
      <c r="E13041" s="67"/>
      <c r="F13041" s="65"/>
      <c r="G13041" s="66"/>
      <c r="J13041" s="65"/>
      <c r="K13041" s="65"/>
      <c r="L13041" s="66"/>
      <c r="M13041" s="65"/>
      <c r="N13041" s="65"/>
      <c r="O13041" s="65"/>
      <c r="P13041" s="66"/>
      <c r="Q13041" s="31">
        <f t="shared" si="406"/>
        <v>9999</v>
      </c>
      <c r="R13041" s="31" t="str">
        <f t="shared" si="407"/>
        <v/>
      </c>
      <c r="S13041" s="29">
        <f>IF($Q13041&lt;Parâmetros!$E$19,$G13041-1,$G13041)</f>
        <v>0</v>
      </c>
    </row>
    <row r="13042" spans="1:19" x14ac:dyDescent="0.25">
      <c r="A13042" s="116"/>
      <c r="B13042" s="65"/>
      <c r="C13042" s="65"/>
      <c r="D13042" s="66"/>
      <c r="E13042" s="67"/>
      <c r="F13042" s="65"/>
      <c r="G13042" s="66"/>
      <c r="J13042" s="65"/>
      <c r="K13042" s="65"/>
      <c r="L13042" s="66"/>
      <c r="M13042" s="65"/>
      <c r="N13042" s="65"/>
      <c r="O13042" s="65"/>
      <c r="P13042" s="66"/>
      <c r="Q13042" s="31">
        <f t="shared" si="406"/>
        <v>9999</v>
      </c>
      <c r="R13042" s="31" t="str">
        <f t="shared" si="407"/>
        <v/>
      </c>
      <c r="S13042" s="29">
        <f>IF($Q13042&lt;Parâmetros!$E$19,$G13042-1,$G13042)</f>
        <v>0</v>
      </c>
    </row>
    <row r="13043" spans="1:19" x14ac:dyDescent="0.25">
      <c r="A13043" s="116"/>
      <c r="B13043" s="65"/>
      <c r="C13043" s="65"/>
      <c r="D13043" s="66"/>
      <c r="E13043" s="67"/>
      <c r="F13043" s="65"/>
      <c r="G13043" s="66"/>
      <c r="J13043" s="65"/>
      <c r="K13043" s="65"/>
      <c r="L13043" s="66"/>
      <c r="M13043" s="65"/>
      <c r="N13043" s="65"/>
      <c r="O13043" s="65"/>
      <c r="P13043" s="66"/>
      <c r="Q13043" s="31">
        <f t="shared" si="406"/>
        <v>9999</v>
      </c>
      <c r="R13043" s="31" t="str">
        <f t="shared" si="407"/>
        <v/>
      </c>
      <c r="S13043" s="29">
        <f>IF($Q13043&lt;Parâmetros!$E$19,$G13043-1,$G13043)</f>
        <v>0</v>
      </c>
    </row>
    <row r="13044" spans="1:19" x14ac:dyDescent="0.25">
      <c r="A13044" s="116"/>
      <c r="B13044" s="65"/>
      <c r="C13044" s="65"/>
      <c r="D13044" s="66"/>
      <c r="E13044" s="67"/>
      <c r="F13044" s="65"/>
      <c r="G13044" s="66"/>
      <c r="J13044" s="65"/>
      <c r="K13044" s="65"/>
      <c r="L13044" s="66"/>
      <c r="M13044" s="65"/>
      <c r="O13044" s="65"/>
      <c r="P13044" s="66"/>
      <c r="Q13044" s="31">
        <f t="shared" si="406"/>
        <v>9999</v>
      </c>
      <c r="R13044" s="31" t="str">
        <f t="shared" si="407"/>
        <v/>
      </c>
      <c r="S13044" s="29">
        <f>IF($Q13044&lt;Parâmetros!$E$19,$G13044-1,$G13044)</f>
        <v>0</v>
      </c>
    </row>
    <row r="13045" spans="1:19" x14ac:dyDescent="0.25">
      <c r="A13045" s="116"/>
      <c r="B13045" s="65"/>
      <c r="C13045" s="65"/>
      <c r="D13045" s="66"/>
      <c r="E13045" s="67"/>
      <c r="F13045" s="65"/>
      <c r="G13045" s="66"/>
      <c r="J13045" s="65"/>
      <c r="K13045" s="65"/>
      <c r="L13045" s="66"/>
      <c r="M13045" s="65"/>
      <c r="N13045" s="65"/>
      <c r="O13045" s="65"/>
      <c r="P13045" s="66"/>
      <c r="Q13045" s="31">
        <f t="shared" si="406"/>
        <v>9999</v>
      </c>
      <c r="R13045" s="31" t="str">
        <f t="shared" si="407"/>
        <v/>
      </c>
      <c r="S13045" s="29">
        <f>IF($Q13045&lt;Parâmetros!$E$19,$G13045-1,$G13045)</f>
        <v>0</v>
      </c>
    </row>
    <row r="13046" spans="1:19" x14ac:dyDescent="0.25">
      <c r="A13046" s="116"/>
      <c r="B13046" s="65"/>
      <c r="C13046" s="65"/>
      <c r="D13046" s="66"/>
      <c r="E13046" s="67"/>
      <c r="F13046" s="65"/>
      <c r="G13046" s="66"/>
      <c r="J13046" s="65"/>
      <c r="K13046" s="65"/>
      <c r="L13046" s="66"/>
      <c r="M13046" s="65"/>
      <c r="N13046" s="65"/>
      <c r="O13046" s="65"/>
      <c r="P13046" s="66"/>
      <c r="Q13046" s="31">
        <f t="shared" si="406"/>
        <v>9999</v>
      </c>
      <c r="R13046" s="31" t="str">
        <f t="shared" si="407"/>
        <v/>
      </c>
      <c r="S13046" s="29">
        <f>IF($Q13046&lt;Parâmetros!$E$19,$G13046-1,$G13046)</f>
        <v>0</v>
      </c>
    </row>
    <row r="13047" spans="1:19" x14ac:dyDescent="0.25">
      <c r="A13047" s="116"/>
      <c r="B13047" s="65"/>
      <c r="C13047" s="65"/>
      <c r="D13047" s="66"/>
      <c r="E13047" s="67"/>
      <c r="F13047" s="65"/>
      <c r="G13047" s="66"/>
      <c r="J13047" s="65"/>
      <c r="K13047" s="65"/>
      <c r="L13047" s="66"/>
      <c r="M13047" s="65"/>
      <c r="N13047" s="65"/>
      <c r="O13047" s="65"/>
      <c r="P13047" s="66"/>
      <c r="Q13047" s="31">
        <f t="shared" si="406"/>
        <v>9999</v>
      </c>
      <c r="R13047" s="31" t="str">
        <f t="shared" si="407"/>
        <v/>
      </c>
      <c r="S13047" s="29">
        <f>IF($Q13047&lt;Parâmetros!$E$19,$G13047-1,$G13047)</f>
        <v>0</v>
      </c>
    </row>
    <row r="13048" spans="1:19" x14ac:dyDescent="0.25">
      <c r="A13048" s="116"/>
      <c r="B13048" s="65"/>
      <c r="C13048" s="65"/>
      <c r="D13048" s="66"/>
      <c r="E13048" s="67"/>
      <c r="F13048" s="65"/>
      <c r="G13048" s="66"/>
      <c r="J13048" s="65"/>
      <c r="K13048" s="65"/>
      <c r="L13048" s="66"/>
      <c r="M13048" s="65"/>
      <c r="N13048" s="65"/>
      <c r="O13048" s="65"/>
      <c r="P13048" s="66"/>
      <c r="Q13048" s="31">
        <f t="shared" si="406"/>
        <v>9999</v>
      </c>
      <c r="R13048" s="31" t="str">
        <f t="shared" si="407"/>
        <v/>
      </c>
      <c r="S13048" s="29">
        <f>IF($Q13048&lt;Parâmetros!$E$19,$G13048-1,$G13048)</f>
        <v>0</v>
      </c>
    </row>
    <row r="13049" spans="1:19" x14ac:dyDescent="0.25">
      <c r="A13049" s="116"/>
      <c r="B13049" s="65"/>
      <c r="C13049" s="65"/>
      <c r="D13049" s="66"/>
      <c r="E13049" s="67"/>
      <c r="F13049" s="65"/>
      <c r="G13049" s="66"/>
      <c r="J13049" s="65"/>
      <c r="K13049" s="65"/>
      <c r="L13049" s="66"/>
      <c r="M13049" s="65"/>
      <c r="N13049" s="65"/>
      <c r="O13049" s="65"/>
      <c r="P13049" s="66"/>
      <c r="Q13049" s="31">
        <f t="shared" si="406"/>
        <v>9999</v>
      </c>
      <c r="R13049" s="31" t="str">
        <f t="shared" si="407"/>
        <v/>
      </c>
      <c r="S13049" s="29">
        <f>IF($Q13049&lt;Parâmetros!$E$19,$G13049-1,$G13049)</f>
        <v>0</v>
      </c>
    </row>
    <row r="13050" spans="1:19" x14ac:dyDescent="0.25">
      <c r="A13050" s="116"/>
      <c r="B13050" s="65"/>
      <c r="C13050" s="65"/>
      <c r="D13050" s="66"/>
      <c r="E13050" s="67"/>
      <c r="F13050" s="65"/>
      <c r="G13050" s="66"/>
      <c r="J13050" s="65"/>
      <c r="K13050" s="65"/>
      <c r="L13050" s="66"/>
      <c r="M13050" s="65"/>
      <c r="N13050" s="65"/>
      <c r="O13050" s="65"/>
      <c r="P13050" s="66"/>
      <c r="Q13050" s="31">
        <f t="shared" si="406"/>
        <v>9999</v>
      </c>
      <c r="R13050" s="31" t="str">
        <f t="shared" si="407"/>
        <v/>
      </c>
      <c r="S13050" s="29">
        <f>IF($Q13050&lt;Parâmetros!$E$19,$G13050-1,$G13050)</f>
        <v>0</v>
      </c>
    </row>
    <row r="13051" spans="1:19" x14ac:dyDescent="0.25">
      <c r="A13051" s="116"/>
      <c r="B13051" s="65"/>
      <c r="C13051" s="65"/>
      <c r="D13051" s="66"/>
      <c r="E13051" s="67"/>
      <c r="F13051" s="65"/>
      <c r="G13051" s="66"/>
      <c r="J13051" s="65"/>
      <c r="K13051" s="65"/>
      <c r="L13051" s="66"/>
      <c r="M13051" s="65"/>
      <c r="N13051" s="65"/>
      <c r="O13051" s="65"/>
      <c r="P13051" s="66"/>
      <c r="Q13051" s="31">
        <f t="shared" si="406"/>
        <v>9999</v>
      </c>
      <c r="R13051" s="31" t="str">
        <f t="shared" si="407"/>
        <v/>
      </c>
      <c r="S13051" s="29">
        <f>IF($Q13051&lt;Parâmetros!$E$19,$G13051-1,$G13051)</f>
        <v>0</v>
      </c>
    </row>
    <row r="13052" spans="1:19" x14ac:dyDescent="0.25">
      <c r="A13052" s="116"/>
      <c r="B13052" s="65"/>
      <c r="C13052" s="65"/>
      <c r="D13052" s="66"/>
      <c r="E13052" s="67"/>
      <c r="F13052" s="65"/>
      <c r="G13052" s="66"/>
      <c r="J13052" s="65"/>
      <c r="K13052" s="65"/>
      <c r="L13052" s="66"/>
      <c r="M13052" s="65"/>
      <c r="O13052" s="65"/>
      <c r="P13052" s="66"/>
      <c r="Q13052" s="31">
        <f t="shared" ref="Q13052:Q13115" si="408">IFERROR(VALUE(LEFT($J13052,2))*60+VALUE(MID($J13052,4,2)),9999)</f>
        <v>9999</v>
      </c>
      <c r="R13052" s="31" t="str">
        <f t="shared" ref="R13052:R13115" si="409">IFERROR(VALUE(LEFT($K13052,2))*60+VALUE(MID($K13052,4,2)),"")</f>
        <v/>
      </c>
      <c r="S13052" s="29">
        <f>IF($Q13052&lt;Parâmetros!$E$19,$G13052-1,$G13052)</f>
        <v>0</v>
      </c>
    </row>
    <row r="13053" spans="1:19" x14ac:dyDescent="0.25">
      <c r="A13053" s="116"/>
      <c r="B13053" s="65"/>
      <c r="C13053" s="65"/>
      <c r="D13053" s="66"/>
      <c r="E13053" s="67"/>
      <c r="F13053" s="65"/>
      <c r="G13053" s="66"/>
      <c r="J13053" s="65"/>
      <c r="K13053" s="65"/>
      <c r="L13053" s="66"/>
      <c r="M13053" s="65"/>
      <c r="N13053" s="65"/>
      <c r="O13053" s="65"/>
      <c r="P13053" s="66"/>
      <c r="Q13053" s="31">
        <f t="shared" si="408"/>
        <v>9999</v>
      </c>
      <c r="R13053" s="31" t="str">
        <f t="shared" si="409"/>
        <v/>
      </c>
      <c r="S13053" s="29">
        <f>IF($Q13053&lt;Parâmetros!$E$19,$G13053-1,$G13053)</f>
        <v>0</v>
      </c>
    </row>
    <row r="13054" spans="1:19" x14ac:dyDescent="0.25">
      <c r="A13054" s="116"/>
      <c r="B13054" s="65"/>
      <c r="C13054" s="65"/>
      <c r="D13054" s="66"/>
      <c r="E13054" s="67"/>
      <c r="F13054" s="65"/>
      <c r="G13054" s="66"/>
      <c r="J13054" s="65"/>
      <c r="K13054" s="65"/>
      <c r="L13054" s="66"/>
      <c r="M13054" s="65"/>
      <c r="N13054" s="65"/>
      <c r="O13054" s="65"/>
      <c r="P13054" s="66"/>
      <c r="Q13054" s="31">
        <f t="shared" si="408"/>
        <v>9999</v>
      </c>
      <c r="R13054" s="31" t="str">
        <f t="shared" si="409"/>
        <v/>
      </c>
      <c r="S13054" s="29">
        <f>IF($Q13054&lt;Parâmetros!$E$19,$G13054-1,$G13054)</f>
        <v>0</v>
      </c>
    </row>
    <row r="13055" spans="1:19" x14ac:dyDescent="0.25">
      <c r="A13055" s="116"/>
      <c r="B13055" s="65"/>
      <c r="C13055" s="65"/>
      <c r="D13055" s="66"/>
      <c r="E13055" s="67"/>
      <c r="F13055" s="65"/>
      <c r="G13055" s="66"/>
      <c r="J13055" s="65"/>
      <c r="K13055" s="65"/>
      <c r="L13055" s="66"/>
      <c r="M13055" s="65"/>
      <c r="N13055" s="65"/>
      <c r="O13055" s="65"/>
      <c r="P13055" s="66"/>
      <c r="Q13055" s="31">
        <f t="shared" si="408"/>
        <v>9999</v>
      </c>
      <c r="R13055" s="31" t="str">
        <f t="shared" si="409"/>
        <v/>
      </c>
      <c r="S13055" s="29">
        <f>IF($Q13055&lt;Parâmetros!$E$19,$G13055-1,$G13055)</f>
        <v>0</v>
      </c>
    </row>
    <row r="13056" spans="1:19" x14ac:dyDescent="0.25">
      <c r="A13056" s="116"/>
      <c r="B13056" s="65"/>
      <c r="C13056" s="65"/>
      <c r="D13056" s="66"/>
      <c r="E13056" s="67"/>
      <c r="F13056" s="65"/>
      <c r="G13056" s="66"/>
      <c r="J13056" s="65"/>
      <c r="K13056" s="65"/>
      <c r="L13056" s="66"/>
      <c r="M13056" s="65"/>
      <c r="N13056" s="65"/>
      <c r="O13056" s="65"/>
      <c r="P13056" s="66"/>
      <c r="Q13056" s="31">
        <f t="shared" si="408"/>
        <v>9999</v>
      </c>
      <c r="R13056" s="31" t="str">
        <f t="shared" si="409"/>
        <v/>
      </c>
      <c r="S13056" s="29">
        <f>IF($Q13056&lt;Parâmetros!$E$19,$G13056-1,$G13056)</f>
        <v>0</v>
      </c>
    </row>
    <row r="13057" spans="1:19" x14ac:dyDescent="0.25">
      <c r="A13057" s="116"/>
      <c r="B13057" s="65"/>
      <c r="C13057" s="65"/>
      <c r="D13057" s="66"/>
      <c r="E13057" s="67"/>
      <c r="F13057" s="65"/>
      <c r="G13057" s="66"/>
      <c r="J13057" s="65"/>
      <c r="K13057" s="65"/>
      <c r="L13057" s="66"/>
      <c r="M13057" s="65"/>
      <c r="N13057" s="65"/>
      <c r="O13057" s="65"/>
      <c r="P13057" s="66"/>
      <c r="Q13057" s="31">
        <f t="shared" si="408"/>
        <v>9999</v>
      </c>
      <c r="R13057" s="31" t="str">
        <f t="shared" si="409"/>
        <v/>
      </c>
      <c r="S13057" s="29">
        <f>IF($Q13057&lt;Parâmetros!$E$19,$G13057-1,$G13057)</f>
        <v>0</v>
      </c>
    </row>
    <row r="13058" spans="1:19" x14ac:dyDescent="0.25">
      <c r="A13058" s="116"/>
      <c r="B13058" s="65"/>
      <c r="C13058" s="65"/>
      <c r="D13058" s="66"/>
      <c r="E13058" s="67"/>
      <c r="F13058" s="65"/>
      <c r="G13058" s="66"/>
      <c r="J13058" s="65"/>
      <c r="K13058" s="65"/>
      <c r="L13058" s="66"/>
      <c r="M13058" s="65"/>
      <c r="N13058" s="65"/>
      <c r="O13058" s="65"/>
      <c r="P13058" s="66"/>
      <c r="Q13058" s="31">
        <f t="shared" si="408"/>
        <v>9999</v>
      </c>
      <c r="R13058" s="31" t="str">
        <f t="shared" si="409"/>
        <v/>
      </c>
      <c r="S13058" s="29">
        <f>IF($Q13058&lt;Parâmetros!$E$19,$G13058-1,$G13058)</f>
        <v>0</v>
      </c>
    </row>
    <row r="13059" spans="1:19" x14ac:dyDescent="0.25">
      <c r="A13059" s="116"/>
      <c r="B13059" s="65"/>
      <c r="C13059" s="65"/>
      <c r="D13059" s="66"/>
      <c r="E13059" s="67"/>
      <c r="F13059" s="65"/>
      <c r="G13059" s="66"/>
      <c r="J13059" s="65"/>
      <c r="K13059" s="65"/>
      <c r="L13059" s="66"/>
      <c r="M13059" s="65"/>
      <c r="N13059" s="65"/>
      <c r="O13059" s="65"/>
      <c r="P13059" s="66"/>
      <c r="Q13059" s="31">
        <f t="shared" si="408"/>
        <v>9999</v>
      </c>
      <c r="R13059" s="31" t="str">
        <f t="shared" si="409"/>
        <v/>
      </c>
      <c r="S13059" s="29">
        <f>IF($Q13059&lt;Parâmetros!$E$19,$G13059-1,$G13059)</f>
        <v>0</v>
      </c>
    </row>
    <row r="13060" spans="1:19" x14ac:dyDescent="0.25">
      <c r="A13060" s="116"/>
      <c r="B13060" s="65"/>
      <c r="C13060" s="65"/>
      <c r="D13060" s="66"/>
      <c r="E13060" s="67"/>
      <c r="F13060" s="65"/>
      <c r="G13060" s="66"/>
      <c r="J13060" s="65"/>
      <c r="K13060" s="65"/>
      <c r="L13060" s="66"/>
      <c r="M13060" s="65"/>
      <c r="O13060" s="65"/>
      <c r="P13060" s="66"/>
      <c r="Q13060" s="31">
        <f t="shared" si="408"/>
        <v>9999</v>
      </c>
      <c r="R13060" s="31" t="str">
        <f t="shared" si="409"/>
        <v/>
      </c>
      <c r="S13060" s="29">
        <f>IF($Q13060&lt;Parâmetros!$E$19,$G13060-1,$G13060)</f>
        <v>0</v>
      </c>
    </row>
    <row r="13061" spans="1:19" x14ac:dyDescent="0.25">
      <c r="A13061" s="116"/>
      <c r="B13061" s="65"/>
      <c r="C13061" s="65"/>
      <c r="D13061" s="66"/>
      <c r="E13061" s="67"/>
      <c r="F13061" s="65"/>
      <c r="G13061" s="66"/>
      <c r="J13061" s="65"/>
      <c r="K13061" s="65"/>
      <c r="L13061" s="66"/>
      <c r="M13061" s="65"/>
      <c r="N13061" s="65"/>
      <c r="O13061" s="65"/>
      <c r="P13061" s="66"/>
      <c r="Q13061" s="31">
        <f t="shared" si="408"/>
        <v>9999</v>
      </c>
      <c r="R13061" s="31" t="str">
        <f t="shared" si="409"/>
        <v/>
      </c>
      <c r="S13061" s="29">
        <f>IF($Q13061&lt;Parâmetros!$E$19,$G13061-1,$G13061)</f>
        <v>0</v>
      </c>
    </row>
    <row r="13062" spans="1:19" x14ac:dyDescent="0.25">
      <c r="A13062" s="116"/>
      <c r="B13062" s="65"/>
      <c r="C13062" s="65"/>
      <c r="D13062" s="66"/>
      <c r="E13062" s="67"/>
      <c r="F13062" s="65"/>
      <c r="G13062" s="66"/>
      <c r="J13062" s="65"/>
      <c r="K13062" s="65"/>
      <c r="L13062" s="66"/>
      <c r="M13062" s="65"/>
      <c r="N13062" s="65"/>
      <c r="O13062" s="65"/>
      <c r="P13062" s="66"/>
      <c r="Q13062" s="31">
        <f t="shared" si="408"/>
        <v>9999</v>
      </c>
      <c r="R13062" s="31" t="str">
        <f t="shared" si="409"/>
        <v/>
      </c>
      <c r="S13062" s="29">
        <f>IF($Q13062&lt;Parâmetros!$E$19,$G13062-1,$G13062)</f>
        <v>0</v>
      </c>
    </row>
    <row r="13063" spans="1:19" x14ac:dyDescent="0.25">
      <c r="A13063" s="116"/>
      <c r="B13063" s="65"/>
      <c r="C13063" s="65"/>
      <c r="D13063" s="66"/>
      <c r="E13063" s="67"/>
      <c r="F13063" s="65"/>
      <c r="G13063" s="66"/>
      <c r="J13063" s="65"/>
      <c r="K13063" s="65"/>
      <c r="L13063" s="66"/>
      <c r="M13063" s="65"/>
      <c r="N13063" s="65"/>
      <c r="O13063" s="65"/>
      <c r="P13063" s="66"/>
      <c r="Q13063" s="31">
        <f t="shared" si="408"/>
        <v>9999</v>
      </c>
      <c r="R13063" s="31" t="str">
        <f t="shared" si="409"/>
        <v/>
      </c>
      <c r="S13063" s="29">
        <f>IF($Q13063&lt;Parâmetros!$E$19,$G13063-1,$G13063)</f>
        <v>0</v>
      </c>
    </row>
    <row r="13064" spans="1:19" x14ac:dyDescent="0.25">
      <c r="A13064" s="116"/>
      <c r="B13064" s="65"/>
      <c r="C13064" s="65"/>
      <c r="D13064" s="66"/>
      <c r="E13064" s="67"/>
      <c r="F13064" s="65"/>
      <c r="G13064" s="66"/>
      <c r="J13064" s="65"/>
      <c r="K13064" s="65"/>
      <c r="L13064" s="66"/>
      <c r="M13064" s="65"/>
      <c r="N13064" s="65"/>
      <c r="O13064" s="65"/>
      <c r="P13064" s="66"/>
      <c r="Q13064" s="31">
        <f t="shared" si="408"/>
        <v>9999</v>
      </c>
      <c r="R13064" s="31" t="str">
        <f t="shared" si="409"/>
        <v/>
      </c>
      <c r="S13064" s="29">
        <f>IF($Q13064&lt;Parâmetros!$E$19,$G13064-1,$G13064)</f>
        <v>0</v>
      </c>
    </row>
    <row r="13065" spans="1:19" x14ac:dyDescent="0.25">
      <c r="A13065" s="116"/>
      <c r="B13065" s="65"/>
      <c r="C13065" s="65"/>
      <c r="D13065" s="66"/>
      <c r="E13065" s="67"/>
      <c r="F13065" s="65"/>
      <c r="G13065" s="66"/>
      <c r="J13065" s="65"/>
      <c r="K13065" s="65"/>
      <c r="L13065" s="66"/>
      <c r="M13065" s="65"/>
      <c r="N13065" s="65"/>
      <c r="O13065" s="65"/>
      <c r="P13065" s="66"/>
      <c r="Q13065" s="31">
        <f t="shared" si="408"/>
        <v>9999</v>
      </c>
      <c r="R13065" s="31" t="str">
        <f t="shared" si="409"/>
        <v/>
      </c>
      <c r="S13065" s="29">
        <f>IF($Q13065&lt;Parâmetros!$E$19,$G13065-1,$G13065)</f>
        <v>0</v>
      </c>
    </row>
    <row r="13066" spans="1:19" x14ac:dyDescent="0.25">
      <c r="A13066" s="116"/>
      <c r="B13066" s="65"/>
      <c r="C13066" s="65"/>
      <c r="D13066" s="66"/>
      <c r="E13066" s="67"/>
      <c r="F13066" s="65"/>
      <c r="G13066" s="66"/>
      <c r="J13066" s="65"/>
      <c r="K13066" s="65"/>
      <c r="L13066" s="66"/>
      <c r="M13066" s="65"/>
      <c r="N13066" s="65"/>
      <c r="O13066" s="65"/>
      <c r="P13066" s="66"/>
      <c r="Q13066" s="31">
        <f t="shared" si="408"/>
        <v>9999</v>
      </c>
      <c r="R13066" s="31" t="str">
        <f t="shared" si="409"/>
        <v/>
      </c>
      <c r="S13066" s="29">
        <f>IF($Q13066&lt;Parâmetros!$E$19,$G13066-1,$G13066)</f>
        <v>0</v>
      </c>
    </row>
    <row r="13067" spans="1:19" x14ac:dyDescent="0.25">
      <c r="A13067" s="116"/>
      <c r="B13067" s="65"/>
      <c r="C13067" s="65"/>
      <c r="D13067" s="66"/>
      <c r="E13067" s="67"/>
      <c r="F13067" s="65"/>
      <c r="G13067" s="66"/>
      <c r="J13067" s="65"/>
      <c r="K13067" s="65"/>
      <c r="L13067" s="66"/>
      <c r="M13067" s="65"/>
      <c r="N13067" s="65"/>
      <c r="O13067" s="65"/>
      <c r="P13067" s="66"/>
      <c r="Q13067" s="31">
        <f t="shared" si="408"/>
        <v>9999</v>
      </c>
      <c r="R13067" s="31" t="str">
        <f t="shared" si="409"/>
        <v/>
      </c>
      <c r="S13067" s="29">
        <f>IF($Q13067&lt;Parâmetros!$E$19,$G13067-1,$G13067)</f>
        <v>0</v>
      </c>
    </row>
    <row r="13068" spans="1:19" x14ac:dyDescent="0.25">
      <c r="A13068" s="116"/>
      <c r="B13068" s="65"/>
      <c r="C13068" s="65"/>
      <c r="D13068" s="66"/>
      <c r="E13068" s="67"/>
      <c r="F13068" s="65"/>
      <c r="G13068" s="66"/>
      <c r="J13068" s="65"/>
      <c r="K13068" s="65"/>
      <c r="L13068" s="66"/>
      <c r="M13068" s="65"/>
      <c r="N13068" s="65"/>
      <c r="O13068" s="65"/>
      <c r="P13068" s="66"/>
      <c r="Q13068" s="31">
        <f t="shared" si="408"/>
        <v>9999</v>
      </c>
      <c r="R13068" s="31" t="str">
        <f t="shared" si="409"/>
        <v/>
      </c>
      <c r="S13068" s="29">
        <f>IF($Q13068&lt;Parâmetros!$E$19,$G13068-1,$G13068)</f>
        <v>0</v>
      </c>
    </row>
    <row r="13069" spans="1:19" x14ac:dyDescent="0.25">
      <c r="A13069" s="116"/>
      <c r="B13069" s="65"/>
      <c r="C13069" s="65"/>
      <c r="D13069" s="66"/>
      <c r="E13069" s="67"/>
      <c r="F13069" s="65"/>
      <c r="G13069" s="66"/>
      <c r="J13069" s="65"/>
      <c r="K13069" s="65"/>
      <c r="L13069" s="66"/>
      <c r="M13069" s="65"/>
      <c r="N13069" s="65"/>
      <c r="O13069" s="65"/>
      <c r="P13069" s="66"/>
      <c r="Q13069" s="31">
        <f t="shared" si="408"/>
        <v>9999</v>
      </c>
      <c r="R13069" s="31" t="str">
        <f t="shared" si="409"/>
        <v/>
      </c>
      <c r="S13069" s="29">
        <f>IF($Q13069&lt;Parâmetros!$E$19,$G13069-1,$G13069)</f>
        <v>0</v>
      </c>
    </row>
    <row r="13070" spans="1:19" x14ac:dyDescent="0.25">
      <c r="A13070" s="116"/>
      <c r="B13070" s="65"/>
      <c r="C13070" s="65"/>
      <c r="D13070" s="66"/>
      <c r="E13070" s="67"/>
      <c r="F13070" s="65"/>
      <c r="G13070" s="66"/>
      <c r="J13070" s="65"/>
      <c r="K13070" s="65"/>
      <c r="L13070" s="66"/>
      <c r="M13070" s="65"/>
      <c r="N13070" s="65"/>
      <c r="O13070" s="65"/>
      <c r="P13070" s="66"/>
      <c r="Q13070" s="31">
        <f t="shared" si="408"/>
        <v>9999</v>
      </c>
      <c r="R13070" s="31" t="str">
        <f t="shared" si="409"/>
        <v/>
      </c>
      <c r="S13070" s="29">
        <f>IF($Q13070&lt;Parâmetros!$E$19,$G13070-1,$G13070)</f>
        <v>0</v>
      </c>
    </row>
    <row r="13071" spans="1:19" x14ac:dyDescent="0.25">
      <c r="A13071" s="116"/>
      <c r="B13071" s="65"/>
      <c r="C13071" s="65"/>
      <c r="D13071" s="66"/>
      <c r="E13071" s="67"/>
      <c r="F13071" s="65"/>
      <c r="G13071" s="66"/>
      <c r="J13071" s="65"/>
      <c r="K13071" s="65"/>
      <c r="L13071" s="66"/>
      <c r="M13071" s="65"/>
      <c r="N13071" s="65"/>
      <c r="O13071" s="65"/>
      <c r="P13071" s="66"/>
      <c r="Q13071" s="31">
        <f t="shared" si="408"/>
        <v>9999</v>
      </c>
      <c r="R13071" s="31" t="str">
        <f t="shared" si="409"/>
        <v/>
      </c>
      <c r="S13071" s="29">
        <f>IF($Q13071&lt;Parâmetros!$E$19,$G13071-1,$G13071)</f>
        <v>0</v>
      </c>
    </row>
    <row r="13072" spans="1:19" x14ac:dyDescent="0.25">
      <c r="A13072" s="116"/>
      <c r="B13072" s="65"/>
      <c r="C13072" s="65"/>
      <c r="D13072" s="66"/>
      <c r="E13072" s="67"/>
      <c r="F13072" s="65"/>
      <c r="G13072" s="66"/>
      <c r="J13072" s="65"/>
      <c r="K13072" s="65"/>
      <c r="L13072" s="66"/>
      <c r="M13072" s="65"/>
      <c r="N13072" s="65"/>
      <c r="O13072" s="65"/>
      <c r="P13072" s="66"/>
      <c r="Q13072" s="31">
        <f t="shared" si="408"/>
        <v>9999</v>
      </c>
      <c r="R13072" s="31" t="str">
        <f t="shared" si="409"/>
        <v/>
      </c>
      <c r="S13072" s="29">
        <f>IF($Q13072&lt;Parâmetros!$E$19,$G13072-1,$G13072)</f>
        <v>0</v>
      </c>
    </row>
    <row r="13073" spans="1:19" x14ac:dyDescent="0.25">
      <c r="A13073" s="116"/>
      <c r="B13073" s="65"/>
      <c r="C13073" s="65"/>
      <c r="D13073" s="66"/>
      <c r="E13073" s="67"/>
      <c r="F13073" s="65"/>
      <c r="G13073" s="66"/>
      <c r="J13073" s="65"/>
      <c r="K13073" s="65"/>
      <c r="L13073" s="66"/>
      <c r="M13073" s="65"/>
      <c r="N13073" s="65"/>
      <c r="O13073" s="65"/>
      <c r="P13073" s="66"/>
      <c r="Q13073" s="31">
        <f t="shared" si="408"/>
        <v>9999</v>
      </c>
      <c r="R13073" s="31" t="str">
        <f t="shared" si="409"/>
        <v/>
      </c>
      <c r="S13073" s="29">
        <f>IF($Q13073&lt;Parâmetros!$E$19,$G13073-1,$G13073)</f>
        <v>0</v>
      </c>
    </row>
    <row r="13074" spans="1:19" x14ac:dyDescent="0.25">
      <c r="A13074" s="116"/>
      <c r="B13074" s="65"/>
      <c r="C13074" s="65"/>
      <c r="D13074" s="66"/>
      <c r="E13074" s="67"/>
      <c r="F13074" s="65"/>
      <c r="G13074" s="66"/>
      <c r="J13074" s="65"/>
      <c r="K13074" s="65"/>
      <c r="L13074" s="66"/>
      <c r="M13074" s="65"/>
      <c r="N13074" s="65"/>
      <c r="O13074" s="65"/>
      <c r="P13074" s="66"/>
      <c r="Q13074" s="31">
        <f t="shared" si="408"/>
        <v>9999</v>
      </c>
      <c r="R13074" s="31" t="str">
        <f t="shared" si="409"/>
        <v/>
      </c>
      <c r="S13074" s="29">
        <f>IF($Q13074&lt;Parâmetros!$E$19,$G13074-1,$G13074)</f>
        <v>0</v>
      </c>
    </row>
    <row r="13075" spans="1:19" x14ac:dyDescent="0.25">
      <c r="A13075" s="116"/>
      <c r="B13075" s="65"/>
      <c r="C13075" s="65"/>
      <c r="D13075" s="66"/>
      <c r="E13075" s="67"/>
      <c r="F13075" s="65"/>
      <c r="G13075" s="66"/>
      <c r="J13075" s="65"/>
      <c r="K13075" s="65"/>
      <c r="L13075" s="66"/>
      <c r="M13075" s="65"/>
      <c r="N13075" s="65"/>
      <c r="O13075" s="65"/>
      <c r="P13075" s="66"/>
      <c r="Q13075" s="31">
        <f t="shared" si="408"/>
        <v>9999</v>
      </c>
      <c r="R13075" s="31" t="str">
        <f t="shared" si="409"/>
        <v/>
      </c>
      <c r="S13075" s="29">
        <f>IF($Q13075&lt;Parâmetros!$E$19,$G13075-1,$G13075)</f>
        <v>0</v>
      </c>
    </row>
    <row r="13076" spans="1:19" x14ac:dyDescent="0.25">
      <c r="A13076" s="116"/>
      <c r="B13076" s="65"/>
      <c r="C13076" s="65"/>
      <c r="D13076" s="66"/>
      <c r="E13076" s="67"/>
      <c r="F13076" s="65"/>
      <c r="G13076" s="66"/>
      <c r="J13076" s="65"/>
      <c r="K13076" s="65"/>
      <c r="L13076" s="66"/>
      <c r="M13076" s="65"/>
      <c r="N13076" s="65"/>
      <c r="O13076" s="65"/>
      <c r="P13076" s="66"/>
      <c r="Q13076" s="31">
        <f t="shared" si="408"/>
        <v>9999</v>
      </c>
      <c r="R13076" s="31" t="str">
        <f t="shared" si="409"/>
        <v/>
      </c>
      <c r="S13076" s="29">
        <f>IF($Q13076&lt;Parâmetros!$E$19,$G13076-1,$G13076)</f>
        <v>0</v>
      </c>
    </row>
    <row r="13077" spans="1:19" x14ac:dyDescent="0.25">
      <c r="A13077" s="116"/>
      <c r="B13077" s="65"/>
      <c r="C13077" s="65"/>
      <c r="D13077" s="66"/>
      <c r="E13077" s="67"/>
      <c r="F13077" s="65"/>
      <c r="G13077" s="66"/>
      <c r="J13077" s="65"/>
      <c r="K13077" s="65"/>
      <c r="L13077" s="66"/>
      <c r="M13077" s="65"/>
      <c r="N13077" s="65"/>
      <c r="O13077" s="65"/>
      <c r="P13077" s="66"/>
      <c r="Q13077" s="31">
        <f t="shared" si="408"/>
        <v>9999</v>
      </c>
      <c r="R13077" s="31" t="str">
        <f t="shared" si="409"/>
        <v/>
      </c>
      <c r="S13077" s="29">
        <f>IF($Q13077&lt;Parâmetros!$E$19,$G13077-1,$G13077)</f>
        <v>0</v>
      </c>
    </row>
    <row r="13078" spans="1:19" x14ac:dyDescent="0.25">
      <c r="A13078" s="116"/>
      <c r="B13078" s="65"/>
      <c r="C13078" s="65"/>
      <c r="D13078" s="66"/>
      <c r="E13078" s="67"/>
      <c r="F13078" s="65"/>
      <c r="G13078" s="66"/>
      <c r="J13078" s="65"/>
      <c r="K13078" s="65"/>
      <c r="L13078" s="66"/>
      <c r="M13078" s="65"/>
      <c r="N13078" s="65"/>
      <c r="O13078" s="65"/>
      <c r="P13078" s="66"/>
      <c r="Q13078" s="31">
        <f t="shared" si="408"/>
        <v>9999</v>
      </c>
      <c r="R13078" s="31" t="str">
        <f t="shared" si="409"/>
        <v/>
      </c>
      <c r="S13078" s="29">
        <f>IF($Q13078&lt;Parâmetros!$E$19,$G13078-1,$G13078)</f>
        <v>0</v>
      </c>
    </row>
    <row r="13079" spans="1:19" x14ac:dyDescent="0.25">
      <c r="A13079" s="116"/>
      <c r="B13079" s="65"/>
      <c r="C13079" s="65"/>
      <c r="D13079" s="66"/>
      <c r="E13079" s="67"/>
      <c r="F13079" s="65"/>
      <c r="G13079" s="66"/>
      <c r="J13079" s="65"/>
      <c r="K13079" s="65"/>
      <c r="L13079" s="66"/>
      <c r="M13079" s="65"/>
      <c r="N13079" s="65"/>
      <c r="O13079" s="65"/>
      <c r="P13079" s="66"/>
      <c r="Q13079" s="31">
        <f t="shared" si="408"/>
        <v>9999</v>
      </c>
      <c r="R13079" s="31" t="str">
        <f t="shared" si="409"/>
        <v/>
      </c>
      <c r="S13079" s="29">
        <f>IF($Q13079&lt;Parâmetros!$E$19,$G13079-1,$G13079)</f>
        <v>0</v>
      </c>
    </row>
    <row r="13080" spans="1:19" x14ac:dyDescent="0.25">
      <c r="A13080" s="116"/>
      <c r="B13080" s="65"/>
      <c r="C13080" s="65"/>
      <c r="D13080" s="66"/>
      <c r="E13080" s="67"/>
      <c r="F13080" s="65"/>
      <c r="G13080" s="66"/>
      <c r="J13080" s="65"/>
      <c r="K13080" s="65"/>
      <c r="L13080" s="66"/>
      <c r="M13080" s="65"/>
      <c r="O13080" s="65"/>
      <c r="P13080" s="66"/>
      <c r="Q13080" s="31">
        <f t="shared" si="408"/>
        <v>9999</v>
      </c>
      <c r="R13080" s="31" t="str">
        <f t="shared" si="409"/>
        <v/>
      </c>
      <c r="S13080" s="29">
        <f>IF($Q13080&lt;Parâmetros!$E$19,$G13080-1,$G13080)</f>
        <v>0</v>
      </c>
    </row>
    <row r="13081" spans="1:19" x14ac:dyDescent="0.25">
      <c r="A13081" s="116"/>
      <c r="B13081" s="65"/>
      <c r="C13081" s="65"/>
      <c r="D13081" s="66"/>
      <c r="E13081" s="67"/>
      <c r="F13081" s="65"/>
      <c r="G13081" s="66"/>
      <c r="J13081" s="65"/>
      <c r="K13081" s="65"/>
      <c r="L13081" s="66"/>
      <c r="M13081" s="65"/>
      <c r="O13081" s="65"/>
      <c r="P13081" s="66"/>
      <c r="Q13081" s="31">
        <f t="shared" si="408"/>
        <v>9999</v>
      </c>
      <c r="R13081" s="31" t="str">
        <f t="shared" si="409"/>
        <v/>
      </c>
      <c r="S13081" s="29">
        <f>IF($Q13081&lt;Parâmetros!$E$19,$G13081-1,$G13081)</f>
        <v>0</v>
      </c>
    </row>
    <row r="13082" spans="1:19" x14ac:dyDescent="0.25">
      <c r="A13082" s="116"/>
      <c r="B13082" s="65"/>
      <c r="C13082" s="65"/>
      <c r="D13082" s="66"/>
      <c r="E13082" s="67"/>
      <c r="F13082" s="65"/>
      <c r="G13082" s="66"/>
      <c r="J13082" s="65"/>
      <c r="K13082" s="65"/>
      <c r="L13082" s="66"/>
      <c r="M13082" s="65"/>
      <c r="N13082" s="65"/>
      <c r="O13082" s="65"/>
      <c r="P13082" s="66"/>
      <c r="Q13082" s="31">
        <f t="shared" si="408"/>
        <v>9999</v>
      </c>
      <c r="R13082" s="31" t="str">
        <f t="shared" si="409"/>
        <v/>
      </c>
      <c r="S13082" s="29">
        <f>IF($Q13082&lt;Parâmetros!$E$19,$G13082-1,$G13082)</f>
        <v>0</v>
      </c>
    </row>
    <row r="13083" spans="1:19" x14ac:dyDescent="0.25">
      <c r="A13083" s="116"/>
      <c r="B13083" s="65"/>
      <c r="C13083" s="65"/>
      <c r="D13083" s="66"/>
      <c r="E13083" s="67"/>
      <c r="F13083" s="65"/>
      <c r="G13083" s="66"/>
      <c r="J13083" s="65"/>
      <c r="K13083" s="65"/>
      <c r="L13083" s="66"/>
      <c r="M13083" s="65"/>
      <c r="N13083" s="65"/>
      <c r="O13083" s="65"/>
      <c r="P13083" s="66"/>
      <c r="Q13083" s="31">
        <f t="shared" si="408"/>
        <v>9999</v>
      </c>
      <c r="R13083" s="31" t="str">
        <f t="shared" si="409"/>
        <v/>
      </c>
      <c r="S13083" s="29">
        <f>IF($Q13083&lt;Parâmetros!$E$19,$G13083-1,$G13083)</f>
        <v>0</v>
      </c>
    </row>
    <row r="13084" spans="1:19" x14ac:dyDescent="0.25">
      <c r="A13084" s="116"/>
      <c r="B13084" s="65"/>
      <c r="C13084" s="65"/>
      <c r="D13084" s="66"/>
      <c r="E13084" s="67"/>
      <c r="F13084" s="65"/>
      <c r="G13084" s="66"/>
      <c r="J13084" s="65"/>
      <c r="K13084" s="65"/>
      <c r="L13084" s="66"/>
      <c r="M13084" s="65"/>
      <c r="O13084" s="65"/>
      <c r="P13084" s="66"/>
      <c r="Q13084" s="31">
        <f t="shared" si="408"/>
        <v>9999</v>
      </c>
      <c r="R13084" s="31" t="str">
        <f t="shared" si="409"/>
        <v/>
      </c>
      <c r="S13084" s="29">
        <f>IF($Q13084&lt;Parâmetros!$E$19,$G13084-1,$G13084)</f>
        <v>0</v>
      </c>
    </row>
    <row r="13085" spans="1:19" x14ac:dyDescent="0.25">
      <c r="A13085" s="116"/>
      <c r="B13085" s="65"/>
      <c r="C13085" s="65"/>
      <c r="D13085" s="66"/>
      <c r="E13085" s="67"/>
      <c r="F13085" s="65"/>
      <c r="G13085" s="66"/>
      <c r="J13085" s="65"/>
      <c r="K13085" s="65"/>
      <c r="L13085" s="66"/>
      <c r="M13085" s="65"/>
      <c r="O13085" s="65"/>
      <c r="P13085" s="66"/>
      <c r="Q13085" s="31">
        <f t="shared" si="408"/>
        <v>9999</v>
      </c>
      <c r="R13085" s="31" t="str">
        <f t="shared" si="409"/>
        <v/>
      </c>
      <c r="S13085" s="29">
        <f>IF($Q13085&lt;Parâmetros!$E$19,$G13085-1,$G13085)</f>
        <v>0</v>
      </c>
    </row>
    <row r="13086" spans="1:19" x14ac:dyDescent="0.25">
      <c r="A13086" s="116"/>
      <c r="B13086" s="65"/>
      <c r="C13086" s="65"/>
      <c r="D13086" s="66"/>
      <c r="E13086" s="67"/>
      <c r="F13086" s="65"/>
      <c r="G13086" s="66"/>
      <c r="J13086" s="65"/>
      <c r="K13086" s="65"/>
      <c r="L13086" s="66"/>
      <c r="M13086" s="65"/>
      <c r="N13086" s="65"/>
      <c r="O13086" s="65"/>
      <c r="P13086" s="66"/>
      <c r="Q13086" s="31">
        <f t="shared" si="408"/>
        <v>9999</v>
      </c>
      <c r="R13086" s="31" t="str">
        <f t="shared" si="409"/>
        <v/>
      </c>
      <c r="S13086" s="29">
        <f>IF($Q13086&lt;Parâmetros!$E$19,$G13086-1,$G13086)</f>
        <v>0</v>
      </c>
    </row>
    <row r="13087" spans="1:19" x14ac:dyDescent="0.25">
      <c r="A13087" s="116"/>
      <c r="B13087" s="65"/>
      <c r="C13087" s="65"/>
      <c r="D13087" s="66"/>
      <c r="E13087" s="67"/>
      <c r="F13087" s="65"/>
      <c r="G13087" s="66"/>
      <c r="J13087" s="65"/>
      <c r="K13087" s="65"/>
      <c r="L13087" s="66"/>
      <c r="M13087" s="65"/>
      <c r="N13087" s="65"/>
      <c r="O13087" s="65"/>
      <c r="P13087" s="66"/>
      <c r="Q13087" s="31">
        <f t="shared" si="408"/>
        <v>9999</v>
      </c>
      <c r="R13087" s="31" t="str">
        <f t="shared" si="409"/>
        <v/>
      </c>
      <c r="S13087" s="29">
        <f>IF($Q13087&lt;Parâmetros!$E$19,$G13087-1,$G13087)</f>
        <v>0</v>
      </c>
    </row>
    <row r="13088" spans="1:19" x14ac:dyDescent="0.25">
      <c r="A13088" s="116"/>
      <c r="B13088" s="65"/>
      <c r="C13088" s="65"/>
      <c r="D13088" s="66"/>
      <c r="E13088" s="67"/>
      <c r="F13088" s="65"/>
      <c r="G13088" s="66"/>
      <c r="J13088" s="65"/>
      <c r="K13088" s="65"/>
      <c r="L13088" s="66"/>
      <c r="M13088" s="65"/>
      <c r="O13088" s="65"/>
      <c r="P13088" s="66"/>
      <c r="Q13088" s="31">
        <f t="shared" si="408"/>
        <v>9999</v>
      </c>
      <c r="R13088" s="31" t="str">
        <f t="shared" si="409"/>
        <v/>
      </c>
      <c r="S13088" s="29">
        <f>IF($Q13088&lt;Parâmetros!$E$19,$G13088-1,$G13088)</f>
        <v>0</v>
      </c>
    </row>
    <row r="13089" spans="1:19" x14ac:dyDescent="0.25">
      <c r="A13089" s="116"/>
      <c r="B13089" s="65"/>
      <c r="C13089" s="65"/>
      <c r="D13089" s="66"/>
      <c r="E13089" s="67"/>
      <c r="F13089" s="65"/>
      <c r="G13089" s="66"/>
      <c r="J13089" s="65"/>
      <c r="K13089" s="65"/>
      <c r="L13089" s="66"/>
      <c r="M13089" s="65"/>
      <c r="N13089" s="65"/>
      <c r="O13089" s="65"/>
      <c r="P13089" s="66"/>
      <c r="Q13089" s="31">
        <f t="shared" si="408"/>
        <v>9999</v>
      </c>
      <c r="R13089" s="31" t="str">
        <f t="shared" si="409"/>
        <v/>
      </c>
      <c r="S13089" s="29">
        <f>IF($Q13089&lt;Parâmetros!$E$19,$G13089-1,$G13089)</f>
        <v>0</v>
      </c>
    </row>
    <row r="13090" spans="1:19" x14ac:dyDescent="0.25">
      <c r="A13090" s="116"/>
      <c r="B13090" s="65"/>
      <c r="C13090" s="65"/>
      <c r="D13090" s="66"/>
      <c r="E13090" s="67"/>
      <c r="F13090" s="65"/>
      <c r="G13090" s="66"/>
      <c r="J13090" s="65"/>
      <c r="K13090" s="65"/>
      <c r="L13090" s="66"/>
      <c r="M13090" s="65"/>
      <c r="N13090" s="65"/>
      <c r="O13090" s="65"/>
      <c r="P13090" s="66"/>
      <c r="Q13090" s="31">
        <f t="shared" si="408"/>
        <v>9999</v>
      </c>
      <c r="R13090" s="31" t="str">
        <f t="shared" si="409"/>
        <v/>
      </c>
      <c r="S13090" s="29">
        <f>IF($Q13090&lt;Parâmetros!$E$19,$G13090-1,$G13090)</f>
        <v>0</v>
      </c>
    </row>
    <row r="13091" spans="1:19" x14ac:dyDescent="0.25">
      <c r="A13091" s="116"/>
      <c r="B13091" s="65"/>
      <c r="C13091" s="65"/>
      <c r="D13091" s="66"/>
      <c r="E13091" s="67"/>
      <c r="F13091" s="65"/>
      <c r="G13091" s="66"/>
      <c r="J13091" s="65"/>
      <c r="K13091" s="65"/>
      <c r="L13091" s="66"/>
      <c r="M13091" s="65"/>
      <c r="N13091" s="65"/>
      <c r="O13091" s="65"/>
      <c r="P13091" s="66"/>
      <c r="Q13091" s="31">
        <f t="shared" si="408"/>
        <v>9999</v>
      </c>
      <c r="R13091" s="31" t="str">
        <f t="shared" si="409"/>
        <v/>
      </c>
      <c r="S13091" s="29">
        <f>IF($Q13091&lt;Parâmetros!$E$19,$G13091-1,$G13091)</f>
        <v>0</v>
      </c>
    </row>
    <row r="13092" spans="1:19" x14ac:dyDescent="0.25">
      <c r="A13092" s="116"/>
      <c r="B13092" s="65"/>
      <c r="C13092" s="65"/>
      <c r="D13092" s="66"/>
      <c r="E13092" s="67"/>
      <c r="F13092" s="65"/>
      <c r="G13092" s="66"/>
      <c r="J13092" s="65"/>
      <c r="K13092" s="65"/>
      <c r="L13092" s="66"/>
      <c r="M13092" s="65"/>
      <c r="O13092" s="65"/>
      <c r="P13092" s="66"/>
      <c r="Q13092" s="31">
        <f t="shared" si="408"/>
        <v>9999</v>
      </c>
      <c r="R13092" s="31" t="str">
        <f t="shared" si="409"/>
        <v/>
      </c>
      <c r="S13092" s="29">
        <f>IF($Q13092&lt;Parâmetros!$E$19,$G13092-1,$G13092)</f>
        <v>0</v>
      </c>
    </row>
    <row r="13093" spans="1:19" x14ac:dyDescent="0.25">
      <c r="A13093" s="116"/>
      <c r="B13093" s="65"/>
      <c r="C13093" s="65"/>
      <c r="D13093" s="66"/>
      <c r="E13093" s="67"/>
      <c r="F13093" s="65"/>
      <c r="G13093" s="66"/>
      <c r="J13093" s="65"/>
      <c r="K13093" s="65"/>
      <c r="L13093" s="66"/>
      <c r="M13093" s="65"/>
      <c r="O13093" s="65"/>
      <c r="P13093" s="66"/>
      <c r="Q13093" s="31">
        <f t="shared" si="408"/>
        <v>9999</v>
      </c>
      <c r="R13093" s="31" t="str">
        <f t="shared" si="409"/>
        <v/>
      </c>
      <c r="S13093" s="29">
        <f>IF($Q13093&lt;Parâmetros!$E$19,$G13093-1,$G13093)</f>
        <v>0</v>
      </c>
    </row>
    <row r="13094" spans="1:19" x14ac:dyDescent="0.25">
      <c r="A13094" s="116"/>
      <c r="B13094" s="65"/>
      <c r="C13094" s="65"/>
      <c r="D13094" s="66"/>
      <c r="E13094" s="67"/>
      <c r="F13094" s="65"/>
      <c r="G13094" s="66"/>
      <c r="J13094" s="65"/>
      <c r="K13094" s="65"/>
      <c r="L13094" s="66"/>
      <c r="M13094" s="65"/>
      <c r="O13094" s="65"/>
      <c r="P13094" s="66"/>
      <c r="Q13094" s="31">
        <f t="shared" si="408"/>
        <v>9999</v>
      </c>
      <c r="R13094" s="31" t="str">
        <f t="shared" si="409"/>
        <v/>
      </c>
      <c r="S13094" s="29">
        <f>IF($Q13094&lt;Parâmetros!$E$19,$G13094-1,$G13094)</f>
        <v>0</v>
      </c>
    </row>
    <row r="13095" spans="1:19" x14ac:dyDescent="0.25">
      <c r="A13095" s="116"/>
      <c r="B13095" s="65"/>
      <c r="C13095" s="65"/>
      <c r="D13095" s="66"/>
      <c r="E13095" s="67"/>
      <c r="F13095" s="65"/>
      <c r="G13095" s="66"/>
      <c r="J13095" s="65"/>
      <c r="K13095" s="65"/>
      <c r="L13095" s="66"/>
      <c r="M13095" s="65"/>
      <c r="O13095" s="65"/>
      <c r="P13095" s="66"/>
      <c r="Q13095" s="31">
        <f t="shared" si="408"/>
        <v>9999</v>
      </c>
      <c r="R13095" s="31" t="str">
        <f t="shared" si="409"/>
        <v/>
      </c>
      <c r="S13095" s="29">
        <f>IF($Q13095&lt;Parâmetros!$E$19,$G13095-1,$G13095)</f>
        <v>0</v>
      </c>
    </row>
    <row r="13096" spans="1:19" x14ac:dyDescent="0.25">
      <c r="A13096" s="116"/>
      <c r="B13096" s="65"/>
      <c r="C13096" s="65"/>
      <c r="D13096" s="66"/>
      <c r="E13096" s="67"/>
      <c r="F13096" s="65"/>
      <c r="G13096" s="66"/>
      <c r="J13096" s="65"/>
      <c r="K13096" s="65"/>
      <c r="L13096" s="66"/>
      <c r="M13096" s="65"/>
      <c r="O13096" s="65"/>
      <c r="P13096" s="66"/>
      <c r="Q13096" s="31">
        <f t="shared" si="408"/>
        <v>9999</v>
      </c>
      <c r="R13096" s="31" t="str">
        <f t="shared" si="409"/>
        <v/>
      </c>
      <c r="S13096" s="29">
        <f>IF($Q13096&lt;Parâmetros!$E$19,$G13096-1,$G13096)</f>
        <v>0</v>
      </c>
    </row>
    <row r="13097" spans="1:19" x14ac:dyDescent="0.25">
      <c r="A13097" s="116"/>
      <c r="B13097" s="65"/>
      <c r="C13097" s="65"/>
      <c r="D13097" s="66"/>
      <c r="E13097" s="67"/>
      <c r="F13097" s="65"/>
      <c r="G13097" s="66"/>
      <c r="J13097" s="65"/>
      <c r="K13097" s="65"/>
      <c r="L13097" s="66"/>
      <c r="M13097" s="65"/>
      <c r="N13097" s="65"/>
      <c r="O13097" s="65"/>
      <c r="P13097" s="66"/>
      <c r="Q13097" s="31">
        <f t="shared" si="408"/>
        <v>9999</v>
      </c>
      <c r="R13097" s="31" t="str">
        <f t="shared" si="409"/>
        <v/>
      </c>
      <c r="S13097" s="29">
        <f>IF($Q13097&lt;Parâmetros!$E$19,$G13097-1,$G13097)</f>
        <v>0</v>
      </c>
    </row>
    <row r="13098" spans="1:19" x14ac:dyDescent="0.25">
      <c r="A13098" s="116"/>
      <c r="B13098" s="65"/>
      <c r="C13098" s="65"/>
      <c r="D13098" s="66"/>
      <c r="E13098" s="67"/>
      <c r="F13098" s="65"/>
      <c r="G13098" s="66"/>
      <c r="J13098" s="65"/>
      <c r="K13098" s="65"/>
      <c r="L13098" s="66"/>
      <c r="M13098" s="65"/>
      <c r="O13098" s="65"/>
      <c r="P13098" s="66"/>
      <c r="Q13098" s="31">
        <f t="shared" si="408"/>
        <v>9999</v>
      </c>
      <c r="R13098" s="31" t="str">
        <f t="shared" si="409"/>
        <v/>
      </c>
      <c r="S13098" s="29">
        <f>IF($Q13098&lt;Parâmetros!$E$19,$G13098-1,$G13098)</f>
        <v>0</v>
      </c>
    </row>
    <row r="13099" spans="1:19" x14ac:dyDescent="0.25">
      <c r="A13099" s="116"/>
      <c r="B13099" s="65"/>
      <c r="C13099" s="65"/>
      <c r="D13099" s="66"/>
      <c r="E13099" s="67"/>
      <c r="F13099" s="65"/>
      <c r="G13099" s="66"/>
      <c r="J13099" s="65"/>
      <c r="K13099" s="65"/>
      <c r="L13099" s="66"/>
      <c r="M13099" s="65"/>
      <c r="N13099" s="65"/>
      <c r="O13099" s="65"/>
      <c r="P13099" s="66"/>
      <c r="Q13099" s="31">
        <f t="shared" si="408"/>
        <v>9999</v>
      </c>
      <c r="R13099" s="31" t="str">
        <f t="shared" si="409"/>
        <v/>
      </c>
      <c r="S13099" s="29">
        <f>IF($Q13099&lt;Parâmetros!$E$19,$G13099-1,$G13099)</f>
        <v>0</v>
      </c>
    </row>
    <row r="13100" spans="1:19" x14ac:dyDescent="0.25">
      <c r="A13100" s="116"/>
      <c r="B13100" s="65"/>
      <c r="C13100" s="65"/>
      <c r="D13100" s="66"/>
      <c r="E13100" s="67"/>
      <c r="F13100" s="65"/>
      <c r="G13100" s="66"/>
      <c r="J13100" s="65"/>
      <c r="K13100" s="65"/>
      <c r="L13100" s="66"/>
      <c r="M13100" s="65"/>
      <c r="O13100" s="65"/>
      <c r="P13100" s="66"/>
      <c r="Q13100" s="31">
        <f t="shared" si="408"/>
        <v>9999</v>
      </c>
      <c r="R13100" s="31" t="str">
        <f t="shared" si="409"/>
        <v/>
      </c>
      <c r="S13100" s="29">
        <f>IF($Q13100&lt;Parâmetros!$E$19,$G13100-1,$G13100)</f>
        <v>0</v>
      </c>
    </row>
    <row r="13101" spans="1:19" x14ac:dyDescent="0.25">
      <c r="A13101" s="116"/>
      <c r="B13101" s="65"/>
      <c r="C13101" s="65"/>
      <c r="D13101" s="66"/>
      <c r="E13101" s="67"/>
      <c r="F13101" s="65"/>
      <c r="G13101" s="66"/>
      <c r="J13101" s="65"/>
      <c r="K13101" s="65"/>
      <c r="L13101" s="66"/>
      <c r="M13101" s="65"/>
      <c r="N13101" s="65"/>
      <c r="O13101" s="65"/>
      <c r="P13101" s="66"/>
      <c r="Q13101" s="31">
        <f t="shared" si="408"/>
        <v>9999</v>
      </c>
      <c r="R13101" s="31" t="str">
        <f t="shared" si="409"/>
        <v/>
      </c>
      <c r="S13101" s="29">
        <f>IF($Q13101&lt;Parâmetros!$E$19,$G13101-1,$G13101)</f>
        <v>0</v>
      </c>
    </row>
    <row r="13102" spans="1:19" x14ac:dyDescent="0.25">
      <c r="A13102" s="116"/>
      <c r="B13102" s="65"/>
      <c r="C13102" s="65"/>
      <c r="D13102" s="66"/>
      <c r="E13102" s="67"/>
      <c r="F13102" s="65"/>
      <c r="G13102" s="66"/>
      <c r="J13102" s="65"/>
      <c r="K13102" s="65"/>
      <c r="L13102" s="66"/>
      <c r="M13102" s="65"/>
      <c r="N13102" s="65"/>
      <c r="O13102" s="65"/>
      <c r="P13102" s="66"/>
      <c r="Q13102" s="31">
        <f t="shared" si="408"/>
        <v>9999</v>
      </c>
      <c r="R13102" s="31" t="str">
        <f t="shared" si="409"/>
        <v/>
      </c>
      <c r="S13102" s="29">
        <f>IF($Q13102&lt;Parâmetros!$E$19,$G13102-1,$G13102)</f>
        <v>0</v>
      </c>
    </row>
    <row r="13103" spans="1:19" x14ac:dyDescent="0.25">
      <c r="A13103" s="116"/>
      <c r="B13103" s="65"/>
      <c r="C13103" s="65"/>
      <c r="D13103" s="66"/>
      <c r="E13103" s="67"/>
      <c r="F13103" s="65"/>
      <c r="G13103" s="66"/>
      <c r="J13103" s="65"/>
      <c r="K13103" s="65"/>
      <c r="L13103" s="66"/>
      <c r="M13103" s="65"/>
      <c r="N13103" s="65"/>
      <c r="O13103" s="65"/>
      <c r="P13103" s="66"/>
      <c r="Q13103" s="31">
        <f t="shared" si="408"/>
        <v>9999</v>
      </c>
      <c r="R13103" s="31" t="str">
        <f t="shared" si="409"/>
        <v/>
      </c>
      <c r="S13103" s="29">
        <f>IF($Q13103&lt;Parâmetros!$E$19,$G13103-1,$G13103)</f>
        <v>0</v>
      </c>
    </row>
    <row r="13104" spans="1:19" x14ac:dyDescent="0.25">
      <c r="A13104" s="116"/>
      <c r="B13104" s="65"/>
      <c r="C13104" s="65"/>
      <c r="D13104" s="66"/>
      <c r="E13104" s="67"/>
      <c r="F13104" s="65"/>
      <c r="G13104" s="66"/>
      <c r="J13104" s="65"/>
      <c r="K13104" s="65"/>
      <c r="L13104" s="66"/>
      <c r="M13104" s="65"/>
      <c r="O13104" s="65"/>
      <c r="P13104" s="66"/>
      <c r="Q13104" s="31">
        <f t="shared" si="408"/>
        <v>9999</v>
      </c>
      <c r="R13104" s="31" t="str">
        <f t="shared" si="409"/>
        <v/>
      </c>
      <c r="S13104" s="29">
        <f>IF($Q13104&lt;Parâmetros!$E$19,$G13104-1,$G13104)</f>
        <v>0</v>
      </c>
    </row>
    <row r="13105" spans="1:19" x14ac:dyDescent="0.25">
      <c r="A13105" s="116"/>
      <c r="B13105" s="65"/>
      <c r="C13105" s="65"/>
      <c r="D13105" s="66"/>
      <c r="E13105" s="67"/>
      <c r="F13105" s="65"/>
      <c r="G13105" s="66"/>
      <c r="J13105" s="65"/>
      <c r="K13105" s="65"/>
      <c r="L13105" s="66"/>
      <c r="M13105" s="65"/>
      <c r="N13105" s="65"/>
      <c r="O13105" s="65"/>
      <c r="P13105" s="66"/>
      <c r="Q13105" s="31">
        <f t="shared" si="408"/>
        <v>9999</v>
      </c>
      <c r="R13105" s="31" t="str">
        <f t="shared" si="409"/>
        <v/>
      </c>
      <c r="S13105" s="29">
        <f>IF($Q13105&lt;Parâmetros!$E$19,$G13105-1,$G13105)</f>
        <v>0</v>
      </c>
    </row>
    <row r="13106" spans="1:19" x14ac:dyDescent="0.25">
      <c r="A13106" s="116"/>
      <c r="B13106" s="65"/>
      <c r="C13106" s="65"/>
      <c r="D13106" s="66"/>
      <c r="E13106" s="67"/>
      <c r="F13106" s="65"/>
      <c r="G13106" s="66"/>
      <c r="J13106" s="65"/>
      <c r="K13106" s="65"/>
      <c r="L13106" s="66"/>
      <c r="M13106" s="65"/>
      <c r="O13106" s="65"/>
      <c r="P13106" s="66"/>
      <c r="Q13106" s="31">
        <f t="shared" si="408"/>
        <v>9999</v>
      </c>
      <c r="R13106" s="31" t="str">
        <f t="shared" si="409"/>
        <v/>
      </c>
      <c r="S13106" s="29">
        <f>IF($Q13106&lt;Parâmetros!$E$19,$G13106-1,$G13106)</f>
        <v>0</v>
      </c>
    </row>
    <row r="13107" spans="1:19" x14ac:dyDescent="0.25">
      <c r="A13107" s="116"/>
      <c r="B13107" s="65"/>
      <c r="C13107" s="65"/>
      <c r="D13107" s="66"/>
      <c r="E13107" s="67"/>
      <c r="F13107" s="65"/>
      <c r="G13107" s="66"/>
      <c r="J13107" s="65"/>
      <c r="K13107" s="65"/>
      <c r="L13107" s="66"/>
      <c r="M13107" s="65"/>
      <c r="N13107" s="65"/>
      <c r="O13107" s="65"/>
      <c r="P13107" s="66"/>
      <c r="Q13107" s="31">
        <f t="shared" si="408"/>
        <v>9999</v>
      </c>
      <c r="R13107" s="31" t="str">
        <f t="shared" si="409"/>
        <v/>
      </c>
      <c r="S13107" s="29">
        <f>IF($Q13107&lt;Parâmetros!$E$19,$G13107-1,$G13107)</f>
        <v>0</v>
      </c>
    </row>
    <row r="13108" spans="1:19" x14ac:dyDescent="0.25">
      <c r="A13108" s="116"/>
      <c r="B13108" s="65"/>
      <c r="C13108" s="65"/>
      <c r="D13108" s="66"/>
      <c r="E13108" s="67"/>
      <c r="F13108" s="65"/>
      <c r="G13108" s="66"/>
      <c r="J13108" s="65"/>
      <c r="K13108" s="65"/>
      <c r="L13108" s="66"/>
      <c r="M13108" s="65"/>
      <c r="N13108" s="65"/>
      <c r="O13108" s="65"/>
      <c r="P13108" s="66"/>
      <c r="Q13108" s="31">
        <f t="shared" si="408"/>
        <v>9999</v>
      </c>
      <c r="R13108" s="31" t="str">
        <f t="shared" si="409"/>
        <v/>
      </c>
      <c r="S13108" s="29">
        <f>IF($Q13108&lt;Parâmetros!$E$19,$G13108-1,$G13108)</f>
        <v>0</v>
      </c>
    </row>
    <row r="13109" spans="1:19" x14ac:dyDescent="0.25">
      <c r="A13109" s="116"/>
      <c r="B13109" s="65"/>
      <c r="C13109" s="65"/>
      <c r="D13109" s="66"/>
      <c r="E13109" s="67"/>
      <c r="F13109" s="65"/>
      <c r="G13109" s="66"/>
      <c r="J13109" s="65"/>
      <c r="K13109" s="65"/>
      <c r="L13109" s="66"/>
      <c r="M13109" s="65"/>
      <c r="O13109" s="65"/>
      <c r="P13109" s="66"/>
      <c r="Q13109" s="31">
        <f t="shared" si="408"/>
        <v>9999</v>
      </c>
      <c r="R13109" s="31" t="str">
        <f t="shared" si="409"/>
        <v/>
      </c>
      <c r="S13109" s="29">
        <f>IF($Q13109&lt;Parâmetros!$E$19,$G13109-1,$G13109)</f>
        <v>0</v>
      </c>
    </row>
    <row r="13110" spans="1:19" x14ac:dyDescent="0.25">
      <c r="A13110" s="116"/>
      <c r="B13110" s="65"/>
      <c r="C13110" s="65"/>
      <c r="D13110" s="66"/>
      <c r="E13110" s="67"/>
      <c r="F13110" s="65"/>
      <c r="G13110" s="66"/>
      <c r="J13110" s="65"/>
      <c r="K13110" s="65"/>
      <c r="L13110" s="66"/>
      <c r="M13110" s="65"/>
      <c r="N13110" s="65"/>
      <c r="O13110" s="65"/>
      <c r="P13110" s="66"/>
      <c r="Q13110" s="31">
        <f t="shared" si="408"/>
        <v>9999</v>
      </c>
      <c r="R13110" s="31" t="str">
        <f t="shared" si="409"/>
        <v/>
      </c>
      <c r="S13110" s="29">
        <f>IF($Q13110&lt;Parâmetros!$E$19,$G13110-1,$G13110)</f>
        <v>0</v>
      </c>
    </row>
    <row r="13111" spans="1:19" x14ac:dyDescent="0.25">
      <c r="A13111" s="116"/>
      <c r="B13111" s="65"/>
      <c r="C13111" s="65"/>
      <c r="D13111" s="66"/>
      <c r="E13111" s="67"/>
      <c r="F13111" s="65"/>
      <c r="G13111" s="66"/>
      <c r="J13111" s="65"/>
      <c r="K13111" s="65"/>
      <c r="L13111" s="66"/>
      <c r="M13111" s="65"/>
      <c r="O13111" s="65"/>
      <c r="P13111" s="66"/>
      <c r="Q13111" s="31">
        <f t="shared" si="408"/>
        <v>9999</v>
      </c>
      <c r="R13111" s="31" t="str">
        <f t="shared" si="409"/>
        <v/>
      </c>
      <c r="S13111" s="29">
        <f>IF($Q13111&lt;Parâmetros!$E$19,$G13111-1,$G13111)</f>
        <v>0</v>
      </c>
    </row>
    <row r="13112" spans="1:19" x14ac:dyDescent="0.25">
      <c r="A13112" s="116"/>
      <c r="B13112" s="65"/>
      <c r="C13112" s="65"/>
      <c r="D13112" s="66"/>
      <c r="E13112" s="67"/>
      <c r="F13112" s="65"/>
      <c r="G13112" s="66"/>
      <c r="J13112" s="65"/>
      <c r="K13112" s="65"/>
      <c r="L13112" s="66"/>
      <c r="M13112" s="65"/>
      <c r="N13112" s="65"/>
      <c r="O13112" s="65"/>
      <c r="P13112" s="66"/>
      <c r="Q13112" s="31">
        <f t="shared" si="408"/>
        <v>9999</v>
      </c>
      <c r="R13112" s="31" t="str">
        <f t="shared" si="409"/>
        <v/>
      </c>
      <c r="S13112" s="29">
        <f>IF($Q13112&lt;Parâmetros!$E$19,$G13112-1,$G13112)</f>
        <v>0</v>
      </c>
    </row>
    <row r="13113" spans="1:19" x14ac:dyDescent="0.25">
      <c r="A13113" s="116"/>
      <c r="B13113" s="65"/>
      <c r="C13113" s="65"/>
      <c r="D13113" s="66"/>
      <c r="E13113" s="67"/>
      <c r="F13113" s="65"/>
      <c r="G13113" s="66"/>
      <c r="J13113" s="65"/>
      <c r="K13113" s="65"/>
      <c r="L13113" s="66"/>
      <c r="M13113" s="65"/>
      <c r="N13113" s="65"/>
      <c r="O13113" s="65"/>
      <c r="P13113" s="66"/>
      <c r="Q13113" s="31">
        <f t="shared" si="408"/>
        <v>9999</v>
      </c>
      <c r="R13113" s="31" t="str">
        <f t="shared" si="409"/>
        <v/>
      </c>
      <c r="S13113" s="29">
        <f>IF($Q13113&lt;Parâmetros!$E$19,$G13113-1,$G13113)</f>
        <v>0</v>
      </c>
    </row>
    <row r="13114" spans="1:19" x14ac:dyDescent="0.25">
      <c r="A13114" s="116"/>
      <c r="B13114" s="65"/>
      <c r="C13114" s="65"/>
      <c r="D13114" s="66"/>
      <c r="E13114" s="67"/>
      <c r="F13114" s="65"/>
      <c r="G13114" s="66"/>
      <c r="J13114" s="65"/>
      <c r="K13114" s="65"/>
      <c r="L13114" s="66"/>
      <c r="M13114" s="65"/>
      <c r="O13114" s="65"/>
      <c r="P13114" s="66"/>
      <c r="Q13114" s="31">
        <f t="shared" si="408"/>
        <v>9999</v>
      </c>
      <c r="R13114" s="31" t="str">
        <f t="shared" si="409"/>
        <v/>
      </c>
      <c r="S13114" s="29">
        <f>IF($Q13114&lt;Parâmetros!$E$19,$G13114-1,$G13114)</f>
        <v>0</v>
      </c>
    </row>
    <row r="13115" spans="1:19" x14ac:dyDescent="0.25">
      <c r="A13115" s="116"/>
      <c r="B13115" s="65"/>
      <c r="C13115" s="65"/>
      <c r="D13115" s="66"/>
      <c r="E13115" s="67"/>
      <c r="F13115" s="65"/>
      <c r="G13115" s="66"/>
      <c r="J13115" s="65"/>
      <c r="K13115" s="65"/>
      <c r="L13115" s="66"/>
      <c r="M13115" s="65"/>
      <c r="O13115" s="65"/>
      <c r="P13115" s="66"/>
      <c r="Q13115" s="31">
        <f t="shared" si="408"/>
        <v>9999</v>
      </c>
      <c r="R13115" s="31" t="str">
        <f t="shared" si="409"/>
        <v/>
      </c>
      <c r="S13115" s="29">
        <f>IF($Q13115&lt;Parâmetros!$E$19,$G13115-1,$G13115)</f>
        <v>0</v>
      </c>
    </row>
    <row r="13116" spans="1:19" x14ac:dyDescent="0.25">
      <c r="A13116" s="116"/>
      <c r="B13116" s="65"/>
      <c r="C13116" s="65"/>
      <c r="D13116" s="66"/>
      <c r="E13116" s="67"/>
      <c r="F13116" s="65"/>
      <c r="G13116" s="66"/>
      <c r="J13116" s="65"/>
      <c r="K13116" s="65"/>
      <c r="L13116" s="66"/>
      <c r="M13116" s="65"/>
      <c r="N13116" s="65"/>
      <c r="O13116" s="65"/>
      <c r="P13116" s="66"/>
      <c r="Q13116" s="31">
        <f t="shared" ref="Q13116:Q13179" si="410">IFERROR(VALUE(LEFT($J13116,2))*60+VALUE(MID($J13116,4,2)),9999)</f>
        <v>9999</v>
      </c>
      <c r="R13116" s="31" t="str">
        <f t="shared" ref="R13116:R13179" si="411">IFERROR(VALUE(LEFT($K13116,2))*60+VALUE(MID($K13116,4,2)),"")</f>
        <v/>
      </c>
      <c r="S13116" s="29">
        <f>IF($Q13116&lt;Parâmetros!$E$19,$G13116-1,$G13116)</f>
        <v>0</v>
      </c>
    </row>
    <row r="13117" spans="1:19" x14ac:dyDescent="0.25">
      <c r="A13117" s="116"/>
      <c r="B13117" s="65"/>
      <c r="C13117" s="65"/>
      <c r="D13117" s="66"/>
      <c r="E13117" s="67"/>
      <c r="F13117" s="65"/>
      <c r="G13117" s="66"/>
      <c r="J13117" s="65"/>
      <c r="K13117" s="65"/>
      <c r="L13117" s="66"/>
      <c r="M13117" s="65"/>
      <c r="O13117" s="65"/>
      <c r="P13117" s="66"/>
      <c r="Q13117" s="31">
        <f t="shared" si="410"/>
        <v>9999</v>
      </c>
      <c r="R13117" s="31" t="str">
        <f t="shared" si="411"/>
        <v/>
      </c>
      <c r="S13117" s="29">
        <f>IF($Q13117&lt;Parâmetros!$E$19,$G13117-1,$G13117)</f>
        <v>0</v>
      </c>
    </row>
    <row r="13118" spans="1:19" x14ac:dyDescent="0.25">
      <c r="A13118" s="116"/>
      <c r="B13118" s="65"/>
      <c r="C13118" s="65"/>
      <c r="D13118" s="66"/>
      <c r="E13118" s="67"/>
      <c r="F13118" s="65"/>
      <c r="G13118" s="66"/>
      <c r="J13118" s="65"/>
      <c r="K13118" s="65"/>
      <c r="L13118" s="66"/>
      <c r="M13118" s="65"/>
      <c r="O13118" s="65"/>
      <c r="P13118" s="66"/>
      <c r="Q13118" s="31">
        <f t="shared" si="410"/>
        <v>9999</v>
      </c>
      <c r="R13118" s="31" t="str">
        <f t="shared" si="411"/>
        <v/>
      </c>
      <c r="S13118" s="29">
        <f>IF($Q13118&lt;Parâmetros!$E$19,$G13118-1,$G13118)</f>
        <v>0</v>
      </c>
    </row>
    <row r="13119" spans="1:19" x14ac:dyDescent="0.25">
      <c r="A13119" s="116"/>
      <c r="B13119" s="65"/>
      <c r="C13119" s="65"/>
      <c r="D13119" s="66"/>
      <c r="E13119" s="67"/>
      <c r="F13119" s="65"/>
      <c r="G13119" s="66"/>
      <c r="J13119" s="65"/>
      <c r="K13119" s="65"/>
      <c r="L13119" s="66"/>
      <c r="M13119" s="65"/>
      <c r="N13119" s="65"/>
      <c r="O13119" s="65"/>
      <c r="P13119" s="66"/>
      <c r="Q13119" s="31">
        <f t="shared" si="410"/>
        <v>9999</v>
      </c>
      <c r="R13119" s="31" t="str">
        <f t="shared" si="411"/>
        <v/>
      </c>
      <c r="S13119" s="29">
        <f>IF($Q13119&lt;Parâmetros!$E$19,$G13119-1,$G13119)</f>
        <v>0</v>
      </c>
    </row>
    <row r="13120" spans="1:19" x14ac:dyDescent="0.25">
      <c r="A13120" s="116"/>
      <c r="B13120" s="65"/>
      <c r="C13120" s="65"/>
      <c r="D13120" s="66"/>
      <c r="E13120" s="67"/>
      <c r="F13120" s="65"/>
      <c r="G13120" s="66"/>
      <c r="J13120" s="65"/>
      <c r="K13120" s="65"/>
      <c r="L13120" s="66"/>
      <c r="M13120" s="65"/>
      <c r="N13120" s="65"/>
      <c r="O13120" s="65"/>
      <c r="P13120" s="66"/>
      <c r="Q13120" s="31">
        <f t="shared" si="410"/>
        <v>9999</v>
      </c>
      <c r="R13120" s="31" t="str">
        <f t="shared" si="411"/>
        <v/>
      </c>
      <c r="S13120" s="29">
        <f>IF($Q13120&lt;Parâmetros!$E$19,$G13120-1,$G13120)</f>
        <v>0</v>
      </c>
    </row>
    <row r="13121" spans="1:19" x14ac:dyDescent="0.25">
      <c r="A13121" s="116"/>
      <c r="B13121" s="65"/>
      <c r="C13121" s="65"/>
      <c r="D13121" s="66"/>
      <c r="E13121" s="67"/>
      <c r="F13121" s="65"/>
      <c r="G13121" s="66"/>
      <c r="J13121" s="65"/>
      <c r="K13121" s="65"/>
      <c r="L13121" s="66"/>
      <c r="M13121" s="65"/>
      <c r="N13121" s="65"/>
      <c r="O13121" s="65"/>
      <c r="P13121" s="66"/>
      <c r="Q13121" s="31">
        <f t="shared" si="410"/>
        <v>9999</v>
      </c>
      <c r="R13121" s="31" t="str">
        <f t="shared" si="411"/>
        <v/>
      </c>
      <c r="S13121" s="29">
        <f>IF($Q13121&lt;Parâmetros!$E$19,$G13121-1,$G13121)</f>
        <v>0</v>
      </c>
    </row>
    <row r="13122" spans="1:19" x14ac:dyDescent="0.25">
      <c r="A13122" s="116"/>
      <c r="B13122" s="65"/>
      <c r="C13122" s="65"/>
      <c r="D13122" s="66"/>
      <c r="E13122" s="67"/>
      <c r="F13122" s="65"/>
      <c r="G13122" s="66"/>
      <c r="J13122" s="65"/>
      <c r="K13122" s="65"/>
      <c r="L13122" s="66"/>
      <c r="M13122" s="65"/>
      <c r="O13122" s="65"/>
      <c r="P13122" s="66"/>
      <c r="Q13122" s="31">
        <f t="shared" si="410"/>
        <v>9999</v>
      </c>
      <c r="R13122" s="31" t="str">
        <f t="shared" si="411"/>
        <v/>
      </c>
      <c r="S13122" s="29">
        <f>IF($Q13122&lt;Parâmetros!$E$19,$G13122-1,$G13122)</f>
        <v>0</v>
      </c>
    </row>
    <row r="13123" spans="1:19" x14ac:dyDescent="0.25">
      <c r="A13123" s="116"/>
      <c r="B13123" s="65"/>
      <c r="C13123" s="65"/>
      <c r="D13123" s="66"/>
      <c r="E13123" s="67"/>
      <c r="F13123" s="65"/>
      <c r="G13123" s="66"/>
      <c r="J13123" s="65"/>
      <c r="K13123" s="65"/>
      <c r="L13123" s="66"/>
      <c r="M13123" s="65"/>
      <c r="O13123" s="65"/>
      <c r="P13123" s="66"/>
      <c r="Q13123" s="31">
        <f t="shared" si="410"/>
        <v>9999</v>
      </c>
      <c r="R13123" s="31" t="str">
        <f t="shared" si="411"/>
        <v/>
      </c>
      <c r="S13123" s="29">
        <f>IF($Q13123&lt;Parâmetros!$E$19,$G13123-1,$G13123)</f>
        <v>0</v>
      </c>
    </row>
    <row r="13124" spans="1:19" x14ac:dyDescent="0.25">
      <c r="A13124" s="116"/>
      <c r="B13124" s="65"/>
      <c r="C13124" s="65"/>
      <c r="D13124" s="66"/>
      <c r="E13124" s="67"/>
      <c r="F13124" s="65"/>
      <c r="G13124" s="66"/>
      <c r="J13124" s="65"/>
      <c r="K13124" s="65"/>
      <c r="L13124" s="66"/>
      <c r="M13124" s="65"/>
      <c r="N13124" s="65"/>
      <c r="O13124" s="65"/>
      <c r="P13124" s="66"/>
      <c r="Q13124" s="31">
        <f t="shared" si="410"/>
        <v>9999</v>
      </c>
      <c r="R13124" s="31" t="str">
        <f t="shared" si="411"/>
        <v/>
      </c>
      <c r="S13124" s="29">
        <f>IF($Q13124&lt;Parâmetros!$E$19,$G13124-1,$G13124)</f>
        <v>0</v>
      </c>
    </row>
    <row r="13125" spans="1:19" x14ac:dyDescent="0.25">
      <c r="A13125" s="116"/>
      <c r="B13125" s="65"/>
      <c r="C13125" s="65"/>
      <c r="D13125" s="66"/>
      <c r="E13125" s="67"/>
      <c r="F13125" s="65"/>
      <c r="G13125" s="66"/>
      <c r="J13125" s="65"/>
      <c r="K13125" s="65"/>
      <c r="L13125" s="66"/>
      <c r="M13125" s="65"/>
      <c r="O13125" s="65"/>
      <c r="P13125" s="66"/>
      <c r="Q13125" s="31">
        <f t="shared" si="410"/>
        <v>9999</v>
      </c>
      <c r="R13125" s="31" t="str">
        <f t="shared" si="411"/>
        <v/>
      </c>
      <c r="S13125" s="29">
        <f>IF($Q13125&lt;Parâmetros!$E$19,$G13125-1,$G13125)</f>
        <v>0</v>
      </c>
    </row>
    <row r="13126" spans="1:19" x14ac:dyDescent="0.25">
      <c r="A13126" s="116"/>
      <c r="B13126" s="65"/>
      <c r="C13126" s="65"/>
      <c r="D13126" s="66"/>
      <c r="E13126" s="67"/>
      <c r="F13126" s="65"/>
      <c r="G13126" s="66"/>
      <c r="J13126" s="65"/>
      <c r="K13126" s="65"/>
      <c r="L13126" s="66"/>
      <c r="M13126" s="65"/>
      <c r="O13126" s="65"/>
      <c r="P13126" s="66"/>
      <c r="Q13126" s="31">
        <f t="shared" si="410"/>
        <v>9999</v>
      </c>
      <c r="R13126" s="31" t="str">
        <f t="shared" si="411"/>
        <v/>
      </c>
      <c r="S13126" s="29">
        <f>IF($Q13126&lt;Parâmetros!$E$19,$G13126-1,$G13126)</f>
        <v>0</v>
      </c>
    </row>
    <row r="13127" spans="1:19" x14ac:dyDescent="0.25">
      <c r="A13127" s="116"/>
      <c r="B13127" s="65"/>
      <c r="C13127" s="65"/>
      <c r="D13127" s="66"/>
      <c r="E13127" s="67"/>
      <c r="F13127" s="65"/>
      <c r="G13127" s="66"/>
      <c r="J13127" s="65"/>
      <c r="K13127" s="65"/>
      <c r="L13127" s="66"/>
      <c r="M13127" s="65"/>
      <c r="O13127" s="65"/>
      <c r="P13127" s="66"/>
      <c r="Q13127" s="31">
        <f t="shared" si="410"/>
        <v>9999</v>
      </c>
      <c r="R13127" s="31" t="str">
        <f t="shared" si="411"/>
        <v/>
      </c>
      <c r="S13127" s="29">
        <f>IF($Q13127&lt;Parâmetros!$E$19,$G13127-1,$G13127)</f>
        <v>0</v>
      </c>
    </row>
    <row r="13128" spans="1:19" x14ac:dyDescent="0.25">
      <c r="A13128" s="116"/>
      <c r="B13128" s="65"/>
      <c r="C13128" s="65"/>
      <c r="D13128" s="66"/>
      <c r="E13128" s="67"/>
      <c r="F13128" s="65"/>
      <c r="G13128" s="66"/>
      <c r="J13128" s="65"/>
      <c r="K13128" s="65"/>
      <c r="L13128" s="66"/>
      <c r="M13128" s="65"/>
      <c r="N13128" s="65"/>
      <c r="O13128" s="65"/>
      <c r="P13128" s="66"/>
      <c r="Q13128" s="31">
        <f t="shared" si="410"/>
        <v>9999</v>
      </c>
      <c r="R13128" s="31" t="str">
        <f t="shared" si="411"/>
        <v/>
      </c>
      <c r="S13128" s="29">
        <f>IF($Q13128&lt;Parâmetros!$E$19,$G13128-1,$G13128)</f>
        <v>0</v>
      </c>
    </row>
    <row r="13129" spans="1:19" x14ac:dyDescent="0.25">
      <c r="A13129" s="116"/>
      <c r="B13129" s="65"/>
      <c r="C13129" s="65"/>
      <c r="D13129" s="66"/>
      <c r="E13129" s="67"/>
      <c r="F13129" s="65"/>
      <c r="G13129" s="66"/>
      <c r="J13129" s="65"/>
      <c r="K13129" s="65"/>
      <c r="L13129" s="66"/>
      <c r="M13129" s="65"/>
      <c r="N13129" s="65"/>
      <c r="O13129" s="65"/>
      <c r="P13129" s="66"/>
      <c r="Q13129" s="31">
        <f t="shared" si="410"/>
        <v>9999</v>
      </c>
      <c r="R13129" s="31" t="str">
        <f t="shared" si="411"/>
        <v/>
      </c>
      <c r="S13129" s="29">
        <f>IF($Q13129&lt;Parâmetros!$E$19,$G13129-1,$G13129)</f>
        <v>0</v>
      </c>
    </row>
    <row r="13130" spans="1:19" x14ac:dyDescent="0.25">
      <c r="A13130" s="116"/>
      <c r="B13130" s="65"/>
      <c r="C13130" s="65"/>
      <c r="D13130" s="66"/>
      <c r="E13130" s="67"/>
      <c r="F13130" s="65"/>
      <c r="G13130" s="66"/>
      <c r="J13130" s="65"/>
      <c r="K13130" s="65"/>
      <c r="L13130" s="66"/>
      <c r="M13130" s="65"/>
      <c r="N13130" s="65"/>
      <c r="O13130" s="65"/>
      <c r="P13130" s="66"/>
      <c r="Q13130" s="31">
        <f t="shared" si="410"/>
        <v>9999</v>
      </c>
      <c r="R13130" s="31" t="str">
        <f t="shared" si="411"/>
        <v/>
      </c>
      <c r="S13130" s="29">
        <f>IF($Q13130&lt;Parâmetros!$E$19,$G13130-1,$G13130)</f>
        <v>0</v>
      </c>
    </row>
    <row r="13131" spans="1:19" x14ac:dyDescent="0.25">
      <c r="A13131" s="116"/>
      <c r="B13131" s="65"/>
      <c r="C13131" s="65"/>
      <c r="D13131" s="66"/>
      <c r="E13131" s="67"/>
      <c r="F13131" s="65"/>
      <c r="G13131" s="66"/>
      <c r="J13131" s="65"/>
      <c r="K13131" s="65"/>
      <c r="L13131" s="66"/>
      <c r="M13131" s="65"/>
      <c r="N13131" s="65"/>
      <c r="O13131" s="65"/>
      <c r="P13131" s="66"/>
      <c r="Q13131" s="31">
        <f t="shared" si="410"/>
        <v>9999</v>
      </c>
      <c r="R13131" s="31" t="str">
        <f t="shared" si="411"/>
        <v/>
      </c>
      <c r="S13131" s="29">
        <f>IF($Q13131&lt;Parâmetros!$E$19,$G13131-1,$G13131)</f>
        <v>0</v>
      </c>
    </row>
    <row r="13132" spans="1:19" x14ac:dyDescent="0.25">
      <c r="A13132" s="116"/>
      <c r="B13132" s="65"/>
      <c r="C13132" s="65"/>
      <c r="D13132" s="66"/>
      <c r="E13132" s="67"/>
      <c r="F13132" s="65"/>
      <c r="G13132" s="66"/>
      <c r="J13132" s="65"/>
      <c r="K13132" s="65"/>
      <c r="L13132" s="66"/>
      <c r="M13132" s="65"/>
      <c r="O13132" s="65"/>
      <c r="P13132" s="66"/>
      <c r="Q13132" s="31">
        <f t="shared" si="410"/>
        <v>9999</v>
      </c>
      <c r="R13132" s="31" t="str">
        <f t="shared" si="411"/>
        <v/>
      </c>
      <c r="S13132" s="29">
        <f>IF($Q13132&lt;Parâmetros!$E$19,$G13132-1,$G13132)</f>
        <v>0</v>
      </c>
    </row>
    <row r="13133" spans="1:19" x14ac:dyDescent="0.25">
      <c r="A13133" s="116"/>
      <c r="B13133" s="65"/>
      <c r="C13133" s="65"/>
      <c r="D13133" s="66"/>
      <c r="E13133" s="67"/>
      <c r="F13133" s="65"/>
      <c r="G13133" s="66"/>
      <c r="J13133" s="65"/>
      <c r="K13133" s="65"/>
      <c r="L13133" s="66"/>
      <c r="M13133" s="65"/>
      <c r="O13133" s="65"/>
      <c r="P13133" s="66"/>
      <c r="Q13133" s="31">
        <f t="shared" si="410"/>
        <v>9999</v>
      </c>
      <c r="R13133" s="31" t="str">
        <f t="shared" si="411"/>
        <v/>
      </c>
      <c r="S13133" s="29">
        <f>IF($Q13133&lt;Parâmetros!$E$19,$G13133-1,$G13133)</f>
        <v>0</v>
      </c>
    </row>
    <row r="13134" spans="1:19" x14ac:dyDescent="0.25">
      <c r="A13134" s="116"/>
      <c r="B13134" s="65"/>
      <c r="C13134" s="65"/>
      <c r="D13134" s="66"/>
      <c r="E13134" s="67"/>
      <c r="F13134" s="65"/>
      <c r="G13134" s="66"/>
      <c r="J13134" s="65"/>
      <c r="K13134" s="65"/>
      <c r="L13134" s="66"/>
      <c r="M13134" s="65"/>
      <c r="N13134" s="65"/>
      <c r="O13134" s="65"/>
      <c r="P13134" s="66"/>
      <c r="Q13134" s="31">
        <f t="shared" si="410"/>
        <v>9999</v>
      </c>
      <c r="R13134" s="31" t="str">
        <f t="shared" si="411"/>
        <v/>
      </c>
      <c r="S13134" s="29">
        <f>IF($Q13134&lt;Parâmetros!$E$19,$G13134-1,$G13134)</f>
        <v>0</v>
      </c>
    </row>
    <row r="13135" spans="1:19" x14ac:dyDescent="0.25">
      <c r="A13135" s="116"/>
      <c r="B13135" s="65"/>
      <c r="C13135" s="65"/>
      <c r="D13135" s="66"/>
      <c r="E13135" s="67"/>
      <c r="F13135" s="65"/>
      <c r="G13135" s="66"/>
      <c r="J13135" s="65"/>
      <c r="K13135" s="65"/>
      <c r="L13135" s="66"/>
      <c r="M13135" s="65"/>
      <c r="N13135" s="65"/>
      <c r="O13135" s="65"/>
      <c r="P13135" s="66"/>
      <c r="Q13135" s="31">
        <f t="shared" si="410"/>
        <v>9999</v>
      </c>
      <c r="R13135" s="31" t="str">
        <f t="shared" si="411"/>
        <v/>
      </c>
      <c r="S13135" s="29">
        <f>IF($Q13135&lt;Parâmetros!$E$19,$G13135-1,$G13135)</f>
        <v>0</v>
      </c>
    </row>
    <row r="13136" spans="1:19" x14ac:dyDescent="0.25">
      <c r="A13136" s="116"/>
      <c r="B13136" s="65"/>
      <c r="C13136" s="65"/>
      <c r="D13136" s="66"/>
      <c r="E13136" s="67"/>
      <c r="F13136" s="65"/>
      <c r="G13136" s="66"/>
      <c r="J13136" s="65"/>
      <c r="K13136" s="65"/>
      <c r="L13136" s="66"/>
      <c r="M13136" s="65"/>
      <c r="N13136" s="65"/>
      <c r="O13136" s="65"/>
      <c r="P13136" s="66"/>
      <c r="Q13136" s="31">
        <f t="shared" si="410"/>
        <v>9999</v>
      </c>
      <c r="R13136" s="31" t="str">
        <f t="shared" si="411"/>
        <v/>
      </c>
      <c r="S13136" s="29">
        <f>IF($Q13136&lt;Parâmetros!$E$19,$G13136-1,$G13136)</f>
        <v>0</v>
      </c>
    </row>
    <row r="13137" spans="1:19" x14ac:dyDescent="0.25">
      <c r="A13137" s="116"/>
      <c r="B13137" s="65"/>
      <c r="C13137" s="65"/>
      <c r="D13137" s="66"/>
      <c r="E13137" s="67"/>
      <c r="F13137" s="65"/>
      <c r="G13137" s="66"/>
      <c r="J13137" s="65"/>
      <c r="K13137" s="65"/>
      <c r="L13137" s="66"/>
      <c r="M13137" s="65"/>
      <c r="N13137" s="65"/>
      <c r="O13137" s="65"/>
      <c r="P13137" s="66"/>
      <c r="Q13137" s="31">
        <f t="shared" si="410"/>
        <v>9999</v>
      </c>
      <c r="R13137" s="31" t="str">
        <f t="shared" si="411"/>
        <v/>
      </c>
      <c r="S13137" s="29">
        <f>IF($Q13137&lt;Parâmetros!$E$19,$G13137-1,$G13137)</f>
        <v>0</v>
      </c>
    </row>
    <row r="13138" spans="1:19" x14ac:dyDescent="0.25">
      <c r="A13138" s="116"/>
      <c r="B13138" s="65"/>
      <c r="C13138" s="65"/>
      <c r="D13138" s="66"/>
      <c r="E13138" s="67"/>
      <c r="F13138" s="65"/>
      <c r="G13138" s="66"/>
      <c r="J13138" s="65"/>
      <c r="K13138" s="65"/>
      <c r="L13138" s="66"/>
      <c r="M13138" s="65"/>
      <c r="N13138" s="65"/>
      <c r="O13138" s="65"/>
      <c r="P13138" s="66"/>
      <c r="Q13138" s="31">
        <f t="shared" si="410"/>
        <v>9999</v>
      </c>
      <c r="R13138" s="31" t="str">
        <f t="shared" si="411"/>
        <v/>
      </c>
      <c r="S13138" s="29">
        <f>IF($Q13138&lt;Parâmetros!$E$19,$G13138-1,$G13138)</f>
        <v>0</v>
      </c>
    </row>
    <row r="13139" spans="1:19" x14ac:dyDescent="0.25">
      <c r="A13139" s="116"/>
      <c r="B13139" s="65"/>
      <c r="C13139" s="65"/>
      <c r="D13139" s="66"/>
      <c r="E13139" s="67"/>
      <c r="F13139" s="65"/>
      <c r="G13139" s="66"/>
      <c r="J13139" s="65"/>
      <c r="K13139" s="65"/>
      <c r="L13139" s="66"/>
      <c r="M13139" s="65"/>
      <c r="N13139" s="65"/>
      <c r="O13139" s="65"/>
      <c r="P13139" s="66"/>
      <c r="Q13139" s="31">
        <f t="shared" si="410"/>
        <v>9999</v>
      </c>
      <c r="R13139" s="31" t="str">
        <f t="shared" si="411"/>
        <v/>
      </c>
      <c r="S13139" s="29">
        <f>IF($Q13139&lt;Parâmetros!$E$19,$G13139-1,$G13139)</f>
        <v>0</v>
      </c>
    </row>
    <row r="13140" spans="1:19" x14ac:dyDescent="0.25">
      <c r="A13140" s="116"/>
      <c r="B13140" s="65"/>
      <c r="C13140" s="65"/>
      <c r="D13140" s="66"/>
      <c r="E13140" s="67"/>
      <c r="F13140" s="65"/>
      <c r="G13140" s="66"/>
      <c r="J13140" s="65"/>
      <c r="K13140" s="65"/>
      <c r="L13140" s="66"/>
      <c r="M13140" s="65"/>
      <c r="N13140" s="65"/>
      <c r="O13140" s="65"/>
      <c r="P13140" s="66"/>
      <c r="Q13140" s="31">
        <f t="shared" si="410"/>
        <v>9999</v>
      </c>
      <c r="R13140" s="31" t="str">
        <f t="shared" si="411"/>
        <v/>
      </c>
      <c r="S13140" s="29">
        <f>IF($Q13140&lt;Parâmetros!$E$19,$G13140-1,$G13140)</f>
        <v>0</v>
      </c>
    </row>
    <row r="13141" spans="1:19" x14ac:dyDescent="0.25">
      <c r="A13141" s="116"/>
      <c r="B13141" s="65"/>
      <c r="C13141" s="65"/>
      <c r="D13141" s="66"/>
      <c r="E13141" s="67"/>
      <c r="F13141" s="65"/>
      <c r="G13141" s="66"/>
      <c r="J13141" s="65"/>
      <c r="K13141" s="65"/>
      <c r="L13141" s="66"/>
      <c r="M13141" s="65"/>
      <c r="N13141" s="65"/>
      <c r="O13141" s="65"/>
      <c r="P13141" s="66"/>
      <c r="Q13141" s="31">
        <f t="shared" si="410"/>
        <v>9999</v>
      </c>
      <c r="R13141" s="31" t="str">
        <f t="shared" si="411"/>
        <v/>
      </c>
      <c r="S13141" s="29">
        <f>IF($Q13141&lt;Parâmetros!$E$19,$G13141-1,$G13141)</f>
        <v>0</v>
      </c>
    </row>
    <row r="13142" spans="1:19" x14ac:dyDescent="0.25">
      <c r="A13142" s="116"/>
      <c r="B13142" s="65"/>
      <c r="C13142" s="65"/>
      <c r="D13142" s="66"/>
      <c r="E13142" s="67"/>
      <c r="F13142" s="65"/>
      <c r="G13142" s="66"/>
      <c r="J13142" s="65"/>
      <c r="K13142" s="65"/>
      <c r="L13142" s="66"/>
      <c r="M13142" s="65"/>
      <c r="O13142" s="65"/>
      <c r="P13142" s="66"/>
      <c r="Q13142" s="31">
        <f t="shared" si="410"/>
        <v>9999</v>
      </c>
      <c r="R13142" s="31" t="str">
        <f t="shared" si="411"/>
        <v/>
      </c>
      <c r="S13142" s="29">
        <f>IF($Q13142&lt;Parâmetros!$E$19,$G13142-1,$G13142)</f>
        <v>0</v>
      </c>
    </row>
    <row r="13143" spans="1:19" x14ac:dyDescent="0.25">
      <c r="A13143" s="116"/>
      <c r="B13143" s="65"/>
      <c r="C13143" s="65"/>
      <c r="D13143" s="66"/>
      <c r="E13143" s="67"/>
      <c r="F13143" s="65"/>
      <c r="G13143" s="66"/>
      <c r="J13143" s="65"/>
      <c r="K13143" s="65"/>
      <c r="L13143" s="66"/>
      <c r="M13143" s="65"/>
      <c r="O13143" s="65"/>
      <c r="P13143" s="66"/>
      <c r="Q13143" s="31">
        <f t="shared" si="410"/>
        <v>9999</v>
      </c>
      <c r="R13143" s="31" t="str">
        <f t="shared" si="411"/>
        <v/>
      </c>
      <c r="S13143" s="29">
        <f>IF($Q13143&lt;Parâmetros!$E$19,$G13143-1,$G13143)</f>
        <v>0</v>
      </c>
    </row>
    <row r="13144" spans="1:19" x14ac:dyDescent="0.25">
      <c r="A13144" s="116"/>
      <c r="B13144" s="65"/>
      <c r="C13144" s="65"/>
      <c r="D13144" s="66"/>
      <c r="E13144" s="67"/>
      <c r="F13144" s="65"/>
      <c r="G13144" s="66"/>
      <c r="J13144" s="65"/>
      <c r="K13144" s="65"/>
      <c r="L13144" s="66"/>
      <c r="M13144" s="65"/>
      <c r="N13144" s="65"/>
      <c r="O13144" s="65"/>
      <c r="P13144" s="66"/>
      <c r="Q13144" s="31">
        <f t="shared" si="410"/>
        <v>9999</v>
      </c>
      <c r="R13144" s="31" t="str">
        <f t="shared" si="411"/>
        <v/>
      </c>
      <c r="S13144" s="29">
        <f>IF($Q13144&lt;Parâmetros!$E$19,$G13144-1,$G13144)</f>
        <v>0</v>
      </c>
    </row>
    <row r="13145" spans="1:19" x14ac:dyDescent="0.25">
      <c r="A13145" s="116"/>
      <c r="B13145" s="65"/>
      <c r="C13145" s="65"/>
      <c r="D13145" s="66"/>
      <c r="E13145" s="67"/>
      <c r="F13145" s="65"/>
      <c r="G13145" s="66"/>
      <c r="J13145" s="65"/>
      <c r="K13145" s="65"/>
      <c r="L13145" s="66"/>
      <c r="M13145" s="65"/>
      <c r="N13145" s="65"/>
      <c r="O13145" s="65"/>
      <c r="P13145" s="66"/>
      <c r="Q13145" s="31">
        <f t="shared" si="410"/>
        <v>9999</v>
      </c>
      <c r="R13145" s="31" t="str">
        <f t="shared" si="411"/>
        <v/>
      </c>
      <c r="S13145" s="29">
        <f>IF($Q13145&lt;Parâmetros!$E$19,$G13145-1,$G13145)</f>
        <v>0</v>
      </c>
    </row>
    <row r="13146" spans="1:19" x14ac:dyDescent="0.25">
      <c r="A13146" s="116"/>
      <c r="B13146" s="65"/>
      <c r="C13146" s="65"/>
      <c r="D13146" s="66"/>
      <c r="E13146" s="67"/>
      <c r="F13146" s="65"/>
      <c r="G13146" s="66"/>
      <c r="J13146" s="65"/>
      <c r="K13146" s="65"/>
      <c r="L13146" s="66"/>
      <c r="M13146" s="65"/>
      <c r="N13146" s="65"/>
      <c r="O13146" s="65"/>
      <c r="P13146" s="66"/>
      <c r="Q13146" s="31">
        <f t="shared" si="410"/>
        <v>9999</v>
      </c>
      <c r="R13146" s="31" t="str">
        <f t="shared" si="411"/>
        <v/>
      </c>
      <c r="S13146" s="29">
        <f>IF($Q13146&lt;Parâmetros!$E$19,$G13146-1,$G13146)</f>
        <v>0</v>
      </c>
    </row>
    <row r="13147" spans="1:19" x14ac:dyDescent="0.25">
      <c r="A13147" s="116"/>
      <c r="B13147" s="65"/>
      <c r="C13147" s="65"/>
      <c r="D13147" s="66"/>
      <c r="E13147" s="67"/>
      <c r="F13147" s="65"/>
      <c r="G13147" s="66"/>
      <c r="J13147" s="65"/>
      <c r="K13147" s="65"/>
      <c r="L13147" s="66"/>
      <c r="M13147" s="65"/>
      <c r="N13147" s="65"/>
      <c r="O13147" s="65"/>
      <c r="P13147" s="66"/>
      <c r="Q13147" s="31">
        <f t="shared" si="410"/>
        <v>9999</v>
      </c>
      <c r="R13147" s="31" t="str">
        <f t="shared" si="411"/>
        <v/>
      </c>
      <c r="S13147" s="29">
        <f>IF($Q13147&lt;Parâmetros!$E$19,$G13147-1,$G13147)</f>
        <v>0</v>
      </c>
    </row>
    <row r="13148" spans="1:19" x14ac:dyDescent="0.25">
      <c r="A13148" s="116"/>
      <c r="B13148" s="65"/>
      <c r="C13148" s="65"/>
      <c r="D13148" s="66"/>
      <c r="E13148" s="67"/>
      <c r="F13148" s="65"/>
      <c r="G13148" s="66"/>
      <c r="J13148" s="65"/>
      <c r="K13148" s="65"/>
      <c r="L13148" s="66"/>
      <c r="M13148" s="65"/>
      <c r="N13148" s="65"/>
      <c r="O13148" s="65"/>
      <c r="P13148" s="66"/>
      <c r="Q13148" s="31">
        <f t="shared" si="410"/>
        <v>9999</v>
      </c>
      <c r="R13148" s="31" t="str">
        <f t="shared" si="411"/>
        <v/>
      </c>
      <c r="S13148" s="29">
        <f>IF($Q13148&lt;Parâmetros!$E$19,$G13148-1,$G13148)</f>
        <v>0</v>
      </c>
    </row>
    <row r="13149" spans="1:19" x14ac:dyDescent="0.25">
      <c r="A13149" s="116"/>
      <c r="B13149" s="65"/>
      <c r="C13149" s="65"/>
      <c r="D13149" s="66"/>
      <c r="E13149" s="67"/>
      <c r="F13149" s="65"/>
      <c r="G13149" s="66"/>
      <c r="J13149" s="65"/>
      <c r="K13149" s="65"/>
      <c r="L13149" s="66"/>
      <c r="M13149" s="65"/>
      <c r="N13149" s="65"/>
      <c r="O13149" s="65"/>
      <c r="P13149" s="66"/>
      <c r="Q13149" s="31">
        <f t="shared" si="410"/>
        <v>9999</v>
      </c>
      <c r="R13149" s="31" t="str">
        <f t="shared" si="411"/>
        <v/>
      </c>
      <c r="S13149" s="29">
        <f>IF($Q13149&lt;Parâmetros!$E$19,$G13149-1,$G13149)</f>
        <v>0</v>
      </c>
    </row>
    <row r="13150" spans="1:19" x14ac:dyDescent="0.25">
      <c r="A13150" s="116"/>
      <c r="B13150" s="65"/>
      <c r="C13150" s="65"/>
      <c r="D13150" s="66"/>
      <c r="E13150" s="67"/>
      <c r="F13150" s="65"/>
      <c r="G13150" s="66"/>
      <c r="J13150" s="65"/>
      <c r="K13150" s="65"/>
      <c r="L13150" s="66"/>
      <c r="M13150" s="65"/>
      <c r="N13150" s="65"/>
      <c r="O13150" s="65"/>
      <c r="P13150" s="66"/>
      <c r="Q13150" s="31">
        <f t="shared" si="410"/>
        <v>9999</v>
      </c>
      <c r="R13150" s="31" t="str">
        <f t="shared" si="411"/>
        <v/>
      </c>
      <c r="S13150" s="29">
        <f>IF($Q13150&lt;Parâmetros!$E$19,$G13150-1,$G13150)</f>
        <v>0</v>
      </c>
    </row>
    <row r="13151" spans="1:19" x14ac:dyDescent="0.25">
      <c r="A13151" s="116"/>
      <c r="B13151" s="65"/>
      <c r="C13151" s="65"/>
      <c r="D13151" s="66"/>
      <c r="E13151" s="67"/>
      <c r="F13151" s="65"/>
      <c r="G13151" s="66"/>
      <c r="J13151" s="65"/>
      <c r="K13151" s="65"/>
      <c r="L13151" s="66"/>
      <c r="M13151" s="65"/>
      <c r="N13151" s="65"/>
      <c r="O13151" s="65"/>
      <c r="P13151" s="66"/>
      <c r="Q13151" s="31">
        <f t="shared" si="410"/>
        <v>9999</v>
      </c>
      <c r="R13151" s="31" t="str">
        <f t="shared" si="411"/>
        <v/>
      </c>
      <c r="S13151" s="29">
        <f>IF($Q13151&lt;Parâmetros!$E$19,$G13151-1,$G13151)</f>
        <v>0</v>
      </c>
    </row>
    <row r="13152" spans="1:19" x14ac:dyDescent="0.25">
      <c r="A13152" s="116"/>
      <c r="B13152" s="65"/>
      <c r="C13152" s="65"/>
      <c r="D13152" s="66"/>
      <c r="E13152" s="67"/>
      <c r="F13152" s="65"/>
      <c r="G13152" s="66"/>
      <c r="J13152" s="65"/>
      <c r="K13152" s="65"/>
      <c r="L13152" s="66"/>
      <c r="M13152" s="65"/>
      <c r="N13152" s="65"/>
      <c r="O13152" s="65"/>
      <c r="P13152" s="66"/>
      <c r="Q13152" s="31">
        <f t="shared" si="410"/>
        <v>9999</v>
      </c>
      <c r="R13152" s="31" t="str">
        <f t="shared" si="411"/>
        <v/>
      </c>
      <c r="S13152" s="29">
        <f>IF($Q13152&lt;Parâmetros!$E$19,$G13152-1,$G13152)</f>
        <v>0</v>
      </c>
    </row>
    <row r="13153" spans="1:19" x14ac:dyDescent="0.25">
      <c r="A13153" s="116"/>
      <c r="B13153" s="65"/>
      <c r="C13153" s="65"/>
      <c r="D13153" s="66"/>
      <c r="E13153" s="67"/>
      <c r="F13153" s="65"/>
      <c r="G13153" s="66"/>
      <c r="J13153" s="65"/>
      <c r="K13153" s="65"/>
      <c r="L13153" s="66"/>
      <c r="M13153" s="65"/>
      <c r="N13153" s="65"/>
      <c r="O13153" s="65"/>
      <c r="P13153" s="66"/>
      <c r="Q13153" s="31">
        <f t="shared" si="410"/>
        <v>9999</v>
      </c>
      <c r="R13153" s="31" t="str">
        <f t="shared" si="411"/>
        <v/>
      </c>
      <c r="S13153" s="29">
        <f>IF($Q13153&lt;Parâmetros!$E$19,$G13153-1,$G13153)</f>
        <v>0</v>
      </c>
    </row>
    <row r="13154" spans="1:19" x14ac:dyDescent="0.25">
      <c r="A13154" s="116"/>
      <c r="B13154" s="65"/>
      <c r="C13154" s="65"/>
      <c r="D13154" s="66"/>
      <c r="E13154" s="67"/>
      <c r="F13154" s="65"/>
      <c r="G13154" s="66"/>
      <c r="J13154" s="65"/>
      <c r="K13154" s="65"/>
      <c r="L13154" s="66"/>
      <c r="M13154" s="65"/>
      <c r="N13154" s="65"/>
      <c r="O13154" s="65"/>
      <c r="P13154" s="66"/>
      <c r="Q13154" s="31">
        <f t="shared" si="410"/>
        <v>9999</v>
      </c>
      <c r="R13154" s="31" t="str">
        <f t="shared" si="411"/>
        <v/>
      </c>
      <c r="S13154" s="29">
        <f>IF($Q13154&lt;Parâmetros!$E$19,$G13154-1,$G13154)</f>
        <v>0</v>
      </c>
    </row>
    <row r="13155" spans="1:19" x14ac:dyDescent="0.25">
      <c r="A13155" s="116"/>
      <c r="B13155" s="65"/>
      <c r="C13155" s="65"/>
      <c r="D13155" s="66"/>
      <c r="E13155" s="67"/>
      <c r="F13155" s="65"/>
      <c r="G13155" s="66"/>
      <c r="J13155" s="65"/>
      <c r="K13155" s="65"/>
      <c r="L13155" s="66"/>
      <c r="M13155" s="65"/>
      <c r="N13155" s="65"/>
      <c r="O13155" s="65"/>
      <c r="P13155" s="66"/>
      <c r="Q13155" s="31">
        <f t="shared" si="410"/>
        <v>9999</v>
      </c>
      <c r="R13155" s="31" t="str">
        <f t="shared" si="411"/>
        <v/>
      </c>
      <c r="S13155" s="29">
        <f>IF($Q13155&lt;Parâmetros!$E$19,$G13155-1,$G13155)</f>
        <v>0</v>
      </c>
    </row>
    <row r="13156" spans="1:19" x14ac:dyDescent="0.25">
      <c r="A13156" s="116"/>
      <c r="B13156" s="65"/>
      <c r="C13156" s="65"/>
      <c r="D13156" s="66"/>
      <c r="E13156" s="67"/>
      <c r="F13156" s="65"/>
      <c r="G13156" s="66"/>
      <c r="J13156" s="65"/>
      <c r="K13156" s="65"/>
      <c r="L13156" s="66"/>
      <c r="M13156" s="65"/>
      <c r="N13156" s="65"/>
      <c r="O13156" s="65"/>
      <c r="P13156" s="66"/>
      <c r="Q13156" s="31">
        <f t="shared" si="410"/>
        <v>9999</v>
      </c>
      <c r="R13156" s="31" t="str">
        <f t="shared" si="411"/>
        <v/>
      </c>
      <c r="S13156" s="29">
        <f>IF($Q13156&lt;Parâmetros!$E$19,$G13156-1,$G13156)</f>
        <v>0</v>
      </c>
    </row>
    <row r="13157" spans="1:19" x14ac:dyDescent="0.25">
      <c r="A13157" s="116"/>
      <c r="B13157" s="65"/>
      <c r="C13157" s="65"/>
      <c r="D13157" s="66"/>
      <c r="E13157" s="67"/>
      <c r="F13157" s="65"/>
      <c r="G13157" s="66"/>
      <c r="J13157" s="65"/>
      <c r="K13157" s="65"/>
      <c r="L13157" s="66"/>
      <c r="M13157" s="65"/>
      <c r="O13157" s="65"/>
      <c r="P13157" s="66"/>
      <c r="Q13157" s="31">
        <f t="shared" si="410"/>
        <v>9999</v>
      </c>
      <c r="R13157" s="31" t="str">
        <f t="shared" si="411"/>
        <v/>
      </c>
      <c r="S13157" s="29">
        <f>IF($Q13157&lt;Parâmetros!$E$19,$G13157-1,$G13157)</f>
        <v>0</v>
      </c>
    </row>
    <row r="13158" spans="1:19" x14ac:dyDescent="0.25">
      <c r="A13158" s="116"/>
      <c r="B13158" s="65"/>
      <c r="C13158" s="65"/>
      <c r="D13158" s="66"/>
      <c r="E13158" s="67"/>
      <c r="F13158" s="65"/>
      <c r="G13158" s="66"/>
      <c r="J13158" s="65"/>
      <c r="K13158" s="65"/>
      <c r="L13158" s="66"/>
      <c r="M13158" s="65"/>
      <c r="O13158" s="65"/>
      <c r="P13158" s="66"/>
      <c r="Q13158" s="31">
        <f t="shared" si="410"/>
        <v>9999</v>
      </c>
      <c r="R13158" s="31" t="str">
        <f t="shared" si="411"/>
        <v/>
      </c>
      <c r="S13158" s="29">
        <f>IF($Q13158&lt;Parâmetros!$E$19,$G13158-1,$G13158)</f>
        <v>0</v>
      </c>
    </row>
    <row r="13159" spans="1:19" x14ac:dyDescent="0.25">
      <c r="A13159" s="116"/>
      <c r="B13159" s="65"/>
      <c r="C13159" s="65"/>
      <c r="D13159" s="66"/>
      <c r="E13159" s="67"/>
      <c r="F13159" s="65"/>
      <c r="G13159" s="66"/>
      <c r="J13159" s="65"/>
      <c r="K13159" s="65"/>
      <c r="L13159" s="66"/>
      <c r="M13159" s="65"/>
      <c r="O13159" s="65"/>
      <c r="P13159" s="66"/>
      <c r="Q13159" s="31">
        <f t="shared" si="410"/>
        <v>9999</v>
      </c>
      <c r="R13159" s="31" t="str">
        <f t="shared" si="411"/>
        <v/>
      </c>
      <c r="S13159" s="29">
        <f>IF($Q13159&lt;Parâmetros!$E$19,$G13159-1,$G13159)</f>
        <v>0</v>
      </c>
    </row>
    <row r="13160" spans="1:19" x14ac:dyDescent="0.25">
      <c r="A13160" s="116"/>
      <c r="B13160" s="65"/>
      <c r="C13160" s="65"/>
      <c r="D13160" s="66"/>
      <c r="E13160" s="67"/>
      <c r="F13160" s="65"/>
      <c r="G13160" s="66"/>
      <c r="J13160" s="65"/>
      <c r="K13160" s="65"/>
      <c r="L13160" s="66"/>
      <c r="M13160" s="65"/>
      <c r="O13160" s="65"/>
      <c r="P13160" s="66"/>
      <c r="Q13160" s="31">
        <f t="shared" si="410"/>
        <v>9999</v>
      </c>
      <c r="R13160" s="31" t="str">
        <f t="shared" si="411"/>
        <v/>
      </c>
      <c r="S13160" s="29">
        <f>IF($Q13160&lt;Parâmetros!$E$19,$G13160-1,$G13160)</f>
        <v>0</v>
      </c>
    </row>
    <row r="13161" spans="1:19" x14ac:dyDescent="0.25">
      <c r="A13161" s="116"/>
      <c r="B13161" s="65"/>
      <c r="C13161" s="65"/>
      <c r="D13161" s="66"/>
      <c r="E13161" s="67"/>
      <c r="F13161" s="65"/>
      <c r="G13161" s="66"/>
      <c r="J13161" s="65"/>
      <c r="K13161" s="65"/>
      <c r="L13161" s="66"/>
      <c r="M13161" s="65"/>
      <c r="O13161" s="65"/>
      <c r="P13161" s="66"/>
      <c r="Q13161" s="31">
        <f t="shared" si="410"/>
        <v>9999</v>
      </c>
      <c r="R13161" s="31" t="str">
        <f t="shared" si="411"/>
        <v/>
      </c>
      <c r="S13161" s="29">
        <f>IF($Q13161&lt;Parâmetros!$E$19,$G13161-1,$G13161)</f>
        <v>0</v>
      </c>
    </row>
    <row r="13162" spans="1:19" x14ac:dyDescent="0.25">
      <c r="A13162" s="116"/>
      <c r="B13162" s="65"/>
      <c r="C13162" s="65"/>
      <c r="D13162" s="66"/>
      <c r="E13162" s="67"/>
      <c r="F13162" s="65"/>
      <c r="G13162" s="66"/>
      <c r="J13162" s="65"/>
      <c r="K13162" s="65"/>
      <c r="L13162" s="66"/>
      <c r="M13162" s="65"/>
      <c r="O13162" s="65"/>
      <c r="P13162" s="66"/>
      <c r="Q13162" s="31">
        <f t="shared" si="410"/>
        <v>9999</v>
      </c>
      <c r="R13162" s="31" t="str">
        <f t="shared" si="411"/>
        <v/>
      </c>
      <c r="S13162" s="29">
        <f>IF($Q13162&lt;Parâmetros!$E$19,$G13162-1,$G13162)</f>
        <v>0</v>
      </c>
    </row>
    <row r="13163" spans="1:19" x14ac:dyDescent="0.25">
      <c r="A13163" s="116"/>
      <c r="B13163" s="65"/>
      <c r="C13163" s="65"/>
      <c r="D13163" s="66"/>
      <c r="E13163" s="67"/>
      <c r="F13163" s="65"/>
      <c r="G13163" s="66"/>
      <c r="J13163" s="65"/>
      <c r="K13163" s="65"/>
      <c r="L13163" s="66"/>
      <c r="M13163" s="65"/>
      <c r="O13163" s="65"/>
      <c r="P13163" s="66"/>
      <c r="Q13163" s="31">
        <f t="shared" si="410"/>
        <v>9999</v>
      </c>
      <c r="R13163" s="31" t="str">
        <f t="shared" si="411"/>
        <v/>
      </c>
      <c r="S13163" s="29">
        <f>IF($Q13163&lt;Parâmetros!$E$19,$G13163-1,$G13163)</f>
        <v>0</v>
      </c>
    </row>
    <row r="13164" spans="1:19" x14ac:dyDescent="0.25">
      <c r="A13164" s="116"/>
      <c r="B13164" s="65"/>
      <c r="C13164" s="65"/>
      <c r="D13164" s="66"/>
      <c r="E13164" s="67"/>
      <c r="F13164" s="65"/>
      <c r="G13164" s="66"/>
      <c r="J13164" s="65"/>
      <c r="K13164" s="65"/>
      <c r="L13164" s="66"/>
      <c r="M13164" s="65"/>
      <c r="N13164" s="65"/>
      <c r="O13164" s="65"/>
      <c r="P13164" s="66"/>
      <c r="Q13164" s="31">
        <f t="shared" si="410"/>
        <v>9999</v>
      </c>
      <c r="R13164" s="31" t="str">
        <f t="shared" si="411"/>
        <v/>
      </c>
      <c r="S13164" s="29">
        <f>IF($Q13164&lt;Parâmetros!$E$19,$G13164-1,$G13164)</f>
        <v>0</v>
      </c>
    </row>
    <row r="13165" spans="1:19" x14ac:dyDescent="0.25">
      <c r="A13165" s="116"/>
      <c r="B13165" s="65"/>
      <c r="C13165" s="65"/>
      <c r="D13165" s="66"/>
      <c r="E13165" s="67"/>
      <c r="F13165" s="65"/>
      <c r="G13165" s="66"/>
      <c r="J13165" s="65"/>
      <c r="K13165" s="65"/>
      <c r="L13165" s="66"/>
      <c r="M13165" s="65"/>
      <c r="N13165" s="65"/>
      <c r="O13165" s="65"/>
      <c r="P13165" s="66"/>
      <c r="Q13165" s="31">
        <f t="shared" si="410"/>
        <v>9999</v>
      </c>
      <c r="R13165" s="31" t="str">
        <f t="shared" si="411"/>
        <v/>
      </c>
      <c r="S13165" s="29">
        <f>IF($Q13165&lt;Parâmetros!$E$19,$G13165-1,$G13165)</f>
        <v>0</v>
      </c>
    </row>
    <row r="13166" spans="1:19" x14ac:dyDescent="0.25">
      <c r="A13166" s="116"/>
      <c r="B13166" s="65"/>
      <c r="C13166" s="65"/>
      <c r="D13166" s="66"/>
      <c r="E13166" s="67"/>
      <c r="F13166" s="65"/>
      <c r="G13166" s="66"/>
      <c r="J13166" s="65"/>
      <c r="K13166" s="65"/>
      <c r="L13166" s="66"/>
      <c r="M13166" s="65"/>
      <c r="O13166" s="65"/>
      <c r="P13166" s="66"/>
      <c r="Q13166" s="31">
        <f t="shared" si="410"/>
        <v>9999</v>
      </c>
      <c r="R13166" s="31" t="str">
        <f t="shared" si="411"/>
        <v/>
      </c>
      <c r="S13166" s="29">
        <f>IF($Q13166&lt;Parâmetros!$E$19,$G13166-1,$G13166)</f>
        <v>0</v>
      </c>
    </row>
    <row r="13167" spans="1:19" x14ac:dyDescent="0.25">
      <c r="A13167" s="116"/>
      <c r="B13167" s="65"/>
      <c r="C13167" s="65"/>
      <c r="D13167" s="66"/>
      <c r="E13167" s="67"/>
      <c r="F13167" s="65"/>
      <c r="G13167" s="66"/>
      <c r="J13167" s="65"/>
      <c r="K13167" s="65"/>
      <c r="L13167" s="66"/>
      <c r="M13167" s="65"/>
      <c r="O13167" s="65"/>
      <c r="P13167" s="66"/>
      <c r="Q13167" s="31">
        <f t="shared" si="410"/>
        <v>9999</v>
      </c>
      <c r="R13167" s="31" t="str">
        <f t="shared" si="411"/>
        <v/>
      </c>
      <c r="S13167" s="29">
        <f>IF($Q13167&lt;Parâmetros!$E$19,$G13167-1,$G13167)</f>
        <v>0</v>
      </c>
    </row>
    <row r="13168" spans="1:19" x14ac:dyDescent="0.25">
      <c r="A13168" s="116"/>
      <c r="B13168" s="65"/>
      <c r="C13168" s="65"/>
      <c r="D13168" s="66"/>
      <c r="E13168" s="67"/>
      <c r="F13168" s="65"/>
      <c r="G13168" s="66"/>
      <c r="J13168" s="65"/>
      <c r="K13168" s="65"/>
      <c r="L13168" s="66"/>
      <c r="M13168" s="65"/>
      <c r="O13168" s="65"/>
      <c r="P13168" s="66"/>
      <c r="Q13168" s="31">
        <f t="shared" si="410"/>
        <v>9999</v>
      </c>
      <c r="R13168" s="31" t="str">
        <f t="shared" si="411"/>
        <v/>
      </c>
      <c r="S13168" s="29">
        <f>IF($Q13168&lt;Parâmetros!$E$19,$G13168-1,$G13168)</f>
        <v>0</v>
      </c>
    </row>
    <row r="13169" spans="1:19" x14ac:dyDescent="0.25">
      <c r="A13169" s="116"/>
      <c r="B13169" s="65"/>
      <c r="C13169" s="65"/>
      <c r="D13169" s="66"/>
      <c r="E13169" s="67"/>
      <c r="F13169" s="65"/>
      <c r="G13169" s="66"/>
      <c r="J13169" s="65"/>
      <c r="K13169" s="65"/>
      <c r="L13169" s="66"/>
      <c r="M13169" s="65"/>
      <c r="O13169" s="65"/>
      <c r="P13169" s="66"/>
      <c r="Q13169" s="31">
        <f t="shared" si="410"/>
        <v>9999</v>
      </c>
      <c r="R13169" s="31" t="str">
        <f t="shared" si="411"/>
        <v/>
      </c>
      <c r="S13169" s="29">
        <f>IF($Q13169&lt;Parâmetros!$E$19,$G13169-1,$G13169)</f>
        <v>0</v>
      </c>
    </row>
    <row r="13170" spans="1:19" x14ac:dyDescent="0.25">
      <c r="A13170" s="116"/>
      <c r="B13170" s="65"/>
      <c r="C13170" s="65"/>
      <c r="D13170" s="66"/>
      <c r="E13170" s="67"/>
      <c r="F13170" s="65"/>
      <c r="G13170" s="66"/>
      <c r="J13170" s="65"/>
      <c r="K13170" s="65"/>
      <c r="L13170" s="66"/>
      <c r="M13170" s="65"/>
      <c r="O13170" s="65"/>
      <c r="P13170" s="66"/>
      <c r="Q13170" s="31">
        <f t="shared" si="410"/>
        <v>9999</v>
      </c>
      <c r="R13170" s="31" t="str">
        <f t="shared" si="411"/>
        <v/>
      </c>
      <c r="S13170" s="29">
        <f>IF($Q13170&lt;Parâmetros!$E$19,$G13170-1,$G13170)</f>
        <v>0</v>
      </c>
    </row>
    <row r="13171" spans="1:19" x14ac:dyDescent="0.25">
      <c r="A13171" s="116"/>
      <c r="B13171" s="65"/>
      <c r="C13171" s="65"/>
      <c r="D13171" s="66"/>
      <c r="E13171" s="67"/>
      <c r="F13171" s="65"/>
      <c r="G13171" s="66"/>
      <c r="J13171" s="65"/>
      <c r="K13171" s="65"/>
      <c r="L13171" s="66"/>
      <c r="M13171" s="65"/>
      <c r="O13171" s="65"/>
      <c r="P13171" s="66"/>
      <c r="Q13171" s="31">
        <f t="shared" si="410"/>
        <v>9999</v>
      </c>
      <c r="R13171" s="31" t="str">
        <f t="shared" si="411"/>
        <v/>
      </c>
      <c r="S13171" s="29">
        <f>IF($Q13171&lt;Parâmetros!$E$19,$G13171-1,$G13171)</f>
        <v>0</v>
      </c>
    </row>
    <row r="13172" spans="1:19" x14ac:dyDescent="0.25">
      <c r="A13172" s="116"/>
      <c r="B13172" s="65"/>
      <c r="C13172" s="65"/>
      <c r="D13172" s="66"/>
      <c r="E13172" s="67"/>
      <c r="F13172" s="65"/>
      <c r="G13172" s="66"/>
      <c r="J13172" s="65"/>
      <c r="K13172" s="65"/>
      <c r="L13172" s="66"/>
      <c r="M13172" s="65"/>
      <c r="O13172" s="65"/>
      <c r="P13172" s="66"/>
      <c r="Q13172" s="31">
        <f t="shared" si="410"/>
        <v>9999</v>
      </c>
      <c r="R13172" s="31" t="str">
        <f t="shared" si="411"/>
        <v/>
      </c>
      <c r="S13172" s="29">
        <f>IF($Q13172&lt;Parâmetros!$E$19,$G13172-1,$G13172)</f>
        <v>0</v>
      </c>
    </row>
    <row r="13173" spans="1:19" x14ac:dyDescent="0.25">
      <c r="A13173" s="116"/>
      <c r="B13173" s="65"/>
      <c r="C13173" s="65"/>
      <c r="D13173" s="66"/>
      <c r="E13173" s="67"/>
      <c r="F13173" s="65"/>
      <c r="G13173" s="66"/>
      <c r="J13173" s="65"/>
      <c r="K13173" s="65"/>
      <c r="L13173" s="66"/>
      <c r="M13173" s="65"/>
      <c r="O13173" s="65"/>
      <c r="P13173" s="66"/>
      <c r="Q13173" s="31">
        <f t="shared" si="410"/>
        <v>9999</v>
      </c>
      <c r="R13173" s="31" t="str">
        <f t="shared" si="411"/>
        <v/>
      </c>
      <c r="S13173" s="29">
        <f>IF($Q13173&lt;Parâmetros!$E$19,$G13173-1,$G13173)</f>
        <v>0</v>
      </c>
    </row>
    <row r="13174" spans="1:19" x14ac:dyDescent="0.25">
      <c r="A13174" s="116"/>
      <c r="B13174" s="65"/>
      <c r="C13174" s="65"/>
      <c r="D13174" s="66"/>
      <c r="E13174" s="67"/>
      <c r="F13174" s="65"/>
      <c r="G13174" s="66"/>
      <c r="J13174" s="65"/>
      <c r="K13174" s="65"/>
      <c r="L13174" s="66"/>
      <c r="M13174" s="65"/>
      <c r="N13174" s="65"/>
      <c r="O13174" s="65"/>
      <c r="P13174" s="66"/>
      <c r="Q13174" s="31">
        <f t="shared" si="410"/>
        <v>9999</v>
      </c>
      <c r="R13174" s="31" t="str">
        <f t="shared" si="411"/>
        <v/>
      </c>
      <c r="S13174" s="29">
        <f>IF($Q13174&lt;Parâmetros!$E$19,$G13174-1,$G13174)</f>
        <v>0</v>
      </c>
    </row>
    <row r="13175" spans="1:19" x14ac:dyDescent="0.25">
      <c r="A13175" s="116"/>
      <c r="B13175" s="65"/>
      <c r="C13175" s="65"/>
      <c r="D13175" s="66"/>
      <c r="E13175" s="67"/>
      <c r="F13175" s="65"/>
      <c r="G13175" s="66"/>
      <c r="J13175" s="65"/>
      <c r="K13175" s="65"/>
      <c r="L13175" s="66"/>
      <c r="M13175" s="65"/>
      <c r="N13175" s="65"/>
      <c r="O13175" s="65"/>
      <c r="P13175" s="66"/>
      <c r="Q13175" s="31">
        <f t="shared" si="410"/>
        <v>9999</v>
      </c>
      <c r="R13175" s="31" t="str">
        <f t="shared" si="411"/>
        <v/>
      </c>
      <c r="S13175" s="29">
        <f>IF($Q13175&lt;Parâmetros!$E$19,$G13175-1,$G13175)</f>
        <v>0</v>
      </c>
    </row>
    <row r="13176" spans="1:19" x14ac:dyDescent="0.25">
      <c r="A13176" s="116"/>
      <c r="B13176" s="65"/>
      <c r="C13176" s="65"/>
      <c r="D13176" s="66"/>
      <c r="E13176" s="67"/>
      <c r="F13176" s="65"/>
      <c r="G13176" s="66"/>
      <c r="J13176" s="65"/>
      <c r="K13176" s="65"/>
      <c r="L13176" s="66"/>
      <c r="M13176" s="65"/>
      <c r="N13176" s="65"/>
      <c r="O13176" s="65"/>
      <c r="P13176" s="66"/>
      <c r="Q13176" s="31">
        <f t="shared" si="410"/>
        <v>9999</v>
      </c>
      <c r="R13176" s="31" t="str">
        <f t="shared" si="411"/>
        <v/>
      </c>
      <c r="S13176" s="29">
        <f>IF($Q13176&lt;Parâmetros!$E$19,$G13176-1,$G13176)</f>
        <v>0</v>
      </c>
    </row>
    <row r="13177" spans="1:19" x14ac:dyDescent="0.25">
      <c r="A13177" s="116"/>
      <c r="B13177" s="65"/>
      <c r="C13177" s="65"/>
      <c r="D13177" s="66"/>
      <c r="E13177" s="67"/>
      <c r="F13177" s="65"/>
      <c r="G13177" s="66"/>
      <c r="J13177" s="65"/>
      <c r="K13177" s="65"/>
      <c r="L13177" s="66"/>
      <c r="M13177" s="65"/>
      <c r="N13177" s="65"/>
      <c r="O13177" s="65"/>
      <c r="P13177" s="66"/>
      <c r="Q13177" s="31">
        <f t="shared" si="410"/>
        <v>9999</v>
      </c>
      <c r="R13177" s="31" t="str">
        <f t="shared" si="411"/>
        <v/>
      </c>
      <c r="S13177" s="29">
        <f>IF($Q13177&lt;Parâmetros!$E$19,$G13177-1,$G13177)</f>
        <v>0</v>
      </c>
    </row>
    <row r="13178" spans="1:19" x14ac:dyDescent="0.25">
      <c r="A13178" s="116"/>
      <c r="B13178" s="65"/>
      <c r="C13178" s="65"/>
      <c r="D13178" s="66"/>
      <c r="E13178" s="67"/>
      <c r="F13178" s="65"/>
      <c r="G13178" s="66"/>
      <c r="J13178" s="65"/>
      <c r="K13178" s="65"/>
      <c r="L13178" s="66"/>
      <c r="M13178" s="65"/>
      <c r="N13178" s="65"/>
      <c r="O13178" s="65"/>
      <c r="P13178" s="66"/>
      <c r="Q13178" s="31">
        <f t="shared" si="410"/>
        <v>9999</v>
      </c>
      <c r="R13178" s="31" t="str">
        <f t="shared" si="411"/>
        <v/>
      </c>
      <c r="S13178" s="29">
        <f>IF($Q13178&lt;Parâmetros!$E$19,$G13178-1,$G13178)</f>
        <v>0</v>
      </c>
    </row>
    <row r="13179" spans="1:19" x14ac:dyDescent="0.25">
      <c r="A13179" s="116"/>
      <c r="B13179" s="65"/>
      <c r="C13179" s="65"/>
      <c r="D13179" s="66"/>
      <c r="E13179" s="67"/>
      <c r="F13179" s="65"/>
      <c r="G13179" s="66"/>
      <c r="J13179" s="65"/>
      <c r="K13179" s="65"/>
      <c r="L13179" s="66"/>
      <c r="M13179" s="65"/>
      <c r="N13179" s="65"/>
      <c r="O13179" s="65"/>
      <c r="P13179" s="66"/>
      <c r="Q13179" s="31">
        <f t="shared" si="410"/>
        <v>9999</v>
      </c>
      <c r="R13179" s="31" t="str">
        <f t="shared" si="411"/>
        <v/>
      </c>
      <c r="S13179" s="29">
        <f>IF($Q13179&lt;Parâmetros!$E$19,$G13179-1,$G13179)</f>
        <v>0</v>
      </c>
    </row>
    <row r="13180" spans="1:19" x14ac:dyDescent="0.25">
      <c r="A13180" s="116"/>
      <c r="B13180" s="65"/>
      <c r="C13180" s="65"/>
      <c r="D13180" s="66"/>
      <c r="E13180" s="67"/>
      <c r="F13180" s="65"/>
      <c r="G13180" s="66"/>
      <c r="J13180" s="65"/>
      <c r="K13180" s="65"/>
      <c r="L13180" s="66"/>
      <c r="M13180" s="65"/>
      <c r="N13180" s="65"/>
      <c r="O13180" s="65"/>
      <c r="P13180" s="66"/>
      <c r="Q13180" s="31">
        <f t="shared" ref="Q13180:Q13243" si="412">IFERROR(VALUE(LEFT($J13180,2))*60+VALUE(MID($J13180,4,2)),9999)</f>
        <v>9999</v>
      </c>
      <c r="R13180" s="31" t="str">
        <f t="shared" ref="R13180:R13243" si="413">IFERROR(VALUE(LEFT($K13180,2))*60+VALUE(MID($K13180,4,2)),"")</f>
        <v/>
      </c>
      <c r="S13180" s="29">
        <f>IF($Q13180&lt;Parâmetros!$E$19,$G13180-1,$G13180)</f>
        <v>0</v>
      </c>
    </row>
    <row r="13181" spans="1:19" x14ac:dyDescent="0.25">
      <c r="A13181" s="116"/>
      <c r="B13181" s="65"/>
      <c r="C13181" s="65"/>
      <c r="D13181" s="66"/>
      <c r="E13181" s="67"/>
      <c r="F13181" s="65"/>
      <c r="G13181" s="66"/>
      <c r="J13181" s="65"/>
      <c r="K13181" s="65"/>
      <c r="L13181" s="66"/>
      <c r="M13181" s="65"/>
      <c r="O13181" s="65"/>
      <c r="P13181" s="66"/>
      <c r="Q13181" s="31">
        <f t="shared" si="412"/>
        <v>9999</v>
      </c>
      <c r="R13181" s="31" t="str">
        <f t="shared" si="413"/>
        <v/>
      </c>
      <c r="S13181" s="29">
        <f>IF($Q13181&lt;Parâmetros!$E$19,$G13181-1,$G13181)</f>
        <v>0</v>
      </c>
    </row>
    <row r="13182" spans="1:19" x14ac:dyDescent="0.25">
      <c r="A13182" s="116"/>
      <c r="B13182" s="65"/>
      <c r="C13182" s="65"/>
      <c r="D13182" s="66"/>
      <c r="E13182" s="67"/>
      <c r="F13182" s="65"/>
      <c r="G13182" s="66"/>
      <c r="J13182" s="65"/>
      <c r="K13182" s="65"/>
      <c r="L13182" s="66"/>
      <c r="M13182" s="65"/>
      <c r="N13182" s="65"/>
      <c r="O13182" s="65"/>
      <c r="P13182" s="66"/>
      <c r="Q13182" s="31">
        <f t="shared" si="412"/>
        <v>9999</v>
      </c>
      <c r="R13182" s="31" t="str">
        <f t="shared" si="413"/>
        <v/>
      </c>
      <c r="S13182" s="29">
        <f>IF($Q13182&lt;Parâmetros!$E$19,$G13182-1,$G13182)</f>
        <v>0</v>
      </c>
    </row>
    <row r="13183" spans="1:19" x14ac:dyDescent="0.25">
      <c r="A13183" s="116"/>
      <c r="B13183" s="65"/>
      <c r="C13183" s="65"/>
      <c r="D13183" s="66"/>
      <c r="E13183" s="67"/>
      <c r="F13183" s="65"/>
      <c r="G13183" s="66"/>
      <c r="J13183" s="65"/>
      <c r="K13183" s="65"/>
      <c r="L13183" s="66"/>
      <c r="M13183" s="65"/>
      <c r="N13183" s="65"/>
      <c r="O13183" s="65"/>
      <c r="P13183" s="66"/>
      <c r="Q13183" s="31">
        <f t="shared" si="412"/>
        <v>9999</v>
      </c>
      <c r="R13183" s="31" t="str">
        <f t="shared" si="413"/>
        <v/>
      </c>
      <c r="S13183" s="29">
        <f>IF($Q13183&lt;Parâmetros!$E$19,$G13183-1,$G13183)</f>
        <v>0</v>
      </c>
    </row>
    <row r="13184" spans="1:19" x14ac:dyDescent="0.25">
      <c r="A13184" s="116"/>
      <c r="B13184" s="65"/>
      <c r="C13184" s="65"/>
      <c r="D13184" s="66"/>
      <c r="E13184" s="67"/>
      <c r="F13184" s="65"/>
      <c r="G13184" s="66"/>
      <c r="J13184" s="65"/>
      <c r="K13184" s="65"/>
      <c r="L13184" s="66"/>
      <c r="M13184" s="65"/>
      <c r="N13184" s="65"/>
      <c r="O13184" s="65"/>
      <c r="P13184" s="66"/>
      <c r="Q13184" s="31">
        <f t="shared" si="412"/>
        <v>9999</v>
      </c>
      <c r="R13184" s="31" t="str">
        <f t="shared" si="413"/>
        <v/>
      </c>
      <c r="S13184" s="29">
        <f>IF($Q13184&lt;Parâmetros!$E$19,$G13184-1,$G13184)</f>
        <v>0</v>
      </c>
    </row>
    <row r="13185" spans="1:19" x14ac:dyDescent="0.25">
      <c r="A13185" s="116"/>
      <c r="B13185" s="65"/>
      <c r="C13185" s="65"/>
      <c r="D13185" s="66"/>
      <c r="E13185" s="67"/>
      <c r="F13185" s="65"/>
      <c r="G13185" s="66"/>
      <c r="J13185" s="65"/>
      <c r="K13185" s="65"/>
      <c r="L13185" s="66"/>
      <c r="M13185" s="65"/>
      <c r="N13185" s="65"/>
      <c r="O13185" s="65"/>
      <c r="P13185" s="66"/>
      <c r="Q13185" s="31">
        <f t="shared" si="412"/>
        <v>9999</v>
      </c>
      <c r="R13185" s="31" t="str">
        <f t="shared" si="413"/>
        <v/>
      </c>
      <c r="S13185" s="29">
        <f>IF($Q13185&lt;Parâmetros!$E$19,$G13185-1,$G13185)</f>
        <v>0</v>
      </c>
    </row>
    <row r="13186" spans="1:19" x14ac:dyDescent="0.25">
      <c r="A13186" s="116"/>
      <c r="B13186" s="65"/>
      <c r="C13186" s="65"/>
      <c r="D13186" s="66"/>
      <c r="E13186" s="67"/>
      <c r="F13186" s="65"/>
      <c r="G13186" s="66"/>
      <c r="J13186" s="65"/>
      <c r="K13186" s="65"/>
      <c r="L13186" s="66"/>
      <c r="M13186" s="65"/>
      <c r="O13186" s="65"/>
      <c r="P13186" s="66"/>
      <c r="Q13186" s="31">
        <f t="shared" si="412"/>
        <v>9999</v>
      </c>
      <c r="R13186" s="31" t="str">
        <f t="shared" si="413"/>
        <v/>
      </c>
      <c r="S13186" s="29">
        <f>IF($Q13186&lt;Parâmetros!$E$19,$G13186-1,$G13186)</f>
        <v>0</v>
      </c>
    </row>
    <row r="13187" spans="1:19" x14ac:dyDescent="0.25">
      <c r="A13187" s="116"/>
      <c r="B13187" s="65"/>
      <c r="C13187" s="65"/>
      <c r="D13187" s="66"/>
      <c r="E13187" s="67"/>
      <c r="F13187" s="65"/>
      <c r="G13187" s="66"/>
      <c r="J13187" s="65"/>
      <c r="K13187" s="65"/>
      <c r="L13187" s="66"/>
      <c r="M13187" s="65"/>
      <c r="O13187" s="65"/>
      <c r="P13187" s="66"/>
      <c r="Q13187" s="31">
        <f t="shared" si="412"/>
        <v>9999</v>
      </c>
      <c r="R13187" s="31" t="str">
        <f t="shared" si="413"/>
        <v/>
      </c>
      <c r="S13187" s="29">
        <f>IF($Q13187&lt;Parâmetros!$E$19,$G13187-1,$G13187)</f>
        <v>0</v>
      </c>
    </row>
    <row r="13188" spans="1:19" x14ac:dyDescent="0.25">
      <c r="A13188" s="116"/>
      <c r="B13188" s="65"/>
      <c r="C13188" s="65"/>
      <c r="D13188" s="66"/>
      <c r="E13188" s="67"/>
      <c r="F13188" s="65"/>
      <c r="G13188" s="66"/>
      <c r="J13188" s="65"/>
      <c r="K13188" s="65"/>
      <c r="L13188" s="66"/>
      <c r="M13188" s="65"/>
      <c r="N13188" s="65"/>
      <c r="O13188" s="65"/>
      <c r="P13188" s="66"/>
      <c r="Q13188" s="31">
        <f t="shared" si="412"/>
        <v>9999</v>
      </c>
      <c r="R13188" s="31" t="str">
        <f t="shared" si="413"/>
        <v/>
      </c>
      <c r="S13188" s="29">
        <f>IF($Q13188&lt;Parâmetros!$E$19,$G13188-1,$G13188)</f>
        <v>0</v>
      </c>
    </row>
    <row r="13189" spans="1:19" x14ac:dyDescent="0.25">
      <c r="A13189" s="116"/>
      <c r="B13189" s="65"/>
      <c r="C13189" s="65"/>
      <c r="D13189" s="66"/>
      <c r="E13189" s="67"/>
      <c r="F13189" s="65"/>
      <c r="G13189" s="66"/>
      <c r="J13189" s="65"/>
      <c r="K13189" s="65"/>
      <c r="L13189" s="66"/>
      <c r="M13189" s="65"/>
      <c r="N13189" s="65"/>
      <c r="O13189" s="65"/>
      <c r="P13189" s="66"/>
      <c r="Q13189" s="31">
        <f t="shared" si="412"/>
        <v>9999</v>
      </c>
      <c r="R13189" s="31" t="str">
        <f t="shared" si="413"/>
        <v/>
      </c>
      <c r="S13189" s="29">
        <f>IF($Q13189&lt;Parâmetros!$E$19,$G13189-1,$G13189)</f>
        <v>0</v>
      </c>
    </row>
    <row r="13190" spans="1:19" x14ac:dyDescent="0.25">
      <c r="A13190" s="116"/>
      <c r="B13190" s="65"/>
      <c r="C13190" s="65"/>
      <c r="D13190" s="66"/>
      <c r="E13190" s="67"/>
      <c r="F13190" s="65"/>
      <c r="G13190" s="66"/>
      <c r="J13190" s="65"/>
      <c r="K13190" s="65"/>
      <c r="L13190" s="66"/>
      <c r="M13190" s="65"/>
      <c r="O13190" s="65"/>
      <c r="P13190" s="66"/>
      <c r="Q13190" s="31">
        <f t="shared" si="412"/>
        <v>9999</v>
      </c>
      <c r="R13190" s="31" t="str">
        <f t="shared" si="413"/>
        <v/>
      </c>
      <c r="S13190" s="29">
        <f>IF($Q13190&lt;Parâmetros!$E$19,$G13190-1,$G13190)</f>
        <v>0</v>
      </c>
    </row>
    <row r="13191" spans="1:19" x14ac:dyDescent="0.25">
      <c r="A13191" s="116"/>
      <c r="B13191" s="65"/>
      <c r="C13191" s="65"/>
      <c r="D13191" s="66"/>
      <c r="E13191" s="67"/>
      <c r="F13191" s="65"/>
      <c r="G13191" s="66"/>
      <c r="J13191" s="65"/>
      <c r="K13191" s="65"/>
      <c r="L13191" s="66"/>
      <c r="M13191" s="65"/>
      <c r="O13191" s="65"/>
      <c r="P13191" s="66"/>
      <c r="Q13191" s="31">
        <f t="shared" si="412"/>
        <v>9999</v>
      </c>
      <c r="R13191" s="31" t="str">
        <f t="shared" si="413"/>
        <v/>
      </c>
      <c r="S13191" s="29">
        <f>IF($Q13191&lt;Parâmetros!$E$19,$G13191-1,$G13191)</f>
        <v>0</v>
      </c>
    </row>
    <row r="13192" spans="1:19" x14ac:dyDescent="0.25">
      <c r="A13192" s="116"/>
      <c r="B13192" s="65"/>
      <c r="C13192" s="65"/>
      <c r="D13192" s="66"/>
      <c r="E13192" s="67"/>
      <c r="F13192" s="65"/>
      <c r="G13192" s="66"/>
      <c r="J13192" s="65"/>
      <c r="K13192" s="65"/>
      <c r="L13192" s="66"/>
      <c r="M13192" s="65"/>
      <c r="N13192" s="65"/>
      <c r="O13192" s="65"/>
      <c r="P13192" s="66"/>
      <c r="Q13192" s="31">
        <f t="shared" si="412"/>
        <v>9999</v>
      </c>
      <c r="R13192" s="31" t="str">
        <f t="shared" si="413"/>
        <v/>
      </c>
      <c r="S13192" s="29">
        <f>IF($Q13192&lt;Parâmetros!$E$19,$G13192-1,$G13192)</f>
        <v>0</v>
      </c>
    </row>
    <row r="13193" spans="1:19" x14ac:dyDescent="0.25">
      <c r="A13193" s="116"/>
      <c r="B13193" s="65"/>
      <c r="C13193" s="65"/>
      <c r="D13193" s="66"/>
      <c r="E13193" s="67"/>
      <c r="F13193" s="65"/>
      <c r="G13193" s="66"/>
      <c r="J13193" s="65"/>
      <c r="K13193" s="65"/>
      <c r="L13193" s="66"/>
      <c r="M13193" s="65"/>
      <c r="N13193" s="65"/>
      <c r="O13193" s="65"/>
      <c r="P13193" s="66"/>
      <c r="Q13193" s="31">
        <f t="shared" si="412"/>
        <v>9999</v>
      </c>
      <c r="R13193" s="31" t="str">
        <f t="shared" si="413"/>
        <v/>
      </c>
      <c r="S13193" s="29">
        <f>IF($Q13193&lt;Parâmetros!$E$19,$G13193-1,$G13193)</f>
        <v>0</v>
      </c>
    </row>
    <row r="13194" spans="1:19" x14ac:dyDescent="0.25">
      <c r="A13194" s="116"/>
      <c r="B13194" s="65"/>
      <c r="C13194" s="65"/>
      <c r="D13194" s="66"/>
      <c r="E13194" s="67"/>
      <c r="F13194" s="65"/>
      <c r="G13194" s="66"/>
      <c r="J13194" s="65"/>
      <c r="K13194" s="65"/>
      <c r="L13194" s="66"/>
      <c r="M13194" s="65"/>
      <c r="N13194" s="65"/>
      <c r="O13194" s="65"/>
      <c r="P13194" s="66"/>
      <c r="Q13194" s="31">
        <f t="shared" si="412"/>
        <v>9999</v>
      </c>
      <c r="R13194" s="31" t="str">
        <f t="shared" si="413"/>
        <v/>
      </c>
      <c r="S13194" s="29">
        <f>IF($Q13194&lt;Parâmetros!$E$19,$G13194-1,$G13194)</f>
        <v>0</v>
      </c>
    </row>
    <row r="13195" spans="1:19" x14ac:dyDescent="0.25">
      <c r="A13195" s="116"/>
      <c r="B13195" s="65"/>
      <c r="C13195" s="65"/>
      <c r="D13195" s="66"/>
      <c r="E13195" s="67"/>
      <c r="F13195" s="65"/>
      <c r="G13195" s="66"/>
      <c r="J13195" s="65"/>
      <c r="K13195" s="65"/>
      <c r="L13195" s="66"/>
      <c r="M13195" s="65"/>
      <c r="N13195" s="65"/>
      <c r="O13195" s="65"/>
      <c r="P13195" s="66"/>
      <c r="Q13195" s="31">
        <f t="shared" si="412"/>
        <v>9999</v>
      </c>
      <c r="R13195" s="31" t="str">
        <f t="shared" si="413"/>
        <v/>
      </c>
      <c r="S13195" s="29">
        <f>IF($Q13195&lt;Parâmetros!$E$19,$G13195-1,$G13195)</f>
        <v>0</v>
      </c>
    </row>
    <row r="13196" spans="1:19" x14ac:dyDescent="0.25">
      <c r="A13196" s="116"/>
      <c r="B13196" s="65"/>
      <c r="C13196" s="65"/>
      <c r="D13196" s="66"/>
      <c r="E13196" s="67"/>
      <c r="F13196" s="65"/>
      <c r="G13196" s="66"/>
      <c r="J13196" s="65"/>
      <c r="K13196" s="65"/>
      <c r="L13196" s="66"/>
      <c r="M13196" s="65"/>
      <c r="N13196" s="65"/>
      <c r="O13196" s="65"/>
      <c r="P13196" s="66"/>
      <c r="Q13196" s="31">
        <f t="shared" si="412"/>
        <v>9999</v>
      </c>
      <c r="R13196" s="31" t="str">
        <f t="shared" si="413"/>
        <v/>
      </c>
      <c r="S13196" s="29">
        <f>IF($Q13196&lt;Parâmetros!$E$19,$G13196-1,$G13196)</f>
        <v>0</v>
      </c>
    </row>
    <row r="13197" spans="1:19" x14ac:dyDescent="0.25">
      <c r="A13197" s="116"/>
      <c r="B13197" s="65"/>
      <c r="C13197" s="65"/>
      <c r="D13197" s="66"/>
      <c r="E13197" s="67"/>
      <c r="F13197" s="65"/>
      <c r="G13197" s="66"/>
      <c r="J13197" s="65"/>
      <c r="K13197" s="65"/>
      <c r="L13197" s="66"/>
      <c r="M13197" s="65"/>
      <c r="N13197" s="65"/>
      <c r="O13197" s="65"/>
      <c r="P13197" s="66"/>
      <c r="Q13197" s="31">
        <f t="shared" si="412"/>
        <v>9999</v>
      </c>
      <c r="R13197" s="31" t="str">
        <f t="shared" si="413"/>
        <v/>
      </c>
      <c r="S13197" s="29">
        <f>IF($Q13197&lt;Parâmetros!$E$19,$G13197-1,$G13197)</f>
        <v>0</v>
      </c>
    </row>
    <row r="13198" spans="1:19" x14ac:dyDescent="0.25">
      <c r="A13198" s="116"/>
      <c r="B13198" s="65"/>
      <c r="C13198" s="65"/>
      <c r="D13198" s="66"/>
      <c r="E13198" s="67"/>
      <c r="F13198" s="65"/>
      <c r="G13198" s="66"/>
      <c r="J13198" s="65"/>
      <c r="K13198" s="65"/>
      <c r="L13198" s="66"/>
      <c r="M13198" s="65"/>
      <c r="N13198" s="65"/>
      <c r="O13198" s="65"/>
      <c r="P13198" s="66"/>
      <c r="Q13198" s="31">
        <f t="shared" si="412"/>
        <v>9999</v>
      </c>
      <c r="R13198" s="31" t="str">
        <f t="shared" si="413"/>
        <v/>
      </c>
      <c r="S13198" s="29">
        <f>IF($Q13198&lt;Parâmetros!$E$19,$G13198-1,$G13198)</f>
        <v>0</v>
      </c>
    </row>
    <row r="13199" spans="1:19" x14ac:dyDescent="0.25">
      <c r="A13199" s="116"/>
      <c r="B13199" s="65"/>
      <c r="C13199" s="65"/>
      <c r="D13199" s="66"/>
      <c r="E13199" s="67"/>
      <c r="F13199" s="65"/>
      <c r="G13199" s="66"/>
      <c r="J13199" s="65"/>
      <c r="K13199" s="65"/>
      <c r="L13199" s="66"/>
      <c r="M13199" s="65"/>
      <c r="N13199" s="65"/>
      <c r="O13199" s="65"/>
      <c r="P13199" s="66"/>
      <c r="Q13199" s="31">
        <f t="shared" si="412"/>
        <v>9999</v>
      </c>
      <c r="R13199" s="31" t="str">
        <f t="shared" si="413"/>
        <v/>
      </c>
      <c r="S13199" s="29">
        <f>IF($Q13199&lt;Parâmetros!$E$19,$G13199-1,$G13199)</f>
        <v>0</v>
      </c>
    </row>
    <row r="13200" spans="1:19" x14ac:dyDescent="0.25">
      <c r="A13200" s="116"/>
      <c r="B13200" s="65"/>
      <c r="C13200" s="65"/>
      <c r="D13200" s="66"/>
      <c r="E13200" s="67"/>
      <c r="F13200" s="65"/>
      <c r="G13200" s="66"/>
      <c r="J13200" s="65"/>
      <c r="K13200" s="65"/>
      <c r="L13200" s="66"/>
      <c r="M13200" s="65"/>
      <c r="N13200" s="65"/>
      <c r="O13200" s="65"/>
      <c r="P13200" s="66"/>
      <c r="Q13200" s="31">
        <f t="shared" si="412"/>
        <v>9999</v>
      </c>
      <c r="R13200" s="31" t="str">
        <f t="shared" si="413"/>
        <v/>
      </c>
      <c r="S13200" s="29">
        <f>IF($Q13200&lt;Parâmetros!$E$19,$G13200-1,$G13200)</f>
        <v>0</v>
      </c>
    </row>
    <row r="13201" spans="1:19" x14ac:dyDescent="0.25">
      <c r="A13201" s="116"/>
      <c r="B13201" s="65"/>
      <c r="C13201" s="65"/>
      <c r="D13201" s="66"/>
      <c r="E13201" s="67"/>
      <c r="F13201" s="65"/>
      <c r="G13201" s="66"/>
      <c r="J13201" s="65"/>
      <c r="K13201" s="65"/>
      <c r="L13201" s="66"/>
      <c r="M13201" s="65"/>
      <c r="N13201" s="65"/>
      <c r="O13201" s="65"/>
      <c r="P13201" s="66"/>
      <c r="Q13201" s="31">
        <f t="shared" si="412"/>
        <v>9999</v>
      </c>
      <c r="R13201" s="31" t="str">
        <f t="shared" si="413"/>
        <v/>
      </c>
      <c r="S13201" s="29">
        <f>IF($Q13201&lt;Parâmetros!$E$19,$G13201-1,$G13201)</f>
        <v>0</v>
      </c>
    </row>
    <row r="13202" spans="1:19" x14ac:dyDescent="0.25">
      <c r="A13202" s="116"/>
      <c r="B13202" s="65"/>
      <c r="C13202" s="65"/>
      <c r="D13202" s="66"/>
      <c r="E13202" s="67"/>
      <c r="F13202" s="65"/>
      <c r="G13202" s="66"/>
      <c r="J13202" s="65"/>
      <c r="K13202" s="65"/>
      <c r="L13202" s="66"/>
      <c r="M13202" s="65"/>
      <c r="N13202" s="65"/>
      <c r="O13202" s="65"/>
      <c r="P13202" s="66"/>
      <c r="Q13202" s="31">
        <f t="shared" si="412"/>
        <v>9999</v>
      </c>
      <c r="R13202" s="31" t="str">
        <f t="shared" si="413"/>
        <v/>
      </c>
      <c r="S13202" s="29">
        <f>IF($Q13202&lt;Parâmetros!$E$19,$G13202-1,$G13202)</f>
        <v>0</v>
      </c>
    </row>
    <row r="13203" spans="1:19" x14ac:dyDescent="0.25">
      <c r="A13203" s="116"/>
      <c r="B13203" s="65"/>
      <c r="C13203" s="65"/>
      <c r="D13203" s="66"/>
      <c r="E13203" s="67"/>
      <c r="F13203" s="65"/>
      <c r="G13203" s="66"/>
      <c r="J13203" s="65"/>
      <c r="K13203" s="65"/>
      <c r="L13203" s="66"/>
      <c r="M13203" s="65"/>
      <c r="N13203" s="65"/>
      <c r="O13203" s="65"/>
      <c r="P13203" s="66"/>
      <c r="Q13203" s="31">
        <f t="shared" si="412"/>
        <v>9999</v>
      </c>
      <c r="R13203" s="31" t="str">
        <f t="shared" si="413"/>
        <v/>
      </c>
      <c r="S13203" s="29">
        <f>IF($Q13203&lt;Parâmetros!$E$19,$G13203-1,$G13203)</f>
        <v>0</v>
      </c>
    </row>
    <row r="13204" spans="1:19" x14ac:dyDescent="0.25">
      <c r="A13204" s="116"/>
      <c r="B13204" s="65"/>
      <c r="C13204" s="65"/>
      <c r="D13204" s="66"/>
      <c r="E13204" s="67"/>
      <c r="F13204" s="65"/>
      <c r="G13204" s="66"/>
      <c r="J13204" s="65"/>
      <c r="K13204" s="65"/>
      <c r="L13204" s="66"/>
      <c r="M13204" s="65"/>
      <c r="N13204" s="65"/>
      <c r="O13204" s="65"/>
      <c r="P13204" s="66"/>
      <c r="Q13204" s="31">
        <f t="shared" si="412"/>
        <v>9999</v>
      </c>
      <c r="R13204" s="31" t="str">
        <f t="shared" si="413"/>
        <v/>
      </c>
      <c r="S13204" s="29">
        <f>IF($Q13204&lt;Parâmetros!$E$19,$G13204-1,$G13204)</f>
        <v>0</v>
      </c>
    </row>
    <row r="13205" spans="1:19" x14ac:dyDescent="0.25">
      <c r="A13205" s="116"/>
      <c r="B13205" s="65"/>
      <c r="C13205" s="65"/>
      <c r="D13205" s="66"/>
      <c r="E13205" s="67"/>
      <c r="F13205" s="65"/>
      <c r="G13205" s="66"/>
      <c r="J13205" s="65"/>
      <c r="K13205" s="65"/>
      <c r="L13205" s="66"/>
      <c r="M13205" s="65"/>
      <c r="N13205" s="65"/>
      <c r="O13205" s="65"/>
      <c r="P13205" s="66"/>
      <c r="Q13205" s="31">
        <f t="shared" si="412"/>
        <v>9999</v>
      </c>
      <c r="R13205" s="31" t="str">
        <f t="shared" si="413"/>
        <v/>
      </c>
      <c r="S13205" s="29">
        <f>IF($Q13205&lt;Parâmetros!$E$19,$G13205-1,$G13205)</f>
        <v>0</v>
      </c>
    </row>
    <row r="13206" spans="1:19" x14ac:dyDescent="0.25">
      <c r="A13206" s="116"/>
      <c r="B13206" s="65"/>
      <c r="C13206" s="65"/>
      <c r="D13206" s="66"/>
      <c r="E13206" s="67"/>
      <c r="F13206" s="65"/>
      <c r="G13206" s="66"/>
      <c r="J13206" s="65"/>
      <c r="K13206" s="65"/>
      <c r="L13206" s="66"/>
      <c r="M13206" s="65"/>
      <c r="N13206" s="65"/>
      <c r="O13206" s="65"/>
      <c r="P13206" s="66"/>
      <c r="Q13206" s="31">
        <f t="shared" si="412"/>
        <v>9999</v>
      </c>
      <c r="R13206" s="31" t="str">
        <f t="shared" si="413"/>
        <v/>
      </c>
      <c r="S13206" s="29">
        <f>IF($Q13206&lt;Parâmetros!$E$19,$G13206-1,$G13206)</f>
        <v>0</v>
      </c>
    </row>
    <row r="13207" spans="1:19" x14ac:dyDescent="0.25">
      <c r="A13207" s="116"/>
      <c r="B13207" s="65"/>
      <c r="C13207" s="65"/>
      <c r="D13207" s="66"/>
      <c r="E13207" s="67"/>
      <c r="F13207" s="65"/>
      <c r="G13207" s="66"/>
      <c r="J13207" s="65"/>
      <c r="K13207" s="65"/>
      <c r="L13207" s="66"/>
      <c r="M13207" s="65"/>
      <c r="N13207" s="65"/>
      <c r="O13207" s="65"/>
      <c r="P13207" s="66"/>
      <c r="Q13207" s="31">
        <f t="shared" si="412"/>
        <v>9999</v>
      </c>
      <c r="R13207" s="31" t="str">
        <f t="shared" si="413"/>
        <v/>
      </c>
      <c r="S13207" s="29">
        <f>IF($Q13207&lt;Parâmetros!$E$19,$G13207-1,$G13207)</f>
        <v>0</v>
      </c>
    </row>
    <row r="13208" spans="1:19" x14ac:dyDescent="0.25">
      <c r="A13208" s="116"/>
      <c r="B13208" s="65"/>
      <c r="C13208" s="65"/>
      <c r="D13208" s="66"/>
      <c r="E13208" s="67"/>
      <c r="F13208" s="65"/>
      <c r="G13208" s="66"/>
      <c r="J13208" s="65"/>
      <c r="K13208" s="65"/>
      <c r="L13208" s="66"/>
      <c r="M13208" s="65"/>
      <c r="N13208" s="65"/>
      <c r="O13208" s="65"/>
      <c r="P13208" s="66"/>
      <c r="Q13208" s="31">
        <f t="shared" si="412"/>
        <v>9999</v>
      </c>
      <c r="R13208" s="31" t="str">
        <f t="shared" si="413"/>
        <v/>
      </c>
      <c r="S13208" s="29">
        <f>IF($Q13208&lt;Parâmetros!$E$19,$G13208-1,$G13208)</f>
        <v>0</v>
      </c>
    </row>
    <row r="13209" spans="1:19" x14ac:dyDescent="0.25">
      <c r="A13209" s="116"/>
      <c r="B13209" s="65"/>
      <c r="C13209" s="65"/>
      <c r="D13209" s="66"/>
      <c r="E13209" s="67"/>
      <c r="F13209" s="65"/>
      <c r="G13209" s="66"/>
      <c r="J13209" s="65"/>
      <c r="K13209" s="65"/>
      <c r="L13209" s="66"/>
      <c r="M13209" s="65"/>
      <c r="O13209" s="65"/>
      <c r="P13209" s="66"/>
      <c r="Q13209" s="31">
        <f t="shared" si="412"/>
        <v>9999</v>
      </c>
      <c r="R13209" s="31" t="str">
        <f t="shared" si="413"/>
        <v/>
      </c>
      <c r="S13209" s="29">
        <f>IF($Q13209&lt;Parâmetros!$E$19,$G13209-1,$G13209)</f>
        <v>0</v>
      </c>
    </row>
    <row r="13210" spans="1:19" x14ac:dyDescent="0.25">
      <c r="A13210" s="116"/>
      <c r="B13210" s="65"/>
      <c r="C13210" s="65"/>
      <c r="D13210" s="66"/>
      <c r="E13210" s="67"/>
      <c r="F13210" s="65"/>
      <c r="G13210" s="66"/>
      <c r="J13210" s="65"/>
      <c r="K13210" s="65"/>
      <c r="L13210" s="66"/>
      <c r="M13210" s="65"/>
      <c r="O13210" s="65"/>
      <c r="P13210" s="66"/>
      <c r="Q13210" s="31">
        <f t="shared" si="412"/>
        <v>9999</v>
      </c>
      <c r="R13210" s="31" t="str">
        <f t="shared" si="413"/>
        <v/>
      </c>
      <c r="S13210" s="29">
        <f>IF($Q13210&lt;Parâmetros!$E$19,$G13210-1,$G13210)</f>
        <v>0</v>
      </c>
    </row>
    <row r="13211" spans="1:19" x14ac:dyDescent="0.25">
      <c r="A13211" s="116"/>
      <c r="B13211" s="65"/>
      <c r="C13211" s="65"/>
      <c r="D13211" s="66"/>
      <c r="E13211" s="67"/>
      <c r="F13211" s="65"/>
      <c r="G13211" s="66"/>
      <c r="J13211" s="65"/>
      <c r="K13211" s="65"/>
      <c r="L13211" s="66"/>
      <c r="M13211" s="65"/>
      <c r="O13211" s="65"/>
      <c r="P13211" s="66"/>
      <c r="Q13211" s="31">
        <f t="shared" si="412"/>
        <v>9999</v>
      </c>
      <c r="R13211" s="31" t="str">
        <f t="shared" si="413"/>
        <v/>
      </c>
      <c r="S13211" s="29">
        <f>IF($Q13211&lt;Parâmetros!$E$19,$G13211-1,$G13211)</f>
        <v>0</v>
      </c>
    </row>
    <row r="13212" spans="1:19" x14ac:dyDescent="0.25">
      <c r="A13212" s="116"/>
      <c r="B13212" s="65"/>
      <c r="C13212" s="65"/>
      <c r="D13212" s="66"/>
      <c r="E13212" s="67"/>
      <c r="F13212" s="65"/>
      <c r="G13212" s="66"/>
      <c r="J13212" s="65"/>
      <c r="K13212" s="65"/>
      <c r="L13212" s="66"/>
      <c r="M13212" s="65"/>
      <c r="O13212" s="65"/>
      <c r="P13212" s="66"/>
      <c r="Q13212" s="31">
        <f t="shared" si="412"/>
        <v>9999</v>
      </c>
      <c r="R13212" s="31" t="str">
        <f t="shared" si="413"/>
        <v/>
      </c>
      <c r="S13212" s="29">
        <f>IF($Q13212&lt;Parâmetros!$E$19,$G13212-1,$G13212)</f>
        <v>0</v>
      </c>
    </row>
    <row r="13213" spans="1:19" x14ac:dyDescent="0.25">
      <c r="A13213" s="116"/>
      <c r="B13213" s="65"/>
      <c r="C13213" s="65"/>
      <c r="D13213" s="66"/>
      <c r="E13213" s="67"/>
      <c r="F13213" s="65"/>
      <c r="G13213" s="66"/>
      <c r="J13213" s="65"/>
      <c r="K13213" s="65"/>
      <c r="L13213" s="66"/>
      <c r="M13213" s="65"/>
      <c r="O13213" s="65"/>
      <c r="P13213" s="66"/>
      <c r="Q13213" s="31">
        <f t="shared" si="412"/>
        <v>9999</v>
      </c>
      <c r="R13213" s="31" t="str">
        <f t="shared" si="413"/>
        <v/>
      </c>
      <c r="S13213" s="29">
        <f>IF($Q13213&lt;Parâmetros!$E$19,$G13213-1,$G13213)</f>
        <v>0</v>
      </c>
    </row>
    <row r="13214" spans="1:19" x14ac:dyDescent="0.25">
      <c r="A13214" s="116"/>
      <c r="B13214" s="65"/>
      <c r="C13214" s="65"/>
      <c r="D13214" s="66"/>
      <c r="E13214" s="67"/>
      <c r="F13214" s="65"/>
      <c r="G13214" s="66"/>
      <c r="J13214" s="65"/>
      <c r="K13214" s="65"/>
      <c r="L13214" s="66"/>
      <c r="M13214" s="65"/>
      <c r="O13214" s="65"/>
      <c r="P13214" s="66"/>
      <c r="Q13214" s="31">
        <f t="shared" si="412"/>
        <v>9999</v>
      </c>
      <c r="R13214" s="31" t="str">
        <f t="shared" si="413"/>
        <v/>
      </c>
      <c r="S13214" s="29">
        <f>IF($Q13214&lt;Parâmetros!$E$19,$G13214-1,$G13214)</f>
        <v>0</v>
      </c>
    </row>
    <row r="13215" spans="1:19" x14ac:dyDescent="0.25">
      <c r="A13215" s="116"/>
      <c r="B13215" s="65"/>
      <c r="C13215" s="65"/>
      <c r="D13215" s="66"/>
      <c r="E13215" s="67"/>
      <c r="F13215" s="65"/>
      <c r="G13215" s="66"/>
      <c r="J13215" s="65"/>
      <c r="K13215" s="65"/>
      <c r="L13215" s="66"/>
      <c r="M13215" s="65"/>
      <c r="O13215" s="65"/>
      <c r="P13215" s="66"/>
      <c r="Q13215" s="31">
        <f t="shared" si="412"/>
        <v>9999</v>
      </c>
      <c r="R13215" s="31" t="str">
        <f t="shared" si="413"/>
        <v/>
      </c>
      <c r="S13215" s="29">
        <f>IF($Q13215&lt;Parâmetros!$E$19,$G13215-1,$G13215)</f>
        <v>0</v>
      </c>
    </row>
    <row r="13216" spans="1:19" x14ac:dyDescent="0.25">
      <c r="A13216" s="116"/>
      <c r="B13216" s="65"/>
      <c r="C13216" s="65"/>
      <c r="D13216" s="66"/>
      <c r="E13216" s="67"/>
      <c r="F13216" s="65"/>
      <c r="G13216" s="66"/>
      <c r="J13216" s="65"/>
      <c r="K13216" s="65"/>
      <c r="L13216" s="66"/>
      <c r="M13216" s="65"/>
      <c r="O13216" s="65"/>
      <c r="P13216" s="66"/>
      <c r="Q13216" s="31">
        <f t="shared" si="412"/>
        <v>9999</v>
      </c>
      <c r="R13216" s="31" t="str">
        <f t="shared" si="413"/>
        <v/>
      </c>
      <c r="S13216" s="29">
        <f>IF($Q13216&lt;Parâmetros!$E$19,$G13216-1,$G13216)</f>
        <v>0</v>
      </c>
    </row>
    <row r="13217" spans="1:19" x14ac:dyDescent="0.25">
      <c r="A13217" s="116"/>
      <c r="B13217" s="65"/>
      <c r="C13217" s="65"/>
      <c r="D13217" s="66"/>
      <c r="E13217" s="67"/>
      <c r="F13217" s="65"/>
      <c r="G13217" s="66"/>
      <c r="J13217" s="65"/>
      <c r="K13217" s="65"/>
      <c r="L13217" s="66"/>
      <c r="M13217" s="65"/>
      <c r="N13217" s="65"/>
      <c r="O13217" s="65"/>
      <c r="P13217" s="66"/>
      <c r="Q13217" s="31">
        <f t="shared" si="412"/>
        <v>9999</v>
      </c>
      <c r="R13217" s="31" t="str">
        <f t="shared" si="413"/>
        <v/>
      </c>
      <c r="S13217" s="29">
        <f>IF($Q13217&lt;Parâmetros!$E$19,$G13217-1,$G13217)</f>
        <v>0</v>
      </c>
    </row>
    <row r="13218" spans="1:19" x14ac:dyDescent="0.25">
      <c r="A13218" s="116"/>
      <c r="B13218" s="65"/>
      <c r="C13218" s="65"/>
      <c r="D13218" s="66"/>
      <c r="E13218" s="67"/>
      <c r="F13218" s="65"/>
      <c r="G13218" s="66"/>
      <c r="J13218" s="65"/>
      <c r="K13218" s="65"/>
      <c r="L13218" s="66"/>
      <c r="M13218" s="65"/>
      <c r="N13218" s="65"/>
      <c r="O13218" s="65"/>
      <c r="P13218" s="66"/>
      <c r="Q13218" s="31">
        <f t="shared" si="412"/>
        <v>9999</v>
      </c>
      <c r="R13218" s="31" t="str">
        <f t="shared" si="413"/>
        <v/>
      </c>
      <c r="S13218" s="29">
        <f>IF($Q13218&lt;Parâmetros!$E$19,$G13218-1,$G13218)</f>
        <v>0</v>
      </c>
    </row>
    <row r="13219" spans="1:19" x14ac:dyDescent="0.25">
      <c r="A13219" s="116"/>
      <c r="B13219" s="65"/>
      <c r="C13219" s="65"/>
      <c r="D13219" s="66"/>
      <c r="E13219" s="67"/>
      <c r="F13219" s="65"/>
      <c r="G13219" s="66"/>
      <c r="J13219" s="65"/>
      <c r="K13219" s="65"/>
      <c r="L13219" s="66"/>
      <c r="M13219" s="65"/>
      <c r="N13219" s="65"/>
      <c r="O13219" s="65"/>
      <c r="P13219" s="66"/>
      <c r="Q13219" s="31">
        <f t="shared" si="412"/>
        <v>9999</v>
      </c>
      <c r="R13219" s="31" t="str">
        <f t="shared" si="413"/>
        <v/>
      </c>
      <c r="S13219" s="29">
        <f>IF($Q13219&lt;Parâmetros!$E$19,$G13219-1,$G13219)</f>
        <v>0</v>
      </c>
    </row>
    <row r="13220" spans="1:19" x14ac:dyDescent="0.25">
      <c r="A13220" s="116"/>
      <c r="B13220" s="65"/>
      <c r="C13220" s="65"/>
      <c r="D13220" s="66"/>
      <c r="E13220" s="67"/>
      <c r="F13220" s="65"/>
      <c r="G13220" s="66"/>
      <c r="J13220" s="65"/>
      <c r="K13220" s="65"/>
      <c r="L13220" s="66"/>
      <c r="M13220" s="65"/>
      <c r="N13220" s="65"/>
      <c r="O13220" s="65"/>
      <c r="P13220" s="66"/>
      <c r="Q13220" s="31">
        <f t="shared" si="412"/>
        <v>9999</v>
      </c>
      <c r="R13220" s="31" t="str">
        <f t="shared" si="413"/>
        <v/>
      </c>
      <c r="S13220" s="29">
        <f>IF($Q13220&lt;Parâmetros!$E$19,$G13220-1,$G13220)</f>
        <v>0</v>
      </c>
    </row>
    <row r="13221" spans="1:19" x14ac:dyDescent="0.25">
      <c r="A13221" s="116"/>
      <c r="B13221" s="65"/>
      <c r="C13221" s="65"/>
      <c r="D13221" s="66"/>
      <c r="E13221" s="67"/>
      <c r="F13221" s="65"/>
      <c r="G13221" s="66"/>
      <c r="J13221" s="65"/>
      <c r="K13221" s="65"/>
      <c r="L13221" s="66"/>
      <c r="M13221" s="65"/>
      <c r="N13221" s="65"/>
      <c r="O13221" s="65"/>
      <c r="P13221" s="66"/>
      <c r="Q13221" s="31">
        <f t="shared" si="412"/>
        <v>9999</v>
      </c>
      <c r="R13221" s="31" t="str">
        <f t="shared" si="413"/>
        <v/>
      </c>
      <c r="S13221" s="29">
        <f>IF($Q13221&lt;Parâmetros!$E$19,$G13221-1,$G13221)</f>
        <v>0</v>
      </c>
    </row>
    <row r="13222" spans="1:19" x14ac:dyDescent="0.25">
      <c r="A13222" s="116"/>
      <c r="B13222" s="65"/>
      <c r="C13222" s="65"/>
      <c r="D13222" s="66"/>
      <c r="E13222" s="67"/>
      <c r="F13222" s="65"/>
      <c r="G13222" s="66"/>
      <c r="J13222" s="65"/>
      <c r="K13222" s="65"/>
      <c r="L13222" s="66"/>
      <c r="M13222" s="65"/>
      <c r="N13222" s="65"/>
      <c r="O13222" s="65"/>
      <c r="P13222" s="66"/>
      <c r="Q13222" s="31">
        <f t="shared" si="412"/>
        <v>9999</v>
      </c>
      <c r="R13222" s="31" t="str">
        <f t="shared" si="413"/>
        <v/>
      </c>
      <c r="S13222" s="29">
        <f>IF($Q13222&lt;Parâmetros!$E$19,$G13222-1,$G13222)</f>
        <v>0</v>
      </c>
    </row>
    <row r="13223" spans="1:19" x14ac:dyDescent="0.25">
      <c r="A13223" s="116"/>
      <c r="B13223" s="65"/>
      <c r="C13223" s="65"/>
      <c r="D13223" s="66"/>
      <c r="E13223" s="67"/>
      <c r="F13223" s="65"/>
      <c r="G13223" s="66"/>
      <c r="J13223" s="65"/>
      <c r="K13223" s="65"/>
      <c r="L13223" s="66"/>
      <c r="M13223" s="65"/>
      <c r="N13223" s="65"/>
      <c r="O13223" s="65"/>
      <c r="P13223" s="66"/>
      <c r="Q13223" s="31">
        <f t="shared" si="412"/>
        <v>9999</v>
      </c>
      <c r="R13223" s="31" t="str">
        <f t="shared" si="413"/>
        <v/>
      </c>
      <c r="S13223" s="29">
        <f>IF($Q13223&lt;Parâmetros!$E$19,$G13223-1,$G13223)</f>
        <v>0</v>
      </c>
    </row>
    <row r="13224" spans="1:19" x14ac:dyDescent="0.25">
      <c r="A13224" s="116"/>
      <c r="B13224" s="65"/>
      <c r="C13224" s="65"/>
      <c r="D13224" s="66"/>
      <c r="E13224" s="67"/>
      <c r="F13224" s="65"/>
      <c r="G13224" s="66"/>
      <c r="J13224" s="65"/>
      <c r="K13224" s="65"/>
      <c r="L13224" s="66"/>
      <c r="M13224" s="65"/>
      <c r="N13224" s="65"/>
      <c r="O13224" s="65"/>
      <c r="P13224" s="66"/>
      <c r="Q13224" s="31">
        <f t="shared" si="412"/>
        <v>9999</v>
      </c>
      <c r="R13224" s="31" t="str">
        <f t="shared" si="413"/>
        <v/>
      </c>
      <c r="S13224" s="29">
        <f>IF($Q13224&lt;Parâmetros!$E$19,$G13224-1,$G13224)</f>
        <v>0</v>
      </c>
    </row>
    <row r="13225" spans="1:19" x14ac:dyDescent="0.25">
      <c r="A13225" s="116"/>
      <c r="B13225" s="65"/>
      <c r="C13225" s="65"/>
      <c r="D13225" s="66"/>
      <c r="E13225" s="67"/>
      <c r="F13225" s="65"/>
      <c r="G13225" s="66"/>
      <c r="J13225" s="65"/>
      <c r="K13225" s="65"/>
      <c r="L13225" s="66"/>
      <c r="M13225" s="65"/>
      <c r="N13225" s="65"/>
      <c r="O13225" s="65"/>
      <c r="P13225" s="66"/>
      <c r="Q13225" s="31">
        <f t="shared" si="412"/>
        <v>9999</v>
      </c>
      <c r="R13225" s="31" t="str">
        <f t="shared" si="413"/>
        <v/>
      </c>
      <c r="S13225" s="29">
        <f>IF($Q13225&lt;Parâmetros!$E$19,$G13225-1,$G13225)</f>
        <v>0</v>
      </c>
    </row>
    <row r="13226" spans="1:19" x14ac:dyDescent="0.25">
      <c r="A13226" s="116"/>
      <c r="B13226" s="65"/>
      <c r="C13226" s="65"/>
      <c r="D13226" s="66"/>
      <c r="E13226" s="67"/>
      <c r="F13226" s="65"/>
      <c r="G13226" s="66"/>
      <c r="J13226" s="65"/>
      <c r="K13226" s="65"/>
      <c r="L13226" s="66"/>
      <c r="M13226" s="65"/>
      <c r="N13226" s="65"/>
      <c r="O13226" s="65"/>
      <c r="P13226" s="66"/>
      <c r="Q13226" s="31">
        <f t="shared" si="412"/>
        <v>9999</v>
      </c>
      <c r="R13226" s="31" t="str">
        <f t="shared" si="413"/>
        <v/>
      </c>
      <c r="S13226" s="29">
        <f>IF($Q13226&lt;Parâmetros!$E$19,$G13226-1,$G13226)</f>
        <v>0</v>
      </c>
    </row>
    <row r="13227" spans="1:19" x14ac:dyDescent="0.25">
      <c r="A13227" s="116"/>
      <c r="B13227" s="65"/>
      <c r="C13227" s="65"/>
      <c r="D13227" s="66"/>
      <c r="E13227" s="67"/>
      <c r="F13227" s="65"/>
      <c r="G13227" s="66"/>
      <c r="J13227" s="65"/>
      <c r="K13227" s="65"/>
      <c r="L13227" s="66"/>
      <c r="M13227" s="65"/>
      <c r="N13227" s="65"/>
      <c r="O13227" s="65"/>
      <c r="P13227" s="66"/>
      <c r="Q13227" s="31">
        <f t="shared" si="412"/>
        <v>9999</v>
      </c>
      <c r="R13227" s="31" t="str">
        <f t="shared" si="413"/>
        <v/>
      </c>
      <c r="S13227" s="29">
        <f>IF($Q13227&lt;Parâmetros!$E$19,$G13227-1,$G13227)</f>
        <v>0</v>
      </c>
    </row>
    <row r="13228" spans="1:19" x14ac:dyDescent="0.25">
      <c r="A13228" s="116"/>
      <c r="B13228" s="65"/>
      <c r="C13228" s="65"/>
      <c r="D13228" s="66"/>
      <c r="E13228" s="67"/>
      <c r="F13228" s="65"/>
      <c r="G13228" s="66"/>
      <c r="J13228" s="65"/>
      <c r="K13228" s="65"/>
      <c r="L13228" s="66"/>
      <c r="M13228" s="65"/>
      <c r="N13228" s="65"/>
      <c r="O13228" s="65"/>
      <c r="P13228" s="66"/>
      <c r="Q13228" s="31">
        <f t="shared" si="412"/>
        <v>9999</v>
      </c>
      <c r="R13228" s="31" t="str">
        <f t="shared" si="413"/>
        <v/>
      </c>
      <c r="S13228" s="29">
        <f>IF($Q13228&lt;Parâmetros!$E$19,$G13228-1,$G13228)</f>
        <v>0</v>
      </c>
    </row>
    <row r="13229" spans="1:19" x14ac:dyDescent="0.25">
      <c r="A13229" s="116"/>
      <c r="B13229" s="65"/>
      <c r="C13229" s="65"/>
      <c r="D13229" s="66"/>
      <c r="E13229" s="67"/>
      <c r="F13229" s="65"/>
      <c r="G13229" s="66"/>
      <c r="J13229" s="65"/>
      <c r="K13229" s="65"/>
      <c r="L13229" s="66"/>
      <c r="M13229" s="65"/>
      <c r="N13229" s="65"/>
      <c r="O13229" s="65"/>
      <c r="P13229" s="66"/>
      <c r="Q13229" s="31">
        <f t="shared" si="412"/>
        <v>9999</v>
      </c>
      <c r="R13229" s="31" t="str">
        <f t="shared" si="413"/>
        <v/>
      </c>
      <c r="S13229" s="29">
        <f>IF($Q13229&lt;Parâmetros!$E$19,$G13229-1,$G13229)</f>
        <v>0</v>
      </c>
    </row>
    <row r="13230" spans="1:19" x14ac:dyDescent="0.25">
      <c r="A13230" s="116"/>
      <c r="B13230" s="65"/>
      <c r="C13230" s="65"/>
      <c r="D13230" s="66"/>
      <c r="E13230" s="67"/>
      <c r="F13230" s="65"/>
      <c r="G13230" s="66"/>
      <c r="J13230" s="65"/>
      <c r="K13230" s="65"/>
      <c r="L13230" s="66"/>
      <c r="M13230" s="65"/>
      <c r="N13230" s="65"/>
      <c r="O13230" s="65"/>
      <c r="P13230" s="66"/>
      <c r="Q13230" s="31">
        <f t="shared" si="412"/>
        <v>9999</v>
      </c>
      <c r="R13230" s="31" t="str">
        <f t="shared" si="413"/>
        <v/>
      </c>
      <c r="S13230" s="29">
        <f>IF($Q13230&lt;Parâmetros!$E$19,$G13230-1,$G13230)</f>
        <v>0</v>
      </c>
    </row>
    <row r="13231" spans="1:19" x14ac:dyDescent="0.25">
      <c r="A13231" s="116"/>
      <c r="B13231" s="65"/>
      <c r="C13231" s="65"/>
      <c r="D13231" s="66"/>
      <c r="E13231" s="67"/>
      <c r="F13231" s="65"/>
      <c r="G13231" s="66"/>
      <c r="J13231" s="65"/>
      <c r="K13231" s="65"/>
      <c r="L13231" s="66"/>
      <c r="M13231" s="65"/>
      <c r="N13231" s="65"/>
      <c r="O13231" s="65"/>
      <c r="P13231" s="66"/>
      <c r="Q13231" s="31">
        <f t="shared" si="412"/>
        <v>9999</v>
      </c>
      <c r="R13231" s="31" t="str">
        <f t="shared" si="413"/>
        <v/>
      </c>
      <c r="S13231" s="29">
        <f>IF($Q13231&lt;Parâmetros!$E$19,$G13231-1,$G13231)</f>
        <v>0</v>
      </c>
    </row>
    <row r="13232" spans="1:19" x14ac:dyDescent="0.25">
      <c r="A13232" s="116"/>
      <c r="B13232" s="65"/>
      <c r="C13232" s="65"/>
      <c r="D13232" s="66"/>
      <c r="E13232" s="67"/>
      <c r="F13232" s="65"/>
      <c r="G13232" s="66"/>
      <c r="J13232" s="65"/>
      <c r="K13232" s="65"/>
      <c r="L13232" s="66"/>
      <c r="M13232" s="65"/>
      <c r="N13232" s="65"/>
      <c r="O13232" s="65"/>
      <c r="P13232" s="66"/>
      <c r="Q13232" s="31">
        <f t="shared" si="412"/>
        <v>9999</v>
      </c>
      <c r="R13232" s="31" t="str">
        <f t="shared" si="413"/>
        <v/>
      </c>
      <c r="S13232" s="29">
        <f>IF($Q13232&lt;Parâmetros!$E$19,$G13232-1,$G13232)</f>
        <v>0</v>
      </c>
    </row>
    <row r="13233" spans="1:19" x14ac:dyDescent="0.25">
      <c r="A13233" s="116"/>
      <c r="B13233" s="65"/>
      <c r="C13233" s="65"/>
      <c r="D13233" s="66"/>
      <c r="E13233" s="67"/>
      <c r="F13233" s="65"/>
      <c r="G13233" s="66"/>
      <c r="J13233" s="65"/>
      <c r="K13233" s="65"/>
      <c r="L13233" s="66"/>
      <c r="M13233" s="65"/>
      <c r="N13233" s="65"/>
      <c r="O13233" s="65"/>
      <c r="P13233" s="66"/>
      <c r="Q13233" s="31">
        <f t="shared" si="412"/>
        <v>9999</v>
      </c>
      <c r="R13233" s="31" t="str">
        <f t="shared" si="413"/>
        <v/>
      </c>
      <c r="S13233" s="29">
        <f>IF($Q13233&lt;Parâmetros!$E$19,$G13233-1,$G13233)</f>
        <v>0</v>
      </c>
    </row>
    <row r="13234" spans="1:19" x14ac:dyDescent="0.25">
      <c r="A13234" s="116"/>
      <c r="B13234" s="65"/>
      <c r="C13234" s="65"/>
      <c r="D13234" s="66"/>
      <c r="E13234" s="67"/>
      <c r="F13234" s="65"/>
      <c r="G13234" s="66"/>
      <c r="J13234" s="65"/>
      <c r="K13234" s="65"/>
      <c r="L13234" s="66"/>
      <c r="M13234" s="65"/>
      <c r="N13234" s="65"/>
      <c r="O13234" s="65"/>
      <c r="P13234" s="66"/>
      <c r="Q13234" s="31">
        <f t="shared" si="412"/>
        <v>9999</v>
      </c>
      <c r="R13234" s="31" t="str">
        <f t="shared" si="413"/>
        <v/>
      </c>
      <c r="S13234" s="29">
        <f>IF($Q13234&lt;Parâmetros!$E$19,$G13234-1,$G13234)</f>
        <v>0</v>
      </c>
    </row>
    <row r="13235" spans="1:19" x14ac:dyDescent="0.25">
      <c r="A13235" s="116"/>
      <c r="B13235" s="65"/>
      <c r="C13235" s="65"/>
      <c r="D13235" s="66"/>
      <c r="E13235" s="67"/>
      <c r="F13235" s="65"/>
      <c r="G13235" s="66"/>
      <c r="J13235" s="65"/>
      <c r="K13235" s="65"/>
      <c r="L13235" s="66"/>
      <c r="M13235" s="65"/>
      <c r="N13235" s="65"/>
      <c r="O13235" s="65"/>
      <c r="P13235" s="66"/>
      <c r="Q13235" s="31">
        <f t="shared" si="412"/>
        <v>9999</v>
      </c>
      <c r="R13235" s="31" t="str">
        <f t="shared" si="413"/>
        <v/>
      </c>
      <c r="S13235" s="29">
        <f>IF($Q13235&lt;Parâmetros!$E$19,$G13235-1,$G13235)</f>
        <v>0</v>
      </c>
    </row>
    <row r="13236" spans="1:19" x14ac:dyDescent="0.25">
      <c r="A13236" s="116"/>
      <c r="B13236" s="65"/>
      <c r="C13236" s="65"/>
      <c r="D13236" s="66"/>
      <c r="E13236" s="67"/>
      <c r="F13236" s="65"/>
      <c r="G13236" s="66"/>
      <c r="J13236" s="65"/>
      <c r="K13236" s="65"/>
      <c r="L13236" s="66"/>
      <c r="M13236" s="65"/>
      <c r="N13236" s="65"/>
      <c r="O13236" s="65"/>
      <c r="P13236" s="66"/>
      <c r="Q13236" s="31">
        <f t="shared" si="412"/>
        <v>9999</v>
      </c>
      <c r="R13236" s="31" t="str">
        <f t="shared" si="413"/>
        <v/>
      </c>
      <c r="S13236" s="29">
        <f>IF($Q13236&lt;Parâmetros!$E$19,$G13236-1,$G13236)</f>
        <v>0</v>
      </c>
    </row>
    <row r="13237" spans="1:19" x14ac:dyDescent="0.25">
      <c r="A13237" s="116"/>
      <c r="B13237" s="65"/>
      <c r="C13237" s="65"/>
      <c r="D13237" s="66"/>
      <c r="E13237" s="67"/>
      <c r="F13237" s="65"/>
      <c r="G13237" s="66"/>
      <c r="J13237" s="65"/>
      <c r="K13237" s="65"/>
      <c r="L13237" s="66"/>
      <c r="M13237" s="65"/>
      <c r="N13237" s="65"/>
      <c r="O13237" s="65"/>
      <c r="P13237" s="66"/>
      <c r="Q13237" s="31">
        <f t="shared" si="412"/>
        <v>9999</v>
      </c>
      <c r="R13237" s="31" t="str">
        <f t="shared" si="413"/>
        <v/>
      </c>
      <c r="S13237" s="29">
        <f>IF($Q13237&lt;Parâmetros!$E$19,$G13237-1,$G13237)</f>
        <v>0</v>
      </c>
    </row>
    <row r="13238" spans="1:19" x14ac:dyDescent="0.25">
      <c r="A13238" s="116"/>
      <c r="B13238" s="65"/>
      <c r="C13238" s="65"/>
      <c r="D13238" s="66"/>
      <c r="E13238" s="67"/>
      <c r="F13238" s="65"/>
      <c r="G13238" s="66"/>
      <c r="J13238" s="65"/>
      <c r="K13238" s="65"/>
      <c r="L13238" s="66"/>
      <c r="M13238" s="65"/>
      <c r="N13238" s="65"/>
      <c r="O13238" s="65"/>
      <c r="P13238" s="66"/>
      <c r="Q13238" s="31">
        <f t="shared" si="412"/>
        <v>9999</v>
      </c>
      <c r="R13238" s="31" t="str">
        <f t="shared" si="413"/>
        <v/>
      </c>
      <c r="S13238" s="29">
        <f>IF($Q13238&lt;Parâmetros!$E$19,$G13238-1,$G13238)</f>
        <v>0</v>
      </c>
    </row>
    <row r="13239" spans="1:19" x14ac:dyDescent="0.25">
      <c r="A13239" s="116"/>
      <c r="B13239" s="65"/>
      <c r="C13239" s="65"/>
      <c r="D13239" s="66"/>
      <c r="E13239" s="67"/>
      <c r="F13239" s="65"/>
      <c r="G13239" s="66"/>
      <c r="J13239" s="65"/>
      <c r="K13239" s="65"/>
      <c r="L13239" s="66"/>
      <c r="M13239" s="65"/>
      <c r="N13239" s="65"/>
      <c r="O13239" s="65"/>
      <c r="P13239" s="66"/>
      <c r="Q13239" s="31">
        <f t="shared" si="412"/>
        <v>9999</v>
      </c>
      <c r="R13239" s="31" t="str">
        <f t="shared" si="413"/>
        <v/>
      </c>
      <c r="S13239" s="29">
        <f>IF($Q13239&lt;Parâmetros!$E$19,$G13239-1,$G13239)</f>
        <v>0</v>
      </c>
    </row>
    <row r="13240" spans="1:19" x14ac:dyDescent="0.25">
      <c r="A13240" s="116"/>
      <c r="B13240" s="65"/>
      <c r="C13240" s="65"/>
      <c r="D13240" s="66"/>
      <c r="E13240" s="67"/>
      <c r="F13240" s="65"/>
      <c r="G13240" s="66"/>
      <c r="J13240" s="65"/>
      <c r="K13240" s="65"/>
      <c r="L13240" s="66"/>
      <c r="M13240" s="65"/>
      <c r="N13240" s="65"/>
      <c r="O13240" s="65"/>
      <c r="P13240" s="66"/>
      <c r="Q13240" s="31">
        <f t="shared" si="412"/>
        <v>9999</v>
      </c>
      <c r="R13240" s="31" t="str">
        <f t="shared" si="413"/>
        <v/>
      </c>
      <c r="S13240" s="29">
        <f>IF($Q13240&lt;Parâmetros!$E$19,$G13240-1,$G13240)</f>
        <v>0</v>
      </c>
    </row>
    <row r="13241" spans="1:19" x14ac:dyDescent="0.25">
      <c r="A13241" s="116"/>
      <c r="B13241" s="65"/>
      <c r="C13241" s="65"/>
      <c r="D13241" s="66"/>
      <c r="E13241" s="67"/>
      <c r="F13241" s="65"/>
      <c r="G13241" s="66"/>
      <c r="J13241" s="65"/>
      <c r="K13241" s="65"/>
      <c r="L13241" s="66"/>
      <c r="M13241" s="65"/>
      <c r="N13241" s="65"/>
      <c r="O13241" s="65"/>
      <c r="P13241" s="66"/>
      <c r="Q13241" s="31">
        <f t="shared" si="412"/>
        <v>9999</v>
      </c>
      <c r="R13241" s="31" t="str">
        <f t="shared" si="413"/>
        <v/>
      </c>
      <c r="S13241" s="29">
        <f>IF($Q13241&lt;Parâmetros!$E$19,$G13241-1,$G13241)</f>
        <v>0</v>
      </c>
    </row>
    <row r="13242" spans="1:19" x14ac:dyDescent="0.25">
      <c r="A13242" s="116"/>
      <c r="B13242" s="65"/>
      <c r="C13242" s="65"/>
      <c r="D13242" s="66"/>
      <c r="E13242" s="67"/>
      <c r="F13242" s="65"/>
      <c r="G13242" s="66"/>
      <c r="J13242" s="65"/>
      <c r="K13242" s="65"/>
      <c r="L13242" s="66"/>
      <c r="M13242" s="65"/>
      <c r="N13242" s="65"/>
      <c r="O13242" s="65"/>
      <c r="P13242" s="66"/>
      <c r="Q13242" s="31">
        <f t="shared" si="412"/>
        <v>9999</v>
      </c>
      <c r="R13242" s="31" t="str">
        <f t="shared" si="413"/>
        <v/>
      </c>
      <c r="S13242" s="29">
        <f>IF($Q13242&lt;Parâmetros!$E$19,$G13242-1,$G13242)</f>
        <v>0</v>
      </c>
    </row>
    <row r="13243" spans="1:19" x14ac:dyDescent="0.25">
      <c r="A13243" s="116"/>
      <c r="B13243" s="65"/>
      <c r="C13243" s="65"/>
      <c r="D13243" s="66"/>
      <c r="E13243" s="67"/>
      <c r="F13243" s="65"/>
      <c r="G13243" s="66"/>
      <c r="J13243" s="65"/>
      <c r="K13243" s="65"/>
      <c r="L13243" s="66"/>
      <c r="M13243" s="65"/>
      <c r="N13243" s="65"/>
      <c r="O13243" s="65"/>
      <c r="P13243" s="66"/>
      <c r="Q13243" s="31">
        <f t="shared" si="412"/>
        <v>9999</v>
      </c>
      <c r="R13243" s="31" t="str">
        <f t="shared" si="413"/>
        <v/>
      </c>
      <c r="S13243" s="29">
        <f>IF($Q13243&lt;Parâmetros!$E$19,$G13243-1,$G13243)</f>
        <v>0</v>
      </c>
    </row>
    <row r="13244" spans="1:19" x14ac:dyDescent="0.25">
      <c r="A13244" s="116"/>
      <c r="B13244" s="65"/>
      <c r="C13244" s="65"/>
      <c r="D13244" s="66"/>
      <c r="E13244" s="67"/>
      <c r="F13244" s="65"/>
      <c r="G13244" s="66"/>
      <c r="J13244" s="65"/>
      <c r="K13244" s="65"/>
      <c r="L13244" s="66"/>
      <c r="M13244" s="65"/>
      <c r="N13244" s="65"/>
      <c r="O13244" s="65"/>
      <c r="P13244" s="66"/>
      <c r="Q13244" s="31">
        <f t="shared" ref="Q13244:Q13307" si="414">IFERROR(VALUE(LEFT($J13244,2))*60+VALUE(MID($J13244,4,2)),9999)</f>
        <v>9999</v>
      </c>
      <c r="R13244" s="31" t="str">
        <f t="shared" ref="R13244:R13307" si="415">IFERROR(VALUE(LEFT($K13244,2))*60+VALUE(MID($K13244,4,2)),"")</f>
        <v/>
      </c>
      <c r="S13244" s="29">
        <f>IF($Q13244&lt;Parâmetros!$E$19,$G13244-1,$G13244)</f>
        <v>0</v>
      </c>
    </row>
    <row r="13245" spans="1:19" x14ac:dyDescent="0.25">
      <c r="A13245" s="116"/>
      <c r="B13245" s="65"/>
      <c r="C13245" s="65"/>
      <c r="D13245" s="66"/>
      <c r="E13245" s="67"/>
      <c r="F13245" s="65"/>
      <c r="G13245" s="66"/>
      <c r="J13245" s="65"/>
      <c r="K13245" s="65"/>
      <c r="L13245" s="66"/>
      <c r="M13245" s="65"/>
      <c r="N13245" s="65"/>
      <c r="O13245" s="65"/>
      <c r="P13245" s="66"/>
      <c r="Q13245" s="31">
        <f t="shared" si="414"/>
        <v>9999</v>
      </c>
      <c r="R13245" s="31" t="str">
        <f t="shared" si="415"/>
        <v/>
      </c>
      <c r="S13245" s="29">
        <f>IF($Q13245&lt;Parâmetros!$E$19,$G13245-1,$G13245)</f>
        <v>0</v>
      </c>
    </row>
    <row r="13246" spans="1:19" x14ac:dyDescent="0.25">
      <c r="A13246" s="116"/>
      <c r="B13246" s="65"/>
      <c r="C13246" s="65"/>
      <c r="D13246" s="66"/>
      <c r="E13246" s="67"/>
      <c r="F13246" s="65"/>
      <c r="G13246" s="66"/>
      <c r="J13246" s="65"/>
      <c r="K13246" s="65"/>
      <c r="L13246" s="66"/>
      <c r="M13246" s="65"/>
      <c r="N13246" s="65"/>
      <c r="O13246" s="65"/>
      <c r="P13246" s="66"/>
      <c r="Q13246" s="31">
        <f t="shared" si="414"/>
        <v>9999</v>
      </c>
      <c r="R13246" s="31" t="str">
        <f t="shared" si="415"/>
        <v/>
      </c>
      <c r="S13246" s="29">
        <f>IF($Q13246&lt;Parâmetros!$E$19,$G13246-1,$G13246)</f>
        <v>0</v>
      </c>
    </row>
    <row r="13247" spans="1:19" x14ac:dyDescent="0.25">
      <c r="A13247" s="116"/>
      <c r="B13247" s="65"/>
      <c r="C13247" s="65"/>
      <c r="D13247" s="66"/>
      <c r="E13247" s="67"/>
      <c r="F13247" s="65"/>
      <c r="G13247" s="66"/>
      <c r="J13247" s="65"/>
      <c r="K13247" s="65"/>
      <c r="L13247" s="66"/>
      <c r="M13247" s="65"/>
      <c r="N13247" s="65"/>
      <c r="O13247" s="65"/>
      <c r="P13247" s="66"/>
      <c r="Q13247" s="31">
        <f t="shared" si="414"/>
        <v>9999</v>
      </c>
      <c r="R13247" s="31" t="str">
        <f t="shared" si="415"/>
        <v/>
      </c>
      <c r="S13247" s="29">
        <f>IF($Q13247&lt;Parâmetros!$E$19,$G13247-1,$G13247)</f>
        <v>0</v>
      </c>
    </row>
    <row r="13248" spans="1:19" x14ac:dyDescent="0.25">
      <c r="A13248" s="116"/>
      <c r="B13248" s="65"/>
      <c r="C13248" s="65"/>
      <c r="D13248" s="66"/>
      <c r="E13248" s="67"/>
      <c r="F13248" s="65"/>
      <c r="G13248" s="66"/>
      <c r="J13248" s="65"/>
      <c r="K13248" s="65"/>
      <c r="L13248" s="66"/>
      <c r="M13248" s="65"/>
      <c r="N13248" s="65"/>
      <c r="O13248" s="65"/>
      <c r="P13248" s="66"/>
      <c r="Q13248" s="31">
        <f t="shared" si="414"/>
        <v>9999</v>
      </c>
      <c r="R13248" s="31" t="str">
        <f t="shared" si="415"/>
        <v/>
      </c>
      <c r="S13248" s="29">
        <f>IF($Q13248&lt;Parâmetros!$E$19,$G13248-1,$G13248)</f>
        <v>0</v>
      </c>
    </row>
    <row r="13249" spans="1:19" x14ac:dyDescent="0.25">
      <c r="A13249" s="116"/>
      <c r="B13249" s="65"/>
      <c r="C13249" s="65"/>
      <c r="D13249" s="66"/>
      <c r="E13249" s="67"/>
      <c r="F13249" s="65"/>
      <c r="G13249" s="66"/>
      <c r="J13249" s="65"/>
      <c r="K13249" s="65"/>
      <c r="L13249" s="66"/>
      <c r="M13249" s="65"/>
      <c r="N13249" s="65"/>
      <c r="O13249" s="65"/>
      <c r="P13249" s="66"/>
      <c r="Q13249" s="31">
        <f t="shared" si="414"/>
        <v>9999</v>
      </c>
      <c r="R13249" s="31" t="str">
        <f t="shared" si="415"/>
        <v/>
      </c>
      <c r="S13249" s="29">
        <f>IF($Q13249&lt;Parâmetros!$E$19,$G13249-1,$G13249)</f>
        <v>0</v>
      </c>
    </row>
    <row r="13250" spans="1:19" x14ac:dyDescent="0.25">
      <c r="A13250" s="116"/>
      <c r="B13250" s="65"/>
      <c r="C13250" s="65"/>
      <c r="D13250" s="66"/>
      <c r="E13250" s="67"/>
      <c r="F13250" s="65"/>
      <c r="G13250" s="66"/>
      <c r="J13250" s="65"/>
      <c r="K13250" s="65"/>
      <c r="L13250" s="66"/>
      <c r="M13250" s="65"/>
      <c r="N13250" s="65"/>
      <c r="O13250" s="65"/>
      <c r="P13250" s="66"/>
      <c r="Q13250" s="31">
        <f t="shared" si="414"/>
        <v>9999</v>
      </c>
      <c r="R13250" s="31" t="str">
        <f t="shared" si="415"/>
        <v/>
      </c>
      <c r="S13250" s="29">
        <f>IF($Q13250&lt;Parâmetros!$E$19,$G13250-1,$G13250)</f>
        <v>0</v>
      </c>
    </row>
    <row r="13251" spans="1:19" x14ac:dyDescent="0.25">
      <c r="A13251" s="116"/>
      <c r="B13251" s="65"/>
      <c r="C13251" s="65"/>
      <c r="D13251" s="66"/>
      <c r="E13251" s="67"/>
      <c r="F13251" s="65"/>
      <c r="G13251" s="66"/>
      <c r="J13251" s="65"/>
      <c r="K13251" s="65"/>
      <c r="L13251" s="66"/>
      <c r="M13251" s="65"/>
      <c r="N13251" s="65"/>
      <c r="O13251" s="65"/>
      <c r="P13251" s="66"/>
      <c r="Q13251" s="31">
        <f t="shared" si="414"/>
        <v>9999</v>
      </c>
      <c r="R13251" s="31" t="str">
        <f t="shared" si="415"/>
        <v/>
      </c>
      <c r="S13251" s="29">
        <f>IF($Q13251&lt;Parâmetros!$E$19,$G13251-1,$G13251)</f>
        <v>0</v>
      </c>
    </row>
    <row r="13252" spans="1:19" x14ac:dyDescent="0.25">
      <c r="A13252" s="116"/>
      <c r="B13252" s="65"/>
      <c r="C13252" s="65"/>
      <c r="D13252" s="66"/>
      <c r="E13252" s="67"/>
      <c r="F13252" s="65"/>
      <c r="G13252" s="66"/>
      <c r="J13252" s="65"/>
      <c r="K13252" s="65"/>
      <c r="L13252" s="66"/>
      <c r="M13252" s="65"/>
      <c r="N13252" s="65"/>
      <c r="O13252" s="65"/>
      <c r="P13252" s="66"/>
      <c r="Q13252" s="31">
        <f t="shared" si="414"/>
        <v>9999</v>
      </c>
      <c r="R13252" s="31" t="str">
        <f t="shared" si="415"/>
        <v/>
      </c>
      <c r="S13252" s="29">
        <f>IF($Q13252&lt;Parâmetros!$E$19,$G13252-1,$G13252)</f>
        <v>0</v>
      </c>
    </row>
    <row r="13253" spans="1:19" x14ac:dyDescent="0.25">
      <c r="A13253" s="116"/>
      <c r="B13253" s="65"/>
      <c r="C13253" s="65"/>
      <c r="D13253" s="66"/>
      <c r="E13253" s="67"/>
      <c r="F13253" s="65"/>
      <c r="G13253" s="66"/>
      <c r="J13253" s="65"/>
      <c r="K13253" s="65"/>
      <c r="L13253" s="66"/>
      <c r="M13253" s="65"/>
      <c r="N13253" s="65"/>
      <c r="O13253" s="65"/>
      <c r="P13253" s="66"/>
      <c r="Q13253" s="31">
        <f t="shared" si="414"/>
        <v>9999</v>
      </c>
      <c r="R13253" s="31" t="str">
        <f t="shared" si="415"/>
        <v/>
      </c>
      <c r="S13253" s="29">
        <f>IF($Q13253&lt;Parâmetros!$E$19,$G13253-1,$G13253)</f>
        <v>0</v>
      </c>
    </row>
    <row r="13254" spans="1:19" x14ac:dyDescent="0.25">
      <c r="A13254" s="116"/>
      <c r="B13254" s="65"/>
      <c r="C13254" s="65"/>
      <c r="D13254" s="66"/>
      <c r="E13254" s="67"/>
      <c r="F13254" s="65"/>
      <c r="G13254" s="66"/>
      <c r="J13254" s="65"/>
      <c r="K13254" s="65"/>
      <c r="L13254" s="66"/>
      <c r="M13254" s="65"/>
      <c r="N13254" s="65"/>
      <c r="O13254" s="65"/>
      <c r="P13254" s="66"/>
      <c r="Q13254" s="31">
        <f t="shared" si="414"/>
        <v>9999</v>
      </c>
      <c r="R13254" s="31" t="str">
        <f t="shared" si="415"/>
        <v/>
      </c>
      <c r="S13254" s="29">
        <f>IF($Q13254&lt;Parâmetros!$E$19,$G13254-1,$G13254)</f>
        <v>0</v>
      </c>
    </row>
    <row r="13255" spans="1:19" x14ac:dyDescent="0.25">
      <c r="A13255" s="116"/>
      <c r="B13255" s="65"/>
      <c r="C13255" s="65"/>
      <c r="D13255" s="66"/>
      <c r="E13255" s="67"/>
      <c r="F13255" s="65"/>
      <c r="G13255" s="66"/>
      <c r="J13255" s="65"/>
      <c r="K13255" s="65"/>
      <c r="L13255" s="66"/>
      <c r="M13255" s="65"/>
      <c r="N13255" s="65"/>
      <c r="O13255" s="65"/>
      <c r="P13255" s="66"/>
      <c r="Q13255" s="31">
        <f t="shared" si="414"/>
        <v>9999</v>
      </c>
      <c r="R13255" s="31" t="str">
        <f t="shared" si="415"/>
        <v/>
      </c>
      <c r="S13255" s="29">
        <f>IF($Q13255&lt;Parâmetros!$E$19,$G13255-1,$G13255)</f>
        <v>0</v>
      </c>
    </row>
    <row r="13256" spans="1:19" x14ac:dyDescent="0.25">
      <c r="A13256" s="116"/>
      <c r="B13256" s="65"/>
      <c r="C13256" s="65"/>
      <c r="D13256" s="66"/>
      <c r="E13256" s="67"/>
      <c r="F13256" s="65"/>
      <c r="G13256" s="66"/>
      <c r="J13256" s="65"/>
      <c r="K13256" s="65"/>
      <c r="L13256" s="66"/>
      <c r="M13256" s="65"/>
      <c r="N13256" s="65"/>
      <c r="O13256" s="65"/>
      <c r="P13256" s="66"/>
      <c r="Q13256" s="31">
        <f t="shared" si="414"/>
        <v>9999</v>
      </c>
      <c r="R13256" s="31" t="str">
        <f t="shared" si="415"/>
        <v/>
      </c>
      <c r="S13256" s="29">
        <f>IF($Q13256&lt;Parâmetros!$E$19,$G13256-1,$G13256)</f>
        <v>0</v>
      </c>
    </row>
    <row r="13257" spans="1:19" x14ac:dyDescent="0.25">
      <c r="A13257" s="116"/>
      <c r="B13257" s="65"/>
      <c r="C13257" s="65"/>
      <c r="D13257" s="66"/>
      <c r="E13257" s="67"/>
      <c r="F13257" s="65"/>
      <c r="G13257" s="66"/>
      <c r="J13257" s="65"/>
      <c r="K13257" s="65"/>
      <c r="L13257" s="66"/>
      <c r="M13257" s="65"/>
      <c r="N13257" s="65"/>
      <c r="O13257" s="65"/>
      <c r="P13257" s="66"/>
      <c r="Q13257" s="31">
        <f t="shared" si="414"/>
        <v>9999</v>
      </c>
      <c r="R13257" s="31" t="str">
        <f t="shared" si="415"/>
        <v/>
      </c>
      <c r="S13257" s="29">
        <f>IF($Q13257&lt;Parâmetros!$E$19,$G13257-1,$G13257)</f>
        <v>0</v>
      </c>
    </row>
    <row r="13258" spans="1:19" x14ac:dyDescent="0.25">
      <c r="A13258" s="116"/>
      <c r="B13258" s="65"/>
      <c r="C13258" s="65"/>
      <c r="D13258" s="66"/>
      <c r="E13258" s="67"/>
      <c r="F13258" s="65"/>
      <c r="G13258" s="66"/>
      <c r="J13258" s="65"/>
      <c r="K13258" s="65"/>
      <c r="L13258" s="66"/>
      <c r="M13258" s="65"/>
      <c r="N13258" s="65"/>
      <c r="O13258" s="65"/>
      <c r="P13258" s="66"/>
      <c r="Q13258" s="31">
        <f t="shared" si="414"/>
        <v>9999</v>
      </c>
      <c r="R13258" s="31" t="str">
        <f t="shared" si="415"/>
        <v/>
      </c>
      <c r="S13258" s="29">
        <f>IF($Q13258&lt;Parâmetros!$E$19,$G13258-1,$G13258)</f>
        <v>0</v>
      </c>
    </row>
    <row r="13259" spans="1:19" x14ac:dyDescent="0.25">
      <c r="A13259" s="116"/>
      <c r="B13259" s="65"/>
      <c r="C13259" s="65"/>
      <c r="D13259" s="66"/>
      <c r="E13259" s="67"/>
      <c r="F13259" s="65"/>
      <c r="G13259" s="66"/>
      <c r="J13259" s="65"/>
      <c r="K13259" s="65"/>
      <c r="L13259" s="66"/>
      <c r="M13259" s="65"/>
      <c r="N13259" s="65"/>
      <c r="O13259" s="65"/>
      <c r="P13259" s="66"/>
      <c r="Q13259" s="31">
        <f t="shared" si="414"/>
        <v>9999</v>
      </c>
      <c r="R13259" s="31" t="str">
        <f t="shared" si="415"/>
        <v/>
      </c>
      <c r="S13259" s="29">
        <f>IF($Q13259&lt;Parâmetros!$E$19,$G13259-1,$G13259)</f>
        <v>0</v>
      </c>
    </row>
    <row r="13260" spans="1:19" x14ac:dyDescent="0.25">
      <c r="A13260" s="116"/>
      <c r="B13260" s="65"/>
      <c r="C13260" s="65"/>
      <c r="D13260" s="66"/>
      <c r="E13260" s="67"/>
      <c r="F13260" s="65"/>
      <c r="G13260" s="66"/>
      <c r="J13260" s="65"/>
      <c r="K13260" s="65"/>
      <c r="L13260" s="66"/>
      <c r="M13260" s="65"/>
      <c r="N13260" s="65"/>
      <c r="O13260" s="65"/>
      <c r="P13260" s="66"/>
      <c r="Q13260" s="31">
        <f t="shared" si="414"/>
        <v>9999</v>
      </c>
      <c r="R13260" s="31" t="str">
        <f t="shared" si="415"/>
        <v/>
      </c>
      <c r="S13260" s="29">
        <f>IF($Q13260&lt;Parâmetros!$E$19,$G13260-1,$G13260)</f>
        <v>0</v>
      </c>
    </row>
    <row r="13261" spans="1:19" x14ac:dyDescent="0.25">
      <c r="A13261" s="116"/>
      <c r="B13261" s="65"/>
      <c r="C13261" s="65"/>
      <c r="D13261" s="66"/>
      <c r="E13261" s="67"/>
      <c r="F13261" s="65"/>
      <c r="G13261" s="66"/>
      <c r="J13261" s="65"/>
      <c r="K13261" s="65"/>
      <c r="L13261" s="66"/>
      <c r="M13261" s="65"/>
      <c r="N13261" s="65"/>
      <c r="O13261" s="65"/>
      <c r="P13261" s="66"/>
      <c r="Q13261" s="31">
        <f t="shared" si="414"/>
        <v>9999</v>
      </c>
      <c r="R13261" s="31" t="str">
        <f t="shared" si="415"/>
        <v/>
      </c>
      <c r="S13261" s="29">
        <f>IF($Q13261&lt;Parâmetros!$E$19,$G13261-1,$G13261)</f>
        <v>0</v>
      </c>
    </row>
    <row r="13262" spans="1:19" x14ac:dyDescent="0.25">
      <c r="A13262" s="116"/>
      <c r="B13262" s="65"/>
      <c r="C13262" s="65"/>
      <c r="D13262" s="66"/>
      <c r="E13262" s="67"/>
      <c r="F13262" s="65"/>
      <c r="G13262" s="66"/>
      <c r="J13262" s="65"/>
      <c r="K13262" s="65"/>
      <c r="L13262" s="66"/>
      <c r="M13262" s="65"/>
      <c r="N13262" s="65"/>
      <c r="O13262" s="65"/>
      <c r="P13262" s="66"/>
      <c r="Q13262" s="31">
        <f t="shared" si="414"/>
        <v>9999</v>
      </c>
      <c r="R13262" s="31" t="str">
        <f t="shared" si="415"/>
        <v/>
      </c>
      <c r="S13262" s="29">
        <f>IF($Q13262&lt;Parâmetros!$E$19,$G13262-1,$G13262)</f>
        <v>0</v>
      </c>
    </row>
    <row r="13263" spans="1:19" x14ac:dyDescent="0.25">
      <c r="A13263" s="116"/>
      <c r="B13263" s="65"/>
      <c r="C13263" s="65"/>
      <c r="D13263" s="66"/>
      <c r="E13263" s="67"/>
      <c r="F13263" s="65"/>
      <c r="G13263" s="66"/>
      <c r="J13263" s="65"/>
      <c r="K13263" s="65"/>
      <c r="L13263" s="66"/>
      <c r="M13263" s="65"/>
      <c r="N13263" s="65"/>
      <c r="O13263" s="65"/>
      <c r="P13263" s="66"/>
      <c r="Q13263" s="31">
        <f t="shared" si="414"/>
        <v>9999</v>
      </c>
      <c r="R13263" s="31" t="str">
        <f t="shared" si="415"/>
        <v/>
      </c>
      <c r="S13263" s="29">
        <f>IF($Q13263&lt;Parâmetros!$E$19,$G13263-1,$G13263)</f>
        <v>0</v>
      </c>
    </row>
    <row r="13264" spans="1:19" x14ac:dyDescent="0.25">
      <c r="A13264" s="116"/>
      <c r="B13264" s="65"/>
      <c r="C13264" s="65"/>
      <c r="D13264" s="66"/>
      <c r="E13264" s="67"/>
      <c r="F13264" s="65"/>
      <c r="G13264" s="66"/>
      <c r="J13264" s="65"/>
      <c r="K13264" s="65"/>
      <c r="L13264" s="66"/>
      <c r="M13264" s="65"/>
      <c r="N13264" s="65"/>
      <c r="O13264" s="65"/>
      <c r="P13264" s="66"/>
      <c r="Q13264" s="31">
        <f t="shared" si="414"/>
        <v>9999</v>
      </c>
      <c r="R13264" s="31" t="str">
        <f t="shared" si="415"/>
        <v/>
      </c>
      <c r="S13264" s="29">
        <f>IF($Q13264&lt;Parâmetros!$E$19,$G13264-1,$G13264)</f>
        <v>0</v>
      </c>
    </row>
    <row r="13265" spans="1:19" x14ac:dyDescent="0.25">
      <c r="A13265" s="116"/>
      <c r="B13265" s="65"/>
      <c r="C13265" s="65"/>
      <c r="D13265" s="66"/>
      <c r="E13265" s="67"/>
      <c r="F13265" s="65"/>
      <c r="G13265" s="66"/>
      <c r="J13265" s="65"/>
      <c r="K13265" s="65"/>
      <c r="L13265" s="66"/>
      <c r="M13265" s="65"/>
      <c r="N13265" s="65"/>
      <c r="O13265" s="65"/>
      <c r="P13265" s="66"/>
      <c r="Q13265" s="31">
        <f t="shared" si="414"/>
        <v>9999</v>
      </c>
      <c r="R13265" s="31" t="str">
        <f t="shared" si="415"/>
        <v/>
      </c>
      <c r="S13265" s="29">
        <f>IF($Q13265&lt;Parâmetros!$E$19,$G13265-1,$G13265)</f>
        <v>0</v>
      </c>
    </row>
    <row r="13266" spans="1:19" x14ac:dyDescent="0.25">
      <c r="A13266" s="116"/>
      <c r="B13266" s="65"/>
      <c r="C13266" s="65"/>
      <c r="D13266" s="66"/>
      <c r="E13266" s="67"/>
      <c r="F13266" s="65"/>
      <c r="G13266" s="66"/>
      <c r="J13266" s="65"/>
      <c r="K13266" s="65"/>
      <c r="L13266" s="66"/>
      <c r="M13266" s="65"/>
      <c r="N13266" s="65"/>
      <c r="O13266" s="65"/>
      <c r="P13266" s="66"/>
      <c r="Q13266" s="31">
        <f t="shared" si="414"/>
        <v>9999</v>
      </c>
      <c r="R13266" s="31" t="str">
        <f t="shared" si="415"/>
        <v/>
      </c>
      <c r="S13266" s="29">
        <f>IF($Q13266&lt;Parâmetros!$E$19,$G13266-1,$G13266)</f>
        <v>0</v>
      </c>
    </row>
    <row r="13267" spans="1:19" x14ac:dyDescent="0.25">
      <c r="A13267" s="116"/>
      <c r="B13267" s="65"/>
      <c r="C13267" s="65"/>
      <c r="D13267" s="66"/>
      <c r="E13267" s="67"/>
      <c r="F13267" s="65"/>
      <c r="G13267" s="66"/>
      <c r="J13267" s="65"/>
      <c r="K13267" s="65"/>
      <c r="L13267" s="66"/>
      <c r="M13267" s="65"/>
      <c r="N13267" s="65"/>
      <c r="O13267" s="65"/>
      <c r="P13267" s="66"/>
      <c r="Q13267" s="31">
        <f t="shared" si="414"/>
        <v>9999</v>
      </c>
      <c r="R13267" s="31" t="str">
        <f t="shared" si="415"/>
        <v/>
      </c>
      <c r="S13267" s="29">
        <f>IF($Q13267&lt;Parâmetros!$E$19,$G13267-1,$G13267)</f>
        <v>0</v>
      </c>
    </row>
    <row r="13268" spans="1:19" x14ac:dyDescent="0.25">
      <c r="A13268" s="116"/>
      <c r="B13268" s="65"/>
      <c r="C13268" s="65"/>
      <c r="D13268" s="66"/>
      <c r="E13268" s="67"/>
      <c r="F13268" s="65"/>
      <c r="G13268" s="66"/>
      <c r="J13268" s="65"/>
      <c r="K13268" s="65"/>
      <c r="L13268" s="66"/>
      <c r="M13268" s="65"/>
      <c r="N13268" s="65"/>
      <c r="O13268" s="65"/>
      <c r="P13268" s="66"/>
      <c r="Q13268" s="31">
        <f t="shared" si="414"/>
        <v>9999</v>
      </c>
      <c r="R13268" s="31" t="str">
        <f t="shared" si="415"/>
        <v/>
      </c>
      <c r="S13268" s="29">
        <f>IF($Q13268&lt;Parâmetros!$E$19,$G13268-1,$G13268)</f>
        <v>0</v>
      </c>
    </row>
    <row r="13269" spans="1:19" x14ac:dyDescent="0.25">
      <c r="A13269" s="116"/>
      <c r="B13269" s="65"/>
      <c r="C13269" s="65"/>
      <c r="D13269" s="66"/>
      <c r="E13269" s="67"/>
      <c r="F13269" s="65"/>
      <c r="G13269" s="66"/>
      <c r="J13269" s="65"/>
      <c r="K13269" s="65"/>
      <c r="L13269" s="66"/>
      <c r="M13269" s="65"/>
      <c r="N13269" s="65"/>
      <c r="O13269" s="65"/>
      <c r="P13269" s="66"/>
      <c r="Q13269" s="31">
        <f t="shared" si="414"/>
        <v>9999</v>
      </c>
      <c r="R13269" s="31" t="str">
        <f t="shared" si="415"/>
        <v/>
      </c>
      <c r="S13269" s="29">
        <f>IF($Q13269&lt;Parâmetros!$E$19,$G13269-1,$G13269)</f>
        <v>0</v>
      </c>
    </row>
    <row r="13270" spans="1:19" x14ac:dyDescent="0.25">
      <c r="A13270" s="116"/>
      <c r="B13270" s="65"/>
      <c r="C13270" s="65"/>
      <c r="D13270" s="66"/>
      <c r="E13270" s="67"/>
      <c r="F13270" s="65"/>
      <c r="G13270" s="66"/>
      <c r="J13270" s="65"/>
      <c r="K13270" s="65"/>
      <c r="L13270" s="66"/>
      <c r="M13270" s="65"/>
      <c r="N13270" s="65"/>
      <c r="O13270" s="65"/>
      <c r="P13270" s="66"/>
      <c r="Q13270" s="31">
        <f t="shared" si="414"/>
        <v>9999</v>
      </c>
      <c r="R13270" s="31" t="str">
        <f t="shared" si="415"/>
        <v/>
      </c>
      <c r="S13270" s="29">
        <f>IF($Q13270&lt;Parâmetros!$E$19,$G13270-1,$G13270)</f>
        <v>0</v>
      </c>
    </row>
    <row r="13271" spans="1:19" x14ac:dyDescent="0.25">
      <c r="A13271" s="116"/>
      <c r="B13271" s="65"/>
      <c r="C13271" s="65"/>
      <c r="D13271" s="66"/>
      <c r="E13271" s="67"/>
      <c r="F13271" s="65"/>
      <c r="G13271" s="66"/>
      <c r="J13271" s="65"/>
      <c r="K13271" s="65"/>
      <c r="L13271" s="66"/>
      <c r="M13271" s="65"/>
      <c r="N13271" s="65"/>
      <c r="O13271" s="65"/>
      <c r="P13271" s="66"/>
      <c r="Q13271" s="31">
        <f t="shared" si="414"/>
        <v>9999</v>
      </c>
      <c r="R13271" s="31" t="str">
        <f t="shared" si="415"/>
        <v/>
      </c>
      <c r="S13271" s="29">
        <f>IF($Q13271&lt;Parâmetros!$E$19,$G13271-1,$G13271)</f>
        <v>0</v>
      </c>
    </row>
    <row r="13272" spans="1:19" x14ac:dyDescent="0.25">
      <c r="A13272" s="116"/>
      <c r="B13272" s="65"/>
      <c r="C13272" s="65"/>
      <c r="D13272" s="66"/>
      <c r="E13272" s="67"/>
      <c r="F13272" s="65"/>
      <c r="G13272" s="66"/>
      <c r="J13272" s="65"/>
      <c r="K13272" s="65"/>
      <c r="L13272" s="66"/>
      <c r="M13272" s="65"/>
      <c r="N13272" s="65"/>
      <c r="O13272" s="65"/>
      <c r="P13272" s="66"/>
      <c r="Q13272" s="31">
        <f t="shared" si="414"/>
        <v>9999</v>
      </c>
      <c r="R13272" s="31" t="str">
        <f t="shared" si="415"/>
        <v/>
      </c>
      <c r="S13272" s="29">
        <f>IF($Q13272&lt;Parâmetros!$E$19,$G13272-1,$G13272)</f>
        <v>0</v>
      </c>
    </row>
    <row r="13273" spans="1:19" x14ac:dyDescent="0.25">
      <c r="A13273" s="116"/>
      <c r="B13273" s="65"/>
      <c r="C13273" s="65"/>
      <c r="D13273" s="66"/>
      <c r="E13273" s="67"/>
      <c r="F13273" s="65"/>
      <c r="G13273" s="66"/>
      <c r="J13273" s="65"/>
      <c r="K13273" s="65"/>
      <c r="L13273" s="66"/>
      <c r="M13273" s="65"/>
      <c r="N13273" s="65"/>
      <c r="O13273" s="65"/>
      <c r="P13273" s="66"/>
      <c r="Q13273" s="31">
        <f t="shared" si="414"/>
        <v>9999</v>
      </c>
      <c r="R13273" s="31" t="str">
        <f t="shared" si="415"/>
        <v/>
      </c>
      <c r="S13273" s="29">
        <f>IF($Q13273&lt;Parâmetros!$E$19,$G13273-1,$G13273)</f>
        <v>0</v>
      </c>
    </row>
    <row r="13274" spans="1:19" x14ac:dyDescent="0.25">
      <c r="A13274" s="116"/>
      <c r="B13274" s="65"/>
      <c r="C13274" s="65"/>
      <c r="D13274" s="66"/>
      <c r="E13274" s="67"/>
      <c r="F13274" s="65"/>
      <c r="G13274" s="66"/>
      <c r="J13274" s="65"/>
      <c r="K13274" s="65"/>
      <c r="L13274" s="66"/>
      <c r="M13274" s="65"/>
      <c r="N13274" s="65"/>
      <c r="O13274" s="65"/>
      <c r="P13274" s="66"/>
      <c r="Q13274" s="31">
        <f t="shared" si="414"/>
        <v>9999</v>
      </c>
      <c r="R13274" s="31" t="str">
        <f t="shared" si="415"/>
        <v/>
      </c>
      <c r="S13274" s="29">
        <f>IF($Q13274&lt;Parâmetros!$E$19,$G13274-1,$G13274)</f>
        <v>0</v>
      </c>
    </row>
    <row r="13275" spans="1:19" x14ac:dyDescent="0.25">
      <c r="A13275" s="116"/>
      <c r="B13275" s="65"/>
      <c r="C13275" s="65"/>
      <c r="D13275" s="66"/>
      <c r="E13275" s="67"/>
      <c r="F13275" s="65"/>
      <c r="G13275" s="66"/>
      <c r="J13275" s="65"/>
      <c r="K13275" s="65"/>
      <c r="L13275" s="66"/>
      <c r="M13275" s="65"/>
      <c r="N13275" s="65"/>
      <c r="O13275" s="65"/>
      <c r="P13275" s="66"/>
      <c r="Q13275" s="31">
        <f t="shared" si="414"/>
        <v>9999</v>
      </c>
      <c r="R13275" s="31" t="str">
        <f t="shared" si="415"/>
        <v/>
      </c>
      <c r="S13275" s="29">
        <f>IF($Q13275&lt;Parâmetros!$E$19,$G13275-1,$G13275)</f>
        <v>0</v>
      </c>
    </row>
    <row r="13276" spans="1:19" x14ac:dyDescent="0.25">
      <c r="A13276" s="116"/>
      <c r="B13276" s="65"/>
      <c r="C13276" s="65"/>
      <c r="D13276" s="66"/>
      <c r="E13276" s="67"/>
      <c r="F13276" s="65"/>
      <c r="G13276" s="66"/>
      <c r="J13276" s="65"/>
      <c r="K13276" s="65"/>
      <c r="L13276" s="66"/>
      <c r="M13276" s="65"/>
      <c r="N13276" s="65"/>
      <c r="O13276" s="65"/>
      <c r="P13276" s="66"/>
      <c r="Q13276" s="31">
        <f t="shared" si="414"/>
        <v>9999</v>
      </c>
      <c r="R13276" s="31" t="str">
        <f t="shared" si="415"/>
        <v/>
      </c>
      <c r="S13276" s="29">
        <f>IF($Q13276&lt;Parâmetros!$E$19,$G13276-1,$G13276)</f>
        <v>0</v>
      </c>
    </row>
    <row r="13277" spans="1:19" x14ac:dyDescent="0.25">
      <c r="A13277" s="116"/>
      <c r="B13277" s="65"/>
      <c r="C13277" s="65"/>
      <c r="D13277" s="66"/>
      <c r="E13277" s="67"/>
      <c r="F13277" s="65"/>
      <c r="G13277" s="66"/>
      <c r="J13277" s="65"/>
      <c r="K13277" s="65"/>
      <c r="L13277" s="66"/>
      <c r="M13277" s="65"/>
      <c r="N13277" s="65"/>
      <c r="O13277" s="65"/>
      <c r="P13277" s="66"/>
      <c r="Q13277" s="31">
        <f t="shared" si="414"/>
        <v>9999</v>
      </c>
      <c r="R13277" s="31" t="str">
        <f t="shared" si="415"/>
        <v/>
      </c>
      <c r="S13277" s="29">
        <f>IF($Q13277&lt;Parâmetros!$E$19,$G13277-1,$G13277)</f>
        <v>0</v>
      </c>
    </row>
    <row r="13278" spans="1:19" x14ac:dyDescent="0.25">
      <c r="A13278" s="116"/>
      <c r="B13278" s="65"/>
      <c r="C13278" s="65"/>
      <c r="D13278" s="66"/>
      <c r="E13278" s="67"/>
      <c r="F13278" s="65"/>
      <c r="G13278" s="66"/>
      <c r="J13278" s="65"/>
      <c r="K13278" s="65"/>
      <c r="L13278" s="66"/>
      <c r="M13278" s="65"/>
      <c r="N13278" s="65"/>
      <c r="O13278" s="65"/>
      <c r="P13278" s="66"/>
      <c r="Q13278" s="31">
        <f t="shared" si="414"/>
        <v>9999</v>
      </c>
      <c r="R13278" s="31" t="str">
        <f t="shared" si="415"/>
        <v/>
      </c>
      <c r="S13278" s="29">
        <f>IF($Q13278&lt;Parâmetros!$E$19,$G13278-1,$G13278)</f>
        <v>0</v>
      </c>
    </row>
    <row r="13279" spans="1:19" x14ac:dyDescent="0.25">
      <c r="A13279" s="116"/>
      <c r="B13279" s="65"/>
      <c r="C13279" s="65"/>
      <c r="D13279" s="66"/>
      <c r="E13279" s="67"/>
      <c r="F13279" s="65"/>
      <c r="G13279" s="66"/>
      <c r="J13279" s="65"/>
      <c r="K13279" s="65"/>
      <c r="L13279" s="66"/>
      <c r="M13279" s="65"/>
      <c r="N13279" s="65"/>
      <c r="O13279" s="65"/>
      <c r="P13279" s="66"/>
      <c r="Q13279" s="31">
        <f t="shared" si="414"/>
        <v>9999</v>
      </c>
      <c r="R13279" s="31" t="str">
        <f t="shared" si="415"/>
        <v/>
      </c>
      <c r="S13279" s="29">
        <f>IF($Q13279&lt;Parâmetros!$E$19,$G13279-1,$G13279)</f>
        <v>0</v>
      </c>
    </row>
    <row r="13280" spans="1:19" x14ac:dyDescent="0.25">
      <c r="A13280" s="116"/>
      <c r="B13280" s="65"/>
      <c r="C13280" s="65"/>
      <c r="D13280" s="66"/>
      <c r="E13280" s="67"/>
      <c r="F13280" s="65"/>
      <c r="G13280" s="66"/>
      <c r="J13280" s="65"/>
      <c r="K13280" s="65"/>
      <c r="L13280" s="66"/>
      <c r="M13280" s="65"/>
      <c r="N13280" s="65"/>
      <c r="O13280" s="65"/>
      <c r="P13280" s="66"/>
      <c r="Q13280" s="31">
        <f t="shared" si="414"/>
        <v>9999</v>
      </c>
      <c r="R13280" s="31" t="str">
        <f t="shared" si="415"/>
        <v/>
      </c>
      <c r="S13280" s="29">
        <f>IF($Q13280&lt;Parâmetros!$E$19,$G13280-1,$G13280)</f>
        <v>0</v>
      </c>
    </row>
    <row r="13281" spans="1:19" x14ac:dyDescent="0.25">
      <c r="A13281" s="116"/>
      <c r="B13281" s="65"/>
      <c r="C13281" s="65"/>
      <c r="D13281" s="66"/>
      <c r="E13281" s="67"/>
      <c r="F13281" s="65"/>
      <c r="G13281" s="66"/>
      <c r="J13281" s="65"/>
      <c r="K13281" s="65"/>
      <c r="L13281" s="66"/>
      <c r="M13281" s="65"/>
      <c r="N13281" s="65"/>
      <c r="O13281" s="65"/>
      <c r="P13281" s="66"/>
      <c r="Q13281" s="31">
        <f t="shared" si="414"/>
        <v>9999</v>
      </c>
      <c r="R13281" s="31" t="str">
        <f t="shared" si="415"/>
        <v/>
      </c>
      <c r="S13281" s="29">
        <f>IF($Q13281&lt;Parâmetros!$E$19,$G13281-1,$G13281)</f>
        <v>0</v>
      </c>
    </row>
    <row r="13282" spans="1:19" x14ac:dyDescent="0.25">
      <c r="A13282" s="116"/>
      <c r="B13282" s="65"/>
      <c r="C13282" s="65"/>
      <c r="D13282" s="66"/>
      <c r="E13282" s="67"/>
      <c r="F13282" s="65"/>
      <c r="G13282" s="66"/>
      <c r="J13282" s="65"/>
      <c r="K13282" s="65"/>
      <c r="L13282" s="66"/>
      <c r="M13282" s="65"/>
      <c r="N13282" s="65"/>
      <c r="O13282" s="65"/>
      <c r="P13282" s="66"/>
      <c r="Q13282" s="31">
        <f t="shared" si="414"/>
        <v>9999</v>
      </c>
      <c r="R13282" s="31" t="str">
        <f t="shared" si="415"/>
        <v/>
      </c>
      <c r="S13282" s="29">
        <f>IF($Q13282&lt;Parâmetros!$E$19,$G13282-1,$G13282)</f>
        <v>0</v>
      </c>
    </row>
    <row r="13283" spans="1:19" x14ac:dyDescent="0.25">
      <c r="A13283" s="116"/>
      <c r="B13283" s="65"/>
      <c r="C13283" s="65"/>
      <c r="D13283" s="66"/>
      <c r="E13283" s="67"/>
      <c r="F13283" s="65"/>
      <c r="G13283" s="66"/>
      <c r="J13283" s="65"/>
      <c r="K13283" s="65"/>
      <c r="L13283" s="66"/>
      <c r="M13283" s="65"/>
      <c r="N13283" s="65"/>
      <c r="O13283" s="65"/>
      <c r="P13283" s="66"/>
      <c r="Q13283" s="31">
        <f t="shared" si="414"/>
        <v>9999</v>
      </c>
      <c r="R13283" s="31" t="str">
        <f t="shared" si="415"/>
        <v/>
      </c>
      <c r="S13283" s="29">
        <f>IF($Q13283&lt;Parâmetros!$E$19,$G13283-1,$G13283)</f>
        <v>0</v>
      </c>
    </row>
    <row r="13284" spans="1:19" x14ac:dyDescent="0.25">
      <c r="A13284" s="116"/>
      <c r="B13284" s="65"/>
      <c r="C13284" s="65"/>
      <c r="D13284" s="66"/>
      <c r="E13284" s="67"/>
      <c r="F13284" s="65"/>
      <c r="G13284" s="66"/>
      <c r="J13284" s="65"/>
      <c r="K13284" s="65"/>
      <c r="L13284" s="66"/>
      <c r="M13284" s="65"/>
      <c r="N13284" s="65"/>
      <c r="O13284" s="65"/>
      <c r="P13284" s="66"/>
      <c r="Q13284" s="31">
        <f t="shared" si="414"/>
        <v>9999</v>
      </c>
      <c r="R13284" s="31" t="str">
        <f t="shared" si="415"/>
        <v/>
      </c>
      <c r="S13284" s="29">
        <f>IF($Q13284&lt;Parâmetros!$E$19,$G13284-1,$G13284)</f>
        <v>0</v>
      </c>
    </row>
    <row r="13285" spans="1:19" x14ac:dyDescent="0.25">
      <c r="A13285" s="116"/>
      <c r="B13285" s="65"/>
      <c r="C13285" s="65"/>
      <c r="D13285" s="66"/>
      <c r="E13285" s="67"/>
      <c r="F13285" s="65"/>
      <c r="G13285" s="66"/>
      <c r="J13285" s="65"/>
      <c r="K13285" s="65"/>
      <c r="L13285" s="66"/>
      <c r="M13285" s="65"/>
      <c r="N13285" s="65"/>
      <c r="O13285" s="65"/>
      <c r="P13285" s="66"/>
      <c r="Q13285" s="31">
        <f t="shared" si="414"/>
        <v>9999</v>
      </c>
      <c r="R13285" s="31" t="str">
        <f t="shared" si="415"/>
        <v/>
      </c>
      <c r="S13285" s="29">
        <f>IF($Q13285&lt;Parâmetros!$E$19,$G13285-1,$G13285)</f>
        <v>0</v>
      </c>
    </row>
    <row r="13286" spans="1:19" x14ac:dyDescent="0.25">
      <c r="A13286" s="116"/>
      <c r="B13286" s="65"/>
      <c r="C13286" s="65"/>
      <c r="D13286" s="66"/>
      <c r="E13286" s="67"/>
      <c r="F13286" s="65"/>
      <c r="G13286" s="66"/>
      <c r="J13286" s="65"/>
      <c r="K13286" s="65"/>
      <c r="L13286" s="66"/>
      <c r="M13286" s="65"/>
      <c r="N13286" s="65"/>
      <c r="O13286" s="65"/>
      <c r="P13286" s="66"/>
      <c r="Q13286" s="31">
        <f t="shared" si="414"/>
        <v>9999</v>
      </c>
      <c r="R13286" s="31" t="str">
        <f t="shared" si="415"/>
        <v/>
      </c>
      <c r="S13286" s="29">
        <f>IF($Q13286&lt;Parâmetros!$E$19,$G13286-1,$G13286)</f>
        <v>0</v>
      </c>
    </row>
    <row r="13287" spans="1:19" x14ac:dyDescent="0.25">
      <c r="A13287" s="116"/>
      <c r="B13287" s="65"/>
      <c r="C13287" s="65"/>
      <c r="D13287" s="66"/>
      <c r="E13287" s="67"/>
      <c r="F13287" s="65"/>
      <c r="G13287" s="66"/>
      <c r="J13287" s="65"/>
      <c r="K13287" s="65"/>
      <c r="L13287" s="66"/>
      <c r="M13287" s="65"/>
      <c r="N13287" s="65"/>
      <c r="O13287" s="65"/>
      <c r="P13287" s="66"/>
      <c r="Q13287" s="31">
        <f t="shared" si="414"/>
        <v>9999</v>
      </c>
      <c r="R13287" s="31" t="str">
        <f t="shared" si="415"/>
        <v/>
      </c>
      <c r="S13287" s="29">
        <f>IF($Q13287&lt;Parâmetros!$E$19,$G13287-1,$G13287)</f>
        <v>0</v>
      </c>
    </row>
    <row r="13288" spans="1:19" x14ac:dyDescent="0.25">
      <c r="A13288" s="116"/>
      <c r="B13288" s="65"/>
      <c r="C13288" s="65"/>
      <c r="D13288" s="66"/>
      <c r="E13288" s="67"/>
      <c r="F13288" s="65"/>
      <c r="G13288" s="66"/>
      <c r="J13288" s="65"/>
      <c r="K13288" s="65"/>
      <c r="L13288" s="66"/>
      <c r="M13288" s="65"/>
      <c r="N13288" s="65"/>
      <c r="O13288" s="65"/>
      <c r="P13288" s="66"/>
      <c r="Q13288" s="31">
        <f t="shared" si="414"/>
        <v>9999</v>
      </c>
      <c r="R13288" s="31" t="str">
        <f t="shared" si="415"/>
        <v/>
      </c>
      <c r="S13288" s="29">
        <f>IF($Q13288&lt;Parâmetros!$E$19,$G13288-1,$G13288)</f>
        <v>0</v>
      </c>
    </row>
    <row r="13289" spans="1:19" x14ac:dyDescent="0.25">
      <c r="A13289" s="116"/>
      <c r="B13289" s="65"/>
      <c r="C13289" s="65"/>
      <c r="D13289" s="66"/>
      <c r="E13289" s="67"/>
      <c r="F13289" s="65"/>
      <c r="G13289" s="66"/>
      <c r="J13289" s="65"/>
      <c r="K13289" s="65"/>
      <c r="L13289" s="66"/>
      <c r="M13289" s="65"/>
      <c r="N13289" s="65"/>
      <c r="O13289" s="65"/>
      <c r="P13289" s="66"/>
      <c r="Q13289" s="31">
        <f t="shared" si="414"/>
        <v>9999</v>
      </c>
      <c r="R13289" s="31" t="str">
        <f t="shared" si="415"/>
        <v/>
      </c>
      <c r="S13289" s="29">
        <f>IF($Q13289&lt;Parâmetros!$E$19,$G13289-1,$G13289)</f>
        <v>0</v>
      </c>
    </row>
    <row r="13290" spans="1:19" x14ac:dyDescent="0.25">
      <c r="A13290" s="116"/>
      <c r="B13290" s="65"/>
      <c r="C13290" s="65"/>
      <c r="D13290" s="66"/>
      <c r="E13290" s="67"/>
      <c r="F13290" s="65"/>
      <c r="G13290" s="66"/>
      <c r="J13290" s="65"/>
      <c r="K13290" s="65"/>
      <c r="L13290" s="66"/>
      <c r="M13290" s="65"/>
      <c r="N13290" s="65"/>
      <c r="O13290" s="65"/>
      <c r="P13290" s="66"/>
      <c r="Q13290" s="31">
        <f t="shared" si="414"/>
        <v>9999</v>
      </c>
      <c r="R13290" s="31" t="str">
        <f t="shared" si="415"/>
        <v/>
      </c>
      <c r="S13290" s="29">
        <f>IF($Q13290&lt;Parâmetros!$E$19,$G13290-1,$G13290)</f>
        <v>0</v>
      </c>
    </row>
    <row r="13291" spans="1:19" x14ac:dyDescent="0.25">
      <c r="A13291" s="116"/>
      <c r="B13291" s="65"/>
      <c r="C13291" s="65"/>
      <c r="D13291" s="66"/>
      <c r="E13291" s="67"/>
      <c r="F13291" s="65"/>
      <c r="G13291" s="66"/>
      <c r="J13291" s="65"/>
      <c r="K13291" s="65"/>
      <c r="L13291" s="66"/>
      <c r="M13291" s="65"/>
      <c r="N13291" s="65"/>
      <c r="O13291" s="65"/>
      <c r="P13291" s="66"/>
      <c r="Q13291" s="31">
        <f t="shared" si="414"/>
        <v>9999</v>
      </c>
      <c r="R13291" s="31" t="str">
        <f t="shared" si="415"/>
        <v/>
      </c>
      <c r="S13291" s="29">
        <f>IF($Q13291&lt;Parâmetros!$E$19,$G13291-1,$G13291)</f>
        <v>0</v>
      </c>
    </row>
    <row r="13292" spans="1:19" x14ac:dyDescent="0.25">
      <c r="A13292" s="116"/>
      <c r="B13292" s="65"/>
      <c r="C13292" s="65"/>
      <c r="D13292" s="66"/>
      <c r="E13292" s="67"/>
      <c r="F13292" s="65"/>
      <c r="G13292" s="66"/>
      <c r="J13292" s="65"/>
      <c r="K13292" s="65"/>
      <c r="L13292" s="66"/>
      <c r="M13292" s="65"/>
      <c r="N13292" s="65"/>
      <c r="O13292" s="65"/>
      <c r="P13292" s="66"/>
      <c r="Q13292" s="31">
        <f t="shared" si="414"/>
        <v>9999</v>
      </c>
      <c r="R13292" s="31" t="str">
        <f t="shared" si="415"/>
        <v/>
      </c>
      <c r="S13292" s="29">
        <f>IF($Q13292&lt;Parâmetros!$E$19,$G13292-1,$G13292)</f>
        <v>0</v>
      </c>
    </row>
    <row r="13293" spans="1:19" x14ac:dyDescent="0.25">
      <c r="A13293" s="116"/>
      <c r="B13293" s="65"/>
      <c r="C13293" s="65"/>
      <c r="D13293" s="66"/>
      <c r="E13293" s="67"/>
      <c r="F13293" s="65"/>
      <c r="G13293" s="66"/>
      <c r="J13293" s="65"/>
      <c r="K13293" s="65"/>
      <c r="L13293" s="66"/>
      <c r="M13293" s="65"/>
      <c r="N13293" s="65"/>
      <c r="O13293" s="65"/>
      <c r="P13293" s="66"/>
      <c r="Q13293" s="31">
        <f t="shared" si="414"/>
        <v>9999</v>
      </c>
      <c r="R13293" s="31" t="str">
        <f t="shared" si="415"/>
        <v/>
      </c>
      <c r="S13293" s="29">
        <f>IF($Q13293&lt;Parâmetros!$E$19,$G13293-1,$G13293)</f>
        <v>0</v>
      </c>
    </row>
    <row r="13294" spans="1:19" x14ac:dyDescent="0.25">
      <c r="A13294" s="116"/>
      <c r="B13294" s="65"/>
      <c r="C13294" s="65"/>
      <c r="D13294" s="66"/>
      <c r="E13294" s="67"/>
      <c r="F13294" s="65"/>
      <c r="G13294" s="66"/>
      <c r="J13294" s="65"/>
      <c r="K13294" s="65"/>
      <c r="L13294" s="66"/>
      <c r="M13294" s="65"/>
      <c r="N13294" s="65"/>
      <c r="O13294" s="65"/>
      <c r="P13294" s="66"/>
      <c r="Q13294" s="31">
        <f t="shared" si="414"/>
        <v>9999</v>
      </c>
      <c r="R13294" s="31" t="str">
        <f t="shared" si="415"/>
        <v/>
      </c>
      <c r="S13294" s="29">
        <f>IF($Q13294&lt;Parâmetros!$E$19,$G13294-1,$G13294)</f>
        <v>0</v>
      </c>
    </row>
    <row r="13295" spans="1:19" x14ac:dyDescent="0.25">
      <c r="A13295" s="116"/>
      <c r="B13295" s="65"/>
      <c r="C13295" s="65"/>
      <c r="D13295" s="66"/>
      <c r="E13295" s="67"/>
      <c r="F13295" s="65"/>
      <c r="G13295" s="66"/>
      <c r="J13295" s="65"/>
      <c r="K13295" s="65"/>
      <c r="L13295" s="66"/>
      <c r="M13295" s="65"/>
      <c r="N13295" s="65"/>
      <c r="O13295" s="65"/>
      <c r="P13295" s="66"/>
      <c r="Q13295" s="31">
        <f t="shared" si="414"/>
        <v>9999</v>
      </c>
      <c r="R13295" s="31" t="str">
        <f t="shared" si="415"/>
        <v/>
      </c>
      <c r="S13295" s="29">
        <f>IF($Q13295&lt;Parâmetros!$E$19,$G13295-1,$G13295)</f>
        <v>0</v>
      </c>
    </row>
    <row r="13296" spans="1:19" x14ac:dyDescent="0.25">
      <c r="A13296" s="116"/>
      <c r="B13296" s="65"/>
      <c r="C13296" s="65"/>
      <c r="D13296" s="66"/>
      <c r="E13296" s="67"/>
      <c r="F13296" s="65"/>
      <c r="G13296" s="66"/>
      <c r="J13296" s="65"/>
      <c r="K13296" s="65"/>
      <c r="L13296" s="66"/>
      <c r="M13296" s="65"/>
      <c r="N13296" s="65"/>
      <c r="O13296" s="65"/>
      <c r="P13296" s="66"/>
      <c r="Q13296" s="31">
        <f t="shared" si="414"/>
        <v>9999</v>
      </c>
      <c r="R13296" s="31" t="str">
        <f t="shared" si="415"/>
        <v/>
      </c>
      <c r="S13296" s="29">
        <f>IF($Q13296&lt;Parâmetros!$E$19,$G13296-1,$G13296)</f>
        <v>0</v>
      </c>
    </row>
    <row r="13297" spans="1:19" x14ac:dyDescent="0.25">
      <c r="A13297" s="116"/>
      <c r="B13297" s="65"/>
      <c r="C13297" s="65"/>
      <c r="D13297" s="66"/>
      <c r="E13297" s="67"/>
      <c r="F13297" s="65"/>
      <c r="G13297" s="66"/>
      <c r="J13297" s="65"/>
      <c r="K13297" s="65"/>
      <c r="L13297" s="66"/>
      <c r="M13297" s="65"/>
      <c r="N13297" s="65"/>
      <c r="O13297" s="65"/>
      <c r="P13297" s="66"/>
      <c r="Q13297" s="31">
        <f t="shared" si="414"/>
        <v>9999</v>
      </c>
      <c r="R13297" s="31" t="str">
        <f t="shared" si="415"/>
        <v/>
      </c>
      <c r="S13297" s="29">
        <f>IF($Q13297&lt;Parâmetros!$E$19,$G13297-1,$G13297)</f>
        <v>0</v>
      </c>
    </row>
    <row r="13298" spans="1:19" x14ac:dyDescent="0.25">
      <c r="A13298" s="116"/>
      <c r="B13298" s="65"/>
      <c r="C13298" s="65"/>
      <c r="D13298" s="66"/>
      <c r="E13298" s="67"/>
      <c r="F13298" s="65"/>
      <c r="G13298" s="66"/>
      <c r="J13298" s="65"/>
      <c r="K13298" s="65"/>
      <c r="L13298" s="66"/>
      <c r="M13298" s="65"/>
      <c r="N13298" s="65"/>
      <c r="O13298" s="65"/>
      <c r="P13298" s="66"/>
      <c r="Q13298" s="31">
        <f t="shared" si="414"/>
        <v>9999</v>
      </c>
      <c r="R13298" s="31" t="str">
        <f t="shared" si="415"/>
        <v/>
      </c>
      <c r="S13298" s="29">
        <f>IF($Q13298&lt;Parâmetros!$E$19,$G13298-1,$G13298)</f>
        <v>0</v>
      </c>
    </row>
    <row r="13299" spans="1:19" x14ac:dyDescent="0.25">
      <c r="A13299" s="116"/>
      <c r="B13299" s="65"/>
      <c r="C13299" s="65"/>
      <c r="D13299" s="66"/>
      <c r="E13299" s="67"/>
      <c r="F13299" s="65"/>
      <c r="G13299" s="66"/>
      <c r="J13299" s="65"/>
      <c r="K13299" s="65"/>
      <c r="L13299" s="66"/>
      <c r="M13299" s="65"/>
      <c r="N13299" s="65"/>
      <c r="O13299" s="65"/>
      <c r="P13299" s="66"/>
      <c r="Q13299" s="31">
        <f t="shared" si="414"/>
        <v>9999</v>
      </c>
      <c r="R13299" s="31" t="str">
        <f t="shared" si="415"/>
        <v/>
      </c>
      <c r="S13299" s="29">
        <f>IF($Q13299&lt;Parâmetros!$E$19,$G13299-1,$G13299)</f>
        <v>0</v>
      </c>
    </row>
    <row r="13300" spans="1:19" x14ac:dyDescent="0.25">
      <c r="A13300" s="116"/>
      <c r="B13300" s="65"/>
      <c r="C13300" s="65"/>
      <c r="D13300" s="66"/>
      <c r="E13300" s="67"/>
      <c r="F13300" s="65"/>
      <c r="G13300" s="66"/>
      <c r="J13300" s="65"/>
      <c r="K13300" s="65"/>
      <c r="L13300" s="66"/>
      <c r="M13300" s="65"/>
      <c r="N13300" s="65"/>
      <c r="O13300" s="65"/>
      <c r="P13300" s="66"/>
      <c r="Q13300" s="31">
        <f t="shared" si="414"/>
        <v>9999</v>
      </c>
      <c r="R13300" s="31" t="str">
        <f t="shared" si="415"/>
        <v/>
      </c>
      <c r="S13300" s="29">
        <f>IF($Q13300&lt;Parâmetros!$E$19,$G13300-1,$G13300)</f>
        <v>0</v>
      </c>
    </row>
    <row r="13301" spans="1:19" x14ac:dyDescent="0.25">
      <c r="A13301" s="116"/>
      <c r="B13301" s="65"/>
      <c r="C13301" s="65"/>
      <c r="D13301" s="66"/>
      <c r="E13301" s="67"/>
      <c r="F13301" s="65"/>
      <c r="G13301" s="66"/>
      <c r="J13301" s="65"/>
      <c r="K13301" s="65"/>
      <c r="L13301" s="66"/>
      <c r="M13301" s="65"/>
      <c r="N13301" s="65"/>
      <c r="O13301" s="65"/>
      <c r="P13301" s="66"/>
      <c r="Q13301" s="31">
        <f t="shared" si="414"/>
        <v>9999</v>
      </c>
      <c r="R13301" s="31" t="str">
        <f t="shared" si="415"/>
        <v/>
      </c>
      <c r="S13301" s="29">
        <f>IF($Q13301&lt;Parâmetros!$E$19,$G13301-1,$G13301)</f>
        <v>0</v>
      </c>
    </row>
    <row r="13302" spans="1:19" x14ac:dyDescent="0.25">
      <c r="A13302" s="116"/>
      <c r="B13302" s="65"/>
      <c r="C13302" s="65"/>
      <c r="D13302" s="66"/>
      <c r="E13302" s="67"/>
      <c r="F13302" s="65"/>
      <c r="G13302" s="66"/>
      <c r="J13302" s="65"/>
      <c r="K13302" s="65"/>
      <c r="L13302" s="66"/>
      <c r="M13302" s="65"/>
      <c r="N13302" s="65"/>
      <c r="O13302" s="65"/>
      <c r="P13302" s="66"/>
      <c r="Q13302" s="31">
        <f t="shared" si="414"/>
        <v>9999</v>
      </c>
      <c r="R13302" s="31" t="str">
        <f t="shared" si="415"/>
        <v/>
      </c>
      <c r="S13302" s="29">
        <f>IF($Q13302&lt;Parâmetros!$E$19,$G13302-1,$G13302)</f>
        <v>0</v>
      </c>
    </row>
    <row r="13303" spans="1:19" x14ac:dyDescent="0.25">
      <c r="A13303" s="116"/>
      <c r="B13303" s="65"/>
      <c r="C13303" s="65"/>
      <c r="D13303" s="66"/>
      <c r="E13303" s="67"/>
      <c r="F13303" s="65"/>
      <c r="G13303" s="66"/>
      <c r="J13303" s="65"/>
      <c r="K13303" s="65"/>
      <c r="L13303" s="66"/>
      <c r="M13303" s="65"/>
      <c r="N13303" s="65"/>
      <c r="O13303" s="65"/>
      <c r="P13303" s="66"/>
      <c r="Q13303" s="31">
        <f t="shared" si="414"/>
        <v>9999</v>
      </c>
      <c r="R13303" s="31" t="str">
        <f t="shared" si="415"/>
        <v/>
      </c>
      <c r="S13303" s="29">
        <f>IF($Q13303&lt;Parâmetros!$E$19,$G13303-1,$G13303)</f>
        <v>0</v>
      </c>
    </row>
    <row r="13304" spans="1:19" x14ac:dyDescent="0.25">
      <c r="A13304" s="116"/>
      <c r="B13304" s="65"/>
      <c r="C13304" s="65"/>
      <c r="D13304" s="66"/>
      <c r="E13304" s="67"/>
      <c r="F13304" s="65"/>
      <c r="G13304" s="66"/>
      <c r="J13304" s="65"/>
      <c r="K13304" s="65"/>
      <c r="L13304" s="66"/>
      <c r="M13304" s="65"/>
      <c r="N13304" s="65"/>
      <c r="O13304" s="65"/>
      <c r="P13304" s="66"/>
      <c r="Q13304" s="31">
        <f t="shared" si="414"/>
        <v>9999</v>
      </c>
      <c r="R13304" s="31" t="str">
        <f t="shared" si="415"/>
        <v/>
      </c>
      <c r="S13304" s="29">
        <f>IF($Q13304&lt;Parâmetros!$E$19,$G13304-1,$G13304)</f>
        <v>0</v>
      </c>
    </row>
    <row r="13305" spans="1:19" x14ac:dyDescent="0.25">
      <c r="A13305" s="116"/>
      <c r="B13305" s="65"/>
      <c r="C13305" s="65"/>
      <c r="D13305" s="66"/>
      <c r="E13305" s="67"/>
      <c r="F13305" s="65"/>
      <c r="G13305" s="66"/>
      <c r="J13305" s="65"/>
      <c r="K13305" s="65"/>
      <c r="L13305" s="66"/>
      <c r="M13305" s="65"/>
      <c r="N13305" s="65"/>
      <c r="O13305" s="65"/>
      <c r="P13305" s="66"/>
      <c r="Q13305" s="31">
        <f t="shared" si="414"/>
        <v>9999</v>
      </c>
      <c r="R13305" s="31" t="str">
        <f t="shared" si="415"/>
        <v/>
      </c>
      <c r="S13305" s="29">
        <f>IF($Q13305&lt;Parâmetros!$E$19,$G13305-1,$G13305)</f>
        <v>0</v>
      </c>
    </row>
    <row r="13306" spans="1:19" x14ac:dyDescent="0.25">
      <c r="A13306" s="116"/>
      <c r="B13306" s="65"/>
      <c r="C13306" s="65"/>
      <c r="D13306" s="66"/>
      <c r="E13306" s="67"/>
      <c r="F13306" s="65"/>
      <c r="G13306" s="66"/>
      <c r="J13306" s="65"/>
      <c r="K13306" s="65"/>
      <c r="L13306" s="66"/>
      <c r="M13306" s="65"/>
      <c r="N13306" s="65"/>
      <c r="O13306" s="65"/>
      <c r="P13306" s="66"/>
      <c r="Q13306" s="31">
        <f t="shared" si="414"/>
        <v>9999</v>
      </c>
      <c r="R13306" s="31" t="str">
        <f t="shared" si="415"/>
        <v/>
      </c>
      <c r="S13306" s="29">
        <f>IF($Q13306&lt;Parâmetros!$E$19,$G13306-1,$G13306)</f>
        <v>0</v>
      </c>
    </row>
    <row r="13307" spans="1:19" x14ac:dyDescent="0.25">
      <c r="A13307" s="116"/>
      <c r="B13307" s="65"/>
      <c r="C13307" s="65"/>
      <c r="D13307" s="66"/>
      <c r="E13307" s="67"/>
      <c r="F13307" s="65"/>
      <c r="G13307" s="66"/>
      <c r="J13307" s="65"/>
      <c r="K13307" s="65"/>
      <c r="L13307" s="66"/>
      <c r="M13307" s="65"/>
      <c r="N13307" s="65"/>
      <c r="O13307" s="65"/>
      <c r="P13307" s="66"/>
      <c r="Q13307" s="31">
        <f t="shared" si="414"/>
        <v>9999</v>
      </c>
      <c r="R13307" s="31" t="str">
        <f t="shared" si="415"/>
        <v/>
      </c>
      <c r="S13307" s="29">
        <f>IF($Q13307&lt;Parâmetros!$E$19,$G13307-1,$G13307)</f>
        <v>0</v>
      </c>
    </row>
    <row r="13308" spans="1:19" x14ac:dyDescent="0.25">
      <c r="A13308" s="116"/>
      <c r="B13308" s="65"/>
      <c r="C13308" s="65"/>
      <c r="D13308" s="66"/>
      <c r="E13308" s="67"/>
      <c r="F13308" s="65"/>
      <c r="G13308" s="66"/>
      <c r="J13308" s="65"/>
      <c r="K13308" s="65"/>
      <c r="L13308" s="66"/>
      <c r="M13308" s="65"/>
      <c r="N13308" s="65"/>
      <c r="O13308" s="65"/>
      <c r="P13308" s="66"/>
      <c r="Q13308" s="31">
        <f t="shared" ref="Q13308:Q13371" si="416">IFERROR(VALUE(LEFT($J13308,2))*60+VALUE(MID($J13308,4,2)),9999)</f>
        <v>9999</v>
      </c>
      <c r="R13308" s="31" t="str">
        <f t="shared" ref="R13308:R13371" si="417">IFERROR(VALUE(LEFT($K13308,2))*60+VALUE(MID($K13308,4,2)),"")</f>
        <v/>
      </c>
      <c r="S13308" s="29">
        <f>IF($Q13308&lt;Parâmetros!$E$19,$G13308-1,$G13308)</f>
        <v>0</v>
      </c>
    </row>
    <row r="13309" spans="1:19" x14ac:dyDescent="0.25">
      <c r="A13309" s="116"/>
      <c r="B13309" s="65"/>
      <c r="C13309" s="65"/>
      <c r="D13309" s="66"/>
      <c r="E13309" s="67"/>
      <c r="F13309" s="65"/>
      <c r="G13309" s="66"/>
      <c r="J13309" s="65"/>
      <c r="K13309" s="65"/>
      <c r="L13309" s="66"/>
      <c r="M13309" s="65"/>
      <c r="N13309" s="65"/>
      <c r="O13309" s="65"/>
      <c r="P13309" s="66"/>
      <c r="Q13309" s="31">
        <f t="shared" si="416"/>
        <v>9999</v>
      </c>
      <c r="R13309" s="31" t="str">
        <f t="shared" si="417"/>
        <v/>
      </c>
      <c r="S13309" s="29">
        <f>IF($Q13309&lt;Parâmetros!$E$19,$G13309-1,$G13309)</f>
        <v>0</v>
      </c>
    </row>
    <row r="13310" spans="1:19" x14ac:dyDescent="0.25">
      <c r="A13310" s="116"/>
      <c r="B13310" s="65"/>
      <c r="C13310" s="65"/>
      <c r="D13310" s="66"/>
      <c r="E13310" s="67"/>
      <c r="F13310" s="65"/>
      <c r="G13310" s="66"/>
      <c r="J13310" s="65"/>
      <c r="K13310" s="65"/>
      <c r="L13310" s="66"/>
      <c r="M13310" s="65"/>
      <c r="N13310" s="65"/>
      <c r="O13310" s="65"/>
      <c r="P13310" s="66"/>
      <c r="Q13310" s="31">
        <f t="shared" si="416"/>
        <v>9999</v>
      </c>
      <c r="R13310" s="31" t="str">
        <f t="shared" si="417"/>
        <v/>
      </c>
      <c r="S13310" s="29">
        <f>IF($Q13310&lt;Parâmetros!$E$19,$G13310-1,$G13310)</f>
        <v>0</v>
      </c>
    </row>
    <row r="13311" spans="1:19" x14ac:dyDescent="0.25">
      <c r="A13311" s="116"/>
      <c r="B13311" s="65"/>
      <c r="C13311" s="65"/>
      <c r="D13311" s="66"/>
      <c r="E13311" s="67"/>
      <c r="F13311" s="65"/>
      <c r="G13311" s="66"/>
      <c r="J13311" s="65"/>
      <c r="K13311" s="65"/>
      <c r="L13311" s="66"/>
      <c r="M13311" s="65"/>
      <c r="N13311" s="65"/>
      <c r="O13311" s="65"/>
      <c r="P13311" s="66"/>
      <c r="Q13311" s="31">
        <f t="shared" si="416"/>
        <v>9999</v>
      </c>
      <c r="R13311" s="31" t="str">
        <f t="shared" si="417"/>
        <v/>
      </c>
      <c r="S13311" s="29">
        <f>IF($Q13311&lt;Parâmetros!$E$19,$G13311-1,$G13311)</f>
        <v>0</v>
      </c>
    </row>
    <row r="13312" spans="1:19" x14ac:dyDescent="0.25">
      <c r="A13312" s="116"/>
      <c r="B13312" s="65"/>
      <c r="C13312" s="65"/>
      <c r="D13312" s="66"/>
      <c r="E13312" s="67"/>
      <c r="F13312" s="65"/>
      <c r="G13312" s="66"/>
      <c r="J13312" s="65"/>
      <c r="K13312" s="65"/>
      <c r="L13312" s="66"/>
      <c r="M13312" s="65"/>
      <c r="N13312" s="65"/>
      <c r="O13312" s="65"/>
      <c r="P13312" s="66"/>
      <c r="Q13312" s="31">
        <f t="shared" si="416"/>
        <v>9999</v>
      </c>
      <c r="R13312" s="31" t="str">
        <f t="shared" si="417"/>
        <v/>
      </c>
      <c r="S13312" s="29">
        <f>IF($Q13312&lt;Parâmetros!$E$19,$G13312-1,$G13312)</f>
        <v>0</v>
      </c>
    </row>
    <row r="13313" spans="1:19" x14ac:dyDescent="0.25">
      <c r="A13313" s="116"/>
      <c r="B13313" s="65"/>
      <c r="C13313" s="65"/>
      <c r="D13313" s="66"/>
      <c r="E13313" s="67"/>
      <c r="F13313" s="65"/>
      <c r="G13313" s="66"/>
      <c r="J13313" s="65"/>
      <c r="K13313" s="65"/>
      <c r="L13313" s="66"/>
      <c r="M13313" s="65"/>
      <c r="N13313" s="65"/>
      <c r="O13313" s="65"/>
      <c r="P13313" s="66"/>
      <c r="Q13313" s="31">
        <f t="shared" si="416"/>
        <v>9999</v>
      </c>
      <c r="R13313" s="31" t="str">
        <f t="shared" si="417"/>
        <v/>
      </c>
      <c r="S13313" s="29">
        <f>IF($Q13313&lt;Parâmetros!$E$19,$G13313-1,$G13313)</f>
        <v>0</v>
      </c>
    </row>
    <row r="13314" spans="1:19" x14ac:dyDescent="0.25">
      <c r="A13314" s="116"/>
      <c r="B13314" s="65"/>
      <c r="C13314" s="65"/>
      <c r="D13314" s="66"/>
      <c r="E13314" s="67"/>
      <c r="F13314" s="65"/>
      <c r="G13314" s="66"/>
      <c r="J13314" s="65"/>
      <c r="K13314" s="65"/>
      <c r="L13314" s="66"/>
      <c r="M13314" s="65"/>
      <c r="N13314" s="65"/>
      <c r="O13314" s="65"/>
      <c r="P13314" s="66"/>
      <c r="Q13314" s="31">
        <f t="shared" si="416"/>
        <v>9999</v>
      </c>
      <c r="R13314" s="31" t="str">
        <f t="shared" si="417"/>
        <v/>
      </c>
      <c r="S13314" s="29">
        <f>IF($Q13314&lt;Parâmetros!$E$19,$G13314-1,$G13314)</f>
        <v>0</v>
      </c>
    </row>
    <row r="13315" spans="1:19" x14ac:dyDescent="0.25">
      <c r="A13315" s="116"/>
      <c r="B13315" s="65"/>
      <c r="C13315" s="65"/>
      <c r="D13315" s="66"/>
      <c r="E13315" s="67"/>
      <c r="F13315" s="65"/>
      <c r="G13315" s="66"/>
      <c r="J13315" s="65"/>
      <c r="K13315" s="65"/>
      <c r="L13315" s="66"/>
      <c r="M13315" s="65"/>
      <c r="N13315" s="65"/>
      <c r="O13315" s="65"/>
      <c r="P13315" s="66"/>
      <c r="Q13315" s="31">
        <f t="shared" si="416"/>
        <v>9999</v>
      </c>
      <c r="R13315" s="31" t="str">
        <f t="shared" si="417"/>
        <v/>
      </c>
      <c r="S13315" s="29">
        <f>IF($Q13315&lt;Parâmetros!$E$19,$G13315-1,$G13315)</f>
        <v>0</v>
      </c>
    </row>
    <row r="13316" spans="1:19" x14ac:dyDescent="0.25">
      <c r="A13316" s="116"/>
      <c r="B13316" s="65"/>
      <c r="C13316" s="65"/>
      <c r="D13316" s="66"/>
      <c r="E13316" s="67"/>
      <c r="F13316" s="65"/>
      <c r="G13316" s="66"/>
      <c r="J13316" s="65"/>
      <c r="K13316" s="65"/>
      <c r="L13316" s="66"/>
      <c r="M13316" s="65"/>
      <c r="N13316" s="65"/>
      <c r="O13316" s="65"/>
      <c r="P13316" s="66"/>
      <c r="Q13316" s="31">
        <f t="shared" si="416"/>
        <v>9999</v>
      </c>
      <c r="R13316" s="31" t="str">
        <f t="shared" si="417"/>
        <v/>
      </c>
      <c r="S13316" s="29">
        <f>IF($Q13316&lt;Parâmetros!$E$19,$G13316-1,$G13316)</f>
        <v>0</v>
      </c>
    </row>
    <row r="13317" spans="1:19" x14ac:dyDescent="0.25">
      <c r="A13317" s="116"/>
      <c r="B13317" s="65"/>
      <c r="C13317" s="65"/>
      <c r="D13317" s="66"/>
      <c r="E13317" s="67"/>
      <c r="F13317" s="65"/>
      <c r="G13317" s="66"/>
      <c r="J13317" s="65"/>
      <c r="K13317" s="65"/>
      <c r="L13317" s="66"/>
      <c r="M13317" s="65"/>
      <c r="N13317" s="65"/>
      <c r="O13317" s="65"/>
      <c r="P13317" s="66"/>
      <c r="Q13317" s="31">
        <f t="shared" si="416"/>
        <v>9999</v>
      </c>
      <c r="R13317" s="31" t="str">
        <f t="shared" si="417"/>
        <v/>
      </c>
      <c r="S13317" s="29">
        <f>IF($Q13317&lt;Parâmetros!$E$19,$G13317-1,$G13317)</f>
        <v>0</v>
      </c>
    </row>
    <row r="13318" spans="1:19" x14ac:dyDescent="0.25">
      <c r="A13318" s="116"/>
      <c r="B13318" s="65"/>
      <c r="C13318" s="65"/>
      <c r="D13318" s="66"/>
      <c r="E13318" s="67"/>
      <c r="F13318" s="65"/>
      <c r="G13318" s="66"/>
      <c r="J13318" s="65"/>
      <c r="K13318" s="65"/>
      <c r="L13318" s="66"/>
      <c r="M13318" s="65"/>
      <c r="N13318" s="65"/>
      <c r="O13318" s="65"/>
      <c r="P13318" s="66"/>
      <c r="Q13318" s="31">
        <f t="shared" si="416"/>
        <v>9999</v>
      </c>
      <c r="R13318" s="31" t="str">
        <f t="shared" si="417"/>
        <v/>
      </c>
      <c r="S13318" s="29">
        <f>IF($Q13318&lt;Parâmetros!$E$19,$G13318-1,$G13318)</f>
        <v>0</v>
      </c>
    </row>
    <row r="13319" spans="1:19" x14ac:dyDescent="0.25">
      <c r="A13319" s="116"/>
      <c r="B13319" s="65"/>
      <c r="C13319" s="65"/>
      <c r="D13319" s="66"/>
      <c r="E13319" s="67"/>
      <c r="F13319" s="65"/>
      <c r="G13319" s="66"/>
      <c r="J13319" s="65"/>
      <c r="K13319" s="65"/>
      <c r="L13319" s="66"/>
      <c r="M13319" s="65"/>
      <c r="N13319" s="65"/>
      <c r="O13319" s="65"/>
      <c r="P13319" s="66"/>
      <c r="Q13319" s="31">
        <f t="shared" si="416"/>
        <v>9999</v>
      </c>
      <c r="R13319" s="31" t="str">
        <f t="shared" si="417"/>
        <v/>
      </c>
      <c r="S13319" s="29">
        <f>IF($Q13319&lt;Parâmetros!$E$19,$G13319-1,$G13319)</f>
        <v>0</v>
      </c>
    </row>
    <row r="13320" spans="1:19" x14ac:dyDescent="0.25">
      <c r="A13320" s="116"/>
      <c r="B13320" s="65"/>
      <c r="C13320" s="65"/>
      <c r="D13320" s="66"/>
      <c r="E13320" s="67"/>
      <c r="F13320" s="65"/>
      <c r="G13320" s="66"/>
      <c r="J13320" s="65"/>
      <c r="K13320" s="65"/>
      <c r="L13320" s="66"/>
      <c r="M13320" s="65"/>
      <c r="N13320" s="65"/>
      <c r="O13320" s="65"/>
      <c r="P13320" s="66"/>
      <c r="Q13320" s="31">
        <f t="shared" si="416"/>
        <v>9999</v>
      </c>
      <c r="R13320" s="31" t="str">
        <f t="shared" si="417"/>
        <v/>
      </c>
      <c r="S13320" s="29">
        <f>IF($Q13320&lt;Parâmetros!$E$19,$G13320-1,$G13320)</f>
        <v>0</v>
      </c>
    </row>
    <row r="13321" spans="1:19" x14ac:dyDescent="0.25">
      <c r="A13321" s="116"/>
      <c r="B13321" s="65"/>
      <c r="C13321" s="65"/>
      <c r="D13321" s="66"/>
      <c r="E13321" s="67"/>
      <c r="F13321" s="65"/>
      <c r="G13321" s="66"/>
      <c r="J13321" s="65"/>
      <c r="K13321" s="65"/>
      <c r="L13321" s="66"/>
      <c r="M13321" s="65"/>
      <c r="N13321" s="65"/>
      <c r="O13321" s="65"/>
      <c r="P13321" s="66"/>
      <c r="Q13321" s="31">
        <f t="shared" si="416"/>
        <v>9999</v>
      </c>
      <c r="R13321" s="31" t="str">
        <f t="shared" si="417"/>
        <v/>
      </c>
      <c r="S13321" s="29">
        <f>IF($Q13321&lt;Parâmetros!$E$19,$G13321-1,$G13321)</f>
        <v>0</v>
      </c>
    </row>
    <row r="13322" spans="1:19" x14ac:dyDescent="0.25">
      <c r="A13322" s="116"/>
      <c r="B13322" s="65"/>
      <c r="C13322" s="65"/>
      <c r="D13322" s="66"/>
      <c r="E13322" s="67"/>
      <c r="F13322" s="65"/>
      <c r="G13322" s="66"/>
      <c r="J13322" s="65"/>
      <c r="K13322" s="65"/>
      <c r="L13322" s="66"/>
      <c r="M13322" s="65"/>
      <c r="N13322" s="65"/>
      <c r="O13322" s="65"/>
      <c r="P13322" s="66"/>
      <c r="Q13322" s="31">
        <f t="shared" si="416"/>
        <v>9999</v>
      </c>
      <c r="R13322" s="31" t="str">
        <f t="shared" si="417"/>
        <v/>
      </c>
      <c r="S13322" s="29">
        <f>IF($Q13322&lt;Parâmetros!$E$19,$G13322-1,$G13322)</f>
        <v>0</v>
      </c>
    </row>
    <row r="13323" spans="1:19" x14ac:dyDescent="0.25">
      <c r="A13323" s="116"/>
      <c r="B13323" s="65"/>
      <c r="C13323" s="65"/>
      <c r="D13323" s="66"/>
      <c r="E13323" s="67"/>
      <c r="F13323" s="65"/>
      <c r="G13323" s="66"/>
      <c r="J13323" s="65"/>
      <c r="K13323" s="65"/>
      <c r="L13323" s="66"/>
      <c r="M13323" s="65"/>
      <c r="N13323" s="65"/>
      <c r="O13323" s="65"/>
      <c r="P13323" s="66"/>
      <c r="Q13323" s="31">
        <f t="shared" si="416"/>
        <v>9999</v>
      </c>
      <c r="R13323" s="31" t="str">
        <f t="shared" si="417"/>
        <v/>
      </c>
      <c r="S13323" s="29">
        <f>IF($Q13323&lt;Parâmetros!$E$19,$G13323-1,$G13323)</f>
        <v>0</v>
      </c>
    </row>
    <row r="13324" spans="1:19" x14ac:dyDescent="0.25">
      <c r="A13324" s="116"/>
      <c r="B13324" s="65"/>
      <c r="C13324" s="65"/>
      <c r="D13324" s="66"/>
      <c r="E13324" s="67"/>
      <c r="F13324" s="65"/>
      <c r="G13324" s="66"/>
      <c r="J13324" s="65"/>
      <c r="K13324" s="65"/>
      <c r="L13324" s="66"/>
      <c r="M13324" s="65"/>
      <c r="N13324" s="65"/>
      <c r="O13324" s="65"/>
      <c r="P13324" s="66"/>
      <c r="Q13324" s="31">
        <f t="shared" si="416"/>
        <v>9999</v>
      </c>
      <c r="R13324" s="31" t="str">
        <f t="shared" si="417"/>
        <v/>
      </c>
      <c r="S13324" s="29">
        <f>IF($Q13324&lt;Parâmetros!$E$19,$G13324-1,$G13324)</f>
        <v>0</v>
      </c>
    </row>
    <row r="13325" spans="1:19" x14ac:dyDescent="0.25">
      <c r="A13325" s="116"/>
      <c r="B13325" s="65"/>
      <c r="C13325" s="65"/>
      <c r="D13325" s="66"/>
      <c r="E13325" s="67"/>
      <c r="F13325" s="65"/>
      <c r="G13325" s="66"/>
      <c r="J13325" s="65"/>
      <c r="K13325" s="65"/>
      <c r="L13325" s="66"/>
      <c r="M13325" s="65"/>
      <c r="N13325" s="65"/>
      <c r="O13325" s="65"/>
      <c r="P13325" s="66"/>
      <c r="Q13325" s="31">
        <f t="shared" si="416"/>
        <v>9999</v>
      </c>
      <c r="R13325" s="31" t="str">
        <f t="shared" si="417"/>
        <v/>
      </c>
      <c r="S13325" s="29">
        <f>IF($Q13325&lt;Parâmetros!$E$19,$G13325-1,$G13325)</f>
        <v>0</v>
      </c>
    </row>
    <row r="13326" spans="1:19" x14ac:dyDescent="0.25">
      <c r="A13326" s="116"/>
      <c r="B13326" s="65"/>
      <c r="C13326" s="65"/>
      <c r="D13326" s="66"/>
      <c r="E13326" s="67"/>
      <c r="F13326" s="65"/>
      <c r="G13326" s="66"/>
      <c r="J13326" s="65"/>
      <c r="K13326" s="65"/>
      <c r="L13326" s="66"/>
      <c r="M13326" s="65"/>
      <c r="N13326" s="65"/>
      <c r="O13326" s="65"/>
      <c r="P13326" s="66"/>
      <c r="Q13326" s="31">
        <f t="shared" si="416"/>
        <v>9999</v>
      </c>
      <c r="R13326" s="31" t="str">
        <f t="shared" si="417"/>
        <v/>
      </c>
      <c r="S13326" s="29">
        <f>IF($Q13326&lt;Parâmetros!$E$19,$G13326-1,$G13326)</f>
        <v>0</v>
      </c>
    </row>
    <row r="13327" spans="1:19" x14ac:dyDescent="0.25">
      <c r="A13327" s="116"/>
      <c r="B13327" s="65"/>
      <c r="C13327" s="65"/>
      <c r="D13327" s="66"/>
      <c r="E13327" s="67"/>
      <c r="F13327" s="65"/>
      <c r="G13327" s="66"/>
      <c r="J13327" s="65"/>
      <c r="K13327" s="65"/>
      <c r="L13327" s="66"/>
      <c r="M13327" s="65"/>
      <c r="N13327" s="65"/>
      <c r="O13327" s="65"/>
      <c r="P13327" s="66"/>
      <c r="Q13327" s="31">
        <f t="shared" si="416"/>
        <v>9999</v>
      </c>
      <c r="R13327" s="31" t="str">
        <f t="shared" si="417"/>
        <v/>
      </c>
      <c r="S13327" s="29">
        <f>IF($Q13327&lt;Parâmetros!$E$19,$G13327-1,$G13327)</f>
        <v>0</v>
      </c>
    </row>
    <row r="13328" spans="1:19" x14ac:dyDescent="0.25">
      <c r="A13328" s="116"/>
      <c r="B13328" s="65"/>
      <c r="C13328" s="65"/>
      <c r="D13328" s="66"/>
      <c r="E13328" s="67"/>
      <c r="F13328" s="65"/>
      <c r="G13328" s="66"/>
      <c r="J13328" s="65"/>
      <c r="K13328" s="65"/>
      <c r="L13328" s="66"/>
      <c r="M13328" s="65"/>
      <c r="N13328" s="65"/>
      <c r="O13328" s="65"/>
      <c r="P13328" s="66"/>
      <c r="Q13328" s="31">
        <f t="shared" si="416"/>
        <v>9999</v>
      </c>
      <c r="R13328" s="31" t="str">
        <f t="shared" si="417"/>
        <v/>
      </c>
      <c r="S13328" s="29">
        <f>IF($Q13328&lt;Parâmetros!$E$19,$G13328-1,$G13328)</f>
        <v>0</v>
      </c>
    </row>
    <row r="13329" spans="1:19" x14ac:dyDescent="0.25">
      <c r="A13329" s="116"/>
      <c r="B13329" s="65"/>
      <c r="C13329" s="65"/>
      <c r="D13329" s="66"/>
      <c r="E13329" s="67"/>
      <c r="F13329" s="65"/>
      <c r="G13329" s="66"/>
      <c r="J13329" s="65"/>
      <c r="K13329" s="65"/>
      <c r="L13329" s="66"/>
      <c r="M13329" s="65"/>
      <c r="N13329" s="65"/>
      <c r="O13329" s="65"/>
      <c r="P13329" s="66"/>
      <c r="Q13329" s="31">
        <f t="shared" si="416"/>
        <v>9999</v>
      </c>
      <c r="R13329" s="31" t="str">
        <f t="shared" si="417"/>
        <v/>
      </c>
      <c r="S13329" s="29">
        <f>IF($Q13329&lt;Parâmetros!$E$19,$G13329-1,$G13329)</f>
        <v>0</v>
      </c>
    </row>
    <row r="13330" spans="1:19" x14ac:dyDescent="0.25">
      <c r="A13330" s="116"/>
      <c r="B13330" s="65"/>
      <c r="C13330" s="65"/>
      <c r="D13330" s="66"/>
      <c r="E13330" s="67"/>
      <c r="F13330" s="65"/>
      <c r="G13330" s="66"/>
      <c r="J13330" s="65"/>
      <c r="K13330" s="65"/>
      <c r="L13330" s="66"/>
      <c r="M13330" s="65"/>
      <c r="N13330" s="65"/>
      <c r="O13330" s="65"/>
      <c r="P13330" s="66"/>
      <c r="Q13330" s="31">
        <f t="shared" si="416"/>
        <v>9999</v>
      </c>
      <c r="R13330" s="31" t="str">
        <f t="shared" si="417"/>
        <v/>
      </c>
      <c r="S13330" s="29">
        <f>IF($Q13330&lt;Parâmetros!$E$19,$G13330-1,$G13330)</f>
        <v>0</v>
      </c>
    </row>
    <row r="13331" spans="1:19" x14ac:dyDescent="0.25">
      <c r="A13331" s="116"/>
      <c r="B13331" s="65"/>
      <c r="C13331" s="65"/>
      <c r="D13331" s="66"/>
      <c r="E13331" s="67"/>
      <c r="F13331" s="65"/>
      <c r="G13331" s="66"/>
      <c r="J13331" s="65"/>
      <c r="K13331" s="65"/>
      <c r="L13331" s="66"/>
      <c r="M13331" s="65"/>
      <c r="N13331" s="65"/>
      <c r="O13331" s="65"/>
      <c r="P13331" s="66"/>
      <c r="Q13331" s="31">
        <f t="shared" si="416"/>
        <v>9999</v>
      </c>
      <c r="R13331" s="31" t="str">
        <f t="shared" si="417"/>
        <v/>
      </c>
      <c r="S13331" s="29">
        <f>IF($Q13331&lt;Parâmetros!$E$19,$G13331-1,$G13331)</f>
        <v>0</v>
      </c>
    </row>
    <row r="13332" spans="1:19" x14ac:dyDescent="0.25">
      <c r="A13332" s="116"/>
      <c r="B13332" s="65"/>
      <c r="C13332" s="65"/>
      <c r="D13332" s="66"/>
      <c r="E13332" s="67"/>
      <c r="F13332" s="65"/>
      <c r="G13332" s="66"/>
      <c r="J13332" s="65"/>
      <c r="K13332" s="65"/>
      <c r="L13332" s="66"/>
      <c r="M13332" s="65"/>
      <c r="N13332" s="65"/>
      <c r="O13332" s="65"/>
      <c r="P13332" s="66"/>
      <c r="Q13332" s="31">
        <f t="shared" si="416"/>
        <v>9999</v>
      </c>
      <c r="R13332" s="31" t="str">
        <f t="shared" si="417"/>
        <v/>
      </c>
      <c r="S13332" s="29">
        <f>IF($Q13332&lt;Parâmetros!$E$19,$G13332-1,$G13332)</f>
        <v>0</v>
      </c>
    </row>
    <row r="13333" spans="1:19" x14ac:dyDescent="0.25">
      <c r="A13333" s="116"/>
      <c r="B13333" s="65"/>
      <c r="C13333" s="65"/>
      <c r="D13333" s="66"/>
      <c r="E13333" s="67"/>
      <c r="F13333" s="65"/>
      <c r="G13333" s="66"/>
      <c r="J13333" s="65"/>
      <c r="K13333" s="65"/>
      <c r="L13333" s="66"/>
      <c r="M13333" s="65"/>
      <c r="N13333" s="65"/>
      <c r="O13333" s="65"/>
      <c r="P13333" s="66"/>
      <c r="Q13333" s="31">
        <f t="shared" si="416"/>
        <v>9999</v>
      </c>
      <c r="R13333" s="31" t="str">
        <f t="shared" si="417"/>
        <v/>
      </c>
      <c r="S13333" s="29">
        <f>IF($Q13333&lt;Parâmetros!$E$19,$G13333-1,$G13333)</f>
        <v>0</v>
      </c>
    </row>
    <row r="13334" spans="1:19" x14ac:dyDescent="0.25">
      <c r="A13334" s="116"/>
      <c r="B13334" s="65"/>
      <c r="C13334" s="65"/>
      <c r="D13334" s="66"/>
      <c r="E13334" s="67"/>
      <c r="F13334" s="65"/>
      <c r="G13334" s="66"/>
      <c r="J13334" s="65"/>
      <c r="K13334" s="65"/>
      <c r="L13334" s="66"/>
      <c r="M13334" s="65"/>
      <c r="N13334" s="65"/>
      <c r="O13334" s="65"/>
      <c r="P13334" s="66"/>
      <c r="Q13334" s="31">
        <f t="shared" si="416"/>
        <v>9999</v>
      </c>
      <c r="R13334" s="31" t="str">
        <f t="shared" si="417"/>
        <v/>
      </c>
      <c r="S13334" s="29">
        <f>IF($Q13334&lt;Parâmetros!$E$19,$G13334-1,$G13334)</f>
        <v>0</v>
      </c>
    </row>
    <row r="13335" spans="1:19" x14ac:dyDescent="0.25">
      <c r="A13335" s="116"/>
      <c r="B13335" s="65"/>
      <c r="C13335" s="65"/>
      <c r="D13335" s="66"/>
      <c r="E13335" s="67"/>
      <c r="F13335" s="65"/>
      <c r="G13335" s="66"/>
      <c r="J13335" s="65"/>
      <c r="K13335" s="65"/>
      <c r="L13335" s="66"/>
      <c r="M13335" s="65"/>
      <c r="N13335" s="65"/>
      <c r="O13335" s="65"/>
      <c r="P13335" s="66"/>
      <c r="Q13335" s="31">
        <f t="shared" si="416"/>
        <v>9999</v>
      </c>
      <c r="R13335" s="31" t="str">
        <f t="shared" si="417"/>
        <v/>
      </c>
      <c r="S13335" s="29">
        <f>IF($Q13335&lt;Parâmetros!$E$19,$G13335-1,$G13335)</f>
        <v>0</v>
      </c>
    </row>
    <row r="13336" spans="1:19" x14ac:dyDescent="0.25">
      <c r="A13336" s="116"/>
      <c r="B13336" s="65"/>
      <c r="C13336" s="65"/>
      <c r="D13336" s="66"/>
      <c r="E13336" s="67"/>
      <c r="F13336" s="65"/>
      <c r="G13336" s="66"/>
      <c r="J13336" s="65"/>
      <c r="K13336" s="65"/>
      <c r="L13336" s="66"/>
      <c r="M13336" s="65"/>
      <c r="N13336" s="65"/>
      <c r="O13336" s="65"/>
      <c r="P13336" s="66"/>
      <c r="Q13336" s="31">
        <f t="shared" si="416"/>
        <v>9999</v>
      </c>
      <c r="R13336" s="31" t="str">
        <f t="shared" si="417"/>
        <v/>
      </c>
      <c r="S13336" s="29">
        <f>IF($Q13336&lt;Parâmetros!$E$19,$G13336-1,$G13336)</f>
        <v>0</v>
      </c>
    </row>
    <row r="13337" spans="1:19" x14ac:dyDescent="0.25">
      <c r="A13337" s="116"/>
      <c r="B13337" s="65"/>
      <c r="C13337" s="65"/>
      <c r="D13337" s="66"/>
      <c r="E13337" s="67"/>
      <c r="F13337" s="65"/>
      <c r="G13337" s="66"/>
      <c r="J13337" s="65"/>
      <c r="K13337" s="65"/>
      <c r="L13337" s="66"/>
      <c r="M13337" s="65"/>
      <c r="N13337" s="65"/>
      <c r="O13337" s="65"/>
      <c r="P13337" s="66"/>
      <c r="Q13337" s="31">
        <f t="shared" si="416"/>
        <v>9999</v>
      </c>
      <c r="R13337" s="31" t="str">
        <f t="shared" si="417"/>
        <v/>
      </c>
      <c r="S13337" s="29">
        <f>IF($Q13337&lt;Parâmetros!$E$19,$G13337-1,$G13337)</f>
        <v>0</v>
      </c>
    </row>
    <row r="13338" spans="1:19" x14ac:dyDescent="0.25">
      <c r="A13338" s="116"/>
      <c r="B13338" s="65"/>
      <c r="C13338" s="65"/>
      <c r="D13338" s="66"/>
      <c r="E13338" s="67"/>
      <c r="F13338" s="65"/>
      <c r="G13338" s="66"/>
      <c r="J13338" s="65"/>
      <c r="K13338" s="65"/>
      <c r="L13338" s="66"/>
      <c r="M13338" s="65"/>
      <c r="N13338" s="65"/>
      <c r="O13338" s="65"/>
      <c r="P13338" s="66"/>
      <c r="Q13338" s="31">
        <f t="shared" si="416"/>
        <v>9999</v>
      </c>
      <c r="R13338" s="31" t="str">
        <f t="shared" si="417"/>
        <v/>
      </c>
      <c r="S13338" s="29">
        <f>IF($Q13338&lt;Parâmetros!$E$19,$G13338-1,$G13338)</f>
        <v>0</v>
      </c>
    </row>
    <row r="13339" spans="1:19" x14ac:dyDescent="0.25">
      <c r="A13339" s="116"/>
      <c r="B13339" s="65"/>
      <c r="C13339" s="65"/>
      <c r="D13339" s="66"/>
      <c r="E13339" s="67"/>
      <c r="F13339" s="65"/>
      <c r="G13339" s="66"/>
      <c r="J13339" s="65"/>
      <c r="K13339" s="65"/>
      <c r="L13339" s="66"/>
      <c r="M13339" s="65"/>
      <c r="O13339" s="65"/>
      <c r="P13339" s="66"/>
      <c r="Q13339" s="31">
        <f t="shared" si="416"/>
        <v>9999</v>
      </c>
      <c r="R13339" s="31" t="str">
        <f t="shared" si="417"/>
        <v/>
      </c>
      <c r="S13339" s="29">
        <f>IF($Q13339&lt;Parâmetros!$E$19,$G13339-1,$G13339)</f>
        <v>0</v>
      </c>
    </row>
    <row r="13340" spans="1:19" x14ac:dyDescent="0.25">
      <c r="A13340" s="116"/>
      <c r="B13340" s="65"/>
      <c r="C13340" s="65"/>
      <c r="D13340" s="66"/>
      <c r="E13340" s="67"/>
      <c r="F13340" s="65"/>
      <c r="G13340" s="66"/>
      <c r="J13340" s="65"/>
      <c r="K13340" s="65"/>
      <c r="L13340" s="66"/>
      <c r="M13340" s="65"/>
      <c r="N13340" s="65"/>
      <c r="O13340" s="65"/>
      <c r="P13340" s="66"/>
      <c r="Q13340" s="31">
        <f t="shared" si="416"/>
        <v>9999</v>
      </c>
      <c r="R13340" s="31" t="str">
        <f t="shared" si="417"/>
        <v/>
      </c>
      <c r="S13340" s="29">
        <f>IF($Q13340&lt;Parâmetros!$E$19,$G13340-1,$G13340)</f>
        <v>0</v>
      </c>
    </row>
    <row r="13341" spans="1:19" x14ac:dyDescent="0.25">
      <c r="A13341" s="116"/>
      <c r="B13341" s="65"/>
      <c r="C13341" s="65"/>
      <c r="D13341" s="66"/>
      <c r="E13341" s="67"/>
      <c r="F13341" s="65"/>
      <c r="G13341" s="66"/>
      <c r="J13341" s="65"/>
      <c r="K13341" s="65"/>
      <c r="L13341" s="66"/>
      <c r="M13341" s="65"/>
      <c r="N13341" s="65"/>
      <c r="O13341" s="65"/>
      <c r="P13341" s="66"/>
      <c r="Q13341" s="31">
        <f t="shared" si="416"/>
        <v>9999</v>
      </c>
      <c r="R13341" s="31" t="str">
        <f t="shared" si="417"/>
        <v/>
      </c>
      <c r="S13341" s="29">
        <f>IF($Q13341&lt;Parâmetros!$E$19,$G13341-1,$G13341)</f>
        <v>0</v>
      </c>
    </row>
    <row r="13342" spans="1:19" x14ac:dyDescent="0.25">
      <c r="A13342" s="116"/>
      <c r="B13342" s="65"/>
      <c r="C13342" s="65"/>
      <c r="D13342" s="66"/>
      <c r="E13342" s="67"/>
      <c r="F13342" s="65"/>
      <c r="G13342" s="66"/>
      <c r="J13342" s="65"/>
      <c r="K13342" s="65"/>
      <c r="L13342" s="66"/>
      <c r="M13342" s="65"/>
      <c r="N13342" s="65"/>
      <c r="O13342" s="65"/>
      <c r="P13342" s="66"/>
      <c r="Q13342" s="31">
        <f t="shared" si="416"/>
        <v>9999</v>
      </c>
      <c r="R13342" s="31" t="str">
        <f t="shared" si="417"/>
        <v/>
      </c>
      <c r="S13342" s="29">
        <f>IF($Q13342&lt;Parâmetros!$E$19,$G13342-1,$G13342)</f>
        <v>0</v>
      </c>
    </row>
    <row r="13343" spans="1:19" x14ac:dyDescent="0.25">
      <c r="A13343" s="116"/>
      <c r="B13343" s="65"/>
      <c r="C13343" s="65"/>
      <c r="D13343" s="66"/>
      <c r="E13343" s="67"/>
      <c r="F13343" s="65"/>
      <c r="G13343" s="66"/>
      <c r="J13343" s="65"/>
      <c r="K13343" s="65"/>
      <c r="L13343" s="66"/>
      <c r="M13343" s="65"/>
      <c r="N13343" s="65"/>
      <c r="O13343" s="65"/>
      <c r="P13343" s="66"/>
      <c r="Q13343" s="31">
        <f t="shared" si="416"/>
        <v>9999</v>
      </c>
      <c r="R13343" s="31" t="str">
        <f t="shared" si="417"/>
        <v/>
      </c>
      <c r="S13343" s="29">
        <f>IF($Q13343&lt;Parâmetros!$E$19,$G13343-1,$G13343)</f>
        <v>0</v>
      </c>
    </row>
    <row r="13344" spans="1:19" x14ac:dyDescent="0.25">
      <c r="A13344" s="116"/>
      <c r="B13344" s="65"/>
      <c r="C13344" s="65"/>
      <c r="D13344" s="66"/>
      <c r="E13344" s="67"/>
      <c r="F13344" s="65"/>
      <c r="G13344" s="66"/>
      <c r="J13344" s="65"/>
      <c r="K13344" s="65"/>
      <c r="L13344" s="66"/>
      <c r="M13344" s="65"/>
      <c r="N13344" s="65"/>
      <c r="O13344" s="65"/>
      <c r="P13344" s="66"/>
      <c r="Q13344" s="31">
        <f t="shared" si="416"/>
        <v>9999</v>
      </c>
      <c r="R13344" s="31" t="str">
        <f t="shared" si="417"/>
        <v/>
      </c>
      <c r="S13344" s="29">
        <f>IF($Q13344&lt;Parâmetros!$E$19,$G13344-1,$G13344)</f>
        <v>0</v>
      </c>
    </row>
    <row r="13345" spans="1:19" x14ac:dyDescent="0.25">
      <c r="A13345" s="116"/>
      <c r="B13345" s="65"/>
      <c r="C13345" s="65"/>
      <c r="D13345" s="66"/>
      <c r="E13345" s="67"/>
      <c r="F13345" s="65"/>
      <c r="G13345" s="66"/>
      <c r="J13345" s="65"/>
      <c r="K13345" s="65"/>
      <c r="L13345" s="66"/>
      <c r="M13345" s="65"/>
      <c r="O13345" s="65"/>
      <c r="P13345" s="66"/>
      <c r="Q13345" s="31">
        <f t="shared" si="416"/>
        <v>9999</v>
      </c>
      <c r="R13345" s="31" t="str">
        <f t="shared" si="417"/>
        <v/>
      </c>
      <c r="S13345" s="29">
        <f>IF($Q13345&lt;Parâmetros!$E$19,$G13345-1,$G13345)</f>
        <v>0</v>
      </c>
    </row>
    <row r="13346" spans="1:19" x14ac:dyDescent="0.25">
      <c r="A13346" s="116"/>
      <c r="B13346" s="65"/>
      <c r="C13346" s="65"/>
      <c r="D13346" s="66"/>
      <c r="E13346" s="67"/>
      <c r="F13346" s="65"/>
      <c r="G13346" s="66"/>
      <c r="J13346" s="65"/>
      <c r="K13346" s="65"/>
      <c r="L13346" s="66"/>
      <c r="M13346" s="65"/>
      <c r="O13346" s="65"/>
      <c r="P13346" s="66"/>
      <c r="Q13346" s="31">
        <f t="shared" si="416"/>
        <v>9999</v>
      </c>
      <c r="R13346" s="31" t="str">
        <f t="shared" si="417"/>
        <v/>
      </c>
      <c r="S13346" s="29">
        <f>IF($Q13346&lt;Parâmetros!$E$19,$G13346-1,$G13346)</f>
        <v>0</v>
      </c>
    </row>
    <row r="13347" spans="1:19" x14ac:dyDescent="0.25">
      <c r="A13347" s="116"/>
      <c r="B13347" s="65"/>
      <c r="C13347" s="65"/>
      <c r="D13347" s="66"/>
      <c r="E13347" s="67"/>
      <c r="F13347" s="65"/>
      <c r="G13347" s="66"/>
      <c r="J13347" s="65"/>
      <c r="K13347" s="65"/>
      <c r="L13347" s="66"/>
      <c r="M13347" s="65"/>
      <c r="N13347" s="65"/>
      <c r="O13347" s="65"/>
      <c r="P13347" s="66"/>
      <c r="Q13347" s="31">
        <f t="shared" si="416"/>
        <v>9999</v>
      </c>
      <c r="R13347" s="31" t="str">
        <f t="shared" si="417"/>
        <v/>
      </c>
      <c r="S13347" s="29">
        <f>IF($Q13347&lt;Parâmetros!$E$19,$G13347-1,$G13347)</f>
        <v>0</v>
      </c>
    </row>
    <row r="13348" spans="1:19" x14ac:dyDescent="0.25">
      <c r="A13348" s="116"/>
      <c r="B13348" s="65"/>
      <c r="C13348" s="65"/>
      <c r="D13348" s="66"/>
      <c r="E13348" s="67"/>
      <c r="F13348" s="65"/>
      <c r="G13348" s="66"/>
      <c r="J13348" s="65"/>
      <c r="K13348" s="65"/>
      <c r="L13348" s="66"/>
      <c r="M13348" s="65"/>
      <c r="N13348" s="65"/>
      <c r="O13348" s="65"/>
      <c r="P13348" s="66"/>
      <c r="Q13348" s="31">
        <f t="shared" si="416"/>
        <v>9999</v>
      </c>
      <c r="R13348" s="31" t="str">
        <f t="shared" si="417"/>
        <v/>
      </c>
      <c r="S13348" s="29">
        <f>IF($Q13348&lt;Parâmetros!$E$19,$G13348-1,$G13348)</f>
        <v>0</v>
      </c>
    </row>
    <row r="13349" spans="1:19" x14ac:dyDescent="0.25">
      <c r="A13349" s="116"/>
      <c r="B13349" s="65"/>
      <c r="C13349" s="65"/>
      <c r="D13349" s="66"/>
      <c r="E13349" s="67"/>
      <c r="F13349" s="65"/>
      <c r="G13349" s="66"/>
      <c r="J13349" s="65"/>
      <c r="K13349" s="65"/>
      <c r="L13349" s="66"/>
      <c r="M13349" s="65"/>
      <c r="O13349" s="65"/>
      <c r="P13349" s="66"/>
      <c r="Q13349" s="31">
        <f t="shared" si="416"/>
        <v>9999</v>
      </c>
      <c r="R13349" s="31" t="str">
        <f t="shared" si="417"/>
        <v/>
      </c>
      <c r="S13349" s="29">
        <f>IF($Q13349&lt;Parâmetros!$E$19,$G13349-1,$G13349)</f>
        <v>0</v>
      </c>
    </row>
    <row r="13350" spans="1:19" x14ac:dyDescent="0.25">
      <c r="A13350" s="116"/>
      <c r="B13350" s="65"/>
      <c r="C13350" s="65"/>
      <c r="D13350" s="66"/>
      <c r="E13350" s="67"/>
      <c r="F13350" s="65"/>
      <c r="G13350" s="66"/>
      <c r="J13350" s="65"/>
      <c r="K13350" s="65"/>
      <c r="L13350" s="66"/>
      <c r="M13350" s="65"/>
      <c r="O13350" s="65"/>
      <c r="P13350" s="66"/>
      <c r="Q13350" s="31">
        <f t="shared" si="416"/>
        <v>9999</v>
      </c>
      <c r="R13350" s="31" t="str">
        <f t="shared" si="417"/>
        <v/>
      </c>
      <c r="S13350" s="29">
        <f>IF($Q13350&lt;Parâmetros!$E$19,$G13350-1,$G13350)</f>
        <v>0</v>
      </c>
    </row>
    <row r="13351" spans="1:19" x14ac:dyDescent="0.25">
      <c r="A13351" s="116"/>
      <c r="B13351" s="65"/>
      <c r="C13351" s="65"/>
      <c r="D13351" s="66"/>
      <c r="E13351" s="67"/>
      <c r="F13351" s="65"/>
      <c r="G13351" s="66"/>
      <c r="J13351" s="65"/>
      <c r="K13351" s="65"/>
      <c r="L13351" s="66"/>
      <c r="M13351" s="65"/>
      <c r="N13351" s="65"/>
      <c r="O13351" s="65"/>
      <c r="P13351" s="66"/>
      <c r="Q13351" s="31">
        <f t="shared" si="416"/>
        <v>9999</v>
      </c>
      <c r="R13351" s="31" t="str">
        <f t="shared" si="417"/>
        <v/>
      </c>
      <c r="S13351" s="29">
        <f>IF($Q13351&lt;Parâmetros!$E$19,$G13351-1,$G13351)</f>
        <v>0</v>
      </c>
    </row>
    <row r="13352" spans="1:19" x14ac:dyDescent="0.25">
      <c r="A13352" s="116"/>
      <c r="B13352" s="65"/>
      <c r="C13352" s="65"/>
      <c r="D13352" s="66"/>
      <c r="E13352" s="67"/>
      <c r="F13352" s="65"/>
      <c r="G13352" s="66"/>
      <c r="J13352" s="65"/>
      <c r="K13352" s="65"/>
      <c r="L13352" s="66"/>
      <c r="M13352" s="65"/>
      <c r="N13352" s="65"/>
      <c r="O13352" s="65"/>
      <c r="P13352" s="66"/>
      <c r="Q13352" s="31">
        <f t="shared" si="416"/>
        <v>9999</v>
      </c>
      <c r="R13352" s="31" t="str">
        <f t="shared" si="417"/>
        <v/>
      </c>
      <c r="S13352" s="29">
        <f>IF($Q13352&lt;Parâmetros!$E$19,$G13352-1,$G13352)</f>
        <v>0</v>
      </c>
    </row>
    <row r="13353" spans="1:19" x14ac:dyDescent="0.25">
      <c r="A13353" s="116"/>
      <c r="B13353" s="65"/>
      <c r="C13353" s="65"/>
      <c r="D13353" s="66"/>
      <c r="E13353" s="67"/>
      <c r="F13353" s="65"/>
      <c r="G13353" s="66"/>
      <c r="J13353" s="65"/>
      <c r="K13353" s="65"/>
      <c r="L13353" s="66"/>
      <c r="M13353" s="65"/>
      <c r="N13353" s="65"/>
      <c r="O13353" s="65"/>
      <c r="P13353" s="66"/>
      <c r="Q13353" s="31">
        <f t="shared" si="416"/>
        <v>9999</v>
      </c>
      <c r="R13353" s="31" t="str">
        <f t="shared" si="417"/>
        <v/>
      </c>
      <c r="S13353" s="29">
        <f>IF($Q13353&lt;Parâmetros!$E$19,$G13353-1,$G13353)</f>
        <v>0</v>
      </c>
    </row>
    <row r="13354" spans="1:19" x14ac:dyDescent="0.25">
      <c r="A13354" s="116"/>
      <c r="B13354" s="65"/>
      <c r="C13354" s="65"/>
      <c r="D13354" s="66"/>
      <c r="E13354" s="67"/>
      <c r="F13354" s="65"/>
      <c r="G13354" s="66"/>
      <c r="J13354" s="65"/>
      <c r="K13354" s="65"/>
      <c r="L13354" s="66"/>
      <c r="M13354" s="65"/>
      <c r="N13354" s="65"/>
      <c r="O13354" s="65"/>
      <c r="P13354" s="66"/>
      <c r="Q13354" s="31">
        <f t="shared" si="416"/>
        <v>9999</v>
      </c>
      <c r="R13354" s="31" t="str">
        <f t="shared" si="417"/>
        <v/>
      </c>
      <c r="S13354" s="29">
        <f>IF($Q13354&lt;Parâmetros!$E$19,$G13354-1,$G13354)</f>
        <v>0</v>
      </c>
    </row>
    <row r="13355" spans="1:19" x14ac:dyDescent="0.25">
      <c r="A13355" s="116"/>
      <c r="B13355" s="65"/>
      <c r="C13355" s="65"/>
      <c r="D13355" s="66"/>
      <c r="E13355" s="67"/>
      <c r="F13355" s="65"/>
      <c r="G13355" s="66"/>
      <c r="J13355" s="65"/>
      <c r="K13355" s="65"/>
      <c r="L13355" s="66"/>
      <c r="M13355" s="65"/>
      <c r="N13355" s="65"/>
      <c r="O13355" s="65"/>
      <c r="P13355" s="66"/>
      <c r="Q13355" s="31">
        <f t="shared" si="416"/>
        <v>9999</v>
      </c>
      <c r="R13355" s="31" t="str">
        <f t="shared" si="417"/>
        <v/>
      </c>
      <c r="S13355" s="29">
        <f>IF($Q13355&lt;Parâmetros!$E$19,$G13355-1,$G13355)</f>
        <v>0</v>
      </c>
    </row>
    <row r="13356" spans="1:19" x14ac:dyDescent="0.25">
      <c r="A13356" s="116"/>
      <c r="B13356" s="65"/>
      <c r="C13356" s="65"/>
      <c r="D13356" s="66"/>
      <c r="E13356" s="67"/>
      <c r="F13356" s="65"/>
      <c r="G13356" s="66"/>
      <c r="J13356" s="65"/>
      <c r="K13356" s="65"/>
      <c r="L13356" s="66"/>
      <c r="M13356" s="65"/>
      <c r="N13356" s="65"/>
      <c r="O13356" s="65"/>
      <c r="P13356" s="66"/>
      <c r="Q13356" s="31">
        <f t="shared" si="416"/>
        <v>9999</v>
      </c>
      <c r="R13356" s="31" t="str">
        <f t="shared" si="417"/>
        <v/>
      </c>
      <c r="S13356" s="29">
        <f>IF($Q13356&lt;Parâmetros!$E$19,$G13356-1,$G13356)</f>
        <v>0</v>
      </c>
    </row>
    <row r="13357" spans="1:19" x14ac:dyDescent="0.25">
      <c r="A13357" s="116"/>
      <c r="B13357" s="65"/>
      <c r="C13357" s="65"/>
      <c r="D13357" s="66"/>
      <c r="E13357" s="67"/>
      <c r="F13357" s="65"/>
      <c r="G13357" s="66"/>
      <c r="J13357" s="65"/>
      <c r="K13357" s="65"/>
      <c r="L13357" s="66"/>
      <c r="M13357" s="65"/>
      <c r="N13357" s="65"/>
      <c r="O13357" s="65"/>
      <c r="P13357" s="66"/>
      <c r="Q13357" s="31">
        <f t="shared" si="416"/>
        <v>9999</v>
      </c>
      <c r="R13357" s="31" t="str">
        <f t="shared" si="417"/>
        <v/>
      </c>
      <c r="S13357" s="29">
        <f>IF($Q13357&lt;Parâmetros!$E$19,$G13357-1,$G13357)</f>
        <v>0</v>
      </c>
    </row>
    <row r="13358" spans="1:19" x14ac:dyDescent="0.25">
      <c r="A13358" s="116"/>
      <c r="B13358" s="65"/>
      <c r="C13358" s="65"/>
      <c r="D13358" s="66"/>
      <c r="E13358" s="67"/>
      <c r="F13358" s="65"/>
      <c r="G13358" s="66"/>
      <c r="J13358" s="65"/>
      <c r="K13358" s="65"/>
      <c r="L13358" s="66"/>
      <c r="M13358" s="65"/>
      <c r="N13358" s="65"/>
      <c r="O13358" s="65"/>
      <c r="P13358" s="66"/>
      <c r="Q13358" s="31">
        <f t="shared" si="416"/>
        <v>9999</v>
      </c>
      <c r="R13358" s="31" t="str">
        <f t="shared" si="417"/>
        <v/>
      </c>
      <c r="S13358" s="29">
        <f>IF($Q13358&lt;Parâmetros!$E$19,$G13358-1,$G13358)</f>
        <v>0</v>
      </c>
    </row>
    <row r="13359" spans="1:19" x14ac:dyDescent="0.25">
      <c r="A13359" s="116"/>
      <c r="B13359" s="65"/>
      <c r="C13359" s="65"/>
      <c r="D13359" s="66"/>
      <c r="E13359" s="67"/>
      <c r="F13359" s="65"/>
      <c r="G13359" s="66"/>
      <c r="J13359" s="65"/>
      <c r="K13359" s="65"/>
      <c r="L13359" s="66"/>
      <c r="M13359" s="65"/>
      <c r="N13359" s="65"/>
      <c r="O13359" s="65"/>
      <c r="P13359" s="66"/>
      <c r="Q13359" s="31">
        <f t="shared" si="416"/>
        <v>9999</v>
      </c>
      <c r="R13359" s="31" t="str">
        <f t="shared" si="417"/>
        <v/>
      </c>
      <c r="S13359" s="29">
        <f>IF($Q13359&lt;Parâmetros!$E$19,$G13359-1,$G13359)</f>
        <v>0</v>
      </c>
    </row>
    <row r="13360" spans="1:19" x14ac:dyDescent="0.25">
      <c r="A13360" s="116"/>
      <c r="B13360" s="65"/>
      <c r="C13360" s="65"/>
      <c r="D13360" s="66"/>
      <c r="E13360" s="67"/>
      <c r="F13360" s="65"/>
      <c r="G13360" s="66"/>
      <c r="J13360" s="65"/>
      <c r="K13360" s="65"/>
      <c r="L13360" s="66"/>
      <c r="M13360" s="65"/>
      <c r="N13360" s="65"/>
      <c r="O13360" s="65"/>
      <c r="P13360" s="66"/>
      <c r="Q13360" s="31">
        <f t="shared" si="416"/>
        <v>9999</v>
      </c>
      <c r="R13360" s="31" t="str">
        <f t="shared" si="417"/>
        <v/>
      </c>
      <c r="S13360" s="29">
        <f>IF($Q13360&lt;Parâmetros!$E$19,$G13360-1,$G13360)</f>
        <v>0</v>
      </c>
    </row>
    <row r="13361" spans="1:19" x14ac:dyDescent="0.25">
      <c r="A13361" s="116"/>
      <c r="B13361" s="65"/>
      <c r="C13361" s="65"/>
      <c r="D13361" s="66"/>
      <c r="E13361" s="67"/>
      <c r="F13361" s="65"/>
      <c r="G13361" s="66"/>
      <c r="J13361" s="65"/>
      <c r="K13361" s="65"/>
      <c r="L13361" s="66"/>
      <c r="M13361" s="65"/>
      <c r="N13361" s="65"/>
      <c r="O13361" s="65"/>
      <c r="P13361" s="66"/>
      <c r="Q13361" s="31">
        <f t="shared" si="416"/>
        <v>9999</v>
      </c>
      <c r="R13361" s="31" t="str">
        <f t="shared" si="417"/>
        <v/>
      </c>
      <c r="S13361" s="29">
        <f>IF($Q13361&lt;Parâmetros!$E$19,$G13361-1,$G13361)</f>
        <v>0</v>
      </c>
    </row>
    <row r="13362" spans="1:19" x14ac:dyDescent="0.25">
      <c r="A13362" s="116"/>
      <c r="B13362" s="65"/>
      <c r="C13362" s="65"/>
      <c r="D13362" s="66"/>
      <c r="E13362" s="67"/>
      <c r="F13362" s="65"/>
      <c r="G13362" s="66"/>
      <c r="J13362" s="65"/>
      <c r="K13362" s="65"/>
      <c r="L13362" s="66"/>
      <c r="M13362" s="65"/>
      <c r="N13362" s="65"/>
      <c r="O13362" s="65"/>
      <c r="P13362" s="66"/>
      <c r="Q13362" s="31">
        <f t="shared" si="416"/>
        <v>9999</v>
      </c>
      <c r="R13362" s="31" t="str">
        <f t="shared" si="417"/>
        <v/>
      </c>
      <c r="S13362" s="29">
        <f>IF($Q13362&lt;Parâmetros!$E$19,$G13362-1,$G13362)</f>
        <v>0</v>
      </c>
    </row>
    <row r="13363" spans="1:19" x14ac:dyDescent="0.25">
      <c r="A13363" s="116"/>
      <c r="B13363" s="65"/>
      <c r="C13363" s="65"/>
      <c r="D13363" s="66"/>
      <c r="E13363" s="67"/>
      <c r="F13363" s="65"/>
      <c r="G13363" s="66"/>
      <c r="J13363" s="65"/>
      <c r="K13363" s="65"/>
      <c r="L13363" s="66"/>
      <c r="M13363" s="65"/>
      <c r="N13363" s="65"/>
      <c r="O13363" s="65"/>
      <c r="P13363" s="66"/>
      <c r="Q13363" s="31">
        <f t="shared" si="416"/>
        <v>9999</v>
      </c>
      <c r="R13363" s="31" t="str">
        <f t="shared" si="417"/>
        <v/>
      </c>
      <c r="S13363" s="29">
        <f>IF($Q13363&lt;Parâmetros!$E$19,$G13363-1,$G13363)</f>
        <v>0</v>
      </c>
    </row>
    <row r="13364" spans="1:19" x14ac:dyDescent="0.25">
      <c r="A13364" s="116"/>
      <c r="B13364" s="65"/>
      <c r="C13364" s="65"/>
      <c r="D13364" s="66"/>
      <c r="E13364" s="67"/>
      <c r="F13364" s="65"/>
      <c r="G13364" s="66"/>
      <c r="J13364" s="65"/>
      <c r="K13364" s="65"/>
      <c r="L13364" s="66"/>
      <c r="M13364" s="65"/>
      <c r="N13364" s="65"/>
      <c r="O13364" s="65"/>
      <c r="P13364" s="66"/>
      <c r="Q13364" s="31">
        <f t="shared" si="416"/>
        <v>9999</v>
      </c>
      <c r="R13364" s="31" t="str">
        <f t="shared" si="417"/>
        <v/>
      </c>
      <c r="S13364" s="29">
        <f>IF($Q13364&lt;Parâmetros!$E$19,$G13364-1,$G13364)</f>
        <v>0</v>
      </c>
    </row>
    <row r="13365" spans="1:19" x14ac:dyDescent="0.25">
      <c r="A13365" s="116"/>
      <c r="B13365" s="65"/>
      <c r="C13365" s="65"/>
      <c r="D13365" s="66"/>
      <c r="E13365" s="67"/>
      <c r="F13365" s="65"/>
      <c r="G13365" s="66"/>
      <c r="J13365" s="65"/>
      <c r="K13365" s="65"/>
      <c r="L13365" s="66"/>
      <c r="M13365" s="65"/>
      <c r="O13365" s="65"/>
      <c r="P13365" s="66"/>
      <c r="Q13365" s="31">
        <f t="shared" si="416"/>
        <v>9999</v>
      </c>
      <c r="R13365" s="31" t="str">
        <f t="shared" si="417"/>
        <v/>
      </c>
      <c r="S13365" s="29">
        <f>IF($Q13365&lt;Parâmetros!$E$19,$G13365-1,$G13365)</f>
        <v>0</v>
      </c>
    </row>
    <row r="13366" spans="1:19" x14ac:dyDescent="0.25">
      <c r="A13366" s="116"/>
      <c r="B13366" s="65"/>
      <c r="C13366" s="65"/>
      <c r="D13366" s="66"/>
      <c r="E13366" s="67"/>
      <c r="F13366" s="65"/>
      <c r="G13366" s="66"/>
      <c r="J13366" s="65"/>
      <c r="K13366" s="65"/>
      <c r="L13366" s="66"/>
      <c r="M13366" s="65"/>
      <c r="O13366" s="65"/>
      <c r="P13366" s="66"/>
      <c r="Q13366" s="31">
        <f t="shared" si="416"/>
        <v>9999</v>
      </c>
      <c r="R13366" s="31" t="str">
        <f t="shared" si="417"/>
        <v/>
      </c>
      <c r="S13366" s="29">
        <f>IF($Q13366&lt;Parâmetros!$E$19,$G13366-1,$G13366)</f>
        <v>0</v>
      </c>
    </row>
    <row r="13367" spans="1:19" x14ac:dyDescent="0.25">
      <c r="A13367" s="116"/>
      <c r="B13367" s="65"/>
      <c r="C13367" s="65"/>
      <c r="D13367" s="66"/>
      <c r="E13367" s="67"/>
      <c r="F13367" s="65"/>
      <c r="G13367" s="66"/>
      <c r="J13367" s="65"/>
      <c r="K13367" s="65"/>
      <c r="L13367" s="66"/>
      <c r="M13367" s="65"/>
      <c r="N13367" s="65"/>
      <c r="O13367" s="65"/>
      <c r="P13367" s="66"/>
      <c r="Q13367" s="31">
        <f t="shared" si="416"/>
        <v>9999</v>
      </c>
      <c r="R13367" s="31" t="str">
        <f t="shared" si="417"/>
        <v/>
      </c>
      <c r="S13367" s="29">
        <f>IF($Q13367&lt;Parâmetros!$E$19,$G13367-1,$G13367)</f>
        <v>0</v>
      </c>
    </row>
    <row r="13368" spans="1:19" x14ac:dyDescent="0.25">
      <c r="A13368" s="116"/>
      <c r="B13368" s="65"/>
      <c r="C13368" s="65"/>
      <c r="D13368" s="66"/>
      <c r="E13368" s="67"/>
      <c r="F13368" s="65"/>
      <c r="G13368" s="66"/>
      <c r="J13368" s="65"/>
      <c r="K13368" s="65"/>
      <c r="L13368" s="66"/>
      <c r="M13368" s="65"/>
      <c r="N13368" s="65"/>
      <c r="O13368" s="65"/>
      <c r="P13368" s="66"/>
      <c r="Q13368" s="31">
        <f t="shared" si="416"/>
        <v>9999</v>
      </c>
      <c r="R13368" s="31" t="str">
        <f t="shared" si="417"/>
        <v/>
      </c>
      <c r="S13368" s="29">
        <f>IF($Q13368&lt;Parâmetros!$E$19,$G13368-1,$G13368)</f>
        <v>0</v>
      </c>
    </row>
    <row r="13369" spans="1:19" x14ac:dyDescent="0.25">
      <c r="A13369" s="116"/>
      <c r="B13369" s="65"/>
      <c r="C13369" s="65"/>
      <c r="D13369" s="66"/>
      <c r="E13369" s="67"/>
      <c r="F13369" s="65"/>
      <c r="G13369" s="66"/>
      <c r="J13369" s="65"/>
      <c r="K13369" s="65"/>
      <c r="L13369" s="66"/>
      <c r="M13369" s="65"/>
      <c r="N13369" s="65"/>
      <c r="O13369" s="65"/>
      <c r="P13369" s="66"/>
      <c r="Q13369" s="31">
        <f t="shared" si="416"/>
        <v>9999</v>
      </c>
      <c r="R13369" s="31" t="str">
        <f t="shared" si="417"/>
        <v/>
      </c>
      <c r="S13369" s="29">
        <f>IF($Q13369&lt;Parâmetros!$E$19,$G13369-1,$G13369)</f>
        <v>0</v>
      </c>
    </row>
    <row r="13370" spans="1:19" x14ac:dyDescent="0.25">
      <c r="A13370" s="116"/>
      <c r="B13370" s="65"/>
      <c r="C13370" s="65"/>
      <c r="D13370" s="66"/>
      <c r="E13370" s="67"/>
      <c r="F13370" s="65"/>
      <c r="G13370" s="66"/>
      <c r="J13370" s="65"/>
      <c r="K13370" s="65"/>
      <c r="L13370" s="66"/>
      <c r="M13370" s="65"/>
      <c r="N13370" s="65"/>
      <c r="O13370" s="65"/>
      <c r="P13370" s="66"/>
      <c r="Q13370" s="31">
        <f t="shared" si="416"/>
        <v>9999</v>
      </c>
      <c r="R13370" s="31" t="str">
        <f t="shared" si="417"/>
        <v/>
      </c>
      <c r="S13370" s="29">
        <f>IF($Q13370&lt;Parâmetros!$E$19,$G13370-1,$G13370)</f>
        <v>0</v>
      </c>
    </row>
    <row r="13371" spans="1:19" x14ac:dyDescent="0.25">
      <c r="A13371" s="116"/>
      <c r="B13371" s="65"/>
      <c r="C13371" s="65"/>
      <c r="D13371" s="66"/>
      <c r="E13371" s="67"/>
      <c r="F13371" s="65"/>
      <c r="G13371" s="66"/>
      <c r="J13371" s="65"/>
      <c r="K13371" s="65"/>
      <c r="L13371" s="66"/>
      <c r="M13371" s="65"/>
      <c r="N13371" s="65"/>
      <c r="O13371" s="65"/>
      <c r="P13371" s="66"/>
      <c r="Q13371" s="31">
        <f t="shared" si="416"/>
        <v>9999</v>
      </c>
      <c r="R13371" s="31" t="str">
        <f t="shared" si="417"/>
        <v/>
      </c>
      <c r="S13371" s="29">
        <f>IF($Q13371&lt;Parâmetros!$E$19,$G13371-1,$G13371)</f>
        <v>0</v>
      </c>
    </row>
    <row r="13372" spans="1:19" x14ac:dyDescent="0.25">
      <c r="A13372" s="116"/>
      <c r="B13372" s="65"/>
      <c r="C13372" s="65"/>
      <c r="D13372" s="66"/>
      <c r="E13372" s="67"/>
      <c r="F13372" s="65"/>
      <c r="G13372" s="66"/>
      <c r="J13372" s="65"/>
      <c r="K13372" s="65"/>
      <c r="L13372" s="66"/>
      <c r="M13372" s="65"/>
      <c r="N13372" s="65"/>
      <c r="O13372" s="65"/>
      <c r="P13372" s="66"/>
      <c r="Q13372" s="31">
        <f t="shared" ref="Q13372:Q13435" si="418">IFERROR(VALUE(LEFT($J13372,2))*60+VALUE(MID($J13372,4,2)),9999)</f>
        <v>9999</v>
      </c>
      <c r="R13372" s="31" t="str">
        <f t="shared" ref="R13372:R13435" si="419">IFERROR(VALUE(LEFT($K13372,2))*60+VALUE(MID($K13372,4,2)),"")</f>
        <v/>
      </c>
      <c r="S13372" s="29">
        <f>IF($Q13372&lt;Parâmetros!$E$19,$G13372-1,$G13372)</f>
        <v>0</v>
      </c>
    </row>
    <row r="13373" spans="1:19" x14ac:dyDescent="0.25">
      <c r="A13373" s="116"/>
      <c r="B13373" s="65"/>
      <c r="C13373" s="65"/>
      <c r="D13373" s="66"/>
      <c r="E13373" s="67"/>
      <c r="F13373" s="65"/>
      <c r="G13373" s="66"/>
      <c r="J13373" s="65"/>
      <c r="K13373" s="65"/>
      <c r="L13373" s="66"/>
      <c r="M13373" s="65"/>
      <c r="N13373" s="65"/>
      <c r="O13373" s="65"/>
      <c r="P13373" s="66"/>
      <c r="Q13373" s="31">
        <f t="shared" si="418"/>
        <v>9999</v>
      </c>
      <c r="R13373" s="31" t="str">
        <f t="shared" si="419"/>
        <v/>
      </c>
      <c r="S13373" s="29">
        <f>IF($Q13373&lt;Parâmetros!$E$19,$G13373-1,$G13373)</f>
        <v>0</v>
      </c>
    </row>
    <row r="13374" spans="1:19" x14ac:dyDescent="0.25">
      <c r="A13374" s="116"/>
      <c r="B13374" s="65"/>
      <c r="C13374" s="65"/>
      <c r="D13374" s="66"/>
      <c r="E13374" s="67"/>
      <c r="F13374" s="65"/>
      <c r="G13374" s="66"/>
      <c r="J13374" s="65"/>
      <c r="K13374" s="65"/>
      <c r="L13374" s="66"/>
      <c r="M13374" s="65"/>
      <c r="N13374" s="65"/>
      <c r="O13374" s="65"/>
      <c r="P13374" s="66"/>
      <c r="Q13374" s="31">
        <f t="shared" si="418"/>
        <v>9999</v>
      </c>
      <c r="R13374" s="31" t="str">
        <f t="shared" si="419"/>
        <v/>
      </c>
      <c r="S13374" s="29">
        <f>IF($Q13374&lt;Parâmetros!$E$19,$G13374-1,$G13374)</f>
        <v>0</v>
      </c>
    </row>
    <row r="13375" spans="1:19" x14ac:dyDescent="0.25">
      <c r="A13375" s="116"/>
      <c r="B13375" s="65"/>
      <c r="C13375" s="65"/>
      <c r="D13375" s="66"/>
      <c r="E13375" s="67"/>
      <c r="F13375" s="65"/>
      <c r="G13375" s="66"/>
      <c r="J13375" s="65"/>
      <c r="K13375" s="65"/>
      <c r="L13375" s="66"/>
      <c r="M13375" s="65"/>
      <c r="N13375" s="65"/>
      <c r="O13375" s="65"/>
      <c r="P13375" s="66"/>
      <c r="Q13375" s="31">
        <f t="shared" si="418"/>
        <v>9999</v>
      </c>
      <c r="R13375" s="31" t="str">
        <f t="shared" si="419"/>
        <v/>
      </c>
      <c r="S13375" s="29">
        <f>IF($Q13375&lt;Parâmetros!$E$19,$G13375-1,$G13375)</f>
        <v>0</v>
      </c>
    </row>
    <row r="13376" spans="1:19" x14ac:dyDescent="0.25">
      <c r="A13376" s="116"/>
      <c r="B13376" s="65"/>
      <c r="C13376" s="65"/>
      <c r="D13376" s="66"/>
      <c r="E13376" s="67"/>
      <c r="F13376" s="65"/>
      <c r="G13376" s="66"/>
      <c r="J13376" s="65"/>
      <c r="K13376" s="65"/>
      <c r="L13376" s="66"/>
      <c r="M13376" s="65"/>
      <c r="N13376" s="65"/>
      <c r="O13376" s="65"/>
      <c r="P13376" s="66"/>
      <c r="Q13376" s="31">
        <f t="shared" si="418"/>
        <v>9999</v>
      </c>
      <c r="R13376" s="31" t="str">
        <f t="shared" si="419"/>
        <v/>
      </c>
      <c r="S13376" s="29">
        <f>IF($Q13376&lt;Parâmetros!$E$19,$G13376-1,$G13376)</f>
        <v>0</v>
      </c>
    </row>
    <row r="13377" spans="1:19" x14ac:dyDescent="0.25">
      <c r="A13377" s="116"/>
      <c r="B13377" s="65"/>
      <c r="C13377" s="65"/>
      <c r="D13377" s="66"/>
      <c r="E13377" s="67"/>
      <c r="F13377" s="65"/>
      <c r="G13377" s="66"/>
      <c r="J13377" s="65"/>
      <c r="K13377" s="65"/>
      <c r="L13377" s="66"/>
      <c r="M13377" s="65"/>
      <c r="N13377" s="65"/>
      <c r="O13377" s="65"/>
      <c r="P13377" s="66"/>
      <c r="Q13377" s="31">
        <f t="shared" si="418"/>
        <v>9999</v>
      </c>
      <c r="R13377" s="31" t="str">
        <f t="shared" si="419"/>
        <v/>
      </c>
      <c r="S13377" s="29">
        <f>IF($Q13377&lt;Parâmetros!$E$19,$G13377-1,$G13377)</f>
        <v>0</v>
      </c>
    </row>
    <row r="13378" spans="1:19" x14ac:dyDescent="0.25">
      <c r="A13378" s="116"/>
      <c r="B13378" s="65"/>
      <c r="C13378" s="65"/>
      <c r="D13378" s="66"/>
      <c r="E13378" s="67"/>
      <c r="F13378" s="65"/>
      <c r="G13378" s="66"/>
      <c r="J13378" s="65"/>
      <c r="K13378" s="65"/>
      <c r="L13378" s="66"/>
      <c r="M13378" s="65"/>
      <c r="O13378" s="65"/>
      <c r="P13378" s="66"/>
      <c r="Q13378" s="31">
        <f t="shared" si="418"/>
        <v>9999</v>
      </c>
      <c r="R13378" s="31" t="str">
        <f t="shared" si="419"/>
        <v/>
      </c>
      <c r="S13378" s="29">
        <f>IF($Q13378&lt;Parâmetros!$E$19,$G13378-1,$G13378)</f>
        <v>0</v>
      </c>
    </row>
    <row r="13379" spans="1:19" x14ac:dyDescent="0.25">
      <c r="A13379" s="116"/>
      <c r="B13379" s="65"/>
      <c r="C13379" s="65"/>
      <c r="D13379" s="66"/>
      <c r="E13379" s="67"/>
      <c r="F13379" s="65"/>
      <c r="G13379" s="66"/>
      <c r="J13379" s="65"/>
      <c r="K13379" s="65"/>
      <c r="L13379" s="66"/>
      <c r="M13379" s="65"/>
      <c r="O13379" s="65"/>
      <c r="P13379" s="66"/>
      <c r="Q13379" s="31">
        <f t="shared" si="418"/>
        <v>9999</v>
      </c>
      <c r="R13379" s="31" t="str">
        <f t="shared" si="419"/>
        <v/>
      </c>
      <c r="S13379" s="29">
        <f>IF($Q13379&lt;Parâmetros!$E$19,$G13379-1,$G13379)</f>
        <v>0</v>
      </c>
    </row>
    <row r="13380" spans="1:19" x14ac:dyDescent="0.25">
      <c r="A13380" s="116"/>
      <c r="B13380" s="65"/>
      <c r="C13380" s="65"/>
      <c r="D13380" s="66"/>
      <c r="E13380" s="67"/>
      <c r="F13380" s="65"/>
      <c r="G13380" s="66"/>
      <c r="J13380" s="65"/>
      <c r="K13380" s="65"/>
      <c r="L13380" s="66"/>
      <c r="M13380" s="65"/>
      <c r="N13380" s="65"/>
      <c r="O13380" s="65"/>
      <c r="P13380" s="66"/>
      <c r="Q13380" s="31">
        <f t="shared" si="418"/>
        <v>9999</v>
      </c>
      <c r="R13380" s="31" t="str">
        <f t="shared" si="419"/>
        <v/>
      </c>
      <c r="S13380" s="29">
        <f>IF($Q13380&lt;Parâmetros!$E$19,$G13380-1,$G13380)</f>
        <v>0</v>
      </c>
    </row>
    <row r="13381" spans="1:19" x14ac:dyDescent="0.25">
      <c r="A13381" s="116"/>
      <c r="B13381" s="65"/>
      <c r="C13381" s="65"/>
      <c r="D13381" s="66"/>
      <c r="E13381" s="67"/>
      <c r="F13381" s="65"/>
      <c r="G13381" s="66"/>
      <c r="J13381" s="65"/>
      <c r="K13381" s="65"/>
      <c r="L13381" s="66"/>
      <c r="M13381" s="65"/>
      <c r="N13381" s="65"/>
      <c r="O13381" s="65"/>
      <c r="P13381" s="66"/>
      <c r="Q13381" s="31">
        <f t="shared" si="418"/>
        <v>9999</v>
      </c>
      <c r="R13381" s="31" t="str">
        <f t="shared" si="419"/>
        <v/>
      </c>
      <c r="S13381" s="29">
        <f>IF($Q13381&lt;Parâmetros!$E$19,$G13381-1,$G13381)</f>
        <v>0</v>
      </c>
    </row>
    <row r="13382" spans="1:19" x14ac:dyDescent="0.25">
      <c r="A13382" s="116"/>
      <c r="B13382" s="65"/>
      <c r="C13382" s="65"/>
      <c r="D13382" s="66"/>
      <c r="E13382" s="67"/>
      <c r="F13382" s="65"/>
      <c r="G13382" s="66"/>
      <c r="J13382" s="65"/>
      <c r="K13382" s="65"/>
      <c r="L13382" s="66"/>
      <c r="M13382" s="65"/>
      <c r="N13382" s="65"/>
      <c r="O13382" s="65"/>
      <c r="P13382" s="66"/>
      <c r="Q13382" s="31">
        <f t="shared" si="418"/>
        <v>9999</v>
      </c>
      <c r="R13382" s="31" t="str">
        <f t="shared" si="419"/>
        <v/>
      </c>
      <c r="S13382" s="29">
        <f>IF($Q13382&lt;Parâmetros!$E$19,$G13382-1,$G13382)</f>
        <v>0</v>
      </c>
    </row>
    <row r="13383" spans="1:19" x14ac:dyDescent="0.25">
      <c r="A13383" s="116"/>
      <c r="B13383" s="65"/>
      <c r="C13383" s="65"/>
      <c r="D13383" s="66"/>
      <c r="E13383" s="67"/>
      <c r="F13383" s="65"/>
      <c r="G13383" s="66"/>
      <c r="J13383" s="65"/>
      <c r="K13383" s="65"/>
      <c r="L13383" s="66"/>
      <c r="M13383" s="65"/>
      <c r="N13383" s="65"/>
      <c r="O13383" s="65"/>
      <c r="P13383" s="66"/>
      <c r="Q13383" s="31">
        <f t="shared" si="418"/>
        <v>9999</v>
      </c>
      <c r="R13383" s="31" t="str">
        <f t="shared" si="419"/>
        <v/>
      </c>
      <c r="S13383" s="29">
        <f>IF($Q13383&lt;Parâmetros!$E$19,$G13383-1,$G13383)</f>
        <v>0</v>
      </c>
    </row>
    <row r="13384" spans="1:19" x14ac:dyDescent="0.25">
      <c r="A13384" s="116"/>
      <c r="B13384" s="65"/>
      <c r="C13384" s="65"/>
      <c r="D13384" s="66"/>
      <c r="E13384" s="67"/>
      <c r="F13384" s="65"/>
      <c r="G13384" s="66"/>
      <c r="J13384" s="65"/>
      <c r="K13384" s="65"/>
      <c r="L13384" s="66"/>
      <c r="M13384" s="65"/>
      <c r="O13384" s="65"/>
      <c r="P13384" s="66"/>
      <c r="Q13384" s="31">
        <f t="shared" si="418"/>
        <v>9999</v>
      </c>
      <c r="R13384" s="31" t="str">
        <f t="shared" si="419"/>
        <v/>
      </c>
      <c r="S13384" s="29">
        <f>IF($Q13384&lt;Parâmetros!$E$19,$G13384-1,$G13384)</f>
        <v>0</v>
      </c>
    </row>
    <row r="13385" spans="1:19" x14ac:dyDescent="0.25">
      <c r="A13385" s="116"/>
      <c r="B13385" s="65"/>
      <c r="C13385" s="65"/>
      <c r="D13385" s="66"/>
      <c r="E13385" s="67"/>
      <c r="F13385" s="65"/>
      <c r="G13385" s="66"/>
      <c r="J13385" s="65"/>
      <c r="K13385" s="65"/>
      <c r="L13385" s="66"/>
      <c r="M13385" s="65"/>
      <c r="N13385" s="65"/>
      <c r="O13385" s="65"/>
      <c r="P13385" s="66"/>
      <c r="Q13385" s="31">
        <f t="shared" si="418"/>
        <v>9999</v>
      </c>
      <c r="R13385" s="31" t="str">
        <f t="shared" si="419"/>
        <v/>
      </c>
      <c r="S13385" s="29">
        <f>IF($Q13385&lt;Parâmetros!$E$19,$G13385-1,$G13385)</f>
        <v>0</v>
      </c>
    </row>
    <row r="13386" spans="1:19" x14ac:dyDescent="0.25">
      <c r="A13386" s="116"/>
      <c r="B13386" s="65"/>
      <c r="C13386" s="65"/>
      <c r="D13386" s="66"/>
      <c r="E13386" s="67"/>
      <c r="F13386" s="65"/>
      <c r="G13386" s="66"/>
      <c r="J13386" s="65"/>
      <c r="K13386" s="65"/>
      <c r="L13386" s="66"/>
      <c r="M13386" s="65"/>
      <c r="N13386" s="65"/>
      <c r="O13386" s="65"/>
      <c r="P13386" s="66"/>
      <c r="Q13386" s="31">
        <f t="shared" si="418"/>
        <v>9999</v>
      </c>
      <c r="R13386" s="31" t="str">
        <f t="shared" si="419"/>
        <v/>
      </c>
      <c r="S13386" s="29">
        <f>IF($Q13386&lt;Parâmetros!$E$19,$G13386-1,$G13386)</f>
        <v>0</v>
      </c>
    </row>
    <row r="13387" spans="1:19" x14ac:dyDescent="0.25">
      <c r="A13387" s="116"/>
      <c r="B13387" s="65"/>
      <c r="C13387" s="65"/>
      <c r="D13387" s="66"/>
      <c r="E13387" s="67"/>
      <c r="F13387" s="65"/>
      <c r="G13387" s="66"/>
      <c r="J13387" s="65"/>
      <c r="K13387" s="65"/>
      <c r="L13387" s="66"/>
      <c r="M13387" s="65"/>
      <c r="N13387" s="65"/>
      <c r="O13387" s="65"/>
      <c r="P13387" s="66"/>
      <c r="Q13387" s="31">
        <f t="shared" si="418"/>
        <v>9999</v>
      </c>
      <c r="R13387" s="31" t="str">
        <f t="shared" si="419"/>
        <v/>
      </c>
      <c r="S13387" s="29">
        <f>IF($Q13387&lt;Parâmetros!$E$19,$G13387-1,$G13387)</f>
        <v>0</v>
      </c>
    </row>
    <row r="13388" spans="1:19" x14ac:dyDescent="0.25">
      <c r="A13388" s="116"/>
      <c r="B13388" s="65"/>
      <c r="C13388" s="65"/>
      <c r="D13388" s="66"/>
      <c r="E13388" s="67"/>
      <c r="F13388" s="65"/>
      <c r="G13388" s="66"/>
      <c r="J13388" s="65"/>
      <c r="K13388" s="65"/>
      <c r="L13388" s="66"/>
      <c r="M13388" s="65"/>
      <c r="N13388" s="65"/>
      <c r="O13388" s="65"/>
      <c r="P13388" s="66"/>
      <c r="Q13388" s="31">
        <f t="shared" si="418"/>
        <v>9999</v>
      </c>
      <c r="R13388" s="31" t="str">
        <f t="shared" si="419"/>
        <v/>
      </c>
      <c r="S13388" s="29">
        <f>IF($Q13388&lt;Parâmetros!$E$19,$G13388-1,$G13388)</f>
        <v>0</v>
      </c>
    </row>
    <row r="13389" spans="1:19" x14ac:dyDescent="0.25">
      <c r="A13389" s="116"/>
      <c r="B13389" s="65"/>
      <c r="C13389" s="65"/>
      <c r="D13389" s="66"/>
      <c r="E13389" s="67"/>
      <c r="F13389" s="65"/>
      <c r="G13389" s="66"/>
      <c r="J13389" s="65"/>
      <c r="K13389" s="65"/>
      <c r="L13389" s="66"/>
      <c r="M13389" s="65"/>
      <c r="N13389" s="65"/>
      <c r="O13389" s="65"/>
      <c r="P13389" s="66"/>
      <c r="Q13389" s="31">
        <f t="shared" si="418"/>
        <v>9999</v>
      </c>
      <c r="R13389" s="31" t="str">
        <f t="shared" si="419"/>
        <v/>
      </c>
      <c r="S13389" s="29">
        <f>IF($Q13389&lt;Parâmetros!$E$19,$G13389-1,$G13389)</f>
        <v>0</v>
      </c>
    </row>
    <row r="13390" spans="1:19" x14ac:dyDescent="0.25">
      <c r="A13390" s="116"/>
      <c r="B13390" s="65"/>
      <c r="C13390" s="65"/>
      <c r="D13390" s="66"/>
      <c r="E13390" s="67"/>
      <c r="F13390" s="65"/>
      <c r="G13390" s="66"/>
      <c r="J13390" s="65"/>
      <c r="K13390" s="65"/>
      <c r="L13390" s="66"/>
      <c r="M13390" s="65"/>
      <c r="N13390" s="65"/>
      <c r="O13390" s="65"/>
      <c r="P13390" s="66"/>
      <c r="Q13390" s="31">
        <f t="shared" si="418"/>
        <v>9999</v>
      </c>
      <c r="R13390" s="31" t="str">
        <f t="shared" si="419"/>
        <v/>
      </c>
      <c r="S13390" s="29">
        <f>IF($Q13390&lt;Parâmetros!$E$19,$G13390-1,$G13390)</f>
        <v>0</v>
      </c>
    </row>
    <row r="13391" spans="1:19" x14ac:dyDescent="0.25">
      <c r="A13391" s="116"/>
      <c r="B13391" s="65"/>
      <c r="C13391" s="65"/>
      <c r="D13391" s="66"/>
      <c r="E13391" s="67"/>
      <c r="F13391" s="65"/>
      <c r="G13391" s="66"/>
      <c r="J13391" s="65"/>
      <c r="K13391" s="65"/>
      <c r="L13391" s="66"/>
      <c r="M13391" s="65"/>
      <c r="N13391" s="65"/>
      <c r="O13391" s="65"/>
      <c r="P13391" s="66"/>
      <c r="Q13391" s="31">
        <f t="shared" si="418"/>
        <v>9999</v>
      </c>
      <c r="R13391" s="31" t="str">
        <f t="shared" si="419"/>
        <v/>
      </c>
      <c r="S13391" s="29">
        <f>IF($Q13391&lt;Parâmetros!$E$19,$G13391-1,$G13391)</f>
        <v>0</v>
      </c>
    </row>
    <row r="13392" spans="1:19" x14ac:dyDescent="0.25">
      <c r="A13392" s="116"/>
      <c r="B13392" s="65"/>
      <c r="C13392" s="65"/>
      <c r="D13392" s="66"/>
      <c r="E13392" s="67"/>
      <c r="F13392" s="65"/>
      <c r="G13392" s="66"/>
      <c r="J13392" s="65"/>
      <c r="K13392" s="65"/>
      <c r="L13392" s="66"/>
      <c r="M13392" s="65"/>
      <c r="N13392" s="65"/>
      <c r="O13392" s="65"/>
      <c r="P13392" s="66"/>
      <c r="Q13392" s="31">
        <f t="shared" si="418"/>
        <v>9999</v>
      </c>
      <c r="R13392" s="31" t="str">
        <f t="shared" si="419"/>
        <v/>
      </c>
      <c r="S13392" s="29">
        <f>IF($Q13392&lt;Parâmetros!$E$19,$G13392-1,$G13392)</f>
        <v>0</v>
      </c>
    </row>
    <row r="13393" spans="1:19" x14ac:dyDescent="0.25">
      <c r="A13393" s="116"/>
      <c r="B13393" s="65"/>
      <c r="C13393" s="65"/>
      <c r="D13393" s="66"/>
      <c r="E13393" s="67"/>
      <c r="F13393" s="65"/>
      <c r="G13393" s="66"/>
      <c r="J13393" s="65"/>
      <c r="K13393" s="65"/>
      <c r="L13393" s="66"/>
      <c r="M13393" s="65"/>
      <c r="N13393" s="65"/>
      <c r="O13393" s="65"/>
      <c r="P13393" s="66"/>
      <c r="Q13393" s="31">
        <f t="shared" si="418"/>
        <v>9999</v>
      </c>
      <c r="R13393" s="31" t="str">
        <f t="shared" si="419"/>
        <v/>
      </c>
      <c r="S13393" s="29">
        <f>IF($Q13393&lt;Parâmetros!$E$19,$G13393-1,$G13393)</f>
        <v>0</v>
      </c>
    </row>
    <row r="13394" spans="1:19" x14ac:dyDescent="0.25">
      <c r="A13394" s="116"/>
      <c r="B13394" s="65"/>
      <c r="C13394" s="65"/>
      <c r="D13394" s="66"/>
      <c r="E13394" s="67"/>
      <c r="F13394" s="65"/>
      <c r="G13394" s="66"/>
      <c r="J13394" s="65"/>
      <c r="K13394" s="65"/>
      <c r="L13394" s="66"/>
      <c r="M13394" s="65"/>
      <c r="N13394" s="65"/>
      <c r="O13394" s="65"/>
      <c r="P13394" s="66"/>
      <c r="Q13394" s="31">
        <f t="shared" si="418"/>
        <v>9999</v>
      </c>
      <c r="R13394" s="31" t="str">
        <f t="shared" si="419"/>
        <v/>
      </c>
      <c r="S13394" s="29">
        <f>IF($Q13394&lt;Parâmetros!$E$19,$G13394-1,$G13394)</f>
        <v>0</v>
      </c>
    </row>
    <row r="13395" spans="1:19" x14ac:dyDescent="0.25">
      <c r="A13395" s="116"/>
      <c r="B13395" s="65"/>
      <c r="C13395" s="65"/>
      <c r="D13395" s="66"/>
      <c r="E13395" s="67"/>
      <c r="F13395" s="65"/>
      <c r="G13395" s="66"/>
      <c r="J13395" s="65"/>
      <c r="K13395" s="65"/>
      <c r="L13395" s="66"/>
      <c r="M13395" s="65"/>
      <c r="N13395" s="65"/>
      <c r="O13395" s="65"/>
      <c r="P13395" s="66"/>
      <c r="Q13395" s="31">
        <f t="shared" si="418"/>
        <v>9999</v>
      </c>
      <c r="R13395" s="31" t="str">
        <f t="shared" si="419"/>
        <v/>
      </c>
      <c r="S13395" s="29">
        <f>IF($Q13395&lt;Parâmetros!$E$19,$G13395-1,$G13395)</f>
        <v>0</v>
      </c>
    </row>
    <row r="13396" spans="1:19" x14ac:dyDescent="0.25">
      <c r="A13396" s="116"/>
      <c r="B13396" s="65"/>
      <c r="C13396" s="65"/>
      <c r="D13396" s="66"/>
      <c r="E13396" s="67"/>
      <c r="F13396" s="65"/>
      <c r="G13396" s="66"/>
      <c r="J13396" s="65"/>
      <c r="K13396" s="65"/>
      <c r="L13396" s="66"/>
      <c r="M13396" s="65"/>
      <c r="N13396" s="65"/>
      <c r="O13396" s="65"/>
      <c r="P13396" s="66"/>
      <c r="Q13396" s="31">
        <f t="shared" si="418"/>
        <v>9999</v>
      </c>
      <c r="R13396" s="31" t="str">
        <f t="shared" si="419"/>
        <v/>
      </c>
      <c r="S13396" s="29">
        <f>IF($Q13396&lt;Parâmetros!$E$19,$G13396-1,$G13396)</f>
        <v>0</v>
      </c>
    </row>
    <row r="13397" spans="1:19" x14ac:dyDescent="0.25">
      <c r="A13397" s="116"/>
      <c r="B13397" s="65"/>
      <c r="C13397" s="65"/>
      <c r="D13397" s="66"/>
      <c r="E13397" s="67"/>
      <c r="F13397" s="65"/>
      <c r="G13397" s="66"/>
      <c r="J13397" s="65"/>
      <c r="K13397" s="65"/>
      <c r="L13397" s="66"/>
      <c r="M13397" s="65"/>
      <c r="N13397" s="65"/>
      <c r="O13397" s="65"/>
      <c r="P13397" s="66"/>
      <c r="Q13397" s="31">
        <f t="shared" si="418"/>
        <v>9999</v>
      </c>
      <c r="R13397" s="31" t="str">
        <f t="shared" si="419"/>
        <v/>
      </c>
      <c r="S13397" s="29">
        <f>IF($Q13397&lt;Parâmetros!$E$19,$G13397-1,$G13397)</f>
        <v>0</v>
      </c>
    </row>
    <row r="13398" spans="1:19" x14ac:dyDescent="0.25">
      <c r="A13398" s="116"/>
      <c r="B13398" s="65"/>
      <c r="C13398" s="65"/>
      <c r="D13398" s="66"/>
      <c r="E13398" s="67"/>
      <c r="F13398" s="65"/>
      <c r="G13398" s="66"/>
      <c r="J13398" s="65"/>
      <c r="K13398" s="65"/>
      <c r="L13398" s="66"/>
      <c r="M13398" s="65"/>
      <c r="N13398" s="65"/>
      <c r="O13398" s="65"/>
      <c r="P13398" s="66"/>
      <c r="Q13398" s="31">
        <f t="shared" si="418"/>
        <v>9999</v>
      </c>
      <c r="R13398" s="31" t="str">
        <f t="shared" si="419"/>
        <v/>
      </c>
      <c r="S13398" s="29">
        <f>IF($Q13398&lt;Parâmetros!$E$19,$G13398-1,$G13398)</f>
        <v>0</v>
      </c>
    </row>
    <row r="13399" spans="1:19" x14ac:dyDescent="0.25">
      <c r="A13399" s="116"/>
      <c r="B13399" s="65"/>
      <c r="C13399" s="65"/>
      <c r="D13399" s="66"/>
      <c r="E13399" s="67"/>
      <c r="F13399" s="65"/>
      <c r="G13399" s="66"/>
      <c r="J13399" s="65"/>
      <c r="K13399" s="65"/>
      <c r="L13399" s="66"/>
      <c r="M13399" s="65"/>
      <c r="N13399" s="65"/>
      <c r="O13399" s="65"/>
      <c r="P13399" s="66"/>
      <c r="Q13399" s="31">
        <f t="shared" si="418"/>
        <v>9999</v>
      </c>
      <c r="R13399" s="31" t="str">
        <f t="shared" si="419"/>
        <v/>
      </c>
      <c r="S13399" s="29">
        <f>IF($Q13399&lt;Parâmetros!$E$19,$G13399-1,$G13399)</f>
        <v>0</v>
      </c>
    </row>
    <row r="13400" spans="1:19" x14ac:dyDescent="0.25">
      <c r="A13400" s="116"/>
      <c r="B13400" s="65"/>
      <c r="C13400" s="65"/>
      <c r="D13400" s="66"/>
      <c r="E13400" s="67"/>
      <c r="F13400" s="65"/>
      <c r="G13400" s="66"/>
      <c r="J13400" s="65"/>
      <c r="K13400" s="65"/>
      <c r="L13400" s="66"/>
      <c r="M13400" s="65"/>
      <c r="N13400" s="65"/>
      <c r="O13400" s="65"/>
      <c r="P13400" s="66"/>
      <c r="Q13400" s="31">
        <f t="shared" si="418"/>
        <v>9999</v>
      </c>
      <c r="R13400" s="31" t="str">
        <f t="shared" si="419"/>
        <v/>
      </c>
      <c r="S13400" s="29">
        <f>IF($Q13400&lt;Parâmetros!$E$19,$G13400-1,$G13400)</f>
        <v>0</v>
      </c>
    </row>
    <row r="13401" spans="1:19" x14ac:dyDescent="0.25">
      <c r="A13401" s="116"/>
      <c r="B13401" s="65"/>
      <c r="C13401" s="65"/>
      <c r="D13401" s="66"/>
      <c r="E13401" s="67"/>
      <c r="F13401" s="65"/>
      <c r="G13401" s="66"/>
      <c r="J13401" s="65"/>
      <c r="K13401" s="65"/>
      <c r="L13401" s="66"/>
      <c r="M13401" s="65"/>
      <c r="N13401" s="65"/>
      <c r="O13401" s="65"/>
      <c r="P13401" s="66"/>
      <c r="Q13401" s="31">
        <f t="shared" si="418"/>
        <v>9999</v>
      </c>
      <c r="R13401" s="31" t="str">
        <f t="shared" si="419"/>
        <v/>
      </c>
      <c r="S13401" s="29">
        <f>IF($Q13401&lt;Parâmetros!$E$19,$G13401-1,$G13401)</f>
        <v>0</v>
      </c>
    </row>
    <row r="13402" spans="1:19" x14ac:dyDescent="0.25">
      <c r="A13402" s="116"/>
      <c r="B13402" s="65"/>
      <c r="C13402" s="65"/>
      <c r="D13402" s="66"/>
      <c r="E13402" s="67"/>
      <c r="F13402" s="65"/>
      <c r="G13402" s="66"/>
      <c r="J13402" s="65"/>
      <c r="K13402" s="65"/>
      <c r="L13402" s="66"/>
      <c r="M13402" s="65"/>
      <c r="N13402" s="65"/>
      <c r="O13402" s="65"/>
      <c r="P13402" s="66"/>
      <c r="Q13402" s="31">
        <f t="shared" si="418"/>
        <v>9999</v>
      </c>
      <c r="R13402" s="31" t="str">
        <f t="shared" si="419"/>
        <v/>
      </c>
      <c r="S13402" s="29">
        <f>IF($Q13402&lt;Parâmetros!$E$19,$G13402-1,$G13402)</f>
        <v>0</v>
      </c>
    </row>
    <row r="13403" spans="1:19" x14ac:dyDescent="0.25">
      <c r="A13403" s="116"/>
      <c r="B13403" s="65"/>
      <c r="C13403" s="65"/>
      <c r="D13403" s="66"/>
      <c r="E13403" s="67"/>
      <c r="F13403" s="65"/>
      <c r="G13403" s="66"/>
      <c r="J13403" s="65"/>
      <c r="K13403" s="65"/>
      <c r="L13403" s="66"/>
      <c r="M13403" s="65"/>
      <c r="N13403" s="65"/>
      <c r="O13403" s="65"/>
      <c r="P13403" s="66"/>
      <c r="Q13403" s="31">
        <f t="shared" si="418"/>
        <v>9999</v>
      </c>
      <c r="R13403" s="31" t="str">
        <f t="shared" si="419"/>
        <v/>
      </c>
      <c r="S13403" s="29">
        <f>IF($Q13403&lt;Parâmetros!$E$19,$G13403-1,$G13403)</f>
        <v>0</v>
      </c>
    </row>
    <row r="13404" spans="1:19" x14ac:dyDescent="0.25">
      <c r="A13404" s="116"/>
      <c r="B13404" s="65"/>
      <c r="C13404" s="65"/>
      <c r="D13404" s="66"/>
      <c r="E13404" s="67"/>
      <c r="F13404" s="65"/>
      <c r="G13404" s="66"/>
      <c r="J13404" s="65"/>
      <c r="K13404" s="65"/>
      <c r="L13404" s="66"/>
      <c r="M13404" s="65"/>
      <c r="N13404" s="65"/>
      <c r="O13404" s="65"/>
      <c r="P13404" s="66"/>
      <c r="Q13404" s="31">
        <f t="shared" si="418"/>
        <v>9999</v>
      </c>
      <c r="R13404" s="31" t="str">
        <f t="shared" si="419"/>
        <v/>
      </c>
      <c r="S13404" s="29">
        <f>IF($Q13404&lt;Parâmetros!$E$19,$G13404-1,$G13404)</f>
        <v>0</v>
      </c>
    </row>
    <row r="13405" spans="1:19" x14ac:dyDescent="0.25">
      <c r="A13405" s="116"/>
      <c r="B13405" s="65"/>
      <c r="C13405" s="65"/>
      <c r="D13405" s="66"/>
      <c r="E13405" s="67"/>
      <c r="F13405" s="65"/>
      <c r="G13405" s="66"/>
      <c r="J13405" s="65"/>
      <c r="K13405" s="65"/>
      <c r="L13405" s="66"/>
      <c r="M13405" s="65"/>
      <c r="N13405" s="65"/>
      <c r="O13405" s="65"/>
      <c r="P13405" s="66"/>
      <c r="Q13405" s="31">
        <f t="shared" si="418"/>
        <v>9999</v>
      </c>
      <c r="R13405" s="31" t="str">
        <f t="shared" si="419"/>
        <v/>
      </c>
      <c r="S13405" s="29">
        <f>IF($Q13405&lt;Parâmetros!$E$19,$G13405-1,$G13405)</f>
        <v>0</v>
      </c>
    </row>
    <row r="13406" spans="1:19" x14ac:dyDescent="0.25">
      <c r="A13406" s="116"/>
      <c r="B13406" s="65"/>
      <c r="C13406" s="65"/>
      <c r="D13406" s="66"/>
      <c r="E13406" s="67"/>
      <c r="F13406" s="65"/>
      <c r="G13406" s="66"/>
      <c r="J13406" s="65"/>
      <c r="K13406" s="65"/>
      <c r="L13406" s="66"/>
      <c r="M13406" s="65"/>
      <c r="N13406" s="65"/>
      <c r="O13406" s="65"/>
      <c r="P13406" s="66"/>
      <c r="Q13406" s="31">
        <f t="shared" si="418"/>
        <v>9999</v>
      </c>
      <c r="R13406" s="31" t="str">
        <f t="shared" si="419"/>
        <v/>
      </c>
      <c r="S13406" s="29">
        <f>IF($Q13406&lt;Parâmetros!$E$19,$G13406-1,$G13406)</f>
        <v>0</v>
      </c>
    </row>
    <row r="13407" spans="1:19" x14ac:dyDescent="0.25">
      <c r="A13407" s="116"/>
      <c r="B13407" s="65"/>
      <c r="C13407" s="65"/>
      <c r="D13407" s="66"/>
      <c r="E13407" s="67"/>
      <c r="F13407" s="65"/>
      <c r="G13407" s="66"/>
      <c r="J13407" s="65"/>
      <c r="K13407" s="65"/>
      <c r="L13407" s="66"/>
      <c r="M13407" s="65"/>
      <c r="N13407" s="65"/>
      <c r="O13407" s="65"/>
      <c r="P13407" s="66"/>
      <c r="Q13407" s="31">
        <f t="shared" si="418"/>
        <v>9999</v>
      </c>
      <c r="R13407" s="31" t="str">
        <f t="shared" si="419"/>
        <v/>
      </c>
      <c r="S13407" s="29">
        <f>IF($Q13407&lt;Parâmetros!$E$19,$G13407-1,$G13407)</f>
        <v>0</v>
      </c>
    </row>
    <row r="13408" spans="1:19" x14ac:dyDescent="0.25">
      <c r="A13408" s="116"/>
      <c r="B13408" s="65"/>
      <c r="C13408" s="65"/>
      <c r="D13408" s="66"/>
      <c r="E13408" s="67"/>
      <c r="F13408" s="65"/>
      <c r="G13408" s="66"/>
      <c r="J13408" s="65"/>
      <c r="K13408" s="65"/>
      <c r="L13408" s="66"/>
      <c r="M13408" s="65"/>
      <c r="N13408" s="65"/>
      <c r="O13408" s="65"/>
      <c r="P13408" s="66"/>
      <c r="Q13408" s="31">
        <f t="shared" si="418"/>
        <v>9999</v>
      </c>
      <c r="R13408" s="31" t="str">
        <f t="shared" si="419"/>
        <v/>
      </c>
      <c r="S13408" s="29">
        <f>IF($Q13408&lt;Parâmetros!$E$19,$G13408-1,$G13408)</f>
        <v>0</v>
      </c>
    </row>
    <row r="13409" spans="1:19" x14ac:dyDescent="0.25">
      <c r="A13409" s="116"/>
      <c r="B13409" s="65"/>
      <c r="C13409" s="65"/>
      <c r="D13409" s="66"/>
      <c r="E13409" s="67"/>
      <c r="F13409" s="65"/>
      <c r="G13409" s="66"/>
      <c r="J13409" s="65"/>
      <c r="K13409" s="65"/>
      <c r="L13409" s="66"/>
      <c r="M13409" s="65"/>
      <c r="N13409" s="65"/>
      <c r="O13409" s="65"/>
      <c r="P13409" s="66"/>
      <c r="Q13409" s="31">
        <f t="shared" si="418"/>
        <v>9999</v>
      </c>
      <c r="R13409" s="31" t="str">
        <f t="shared" si="419"/>
        <v/>
      </c>
      <c r="S13409" s="29">
        <f>IF($Q13409&lt;Parâmetros!$E$19,$G13409-1,$G13409)</f>
        <v>0</v>
      </c>
    </row>
    <row r="13410" spans="1:19" x14ac:dyDescent="0.25">
      <c r="A13410" s="116"/>
      <c r="B13410" s="65"/>
      <c r="C13410" s="65"/>
      <c r="D13410" s="66"/>
      <c r="E13410" s="67"/>
      <c r="F13410" s="65"/>
      <c r="G13410" s="66"/>
      <c r="J13410" s="65"/>
      <c r="K13410" s="65"/>
      <c r="L13410" s="66"/>
      <c r="M13410" s="65"/>
      <c r="N13410" s="65"/>
      <c r="O13410" s="65"/>
      <c r="P13410" s="66"/>
      <c r="Q13410" s="31">
        <f t="shared" si="418"/>
        <v>9999</v>
      </c>
      <c r="R13410" s="31" t="str">
        <f t="shared" si="419"/>
        <v/>
      </c>
      <c r="S13410" s="29">
        <f>IF($Q13410&lt;Parâmetros!$E$19,$G13410-1,$G13410)</f>
        <v>0</v>
      </c>
    </row>
    <row r="13411" spans="1:19" x14ac:dyDescent="0.25">
      <c r="A13411" s="116"/>
      <c r="B13411" s="65"/>
      <c r="C13411" s="65"/>
      <c r="D13411" s="66"/>
      <c r="E13411" s="67"/>
      <c r="F13411" s="65"/>
      <c r="G13411" s="66"/>
      <c r="J13411" s="65"/>
      <c r="K13411" s="65"/>
      <c r="L13411" s="66"/>
      <c r="M13411" s="65"/>
      <c r="N13411" s="65"/>
      <c r="O13411" s="65"/>
      <c r="P13411" s="66"/>
      <c r="Q13411" s="31">
        <f t="shared" si="418"/>
        <v>9999</v>
      </c>
      <c r="R13411" s="31" t="str">
        <f t="shared" si="419"/>
        <v/>
      </c>
      <c r="S13411" s="29">
        <f>IF($Q13411&lt;Parâmetros!$E$19,$G13411-1,$G13411)</f>
        <v>0</v>
      </c>
    </row>
    <row r="13412" spans="1:19" x14ac:dyDescent="0.25">
      <c r="A13412" s="116"/>
      <c r="B13412" s="65"/>
      <c r="C13412" s="65"/>
      <c r="D13412" s="66"/>
      <c r="E13412" s="67"/>
      <c r="F13412" s="65"/>
      <c r="G13412" s="66"/>
      <c r="J13412" s="65"/>
      <c r="K13412" s="65"/>
      <c r="L13412" s="66"/>
      <c r="M13412" s="65"/>
      <c r="N13412" s="65"/>
      <c r="O13412" s="65"/>
      <c r="P13412" s="66"/>
      <c r="Q13412" s="31">
        <f t="shared" si="418"/>
        <v>9999</v>
      </c>
      <c r="R13412" s="31" t="str">
        <f t="shared" si="419"/>
        <v/>
      </c>
      <c r="S13412" s="29">
        <f>IF($Q13412&lt;Parâmetros!$E$19,$G13412-1,$G13412)</f>
        <v>0</v>
      </c>
    </row>
    <row r="13413" spans="1:19" x14ac:dyDescent="0.25">
      <c r="A13413" s="116"/>
      <c r="B13413" s="65"/>
      <c r="C13413" s="65"/>
      <c r="D13413" s="66"/>
      <c r="E13413" s="67"/>
      <c r="F13413" s="65"/>
      <c r="G13413" s="66"/>
      <c r="J13413" s="65"/>
      <c r="K13413" s="65"/>
      <c r="L13413" s="66"/>
      <c r="M13413" s="65"/>
      <c r="N13413" s="65"/>
      <c r="O13413" s="65"/>
      <c r="P13413" s="66"/>
      <c r="Q13413" s="31">
        <f t="shared" si="418"/>
        <v>9999</v>
      </c>
      <c r="R13413" s="31" t="str">
        <f t="shared" si="419"/>
        <v/>
      </c>
      <c r="S13413" s="29">
        <f>IF($Q13413&lt;Parâmetros!$E$19,$G13413-1,$G13413)</f>
        <v>0</v>
      </c>
    </row>
    <row r="13414" spans="1:19" x14ac:dyDescent="0.25">
      <c r="A13414" s="116"/>
      <c r="B13414" s="65"/>
      <c r="C13414" s="65"/>
      <c r="D13414" s="66"/>
      <c r="E13414" s="67"/>
      <c r="F13414" s="65"/>
      <c r="G13414" s="66"/>
      <c r="J13414" s="65"/>
      <c r="K13414" s="65"/>
      <c r="L13414" s="66"/>
      <c r="M13414" s="65"/>
      <c r="O13414" s="65"/>
      <c r="P13414" s="66"/>
      <c r="Q13414" s="31">
        <f t="shared" si="418"/>
        <v>9999</v>
      </c>
      <c r="R13414" s="31" t="str">
        <f t="shared" si="419"/>
        <v/>
      </c>
      <c r="S13414" s="29">
        <f>IF($Q13414&lt;Parâmetros!$E$19,$G13414-1,$G13414)</f>
        <v>0</v>
      </c>
    </row>
    <row r="13415" spans="1:19" x14ac:dyDescent="0.25">
      <c r="A13415" s="116"/>
      <c r="B13415" s="65"/>
      <c r="C13415" s="65"/>
      <c r="D13415" s="66"/>
      <c r="E13415" s="67"/>
      <c r="F13415" s="65"/>
      <c r="G13415" s="66"/>
      <c r="J13415" s="65"/>
      <c r="K13415" s="65"/>
      <c r="L13415" s="66"/>
      <c r="M13415" s="65"/>
      <c r="N13415" s="65"/>
      <c r="O13415" s="65"/>
      <c r="P13415" s="66"/>
      <c r="Q13415" s="31">
        <f t="shared" si="418"/>
        <v>9999</v>
      </c>
      <c r="R13415" s="31" t="str">
        <f t="shared" si="419"/>
        <v/>
      </c>
      <c r="S13415" s="29">
        <f>IF($Q13415&lt;Parâmetros!$E$19,$G13415-1,$G13415)</f>
        <v>0</v>
      </c>
    </row>
    <row r="13416" spans="1:19" x14ac:dyDescent="0.25">
      <c r="A13416" s="116"/>
      <c r="B13416" s="65"/>
      <c r="C13416" s="65"/>
      <c r="D13416" s="66"/>
      <c r="E13416" s="67"/>
      <c r="F13416" s="65"/>
      <c r="G13416" s="66"/>
      <c r="J13416" s="65"/>
      <c r="K13416" s="65"/>
      <c r="L13416" s="66"/>
      <c r="M13416" s="65"/>
      <c r="N13416" s="65"/>
      <c r="O13416" s="65"/>
      <c r="P13416" s="66"/>
      <c r="Q13416" s="31">
        <f t="shared" si="418"/>
        <v>9999</v>
      </c>
      <c r="R13416" s="31" t="str">
        <f t="shared" si="419"/>
        <v/>
      </c>
      <c r="S13416" s="29">
        <f>IF($Q13416&lt;Parâmetros!$E$19,$G13416-1,$G13416)</f>
        <v>0</v>
      </c>
    </row>
    <row r="13417" spans="1:19" x14ac:dyDescent="0.25">
      <c r="A13417" s="116"/>
      <c r="B13417" s="65"/>
      <c r="C13417" s="65"/>
      <c r="D13417" s="66"/>
      <c r="E13417" s="67"/>
      <c r="F13417" s="65"/>
      <c r="G13417" s="66"/>
      <c r="J13417" s="65"/>
      <c r="K13417" s="65"/>
      <c r="L13417" s="66"/>
      <c r="M13417" s="65"/>
      <c r="N13417" s="65"/>
      <c r="O13417" s="65"/>
      <c r="P13417" s="66"/>
      <c r="Q13417" s="31">
        <f t="shared" si="418"/>
        <v>9999</v>
      </c>
      <c r="R13417" s="31" t="str">
        <f t="shared" si="419"/>
        <v/>
      </c>
      <c r="S13417" s="29">
        <f>IF($Q13417&lt;Parâmetros!$E$19,$G13417-1,$G13417)</f>
        <v>0</v>
      </c>
    </row>
    <row r="13418" spans="1:19" x14ac:dyDescent="0.25">
      <c r="A13418" s="116"/>
      <c r="B13418" s="65"/>
      <c r="C13418" s="65"/>
      <c r="D13418" s="66"/>
      <c r="E13418" s="67"/>
      <c r="F13418" s="65"/>
      <c r="G13418" s="66"/>
      <c r="J13418" s="65"/>
      <c r="K13418" s="65"/>
      <c r="L13418" s="66"/>
      <c r="M13418" s="65"/>
      <c r="N13418" s="65"/>
      <c r="O13418" s="65"/>
      <c r="P13418" s="66"/>
      <c r="Q13418" s="31">
        <f t="shared" si="418"/>
        <v>9999</v>
      </c>
      <c r="R13418" s="31" t="str">
        <f t="shared" si="419"/>
        <v/>
      </c>
      <c r="S13418" s="29">
        <f>IF($Q13418&lt;Parâmetros!$E$19,$G13418-1,$G13418)</f>
        <v>0</v>
      </c>
    </row>
    <row r="13419" spans="1:19" x14ac:dyDescent="0.25">
      <c r="A13419" s="116"/>
      <c r="B13419" s="65"/>
      <c r="C13419" s="65"/>
      <c r="D13419" s="66"/>
      <c r="E13419" s="67"/>
      <c r="F13419" s="65"/>
      <c r="G13419" s="66"/>
      <c r="J13419" s="65"/>
      <c r="K13419" s="65"/>
      <c r="L13419" s="66"/>
      <c r="M13419" s="65"/>
      <c r="N13419" s="65"/>
      <c r="O13419" s="65"/>
      <c r="P13419" s="66"/>
      <c r="Q13419" s="31">
        <f t="shared" si="418"/>
        <v>9999</v>
      </c>
      <c r="R13419" s="31" t="str">
        <f t="shared" si="419"/>
        <v/>
      </c>
      <c r="S13419" s="29">
        <f>IF($Q13419&lt;Parâmetros!$E$19,$G13419-1,$G13419)</f>
        <v>0</v>
      </c>
    </row>
    <row r="13420" spans="1:19" x14ac:dyDescent="0.25">
      <c r="A13420" s="116"/>
      <c r="B13420" s="65"/>
      <c r="C13420" s="65"/>
      <c r="D13420" s="66"/>
      <c r="E13420" s="67"/>
      <c r="F13420" s="65"/>
      <c r="G13420" s="66"/>
      <c r="J13420" s="65"/>
      <c r="K13420" s="65"/>
      <c r="L13420" s="66"/>
      <c r="M13420" s="65"/>
      <c r="N13420" s="65"/>
      <c r="O13420" s="65"/>
      <c r="P13420" s="66"/>
      <c r="Q13420" s="31">
        <f t="shared" si="418"/>
        <v>9999</v>
      </c>
      <c r="R13420" s="31" t="str">
        <f t="shared" si="419"/>
        <v/>
      </c>
      <c r="S13420" s="29">
        <f>IF($Q13420&lt;Parâmetros!$E$19,$G13420-1,$G13420)</f>
        <v>0</v>
      </c>
    </row>
    <row r="13421" spans="1:19" x14ac:dyDescent="0.25">
      <c r="A13421" s="116"/>
      <c r="B13421" s="65"/>
      <c r="C13421" s="65"/>
      <c r="D13421" s="66"/>
      <c r="E13421" s="67"/>
      <c r="F13421" s="65"/>
      <c r="G13421" s="66"/>
      <c r="J13421" s="65"/>
      <c r="K13421" s="65"/>
      <c r="L13421" s="66"/>
      <c r="M13421" s="65"/>
      <c r="N13421" s="65"/>
      <c r="O13421" s="65"/>
      <c r="P13421" s="66"/>
      <c r="Q13421" s="31">
        <f t="shared" si="418"/>
        <v>9999</v>
      </c>
      <c r="R13421" s="31" t="str">
        <f t="shared" si="419"/>
        <v/>
      </c>
      <c r="S13421" s="29">
        <f>IF($Q13421&lt;Parâmetros!$E$19,$G13421-1,$G13421)</f>
        <v>0</v>
      </c>
    </row>
    <row r="13422" spans="1:19" x14ac:dyDescent="0.25">
      <c r="A13422" s="116"/>
      <c r="B13422" s="65"/>
      <c r="C13422" s="65"/>
      <c r="D13422" s="66"/>
      <c r="E13422" s="67"/>
      <c r="F13422" s="65"/>
      <c r="G13422" s="66"/>
      <c r="J13422" s="65"/>
      <c r="K13422" s="65"/>
      <c r="L13422" s="66"/>
      <c r="M13422" s="65"/>
      <c r="N13422" s="65"/>
      <c r="O13422" s="65"/>
      <c r="P13422" s="66"/>
      <c r="Q13422" s="31">
        <f t="shared" si="418"/>
        <v>9999</v>
      </c>
      <c r="R13422" s="31" t="str">
        <f t="shared" si="419"/>
        <v/>
      </c>
      <c r="S13422" s="29">
        <f>IF($Q13422&lt;Parâmetros!$E$19,$G13422-1,$G13422)</f>
        <v>0</v>
      </c>
    </row>
    <row r="13423" spans="1:19" x14ac:dyDescent="0.25">
      <c r="A13423" s="116"/>
      <c r="B13423" s="65"/>
      <c r="C13423" s="65"/>
      <c r="D13423" s="66"/>
      <c r="E13423" s="67"/>
      <c r="F13423" s="65"/>
      <c r="G13423" s="66"/>
      <c r="J13423" s="65"/>
      <c r="K13423" s="65"/>
      <c r="L13423" s="66"/>
      <c r="M13423" s="65"/>
      <c r="O13423" s="65"/>
      <c r="P13423" s="66"/>
      <c r="Q13423" s="31">
        <f t="shared" si="418"/>
        <v>9999</v>
      </c>
      <c r="R13423" s="31" t="str">
        <f t="shared" si="419"/>
        <v/>
      </c>
      <c r="S13423" s="29">
        <f>IF($Q13423&lt;Parâmetros!$E$19,$G13423-1,$G13423)</f>
        <v>0</v>
      </c>
    </row>
    <row r="13424" spans="1:19" x14ac:dyDescent="0.25">
      <c r="A13424" s="116"/>
      <c r="B13424" s="65"/>
      <c r="C13424" s="65"/>
      <c r="D13424" s="66"/>
      <c r="E13424" s="67"/>
      <c r="F13424" s="65"/>
      <c r="G13424" s="66"/>
      <c r="J13424" s="65"/>
      <c r="K13424" s="65"/>
      <c r="L13424" s="66"/>
      <c r="M13424" s="65"/>
      <c r="O13424" s="65"/>
      <c r="P13424" s="66"/>
      <c r="Q13424" s="31">
        <f t="shared" si="418"/>
        <v>9999</v>
      </c>
      <c r="R13424" s="31" t="str">
        <f t="shared" si="419"/>
        <v/>
      </c>
      <c r="S13424" s="29">
        <f>IF($Q13424&lt;Parâmetros!$E$19,$G13424-1,$G13424)</f>
        <v>0</v>
      </c>
    </row>
    <row r="13425" spans="1:19" x14ac:dyDescent="0.25">
      <c r="A13425" s="116"/>
      <c r="B13425" s="65"/>
      <c r="C13425" s="65"/>
      <c r="D13425" s="66"/>
      <c r="E13425" s="67"/>
      <c r="F13425" s="65"/>
      <c r="G13425" s="66"/>
      <c r="J13425" s="65"/>
      <c r="K13425" s="65"/>
      <c r="L13425" s="66"/>
      <c r="M13425" s="65"/>
      <c r="O13425" s="65"/>
      <c r="P13425" s="66"/>
      <c r="Q13425" s="31">
        <f t="shared" si="418"/>
        <v>9999</v>
      </c>
      <c r="R13425" s="31" t="str">
        <f t="shared" si="419"/>
        <v/>
      </c>
      <c r="S13425" s="29">
        <f>IF($Q13425&lt;Parâmetros!$E$19,$G13425-1,$G13425)</f>
        <v>0</v>
      </c>
    </row>
    <row r="13426" spans="1:19" x14ac:dyDescent="0.25">
      <c r="A13426" s="116"/>
      <c r="B13426" s="65"/>
      <c r="C13426" s="65"/>
      <c r="D13426" s="66"/>
      <c r="E13426" s="67"/>
      <c r="F13426" s="65"/>
      <c r="G13426" s="66"/>
      <c r="J13426" s="65"/>
      <c r="K13426" s="65"/>
      <c r="L13426" s="66"/>
      <c r="M13426" s="65"/>
      <c r="O13426" s="65"/>
      <c r="P13426" s="66"/>
      <c r="Q13426" s="31">
        <f t="shared" si="418"/>
        <v>9999</v>
      </c>
      <c r="R13426" s="31" t="str">
        <f t="shared" si="419"/>
        <v/>
      </c>
      <c r="S13426" s="29">
        <f>IF($Q13426&lt;Parâmetros!$E$19,$G13426-1,$G13426)</f>
        <v>0</v>
      </c>
    </row>
    <row r="13427" spans="1:19" x14ac:dyDescent="0.25">
      <c r="A13427" s="116"/>
      <c r="B13427" s="65"/>
      <c r="C13427" s="65"/>
      <c r="D13427" s="66"/>
      <c r="E13427" s="67"/>
      <c r="F13427" s="65"/>
      <c r="G13427" s="66"/>
      <c r="J13427" s="65"/>
      <c r="K13427" s="65"/>
      <c r="L13427" s="66"/>
      <c r="M13427" s="65"/>
      <c r="O13427" s="65"/>
      <c r="P13427" s="66"/>
      <c r="Q13427" s="31">
        <f t="shared" si="418"/>
        <v>9999</v>
      </c>
      <c r="R13427" s="31" t="str">
        <f t="shared" si="419"/>
        <v/>
      </c>
      <c r="S13427" s="29">
        <f>IF($Q13427&lt;Parâmetros!$E$19,$G13427-1,$G13427)</f>
        <v>0</v>
      </c>
    </row>
    <row r="13428" spans="1:19" x14ac:dyDescent="0.25">
      <c r="A13428" s="116"/>
      <c r="B13428" s="65"/>
      <c r="C13428" s="65"/>
      <c r="D13428" s="66"/>
      <c r="E13428" s="67"/>
      <c r="F13428" s="65"/>
      <c r="G13428" s="66"/>
      <c r="J13428" s="65"/>
      <c r="K13428" s="65"/>
      <c r="L13428" s="66"/>
      <c r="M13428" s="65"/>
      <c r="O13428" s="65"/>
      <c r="P13428" s="66"/>
      <c r="Q13428" s="31">
        <f t="shared" si="418"/>
        <v>9999</v>
      </c>
      <c r="R13428" s="31" t="str">
        <f t="shared" si="419"/>
        <v/>
      </c>
      <c r="S13428" s="29">
        <f>IF($Q13428&lt;Parâmetros!$E$19,$G13428-1,$G13428)</f>
        <v>0</v>
      </c>
    </row>
    <row r="13429" spans="1:19" x14ac:dyDescent="0.25">
      <c r="A13429" s="116"/>
      <c r="B13429" s="65"/>
      <c r="C13429" s="65"/>
      <c r="D13429" s="66"/>
      <c r="E13429" s="67"/>
      <c r="F13429" s="65"/>
      <c r="G13429" s="66"/>
      <c r="J13429" s="65"/>
      <c r="K13429" s="65"/>
      <c r="L13429" s="66"/>
      <c r="M13429" s="65"/>
      <c r="N13429" s="65"/>
      <c r="O13429" s="65"/>
      <c r="P13429" s="66"/>
      <c r="Q13429" s="31">
        <f t="shared" si="418"/>
        <v>9999</v>
      </c>
      <c r="R13429" s="31" t="str">
        <f t="shared" si="419"/>
        <v/>
      </c>
      <c r="S13429" s="29">
        <f>IF($Q13429&lt;Parâmetros!$E$19,$G13429-1,$G13429)</f>
        <v>0</v>
      </c>
    </row>
    <row r="13430" spans="1:19" x14ac:dyDescent="0.25">
      <c r="A13430" s="116"/>
      <c r="B13430" s="65"/>
      <c r="C13430" s="65"/>
      <c r="D13430" s="66"/>
      <c r="E13430" s="67"/>
      <c r="F13430" s="65"/>
      <c r="G13430" s="66"/>
      <c r="J13430" s="65"/>
      <c r="K13430" s="65"/>
      <c r="L13430" s="66"/>
      <c r="M13430" s="65"/>
      <c r="N13430" s="65"/>
      <c r="O13430" s="65"/>
      <c r="P13430" s="66"/>
      <c r="Q13430" s="31">
        <f t="shared" si="418"/>
        <v>9999</v>
      </c>
      <c r="R13430" s="31" t="str">
        <f t="shared" si="419"/>
        <v/>
      </c>
      <c r="S13430" s="29">
        <f>IF($Q13430&lt;Parâmetros!$E$19,$G13430-1,$G13430)</f>
        <v>0</v>
      </c>
    </row>
    <row r="13431" spans="1:19" x14ac:dyDescent="0.25">
      <c r="A13431" s="116"/>
      <c r="B13431" s="65"/>
      <c r="C13431" s="65"/>
      <c r="D13431" s="66"/>
      <c r="E13431" s="67"/>
      <c r="F13431" s="65"/>
      <c r="G13431" s="66"/>
      <c r="J13431" s="65"/>
      <c r="K13431" s="65"/>
      <c r="L13431" s="66"/>
      <c r="M13431" s="65"/>
      <c r="N13431" s="65"/>
      <c r="O13431" s="65"/>
      <c r="P13431" s="66"/>
      <c r="Q13431" s="31">
        <f t="shared" si="418"/>
        <v>9999</v>
      </c>
      <c r="R13431" s="31" t="str">
        <f t="shared" si="419"/>
        <v/>
      </c>
      <c r="S13431" s="29">
        <f>IF($Q13431&lt;Parâmetros!$E$19,$G13431-1,$G13431)</f>
        <v>0</v>
      </c>
    </row>
    <row r="13432" spans="1:19" x14ac:dyDescent="0.25">
      <c r="A13432" s="116"/>
      <c r="B13432" s="65"/>
      <c r="C13432" s="65"/>
      <c r="D13432" s="66"/>
      <c r="E13432" s="67"/>
      <c r="F13432" s="65"/>
      <c r="G13432" s="66"/>
      <c r="J13432" s="65"/>
      <c r="K13432" s="65"/>
      <c r="L13432" s="66"/>
      <c r="M13432" s="65"/>
      <c r="O13432" s="65"/>
      <c r="P13432" s="66"/>
      <c r="Q13432" s="31">
        <f t="shared" si="418"/>
        <v>9999</v>
      </c>
      <c r="R13432" s="31" t="str">
        <f t="shared" si="419"/>
        <v/>
      </c>
      <c r="S13432" s="29">
        <f>IF($Q13432&lt;Parâmetros!$E$19,$G13432-1,$G13432)</f>
        <v>0</v>
      </c>
    </row>
    <row r="13433" spans="1:19" x14ac:dyDescent="0.25">
      <c r="A13433" s="116"/>
      <c r="B13433" s="65"/>
      <c r="C13433" s="65"/>
      <c r="D13433" s="66"/>
      <c r="E13433" s="67"/>
      <c r="F13433" s="65"/>
      <c r="G13433" s="66"/>
      <c r="J13433" s="65"/>
      <c r="K13433" s="65"/>
      <c r="L13433" s="66"/>
      <c r="M13433" s="65"/>
      <c r="O13433" s="65"/>
      <c r="P13433" s="66"/>
      <c r="Q13433" s="31">
        <f t="shared" si="418"/>
        <v>9999</v>
      </c>
      <c r="R13433" s="31" t="str">
        <f t="shared" si="419"/>
        <v/>
      </c>
      <c r="S13433" s="29">
        <f>IF($Q13433&lt;Parâmetros!$E$19,$G13433-1,$G13433)</f>
        <v>0</v>
      </c>
    </row>
    <row r="13434" spans="1:19" x14ac:dyDescent="0.25">
      <c r="A13434" s="116"/>
      <c r="B13434" s="65"/>
      <c r="C13434" s="65"/>
      <c r="D13434" s="66"/>
      <c r="E13434" s="67"/>
      <c r="F13434" s="65"/>
      <c r="G13434" s="66"/>
      <c r="J13434" s="65"/>
      <c r="K13434" s="65"/>
      <c r="L13434" s="66"/>
      <c r="M13434" s="65"/>
      <c r="N13434" s="65"/>
      <c r="O13434" s="65"/>
      <c r="P13434" s="66"/>
      <c r="Q13434" s="31">
        <f t="shared" si="418"/>
        <v>9999</v>
      </c>
      <c r="R13434" s="31" t="str">
        <f t="shared" si="419"/>
        <v/>
      </c>
      <c r="S13434" s="29">
        <f>IF($Q13434&lt;Parâmetros!$E$19,$G13434-1,$G13434)</f>
        <v>0</v>
      </c>
    </row>
    <row r="13435" spans="1:19" x14ac:dyDescent="0.25">
      <c r="A13435" s="116"/>
      <c r="B13435" s="65"/>
      <c r="C13435" s="65"/>
      <c r="D13435" s="66"/>
      <c r="E13435" s="67"/>
      <c r="F13435" s="65"/>
      <c r="G13435" s="66"/>
      <c r="J13435" s="65"/>
      <c r="K13435" s="65"/>
      <c r="L13435" s="66"/>
      <c r="M13435" s="65"/>
      <c r="O13435" s="65"/>
      <c r="P13435" s="66"/>
      <c r="Q13435" s="31">
        <f t="shared" si="418"/>
        <v>9999</v>
      </c>
      <c r="R13435" s="31" t="str">
        <f t="shared" si="419"/>
        <v/>
      </c>
      <c r="S13435" s="29">
        <f>IF($Q13435&lt;Parâmetros!$E$19,$G13435-1,$G13435)</f>
        <v>0</v>
      </c>
    </row>
    <row r="13436" spans="1:19" x14ac:dyDescent="0.25">
      <c r="A13436" s="116"/>
      <c r="B13436" s="65"/>
      <c r="C13436" s="65"/>
      <c r="D13436" s="66"/>
      <c r="E13436" s="67"/>
      <c r="F13436" s="65"/>
      <c r="G13436" s="66"/>
      <c r="J13436" s="65"/>
      <c r="K13436" s="65"/>
      <c r="L13436" s="66"/>
      <c r="M13436" s="65"/>
      <c r="N13436" s="65"/>
      <c r="O13436" s="65"/>
      <c r="P13436" s="66"/>
      <c r="Q13436" s="31">
        <f t="shared" ref="Q13436:Q13499" si="420">IFERROR(VALUE(LEFT($J13436,2))*60+VALUE(MID($J13436,4,2)),9999)</f>
        <v>9999</v>
      </c>
      <c r="R13436" s="31" t="str">
        <f t="shared" ref="R13436:R13499" si="421">IFERROR(VALUE(LEFT($K13436,2))*60+VALUE(MID($K13436,4,2)),"")</f>
        <v/>
      </c>
      <c r="S13436" s="29">
        <f>IF($Q13436&lt;Parâmetros!$E$19,$G13436-1,$G13436)</f>
        <v>0</v>
      </c>
    </row>
    <row r="13437" spans="1:19" x14ac:dyDescent="0.25">
      <c r="A13437" s="116"/>
      <c r="B13437" s="65"/>
      <c r="C13437" s="65"/>
      <c r="D13437" s="66"/>
      <c r="E13437" s="67"/>
      <c r="F13437" s="65"/>
      <c r="G13437" s="66"/>
      <c r="J13437" s="65"/>
      <c r="K13437" s="65"/>
      <c r="L13437" s="66"/>
      <c r="M13437" s="65"/>
      <c r="N13437" s="65"/>
      <c r="O13437" s="65"/>
      <c r="P13437" s="66"/>
      <c r="Q13437" s="31">
        <f t="shared" si="420"/>
        <v>9999</v>
      </c>
      <c r="R13437" s="31" t="str">
        <f t="shared" si="421"/>
        <v/>
      </c>
      <c r="S13437" s="29">
        <f>IF($Q13437&lt;Parâmetros!$E$19,$G13437-1,$G13437)</f>
        <v>0</v>
      </c>
    </row>
    <row r="13438" spans="1:19" x14ac:dyDescent="0.25">
      <c r="A13438" s="116"/>
      <c r="B13438" s="65"/>
      <c r="C13438" s="65"/>
      <c r="D13438" s="66"/>
      <c r="E13438" s="67"/>
      <c r="F13438" s="65"/>
      <c r="G13438" s="66"/>
      <c r="J13438" s="65"/>
      <c r="K13438" s="65"/>
      <c r="L13438" s="66"/>
      <c r="M13438" s="65"/>
      <c r="O13438" s="65"/>
      <c r="P13438" s="66"/>
      <c r="Q13438" s="31">
        <f t="shared" si="420"/>
        <v>9999</v>
      </c>
      <c r="R13438" s="31" t="str">
        <f t="shared" si="421"/>
        <v/>
      </c>
      <c r="S13438" s="29">
        <f>IF($Q13438&lt;Parâmetros!$E$19,$G13438-1,$G13438)</f>
        <v>0</v>
      </c>
    </row>
    <row r="13439" spans="1:19" x14ac:dyDescent="0.25">
      <c r="A13439" s="116"/>
      <c r="B13439" s="65"/>
      <c r="C13439" s="65"/>
      <c r="D13439" s="66"/>
      <c r="E13439" s="67"/>
      <c r="F13439" s="65"/>
      <c r="G13439" s="66"/>
      <c r="J13439" s="65"/>
      <c r="K13439" s="65"/>
      <c r="L13439" s="66"/>
      <c r="M13439" s="65"/>
      <c r="N13439" s="65"/>
      <c r="O13439" s="65"/>
      <c r="P13439" s="66"/>
      <c r="Q13439" s="31">
        <f t="shared" si="420"/>
        <v>9999</v>
      </c>
      <c r="R13439" s="31" t="str">
        <f t="shared" si="421"/>
        <v/>
      </c>
      <c r="S13439" s="29">
        <f>IF($Q13439&lt;Parâmetros!$E$19,$G13439-1,$G13439)</f>
        <v>0</v>
      </c>
    </row>
    <row r="13440" spans="1:19" x14ac:dyDescent="0.25">
      <c r="A13440" s="116"/>
      <c r="B13440" s="65"/>
      <c r="C13440" s="65"/>
      <c r="D13440" s="66"/>
      <c r="E13440" s="67"/>
      <c r="F13440" s="65"/>
      <c r="G13440" s="66"/>
      <c r="J13440" s="65"/>
      <c r="K13440" s="65"/>
      <c r="L13440" s="66"/>
      <c r="M13440" s="65"/>
      <c r="O13440" s="65"/>
      <c r="P13440" s="66"/>
      <c r="Q13440" s="31">
        <f t="shared" si="420"/>
        <v>9999</v>
      </c>
      <c r="R13440" s="31" t="str">
        <f t="shared" si="421"/>
        <v/>
      </c>
      <c r="S13440" s="29">
        <f>IF($Q13440&lt;Parâmetros!$E$19,$G13440-1,$G13440)</f>
        <v>0</v>
      </c>
    </row>
    <row r="13441" spans="1:19" x14ac:dyDescent="0.25">
      <c r="A13441" s="116"/>
      <c r="B13441" s="65"/>
      <c r="C13441" s="65"/>
      <c r="D13441" s="66"/>
      <c r="E13441" s="67"/>
      <c r="F13441" s="65"/>
      <c r="G13441" s="66"/>
      <c r="J13441" s="65"/>
      <c r="K13441" s="65"/>
      <c r="L13441" s="66"/>
      <c r="M13441" s="65"/>
      <c r="N13441" s="65"/>
      <c r="O13441" s="65"/>
      <c r="P13441" s="66"/>
      <c r="Q13441" s="31">
        <f t="shared" si="420"/>
        <v>9999</v>
      </c>
      <c r="R13441" s="31" t="str">
        <f t="shared" si="421"/>
        <v/>
      </c>
      <c r="S13441" s="29">
        <f>IF($Q13441&lt;Parâmetros!$E$19,$G13441-1,$G13441)</f>
        <v>0</v>
      </c>
    </row>
    <row r="13442" spans="1:19" x14ac:dyDescent="0.25">
      <c r="A13442" s="116"/>
      <c r="B13442" s="65"/>
      <c r="C13442" s="65"/>
      <c r="D13442" s="66"/>
      <c r="E13442" s="67"/>
      <c r="F13442" s="65"/>
      <c r="G13442" s="66"/>
      <c r="J13442" s="65"/>
      <c r="K13442" s="65"/>
      <c r="L13442" s="66"/>
      <c r="M13442" s="65"/>
      <c r="N13442" s="65"/>
      <c r="O13442" s="65"/>
      <c r="P13442" s="66"/>
      <c r="Q13442" s="31">
        <f t="shared" si="420"/>
        <v>9999</v>
      </c>
      <c r="R13442" s="31" t="str">
        <f t="shared" si="421"/>
        <v/>
      </c>
      <c r="S13442" s="29">
        <f>IF($Q13442&lt;Parâmetros!$E$19,$G13442-1,$G13442)</f>
        <v>0</v>
      </c>
    </row>
    <row r="13443" spans="1:19" x14ac:dyDescent="0.25">
      <c r="A13443" s="116"/>
      <c r="B13443" s="65"/>
      <c r="C13443" s="65"/>
      <c r="D13443" s="66"/>
      <c r="E13443" s="67"/>
      <c r="F13443" s="65"/>
      <c r="G13443" s="66"/>
      <c r="J13443" s="65"/>
      <c r="K13443" s="65"/>
      <c r="L13443" s="66"/>
      <c r="M13443" s="65"/>
      <c r="N13443" s="65"/>
      <c r="O13443" s="65"/>
      <c r="P13443" s="66"/>
      <c r="Q13443" s="31">
        <f t="shared" si="420"/>
        <v>9999</v>
      </c>
      <c r="R13443" s="31" t="str">
        <f t="shared" si="421"/>
        <v/>
      </c>
      <c r="S13443" s="29">
        <f>IF($Q13443&lt;Parâmetros!$E$19,$G13443-1,$G13443)</f>
        <v>0</v>
      </c>
    </row>
    <row r="13444" spans="1:19" x14ac:dyDescent="0.25">
      <c r="A13444" s="116"/>
      <c r="B13444" s="65"/>
      <c r="C13444" s="65"/>
      <c r="D13444" s="66"/>
      <c r="E13444" s="67"/>
      <c r="F13444" s="65"/>
      <c r="G13444" s="66"/>
      <c r="J13444" s="65"/>
      <c r="K13444" s="65"/>
      <c r="L13444" s="66"/>
      <c r="M13444" s="65"/>
      <c r="N13444" s="65"/>
      <c r="O13444" s="65"/>
      <c r="P13444" s="66"/>
      <c r="Q13444" s="31">
        <f t="shared" si="420"/>
        <v>9999</v>
      </c>
      <c r="R13444" s="31" t="str">
        <f t="shared" si="421"/>
        <v/>
      </c>
      <c r="S13444" s="29">
        <f>IF($Q13444&lt;Parâmetros!$E$19,$G13444-1,$G13444)</f>
        <v>0</v>
      </c>
    </row>
    <row r="13445" spans="1:19" x14ac:dyDescent="0.25">
      <c r="A13445" s="116"/>
      <c r="B13445" s="65"/>
      <c r="C13445" s="65"/>
      <c r="D13445" s="66"/>
      <c r="E13445" s="67"/>
      <c r="F13445" s="65"/>
      <c r="G13445" s="66"/>
      <c r="J13445" s="65"/>
      <c r="K13445" s="65"/>
      <c r="L13445" s="66"/>
      <c r="M13445" s="65"/>
      <c r="O13445" s="65"/>
      <c r="P13445" s="66"/>
      <c r="Q13445" s="31">
        <f t="shared" si="420"/>
        <v>9999</v>
      </c>
      <c r="R13445" s="31" t="str">
        <f t="shared" si="421"/>
        <v/>
      </c>
      <c r="S13445" s="29">
        <f>IF($Q13445&lt;Parâmetros!$E$19,$G13445-1,$G13445)</f>
        <v>0</v>
      </c>
    </row>
    <row r="13446" spans="1:19" x14ac:dyDescent="0.25">
      <c r="A13446" s="116"/>
      <c r="B13446" s="65"/>
      <c r="C13446" s="65"/>
      <c r="D13446" s="66"/>
      <c r="E13446" s="67"/>
      <c r="F13446" s="65"/>
      <c r="G13446" s="66"/>
      <c r="J13446" s="65"/>
      <c r="K13446" s="65"/>
      <c r="L13446" s="66"/>
      <c r="M13446" s="65"/>
      <c r="O13446" s="65"/>
      <c r="P13446" s="66"/>
      <c r="Q13446" s="31">
        <f t="shared" si="420"/>
        <v>9999</v>
      </c>
      <c r="R13446" s="31" t="str">
        <f t="shared" si="421"/>
        <v/>
      </c>
      <c r="S13446" s="29">
        <f>IF($Q13446&lt;Parâmetros!$E$19,$G13446-1,$G13446)</f>
        <v>0</v>
      </c>
    </row>
    <row r="13447" spans="1:19" x14ac:dyDescent="0.25">
      <c r="A13447" s="116"/>
      <c r="B13447" s="65"/>
      <c r="C13447" s="65"/>
      <c r="D13447" s="66"/>
      <c r="E13447" s="67"/>
      <c r="F13447" s="65"/>
      <c r="G13447" s="66"/>
      <c r="J13447" s="65"/>
      <c r="K13447" s="65"/>
      <c r="L13447" s="66"/>
      <c r="M13447" s="65"/>
      <c r="O13447" s="65"/>
      <c r="P13447" s="66"/>
      <c r="Q13447" s="31">
        <f t="shared" si="420"/>
        <v>9999</v>
      </c>
      <c r="R13447" s="31" t="str">
        <f t="shared" si="421"/>
        <v/>
      </c>
      <c r="S13447" s="29">
        <f>IF($Q13447&lt;Parâmetros!$E$19,$G13447-1,$G13447)</f>
        <v>0</v>
      </c>
    </row>
    <row r="13448" spans="1:19" x14ac:dyDescent="0.25">
      <c r="A13448" s="116"/>
      <c r="B13448" s="65"/>
      <c r="C13448" s="65"/>
      <c r="D13448" s="66"/>
      <c r="E13448" s="67"/>
      <c r="F13448" s="65"/>
      <c r="G13448" s="66"/>
      <c r="J13448" s="65"/>
      <c r="K13448" s="65"/>
      <c r="L13448" s="66"/>
      <c r="M13448" s="65"/>
      <c r="O13448" s="65"/>
      <c r="P13448" s="66"/>
      <c r="Q13448" s="31">
        <f t="shared" si="420"/>
        <v>9999</v>
      </c>
      <c r="R13448" s="31" t="str">
        <f t="shared" si="421"/>
        <v/>
      </c>
      <c r="S13448" s="29">
        <f>IF($Q13448&lt;Parâmetros!$E$19,$G13448-1,$G13448)</f>
        <v>0</v>
      </c>
    </row>
    <row r="13449" spans="1:19" x14ac:dyDescent="0.25">
      <c r="A13449" s="116"/>
      <c r="B13449" s="65"/>
      <c r="C13449" s="65"/>
      <c r="D13449" s="66"/>
      <c r="E13449" s="67"/>
      <c r="F13449" s="65"/>
      <c r="G13449" s="66"/>
      <c r="J13449" s="65"/>
      <c r="K13449" s="65"/>
      <c r="L13449" s="66"/>
      <c r="M13449" s="65"/>
      <c r="O13449" s="65"/>
      <c r="P13449" s="66"/>
      <c r="Q13449" s="31">
        <f t="shared" si="420"/>
        <v>9999</v>
      </c>
      <c r="R13449" s="31" t="str">
        <f t="shared" si="421"/>
        <v/>
      </c>
      <c r="S13449" s="29">
        <f>IF($Q13449&lt;Parâmetros!$E$19,$G13449-1,$G13449)</f>
        <v>0</v>
      </c>
    </row>
    <row r="13450" spans="1:19" x14ac:dyDescent="0.25">
      <c r="A13450" s="116"/>
      <c r="B13450" s="65"/>
      <c r="C13450" s="65"/>
      <c r="D13450" s="66"/>
      <c r="E13450" s="67"/>
      <c r="F13450" s="65"/>
      <c r="G13450" s="66"/>
      <c r="J13450" s="65"/>
      <c r="K13450" s="65"/>
      <c r="L13450" s="66"/>
      <c r="M13450" s="65"/>
      <c r="N13450" s="65"/>
      <c r="O13450" s="65"/>
      <c r="P13450" s="66"/>
      <c r="Q13450" s="31">
        <f t="shared" si="420"/>
        <v>9999</v>
      </c>
      <c r="R13450" s="31" t="str">
        <f t="shared" si="421"/>
        <v/>
      </c>
      <c r="S13450" s="29">
        <f>IF($Q13450&lt;Parâmetros!$E$19,$G13450-1,$G13450)</f>
        <v>0</v>
      </c>
    </row>
    <row r="13451" spans="1:19" x14ac:dyDescent="0.25">
      <c r="A13451" s="116"/>
      <c r="B13451" s="65"/>
      <c r="C13451" s="65"/>
      <c r="D13451" s="66"/>
      <c r="E13451" s="67"/>
      <c r="F13451" s="65"/>
      <c r="G13451" s="66"/>
      <c r="J13451" s="65"/>
      <c r="K13451" s="65"/>
      <c r="L13451" s="66"/>
      <c r="M13451" s="65"/>
      <c r="N13451" s="65"/>
      <c r="O13451" s="65"/>
      <c r="P13451" s="66"/>
      <c r="Q13451" s="31">
        <f t="shared" si="420"/>
        <v>9999</v>
      </c>
      <c r="R13451" s="31" t="str">
        <f t="shared" si="421"/>
        <v/>
      </c>
      <c r="S13451" s="29">
        <f>IF($Q13451&lt;Parâmetros!$E$19,$G13451-1,$G13451)</f>
        <v>0</v>
      </c>
    </row>
    <row r="13452" spans="1:19" x14ac:dyDescent="0.25">
      <c r="A13452" s="116"/>
      <c r="B13452" s="65"/>
      <c r="C13452" s="65"/>
      <c r="D13452" s="66"/>
      <c r="E13452" s="67"/>
      <c r="F13452" s="65"/>
      <c r="G13452" s="66"/>
      <c r="J13452" s="65"/>
      <c r="K13452" s="65"/>
      <c r="L13452" s="66"/>
      <c r="M13452" s="65"/>
      <c r="N13452" s="65"/>
      <c r="O13452" s="65"/>
      <c r="P13452" s="66"/>
      <c r="Q13452" s="31">
        <f t="shared" si="420"/>
        <v>9999</v>
      </c>
      <c r="R13452" s="31" t="str">
        <f t="shared" si="421"/>
        <v/>
      </c>
      <c r="S13452" s="29">
        <f>IF($Q13452&lt;Parâmetros!$E$19,$G13452-1,$G13452)</f>
        <v>0</v>
      </c>
    </row>
    <row r="13453" spans="1:19" x14ac:dyDescent="0.25">
      <c r="A13453" s="116"/>
      <c r="B13453" s="65"/>
      <c r="C13453" s="65"/>
      <c r="D13453" s="66"/>
      <c r="E13453" s="67"/>
      <c r="F13453" s="65"/>
      <c r="G13453" s="66"/>
      <c r="J13453" s="65"/>
      <c r="K13453" s="65"/>
      <c r="L13453" s="66"/>
      <c r="M13453" s="65"/>
      <c r="O13453" s="65"/>
      <c r="P13453" s="66"/>
      <c r="Q13453" s="31">
        <f t="shared" si="420"/>
        <v>9999</v>
      </c>
      <c r="R13453" s="31" t="str">
        <f t="shared" si="421"/>
        <v/>
      </c>
      <c r="S13453" s="29">
        <f>IF($Q13453&lt;Parâmetros!$E$19,$G13453-1,$G13453)</f>
        <v>0</v>
      </c>
    </row>
    <row r="13454" spans="1:19" x14ac:dyDescent="0.25">
      <c r="A13454" s="116"/>
      <c r="B13454" s="65"/>
      <c r="C13454" s="65"/>
      <c r="D13454" s="66"/>
      <c r="E13454" s="67"/>
      <c r="F13454" s="65"/>
      <c r="G13454" s="66"/>
      <c r="J13454" s="65"/>
      <c r="K13454" s="65"/>
      <c r="L13454" s="66"/>
      <c r="M13454" s="65"/>
      <c r="N13454" s="65"/>
      <c r="O13454" s="65"/>
      <c r="P13454" s="66"/>
      <c r="Q13454" s="31">
        <f t="shared" si="420"/>
        <v>9999</v>
      </c>
      <c r="R13454" s="31" t="str">
        <f t="shared" si="421"/>
        <v/>
      </c>
      <c r="S13454" s="29">
        <f>IF($Q13454&lt;Parâmetros!$E$19,$G13454-1,$G13454)</f>
        <v>0</v>
      </c>
    </row>
    <row r="13455" spans="1:19" x14ac:dyDescent="0.25">
      <c r="A13455" s="116"/>
      <c r="B13455" s="65"/>
      <c r="C13455" s="65"/>
      <c r="D13455" s="66"/>
      <c r="E13455" s="67"/>
      <c r="F13455" s="65"/>
      <c r="G13455" s="66"/>
      <c r="J13455" s="65"/>
      <c r="K13455" s="65"/>
      <c r="L13455" s="66"/>
      <c r="M13455" s="65"/>
      <c r="N13455" s="65"/>
      <c r="O13455" s="65"/>
      <c r="P13455" s="66"/>
      <c r="Q13455" s="31">
        <f t="shared" si="420"/>
        <v>9999</v>
      </c>
      <c r="R13455" s="31" t="str">
        <f t="shared" si="421"/>
        <v/>
      </c>
      <c r="S13455" s="29">
        <f>IF($Q13455&lt;Parâmetros!$E$19,$G13455-1,$G13455)</f>
        <v>0</v>
      </c>
    </row>
    <row r="13456" spans="1:19" x14ac:dyDescent="0.25">
      <c r="A13456" s="116"/>
      <c r="B13456" s="65"/>
      <c r="C13456" s="65"/>
      <c r="D13456" s="66"/>
      <c r="E13456" s="67"/>
      <c r="F13456" s="65"/>
      <c r="G13456" s="66"/>
      <c r="J13456" s="65"/>
      <c r="K13456" s="65"/>
      <c r="L13456" s="66"/>
      <c r="M13456" s="65"/>
      <c r="N13456" s="65"/>
      <c r="O13456" s="65"/>
      <c r="P13456" s="66"/>
      <c r="Q13456" s="31">
        <f t="shared" si="420"/>
        <v>9999</v>
      </c>
      <c r="R13456" s="31" t="str">
        <f t="shared" si="421"/>
        <v/>
      </c>
      <c r="S13456" s="29">
        <f>IF($Q13456&lt;Parâmetros!$E$19,$G13456-1,$G13456)</f>
        <v>0</v>
      </c>
    </row>
    <row r="13457" spans="1:19" x14ac:dyDescent="0.25">
      <c r="A13457" s="116"/>
      <c r="B13457" s="65"/>
      <c r="C13457" s="65"/>
      <c r="D13457" s="66"/>
      <c r="E13457" s="67"/>
      <c r="F13457" s="65"/>
      <c r="G13457" s="66"/>
      <c r="J13457" s="65"/>
      <c r="K13457" s="65"/>
      <c r="L13457" s="66"/>
      <c r="M13457" s="65"/>
      <c r="O13457" s="65"/>
      <c r="P13457" s="66"/>
      <c r="Q13457" s="31">
        <f t="shared" si="420"/>
        <v>9999</v>
      </c>
      <c r="R13457" s="31" t="str">
        <f t="shared" si="421"/>
        <v/>
      </c>
      <c r="S13457" s="29">
        <f>IF($Q13457&lt;Parâmetros!$E$19,$G13457-1,$G13457)</f>
        <v>0</v>
      </c>
    </row>
    <row r="13458" spans="1:19" x14ac:dyDescent="0.25">
      <c r="A13458" s="116"/>
      <c r="B13458" s="65"/>
      <c r="C13458" s="65"/>
      <c r="D13458" s="66"/>
      <c r="E13458" s="67"/>
      <c r="F13458" s="65"/>
      <c r="G13458" s="66"/>
      <c r="J13458" s="65"/>
      <c r="K13458" s="65"/>
      <c r="L13458" s="66"/>
      <c r="M13458" s="65"/>
      <c r="N13458" s="65"/>
      <c r="O13458" s="65"/>
      <c r="P13458" s="66"/>
      <c r="Q13458" s="31">
        <f t="shared" si="420"/>
        <v>9999</v>
      </c>
      <c r="R13458" s="31" t="str">
        <f t="shared" si="421"/>
        <v/>
      </c>
      <c r="S13458" s="29">
        <f>IF($Q13458&lt;Parâmetros!$E$19,$G13458-1,$G13458)</f>
        <v>0</v>
      </c>
    </row>
    <row r="13459" spans="1:19" x14ac:dyDescent="0.25">
      <c r="A13459" s="116"/>
      <c r="B13459" s="65"/>
      <c r="C13459" s="65"/>
      <c r="D13459" s="66"/>
      <c r="E13459" s="67"/>
      <c r="F13459" s="65"/>
      <c r="G13459" s="66"/>
      <c r="J13459" s="65"/>
      <c r="K13459" s="65"/>
      <c r="L13459" s="66"/>
      <c r="M13459" s="65"/>
      <c r="N13459" s="65"/>
      <c r="O13459" s="65"/>
      <c r="P13459" s="66"/>
      <c r="Q13459" s="31">
        <f t="shared" si="420"/>
        <v>9999</v>
      </c>
      <c r="R13459" s="31" t="str">
        <f t="shared" si="421"/>
        <v/>
      </c>
      <c r="S13459" s="29">
        <f>IF($Q13459&lt;Parâmetros!$E$19,$G13459-1,$G13459)</f>
        <v>0</v>
      </c>
    </row>
    <row r="13460" spans="1:19" x14ac:dyDescent="0.25">
      <c r="A13460" s="116"/>
      <c r="B13460" s="65"/>
      <c r="C13460" s="65"/>
      <c r="D13460" s="66"/>
      <c r="E13460" s="67"/>
      <c r="F13460" s="65"/>
      <c r="G13460" s="66"/>
      <c r="J13460" s="65"/>
      <c r="K13460" s="65"/>
      <c r="L13460" s="66"/>
      <c r="M13460" s="65"/>
      <c r="N13460" s="65"/>
      <c r="O13460" s="65"/>
      <c r="P13460" s="66"/>
      <c r="Q13460" s="31">
        <f t="shared" si="420"/>
        <v>9999</v>
      </c>
      <c r="R13460" s="31" t="str">
        <f t="shared" si="421"/>
        <v/>
      </c>
      <c r="S13460" s="29">
        <f>IF($Q13460&lt;Parâmetros!$E$19,$G13460-1,$G13460)</f>
        <v>0</v>
      </c>
    </row>
    <row r="13461" spans="1:19" x14ac:dyDescent="0.25">
      <c r="A13461" s="116"/>
      <c r="B13461" s="65"/>
      <c r="C13461" s="65"/>
      <c r="D13461" s="66"/>
      <c r="E13461" s="67"/>
      <c r="F13461" s="65"/>
      <c r="G13461" s="66"/>
      <c r="J13461" s="65"/>
      <c r="K13461" s="65"/>
      <c r="L13461" s="66"/>
      <c r="M13461" s="65"/>
      <c r="N13461" s="65"/>
      <c r="O13461" s="65"/>
      <c r="P13461" s="66"/>
      <c r="Q13461" s="31">
        <f t="shared" si="420"/>
        <v>9999</v>
      </c>
      <c r="R13461" s="31" t="str">
        <f t="shared" si="421"/>
        <v/>
      </c>
      <c r="S13461" s="29">
        <f>IF($Q13461&lt;Parâmetros!$E$19,$G13461-1,$G13461)</f>
        <v>0</v>
      </c>
    </row>
    <row r="13462" spans="1:19" x14ac:dyDescent="0.25">
      <c r="A13462" s="116"/>
      <c r="B13462" s="65"/>
      <c r="C13462" s="65"/>
      <c r="D13462" s="66"/>
      <c r="E13462" s="67"/>
      <c r="F13462" s="65"/>
      <c r="G13462" s="66"/>
      <c r="J13462" s="65"/>
      <c r="K13462" s="65"/>
      <c r="L13462" s="66"/>
      <c r="M13462" s="65"/>
      <c r="N13462" s="65"/>
      <c r="O13462" s="65"/>
      <c r="P13462" s="66"/>
      <c r="Q13462" s="31">
        <f t="shared" si="420"/>
        <v>9999</v>
      </c>
      <c r="R13462" s="31" t="str">
        <f t="shared" si="421"/>
        <v/>
      </c>
      <c r="S13462" s="29">
        <f>IF($Q13462&lt;Parâmetros!$E$19,$G13462-1,$G13462)</f>
        <v>0</v>
      </c>
    </row>
    <row r="13463" spans="1:19" x14ac:dyDescent="0.25">
      <c r="A13463" s="116"/>
      <c r="B13463" s="65"/>
      <c r="C13463" s="65"/>
      <c r="D13463" s="66"/>
      <c r="E13463" s="67"/>
      <c r="F13463" s="65"/>
      <c r="G13463" s="66"/>
      <c r="J13463" s="65"/>
      <c r="K13463" s="65"/>
      <c r="L13463" s="66"/>
      <c r="M13463" s="65"/>
      <c r="N13463" s="65"/>
      <c r="O13463" s="65"/>
      <c r="P13463" s="66"/>
      <c r="Q13463" s="31">
        <f t="shared" si="420"/>
        <v>9999</v>
      </c>
      <c r="R13463" s="31" t="str">
        <f t="shared" si="421"/>
        <v/>
      </c>
      <c r="S13463" s="29">
        <f>IF($Q13463&lt;Parâmetros!$E$19,$G13463-1,$G13463)</f>
        <v>0</v>
      </c>
    </row>
    <row r="13464" spans="1:19" x14ac:dyDescent="0.25">
      <c r="A13464" s="116"/>
      <c r="B13464" s="65"/>
      <c r="C13464" s="65"/>
      <c r="D13464" s="66"/>
      <c r="E13464" s="67"/>
      <c r="F13464" s="65"/>
      <c r="G13464" s="66"/>
      <c r="J13464" s="65"/>
      <c r="K13464" s="65"/>
      <c r="L13464" s="66"/>
      <c r="M13464" s="65"/>
      <c r="N13464" s="65"/>
      <c r="O13464" s="65"/>
      <c r="P13464" s="66"/>
      <c r="Q13464" s="31">
        <f t="shared" si="420"/>
        <v>9999</v>
      </c>
      <c r="R13464" s="31" t="str">
        <f t="shared" si="421"/>
        <v/>
      </c>
      <c r="S13464" s="29">
        <f>IF($Q13464&lt;Parâmetros!$E$19,$G13464-1,$G13464)</f>
        <v>0</v>
      </c>
    </row>
    <row r="13465" spans="1:19" x14ac:dyDescent="0.25">
      <c r="A13465" s="116"/>
      <c r="B13465" s="65"/>
      <c r="C13465" s="65"/>
      <c r="D13465" s="66"/>
      <c r="E13465" s="67"/>
      <c r="F13465" s="65"/>
      <c r="G13465" s="66"/>
      <c r="J13465" s="65"/>
      <c r="K13465" s="65"/>
      <c r="L13465" s="66"/>
      <c r="M13465" s="65"/>
      <c r="N13465" s="65"/>
      <c r="O13465" s="65"/>
      <c r="P13465" s="66"/>
      <c r="Q13465" s="31">
        <f t="shared" si="420"/>
        <v>9999</v>
      </c>
      <c r="R13465" s="31" t="str">
        <f t="shared" si="421"/>
        <v/>
      </c>
      <c r="S13465" s="29">
        <f>IF($Q13465&lt;Parâmetros!$E$19,$G13465-1,$G13465)</f>
        <v>0</v>
      </c>
    </row>
    <row r="13466" spans="1:19" x14ac:dyDescent="0.25">
      <c r="A13466" s="116"/>
      <c r="B13466" s="65"/>
      <c r="C13466" s="65"/>
      <c r="D13466" s="66"/>
      <c r="E13466" s="67"/>
      <c r="F13466" s="65"/>
      <c r="G13466" s="66"/>
      <c r="J13466" s="65"/>
      <c r="K13466" s="65"/>
      <c r="L13466" s="66"/>
      <c r="M13466" s="65"/>
      <c r="N13466" s="65"/>
      <c r="O13466" s="65"/>
      <c r="P13466" s="66"/>
      <c r="Q13466" s="31">
        <f t="shared" si="420"/>
        <v>9999</v>
      </c>
      <c r="R13466" s="31" t="str">
        <f t="shared" si="421"/>
        <v/>
      </c>
      <c r="S13466" s="29">
        <f>IF($Q13466&lt;Parâmetros!$E$19,$G13466-1,$G13466)</f>
        <v>0</v>
      </c>
    </row>
    <row r="13467" spans="1:19" x14ac:dyDescent="0.25">
      <c r="A13467" s="116"/>
      <c r="B13467" s="65"/>
      <c r="C13467" s="65"/>
      <c r="D13467" s="66"/>
      <c r="E13467" s="67"/>
      <c r="F13467" s="65"/>
      <c r="G13467" s="66"/>
      <c r="J13467" s="65"/>
      <c r="K13467" s="65"/>
      <c r="L13467" s="66"/>
      <c r="M13467" s="65"/>
      <c r="N13467" s="65"/>
      <c r="O13467" s="65"/>
      <c r="P13467" s="66"/>
      <c r="Q13467" s="31">
        <f t="shared" si="420"/>
        <v>9999</v>
      </c>
      <c r="R13467" s="31" t="str">
        <f t="shared" si="421"/>
        <v/>
      </c>
      <c r="S13467" s="29">
        <f>IF($Q13467&lt;Parâmetros!$E$19,$G13467-1,$G13467)</f>
        <v>0</v>
      </c>
    </row>
    <row r="13468" spans="1:19" x14ac:dyDescent="0.25">
      <c r="A13468" s="116"/>
      <c r="B13468" s="65"/>
      <c r="C13468" s="65"/>
      <c r="D13468" s="66"/>
      <c r="E13468" s="67"/>
      <c r="F13468" s="65"/>
      <c r="G13468" s="66"/>
      <c r="J13468" s="65"/>
      <c r="K13468" s="65"/>
      <c r="L13468" s="66"/>
      <c r="M13468" s="65"/>
      <c r="N13468" s="65"/>
      <c r="O13468" s="65"/>
      <c r="P13468" s="66"/>
      <c r="Q13468" s="31">
        <f t="shared" si="420"/>
        <v>9999</v>
      </c>
      <c r="R13468" s="31" t="str">
        <f t="shared" si="421"/>
        <v/>
      </c>
      <c r="S13468" s="29">
        <f>IF($Q13468&lt;Parâmetros!$E$19,$G13468-1,$G13468)</f>
        <v>0</v>
      </c>
    </row>
    <row r="13469" spans="1:19" x14ac:dyDescent="0.25">
      <c r="A13469" s="116"/>
      <c r="B13469" s="65"/>
      <c r="C13469" s="65"/>
      <c r="D13469" s="66"/>
      <c r="E13469" s="67"/>
      <c r="F13469" s="65"/>
      <c r="G13469" s="66"/>
      <c r="J13469" s="65"/>
      <c r="K13469" s="65"/>
      <c r="L13469" s="66"/>
      <c r="M13469" s="65"/>
      <c r="N13469" s="65"/>
      <c r="O13469" s="65"/>
      <c r="P13469" s="66"/>
      <c r="Q13469" s="31">
        <f t="shared" si="420"/>
        <v>9999</v>
      </c>
      <c r="R13469" s="31" t="str">
        <f t="shared" si="421"/>
        <v/>
      </c>
      <c r="S13469" s="29">
        <f>IF($Q13469&lt;Parâmetros!$E$19,$G13469-1,$G13469)</f>
        <v>0</v>
      </c>
    </row>
    <row r="13470" spans="1:19" x14ac:dyDescent="0.25">
      <c r="A13470" s="116"/>
      <c r="B13470" s="65"/>
      <c r="C13470" s="65"/>
      <c r="D13470" s="66"/>
      <c r="E13470" s="67"/>
      <c r="F13470" s="65"/>
      <c r="G13470" s="66"/>
      <c r="J13470" s="65"/>
      <c r="K13470" s="65"/>
      <c r="L13470" s="66"/>
      <c r="M13470" s="65"/>
      <c r="N13470" s="65"/>
      <c r="O13470" s="65"/>
      <c r="P13470" s="66"/>
      <c r="Q13470" s="31">
        <f t="shared" si="420"/>
        <v>9999</v>
      </c>
      <c r="R13470" s="31" t="str">
        <f t="shared" si="421"/>
        <v/>
      </c>
      <c r="S13470" s="29">
        <f>IF($Q13470&lt;Parâmetros!$E$19,$G13470-1,$G13470)</f>
        <v>0</v>
      </c>
    </row>
    <row r="13471" spans="1:19" x14ac:dyDescent="0.25">
      <c r="A13471" s="116"/>
      <c r="B13471" s="65"/>
      <c r="C13471" s="65"/>
      <c r="D13471" s="66"/>
      <c r="E13471" s="67"/>
      <c r="F13471" s="65"/>
      <c r="G13471" s="66"/>
      <c r="J13471" s="65"/>
      <c r="K13471" s="65"/>
      <c r="L13471" s="66"/>
      <c r="M13471" s="65"/>
      <c r="N13471" s="65"/>
      <c r="O13471" s="65"/>
      <c r="P13471" s="66"/>
      <c r="Q13471" s="31">
        <f t="shared" si="420"/>
        <v>9999</v>
      </c>
      <c r="R13471" s="31" t="str">
        <f t="shared" si="421"/>
        <v/>
      </c>
      <c r="S13471" s="29">
        <f>IF($Q13471&lt;Parâmetros!$E$19,$G13471-1,$G13471)</f>
        <v>0</v>
      </c>
    </row>
    <row r="13472" spans="1:19" x14ac:dyDescent="0.25">
      <c r="A13472" s="116"/>
      <c r="B13472" s="65"/>
      <c r="C13472" s="65"/>
      <c r="D13472" s="66"/>
      <c r="E13472" s="67"/>
      <c r="F13472" s="65"/>
      <c r="G13472" s="66"/>
      <c r="J13472" s="65"/>
      <c r="K13472" s="65"/>
      <c r="L13472" s="66"/>
      <c r="M13472" s="65"/>
      <c r="N13472" s="65"/>
      <c r="O13472" s="65"/>
      <c r="P13472" s="66"/>
      <c r="Q13472" s="31">
        <f t="shared" si="420"/>
        <v>9999</v>
      </c>
      <c r="R13472" s="31" t="str">
        <f t="shared" si="421"/>
        <v/>
      </c>
      <c r="S13472" s="29">
        <f>IF($Q13472&lt;Parâmetros!$E$19,$G13472-1,$G13472)</f>
        <v>0</v>
      </c>
    </row>
    <row r="13473" spans="1:19" x14ac:dyDescent="0.25">
      <c r="A13473" s="116"/>
      <c r="B13473" s="65"/>
      <c r="C13473" s="65"/>
      <c r="D13473" s="66"/>
      <c r="E13473" s="67"/>
      <c r="F13473" s="65"/>
      <c r="G13473" s="66"/>
      <c r="J13473" s="65"/>
      <c r="K13473" s="65"/>
      <c r="L13473" s="66"/>
      <c r="M13473" s="65"/>
      <c r="N13473" s="65"/>
      <c r="O13473" s="65"/>
      <c r="P13473" s="66"/>
      <c r="Q13473" s="31">
        <f t="shared" si="420"/>
        <v>9999</v>
      </c>
      <c r="R13473" s="31" t="str">
        <f t="shared" si="421"/>
        <v/>
      </c>
      <c r="S13473" s="29">
        <f>IF($Q13473&lt;Parâmetros!$E$19,$G13473-1,$G13473)</f>
        <v>0</v>
      </c>
    </row>
    <row r="13474" spans="1:19" x14ac:dyDescent="0.25">
      <c r="A13474" s="116"/>
      <c r="B13474" s="65"/>
      <c r="C13474" s="65"/>
      <c r="D13474" s="66"/>
      <c r="E13474" s="67"/>
      <c r="F13474" s="65"/>
      <c r="G13474" s="66"/>
      <c r="J13474" s="65"/>
      <c r="K13474" s="65"/>
      <c r="L13474" s="66"/>
      <c r="M13474" s="65"/>
      <c r="N13474" s="65"/>
      <c r="O13474" s="65"/>
      <c r="P13474" s="66"/>
      <c r="Q13474" s="31">
        <f t="shared" si="420"/>
        <v>9999</v>
      </c>
      <c r="R13474" s="31" t="str">
        <f t="shared" si="421"/>
        <v/>
      </c>
      <c r="S13474" s="29">
        <f>IF($Q13474&lt;Parâmetros!$E$19,$G13474-1,$G13474)</f>
        <v>0</v>
      </c>
    </row>
    <row r="13475" spans="1:19" x14ac:dyDescent="0.25">
      <c r="A13475" s="116"/>
      <c r="B13475" s="65"/>
      <c r="C13475" s="65"/>
      <c r="D13475" s="66"/>
      <c r="E13475" s="67"/>
      <c r="F13475" s="65"/>
      <c r="G13475" s="66"/>
      <c r="J13475" s="65"/>
      <c r="K13475" s="65"/>
      <c r="L13475" s="66"/>
      <c r="M13475" s="65"/>
      <c r="N13475" s="65"/>
      <c r="O13475" s="65"/>
      <c r="P13475" s="66"/>
      <c r="Q13475" s="31">
        <f t="shared" si="420"/>
        <v>9999</v>
      </c>
      <c r="R13475" s="31" t="str">
        <f t="shared" si="421"/>
        <v/>
      </c>
      <c r="S13475" s="29">
        <f>IF($Q13475&lt;Parâmetros!$E$19,$G13475-1,$G13475)</f>
        <v>0</v>
      </c>
    </row>
    <row r="13476" spans="1:19" x14ac:dyDescent="0.25">
      <c r="A13476" s="116"/>
      <c r="B13476" s="65"/>
      <c r="C13476" s="65"/>
      <c r="D13476" s="66"/>
      <c r="E13476" s="67"/>
      <c r="F13476" s="65"/>
      <c r="G13476" s="66"/>
      <c r="J13476" s="65"/>
      <c r="K13476" s="65"/>
      <c r="L13476" s="66"/>
      <c r="M13476" s="65"/>
      <c r="N13476" s="65"/>
      <c r="O13476" s="65"/>
      <c r="P13476" s="66"/>
      <c r="Q13476" s="31">
        <f t="shared" si="420"/>
        <v>9999</v>
      </c>
      <c r="R13476" s="31" t="str">
        <f t="shared" si="421"/>
        <v/>
      </c>
      <c r="S13476" s="29">
        <f>IF($Q13476&lt;Parâmetros!$E$19,$G13476-1,$G13476)</f>
        <v>0</v>
      </c>
    </row>
    <row r="13477" spans="1:19" x14ac:dyDescent="0.25">
      <c r="A13477" s="116"/>
      <c r="B13477" s="65"/>
      <c r="C13477" s="65"/>
      <c r="D13477" s="66"/>
      <c r="E13477" s="67"/>
      <c r="F13477" s="65"/>
      <c r="G13477" s="66"/>
      <c r="J13477" s="65"/>
      <c r="K13477" s="65"/>
      <c r="L13477" s="66"/>
      <c r="M13477" s="65"/>
      <c r="O13477" s="65"/>
      <c r="P13477" s="66"/>
      <c r="Q13477" s="31">
        <f t="shared" si="420"/>
        <v>9999</v>
      </c>
      <c r="R13477" s="31" t="str">
        <f t="shared" si="421"/>
        <v/>
      </c>
      <c r="S13477" s="29">
        <f>IF($Q13477&lt;Parâmetros!$E$19,$G13477-1,$G13477)</f>
        <v>0</v>
      </c>
    </row>
    <row r="13478" spans="1:19" x14ac:dyDescent="0.25">
      <c r="A13478" s="116"/>
      <c r="B13478" s="65"/>
      <c r="C13478" s="65"/>
      <c r="D13478" s="66"/>
      <c r="E13478" s="67"/>
      <c r="F13478" s="65"/>
      <c r="G13478" s="66"/>
      <c r="J13478" s="65"/>
      <c r="K13478" s="65"/>
      <c r="L13478" s="66"/>
      <c r="M13478" s="65"/>
      <c r="O13478" s="65"/>
      <c r="P13478" s="66"/>
      <c r="Q13478" s="31">
        <f t="shared" si="420"/>
        <v>9999</v>
      </c>
      <c r="R13478" s="31" t="str">
        <f t="shared" si="421"/>
        <v/>
      </c>
      <c r="S13478" s="29">
        <f>IF($Q13478&lt;Parâmetros!$E$19,$G13478-1,$G13478)</f>
        <v>0</v>
      </c>
    </row>
    <row r="13479" spans="1:19" x14ac:dyDescent="0.25">
      <c r="A13479" s="116"/>
      <c r="B13479" s="65"/>
      <c r="C13479" s="65"/>
      <c r="D13479" s="66"/>
      <c r="E13479" s="67"/>
      <c r="F13479" s="65"/>
      <c r="G13479" s="66"/>
      <c r="J13479" s="65"/>
      <c r="K13479" s="65"/>
      <c r="L13479" s="66"/>
      <c r="M13479" s="65"/>
      <c r="N13479" s="65"/>
      <c r="O13479" s="65"/>
      <c r="P13479" s="66"/>
      <c r="Q13479" s="31">
        <f t="shared" si="420"/>
        <v>9999</v>
      </c>
      <c r="R13479" s="31" t="str">
        <f t="shared" si="421"/>
        <v/>
      </c>
      <c r="S13479" s="29">
        <f>IF($Q13479&lt;Parâmetros!$E$19,$G13479-1,$G13479)</f>
        <v>0</v>
      </c>
    </row>
    <row r="13480" spans="1:19" x14ac:dyDescent="0.25">
      <c r="A13480" s="116"/>
      <c r="B13480" s="65"/>
      <c r="C13480" s="65"/>
      <c r="D13480" s="66"/>
      <c r="E13480" s="67"/>
      <c r="F13480" s="65"/>
      <c r="G13480" s="66"/>
      <c r="J13480" s="65"/>
      <c r="K13480" s="65"/>
      <c r="L13480" s="66"/>
      <c r="M13480" s="65"/>
      <c r="N13480" s="65"/>
      <c r="O13480" s="65"/>
      <c r="P13480" s="66"/>
      <c r="Q13480" s="31">
        <f t="shared" si="420"/>
        <v>9999</v>
      </c>
      <c r="R13480" s="31" t="str">
        <f t="shared" si="421"/>
        <v/>
      </c>
      <c r="S13480" s="29">
        <f>IF($Q13480&lt;Parâmetros!$E$19,$G13480-1,$G13480)</f>
        <v>0</v>
      </c>
    </row>
    <row r="13481" spans="1:19" x14ac:dyDescent="0.25">
      <c r="A13481" s="116"/>
      <c r="B13481" s="65"/>
      <c r="C13481" s="65"/>
      <c r="D13481" s="66"/>
      <c r="E13481" s="67"/>
      <c r="F13481" s="65"/>
      <c r="G13481" s="66"/>
      <c r="J13481" s="65"/>
      <c r="K13481" s="65"/>
      <c r="L13481" s="66"/>
      <c r="M13481" s="65"/>
      <c r="O13481" s="65"/>
      <c r="P13481" s="66"/>
      <c r="Q13481" s="31">
        <f t="shared" si="420"/>
        <v>9999</v>
      </c>
      <c r="R13481" s="31" t="str">
        <f t="shared" si="421"/>
        <v/>
      </c>
      <c r="S13481" s="29">
        <f>IF($Q13481&lt;Parâmetros!$E$19,$G13481-1,$G13481)</f>
        <v>0</v>
      </c>
    </row>
    <row r="13482" spans="1:19" x14ac:dyDescent="0.25">
      <c r="A13482" s="116"/>
      <c r="B13482" s="65"/>
      <c r="C13482" s="65"/>
      <c r="D13482" s="66"/>
      <c r="E13482" s="67"/>
      <c r="F13482" s="65"/>
      <c r="G13482" s="66"/>
      <c r="J13482" s="65"/>
      <c r="K13482" s="65"/>
      <c r="L13482" s="66"/>
      <c r="M13482" s="65"/>
      <c r="N13482" s="65"/>
      <c r="O13482" s="65"/>
      <c r="P13482" s="66"/>
      <c r="Q13482" s="31">
        <f t="shared" si="420"/>
        <v>9999</v>
      </c>
      <c r="R13482" s="31" t="str">
        <f t="shared" si="421"/>
        <v/>
      </c>
      <c r="S13482" s="29">
        <f>IF($Q13482&lt;Parâmetros!$E$19,$G13482-1,$G13482)</f>
        <v>0</v>
      </c>
    </row>
    <row r="13483" spans="1:19" x14ac:dyDescent="0.25">
      <c r="A13483" s="116"/>
      <c r="B13483" s="65"/>
      <c r="C13483" s="65"/>
      <c r="D13483" s="66"/>
      <c r="E13483" s="67"/>
      <c r="F13483" s="65"/>
      <c r="G13483" s="66"/>
      <c r="J13483" s="65"/>
      <c r="K13483" s="65"/>
      <c r="L13483" s="66"/>
      <c r="M13483" s="65"/>
      <c r="O13483" s="65"/>
      <c r="P13483" s="66"/>
      <c r="Q13483" s="31">
        <f t="shared" si="420"/>
        <v>9999</v>
      </c>
      <c r="R13483" s="31" t="str">
        <f t="shared" si="421"/>
        <v/>
      </c>
      <c r="S13483" s="29">
        <f>IF($Q13483&lt;Parâmetros!$E$19,$G13483-1,$G13483)</f>
        <v>0</v>
      </c>
    </row>
    <row r="13484" spans="1:19" x14ac:dyDescent="0.25">
      <c r="A13484" s="116"/>
      <c r="B13484" s="65"/>
      <c r="C13484" s="65"/>
      <c r="D13484" s="66"/>
      <c r="E13484" s="67"/>
      <c r="F13484" s="65"/>
      <c r="G13484" s="66"/>
      <c r="J13484" s="65"/>
      <c r="K13484" s="65"/>
      <c r="L13484" s="66"/>
      <c r="M13484" s="65"/>
      <c r="N13484" s="65"/>
      <c r="O13484" s="65"/>
      <c r="P13484" s="66"/>
      <c r="Q13484" s="31">
        <f t="shared" si="420"/>
        <v>9999</v>
      </c>
      <c r="R13484" s="31" t="str">
        <f t="shared" si="421"/>
        <v/>
      </c>
      <c r="S13484" s="29">
        <f>IF($Q13484&lt;Parâmetros!$E$19,$G13484-1,$G13484)</f>
        <v>0</v>
      </c>
    </row>
    <row r="13485" spans="1:19" x14ac:dyDescent="0.25">
      <c r="A13485" s="116"/>
      <c r="B13485" s="65"/>
      <c r="C13485" s="65"/>
      <c r="D13485" s="66"/>
      <c r="E13485" s="67"/>
      <c r="F13485" s="65"/>
      <c r="G13485" s="66"/>
      <c r="J13485" s="65"/>
      <c r="K13485" s="65"/>
      <c r="L13485" s="66"/>
      <c r="M13485" s="65"/>
      <c r="N13485" s="65"/>
      <c r="O13485" s="65"/>
      <c r="P13485" s="66"/>
      <c r="Q13485" s="31">
        <f t="shared" si="420"/>
        <v>9999</v>
      </c>
      <c r="R13485" s="31" t="str">
        <f t="shared" si="421"/>
        <v/>
      </c>
      <c r="S13485" s="29">
        <f>IF($Q13485&lt;Parâmetros!$E$19,$G13485-1,$G13485)</f>
        <v>0</v>
      </c>
    </row>
    <row r="13486" spans="1:19" x14ac:dyDescent="0.25">
      <c r="A13486" s="116"/>
      <c r="B13486" s="65"/>
      <c r="C13486" s="65"/>
      <c r="D13486" s="66"/>
      <c r="E13486" s="67"/>
      <c r="F13486" s="65"/>
      <c r="G13486" s="66"/>
      <c r="J13486" s="65"/>
      <c r="K13486" s="65"/>
      <c r="L13486" s="66"/>
      <c r="M13486" s="65"/>
      <c r="N13486" s="65"/>
      <c r="O13486" s="65"/>
      <c r="P13486" s="66"/>
      <c r="Q13486" s="31">
        <f t="shared" si="420"/>
        <v>9999</v>
      </c>
      <c r="R13486" s="31" t="str">
        <f t="shared" si="421"/>
        <v/>
      </c>
      <c r="S13486" s="29">
        <f>IF($Q13486&lt;Parâmetros!$E$19,$G13486-1,$G13486)</f>
        <v>0</v>
      </c>
    </row>
    <row r="13487" spans="1:19" x14ac:dyDescent="0.25">
      <c r="A13487" s="116"/>
      <c r="B13487" s="65"/>
      <c r="C13487" s="65"/>
      <c r="D13487" s="66"/>
      <c r="E13487" s="67"/>
      <c r="F13487" s="65"/>
      <c r="G13487" s="66"/>
      <c r="J13487" s="65"/>
      <c r="K13487" s="65"/>
      <c r="L13487" s="66"/>
      <c r="M13487" s="65"/>
      <c r="N13487" s="65"/>
      <c r="O13487" s="65"/>
      <c r="P13487" s="66"/>
      <c r="Q13487" s="31">
        <f t="shared" si="420"/>
        <v>9999</v>
      </c>
      <c r="R13487" s="31" t="str">
        <f t="shared" si="421"/>
        <v/>
      </c>
      <c r="S13487" s="29">
        <f>IF($Q13487&lt;Parâmetros!$E$19,$G13487-1,$G13487)</f>
        <v>0</v>
      </c>
    </row>
    <row r="13488" spans="1:19" x14ac:dyDescent="0.25">
      <c r="A13488" s="116"/>
      <c r="B13488" s="65"/>
      <c r="C13488" s="65"/>
      <c r="D13488" s="66"/>
      <c r="E13488" s="67"/>
      <c r="F13488" s="65"/>
      <c r="G13488" s="66"/>
      <c r="J13488" s="65"/>
      <c r="K13488" s="65"/>
      <c r="L13488" s="66"/>
      <c r="M13488" s="65"/>
      <c r="N13488" s="65"/>
      <c r="O13488" s="65"/>
      <c r="P13488" s="66"/>
      <c r="Q13488" s="31">
        <f t="shared" si="420"/>
        <v>9999</v>
      </c>
      <c r="R13488" s="31" t="str">
        <f t="shared" si="421"/>
        <v/>
      </c>
      <c r="S13488" s="29">
        <f>IF($Q13488&lt;Parâmetros!$E$19,$G13488-1,$G13488)</f>
        <v>0</v>
      </c>
    </row>
    <row r="13489" spans="1:19" x14ac:dyDescent="0.25">
      <c r="A13489" s="116"/>
      <c r="B13489" s="65"/>
      <c r="C13489" s="65"/>
      <c r="D13489" s="66"/>
      <c r="E13489" s="67"/>
      <c r="F13489" s="65"/>
      <c r="G13489" s="66"/>
      <c r="J13489" s="65"/>
      <c r="K13489" s="65"/>
      <c r="L13489" s="66"/>
      <c r="M13489" s="65"/>
      <c r="N13489" s="65"/>
      <c r="O13489" s="65"/>
      <c r="P13489" s="66"/>
      <c r="Q13489" s="31">
        <f t="shared" si="420"/>
        <v>9999</v>
      </c>
      <c r="R13489" s="31" t="str">
        <f t="shared" si="421"/>
        <v/>
      </c>
      <c r="S13489" s="29">
        <f>IF($Q13489&lt;Parâmetros!$E$19,$G13489-1,$G13489)</f>
        <v>0</v>
      </c>
    </row>
    <row r="13490" spans="1:19" x14ac:dyDescent="0.25">
      <c r="A13490" s="116"/>
      <c r="B13490" s="65"/>
      <c r="C13490" s="65"/>
      <c r="D13490" s="66"/>
      <c r="E13490" s="67"/>
      <c r="F13490" s="65"/>
      <c r="G13490" s="66"/>
      <c r="J13490" s="65"/>
      <c r="K13490" s="65"/>
      <c r="L13490" s="66"/>
      <c r="M13490" s="65"/>
      <c r="N13490" s="65"/>
      <c r="O13490" s="65"/>
      <c r="P13490" s="66"/>
      <c r="Q13490" s="31">
        <f t="shared" si="420"/>
        <v>9999</v>
      </c>
      <c r="R13490" s="31" t="str">
        <f t="shared" si="421"/>
        <v/>
      </c>
      <c r="S13490" s="29">
        <f>IF($Q13490&lt;Parâmetros!$E$19,$G13490-1,$G13490)</f>
        <v>0</v>
      </c>
    </row>
    <row r="13491" spans="1:19" x14ac:dyDescent="0.25">
      <c r="A13491" s="116"/>
      <c r="B13491" s="65"/>
      <c r="C13491" s="65"/>
      <c r="D13491" s="66"/>
      <c r="E13491" s="67"/>
      <c r="F13491" s="65"/>
      <c r="G13491" s="66"/>
      <c r="J13491" s="65"/>
      <c r="K13491" s="65"/>
      <c r="L13491" s="66"/>
      <c r="M13491" s="65"/>
      <c r="N13491" s="65"/>
      <c r="O13491" s="65"/>
      <c r="P13491" s="66"/>
      <c r="Q13491" s="31">
        <f t="shared" si="420"/>
        <v>9999</v>
      </c>
      <c r="R13491" s="31" t="str">
        <f t="shared" si="421"/>
        <v/>
      </c>
      <c r="S13491" s="29">
        <f>IF($Q13491&lt;Parâmetros!$E$19,$G13491-1,$G13491)</f>
        <v>0</v>
      </c>
    </row>
    <row r="13492" spans="1:19" x14ac:dyDescent="0.25">
      <c r="A13492" s="116"/>
      <c r="B13492" s="65"/>
      <c r="C13492" s="65"/>
      <c r="D13492" s="66"/>
      <c r="E13492" s="67"/>
      <c r="F13492" s="65"/>
      <c r="G13492" s="66"/>
      <c r="J13492" s="65"/>
      <c r="K13492" s="65"/>
      <c r="L13492" s="66"/>
      <c r="M13492" s="65"/>
      <c r="N13492" s="65"/>
      <c r="O13492" s="65"/>
      <c r="P13492" s="66"/>
      <c r="Q13492" s="31">
        <f t="shared" si="420"/>
        <v>9999</v>
      </c>
      <c r="R13492" s="31" t="str">
        <f t="shared" si="421"/>
        <v/>
      </c>
      <c r="S13492" s="29">
        <f>IF($Q13492&lt;Parâmetros!$E$19,$G13492-1,$G13492)</f>
        <v>0</v>
      </c>
    </row>
    <row r="13493" spans="1:19" x14ac:dyDescent="0.25">
      <c r="A13493" s="116"/>
      <c r="B13493" s="65"/>
      <c r="C13493" s="65"/>
      <c r="D13493" s="66"/>
      <c r="E13493" s="67"/>
      <c r="F13493" s="65"/>
      <c r="G13493" s="66"/>
      <c r="J13493" s="65"/>
      <c r="K13493" s="65"/>
      <c r="L13493" s="66"/>
      <c r="M13493" s="65"/>
      <c r="O13493" s="65"/>
      <c r="P13493" s="66"/>
      <c r="Q13493" s="31">
        <f t="shared" si="420"/>
        <v>9999</v>
      </c>
      <c r="R13493" s="31" t="str">
        <f t="shared" si="421"/>
        <v/>
      </c>
      <c r="S13493" s="29">
        <f>IF($Q13493&lt;Parâmetros!$E$19,$G13493-1,$G13493)</f>
        <v>0</v>
      </c>
    </row>
    <row r="13494" spans="1:19" x14ac:dyDescent="0.25">
      <c r="A13494" s="116"/>
      <c r="B13494" s="65"/>
      <c r="C13494" s="65"/>
      <c r="D13494" s="66"/>
      <c r="E13494" s="67"/>
      <c r="F13494" s="65"/>
      <c r="G13494" s="66"/>
      <c r="J13494" s="65"/>
      <c r="K13494" s="65"/>
      <c r="L13494" s="66"/>
      <c r="M13494" s="65"/>
      <c r="O13494" s="65"/>
      <c r="P13494" s="66"/>
      <c r="Q13494" s="31">
        <f t="shared" si="420"/>
        <v>9999</v>
      </c>
      <c r="R13494" s="31" t="str">
        <f t="shared" si="421"/>
        <v/>
      </c>
      <c r="S13494" s="29">
        <f>IF($Q13494&lt;Parâmetros!$E$19,$G13494-1,$G13494)</f>
        <v>0</v>
      </c>
    </row>
    <row r="13495" spans="1:19" x14ac:dyDescent="0.25">
      <c r="A13495" s="116"/>
      <c r="B13495" s="65"/>
      <c r="C13495" s="65"/>
      <c r="D13495" s="66"/>
      <c r="E13495" s="67"/>
      <c r="F13495" s="65"/>
      <c r="G13495" s="66"/>
      <c r="J13495" s="65"/>
      <c r="K13495" s="65"/>
      <c r="L13495" s="66"/>
      <c r="M13495" s="65"/>
      <c r="N13495" s="65"/>
      <c r="O13495" s="65"/>
      <c r="P13495" s="66"/>
      <c r="Q13495" s="31">
        <f t="shared" si="420"/>
        <v>9999</v>
      </c>
      <c r="R13495" s="31" t="str">
        <f t="shared" si="421"/>
        <v/>
      </c>
      <c r="S13495" s="29">
        <f>IF($Q13495&lt;Parâmetros!$E$19,$G13495-1,$G13495)</f>
        <v>0</v>
      </c>
    </row>
    <row r="13496" spans="1:19" x14ac:dyDescent="0.25">
      <c r="A13496" s="116"/>
      <c r="B13496" s="65"/>
      <c r="C13496" s="65"/>
      <c r="D13496" s="66"/>
      <c r="E13496" s="67"/>
      <c r="F13496" s="65"/>
      <c r="G13496" s="66"/>
      <c r="J13496" s="65"/>
      <c r="K13496" s="65"/>
      <c r="L13496" s="66"/>
      <c r="M13496" s="65"/>
      <c r="O13496" s="65"/>
      <c r="P13496" s="66"/>
      <c r="Q13496" s="31">
        <f t="shared" si="420"/>
        <v>9999</v>
      </c>
      <c r="R13496" s="31" t="str">
        <f t="shared" si="421"/>
        <v/>
      </c>
      <c r="S13496" s="29">
        <f>IF($Q13496&lt;Parâmetros!$E$19,$G13496-1,$G13496)</f>
        <v>0</v>
      </c>
    </row>
    <row r="13497" spans="1:19" x14ac:dyDescent="0.25">
      <c r="A13497" s="116"/>
      <c r="B13497" s="65"/>
      <c r="C13497" s="65"/>
      <c r="D13497" s="66"/>
      <c r="E13497" s="67"/>
      <c r="F13497" s="65"/>
      <c r="G13497" s="66"/>
      <c r="J13497" s="65"/>
      <c r="K13497" s="65"/>
      <c r="L13497" s="66"/>
      <c r="M13497" s="65"/>
      <c r="O13497" s="65"/>
      <c r="P13497" s="66"/>
      <c r="Q13497" s="31">
        <f t="shared" si="420"/>
        <v>9999</v>
      </c>
      <c r="R13497" s="31" t="str">
        <f t="shared" si="421"/>
        <v/>
      </c>
      <c r="S13497" s="29">
        <f>IF($Q13497&lt;Parâmetros!$E$19,$G13497-1,$G13497)</f>
        <v>0</v>
      </c>
    </row>
    <row r="13498" spans="1:19" x14ac:dyDescent="0.25">
      <c r="A13498" s="116"/>
      <c r="B13498" s="65"/>
      <c r="C13498" s="65"/>
      <c r="D13498" s="66"/>
      <c r="E13498" s="67"/>
      <c r="F13498" s="65"/>
      <c r="G13498" s="66"/>
      <c r="J13498" s="65"/>
      <c r="K13498" s="65"/>
      <c r="L13498" s="66"/>
      <c r="M13498" s="65"/>
      <c r="O13498" s="65"/>
      <c r="P13498" s="66"/>
      <c r="Q13498" s="31">
        <f t="shared" si="420"/>
        <v>9999</v>
      </c>
      <c r="R13498" s="31" t="str">
        <f t="shared" si="421"/>
        <v/>
      </c>
      <c r="S13498" s="29">
        <f>IF($Q13498&lt;Parâmetros!$E$19,$G13498-1,$G13498)</f>
        <v>0</v>
      </c>
    </row>
    <row r="13499" spans="1:19" x14ac:dyDescent="0.25">
      <c r="A13499" s="116"/>
      <c r="B13499" s="65"/>
      <c r="C13499" s="65"/>
      <c r="D13499" s="66"/>
      <c r="E13499" s="67"/>
      <c r="F13499" s="65"/>
      <c r="G13499" s="66"/>
      <c r="J13499" s="65"/>
      <c r="K13499" s="65"/>
      <c r="L13499" s="66"/>
      <c r="M13499" s="65"/>
      <c r="N13499" s="65"/>
      <c r="O13499" s="65"/>
      <c r="P13499" s="66"/>
      <c r="Q13499" s="31">
        <f t="shared" si="420"/>
        <v>9999</v>
      </c>
      <c r="R13499" s="31" t="str">
        <f t="shared" si="421"/>
        <v/>
      </c>
      <c r="S13499" s="29">
        <f>IF($Q13499&lt;Parâmetros!$E$19,$G13499-1,$G13499)</f>
        <v>0</v>
      </c>
    </row>
    <row r="13500" spans="1:19" x14ac:dyDescent="0.25">
      <c r="A13500" s="116"/>
      <c r="B13500" s="65"/>
      <c r="C13500" s="65"/>
      <c r="D13500" s="66"/>
      <c r="E13500" s="67"/>
      <c r="F13500" s="65"/>
      <c r="G13500" s="66"/>
      <c r="J13500" s="65"/>
      <c r="K13500" s="65"/>
      <c r="L13500" s="66"/>
      <c r="M13500" s="65"/>
      <c r="O13500" s="65"/>
      <c r="P13500" s="66"/>
      <c r="Q13500" s="31">
        <f t="shared" ref="Q13500:Q13563" si="422">IFERROR(VALUE(LEFT($J13500,2))*60+VALUE(MID($J13500,4,2)),9999)</f>
        <v>9999</v>
      </c>
      <c r="R13500" s="31" t="str">
        <f t="shared" ref="R13500:R13563" si="423">IFERROR(VALUE(LEFT($K13500,2))*60+VALUE(MID($K13500,4,2)),"")</f>
        <v/>
      </c>
      <c r="S13500" s="29">
        <f>IF($Q13500&lt;Parâmetros!$E$19,$G13500-1,$G13500)</f>
        <v>0</v>
      </c>
    </row>
    <row r="13501" spans="1:19" x14ac:dyDescent="0.25">
      <c r="A13501" s="116"/>
      <c r="B13501" s="65"/>
      <c r="C13501" s="65"/>
      <c r="D13501" s="66"/>
      <c r="E13501" s="67"/>
      <c r="F13501" s="65"/>
      <c r="G13501" s="66"/>
      <c r="J13501" s="65"/>
      <c r="K13501" s="65"/>
      <c r="L13501" s="66"/>
      <c r="M13501" s="65"/>
      <c r="N13501" s="65"/>
      <c r="O13501" s="65"/>
      <c r="P13501" s="66"/>
      <c r="Q13501" s="31">
        <f t="shared" si="422"/>
        <v>9999</v>
      </c>
      <c r="R13501" s="31" t="str">
        <f t="shared" si="423"/>
        <v/>
      </c>
      <c r="S13501" s="29">
        <f>IF($Q13501&lt;Parâmetros!$E$19,$G13501-1,$G13501)</f>
        <v>0</v>
      </c>
    </row>
    <row r="13502" spans="1:19" x14ac:dyDescent="0.25">
      <c r="A13502" s="116"/>
      <c r="B13502" s="65"/>
      <c r="C13502" s="65"/>
      <c r="D13502" s="66"/>
      <c r="E13502" s="67"/>
      <c r="F13502" s="65"/>
      <c r="G13502" s="66"/>
      <c r="J13502" s="65"/>
      <c r="K13502" s="65"/>
      <c r="L13502" s="66"/>
      <c r="M13502" s="65"/>
      <c r="N13502" s="65"/>
      <c r="O13502" s="65"/>
      <c r="P13502" s="66"/>
      <c r="Q13502" s="31">
        <f t="shared" si="422"/>
        <v>9999</v>
      </c>
      <c r="R13502" s="31" t="str">
        <f t="shared" si="423"/>
        <v/>
      </c>
      <c r="S13502" s="29">
        <f>IF($Q13502&lt;Parâmetros!$E$19,$G13502-1,$G13502)</f>
        <v>0</v>
      </c>
    </row>
    <row r="13503" spans="1:19" x14ac:dyDescent="0.25">
      <c r="A13503" s="116"/>
      <c r="B13503" s="65"/>
      <c r="C13503" s="65"/>
      <c r="D13503" s="66"/>
      <c r="E13503" s="67"/>
      <c r="F13503" s="65"/>
      <c r="G13503" s="66"/>
      <c r="J13503" s="65"/>
      <c r="K13503" s="65"/>
      <c r="L13503" s="66"/>
      <c r="M13503" s="65"/>
      <c r="N13503" s="65"/>
      <c r="O13503" s="65"/>
      <c r="P13503" s="66"/>
      <c r="Q13503" s="31">
        <f t="shared" si="422"/>
        <v>9999</v>
      </c>
      <c r="R13503" s="31" t="str">
        <f t="shared" si="423"/>
        <v/>
      </c>
      <c r="S13503" s="29">
        <f>IF($Q13503&lt;Parâmetros!$E$19,$G13503-1,$G13503)</f>
        <v>0</v>
      </c>
    </row>
    <row r="13504" spans="1:19" x14ac:dyDescent="0.25">
      <c r="A13504" s="116"/>
      <c r="B13504" s="65"/>
      <c r="C13504" s="65"/>
      <c r="D13504" s="66"/>
      <c r="E13504" s="67"/>
      <c r="F13504" s="65"/>
      <c r="G13504" s="66"/>
      <c r="J13504" s="65"/>
      <c r="K13504" s="65"/>
      <c r="L13504" s="66"/>
      <c r="M13504" s="65"/>
      <c r="N13504" s="65"/>
      <c r="O13504" s="65"/>
      <c r="P13504" s="66"/>
      <c r="Q13504" s="31">
        <f t="shared" si="422"/>
        <v>9999</v>
      </c>
      <c r="R13504" s="31" t="str">
        <f t="shared" si="423"/>
        <v/>
      </c>
      <c r="S13504" s="29">
        <f>IF($Q13504&lt;Parâmetros!$E$19,$G13504-1,$G13504)</f>
        <v>0</v>
      </c>
    </row>
    <row r="13505" spans="1:19" x14ac:dyDescent="0.25">
      <c r="A13505" s="116"/>
      <c r="B13505" s="65"/>
      <c r="C13505" s="65"/>
      <c r="D13505" s="66"/>
      <c r="E13505" s="67"/>
      <c r="F13505" s="65"/>
      <c r="G13505" s="66"/>
      <c r="J13505" s="65"/>
      <c r="K13505" s="65"/>
      <c r="L13505" s="66"/>
      <c r="M13505" s="65"/>
      <c r="N13505" s="65"/>
      <c r="O13505" s="65"/>
      <c r="P13505" s="66"/>
      <c r="Q13505" s="31">
        <f t="shared" si="422"/>
        <v>9999</v>
      </c>
      <c r="R13505" s="31" t="str">
        <f t="shared" si="423"/>
        <v/>
      </c>
      <c r="S13505" s="29">
        <f>IF($Q13505&lt;Parâmetros!$E$19,$G13505-1,$G13505)</f>
        <v>0</v>
      </c>
    </row>
    <row r="13506" spans="1:19" x14ac:dyDescent="0.25">
      <c r="A13506" s="116"/>
      <c r="B13506" s="65"/>
      <c r="C13506" s="65"/>
      <c r="D13506" s="66"/>
      <c r="E13506" s="67"/>
      <c r="F13506" s="65"/>
      <c r="G13506" s="66"/>
      <c r="J13506" s="65"/>
      <c r="K13506" s="65"/>
      <c r="L13506" s="66"/>
      <c r="M13506" s="65"/>
      <c r="N13506" s="65"/>
      <c r="O13506" s="65"/>
      <c r="P13506" s="66"/>
      <c r="Q13506" s="31">
        <f t="shared" si="422"/>
        <v>9999</v>
      </c>
      <c r="R13506" s="31" t="str">
        <f t="shared" si="423"/>
        <v/>
      </c>
      <c r="S13506" s="29">
        <f>IF($Q13506&lt;Parâmetros!$E$19,$G13506-1,$G13506)</f>
        <v>0</v>
      </c>
    </row>
    <row r="13507" spans="1:19" x14ac:dyDescent="0.25">
      <c r="A13507" s="116"/>
      <c r="B13507" s="65"/>
      <c r="C13507" s="65"/>
      <c r="D13507" s="66"/>
      <c r="E13507" s="67"/>
      <c r="F13507" s="65"/>
      <c r="G13507" s="66"/>
      <c r="J13507" s="65"/>
      <c r="K13507" s="65"/>
      <c r="L13507" s="66"/>
      <c r="M13507" s="65"/>
      <c r="O13507" s="65"/>
      <c r="P13507" s="66"/>
      <c r="Q13507" s="31">
        <f t="shared" si="422"/>
        <v>9999</v>
      </c>
      <c r="R13507" s="31" t="str">
        <f t="shared" si="423"/>
        <v/>
      </c>
      <c r="S13507" s="29">
        <f>IF($Q13507&lt;Parâmetros!$E$19,$G13507-1,$G13507)</f>
        <v>0</v>
      </c>
    </row>
    <row r="13508" spans="1:19" x14ac:dyDescent="0.25">
      <c r="A13508" s="116"/>
      <c r="B13508" s="65"/>
      <c r="C13508" s="65"/>
      <c r="D13508" s="66"/>
      <c r="E13508" s="67"/>
      <c r="F13508" s="65"/>
      <c r="G13508" s="66"/>
      <c r="J13508" s="65"/>
      <c r="K13508" s="65"/>
      <c r="L13508" s="66"/>
      <c r="M13508" s="65"/>
      <c r="N13508" s="65"/>
      <c r="O13508" s="65"/>
      <c r="P13508" s="66"/>
      <c r="Q13508" s="31">
        <f t="shared" si="422"/>
        <v>9999</v>
      </c>
      <c r="R13508" s="31" t="str">
        <f t="shared" si="423"/>
        <v/>
      </c>
      <c r="S13508" s="29">
        <f>IF($Q13508&lt;Parâmetros!$E$19,$G13508-1,$G13508)</f>
        <v>0</v>
      </c>
    </row>
    <row r="13509" spans="1:19" x14ac:dyDescent="0.25">
      <c r="A13509" s="116"/>
      <c r="B13509" s="65"/>
      <c r="C13509" s="65"/>
      <c r="D13509" s="66"/>
      <c r="E13509" s="67"/>
      <c r="F13509" s="65"/>
      <c r="G13509" s="66"/>
      <c r="J13509" s="65"/>
      <c r="K13509" s="65"/>
      <c r="L13509" s="66"/>
      <c r="M13509" s="65"/>
      <c r="N13509" s="65"/>
      <c r="O13509" s="65"/>
      <c r="P13509" s="66"/>
      <c r="Q13509" s="31">
        <f t="shared" si="422"/>
        <v>9999</v>
      </c>
      <c r="R13509" s="31" t="str">
        <f t="shared" si="423"/>
        <v/>
      </c>
      <c r="S13509" s="29">
        <f>IF($Q13509&lt;Parâmetros!$E$19,$G13509-1,$G13509)</f>
        <v>0</v>
      </c>
    </row>
    <row r="13510" spans="1:19" x14ac:dyDescent="0.25">
      <c r="A13510" s="116"/>
      <c r="B13510" s="65"/>
      <c r="C13510" s="65"/>
      <c r="D13510" s="66"/>
      <c r="E13510" s="67"/>
      <c r="F13510" s="65"/>
      <c r="G13510" s="66"/>
      <c r="J13510" s="65"/>
      <c r="K13510" s="65"/>
      <c r="L13510" s="66"/>
      <c r="M13510" s="65"/>
      <c r="O13510" s="65"/>
      <c r="P13510" s="66"/>
      <c r="Q13510" s="31">
        <f t="shared" si="422"/>
        <v>9999</v>
      </c>
      <c r="R13510" s="31" t="str">
        <f t="shared" si="423"/>
        <v/>
      </c>
      <c r="S13510" s="29">
        <f>IF($Q13510&lt;Parâmetros!$E$19,$G13510-1,$G13510)</f>
        <v>0</v>
      </c>
    </row>
    <row r="13511" spans="1:19" x14ac:dyDescent="0.25">
      <c r="A13511" s="116"/>
      <c r="B13511" s="65"/>
      <c r="C13511" s="65"/>
      <c r="D13511" s="66"/>
      <c r="E13511" s="67"/>
      <c r="F13511" s="65"/>
      <c r="G13511" s="66"/>
      <c r="J13511" s="65"/>
      <c r="K13511" s="65"/>
      <c r="L13511" s="66"/>
      <c r="M13511" s="65"/>
      <c r="O13511" s="65"/>
      <c r="P13511" s="66"/>
      <c r="Q13511" s="31">
        <f t="shared" si="422"/>
        <v>9999</v>
      </c>
      <c r="R13511" s="31" t="str">
        <f t="shared" si="423"/>
        <v/>
      </c>
      <c r="S13511" s="29">
        <f>IF($Q13511&lt;Parâmetros!$E$19,$G13511-1,$G13511)</f>
        <v>0</v>
      </c>
    </row>
    <row r="13512" spans="1:19" x14ac:dyDescent="0.25">
      <c r="A13512" s="116"/>
      <c r="B13512" s="65"/>
      <c r="C13512" s="65"/>
      <c r="D13512" s="66"/>
      <c r="E13512" s="67"/>
      <c r="F13512" s="65"/>
      <c r="G13512" s="66"/>
      <c r="J13512" s="65"/>
      <c r="K13512" s="65"/>
      <c r="L13512" s="66"/>
      <c r="M13512" s="65"/>
      <c r="N13512" s="65"/>
      <c r="O13512" s="65"/>
      <c r="P13512" s="66"/>
      <c r="Q13512" s="31">
        <f t="shared" si="422"/>
        <v>9999</v>
      </c>
      <c r="R13512" s="31" t="str">
        <f t="shared" si="423"/>
        <v/>
      </c>
      <c r="S13512" s="29">
        <f>IF($Q13512&lt;Parâmetros!$E$19,$G13512-1,$G13512)</f>
        <v>0</v>
      </c>
    </row>
    <row r="13513" spans="1:19" x14ac:dyDescent="0.25">
      <c r="A13513" s="116"/>
      <c r="B13513" s="65"/>
      <c r="C13513" s="65"/>
      <c r="D13513" s="66"/>
      <c r="E13513" s="67"/>
      <c r="F13513" s="65"/>
      <c r="G13513" s="66"/>
      <c r="J13513" s="65"/>
      <c r="K13513" s="65"/>
      <c r="L13513" s="66"/>
      <c r="M13513" s="65"/>
      <c r="N13513" s="65"/>
      <c r="O13513" s="65"/>
      <c r="P13513" s="66"/>
      <c r="Q13513" s="31">
        <f t="shared" si="422"/>
        <v>9999</v>
      </c>
      <c r="R13513" s="31" t="str">
        <f t="shared" si="423"/>
        <v/>
      </c>
      <c r="S13513" s="29">
        <f>IF($Q13513&lt;Parâmetros!$E$19,$G13513-1,$G13513)</f>
        <v>0</v>
      </c>
    </row>
    <row r="13514" spans="1:19" x14ac:dyDescent="0.25">
      <c r="A13514" s="116"/>
      <c r="B13514" s="65"/>
      <c r="C13514" s="65"/>
      <c r="D13514" s="66"/>
      <c r="E13514" s="67"/>
      <c r="F13514" s="65"/>
      <c r="G13514" s="66"/>
      <c r="J13514" s="65"/>
      <c r="K13514" s="65"/>
      <c r="L13514" s="66"/>
      <c r="M13514" s="65"/>
      <c r="N13514" s="65"/>
      <c r="O13514" s="65"/>
      <c r="P13514" s="66"/>
      <c r="Q13514" s="31">
        <f t="shared" si="422"/>
        <v>9999</v>
      </c>
      <c r="R13514" s="31" t="str">
        <f t="shared" si="423"/>
        <v/>
      </c>
      <c r="S13514" s="29">
        <f>IF($Q13514&lt;Parâmetros!$E$19,$G13514-1,$G13514)</f>
        <v>0</v>
      </c>
    </row>
    <row r="13515" spans="1:19" x14ac:dyDescent="0.25">
      <c r="A13515" s="116"/>
      <c r="B13515" s="65"/>
      <c r="C13515" s="65"/>
      <c r="D13515" s="66"/>
      <c r="E13515" s="67"/>
      <c r="F13515" s="65"/>
      <c r="G13515" s="66"/>
      <c r="J13515" s="65"/>
      <c r="K13515" s="65"/>
      <c r="L13515" s="66"/>
      <c r="M13515" s="65"/>
      <c r="N13515" s="65"/>
      <c r="O13515" s="65"/>
      <c r="P13515" s="66"/>
      <c r="Q13515" s="31">
        <f t="shared" si="422"/>
        <v>9999</v>
      </c>
      <c r="R13515" s="31" t="str">
        <f t="shared" si="423"/>
        <v/>
      </c>
      <c r="S13515" s="29">
        <f>IF($Q13515&lt;Parâmetros!$E$19,$G13515-1,$G13515)</f>
        <v>0</v>
      </c>
    </row>
    <row r="13516" spans="1:19" x14ac:dyDescent="0.25">
      <c r="A13516" s="116"/>
      <c r="B13516" s="65"/>
      <c r="C13516" s="65"/>
      <c r="D13516" s="66"/>
      <c r="E13516" s="67"/>
      <c r="F13516" s="65"/>
      <c r="G13516" s="66"/>
      <c r="J13516" s="65"/>
      <c r="K13516" s="65"/>
      <c r="L13516" s="66"/>
      <c r="M13516" s="65"/>
      <c r="N13516" s="65"/>
      <c r="O13516" s="65"/>
      <c r="P13516" s="66"/>
      <c r="Q13516" s="31">
        <f t="shared" si="422"/>
        <v>9999</v>
      </c>
      <c r="R13516" s="31" t="str">
        <f t="shared" si="423"/>
        <v/>
      </c>
      <c r="S13516" s="29">
        <f>IF($Q13516&lt;Parâmetros!$E$19,$G13516-1,$G13516)</f>
        <v>0</v>
      </c>
    </row>
    <row r="13517" spans="1:19" x14ac:dyDescent="0.25">
      <c r="A13517" s="116"/>
      <c r="B13517" s="65"/>
      <c r="C13517" s="65"/>
      <c r="D13517" s="66"/>
      <c r="E13517" s="67"/>
      <c r="F13517" s="65"/>
      <c r="G13517" s="66"/>
      <c r="J13517" s="65"/>
      <c r="K13517" s="65"/>
      <c r="L13517" s="66"/>
      <c r="M13517" s="65"/>
      <c r="O13517" s="65"/>
      <c r="P13517" s="66"/>
      <c r="Q13517" s="31">
        <f t="shared" si="422"/>
        <v>9999</v>
      </c>
      <c r="R13517" s="31" t="str">
        <f t="shared" si="423"/>
        <v/>
      </c>
      <c r="S13517" s="29">
        <f>IF($Q13517&lt;Parâmetros!$E$19,$G13517-1,$G13517)</f>
        <v>0</v>
      </c>
    </row>
    <row r="13518" spans="1:19" x14ac:dyDescent="0.25">
      <c r="A13518" s="116"/>
      <c r="B13518" s="65"/>
      <c r="C13518" s="65"/>
      <c r="D13518" s="66"/>
      <c r="E13518" s="67"/>
      <c r="F13518" s="65"/>
      <c r="G13518" s="66"/>
      <c r="J13518" s="65"/>
      <c r="K13518" s="65"/>
      <c r="L13518" s="66"/>
      <c r="M13518" s="65"/>
      <c r="N13518" s="65"/>
      <c r="O13518" s="65"/>
      <c r="P13518" s="66"/>
      <c r="Q13518" s="31">
        <f t="shared" si="422"/>
        <v>9999</v>
      </c>
      <c r="R13518" s="31" t="str">
        <f t="shared" si="423"/>
        <v/>
      </c>
      <c r="S13518" s="29">
        <f>IF($Q13518&lt;Parâmetros!$E$19,$G13518-1,$G13518)</f>
        <v>0</v>
      </c>
    </row>
    <row r="13519" spans="1:19" x14ac:dyDescent="0.25">
      <c r="A13519" s="116"/>
      <c r="B13519" s="65"/>
      <c r="C13519" s="65"/>
      <c r="D13519" s="66"/>
      <c r="E13519" s="67"/>
      <c r="F13519" s="65"/>
      <c r="G13519" s="66"/>
      <c r="J13519" s="65"/>
      <c r="K13519" s="65"/>
      <c r="L13519" s="66"/>
      <c r="M13519" s="65"/>
      <c r="N13519" s="65"/>
      <c r="O13519" s="65"/>
      <c r="P13519" s="66"/>
      <c r="Q13519" s="31">
        <f t="shared" si="422"/>
        <v>9999</v>
      </c>
      <c r="R13519" s="31" t="str">
        <f t="shared" si="423"/>
        <v/>
      </c>
      <c r="S13519" s="29">
        <f>IF($Q13519&lt;Parâmetros!$E$19,$G13519-1,$G13519)</f>
        <v>0</v>
      </c>
    </row>
    <row r="13520" spans="1:19" x14ac:dyDescent="0.25">
      <c r="A13520" s="116"/>
      <c r="B13520" s="65"/>
      <c r="C13520" s="65"/>
      <c r="D13520" s="66"/>
      <c r="E13520" s="67"/>
      <c r="F13520" s="65"/>
      <c r="G13520" s="66"/>
      <c r="J13520" s="65"/>
      <c r="K13520" s="65"/>
      <c r="L13520" s="66"/>
      <c r="M13520" s="65"/>
      <c r="N13520" s="65"/>
      <c r="O13520" s="65"/>
      <c r="P13520" s="66"/>
      <c r="Q13520" s="31">
        <f t="shared" si="422"/>
        <v>9999</v>
      </c>
      <c r="R13520" s="31" t="str">
        <f t="shared" si="423"/>
        <v/>
      </c>
      <c r="S13520" s="29">
        <f>IF($Q13520&lt;Parâmetros!$E$19,$G13520-1,$G13520)</f>
        <v>0</v>
      </c>
    </row>
    <row r="13521" spans="1:19" x14ac:dyDescent="0.25">
      <c r="A13521" s="116"/>
      <c r="B13521" s="65"/>
      <c r="C13521" s="65"/>
      <c r="D13521" s="66"/>
      <c r="E13521" s="67"/>
      <c r="F13521" s="65"/>
      <c r="G13521" s="66"/>
      <c r="J13521" s="65"/>
      <c r="K13521" s="65"/>
      <c r="L13521" s="66"/>
      <c r="M13521" s="65"/>
      <c r="N13521" s="65"/>
      <c r="O13521" s="65"/>
      <c r="P13521" s="66"/>
      <c r="Q13521" s="31">
        <f t="shared" si="422"/>
        <v>9999</v>
      </c>
      <c r="R13521" s="31" t="str">
        <f t="shared" si="423"/>
        <v/>
      </c>
      <c r="S13521" s="29">
        <f>IF($Q13521&lt;Parâmetros!$E$19,$G13521-1,$G13521)</f>
        <v>0</v>
      </c>
    </row>
    <row r="13522" spans="1:19" x14ac:dyDescent="0.25">
      <c r="A13522" s="116"/>
      <c r="B13522" s="65"/>
      <c r="C13522" s="65"/>
      <c r="D13522" s="66"/>
      <c r="E13522" s="67"/>
      <c r="F13522" s="65"/>
      <c r="G13522" s="66"/>
      <c r="J13522" s="65"/>
      <c r="K13522" s="65"/>
      <c r="L13522" s="66"/>
      <c r="M13522" s="65"/>
      <c r="O13522" s="65"/>
      <c r="P13522" s="66"/>
      <c r="Q13522" s="31">
        <f t="shared" si="422"/>
        <v>9999</v>
      </c>
      <c r="R13522" s="31" t="str">
        <f t="shared" si="423"/>
        <v/>
      </c>
      <c r="S13522" s="29">
        <f>IF($Q13522&lt;Parâmetros!$E$19,$G13522-1,$G13522)</f>
        <v>0</v>
      </c>
    </row>
    <row r="13523" spans="1:19" x14ac:dyDescent="0.25">
      <c r="A13523" s="116"/>
      <c r="B13523" s="65"/>
      <c r="C13523" s="65"/>
      <c r="D13523" s="66"/>
      <c r="E13523" s="67"/>
      <c r="F13523" s="65"/>
      <c r="G13523" s="66"/>
      <c r="J13523" s="65"/>
      <c r="K13523" s="65"/>
      <c r="L13523" s="66"/>
      <c r="M13523" s="65"/>
      <c r="O13523" s="65"/>
      <c r="P13523" s="66"/>
      <c r="Q13523" s="31">
        <f t="shared" si="422"/>
        <v>9999</v>
      </c>
      <c r="R13523" s="31" t="str">
        <f t="shared" si="423"/>
        <v/>
      </c>
      <c r="S13523" s="29">
        <f>IF($Q13523&lt;Parâmetros!$E$19,$G13523-1,$G13523)</f>
        <v>0</v>
      </c>
    </row>
    <row r="13524" spans="1:19" x14ac:dyDescent="0.25">
      <c r="A13524" s="116"/>
      <c r="B13524" s="65"/>
      <c r="C13524" s="65"/>
      <c r="D13524" s="66"/>
      <c r="E13524" s="67"/>
      <c r="F13524" s="65"/>
      <c r="G13524" s="66"/>
      <c r="J13524" s="65"/>
      <c r="K13524" s="65"/>
      <c r="L13524" s="66"/>
      <c r="M13524" s="65"/>
      <c r="O13524" s="65"/>
      <c r="P13524" s="66"/>
      <c r="Q13524" s="31">
        <f t="shared" si="422"/>
        <v>9999</v>
      </c>
      <c r="R13524" s="31" t="str">
        <f t="shared" si="423"/>
        <v/>
      </c>
      <c r="S13524" s="29">
        <f>IF($Q13524&lt;Parâmetros!$E$19,$G13524-1,$G13524)</f>
        <v>0</v>
      </c>
    </row>
    <row r="13525" spans="1:19" x14ac:dyDescent="0.25">
      <c r="A13525" s="116"/>
      <c r="B13525" s="65"/>
      <c r="C13525" s="65"/>
      <c r="D13525" s="66"/>
      <c r="E13525" s="67"/>
      <c r="F13525" s="65"/>
      <c r="G13525" s="66"/>
      <c r="J13525" s="65"/>
      <c r="K13525" s="65"/>
      <c r="L13525" s="66"/>
      <c r="M13525" s="65"/>
      <c r="N13525" s="65"/>
      <c r="O13525" s="65"/>
      <c r="P13525" s="66"/>
      <c r="Q13525" s="31">
        <f t="shared" si="422"/>
        <v>9999</v>
      </c>
      <c r="R13525" s="31" t="str">
        <f t="shared" si="423"/>
        <v/>
      </c>
      <c r="S13525" s="29">
        <f>IF($Q13525&lt;Parâmetros!$E$19,$G13525-1,$G13525)</f>
        <v>0</v>
      </c>
    </row>
    <row r="13526" spans="1:19" x14ac:dyDescent="0.25">
      <c r="A13526" s="116"/>
      <c r="B13526" s="65"/>
      <c r="C13526" s="65"/>
      <c r="D13526" s="66"/>
      <c r="E13526" s="67"/>
      <c r="F13526" s="65"/>
      <c r="G13526" s="66"/>
      <c r="J13526" s="65"/>
      <c r="K13526" s="65"/>
      <c r="L13526" s="66"/>
      <c r="M13526" s="65"/>
      <c r="O13526" s="65"/>
      <c r="P13526" s="66"/>
      <c r="Q13526" s="31">
        <f t="shared" si="422"/>
        <v>9999</v>
      </c>
      <c r="R13526" s="31" t="str">
        <f t="shared" si="423"/>
        <v/>
      </c>
      <c r="S13526" s="29">
        <f>IF($Q13526&lt;Parâmetros!$E$19,$G13526-1,$G13526)</f>
        <v>0</v>
      </c>
    </row>
    <row r="13527" spans="1:19" x14ac:dyDescent="0.25">
      <c r="A13527" s="116"/>
      <c r="B13527" s="65"/>
      <c r="C13527" s="65"/>
      <c r="D13527" s="66"/>
      <c r="E13527" s="67"/>
      <c r="F13527" s="65"/>
      <c r="G13527" s="66"/>
      <c r="J13527" s="65"/>
      <c r="K13527" s="65"/>
      <c r="L13527" s="66"/>
      <c r="M13527" s="65"/>
      <c r="O13527" s="65"/>
      <c r="P13527" s="66"/>
      <c r="Q13527" s="31">
        <f t="shared" si="422"/>
        <v>9999</v>
      </c>
      <c r="R13527" s="31" t="str">
        <f t="shared" si="423"/>
        <v/>
      </c>
      <c r="S13527" s="29">
        <f>IF($Q13527&lt;Parâmetros!$E$19,$G13527-1,$G13527)</f>
        <v>0</v>
      </c>
    </row>
    <row r="13528" spans="1:19" x14ac:dyDescent="0.25">
      <c r="A13528" s="116"/>
      <c r="B13528" s="65"/>
      <c r="C13528" s="65"/>
      <c r="D13528" s="66"/>
      <c r="E13528" s="67"/>
      <c r="F13528" s="65"/>
      <c r="G13528" s="66"/>
      <c r="J13528" s="65"/>
      <c r="K13528" s="65"/>
      <c r="L13528" s="66"/>
      <c r="M13528" s="65"/>
      <c r="O13528" s="65"/>
      <c r="P13528" s="66"/>
      <c r="Q13528" s="31">
        <f t="shared" si="422"/>
        <v>9999</v>
      </c>
      <c r="R13528" s="31" t="str">
        <f t="shared" si="423"/>
        <v/>
      </c>
      <c r="S13528" s="29">
        <f>IF($Q13528&lt;Parâmetros!$E$19,$G13528-1,$G13528)</f>
        <v>0</v>
      </c>
    </row>
    <row r="13529" spans="1:19" x14ac:dyDescent="0.25">
      <c r="A13529" s="116"/>
      <c r="B13529" s="65"/>
      <c r="C13529" s="65"/>
      <c r="D13529" s="66"/>
      <c r="E13529" s="67"/>
      <c r="F13529" s="65"/>
      <c r="G13529" s="66"/>
      <c r="J13529" s="65"/>
      <c r="K13529" s="65"/>
      <c r="L13529" s="66"/>
      <c r="M13529" s="65"/>
      <c r="O13529" s="65"/>
      <c r="P13529" s="66"/>
      <c r="Q13529" s="31">
        <f t="shared" si="422"/>
        <v>9999</v>
      </c>
      <c r="R13529" s="31" t="str">
        <f t="shared" si="423"/>
        <v/>
      </c>
      <c r="S13529" s="29">
        <f>IF($Q13529&lt;Parâmetros!$E$19,$G13529-1,$G13529)</f>
        <v>0</v>
      </c>
    </row>
    <row r="13530" spans="1:19" x14ac:dyDescent="0.25">
      <c r="A13530" s="116"/>
      <c r="B13530" s="65"/>
      <c r="C13530" s="65"/>
      <c r="D13530" s="66"/>
      <c r="E13530" s="67"/>
      <c r="F13530" s="65"/>
      <c r="G13530" s="66"/>
      <c r="J13530" s="65"/>
      <c r="K13530" s="65"/>
      <c r="L13530" s="66"/>
      <c r="M13530" s="65"/>
      <c r="N13530" s="65"/>
      <c r="O13530" s="65"/>
      <c r="P13530" s="66"/>
      <c r="Q13530" s="31">
        <f t="shared" si="422"/>
        <v>9999</v>
      </c>
      <c r="R13530" s="31" t="str">
        <f t="shared" si="423"/>
        <v/>
      </c>
      <c r="S13530" s="29">
        <f>IF($Q13530&lt;Parâmetros!$E$19,$G13530-1,$G13530)</f>
        <v>0</v>
      </c>
    </row>
    <row r="13531" spans="1:19" x14ac:dyDescent="0.25">
      <c r="A13531" s="116"/>
      <c r="B13531" s="65"/>
      <c r="C13531" s="65"/>
      <c r="D13531" s="66"/>
      <c r="E13531" s="67"/>
      <c r="F13531" s="65"/>
      <c r="G13531" s="66"/>
      <c r="J13531" s="65"/>
      <c r="K13531" s="65"/>
      <c r="L13531" s="66"/>
      <c r="M13531" s="65"/>
      <c r="N13531" s="65"/>
      <c r="O13531" s="65"/>
      <c r="P13531" s="66"/>
      <c r="Q13531" s="31">
        <f t="shared" si="422"/>
        <v>9999</v>
      </c>
      <c r="R13531" s="31" t="str">
        <f t="shared" si="423"/>
        <v/>
      </c>
      <c r="S13531" s="29">
        <f>IF($Q13531&lt;Parâmetros!$E$19,$G13531-1,$G13531)</f>
        <v>0</v>
      </c>
    </row>
    <row r="13532" spans="1:19" x14ac:dyDescent="0.25">
      <c r="A13532" s="116"/>
      <c r="B13532" s="65"/>
      <c r="C13532" s="65"/>
      <c r="D13532" s="66"/>
      <c r="E13532" s="67"/>
      <c r="F13532" s="65"/>
      <c r="G13532" s="66"/>
      <c r="J13532" s="65"/>
      <c r="K13532" s="65"/>
      <c r="L13532" s="66"/>
      <c r="M13532" s="65"/>
      <c r="N13532" s="65"/>
      <c r="O13532" s="65"/>
      <c r="P13532" s="66"/>
      <c r="Q13532" s="31">
        <f t="shared" si="422"/>
        <v>9999</v>
      </c>
      <c r="R13532" s="31" t="str">
        <f t="shared" si="423"/>
        <v/>
      </c>
      <c r="S13532" s="29">
        <f>IF($Q13532&lt;Parâmetros!$E$19,$G13532-1,$G13532)</f>
        <v>0</v>
      </c>
    </row>
    <row r="13533" spans="1:19" x14ac:dyDescent="0.25">
      <c r="A13533" s="116"/>
      <c r="B13533" s="65"/>
      <c r="C13533" s="65"/>
      <c r="D13533" s="66"/>
      <c r="E13533" s="67"/>
      <c r="F13533" s="65"/>
      <c r="G13533" s="66"/>
      <c r="J13533" s="65"/>
      <c r="K13533" s="65"/>
      <c r="L13533" s="66"/>
      <c r="M13533" s="65"/>
      <c r="N13533" s="65"/>
      <c r="O13533" s="65"/>
      <c r="P13533" s="66"/>
      <c r="Q13533" s="31">
        <f t="shared" si="422"/>
        <v>9999</v>
      </c>
      <c r="R13533" s="31" t="str">
        <f t="shared" si="423"/>
        <v/>
      </c>
      <c r="S13533" s="29">
        <f>IF($Q13533&lt;Parâmetros!$E$19,$G13533-1,$G13533)</f>
        <v>0</v>
      </c>
    </row>
    <row r="13534" spans="1:19" x14ac:dyDescent="0.25">
      <c r="A13534" s="116"/>
      <c r="B13534" s="65"/>
      <c r="C13534" s="65"/>
      <c r="D13534" s="66"/>
      <c r="E13534" s="67"/>
      <c r="F13534" s="65"/>
      <c r="G13534" s="66"/>
      <c r="J13534" s="65"/>
      <c r="K13534" s="65"/>
      <c r="L13534" s="66"/>
      <c r="M13534" s="65"/>
      <c r="O13534" s="65"/>
      <c r="P13534" s="66"/>
      <c r="Q13534" s="31">
        <f t="shared" si="422"/>
        <v>9999</v>
      </c>
      <c r="R13534" s="31" t="str">
        <f t="shared" si="423"/>
        <v/>
      </c>
      <c r="S13534" s="29">
        <f>IF($Q13534&lt;Parâmetros!$E$19,$G13534-1,$G13534)</f>
        <v>0</v>
      </c>
    </row>
    <row r="13535" spans="1:19" x14ac:dyDescent="0.25">
      <c r="A13535" s="116"/>
      <c r="B13535" s="65"/>
      <c r="C13535" s="65"/>
      <c r="D13535" s="66"/>
      <c r="E13535" s="67"/>
      <c r="F13535" s="65"/>
      <c r="G13535" s="66"/>
      <c r="J13535" s="65"/>
      <c r="K13535" s="65"/>
      <c r="L13535" s="66"/>
      <c r="M13535" s="65"/>
      <c r="N13535" s="65"/>
      <c r="O13535" s="65"/>
      <c r="P13535" s="66"/>
      <c r="Q13535" s="31">
        <f t="shared" si="422"/>
        <v>9999</v>
      </c>
      <c r="R13535" s="31" t="str">
        <f t="shared" si="423"/>
        <v/>
      </c>
      <c r="S13535" s="29">
        <f>IF($Q13535&lt;Parâmetros!$E$19,$G13535-1,$G13535)</f>
        <v>0</v>
      </c>
    </row>
    <row r="13536" spans="1:19" x14ac:dyDescent="0.25">
      <c r="A13536" s="116"/>
      <c r="B13536" s="65"/>
      <c r="C13536" s="65"/>
      <c r="D13536" s="66"/>
      <c r="E13536" s="67"/>
      <c r="F13536" s="65"/>
      <c r="G13536" s="66"/>
      <c r="J13536" s="65"/>
      <c r="K13536" s="65"/>
      <c r="L13536" s="66"/>
      <c r="M13536" s="65"/>
      <c r="N13536" s="65"/>
      <c r="O13536" s="65"/>
      <c r="P13536" s="66"/>
      <c r="Q13536" s="31">
        <f t="shared" si="422"/>
        <v>9999</v>
      </c>
      <c r="R13536" s="31" t="str">
        <f t="shared" si="423"/>
        <v/>
      </c>
      <c r="S13536" s="29">
        <f>IF($Q13536&lt;Parâmetros!$E$19,$G13536-1,$G13536)</f>
        <v>0</v>
      </c>
    </row>
    <row r="13537" spans="1:19" x14ac:dyDescent="0.25">
      <c r="A13537" s="116"/>
      <c r="B13537" s="65"/>
      <c r="C13537" s="65"/>
      <c r="D13537" s="66"/>
      <c r="E13537" s="67"/>
      <c r="F13537" s="65"/>
      <c r="G13537" s="66"/>
      <c r="J13537" s="65"/>
      <c r="K13537" s="65"/>
      <c r="L13537" s="66"/>
      <c r="M13537" s="65"/>
      <c r="N13537" s="65"/>
      <c r="O13537" s="65"/>
      <c r="P13537" s="66"/>
      <c r="Q13537" s="31">
        <f t="shared" si="422"/>
        <v>9999</v>
      </c>
      <c r="R13537" s="31" t="str">
        <f t="shared" si="423"/>
        <v/>
      </c>
      <c r="S13537" s="29">
        <f>IF($Q13537&lt;Parâmetros!$E$19,$G13537-1,$G13537)</f>
        <v>0</v>
      </c>
    </row>
    <row r="13538" spans="1:19" x14ac:dyDescent="0.25">
      <c r="A13538" s="116"/>
      <c r="B13538" s="65"/>
      <c r="C13538" s="65"/>
      <c r="D13538" s="66"/>
      <c r="E13538" s="67"/>
      <c r="F13538" s="65"/>
      <c r="G13538" s="66"/>
      <c r="J13538" s="65"/>
      <c r="K13538" s="65"/>
      <c r="L13538" s="66"/>
      <c r="M13538" s="65"/>
      <c r="N13538" s="65"/>
      <c r="O13538" s="65"/>
      <c r="P13538" s="66"/>
      <c r="Q13538" s="31">
        <f t="shared" si="422"/>
        <v>9999</v>
      </c>
      <c r="R13538" s="31" t="str">
        <f t="shared" si="423"/>
        <v/>
      </c>
      <c r="S13538" s="29">
        <f>IF($Q13538&lt;Parâmetros!$E$19,$G13538-1,$G13538)</f>
        <v>0</v>
      </c>
    </row>
    <row r="13539" spans="1:19" x14ac:dyDescent="0.25">
      <c r="A13539" s="116"/>
      <c r="B13539" s="65"/>
      <c r="C13539" s="65"/>
      <c r="D13539" s="66"/>
      <c r="E13539" s="67"/>
      <c r="F13539" s="65"/>
      <c r="G13539" s="66"/>
      <c r="J13539" s="65"/>
      <c r="K13539" s="65"/>
      <c r="L13539" s="66"/>
      <c r="M13539" s="65"/>
      <c r="N13539" s="65"/>
      <c r="O13539" s="65"/>
      <c r="P13539" s="66"/>
      <c r="Q13539" s="31">
        <f t="shared" si="422"/>
        <v>9999</v>
      </c>
      <c r="R13539" s="31" t="str">
        <f t="shared" si="423"/>
        <v/>
      </c>
      <c r="S13539" s="29">
        <f>IF($Q13539&lt;Parâmetros!$E$19,$G13539-1,$G13539)</f>
        <v>0</v>
      </c>
    </row>
    <row r="13540" spans="1:19" x14ac:dyDescent="0.25">
      <c r="A13540" s="116"/>
      <c r="B13540" s="65"/>
      <c r="C13540" s="65"/>
      <c r="D13540" s="66"/>
      <c r="E13540" s="67"/>
      <c r="F13540" s="65"/>
      <c r="G13540" s="66"/>
      <c r="J13540" s="65"/>
      <c r="K13540" s="65"/>
      <c r="L13540" s="66"/>
      <c r="M13540" s="65"/>
      <c r="N13540" s="65"/>
      <c r="O13540" s="65"/>
      <c r="P13540" s="66"/>
      <c r="Q13540" s="31">
        <f t="shared" si="422"/>
        <v>9999</v>
      </c>
      <c r="R13540" s="31" t="str">
        <f t="shared" si="423"/>
        <v/>
      </c>
      <c r="S13540" s="29">
        <f>IF($Q13540&lt;Parâmetros!$E$19,$G13540-1,$G13540)</f>
        <v>0</v>
      </c>
    </row>
    <row r="13541" spans="1:19" x14ac:dyDescent="0.25">
      <c r="A13541" s="116"/>
      <c r="B13541" s="65"/>
      <c r="C13541" s="65"/>
      <c r="D13541" s="66"/>
      <c r="E13541" s="67"/>
      <c r="F13541" s="65"/>
      <c r="G13541" s="66"/>
      <c r="J13541" s="65"/>
      <c r="K13541" s="65"/>
      <c r="L13541" s="66"/>
      <c r="M13541" s="65"/>
      <c r="O13541" s="65"/>
      <c r="P13541" s="66"/>
      <c r="Q13541" s="31">
        <f t="shared" si="422"/>
        <v>9999</v>
      </c>
      <c r="R13541" s="31" t="str">
        <f t="shared" si="423"/>
        <v/>
      </c>
      <c r="S13541" s="29">
        <f>IF($Q13541&lt;Parâmetros!$E$19,$G13541-1,$G13541)</f>
        <v>0</v>
      </c>
    </row>
    <row r="13542" spans="1:19" x14ac:dyDescent="0.25">
      <c r="A13542" s="116"/>
      <c r="B13542" s="65"/>
      <c r="C13542" s="65"/>
      <c r="D13542" s="66"/>
      <c r="E13542" s="67"/>
      <c r="F13542" s="65"/>
      <c r="G13542" s="66"/>
      <c r="J13542" s="65"/>
      <c r="K13542" s="65"/>
      <c r="L13542" s="66"/>
      <c r="M13542" s="65"/>
      <c r="O13542" s="65"/>
      <c r="P13542" s="66"/>
      <c r="Q13542" s="31">
        <f t="shared" si="422"/>
        <v>9999</v>
      </c>
      <c r="R13542" s="31" t="str">
        <f t="shared" si="423"/>
        <v/>
      </c>
      <c r="S13542" s="29">
        <f>IF($Q13542&lt;Parâmetros!$E$19,$G13542-1,$G13542)</f>
        <v>0</v>
      </c>
    </row>
    <row r="13543" spans="1:19" x14ac:dyDescent="0.25">
      <c r="A13543" s="116"/>
      <c r="B13543" s="65"/>
      <c r="C13543" s="65"/>
      <c r="D13543" s="66"/>
      <c r="E13543" s="67"/>
      <c r="F13543" s="65"/>
      <c r="G13543" s="66"/>
      <c r="J13543" s="65"/>
      <c r="K13543" s="65"/>
      <c r="L13543" s="66"/>
      <c r="M13543" s="65"/>
      <c r="N13543" s="65"/>
      <c r="O13543" s="65"/>
      <c r="P13543" s="66"/>
      <c r="Q13543" s="31">
        <f t="shared" si="422"/>
        <v>9999</v>
      </c>
      <c r="R13543" s="31" t="str">
        <f t="shared" si="423"/>
        <v/>
      </c>
      <c r="S13543" s="29">
        <f>IF($Q13543&lt;Parâmetros!$E$19,$G13543-1,$G13543)</f>
        <v>0</v>
      </c>
    </row>
    <row r="13544" spans="1:19" x14ac:dyDescent="0.25">
      <c r="A13544" s="116"/>
      <c r="B13544" s="65"/>
      <c r="C13544" s="65"/>
      <c r="D13544" s="66"/>
      <c r="E13544" s="67"/>
      <c r="F13544" s="65"/>
      <c r="G13544" s="66"/>
      <c r="J13544" s="65"/>
      <c r="K13544" s="65"/>
      <c r="L13544" s="66"/>
      <c r="M13544" s="65"/>
      <c r="N13544" s="65"/>
      <c r="O13544" s="65"/>
      <c r="P13544" s="66"/>
      <c r="Q13544" s="31">
        <f t="shared" si="422"/>
        <v>9999</v>
      </c>
      <c r="R13544" s="31" t="str">
        <f t="shared" si="423"/>
        <v/>
      </c>
      <c r="S13544" s="29">
        <f>IF($Q13544&lt;Parâmetros!$E$19,$G13544-1,$G13544)</f>
        <v>0</v>
      </c>
    </row>
    <row r="13545" spans="1:19" x14ac:dyDescent="0.25">
      <c r="A13545" s="116"/>
      <c r="B13545" s="65"/>
      <c r="C13545" s="65"/>
      <c r="D13545" s="66"/>
      <c r="E13545" s="67"/>
      <c r="F13545" s="65"/>
      <c r="G13545" s="66"/>
      <c r="J13545" s="65"/>
      <c r="K13545" s="65"/>
      <c r="L13545" s="66"/>
      <c r="M13545" s="65"/>
      <c r="N13545" s="65"/>
      <c r="O13545" s="65"/>
      <c r="P13545" s="66"/>
      <c r="Q13545" s="31">
        <f t="shared" si="422"/>
        <v>9999</v>
      </c>
      <c r="R13545" s="31" t="str">
        <f t="shared" si="423"/>
        <v/>
      </c>
      <c r="S13545" s="29">
        <f>IF($Q13545&lt;Parâmetros!$E$19,$G13545-1,$G13545)</f>
        <v>0</v>
      </c>
    </row>
    <row r="13546" spans="1:19" x14ac:dyDescent="0.25">
      <c r="A13546" s="116"/>
      <c r="B13546" s="65"/>
      <c r="C13546" s="65"/>
      <c r="D13546" s="66"/>
      <c r="E13546" s="67"/>
      <c r="F13546" s="65"/>
      <c r="G13546" s="66"/>
      <c r="J13546" s="65"/>
      <c r="K13546" s="65"/>
      <c r="L13546" s="66"/>
      <c r="M13546" s="65"/>
      <c r="N13546" s="65"/>
      <c r="O13546" s="65"/>
      <c r="P13546" s="66"/>
      <c r="Q13546" s="31">
        <f t="shared" si="422"/>
        <v>9999</v>
      </c>
      <c r="R13546" s="31" t="str">
        <f t="shared" si="423"/>
        <v/>
      </c>
      <c r="S13546" s="29">
        <f>IF($Q13546&lt;Parâmetros!$E$19,$G13546-1,$G13546)</f>
        <v>0</v>
      </c>
    </row>
    <row r="13547" spans="1:19" x14ac:dyDescent="0.25">
      <c r="A13547" s="116"/>
      <c r="B13547" s="65"/>
      <c r="C13547" s="65"/>
      <c r="D13547" s="66"/>
      <c r="E13547" s="67"/>
      <c r="F13547" s="65"/>
      <c r="G13547" s="66"/>
      <c r="J13547" s="65"/>
      <c r="K13547" s="65"/>
      <c r="L13547" s="66"/>
      <c r="M13547" s="65"/>
      <c r="N13547" s="65"/>
      <c r="O13547" s="65"/>
      <c r="P13547" s="66"/>
      <c r="Q13547" s="31">
        <f t="shared" si="422"/>
        <v>9999</v>
      </c>
      <c r="R13547" s="31" t="str">
        <f t="shared" si="423"/>
        <v/>
      </c>
      <c r="S13547" s="29">
        <f>IF($Q13547&lt;Parâmetros!$E$19,$G13547-1,$G13547)</f>
        <v>0</v>
      </c>
    </row>
    <row r="13548" spans="1:19" x14ac:dyDescent="0.25">
      <c r="A13548" s="116"/>
      <c r="B13548" s="65"/>
      <c r="C13548" s="65"/>
      <c r="D13548" s="66"/>
      <c r="E13548" s="67"/>
      <c r="F13548" s="65"/>
      <c r="G13548" s="66"/>
      <c r="J13548" s="65"/>
      <c r="K13548" s="65"/>
      <c r="L13548" s="66"/>
      <c r="M13548" s="65"/>
      <c r="N13548" s="65"/>
      <c r="O13548" s="65"/>
      <c r="P13548" s="66"/>
      <c r="Q13548" s="31">
        <f t="shared" si="422"/>
        <v>9999</v>
      </c>
      <c r="R13548" s="31" t="str">
        <f t="shared" si="423"/>
        <v/>
      </c>
      <c r="S13548" s="29">
        <f>IF($Q13548&lt;Parâmetros!$E$19,$G13548-1,$G13548)</f>
        <v>0</v>
      </c>
    </row>
    <row r="13549" spans="1:19" x14ac:dyDescent="0.25">
      <c r="A13549" s="116"/>
      <c r="B13549" s="65"/>
      <c r="C13549" s="65"/>
      <c r="D13549" s="66"/>
      <c r="E13549" s="67"/>
      <c r="F13549" s="65"/>
      <c r="G13549" s="66"/>
      <c r="J13549" s="65"/>
      <c r="K13549" s="65"/>
      <c r="L13549" s="66"/>
      <c r="M13549" s="65"/>
      <c r="N13549" s="65"/>
      <c r="O13549" s="65"/>
      <c r="P13549" s="66"/>
      <c r="Q13549" s="31">
        <f t="shared" si="422"/>
        <v>9999</v>
      </c>
      <c r="R13549" s="31" t="str">
        <f t="shared" si="423"/>
        <v/>
      </c>
      <c r="S13549" s="29">
        <f>IF($Q13549&lt;Parâmetros!$E$19,$G13549-1,$G13549)</f>
        <v>0</v>
      </c>
    </row>
    <row r="13550" spans="1:19" x14ac:dyDescent="0.25">
      <c r="A13550" s="116"/>
      <c r="B13550" s="65"/>
      <c r="C13550" s="65"/>
      <c r="D13550" s="66"/>
      <c r="E13550" s="67"/>
      <c r="F13550" s="65"/>
      <c r="G13550" s="66"/>
      <c r="J13550" s="65"/>
      <c r="K13550" s="65"/>
      <c r="L13550" s="66"/>
      <c r="M13550" s="65"/>
      <c r="N13550" s="65"/>
      <c r="O13550" s="65"/>
      <c r="P13550" s="66"/>
      <c r="Q13550" s="31">
        <f t="shared" si="422"/>
        <v>9999</v>
      </c>
      <c r="R13550" s="31" t="str">
        <f t="shared" si="423"/>
        <v/>
      </c>
      <c r="S13550" s="29">
        <f>IF($Q13550&lt;Parâmetros!$E$19,$G13550-1,$G13550)</f>
        <v>0</v>
      </c>
    </row>
    <row r="13551" spans="1:19" x14ac:dyDescent="0.25">
      <c r="A13551" s="116"/>
      <c r="B13551" s="65"/>
      <c r="C13551" s="65"/>
      <c r="D13551" s="66"/>
      <c r="E13551" s="67"/>
      <c r="F13551" s="65"/>
      <c r="G13551" s="66"/>
      <c r="J13551" s="65"/>
      <c r="K13551" s="65"/>
      <c r="L13551" s="66"/>
      <c r="M13551" s="65"/>
      <c r="O13551" s="65"/>
      <c r="P13551" s="66"/>
      <c r="Q13551" s="31">
        <f t="shared" si="422"/>
        <v>9999</v>
      </c>
      <c r="R13551" s="31" t="str">
        <f t="shared" si="423"/>
        <v/>
      </c>
      <c r="S13551" s="29">
        <f>IF($Q13551&lt;Parâmetros!$E$19,$G13551-1,$G13551)</f>
        <v>0</v>
      </c>
    </row>
    <row r="13552" spans="1:19" x14ac:dyDescent="0.25">
      <c r="A13552" s="116"/>
      <c r="B13552" s="65"/>
      <c r="C13552" s="65"/>
      <c r="D13552" s="66"/>
      <c r="E13552" s="67"/>
      <c r="F13552" s="65"/>
      <c r="G13552" s="66"/>
      <c r="J13552" s="65"/>
      <c r="K13552" s="65"/>
      <c r="L13552" s="66"/>
      <c r="M13552" s="65"/>
      <c r="N13552" s="65"/>
      <c r="O13552" s="65"/>
      <c r="P13552" s="66"/>
      <c r="Q13552" s="31">
        <f t="shared" si="422"/>
        <v>9999</v>
      </c>
      <c r="R13552" s="31" t="str">
        <f t="shared" si="423"/>
        <v/>
      </c>
      <c r="S13552" s="29">
        <f>IF($Q13552&lt;Parâmetros!$E$19,$G13552-1,$G13552)</f>
        <v>0</v>
      </c>
    </row>
    <row r="13553" spans="1:19" x14ac:dyDescent="0.25">
      <c r="A13553" s="116"/>
      <c r="B13553" s="65"/>
      <c r="C13553" s="65"/>
      <c r="D13553" s="66"/>
      <c r="E13553" s="67"/>
      <c r="F13553" s="65"/>
      <c r="G13553" s="66"/>
      <c r="J13553" s="65"/>
      <c r="K13553" s="65"/>
      <c r="L13553" s="66"/>
      <c r="M13553" s="65"/>
      <c r="O13553" s="65"/>
      <c r="P13553" s="66"/>
      <c r="Q13553" s="31">
        <f t="shared" si="422"/>
        <v>9999</v>
      </c>
      <c r="R13553" s="31" t="str">
        <f t="shared" si="423"/>
        <v/>
      </c>
      <c r="S13553" s="29">
        <f>IF($Q13553&lt;Parâmetros!$E$19,$G13553-1,$G13553)</f>
        <v>0</v>
      </c>
    </row>
    <row r="13554" spans="1:19" x14ac:dyDescent="0.25">
      <c r="A13554" s="116"/>
      <c r="B13554" s="65"/>
      <c r="C13554" s="65"/>
      <c r="D13554" s="66"/>
      <c r="E13554" s="67"/>
      <c r="F13554" s="65"/>
      <c r="G13554" s="66"/>
      <c r="J13554" s="65"/>
      <c r="K13554" s="65"/>
      <c r="L13554" s="66"/>
      <c r="M13554" s="65"/>
      <c r="N13554" s="65"/>
      <c r="O13554" s="65"/>
      <c r="P13554" s="66"/>
      <c r="Q13554" s="31">
        <f t="shared" si="422"/>
        <v>9999</v>
      </c>
      <c r="R13554" s="31" t="str">
        <f t="shared" si="423"/>
        <v/>
      </c>
      <c r="S13554" s="29">
        <f>IF($Q13554&lt;Parâmetros!$E$19,$G13554-1,$G13554)</f>
        <v>0</v>
      </c>
    </row>
    <row r="13555" spans="1:19" x14ac:dyDescent="0.25">
      <c r="A13555" s="116"/>
      <c r="B13555" s="65"/>
      <c r="C13555" s="65"/>
      <c r="D13555" s="66"/>
      <c r="E13555" s="67"/>
      <c r="F13555" s="65"/>
      <c r="G13555" s="66"/>
      <c r="J13555" s="65"/>
      <c r="K13555" s="65"/>
      <c r="L13555" s="66"/>
      <c r="M13555" s="65"/>
      <c r="N13555" s="65"/>
      <c r="O13555" s="65"/>
      <c r="P13555" s="66"/>
      <c r="Q13555" s="31">
        <f t="shared" si="422"/>
        <v>9999</v>
      </c>
      <c r="R13555" s="31" t="str">
        <f t="shared" si="423"/>
        <v/>
      </c>
      <c r="S13555" s="29">
        <f>IF($Q13555&lt;Parâmetros!$E$19,$G13555-1,$G13555)</f>
        <v>0</v>
      </c>
    </row>
    <row r="13556" spans="1:19" x14ac:dyDescent="0.25">
      <c r="A13556" s="116"/>
      <c r="B13556" s="65"/>
      <c r="C13556" s="65"/>
      <c r="D13556" s="66"/>
      <c r="E13556" s="67"/>
      <c r="F13556" s="65"/>
      <c r="G13556" s="66"/>
      <c r="J13556" s="65"/>
      <c r="K13556" s="65"/>
      <c r="L13556" s="66"/>
      <c r="M13556" s="65"/>
      <c r="N13556" s="65"/>
      <c r="O13556" s="65"/>
      <c r="P13556" s="66"/>
      <c r="Q13556" s="31">
        <f t="shared" si="422"/>
        <v>9999</v>
      </c>
      <c r="R13556" s="31" t="str">
        <f t="shared" si="423"/>
        <v/>
      </c>
      <c r="S13556" s="29">
        <f>IF($Q13556&lt;Parâmetros!$E$19,$G13556-1,$G13556)</f>
        <v>0</v>
      </c>
    </row>
    <row r="13557" spans="1:19" x14ac:dyDescent="0.25">
      <c r="A13557" s="116"/>
      <c r="B13557" s="65"/>
      <c r="C13557" s="65"/>
      <c r="D13557" s="66"/>
      <c r="E13557" s="67"/>
      <c r="F13557" s="65"/>
      <c r="G13557" s="66"/>
      <c r="J13557" s="65"/>
      <c r="K13557" s="65"/>
      <c r="L13557" s="66"/>
      <c r="M13557" s="65"/>
      <c r="N13557" s="65"/>
      <c r="O13557" s="65"/>
      <c r="P13557" s="66"/>
      <c r="Q13557" s="31">
        <f t="shared" si="422"/>
        <v>9999</v>
      </c>
      <c r="R13557" s="31" t="str">
        <f t="shared" si="423"/>
        <v/>
      </c>
      <c r="S13557" s="29">
        <f>IF($Q13557&lt;Parâmetros!$E$19,$G13557-1,$G13557)</f>
        <v>0</v>
      </c>
    </row>
    <row r="13558" spans="1:19" x14ac:dyDescent="0.25">
      <c r="A13558" s="116"/>
      <c r="B13558" s="65"/>
      <c r="C13558" s="65"/>
      <c r="D13558" s="66"/>
      <c r="E13558" s="67"/>
      <c r="F13558" s="65"/>
      <c r="G13558" s="66"/>
      <c r="J13558" s="65"/>
      <c r="K13558" s="65"/>
      <c r="L13558" s="66"/>
      <c r="M13558" s="65"/>
      <c r="N13558" s="65"/>
      <c r="O13558" s="65"/>
      <c r="P13558" s="66"/>
      <c r="Q13558" s="31">
        <f t="shared" si="422"/>
        <v>9999</v>
      </c>
      <c r="R13558" s="31" t="str">
        <f t="shared" si="423"/>
        <v/>
      </c>
      <c r="S13558" s="29">
        <f>IF($Q13558&lt;Parâmetros!$E$19,$G13558-1,$G13558)</f>
        <v>0</v>
      </c>
    </row>
    <row r="13559" spans="1:19" x14ac:dyDescent="0.25">
      <c r="A13559" s="116"/>
      <c r="B13559" s="65"/>
      <c r="C13559" s="65"/>
      <c r="D13559" s="66"/>
      <c r="E13559" s="67"/>
      <c r="F13559" s="65"/>
      <c r="G13559" s="66"/>
      <c r="J13559" s="65"/>
      <c r="K13559" s="65"/>
      <c r="L13559" s="66"/>
      <c r="M13559" s="65"/>
      <c r="O13559" s="65"/>
      <c r="P13559" s="66"/>
      <c r="Q13559" s="31">
        <f t="shared" si="422"/>
        <v>9999</v>
      </c>
      <c r="R13559" s="31" t="str">
        <f t="shared" si="423"/>
        <v/>
      </c>
      <c r="S13559" s="29">
        <f>IF($Q13559&lt;Parâmetros!$E$19,$G13559-1,$G13559)</f>
        <v>0</v>
      </c>
    </row>
    <row r="13560" spans="1:19" x14ac:dyDescent="0.25">
      <c r="A13560" s="116"/>
      <c r="B13560" s="65"/>
      <c r="C13560" s="65"/>
      <c r="D13560" s="66"/>
      <c r="E13560" s="67"/>
      <c r="F13560" s="65"/>
      <c r="G13560" s="66"/>
      <c r="J13560" s="65"/>
      <c r="K13560" s="65"/>
      <c r="L13560" s="66"/>
      <c r="M13560" s="65"/>
      <c r="N13560" s="65"/>
      <c r="O13560" s="65"/>
      <c r="P13560" s="66"/>
      <c r="Q13560" s="31">
        <f t="shared" si="422"/>
        <v>9999</v>
      </c>
      <c r="R13560" s="31" t="str">
        <f t="shared" si="423"/>
        <v/>
      </c>
      <c r="S13560" s="29">
        <f>IF($Q13560&lt;Parâmetros!$E$19,$G13560-1,$G13560)</f>
        <v>0</v>
      </c>
    </row>
    <row r="13561" spans="1:19" x14ac:dyDescent="0.25">
      <c r="A13561" s="116"/>
      <c r="B13561" s="65"/>
      <c r="C13561" s="65"/>
      <c r="D13561" s="66"/>
      <c r="E13561" s="67"/>
      <c r="F13561" s="65"/>
      <c r="G13561" s="66"/>
      <c r="J13561" s="65"/>
      <c r="K13561" s="65"/>
      <c r="L13561" s="66"/>
      <c r="M13561" s="65"/>
      <c r="N13561" s="65"/>
      <c r="O13561" s="65"/>
      <c r="P13561" s="66"/>
      <c r="Q13561" s="31">
        <f t="shared" si="422"/>
        <v>9999</v>
      </c>
      <c r="R13561" s="31" t="str">
        <f t="shared" si="423"/>
        <v/>
      </c>
      <c r="S13561" s="29">
        <f>IF($Q13561&lt;Parâmetros!$E$19,$G13561-1,$G13561)</f>
        <v>0</v>
      </c>
    </row>
    <row r="13562" spans="1:19" x14ac:dyDescent="0.25">
      <c r="A13562" s="116"/>
      <c r="B13562" s="65"/>
      <c r="C13562" s="65"/>
      <c r="D13562" s="66"/>
      <c r="E13562" s="67"/>
      <c r="F13562" s="65"/>
      <c r="G13562" s="66"/>
      <c r="J13562" s="65"/>
      <c r="K13562" s="65"/>
      <c r="L13562" s="66"/>
      <c r="M13562" s="65"/>
      <c r="O13562" s="65"/>
      <c r="P13562" s="66"/>
      <c r="Q13562" s="31">
        <f t="shared" si="422"/>
        <v>9999</v>
      </c>
      <c r="R13562" s="31" t="str">
        <f t="shared" si="423"/>
        <v/>
      </c>
      <c r="S13562" s="29">
        <f>IF($Q13562&lt;Parâmetros!$E$19,$G13562-1,$G13562)</f>
        <v>0</v>
      </c>
    </row>
    <row r="13563" spans="1:19" x14ac:dyDescent="0.25">
      <c r="A13563" s="116"/>
      <c r="B13563" s="65"/>
      <c r="C13563" s="65"/>
      <c r="D13563" s="66"/>
      <c r="E13563" s="67"/>
      <c r="F13563" s="65"/>
      <c r="G13563" s="66"/>
      <c r="J13563" s="65"/>
      <c r="K13563" s="65"/>
      <c r="L13563" s="66"/>
      <c r="M13563" s="65"/>
      <c r="N13563" s="65"/>
      <c r="O13563" s="65"/>
      <c r="P13563" s="66"/>
      <c r="Q13563" s="31">
        <f t="shared" si="422"/>
        <v>9999</v>
      </c>
      <c r="R13563" s="31" t="str">
        <f t="shared" si="423"/>
        <v/>
      </c>
      <c r="S13563" s="29">
        <f>IF($Q13563&lt;Parâmetros!$E$19,$G13563-1,$G13563)</f>
        <v>0</v>
      </c>
    </row>
    <row r="13564" spans="1:19" x14ac:dyDescent="0.25">
      <c r="A13564" s="116"/>
      <c r="B13564" s="65"/>
      <c r="C13564" s="65"/>
      <c r="D13564" s="66"/>
      <c r="E13564" s="67"/>
      <c r="F13564" s="65"/>
      <c r="G13564" s="66"/>
      <c r="J13564" s="65"/>
      <c r="K13564" s="65"/>
      <c r="L13564" s="66"/>
      <c r="M13564" s="65"/>
      <c r="N13564" s="65"/>
      <c r="O13564" s="65"/>
      <c r="P13564" s="66"/>
      <c r="Q13564" s="31">
        <f t="shared" ref="Q13564:Q13627" si="424">IFERROR(VALUE(LEFT($J13564,2))*60+VALUE(MID($J13564,4,2)),9999)</f>
        <v>9999</v>
      </c>
      <c r="R13564" s="31" t="str">
        <f t="shared" ref="R13564:R13627" si="425">IFERROR(VALUE(LEFT($K13564,2))*60+VALUE(MID($K13564,4,2)),"")</f>
        <v/>
      </c>
      <c r="S13564" s="29">
        <f>IF($Q13564&lt;Parâmetros!$E$19,$G13564-1,$G13564)</f>
        <v>0</v>
      </c>
    </row>
    <row r="13565" spans="1:19" x14ac:dyDescent="0.25">
      <c r="A13565" s="116"/>
      <c r="B13565" s="65"/>
      <c r="C13565" s="65"/>
      <c r="D13565" s="66"/>
      <c r="E13565" s="67"/>
      <c r="F13565" s="65"/>
      <c r="G13565" s="66"/>
      <c r="J13565" s="65"/>
      <c r="K13565" s="65"/>
      <c r="L13565" s="66"/>
      <c r="M13565" s="65"/>
      <c r="N13565" s="65"/>
      <c r="O13565" s="65"/>
      <c r="P13565" s="66"/>
      <c r="Q13565" s="31">
        <f t="shared" si="424"/>
        <v>9999</v>
      </c>
      <c r="R13565" s="31" t="str">
        <f t="shared" si="425"/>
        <v/>
      </c>
      <c r="S13565" s="29">
        <f>IF($Q13565&lt;Parâmetros!$E$19,$G13565-1,$G13565)</f>
        <v>0</v>
      </c>
    </row>
    <row r="13566" spans="1:19" x14ac:dyDescent="0.25">
      <c r="A13566" s="116"/>
      <c r="B13566" s="65"/>
      <c r="C13566" s="65"/>
      <c r="D13566" s="66"/>
      <c r="E13566" s="67"/>
      <c r="F13566" s="65"/>
      <c r="G13566" s="66"/>
      <c r="J13566" s="65"/>
      <c r="K13566" s="65"/>
      <c r="L13566" s="66"/>
      <c r="M13566" s="65"/>
      <c r="O13566" s="65"/>
      <c r="P13566" s="66"/>
      <c r="Q13566" s="31">
        <f t="shared" si="424"/>
        <v>9999</v>
      </c>
      <c r="R13566" s="31" t="str">
        <f t="shared" si="425"/>
        <v/>
      </c>
      <c r="S13566" s="29">
        <f>IF($Q13566&lt;Parâmetros!$E$19,$G13566-1,$G13566)</f>
        <v>0</v>
      </c>
    </row>
    <row r="13567" spans="1:19" x14ac:dyDescent="0.25">
      <c r="A13567" s="116"/>
      <c r="B13567" s="65"/>
      <c r="C13567" s="65"/>
      <c r="D13567" s="66"/>
      <c r="E13567" s="67"/>
      <c r="F13567" s="65"/>
      <c r="G13567" s="66"/>
      <c r="J13567" s="65"/>
      <c r="K13567" s="65"/>
      <c r="L13567" s="66"/>
      <c r="M13567" s="65"/>
      <c r="N13567" s="65"/>
      <c r="O13567" s="65"/>
      <c r="P13567" s="66"/>
      <c r="Q13567" s="31">
        <f t="shared" si="424"/>
        <v>9999</v>
      </c>
      <c r="R13567" s="31" t="str">
        <f t="shared" si="425"/>
        <v/>
      </c>
      <c r="S13567" s="29">
        <f>IF($Q13567&lt;Parâmetros!$E$19,$G13567-1,$G13567)</f>
        <v>0</v>
      </c>
    </row>
    <row r="13568" spans="1:19" x14ac:dyDescent="0.25">
      <c r="A13568" s="116"/>
      <c r="B13568" s="65"/>
      <c r="C13568" s="65"/>
      <c r="D13568" s="66"/>
      <c r="E13568" s="67"/>
      <c r="F13568" s="65"/>
      <c r="G13568" s="66"/>
      <c r="J13568" s="65"/>
      <c r="K13568" s="65"/>
      <c r="L13568" s="66"/>
      <c r="M13568" s="65"/>
      <c r="O13568" s="65"/>
      <c r="P13568" s="66"/>
      <c r="Q13568" s="31">
        <f t="shared" si="424"/>
        <v>9999</v>
      </c>
      <c r="R13568" s="31" t="str">
        <f t="shared" si="425"/>
        <v/>
      </c>
      <c r="S13568" s="29">
        <f>IF($Q13568&lt;Parâmetros!$E$19,$G13568-1,$G13568)</f>
        <v>0</v>
      </c>
    </row>
    <row r="13569" spans="1:19" x14ac:dyDescent="0.25">
      <c r="A13569" s="116"/>
      <c r="B13569" s="65"/>
      <c r="C13569" s="65"/>
      <c r="D13569" s="66"/>
      <c r="E13569" s="67"/>
      <c r="F13569" s="65"/>
      <c r="G13569" s="66"/>
      <c r="J13569" s="65"/>
      <c r="K13569" s="65"/>
      <c r="L13569" s="66"/>
      <c r="M13569" s="65"/>
      <c r="O13569" s="65"/>
      <c r="P13569" s="66"/>
      <c r="Q13569" s="31">
        <f t="shared" si="424"/>
        <v>9999</v>
      </c>
      <c r="R13569" s="31" t="str">
        <f t="shared" si="425"/>
        <v/>
      </c>
      <c r="S13569" s="29">
        <f>IF($Q13569&lt;Parâmetros!$E$19,$G13569-1,$G13569)</f>
        <v>0</v>
      </c>
    </row>
    <row r="13570" spans="1:19" x14ac:dyDescent="0.25">
      <c r="A13570" s="116"/>
      <c r="B13570" s="65"/>
      <c r="C13570" s="65"/>
      <c r="D13570" s="66"/>
      <c r="E13570" s="67"/>
      <c r="F13570" s="65"/>
      <c r="G13570" s="66"/>
      <c r="J13570" s="65"/>
      <c r="K13570" s="65"/>
      <c r="L13570" s="66"/>
      <c r="M13570" s="65"/>
      <c r="N13570" s="65"/>
      <c r="O13570" s="65"/>
      <c r="P13570" s="66"/>
      <c r="Q13570" s="31">
        <f t="shared" si="424"/>
        <v>9999</v>
      </c>
      <c r="R13570" s="31" t="str">
        <f t="shared" si="425"/>
        <v/>
      </c>
      <c r="S13570" s="29">
        <f>IF($Q13570&lt;Parâmetros!$E$19,$G13570-1,$G13570)</f>
        <v>0</v>
      </c>
    </row>
    <row r="13571" spans="1:19" x14ac:dyDescent="0.25">
      <c r="A13571" s="116"/>
      <c r="B13571" s="65"/>
      <c r="C13571" s="65"/>
      <c r="D13571" s="66"/>
      <c r="E13571" s="67"/>
      <c r="F13571" s="65"/>
      <c r="G13571" s="66"/>
      <c r="J13571" s="65"/>
      <c r="K13571" s="65"/>
      <c r="L13571" s="66"/>
      <c r="M13571" s="65"/>
      <c r="N13571" s="65"/>
      <c r="O13571" s="65"/>
      <c r="P13571" s="66"/>
      <c r="Q13571" s="31">
        <f t="shared" si="424"/>
        <v>9999</v>
      </c>
      <c r="R13571" s="31" t="str">
        <f t="shared" si="425"/>
        <v/>
      </c>
      <c r="S13571" s="29">
        <f>IF($Q13571&lt;Parâmetros!$E$19,$G13571-1,$G13571)</f>
        <v>0</v>
      </c>
    </row>
    <row r="13572" spans="1:19" x14ac:dyDescent="0.25">
      <c r="A13572" s="116"/>
      <c r="B13572" s="65"/>
      <c r="C13572" s="65"/>
      <c r="D13572" s="66"/>
      <c r="E13572" s="67"/>
      <c r="F13572" s="65"/>
      <c r="G13572" s="66"/>
      <c r="J13572" s="65"/>
      <c r="K13572" s="65"/>
      <c r="L13572" s="66"/>
      <c r="M13572" s="65"/>
      <c r="N13572" s="65"/>
      <c r="O13572" s="65"/>
      <c r="P13572" s="66"/>
      <c r="Q13572" s="31">
        <f t="shared" si="424"/>
        <v>9999</v>
      </c>
      <c r="R13572" s="31" t="str">
        <f t="shared" si="425"/>
        <v/>
      </c>
      <c r="S13572" s="29">
        <f>IF($Q13572&lt;Parâmetros!$E$19,$G13572-1,$G13572)</f>
        <v>0</v>
      </c>
    </row>
    <row r="13573" spans="1:19" x14ac:dyDescent="0.25">
      <c r="A13573" s="116"/>
      <c r="B13573" s="65"/>
      <c r="C13573" s="65"/>
      <c r="D13573" s="66"/>
      <c r="E13573" s="67"/>
      <c r="F13573" s="65"/>
      <c r="G13573" s="66"/>
      <c r="J13573" s="65"/>
      <c r="K13573" s="65"/>
      <c r="L13573" s="66"/>
      <c r="M13573" s="65"/>
      <c r="N13573" s="65"/>
      <c r="O13573" s="65"/>
      <c r="P13573" s="66"/>
      <c r="Q13573" s="31">
        <f t="shared" si="424"/>
        <v>9999</v>
      </c>
      <c r="R13573" s="31" t="str">
        <f t="shared" si="425"/>
        <v/>
      </c>
      <c r="S13573" s="29">
        <f>IF($Q13573&lt;Parâmetros!$E$19,$G13573-1,$G13573)</f>
        <v>0</v>
      </c>
    </row>
    <row r="13574" spans="1:19" x14ac:dyDescent="0.25">
      <c r="A13574" s="116"/>
      <c r="B13574" s="65"/>
      <c r="C13574" s="65"/>
      <c r="D13574" s="66"/>
      <c r="E13574" s="67"/>
      <c r="F13574" s="65"/>
      <c r="G13574" s="66"/>
      <c r="J13574" s="65"/>
      <c r="K13574" s="65"/>
      <c r="L13574" s="66"/>
      <c r="M13574" s="65"/>
      <c r="N13574" s="65"/>
      <c r="O13574" s="65"/>
      <c r="P13574" s="66"/>
      <c r="Q13574" s="31">
        <f t="shared" si="424"/>
        <v>9999</v>
      </c>
      <c r="R13574" s="31" t="str">
        <f t="shared" si="425"/>
        <v/>
      </c>
      <c r="S13574" s="29">
        <f>IF($Q13574&lt;Parâmetros!$E$19,$G13574-1,$G13574)</f>
        <v>0</v>
      </c>
    </row>
    <row r="13575" spans="1:19" x14ac:dyDescent="0.25">
      <c r="A13575" s="116"/>
      <c r="B13575" s="65"/>
      <c r="C13575" s="65"/>
      <c r="D13575" s="66"/>
      <c r="E13575" s="67"/>
      <c r="F13575" s="65"/>
      <c r="G13575" s="66"/>
      <c r="J13575" s="65"/>
      <c r="K13575" s="65"/>
      <c r="L13575" s="66"/>
      <c r="M13575" s="65"/>
      <c r="N13575" s="65"/>
      <c r="O13575" s="65"/>
      <c r="P13575" s="66"/>
      <c r="Q13575" s="31">
        <f t="shared" si="424"/>
        <v>9999</v>
      </c>
      <c r="R13575" s="31" t="str">
        <f t="shared" si="425"/>
        <v/>
      </c>
      <c r="S13575" s="29">
        <f>IF($Q13575&lt;Parâmetros!$E$19,$G13575-1,$G13575)</f>
        <v>0</v>
      </c>
    </row>
    <row r="13576" spans="1:19" x14ac:dyDescent="0.25">
      <c r="A13576" s="116"/>
      <c r="B13576" s="65"/>
      <c r="C13576" s="65"/>
      <c r="D13576" s="66"/>
      <c r="E13576" s="67"/>
      <c r="F13576" s="65"/>
      <c r="G13576" s="66"/>
      <c r="J13576" s="65"/>
      <c r="K13576" s="65"/>
      <c r="L13576" s="66"/>
      <c r="M13576" s="65"/>
      <c r="N13576" s="65"/>
      <c r="O13576" s="65"/>
      <c r="P13576" s="66"/>
      <c r="Q13576" s="31">
        <f t="shared" si="424"/>
        <v>9999</v>
      </c>
      <c r="R13576" s="31" t="str">
        <f t="shared" si="425"/>
        <v/>
      </c>
      <c r="S13576" s="29">
        <f>IF($Q13576&lt;Parâmetros!$E$19,$G13576-1,$G13576)</f>
        <v>0</v>
      </c>
    </row>
    <row r="13577" spans="1:19" x14ac:dyDescent="0.25">
      <c r="A13577" s="116"/>
      <c r="B13577" s="65"/>
      <c r="C13577" s="65"/>
      <c r="D13577" s="66"/>
      <c r="E13577" s="67"/>
      <c r="F13577" s="65"/>
      <c r="G13577" s="66"/>
      <c r="J13577" s="65"/>
      <c r="K13577" s="65"/>
      <c r="L13577" s="66"/>
      <c r="M13577" s="65"/>
      <c r="N13577" s="65"/>
      <c r="O13577" s="65"/>
      <c r="P13577" s="66"/>
      <c r="Q13577" s="31">
        <f t="shared" si="424"/>
        <v>9999</v>
      </c>
      <c r="R13577" s="31" t="str">
        <f t="shared" si="425"/>
        <v/>
      </c>
      <c r="S13577" s="29">
        <f>IF($Q13577&lt;Parâmetros!$E$19,$G13577-1,$G13577)</f>
        <v>0</v>
      </c>
    </row>
    <row r="13578" spans="1:19" x14ac:dyDescent="0.25">
      <c r="A13578" s="116"/>
      <c r="B13578" s="65"/>
      <c r="C13578" s="65"/>
      <c r="D13578" s="66"/>
      <c r="E13578" s="67"/>
      <c r="F13578" s="65"/>
      <c r="G13578" s="66"/>
      <c r="J13578" s="65"/>
      <c r="K13578" s="65"/>
      <c r="L13578" s="66"/>
      <c r="M13578" s="65"/>
      <c r="O13578" s="65"/>
      <c r="P13578" s="66"/>
      <c r="Q13578" s="31">
        <f t="shared" si="424"/>
        <v>9999</v>
      </c>
      <c r="R13578" s="31" t="str">
        <f t="shared" si="425"/>
        <v/>
      </c>
      <c r="S13578" s="29">
        <f>IF($Q13578&lt;Parâmetros!$E$19,$G13578-1,$G13578)</f>
        <v>0</v>
      </c>
    </row>
    <row r="13579" spans="1:19" x14ac:dyDescent="0.25">
      <c r="A13579" s="116"/>
      <c r="B13579" s="65"/>
      <c r="C13579" s="65"/>
      <c r="D13579" s="66"/>
      <c r="E13579" s="67"/>
      <c r="F13579" s="65"/>
      <c r="G13579" s="66"/>
      <c r="J13579" s="65"/>
      <c r="K13579" s="65"/>
      <c r="L13579" s="66"/>
      <c r="M13579" s="65"/>
      <c r="N13579" s="65"/>
      <c r="O13579" s="65"/>
      <c r="P13579" s="66"/>
      <c r="Q13579" s="31">
        <f t="shared" si="424"/>
        <v>9999</v>
      </c>
      <c r="R13579" s="31" t="str">
        <f t="shared" si="425"/>
        <v/>
      </c>
      <c r="S13579" s="29">
        <f>IF($Q13579&lt;Parâmetros!$E$19,$G13579-1,$G13579)</f>
        <v>0</v>
      </c>
    </row>
    <row r="13580" spans="1:19" x14ac:dyDescent="0.25">
      <c r="A13580" s="116"/>
      <c r="B13580" s="65"/>
      <c r="C13580" s="65"/>
      <c r="D13580" s="66"/>
      <c r="E13580" s="67"/>
      <c r="F13580" s="65"/>
      <c r="G13580" s="66"/>
      <c r="J13580" s="65"/>
      <c r="K13580" s="65"/>
      <c r="L13580" s="66"/>
      <c r="M13580" s="65"/>
      <c r="O13580" s="65"/>
      <c r="P13580" s="66"/>
      <c r="Q13580" s="31">
        <f t="shared" si="424"/>
        <v>9999</v>
      </c>
      <c r="R13580" s="31" t="str">
        <f t="shared" si="425"/>
        <v/>
      </c>
      <c r="S13580" s="29">
        <f>IF($Q13580&lt;Parâmetros!$E$19,$G13580-1,$G13580)</f>
        <v>0</v>
      </c>
    </row>
    <row r="13581" spans="1:19" x14ac:dyDescent="0.25">
      <c r="A13581" s="116"/>
      <c r="B13581" s="65"/>
      <c r="C13581" s="65"/>
      <c r="D13581" s="66"/>
      <c r="E13581" s="67"/>
      <c r="F13581" s="65"/>
      <c r="G13581" s="66"/>
      <c r="J13581" s="65"/>
      <c r="K13581" s="65"/>
      <c r="L13581" s="66"/>
      <c r="M13581" s="65"/>
      <c r="O13581" s="65"/>
      <c r="P13581" s="66"/>
      <c r="Q13581" s="31">
        <f t="shared" si="424"/>
        <v>9999</v>
      </c>
      <c r="R13581" s="31" t="str">
        <f t="shared" si="425"/>
        <v/>
      </c>
      <c r="S13581" s="29">
        <f>IF($Q13581&lt;Parâmetros!$E$19,$G13581-1,$G13581)</f>
        <v>0</v>
      </c>
    </row>
    <row r="13582" spans="1:19" x14ac:dyDescent="0.25">
      <c r="A13582" s="116"/>
      <c r="B13582" s="65"/>
      <c r="C13582" s="65"/>
      <c r="D13582" s="66"/>
      <c r="E13582" s="67"/>
      <c r="F13582" s="65"/>
      <c r="G13582" s="66"/>
      <c r="J13582" s="65"/>
      <c r="K13582" s="65"/>
      <c r="L13582" s="66"/>
      <c r="M13582" s="65"/>
      <c r="O13582" s="65"/>
      <c r="P13582" s="66"/>
      <c r="Q13582" s="31">
        <f t="shared" si="424"/>
        <v>9999</v>
      </c>
      <c r="R13582" s="31" t="str">
        <f t="shared" si="425"/>
        <v/>
      </c>
      <c r="S13582" s="29">
        <f>IF($Q13582&lt;Parâmetros!$E$19,$G13582-1,$G13582)</f>
        <v>0</v>
      </c>
    </row>
    <row r="13583" spans="1:19" x14ac:dyDescent="0.25">
      <c r="A13583" s="116"/>
      <c r="B13583" s="65"/>
      <c r="C13583" s="65"/>
      <c r="D13583" s="66"/>
      <c r="E13583" s="67"/>
      <c r="F13583" s="65"/>
      <c r="G13583" s="66"/>
      <c r="J13583" s="65"/>
      <c r="K13583" s="65"/>
      <c r="L13583" s="66"/>
      <c r="M13583" s="65"/>
      <c r="O13583" s="65"/>
      <c r="P13583" s="66"/>
      <c r="Q13583" s="31">
        <f t="shared" si="424"/>
        <v>9999</v>
      </c>
      <c r="R13583" s="31" t="str">
        <f t="shared" si="425"/>
        <v/>
      </c>
      <c r="S13583" s="29">
        <f>IF($Q13583&lt;Parâmetros!$E$19,$G13583-1,$G13583)</f>
        <v>0</v>
      </c>
    </row>
    <row r="13584" spans="1:19" x14ac:dyDescent="0.25">
      <c r="A13584" s="116"/>
      <c r="B13584" s="65"/>
      <c r="C13584" s="65"/>
      <c r="D13584" s="66"/>
      <c r="E13584" s="67"/>
      <c r="F13584" s="65"/>
      <c r="G13584" s="66"/>
      <c r="J13584" s="65"/>
      <c r="K13584" s="65"/>
      <c r="L13584" s="66"/>
      <c r="M13584" s="65"/>
      <c r="N13584" s="65"/>
      <c r="O13584" s="65"/>
      <c r="P13584" s="66"/>
      <c r="Q13584" s="31">
        <f t="shared" si="424"/>
        <v>9999</v>
      </c>
      <c r="R13584" s="31" t="str">
        <f t="shared" si="425"/>
        <v/>
      </c>
      <c r="S13584" s="29">
        <f>IF($Q13584&lt;Parâmetros!$E$19,$G13584-1,$G13584)</f>
        <v>0</v>
      </c>
    </row>
    <row r="13585" spans="1:19" x14ac:dyDescent="0.25">
      <c r="A13585" s="116"/>
      <c r="B13585" s="65"/>
      <c r="C13585" s="65"/>
      <c r="D13585" s="66"/>
      <c r="E13585" s="67"/>
      <c r="F13585" s="65"/>
      <c r="G13585" s="66"/>
      <c r="J13585" s="65"/>
      <c r="K13585" s="65"/>
      <c r="L13585" s="66"/>
      <c r="M13585" s="65"/>
      <c r="O13585" s="65"/>
      <c r="P13585" s="66"/>
      <c r="Q13585" s="31">
        <f t="shared" si="424"/>
        <v>9999</v>
      </c>
      <c r="R13585" s="31" t="str">
        <f t="shared" si="425"/>
        <v/>
      </c>
      <c r="S13585" s="29">
        <f>IF($Q13585&lt;Parâmetros!$E$19,$G13585-1,$G13585)</f>
        <v>0</v>
      </c>
    </row>
    <row r="13586" spans="1:19" x14ac:dyDescent="0.25">
      <c r="A13586" s="116"/>
      <c r="B13586" s="65"/>
      <c r="C13586" s="65"/>
      <c r="D13586" s="66"/>
      <c r="E13586" s="67"/>
      <c r="F13586" s="65"/>
      <c r="G13586" s="66"/>
      <c r="J13586" s="65"/>
      <c r="K13586" s="65"/>
      <c r="L13586" s="66"/>
      <c r="M13586" s="65"/>
      <c r="O13586" s="65"/>
      <c r="P13586" s="66"/>
      <c r="Q13586" s="31">
        <f t="shared" si="424"/>
        <v>9999</v>
      </c>
      <c r="R13586" s="31" t="str">
        <f t="shared" si="425"/>
        <v/>
      </c>
      <c r="S13586" s="29">
        <f>IF($Q13586&lt;Parâmetros!$E$19,$G13586-1,$G13586)</f>
        <v>0</v>
      </c>
    </row>
    <row r="13587" spans="1:19" x14ac:dyDescent="0.25">
      <c r="A13587" s="116"/>
      <c r="B13587" s="65"/>
      <c r="C13587" s="65"/>
      <c r="D13587" s="66"/>
      <c r="E13587" s="67"/>
      <c r="F13587" s="65"/>
      <c r="G13587" s="66"/>
      <c r="J13587" s="65"/>
      <c r="K13587" s="65"/>
      <c r="L13587" s="66"/>
      <c r="M13587" s="65"/>
      <c r="O13587" s="65"/>
      <c r="P13587" s="66"/>
      <c r="Q13587" s="31">
        <f t="shared" si="424"/>
        <v>9999</v>
      </c>
      <c r="R13587" s="31" t="str">
        <f t="shared" si="425"/>
        <v/>
      </c>
      <c r="S13587" s="29">
        <f>IF($Q13587&lt;Parâmetros!$E$19,$G13587-1,$G13587)</f>
        <v>0</v>
      </c>
    </row>
    <row r="13588" spans="1:19" x14ac:dyDescent="0.25">
      <c r="A13588" s="116"/>
      <c r="B13588" s="65"/>
      <c r="C13588" s="65"/>
      <c r="D13588" s="66"/>
      <c r="E13588" s="67"/>
      <c r="F13588" s="65"/>
      <c r="G13588" s="66"/>
      <c r="J13588" s="65"/>
      <c r="K13588" s="65"/>
      <c r="L13588" s="66"/>
      <c r="M13588" s="65"/>
      <c r="N13588" s="65"/>
      <c r="O13588" s="65"/>
      <c r="P13588" s="66"/>
      <c r="Q13588" s="31">
        <f t="shared" si="424"/>
        <v>9999</v>
      </c>
      <c r="R13588" s="31" t="str">
        <f t="shared" si="425"/>
        <v/>
      </c>
      <c r="S13588" s="29">
        <f>IF($Q13588&lt;Parâmetros!$E$19,$G13588-1,$G13588)</f>
        <v>0</v>
      </c>
    </row>
    <row r="13589" spans="1:19" x14ac:dyDescent="0.25">
      <c r="A13589" s="116"/>
      <c r="B13589" s="65"/>
      <c r="C13589" s="65"/>
      <c r="D13589" s="66"/>
      <c r="E13589" s="67"/>
      <c r="F13589" s="65"/>
      <c r="G13589" s="66"/>
      <c r="J13589" s="65"/>
      <c r="K13589" s="65"/>
      <c r="L13589" s="66"/>
      <c r="M13589" s="65"/>
      <c r="O13589" s="65"/>
      <c r="P13589" s="66"/>
      <c r="Q13589" s="31">
        <f t="shared" si="424"/>
        <v>9999</v>
      </c>
      <c r="R13589" s="31" t="str">
        <f t="shared" si="425"/>
        <v/>
      </c>
      <c r="S13589" s="29">
        <f>IF($Q13589&lt;Parâmetros!$E$19,$G13589-1,$G13589)</f>
        <v>0</v>
      </c>
    </row>
    <row r="13590" spans="1:19" x14ac:dyDescent="0.25">
      <c r="A13590" s="116"/>
      <c r="B13590" s="65"/>
      <c r="C13590" s="65"/>
      <c r="D13590" s="66"/>
      <c r="E13590" s="67"/>
      <c r="F13590" s="65"/>
      <c r="G13590" s="66"/>
      <c r="J13590" s="65"/>
      <c r="K13590" s="65"/>
      <c r="L13590" s="66"/>
      <c r="M13590" s="65"/>
      <c r="O13590" s="65"/>
      <c r="P13590" s="66"/>
      <c r="Q13590" s="31">
        <f t="shared" si="424"/>
        <v>9999</v>
      </c>
      <c r="R13590" s="31" t="str">
        <f t="shared" si="425"/>
        <v/>
      </c>
      <c r="S13590" s="29">
        <f>IF($Q13590&lt;Parâmetros!$E$19,$G13590-1,$G13590)</f>
        <v>0</v>
      </c>
    </row>
    <row r="13591" spans="1:19" x14ac:dyDescent="0.25">
      <c r="A13591" s="116"/>
      <c r="B13591" s="65"/>
      <c r="C13591" s="65"/>
      <c r="D13591" s="66"/>
      <c r="E13591" s="67"/>
      <c r="F13591" s="65"/>
      <c r="G13591" s="66"/>
      <c r="J13591" s="65"/>
      <c r="K13591" s="65"/>
      <c r="L13591" s="66"/>
      <c r="M13591" s="65"/>
      <c r="N13591" s="65"/>
      <c r="O13591" s="65"/>
      <c r="P13591" s="66"/>
      <c r="Q13591" s="31">
        <f t="shared" si="424"/>
        <v>9999</v>
      </c>
      <c r="R13591" s="31" t="str">
        <f t="shared" si="425"/>
        <v/>
      </c>
      <c r="S13591" s="29">
        <f>IF($Q13591&lt;Parâmetros!$E$19,$G13591-1,$G13591)</f>
        <v>0</v>
      </c>
    </row>
    <row r="13592" spans="1:19" x14ac:dyDescent="0.25">
      <c r="A13592" s="116"/>
      <c r="B13592" s="65"/>
      <c r="C13592" s="65"/>
      <c r="D13592" s="66"/>
      <c r="E13592" s="67"/>
      <c r="F13592" s="65"/>
      <c r="G13592" s="66"/>
      <c r="J13592" s="65"/>
      <c r="K13592" s="65"/>
      <c r="L13592" s="66"/>
      <c r="M13592" s="65"/>
      <c r="N13592" s="65"/>
      <c r="O13592" s="65"/>
      <c r="P13592" s="66"/>
      <c r="Q13592" s="31">
        <f t="shared" si="424"/>
        <v>9999</v>
      </c>
      <c r="R13592" s="31" t="str">
        <f t="shared" si="425"/>
        <v/>
      </c>
      <c r="S13592" s="29">
        <f>IF($Q13592&lt;Parâmetros!$E$19,$G13592-1,$G13592)</f>
        <v>0</v>
      </c>
    </row>
    <row r="13593" spans="1:19" x14ac:dyDescent="0.25">
      <c r="A13593" s="116"/>
      <c r="B13593" s="65"/>
      <c r="C13593" s="65"/>
      <c r="D13593" s="66"/>
      <c r="E13593" s="67"/>
      <c r="F13593" s="65"/>
      <c r="G13593" s="66"/>
      <c r="J13593" s="65"/>
      <c r="K13593" s="65"/>
      <c r="L13593" s="66"/>
      <c r="M13593" s="65"/>
      <c r="O13593" s="65"/>
      <c r="P13593" s="66"/>
      <c r="Q13593" s="31">
        <f t="shared" si="424"/>
        <v>9999</v>
      </c>
      <c r="R13593" s="31" t="str">
        <f t="shared" si="425"/>
        <v/>
      </c>
      <c r="S13593" s="29">
        <f>IF($Q13593&lt;Parâmetros!$E$19,$G13593-1,$G13593)</f>
        <v>0</v>
      </c>
    </row>
    <row r="13594" spans="1:19" x14ac:dyDescent="0.25">
      <c r="A13594" s="116"/>
      <c r="B13594" s="65"/>
      <c r="C13594" s="65"/>
      <c r="D13594" s="66"/>
      <c r="E13594" s="67"/>
      <c r="F13594" s="65"/>
      <c r="G13594" s="66"/>
      <c r="J13594" s="65"/>
      <c r="K13594" s="65"/>
      <c r="L13594" s="66"/>
      <c r="M13594" s="65"/>
      <c r="N13594" s="65"/>
      <c r="O13594" s="65"/>
      <c r="P13594" s="66"/>
      <c r="Q13594" s="31">
        <f t="shared" si="424"/>
        <v>9999</v>
      </c>
      <c r="R13594" s="31" t="str">
        <f t="shared" si="425"/>
        <v/>
      </c>
      <c r="S13594" s="29">
        <f>IF($Q13594&lt;Parâmetros!$E$19,$G13594-1,$G13594)</f>
        <v>0</v>
      </c>
    </row>
    <row r="13595" spans="1:19" x14ac:dyDescent="0.25">
      <c r="A13595" s="116"/>
      <c r="B13595" s="65"/>
      <c r="C13595" s="65"/>
      <c r="D13595" s="66"/>
      <c r="E13595" s="67"/>
      <c r="F13595" s="65"/>
      <c r="G13595" s="66"/>
      <c r="J13595" s="65"/>
      <c r="K13595" s="65"/>
      <c r="L13595" s="66"/>
      <c r="M13595" s="65"/>
      <c r="N13595" s="65"/>
      <c r="O13595" s="65"/>
      <c r="P13595" s="66"/>
      <c r="Q13595" s="31">
        <f t="shared" si="424"/>
        <v>9999</v>
      </c>
      <c r="R13595" s="31" t="str">
        <f t="shared" si="425"/>
        <v/>
      </c>
      <c r="S13595" s="29">
        <f>IF($Q13595&lt;Parâmetros!$E$19,$G13595-1,$G13595)</f>
        <v>0</v>
      </c>
    </row>
    <row r="13596" spans="1:19" x14ac:dyDescent="0.25">
      <c r="A13596" s="116"/>
      <c r="B13596" s="65"/>
      <c r="C13596" s="65"/>
      <c r="D13596" s="66"/>
      <c r="E13596" s="67"/>
      <c r="F13596" s="65"/>
      <c r="G13596" s="66"/>
      <c r="J13596" s="65"/>
      <c r="K13596" s="65"/>
      <c r="L13596" s="66"/>
      <c r="M13596" s="65"/>
      <c r="N13596" s="65"/>
      <c r="O13596" s="65"/>
      <c r="P13596" s="66"/>
      <c r="Q13596" s="31">
        <f t="shared" si="424"/>
        <v>9999</v>
      </c>
      <c r="R13596" s="31" t="str">
        <f t="shared" si="425"/>
        <v/>
      </c>
      <c r="S13596" s="29">
        <f>IF($Q13596&lt;Parâmetros!$E$19,$G13596-1,$G13596)</f>
        <v>0</v>
      </c>
    </row>
    <row r="13597" spans="1:19" x14ac:dyDescent="0.25">
      <c r="A13597" s="116"/>
      <c r="B13597" s="65"/>
      <c r="C13597" s="65"/>
      <c r="D13597" s="66"/>
      <c r="E13597" s="67"/>
      <c r="F13597" s="65"/>
      <c r="G13597" s="66"/>
      <c r="J13597" s="65"/>
      <c r="K13597" s="65"/>
      <c r="L13597" s="66"/>
      <c r="M13597" s="65"/>
      <c r="N13597" s="65"/>
      <c r="O13597" s="65"/>
      <c r="P13597" s="66"/>
      <c r="Q13597" s="31">
        <f t="shared" si="424"/>
        <v>9999</v>
      </c>
      <c r="R13597" s="31" t="str">
        <f t="shared" si="425"/>
        <v/>
      </c>
      <c r="S13597" s="29">
        <f>IF($Q13597&lt;Parâmetros!$E$19,$G13597-1,$G13597)</f>
        <v>0</v>
      </c>
    </row>
    <row r="13598" spans="1:19" x14ac:dyDescent="0.25">
      <c r="A13598" s="116"/>
      <c r="B13598" s="65"/>
      <c r="C13598" s="65"/>
      <c r="D13598" s="66"/>
      <c r="E13598" s="67"/>
      <c r="F13598" s="65"/>
      <c r="G13598" s="66"/>
      <c r="J13598" s="65"/>
      <c r="K13598" s="65"/>
      <c r="L13598" s="66"/>
      <c r="M13598" s="65"/>
      <c r="N13598" s="65"/>
      <c r="O13598" s="65"/>
      <c r="P13598" s="66"/>
      <c r="Q13598" s="31">
        <f t="shared" si="424"/>
        <v>9999</v>
      </c>
      <c r="R13598" s="31" t="str">
        <f t="shared" si="425"/>
        <v/>
      </c>
      <c r="S13598" s="29">
        <f>IF($Q13598&lt;Parâmetros!$E$19,$G13598-1,$G13598)</f>
        <v>0</v>
      </c>
    </row>
    <row r="13599" spans="1:19" x14ac:dyDescent="0.25">
      <c r="A13599" s="116"/>
      <c r="B13599" s="65"/>
      <c r="C13599" s="65"/>
      <c r="D13599" s="66"/>
      <c r="E13599" s="67"/>
      <c r="F13599" s="65"/>
      <c r="G13599" s="66"/>
      <c r="J13599" s="65"/>
      <c r="K13599" s="65"/>
      <c r="L13599" s="66"/>
      <c r="M13599" s="65"/>
      <c r="N13599" s="65"/>
      <c r="O13599" s="65"/>
      <c r="P13599" s="66"/>
      <c r="Q13599" s="31">
        <f t="shared" si="424"/>
        <v>9999</v>
      </c>
      <c r="R13599" s="31" t="str">
        <f t="shared" si="425"/>
        <v/>
      </c>
      <c r="S13599" s="29">
        <f>IF($Q13599&lt;Parâmetros!$E$19,$G13599-1,$G13599)</f>
        <v>0</v>
      </c>
    </row>
    <row r="13600" spans="1:19" x14ac:dyDescent="0.25">
      <c r="A13600" s="116"/>
      <c r="B13600" s="65"/>
      <c r="C13600" s="65"/>
      <c r="D13600" s="66"/>
      <c r="E13600" s="67"/>
      <c r="F13600" s="65"/>
      <c r="G13600" s="66"/>
      <c r="J13600" s="65"/>
      <c r="K13600" s="65"/>
      <c r="L13600" s="66"/>
      <c r="M13600" s="65"/>
      <c r="N13600" s="65"/>
      <c r="O13600" s="65"/>
      <c r="P13600" s="66"/>
      <c r="Q13600" s="31">
        <f t="shared" si="424"/>
        <v>9999</v>
      </c>
      <c r="R13600" s="31" t="str">
        <f t="shared" si="425"/>
        <v/>
      </c>
      <c r="S13600" s="29">
        <f>IF($Q13600&lt;Parâmetros!$E$19,$G13600-1,$G13600)</f>
        <v>0</v>
      </c>
    </row>
    <row r="13601" spans="1:19" x14ac:dyDescent="0.25">
      <c r="A13601" s="116"/>
      <c r="B13601" s="65"/>
      <c r="C13601" s="65"/>
      <c r="D13601" s="66"/>
      <c r="E13601" s="67"/>
      <c r="F13601" s="65"/>
      <c r="G13601" s="66"/>
      <c r="J13601" s="65"/>
      <c r="K13601" s="65"/>
      <c r="L13601" s="66"/>
      <c r="M13601" s="65"/>
      <c r="N13601" s="65"/>
      <c r="O13601" s="65"/>
      <c r="P13601" s="66"/>
      <c r="Q13601" s="31">
        <f t="shared" si="424"/>
        <v>9999</v>
      </c>
      <c r="R13601" s="31" t="str">
        <f t="shared" si="425"/>
        <v/>
      </c>
      <c r="S13601" s="29">
        <f>IF($Q13601&lt;Parâmetros!$E$19,$G13601-1,$G13601)</f>
        <v>0</v>
      </c>
    </row>
    <row r="13602" spans="1:19" x14ac:dyDescent="0.25">
      <c r="A13602" s="116"/>
      <c r="B13602" s="65"/>
      <c r="C13602" s="65"/>
      <c r="D13602" s="66"/>
      <c r="E13602" s="67"/>
      <c r="F13602" s="65"/>
      <c r="G13602" s="66"/>
      <c r="J13602" s="65"/>
      <c r="K13602" s="65"/>
      <c r="L13602" s="66"/>
      <c r="M13602" s="65"/>
      <c r="N13602" s="65"/>
      <c r="O13602" s="65"/>
      <c r="P13602" s="66"/>
      <c r="Q13602" s="31">
        <f t="shared" si="424"/>
        <v>9999</v>
      </c>
      <c r="R13602" s="31" t="str">
        <f t="shared" si="425"/>
        <v/>
      </c>
      <c r="S13602" s="29">
        <f>IF($Q13602&lt;Parâmetros!$E$19,$G13602-1,$G13602)</f>
        <v>0</v>
      </c>
    </row>
    <row r="13603" spans="1:19" x14ac:dyDescent="0.25">
      <c r="A13603" s="116"/>
      <c r="B13603" s="65"/>
      <c r="C13603" s="65"/>
      <c r="D13603" s="66"/>
      <c r="E13603" s="67"/>
      <c r="F13603" s="65"/>
      <c r="G13603" s="66"/>
      <c r="J13603" s="65"/>
      <c r="K13603" s="65"/>
      <c r="L13603" s="66"/>
      <c r="M13603" s="65"/>
      <c r="O13603" s="65"/>
      <c r="P13603" s="66"/>
      <c r="Q13603" s="31">
        <f t="shared" si="424"/>
        <v>9999</v>
      </c>
      <c r="R13603" s="31" t="str">
        <f t="shared" si="425"/>
        <v/>
      </c>
      <c r="S13603" s="29">
        <f>IF($Q13603&lt;Parâmetros!$E$19,$G13603-1,$G13603)</f>
        <v>0</v>
      </c>
    </row>
    <row r="13604" spans="1:19" x14ac:dyDescent="0.25">
      <c r="A13604" s="116"/>
      <c r="B13604" s="65"/>
      <c r="C13604" s="65"/>
      <c r="D13604" s="66"/>
      <c r="E13604" s="67"/>
      <c r="F13604" s="65"/>
      <c r="G13604" s="66"/>
      <c r="J13604" s="65"/>
      <c r="K13604" s="65"/>
      <c r="L13604" s="66"/>
      <c r="M13604" s="65"/>
      <c r="N13604" s="65"/>
      <c r="O13604" s="65"/>
      <c r="P13604" s="66"/>
      <c r="Q13604" s="31">
        <f t="shared" si="424"/>
        <v>9999</v>
      </c>
      <c r="R13604" s="31" t="str">
        <f t="shared" si="425"/>
        <v/>
      </c>
      <c r="S13604" s="29">
        <f>IF($Q13604&lt;Parâmetros!$E$19,$G13604-1,$G13604)</f>
        <v>0</v>
      </c>
    </row>
    <row r="13605" spans="1:19" x14ac:dyDescent="0.25">
      <c r="A13605" s="116"/>
      <c r="B13605" s="65"/>
      <c r="C13605" s="65"/>
      <c r="D13605" s="66"/>
      <c r="E13605" s="67"/>
      <c r="F13605" s="65"/>
      <c r="G13605" s="66"/>
      <c r="J13605" s="65"/>
      <c r="K13605" s="65"/>
      <c r="L13605" s="66"/>
      <c r="M13605" s="65"/>
      <c r="O13605" s="65"/>
      <c r="P13605" s="66"/>
      <c r="Q13605" s="31">
        <f t="shared" si="424"/>
        <v>9999</v>
      </c>
      <c r="R13605" s="31" t="str">
        <f t="shared" si="425"/>
        <v/>
      </c>
      <c r="S13605" s="29">
        <f>IF($Q13605&lt;Parâmetros!$E$19,$G13605-1,$G13605)</f>
        <v>0</v>
      </c>
    </row>
    <row r="13606" spans="1:19" x14ac:dyDescent="0.25">
      <c r="A13606" s="116"/>
      <c r="B13606" s="65"/>
      <c r="C13606" s="65"/>
      <c r="D13606" s="66"/>
      <c r="E13606" s="67"/>
      <c r="F13606" s="65"/>
      <c r="G13606" s="66"/>
      <c r="J13606" s="65"/>
      <c r="K13606" s="65"/>
      <c r="L13606" s="66"/>
      <c r="M13606" s="65"/>
      <c r="O13606" s="65"/>
      <c r="P13606" s="66"/>
      <c r="Q13606" s="31">
        <f t="shared" si="424"/>
        <v>9999</v>
      </c>
      <c r="R13606" s="31" t="str">
        <f t="shared" si="425"/>
        <v/>
      </c>
      <c r="S13606" s="29">
        <f>IF($Q13606&lt;Parâmetros!$E$19,$G13606-1,$G13606)</f>
        <v>0</v>
      </c>
    </row>
    <row r="13607" spans="1:19" x14ac:dyDescent="0.25">
      <c r="A13607" s="116"/>
      <c r="B13607" s="65"/>
      <c r="C13607" s="65"/>
      <c r="D13607" s="66"/>
      <c r="E13607" s="67"/>
      <c r="F13607" s="65"/>
      <c r="G13607" s="66"/>
      <c r="J13607" s="65"/>
      <c r="K13607" s="65"/>
      <c r="L13607" s="66"/>
      <c r="M13607" s="65"/>
      <c r="O13607" s="65"/>
      <c r="P13607" s="66"/>
      <c r="Q13607" s="31">
        <f t="shared" si="424"/>
        <v>9999</v>
      </c>
      <c r="R13607" s="31" t="str">
        <f t="shared" si="425"/>
        <v/>
      </c>
      <c r="S13607" s="29">
        <f>IF($Q13607&lt;Parâmetros!$E$19,$G13607-1,$G13607)</f>
        <v>0</v>
      </c>
    </row>
    <row r="13608" spans="1:19" x14ac:dyDescent="0.25">
      <c r="A13608" s="116"/>
      <c r="B13608" s="65"/>
      <c r="C13608" s="65"/>
      <c r="D13608" s="66"/>
      <c r="E13608" s="67"/>
      <c r="F13608" s="65"/>
      <c r="G13608" s="66"/>
      <c r="J13608" s="65"/>
      <c r="K13608" s="65"/>
      <c r="L13608" s="66"/>
      <c r="M13608" s="65"/>
      <c r="O13608" s="65"/>
      <c r="P13608" s="66"/>
      <c r="Q13608" s="31">
        <f t="shared" si="424"/>
        <v>9999</v>
      </c>
      <c r="R13608" s="31" t="str">
        <f t="shared" si="425"/>
        <v/>
      </c>
      <c r="S13608" s="29">
        <f>IF($Q13608&lt;Parâmetros!$E$19,$G13608-1,$G13608)</f>
        <v>0</v>
      </c>
    </row>
    <row r="13609" spans="1:19" x14ac:dyDescent="0.25">
      <c r="A13609" s="116"/>
      <c r="B13609" s="65"/>
      <c r="C13609" s="65"/>
      <c r="D13609" s="66"/>
      <c r="E13609" s="67"/>
      <c r="F13609" s="65"/>
      <c r="G13609" s="66"/>
      <c r="J13609" s="65"/>
      <c r="K13609" s="65"/>
      <c r="L13609" s="66"/>
      <c r="M13609" s="65"/>
      <c r="O13609" s="65"/>
      <c r="P13609" s="66"/>
      <c r="Q13609" s="31">
        <f t="shared" si="424"/>
        <v>9999</v>
      </c>
      <c r="R13609" s="31" t="str">
        <f t="shared" si="425"/>
        <v/>
      </c>
      <c r="S13609" s="29">
        <f>IF($Q13609&lt;Parâmetros!$E$19,$G13609-1,$G13609)</f>
        <v>0</v>
      </c>
    </row>
    <row r="13610" spans="1:19" x14ac:dyDescent="0.25">
      <c r="A13610" s="116"/>
      <c r="B13610" s="65"/>
      <c r="C13610" s="65"/>
      <c r="D13610" s="66"/>
      <c r="E13610" s="67"/>
      <c r="F13610" s="65"/>
      <c r="G13610" s="66"/>
      <c r="J13610" s="65"/>
      <c r="K13610" s="65"/>
      <c r="L13610" s="66"/>
      <c r="M13610" s="65"/>
      <c r="O13610" s="65"/>
      <c r="P13610" s="66"/>
      <c r="Q13610" s="31">
        <f t="shared" si="424"/>
        <v>9999</v>
      </c>
      <c r="R13610" s="31" t="str">
        <f t="shared" si="425"/>
        <v/>
      </c>
      <c r="S13610" s="29">
        <f>IF($Q13610&lt;Parâmetros!$E$19,$G13610-1,$G13610)</f>
        <v>0</v>
      </c>
    </row>
    <row r="13611" spans="1:19" x14ac:dyDescent="0.25">
      <c r="A13611" s="116"/>
      <c r="B13611" s="65"/>
      <c r="C13611" s="65"/>
      <c r="D13611" s="66"/>
      <c r="E13611" s="67"/>
      <c r="F13611" s="65"/>
      <c r="G13611" s="66"/>
      <c r="J13611" s="65"/>
      <c r="K13611" s="65"/>
      <c r="L13611" s="66"/>
      <c r="M13611" s="65"/>
      <c r="O13611" s="65"/>
      <c r="P13611" s="66"/>
      <c r="Q13611" s="31">
        <f t="shared" si="424"/>
        <v>9999</v>
      </c>
      <c r="R13611" s="31" t="str">
        <f t="shared" si="425"/>
        <v/>
      </c>
      <c r="S13611" s="29">
        <f>IF($Q13611&lt;Parâmetros!$E$19,$G13611-1,$G13611)</f>
        <v>0</v>
      </c>
    </row>
    <row r="13612" spans="1:19" x14ac:dyDescent="0.25">
      <c r="A13612" s="116"/>
      <c r="B13612" s="65"/>
      <c r="C13612" s="65"/>
      <c r="D13612" s="66"/>
      <c r="E13612" s="67"/>
      <c r="F13612" s="65"/>
      <c r="G13612" s="66"/>
      <c r="J13612" s="65"/>
      <c r="K13612" s="65"/>
      <c r="L13612" s="66"/>
      <c r="M13612" s="65"/>
      <c r="N13612" s="65"/>
      <c r="O13612" s="65"/>
      <c r="P13612" s="66"/>
      <c r="Q13612" s="31">
        <f t="shared" si="424"/>
        <v>9999</v>
      </c>
      <c r="R13612" s="31" t="str">
        <f t="shared" si="425"/>
        <v/>
      </c>
      <c r="S13612" s="29">
        <f>IF($Q13612&lt;Parâmetros!$E$19,$G13612-1,$G13612)</f>
        <v>0</v>
      </c>
    </row>
    <row r="13613" spans="1:19" x14ac:dyDescent="0.25">
      <c r="A13613" s="116"/>
      <c r="B13613" s="65"/>
      <c r="C13613" s="65"/>
      <c r="D13613" s="66"/>
      <c r="E13613" s="67"/>
      <c r="F13613" s="65"/>
      <c r="G13613" s="66"/>
      <c r="J13613" s="65"/>
      <c r="K13613" s="65"/>
      <c r="L13613" s="66"/>
      <c r="M13613" s="65"/>
      <c r="N13613" s="65"/>
      <c r="O13613" s="65"/>
      <c r="P13613" s="66"/>
      <c r="Q13613" s="31">
        <f t="shared" si="424"/>
        <v>9999</v>
      </c>
      <c r="R13613" s="31" t="str">
        <f t="shared" si="425"/>
        <v/>
      </c>
      <c r="S13613" s="29">
        <f>IF($Q13613&lt;Parâmetros!$E$19,$G13613-1,$G13613)</f>
        <v>0</v>
      </c>
    </row>
    <row r="13614" spans="1:19" x14ac:dyDescent="0.25">
      <c r="A13614" s="116"/>
      <c r="B13614" s="65"/>
      <c r="C13614" s="65"/>
      <c r="D13614" s="66"/>
      <c r="E13614" s="67"/>
      <c r="F13614" s="65"/>
      <c r="G13614" s="66"/>
      <c r="J13614" s="65"/>
      <c r="K13614" s="65"/>
      <c r="L13614" s="66"/>
      <c r="M13614" s="65"/>
      <c r="N13614" s="65"/>
      <c r="O13614" s="65"/>
      <c r="P13614" s="66"/>
      <c r="Q13614" s="31">
        <f t="shared" si="424"/>
        <v>9999</v>
      </c>
      <c r="R13614" s="31" t="str">
        <f t="shared" si="425"/>
        <v/>
      </c>
      <c r="S13614" s="29">
        <f>IF($Q13614&lt;Parâmetros!$E$19,$G13614-1,$G13614)</f>
        <v>0</v>
      </c>
    </row>
    <row r="13615" spans="1:19" x14ac:dyDescent="0.25">
      <c r="A13615" s="116"/>
      <c r="B13615" s="65"/>
      <c r="C13615" s="65"/>
      <c r="D13615" s="66"/>
      <c r="E13615" s="67"/>
      <c r="F13615" s="65"/>
      <c r="G13615" s="66"/>
      <c r="J13615" s="65"/>
      <c r="K13615" s="65"/>
      <c r="L13615" s="66"/>
      <c r="M13615" s="65"/>
      <c r="O13615" s="65"/>
      <c r="P13615" s="66"/>
      <c r="Q13615" s="31">
        <f t="shared" si="424"/>
        <v>9999</v>
      </c>
      <c r="R13615" s="31" t="str">
        <f t="shared" si="425"/>
        <v/>
      </c>
      <c r="S13615" s="29">
        <f>IF($Q13615&lt;Parâmetros!$E$19,$G13615-1,$G13615)</f>
        <v>0</v>
      </c>
    </row>
    <row r="13616" spans="1:19" x14ac:dyDescent="0.25">
      <c r="A13616" s="116"/>
      <c r="B13616" s="65"/>
      <c r="C13616" s="65"/>
      <c r="D13616" s="66"/>
      <c r="E13616" s="67"/>
      <c r="F13616" s="65"/>
      <c r="G13616" s="66"/>
      <c r="J13616" s="65"/>
      <c r="K13616" s="65"/>
      <c r="L13616" s="66"/>
      <c r="M13616" s="65"/>
      <c r="N13616" s="65"/>
      <c r="O13616" s="65"/>
      <c r="P13616" s="66"/>
      <c r="Q13616" s="31">
        <f t="shared" si="424"/>
        <v>9999</v>
      </c>
      <c r="R13616" s="31" t="str">
        <f t="shared" si="425"/>
        <v/>
      </c>
      <c r="S13616" s="29">
        <f>IF($Q13616&lt;Parâmetros!$E$19,$G13616-1,$G13616)</f>
        <v>0</v>
      </c>
    </row>
    <row r="13617" spans="1:19" x14ac:dyDescent="0.25">
      <c r="A13617" s="116"/>
      <c r="B13617" s="65"/>
      <c r="C13617" s="65"/>
      <c r="D13617" s="66"/>
      <c r="E13617" s="67"/>
      <c r="F13617" s="65"/>
      <c r="G13617" s="66"/>
      <c r="J13617" s="65"/>
      <c r="K13617" s="65"/>
      <c r="L13617" s="66"/>
      <c r="M13617" s="65"/>
      <c r="N13617" s="65"/>
      <c r="O13617" s="65"/>
      <c r="P13617" s="66"/>
      <c r="Q13617" s="31">
        <f t="shared" si="424"/>
        <v>9999</v>
      </c>
      <c r="R13617" s="31" t="str">
        <f t="shared" si="425"/>
        <v/>
      </c>
      <c r="S13617" s="29">
        <f>IF($Q13617&lt;Parâmetros!$E$19,$G13617-1,$G13617)</f>
        <v>0</v>
      </c>
    </row>
    <row r="13618" spans="1:19" x14ac:dyDescent="0.25">
      <c r="A13618" s="116"/>
      <c r="B13618" s="65"/>
      <c r="C13618" s="65"/>
      <c r="D13618" s="66"/>
      <c r="E13618" s="67"/>
      <c r="F13618" s="65"/>
      <c r="G13618" s="66"/>
      <c r="J13618" s="65"/>
      <c r="K13618" s="65"/>
      <c r="L13618" s="66"/>
      <c r="M13618" s="65"/>
      <c r="N13618" s="65"/>
      <c r="O13618" s="65"/>
      <c r="P13618" s="66"/>
      <c r="Q13618" s="31">
        <f t="shared" si="424"/>
        <v>9999</v>
      </c>
      <c r="R13618" s="31" t="str">
        <f t="shared" si="425"/>
        <v/>
      </c>
      <c r="S13618" s="29">
        <f>IF($Q13618&lt;Parâmetros!$E$19,$G13618-1,$G13618)</f>
        <v>0</v>
      </c>
    </row>
    <row r="13619" spans="1:19" x14ac:dyDescent="0.25">
      <c r="A13619" s="116"/>
      <c r="B13619" s="65"/>
      <c r="C13619" s="65"/>
      <c r="D13619" s="66"/>
      <c r="E13619" s="67"/>
      <c r="F13619" s="65"/>
      <c r="G13619" s="66"/>
      <c r="J13619" s="65"/>
      <c r="K13619" s="65"/>
      <c r="L13619" s="66"/>
      <c r="M13619" s="65"/>
      <c r="N13619" s="65"/>
      <c r="O13619" s="65"/>
      <c r="P13619" s="66"/>
      <c r="Q13619" s="31">
        <f t="shared" si="424"/>
        <v>9999</v>
      </c>
      <c r="R13619" s="31" t="str">
        <f t="shared" si="425"/>
        <v/>
      </c>
      <c r="S13619" s="29">
        <f>IF($Q13619&lt;Parâmetros!$E$19,$G13619-1,$G13619)</f>
        <v>0</v>
      </c>
    </row>
    <row r="13620" spans="1:19" x14ac:dyDescent="0.25">
      <c r="A13620" s="116"/>
      <c r="B13620" s="65"/>
      <c r="C13620" s="65"/>
      <c r="D13620" s="66"/>
      <c r="E13620" s="67"/>
      <c r="F13620" s="65"/>
      <c r="G13620" s="66"/>
      <c r="J13620" s="65"/>
      <c r="K13620" s="65"/>
      <c r="L13620" s="66"/>
      <c r="M13620" s="65"/>
      <c r="N13620" s="65"/>
      <c r="O13620" s="65"/>
      <c r="P13620" s="66"/>
      <c r="Q13620" s="31">
        <f t="shared" si="424"/>
        <v>9999</v>
      </c>
      <c r="R13620" s="31" t="str">
        <f t="shared" si="425"/>
        <v/>
      </c>
      <c r="S13620" s="29">
        <f>IF($Q13620&lt;Parâmetros!$E$19,$G13620-1,$G13620)</f>
        <v>0</v>
      </c>
    </row>
    <row r="13621" spans="1:19" x14ac:dyDescent="0.25">
      <c r="A13621" s="116"/>
      <c r="B13621" s="65"/>
      <c r="C13621" s="65"/>
      <c r="D13621" s="66"/>
      <c r="E13621" s="67"/>
      <c r="F13621" s="65"/>
      <c r="G13621" s="66"/>
      <c r="J13621" s="65"/>
      <c r="K13621" s="65"/>
      <c r="L13621" s="66"/>
      <c r="M13621" s="65"/>
      <c r="N13621" s="65"/>
      <c r="O13621" s="65"/>
      <c r="P13621" s="66"/>
      <c r="Q13621" s="31">
        <f t="shared" si="424"/>
        <v>9999</v>
      </c>
      <c r="R13621" s="31" t="str">
        <f t="shared" si="425"/>
        <v/>
      </c>
      <c r="S13621" s="29">
        <f>IF($Q13621&lt;Parâmetros!$E$19,$G13621-1,$G13621)</f>
        <v>0</v>
      </c>
    </row>
    <row r="13622" spans="1:19" x14ac:dyDescent="0.25">
      <c r="A13622" s="116"/>
      <c r="B13622" s="65"/>
      <c r="C13622" s="65"/>
      <c r="D13622" s="66"/>
      <c r="E13622" s="67"/>
      <c r="F13622" s="65"/>
      <c r="G13622" s="66"/>
      <c r="J13622" s="65"/>
      <c r="K13622" s="65"/>
      <c r="L13622" s="66"/>
      <c r="M13622" s="65"/>
      <c r="N13622" s="65"/>
      <c r="O13622" s="65"/>
      <c r="P13622" s="66"/>
      <c r="Q13622" s="31">
        <f t="shared" si="424"/>
        <v>9999</v>
      </c>
      <c r="R13622" s="31" t="str">
        <f t="shared" si="425"/>
        <v/>
      </c>
      <c r="S13622" s="29">
        <f>IF($Q13622&lt;Parâmetros!$E$19,$G13622-1,$G13622)</f>
        <v>0</v>
      </c>
    </row>
    <row r="13623" spans="1:19" x14ac:dyDescent="0.25">
      <c r="A13623" s="116"/>
      <c r="B13623" s="65"/>
      <c r="C13623" s="65"/>
      <c r="D13623" s="66"/>
      <c r="E13623" s="67"/>
      <c r="F13623" s="65"/>
      <c r="G13623" s="66"/>
      <c r="J13623" s="65"/>
      <c r="K13623" s="65"/>
      <c r="L13623" s="66"/>
      <c r="M13623" s="65"/>
      <c r="N13623" s="65"/>
      <c r="O13623" s="65"/>
      <c r="P13623" s="66"/>
      <c r="Q13623" s="31">
        <f t="shared" si="424"/>
        <v>9999</v>
      </c>
      <c r="R13623" s="31" t="str">
        <f t="shared" si="425"/>
        <v/>
      </c>
      <c r="S13623" s="29">
        <f>IF($Q13623&lt;Parâmetros!$E$19,$G13623-1,$G13623)</f>
        <v>0</v>
      </c>
    </row>
    <row r="13624" spans="1:19" x14ac:dyDescent="0.25">
      <c r="A13624" s="116"/>
      <c r="B13624" s="65"/>
      <c r="C13624" s="65"/>
      <c r="D13624" s="66"/>
      <c r="E13624" s="67"/>
      <c r="F13624" s="65"/>
      <c r="G13624" s="66"/>
      <c r="J13624" s="65"/>
      <c r="K13624" s="65"/>
      <c r="L13624" s="66"/>
      <c r="M13624" s="65"/>
      <c r="N13624" s="65"/>
      <c r="O13624" s="65"/>
      <c r="P13624" s="66"/>
      <c r="Q13624" s="31">
        <f t="shared" si="424"/>
        <v>9999</v>
      </c>
      <c r="R13624" s="31" t="str">
        <f t="shared" si="425"/>
        <v/>
      </c>
      <c r="S13624" s="29">
        <f>IF($Q13624&lt;Parâmetros!$E$19,$G13624-1,$G13624)</f>
        <v>0</v>
      </c>
    </row>
    <row r="13625" spans="1:19" x14ac:dyDescent="0.25">
      <c r="A13625" s="116"/>
      <c r="B13625" s="65"/>
      <c r="C13625" s="65"/>
      <c r="D13625" s="66"/>
      <c r="E13625" s="67"/>
      <c r="F13625" s="65"/>
      <c r="G13625" s="66"/>
      <c r="J13625" s="65"/>
      <c r="K13625" s="65"/>
      <c r="L13625" s="66"/>
      <c r="M13625" s="65"/>
      <c r="N13625" s="65"/>
      <c r="O13625" s="65"/>
      <c r="P13625" s="66"/>
      <c r="Q13625" s="31">
        <f t="shared" si="424"/>
        <v>9999</v>
      </c>
      <c r="R13625" s="31" t="str">
        <f t="shared" si="425"/>
        <v/>
      </c>
      <c r="S13625" s="29">
        <f>IF($Q13625&lt;Parâmetros!$E$19,$G13625-1,$G13625)</f>
        <v>0</v>
      </c>
    </row>
    <row r="13626" spans="1:19" x14ac:dyDescent="0.25">
      <c r="A13626" s="116"/>
      <c r="B13626" s="65"/>
      <c r="C13626" s="65"/>
      <c r="D13626" s="66"/>
      <c r="E13626" s="67"/>
      <c r="F13626" s="65"/>
      <c r="G13626" s="66"/>
      <c r="J13626" s="65"/>
      <c r="K13626" s="65"/>
      <c r="L13626" s="66"/>
      <c r="M13626" s="65"/>
      <c r="N13626" s="65"/>
      <c r="O13626" s="65"/>
      <c r="P13626" s="66"/>
      <c r="Q13626" s="31">
        <f t="shared" si="424"/>
        <v>9999</v>
      </c>
      <c r="R13626" s="31" t="str">
        <f t="shared" si="425"/>
        <v/>
      </c>
      <c r="S13626" s="29">
        <f>IF($Q13626&lt;Parâmetros!$E$19,$G13626-1,$G13626)</f>
        <v>0</v>
      </c>
    </row>
    <row r="13627" spans="1:19" x14ac:dyDescent="0.25">
      <c r="A13627" s="116"/>
      <c r="B13627" s="65"/>
      <c r="C13627" s="65"/>
      <c r="D13627" s="66"/>
      <c r="E13627" s="67"/>
      <c r="F13627" s="65"/>
      <c r="G13627" s="66"/>
      <c r="J13627" s="65"/>
      <c r="K13627" s="65"/>
      <c r="L13627" s="66"/>
      <c r="M13627" s="65"/>
      <c r="N13627" s="65"/>
      <c r="O13627" s="65"/>
      <c r="P13627" s="66"/>
      <c r="Q13627" s="31">
        <f t="shared" si="424"/>
        <v>9999</v>
      </c>
      <c r="R13627" s="31" t="str">
        <f t="shared" si="425"/>
        <v/>
      </c>
      <c r="S13627" s="29">
        <f>IF($Q13627&lt;Parâmetros!$E$19,$G13627-1,$G13627)</f>
        <v>0</v>
      </c>
    </row>
    <row r="13628" spans="1:19" x14ac:dyDescent="0.25">
      <c r="A13628" s="116"/>
      <c r="B13628" s="65"/>
      <c r="C13628" s="65"/>
      <c r="D13628" s="66"/>
      <c r="E13628" s="67"/>
      <c r="F13628" s="65"/>
      <c r="G13628" s="66"/>
      <c r="J13628" s="65"/>
      <c r="K13628" s="65"/>
      <c r="L13628" s="66"/>
      <c r="M13628" s="65"/>
      <c r="N13628" s="65"/>
      <c r="O13628" s="65"/>
      <c r="P13628" s="66"/>
      <c r="Q13628" s="31">
        <f t="shared" ref="Q13628:Q13691" si="426">IFERROR(VALUE(LEFT($J13628,2))*60+VALUE(MID($J13628,4,2)),9999)</f>
        <v>9999</v>
      </c>
      <c r="R13628" s="31" t="str">
        <f t="shared" ref="R13628:R13691" si="427">IFERROR(VALUE(LEFT($K13628,2))*60+VALUE(MID($K13628,4,2)),"")</f>
        <v/>
      </c>
      <c r="S13628" s="29">
        <f>IF($Q13628&lt;Parâmetros!$E$19,$G13628-1,$G13628)</f>
        <v>0</v>
      </c>
    </row>
    <row r="13629" spans="1:19" x14ac:dyDescent="0.25">
      <c r="A13629" s="116"/>
      <c r="B13629" s="65"/>
      <c r="C13629" s="65"/>
      <c r="D13629" s="66"/>
      <c r="E13629" s="67"/>
      <c r="F13629" s="65"/>
      <c r="G13629" s="66"/>
      <c r="J13629" s="65"/>
      <c r="K13629" s="65"/>
      <c r="L13629" s="66"/>
      <c r="M13629" s="65"/>
      <c r="N13629" s="65"/>
      <c r="O13629" s="65"/>
      <c r="P13629" s="66"/>
      <c r="Q13629" s="31">
        <f t="shared" si="426"/>
        <v>9999</v>
      </c>
      <c r="R13629" s="31" t="str">
        <f t="shared" si="427"/>
        <v/>
      </c>
      <c r="S13629" s="29">
        <f>IF($Q13629&lt;Parâmetros!$E$19,$G13629-1,$G13629)</f>
        <v>0</v>
      </c>
    </row>
    <row r="13630" spans="1:19" x14ac:dyDescent="0.25">
      <c r="A13630" s="116"/>
      <c r="B13630" s="65"/>
      <c r="C13630" s="65"/>
      <c r="D13630" s="66"/>
      <c r="E13630" s="67"/>
      <c r="F13630" s="65"/>
      <c r="G13630" s="66"/>
      <c r="J13630" s="65"/>
      <c r="K13630" s="65"/>
      <c r="L13630" s="66"/>
      <c r="M13630" s="65"/>
      <c r="N13630" s="65"/>
      <c r="O13630" s="65"/>
      <c r="P13630" s="66"/>
      <c r="Q13630" s="31">
        <f t="shared" si="426"/>
        <v>9999</v>
      </c>
      <c r="R13630" s="31" t="str">
        <f t="shared" si="427"/>
        <v/>
      </c>
      <c r="S13630" s="29">
        <f>IF($Q13630&lt;Parâmetros!$E$19,$G13630-1,$G13630)</f>
        <v>0</v>
      </c>
    </row>
    <row r="13631" spans="1:19" x14ac:dyDescent="0.25">
      <c r="A13631" s="116"/>
      <c r="B13631" s="65"/>
      <c r="C13631" s="65"/>
      <c r="D13631" s="66"/>
      <c r="E13631" s="67"/>
      <c r="F13631" s="65"/>
      <c r="G13631" s="66"/>
      <c r="J13631" s="65"/>
      <c r="K13631" s="65"/>
      <c r="L13631" s="66"/>
      <c r="M13631" s="65"/>
      <c r="N13631" s="65"/>
      <c r="O13631" s="65"/>
      <c r="P13631" s="66"/>
      <c r="Q13631" s="31">
        <f t="shared" si="426"/>
        <v>9999</v>
      </c>
      <c r="R13631" s="31" t="str">
        <f t="shared" si="427"/>
        <v/>
      </c>
      <c r="S13631" s="29">
        <f>IF($Q13631&lt;Parâmetros!$E$19,$G13631-1,$G13631)</f>
        <v>0</v>
      </c>
    </row>
    <row r="13632" spans="1:19" x14ac:dyDescent="0.25">
      <c r="A13632" s="116"/>
      <c r="B13632" s="65"/>
      <c r="C13632" s="65"/>
      <c r="D13632" s="66"/>
      <c r="E13632" s="67"/>
      <c r="F13632" s="65"/>
      <c r="G13632" s="66"/>
      <c r="J13632" s="65"/>
      <c r="K13632" s="65"/>
      <c r="L13632" s="66"/>
      <c r="M13632" s="65"/>
      <c r="N13632" s="65"/>
      <c r="O13632" s="65"/>
      <c r="P13632" s="66"/>
      <c r="Q13632" s="31">
        <f t="shared" si="426"/>
        <v>9999</v>
      </c>
      <c r="R13632" s="31" t="str">
        <f t="shared" si="427"/>
        <v/>
      </c>
      <c r="S13632" s="29">
        <f>IF($Q13632&lt;Parâmetros!$E$19,$G13632-1,$G13632)</f>
        <v>0</v>
      </c>
    </row>
    <row r="13633" spans="1:19" x14ac:dyDescent="0.25">
      <c r="A13633" s="116"/>
      <c r="B13633" s="65"/>
      <c r="C13633" s="65"/>
      <c r="D13633" s="66"/>
      <c r="E13633" s="67"/>
      <c r="F13633" s="65"/>
      <c r="G13633" s="66"/>
      <c r="J13633" s="65"/>
      <c r="K13633" s="65"/>
      <c r="L13633" s="66"/>
      <c r="M13633" s="65"/>
      <c r="N13633" s="65"/>
      <c r="O13633" s="65"/>
      <c r="P13633" s="66"/>
      <c r="Q13633" s="31">
        <f t="shared" si="426"/>
        <v>9999</v>
      </c>
      <c r="R13633" s="31" t="str">
        <f t="shared" si="427"/>
        <v/>
      </c>
      <c r="S13633" s="29">
        <f>IF($Q13633&lt;Parâmetros!$E$19,$G13633-1,$G13633)</f>
        <v>0</v>
      </c>
    </row>
    <row r="13634" spans="1:19" x14ac:dyDescent="0.25">
      <c r="A13634" s="116"/>
      <c r="B13634" s="65"/>
      <c r="C13634" s="65"/>
      <c r="D13634" s="66"/>
      <c r="E13634" s="67"/>
      <c r="F13634" s="65"/>
      <c r="G13634" s="66"/>
      <c r="J13634" s="65"/>
      <c r="K13634" s="65"/>
      <c r="L13634" s="66"/>
      <c r="M13634" s="65"/>
      <c r="N13634" s="65"/>
      <c r="O13634" s="65"/>
      <c r="P13634" s="66"/>
      <c r="Q13634" s="31">
        <f t="shared" si="426"/>
        <v>9999</v>
      </c>
      <c r="R13634" s="31" t="str">
        <f t="shared" si="427"/>
        <v/>
      </c>
      <c r="S13634" s="29">
        <f>IF($Q13634&lt;Parâmetros!$E$19,$G13634-1,$G13634)</f>
        <v>0</v>
      </c>
    </row>
    <row r="13635" spans="1:19" x14ac:dyDescent="0.25">
      <c r="A13635" s="116"/>
      <c r="B13635" s="65"/>
      <c r="C13635" s="65"/>
      <c r="D13635" s="66"/>
      <c r="E13635" s="67"/>
      <c r="F13635" s="65"/>
      <c r="G13635" s="66"/>
      <c r="J13635" s="65"/>
      <c r="K13635" s="65"/>
      <c r="L13635" s="66"/>
      <c r="M13635" s="65"/>
      <c r="O13635" s="65"/>
      <c r="P13635" s="66"/>
      <c r="Q13635" s="31">
        <f t="shared" si="426"/>
        <v>9999</v>
      </c>
      <c r="R13635" s="31" t="str">
        <f t="shared" si="427"/>
        <v/>
      </c>
      <c r="S13635" s="29">
        <f>IF($Q13635&lt;Parâmetros!$E$19,$G13635-1,$G13635)</f>
        <v>0</v>
      </c>
    </row>
    <row r="13636" spans="1:19" x14ac:dyDescent="0.25">
      <c r="A13636" s="116"/>
      <c r="B13636" s="65"/>
      <c r="C13636" s="65"/>
      <c r="D13636" s="66"/>
      <c r="E13636" s="67"/>
      <c r="F13636" s="65"/>
      <c r="G13636" s="66"/>
      <c r="J13636" s="65"/>
      <c r="K13636" s="65"/>
      <c r="L13636" s="66"/>
      <c r="M13636" s="65"/>
      <c r="N13636" s="65"/>
      <c r="O13636" s="65"/>
      <c r="P13636" s="66"/>
      <c r="Q13636" s="31">
        <f t="shared" si="426"/>
        <v>9999</v>
      </c>
      <c r="R13636" s="31" t="str">
        <f t="shared" si="427"/>
        <v/>
      </c>
      <c r="S13636" s="29">
        <f>IF($Q13636&lt;Parâmetros!$E$19,$G13636-1,$G13636)</f>
        <v>0</v>
      </c>
    </row>
    <row r="13637" spans="1:19" x14ac:dyDescent="0.25">
      <c r="A13637" s="116"/>
      <c r="B13637" s="65"/>
      <c r="C13637" s="65"/>
      <c r="D13637" s="66"/>
      <c r="E13637" s="67"/>
      <c r="F13637" s="65"/>
      <c r="G13637" s="66"/>
      <c r="J13637" s="65"/>
      <c r="K13637" s="65"/>
      <c r="L13637" s="66"/>
      <c r="M13637" s="65"/>
      <c r="O13637" s="65"/>
      <c r="P13637" s="66"/>
      <c r="Q13637" s="31">
        <f t="shared" si="426"/>
        <v>9999</v>
      </c>
      <c r="R13637" s="31" t="str">
        <f t="shared" si="427"/>
        <v/>
      </c>
      <c r="S13637" s="29">
        <f>IF($Q13637&lt;Parâmetros!$E$19,$G13637-1,$G13637)</f>
        <v>0</v>
      </c>
    </row>
    <row r="13638" spans="1:19" x14ac:dyDescent="0.25">
      <c r="A13638" s="116"/>
      <c r="B13638" s="65"/>
      <c r="C13638" s="65"/>
      <c r="D13638" s="66"/>
      <c r="E13638" s="67"/>
      <c r="F13638" s="65"/>
      <c r="G13638" s="66"/>
      <c r="J13638" s="65"/>
      <c r="K13638" s="65"/>
      <c r="L13638" s="66"/>
      <c r="M13638" s="65"/>
      <c r="O13638" s="65"/>
      <c r="P13638" s="66"/>
      <c r="Q13638" s="31">
        <f t="shared" si="426"/>
        <v>9999</v>
      </c>
      <c r="R13638" s="31" t="str">
        <f t="shared" si="427"/>
        <v/>
      </c>
      <c r="S13638" s="29">
        <f>IF($Q13638&lt;Parâmetros!$E$19,$G13638-1,$G13638)</f>
        <v>0</v>
      </c>
    </row>
    <row r="13639" spans="1:19" x14ac:dyDescent="0.25">
      <c r="A13639" s="116"/>
      <c r="B13639" s="65"/>
      <c r="C13639" s="65"/>
      <c r="D13639" s="66"/>
      <c r="E13639" s="67"/>
      <c r="F13639" s="65"/>
      <c r="G13639" s="66"/>
      <c r="J13639" s="65"/>
      <c r="K13639" s="65"/>
      <c r="L13639" s="66"/>
      <c r="M13639" s="65"/>
      <c r="N13639" s="65"/>
      <c r="O13639" s="65"/>
      <c r="P13639" s="66"/>
      <c r="Q13639" s="31">
        <f t="shared" si="426"/>
        <v>9999</v>
      </c>
      <c r="R13639" s="31" t="str">
        <f t="shared" si="427"/>
        <v/>
      </c>
      <c r="S13639" s="29">
        <f>IF($Q13639&lt;Parâmetros!$E$19,$G13639-1,$G13639)</f>
        <v>0</v>
      </c>
    </row>
    <row r="13640" spans="1:19" x14ac:dyDescent="0.25">
      <c r="A13640" s="116"/>
      <c r="B13640" s="65"/>
      <c r="C13640" s="65"/>
      <c r="D13640" s="66"/>
      <c r="E13640" s="67"/>
      <c r="F13640" s="65"/>
      <c r="G13640" s="66"/>
      <c r="J13640" s="65"/>
      <c r="K13640" s="65"/>
      <c r="L13640" s="66"/>
      <c r="M13640" s="65"/>
      <c r="N13640" s="65"/>
      <c r="O13640" s="65"/>
      <c r="P13640" s="66"/>
      <c r="Q13640" s="31">
        <f t="shared" si="426"/>
        <v>9999</v>
      </c>
      <c r="R13640" s="31" t="str">
        <f t="shared" si="427"/>
        <v/>
      </c>
      <c r="S13640" s="29">
        <f>IF($Q13640&lt;Parâmetros!$E$19,$G13640-1,$G13640)</f>
        <v>0</v>
      </c>
    </row>
    <row r="13641" spans="1:19" x14ac:dyDescent="0.25">
      <c r="A13641" s="116"/>
      <c r="B13641" s="65"/>
      <c r="C13641" s="65"/>
      <c r="D13641" s="66"/>
      <c r="E13641" s="67"/>
      <c r="F13641" s="65"/>
      <c r="G13641" s="66"/>
      <c r="J13641" s="65"/>
      <c r="K13641" s="65"/>
      <c r="L13641" s="66"/>
      <c r="M13641" s="65"/>
      <c r="N13641" s="65"/>
      <c r="O13641" s="65"/>
      <c r="P13641" s="66"/>
      <c r="Q13641" s="31">
        <f t="shared" si="426"/>
        <v>9999</v>
      </c>
      <c r="R13641" s="31" t="str">
        <f t="shared" si="427"/>
        <v/>
      </c>
      <c r="S13641" s="29">
        <f>IF($Q13641&lt;Parâmetros!$E$19,$G13641-1,$G13641)</f>
        <v>0</v>
      </c>
    </row>
    <row r="13642" spans="1:19" x14ac:dyDescent="0.25">
      <c r="A13642" s="116"/>
      <c r="B13642" s="65"/>
      <c r="C13642" s="65"/>
      <c r="D13642" s="66"/>
      <c r="E13642" s="67"/>
      <c r="F13642" s="65"/>
      <c r="G13642" s="66"/>
      <c r="J13642" s="65"/>
      <c r="K13642" s="65"/>
      <c r="L13642" s="66"/>
      <c r="M13642" s="65"/>
      <c r="O13642" s="65"/>
      <c r="P13642" s="66"/>
      <c r="Q13642" s="31">
        <f t="shared" si="426"/>
        <v>9999</v>
      </c>
      <c r="R13642" s="31" t="str">
        <f t="shared" si="427"/>
        <v/>
      </c>
      <c r="S13642" s="29">
        <f>IF($Q13642&lt;Parâmetros!$E$19,$G13642-1,$G13642)</f>
        <v>0</v>
      </c>
    </row>
    <row r="13643" spans="1:19" x14ac:dyDescent="0.25">
      <c r="A13643" s="116"/>
      <c r="B13643" s="65"/>
      <c r="C13643" s="65"/>
      <c r="D13643" s="66"/>
      <c r="E13643" s="67"/>
      <c r="F13643" s="65"/>
      <c r="G13643" s="66"/>
      <c r="J13643" s="65"/>
      <c r="K13643" s="65"/>
      <c r="L13643" s="66"/>
      <c r="M13643" s="65"/>
      <c r="N13643" s="65"/>
      <c r="O13643" s="65"/>
      <c r="P13643" s="66"/>
      <c r="Q13643" s="31">
        <f t="shared" si="426"/>
        <v>9999</v>
      </c>
      <c r="R13643" s="31" t="str">
        <f t="shared" si="427"/>
        <v/>
      </c>
      <c r="S13643" s="29">
        <f>IF($Q13643&lt;Parâmetros!$E$19,$G13643-1,$G13643)</f>
        <v>0</v>
      </c>
    </row>
    <row r="13644" spans="1:19" x14ac:dyDescent="0.25">
      <c r="A13644" s="116"/>
      <c r="B13644" s="65"/>
      <c r="C13644" s="65"/>
      <c r="D13644" s="66"/>
      <c r="E13644" s="67"/>
      <c r="F13644" s="65"/>
      <c r="G13644" s="66"/>
      <c r="J13644" s="65"/>
      <c r="K13644" s="65"/>
      <c r="L13644" s="66"/>
      <c r="M13644" s="65"/>
      <c r="N13644" s="65"/>
      <c r="O13644" s="65"/>
      <c r="P13644" s="66"/>
      <c r="Q13644" s="31">
        <f t="shared" si="426"/>
        <v>9999</v>
      </c>
      <c r="R13644" s="31" t="str">
        <f t="shared" si="427"/>
        <v/>
      </c>
      <c r="S13644" s="29">
        <f>IF($Q13644&lt;Parâmetros!$E$19,$G13644-1,$G13644)</f>
        <v>0</v>
      </c>
    </row>
    <row r="13645" spans="1:19" x14ac:dyDescent="0.25">
      <c r="A13645" s="116"/>
      <c r="B13645" s="65"/>
      <c r="C13645" s="65"/>
      <c r="D13645" s="66"/>
      <c r="E13645" s="67"/>
      <c r="F13645" s="65"/>
      <c r="G13645" s="66"/>
      <c r="J13645" s="65"/>
      <c r="K13645" s="65"/>
      <c r="L13645" s="66"/>
      <c r="M13645" s="65"/>
      <c r="O13645" s="65"/>
      <c r="P13645" s="66"/>
      <c r="Q13645" s="31">
        <f t="shared" si="426"/>
        <v>9999</v>
      </c>
      <c r="R13645" s="31" t="str">
        <f t="shared" si="427"/>
        <v/>
      </c>
      <c r="S13645" s="29">
        <f>IF($Q13645&lt;Parâmetros!$E$19,$G13645-1,$G13645)</f>
        <v>0</v>
      </c>
    </row>
    <row r="13646" spans="1:19" x14ac:dyDescent="0.25">
      <c r="A13646" s="116"/>
      <c r="B13646" s="65"/>
      <c r="C13646" s="65"/>
      <c r="D13646" s="66"/>
      <c r="E13646" s="67"/>
      <c r="F13646" s="65"/>
      <c r="G13646" s="66"/>
      <c r="J13646" s="65"/>
      <c r="K13646" s="65"/>
      <c r="L13646" s="66"/>
      <c r="M13646" s="65"/>
      <c r="N13646" s="65"/>
      <c r="O13646" s="65"/>
      <c r="P13646" s="66"/>
      <c r="Q13646" s="31">
        <f t="shared" si="426"/>
        <v>9999</v>
      </c>
      <c r="R13646" s="31" t="str">
        <f t="shared" si="427"/>
        <v/>
      </c>
      <c r="S13646" s="29">
        <f>IF($Q13646&lt;Parâmetros!$E$19,$G13646-1,$G13646)</f>
        <v>0</v>
      </c>
    </row>
    <row r="13647" spans="1:19" x14ac:dyDescent="0.25">
      <c r="A13647" s="116"/>
      <c r="B13647" s="65"/>
      <c r="C13647" s="65"/>
      <c r="D13647" s="66"/>
      <c r="E13647" s="67"/>
      <c r="F13647" s="65"/>
      <c r="G13647" s="66"/>
      <c r="J13647" s="65"/>
      <c r="K13647" s="65"/>
      <c r="L13647" s="66"/>
      <c r="M13647" s="65"/>
      <c r="N13647" s="65"/>
      <c r="O13647" s="65"/>
      <c r="P13647" s="66"/>
      <c r="Q13647" s="31">
        <f t="shared" si="426"/>
        <v>9999</v>
      </c>
      <c r="R13647" s="31" t="str">
        <f t="shared" si="427"/>
        <v/>
      </c>
      <c r="S13647" s="29">
        <f>IF($Q13647&lt;Parâmetros!$E$19,$G13647-1,$G13647)</f>
        <v>0</v>
      </c>
    </row>
    <row r="13648" spans="1:19" x14ac:dyDescent="0.25">
      <c r="A13648" s="116"/>
      <c r="B13648" s="65"/>
      <c r="C13648" s="65"/>
      <c r="D13648" s="66"/>
      <c r="E13648" s="67"/>
      <c r="F13648" s="65"/>
      <c r="G13648" s="66"/>
      <c r="J13648" s="65"/>
      <c r="K13648" s="65"/>
      <c r="L13648" s="66"/>
      <c r="M13648" s="65"/>
      <c r="N13648" s="65"/>
      <c r="O13648" s="65"/>
      <c r="P13648" s="66"/>
      <c r="Q13648" s="31">
        <f t="shared" si="426"/>
        <v>9999</v>
      </c>
      <c r="R13648" s="31" t="str">
        <f t="shared" si="427"/>
        <v/>
      </c>
      <c r="S13648" s="29">
        <f>IF($Q13648&lt;Parâmetros!$E$19,$G13648-1,$G13648)</f>
        <v>0</v>
      </c>
    </row>
    <row r="13649" spans="1:19" x14ac:dyDescent="0.25">
      <c r="A13649" s="116"/>
      <c r="B13649" s="65"/>
      <c r="C13649" s="65"/>
      <c r="D13649" s="66"/>
      <c r="E13649" s="67"/>
      <c r="F13649" s="65"/>
      <c r="G13649" s="66"/>
      <c r="J13649" s="65"/>
      <c r="K13649" s="65"/>
      <c r="L13649" s="66"/>
      <c r="M13649" s="65"/>
      <c r="O13649" s="65"/>
      <c r="P13649" s="66"/>
      <c r="Q13649" s="31">
        <f t="shared" si="426"/>
        <v>9999</v>
      </c>
      <c r="R13649" s="31" t="str">
        <f t="shared" si="427"/>
        <v/>
      </c>
      <c r="S13649" s="29">
        <f>IF($Q13649&lt;Parâmetros!$E$19,$G13649-1,$G13649)</f>
        <v>0</v>
      </c>
    </row>
    <row r="13650" spans="1:19" x14ac:dyDescent="0.25">
      <c r="A13650" s="116"/>
      <c r="B13650" s="65"/>
      <c r="C13650" s="65"/>
      <c r="D13650" s="66"/>
      <c r="E13650" s="67"/>
      <c r="F13650" s="65"/>
      <c r="G13650" s="66"/>
      <c r="J13650" s="65"/>
      <c r="K13650" s="65"/>
      <c r="L13650" s="66"/>
      <c r="M13650" s="65"/>
      <c r="N13650" s="65"/>
      <c r="O13650" s="65"/>
      <c r="P13650" s="66"/>
      <c r="Q13650" s="31">
        <f t="shared" si="426"/>
        <v>9999</v>
      </c>
      <c r="R13650" s="31" t="str">
        <f t="shared" si="427"/>
        <v/>
      </c>
      <c r="S13650" s="29">
        <f>IF($Q13650&lt;Parâmetros!$E$19,$G13650-1,$G13650)</f>
        <v>0</v>
      </c>
    </row>
    <row r="13651" spans="1:19" x14ac:dyDescent="0.25">
      <c r="A13651" s="116"/>
      <c r="B13651" s="65"/>
      <c r="C13651" s="65"/>
      <c r="D13651" s="66"/>
      <c r="E13651" s="67"/>
      <c r="F13651" s="65"/>
      <c r="G13651" s="66"/>
      <c r="J13651" s="65"/>
      <c r="K13651" s="65"/>
      <c r="L13651" s="66"/>
      <c r="M13651" s="65"/>
      <c r="N13651" s="65"/>
      <c r="O13651" s="65"/>
      <c r="P13651" s="66"/>
      <c r="Q13651" s="31">
        <f t="shared" si="426"/>
        <v>9999</v>
      </c>
      <c r="R13651" s="31" t="str">
        <f t="shared" si="427"/>
        <v/>
      </c>
      <c r="S13651" s="29">
        <f>IF($Q13651&lt;Parâmetros!$E$19,$G13651-1,$G13651)</f>
        <v>0</v>
      </c>
    </row>
    <row r="13652" spans="1:19" x14ac:dyDescent="0.25">
      <c r="A13652" s="116"/>
      <c r="B13652" s="65"/>
      <c r="C13652" s="65"/>
      <c r="D13652" s="66"/>
      <c r="E13652" s="67"/>
      <c r="F13652" s="65"/>
      <c r="G13652" s="66"/>
      <c r="J13652" s="65"/>
      <c r="K13652" s="65"/>
      <c r="L13652" s="66"/>
      <c r="M13652" s="65"/>
      <c r="N13652" s="65"/>
      <c r="O13652" s="65"/>
      <c r="P13652" s="66"/>
      <c r="Q13652" s="31">
        <f t="shared" si="426"/>
        <v>9999</v>
      </c>
      <c r="R13652" s="31" t="str">
        <f t="shared" si="427"/>
        <v/>
      </c>
      <c r="S13652" s="29">
        <f>IF($Q13652&lt;Parâmetros!$E$19,$G13652-1,$G13652)</f>
        <v>0</v>
      </c>
    </row>
    <row r="13653" spans="1:19" x14ac:dyDescent="0.25">
      <c r="A13653" s="116"/>
      <c r="B13653" s="65"/>
      <c r="C13653" s="65"/>
      <c r="D13653" s="66"/>
      <c r="E13653" s="67"/>
      <c r="F13653" s="65"/>
      <c r="G13653" s="66"/>
      <c r="J13653" s="65"/>
      <c r="K13653" s="65"/>
      <c r="L13653" s="66"/>
      <c r="M13653" s="65"/>
      <c r="N13653" s="65"/>
      <c r="O13653" s="65"/>
      <c r="P13653" s="66"/>
      <c r="Q13653" s="31">
        <f t="shared" si="426"/>
        <v>9999</v>
      </c>
      <c r="R13653" s="31" t="str">
        <f t="shared" si="427"/>
        <v/>
      </c>
      <c r="S13653" s="29">
        <f>IF($Q13653&lt;Parâmetros!$E$19,$G13653-1,$G13653)</f>
        <v>0</v>
      </c>
    </row>
    <row r="13654" spans="1:19" x14ac:dyDescent="0.25">
      <c r="A13654" s="116"/>
      <c r="B13654" s="65"/>
      <c r="C13654" s="65"/>
      <c r="D13654" s="66"/>
      <c r="E13654" s="67"/>
      <c r="F13654" s="65"/>
      <c r="G13654" s="66"/>
      <c r="J13654" s="65"/>
      <c r="K13654" s="65"/>
      <c r="L13654" s="66"/>
      <c r="M13654" s="65"/>
      <c r="O13654" s="65"/>
      <c r="P13654" s="66"/>
      <c r="Q13654" s="31">
        <f t="shared" si="426"/>
        <v>9999</v>
      </c>
      <c r="R13654" s="31" t="str">
        <f t="shared" si="427"/>
        <v/>
      </c>
      <c r="S13654" s="29">
        <f>IF($Q13654&lt;Parâmetros!$E$19,$G13654-1,$G13654)</f>
        <v>0</v>
      </c>
    </row>
    <row r="13655" spans="1:19" x14ac:dyDescent="0.25">
      <c r="A13655" s="116"/>
      <c r="B13655" s="65"/>
      <c r="C13655" s="65"/>
      <c r="D13655" s="66"/>
      <c r="E13655" s="67"/>
      <c r="F13655" s="65"/>
      <c r="G13655" s="66"/>
      <c r="J13655" s="65"/>
      <c r="K13655" s="65"/>
      <c r="L13655" s="66"/>
      <c r="M13655" s="65"/>
      <c r="N13655" s="65"/>
      <c r="O13655" s="65"/>
      <c r="P13655" s="66"/>
      <c r="Q13655" s="31">
        <f t="shared" si="426"/>
        <v>9999</v>
      </c>
      <c r="R13655" s="31" t="str">
        <f t="shared" si="427"/>
        <v/>
      </c>
      <c r="S13655" s="29">
        <f>IF($Q13655&lt;Parâmetros!$E$19,$G13655-1,$G13655)</f>
        <v>0</v>
      </c>
    </row>
    <row r="13656" spans="1:19" x14ac:dyDescent="0.25">
      <c r="A13656" s="116"/>
      <c r="B13656" s="65"/>
      <c r="C13656" s="65"/>
      <c r="D13656" s="66"/>
      <c r="E13656" s="67"/>
      <c r="F13656" s="65"/>
      <c r="G13656" s="66"/>
      <c r="J13656" s="65"/>
      <c r="K13656" s="65"/>
      <c r="L13656" s="66"/>
      <c r="M13656" s="65"/>
      <c r="O13656" s="65"/>
      <c r="P13656" s="66"/>
      <c r="Q13656" s="31">
        <f t="shared" si="426"/>
        <v>9999</v>
      </c>
      <c r="R13656" s="31" t="str">
        <f t="shared" si="427"/>
        <v/>
      </c>
      <c r="S13656" s="29">
        <f>IF($Q13656&lt;Parâmetros!$E$19,$G13656-1,$G13656)</f>
        <v>0</v>
      </c>
    </row>
    <row r="13657" spans="1:19" x14ac:dyDescent="0.25">
      <c r="A13657" s="116"/>
      <c r="B13657" s="65"/>
      <c r="C13657" s="65"/>
      <c r="D13657" s="66"/>
      <c r="E13657" s="67"/>
      <c r="F13657" s="65"/>
      <c r="G13657" s="66"/>
      <c r="J13657" s="65"/>
      <c r="K13657" s="65"/>
      <c r="L13657" s="66"/>
      <c r="M13657" s="65"/>
      <c r="N13657" s="65"/>
      <c r="O13657" s="65"/>
      <c r="P13657" s="66"/>
      <c r="Q13657" s="31">
        <f t="shared" si="426"/>
        <v>9999</v>
      </c>
      <c r="R13657" s="31" t="str">
        <f t="shared" si="427"/>
        <v/>
      </c>
      <c r="S13657" s="29">
        <f>IF($Q13657&lt;Parâmetros!$E$19,$G13657-1,$G13657)</f>
        <v>0</v>
      </c>
    </row>
    <row r="13658" spans="1:19" x14ac:dyDescent="0.25">
      <c r="A13658" s="116"/>
      <c r="B13658" s="65"/>
      <c r="C13658" s="65"/>
      <c r="D13658" s="66"/>
      <c r="E13658" s="67"/>
      <c r="F13658" s="65"/>
      <c r="G13658" s="66"/>
      <c r="J13658" s="65"/>
      <c r="K13658" s="65"/>
      <c r="L13658" s="66"/>
      <c r="M13658" s="65"/>
      <c r="N13658" s="65"/>
      <c r="O13658" s="65"/>
      <c r="P13658" s="66"/>
      <c r="Q13658" s="31">
        <f t="shared" si="426"/>
        <v>9999</v>
      </c>
      <c r="R13658" s="31" t="str">
        <f t="shared" si="427"/>
        <v/>
      </c>
      <c r="S13658" s="29">
        <f>IF($Q13658&lt;Parâmetros!$E$19,$G13658-1,$G13658)</f>
        <v>0</v>
      </c>
    </row>
    <row r="13659" spans="1:19" x14ac:dyDescent="0.25">
      <c r="A13659" s="116"/>
      <c r="B13659" s="65"/>
      <c r="C13659" s="65"/>
      <c r="D13659" s="66"/>
      <c r="E13659" s="67"/>
      <c r="F13659" s="65"/>
      <c r="G13659" s="66"/>
      <c r="J13659" s="65"/>
      <c r="K13659" s="65"/>
      <c r="L13659" s="66"/>
      <c r="M13659" s="65"/>
      <c r="O13659" s="65"/>
      <c r="P13659" s="66"/>
      <c r="Q13659" s="31">
        <f t="shared" si="426"/>
        <v>9999</v>
      </c>
      <c r="R13659" s="31" t="str">
        <f t="shared" si="427"/>
        <v/>
      </c>
      <c r="S13659" s="29">
        <f>IF($Q13659&lt;Parâmetros!$E$19,$G13659-1,$G13659)</f>
        <v>0</v>
      </c>
    </row>
    <row r="13660" spans="1:19" x14ac:dyDescent="0.25">
      <c r="A13660" s="116"/>
      <c r="B13660" s="65"/>
      <c r="C13660" s="65"/>
      <c r="D13660" s="66"/>
      <c r="E13660" s="67"/>
      <c r="F13660" s="65"/>
      <c r="G13660" s="66"/>
      <c r="J13660" s="65"/>
      <c r="K13660" s="65"/>
      <c r="L13660" s="66"/>
      <c r="M13660" s="65"/>
      <c r="O13660" s="65"/>
      <c r="P13660" s="66"/>
      <c r="Q13660" s="31">
        <f t="shared" si="426"/>
        <v>9999</v>
      </c>
      <c r="R13660" s="31" t="str">
        <f t="shared" si="427"/>
        <v/>
      </c>
      <c r="S13660" s="29">
        <f>IF($Q13660&lt;Parâmetros!$E$19,$G13660-1,$G13660)</f>
        <v>0</v>
      </c>
    </row>
    <row r="13661" spans="1:19" x14ac:dyDescent="0.25">
      <c r="A13661" s="116"/>
      <c r="B13661" s="65"/>
      <c r="C13661" s="65"/>
      <c r="D13661" s="66"/>
      <c r="E13661" s="67"/>
      <c r="F13661" s="65"/>
      <c r="G13661" s="66"/>
      <c r="J13661" s="65"/>
      <c r="K13661" s="65"/>
      <c r="L13661" s="66"/>
      <c r="M13661" s="65"/>
      <c r="N13661" s="65"/>
      <c r="O13661" s="65"/>
      <c r="P13661" s="66"/>
      <c r="Q13661" s="31">
        <f t="shared" si="426"/>
        <v>9999</v>
      </c>
      <c r="R13661" s="31" t="str">
        <f t="shared" si="427"/>
        <v/>
      </c>
      <c r="S13661" s="29">
        <f>IF($Q13661&lt;Parâmetros!$E$19,$G13661-1,$G13661)</f>
        <v>0</v>
      </c>
    </row>
    <row r="13662" spans="1:19" x14ac:dyDescent="0.25">
      <c r="A13662" s="116"/>
      <c r="B13662" s="65"/>
      <c r="C13662" s="65"/>
      <c r="D13662" s="66"/>
      <c r="E13662" s="67"/>
      <c r="F13662" s="65"/>
      <c r="G13662" s="66"/>
      <c r="J13662" s="65"/>
      <c r="K13662" s="65"/>
      <c r="L13662" s="66"/>
      <c r="M13662" s="65"/>
      <c r="O13662" s="65"/>
      <c r="P13662" s="66"/>
      <c r="Q13662" s="31">
        <f t="shared" si="426"/>
        <v>9999</v>
      </c>
      <c r="R13662" s="31" t="str">
        <f t="shared" si="427"/>
        <v/>
      </c>
      <c r="S13662" s="29">
        <f>IF($Q13662&lt;Parâmetros!$E$19,$G13662-1,$G13662)</f>
        <v>0</v>
      </c>
    </row>
    <row r="13663" spans="1:19" x14ac:dyDescent="0.25">
      <c r="A13663" s="116"/>
      <c r="B13663" s="65"/>
      <c r="C13663" s="65"/>
      <c r="D13663" s="66"/>
      <c r="E13663" s="67"/>
      <c r="F13663" s="65"/>
      <c r="G13663" s="66"/>
      <c r="J13663" s="65"/>
      <c r="K13663" s="65"/>
      <c r="L13663" s="66"/>
      <c r="M13663" s="65"/>
      <c r="N13663" s="65"/>
      <c r="O13663" s="65"/>
      <c r="P13663" s="66"/>
      <c r="Q13663" s="31">
        <f t="shared" si="426"/>
        <v>9999</v>
      </c>
      <c r="R13663" s="31" t="str">
        <f t="shared" si="427"/>
        <v/>
      </c>
      <c r="S13663" s="29">
        <f>IF($Q13663&lt;Parâmetros!$E$19,$G13663-1,$G13663)</f>
        <v>0</v>
      </c>
    </row>
    <row r="13664" spans="1:19" x14ac:dyDescent="0.25">
      <c r="A13664" s="116"/>
      <c r="B13664" s="65"/>
      <c r="C13664" s="65"/>
      <c r="D13664" s="66"/>
      <c r="E13664" s="67"/>
      <c r="F13664" s="65"/>
      <c r="G13664" s="66"/>
      <c r="J13664" s="65"/>
      <c r="K13664" s="65"/>
      <c r="L13664" s="66"/>
      <c r="M13664" s="65"/>
      <c r="N13664" s="65"/>
      <c r="O13664" s="65"/>
      <c r="P13664" s="66"/>
      <c r="Q13664" s="31">
        <f t="shared" si="426"/>
        <v>9999</v>
      </c>
      <c r="R13664" s="31" t="str">
        <f t="shared" si="427"/>
        <v/>
      </c>
      <c r="S13664" s="29">
        <f>IF($Q13664&lt;Parâmetros!$E$19,$G13664-1,$G13664)</f>
        <v>0</v>
      </c>
    </row>
    <row r="13665" spans="1:19" x14ac:dyDescent="0.25">
      <c r="A13665" s="116"/>
      <c r="B13665" s="65"/>
      <c r="C13665" s="65"/>
      <c r="D13665" s="66"/>
      <c r="E13665" s="67"/>
      <c r="F13665" s="65"/>
      <c r="G13665" s="66"/>
      <c r="J13665" s="65"/>
      <c r="K13665" s="65"/>
      <c r="L13665" s="66"/>
      <c r="M13665" s="65"/>
      <c r="O13665" s="65"/>
      <c r="P13665" s="66"/>
      <c r="Q13665" s="31">
        <f t="shared" si="426"/>
        <v>9999</v>
      </c>
      <c r="R13665" s="31" t="str">
        <f t="shared" si="427"/>
        <v/>
      </c>
      <c r="S13665" s="29">
        <f>IF($Q13665&lt;Parâmetros!$E$19,$G13665-1,$G13665)</f>
        <v>0</v>
      </c>
    </row>
    <row r="13666" spans="1:19" x14ac:dyDescent="0.25">
      <c r="A13666" s="116"/>
      <c r="B13666" s="65"/>
      <c r="C13666" s="65"/>
      <c r="D13666" s="66"/>
      <c r="E13666" s="67"/>
      <c r="F13666" s="65"/>
      <c r="G13666" s="66"/>
      <c r="J13666" s="65"/>
      <c r="K13666" s="65"/>
      <c r="L13666" s="66"/>
      <c r="M13666" s="65"/>
      <c r="O13666" s="65"/>
      <c r="P13666" s="66"/>
      <c r="Q13666" s="31">
        <f t="shared" si="426"/>
        <v>9999</v>
      </c>
      <c r="R13666" s="31" t="str">
        <f t="shared" si="427"/>
        <v/>
      </c>
      <c r="S13666" s="29">
        <f>IF($Q13666&lt;Parâmetros!$E$19,$G13666-1,$G13666)</f>
        <v>0</v>
      </c>
    </row>
    <row r="13667" spans="1:19" x14ac:dyDescent="0.25">
      <c r="A13667" s="116"/>
      <c r="B13667" s="65"/>
      <c r="C13667" s="65"/>
      <c r="D13667" s="66"/>
      <c r="E13667" s="67"/>
      <c r="F13667" s="65"/>
      <c r="G13667" s="66"/>
      <c r="J13667" s="65"/>
      <c r="K13667" s="65"/>
      <c r="L13667" s="66"/>
      <c r="M13667" s="65"/>
      <c r="O13667" s="65"/>
      <c r="P13667" s="66"/>
      <c r="Q13667" s="31">
        <f t="shared" si="426"/>
        <v>9999</v>
      </c>
      <c r="R13667" s="31" t="str">
        <f t="shared" si="427"/>
        <v/>
      </c>
      <c r="S13667" s="29">
        <f>IF($Q13667&lt;Parâmetros!$E$19,$G13667-1,$G13667)</f>
        <v>0</v>
      </c>
    </row>
    <row r="13668" spans="1:19" x14ac:dyDescent="0.25">
      <c r="A13668" s="116"/>
      <c r="B13668" s="65"/>
      <c r="C13668" s="65"/>
      <c r="D13668" s="66"/>
      <c r="E13668" s="67"/>
      <c r="F13668" s="65"/>
      <c r="G13668" s="66"/>
      <c r="J13668" s="65"/>
      <c r="K13668" s="65"/>
      <c r="L13668" s="66"/>
      <c r="M13668" s="65"/>
      <c r="O13668" s="65"/>
      <c r="P13668" s="66"/>
      <c r="Q13668" s="31">
        <f t="shared" si="426"/>
        <v>9999</v>
      </c>
      <c r="R13668" s="31" t="str">
        <f t="shared" si="427"/>
        <v/>
      </c>
      <c r="S13668" s="29">
        <f>IF($Q13668&lt;Parâmetros!$E$19,$G13668-1,$G13668)</f>
        <v>0</v>
      </c>
    </row>
    <row r="13669" spans="1:19" x14ac:dyDescent="0.25">
      <c r="A13669" s="116"/>
      <c r="B13669" s="65"/>
      <c r="C13669" s="65"/>
      <c r="D13669" s="66"/>
      <c r="E13669" s="67"/>
      <c r="F13669" s="65"/>
      <c r="G13669" s="66"/>
      <c r="J13669" s="65"/>
      <c r="K13669" s="65"/>
      <c r="L13669" s="66"/>
      <c r="M13669" s="65"/>
      <c r="O13669" s="65"/>
      <c r="P13669" s="66"/>
      <c r="Q13669" s="31">
        <f t="shared" si="426"/>
        <v>9999</v>
      </c>
      <c r="R13669" s="31" t="str">
        <f t="shared" si="427"/>
        <v/>
      </c>
      <c r="S13669" s="29">
        <f>IF($Q13669&lt;Parâmetros!$E$19,$G13669-1,$G13669)</f>
        <v>0</v>
      </c>
    </row>
    <row r="13670" spans="1:19" x14ac:dyDescent="0.25">
      <c r="A13670" s="116"/>
      <c r="B13670" s="65"/>
      <c r="C13670" s="65"/>
      <c r="D13670" s="66"/>
      <c r="E13670" s="67"/>
      <c r="F13670" s="65"/>
      <c r="G13670" s="66"/>
      <c r="J13670" s="65"/>
      <c r="K13670" s="65"/>
      <c r="L13670" s="66"/>
      <c r="M13670" s="65"/>
      <c r="O13670" s="65"/>
      <c r="P13670" s="66"/>
      <c r="Q13670" s="31">
        <f t="shared" si="426"/>
        <v>9999</v>
      </c>
      <c r="R13670" s="31" t="str">
        <f t="shared" si="427"/>
        <v/>
      </c>
      <c r="S13670" s="29">
        <f>IF($Q13670&lt;Parâmetros!$E$19,$G13670-1,$G13670)</f>
        <v>0</v>
      </c>
    </row>
    <row r="13671" spans="1:19" x14ac:dyDescent="0.25">
      <c r="A13671" s="116"/>
      <c r="B13671" s="65"/>
      <c r="C13671" s="65"/>
      <c r="D13671" s="66"/>
      <c r="E13671" s="67"/>
      <c r="F13671" s="65"/>
      <c r="G13671" s="66"/>
      <c r="J13671" s="65"/>
      <c r="K13671" s="65"/>
      <c r="L13671" s="66"/>
      <c r="M13671" s="65"/>
      <c r="O13671" s="65"/>
      <c r="P13671" s="66"/>
      <c r="Q13671" s="31">
        <f t="shared" si="426"/>
        <v>9999</v>
      </c>
      <c r="R13671" s="31" t="str">
        <f t="shared" si="427"/>
        <v/>
      </c>
      <c r="S13671" s="29">
        <f>IF($Q13671&lt;Parâmetros!$E$19,$G13671-1,$G13671)</f>
        <v>0</v>
      </c>
    </row>
    <row r="13672" spans="1:19" x14ac:dyDescent="0.25">
      <c r="A13672" s="116"/>
      <c r="B13672" s="65"/>
      <c r="C13672" s="65"/>
      <c r="D13672" s="66"/>
      <c r="E13672" s="67"/>
      <c r="F13672" s="65"/>
      <c r="G13672" s="66"/>
      <c r="J13672" s="65"/>
      <c r="K13672" s="65"/>
      <c r="L13672" s="66"/>
      <c r="M13672" s="65"/>
      <c r="O13672" s="65"/>
      <c r="P13672" s="66"/>
      <c r="Q13672" s="31">
        <f t="shared" si="426"/>
        <v>9999</v>
      </c>
      <c r="R13672" s="31" t="str">
        <f t="shared" si="427"/>
        <v/>
      </c>
      <c r="S13672" s="29">
        <f>IF($Q13672&lt;Parâmetros!$E$19,$G13672-1,$G13672)</f>
        <v>0</v>
      </c>
    </row>
    <row r="13673" spans="1:19" x14ac:dyDescent="0.25">
      <c r="A13673" s="116"/>
      <c r="B13673" s="65"/>
      <c r="C13673" s="65"/>
      <c r="D13673" s="66"/>
      <c r="E13673" s="67"/>
      <c r="F13673" s="65"/>
      <c r="G13673" s="66"/>
      <c r="J13673" s="65"/>
      <c r="K13673" s="65"/>
      <c r="L13673" s="66"/>
      <c r="M13673" s="65"/>
      <c r="O13673" s="65"/>
      <c r="P13673" s="66"/>
      <c r="Q13673" s="31">
        <f t="shared" si="426"/>
        <v>9999</v>
      </c>
      <c r="R13673" s="31" t="str">
        <f t="shared" si="427"/>
        <v/>
      </c>
      <c r="S13673" s="29">
        <f>IF($Q13673&lt;Parâmetros!$E$19,$G13673-1,$G13673)</f>
        <v>0</v>
      </c>
    </row>
    <row r="13674" spans="1:19" x14ac:dyDescent="0.25">
      <c r="A13674" s="116"/>
      <c r="B13674" s="65"/>
      <c r="C13674" s="65"/>
      <c r="D13674" s="66"/>
      <c r="E13674" s="67"/>
      <c r="F13674" s="65"/>
      <c r="G13674" s="66"/>
      <c r="J13674" s="65"/>
      <c r="K13674" s="65"/>
      <c r="L13674" s="66"/>
      <c r="M13674" s="65"/>
      <c r="N13674" s="65"/>
      <c r="O13674" s="65"/>
      <c r="P13674" s="66"/>
      <c r="Q13674" s="31">
        <f t="shared" si="426"/>
        <v>9999</v>
      </c>
      <c r="R13674" s="31" t="str">
        <f t="shared" si="427"/>
        <v/>
      </c>
      <c r="S13674" s="29">
        <f>IF($Q13674&lt;Parâmetros!$E$19,$G13674-1,$G13674)</f>
        <v>0</v>
      </c>
    </row>
    <row r="13675" spans="1:19" x14ac:dyDescent="0.25">
      <c r="A13675" s="116"/>
      <c r="B13675" s="65"/>
      <c r="C13675" s="65"/>
      <c r="D13675" s="66"/>
      <c r="E13675" s="67"/>
      <c r="F13675" s="65"/>
      <c r="G13675" s="66"/>
      <c r="J13675" s="65"/>
      <c r="K13675" s="65"/>
      <c r="L13675" s="66"/>
      <c r="M13675" s="65"/>
      <c r="N13675" s="65"/>
      <c r="O13675" s="65"/>
      <c r="P13675" s="66"/>
      <c r="Q13675" s="31">
        <f t="shared" si="426"/>
        <v>9999</v>
      </c>
      <c r="R13675" s="31" t="str">
        <f t="shared" si="427"/>
        <v/>
      </c>
      <c r="S13675" s="29">
        <f>IF($Q13675&lt;Parâmetros!$E$19,$G13675-1,$G13675)</f>
        <v>0</v>
      </c>
    </row>
    <row r="13676" spans="1:19" x14ac:dyDescent="0.25">
      <c r="A13676" s="116"/>
      <c r="B13676" s="65"/>
      <c r="C13676" s="65"/>
      <c r="D13676" s="66"/>
      <c r="E13676" s="67"/>
      <c r="F13676" s="65"/>
      <c r="G13676" s="66"/>
      <c r="J13676" s="65"/>
      <c r="K13676" s="65"/>
      <c r="L13676" s="66"/>
      <c r="M13676" s="65"/>
      <c r="N13676" s="65"/>
      <c r="O13676" s="65"/>
      <c r="P13676" s="66"/>
      <c r="Q13676" s="31">
        <f t="shared" si="426"/>
        <v>9999</v>
      </c>
      <c r="R13676" s="31" t="str">
        <f t="shared" si="427"/>
        <v/>
      </c>
      <c r="S13676" s="29">
        <f>IF($Q13676&lt;Parâmetros!$E$19,$G13676-1,$G13676)</f>
        <v>0</v>
      </c>
    </row>
    <row r="13677" spans="1:19" x14ac:dyDescent="0.25">
      <c r="A13677" s="116"/>
      <c r="B13677" s="65"/>
      <c r="C13677" s="65"/>
      <c r="D13677" s="66"/>
      <c r="E13677" s="67"/>
      <c r="F13677" s="65"/>
      <c r="G13677" s="66"/>
      <c r="J13677" s="65"/>
      <c r="K13677" s="65"/>
      <c r="L13677" s="66"/>
      <c r="M13677" s="65"/>
      <c r="N13677" s="65"/>
      <c r="O13677" s="65"/>
      <c r="P13677" s="66"/>
      <c r="Q13677" s="31">
        <f t="shared" si="426"/>
        <v>9999</v>
      </c>
      <c r="R13677" s="31" t="str">
        <f t="shared" si="427"/>
        <v/>
      </c>
      <c r="S13677" s="29">
        <f>IF($Q13677&lt;Parâmetros!$E$19,$G13677-1,$G13677)</f>
        <v>0</v>
      </c>
    </row>
    <row r="13678" spans="1:19" x14ac:dyDescent="0.25">
      <c r="A13678" s="116"/>
      <c r="B13678" s="65"/>
      <c r="C13678" s="65"/>
      <c r="D13678" s="66"/>
      <c r="E13678" s="67"/>
      <c r="F13678" s="65"/>
      <c r="G13678" s="66"/>
      <c r="J13678" s="65"/>
      <c r="K13678" s="65"/>
      <c r="L13678" s="66"/>
      <c r="M13678" s="65"/>
      <c r="N13678" s="65"/>
      <c r="O13678" s="65"/>
      <c r="P13678" s="66"/>
      <c r="Q13678" s="31">
        <f t="shared" si="426"/>
        <v>9999</v>
      </c>
      <c r="R13678" s="31" t="str">
        <f t="shared" si="427"/>
        <v/>
      </c>
      <c r="S13678" s="29">
        <f>IF($Q13678&lt;Parâmetros!$E$19,$G13678-1,$G13678)</f>
        <v>0</v>
      </c>
    </row>
    <row r="13679" spans="1:19" x14ac:dyDescent="0.25">
      <c r="A13679" s="116"/>
      <c r="B13679" s="65"/>
      <c r="C13679" s="65"/>
      <c r="D13679" s="66"/>
      <c r="E13679" s="67"/>
      <c r="F13679" s="65"/>
      <c r="G13679" s="66"/>
      <c r="J13679" s="65"/>
      <c r="K13679" s="65"/>
      <c r="L13679" s="66"/>
      <c r="M13679" s="65"/>
      <c r="N13679" s="65"/>
      <c r="O13679" s="65"/>
      <c r="P13679" s="66"/>
      <c r="Q13679" s="31">
        <f t="shared" si="426"/>
        <v>9999</v>
      </c>
      <c r="R13679" s="31" t="str">
        <f t="shared" si="427"/>
        <v/>
      </c>
      <c r="S13679" s="29">
        <f>IF($Q13679&lt;Parâmetros!$E$19,$G13679-1,$G13679)</f>
        <v>0</v>
      </c>
    </row>
    <row r="13680" spans="1:19" x14ac:dyDescent="0.25">
      <c r="A13680" s="116"/>
      <c r="B13680" s="65"/>
      <c r="C13680" s="65"/>
      <c r="D13680" s="66"/>
      <c r="E13680" s="67"/>
      <c r="F13680" s="65"/>
      <c r="G13680" s="66"/>
      <c r="J13680" s="65"/>
      <c r="K13680" s="65"/>
      <c r="L13680" s="66"/>
      <c r="M13680" s="65"/>
      <c r="N13680" s="65"/>
      <c r="O13680" s="65"/>
      <c r="P13680" s="66"/>
      <c r="Q13680" s="31">
        <f t="shared" si="426"/>
        <v>9999</v>
      </c>
      <c r="R13680" s="31" t="str">
        <f t="shared" si="427"/>
        <v/>
      </c>
      <c r="S13680" s="29">
        <f>IF($Q13680&lt;Parâmetros!$E$19,$G13680-1,$G13680)</f>
        <v>0</v>
      </c>
    </row>
    <row r="13681" spans="1:19" x14ac:dyDescent="0.25">
      <c r="A13681" s="116"/>
      <c r="B13681" s="65"/>
      <c r="C13681" s="65"/>
      <c r="D13681" s="66"/>
      <c r="E13681" s="67"/>
      <c r="F13681" s="65"/>
      <c r="G13681" s="66"/>
      <c r="J13681" s="65"/>
      <c r="K13681" s="65"/>
      <c r="L13681" s="66"/>
      <c r="M13681" s="65"/>
      <c r="O13681" s="65"/>
      <c r="P13681" s="66"/>
      <c r="Q13681" s="31">
        <f t="shared" si="426"/>
        <v>9999</v>
      </c>
      <c r="R13681" s="31" t="str">
        <f t="shared" si="427"/>
        <v/>
      </c>
      <c r="S13681" s="29">
        <f>IF($Q13681&lt;Parâmetros!$E$19,$G13681-1,$G13681)</f>
        <v>0</v>
      </c>
    </row>
    <row r="13682" spans="1:19" x14ac:dyDescent="0.25">
      <c r="A13682" s="116"/>
      <c r="B13682" s="65"/>
      <c r="C13682" s="65"/>
      <c r="D13682" s="66"/>
      <c r="E13682" s="67"/>
      <c r="F13682" s="65"/>
      <c r="G13682" s="66"/>
      <c r="J13682" s="65"/>
      <c r="K13682" s="65"/>
      <c r="L13682" s="66"/>
      <c r="M13682" s="65"/>
      <c r="N13682" s="65"/>
      <c r="O13682" s="65"/>
      <c r="P13682" s="66"/>
      <c r="Q13682" s="31">
        <f t="shared" si="426"/>
        <v>9999</v>
      </c>
      <c r="R13682" s="31" t="str">
        <f t="shared" si="427"/>
        <v/>
      </c>
      <c r="S13682" s="29">
        <f>IF($Q13682&lt;Parâmetros!$E$19,$G13682-1,$G13682)</f>
        <v>0</v>
      </c>
    </row>
    <row r="13683" spans="1:19" x14ac:dyDescent="0.25">
      <c r="A13683" s="116"/>
      <c r="B13683" s="65"/>
      <c r="C13683" s="65"/>
      <c r="D13683" s="66"/>
      <c r="E13683" s="67"/>
      <c r="F13683" s="65"/>
      <c r="G13683" s="66"/>
      <c r="J13683" s="65"/>
      <c r="K13683" s="65"/>
      <c r="L13683" s="66"/>
      <c r="M13683" s="65"/>
      <c r="O13683" s="65"/>
      <c r="P13683" s="66"/>
      <c r="Q13683" s="31">
        <f t="shared" si="426"/>
        <v>9999</v>
      </c>
      <c r="R13683" s="31" t="str">
        <f t="shared" si="427"/>
        <v/>
      </c>
      <c r="S13683" s="29">
        <f>IF($Q13683&lt;Parâmetros!$E$19,$G13683-1,$G13683)</f>
        <v>0</v>
      </c>
    </row>
    <row r="13684" spans="1:19" x14ac:dyDescent="0.25">
      <c r="A13684" s="116"/>
      <c r="B13684" s="65"/>
      <c r="C13684" s="65"/>
      <c r="D13684" s="66"/>
      <c r="E13684" s="67"/>
      <c r="F13684" s="65"/>
      <c r="G13684" s="66"/>
      <c r="J13684" s="65"/>
      <c r="K13684" s="65"/>
      <c r="L13684" s="66"/>
      <c r="M13684" s="65"/>
      <c r="O13684" s="65"/>
      <c r="P13684" s="66"/>
      <c r="Q13684" s="31">
        <f t="shared" si="426"/>
        <v>9999</v>
      </c>
      <c r="R13684" s="31" t="str">
        <f t="shared" si="427"/>
        <v/>
      </c>
      <c r="S13684" s="29">
        <f>IF($Q13684&lt;Parâmetros!$E$19,$G13684-1,$G13684)</f>
        <v>0</v>
      </c>
    </row>
    <row r="13685" spans="1:19" x14ac:dyDescent="0.25">
      <c r="A13685" s="116"/>
      <c r="B13685" s="65"/>
      <c r="C13685" s="65"/>
      <c r="D13685" s="66"/>
      <c r="E13685" s="67"/>
      <c r="F13685" s="65"/>
      <c r="G13685" s="66"/>
      <c r="J13685" s="65"/>
      <c r="K13685" s="65"/>
      <c r="L13685" s="66"/>
      <c r="M13685" s="65"/>
      <c r="N13685" s="65"/>
      <c r="O13685" s="65"/>
      <c r="P13685" s="66"/>
      <c r="Q13685" s="31">
        <f t="shared" si="426"/>
        <v>9999</v>
      </c>
      <c r="R13685" s="31" t="str">
        <f t="shared" si="427"/>
        <v/>
      </c>
      <c r="S13685" s="29">
        <f>IF($Q13685&lt;Parâmetros!$E$19,$G13685-1,$G13685)</f>
        <v>0</v>
      </c>
    </row>
    <row r="13686" spans="1:19" x14ac:dyDescent="0.25">
      <c r="A13686" s="116"/>
      <c r="B13686" s="65"/>
      <c r="C13686" s="65"/>
      <c r="D13686" s="66"/>
      <c r="E13686" s="67"/>
      <c r="F13686" s="65"/>
      <c r="G13686" s="66"/>
      <c r="J13686" s="65"/>
      <c r="K13686" s="65"/>
      <c r="L13686" s="66"/>
      <c r="M13686" s="65"/>
      <c r="N13686" s="65"/>
      <c r="O13686" s="65"/>
      <c r="P13686" s="66"/>
      <c r="Q13686" s="31">
        <f t="shared" si="426"/>
        <v>9999</v>
      </c>
      <c r="R13686" s="31" t="str">
        <f t="shared" si="427"/>
        <v/>
      </c>
      <c r="S13686" s="29">
        <f>IF($Q13686&lt;Parâmetros!$E$19,$G13686-1,$G13686)</f>
        <v>0</v>
      </c>
    </row>
    <row r="13687" spans="1:19" x14ac:dyDescent="0.25">
      <c r="A13687" s="116"/>
      <c r="B13687" s="65"/>
      <c r="C13687" s="65"/>
      <c r="D13687" s="66"/>
      <c r="E13687" s="67"/>
      <c r="F13687" s="65"/>
      <c r="G13687" s="66"/>
      <c r="J13687" s="65"/>
      <c r="K13687" s="65"/>
      <c r="L13687" s="66"/>
      <c r="M13687" s="65"/>
      <c r="N13687" s="65"/>
      <c r="O13687" s="65"/>
      <c r="P13687" s="66"/>
      <c r="Q13687" s="31">
        <f t="shared" si="426"/>
        <v>9999</v>
      </c>
      <c r="R13687" s="31" t="str">
        <f t="shared" si="427"/>
        <v/>
      </c>
      <c r="S13687" s="29">
        <f>IF($Q13687&lt;Parâmetros!$E$19,$G13687-1,$G13687)</f>
        <v>0</v>
      </c>
    </row>
    <row r="13688" spans="1:19" x14ac:dyDescent="0.25">
      <c r="A13688" s="116"/>
      <c r="B13688" s="65"/>
      <c r="C13688" s="65"/>
      <c r="D13688" s="66"/>
      <c r="E13688" s="67"/>
      <c r="F13688" s="65"/>
      <c r="G13688" s="66"/>
      <c r="J13688" s="65"/>
      <c r="K13688" s="65"/>
      <c r="L13688" s="66"/>
      <c r="M13688" s="65"/>
      <c r="N13688" s="65"/>
      <c r="O13688" s="65"/>
      <c r="P13688" s="66"/>
      <c r="Q13688" s="31">
        <f t="shared" si="426"/>
        <v>9999</v>
      </c>
      <c r="R13688" s="31" t="str">
        <f t="shared" si="427"/>
        <v/>
      </c>
      <c r="S13688" s="29">
        <f>IF($Q13688&lt;Parâmetros!$E$19,$G13688-1,$G13688)</f>
        <v>0</v>
      </c>
    </row>
    <row r="13689" spans="1:19" x14ac:dyDescent="0.25">
      <c r="A13689" s="116"/>
      <c r="B13689" s="65"/>
      <c r="C13689" s="65"/>
      <c r="D13689" s="66"/>
      <c r="E13689" s="67"/>
      <c r="F13689" s="65"/>
      <c r="G13689" s="66"/>
      <c r="J13689" s="65"/>
      <c r="K13689" s="65"/>
      <c r="L13689" s="66"/>
      <c r="M13689" s="65"/>
      <c r="O13689" s="65"/>
      <c r="P13689" s="66"/>
      <c r="Q13689" s="31">
        <f t="shared" si="426"/>
        <v>9999</v>
      </c>
      <c r="R13689" s="31" t="str">
        <f t="shared" si="427"/>
        <v/>
      </c>
      <c r="S13689" s="29">
        <f>IF($Q13689&lt;Parâmetros!$E$19,$G13689-1,$G13689)</f>
        <v>0</v>
      </c>
    </row>
    <row r="13690" spans="1:19" x14ac:dyDescent="0.25">
      <c r="A13690" s="116"/>
      <c r="B13690" s="65"/>
      <c r="C13690" s="65"/>
      <c r="D13690" s="66"/>
      <c r="E13690" s="67"/>
      <c r="F13690" s="65"/>
      <c r="G13690" s="66"/>
      <c r="J13690" s="65"/>
      <c r="K13690" s="65"/>
      <c r="L13690" s="66"/>
      <c r="M13690" s="65"/>
      <c r="N13690" s="65"/>
      <c r="O13690" s="65"/>
      <c r="P13690" s="66"/>
      <c r="Q13690" s="31">
        <f t="shared" si="426"/>
        <v>9999</v>
      </c>
      <c r="R13690" s="31" t="str">
        <f t="shared" si="427"/>
        <v/>
      </c>
      <c r="S13690" s="29">
        <f>IF($Q13690&lt;Parâmetros!$E$19,$G13690-1,$G13690)</f>
        <v>0</v>
      </c>
    </row>
    <row r="13691" spans="1:19" x14ac:dyDescent="0.25">
      <c r="A13691" s="116"/>
      <c r="B13691" s="65"/>
      <c r="C13691" s="65"/>
      <c r="D13691" s="66"/>
      <c r="E13691" s="67"/>
      <c r="F13691" s="65"/>
      <c r="G13691" s="66"/>
      <c r="J13691" s="65"/>
      <c r="K13691" s="65"/>
      <c r="L13691" s="66"/>
      <c r="M13691" s="65"/>
      <c r="O13691" s="65"/>
      <c r="P13691" s="66"/>
      <c r="Q13691" s="31">
        <f t="shared" si="426"/>
        <v>9999</v>
      </c>
      <c r="R13691" s="31" t="str">
        <f t="shared" si="427"/>
        <v/>
      </c>
      <c r="S13691" s="29">
        <f>IF($Q13691&lt;Parâmetros!$E$19,$G13691-1,$G13691)</f>
        <v>0</v>
      </c>
    </row>
    <row r="13692" spans="1:19" x14ac:dyDescent="0.25">
      <c r="A13692" s="116"/>
      <c r="B13692" s="65"/>
      <c r="C13692" s="65"/>
      <c r="D13692" s="66"/>
      <c r="E13692" s="67"/>
      <c r="F13692" s="65"/>
      <c r="G13692" s="66"/>
      <c r="J13692" s="65"/>
      <c r="K13692" s="65"/>
      <c r="L13692" s="66"/>
      <c r="M13692" s="65"/>
      <c r="N13692" s="65"/>
      <c r="O13692" s="65"/>
      <c r="P13692" s="66"/>
      <c r="Q13692" s="31">
        <f t="shared" ref="Q13692:Q13747" si="428">IFERROR(VALUE(LEFT($J13692,2))*60+VALUE(MID($J13692,4,2)),9999)</f>
        <v>9999</v>
      </c>
      <c r="R13692" s="31" t="str">
        <f t="shared" ref="R13692:R13747" si="429">IFERROR(VALUE(LEFT($K13692,2))*60+VALUE(MID($K13692,4,2)),"")</f>
        <v/>
      </c>
      <c r="S13692" s="29">
        <f>IF($Q13692&lt;Parâmetros!$E$19,$G13692-1,$G13692)</f>
        <v>0</v>
      </c>
    </row>
    <row r="13693" spans="1:19" x14ac:dyDescent="0.25">
      <c r="A13693" s="116"/>
      <c r="B13693" s="65"/>
      <c r="C13693" s="65"/>
      <c r="D13693" s="66"/>
      <c r="E13693" s="67"/>
      <c r="F13693" s="65"/>
      <c r="G13693" s="66"/>
      <c r="J13693" s="65"/>
      <c r="K13693" s="65"/>
      <c r="L13693" s="66"/>
      <c r="M13693" s="65"/>
      <c r="O13693" s="65"/>
      <c r="P13693" s="66"/>
      <c r="Q13693" s="31">
        <f t="shared" si="428"/>
        <v>9999</v>
      </c>
      <c r="R13693" s="31" t="str">
        <f t="shared" si="429"/>
        <v/>
      </c>
      <c r="S13693" s="29">
        <f>IF($Q13693&lt;Parâmetros!$E$19,$G13693-1,$G13693)</f>
        <v>0</v>
      </c>
    </row>
    <row r="13694" spans="1:19" x14ac:dyDescent="0.25">
      <c r="A13694" s="116"/>
      <c r="B13694" s="65"/>
      <c r="C13694" s="65"/>
      <c r="D13694" s="66"/>
      <c r="E13694" s="67"/>
      <c r="F13694" s="65"/>
      <c r="G13694" s="66"/>
      <c r="J13694" s="65"/>
      <c r="K13694" s="65"/>
      <c r="L13694" s="66"/>
      <c r="M13694" s="65"/>
      <c r="O13694" s="65"/>
      <c r="P13694" s="66"/>
      <c r="Q13694" s="31">
        <f t="shared" si="428"/>
        <v>9999</v>
      </c>
      <c r="R13694" s="31" t="str">
        <f t="shared" si="429"/>
        <v/>
      </c>
      <c r="S13694" s="29">
        <f>IF($Q13694&lt;Parâmetros!$E$19,$G13694-1,$G13694)</f>
        <v>0</v>
      </c>
    </row>
    <row r="13695" spans="1:19" x14ac:dyDescent="0.25">
      <c r="A13695" s="116"/>
      <c r="B13695" s="65"/>
      <c r="C13695" s="65"/>
      <c r="D13695" s="66"/>
      <c r="E13695" s="67"/>
      <c r="F13695" s="65"/>
      <c r="G13695" s="66"/>
      <c r="J13695" s="65"/>
      <c r="K13695" s="65"/>
      <c r="L13695" s="66"/>
      <c r="M13695" s="65"/>
      <c r="O13695" s="65"/>
      <c r="P13695" s="66"/>
      <c r="Q13695" s="31">
        <f t="shared" si="428"/>
        <v>9999</v>
      </c>
      <c r="R13695" s="31" t="str">
        <f t="shared" si="429"/>
        <v/>
      </c>
      <c r="S13695" s="29">
        <f>IF($Q13695&lt;Parâmetros!$E$19,$G13695-1,$G13695)</f>
        <v>0</v>
      </c>
    </row>
    <row r="13696" spans="1:19" x14ac:dyDescent="0.25">
      <c r="A13696" s="116"/>
      <c r="B13696" s="65"/>
      <c r="C13696" s="65"/>
      <c r="D13696" s="66"/>
      <c r="E13696" s="67"/>
      <c r="F13696" s="65"/>
      <c r="G13696" s="66"/>
      <c r="J13696" s="65"/>
      <c r="K13696" s="65"/>
      <c r="L13696" s="66"/>
      <c r="M13696" s="65"/>
      <c r="N13696" s="65"/>
      <c r="O13696" s="65"/>
      <c r="P13696" s="66"/>
      <c r="Q13696" s="31">
        <f t="shared" si="428"/>
        <v>9999</v>
      </c>
      <c r="R13696" s="31" t="str">
        <f t="shared" si="429"/>
        <v/>
      </c>
      <c r="S13696" s="29">
        <f>IF($Q13696&lt;Parâmetros!$E$19,$G13696-1,$G13696)</f>
        <v>0</v>
      </c>
    </row>
    <row r="13697" spans="1:19" x14ac:dyDescent="0.25">
      <c r="A13697" s="116"/>
      <c r="B13697" s="65"/>
      <c r="C13697" s="65"/>
      <c r="D13697" s="66"/>
      <c r="E13697" s="67"/>
      <c r="F13697" s="65"/>
      <c r="G13697" s="66"/>
      <c r="J13697" s="65"/>
      <c r="K13697" s="65"/>
      <c r="L13697" s="66"/>
      <c r="M13697" s="65"/>
      <c r="O13697" s="65"/>
      <c r="P13697" s="66"/>
      <c r="Q13697" s="31">
        <f t="shared" si="428"/>
        <v>9999</v>
      </c>
      <c r="R13697" s="31" t="str">
        <f t="shared" si="429"/>
        <v/>
      </c>
      <c r="S13697" s="29">
        <f>IF($Q13697&lt;Parâmetros!$E$19,$G13697-1,$G13697)</f>
        <v>0</v>
      </c>
    </row>
    <row r="13698" spans="1:19" x14ac:dyDescent="0.25">
      <c r="A13698" s="116"/>
      <c r="B13698" s="65"/>
      <c r="C13698" s="65"/>
      <c r="D13698" s="66"/>
      <c r="E13698" s="67"/>
      <c r="F13698" s="65"/>
      <c r="G13698" s="66"/>
      <c r="J13698" s="65"/>
      <c r="K13698" s="65"/>
      <c r="L13698" s="66"/>
      <c r="M13698" s="65"/>
      <c r="O13698" s="65"/>
      <c r="P13698" s="66"/>
      <c r="Q13698" s="31">
        <f t="shared" si="428"/>
        <v>9999</v>
      </c>
      <c r="R13698" s="31" t="str">
        <f t="shared" si="429"/>
        <v/>
      </c>
      <c r="S13698" s="29">
        <f>IF($Q13698&lt;Parâmetros!$E$19,$G13698-1,$G13698)</f>
        <v>0</v>
      </c>
    </row>
    <row r="13699" spans="1:19" x14ac:dyDescent="0.25">
      <c r="A13699" s="116"/>
      <c r="B13699" s="65"/>
      <c r="C13699" s="65"/>
      <c r="D13699" s="66"/>
      <c r="E13699" s="67"/>
      <c r="F13699" s="65"/>
      <c r="G13699" s="66"/>
      <c r="J13699" s="65"/>
      <c r="K13699" s="65"/>
      <c r="L13699" s="66"/>
      <c r="M13699" s="65"/>
      <c r="N13699" s="65"/>
      <c r="O13699" s="65"/>
      <c r="P13699" s="66"/>
      <c r="Q13699" s="31">
        <f t="shared" si="428"/>
        <v>9999</v>
      </c>
      <c r="R13699" s="31" t="str">
        <f t="shared" si="429"/>
        <v/>
      </c>
      <c r="S13699" s="29">
        <f>IF($Q13699&lt;Parâmetros!$E$19,$G13699-1,$G13699)</f>
        <v>0</v>
      </c>
    </row>
    <row r="13700" spans="1:19" x14ac:dyDescent="0.25">
      <c r="A13700" s="116"/>
      <c r="B13700" s="65"/>
      <c r="C13700" s="65"/>
      <c r="D13700" s="66"/>
      <c r="E13700" s="67"/>
      <c r="F13700" s="65"/>
      <c r="G13700" s="66"/>
      <c r="J13700" s="65"/>
      <c r="K13700" s="65"/>
      <c r="L13700" s="66"/>
      <c r="M13700" s="65"/>
      <c r="O13700" s="65"/>
      <c r="P13700" s="66"/>
      <c r="Q13700" s="31">
        <f t="shared" si="428"/>
        <v>9999</v>
      </c>
      <c r="R13700" s="31" t="str">
        <f t="shared" si="429"/>
        <v/>
      </c>
      <c r="S13700" s="29">
        <f>IF($Q13700&lt;Parâmetros!$E$19,$G13700-1,$G13700)</f>
        <v>0</v>
      </c>
    </row>
    <row r="13701" spans="1:19" x14ac:dyDescent="0.25">
      <c r="A13701" s="116"/>
      <c r="B13701" s="65"/>
      <c r="C13701" s="65"/>
      <c r="D13701" s="66"/>
      <c r="E13701" s="67"/>
      <c r="F13701" s="65"/>
      <c r="G13701" s="66"/>
      <c r="J13701" s="65"/>
      <c r="K13701" s="65"/>
      <c r="L13701" s="66"/>
      <c r="M13701" s="65"/>
      <c r="N13701" s="65"/>
      <c r="O13701" s="65"/>
      <c r="P13701" s="66"/>
      <c r="Q13701" s="31">
        <f t="shared" si="428"/>
        <v>9999</v>
      </c>
      <c r="R13701" s="31" t="str">
        <f t="shared" si="429"/>
        <v/>
      </c>
      <c r="S13701" s="29">
        <f>IF($Q13701&lt;Parâmetros!$E$19,$G13701-1,$G13701)</f>
        <v>0</v>
      </c>
    </row>
    <row r="13702" spans="1:19" x14ac:dyDescent="0.25">
      <c r="A13702" s="116"/>
      <c r="B13702" s="65"/>
      <c r="C13702" s="65"/>
      <c r="D13702" s="66"/>
      <c r="E13702" s="67"/>
      <c r="F13702" s="65"/>
      <c r="G13702" s="66"/>
      <c r="J13702" s="65"/>
      <c r="K13702" s="65"/>
      <c r="L13702" s="66"/>
      <c r="M13702" s="65"/>
      <c r="O13702" s="65"/>
      <c r="P13702" s="66"/>
      <c r="Q13702" s="31">
        <f t="shared" si="428"/>
        <v>9999</v>
      </c>
      <c r="R13702" s="31" t="str">
        <f t="shared" si="429"/>
        <v/>
      </c>
      <c r="S13702" s="29">
        <f>IF($Q13702&lt;Parâmetros!$E$19,$G13702-1,$G13702)</f>
        <v>0</v>
      </c>
    </row>
    <row r="13703" spans="1:19" x14ac:dyDescent="0.25">
      <c r="A13703" s="116"/>
      <c r="B13703" s="65"/>
      <c r="C13703" s="65"/>
      <c r="D13703" s="66"/>
      <c r="E13703" s="67"/>
      <c r="F13703" s="65"/>
      <c r="G13703" s="66"/>
      <c r="J13703" s="65"/>
      <c r="K13703" s="65"/>
      <c r="L13703" s="66"/>
      <c r="M13703" s="65"/>
      <c r="O13703" s="65"/>
      <c r="P13703" s="66"/>
      <c r="Q13703" s="31">
        <f t="shared" si="428"/>
        <v>9999</v>
      </c>
      <c r="R13703" s="31" t="str">
        <f t="shared" si="429"/>
        <v/>
      </c>
      <c r="S13703" s="29">
        <f>IF($Q13703&lt;Parâmetros!$E$19,$G13703-1,$G13703)</f>
        <v>0</v>
      </c>
    </row>
    <row r="13704" spans="1:19" x14ac:dyDescent="0.25">
      <c r="A13704" s="116"/>
      <c r="B13704" s="65"/>
      <c r="C13704" s="65"/>
      <c r="D13704" s="66"/>
      <c r="E13704" s="67"/>
      <c r="F13704" s="65"/>
      <c r="G13704" s="66"/>
      <c r="J13704" s="65"/>
      <c r="K13704" s="65"/>
      <c r="L13704" s="66"/>
      <c r="M13704" s="65"/>
      <c r="O13704" s="65"/>
      <c r="P13704" s="66"/>
      <c r="Q13704" s="31">
        <f t="shared" si="428"/>
        <v>9999</v>
      </c>
      <c r="R13704" s="31" t="str">
        <f t="shared" si="429"/>
        <v/>
      </c>
      <c r="S13704" s="29">
        <f>IF($Q13704&lt;Parâmetros!$E$19,$G13704-1,$G13704)</f>
        <v>0</v>
      </c>
    </row>
    <row r="13705" spans="1:19" x14ac:dyDescent="0.25">
      <c r="A13705" s="116"/>
      <c r="B13705" s="65"/>
      <c r="C13705" s="65"/>
      <c r="D13705" s="66"/>
      <c r="E13705" s="67"/>
      <c r="F13705" s="65"/>
      <c r="G13705" s="66"/>
      <c r="J13705" s="65"/>
      <c r="K13705" s="65"/>
      <c r="L13705" s="66"/>
      <c r="M13705" s="65"/>
      <c r="O13705" s="65"/>
      <c r="P13705" s="66"/>
      <c r="Q13705" s="31">
        <f t="shared" si="428"/>
        <v>9999</v>
      </c>
      <c r="R13705" s="31" t="str">
        <f t="shared" si="429"/>
        <v/>
      </c>
      <c r="S13705" s="29">
        <f>IF($Q13705&lt;Parâmetros!$E$19,$G13705-1,$G13705)</f>
        <v>0</v>
      </c>
    </row>
    <row r="13706" spans="1:19" x14ac:dyDescent="0.25">
      <c r="A13706" s="116"/>
      <c r="B13706" s="65"/>
      <c r="C13706" s="65"/>
      <c r="D13706" s="66"/>
      <c r="E13706" s="67"/>
      <c r="F13706" s="65"/>
      <c r="G13706" s="66"/>
      <c r="J13706" s="65"/>
      <c r="K13706" s="65"/>
      <c r="L13706" s="66"/>
      <c r="M13706" s="65"/>
      <c r="O13706" s="65"/>
      <c r="P13706" s="66"/>
      <c r="Q13706" s="31">
        <f t="shared" si="428"/>
        <v>9999</v>
      </c>
      <c r="R13706" s="31" t="str">
        <f t="shared" si="429"/>
        <v/>
      </c>
      <c r="S13706" s="29">
        <f>IF($Q13706&lt;Parâmetros!$E$19,$G13706-1,$G13706)</f>
        <v>0</v>
      </c>
    </row>
    <row r="13707" spans="1:19" x14ac:dyDescent="0.25">
      <c r="A13707" s="116"/>
      <c r="B13707" s="65"/>
      <c r="C13707" s="65"/>
      <c r="D13707" s="66"/>
      <c r="E13707" s="67"/>
      <c r="F13707" s="65"/>
      <c r="G13707" s="66"/>
      <c r="J13707" s="65"/>
      <c r="K13707" s="65"/>
      <c r="L13707" s="66"/>
      <c r="M13707" s="65"/>
      <c r="O13707" s="65"/>
      <c r="P13707" s="66"/>
      <c r="Q13707" s="31">
        <f t="shared" si="428"/>
        <v>9999</v>
      </c>
      <c r="R13707" s="31" t="str">
        <f t="shared" si="429"/>
        <v/>
      </c>
      <c r="S13707" s="29">
        <f>IF($Q13707&lt;Parâmetros!$E$19,$G13707-1,$G13707)</f>
        <v>0</v>
      </c>
    </row>
    <row r="13708" spans="1:19" x14ac:dyDescent="0.25">
      <c r="A13708" s="116"/>
      <c r="B13708" s="65"/>
      <c r="C13708" s="65"/>
      <c r="D13708" s="66"/>
      <c r="E13708" s="67"/>
      <c r="F13708" s="65"/>
      <c r="G13708" s="66"/>
      <c r="J13708" s="65"/>
      <c r="K13708" s="65"/>
      <c r="L13708" s="66"/>
      <c r="M13708" s="65"/>
      <c r="O13708" s="65"/>
      <c r="P13708" s="66"/>
      <c r="Q13708" s="31">
        <f t="shared" si="428"/>
        <v>9999</v>
      </c>
      <c r="R13708" s="31" t="str">
        <f t="shared" si="429"/>
        <v/>
      </c>
      <c r="S13708" s="29">
        <f>IF($Q13708&lt;Parâmetros!$E$19,$G13708-1,$G13708)</f>
        <v>0</v>
      </c>
    </row>
    <row r="13709" spans="1:19" x14ac:dyDescent="0.25">
      <c r="A13709" s="116"/>
      <c r="B13709" s="65"/>
      <c r="C13709" s="65"/>
      <c r="D13709" s="66"/>
      <c r="E13709" s="67"/>
      <c r="F13709" s="65"/>
      <c r="G13709" s="66"/>
      <c r="J13709" s="65"/>
      <c r="K13709" s="65"/>
      <c r="L13709" s="66"/>
      <c r="M13709" s="65"/>
      <c r="O13709" s="65"/>
      <c r="P13709" s="66"/>
      <c r="Q13709" s="31">
        <f t="shared" si="428"/>
        <v>9999</v>
      </c>
      <c r="R13709" s="31" t="str">
        <f t="shared" si="429"/>
        <v/>
      </c>
      <c r="S13709" s="29">
        <f>IF($Q13709&lt;Parâmetros!$E$19,$G13709-1,$G13709)</f>
        <v>0</v>
      </c>
    </row>
    <row r="13710" spans="1:19" x14ac:dyDescent="0.25">
      <c r="A13710" s="116"/>
      <c r="B13710" s="65"/>
      <c r="C13710" s="65"/>
      <c r="D13710" s="66"/>
      <c r="E13710" s="67"/>
      <c r="F13710" s="65"/>
      <c r="G13710" s="66"/>
      <c r="J13710" s="65"/>
      <c r="K13710" s="65"/>
      <c r="L13710" s="66"/>
      <c r="M13710" s="65"/>
      <c r="O13710" s="65"/>
      <c r="P13710" s="66"/>
      <c r="Q13710" s="31">
        <f t="shared" si="428"/>
        <v>9999</v>
      </c>
      <c r="R13710" s="31" t="str">
        <f t="shared" si="429"/>
        <v/>
      </c>
      <c r="S13710" s="29">
        <f>IF($Q13710&lt;Parâmetros!$E$19,$G13710-1,$G13710)</f>
        <v>0</v>
      </c>
    </row>
    <row r="13711" spans="1:19" x14ac:dyDescent="0.25">
      <c r="A13711" s="116"/>
      <c r="B13711" s="65"/>
      <c r="C13711" s="65"/>
      <c r="D13711" s="66"/>
      <c r="E13711" s="67"/>
      <c r="F13711" s="65"/>
      <c r="G13711" s="66"/>
      <c r="J13711" s="65"/>
      <c r="K13711" s="65"/>
      <c r="L13711" s="66"/>
      <c r="M13711" s="65"/>
      <c r="N13711" s="65"/>
      <c r="O13711" s="65"/>
      <c r="P13711" s="66"/>
      <c r="Q13711" s="31">
        <f t="shared" si="428"/>
        <v>9999</v>
      </c>
      <c r="R13711" s="31" t="str">
        <f t="shared" si="429"/>
        <v/>
      </c>
      <c r="S13711" s="29">
        <f>IF($Q13711&lt;Parâmetros!$E$19,$G13711-1,$G13711)</f>
        <v>0</v>
      </c>
    </row>
    <row r="13712" spans="1:19" x14ac:dyDescent="0.25">
      <c r="A13712" s="116"/>
      <c r="B13712" s="65"/>
      <c r="C13712" s="65"/>
      <c r="D13712" s="66"/>
      <c r="E13712" s="67"/>
      <c r="F13712" s="65"/>
      <c r="G13712" s="66"/>
      <c r="J13712" s="65"/>
      <c r="K13712" s="65"/>
      <c r="L13712" s="66"/>
      <c r="M13712" s="65"/>
      <c r="N13712" s="65"/>
      <c r="O13712" s="65"/>
      <c r="P13712" s="66"/>
      <c r="Q13712" s="31">
        <f t="shared" si="428"/>
        <v>9999</v>
      </c>
      <c r="R13712" s="31" t="str">
        <f t="shared" si="429"/>
        <v/>
      </c>
      <c r="S13712" s="29">
        <f>IF($Q13712&lt;Parâmetros!$E$19,$G13712-1,$G13712)</f>
        <v>0</v>
      </c>
    </row>
    <row r="13713" spans="1:19" x14ac:dyDescent="0.25">
      <c r="A13713" s="116"/>
      <c r="B13713" s="65"/>
      <c r="C13713" s="65"/>
      <c r="D13713" s="66"/>
      <c r="E13713" s="67"/>
      <c r="F13713" s="65"/>
      <c r="G13713" s="66"/>
      <c r="J13713" s="65"/>
      <c r="K13713" s="65"/>
      <c r="L13713" s="66"/>
      <c r="M13713" s="65"/>
      <c r="N13713" s="65"/>
      <c r="O13713" s="65"/>
      <c r="P13713" s="66"/>
      <c r="Q13713" s="31">
        <f t="shared" si="428"/>
        <v>9999</v>
      </c>
      <c r="R13713" s="31" t="str">
        <f t="shared" si="429"/>
        <v/>
      </c>
      <c r="S13713" s="29">
        <f>IF($Q13713&lt;Parâmetros!$E$19,$G13713-1,$G13713)</f>
        <v>0</v>
      </c>
    </row>
    <row r="13714" spans="1:19" x14ac:dyDescent="0.25">
      <c r="A13714" s="116"/>
      <c r="B13714" s="65"/>
      <c r="C13714" s="65"/>
      <c r="D13714" s="66"/>
      <c r="E13714" s="67"/>
      <c r="F13714" s="65"/>
      <c r="G13714" s="66"/>
      <c r="J13714" s="65"/>
      <c r="K13714" s="65"/>
      <c r="L13714" s="66"/>
      <c r="M13714" s="65"/>
      <c r="N13714" s="65"/>
      <c r="O13714" s="65"/>
      <c r="P13714" s="66"/>
      <c r="Q13714" s="31">
        <f t="shared" si="428"/>
        <v>9999</v>
      </c>
      <c r="R13714" s="31" t="str">
        <f t="shared" si="429"/>
        <v/>
      </c>
      <c r="S13714" s="29">
        <f>IF($Q13714&lt;Parâmetros!$E$19,$G13714-1,$G13714)</f>
        <v>0</v>
      </c>
    </row>
    <row r="13715" spans="1:19" x14ac:dyDescent="0.25">
      <c r="A13715" s="116"/>
      <c r="B13715" s="65"/>
      <c r="C13715" s="65"/>
      <c r="D13715" s="66"/>
      <c r="E13715" s="67"/>
      <c r="F13715" s="65"/>
      <c r="G13715" s="66"/>
      <c r="J13715" s="65"/>
      <c r="K13715" s="65"/>
      <c r="L13715" s="66"/>
      <c r="M13715" s="65"/>
      <c r="N13715" s="65"/>
      <c r="O13715" s="65"/>
      <c r="P13715" s="66"/>
      <c r="Q13715" s="31">
        <f t="shared" si="428"/>
        <v>9999</v>
      </c>
      <c r="R13715" s="31" t="str">
        <f t="shared" si="429"/>
        <v/>
      </c>
      <c r="S13715" s="29">
        <f>IF($Q13715&lt;Parâmetros!$E$19,$G13715-1,$G13715)</f>
        <v>0</v>
      </c>
    </row>
    <row r="13716" spans="1:19" x14ac:dyDescent="0.25">
      <c r="A13716" s="116"/>
      <c r="B13716" s="65"/>
      <c r="C13716" s="65"/>
      <c r="D13716" s="66"/>
      <c r="E13716" s="67"/>
      <c r="F13716" s="65"/>
      <c r="G13716" s="66"/>
      <c r="J13716" s="65"/>
      <c r="K13716" s="65"/>
      <c r="L13716" s="66"/>
      <c r="M13716" s="65"/>
      <c r="N13716" s="65"/>
      <c r="O13716" s="65"/>
      <c r="P13716" s="66"/>
      <c r="Q13716" s="31">
        <f t="shared" si="428"/>
        <v>9999</v>
      </c>
      <c r="R13716" s="31" t="str">
        <f t="shared" si="429"/>
        <v/>
      </c>
      <c r="S13716" s="29">
        <f>IF($Q13716&lt;Parâmetros!$E$19,$G13716-1,$G13716)</f>
        <v>0</v>
      </c>
    </row>
    <row r="13717" spans="1:19" x14ac:dyDescent="0.25">
      <c r="A13717" s="116"/>
      <c r="B13717" s="65"/>
      <c r="C13717" s="65"/>
      <c r="D13717" s="66"/>
      <c r="E13717" s="67"/>
      <c r="F13717" s="65"/>
      <c r="G13717" s="66"/>
      <c r="J13717" s="65"/>
      <c r="K13717" s="65"/>
      <c r="L13717" s="66"/>
      <c r="M13717" s="65"/>
      <c r="N13717" s="65"/>
      <c r="O13717" s="65"/>
      <c r="P13717" s="66"/>
      <c r="Q13717" s="31">
        <f t="shared" si="428"/>
        <v>9999</v>
      </c>
      <c r="R13717" s="31" t="str">
        <f t="shared" si="429"/>
        <v/>
      </c>
      <c r="S13717" s="29">
        <f>IF($Q13717&lt;Parâmetros!$E$19,$G13717-1,$G13717)</f>
        <v>0</v>
      </c>
    </row>
    <row r="13718" spans="1:19" x14ac:dyDescent="0.25">
      <c r="A13718" s="116"/>
      <c r="B13718" s="65"/>
      <c r="C13718" s="65"/>
      <c r="D13718" s="66"/>
      <c r="E13718" s="67"/>
      <c r="F13718" s="65"/>
      <c r="G13718" s="66"/>
      <c r="J13718" s="65"/>
      <c r="K13718" s="65"/>
      <c r="L13718" s="66"/>
      <c r="M13718" s="65"/>
      <c r="O13718" s="65"/>
      <c r="P13718" s="66"/>
      <c r="Q13718" s="31">
        <f t="shared" si="428"/>
        <v>9999</v>
      </c>
      <c r="R13718" s="31" t="str">
        <f t="shared" si="429"/>
        <v/>
      </c>
      <c r="S13718" s="29">
        <f>IF($Q13718&lt;Parâmetros!$E$19,$G13718-1,$G13718)</f>
        <v>0</v>
      </c>
    </row>
    <row r="13719" spans="1:19" x14ac:dyDescent="0.25">
      <c r="A13719" s="116"/>
      <c r="B13719" s="65"/>
      <c r="C13719" s="65"/>
      <c r="D13719" s="66"/>
      <c r="E13719" s="67"/>
      <c r="F13719" s="65"/>
      <c r="G13719" s="66"/>
      <c r="J13719" s="65"/>
      <c r="K13719" s="65"/>
      <c r="L13719" s="66"/>
      <c r="M13719" s="65"/>
      <c r="N13719" s="65"/>
      <c r="O13719" s="65"/>
      <c r="P13719" s="66"/>
      <c r="Q13719" s="31">
        <f t="shared" si="428"/>
        <v>9999</v>
      </c>
      <c r="R13719" s="31" t="str">
        <f t="shared" si="429"/>
        <v/>
      </c>
      <c r="S13719" s="29">
        <f>IF($Q13719&lt;Parâmetros!$E$19,$G13719-1,$G13719)</f>
        <v>0</v>
      </c>
    </row>
    <row r="13720" spans="1:19" x14ac:dyDescent="0.25">
      <c r="A13720" s="116"/>
      <c r="B13720" s="65"/>
      <c r="C13720" s="65"/>
      <c r="D13720" s="66"/>
      <c r="E13720" s="67"/>
      <c r="F13720" s="65"/>
      <c r="G13720" s="66"/>
      <c r="J13720" s="65"/>
      <c r="K13720" s="65"/>
      <c r="L13720" s="66"/>
      <c r="M13720" s="65"/>
      <c r="N13720" s="65"/>
      <c r="O13720" s="65"/>
      <c r="P13720" s="66"/>
      <c r="Q13720" s="31">
        <f t="shared" si="428"/>
        <v>9999</v>
      </c>
      <c r="R13720" s="31" t="str">
        <f t="shared" si="429"/>
        <v/>
      </c>
      <c r="S13720" s="29">
        <f>IF($Q13720&lt;Parâmetros!$E$19,$G13720-1,$G13720)</f>
        <v>0</v>
      </c>
    </row>
    <row r="13721" spans="1:19" x14ac:dyDescent="0.25">
      <c r="A13721" s="116"/>
      <c r="B13721" s="65"/>
      <c r="C13721" s="65"/>
      <c r="D13721" s="66"/>
      <c r="E13721" s="67"/>
      <c r="F13721" s="65"/>
      <c r="G13721" s="66"/>
      <c r="J13721" s="65"/>
      <c r="K13721" s="65"/>
      <c r="L13721" s="66"/>
      <c r="M13721" s="65"/>
      <c r="O13721" s="65"/>
      <c r="P13721" s="66"/>
      <c r="Q13721" s="31">
        <f t="shared" si="428"/>
        <v>9999</v>
      </c>
      <c r="R13721" s="31" t="str">
        <f t="shared" si="429"/>
        <v/>
      </c>
      <c r="S13721" s="29">
        <f>IF($Q13721&lt;Parâmetros!$E$19,$G13721-1,$G13721)</f>
        <v>0</v>
      </c>
    </row>
    <row r="13722" spans="1:19" x14ac:dyDescent="0.25">
      <c r="A13722" s="116"/>
      <c r="B13722" s="65"/>
      <c r="C13722" s="65"/>
      <c r="D13722" s="66"/>
      <c r="E13722" s="67"/>
      <c r="F13722" s="65"/>
      <c r="G13722" s="66"/>
      <c r="J13722" s="65"/>
      <c r="K13722" s="65"/>
      <c r="L13722" s="66"/>
      <c r="M13722" s="65"/>
      <c r="N13722" s="65"/>
      <c r="O13722" s="65"/>
      <c r="P13722" s="66"/>
      <c r="Q13722" s="31">
        <f t="shared" si="428"/>
        <v>9999</v>
      </c>
      <c r="R13722" s="31" t="str">
        <f t="shared" si="429"/>
        <v/>
      </c>
      <c r="S13722" s="29">
        <f>IF($Q13722&lt;Parâmetros!$E$19,$G13722-1,$G13722)</f>
        <v>0</v>
      </c>
    </row>
    <row r="13723" spans="1:19" x14ac:dyDescent="0.25">
      <c r="A13723" s="116"/>
      <c r="B13723" s="65"/>
      <c r="C13723" s="65"/>
      <c r="D13723" s="66"/>
      <c r="E13723" s="67"/>
      <c r="F13723" s="65"/>
      <c r="G13723" s="66"/>
      <c r="J13723" s="65"/>
      <c r="K13723" s="65"/>
      <c r="L13723" s="66"/>
      <c r="M13723" s="65"/>
      <c r="N13723" s="65"/>
      <c r="O13723" s="65"/>
      <c r="P13723" s="66"/>
      <c r="Q13723" s="31">
        <f t="shared" si="428"/>
        <v>9999</v>
      </c>
      <c r="R13723" s="31" t="str">
        <f t="shared" si="429"/>
        <v/>
      </c>
      <c r="S13723" s="29">
        <f>IF($Q13723&lt;Parâmetros!$E$19,$G13723-1,$G13723)</f>
        <v>0</v>
      </c>
    </row>
    <row r="13724" spans="1:19" x14ac:dyDescent="0.25">
      <c r="A13724" s="116"/>
      <c r="B13724" s="65"/>
      <c r="C13724" s="65"/>
      <c r="D13724" s="66"/>
      <c r="E13724" s="67"/>
      <c r="F13724" s="65"/>
      <c r="G13724" s="66"/>
      <c r="J13724" s="65"/>
      <c r="K13724" s="65"/>
      <c r="L13724" s="66"/>
      <c r="M13724" s="65"/>
      <c r="N13724" s="65"/>
      <c r="O13724" s="65"/>
      <c r="P13724" s="66"/>
      <c r="Q13724" s="31">
        <f t="shared" si="428"/>
        <v>9999</v>
      </c>
      <c r="R13724" s="31" t="str">
        <f t="shared" si="429"/>
        <v/>
      </c>
      <c r="S13724" s="29">
        <f>IF($Q13724&lt;Parâmetros!$E$19,$G13724-1,$G13724)</f>
        <v>0</v>
      </c>
    </row>
    <row r="13725" spans="1:19" x14ac:dyDescent="0.25">
      <c r="A13725" s="116"/>
      <c r="B13725" s="65"/>
      <c r="C13725" s="65"/>
      <c r="D13725" s="66"/>
      <c r="E13725" s="67"/>
      <c r="F13725" s="65"/>
      <c r="G13725" s="66"/>
      <c r="J13725" s="65"/>
      <c r="K13725" s="65"/>
      <c r="L13725" s="66"/>
      <c r="M13725" s="65"/>
      <c r="N13725" s="65"/>
      <c r="O13725" s="65"/>
      <c r="P13725" s="66"/>
      <c r="Q13725" s="31">
        <f t="shared" si="428"/>
        <v>9999</v>
      </c>
      <c r="R13725" s="31" t="str">
        <f t="shared" si="429"/>
        <v/>
      </c>
      <c r="S13725" s="29">
        <f>IF($Q13725&lt;Parâmetros!$E$19,$G13725-1,$G13725)</f>
        <v>0</v>
      </c>
    </row>
    <row r="13726" spans="1:19" x14ac:dyDescent="0.25">
      <c r="A13726" s="116"/>
      <c r="B13726" s="65"/>
      <c r="C13726" s="65"/>
      <c r="D13726" s="66"/>
      <c r="E13726" s="67"/>
      <c r="F13726" s="65"/>
      <c r="G13726" s="66"/>
      <c r="J13726" s="65"/>
      <c r="K13726" s="65"/>
      <c r="L13726" s="66"/>
      <c r="M13726" s="65"/>
      <c r="N13726" s="65"/>
      <c r="O13726" s="65"/>
      <c r="P13726" s="66"/>
      <c r="Q13726" s="31">
        <f t="shared" si="428"/>
        <v>9999</v>
      </c>
      <c r="R13726" s="31" t="str">
        <f t="shared" si="429"/>
        <v/>
      </c>
      <c r="S13726" s="29">
        <f>IF($Q13726&lt;Parâmetros!$E$19,$G13726-1,$G13726)</f>
        <v>0</v>
      </c>
    </row>
    <row r="13727" spans="1:19" x14ac:dyDescent="0.25">
      <c r="A13727" s="116"/>
      <c r="B13727" s="65"/>
      <c r="C13727" s="65"/>
      <c r="D13727" s="66"/>
      <c r="E13727" s="67"/>
      <c r="F13727" s="65"/>
      <c r="G13727" s="66"/>
      <c r="J13727" s="65"/>
      <c r="K13727" s="65"/>
      <c r="L13727" s="66"/>
      <c r="M13727" s="65"/>
      <c r="N13727" s="65"/>
      <c r="O13727" s="65"/>
      <c r="P13727" s="66"/>
      <c r="Q13727" s="31">
        <f t="shared" si="428"/>
        <v>9999</v>
      </c>
      <c r="R13727" s="31" t="str">
        <f t="shared" si="429"/>
        <v/>
      </c>
      <c r="S13727" s="29">
        <f>IF($Q13727&lt;Parâmetros!$E$19,$G13727-1,$G13727)</f>
        <v>0</v>
      </c>
    </row>
    <row r="13728" spans="1:19" x14ac:dyDescent="0.25">
      <c r="A13728" s="116"/>
      <c r="B13728" s="65"/>
      <c r="C13728" s="65"/>
      <c r="D13728" s="66"/>
      <c r="E13728" s="67"/>
      <c r="F13728" s="65"/>
      <c r="G13728" s="66"/>
      <c r="J13728" s="65"/>
      <c r="K13728" s="65"/>
      <c r="L13728" s="66"/>
      <c r="M13728" s="65"/>
      <c r="O13728" s="65"/>
      <c r="P13728" s="66"/>
      <c r="Q13728" s="31">
        <f t="shared" si="428"/>
        <v>9999</v>
      </c>
      <c r="R13728" s="31" t="str">
        <f t="shared" si="429"/>
        <v/>
      </c>
      <c r="S13728" s="29">
        <f>IF($Q13728&lt;Parâmetros!$E$19,$G13728-1,$G13728)</f>
        <v>0</v>
      </c>
    </row>
    <row r="13729" spans="1:19" x14ac:dyDescent="0.25">
      <c r="A13729" s="116"/>
      <c r="B13729" s="65"/>
      <c r="C13729" s="65"/>
      <c r="D13729" s="66"/>
      <c r="E13729" s="67"/>
      <c r="F13729" s="65"/>
      <c r="G13729" s="66"/>
      <c r="J13729" s="65"/>
      <c r="K13729" s="65"/>
      <c r="L13729" s="66"/>
      <c r="M13729" s="65"/>
      <c r="N13729" s="65"/>
      <c r="O13729" s="65"/>
      <c r="P13729" s="66"/>
      <c r="Q13729" s="31">
        <f t="shared" si="428"/>
        <v>9999</v>
      </c>
      <c r="R13729" s="31" t="str">
        <f t="shared" si="429"/>
        <v/>
      </c>
      <c r="S13729" s="29">
        <f>IF($Q13729&lt;Parâmetros!$E$19,$G13729-1,$G13729)</f>
        <v>0</v>
      </c>
    </row>
    <row r="13730" spans="1:19" x14ac:dyDescent="0.25">
      <c r="A13730" s="116"/>
      <c r="B13730" s="65"/>
      <c r="C13730" s="65"/>
      <c r="D13730" s="66"/>
      <c r="E13730" s="67"/>
      <c r="F13730" s="65"/>
      <c r="G13730" s="66"/>
      <c r="J13730" s="65"/>
      <c r="K13730" s="65"/>
      <c r="L13730" s="66"/>
      <c r="M13730" s="65"/>
      <c r="N13730" s="65"/>
      <c r="O13730" s="65"/>
      <c r="P13730" s="66"/>
      <c r="Q13730" s="31">
        <f t="shared" si="428"/>
        <v>9999</v>
      </c>
      <c r="R13730" s="31" t="str">
        <f t="shared" si="429"/>
        <v/>
      </c>
      <c r="S13730" s="29">
        <f>IF($Q13730&lt;Parâmetros!$E$19,$G13730-1,$G13730)</f>
        <v>0</v>
      </c>
    </row>
    <row r="13731" spans="1:19" x14ac:dyDescent="0.25">
      <c r="A13731" s="116"/>
      <c r="B13731" s="65"/>
      <c r="C13731" s="65"/>
      <c r="D13731" s="66"/>
      <c r="E13731" s="67"/>
      <c r="F13731" s="65"/>
      <c r="G13731" s="66"/>
      <c r="J13731" s="65"/>
      <c r="K13731" s="65"/>
      <c r="L13731" s="66"/>
      <c r="M13731" s="65"/>
      <c r="O13731" s="65"/>
      <c r="P13731" s="66"/>
      <c r="Q13731" s="31">
        <f t="shared" si="428"/>
        <v>9999</v>
      </c>
      <c r="R13731" s="31" t="str">
        <f t="shared" si="429"/>
        <v/>
      </c>
      <c r="S13731" s="29">
        <f>IF($Q13731&lt;Parâmetros!$E$19,$G13731-1,$G13731)</f>
        <v>0</v>
      </c>
    </row>
    <row r="13732" spans="1:19" x14ac:dyDescent="0.25">
      <c r="A13732" s="116"/>
      <c r="B13732" s="65"/>
      <c r="C13732" s="65"/>
      <c r="D13732" s="66"/>
      <c r="E13732" s="67"/>
      <c r="F13732" s="65"/>
      <c r="G13732" s="66"/>
      <c r="J13732" s="65"/>
      <c r="K13732" s="65"/>
      <c r="L13732" s="66"/>
      <c r="M13732" s="65"/>
      <c r="N13732" s="65"/>
      <c r="O13732" s="65"/>
      <c r="P13732" s="66"/>
      <c r="Q13732" s="31">
        <f t="shared" si="428"/>
        <v>9999</v>
      </c>
      <c r="R13732" s="31" t="str">
        <f t="shared" si="429"/>
        <v/>
      </c>
      <c r="S13732" s="29">
        <f>IF($Q13732&lt;Parâmetros!$E$19,$G13732-1,$G13732)</f>
        <v>0</v>
      </c>
    </row>
    <row r="13733" spans="1:19" x14ac:dyDescent="0.25">
      <c r="A13733" s="116"/>
      <c r="B13733" s="65"/>
      <c r="C13733" s="65"/>
      <c r="D13733" s="66"/>
      <c r="E13733" s="67"/>
      <c r="F13733" s="65"/>
      <c r="G13733" s="66"/>
      <c r="J13733" s="65"/>
      <c r="K13733" s="65"/>
      <c r="L13733" s="66"/>
      <c r="M13733" s="65"/>
      <c r="N13733" s="65"/>
      <c r="O13733" s="65"/>
      <c r="P13733" s="66"/>
      <c r="Q13733" s="31">
        <f t="shared" si="428"/>
        <v>9999</v>
      </c>
      <c r="R13733" s="31" t="str">
        <f t="shared" si="429"/>
        <v/>
      </c>
      <c r="S13733" s="29">
        <f>IF($Q13733&lt;Parâmetros!$E$19,$G13733-1,$G13733)</f>
        <v>0</v>
      </c>
    </row>
    <row r="13734" spans="1:19" x14ac:dyDescent="0.25">
      <c r="A13734" s="116"/>
      <c r="B13734" s="65"/>
      <c r="C13734" s="65"/>
      <c r="D13734" s="66"/>
      <c r="E13734" s="67"/>
      <c r="F13734" s="65"/>
      <c r="G13734" s="66"/>
      <c r="J13734" s="65"/>
      <c r="K13734" s="65"/>
      <c r="L13734" s="66"/>
      <c r="M13734" s="65"/>
      <c r="N13734" s="65"/>
      <c r="O13734" s="65"/>
      <c r="P13734" s="66"/>
      <c r="Q13734" s="31">
        <f t="shared" si="428"/>
        <v>9999</v>
      </c>
      <c r="R13734" s="31" t="str">
        <f t="shared" si="429"/>
        <v/>
      </c>
      <c r="S13734" s="29">
        <f>IF($Q13734&lt;Parâmetros!$E$19,$G13734-1,$G13734)</f>
        <v>0</v>
      </c>
    </row>
    <row r="13735" spans="1:19" x14ac:dyDescent="0.25">
      <c r="A13735" s="116"/>
      <c r="B13735" s="65"/>
      <c r="C13735" s="65"/>
      <c r="D13735" s="66"/>
      <c r="E13735" s="67"/>
      <c r="F13735" s="65"/>
      <c r="G13735" s="66"/>
      <c r="J13735" s="65"/>
      <c r="K13735" s="65"/>
      <c r="L13735" s="66"/>
      <c r="M13735" s="65"/>
      <c r="N13735" s="65"/>
      <c r="O13735" s="65"/>
      <c r="P13735" s="66"/>
      <c r="Q13735" s="31">
        <f t="shared" si="428"/>
        <v>9999</v>
      </c>
      <c r="R13735" s="31" t="str">
        <f t="shared" si="429"/>
        <v/>
      </c>
      <c r="S13735" s="29">
        <f>IF($Q13735&lt;Parâmetros!$E$19,$G13735-1,$G13735)</f>
        <v>0</v>
      </c>
    </row>
    <row r="13736" spans="1:19" x14ac:dyDescent="0.25">
      <c r="A13736" s="116"/>
      <c r="B13736" s="65"/>
      <c r="C13736" s="65"/>
      <c r="D13736" s="66"/>
      <c r="E13736" s="67"/>
      <c r="F13736" s="65"/>
      <c r="G13736" s="66"/>
      <c r="J13736" s="65"/>
      <c r="K13736" s="65"/>
      <c r="L13736" s="66"/>
      <c r="M13736" s="65"/>
      <c r="N13736" s="65"/>
      <c r="O13736" s="65"/>
      <c r="P13736" s="66"/>
      <c r="Q13736" s="31">
        <f t="shared" si="428"/>
        <v>9999</v>
      </c>
      <c r="R13736" s="31" t="str">
        <f t="shared" si="429"/>
        <v/>
      </c>
      <c r="S13736" s="29">
        <f>IF($Q13736&lt;Parâmetros!$E$19,$G13736-1,$G13736)</f>
        <v>0</v>
      </c>
    </row>
    <row r="13737" spans="1:19" x14ac:dyDescent="0.25">
      <c r="A13737" s="116"/>
      <c r="B13737" s="65"/>
      <c r="C13737" s="65"/>
      <c r="D13737" s="66"/>
      <c r="E13737" s="67"/>
      <c r="F13737" s="65"/>
      <c r="G13737" s="66"/>
      <c r="J13737" s="65"/>
      <c r="K13737" s="65"/>
      <c r="L13737" s="66"/>
      <c r="M13737" s="65"/>
      <c r="N13737" s="65"/>
      <c r="O13737" s="65"/>
      <c r="P13737" s="66"/>
      <c r="Q13737" s="31">
        <f t="shared" si="428"/>
        <v>9999</v>
      </c>
      <c r="R13737" s="31" t="str">
        <f t="shared" si="429"/>
        <v/>
      </c>
      <c r="S13737" s="29">
        <f>IF($Q13737&lt;Parâmetros!$E$19,$G13737-1,$G13737)</f>
        <v>0</v>
      </c>
    </row>
    <row r="13738" spans="1:19" x14ac:dyDescent="0.25">
      <c r="A13738" s="116"/>
      <c r="B13738" s="65"/>
      <c r="C13738" s="65"/>
      <c r="D13738" s="66"/>
      <c r="E13738" s="67"/>
      <c r="F13738" s="65"/>
      <c r="G13738" s="66"/>
      <c r="J13738" s="65"/>
      <c r="K13738" s="65"/>
      <c r="L13738" s="66"/>
      <c r="M13738" s="65"/>
      <c r="N13738" s="65"/>
      <c r="O13738" s="65"/>
      <c r="P13738" s="66"/>
      <c r="Q13738" s="31">
        <f t="shared" si="428"/>
        <v>9999</v>
      </c>
      <c r="R13738" s="31" t="str">
        <f t="shared" si="429"/>
        <v/>
      </c>
      <c r="S13738" s="29">
        <f>IF($Q13738&lt;Parâmetros!$E$19,$G13738-1,$G13738)</f>
        <v>0</v>
      </c>
    </row>
    <row r="13739" spans="1:19" x14ac:dyDescent="0.25">
      <c r="A13739" s="116"/>
      <c r="B13739" s="65"/>
      <c r="C13739" s="65"/>
      <c r="D13739" s="66"/>
      <c r="E13739" s="67"/>
      <c r="F13739" s="65"/>
      <c r="G13739" s="66"/>
      <c r="J13739" s="65"/>
      <c r="K13739" s="65"/>
      <c r="L13739" s="66"/>
      <c r="M13739" s="65"/>
      <c r="N13739" s="65"/>
      <c r="O13739" s="65"/>
      <c r="P13739" s="66"/>
      <c r="Q13739" s="31">
        <f t="shared" si="428"/>
        <v>9999</v>
      </c>
      <c r="R13739" s="31" t="str">
        <f t="shared" si="429"/>
        <v/>
      </c>
      <c r="S13739" s="29">
        <f>IF($Q13739&lt;Parâmetros!$E$19,$G13739-1,$G13739)</f>
        <v>0</v>
      </c>
    </row>
    <row r="13740" spans="1:19" x14ac:dyDescent="0.25">
      <c r="A13740" s="116"/>
      <c r="B13740" s="65"/>
      <c r="C13740" s="65"/>
      <c r="D13740" s="66"/>
      <c r="E13740" s="67"/>
      <c r="F13740" s="65"/>
      <c r="G13740" s="66"/>
      <c r="J13740" s="65"/>
      <c r="K13740" s="65"/>
      <c r="L13740" s="66"/>
      <c r="M13740" s="65"/>
      <c r="N13740" s="65"/>
      <c r="O13740" s="65"/>
      <c r="P13740" s="66"/>
      <c r="Q13740" s="31">
        <f t="shared" si="428"/>
        <v>9999</v>
      </c>
      <c r="R13740" s="31" t="str">
        <f t="shared" si="429"/>
        <v/>
      </c>
      <c r="S13740" s="29">
        <f>IF($Q13740&lt;Parâmetros!$E$19,$G13740-1,$G13740)</f>
        <v>0</v>
      </c>
    </row>
    <row r="13741" spans="1:19" x14ac:dyDescent="0.25">
      <c r="A13741" s="116"/>
      <c r="B13741" s="65"/>
      <c r="C13741" s="65"/>
      <c r="D13741" s="66"/>
      <c r="E13741" s="67"/>
      <c r="F13741" s="65"/>
      <c r="G13741" s="66"/>
      <c r="J13741" s="65"/>
      <c r="K13741" s="65"/>
      <c r="L13741" s="66"/>
      <c r="M13741" s="65"/>
      <c r="N13741" s="65"/>
      <c r="O13741" s="65"/>
      <c r="P13741" s="66"/>
      <c r="Q13741" s="31">
        <f t="shared" si="428"/>
        <v>9999</v>
      </c>
      <c r="R13741" s="31" t="str">
        <f t="shared" si="429"/>
        <v/>
      </c>
      <c r="S13741" s="29">
        <f>IF($Q13741&lt;Parâmetros!$E$19,$G13741-1,$G13741)</f>
        <v>0</v>
      </c>
    </row>
    <row r="13742" spans="1:19" x14ac:dyDescent="0.25">
      <c r="A13742" s="116"/>
      <c r="B13742" s="65"/>
      <c r="C13742" s="65"/>
      <c r="D13742" s="66"/>
      <c r="E13742" s="67"/>
      <c r="F13742" s="65"/>
      <c r="G13742" s="66"/>
      <c r="J13742" s="65"/>
      <c r="K13742" s="65"/>
      <c r="L13742" s="66"/>
      <c r="M13742" s="65"/>
      <c r="N13742" s="65"/>
      <c r="O13742" s="65"/>
      <c r="P13742" s="66"/>
      <c r="Q13742" s="31">
        <f t="shared" si="428"/>
        <v>9999</v>
      </c>
      <c r="R13742" s="31" t="str">
        <f t="shared" si="429"/>
        <v/>
      </c>
      <c r="S13742" s="29">
        <f>IF($Q13742&lt;Parâmetros!$E$19,$G13742-1,$G13742)</f>
        <v>0</v>
      </c>
    </row>
    <row r="13743" spans="1:19" x14ac:dyDescent="0.25">
      <c r="A13743" s="116"/>
      <c r="B13743" s="65"/>
      <c r="C13743" s="65"/>
      <c r="D13743" s="66"/>
      <c r="E13743" s="67"/>
      <c r="F13743" s="65"/>
      <c r="G13743" s="66"/>
      <c r="J13743" s="65"/>
      <c r="K13743" s="65"/>
      <c r="L13743" s="66"/>
      <c r="M13743" s="65"/>
      <c r="N13743" s="65"/>
      <c r="O13743" s="65"/>
      <c r="P13743" s="66"/>
      <c r="Q13743" s="31">
        <f t="shared" si="428"/>
        <v>9999</v>
      </c>
      <c r="R13743" s="31" t="str">
        <f t="shared" si="429"/>
        <v/>
      </c>
      <c r="S13743" s="29">
        <f>IF($Q13743&lt;Parâmetros!$E$19,$G13743-1,$G13743)</f>
        <v>0</v>
      </c>
    </row>
    <row r="13744" spans="1:19" x14ac:dyDescent="0.25">
      <c r="A13744" s="116"/>
      <c r="B13744" s="65"/>
      <c r="C13744" s="65"/>
      <c r="D13744" s="66"/>
      <c r="E13744" s="67"/>
      <c r="F13744" s="65"/>
      <c r="G13744" s="66"/>
      <c r="J13744" s="65"/>
      <c r="K13744" s="65"/>
      <c r="L13744" s="66"/>
      <c r="M13744" s="65"/>
      <c r="N13744" s="65"/>
      <c r="O13744" s="65"/>
      <c r="P13744" s="66"/>
      <c r="Q13744" s="31">
        <f t="shared" si="428"/>
        <v>9999</v>
      </c>
      <c r="R13744" s="31" t="str">
        <f t="shared" si="429"/>
        <v/>
      </c>
      <c r="S13744" s="29">
        <f>IF($Q13744&lt;Parâmetros!$E$19,$G13744-1,$G13744)</f>
        <v>0</v>
      </c>
    </row>
    <row r="13745" spans="1:19" x14ac:dyDescent="0.25">
      <c r="A13745" s="116"/>
      <c r="B13745" s="65"/>
      <c r="C13745" s="65"/>
      <c r="D13745" s="66"/>
      <c r="E13745" s="67"/>
      <c r="F13745" s="65"/>
      <c r="G13745" s="66"/>
      <c r="J13745" s="65"/>
      <c r="K13745" s="65"/>
      <c r="L13745" s="66"/>
      <c r="M13745" s="65"/>
      <c r="N13745" s="65"/>
      <c r="O13745" s="65"/>
      <c r="P13745" s="66"/>
      <c r="Q13745" s="31">
        <f t="shared" si="428"/>
        <v>9999</v>
      </c>
      <c r="R13745" s="31" t="str">
        <f t="shared" si="429"/>
        <v/>
      </c>
      <c r="S13745" s="29">
        <f>IF($Q13745&lt;Parâmetros!$E$19,$G13745-1,$G13745)</f>
        <v>0</v>
      </c>
    </row>
    <row r="13746" spans="1:19" x14ac:dyDescent="0.25">
      <c r="A13746" s="116"/>
      <c r="B13746" s="65"/>
      <c r="C13746" s="65"/>
      <c r="D13746" s="66"/>
      <c r="E13746" s="67"/>
      <c r="F13746" s="65"/>
      <c r="G13746" s="66"/>
      <c r="J13746" s="65"/>
      <c r="K13746" s="65"/>
      <c r="L13746" s="66"/>
      <c r="M13746" s="65"/>
      <c r="N13746" s="65"/>
      <c r="O13746" s="65"/>
      <c r="P13746" s="66"/>
      <c r="Q13746" s="31">
        <f t="shared" si="428"/>
        <v>9999</v>
      </c>
      <c r="R13746" s="31" t="str">
        <f t="shared" si="429"/>
        <v/>
      </c>
      <c r="S13746" s="29">
        <f>IF($Q13746&lt;Parâmetros!$E$19,$G13746-1,$G13746)</f>
        <v>0</v>
      </c>
    </row>
    <row r="13747" spans="1:19" x14ac:dyDescent="0.25">
      <c r="A13747" s="116"/>
      <c r="B13747" s="65"/>
      <c r="C13747" s="65"/>
      <c r="D13747" s="66"/>
      <c r="E13747" s="67"/>
      <c r="F13747" s="65"/>
      <c r="G13747" s="66"/>
      <c r="J13747" s="65"/>
      <c r="K13747" s="65"/>
      <c r="L13747" s="66"/>
      <c r="M13747" s="65"/>
      <c r="N13747" s="65"/>
      <c r="O13747" s="65"/>
      <c r="P13747" s="66"/>
      <c r="Q13747" s="31">
        <f t="shared" si="428"/>
        <v>9999</v>
      </c>
      <c r="R13747" s="31" t="str">
        <f t="shared" si="429"/>
        <v/>
      </c>
      <c r="S13747" s="29">
        <f>IF($Q13747&lt;Parâmetros!$E$19,$G13747-1,$G13747)</f>
        <v>0</v>
      </c>
    </row>
    <row r="13748" spans="1:19" x14ac:dyDescent="0.25">
      <c r="K13748" s="106"/>
    </row>
    <row r="13753" spans="1:19" x14ac:dyDescent="0.25">
      <c r="C13753" s="65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 filterMode="1"/>
  <dimension ref="A1:AD2090"/>
  <sheetViews>
    <sheetView zoomScale="85" zoomScaleNormal="85" workbookViewId="0">
      <pane xSplit="2" ySplit="1" topLeftCell="H534" activePane="bottomRight" state="frozen"/>
      <selection pane="topRight" activeCell="C1" sqref="C1"/>
      <selection pane="bottomLeft" activeCell="A2" sqref="A2"/>
      <selection pane="bottomRight" activeCell="K541" sqref="K541"/>
    </sheetView>
  </sheetViews>
  <sheetFormatPr defaultColWidth="8.7109375" defaultRowHeight="15" x14ac:dyDescent="0.25"/>
  <cols>
    <col min="1" max="1" width="16.42578125" bestFit="1" customWidth="1"/>
    <col min="2" max="2" width="31" bestFit="1" customWidth="1"/>
    <col min="3" max="3" width="21.140625" bestFit="1" customWidth="1"/>
    <col min="4" max="4" width="16.42578125" bestFit="1" customWidth="1"/>
    <col min="5" max="5" width="15.140625" bestFit="1" customWidth="1"/>
    <col min="6" max="6" width="11.28515625" bestFit="1" customWidth="1"/>
    <col min="7" max="7" width="9.85546875" bestFit="1" customWidth="1"/>
    <col min="8" max="8" width="14.7109375" bestFit="1" customWidth="1"/>
    <col min="9" max="9" width="23.5703125" bestFit="1" customWidth="1"/>
    <col min="10" max="10" width="21.7109375" bestFit="1" customWidth="1"/>
    <col min="11" max="11" width="21.140625" bestFit="1" customWidth="1"/>
    <col min="12" max="12" width="16.7109375" bestFit="1" customWidth="1"/>
    <col min="13" max="13" width="17.28515625" bestFit="1" customWidth="1"/>
    <col min="14" max="14" width="19.42578125" bestFit="1" customWidth="1"/>
    <col min="15" max="15" width="11.42578125" bestFit="1" customWidth="1"/>
    <col min="16" max="16" width="14.7109375" bestFit="1" customWidth="1"/>
    <col min="17" max="17" width="16.28515625" bestFit="1" customWidth="1"/>
    <col min="18" max="18" width="15.5703125" bestFit="1" customWidth="1"/>
    <col min="19" max="19" width="18.140625" bestFit="1" customWidth="1"/>
    <col min="20" max="20" width="20.42578125" bestFit="1" customWidth="1"/>
    <col min="21" max="21" width="17.42578125" bestFit="1" customWidth="1"/>
    <col min="22" max="22" width="77.28515625" bestFit="1" customWidth="1"/>
    <col min="23" max="23" width="15.5703125" bestFit="1" customWidth="1"/>
    <col min="24" max="24" width="17.42578125" bestFit="1" customWidth="1"/>
    <col min="25" max="25" width="31.85546875" bestFit="1" customWidth="1"/>
    <col min="26" max="26" width="17.140625" bestFit="1" customWidth="1"/>
    <col min="27" max="27" width="20.140625" bestFit="1" customWidth="1"/>
    <col min="28" max="28" width="22.7109375" bestFit="1" customWidth="1"/>
    <col min="29" max="29" width="14.28515625" bestFit="1" customWidth="1"/>
    <col min="30" max="30" width="38.140625" bestFit="1" customWidth="1"/>
  </cols>
  <sheetData>
    <row r="1" spans="1:30" ht="31.5" customHeight="1" x14ac:dyDescent="0.25">
      <c r="A1" s="5" t="s">
        <v>2</v>
      </c>
      <c r="B1" s="5" t="s">
        <v>3</v>
      </c>
      <c r="C1" s="5" t="s">
        <v>4</v>
      </c>
      <c r="D1" s="5" t="s">
        <v>231</v>
      </c>
      <c r="E1" s="5" t="s">
        <v>742</v>
      </c>
      <c r="F1" s="5" t="s">
        <v>241</v>
      </c>
      <c r="G1" s="5" t="s">
        <v>743</v>
      </c>
      <c r="H1" s="24" t="s">
        <v>744</v>
      </c>
      <c r="I1" s="24" t="s">
        <v>745</v>
      </c>
      <c r="J1" s="24" t="s">
        <v>746</v>
      </c>
      <c r="K1" s="5" t="s">
        <v>747</v>
      </c>
      <c r="L1" s="5" t="s">
        <v>748</v>
      </c>
      <c r="M1" s="5" t="s">
        <v>749</v>
      </c>
      <c r="N1" s="5" t="s">
        <v>750</v>
      </c>
      <c r="O1" s="5" t="s">
        <v>9</v>
      </c>
      <c r="P1" s="5" t="s">
        <v>751</v>
      </c>
      <c r="Q1" s="5" t="s">
        <v>752</v>
      </c>
      <c r="R1" s="5" t="s">
        <v>753</v>
      </c>
      <c r="S1" s="5" t="s">
        <v>754</v>
      </c>
      <c r="T1" s="5" t="s">
        <v>755</v>
      </c>
      <c r="U1" s="5" t="s">
        <v>756</v>
      </c>
      <c r="V1" s="24" t="s">
        <v>757</v>
      </c>
      <c r="W1" s="24" t="s">
        <v>758</v>
      </c>
      <c r="X1" s="24" t="s">
        <v>759</v>
      </c>
      <c r="Y1" s="24" t="s">
        <v>760</v>
      </c>
      <c r="Z1" s="24" t="s">
        <v>761</v>
      </c>
      <c r="AA1" s="24" t="s">
        <v>762</v>
      </c>
      <c r="AB1" s="24" t="s">
        <v>763</v>
      </c>
      <c r="AC1" s="64" t="s">
        <v>764</v>
      </c>
      <c r="AD1" s="64" t="s">
        <v>765</v>
      </c>
    </row>
    <row r="2" spans="1:30" ht="15" hidden="1" customHeight="1" x14ac:dyDescent="0.25">
      <c r="A2" s="31">
        <v>9218</v>
      </c>
      <c r="B2" s="17" t="s">
        <v>41</v>
      </c>
      <c r="C2" s="17" t="str">
        <f>IFERROR(INDEX(Cadastro!$C$5:$C$243,$AB2),"NÃO INFORMADO")</f>
        <v>INS</v>
      </c>
      <c r="D2" s="17" t="str">
        <f>IFERROR(INDEX(Cadastro!$D$5:$D$243,$AB2),"")</f>
        <v>Férias</v>
      </c>
      <c r="E2" s="17" t="str">
        <f>IFERROR(INDEX(Cadastro!$G$5:$G$243,$AB2),"")</f>
        <v>Férias</v>
      </c>
      <c r="F2" s="29">
        <v>46300</v>
      </c>
      <c r="G2" s="32" t="str">
        <f t="shared" ref="G2:G65" si="0">CHOOSE(WEEKDAY($F2,1),"dom","seg","ter","qua","qui","sex","sáb")</f>
        <v>seg</v>
      </c>
      <c r="H2" s="31" t="str">
        <f>IF($L2=0,"",_xlfn.MINIFS(Dados!$Q:$Q,Dados!$A:$A,$A2,Dados!$S:$S,$F2))</f>
        <v/>
      </c>
      <c r="I2" s="31" t="str">
        <f>IF($H2="","",_xlfn.MAXIFS(Dados!$R:$R,Dados!$A:$A,$A2,Dados!$S:$S,$F2))</f>
        <v/>
      </c>
      <c r="J2" s="32" t="str">
        <f>IF($D2&lt;&gt;"Folguista","",IFERROR(INDEX(Parâmetros!$D$52:$G$52,1,MIN(4,MAX(1,$W2))),""))</f>
        <v/>
      </c>
      <c r="K2" s="32" t="str">
        <f>IF(OR($AC2&lt;&gt;"",$Y2="Folga",$Y2="Folga trabalhada",$Y2="Férias (cadastro)",$Y2="Férias / afastamento",$Y2="Indeterminado (início da série)"),"",IF(OR($D2="6x1",$D2="FF 6x1"),IF(OR(WEEKDAY($F2,2)=6,WEEKDAY($F2,2)=7),"6x1 sáb/dom","6x1"),IF($D2="5x2","5x2",IF($H2="",IF($D2="Folguista",$J2,$E2),IF(OR($H2&gt;=Parâmetros!$E$18,$H2&lt;Parâmetros!$E$19),"C",IF($H2&lt;Parâmetros!$E$20,"A","B"))))))</f>
        <v/>
      </c>
      <c r="L2" s="30">
        <f>SUMIFS(Dados!$E:$E,Dados!$A:$A,$A2,Dados!$S:$S,$F2)</f>
        <v>0</v>
      </c>
      <c r="M2" s="30" t="str">
        <f>IFERROR(INDEX(Parâmetros!$E$6:$E$11,MATCH($K2,Parâmetros!$A$6:$A$11,0)),"")</f>
        <v/>
      </c>
      <c r="N2" s="33" t="str">
        <f t="shared" ref="N2:N65" si="1">IFERROR($L2/$M2,"")</f>
        <v/>
      </c>
      <c r="O2" s="33">
        <f>Parâmetros!$E$13</f>
        <v>0.8</v>
      </c>
      <c r="P2" s="32" t="str">
        <f>IF(OR($M2="",$F2&gt;Parâmetros!$E$14),"Não","Sim")</f>
        <v>Não</v>
      </c>
      <c r="Q2" s="32" t="str">
        <f t="shared" ref="Q2:Q65" si="2">IF($P2="Não","",IF($L2&gt;0,"Sim","Não"))</f>
        <v/>
      </c>
      <c r="R2" s="32" t="str">
        <f t="shared" ref="R2:R65" si="3">IF($Q2&lt;&gt;"Sim","",IF($N2&gt;=$O2,"Sim","Não"))</f>
        <v/>
      </c>
      <c r="S2" s="30" t="str">
        <f t="shared" ref="S2:S65" si="4">IF($Q2&lt;&gt;"Sim","",MAX(0,$M2*$O2-$L2))</f>
        <v/>
      </c>
      <c r="T2" s="32" t="str">
        <f>IF($Q2&lt;&gt;"Sim","",IF($N2&gt;Parâmetros!$E$15,"Sim","Não"))</f>
        <v/>
      </c>
      <c r="U2" s="17" t="str">
        <f t="shared" ref="U2:U65" si="5">IF($AC2&lt;&gt;"",$AC2,IF($P2="Não",IF($Y2="Folga","Folga",IF(LEFT($Y2,6)="Férias","Férias / afastamento",IF($Y2="Indeterminado (início da série)","Início da série","Fora da apuração"))),IF($Q2="Não","Falta de registro",IF($R2="Sim","Na meta","Abaixo da meta"))))</f>
        <v>Férias / afastamento</v>
      </c>
      <c r="V2" s="17" t="str">
        <f>IF($AC2&lt;&gt;"",IF($L2&gt;0,"ATENÇÃO · apontou em dia de "&amp;LOWER($AC2)&amp;" cadastrado","Exceção cadastrada · "&amp;$AC2)&amp;IF($AD2="",""," · "&amp;$AD2),IF($E2="Férias",IF($L2&gt;0,"ATENÇÃO · apontou estando de férias no cadastro","Férias no cadastro"),IF($Y2="Férias / afastamento","Afastamento · "&amp;($Z2+$AA2-1)&amp;" dias seguidos sem apontamento",IF($Y2="Folga trabalhada","ATENÇÃO · apontou em dia de folga da escala 5x2",IF($Y2="Folga",IF(AND($D2="5x2",OR(WEEKDAY($F2,2)=6,WEEKDAY($F2,2)=7)),"Folga de fim de semana da escala 5x2",IF(AND(OR($D2="6x1",$D2="FF 6x1"),WEEKDAY($F2,2)=6,FALSE()),"Folga de fim de semana · apontou no domingo anterior",IF(AND(OR($D2="6x1",$D2="FF 6x1"),WEEKDAY($F2,2)=7,AND($A2=$A1,$L1&gt;0)),"Folga de fim de semana · apontou no sábado",IF(AND(OR($D2="6x1",$D2="FF 6x1"),OR(WEEKDAY($F2,2)=6,WEEKDAY($F2,2)=7)),"Folga de fim de semana · sem apontamento no sábado nem no domingo","Folga prevista pelo ciclo")))),IF($Y2="Indeterminado (início da série)","Sem histórico anterior — informe o dia do ciclo no Cadastro",IF($Y2="Falta de registro",IF(OR(OR($D2="6x1",$D2="FF 6x1"),$D2="5x2"),"FALTA DE REGISTRO · dia útil da escala "&amp;$E2,"FALTA DE REGISTRO · dia "&amp;$W2&amp;" de "&amp;IFERROR(INDEX(Parâmetros!$B$39:$B$48,MATCH($E2,Parâmetros!$A$39:$A$48,0)),99)&amp;" do ciclo"),IF(OR($D2="6x1",$D2="FF 6x1"),IF(OR(AND(WEEKDAY($F2,2)=6,AND($A2=$A3,$L3&gt;0)),AND(WEEKDAY($F2,2)=7,AND($A2=$A1,$L1&gt;0))),"ATENÇÃO · apontou sábado e domingo no mesmo fim de semana",IF(OR(WEEKDAY($F2,2)=6,WEEKDAY($F2,2)=7),"Jornada de fim de semana do 6x1",IF(OR($H2&gt;=Parâmetros!$E$20,$H2&lt;Parâmetros!$E$19),"ATENÇÃO · 6x1 apontou fora do horário diurno","Jornada fixa do 6x1"))),IF($D2="5x2","Jornada fixa do 5x2",IF($D2="Folguista",IF($J2=$K2,"Evidência confirma sequência","DIVERGE · sequência "&amp;$J2&amp;" × evidência "&amp;$K2),IF($K2=$E2,"Evidência confirma cadastro","DIVERGE · cadastro "&amp;$E2&amp;" × evidência "&amp;$K2)))))))))))</f>
        <v>Férias no cadastro</v>
      </c>
      <c r="W2" s="34">
        <f>IF(OR(OR($D2="6x1",$D2="FF 6x1"),$D2="5x2"),"",IF($AB2&lt;&gt;$AB1,IF(IFERROR(INDEX(Cadastro!$F$5:$F$243,$AB2),"")="",IF($L2&gt;0,1,0),IF(IFERROR(INDEX(Cadastro!$F$5:$F$243,$AB2),"")&lt;=IFERROR(INDEX(Parâmetros!$B$39:$B$48,MATCH($E2,Parâmetros!$A$39:$A$48,0)),99),IFERROR(INDEX(Cadastro!$F$5:$F$243,$AB2),""),0)),IF($L2&gt;0,IF(N($X1)&gt;0,1,N($W1)+1),IF(AND($L2=0,OR(N($W1)&gt;=IFERROR(INDEX(Parâmetros!$B$39:$B$48,MATCH($E2,Parâmetros!$A$39:$A$48,0)),99),AND(N($X1)&gt;0,N($X1)&lt;IFERROR(INDEX(Parâmetros!$C$39:$C$48,MATCH($E2,Parâmetros!$A$39:$A$48,0)),0)))),0,N($W1)+1))))</f>
        <v>0</v>
      </c>
      <c r="X2" s="34">
        <f>IF(OR(OR($D2="6x1",$D2="FF 6x1"),$D2="5x2"),"",IF($AB2&lt;&gt;$AB1,IF(IFERROR(INDEX(Cadastro!$F$5:$F$243,$AB2),"")="",0,IF(IFERROR(INDEX(Cadastro!$F$5:$F$243,$AB2),"")&gt;IFERROR(INDEX(Parâmetros!$B$39:$B$48,MATCH($E2,Parâmetros!$A$39:$A$48,0)),99),IFERROR(INDEX(Cadastro!$F$5:$F$243,$AB2),"")-IFERROR(INDEX(Parâmetros!$B$39:$B$48,MATCH($E2,Parâmetros!$A$39:$A$48,0)),99),0)),IF(AND($L2=0,OR(N($W1)&gt;=IFERROR(INDEX(Parâmetros!$B$39:$B$48,MATCH($E2,Parâmetros!$A$39:$A$48,0)),99),AND(N($X1)&gt;0,N($X1)&lt;IFERROR(INDEX(Parâmetros!$C$39:$C$48,MATCH($E2,Parâmetros!$A$39:$A$48,0)),0)))),N($X1)+1,0)))</f>
        <v>0</v>
      </c>
      <c r="Y2" t="str">
        <f>IF($AC2&lt;&gt;"",IF($L2&gt;0,$AC2&amp;" · com apontamento",$AC2),IF($E2="Férias",IF($L2&gt;0,"Férias · com apontamento","Férias (cadastro)"),IF(($Z2+$AA2-1)&gt;Parâmetros!$E$16,"Férias / afastamento",IF(AND($D2="5x2",OR(WEEKDAY($F2,2)=6,WEEKDAY($F2,2)=7)),IF($L2&gt;0,"Folga trabalhada","Folga"),IF($L2&gt;0,"Trabalhado",IF(OR(OR($D2="6x1",$D2="FF 6x1"),$D2="5x2"),IF(AND(OR($D2="6x1",$D2="FF 6x1"),OR(WEEKDAY($F2,2)=6,WEEKDAY($F2,2)=7)),"Folga","Falta de registro"),IF(AND($AB2&lt;&gt;$AB1,IFERROR(INDEX(Cadastro!$F$5:$F$243,$AB2),"")=""),"Indeterminado (início da série)",IF($X2&gt;0,"Folga","Falta de registro"))))))))</f>
        <v>Férias (cadastro)</v>
      </c>
      <c r="Z2" s="34">
        <f>IF(OR($L2&gt;0,$F2&gt;Parâmetros!$E$14),0,IF($A2&lt;&gt;$A1,1,N($Z1)+1))</f>
        <v>1</v>
      </c>
      <c r="AA2" s="34">
        <f>IF(OR($L2&gt;0,$F2&gt;Parâmetros!$E$14),0,IF(OR($A2&lt;&gt;$A3,$F3&gt;Parâmetros!$E$14),1,N($AA3)+1))</f>
        <v>9</v>
      </c>
      <c r="AB2" s="31">
        <f>IFERROR(MATCH($A2&amp;"|"&amp;TEXT(_xlfn.MAXIFS(Cadastro!$E$5:$E$243,Cadastro!$A$5:$A$243,$A2,Cadastro!$E$5:$E$243,"&lt;="&amp;$F2),"yyyymmdd"),Cadastro!$I$5:$I$243,0),"")</f>
        <v>4</v>
      </c>
      <c r="AC2" t="str">
        <f>IFERROR(_xlfn.SINGLE(INDEX(Exceções!$D$5:$D$203,MATCH($A2&amp;"|"&amp;$F2,Exceções!$F$5:$F$203,0))),"")</f>
        <v/>
      </c>
      <c r="AD2" t="str">
        <f>IF($AC2="","",IFERROR(_xlfn.SINGLE(INDEX(Exceções!$E$5:$E$203,MATCH($A2&amp;"|"&amp;$F2,Exceções!$F$5:$F$203,0))),""))</f>
        <v/>
      </c>
    </row>
    <row r="3" spans="1:30" ht="15" hidden="1" customHeight="1" x14ac:dyDescent="0.25">
      <c r="A3" s="31">
        <v>9218</v>
      </c>
      <c r="B3" s="17" t="s">
        <v>41</v>
      </c>
      <c r="C3" s="17" t="str">
        <f>IFERROR(INDEX(Cadastro!$C$5:$C$243,$AB3),"NÃO INFORMADO")</f>
        <v>INS</v>
      </c>
      <c r="D3" s="17" t="str">
        <f>IFERROR(INDEX(Cadastro!$D$5:$D$243,$AB3),"")</f>
        <v>Férias</v>
      </c>
      <c r="E3" s="17" t="str">
        <f>IFERROR(INDEX(Cadastro!$G$5:$G$243,$AB3),"")</f>
        <v>Férias</v>
      </c>
      <c r="F3" s="29">
        <v>46301</v>
      </c>
      <c r="G3" s="32" t="str">
        <f t="shared" si="0"/>
        <v>ter</v>
      </c>
      <c r="H3" s="31" t="str">
        <f>IF($L3=0,"",_xlfn.MINIFS(Dados!$Q:$Q,Dados!$A:$A,$A3,Dados!$S:$S,$F3))</f>
        <v/>
      </c>
      <c r="I3" s="31" t="str">
        <f>IF($H3="","",_xlfn.MAXIFS(Dados!$R:$R,Dados!$A:$A,$A3,Dados!$S:$S,$F3))</f>
        <v/>
      </c>
      <c r="J3" s="32" t="str">
        <f>IF($D3&lt;&gt;"Folguista","",IFERROR(INDEX(Parâmetros!$D$52:$G$52,1,MIN(4,MAX(1,$W3))),""))</f>
        <v/>
      </c>
      <c r="K3" s="32" t="str">
        <f>IF(OR($AC3&lt;&gt;"",$Y3="Folga",$Y3="Folga trabalhada",$Y3="Férias (cadastro)",$Y3="Férias / afastamento",$Y3="Indeterminado (início da série)"),"",IF(OR($D3="6x1",$D3="FF 6x1"),IF(OR(WEEKDAY($F3,2)=6,WEEKDAY($F3,2)=7),"6x1 sáb/dom","6x1"),IF($D3="5x2","5x2",IF($H3="",IF($D3="Folguista",$J3,$E3),IF(OR($H3&gt;=Parâmetros!$E$18,$H3&lt;Parâmetros!$E$19),"C",IF($H3&lt;Parâmetros!$E$20,"A","B"))))))</f>
        <v/>
      </c>
      <c r="L3" s="30">
        <f>SUMIFS(Dados!$E:$E,Dados!$A:$A,$A3,Dados!$S:$S,$F3)</f>
        <v>0</v>
      </c>
      <c r="M3" s="30" t="str">
        <f>IFERROR(INDEX(Parâmetros!$E$6:$E$11,MATCH($K3,Parâmetros!$A$6:$A$11,0)),"")</f>
        <v/>
      </c>
      <c r="N3" s="33" t="str">
        <f t="shared" si="1"/>
        <v/>
      </c>
      <c r="O3" s="33">
        <f>Parâmetros!$E$13</f>
        <v>0.8</v>
      </c>
      <c r="P3" s="32" t="str">
        <f>IF(OR($M3="",$F3&gt;Parâmetros!$E$14),"Não","Sim")</f>
        <v>Não</v>
      </c>
      <c r="Q3" s="32" t="str">
        <f t="shared" si="2"/>
        <v/>
      </c>
      <c r="R3" s="32" t="str">
        <f t="shared" si="3"/>
        <v/>
      </c>
      <c r="S3" s="30" t="str">
        <f t="shared" si="4"/>
        <v/>
      </c>
      <c r="T3" s="32" t="str">
        <f>IF($Q3&lt;&gt;"Sim","",IF($N3&gt;Parâmetros!$E$15,"Sim","Não"))</f>
        <v/>
      </c>
      <c r="U3" s="17" t="str">
        <f t="shared" si="5"/>
        <v>Férias / afastamento</v>
      </c>
      <c r="V3" s="17" t="str">
        <f>IF($AC3&lt;&gt;"",IF($L3&gt;0,"ATENÇÃO · apontou em dia de "&amp;LOWER($AC3)&amp;" cadastrado","Exceção cadastrada · "&amp;$AC3)&amp;IF($AD3="",""," · "&amp;$AD3),IF($E3="Férias",IF($L3&gt;0,"ATENÇÃO · apontou estando de férias no cadastro","Férias no cadastro"),IF($Y3="Férias / afastamento","Afastamento · "&amp;($Z3+$AA3-1)&amp;" dias seguidos sem apontamento",IF($Y3="Folga trabalhada","ATENÇÃO · apontou em dia de folga da escala 5x2",IF($Y3="Folga",IF(AND($D3="5x2",OR(WEEKDAY($F3,2)=6,WEEKDAY($F3,2)=7)),"Folga de fim de semana da escala 5x2",IF(AND(OR($D3="6x1",$D3="FF 6x1"),WEEKDAY($F3,2)=6,FALSE()),"Folga de fim de semana · apontou no domingo anterior",IF(AND(OR($D3="6x1",$D3="FF 6x1"),WEEKDAY($F3,2)=7,AND($A3=$A2,$L2&gt;0)),"Folga de fim de semana · apontou no sábado",IF(AND(OR($D3="6x1",$D3="FF 6x1"),OR(WEEKDAY($F3,2)=6,WEEKDAY($F3,2)=7)),"Folga de fim de semana · sem apontamento no sábado nem no domingo","Folga prevista pelo ciclo")))),IF($Y3="Indeterminado (início da série)","Sem histórico anterior — informe o dia do ciclo no Cadastro",IF($Y3="Falta de registro",IF(OR(OR($D3="6x1",$D3="FF 6x1"),$D3="5x2"),"FALTA DE REGISTRO · dia útil da escala "&amp;$E3,"FALTA DE REGISTRO · dia "&amp;$W3&amp;" de "&amp;IFERROR(INDEX(Parâmetros!$B$39:$B$48,MATCH($E3,Parâmetros!$A$39:$A$48,0)),99)&amp;" do ciclo"),IF(OR($D3="6x1",$D3="FF 6x1"),IF(OR(AND(WEEKDAY($F3,2)=6,AND($A3=$A4,$L4&gt;0)),AND(WEEKDAY($F3,2)=7,AND($A3=$A2,$L2&gt;0))),"ATENÇÃO · apontou sábado e domingo no mesmo fim de semana",IF(OR(WEEKDAY($F3,2)=6,WEEKDAY($F3,2)=7),"Jornada de fim de semana do 6x1",IF(OR($H3&gt;=Parâmetros!$E$20,$H3&lt;Parâmetros!$E$19),"ATENÇÃO · 6x1 apontou fora do horário diurno","Jornada fixa do 6x1"))),IF($D3="5x2","Jornada fixa do 5x2",IF($D3="Folguista",IF($J3=$K3,"Evidência confirma sequência","DIVERGE · sequência "&amp;$J3&amp;" × evidência "&amp;$K3),IF($K3=$E3,"Evidência confirma cadastro","DIVERGE · cadastro "&amp;$E3&amp;" × evidência "&amp;$K3)))))))))))</f>
        <v>Férias no cadastro</v>
      </c>
      <c r="W3" s="34">
        <f>IF(OR(OR($D3="6x1",$D3="FF 6x1"),$D3="5x2"),"",IF($AB3&lt;&gt;$AB2,IF(IFERROR(INDEX(Cadastro!$F$5:$F$243,$AB3),"")="",IF($L3&gt;0,1,0),IF(IFERROR(INDEX(Cadastro!$F$5:$F$243,$AB3),"")&lt;=IFERROR(INDEX(Parâmetros!$B$39:$B$48,MATCH($E3,Parâmetros!$A$39:$A$48,0)),99),IFERROR(INDEX(Cadastro!$F$5:$F$243,$AB3),""),0)),IF($L3&gt;0,IF(N($X2)&gt;0,1,N($W2)+1),IF(AND($L3=0,OR(N($W2)&gt;=IFERROR(INDEX(Parâmetros!$B$39:$B$48,MATCH($E3,Parâmetros!$A$39:$A$48,0)),99),AND(N($X2)&gt;0,N($X2)&lt;IFERROR(INDEX(Parâmetros!$C$39:$C$48,MATCH($E3,Parâmetros!$A$39:$A$48,0)),0)))),0,N($W2)+1))))</f>
        <v>1</v>
      </c>
      <c r="X3" s="34">
        <f>IF(OR(OR($D3="6x1",$D3="FF 6x1"),$D3="5x2"),"",IF($AB3&lt;&gt;$AB2,IF(IFERROR(INDEX(Cadastro!$F$5:$F$243,$AB3),"")="",0,IF(IFERROR(INDEX(Cadastro!$F$5:$F$243,$AB3),"")&gt;IFERROR(INDEX(Parâmetros!$B$39:$B$48,MATCH($E3,Parâmetros!$A$39:$A$48,0)),99),IFERROR(INDEX(Cadastro!$F$5:$F$243,$AB3),"")-IFERROR(INDEX(Parâmetros!$B$39:$B$48,MATCH($E3,Parâmetros!$A$39:$A$48,0)),99),0)),IF(AND($L3=0,OR(N($W2)&gt;=IFERROR(INDEX(Parâmetros!$B$39:$B$48,MATCH($E3,Parâmetros!$A$39:$A$48,0)),99),AND(N($X2)&gt;0,N($X2)&lt;IFERROR(INDEX(Parâmetros!$C$39:$C$48,MATCH($E3,Parâmetros!$A$39:$A$48,0)),0)))),N($X2)+1,0)))</f>
        <v>0</v>
      </c>
      <c r="Y3" t="str">
        <f>IF($AC3&lt;&gt;"",IF($L3&gt;0,$AC3&amp;" · com apontamento",$AC3),IF($E3="Férias",IF($L3&gt;0,"Férias · com apontamento","Férias (cadastro)"),IF(($Z3+$AA3-1)&gt;Parâmetros!$E$16,"Férias / afastamento",IF(AND($D3="5x2",OR(WEEKDAY($F3,2)=6,WEEKDAY($F3,2)=7)),IF($L3&gt;0,"Folga trabalhada","Folga"),IF($L3&gt;0,"Trabalhado",IF(OR(OR($D3="6x1",$D3="FF 6x1"),$D3="5x2"),IF(AND(OR($D3="6x1",$D3="FF 6x1"),OR(WEEKDAY($F3,2)=6,WEEKDAY($F3,2)=7)),"Folga","Falta de registro"),IF(AND($AB3&lt;&gt;$AB2,IFERROR(INDEX(Cadastro!$F$5:$F$243,$AB3),"")=""),"Indeterminado (início da série)",IF($X3&gt;0,"Folga","Falta de registro"))))))))</f>
        <v>Férias (cadastro)</v>
      </c>
      <c r="Z3" s="34">
        <f>IF(OR($L3&gt;0,$F3&gt;Parâmetros!$E$14),0,IF($A3&lt;&gt;$A2,1,N($Z2)+1))</f>
        <v>2</v>
      </c>
      <c r="AA3" s="34">
        <f>IF(OR($L3&gt;0,$F3&gt;Parâmetros!$E$14),0,IF(OR($A3&lt;&gt;$A4,$F4&gt;Parâmetros!$E$14),1,N($AA4)+1))</f>
        <v>8</v>
      </c>
      <c r="AB3" s="31">
        <f>IFERROR(MATCH($A3&amp;"|"&amp;TEXT(_xlfn.MAXIFS(Cadastro!$E$5:$E$243,Cadastro!$A$5:$A$243,$A3,Cadastro!$E$5:$E$243,"&lt;="&amp;$F3),"yyyymmdd"),Cadastro!$I$5:$I$243,0),"")</f>
        <v>4</v>
      </c>
      <c r="AC3" t="str">
        <f>IFERROR(_xlfn.SINGLE(INDEX(Exceções!$D$5:$D$203,MATCH($A3&amp;"|"&amp;$F3,Exceções!$F$5:$F$203,0))),"")</f>
        <v/>
      </c>
      <c r="AD3" t="str">
        <f>IF($AC3="","",IFERROR(_xlfn.SINGLE(INDEX(Exceções!$E$5:$E$203,MATCH($A3&amp;"|"&amp;$F3,Exceções!$F$5:$F$203,0))),""))</f>
        <v/>
      </c>
    </row>
    <row r="4" spans="1:30" ht="15" hidden="1" customHeight="1" x14ac:dyDescent="0.25">
      <c r="A4" s="31">
        <v>9218</v>
      </c>
      <c r="B4" s="17" t="s">
        <v>41</v>
      </c>
      <c r="C4" s="17" t="str">
        <f>IFERROR(INDEX(Cadastro!$C$5:$C$243,$AB4),"NÃO INFORMADO")</f>
        <v>INS</v>
      </c>
      <c r="D4" s="17" t="str">
        <f>IFERROR(INDEX(Cadastro!$D$5:$D$243,$AB4),"")</f>
        <v>Férias</v>
      </c>
      <c r="E4" s="17" t="str">
        <f>IFERROR(INDEX(Cadastro!$G$5:$G$243,$AB4),"")</f>
        <v>Férias</v>
      </c>
      <c r="F4" s="29">
        <v>46302</v>
      </c>
      <c r="G4" s="32" t="str">
        <f t="shared" si="0"/>
        <v>qua</v>
      </c>
      <c r="H4" s="31" t="str">
        <f>IF($L4=0,"",_xlfn.MINIFS(Dados!$Q:$Q,Dados!$A:$A,$A4,Dados!$S:$S,$F4))</f>
        <v/>
      </c>
      <c r="I4" s="31" t="str">
        <f>IF($H4="","",_xlfn.MAXIFS(Dados!$R:$R,Dados!$A:$A,$A4,Dados!$S:$S,$F4))</f>
        <v/>
      </c>
      <c r="J4" s="32" t="str">
        <f>IF($D4&lt;&gt;"Folguista","",IFERROR(INDEX(Parâmetros!$D$52:$G$52,1,MIN(4,MAX(1,$W4))),""))</f>
        <v/>
      </c>
      <c r="K4" s="32" t="str">
        <f>IF(OR($AC4&lt;&gt;"",$Y4="Folga",$Y4="Folga trabalhada",$Y4="Férias (cadastro)",$Y4="Férias / afastamento",$Y4="Indeterminado (início da série)"),"",IF(OR($D4="6x1",$D4="FF 6x1"),IF(OR(WEEKDAY($F4,2)=6,WEEKDAY($F4,2)=7),"6x1 sáb/dom","6x1"),IF($D4="5x2","5x2",IF($H4="",IF($D4="Folguista",$J4,$E4),IF(OR($H4&gt;=Parâmetros!$E$18,$H4&lt;Parâmetros!$E$19),"C",IF($H4&lt;Parâmetros!$E$20,"A","B"))))))</f>
        <v/>
      </c>
      <c r="L4" s="30">
        <f>SUMIFS(Dados!$E:$E,Dados!$A:$A,$A4,Dados!$S:$S,$F4)</f>
        <v>0</v>
      </c>
      <c r="M4" s="30" t="str">
        <f>IFERROR(INDEX(Parâmetros!$E$6:$E$11,MATCH($K4,Parâmetros!$A$6:$A$11,0)),"")</f>
        <v/>
      </c>
      <c r="N4" s="33" t="str">
        <f t="shared" si="1"/>
        <v/>
      </c>
      <c r="O4" s="33">
        <f>Parâmetros!$E$13</f>
        <v>0.8</v>
      </c>
      <c r="P4" s="32" t="str">
        <f>IF(OR($M4="",$F4&gt;Parâmetros!$E$14),"Não","Sim")</f>
        <v>Não</v>
      </c>
      <c r="Q4" s="32" t="str">
        <f t="shared" si="2"/>
        <v/>
      </c>
      <c r="R4" s="32" t="str">
        <f t="shared" si="3"/>
        <v/>
      </c>
      <c r="S4" s="30" t="str">
        <f t="shared" si="4"/>
        <v/>
      </c>
      <c r="T4" s="32" t="str">
        <f>IF($Q4&lt;&gt;"Sim","",IF($N4&gt;Parâmetros!$E$15,"Sim","Não"))</f>
        <v/>
      </c>
      <c r="U4" s="17" t="str">
        <f t="shared" si="5"/>
        <v>Férias / afastamento</v>
      </c>
      <c r="V4" s="17" t="str">
        <f>IF($AC4&lt;&gt;"",IF($L4&gt;0,"ATENÇÃO · apontou em dia de "&amp;LOWER($AC4)&amp;" cadastrado","Exceção cadastrada · "&amp;$AC4)&amp;IF($AD4="",""," · "&amp;$AD4),IF($E4="Férias",IF($L4&gt;0,"ATENÇÃO · apontou estando de férias no cadastro","Férias no cadastro"),IF($Y4="Férias / afastamento","Afastamento · "&amp;($Z4+$AA4-1)&amp;" dias seguidos sem apontamento",IF($Y4="Folga trabalhada","ATENÇÃO · apontou em dia de folga da escala 5x2",IF($Y4="Folga",IF(AND($D4="5x2",OR(WEEKDAY($F4,2)=6,WEEKDAY($F4,2)=7)),"Folga de fim de semana da escala 5x2",IF(AND(OR($D4="6x1",$D4="FF 6x1"),WEEKDAY($F4,2)=6,FALSE()),"Folga de fim de semana · apontou no domingo anterior",IF(AND(OR($D4="6x1",$D4="FF 6x1"),WEEKDAY($F4,2)=7,AND($A4=$A3,$L3&gt;0)),"Folga de fim de semana · apontou no sábado",IF(AND(OR($D4="6x1",$D4="FF 6x1"),OR(WEEKDAY($F4,2)=6,WEEKDAY($F4,2)=7)),"Folga de fim de semana · sem apontamento no sábado nem no domingo","Folga prevista pelo ciclo")))),IF($Y4="Indeterminado (início da série)","Sem histórico anterior — informe o dia do ciclo no Cadastro",IF($Y4="Falta de registro",IF(OR(OR($D4="6x1",$D4="FF 6x1"),$D4="5x2"),"FALTA DE REGISTRO · dia útil da escala "&amp;$E4,"FALTA DE REGISTRO · dia "&amp;$W4&amp;" de "&amp;IFERROR(INDEX(Parâmetros!$B$39:$B$48,MATCH($E4,Parâmetros!$A$39:$A$48,0)),99)&amp;" do ciclo"),IF(OR($D4="6x1",$D4="FF 6x1"),IF(OR(AND(WEEKDAY($F4,2)=6,AND($A4=$A5,$L5&gt;0)),AND(WEEKDAY($F4,2)=7,AND($A4=$A3,$L3&gt;0))),"ATENÇÃO · apontou sábado e domingo no mesmo fim de semana",IF(OR(WEEKDAY($F4,2)=6,WEEKDAY($F4,2)=7),"Jornada de fim de semana do 6x1",IF(OR($H4&gt;=Parâmetros!$E$20,$H4&lt;Parâmetros!$E$19),"ATENÇÃO · 6x1 apontou fora do horário diurno","Jornada fixa do 6x1"))),IF($D4="5x2","Jornada fixa do 5x2",IF($D4="Folguista",IF($J4=$K4,"Evidência confirma sequência","DIVERGE · sequência "&amp;$J4&amp;" × evidência "&amp;$K4),IF($K4=$E4,"Evidência confirma cadastro","DIVERGE · cadastro "&amp;$E4&amp;" × evidência "&amp;$K4)))))))))))</f>
        <v>Férias no cadastro</v>
      </c>
      <c r="W4" s="34">
        <f>IF(OR(OR($D4="6x1",$D4="FF 6x1"),$D4="5x2"),"",IF($AB4&lt;&gt;$AB3,IF(IFERROR(INDEX(Cadastro!$F$5:$F$243,$AB4),"")="",IF($L4&gt;0,1,0),IF(IFERROR(INDEX(Cadastro!$F$5:$F$243,$AB4),"")&lt;=IFERROR(INDEX(Parâmetros!$B$39:$B$48,MATCH($E4,Parâmetros!$A$39:$A$48,0)),99),IFERROR(INDEX(Cadastro!$F$5:$F$243,$AB4),""),0)),IF($L4&gt;0,IF(N($X3)&gt;0,1,N($W3)+1),IF(AND($L4=0,OR(N($W3)&gt;=IFERROR(INDEX(Parâmetros!$B$39:$B$48,MATCH($E4,Parâmetros!$A$39:$A$48,0)),99),AND(N($X3)&gt;0,N($X3)&lt;IFERROR(INDEX(Parâmetros!$C$39:$C$48,MATCH($E4,Parâmetros!$A$39:$A$48,0)),0)))),0,N($W3)+1))))</f>
        <v>2</v>
      </c>
      <c r="X4" s="34">
        <f>IF(OR(OR($D4="6x1",$D4="FF 6x1"),$D4="5x2"),"",IF($AB4&lt;&gt;$AB3,IF(IFERROR(INDEX(Cadastro!$F$5:$F$243,$AB4),"")="",0,IF(IFERROR(INDEX(Cadastro!$F$5:$F$243,$AB4),"")&gt;IFERROR(INDEX(Parâmetros!$B$39:$B$48,MATCH($E4,Parâmetros!$A$39:$A$48,0)),99),IFERROR(INDEX(Cadastro!$F$5:$F$243,$AB4),"")-IFERROR(INDEX(Parâmetros!$B$39:$B$48,MATCH($E4,Parâmetros!$A$39:$A$48,0)),99),0)),IF(AND($L4=0,OR(N($W3)&gt;=IFERROR(INDEX(Parâmetros!$B$39:$B$48,MATCH($E4,Parâmetros!$A$39:$A$48,0)),99),AND(N($X3)&gt;0,N($X3)&lt;IFERROR(INDEX(Parâmetros!$C$39:$C$48,MATCH($E4,Parâmetros!$A$39:$A$48,0)),0)))),N($X3)+1,0)))</f>
        <v>0</v>
      </c>
      <c r="Y4" t="str">
        <f>IF($AC4&lt;&gt;"",IF($L4&gt;0,$AC4&amp;" · com apontamento",$AC4),IF($E4="Férias",IF($L4&gt;0,"Férias · com apontamento","Férias (cadastro)"),IF(($Z4+$AA4-1)&gt;Parâmetros!$E$16,"Férias / afastamento",IF(AND($D4="5x2",OR(WEEKDAY($F4,2)=6,WEEKDAY($F4,2)=7)),IF($L4&gt;0,"Folga trabalhada","Folga"),IF($L4&gt;0,"Trabalhado",IF(OR(OR($D4="6x1",$D4="FF 6x1"),$D4="5x2"),IF(AND(OR($D4="6x1",$D4="FF 6x1"),OR(WEEKDAY($F4,2)=6,WEEKDAY($F4,2)=7)),"Folga","Falta de registro"),IF(AND($AB4&lt;&gt;$AB3,IFERROR(INDEX(Cadastro!$F$5:$F$243,$AB4),"")=""),"Indeterminado (início da série)",IF($X4&gt;0,"Folga","Falta de registro"))))))))</f>
        <v>Férias (cadastro)</v>
      </c>
      <c r="Z4" s="34">
        <f>IF(OR($L4&gt;0,$F4&gt;Parâmetros!$E$14),0,IF($A4&lt;&gt;$A3,1,N($Z3)+1))</f>
        <v>3</v>
      </c>
      <c r="AA4" s="34">
        <f>IF(OR($L4&gt;0,$F4&gt;Parâmetros!$E$14),0,IF(OR($A4&lt;&gt;$A5,$F5&gt;Parâmetros!$E$14),1,N($AA5)+1))</f>
        <v>7</v>
      </c>
      <c r="AB4" s="31">
        <f>IFERROR(MATCH($A4&amp;"|"&amp;TEXT(_xlfn.MAXIFS(Cadastro!$E$5:$E$243,Cadastro!$A$5:$A$243,$A4,Cadastro!$E$5:$E$243,"&lt;="&amp;$F4),"yyyymmdd"),Cadastro!$I$5:$I$243,0),"")</f>
        <v>4</v>
      </c>
      <c r="AC4" t="str">
        <f>IFERROR(_xlfn.SINGLE(INDEX(Exceções!$D$5:$D$203,MATCH($A4&amp;"|"&amp;$F4,Exceções!$F$5:$F$203,0))),"")</f>
        <v/>
      </c>
      <c r="AD4" t="str">
        <f>IF($AC4="","",IFERROR(_xlfn.SINGLE(INDEX(Exceções!$E$5:$E$203,MATCH($A4&amp;"|"&amp;$F4,Exceções!$F$5:$F$203,0))),""))</f>
        <v/>
      </c>
    </row>
    <row r="5" spans="1:30" ht="15" hidden="1" customHeight="1" x14ac:dyDescent="0.25">
      <c r="A5" s="31">
        <v>9218</v>
      </c>
      <c r="B5" s="17" t="s">
        <v>41</v>
      </c>
      <c r="C5" s="17" t="str">
        <f>IFERROR(INDEX(Cadastro!$C$5:$C$243,$AB5),"NÃO INFORMADO")</f>
        <v>INS</v>
      </c>
      <c r="D5" s="17" t="str">
        <f>IFERROR(INDEX(Cadastro!$D$5:$D$243,$AB5),"")</f>
        <v>Férias</v>
      </c>
      <c r="E5" s="17" t="str">
        <f>IFERROR(INDEX(Cadastro!$G$5:$G$243,$AB5),"")</f>
        <v>Férias</v>
      </c>
      <c r="F5" s="29">
        <v>46303</v>
      </c>
      <c r="G5" s="32" t="str">
        <f t="shared" si="0"/>
        <v>qui</v>
      </c>
      <c r="H5" s="31" t="str">
        <f>IF($L5=0,"",_xlfn.MINIFS(Dados!$Q:$Q,Dados!$A:$A,$A5,Dados!$S:$S,$F5))</f>
        <v/>
      </c>
      <c r="I5" s="31" t="str">
        <f>IF($H5="","",_xlfn.MAXIFS(Dados!$R:$R,Dados!$A:$A,$A5,Dados!$S:$S,$F5))</f>
        <v/>
      </c>
      <c r="J5" s="32" t="str">
        <f>IF($D5&lt;&gt;"Folguista","",IFERROR(INDEX(Parâmetros!$D$52:$G$52,1,MIN(4,MAX(1,$W5))),""))</f>
        <v/>
      </c>
      <c r="K5" s="32" t="str">
        <f>IF(OR($AC5&lt;&gt;"",$Y5="Folga",$Y5="Folga trabalhada",$Y5="Férias (cadastro)",$Y5="Férias / afastamento",$Y5="Indeterminado (início da série)"),"",IF(OR($D5="6x1",$D5="FF 6x1"),IF(OR(WEEKDAY($F5,2)=6,WEEKDAY($F5,2)=7),"6x1 sáb/dom","6x1"),IF($D5="5x2","5x2",IF($H5="",IF($D5="Folguista",$J5,$E5),IF(OR($H5&gt;=Parâmetros!$E$18,$H5&lt;Parâmetros!$E$19),"C",IF($H5&lt;Parâmetros!$E$20,"A","B"))))))</f>
        <v/>
      </c>
      <c r="L5" s="30">
        <f>SUMIFS(Dados!$E:$E,Dados!$A:$A,$A5,Dados!$S:$S,$F5)</f>
        <v>0</v>
      </c>
      <c r="M5" s="30" t="str">
        <f>IFERROR(INDEX(Parâmetros!$E$6:$E$11,MATCH($K5,Parâmetros!$A$6:$A$11,0)),"")</f>
        <v/>
      </c>
      <c r="N5" s="33" t="str">
        <f t="shared" si="1"/>
        <v/>
      </c>
      <c r="O5" s="33">
        <f>Parâmetros!$E$13</f>
        <v>0.8</v>
      </c>
      <c r="P5" s="32" t="str">
        <f>IF(OR($M5="",$F5&gt;Parâmetros!$E$14),"Não","Sim")</f>
        <v>Não</v>
      </c>
      <c r="Q5" s="32" t="str">
        <f t="shared" si="2"/>
        <v/>
      </c>
      <c r="R5" s="32" t="str">
        <f t="shared" si="3"/>
        <v/>
      </c>
      <c r="S5" s="30" t="str">
        <f t="shared" si="4"/>
        <v/>
      </c>
      <c r="T5" s="32" t="str">
        <f>IF($Q5&lt;&gt;"Sim","",IF($N5&gt;Parâmetros!$E$15,"Sim","Não"))</f>
        <v/>
      </c>
      <c r="U5" s="17" t="str">
        <f t="shared" si="5"/>
        <v>Férias / afastamento</v>
      </c>
      <c r="V5" s="17" t="str">
        <f>IF($AC5&lt;&gt;"",IF($L5&gt;0,"ATENÇÃO · apontou em dia de "&amp;LOWER($AC5)&amp;" cadastrado","Exceção cadastrada · "&amp;$AC5)&amp;IF($AD5="",""," · "&amp;$AD5),IF($E5="Férias",IF($L5&gt;0,"ATENÇÃO · apontou estando de férias no cadastro","Férias no cadastro"),IF($Y5="Férias / afastamento","Afastamento · "&amp;($Z5+$AA5-1)&amp;" dias seguidos sem apontamento",IF($Y5="Folga trabalhada","ATENÇÃO · apontou em dia de folga da escala 5x2",IF($Y5="Folga",IF(AND($D5="5x2",OR(WEEKDAY($F5,2)=6,WEEKDAY($F5,2)=7)),"Folga de fim de semana da escala 5x2",IF(AND(OR($D5="6x1",$D5="FF 6x1"),WEEKDAY($F5,2)=6,FALSE()),"Folga de fim de semana · apontou no domingo anterior",IF(AND(OR($D5="6x1",$D5="FF 6x1"),WEEKDAY($F5,2)=7,AND($A5=$A4,$L4&gt;0)),"Folga de fim de semana · apontou no sábado",IF(AND(OR($D5="6x1",$D5="FF 6x1"),OR(WEEKDAY($F5,2)=6,WEEKDAY($F5,2)=7)),"Folga de fim de semana · sem apontamento no sábado nem no domingo","Folga prevista pelo ciclo")))),IF($Y5="Indeterminado (início da série)","Sem histórico anterior — informe o dia do ciclo no Cadastro",IF($Y5="Falta de registro",IF(OR(OR($D5="6x1",$D5="FF 6x1"),$D5="5x2"),"FALTA DE REGISTRO · dia útil da escala "&amp;$E5,"FALTA DE REGISTRO · dia "&amp;$W5&amp;" de "&amp;IFERROR(INDEX(Parâmetros!$B$39:$B$48,MATCH($E5,Parâmetros!$A$39:$A$48,0)),99)&amp;" do ciclo"),IF(OR($D5="6x1",$D5="FF 6x1"),IF(OR(AND(WEEKDAY($F5,2)=6,AND($A5=$A6,$L6&gt;0)),AND(WEEKDAY($F5,2)=7,AND($A5=$A4,$L4&gt;0))),"ATENÇÃO · apontou sábado e domingo no mesmo fim de semana",IF(OR(WEEKDAY($F5,2)=6,WEEKDAY($F5,2)=7),"Jornada de fim de semana do 6x1",IF(OR($H5&gt;=Parâmetros!$E$20,$H5&lt;Parâmetros!$E$19),"ATENÇÃO · 6x1 apontou fora do horário diurno","Jornada fixa do 6x1"))),IF($D5="5x2","Jornada fixa do 5x2",IF($D5="Folguista",IF($J5=$K5,"Evidência confirma sequência","DIVERGE · sequência "&amp;$J5&amp;" × evidência "&amp;$K5),IF($K5=$E5,"Evidência confirma cadastro","DIVERGE · cadastro "&amp;$E5&amp;" × evidência "&amp;$K5)))))))))))</f>
        <v>Férias no cadastro</v>
      </c>
      <c r="W5" s="34">
        <f>IF(OR(OR($D5="6x1",$D5="FF 6x1"),$D5="5x2"),"",IF($AB5&lt;&gt;$AB4,IF(IFERROR(INDEX(Cadastro!$F$5:$F$243,$AB5),"")="",IF($L5&gt;0,1,0),IF(IFERROR(INDEX(Cadastro!$F$5:$F$243,$AB5),"")&lt;=IFERROR(INDEX(Parâmetros!$B$39:$B$48,MATCH($E5,Parâmetros!$A$39:$A$48,0)),99),IFERROR(INDEX(Cadastro!$F$5:$F$243,$AB5),""),0)),IF($L5&gt;0,IF(N($X4)&gt;0,1,N($W4)+1),IF(AND($L5=0,OR(N($W4)&gt;=IFERROR(INDEX(Parâmetros!$B$39:$B$48,MATCH($E5,Parâmetros!$A$39:$A$48,0)),99),AND(N($X4)&gt;0,N($X4)&lt;IFERROR(INDEX(Parâmetros!$C$39:$C$48,MATCH($E5,Parâmetros!$A$39:$A$48,0)),0)))),0,N($W4)+1))))</f>
        <v>3</v>
      </c>
      <c r="X5" s="34">
        <f>IF(OR(OR($D5="6x1",$D5="FF 6x1"),$D5="5x2"),"",IF($AB5&lt;&gt;$AB4,IF(IFERROR(INDEX(Cadastro!$F$5:$F$243,$AB5),"")="",0,IF(IFERROR(INDEX(Cadastro!$F$5:$F$243,$AB5),"")&gt;IFERROR(INDEX(Parâmetros!$B$39:$B$48,MATCH($E5,Parâmetros!$A$39:$A$48,0)),99),IFERROR(INDEX(Cadastro!$F$5:$F$243,$AB5),"")-IFERROR(INDEX(Parâmetros!$B$39:$B$48,MATCH($E5,Parâmetros!$A$39:$A$48,0)),99),0)),IF(AND($L5=0,OR(N($W4)&gt;=IFERROR(INDEX(Parâmetros!$B$39:$B$48,MATCH($E5,Parâmetros!$A$39:$A$48,0)),99),AND(N($X4)&gt;0,N($X4)&lt;IFERROR(INDEX(Parâmetros!$C$39:$C$48,MATCH($E5,Parâmetros!$A$39:$A$48,0)),0)))),N($X4)+1,0)))</f>
        <v>0</v>
      </c>
      <c r="Y5" t="str">
        <f>IF($AC5&lt;&gt;"",IF($L5&gt;0,$AC5&amp;" · com apontamento",$AC5),IF($E5="Férias",IF($L5&gt;0,"Férias · com apontamento","Férias (cadastro)"),IF(($Z5+$AA5-1)&gt;Parâmetros!$E$16,"Férias / afastamento",IF(AND($D5="5x2",OR(WEEKDAY($F5,2)=6,WEEKDAY($F5,2)=7)),IF($L5&gt;0,"Folga trabalhada","Folga"),IF($L5&gt;0,"Trabalhado",IF(OR(OR($D5="6x1",$D5="FF 6x1"),$D5="5x2"),IF(AND(OR($D5="6x1",$D5="FF 6x1"),OR(WEEKDAY($F5,2)=6,WEEKDAY($F5,2)=7)),"Folga","Falta de registro"),IF(AND($AB5&lt;&gt;$AB4,IFERROR(INDEX(Cadastro!$F$5:$F$243,$AB5),"")=""),"Indeterminado (início da série)",IF($X5&gt;0,"Folga","Falta de registro"))))))))</f>
        <v>Férias (cadastro)</v>
      </c>
      <c r="Z5" s="34">
        <f>IF(OR($L5&gt;0,$F5&gt;Parâmetros!$E$14),0,IF($A5&lt;&gt;$A4,1,N($Z4)+1))</f>
        <v>4</v>
      </c>
      <c r="AA5" s="34">
        <f>IF(OR($L5&gt;0,$F5&gt;Parâmetros!$E$14),0,IF(OR($A5&lt;&gt;$A6,$F6&gt;Parâmetros!$E$14),1,N($AA6)+1))</f>
        <v>6</v>
      </c>
      <c r="AB5" s="31">
        <f>IFERROR(MATCH($A5&amp;"|"&amp;TEXT(_xlfn.MAXIFS(Cadastro!$E$5:$E$243,Cadastro!$A$5:$A$243,$A5,Cadastro!$E$5:$E$243,"&lt;="&amp;$F5),"yyyymmdd"),Cadastro!$I$5:$I$243,0),"")</f>
        <v>4</v>
      </c>
      <c r="AC5" t="str">
        <f>IFERROR(_xlfn.SINGLE(INDEX(Exceções!$D$5:$D$203,MATCH($A5&amp;"|"&amp;$F5,Exceções!$F$5:$F$203,0))),"")</f>
        <v/>
      </c>
      <c r="AD5" t="str">
        <f>IF($AC5="","",IFERROR(_xlfn.SINGLE(INDEX(Exceções!$E$5:$E$203,MATCH($A5&amp;"|"&amp;$F5,Exceções!$F$5:$F$203,0))),""))</f>
        <v/>
      </c>
    </row>
    <row r="6" spans="1:30" ht="15" hidden="1" customHeight="1" x14ac:dyDescent="0.25">
      <c r="A6" s="31">
        <v>9218</v>
      </c>
      <c r="B6" s="17" t="s">
        <v>41</v>
      </c>
      <c r="C6" s="17" t="str">
        <f>IFERROR(INDEX(Cadastro!$C$5:$C$243,$AB6),"NÃO INFORMADO")</f>
        <v>INS</v>
      </c>
      <c r="D6" s="17" t="str">
        <f>IFERROR(INDEX(Cadastro!$D$5:$D$243,$AB6),"")</f>
        <v>Férias</v>
      </c>
      <c r="E6" s="17" t="str">
        <f>IFERROR(INDEX(Cadastro!$G$5:$G$243,$AB6),"")</f>
        <v>Férias</v>
      </c>
      <c r="F6" s="29">
        <v>46304</v>
      </c>
      <c r="G6" s="32" t="str">
        <f t="shared" si="0"/>
        <v>sex</v>
      </c>
      <c r="H6" s="31" t="str">
        <f>IF($L6=0,"",_xlfn.MINIFS(Dados!$Q:$Q,Dados!$A:$A,$A6,Dados!$S:$S,$F6))</f>
        <v/>
      </c>
      <c r="I6" s="31" t="str">
        <f>IF($H6="","",_xlfn.MAXIFS(Dados!$R:$R,Dados!$A:$A,$A6,Dados!$S:$S,$F6))</f>
        <v/>
      </c>
      <c r="J6" s="32" t="str">
        <f>IF($D6&lt;&gt;"Folguista","",IFERROR(INDEX(Parâmetros!$D$52:$G$52,1,MIN(4,MAX(1,$W6))),""))</f>
        <v/>
      </c>
      <c r="K6" s="32" t="str">
        <f>IF(OR($AC6&lt;&gt;"",$Y6="Folga",$Y6="Folga trabalhada",$Y6="Férias (cadastro)",$Y6="Férias / afastamento",$Y6="Indeterminado (início da série)"),"",IF(OR($D6="6x1",$D6="FF 6x1"),IF(OR(WEEKDAY($F6,2)=6,WEEKDAY($F6,2)=7),"6x1 sáb/dom","6x1"),IF($D6="5x2","5x2",IF($H6="",IF($D6="Folguista",$J6,$E6),IF(OR($H6&gt;=Parâmetros!$E$18,$H6&lt;Parâmetros!$E$19),"C",IF($H6&lt;Parâmetros!$E$20,"A","B"))))))</f>
        <v/>
      </c>
      <c r="L6" s="30">
        <f>SUMIFS(Dados!$E:$E,Dados!$A:$A,$A6,Dados!$S:$S,$F6)</f>
        <v>0</v>
      </c>
      <c r="M6" s="30" t="str">
        <f>IFERROR(INDEX(Parâmetros!$E$6:$E$11,MATCH($K6,Parâmetros!$A$6:$A$11,0)),"")</f>
        <v/>
      </c>
      <c r="N6" s="33" t="str">
        <f t="shared" si="1"/>
        <v/>
      </c>
      <c r="O6" s="33">
        <f>Parâmetros!$E$13</f>
        <v>0.8</v>
      </c>
      <c r="P6" s="32" t="str">
        <f>IF(OR($M6="",$F6&gt;Parâmetros!$E$14),"Não","Sim")</f>
        <v>Não</v>
      </c>
      <c r="Q6" s="32" t="str">
        <f t="shared" si="2"/>
        <v/>
      </c>
      <c r="R6" s="32" t="str">
        <f t="shared" si="3"/>
        <v/>
      </c>
      <c r="S6" s="30" t="str">
        <f t="shared" si="4"/>
        <v/>
      </c>
      <c r="T6" s="32" t="str">
        <f>IF($Q6&lt;&gt;"Sim","",IF($N6&gt;Parâmetros!$E$15,"Sim","Não"))</f>
        <v/>
      </c>
      <c r="U6" s="17" t="str">
        <f t="shared" si="5"/>
        <v>Férias / afastamento</v>
      </c>
      <c r="V6" s="17" t="str">
        <f>IF($AC6&lt;&gt;"",IF($L6&gt;0,"ATENÇÃO · apontou em dia de "&amp;LOWER($AC6)&amp;" cadastrado","Exceção cadastrada · "&amp;$AC6)&amp;IF($AD6="",""," · "&amp;$AD6),IF($E6="Férias",IF($L6&gt;0,"ATENÇÃO · apontou estando de férias no cadastro","Férias no cadastro"),IF($Y6="Férias / afastamento","Afastamento · "&amp;($Z6+$AA6-1)&amp;" dias seguidos sem apontamento",IF($Y6="Folga trabalhada","ATENÇÃO · apontou em dia de folga da escala 5x2",IF($Y6="Folga",IF(AND($D6="5x2",OR(WEEKDAY($F6,2)=6,WEEKDAY($F6,2)=7)),"Folga de fim de semana da escala 5x2",IF(AND(OR($D6="6x1",$D6="FF 6x1"),WEEKDAY($F6,2)=6,FALSE()),"Folga de fim de semana · apontou no domingo anterior",IF(AND(OR($D6="6x1",$D6="FF 6x1"),WEEKDAY($F6,2)=7,AND($A6=$A5,$L5&gt;0)),"Folga de fim de semana · apontou no sábado",IF(AND(OR($D6="6x1",$D6="FF 6x1"),OR(WEEKDAY($F6,2)=6,WEEKDAY($F6,2)=7)),"Folga de fim de semana · sem apontamento no sábado nem no domingo","Folga prevista pelo ciclo")))),IF($Y6="Indeterminado (início da série)","Sem histórico anterior — informe o dia do ciclo no Cadastro",IF($Y6="Falta de registro",IF(OR(OR($D6="6x1",$D6="FF 6x1"),$D6="5x2"),"FALTA DE REGISTRO · dia útil da escala "&amp;$E6,"FALTA DE REGISTRO · dia "&amp;$W6&amp;" de "&amp;IFERROR(INDEX(Parâmetros!$B$39:$B$48,MATCH($E6,Parâmetros!$A$39:$A$48,0)),99)&amp;" do ciclo"),IF(OR($D6="6x1",$D6="FF 6x1"),IF(OR(AND(WEEKDAY($F6,2)=6,AND($A6=$A7,$L7&gt;0)),AND(WEEKDAY($F6,2)=7,AND($A6=$A5,$L5&gt;0))),"ATENÇÃO · apontou sábado e domingo no mesmo fim de semana",IF(OR(WEEKDAY($F6,2)=6,WEEKDAY($F6,2)=7),"Jornada de fim de semana do 6x1",IF(OR($H6&gt;=Parâmetros!$E$20,$H6&lt;Parâmetros!$E$19),"ATENÇÃO · 6x1 apontou fora do horário diurno","Jornada fixa do 6x1"))),IF($D6="5x2","Jornada fixa do 5x2",IF($D6="Folguista",IF($J6=$K6,"Evidência confirma sequência","DIVERGE · sequência "&amp;$J6&amp;" × evidência "&amp;$K6),IF($K6=$E6,"Evidência confirma cadastro","DIVERGE · cadastro "&amp;$E6&amp;" × evidência "&amp;$K6)))))))))))</f>
        <v>Férias no cadastro</v>
      </c>
      <c r="W6" s="34">
        <f>IF(OR(OR($D6="6x1",$D6="FF 6x1"),$D6="5x2"),"",IF($AB6&lt;&gt;$AB5,IF(IFERROR(INDEX(Cadastro!$F$5:$F$243,$AB6),"")="",IF($L6&gt;0,1,0),IF(IFERROR(INDEX(Cadastro!$F$5:$F$243,$AB6),"")&lt;=IFERROR(INDEX(Parâmetros!$B$39:$B$48,MATCH($E6,Parâmetros!$A$39:$A$48,0)),99),IFERROR(INDEX(Cadastro!$F$5:$F$243,$AB6),""),0)),IF($L6&gt;0,IF(N($X5)&gt;0,1,N($W5)+1),IF(AND($L6=0,OR(N($W5)&gt;=IFERROR(INDEX(Parâmetros!$B$39:$B$48,MATCH($E6,Parâmetros!$A$39:$A$48,0)),99),AND(N($X5)&gt;0,N($X5)&lt;IFERROR(INDEX(Parâmetros!$C$39:$C$48,MATCH($E6,Parâmetros!$A$39:$A$48,0)),0)))),0,N($W5)+1))))</f>
        <v>4</v>
      </c>
      <c r="X6" s="34">
        <f>IF(OR(OR($D6="6x1",$D6="FF 6x1"),$D6="5x2"),"",IF($AB6&lt;&gt;$AB5,IF(IFERROR(INDEX(Cadastro!$F$5:$F$243,$AB6),"")="",0,IF(IFERROR(INDEX(Cadastro!$F$5:$F$243,$AB6),"")&gt;IFERROR(INDEX(Parâmetros!$B$39:$B$48,MATCH($E6,Parâmetros!$A$39:$A$48,0)),99),IFERROR(INDEX(Cadastro!$F$5:$F$243,$AB6),"")-IFERROR(INDEX(Parâmetros!$B$39:$B$48,MATCH($E6,Parâmetros!$A$39:$A$48,0)),99),0)),IF(AND($L6=0,OR(N($W5)&gt;=IFERROR(INDEX(Parâmetros!$B$39:$B$48,MATCH($E6,Parâmetros!$A$39:$A$48,0)),99),AND(N($X5)&gt;0,N($X5)&lt;IFERROR(INDEX(Parâmetros!$C$39:$C$48,MATCH($E6,Parâmetros!$A$39:$A$48,0)),0)))),N($X5)+1,0)))</f>
        <v>0</v>
      </c>
      <c r="Y6" t="str">
        <f>IF($AC6&lt;&gt;"",IF($L6&gt;0,$AC6&amp;" · com apontamento",$AC6),IF($E6="Férias",IF($L6&gt;0,"Férias · com apontamento","Férias (cadastro)"),IF(($Z6+$AA6-1)&gt;Parâmetros!$E$16,"Férias / afastamento",IF(AND($D6="5x2",OR(WEEKDAY($F6,2)=6,WEEKDAY($F6,2)=7)),IF($L6&gt;0,"Folga trabalhada","Folga"),IF($L6&gt;0,"Trabalhado",IF(OR(OR($D6="6x1",$D6="FF 6x1"),$D6="5x2"),IF(AND(OR($D6="6x1",$D6="FF 6x1"),OR(WEEKDAY($F6,2)=6,WEEKDAY($F6,2)=7)),"Folga","Falta de registro"),IF(AND($AB6&lt;&gt;$AB5,IFERROR(INDEX(Cadastro!$F$5:$F$243,$AB6),"")=""),"Indeterminado (início da série)",IF($X6&gt;0,"Folga","Falta de registro"))))))))</f>
        <v>Férias (cadastro)</v>
      </c>
      <c r="Z6" s="34">
        <f>IF(OR($L6&gt;0,$F6&gt;Parâmetros!$E$14),0,IF($A6&lt;&gt;$A5,1,N($Z5)+1))</f>
        <v>5</v>
      </c>
      <c r="AA6" s="34">
        <f>IF(OR($L6&gt;0,$F6&gt;Parâmetros!$E$14),0,IF(OR($A6&lt;&gt;$A7,$F7&gt;Parâmetros!$E$14),1,N($AA7)+1))</f>
        <v>5</v>
      </c>
      <c r="AB6" s="31">
        <f>IFERROR(MATCH($A6&amp;"|"&amp;TEXT(_xlfn.MAXIFS(Cadastro!$E$5:$E$243,Cadastro!$A$5:$A$243,$A6,Cadastro!$E$5:$E$243,"&lt;="&amp;$F6),"yyyymmdd"),Cadastro!$I$5:$I$243,0),"")</f>
        <v>4</v>
      </c>
      <c r="AC6" t="str">
        <f>IFERROR(_xlfn.SINGLE(INDEX(Exceções!$D$5:$D$203,MATCH($A6&amp;"|"&amp;$F6,Exceções!$F$5:$F$203,0))),"")</f>
        <v/>
      </c>
      <c r="AD6" t="str">
        <f>IF($AC6="","",IFERROR(_xlfn.SINGLE(INDEX(Exceções!$E$5:$E$203,MATCH($A6&amp;"|"&amp;$F6,Exceções!$F$5:$F$203,0))),""))</f>
        <v/>
      </c>
    </row>
    <row r="7" spans="1:30" ht="15" hidden="1" customHeight="1" x14ac:dyDescent="0.25">
      <c r="A7" s="31">
        <v>9218</v>
      </c>
      <c r="B7" s="17" t="s">
        <v>41</v>
      </c>
      <c r="C7" s="17" t="str">
        <f>IFERROR(INDEX(Cadastro!$C$5:$C$243,$AB7),"NÃO INFORMADO")</f>
        <v>INS</v>
      </c>
      <c r="D7" s="17" t="str">
        <f>IFERROR(INDEX(Cadastro!$D$5:$D$243,$AB7),"")</f>
        <v>Férias</v>
      </c>
      <c r="E7" s="17" t="str">
        <f>IFERROR(INDEX(Cadastro!$G$5:$G$243,$AB7),"")</f>
        <v>Férias</v>
      </c>
      <c r="F7" s="29">
        <v>46305</v>
      </c>
      <c r="G7" s="32" t="str">
        <f t="shared" si="0"/>
        <v>sáb</v>
      </c>
      <c r="H7" s="31" t="str">
        <f>IF($L7=0,"",_xlfn.MINIFS(Dados!$Q:$Q,Dados!$A:$A,$A7,Dados!$S:$S,$F7))</f>
        <v/>
      </c>
      <c r="I7" s="31" t="str">
        <f>IF($H7="","",_xlfn.MAXIFS(Dados!$R:$R,Dados!$A:$A,$A7,Dados!$S:$S,$F7))</f>
        <v/>
      </c>
      <c r="J7" s="32" t="str">
        <f>IF($D7&lt;&gt;"Folguista","",IFERROR(INDEX(Parâmetros!$D$52:$G$52,1,MIN(4,MAX(1,$W7))),""))</f>
        <v/>
      </c>
      <c r="K7" s="32" t="str">
        <f>IF(OR($AC7&lt;&gt;"",$Y7="Folga",$Y7="Folga trabalhada",$Y7="Férias (cadastro)",$Y7="Férias / afastamento",$Y7="Indeterminado (início da série)"),"",IF(OR($D7="6x1",$D7="FF 6x1"),IF(OR(WEEKDAY($F7,2)=6,WEEKDAY($F7,2)=7),"6x1 sáb/dom","6x1"),IF($D7="5x2","5x2",IF($H7="",IF($D7="Folguista",$J7,$E7),IF(OR($H7&gt;=Parâmetros!$E$18,$H7&lt;Parâmetros!$E$19),"C",IF($H7&lt;Parâmetros!$E$20,"A","B"))))))</f>
        <v/>
      </c>
      <c r="L7" s="30">
        <f>SUMIFS(Dados!$E:$E,Dados!$A:$A,$A7,Dados!$S:$S,$F7)</f>
        <v>0</v>
      </c>
      <c r="M7" s="30" t="str">
        <f>IFERROR(INDEX(Parâmetros!$E$6:$E$11,MATCH($K7,Parâmetros!$A$6:$A$11,0)),"")</f>
        <v/>
      </c>
      <c r="N7" s="33" t="str">
        <f t="shared" si="1"/>
        <v/>
      </c>
      <c r="O7" s="33">
        <f>Parâmetros!$E$13</f>
        <v>0.8</v>
      </c>
      <c r="P7" s="32" t="str">
        <f>IF(OR($M7="",$F7&gt;Parâmetros!$E$14),"Não","Sim")</f>
        <v>Não</v>
      </c>
      <c r="Q7" s="32" t="str">
        <f t="shared" si="2"/>
        <v/>
      </c>
      <c r="R7" s="32" t="str">
        <f t="shared" si="3"/>
        <v/>
      </c>
      <c r="S7" s="30" t="str">
        <f t="shared" si="4"/>
        <v/>
      </c>
      <c r="T7" s="32" t="str">
        <f>IF($Q7&lt;&gt;"Sim","",IF($N7&gt;Parâmetros!$E$15,"Sim","Não"))</f>
        <v/>
      </c>
      <c r="U7" s="17" t="str">
        <f t="shared" si="5"/>
        <v>Férias / afastamento</v>
      </c>
      <c r="V7" s="17" t="str">
        <f>IF($AC7&lt;&gt;"",IF($L7&gt;0,"ATENÇÃO · apontou em dia de "&amp;LOWER($AC7)&amp;" cadastrado","Exceção cadastrada · "&amp;$AC7)&amp;IF($AD7="",""," · "&amp;$AD7),IF($E7="Férias",IF($L7&gt;0,"ATENÇÃO · apontou estando de férias no cadastro","Férias no cadastro"),IF($Y7="Férias / afastamento","Afastamento · "&amp;($Z7+$AA7-1)&amp;" dias seguidos sem apontamento",IF($Y7="Folga trabalhada","ATENÇÃO · apontou em dia de folga da escala 5x2",IF($Y7="Folga",IF(AND($D7="5x2",OR(WEEKDAY($F7,2)=6,WEEKDAY($F7,2)=7)),"Folga de fim de semana da escala 5x2",IF(AND(OR($D7="6x1",$D7="FF 6x1"),WEEKDAY($F7,2)=6,FALSE()),"Folga de fim de semana · apontou no domingo anterior",IF(AND(OR($D7="6x1",$D7="FF 6x1"),WEEKDAY($F7,2)=7,AND($A7=$A6,$L6&gt;0)),"Folga de fim de semana · apontou no sábado",IF(AND(OR($D7="6x1",$D7="FF 6x1"),OR(WEEKDAY($F7,2)=6,WEEKDAY($F7,2)=7)),"Folga de fim de semana · sem apontamento no sábado nem no domingo","Folga prevista pelo ciclo")))),IF($Y7="Indeterminado (início da série)","Sem histórico anterior — informe o dia do ciclo no Cadastro",IF($Y7="Falta de registro",IF(OR(OR($D7="6x1",$D7="FF 6x1"),$D7="5x2"),"FALTA DE REGISTRO · dia útil da escala "&amp;$E7,"FALTA DE REGISTRO · dia "&amp;$W7&amp;" de "&amp;IFERROR(INDEX(Parâmetros!$B$39:$B$48,MATCH($E7,Parâmetros!$A$39:$A$48,0)),99)&amp;" do ciclo"),IF(OR($D7="6x1",$D7="FF 6x1"),IF(OR(AND(WEEKDAY($F7,2)=6,AND($A7=$A8,$L8&gt;0)),AND(WEEKDAY($F7,2)=7,AND($A7=$A6,$L6&gt;0))),"ATENÇÃO · apontou sábado e domingo no mesmo fim de semana",IF(OR(WEEKDAY($F7,2)=6,WEEKDAY($F7,2)=7),"Jornada de fim de semana do 6x1",IF(OR($H7&gt;=Parâmetros!$E$20,$H7&lt;Parâmetros!$E$19),"ATENÇÃO · 6x1 apontou fora do horário diurno","Jornada fixa do 6x1"))),IF($D7="5x2","Jornada fixa do 5x2",IF($D7="Folguista",IF($J7=$K7,"Evidência confirma sequência","DIVERGE · sequência "&amp;$J7&amp;" × evidência "&amp;$K7),IF($K7=$E7,"Evidência confirma cadastro","DIVERGE · cadastro "&amp;$E7&amp;" × evidência "&amp;$K7)))))))))))</f>
        <v>Férias no cadastro</v>
      </c>
      <c r="W7" s="34">
        <f>IF(OR(OR($D7="6x1",$D7="FF 6x1"),$D7="5x2"),"",IF($AB7&lt;&gt;$AB6,IF(IFERROR(INDEX(Cadastro!$F$5:$F$243,$AB7),"")="",IF($L7&gt;0,1,0),IF(IFERROR(INDEX(Cadastro!$F$5:$F$243,$AB7),"")&lt;=IFERROR(INDEX(Parâmetros!$B$39:$B$48,MATCH($E7,Parâmetros!$A$39:$A$48,0)),99),IFERROR(INDEX(Cadastro!$F$5:$F$243,$AB7),""),0)),IF($L7&gt;0,IF(N($X6)&gt;0,1,N($W6)+1),IF(AND($L7=0,OR(N($W6)&gt;=IFERROR(INDEX(Parâmetros!$B$39:$B$48,MATCH($E7,Parâmetros!$A$39:$A$48,0)),99),AND(N($X6)&gt;0,N($X6)&lt;IFERROR(INDEX(Parâmetros!$C$39:$C$48,MATCH($E7,Parâmetros!$A$39:$A$48,0)),0)))),0,N($W6)+1))))</f>
        <v>5</v>
      </c>
      <c r="X7" s="34">
        <f>IF(OR(OR($D7="6x1",$D7="FF 6x1"),$D7="5x2"),"",IF($AB7&lt;&gt;$AB6,IF(IFERROR(INDEX(Cadastro!$F$5:$F$243,$AB7),"")="",0,IF(IFERROR(INDEX(Cadastro!$F$5:$F$243,$AB7),"")&gt;IFERROR(INDEX(Parâmetros!$B$39:$B$48,MATCH($E7,Parâmetros!$A$39:$A$48,0)),99),IFERROR(INDEX(Cadastro!$F$5:$F$243,$AB7),"")-IFERROR(INDEX(Parâmetros!$B$39:$B$48,MATCH($E7,Parâmetros!$A$39:$A$48,0)),99),0)),IF(AND($L7=0,OR(N($W6)&gt;=IFERROR(INDEX(Parâmetros!$B$39:$B$48,MATCH($E7,Parâmetros!$A$39:$A$48,0)),99),AND(N($X6)&gt;0,N($X6)&lt;IFERROR(INDEX(Parâmetros!$C$39:$C$48,MATCH($E7,Parâmetros!$A$39:$A$48,0)),0)))),N($X6)+1,0)))</f>
        <v>0</v>
      </c>
      <c r="Y7" t="str">
        <f>IF($AC7&lt;&gt;"",IF($L7&gt;0,$AC7&amp;" · com apontamento",$AC7),IF($E7="Férias",IF($L7&gt;0,"Férias · com apontamento","Férias (cadastro)"),IF(($Z7+$AA7-1)&gt;Parâmetros!$E$16,"Férias / afastamento",IF(AND($D7="5x2",OR(WEEKDAY($F7,2)=6,WEEKDAY($F7,2)=7)),IF($L7&gt;0,"Folga trabalhada","Folga"),IF($L7&gt;0,"Trabalhado",IF(OR(OR($D7="6x1",$D7="FF 6x1"),$D7="5x2"),IF(AND(OR($D7="6x1",$D7="FF 6x1"),OR(WEEKDAY($F7,2)=6,WEEKDAY($F7,2)=7)),"Folga","Falta de registro"),IF(AND($AB7&lt;&gt;$AB6,IFERROR(INDEX(Cadastro!$F$5:$F$243,$AB7),"")=""),"Indeterminado (início da série)",IF($X7&gt;0,"Folga","Falta de registro"))))))))</f>
        <v>Férias (cadastro)</v>
      </c>
      <c r="Z7" s="34">
        <f>IF(OR($L7&gt;0,$F7&gt;Parâmetros!$E$14),0,IF($A7&lt;&gt;$A6,1,N($Z6)+1))</f>
        <v>6</v>
      </c>
      <c r="AA7" s="34">
        <f>IF(OR($L7&gt;0,$F7&gt;Parâmetros!$E$14),0,IF(OR($A7&lt;&gt;$A8,$F8&gt;Parâmetros!$E$14),1,N($AA8)+1))</f>
        <v>4</v>
      </c>
      <c r="AB7" s="31">
        <f>IFERROR(MATCH($A7&amp;"|"&amp;TEXT(_xlfn.MAXIFS(Cadastro!$E$5:$E$243,Cadastro!$A$5:$A$243,$A7,Cadastro!$E$5:$E$243,"&lt;="&amp;$F7),"yyyymmdd"),Cadastro!$I$5:$I$243,0),"")</f>
        <v>4</v>
      </c>
      <c r="AC7" t="str">
        <f>IFERROR(_xlfn.SINGLE(INDEX(Exceções!$D$5:$D$203,MATCH($A7&amp;"|"&amp;$F7,Exceções!$F$5:$F$203,0))),"")</f>
        <v/>
      </c>
      <c r="AD7" t="str">
        <f>IF($AC7="","",IFERROR(_xlfn.SINGLE(INDEX(Exceções!$E$5:$E$203,MATCH($A7&amp;"|"&amp;$F7,Exceções!$F$5:$F$203,0))),""))</f>
        <v/>
      </c>
    </row>
    <row r="8" spans="1:30" ht="15" hidden="1" customHeight="1" x14ac:dyDescent="0.25">
      <c r="A8" s="31">
        <v>9218</v>
      </c>
      <c r="B8" s="17" t="s">
        <v>41</v>
      </c>
      <c r="C8" s="17" t="str">
        <f>IFERROR(INDEX(Cadastro!$C$5:$C$243,$AB8),"NÃO INFORMADO")</f>
        <v>INS</v>
      </c>
      <c r="D8" s="17" t="str">
        <f>IFERROR(INDEX(Cadastro!$D$5:$D$243,$AB8),"")</f>
        <v>Férias</v>
      </c>
      <c r="E8" s="17" t="str">
        <f>IFERROR(INDEX(Cadastro!$G$5:$G$243,$AB8),"")</f>
        <v>Férias</v>
      </c>
      <c r="F8" s="29">
        <v>46306</v>
      </c>
      <c r="G8" s="32" t="str">
        <f t="shared" si="0"/>
        <v>dom</v>
      </c>
      <c r="H8" s="31" t="str">
        <f>IF($L8=0,"",_xlfn.MINIFS(Dados!$Q:$Q,Dados!$A:$A,$A8,Dados!$S:$S,$F8))</f>
        <v/>
      </c>
      <c r="I8" s="31" t="str">
        <f>IF($H8="","",_xlfn.MAXIFS(Dados!$R:$R,Dados!$A:$A,$A8,Dados!$S:$S,$F8))</f>
        <v/>
      </c>
      <c r="J8" s="32" t="str">
        <f>IF($D8&lt;&gt;"Folguista","",IFERROR(INDEX(Parâmetros!$D$52:$G$52,1,MIN(4,MAX(1,$W8))),""))</f>
        <v/>
      </c>
      <c r="K8" s="32" t="str">
        <f>IF(OR($AC8&lt;&gt;"",$Y8="Folga",$Y8="Folga trabalhada",$Y8="Férias (cadastro)",$Y8="Férias / afastamento",$Y8="Indeterminado (início da série)"),"",IF(OR($D8="6x1",$D8="FF 6x1"),IF(OR(WEEKDAY($F8,2)=6,WEEKDAY($F8,2)=7),"6x1 sáb/dom","6x1"),IF($D8="5x2","5x2",IF($H8="",IF($D8="Folguista",$J8,$E8),IF(OR($H8&gt;=Parâmetros!$E$18,$H8&lt;Parâmetros!$E$19),"C",IF($H8&lt;Parâmetros!$E$20,"A","B"))))))</f>
        <v/>
      </c>
      <c r="L8" s="30">
        <f>SUMIFS(Dados!$E:$E,Dados!$A:$A,$A8,Dados!$S:$S,$F8)</f>
        <v>0</v>
      </c>
      <c r="M8" s="30" t="str">
        <f>IFERROR(INDEX(Parâmetros!$E$6:$E$11,MATCH($K8,Parâmetros!$A$6:$A$11,0)),"")</f>
        <v/>
      </c>
      <c r="N8" s="33" t="str">
        <f t="shared" si="1"/>
        <v/>
      </c>
      <c r="O8" s="33">
        <f>Parâmetros!$E$13</f>
        <v>0.8</v>
      </c>
      <c r="P8" s="32" t="str">
        <f>IF(OR($M8="",$F8&gt;Parâmetros!$E$14),"Não","Sim")</f>
        <v>Não</v>
      </c>
      <c r="Q8" s="32" t="str">
        <f t="shared" si="2"/>
        <v/>
      </c>
      <c r="R8" s="32" t="str">
        <f t="shared" si="3"/>
        <v/>
      </c>
      <c r="S8" s="30" t="str">
        <f t="shared" si="4"/>
        <v/>
      </c>
      <c r="T8" s="32" t="str">
        <f>IF($Q8&lt;&gt;"Sim","",IF($N8&gt;Parâmetros!$E$15,"Sim","Não"))</f>
        <v/>
      </c>
      <c r="U8" s="17" t="str">
        <f t="shared" si="5"/>
        <v>Férias / afastamento</v>
      </c>
      <c r="V8" s="17" t="str">
        <f>IF($AC8&lt;&gt;"",IF($L8&gt;0,"ATENÇÃO · apontou em dia de "&amp;LOWER($AC8)&amp;" cadastrado","Exceção cadastrada · "&amp;$AC8)&amp;IF($AD8="",""," · "&amp;$AD8),IF($E8="Férias",IF($L8&gt;0,"ATENÇÃO · apontou estando de férias no cadastro","Férias no cadastro"),IF($Y8="Férias / afastamento","Afastamento · "&amp;($Z8+$AA8-1)&amp;" dias seguidos sem apontamento",IF($Y8="Folga trabalhada","ATENÇÃO · apontou em dia de folga da escala 5x2",IF($Y8="Folga",IF(AND($D8="5x2",OR(WEEKDAY($F8,2)=6,WEEKDAY($F8,2)=7)),"Folga de fim de semana da escala 5x2",IF(AND(OR($D8="6x1",$D8="FF 6x1"),WEEKDAY($F8,2)=6,FALSE()),"Folga de fim de semana · apontou no domingo anterior",IF(AND(OR($D8="6x1",$D8="FF 6x1"),WEEKDAY($F8,2)=7,AND($A8=$A7,$L7&gt;0)),"Folga de fim de semana · apontou no sábado",IF(AND(OR($D8="6x1",$D8="FF 6x1"),OR(WEEKDAY($F8,2)=6,WEEKDAY($F8,2)=7)),"Folga de fim de semana · sem apontamento no sábado nem no domingo","Folga prevista pelo ciclo")))),IF($Y8="Indeterminado (início da série)","Sem histórico anterior — informe o dia do ciclo no Cadastro",IF($Y8="Falta de registro",IF(OR(OR($D8="6x1",$D8="FF 6x1"),$D8="5x2"),"FALTA DE REGISTRO · dia útil da escala "&amp;$E8,"FALTA DE REGISTRO · dia "&amp;$W8&amp;" de "&amp;IFERROR(INDEX(Parâmetros!$B$39:$B$48,MATCH($E8,Parâmetros!$A$39:$A$48,0)),99)&amp;" do ciclo"),IF(OR($D8="6x1",$D8="FF 6x1"),IF(OR(AND(WEEKDAY($F8,2)=6,AND($A8=$A9,$L9&gt;0)),AND(WEEKDAY($F8,2)=7,AND($A8=$A7,$L7&gt;0))),"ATENÇÃO · apontou sábado e domingo no mesmo fim de semana",IF(OR(WEEKDAY($F8,2)=6,WEEKDAY($F8,2)=7),"Jornada de fim de semana do 6x1",IF(OR($H8&gt;=Parâmetros!$E$20,$H8&lt;Parâmetros!$E$19),"ATENÇÃO · 6x1 apontou fora do horário diurno","Jornada fixa do 6x1"))),IF($D8="5x2","Jornada fixa do 5x2",IF($D8="Folguista",IF($J8=$K8,"Evidência confirma sequência","DIVERGE · sequência "&amp;$J8&amp;" × evidência "&amp;$K8),IF($K8=$E8,"Evidência confirma cadastro","DIVERGE · cadastro "&amp;$E8&amp;" × evidência "&amp;$K8)))))))))))</f>
        <v>Férias no cadastro</v>
      </c>
      <c r="W8" s="34">
        <f>IF(OR(OR($D8="6x1",$D8="FF 6x1"),$D8="5x2"),"",IF($AB8&lt;&gt;$AB7,IF(IFERROR(INDEX(Cadastro!$F$5:$F$243,$AB8),"")="",IF($L8&gt;0,1,0),IF(IFERROR(INDEX(Cadastro!$F$5:$F$243,$AB8),"")&lt;=IFERROR(INDEX(Parâmetros!$B$39:$B$48,MATCH($E8,Parâmetros!$A$39:$A$48,0)),99),IFERROR(INDEX(Cadastro!$F$5:$F$243,$AB8),""),0)),IF($L8&gt;0,IF(N($X7)&gt;0,1,N($W7)+1),IF(AND($L8=0,OR(N($W7)&gt;=IFERROR(INDEX(Parâmetros!$B$39:$B$48,MATCH($E8,Parâmetros!$A$39:$A$48,0)),99),AND(N($X7)&gt;0,N($X7)&lt;IFERROR(INDEX(Parâmetros!$C$39:$C$48,MATCH($E8,Parâmetros!$A$39:$A$48,0)),0)))),0,N($W7)+1))))</f>
        <v>6</v>
      </c>
      <c r="X8" s="34">
        <f>IF(OR(OR($D8="6x1",$D8="FF 6x1"),$D8="5x2"),"",IF($AB8&lt;&gt;$AB7,IF(IFERROR(INDEX(Cadastro!$F$5:$F$243,$AB8),"")="",0,IF(IFERROR(INDEX(Cadastro!$F$5:$F$243,$AB8),"")&gt;IFERROR(INDEX(Parâmetros!$B$39:$B$48,MATCH($E8,Parâmetros!$A$39:$A$48,0)),99),IFERROR(INDEX(Cadastro!$F$5:$F$243,$AB8),"")-IFERROR(INDEX(Parâmetros!$B$39:$B$48,MATCH($E8,Parâmetros!$A$39:$A$48,0)),99),0)),IF(AND($L8=0,OR(N($W7)&gt;=IFERROR(INDEX(Parâmetros!$B$39:$B$48,MATCH($E8,Parâmetros!$A$39:$A$48,0)),99),AND(N($X7)&gt;0,N($X7)&lt;IFERROR(INDEX(Parâmetros!$C$39:$C$48,MATCH($E8,Parâmetros!$A$39:$A$48,0)),0)))),N($X7)+1,0)))</f>
        <v>0</v>
      </c>
      <c r="Y8" t="str">
        <f>IF($AC8&lt;&gt;"",IF($L8&gt;0,$AC8&amp;" · com apontamento",$AC8),IF($E8="Férias",IF($L8&gt;0,"Férias · com apontamento","Férias (cadastro)"),IF(($Z8+$AA8-1)&gt;Parâmetros!$E$16,"Férias / afastamento",IF(AND($D8="5x2",OR(WEEKDAY($F8,2)=6,WEEKDAY($F8,2)=7)),IF($L8&gt;0,"Folga trabalhada","Folga"),IF($L8&gt;0,"Trabalhado",IF(OR(OR($D8="6x1",$D8="FF 6x1"),$D8="5x2"),IF(AND(OR($D8="6x1",$D8="FF 6x1"),OR(WEEKDAY($F8,2)=6,WEEKDAY($F8,2)=7)),"Folga","Falta de registro"),IF(AND($AB8&lt;&gt;$AB7,IFERROR(INDEX(Cadastro!$F$5:$F$243,$AB8),"")=""),"Indeterminado (início da série)",IF($X8&gt;0,"Folga","Falta de registro"))))))))</f>
        <v>Férias (cadastro)</v>
      </c>
      <c r="Z8" s="34">
        <f>IF(OR($L8&gt;0,$F8&gt;Parâmetros!$E$14),0,IF($A8&lt;&gt;$A7,1,N($Z7)+1))</f>
        <v>7</v>
      </c>
      <c r="AA8" s="34">
        <f>IF(OR($L8&gt;0,$F8&gt;Parâmetros!$E$14),0,IF(OR($A8&lt;&gt;$A9,$F9&gt;Parâmetros!$E$14),1,N($AA9)+1))</f>
        <v>3</v>
      </c>
      <c r="AB8" s="31">
        <f>IFERROR(MATCH($A8&amp;"|"&amp;TEXT(_xlfn.MAXIFS(Cadastro!$E$5:$E$243,Cadastro!$A$5:$A$243,$A8,Cadastro!$E$5:$E$243,"&lt;="&amp;$F8),"yyyymmdd"),Cadastro!$I$5:$I$243,0),"")</f>
        <v>4</v>
      </c>
      <c r="AC8" t="str">
        <f>IFERROR(_xlfn.SINGLE(INDEX(Exceções!$D$5:$D$203,MATCH($A8&amp;"|"&amp;$F8,Exceções!$F$5:$F$203,0))),"")</f>
        <v/>
      </c>
      <c r="AD8" t="str">
        <f>IF($AC8="","",IFERROR(_xlfn.SINGLE(INDEX(Exceções!$E$5:$E$203,MATCH($A8&amp;"|"&amp;$F8,Exceções!$F$5:$F$203,0))),""))</f>
        <v/>
      </c>
    </row>
    <row r="9" spans="1:30" ht="15" hidden="1" customHeight="1" x14ac:dyDescent="0.25">
      <c r="A9" s="31">
        <v>9218</v>
      </c>
      <c r="B9" s="17" t="s">
        <v>41</v>
      </c>
      <c r="C9" s="17" t="str">
        <f>IFERROR(INDEX(Cadastro!$C$5:$C$243,$AB9),"NÃO INFORMADO")</f>
        <v>INS</v>
      </c>
      <c r="D9" s="17" t="str">
        <f>IFERROR(INDEX(Cadastro!$D$5:$D$243,$AB9),"")</f>
        <v>Férias</v>
      </c>
      <c r="E9" s="17" t="str">
        <f>IFERROR(INDEX(Cadastro!$G$5:$G$243,$AB9),"")</f>
        <v>Férias</v>
      </c>
      <c r="F9" s="29">
        <v>46307</v>
      </c>
      <c r="G9" s="32" t="str">
        <f t="shared" si="0"/>
        <v>seg</v>
      </c>
      <c r="H9" s="31" t="str">
        <f>IF($L9=0,"",_xlfn.MINIFS(Dados!$Q:$Q,Dados!$A:$A,$A9,Dados!$S:$S,$F9))</f>
        <v/>
      </c>
      <c r="I9" s="31" t="str">
        <f>IF($H9="","",_xlfn.MAXIFS(Dados!$R:$R,Dados!$A:$A,$A9,Dados!$S:$S,$F9))</f>
        <v/>
      </c>
      <c r="J9" s="32" t="str">
        <f>IF($D9&lt;&gt;"Folguista","",IFERROR(INDEX(Parâmetros!$D$52:$G$52,1,MIN(4,MAX(1,$W9))),""))</f>
        <v/>
      </c>
      <c r="K9" s="32" t="str">
        <f>IF(OR($AC9&lt;&gt;"",$Y9="Folga",$Y9="Folga trabalhada",$Y9="Férias (cadastro)",$Y9="Férias / afastamento",$Y9="Indeterminado (início da série)"),"",IF(OR($D9="6x1",$D9="FF 6x1"),IF(OR(WEEKDAY($F9,2)=6,WEEKDAY($F9,2)=7),"6x1 sáb/dom","6x1"),IF($D9="5x2","5x2",IF($H9="",IF($D9="Folguista",$J9,$E9),IF(OR($H9&gt;=Parâmetros!$E$18,$H9&lt;Parâmetros!$E$19),"C",IF($H9&lt;Parâmetros!$E$20,"A","B"))))))</f>
        <v/>
      </c>
      <c r="L9" s="30">
        <f>SUMIFS(Dados!$E:$E,Dados!$A:$A,$A9,Dados!$S:$S,$F9)</f>
        <v>0</v>
      </c>
      <c r="M9" s="30" t="str">
        <f>IFERROR(INDEX(Parâmetros!$E$6:$E$11,MATCH($K9,Parâmetros!$A$6:$A$11,0)),"")</f>
        <v/>
      </c>
      <c r="N9" s="33" t="str">
        <f t="shared" si="1"/>
        <v/>
      </c>
      <c r="O9" s="33">
        <f>Parâmetros!$E$13</f>
        <v>0.8</v>
      </c>
      <c r="P9" s="32" t="str">
        <f>IF(OR($M9="",$F9&gt;Parâmetros!$E$14),"Não","Sim")</f>
        <v>Não</v>
      </c>
      <c r="Q9" s="32" t="str">
        <f t="shared" si="2"/>
        <v/>
      </c>
      <c r="R9" s="32" t="str">
        <f t="shared" si="3"/>
        <v/>
      </c>
      <c r="S9" s="30" t="str">
        <f t="shared" si="4"/>
        <v/>
      </c>
      <c r="T9" s="32" t="str">
        <f>IF($Q9&lt;&gt;"Sim","",IF($N9&gt;Parâmetros!$E$15,"Sim","Não"))</f>
        <v/>
      </c>
      <c r="U9" s="17" t="str">
        <f t="shared" si="5"/>
        <v>Férias / afastamento</v>
      </c>
      <c r="V9" s="17" t="str">
        <f>IF($AC9&lt;&gt;"",IF($L9&gt;0,"ATENÇÃO · apontou em dia de "&amp;LOWER($AC9)&amp;" cadastrado","Exceção cadastrada · "&amp;$AC9)&amp;IF($AD9="",""," · "&amp;$AD9),IF($E9="Férias",IF($L9&gt;0,"ATENÇÃO · apontou estando de férias no cadastro","Férias no cadastro"),IF($Y9="Férias / afastamento","Afastamento · "&amp;($Z9+$AA9-1)&amp;" dias seguidos sem apontamento",IF($Y9="Folga trabalhada","ATENÇÃO · apontou em dia de folga da escala 5x2",IF($Y9="Folga",IF(AND($D9="5x2",OR(WEEKDAY($F9,2)=6,WEEKDAY($F9,2)=7)),"Folga de fim de semana da escala 5x2",IF(AND(OR($D9="6x1",$D9="FF 6x1"),WEEKDAY($F9,2)=6,FALSE()),"Folga de fim de semana · apontou no domingo anterior",IF(AND(OR($D9="6x1",$D9="FF 6x1"),WEEKDAY($F9,2)=7,AND($A9=$A8,$L8&gt;0)),"Folga de fim de semana · apontou no sábado",IF(AND(OR($D9="6x1",$D9="FF 6x1"),OR(WEEKDAY($F9,2)=6,WEEKDAY($F9,2)=7)),"Folga de fim de semana · sem apontamento no sábado nem no domingo","Folga prevista pelo ciclo")))),IF($Y9="Indeterminado (início da série)","Sem histórico anterior — informe o dia do ciclo no Cadastro",IF($Y9="Falta de registro",IF(OR(OR($D9="6x1",$D9="FF 6x1"),$D9="5x2"),"FALTA DE REGISTRO · dia útil da escala "&amp;$E9,"FALTA DE REGISTRO · dia "&amp;$W9&amp;" de "&amp;IFERROR(INDEX(Parâmetros!$B$39:$B$48,MATCH($E9,Parâmetros!$A$39:$A$48,0)),99)&amp;" do ciclo"),IF(OR($D9="6x1",$D9="FF 6x1"),IF(OR(AND(WEEKDAY($F9,2)=6,AND($A9=$A10,$L10&gt;0)),AND(WEEKDAY($F9,2)=7,AND($A9=$A8,$L8&gt;0))),"ATENÇÃO · apontou sábado e domingo no mesmo fim de semana",IF(OR(WEEKDAY($F9,2)=6,WEEKDAY($F9,2)=7),"Jornada de fim de semana do 6x1",IF(OR($H9&gt;=Parâmetros!$E$20,$H9&lt;Parâmetros!$E$19),"ATENÇÃO · 6x1 apontou fora do horário diurno","Jornada fixa do 6x1"))),IF($D9="5x2","Jornada fixa do 5x2",IF($D9="Folguista",IF($J9=$K9,"Evidência confirma sequência","DIVERGE · sequência "&amp;$J9&amp;" × evidência "&amp;$K9),IF($K9=$E9,"Evidência confirma cadastro","DIVERGE · cadastro "&amp;$E9&amp;" × evidência "&amp;$K9)))))))))))</f>
        <v>Férias no cadastro</v>
      </c>
      <c r="W9" s="34">
        <f>IF(OR(OR($D9="6x1",$D9="FF 6x1"),$D9="5x2"),"",IF($AB9&lt;&gt;$AB8,IF(IFERROR(INDEX(Cadastro!$F$5:$F$243,$AB9),"")="",IF($L9&gt;0,1,0),IF(IFERROR(INDEX(Cadastro!$F$5:$F$243,$AB9),"")&lt;=IFERROR(INDEX(Parâmetros!$B$39:$B$48,MATCH($E9,Parâmetros!$A$39:$A$48,0)),99),IFERROR(INDEX(Cadastro!$F$5:$F$243,$AB9),""),0)),IF($L9&gt;0,IF(N($X8)&gt;0,1,N($W8)+1),IF(AND($L9=0,OR(N($W8)&gt;=IFERROR(INDEX(Parâmetros!$B$39:$B$48,MATCH($E9,Parâmetros!$A$39:$A$48,0)),99),AND(N($X8)&gt;0,N($X8)&lt;IFERROR(INDEX(Parâmetros!$C$39:$C$48,MATCH($E9,Parâmetros!$A$39:$A$48,0)),0)))),0,N($W8)+1))))</f>
        <v>7</v>
      </c>
      <c r="X9" s="34">
        <f>IF(OR(OR($D9="6x1",$D9="FF 6x1"),$D9="5x2"),"",IF($AB9&lt;&gt;$AB8,IF(IFERROR(INDEX(Cadastro!$F$5:$F$243,$AB9),"")="",0,IF(IFERROR(INDEX(Cadastro!$F$5:$F$243,$AB9),"")&gt;IFERROR(INDEX(Parâmetros!$B$39:$B$48,MATCH($E9,Parâmetros!$A$39:$A$48,0)),99),IFERROR(INDEX(Cadastro!$F$5:$F$243,$AB9),"")-IFERROR(INDEX(Parâmetros!$B$39:$B$48,MATCH($E9,Parâmetros!$A$39:$A$48,0)),99),0)),IF(AND($L9=0,OR(N($W8)&gt;=IFERROR(INDEX(Parâmetros!$B$39:$B$48,MATCH($E9,Parâmetros!$A$39:$A$48,0)),99),AND(N($X8)&gt;0,N($X8)&lt;IFERROR(INDEX(Parâmetros!$C$39:$C$48,MATCH($E9,Parâmetros!$A$39:$A$48,0)),0)))),N($X8)+1,0)))</f>
        <v>0</v>
      </c>
      <c r="Y9" t="str">
        <f>IF($AC9&lt;&gt;"",IF($L9&gt;0,$AC9&amp;" · com apontamento",$AC9),IF($E9="Férias",IF($L9&gt;0,"Férias · com apontamento","Férias (cadastro)"),IF(($Z9+$AA9-1)&gt;Parâmetros!$E$16,"Férias / afastamento",IF(AND($D9="5x2",OR(WEEKDAY($F9,2)=6,WEEKDAY($F9,2)=7)),IF($L9&gt;0,"Folga trabalhada","Folga"),IF($L9&gt;0,"Trabalhado",IF(OR(OR($D9="6x1",$D9="FF 6x1"),$D9="5x2"),IF(AND(OR($D9="6x1",$D9="FF 6x1"),OR(WEEKDAY($F9,2)=6,WEEKDAY($F9,2)=7)),"Folga","Falta de registro"),IF(AND($AB9&lt;&gt;$AB8,IFERROR(INDEX(Cadastro!$F$5:$F$243,$AB9),"")=""),"Indeterminado (início da série)",IF($X9&gt;0,"Folga","Falta de registro"))))))))</f>
        <v>Férias (cadastro)</v>
      </c>
      <c r="Z9" s="34">
        <f>IF(OR($L9&gt;0,$F9&gt;Parâmetros!$E$14),0,IF($A9&lt;&gt;$A8,1,N($Z8)+1))</f>
        <v>8</v>
      </c>
      <c r="AA9" s="34">
        <f>IF(OR($L9&gt;0,$F9&gt;Parâmetros!$E$14),0,IF(OR($A9&lt;&gt;$A10,$F10&gt;Parâmetros!$E$14),1,N($AA10)+1))</f>
        <v>2</v>
      </c>
      <c r="AB9" s="31">
        <f>IFERROR(MATCH($A9&amp;"|"&amp;TEXT(_xlfn.MAXIFS(Cadastro!$E$5:$E$243,Cadastro!$A$5:$A$243,$A9,Cadastro!$E$5:$E$243,"&lt;="&amp;$F9),"yyyymmdd"),Cadastro!$I$5:$I$243,0),"")</f>
        <v>4</v>
      </c>
      <c r="AC9" t="str">
        <f>IFERROR(_xlfn.SINGLE(INDEX(Exceções!$D$5:$D$203,MATCH($A9&amp;"|"&amp;$F9,Exceções!$F$5:$F$203,0))),"")</f>
        <v/>
      </c>
      <c r="AD9" t="str">
        <f>IF($AC9="","",IFERROR(_xlfn.SINGLE(INDEX(Exceções!$E$5:$E$203,MATCH($A9&amp;"|"&amp;$F9,Exceções!$F$5:$F$203,0))),""))</f>
        <v/>
      </c>
    </row>
    <row r="10" spans="1:30" ht="15" hidden="1" customHeight="1" x14ac:dyDescent="0.25">
      <c r="A10" s="31">
        <v>9218</v>
      </c>
      <c r="B10" s="17" t="s">
        <v>41</v>
      </c>
      <c r="C10" s="17" t="str">
        <f>IFERROR(INDEX(Cadastro!$C$5:$C$243,$AB10),"NÃO INFORMADO")</f>
        <v>INS</v>
      </c>
      <c r="D10" s="17" t="str">
        <f>IFERROR(INDEX(Cadastro!$D$5:$D$243,$AB10),"")</f>
        <v>Férias</v>
      </c>
      <c r="E10" s="17" t="str">
        <f>IFERROR(INDEX(Cadastro!$G$5:$G$243,$AB10),"")</f>
        <v>Férias</v>
      </c>
      <c r="F10" s="29">
        <v>46308</v>
      </c>
      <c r="G10" s="32" t="str">
        <f t="shared" si="0"/>
        <v>ter</v>
      </c>
      <c r="H10" s="31" t="str">
        <f>IF($L10=0,"",_xlfn.MINIFS(Dados!$Q:$Q,Dados!$A:$A,$A10,Dados!$S:$S,$F10))</f>
        <v/>
      </c>
      <c r="I10" s="31" t="str">
        <f>IF($H10="","",_xlfn.MAXIFS(Dados!$R:$R,Dados!$A:$A,$A10,Dados!$S:$S,$F10))</f>
        <v/>
      </c>
      <c r="J10" s="32" t="str">
        <f>IF($D10&lt;&gt;"Folguista","",IFERROR(INDEX(Parâmetros!$D$52:$G$52,1,MIN(4,MAX(1,$W10))),""))</f>
        <v/>
      </c>
      <c r="K10" s="32" t="str">
        <f>IF(OR($AC10&lt;&gt;"",$Y10="Folga",$Y10="Folga trabalhada",$Y10="Férias (cadastro)",$Y10="Férias / afastamento",$Y10="Indeterminado (início da série)"),"",IF(OR($D10="6x1",$D10="FF 6x1"),IF(OR(WEEKDAY($F10,2)=6,WEEKDAY($F10,2)=7),"6x1 sáb/dom","6x1"),IF($D10="5x2","5x2",IF($H10="",IF($D10="Folguista",$J10,$E10),IF(OR($H10&gt;=Parâmetros!$E$18,$H10&lt;Parâmetros!$E$19),"C",IF($H10&lt;Parâmetros!$E$20,"A","B"))))))</f>
        <v/>
      </c>
      <c r="L10" s="30">
        <f>SUMIFS(Dados!$E:$E,Dados!$A:$A,$A10,Dados!$S:$S,$F10)</f>
        <v>0</v>
      </c>
      <c r="M10" s="30" t="str">
        <f>IFERROR(INDEX(Parâmetros!$E$6:$E$11,MATCH($K10,Parâmetros!$A$6:$A$11,0)),"")</f>
        <v/>
      </c>
      <c r="N10" s="33" t="str">
        <f t="shared" si="1"/>
        <v/>
      </c>
      <c r="O10" s="33">
        <f>Parâmetros!$E$13</f>
        <v>0.8</v>
      </c>
      <c r="P10" s="32" t="str">
        <f>IF(OR($M10="",$F10&gt;Parâmetros!$E$14),"Não","Sim")</f>
        <v>Não</v>
      </c>
      <c r="Q10" s="32" t="str">
        <f t="shared" si="2"/>
        <v/>
      </c>
      <c r="R10" s="32" t="str">
        <f t="shared" si="3"/>
        <v/>
      </c>
      <c r="S10" s="30" t="str">
        <f t="shared" si="4"/>
        <v/>
      </c>
      <c r="T10" s="32" t="str">
        <f>IF($Q10&lt;&gt;"Sim","",IF($N10&gt;Parâmetros!$E$15,"Sim","Não"))</f>
        <v/>
      </c>
      <c r="U10" s="17" t="str">
        <f t="shared" si="5"/>
        <v>Férias / afastamento</v>
      </c>
      <c r="V10" s="17" t="str">
        <f>IF($AC10&lt;&gt;"",IF($L10&gt;0,"ATENÇÃO · apontou em dia de "&amp;LOWER($AC10)&amp;" cadastrado","Exceção cadastrada · "&amp;$AC10)&amp;IF($AD10="",""," · "&amp;$AD10),IF($E10="Férias",IF($L10&gt;0,"ATENÇÃO · apontou estando de férias no cadastro","Férias no cadastro"),IF($Y10="Férias / afastamento","Afastamento · "&amp;($Z10+$AA10-1)&amp;" dias seguidos sem apontamento",IF($Y10="Folga trabalhada","ATENÇÃO · apontou em dia de folga da escala 5x2",IF($Y10="Folga",IF(AND($D10="5x2",OR(WEEKDAY($F10,2)=6,WEEKDAY($F10,2)=7)),"Folga de fim de semana da escala 5x2",IF(AND(OR($D10="6x1",$D10="FF 6x1"),WEEKDAY($F10,2)=6,FALSE()),"Folga de fim de semana · apontou no domingo anterior",IF(AND(OR($D10="6x1",$D10="FF 6x1"),WEEKDAY($F10,2)=7,AND($A10=$A9,$L9&gt;0)),"Folga de fim de semana · apontou no sábado",IF(AND(OR($D10="6x1",$D10="FF 6x1"),OR(WEEKDAY($F10,2)=6,WEEKDAY($F10,2)=7)),"Folga de fim de semana · sem apontamento no sábado nem no domingo","Folga prevista pelo ciclo")))),IF($Y10="Indeterminado (início da série)","Sem histórico anterior — informe o dia do ciclo no Cadastro",IF($Y10="Falta de registro",IF(OR(OR($D10="6x1",$D10="FF 6x1"),$D10="5x2"),"FALTA DE REGISTRO · dia útil da escala "&amp;$E10,"FALTA DE REGISTRO · dia "&amp;$W10&amp;" de "&amp;IFERROR(INDEX(Parâmetros!$B$39:$B$48,MATCH($E10,Parâmetros!$A$39:$A$48,0)),99)&amp;" do ciclo"),IF(OR($D10="6x1",$D10="FF 6x1"),IF(OR(AND(WEEKDAY($F10,2)=6,AND($A10=$A11,$L11&gt;0)),AND(WEEKDAY($F10,2)=7,AND($A10=$A9,$L9&gt;0))),"ATENÇÃO · apontou sábado e domingo no mesmo fim de semana",IF(OR(WEEKDAY($F10,2)=6,WEEKDAY($F10,2)=7),"Jornada de fim de semana do 6x1",IF(OR($H10&gt;=Parâmetros!$E$20,$H10&lt;Parâmetros!$E$19),"ATENÇÃO · 6x1 apontou fora do horário diurno","Jornada fixa do 6x1"))),IF($D10="5x2","Jornada fixa do 5x2",IF($D10="Folguista",IF($J10=$K10,"Evidência confirma sequência","DIVERGE · sequência "&amp;$J10&amp;" × evidência "&amp;$K10),IF($K10=$E10,"Evidência confirma cadastro","DIVERGE · cadastro "&amp;$E10&amp;" × evidência "&amp;$K10)))))))))))</f>
        <v>Férias no cadastro</v>
      </c>
      <c r="W10" s="34">
        <f>IF(OR(OR($D10="6x1",$D10="FF 6x1"),$D10="5x2"),"",IF($AB10&lt;&gt;$AB9,IF(IFERROR(INDEX(Cadastro!$F$5:$F$243,$AB10),"")="",IF($L10&gt;0,1,0),IF(IFERROR(INDEX(Cadastro!$F$5:$F$243,$AB10),"")&lt;=IFERROR(INDEX(Parâmetros!$B$39:$B$48,MATCH($E10,Parâmetros!$A$39:$A$48,0)),99),IFERROR(INDEX(Cadastro!$F$5:$F$243,$AB10),""),0)),IF($L10&gt;0,IF(N($X9)&gt;0,1,N($W9)+1),IF(AND($L10=0,OR(N($W9)&gt;=IFERROR(INDEX(Parâmetros!$B$39:$B$48,MATCH($E10,Parâmetros!$A$39:$A$48,0)),99),AND(N($X9)&gt;0,N($X9)&lt;IFERROR(INDEX(Parâmetros!$C$39:$C$48,MATCH($E10,Parâmetros!$A$39:$A$48,0)),0)))),0,N($W9)+1))))</f>
        <v>8</v>
      </c>
      <c r="X10" s="34">
        <f>IF(OR(OR($D10="6x1",$D10="FF 6x1"),$D10="5x2"),"",IF($AB10&lt;&gt;$AB9,IF(IFERROR(INDEX(Cadastro!$F$5:$F$243,$AB10),"")="",0,IF(IFERROR(INDEX(Cadastro!$F$5:$F$243,$AB10),"")&gt;IFERROR(INDEX(Parâmetros!$B$39:$B$48,MATCH($E10,Parâmetros!$A$39:$A$48,0)),99),IFERROR(INDEX(Cadastro!$F$5:$F$243,$AB10),"")-IFERROR(INDEX(Parâmetros!$B$39:$B$48,MATCH($E10,Parâmetros!$A$39:$A$48,0)),99),0)),IF(AND($L10=0,OR(N($W9)&gt;=IFERROR(INDEX(Parâmetros!$B$39:$B$48,MATCH($E10,Parâmetros!$A$39:$A$48,0)),99),AND(N($X9)&gt;0,N($X9)&lt;IFERROR(INDEX(Parâmetros!$C$39:$C$48,MATCH($E10,Parâmetros!$A$39:$A$48,0)),0)))),N($X9)+1,0)))</f>
        <v>0</v>
      </c>
      <c r="Y10" t="str">
        <f>IF($AC10&lt;&gt;"",IF($L10&gt;0,$AC10&amp;" · com apontamento",$AC10),IF($E10="Férias",IF($L10&gt;0,"Férias · com apontamento","Férias (cadastro)"),IF(($Z10+$AA10-1)&gt;Parâmetros!$E$16,"Férias / afastamento",IF(AND($D10="5x2",OR(WEEKDAY($F10,2)=6,WEEKDAY($F10,2)=7)),IF($L10&gt;0,"Folga trabalhada","Folga"),IF($L10&gt;0,"Trabalhado",IF(OR(OR($D10="6x1",$D10="FF 6x1"),$D10="5x2"),IF(AND(OR($D10="6x1",$D10="FF 6x1"),OR(WEEKDAY($F10,2)=6,WEEKDAY($F10,2)=7)),"Folga","Falta de registro"),IF(AND($AB10&lt;&gt;$AB9,IFERROR(INDEX(Cadastro!$F$5:$F$243,$AB10),"")=""),"Indeterminado (início da série)",IF($X10&gt;0,"Folga","Falta de registro"))))))))</f>
        <v>Férias (cadastro)</v>
      </c>
      <c r="Z10" s="34">
        <f>IF(OR($L10&gt;0,$F10&gt;Parâmetros!$E$14),0,IF($A10&lt;&gt;$A9,1,N($Z9)+1))</f>
        <v>9</v>
      </c>
      <c r="AA10" s="34">
        <f>IF(OR($L10&gt;0,$F10&gt;Parâmetros!$E$14),0,IF(OR($A10&lt;&gt;$A11,$F11&gt;Parâmetros!$E$14),1,N($AA11)+1))</f>
        <v>1</v>
      </c>
      <c r="AB10" s="31">
        <f>IFERROR(MATCH($A10&amp;"|"&amp;TEXT(_xlfn.MAXIFS(Cadastro!$E$5:$E$243,Cadastro!$A$5:$A$243,$A10,Cadastro!$E$5:$E$243,"&lt;="&amp;$F10),"yyyymmdd"),Cadastro!$I$5:$I$243,0),"")</f>
        <v>4</v>
      </c>
      <c r="AC10" t="str">
        <f>IFERROR(_xlfn.SINGLE(INDEX(Exceções!$D$5:$D$203,MATCH($A10&amp;"|"&amp;$F10,Exceções!$F$5:$F$203,0))),"")</f>
        <v/>
      </c>
      <c r="AD10" t="str">
        <f>IF($AC10="","",IFERROR(_xlfn.SINGLE(INDEX(Exceções!$E$5:$E$203,MATCH($A10&amp;"|"&amp;$F10,Exceções!$F$5:$F$203,0))),""))</f>
        <v/>
      </c>
    </row>
    <row r="11" spans="1:30" ht="15" hidden="1" customHeight="1" x14ac:dyDescent="0.25">
      <c r="A11" s="31">
        <v>9218</v>
      </c>
      <c r="B11" s="17" t="s">
        <v>41</v>
      </c>
      <c r="C11" s="17" t="str">
        <f>IFERROR(INDEX(Cadastro!$C$5:$C$243,$AB11),"NÃO INFORMADO")</f>
        <v>INS</v>
      </c>
      <c r="D11" s="17" t="str">
        <f>IFERROR(INDEX(Cadastro!$D$5:$D$243,$AB11),"")</f>
        <v>6x1</v>
      </c>
      <c r="E11" s="17" t="str">
        <f>IFERROR(INDEX(Cadastro!$G$5:$G$243,$AB11),"")</f>
        <v>6x1</v>
      </c>
      <c r="F11" s="29">
        <v>46309</v>
      </c>
      <c r="G11" s="32" t="str">
        <f t="shared" si="0"/>
        <v>qua</v>
      </c>
      <c r="H11" s="31">
        <f>IF($L11=0,"",_xlfn.MINIFS(Dados!$Q:$Q,Dados!$A:$A,$A11,Dados!$S:$S,$F11))</f>
        <v>434</v>
      </c>
      <c r="I11" s="31">
        <f>IF($H11="","",_xlfn.MAXIFS(Dados!$R:$R,Dados!$A:$A,$A11,Dados!$S:$S,$F11))</f>
        <v>998</v>
      </c>
      <c r="J11" s="32" t="str">
        <f>IF($D11&lt;&gt;"Folguista","",IFERROR(INDEX(Parâmetros!$D$52:$G$52,1,MIN(4,MAX(1,$W11))),""))</f>
        <v/>
      </c>
      <c r="K11" s="32" t="str">
        <f>IF(OR($AC11&lt;&gt;"",$Y11="Folga",$Y11="Folga trabalhada",$Y11="Férias (cadastro)",$Y11="Férias / afastamento",$Y11="Indeterminado (início da série)"),"",IF(OR($D11="6x1",$D11="FF 6x1"),IF(OR(WEEKDAY($F11,2)=6,WEEKDAY($F11,2)=7),"6x1 sáb/dom","6x1"),IF($D11="5x2","5x2",IF($H11="",IF($D11="Folguista",$J11,$E11),IF(OR($H11&gt;=Parâmetros!$E$18,$H11&lt;Parâmetros!$E$19),"C",IF($H11&lt;Parâmetros!$E$20,"A","B"))))))</f>
        <v>6x1</v>
      </c>
      <c r="L11" s="30">
        <f>SUMIFS(Dados!$E:$E,Dados!$A:$A,$A11,Dados!$S:$S,$F11)</f>
        <v>8.26</v>
      </c>
      <c r="M11" s="30">
        <f>IFERROR(INDEX(Parâmetros!$E$6:$E$11,MATCH($K11,Parâmetros!$A$6:$A$11,0)),"")</f>
        <v>8.8000000000000007</v>
      </c>
      <c r="N11" s="33">
        <f t="shared" si="1"/>
        <v>0.93863636363636349</v>
      </c>
      <c r="O11" s="33">
        <f>Parâmetros!$E$13</f>
        <v>0.8</v>
      </c>
      <c r="P11" s="32" t="str">
        <f>IF(OR($M11="",$F11&gt;Parâmetros!$E$14),"Não","Sim")</f>
        <v>Sim</v>
      </c>
      <c r="Q11" s="32" t="str">
        <f t="shared" si="2"/>
        <v>Sim</v>
      </c>
      <c r="R11" s="32" t="str">
        <f t="shared" si="3"/>
        <v>Sim</v>
      </c>
      <c r="S11" s="30">
        <f t="shared" si="4"/>
        <v>0</v>
      </c>
      <c r="T11" s="32" t="str">
        <f>IF($Q11&lt;&gt;"Sim","",IF($N11&gt;Parâmetros!$E$15,"Sim","Não"))</f>
        <v>Não</v>
      </c>
      <c r="U11" s="17" t="str">
        <f t="shared" si="5"/>
        <v>Na meta</v>
      </c>
      <c r="V11" s="17" t="str">
        <f>IF($AC11&lt;&gt;"",IF($L11&gt;0,"ATENÇÃO · apontou em dia de "&amp;LOWER($AC11)&amp;" cadastrado","Exceção cadastrada · "&amp;$AC11)&amp;IF($AD11="",""," · "&amp;$AD11),IF($E11="Férias",IF($L11&gt;0,"ATENÇÃO · apontou estando de férias no cadastro","Férias no cadastro"),IF($Y11="Férias / afastamento","Afastamento · "&amp;($Z11+$AA11-1)&amp;" dias seguidos sem apontamento",IF($Y11="Folga trabalhada","ATENÇÃO · apontou em dia de folga da escala 5x2",IF($Y11="Folga",IF(AND($D11="5x2",OR(WEEKDAY($F11,2)=6,WEEKDAY($F11,2)=7)),"Folga de fim de semana da escala 5x2",IF(AND(OR($D11="6x1",$D11="FF 6x1"),WEEKDAY($F11,2)=6,FALSE()),"Folga de fim de semana · apontou no domingo anterior",IF(AND(OR($D11="6x1",$D11="FF 6x1"),WEEKDAY($F11,2)=7,AND($A11=$A10,$L10&gt;0)),"Folga de fim de semana · apontou no sábado",IF(AND(OR($D11="6x1",$D11="FF 6x1"),OR(WEEKDAY($F11,2)=6,WEEKDAY($F11,2)=7)),"Folga de fim de semana · sem apontamento no sábado nem no domingo","Folga prevista pelo ciclo")))),IF($Y11="Indeterminado (início da série)","Sem histórico anterior — informe o dia do ciclo no Cadastro",IF($Y11="Falta de registro",IF(OR(OR($D11="6x1",$D11="FF 6x1"),$D11="5x2"),"FALTA DE REGISTRO · dia útil da escala "&amp;$E11,"FALTA DE REGISTRO · dia "&amp;$W11&amp;" de "&amp;IFERROR(INDEX(Parâmetros!$B$39:$B$48,MATCH($E11,Parâmetros!$A$39:$A$48,0)),99)&amp;" do ciclo"),IF(OR($D11="6x1",$D11="FF 6x1"),IF(OR(AND(WEEKDAY($F11,2)=6,AND($A11=$A12,$L12&gt;0)),AND(WEEKDAY($F11,2)=7,AND($A11=$A10,$L10&gt;0))),"ATENÇÃO · apontou sábado e domingo no mesmo fim de semana",IF(OR(WEEKDAY($F11,2)=6,WEEKDAY($F11,2)=7),"Jornada de fim de semana do 6x1",IF(OR($H11&gt;=Parâmetros!$E$20,$H11&lt;Parâmetros!$E$19),"ATENÇÃO · 6x1 apontou fora do horário diurno","Jornada fixa do 6x1"))),IF($D11="5x2","Jornada fixa do 5x2",IF($D11="Folguista",IF($J11=$K11,"Evidência confirma sequência","DIVERGE · sequência "&amp;$J11&amp;" × evidência "&amp;$K11),IF($K11=$E11,"Evidência confirma cadastro","DIVERGE · cadastro "&amp;$E11&amp;" × evidência "&amp;$K11)))))))))))</f>
        <v>Jornada fixa do 6x1</v>
      </c>
      <c r="W11" s="34" t="str">
        <f>IF(OR(OR($D11="6x1",$D11="FF 6x1"),$D11="5x2"),"",IF($AB11&lt;&gt;$AB10,IF(IFERROR(INDEX(Cadastro!$F$5:$F$243,$AB11),"")="",IF($L11&gt;0,1,0),IF(IFERROR(INDEX(Cadastro!$F$5:$F$243,$AB11),"")&lt;=IFERROR(INDEX(Parâmetros!$B$39:$B$48,MATCH($E11,Parâmetros!$A$39:$A$48,0)),99),IFERROR(INDEX(Cadastro!$F$5:$F$243,$AB11),""),0)),IF($L11&gt;0,IF(N($X10)&gt;0,1,N($W10)+1),IF(AND($L11=0,OR(N($W10)&gt;=IFERROR(INDEX(Parâmetros!$B$39:$B$48,MATCH($E11,Parâmetros!$A$39:$A$48,0)),99),AND(N($X10)&gt;0,N($X10)&lt;IFERROR(INDEX(Parâmetros!$C$39:$C$48,MATCH($E11,Parâmetros!$A$39:$A$48,0)),0)))),0,N($W10)+1))))</f>
        <v/>
      </c>
      <c r="X11" s="34" t="str">
        <f>IF(OR(OR($D11="6x1",$D11="FF 6x1"),$D11="5x2"),"",IF($AB11&lt;&gt;$AB10,IF(IFERROR(INDEX(Cadastro!$F$5:$F$243,$AB11),"")="",0,IF(IFERROR(INDEX(Cadastro!$F$5:$F$243,$AB11),"")&gt;IFERROR(INDEX(Parâmetros!$B$39:$B$48,MATCH($E11,Parâmetros!$A$39:$A$48,0)),99),IFERROR(INDEX(Cadastro!$F$5:$F$243,$AB11),"")-IFERROR(INDEX(Parâmetros!$B$39:$B$48,MATCH($E11,Parâmetros!$A$39:$A$48,0)),99),0)),IF(AND($L11=0,OR(N($W10)&gt;=IFERROR(INDEX(Parâmetros!$B$39:$B$48,MATCH($E11,Parâmetros!$A$39:$A$48,0)),99),AND(N($X10)&gt;0,N($X10)&lt;IFERROR(INDEX(Parâmetros!$C$39:$C$48,MATCH($E11,Parâmetros!$A$39:$A$48,0)),0)))),N($X10)+1,0)))</f>
        <v/>
      </c>
      <c r="Y11" t="str">
        <f>IF($AC11&lt;&gt;"",IF($L11&gt;0,$AC11&amp;" · com apontamento",$AC11),IF($E11="Férias",IF($L11&gt;0,"Férias · com apontamento","Férias (cadastro)"),IF(($Z11+$AA11-1)&gt;Parâmetros!$E$16,"Férias / afastamento",IF(AND($D11="5x2",OR(WEEKDAY($F11,2)=6,WEEKDAY($F11,2)=7)),IF($L11&gt;0,"Folga trabalhada","Folga"),IF($L11&gt;0,"Trabalhado",IF(OR(OR($D11="6x1",$D11="FF 6x1"),$D11="5x2"),IF(AND(OR($D11="6x1",$D11="FF 6x1"),OR(WEEKDAY($F11,2)=6,WEEKDAY($F11,2)=7)),"Folga","Falta de registro"),IF(AND($AB11&lt;&gt;$AB10,IFERROR(INDEX(Cadastro!$F$5:$F$243,$AB11),"")=""),"Indeterminado (início da série)",IF($X11&gt;0,"Folga","Falta de registro"))))))))</f>
        <v>Trabalhado</v>
      </c>
      <c r="Z11" s="34">
        <f>IF(OR($L11&gt;0,$F11&gt;Parâmetros!$E$14),0,IF($A11&lt;&gt;$A10,1,N($Z10)+1))</f>
        <v>0</v>
      </c>
      <c r="AA11" s="34">
        <f>IF(OR($L11&gt;0,$F11&gt;Parâmetros!$E$14),0,IF(OR($A11&lt;&gt;$A12,$F12&gt;Parâmetros!$E$14),1,N($AA12)+1))</f>
        <v>0</v>
      </c>
      <c r="AB11" s="31">
        <f>IFERROR(MATCH($A11&amp;"|"&amp;TEXT(_xlfn.MAXIFS(Cadastro!$E$5:$E$243,Cadastro!$A$5:$A$243,$A11,Cadastro!$E$5:$E$243,"&lt;="&amp;$F11),"yyyymmdd"),Cadastro!$I$5:$I$243,0),"")</f>
        <v>5</v>
      </c>
      <c r="AC11" t="str">
        <f>IFERROR(_xlfn.SINGLE(INDEX(Exceções!$D$5:$D$203,MATCH($A11&amp;"|"&amp;$F11,Exceções!$F$5:$F$203,0))),"")</f>
        <v/>
      </c>
      <c r="AD11" t="str">
        <f>IF($AC11="","",IFERROR(_xlfn.SINGLE(INDEX(Exceções!$E$5:$E$203,MATCH($A11&amp;"|"&amp;$F11,Exceções!$F$5:$F$203,0))),""))</f>
        <v/>
      </c>
    </row>
    <row r="12" spans="1:30" ht="15" hidden="1" customHeight="1" x14ac:dyDescent="0.25">
      <c r="A12" s="31">
        <v>9218</v>
      </c>
      <c r="B12" s="17" t="s">
        <v>41</v>
      </c>
      <c r="C12" s="17" t="str">
        <f>IFERROR(INDEX(Cadastro!$C$5:$C$243,$AB12),"NÃO INFORMADO")</f>
        <v>INS</v>
      </c>
      <c r="D12" s="17" t="str">
        <f>IFERROR(INDEX(Cadastro!$D$5:$D$243,$AB12),"")</f>
        <v>6x1</v>
      </c>
      <c r="E12" s="17" t="str">
        <f>IFERROR(INDEX(Cadastro!$G$5:$G$243,$AB12),"")</f>
        <v>6x1</v>
      </c>
      <c r="F12" s="29">
        <v>46310</v>
      </c>
      <c r="G12" s="32" t="str">
        <f t="shared" si="0"/>
        <v>qui</v>
      </c>
      <c r="H12" s="31">
        <f>IF($L12=0,"",_xlfn.MINIFS(Dados!$Q:$Q,Dados!$A:$A,$A12,Dados!$S:$S,$F12))</f>
        <v>426</v>
      </c>
      <c r="I12" s="31">
        <f>IF($H12="","",_xlfn.MAXIFS(Dados!$R:$R,Dados!$A:$A,$A12,Dados!$S:$S,$F12))</f>
        <v>979</v>
      </c>
      <c r="J12" s="32" t="str">
        <f>IF($D12&lt;&gt;"Folguista","",IFERROR(INDEX(Parâmetros!$D$52:$G$52,1,MIN(4,MAX(1,$W12))),""))</f>
        <v/>
      </c>
      <c r="K12" s="32" t="str">
        <f>IF(OR($AC12&lt;&gt;"",$Y12="Folga",$Y12="Folga trabalhada",$Y12="Férias (cadastro)",$Y12="Férias / afastamento",$Y12="Indeterminado (início da série)"),"",IF(OR($D12="6x1",$D12="FF 6x1"),IF(OR(WEEKDAY($F12,2)=6,WEEKDAY($F12,2)=7),"6x1 sáb/dom","6x1"),IF($D12="5x2","5x2",IF($H12="",IF($D12="Folguista",$J12,$E12),IF(OR($H12&gt;=Parâmetros!$E$18,$H12&lt;Parâmetros!$E$19),"C",IF($H12&lt;Parâmetros!$E$20,"A","B"))))))</f>
        <v>6x1</v>
      </c>
      <c r="L12" s="30">
        <f>SUMIFS(Dados!$E:$E,Dados!$A:$A,$A12,Dados!$S:$S,$F12)</f>
        <v>8.08</v>
      </c>
      <c r="M12" s="30">
        <f>IFERROR(INDEX(Parâmetros!$E$6:$E$11,MATCH($K12,Parâmetros!$A$6:$A$11,0)),"")</f>
        <v>8.8000000000000007</v>
      </c>
      <c r="N12" s="33">
        <f t="shared" si="1"/>
        <v>0.9181818181818181</v>
      </c>
      <c r="O12" s="33">
        <f>Parâmetros!$E$13</f>
        <v>0.8</v>
      </c>
      <c r="P12" s="32" t="str">
        <f>IF(OR($M12="",$F12&gt;Parâmetros!$E$14),"Não","Sim")</f>
        <v>Sim</v>
      </c>
      <c r="Q12" s="32" t="str">
        <f t="shared" si="2"/>
        <v>Sim</v>
      </c>
      <c r="R12" s="32" t="str">
        <f t="shared" si="3"/>
        <v>Sim</v>
      </c>
      <c r="S12" s="30">
        <f t="shared" si="4"/>
        <v>0</v>
      </c>
      <c r="T12" s="32" t="str">
        <f>IF($Q12&lt;&gt;"Sim","",IF($N12&gt;Parâmetros!$E$15,"Sim","Não"))</f>
        <v>Não</v>
      </c>
      <c r="U12" s="17" t="str">
        <f t="shared" si="5"/>
        <v>Na meta</v>
      </c>
      <c r="V12" s="17" t="str">
        <f>IF($AC12&lt;&gt;"",IF($L12&gt;0,"ATENÇÃO · apontou em dia de "&amp;LOWER($AC12)&amp;" cadastrado","Exceção cadastrada · "&amp;$AC12)&amp;IF($AD12="",""," · "&amp;$AD12),IF($E12="Férias",IF($L12&gt;0,"ATENÇÃO · apontou estando de férias no cadastro","Férias no cadastro"),IF($Y12="Férias / afastamento","Afastamento · "&amp;($Z12+$AA12-1)&amp;" dias seguidos sem apontamento",IF($Y12="Folga trabalhada","ATENÇÃO · apontou em dia de folga da escala 5x2",IF($Y12="Folga",IF(AND($D12="5x2",OR(WEEKDAY($F12,2)=6,WEEKDAY($F12,2)=7)),"Folga de fim de semana da escala 5x2",IF(AND(OR($D12="6x1",$D12="FF 6x1"),WEEKDAY($F12,2)=6,FALSE()),"Folga de fim de semana · apontou no domingo anterior",IF(AND(OR($D12="6x1",$D12="FF 6x1"),WEEKDAY($F12,2)=7,AND($A12=$A11,$L11&gt;0)),"Folga de fim de semana · apontou no sábado",IF(AND(OR($D12="6x1",$D12="FF 6x1"),OR(WEEKDAY($F12,2)=6,WEEKDAY($F12,2)=7)),"Folga de fim de semana · sem apontamento no sábado nem no domingo","Folga prevista pelo ciclo")))),IF($Y12="Indeterminado (início da série)","Sem histórico anterior — informe o dia do ciclo no Cadastro",IF($Y12="Falta de registro",IF(OR(OR($D12="6x1",$D12="FF 6x1"),$D12="5x2"),"FALTA DE REGISTRO · dia útil da escala "&amp;$E12,"FALTA DE REGISTRO · dia "&amp;$W12&amp;" de "&amp;IFERROR(INDEX(Parâmetros!$B$39:$B$48,MATCH($E12,Parâmetros!$A$39:$A$48,0)),99)&amp;" do ciclo"),IF(OR($D12="6x1",$D12="FF 6x1"),IF(OR(AND(WEEKDAY($F12,2)=6,AND($A12=$A13,$L13&gt;0)),AND(WEEKDAY($F12,2)=7,AND($A12=$A11,$L11&gt;0))),"ATENÇÃO · apontou sábado e domingo no mesmo fim de semana",IF(OR(WEEKDAY($F12,2)=6,WEEKDAY($F12,2)=7),"Jornada de fim de semana do 6x1",IF(OR($H12&gt;=Parâmetros!$E$20,$H12&lt;Parâmetros!$E$19),"ATENÇÃO · 6x1 apontou fora do horário diurno","Jornada fixa do 6x1"))),IF($D12="5x2","Jornada fixa do 5x2",IF($D12="Folguista",IF($J12=$K12,"Evidência confirma sequência","DIVERGE · sequência "&amp;$J12&amp;" × evidência "&amp;$K12),IF($K12=$E12,"Evidência confirma cadastro","DIVERGE · cadastro "&amp;$E12&amp;" × evidência "&amp;$K12)))))))))))</f>
        <v>Jornada fixa do 6x1</v>
      </c>
      <c r="W12" s="34" t="str">
        <f>IF(OR(OR($D12="6x1",$D12="FF 6x1"),$D12="5x2"),"",IF($AB12&lt;&gt;$AB11,IF(IFERROR(INDEX(Cadastro!$F$5:$F$243,$AB12),"")="",IF($L12&gt;0,1,0),IF(IFERROR(INDEX(Cadastro!$F$5:$F$243,$AB12),"")&lt;=IFERROR(INDEX(Parâmetros!$B$39:$B$48,MATCH($E12,Parâmetros!$A$39:$A$48,0)),99),IFERROR(INDEX(Cadastro!$F$5:$F$243,$AB12),""),0)),IF($L12&gt;0,IF(N($X11)&gt;0,1,N($W11)+1),IF(AND($L12=0,OR(N($W11)&gt;=IFERROR(INDEX(Parâmetros!$B$39:$B$48,MATCH($E12,Parâmetros!$A$39:$A$48,0)),99),AND(N($X11)&gt;0,N($X11)&lt;IFERROR(INDEX(Parâmetros!$C$39:$C$48,MATCH($E12,Parâmetros!$A$39:$A$48,0)),0)))),0,N($W11)+1))))</f>
        <v/>
      </c>
      <c r="X12" s="34" t="str">
        <f>IF(OR(OR($D12="6x1",$D12="FF 6x1"),$D12="5x2"),"",IF($AB12&lt;&gt;$AB11,IF(IFERROR(INDEX(Cadastro!$F$5:$F$243,$AB12),"")="",0,IF(IFERROR(INDEX(Cadastro!$F$5:$F$243,$AB12),"")&gt;IFERROR(INDEX(Parâmetros!$B$39:$B$48,MATCH($E12,Parâmetros!$A$39:$A$48,0)),99),IFERROR(INDEX(Cadastro!$F$5:$F$243,$AB12),"")-IFERROR(INDEX(Parâmetros!$B$39:$B$48,MATCH($E12,Parâmetros!$A$39:$A$48,0)),99),0)),IF(AND($L12=0,OR(N($W11)&gt;=IFERROR(INDEX(Parâmetros!$B$39:$B$48,MATCH($E12,Parâmetros!$A$39:$A$48,0)),99),AND(N($X11)&gt;0,N($X11)&lt;IFERROR(INDEX(Parâmetros!$C$39:$C$48,MATCH($E12,Parâmetros!$A$39:$A$48,0)),0)))),N($X11)+1,0)))</f>
        <v/>
      </c>
      <c r="Y12" t="str">
        <f>IF($AC12&lt;&gt;"",IF($L12&gt;0,$AC12&amp;" · com apontamento",$AC12),IF($E12="Férias",IF($L12&gt;0,"Férias · com apontamento","Férias (cadastro)"),IF(($Z12+$AA12-1)&gt;Parâmetros!$E$16,"Férias / afastamento",IF(AND($D12="5x2",OR(WEEKDAY($F12,2)=6,WEEKDAY($F12,2)=7)),IF($L12&gt;0,"Folga trabalhada","Folga"),IF($L12&gt;0,"Trabalhado",IF(OR(OR($D12="6x1",$D12="FF 6x1"),$D12="5x2"),IF(AND(OR($D12="6x1",$D12="FF 6x1"),OR(WEEKDAY($F12,2)=6,WEEKDAY($F12,2)=7)),"Folga","Falta de registro"),IF(AND($AB12&lt;&gt;$AB11,IFERROR(INDEX(Cadastro!$F$5:$F$243,$AB12),"")=""),"Indeterminado (início da série)",IF($X12&gt;0,"Folga","Falta de registro"))))))))</f>
        <v>Trabalhado</v>
      </c>
      <c r="Z12" s="34">
        <f>IF(OR($L12&gt;0,$F12&gt;Parâmetros!$E$14),0,IF($A12&lt;&gt;$A11,1,N($Z11)+1))</f>
        <v>0</v>
      </c>
      <c r="AA12" s="34">
        <f>IF(OR($L12&gt;0,$F12&gt;Parâmetros!$E$14),0,IF(OR($A12&lt;&gt;$A13,$F13&gt;Parâmetros!$E$14),1,N($AA13)+1))</f>
        <v>0</v>
      </c>
      <c r="AB12" s="31">
        <f>IFERROR(MATCH($A12&amp;"|"&amp;TEXT(_xlfn.MAXIFS(Cadastro!$E$5:$E$243,Cadastro!$A$5:$A$243,$A12,Cadastro!$E$5:$E$243,"&lt;="&amp;$F12),"yyyymmdd"),Cadastro!$I$5:$I$243,0),"")</f>
        <v>5</v>
      </c>
      <c r="AC12" t="str">
        <f>IFERROR(_xlfn.SINGLE(INDEX(Exceções!$D$5:$D$203,MATCH($A12&amp;"|"&amp;$F12,Exceções!$F$5:$F$203,0))),"")</f>
        <v/>
      </c>
      <c r="AD12" t="str">
        <f>IF($AC12="","",IFERROR(_xlfn.SINGLE(INDEX(Exceções!$E$5:$E$203,MATCH($A12&amp;"|"&amp;$F12,Exceções!$F$5:$F$203,0))),""))</f>
        <v/>
      </c>
    </row>
    <row r="13" spans="1:30" ht="15" hidden="1" customHeight="1" x14ac:dyDescent="0.25">
      <c r="A13" s="31">
        <v>9218</v>
      </c>
      <c r="B13" s="17" t="s">
        <v>41</v>
      </c>
      <c r="C13" s="17" t="str">
        <f>IFERROR(INDEX(Cadastro!$C$5:$C$243,$AB13),"NÃO INFORMADO")</f>
        <v>INS</v>
      </c>
      <c r="D13" s="17" t="str">
        <f>IFERROR(INDEX(Cadastro!$D$5:$D$243,$AB13),"")</f>
        <v>6x1</v>
      </c>
      <c r="E13" s="17" t="str">
        <f>IFERROR(INDEX(Cadastro!$G$5:$G$243,$AB13),"")</f>
        <v>6x1</v>
      </c>
      <c r="F13" s="29">
        <v>46311</v>
      </c>
      <c r="G13" s="32" t="str">
        <f t="shared" si="0"/>
        <v>sex</v>
      </c>
      <c r="H13" s="31">
        <f>IF($L13=0,"",_xlfn.MINIFS(Dados!$Q:$Q,Dados!$A:$A,$A13,Dados!$S:$S,$F13))</f>
        <v>424</v>
      </c>
      <c r="I13" s="31">
        <f>IF($H13="","",_xlfn.MAXIFS(Dados!$R:$R,Dados!$A:$A,$A13,Dados!$S:$S,$F13))</f>
        <v>927</v>
      </c>
      <c r="J13" s="32" t="str">
        <f>IF($D13&lt;&gt;"Folguista","",IFERROR(INDEX(Parâmetros!$D$52:$G$52,1,MIN(4,MAX(1,$W13))),""))</f>
        <v/>
      </c>
      <c r="K13" s="32" t="str">
        <f>IF(OR($AC13&lt;&gt;"",$Y13="Folga",$Y13="Folga trabalhada",$Y13="Férias (cadastro)",$Y13="Férias / afastamento",$Y13="Indeterminado (início da série)"),"",IF(OR($D13="6x1",$D13="FF 6x1"),IF(OR(WEEKDAY($F13,2)=6,WEEKDAY($F13,2)=7),"6x1 sáb/dom","6x1"),IF($D13="5x2","5x2",IF($H13="",IF($D13="Folguista",$J13,$E13),IF(OR($H13&gt;=Parâmetros!$E$18,$H13&lt;Parâmetros!$E$19),"C",IF($H13&lt;Parâmetros!$E$20,"A","B"))))))</f>
        <v>6x1</v>
      </c>
      <c r="L13" s="30">
        <f>SUMIFS(Dados!$E:$E,Dados!$A:$A,$A13,Dados!$S:$S,$F13)</f>
        <v>6.9499999999999993</v>
      </c>
      <c r="M13" s="30">
        <f>IFERROR(INDEX(Parâmetros!$E$6:$E$11,MATCH($K13,Parâmetros!$A$6:$A$11,0)),"")</f>
        <v>8.8000000000000007</v>
      </c>
      <c r="N13" s="33">
        <f t="shared" si="1"/>
        <v>0.78977272727272718</v>
      </c>
      <c r="O13" s="33">
        <f>Parâmetros!$E$13</f>
        <v>0.8</v>
      </c>
      <c r="P13" s="32" t="str">
        <f>IF(OR($M13="",$F13&gt;Parâmetros!$E$14),"Não","Sim")</f>
        <v>Sim</v>
      </c>
      <c r="Q13" s="32" t="str">
        <f t="shared" si="2"/>
        <v>Sim</v>
      </c>
      <c r="R13" s="32" t="str">
        <f t="shared" si="3"/>
        <v>Não</v>
      </c>
      <c r="S13" s="30">
        <f t="shared" si="4"/>
        <v>9.0000000000001634E-2</v>
      </c>
      <c r="T13" s="32" t="str">
        <f>IF($Q13&lt;&gt;"Sim","",IF($N13&gt;Parâmetros!$E$15,"Sim","Não"))</f>
        <v>Não</v>
      </c>
      <c r="U13" s="17" t="str">
        <f t="shared" si="5"/>
        <v>Abaixo da meta</v>
      </c>
      <c r="V13" s="17" t="str">
        <f>IF($AC13&lt;&gt;"",IF($L13&gt;0,"ATENÇÃO · apontou em dia de "&amp;LOWER($AC13)&amp;" cadastrado","Exceção cadastrada · "&amp;$AC13)&amp;IF($AD13="",""," · "&amp;$AD13),IF($E13="Férias",IF($L13&gt;0,"ATENÇÃO · apontou estando de férias no cadastro","Férias no cadastro"),IF($Y13="Férias / afastamento","Afastamento · "&amp;($Z13+$AA13-1)&amp;" dias seguidos sem apontamento",IF($Y13="Folga trabalhada","ATENÇÃO · apontou em dia de folga da escala 5x2",IF($Y13="Folga",IF(AND($D13="5x2",OR(WEEKDAY($F13,2)=6,WEEKDAY($F13,2)=7)),"Folga de fim de semana da escala 5x2",IF(AND(OR($D13="6x1",$D13="FF 6x1"),WEEKDAY($F13,2)=6,FALSE()),"Folga de fim de semana · apontou no domingo anterior",IF(AND(OR($D13="6x1",$D13="FF 6x1"),WEEKDAY($F13,2)=7,AND($A13=$A12,$L12&gt;0)),"Folga de fim de semana · apontou no sábado",IF(AND(OR($D13="6x1",$D13="FF 6x1"),OR(WEEKDAY($F13,2)=6,WEEKDAY($F13,2)=7)),"Folga de fim de semana · sem apontamento no sábado nem no domingo","Folga prevista pelo ciclo")))),IF($Y13="Indeterminado (início da série)","Sem histórico anterior — informe o dia do ciclo no Cadastro",IF($Y13="Falta de registro",IF(OR(OR($D13="6x1",$D13="FF 6x1"),$D13="5x2"),"FALTA DE REGISTRO · dia útil da escala "&amp;$E13,"FALTA DE REGISTRO · dia "&amp;$W13&amp;" de "&amp;IFERROR(INDEX(Parâmetros!$B$39:$B$48,MATCH($E13,Parâmetros!$A$39:$A$48,0)),99)&amp;" do ciclo"),IF(OR($D13="6x1",$D13="FF 6x1"),IF(OR(AND(WEEKDAY($F13,2)=6,AND($A13=$A14,$L14&gt;0)),AND(WEEKDAY($F13,2)=7,AND($A13=$A12,$L12&gt;0))),"ATENÇÃO · apontou sábado e domingo no mesmo fim de semana",IF(OR(WEEKDAY($F13,2)=6,WEEKDAY($F13,2)=7),"Jornada de fim de semana do 6x1",IF(OR($H13&gt;=Parâmetros!$E$20,$H13&lt;Parâmetros!$E$19),"ATENÇÃO · 6x1 apontou fora do horário diurno","Jornada fixa do 6x1"))),IF($D13="5x2","Jornada fixa do 5x2",IF($D13="Folguista",IF($J13=$K13,"Evidência confirma sequência","DIVERGE · sequência "&amp;$J13&amp;" × evidência "&amp;$K13),IF($K13=$E13,"Evidência confirma cadastro","DIVERGE · cadastro "&amp;$E13&amp;" × evidência "&amp;$K13)))))))))))</f>
        <v>Jornada fixa do 6x1</v>
      </c>
      <c r="W13" s="34" t="str">
        <f>IF(OR(OR($D13="6x1",$D13="FF 6x1"),$D13="5x2"),"",IF($AB13&lt;&gt;$AB12,IF(IFERROR(INDEX(Cadastro!$F$5:$F$243,$AB13),"")="",IF($L13&gt;0,1,0),IF(IFERROR(INDEX(Cadastro!$F$5:$F$243,$AB13),"")&lt;=IFERROR(INDEX(Parâmetros!$B$39:$B$48,MATCH($E13,Parâmetros!$A$39:$A$48,0)),99),IFERROR(INDEX(Cadastro!$F$5:$F$243,$AB13),""),0)),IF($L13&gt;0,IF(N($X12)&gt;0,1,N($W12)+1),IF(AND($L13=0,OR(N($W12)&gt;=IFERROR(INDEX(Parâmetros!$B$39:$B$48,MATCH($E13,Parâmetros!$A$39:$A$48,0)),99),AND(N($X12)&gt;0,N($X12)&lt;IFERROR(INDEX(Parâmetros!$C$39:$C$48,MATCH($E13,Parâmetros!$A$39:$A$48,0)),0)))),0,N($W12)+1))))</f>
        <v/>
      </c>
      <c r="X13" s="34" t="str">
        <f>IF(OR(OR($D13="6x1",$D13="FF 6x1"),$D13="5x2"),"",IF($AB13&lt;&gt;$AB12,IF(IFERROR(INDEX(Cadastro!$F$5:$F$243,$AB13),"")="",0,IF(IFERROR(INDEX(Cadastro!$F$5:$F$243,$AB13),"")&gt;IFERROR(INDEX(Parâmetros!$B$39:$B$48,MATCH($E13,Parâmetros!$A$39:$A$48,0)),99),IFERROR(INDEX(Cadastro!$F$5:$F$243,$AB13),"")-IFERROR(INDEX(Parâmetros!$B$39:$B$48,MATCH($E13,Parâmetros!$A$39:$A$48,0)),99),0)),IF(AND($L13=0,OR(N($W12)&gt;=IFERROR(INDEX(Parâmetros!$B$39:$B$48,MATCH($E13,Parâmetros!$A$39:$A$48,0)),99),AND(N($X12)&gt;0,N($X12)&lt;IFERROR(INDEX(Parâmetros!$C$39:$C$48,MATCH($E13,Parâmetros!$A$39:$A$48,0)),0)))),N($X12)+1,0)))</f>
        <v/>
      </c>
      <c r="Y13" t="str">
        <f>IF($AC13&lt;&gt;"",IF($L13&gt;0,$AC13&amp;" · com apontamento",$AC13),IF($E13="Férias",IF($L13&gt;0,"Férias · com apontamento","Férias (cadastro)"),IF(($Z13+$AA13-1)&gt;Parâmetros!$E$16,"Férias / afastamento",IF(AND($D13="5x2",OR(WEEKDAY($F13,2)=6,WEEKDAY($F13,2)=7)),IF($L13&gt;0,"Folga trabalhada","Folga"),IF($L13&gt;0,"Trabalhado",IF(OR(OR($D13="6x1",$D13="FF 6x1"),$D13="5x2"),IF(AND(OR($D13="6x1",$D13="FF 6x1"),OR(WEEKDAY($F13,2)=6,WEEKDAY($F13,2)=7)),"Folga","Falta de registro"),IF(AND($AB13&lt;&gt;$AB12,IFERROR(INDEX(Cadastro!$F$5:$F$243,$AB13),"")=""),"Indeterminado (início da série)",IF($X13&gt;0,"Folga","Falta de registro"))))))))</f>
        <v>Trabalhado</v>
      </c>
      <c r="Z13" s="34">
        <f>IF(OR($L13&gt;0,$F13&gt;Parâmetros!$E$14),0,IF($A13&lt;&gt;$A12,1,N($Z12)+1))</f>
        <v>0</v>
      </c>
      <c r="AA13" s="34">
        <f>IF(OR($L13&gt;0,$F13&gt;Parâmetros!$E$14),0,IF(OR($A13&lt;&gt;$A14,$F14&gt;Parâmetros!$E$14),1,N($AA14)+1))</f>
        <v>0</v>
      </c>
      <c r="AB13" s="31">
        <f>IFERROR(MATCH($A13&amp;"|"&amp;TEXT(_xlfn.MAXIFS(Cadastro!$E$5:$E$243,Cadastro!$A$5:$A$243,$A13,Cadastro!$E$5:$E$243,"&lt;="&amp;$F13),"yyyymmdd"),Cadastro!$I$5:$I$243,0),"")</f>
        <v>5</v>
      </c>
      <c r="AC13" t="str">
        <f>IFERROR(_xlfn.SINGLE(INDEX(Exceções!$D$5:$D$203,MATCH($A13&amp;"|"&amp;$F13,Exceções!$F$5:$F$203,0))),"")</f>
        <v/>
      </c>
      <c r="AD13" t="str">
        <f>IF($AC13="","",IFERROR(_xlfn.SINGLE(INDEX(Exceções!$E$5:$E$203,MATCH($A13&amp;"|"&amp;$F13,Exceções!$F$5:$F$203,0))),""))</f>
        <v/>
      </c>
    </row>
    <row r="14" spans="1:30" ht="15" hidden="1" customHeight="1" x14ac:dyDescent="0.25">
      <c r="A14" s="31">
        <v>9218</v>
      </c>
      <c r="B14" s="17" t="s">
        <v>41</v>
      </c>
      <c r="C14" s="17" t="str">
        <f>IFERROR(INDEX(Cadastro!$C$5:$C$243,$AB14),"NÃO INFORMADO")</f>
        <v>INS</v>
      </c>
      <c r="D14" s="17" t="str">
        <f>IFERROR(INDEX(Cadastro!$D$5:$D$243,$AB14),"")</f>
        <v>6x1</v>
      </c>
      <c r="E14" s="17" t="str">
        <f>IFERROR(INDEX(Cadastro!$G$5:$G$243,$AB14),"")</f>
        <v>6x1</v>
      </c>
      <c r="F14" s="29">
        <v>46312</v>
      </c>
      <c r="G14" s="32" t="str">
        <f t="shared" si="0"/>
        <v>sáb</v>
      </c>
      <c r="H14" s="31">
        <f>IF($L14=0,"",_xlfn.MINIFS(Dados!$Q:$Q,Dados!$A:$A,$A14,Dados!$S:$S,$F14))</f>
        <v>437</v>
      </c>
      <c r="I14" s="31">
        <f>IF($H14="","",_xlfn.MAXIFS(Dados!$R:$R,Dados!$A:$A,$A14,Dados!$S:$S,$F14))</f>
        <v>922</v>
      </c>
      <c r="J14" s="32" t="str">
        <f>IF($D14&lt;&gt;"Folguista","",IFERROR(INDEX(Parâmetros!$D$52:$G$52,1,MIN(4,MAX(1,$W14))),""))</f>
        <v/>
      </c>
      <c r="K14" s="32" t="str">
        <f>IF(OR($AC14&lt;&gt;"",$Y14="Folga",$Y14="Folga trabalhada",$Y14="Férias (cadastro)",$Y14="Férias / afastamento",$Y14="Indeterminado (início da série)"),"",IF(OR($D14="6x1",$D14="FF 6x1"),IF(OR(WEEKDAY($F14,2)=6,WEEKDAY($F14,2)=7),"6x1 sáb/dom","6x1"),IF($D14="5x2","5x2",IF($H14="",IF($D14="Folguista",$J14,$E14),IF(OR($H14&gt;=Parâmetros!$E$18,$H14&lt;Parâmetros!$E$19),"C",IF($H14&lt;Parâmetros!$E$20,"A","B"))))))</f>
        <v>6x1 sáb/dom</v>
      </c>
      <c r="L14" s="30">
        <f>SUMIFS(Dados!$E:$E,Dados!$A:$A,$A14,Dados!$S:$S,$F14)</f>
        <v>6.95</v>
      </c>
      <c r="M14" s="30">
        <f>IFERROR(INDEX(Parâmetros!$E$6:$E$11,MATCH($K14,Parâmetros!$A$6:$A$11,0)),"")</f>
        <v>7.33</v>
      </c>
      <c r="N14" s="33">
        <f t="shared" si="1"/>
        <v>0.94815825375170537</v>
      </c>
      <c r="O14" s="33">
        <f>Parâmetros!$E$13</f>
        <v>0.8</v>
      </c>
      <c r="P14" s="32" t="str">
        <f>IF(OR($M14="",$F14&gt;Parâmetros!$E$14),"Não","Sim")</f>
        <v>Sim</v>
      </c>
      <c r="Q14" s="32" t="str">
        <f t="shared" si="2"/>
        <v>Sim</v>
      </c>
      <c r="R14" s="32" t="str">
        <f t="shared" si="3"/>
        <v>Sim</v>
      </c>
      <c r="S14" s="30">
        <f t="shared" si="4"/>
        <v>0</v>
      </c>
      <c r="T14" s="32" t="str">
        <f>IF($Q14&lt;&gt;"Sim","",IF($N14&gt;Parâmetros!$E$15,"Sim","Não"))</f>
        <v>Não</v>
      </c>
      <c r="U14" s="17" t="str">
        <f t="shared" si="5"/>
        <v>Na meta</v>
      </c>
      <c r="V14" s="17" t="str">
        <f>IF($AC14&lt;&gt;"",IF($L14&gt;0,"ATENÇÃO · apontou em dia de "&amp;LOWER($AC14)&amp;" cadastrado","Exceção cadastrada · "&amp;$AC14)&amp;IF($AD14="",""," · "&amp;$AD14),IF($E14="Férias",IF($L14&gt;0,"ATENÇÃO · apontou estando de férias no cadastro","Férias no cadastro"),IF($Y14="Férias / afastamento","Afastamento · "&amp;($Z14+$AA14-1)&amp;" dias seguidos sem apontamento",IF($Y14="Folga trabalhada","ATENÇÃO · apontou em dia de folga da escala 5x2",IF($Y14="Folga",IF(AND($D14="5x2",OR(WEEKDAY($F14,2)=6,WEEKDAY($F14,2)=7)),"Folga de fim de semana da escala 5x2",IF(AND(OR($D14="6x1",$D14="FF 6x1"),WEEKDAY($F14,2)=6,FALSE()),"Folga de fim de semana · apontou no domingo anterior",IF(AND(OR($D14="6x1",$D14="FF 6x1"),WEEKDAY($F14,2)=7,AND($A14=$A13,$L13&gt;0)),"Folga de fim de semana · apontou no sábado",IF(AND(OR($D14="6x1",$D14="FF 6x1"),OR(WEEKDAY($F14,2)=6,WEEKDAY($F14,2)=7)),"Folga de fim de semana · sem apontamento no sábado nem no domingo","Folga prevista pelo ciclo")))),IF($Y14="Indeterminado (início da série)","Sem histórico anterior — informe o dia do ciclo no Cadastro",IF($Y14="Falta de registro",IF(OR(OR($D14="6x1",$D14="FF 6x1"),$D14="5x2"),"FALTA DE REGISTRO · dia útil da escala "&amp;$E14,"FALTA DE REGISTRO · dia "&amp;$W14&amp;" de "&amp;IFERROR(INDEX(Parâmetros!$B$39:$B$48,MATCH($E14,Parâmetros!$A$39:$A$48,0)),99)&amp;" do ciclo"),IF(OR($D14="6x1",$D14="FF 6x1"),IF(OR(AND(WEEKDAY($F14,2)=6,AND($A14=$A15,$L15&gt;0)),AND(WEEKDAY($F14,2)=7,AND($A14=$A13,$L13&gt;0))),"ATENÇÃO · apontou sábado e domingo no mesmo fim de semana",IF(OR(WEEKDAY($F14,2)=6,WEEKDAY($F14,2)=7),"Jornada de fim de semana do 6x1",IF(OR($H14&gt;=Parâmetros!$E$20,$H14&lt;Parâmetros!$E$19),"ATENÇÃO · 6x1 apontou fora do horário diurno","Jornada fixa do 6x1"))),IF($D14="5x2","Jornada fixa do 5x2",IF($D14="Folguista",IF($J14=$K14,"Evidência confirma sequência","DIVERGE · sequência "&amp;$J14&amp;" × evidência "&amp;$K14),IF($K14=$E14,"Evidência confirma cadastro","DIVERGE · cadastro "&amp;$E14&amp;" × evidência "&amp;$K14)))))))))))</f>
        <v>Jornada de fim de semana do 6x1</v>
      </c>
      <c r="W14" s="34" t="str">
        <f>IF(OR(OR($D14="6x1",$D14="FF 6x1"),$D14="5x2"),"",IF($AB14&lt;&gt;$AB13,IF(IFERROR(INDEX(Cadastro!$F$5:$F$243,$AB14),"")="",IF($L14&gt;0,1,0),IF(IFERROR(INDEX(Cadastro!$F$5:$F$243,$AB14),"")&lt;=IFERROR(INDEX(Parâmetros!$B$39:$B$48,MATCH($E14,Parâmetros!$A$39:$A$48,0)),99),IFERROR(INDEX(Cadastro!$F$5:$F$243,$AB14),""),0)),IF($L14&gt;0,IF(N($X13)&gt;0,1,N($W13)+1),IF(AND($L14=0,OR(N($W13)&gt;=IFERROR(INDEX(Parâmetros!$B$39:$B$48,MATCH($E14,Parâmetros!$A$39:$A$48,0)),99),AND(N($X13)&gt;0,N($X13)&lt;IFERROR(INDEX(Parâmetros!$C$39:$C$48,MATCH($E14,Parâmetros!$A$39:$A$48,0)),0)))),0,N($W13)+1))))</f>
        <v/>
      </c>
      <c r="X14" s="34" t="str">
        <f>IF(OR(OR($D14="6x1",$D14="FF 6x1"),$D14="5x2"),"",IF($AB14&lt;&gt;$AB13,IF(IFERROR(INDEX(Cadastro!$F$5:$F$243,$AB14),"")="",0,IF(IFERROR(INDEX(Cadastro!$F$5:$F$243,$AB14),"")&gt;IFERROR(INDEX(Parâmetros!$B$39:$B$48,MATCH($E14,Parâmetros!$A$39:$A$48,0)),99),IFERROR(INDEX(Cadastro!$F$5:$F$243,$AB14),"")-IFERROR(INDEX(Parâmetros!$B$39:$B$48,MATCH($E14,Parâmetros!$A$39:$A$48,0)),99),0)),IF(AND($L14=0,OR(N($W13)&gt;=IFERROR(INDEX(Parâmetros!$B$39:$B$48,MATCH($E14,Parâmetros!$A$39:$A$48,0)),99),AND(N($X13)&gt;0,N($X13)&lt;IFERROR(INDEX(Parâmetros!$C$39:$C$48,MATCH($E14,Parâmetros!$A$39:$A$48,0)),0)))),N($X13)+1,0)))</f>
        <v/>
      </c>
      <c r="Y14" t="str">
        <f>IF($AC14&lt;&gt;"",IF($L14&gt;0,$AC14&amp;" · com apontamento",$AC14),IF($E14="Férias",IF($L14&gt;0,"Férias · com apontamento","Férias (cadastro)"),IF(($Z14+$AA14-1)&gt;Parâmetros!$E$16,"Férias / afastamento",IF(AND($D14="5x2",OR(WEEKDAY($F14,2)=6,WEEKDAY($F14,2)=7)),IF($L14&gt;0,"Folga trabalhada","Folga"),IF($L14&gt;0,"Trabalhado",IF(OR(OR($D14="6x1",$D14="FF 6x1"),$D14="5x2"),IF(AND(OR($D14="6x1",$D14="FF 6x1"),OR(WEEKDAY($F14,2)=6,WEEKDAY($F14,2)=7)),"Folga","Falta de registro"),IF(AND($AB14&lt;&gt;$AB13,IFERROR(INDEX(Cadastro!$F$5:$F$243,$AB14),"")=""),"Indeterminado (início da série)",IF($X14&gt;0,"Folga","Falta de registro"))))))))</f>
        <v>Trabalhado</v>
      </c>
      <c r="Z14" s="34">
        <f>IF(OR($L14&gt;0,$F14&gt;Parâmetros!$E$14),0,IF($A14&lt;&gt;$A13,1,N($Z13)+1))</f>
        <v>0</v>
      </c>
      <c r="AA14" s="34">
        <f>IF(OR($L14&gt;0,$F14&gt;Parâmetros!$E$14),0,IF(OR($A14&lt;&gt;$A15,$F15&gt;Parâmetros!$E$14),1,N($AA15)+1))</f>
        <v>0</v>
      </c>
      <c r="AB14" s="31">
        <f>IFERROR(MATCH($A14&amp;"|"&amp;TEXT(_xlfn.MAXIFS(Cadastro!$E$5:$E$243,Cadastro!$A$5:$A$243,$A14,Cadastro!$E$5:$E$243,"&lt;="&amp;$F14),"yyyymmdd"),Cadastro!$I$5:$I$243,0),"")</f>
        <v>5</v>
      </c>
      <c r="AC14" t="str">
        <f>IFERROR(_xlfn.SINGLE(INDEX(Exceções!$D$5:$D$203,MATCH($A14&amp;"|"&amp;$F14,Exceções!$F$5:$F$203,0))),"")</f>
        <v/>
      </c>
      <c r="AD14" t="str">
        <f>IF($AC14="","",IFERROR(_xlfn.SINGLE(INDEX(Exceções!$E$5:$E$203,MATCH($A14&amp;"|"&amp;$F14,Exceções!$F$5:$F$203,0))),""))</f>
        <v/>
      </c>
    </row>
    <row r="15" spans="1:30" ht="15" hidden="1" customHeight="1" x14ac:dyDescent="0.25">
      <c r="A15" s="31">
        <v>9218</v>
      </c>
      <c r="B15" s="17" t="s">
        <v>41</v>
      </c>
      <c r="C15" s="17" t="str">
        <f>IFERROR(INDEX(Cadastro!$C$5:$C$243,$AB15),"NÃO INFORMADO")</f>
        <v>INS</v>
      </c>
      <c r="D15" s="17" t="str">
        <f>IFERROR(INDEX(Cadastro!$D$5:$D$243,$AB15),"")</f>
        <v>6x1</v>
      </c>
      <c r="E15" s="17" t="str">
        <f>IFERROR(INDEX(Cadastro!$G$5:$G$243,$AB15),"")</f>
        <v>6x1</v>
      </c>
      <c r="F15" s="29">
        <v>46313</v>
      </c>
      <c r="G15" s="32" t="str">
        <f t="shared" si="0"/>
        <v>dom</v>
      </c>
      <c r="H15" s="31" t="str">
        <f>IF($L15=0,"",_xlfn.MINIFS(Dados!$Q:$Q,Dados!$A:$A,$A15,Dados!$S:$S,$F15))</f>
        <v/>
      </c>
      <c r="I15" s="31" t="str">
        <f>IF($H15="","",_xlfn.MAXIFS(Dados!$R:$R,Dados!$A:$A,$A15,Dados!$S:$S,$F15))</f>
        <v/>
      </c>
      <c r="J15" s="32" t="str">
        <f>IF($D15&lt;&gt;"Folguista","",IFERROR(INDEX(Parâmetros!$D$52:$G$52,1,MIN(4,MAX(1,$W15))),""))</f>
        <v/>
      </c>
      <c r="K15" s="32" t="str">
        <f>IF(OR($AC15&lt;&gt;"",$Y15="Folga",$Y15="Folga trabalhada",$Y15="Férias (cadastro)",$Y15="Férias / afastamento",$Y15="Indeterminado (início da série)"),"",IF(OR($D15="6x1",$D15="FF 6x1"),IF(OR(WEEKDAY($F15,2)=6,WEEKDAY($F15,2)=7),"6x1 sáb/dom","6x1"),IF($D15="5x2","5x2",IF($H15="",IF($D15="Folguista",$J15,$E15),IF(OR($H15&gt;=Parâmetros!$E$18,$H15&lt;Parâmetros!$E$19),"C",IF($H15&lt;Parâmetros!$E$20,"A","B"))))))</f>
        <v/>
      </c>
      <c r="L15" s="30">
        <f>SUMIFS(Dados!$E:$E,Dados!$A:$A,$A15,Dados!$S:$S,$F15)</f>
        <v>0</v>
      </c>
      <c r="M15" s="30" t="str">
        <f>IFERROR(INDEX(Parâmetros!$E$6:$E$11,MATCH($K15,Parâmetros!$A$6:$A$11,0)),"")</f>
        <v/>
      </c>
      <c r="N15" s="33" t="str">
        <f t="shared" si="1"/>
        <v/>
      </c>
      <c r="O15" s="33">
        <f>Parâmetros!$E$13</f>
        <v>0.8</v>
      </c>
      <c r="P15" s="32" t="str">
        <f>IF(OR($M15="",$F15&gt;Parâmetros!$E$14),"Não","Sim")</f>
        <v>Não</v>
      </c>
      <c r="Q15" s="32" t="str">
        <f t="shared" si="2"/>
        <v/>
      </c>
      <c r="R15" s="32" t="str">
        <f t="shared" si="3"/>
        <v/>
      </c>
      <c r="S15" s="30" t="str">
        <f t="shared" si="4"/>
        <v/>
      </c>
      <c r="T15" s="32" t="str">
        <f>IF($Q15&lt;&gt;"Sim","",IF($N15&gt;Parâmetros!$E$15,"Sim","Não"))</f>
        <v/>
      </c>
      <c r="U15" s="17" t="str">
        <f t="shared" si="5"/>
        <v>Folga</v>
      </c>
      <c r="V15" s="17" t="str">
        <f>IF($AC15&lt;&gt;"",IF($L15&gt;0,"ATENÇÃO · apontou em dia de "&amp;LOWER($AC15)&amp;" cadastrado","Exceção cadastrada · "&amp;$AC15)&amp;IF($AD15="",""," · "&amp;$AD15),IF($E15="Férias",IF($L15&gt;0,"ATENÇÃO · apontou estando de férias no cadastro","Férias no cadastro"),IF($Y15="Férias / afastamento","Afastamento · "&amp;($Z15+$AA15-1)&amp;" dias seguidos sem apontamento",IF($Y15="Folga trabalhada","ATENÇÃO · apontou em dia de folga da escala 5x2",IF($Y15="Folga",IF(AND($D15="5x2",OR(WEEKDAY($F15,2)=6,WEEKDAY($F15,2)=7)),"Folga de fim de semana da escala 5x2",IF(AND(OR($D15="6x1",$D15="FF 6x1"),WEEKDAY($F15,2)=6,FALSE()),"Folga de fim de semana · apontou no domingo anterior",IF(AND(OR($D15="6x1",$D15="FF 6x1"),WEEKDAY($F15,2)=7,AND($A15=$A14,$L14&gt;0)),"Folga de fim de semana · apontou no sábado",IF(AND(OR($D15="6x1",$D15="FF 6x1"),OR(WEEKDAY($F15,2)=6,WEEKDAY($F15,2)=7)),"Folga de fim de semana · sem apontamento no sábado nem no domingo","Folga prevista pelo ciclo")))),IF($Y15="Indeterminado (início da série)","Sem histórico anterior — informe o dia do ciclo no Cadastro",IF($Y15="Falta de registro",IF(OR(OR($D15="6x1",$D15="FF 6x1"),$D15="5x2"),"FALTA DE REGISTRO · dia útil da escala "&amp;$E15,"FALTA DE REGISTRO · dia "&amp;$W15&amp;" de "&amp;IFERROR(INDEX(Parâmetros!$B$39:$B$48,MATCH($E15,Parâmetros!$A$39:$A$48,0)),99)&amp;" do ciclo"),IF(OR($D15="6x1",$D15="FF 6x1"),IF(OR(AND(WEEKDAY($F15,2)=6,AND($A15=$A16,$L16&gt;0)),AND(WEEKDAY($F15,2)=7,AND($A15=$A14,$L14&gt;0))),"ATENÇÃO · apontou sábado e domingo no mesmo fim de semana",IF(OR(WEEKDAY($F15,2)=6,WEEKDAY($F15,2)=7),"Jornada de fim de semana do 6x1",IF(OR($H15&gt;=Parâmetros!$E$20,$H15&lt;Parâmetros!$E$19),"ATENÇÃO · 6x1 apontou fora do horário diurno","Jornada fixa do 6x1"))),IF($D15="5x2","Jornada fixa do 5x2",IF($D15="Folguista",IF($J15=$K15,"Evidência confirma sequência","DIVERGE · sequência "&amp;$J15&amp;" × evidência "&amp;$K15),IF($K15=$E15,"Evidência confirma cadastro","DIVERGE · cadastro "&amp;$E15&amp;" × evidência "&amp;$K15)))))))))))</f>
        <v>Folga de fim de semana · apontou no sábado</v>
      </c>
      <c r="W15" s="34" t="str">
        <f>IF(OR(OR($D15="6x1",$D15="FF 6x1"),$D15="5x2"),"",IF($AB15&lt;&gt;$AB14,IF(IFERROR(INDEX(Cadastro!$F$5:$F$243,$AB15),"")="",IF($L15&gt;0,1,0),IF(IFERROR(INDEX(Cadastro!$F$5:$F$243,$AB15),"")&lt;=IFERROR(INDEX(Parâmetros!$B$39:$B$48,MATCH($E15,Parâmetros!$A$39:$A$48,0)),99),IFERROR(INDEX(Cadastro!$F$5:$F$243,$AB15),""),0)),IF($L15&gt;0,IF(N($X14)&gt;0,1,N($W14)+1),IF(AND($L15=0,OR(N($W14)&gt;=IFERROR(INDEX(Parâmetros!$B$39:$B$48,MATCH($E15,Parâmetros!$A$39:$A$48,0)),99),AND(N($X14)&gt;0,N($X14)&lt;IFERROR(INDEX(Parâmetros!$C$39:$C$48,MATCH($E15,Parâmetros!$A$39:$A$48,0)),0)))),0,N($W14)+1))))</f>
        <v/>
      </c>
      <c r="X15" s="34" t="str">
        <f>IF(OR(OR($D15="6x1",$D15="FF 6x1"),$D15="5x2"),"",IF($AB15&lt;&gt;$AB14,IF(IFERROR(INDEX(Cadastro!$F$5:$F$243,$AB15),"")="",0,IF(IFERROR(INDEX(Cadastro!$F$5:$F$243,$AB15),"")&gt;IFERROR(INDEX(Parâmetros!$B$39:$B$48,MATCH($E15,Parâmetros!$A$39:$A$48,0)),99),IFERROR(INDEX(Cadastro!$F$5:$F$243,$AB15),"")-IFERROR(INDEX(Parâmetros!$B$39:$B$48,MATCH($E15,Parâmetros!$A$39:$A$48,0)),99),0)),IF(AND($L15=0,OR(N($W14)&gt;=IFERROR(INDEX(Parâmetros!$B$39:$B$48,MATCH($E15,Parâmetros!$A$39:$A$48,0)),99),AND(N($X14)&gt;0,N($X14)&lt;IFERROR(INDEX(Parâmetros!$C$39:$C$48,MATCH($E15,Parâmetros!$A$39:$A$48,0)),0)))),N($X14)+1,0)))</f>
        <v/>
      </c>
      <c r="Y15" t="str">
        <f>IF($AC15&lt;&gt;"",IF($L15&gt;0,$AC15&amp;" · com apontamento",$AC15),IF($E15="Férias",IF($L15&gt;0,"Férias · com apontamento","Férias (cadastro)"),IF(($Z15+$AA15-1)&gt;Parâmetros!$E$16,"Férias / afastamento",IF(AND($D15="5x2",OR(WEEKDAY($F15,2)=6,WEEKDAY($F15,2)=7)),IF($L15&gt;0,"Folga trabalhada","Folga"),IF($L15&gt;0,"Trabalhado",IF(OR(OR($D15="6x1",$D15="FF 6x1"),$D15="5x2"),IF(AND(OR($D15="6x1",$D15="FF 6x1"),OR(WEEKDAY($F15,2)=6,WEEKDAY($F15,2)=7)),"Folga","Falta de registro"),IF(AND($AB15&lt;&gt;$AB14,IFERROR(INDEX(Cadastro!$F$5:$F$243,$AB15),"")=""),"Indeterminado (início da série)",IF($X15&gt;0,"Folga","Falta de registro"))))))))</f>
        <v>Folga</v>
      </c>
      <c r="Z15" s="34">
        <f>IF(OR($L15&gt;0,$F15&gt;Parâmetros!$E$14),0,IF($A15&lt;&gt;$A14,1,N($Z14)+1))</f>
        <v>1</v>
      </c>
      <c r="AA15" s="34">
        <f>IF(OR($L15&gt;0,$F15&gt;Parâmetros!$E$14),0,IF(OR($A15&lt;&gt;$A16,$F16&gt;Parâmetros!$E$14),1,N($AA16)+1))</f>
        <v>1</v>
      </c>
      <c r="AB15" s="31">
        <f>IFERROR(MATCH($A15&amp;"|"&amp;TEXT(_xlfn.MAXIFS(Cadastro!$E$5:$E$243,Cadastro!$A$5:$A$243,$A15,Cadastro!$E$5:$E$243,"&lt;="&amp;$F15),"yyyymmdd"),Cadastro!$I$5:$I$243,0),"")</f>
        <v>5</v>
      </c>
      <c r="AC15" t="str">
        <f>IFERROR(_xlfn.SINGLE(INDEX(Exceções!$D$5:$D$203,MATCH($A15&amp;"|"&amp;$F15,Exceções!$F$5:$F$203,0))),"")</f>
        <v/>
      </c>
      <c r="AD15" t="str">
        <f>IF($AC15="","",IFERROR(_xlfn.SINGLE(INDEX(Exceções!$E$5:$E$203,MATCH($A15&amp;"|"&amp;$F15,Exceções!$F$5:$F$203,0))),""))</f>
        <v/>
      </c>
    </row>
    <row r="16" spans="1:30" ht="15" hidden="1" customHeight="1" x14ac:dyDescent="0.25">
      <c r="A16" s="31">
        <v>9218</v>
      </c>
      <c r="B16" s="17" t="s">
        <v>41</v>
      </c>
      <c r="C16" s="17" t="str">
        <f>IFERROR(INDEX(Cadastro!$C$5:$C$243,$AB16),"NÃO INFORMADO")</f>
        <v>INS</v>
      </c>
      <c r="D16" s="17" t="str">
        <f>IFERROR(INDEX(Cadastro!$D$5:$D$243,$AB16),"")</f>
        <v>6x1</v>
      </c>
      <c r="E16" s="17" t="str">
        <f>IFERROR(INDEX(Cadastro!$G$5:$G$243,$AB16),"")</f>
        <v>6x1</v>
      </c>
      <c r="F16" s="29">
        <v>46314</v>
      </c>
      <c r="G16" s="32" t="str">
        <f t="shared" si="0"/>
        <v>seg</v>
      </c>
      <c r="H16" s="31">
        <f>IF($L16=0,"",_xlfn.MINIFS(Dados!$Q:$Q,Dados!$A:$A,$A16,Dados!$S:$S,$F16))</f>
        <v>430</v>
      </c>
      <c r="I16" s="31">
        <f>IF($H16="","",_xlfn.MAXIFS(Dados!$R:$R,Dados!$A:$A,$A16,Dados!$S:$S,$F16))</f>
        <v>990</v>
      </c>
      <c r="J16" s="32" t="str">
        <f>IF($D16&lt;&gt;"Folguista","",IFERROR(INDEX(Parâmetros!$D$52:$G$52,1,MIN(4,MAX(1,$W16))),""))</f>
        <v/>
      </c>
      <c r="K16" s="32" t="str">
        <f>IF(OR($AC16&lt;&gt;"",$Y16="Folga",$Y16="Folga trabalhada",$Y16="Férias (cadastro)",$Y16="Férias / afastamento",$Y16="Indeterminado (início da série)"),"",IF(OR($D16="6x1",$D16="FF 6x1"),IF(OR(WEEKDAY($F16,2)=6,WEEKDAY($F16,2)=7),"6x1 sáb/dom","6x1"),IF($D16="5x2","5x2",IF($H16="",IF($D16="Folguista",$J16,$E16),IF(OR($H16&gt;=Parâmetros!$E$18,$H16&lt;Parâmetros!$E$19),"C",IF($H16&lt;Parâmetros!$E$20,"A","B"))))))</f>
        <v>6x1</v>
      </c>
      <c r="L16" s="30">
        <f>SUMIFS(Dados!$E:$E,Dados!$A:$A,$A16,Dados!$S:$S,$F16)</f>
        <v>8.0200000000000014</v>
      </c>
      <c r="M16" s="30">
        <f>IFERROR(INDEX(Parâmetros!$E$6:$E$11,MATCH($K16,Parâmetros!$A$6:$A$11,0)),"")</f>
        <v>8.8000000000000007</v>
      </c>
      <c r="N16" s="33">
        <f t="shared" si="1"/>
        <v>0.91136363636363649</v>
      </c>
      <c r="O16" s="33">
        <f>Parâmetros!$E$13</f>
        <v>0.8</v>
      </c>
      <c r="P16" s="32" t="str">
        <f>IF(OR($M16="",$F16&gt;Parâmetros!$E$14),"Não","Sim")</f>
        <v>Sim</v>
      </c>
      <c r="Q16" s="32" t="str">
        <f t="shared" si="2"/>
        <v>Sim</v>
      </c>
      <c r="R16" s="32" t="str">
        <f t="shared" si="3"/>
        <v>Sim</v>
      </c>
      <c r="S16" s="30">
        <f t="shared" si="4"/>
        <v>0</v>
      </c>
      <c r="T16" s="32" t="str">
        <f>IF($Q16&lt;&gt;"Sim","",IF($N16&gt;Parâmetros!$E$15,"Sim","Não"))</f>
        <v>Não</v>
      </c>
      <c r="U16" s="17" t="str">
        <f t="shared" si="5"/>
        <v>Na meta</v>
      </c>
      <c r="V16" s="17" t="str">
        <f>IF($AC16&lt;&gt;"",IF($L16&gt;0,"ATENÇÃO · apontou em dia de "&amp;LOWER($AC16)&amp;" cadastrado","Exceção cadastrada · "&amp;$AC16)&amp;IF($AD16="",""," · "&amp;$AD16),IF($E16="Férias",IF($L16&gt;0,"ATENÇÃO · apontou estando de férias no cadastro","Férias no cadastro"),IF($Y16="Férias / afastamento","Afastamento · "&amp;($Z16+$AA16-1)&amp;" dias seguidos sem apontamento",IF($Y16="Folga trabalhada","ATENÇÃO · apontou em dia de folga da escala 5x2",IF($Y16="Folga",IF(AND($D16="5x2",OR(WEEKDAY($F16,2)=6,WEEKDAY($F16,2)=7)),"Folga de fim de semana da escala 5x2",IF(AND(OR($D16="6x1",$D16="FF 6x1"),WEEKDAY($F16,2)=6,FALSE()),"Folga de fim de semana · apontou no domingo anterior",IF(AND(OR($D16="6x1",$D16="FF 6x1"),WEEKDAY($F16,2)=7,AND($A16=$A15,$L15&gt;0)),"Folga de fim de semana · apontou no sábado",IF(AND(OR($D16="6x1",$D16="FF 6x1"),OR(WEEKDAY($F16,2)=6,WEEKDAY($F16,2)=7)),"Folga de fim de semana · sem apontamento no sábado nem no domingo","Folga prevista pelo ciclo")))),IF($Y16="Indeterminado (início da série)","Sem histórico anterior — informe o dia do ciclo no Cadastro",IF($Y16="Falta de registro",IF(OR(OR($D16="6x1",$D16="FF 6x1"),$D16="5x2"),"FALTA DE REGISTRO · dia útil da escala "&amp;$E16,"FALTA DE REGISTRO · dia "&amp;$W16&amp;" de "&amp;IFERROR(INDEX(Parâmetros!$B$39:$B$48,MATCH($E16,Parâmetros!$A$39:$A$48,0)),99)&amp;" do ciclo"),IF(OR($D16="6x1",$D16="FF 6x1"),IF(OR(AND(WEEKDAY($F16,2)=6,AND($A16=$A17,$L17&gt;0)),AND(WEEKDAY($F16,2)=7,AND($A16=$A15,$L15&gt;0))),"ATENÇÃO · apontou sábado e domingo no mesmo fim de semana",IF(OR(WEEKDAY($F16,2)=6,WEEKDAY($F16,2)=7),"Jornada de fim de semana do 6x1",IF(OR($H16&gt;=Parâmetros!$E$20,$H16&lt;Parâmetros!$E$19),"ATENÇÃO · 6x1 apontou fora do horário diurno","Jornada fixa do 6x1"))),IF($D16="5x2","Jornada fixa do 5x2",IF($D16="Folguista",IF($J16=$K16,"Evidência confirma sequência","DIVERGE · sequência "&amp;$J16&amp;" × evidência "&amp;$K16),IF($K16=$E16,"Evidência confirma cadastro","DIVERGE · cadastro "&amp;$E16&amp;" × evidência "&amp;$K16)))))))))))</f>
        <v>Jornada fixa do 6x1</v>
      </c>
      <c r="W16" s="34" t="str">
        <f>IF(OR(OR($D16="6x1",$D16="FF 6x1"),$D16="5x2"),"",IF($AB16&lt;&gt;$AB15,IF(IFERROR(INDEX(Cadastro!$F$5:$F$243,$AB16),"")="",IF($L16&gt;0,1,0),IF(IFERROR(INDEX(Cadastro!$F$5:$F$243,$AB16),"")&lt;=IFERROR(INDEX(Parâmetros!$B$39:$B$48,MATCH($E16,Parâmetros!$A$39:$A$48,0)),99),IFERROR(INDEX(Cadastro!$F$5:$F$243,$AB16),""),0)),IF($L16&gt;0,IF(N($X15)&gt;0,1,N($W15)+1),IF(AND($L16=0,OR(N($W15)&gt;=IFERROR(INDEX(Parâmetros!$B$39:$B$48,MATCH($E16,Parâmetros!$A$39:$A$48,0)),99),AND(N($X15)&gt;0,N($X15)&lt;IFERROR(INDEX(Parâmetros!$C$39:$C$48,MATCH($E16,Parâmetros!$A$39:$A$48,0)),0)))),0,N($W15)+1))))</f>
        <v/>
      </c>
      <c r="X16" s="34" t="str">
        <f>IF(OR(OR($D16="6x1",$D16="FF 6x1"),$D16="5x2"),"",IF($AB16&lt;&gt;$AB15,IF(IFERROR(INDEX(Cadastro!$F$5:$F$243,$AB16),"")="",0,IF(IFERROR(INDEX(Cadastro!$F$5:$F$243,$AB16),"")&gt;IFERROR(INDEX(Parâmetros!$B$39:$B$48,MATCH($E16,Parâmetros!$A$39:$A$48,0)),99),IFERROR(INDEX(Cadastro!$F$5:$F$243,$AB16),"")-IFERROR(INDEX(Parâmetros!$B$39:$B$48,MATCH($E16,Parâmetros!$A$39:$A$48,0)),99),0)),IF(AND($L16=0,OR(N($W15)&gt;=IFERROR(INDEX(Parâmetros!$B$39:$B$48,MATCH($E16,Parâmetros!$A$39:$A$48,0)),99),AND(N($X15)&gt;0,N($X15)&lt;IFERROR(INDEX(Parâmetros!$C$39:$C$48,MATCH($E16,Parâmetros!$A$39:$A$48,0)),0)))),N($X15)+1,0)))</f>
        <v/>
      </c>
      <c r="Y16" t="str">
        <f>IF($AC16&lt;&gt;"",IF($L16&gt;0,$AC16&amp;" · com apontamento",$AC16),IF($E16="Férias",IF($L16&gt;0,"Férias · com apontamento","Férias (cadastro)"),IF(($Z16+$AA16-1)&gt;Parâmetros!$E$16,"Férias / afastamento",IF(AND($D16="5x2",OR(WEEKDAY($F16,2)=6,WEEKDAY($F16,2)=7)),IF($L16&gt;0,"Folga trabalhada","Folga"),IF($L16&gt;0,"Trabalhado",IF(OR(OR($D16="6x1",$D16="FF 6x1"),$D16="5x2"),IF(AND(OR($D16="6x1",$D16="FF 6x1"),OR(WEEKDAY($F16,2)=6,WEEKDAY($F16,2)=7)),"Folga","Falta de registro"),IF(AND($AB16&lt;&gt;$AB15,IFERROR(INDEX(Cadastro!$F$5:$F$243,$AB16),"")=""),"Indeterminado (início da série)",IF($X16&gt;0,"Folga","Falta de registro"))))))))</f>
        <v>Trabalhado</v>
      </c>
      <c r="Z16" s="34">
        <f>IF(OR($L16&gt;0,$F16&gt;Parâmetros!$E$14),0,IF($A16&lt;&gt;$A15,1,N($Z15)+1))</f>
        <v>0</v>
      </c>
      <c r="AA16" s="34">
        <f>IF(OR($L16&gt;0,$F16&gt;Parâmetros!$E$14),0,IF(OR($A16&lt;&gt;$A17,$F17&gt;Parâmetros!$E$14),1,N($AA17)+1))</f>
        <v>0</v>
      </c>
      <c r="AB16" s="31">
        <f>IFERROR(MATCH($A16&amp;"|"&amp;TEXT(_xlfn.MAXIFS(Cadastro!$E$5:$E$243,Cadastro!$A$5:$A$243,$A16,Cadastro!$E$5:$E$243,"&lt;="&amp;$F16),"yyyymmdd"),Cadastro!$I$5:$I$243,0),"")</f>
        <v>5</v>
      </c>
      <c r="AC16" t="str">
        <f>IFERROR(_xlfn.SINGLE(INDEX(Exceções!$D$5:$D$203,MATCH($A16&amp;"|"&amp;$F16,Exceções!$F$5:$F$203,0))),"")</f>
        <v/>
      </c>
      <c r="AD16" t="str">
        <f>IF($AC16="","",IFERROR(_xlfn.SINGLE(INDEX(Exceções!$E$5:$E$203,MATCH($A16&amp;"|"&amp;$F16,Exceções!$F$5:$F$203,0))),""))</f>
        <v/>
      </c>
    </row>
    <row r="17" spans="1:30" ht="15" hidden="1" customHeight="1" x14ac:dyDescent="0.25">
      <c r="A17" s="31">
        <v>9218</v>
      </c>
      <c r="B17" s="17" t="s">
        <v>41</v>
      </c>
      <c r="C17" s="17" t="str">
        <f>IFERROR(INDEX(Cadastro!$C$5:$C$243,$AB17),"NÃO INFORMADO")</f>
        <v>INS</v>
      </c>
      <c r="D17" s="17" t="str">
        <f>IFERROR(INDEX(Cadastro!$D$5:$D$243,$AB17),"")</f>
        <v>6x1</v>
      </c>
      <c r="E17" s="17" t="str">
        <f>IFERROR(INDEX(Cadastro!$G$5:$G$243,$AB17),"")</f>
        <v>6x1</v>
      </c>
      <c r="F17" s="29">
        <v>46315</v>
      </c>
      <c r="G17" s="32" t="str">
        <f t="shared" si="0"/>
        <v>ter</v>
      </c>
      <c r="H17" s="31" t="str">
        <f>IF($L17=0,"",_xlfn.MINIFS(Dados!$Q:$Q,Dados!$A:$A,$A17,Dados!$S:$S,$F17))</f>
        <v/>
      </c>
      <c r="I17" s="31" t="str">
        <f>IF($H17="","",_xlfn.MAXIFS(Dados!$R:$R,Dados!$A:$A,$A17,Dados!$S:$S,$F17))</f>
        <v/>
      </c>
      <c r="J17" s="32" t="str">
        <f>IF($D17&lt;&gt;"Folguista","",IFERROR(INDEX(Parâmetros!$D$52:$G$52,1,MIN(4,MAX(1,$W17))),""))</f>
        <v/>
      </c>
      <c r="K17" s="32" t="str">
        <f>IF(OR($AC17&lt;&gt;"",$Y17="Folga",$Y17="Folga trabalhada",$Y17="Férias (cadastro)",$Y17="Férias / afastamento",$Y17="Indeterminado (início da série)"),"",IF(OR($D17="6x1",$D17="FF 6x1"),IF(OR(WEEKDAY($F17,2)=6,WEEKDAY($F17,2)=7),"6x1 sáb/dom","6x1"),IF($D17="5x2","5x2",IF($H17="",IF($D17="Folguista",$J17,$E17),IF(OR($H17&gt;=Parâmetros!$E$18,$H17&lt;Parâmetros!$E$19),"C",IF($H17&lt;Parâmetros!$E$20,"A","B"))))))</f>
        <v/>
      </c>
      <c r="L17" s="30">
        <f>SUMIFS(Dados!$E:$E,Dados!$A:$A,$A17,Dados!$S:$S,$F17)</f>
        <v>0</v>
      </c>
      <c r="M17" s="30" t="str">
        <f>IFERROR(INDEX(Parâmetros!$E$6:$E$11,MATCH($K17,Parâmetros!$A$6:$A$11,0)),"")</f>
        <v/>
      </c>
      <c r="N17" s="33" t="str">
        <f t="shared" si="1"/>
        <v/>
      </c>
      <c r="O17" s="33">
        <f>Parâmetros!$E$13</f>
        <v>0.8</v>
      </c>
      <c r="P17" s="32" t="str">
        <f>IF(OR($M17="",$F17&gt;Parâmetros!$E$14),"Não","Sim")</f>
        <v>Não</v>
      </c>
      <c r="Q17" s="32" t="str">
        <f t="shared" si="2"/>
        <v/>
      </c>
      <c r="R17" s="32" t="str">
        <f t="shared" si="3"/>
        <v/>
      </c>
      <c r="S17" s="30" t="str">
        <f t="shared" si="4"/>
        <v/>
      </c>
      <c r="T17" s="32" t="str">
        <f>IF($Q17&lt;&gt;"Sim","",IF($N17&gt;Parâmetros!$E$15,"Sim","Não"))</f>
        <v/>
      </c>
      <c r="U17" s="17" t="str">
        <f t="shared" si="5"/>
        <v>Folga</v>
      </c>
      <c r="V17" s="17" t="str">
        <f>IF($AC17&lt;&gt;"",IF($L17&gt;0,"ATENÇÃO · apontou em dia de "&amp;LOWER($AC17)&amp;" cadastrado","Exceção cadastrada · "&amp;$AC17)&amp;IF($AD17="",""," · "&amp;$AD17),IF($E17="Férias",IF($L17&gt;0,"ATENÇÃO · apontou estando de férias no cadastro","Férias no cadastro"),IF($Y17="Férias / afastamento","Afastamento · "&amp;($Z17+$AA17-1)&amp;" dias seguidos sem apontamento",IF($Y17="Folga trabalhada","ATENÇÃO · apontou em dia de folga da escala 5x2",IF($Y17="Folga",IF(AND($D17="5x2",OR(WEEKDAY($F17,2)=6,WEEKDAY($F17,2)=7)),"Folga de fim de semana da escala 5x2",IF(AND(OR($D17="6x1",$D17="FF 6x1"),WEEKDAY($F17,2)=6,FALSE()),"Folga de fim de semana · apontou no domingo anterior",IF(AND(OR($D17="6x1",$D17="FF 6x1"),WEEKDAY($F17,2)=7,AND($A17=$A16,$L16&gt;0)),"Folga de fim de semana · apontou no sábado",IF(AND(OR($D17="6x1",$D17="FF 6x1"),OR(WEEKDAY($F17,2)=6,WEEKDAY($F17,2)=7)),"Folga de fim de semana · sem apontamento no sábado nem no domingo","Folga prevista pelo ciclo")))),IF($Y17="Indeterminado (início da série)","Sem histórico anterior — informe o dia do ciclo no Cadastro",IF($Y17="Falta de registro",IF(OR(OR($D17="6x1",$D17="FF 6x1"),$D17="5x2"),"FALTA DE REGISTRO · dia útil da escala "&amp;$E17,"FALTA DE REGISTRO · dia "&amp;$W17&amp;" de "&amp;IFERROR(INDEX(Parâmetros!$B$39:$B$48,MATCH($E17,Parâmetros!$A$39:$A$48,0)),99)&amp;" do ciclo"),IF(OR($D17="6x1",$D17="FF 6x1"),IF(OR(AND(WEEKDAY($F17,2)=6,AND($A17=$A18,$L18&gt;0)),AND(WEEKDAY($F17,2)=7,AND($A17=$A16,$L16&gt;0))),"ATENÇÃO · apontou sábado e domingo no mesmo fim de semana",IF(OR(WEEKDAY($F17,2)=6,WEEKDAY($F17,2)=7),"Jornada de fim de semana do 6x1",IF(OR($H17&gt;=Parâmetros!$E$20,$H17&lt;Parâmetros!$E$19),"ATENÇÃO · 6x1 apontou fora do horário diurno","Jornada fixa do 6x1"))),IF($D17="5x2","Jornada fixa do 5x2",IF($D17="Folguista",IF($J17=$K17,"Evidência confirma sequência","DIVERGE · sequência "&amp;$J17&amp;" × evidência "&amp;$K17),IF($K17=$E17,"Evidência confirma cadastro","DIVERGE · cadastro "&amp;$E17&amp;" × evidência "&amp;$K17)))))))))))</f>
        <v>Exceção cadastrada · Folga · Folga de escala</v>
      </c>
      <c r="W17" s="34" t="str">
        <f>IF(OR(OR($D17="6x1",$D17="FF 6x1"),$D17="5x2"),"",IF($AB17&lt;&gt;$AB16,IF(IFERROR(INDEX(Cadastro!$F$5:$F$243,$AB17),"")="",IF($L17&gt;0,1,0),IF(IFERROR(INDEX(Cadastro!$F$5:$F$243,$AB17),"")&lt;=IFERROR(INDEX(Parâmetros!$B$39:$B$48,MATCH($E17,Parâmetros!$A$39:$A$48,0)),99),IFERROR(INDEX(Cadastro!$F$5:$F$243,$AB17),""),0)),IF($L17&gt;0,IF(N($X16)&gt;0,1,N($W16)+1),IF(AND($L17=0,OR(N($W16)&gt;=IFERROR(INDEX(Parâmetros!$B$39:$B$48,MATCH($E17,Parâmetros!$A$39:$A$48,0)),99),AND(N($X16)&gt;0,N($X16)&lt;IFERROR(INDEX(Parâmetros!$C$39:$C$48,MATCH($E17,Parâmetros!$A$39:$A$48,0)),0)))),0,N($W16)+1))))</f>
        <v/>
      </c>
      <c r="X17" s="34" t="str">
        <f>IF(OR(OR($D17="6x1",$D17="FF 6x1"),$D17="5x2"),"",IF($AB17&lt;&gt;$AB16,IF(IFERROR(INDEX(Cadastro!$F$5:$F$243,$AB17),"")="",0,IF(IFERROR(INDEX(Cadastro!$F$5:$F$243,$AB17),"")&gt;IFERROR(INDEX(Parâmetros!$B$39:$B$48,MATCH($E17,Parâmetros!$A$39:$A$48,0)),99),IFERROR(INDEX(Cadastro!$F$5:$F$243,$AB17),"")-IFERROR(INDEX(Parâmetros!$B$39:$B$48,MATCH($E17,Parâmetros!$A$39:$A$48,0)),99),0)),IF(AND($L17=0,OR(N($W16)&gt;=IFERROR(INDEX(Parâmetros!$B$39:$B$48,MATCH($E17,Parâmetros!$A$39:$A$48,0)),99),AND(N($X16)&gt;0,N($X16)&lt;IFERROR(INDEX(Parâmetros!$C$39:$C$48,MATCH($E17,Parâmetros!$A$39:$A$48,0)),0)))),N($X16)+1,0)))</f>
        <v/>
      </c>
      <c r="Y17" t="str">
        <f>IF($AC17&lt;&gt;"",IF($L17&gt;0,$AC17&amp;" · com apontamento",$AC17),IF($E17="Férias",IF($L17&gt;0,"Férias · com apontamento","Férias (cadastro)"),IF(($Z17+$AA17-1)&gt;Parâmetros!$E$16,"Férias / afastamento",IF(AND($D17="5x2",OR(WEEKDAY($F17,2)=6,WEEKDAY($F17,2)=7)),IF($L17&gt;0,"Folga trabalhada","Folga"),IF($L17&gt;0,"Trabalhado",IF(OR(OR($D17="6x1",$D17="FF 6x1"),$D17="5x2"),IF(AND(OR($D17="6x1",$D17="FF 6x1"),OR(WEEKDAY($F17,2)=6,WEEKDAY($F17,2)=7)),"Folga","Falta de registro"),IF(AND($AB17&lt;&gt;$AB16,IFERROR(INDEX(Cadastro!$F$5:$F$243,$AB17),"")=""),"Indeterminado (início da série)",IF($X17&gt;0,"Folga","Falta de registro"))))))))</f>
        <v>Folga</v>
      </c>
      <c r="Z17" s="34">
        <f>IF(OR($L17&gt;0,$F17&gt;Parâmetros!$E$14),0,IF($A17&lt;&gt;$A16,1,N($Z16)+1))</f>
        <v>1</v>
      </c>
      <c r="AA17" s="34">
        <f>IF(OR($L17&gt;0,$F17&gt;Parâmetros!$E$14),0,IF(OR($A17&lt;&gt;$A18,$F18&gt;Parâmetros!$E$14),1,N($AA18)+1))</f>
        <v>1</v>
      </c>
      <c r="AB17" s="31">
        <f>IFERROR(MATCH($A17&amp;"|"&amp;TEXT(_xlfn.MAXIFS(Cadastro!$E$5:$E$243,Cadastro!$A$5:$A$243,$A17,Cadastro!$E$5:$E$243,"&lt;="&amp;$F17),"yyyymmdd"),Cadastro!$I$5:$I$243,0),"")</f>
        <v>5</v>
      </c>
      <c r="AC17" t="str">
        <f>IFERROR(_xlfn.SINGLE(INDEX(Exceções!$D$5:$D$203,MATCH($A17&amp;"|"&amp;$F17,Exceções!$F$5:$F$203,0))),"")</f>
        <v>Folga</v>
      </c>
      <c r="AD17" t="str">
        <f>IF($AC17="","",IFERROR(_xlfn.SINGLE(INDEX(Exceções!$E$5:$E$203,MATCH($A17&amp;"|"&amp;$F17,Exceções!$F$5:$F$203,0))),""))</f>
        <v>Folga de escala</v>
      </c>
    </row>
    <row r="18" spans="1:30" ht="15" hidden="1" customHeight="1" x14ac:dyDescent="0.25">
      <c r="A18" s="31">
        <v>9218</v>
      </c>
      <c r="B18" s="17" t="s">
        <v>41</v>
      </c>
      <c r="C18" s="17" t="str">
        <f>IFERROR(INDEX(Cadastro!$C$5:$C$243,$AB18),"NÃO INFORMADO")</f>
        <v>INS</v>
      </c>
      <c r="D18" s="17" t="str">
        <f>IFERROR(INDEX(Cadastro!$D$5:$D$243,$AB18),"")</f>
        <v>A</v>
      </c>
      <c r="E18" s="17" t="str">
        <f>IFERROR(INDEX(Cadastro!$G$5:$G$243,$AB18),"")</f>
        <v>A</v>
      </c>
      <c r="F18" s="29">
        <v>46316</v>
      </c>
      <c r="G18" s="32" t="str">
        <f t="shared" si="0"/>
        <v>qua</v>
      </c>
      <c r="H18" s="31">
        <f>IF($L18=0,"",_xlfn.MINIFS(Dados!$Q:$Q,Dados!$A:$A,$A18,Dados!$S:$S,$F18))</f>
        <v>432</v>
      </c>
      <c r="I18" s="31">
        <f>IF($H18="","",_xlfn.MAXIFS(Dados!$R:$R,Dados!$A:$A,$A18,Dados!$S:$S,$F18))</f>
        <v>936</v>
      </c>
      <c r="J18" s="32" t="str">
        <f>IF($D18&lt;&gt;"Folguista","",IFERROR(INDEX(Parâmetros!$D$52:$G$52,1,MIN(4,MAX(1,$W18))),""))</f>
        <v/>
      </c>
      <c r="K18" s="32" t="str">
        <f>IF(OR($AC18&lt;&gt;"",$Y18="Folga",$Y18="Folga trabalhada",$Y18="Férias (cadastro)",$Y18="Férias / afastamento",$Y18="Indeterminado (início da série)"),"",IF(OR($D18="6x1",$D18="FF 6x1"),IF(OR(WEEKDAY($F18,2)=6,WEEKDAY($F18,2)=7),"6x1 sáb/dom","6x1"),IF($D18="5x2","5x2",IF($H18="",IF($D18="Folguista",$J18,$E18),IF(OR($H18&gt;=Parâmetros!$E$18,$H18&lt;Parâmetros!$E$19),"C",IF($H18&lt;Parâmetros!$E$20,"A","B"))))))</f>
        <v>A</v>
      </c>
      <c r="L18" s="30">
        <f>SUMIFS(Dados!$E:$E,Dados!$A:$A,$A18,Dados!$S:$S,$F18)</f>
        <v>7.1400000000000006</v>
      </c>
      <c r="M18" s="30">
        <f>IFERROR(INDEX(Parâmetros!$E$6:$E$11,MATCH($K18,Parâmetros!$A$6:$A$11,0)),"")</f>
        <v>7.58</v>
      </c>
      <c r="N18" s="33">
        <f t="shared" si="1"/>
        <v>0.94195250659630614</v>
      </c>
      <c r="O18" s="33">
        <f>Parâmetros!$E$13</f>
        <v>0.8</v>
      </c>
      <c r="P18" s="32" t="str">
        <f>IF(OR($M18="",$F18&gt;Parâmetros!$E$14),"Não","Sim")</f>
        <v>Sim</v>
      </c>
      <c r="Q18" s="32" t="str">
        <f t="shared" si="2"/>
        <v>Sim</v>
      </c>
      <c r="R18" s="32" t="str">
        <f t="shared" si="3"/>
        <v>Sim</v>
      </c>
      <c r="S18" s="30">
        <f t="shared" si="4"/>
        <v>0</v>
      </c>
      <c r="T18" s="32" t="str">
        <f>IF($Q18&lt;&gt;"Sim","",IF($N18&gt;Parâmetros!$E$15,"Sim","Não"))</f>
        <v>Não</v>
      </c>
      <c r="U18" s="17" t="str">
        <f t="shared" si="5"/>
        <v>Na meta</v>
      </c>
      <c r="V18" s="17" t="str">
        <f>IF($AC18&lt;&gt;"",IF($L18&gt;0,"ATENÇÃO · apontou em dia de "&amp;LOWER($AC18)&amp;" cadastrado","Exceção cadastrada · "&amp;$AC18)&amp;IF($AD18="",""," · "&amp;$AD18),IF($E18="Férias",IF($L18&gt;0,"ATENÇÃO · apontou estando de férias no cadastro","Férias no cadastro"),IF($Y18="Férias / afastamento","Afastamento · "&amp;($Z18+$AA18-1)&amp;" dias seguidos sem apontamento",IF($Y18="Folga trabalhada","ATENÇÃO · apontou em dia de folga da escala 5x2",IF($Y18="Folga",IF(AND($D18="5x2",OR(WEEKDAY($F18,2)=6,WEEKDAY($F18,2)=7)),"Folga de fim de semana da escala 5x2",IF(AND(OR($D18="6x1",$D18="FF 6x1"),WEEKDAY($F18,2)=6,FALSE()),"Folga de fim de semana · apontou no domingo anterior",IF(AND(OR($D18="6x1",$D18="FF 6x1"),WEEKDAY($F18,2)=7,AND($A18=$A17,$L17&gt;0)),"Folga de fim de semana · apontou no sábado",IF(AND(OR($D18="6x1",$D18="FF 6x1"),OR(WEEKDAY($F18,2)=6,WEEKDAY($F18,2)=7)),"Folga de fim de semana · sem apontamento no sábado nem no domingo","Folga prevista pelo ciclo")))),IF($Y18="Indeterminado (início da série)","Sem histórico anterior — informe o dia do ciclo no Cadastro",IF($Y18="Falta de registro",IF(OR(OR($D18="6x1",$D18="FF 6x1"),$D18="5x2"),"FALTA DE REGISTRO · dia útil da escala "&amp;$E18,"FALTA DE REGISTRO · dia "&amp;$W18&amp;" de "&amp;IFERROR(INDEX(Parâmetros!$B$39:$B$48,MATCH($E18,Parâmetros!$A$39:$A$48,0)),99)&amp;" do ciclo"),IF(OR($D18="6x1",$D18="FF 6x1"),IF(OR(AND(WEEKDAY($F18,2)=6,AND($A18=$A19,$L19&gt;0)),AND(WEEKDAY($F18,2)=7,AND($A18=$A17,$L17&gt;0))),"ATENÇÃO · apontou sábado e domingo no mesmo fim de semana",IF(OR(WEEKDAY($F18,2)=6,WEEKDAY($F18,2)=7),"Jornada de fim de semana do 6x1",IF(OR($H18&gt;=Parâmetros!$E$20,$H18&lt;Parâmetros!$E$19),"ATENÇÃO · 6x1 apontou fora do horário diurno","Jornada fixa do 6x1"))),IF($D18="5x2","Jornada fixa do 5x2",IF($D18="Folguista",IF($J18=$K18,"Evidência confirma sequência","DIVERGE · sequência "&amp;$J18&amp;" × evidência "&amp;$K18),IF($K18=$E18,"Evidência confirma cadastro","DIVERGE · cadastro "&amp;$E18&amp;" × evidência "&amp;$K18)))))))))))</f>
        <v>Evidência confirma cadastro</v>
      </c>
      <c r="W18" s="34">
        <f>IF(OR(OR($D18="6x1",$D18="FF 6x1"),$D18="5x2"),"",IF($AB18&lt;&gt;$AB17,IF(IFERROR(INDEX(Cadastro!$F$5:$F$243,$AB18),"")="",IF($L18&gt;0,1,0),IF(IFERROR(INDEX(Cadastro!$F$5:$F$243,$AB18),"")&lt;=IFERROR(INDEX(Parâmetros!$B$39:$B$48,MATCH($E18,Parâmetros!$A$39:$A$48,0)),99),IFERROR(INDEX(Cadastro!$F$5:$F$243,$AB18),""),0)),IF($L18&gt;0,IF(N($X17)&gt;0,1,N($W17)+1),IF(AND($L18=0,OR(N($W17)&gt;=IFERROR(INDEX(Parâmetros!$B$39:$B$48,MATCH($E18,Parâmetros!$A$39:$A$48,0)),99),AND(N($X17)&gt;0,N($X17)&lt;IFERROR(INDEX(Parâmetros!$C$39:$C$48,MATCH($E18,Parâmetros!$A$39:$A$48,0)),0)))),0,N($W17)+1))))</f>
        <v>1</v>
      </c>
      <c r="X18" s="34">
        <f>IF(OR(OR($D18="6x1",$D18="FF 6x1"),$D18="5x2"),"",IF($AB18&lt;&gt;$AB17,IF(IFERROR(INDEX(Cadastro!$F$5:$F$243,$AB18),"")="",0,IF(IFERROR(INDEX(Cadastro!$F$5:$F$243,$AB18),"")&gt;IFERROR(INDEX(Parâmetros!$B$39:$B$48,MATCH($E18,Parâmetros!$A$39:$A$48,0)),99),IFERROR(INDEX(Cadastro!$F$5:$F$243,$AB18),"")-IFERROR(INDEX(Parâmetros!$B$39:$B$48,MATCH($E18,Parâmetros!$A$39:$A$48,0)),99),0)),IF(AND($L18=0,OR(N($W17)&gt;=IFERROR(INDEX(Parâmetros!$B$39:$B$48,MATCH($E18,Parâmetros!$A$39:$A$48,0)),99),AND(N($X17)&gt;0,N($X17)&lt;IFERROR(INDEX(Parâmetros!$C$39:$C$48,MATCH($E18,Parâmetros!$A$39:$A$48,0)),0)))),N($X17)+1,0)))</f>
        <v>0</v>
      </c>
      <c r="Y18" t="str">
        <f>IF($AC18&lt;&gt;"",IF($L18&gt;0,$AC18&amp;" · com apontamento",$AC18),IF($E18="Férias",IF($L18&gt;0,"Férias · com apontamento","Férias (cadastro)"),IF(($Z18+$AA18-1)&gt;Parâmetros!$E$16,"Férias / afastamento",IF(AND($D18="5x2",OR(WEEKDAY($F18,2)=6,WEEKDAY($F18,2)=7)),IF($L18&gt;0,"Folga trabalhada","Folga"),IF($L18&gt;0,"Trabalhado",IF(OR(OR($D18="6x1",$D18="FF 6x1"),$D18="5x2"),IF(AND(OR($D18="6x1",$D18="FF 6x1"),OR(WEEKDAY($F18,2)=6,WEEKDAY($F18,2)=7)),"Folga","Falta de registro"),IF(AND($AB18&lt;&gt;$AB17,IFERROR(INDEX(Cadastro!$F$5:$F$243,$AB18),"")=""),"Indeterminado (início da série)",IF($X18&gt;0,"Folga","Falta de registro"))))))))</f>
        <v>Trabalhado</v>
      </c>
      <c r="Z18" s="34">
        <f>IF(OR($L18&gt;0,$F18&gt;Parâmetros!$E$14),0,IF($A18&lt;&gt;$A17,1,N($Z17)+1))</f>
        <v>0</v>
      </c>
      <c r="AA18" s="34">
        <f>IF(OR($L18&gt;0,$F18&gt;Parâmetros!$E$14),0,IF(OR($A18&lt;&gt;$A19,$F19&gt;Parâmetros!$E$14),1,N($AA19)+1))</f>
        <v>0</v>
      </c>
      <c r="AB18" s="31">
        <f>IFERROR(MATCH($A18&amp;"|"&amp;TEXT(_xlfn.MAXIFS(Cadastro!$E$5:$E$243,Cadastro!$A$5:$A$243,$A18,Cadastro!$E$5:$E$243,"&lt;="&amp;$F18),"yyyymmdd"),Cadastro!$I$5:$I$243,0),"")</f>
        <v>6</v>
      </c>
      <c r="AC18" t="str">
        <f>IFERROR(_xlfn.SINGLE(INDEX(Exceções!$D$5:$D$203,MATCH($A18&amp;"|"&amp;$F18,Exceções!$F$5:$F$203,0))),"")</f>
        <v/>
      </c>
      <c r="AD18" t="str">
        <f>IF($AC18="","",IFERROR(_xlfn.SINGLE(INDEX(Exceções!$E$5:$E$203,MATCH($A18&amp;"|"&amp;$F18,Exceções!$F$5:$F$203,0))),""))</f>
        <v/>
      </c>
    </row>
    <row r="19" spans="1:30" ht="15" hidden="1" customHeight="1" x14ac:dyDescent="0.25">
      <c r="A19" s="31">
        <v>9218</v>
      </c>
      <c r="B19" s="17" t="s">
        <v>41</v>
      </c>
      <c r="C19" s="17" t="str">
        <f>IFERROR(INDEX(Cadastro!$C$5:$C$243,$AB19),"NÃO INFORMADO")</f>
        <v>INS</v>
      </c>
      <c r="D19" s="17" t="str">
        <f>IFERROR(INDEX(Cadastro!$D$5:$D$243,$AB19),"")</f>
        <v>A</v>
      </c>
      <c r="E19" s="17" t="str">
        <f>IFERROR(INDEX(Cadastro!$G$5:$G$243,$AB19),"")</f>
        <v>A</v>
      </c>
      <c r="F19" s="29">
        <v>46317</v>
      </c>
      <c r="G19" s="32" t="str">
        <f t="shared" si="0"/>
        <v>qui</v>
      </c>
      <c r="H19" s="31">
        <f>IF($L19=0,"",_xlfn.MINIFS(Dados!$Q:$Q,Dados!$A:$A,$A19,Dados!$S:$S,$F19))</f>
        <v>429</v>
      </c>
      <c r="I19" s="31">
        <f>IF($H19="","",_xlfn.MAXIFS(Dados!$R:$R,Dados!$A:$A,$A19,Dados!$S:$S,$F19))</f>
        <v>936</v>
      </c>
      <c r="J19" s="32" t="str">
        <f>IF($D19&lt;&gt;"Folguista","",IFERROR(INDEX(Parâmetros!$D$52:$G$52,1,MIN(4,MAX(1,$W19))),""))</f>
        <v/>
      </c>
      <c r="K19" s="32" t="str">
        <f>IF(OR($AC19&lt;&gt;"",$Y19="Folga",$Y19="Folga trabalhada",$Y19="Férias (cadastro)",$Y19="Férias / afastamento",$Y19="Indeterminado (início da série)"),"",IF(OR($D19="6x1",$D19="FF 6x1"),IF(OR(WEEKDAY($F19,2)=6,WEEKDAY($F19,2)=7),"6x1 sáb/dom","6x1"),IF($D19="5x2","5x2",IF($H19="",IF($D19="Folguista",$J19,$E19),IF(OR($H19&gt;=Parâmetros!$E$18,$H19&lt;Parâmetros!$E$19),"C",IF($H19&lt;Parâmetros!$E$20,"A","B"))))))</f>
        <v>A</v>
      </c>
      <c r="L19" s="30">
        <f>SUMIFS(Dados!$E:$E,Dados!$A:$A,$A19,Dados!$S:$S,$F19)</f>
        <v>7.12</v>
      </c>
      <c r="M19" s="30">
        <f>IFERROR(INDEX(Parâmetros!$E$6:$E$11,MATCH($K19,Parâmetros!$A$6:$A$11,0)),"")</f>
        <v>7.58</v>
      </c>
      <c r="N19" s="33">
        <f t="shared" si="1"/>
        <v>0.93931398416886547</v>
      </c>
      <c r="O19" s="33">
        <f>Parâmetros!$E$13</f>
        <v>0.8</v>
      </c>
      <c r="P19" s="32" t="str">
        <f>IF(OR($M19="",$F19&gt;Parâmetros!$E$14),"Não","Sim")</f>
        <v>Sim</v>
      </c>
      <c r="Q19" s="32" t="str">
        <f t="shared" si="2"/>
        <v>Sim</v>
      </c>
      <c r="R19" s="32" t="str">
        <f t="shared" si="3"/>
        <v>Sim</v>
      </c>
      <c r="S19" s="30">
        <f t="shared" si="4"/>
        <v>0</v>
      </c>
      <c r="T19" s="32" t="str">
        <f>IF($Q19&lt;&gt;"Sim","",IF($N19&gt;Parâmetros!$E$15,"Sim","Não"))</f>
        <v>Não</v>
      </c>
      <c r="U19" s="17" t="str">
        <f t="shared" si="5"/>
        <v>Na meta</v>
      </c>
      <c r="V19" s="17" t="str">
        <f>IF($AC19&lt;&gt;"",IF($L19&gt;0,"ATENÇÃO · apontou em dia de "&amp;LOWER($AC19)&amp;" cadastrado","Exceção cadastrada · "&amp;$AC19)&amp;IF($AD19="",""," · "&amp;$AD19),IF($E19="Férias",IF($L19&gt;0,"ATENÇÃO · apontou estando de férias no cadastro","Férias no cadastro"),IF($Y19="Férias / afastamento","Afastamento · "&amp;($Z19+$AA19-1)&amp;" dias seguidos sem apontamento",IF($Y19="Folga trabalhada","ATENÇÃO · apontou em dia de folga da escala 5x2",IF($Y19="Folga",IF(AND($D19="5x2",OR(WEEKDAY($F19,2)=6,WEEKDAY($F19,2)=7)),"Folga de fim de semana da escala 5x2",IF(AND(OR($D19="6x1",$D19="FF 6x1"),WEEKDAY($F19,2)=6,FALSE()),"Folga de fim de semana · apontou no domingo anterior",IF(AND(OR($D19="6x1",$D19="FF 6x1"),WEEKDAY($F19,2)=7,AND($A19=$A18,$L18&gt;0)),"Folga de fim de semana · apontou no sábado",IF(AND(OR($D19="6x1",$D19="FF 6x1"),OR(WEEKDAY($F19,2)=6,WEEKDAY($F19,2)=7)),"Folga de fim de semana · sem apontamento no sábado nem no domingo","Folga prevista pelo ciclo")))),IF($Y19="Indeterminado (início da série)","Sem histórico anterior — informe o dia do ciclo no Cadastro",IF($Y19="Falta de registro",IF(OR(OR($D19="6x1",$D19="FF 6x1"),$D19="5x2"),"FALTA DE REGISTRO · dia útil da escala "&amp;$E19,"FALTA DE REGISTRO · dia "&amp;$W19&amp;" de "&amp;IFERROR(INDEX(Parâmetros!$B$39:$B$48,MATCH($E19,Parâmetros!$A$39:$A$48,0)),99)&amp;" do ciclo"),IF(OR($D19="6x1",$D19="FF 6x1"),IF(OR(AND(WEEKDAY($F19,2)=6,AND($A19=$A20,$L20&gt;0)),AND(WEEKDAY($F19,2)=7,AND($A19=$A18,$L18&gt;0))),"ATENÇÃO · apontou sábado e domingo no mesmo fim de semana",IF(OR(WEEKDAY($F19,2)=6,WEEKDAY($F19,2)=7),"Jornada de fim de semana do 6x1",IF(OR($H19&gt;=Parâmetros!$E$20,$H19&lt;Parâmetros!$E$19),"ATENÇÃO · 6x1 apontou fora do horário diurno","Jornada fixa do 6x1"))),IF($D19="5x2","Jornada fixa do 5x2",IF($D19="Folguista",IF($J19=$K19,"Evidência confirma sequência","DIVERGE · sequência "&amp;$J19&amp;" × evidência "&amp;$K19),IF($K19=$E19,"Evidência confirma cadastro","DIVERGE · cadastro "&amp;$E19&amp;" × evidência "&amp;$K19)))))))))))</f>
        <v>Evidência confirma cadastro</v>
      </c>
      <c r="W19" s="34">
        <f>IF(OR(OR($D19="6x1",$D19="FF 6x1"),$D19="5x2"),"",IF($AB19&lt;&gt;$AB18,IF(IFERROR(INDEX(Cadastro!$F$5:$F$243,$AB19),"")="",IF($L19&gt;0,1,0),IF(IFERROR(INDEX(Cadastro!$F$5:$F$243,$AB19),"")&lt;=IFERROR(INDEX(Parâmetros!$B$39:$B$48,MATCH($E19,Parâmetros!$A$39:$A$48,0)),99),IFERROR(INDEX(Cadastro!$F$5:$F$243,$AB19),""),0)),IF($L19&gt;0,IF(N($X18)&gt;0,1,N($W18)+1),IF(AND($L19=0,OR(N($W18)&gt;=IFERROR(INDEX(Parâmetros!$B$39:$B$48,MATCH($E19,Parâmetros!$A$39:$A$48,0)),99),AND(N($X18)&gt;0,N($X18)&lt;IFERROR(INDEX(Parâmetros!$C$39:$C$48,MATCH($E19,Parâmetros!$A$39:$A$48,0)),0)))),0,N($W18)+1))))</f>
        <v>2</v>
      </c>
      <c r="X19" s="34">
        <f>IF(OR(OR($D19="6x1",$D19="FF 6x1"),$D19="5x2"),"",IF($AB19&lt;&gt;$AB18,IF(IFERROR(INDEX(Cadastro!$F$5:$F$243,$AB19),"")="",0,IF(IFERROR(INDEX(Cadastro!$F$5:$F$243,$AB19),"")&gt;IFERROR(INDEX(Parâmetros!$B$39:$B$48,MATCH($E19,Parâmetros!$A$39:$A$48,0)),99),IFERROR(INDEX(Cadastro!$F$5:$F$243,$AB19),"")-IFERROR(INDEX(Parâmetros!$B$39:$B$48,MATCH($E19,Parâmetros!$A$39:$A$48,0)),99),0)),IF(AND($L19=0,OR(N($W18)&gt;=IFERROR(INDEX(Parâmetros!$B$39:$B$48,MATCH($E19,Parâmetros!$A$39:$A$48,0)),99),AND(N($X18)&gt;0,N($X18)&lt;IFERROR(INDEX(Parâmetros!$C$39:$C$48,MATCH($E19,Parâmetros!$A$39:$A$48,0)),0)))),N($X18)+1,0)))</f>
        <v>0</v>
      </c>
      <c r="Y19" t="str">
        <f>IF($AC19&lt;&gt;"",IF($L19&gt;0,$AC19&amp;" · com apontamento",$AC19),IF($E19="Férias",IF($L19&gt;0,"Férias · com apontamento","Férias (cadastro)"),IF(($Z19+$AA19-1)&gt;Parâmetros!$E$16,"Férias / afastamento",IF(AND($D19="5x2",OR(WEEKDAY($F19,2)=6,WEEKDAY($F19,2)=7)),IF($L19&gt;0,"Folga trabalhada","Folga"),IF($L19&gt;0,"Trabalhado",IF(OR(OR($D19="6x1",$D19="FF 6x1"),$D19="5x2"),IF(AND(OR($D19="6x1",$D19="FF 6x1"),OR(WEEKDAY($F19,2)=6,WEEKDAY($F19,2)=7)),"Folga","Falta de registro"),IF(AND($AB19&lt;&gt;$AB18,IFERROR(INDEX(Cadastro!$F$5:$F$243,$AB19),"")=""),"Indeterminado (início da série)",IF($X19&gt;0,"Folga","Falta de registro"))))))))</f>
        <v>Trabalhado</v>
      </c>
      <c r="Z19" s="34">
        <f>IF(OR($L19&gt;0,$F19&gt;Parâmetros!$E$14),0,IF($A19&lt;&gt;$A18,1,N($Z18)+1))</f>
        <v>0</v>
      </c>
      <c r="AA19" s="34">
        <f>IF(OR($L19&gt;0,$F19&gt;Parâmetros!$E$14),0,IF(OR($A19&lt;&gt;$A20,$F20&gt;Parâmetros!$E$14),1,N($AA20)+1))</f>
        <v>0</v>
      </c>
      <c r="AB19" s="31">
        <f>IFERROR(MATCH($A19&amp;"|"&amp;TEXT(_xlfn.MAXIFS(Cadastro!$E$5:$E$243,Cadastro!$A$5:$A$243,$A19,Cadastro!$E$5:$E$243,"&lt;="&amp;$F19),"yyyymmdd"),Cadastro!$I$5:$I$243,0),"")</f>
        <v>6</v>
      </c>
      <c r="AC19" t="str">
        <f>IFERROR(_xlfn.SINGLE(INDEX(Exceções!$D$5:$D$203,MATCH($A19&amp;"|"&amp;$F19,Exceções!$F$5:$F$203,0))),"")</f>
        <v/>
      </c>
      <c r="AD19" t="str">
        <f>IF($AC19="","",IFERROR(_xlfn.SINGLE(INDEX(Exceções!$E$5:$E$203,MATCH($A19&amp;"|"&amp;$F19,Exceções!$F$5:$F$203,0))),""))</f>
        <v/>
      </c>
    </row>
    <row r="20" spans="1:30" ht="15" hidden="1" customHeight="1" x14ac:dyDescent="0.25">
      <c r="A20" s="31">
        <v>9218</v>
      </c>
      <c r="B20" s="17" t="s">
        <v>41</v>
      </c>
      <c r="C20" s="17" t="str">
        <f>IFERROR(INDEX(Cadastro!$C$5:$C$243,$AB20),"NÃO INFORMADO")</f>
        <v>INS</v>
      </c>
      <c r="D20" s="17" t="str">
        <f>IFERROR(INDEX(Cadastro!$D$5:$D$243,$AB20),"")</f>
        <v>A</v>
      </c>
      <c r="E20" s="17" t="str">
        <f>IFERROR(INDEX(Cadastro!$G$5:$G$243,$AB20),"")</f>
        <v>A</v>
      </c>
      <c r="F20" s="29">
        <v>46318</v>
      </c>
      <c r="G20" s="32" t="str">
        <f t="shared" si="0"/>
        <v>sex</v>
      </c>
      <c r="H20" s="31">
        <f>IF($L20=0,"",_xlfn.MINIFS(Dados!$Q:$Q,Dados!$A:$A,$A20,Dados!$S:$S,$F20))</f>
        <v>426</v>
      </c>
      <c r="I20" s="31">
        <f>IF($H20="","",_xlfn.MAXIFS(Dados!$R:$R,Dados!$A:$A,$A20,Dados!$S:$S,$F20))</f>
        <v>931</v>
      </c>
      <c r="J20" s="32" t="str">
        <f>IF($D20&lt;&gt;"Folguista","",IFERROR(INDEX(Parâmetros!$D$52:$G$52,1,MIN(4,MAX(1,$W20))),""))</f>
        <v/>
      </c>
      <c r="K20" s="32" t="str">
        <f>IF(OR($AC20&lt;&gt;"",$Y20="Folga",$Y20="Folga trabalhada",$Y20="Férias (cadastro)",$Y20="Férias / afastamento",$Y20="Indeterminado (início da série)"),"",IF(OR($D20="6x1",$D20="FF 6x1"),IF(OR(WEEKDAY($F20,2)=6,WEEKDAY($F20,2)=7),"6x1 sáb/dom","6x1"),IF($D20="5x2","5x2",IF($H20="",IF($D20="Folguista",$J20,$E20),IF(OR($H20&gt;=Parâmetros!$E$18,$H20&lt;Parâmetros!$E$19),"C",IF($H20&lt;Parâmetros!$E$20,"A","B"))))))</f>
        <v>A</v>
      </c>
      <c r="L20" s="30">
        <f>SUMIFS(Dados!$E:$E,Dados!$A:$A,$A20,Dados!$S:$S,$F20)</f>
        <v>6.9300000000000006</v>
      </c>
      <c r="M20" s="30">
        <f>IFERROR(INDEX(Parâmetros!$E$6:$E$11,MATCH($K20,Parâmetros!$A$6:$A$11,0)),"")</f>
        <v>7.58</v>
      </c>
      <c r="N20" s="33">
        <f t="shared" si="1"/>
        <v>0.91424802110817949</v>
      </c>
      <c r="O20" s="33">
        <f>Parâmetros!$E$13</f>
        <v>0.8</v>
      </c>
      <c r="P20" s="32" t="str">
        <f>IF(OR($M20="",$F20&gt;Parâmetros!$E$14),"Não","Sim")</f>
        <v>Sim</v>
      </c>
      <c r="Q20" s="32" t="str">
        <f t="shared" si="2"/>
        <v>Sim</v>
      </c>
      <c r="R20" s="32" t="str">
        <f t="shared" si="3"/>
        <v>Sim</v>
      </c>
      <c r="S20" s="30">
        <f t="shared" si="4"/>
        <v>0</v>
      </c>
      <c r="T20" s="32" t="str">
        <f>IF($Q20&lt;&gt;"Sim","",IF($N20&gt;Parâmetros!$E$15,"Sim","Não"))</f>
        <v>Não</v>
      </c>
      <c r="U20" s="17" t="str">
        <f t="shared" si="5"/>
        <v>Na meta</v>
      </c>
      <c r="V20" s="17" t="str">
        <f>IF($AC20&lt;&gt;"",IF($L20&gt;0,"ATENÇÃO · apontou em dia de "&amp;LOWER($AC20)&amp;" cadastrado","Exceção cadastrada · "&amp;$AC20)&amp;IF($AD20="",""," · "&amp;$AD20),IF($E20="Férias",IF($L20&gt;0,"ATENÇÃO · apontou estando de férias no cadastro","Férias no cadastro"),IF($Y20="Férias / afastamento","Afastamento · "&amp;($Z20+$AA20-1)&amp;" dias seguidos sem apontamento",IF($Y20="Folga trabalhada","ATENÇÃO · apontou em dia de folga da escala 5x2",IF($Y20="Folga",IF(AND($D20="5x2",OR(WEEKDAY($F20,2)=6,WEEKDAY($F20,2)=7)),"Folga de fim de semana da escala 5x2",IF(AND(OR($D20="6x1",$D20="FF 6x1"),WEEKDAY($F20,2)=6,FALSE()),"Folga de fim de semana · apontou no domingo anterior",IF(AND(OR($D20="6x1",$D20="FF 6x1"),WEEKDAY($F20,2)=7,AND($A20=$A19,$L19&gt;0)),"Folga de fim de semana · apontou no sábado",IF(AND(OR($D20="6x1",$D20="FF 6x1"),OR(WEEKDAY($F20,2)=6,WEEKDAY($F20,2)=7)),"Folga de fim de semana · sem apontamento no sábado nem no domingo","Folga prevista pelo ciclo")))),IF($Y20="Indeterminado (início da série)","Sem histórico anterior — informe o dia do ciclo no Cadastro",IF($Y20="Falta de registro",IF(OR(OR($D20="6x1",$D20="FF 6x1"),$D20="5x2"),"FALTA DE REGISTRO · dia útil da escala "&amp;$E20,"FALTA DE REGISTRO · dia "&amp;$W20&amp;" de "&amp;IFERROR(INDEX(Parâmetros!$B$39:$B$48,MATCH($E20,Parâmetros!$A$39:$A$48,0)),99)&amp;" do ciclo"),IF(OR($D20="6x1",$D20="FF 6x1"),IF(OR(AND(WEEKDAY($F20,2)=6,AND($A20=$A21,$L21&gt;0)),AND(WEEKDAY($F20,2)=7,AND($A20=$A19,$L19&gt;0))),"ATENÇÃO · apontou sábado e domingo no mesmo fim de semana",IF(OR(WEEKDAY($F20,2)=6,WEEKDAY($F20,2)=7),"Jornada de fim de semana do 6x1",IF(OR($H20&gt;=Parâmetros!$E$20,$H20&lt;Parâmetros!$E$19),"ATENÇÃO · 6x1 apontou fora do horário diurno","Jornada fixa do 6x1"))),IF($D20="5x2","Jornada fixa do 5x2",IF($D20="Folguista",IF($J20=$K20,"Evidência confirma sequência","DIVERGE · sequência "&amp;$J20&amp;" × evidência "&amp;$K20),IF($K20=$E20,"Evidência confirma cadastro","DIVERGE · cadastro "&amp;$E20&amp;" × evidência "&amp;$K20)))))))))))</f>
        <v>Evidência confirma cadastro</v>
      </c>
      <c r="W20" s="34">
        <f>IF(OR(OR($D20="6x1",$D20="FF 6x1"),$D20="5x2"),"",IF($AB20&lt;&gt;$AB19,IF(IFERROR(INDEX(Cadastro!$F$5:$F$243,$AB20),"")="",IF($L20&gt;0,1,0),IF(IFERROR(INDEX(Cadastro!$F$5:$F$243,$AB20),"")&lt;=IFERROR(INDEX(Parâmetros!$B$39:$B$48,MATCH($E20,Parâmetros!$A$39:$A$48,0)),99),IFERROR(INDEX(Cadastro!$F$5:$F$243,$AB20),""),0)),IF($L20&gt;0,IF(N($X19)&gt;0,1,N($W19)+1),IF(AND($L20=0,OR(N($W19)&gt;=IFERROR(INDEX(Parâmetros!$B$39:$B$48,MATCH($E20,Parâmetros!$A$39:$A$48,0)),99),AND(N($X19)&gt;0,N($X19)&lt;IFERROR(INDEX(Parâmetros!$C$39:$C$48,MATCH($E20,Parâmetros!$A$39:$A$48,0)),0)))),0,N($W19)+1))))</f>
        <v>3</v>
      </c>
      <c r="X20" s="34">
        <f>IF(OR(OR($D20="6x1",$D20="FF 6x1"),$D20="5x2"),"",IF($AB20&lt;&gt;$AB19,IF(IFERROR(INDEX(Cadastro!$F$5:$F$243,$AB20),"")="",0,IF(IFERROR(INDEX(Cadastro!$F$5:$F$243,$AB20),"")&gt;IFERROR(INDEX(Parâmetros!$B$39:$B$48,MATCH($E20,Parâmetros!$A$39:$A$48,0)),99),IFERROR(INDEX(Cadastro!$F$5:$F$243,$AB20),"")-IFERROR(INDEX(Parâmetros!$B$39:$B$48,MATCH($E20,Parâmetros!$A$39:$A$48,0)),99),0)),IF(AND($L20=0,OR(N($W19)&gt;=IFERROR(INDEX(Parâmetros!$B$39:$B$48,MATCH($E20,Parâmetros!$A$39:$A$48,0)),99),AND(N($X19)&gt;0,N($X19)&lt;IFERROR(INDEX(Parâmetros!$C$39:$C$48,MATCH($E20,Parâmetros!$A$39:$A$48,0)),0)))),N($X19)+1,0)))</f>
        <v>0</v>
      </c>
      <c r="Y20" t="str">
        <f>IF($AC20&lt;&gt;"",IF($L20&gt;0,$AC20&amp;" · com apontamento",$AC20),IF($E20="Férias",IF($L20&gt;0,"Férias · com apontamento","Férias (cadastro)"),IF(($Z20+$AA20-1)&gt;Parâmetros!$E$16,"Férias / afastamento",IF(AND($D20="5x2",OR(WEEKDAY($F20,2)=6,WEEKDAY($F20,2)=7)),IF($L20&gt;0,"Folga trabalhada","Folga"),IF($L20&gt;0,"Trabalhado",IF(OR(OR($D20="6x1",$D20="FF 6x1"),$D20="5x2"),IF(AND(OR($D20="6x1",$D20="FF 6x1"),OR(WEEKDAY($F20,2)=6,WEEKDAY($F20,2)=7)),"Folga","Falta de registro"),IF(AND($AB20&lt;&gt;$AB19,IFERROR(INDEX(Cadastro!$F$5:$F$243,$AB20),"")=""),"Indeterminado (início da série)",IF($X20&gt;0,"Folga","Falta de registro"))))))))</f>
        <v>Trabalhado</v>
      </c>
      <c r="Z20" s="34">
        <f>IF(OR($L20&gt;0,$F20&gt;Parâmetros!$E$14),0,IF($A20&lt;&gt;$A19,1,N($Z19)+1))</f>
        <v>0</v>
      </c>
      <c r="AA20" s="34">
        <f>IF(OR($L20&gt;0,$F20&gt;Parâmetros!$E$14),0,IF(OR($A20&lt;&gt;$A21,$F21&gt;Parâmetros!$E$14),1,N($AA21)+1))</f>
        <v>0</v>
      </c>
      <c r="AB20" s="31">
        <f>IFERROR(MATCH($A20&amp;"|"&amp;TEXT(_xlfn.MAXIFS(Cadastro!$E$5:$E$243,Cadastro!$A$5:$A$243,$A20,Cadastro!$E$5:$E$243,"&lt;="&amp;$F20),"yyyymmdd"),Cadastro!$I$5:$I$243,0),"")</f>
        <v>6</v>
      </c>
      <c r="AC20" t="str">
        <f>IFERROR(_xlfn.SINGLE(INDEX(Exceções!$D$5:$D$203,MATCH($A20&amp;"|"&amp;$F20,Exceções!$F$5:$F$203,0))),"")</f>
        <v/>
      </c>
      <c r="AD20" t="str">
        <f>IF($AC20="","",IFERROR(_xlfn.SINGLE(INDEX(Exceções!$E$5:$E$203,MATCH($A20&amp;"|"&amp;$F20,Exceções!$F$5:$F$203,0))),""))</f>
        <v/>
      </c>
    </row>
    <row r="21" spans="1:30" ht="15" hidden="1" customHeight="1" x14ac:dyDescent="0.25">
      <c r="A21" s="31">
        <v>9218</v>
      </c>
      <c r="B21" s="17" t="s">
        <v>41</v>
      </c>
      <c r="C21" s="17" t="str">
        <f>IFERROR(INDEX(Cadastro!$C$5:$C$243,$AB21),"NÃO INFORMADO")</f>
        <v>INS</v>
      </c>
      <c r="D21" s="17" t="str">
        <f>IFERROR(INDEX(Cadastro!$D$5:$D$243,$AB21),"")</f>
        <v>A</v>
      </c>
      <c r="E21" s="17" t="str">
        <f>IFERROR(INDEX(Cadastro!$G$5:$G$243,$AB21),"")</f>
        <v>A</v>
      </c>
      <c r="F21" s="29">
        <v>46319</v>
      </c>
      <c r="G21" s="32" t="str">
        <f t="shared" si="0"/>
        <v>sáb</v>
      </c>
      <c r="H21" s="31">
        <f>IF($L21=0,"",_xlfn.MINIFS(Dados!$Q:$Q,Dados!$A:$A,$A21,Dados!$S:$S,$F21))</f>
        <v>428</v>
      </c>
      <c r="I21" s="31">
        <f>IF($H21="","",_xlfn.MAXIFS(Dados!$R:$R,Dados!$A:$A,$A21,Dados!$S:$S,$F21))</f>
        <v>883</v>
      </c>
      <c r="J21" s="32" t="str">
        <f>IF($D21&lt;&gt;"Folguista","",IFERROR(INDEX(Parâmetros!$D$52:$G$52,1,MIN(4,MAX(1,$W21))),""))</f>
        <v/>
      </c>
      <c r="K21" s="32" t="str">
        <f>IF(OR($AC21&lt;&gt;"",$Y21="Folga",$Y21="Folga trabalhada",$Y21="Férias (cadastro)",$Y21="Férias / afastamento",$Y21="Indeterminado (início da série)"),"",IF(OR($D21="6x1",$D21="FF 6x1"),IF(OR(WEEKDAY($F21,2)=6,WEEKDAY($F21,2)=7),"6x1 sáb/dom","6x1"),IF($D21="5x2","5x2",IF($H21="",IF($D21="Folguista",$J21,$E21),IF(OR($H21&gt;=Parâmetros!$E$18,$H21&lt;Parâmetros!$E$19),"C",IF($H21&lt;Parâmetros!$E$20,"A","B"))))))</f>
        <v>A</v>
      </c>
      <c r="L21" s="30">
        <f>SUMIFS(Dados!$E:$E,Dados!$A:$A,$A21,Dados!$S:$S,$F21)</f>
        <v>6.45</v>
      </c>
      <c r="M21" s="30">
        <f>IFERROR(INDEX(Parâmetros!$E$6:$E$11,MATCH($K21,Parâmetros!$A$6:$A$11,0)),"")</f>
        <v>7.58</v>
      </c>
      <c r="N21" s="33">
        <f t="shared" si="1"/>
        <v>0.85092348284960428</v>
      </c>
      <c r="O21" s="33">
        <f>Parâmetros!$E$13</f>
        <v>0.8</v>
      </c>
      <c r="P21" s="32" t="str">
        <f>IF(OR($M21="",$F21&gt;Parâmetros!$E$14),"Não","Sim")</f>
        <v>Não</v>
      </c>
      <c r="Q21" s="32" t="str">
        <f t="shared" si="2"/>
        <v/>
      </c>
      <c r="R21" s="32" t="str">
        <f t="shared" si="3"/>
        <v/>
      </c>
      <c r="S21" s="30" t="str">
        <f t="shared" si="4"/>
        <v/>
      </c>
      <c r="T21" s="32" t="str">
        <f>IF($Q21&lt;&gt;"Sim","",IF($N21&gt;Parâmetros!$E$15,"Sim","Não"))</f>
        <v/>
      </c>
      <c r="U21" s="17" t="str">
        <f t="shared" si="5"/>
        <v>Fora da apuração</v>
      </c>
      <c r="V21" s="17" t="str">
        <f>IF($AC21&lt;&gt;"",IF($L21&gt;0,"ATENÇÃO · apontou em dia de "&amp;LOWER($AC21)&amp;" cadastrado","Exceção cadastrada · "&amp;$AC21)&amp;IF($AD21="",""," · "&amp;$AD21),IF($E21="Férias",IF($L21&gt;0,"ATENÇÃO · apontou estando de férias no cadastro","Férias no cadastro"),IF($Y21="Férias / afastamento","Afastamento · "&amp;($Z21+$AA21-1)&amp;" dias seguidos sem apontamento",IF($Y21="Folga trabalhada","ATENÇÃO · apontou em dia de folga da escala 5x2",IF($Y21="Folga",IF(AND($D21="5x2",OR(WEEKDAY($F21,2)=6,WEEKDAY($F21,2)=7)),"Folga de fim de semana da escala 5x2",IF(AND(OR($D21="6x1",$D21="FF 6x1"),WEEKDAY($F21,2)=6,FALSE()),"Folga de fim de semana · apontou no domingo anterior",IF(AND(OR($D21="6x1",$D21="FF 6x1"),WEEKDAY($F21,2)=7,AND($A21=$A20,$L20&gt;0)),"Folga de fim de semana · apontou no sábado",IF(AND(OR($D21="6x1",$D21="FF 6x1"),OR(WEEKDAY($F21,2)=6,WEEKDAY($F21,2)=7)),"Folga de fim de semana · sem apontamento no sábado nem no domingo","Folga prevista pelo ciclo")))),IF($Y21="Indeterminado (início da série)","Sem histórico anterior — informe o dia do ciclo no Cadastro",IF($Y21="Falta de registro",IF(OR(OR($D21="6x1",$D21="FF 6x1"),$D21="5x2"),"FALTA DE REGISTRO · dia útil da escala "&amp;$E21,"FALTA DE REGISTRO · dia "&amp;$W21&amp;" de "&amp;IFERROR(INDEX(Parâmetros!$B$39:$B$48,MATCH($E21,Parâmetros!$A$39:$A$48,0)),99)&amp;" do ciclo"),IF(OR($D21="6x1",$D21="FF 6x1"),IF(OR(AND(WEEKDAY($F21,2)=6,AND($A21=$A22,$L22&gt;0)),AND(WEEKDAY($F21,2)=7,AND($A21=$A20,$L20&gt;0))),"ATENÇÃO · apontou sábado e domingo no mesmo fim de semana",IF(OR(WEEKDAY($F21,2)=6,WEEKDAY($F21,2)=7),"Jornada de fim de semana do 6x1",IF(OR($H21&gt;=Parâmetros!$E$20,$H21&lt;Parâmetros!$E$19),"ATENÇÃO · 6x1 apontou fora do horário diurno","Jornada fixa do 6x1"))),IF($D21="5x2","Jornada fixa do 5x2",IF($D21="Folguista",IF($J21=$K21,"Evidência confirma sequência","DIVERGE · sequência "&amp;$J21&amp;" × evidência "&amp;$K21),IF($K21=$E21,"Evidência confirma cadastro","DIVERGE · cadastro "&amp;$E21&amp;" × evidência "&amp;$K21)))))))))))</f>
        <v>Evidência confirma cadastro</v>
      </c>
      <c r="W21" s="34">
        <f>IF(OR(OR($D21="6x1",$D21="FF 6x1"),$D21="5x2"),"",IF($AB21&lt;&gt;$AB20,IF(IFERROR(INDEX(Cadastro!$F$5:$F$243,$AB21),"")="",IF($L21&gt;0,1,0),IF(IFERROR(INDEX(Cadastro!$F$5:$F$243,$AB21),"")&lt;=IFERROR(INDEX(Parâmetros!$B$39:$B$48,MATCH($E21,Parâmetros!$A$39:$A$48,0)),99),IFERROR(INDEX(Cadastro!$F$5:$F$243,$AB21),""),0)),IF($L21&gt;0,IF(N($X20)&gt;0,1,N($W20)+1),IF(AND($L21=0,OR(N($W20)&gt;=IFERROR(INDEX(Parâmetros!$B$39:$B$48,MATCH($E21,Parâmetros!$A$39:$A$48,0)),99),AND(N($X20)&gt;0,N($X20)&lt;IFERROR(INDEX(Parâmetros!$C$39:$C$48,MATCH($E21,Parâmetros!$A$39:$A$48,0)),0)))),0,N($W20)+1))))</f>
        <v>4</v>
      </c>
      <c r="X21" s="34">
        <f>IF(OR(OR($D21="6x1",$D21="FF 6x1"),$D21="5x2"),"",IF($AB21&lt;&gt;$AB20,IF(IFERROR(INDEX(Cadastro!$F$5:$F$243,$AB21),"")="",0,IF(IFERROR(INDEX(Cadastro!$F$5:$F$243,$AB21),"")&gt;IFERROR(INDEX(Parâmetros!$B$39:$B$48,MATCH($E21,Parâmetros!$A$39:$A$48,0)),99),IFERROR(INDEX(Cadastro!$F$5:$F$243,$AB21),"")-IFERROR(INDEX(Parâmetros!$B$39:$B$48,MATCH($E21,Parâmetros!$A$39:$A$48,0)),99),0)),IF(AND($L21=0,OR(N($W20)&gt;=IFERROR(INDEX(Parâmetros!$B$39:$B$48,MATCH($E21,Parâmetros!$A$39:$A$48,0)),99),AND(N($X20)&gt;0,N($X20)&lt;IFERROR(INDEX(Parâmetros!$C$39:$C$48,MATCH($E21,Parâmetros!$A$39:$A$48,0)),0)))),N($X20)+1,0)))</f>
        <v>0</v>
      </c>
      <c r="Y21" t="str">
        <f>IF($AC21&lt;&gt;"",IF($L21&gt;0,$AC21&amp;" · com apontamento",$AC21),IF($E21="Férias",IF($L21&gt;0,"Férias · com apontamento","Férias (cadastro)"),IF(($Z21+$AA21-1)&gt;Parâmetros!$E$16,"Férias / afastamento",IF(AND($D21="5x2",OR(WEEKDAY($F21,2)=6,WEEKDAY($F21,2)=7)),IF($L21&gt;0,"Folga trabalhada","Folga"),IF($L21&gt;0,"Trabalhado",IF(OR(OR($D21="6x1",$D21="FF 6x1"),$D21="5x2"),IF(AND(OR($D21="6x1",$D21="FF 6x1"),OR(WEEKDAY($F21,2)=6,WEEKDAY($F21,2)=7)),"Folga","Falta de registro"),IF(AND($AB21&lt;&gt;$AB20,IFERROR(INDEX(Cadastro!$F$5:$F$243,$AB21),"")=""),"Indeterminado (início da série)",IF($X21&gt;0,"Folga","Falta de registro"))))))))</f>
        <v>Trabalhado</v>
      </c>
      <c r="Z21" s="34">
        <f>IF(OR($L21&gt;0,$F21&gt;Parâmetros!$E$14),0,IF($A21&lt;&gt;$A20,1,N($Z20)+1))</f>
        <v>0</v>
      </c>
      <c r="AA21" s="34">
        <f>IF(OR($L21&gt;0,$F21&gt;Parâmetros!$E$14),0,IF(OR($A21&lt;&gt;$A22,$F22&gt;Parâmetros!$E$14),1,N($AA22)+1))</f>
        <v>0</v>
      </c>
      <c r="AB21" s="31">
        <f>IFERROR(MATCH($A21&amp;"|"&amp;TEXT(_xlfn.MAXIFS(Cadastro!$E$5:$E$243,Cadastro!$A$5:$A$243,$A21,Cadastro!$E$5:$E$243,"&lt;="&amp;$F21),"yyyymmdd"),Cadastro!$I$5:$I$243,0),"")</f>
        <v>6</v>
      </c>
      <c r="AC21" t="str">
        <f>IFERROR(_xlfn.SINGLE(INDEX(Exceções!$D$5:$D$203,MATCH($A21&amp;"|"&amp;$F21,Exceções!$F$5:$F$203,0))),"")</f>
        <v/>
      </c>
      <c r="AD21" t="str">
        <f>IF($AC21="","",IFERROR(_xlfn.SINGLE(INDEX(Exceções!$E$5:$E$203,MATCH($A21&amp;"|"&amp;$F21,Exceções!$F$5:$F$203,0))),""))</f>
        <v/>
      </c>
    </row>
    <row r="22" spans="1:30" ht="15" hidden="1" customHeight="1" x14ac:dyDescent="0.25">
      <c r="A22" s="31">
        <v>9218</v>
      </c>
      <c r="B22" s="17" t="s">
        <v>41</v>
      </c>
      <c r="C22" s="17" t="str">
        <f>IFERROR(INDEX(Cadastro!$C$5:$C$243,$AB22),"NÃO INFORMADO")</f>
        <v>INS</v>
      </c>
      <c r="D22" s="17" t="str">
        <f>IFERROR(INDEX(Cadastro!$D$5:$D$243,$AB22),"")</f>
        <v>A</v>
      </c>
      <c r="E22" s="17" t="str">
        <f>IFERROR(INDEX(Cadastro!$G$5:$G$243,$AB22),"")</f>
        <v>A</v>
      </c>
      <c r="F22" s="29">
        <v>46320</v>
      </c>
      <c r="G22" s="32" t="str">
        <f t="shared" si="0"/>
        <v>dom</v>
      </c>
      <c r="H22" s="31" t="str">
        <f>IF($L22=0,"",_xlfn.MINIFS(Dados!$Q:$Q,Dados!$A:$A,$A22,Dados!$S:$S,$F22))</f>
        <v/>
      </c>
      <c r="I22" s="31" t="str">
        <f>IF($H22="","",_xlfn.MAXIFS(Dados!$R:$R,Dados!$A:$A,$A22,Dados!$S:$S,$F22))</f>
        <v/>
      </c>
      <c r="J22" s="32" t="str">
        <f>IF($D22&lt;&gt;"Folguista","",IFERROR(INDEX(Parâmetros!$D$52:$G$52,1,MIN(4,MAX(1,$W22))),""))</f>
        <v/>
      </c>
      <c r="K22" s="32" t="str">
        <f>IF(OR($AC22&lt;&gt;"",$Y22="Folga",$Y22="Folga trabalhada",$Y22="Férias (cadastro)",$Y22="Férias / afastamento",$Y22="Indeterminado (início da série)"),"",IF(OR($D22="6x1",$D22="FF 6x1"),IF(OR(WEEKDAY($F22,2)=6,WEEKDAY($F22,2)=7),"6x1 sáb/dom","6x1"),IF($D22="5x2","5x2",IF($H22="",IF($D22="Folguista",$J22,$E22),IF(OR($H22&gt;=Parâmetros!$E$18,$H22&lt;Parâmetros!$E$19),"C",IF($H22&lt;Parâmetros!$E$20,"A","B"))))))</f>
        <v>A</v>
      </c>
      <c r="L22" s="30">
        <f>SUMIFS(Dados!$E:$E,Dados!$A:$A,$A22,Dados!$S:$S,$F22)</f>
        <v>0</v>
      </c>
      <c r="M22" s="30">
        <f>IFERROR(INDEX(Parâmetros!$E$6:$E$11,MATCH($K22,Parâmetros!$A$6:$A$11,0)),"")</f>
        <v>7.58</v>
      </c>
      <c r="N22" s="33">
        <f t="shared" si="1"/>
        <v>0</v>
      </c>
      <c r="O22" s="33">
        <f>Parâmetros!$E$13</f>
        <v>0.8</v>
      </c>
      <c r="P22" s="32" t="str">
        <f>IF(OR($M22="",$F22&gt;Parâmetros!$E$14),"Não","Sim")</f>
        <v>Não</v>
      </c>
      <c r="Q22" s="32" t="str">
        <f t="shared" si="2"/>
        <v/>
      </c>
      <c r="R22" s="32" t="str">
        <f t="shared" si="3"/>
        <v/>
      </c>
      <c r="S22" s="30" t="str">
        <f t="shared" si="4"/>
        <v/>
      </c>
      <c r="T22" s="32" t="str">
        <f>IF($Q22&lt;&gt;"Sim","",IF($N22&gt;Parâmetros!$E$15,"Sim","Não"))</f>
        <v/>
      </c>
      <c r="U22" s="17" t="str">
        <f t="shared" si="5"/>
        <v>Fora da apuração</v>
      </c>
      <c r="V22" s="17" t="str">
        <f>IF($AC22&lt;&gt;"",IF($L22&gt;0,"ATENÇÃO · apontou em dia de "&amp;LOWER($AC22)&amp;" cadastrado","Exceção cadastrada · "&amp;$AC22)&amp;IF($AD22="",""," · "&amp;$AD22),IF($E22="Férias",IF($L22&gt;0,"ATENÇÃO · apontou estando de férias no cadastro","Férias no cadastro"),IF($Y22="Férias / afastamento","Afastamento · "&amp;($Z22+$AA22-1)&amp;" dias seguidos sem apontamento",IF($Y22="Folga trabalhada","ATENÇÃO · apontou em dia de folga da escala 5x2",IF($Y22="Folga",IF(AND($D22="5x2",OR(WEEKDAY($F22,2)=6,WEEKDAY($F22,2)=7)),"Folga de fim de semana da escala 5x2",IF(AND(OR($D22="6x1",$D22="FF 6x1"),WEEKDAY($F22,2)=6,FALSE()),"Folga de fim de semana · apontou no domingo anterior",IF(AND(OR($D22="6x1",$D22="FF 6x1"),WEEKDAY($F22,2)=7,AND($A22=$A21,$L21&gt;0)),"Folga de fim de semana · apontou no sábado",IF(AND(OR($D22="6x1",$D22="FF 6x1"),OR(WEEKDAY($F22,2)=6,WEEKDAY($F22,2)=7)),"Folga de fim de semana · sem apontamento no sábado nem no domingo","Folga prevista pelo ciclo")))),IF($Y22="Indeterminado (início da série)","Sem histórico anterior — informe o dia do ciclo no Cadastro",IF($Y22="Falta de registro",IF(OR(OR($D22="6x1",$D22="FF 6x1"),$D22="5x2"),"FALTA DE REGISTRO · dia útil da escala "&amp;$E22,"FALTA DE REGISTRO · dia "&amp;$W22&amp;" de "&amp;IFERROR(INDEX(Parâmetros!$B$39:$B$48,MATCH($E22,Parâmetros!$A$39:$A$48,0)),99)&amp;" do ciclo"),IF(OR($D22="6x1",$D22="FF 6x1"),IF(OR(AND(WEEKDAY($F22,2)=6,AND($A22=$A23,$L23&gt;0)),AND(WEEKDAY($F22,2)=7,AND($A22=$A21,$L21&gt;0))),"ATENÇÃO · apontou sábado e domingo no mesmo fim de semana",IF(OR(WEEKDAY($F22,2)=6,WEEKDAY($F22,2)=7),"Jornada de fim de semana do 6x1",IF(OR($H22&gt;=Parâmetros!$E$20,$H22&lt;Parâmetros!$E$19),"ATENÇÃO · 6x1 apontou fora do horário diurno","Jornada fixa do 6x1"))),IF($D22="5x2","Jornada fixa do 5x2",IF($D22="Folguista",IF($J22=$K22,"Evidência confirma sequência","DIVERGE · sequência "&amp;$J22&amp;" × evidência "&amp;$K22),IF($K22=$E22,"Evidência confirma cadastro","DIVERGE · cadastro "&amp;$E22&amp;" × evidência "&amp;$K22)))))))))))</f>
        <v>FALTA DE REGISTRO · dia 5 de 5 do ciclo</v>
      </c>
      <c r="W22" s="34">
        <f>IF(OR(OR($D22="6x1",$D22="FF 6x1"),$D22="5x2"),"",IF($AB22&lt;&gt;$AB21,IF(IFERROR(INDEX(Cadastro!$F$5:$F$243,$AB22),"")="",IF($L22&gt;0,1,0),IF(IFERROR(INDEX(Cadastro!$F$5:$F$243,$AB22),"")&lt;=IFERROR(INDEX(Parâmetros!$B$39:$B$48,MATCH($E22,Parâmetros!$A$39:$A$48,0)),99),IFERROR(INDEX(Cadastro!$F$5:$F$243,$AB22),""),0)),IF($L22&gt;0,IF(N($X21)&gt;0,1,N($W21)+1),IF(AND($L22=0,OR(N($W21)&gt;=IFERROR(INDEX(Parâmetros!$B$39:$B$48,MATCH($E22,Parâmetros!$A$39:$A$48,0)),99),AND(N($X21)&gt;0,N($X21)&lt;IFERROR(INDEX(Parâmetros!$C$39:$C$48,MATCH($E22,Parâmetros!$A$39:$A$48,0)),0)))),0,N($W21)+1))))</f>
        <v>5</v>
      </c>
      <c r="X22" s="34">
        <f>IF(OR(OR($D22="6x1",$D22="FF 6x1"),$D22="5x2"),"",IF($AB22&lt;&gt;$AB21,IF(IFERROR(INDEX(Cadastro!$F$5:$F$243,$AB22),"")="",0,IF(IFERROR(INDEX(Cadastro!$F$5:$F$243,$AB22),"")&gt;IFERROR(INDEX(Parâmetros!$B$39:$B$48,MATCH($E22,Parâmetros!$A$39:$A$48,0)),99),IFERROR(INDEX(Cadastro!$F$5:$F$243,$AB22),"")-IFERROR(INDEX(Parâmetros!$B$39:$B$48,MATCH($E22,Parâmetros!$A$39:$A$48,0)),99),0)),IF(AND($L22=0,OR(N($W21)&gt;=IFERROR(INDEX(Parâmetros!$B$39:$B$48,MATCH($E22,Parâmetros!$A$39:$A$48,0)),99),AND(N($X21)&gt;0,N($X21)&lt;IFERROR(INDEX(Parâmetros!$C$39:$C$48,MATCH($E22,Parâmetros!$A$39:$A$48,0)),0)))),N($X21)+1,0)))</f>
        <v>0</v>
      </c>
      <c r="Y22" t="str">
        <f>IF($AC22&lt;&gt;"",IF($L22&gt;0,$AC22&amp;" · com apontamento",$AC22),IF($E22="Férias",IF($L22&gt;0,"Férias · com apontamento","Férias (cadastro)"),IF(($Z22+$AA22-1)&gt;Parâmetros!$E$16,"Férias / afastamento",IF(AND($D22="5x2",OR(WEEKDAY($F22,2)=6,WEEKDAY($F22,2)=7)),IF($L22&gt;0,"Folga trabalhada","Folga"),IF($L22&gt;0,"Trabalhado",IF(OR(OR($D22="6x1",$D22="FF 6x1"),$D22="5x2"),IF(AND(OR($D22="6x1",$D22="FF 6x1"),OR(WEEKDAY($F22,2)=6,WEEKDAY($F22,2)=7)),"Folga","Falta de registro"),IF(AND($AB22&lt;&gt;$AB21,IFERROR(INDEX(Cadastro!$F$5:$F$243,$AB22),"")=""),"Indeterminado (início da série)",IF($X22&gt;0,"Folga","Falta de registro"))))))))</f>
        <v>Falta de registro</v>
      </c>
      <c r="Z22" s="34">
        <f>IF(OR($L22&gt;0,$F22&gt;Parâmetros!$E$14),0,IF($A22&lt;&gt;$A21,1,N($Z21)+1))</f>
        <v>0</v>
      </c>
      <c r="AA22" s="34">
        <f>IF(OR($L22&gt;0,$F22&gt;Parâmetros!$E$14),0,IF(OR($A22&lt;&gt;$A23,$F23&gt;Parâmetros!$E$14),1,N($AA23)+1))</f>
        <v>0</v>
      </c>
      <c r="AB22" s="31">
        <f>IFERROR(MATCH($A22&amp;"|"&amp;TEXT(_xlfn.MAXIFS(Cadastro!$E$5:$E$243,Cadastro!$A$5:$A$243,$A22,Cadastro!$E$5:$E$243,"&lt;="&amp;$F22),"yyyymmdd"),Cadastro!$I$5:$I$243,0),"")</f>
        <v>6</v>
      </c>
      <c r="AC22" t="str">
        <f>IFERROR(_xlfn.SINGLE(INDEX(Exceções!$D$5:$D$203,MATCH($A22&amp;"|"&amp;$F22,Exceções!$F$5:$F$203,0))),"")</f>
        <v/>
      </c>
      <c r="AD22" t="str">
        <f>IF($AC22="","",IFERROR(_xlfn.SINGLE(INDEX(Exceções!$E$5:$E$203,MATCH($A22&amp;"|"&amp;$F22,Exceções!$F$5:$F$203,0))),""))</f>
        <v/>
      </c>
    </row>
    <row r="23" spans="1:30" ht="15" hidden="1" customHeight="1" x14ac:dyDescent="0.25">
      <c r="A23" s="31">
        <v>9218</v>
      </c>
      <c r="B23" s="17" t="s">
        <v>41</v>
      </c>
      <c r="C23" s="17" t="str">
        <f>IFERROR(INDEX(Cadastro!$C$5:$C$243,$AB23),"NÃO INFORMADO")</f>
        <v>INS</v>
      </c>
      <c r="D23" s="17" t="str">
        <f>IFERROR(INDEX(Cadastro!$D$5:$D$243,$AB23),"")</f>
        <v>A</v>
      </c>
      <c r="E23" s="17" t="str">
        <f>IFERROR(INDEX(Cadastro!$G$5:$G$243,$AB23),"")</f>
        <v>A</v>
      </c>
      <c r="F23" s="29">
        <v>46321</v>
      </c>
      <c r="G23" s="32" t="str">
        <f t="shared" si="0"/>
        <v>seg</v>
      </c>
      <c r="H23" s="31" t="str">
        <f>IF($L23=0,"",_xlfn.MINIFS(Dados!$Q:$Q,Dados!$A:$A,$A23,Dados!$S:$S,$F23))</f>
        <v/>
      </c>
      <c r="I23" s="31" t="str">
        <f>IF($H23="","",_xlfn.MAXIFS(Dados!$R:$R,Dados!$A:$A,$A23,Dados!$S:$S,$F23))</f>
        <v/>
      </c>
      <c r="J23" s="32" t="str">
        <f>IF($D23&lt;&gt;"Folguista","",IFERROR(INDEX(Parâmetros!$D$52:$G$52,1,MIN(4,MAX(1,$W23))),""))</f>
        <v/>
      </c>
      <c r="K23" s="32" t="str">
        <f>IF(OR($AC23&lt;&gt;"",$Y23="Folga",$Y23="Folga trabalhada",$Y23="Férias (cadastro)",$Y23="Férias / afastamento",$Y23="Indeterminado (início da série)"),"",IF(OR($D23="6x1",$D23="FF 6x1"),IF(OR(WEEKDAY($F23,2)=6,WEEKDAY($F23,2)=7),"6x1 sáb/dom","6x1"),IF($D23="5x2","5x2",IF($H23="",IF($D23="Folguista",$J23,$E23),IF(OR($H23&gt;=Parâmetros!$E$18,$H23&lt;Parâmetros!$E$19),"C",IF($H23&lt;Parâmetros!$E$20,"A","B"))))))</f>
        <v/>
      </c>
      <c r="L23" s="30">
        <f>SUMIFS(Dados!$E:$E,Dados!$A:$A,$A23,Dados!$S:$S,$F23)</f>
        <v>0</v>
      </c>
      <c r="M23" s="30" t="str">
        <f>IFERROR(INDEX(Parâmetros!$E$6:$E$11,MATCH($K23,Parâmetros!$A$6:$A$11,0)),"")</f>
        <v/>
      </c>
      <c r="N23" s="33" t="str">
        <f t="shared" si="1"/>
        <v/>
      </c>
      <c r="O23" s="33">
        <f>Parâmetros!$E$13</f>
        <v>0.8</v>
      </c>
      <c r="P23" s="32" t="str">
        <f>IF(OR($M23="",$F23&gt;Parâmetros!$E$14),"Não","Sim")</f>
        <v>Não</v>
      </c>
      <c r="Q23" s="32" t="str">
        <f t="shared" si="2"/>
        <v/>
      </c>
      <c r="R23" s="32" t="str">
        <f t="shared" si="3"/>
        <v/>
      </c>
      <c r="S23" s="30" t="str">
        <f t="shared" si="4"/>
        <v/>
      </c>
      <c r="T23" s="32" t="str">
        <f>IF($Q23&lt;&gt;"Sim","",IF($N23&gt;Parâmetros!$E$15,"Sim","Não"))</f>
        <v/>
      </c>
      <c r="U23" s="17" t="str">
        <f t="shared" si="5"/>
        <v>Folga</v>
      </c>
      <c r="V23" s="17" t="str">
        <f>IF($AC23&lt;&gt;"",IF($L23&gt;0,"ATENÇÃO · apontou em dia de "&amp;LOWER($AC23)&amp;" cadastrado","Exceção cadastrada · "&amp;$AC23)&amp;IF($AD23="",""," · "&amp;$AD23),IF($E23="Férias",IF($L23&gt;0,"ATENÇÃO · apontou estando de férias no cadastro","Férias no cadastro"),IF($Y23="Férias / afastamento","Afastamento · "&amp;($Z23+$AA23-1)&amp;" dias seguidos sem apontamento",IF($Y23="Folga trabalhada","ATENÇÃO · apontou em dia de folga da escala 5x2",IF($Y23="Folga",IF(AND($D23="5x2",OR(WEEKDAY($F23,2)=6,WEEKDAY($F23,2)=7)),"Folga de fim de semana da escala 5x2",IF(AND(OR($D23="6x1",$D23="FF 6x1"),WEEKDAY($F23,2)=6,FALSE()),"Folga de fim de semana · apontou no domingo anterior",IF(AND(OR($D23="6x1",$D23="FF 6x1"),WEEKDAY($F23,2)=7,AND($A23=$A22,$L22&gt;0)),"Folga de fim de semana · apontou no sábado",IF(AND(OR($D23="6x1",$D23="FF 6x1"),OR(WEEKDAY($F23,2)=6,WEEKDAY($F23,2)=7)),"Folga de fim de semana · sem apontamento no sábado nem no domingo","Folga prevista pelo ciclo")))),IF($Y23="Indeterminado (início da série)","Sem histórico anterior — informe o dia do ciclo no Cadastro",IF($Y23="Falta de registro",IF(OR(OR($D23="6x1",$D23="FF 6x1"),$D23="5x2"),"FALTA DE REGISTRO · dia útil da escala "&amp;$E23,"FALTA DE REGISTRO · dia "&amp;$W23&amp;" de "&amp;IFERROR(INDEX(Parâmetros!$B$39:$B$48,MATCH($E23,Parâmetros!$A$39:$A$48,0)),99)&amp;" do ciclo"),IF(OR($D23="6x1",$D23="FF 6x1"),IF(OR(AND(WEEKDAY($F23,2)=6,AND($A23=$A24,$L24&gt;0)),AND(WEEKDAY($F23,2)=7,AND($A23=$A22,$L22&gt;0))),"ATENÇÃO · apontou sábado e domingo no mesmo fim de semana",IF(OR(WEEKDAY($F23,2)=6,WEEKDAY($F23,2)=7),"Jornada de fim de semana do 6x1",IF(OR($H23&gt;=Parâmetros!$E$20,$H23&lt;Parâmetros!$E$19),"ATENÇÃO · 6x1 apontou fora do horário diurno","Jornada fixa do 6x1"))),IF($D23="5x2","Jornada fixa do 5x2",IF($D23="Folguista",IF($J23=$K23,"Evidência confirma sequência","DIVERGE · sequência "&amp;$J23&amp;" × evidência "&amp;$K23),IF($K23=$E23,"Evidência confirma cadastro","DIVERGE · cadastro "&amp;$E23&amp;" × evidência "&amp;$K23)))))))))))</f>
        <v>Folga prevista pelo ciclo</v>
      </c>
      <c r="W23" s="34">
        <f>IF(OR(OR($D23="6x1",$D23="FF 6x1"),$D23="5x2"),"",IF($AB23&lt;&gt;$AB22,IF(IFERROR(INDEX(Cadastro!$F$5:$F$243,$AB23),"")="",IF($L23&gt;0,1,0),IF(IFERROR(INDEX(Cadastro!$F$5:$F$243,$AB23),"")&lt;=IFERROR(INDEX(Parâmetros!$B$39:$B$48,MATCH($E23,Parâmetros!$A$39:$A$48,0)),99),IFERROR(INDEX(Cadastro!$F$5:$F$243,$AB23),""),0)),IF($L23&gt;0,IF(N($X22)&gt;0,1,N($W22)+1),IF(AND($L23=0,OR(N($W22)&gt;=IFERROR(INDEX(Parâmetros!$B$39:$B$48,MATCH($E23,Parâmetros!$A$39:$A$48,0)),99),AND(N($X22)&gt;0,N($X22)&lt;IFERROR(INDEX(Parâmetros!$C$39:$C$48,MATCH($E23,Parâmetros!$A$39:$A$48,0)),0)))),0,N($W22)+1))))</f>
        <v>0</v>
      </c>
      <c r="X23" s="34">
        <f>IF(OR(OR($D23="6x1",$D23="FF 6x1"),$D23="5x2"),"",IF($AB23&lt;&gt;$AB22,IF(IFERROR(INDEX(Cadastro!$F$5:$F$243,$AB23),"")="",0,IF(IFERROR(INDEX(Cadastro!$F$5:$F$243,$AB23),"")&gt;IFERROR(INDEX(Parâmetros!$B$39:$B$48,MATCH($E23,Parâmetros!$A$39:$A$48,0)),99),IFERROR(INDEX(Cadastro!$F$5:$F$243,$AB23),"")-IFERROR(INDEX(Parâmetros!$B$39:$B$48,MATCH($E23,Parâmetros!$A$39:$A$48,0)),99),0)),IF(AND($L23=0,OR(N($W22)&gt;=IFERROR(INDEX(Parâmetros!$B$39:$B$48,MATCH($E23,Parâmetros!$A$39:$A$48,0)),99),AND(N($X22)&gt;0,N($X22)&lt;IFERROR(INDEX(Parâmetros!$C$39:$C$48,MATCH($E23,Parâmetros!$A$39:$A$48,0)),0)))),N($X22)+1,0)))</f>
        <v>1</v>
      </c>
      <c r="Y23" t="str">
        <f>IF($AC23&lt;&gt;"",IF($L23&gt;0,$AC23&amp;" · com apontamento",$AC23),IF($E23="Férias",IF($L23&gt;0,"Férias · com apontamento","Férias (cadastro)"),IF(($Z23+$AA23-1)&gt;Parâmetros!$E$16,"Férias / afastamento",IF(AND($D23="5x2",OR(WEEKDAY($F23,2)=6,WEEKDAY($F23,2)=7)),IF($L23&gt;0,"Folga trabalhada","Folga"),IF($L23&gt;0,"Trabalhado",IF(OR(OR($D23="6x1",$D23="FF 6x1"),$D23="5x2"),IF(AND(OR($D23="6x1",$D23="FF 6x1"),OR(WEEKDAY($F23,2)=6,WEEKDAY($F23,2)=7)),"Folga","Falta de registro"),IF(AND($AB23&lt;&gt;$AB22,IFERROR(INDEX(Cadastro!$F$5:$F$243,$AB23),"")=""),"Indeterminado (início da série)",IF($X23&gt;0,"Folga","Falta de registro"))))))))</f>
        <v>Folga</v>
      </c>
      <c r="Z23" s="34">
        <f>IF(OR($L23&gt;0,$F23&gt;Parâmetros!$E$14),0,IF($A23&lt;&gt;$A22,1,N($Z22)+1))</f>
        <v>0</v>
      </c>
      <c r="AA23" s="34">
        <f>IF(OR($L23&gt;0,$F23&gt;Parâmetros!$E$14),0,IF(OR($A23&lt;&gt;$A24,$F24&gt;Parâmetros!$E$14),1,N($AA24)+1))</f>
        <v>0</v>
      </c>
      <c r="AB23" s="31">
        <f>IFERROR(MATCH($A23&amp;"|"&amp;TEXT(_xlfn.MAXIFS(Cadastro!$E$5:$E$243,Cadastro!$A$5:$A$243,$A23,Cadastro!$E$5:$E$243,"&lt;="&amp;$F23),"yyyymmdd"),Cadastro!$I$5:$I$243,0),"")</f>
        <v>6</v>
      </c>
      <c r="AC23" t="str">
        <f>IFERROR(_xlfn.SINGLE(INDEX(Exceções!$D$5:$D$203,MATCH($A23&amp;"|"&amp;$F23,Exceções!$F$5:$F$203,0))),"")</f>
        <v/>
      </c>
      <c r="AD23" t="str">
        <f>IF($AC23="","",IFERROR(_xlfn.SINGLE(INDEX(Exceções!$E$5:$E$203,MATCH($A23&amp;"|"&amp;$F23,Exceções!$F$5:$F$203,0))),""))</f>
        <v/>
      </c>
    </row>
    <row r="24" spans="1:30" ht="15" hidden="1" customHeight="1" x14ac:dyDescent="0.25">
      <c r="A24" s="31">
        <v>9218</v>
      </c>
      <c r="B24" s="17" t="s">
        <v>41</v>
      </c>
      <c r="C24" s="17" t="str">
        <f>IFERROR(INDEX(Cadastro!$C$5:$C$243,$AB24),"NÃO INFORMADO")</f>
        <v>INS</v>
      </c>
      <c r="D24" s="17" t="str">
        <f>IFERROR(INDEX(Cadastro!$D$5:$D$243,$AB24),"")</f>
        <v>A</v>
      </c>
      <c r="E24" s="17" t="str">
        <f>IFERROR(INDEX(Cadastro!$G$5:$G$243,$AB24),"")</f>
        <v>A</v>
      </c>
      <c r="F24" s="29">
        <v>46322</v>
      </c>
      <c r="G24" s="32" t="str">
        <f t="shared" si="0"/>
        <v>ter</v>
      </c>
      <c r="H24" s="31" t="str">
        <f>IF($L24=0,"",_xlfn.MINIFS(Dados!$Q:$Q,Dados!$A:$A,$A24,Dados!$S:$S,$F24))</f>
        <v/>
      </c>
      <c r="I24" s="31" t="str">
        <f>IF($H24="","",_xlfn.MAXIFS(Dados!$R:$R,Dados!$A:$A,$A24,Dados!$S:$S,$F24))</f>
        <v/>
      </c>
      <c r="J24" s="32" t="str">
        <f>IF($D24&lt;&gt;"Folguista","",IFERROR(INDEX(Parâmetros!$D$52:$G$52,1,MIN(4,MAX(1,$W24))),""))</f>
        <v/>
      </c>
      <c r="K24" s="32" t="str">
        <f>IF(OR($AC24&lt;&gt;"",$Y24="Folga",$Y24="Folga trabalhada",$Y24="Férias (cadastro)",$Y24="Férias / afastamento",$Y24="Indeterminado (início da série)"),"",IF(OR($D24="6x1",$D24="FF 6x1"),IF(OR(WEEKDAY($F24,2)=6,WEEKDAY($F24,2)=7),"6x1 sáb/dom","6x1"),IF($D24="5x2","5x2",IF($H24="",IF($D24="Folguista",$J24,$E24),IF(OR($H24&gt;=Parâmetros!$E$18,$H24&lt;Parâmetros!$E$19),"C",IF($H24&lt;Parâmetros!$E$20,"A","B"))))))</f>
        <v>A</v>
      </c>
      <c r="L24" s="30">
        <f>SUMIFS(Dados!$E:$E,Dados!$A:$A,$A24,Dados!$S:$S,$F24)</f>
        <v>0</v>
      </c>
      <c r="M24" s="30">
        <f>IFERROR(INDEX(Parâmetros!$E$6:$E$11,MATCH($K24,Parâmetros!$A$6:$A$11,0)),"")</f>
        <v>7.58</v>
      </c>
      <c r="N24" s="33">
        <f t="shared" si="1"/>
        <v>0</v>
      </c>
      <c r="O24" s="33">
        <f>Parâmetros!$E$13</f>
        <v>0.8</v>
      </c>
      <c r="P24" s="32" t="str">
        <f>IF(OR($M24="",$F24&gt;Parâmetros!$E$14),"Não","Sim")</f>
        <v>Não</v>
      </c>
      <c r="Q24" s="32" t="str">
        <f t="shared" si="2"/>
        <v/>
      </c>
      <c r="R24" s="32" t="str">
        <f t="shared" si="3"/>
        <v/>
      </c>
      <c r="S24" s="30" t="str">
        <f t="shared" si="4"/>
        <v/>
      </c>
      <c r="T24" s="32" t="str">
        <f>IF($Q24&lt;&gt;"Sim","",IF($N24&gt;Parâmetros!$E$15,"Sim","Não"))</f>
        <v/>
      </c>
      <c r="U24" s="17" t="str">
        <f t="shared" si="5"/>
        <v>Fora da apuração</v>
      </c>
      <c r="V24" s="17" t="str">
        <f>IF($AC24&lt;&gt;"",IF($L24&gt;0,"ATENÇÃO · apontou em dia de "&amp;LOWER($AC24)&amp;" cadastrado","Exceção cadastrada · "&amp;$AC24)&amp;IF($AD24="",""," · "&amp;$AD24),IF($E24="Férias",IF($L24&gt;0,"ATENÇÃO · apontou estando de férias no cadastro","Férias no cadastro"),IF($Y24="Férias / afastamento","Afastamento · "&amp;($Z24+$AA24-1)&amp;" dias seguidos sem apontamento",IF($Y24="Folga trabalhada","ATENÇÃO · apontou em dia de folga da escala 5x2",IF($Y24="Folga",IF(AND($D24="5x2",OR(WEEKDAY($F24,2)=6,WEEKDAY($F24,2)=7)),"Folga de fim de semana da escala 5x2",IF(AND(OR($D24="6x1",$D24="FF 6x1"),WEEKDAY($F24,2)=6,FALSE()),"Folga de fim de semana · apontou no domingo anterior",IF(AND(OR($D24="6x1",$D24="FF 6x1"),WEEKDAY($F24,2)=7,AND($A24=$A23,$L23&gt;0)),"Folga de fim de semana · apontou no sábado",IF(AND(OR($D24="6x1",$D24="FF 6x1"),OR(WEEKDAY($F24,2)=6,WEEKDAY($F24,2)=7)),"Folga de fim de semana · sem apontamento no sábado nem no domingo","Folga prevista pelo ciclo")))),IF($Y24="Indeterminado (início da série)","Sem histórico anterior — informe o dia do ciclo no Cadastro",IF($Y24="Falta de registro",IF(OR(OR($D24="6x1",$D24="FF 6x1"),$D24="5x2"),"FALTA DE REGISTRO · dia útil da escala "&amp;$E24,"FALTA DE REGISTRO · dia "&amp;$W24&amp;" de "&amp;IFERROR(INDEX(Parâmetros!$B$39:$B$48,MATCH($E24,Parâmetros!$A$39:$A$48,0)),99)&amp;" do ciclo"),IF(OR($D24="6x1",$D24="FF 6x1"),IF(OR(AND(WEEKDAY($F24,2)=6,AND($A24=$A25,$L25&gt;0)),AND(WEEKDAY($F24,2)=7,AND($A24=$A23,$L23&gt;0))),"ATENÇÃO · apontou sábado e domingo no mesmo fim de semana",IF(OR(WEEKDAY($F24,2)=6,WEEKDAY($F24,2)=7),"Jornada de fim de semana do 6x1",IF(OR($H24&gt;=Parâmetros!$E$20,$H24&lt;Parâmetros!$E$19),"ATENÇÃO · 6x1 apontou fora do horário diurno","Jornada fixa do 6x1"))),IF($D24="5x2","Jornada fixa do 5x2",IF($D24="Folguista",IF($J24=$K24,"Evidência confirma sequência","DIVERGE · sequência "&amp;$J24&amp;" × evidência "&amp;$K24),IF($K24=$E24,"Evidência confirma cadastro","DIVERGE · cadastro "&amp;$E24&amp;" × evidência "&amp;$K24)))))))))))</f>
        <v>FALTA DE REGISTRO · dia 1 de 5 do ciclo</v>
      </c>
      <c r="W24" s="34">
        <f>IF(OR(OR($D24="6x1",$D24="FF 6x1"),$D24="5x2"),"",IF($AB24&lt;&gt;$AB23,IF(IFERROR(INDEX(Cadastro!$F$5:$F$243,$AB24),"")="",IF($L24&gt;0,1,0),IF(IFERROR(INDEX(Cadastro!$F$5:$F$243,$AB24),"")&lt;=IFERROR(INDEX(Parâmetros!$B$39:$B$48,MATCH($E24,Parâmetros!$A$39:$A$48,0)),99),IFERROR(INDEX(Cadastro!$F$5:$F$243,$AB24),""),0)),IF($L24&gt;0,IF(N($X23)&gt;0,1,N($W23)+1),IF(AND($L24=0,OR(N($W23)&gt;=IFERROR(INDEX(Parâmetros!$B$39:$B$48,MATCH($E24,Parâmetros!$A$39:$A$48,0)),99),AND(N($X23)&gt;0,N($X23)&lt;IFERROR(INDEX(Parâmetros!$C$39:$C$48,MATCH($E24,Parâmetros!$A$39:$A$48,0)),0)))),0,N($W23)+1))))</f>
        <v>1</v>
      </c>
      <c r="X24" s="34">
        <f>IF(OR(OR($D24="6x1",$D24="FF 6x1"),$D24="5x2"),"",IF($AB24&lt;&gt;$AB23,IF(IFERROR(INDEX(Cadastro!$F$5:$F$243,$AB24),"")="",0,IF(IFERROR(INDEX(Cadastro!$F$5:$F$243,$AB24),"")&gt;IFERROR(INDEX(Parâmetros!$B$39:$B$48,MATCH($E24,Parâmetros!$A$39:$A$48,0)),99),IFERROR(INDEX(Cadastro!$F$5:$F$243,$AB24),"")-IFERROR(INDEX(Parâmetros!$B$39:$B$48,MATCH($E24,Parâmetros!$A$39:$A$48,0)),99),0)),IF(AND($L24=0,OR(N($W23)&gt;=IFERROR(INDEX(Parâmetros!$B$39:$B$48,MATCH($E24,Parâmetros!$A$39:$A$48,0)),99),AND(N($X23)&gt;0,N($X23)&lt;IFERROR(INDEX(Parâmetros!$C$39:$C$48,MATCH($E24,Parâmetros!$A$39:$A$48,0)),0)))),N($X23)+1,0)))</f>
        <v>0</v>
      </c>
      <c r="Y24" t="str">
        <f>IF($AC24&lt;&gt;"",IF($L24&gt;0,$AC24&amp;" · com apontamento",$AC24),IF($E24="Férias",IF($L24&gt;0,"Férias · com apontamento","Férias (cadastro)"),IF(($Z24+$AA24-1)&gt;Parâmetros!$E$16,"Férias / afastamento",IF(AND($D24="5x2",OR(WEEKDAY($F24,2)=6,WEEKDAY($F24,2)=7)),IF($L24&gt;0,"Folga trabalhada","Folga"),IF($L24&gt;0,"Trabalhado",IF(OR(OR($D24="6x1",$D24="FF 6x1"),$D24="5x2"),IF(AND(OR($D24="6x1",$D24="FF 6x1"),OR(WEEKDAY($F24,2)=6,WEEKDAY($F24,2)=7)),"Folga","Falta de registro"),IF(AND($AB24&lt;&gt;$AB23,IFERROR(INDEX(Cadastro!$F$5:$F$243,$AB24),"")=""),"Indeterminado (início da série)",IF($X24&gt;0,"Folga","Falta de registro"))))))))</f>
        <v>Falta de registro</v>
      </c>
      <c r="Z24" s="34">
        <f>IF(OR($L24&gt;0,$F24&gt;Parâmetros!$E$14),0,IF($A24&lt;&gt;$A23,1,N($Z23)+1))</f>
        <v>0</v>
      </c>
      <c r="AA24" s="34">
        <f>IF(OR($L24&gt;0,$F24&gt;Parâmetros!$E$14),0,IF(OR($A24&lt;&gt;$A25,$F25&gt;Parâmetros!$E$14),1,N($AA25)+1))</f>
        <v>0</v>
      </c>
      <c r="AB24" s="31">
        <f>IFERROR(MATCH($A24&amp;"|"&amp;TEXT(_xlfn.MAXIFS(Cadastro!$E$5:$E$243,Cadastro!$A$5:$A$243,$A24,Cadastro!$E$5:$E$243,"&lt;="&amp;$F24),"yyyymmdd"),Cadastro!$I$5:$I$243,0),"")</f>
        <v>6</v>
      </c>
      <c r="AC24" t="str">
        <f>IFERROR(_xlfn.SINGLE(INDEX(Exceções!$D$5:$D$203,MATCH($A24&amp;"|"&amp;$F24,Exceções!$F$5:$F$203,0))),"")</f>
        <v/>
      </c>
      <c r="AD24" t="str">
        <f>IF($AC24="","",IFERROR(_xlfn.SINGLE(INDEX(Exceções!$E$5:$E$203,MATCH($A24&amp;"|"&amp;$F24,Exceções!$F$5:$F$203,0))),""))</f>
        <v/>
      </c>
    </row>
    <row r="25" spans="1:30" ht="15" hidden="1" customHeight="1" x14ac:dyDescent="0.25">
      <c r="A25" s="31">
        <v>9218</v>
      </c>
      <c r="B25" s="17" t="s">
        <v>41</v>
      </c>
      <c r="C25" s="17" t="str">
        <f>IFERROR(INDEX(Cadastro!$C$5:$C$243,$AB25),"NÃO INFORMADO")</f>
        <v>INS</v>
      </c>
      <c r="D25" s="17" t="str">
        <f>IFERROR(INDEX(Cadastro!$D$5:$D$243,$AB25),"")</f>
        <v>A</v>
      </c>
      <c r="E25" s="17" t="str">
        <f>IFERROR(INDEX(Cadastro!$G$5:$G$243,$AB25),"")</f>
        <v>A</v>
      </c>
      <c r="F25" s="29">
        <v>46323</v>
      </c>
      <c r="G25" s="32" t="str">
        <f t="shared" si="0"/>
        <v>qua</v>
      </c>
      <c r="H25" s="31" t="str">
        <f>IF($L25=0,"",_xlfn.MINIFS(Dados!$Q:$Q,Dados!$A:$A,$A25,Dados!$S:$S,$F25))</f>
        <v/>
      </c>
      <c r="I25" s="31" t="str">
        <f>IF($H25="","",_xlfn.MAXIFS(Dados!$R:$R,Dados!$A:$A,$A25,Dados!$S:$S,$F25))</f>
        <v/>
      </c>
      <c r="J25" s="32" t="str">
        <f>IF($D25&lt;&gt;"Folguista","",IFERROR(INDEX(Parâmetros!$D$52:$G$52,1,MIN(4,MAX(1,$W25))),""))</f>
        <v/>
      </c>
      <c r="K25" s="32" t="str">
        <f>IF(OR($AC25&lt;&gt;"",$Y25="Folga",$Y25="Folga trabalhada",$Y25="Férias (cadastro)",$Y25="Férias / afastamento",$Y25="Indeterminado (início da série)"),"",IF(OR($D25="6x1",$D25="FF 6x1"),IF(OR(WEEKDAY($F25,2)=6,WEEKDAY($F25,2)=7),"6x1 sáb/dom","6x1"),IF($D25="5x2","5x2",IF($H25="",IF($D25="Folguista",$J25,$E25),IF(OR($H25&gt;=Parâmetros!$E$18,$H25&lt;Parâmetros!$E$19),"C",IF($H25&lt;Parâmetros!$E$20,"A","B"))))))</f>
        <v>A</v>
      </c>
      <c r="L25" s="30">
        <f>SUMIFS(Dados!$E:$E,Dados!$A:$A,$A25,Dados!$S:$S,$F25)</f>
        <v>0</v>
      </c>
      <c r="M25" s="30">
        <f>IFERROR(INDEX(Parâmetros!$E$6:$E$11,MATCH($K25,Parâmetros!$A$6:$A$11,0)),"")</f>
        <v>7.58</v>
      </c>
      <c r="N25" s="33">
        <f t="shared" si="1"/>
        <v>0</v>
      </c>
      <c r="O25" s="33">
        <f>Parâmetros!$E$13</f>
        <v>0.8</v>
      </c>
      <c r="P25" s="32" t="str">
        <f>IF(OR($M25="",$F25&gt;Parâmetros!$E$14),"Não","Sim")</f>
        <v>Não</v>
      </c>
      <c r="Q25" s="32" t="str">
        <f t="shared" si="2"/>
        <v/>
      </c>
      <c r="R25" s="32" t="str">
        <f t="shared" si="3"/>
        <v/>
      </c>
      <c r="S25" s="30" t="str">
        <f t="shared" si="4"/>
        <v/>
      </c>
      <c r="T25" s="32" t="str">
        <f>IF($Q25&lt;&gt;"Sim","",IF($N25&gt;Parâmetros!$E$15,"Sim","Não"))</f>
        <v/>
      </c>
      <c r="U25" s="17" t="str">
        <f t="shared" si="5"/>
        <v>Fora da apuração</v>
      </c>
      <c r="V25" s="17" t="str">
        <f>IF($AC25&lt;&gt;"",IF($L25&gt;0,"ATENÇÃO · apontou em dia de "&amp;LOWER($AC25)&amp;" cadastrado","Exceção cadastrada · "&amp;$AC25)&amp;IF($AD25="",""," · "&amp;$AD25),IF($E25="Férias",IF($L25&gt;0,"ATENÇÃO · apontou estando de férias no cadastro","Férias no cadastro"),IF($Y25="Férias / afastamento","Afastamento · "&amp;($Z25+$AA25-1)&amp;" dias seguidos sem apontamento",IF($Y25="Folga trabalhada","ATENÇÃO · apontou em dia de folga da escala 5x2",IF($Y25="Folga",IF(AND($D25="5x2",OR(WEEKDAY($F25,2)=6,WEEKDAY($F25,2)=7)),"Folga de fim de semana da escala 5x2",IF(AND(OR($D25="6x1",$D25="FF 6x1"),WEEKDAY($F25,2)=6,FALSE()),"Folga de fim de semana · apontou no domingo anterior",IF(AND(OR($D25="6x1",$D25="FF 6x1"),WEEKDAY($F25,2)=7,AND($A25=$A24,$L24&gt;0)),"Folga de fim de semana · apontou no sábado",IF(AND(OR($D25="6x1",$D25="FF 6x1"),OR(WEEKDAY($F25,2)=6,WEEKDAY($F25,2)=7)),"Folga de fim de semana · sem apontamento no sábado nem no domingo","Folga prevista pelo ciclo")))),IF($Y25="Indeterminado (início da série)","Sem histórico anterior — informe o dia do ciclo no Cadastro",IF($Y25="Falta de registro",IF(OR(OR($D25="6x1",$D25="FF 6x1"),$D25="5x2"),"FALTA DE REGISTRO · dia útil da escala "&amp;$E25,"FALTA DE REGISTRO · dia "&amp;$W25&amp;" de "&amp;IFERROR(INDEX(Parâmetros!$B$39:$B$48,MATCH($E25,Parâmetros!$A$39:$A$48,0)),99)&amp;" do ciclo"),IF(OR($D25="6x1",$D25="FF 6x1"),IF(OR(AND(WEEKDAY($F25,2)=6,AND($A25=$A26,$L26&gt;0)),AND(WEEKDAY($F25,2)=7,AND($A25=$A24,$L24&gt;0))),"ATENÇÃO · apontou sábado e domingo no mesmo fim de semana",IF(OR(WEEKDAY($F25,2)=6,WEEKDAY($F25,2)=7),"Jornada de fim de semana do 6x1",IF(OR($H25&gt;=Parâmetros!$E$20,$H25&lt;Parâmetros!$E$19),"ATENÇÃO · 6x1 apontou fora do horário diurno","Jornada fixa do 6x1"))),IF($D25="5x2","Jornada fixa do 5x2",IF($D25="Folguista",IF($J25=$K25,"Evidência confirma sequência","DIVERGE · sequência "&amp;$J25&amp;" × evidência "&amp;$K25),IF($K25=$E25,"Evidência confirma cadastro","DIVERGE · cadastro "&amp;$E25&amp;" × evidência "&amp;$K25)))))))))))</f>
        <v>FALTA DE REGISTRO · dia 2 de 5 do ciclo</v>
      </c>
      <c r="W25" s="34">
        <f>IF(OR(OR($D25="6x1",$D25="FF 6x1"),$D25="5x2"),"",IF($AB25&lt;&gt;$AB24,IF(IFERROR(INDEX(Cadastro!$F$5:$F$243,$AB25),"")="",IF($L25&gt;0,1,0),IF(IFERROR(INDEX(Cadastro!$F$5:$F$243,$AB25),"")&lt;=IFERROR(INDEX(Parâmetros!$B$39:$B$48,MATCH($E25,Parâmetros!$A$39:$A$48,0)),99),IFERROR(INDEX(Cadastro!$F$5:$F$243,$AB25),""),0)),IF($L25&gt;0,IF(N($X24)&gt;0,1,N($W24)+1),IF(AND($L25=0,OR(N($W24)&gt;=IFERROR(INDEX(Parâmetros!$B$39:$B$48,MATCH($E25,Parâmetros!$A$39:$A$48,0)),99),AND(N($X24)&gt;0,N($X24)&lt;IFERROR(INDEX(Parâmetros!$C$39:$C$48,MATCH($E25,Parâmetros!$A$39:$A$48,0)),0)))),0,N($W24)+1))))</f>
        <v>2</v>
      </c>
      <c r="X25" s="34">
        <f>IF(OR(OR($D25="6x1",$D25="FF 6x1"),$D25="5x2"),"",IF($AB25&lt;&gt;$AB24,IF(IFERROR(INDEX(Cadastro!$F$5:$F$243,$AB25),"")="",0,IF(IFERROR(INDEX(Cadastro!$F$5:$F$243,$AB25),"")&gt;IFERROR(INDEX(Parâmetros!$B$39:$B$48,MATCH($E25,Parâmetros!$A$39:$A$48,0)),99),IFERROR(INDEX(Cadastro!$F$5:$F$243,$AB25),"")-IFERROR(INDEX(Parâmetros!$B$39:$B$48,MATCH($E25,Parâmetros!$A$39:$A$48,0)),99),0)),IF(AND($L25=0,OR(N($W24)&gt;=IFERROR(INDEX(Parâmetros!$B$39:$B$48,MATCH($E25,Parâmetros!$A$39:$A$48,0)),99),AND(N($X24)&gt;0,N($X24)&lt;IFERROR(INDEX(Parâmetros!$C$39:$C$48,MATCH($E25,Parâmetros!$A$39:$A$48,0)),0)))),N($X24)+1,0)))</f>
        <v>0</v>
      </c>
      <c r="Y25" t="str">
        <f>IF($AC25&lt;&gt;"",IF($L25&gt;0,$AC25&amp;" · com apontamento",$AC25),IF($E25="Férias",IF($L25&gt;0,"Férias · com apontamento","Férias (cadastro)"),IF(($Z25+$AA25-1)&gt;Parâmetros!$E$16,"Férias / afastamento",IF(AND($D25="5x2",OR(WEEKDAY($F25,2)=6,WEEKDAY($F25,2)=7)),IF($L25&gt;0,"Folga trabalhada","Folga"),IF($L25&gt;0,"Trabalhado",IF(OR(OR($D25="6x1",$D25="FF 6x1"),$D25="5x2"),IF(AND(OR($D25="6x1",$D25="FF 6x1"),OR(WEEKDAY($F25,2)=6,WEEKDAY($F25,2)=7)),"Folga","Falta de registro"),IF(AND($AB25&lt;&gt;$AB24,IFERROR(INDEX(Cadastro!$F$5:$F$243,$AB25),"")=""),"Indeterminado (início da série)",IF($X25&gt;0,"Folga","Falta de registro"))))))))</f>
        <v>Falta de registro</v>
      </c>
      <c r="Z25" s="34">
        <f>IF(OR($L25&gt;0,$F25&gt;Parâmetros!$E$14),0,IF($A25&lt;&gt;$A24,1,N($Z24)+1))</f>
        <v>0</v>
      </c>
      <c r="AA25" s="34">
        <f>IF(OR($L25&gt;0,$F25&gt;Parâmetros!$E$14),0,IF(OR($A25&lt;&gt;$A26,$F26&gt;Parâmetros!$E$14),1,N($AA26)+1))</f>
        <v>0</v>
      </c>
      <c r="AB25" s="31">
        <f>IFERROR(MATCH($A25&amp;"|"&amp;TEXT(_xlfn.MAXIFS(Cadastro!$E$5:$E$243,Cadastro!$A$5:$A$243,$A25,Cadastro!$E$5:$E$243,"&lt;="&amp;$F25),"yyyymmdd"),Cadastro!$I$5:$I$243,0),"")</f>
        <v>6</v>
      </c>
      <c r="AC25" t="str">
        <f>IFERROR(_xlfn.SINGLE(INDEX(Exceções!$D$5:$D$203,MATCH($A25&amp;"|"&amp;$F25,Exceções!$F$5:$F$203,0))),"")</f>
        <v/>
      </c>
      <c r="AD25" t="str">
        <f>IF($AC25="","",IFERROR(_xlfn.SINGLE(INDEX(Exceções!$E$5:$E$203,MATCH($A25&amp;"|"&amp;$F25,Exceções!$F$5:$F$203,0))),""))</f>
        <v/>
      </c>
    </row>
    <row r="26" spans="1:30" ht="15" hidden="1" customHeight="1" x14ac:dyDescent="0.25">
      <c r="A26" s="31">
        <v>9218</v>
      </c>
      <c r="B26" s="17" t="s">
        <v>41</v>
      </c>
      <c r="C26" s="17" t="str">
        <f>IFERROR(INDEX(Cadastro!$C$5:$C$243,$AB26),"NÃO INFORMADO")</f>
        <v>INS</v>
      </c>
      <c r="D26" s="17" t="str">
        <f>IFERROR(INDEX(Cadastro!$D$5:$D$243,$AB26),"")</f>
        <v>A</v>
      </c>
      <c r="E26" s="17" t="str">
        <f>IFERROR(INDEX(Cadastro!$G$5:$G$243,$AB26),"")</f>
        <v>A</v>
      </c>
      <c r="F26" s="29">
        <v>46324</v>
      </c>
      <c r="G26" s="32" t="str">
        <f t="shared" si="0"/>
        <v>qui</v>
      </c>
      <c r="H26" s="31" t="str">
        <f>IF($L26=0,"",_xlfn.MINIFS(Dados!$Q:$Q,Dados!$A:$A,$A26,Dados!$S:$S,$F26))</f>
        <v/>
      </c>
      <c r="I26" s="31" t="str">
        <f>IF($H26="","",_xlfn.MAXIFS(Dados!$R:$R,Dados!$A:$A,$A26,Dados!$S:$S,$F26))</f>
        <v/>
      </c>
      <c r="J26" s="32" t="str">
        <f>IF($D26&lt;&gt;"Folguista","",IFERROR(INDEX(Parâmetros!$D$52:$G$52,1,MIN(4,MAX(1,$W26))),""))</f>
        <v/>
      </c>
      <c r="K26" s="32" t="str">
        <f>IF(OR($AC26&lt;&gt;"",$Y26="Folga",$Y26="Folga trabalhada",$Y26="Férias (cadastro)",$Y26="Férias / afastamento",$Y26="Indeterminado (início da série)"),"",IF(OR($D26="6x1",$D26="FF 6x1"),IF(OR(WEEKDAY($F26,2)=6,WEEKDAY($F26,2)=7),"6x1 sáb/dom","6x1"),IF($D26="5x2","5x2",IF($H26="",IF($D26="Folguista",$J26,$E26),IF(OR($H26&gt;=Parâmetros!$E$18,$H26&lt;Parâmetros!$E$19),"C",IF($H26&lt;Parâmetros!$E$20,"A","B"))))))</f>
        <v>A</v>
      </c>
      <c r="L26" s="30">
        <f>SUMIFS(Dados!$E:$E,Dados!$A:$A,$A26,Dados!$S:$S,$F26)</f>
        <v>0</v>
      </c>
      <c r="M26" s="30">
        <f>IFERROR(INDEX(Parâmetros!$E$6:$E$11,MATCH($K26,Parâmetros!$A$6:$A$11,0)),"")</f>
        <v>7.58</v>
      </c>
      <c r="N26" s="33">
        <f t="shared" si="1"/>
        <v>0</v>
      </c>
      <c r="O26" s="33">
        <f>Parâmetros!$E$13</f>
        <v>0.8</v>
      </c>
      <c r="P26" s="32" t="str">
        <f>IF(OR($M26="",$F26&gt;Parâmetros!$E$14),"Não","Sim")</f>
        <v>Não</v>
      </c>
      <c r="Q26" s="32" t="str">
        <f t="shared" si="2"/>
        <v/>
      </c>
      <c r="R26" s="32" t="str">
        <f t="shared" si="3"/>
        <v/>
      </c>
      <c r="S26" s="30" t="str">
        <f t="shared" si="4"/>
        <v/>
      </c>
      <c r="T26" s="32" t="str">
        <f>IF($Q26&lt;&gt;"Sim","",IF($N26&gt;Parâmetros!$E$15,"Sim","Não"))</f>
        <v/>
      </c>
      <c r="U26" s="17" t="str">
        <f t="shared" si="5"/>
        <v>Fora da apuração</v>
      </c>
      <c r="V26" s="17" t="str">
        <f>IF($AC26&lt;&gt;"",IF($L26&gt;0,"ATENÇÃO · apontou em dia de "&amp;LOWER($AC26)&amp;" cadastrado","Exceção cadastrada · "&amp;$AC26)&amp;IF($AD26="",""," · "&amp;$AD26),IF($E26="Férias",IF($L26&gt;0,"ATENÇÃO · apontou estando de férias no cadastro","Férias no cadastro"),IF($Y26="Férias / afastamento","Afastamento · "&amp;($Z26+$AA26-1)&amp;" dias seguidos sem apontamento",IF($Y26="Folga trabalhada","ATENÇÃO · apontou em dia de folga da escala 5x2",IF($Y26="Folga",IF(AND($D26="5x2",OR(WEEKDAY($F26,2)=6,WEEKDAY($F26,2)=7)),"Folga de fim de semana da escala 5x2",IF(AND(OR($D26="6x1",$D26="FF 6x1"),WEEKDAY($F26,2)=6,FALSE()),"Folga de fim de semana · apontou no domingo anterior",IF(AND(OR($D26="6x1",$D26="FF 6x1"),WEEKDAY($F26,2)=7,AND($A26=$A25,$L25&gt;0)),"Folga de fim de semana · apontou no sábado",IF(AND(OR($D26="6x1",$D26="FF 6x1"),OR(WEEKDAY($F26,2)=6,WEEKDAY($F26,2)=7)),"Folga de fim de semana · sem apontamento no sábado nem no domingo","Folga prevista pelo ciclo")))),IF($Y26="Indeterminado (início da série)","Sem histórico anterior — informe o dia do ciclo no Cadastro",IF($Y26="Falta de registro",IF(OR(OR($D26="6x1",$D26="FF 6x1"),$D26="5x2"),"FALTA DE REGISTRO · dia útil da escala "&amp;$E26,"FALTA DE REGISTRO · dia "&amp;$W26&amp;" de "&amp;IFERROR(INDEX(Parâmetros!$B$39:$B$48,MATCH($E26,Parâmetros!$A$39:$A$48,0)),99)&amp;" do ciclo"),IF(OR($D26="6x1",$D26="FF 6x1"),IF(OR(AND(WEEKDAY($F26,2)=6,AND($A26=$A27,$L27&gt;0)),AND(WEEKDAY($F26,2)=7,AND($A26=$A25,$L25&gt;0))),"ATENÇÃO · apontou sábado e domingo no mesmo fim de semana",IF(OR(WEEKDAY($F26,2)=6,WEEKDAY($F26,2)=7),"Jornada de fim de semana do 6x1",IF(OR($H26&gt;=Parâmetros!$E$20,$H26&lt;Parâmetros!$E$19),"ATENÇÃO · 6x1 apontou fora do horário diurno","Jornada fixa do 6x1"))),IF($D26="5x2","Jornada fixa do 5x2",IF($D26="Folguista",IF($J26=$K26,"Evidência confirma sequência","DIVERGE · sequência "&amp;$J26&amp;" × evidência "&amp;$K26),IF($K26=$E26,"Evidência confirma cadastro","DIVERGE · cadastro "&amp;$E26&amp;" × evidência "&amp;$K26)))))))))))</f>
        <v>FALTA DE REGISTRO · dia 3 de 5 do ciclo</v>
      </c>
      <c r="W26" s="34">
        <f>IF(OR(OR($D26="6x1",$D26="FF 6x1"),$D26="5x2"),"",IF($AB26&lt;&gt;$AB25,IF(IFERROR(INDEX(Cadastro!$F$5:$F$243,$AB26),"")="",IF($L26&gt;0,1,0),IF(IFERROR(INDEX(Cadastro!$F$5:$F$243,$AB26),"")&lt;=IFERROR(INDEX(Parâmetros!$B$39:$B$48,MATCH($E26,Parâmetros!$A$39:$A$48,0)),99),IFERROR(INDEX(Cadastro!$F$5:$F$243,$AB26),""),0)),IF($L26&gt;0,IF(N($X25)&gt;0,1,N($W25)+1),IF(AND($L26=0,OR(N($W25)&gt;=IFERROR(INDEX(Parâmetros!$B$39:$B$48,MATCH($E26,Parâmetros!$A$39:$A$48,0)),99),AND(N($X25)&gt;0,N($X25)&lt;IFERROR(INDEX(Parâmetros!$C$39:$C$48,MATCH($E26,Parâmetros!$A$39:$A$48,0)),0)))),0,N($W25)+1))))</f>
        <v>3</v>
      </c>
      <c r="X26" s="34">
        <f>IF(OR(OR($D26="6x1",$D26="FF 6x1"),$D26="5x2"),"",IF($AB26&lt;&gt;$AB25,IF(IFERROR(INDEX(Cadastro!$F$5:$F$243,$AB26),"")="",0,IF(IFERROR(INDEX(Cadastro!$F$5:$F$243,$AB26),"")&gt;IFERROR(INDEX(Parâmetros!$B$39:$B$48,MATCH($E26,Parâmetros!$A$39:$A$48,0)),99),IFERROR(INDEX(Cadastro!$F$5:$F$243,$AB26),"")-IFERROR(INDEX(Parâmetros!$B$39:$B$48,MATCH($E26,Parâmetros!$A$39:$A$48,0)),99),0)),IF(AND($L26=0,OR(N($W25)&gt;=IFERROR(INDEX(Parâmetros!$B$39:$B$48,MATCH($E26,Parâmetros!$A$39:$A$48,0)),99),AND(N($X25)&gt;0,N($X25)&lt;IFERROR(INDEX(Parâmetros!$C$39:$C$48,MATCH($E26,Parâmetros!$A$39:$A$48,0)),0)))),N($X25)+1,0)))</f>
        <v>0</v>
      </c>
      <c r="Y26" t="str">
        <f>IF($AC26&lt;&gt;"",IF($L26&gt;0,$AC26&amp;" · com apontamento",$AC26),IF($E26="Férias",IF($L26&gt;0,"Férias · com apontamento","Férias (cadastro)"),IF(($Z26+$AA26-1)&gt;Parâmetros!$E$16,"Férias / afastamento",IF(AND($D26="5x2",OR(WEEKDAY($F26,2)=6,WEEKDAY($F26,2)=7)),IF($L26&gt;0,"Folga trabalhada","Folga"),IF($L26&gt;0,"Trabalhado",IF(OR(OR($D26="6x1",$D26="FF 6x1"),$D26="5x2"),IF(AND(OR($D26="6x1",$D26="FF 6x1"),OR(WEEKDAY($F26,2)=6,WEEKDAY($F26,2)=7)),"Folga","Falta de registro"),IF(AND($AB26&lt;&gt;$AB25,IFERROR(INDEX(Cadastro!$F$5:$F$243,$AB26),"")=""),"Indeterminado (início da série)",IF($X26&gt;0,"Folga","Falta de registro"))))))))</f>
        <v>Falta de registro</v>
      </c>
      <c r="Z26" s="34">
        <f>IF(OR($L26&gt;0,$F26&gt;Parâmetros!$E$14),0,IF($A26&lt;&gt;$A25,1,N($Z25)+1))</f>
        <v>0</v>
      </c>
      <c r="AA26" s="34">
        <f>IF(OR($L26&gt;0,$F26&gt;Parâmetros!$E$14),0,IF(OR($A26&lt;&gt;$A27,$F27&gt;Parâmetros!$E$14),1,N($AA27)+1))</f>
        <v>0</v>
      </c>
      <c r="AB26" s="31">
        <f>IFERROR(MATCH($A26&amp;"|"&amp;TEXT(_xlfn.MAXIFS(Cadastro!$E$5:$E$243,Cadastro!$A$5:$A$243,$A26,Cadastro!$E$5:$E$243,"&lt;="&amp;$F26),"yyyymmdd"),Cadastro!$I$5:$I$243,0),"")</f>
        <v>6</v>
      </c>
      <c r="AC26" t="str">
        <f>IFERROR(_xlfn.SINGLE(INDEX(Exceções!$D$5:$D$203,MATCH($A26&amp;"|"&amp;$F26,Exceções!$F$5:$F$203,0))),"")</f>
        <v/>
      </c>
      <c r="AD26" t="str">
        <f>IF($AC26="","",IFERROR(_xlfn.SINGLE(INDEX(Exceções!$E$5:$E$203,MATCH($A26&amp;"|"&amp;$F26,Exceções!$F$5:$F$203,0))),""))</f>
        <v/>
      </c>
    </row>
    <row r="27" spans="1:30" ht="15" hidden="1" customHeight="1" x14ac:dyDescent="0.25">
      <c r="A27" s="31">
        <v>9218</v>
      </c>
      <c r="B27" s="17" t="s">
        <v>41</v>
      </c>
      <c r="C27" s="17" t="str">
        <f>IFERROR(INDEX(Cadastro!$C$5:$C$243,$AB27),"NÃO INFORMADO")</f>
        <v>INS</v>
      </c>
      <c r="D27" s="17" t="str">
        <f>IFERROR(INDEX(Cadastro!$D$5:$D$243,$AB27),"")</f>
        <v>A</v>
      </c>
      <c r="E27" s="17" t="str">
        <f>IFERROR(INDEX(Cadastro!$G$5:$G$243,$AB27),"")</f>
        <v>A</v>
      </c>
      <c r="F27" s="29">
        <v>46325</v>
      </c>
      <c r="G27" s="32" t="str">
        <f t="shared" si="0"/>
        <v>sex</v>
      </c>
      <c r="H27" s="31" t="str">
        <f>IF($L27=0,"",_xlfn.MINIFS(Dados!$Q:$Q,Dados!$A:$A,$A27,Dados!$S:$S,$F27))</f>
        <v/>
      </c>
      <c r="I27" s="31" t="str">
        <f>IF($H27="","",_xlfn.MAXIFS(Dados!$R:$R,Dados!$A:$A,$A27,Dados!$S:$S,$F27))</f>
        <v/>
      </c>
      <c r="J27" s="32" t="str">
        <f>IF($D27&lt;&gt;"Folguista","",IFERROR(INDEX(Parâmetros!$D$52:$G$52,1,MIN(4,MAX(1,$W27))),""))</f>
        <v/>
      </c>
      <c r="K27" s="32" t="str">
        <f>IF(OR($AC27&lt;&gt;"",$Y27="Folga",$Y27="Folga trabalhada",$Y27="Férias (cadastro)",$Y27="Férias / afastamento",$Y27="Indeterminado (início da série)"),"",IF(OR($D27="6x1",$D27="FF 6x1"),IF(OR(WEEKDAY($F27,2)=6,WEEKDAY($F27,2)=7),"6x1 sáb/dom","6x1"),IF($D27="5x2","5x2",IF($H27="",IF($D27="Folguista",$J27,$E27),IF(OR($H27&gt;=Parâmetros!$E$18,$H27&lt;Parâmetros!$E$19),"C",IF($H27&lt;Parâmetros!$E$20,"A","B"))))))</f>
        <v>A</v>
      </c>
      <c r="L27" s="30">
        <f>SUMIFS(Dados!$E:$E,Dados!$A:$A,$A27,Dados!$S:$S,$F27)</f>
        <v>0</v>
      </c>
      <c r="M27" s="30">
        <f>IFERROR(INDEX(Parâmetros!$E$6:$E$11,MATCH($K27,Parâmetros!$A$6:$A$11,0)),"")</f>
        <v>7.58</v>
      </c>
      <c r="N27" s="33">
        <f t="shared" si="1"/>
        <v>0</v>
      </c>
      <c r="O27" s="33">
        <f>Parâmetros!$E$13</f>
        <v>0.8</v>
      </c>
      <c r="P27" s="32" t="str">
        <f>IF(OR($M27="",$F27&gt;Parâmetros!$E$14),"Não","Sim")</f>
        <v>Não</v>
      </c>
      <c r="Q27" s="32" t="str">
        <f t="shared" si="2"/>
        <v/>
      </c>
      <c r="R27" s="32" t="str">
        <f t="shared" si="3"/>
        <v/>
      </c>
      <c r="S27" s="30" t="str">
        <f t="shared" si="4"/>
        <v/>
      </c>
      <c r="T27" s="32" t="str">
        <f>IF($Q27&lt;&gt;"Sim","",IF($N27&gt;Parâmetros!$E$15,"Sim","Não"))</f>
        <v/>
      </c>
      <c r="U27" s="17" t="str">
        <f t="shared" si="5"/>
        <v>Fora da apuração</v>
      </c>
      <c r="V27" s="17" t="str">
        <f>IF($AC27&lt;&gt;"",IF($L27&gt;0,"ATENÇÃO · apontou em dia de "&amp;LOWER($AC27)&amp;" cadastrado","Exceção cadastrada · "&amp;$AC27)&amp;IF($AD27="",""," · "&amp;$AD27),IF($E27="Férias",IF($L27&gt;0,"ATENÇÃO · apontou estando de férias no cadastro","Férias no cadastro"),IF($Y27="Férias / afastamento","Afastamento · "&amp;($Z27+$AA27-1)&amp;" dias seguidos sem apontamento",IF($Y27="Folga trabalhada","ATENÇÃO · apontou em dia de folga da escala 5x2",IF($Y27="Folga",IF(AND($D27="5x2",OR(WEEKDAY($F27,2)=6,WEEKDAY($F27,2)=7)),"Folga de fim de semana da escala 5x2",IF(AND(OR($D27="6x1",$D27="FF 6x1"),WEEKDAY($F27,2)=6,FALSE()),"Folga de fim de semana · apontou no domingo anterior",IF(AND(OR($D27="6x1",$D27="FF 6x1"),WEEKDAY($F27,2)=7,AND($A27=$A26,$L26&gt;0)),"Folga de fim de semana · apontou no sábado",IF(AND(OR($D27="6x1",$D27="FF 6x1"),OR(WEEKDAY($F27,2)=6,WEEKDAY($F27,2)=7)),"Folga de fim de semana · sem apontamento no sábado nem no domingo","Folga prevista pelo ciclo")))),IF($Y27="Indeterminado (início da série)","Sem histórico anterior — informe o dia do ciclo no Cadastro",IF($Y27="Falta de registro",IF(OR(OR($D27="6x1",$D27="FF 6x1"),$D27="5x2"),"FALTA DE REGISTRO · dia útil da escala "&amp;$E27,"FALTA DE REGISTRO · dia "&amp;$W27&amp;" de "&amp;IFERROR(INDEX(Parâmetros!$B$39:$B$48,MATCH($E27,Parâmetros!$A$39:$A$48,0)),99)&amp;" do ciclo"),IF(OR($D27="6x1",$D27="FF 6x1"),IF(OR(AND(WEEKDAY($F27,2)=6,AND($A27=$A28,$L28&gt;0)),AND(WEEKDAY($F27,2)=7,AND($A27=$A26,$L26&gt;0))),"ATENÇÃO · apontou sábado e domingo no mesmo fim de semana",IF(OR(WEEKDAY($F27,2)=6,WEEKDAY($F27,2)=7),"Jornada de fim de semana do 6x1",IF(OR($H27&gt;=Parâmetros!$E$20,$H27&lt;Parâmetros!$E$19),"ATENÇÃO · 6x1 apontou fora do horário diurno","Jornada fixa do 6x1"))),IF($D27="5x2","Jornada fixa do 5x2",IF($D27="Folguista",IF($J27=$K27,"Evidência confirma sequência","DIVERGE · sequência "&amp;$J27&amp;" × evidência "&amp;$K27),IF($K27=$E27,"Evidência confirma cadastro","DIVERGE · cadastro "&amp;$E27&amp;" × evidência "&amp;$K27)))))))))))</f>
        <v>FALTA DE REGISTRO · dia 4 de 5 do ciclo</v>
      </c>
      <c r="W27" s="34">
        <f>IF(OR(OR($D27="6x1",$D27="FF 6x1"),$D27="5x2"),"",IF($AB27&lt;&gt;$AB26,IF(IFERROR(INDEX(Cadastro!$F$5:$F$243,$AB27),"")="",IF($L27&gt;0,1,0),IF(IFERROR(INDEX(Cadastro!$F$5:$F$243,$AB27),"")&lt;=IFERROR(INDEX(Parâmetros!$B$39:$B$48,MATCH($E27,Parâmetros!$A$39:$A$48,0)),99),IFERROR(INDEX(Cadastro!$F$5:$F$243,$AB27),""),0)),IF($L27&gt;0,IF(N($X26)&gt;0,1,N($W26)+1),IF(AND($L27=0,OR(N($W26)&gt;=IFERROR(INDEX(Parâmetros!$B$39:$B$48,MATCH($E27,Parâmetros!$A$39:$A$48,0)),99),AND(N($X26)&gt;0,N($X26)&lt;IFERROR(INDEX(Parâmetros!$C$39:$C$48,MATCH($E27,Parâmetros!$A$39:$A$48,0)),0)))),0,N($W26)+1))))</f>
        <v>4</v>
      </c>
      <c r="X27" s="34">
        <f>IF(OR(OR($D27="6x1",$D27="FF 6x1"),$D27="5x2"),"",IF($AB27&lt;&gt;$AB26,IF(IFERROR(INDEX(Cadastro!$F$5:$F$243,$AB27),"")="",0,IF(IFERROR(INDEX(Cadastro!$F$5:$F$243,$AB27),"")&gt;IFERROR(INDEX(Parâmetros!$B$39:$B$48,MATCH($E27,Parâmetros!$A$39:$A$48,0)),99),IFERROR(INDEX(Cadastro!$F$5:$F$243,$AB27),"")-IFERROR(INDEX(Parâmetros!$B$39:$B$48,MATCH($E27,Parâmetros!$A$39:$A$48,0)),99),0)),IF(AND($L27=0,OR(N($W26)&gt;=IFERROR(INDEX(Parâmetros!$B$39:$B$48,MATCH($E27,Parâmetros!$A$39:$A$48,0)),99),AND(N($X26)&gt;0,N($X26)&lt;IFERROR(INDEX(Parâmetros!$C$39:$C$48,MATCH($E27,Parâmetros!$A$39:$A$48,0)),0)))),N($X26)+1,0)))</f>
        <v>0</v>
      </c>
      <c r="Y27" t="str">
        <f>IF($AC27&lt;&gt;"",IF($L27&gt;0,$AC27&amp;" · com apontamento",$AC27),IF($E27="Férias",IF($L27&gt;0,"Férias · com apontamento","Férias (cadastro)"),IF(($Z27+$AA27-1)&gt;Parâmetros!$E$16,"Férias / afastamento",IF(AND($D27="5x2",OR(WEEKDAY($F27,2)=6,WEEKDAY($F27,2)=7)),IF($L27&gt;0,"Folga trabalhada","Folga"),IF($L27&gt;0,"Trabalhado",IF(OR(OR($D27="6x1",$D27="FF 6x1"),$D27="5x2"),IF(AND(OR($D27="6x1",$D27="FF 6x1"),OR(WEEKDAY($F27,2)=6,WEEKDAY($F27,2)=7)),"Folga","Falta de registro"),IF(AND($AB27&lt;&gt;$AB26,IFERROR(INDEX(Cadastro!$F$5:$F$243,$AB27),"")=""),"Indeterminado (início da série)",IF($X27&gt;0,"Folga","Falta de registro"))))))))</f>
        <v>Falta de registro</v>
      </c>
      <c r="Z27" s="34">
        <f>IF(OR($L27&gt;0,$F27&gt;Parâmetros!$E$14),0,IF($A27&lt;&gt;$A26,1,N($Z26)+1))</f>
        <v>0</v>
      </c>
      <c r="AA27" s="34">
        <f>IF(OR($L27&gt;0,$F27&gt;Parâmetros!$E$14),0,IF(OR($A27&lt;&gt;$A28,$F28&gt;Parâmetros!$E$14),1,N($AA28)+1))</f>
        <v>0</v>
      </c>
      <c r="AB27" s="31">
        <f>IFERROR(MATCH($A27&amp;"|"&amp;TEXT(_xlfn.MAXIFS(Cadastro!$E$5:$E$243,Cadastro!$A$5:$A$243,$A27,Cadastro!$E$5:$E$243,"&lt;="&amp;$F27),"yyyymmdd"),Cadastro!$I$5:$I$243,0),"")</f>
        <v>6</v>
      </c>
      <c r="AC27" t="str">
        <f>IFERROR(_xlfn.SINGLE(INDEX(Exceções!$D$5:$D$203,MATCH($A27&amp;"|"&amp;$F27,Exceções!$F$5:$F$203,0))),"")</f>
        <v/>
      </c>
      <c r="AD27" t="str">
        <f>IF($AC27="","",IFERROR(_xlfn.SINGLE(INDEX(Exceções!$E$5:$E$203,MATCH($A27&amp;"|"&amp;$F27,Exceções!$F$5:$F$203,0))),""))</f>
        <v/>
      </c>
    </row>
    <row r="28" spans="1:30" ht="15" hidden="1" customHeight="1" x14ac:dyDescent="0.25">
      <c r="A28" s="31">
        <v>9218</v>
      </c>
      <c r="B28" s="17" t="s">
        <v>41</v>
      </c>
      <c r="C28" s="17" t="str">
        <f>IFERROR(INDEX(Cadastro!$C$5:$C$243,$AB28),"NÃO INFORMADO")</f>
        <v>INS</v>
      </c>
      <c r="D28" s="17" t="str">
        <f>IFERROR(INDEX(Cadastro!$D$5:$D$243,$AB28),"")</f>
        <v>A</v>
      </c>
      <c r="E28" s="17" t="str">
        <f>IFERROR(INDEX(Cadastro!$G$5:$G$243,$AB28),"")</f>
        <v>A</v>
      </c>
      <c r="F28" s="29">
        <v>46326</v>
      </c>
      <c r="G28" s="32" t="str">
        <f t="shared" si="0"/>
        <v>sáb</v>
      </c>
      <c r="H28" s="31" t="str">
        <f>IF($L28=0,"",_xlfn.MINIFS(Dados!$Q:$Q,Dados!$A:$A,$A28,Dados!$S:$S,$F28))</f>
        <v/>
      </c>
      <c r="I28" s="31" t="str">
        <f>IF($H28="","",_xlfn.MAXIFS(Dados!$R:$R,Dados!$A:$A,$A28,Dados!$S:$S,$F28))</f>
        <v/>
      </c>
      <c r="J28" s="32" t="str">
        <f>IF($D28&lt;&gt;"Folguista","",IFERROR(INDEX(Parâmetros!$D$52:$G$52,1,MIN(4,MAX(1,$W28))),""))</f>
        <v/>
      </c>
      <c r="K28" s="32" t="str">
        <f>IF(OR($AC28&lt;&gt;"",$Y28="Folga",$Y28="Folga trabalhada",$Y28="Férias (cadastro)",$Y28="Férias / afastamento",$Y28="Indeterminado (início da série)"),"",IF(OR($D28="6x1",$D28="FF 6x1"),IF(OR(WEEKDAY($F28,2)=6,WEEKDAY($F28,2)=7),"6x1 sáb/dom","6x1"),IF($D28="5x2","5x2",IF($H28="",IF($D28="Folguista",$J28,$E28),IF(OR($H28&gt;=Parâmetros!$E$18,$H28&lt;Parâmetros!$E$19),"C",IF($H28&lt;Parâmetros!$E$20,"A","B"))))))</f>
        <v>A</v>
      </c>
      <c r="L28" s="30">
        <f>SUMIFS(Dados!$E:$E,Dados!$A:$A,$A28,Dados!$S:$S,$F28)</f>
        <v>0</v>
      </c>
      <c r="M28" s="30">
        <f>IFERROR(INDEX(Parâmetros!$E$6:$E$11,MATCH($K28,Parâmetros!$A$6:$A$11,0)),"")</f>
        <v>7.58</v>
      </c>
      <c r="N28" s="33">
        <f t="shared" si="1"/>
        <v>0</v>
      </c>
      <c r="O28" s="33">
        <f>Parâmetros!$E$13</f>
        <v>0.8</v>
      </c>
      <c r="P28" s="32" t="str">
        <f>IF(OR($M28="",$F28&gt;Parâmetros!$E$14),"Não","Sim")</f>
        <v>Não</v>
      </c>
      <c r="Q28" s="32" t="str">
        <f t="shared" si="2"/>
        <v/>
      </c>
      <c r="R28" s="32" t="str">
        <f t="shared" si="3"/>
        <v/>
      </c>
      <c r="S28" s="30" t="str">
        <f t="shared" si="4"/>
        <v/>
      </c>
      <c r="T28" s="32" t="str">
        <f>IF($Q28&lt;&gt;"Sim","",IF($N28&gt;Parâmetros!$E$15,"Sim","Não"))</f>
        <v/>
      </c>
      <c r="U28" s="17" t="str">
        <f t="shared" si="5"/>
        <v>Fora da apuração</v>
      </c>
      <c r="V28" s="17" t="str">
        <f>IF($AC28&lt;&gt;"",IF($L28&gt;0,"ATENÇÃO · apontou em dia de "&amp;LOWER($AC28)&amp;" cadastrado","Exceção cadastrada · "&amp;$AC28)&amp;IF($AD28="",""," · "&amp;$AD28),IF($E28="Férias",IF($L28&gt;0,"ATENÇÃO · apontou estando de férias no cadastro","Férias no cadastro"),IF($Y28="Férias / afastamento","Afastamento · "&amp;($Z28+$AA28-1)&amp;" dias seguidos sem apontamento",IF($Y28="Folga trabalhada","ATENÇÃO · apontou em dia de folga da escala 5x2",IF($Y28="Folga",IF(AND($D28="5x2",OR(WEEKDAY($F28,2)=6,WEEKDAY($F28,2)=7)),"Folga de fim de semana da escala 5x2",IF(AND(OR($D28="6x1",$D28="FF 6x1"),WEEKDAY($F28,2)=6,FALSE()),"Folga de fim de semana · apontou no domingo anterior",IF(AND(OR($D28="6x1",$D28="FF 6x1"),WEEKDAY($F28,2)=7,AND($A28=$A27,$L27&gt;0)),"Folga de fim de semana · apontou no sábado",IF(AND(OR($D28="6x1",$D28="FF 6x1"),OR(WEEKDAY($F28,2)=6,WEEKDAY($F28,2)=7)),"Folga de fim de semana · sem apontamento no sábado nem no domingo","Folga prevista pelo ciclo")))),IF($Y28="Indeterminado (início da série)","Sem histórico anterior — informe o dia do ciclo no Cadastro",IF($Y28="Falta de registro",IF(OR(OR($D28="6x1",$D28="FF 6x1"),$D28="5x2"),"FALTA DE REGISTRO · dia útil da escala "&amp;$E28,"FALTA DE REGISTRO · dia "&amp;$W28&amp;" de "&amp;IFERROR(INDEX(Parâmetros!$B$39:$B$48,MATCH($E28,Parâmetros!$A$39:$A$48,0)),99)&amp;" do ciclo"),IF(OR($D28="6x1",$D28="FF 6x1"),IF(OR(AND(WEEKDAY($F28,2)=6,AND($A28=$A29,$L29&gt;0)),AND(WEEKDAY($F28,2)=7,AND($A28=$A27,$L27&gt;0))),"ATENÇÃO · apontou sábado e domingo no mesmo fim de semana",IF(OR(WEEKDAY($F28,2)=6,WEEKDAY($F28,2)=7),"Jornada de fim de semana do 6x1",IF(OR($H28&gt;=Parâmetros!$E$20,$H28&lt;Parâmetros!$E$19),"ATENÇÃO · 6x1 apontou fora do horário diurno","Jornada fixa do 6x1"))),IF($D28="5x2","Jornada fixa do 5x2",IF($D28="Folguista",IF($J28=$K28,"Evidência confirma sequência","DIVERGE · sequência "&amp;$J28&amp;" × evidência "&amp;$K28),IF($K28=$E28,"Evidência confirma cadastro","DIVERGE · cadastro "&amp;$E28&amp;" × evidência "&amp;$K28)))))))))))</f>
        <v>FALTA DE REGISTRO · dia 5 de 5 do ciclo</v>
      </c>
      <c r="W28" s="34">
        <f>IF(OR(OR($D28="6x1",$D28="FF 6x1"),$D28="5x2"),"",IF($AB28&lt;&gt;$AB27,IF(IFERROR(INDEX(Cadastro!$F$5:$F$243,$AB28),"")="",IF($L28&gt;0,1,0),IF(IFERROR(INDEX(Cadastro!$F$5:$F$243,$AB28),"")&lt;=IFERROR(INDEX(Parâmetros!$B$39:$B$48,MATCH($E28,Parâmetros!$A$39:$A$48,0)),99),IFERROR(INDEX(Cadastro!$F$5:$F$243,$AB28),""),0)),IF($L28&gt;0,IF(N($X27)&gt;0,1,N($W27)+1),IF(AND($L28=0,OR(N($W27)&gt;=IFERROR(INDEX(Parâmetros!$B$39:$B$48,MATCH($E28,Parâmetros!$A$39:$A$48,0)),99),AND(N($X27)&gt;0,N($X27)&lt;IFERROR(INDEX(Parâmetros!$C$39:$C$48,MATCH($E28,Parâmetros!$A$39:$A$48,0)),0)))),0,N($W27)+1))))</f>
        <v>5</v>
      </c>
      <c r="X28" s="34">
        <f>IF(OR(OR($D28="6x1",$D28="FF 6x1"),$D28="5x2"),"",IF($AB28&lt;&gt;$AB27,IF(IFERROR(INDEX(Cadastro!$F$5:$F$243,$AB28),"")="",0,IF(IFERROR(INDEX(Cadastro!$F$5:$F$243,$AB28),"")&gt;IFERROR(INDEX(Parâmetros!$B$39:$B$48,MATCH($E28,Parâmetros!$A$39:$A$48,0)),99),IFERROR(INDEX(Cadastro!$F$5:$F$243,$AB28),"")-IFERROR(INDEX(Parâmetros!$B$39:$B$48,MATCH($E28,Parâmetros!$A$39:$A$48,0)),99),0)),IF(AND($L28=0,OR(N($W27)&gt;=IFERROR(INDEX(Parâmetros!$B$39:$B$48,MATCH($E28,Parâmetros!$A$39:$A$48,0)),99),AND(N($X27)&gt;0,N($X27)&lt;IFERROR(INDEX(Parâmetros!$C$39:$C$48,MATCH($E28,Parâmetros!$A$39:$A$48,0)),0)))),N($X27)+1,0)))</f>
        <v>0</v>
      </c>
      <c r="Y28" t="str">
        <f>IF($AC28&lt;&gt;"",IF($L28&gt;0,$AC28&amp;" · com apontamento",$AC28),IF($E28="Férias",IF($L28&gt;0,"Férias · com apontamento","Férias (cadastro)"),IF(($Z28+$AA28-1)&gt;Parâmetros!$E$16,"Férias / afastamento",IF(AND($D28="5x2",OR(WEEKDAY($F28,2)=6,WEEKDAY($F28,2)=7)),IF($L28&gt;0,"Folga trabalhada","Folga"),IF($L28&gt;0,"Trabalhado",IF(OR(OR($D28="6x1",$D28="FF 6x1"),$D28="5x2"),IF(AND(OR($D28="6x1",$D28="FF 6x1"),OR(WEEKDAY($F28,2)=6,WEEKDAY($F28,2)=7)),"Folga","Falta de registro"),IF(AND($AB28&lt;&gt;$AB27,IFERROR(INDEX(Cadastro!$F$5:$F$243,$AB28),"")=""),"Indeterminado (início da série)",IF($X28&gt;0,"Folga","Falta de registro"))))))))</f>
        <v>Falta de registro</v>
      </c>
      <c r="Z28" s="34">
        <f>IF(OR($L28&gt;0,$F28&gt;Parâmetros!$E$14),0,IF($A28&lt;&gt;$A27,1,N($Z27)+1))</f>
        <v>0</v>
      </c>
      <c r="AA28" s="34">
        <f>IF(OR($L28&gt;0,$F28&gt;Parâmetros!$E$14),0,IF(OR($A28&lt;&gt;$A29,$F29&gt;Parâmetros!$E$14),1,N($AA29)+1))</f>
        <v>0</v>
      </c>
      <c r="AB28" s="31">
        <f>IFERROR(MATCH($A28&amp;"|"&amp;TEXT(_xlfn.MAXIFS(Cadastro!$E$5:$E$243,Cadastro!$A$5:$A$243,$A28,Cadastro!$E$5:$E$243,"&lt;="&amp;$F28),"yyyymmdd"),Cadastro!$I$5:$I$243,0),"")</f>
        <v>6</v>
      </c>
      <c r="AC28" t="str">
        <f>IFERROR(_xlfn.SINGLE(INDEX(Exceções!$D$5:$D$203,MATCH($A28&amp;"|"&amp;$F28,Exceções!$F$5:$F$203,0))),"")</f>
        <v/>
      </c>
      <c r="AD28" t="str">
        <f>IF($AC28="","",IFERROR(_xlfn.SINGLE(INDEX(Exceções!$E$5:$E$203,MATCH($A28&amp;"|"&amp;$F28,Exceções!$F$5:$F$203,0))),""))</f>
        <v/>
      </c>
    </row>
    <row r="29" spans="1:30" ht="15" hidden="1" customHeight="1" x14ac:dyDescent="0.25">
      <c r="A29" s="31">
        <v>9218</v>
      </c>
      <c r="B29" s="17" t="s">
        <v>41</v>
      </c>
      <c r="C29" s="17" t="str">
        <f>IFERROR(INDEX(Cadastro!$C$5:$C$243,$AB29),"NÃO INFORMADO")</f>
        <v>INS</v>
      </c>
      <c r="D29" s="17" t="str">
        <f>IFERROR(INDEX(Cadastro!$D$5:$D$243,$AB29),"")</f>
        <v>A</v>
      </c>
      <c r="E29" s="17" t="str">
        <f>IFERROR(INDEX(Cadastro!$G$5:$G$243,$AB29),"")</f>
        <v>A</v>
      </c>
      <c r="F29" s="29">
        <v>46327</v>
      </c>
      <c r="G29" s="32" t="str">
        <f t="shared" si="0"/>
        <v>dom</v>
      </c>
      <c r="H29" s="31" t="str">
        <f>IF($L29=0,"",_xlfn.MINIFS(Dados!$Q:$Q,Dados!$A:$A,$A29,Dados!$S:$S,$F29))</f>
        <v/>
      </c>
      <c r="I29" s="31" t="str">
        <f>IF($H29="","",_xlfn.MAXIFS(Dados!$R:$R,Dados!$A:$A,$A29,Dados!$S:$S,$F29))</f>
        <v/>
      </c>
      <c r="J29" s="32" t="str">
        <f>IF($D29&lt;&gt;"Folguista","",IFERROR(INDEX(Parâmetros!$D$52:$G$52,1,MIN(4,MAX(1,$W29))),""))</f>
        <v/>
      </c>
      <c r="K29" s="32" t="str">
        <f>IF(OR($AC29&lt;&gt;"",$Y29="Folga",$Y29="Folga trabalhada",$Y29="Férias (cadastro)",$Y29="Férias / afastamento",$Y29="Indeterminado (início da série)"),"",IF(OR($D29="6x1",$D29="FF 6x1"),IF(OR(WEEKDAY($F29,2)=6,WEEKDAY($F29,2)=7),"6x1 sáb/dom","6x1"),IF($D29="5x2","5x2",IF($H29="",IF($D29="Folguista",$J29,$E29),IF(OR($H29&gt;=Parâmetros!$E$18,$H29&lt;Parâmetros!$E$19),"C",IF($H29&lt;Parâmetros!$E$20,"A","B"))))))</f>
        <v/>
      </c>
      <c r="L29" s="30">
        <f>SUMIFS(Dados!$E:$E,Dados!$A:$A,$A29,Dados!$S:$S,$F29)</f>
        <v>0</v>
      </c>
      <c r="M29" s="30" t="str">
        <f>IFERROR(INDEX(Parâmetros!$E$6:$E$11,MATCH($K29,Parâmetros!$A$6:$A$11,0)),"")</f>
        <v/>
      </c>
      <c r="N29" s="33" t="str">
        <f t="shared" si="1"/>
        <v/>
      </c>
      <c r="O29" s="33">
        <f>Parâmetros!$E$13</f>
        <v>0.8</v>
      </c>
      <c r="P29" s="32" t="str">
        <f>IF(OR($M29="",$F29&gt;Parâmetros!$E$14),"Não","Sim")</f>
        <v>Não</v>
      </c>
      <c r="Q29" s="32" t="str">
        <f t="shared" si="2"/>
        <v/>
      </c>
      <c r="R29" s="32" t="str">
        <f t="shared" si="3"/>
        <v/>
      </c>
      <c r="S29" s="30" t="str">
        <f t="shared" si="4"/>
        <v/>
      </c>
      <c r="T29" s="32" t="str">
        <f>IF($Q29&lt;&gt;"Sim","",IF($N29&gt;Parâmetros!$E$15,"Sim","Não"))</f>
        <v/>
      </c>
      <c r="U29" s="17" t="str">
        <f t="shared" si="5"/>
        <v>Folga</v>
      </c>
      <c r="V29" s="17" t="str">
        <f>IF($AC29&lt;&gt;"",IF($L29&gt;0,"ATENÇÃO · apontou em dia de "&amp;LOWER($AC29)&amp;" cadastrado","Exceção cadastrada · "&amp;$AC29)&amp;IF($AD29="",""," · "&amp;$AD29),IF($E29="Férias",IF($L29&gt;0,"ATENÇÃO · apontou estando de férias no cadastro","Férias no cadastro"),IF($Y29="Férias / afastamento","Afastamento · "&amp;($Z29+$AA29-1)&amp;" dias seguidos sem apontamento",IF($Y29="Folga trabalhada","ATENÇÃO · apontou em dia de folga da escala 5x2",IF($Y29="Folga",IF(AND($D29="5x2",OR(WEEKDAY($F29,2)=6,WEEKDAY($F29,2)=7)),"Folga de fim de semana da escala 5x2",IF(AND(OR($D29="6x1",$D29="FF 6x1"),WEEKDAY($F29,2)=6,FALSE()),"Folga de fim de semana · apontou no domingo anterior",IF(AND(OR($D29="6x1",$D29="FF 6x1"),WEEKDAY($F29,2)=7,AND($A29=$A28,$L28&gt;0)),"Folga de fim de semana · apontou no sábado",IF(AND(OR($D29="6x1",$D29="FF 6x1"),OR(WEEKDAY($F29,2)=6,WEEKDAY($F29,2)=7)),"Folga de fim de semana · sem apontamento no sábado nem no domingo","Folga prevista pelo ciclo")))),IF($Y29="Indeterminado (início da série)","Sem histórico anterior — informe o dia do ciclo no Cadastro",IF($Y29="Falta de registro",IF(OR(OR($D29="6x1",$D29="FF 6x1"),$D29="5x2"),"FALTA DE REGISTRO · dia útil da escala "&amp;$E29,"FALTA DE REGISTRO · dia "&amp;$W29&amp;" de "&amp;IFERROR(INDEX(Parâmetros!$B$39:$B$48,MATCH($E29,Parâmetros!$A$39:$A$48,0)),99)&amp;" do ciclo"),IF(OR($D29="6x1",$D29="FF 6x1"),IF(OR(AND(WEEKDAY($F29,2)=6,AND($A29=$A30,$L30&gt;0)),AND(WEEKDAY($F29,2)=7,AND($A29=$A28,$L28&gt;0))),"ATENÇÃO · apontou sábado e domingo no mesmo fim de semana",IF(OR(WEEKDAY($F29,2)=6,WEEKDAY($F29,2)=7),"Jornada de fim de semana do 6x1",IF(OR($H29&gt;=Parâmetros!$E$20,$H29&lt;Parâmetros!$E$19),"ATENÇÃO · 6x1 apontou fora do horário diurno","Jornada fixa do 6x1"))),IF($D29="5x2","Jornada fixa do 5x2",IF($D29="Folguista",IF($J29=$K29,"Evidência confirma sequência","DIVERGE · sequência "&amp;$J29&amp;" × evidência "&amp;$K29),IF($K29=$E29,"Evidência confirma cadastro","DIVERGE · cadastro "&amp;$E29&amp;" × evidência "&amp;$K29)))))))))))</f>
        <v>Folga prevista pelo ciclo</v>
      </c>
      <c r="W29" s="34">
        <f>IF(OR(OR($D29="6x1",$D29="FF 6x1"),$D29="5x2"),"",IF($AB29&lt;&gt;$AB28,IF(IFERROR(INDEX(Cadastro!$F$5:$F$243,$AB29),"")="",IF($L29&gt;0,1,0),IF(IFERROR(INDEX(Cadastro!$F$5:$F$243,$AB29),"")&lt;=IFERROR(INDEX(Parâmetros!$B$39:$B$48,MATCH($E29,Parâmetros!$A$39:$A$48,0)),99),IFERROR(INDEX(Cadastro!$F$5:$F$243,$AB29),""),0)),IF($L29&gt;0,IF(N($X28)&gt;0,1,N($W28)+1),IF(AND($L29=0,OR(N($W28)&gt;=IFERROR(INDEX(Parâmetros!$B$39:$B$48,MATCH($E29,Parâmetros!$A$39:$A$48,0)),99),AND(N($X28)&gt;0,N($X28)&lt;IFERROR(INDEX(Parâmetros!$C$39:$C$48,MATCH($E29,Parâmetros!$A$39:$A$48,0)),0)))),0,N($W28)+1))))</f>
        <v>0</v>
      </c>
      <c r="X29" s="34">
        <f>IF(OR(OR($D29="6x1",$D29="FF 6x1"),$D29="5x2"),"",IF($AB29&lt;&gt;$AB28,IF(IFERROR(INDEX(Cadastro!$F$5:$F$243,$AB29),"")="",0,IF(IFERROR(INDEX(Cadastro!$F$5:$F$243,$AB29),"")&gt;IFERROR(INDEX(Parâmetros!$B$39:$B$48,MATCH($E29,Parâmetros!$A$39:$A$48,0)),99),IFERROR(INDEX(Cadastro!$F$5:$F$243,$AB29),"")-IFERROR(INDEX(Parâmetros!$B$39:$B$48,MATCH($E29,Parâmetros!$A$39:$A$48,0)),99),0)),IF(AND($L29=0,OR(N($W28)&gt;=IFERROR(INDEX(Parâmetros!$B$39:$B$48,MATCH($E29,Parâmetros!$A$39:$A$48,0)),99),AND(N($X28)&gt;0,N($X28)&lt;IFERROR(INDEX(Parâmetros!$C$39:$C$48,MATCH($E29,Parâmetros!$A$39:$A$48,0)),0)))),N($X28)+1,0)))</f>
        <v>1</v>
      </c>
      <c r="Y29" t="str">
        <f>IF($AC29&lt;&gt;"",IF($L29&gt;0,$AC29&amp;" · com apontamento",$AC29),IF($E29="Férias",IF($L29&gt;0,"Férias · com apontamento","Férias (cadastro)"),IF(($Z29+$AA29-1)&gt;Parâmetros!$E$16,"Férias / afastamento",IF(AND($D29="5x2",OR(WEEKDAY($F29,2)=6,WEEKDAY($F29,2)=7)),IF($L29&gt;0,"Folga trabalhada","Folga"),IF($L29&gt;0,"Trabalhado",IF(OR(OR($D29="6x1",$D29="FF 6x1"),$D29="5x2"),IF(AND(OR($D29="6x1",$D29="FF 6x1"),OR(WEEKDAY($F29,2)=6,WEEKDAY($F29,2)=7)),"Folga","Falta de registro"),IF(AND($AB29&lt;&gt;$AB28,IFERROR(INDEX(Cadastro!$F$5:$F$243,$AB29),"")=""),"Indeterminado (início da série)",IF($X29&gt;0,"Folga","Falta de registro"))))))))</f>
        <v>Folga</v>
      </c>
      <c r="Z29" s="34">
        <f>IF(OR($L29&gt;0,$F29&gt;Parâmetros!$E$14),0,IF($A29&lt;&gt;$A28,1,N($Z28)+1))</f>
        <v>0</v>
      </c>
      <c r="AA29" s="34">
        <f>IF(OR($L29&gt;0,$F29&gt;Parâmetros!$E$14),0,IF(OR($A29&lt;&gt;$A30,$F30&gt;Parâmetros!$E$14),1,N($AA30)+1))</f>
        <v>0</v>
      </c>
      <c r="AB29" s="31">
        <f>IFERROR(MATCH($A29&amp;"|"&amp;TEXT(_xlfn.MAXIFS(Cadastro!$E$5:$E$243,Cadastro!$A$5:$A$243,$A29,Cadastro!$E$5:$E$243,"&lt;="&amp;$F29),"yyyymmdd"),Cadastro!$I$5:$I$243,0),"")</f>
        <v>6</v>
      </c>
      <c r="AC29" t="str">
        <f>IFERROR(_xlfn.SINGLE(INDEX(Exceções!$D$5:$D$203,MATCH($A29&amp;"|"&amp;$F29,Exceções!$F$5:$F$203,0))),"")</f>
        <v/>
      </c>
      <c r="AD29" t="str">
        <f>IF($AC29="","",IFERROR(_xlfn.SINGLE(INDEX(Exceções!$E$5:$E$203,MATCH($A29&amp;"|"&amp;$F29,Exceções!$F$5:$F$203,0))),""))</f>
        <v/>
      </c>
    </row>
    <row r="30" spans="1:30" ht="15" hidden="1" customHeight="1" x14ac:dyDescent="0.25">
      <c r="A30" s="31">
        <v>11352</v>
      </c>
      <c r="B30" s="17" t="s">
        <v>52</v>
      </c>
      <c r="C30" s="17" t="str">
        <f>IFERROR(INDEX(Cadastro!$C$5:$C$243,$AB30),"NÃO INFORMADO")</f>
        <v>MEC</v>
      </c>
      <c r="D30" s="17" t="str">
        <f>IFERROR(INDEX(Cadastro!$D$5:$D$243,$AB30),"")</f>
        <v>6x1</v>
      </c>
      <c r="E30" s="17" t="str">
        <f>IFERROR(INDEX(Cadastro!$G$5:$G$243,$AB30),"")</f>
        <v>6x1</v>
      </c>
      <c r="F30" s="29">
        <v>46300</v>
      </c>
      <c r="G30" s="32" t="str">
        <f t="shared" si="0"/>
        <v>seg</v>
      </c>
      <c r="H30" s="31">
        <f>IF($L30=0,"",_xlfn.MINIFS(Dados!$Q:$Q,Dados!$A:$A,$A30,Dados!$S:$S,$F30))</f>
        <v>447</v>
      </c>
      <c r="I30" s="31">
        <f>IF($H30="","",_xlfn.MAXIFS(Dados!$R:$R,Dados!$A:$A,$A30,Dados!$S:$S,$F30))</f>
        <v>994</v>
      </c>
      <c r="J30" s="32" t="str">
        <f>IF($D30&lt;&gt;"Folguista","",IFERROR(INDEX(Parâmetros!$D$52:$G$52,1,MIN(4,MAX(1,$W30))),""))</f>
        <v/>
      </c>
      <c r="K30" s="32" t="str">
        <f>IF(OR($AC30&lt;&gt;"",$Y30="Folga",$Y30="Folga trabalhada",$Y30="Férias (cadastro)",$Y30="Férias / afastamento",$Y30="Indeterminado (início da série)"),"",IF(OR($D30="6x1",$D30="FF 6x1"),IF(OR(WEEKDAY($F30,2)=6,WEEKDAY($F30,2)=7),"6x1 sáb/dom","6x1"),IF($D30="5x2","5x2",IF($H30="",IF($D30="Folguista",$J30,$E30),IF(OR($H30&gt;=Parâmetros!$E$18,$H30&lt;Parâmetros!$E$19),"C",IF($H30&lt;Parâmetros!$E$20,"A","B"))))))</f>
        <v>6x1</v>
      </c>
      <c r="L30" s="30">
        <f>SUMIFS(Dados!$E:$E,Dados!$A:$A,$A30,Dados!$S:$S,$F30)</f>
        <v>8.0500000000000007</v>
      </c>
      <c r="M30" s="30">
        <f>IFERROR(INDEX(Parâmetros!$E$6:$E$11,MATCH($K30,Parâmetros!$A$6:$A$11,0)),"")</f>
        <v>8.8000000000000007</v>
      </c>
      <c r="N30" s="33">
        <f t="shared" si="1"/>
        <v>0.91477272727272729</v>
      </c>
      <c r="O30" s="33">
        <f>Parâmetros!$E$13</f>
        <v>0.8</v>
      </c>
      <c r="P30" s="32" t="str">
        <f>IF(OR($M30="",$F30&gt;Parâmetros!$E$14),"Não","Sim")</f>
        <v>Sim</v>
      </c>
      <c r="Q30" s="32" t="str">
        <f t="shared" si="2"/>
        <v>Sim</v>
      </c>
      <c r="R30" s="32" t="str">
        <f t="shared" si="3"/>
        <v>Sim</v>
      </c>
      <c r="S30" s="30">
        <f t="shared" si="4"/>
        <v>0</v>
      </c>
      <c r="T30" s="32" t="str">
        <f>IF($Q30&lt;&gt;"Sim","",IF($N30&gt;Parâmetros!$E$15,"Sim","Não"))</f>
        <v>Não</v>
      </c>
      <c r="U30" s="17" t="str">
        <f t="shared" si="5"/>
        <v>Na meta</v>
      </c>
      <c r="V30" s="17" t="str">
        <f>IF($AC30&lt;&gt;"",IF($L30&gt;0,"ATENÇÃO · apontou em dia de "&amp;LOWER($AC30)&amp;" cadastrado","Exceção cadastrada · "&amp;$AC30)&amp;IF($AD30="",""," · "&amp;$AD30),IF($E30="Férias",IF($L30&gt;0,"ATENÇÃO · apontou estando de férias no cadastro","Férias no cadastro"),IF($Y30="Férias / afastamento","Afastamento · "&amp;($Z30+$AA30-1)&amp;" dias seguidos sem apontamento",IF($Y30="Folga trabalhada","ATENÇÃO · apontou em dia de folga da escala 5x2",IF($Y30="Folga",IF(AND($D30="5x2",OR(WEEKDAY($F30,2)=6,WEEKDAY($F30,2)=7)),"Folga de fim de semana da escala 5x2",IF(AND(OR($D30="6x1",$D30="FF 6x1"),WEEKDAY($F30,2)=6,FALSE()),"Folga de fim de semana · apontou no domingo anterior",IF(AND(OR($D30="6x1",$D30="FF 6x1"),WEEKDAY($F30,2)=7,AND($A30=$A29,$L29&gt;0)),"Folga de fim de semana · apontou no sábado",IF(AND(OR($D30="6x1",$D30="FF 6x1"),OR(WEEKDAY($F30,2)=6,WEEKDAY($F30,2)=7)),"Folga de fim de semana · sem apontamento no sábado nem no domingo","Folga prevista pelo ciclo")))),IF($Y30="Indeterminado (início da série)","Sem histórico anterior — informe o dia do ciclo no Cadastro",IF($Y30="Falta de registro",IF(OR(OR($D30="6x1",$D30="FF 6x1"),$D30="5x2"),"FALTA DE REGISTRO · dia útil da escala "&amp;$E30,"FALTA DE REGISTRO · dia "&amp;$W30&amp;" de "&amp;IFERROR(INDEX(Parâmetros!$B$39:$B$48,MATCH($E30,Parâmetros!$A$39:$A$48,0)),99)&amp;" do ciclo"),IF(OR($D30="6x1",$D30="FF 6x1"),IF(OR(AND(WEEKDAY($F30,2)=6,AND($A30=$A31,$L31&gt;0)),AND(WEEKDAY($F30,2)=7,AND($A30=$A29,$L29&gt;0))),"ATENÇÃO · apontou sábado e domingo no mesmo fim de semana",IF(OR(WEEKDAY($F30,2)=6,WEEKDAY($F30,2)=7),"Jornada de fim de semana do 6x1",IF(OR($H30&gt;=Parâmetros!$E$20,$H30&lt;Parâmetros!$E$19),"ATENÇÃO · 6x1 apontou fora do horário diurno","Jornada fixa do 6x1"))),IF($D30="5x2","Jornada fixa do 5x2",IF($D30="Folguista",IF($J30=$K30,"Evidência confirma sequência","DIVERGE · sequência "&amp;$J30&amp;" × evidência "&amp;$K30),IF($K30=$E30,"Evidência confirma cadastro","DIVERGE · cadastro "&amp;$E30&amp;" × evidência "&amp;$K30)))))))))))</f>
        <v>Jornada fixa do 6x1</v>
      </c>
      <c r="W30" s="34" t="str">
        <f>IF(OR(OR($D30="6x1",$D30="FF 6x1"),$D30="5x2"),"",IF($AB30&lt;&gt;$AB29,IF(IFERROR(INDEX(Cadastro!$F$5:$F$243,$AB30),"")="",IF($L30&gt;0,1,0),IF(IFERROR(INDEX(Cadastro!$F$5:$F$243,$AB30),"")&lt;=IFERROR(INDEX(Parâmetros!$B$39:$B$48,MATCH($E30,Parâmetros!$A$39:$A$48,0)),99),IFERROR(INDEX(Cadastro!$F$5:$F$243,$AB30),""),0)),IF($L30&gt;0,IF(N($X29)&gt;0,1,N($W29)+1),IF(AND($L30=0,OR(N($W29)&gt;=IFERROR(INDEX(Parâmetros!$B$39:$B$48,MATCH($E30,Parâmetros!$A$39:$A$48,0)),99),AND(N($X29)&gt;0,N($X29)&lt;IFERROR(INDEX(Parâmetros!$C$39:$C$48,MATCH($E30,Parâmetros!$A$39:$A$48,0)),0)))),0,N($W29)+1))))</f>
        <v/>
      </c>
      <c r="X30" s="34" t="str">
        <f>IF(OR(OR($D30="6x1",$D30="FF 6x1"),$D30="5x2"),"",IF($AB30&lt;&gt;$AB29,IF(IFERROR(INDEX(Cadastro!$F$5:$F$243,$AB30),"")="",0,IF(IFERROR(INDEX(Cadastro!$F$5:$F$243,$AB30),"")&gt;IFERROR(INDEX(Parâmetros!$B$39:$B$48,MATCH($E30,Parâmetros!$A$39:$A$48,0)),99),IFERROR(INDEX(Cadastro!$F$5:$F$243,$AB30),"")-IFERROR(INDEX(Parâmetros!$B$39:$B$48,MATCH($E30,Parâmetros!$A$39:$A$48,0)),99),0)),IF(AND($L30=0,OR(N($W29)&gt;=IFERROR(INDEX(Parâmetros!$B$39:$B$48,MATCH($E30,Parâmetros!$A$39:$A$48,0)),99),AND(N($X29)&gt;0,N($X29)&lt;IFERROR(INDEX(Parâmetros!$C$39:$C$48,MATCH($E30,Parâmetros!$A$39:$A$48,0)),0)))),N($X29)+1,0)))</f>
        <v/>
      </c>
      <c r="Y30" t="str">
        <f>IF($AC30&lt;&gt;"",IF($L30&gt;0,$AC30&amp;" · com apontamento",$AC30),IF($E30="Férias",IF($L30&gt;0,"Férias · com apontamento","Férias (cadastro)"),IF(($Z30+$AA30-1)&gt;Parâmetros!$E$16,"Férias / afastamento",IF(AND($D30="5x2",OR(WEEKDAY($F30,2)=6,WEEKDAY($F30,2)=7)),IF($L30&gt;0,"Folga trabalhada","Folga"),IF($L30&gt;0,"Trabalhado",IF(OR(OR($D30="6x1",$D30="FF 6x1"),$D30="5x2"),IF(AND(OR($D30="6x1",$D30="FF 6x1"),OR(WEEKDAY($F30,2)=6,WEEKDAY($F30,2)=7)),"Folga","Falta de registro"),IF(AND($AB30&lt;&gt;$AB29,IFERROR(INDEX(Cadastro!$F$5:$F$243,$AB30),"")=""),"Indeterminado (início da série)",IF($X30&gt;0,"Folga","Falta de registro"))))))))</f>
        <v>Trabalhado</v>
      </c>
      <c r="Z30" s="34">
        <f>IF(OR($L30&gt;0,$F30&gt;Parâmetros!$E$14),0,IF($A30&lt;&gt;$A29,1,N($Z29)+1))</f>
        <v>0</v>
      </c>
      <c r="AA30" s="34">
        <f>IF(OR($L30&gt;0,$F30&gt;Parâmetros!$E$14),0,IF(OR($A30&lt;&gt;$A31,$F31&gt;Parâmetros!$E$14),1,N($AA31)+1))</f>
        <v>0</v>
      </c>
      <c r="AB30" s="31">
        <f>IFERROR(MATCH($A30&amp;"|"&amp;TEXT(_xlfn.MAXIFS(Cadastro!$E$5:$E$243,Cadastro!$A$5:$A$243,$A30,Cadastro!$E$5:$E$243,"&lt;="&amp;$F30),"yyyymmdd"),Cadastro!$I$5:$I$243,0),"")</f>
        <v>8</v>
      </c>
      <c r="AC30" t="str">
        <f>IFERROR(_xlfn.SINGLE(INDEX(Exceções!$D$5:$D$203,MATCH($A30&amp;"|"&amp;$F30,Exceções!$F$5:$F$203,0))),"")</f>
        <v/>
      </c>
      <c r="AD30" t="str">
        <f>IF($AC30="","",IFERROR(_xlfn.SINGLE(INDEX(Exceções!$E$5:$E$203,MATCH($A30&amp;"|"&amp;$F30,Exceções!$F$5:$F$203,0))),""))</f>
        <v/>
      </c>
    </row>
    <row r="31" spans="1:30" ht="15" hidden="1" customHeight="1" x14ac:dyDescent="0.25">
      <c r="A31" s="31">
        <v>11352</v>
      </c>
      <c r="B31" s="17" t="s">
        <v>52</v>
      </c>
      <c r="C31" s="17" t="str">
        <f>IFERROR(INDEX(Cadastro!$C$5:$C$243,$AB31),"NÃO INFORMADO")</f>
        <v>MEC</v>
      </c>
      <c r="D31" s="17" t="str">
        <f>IFERROR(INDEX(Cadastro!$D$5:$D$243,$AB31),"")</f>
        <v>6x1</v>
      </c>
      <c r="E31" s="17" t="str">
        <f>IFERROR(INDEX(Cadastro!$G$5:$G$243,$AB31),"")</f>
        <v>6x1</v>
      </c>
      <c r="F31" s="29">
        <v>46301</v>
      </c>
      <c r="G31" s="32" t="str">
        <f t="shared" si="0"/>
        <v>ter</v>
      </c>
      <c r="H31" s="31">
        <f>IF($L31=0,"",_xlfn.MINIFS(Dados!$Q:$Q,Dados!$A:$A,$A31,Dados!$S:$S,$F31))</f>
        <v>442</v>
      </c>
      <c r="I31" s="31">
        <f>IF($H31="","",_xlfn.MAXIFS(Dados!$R:$R,Dados!$A:$A,$A31,Dados!$S:$S,$F31))</f>
        <v>930</v>
      </c>
      <c r="J31" s="32" t="str">
        <f>IF($D31&lt;&gt;"Folguista","",IFERROR(INDEX(Parâmetros!$D$52:$G$52,1,MIN(4,MAX(1,$W31))),""))</f>
        <v/>
      </c>
      <c r="K31" s="32" t="str">
        <f>IF(OR($AC31&lt;&gt;"",$Y31="Folga",$Y31="Folga trabalhada",$Y31="Férias (cadastro)",$Y31="Férias / afastamento",$Y31="Indeterminado (início da série)"),"",IF(OR($D31="6x1",$D31="FF 6x1"),IF(OR(WEEKDAY($F31,2)=6,WEEKDAY($F31,2)=7),"6x1 sáb/dom","6x1"),IF($D31="5x2","5x2",IF($H31="",IF($D31="Folguista",$J31,$E31),IF(OR($H31&gt;=Parâmetros!$E$18,$H31&lt;Parâmetros!$E$19),"C",IF($H31&lt;Parâmetros!$E$20,"A","B"))))))</f>
        <v>6x1</v>
      </c>
      <c r="L31" s="30">
        <f>SUMIFS(Dados!$E:$E,Dados!$A:$A,$A31,Dados!$S:$S,$F31)</f>
        <v>8.14</v>
      </c>
      <c r="M31" s="30">
        <f>IFERROR(INDEX(Parâmetros!$E$6:$E$11,MATCH($K31,Parâmetros!$A$6:$A$11,0)),"")</f>
        <v>8.8000000000000007</v>
      </c>
      <c r="N31" s="33">
        <f t="shared" si="1"/>
        <v>0.92500000000000004</v>
      </c>
      <c r="O31" s="33">
        <f>Parâmetros!$E$13</f>
        <v>0.8</v>
      </c>
      <c r="P31" s="32" t="str">
        <f>IF(OR($M31="",$F31&gt;Parâmetros!$E$14),"Não","Sim")</f>
        <v>Sim</v>
      </c>
      <c r="Q31" s="32" t="str">
        <f t="shared" si="2"/>
        <v>Sim</v>
      </c>
      <c r="R31" s="32" t="str">
        <f t="shared" si="3"/>
        <v>Sim</v>
      </c>
      <c r="S31" s="30">
        <f t="shared" si="4"/>
        <v>0</v>
      </c>
      <c r="T31" s="32" t="str">
        <f>IF($Q31&lt;&gt;"Sim","",IF($N31&gt;Parâmetros!$E$15,"Sim","Não"))</f>
        <v>Não</v>
      </c>
      <c r="U31" s="17" t="str">
        <f t="shared" si="5"/>
        <v>Na meta</v>
      </c>
      <c r="V31" s="17" t="str">
        <f>IF($AC31&lt;&gt;"",IF($L31&gt;0,"ATENÇÃO · apontou em dia de "&amp;LOWER($AC31)&amp;" cadastrado","Exceção cadastrada · "&amp;$AC31)&amp;IF($AD31="",""," · "&amp;$AD31),IF($E31="Férias",IF($L31&gt;0,"ATENÇÃO · apontou estando de férias no cadastro","Férias no cadastro"),IF($Y31="Férias / afastamento","Afastamento · "&amp;($Z31+$AA31-1)&amp;" dias seguidos sem apontamento",IF($Y31="Folga trabalhada","ATENÇÃO · apontou em dia de folga da escala 5x2",IF($Y31="Folga",IF(AND($D31="5x2",OR(WEEKDAY($F31,2)=6,WEEKDAY($F31,2)=7)),"Folga de fim de semana da escala 5x2",IF(AND(OR($D31="6x1",$D31="FF 6x1"),WEEKDAY($F31,2)=6,FALSE()),"Folga de fim de semana · apontou no domingo anterior",IF(AND(OR($D31="6x1",$D31="FF 6x1"),WEEKDAY($F31,2)=7,AND($A31=$A30,$L30&gt;0)),"Folga de fim de semana · apontou no sábado",IF(AND(OR($D31="6x1",$D31="FF 6x1"),OR(WEEKDAY($F31,2)=6,WEEKDAY($F31,2)=7)),"Folga de fim de semana · sem apontamento no sábado nem no domingo","Folga prevista pelo ciclo")))),IF($Y31="Indeterminado (início da série)","Sem histórico anterior — informe o dia do ciclo no Cadastro",IF($Y31="Falta de registro",IF(OR(OR($D31="6x1",$D31="FF 6x1"),$D31="5x2"),"FALTA DE REGISTRO · dia útil da escala "&amp;$E31,"FALTA DE REGISTRO · dia "&amp;$W31&amp;" de "&amp;IFERROR(INDEX(Parâmetros!$B$39:$B$48,MATCH($E31,Parâmetros!$A$39:$A$48,0)),99)&amp;" do ciclo"),IF(OR($D31="6x1",$D31="FF 6x1"),IF(OR(AND(WEEKDAY($F31,2)=6,AND($A31=$A32,$L32&gt;0)),AND(WEEKDAY($F31,2)=7,AND($A31=$A30,$L30&gt;0))),"ATENÇÃO · apontou sábado e domingo no mesmo fim de semana",IF(OR(WEEKDAY($F31,2)=6,WEEKDAY($F31,2)=7),"Jornada de fim de semana do 6x1",IF(OR($H31&gt;=Parâmetros!$E$20,$H31&lt;Parâmetros!$E$19),"ATENÇÃO · 6x1 apontou fora do horário diurno","Jornada fixa do 6x1"))),IF($D31="5x2","Jornada fixa do 5x2",IF($D31="Folguista",IF($J31=$K31,"Evidência confirma sequência","DIVERGE · sequência "&amp;$J31&amp;" × evidência "&amp;$K31),IF($K31=$E31,"Evidência confirma cadastro","DIVERGE · cadastro "&amp;$E31&amp;" × evidência "&amp;$K31)))))))))))</f>
        <v>Jornada fixa do 6x1</v>
      </c>
      <c r="W31" s="34" t="str">
        <f>IF(OR(OR($D31="6x1",$D31="FF 6x1"),$D31="5x2"),"",IF($AB31&lt;&gt;$AB30,IF(IFERROR(INDEX(Cadastro!$F$5:$F$243,$AB31),"")="",IF($L31&gt;0,1,0),IF(IFERROR(INDEX(Cadastro!$F$5:$F$243,$AB31),"")&lt;=IFERROR(INDEX(Parâmetros!$B$39:$B$48,MATCH($E31,Parâmetros!$A$39:$A$48,0)),99),IFERROR(INDEX(Cadastro!$F$5:$F$243,$AB31),""),0)),IF($L31&gt;0,IF(N($X30)&gt;0,1,N($W30)+1),IF(AND($L31=0,OR(N($W30)&gt;=IFERROR(INDEX(Parâmetros!$B$39:$B$48,MATCH($E31,Parâmetros!$A$39:$A$48,0)),99),AND(N($X30)&gt;0,N($X30)&lt;IFERROR(INDEX(Parâmetros!$C$39:$C$48,MATCH($E31,Parâmetros!$A$39:$A$48,0)),0)))),0,N($W30)+1))))</f>
        <v/>
      </c>
      <c r="X31" s="34" t="str">
        <f>IF(OR(OR($D31="6x1",$D31="FF 6x1"),$D31="5x2"),"",IF($AB31&lt;&gt;$AB30,IF(IFERROR(INDEX(Cadastro!$F$5:$F$243,$AB31),"")="",0,IF(IFERROR(INDEX(Cadastro!$F$5:$F$243,$AB31),"")&gt;IFERROR(INDEX(Parâmetros!$B$39:$B$48,MATCH($E31,Parâmetros!$A$39:$A$48,0)),99),IFERROR(INDEX(Cadastro!$F$5:$F$243,$AB31),"")-IFERROR(INDEX(Parâmetros!$B$39:$B$48,MATCH($E31,Parâmetros!$A$39:$A$48,0)),99),0)),IF(AND($L31=0,OR(N($W30)&gt;=IFERROR(INDEX(Parâmetros!$B$39:$B$48,MATCH($E31,Parâmetros!$A$39:$A$48,0)),99),AND(N($X30)&gt;0,N($X30)&lt;IFERROR(INDEX(Parâmetros!$C$39:$C$48,MATCH($E31,Parâmetros!$A$39:$A$48,0)),0)))),N($X30)+1,0)))</f>
        <v/>
      </c>
      <c r="Y31" t="str">
        <f>IF($AC31&lt;&gt;"",IF($L31&gt;0,$AC31&amp;" · com apontamento",$AC31),IF($E31="Férias",IF($L31&gt;0,"Férias · com apontamento","Férias (cadastro)"),IF(($Z31+$AA31-1)&gt;Parâmetros!$E$16,"Férias / afastamento",IF(AND($D31="5x2",OR(WEEKDAY($F31,2)=6,WEEKDAY($F31,2)=7)),IF($L31&gt;0,"Folga trabalhada","Folga"),IF($L31&gt;0,"Trabalhado",IF(OR(OR($D31="6x1",$D31="FF 6x1"),$D31="5x2"),IF(AND(OR($D31="6x1",$D31="FF 6x1"),OR(WEEKDAY($F31,2)=6,WEEKDAY($F31,2)=7)),"Folga","Falta de registro"),IF(AND($AB31&lt;&gt;$AB30,IFERROR(INDEX(Cadastro!$F$5:$F$243,$AB31),"")=""),"Indeterminado (início da série)",IF($X31&gt;0,"Folga","Falta de registro"))))))))</f>
        <v>Trabalhado</v>
      </c>
      <c r="Z31" s="34">
        <f>IF(OR($L31&gt;0,$F31&gt;Parâmetros!$E$14),0,IF($A31&lt;&gt;$A30,1,N($Z30)+1))</f>
        <v>0</v>
      </c>
      <c r="AA31" s="34">
        <f>IF(OR($L31&gt;0,$F31&gt;Parâmetros!$E$14),0,IF(OR($A31&lt;&gt;$A32,$F32&gt;Parâmetros!$E$14),1,N($AA32)+1))</f>
        <v>0</v>
      </c>
      <c r="AB31" s="31">
        <f>IFERROR(MATCH($A31&amp;"|"&amp;TEXT(_xlfn.MAXIFS(Cadastro!$E$5:$E$243,Cadastro!$A$5:$A$243,$A31,Cadastro!$E$5:$E$243,"&lt;="&amp;$F31),"yyyymmdd"),Cadastro!$I$5:$I$243,0),"")</f>
        <v>8</v>
      </c>
      <c r="AC31" t="str">
        <f>IFERROR(_xlfn.SINGLE(INDEX(Exceções!$D$5:$D$203,MATCH($A31&amp;"|"&amp;$F31,Exceções!$F$5:$F$203,0))),"")</f>
        <v/>
      </c>
      <c r="AD31" t="str">
        <f>IF($AC31="","",IFERROR(_xlfn.SINGLE(INDEX(Exceções!$E$5:$E$203,MATCH($A31&amp;"|"&amp;$F31,Exceções!$F$5:$F$203,0))),""))</f>
        <v/>
      </c>
    </row>
    <row r="32" spans="1:30" ht="15" hidden="1" customHeight="1" x14ac:dyDescent="0.25">
      <c r="A32" s="31">
        <v>11352</v>
      </c>
      <c r="B32" s="17" t="s">
        <v>52</v>
      </c>
      <c r="C32" s="17" t="str">
        <f>IFERROR(INDEX(Cadastro!$C$5:$C$243,$AB32),"NÃO INFORMADO")</f>
        <v>MEC</v>
      </c>
      <c r="D32" s="17" t="str">
        <f>IFERROR(INDEX(Cadastro!$D$5:$D$243,$AB32),"")</f>
        <v>6x1</v>
      </c>
      <c r="E32" s="17" t="str">
        <f>IFERROR(INDEX(Cadastro!$G$5:$G$243,$AB32),"")</f>
        <v>6x1</v>
      </c>
      <c r="F32" s="29">
        <v>46302</v>
      </c>
      <c r="G32" s="32" t="str">
        <f t="shared" si="0"/>
        <v>qua</v>
      </c>
      <c r="H32" s="31">
        <f>IF($L32=0,"",_xlfn.MINIFS(Dados!$Q:$Q,Dados!$A:$A,$A32,Dados!$S:$S,$F32))</f>
        <v>443</v>
      </c>
      <c r="I32" s="31">
        <f>IF($H32="","",_xlfn.MAXIFS(Dados!$R:$R,Dados!$A:$A,$A32,Dados!$S:$S,$F32))</f>
        <v>984</v>
      </c>
      <c r="J32" s="32" t="str">
        <f>IF($D32&lt;&gt;"Folguista","",IFERROR(INDEX(Parâmetros!$D$52:$G$52,1,MIN(4,MAX(1,$W32))),""))</f>
        <v/>
      </c>
      <c r="K32" s="32" t="str">
        <f>IF(OR($AC32&lt;&gt;"",$Y32="Folga",$Y32="Folga trabalhada",$Y32="Férias (cadastro)",$Y32="Férias / afastamento",$Y32="Indeterminado (início da série)"),"",IF(OR($D32="6x1",$D32="FF 6x1"),IF(OR(WEEKDAY($F32,2)=6,WEEKDAY($F32,2)=7),"6x1 sáb/dom","6x1"),IF($D32="5x2","5x2",IF($H32="",IF($D32="Folguista",$J32,$E32),IF(OR($H32&gt;=Parâmetros!$E$18,$H32&lt;Parâmetros!$E$19),"C",IF($H32&lt;Parâmetros!$E$20,"A","B"))))))</f>
        <v>6x1</v>
      </c>
      <c r="L32" s="30">
        <f>SUMIFS(Dados!$E:$E,Dados!$A:$A,$A32,Dados!$S:$S,$F32)</f>
        <v>7.96</v>
      </c>
      <c r="M32" s="30">
        <f>IFERROR(INDEX(Parâmetros!$E$6:$E$11,MATCH($K32,Parâmetros!$A$6:$A$11,0)),"")</f>
        <v>8.8000000000000007</v>
      </c>
      <c r="N32" s="33">
        <f t="shared" si="1"/>
        <v>0.90454545454545443</v>
      </c>
      <c r="O32" s="33">
        <f>Parâmetros!$E$13</f>
        <v>0.8</v>
      </c>
      <c r="P32" s="32" t="str">
        <f>IF(OR($M32="",$F32&gt;Parâmetros!$E$14),"Não","Sim")</f>
        <v>Sim</v>
      </c>
      <c r="Q32" s="32" t="str">
        <f t="shared" si="2"/>
        <v>Sim</v>
      </c>
      <c r="R32" s="32" t="str">
        <f t="shared" si="3"/>
        <v>Sim</v>
      </c>
      <c r="S32" s="30">
        <f t="shared" si="4"/>
        <v>0</v>
      </c>
      <c r="T32" s="32" t="str">
        <f>IF($Q32&lt;&gt;"Sim","",IF($N32&gt;Parâmetros!$E$15,"Sim","Não"))</f>
        <v>Não</v>
      </c>
      <c r="U32" s="17" t="str">
        <f t="shared" si="5"/>
        <v>Na meta</v>
      </c>
      <c r="V32" s="17" t="str">
        <f>IF($AC32&lt;&gt;"",IF($L32&gt;0,"ATENÇÃO · apontou em dia de "&amp;LOWER($AC32)&amp;" cadastrado","Exceção cadastrada · "&amp;$AC32)&amp;IF($AD32="",""," · "&amp;$AD32),IF($E32="Férias",IF($L32&gt;0,"ATENÇÃO · apontou estando de férias no cadastro","Férias no cadastro"),IF($Y32="Férias / afastamento","Afastamento · "&amp;($Z32+$AA32-1)&amp;" dias seguidos sem apontamento",IF($Y32="Folga trabalhada","ATENÇÃO · apontou em dia de folga da escala 5x2",IF($Y32="Folga",IF(AND($D32="5x2",OR(WEEKDAY($F32,2)=6,WEEKDAY($F32,2)=7)),"Folga de fim de semana da escala 5x2",IF(AND(OR($D32="6x1",$D32="FF 6x1"),WEEKDAY($F32,2)=6,FALSE()),"Folga de fim de semana · apontou no domingo anterior",IF(AND(OR($D32="6x1",$D32="FF 6x1"),WEEKDAY($F32,2)=7,AND($A32=$A31,$L31&gt;0)),"Folga de fim de semana · apontou no sábado",IF(AND(OR($D32="6x1",$D32="FF 6x1"),OR(WEEKDAY($F32,2)=6,WEEKDAY($F32,2)=7)),"Folga de fim de semana · sem apontamento no sábado nem no domingo","Folga prevista pelo ciclo")))),IF($Y32="Indeterminado (início da série)","Sem histórico anterior — informe o dia do ciclo no Cadastro",IF($Y32="Falta de registro",IF(OR(OR($D32="6x1",$D32="FF 6x1"),$D32="5x2"),"FALTA DE REGISTRO · dia útil da escala "&amp;$E32,"FALTA DE REGISTRO · dia "&amp;$W32&amp;" de "&amp;IFERROR(INDEX(Parâmetros!$B$39:$B$48,MATCH($E32,Parâmetros!$A$39:$A$48,0)),99)&amp;" do ciclo"),IF(OR($D32="6x1",$D32="FF 6x1"),IF(OR(AND(WEEKDAY($F32,2)=6,AND($A32=$A33,$L33&gt;0)),AND(WEEKDAY($F32,2)=7,AND($A32=$A31,$L31&gt;0))),"ATENÇÃO · apontou sábado e domingo no mesmo fim de semana",IF(OR(WEEKDAY($F32,2)=6,WEEKDAY($F32,2)=7),"Jornada de fim de semana do 6x1",IF(OR($H32&gt;=Parâmetros!$E$20,$H32&lt;Parâmetros!$E$19),"ATENÇÃO · 6x1 apontou fora do horário diurno","Jornada fixa do 6x1"))),IF($D32="5x2","Jornada fixa do 5x2",IF($D32="Folguista",IF($J32=$K32,"Evidência confirma sequência","DIVERGE · sequência "&amp;$J32&amp;" × evidência "&amp;$K32),IF($K32=$E32,"Evidência confirma cadastro","DIVERGE · cadastro "&amp;$E32&amp;" × evidência "&amp;$K32)))))))))))</f>
        <v>Jornada fixa do 6x1</v>
      </c>
      <c r="W32" s="34" t="str">
        <f>IF(OR(OR($D32="6x1",$D32="FF 6x1"),$D32="5x2"),"",IF($AB32&lt;&gt;$AB31,IF(IFERROR(INDEX(Cadastro!$F$5:$F$243,$AB32),"")="",IF($L32&gt;0,1,0),IF(IFERROR(INDEX(Cadastro!$F$5:$F$243,$AB32),"")&lt;=IFERROR(INDEX(Parâmetros!$B$39:$B$48,MATCH($E32,Parâmetros!$A$39:$A$48,0)),99),IFERROR(INDEX(Cadastro!$F$5:$F$243,$AB32),""),0)),IF($L32&gt;0,IF(N($X31)&gt;0,1,N($W31)+1),IF(AND($L32=0,OR(N($W31)&gt;=IFERROR(INDEX(Parâmetros!$B$39:$B$48,MATCH($E32,Parâmetros!$A$39:$A$48,0)),99),AND(N($X31)&gt;0,N($X31)&lt;IFERROR(INDEX(Parâmetros!$C$39:$C$48,MATCH($E32,Parâmetros!$A$39:$A$48,0)),0)))),0,N($W31)+1))))</f>
        <v/>
      </c>
      <c r="X32" s="34" t="str">
        <f>IF(OR(OR($D32="6x1",$D32="FF 6x1"),$D32="5x2"),"",IF($AB32&lt;&gt;$AB31,IF(IFERROR(INDEX(Cadastro!$F$5:$F$243,$AB32),"")="",0,IF(IFERROR(INDEX(Cadastro!$F$5:$F$243,$AB32),"")&gt;IFERROR(INDEX(Parâmetros!$B$39:$B$48,MATCH($E32,Parâmetros!$A$39:$A$48,0)),99),IFERROR(INDEX(Cadastro!$F$5:$F$243,$AB32),"")-IFERROR(INDEX(Parâmetros!$B$39:$B$48,MATCH($E32,Parâmetros!$A$39:$A$48,0)),99),0)),IF(AND($L32=0,OR(N($W31)&gt;=IFERROR(INDEX(Parâmetros!$B$39:$B$48,MATCH($E32,Parâmetros!$A$39:$A$48,0)),99),AND(N($X31)&gt;0,N($X31)&lt;IFERROR(INDEX(Parâmetros!$C$39:$C$48,MATCH($E32,Parâmetros!$A$39:$A$48,0)),0)))),N($X31)+1,0)))</f>
        <v/>
      </c>
      <c r="Y32" t="str">
        <f>IF($AC32&lt;&gt;"",IF($L32&gt;0,$AC32&amp;" · com apontamento",$AC32),IF($E32="Férias",IF($L32&gt;0,"Férias · com apontamento","Férias (cadastro)"),IF(($Z32+$AA32-1)&gt;Parâmetros!$E$16,"Férias / afastamento",IF(AND($D32="5x2",OR(WEEKDAY($F32,2)=6,WEEKDAY($F32,2)=7)),IF($L32&gt;0,"Folga trabalhada","Folga"),IF($L32&gt;0,"Trabalhado",IF(OR(OR($D32="6x1",$D32="FF 6x1"),$D32="5x2"),IF(AND(OR($D32="6x1",$D32="FF 6x1"),OR(WEEKDAY($F32,2)=6,WEEKDAY($F32,2)=7)),"Folga","Falta de registro"),IF(AND($AB32&lt;&gt;$AB31,IFERROR(INDEX(Cadastro!$F$5:$F$243,$AB32),"")=""),"Indeterminado (início da série)",IF($X32&gt;0,"Folga","Falta de registro"))))))))</f>
        <v>Trabalhado</v>
      </c>
      <c r="Z32" s="34">
        <f>IF(OR($L32&gt;0,$F32&gt;Parâmetros!$E$14),0,IF($A32&lt;&gt;$A31,1,N($Z31)+1))</f>
        <v>0</v>
      </c>
      <c r="AA32" s="34">
        <f>IF(OR($L32&gt;0,$F32&gt;Parâmetros!$E$14),0,IF(OR($A32&lt;&gt;$A33,$F33&gt;Parâmetros!$E$14),1,N($AA33)+1))</f>
        <v>0</v>
      </c>
      <c r="AB32" s="31">
        <f>IFERROR(MATCH($A32&amp;"|"&amp;TEXT(_xlfn.MAXIFS(Cadastro!$E$5:$E$243,Cadastro!$A$5:$A$243,$A32,Cadastro!$E$5:$E$243,"&lt;="&amp;$F32),"yyyymmdd"),Cadastro!$I$5:$I$243,0),"")</f>
        <v>8</v>
      </c>
      <c r="AC32" t="str">
        <f>IFERROR(_xlfn.SINGLE(INDEX(Exceções!$D$5:$D$203,MATCH($A32&amp;"|"&amp;$F32,Exceções!$F$5:$F$203,0))),"")</f>
        <v/>
      </c>
      <c r="AD32" t="str">
        <f>IF($AC32="","",IFERROR(_xlfn.SINGLE(INDEX(Exceções!$E$5:$E$203,MATCH($A32&amp;"|"&amp;$F32,Exceções!$F$5:$F$203,0))),""))</f>
        <v/>
      </c>
    </row>
    <row r="33" spans="1:30" ht="15" hidden="1" customHeight="1" x14ac:dyDescent="0.25">
      <c r="A33" s="31">
        <v>11352</v>
      </c>
      <c r="B33" s="17" t="s">
        <v>52</v>
      </c>
      <c r="C33" s="17" t="str">
        <f>IFERROR(INDEX(Cadastro!$C$5:$C$243,$AB33),"NÃO INFORMADO")</f>
        <v>MEC</v>
      </c>
      <c r="D33" s="17" t="str">
        <f>IFERROR(INDEX(Cadastro!$D$5:$D$243,$AB33),"")</f>
        <v>6x1</v>
      </c>
      <c r="E33" s="17" t="str">
        <f>IFERROR(INDEX(Cadastro!$G$5:$G$243,$AB33),"")</f>
        <v>6x1</v>
      </c>
      <c r="F33" s="29">
        <v>46303</v>
      </c>
      <c r="G33" s="32" t="str">
        <f t="shared" si="0"/>
        <v>qui</v>
      </c>
      <c r="H33" s="31">
        <f>IF($L33=0,"",_xlfn.MINIFS(Dados!$Q:$Q,Dados!$A:$A,$A33,Dados!$S:$S,$F33))</f>
        <v>450</v>
      </c>
      <c r="I33" s="31">
        <f>IF($H33="","",_xlfn.MAXIFS(Dados!$R:$R,Dados!$A:$A,$A33,Dados!$S:$S,$F33))</f>
        <v>976</v>
      </c>
      <c r="J33" s="32" t="str">
        <f>IF($D33&lt;&gt;"Folguista","",IFERROR(INDEX(Parâmetros!$D$52:$G$52,1,MIN(4,MAX(1,$W33))),""))</f>
        <v/>
      </c>
      <c r="K33" s="32" t="str">
        <f>IF(OR($AC33&lt;&gt;"",$Y33="Folga",$Y33="Folga trabalhada",$Y33="Férias (cadastro)",$Y33="Férias / afastamento",$Y33="Indeterminado (início da série)"),"",IF(OR($D33="6x1",$D33="FF 6x1"),IF(OR(WEEKDAY($F33,2)=6,WEEKDAY($F33,2)=7),"6x1 sáb/dom","6x1"),IF($D33="5x2","5x2",IF($H33="",IF($D33="Folguista",$J33,$E33),IF(OR($H33&gt;=Parâmetros!$E$18,$H33&lt;Parâmetros!$E$19),"C",IF($H33&lt;Parâmetros!$E$20,"A","B"))))))</f>
        <v>6x1</v>
      </c>
      <c r="L33" s="30">
        <f>SUMIFS(Dados!$E:$E,Dados!$A:$A,$A33,Dados!$S:$S,$F33)</f>
        <v>7.68</v>
      </c>
      <c r="M33" s="30">
        <f>IFERROR(INDEX(Parâmetros!$E$6:$E$11,MATCH($K33,Parâmetros!$A$6:$A$11,0)),"")</f>
        <v>8.8000000000000007</v>
      </c>
      <c r="N33" s="33">
        <f t="shared" si="1"/>
        <v>0.87272727272727257</v>
      </c>
      <c r="O33" s="33">
        <f>Parâmetros!$E$13</f>
        <v>0.8</v>
      </c>
      <c r="P33" s="32" t="str">
        <f>IF(OR($M33="",$F33&gt;Parâmetros!$E$14),"Não","Sim")</f>
        <v>Sim</v>
      </c>
      <c r="Q33" s="32" t="str">
        <f t="shared" si="2"/>
        <v>Sim</v>
      </c>
      <c r="R33" s="32" t="str">
        <f t="shared" si="3"/>
        <v>Sim</v>
      </c>
      <c r="S33" s="30">
        <f t="shared" si="4"/>
        <v>0</v>
      </c>
      <c r="T33" s="32" t="str">
        <f>IF($Q33&lt;&gt;"Sim","",IF($N33&gt;Parâmetros!$E$15,"Sim","Não"))</f>
        <v>Não</v>
      </c>
      <c r="U33" s="17" t="str">
        <f t="shared" si="5"/>
        <v>Na meta</v>
      </c>
      <c r="V33" s="17" t="str">
        <f>IF($AC33&lt;&gt;"",IF($L33&gt;0,"ATENÇÃO · apontou em dia de "&amp;LOWER($AC33)&amp;" cadastrado","Exceção cadastrada · "&amp;$AC33)&amp;IF($AD33="",""," · "&amp;$AD33),IF($E33="Férias",IF($L33&gt;0,"ATENÇÃO · apontou estando de férias no cadastro","Férias no cadastro"),IF($Y33="Férias / afastamento","Afastamento · "&amp;($Z33+$AA33-1)&amp;" dias seguidos sem apontamento",IF($Y33="Folga trabalhada","ATENÇÃO · apontou em dia de folga da escala 5x2",IF($Y33="Folga",IF(AND($D33="5x2",OR(WEEKDAY($F33,2)=6,WEEKDAY($F33,2)=7)),"Folga de fim de semana da escala 5x2",IF(AND(OR($D33="6x1",$D33="FF 6x1"),WEEKDAY($F33,2)=6,FALSE()),"Folga de fim de semana · apontou no domingo anterior",IF(AND(OR($D33="6x1",$D33="FF 6x1"),WEEKDAY($F33,2)=7,AND($A33=$A32,$L32&gt;0)),"Folga de fim de semana · apontou no sábado",IF(AND(OR($D33="6x1",$D33="FF 6x1"),OR(WEEKDAY($F33,2)=6,WEEKDAY($F33,2)=7)),"Folga de fim de semana · sem apontamento no sábado nem no domingo","Folga prevista pelo ciclo")))),IF($Y33="Indeterminado (início da série)","Sem histórico anterior — informe o dia do ciclo no Cadastro",IF($Y33="Falta de registro",IF(OR(OR($D33="6x1",$D33="FF 6x1"),$D33="5x2"),"FALTA DE REGISTRO · dia útil da escala "&amp;$E33,"FALTA DE REGISTRO · dia "&amp;$W33&amp;" de "&amp;IFERROR(INDEX(Parâmetros!$B$39:$B$48,MATCH($E33,Parâmetros!$A$39:$A$48,0)),99)&amp;" do ciclo"),IF(OR($D33="6x1",$D33="FF 6x1"),IF(OR(AND(WEEKDAY($F33,2)=6,AND($A33=$A34,$L34&gt;0)),AND(WEEKDAY($F33,2)=7,AND($A33=$A32,$L32&gt;0))),"ATENÇÃO · apontou sábado e domingo no mesmo fim de semana",IF(OR(WEEKDAY($F33,2)=6,WEEKDAY($F33,2)=7),"Jornada de fim de semana do 6x1",IF(OR($H33&gt;=Parâmetros!$E$20,$H33&lt;Parâmetros!$E$19),"ATENÇÃO · 6x1 apontou fora do horário diurno","Jornada fixa do 6x1"))),IF($D33="5x2","Jornada fixa do 5x2",IF($D33="Folguista",IF($J33=$K33,"Evidência confirma sequência","DIVERGE · sequência "&amp;$J33&amp;" × evidência "&amp;$K33),IF($K33=$E33,"Evidência confirma cadastro","DIVERGE · cadastro "&amp;$E33&amp;" × evidência "&amp;$K33)))))))))))</f>
        <v>Jornada fixa do 6x1</v>
      </c>
      <c r="W33" s="34" t="str">
        <f>IF(OR(OR($D33="6x1",$D33="FF 6x1"),$D33="5x2"),"",IF($AB33&lt;&gt;$AB32,IF(IFERROR(INDEX(Cadastro!$F$5:$F$243,$AB33),"")="",IF($L33&gt;0,1,0),IF(IFERROR(INDEX(Cadastro!$F$5:$F$243,$AB33),"")&lt;=IFERROR(INDEX(Parâmetros!$B$39:$B$48,MATCH($E33,Parâmetros!$A$39:$A$48,0)),99),IFERROR(INDEX(Cadastro!$F$5:$F$243,$AB33),""),0)),IF($L33&gt;0,IF(N($X32)&gt;0,1,N($W32)+1),IF(AND($L33=0,OR(N($W32)&gt;=IFERROR(INDEX(Parâmetros!$B$39:$B$48,MATCH($E33,Parâmetros!$A$39:$A$48,0)),99),AND(N($X32)&gt;0,N($X32)&lt;IFERROR(INDEX(Parâmetros!$C$39:$C$48,MATCH($E33,Parâmetros!$A$39:$A$48,0)),0)))),0,N($W32)+1))))</f>
        <v/>
      </c>
      <c r="X33" s="34" t="str">
        <f>IF(OR(OR($D33="6x1",$D33="FF 6x1"),$D33="5x2"),"",IF($AB33&lt;&gt;$AB32,IF(IFERROR(INDEX(Cadastro!$F$5:$F$243,$AB33),"")="",0,IF(IFERROR(INDEX(Cadastro!$F$5:$F$243,$AB33),"")&gt;IFERROR(INDEX(Parâmetros!$B$39:$B$48,MATCH($E33,Parâmetros!$A$39:$A$48,0)),99),IFERROR(INDEX(Cadastro!$F$5:$F$243,$AB33),"")-IFERROR(INDEX(Parâmetros!$B$39:$B$48,MATCH($E33,Parâmetros!$A$39:$A$48,0)),99),0)),IF(AND($L33=0,OR(N($W32)&gt;=IFERROR(INDEX(Parâmetros!$B$39:$B$48,MATCH($E33,Parâmetros!$A$39:$A$48,0)),99),AND(N($X32)&gt;0,N($X32)&lt;IFERROR(INDEX(Parâmetros!$C$39:$C$48,MATCH($E33,Parâmetros!$A$39:$A$48,0)),0)))),N($X32)+1,0)))</f>
        <v/>
      </c>
      <c r="Y33" t="str">
        <f>IF($AC33&lt;&gt;"",IF($L33&gt;0,$AC33&amp;" · com apontamento",$AC33),IF($E33="Férias",IF($L33&gt;0,"Férias · com apontamento","Férias (cadastro)"),IF(($Z33+$AA33-1)&gt;Parâmetros!$E$16,"Férias / afastamento",IF(AND($D33="5x2",OR(WEEKDAY($F33,2)=6,WEEKDAY($F33,2)=7)),IF($L33&gt;0,"Folga trabalhada","Folga"),IF($L33&gt;0,"Trabalhado",IF(OR(OR($D33="6x1",$D33="FF 6x1"),$D33="5x2"),IF(AND(OR($D33="6x1",$D33="FF 6x1"),OR(WEEKDAY($F33,2)=6,WEEKDAY($F33,2)=7)),"Folga","Falta de registro"),IF(AND($AB33&lt;&gt;$AB32,IFERROR(INDEX(Cadastro!$F$5:$F$243,$AB33),"")=""),"Indeterminado (início da série)",IF($X33&gt;0,"Folga","Falta de registro"))))))))</f>
        <v>Trabalhado</v>
      </c>
      <c r="Z33" s="34">
        <f>IF(OR($L33&gt;0,$F33&gt;Parâmetros!$E$14),0,IF($A33&lt;&gt;$A32,1,N($Z32)+1))</f>
        <v>0</v>
      </c>
      <c r="AA33" s="34">
        <f>IF(OR($L33&gt;0,$F33&gt;Parâmetros!$E$14),0,IF(OR($A33&lt;&gt;$A34,$F34&gt;Parâmetros!$E$14),1,N($AA34)+1))</f>
        <v>0</v>
      </c>
      <c r="AB33" s="31">
        <f>IFERROR(MATCH($A33&amp;"|"&amp;TEXT(_xlfn.MAXIFS(Cadastro!$E$5:$E$243,Cadastro!$A$5:$A$243,$A33,Cadastro!$E$5:$E$243,"&lt;="&amp;$F33),"yyyymmdd"),Cadastro!$I$5:$I$243,0),"")</f>
        <v>8</v>
      </c>
      <c r="AC33" t="str">
        <f>IFERROR(_xlfn.SINGLE(INDEX(Exceções!$D$5:$D$203,MATCH($A33&amp;"|"&amp;$F33,Exceções!$F$5:$F$203,0))),"")</f>
        <v/>
      </c>
      <c r="AD33" t="str">
        <f>IF($AC33="","",IFERROR(_xlfn.SINGLE(INDEX(Exceções!$E$5:$E$203,MATCH($A33&amp;"|"&amp;$F33,Exceções!$F$5:$F$203,0))),""))</f>
        <v/>
      </c>
    </row>
    <row r="34" spans="1:30" ht="15" hidden="1" customHeight="1" x14ac:dyDescent="0.25">
      <c r="A34" s="31">
        <v>11352</v>
      </c>
      <c r="B34" s="17" t="s">
        <v>52</v>
      </c>
      <c r="C34" s="17" t="str">
        <f>IFERROR(INDEX(Cadastro!$C$5:$C$243,$AB34),"NÃO INFORMADO")</f>
        <v>MEC</v>
      </c>
      <c r="D34" s="17" t="str">
        <f>IFERROR(INDEX(Cadastro!$D$5:$D$243,$AB34),"")</f>
        <v>6x1</v>
      </c>
      <c r="E34" s="17" t="str">
        <f>IFERROR(INDEX(Cadastro!$G$5:$G$243,$AB34),"")</f>
        <v>6x1</v>
      </c>
      <c r="F34" s="29">
        <v>46304</v>
      </c>
      <c r="G34" s="32" t="str">
        <f t="shared" si="0"/>
        <v>sex</v>
      </c>
      <c r="H34" s="31">
        <f>IF($L34=0,"",_xlfn.MINIFS(Dados!$Q:$Q,Dados!$A:$A,$A34,Dados!$S:$S,$F34))</f>
        <v>451</v>
      </c>
      <c r="I34" s="31">
        <f>IF($H34="","",_xlfn.MAXIFS(Dados!$R:$R,Dados!$A:$A,$A34,Dados!$S:$S,$F34))</f>
        <v>984</v>
      </c>
      <c r="J34" s="32" t="str">
        <f>IF($D34&lt;&gt;"Folguista","",IFERROR(INDEX(Parâmetros!$D$52:$G$52,1,MIN(4,MAX(1,$W34))),""))</f>
        <v/>
      </c>
      <c r="K34" s="32" t="str">
        <f>IF(OR($AC34&lt;&gt;"",$Y34="Folga",$Y34="Folga trabalhada",$Y34="Férias (cadastro)",$Y34="Férias / afastamento",$Y34="Indeterminado (início da série)"),"",IF(OR($D34="6x1",$D34="FF 6x1"),IF(OR(WEEKDAY($F34,2)=6,WEEKDAY($F34,2)=7),"6x1 sáb/dom","6x1"),IF($D34="5x2","5x2",IF($H34="",IF($D34="Folguista",$J34,$E34),IF(OR($H34&gt;=Parâmetros!$E$18,$H34&lt;Parâmetros!$E$19),"C",IF($H34&lt;Parâmetros!$E$20,"A","B"))))))</f>
        <v>6x1</v>
      </c>
      <c r="L34" s="30">
        <f>SUMIFS(Dados!$E:$E,Dados!$A:$A,$A34,Dados!$S:$S,$F34)</f>
        <v>7.86</v>
      </c>
      <c r="M34" s="30">
        <f>IFERROR(INDEX(Parâmetros!$E$6:$E$11,MATCH($K34,Parâmetros!$A$6:$A$11,0)),"")</f>
        <v>8.8000000000000007</v>
      </c>
      <c r="N34" s="33">
        <f t="shared" si="1"/>
        <v>0.89318181818181819</v>
      </c>
      <c r="O34" s="33">
        <f>Parâmetros!$E$13</f>
        <v>0.8</v>
      </c>
      <c r="P34" s="32" t="str">
        <f>IF(OR($M34="",$F34&gt;Parâmetros!$E$14),"Não","Sim")</f>
        <v>Sim</v>
      </c>
      <c r="Q34" s="32" t="str">
        <f t="shared" si="2"/>
        <v>Sim</v>
      </c>
      <c r="R34" s="32" t="str">
        <f t="shared" si="3"/>
        <v>Sim</v>
      </c>
      <c r="S34" s="30">
        <f t="shared" si="4"/>
        <v>0</v>
      </c>
      <c r="T34" s="32" t="str">
        <f>IF($Q34&lt;&gt;"Sim","",IF($N34&gt;Parâmetros!$E$15,"Sim","Não"))</f>
        <v>Não</v>
      </c>
      <c r="U34" s="17" t="str">
        <f t="shared" si="5"/>
        <v>Na meta</v>
      </c>
      <c r="V34" s="17" t="str">
        <f>IF($AC34&lt;&gt;"",IF($L34&gt;0,"ATENÇÃO · apontou em dia de "&amp;LOWER($AC34)&amp;" cadastrado","Exceção cadastrada · "&amp;$AC34)&amp;IF($AD34="",""," · "&amp;$AD34),IF($E34="Férias",IF($L34&gt;0,"ATENÇÃO · apontou estando de férias no cadastro","Férias no cadastro"),IF($Y34="Férias / afastamento","Afastamento · "&amp;($Z34+$AA34-1)&amp;" dias seguidos sem apontamento",IF($Y34="Folga trabalhada","ATENÇÃO · apontou em dia de folga da escala 5x2",IF($Y34="Folga",IF(AND($D34="5x2",OR(WEEKDAY($F34,2)=6,WEEKDAY($F34,2)=7)),"Folga de fim de semana da escala 5x2",IF(AND(OR($D34="6x1",$D34="FF 6x1"),WEEKDAY($F34,2)=6,FALSE()),"Folga de fim de semana · apontou no domingo anterior",IF(AND(OR($D34="6x1",$D34="FF 6x1"),WEEKDAY($F34,2)=7,AND($A34=$A33,$L33&gt;0)),"Folga de fim de semana · apontou no sábado",IF(AND(OR($D34="6x1",$D34="FF 6x1"),OR(WEEKDAY($F34,2)=6,WEEKDAY($F34,2)=7)),"Folga de fim de semana · sem apontamento no sábado nem no domingo","Folga prevista pelo ciclo")))),IF($Y34="Indeterminado (início da série)","Sem histórico anterior — informe o dia do ciclo no Cadastro",IF($Y34="Falta de registro",IF(OR(OR($D34="6x1",$D34="FF 6x1"),$D34="5x2"),"FALTA DE REGISTRO · dia útil da escala "&amp;$E34,"FALTA DE REGISTRO · dia "&amp;$W34&amp;" de "&amp;IFERROR(INDEX(Parâmetros!$B$39:$B$48,MATCH($E34,Parâmetros!$A$39:$A$48,0)),99)&amp;" do ciclo"),IF(OR($D34="6x1",$D34="FF 6x1"),IF(OR(AND(WEEKDAY($F34,2)=6,AND($A34=$A35,$L35&gt;0)),AND(WEEKDAY($F34,2)=7,AND($A34=$A33,$L33&gt;0))),"ATENÇÃO · apontou sábado e domingo no mesmo fim de semana",IF(OR(WEEKDAY($F34,2)=6,WEEKDAY($F34,2)=7),"Jornada de fim de semana do 6x1",IF(OR($H34&gt;=Parâmetros!$E$20,$H34&lt;Parâmetros!$E$19),"ATENÇÃO · 6x1 apontou fora do horário diurno","Jornada fixa do 6x1"))),IF($D34="5x2","Jornada fixa do 5x2",IF($D34="Folguista",IF($J34=$K34,"Evidência confirma sequência","DIVERGE · sequência "&amp;$J34&amp;" × evidência "&amp;$K34),IF($K34=$E34,"Evidência confirma cadastro","DIVERGE · cadastro "&amp;$E34&amp;" × evidência "&amp;$K34)))))))))))</f>
        <v>Jornada fixa do 6x1</v>
      </c>
      <c r="W34" s="34" t="str">
        <f>IF(OR(OR($D34="6x1",$D34="FF 6x1"),$D34="5x2"),"",IF($AB34&lt;&gt;$AB33,IF(IFERROR(INDEX(Cadastro!$F$5:$F$243,$AB34),"")="",IF($L34&gt;0,1,0),IF(IFERROR(INDEX(Cadastro!$F$5:$F$243,$AB34),"")&lt;=IFERROR(INDEX(Parâmetros!$B$39:$B$48,MATCH($E34,Parâmetros!$A$39:$A$48,0)),99),IFERROR(INDEX(Cadastro!$F$5:$F$243,$AB34),""),0)),IF($L34&gt;0,IF(N($X33)&gt;0,1,N($W33)+1),IF(AND($L34=0,OR(N($W33)&gt;=IFERROR(INDEX(Parâmetros!$B$39:$B$48,MATCH($E34,Parâmetros!$A$39:$A$48,0)),99),AND(N($X33)&gt;0,N($X33)&lt;IFERROR(INDEX(Parâmetros!$C$39:$C$48,MATCH($E34,Parâmetros!$A$39:$A$48,0)),0)))),0,N($W33)+1))))</f>
        <v/>
      </c>
      <c r="X34" s="34" t="str">
        <f>IF(OR(OR($D34="6x1",$D34="FF 6x1"),$D34="5x2"),"",IF($AB34&lt;&gt;$AB33,IF(IFERROR(INDEX(Cadastro!$F$5:$F$243,$AB34),"")="",0,IF(IFERROR(INDEX(Cadastro!$F$5:$F$243,$AB34),"")&gt;IFERROR(INDEX(Parâmetros!$B$39:$B$48,MATCH($E34,Parâmetros!$A$39:$A$48,0)),99),IFERROR(INDEX(Cadastro!$F$5:$F$243,$AB34),"")-IFERROR(INDEX(Parâmetros!$B$39:$B$48,MATCH($E34,Parâmetros!$A$39:$A$48,0)),99),0)),IF(AND($L34=0,OR(N($W33)&gt;=IFERROR(INDEX(Parâmetros!$B$39:$B$48,MATCH($E34,Parâmetros!$A$39:$A$48,0)),99),AND(N($X33)&gt;0,N($X33)&lt;IFERROR(INDEX(Parâmetros!$C$39:$C$48,MATCH($E34,Parâmetros!$A$39:$A$48,0)),0)))),N($X33)+1,0)))</f>
        <v/>
      </c>
      <c r="Y34" t="str">
        <f>IF($AC34&lt;&gt;"",IF($L34&gt;0,$AC34&amp;" · com apontamento",$AC34),IF($E34="Férias",IF($L34&gt;0,"Férias · com apontamento","Férias (cadastro)"),IF(($Z34+$AA34-1)&gt;Parâmetros!$E$16,"Férias / afastamento",IF(AND($D34="5x2",OR(WEEKDAY($F34,2)=6,WEEKDAY($F34,2)=7)),IF($L34&gt;0,"Folga trabalhada","Folga"),IF($L34&gt;0,"Trabalhado",IF(OR(OR($D34="6x1",$D34="FF 6x1"),$D34="5x2"),IF(AND(OR($D34="6x1",$D34="FF 6x1"),OR(WEEKDAY($F34,2)=6,WEEKDAY($F34,2)=7)),"Folga","Falta de registro"),IF(AND($AB34&lt;&gt;$AB33,IFERROR(INDEX(Cadastro!$F$5:$F$243,$AB34),"")=""),"Indeterminado (início da série)",IF($X34&gt;0,"Folga","Falta de registro"))))))))</f>
        <v>Trabalhado</v>
      </c>
      <c r="Z34" s="34">
        <f>IF(OR($L34&gt;0,$F34&gt;Parâmetros!$E$14),0,IF($A34&lt;&gt;$A33,1,N($Z33)+1))</f>
        <v>0</v>
      </c>
      <c r="AA34" s="34">
        <f>IF(OR($L34&gt;0,$F34&gt;Parâmetros!$E$14),0,IF(OR($A34&lt;&gt;$A35,$F35&gt;Parâmetros!$E$14),1,N($AA35)+1))</f>
        <v>0</v>
      </c>
      <c r="AB34" s="31">
        <f>IFERROR(MATCH($A34&amp;"|"&amp;TEXT(_xlfn.MAXIFS(Cadastro!$E$5:$E$243,Cadastro!$A$5:$A$243,$A34,Cadastro!$E$5:$E$243,"&lt;="&amp;$F34),"yyyymmdd"),Cadastro!$I$5:$I$243,0),"")</f>
        <v>8</v>
      </c>
      <c r="AC34" t="str">
        <f>IFERROR(_xlfn.SINGLE(INDEX(Exceções!$D$5:$D$203,MATCH($A34&amp;"|"&amp;$F34,Exceções!$F$5:$F$203,0))),"")</f>
        <v/>
      </c>
      <c r="AD34" t="str">
        <f>IF($AC34="","",IFERROR(_xlfn.SINGLE(INDEX(Exceções!$E$5:$E$203,MATCH($A34&amp;"|"&amp;$F34,Exceções!$F$5:$F$203,0))),""))</f>
        <v/>
      </c>
    </row>
    <row r="35" spans="1:30" ht="15" hidden="1" customHeight="1" x14ac:dyDescent="0.25">
      <c r="A35" s="31">
        <v>11352</v>
      </c>
      <c r="B35" s="17" t="s">
        <v>52</v>
      </c>
      <c r="C35" s="17" t="str">
        <f>IFERROR(INDEX(Cadastro!$C$5:$C$243,$AB35),"NÃO INFORMADO")</f>
        <v>MEC</v>
      </c>
      <c r="D35" s="17" t="str">
        <f>IFERROR(INDEX(Cadastro!$D$5:$D$243,$AB35),"")</f>
        <v>6x1</v>
      </c>
      <c r="E35" s="17" t="str">
        <f>IFERROR(INDEX(Cadastro!$G$5:$G$243,$AB35),"")</f>
        <v>6x1</v>
      </c>
      <c r="F35" s="29">
        <v>46305</v>
      </c>
      <c r="G35" s="32" t="str">
        <f t="shared" si="0"/>
        <v>sáb</v>
      </c>
      <c r="H35" s="31" t="str">
        <f>IF($L35=0,"",_xlfn.MINIFS(Dados!$Q:$Q,Dados!$A:$A,$A35,Dados!$S:$S,$F35))</f>
        <v/>
      </c>
      <c r="I35" s="31" t="str">
        <f>IF($H35="","",_xlfn.MAXIFS(Dados!$R:$R,Dados!$A:$A,$A35,Dados!$S:$S,$F35))</f>
        <v/>
      </c>
      <c r="J35" s="32" t="str">
        <f>IF($D35&lt;&gt;"Folguista","",IFERROR(INDEX(Parâmetros!$D$52:$G$52,1,MIN(4,MAX(1,$W35))),""))</f>
        <v/>
      </c>
      <c r="K35" s="32" t="str">
        <f>IF(OR($AC35&lt;&gt;"",$Y35="Folga",$Y35="Folga trabalhada",$Y35="Férias (cadastro)",$Y35="Férias / afastamento",$Y35="Indeterminado (início da série)"),"",IF(OR($D35="6x1",$D35="FF 6x1"),IF(OR(WEEKDAY($F35,2)=6,WEEKDAY($F35,2)=7),"6x1 sáb/dom","6x1"),IF($D35="5x2","5x2",IF($H35="",IF($D35="Folguista",$J35,$E35),IF(OR($H35&gt;=Parâmetros!$E$18,$H35&lt;Parâmetros!$E$19),"C",IF($H35&lt;Parâmetros!$E$20,"A","B"))))))</f>
        <v/>
      </c>
      <c r="L35" s="30">
        <f>SUMIFS(Dados!$E:$E,Dados!$A:$A,$A35,Dados!$S:$S,$F35)</f>
        <v>0</v>
      </c>
      <c r="M35" s="30" t="str">
        <f>IFERROR(INDEX(Parâmetros!$E$6:$E$11,MATCH($K35,Parâmetros!$A$6:$A$11,0)),"")</f>
        <v/>
      </c>
      <c r="N35" s="33" t="str">
        <f t="shared" si="1"/>
        <v/>
      </c>
      <c r="O35" s="33">
        <f>Parâmetros!$E$13</f>
        <v>0.8</v>
      </c>
      <c r="P35" s="32" t="str">
        <f>IF(OR($M35="",$F35&gt;Parâmetros!$E$14),"Não","Sim")</f>
        <v>Não</v>
      </c>
      <c r="Q35" s="32" t="str">
        <f t="shared" si="2"/>
        <v/>
      </c>
      <c r="R35" s="32" t="str">
        <f t="shared" si="3"/>
        <v/>
      </c>
      <c r="S35" s="30" t="str">
        <f t="shared" si="4"/>
        <v/>
      </c>
      <c r="T35" s="32" t="str">
        <f>IF($Q35&lt;&gt;"Sim","",IF($N35&gt;Parâmetros!$E$15,"Sim","Não"))</f>
        <v/>
      </c>
      <c r="U35" s="17" t="str">
        <f t="shared" si="5"/>
        <v>Folga</v>
      </c>
      <c r="V35" s="17" t="str">
        <f>IF($AC35&lt;&gt;"",IF($L35&gt;0,"ATENÇÃO · apontou em dia de "&amp;LOWER($AC35)&amp;" cadastrado","Exceção cadastrada · "&amp;$AC35)&amp;IF($AD35="",""," · "&amp;$AD35),IF($E35="Férias",IF($L35&gt;0,"ATENÇÃO · apontou estando de férias no cadastro","Férias no cadastro"),IF($Y35="Férias / afastamento","Afastamento · "&amp;($Z35+$AA35-1)&amp;" dias seguidos sem apontamento",IF($Y35="Folga trabalhada","ATENÇÃO · apontou em dia de folga da escala 5x2",IF($Y35="Folga",IF(AND($D35="5x2",OR(WEEKDAY($F35,2)=6,WEEKDAY($F35,2)=7)),"Folga de fim de semana da escala 5x2",IF(AND(OR($D35="6x1",$D35="FF 6x1"),WEEKDAY($F35,2)=6,FALSE()),"Folga de fim de semana · apontou no domingo anterior",IF(AND(OR($D35="6x1",$D35="FF 6x1"),WEEKDAY($F35,2)=7,AND($A35=$A34,$L34&gt;0)),"Folga de fim de semana · apontou no sábado",IF(AND(OR($D35="6x1",$D35="FF 6x1"),OR(WEEKDAY($F35,2)=6,WEEKDAY($F35,2)=7)),"Folga de fim de semana · sem apontamento no sábado nem no domingo","Folga prevista pelo ciclo")))),IF($Y35="Indeterminado (início da série)","Sem histórico anterior — informe o dia do ciclo no Cadastro",IF($Y35="Falta de registro",IF(OR(OR($D35="6x1",$D35="FF 6x1"),$D35="5x2"),"FALTA DE REGISTRO · dia útil da escala "&amp;$E35,"FALTA DE REGISTRO · dia "&amp;$W35&amp;" de "&amp;IFERROR(INDEX(Parâmetros!$B$39:$B$48,MATCH($E35,Parâmetros!$A$39:$A$48,0)),99)&amp;" do ciclo"),IF(OR($D35="6x1",$D35="FF 6x1"),IF(OR(AND(WEEKDAY($F35,2)=6,AND($A35=$A36,$L36&gt;0)),AND(WEEKDAY($F35,2)=7,AND($A35=$A34,$L34&gt;0))),"ATENÇÃO · apontou sábado e domingo no mesmo fim de semana",IF(OR(WEEKDAY($F35,2)=6,WEEKDAY($F35,2)=7),"Jornada de fim de semana do 6x1",IF(OR($H35&gt;=Parâmetros!$E$20,$H35&lt;Parâmetros!$E$19),"ATENÇÃO · 6x1 apontou fora do horário diurno","Jornada fixa do 6x1"))),IF($D35="5x2","Jornada fixa do 5x2",IF($D35="Folguista",IF($J35=$K35,"Evidência confirma sequência","DIVERGE · sequência "&amp;$J35&amp;" × evidência "&amp;$K35),IF($K35=$E35,"Evidência confirma cadastro","DIVERGE · cadastro "&amp;$E35&amp;" × evidência "&amp;$K35)))))))))))</f>
        <v>Folga de fim de semana · sem apontamento no sábado nem no domingo</v>
      </c>
      <c r="W35" s="34" t="str">
        <f>IF(OR(OR($D35="6x1",$D35="FF 6x1"),$D35="5x2"),"",IF($AB35&lt;&gt;$AB34,IF(IFERROR(INDEX(Cadastro!$F$5:$F$243,$AB35),"")="",IF($L35&gt;0,1,0),IF(IFERROR(INDEX(Cadastro!$F$5:$F$243,$AB35),"")&lt;=IFERROR(INDEX(Parâmetros!$B$39:$B$48,MATCH($E35,Parâmetros!$A$39:$A$48,0)),99),IFERROR(INDEX(Cadastro!$F$5:$F$243,$AB35),""),0)),IF($L35&gt;0,IF(N($X34)&gt;0,1,N($W34)+1),IF(AND($L35=0,OR(N($W34)&gt;=IFERROR(INDEX(Parâmetros!$B$39:$B$48,MATCH($E35,Parâmetros!$A$39:$A$48,0)),99),AND(N($X34)&gt;0,N($X34)&lt;IFERROR(INDEX(Parâmetros!$C$39:$C$48,MATCH($E35,Parâmetros!$A$39:$A$48,0)),0)))),0,N($W34)+1))))</f>
        <v/>
      </c>
      <c r="X35" s="34" t="str">
        <f>IF(OR(OR($D35="6x1",$D35="FF 6x1"),$D35="5x2"),"",IF($AB35&lt;&gt;$AB34,IF(IFERROR(INDEX(Cadastro!$F$5:$F$243,$AB35),"")="",0,IF(IFERROR(INDEX(Cadastro!$F$5:$F$243,$AB35),"")&gt;IFERROR(INDEX(Parâmetros!$B$39:$B$48,MATCH($E35,Parâmetros!$A$39:$A$48,0)),99),IFERROR(INDEX(Cadastro!$F$5:$F$243,$AB35),"")-IFERROR(INDEX(Parâmetros!$B$39:$B$48,MATCH($E35,Parâmetros!$A$39:$A$48,0)),99),0)),IF(AND($L35=0,OR(N($W34)&gt;=IFERROR(INDEX(Parâmetros!$B$39:$B$48,MATCH($E35,Parâmetros!$A$39:$A$48,0)),99),AND(N($X34)&gt;0,N($X34)&lt;IFERROR(INDEX(Parâmetros!$C$39:$C$48,MATCH($E35,Parâmetros!$A$39:$A$48,0)),0)))),N($X34)+1,0)))</f>
        <v/>
      </c>
      <c r="Y35" t="str">
        <f>IF($AC35&lt;&gt;"",IF($L35&gt;0,$AC35&amp;" · com apontamento",$AC35),IF($E35="Férias",IF($L35&gt;0,"Férias · com apontamento","Férias (cadastro)"),IF(($Z35+$AA35-1)&gt;Parâmetros!$E$16,"Férias / afastamento",IF(AND($D35="5x2",OR(WEEKDAY($F35,2)=6,WEEKDAY($F35,2)=7)),IF($L35&gt;0,"Folga trabalhada","Folga"),IF($L35&gt;0,"Trabalhado",IF(OR(OR($D35="6x1",$D35="FF 6x1"),$D35="5x2"),IF(AND(OR($D35="6x1",$D35="FF 6x1"),OR(WEEKDAY($F35,2)=6,WEEKDAY($F35,2)=7)),"Folga","Falta de registro"),IF(AND($AB35&lt;&gt;$AB34,IFERROR(INDEX(Cadastro!$F$5:$F$243,$AB35),"")=""),"Indeterminado (início da série)",IF($X35&gt;0,"Folga","Falta de registro"))))))))</f>
        <v>Folga</v>
      </c>
      <c r="Z35" s="34">
        <f>IF(OR($L35&gt;0,$F35&gt;Parâmetros!$E$14),0,IF($A35&lt;&gt;$A34,1,N($Z34)+1))</f>
        <v>1</v>
      </c>
      <c r="AA35" s="34">
        <f>IF(OR($L35&gt;0,$F35&gt;Parâmetros!$E$14),0,IF(OR($A35&lt;&gt;$A36,$F36&gt;Parâmetros!$E$14),1,N($AA36)+1))</f>
        <v>2</v>
      </c>
      <c r="AB35" s="31">
        <f>IFERROR(MATCH($A35&amp;"|"&amp;TEXT(_xlfn.MAXIFS(Cadastro!$E$5:$E$243,Cadastro!$A$5:$A$243,$A35,Cadastro!$E$5:$E$243,"&lt;="&amp;$F35),"yyyymmdd"),Cadastro!$I$5:$I$243,0),"")</f>
        <v>8</v>
      </c>
      <c r="AC35" t="str">
        <f>IFERROR(_xlfn.SINGLE(INDEX(Exceções!$D$5:$D$203,MATCH($A35&amp;"|"&amp;$F35,Exceções!$F$5:$F$203,0))),"")</f>
        <v/>
      </c>
      <c r="AD35" t="str">
        <f>IF($AC35="","",IFERROR(_xlfn.SINGLE(INDEX(Exceções!$E$5:$E$203,MATCH($A35&amp;"|"&amp;$F35,Exceções!$F$5:$F$203,0))),""))</f>
        <v/>
      </c>
    </row>
    <row r="36" spans="1:30" ht="15" hidden="1" customHeight="1" x14ac:dyDescent="0.25">
      <c r="A36" s="31">
        <v>11352</v>
      </c>
      <c r="B36" s="17" t="s">
        <v>52</v>
      </c>
      <c r="C36" s="17" t="str">
        <f>IFERROR(INDEX(Cadastro!$C$5:$C$243,$AB36),"NÃO INFORMADO")</f>
        <v>MEC</v>
      </c>
      <c r="D36" s="17" t="str">
        <f>IFERROR(INDEX(Cadastro!$D$5:$D$243,$AB36),"")</f>
        <v>6x1</v>
      </c>
      <c r="E36" s="17" t="str">
        <f>IFERROR(INDEX(Cadastro!$G$5:$G$243,$AB36),"")</f>
        <v>6x1</v>
      </c>
      <c r="F36" s="29">
        <v>46306</v>
      </c>
      <c r="G36" s="32" t="str">
        <f t="shared" si="0"/>
        <v>dom</v>
      </c>
      <c r="H36" s="31" t="str">
        <f>IF($L36=0,"",_xlfn.MINIFS(Dados!$Q:$Q,Dados!$A:$A,$A36,Dados!$S:$S,$F36))</f>
        <v/>
      </c>
      <c r="I36" s="31" t="str">
        <f>IF($H36="","",_xlfn.MAXIFS(Dados!$R:$R,Dados!$A:$A,$A36,Dados!$S:$S,$F36))</f>
        <v/>
      </c>
      <c r="J36" s="32" t="str">
        <f>IF($D36&lt;&gt;"Folguista","",IFERROR(INDEX(Parâmetros!$D$52:$G$52,1,MIN(4,MAX(1,$W36))),""))</f>
        <v/>
      </c>
      <c r="K36" s="32" t="str">
        <f>IF(OR($AC36&lt;&gt;"",$Y36="Folga",$Y36="Folga trabalhada",$Y36="Férias (cadastro)",$Y36="Férias / afastamento",$Y36="Indeterminado (início da série)"),"",IF(OR($D36="6x1",$D36="FF 6x1"),IF(OR(WEEKDAY($F36,2)=6,WEEKDAY($F36,2)=7),"6x1 sáb/dom","6x1"),IF($D36="5x2","5x2",IF($H36="",IF($D36="Folguista",$J36,$E36),IF(OR($H36&gt;=Parâmetros!$E$18,$H36&lt;Parâmetros!$E$19),"C",IF($H36&lt;Parâmetros!$E$20,"A","B"))))))</f>
        <v/>
      </c>
      <c r="L36" s="30">
        <f>SUMIFS(Dados!$E:$E,Dados!$A:$A,$A36,Dados!$S:$S,$F36)</f>
        <v>0</v>
      </c>
      <c r="M36" s="30" t="str">
        <f>IFERROR(INDEX(Parâmetros!$E$6:$E$11,MATCH($K36,Parâmetros!$A$6:$A$11,0)),"")</f>
        <v/>
      </c>
      <c r="N36" s="33" t="str">
        <f t="shared" si="1"/>
        <v/>
      </c>
      <c r="O36" s="33">
        <f>Parâmetros!$E$13</f>
        <v>0.8</v>
      </c>
      <c r="P36" s="32" t="str">
        <f>IF(OR($M36="",$F36&gt;Parâmetros!$E$14),"Não","Sim")</f>
        <v>Não</v>
      </c>
      <c r="Q36" s="32" t="str">
        <f t="shared" si="2"/>
        <v/>
      </c>
      <c r="R36" s="32" t="str">
        <f t="shared" si="3"/>
        <v/>
      </c>
      <c r="S36" s="30" t="str">
        <f t="shared" si="4"/>
        <v/>
      </c>
      <c r="T36" s="32" t="str">
        <f>IF($Q36&lt;&gt;"Sim","",IF($N36&gt;Parâmetros!$E$15,"Sim","Não"))</f>
        <v/>
      </c>
      <c r="U36" s="17" t="str">
        <f t="shared" si="5"/>
        <v>Folga</v>
      </c>
      <c r="V36" s="17" t="str">
        <f>IF($AC36&lt;&gt;"",IF($L36&gt;0,"ATENÇÃO · apontou em dia de "&amp;LOWER($AC36)&amp;" cadastrado","Exceção cadastrada · "&amp;$AC36)&amp;IF($AD36="",""," · "&amp;$AD36),IF($E36="Férias",IF($L36&gt;0,"ATENÇÃO · apontou estando de férias no cadastro","Férias no cadastro"),IF($Y36="Férias / afastamento","Afastamento · "&amp;($Z36+$AA36-1)&amp;" dias seguidos sem apontamento",IF($Y36="Folga trabalhada","ATENÇÃO · apontou em dia de folga da escala 5x2",IF($Y36="Folga",IF(AND($D36="5x2",OR(WEEKDAY($F36,2)=6,WEEKDAY($F36,2)=7)),"Folga de fim de semana da escala 5x2",IF(AND(OR($D36="6x1",$D36="FF 6x1"),WEEKDAY($F36,2)=6,FALSE()),"Folga de fim de semana · apontou no domingo anterior",IF(AND(OR($D36="6x1",$D36="FF 6x1"),WEEKDAY($F36,2)=7,AND($A36=$A35,$L35&gt;0)),"Folga de fim de semana · apontou no sábado",IF(AND(OR($D36="6x1",$D36="FF 6x1"),OR(WEEKDAY($F36,2)=6,WEEKDAY($F36,2)=7)),"Folga de fim de semana · sem apontamento no sábado nem no domingo","Folga prevista pelo ciclo")))),IF($Y36="Indeterminado (início da série)","Sem histórico anterior — informe o dia do ciclo no Cadastro",IF($Y36="Falta de registro",IF(OR(OR($D36="6x1",$D36="FF 6x1"),$D36="5x2"),"FALTA DE REGISTRO · dia útil da escala "&amp;$E36,"FALTA DE REGISTRO · dia "&amp;$W36&amp;" de "&amp;IFERROR(INDEX(Parâmetros!$B$39:$B$48,MATCH($E36,Parâmetros!$A$39:$A$48,0)),99)&amp;" do ciclo"),IF(OR($D36="6x1",$D36="FF 6x1"),IF(OR(AND(WEEKDAY($F36,2)=6,AND($A36=$A37,$L37&gt;0)),AND(WEEKDAY($F36,2)=7,AND($A36=$A35,$L35&gt;0))),"ATENÇÃO · apontou sábado e domingo no mesmo fim de semana",IF(OR(WEEKDAY($F36,2)=6,WEEKDAY($F36,2)=7),"Jornada de fim de semana do 6x1",IF(OR($H36&gt;=Parâmetros!$E$20,$H36&lt;Parâmetros!$E$19),"ATENÇÃO · 6x1 apontou fora do horário diurno","Jornada fixa do 6x1"))),IF($D36="5x2","Jornada fixa do 5x2",IF($D36="Folguista",IF($J36=$K36,"Evidência confirma sequência","DIVERGE · sequência "&amp;$J36&amp;" × evidência "&amp;$K36),IF($K36=$E36,"Evidência confirma cadastro","DIVERGE · cadastro "&amp;$E36&amp;" × evidência "&amp;$K36)))))))))))</f>
        <v>Folga de fim de semana · sem apontamento no sábado nem no domingo</v>
      </c>
      <c r="W36" s="34" t="str">
        <f>IF(OR(OR($D36="6x1",$D36="FF 6x1"),$D36="5x2"),"",IF($AB36&lt;&gt;$AB35,IF(IFERROR(INDEX(Cadastro!$F$5:$F$243,$AB36),"")="",IF($L36&gt;0,1,0),IF(IFERROR(INDEX(Cadastro!$F$5:$F$243,$AB36),"")&lt;=IFERROR(INDEX(Parâmetros!$B$39:$B$48,MATCH($E36,Parâmetros!$A$39:$A$48,0)),99),IFERROR(INDEX(Cadastro!$F$5:$F$243,$AB36),""),0)),IF($L36&gt;0,IF(N($X35)&gt;0,1,N($W35)+1),IF(AND($L36=0,OR(N($W35)&gt;=IFERROR(INDEX(Parâmetros!$B$39:$B$48,MATCH($E36,Parâmetros!$A$39:$A$48,0)),99),AND(N($X35)&gt;0,N($X35)&lt;IFERROR(INDEX(Parâmetros!$C$39:$C$48,MATCH($E36,Parâmetros!$A$39:$A$48,0)),0)))),0,N($W35)+1))))</f>
        <v/>
      </c>
      <c r="X36" s="34" t="str">
        <f>IF(OR(OR($D36="6x1",$D36="FF 6x1"),$D36="5x2"),"",IF($AB36&lt;&gt;$AB35,IF(IFERROR(INDEX(Cadastro!$F$5:$F$243,$AB36),"")="",0,IF(IFERROR(INDEX(Cadastro!$F$5:$F$243,$AB36),"")&gt;IFERROR(INDEX(Parâmetros!$B$39:$B$48,MATCH($E36,Parâmetros!$A$39:$A$48,0)),99),IFERROR(INDEX(Cadastro!$F$5:$F$243,$AB36),"")-IFERROR(INDEX(Parâmetros!$B$39:$B$48,MATCH($E36,Parâmetros!$A$39:$A$48,0)),99),0)),IF(AND($L36=0,OR(N($W35)&gt;=IFERROR(INDEX(Parâmetros!$B$39:$B$48,MATCH($E36,Parâmetros!$A$39:$A$48,0)),99),AND(N($X35)&gt;0,N($X35)&lt;IFERROR(INDEX(Parâmetros!$C$39:$C$48,MATCH($E36,Parâmetros!$A$39:$A$48,0)),0)))),N($X35)+1,0)))</f>
        <v/>
      </c>
      <c r="Y36" t="str">
        <f>IF($AC36&lt;&gt;"",IF($L36&gt;0,$AC36&amp;" · com apontamento",$AC36),IF($E36="Férias",IF($L36&gt;0,"Férias · com apontamento","Férias (cadastro)"),IF(($Z36+$AA36-1)&gt;Parâmetros!$E$16,"Férias / afastamento",IF(AND($D36="5x2",OR(WEEKDAY($F36,2)=6,WEEKDAY($F36,2)=7)),IF($L36&gt;0,"Folga trabalhada","Folga"),IF($L36&gt;0,"Trabalhado",IF(OR(OR($D36="6x1",$D36="FF 6x1"),$D36="5x2"),IF(AND(OR($D36="6x1",$D36="FF 6x1"),OR(WEEKDAY($F36,2)=6,WEEKDAY($F36,2)=7)),"Folga","Falta de registro"),IF(AND($AB36&lt;&gt;$AB35,IFERROR(INDEX(Cadastro!$F$5:$F$243,$AB36),"")=""),"Indeterminado (início da série)",IF($X36&gt;0,"Folga","Falta de registro"))))))))</f>
        <v>Folga</v>
      </c>
      <c r="Z36" s="34">
        <f>IF(OR($L36&gt;0,$F36&gt;Parâmetros!$E$14),0,IF($A36&lt;&gt;$A35,1,N($Z35)+1))</f>
        <v>2</v>
      </c>
      <c r="AA36" s="34">
        <f>IF(OR($L36&gt;0,$F36&gt;Parâmetros!$E$14),0,IF(OR($A36&lt;&gt;$A37,$F37&gt;Parâmetros!$E$14),1,N($AA37)+1))</f>
        <v>1</v>
      </c>
      <c r="AB36" s="31">
        <f>IFERROR(MATCH($A36&amp;"|"&amp;TEXT(_xlfn.MAXIFS(Cadastro!$E$5:$E$243,Cadastro!$A$5:$A$243,$A36,Cadastro!$E$5:$E$243,"&lt;="&amp;$F36),"yyyymmdd"),Cadastro!$I$5:$I$243,0),"")</f>
        <v>8</v>
      </c>
      <c r="AC36" t="str">
        <f>IFERROR(_xlfn.SINGLE(INDEX(Exceções!$D$5:$D$203,MATCH($A36&amp;"|"&amp;$F36,Exceções!$F$5:$F$203,0))),"")</f>
        <v/>
      </c>
      <c r="AD36" t="str">
        <f>IF($AC36="","",IFERROR(_xlfn.SINGLE(INDEX(Exceções!$E$5:$E$203,MATCH($A36&amp;"|"&amp;$F36,Exceções!$F$5:$F$203,0))),""))</f>
        <v/>
      </c>
    </row>
    <row r="37" spans="1:30" ht="15" hidden="1" customHeight="1" x14ac:dyDescent="0.25">
      <c r="A37" s="31">
        <v>11352</v>
      </c>
      <c r="B37" s="17" t="s">
        <v>52</v>
      </c>
      <c r="C37" s="17" t="str">
        <f>IFERROR(INDEX(Cadastro!$C$5:$C$243,$AB37),"NÃO INFORMADO")</f>
        <v>MEC</v>
      </c>
      <c r="D37" s="17" t="str">
        <f>IFERROR(INDEX(Cadastro!$D$5:$D$243,$AB37),"")</f>
        <v>A</v>
      </c>
      <c r="E37" s="17" t="str">
        <f>IFERROR(INDEX(Cadastro!$G$5:$G$243,$AB37),"")</f>
        <v>A</v>
      </c>
      <c r="F37" s="29">
        <v>46307</v>
      </c>
      <c r="G37" s="32" t="str">
        <f t="shared" si="0"/>
        <v>seg</v>
      </c>
      <c r="H37" s="31">
        <f>IF($L37=0,"",_xlfn.MINIFS(Dados!$Q:$Q,Dados!$A:$A,$A37,Dados!$S:$S,$F37))</f>
        <v>450</v>
      </c>
      <c r="I37" s="31">
        <f>IF($H37="","",_xlfn.MAXIFS(Dados!$R:$R,Dados!$A:$A,$A37,Dados!$S:$S,$F37))</f>
        <v>912</v>
      </c>
      <c r="J37" s="32" t="str">
        <f>IF($D37&lt;&gt;"Folguista","",IFERROR(INDEX(Parâmetros!$D$52:$G$52,1,MIN(4,MAX(1,$W37))),""))</f>
        <v/>
      </c>
      <c r="K37" s="32" t="str">
        <f>IF(OR($AC37&lt;&gt;"",$Y37="Folga",$Y37="Folga trabalhada",$Y37="Férias (cadastro)",$Y37="Férias / afastamento",$Y37="Indeterminado (início da série)"),"",IF(OR($D37="6x1",$D37="FF 6x1"),IF(OR(WEEKDAY($F37,2)=6,WEEKDAY($F37,2)=7),"6x1 sáb/dom","6x1"),IF($D37="5x2","5x2",IF($H37="",IF($D37="Folguista",$J37,$E37),IF(OR($H37&gt;=Parâmetros!$E$18,$H37&lt;Parâmetros!$E$19),"C",IF($H37&lt;Parâmetros!$E$20,"A","B"))))))</f>
        <v>A</v>
      </c>
      <c r="L37" s="30">
        <f>SUMIFS(Dados!$E:$E,Dados!$A:$A,$A37,Dados!$S:$S,$F37)</f>
        <v>6.67</v>
      </c>
      <c r="M37" s="30">
        <f>IFERROR(INDEX(Parâmetros!$E$6:$E$11,MATCH($K37,Parâmetros!$A$6:$A$11,0)),"")</f>
        <v>7.58</v>
      </c>
      <c r="N37" s="33">
        <f t="shared" si="1"/>
        <v>0.87994722955145122</v>
      </c>
      <c r="O37" s="33">
        <f>Parâmetros!$E$13</f>
        <v>0.8</v>
      </c>
      <c r="P37" s="32" t="str">
        <f>IF(OR($M37="",$F37&gt;Parâmetros!$E$14),"Não","Sim")</f>
        <v>Sim</v>
      </c>
      <c r="Q37" s="32" t="str">
        <f t="shared" si="2"/>
        <v>Sim</v>
      </c>
      <c r="R37" s="32" t="str">
        <f t="shared" si="3"/>
        <v>Sim</v>
      </c>
      <c r="S37" s="30">
        <f t="shared" si="4"/>
        <v>0</v>
      </c>
      <c r="T37" s="32" t="str">
        <f>IF($Q37&lt;&gt;"Sim","",IF($N37&gt;Parâmetros!$E$15,"Sim","Não"))</f>
        <v>Não</v>
      </c>
      <c r="U37" s="17" t="str">
        <f t="shared" si="5"/>
        <v>Na meta</v>
      </c>
      <c r="V37" s="17" t="str">
        <f>IF($AC37&lt;&gt;"",IF($L37&gt;0,"ATENÇÃO · apontou em dia de "&amp;LOWER($AC37)&amp;" cadastrado","Exceção cadastrada · "&amp;$AC37)&amp;IF($AD37="",""," · "&amp;$AD37),IF($E37="Férias",IF($L37&gt;0,"ATENÇÃO · apontou estando de férias no cadastro","Férias no cadastro"),IF($Y37="Férias / afastamento","Afastamento · "&amp;($Z37+$AA37-1)&amp;" dias seguidos sem apontamento",IF($Y37="Folga trabalhada","ATENÇÃO · apontou em dia de folga da escala 5x2",IF($Y37="Folga",IF(AND($D37="5x2",OR(WEEKDAY($F37,2)=6,WEEKDAY($F37,2)=7)),"Folga de fim de semana da escala 5x2",IF(AND(OR($D37="6x1",$D37="FF 6x1"),WEEKDAY($F37,2)=6,FALSE()),"Folga de fim de semana · apontou no domingo anterior",IF(AND(OR($D37="6x1",$D37="FF 6x1"),WEEKDAY($F37,2)=7,AND($A37=$A36,$L36&gt;0)),"Folga de fim de semana · apontou no sábado",IF(AND(OR($D37="6x1",$D37="FF 6x1"),OR(WEEKDAY($F37,2)=6,WEEKDAY($F37,2)=7)),"Folga de fim de semana · sem apontamento no sábado nem no domingo","Folga prevista pelo ciclo")))),IF($Y37="Indeterminado (início da série)","Sem histórico anterior — informe o dia do ciclo no Cadastro",IF($Y37="Falta de registro",IF(OR(OR($D37="6x1",$D37="FF 6x1"),$D37="5x2"),"FALTA DE REGISTRO · dia útil da escala "&amp;$E37,"FALTA DE REGISTRO · dia "&amp;$W37&amp;" de "&amp;IFERROR(INDEX(Parâmetros!$B$39:$B$48,MATCH($E37,Parâmetros!$A$39:$A$48,0)),99)&amp;" do ciclo"),IF(OR($D37="6x1",$D37="FF 6x1"),IF(OR(AND(WEEKDAY($F37,2)=6,AND($A37=$A38,$L38&gt;0)),AND(WEEKDAY($F37,2)=7,AND($A37=$A36,$L36&gt;0))),"ATENÇÃO · apontou sábado e domingo no mesmo fim de semana",IF(OR(WEEKDAY($F37,2)=6,WEEKDAY($F37,2)=7),"Jornada de fim de semana do 6x1",IF(OR($H37&gt;=Parâmetros!$E$20,$H37&lt;Parâmetros!$E$19),"ATENÇÃO · 6x1 apontou fora do horário diurno","Jornada fixa do 6x1"))),IF($D37="5x2","Jornada fixa do 5x2",IF($D37="Folguista",IF($J37=$K37,"Evidência confirma sequência","DIVERGE · sequência "&amp;$J37&amp;" × evidência "&amp;$K37),IF($K37=$E37,"Evidência confirma cadastro","DIVERGE · cadastro "&amp;$E37&amp;" × evidência "&amp;$K37)))))))))))</f>
        <v>Evidência confirma cadastro</v>
      </c>
      <c r="W37" s="34">
        <f>IF(OR(OR($D37="6x1",$D37="FF 6x1"),$D37="5x2"),"",IF($AB37&lt;&gt;$AB36,IF(IFERROR(INDEX(Cadastro!$F$5:$F$243,$AB37),"")="",IF($L37&gt;0,1,0),IF(IFERROR(INDEX(Cadastro!$F$5:$F$243,$AB37),"")&lt;=IFERROR(INDEX(Parâmetros!$B$39:$B$48,MATCH($E37,Parâmetros!$A$39:$A$48,0)),99),IFERROR(INDEX(Cadastro!$F$5:$F$243,$AB37),""),0)),IF($L37&gt;0,IF(N($X36)&gt;0,1,N($W36)+1),IF(AND($L37=0,OR(N($W36)&gt;=IFERROR(INDEX(Parâmetros!$B$39:$B$48,MATCH($E37,Parâmetros!$A$39:$A$48,0)),99),AND(N($X36)&gt;0,N($X36)&lt;IFERROR(INDEX(Parâmetros!$C$39:$C$48,MATCH($E37,Parâmetros!$A$39:$A$48,0)),0)))),0,N($W36)+1))))</f>
        <v>1</v>
      </c>
      <c r="X37" s="34">
        <f>IF(OR(OR($D37="6x1",$D37="FF 6x1"),$D37="5x2"),"",IF($AB37&lt;&gt;$AB36,IF(IFERROR(INDEX(Cadastro!$F$5:$F$243,$AB37),"")="",0,IF(IFERROR(INDEX(Cadastro!$F$5:$F$243,$AB37),"")&gt;IFERROR(INDEX(Parâmetros!$B$39:$B$48,MATCH($E37,Parâmetros!$A$39:$A$48,0)),99),IFERROR(INDEX(Cadastro!$F$5:$F$243,$AB37),"")-IFERROR(INDEX(Parâmetros!$B$39:$B$48,MATCH($E37,Parâmetros!$A$39:$A$48,0)),99),0)),IF(AND($L37=0,OR(N($W36)&gt;=IFERROR(INDEX(Parâmetros!$B$39:$B$48,MATCH($E37,Parâmetros!$A$39:$A$48,0)),99),AND(N($X36)&gt;0,N($X36)&lt;IFERROR(INDEX(Parâmetros!$C$39:$C$48,MATCH($E37,Parâmetros!$A$39:$A$48,0)),0)))),N($X36)+1,0)))</f>
        <v>0</v>
      </c>
      <c r="Y37" t="str">
        <f>IF($AC37&lt;&gt;"",IF($L37&gt;0,$AC37&amp;" · com apontamento",$AC37),IF($E37="Férias",IF($L37&gt;0,"Férias · com apontamento","Férias (cadastro)"),IF(($Z37+$AA37-1)&gt;Parâmetros!$E$16,"Férias / afastamento",IF(AND($D37="5x2",OR(WEEKDAY($F37,2)=6,WEEKDAY($F37,2)=7)),IF($L37&gt;0,"Folga trabalhada","Folga"),IF($L37&gt;0,"Trabalhado",IF(OR(OR($D37="6x1",$D37="FF 6x1"),$D37="5x2"),IF(AND(OR($D37="6x1",$D37="FF 6x1"),OR(WEEKDAY($F37,2)=6,WEEKDAY($F37,2)=7)),"Folga","Falta de registro"),IF(AND($AB37&lt;&gt;$AB36,IFERROR(INDEX(Cadastro!$F$5:$F$243,$AB37),"")=""),"Indeterminado (início da série)",IF($X37&gt;0,"Folga","Falta de registro"))))))))</f>
        <v>Trabalhado</v>
      </c>
      <c r="Z37" s="34">
        <f>IF(OR($L37&gt;0,$F37&gt;Parâmetros!$E$14),0,IF($A37&lt;&gt;$A36,1,N($Z36)+1))</f>
        <v>0</v>
      </c>
      <c r="AA37" s="34">
        <f>IF(OR($L37&gt;0,$F37&gt;Parâmetros!$E$14),0,IF(OR($A37&lt;&gt;$A38,$F38&gt;Parâmetros!$E$14),1,N($AA38)+1))</f>
        <v>0</v>
      </c>
      <c r="AB37" s="31">
        <f>IFERROR(MATCH($A37&amp;"|"&amp;TEXT(_xlfn.MAXIFS(Cadastro!$E$5:$E$243,Cadastro!$A$5:$A$243,$A37,Cadastro!$E$5:$E$243,"&lt;="&amp;$F37),"yyyymmdd"),Cadastro!$I$5:$I$243,0),"")</f>
        <v>9</v>
      </c>
      <c r="AC37" t="str">
        <f>IFERROR(_xlfn.SINGLE(INDEX(Exceções!$D$5:$D$203,MATCH($A37&amp;"|"&amp;$F37,Exceções!$F$5:$F$203,0))),"")</f>
        <v/>
      </c>
      <c r="AD37" t="str">
        <f>IF($AC37="","",IFERROR(_xlfn.SINGLE(INDEX(Exceções!$E$5:$E$203,MATCH($A37&amp;"|"&amp;$F37,Exceções!$F$5:$F$203,0))),""))</f>
        <v/>
      </c>
    </row>
    <row r="38" spans="1:30" ht="15" hidden="1" customHeight="1" x14ac:dyDescent="0.25">
      <c r="A38" s="31">
        <v>11352</v>
      </c>
      <c r="B38" s="17" t="s">
        <v>52</v>
      </c>
      <c r="C38" s="17" t="str">
        <f>IFERROR(INDEX(Cadastro!$C$5:$C$243,$AB38),"NÃO INFORMADO")</f>
        <v>MEC</v>
      </c>
      <c r="D38" s="17" t="str">
        <f>IFERROR(INDEX(Cadastro!$D$5:$D$243,$AB38),"")</f>
        <v>6x1</v>
      </c>
      <c r="E38" s="17" t="str">
        <f>IFERROR(INDEX(Cadastro!$G$5:$G$243,$AB38),"")</f>
        <v>6x1</v>
      </c>
      <c r="F38" s="29">
        <v>46308</v>
      </c>
      <c r="G38" s="32" t="str">
        <f t="shared" si="0"/>
        <v>ter</v>
      </c>
      <c r="H38" s="31">
        <f>IF($L38=0,"",_xlfn.MINIFS(Dados!$Q:$Q,Dados!$A:$A,$A38,Dados!$S:$S,$F38))</f>
        <v>452</v>
      </c>
      <c r="I38" s="31">
        <f>IF($H38="","",_xlfn.MAXIFS(Dados!$R:$R,Dados!$A:$A,$A38,Dados!$S:$S,$F38))</f>
        <v>985</v>
      </c>
      <c r="J38" s="32" t="str">
        <f>IF($D38&lt;&gt;"Folguista","",IFERROR(INDEX(Parâmetros!$D$52:$G$52,1,MIN(4,MAX(1,$W38))),""))</f>
        <v/>
      </c>
      <c r="K38" s="32" t="str">
        <f>IF(OR($AC38&lt;&gt;"",$Y38="Folga",$Y38="Folga trabalhada",$Y38="Férias (cadastro)",$Y38="Férias / afastamento",$Y38="Indeterminado (início da série)"),"",IF(OR($D38="6x1",$D38="FF 6x1"),IF(OR(WEEKDAY($F38,2)=6,WEEKDAY($F38,2)=7),"6x1 sáb/dom","6x1"),IF($D38="5x2","5x2",IF($H38="",IF($D38="Folguista",$J38,$E38),IF(OR($H38&gt;=Parâmetros!$E$18,$H38&lt;Parâmetros!$E$19),"C",IF($H38&lt;Parâmetros!$E$20,"A","B"))))))</f>
        <v>6x1</v>
      </c>
      <c r="L38" s="30">
        <f>SUMIFS(Dados!$E:$E,Dados!$A:$A,$A38,Dados!$S:$S,$F38)</f>
        <v>7.74</v>
      </c>
      <c r="M38" s="30">
        <f>IFERROR(INDEX(Parâmetros!$E$6:$E$11,MATCH($K38,Parâmetros!$A$6:$A$11,0)),"")</f>
        <v>8.8000000000000007</v>
      </c>
      <c r="N38" s="33">
        <f t="shared" si="1"/>
        <v>0.87954545454545452</v>
      </c>
      <c r="O38" s="33">
        <f>Parâmetros!$E$13</f>
        <v>0.8</v>
      </c>
      <c r="P38" s="32" t="str">
        <f>IF(OR($M38="",$F38&gt;Parâmetros!$E$14),"Não","Sim")</f>
        <v>Sim</v>
      </c>
      <c r="Q38" s="32" t="str">
        <f t="shared" si="2"/>
        <v>Sim</v>
      </c>
      <c r="R38" s="32" t="str">
        <f t="shared" si="3"/>
        <v>Sim</v>
      </c>
      <c r="S38" s="30">
        <f t="shared" si="4"/>
        <v>0</v>
      </c>
      <c r="T38" s="32" t="str">
        <f>IF($Q38&lt;&gt;"Sim","",IF($N38&gt;Parâmetros!$E$15,"Sim","Não"))</f>
        <v>Não</v>
      </c>
      <c r="U38" s="17" t="str">
        <f t="shared" si="5"/>
        <v>Na meta</v>
      </c>
      <c r="V38" s="17" t="str">
        <f>IF($AC38&lt;&gt;"",IF($L38&gt;0,"ATENÇÃO · apontou em dia de "&amp;LOWER($AC38)&amp;" cadastrado","Exceção cadastrada · "&amp;$AC38)&amp;IF($AD38="",""," · "&amp;$AD38),IF($E38="Férias",IF($L38&gt;0,"ATENÇÃO · apontou estando de férias no cadastro","Férias no cadastro"),IF($Y38="Férias / afastamento","Afastamento · "&amp;($Z38+$AA38-1)&amp;" dias seguidos sem apontamento",IF($Y38="Folga trabalhada","ATENÇÃO · apontou em dia de folga da escala 5x2",IF($Y38="Folga",IF(AND($D38="5x2",OR(WEEKDAY($F38,2)=6,WEEKDAY($F38,2)=7)),"Folga de fim de semana da escala 5x2",IF(AND(OR($D38="6x1",$D38="FF 6x1"),WEEKDAY($F38,2)=6,FALSE()),"Folga de fim de semana · apontou no domingo anterior",IF(AND(OR($D38="6x1",$D38="FF 6x1"),WEEKDAY($F38,2)=7,AND($A38=$A37,$L37&gt;0)),"Folga de fim de semana · apontou no sábado",IF(AND(OR($D38="6x1",$D38="FF 6x1"),OR(WEEKDAY($F38,2)=6,WEEKDAY($F38,2)=7)),"Folga de fim de semana · sem apontamento no sábado nem no domingo","Folga prevista pelo ciclo")))),IF($Y38="Indeterminado (início da série)","Sem histórico anterior — informe o dia do ciclo no Cadastro",IF($Y38="Falta de registro",IF(OR(OR($D38="6x1",$D38="FF 6x1"),$D38="5x2"),"FALTA DE REGISTRO · dia útil da escala "&amp;$E38,"FALTA DE REGISTRO · dia "&amp;$W38&amp;" de "&amp;IFERROR(INDEX(Parâmetros!$B$39:$B$48,MATCH($E38,Parâmetros!$A$39:$A$48,0)),99)&amp;" do ciclo"),IF(OR($D38="6x1",$D38="FF 6x1"),IF(OR(AND(WEEKDAY($F38,2)=6,AND($A38=$A39,$L39&gt;0)),AND(WEEKDAY($F38,2)=7,AND($A38=$A37,$L37&gt;0))),"ATENÇÃO · apontou sábado e domingo no mesmo fim de semana",IF(OR(WEEKDAY($F38,2)=6,WEEKDAY($F38,2)=7),"Jornada de fim de semana do 6x1",IF(OR($H38&gt;=Parâmetros!$E$20,$H38&lt;Parâmetros!$E$19),"ATENÇÃO · 6x1 apontou fora do horário diurno","Jornada fixa do 6x1"))),IF($D38="5x2","Jornada fixa do 5x2",IF($D38="Folguista",IF($J38=$K38,"Evidência confirma sequência","DIVERGE · sequência "&amp;$J38&amp;" × evidência "&amp;$K38),IF($K38=$E38,"Evidência confirma cadastro","DIVERGE · cadastro "&amp;$E38&amp;" × evidência "&amp;$K38)))))))))))</f>
        <v>Jornada fixa do 6x1</v>
      </c>
      <c r="W38" s="34" t="str">
        <f>IF(OR(OR($D38="6x1",$D38="FF 6x1"),$D38="5x2"),"",IF($AB38&lt;&gt;$AB37,IF(IFERROR(INDEX(Cadastro!$F$5:$F$243,$AB38),"")="",IF($L38&gt;0,1,0),IF(IFERROR(INDEX(Cadastro!$F$5:$F$243,$AB38),"")&lt;=IFERROR(INDEX(Parâmetros!$B$39:$B$48,MATCH($E38,Parâmetros!$A$39:$A$48,0)),99),IFERROR(INDEX(Cadastro!$F$5:$F$243,$AB38),""),0)),IF($L38&gt;0,IF(N($X37)&gt;0,1,N($W37)+1),IF(AND($L38=0,OR(N($W37)&gt;=IFERROR(INDEX(Parâmetros!$B$39:$B$48,MATCH($E38,Parâmetros!$A$39:$A$48,0)),99),AND(N($X37)&gt;0,N($X37)&lt;IFERROR(INDEX(Parâmetros!$C$39:$C$48,MATCH($E38,Parâmetros!$A$39:$A$48,0)),0)))),0,N($W37)+1))))</f>
        <v/>
      </c>
      <c r="X38" s="34" t="str">
        <f>IF(OR(OR($D38="6x1",$D38="FF 6x1"),$D38="5x2"),"",IF($AB38&lt;&gt;$AB37,IF(IFERROR(INDEX(Cadastro!$F$5:$F$243,$AB38),"")="",0,IF(IFERROR(INDEX(Cadastro!$F$5:$F$243,$AB38),"")&gt;IFERROR(INDEX(Parâmetros!$B$39:$B$48,MATCH($E38,Parâmetros!$A$39:$A$48,0)),99),IFERROR(INDEX(Cadastro!$F$5:$F$243,$AB38),"")-IFERROR(INDEX(Parâmetros!$B$39:$B$48,MATCH($E38,Parâmetros!$A$39:$A$48,0)),99),0)),IF(AND($L38=0,OR(N($W37)&gt;=IFERROR(INDEX(Parâmetros!$B$39:$B$48,MATCH($E38,Parâmetros!$A$39:$A$48,0)),99),AND(N($X37)&gt;0,N($X37)&lt;IFERROR(INDEX(Parâmetros!$C$39:$C$48,MATCH($E38,Parâmetros!$A$39:$A$48,0)),0)))),N($X37)+1,0)))</f>
        <v/>
      </c>
      <c r="Y38" t="str">
        <f>IF($AC38&lt;&gt;"",IF($L38&gt;0,$AC38&amp;" · com apontamento",$AC38),IF($E38="Férias",IF($L38&gt;0,"Férias · com apontamento","Férias (cadastro)"),IF(($Z38+$AA38-1)&gt;Parâmetros!$E$16,"Férias / afastamento",IF(AND($D38="5x2",OR(WEEKDAY($F38,2)=6,WEEKDAY($F38,2)=7)),IF($L38&gt;0,"Folga trabalhada","Folga"),IF($L38&gt;0,"Trabalhado",IF(OR(OR($D38="6x1",$D38="FF 6x1"),$D38="5x2"),IF(AND(OR($D38="6x1",$D38="FF 6x1"),OR(WEEKDAY($F38,2)=6,WEEKDAY($F38,2)=7)),"Folga","Falta de registro"),IF(AND($AB38&lt;&gt;$AB37,IFERROR(INDEX(Cadastro!$F$5:$F$243,$AB38),"")=""),"Indeterminado (início da série)",IF($X38&gt;0,"Folga","Falta de registro"))))))))</f>
        <v>Trabalhado</v>
      </c>
      <c r="Z38" s="34">
        <f>IF(OR($L38&gt;0,$F38&gt;Parâmetros!$E$14),0,IF($A38&lt;&gt;$A37,1,N($Z37)+1))</f>
        <v>0</v>
      </c>
      <c r="AA38" s="34">
        <f>IF(OR($L38&gt;0,$F38&gt;Parâmetros!$E$14),0,IF(OR($A38&lt;&gt;$A39,$F39&gt;Parâmetros!$E$14),1,N($AA39)+1))</f>
        <v>0</v>
      </c>
      <c r="AB38" s="31">
        <f>IFERROR(MATCH($A38&amp;"|"&amp;TEXT(_xlfn.MAXIFS(Cadastro!$E$5:$E$243,Cadastro!$A$5:$A$243,$A38,Cadastro!$E$5:$E$243,"&lt;="&amp;$F38),"yyyymmdd"),Cadastro!$I$5:$I$243,0),"")</f>
        <v>10</v>
      </c>
      <c r="AC38" t="str">
        <f>IFERROR(_xlfn.SINGLE(INDEX(Exceções!$D$5:$D$203,MATCH($A38&amp;"|"&amp;$F38,Exceções!$F$5:$F$203,0))),"")</f>
        <v/>
      </c>
      <c r="AD38" t="str">
        <f>IF($AC38="","",IFERROR(_xlfn.SINGLE(INDEX(Exceções!$E$5:$E$203,MATCH($A38&amp;"|"&amp;$F38,Exceções!$F$5:$F$203,0))),""))</f>
        <v/>
      </c>
    </row>
    <row r="39" spans="1:30" ht="15" hidden="1" customHeight="1" x14ac:dyDescent="0.25">
      <c r="A39" s="31">
        <v>11352</v>
      </c>
      <c r="B39" s="17" t="s">
        <v>52</v>
      </c>
      <c r="C39" s="17" t="str">
        <f>IFERROR(INDEX(Cadastro!$C$5:$C$243,$AB39),"NÃO INFORMADO")</f>
        <v>MEC</v>
      </c>
      <c r="D39" s="17" t="str">
        <f>IFERROR(INDEX(Cadastro!$D$5:$D$243,$AB39),"")</f>
        <v>6x1</v>
      </c>
      <c r="E39" s="17" t="str">
        <f>IFERROR(INDEX(Cadastro!$G$5:$G$243,$AB39),"")</f>
        <v>6x1</v>
      </c>
      <c r="F39" s="29">
        <v>46309</v>
      </c>
      <c r="G39" s="32" t="str">
        <f t="shared" si="0"/>
        <v>qua</v>
      </c>
      <c r="H39" s="31">
        <f>IF($L39=0,"",_xlfn.MINIFS(Dados!$Q:$Q,Dados!$A:$A,$A39,Dados!$S:$S,$F39))</f>
        <v>446</v>
      </c>
      <c r="I39" s="31">
        <f>IF($H39="","",_xlfn.MAXIFS(Dados!$R:$R,Dados!$A:$A,$A39,Dados!$S:$S,$F39))</f>
        <v>975</v>
      </c>
      <c r="J39" s="32" t="str">
        <f>IF($D39&lt;&gt;"Folguista","",IFERROR(INDEX(Parâmetros!$D$52:$G$52,1,MIN(4,MAX(1,$W39))),""))</f>
        <v/>
      </c>
      <c r="K39" s="32" t="str">
        <f>IF(OR($AC39&lt;&gt;"",$Y39="Folga",$Y39="Folga trabalhada",$Y39="Férias (cadastro)",$Y39="Férias / afastamento",$Y39="Indeterminado (início da série)"),"",IF(OR($D39="6x1",$D39="FF 6x1"),IF(OR(WEEKDAY($F39,2)=6,WEEKDAY($F39,2)=7),"6x1 sáb/dom","6x1"),IF($D39="5x2","5x2",IF($H39="",IF($D39="Folguista",$J39,$E39),IF(OR($H39&gt;=Parâmetros!$E$18,$H39&lt;Parâmetros!$E$19),"C",IF($H39&lt;Parâmetros!$E$20,"A","B"))))))</f>
        <v>6x1</v>
      </c>
      <c r="L39" s="30">
        <f>SUMIFS(Dados!$E:$E,Dados!$A:$A,$A39,Dados!$S:$S,$F39)</f>
        <v>7.92</v>
      </c>
      <c r="M39" s="30">
        <f>IFERROR(INDEX(Parâmetros!$E$6:$E$11,MATCH($K39,Parâmetros!$A$6:$A$11,0)),"")</f>
        <v>8.8000000000000007</v>
      </c>
      <c r="N39" s="33">
        <f t="shared" si="1"/>
        <v>0.89999999999999991</v>
      </c>
      <c r="O39" s="33">
        <f>Parâmetros!$E$13</f>
        <v>0.8</v>
      </c>
      <c r="P39" s="32" t="str">
        <f>IF(OR($M39="",$F39&gt;Parâmetros!$E$14),"Não","Sim")</f>
        <v>Sim</v>
      </c>
      <c r="Q39" s="32" t="str">
        <f t="shared" si="2"/>
        <v>Sim</v>
      </c>
      <c r="R39" s="32" t="str">
        <f t="shared" si="3"/>
        <v>Sim</v>
      </c>
      <c r="S39" s="30">
        <f t="shared" si="4"/>
        <v>0</v>
      </c>
      <c r="T39" s="32" t="str">
        <f>IF($Q39&lt;&gt;"Sim","",IF($N39&gt;Parâmetros!$E$15,"Sim","Não"))</f>
        <v>Não</v>
      </c>
      <c r="U39" s="17" t="str">
        <f t="shared" si="5"/>
        <v>Na meta</v>
      </c>
      <c r="V39" s="17" t="str">
        <f>IF($AC39&lt;&gt;"",IF($L39&gt;0,"ATENÇÃO · apontou em dia de "&amp;LOWER($AC39)&amp;" cadastrado","Exceção cadastrada · "&amp;$AC39)&amp;IF($AD39="",""," · "&amp;$AD39),IF($E39="Férias",IF($L39&gt;0,"ATENÇÃO · apontou estando de férias no cadastro","Férias no cadastro"),IF($Y39="Férias / afastamento","Afastamento · "&amp;($Z39+$AA39-1)&amp;" dias seguidos sem apontamento",IF($Y39="Folga trabalhada","ATENÇÃO · apontou em dia de folga da escala 5x2",IF($Y39="Folga",IF(AND($D39="5x2",OR(WEEKDAY($F39,2)=6,WEEKDAY($F39,2)=7)),"Folga de fim de semana da escala 5x2",IF(AND(OR($D39="6x1",$D39="FF 6x1"),WEEKDAY($F39,2)=6,FALSE()),"Folga de fim de semana · apontou no domingo anterior",IF(AND(OR($D39="6x1",$D39="FF 6x1"),WEEKDAY($F39,2)=7,AND($A39=$A38,$L38&gt;0)),"Folga de fim de semana · apontou no sábado",IF(AND(OR($D39="6x1",$D39="FF 6x1"),OR(WEEKDAY($F39,2)=6,WEEKDAY($F39,2)=7)),"Folga de fim de semana · sem apontamento no sábado nem no domingo","Folga prevista pelo ciclo")))),IF($Y39="Indeterminado (início da série)","Sem histórico anterior — informe o dia do ciclo no Cadastro",IF($Y39="Falta de registro",IF(OR(OR($D39="6x1",$D39="FF 6x1"),$D39="5x2"),"FALTA DE REGISTRO · dia útil da escala "&amp;$E39,"FALTA DE REGISTRO · dia "&amp;$W39&amp;" de "&amp;IFERROR(INDEX(Parâmetros!$B$39:$B$48,MATCH($E39,Parâmetros!$A$39:$A$48,0)),99)&amp;" do ciclo"),IF(OR($D39="6x1",$D39="FF 6x1"),IF(OR(AND(WEEKDAY($F39,2)=6,AND($A39=$A40,$L40&gt;0)),AND(WEEKDAY($F39,2)=7,AND($A39=$A38,$L38&gt;0))),"ATENÇÃO · apontou sábado e domingo no mesmo fim de semana",IF(OR(WEEKDAY($F39,2)=6,WEEKDAY($F39,2)=7),"Jornada de fim de semana do 6x1",IF(OR($H39&gt;=Parâmetros!$E$20,$H39&lt;Parâmetros!$E$19),"ATENÇÃO · 6x1 apontou fora do horário diurno","Jornada fixa do 6x1"))),IF($D39="5x2","Jornada fixa do 5x2",IF($D39="Folguista",IF($J39=$K39,"Evidência confirma sequência","DIVERGE · sequência "&amp;$J39&amp;" × evidência "&amp;$K39),IF($K39=$E39,"Evidência confirma cadastro","DIVERGE · cadastro "&amp;$E39&amp;" × evidência "&amp;$K39)))))))))))</f>
        <v>Jornada fixa do 6x1</v>
      </c>
      <c r="W39" s="34" t="str">
        <f>IF(OR(OR($D39="6x1",$D39="FF 6x1"),$D39="5x2"),"",IF($AB39&lt;&gt;$AB38,IF(IFERROR(INDEX(Cadastro!$F$5:$F$243,$AB39),"")="",IF($L39&gt;0,1,0),IF(IFERROR(INDEX(Cadastro!$F$5:$F$243,$AB39),"")&lt;=IFERROR(INDEX(Parâmetros!$B$39:$B$48,MATCH($E39,Parâmetros!$A$39:$A$48,0)),99),IFERROR(INDEX(Cadastro!$F$5:$F$243,$AB39),""),0)),IF($L39&gt;0,IF(N($X38)&gt;0,1,N($W38)+1),IF(AND($L39=0,OR(N($W38)&gt;=IFERROR(INDEX(Parâmetros!$B$39:$B$48,MATCH($E39,Parâmetros!$A$39:$A$48,0)),99),AND(N($X38)&gt;0,N($X38)&lt;IFERROR(INDEX(Parâmetros!$C$39:$C$48,MATCH($E39,Parâmetros!$A$39:$A$48,0)),0)))),0,N($W38)+1))))</f>
        <v/>
      </c>
      <c r="X39" s="34" t="str">
        <f>IF(OR(OR($D39="6x1",$D39="FF 6x1"),$D39="5x2"),"",IF($AB39&lt;&gt;$AB38,IF(IFERROR(INDEX(Cadastro!$F$5:$F$243,$AB39),"")="",0,IF(IFERROR(INDEX(Cadastro!$F$5:$F$243,$AB39),"")&gt;IFERROR(INDEX(Parâmetros!$B$39:$B$48,MATCH($E39,Parâmetros!$A$39:$A$48,0)),99),IFERROR(INDEX(Cadastro!$F$5:$F$243,$AB39),"")-IFERROR(INDEX(Parâmetros!$B$39:$B$48,MATCH($E39,Parâmetros!$A$39:$A$48,0)),99),0)),IF(AND($L39=0,OR(N($W38)&gt;=IFERROR(INDEX(Parâmetros!$B$39:$B$48,MATCH($E39,Parâmetros!$A$39:$A$48,0)),99),AND(N($X38)&gt;0,N($X38)&lt;IFERROR(INDEX(Parâmetros!$C$39:$C$48,MATCH($E39,Parâmetros!$A$39:$A$48,0)),0)))),N($X38)+1,0)))</f>
        <v/>
      </c>
      <c r="Y39" t="str">
        <f>IF($AC39&lt;&gt;"",IF($L39&gt;0,$AC39&amp;" · com apontamento",$AC39),IF($E39="Férias",IF($L39&gt;0,"Férias · com apontamento","Férias (cadastro)"),IF(($Z39+$AA39-1)&gt;Parâmetros!$E$16,"Férias / afastamento",IF(AND($D39="5x2",OR(WEEKDAY($F39,2)=6,WEEKDAY($F39,2)=7)),IF($L39&gt;0,"Folga trabalhada","Folga"),IF($L39&gt;0,"Trabalhado",IF(OR(OR($D39="6x1",$D39="FF 6x1"),$D39="5x2"),IF(AND(OR($D39="6x1",$D39="FF 6x1"),OR(WEEKDAY($F39,2)=6,WEEKDAY($F39,2)=7)),"Folga","Falta de registro"),IF(AND($AB39&lt;&gt;$AB38,IFERROR(INDEX(Cadastro!$F$5:$F$243,$AB39),"")=""),"Indeterminado (início da série)",IF($X39&gt;0,"Folga","Falta de registro"))))))))</f>
        <v>Trabalhado</v>
      </c>
      <c r="Z39" s="34">
        <f>IF(OR($L39&gt;0,$F39&gt;Parâmetros!$E$14),0,IF($A39&lt;&gt;$A38,1,N($Z38)+1))</f>
        <v>0</v>
      </c>
      <c r="AA39" s="34">
        <f>IF(OR($L39&gt;0,$F39&gt;Parâmetros!$E$14),0,IF(OR($A39&lt;&gt;$A40,$F40&gt;Parâmetros!$E$14),1,N($AA40)+1))</f>
        <v>0</v>
      </c>
      <c r="AB39" s="31">
        <f>IFERROR(MATCH($A39&amp;"|"&amp;TEXT(_xlfn.MAXIFS(Cadastro!$E$5:$E$243,Cadastro!$A$5:$A$243,$A39,Cadastro!$E$5:$E$243,"&lt;="&amp;$F39),"yyyymmdd"),Cadastro!$I$5:$I$243,0),"")</f>
        <v>10</v>
      </c>
      <c r="AC39" t="str">
        <f>IFERROR(_xlfn.SINGLE(INDEX(Exceções!$D$5:$D$203,MATCH($A39&amp;"|"&amp;$F39,Exceções!$F$5:$F$203,0))),"")</f>
        <v/>
      </c>
      <c r="AD39" t="str">
        <f>IF($AC39="","",IFERROR(_xlfn.SINGLE(INDEX(Exceções!$E$5:$E$203,MATCH($A39&amp;"|"&amp;$F39,Exceções!$F$5:$F$203,0))),""))</f>
        <v/>
      </c>
    </row>
    <row r="40" spans="1:30" ht="15" hidden="1" customHeight="1" x14ac:dyDescent="0.25">
      <c r="A40" s="31">
        <v>11352</v>
      </c>
      <c r="B40" s="17" t="s">
        <v>52</v>
      </c>
      <c r="C40" s="17" t="str">
        <f>IFERROR(INDEX(Cadastro!$C$5:$C$243,$AB40),"NÃO INFORMADO")</f>
        <v>MEC</v>
      </c>
      <c r="D40" s="17" t="str">
        <f>IFERROR(INDEX(Cadastro!$D$5:$D$243,$AB40),"")</f>
        <v>6x1</v>
      </c>
      <c r="E40" s="17" t="str">
        <f>IFERROR(INDEX(Cadastro!$G$5:$G$243,$AB40),"")</f>
        <v>6x1</v>
      </c>
      <c r="F40" s="29">
        <v>46310</v>
      </c>
      <c r="G40" s="32" t="str">
        <f t="shared" si="0"/>
        <v>qui</v>
      </c>
      <c r="H40" s="31">
        <f>IF($L40=0,"",_xlfn.MINIFS(Dados!$Q:$Q,Dados!$A:$A,$A40,Dados!$S:$S,$F40))</f>
        <v>449</v>
      </c>
      <c r="I40" s="31">
        <f>IF($H40="","",_xlfn.MAXIFS(Dados!$R:$R,Dados!$A:$A,$A40,Dados!$S:$S,$F40))</f>
        <v>979</v>
      </c>
      <c r="J40" s="32" t="str">
        <f>IF($D40&lt;&gt;"Folguista","",IFERROR(INDEX(Parâmetros!$D$52:$G$52,1,MIN(4,MAX(1,$W40))),""))</f>
        <v/>
      </c>
      <c r="K40" s="32" t="str">
        <f>IF(OR($AC40&lt;&gt;"",$Y40="Folga",$Y40="Folga trabalhada",$Y40="Férias (cadastro)",$Y40="Férias / afastamento",$Y40="Indeterminado (início da série)"),"",IF(OR($D40="6x1",$D40="FF 6x1"),IF(OR(WEEKDAY($F40,2)=6,WEEKDAY($F40,2)=7),"6x1 sáb/dom","6x1"),IF($D40="5x2","5x2",IF($H40="",IF($D40="Folguista",$J40,$E40),IF(OR($H40&gt;=Parâmetros!$E$18,$H40&lt;Parâmetros!$E$19),"C",IF($H40&lt;Parâmetros!$E$20,"A","B"))))))</f>
        <v>6x1</v>
      </c>
      <c r="L40" s="30">
        <f>SUMIFS(Dados!$E:$E,Dados!$A:$A,$A40,Dados!$S:$S,$F40)</f>
        <v>7.9600000000000009</v>
      </c>
      <c r="M40" s="30">
        <f>IFERROR(INDEX(Parâmetros!$E$6:$E$11,MATCH($K40,Parâmetros!$A$6:$A$11,0)),"")</f>
        <v>8.8000000000000007</v>
      </c>
      <c r="N40" s="33">
        <f t="shared" si="1"/>
        <v>0.90454545454545454</v>
      </c>
      <c r="O40" s="33">
        <f>Parâmetros!$E$13</f>
        <v>0.8</v>
      </c>
      <c r="P40" s="32" t="str">
        <f>IF(OR($M40="",$F40&gt;Parâmetros!$E$14),"Não","Sim")</f>
        <v>Sim</v>
      </c>
      <c r="Q40" s="32" t="str">
        <f t="shared" si="2"/>
        <v>Sim</v>
      </c>
      <c r="R40" s="32" t="str">
        <f t="shared" si="3"/>
        <v>Sim</v>
      </c>
      <c r="S40" s="30">
        <f t="shared" si="4"/>
        <v>0</v>
      </c>
      <c r="T40" s="32" t="str">
        <f>IF($Q40&lt;&gt;"Sim","",IF($N40&gt;Parâmetros!$E$15,"Sim","Não"))</f>
        <v>Não</v>
      </c>
      <c r="U40" s="17" t="str">
        <f t="shared" si="5"/>
        <v>Na meta</v>
      </c>
      <c r="V40" s="17" t="str">
        <f>IF($AC40&lt;&gt;"",IF($L40&gt;0,"ATENÇÃO · apontou em dia de "&amp;LOWER($AC40)&amp;" cadastrado","Exceção cadastrada · "&amp;$AC40)&amp;IF($AD40="",""," · "&amp;$AD40),IF($E40="Férias",IF($L40&gt;0,"ATENÇÃO · apontou estando de férias no cadastro","Férias no cadastro"),IF($Y40="Férias / afastamento","Afastamento · "&amp;($Z40+$AA40-1)&amp;" dias seguidos sem apontamento",IF($Y40="Folga trabalhada","ATENÇÃO · apontou em dia de folga da escala 5x2",IF($Y40="Folga",IF(AND($D40="5x2",OR(WEEKDAY($F40,2)=6,WEEKDAY($F40,2)=7)),"Folga de fim de semana da escala 5x2",IF(AND(OR($D40="6x1",$D40="FF 6x1"),WEEKDAY($F40,2)=6,FALSE()),"Folga de fim de semana · apontou no domingo anterior",IF(AND(OR($D40="6x1",$D40="FF 6x1"),WEEKDAY($F40,2)=7,AND($A40=$A39,$L39&gt;0)),"Folga de fim de semana · apontou no sábado",IF(AND(OR($D40="6x1",$D40="FF 6x1"),OR(WEEKDAY($F40,2)=6,WEEKDAY($F40,2)=7)),"Folga de fim de semana · sem apontamento no sábado nem no domingo","Folga prevista pelo ciclo")))),IF($Y40="Indeterminado (início da série)","Sem histórico anterior — informe o dia do ciclo no Cadastro",IF($Y40="Falta de registro",IF(OR(OR($D40="6x1",$D40="FF 6x1"),$D40="5x2"),"FALTA DE REGISTRO · dia útil da escala "&amp;$E40,"FALTA DE REGISTRO · dia "&amp;$W40&amp;" de "&amp;IFERROR(INDEX(Parâmetros!$B$39:$B$48,MATCH($E40,Parâmetros!$A$39:$A$48,0)),99)&amp;" do ciclo"),IF(OR($D40="6x1",$D40="FF 6x1"),IF(OR(AND(WEEKDAY($F40,2)=6,AND($A40=$A41,$L41&gt;0)),AND(WEEKDAY($F40,2)=7,AND($A40=$A39,$L39&gt;0))),"ATENÇÃO · apontou sábado e domingo no mesmo fim de semana",IF(OR(WEEKDAY($F40,2)=6,WEEKDAY($F40,2)=7),"Jornada de fim de semana do 6x1",IF(OR($H40&gt;=Parâmetros!$E$20,$H40&lt;Parâmetros!$E$19),"ATENÇÃO · 6x1 apontou fora do horário diurno","Jornada fixa do 6x1"))),IF($D40="5x2","Jornada fixa do 5x2",IF($D40="Folguista",IF($J40=$K40,"Evidência confirma sequência","DIVERGE · sequência "&amp;$J40&amp;" × evidência "&amp;$K40),IF($K40=$E40,"Evidência confirma cadastro","DIVERGE · cadastro "&amp;$E40&amp;" × evidência "&amp;$K40)))))))))))</f>
        <v>Jornada fixa do 6x1</v>
      </c>
      <c r="W40" s="34" t="str">
        <f>IF(OR(OR($D40="6x1",$D40="FF 6x1"),$D40="5x2"),"",IF($AB40&lt;&gt;$AB39,IF(IFERROR(INDEX(Cadastro!$F$5:$F$243,$AB40),"")="",IF($L40&gt;0,1,0),IF(IFERROR(INDEX(Cadastro!$F$5:$F$243,$AB40),"")&lt;=IFERROR(INDEX(Parâmetros!$B$39:$B$48,MATCH($E40,Parâmetros!$A$39:$A$48,0)),99),IFERROR(INDEX(Cadastro!$F$5:$F$243,$AB40),""),0)),IF($L40&gt;0,IF(N($X39)&gt;0,1,N($W39)+1),IF(AND($L40=0,OR(N($W39)&gt;=IFERROR(INDEX(Parâmetros!$B$39:$B$48,MATCH($E40,Parâmetros!$A$39:$A$48,0)),99),AND(N($X39)&gt;0,N($X39)&lt;IFERROR(INDEX(Parâmetros!$C$39:$C$48,MATCH($E40,Parâmetros!$A$39:$A$48,0)),0)))),0,N($W39)+1))))</f>
        <v/>
      </c>
      <c r="X40" s="34" t="str">
        <f>IF(OR(OR($D40="6x1",$D40="FF 6x1"),$D40="5x2"),"",IF($AB40&lt;&gt;$AB39,IF(IFERROR(INDEX(Cadastro!$F$5:$F$243,$AB40),"")="",0,IF(IFERROR(INDEX(Cadastro!$F$5:$F$243,$AB40),"")&gt;IFERROR(INDEX(Parâmetros!$B$39:$B$48,MATCH($E40,Parâmetros!$A$39:$A$48,0)),99),IFERROR(INDEX(Cadastro!$F$5:$F$243,$AB40),"")-IFERROR(INDEX(Parâmetros!$B$39:$B$48,MATCH($E40,Parâmetros!$A$39:$A$48,0)),99),0)),IF(AND($L40=0,OR(N($W39)&gt;=IFERROR(INDEX(Parâmetros!$B$39:$B$48,MATCH($E40,Parâmetros!$A$39:$A$48,0)),99),AND(N($X39)&gt;0,N($X39)&lt;IFERROR(INDEX(Parâmetros!$C$39:$C$48,MATCH($E40,Parâmetros!$A$39:$A$48,0)),0)))),N($X39)+1,0)))</f>
        <v/>
      </c>
      <c r="Y40" t="str">
        <f>IF($AC40&lt;&gt;"",IF($L40&gt;0,$AC40&amp;" · com apontamento",$AC40),IF($E40="Férias",IF($L40&gt;0,"Férias · com apontamento","Férias (cadastro)"),IF(($Z40+$AA40-1)&gt;Parâmetros!$E$16,"Férias / afastamento",IF(AND($D40="5x2",OR(WEEKDAY($F40,2)=6,WEEKDAY($F40,2)=7)),IF($L40&gt;0,"Folga trabalhada","Folga"),IF($L40&gt;0,"Trabalhado",IF(OR(OR($D40="6x1",$D40="FF 6x1"),$D40="5x2"),IF(AND(OR($D40="6x1",$D40="FF 6x1"),OR(WEEKDAY($F40,2)=6,WEEKDAY($F40,2)=7)),"Folga","Falta de registro"),IF(AND($AB40&lt;&gt;$AB39,IFERROR(INDEX(Cadastro!$F$5:$F$243,$AB40),"")=""),"Indeterminado (início da série)",IF($X40&gt;0,"Folga","Falta de registro"))))))))</f>
        <v>Trabalhado</v>
      </c>
      <c r="Z40" s="34">
        <f>IF(OR($L40&gt;0,$F40&gt;Parâmetros!$E$14),0,IF($A40&lt;&gt;$A39,1,N($Z39)+1))</f>
        <v>0</v>
      </c>
      <c r="AA40" s="34">
        <f>IF(OR($L40&gt;0,$F40&gt;Parâmetros!$E$14),0,IF(OR($A40&lt;&gt;$A41,$F41&gt;Parâmetros!$E$14),1,N($AA41)+1))</f>
        <v>0</v>
      </c>
      <c r="AB40" s="31">
        <f>IFERROR(MATCH($A40&amp;"|"&amp;TEXT(_xlfn.MAXIFS(Cadastro!$E$5:$E$243,Cadastro!$A$5:$A$243,$A40,Cadastro!$E$5:$E$243,"&lt;="&amp;$F40),"yyyymmdd"),Cadastro!$I$5:$I$243,0),"")</f>
        <v>10</v>
      </c>
      <c r="AC40" t="str">
        <f>IFERROR(_xlfn.SINGLE(INDEX(Exceções!$D$5:$D$203,MATCH($A40&amp;"|"&amp;$F40,Exceções!$F$5:$F$203,0))),"")</f>
        <v/>
      </c>
      <c r="AD40" t="str">
        <f>IF($AC40="","",IFERROR(_xlfn.SINGLE(INDEX(Exceções!$E$5:$E$203,MATCH($A40&amp;"|"&amp;$F40,Exceções!$F$5:$F$203,0))),""))</f>
        <v/>
      </c>
    </row>
    <row r="41" spans="1:30" ht="15" hidden="1" customHeight="1" x14ac:dyDescent="0.25">
      <c r="A41" s="31">
        <v>11352</v>
      </c>
      <c r="B41" s="17" t="s">
        <v>52</v>
      </c>
      <c r="C41" s="17" t="str">
        <f>IFERROR(INDEX(Cadastro!$C$5:$C$243,$AB41),"NÃO INFORMADO")</f>
        <v>MEC</v>
      </c>
      <c r="D41" s="17" t="str">
        <f>IFERROR(INDEX(Cadastro!$D$5:$D$243,$AB41),"")</f>
        <v>6x1</v>
      </c>
      <c r="E41" s="17" t="str">
        <f>IFERROR(INDEX(Cadastro!$G$5:$G$243,$AB41),"")</f>
        <v>6x1</v>
      </c>
      <c r="F41" s="29">
        <v>46311</v>
      </c>
      <c r="G41" s="32" t="str">
        <f t="shared" si="0"/>
        <v>sex</v>
      </c>
      <c r="H41" s="31">
        <f>IF($L41=0,"",_xlfn.MINIFS(Dados!$Q:$Q,Dados!$A:$A,$A41,Dados!$S:$S,$F41))</f>
        <v>442</v>
      </c>
      <c r="I41" s="31">
        <f>IF($H41="","",_xlfn.MAXIFS(Dados!$R:$R,Dados!$A:$A,$A41,Dados!$S:$S,$F41))</f>
        <v>992</v>
      </c>
      <c r="J41" s="32" t="str">
        <f>IF($D41&lt;&gt;"Folguista","",IFERROR(INDEX(Parâmetros!$D$52:$G$52,1,MIN(4,MAX(1,$W41))),""))</f>
        <v/>
      </c>
      <c r="K41" s="32" t="str">
        <f>IF(OR($AC41&lt;&gt;"",$Y41="Folga",$Y41="Folga trabalhada",$Y41="Férias (cadastro)",$Y41="Férias / afastamento",$Y41="Indeterminado (início da série)"),"",IF(OR($D41="6x1",$D41="FF 6x1"),IF(OR(WEEKDAY($F41,2)=6,WEEKDAY($F41,2)=7),"6x1 sáb/dom","6x1"),IF($D41="5x2","5x2",IF($H41="",IF($D41="Folguista",$J41,$E41),IF(OR($H41&gt;=Parâmetros!$E$18,$H41&lt;Parâmetros!$E$19),"C",IF($H41&lt;Parâmetros!$E$20,"A","B"))))))</f>
        <v>6x1</v>
      </c>
      <c r="L41" s="30">
        <f>SUMIFS(Dados!$E:$E,Dados!$A:$A,$A41,Dados!$S:$S,$F41)</f>
        <v>8.129999999999999</v>
      </c>
      <c r="M41" s="30">
        <f>IFERROR(INDEX(Parâmetros!$E$6:$E$11,MATCH($K41,Parâmetros!$A$6:$A$11,0)),"")</f>
        <v>8.8000000000000007</v>
      </c>
      <c r="N41" s="33">
        <f t="shared" si="1"/>
        <v>0.92386363636363622</v>
      </c>
      <c r="O41" s="33">
        <f>Parâmetros!$E$13</f>
        <v>0.8</v>
      </c>
      <c r="P41" s="32" t="str">
        <f>IF(OR($M41="",$F41&gt;Parâmetros!$E$14),"Não","Sim")</f>
        <v>Sim</v>
      </c>
      <c r="Q41" s="32" t="str">
        <f t="shared" si="2"/>
        <v>Sim</v>
      </c>
      <c r="R41" s="32" t="str">
        <f t="shared" si="3"/>
        <v>Sim</v>
      </c>
      <c r="S41" s="30">
        <f t="shared" si="4"/>
        <v>0</v>
      </c>
      <c r="T41" s="32" t="str">
        <f>IF($Q41&lt;&gt;"Sim","",IF($N41&gt;Parâmetros!$E$15,"Sim","Não"))</f>
        <v>Não</v>
      </c>
      <c r="U41" s="17" t="str">
        <f t="shared" si="5"/>
        <v>Na meta</v>
      </c>
      <c r="V41" s="17" t="str">
        <f>IF($AC41&lt;&gt;"",IF($L41&gt;0,"ATENÇÃO · apontou em dia de "&amp;LOWER($AC41)&amp;" cadastrado","Exceção cadastrada · "&amp;$AC41)&amp;IF($AD41="",""," · "&amp;$AD41),IF($E41="Férias",IF($L41&gt;0,"ATENÇÃO · apontou estando de férias no cadastro","Férias no cadastro"),IF($Y41="Férias / afastamento","Afastamento · "&amp;($Z41+$AA41-1)&amp;" dias seguidos sem apontamento",IF($Y41="Folga trabalhada","ATENÇÃO · apontou em dia de folga da escala 5x2",IF($Y41="Folga",IF(AND($D41="5x2",OR(WEEKDAY($F41,2)=6,WEEKDAY($F41,2)=7)),"Folga de fim de semana da escala 5x2",IF(AND(OR($D41="6x1",$D41="FF 6x1"),WEEKDAY($F41,2)=6,FALSE()),"Folga de fim de semana · apontou no domingo anterior",IF(AND(OR($D41="6x1",$D41="FF 6x1"),WEEKDAY($F41,2)=7,AND($A41=$A40,$L40&gt;0)),"Folga de fim de semana · apontou no sábado",IF(AND(OR($D41="6x1",$D41="FF 6x1"),OR(WEEKDAY($F41,2)=6,WEEKDAY($F41,2)=7)),"Folga de fim de semana · sem apontamento no sábado nem no domingo","Folga prevista pelo ciclo")))),IF($Y41="Indeterminado (início da série)","Sem histórico anterior — informe o dia do ciclo no Cadastro",IF($Y41="Falta de registro",IF(OR(OR($D41="6x1",$D41="FF 6x1"),$D41="5x2"),"FALTA DE REGISTRO · dia útil da escala "&amp;$E41,"FALTA DE REGISTRO · dia "&amp;$W41&amp;" de "&amp;IFERROR(INDEX(Parâmetros!$B$39:$B$48,MATCH($E41,Parâmetros!$A$39:$A$48,0)),99)&amp;" do ciclo"),IF(OR($D41="6x1",$D41="FF 6x1"),IF(OR(AND(WEEKDAY($F41,2)=6,AND($A41=$A42,$L42&gt;0)),AND(WEEKDAY($F41,2)=7,AND($A41=$A40,$L40&gt;0))),"ATENÇÃO · apontou sábado e domingo no mesmo fim de semana",IF(OR(WEEKDAY($F41,2)=6,WEEKDAY($F41,2)=7),"Jornada de fim de semana do 6x1",IF(OR($H41&gt;=Parâmetros!$E$20,$H41&lt;Parâmetros!$E$19),"ATENÇÃO · 6x1 apontou fora do horário diurno","Jornada fixa do 6x1"))),IF($D41="5x2","Jornada fixa do 5x2",IF($D41="Folguista",IF($J41=$K41,"Evidência confirma sequência","DIVERGE · sequência "&amp;$J41&amp;" × evidência "&amp;$K41),IF($K41=$E41,"Evidência confirma cadastro","DIVERGE · cadastro "&amp;$E41&amp;" × evidência "&amp;$K41)))))))))))</f>
        <v>Jornada fixa do 6x1</v>
      </c>
      <c r="W41" s="34" t="str">
        <f>IF(OR(OR($D41="6x1",$D41="FF 6x1"),$D41="5x2"),"",IF($AB41&lt;&gt;$AB40,IF(IFERROR(INDEX(Cadastro!$F$5:$F$243,$AB41),"")="",IF($L41&gt;0,1,0),IF(IFERROR(INDEX(Cadastro!$F$5:$F$243,$AB41),"")&lt;=IFERROR(INDEX(Parâmetros!$B$39:$B$48,MATCH($E41,Parâmetros!$A$39:$A$48,0)),99),IFERROR(INDEX(Cadastro!$F$5:$F$243,$AB41),""),0)),IF($L41&gt;0,IF(N($X40)&gt;0,1,N($W40)+1),IF(AND($L41=0,OR(N($W40)&gt;=IFERROR(INDEX(Parâmetros!$B$39:$B$48,MATCH($E41,Parâmetros!$A$39:$A$48,0)),99),AND(N($X40)&gt;0,N($X40)&lt;IFERROR(INDEX(Parâmetros!$C$39:$C$48,MATCH($E41,Parâmetros!$A$39:$A$48,0)),0)))),0,N($W40)+1))))</f>
        <v/>
      </c>
      <c r="X41" s="34" t="str">
        <f>IF(OR(OR($D41="6x1",$D41="FF 6x1"),$D41="5x2"),"",IF($AB41&lt;&gt;$AB40,IF(IFERROR(INDEX(Cadastro!$F$5:$F$243,$AB41),"")="",0,IF(IFERROR(INDEX(Cadastro!$F$5:$F$243,$AB41),"")&gt;IFERROR(INDEX(Parâmetros!$B$39:$B$48,MATCH($E41,Parâmetros!$A$39:$A$48,0)),99),IFERROR(INDEX(Cadastro!$F$5:$F$243,$AB41),"")-IFERROR(INDEX(Parâmetros!$B$39:$B$48,MATCH($E41,Parâmetros!$A$39:$A$48,0)),99),0)),IF(AND($L41=0,OR(N($W40)&gt;=IFERROR(INDEX(Parâmetros!$B$39:$B$48,MATCH($E41,Parâmetros!$A$39:$A$48,0)),99),AND(N($X40)&gt;0,N($X40)&lt;IFERROR(INDEX(Parâmetros!$C$39:$C$48,MATCH($E41,Parâmetros!$A$39:$A$48,0)),0)))),N($X40)+1,0)))</f>
        <v/>
      </c>
      <c r="Y41" t="str">
        <f>IF($AC41&lt;&gt;"",IF($L41&gt;0,$AC41&amp;" · com apontamento",$AC41),IF($E41="Férias",IF($L41&gt;0,"Férias · com apontamento","Férias (cadastro)"),IF(($Z41+$AA41-1)&gt;Parâmetros!$E$16,"Férias / afastamento",IF(AND($D41="5x2",OR(WEEKDAY($F41,2)=6,WEEKDAY($F41,2)=7)),IF($L41&gt;0,"Folga trabalhada","Folga"),IF($L41&gt;0,"Trabalhado",IF(OR(OR($D41="6x1",$D41="FF 6x1"),$D41="5x2"),IF(AND(OR($D41="6x1",$D41="FF 6x1"),OR(WEEKDAY($F41,2)=6,WEEKDAY($F41,2)=7)),"Folga","Falta de registro"),IF(AND($AB41&lt;&gt;$AB40,IFERROR(INDEX(Cadastro!$F$5:$F$243,$AB41),"")=""),"Indeterminado (início da série)",IF($X41&gt;0,"Folga","Falta de registro"))))))))</f>
        <v>Trabalhado</v>
      </c>
      <c r="Z41" s="34">
        <f>IF(OR($L41&gt;0,$F41&gt;Parâmetros!$E$14),0,IF($A41&lt;&gt;$A40,1,N($Z40)+1))</f>
        <v>0</v>
      </c>
      <c r="AA41" s="34">
        <f>IF(OR($L41&gt;0,$F41&gt;Parâmetros!$E$14),0,IF(OR($A41&lt;&gt;$A42,$F42&gt;Parâmetros!$E$14),1,N($AA42)+1))</f>
        <v>0</v>
      </c>
      <c r="AB41" s="31">
        <f>IFERROR(MATCH($A41&amp;"|"&amp;TEXT(_xlfn.MAXIFS(Cadastro!$E$5:$E$243,Cadastro!$A$5:$A$243,$A41,Cadastro!$E$5:$E$243,"&lt;="&amp;$F41),"yyyymmdd"),Cadastro!$I$5:$I$243,0),"")</f>
        <v>10</v>
      </c>
      <c r="AC41" t="str">
        <f>IFERROR(_xlfn.SINGLE(INDEX(Exceções!$D$5:$D$203,MATCH($A41&amp;"|"&amp;$F41,Exceções!$F$5:$F$203,0))),"")</f>
        <v/>
      </c>
      <c r="AD41" t="str">
        <f>IF($AC41="","",IFERROR(_xlfn.SINGLE(INDEX(Exceções!$E$5:$E$203,MATCH($A41&amp;"|"&amp;$F41,Exceções!$F$5:$F$203,0))),""))</f>
        <v/>
      </c>
    </row>
    <row r="42" spans="1:30" ht="15" hidden="1" customHeight="1" x14ac:dyDescent="0.25">
      <c r="A42" s="31">
        <v>11352</v>
      </c>
      <c r="B42" s="17" t="s">
        <v>52</v>
      </c>
      <c r="C42" s="17" t="str">
        <f>IFERROR(INDEX(Cadastro!$C$5:$C$243,$AB42),"NÃO INFORMADO")</f>
        <v>MEC</v>
      </c>
      <c r="D42" s="17" t="str">
        <f>IFERROR(INDEX(Cadastro!$D$5:$D$243,$AB42),"")</f>
        <v>6x1</v>
      </c>
      <c r="E42" s="17" t="str">
        <f>IFERROR(INDEX(Cadastro!$G$5:$G$243,$AB42),"")</f>
        <v>6x1</v>
      </c>
      <c r="F42" s="29">
        <v>46312</v>
      </c>
      <c r="G42" s="32" t="str">
        <f t="shared" si="0"/>
        <v>sáb</v>
      </c>
      <c r="H42" s="31" t="str">
        <f>IF($L42=0,"",_xlfn.MINIFS(Dados!$Q:$Q,Dados!$A:$A,$A42,Dados!$S:$S,$F42))</f>
        <v/>
      </c>
      <c r="I42" s="31" t="str">
        <f>IF($H42="","",_xlfn.MAXIFS(Dados!$R:$R,Dados!$A:$A,$A42,Dados!$S:$S,$F42))</f>
        <v/>
      </c>
      <c r="J42" s="32" t="str">
        <f>IF($D42&lt;&gt;"Folguista","",IFERROR(INDEX(Parâmetros!$D$52:$G$52,1,MIN(4,MAX(1,$W42))),""))</f>
        <v/>
      </c>
      <c r="K42" s="32" t="str">
        <f>IF(OR($AC42&lt;&gt;"",$Y42="Folga",$Y42="Folga trabalhada",$Y42="Férias (cadastro)",$Y42="Férias / afastamento",$Y42="Indeterminado (início da série)"),"",IF(OR($D42="6x1",$D42="FF 6x1"),IF(OR(WEEKDAY($F42,2)=6,WEEKDAY($F42,2)=7),"6x1 sáb/dom","6x1"),IF($D42="5x2","5x2",IF($H42="",IF($D42="Folguista",$J42,$E42),IF(OR($H42&gt;=Parâmetros!$E$18,$H42&lt;Parâmetros!$E$19),"C",IF($H42&lt;Parâmetros!$E$20,"A","B"))))))</f>
        <v/>
      </c>
      <c r="L42" s="30">
        <f>SUMIFS(Dados!$E:$E,Dados!$A:$A,$A42,Dados!$S:$S,$F42)</f>
        <v>0</v>
      </c>
      <c r="M42" s="30" t="str">
        <f>IFERROR(INDEX(Parâmetros!$E$6:$E$11,MATCH($K42,Parâmetros!$A$6:$A$11,0)),"")</f>
        <v/>
      </c>
      <c r="N42" s="33" t="str">
        <f t="shared" si="1"/>
        <v/>
      </c>
      <c r="O42" s="33">
        <f>Parâmetros!$E$13</f>
        <v>0.8</v>
      </c>
      <c r="P42" s="32" t="str">
        <f>IF(OR($M42="",$F42&gt;Parâmetros!$E$14),"Não","Sim")</f>
        <v>Não</v>
      </c>
      <c r="Q42" s="32" t="str">
        <f t="shared" si="2"/>
        <v/>
      </c>
      <c r="R42" s="32" t="str">
        <f t="shared" si="3"/>
        <v/>
      </c>
      <c r="S42" s="30" t="str">
        <f t="shared" si="4"/>
        <v/>
      </c>
      <c r="T42" s="32" t="str">
        <f>IF($Q42&lt;&gt;"Sim","",IF($N42&gt;Parâmetros!$E$15,"Sim","Não"))</f>
        <v/>
      </c>
      <c r="U42" s="17" t="str">
        <f t="shared" si="5"/>
        <v>Folga</v>
      </c>
      <c r="V42" s="17" t="str">
        <f>IF($AC42&lt;&gt;"",IF($L42&gt;0,"ATENÇÃO · apontou em dia de "&amp;LOWER($AC42)&amp;" cadastrado","Exceção cadastrada · "&amp;$AC42)&amp;IF($AD42="",""," · "&amp;$AD42),IF($E42="Férias",IF($L42&gt;0,"ATENÇÃO · apontou estando de férias no cadastro","Férias no cadastro"),IF($Y42="Férias / afastamento","Afastamento · "&amp;($Z42+$AA42-1)&amp;" dias seguidos sem apontamento",IF($Y42="Folga trabalhada","ATENÇÃO · apontou em dia de folga da escala 5x2",IF($Y42="Folga",IF(AND($D42="5x2",OR(WEEKDAY($F42,2)=6,WEEKDAY($F42,2)=7)),"Folga de fim de semana da escala 5x2",IF(AND(OR($D42="6x1",$D42="FF 6x1"),WEEKDAY($F42,2)=6,FALSE()),"Folga de fim de semana · apontou no domingo anterior",IF(AND(OR($D42="6x1",$D42="FF 6x1"),WEEKDAY($F42,2)=7,AND($A42=$A41,$L41&gt;0)),"Folga de fim de semana · apontou no sábado",IF(AND(OR($D42="6x1",$D42="FF 6x1"),OR(WEEKDAY($F42,2)=6,WEEKDAY($F42,2)=7)),"Folga de fim de semana · sem apontamento no sábado nem no domingo","Folga prevista pelo ciclo")))),IF($Y42="Indeterminado (início da série)","Sem histórico anterior — informe o dia do ciclo no Cadastro",IF($Y42="Falta de registro",IF(OR(OR($D42="6x1",$D42="FF 6x1"),$D42="5x2"),"FALTA DE REGISTRO · dia útil da escala "&amp;$E42,"FALTA DE REGISTRO · dia "&amp;$W42&amp;" de "&amp;IFERROR(INDEX(Parâmetros!$B$39:$B$48,MATCH($E42,Parâmetros!$A$39:$A$48,0)),99)&amp;" do ciclo"),IF(OR($D42="6x1",$D42="FF 6x1"),IF(OR(AND(WEEKDAY($F42,2)=6,AND($A42=$A43,$L43&gt;0)),AND(WEEKDAY($F42,2)=7,AND($A42=$A41,$L41&gt;0))),"ATENÇÃO · apontou sábado e domingo no mesmo fim de semana",IF(OR(WEEKDAY($F42,2)=6,WEEKDAY($F42,2)=7),"Jornada de fim de semana do 6x1",IF(OR($H42&gt;=Parâmetros!$E$20,$H42&lt;Parâmetros!$E$19),"ATENÇÃO · 6x1 apontou fora do horário diurno","Jornada fixa do 6x1"))),IF($D42="5x2","Jornada fixa do 5x2",IF($D42="Folguista",IF($J42=$K42,"Evidência confirma sequência","DIVERGE · sequência "&amp;$J42&amp;" × evidência "&amp;$K42),IF($K42=$E42,"Evidência confirma cadastro","DIVERGE · cadastro "&amp;$E42&amp;" × evidência "&amp;$K42)))))))))))</f>
        <v>Folga de fim de semana · sem apontamento no sábado nem no domingo</v>
      </c>
      <c r="W42" s="34" t="str">
        <f>IF(OR(OR($D42="6x1",$D42="FF 6x1"),$D42="5x2"),"",IF($AB42&lt;&gt;$AB41,IF(IFERROR(INDEX(Cadastro!$F$5:$F$243,$AB42),"")="",IF($L42&gt;0,1,0),IF(IFERROR(INDEX(Cadastro!$F$5:$F$243,$AB42),"")&lt;=IFERROR(INDEX(Parâmetros!$B$39:$B$48,MATCH($E42,Parâmetros!$A$39:$A$48,0)),99),IFERROR(INDEX(Cadastro!$F$5:$F$243,$AB42),""),0)),IF($L42&gt;0,IF(N($X41)&gt;0,1,N($W41)+1),IF(AND($L42=0,OR(N($W41)&gt;=IFERROR(INDEX(Parâmetros!$B$39:$B$48,MATCH($E42,Parâmetros!$A$39:$A$48,0)),99),AND(N($X41)&gt;0,N($X41)&lt;IFERROR(INDEX(Parâmetros!$C$39:$C$48,MATCH($E42,Parâmetros!$A$39:$A$48,0)),0)))),0,N($W41)+1))))</f>
        <v/>
      </c>
      <c r="X42" s="34" t="str">
        <f>IF(OR(OR($D42="6x1",$D42="FF 6x1"),$D42="5x2"),"",IF($AB42&lt;&gt;$AB41,IF(IFERROR(INDEX(Cadastro!$F$5:$F$243,$AB42),"")="",0,IF(IFERROR(INDEX(Cadastro!$F$5:$F$243,$AB42),"")&gt;IFERROR(INDEX(Parâmetros!$B$39:$B$48,MATCH($E42,Parâmetros!$A$39:$A$48,0)),99),IFERROR(INDEX(Cadastro!$F$5:$F$243,$AB42),"")-IFERROR(INDEX(Parâmetros!$B$39:$B$48,MATCH($E42,Parâmetros!$A$39:$A$48,0)),99),0)),IF(AND($L42=0,OR(N($W41)&gt;=IFERROR(INDEX(Parâmetros!$B$39:$B$48,MATCH($E42,Parâmetros!$A$39:$A$48,0)),99),AND(N($X41)&gt;0,N($X41)&lt;IFERROR(INDEX(Parâmetros!$C$39:$C$48,MATCH($E42,Parâmetros!$A$39:$A$48,0)),0)))),N($X41)+1,0)))</f>
        <v/>
      </c>
      <c r="Y42" t="str">
        <f>IF($AC42&lt;&gt;"",IF($L42&gt;0,$AC42&amp;" · com apontamento",$AC42),IF($E42="Férias",IF($L42&gt;0,"Férias · com apontamento","Férias (cadastro)"),IF(($Z42+$AA42-1)&gt;Parâmetros!$E$16,"Férias / afastamento",IF(AND($D42="5x2",OR(WEEKDAY($F42,2)=6,WEEKDAY($F42,2)=7)),IF($L42&gt;0,"Folga trabalhada","Folga"),IF($L42&gt;0,"Trabalhado",IF(OR(OR($D42="6x1",$D42="FF 6x1"),$D42="5x2"),IF(AND(OR($D42="6x1",$D42="FF 6x1"),OR(WEEKDAY($F42,2)=6,WEEKDAY($F42,2)=7)),"Folga","Falta de registro"),IF(AND($AB42&lt;&gt;$AB41,IFERROR(INDEX(Cadastro!$F$5:$F$243,$AB42),"")=""),"Indeterminado (início da série)",IF($X42&gt;0,"Folga","Falta de registro"))))))))</f>
        <v>Folga</v>
      </c>
      <c r="Z42" s="34">
        <f>IF(OR($L42&gt;0,$F42&gt;Parâmetros!$E$14),0,IF($A42&lt;&gt;$A41,1,N($Z41)+1))</f>
        <v>1</v>
      </c>
      <c r="AA42" s="34">
        <f>IF(OR($L42&gt;0,$F42&gt;Parâmetros!$E$14),0,IF(OR($A42&lt;&gt;$A43,$F43&gt;Parâmetros!$E$14),1,N($AA43)+1))</f>
        <v>1</v>
      </c>
      <c r="AB42" s="31">
        <f>IFERROR(MATCH($A42&amp;"|"&amp;TEXT(_xlfn.MAXIFS(Cadastro!$E$5:$E$243,Cadastro!$A$5:$A$243,$A42,Cadastro!$E$5:$E$243,"&lt;="&amp;$F42),"yyyymmdd"),Cadastro!$I$5:$I$243,0),"")</f>
        <v>10</v>
      </c>
      <c r="AC42" t="str">
        <f>IFERROR(_xlfn.SINGLE(INDEX(Exceções!$D$5:$D$203,MATCH($A42&amp;"|"&amp;$F42,Exceções!$F$5:$F$203,0))),"")</f>
        <v/>
      </c>
      <c r="AD42" t="str">
        <f>IF($AC42="","",IFERROR(_xlfn.SINGLE(INDEX(Exceções!$E$5:$E$203,MATCH($A42&amp;"|"&amp;$F42,Exceções!$F$5:$F$203,0))),""))</f>
        <v/>
      </c>
    </row>
    <row r="43" spans="1:30" ht="15" hidden="1" customHeight="1" x14ac:dyDescent="0.25">
      <c r="A43" s="31">
        <v>11352</v>
      </c>
      <c r="B43" s="17" t="s">
        <v>52</v>
      </c>
      <c r="C43" s="17" t="str">
        <f>IFERROR(INDEX(Cadastro!$C$5:$C$243,$AB43),"NÃO INFORMADO")</f>
        <v>MEC</v>
      </c>
      <c r="D43" s="17" t="str">
        <f>IFERROR(INDEX(Cadastro!$D$5:$D$243,$AB43),"")</f>
        <v>6x1</v>
      </c>
      <c r="E43" s="17" t="str">
        <f>IFERROR(INDEX(Cadastro!$G$5:$G$243,$AB43),"")</f>
        <v>6x1</v>
      </c>
      <c r="F43" s="29">
        <v>46313</v>
      </c>
      <c r="G43" s="32" t="str">
        <f t="shared" si="0"/>
        <v>dom</v>
      </c>
      <c r="H43" s="31">
        <f>IF($L43=0,"",_xlfn.MINIFS(Dados!$Q:$Q,Dados!$A:$A,$A43,Dados!$S:$S,$F43))</f>
        <v>450</v>
      </c>
      <c r="I43" s="31">
        <f>IF($H43="","",_xlfn.MAXIFS(Dados!$R:$R,Dados!$A:$A,$A43,Dados!$S:$S,$F43))</f>
        <v>914</v>
      </c>
      <c r="J43" s="32" t="str">
        <f>IF($D43&lt;&gt;"Folguista","",IFERROR(INDEX(Parâmetros!$D$52:$G$52,1,MIN(4,MAX(1,$W43))),""))</f>
        <v/>
      </c>
      <c r="K43" s="32" t="str">
        <f>IF(OR($AC43&lt;&gt;"",$Y43="Folga",$Y43="Folga trabalhada",$Y43="Férias (cadastro)",$Y43="Férias / afastamento",$Y43="Indeterminado (início da série)"),"",IF(OR($D43="6x1",$D43="FF 6x1"),IF(OR(WEEKDAY($F43,2)=6,WEEKDAY($F43,2)=7),"6x1 sáb/dom","6x1"),IF($D43="5x2","5x2",IF($H43="",IF($D43="Folguista",$J43,$E43),IF(OR($H43&gt;=Parâmetros!$E$18,$H43&lt;Parâmetros!$E$19),"C",IF($H43&lt;Parâmetros!$E$20,"A","B"))))))</f>
        <v>6x1 sáb/dom</v>
      </c>
      <c r="L43" s="30">
        <f>SUMIFS(Dados!$E:$E,Dados!$A:$A,$A43,Dados!$S:$S,$F43)</f>
        <v>6.6899999999999995</v>
      </c>
      <c r="M43" s="30">
        <f>IFERROR(INDEX(Parâmetros!$E$6:$E$11,MATCH($K43,Parâmetros!$A$6:$A$11,0)),"")</f>
        <v>7.33</v>
      </c>
      <c r="N43" s="33">
        <f t="shared" si="1"/>
        <v>0.91268758526602989</v>
      </c>
      <c r="O43" s="33">
        <f>Parâmetros!$E$13</f>
        <v>0.8</v>
      </c>
      <c r="P43" s="32" t="str">
        <f>IF(OR($M43="",$F43&gt;Parâmetros!$E$14),"Não","Sim")</f>
        <v>Sim</v>
      </c>
      <c r="Q43" s="32" t="str">
        <f t="shared" si="2"/>
        <v>Sim</v>
      </c>
      <c r="R43" s="32" t="str">
        <f t="shared" si="3"/>
        <v>Sim</v>
      </c>
      <c r="S43" s="30">
        <f t="shared" si="4"/>
        <v>0</v>
      </c>
      <c r="T43" s="32" t="str">
        <f>IF($Q43&lt;&gt;"Sim","",IF($N43&gt;Parâmetros!$E$15,"Sim","Não"))</f>
        <v>Não</v>
      </c>
      <c r="U43" s="17" t="str">
        <f t="shared" si="5"/>
        <v>Na meta</v>
      </c>
      <c r="V43" s="17" t="str">
        <f>IF($AC43&lt;&gt;"",IF($L43&gt;0,"ATENÇÃO · apontou em dia de "&amp;LOWER($AC43)&amp;" cadastrado","Exceção cadastrada · "&amp;$AC43)&amp;IF($AD43="",""," · "&amp;$AD43),IF($E43="Férias",IF($L43&gt;0,"ATENÇÃO · apontou estando de férias no cadastro","Férias no cadastro"),IF($Y43="Férias / afastamento","Afastamento · "&amp;($Z43+$AA43-1)&amp;" dias seguidos sem apontamento",IF($Y43="Folga trabalhada","ATENÇÃO · apontou em dia de folga da escala 5x2",IF($Y43="Folga",IF(AND($D43="5x2",OR(WEEKDAY($F43,2)=6,WEEKDAY($F43,2)=7)),"Folga de fim de semana da escala 5x2",IF(AND(OR($D43="6x1",$D43="FF 6x1"),WEEKDAY($F43,2)=6,FALSE()),"Folga de fim de semana · apontou no domingo anterior",IF(AND(OR($D43="6x1",$D43="FF 6x1"),WEEKDAY($F43,2)=7,AND($A43=$A42,$L42&gt;0)),"Folga de fim de semana · apontou no sábado",IF(AND(OR($D43="6x1",$D43="FF 6x1"),OR(WEEKDAY($F43,2)=6,WEEKDAY($F43,2)=7)),"Folga de fim de semana · sem apontamento no sábado nem no domingo","Folga prevista pelo ciclo")))),IF($Y43="Indeterminado (início da série)","Sem histórico anterior — informe o dia do ciclo no Cadastro",IF($Y43="Falta de registro",IF(OR(OR($D43="6x1",$D43="FF 6x1"),$D43="5x2"),"FALTA DE REGISTRO · dia útil da escala "&amp;$E43,"FALTA DE REGISTRO · dia "&amp;$W43&amp;" de "&amp;IFERROR(INDEX(Parâmetros!$B$39:$B$48,MATCH($E43,Parâmetros!$A$39:$A$48,0)),99)&amp;" do ciclo"),IF(OR($D43="6x1",$D43="FF 6x1"),IF(OR(AND(WEEKDAY($F43,2)=6,AND($A43=$A44,$L44&gt;0)),AND(WEEKDAY($F43,2)=7,AND($A43=$A42,$L42&gt;0))),"ATENÇÃO · apontou sábado e domingo no mesmo fim de semana",IF(OR(WEEKDAY($F43,2)=6,WEEKDAY($F43,2)=7),"Jornada de fim de semana do 6x1",IF(OR($H43&gt;=Parâmetros!$E$20,$H43&lt;Parâmetros!$E$19),"ATENÇÃO · 6x1 apontou fora do horário diurno","Jornada fixa do 6x1"))),IF($D43="5x2","Jornada fixa do 5x2",IF($D43="Folguista",IF($J43=$K43,"Evidência confirma sequência","DIVERGE · sequência "&amp;$J43&amp;" × evidência "&amp;$K43),IF($K43=$E43,"Evidência confirma cadastro","DIVERGE · cadastro "&amp;$E43&amp;" × evidência "&amp;$K43)))))))))))</f>
        <v>Jornada de fim de semana do 6x1</v>
      </c>
      <c r="W43" s="34" t="str">
        <f>IF(OR(OR($D43="6x1",$D43="FF 6x1"),$D43="5x2"),"",IF($AB43&lt;&gt;$AB42,IF(IFERROR(INDEX(Cadastro!$F$5:$F$243,$AB43),"")="",IF($L43&gt;0,1,0),IF(IFERROR(INDEX(Cadastro!$F$5:$F$243,$AB43),"")&lt;=IFERROR(INDEX(Parâmetros!$B$39:$B$48,MATCH($E43,Parâmetros!$A$39:$A$48,0)),99),IFERROR(INDEX(Cadastro!$F$5:$F$243,$AB43),""),0)),IF($L43&gt;0,IF(N($X42)&gt;0,1,N($W42)+1),IF(AND($L43=0,OR(N($W42)&gt;=IFERROR(INDEX(Parâmetros!$B$39:$B$48,MATCH($E43,Parâmetros!$A$39:$A$48,0)),99),AND(N($X42)&gt;0,N($X42)&lt;IFERROR(INDEX(Parâmetros!$C$39:$C$48,MATCH($E43,Parâmetros!$A$39:$A$48,0)),0)))),0,N($W42)+1))))</f>
        <v/>
      </c>
      <c r="X43" s="34" t="str">
        <f>IF(OR(OR($D43="6x1",$D43="FF 6x1"),$D43="5x2"),"",IF($AB43&lt;&gt;$AB42,IF(IFERROR(INDEX(Cadastro!$F$5:$F$243,$AB43),"")="",0,IF(IFERROR(INDEX(Cadastro!$F$5:$F$243,$AB43),"")&gt;IFERROR(INDEX(Parâmetros!$B$39:$B$48,MATCH($E43,Parâmetros!$A$39:$A$48,0)),99),IFERROR(INDEX(Cadastro!$F$5:$F$243,$AB43),"")-IFERROR(INDEX(Parâmetros!$B$39:$B$48,MATCH($E43,Parâmetros!$A$39:$A$48,0)),99),0)),IF(AND($L43=0,OR(N($W42)&gt;=IFERROR(INDEX(Parâmetros!$B$39:$B$48,MATCH($E43,Parâmetros!$A$39:$A$48,0)),99),AND(N($X42)&gt;0,N($X42)&lt;IFERROR(INDEX(Parâmetros!$C$39:$C$48,MATCH($E43,Parâmetros!$A$39:$A$48,0)),0)))),N($X42)+1,0)))</f>
        <v/>
      </c>
      <c r="Y43" t="str">
        <f>IF($AC43&lt;&gt;"",IF($L43&gt;0,$AC43&amp;" · com apontamento",$AC43),IF($E43="Férias",IF($L43&gt;0,"Férias · com apontamento","Férias (cadastro)"),IF(($Z43+$AA43-1)&gt;Parâmetros!$E$16,"Férias / afastamento",IF(AND($D43="5x2",OR(WEEKDAY($F43,2)=6,WEEKDAY($F43,2)=7)),IF($L43&gt;0,"Folga trabalhada","Folga"),IF($L43&gt;0,"Trabalhado",IF(OR(OR($D43="6x1",$D43="FF 6x1"),$D43="5x2"),IF(AND(OR($D43="6x1",$D43="FF 6x1"),OR(WEEKDAY($F43,2)=6,WEEKDAY($F43,2)=7)),"Folga","Falta de registro"),IF(AND($AB43&lt;&gt;$AB42,IFERROR(INDEX(Cadastro!$F$5:$F$243,$AB43),"")=""),"Indeterminado (início da série)",IF($X43&gt;0,"Folga","Falta de registro"))))))))</f>
        <v>Trabalhado</v>
      </c>
      <c r="Z43" s="34">
        <f>IF(OR($L43&gt;0,$F43&gt;Parâmetros!$E$14),0,IF($A43&lt;&gt;$A42,1,N($Z42)+1))</f>
        <v>0</v>
      </c>
      <c r="AA43" s="34">
        <f>IF(OR($L43&gt;0,$F43&gt;Parâmetros!$E$14),0,IF(OR($A43&lt;&gt;$A44,$F44&gt;Parâmetros!$E$14),1,N($AA44)+1))</f>
        <v>0</v>
      </c>
      <c r="AB43" s="31">
        <f>IFERROR(MATCH($A43&amp;"|"&amp;TEXT(_xlfn.MAXIFS(Cadastro!$E$5:$E$243,Cadastro!$A$5:$A$243,$A43,Cadastro!$E$5:$E$243,"&lt;="&amp;$F43),"yyyymmdd"),Cadastro!$I$5:$I$243,0),"")</f>
        <v>10</v>
      </c>
      <c r="AC43" t="str">
        <f>IFERROR(_xlfn.SINGLE(INDEX(Exceções!$D$5:$D$203,MATCH($A43&amp;"|"&amp;$F43,Exceções!$F$5:$F$203,0))),"")</f>
        <v/>
      </c>
      <c r="AD43" t="str">
        <f>IF($AC43="","",IFERROR(_xlfn.SINGLE(INDEX(Exceções!$E$5:$E$203,MATCH($A43&amp;"|"&amp;$F43,Exceções!$F$5:$F$203,0))),""))</f>
        <v/>
      </c>
    </row>
    <row r="44" spans="1:30" ht="15" hidden="1" customHeight="1" x14ac:dyDescent="0.25">
      <c r="A44" s="31">
        <v>11352</v>
      </c>
      <c r="B44" s="17" t="s">
        <v>52</v>
      </c>
      <c r="C44" s="17" t="str">
        <f>IFERROR(INDEX(Cadastro!$C$5:$C$243,$AB44),"NÃO INFORMADO")</f>
        <v>MEC</v>
      </c>
      <c r="D44" s="17" t="str">
        <f>IFERROR(INDEX(Cadastro!$D$5:$D$243,$AB44),"")</f>
        <v>6x1</v>
      </c>
      <c r="E44" s="17" t="str">
        <f>IFERROR(INDEX(Cadastro!$G$5:$G$243,$AB44),"")</f>
        <v>6x1</v>
      </c>
      <c r="F44" s="29">
        <v>46314</v>
      </c>
      <c r="G44" s="32" t="str">
        <f t="shared" si="0"/>
        <v>seg</v>
      </c>
      <c r="H44" s="31">
        <f>IF($L44=0,"",_xlfn.MINIFS(Dados!$Q:$Q,Dados!$A:$A,$A44,Dados!$S:$S,$F44))</f>
        <v>451</v>
      </c>
      <c r="I44" s="31">
        <f>IF($H44="","",_xlfn.MAXIFS(Dados!$R:$R,Dados!$A:$A,$A44,Dados!$S:$S,$F44))</f>
        <v>992</v>
      </c>
      <c r="J44" s="32" t="str">
        <f>IF($D44&lt;&gt;"Folguista","",IFERROR(INDEX(Parâmetros!$D$52:$G$52,1,MIN(4,MAX(1,$W44))),""))</f>
        <v/>
      </c>
      <c r="K44" s="32" t="str">
        <f>IF(OR($AC44&lt;&gt;"",$Y44="Folga",$Y44="Folga trabalhada",$Y44="Férias (cadastro)",$Y44="Férias / afastamento",$Y44="Indeterminado (início da série)"),"",IF(OR($D44="6x1",$D44="FF 6x1"),IF(OR(WEEKDAY($F44,2)=6,WEEKDAY($F44,2)=7),"6x1 sáb/dom","6x1"),IF($D44="5x2","5x2",IF($H44="",IF($D44="Folguista",$J44,$E44),IF(OR($H44&gt;=Parâmetros!$E$18,$H44&lt;Parâmetros!$E$19),"C",IF($H44&lt;Parâmetros!$E$20,"A","B"))))))</f>
        <v>6x1</v>
      </c>
      <c r="L44" s="30">
        <f>SUMIFS(Dados!$E:$E,Dados!$A:$A,$A44,Dados!$S:$S,$F44)</f>
        <v>8</v>
      </c>
      <c r="M44" s="30">
        <f>IFERROR(INDEX(Parâmetros!$E$6:$E$11,MATCH($K44,Parâmetros!$A$6:$A$11,0)),"")</f>
        <v>8.8000000000000007</v>
      </c>
      <c r="N44" s="33">
        <f t="shared" si="1"/>
        <v>0.90909090909090906</v>
      </c>
      <c r="O44" s="33">
        <f>Parâmetros!$E$13</f>
        <v>0.8</v>
      </c>
      <c r="P44" s="32" t="str">
        <f>IF(OR($M44="",$F44&gt;Parâmetros!$E$14),"Não","Sim")</f>
        <v>Sim</v>
      </c>
      <c r="Q44" s="32" t="str">
        <f t="shared" si="2"/>
        <v>Sim</v>
      </c>
      <c r="R44" s="32" t="str">
        <f t="shared" si="3"/>
        <v>Sim</v>
      </c>
      <c r="S44" s="30">
        <f t="shared" si="4"/>
        <v>0</v>
      </c>
      <c r="T44" s="32" t="str">
        <f>IF($Q44&lt;&gt;"Sim","",IF($N44&gt;Parâmetros!$E$15,"Sim","Não"))</f>
        <v>Não</v>
      </c>
      <c r="U44" s="17" t="str">
        <f t="shared" si="5"/>
        <v>Na meta</v>
      </c>
      <c r="V44" s="17" t="str">
        <f>IF($AC44&lt;&gt;"",IF($L44&gt;0,"ATENÇÃO · apontou em dia de "&amp;LOWER($AC44)&amp;" cadastrado","Exceção cadastrada · "&amp;$AC44)&amp;IF($AD44="",""," · "&amp;$AD44),IF($E44="Férias",IF($L44&gt;0,"ATENÇÃO · apontou estando de férias no cadastro","Férias no cadastro"),IF($Y44="Férias / afastamento","Afastamento · "&amp;($Z44+$AA44-1)&amp;" dias seguidos sem apontamento",IF($Y44="Folga trabalhada","ATENÇÃO · apontou em dia de folga da escala 5x2",IF($Y44="Folga",IF(AND($D44="5x2",OR(WEEKDAY($F44,2)=6,WEEKDAY($F44,2)=7)),"Folga de fim de semana da escala 5x2",IF(AND(OR($D44="6x1",$D44="FF 6x1"),WEEKDAY($F44,2)=6,FALSE()),"Folga de fim de semana · apontou no domingo anterior",IF(AND(OR($D44="6x1",$D44="FF 6x1"),WEEKDAY($F44,2)=7,AND($A44=$A43,$L43&gt;0)),"Folga de fim de semana · apontou no sábado",IF(AND(OR($D44="6x1",$D44="FF 6x1"),OR(WEEKDAY($F44,2)=6,WEEKDAY($F44,2)=7)),"Folga de fim de semana · sem apontamento no sábado nem no domingo","Folga prevista pelo ciclo")))),IF($Y44="Indeterminado (início da série)","Sem histórico anterior — informe o dia do ciclo no Cadastro",IF($Y44="Falta de registro",IF(OR(OR($D44="6x1",$D44="FF 6x1"),$D44="5x2"),"FALTA DE REGISTRO · dia útil da escala "&amp;$E44,"FALTA DE REGISTRO · dia "&amp;$W44&amp;" de "&amp;IFERROR(INDEX(Parâmetros!$B$39:$B$48,MATCH($E44,Parâmetros!$A$39:$A$48,0)),99)&amp;" do ciclo"),IF(OR($D44="6x1",$D44="FF 6x1"),IF(OR(AND(WEEKDAY($F44,2)=6,AND($A44=$A45,$L45&gt;0)),AND(WEEKDAY($F44,2)=7,AND($A44=$A43,$L43&gt;0))),"ATENÇÃO · apontou sábado e domingo no mesmo fim de semana",IF(OR(WEEKDAY($F44,2)=6,WEEKDAY($F44,2)=7),"Jornada de fim de semana do 6x1",IF(OR($H44&gt;=Parâmetros!$E$20,$H44&lt;Parâmetros!$E$19),"ATENÇÃO · 6x1 apontou fora do horário diurno","Jornada fixa do 6x1"))),IF($D44="5x2","Jornada fixa do 5x2",IF($D44="Folguista",IF($J44=$K44,"Evidência confirma sequência","DIVERGE · sequência "&amp;$J44&amp;" × evidência "&amp;$K44),IF($K44=$E44,"Evidência confirma cadastro","DIVERGE · cadastro "&amp;$E44&amp;" × evidência "&amp;$K44)))))))))))</f>
        <v>Jornada fixa do 6x1</v>
      </c>
      <c r="W44" s="34" t="str">
        <f>IF(OR(OR($D44="6x1",$D44="FF 6x1"),$D44="5x2"),"",IF($AB44&lt;&gt;$AB43,IF(IFERROR(INDEX(Cadastro!$F$5:$F$243,$AB44),"")="",IF($L44&gt;0,1,0),IF(IFERROR(INDEX(Cadastro!$F$5:$F$243,$AB44),"")&lt;=IFERROR(INDEX(Parâmetros!$B$39:$B$48,MATCH($E44,Parâmetros!$A$39:$A$48,0)),99),IFERROR(INDEX(Cadastro!$F$5:$F$243,$AB44),""),0)),IF($L44&gt;0,IF(N($X43)&gt;0,1,N($W43)+1),IF(AND($L44=0,OR(N($W43)&gt;=IFERROR(INDEX(Parâmetros!$B$39:$B$48,MATCH($E44,Parâmetros!$A$39:$A$48,0)),99),AND(N($X43)&gt;0,N($X43)&lt;IFERROR(INDEX(Parâmetros!$C$39:$C$48,MATCH($E44,Parâmetros!$A$39:$A$48,0)),0)))),0,N($W43)+1))))</f>
        <v/>
      </c>
      <c r="X44" s="34" t="str">
        <f>IF(OR(OR($D44="6x1",$D44="FF 6x1"),$D44="5x2"),"",IF($AB44&lt;&gt;$AB43,IF(IFERROR(INDEX(Cadastro!$F$5:$F$243,$AB44),"")="",0,IF(IFERROR(INDEX(Cadastro!$F$5:$F$243,$AB44),"")&gt;IFERROR(INDEX(Parâmetros!$B$39:$B$48,MATCH($E44,Parâmetros!$A$39:$A$48,0)),99),IFERROR(INDEX(Cadastro!$F$5:$F$243,$AB44),"")-IFERROR(INDEX(Parâmetros!$B$39:$B$48,MATCH($E44,Parâmetros!$A$39:$A$48,0)),99),0)),IF(AND($L44=0,OR(N($W43)&gt;=IFERROR(INDEX(Parâmetros!$B$39:$B$48,MATCH($E44,Parâmetros!$A$39:$A$48,0)),99),AND(N($X43)&gt;0,N($X43)&lt;IFERROR(INDEX(Parâmetros!$C$39:$C$48,MATCH($E44,Parâmetros!$A$39:$A$48,0)),0)))),N($X43)+1,0)))</f>
        <v/>
      </c>
      <c r="Y44" t="str">
        <f>IF($AC44&lt;&gt;"",IF($L44&gt;0,$AC44&amp;" · com apontamento",$AC44),IF($E44="Férias",IF($L44&gt;0,"Férias · com apontamento","Férias (cadastro)"),IF(($Z44+$AA44-1)&gt;Parâmetros!$E$16,"Férias / afastamento",IF(AND($D44="5x2",OR(WEEKDAY($F44,2)=6,WEEKDAY($F44,2)=7)),IF($L44&gt;0,"Folga trabalhada","Folga"),IF($L44&gt;0,"Trabalhado",IF(OR(OR($D44="6x1",$D44="FF 6x1"),$D44="5x2"),IF(AND(OR($D44="6x1",$D44="FF 6x1"),OR(WEEKDAY($F44,2)=6,WEEKDAY($F44,2)=7)),"Folga","Falta de registro"),IF(AND($AB44&lt;&gt;$AB43,IFERROR(INDEX(Cadastro!$F$5:$F$243,$AB44),"")=""),"Indeterminado (início da série)",IF($X44&gt;0,"Folga","Falta de registro"))))))))</f>
        <v>Trabalhado</v>
      </c>
      <c r="Z44" s="34">
        <f>IF(OR($L44&gt;0,$F44&gt;Parâmetros!$E$14),0,IF($A44&lt;&gt;$A43,1,N($Z43)+1))</f>
        <v>0</v>
      </c>
      <c r="AA44" s="34">
        <f>IF(OR($L44&gt;0,$F44&gt;Parâmetros!$E$14),0,IF(OR($A44&lt;&gt;$A45,$F45&gt;Parâmetros!$E$14),1,N($AA45)+1))</f>
        <v>0</v>
      </c>
      <c r="AB44" s="31">
        <f>IFERROR(MATCH($A44&amp;"|"&amp;TEXT(_xlfn.MAXIFS(Cadastro!$E$5:$E$243,Cadastro!$A$5:$A$243,$A44,Cadastro!$E$5:$E$243,"&lt;="&amp;$F44),"yyyymmdd"),Cadastro!$I$5:$I$243,0),"")</f>
        <v>10</v>
      </c>
      <c r="AC44" t="str">
        <f>IFERROR(_xlfn.SINGLE(INDEX(Exceções!$D$5:$D$203,MATCH($A44&amp;"|"&amp;$F44,Exceções!$F$5:$F$203,0))),"")</f>
        <v/>
      </c>
      <c r="AD44" t="str">
        <f>IF($AC44="","",IFERROR(_xlfn.SINGLE(INDEX(Exceções!$E$5:$E$203,MATCH($A44&amp;"|"&amp;$F44,Exceções!$F$5:$F$203,0))),""))</f>
        <v/>
      </c>
    </row>
    <row r="45" spans="1:30" ht="15" hidden="1" customHeight="1" x14ac:dyDescent="0.25">
      <c r="A45" s="31">
        <v>11352</v>
      </c>
      <c r="B45" s="17" t="s">
        <v>52</v>
      </c>
      <c r="C45" s="17" t="str">
        <f>IFERROR(INDEX(Cadastro!$C$5:$C$243,$AB45),"NÃO INFORMADO")</f>
        <v>MEC</v>
      </c>
      <c r="D45" s="17" t="str">
        <f>IFERROR(INDEX(Cadastro!$D$5:$D$243,$AB45),"")</f>
        <v>6x1</v>
      </c>
      <c r="E45" s="17" t="str">
        <f>IFERROR(INDEX(Cadastro!$G$5:$G$243,$AB45),"")</f>
        <v>6x1</v>
      </c>
      <c r="F45" s="29">
        <v>46315</v>
      </c>
      <c r="G45" s="32" t="str">
        <f t="shared" si="0"/>
        <v>ter</v>
      </c>
      <c r="H45" s="31">
        <f>IF($L45=0,"",_xlfn.MINIFS(Dados!$Q:$Q,Dados!$A:$A,$A45,Dados!$S:$S,$F45))</f>
        <v>450</v>
      </c>
      <c r="I45" s="31">
        <f>IF($H45="","",_xlfn.MAXIFS(Dados!$R:$R,Dados!$A:$A,$A45,Dados!$S:$S,$F45))</f>
        <v>984</v>
      </c>
      <c r="J45" s="32" t="str">
        <f>IF($D45&lt;&gt;"Folguista","",IFERROR(INDEX(Parâmetros!$D$52:$G$52,1,MIN(4,MAX(1,$W45))),""))</f>
        <v/>
      </c>
      <c r="K45" s="32" t="str">
        <f>IF(OR($AC45&lt;&gt;"",$Y45="Folga",$Y45="Folga trabalhada",$Y45="Férias (cadastro)",$Y45="Férias / afastamento",$Y45="Indeterminado (início da série)"),"",IF(OR($D45="6x1",$D45="FF 6x1"),IF(OR(WEEKDAY($F45,2)=6,WEEKDAY($F45,2)=7),"6x1 sáb/dom","6x1"),IF($D45="5x2","5x2",IF($H45="",IF($D45="Folguista",$J45,$E45),IF(OR($H45&gt;=Parâmetros!$E$18,$H45&lt;Parâmetros!$E$19),"C",IF($H45&lt;Parâmetros!$E$20,"A","B"))))))</f>
        <v>6x1</v>
      </c>
      <c r="L45" s="30">
        <f>SUMIFS(Dados!$E:$E,Dados!$A:$A,$A45,Dados!$S:$S,$F45)</f>
        <v>7.71</v>
      </c>
      <c r="M45" s="30">
        <f>IFERROR(INDEX(Parâmetros!$E$6:$E$11,MATCH($K45,Parâmetros!$A$6:$A$11,0)),"")</f>
        <v>8.8000000000000007</v>
      </c>
      <c r="N45" s="33">
        <f t="shared" si="1"/>
        <v>0.8761363636363636</v>
      </c>
      <c r="O45" s="33">
        <f>Parâmetros!$E$13</f>
        <v>0.8</v>
      </c>
      <c r="P45" s="32" t="str">
        <f>IF(OR($M45="",$F45&gt;Parâmetros!$E$14),"Não","Sim")</f>
        <v>Sim</v>
      </c>
      <c r="Q45" s="32" t="str">
        <f t="shared" si="2"/>
        <v>Sim</v>
      </c>
      <c r="R45" s="32" t="str">
        <f t="shared" si="3"/>
        <v>Sim</v>
      </c>
      <c r="S45" s="30">
        <f t="shared" si="4"/>
        <v>0</v>
      </c>
      <c r="T45" s="32" t="str">
        <f>IF($Q45&lt;&gt;"Sim","",IF($N45&gt;Parâmetros!$E$15,"Sim","Não"))</f>
        <v>Não</v>
      </c>
      <c r="U45" s="17" t="str">
        <f t="shared" si="5"/>
        <v>Na meta</v>
      </c>
      <c r="V45" s="17" t="str">
        <f>IF($AC45&lt;&gt;"",IF($L45&gt;0,"ATENÇÃO · apontou em dia de "&amp;LOWER($AC45)&amp;" cadastrado","Exceção cadastrada · "&amp;$AC45)&amp;IF($AD45="",""," · "&amp;$AD45),IF($E45="Férias",IF($L45&gt;0,"ATENÇÃO · apontou estando de férias no cadastro","Férias no cadastro"),IF($Y45="Férias / afastamento","Afastamento · "&amp;($Z45+$AA45-1)&amp;" dias seguidos sem apontamento",IF($Y45="Folga trabalhada","ATENÇÃO · apontou em dia de folga da escala 5x2",IF($Y45="Folga",IF(AND($D45="5x2",OR(WEEKDAY($F45,2)=6,WEEKDAY($F45,2)=7)),"Folga de fim de semana da escala 5x2",IF(AND(OR($D45="6x1",$D45="FF 6x1"),WEEKDAY($F45,2)=6,FALSE()),"Folga de fim de semana · apontou no domingo anterior",IF(AND(OR($D45="6x1",$D45="FF 6x1"),WEEKDAY($F45,2)=7,AND($A45=$A44,$L44&gt;0)),"Folga de fim de semana · apontou no sábado",IF(AND(OR($D45="6x1",$D45="FF 6x1"),OR(WEEKDAY($F45,2)=6,WEEKDAY($F45,2)=7)),"Folga de fim de semana · sem apontamento no sábado nem no domingo","Folga prevista pelo ciclo")))),IF($Y45="Indeterminado (início da série)","Sem histórico anterior — informe o dia do ciclo no Cadastro",IF($Y45="Falta de registro",IF(OR(OR($D45="6x1",$D45="FF 6x1"),$D45="5x2"),"FALTA DE REGISTRO · dia útil da escala "&amp;$E45,"FALTA DE REGISTRO · dia "&amp;$W45&amp;" de "&amp;IFERROR(INDEX(Parâmetros!$B$39:$B$48,MATCH($E45,Parâmetros!$A$39:$A$48,0)),99)&amp;" do ciclo"),IF(OR($D45="6x1",$D45="FF 6x1"),IF(OR(AND(WEEKDAY($F45,2)=6,AND($A45=$A46,$L46&gt;0)),AND(WEEKDAY($F45,2)=7,AND($A45=$A44,$L44&gt;0))),"ATENÇÃO · apontou sábado e domingo no mesmo fim de semana",IF(OR(WEEKDAY($F45,2)=6,WEEKDAY($F45,2)=7),"Jornada de fim de semana do 6x1",IF(OR($H45&gt;=Parâmetros!$E$20,$H45&lt;Parâmetros!$E$19),"ATENÇÃO · 6x1 apontou fora do horário diurno","Jornada fixa do 6x1"))),IF($D45="5x2","Jornada fixa do 5x2",IF($D45="Folguista",IF($J45=$K45,"Evidência confirma sequência","DIVERGE · sequência "&amp;$J45&amp;" × evidência "&amp;$K45),IF($K45=$E45,"Evidência confirma cadastro","DIVERGE · cadastro "&amp;$E45&amp;" × evidência "&amp;$K45)))))))))))</f>
        <v>Jornada fixa do 6x1</v>
      </c>
      <c r="W45" s="34" t="str">
        <f>IF(OR(OR($D45="6x1",$D45="FF 6x1"),$D45="5x2"),"",IF($AB45&lt;&gt;$AB44,IF(IFERROR(INDEX(Cadastro!$F$5:$F$243,$AB45),"")="",IF($L45&gt;0,1,0),IF(IFERROR(INDEX(Cadastro!$F$5:$F$243,$AB45),"")&lt;=IFERROR(INDEX(Parâmetros!$B$39:$B$48,MATCH($E45,Parâmetros!$A$39:$A$48,0)),99),IFERROR(INDEX(Cadastro!$F$5:$F$243,$AB45),""),0)),IF($L45&gt;0,IF(N($X44)&gt;0,1,N($W44)+1),IF(AND($L45=0,OR(N($W44)&gt;=IFERROR(INDEX(Parâmetros!$B$39:$B$48,MATCH($E45,Parâmetros!$A$39:$A$48,0)),99),AND(N($X44)&gt;0,N($X44)&lt;IFERROR(INDEX(Parâmetros!$C$39:$C$48,MATCH($E45,Parâmetros!$A$39:$A$48,0)),0)))),0,N($W44)+1))))</f>
        <v/>
      </c>
      <c r="X45" s="34" t="str">
        <f>IF(OR(OR($D45="6x1",$D45="FF 6x1"),$D45="5x2"),"",IF($AB45&lt;&gt;$AB44,IF(IFERROR(INDEX(Cadastro!$F$5:$F$243,$AB45),"")="",0,IF(IFERROR(INDEX(Cadastro!$F$5:$F$243,$AB45),"")&gt;IFERROR(INDEX(Parâmetros!$B$39:$B$48,MATCH($E45,Parâmetros!$A$39:$A$48,0)),99),IFERROR(INDEX(Cadastro!$F$5:$F$243,$AB45),"")-IFERROR(INDEX(Parâmetros!$B$39:$B$48,MATCH($E45,Parâmetros!$A$39:$A$48,0)),99),0)),IF(AND($L45=0,OR(N($W44)&gt;=IFERROR(INDEX(Parâmetros!$B$39:$B$48,MATCH($E45,Parâmetros!$A$39:$A$48,0)),99),AND(N($X44)&gt;0,N($X44)&lt;IFERROR(INDEX(Parâmetros!$C$39:$C$48,MATCH($E45,Parâmetros!$A$39:$A$48,0)),0)))),N($X44)+1,0)))</f>
        <v/>
      </c>
      <c r="Y45" t="str">
        <f>IF($AC45&lt;&gt;"",IF($L45&gt;0,$AC45&amp;" · com apontamento",$AC45),IF($E45="Férias",IF($L45&gt;0,"Férias · com apontamento","Férias (cadastro)"),IF(($Z45+$AA45-1)&gt;Parâmetros!$E$16,"Férias / afastamento",IF(AND($D45="5x2",OR(WEEKDAY($F45,2)=6,WEEKDAY($F45,2)=7)),IF($L45&gt;0,"Folga trabalhada","Folga"),IF($L45&gt;0,"Trabalhado",IF(OR(OR($D45="6x1",$D45="FF 6x1"),$D45="5x2"),IF(AND(OR($D45="6x1",$D45="FF 6x1"),OR(WEEKDAY($F45,2)=6,WEEKDAY($F45,2)=7)),"Folga","Falta de registro"),IF(AND($AB45&lt;&gt;$AB44,IFERROR(INDEX(Cadastro!$F$5:$F$243,$AB45),"")=""),"Indeterminado (início da série)",IF($X45&gt;0,"Folga","Falta de registro"))))))))</f>
        <v>Trabalhado</v>
      </c>
      <c r="Z45" s="34">
        <f>IF(OR($L45&gt;0,$F45&gt;Parâmetros!$E$14),0,IF($A45&lt;&gt;$A44,1,N($Z44)+1))</f>
        <v>0</v>
      </c>
      <c r="AA45" s="34">
        <f>IF(OR($L45&gt;0,$F45&gt;Parâmetros!$E$14),0,IF(OR($A45&lt;&gt;$A46,$F46&gt;Parâmetros!$E$14),1,N($AA46)+1))</f>
        <v>0</v>
      </c>
      <c r="AB45" s="31">
        <f>IFERROR(MATCH($A45&amp;"|"&amp;TEXT(_xlfn.MAXIFS(Cadastro!$E$5:$E$243,Cadastro!$A$5:$A$243,$A45,Cadastro!$E$5:$E$243,"&lt;="&amp;$F45),"yyyymmdd"),Cadastro!$I$5:$I$243,0),"")</f>
        <v>10</v>
      </c>
      <c r="AC45" t="str">
        <f>IFERROR(_xlfn.SINGLE(INDEX(Exceções!$D$5:$D$203,MATCH($A45&amp;"|"&amp;$F45,Exceções!$F$5:$F$203,0))),"")</f>
        <v/>
      </c>
      <c r="AD45" t="str">
        <f>IF($AC45="","",IFERROR(_xlfn.SINGLE(INDEX(Exceções!$E$5:$E$203,MATCH($A45&amp;"|"&amp;$F45,Exceções!$F$5:$F$203,0))),""))</f>
        <v/>
      </c>
    </row>
    <row r="46" spans="1:30" ht="15" hidden="1" customHeight="1" x14ac:dyDescent="0.25">
      <c r="A46" s="31">
        <v>11352</v>
      </c>
      <c r="B46" s="17" t="s">
        <v>52</v>
      </c>
      <c r="C46" s="17" t="str">
        <f>IFERROR(INDEX(Cadastro!$C$5:$C$243,$AB46),"NÃO INFORMADO")</f>
        <v>MEC</v>
      </c>
      <c r="D46" s="17" t="str">
        <f>IFERROR(INDEX(Cadastro!$D$5:$D$243,$AB46),"")</f>
        <v>6x1</v>
      </c>
      <c r="E46" s="17" t="str">
        <f>IFERROR(INDEX(Cadastro!$G$5:$G$243,$AB46),"")</f>
        <v>6x1</v>
      </c>
      <c r="F46" s="29">
        <v>46316</v>
      </c>
      <c r="G46" s="32" t="str">
        <f t="shared" si="0"/>
        <v>qua</v>
      </c>
      <c r="H46" s="31" t="str">
        <f>IF($L46=0,"",_xlfn.MINIFS(Dados!$Q:$Q,Dados!$A:$A,$A46,Dados!$S:$S,$F46))</f>
        <v/>
      </c>
      <c r="I46" s="31" t="str">
        <f>IF($H46="","",_xlfn.MAXIFS(Dados!$R:$R,Dados!$A:$A,$A46,Dados!$S:$S,$F46))</f>
        <v/>
      </c>
      <c r="J46" s="32" t="str">
        <f>IF($D46&lt;&gt;"Folguista","",IFERROR(INDEX(Parâmetros!$D$52:$G$52,1,MIN(4,MAX(1,$W46))),""))</f>
        <v/>
      </c>
      <c r="K46" s="32" t="str">
        <f>IF(OR($AC46&lt;&gt;"",$Y46="Folga",$Y46="Folga trabalhada",$Y46="Férias (cadastro)",$Y46="Férias / afastamento",$Y46="Indeterminado (início da série)"),"",IF(OR($D46="6x1",$D46="FF 6x1"),IF(OR(WEEKDAY($F46,2)=6,WEEKDAY($F46,2)=7),"6x1 sáb/dom","6x1"),IF($D46="5x2","5x2",IF($H46="",IF($D46="Folguista",$J46,$E46),IF(OR($H46&gt;=Parâmetros!$E$18,$H46&lt;Parâmetros!$E$19),"C",IF($H46&lt;Parâmetros!$E$20,"A","B"))))))</f>
        <v>6x1</v>
      </c>
      <c r="L46" s="30">
        <f>SUMIFS(Dados!$E:$E,Dados!$A:$A,$A46,Dados!$S:$S,$F46)</f>
        <v>0</v>
      </c>
      <c r="M46" s="30">
        <f>IFERROR(INDEX(Parâmetros!$E$6:$E$11,MATCH($K46,Parâmetros!$A$6:$A$11,0)),"")</f>
        <v>8.8000000000000007</v>
      </c>
      <c r="N46" s="33">
        <f t="shared" si="1"/>
        <v>0</v>
      </c>
      <c r="O46" s="33">
        <f>Parâmetros!$E$13</f>
        <v>0.8</v>
      </c>
      <c r="P46" s="32" t="str">
        <f>IF(OR($M46="",$F46&gt;Parâmetros!$E$14),"Não","Sim")</f>
        <v>Sim</v>
      </c>
      <c r="Q46" s="32" t="str">
        <f t="shared" si="2"/>
        <v>Não</v>
      </c>
      <c r="R46" s="32" t="str">
        <f t="shared" si="3"/>
        <v/>
      </c>
      <c r="S46" s="30" t="str">
        <f t="shared" si="4"/>
        <v/>
      </c>
      <c r="T46" s="32" t="str">
        <f>IF($Q46&lt;&gt;"Sim","",IF($N46&gt;Parâmetros!$E$15,"Sim","Não"))</f>
        <v/>
      </c>
      <c r="U46" s="17" t="str">
        <f t="shared" si="5"/>
        <v>Falta de registro</v>
      </c>
      <c r="V46" s="17" t="str">
        <f>IF($AC46&lt;&gt;"",IF($L46&gt;0,"ATENÇÃO · apontou em dia de "&amp;LOWER($AC46)&amp;" cadastrado","Exceção cadastrada · "&amp;$AC46)&amp;IF($AD46="",""," · "&amp;$AD46),IF($E46="Férias",IF($L46&gt;0,"ATENÇÃO · apontou estando de férias no cadastro","Férias no cadastro"),IF($Y46="Férias / afastamento","Afastamento · "&amp;($Z46+$AA46-1)&amp;" dias seguidos sem apontamento",IF($Y46="Folga trabalhada","ATENÇÃO · apontou em dia de folga da escala 5x2",IF($Y46="Folga",IF(AND($D46="5x2",OR(WEEKDAY($F46,2)=6,WEEKDAY($F46,2)=7)),"Folga de fim de semana da escala 5x2",IF(AND(OR($D46="6x1",$D46="FF 6x1"),WEEKDAY($F46,2)=6,FALSE()),"Folga de fim de semana · apontou no domingo anterior",IF(AND(OR($D46="6x1",$D46="FF 6x1"),WEEKDAY($F46,2)=7,AND($A46=$A45,$L45&gt;0)),"Folga de fim de semana · apontou no sábado",IF(AND(OR($D46="6x1",$D46="FF 6x1"),OR(WEEKDAY($F46,2)=6,WEEKDAY($F46,2)=7)),"Folga de fim de semana · sem apontamento no sábado nem no domingo","Folga prevista pelo ciclo")))),IF($Y46="Indeterminado (início da série)","Sem histórico anterior — informe o dia do ciclo no Cadastro",IF($Y46="Falta de registro",IF(OR(OR($D46="6x1",$D46="FF 6x1"),$D46="5x2"),"FALTA DE REGISTRO · dia útil da escala "&amp;$E46,"FALTA DE REGISTRO · dia "&amp;$W46&amp;" de "&amp;IFERROR(INDEX(Parâmetros!$B$39:$B$48,MATCH($E46,Parâmetros!$A$39:$A$48,0)),99)&amp;" do ciclo"),IF(OR($D46="6x1",$D46="FF 6x1"),IF(OR(AND(WEEKDAY($F46,2)=6,AND($A46=$A47,$L47&gt;0)),AND(WEEKDAY($F46,2)=7,AND($A46=$A45,$L45&gt;0))),"ATENÇÃO · apontou sábado e domingo no mesmo fim de semana",IF(OR(WEEKDAY($F46,2)=6,WEEKDAY($F46,2)=7),"Jornada de fim de semana do 6x1",IF(OR($H46&gt;=Parâmetros!$E$20,$H46&lt;Parâmetros!$E$19),"ATENÇÃO · 6x1 apontou fora do horário diurno","Jornada fixa do 6x1"))),IF($D46="5x2","Jornada fixa do 5x2",IF($D46="Folguista",IF($J46=$K46,"Evidência confirma sequência","DIVERGE · sequência "&amp;$J46&amp;" × evidência "&amp;$K46),IF($K46=$E46,"Evidência confirma cadastro","DIVERGE · cadastro "&amp;$E46&amp;" × evidência "&amp;$K46)))))))))))</f>
        <v>FALTA DE REGISTRO · dia útil da escala 6x1</v>
      </c>
      <c r="W46" s="34" t="str">
        <f>IF(OR(OR($D46="6x1",$D46="FF 6x1"),$D46="5x2"),"",IF($AB46&lt;&gt;$AB45,IF(IFERROR(INDEX(Cadastro!$F$5:$F$243,$AB46),"")="",IF($L46&gt;0,1,0),IF(IFERROR(INDEX(Cadastro!$F$5:$F$243,$AB46),"")&lt;=IFERROR(INDEX(Parâmetros!$B$39:$B$48,MATCH($E46,Parâmetros!$A$39:$A$48,0)),99),IFERROR(INDEX(Cadastro!$F$5:$F$243,$AB46),""),0)),IF($L46&gt;0,IF(N($X45)&gt;0,1,N($W45)+1),IF(AND($L46=0,OR(N($W45)&gt;=IFERROR(INDEX(Parâmetros!$B$39:$B$48,MATCH($E46,Parâmetros!$A$39:$A$48,0)),99),AND(N($X45)&gt;0,N($X45)&lt;IFERROR(INDEX(Parâmetros!$C$39:$C$48,MATCH($E46,Parâmetros!$A$39:$A$48,0)),0)))),0,N($W45)+1))))</f>
        <v/>
      </c>
      <c r="X46" s="34" t="str">
        <f>IF(OR(OR($D46="6x1",$D46="FF 6x1"),$D46="5x2"),"",IF($AB46&lt;&gt;$AB45,IF(IFERROR(INDEX(Cadastro!$F$5:$F$243,$AB46),"")="",0,IF(IFERROR(INDEX(Cadastro!$F$5:$F$243,$AB46),"")&gt;IFERROR(INDEX(Parâmetros!$B$39:$B$48,MATCH($E46,Parâmetros!$A$39:$A$48,0)),99),IFERROR(INDEX(Cadastro!$F$5:$F$243,$AB46),"")-IFERROR(INDEX(Parâmetros!$B$39:$B$48,MATCH($E46,Parâmetros!$A$39:$A$48,0)),99),0)),IF(AND($L46=0,OR(N($W45)&gt;=IFERROR(INDEX(Parâmetros!$B$39:$B$48,MATCH($E46,Parâmetros!$A$39:$A$48,0)),99),AND(N($X45)&gt;0,N($X45)&lt;IFERROR(INDEX(Parâmetros!$C$39:$C$48,MATCH($E46,Parâmetros!$A$39:$A$48,0)),0)))),N($X45)+1,0)))</f>
        <v/>
      </c>
      <c r="Y46" t="str">
        <f>IF($AC46&lt;&gt;"",IF($L46&gt;0,$AC46&amp;" · com apontamento",$AC46),IF($E46="Férias",IF($L46&gt;0,"Férias · com apontamento","Férias (cadastro)"),IF(($Z46+$AA46-1)&gt;Parâmetros!$E$16,"Férias / afastamento",IF(AND($D46="5x2",OR(WEEKDAY($F46,2)=6,WEEKDAY($F46,2)=7)),IF($L46&gt;0,"Folga trabalhada","Folga"),IF($L46&gt;0,"Trabalhado",IF(OR(OR($D46="6x1",$D46="FF 6x1"),$D46="5x2"),IF(AND(OR($D46="6x1",$D46="FF 6x1"),OR(WEEKDAY($F46,2)=6,WEEKDAY($F46,2)=7)),"Folga","Falta de registro"),IF(AND($AB46&lt;&gt;$AB45,IFERROR(INDEX(Cadastro!$F$5:$F$243,$AB46),"")=""),"Indeterminado (início da série)",IF($X46&gt;0,"Folga","Falta de registro"))))))))</f>
        <v>Falta de registro</v>
      </c>
      <c r="Z46" s="34">
        <f>IF(OR($L46&gt;0,$F46&gt;Parâmetros!$E$14),0,IF($A46&lt;&gt;$A45,1,N($Z45)+1))</f>
        <v>1</v>
      </c>
      <c r="AA46" s="34">
        <f>IF(OR($L46&gt;0,$F46&gt;Parâmetros!$E$14),0,IF(OR($A46&lt;&gt;$A47,$F47&gt;Parâmetros!$E$14),1,N($AA47)+1))</f>
        <v>1</v>
      </c>
      <c r="AB46" s="31">
        <f>IFERROR(MATCH($A46&amp;"|"&amp;TEXT(_xlfn.MAXIFS(Cadastro!$E$5:$E$243,Cadastro!$A$5:$A$243,$A46,Cadastro!$E$5:$E$243,"&lt;="&amp;$F46),"yyyymmdd"),Cadastro!$I$5:$I$243,0),"")</f>
        <v>10</v>
      </c>
      <c r="AC46" t="str">
        <f>IFERROR(_xlfn.SINGLE(INDEX(Exceções!$D$5:$D$203,MATCH($A46&amp;"|"&amp;$F46,Exceções!$F$5:$F$203,0))),"")</f>
        <v/>
      </c>
      <c r="AD46" t="str">
        <f>IF($AC46="","",IFERROR(_xlfn.SINGLE(INDEX(Exceções!$E$5:$E$203,MATCH($A46&amp;"|"&amp;$F46,Exceções!$F$5:$F$203,0))),""))</f>
        <v/>
      </c>
    </row>
    <row r="47" spans="1:30" ht="15" hidden="1" customHeight="1" x14ac:dyDescent="0.25">
      <c r="A47" s="31">
        <v>11352</v>
      </c>
      <c r="B47" s="17" t="s">
        <v>52</v>
      </c>
      <c r="C47" s="17" t="str">
        <f>IFERROR(INDEX(Cadastro!$C$5:$C$243,$AB47),"NÃO INFORMADO")</f>
        <v>MEC</v>
      </c>
      <c r="D47" s="17" t="str">
        <f>IFERROR(INDEX(Cadastro!$D$5:$D$243,$AB47),"")</f>
        <v>6x1</v>
      </c>
      <c r="E47" s="17" t="str">
        <f>IFERROR(INDEX(Cadastro!$G$5:$G$243,$AB47),"")</f>
        <v>6x1</v>
      </c>
      <c r="F47" s="29">
        <v>46317</v>
      </c>
      <c r="G47" s="32" t="str">
        <f t="shared" si="0"/>
        <v>qui</v>
      </c>
      <c r="H47" s="31">
        <f>IF($L47=0,"",_xlfn.MINIFS(Dados!$Q:$Q,Dados!$A:$A,$A47,Dados!$S:$S,$F47))</f>
        <v>457</v>
      </c>
      <c r="I47" s="31">
        <f>IF($H47="","",_xlfn.MAXIFS(Dados!$R:$R,Dados!$A:$A,$A47,Dados!$S:$S,$F47))</f>
        <v>983</v>
      </c>
      <c r="J47" s="32" t="str">
        <f>IF($D47&lt;&gt;"Folguista","",IFERROR(INDEX(Parâmetros!$D$52:$G$52,1,MIN(4,MAX(1,$W47))),""))</f>
        <v/>
      </c>
      <c r="K47" s="32" t="str">
        <f>IF(OR($AC47&lt;&gt;"",$Y47="Folga",$Y47="Folga trabalhada",$Y47="Férias (cadastro)",$Y47="Férias / afastamento",$Y47="Indeterminado (início da série)"),"",IF(OR($D47="6x1",$D47="FF 6x1"),IF(OR(WEEKDAY($F47,2)=6,WEEKDAY($F47,2)=7),"6x1 sáb/dom","6x1"),IF($D47="5x2","5x2",IF($H47="",IF($D47="Folguista",$J47,$E47),IF(OR($H47&gt;=Parâmetros!$E$18,$H47&lt;Parâmetros!$E$19),"C",IF($H47&lt;Parâmetros!$E$20,"A","B"))))))</f>
        <v>6x1</v>
      </c>
      <c r="L47" s="30">
        <f>SUMIFS(Dados!$E:$E,Dados!$A:$A,$A47,Dados!$S:$S,$F47)</f>
        <v>7.6999999999999993</v>
      </c>
      <c r="M47" s="30">
        <f>IFERROR(INDEX(Parâmetros!$E$6:$E$11,MATCH($K47,Parâmetros!$A$6:$A$11,0)),"")</f>
        <v>8.8000000000000007</v>
      </c>
      <c r="N47" s="33">
        <f t="shared" si="1"/>
        <v>0.87499999999999989</v>
      </c>
      <c r="O47" s="33">
        <f>Parâmetros!$E$13</f>
        <v>0.8</v>
      </c>
      <c r="P47" s="32" t="str">
        <f>IF(OR($M47="",$F47&gt;Parâmetros!$E$14),"Não","Sim")</f>
        <v>Sim</v>
      </c>
      <c r="Q47" s="32" t="str">
        <f t="shared" si="2"/>
        <v>Sim</v>
      </c>
      <c r="R47" s="32" t="str">
        <f t="shared" si="3"/>
        <v>Sim</v>
      </c>
      <c r="S47" s="30">
        <f t="shared" si="4"/>
        <v>0</v>
      </c>
      <c r="T47" s="32" t="str">
        <f>IF($Q47&lt;&gt;"Sim","",IF($N47&gt;Parâmetros!$E$15,"Sim","Não"))</f>
        <v>Não</v>
      </c>
      <c r="U47" s="17" t="str">
        <f t="shared" si="5"/>
        <v>Na meta</v>
      </c>
      <c r="V47" s="17" t="str">
        <f>IF($AC47&lt;&gt;"",IF($L47&gt;0,"ATENÇÃO · apontou em dia de "&amp;LOWER($AC47)&amp;" cadastrado","Exceção cadastrada · "&amp;$AC47)&amp;IF($AD47="",""," · "&amp;$AD47),IF($E47="Férias",IF($L47&gt;0,"ATENÇÃO · apontou estando de férias no cadastro","Férias no cadastro"),IF($Y47="Férias / afastamento","Afastamento · "&amp;($Z47+$AA47-1)&amp;" dias seguidos sem apontamento",IF($Y47="Folga trabalhada","ATENÇÃO · apontou em dia de folga da escala 5x2",IF($Y47="Folga",IF(AND($D47="5x2",OR(WEEKDAY($F47,2)=6,WEEKDAY($F47,2)=7)),"Folga de fim de semana da escala 5x2",IF(AND(OR($D47="6x1",$D47="FF 6x1"),WEEKDAY($F47,2)=6,FALSE()),"Folga de fim de semana · apontou no domingo anterior",IF(AND(OR($D47="6x1",$D47="FF 6x1"),WEEKDAY($F47,2)=7,AND($A47=$A46,$L46&gt;0)),"Folga de fim de semana · apontou no sábado",IF(AND(OR($D47="6x1",$D47="FF 6x1"),OR(WEEKDAY($F47,2)=6,WEEKDAY($F47,2)=7)),"Folga de fim de semana · sem apontamento no sábado nem no domingo","Folga prevista pelo ciclo")))),IF($Y47="Indeterminado (início da série)","Sem histórico anterior — informe o dia do ciclo no Cadastro",IF($Y47="Falta de registro",IF(OR(OR($D47="6x1",$D47="FF 6x1"),$D47="5x2"),"FALTA DE REGISTRO · dia útil da escala "&amp;$E47,"FALTA DE REGISTRO · dia "&amp;$W47&amp;" de "&amp;IFERROR(INDEX(Parâmetros!$B$39:$B$48,MATCH($E47,Parâmetros!$A$39:$A$48,0)),99)&amp;" do ciclo"),IF(OR($D47="6x1",$D47="FF 6x1"),IF(OR(AND(WEEKDAY($F47,2)=6,AND($A47=$A48,$L48&gt;0)),AND(WEEKDAY($F47,2)=7,AND($A47=$A46,$L46&gt;0))),"ATENÇÃO · apontou sábado e domingo no mesmo fim de semana",IF(OR(WEEKDAY($F47,2)=6,WEEKDAY($F47,2)=7),"Jornada de fim de semana do 6x1",IF(OR($H47&gt;=Parâmetros!$E$20,$H47&lt;Parâmetros!$E$19),"ATENÇÃO · 6x1 apontou fora do horário diurno","Jornada fixa do 6x1"))),IF($D47="5x2","Jornada fixa do 5x2",IF($D47="Folguista",IF($J47=$K47,"Evidência confirma sequência","DIVERGE · sequência "&amp;$J47&amp;" × evidência "&amp;$K47),IF($K47=$E47,"Evidência confirma cadastro","DIVERGE · cadastro "&amp;$E47&amp;" × evidência "&amp;$K47)))))))))))</f>
        <v>Jornada fixa do 6x1</v>
      </c>
      <c r="W47" s="34" t="str">
        <f>IF(OR(OR($D47="6x1",$D47="FF 6x1"),$D47="5x2"),"",IF($AB47&lt;&gt;$AB46,IF(IFERROR(INDEX(Cadastro!$F$5:$F$243,$AB47),"")="",IF($L47&gt;0,1,0),IF(IFERROR(INDEX(Cadastro!$F$5:$F$243,$AB47),"")&lt;=IFERROR(INDEX(Parâmetros!$B$39:$B$48,MATCH($E47,Parâmetros!$A$39:$A$48,0)),99),IFERROR(INDEX(Cadastro!$F$5:$F$243,$AB47),""),0)),IF($L47&gt;0,IF(N($X46)&gt;0,1,N($W46)+1),IF(AND($L47=0,OR(N($W46)&gt;=IFERROR(INDEX(Parâmetros!$B$39:$B$48,MATCH($E47,Parâmetros!$A$39:$A$48,0)),99),AND(N($X46)&gt;0,N($X46)&lt;IFERROR(INDEX(Parâmetros!$C$39:$C$48,MATCH($E47,Parâmetros!$A$39:$A$48,0)),0)))),0,N($W46)+1))))</f>
        <v/>
      </c>
      <c r="X47" s="34" t="str">
        <f>IF(OR(OR($D47="6x1",$D47="FF 6x1"),$D47="5x2"),"",IF($AB47&lt;&gt;$AB46,IF(IFERROR(INDEX(Cadastro!$F$5:$F$243,$AB47),"")="",0,IF(IFERROR(INDEX(Cadastro!$F$5:$F$243,$AB47),"")&gt;IFERROR(INDEX(Parâmetros!$B$39:$B$48,MATCH($E47,Parâmetros!$A$39:$A$48,0)),99),IFERROR(INDEX(Cadastro!$F$5:$F$243,$AB47),"")-IFERROR(INDEX(Parâmetros!$B$39:$B$48,MATCH($E47,Parâmetros!$A$39:$A$48,0)),99),0)),IF(AND($L47=0,OR(N($W46)&gt;=IFERROR(INDEX(Parâmetros!$B$39:$B$48,MATCH($E47,Parâmetros!$A$39:$A$48,0)),99),AND(N($X46)&gt;0,N($X46)&lt;IFERROR(INDEX(Parâmetros!$C$39:$C$48,MATCH($E47,Parâmetros!$A$39:$A$48,0)),0)))),N($X46)+1,0)))</f>
        <v/>
      </c>
      <c r="Y47" t="str">
        <f>IF($AC47&lt;&gt;"",IF($L47&gt;0,$AC47&amp;" · com apontamento",$AC47),IF($E47="Férias",IF($L47&gt;0,"Férias · com apontamento","Férias (cadastro)"),IF(($Z47+$AA47-1)&gt;Parâmetros!$E$16,"Férias / afastamento",IF(AND($D47="5x2",OR(WEEKDAY($F47,2)=6,WEEKDAY($F47,2)=7)),IF($L47&gt;0,"Folga trabalhada","Folga"),IF($L47&gt;0,"Trabalhado",IF(OR(OR($D47="6x1",$D47="FF 6x1"),$D47="5x2"),IF(AND(OR($D47="6x1",$D47="FF 6x1"),OR(WEEKDAY($F47,2)=6,WEEKDAY($F47,2)=7)),"Folga","Falta de registro"),IF(AND($AB47&lt;&gt;$AB46,IFERROR(INDEX(Cadastro!$F$5:$F$243,$AB47),"")=""),"Indeterminado (início da série)",IF($X47&gt;0,"Folga","Falta de registro"))))))))</f>
        <v>Trabalhado</v>
      </c>
      <c r="Z47" s="34">
        <f>IF(OR($L47&gt;0,$F47&gt;Parâmetros!$E$14),0,IF($A47&lt;&gt;$A46,1,N($Z46)+1))</f>
        <v>0</v>
      </c>
      <c r="AA47" s="34">
        <f>IF(OR($L47&gt;0,$F47&gt;Parâmetros!$E$14),0,IF(OR($A47&lt;&gt;$A48,$F48&gt;Parâmetros!$E$14),1,N($AA48)+1))</f>
        <v>0</v>
      </c>
      <c r="AB47" s="31">
        <f>IFERROR(MATCH($A47&amp;"|"&amp;TEXT(_xlfn.MAXIFS(Cadastro!$E$5:$E$243,Cadastro!$A$5:$A$243,$A47,Cadastro!$E$5:$E$243,"&lt;="&amp;$F47),"yyyymmdd"),Cadastro!$I$5:$I$243,0),"")</f>
        <v>10</v>
      </c>
      <c r="AC47" t="str">
        <f>IFERROR(_xlfn.SINGLE(INDEX(Exceções!$D$5:$D$203,MATCH($A47&amp;"|"&amp;$F47,Exceções!$F$5:$F$203,0))),"")</f>
        <v/>
      </c>
      <c r="AD47" t="str">
        <f>IF($AC47="","",IFERROR(_xlfn.SINGLE(INDEX(Exceções!$E$5:$E$203,MATCH($A47&amp;"|"&amp;$F47,Exceções!$F$5:$F$203,0))),""))</f>
        <v/>
      </c>
    </row>
    <row r="48" spans="1:30" ht="15" hidden="1" customHeight="1" x14ac:dyDescent="0.25">
      <c r="A48" s="31">
        <v>11352</v>
      </c>
      <c r="B48" s="17" t="s">
        <v>52</v>
      </c>
      <c r="C48" s="17" t="str">
        <f>IFERROR(INDEX(Cadastro!$C$5:$C$243,$AB48),"NÃO INFORMADO")</f>
        <v>MEC</v>
      </c>
      <c r="D48" s="17" t="str">
        <f>IFERROR(INDEX(Cadastro!$D$5:$D$243,$AB48),"")</f>
        <v>6x1</v>
      </c>
      <c r="E48" s="17" t="str">
        <f>IFERROR(INDEX(Cadastro!$G$5:$G$243,$AB48),"")</f>
        <v>6x1</v>
      </c>
      <c r="F48" s="29">
        <v>46318</v>
      </c>
      <c r="G48" s="32" t="str">
        <f t="shared" si="0"/>
        <v>sex</v>
      </c>
      <c r="H48" s="31">
        <f>IF($L48=0,"",_xlfn.MINIFS(Dados!$Q:$Q,Dados!$A:$A,$A48,Dados!$S:$S,$F48))</f>
        <v>453</v>
      </c>
      <c r="I48" s="31">
        <f>IF($H48="","",_xlfn.MAXIFS(Dados!$R:$R,Dados!$A:$A,$A48,Dados!$S:$S,$F48))</f>
        <v>967</v>
      </c>
      <c r="J48" s="32" t="str">
        <f>IF($D48&lt;&gt;"Folguista","",IFERROR(INDEX(Parâmetros!$D$52:$G$52,1,MIN(4,MAX(1,$W48))),""))</f>
        <v/>
      </c>
      <c r="K48" s="32" t="str">
        <f>IF(OR($AC48&lt;&gt;"",$Y48="Folga",$Y48="Folga trabalhada",$Y48="Férias (cadastro)",$Y48="Férias / afastamento",$Y48="Indeterminado (início da série)"),"",IF(OR($D48="6x1",$D48="FF 6x1"),IF(OR(WEEKDAY($F48,2)=6,WEEKDAY($F48,2)=7),"6x1 sáb/dom","6x1"),IF($D48="5x2","5x2",IF($H48="",IF($D48="Folguista",$J48,$E48),IF(OR($H48&gt;=Parâmetros!$E$18,$H48&lt;Parâmetros!$E$19),"C",IF($H48&lt;Parâmetros!$E$20,"A","B"))))))</f>
        <v>6x1</v>
      </c>
      <c r="L48" s="30">
        <f>SUMIFS(Dados!$E:$E,Dados!$A:$A,$A48,Dados!$S:$S,$F48)</f>
        <v>7.44</v>
      </c>
      <c r="M48" s="30">
        <f>IFERROR(INDEX(Parâmetros!$E$6:$E$11,MATCH($K48,Parâmetros!$A$6:$A$11,0)),"")</f>
        <v>8.8000000000000007</v>
      </c>
      <c r="N48" s="33">
        <f t="shared" si="1"/>
        <v>0.84545454545454546</v>
      </c>
      <c r="O48" s="33">
        <f>Parâmetros!$E$13</f>
        <v>0.8</v>
      </c>
      <c r="P48" s="32" t="str">
        <f>IF(OR($M48="",$F48&gt;Parâmetros!$E$14),"Não","Sim")</f>
        <v>Sim</v>
      </c>
      <c r="Q48" s="32" t="str">
        <f t="shared" si="2"/>
        <v>Sim</v>
      </c>
      <c r="R48" s="32" t="str">
        <f t="shared" si="3"/>
        <v>Sim</v>
      </c>
      <c r="S48" s="30">
        <f t="shared" si="4"/>
        <v>0</v>
      </c>
      <c r="T48" s="32" t="str">
        <f>IF($Q48&lt;&gt;"Sim","",IF($N48&gt;Parâmetros!$E$15,"Sim","Não"))</f>
        <v>Não</v>
      </c>
      <c r="U48" s="17" t="str">
        <f t="shared" si="5"/>
        <v>Na meta</v>
      </c>
      <c r="V48" s="17" t="str">
        <f>IF($AC48&lt;&gt;"",IF($L48&gt;0,"ATENÇÃO · apontou em dia de "&amp;LOWER($AC48)&amp;" cadastrado","Exceção cadastrada · "&amp;$AC48)&amp;IF($AD48="",""," · "&amp;$AD48),IF($E48="Férias",IF($L48&gt;0,"ATENÇÃO · apontou estando de férias no cadastro","Férias no cadastro"),IF($Y48="Férias / afastamento","Afastamento · "&amp;($Z48+$AA48-1)&amp;" dias seguidos sem apontamento",IF($Y48="Folga trabalhada","ATENÇÃO · apontou em dia de folga da escala 5x2",IF($Y48="Folga",IF(AND($D48="5x2",OR(WEEKDAY($F48,2)=6,WEEKDAY($F48,2)=7)),"Folga de fim de semana da escala 5x2",IF(AND(OR($D48="6x1",$D48="FF 6x1"),WEEKDAY($F48,2)=6,FALSE()),"Folga de fim de semana · apontou no domingo anterior",IF(AND(OR($D48="6x1",$D48="FF 6x1"),WEEKDAY($F48,2)=7,AND($A48=$A47,$L47&gt;0)),"Folga de fim de semana · apontou no sábado",IF(AND(OR($D48="6x1",$D48="FF 6x1"),OR(WEEKDAY($F48,2)=6,WEEKDAY($F48,2)=7)),"Folga de fim de semana · sem apontamento no sábado nem no domingo","Folga prevista pelo ciclo")))),IF($Y48="Indeterminado (início da série)","Sem histórico anterior — informe o dia do ciclo no Cadastro",IF($Y48="Falta de registro",IF(OR(OR($D48="6x1",$D48="FF 6x1"),$D48="5x2"),"FALTA DE REGISTRO · dia útil da escala "&amp;$E48,"FALTA DE REGISTRO · dia "&amp;$W48&amp;" de "&amp;IFERROR(INDEX(Parâmetros!$B$39:$B$48,MATCH($E48,Parâmetros!$A$39:$A$48,0)),99)&amp;" do ciclo"),IF(OR($D48="6x1",$D48="FF 6x1"),IF(OR(AND(WEEKDAY($F48,2)=6,AND($A48=$A49,$L49&gt;0)),AND(WEEKDAY($F48,2)=7,AND($A48=$A47,$L47&gt;0))),"ATENÇÃO · apontou sábado e domingo no mesmo fim de semana",IF(OR(WEEKDAY($F48,2)=6,WEEKDAY($F48,2)=7),"Jornada de fim de semana do 6x1",IF(OR($H48&gt;=Parâmetros!$E$20,$H48&lt;Parâmetros!$E$19),"ATENÇÃO · 6x1 apontou fora do horário diurno","Jornada fixa do 6x1"))),IF($D48="5x2","Jornada fixa do 5x2",IF($D48="Folguista",IF($J48=$K48,"Evidência confirma sequência","DIVERGE · sequência "&amp;$J48&amp;" × evidência "&amp;$K48),IF($K48=$E48,"Evidência confirma cadastro","DIVERGE · cadastro "&amp;$E48&amp;" × evidência "&amp;$K48)))))))))))</f>
        <v>Jornada fixa do 6x1</v>
      </c>
      <c r="W48" s="34" t="str">
        <f>IF(OR(OR($D48="6x1",$D48="FF 6x1"),$D48="5x2"),"",IF($AB48&lt;&gt;$AB47,IF(IFERROR(INDEX(Cadastro!$F$5:$F$243,$AB48),"")="",IF($L48&gt;0,1,0),IF(IFERROR(INDEX(Cadastro!$F$5:$F$243,$AB48),"")&lt;=IFERROR(INDEX(Parâmetros!$B$39:$B$48,MATCH($E48,Parâmetros!$A$39:$A$48,0)),99),IFERROR(INDEX(Cadastro!$F$5:$F$243,$AB48),""),0)),IF($L48&gt;0,IF(N($X47)&gt;0,1,N($W47)+1),IF(AND($L48=0,OR(N($W47)&gt;=IFERROR(INDEX(Parâmetros!$B$39:$B$48,MATCH($E48,Parâmetros!$A$39:$A$48,0)),99),AND(N($X47)&gt;0,N($X47)&lt;IFERROR(INDEX(Parâmetros!$C$39:$C$48,MATCH($E48,Parâmetros!$A$39:$A$48,0)),0)))),0,N($W47)+1))))</f>
        <v/>
      </c>
      <c r="X48" s="34" t="str">
        <f>IF(OR(OR($D48="6x1",$D48="FF 6x1"),$D48="5x2"),"",IF($AB48&lt;&gt;$AB47,IF(IFERROR(INDEX(Cadastro!$F$5:$F$243,$AB48),"")="",0,IF(IFERROR(INDEX(Cadastro!$F$5:$F$243,$AB48),"")&gt;IFERROR(INDEX(Parâmetros!$B$39:$B$48,MATCH($E48,Parâmetros!$A$39:$A$48,0)),99),IFERROR(INDEX(Cadastro!$F$5:$F$243,$AB48),"")-IFERROR(INDEX(Parâmetros!$B$39:$B$48,MATCH($E48,Parâmetros!$A$39:$A$48,0)),99),0)),IF(AND($L48=0,OR(N($W47)&gt;=IFERROR(INDEX(Parâmetros!$B$39:$B$48,MATCH($E48,Parâmetros!$A$39:$A$48,0)),99),AND(N($X47)&gt;0,N($X47)&lt;IFERROR(INDEX(Parâmetros!$C$39:$C$48,MATCH($E48,Parâmetros!$A$39:$A$48,0)),0)))),N($X47)+1,0)))</f>
        <v/>
      </c>
      <c r="Y48" t="str">
        <f>IF($AC48&lt;&gt;"",IF($L48&gt;0,$AC48&amp;" · com apontamento",$AC48),IF($E48="Férias",IF($L48&gt;0,"Férias · com apontamento","Férias (cadastro)"),IF(($Z48+$AA48-1)&gt;Parâmetros!$E$16,"Férias / afastamento",IF(AND($D48="5x2",OR(WEEKDAY($F48,2)=6,WEEKDAY($F48,2)=7)),IF($L48&gt;0,"Folga trabalhada","Folga"),IF($L48&gt;0,"Trabalhado",IF(OR(OR($D48="6x1",$D48="FF 6x1"),$D48="5x2"),IF(AND(OR($D48="6x1",$D48="FF 6x1"),OR(WEEKDAY($F48,2)=6,WEEKDAY($F48,2)=7)),"Folga","Falta de registro"),IF(AND($AB48&lt;&gt;$AB47,IFERROR(INDEX(Cadastro!$F$5:$F$243,$AB48),"")=""),"Indeterminado (início da série)",IF($X48&gt;0,"Folga","Falta de registro"))))))))</f>
        <v>Trabalhado</v>
      </c>
      <c r="Z48" s="34">
        <f>IF(OR($L48&gt;0,$F48&gt;Parâmetros!$E$14),0,IF($A48&lt;&gt;$A47,1,N($Z47)+1))</f>
        <v>0</v>
      </c>
      <c r="AA48" s="34">
        <f>IF(OR($L48&gt;0,$F48&gt;Parâmetros!$E$14),0,IF(OR($A48&lt;&gt;$A49,$F49&gt;Parâmetros!$E$14),1,N($AA49)+1))</f>
        <v>0</v>
      </c>
      <c r="AB48" s="31">
        <f>IFERROR(MATCH($A48&amp;"|"&amp;TEXT(_xlfn.MAXIFS(Cadastro!$E$5:$E$243,Cadastro!$A$5:$A$243,$A48,Cadastro!$E$5:$E$243,"&lt;="&amp;$F48),"yyyymmdd"),Cadastro!$I$5:$I$243,0),"")</f>
        <v>10</v>
      </c>
      <c r="AC48" t="str">
        <f>IFERROR(_xlfn.SINGLE(INDEX(Exceções!$D$5:$D$203,MATCH($A48&amp;"|"&amp;$F48,Exceções!$F$5:$F$203,0))),"")</f>
        <v/>
      </c>
      <c r="AD48" t="str">
        <f>IF($AC48="","",IFERROR(_xlfn.SINGLE(INDEX(Exceções!$E$5:$E$203,MATCH($A48&amp;"|"&amp;$F48,Exceções!$F$5:$F$203,0))),""))</f>
        <v/>
      </c>
    </row>
    <row r="49" spans="1:30" ht="15" hidden="1" customHeight="1" x14ac:dyDescent="0.25">
      <c r="A49" s="31">
        <v>11352</v>
      </c>
      <c r="B49" s="17" t="s">
        <v>52</v>
      </c>
      <c r="C49" s="17" t="str">
        <f>IFERROR(INDEX(Cadastro!$C$5:$C$243,$AB49),"NÃO INFORMADO")</f>
        <v>MEC</v>
      </c>
      <c r="D49" s="17" t="str">
        <f>IFERROR(INDEX(Cadastro!$D$5:$D$243,$AB49),"")</f>
        <v>6x1</v>
      </c>
      <c r="E49" s="17" t="str">
        <f>IFERROR(INDEX(Cadastro!$G$5:$G$243,$AB49),"")</f>
        <v>6x1</v>
      </c>
      <c r="F49" s="29">
        <v>46319</v>
      </c>
      <c r="G49" s="32" t="str">
        <f t="shared" si="0"/>
        <v>sáb</v>
      </c>
      <c r="H49" s="31" t="str">
        <f>IF($L49=0,"",_xlfn.MINIFS(Dados!$Q:$Q,Dados!$A:$A,$A49,Dados!$S:$S,$F49))</f>
        <v/>
      </c>
      <c r="I49" s="31" t="str">
        <f>IF($H49="","",_xlfn.MAXIFS(Dados!$R:$R,Dados!$A:$A,$A49,Dados!$S:$S,$F49))</f>
        <v/>
      </c>
      <c r="J49" s="32" t="str">
        <f>IF($D49&lt;&gt;"Folguista","",IFERROR(INDEX(Parâmetros!$D$52:$G$52,1,MIN(4,MAX(1,$W49))),""))</f>
        <v/>
      </c>
      <c r="K49" s="32" t="str">
        <f>IF(OR($AC49&lt;&gt;"",$Y49="Folga",$Y49="Folga trabalhada",$Y49="Férias (cadastro)",$Y49="Férias / afastamento",$Y49="Indeterminado (início da série)"),"",IF(OR($D49="6x1",$D49="FF 6x1"),IF(OR(WEEKDAY($F49,2)=6,WEEKDAY($F49,2)=7),"6x1 sáb/dom","6x1"),IF($D49="5x2","5x2",IF($H49="",IF($D49="Folguista",$J49,$E49),IF(OR($H49&gt;=Parâmetros!$E$18,$H49&lt;Parâmetros!$E$19),"C",IF($H49&lt;Parâmetros!$E$20,"A","B"))))))</f>
        <v/>
      </c>
      <c r="L49" s="30">
        <f>SUMIFS(Dados!$E:$E,Dados!$A:$A,$A49,Dados!$S:$S,$F49)</f>
        <v>0</v>
      </c>
      <c r="M49" s="30" t="str">
        <f>IFERROR(INDEX(Parâmetros!$E$6:$E$11,MATCH($K49,Parâmetros!$A$6:$A$11,0)),"")</f>
        <v/>
      </c>
      <c r="N49" s="33" t="str">
        <f t="shared" si="1"/>
        <v/>
      </c>
      <c r="O49" s="33">
        <f>Parâmetros!$E$13</f>
        <v>0.8</v>
      </c>
      <c r="P49" s="32" t="str">
        <f>IF(OR($M49="",$F49&gt;Parâmetros!$E$14),"Não","Sim")</f>
        <v>Não</v>
      </c>
      <c r="Q49" s="32" t="str">
        <f t="shared" si="2"/>
        <v/>
      </c>
      <c r="R49" s="32" t="str">
        <f t="shared" si="3"/>
        <v/>
      </c>
      <c r="S49" s="30" t="str">
        <f t="shared" si="4"/>
        <v/>
      </c>
      <c r="T49" s="32" t="str">
        <f>IF($Q49&lt;&gt;"Sim","",IF($N49&gt;Parâmetros!$E$15,"Sim","Não"))</f>
        <v/>
      </c>
      <c r="U49" s="17" t="str">
        <f t="shared" si="5"/>
        <v>Folga</v>
      </c>
      <c r="V49" s="17" t="str">
        <f>IF($AC49&lt;&gt;"",IF($L49&gt;0,"ATENÇÃO · apontou em dia de "&amp;LOWER($AC49)&amp;" cadastrado","Exceção cadastrada · "&amp;$AC49)&amp;IF($AD49="",""," · "&amp;$AD49),IF($E49="Férias",IF($L49&gt;0,"ATENÇÃO · apontou estando de férias no cadastro","Férias no cadastro"),IF($Y49="Férias / afastamento","Afastamento · "&amp;($Z49+$AA49-1)&amp;" dias seguidos sem apontamento",IF($Y49="Folga trabalhada","ATENÇÃO · apontou em dia de folga da escala 5x2",IF($Y49="Folga",IF(AND($D49="5x2",OR(WEEKDAY($F49,2)=6,WEEKDAY($F49,2)=7)),"Folga de fim de semana da escala 5x2",IF(AND(OR($D49="6x1",$D49="FF 6x1"),WEEKDAY($F49,2)=6,FALSE()),"Folga de fim de semana · apontou no domingo anterior",IF(AND(OR($D49="6x1",$D49="FF 6x1"),WEEKDAY($F49,2)=7,AND($A49=$A48,$L48&gt;0)),"Folga de fim de semana · apontou no sábado",IF(AND(OR($D49="6x1",$D49="FF 6x1"),OR(WEEKDAY($F49,2)=6,WEEKDAY($F49,2)=7)),"Folga de fim de semana · sem apontamento no sábado nem no domingo","Folga prevista pelo ciclo")))),IF($Y49="Indeterminado (início da série)","Sem histórico anterior — informe o dia do ciclo no Cadastro",IF($Y49="Falta de registro",IF(OR(OR($D49="6x1",$D49="FF 6x1"),$D49="5x2"),"FALTA DE REGISTRO · dia útil da escala "&amp;$E49,"FALTA DE REGISTRO · dia "&amp;$W49&amp;" de "&amp;IFERROR(INDEX(Parâmetros!$B$39:$B$48,MATCH($E49,Parâmetros!$A$39:$A$48,0)),99)&amp;" do ciclo"),IF(OR($D49="6x1",$D49="FF 6x1"),IF(OR(AND(WEEKDAY($F49,2)=6,AND($A49=$A50,$L50&gt;0)),AND(WEEKDAY($F49,2)=7,AND($A49=$A48,$L48&gt;0))),"ATENÇÃO · apontou sábado e domingo no mesmo fim de semana",IF(OR(WEEKDAY($F49,2)=6,WEEKDAY($F49,2)=7),"Jornada de fim de semana do 6x1",IF(OR($H49&gt;=Parâmetros!$E$20,$H49&lt;Parâmetros!$E$19),"ATENÇÃO · 6x1 apontou fora do horário diurno","Jornada fixa do 6x1"))),IF($D49="5x2","Jornada fixa do 5x2",IF($D49="Folguista",IF($J49=$K49,"Evidência confirma sequência","DIVERGE · sequência "&amp;$J49&amp;" × evidência "&amp;$K49),IF($K49=$E49,"Evidência confirma cadastro","DIVERGE · cadastro "&amp;$E49&amp;" × evidência "&amp;$K49)))))))))))</f>
        <v>Folga de fim de semana · sem apontamento no sábado nem no domingo</v>
      </c>
      <c r="W49" s="34" t="str">
        <f>IF(OR(OR($D49="6x1",$D49="FF 6x1"),$D49="5x2"),"",IF($AB49&lt;&gt;$AB48,IF(IFERROR(INDEX(Cadastro!$F$5:$F$243,$AB49),"")="",IF($L49&gt;0,1,0),IF(IFERROR(INDEX(Cadastro!$F$5:$F$243,$AB49),"")&lt;=IFERROR(INDEX(Parâmetros!$B$39:$B$48,MATCH($E49,Parâmetros!$A$39:$A$48,0)),99),IFERROR(INDEX(Cadastro!$F$5:$F$243,$AB49),""),0)),IF($L49&gt;0,IF(N($X48)&gt;0,1,N($W48)+1),IF(AND($L49=0,OR(N($W48)&gt;=IFERROR(INDEX(Parâmetros!$B$39:$B$48,MATCH($E49,Parâmetros!$A$39:$A$48,0)),99),AND(N($X48)&gt;0,N($X48)&lt;IFERROR(INDEX(Parâmetros!$C$39:$C$48,MATCH($E49,Parâmetros!$A$39:$A$48,0)),0)))),0,N($W48)+1))))</f>
        <v/>
      </c>
      <c r="X49" s="34" t="str">
        <f>IF(OR(OR($D49="6x1",$D49="FF 6x1"),$D49="5x2"),"",IF($AB49&lt;&gt;$AB48,IF(IFERROR(INDEX(Cadastro!$F$5:$F$243,$AB49),"")="",0,IF(IFERROR(INDEX(Cadastro!$F$5:$F$243,$AB49),"")&gt;IFERROR(INDEX(Parâmetros!$B$39:$B$48,MATCH($E49,Parâmetros!$A$39:$A$48,0)),99),IFERROR(INDEX(Cadastro!$F$5:$F$243,$AB49),"")-IFERROR(INDEX(Parâmetros!$B$39:$B$48,MATCH($E49,Parâmetros!$A$39:$A$48,0)),99),0)),IF(AND($L49=0,OR(N($W48)&gt;=IFERROR(INDEX(Parâmetros!$B$39:$B$48,MATCH($E49,Parâmetros!$A$39:$A$48,0)),99),AND(N($X48)&gt;0,N($X48)&lt;IFERROR(INDEX(Parâmetros!$C$39:$C$48,MATCH($E49,Parâmetros!$A$39:$A$48,0)),0)))),N($X48)+1,0)))</f>
        <v/>
      </c>
      <c r="Y49" t="str">
        <f>IF($AC49&lt;&gt;"",IF($L49&gt;0,$AC49&amp;" · com apontamento",$AC49),IF($E49="Férias",IF($L49&gt;0,"Férias · com apontamento","Férias (cadastro)"),IF(($Z49+$AA49-1)&gt;Parâmetros!$E$16,"Férias / afastamento",IF(AND($D49="5x2",OR(WEEKDAY($F49,2)=6,WEEKDAY($F49,2)=7)),IF($L49&gt;0,"Folga trabalhada","Folga"),IF($L49&gt;0,"Trabalhado",IF(OR(OR($D49="6x1",$D49="FF 6x1"),$D49="5x2"),IF(AND(OR($D49="6x1",$D49="FF 6x1"),OR(WEEKDAY($F49,2)=6,WEEKDAY($F49,2)=7)),"Folga","Falta de registro"),IF(AND($AB49&lt;&gt;$AB48,IFERROR(INDEX(Cadastro!$F$5:$F$243,$AB49),"")=""),"Indeterminado (início da série)",IF($X49&gt;0,"Folga","Falta de registro"))))))))</f>
        <v>Folga</v>
      </c>
      <c r="Z49" s="34">
        <f>IF(OR($L49&gt;0,$F49&gt;Parâmetros!$E$14),0,IF($A49&lt;&gt;$A48,1,N($Z48)+1))</f>
        <v>0</v>
      </c>
      <c r="AA49" s="34">
        <f>IF(OR($L49&gt;0,$F49&gt;Parâmetros!$E$14),0,IF(OR($A49&lt;&gt;$A50,$F50&gt;Parâmetros!$E$14),1,N($AA50)+1))</f>
        <v>0</v>
      </c>
      <c r="AB49" s="31">
        <f>IFERROR(MATCH($A49&amp;"|"&amp;TEXT(_xlfn.MAXIFS(Cadastro!$E$5:$E$243,Cadastro!$A$5:$A$243,$A49,Cadastro!$E$5:$E$243,"&lt;="&amp;$F49),"yyyymmdd"),Cadastro!$I$5:$I$243,0),"")</f>
        <v>10</v>
      </c>
      <c r="AC49" t="str">
        <f>IFERROR(_xlfn.SINGLE(INDEX(Exceções!$D$5:$D$203,MATCH($A49&amp;"|"&amp;$F49,Exceções!$F$5:$F$203,0))),"")</f>
        <v/>
      </c>
      <c r="AD49" t="str">
        <f>IF($AC49="","",IFERROR(_xlfn.SINGLE(INDEX(Exceções!$E$5:$E$203,MATCH($A49&amp;"|"&amp;$F49,Exceções!$F$5:$F$203,0))),""))</f>
        <v/>
      </c>
    </row>
    <row r="50" spans="1:30" ht="15" hidden="1" customHeight="1" x14ac:dyDescent="0.25">
      <c r="A50" s="31">
        <v>11352</v>
      </c>
      <c r="B50" s="17" t="s">
        <v>52</v>
      </c>
      <c r="C50" s="17" t="str">
        <f>IFERROR(INDEX(Cadastro!$C$5:$C$243,$AB50),"NÃO INFORMADO")</f>
        <v>MEC</v>
      </c>
      <c r="D50" s="17" t="str">
        <f>IFERROR(INDEX(Cadastro!$D$5:$D$243,$AB50),"")</f>
        <v>6x1</v>
      </c>
      <c r="E50" s="17" t="str">
        <f>IFERROR(INDEX(Cadastro!$G$5:$G$243,$AB50),"")</f>
        <v>6x1</v>
      </c>
      <c r="F50" s="29">
        <v>46320</v>
      </c>
      <c r="G50" s="32" t="str">
        <f t="shared" si="0"/>
        <v>dom</v>
      </c>
      <c r="H50" s="31" t="str">
        <f>IF($L50=0,"",_xlfn.MINIFS(Dados!$Q:$Q,Dados!$A:$A,$A50,Dados!$S:$S,$F50))</f>
        <v/>
      </c>
      <c r="I50" s="31" t="str">
        <f>IF($H50="","",_xlfn.MAXIFS(Dados!$R:$R,Dados!$A:$A,$A50,Dados!$S:$S,$F50))</f>
        <v/>
      </c>
      <c r="J50" s="32" t="str">
        <f>IF($D50&lt;&gt;"Folguista","",IFERROR(INDEX(Parâmetros!$D$52:$G$52,1,MIN(4,MAX(1,$W50))),""))</f>
        <v/>
      </c>
      <c r="K50" s="32" t="str">
        <f>IF(OR($AC50&lt;&gt;"",$Y50="Folga",$Y50="Folga trabalhada",$Y50="Férias (cadastro)",$Y50="Férias / afastamento",$Y50="Indeterminado (início da série)"),"",IF(OR($D50="6x1",$D50="FF 6x1"),IF(OR(WEEKDAY($F50,2)=6,WEEKDAY($F50,2)=7),"6x1 sáb/dom","6x1"),IF($D50="5x2","5x2",IF($H50="",IF($D50="Folguista",$J50,$E50),IF(OR($H50&gt;=Parâmetros!$E$18,$H50&lt;Parâmetros!$E$19),"C",IF($H50&lt;Parâmetros!$E$20,"A","B"))))))</f>
        <v/>
      </c>
      <c r="L50" s="30">
        <f>SUMIFS(Dados!$E:$E,Dados!$A:$A,$A50,Dados!$S:$S,$F50)</f>
        <v>0</v>
      </c>
      <c r="M50" s="30" t="str">
        <f>IFERROR(INDEX(Parâmetros!$E$6:$E$11,MATCH($K50,Parâmetros!$A$6:$A$11,0)),"")</f>
        <v/>
      </c>
      <c r="N50" s="33" t="str">
        <f t="shared" si="1"/>
        <v/>
      </c>
      <c r="O50" s="33">
        <f>Parâmetros!$E$13</f>
        <v>0.8</v>
      </c>
      <c r="P50" s="32" t="str">
        <f>IF(OR($M50="",$F50&gt;Parâmetros!$E$14),"Não","Sim")</f>
        <v>Não</v>
      </c>
      <c r="Q50" s="32" t="str">
        <f t="shared" si="2"/>
        <v/>
      </c>
      <c r="R50" s="32" t="str">
        <f t="shared" si="3"/>
        <v/>
      </c>
      <c r="S50" s="30" t="str">
        <f t="shared" si="4"/>
        <v/>
      </c>
      <c r="T50" s="32" t="str">
        <f>IF($Q50&lt;&gt;"Sim","",IF($N50&gt;Parâmetros!$E$15,"Sim","Não"))</f>
        <v/>
      </c>
      <c r="U50" s="17" t="str">
        <f t="shared" si="5"/>
        <v>Folga</v>
      </c>
      <c r="V50" s="17" t="str">
        <f>IF($AC50&lt;&gt;"",IF($L50&gt;0,"ATENÇÃO · apontou em dia de "&amp;LOWER($AC50)&amp;" cadastrado","Exceção cadastrada · "&amp;$AC50)&amp;IF($AD50="",""," · "&amp;$AD50),IF($E50="Férias",IF($L50&gt;0,"ATENÇÃO · apontou estando de férias no cadastro","Férias no cadastro"),IF($Y50="Férias / afastamento","Afastamento · "&amp;($Z50+$AA50-1)&amp;" dias seguidos sem apontamento",IF($Y50="Folga trabalhada","ATENÇÃO · apontou em dia de folga da escala 5x2",IF($Y50="Folga",IF(AND($D50="5x2",OR(WEEKDAY($F50,2)=6,WEEKDAY($F50,2)=7)),"Folga de fim de semana da escala 5x2",IF(AND(OR($D50="6x1",$D50="FF 6x1"),WEEKDAY($F50,2)=6,FALSE()),"Folga de fim de semana · apontou no domingo anterior",IF(AND(OR($D50="6x1",$D50="FF 6x1"),WEEKDAY($F50,2)=7,AND($A50=$A49,$L49&gt;0)),"Folga de fim de semana · apontou no sábado",IF(AND(OR($D50="6x1",$D50="FF 6x1"),OR(WEEKDAY($F50,2)=6,WEEKDAY($F50,2)=7)),"Folga de fim de semana · sem apontamento no sábado nem no domingo","Folga prevista pelo ciclo")))),IF($Y50="Indeterminado (início da série)","Sem histórico anterior — informe o dia do ciclo no Cadastro",IF($Y50="Falta de registro",IF(OR(OR($D50="6x1",$D50="FF 6x1"),$D50="5x2"),"FALTA DE REGISTRO · dia útil da escala "&amp;$E50,"FALTA DE REGISTRO · dia "&amp;$W50&amp;" de "&amp;IFERROR(INDEX(Parâmetros!$B$39:$B$48,MATCH($E50,Parâmetros!$A$39:$A$48,0)),99)&amp;" do ciclo"),IF(OR($D50="6x1",$D50="FF 6x1"),IF(OR(AND(WEEKDAY($F50,2)=6,AND($A50=$A51,$L51&gt;0)),AND(WEEKDAY($F50,2)=7,AND($A50=$A49,$L49&gt;0))),"ATENÇÃO · apontou sábado e domingo no mesmo fim de semana",IF(OR(WEEKDAY($F50,2)=6,WEEKDAY($F50,2)=7),"Jornada de fim de semana do 6x1",IF(OR($H50&gt;=Parâmetros!$E$20,$H50&lt;Parâmetros!$E$19),"ATENÇÃO · 6x1 apontou fora do horário diurno","Jornada fixa do 6x1"))),IF($D50="5x2","Jornada fixa do 5x2",IF($D50="Folguista",IF($J50=$K50,"Evidência confirma sequência","DIVERGE · sequência "&amp;$J50&amp;" × evidência "&amp;$K50),IF($K50=$E50,"Evidência confirma cadastro","DIVERGE · cadastro "&amp;$E50&amp;" × evidência "&amp;$K50)))))))))))</f>
        <v>Folga de fim de semana · sem apontamento no sábado nem no domingo</v>
      </c>
      <c r="W50" s="34" t="str">
        <f>IF(OR(OR($D50="6x1",$D50="FF 6x1"),$D50="5x2"),"",IF($AB50&lt;&gt;$AB49,IF(IFERROR(INDEX(Cadastro!$F$5:$F$243,$AB50),"")="",IF($L50&gt;0,1,0),IF(IFERROR(INDEX(Cadastro!$F$5:$F$243,$AB50),"")&lt;=IFERROR(INDEX(Parâmetros!$B$39:$B$48,MATCH($E50,Parâmetros!$A$39:$A$48,0)),99),IFERROR(INDEX(Cadastro!$F$5:$F$243,$AB50),""),0)),IF($L50&gt;0,IF(N($X49)&gt;0,1,N($W49)+1),IF(AND($L50=0,OR(N($W49)&gt;=IFERROR(INDEX(Parâmetros!$B$39:$B$48,MATCH($E50,Parâmetros!$A$39:$A$48,0)),99),AND(N($X49)&gt;0,N($X49)&lt;IFERROR(INDEX(Parâmetros!$C$39:$C$48,MATCH($E50,Parâmetros!$A$39:$A$48,0)),0)))),0,N($W49)+1))))</f>
        <v/>
      </c>
      <c r="X50" s="34" t="str">
        <f>IF(OR(OR($D50="6x1",$D50="FF 6x1"),$D50="5x2"),"",IF($AB50&lt;&gt;$AB49,IF(IFERROR(INDEX(Cadastro!$F$5:$F$243,$AB50),"")="",0,IF(IFERROR(INDEX(Cadastro!$F$5:$F$243,$AB50),"")&gt;IFERROR(INDEX(Parâmetros!$B$39:$B$48,MATCH($E50,Parâmetros!$A$39:$A$48,0)),99),IFERROR(INDEX(Cadastro!$F$5:$F$243,$AB50),"")-IFERROR(INDEX(Parâmetros!$B$39:$B$48,MATCH($E50,Parâmetros!$A$39:$A$48,0)),99),0)),IF(AND($L50=0,OR(N($W49)&gt;=IFERROR(INDEX(Parâmetros!$B$39:$B$48,MATCH($E50,Parâmetros!$A$39:$A$48,0)),99),AND(N($X49)&gt;0,N($X49)&lt;IFERROR(INDEX(Parâmetros!$C$39:$C$48,MATCH($E50,Parâmetros!$A$39:$A$48,0)),0)))),N($X49)+1,0)))</f>
        <v/>
      </c>
      <c r="Y50" t="str">
        <f>IF($AC50&lt;&gt;"",IF($L50&gt;0,$AC50&amp;" · com apontamento",$AC50),IF($E50="Férias",IF($L50&gt;0,"Férias · com apontamento","Férias (cadastro)"),IF(($Z50+$AA50-1)&gt;Parâmetros!$E$16,"Férias / afastamento",IF(AND($D50="5x2",OR(WEEKDAY($F50,2)=6,WEEKDAY($F50,2)=7)),IF($L50&gt;0,"Folga trabalhada","Folga"),IF($L50&gt;0,"Trabalhado",IF(OR(OR($D50="6x1",$D50="FF 6x1"),$D50="5x2"),IF(AND(OR($D50="6x1",$D50="FF 6x1"),OR(WEEKDAY($F50,2)=6,WEEKDAY($F50,2)=7)),"Folga","Falta de registro"),IF(AND($AB50&lt;&gt;$AB49,IFERROR(INDEX(Cadastro!$F$5:$F$243,$AB50),"")=""),"Indeterminado (início da série)",IF($X50&gt;0,"Folga","Falta de registro"))))))))</f>
        <v>Folga</v>
      </c>
      <c r="Z50" s="34">
        <f>IF(OR($L50&gt;0,$F50&gt;Parâmetros!$E$14),0,IF($A50&lt;&gt;$A49,1,N($Z49)+1))</f>
        <v>0</v>
      </c>
      <c r="AA50" s="34">
        <f>IF(OR($L50&gt;0,$F50&gt;Parâmetros!$E$14),0,IF(OR($A50&lt;&gt;$A51,$F51&gt;Parâmetros!$E$14),1,N($AA51)+1))</f>
        <v>0</v>
      </c>
      <c r="AB50" s="31">
        <f>IFERROR(MATCH($A50&amp;"|"&amp;TEXT(_xlfn.MAXIFS(Cadastro!$E$5:$E$243,Cadastro!$A$5:$A$243,$A50,Cadastro!$E$5:$E$243,"&lt;="&amp;$F50),"yyyymmdd"),Cadastro!$I$5:$I$243,0),"")</f>
        <v>10</v>
      </c>
      <c r="AC50" t="str">
        <f>IFERROR(_xlfn.SINGLE(INDEX(Exceções!$D$5:$D$203,MATCH($A50&amp;"|"&amp;$F50,Exceções!$F$5:$F$203,0))),"")</f>
        <v/>
      </c>
      <c r="AD50" t="str">
        <f>IF($AC50="","",IFERROR(_xlfn.SINGLE(INDEX(Exceções!$E$5:$E$203,MATCH($A50&amp;"|"&amp;$F50,Exceções!$F$5:$F$203,0))),""))</f>
        <v/>
      </c>
    </row>
    <row r="51" spans="1:30" ht="15" hidden="1" customHeight="1" x14ac:dyDescent="0.25">
      <c r="A51" s="31">
        <v>11352</v>
      </c>
      <c r="B51" s="17" t="s">
        <v>52</v>
      </c>
      <c r="C51" s="17" t="str">
        <f>IFERROR(INDEX(Cadastro!$C$5:$C$243,$AB51),"NÃO INFORMADO")</f>
        <v>MEC</v>
      </c>
      <c r="D51" s="17" t="str">
        <f>IFERROR(INDEX(Cadastro!$D$5:$D$243,$AB51),"")</f>
        <v>6x1</v>
      </c>
      <c r="E51" s="17" t="str">
        <f>IFERROR(INDEX(Cadastro!$G$5:$G$243,$AB51),"")</f>
        <v>6x1</v>
      </c>
      <c r="F51" s="29">
        <v>46321</v>
      </c>
      <c r="G51" s="32" t="str">
        <f t="shared" si="0"/>
        <v>seg</v>
      </c>
      <c r="H51" s="31" t="str">
        <f>IF($L51=0,"",_xlfn.MINIFS(Dados!$Q:$Q,Dados!$A:$A,$A51,Dados!$S:$S,$F51))</f>
        <v/>
      </c>
      <c r="I51" s="31" t="str">
        <f>IF($H51="","",_xlfn.MAXIFS(Dados!$R:$R,Dados!$A:$A,$A51,Dados!$S:$S,$F51))</f>
        <v/>
      </c>
      <c r="J51" s="32" t="str">
        <f>IF($D51&lt;&gt;"Folguista","",IFERROR(INDEX(Parâmetros!$D$52:$G$52,1,MIN(4,MAX(1,$W51))),""))</f>
        <v/>
      </c>
      <c r="K51" s="32" t="str">
        <f>IF(OR($AC51&lt;&gt;"",$Y51="Folga",$Y51="Folga trabalhada",$Y51="Férias (cadastro)",$Y51="Férias / afastamento",$Y51="Indeterminado (início da série)"),"",IF(OR($D51="6x1",$D51="FF 6x1"),IF(OR(WEEKDAY($F51,2)=6,WEEKDAY($F51,2)=7),"6x1 sáb/dom","6x1"),IF($D51="5x2","5x2",IF($H51="",IF($D51="Folguista",$J51,$E51),IF(OR($H51&gt;=Parâmetros!$E$18,$H51&lt;Parâmetros!$E$19),"C",IF($H51&lt;Parâmetros!$E$20,"A","B"))))))</f>
        <v>6x1</v>
      </c>
      <c r="L51" s="30">
        <f>SUMIFS(Dados!$E:$E,Dados!$A:$A,$A51,Dados!$S:$S,$F51)</f>
        <v>0</v>
      </c>
      <c r="M51" s="30">
        <f>IFERROR(INDEX(Parâmetros!$E$6:$E$11,MATCH($K51,Parâmetros!$A$6:$A$11,0)),"")</f>
        <v>8.8000000000000007</v>
      </c>
      <c r="N51" s="33">
        <f t="shared" si="1"/>
        <v>0</v>
      </c>
      <c r="O51" s="33">
        <f>Parâmetros!$E$13</f>
        <v>0.8</v>
      </c>
      <c r="P51" s="32" t="str">
        <f>IF(OR($M51="",$F51&gt;Parâmetros!$E$14),"Não","Sim")</f>
        <v>Não</v>
      </c>
      <c r="Q51" s="32" t="str">
        <f t="shared" si="2"/>
        <v/>
      </c>
      <c r="R51" s="32" t="str">
        <f t="shared" si="3"/>
        <v/>
      </c>
      <c r="S51" s="30" t="str">
        <f t="shared" si="4"/>
        <v/>
      </c>
      <c r="T51" s="32" t="str">
        <f>IF($Q51&lt;&gt;"Sim","",IF($N51&gt;Parâmetros!$E$15,"Sim","Não"))</f>
        <v/>
      </c>
      <c r="U51" s="17" t="str">
        <f t="shared" si="5"/>
        <v>Fora da apuração</v>
      </c>
      <c r="V51" s="17" t="str">
        <f>IF($AC51&lt;&gt;"",IF($L51&gt;0,"ATENÇÃO · apontou em dia de "&amp;LOWER($AC51)&amp;" cadastrado","Exceção cadastrada · "&amp;$AC51)&amp;IF($AD51="",""," · "&amp;$AD51),IF($E51="Férias",IF($L51&gt;0,"ATENÇÃO · apontou estando de férias no cadastro","Férias no cadastro"),IF($Y51="Férias / afastamento","Afastamento · "&amp;($Z51+$AA51-1)&amp;" dias seguidos sem apontamento",IF($Y51="Folga trabalhada","ATENÇÃO · apontou em dia de folga da escala 5x2",IF($Y51="Folga",IF(AND($D51="5x2",OR(WEEKDAY($F51,2)=6,WEEKDAY($F51,2)=7)),"Folga de fim de semana da escala 5x2",IF(AND(OR($D51="6x1",$D51="FF 6x1"),WEEKDAY($F51,2)=6,FALSE()),"Folga de fim de semana · apontou no domingo anterior",IF(AND(OR($D51="6x1",$D51="FF 6x1"),WEEKDAY($F51,2)=7,AND($A51=$A50,$L50&gt;0)),"Folga de fim de semana · apontou no sábado",IF(AND(OR($D51="6x1",$D51="FF 6x1"),OR(WEEKDAY($F51,2)=6,WEEKDAY($F51,2)=7)),"Folga de fim de semana · sem apontamento no sábado nem no domingo","Folga prevista pelo ciclo")))),IF($Y51="Indeterminado (início da série)","Sem histórico anterior — informe o dia do ciclo no Cadastro",IF($Y51="Falta de registro",IF(OR(OR($D51="6x1",$D51="FF 6x1"),$D51="5x2"),"FALTA DE REGISTRO · dia útil da escala "&amp;$E51,"FALTA DE REGISTRO · dia "&amp;$W51&amp;" de "&amp;IFERROR(INDEX(Parâmetros!$B$39:$B$48,MATCH($E51,Parâmetros!$A$39:$A$48,0)),99)&amp;" do ciclo"),IF(OR($D51="6x1",$D51="FF 6x1"),IF(OR(AND(WEEKDAY($F51,2)=6,AND($A51=$A52,$L52&gt;0)),AND(WEEKDAY($F51,2)=7,AND($A51=$A50,$L50&gt;0))),"ATENÇÃO · apontou sábado e domingo no mesmo fim de semana",IF(OR(WEEKDAY($F51,2)=6,WEEKDAY($F51,2)=7),"Jornada de fim de semana do 6x1",IF(OR($H51&gt;=Parâmetros!$E$20,$H51&lt;Parâmetros!$E$19),"ATENÇÃO · 6x1 apontou fora do horário diurno","Jornada fixa do 6x1"))),IF($D51="5x2","Jornada fixa do 5x2",IF($D51="Folguista",IF($J51=$K51,"Evidência confirma sequência","DIVERGE · sequência "&amp;$J51&amp;" × evidência "&amp;$K51),IF($K51=$E51,"Evidência confirma cadastro","DIVERGE · cadastro "&amp;$E51&amp;" × evidência "&amp;$K51)))))))))))</f>
        <v>FALTA DE REGISTRO · dia útil da escala 6x1</v>
      </c>
      <c r="W51" s="34" t="str">
        <f>IF(OR(OR($D51="6x1",$D51="FF 6x1"),$D51="5x2"),"",IF($AB51&lt;&gt;$AB50,IF(IFERROR(INDEX(Cadastro!$F$5:$F$243,$AB51),"")="",IF($L51&gt;0,1,0),IF(IFERROR(INDEX(Cadastro!$F$5:$F$243,$AB51),"")&lt;=IFERROR(INDEX(Parâmetros!$B$39:$B$48,MATCH($E51,Parâmetros!$A$39:$A$48,0)),99),IFERROR(INDEX(Cadastro!$F$5:$F$243,$AB51),""),0)),IF($L51&gt;0,IF(N($X50)&gt;0,1,N($W50)+1),IF(AND($L51=0,OR(N($W50)&gt;=IFERROR(INDEX(Parâmetros!$B$39:$B$48,MATCH($E51,Parâmetros!$A$39:$A$48,0)),99),AND(N($X50)&gt;0,N($X50)&lt;IFERROR(INDEX(Parâmetros!$C$39:$C$48,MATCH($E51,Parâmetros!$A$39:$A$48,0)),0)))),0,N($W50)+1))))</f>
        <v/>
      </c>
      <c r="X51" s="34" t="str">
        <f>IF(OR(OR($D51="6x1",$D51="FF 6x1"),$D51="5x2"),"",IF($AB51&lt;&gt;$AB50,IF(IFERROR(INDEX(Cadastro!$F$5:$F$243,$AB51),"")="",0,IF(IFERROR(INDEX(Cadastro!$F$5:$F$243,$AB51),"")&gt;IFERROR(INDEX(Parâmetros!$B$39:$B$48,MATCH($E51,Parâmetros!$A$39:$A$48,0)),99),IFERROR(INDEX(Cadastro!$F$5:$F$243,$AB51),"")-IFERROR(INDEX(Parâmetros!$B$39:$B$48,MATCH($E51,Parâmetros!$A$39:$A$48,0)),99),0)),IF(AND($L51=0,OR(N($W50)&gt;=IFERROR(INDEX(Parâmetros!$B$39:$B$48,MATCH($E51,Parâmetros!$A$39:$A$48,0)),99),AND(N($X50)&gt;0,N($X50)&lt;IFERROR(INDEX(Parâmetros!$C$39:$C$48,MATCH($E51,Parâmetros!$A$39:$A$48,0)),0)))),N($X50)+1,0)))</f>
        <v/>
      </c>
      <c r="Y51" t="str">
        <f>IF($AC51&lt;&gt;"",IF($L51&gt;0,$AC51&amp;" · com apontamento",$AC51),IF($E51="Férias",IF($L51&gt;0,"Férias · com apontamento","Férias (cadastro)"),IF(($Z51+$AA51-1)&gt;Parâmetros!$E$16,"Férias / afastamento",IF(AND($D51="5x2",OR(WEEKDAY($F51,2)=6,WEEKDAY($F51,2)=7)),IF($L51&gt;0,"Folga trabalhada","Folga"),IF($L51&gt;0,"Trabalhado",IF(OR(OR($D51="6x1",$D51="FF 6x1"),$D51="5x2"),IF(AND(OR($D51="6x1",$D51="FF 6x1"),OR(WEEKDAY($F51,2)=6,WEEKDAY($F51,2)=7)),"Folga","Falta de registro"),IF(AND($AB51&lt;&gt;$AB50,IFERROR(INDEX(Cadastro!$F$5:$F$243,$AB51),"")=""),"Indeterminado (início da série)",IF($X51&gt;0,"Folga","Falta de registro"))))))))</f>
        <v>Falta de registro</v>
      </c>
      <c r="Z51" s="34">
        <f>IF(OR($L51&gt;0,$F51&gt;Parâmetros!$E$14),0,IF($A51&lt;&gt;$A50,1,N($Z50)+1))</f>
        <v>0</v>
      </c>
      <c r="AA51" s="34">
        <f>IF(OR($L51&gt;0,$F51&gt;Parâmetros!$E$14),0,IF(OR($A51&lt;&gt;$A52,$F52&gt;Parâmetros!$E$14),1,N($AA52)+1))</f>
        <v>0</v>
      </c>
      <c r="AB51" s="31">
        <f>IFERROR(MATCH($A51&amp;"|"&amp;TEXT(_xlfn.MAXIFS(Cadastro!$E$5:$E$243,Cadastro!$A$5:$A$243,$A51,Cadastro!$E$5:$E$243,"&lt;="&amp;$F51),"yyyymmdd"),Cadastro!$I$5:$I$243,0),"")</f>
        <v>10</v>
      </c>
      <c r="AC51" t="str">
        <f>IFERROR(_xlfn.SINGLE(INDEX(Exceções!$D$5:$D$203,MATCH($A51&amp;"|"&amp;$F51,Exceções!$F$5:$F$203,0))),"")</f>
        <v/>
      </c>
      <c r="AD51" t="str">
        <f>IF($AC51="","",IFERROR(_xlfn.SINGLE(INDEX(Exceções!$E$5:$E$203,MATCH($A51&amp;"|"&amp;$F51,Exceções!$F$5:$F$203,0))),""))</f>
        <v/>
      </c>
    </row>
    <row r="52" spans="1:30" ht="15" hidden="1" customHeight="1" x14ac:dyDescent="0.25">
      <c r="A52" s="31">
        <v>11352</v>
      </c>
      <c r="B52" s="17" t="s">
        <v>52</v>
      </c>
      <c r="C52" s="17" t="str">
        <f>IFERROR(INDEX(Cadastro!$C$5:$C$243,$AB52),"NÃO INFORMADO")</f>
        <v>MEC</v>
      </c>
      <c r="D52" s="17" t="str">
        <f>IFERROR(INDEX(Cadastro!$D$5:$D$243,$AB52),"")</f>
        <v>6x1</v>
      </c>
      <c r="E52" s="17" t="str">
        <f>IFERROR(INDEX(Cadastro!$G$5:$G$243,$AB52),"")</f>
        <v>6x1</v>
      </c>
      <c r="F52" s="29">
        <v>46322</v>
      </c>
      <c r="G52" s="32" t="str">
        <f t="shared" si="0"/>
        <v>ter</v>
      </c>
      <c r="H52" s="31" t="str">
        <f>IF($L52=0,"",_xlfn.MINIFS(Dados!$Q:$Q,Dados!$A:$A,$A52,Dados!$S:$S,$F52))</f>
        <v/>
      </c>
      <c r="I52" s="31" t="str">
        <f>IF($H52="","",_xlfn.MAXIFS(Dados!$R:$R,Dados!$A:$A,$A52,Dados!$S:$S,$F52))</f>
        <v/>
      </c>
      <c r="J52" s="32" t="str">
        <f>IF($D52&lt;&gt;"Folguista","",IFERROR(INDEX(Parâmetros!$D$52:$G$52,1,MIN(4,MAX(1,$W52))),""))</f>
        <v/>
      </c>
      <c r="K52" s="32" t="str">
        <f>IF(OR($AC52&lt;&gt;"",$Y52="Folga",$Y52="Folga trabalhada",$Y52="Férias (cadastro)",$Y52="Férias / afastamento",$Y52="Indeterminado (início da série)"),"",IF(OR($D52="6x1",$D52="FF 6x1"),IF(OR(WEEKDAY($F52,2)=6,WEEKDAY($F52,2)=7),"6x1 sáb/dom","6x1"),IF($D52="5x2","5x2",IF($H52="",IF($D52="Folguista",$J52,$E52),IF(OR($H52&gt;=Parâmetros!$E$18,$H52&lt;Parâmetros!$E$19),"C",IF($H52&lt;Parâmetros!$E$20,"A","B"))))))</f>
        <v>6x1</v>
      </c>
      <c r="L52" s="30">
        <f>SUMIFS(Dados!$E:$E,Dados!$A:$A,$A52,Dados!$S:$S,$F52)</f>
        <v>0</v>
      </c>
      <c r="M52" s="30">
        <f>IFERROR(INDEX(Parâmetros!$E$6:$E$11,MATCH($K52,Parâmetros!$A$6:$A$11,0)),"")</f>
        <v>8.8000000000000007</v>
      </c>
      <c r="N52" s="33">
        <f t="shared" si="1"/>
        <v>0</v>
      </c>
      <c r="O52" s="33">
        <f>Parâmetros!$E$13</f>
        <v>0.8</v>
      </c>
      <c r="P52" s="32" t="str">
        <f>IF(OR($M52="",$F52&gt;Parâmetros!$E$14),"Não","Sim")</f>
        <v>Não</v>
      </c>
      <c r="Q52" s="32" t="str">
        <f t="shared" si="2"/>
        <v/>
      </c>
      <c r="R52" s="32" t="str">
        <f t="shared" si="3"/>
        <v/>
      </c>
      <c r="S52" s="30" t="str">
        <f t="shared" si="4"/>
        <v/>
      </c>
      <c r="T52" s="32" t="str">
        <f>IF($Q52&lt;&gt;"Sim","",IF($N52&gt;Parâmetros!$E$15,"Sim","Não"))</f>
        <v/>
      </c>
      <c r="U52" s="17" t="str">
        <f t="shared" si="5"/>
        <v>Fora da apuração</v>
      </c>
      <c r="V52" s="17" t="str">
        <f>IF($AC52&lt;&gt;"",IF($L52&gt;0,"ATENÇÃO · apontou em dia de "&amp;LOWER($AC52)&amp;" cadastrado","Exceção cadastrada · "&amp;$AC52)&amp;IF($AD52="",""," · "&amp;$AD52),IF($E52="Férias",IF($L52&gt;0,"ATENÇÃO · apontou estando de férias no cadastro","Férias no cadastro"),IF($Y52="Férias / afastamento","Afastamento · "&amp;($Z52+$AA52-1)&amp;" dias seguidos sem apontamento",IF($Y52="Folga trabalhada","ATENÇÃO · apontou em dia de folga da escala 5x2",IF($Y52="Folga",IF(AND($D52="5x2",OR(WEEKDAY($F52,2)=6,WEEKDAY($F52,2)=7)),"Folga de fim de semana da escala 5x2",IF(AND(OR($D52="6x1",$D52="FF 6x1"),WEEKDAY($F52,2)=6,FALSE()),"Folga de fim de semana · apontou no domingo anterior",IF(AND(OR($D52="6x1",$D52="FF 6x1"),WEEKDAY($F52,2)=7,AND($A52=$A51,$L51&gt;0)),"Folga de fim de semana · apontou no sábado",IF(AND(OR($D52="6x1",$D52="FF 6x1"),OR(WEEKDAY($F52,2)=6,WEEKDAY($F52,2)=7)),"Folga de fim de semana · sem apontamento no sábado nem no domingo","Folga prevista pelo ciclo")))),IF($Y52="Indeterminado (início da série)","Sem histórico anterior — informe o dia do ciclo no Cadastro",IF($Y52="Falta de registro",IF(OR(OR($D52="6x1",$D52="FF 6x1"),$D52="5x2"),"FALTA DE REGISTRO · dia útil da escala "&amp;$E52,"FALTA DE REGISTRO · dia "&amp;$W52&amp;" de "&amp;IFERROR(INDEX(Parâmetros!$B$39:$B$48,MATCH($E52,Parâmetros!$A$39:$A$48,0)),99)&amp;" do ciclo"),IF(OR($D52="6x1",$D52="FF 6x1"),IF(OR(AND(WEEKDAY($F52,2)=6,AND($A52=$A53,$L53&gt;0)),AND(WEEKDAY($F52,2)=7,AND($A52=$A51,$L51&gt;0))),"ATENÇÃO · apontou sábado e domingo no mesmo fim de semana",IF(OR(WEEKDAY($F52,2)=6,WEEKDAY($F52,2)=7),"Jornada de fim de semana do 6x1",IF(OR($H52&gt;=Parâmetros!$E$20,$H52&lt;Parâmetros!$E$19),"ATENÇÃO · 6x1 apontou fora do horário diurno","Jornada fixa do 6x1"))),IF($D52="5x2","Jornada fixa do 5x2",IF($D52="Folguista",IF($J52=$K52,"Evidência confirma sequência","DIVERGE · sequência "&amp;$J52&amp;" × evidência "&amp;$K52),IF($K52=$E52,"Evidência confirma cadastro","DIVERGE · cadastro "&amp;$E52&amp;" × evidência "&amp;$K52)))))))))))</f>
        <v>FALTA DE REGISTRO · dia útil da escala 6x1</v>
      </c>
      <c r="W52" s="34" t="str">
        <f>IF(OR(OR($D52="6x1",$D52="FF 6x1"),$D52="5x2"),"",IF($AB52&lt;&gt;$AB51,IF(IFERROR(INDEX(Cadastro!$F$5:$F$243,$AB52),"")="",IF($L52&gt;0,1,0),IF(IFERROR(INDEX(Cadastro!$F$5:$F$243,$AB52),"")&lt;=IFERROR(INDEX(Parâmetros!$B$39:$B$48,MATCH($E52,Parâmetros!$A$39:$A$48,0)),99),IFERROR(INDEX(Cadastro!$F$5:$F$243,$AB52),""),0)),IF($L52&gt;0,IF(N($X51)&gt;0,1,N($W51)+1),IF(AND($L52=0,OR(N($W51)&gt;=IFERROR(INDEX(Parâmetros!$B$39:$B$48,MATCH($E52,Parâmetros!$A$39:$A$48,0)),99),AND(N($X51)&gt;0,N($X51)&lt;IFERROR(INDEX(Parâmetros!$C$39:$C$48,MATCH($E52,Parâmetros!$A$39:$A$48,0)),0)))),0,N($W51)+1))))</f>
        <v/>
      </c>
      <c r="X52" s="34" t="str">
        <f>IF(OR(OR($D52="6x1",$D52="FF 6x1"),$D52="5x2"),"",IF($AB52&lt;&gt;$AB51,IF(IFERROR(INDEX(Cadastro!$F$5:$F$243,$AB52),"")="",0,IF(IFERROR(INDEX(Cadastro!$F$5:$F$243,$AB52),"")&gt;IFERROR(INDEX(Parâmetros!$B$39:$B$48,MATCH($E52,Parâmetros!$A$39:$A$48,0)),99),IFERROR(INDEX(Cadastro!$F$5:$F$243,$AB52),"")-IFERROR(INDEX(Parâmetros!$B$39:$B$48,MATCH($E52,Parâmetros!$A$39:$A$48,0)),99),0)),IF(AND($L52=0,OR(N($W51)&gt;=IFERROR(INDEX(Parâmetros!$B$39:$B$48,MATCH($E52,Parâmetros!$A$39:$A$48,0)),99),AND(N($X51)&gt;0,N($X51)&lt;IFERROR(INDEX(Parâmetros!$C$39:$C$48,MATCH($E52,Parâmetros!$A$39:$A$48,0)),0)))),N($X51)+1,0)))</f>
        <v/>
      </c>
      <c r="Y52" t="str">
        <f>IF($AC52&lt;&gt;"",IF($L52&gt;0,$AC52&amp;" · com apontamento",$AC52),IF($E52="Férias",IF($L52&gt;0,"Férias · com apontamento","Férias (cadastro)"),IF(($Z52+$AA52-1)&gt;Parâmetros!$E$16,"Férias / afastamento",IF(AND($D52="5x2",OR(WEEKDAY($F52,2)=6,WEEKDAY($F52,2)=7)),IF($L52&gt;0,"Folga trabalhada","Folga"),IF($L52&gt;0,"Trabalhado",IF(OR(OR($D52="6x1",$D52="FF 6x1"),$D52="5x2"),IF(AND(OR($D52="6x1",$D52="FF 6x1"),OR(WEEKDAY($F52,2)=6,WEEKDAY($F52,2)=7)),"Folga","Falta de registro"),IF(AND($AB52&lt;&gt;$AB51,IFERROR(INDEX(Cadastro!$F$5:$F$243,$AB52),"")=""),"Indeterminado (início da série)",IF($X52&gt;0,"Folga","Falta de registro"))))))))</f>
        <v>Falta de registro</v>
      </c>
      <c r="Z52" s="34">
        <f>IF(OR($L52&gt;0,$F52&gt;Parâmetros!$E$14),0,IF($A52&lt;&gt;$A51,1,N($Z51)+1))</f>
        <v>0</v>
      </c>
      <c r="AA52" s="34">
        <f>IF(OR($L52&gt;0,$F52&gt;Parâmetros!$E$14),0,IF(OR($A52&lt;&gt;$A53,$F53&gt;Parâmetros!$E$14),1,N($AA53)+1))</f>
        <v>0</v>
      </c>
      <c r="AB52" s="31">
        <f>IFERROR(MATCH($A52&amp;"|"&amp;TEXT(_xlfn.MAXIFS(Cadastro!$E$5:$E$243,Cadastro!$A$5:$A$243,$A52,Cadastro!$E$5:$E$243,"&lt;="&amp;$F52),"yyyymmdd"),Cadastro!$I$5:$I$243,0),"")</f>
        <v>10</v>
      </c>
      <c r="AC52" t="str">
        <f>IFERROR(_xlfn.SINGLE(INDEX(Exceções!$D$5:$D$203,MATCH($A52&amp;"|"&amp;$F52,Exceções!$F$5:$F$203,0))),"")</f>
        <v/>
      </c>
      <c r="AD52" t="str">
        <f>IF($AC52="","",IFERROR(_xlfn.SINGLE(INDEX(Exceções!$E$5:$E$203,MATCH($A52&amp;"|"&amp;$F52,Exceções!$F$5:$F$203,0))),""))</f>
        <v/>
      </c>
    </row>
    <row r="53" spans="1:30" ht="15" hidden="1" customHeight="1" x14ac:dyDescent="0.25">
      <c r="A53" s="31">
        <v>11352</v>
      </c>
      <c r="B53" s="17" t="s">
        <v>52</v>
      </c>
      <c r="C53" s="17" t="str">
        <f>IFERROR(INDEX(Cadastro!$C$5:$C$243,$AB53),"NÃO INFORMADO")</f>
        <v>MEC</v>
      </c>
      <c r="D53" s="17" t="str">
        <f>IFERROR(INDEX(Cadastro!$D$5:$D$243,$AB53),"")</f>
        <v>6x1</v>
      </c>
      <c r="E53" s="17" t="str">
        <f>IFERROR(INDEX(Cadastro!$G$5:$G$243,$AB53),"")</f>
        <v>6x1</v>
      </c>
      <c r="F53" s="29">
        <v>46323</v>
      </c>
      <c r="G53" s="32" t="str">
        <f t="shared" si="0"/>
        <v>qua</v>
      </c>
      <c r="H53" s="31" t="str">
        <f>IF($L53=0,"",_xlfn.MINIFS(Dados!$Q:$Q,Dados!$A:$A,$A53,Dados!$S:$S,$F53))</f>
        <v/>
      </c>
      <c r="I53" s="31" t="str">
        <f>IF($H53="","",_xlfn.MAXIFS(Dados!$R:$R,Dados!$A:$A,$A53,Dados!$S:$S,$F53))</f>
        <v/>
      </c>
      <c r="J53" s="32" t="str">
        <f>IF($D53&lt;&gt;"Folguista","",IFERROR(INDEX(Parâmetros!$D$52:$G$52,1,MIN(4,MAX(1,$W53))),""))</f>
        <v/>
      </c>
      <c r="K53" s="32" t="str">
        <f>IF(OR($AC53&lt;&gt;"",$Y53="Folga",$Y53="Folga trabalhada",$Y53="Férias (cadastro)",$Y53="Férias / afastamento",$Y53="Indeterminado (início da série)"),"",IF(OR($D53="6x1",$D53="FF 6x1"),IF(OR(WEEKDAY($F53,2)=6,WEEKDAY($F53,2)=7),"6x1 sáb/dom","6x1"),IF($D53="5x2","5x2",IF($H53="",IF($D53="Folguista",$J53,$E53),IF(OR($H53&gt;=Parâmetros!$E$18,$H53&lt;Parâmetros!$E$19),"C",IF($H53&lt;Parâmetros!$E$20,"A","B"))))))</f>
        <v>6x1</v>
      </c>
      <c r="L53" s="30">
        <f>SUMIFS(Dados!$E:$E,Dados!$A:$A,$A53,Dados!$S:$S,$F53)</f>
        <v>0</v>
      </c>
      <c r="M53" s="30">
        <f>IFERROR(INDEX(Parâmetros!$E$6:$E$11,MATCH($K53,Parâmetros!$A$6:$A$11,0)),"")</f>
        <v>8.8000000000000007</v>
      </c>
      <c r="N53" s="33">
        <f t="shared" si="1"/>
        <v>0</v>
      </c>
      <c r="O53" s="33">
        <f>Parâmetros!$E$13</f>
        <v>0.8</v>
      </c>
      <c r="P53" s="32" t="str">
        <f>IF(OR($M53="",$F53&gt;Parâmetros!$E$14),"Não","Sim")</f>
        <v>Não</v>
      </c>
      <c r="Q53" s="32" t="str">
        <f t="shared" si="2"/>
        <v/>
      </c>
      <c r="R53" s="32" t="str">
        <f t="shared" si="3"/>
        <v/>
      </c>
      <c r="S53" s="30" t="str">
        <f t="shared" si="4"/>
        <v/>
      </c>
      <c r="T53" s="32" t="str">
        <f>IF($Q53&lt;&gt;"Sim","",IF($N53&gt;Parâmetros!$E$15,"Sim","Não"))</f>
        <v/>
      </c>
      <c r="U53" s="17" t="str">
        <f t="shared" si="5"/>
        <v>Fora da apuração</v>
      </c>
      <c r="V53" s="17" t="str">
        <f>IF($AC53&lt;&gt;"",IF($L53&gt;0,"ATENÇÃO · apontou em dia de "&amp;LOWER($AC53)&amp;" cadastrado","Exceção cadastrada · "&amp;$AC53)&amp;IF($AD53="",""," · "&amp;$AD53),IF($E53="Férias",IF($L53&gt;0,"ATENÇÃO · apontou estando de férias no cadastro","Férias no cadastro"),IF($Y53="Férias / afastamento","Afastamento · "&amp;($Z53+$AA53-1)&amp;" dias seguidos sem apontamento",IF($Y53="Folga trabalhada","ATENÇÃO · apontou em dia de folga da escala 5x2",IF($Y53="Folga",IF(AND($D53="5x2",OR(WEEKDAY($F53,2)=6,WEEKDAY($F53,2)=7)),"Folga de fim de semana da escala 5x2",IF(AND(OR($D53="6x1",$D53="FF 6x1"),WEEKDAY($F53,2)=6,FALSE()),"Folga de fim de semana · apontou no domingo anterior",IF(AND(OR($D53="6x1",$D53="FF 6x1"),WEEKDAY($F53,2)=7,AND($A53=$A52,$L52&gt;0)),"Folga de fim de semana · apontou no sábado",IF(AND(OR($D53="6x1",$D53="FF 6x1"),OR(WEEKDAY($F53,2)=6,WEEKDAY($F53,2)=7)),"Folga de fim de semana · sem apontamento no sábado nem no domingo","Folga prevista pelo ciclo")))),IF($Y53="Indeterminado (início da série)","Sem histórico anterior — informe o dia do ciclo no Cadastro",IF($Y53="Falta de registro",IF(OR(OR($D53="6x1",$D53="FF 6x1"),$D53="5x2"),"FALTA DE REGISTRO · dia útil da escala "&amp;$E53,"FALTA DE REGISTRO · dia "&amp;$W53&amp;" de "&amp;IFERROR(INDEX(Parâmetros!$B$39:$B$48,MATCH($E53,Parâmetros!$A$39:$A$48,0)),99)&amp;" do ciclo"),IF(OR($D53="6x1",$D53="FF 6x1"),IF(OR(AND(WEEKDAY($F53,2)=6,AND($A53=$A54,$L54&gt;0)),AND(WEEKDAY($F53,2)=7,AND($A53=$A52,$L52&gt;0))),"ATENÇÃO · apontou sábado e domingo no mesmo fim de semana",IF(OR(WEEKDAY($F53,2)=6,WEEKDAY($F53,2)=7),"Jornada de fim de semana do 6x1",IF(OR($H53&gt;=Parâmetros!$E$20,$H53&lt;Parâmetros!$E$19),"ATENÇÃO · 6x1 apontou fora do horário diurno","Jornada fixa do 6x1"))),IF($D53="5x2","Jornada fixa do 5x2",IF($D53="Folguista",IF($J53=$K53,"Evidência confirma sequência","DIVERGE · sequência "&amp;$J53&amp;" × evidência "&amp;$K53),IF($K53=$E53,"Evidência confirma cadastro","DIVERGE · cadastro "&amp;$E53&amp;" × evidência "&amp;$K53)))))))))))</f>
        <v>FALTA DE REGISTRO · dia útil da escala 6x1</v>
      </c>
      <c r="W53" s="34" t="str">
        <f>IF(OR(OR($D53="6x1",$D53="FF 6x1"),$D53="5x2"),"",IF($AB53&lt;&gt;$AB52,IF(IFERROR(INDEX(Cadastro!$F$5:$F$243,$AB53),"")="",IF($L53&gt;0,1,0),IF(IFERROR(INDEX(Cadastro!$F$5:$F$243,$AB53),"")&lt;=IFERROR(INDEX(Parâmetros!$B$39:$B$48,MATCH($E53,Parâmetros!$A$39:$A$48,0)),99),IFERROR(INDEX(Cadastro!$F$5:$F$243,$AB53),""),0)),IF($L53&gt;0,IF(N($X52)&gt;0,1,N($W52)+1),IF(AND($L53=0,OR(N($W52)&gt;=IFERROR(INDEX(Parâmetros!$B$39:$B$48,MATCH($E53,Parâmetros!$A$39:$A$48,0)),99),AND(N($X52)&gt;0,N($X52)&lt;IFERROR(INDEX(Parâmetros!$C$39:$C$48,MATCH($E53,Parâmetros!$A$39:$A$48,0)),0)))),0,N($W52)+1))))</f>
        <v/>
      </c>
      <c r="X53" s="34" t="str">
        <f>IF(OR(OR($D53="6x1",$D53="FF 6x1"),$D53="5x2"),"",IF($AB53&lt;&gt;$AB52,IF(IFERROR(INDEX(Cadastro!$F$5:$F$243,$AB53),"")="",0,IF(IFERROR(INDEX(Cadastro!$F$5:$F$243,$AB53),"")&gt;IFERROR(INDEX(Parâmetros!$B$39:$B$48,MATCH($E53,Parâmetros!$A$39:$A$48,0)),99),IFERROR(INDEX(Cadastro!$F$5:$F$243,$AB53),"")-IFERROR(INDEX(Parâmetros!$B$39:$B$48,MATCH($E53,Parâmetros!$A$39:$A$48,0)),99),0)),IF(AND($L53=0,OR(N($W52)&gt;=IFERROR(INDEX(Parâmetros!$B$39:$B$48,MATCH($E53,Parâmetros!$A$39:$A$48,0)),99),AND(N($X52)&gt;0,N($X52)&lt;IFERROR(INDEX(Parâmetros!$C$39:$C$48,MATCH($E53,Parâmetros!$A$39:$A$48,0)),0)))),N($X52)+1,0)))</f>
        <v/>
      </c>
      <c r="Y53" t="str">
        <f>IF($AC53&lt;&gt;"",IF($L53&gt;0,$AC53&amp;" · com apontamento",$AC53),IF($E53="Férias",IF($L53&gt;0,"Férias · com apontamento","Férias (cadastro)"),IF(($Z53+$AA53-1)&gt;Parâmetros!$E$16,"Férias / afastamento",IF(AND($D53="5x2",OR(WEEKDAY($F53,2)=6,WEEKDAY($F53,2)=7)),IF($L53&gt;0,"Folga trabalhada","Folga"),IF($L53&gt;0,"Trabalhado",IF(OR(OR($D53="6x1",$D53="FF 6x1"),$D53="5x2"),IF(AND(OR($D53="6x1",$D53="FF 6x1"),OR(WEEKDAY($F53,2)=6,WEEKDAY($F53,2)=7)),"Folga","Falta de registro"),IF(AND($AB53&lt;&gt;$AB52,IFERROR(INDEX(Cadastro!$F$5:$F$243,$AB53),"")=""),"Indeterminado (início da série)",IF($X53&gt;0,"Folga","Falta de registro"))))))))</f>
        <v>Falta de registro</v>
      </c>
      <c r="Z53" s="34">
        <f>IF(OR($L53&gt;0,$F53&gt;Parâmetros!$E$14),0,IF($A53&lt;&gt;$A52,1,N($Z52)+1))</f>
        <v>0</v>
      </c>
      <c r="AA53" s="34">
        <f>IF(OR($L53&gt;0,$F53&gt;Parâmetros!$E$14),0,IF(OR($A53&lt;&gt;$A54,$F54&gt;Parâmetros!$E$14),1,N($AA54)+1))</f>
        <v>0</v>
      </c>
      <c r="AB53" s="31">
        <f>IFERROR(MATCH($A53&amp;"|"&amp;TEXT(_xlfn.MAXIFS(Cadastro!$E$5:$E$243,Cadastro!$A$5:$A$243,$A53,Cadastro!$E$5:$E$243,"&lt;="&amp;$F53),"yyyymmdd"),Cadastro!$I$5:$I$243,0),"")</f>
        <v>10</v>
      </c>
      <c r="AC53" t="str">
        <f>IFERROR(_xlfn.SINGLE(INDEX(Exceções!$D$5:$D$203,MATCH($A53&amp;"|"&amp;$F53,Exceções!$F$5:$F$203,0))),"")</f>
        <v/>
      </c>
      <c r="AD53" t="str">
        <f>IF($AC53="","",IFERROR(_xlfn.SINGLE(INDEX(Exceções!$E$5:$E$203,MATCH($A53&amp;"|"&amp;$F53,Exceções!$F$5:$F$203,0))),""))</f>
        <v/>
      </c>
    </row>
    <row r="54" spans="1:30" ht="15" hidden="1" customHeight="1" x14ac:dyDescent="0.25">
      <c r="A54" s="31">
        <v>11352</v>
      </c>
      <c r="B54" s="17" t="s">
        <v>52</v>
      </c>
      <c r="C54" s="17" t="str">
        <f>IFERROR(INDEX(Cadastro!$C$5:$C$243,$AB54),"NÃO INFORMADO")</f>
        <v>MEC</v>
      </c>
      <c r="D54" s="17" t="str">
        <f>IFERROR(INDEX(Cadastro!$D$5:$D$243,$AB54),"")</f>
        <v>6x1</v>
      </c>
      <c r="E54" s="17" t="str">
        <f>IFERROR(INDEX(Cadastro!$G$5:$G$243,$AB54),"")</f>
        <v>6x1</v>
      </c>
      <c r="F54" s="29">
        <v>46324</v>
      </c>
      <c r="G54" s="32" t="str">
        <f t="shared" si="0"/>
        <v>qui</v>
      </c>
      <c r="H54" s="31" t="str">
        <f>IF($L54=0,"",_xlfn.MINIFS(Dados!$Q:$Q,Dados!$A:$A,$A54,Dados!$S:$S,$F54))</f>
        <v/>
      </c>
      <c r="I54" s="31" t="str">
        <f>IF($H54="","",_xlfn.MAXIFS(Dados!$R:$R,Dados!$A:$A,$A54,Dados!$S:$S,$F54))</f>
        <v/>
      </c>
      <c r="J54" s="32" t="str">
        <f>IF($D54&lt;&gt;"Folguista","",IFERROR(INDEX(Parâmetros!$D$52:$G$52,1,MIN(4,MAX(1,$W54))),""))</f>
        <v/>
      </c>
      <c r="K54" s="32" t="str">
        <f>IF(OR($AC54&lt;&gt;"",$Y54="Folga",$Y54="Folga trabalhada",$Y54="Férias (cadastro)",$Y54="Férias / afastamento",$Y54="Indeterminado (início da série)"),"",IF(OR($D54="6x1",$D54="FF 6x1"),IF(OR(WEEKDAY($F54,2)=6,WEEKDAY($F54,2)=7),"6x1 sáb/dom","6x1"),IF($D54="5x2","5x2",IF($H54="",IF($D54="Folguista",$J54,$E54),IF(OR($H54&gt;=Parâmetros!$E$18,$H54&lt;Parâmetros!$E$19),"C",IF($H54&lt;Parâmetros!$E$20,"A","B"))))))</f>
        <v>6x1</v>
      </c>
      <c r="L54" s="30">
        <f>SUMIFS(Dados!$E:$E,Dados!$A:$A,$A54,Dados!$S:$S,$F54)</f>
        <v>0</v>
      </c>
      <c r="M54" s="30">
        <f>IFERROR(INDEX(Parâmetros!$E$6:$E$11,MATCH($K54,Parâmetros!$A$6:$A$11,0)),"")</f>
        <v>8.8000000000000007</v>
      </c>
      <c r="N54" s="33">
        <f t="shared" si="1"/>
        <v>0</v>
      </c>
      <c r="O54" s="33">
        <f>Parâmetros!$E$13</f>
        <v>0.8</v>
      </c>
      <c r="P54" s="32" t="str">
        <f>IF(OR($M54="",$F54&gt;Parâmetros!$E$14),"Não","Sim")</f>
        <v>Não</v>
      </c>
      <c r="Q54" s="32" t="str">
        <f t="shared" si="2"/>
        <v/>
      </c>
      <c r="R54" s="32" t="str">
        <f t="shared" si="3"/>
        <v/>
      </c>
      <c r="S54" s="30" t="str">
        <f t="shared" si="4"/>
        <v/>
      </c>
      <c r="T54" s="32" t="str">
        <f>IF($Q54&lt;&gt;"Sim","",IF($N54&gt;Parâmetros!$E$15,"Sim","Não"))</f>
        <v/>
      </c>
      <c r="U54" s="17" t="str">
        <f t="shared" si="5"/>
        <v>Fora da apuração</v>
      </c>
      <c r="V54" s="17" t="str">
        <f>IF($AC54&lt;&gt;"",IF($L54&gt;0,"ATENÇÃO · apontou em dia de "&amp;LOWER($AC54)&amp;" cadastrado","Exceção cadastrada · "&amp;$AC54)&amp;IF($AD54="",""," · "&amp;$AD54),IF($E54="Férias",IF($L54&gt;0,"ATENÇÃO · apontou estando de férias no cadastro","Férias no cadastro"),IF($Y54="Férias / afastamento","Afastamento · "&amp;($Z54+$AA54-1)&amp;" dias seguidos sem apontamento",IF($Y54="Folga trabalhada","ATENÇÃO · apontou em dia de folga da escala 5x2",IF($Y54="Folga",IF(AND($D54="5x2",OR(WEEKDAY($F54,2)=6,WEEKDAY($F54,2)=7)),"Folga de fim de semana da escala 5x2",IF(AND(OR($D54="6x1",$D54="FF 6x1"),WEEKDAY($F54,2)=6,FALSE()),"Folga de fim de semana · apontou no domingo anterior",IF(AND(OR($D54="6x1",$D54="FF 6x1"),WEEKDAY($F54,2)=7,AND($A54=$A53,$L53&gt;0)),"Folga de fim de semana · apontou no sábado",IF(AND(OR($D54="6x1",$D54="FF 6x1"),OR(WEEKDAY($F54,2)=6,WEEKDAY($F54,2)=7)),"Folga de fim de semana · sem apontamento no sábado nem no domingo","Folga prevista pelo ciclo")))),IF($Y54="Indeterminado (início da série)","Sem histórico anterior — informe o dia do ciclo no Cadastro",IF($Y54="Falta de registro",IF(OR(OR($D54="6x1",$D54="FF 6x1"),$D54="5x2"),"FALTA DE REGISTRO · dia útil da escala "&amp;$E54,"FALTA DE REGISTRO · dia "&amp;$W54&amp;" de "&amp;IFERROR(INDEX(Parâmetros!$B$39:$B$48,MATCH($E54,Parâmetros!$A$39:$A$48,0)),99)&amp;" do ciclo"),IF(OR($D54="6x1",$D54="FF 6x1"),IF(OR(AND(WEEKDAY($F54,2)=6,AND($A54=$A55,$L55&gt;0)),AND(WEEKDAY($F54,2)=7,AND($A54=$A53,$L53&gt;0))),"ATENÇÃO · apontou sábado e domingo no mesmo fim de semana",IF(OR(WEEKDAY($F54,2)=6,WEEKDAY($F54,2)=7),"Jornada de fim de semana do 6x1",IF(OR($H54&gt;=Parâmetros!$E$20,$H54&lt;Parâmetros!$E$19),"ATENÇÃO · 6x1 apontou fora do horário diurno","Jornada fixa do 6x1"))),IF($D54="5x2","Jornada fixa do 5x2",IF($D54="Folguista",IF($J54=$K54,"Evidência confirma sequência","DIVERGE · sequência "&amp;$J54&amp;" × evidência "&amp;$K54),IF($K54=$E54,"Evidência confirma cadastro","DIVERGE · cadastro "&amp;$E54&amp;" × evidência "&amp;$K54)))))))))))</f>
        <v>FALTA DE REGISTRO · dia útil da escala 6x1</v>
      </c>
      <c r="W54" s="34" t="str">
        <f>IF(OR(OR($D54="6x1",$D54="FF 6x1"),$D54="5x2"),"",IF($AB54&lt;&gt;$AB53,IF(IFERROR(INDEX(Cadastro!$F$5:$F$243,$AB54),"")="",IF($L54&gt;0,1,0),IF(IFERROR(INDEX(Cadastro!$F$5:$F$243,$AB54),"")&lt;=IFERROR(INDEX(Parâmetros!$B$39:$B$48,MATCH($E54,Parâmetros!$A$39:$A$48,0)),99),IFERROR(INDEX(Cadastro!$F$5:$F$243,$AB54),""),0)),IF($L54&gt;0,IF(N($X53)&gt;0,1,N($W53)+1),IF(AND($L54=0,OR(N($W53)&gt;=IFERROR(INDEX(Parâmetros!$B$39:$B$48,MATCH($E54,Parâmetros!$A$39:$A$48,0)),99),AND(N($X53)&gt;0,N($X53)&lt;IFERROR(INDEX(Parâmetros!$C$39:$C$48,MATCH($E54,Parâmetros!$A$39:$A$48,0)),0)))),0,N($W53)+1))))</f>
        <v/>
      </c>
      <c r="X54" s="34" t="str">
        <f>IF(OR(OR($D54="6x1",$D54="FF 6x1"),$D54="5x2"),"",IF($AB54&lt;&gt;$AB53,IF(IFERROR(INDEX(Cadastro!$F$5:$F$243,$AB54),"")="",0,IF(IFERROR(INDEX(Cadastro!$F$5:$F$243,$AB54),"")&gt;IFERROR(INDEX(Parâmetros!$B$39:$B$48,MATCH($E54,Parâmetros!$A$39:$A$48,0)),99),IFERROR(INDEX(Cadastro!$F$5:$F$243,$AB54),"")-IFERROR(INDEX(Parâmetros!$B$39:$B$48,MATCH($E54,Parâmetros!$A$39:$A$48,0)),99),0)),IF(AND($L54=0,OR(N($W53)&gt;=IFERROR(INDEX(Parâmetros!$B$39:$B$48,MATCH($E54,Parâmetros!$A$39:$A$48,0)),99),AND(N($X53)&gt;0,N($X53)&lt;IFERROR(INDEX(Parâmetros!$C$39:$C$48,MATCH($E54,Parâmetros!$A$39:$A$48,0)),0)))),N($X53)+1,0)))</f>
        <v/>
      </c>
      <c r="Y54" t="str">
        <f>IF($AC54&lt;&gt;"",IF($L54&gt;0,$AC54&amp;" · com apontamento",$AC54),IF($E54="Férias",IF($L54&gt;0,"Férias · com apontamento","Férias (cadastro)"),IF(($Z54+$AA54-1)&gt;Parâmetros!$E$16,"Férias / afastamento",IF(AND($D54="5x2",OR(WEEKDAY($F54,2)=6,WEEKDAY($F54,2)=7)),IF($L54&gt;0,"Folga trabalhada","Folga"),IF($L54&gt;0,"Trabalhado",IF(OR(OR($D54="6x1",$D54="FF 6x1"),$D54="5x2"),IF(AND(OR($D54="6x1",$D54="FF 6x1"),OR(WEEKDAY($F54,2)=6,WEEKDAY($F54,2)=7)),"Folga","Falta de registro"),IF(AND($AB54&lt;&gt;$AB53,IFERROR(INDEX(Cadastro!$F$5:$F$243,$AB54),"")=""),"Indeterminado (início da série)",IF($X54&gt;0,"Folga","Falta de registro"))))))))</f>
        <v>Falta de registro</v>
      </c>
      <c r="Z54" s="34">
        <f>IF(OR($L54&gt;0,$F54&gt;Parâmetros!$E$14),0,IF($A54&lt;&gt;$A53,1,N($Z53)+1))</f>
        <v>0</v>
      </c>
      <c r="AA54" s="34">
        <f>IF(OR($L54&gt;0,$F54&gt;Parâmetros!$E$14),0,IF(OR($A54&lt;&gt;$A55,$F55&gt;Parâmetros!$E$14),1,N($AA55)+1))</f>
        <v>0</v>
      </c>
      <c r="AB54" s="31">
        <f>IFERROR(MATCH($A54&amp;"|"&amp;TEXT(_xlfn.MAXIFS(Cadastro!$E$5:$E$243,Cadastro!$A$5:$A$243,$A54,Cadastro!$E$5:$E$243,"&lt;="&amp;$F54),"yyyymmdd"),Cadastro!$I$5:$I$243,0),"")</f>
        <v>10</v>
      </c>
      <c r="AC54" t="str">
        <f>IFERROR(_xlfn.SINGLE(INDEX(Exceções!$D$5:$D$203,MATCH($A54&amp;"|"&amp;$F54,Exceções!$F$5:$F$203,0))),"")</f>
        <v/>
      </c>
      <c r="AD54" t="str">
        <f>IF($AC54="","",IFERROR(_xlfn.SINGLE(INDEX(Exceções!$E$5:$E$203,MATCH($A54&amp;"|"&amp;$F54,Exceções!$F$5:$F$203,0))),""))</f>
        <v/>
      </c>
    </row>
    <row r="55" spans="1:30" ht="15" hidden="1" customHeight="1" x14ac:dyDescent="0.25">
      <c r="A55" s="31">
        <v>11352</v>
      </c>
      <c r="B55" s="17" t="s">
        <v>52</v>
      </c>
      <c r="C55" s="17" t="str">
        <f>IFERROR(INDEX(Cadastro!$C$5:$C$243,$AB55),"NÃO INFORMADO")</f>
        <v>MEC</v>
      </c>
      <c r="D55" s="17" t="str">
        <f>IFERROR(INDEX(Cadastro!$D$5:$D$243,$AB55),"")</f>
        <v>6x1</v>
      </c>
      <c r="E55" s="17" t="str">
        <f>IFERROR(INDEX(Cadastro!$G$5:$G$243,$AB55),"")</f>
        <v>6x1</v>
      </c>
      <c r="F55" s="29">
        <v>46325</v>
      </c>
      <c r="G55" s="32" t="str">
        <f t="shared" si="0"/>
        <v>sex</v>
      </c>
      <c r="H55" s="31" t="str">
        <f>IF($L55=0,"",_xlfn.MINIFS(Dados!$Q:$Q,Dados!$A:$A,$A55,Dados!$S:$S,$F55))</f>
        <v/>
      </c>
      <c r="I55" s="31" t="str">
        <f>IF($H55="","",_xlfn.MAXIFS(Dados!$R:$R,Dados!$A:$A,$A55,Dados!$S:$S,$F55))</f>
        <v/>
      </c>
      <c r="J55" s="32" t="str">
        <f>IF($D55&lt;&gt;"Folguista","",IFERROR(INDEX(Parâmetros!$D$52:$G$52,1,MIN(4,MAX(1,$W55))),""))</f>
        <v/>
      </c>
      <c r="K55" s="32" t="str">
        <f>IF(OR($AC55&lt;&gt;"",$Y55="Folga",$Y55="Folga trabalhada",$Y55="Férias (cadastro)",$Y55="Férias / afastamento",$Y55="Indeterminado (início da série)"),"",IF(OR($D55="6x1",$D55="FF 6x1"),IF(OR(WEEKDAY($F55,2)=6,WEEKDAY($F55,2)=7),"6x1 sáb/dom","6x1"),IF($D55="5x2","5x2",IF($H55="",IF($D55="Folguista",$J55,$E55),IF(OR($H55&gt;=Parâmetros!$E$18,$H55&lt;Parâmetros!$E$19),"C",IF($H55&lt;Parâmetros!$E$20,"A","B"))))))</f>
        <v>6x1</v>
      </c>
      <c r="L55" s="30">
        <f>SUMIFS(Dados!$E:$E,Dados!$A:$A,$A55,Dados!$S:$S,$F55)</f>
        <v>0</v>
      </c>
      <c r="M55" s="30">
        <f>IFERROR(INDEX(Parâmetros!$E$6:$E$11,MATCH($K55,Parâmetros!$A$6:$A$11,0)),"")</f>
        <v>8.8000000000000007</v>
      </c>
      <c r="N55" s="33">
        <f t="shared" si="1"/>
        <v>0</v>
      </c>
      <c r="O55" s="33">
        <f>Parâmetros!$E$13</f>
        <v>0.8</v>
      </c>
      <c r="P55" s="32" t="str">
        <f>IF(OR($M55="",$F55&gt;Parâmetros!$E$14),"Não","Sim")</f>
        <v>Não</v>
      </c>
      <c r="Q55" s="32" t="str">
        <f t="shared" si="2"/>
        <v/>
      </c>
      <c r="R55" s="32" t="str">
        <f t="shared" si="3"/>
        <v/>
      </c>
      <c r="S55" s="30" t="str">
        <f t="shared" si="4"/>
        <v/>
      </c>
      <c r="T55" s="32" t="str">
        <f>IF($Q55&lt;&gt;"Sim","",IF($N55&gt;Parâmetros!$E$15,"Sim","Não"))</f>
        <v/>
      </c>
      <c r="U55" s="17" t="str">
        <f t="shared" si="5"/>
        <v>Fora da apuração</v>
      </c>
      <c r="V55" s="17" t="str">
        <f>IF($AC55&lt;&gt;"",IF($L55&gt;0,"ATENÇÃO · apontou em dia de "&amp;LOWER($AC55)&amp;" cadastrado","Exceção cadastrada · "&amp;$AC55)&amp;IF($AD55="",""," · "&amp;$AD55),IF($E55="Férias",IF($L55&gt;0,"ATENÇÃO · apontou estando de férias no cadastro","Férias no cadastro"),IF($Y55="Férias / afastamento","Afastamento · "&amp;($Z55+$AA55-1)&amp;" dias seguidos sem apontamento",IF($Y55="Folga trabalhada","ATENÇÃO · apontou em dia de folga da escala 5x2",IF($Y55="Folga",IF(AND($D55="5x2",OR(WEEKDAY($F55,2)=6,WEEKDAY($F55,2)=7)),"Folga de fim de semana da escala 5x2",IF(AND(OR($D55="6x1",$D55="FF 6x1"),WEEKDAY($F55,2)=6,FALSE()),"Folga de fim de semana · apontou no domingo anterior",IF(AND(OR($D55="6x1",$D55="FF 6x1"),WEEKDAY($F55,2)=7,AND($A55=$A54,$L54&gt;0)),"Folga de fim de semana · apontou no sábado",IF(AND(OR($D55="6x1",$D55="FF 6x1"),OR(WEEKDAY($F55,2)=6,WEEKDAY($F55,2)=7)),"Folga de fim de semana · sem apontamento no sábado nem no domingo","Folga prevista pelo ciclo")))),IF($Y55="Indeterminado (início da série)","Sem histórico anterior — informe o dia do ciclo no Cadastro",IF($Y55="Falta de registro",IF(OR(OR($D55="6x1",$D55="FF 6x1"),$D55="5x2"),"FALTA DE REGISTRO · dia útil da escala "&amp;$E55,"FALTA DE REGISTRO · dia "&amp;$W55&amp;" de "&amp;IFERROR(INDEX(Parâmetros!$B$39:$B$48,MATCH($E55,Parâmetros!$A$39:$A$48,0)),99)&amp;" do ciclo"),IF(OR($D55="6x1",$D55="FF 6x1"),IF(OR(AND(WEEKDAY($F55,2)=6,AND($A55=$A56,$L56&gt;0)),AND(WEEKDAY($F55,2)=7,AND($A55=$A54,$L54&gt;0))),"ATENÇÃO · apontou sábado e domingo no mesmo fim de semana",IF(OR(WEEKDAY($F55,2)=6,WEEKDAY($F55,2)=7),"Jornada de fim de semana do 6x1",IF(OR($H55&gt;=Parâmetros!$E$20,$H55&lt;Parâmetros!$E$19),"ATENÇÃO · 6x1 apontou fora do horário diurno","Jornada fixa do 6x1"))),IF($D55="5x2","Jornada fixa do 5x2",IF($D55="Folguista",IF($J55=$K55,"Evidência confirma sequência","DIVERGE · sequência "&amp;$J55&amp;" × evidência "&amp;$K55),IF($K55=$E55,"Evidência confirma cadastro","DIVERGE · cadastro "&amp;$E55&amp;" × evidência "&amp;$K55)))))))))))</f>
        <v>FALTA DE REGISTRO · dia útil da escala 6x1</v>
      </c>
      <c r="W55" s="34" t="str">
        <f>IF(OR(OR($D55="6x1",$D55="FF 6x1"),$D55="5x2"),"",IF($AB55&lt;&gt;$AB54,IF(IFERROR(INDEX(Cadastro!$F$5:$F$243,$AB55),"")="",IF($L55&gt;0,1,0),IF(IFERROR(INDEX(Cadastro!$F$5:$F$243,$AB55),"")&lt;=IFERROR(INDEX(Parâmetros!$B$39:$B$48,MATCH($E55,Parâmetros!$A$39:$A$48,0)),99),IFERROR(INDEX(Cadastro!$F$5:$F$243,$AB55),""),0)),IF($L55&gt;0,IF(N($X54)&gt;0,1,N($W54)+1),IF(AND($L55=0,OR(N($W54)&gt;=IFERROR(INDEX(Parâmetros!$B$39:$B$48,MATCH($E55,Parâmetros!$A$39:$A$48,0)),99),AND(N($X54)&gt;0,N($X54)&lt;IFERROR(INDEX(Parâmetros!$C$39:$C$48,MATCH($E55,Parâmetros!$A$39:$A$48,0)),0)))),0,N($W54)+1))))</f>
        <v/>
      </c>
      <c r="X55" s="34" t="str">
        <f>IF(OR(OR($D55="6x1",$D55="FF 6x1"),$D55="5x2"),"",IF($AB55&lt;&gt;$AB54,IF(IFERROR(INDEX(Cadastro!$F$5:$F$243,$AB55),"")="",0,IF(IFERROR(INDEX(Cadastro!$F$5:$F$243,$AB55),"")&gt;IFERROR(INDEX(Parâmetros!$B$39:$B$48,MATCH($E55,Parâmetros!$A$39:$A$48,0)),99),IFERROR(INDEX(Cadastro!$F$5:$F$243,$AB55),"")-IFERROR(INDEX(Parâmetros!$B$39:$B$48,MATCH($E55,Parâmetros!$A$39:$A$48,0)),99),0)),IF(AND($L55=0,OR(N($W54)&gt;=IFERROR(INDEX(Parâmetros!$B$39:$B$48,MATCH($E55,Parâmetros!$A$39:$A$48,0)),99),AND(N($X54)&gt;0,N($X54)&lt;IFERROR(INDEX(Parâmetros!$C$39:$C$48,MATCH($E55,Parâmetros!$A$39:$A$48,0)),0)))),N($X54)+1,0)))</f>
        <v/>
      </c>
      <c r="Y55" t="str">
        <f>IF($AC55&lt;&gt;"",IF($L55&gt;0,$AC55&amp;" · com apontamento",$AC55),IF($E55="Férias",IF($L55&gt;0,"Férias · com apontamento","Férias (cadastro)"),IF(($Z55+$AA55-1)&gt;Parâmetros!$E$16,"Férias / afastamento",IF(AND($D55="5x2",OR(WEEKDAY($F55,2)=6,WEEKDAY($F55,2)=7)),IF($L55&gt;0,"Folga trabalhada","Folga"),IF($L55&gt;0,"Trabalhado",IF(OR(OR($D55="6x1",$D55="FF 6x1"),$D55="5x2"),IF(AND(OR($D55="6x1",$D55="FF 6x1"),OR(WEEKDAY($F55,2)=6,WEEKDAY($F55,2)=7)),"Folga","Falta de registro"),IF(AND($AB55&lt;&gt;$AB54,IFERROR(INDEX(Cadastro!$F$5:$F$243,$AB55),"")=""),"Indeterminado (início da série)",IF($X55&gt;0,"Folga","Falta de registro"))))))))</f>
        <v>Falta de registro</v>
      </c>
      <c r="Z55" s="34">
        <f>IF(OR($L55&gt;0,$F55&gt;Parâmetros!$E$14),0,IF($A55&lt;&gt;$A54,1,N($Z54)+1))</f>
        <v>0</v>
      </c>
      <c r="AA55" s="34">
        <f>IF(OR($L55&gt;0,$F55&gt;Parâmetros!$E$14),0,IF(OR($A55&lt;&gt;$A56,$F56&gt;Parâmetros!$E$14),1,N($AA56)+1))</f>
        <v>0</v>
      </c>
      <c r="AB55" s="31">
        <f>IFERROR(MATCH($A55&amp;"|"&amp;TEXT(_xlfn.MAXIFS(Cadastro!$E$5:$E$243,Cadastro!$A$5:$A$243,$A55,Cadastro!$E$5:$E$243,"&lt;="&amp;$F55),"yyyymmdd"),Cadastro!$I$5:$I$243,0),"")</f>
        <v>10</v>
      </c>
      <c r="AC55" t="str">
        <f>IFERROR(_xlfn.SINGLE(INDEX(Exceções!$D$5:$D$203,MATCH($A55&amp;"|"&amp;$F55,Exceções!$F$5:$F$203,0))),"")</f>
        <v/>
      </c>
      <c r="AD55" t="str">
        <f>IF($AC55="","",IFERROR(_xlfn.SINGLE(INDEX(Exceções!$E$5:$E$203,MATCH($A55&amp;"|"&amp;$F55,Exceções!$F$5:$F$203,0))),""))</f>
        <v/>
      </c>
    </row>
    <row r="56" spans="1:30" ht="15" hidden="1" customHeight="1" x14ac:dyDescent="0.25">
      <c r="A56" s="31">
        <v>11352</v>
      </c>
      <c r="B56" s="17" t="s">
        <v>52</v>
      </c>
      <c r="C56" s="17" t="str">
        <f>IFERROR(INDEX(Cadastro!$C$5:$C$243,$AB56),"NÃO INFORMADO")</f>
        <v>MEC</v>
      </c>
      <c r="D56" s="17" t="str">
        <f>IFERROR(INDEX(Cadastro!$D$5:$D$243,$AB56),"")</f>
        <v>6x1</v>
      </c>
      <c r="E56" s="17" t="str">
        <f>IFERROR(INDEX(Cadastro!$G$5:$G$243,$AB56),"")</f>
        <v>6x1</v>
      </c>
      <c r="F56" s="29">
        <v>46326</v>
      </c>
      <c r="G56" s="32" t="str">
        <f t="shared" si="0"/>
        <v>sáb</v>
      </c>
      <c r="H56" s="31" t="str">
        <f>IF($L56=0,"",_xlfn.MINIFS(Dados!$Q:$Q,Dados!$A:$A,$A56,Dados!$S:$S,$F56))</f>
        <v/>
      </c>
      <c r="I56" s="31" t="str">
        <f>IF($H56="","",_xlfn.MAXIFS(Dados!$R:$R,Dados!$A:$A,$A56,Dados!$S:$S,$F56))</f>
        <v/>
      </c>
      <c r="J56" s="32" t="str">
        <f>IF($D56&lt;&gt;"Folguista","",IFERROR(INDEX(Parâmetros!$D$52:$G$52,1,MIN(4,MAX(1,$W56))),""))</f>
        <v/>
      </c>
      <c r="K56" s="32" t="str">
        <f>IF(OR($AC56&lt;&gt;"",$Y56="Folga",$Y56="Folga trabalhada",$Y56="Férias (cadastro)",$Y56="Férias / afastamento",$Y56="Indeterminado (início da série)"),"",IF(OR($D56="6x1",$D56="FF 6x1"),IF(OR(WEEKDAY($F56,2)=6,WEEKDAY($F56,2)=7),"6x1 sáb/dom","6x1"),IF($D56="5x2","5x2",IF($H56="",IF($D56="Folguista",$J56,$E56),IF(OR($H56&gt;=Parâmetros!$E$18,$H56&lt;Parâmetros!$E$19),"C",IF($H56&lt;Parâmetros!$E$20,"A","B"))))))</f>
        <v/>
      </c>
      <c r="L56" s="30">
        <f>SUMIFS(Dados!$E:$E,Dados!$A:$A,$A56,Dados!$S:$S,$F56)</f>
        <v>0</v>
      </c>
      <c r="M56" s="30" t="str">
        <f>IFERROR(INDEX(Parâmetros!$E$6:$E$11,MATCH($K56,Parâmetros!$A$6:$A$11,0)),"")</f>
        <v/>
      </c>
      <c r="N56" s="33" t="str">
        <f t="shared" si="1"/>
        <v/>
      </c>
      <c r="O56" s="33">
        <f>Parâmetros!$E$13</f>
        <v>0.8</v>
      </c>
      <c r="P56" s="32" t="str">
        <f>IF(OR($M56="",$F56&gt;Parâmetros!$E$14),"Não","Sim")</f>
        <v>Não</v>
      </c>
      <c r="Q56" s="32" t="str">
        <f t="shared" si="2"/>
        <v/>
      </c>
      <c r="R56" s="32" t="str">
        <f t="shared" si="3"/>
        <v/>
      </c>
      <c r="S56" s="30" t="str">
        <f t="shared" si="4"/>
        <v/>
      </c>
      <c r="T56" s="32" t="str">
        <f>IF($Q56&lt;&gt;"Sim","",IF($N56&gt;Parâmetros!$E$15,"Sim","Não"))</f>
        <v/>
      </c>
      <c r="U56" s="17" t="str">
        <f t="shared" si="5"/>
        <v>Folga</v>
      </c>
      <c r="V56" s="17" t="str">
        <f>IF($AC56&lt;&gt;"",IF($L56&gt;0,"ATENÇÃO · apontou em dia de "&amp;LOWER($AC56)&amp;" cadastrado","Exceção cadastrada · "&amp;$AC56)&amp;IF($AD56="",""," · "&amp;$AD56),IF($E56="Férias",IF($L56&gt;0,"ATENÇÃO · apontou estando de férias no cadastro","Férias no cadastro"),IF($Y56="Férias / afastamento","Afastamento · "&amp;($Z56+$AA56-1)&amp;" dias seguidos sem apontamento",IF($Y56="Folga trabalhada","ATENÇÃO · apontou em dia de folga da escala 5x2",IF($Y56="Folga",IF(AND($D56="5x2",OR(WEEKDAY($F56,2)=6,WEEKDAY($F56,2)=7)),"Folga de fim de semana da escala 5x2",IF(AND(OR($D56="6x1",$D56="FF 6x1"),WEEKDAY($F56,2)=6,FALSE()),"Folga de fim de semana · apontou no domingo anterior",IF(AND(OR($D56="6x1",$D56="FF 6x1"),WEEKDAY($F56,2)=7,AND($A56=$A55,$L55&gt;0)),"Folga de fim de semana · apontou no sábado",IF(AND(OR($D56="6x1",$D56="FF 6x1"),OR(WEEKDAY($F56,2)=6,WEEKDAY($F56,2)=7)),"Folga de fim de semana · sem apontamento no sábado nem no domingo","Folga prevista pelo ciclo")))),IF($Y56="Indeterminado (início da série)","Sem histórico anterior — informe o dia do ciclo no Cadastro",IF($Y56="Falta de registro",IF(OR(OR($D56="6x1",$D56="FF 6x1"),$D56="5x2"),"FALTA DE REGISTRO · dia útil da escala "&amp;$E56,"FALTA DE REGISTRO · dia "&amp;$W56&amp;" de "&amp;IFERROR(INDEX(Parâmetros!$B$39:$B$48,MATCH($E56,Parâmetros!$A$39:$A$48,0)),99)&amp;" do ciclo"),IF(OR($D56="6x1",$D56="FF 6x1"),IF(OR(AND(WEEKDAY($F56,2)=6,AND($A56=$A57,$L57&gt;0)),AND(WEEKDAY($F56,2)=7,AND($A56=$A55,$L55&gt;0))),"ATENÇÃO · apontou sábado e domingo no mesmo fim de semana",IF(OR(WEEKDAY($F56,2)=6,WEEKDAY($F56,2)=7),"Jornada de fim de semana do 6x1",IF(OR($H56&gt;=Parâmetros!$E$20,$H56&lt;Parâmetros!$E$19),"ATENÇÃO · 6x1 apontou fora do horário diurno","Jornada fixa do 6x1"))),IF($D56="5x2","Jornada fixa do 5x2",IF($D56="Folguista",IF($J56=$K56,"Evidência confirma sequência","DIVERGE · sequência "&amp;$J56&amp;" × evidência "&amp;$K56),IF($K56=$E56,"Evidência confirma cadastro","DIVERGE · cadastro "&amp;$E56&amp;" × evidência "&amp;$K56)))))))))))</f>
        <v>Folga de fim de semana · sem apontamento no sábado nem no domingo</v>
      </c>
      <c r="W56" s="34" t="str">
        <f>IF(OR(OR($D56="6x1",$D56="FF 6x1"),$D56="5x2"),"",IF($AB56&lt;&gt;$AB55,IF(IFERROR(INDEX(Cadastro!$F$5:$F$243,$AB56),"")="",IF($L56&gt;0,1,0),IF(IFERROR(INDEX(Cadastro!$F$5:$F$243,$AB56),"")&lt;=IFERROR(INDEX(Parâmetros!$B$39:$B$48,MATCH($E56,Parâmetros!$A$39:$A$48,0)),99),IFERROR(INDEX(Cadastro!$F$5:$F$243,$AB56),""),0)),IF($L56&gt;0,IF(N($X55)&gt;0,1,N($W55)+1),IF(AND($L56=0,OR(N($W55)&gt;=IFERROR(INDEX(Parâmetros!$B$39:$B$48,MATCH($E56,Parâmetros!$A$39:$A$48,0)),99),AND(N($X55)&gt;0,N($X55)&lt;IFERROR(INDEX(Parâmetros!$C$39:$C$48,MATCH($E56,Parâmetros!$A$39:$A$48,0)),0)))),0,N($W55)+1))))</f>
        <v/>
      </c>
      <c r="X56" s="34" t="str">
        <f>IF(OR(OR($D56="6x1",$D56="FF 6x1"),$D56="5x2"),"",IF($AB56&lt;&gt;$AB55,IF(IFERROR(INDEX(Cadastro!$F$5:$F$243,$AB56),"")="",0,IF(IFERROR(INDEX(Cadastro!$F$5:$F$243,$AB56),"")&gt;IFERROR(INDEX(Parâmetros!$B$39:$B$48,MATCH($E56,Parâmetros!$A$39:$A$48,0)),99),IFERROR(INDEX(Cadastro!$F$5:$F$243,$AB56),"")-IFERROR(INDEX(Parâmetros!$B$39:$B$48,MATCH($E56,Parâmetros!$A$39:$A$48,0)),99),0)),IF(AND($L56=0,OR(N($W55)&gt;=IFERROR(INDEX(Parâmetros!$B$39:$B$48,MATCH($E56,Parâmetros!$A$39:$A$48,0)),99),AND(N($X55)&gt;0,N($X55)&lt;IFERROR(INDEX(Parâmetros!$C$39:$C$48,MATCH($E56,Parâmetros!$A$39:$A$48,0)),0)))),N($X55)+1,0)))</f>
        <v/>
      </c>
      <c r="Y56" t="str">
        <f>IF($AC56&lt;&gt;"",IF($L56&gt;0,$AC56&amp;" · com apontamento",$AC56),IF($E56="Férias",IF($L56&gt;0,"Férias · com apontamento","Férias (cadastro)"),IF(($Z56+$AA56-1)&gt;Parâmetros!$E$16,"Férias / afastamento",IF(AND($D56="5x2",OR(WEEKDAY($F56,2)=6,WEEKDAY($F56,2)=7)),IF($L56&gt;0,"Folga trabalhada","Folga"),IF($L56&gt;0,"Trabalhado",IF(OR(OR($D56="6x1",$D56="FF 6x1"),$D56="5x2"),IF(AND(OR($D56="6x1",$D56="FF 6x1"),OR(WEEKDAY($F56,2)=6,WEEKDAY($F56,2)=7)),"Folga","Falta de registro"),IF(AND($AB56&lt;&gt;$AB55,IFERROR(INDEX(Cadastro!$F$5:$F$243,$AB56),"")=""),"Indeterminado (início da série)",IF($X56&gt;0,"Folga","Falta de registro"))))))))</f>
        <v>Folga</v>
      </c>
      <c r="Z56" s="34">
        <f>IF(OR($L56&gt;0,$F56&gt;Parâmetros!$E$14),0,IF($A56&lt;&gt;$A55,1,N($Z55)+1))</f>
        <v>0</v>
      </c>
      <c r="AA56" s="34">
        <f>IF(OR($L56&gt;0,$F56&gt;Parâmetros!$E$14),0,IF(OR($A56&lt;&gt;$A57,$F57&gt;Parâmetros!$E$14),1,N($AA57)+1))</f>
        <v>0</v>
      </c>
      <c r="AB56" s="31">
        <f>IFERROR(MATCH($A56&amp;"|"&amp;TEXT(_xlfn.MAXIFS(Cadastro!$E$5:$E$243,Cadastro!$A$5:$A$243,$A56,Cadastro!$E$5:$E$243,"&lt;="&amp;$F56),"yyyymmdd"),Cadastro!$I$5:$I$243,0),"")</f>
        <v>10</v>
      </c>
      <c r="AC56" t="str">
        <f>IFERROR(_xlfn.SINGLE(INDEX(Exceções!$D$5:$D$203,MATCH($A56&amp;"|"&amp;$F56,Exceções!$F$5:$F$203,0))),"")</f>
        <v/>
      </c>
      <c r="AD56" t="str">
        <f>IF($AC56="","",IFERROR(_xlfn.SINGLE(INDEX(Exceções!$E$5:$E$203,MATCH($A56&amp;"|"&amp;$F56,Exceções!$F$5:$F$203,0))),""))</f>
        <v/>
      </c>
    </row>
    <row r="57" spans="1:30" ht="15" hidden="1" customHeight="1" x14ac:dyDescent="0.25">
      <c r="A57" s="31">
        <v>11352</v>
      </c>
      <c r="B57" s="17" t="s">
        <v>52</v>
      </c>
      <c r="C57" s="17" t="str">
        <f>IFERROR(INDEX(Cadastro!$C$5:$C$243,$AB57),"NÃO INFORMADO")</f>
        <v>MEC</v>
      </c>
      <c r="D57" s="17" t="str">
        <f>IFERROR(INDEX(Cadastro!$D$5:$D$243,$AB57),"")</f>
        <v>6x1</v>
      </c>
      <c r="E57" s="17" t="str">
        <f>IFERROR(INDEX(Cadastro!$G$5:$G$243,$AB57),"")</f>
        <v>6x1</v>
      </c>
      <c r="F57" s="29">
        <v>46327</v>
      </c>
      <c r="G57" s="32" t="str">
        <f t="shared" si="0"/>
        <v>dom</v>
      </c>
      <c r="H57" s="31" t="str">
        <f>IF($L57=0,"",_xlfn.MINIFS(Dados!$Q:$Q,Dados!$A:$A,$A57,Dados!$S:$S,$F57))</f>
        <v/>
      </c>
      <c r="I57" s="31" t="str">
        <f>IF($H57="","",_xlfn.MAXIFS(Dados!$R:$R,Dados!$A:$A,$A57,Dados!$S:$S,$F57))</f>
        <v/>
      </c>
      <c r="J57" s="32" t="str">
        <f>IF($D57&lt;&gt;"Folguista","",IFERROR(INDEX(Parâmetros!$D$52:$G$52,1,MIN(4,MAX(1,$W57))),""))</f>
        <v/>
      </c>
      <c r="K57" s="32" t="str">
        <f>IF(OR($AC57&lt;&gt;"",$Y57="Folga",$Y57="Folga trabalhada",$Y57="Férias (cadastro)",$Y57="Férias / afastamento",$Y57="Indeterminado (início da série)"),"",IF(OR($D57="6x1",$D57="FF 6x1"),IF(OR(WEEKDAY($F57,2)=6,WEEKDAY($F57,2)=7),"6x1 sáb/dom","6x1"),IF($D57="5x2","5x2",IF($H57="",IF($D57="Folguista",$J57,$E57),IF(OR($H57&gt;=Parâmetros!$E$18,$H57&lt;Parâmetros!$E$19),"C",IF($H57&lt;Parâmetros!$E$20,"A","B"))))))</f>
        <v/>
      </c>
      <c r="L57" s="30">
        <f>SUMIFS(Dados!$E:$E,Dados!$A:$A,$A57,Dados!$S:$S,$F57)</f>
        <v>0</v>
      </c>
      <c r="M57" s="30" t="str">
        <f>IFERROR(INDEX(Parâmetros!$E$6:$E$11,MATCH($K57,Parâmetros!$A$6:$A$11,0)),"")</f>
        <v/>
      </c>
      <c r="N57" s="33" t="str">
        <f t="shared" si="1"/>
        <v/>
      </c>
      <c r="O57" s="33">
        <f>Parâmetros!$E$13</f>
        <v>0.8</v>
      </c>
      <c r="P57" s="32" t="str">
        <f>IF(OR($M57="",$F57&gt;Parâmetros!$E$14),"Não","Sim")</f>
        <v>Não</v>
      </c>
      <c r="Q57" s="32" t="str">
        <f t="shared" si="2"/>
        <v/>
      </c>
      <c r="R57" s="32" t="str">
        <f t="shared" si="3"/>
        <v/>
      </c>
      <c r="S57" s="30" t="str">
        <f t="shared" si="4"/>
        <v/>
      </c>
      <c r="T57" s="32" t="str">
        <f>IF($Q57&lt;&gt;"Sim","",IF($N57&gt;Parâmetros!$E$15,"Sim","Não"))</f>
        <v/>
      </c>
      <c r="U57" s="17" t="str">
        <f t="shared" si="5"/>
        <v>Folga</v>
      </c>
      <c r="V57" s="17" t="str">
        <f>IF($AC57&lt;&gt;"",IF($L57&gt;0,"ATENÇÃO · apontou em dia de "&amp;LOWER($AC57)&amp;" cadastrado","Exceção cadastrada · "&amp;$AC57)&amp;IF($AD57="",""," · "&amp;$AD57),IF($E57="Férias",IF($L57&gt;0,"ATENÇÃO · apontou estando de férias no cadastro","Férias no cadastro"),IF($Y57="Férias / afastamento","Afastamento · "&amp;($Z57+$AA57-1)&amp;" dias seguidos sem apontamento",IF($Y57="Folga trabalhada","ATENÇÃO · apontou em dia de folga da escala 5x2",IF($Y57="Folga",IF(AND($D57="5x2",OR(WEEKDAY($F57,2)=6,WEEKDAY($F57,2)=7)),"Folga de fim de semana da escala 5x2",IF(AND(OR($D57="6x1",$D57="FF 6x1"),WEEKDAY($F57,2)=6,FALSE()),"Folga de fim de semana · apontou no domingo anterior",IF(AND(OR($D57="6x1",$D57="FF 6x1"),WEEKDAY($F57,2)=7,AND($A57=$A56,$L56&gt;0)),"Folga de fim de semana · apontou no sábado",IF(AND(OR($D57="6x1",$D57="FF 6x1"),OR(WEEKDAY($F57,2)=6,WEEKDAY($F57,2)=7)),"Folga de fim de semana · sem apontamento no sábado nem no domingo","Folga prevista pelo ciclo")))),IF($Y57="Indeterminado (início da série)","Sem histórico anterior — informe o dia do ciclo no Cadastro",IF($Y57="Falta de registro",IF(OR(OR($D57="6x1",$D57="FF 6x1"),$D57="5x2"),"FALTA DE REGISTRO · dia útil da escala "&amp;$E57,"FALTA DE REGISTRO · dia "&amp;$W57&amp;" de "&amp;IFERROR(INDEX(Parâmetros!$B$39:$B$48,MATCH($E57,Parâmetros!$A$39:$A$48,0)),99)&amp;" do ciclo"),IF(OR($D57="6x1",$D57="FF 6x1"),IF(OR(AND(WEEKDAY($F57,2)=6,AND($A57=$A58,$L58&gt;0)),AND(WEEKDAY($F57,2)=7,AND($A57=$A56,$L56&gt;0))),"ATENÇÃO · apontou sábado e domingo no mesmo fim de semana",IF(OR(WEEKDAY($F57,2)=6,WEEKDAY($F57,2)=7),"Jornada de fim de semana do 6x1",IF(OR($H57&gt;=Parâmetros!$E$20,$H57&lt;Parâmetros!$E$19),"ATENÇÃO · 6x1 apontou fora do horário diurno","Jornada fixa do 6x1"))),IF($D57="5x2","Jornada fixa do 5x2",IF($D57="Folguista",IF($J57=$K57,"Evidência confirma sequência","DIVERGE · sequência "&amp;$J57&amp;" × evidência "&amp;$K57),IF($K57=$E57,"Evidência confirma cadastro","DIVERGE · cadastro "&amp;$E57&amp;" × evidência "&amp;$K57)))))))))))</f>
        <v>Folga de fim de semana · sem apontamento no sábado nem no domingo</v>
      </c>
      <c r="W57" s="34" t="str">
        <f>IF(OR(OR($D57="6x1",$D57="FF 6x1"),$D57="5x2"),"",IF($AB57&lt;&gt;$AB56,IF(IFERROR(INDEX(Cadastro!$F$5:$F$243,$AB57),"")="",IF($L57&gt;0,1,0),IF(IFERROR(INDEX(Cadastro!$F$5:$F$243,$AB57),"")&lt;=IFERROR(INDEX(Parâmetros!$B$39:$B$48,MATCH($E57,Parâmetros!$A$39:$A$48,0)),99),IFERROR(INDEX(Cadastro!$F$5:$F$243,$AB57),""),0)),IF($L57&gt;0,IF(N($X56)&gt;0,1,N($W56)+1),IF(AND($L57=0,OR(N($W56)&gt;=IFERROR(INDEX(Parâmetros!$B$39:$B$48,MATCH($E57,Parâmetros!$A$39:$A$48,0)),99),AND(N($X56)&gt;0,N($X56)&lt;IFERROR(INDEX(Parâmetros!$C$39:$C$48,MATCH($E57,Parâmetros!$A$39:$A$48,0)),0)))),0,N($W56)+1))))</f>
        <v/>
      </c>
      <c r="X57" s="34" t="str">
        <f>IF(OR(OR($D57="6x1",$D57="FF 6x1"),$D57="5x2"),"",IF($AB57&lt;&gt;$AB56,IF(IFERROR(INDEX(Cadastro!$F$5:$F$243,$AB57),"")="",0,IF(IFERROR(INDEX(Cadastro!$F$5:$F$243,$AB57),"")&gt;IFERROR(INDEX(Parâmetros!$B$39:$B$48,MATCH($E57,Parâmetros!$A$39:$A$48,0)),99),IFERROR(INDEX(Cadastro!$F$5:$F$243,$AB57),"")-IFERROR(INDEX(Parâmetros!$B$39:$B$48,MATCH($E57,Parâmetros!$A$39:$A$48,0)),99),0)),IF(AND($L57=0,OR(N($W56)&gt;=IFERROR(INDEX(Parâmetros!$B$39:$B$48,MATCH($E57,Parâmetros!$A$39:$A$48,0)),99),AND(N($X56)&gt;0,N($X56)&lt;IFERROR(INDEX(Parâmetros!$C$39:$C$48,MATCH($E57,Parâmetros!$A$39:$A$48,0)),0)))),N($X56)+1,0)))</f>
        <v/>
      </c>
      <c r="Y57" t="str">
        <f>IF($AC57&lt;&gt;"",IF($L57&gt;0,$AC57&amp;" · com apontamento",$AC57),IF($E57="Férias",IF($L57&gt;0,"Férias · com apontamento","Férias (cadastro)"),IF(($Z57+$AA57-1)&gt;Parâmetros!$E$16,"Férias / afastamento",IF(AND($D57="5x2",OR(WEEKDAY($F57,2)=6,WEEKDAY($F57,2)=7)),IF($L57&gt;0,"Folga trabalhada","Folga"),IF($L57&gt;0,"Trabalhado",IF(OR(OR($D57="6x1",$D57="FF 6x1"),$D57="5x2"),IF(AND(OR($D57="6x1",$D57="FF 6x1"),OR(WEEKDAY($F57,2)=6,WEEKDAY($F57,2)=7)),"Folga","Falta de registro"),IF(AND($AB57&lt;&gt;$AB56,IFERROR(INDEX(Cadastro!$F$5:$F$243,$AB57),"")=""),"Indeterminado (início da série)",IF($X57&gt;0,"Folga","Falta de registro"))))))))</f>
        <v>Folga</v>
      </c>
      <c r="Z57" s="34">
        <f>IF(OR($L57&gt;0,$F57&gt;Parâmetros!$E$14),0,IF($A57&lt;&gt;$A56,1,N($Z56)+1))</f>
        <v>0</v>
      </c>
      <c r="AA57" s="34">
        <f>IF(OR($L57&gt;0,$F57&gt;Parâmetros!$E$14),0,IF(OR($A57&lt;&gt;$A58,$F58&gt;Parâmetros!$E$14),1,N($AA58)+1))</f>
        <v>0</v>
      </c>
      <c r="AB57" s="31">
        <f>IFERROR(MATCH($A57&amp;"|"&amp;TEXT(_xlfn.MAXIFS(Cadastro!$E$5:$E$243,Cadastro!$A$5:$A$243,$A57,Cadastro!$E$5:$E$243,"&lt;="&amp;$F57),"yyyymmdd"),Cadastro!$I$5:$I$243,0),"")</f>
        <v>10</v>
      </c>
      <c r="AC57" t="str">
        <f>IFERROR(_xlfn.SINGLE(INDEX(Exceções!$D$5:$D$203,MATCH($A57&amp;"|"&amp;$F57,Exceções!$F$5:$F$203,0))),"")</f>
        <v/>
      </c>
      <c r="AD57" t="str">
        <f>IF($AC57="","",IFERROR(_xlfn.SINGLE(INDEX(Exceções!$E$5:$E$203,MATCH($A57&amp;"|"&amp;$F57,Exceções!$F$5:$F$203,0))),""))</f>
        <v/>
      </c>
    </row>
    <row r="58" spans="1:30" ht="15" hidden="1" customHeight="1" x14ac:dyDescent="0.25">
      <c r="A58" s="31">
        <v>56222</v>
      </c>
      <c r="B58" s="17" t="s">
        <v>11</v>
      </c>
      <c r="C58" s="17" t="str">
        <f>IFERROR(INDEX(Cadastro!$C$5:$C$243,$AB58),"NÃO INFORMADO")</f>
        <v>AUT</v>
      </c>
      <c r="D58" s="17" t="str">
        <f>IFERROR(INDEX(Cadastro!$D$5:$D$243,$AB58),"")</f>
        <v>6x1</v>
      </c>
      <c r="E58" s="17" t="str">
        <f>IFERROR(INDEX(Cadastro!$G$5:$G$243,$AB58),"")</f>
        <v>6x1</v>
      </c>
      <c r="F58" s="29">
        <v>46300</v>
      </c>
      <c r="G58" s="32" t="str">
        <f t="shared" si="0"/>
        <v>seg</v>
      </c>
      <c r="H58" s="31">
        <f>IF($L58=0,"",_xlfn.MINIFS(Dados!$Q:$Q,Dados!$A:$A,$A58,Dados!$S:$S,$F58))</f>
        <v>430</v>
      </c>
      <c r="I58" s="31">
        <f>IF($H58="","",_xlfn.MAXIFS(Dados!$R:$R,Dados!$A:$A,$A58,Dados!$S:$S,$F58))</f>
        <v>1005</v>
      </c>
      <c r="J58" s="32" t="str">
        <f>IF($D58&lt;&gt;"Folguista","",IFERROR(INDEX(Parâmetros!$D$52:$G$52,1,MIN(4,MAX(1,$W58))),""))</f>
        <v/>
      </c>
      <c r="K58" s="32" t="str">
        <f>IF(OR($AC58&lt;&gt;"",$Y58="Folga",$Y58="Folga trabalhada",$Y58="Férias (cadastro)",$Y58="Férias / afastamento",$Y58="Indeterminado (início da série)"),"",IF(OR($D58="6x1",$D58="FF 6x1"),IF(OR(WEEKDAY($F58,2)=6,WEEKDAY($F58,2)=7),"6x1 sáb/dom","6x1"),IF($D58="5x2","5x2",IF($H58="",IF($D58="Folguista",$J58,$E58),IF(OR($H58&gt;=Parâmetros!$E$18,$H58&lt;Parâmetros!$E$19),"C",IF($H58&lt;Parâmetros!$E$20,"A","B"))))))</f>
        <v>6x1</v>
      </c>
      <c r="L58" s="30">
        <f>SUMIFS(Dados!$E:$E,Dados!$A:$A,$A58,Dados!$S:$S,$F58)</f>
        <v>8.5</v>
      </c>
      <c r="M58" s="30">
        <f>IFERROR(INDEX(Parâmetros!$E$6:$E$11,MATCH($K58,Parâmetros!$A$6:$A$11,0)),"")</f>
        <v>8.8000000000000007</v>
      </c>
      <c r="N58" s="33">
        <f t="shared" si="1"/>
        <v>0.96590909090909083</v>
      </c>
      <c r="O58" s="33">
        <f>Parâmetros!$E$13</f>
        <v>0.8</v>
      </c>
      <c r="P58" s="32" t="str">
        <f>IF(OR($M58="",$F58&gt;Parâmetros!$E$14),"Não","Sim")</f>
        <v>Sim</v>
      </c>
      <c r="Q58" s="32" t="str">
        <f t="shared" si="2"/>
        <v>Sim</v>
      </c>
      <c r="R58" s="32" t="str">
        <f t="shared" si="3"/>
        <v>Sim</v>
      </c>
      <c r="S58" s="30">
        <f t="shared" si="4"/>
        <v>0</v>
      </c>
      <c r="T58" s="32" t="str">
        <f>IF($Q58&lt;&gt;"Sim","",IF($N58&gt;Parâmetros!$E$15,"Sim","Não"))</f>
        <v>Não</v>
      </c>
      <c r="U58" s="17" t="str">
        <f t="shared" si="5"/>
        <v>Na meta</v>
      </c>
      <c r="V58" s="17" t="str">
        <f>IF($AC58&lt;&gt;"",IF($L58&gt;0,"ATENÇÃO · apontou em dia de "&amp;LOWER($AC58)&amp;" cadastrado","Exceção cadastrada · "&amp;$AC58)&amp;IF($AD58="",""," · "&amp;$AD58),IF($E58="Férias",IF($L58&gt;0,"ATENÇÃO · apontou estando de férias no cadastro","Férias no cadastro"),IF($Y58="Férias / afastamento","Afastamento · "&amp;($Z58+$AA58-1)&amp;" dias seguidos sem apontamento",IF($Y58="Folga trabalhada","ATENÇÃO · apontou em dia de folga da escala 5x2",IF($Y58="Folga",IF(AND($D58="5x2",OR(WEEKDAY($F58,2)=6,WEEKDAY($F58,2)=7)),"Folga de fim de semana da escala 5x2",IF(AND(OR($D58="6x1",$D58="FF 6x1"),WEEKDAY($F58,2)=6,FALSE()),"Folga de fim de semana · apontou no domingo anterior",IF(AND(OR($D58="6x1",$D58="FF 6x1"),WEEKDAY($F58,2)=7,AND($A58=$A57,$L57&gt;0)),"Folga de fim de semana · apontou no sábado",IF(AND(OR($D58="6x1",$D58="FF 6x1"),OR(WEEKDAY($F58,2)=6,WEEKDAY($F58,2)=7)),"Folga de fim de semana · sem apontamento no sábado nem no domingo","Folga prevista pelo ciclo")))),IF($Y58="Indeterminado (início da série)","Sem histórico anterior — informe o dia do ciclo no Cadastro",IF($Y58="Falta de registro",IF(OR(OR($D58="6x1",$D58="FF 6x1"),$D58="5x2"),"FALTA DE REGISTRO · dia útil da escala "&amp;$E58,"FALTA DE REGISTRO · dia "&amp;$W58&amp;" de "&amp;IFERROR(INDEX(Parâmetros!$B$39:$B$48,MATCH($E58,Parâmetros!$A$39:$A$48,0)),99)&amp;" do ciclo"),IF(OR($D58="6x1",$D58="FF 6x1"),IF(OR(AND(WEEKDAY($F58,2)=6,AND($A58=$A59,$L59&gt;0)),AND(WEEKDAY($F58,2)=7,AND($A58=$A57,$L57&gt;0))),"ATENÇÃO · apontou sábado e domingo no mesmo fim de semana",IF(OR(WEEKDAY($F58,2)=6,WEEKDAY($F58,2)=7),"Jornada de fim de semana do 6x1",IF(OR($H58&gt;=Parâmetros!$E$20,$H58&lt;Parâmetros!$E$19),"ATENÇÃO · 6x1 apontou fora do horário diurno","Jornada fixa do 6x1"))),IF($D58="5x2","Jornada fixa do 5x2",IF($D58="Folguista",IF($J58=$K58,"Evidência confirma sequência","DIVERGE · sequência "&amp;$J58&amp;" × evidência "&amp;$K58),IF($K58=$E58,"Evidência confirma cadastro","DIVERGE · cadastro "&amp;$E58&amp;" × evidência "&amp;$K58)))))))))))</f>
        <v>Jornada fixa do 6x1</v>
      </c>
      <c r="W58" s="34" t="str">
        <f>IF(OR(OR($D58="6x1",$D58="FF 6x1"),$D58="5x2"),"",IF($AB58&lt;&gt;$AB57,IF(IFERROR(INDEX(Cadastro!$F$5:$F$243,$AB58),"")="",IF($L58&gt;0,1,0),IF(IFERROR(INDEX(Cadastro!$F$5:$F$243,$AB58),"")&lt;=IFERROR(INDEX(Parâmetros!$B$39:$B$48,MATCH($E58,Parâmetros!$A$39:$A$48,0)),99),IFERROR(INDEX(Cadastro!$F$5:$F$243,$AB58),""),0)),IF($L58&gt;0,IF(N($X57)&gt;0,1,N($W57)+1),IF(AND($L58=0,OR(N($W57)&gt;=IFERROR(INDEX(Parâmetros!$B$39:$B$48,MATCH($E58,Parâmetros!$A$39:$A$48,0)),99),AND(N($X57)&gt;0,N($X57)&lt;IFERROR(INDEX(Parâmetros!$C$39:$C$48,MATCH($E58,Parâmetros!$A$39:$A$48,0)),0)))),0,N($W57)+1))))</f>
        <v/>
      </c>
      <c r="X58" s="34" t="str">
        <f>IF(OR(OR($D58="6x1",$D58="FF 6x1"),$D58="5x2"),"",IF($AB58&lt;&gt;$AB57,IF(IFERROR(INDEX(Cadastro!$F$5:$F$243,$AB58),"")="",0,IF(IFERROR(INDEX(Cadastro!$F$5:$F$243,$AB58),"")&gt;IFERROR(INDEX(Parâmetros!$B$39:$B$48,MATCH($E58,Parâmetros!$A$39:$A$48,0)),99),IFERROR(INDEX(Cadastro!$F$5:$F$243,$AB58),"")-IFERROR(INDEX(Parâmetros!$B$39:$B$48,MATCH($E58,Parâmetros!$A$39:$A$48,0)),99),0)),IF(AND($L58=0,OR(N($W57)&gt;=IFERROR(INDEX(Parâmetros!$B$39:$B$48,MATCH($E58,Parâmetros!$A$39:$A$48,0)),99),AND(N($X57)&gt;0,N($X57)&lt;IFERROR(INDEX(Parâmetros!$C$39:$C$48,MATCH($E58,Parâmetros!$A$39:$A$48,0)),0)))),N($X57)+1,0)))</f>
        <v/>
      </c>
      <c r="Y58" t="str">
        <f>IF($AC58&lt;&gt;"",IF($L58&gt;0,$AC58&amp;" · com apontamento",$AC58),IF($E58="Férias",IF($L58&gt;0,"Férias · com apontamento","Férias (cadastro)"),IF(($Z58+$AA58-1)&gt;Parâmetros!$E$16,"Férias / afastamento",IF(AND($D58="5x2",OR(WEEKDAY($F58,2)=6,WEEKDAY($F58,2)=7)),IF($L58&gt;0,"Folga trabalhada","Folga"),IF($L58&gt;0,"Trabalhado",IF(OR(OR($D58="6x1",$D58="FF 6x1"),$D58="5x2"),IF(AND(OR($D58="6x1",$D58="FF 6x1"),OR(WEEKDAY($F58,2)=6,WEEKDAY($F58,2)=7)),"Folga","Falta de registro"),IF(AND($AB58&lt;&gt;$AB57,IFERROR(INDEX(Cadastro!$F$5:$F$243,$AB58),"")=""),"Indeterminado (início da série)",IF($X58&gt;0,"Folga","Falta de registro"))))))))</f>
        <v>Trabalhado</v>
      </c>
      <c r="Z58" s="34">
        <f>IF(OR($L58&gt;0,$F58&gt;Parâmetros!$E$14),0,IF($A58&lt;&gt;$A57,1,N($Z57)+1))</f>
        <v>0</v>
      </c>
      <c r="AA58" s="34">
        <f>IF(OR($L58&gt;0,$F58&gt;Parâmetros!$E$14),0,IF(OR($A58&lt;&gt;$A59,$F59&gt;Parâmetros!$E$14),1,N($AA59)+1))</f>
        <v>0</v>
      </c>
      <c r="AB58" s="31">
        <f>IFERROR(MATCH($A58&amp;"|"&amp;TEXT(_xlfn.MAXIFS(Cadastro!$E$5:$E$243,Cadastro!$A$5:$A$243,$A58,Cadastro!$E$5:$E$243,"&lt;="&amp;$F58),"yyyymmdd"),Cadastro!$I$5:$I$243,0),"")</f>
        <v>12</v>
      </c>
      <c r="AC58" t="str">
        <f>IFERROR(_xlfn.SINGLE(INDEX(Exceções!$D$5:$D$203,MATCH($A58&amp;"|"&amp;$F58,Exceções!$F$5:$F$203,0))),"")</f>
        <v/>
      </c>
      <c r="AD58" t="str">
        <f>IF($AC58="","",IFERROR(_xlfn.SINGLE(INDEX(Exceções!$E$5:$E$203,MATCH($A58&amp;"|"&amp;$F58,Exceções!$F$5:$F$203,0))),""))</f>
        <v/>
      </c>
    </row>
    <row r="59" spans="1:30" ht="15" hidden="1" customHeight="1" x14ac:dyDescent="0.25">
      <c r="A59" s="31">
        <v>56222</v>
      </c>
      <c r="B59" s="17" t="s">
        <v>11</v>
      </c>
      <c r="C59" s="17" t="str">
        <f>IFERROR(INDEX(Cadastro!$C$5:$C$243,$AB59),"NÃO INFORMADO")</f>
        <v>AUT</v>
      </c>
      <c r="D59" s="17" t="str">
        <f>IFERROR(INDEX(Cadastro!$D$5:$D$243,$AB59),"")</f>
        <v>6x1</v>
      </c>
      <c r="E59" s="17" t="str">
        <f>IFERROR(INDEX(Cadastro!$G$5:$G$243,$AB59),"")</f>
        <v>6x1</v>
      </c>
      <c r="F59" s="29">
        <v>46301</v>
      </c>
      <c r="G59" s="32" t="str">
        <f t="shared" si="0"/>
        <v>ter</v>
      </c>
      <c r="H59" s="31">
        <f>IF($L59=0,"",_xlfn.MINIFS(Dados!$Q:$Q,Dados!$A:$A,$A59,Dados!$S:$S,$F59))</f>
        <v>434</v>
      </c>
      <c r="I59" s="31">
        <f>IF($H59="","",_xlfn.MAXIFS(Dados!$R:$R,Dados!$A:$A,$A59,Dados!$S:$S,$F59))</f>
        <v>1005</v>
      </c>
      <c r="J59" s="32" t="str">
        <f>IF($D59&lt;&gt;"Folguista","",IFERROR(INDEX(Parâmetros!$D$52:$G$52,1,MIN(4,MAX(1,$W59))),""))</f>
        <v/>
      </c>
      <c r="K59" s="32" t="str">
        <f>IF(OR($AC59&lt;&gt;"",$Y59="Folga",$Y59="Folga trabalhada",$Y59="Férias (cadastro)",$Y59="Férias / afastamento",$Y59="Indeterminado (início da série)"),"",IF(OR($D59="6x1",$D59="FF 6x1"),IF(OR(WEEKDAY($F59,2)=6,WEEKDAY($F59,2)=7),"6x1 sáb/dom","6x1"),IF($D59="5x2","5x2",IF($H59="",IF($D59="Folguista",$J59,$E59),IF(OR($H59&gt;=Parâmetros!$E$18,$H59&lt;Parâmetros!$E$19),"C",IF($H59&lt;Parâmetros!$E$20,"A","B"))))))</f>
        <v>6x1</v>
      </c>
      <c r="L59" s="30">
        <f>SUMIFS(Dados!$E:$E,Dados!$A:$A,$A59,Dados!$S:$S,$F59)</f>
        <v>8.379999999999999</v>
      </c>
      <c r="M59" s="30">
        <f>IFERROR(INDEX(Parâmetros!$E$6:$E$11,MATCH($K59,Parâmetros!$A$6:$A$11,0)),"")</f>
        <v>8.8000000000000007</v>
      </c>
      <c r="N59" s="33">
        <f t="shared" si="1"/>
        <v>0.95227272727272705</v>
      </c>
      <c r="O59" s="33">
        <f>Parâmetros!$E$13</f>
        <v>0.8</v>
      </c>
      <c r="P59" s="32" t="str">
        <f>IF(OR($M59="",$F59&gt;Parâmetros!$E$14),"Não","Sim")</f>
        <v>Sim</v>
      </c>
      <c r="Q59" s="32" t="str">
        <f t="shared" si="2"/>
        <v>Sim</v>
      </c>
      <c r="R59" s="32" t="str">
        <f t="shared" si="3"/>
        <v>Sim</v>
      </c>
      <c r="S59" s="30">
        <f t="shared" si="4"/>
        <v>0</v>
      </c>
      <c r="T59" s="32" t="str">
        <f>IF($Q59&lt;&gt;"Sim","",IF($N59&gt;Parâmetros!$E$15,"Sim","Não"))</f>
        <v>Não</v>
      </c>
      <c r="U59" s="17" t="str">
        <f t="shared" si="5"/>
        <v>Na meta</v>
      </c>
      <c r="V59" s="17" t="str">
        <f>IF($AC59&lt;&gt;"",IF($L59&gt;0,"ATENÇÃO · apontou em dia de "&amp;LOWER($AC59)&amp;" cadastrado","Exceção cadastrada · "&amp;$AC59)&amp;IF($AD59="",""," · "&amp;$AD59),IF($E59="Férias",IF($L59&gt;0,"ATENÇÃO · apontou estando de férias no cadastro","Férias no cadastro"),IF($Y59="Férias / afastamento","Afastamento · "&amp;($Z59+$AA59-1)&amp;" dias seguidos sem apontamento",IF($Y59="Folga trabalhada","ATENÇÃO · apontou em dia de folga da escala 5x2",IF($Y59="Folga",IF(AND($D59="5x2",OR(WEEKDAY($F59,2)=6,WEEKDAY($F59,2)=7)),"Folga de fim de semana da escala 5x2",IF(AND(OR($D59="6x1",$D59="FF 6x1"),WEEKDAY($F59,2)=6,FALSE()),"Folga de fim de semana · apontou no domingo anterior",IF(AND(OR($D59="6x1",$D59="FF 6x1"),WEEKDAY($F59,2)=7,AND($A59=$A58,$L58&gt;0)),"Folga de fim de semana · apontou no sábado",IF(AND(OR($D59="6x1",$D59="FF 6x1"),OR(WEEKDAY($F59,2)=6,WEEKDAY($F59,2)=7)),"Folga de fim de semana · sem apontamento no sábado nem no domingo","Folga prevista pelo ciclo")))),IF($Y59="Indeterminado (início da série)","Sem histórico anterior — informe o dia do ciclo no Cadastro",IF($Y59="Falta de registro",IF(OR(OR($D59="6x1",$D59="FF 6x1"),$D59="5x2"),"FALTA DE REGISTRO · dia útil da escala "&amp;$E59,"FALTA DE REGISTRO · dia "&amp;$W59&amp;" de "&amp;IFERROR(INDEX(Parâmetros!$B$39:$B$48,MATCH($E59,Parâmetros!$A$39:$A$48,0)),99)&amp;" do ciclo"),IF(OR($D59="6x1",$D59="FF 6x1"),IF(OR(AND(WEEKDAY($F59,2)=6,AND($A59=$A60,$L60&gt;0)),AND(WEEKDAY($F59,2)=7,AND($A59=$A58,$L58&gt;0))),"ATENÇÃO · apontou sábado e domingo no mesmo fim de semana",IF(OR(WEEKDAY($F59,2)=6,WEEKDAY($F59,2)=7),"Jornada de fim de semana do 6x1",IF(OR($H59&gt;=Parâmetros!$E$20,$H59&lt;Parâmetros!$E$19),"ATENÇÃO · 6x1 apontou fora do horário diurno","Jornada fixa do 6x1"))),IF($D59="5x2","Jornada fixa do 5x2",IF($D59="Folguista",IF($J59=$K59,"Evidência confirma sequência","DIVERGE · sequência "&amp;$J59&amp;" × evidência "&amp;$K59),IF($K59=$E59,"Evidência confirma cadastro","DIVERGE · cadastro "&amp;$E59&amp;" × evidência "&amp;$K59)))))))))))</f>
        <v>Jornada fixa do 6x1</v>
      </c>
      <c r="W59" s="34" t="str">
        <f>IF(OR(OR($D59="6x1",$D59="FF 6x1"),$D59="5x2"),"",IF($AB59&lt;&gt;$AB58,IF(IFERROR(INDEX(Cadastro!$F$5:$F$243,$AB59),"")="",IF($L59&gt;0,1,0),IF(IFERROR(INDEX(Cadastro!$F$5:$F$243,$AB59),"")&lt;=IFERROR(INDEX(Parâmetros!$B$39:$B$48,MATCH($E59,Parâmetros!$A$39:$A$48,0)),99),IFERROR(INDEX(Cadastro!$F$5:$F$243,$AB59),""),0)),IF($L59&gt;0,IF(N($X58)&gt;0,1,N($W58)+1),IF(AND($L59=0,OR(N($W58)&gt;=IFERROR(INDEX(Parâmetros!$B$39:$B$48,MATCH($E59,Parâmetros!$A$39:$A$48,0)),99),AND(N($X58)&gt;0,N($X58)&lt;IFERROR(INDEX(Parâmetros!$C$39:$C$48,MATCH($E59,Parâmetros!$A$39:$A$48,0)),0)))),0,N($W58)+1))))</f>
        <v/>
      </c>
      <c r="X59" s="34" t="str">
        <f>IF(OR(OR($D59="6x1",$D59="FF 6x1"),$D59="5x2"),"",IF($AB59&lt;&gt;$AB58,IF(IFERROR(INDEX(Cadastro!$F$5:$F$243,$AB59),"")="",0,IF(IFERROR(INDEX(Cadastro!$F$5:$F$243,$AB59),"")&gt;IFERROR(INDEX(Parâmetros!$B$39:$B$48,MATCH($E59,Parâmetros!$A$39:$A$48,0)),99),IFERROR(INDEX(Cadastro!$F$5:$F$243,$AB59),"")-IFERROR(INDEX(Parâmetros!$B$39:$B$48,MATCH($E59,Parâmetros!$A$39:$A$48,0)),99),0)),IF(AND($L59=0,OR(N($W58)&gt;=IFERROR(INDEX(Parâmetros!$B$39:$B$48,MATCH($E59,Parâmetros!$A$39:$A$48,0)),99),AND(N($X58)&gt;0,N($X58)&lt;IFERROR(INDEX(Parâmetros!$C$39:$C$48,MATCH($E59,Parâmetros!$A$39:$A$48,0)),0)))),N($X58)+1,0)))</f>
        <v/>
      </c>
      <c r="Y59" t="str">
        <f>IF($AC59&lt;&gt;"",IF($L59&gt;0,$AC59&amp;" · com apontamento",$AC59),IF($E59="Férias",IF($L59&gt;0,"Férias · com apontamento","Férias (cadastro)"),IF(($Z59+$AA59-1)&gt;Parâmetros!$E$16,"Férias / afastamento",IF(AND($D59="5x2",OR(WEEKDAY($F59,2)=6,WEEKDAY($F59,2)=7)),IF($L59&gt;0,"Folga trabalhada","Folga"),IF($L59&gt;0,"Trabalhado",IF(OR(OR($D59="6x1",$D59="FF 6x1"),$D59="5x2"),IF(AND(OR($D59="6x1",$D59="FF 6x1"),OR(WEEKDAY($F59,2)=6,WEEKDAY($F59,2)=7)),"Folga","Falta de registro"),IF(AND($AB59&lt;&gt;$AB58,IFERROR(INDEX(Cadastro!$F$5:$F$243,$AB59),"")=""),"Indeterminado (início da série)",IF($X59&gt;0,"Folga","Falta de registro"))))))))</f>
        <v>Trabalhado</v>
      </c>
      <c r="Z59" s="34">
        <f>IF(OR($L59&gt;0,$F59&gt;Parâmetros!$E$14),0,IF($A59&lt;&gt;$A58,1,N($Z58)+1))</f>
        <v>0</v>
      </c>
      <c r="AA59" s="34">
        <f>IF(OR($L59&gt;0,$F59&gt;Parâmetros!$E$14),0,IF(OR($A59&lt;&gt;$A60,$F60&gt;Parâmetros!$E$14),1,N($AA60)+1))</f>
        <v>0</v>
      </c>
      <c r="AB59" s="31">
        <f>IFERROR(MATCH($A59&amp;"|"&amp;TEXT(_xlfn.MAXIFS(Cadastro!$E$5:$E$243,Cadastro!$A$5:$A$243,$A59,Cadastro!$E$5:$E$243,"&lt;="&amp;$F59),"yyyymmdd"),Cadastro!$I$5:$I$243,0),"")</f>
        <v>12</v>
      </c>
      <c r="AC59" t="str">
        <f>IFERROR(_xlfn.SINGLE(INDEX(Exceções!$D$5:$D$203,MATCH($A59&amp;"|"&amp;$F59,Exceções!$F$5:$F$203,0))),"")</f>
        <v/>
      </c>
      <c r="AD59" t="str">
        <f>IF($AC59="","",IFERROR(_xlfn.SINGLE(INDEX(Exceções!$E$5:$E$203,MATCH($A59&amp;"|"&amp;$F59,Exceções!$F$5:$F$203,0))),""))</f>
        <v/>
      </c>
    </row>
    <row r="60" spans="1:30" ht="15" hidden="1" customHeight="1" x14ac:dyDescent="0.25">
      <c r="A60" s="31">
        <v>56222</v>
      </c>
      <c r="B60" s="17" t="s">
        <v>11</v>
      </c>
      <c r="C60" s="17" t="str">
        <f>IFERROR(INDEX(Cadastro!$C$5:$C$243,$AB60),"NÃO INFORMADO")</f>
        <v>AUT</v>
      </c>
      <c r="D60" s="17" t="str">
        <f>IFERROR(INDEX(Cadastro!$D$5:$D$243,$AB60),"")</f>
        <v>6x1</v>
      </c>
      <c r="E60" s="17" t="str">
        <f>IFERROR(INDEX(Cadastro!$G$5:$G$243,$AB60),"")</f>
        <v>6x1</v>
      </c>
      <c r="F60" s="29">
        <v>46302</v>
      </c>
      <c r="G60" s="32" t="str">
        <f t="shared" si="0"/>
        <v>qua</v>
      </c>
      <c r="H60" s="31">
        <f>IF($L60=0,"",_xlfn.MINIFS(Dados!$Q:$Q,Dados!$A:$A,$A60,Dados!$S:$S,$F60))</f>
        <v>430</v>
      </c>
      <c r="I60" s="31">
        <f>IF($H60="","",_xlfn.MAXIFS(Dados!$R:$R,Dados!$A:$A,$A60,Dados!$S:$S,$F60))</f>
        <v>915</v>
      </c>
      <c r="J60" s="32" t="str">
        <f>IF($D60&lt;&gt;"Folguista","",IFERROR(INDEX(Parâmetros!$D$52:$G$52,1,MIN(4,MAX(1,$W60))),""))</f>
        <v/>
      </c>
      <c r="K60" s="32" t="str">
        <f>IF(OR($AC60&lt;&gt;"",$Y60="Folga",$Y60="Folga trabalhada",$Y60="Férias (cadastro)",$Y60="Férias / afastamento",$Y60="Indeterminado (início da série)"),"",IF(OR($D60="6x1",$D60="FF 6x1"),IF(OR(WEEKDAY($F60,2)=6,WEEKDAY($F60,2)=7),"6x1 sáb/dom","6x1"),IF($D60="5x2","5x2",IF($H60="",IF($D60="Folguista",$J60,$E60),IF(OR($H60&gt;=Parâmetros!$E$18,$H60&lt;Parâmetros!$E$19),"C",IF($H60&lt;Parâmetros!$E$20,"A","B"))))))</f>
        <v>6x1</v>
      </c>
      <c r="L60" s="30">
        <f>SUMIFS(Dados!$E:$E,Dados!$A:$A,$A60,Dados!$S:$S,$F60)</f>
        <v>6.9600000000000009</v>
      </c>
      <c r="M60" s="30">
        <f>IFERROR(INDEX(Parâmetros!$E$6:$E$11,MATCH($K60,Parâmetros!$A$6:$A$11,0)),"")</f>
        <v>8.8000000000000007</v>
      </c>
      <c r="N60" s="33">
        <f t="shared" si="1"/>
        <v>0.79090909090909089</v>
      </c>
      <c r="O60" s="33">
        <f>Parâmetros!$E$13</f>
        <v>0.8</v>
      </c>
      <c r="P60" s="32" t="str">
        <f>IF(OR($M60="",$F60&gt;Parâmetros!$E$14),"Não","Sim")</f>
        <v>Sim</v>
      </c>
      <c r="Q60" s="32" t="str">
        <f t="shared" si="2"/>
        <v>Sim</v>
      </c>
      <c r="R60" s="32" t="str">
        <f t="shared" si="3"/>
        <v>Não</v>
      </c>
      <c r="S60" s="30">
        <f t="shared" si="4"/>
        <v>8.0000000000000071E-2</v>
      </c>
      <c r="T60" s="32" t="str">
        <f>IF($Q60&lt;&gt;"Sim","",IF($N60&gt;Parâmetros!$E$15,"Sim","Não"))</f>
        <v>Não</v>
      </c>
      <c r="U60" s="17" t="str">
        <f t="shared" si="5"/>
        <v>Abaixo da meta</v>
      </c>
      <c r="V60" s="17" t="str">
        <f>IF($AC60&lt;&gt;"",IF($L60&gt;0,"ATENÇÃO · apontou em dia de "&amp;LOWER($AC60)&amp;" cadastrado","Exceção cadastrada · "&amp;$AC60)&amp;IF($AD60="",""," · "&amp;$AD60),IF($E60="Férias",IF($L60&gt;0,"ATENÇÃO · apontou estando de férias no cadastro","Férias no cadastro"),IF($Y60="Férias / afastamento","Afastamento · "&amp;($Z60+$AA60-1)&amp;" dias seguidos sem apontamento",IF($Y60="Folga trabalhada","ATENÇÃO · apontou em dia de folga da escala 5x2",IF($Y60="Folga",IF(AND($D60="5x2",OR(WEEKDAY($F60,2)=6,WEEKDAY($F60,2)=7)),"Folga de fim de semana da escala 5x2",IF(AND(OR($D60="6x1",$D60="FF 6x1"),WEEKDAY($F60,2)=6,FALSE()),"Folga de fim de semana · apontou no domingo anterior",IF(AND(OR($D60="6x1",$D60="FF 6x1"),WEEKDAY($F60,2)=7,AND($A60=$A59,$L59&gt;0)),"Folga de fim de semana · apontou no sábado",IF(AND(OR($D60="6x1",$D60="FF 6x1"),OR(WEEKDAY($F60,2)=6,WEEKDAY($F60,2)=7)),"Folga de fim de semana · sem apontamento no sábado nem no domingo","Folga prevista pelo ciclo")))),IF($Y60="Indeterminado (início da série)","Sem histórico anterior — informe o dia do ciclo no Cadastro",IF($Y60="Falta de registro",IF(OR(OR($D60="6x1",$D60="FF 6x1"),$D60="5x2"),"FALTA DE REGISTRO · dia útil da escala "&amp;$E60,"FALTA DE REGISTRO · dia "&amp;$W60&amp;" de "&amp;IFERROR(INDEX(Parâmetros!$B$39:$B$48,MATCH($E60,Parâmetros!$A$39:$A$48,0)),99)&amp;" do ciclo"),IF(OR($D60="6x1",$D60="FF 6x1"),IF(OR(AND(WEEKDAY($F60,2)=6,AND($A60=$A61,$L61&gt;0)),AND(WEEKDAY($F60,2)=7,AND($A60=$A59,$L59&gt;0))),"ATENÇÃO · apontou sábado e domingo no mesmo fim de semana",IF(OR(WEEKDAY($F60,2)=6,WEEKDAY($F60,2)=7),"Jornada de fim de semana do 6x1",IF(OR($H60&gt;=Parâmetros!$E$20,$H60&lt;Parâmetros!$E$19),"ATENÇÃO · 6x1 apontou fora do horário diurno","Jornada fixa do 6x1"))),IF($D60="5x2","Jornada fixa do 5x2",IF($D60="Folguista",IF($J60=$K60,"Evidência confirma sequência","DIVERGE · sequência "&amp;$J60&amp;" × evidência "&amp;$K60),IF($K60=$E60,"Evidência confirma cadastro","DIVERGE · cadastro "&amp;$E60&amp;" × evidência "&amp;$K60)))))))))))</f>
        <v>Jornada fixa do 6x1</v>
      </c>
      <c r="W60" s="34" t="str">
        <f>IF(OR(OR($D60="6x1",$D60="FF 6x1"),$D60="5x2"),"",IF($AB60&lt;&gt;$AB59,IF(IFERROR(INDEX(Cadastro!$F$5:$F$243,$AB60),"")="",IF($L60&gt;0,1,0),IF(IFERROR(INDEX(Cadastro!$F$5:$F$243,$AB60),"")&lt;=IFERROR(INDEX(Parâmetros!$B$39:$B$48,MATCH($E60,Parâmetros!$A$39:$A$48,0)),99),IFERROR(INDEX(Cadastro!$F$5:$F$243,$AB60),""),0)),IF($L60&gt;0,IF(N($X59)&gt;0,1,N($W59)+1),IF(AND($L60=0,OR(N($W59)&gt;=IFERROR(INDEX(Parâmetros!$B$39:$B$48,MATCH($E60,Parâmetros!$A$39:$A$48,0)),99),AND(N($X59)&gt;0,N($X59)&lt;IFERROR(INDEX(Parâmetros!$C$39:$C$48,MATCH($E60,Parâmetros!$A$39:$A$48,0)),0)))),0,N($W59)+1))))</f>
        <v/>
      </c>
      <c r="X60" s="34" t="str">
        <f>IF(OR(OR($D60="6x1",$D60="FF 6x1"),$D60="5x2"),"",IF($AB60&lt;&gt;$AB59,IF(IFERROR(INDEX(Cadastro!$F$5:$F$243,$AB60),"")="",0,IF(IFERROR(INDEX(Cadastro!$F$5:$F$243,$AB60),"")&gt;IFERROR(INDEX(Parâmetros!$B$39:$B$48,MATCH($E60,Parâmetros!$A$39:$A$48,0)),99),IFERROR(INDEX(Cadastro!$F$5:$F$243,$AB60),"")-IFERROR(INDEX(Parâmetros!$B$39:$B$48,MATCH($E60,Parâmetros!$A$39:$A$48,0)),99),0)),IF(AND($L60=0,OR(N($W59)&gt;=IFERROR(INDEX(Parâmetros!$B$39:$B$48,MATCH($E60,Parâmetros!$A$39:$A$48,0)),99),AND(N($X59)&gt;0,N($X59)&lt;IFERROR(INDEX(Parâmetros!$C$39:$C$48,MATCH($E60,Parâmetros!$A$39:$A$48,0)),0)))),N($X59)+1,0)))</f>
        <v/>
      </c>
      <c r="Y60" t="str">
        <f>IF($AC60&lt;&gt;"",IF($L60&gt;0,$AC60&amp;" · com apontamento",$AC60),IF($E60="Férias",IF($L60&gt;0,"Férias · com apontamento","Férias (cadastro)"),IF(($Z60+$AA60-1)&gt;Parâmetros!$E$16,"Férias / afastamento",IF(AND($D60="5x2",OR(WEEKDAY($F60,2)=6,WEEKDAY($F60,2)=7)),IF($L60&gt;0,"Folga trabalhada","Folga"),IF($L60&gt;0,"Trabalhado",IF(OR(OR($D60="6x1",$D60="FF 6x1"),$D60="5x2"),IF(AND(OR($D60="6x1",$D60="FF 6x1"),OR(WEEKDAY($F60,2)=6,WEEKDAY($F60,2)=7)),"Folga","Falta de registro"),IF(AND($AB60&lt;&gt;$AB59,IFERROR(INDEX(Cadastro!$F$5:$F$243,$AB60),"")=""),"Indeterminado (início da série)",IF($X60&gt;0,"Folga","Falta de registro"))))))))</f>
        <v>Trabalhado</v>
      </c>
      <c r="Z60" s="34">
        <f>IF(OR($L60&gt;0,$F60&gt;Parâmetros!$E$14),0,IF($A60&lt;&gt;$A59,1,N($Z59)+1))</f>
        <v>0</v>
      </c>
      <c r="AA60" s="34">
        <f>IF(OR($L60&gt;0,$F60&gt;Parâmetros!$E$14),0,IF(OR($A60&lt;&gt;$A61,$F61&gt;Parâmetros!$E$14),1,N($AA61)+1))</f>
        <v>0</v>
      </c>
      <c r="AB60" s="31">
        <f>IFERROR(MATCH($A60&amp;"|"&amp;TEXT(_xlfn.MAXIFS(Cadastro!$E$5:$E$243,Cadastro!$A$5:$A$243,$A60,Cadastro!$E$5:$E$243,"&lt;="&amp;$F60),"yyyymmdd"),Cadastro!$I$5:$I$243,0),"")</f>
        <v>12</v>
      </c>
      <c r="AC60" t="str">
        <f>IFERROR(_xlfn.SINGLE(INDEX(Exceções!$D$5:$D$203,MATCH($A60&amp;"|"&amp;$F60,Exceções!$F$5:$F$203,0))),"")</f>
        <v/>
      </c>
      <c r="AD60" t="str">
        <f>IF($AC60="","",IFERROR(_xlfn.SINGLE(INDEX(Exceções!$E$5:$E$203,MATCH($A60&amp;"|"&amp;$F60,Exceções!$F$5:$F$203,0))),""))</f>
        <v/>
      </c>
    </row>
    <row r="61" spans="1:30" ht="15" hidden="1" customHeight="1" x14ac:dyDescent="0.25">
      <c r="A61" s="31">
        <v>56222</v>
      </c>
      <c r="B61" s="17" t="s">
        <v>11</v>
      </c>
      <c r="C61" s="17" t="str">
        <f>IFERROR(INDEX(Cadastro!$C$5:$C$243,$AB61),"NÃO INFORMADO")</f>
        <v>AUT</v>
      </c>
      <c r="D61" s="17" t="str">
        <f>IFERROR(INDEX(Cadastro!$D$5:$D$243,$AB61),"")</f>
        <v>6x1</v>
      </c>
      <c r="E61" s="17" t="str">
        <f>IFERROR(INDEX(Cadastro!$G$5:$G$243,$AB61),"")</f>
        <v>6x1</v>
      </c>
      <c r="F61" s="29">
        <v>46303</v>
      </c>
      <c r="G61" s="32" t="str">
        <f t="shared" si="0"/>
        <v>qui</v>
      </c>
      <c r="H61" s="31" t="str">
        <f>IF($L61=0,"",_xlfn.MINIFS(Dados!$Q:$Q,Dados!$A:$A,$A61,Dados!$S:$S,$F61))</f>
        <v/>
      </c>
      <c r="I61" s="31" t="str">
        <f>IF($H61="","",_xlfn.MAXIFS(Dados!$R:$R,Dados!$A:$A,$A61,Dados!$S:$S,$F61))</f>
        <v/>
      </c>
      <c r="J61" s="32" t="str">
        <f>IF($D61&lt;&gt;"Folguista","",IFERROR(INDEX(Parâmetros!$D$52:$G$52,1,MIN(4,MAX(1,$W61))),""))</f>
        <v/>
      </c>
      <c r="K61" s="32" t="str">
        <f>IF(OR($AC61&lt;&gt;"",$Y61="Folga",$Y61="Folga trabalhada",$Y61="Férias (cadastro)",$Y61="Férias / afastamento",$Y61="Indeterminado (início da série)"),"",IF(OR($D61="6x1",$D61="FF 6x1"),IF(OR(WEEKDAY($F61,2)=6,WEEKDAY($F61,2)=7),"6x1 sáb/dom","6x1"),IF($D61="5x2","5x2",IF($H61="",IF($D61="Folguista",$J61,$E61),IF(OR($H61&gt;=Parâmetros!$E$18,$H61&lt;Parâmetros!$E$19),"C",IF($H61&lt;Parâmetros!$E$20,"A","B"))))))</f>
        <v/>
      </c>
      <c r="L61" s="30">
        <f>SUMIFS(Dados!$E:$E,Dados!$A:$A,$A61,Dados!$S:$S,$F61)</f>
        <v>0</v>
      </c>
      <c r="M61" s="30" t="str">
        <f>IFERROR(INDEX(Parâmetros!$E$6:$E$11,MATCH($K61,Parâmetros!$A$6:$A$11,0)),"")</f>
        <v/>
      </c>
      <c r="N61" s="33" t="str">
        <f t="shared" si="1"/>
        <v/>
      </c>
      <c r="O61" s="33">
        <f>Parâmetros!$E$13</f>
        <v>0.8</v>
      </c>
      <c r="P61" s="32" t="str">
        <f>IF(OR($M61="",$F61&gt;Parâmetros!$E$14),"Não","Sim")</f>
        <v>Não</v>
      </c>
      <c r="Q61" s="32" t="str">
        <f t="shared" si="2"/>
        <v/>
      </c>
      <c r="R61" s="32" t="str">
        <f t="shared" si="3"/>
        <v/>
      </c>
      <c r="S61" s="30" t="str">
        <f t="shared" si="4"/>
        <v/>
      </c>
      <c r="T61" s="32" t="str">
        <f>IF($Q61&lt;&gt;"Sim","",IF($N61&gt;Parâmetros!$E$15,"Sim","Não"))</f>
        <v/>
      </c>
      <c r="U61" s="17" t="str">
        <f t="shared" si="5"/>
        <v xml:space="preserve">Falta </v>
      </c>
      <c r="V61" s="17" t="str">
        <f>IF($AC61&lt;&gt;"",IF($L61&gt;0,"ATENÇÃO · apontou em dia de "&amp;LOWER($AC61)&amp;" cadastrado","Exceção cadastrada · "&amp;$AC61)&amp;IF($AD61="",""," · "&amp;$AD61),IF($E61="Férias",IF($L61&gt;0,"ATENÇÃO · apontou estando de férias no cadastro","Férias no cadastro"),IF($Y61="Férias / afastamento","Afastamento · "&amp;($Z61+$AA61-1)&amp;" dias seguidos sem apontamento",IF($Y61="Folga trabalhada","ATENÇÃO · apontou em dia de folga da escala 5x2",IF($Y61="Folga",IF(AND($D61="5x2",OR(WEEKDAY($F61,2)=6,WEEKDAY($F61,2)=7)),"Folga de fim de semana da escala 5x2",IF(AND(OR($D61="6x1",$D61="FF 6x1"),WEEKDAY($F61,2)=6,FALSE()),"Folga de fim de semana · apontou no domingo anterior",IF(AND(OR($D61="6x1",$D61="FF 6x1"),WEEKDAY($F61,2)=7,AND($A61=$A60,$L60&gt;0)),"Folga de fim de semana · apontou no sábado",IF(AND(OR($D61="6x1",$D61="FF 6x1"),OR(WEEKDAY($F61,2)=6,WEEKDAY($F61,2)=7)),"Folga de fim de semana · sem apontamento no sábado nem no domingo","Folga prevista pelo ciclo")))),IF($Y61="Indeterminado (início da série)","Sem histórico anterior — informe o dia do ciclo no Cadastro",IF($Y61="Falta de registro",IF(OR(OR($D61="6x1",$D61="FF 6x1"),$D61="5x2"),"FALTA DE REGISTRO · dia útil da escala "&amp;$E61,"FALTA DE REGISTRO · dia "&amp;$W61&amp;" de "&amp;IFERROR(INDEX(Parâmetros!$B$39:$B$48,MATCH($E61,Parâmetros!$A$39:$A$48,0)),99)&amp;" do ciclo"),IF(OR($D61="6x1",$D61="FF 6x1"),IF(OR(AND(WEEKDAY($F61,2)=6,AND($A61=$A62,$L62&gt;0)),AND(WEEKDAY($F61,2)=7,AND($A61=$A60,$L60&gt;0))),"ATENÇÃO · apontou sábado e domingo no mesmo fim de semana",IF(OR(WEEKDAY($F61,2)=6,WEEKDAY($F61,2)=7),"Jornada de fim de semana do 6x1",IF(OR($H61&gt;=Parâmetros!$E$20,$H61&lt;Parâmetros!$E$19),"ATENÇÃO · 6x1 apontou fora do horário diurno","Jornada fixa do 6x1"))),IF($D61="5x2","Jornada fixa do 5x2",IF($D61="Folguista",IF($J61=$K61,"Evidência confirma sequência","DIVERGE · sequência "&amp;$J61&amp;" × evidência "&amp;$K61),IF($K61=$E61,"Evidência confirma cadastro","DIVERGE · cadastro "&amp;$E61&amp;" × evidência "&amp;$K61)))))))))))</f>
        <v xml:space="preserve">Exceção cadastrada · Falta  · O funcionario foi fazer visita tecnica </v>
      </c>
      <c r="W61" s="34" t="str">
        <f>IF(OR(OR($D61="6x1",$D61="FF 6x1"),$D61="5x2"),"",IF($AB61&lt;&gt;$AB60,IF(IFERROR(INDEX(Cadastro!$F$5:$F$243,$AB61),"")="",IF($L61&gt;0,1,0),IF(IFERROR(INDEX(Cadastro!$F$5:$F$243,$AB61),"")&lt;=IFERROR(INDEX(Parâmetros!$B$39:$B$48,MATCH($E61,Parâmetros!$A$39:$A$48,0)),99),IFERROR(INDEX(Cadastro!$F$5:$F$243,$AB61),""),0)),IF($L61&gt;0,IF(N($X60)&gt;0,1,N($W60)+1),IF(AND($L61=0,OR(N($W60)&gt;=IFERROR(INDEX(Parâmetros!$B$39:$B$48,MATCH($E61,Parâmetros!$A$39:$A$48,0)),99),AND(N($X60)&gt;0,N($X60)&lt;IFERROR(INDEX(Parâmetros!$C$39:$C$48,MATCH($E61,Parâmetros!$A$39:$A$48,0)),0)))),0,N($W60)+1))))</f>
        <v/>
      </c>
      <c r="X61" s="34" t="str">
        <f>IF(OR(OR($D61="6x1",$D61="FF 6x1"),$D61="5x2"),"",IF($AB61&lt;&gt;$AB60,IF(IFERROR(INDEX(Cadastro!$F$5:$F$243,$AB61),"")="",0,IF(IFERROR(INDEX(Cadastro!$F$5:$F$243,$AB61),"")&gt;IFERROR(INDEX(Parâmetros!$B$39:$B$48,MATCH($E61,Parâmetros!$A$39:$A$48,0)),99),IFERROR(INDEX(Cadastro!$F$5:$F$243,$AB61),"")-IFERROR(INDEX(Parâmetros!$B$39:$B$48,MATCH($E61,Parâmetros!$A$39:$A$48,0)),99),0)),IF(AND($L61=0,OR(N($W60)&gt;=IFERROR(INDEX(Parâmetros!$B$39:$B$48,MATCH($E61,Parâmetros!$A$39:$A$48,0)),99),AND(N($X60)&gt;0,N($X60)&lt;IFERROR(INDEX(Parâmetros!$C$39:$C$48,MATCH($E61,Parâmetros!$A$39:$A$48,0)),0)))),N($X60)+1,0)))</f>
        <v/>
      </c>
      <c r="Y61" t="str">
        <f>IF($AC61&lt;&gt;"",IF($L61&gt;0,$AC61&amp;" · com apontamento",$AC61),IF($E61="Férias",IF($L61&gt;0,"Férias · com apontamento","Férias (cadastro)"),IF(($Z61+$AA61-1)&gt;Parâmetros!$E$16,"Férias / afastamento",IF(AND($D61="5x2",OR(WEEKDAY($F61,2)=6,WEEKDAY($F61,2)=7)),IF($L61&gt;0,"Folga trabalhada","Folga"),IF($L61&gt;0,"Trabalhado",IF(OR(OR($D61="6x1",$D61="FF 6x1"),$D61="5x2"),IF(AND(OR($D61="6x1",$D61="FF 6x1"),OR(WEEKDAY($F61,2)=6,WEEKDAY($F61,2)=7)),"Folga","Falta de registro"),IF(AND($AB61&lt;&gt;$AB60,IFERROR(INDEX(Cadastro!$F$5:$F$243,$AB61),"")=""),"Indeterminado (início da série)",IF($X61&gt;0,"Folga","Falta de registro"))))))))</f>
        <v xml:space="preserve">Falta </v>
      </c>
      <c r="Z61" s="34">
        <f>IF(OR($L61&gt;0,$F61&gt;Parâmetros!$E$14),0,IF($A61&lt;&gt;$A60,1,N($Z60)+1))</f>
        <v>1</v>
      </c>
      <c r="AA61" s="34">
        <f>IF(OR($L61&gt;0,$F61&gt;Parâmetros!$E$14),0,IF(OR($A61&lt;&gt;$A62,$F62&gt;Parâmetros!$E$14),1,N($AA62)+1))</f>
        <v>15</v>
      </c>
      <c r="AB61" s="31">
        <f>IFERROR(MATCH($A61&amp;"|"&amp;TEXT(_xlfn.MAXIFS(Cadastro!$E$5:$E$243,Cadastro!$A$5:$A$243,$A61,Cadastro!$E$5:$E$243,"&lt;="&amp;$F61),"yyyymmdd"),Cadastro!$I$5:$I$243,0),"")</f>
        <v>12</v>
      </c>
      <c r="AC61" t="str">
        <f>IFERROR(_xlfn.SINGLE(INDEX(Exceções!$D$5:$D$203,MATCH($A61&amp;"|"&amp;$F61,Exceções!$F$5:$F$203,0))),"")</f>
        <v xml:space="preserve">Falta </v>
      </c>
      <c r="AD61" t="str">
        <f>IF($AC61="","",IFERROR(_xlfn.SINGLE(INDEX(Exceções!$E$5:$E$203,MATCH($A61&amp;"|"&amp;$F61,Exceções!$F$5:$F$203,0))),""))</f>
        <v xml:space="preserve">O funcionario foi fazer visita tecnica </v>
      </c>
    </row>
    <row r="62" spans="1:30" ht="15" hidden="1" customHeight="1" x14ac:dyDescent="0.25">
      <c r="A62" s="31">
        <v>56222</v>
      </c>
      <c r="B62" s="17" t="s">
        <v>11</v>
      </c>
      <c r="C62" s="17" t="str">
        <f>IFERROR(INDEX(Cadastro!$C$5:$C$243,$AB62),"NÃO INFORMADO")</f>
        <v>AUT</v>
      </c>
      <c r="D62" s="17" t="str">
        <f>IFERROR(INDEX(Cadastro!$D$5:$D$243,$AB62),"")</f>
        <v>6x1</v>
      </c>
      <c r="E62" s="17" t="str">
        <f>IFERROR(INDEX(Cadastro!$G$5:$G$243,$AB62),"")</f>
        <v>6x1</v>
      </c>
      <c r="F62" s="29">
        <v>46304</v>
      </c>
      <c r="G62" s="32" t="str">
        <f t="shared" si="0"/>
        <v>sex</v>
      </c>
      <c r="H62" s="31" t="str">
        <f>IF($L62=0,"",_xlfn.MINIFS(Dados!$Q:$Q,Dados!$A:$A,$A62,Dados!$S:$S,$F62))</f>
        <v/>
      </c>
      <c r="I62" s="31" t="str">
        <f>IF($H62="","",_xlfn.MAXIFS(Dados!$R:$R,Dados!$A:$A,$A62,Dados!$S:$S,$F62))</f>
        <v/>
      </c>
      <c r="J62" s="32" t="str">
        <f>IF($D62&lt;&gt;"Folguista","",IFERROR(INDEX(Parâmetros!$D$52:$G$52,1,MIN(4,MAX(1,$W62))),""))</f>
        <v/>
      </c>
      <c r="K62" s="32" t="str">
        <f>IF(OR($AC62&lt;&gt;"",$Y62="Folga",$Y62="Folga trabalhada",$Y62="Férias (cadastro)",$Y62="Férias / afastamento",$Y62="Indeterminado (início da série)"),"",IF(OR($D62="6x1",$D62="FF 6x1"),IF(OR(WEEKDAY($F62,2)=6,WEEKDAY($F62,2)=7),"6x1 sáb/dom","6x1"),IF($D62="5x2","5x2",IF($H62="",IF($D62="Folguista",$J62,$E62),IF(OR($H62&gt;=Parâmetros!$E$18,$H62&lt;Parâmetros!$E$19),"C",IF($H62&lt;Parâmetros!$E$20,"A","B"))))))</f>
        <v>6x1</v>
      </c>
      <c r="L62" s="30">
        <f>SUMIFS(Dados!$E:$E,Dados!$A:$A,$A62,Dados!$S:$S,$F62)</f>
        <v>0</v>
      </c>
      <c r="M62" s="30">
        <f>IFERROR(INDEX(Parâmetros!$E$6:$E$11,MATCH($K62,Parâmetros!$A$6:$A$11,0)),"")</f>
        <v>8.8000000000000007</v>
      </c>
      <c r="N62" s="33">
        <f t="shared" si="1"/>
        <v>0</v>
      </c>
      <c r="O62" s="33">
        <f>Parâmetros!$E$13</f>
        <v>0.8</v>
      </c>
      <c r="P62" s="32" t="str">
        <f>IF(OR($M62="",$F62&gt;Parâmetros!$E$14),"Não","Sim")</f>
        <v>Sim</v>
      </c>
      <c r="Q62" s="32" t="str">
        <f t="shared" si="2"/>
        <v>Não</v>
      </c>
      <c r="R62" s="32" t="str">
        <f t="shared" si="3"/>
        <v/>
      </c>
      <c r="S62" s="30" t="str">
        <f t="shared" si="4"/>
        <v/>
      </c>
      <c r="T62" s="32" t="str">
        <f>IF($Q62&lt;&gt;"Sim","",IF($N62&gt;Parâmetros!$E$15,"Sim","Não"))</f>
        <v/>
      </c>
      <c r="U62" s="17" t="str">
        <f t="shared" si="5"/>
        <v>Falta de registro</v>
      </c>
      <c r="V62" s="17" t="str">
        <f>IF($AC62&lt;&gt;"",IF($L62&gt;0,"ATENÇÃO · apontou em dia de "&amp;LOWER($AC62)&amp;" cadastrado","Exceção cadastrada · "&amp;$AC62)&amp;IF($AD62="",""," · "&amp;$AD62),IF($E62="Férias",IF($L62&gt;0,"ATENÇÃO · apontou estando de férias no cadastro","Férias no cadastro"),IF($Y62="Férias / afastamento","Afastamento · "&amp;($Z62+$AA62-1)&amp;" dias seguidos sem apontamento",IF($Y62="Folga trabalhada","ATENÇÃO · apontou em dia de folga da escala 5x2",IF($Y62="Folga",IF(AND($D62="5x2",OR(WEEKDAY($F62,2)=6,WEEKDAY($F62,2)=7)),"Folga de fim de semana da escala 5x2",IF(AND(OR($D62="6x1",$D62="FF 6x1"),WEEKDAY($F62,2)=6,FALSE()),"Folga de fim de semana · apontou no domingo anterior",IF(AND(OR($D62="6x1",$D62="FF 6x1"),WEEKDAY($F62,2)=7,AND($A62=$A61,$L61&gt;0)),"Folga de fim de semana · apontou no sábado",IF(AND(OR($D62="6x1",$D62="FF 6x1"),OR(WEEKDAY($F62,2)=6,WEEKDAY($F62,2)=7)),"Folga de fim de semana · sem apontamento no sábado nem no domingo","Folga prevista pelo ciclo")))),IF($Y62="Indeterminado (início da série)","Sem histórico anterior — informe o dia do ciclo no Cadastro",IF($Y62="Falta de registro",IF(OR(OR($D62="6x1",$D62="FF 6x1"),$D62="5x2"),"FALTA DE REGISTRO · dia útil da escala "&amp;$E62,"FALTA DE REGISTRO · dia "&amp;$W62&amp;" de "&amp;IFERROR(INDEX(Parâmetros!$B$39:$B$48,MATCH($E62,Parâmetros!$A$39:$A$48,0)),99)&amp;" do ciclo"),IF(OR($D62="6x1",$D62="FF 6x1"),IF(OR(AND(WEEKDAY($F62,2)=6,AND($A62=$A63,$L63&gt;0)),AND(WEEKDAY($F62,2)=7,AND($A62=$A61,$L61&gt;0))),"ATENÇÃO · apontou sábado e domingo no mesmo fim de semana",IF(OR(WEEKDAY($F62,2)=6,WEEKDAY($F62,2)=7),"Jornada de fim de semana do 6x1",IF(OR($H62&gt;=Parâmetros!$E$20,$H62&lt;Parâmetros!$E$19),"ATENÇÃO · 6x1 apontou fora do horário diurno","Jornada fixa do 6x1"))),IF($D62="5x2","Jornada fixa do 5x2",IF($D62="Folguista",IF($J62=$K62,"Evidência confirma sequência","DIVERGE · sequência "&amp;$J62&amp;" × evidência "&amp;$K62),IF($K62=$E62,"Evidência confirma cadastro","DIVERGE · cadastro "&amp;$E62&amp;" × evidência "&amp;$K62)))))))))))</f>
        <v>FALTA DE REGISTRO · dia útil da escala 6x1</v>
      </c>
      <c r="W62" s="34" t="str">
        <f>IF(OR(OR($D62="6x1",$D62="FF 6x1"),$D62="5x2"),"",IF($AB62&lt;&gt;$AB61,IF(IFERROR(INDEX(Cadastro!$F$5:$F$243,$AB62),"")="",IF($L62&gt;0,1,0),IF(IFERROR(INDEX(Cadastro!$F$5:$F$243,$AB62),"")&lt;=IFERROR(INDEX(Parâmetros!$B$39:$B$48,MATCH($E62,Parâmetros!$A$39:$A$48,0)),99),IFERROR(INDEX(Cadastro!$F$5:$F$243,$AB62),""),0)),IF($L62&gt;0,IF(N($X61)&gt;0,1,N($W61)+1),IF(AND($L62=0,OR(N($W61)&gt;=IFERROR(INDEX(Parâmetros!$B$39:$B$48,MATCH($E62,Parâmetros!$A$39:$A$48,0)),99),AND(N($X61)&gt;0,N($X61)&lt;IFERROR(INDEX(Parâmetros!$C$39:$C$48,MATCH($E62,Parâmetros!$A$39:$A$48,0)),0)))),0,N($W61)+1))))</f>
        <v/>
      </c>
      <c r="X62" s="34" t="str">
        <f>IF(OR(OR($D62="6x1",$D62="FF 6x1"),$D62="5x2"),"",IF($AB62&lt;&gt;$AB61,IF(IFERROR(INDEX(Cadastro!$F$5:$F$243,$AB62),"")="",0,IF(IFERROR(INDEX(Cadastro!$F$5:$F$243,$AB62),"")&gt;IFERROR(INDEX(Parâmetros!$B$39:$B$48,MATCH($E62,Parâmetros!$A$39:$A$48,0)),99),IFERROR(INDEX(Cadastro!$F$5:$F$243,$AB62),"")-IFERROR(INDEX(Parâmetros!$B$39:$B$48,MATCH($E62,Parâmetros!$A$39:$A$48,0)),99),0)),IF(AND($L62=0,OR(N($W61)&gt;=IFERROR(INDEX(Parâmetros!$B$39:$B$48,MATCH($E62,Parâmetros!$A$39:$A$48,0)),99),AND(N($X61)&gt;0,N($X61)&lt;IFERROR(INDEX(Parâmetros!$C$39:$C$48,MATCH($E62,Parâmetros!$A$39:$A$48,0)),0)))),N($X61)+1,0)))</f>
        <v/>
      </c>
      <c r="Y62" t="str">
        <f>IF($AC62&lt;&gt;"",IF($L62&gt;0,$AC62&amp;" · com apontamento",$AC62),IF($E62="Férias",IF($L62&gt;0,"Férias · com apontamento","Férias (cadastro)"),IF(($Z62+$AA62-1)&gt;Parâmetros!$E$16,"Férias / afastamento",IF(AND($D62="5x2",OR(WEEKDAY($F62,2)=6,WEEKDAY($F62,2)=7)),IF($L62&gt;0,"Folga trabalhada","Folga"),IF($L62&gt;0,"Trabalhado",IF(OR(OR($D62="6x1",$D62="FF 6x1"),$D62="5x2"),IF(AND(OR($D62="6x1",$D62="FF 6x1"),OR(WEEKDAY($F62,2)=6,WEEKDAY($F62,2)=7)),"Folga","Falta de registro"),IF(AND($AB62&lt;&gt;$AB61,IFERROR(INDEX(Cadastro!$F$5:$F$243,$AB62),"")=""),"Indeterminado (início da série)",IF($X62&gt;0,"Folga","Falta de registro"))))))))</f>
        <v>Falta de registro</v>
      </c>
      <c r="Z62" s="34">
        <f>IF(OR($L62&gt;0,$F62&gt;Parâmetros!$E$14),0,IF($A62&lt;&gt;$A61,1,N($Z61)+1))</f>
        <v>2</v>
      </c>
      <c r="AA62" s="34">
        <f>IF(OR($L62&gt;0,$F62&gt;Parâmetros!$E$14),0,IF(OR($A62&lt;&gt;$A63,$F63&gt;Parâmetros!$E$14),1,N($AA63)+1))</f>
        <v>14</v>
      </c>
      <c r="AB62" s="31">
        <f>IFERROR(MATCH($A62&amp;"|"&amp;TEXT(_xlfn.MAXIFS(Cadastro!$E$5:$E$243,Cadastro!$A$5:$A$243,$A62,Cadastro!$E$5:$E$243,"&lt;="&amp;$F62),"yyyymmdd"),Cadastro!$I$5:$I$243,0),"")</f>
        <v>12</v>
      </c>
      <c r="AC62" t="str">
        <f>IFERROR(_xlfn.SINGLE(INDEX(Exceções!$D$5:$D$203,MATCH($A62&amp;"|"&amp;$F62,Exceções!$F$5:$F$203,0))),"")</f>
        <v/>
      </c>
      <c r="AD62" t="str">
        <f>IF($AC62="","",IFERROR(_xlfn.SINGLE(INDEX(Exceções!$E$5:$E$203,MATCH($A62&amp;"|"&amp;$F62,Exceções!$F$5:$F$203,0))),""))</f>
        <v/>
      </c>
    </row>
    <row r="63" spans="1:30" ht="15" hidden="1" customHeight="1" x14ac:dyDescent="0.25">
      <c r="A63" s="31">
        <v>56222</v>
      </c>
      <c r="B63" s="17" t="s">
        <v>11</v>
      </c>
      <c r="C63" s="17" t="str">
        <f>IFERROR(INDEX(Cadastro!$C$5:$C$243,$AB63),"NÃO INFORMADO")</f>
        <v>AUT</v>
      </c>
      <c r="D63" s="17" t="str">
        <f>IFERROR(INDEX(Cadastro!$D$5:$D$243,$AB63),"")</f>
        <v>6x1</v>
      </c>
      <c r="E63" s="17" t="str">
        <f>IFERROR(INDEX(Cadastro!$G$5:$G$243,$AB63),"")</f>
        <v>6x1</v>
      </c>
      <c r="F63" s="29">
        <v>46305</v>
      </c>
      <c r="G63" s="32" t="str">
        <f t="shared" si="0"/>
        <v>sáb</v>
      </c>
      <c r="H63" s="31" t="str">
        <f>IF($L63=0,"",_xlfn.MINIFS(Dados!$Q:$Q,Dados!$A:$A,$A63,Dados!$S:$S,$F63))</f>
        <v/>
      </c>
      <c r="I63" s="31" t="str">
        <f>IF($H63="","",_xlfn.MAXIFS(Dados!$R:$R,Dados!$A:$A,$A63,Dados!$S:$S,$F63))</f>
        <v/>
      </c>
      <c r="J63" s="32" t="str">
        <f>IF($D63&lt;&gt;"Folguista","",IFERROR(INDEX(Parâmetros!$D$52:$G$52,1,MIN(4,MAX(1,$W63))),""))</f>
        <v/>
      </c>
      <c r="K63" s="32" t="str">
        <f>IF(OR($AC63&lt;&gt;"",$Y63="Folga",$Y63="Folga trabalhada",$Y63="Férias (cadastro)",$Y63="Férias / afastamento",$Y63="Indeterminado (início da série)"),"",IF(OR($D63="6x1",$D63="FF 6x1"),IF(OR(WEEKDAY($F63,2)=6,WEEKDAY($F63,2)=7),"6x1 sáb/dom","6x1"),IF($D63="5x2","5x2",IF($H63="",IF($D63="Folguista",$J63,$E63),IF(OR($H63&gt;=Parâmetros!$E$18,$H63&lt;Parâmetros!$E$19),"C",IF($H63&lt;Parâmetros!$E$20,"A","B"))))))</f>
        <v/>
      </c>
      <c r="L63" s="30">
        <f>SUMIFS(Dados!$E:$E,Dados!$A:$A,$A63,Dados!$S:$S,$F63)</f>
        <v>0</v>
      </c>
      <c r="M63" s="30" t="str">
        <f>IFERROR(INDEX(Parâmetros!$E$6:$E$11,MATCH($K63,Parâmetros!$A$6:$A$11,0)),"")</f>
        <v/>
      </c>
      <c r="N63" s="33" t="str">
        <f t="shared" si="1"/>
        <v/>
      </c>
      <c r="O63" s="33">
        <f>Parâmetros!$E$13</f>
        <v>0.8</v>
      </c>
      <c r="P63" s="32" t="str">
        <f>IF(OR($M63="",$F63&gt;Parâmetros!$E$14),"Não","Sim")</f>
        <v>Não</v>
      </c>
      <c r="Q63" s="32" t="str">
        <f t="shared" si="2"/>
        <v/>
      </c>
      <c r="R63" s="32" t="str">
        <f t="shared" si="3"/>
        <v/>
      </c>
      <c r="S63" s="30" t="str">
        <f t="shared" si="4"/>
        <v/>
      </c>
      <c r="T63" s="32" t="str">
        <f>IF($Q63&lt;&gt;"Sim","",IF($N63&gt;Parâmetros!$E$15,"Sim","Não"))</f>
        <v/>
      </c>
      <c r="U63" s="17" t="str">
        <f t="shared" si="5"/>
        <v>Folga</v>
      </c>
      <c r="V63" s="17" t="str">
        <f>IF($AC63&lt;&gt;"",IF($L63&gt;0,"ATENÇÃO · apontou em dia de "&amp;LOWER($AC63)&amp;" cadastrado","Exceção cadastrada · "&amp;$AC63)&amp;IF($AD63="",""," · "&amp;$AD63),IF($E63="Férias",IF($L63&gt;0,"ATENÇÃO · apontou estando de férias no cadastro","Férias no cadastro"),IF($Y63="Férias / afastamento","Afastamento · "&amp;($Z63+$AA63-1)&amp;" dias seguidos sem apontamento",IF($Y63="Folga trabalhada","ATENÇÃO · apontou em dia de folga da escala 5x2",IF($Y63="Folga",IF(AND($D63="5x2",OR(WEEKDAY($F63,2)=6,WEEKDAY($F63,2)=7)),"Folga de fim de semana da escala 5x2",IF(AND(OR($D63="6x1",$D63="FF 6x1"),WEEKDAY($F63,2)=6,FALSE()),"Folga de fim de semana · apontou no domingo anterior",IF(AND(OR($D63="6x1",$D63="FF 6x1"),WEEKDAY($F63,2)=7,AND($A63=$A62,$L62&gt;0)),"Folga de fim de semana · apontou no sábado",IF(AND(OR($D63="6x1",$D63="FF 6x1"),OR(WEEKDAY($F63,2)=6,WEEKDAY($F63,2)=7)),"Folga de fim de semana · sem apontamento no sábado nem no domingo","Folga prevista pelo ciclo")))),IF($Y63="Indeterminado (início da série)","Sem histórico anterior — informe o dia do ciclo no Cadastro",IF($Y63="Falta de registro",IF(OR(OR($D63="6x1",$D63="FF 6x1"),$D63="5x2"),"FALTA DE REGISTRO · dia útil da escala "&amp;$E63,"FALTA DE REGISTRO · dia "&amp;$W63&amp;" de "&amp;IFERROR(INDEX(Parâmetros!$B$39:$B$48,MATCH($E63,Parâmetros!$A$39:$A$48,0)),99)&amp;" do ciclo"),IF(OR($D63="6x1",$D63="FF 6x1"),IF(OR(AND(WEEKDAY($F63,2)=6,AND($A63=$A64,$L64&gt;0)),AND(WEEKDAY($F63,2)=7,AND($A63=$A62,$L62&gt;0))),"ATENÇÃO · apontou sábado e domingo no mesmo fim de semana",IF(OR(WEEKDAY($F63,2)=6,WEEKDAY($F63,2)=7),"Jornada de fim de semana do 6x1",IF(OR($H63&gt;=Parâmetros!$E$20,$H63&lt;Parâmetros!$E$19),"ATENÇÃO · 6x1 apontou fora do horário diurno","Jornada fixa do 6x1"))),IF($D63="5x2","Jornada fixa do 5x2",IF($D63="Folguista",IF($J63=$K63,"Evidência confirma sequência","DIVERGE · sequência "&amp;$J63&amp;" × evidência "&amp;$K63),IF($K63=$E63,"Evidência confirma cadastro","DIVERGE · cadastro "&amp;$E63&amp;" × evidência "&amp;$K63)))))))))))</f>
        <v>Folga de fim de semana · sem apontamento no sábado nem no domingo</v>
      </c>
      <c r="W63" s="34" t="str">
        <f>IF(OR(OR($D63="6x1",$D63="FF 6x1"),$D63="5x2"),"",IF($AB63&lt;&gt;$AB62,IF(IFERROR(INDEX(Cadastro!$F$5:$F$243,$AB63),"")="",IF($L63&gt;0,1,0),IF(IFERROR(INDEX(Cadastro!$F$5:$F$243,$AB63),"")&lt;=IFERROR(INDEX(Parâmetros!$B$39:$B$48,MATCH($E63,Parâmetros!$A$39:$A$48,0)),99),IFERROR(INDEX(Cadastro!$F$5:$F$243,$AB63),""),0)),IF($L63&gt;0,IF(N($X62)&gt;0,1,N($W62)+1),IF(AND($L63=0,OR(N($W62)&gt;=IFERROR(INDEX(Parâmetros!$B$39:$B$48,MATCH($E63,Parâmetros!$A$39:$A$48,0)),99),AND(N($X62)&gt;0,N($X62)&lt;IFERROR(INDEX(Parâmetros!$C$39:$C$48,MATCH($E63,Parâmetros!$A$39:$A$48,0)),0)))),0,N($W62)+1))))</f>
        <v/>
      </c>
      <c r="X63" s="34" t="str">
        <f>IF(OR(OR($D63="6x1",$D63="FF 6x1"),$D63="5x2"),"",IF($AB63&lt;&gt;$AB62,IF(IFERROR(INDEX(Cadastro!$F$5:$F$243,$AB63),"")="",0,IF(IFERROR(INDEX(Cadastro!$F$5:$F$243,$AB63),"")&gt;IFERROR(INDEX(Parâmetros!$B$39:$B$48,MATCH($E63,Parâmetros!$A$39:$A$48,0)),99),IFERROR(INDEX(Cadastro!$F$5:$F$243,$AB63),"")-IFERROR(INDEX(Parâmetros!$B$39:$B$48,MATCH($E63,Parâmetros!$A$39:$A$48,0)),99),0)),IF(AND($L63=0,OR(N($W62)&gt;=IFERROR(INDEX(Parâmetros!$B$39:$B$48,MATCH($E63,Parâmetros!$A$39:$A$48,0)),99),AND(N($X62)&gt;0,N($X62)&lt;IFERROR(INDEX(Parâmetros!$C$39:$C$48,MATCH($E63,Parâmetros!$A$39:$A$48,0)),0)))),N($X62)+1,0)))</f>
        <v/>
      </c>
      <c r="Y63" t="str">
        <f>IF($AC63&lt;&gt;"",IF($L63&gt;0,$AC63&amp;" · com apontamento",$AC63),IF($E63="Férias",IF($L63&gt;0,"Férias · com apontamento","Férias (cadastro)"),IF(($Z63+$AA63-1)&gt;Parâmetros!$E$16,"Férias / afastamento",IF(AND($D63="5x2",OR(WEEKDAY($F63,2)=6,WEEKDAY($F63,2)=7)),IF($L63&gt;0,"Folga trabalhada","Folga"),IF($L63&gt;0,"Trabalhado",IF(OR(OR($D63="6x1",$D63="FF 6x1"),$D63="5x2"),IF(AND(OR($D63="6x1",$D63="FF 6x1"),OR(WEEKDAY($F63,2)=6,WEEKDAY($F63,2)=7)),"Folga","Falta de registro"),IF(AND($AB63&lt;&gt;$AB62,IFERROR(INDEX(Cadastro!$F$5:$F$243,$AB63),"")=""),"Indeterminado (início da série)",IF($X63&gt;0,"Folga","Falta de registro"))))))))</f>
        <v>Folga</v>
      </c>
      <c r="Z63" s="34">
        <f>IF(OR($L63&gt;0,$F63&gt;Parâmetros!$E$14),0,IF($A63&lt;&gt;$A62,1,N($Z62)+1))</f>
        <v>3</v>
      </c>
      <c r="AA63" s="34">
        <f>IF(OR($L63&gt;0,$F63&gt;Parâmetros!$E$14),0,IF(OR($A63&lt;&gt;$A64,$F64&gt;Parâmetros!$E$14),1,N($AA64)+1))</f>
        <v>13</v>
      </c>
      <c r="AB63" s="31">
        <f>IFERROR(MATCH($A63&amp;"|"&amp;TEXT(_xlfn.MAXIFS(Cadastro!$E$5:$E$243,Cadastro!$A$5:$A$243,$A63,Cadastro!$E$5:$E$243,"&lt;="&amp;$F63),"yyyymmdd"),Cadastro!$I$5:$I$243,0),"")</f>
        <v>12</v>
      </c>
      <c r="AC63" t="str">
        <f>IFERROR(_xlfn.SINGLE(INDEX(Exceções!$D$5:$D$203,MATCH($A63&amp;"|"&amp;$F63,Exceções!$F$5:$F$203,0))),"")</f>
        <v/>
      </c>
      <c r="AD63" t="str">
        <f>IF($AC63="","",IFERROR(_xlfn.SINGLE(INDEX(Exceções!$E$5:$E$203,MATCH($A63&amp;"|"&amp;$F63,Exceções!$F$5:$F$203,0))),""))</f>
        <v/>
      </c>
    </row>
    <row r="64" spans="1:30" ht="15" hidden="1" customHeight="1" x14ac:dyDescent="0.25">
      <c r="A64" s="31">
        <v>56222</v>
      </c>
      <c r="B64" s="17" t="s">
        <v>11</v>
      </c>
      <c r="C64" s="17" t="str">
        <f>IFERROR(INDEX(Cadastro!$C$5:$C$243,$AB64),"NÃO INFORMADO")</f>
        <v>AUT</v>
      </c>
      <c r="D64" s="17" t="str">
        <f>IFERROR(INDEX(Cadastro!$D$5:$D$243,$AB64),"")</f>
        <v>6x1</v>
      </c>
      <c r="E64" s="17" t="str">
        <f>IFERROR(INDEX(Cadastro!$G$5:$G$243,$AB64),"")</f>
        <v>6x1</v>
      </c>
      <c r="F64" s="29">
        <v>46306</v>
      </c>
      <c r="G64" s="32" t="str">
        <f t="shared" si="0"/>
        <v>dom</v>
      </c>
      <c r="H64" s="31" t="str">
        <f>IF($L64=0,"",_xlfn.MINIFS(Dados!$Q:$Q,Dados!$A:$A,$A64,Dados!$S:$S,$F64))</f>
        <v/>
      </c>
      <c r="I64" s="31" t="str">
        <f>IF($H64="","",_xlfn.MAXIFS(Dados!$R:$R,Dados!$A:$A,$A64,Dados!$S:$S,$F64))</f>
        <v/>
      </c>
      <c r="J64" s="32" t="str">
        <f>IF($D64&lt;&gt;"Folguista","",IFERROR(INDEX(Parâmetros!$D$52:$G$52,1,MIN(4,MAX(1,$W64))),""))</f>
        <v/>
      </c>
      <c r="K64" s="32" t="str">
        <f>IF(OR($AC64&lt;&gt;"",$Y64="Folga",$Y64="Folga trabalhada",$Y64="Férias (cadastro)",$Y64="Férias / afastamento",$Y64="Indeterminado (início da série)"),"",IF(OR($D64="6x1",$D64="FF 6x1"),IF(OR(WEEKDAY($F64,2)=6,WEEKDAY($F64,2)=7),"6x1 sáb/dom","6x1"),IF($D64="5x2","5x2",IF($H64="",IF($D64="Folguista",$J64,$E64),IF(OR($H64&gt;=Parâmetros!$E$18,$H64&lt;Parâmetros!$E$19),"C",IF($H64&lt;Parâmetros!$E$20,"A","B"))))))</f>
        <v/>
      </c>
      <c r="L64" s="30">
        <f>SUMIFS(Dados!$E:$E,Dados!$A:$A,$A64,Dados!$S:$S,$F64)</f>
        <v>0</v>
      </c>
      <c r="M64" s="30" t="str">
        <f>IFERROR(INDEX(Parâmetros!$E$6:$E$11,MATCH($K64,Parâmetros!$A$6:$A$11,0)),"")</f>
        <v/>
      </c>
      <c r="N64" s="33" t="str">
        <f t="shared" si="1"/>
        <v/>
      </c>
      <c r="O64" s="33">
        <f>Parâmetros!$E$13</f>
        <v>0.8</v>
      </c>
      <c r="P64" s="32" t="str">
        <f>IF(OR($M64="",$F64&gt;Parâmetros!$E$14),"Não","Sim")</f>
        <v>Não</v>
      </c>
      <c r="Q64" s="32" t="str">
        <f t="shared" si="2"/>
        <v/>
      </c>
      <c r="R64" s="32" t="str">
        <f t="shared" si="3"/>
        <v/>
      </c>
      <c r="S64" s="30" t="str">
        <f t="shared" si="4"/>
        <v/>
      </c>
      <c r="T64" s="32" t="str">
        <f>IF($Q64&lt;&gt;"Sim","",IF($N64&gt;Parâmetros!$E$15,"Sim","Não"))</f>
        <v/>
      </c>
      <c r="U64" s="17" t="str">
        <f t="shared" si="5"/>
        <v>Folga</v>
      </c>
      <c r="V64" s="17" t="str">
        <f>IF($AC64&lt;&gt;"",IF($L64&gt;0,"ATENÇÃO · apontou em dia de "&amp;LOWER($AC64)&amp;" cadastrado","Exceção cadastrada · "&amp;$AC64)&amp;IF($AD64="",""," · "&amp;$AD64),IF($E64="Férias",IF($L64&gt;0,"ATENÇÃO · apontou estando de férias no cadastro","Férias no cadastro"),IF($Y64="Férias / afastamento","Afastamento · "&amp;($Z64+$AA64-1)&amp;" dias seguidos sem apontamento",IF($Y64="Folga trabalhada","ATENÇÃO · apontou em dia de folga da escala 5x2",IF($Y64="Folga",IF(AND($D64="5x2",OR(WEEKDAY($F64,2)=6,WEEKDAY($F64,2)=7)),"Folga de fim de semana da escala 5x2",IF(AND(OR($D64="6x1",$D64="FF 6x1"),WEEKDAY($F64,2)=6,FALSE()),"Folga de fim de semana · apontou no domingo anterior",IF(AND(OR($D64="6x1",$D64="FF 6x1"),WEEKDAY($F64,2)=7,AND($A64=$A63,$L63&gt;0)),"Folga de fim de semana · apontou no sábado",IF(AND(OR($D64="6x1",$D64="FF 6x1"),OR(WEEKDAY($F64,2)=6,WEEKDAY($F64,2)=7)),"Folga de fim de semana · sem apontamento no sábado nem no domingo","Folga prevista pelo ciclo")))),IF($Y64="Indeterminado (início da série)","Sem histórico anterior — informe o dia do ciclo no Cadastro",IF($Y64="Falta de registro",IF(OR(OR($D64="6x1",$D64="FF 6x1"),$D64="5x2"),"FALTA DE REGISTRO · dia útil da escala "&amp;$E64,"FALTA DE REGISTRO · dia "&amp;$W64&amp;" de "&amp;IFERROR(INDEX(Parâmetros!$B$39:$B$48,MATCH($E64,Parâmetros!$A$39:$A$48,0)),99)&amp;" do ciclo"),IF(OR($D64="6x1",$D64="FF 6x1"),IF(OR(AND(WEEKDAY($F64,2)=6,AND($A64=$A65,$L65&gt;0)),AND(WEEKDAY($F64,2)=7,AND($A64=$A63,$L63&gt;0))),"ATENÇÃO · apontou sábado e domingo no mesmo fim de semana",IF(OR(WEEKDAY($F64,2)=6,WEEKDAY($F64,2)=7),"Jornada de fim de semana do 6x1",IF(OR($H64&gt;=Parâmetros!$E$20,$H64&lt;Parâmetros!$E$19),"ATENÇÃO · 6x1 apontou fora do horário diurno","Jornada fixa do 6x1"))),IF($D64="5x2","Jornada fixa do 5x2",IF($D64="Folguista",IF($J64=$K64,"Evidência confirma sequência","DIVERGE · sequência "&amp;$J64&amp;" × evidência "&amp;$K64),IF($K64=$E64,"Evidência confirma cadastro","DIVERGE · cadastro "&amp;$E64&amp;" × evidência "&amp;$K64)))))))))))</f>
        <v>Folga de fim de semana · sem apontamento no sábado nem no domingo</v>
      </c>
      <c r="W64" s="34" t="str">
        <f>IF(OR(OR($D64="6x1",$D64="FF 6x1"),$D64="5x2"),"",IF($AB64&lt;&gt;$AB63,IF(IFERROR(INDEX(Cadastro!$F$5:$F$243,$AB64),"")="",IF($L64&gt;0,1,0),IF(IFERROR(INDEX(Cadastro!$F$5:$F$243,$AB64),"")&lt;=IFERROR(INDEX(Parâmetros!$B$39:$B$48,MATCH($E64,Parâmetros!$A$39:$A$48,0)),99),IFERROR(INDEX(Cadastro!$F$5:$F$243,$AB64),""),0)),IF($L64&gt;0,IF(N($X63)&gt;0,1,N($W63)+1),IF(AND($L64=0,OR(N($W63)&gt;=IFERROR(INDEX(Parâmetros!$B$39:$B$48,MATCH($E64,Parâmetros!$A$39:$A$48,0)),99),AND(N($X63)&gt;0,N($X63)&lt;IFERROR(INDEX(Parâmetros!$C$39:$C$48,MATCH($E64,Parâmetros!$A$39:$A$48,0)),0)))),0,N($W63)+1))))</f>
        <v/>
      </c>
      <c r="X64" s="34" t="str">
        <f>IF(OR(OR($D64="6x1",$D64="FF 6x1"),$D64="5x2"),"",IF($AB64&lt;&gt;$AB63,IF(IFERROR(INDEX(Cadastro!$F$5:$F$243,$AB64),"")="",0,IF(IFERROR(INDEX(Cadastro!$F$5:$F$243,$AB64),"")&gt;IFERROR(INDEX(Parâmetros!$B$39:$B$48,MATCH($E64,Parâmetros!$A$39:$A$48,0)),99),IFERROR(INDEX(Cadastro!$F$5:$F$243,$AB64),"")-IFERROR(INDEX(Parâmetros!$B$39:$B$48,MATCH($E64,Parâmetros!$A$39:$A$48,0)),99),0)),IF(AND($L64=0,OR(N($W63)&gt;=IFERROR(INDEX(Parâmetros!$B$39:$B$48,MATCH($E64,Parâmetros!$A$39:$A$48,0)),99),AND(N($X63)&gt;0,N($X63)&lt;IFERROR(INDEX(Parâmetros!$C$39:$C$48,MATCH($E64,Parâmetros!$A$39:$A$48,0)),0)))),N($X63)+1,0)))</f>
        <v/>
      </c>
      <c r="Y64" t="str">
        <f>IF($AC64&lt;&gt;"",IF($L64&gt;0,$AC64&amp;" · com apontamento",$AC64),IF($E64="Férias",IF($L64&gt;0,"Férias · com apontamento","Férias (cadastro)"),IF(($Z64+$AA64-1)&gt;Parâmetros!$E$16,"Férias / afastamento",IF(AND($D64="5x2",OR(WEEKDAY($F64,2)=6,WEEKDAY($F64,2)=7)),IF($L64&gt;0,"Folga trabalhada","Folga"),IF($L64&gt;0,"Trabalhado",IF(OR(OR($D64="6x1",$D64="FF 6x1"),$D64="5x2"),IF(AND(OR($D64="6x1",$D64="FF 6x1"),OR(WEEKDAY($F64,2)=6,WEEKDAY($F64,2)=7)),"Folga","Falta de registro"),IF(AND($AB64&lt;&gt;$AB63,IFERROR(INDEX(Cadastro!$F$5:$F$243,$AB64),"")=""),"Indeterminado (início da série)",IF($X64&gt;0,"Folga","Falta de registro"))))))))</f>
        <v>Folga</v>
      </c>
      <c r="Z64" s="34">
        <f>IF(OR($L64&gt;0,$F64&gt;Parâmetros!$E$14),0,IF($A64&lt;&gt;$A63,1,N($Z63)+1))</f>
        <v>4</v>
      </c>
      <c r="AA64" s="34">
        <f>IF(OR($L64&gt;0,$F64&gt;Parâmetros!$E$14),0,IF(OR($A64&lt;&gt;$A65,$F65&gt;Parâmetros!$E$14),1,N($AA65)+1))</f>
        <v>12</v>
      </c>
      <c r="AB64" s="31">
        <f>IFERROR(MATCH($A64&amp;"|"&amp;TEXT(_xlfn.MAXIFS(Cadastro!$E$5:$E$243,Cadastro!$A$5:$A$243,$A64,Cadastro!$E$5:$E$243,"&lt;="&amp;$F64),"yyyymmdd"),Cadastro!$I$5:$I$243,0),"")</f>
        <v>12</v>
      </c>
      <c r="AC64" t="str">
        <f>IFERROR(_xlfn.SINGLE(INDEX(Exceções!$D$5:$D$203,MATCH($A64&amp;"|"&amp;$F64,Exceções!$F$5:$F$203,0))),"")</f>
        <v/>
      </c>
      <c r="AD64" t="str">
        <f>IF($AC64="","",IFERROR(_xlfn.SINGLE(INDEX(Exceções!$E$5:$E$203,MATCH($A64&amp;"|"&amp;$F64,Exceções!$F$5:$F$203,0))),""))</f>
        <v/>
      </c>
    </row>
    <row r="65" spans="1:30" ht="15" hidden="1" customHeight="1" x14ac:dyDescent="0.25">
      <c r="A65" s="31">
        <v>56222</v>
      </c>
      <c r="B65" s="17" t="s">
        <v>11</v>
      </c>
      <c r="C65" s="17" t="str">
        <f>IFERROR(INDEX(Cadastro!$C$5:$C$243,$AB65),"NÃO INFORMADO")</f>
        <v>AUT</v>
      </c>
      <c r="D65" s="17" t="str">
        <f>IFERROR(INDEX(Cadastro!$D$5:$D$243,$AB65),"")</f>
        <v>Férias</v>
      </c>
      <c r="E65" s="17" t="str">
        <f>IFERROR(INDEX(Cadastro!$G$5:$G$243,$AB65),"")</f>
        <v>Férias</v>
      </c>
      <c r="F65" s="29">
        <v>46307</v>
      </c>
      <c r="G65" s="32" t="str">
        <f t="shared" si="0"/>
        <v>seg</v>
      </c>
      <c r="H65" s="31" t="str">
        <f>IF($L65=0,"",_xlfn.MINIFS(Dados!$Q:$Q,Dados!$A:$A,$A65,Dados!$S:$S,$F65))</f>
        <v/>
      </c>
      <c r="I65" s="31" t="str">
        <f>IF($H65="","",_xlfn.MAXIFS(Dados!$R:$R,Dados!$A:$A,$A65,Dados!$S:$S,$F65))</f>
        <v/>
      </c>
      <c r="J65" s="32" t="str">
        <f>IF($D65&lt;&gt;"Folguista","",IFERROR(INDEX(Parâmetros!$D$52:$G$52,1,MIN(4,MAX(1,$W65))),""))</f>
        <v/>
      </c>
      <c r="K65" s="32" t="str">
        <f>IF(OR($AC65&lt;&gt;"",$Y65="Folga",$Y65="Folga trabalhada",$Y65="Férias (cadastro)",$Y65="Férias / afastamento",$Y65="Indeterminado (início da série)"),"",IF(OR($D65="6x1",$D65="FF 6x1"),IF(OR(WEEKDAY($F65,2)=6,WEEKDAY($F65,2)=7),"6x1 sáb/dom","6x1"),IF($D65="5x2","5x2",IF($H65="",IF($D65="Folguista",$J65,$E65),IF(OR($H65&gt;=Parâmetros!$E$18,$H65&lt;Parâmetros!$E$19),"C",IF($H65&lt;Parâmetros!$E$20,"A","B"))))))</f>
        <v/>
      </c>
      <c r="L65" s="30">
        <f>SUMIFS(Dados!$E:$E,Dados!$A:$A,$A65,Dados!$S:$S,$F65)</f>
        <v>0</v>
      </c>
      <c r="M65" s="30" t="str">
        <f>IFERROR(INDEX(Parâmetros!$E$6:$E$11,MATCH($K65,Parâmetros!$A$6:$A$11,0)),"")</f>
        <v/>
      </c>
      <c r="N65" s="33" t="str">
        <f t="shared" si="1"/>
        <v/>
      </c>
      <c r="O65" s="33">
        <f>Parâmetros!$E$13</f>
        <v>0.8</v>
      </c>
      <c r="P65" s="32" t="str">
        <f>IF(OR($M65="",$F65&gt;Parâmetros!$E$14),"Não","Sim")</f>
        <v>Não</v>
      </c>
      <c r="Q65" s="32" t="str">
        <f t="shared" si="2"/>
        <v/>
      </c>
      <c r="R65" s="32" t="str">
        <f t="shared" si="3"/>
        <v/>
      </c>
      <c r="S65" s="30" t="str">
        <f t="shared" si="4"/>
        <v/>
      </c>
      <c r="T65" s="32" t="str">
        <f>IF($Q65&lt;&gt;"Sim","",IF($N65&gt;Parâmetros!$E$15,"Sim","Não"))</f>
        <v/>
      </c>
      <c r="U65" s="17" t="str">
        <f t="shared" si="5"/>
        <v>Férias / afastamento</v>
      </c>
      <c r="V65" s="17" t="str">
        <f>IF($AC65&lt;&gt;"",IF($L65&gt;0,"ATENÇÃO · apontou em dia de "&amp;LOWER($AC65)&amp;" cadastrado","Exceção cadastrada · "&amp;$AC65)&amp;IF($AD65="",""," · "&amp;$AD65),IF($E65="Férias",IF($L65&gt;0,"ATENÇÃO · apontou estando de férias no cadastro","Férias no cadastro"),IF($Y65="Férias / afastamento","Afastamento · "&amp;($Z65+$AA65-1)&amp;" dias seguidos sem apontamento",IF($Y65="Folga trabalhada","ATENÇÃO · apontou em dia de folga da escala 5x2",IF($Y65="Folga",IF(AND($D65="5x2",OR(WEEKDAY($F65,2)=6,WEEKDAY($F65,2)=7)),"Folga de fim de semana da escala 5x2",IF(AND(OR($D65="6x1",$D65="FF 6x1"),WEEKDAY($F65,2)=6,FALSE()),"Folga de fim de semana · apontou no domingo anterior",IF(AND(OR($D65="6x1",$D65="FF 6x1"),WEEKDAY($F65,2)=7,AND($A65=$A64,$L64&gt;0)),"Folga de fim de semana · apontou no sábado",IF(AND(OR($D65="6x1",$D65="FF 6x1"),OR(WEEKDAY($F65,2)=6,WEEKDAY($F65,2)=7)),"Folga de fim de semana · sem apontamento no sábado nem no domingo","Folga prevista pelo ciclo")))),IF($Y65="Indeterminado (início da série)","Sem histórico anterior — informe o dia do ciclo no Cadastro",IF($Y65="Falta de registro",IF(OR(OR($D65="6x1",$D65="FF 6x1"),$D65="5x2"),"FALTA DE REGISTRO · dia útil da escala "&amp;$E65,"FALTA DE REGISTRO · dia "&amp;$W65&amp;" de "&amp;IFERROR(INDEX(Parâmetros!$B$39:$B$48,MATCH($E65,Parâmetros!$A$39:$A$48,0)),99)&amp;" do ciclo"),IF(OR($D65="6x1",$D65="FF 6x1"),IF(OR(AND(WEEKDAY($F65,2)=6,AND($A65=$A66,$L66&gt;0)),AND(WEEKDAY($F65,2)=7,AND($A65=$A64,$L64&gt;0))),"ATENÇÃO · apontou sábado e domingo no mesmo fim de semana",IF(OR(WEEKDAY($F65,2)=6,WEEKDAY($F65,2)=7),"Jornada de fim de semana do 6x1",IF(OR($H65&gt;=Parâmetros!$E$20,$H65&lt;Parâmetros!$E$19),"ATENÇÃO · 6x1 apontou fora do horário diurno","Jornada fixa do 6x1"))),IF($D65="5x2","Jornada fixa do 5x2",IF($D65="Folguista",IF($J65=$K65,"Evidência confirma sequência","DIVERGE · sequência "&amp;$J65&amp;" × evidência "&amp;$K65),IF($K65=$E65,"Evidência confirma cadastro","DIVERGE · cadastro "&amp;$E65&amp;" × evidência "&amp;$K65)))))))))))</f>
        <v>Férias no cadastro</v>
      </c>
      <c r="W65" s="34">
        <f>IF(OR(OR($D65="6x1",$D65="FF 6x1"),$D65="5x2"),"",IF($AB65&lt;&gt;$AB64,IF(IFERROR(INDEX(Cadastro!$F$5:$F$243,$AB65),"")="",IF($L65&gt;0,1,0),IF(IFERROR(INDEX(Cadastro!$F$5:$F$243,$AB65),"")&lt;=IFERROR(INDEX(Parâmetros!$B$39:$B$48,MATCH($E65,Parâmetros!$A$39:$A$48,0)),99),IFERROR(INDEX(Cadastro!$F$5:$F$243,$AB65),""),0)),IF($L65&gt;0,IF(N($X64)&gt;0,1,N($W64)+1),IF(AND($L65=0,OR(N($W64)&gt;=IFERROR(INDEX(Parâmetros!$B$39:$B$48,MATCH($E65,Parâmetros!$A$39:$A$48,0)),99),AND(N($X64)&gt;0,N($X64)&lt;IFERROR(INDEX(Parâmetros!$C$39:$C$48,MATCH($E65,Parâmetros!$A$39:$A$48,0)),0)))),0,N($W64)+1))))</f>
        <v>0</v>
      </c>
      <c r="X65" s="34">
        <f>IF(OR(OR($D65="6x1",$D65="FF 6x1"),$D65="5x2"),"",IF($AB65&lt;&gt;$AB64,IF(IFERROR(INDEX(Cadastro!$F$5:$F$243,$AB65),"")="",0,IF(IFERROR(INDEX(Cadastro!$F$5:$F$243,$AB65),"")&gt;IFERROR(INDEX(Parâmetros!$B$39:$B$48,MATCH($E65,Parâmetros!$A$39:$A$48,0)),99),IFERROR(INDEX(Cadastro!$F$5:$F$243,$AB65),"")-IFERROR(INDEX(Parâmetros!$B$39:$B$48,MATCH($E65,Parâmetros!$A$39:$A$48,0)),99),0)),IF(AND($L65=0,OR(N($W64)&gt;=IFERROR(INDEX(Parâmetros!$B$39:$B$48,MATCH($E65,Parâmetros!$A$39:$A$48,0)),99),AND(N($X64)&gt;0,N($X64)&lt;IFERROR(INDEX(Parâmetros!$C$39:$C$48,MATCH($E65,Parâmetros!$A$39:$A$48,0)),0)))),N($X64)+1,0)))</f>
        <v>0</v>
      </c>
      <c r="Y65" t="str">
        <f>IF($AC65&lt;&gt;"",IF($L65&gt;0,$AC65&amp;" · com apontamento",$AC65),IF($E65="Férias",IF($L65&gt;0,"Férias · com apontamento","Férias (cadastro)"),IF(($Z65+$AA65-1)&gt;Parâmetros!$E$16,"Férias / afastamento",IF(AND($D65="5x2",OR(WEEKDAY($F65,2)=6,WEEKDAY($F65,2)=7)),IF($L65&gt;0,"Folga trabalhada","Folga"),IF($L65&gt;0,"Trabalhado",IF(OR(OR($D65="6x1",$D65="FF 6x1"),$D65="5x2"),IF(AND(OR($D65="6x1",$D65="FF 6x1"),OR(WEEKDAY($F65,2)=6,WEEKDAY($F65,2)=7)),"Folga","Falta de registro"),IF(AND($AB65&lt;&gt;$AB64,IFERROR(INDEX(Cadastro!$F$5:$F$243,$AB65),"")=""),"Indeterminado (início da série)",IF($X65&gt;0,"Folga","Falta de registro"))))))))</f>
        <v>Férias (cadastro)</v>
      </c>
      <c r="Z65" s="34">
        <f>IF(OR($L65&gt;0,$F65&gt;Parâmetros!$E$14),0,IF($A65&lt;&gt;$A64,1,N($Z64)+1))</f>
        <v>5</v>
      </c>
      <c r="AA65" s="34">
        <f>IF(OR($L65&gt;0,$F65&gt;Parâmetros!$E$14),0,IF(OR($A65&lt;&gt;$A66,$F66&gt;Parâmetros!$E$14),1,N($AA66)+1))</f>
        <v>11</v>
      </c>
      <c r="AB65" s="31">
        <f>IFERROR(MATCH($A65&amp;"|"&amp;TEXT(_xlfn.MAXIFS(Cadastro!$E$5:$E$243,Cadastro!$A$5:$A$243,$A65,Cadastro!$E$5:$E$243,"&lt;="&amp;$F65),"yyyymmdd"),Cadastro!$I$5:$I$243,0),"")</f>
        <v>13</v>
      </c>
      <c r="AC65" t="str">
        <f>IFERROR(_xlfn.SINGLE(INDEX(Exceções!$D$5:$D$203,MATCH($A65&amp;"|"&amp;$F65,Exceções!$F$5:$F$203,0))),"")</f>
        <v/>
      </c>
      <c r="AD65" t="str">
        <f>IF($AC65="","",IFERROR(_xlfn.SINGLE(INDEX(Exceções!$E$5:$E$203,MATCH($A65&amp;"|"&amp;$F65,Exceções!$F$5:$F$203,0))),""))</f>
        <v/>
      </c>
    </row>
    <row r="66" spans="1:30" ht="15" hidden="1" customHeight="1" x14ac:dyDescent="0.25">
      <c r="A66" s="31">
        <v>56222</v>
      </c>
      <c r="B66" s="17" t="s">
        <v>11</v>
      </c>
      <c r="C66" s="17" t="str">
        <f>IFERROR(INDEX(Cadastro!$C$5:$C$243,$AB66),"NÃO INFORMADO")</f>
        <v>AUT</v>
      </c>
      <c r="D66" s="17" t="str">
        <f>IFERROR(INDEX(Cadastro!$D$5:$D$243,$AB66),"")</f>
        <v>Férias</v>
      </c>
      <c r="E66" s="17" t="str">
        <f>IFERROR(INDEX(Cadastro!$G$5:$G$243,$AB66),"")</f>
        <v>Férias</v>
      </c>
      <c r="F66" s="29">
        <v>46308</v>
      </c>
      <c r="G66" s="32" t="str">
        <f t="shared" ref="G66:G129" si="6">CHOOSE(WEEKDAY($F66,1),"dom","seg","ter","qua","qui","sex","sáb")</f>
        <v>ter</v>
      </c>
      <c r="H66" s="31" t="str">
        <f>IF($L66=0,"",_xlfn.MINIFS(Dados!$Q:$Q,Dados!$A:$A,$A66,Dados!$S:$S,$F66))</f>
        <v/>
      </c>
      <c r="I66" s="31" t="str">
        <f>IF($H66="","",_xlfn.MAXIFS(Dados!$R:$R,Dados!$A:$A,$A66,Dados!$S:$S,$F66))</f>
        <v/>
      </c>
      <c r="J66" s="32" t="str">
        <f>IF($D66&lt;&gt;"Folguista","",IFERROR(INDEX(Parâmetros!$D$52:$G$52,1,MIN(4,MAX(1,$W66))),""))</f>
        <v/>
      </c>
      <c r="K66" s="32" t="str">
        <f>IF(OR($AC66&lt;&gt;"",$Y66="Folga",$Y66="Folga trabalhada",$Y66="Férias (cadastro)",$Y66="Férias / afastamento",$Y66="Indeterminado (início da série)"),"",IF(OR($D66="6x1",$D66="FF 6x1"),IF(OR(WEEKDAY($F66,2)=6,WEEKDAY($F66,2)=7),"6x1 sáb/dom","6x1"),IF($D66="5x2","5x2",IF($H66="",IF($D66="Folguista",$J66,$E66),IF(OR($H66&gt;=Parâmetros!$E$18,$H66&lt;Parâmetros!$E$19),"C",IF($H66&lt;Parâmetros!$E$20,"A","B"))))))</f>
        <v/>
      </c>
      <c r="L66" s="30">
        <f>SUMIFS(Dados!$E:$E,Dados!$A:$A,$A66,Dados!$S:$S,$F66)</f>
        <v>0</v>
      </c>
      <c r="M66" s="30" t="str">
        <f>IFERROR(INDEX(Parâmetros!$E$6:$E$11,MATCH($K66,Parâmetros!$A$6:$A$11,0)),"")</f>
        <v/>
      </c>
      <c r="N66" s="33" t="str">
        <f t="shared" ref="N66:N129" si="7">IFERROR($L66/$M66,"")</f>
        <v/>
      </c>
      <c r="O66" s="33">
        <f>Parâmetros!$E$13</f>
        <v>0.8</v>
      </c>
      <c r="P66" s="32" t="str">
        <f>IF(OR($M66="",$F66&gt;Parâmetros!$E$14),"Não","Sim")</f>
        <v>Não</v>
      </c>
      <c r="Q66" s="32" t="str">
        <f t="shared" ref="Q66:Q129" si="8">IF($P66="Não","",IF($L66&gt;0,"Sim","Não"))</f>
        <v/>
      </c>
      <c r="R66" s="32" t="str">
        <f t="shared" ref="R66:R129" si="9">IF($Q66&lt;&gt;"Sim","",IF($N66&gt;=$O66,"Sim","Não"))</f>
        <v/>
      </c>
      <c r="S66" s="30" t="str">
        <f t="shared" ref="S66:S129" si="10">IF($Q66&lt;&gt;"Sim","",MAX(0,$M66*$O66-$L66))</f>
        <v/>
      </c>
      <c r="T66" s="32" t="str">
        <f>IF($Q66&lt;&gt;"Sim","",IF($N66&gt;Parâmetros!$E$15,"Sim","Não"))</f>
        <v/>
      </c>
      <c r="U66" s="17" t="str">
        <f t="shared" ref="U66:U129" si="11">IF($AC66&lt;&gt;"",$AC66,IF($P66="Não",IF($Y66="Folga","Folga",IF(LEFT($Y66,6)="Férias","Férias / afastamento",IF($Y66="Indeterminado (início da série)","Início da série","Fora da apuração"))),IF($Q66="Não","Falta de registro",IF($R66="Sim","Na meta","Abaixo da meta"))))</f>
        <v>Férias / afastamento</v>
      </c>
      <c r="V66" s="17" t="str">
        <f>IF($AC66&lt;&gt;"",IF($L66&gt;0,"ATENÇÃO · apontou em dia de "&amp;LOWER($AC66)&amp;" cadastrado","Exceção cadastrada · "&amp;$AC66)&amp;IF($AD66="",""," · "&amp;$AD66),IF($E66="Férias",IF($L66&gt;0,"ATENÇÃO · apontou estando de férias no cadastro","Férias no cadastro"),IF($Y66="Férias / afastamento","Afastamento · "&amp;($Z66+$AA66-1)&amp;" dias seguidos sem apontamento",IF($Y66="Folga trabalhada","ATENÇÃO · apontou em dia de folga da escala 5x2",IF($Y66="Folga",IF(AND($D66="5x2",OR(WEEKDAY($F66,2)=6,WEEKDAY($F66,2)=7)),"Folga de fim de semana da escala 5x2",IF(AND(OR($D66="6x1",$D66="FF 6x1"),WEEKDAY($F66,2)=6,FALSE()),"Folga de fim de semana · apontou no domingo anterior",IF(AND(OR($D66="6x1",$D66="FF 6x1"),WEEKDAY($F66,2)=7,AND($A66=$A65,$L65&gt;0)),"Folga de fim de semana · apontou no sábado",IF(AND(OR($D66="6x1",$D66="FF 6x1"),OR(WEEKDAY($F66,2)=6,WEEKDAY($F66,2)=7)),"Folga de fim de semana · sem apontamento no sábado nem no domingo","Folga prevista pelo ciclo")))),IF($Y66="Indeterminado (início da série)","Sem histórico anterior — informe o dia do ciclo no Cadastro",IF($Y66="Falta de registro",IF(OR(OR($D66="6x1",$D66="FF 6x1"),$D66="5x2"),"FALTA DE REGISTRO · dia útil da escala "&amp;$E66,"FALTA DE REGISTRO · dia "&amp;$W66&amp;" de "&amp;IFERROR(INDEX(Parâmetros!$B$39:$B$48,MATCH($E66,Parâmetros!$A$39:$A$48,0)),99)&amp;" do ciclo"),IF(OR($D66="6x1",$D66="FF 6x1"),IF(OR(AND(WEEKDAY($F66,2)=6,AND($A66=$A67,$L67&gt;0)),AND(WEEKDAY($F66,2)=7,AND($A66=$A65,$L65&gt;0))),"ATENÇÃO · apontou sábado e domingo no mesmo fim de semana",IF(OR(WEEKDAY($F66,2)=6,WEEKDAY($F66,2)=7),"Jornada de fim de semana do 6x1",IF(OR($H66&gt;=Parâmetros!$E$20,$H66&lt;Parâmetros!$E$19),"ATENÇÃO · 6x1 apontou fora do horário diurno","Jornada fixa do 6x1"))),IF($D66="5x2","Jornada fixa do 5x2",IF($D66="Folguista",IF($J66=$K66,"Evidência confirma sequência","DIVERGE · sequência "&amp;$J66&amp;" × evidência "&amp;$K66),IF($K66=$E66,"Evidência confirma cadastro","DIVERGE · cadastro "&amp;$E66&amp;" × evidência "&amp;$K66)))))))))))</f>
        <v>Férias no cadastro</v>
      </c>
      <c r="W66" s="34">
        <f>IF(OR(OR($D66="6x1",$D66="FF 6x1"),$D66="5x2"),"",IF($AB66&lt;&gt;$AB65,IF(IFERROR(INDEX(Cadastro!$F$5:$F$243,$AB66),"")="",IF($L66&gt;0,1,0),IF(IFERROR(INDEX(Cadastro!$F$5:$F$243,$AB66),"")&lt;=IFERROR(INDEX(Parâmetros!$B$39:$B$48,MATCH($E66,Parâmetros!$A$39:$A$48,0)),99),IFERROR(INDEX(Cadastro!$F$5:$F$243,$AB66),""),0)),IF($L66&gt;0,IF(N($X65)&gt;0,1,N($W65)+1),IF(AND($L66=0,OR(N($W65)&gt;=IFERROR(INDEX(Parâmetros!$B$39:$B$48,MATCH($E66,Parâmetros!$A$39:$A$48,0)),99),AND(N($X65)&gt;0,N($X65)&lt;IFERROR(INDEX(Parâmetros!$C$39:$C$48,MATCH($E66,Parâmetros!$A$39:$A$48,0)),0)))),0,N($W65)+1))))</f>
        <v>1</v>
      </c>
      <c r="X66" s="34">
        <f>IF(OR(OR($D66="6x1",$D66="FF 6x1"),$D66="5x2"),"",IF($AB66&lt;&gt;$AB65,IF(IFERROR(INDEX(Cadastro!$F$5:$F$243,$AB66),"")="",0,IF(IFERROR(INDEX(Cadastro!$F$5:$F$243,$AB66),"")&gt;IFERROR(INDEX(Parâmetros!$B$39:$B$48,MATCH($E66,Parâmetros!$A$39:$A$48,0)),99),IFERROR(INDEX(Cadastro!$F$5:$F$243,$AB66),"")-IFERROR(INDEX(Parâmetros!$B$39:$B$48,MATCH($E66,Parâmetros!$A$39:$A$48,0)),99),0)),IF(AND($L66=0,OR(N($W65)&gt;=IFERROR(INDEX(Parâmetros!$B$39:$B$48,MATCH($E66,Parâmetros!$A$39:$A$48,0)),99),AND(N($X65)&gt;0,N($X65)&lt;IFERROR(INDEX(Parâmetros!$C$39:$C$48,MATCH($E66,Parâmetros!$A$39:$A$48,0)),0)))),N($X65)+1,0)))</f>
        <v>0</v>
      </c>
      <c r="Y66" t="str">
        <f>IF($AC66&lt;&gt;"",IF($L66&gt;0,$AC66&amp;" · com apontamento",$AC66),IF($E66="Férias",IF($L66&gt;0,"Férias · com apontamento","Férias (cadastro)"),IF(($Z66+$AA66-1)&gt;Parâmetros!$E$16,"Férias / afastamento",IF(AND($D66="5x2",OR(WEEKDAY($F66,2)=6,WEEKDAY($F66,2)=7)),IF($L66&gt;0,"Folga trabalhada","Folga"),IF($L66&gt;0,"Trabalhado",IF(OR(OR($D66="6x1",$D66="FF 6x1"),$D66="5x2"),IF(AND(OR($D66="6x1",$D66="FF 6x1"),OR(WEEKDAY($F66,2)=6,WEEKDAY($F66,2)=7)),"Folga","Falta de registro"),IF(AND($AB66&lt;&gt;$AB65,IFERROR(INDEX(Cadastro!$F$5:$F$243,$AB66),"")=""),"Indeterminado (início da série)",IF($X66&gt;0,"Folga","Falta de registro"))))))))</f>
        <v>Férias (cadastro)</v>
      </c>
      <c r="Z66" s="34">
        <f>IF(OR($L66&gt;0,$F66&gt;Parâmetros!$E$14),0,IF($A66&lt;&gt;$A65,1,N($Z65)+1))</f>
        <v>6</v>
      </c>
      <c r="AA66" s="34">
        <f>IF(OR($L66&gt;0,$F66&gt;Parâmetros!$E$14),0,IF(OR($A66&lt;&gt;$A67,$F67&gt;Parâmetros!$E$14),1,N($AA67)+1))</f>
        <v>10</v>
      </c>
      <c r="AB66" s="31">
        <f>IFERROR(MATCH($A66&amp;"|"&amp;TEXT(_xlfn.MAXIFS(Cadastro!$E$5:$E$243,Cadastro!$A$5:$A$243,$A66,Cadastro!$E$5:$E$243,"&lt;="&amp;$F66),"yyyymmdd"),Cadastro!$I$5:$I$243,0),"")</f>
        <v>13</v>
      </c>
      <c r="AC66" t="str">
        <f>IFERROR(_xlfn.SINGLE(INDEX(Exceções!$D$5:$D$203,MATCH($A66&amp;"|"&amp;$F66,Exceções!$F$5:$F$203,0))),"")</f>
        <v/>
      </c>
      <c r="AD66" t="str">
        <f>IF($AC66="","",IFERROR(_xlfn.SINGLE(INDEX(Exceções!$E$5:$E$203,MATCH($A66&amp;"|"&amp;$F66,Exceções!$F$5:$F$203,0))),""))</f>
        <v/>
      </c>
    </row>
    <row r="67" spans="1:30" ht="15" hidden="1" customHeight="1" x14ac:dyDescent="0.25">
      <c r="A67" s="31">
        <v>56222</v>
      </c>
      <c r="B67" s="17" t="s">
        <v>11</v>
      </c>
      <c r="C67" s="17" t="str">
        <f>IFERROR(INDEX(Cadastro!$C$5:$C$243,$AB67),"NÃO INFORMADO")</f>
        <v>AUT</v>
      </c>
      <c r="D67" s="17" t="str">
        <f>IFERROR(INDEX(Cadastro!$D$5:$D$243,$AB67),"")</f>
        <v>Férias</v>
      </c>
      <c r="E67" s="17" t="str">
        <f>IFERROR(INDEX(Cadastro!$G$5:$G$243,$AB67),"")</f>
        <v>Férias</v>
      </c>
      <c r="F67" s="29">
        <v>46309</v>
      </c>
      <c r="G67" s="32" t="str">
        <f t="shared" si="6"/>
        <v>qua</v>
      </c>
      <c r="H67" s="31" t="str">
        <f>IF($L67=0,"",_xlfn.MINIFS(Dados!$Q:$Q,Dados!$A:$A,$A67,Dados!$S:$S,$F67))</f>
        <v/>
      </c>
      <c r="I67" s="31" t="str">
        <f>IF($H67="","",_xlfn.MAXIFS(Dados!$R:$R,Dados!$A:$A,$A67,Dados!$S:$S,$F67))</f>
        <v/>
      </c>
      <c r="J67" s="32" t="str">
        <f>IF($D67&lt;&gt;"Folguista","",IFERROR(INDEX(Parâmetros!$D$52:$G$52,1,MIN(4,MAX(1,$W67))),""))</f>
        <v/>
      </c>
      <c r="K67" s="32" t="str">
        <f>IF(OR($AC67&lt;&gt;"",$Y67="Folga",$Y67="Folga trabalhada",$Y67="Férias (cadastro)",$Y67="Férias / afastamento",$Y67="Indeterminado (início da série)"),"",IF(OR($D67="6x1",$D67="FF 6x1"),IF(OR(WEEKDAY($F67,2)=6,WEEKDAY($F67,2)=7),"6x1 sáb/dom","6x1"),IF($D67="5x2","5x2",IF($H67="",IF($D67="Folguista",$J67,$E67),IF(OR($H67&gt;=Parâmetros!$E$18,$H67&lt;Parâmetros!$E$19),"C",IF($H67&lt;Parâmetros!$E$20,"A","B"))))))</f>
        <v/>
      </c>
      <c r="L67" s="30">
        <f>SUMIFS(Dados!$E:$E,Dados!$A:$A,$A67,Dados!$S:$S,$F67)</f>
        <v>0</v>
      </c>
      <c r="M67" s="30" t="str">
        <f>IFERROR(INDEX(Parâmetros!$E$6:$E$11,MATCH($K67,Parâmetros!$A$6:$A$11,0)),"")</f>
        <v/>
      </c>
      <c r="N67" s="33" t="str">
        <f t="shared" si="7"/>
        <v/>
      </c>
      <c r="O67" s="33">
        <f>Parâmetros!$E$13</f>
        <v>0.8</v>
      </c>
      <c r="P67" s="32" t="str">
        <f>IF(OR($M67="",$F67&gt;Parâmetros!$E$14),"Não","Sim")</f>
        <v>Não</v>
      </c>
      <c r="Q67" s="32" t="str">
        <f t="shared" si="8"/>
        <v/>
      </c>
      <c r="R67" s="32" t="str">
        <f t="shared" si="9"/>
        <v/>
      </c>
      <c r="S67" s="30" t="str">
        <f t="shared" si="10"/>
        <v/>
      </c>
      <c r="T67" s="32" t="str">
        <f>IF($Q67&lt;&gt;"Sim","",IF($N67&gt;Parâmetros!$E$15,"Sim","Não"))</f>
        <v/>
      </c>
      <c r="U67" s="17" t="str">
        <f t="shared" si="11"/>
        <v>Férias / afastamento</v>
      </c>
      <c r="V67" s="17" t="str">
        <f>IF($AC67&lt;&gt;"",IF($L67&gt;0,"ATENÇÃO · apontou em dia de "&amp;LOWER($AC67)&amp;" cadastrado","Exceção cadastrada · "&amp;$AC67)&amp;IF($AD67="",""," · "&amp;$AD67),IF($E67="Férias",IF($L67&gt;0,"ATENÇÃO · apontou estando de férias no cadastro","Férias no cadastro"),IF($Y67="Férias / afastamento","Afastamento · "&amp;($Z67+$AA67-1)&amp;" dias seguidos sem apontamento",IF($Y67="Folga trabalhada","ATENÇÃO · apontou em dia de folga da escala 5x2",IF($Y67="Folga",IF(AND($D67="5x2",OR(WEEKDAY($F67,2)=6,WEEKDAY($F67,2)=7)),"Folga de fim de semana da escala 5x2",IF(AND(OR($D67="6x1",$D67="FF 6x1"),WEEKDAY($F67,2)=6,FALSE()),"Folga de fim de semana · apontou no domingo anterior",IF(AND(OR($D67="6x1",$D67="FF 6x1"),WEEKDAY($F67,2)=7,AND($A67=$A66,$L66&gt;0)),"Folga de fim de semana · apontou no sábado",IF(AND(OR($D67="6x1",$D67="FF 6x1"),OR(WEEKDAY($F67,2)=6,WEEKDAY($F67,2)=7)),"Folga de fim de semana · sem apontamento no sábado nem no domingo","Folga prevista pelo ciclo")))),IF($Y67="Indeterminado (início da série)","Sem histórico anterior — informe o dia do ciclo no Cadastro",IF($Y67="Falta de registro",IF(OR(OR($D67="6x1",$D67="FF 6x1"),$D67="5x2"),"FALTA DE REGISTRO · dia útil da escala "&amp;$E67,"FALTA DE REGISTRO · dia "&amp;$W67&amp;" de "&amp;IFERROR(INDEX(Parâmetros!$B$39:$B$48,MATCH($E67,Parâmetros!$A$39:$A$48,0)),99)&amp;" do ciclo"),IF(OR($D67="6x1",$D67="FF 6x1"),IF(OR(AND(WEEKDAY($F67,2)=6,AND($A67=$A68,$L68&gt;0)),AND(WEEKDAY($F67,2)=7,AND($A67=$A66,$L66&gt;0))),"ATENÇÃO · apontou sábado e domingo no mesmo fim de semana",IF(OR(WEEKDAY($F67,2)=6,WEEKDAY($F67,2)=7),"Jornada de fim de semana do 6x1",IF(OR($H67&gt;=Parâmetros!$E$20,$H67&lt;Parâmetros!$E$19),"ATENÇÃO · 6x1 apontou fora do horário diurno","Jornada fixa do 6x1"))),IF($D67="5x2","Jornada fixa do 5x2",IF($D67="Folguista",IF($J67=$K67,"Evidência confirma sequência","DIVERGE · sequência "&amp;$J67&amp;" × evidência "&amp;$K67),IF($K67=$E67,"Evidência confirma cadastro","DIVERGE · cadastro "&amp;$E67&amp;" × evidência "&amp;$K67)))))))))))</f>
        <v>Férias no cadastro</v>
      </c>
      <c r="W67" s="34">
        <f>IF(OR(OR($D67="6x1",$D67="FF 6x1"),$D67="5x2"),"",IF($AB67&lt;&gt;$AB66,IF(IFERROR(INDEX(Cadastro!$F$5:$F$243,$AB67),"")="",IF($L67&gt;0,1,0),IF(IFERROR(INDEX(Cadastro!$F$5:$F$243,$AB67),"")&lt;=IFERROR(INDEX(Parâmetros!$B$39:$B$48,MATCH($E67,Parâmetros!$A$39:$A$48,0)),99),IFERROR(INDEX(Cadastro!$F$5:$F$243,$AB67),""),0)),IF($L67&gt;0,IF(N($X66)&gt;0,1,N($W66)+1),IF(AND($L67=0,OR(N($W66)&gt;=IFERROR(INDEX(Parâmetros!$B$39:$B$48,MATCH($E67,Parâmetros!$A$39:$A$48,0)),99),AND(N($X66)&gt;0,N($X66)&lt;IFERROR(INDEX(Parâmetros!$C$39:$C$48,MATCH($E67,Parâmetros!$A$39:$A$48,0)),0)))),0,N($W66)+1))))</f>
        <v>2</v>
      </c>
      <c r="X67" s="34">
        <f>IF(OR(OR($D67="6x1",$D67="FF 6x1"),$D67="5x2"),"",IF($AB67&lt;&gt;$AB66,IF(IFERROR(INDEX(Cadastro!$F$5:$F$243,$AB67),"")="",0,IF(IFERROR(INDEX(Cadastro!$F$5:$F$243,$AB67),"")&gt;IFERROR(INDEX(Parâmetros!$B$39:$B$48,MATCH($E67,Parâmetros!$A$39:$A$48,0)),99),IFERROR(INDEX(Cadastro!$F$5:$F$243,$AB67),"")-IFERROR(INDEX(Parâmetros!$B$39:$B$48,MATCH($E67,Parâmetros!$A$39:$A$48,0)),99),0)),IF(AND($L67=0,OR(N($W66)&gt;=IFERROR(INDEX(Parâmetros!$B$39:$B$48,MATCH($E67,Parâmetros!$A$39:$A$48,0)),99),AND(N($X66)&gt;0,N($X66)&lt;IFERROR(INDEX(Parâmetros!$C$39:$C$48,MATCH($E67,Parâmetros!$A$39:$A$48,0)),0)))),N($X66)+1,0)))</f>
        <v>0</v>
      </c>
      <c r="Y67" t="str">
        <f>IF($AC67&lt;&gt;"",IF($L67&gt;0,$AC67&amp;" · com apontamento",$AC67),IF($E67="Férias",IF($L67&gt;0,"Férias · com apontamento","Férias (cadastro)"),IF(($Z67+$AA67-1)&gt;Parâmetros!$E$16,"Férias / afastamento",IF(AND($D67="5x2",OR(WEEKDAY($F67,2)=6,WEEKDAY($F67,2)=7)),IF($L67&gt;0,"Folga trabalhada","Folga"),IF($L67&gt;0,"Trabalhado",IF(OR(OR($D67="6x1",$D67="FF 6x1"),$D67="5x2"),IF(AND(OR($D67="6x1",$D67="FF 6x1"),OR(WEEKDAY($F67,2)=6,WEEKDAY($F67,2)=7)),"Folga","Falta de registro"),IF(AND($AB67&lt;&gt;$AB66,IFERROR(INDEX(Cadastro!$F$5:$F$243,$AB67),"")=""),"Indeterminado (início da série)",IF($X67&gt;0,"Folga","Falta de registro"))))))))</f>
        <v>Férias (cadastro)</v>
      </c>
      <c r="Z67" s="34">
        <f>IF(OR($L67&gt;0,$F67&gt;Parâmetros!$E$14),0,IF($A67&lt;&gt;$A66,1,N($Z66)+1))</f>
        <v>7</v>
      </c>
      <c r="AA67" s="34">
        <f>IF(OR($L67&gt;0,$F67&gt;Parâmetros!$E$14),0,IF(OR($A67&lt;&gt;$A68,$F68&gt;Parâmetros!$E$14),1,N($AA68)+1))</f>
        <v>9</v>
      </c>
      <c r="AB67" s="31">
        <f>IFERROR(MATCH($A67&amp;"|"&amp;TEXT(_xlfn.MAXIFS(Cadastro!$E$5:$E$243,Cadastro!$A$5:$A$243,$A67,Cadastro!$E$5:$E$243,"&lt;="&amp;$F67),"yyyymmdd"),Cadastro!$I$5:$I$243,0),"")</f>
        <v>13</v>
      </c>
      <c r="AC67" t="str">
        <f>IFERROR(_xlfn.SINGLE(INDEX(Exceções!$D$5:$D$203,MATCH($A67&amp;"|"&amp;$F67,Exceções!$F$5:$F$203,0))),"")</f>
        <v/>
      </c>
      <c r="AD67" t="str">
        <f>IF($AC67="","",IFERROR(_xlfn.SINGLE(INDEX(Exceções!$E$5:$E$203,MATCH($A67&amp;"|"&amp;$F67,Exceções!$F$5:$F$203,0))),""))</f>
        <v/>
      </c>
    </row>
    <row r="68" spans="1:30" ht="15" hidden="1" customHeight="1" x14ac:dyDescent="0.25">
      <c r="A68" s="31">
        <v>56222</v>
      </c>
      <c r="B68" s="17" t="s">
        <v>11</v>
      </c>
      <c r="C68" s="17" t="str">
        <f>IFERROR(INDEX(Cadastro!$C$5:$C$243,$AB68),"NÃO INFORMADO")</f>
        <v>AUT</v>
      </c>
      <c r="D68" s="17" t="str">
        <f>IFERROR(INDEX(Cadastro!$D$5:$D$243,$AB68),"")</f>
        <v>Férias</v>
      </c>
      <c r="E68" s="17" t="str">
        <f>IFERROR(INDEX(Cadastro!$G$5:$G$243,$AB68),"")</f>
        <v>Férias</v>
      </c>
      <c r="F68" s="29">
        <v>46310</v>
      </c>
      <c r="G68" s="32" t="str">
        <f t="shared" si="6"/>
        <v>qui</v>
      </c>
      <c r="H68" s="31" t="str">
        <f>IF($L68=0,"",_xlfn.MINIFS(Dados!$Q:$Q,Dados!$A:$A,$A68,Dados!$S:$S,$F68))</f>
        <v/>
      </c>
      <c r="I68" s="31" t="str">
        <f>IF($H68="","",_xlfn.MAXIFS(Dados!$R:$R,Dados!$A:$A,$A68,Dados!$S:$S,$F68))</f>
        <v/>
      </c>
      <c r="J68" s="32" t="str">
        <f>IF($D68&lt;&gt;"Folguista","",IFERROR(INDEX(Parâmetros!$D$52:$G$52,1,MIN(4,MAX(1,$W68))),""))</f>
        <v/>
      </c>
      <c r="K68" s="32" t="str">
        <f>IF(OR($AC68&lt;&gt;"",$Y68="Folga",$Y68="Folga trabalhada",$Y68="Férias (cadastro)",$Y68="Férias / afastamento",$Y68="Indeterminado (início da série)"),"",IF(OR($D68="6x1",$D68="FF 6x1"),IF(OR(WEEKDAY($F68,2)=6,WEEKDAY($F68,2)=7),"6x1 sáb/dom","6x1"),IF($D68="5x2","5x2",IF($H68="",IF($D68="Folguista",$J68,$E68),IF(OR($H68&gt;=Parâmetros!$E$18,$H68&lt;Parâmetros!$E$19),"C",IF($H68&lt;Parâmetros!$E$20,"A","B"))))))</f>
        <v/>
      </c>
      <c r="L68" s="30">
        <f>SUMIFS(Dados!$E:$E,Dados!$A:$A,$A68,Dados!$S:$S,$F68)</f>
        <v>0</v>
      </c>
      <c r="M68" s="30" t="str">
        <f>IFERROR(INDEX(Parâmetros!$E$6:$E$11,MATCH($K68,Parâmetros!$A$6:$A$11,0)),"")</f>
        <v/>
      </c>
      <c r="N68" s="33" t="str">
        <f t="shared" si="7"/>
        <v/>
      </c>
      <c r="O68" s="33">
        <f>Parâmetros!$E$13</f>
        <v>0.8</v>
      </c>
      <c r="P68" s="32" t="str">
        <f>IF(OR($M68="",$F68&gt;Parâmetros!$E$14),"Não","Sim")</f>
        <v>Não</v>
      </c>
      <c r="Q68" s="32" t="str">
        <f t="shared" si="8"/>
        <v/>
      </c>
      <c r="R68" s="32" t="str">
        <f t="shared" si="9"/>
        <v/>
      </c>
      <c r="S68" s="30" t="str">
        <f t="shared" si="10"/>
        <v/>
      </c>
      <c r="T68" s="32" t="str">
        <f>IF($Q68&lt;&gt;"Sim","",IF($N68&gt;Parâmetros!$E$15,"Sim","Não"))</f>
        <v/>
      </c>
      <c r="U68" s="17" t="str">
        <f t="shared" si="11"/>
        <v>Férias / afastamento</v>
      </c>
      <c r="V68" s="17" t="str">
        <f>IF($AC68&lt;&gt;"",IF($L68&gt;0,"ATENÇÃO · apontou em dia de "&amp;LOWER($AC68)&amp;" cadastrado","Exceção cadastrada · "&amp;$AC68)&amp;IF($AD68="",""," · "&amp;$AD68),IF($E68="Férias",IF($L68&gt;0,"ATENÇÃO · apontou estando de férias no cadastro","Férias no cadastro"),IF($Y68="Férias / afastamento","Afastamento · "&amp;($Z68+$AA68-1)&amp;" dias seguidos sem apontamento",IF($Y68="Folga trabalhada","ATENÇÃO · apontou em dia de folga da escala 5x2",IF($Y68="Folga",IF(AND($D68="5x2",OR(WEEKDAY($F68,2)=6,WEEKDAY($F68,2)=7)),"Folga de fim de semana da escala 5x2",IF(AND(OR($D68="6x1",$D68="FF 6x1"),WEEKDAY($F68,2)=6,FALSE()),"Folga de fim de semana · apontou no domingo anterior",IF(AND(OR($D68="6x1",$D68="FF 6x1"),WEEKDAY($F68,2)=7,AND($A68=$A67,$L67&gt;0)),"Folga de fim de semana · apontou no sábado",IF(AND(OR($D68="6x1",$D68="FF 6x1"),OR(WEEKDAY($F68,2)=6,WEEKDAY($F68,2)=7)),"Folga de fim de semana · sem apontamento no sábado nem no domingo","Folga prevista pelo ciclo")))),IF($Y68="Indeterminado (início da série)","Sem histórico anterior — informe o dia do ciclo no Cadastro",IF($Y68="Falta de registro",IF(OR(OR($D68="6x1",$D68="FF 6x1"),$D68="5x2"),"FALTA DE REGISTRO · dia útil da escala "&amp;$E68,"FALTA DE REGISTRO · dia "&amp;$W68&amp;" de "&amp;IFERROR(INDEX(Parâmetros!$B$39:$B$48,MATCH($E68,Parâmetros!$A$39:$A$48,0)),99)&amp;" do ciclo"),IF(OR($D68="6x1",$D68="FF 6x1"),IF(OR(AND(WEEKDAY($F68,2)=6,AND($A68=$A69,$L69&gt;0)),AND(WEEKDAY($F68,2)=7,AND($A68=$A67,$L67&gt;0))),"ATENÇÃO · apontou sábado e domingo no mesmo fim de semana",IF(OR(WEEKDAY($F68,2)=6,WEEKDAY($F68,2)=7),"Jornada de fim de semana do 6x1",IF(OR($H68&gt;=Parâmetros!$E$20,$H68&lt;Parâmetros!$E$19),"ATENÇÃO · 6x1 apontou fora do horário diurno","Jornada fixa do 6x1"))),IF($D68="5x2","Jornada fixa do 5x2",IF($D68="Folguista",IF($J68=$K68,"Evidência confirma sequência","DIVERGE · sequência "&amp;$J68&amp;" × evidência "&amp;$K68),IF($K68=$E68,"Evidência confirma cadastro","DIVERGE · cadastro "&amp;$E68&amp;" × evidência "&amp;$K68)))))))))))</f>
        <v>Férias no cadastro</v>
      </c>
      <c r="W68" s="34">
        <f>IF(OR(OR($D68="6x1",$D68="FF 6x1"),$D68="5x2"),"",IF($AB68&lt;&gt;$AB67,IF(IFERROR(INDEX(Cadastro!$F$5:$F$243,$AB68),"")="",IF($L68&gt;0,1,0),IF(IFERROR(INDEX(Cadastro!$F$5:$F$243,$AB68),"")&lt;=IFERROR(INDEX(Parâmetros!$B$39:$B$48,MATCH($E68,Parâmetros!$A$39:$A$48,0)),99),IFERROR(INDEX(Cadastro!$F$5:$F$243,$AB68),""),0)),IF($L68&gt;0,IF(N($X67)&gt;0,1,N($W67)+1),IF(AND($L68=0,OR(N($W67)&gt;=IFERROR(INDEX(Parâmetros!$B$39:$B$48,MATCH($E68,Parâmetros!$A$39:$A$48,0)),99),AND(N($X67)&gt;0,N($X67)&lt;IFERROR(INDEX(Parâmetros!$C$39:$C$48,MATCH($E68,Parâmetros!$A$39:$A$48,0)),0)))),0,N($W67)+1))))</f>
        <v>3</v>
      </c>
      <c r="X68" s="34">
        <f>IF(OR(OR($D68="6x1",$D68="FF 6x1"),$D68="5x2"),"",IF($AB68&lt;&gt;$AB67,IF(IFERROR(INDEX(Cadastro!$F$5:$F$243,$AB68),"")="",0,IF(IFERROR(INDEX(Cadastro!$F$5:$F$243,$AB68),"")&gt;IFERROR(INDEX(Parâmetros!$B$39:$B$48,MATCH($E68,Parâmetros!$A$39:$A$48,0)),99),IFERROR(INDEX(Cadastro!$F$5:$F$243,$AB68),"")-IFERROR(INDEX(Parâmetros!$B$39:$B$48,MATCH($E68,Parâmetros!$A$39:$A$48,0)),99),0)),IF(AND($L68=0,OR(N($W67)&gt;=IFERROR(INDEX(Parâmetros!$B$39:$B$48,MATCH($E68,Parâmetros!$A$39:$A$48,0)),99),AND(N($X67)&gt;0,N($X67)&lt;IFERROR(INDEX(Parâmetros!$C$39:$C$48,MATCH($E68,Parâmetros!$A$39:$A$48,0)),0)))),N($X67)+1,0)))</f>
        <v>0</v>
      </c>
      <c r="Y68" t="str">
        <f>IF($AC68&lt;&gt;"",IF($L68&gt;0,$AC68&amp;" · com apontamento",$AC68),IF($E68="Férias",IF($L68&gt;0,"Férias · com apontamento","Férias (cadastro)"),IF(($Z68+$AA68-1)&gt;Parâmetros!$E$16,"Férias / afastamento",IF(AND($D68="5x2",OR(WEEKDAY($F68,2)=6,WEEKDAY($F68,2)=7)),IF($L68&gt;0,"Folga trabalhada","Folga"),IF($L68&gt;0,"Trabalhado",IF(OR(OR($D68="6x1",$D68="FF 6x1"),$D68="5x2"),IF(AND(OR($D68="6x1",$D68="FF 6x1"),OR(WEEKDAY($F68,2)=6,WEEKDAY($F68,2)=7)),"Folga","Falta de registro"),IF(AND($AB68&lt;&gt;$AB67,IFERROR(INDEX(Cadastro!$F$5:$F$243,$AB68),"")=""),"Indeterminado (início da série)",IF($X68&gt;0,"Folga","Falta de registro"))))))))</f>
        <v>Férias (cadastro)</v>
      </c>
      <c r="Z68" s="34">
        <f>IF(OR($L68&gt;0,$F68&gt;Parâmetros!$E$14),0,IF($A68&lt;&gt;$A67,1,N($Z67)+1))</f>
        <v>8</v>
      </c>
      <c r="AA68" s="34">
        <f>IF(OR($L68&gt;0,$F68&gt;Parâmetros!$E$14),0,IF(OR($A68&lt;&gt;$A69,$F69&gt;Parâmetros!$E$14),1,N($AA69)+1))</f>
        <v>8</v>
      </c>
      <c r="AB68" s="31">
        <f>IFERROR(MATCH($A68&amp;"|"&amp;TEXT(_xlfn.MAXIFS(Cadastro!$E$5:$E$243,Cadastro!$A$5:$A$243,$A68,Cadastro!$E$5:$E$243,"&lt;="&amp;$F68),"yyyymmdd"),Cadastro!$I$5:$I$243,0),"")</f>
        <v>13</v>
      </c>
      <c r="AC68" t="str">
        <f>IFERROR(_xlfn.SINGLE(INDEX(Exceções!$D$5:$D$203,MATCH($A68&amp;"|"&amp;$F68,Exceções!$F$5:$F$203,0))),"")</f>
        <v/>
      </c>
      <c r="AD68" t="str">
        <f>IF($AC68="","",IFERROR(_xlfn.SINGLE(INDEX(Exceções!$E$5:$E$203,MATCH($A68&amp;"|"&amp;$F68,Exceções!$F$5:$F$203,0))),""))</f>
        <v/>
      </c>
    </row>
    <row r="69" spans="1:30" ht="15" hidden="1" customHeight="1" x14ac:dyDescent="0.25">
      <c r="A69" s="31">
        <v>56222</v>
      </c>
      <c r="B69" s="17" t="s">
        <v>11</v>
      </c>
      <c r="C69" s="17" t="str">
        <f>IFERROR(INDEX(Cadastro!$C$5:$C$243,$AB69),"NÃO INFORMADO")</f>
        <v>AUT</v>
      </c>
      <c r="D69" s="17" t="str">
        <f>IFERROR(INDEX(Cadastro!$D$5:$D$243,$AB69),"")</f>
        <v>Férias</v>
      </c>
      <c r="E69" s="17" t="str">
        <f>IFERROR(INDEX(Cadastro!$G$5:$G$243,$AB69),"")</f>
        <v>Férias</v>
      </c>
      <c r="F69" s="29">
        <v>46311</v>
      </c>
      <c r="G69" s="32" t="str">
        <f t="shared" si="6"/>
        <v>sex</v>
      </c>
      <c r="H69" s="31" t="str">
        <f>IF($L69=0,"",_xlfn.MINIFS(Dados!$Q:$Q,Dados!$A:$A,$A69,Dados!$S:$S,$F69))</f>
        <v/>
      </c>
      <c r="I69" s="31" t="str">
        <f>IF($H69="","",_xlfn.MAXIFS(Dados!$R:$R,Dados!$A:$A,$A69,Dados!$S:$S,$F69))</f>
        <v/>
      </c>
      <c r="J69" s="32" t="str">
        <f>IF($D69&lt;&gt;"Folguista","",IFERROR(INDEX(Parâmetros!$D$52:$G$52,1,MIN(4,MAX(1,$W69))),""))</f>
        <v/>
      </c>
      <c r="K69" s="32" t="str">
        <f>IF(OR($AC69&lt;&gt;"",$Y69="Folga",$Y69="Folga trabalhada",$Y69="Férias (cadastro)",$Y69="Férias / afastamento",$Y69="Indeterminado (início da série)"),"",IF(OR($D69="6x1",$D69="FF 6x1"),IF(OR(WEEKDAY($F69,2)=6,WEEKDAY($F69,2)=7),"6x1 sáb/dom","6x1"),IF($D69="5x2","5x2",IF($H69="",IF($D69="Folguista",$J69,$E69),IF(OR($H69&gt;=Parâmetros!$E$18,$H69&lt;Parâmetros!$E$19),"C",IF($H69&lt;Parâmetros!$E$20,"A","B"))))))</f>
        <v/>
      </c>
      <c r="L69" s="30">
        <f>SUMIFS(Dados!$E:$E,Dados!$A:$A,$A69,Dados!$S:$S,$F69)</f>
        <v>0</v>
      </c>
      <c r="M69" s="30" t="str">
        <f>IFERROR(INDEX(Parâmetros!$E$6:$E$11,MATCH($K69,Parâmetros!$A$6:$A$11,0)),"")</f>
        <v/>
      </c>
      <c r="N69" s="33" t="str">
        <f t="shared" si="7"/>
        <v/>
      </c>
      <c r="O69" s="33">
        <f>Parâmetros!$E$13</f>
        <v>0.8</v>
      </c>
      <c r="P69" s="32" t="str">
        <f>IF(OR($M69="",$F69&gt;Parâmetros!$E$14),"Não","Sim")</f>
        <v>Não</v>
      </c>
      <c r="Q69" s="32" t="str">
        <f t="shared" si="8"/>
        <v/>
      </c>
      <c r="R69" s="32" t="str">
        <f t="shared" si="9"/>
        <v/>
      </c>
      <c r="S69" s="30" t="str">
        <f t="shared" si="10"/>
        <v/>
      </c>
      <c r="T69" s="32" t="str">
        <f>IF($Q69&lt;&gt;"Sim","",IF($N69&gt;Parâmetros!$E$15,"Sim","Não"))</f>
        <v/>
      </c>
      <c r="U69" s="17" t="str">
        <f t="shared" si="11"/>
        <v>Férias / afastamento</v>
      </c>
      <c r="V69" s="17" t="str">
        <f>IF($AC69&lt;&gt;"",IF($L69&gt;0,"ATENÇÃO · apontou em dia de "&amp;LOWER($AC69)&amp;" cadastrado","Exceção cadastrada · "&amp;$AC69)&amp;IF($AD69="",""," · "&amp;$AD69),IF($E69="Férias",IF($L69&gt;0,"ATENÇÃO · apontou estando de férias no cadastro","Férias no cadastro"),IF($Y69="Férias / afastamento","Afastamento · "&amp;($Z69+$AA69-1)&amp;" dias seguidos sem apontamento",IF($Y69="Folga trabalhada","ATENÇÃO · apontou em dia de folga da escala 5x2",IF($Y69="Folga",IF(AND($D69="5x2",OR(WEEKDAY($F69,2)=6,WEEKDAY($F69,2)=7)),"Folga de fim de semana da escala 5x2",IF(AND(OR($D69="6x1",$D69="FF 6x1"),WEEKDAY($F69,2)=6,FALSE()),"Folga de fim de semana · apontou no domingo anterior",IF(AND(OR($D69="6x1",$D69="FF 6x1"),WEEKDAY($F69,2)=7,AND($A69=$A68,$L68&gt;0)),"Folga de fim de semana · apontou no sábado",IF(AND(OR($D69="6x1",$D69="FF 6x1"),OR(WEEKDAY($F69,2)=6,WEEKDAY($F69,2)=7)),"Folga de fim de semana · sem apontamento no sábado nem no domingo","Folga prevista pelo ciclo")))),IF($Y69="Indeterminado (início da série)","Sem histórico anterior — informe o dia do ciclo no Cadastro",IF($Y69="Falta de registro",IF(OR(OR($D69="6x1",$D69="FF 6x1"),$D69="5x2"),"FALTA DE REGISTRO · dia útil da escala "&amp;$E69,"FALTA DE REGISTRO · dia "&amp;$W69&amp;" de "&amp;IFERROR(INDEX(Parâmetros!$B$39:$B$48,MATCH($E69,Parâmetros!$A$39:$A$48,0)),99)&amp;" do ciclo"),IF(OR($D69="6x1",$D69="FF 6x1"),IF(OR(AND(WEEKDAY($F69,2)=6,AND($A69=$A70,$L70&gt;0)),AND(WEEKDAY($F69,2)=7,AND($A69=$A68,$L68&gt;0))),"ATENÇÃO · apontou sábado e domingo no mesmo fim de semana",IF(OR(WEEKDAY($F69,2)=6,WEEKDAY($F69,2)=7),"Jornada de fim de semana do 6x1",IF(OR($H69&gt;=Parâmetros!$E$20,$H69&lt;Parâmetros!$E$19),"ATENÇÃO · 6x1 apontou fora do horário diurno","Jornada fixa do 6x1"))),IF($D69="5x2","Jornada fixa do 5x2",IF($D69="Folguista",IF($J69=$K69,"Evidência confirma sequência","DIVERGE · sequência "&amp;$J69&amp;" × evidência "&amp;$K69),IF($K69=$E69,"Evidência confirma cadastro","DIVERGE · cadastro "&amp;$E69&amp;" × evidência "&amp;$K69)))))))))))</f>
        <v>Férias no cadastro</v>
      </c>
      <c r="W69" s="34">
        <f>IF(OR(OR($D69="6x1",$D69="FF 6x1"),$D69="5x2"),"",IF($AB69&lt;&gt;$AB68,IF(IFERROR(INDEX(Cadastro!$F$5:$F$243,$AB69),"")="",IF($L69&gt;0,1,0),IF(IFERROR(INDEX(Cadastro!$F$5:$F$243,$AB69),"")&lt;=IFERROR(INDEX(Parâmetros!$B$39:$B$48,MATCH($E69,Parâmetros!$A$39:$A$48,0)),99),IFERROR(INDEX(Cadastro!$F$5:$F$243,$AB69),""),0)),IF($L69&gt;0,IF(N($X68)&gt;0,1,N($W68)+1),IF(AND($L69=0,OR(N($W68)&gt;=IFERROR(INDEX(Parâmetros!$B$39:$B$48,MATCH($E69,Parâmetros!$A$39:$A$48,0)),99),AND(N($X68)&gt;0,N($X68)&lt;IFERROR(INDEX(Parâmetros!$C$39:$C$48,MATCH($E69,Parâmetros!$A$39:$A$48,0)),0)))),0,N($W68)+1))))</f>
        <v>4</v>
      </c>
      <c r="X69" s="34">
        <f>IF(OR(OR($D69="6x1",$D69="FF 6x1"),$D69="5x2"),"",IF($AB69&lt;&gt;$AB68,IF(IFERROR(INDEX(Cadastro!$F$5:$F$243,$AB69),"")="",0,IF(IFERROR(INDEX(Cadastro!$F$5:$F$243,$AB69),"")&gt;IFERROR(INDEX(Parâmetros!$B$39:$B$48,MATCH($E69,Parâmetros!$A$39:$A$48,0)),99),IFERROR(INDEX(Cadastro!$F$5:$F$243,$AB69),"")-IFERROR(INDEX(Parâmetros!$B$39:$B$48,MATCH($E69,Parâmetros!$A$39:$A$48,0)),99),0)),IF(AND($L69=0,OR(N($W68)&gt;=IFERROR(INDEX(Parâmetros!$B$39:$B$48,MATCH($E69,Parâmetros!$A$39:$A$48,0)),99),AND(N($X68)&gt;0,N($X68)&lt;IFERROR(INDEX(Parâmetros!$C$39:$C$48,MATCH($E69,Parâmetros!$A$39:$A$48,0)),0)))),N($X68)+1,0)))</f>
        <v>0</v>
      </c>
      <c r="Y69" t="str">
        <f>IF($AC69&lt;&gt;"",IF($L69&gt;0,$AC69&amp;" · com apontamento",$AC69),IF($E69="Férias",IF($L69&gt;0,"Férias · com apontamento","Férias (cadastro)"),IF(($Z69+$AA69-1)&gt;Parâmetros!$E$16,"Férias / afastamento",IF(AND($D69="5x2",OR(WEEKDAY($F69,2)=6,WEEKDAY($F69,2)=7)),IF($L69&gt;0,"Folga trabalhada","Folga"),IF($L69&gt;0,"Trabalhado",IF(OR(OR($D69="6x1",$D69="FF 6x1"),$D69="5x2"),IF(AND(OR($D69="6x1",$D69="FF 6x1"),OR(WEEKDAY($F69,2)=6,WEEKDAY($F69,2)=7)),"Folga","Falta de registro"),IF(AND($AB69&lt;&gt;$AB68,IFERROR(INDEX(Cadastro!$F$5:$F$243,$AB69),"")=""),"Indeterminado (início da série)",IF($X69&gt;0,"Folga","Falta de registro"))))))))</f>
        <v>Férias (cadastro)</v>
      </c>
      <c r="Z69" s="34">
        <f>IF(OR($L69&gt;0,$F69&gt;Parâmetros!$E$14),0,IF($A69&lt;&gt;$A68,1,N($Z68)+1))</f>
        <v>9</v>
      </c>
      <c r="AA69" s="34">
        <f>IF(OR($L69&gt;0,$F69&gt;Parâmetros!$E$14),0,IF(OR($A69&lt;&gt;$A70,$F70&gt;Parâmetros!$E$14),1,N($AA70)+1))</f>
        <v>7</v>
      </c>
      <c r="AB69" s="31">
        <f>IFERROR(MATCH($A69&amp;"|"&amp;TEXT(_xlfn.MAXIFS(Cadastro!$E$5:$E$243,Cadastro!$A$5:$A$243,$A69,Cadastro!$E$5:$E$243,"&lt;="&amp;$F69),"yyyymmdd"),Cadastro!$I$5:$I$243,0),"")</f>
        <v>13</v>
      </c>
      <c r="AC69" t="str">
        <f>IFERROR(_xlfn.SINGLE(INDEX(Exceções!$D$5:$D$203,MATCH($A69&amp;"|"&amp;$F69,Exceções!$F$5:$F$203,0))),"")</f>
        <v/>
      </c>
      <c r="AD69" t="str">
        <f>IF($AC69="","",IFERROR(_xlfn.SINGLE(INDEX(Exceções!$E$5:$E$203,MATCH($A69&amp;"|"&amp;$F69,Exceções!$F$5:$F$203,0))),""))</f>
        <v/>
      </c>
    </row>
    <row r="70" spans="1:30" ht="15" hidden="1" customHeight="1" x14ac:dyDescent="0.25">
      <c r="A70" s="31">
        <v>56222</v>
      </c>
      <c r="B70" s="17" t="s">
        <v>11</v>
      </c>
      <c r="C70" s="17" t="str">
        <f>IFERROR(INDEX(Cadastro!$C$5:$C$243,$AB70),"NÃO INFORMADO")</f>
        <v>AUT</v>
      </c>
      <c r="D70" s="17" t="str">
        <f>IFERROR(INDEX(Cadastro!$D$5:$D$243,$AB70),"")</f>
        <v>Férias</v>
      </c>
      <c r="E70" s="17" t="str">
        <f>IFERROR(INDEX(Cadastro!$G$5:$G$243,$AB70),"")</f>
        <v>Férias</v>
      </c>
      <c r="F70" s="29">
        <v>46312</v>
      </c>
      <c r="G70" s="32" t="str">
        <f t="shared" si="6"/>
        <v>sáb</v>
      </c>
      <c r="H70" s="31" t="str">
        <f>IF($L70=0,"",_xlfn.MINIFS(Dados!$Q:$Q,Dados!$A:$A,$A70,Dados!$S:$S,$F70))</f>
        <v/>
      </c>
      <c r="I70" s="31" t="str">
        <f>IF($H70="","",_xlfn.MAXIFS(Dados!$R:$R,Dados!$A:$A,$A70,Dados!$S:$S,$F70))</f>
        <v/>
      </c>
      <c r="J70" s="32" t="str">
        <f>IF($D70&lt;&gt;"Folguista","",IFERROR(INDEX(Parâmetros!$D$52:$G$52,1,MIN(4,MAX(1,$W70))),""))</f>
        <v/>
      </c>
      <c r="K70" s="32" t="str">
        <f>IF(OR($AC70&lt;&gt;"",$Y70="Folga",$Y70="Folga trabalhada",$Y70="Férias (cadastro)",$Y70="Férias / afastamento",$Y70="Indeterminado (início da série)"),"",IF(OR($D70="6x1",$D70="FF 6x1"),IF(OR(WEEKDAY($F70,2)=6,WEEKDAY($F70,2)=7),"6x1 sáb/dom","6x1"),IF($D70="5x2","5x2",IF($H70="",IF($D70="Folguista",$J70,$E70),IF(OR($H70&gt;=Parâmetros!$E$18,$H70&lt;Parâmetros!$E$19),"C",IF($H70&lt;Parâmetros!$E$20,"A","B"))))))</f>
        <v/>
      </c>
      <c r="L70" s="30">
        <f>SUMIFS(Dados!$E:$E,Dados!$A:$A,$A70,Dados!$S:$S,$F70)</f>
        <v>0</v>
      </c>
      <c r="M70" s="30" t="str">
        <f>IFERROR(INDEX(Parâmetros!$E$6:$E$11,MATCH($K70,Parâmetros!$A$6:$A$11,0)),"")</f>
        <v/>
      </c>
      <c r="N70" s="33" t="str">
        <f t="shared" si="7"/>
        <v/>
      </c>
      <c r="O70" s="33">
        <f>Parâmetros!$E$13</f>
        <v>0.8</v>
      </c>
      <c r="P70" s="32" t="str">
        <f>IF(OR($M70="",$F70&gt;Parâmetros!$E$14),"Não","Sim")</f>
        <v>Não</v>
      </c>
      <c r="Q70" s="32" t="str">
        <f t="shared" si="8"/>
        <v/>
      </c>
      <c r="R70" s="32" t="str">
        <f t="shared" si="9"/>
        <v/>
      </c>
      <c r="S70" s="30" t="str">
        <f t="shared" si="10"/>
        <v/>
      </c>
      <c r="T70" s="32" t="str">
        <f>IF($Q70&lt;&gt;"Sim","",IF($N70&gt;Parâmetros!$E$15,"Sim","Não"))</f>
        <v/>
      </c>
      <c r="U70" s="17" t="str">
        <f t="shared" si="11"/>
        <v>Férias / afastamento</v>
      </c>
      <c r="V70" s="17" t="str">
        <f>IF($AC70&lt;&gt;"",IF($L70&gt;0,"ATENÇÃO · apontou em dia de "&amp;LOWER($AC70)&amp;" cadastrado","Exceção cadastrada · "&amp;$AC70)&amp;IF($AD70="",""," · "&amp;$AD70),IF($E70="Férias",IF($L70&gt;0,"ATENÇÃO · apontou estando de férias no cadastro","Férias no cadastro"),IF($Y70="Férias / afastamento","Afastamento · "&amp;($Z70+$AA70-1)&amp;" dias seguidos sem apontamento",IF($Y70="Folga trabalhada","ATENÇÃO · apontou em dia de folga da escala 5x2",IF($Y70="Folga",IF(AND($D70="5x2",OR(WEEKDAY($F70,2)=6,WEEKDAY($F70,2)=7)),"Folga de fim de semana da escala 5x2",IF(AND(OR($D70="6x1",$D70="FF 6x1"),WEEKDAY($F70,2)=6,FALSE()),"Folga de fim de semana · apontou no domingo anterior",IF(AND(OR($D70="6x1",$D70="FF 6x1"),WEEKDAY($F70,2)=7,AND($A70=$A69,$L69&gt;0)),"Folga de fim de semana · apontou no sábado",IF(AND(OR($D70="6x1",$D70="FF 6x1"),OR(WEEKDAY($F70,2)=6,WEEKDAY($F70,2)=7)),"Folga de fim de semana · sem apontamento no sábado nem no domingo","Folga prevista pelo ciclo")))),IF($Y70="Indeterminado (início da série)","Sem histórico anterior — informe o dia do ciclo no Cadastro",IF($Y70="Falta de registro",IF(OR(OR($D70="6x1",$D70="FF 6x1"),$D70="5x2"),"FALTA DE REGISTRO · dia útil da escala "&amp;$E70,"FALTA DE REGISTRO · dia "&amp;$W70&amp;" de "&amp;IFERROR(INDEX(Parâmetros!$B$39:$B$48,MATCH($E70,Parâmetros!$A$39:$A$48,0)),99)&amp;" do ciclo"),IF(OR($D70="6x1",$D70="FF 6x1"),IF(OR(AND(WEEKDAY($F70,2)=6,AND($A70=$A71,$L71&gt;0)),AND(WEEKDAY($F70,2)=7,AND($A70=$A69,$L69&gt;0))),"ATENÇÃO · apontou sábado e domingo no mesmo fim de semana",IF(OR(WEEKDAY($F70,2)=6,WEEKDAY($F70,2)=7),"Jornada de fim de semana do 6x1",IF(OR($H70&gt;=Parâmetros!$E$20,$H70&lt;Parâmetros!$E$19),"ATENÇÃO · 6x1 apontou fora do horário diurno","Jornada fixa do 6x1"))),IF($D70="5x2","Jornada fixa do 5x2",IF($D70="Folguista",IF($J70=$K70,"Evidência confirma sequência","DIVERGE · sequência "&amp;$J70&amp;" × evidência "&amp;$K70),IF($K70=$E70,"Evidência confirma cadastro","DIVERGE · cadastro "&amp;$E70&amp;" × evidência "&amp;$K70)))))))))))</f>
        <v>Férias no cadastro</v>
      </c>
      <c r="W70" s="34">
        <f>IF(OR(OR($D70="6x1",$D70="FF 6x1"),$D70="5x2"),"",IF($AB70&lt;&gt;$AB69,IF(IFERROR(INDEX(Cadastro!$F$5:$F$243,$AB70),"")="",IF($L70&gt;0,1,0),IF(IFERROR(INDEX(Cadastro!$F$5:$F$243,$AB70),"")&lt;=IFERROR(INDEX(Parâmetros!$B$39:$B$48,MATCH($E70,Parâmetros!$A$39:$A$48,0)),99),IFERROR(INDEX(Cadastro!$F$5:$F$243,$AB70),""),0)),IF($L70&gt;0,IF(N($X69)&gt;0,1,N($W69)+1),IF(AND($L70=0,OR(N($W69)&gt;=IFERROR(INDEX(Parâmetros!$B$39:$B$48,MATCH($E70,Parâmetros!$A$39:$A$48,0)),99),AND(N($X69)&gt;0,N($X69)&lt;IFERROR(INDEX(Parâmetros!$C$39:$C$48,MATCH($E70,Parâmetros!$A$39:$A$48,0)),0)))),0,N($W69)+1))))</f>
        <v>5</v>
      </c>
      <c r="X70" s="34">
        <f>IF(OR(OR($D70="6x1",$D70="FF 6x1"),$D70="5x2"),"",IF($AB70&lt;&gt;$AB69,IF(IFERROR(INDEX(Cadastro!$F$5:$F$243,$AB70),"")="",0,IF(IFERROR(INDEX(Cadastro!$F$5:$F$243,$AB70),"")&gt;IFERROR(INDEX(Parâmetros!$B$39:$B$48,MATCH($E70,Parâmetros!$A$39:$A$48,0)),99),IFERROR(INDEX(Cadastro!$F$5:$F$243,$AB70),"")-IFERROR(INDEX(Parâmetros!$B$39:$B$48,MATCH($E70,Parâmetros!$A$39:$A$48,0)),99),0)),IF(AND($L70=0,OR(N($W69)&gt;=IFERROR(INDEX(Parâmetros!$B$39:$B$48,MATCH($E70,Parâmetros!$A$39:$A$48,0)),99),AND(N($X69)&gt;0,N($X69)&lt;IFERROR(INDEX(Parâmetros!$C$39:$C$48,MATCH($E70,Parâmetros!$A$39:$A$48,0)),0)))),N($X69)+1,0)))</f>
        <v>0</v>
      </c>
      <c r="Y70" t="str">
        <f>IF($AC70&lt;&gt;"",IF($L70&gt;0,$AC70&amp;" · com apontamento",$AC70),IF($E70="Férias",IF($L70&gt;0,"Férias · com apontamento","Férias (cadastro)"),IF(($Z70+$AA70-1)&gt;Parâmetros!$E$16,"Férias / afastamento",IF(AND($D70="5x2",OR(WEEKDAY($F70,2)=6,WEEKDAY($F70,2)=7)),IF($L70&gt;0,"Folga trabalhada","Folga"),IF($L70&gt;0,"Trabalhado",IF(OR(OR($D70="6x1",$D70="FF 6x1"),$D70="5x2"),IF(AND(OR($D70="6x1",$D70="FF 6x1"),OR(WEEKDAY($F70,2)=6,WEEKDAY($F70,2)=7)),"Folga","Falta de registro"),IF(AND($AB70&lt;&gt;$AB69,IFERROR(INDEX(Cadastro!$F$5:$F$243,$AB70),"")=""),"Indeterminado (início da série)",IF($X70&gt;0,"Folga","Falta de registro"))))))))</f>
        <v>Férias (cadastro)</v>
      </c>
      <c r="Z70" s="34">
        <f>IF(OR($L70&gt;0,$F70&gt;Parâmetros!$E$14),0,IF($A70&lt;&gt;$A69,1,N($Z69)+1))</f>
        <v>10</v>
      </c>
      <c r="AA70" s="34">
        <f>IF(OR($L70&gt;0,$F70&gt;Parâmetros!$E$14),0,IF(OR($A70&lt;&gt;$A71,$F71&gt;Parâmetros!$E$14),1,N($AA71)+1))</f>
        <v>6</v>
      </c>
      <c r="AB70" s="31">
        <f>IFERROR(MATCH($A70&amp;"|"&amp;TEXT(_xlfn.MAXIFS(Cadastro!$E$5:$E$243,Cadastro!$A$5:$A$243,$A70,Cadastro!$E$5:$E$243,"&lt;="&amp;$F70),"yyyymmdd"),Cadastro!$I$5:$I$243,0),"")</f>
        <v>13</v>
      </c>
      <c r="AC70" t="str">
        <f>IFERROR(_xlfn.SINGLE(INDEX(Exceções!$D$5:$D$203,MATCH($A70&amp;"|"&amp;$F70,Exceções!$F$5:$F$203,0))),"")</f>
        <v/>
      </c>
      <c r="AD70" t="str">
        <f>IF($AC70="","",IFERROR(_xlfn.SINGLE(INDEX(Exceções!$E$5:$E$203,MATCH($A70&amp;"|"&amp;$F70,Exceções!$F$5:$F$203,0))),""))</f>
        <v/>
      </c>
    </row>
    <row r="71" spans="1:30" ht="15" hidden="1" customHeight="1" x14ac:dyDescent="0.25">
      <c r="A71" s="31">
        <v>56222</v>
      </c>
      <c r="B71" s="17" t="s">
        <v>11</v>
      </c>
      <c r="C71" s="17" t="str">
        <f>IFERROR(INDEX(Cadastro!$C$5:$C$243,$AB71),"NÃO INFORMADO")</f>
        <v>AUT</v>
      </c>
      <c r="D71" s="17" t="str">
        <f>IFERROR(INDEX(Cadastro!$D$5:$D$243,$AB71),"")</f>
        <v>Férias</v>
      </c>
      <c r="E71" s="17" t="str">
        <f>IFERROR(INDEX(Cadastro!$G$5:$G$243,$AB71),"")</f>
        <v>Férias</v>
      </c>
      <c r="F71" s="29">
        <v>46313</v>
      </c>
      <c r="G71" s="32" t="str">
        <f t="shared" si="6"/>
        <v>dom</v>
      </c>
      <c r="H71" s="31" t="str">
        <f>IF($L71=0,"",_xlfn.MINIFS(Dados!$Q:$Q,Dados!$A:$A,$A71,Dados!$S:$S,$F71))</f>
        <v/>
      </c>
      <c r="I71" s="31" t="str">
        <f>IF($H71="","",_xlfn.MAXIFS(Dados!$R:$R,Dados!$A:$A,$A71,Dados!$S:$S,$F71))</f>
        <v/>
      </c>
      <c r="J71" s="32" t="str">
        <f>IF($D71&lt;&gt;"Folguista","",IFERROR(INDEX(Parâmetros!$D$52:$G$52,1,MIN(4,MAX(1,$W71))),""))</f>
        <v/>
      </c>
      <c r="K71" s="32" t="str">
        <f>IF(OR($AC71&lt;&gt;"",$Y71="Folga",$Y71="Folga trabalhada",$Y71="Férias (cadastro)",$Y71="Férias / afastamento",$Y71="Indeterminado (início da série)"),"",IF(OR($D71="6x1",$D71="FF 6x1"),IF(OR(WEEKDAY($F71,2)=6,WEEKDAY($F71,2)=7),"6x1 sáb/dom","6x1"),IF($D71="5x2","5x2",IF($H71="",IF($D71="Folguista",$J71,$E71),IF(OR($H71&gt;=Parâmetros!$E$18,$H71&lt;Parâmetros!$E$19),"C",IF($H71&lt;Parâmetros!$E$20,"A","B"))))))</f>
        <v/>
      </c>
      <c r="L71" s="30">
        <f>SUMIFS(Dados!$E:$E,Dados!$A:$A,$A71,Dados!$S:$S,$F71)</f>
        <v>0</v>
      </c>
      <c r="M71" s="30" t="str">
        <f>IFERROR(INDEX(Parâmetros!$E$6:$E$11,MATCH($K71,Parâmetros!$A$6:$A$11,0)),"")</f>
        <v/>
      </c>
      <c r="N71" s="33" t="str">
        <f t="shared" si="7"/>
        <v/>
      </c>
      <c r="O71" s="33">
        <f>Parâmetros!$E$13</f>
        <v>0.8</v>
      </c>
      <c r="P71" s="32" t="str">
        <f>IF(OR($M71="",$F71&gt;Parâmetros!$E$14),"Não","Sim")</f>
        <v>Não</v>
      </c>
      <c r="Q71" s="32" t="str">
        <f t="shared" si="8"/>
        <v/>
      </c>
      <c r="R71" s="32" t="str">
        <f t="shared" si="9"/>
        <v/>
      </c>
      <c r="S71" s="30" t="str">
        <f t="shared" si="10"/>
        <v/>
      </c>
      <c r="T71" s="32" t="str">
        <f>IF($Q71&lt;&gt;"Sim","",IF($N71&gt;Parâmetros!$E$15,"Sim","Não"))</f>
        <v/>
      </c>
      <c r="U71" s="17" t="str">
        <f t="shared" si="11"/>
        <v>Férias / afastamento</v>
      </c>
      <c r="V71" s="17" t="str">
        <f>IF($AC71&lt;&gt;"",IF($L71&gt;0,"ATENÇÃO · apontou em dia de "&amp;LOWER($AC71)&amp;" cadastrado","Exceção cadastrada · "&amp;$AC71)&amp;IF($AD71="",""," · "&amp;$AD71),IF($E71="Férias",IF($L71&gt;0,"ATENÇÃO · apontou estando de férias no cadastro","Férias no cadastro"),IF($Y71="Férias / afastamento","Afastamento · "&amp;($Z71+$AA71-1)&amp;" dias seguidos sem apontamento",IF($Y71="Folga trabalhada","ATENÇÃO · apontou em dia de folga da escala 5x2",IF($Y71="Folga",IF(AND($D71="5x2",OR(WEEKDAY($F71,2)=6,WEEKDAY($F71,2)=7)),"Folga de fim de semana da escala 5x2",IF(AND(OR($D71="6x1",$D71="FF 6x1"),WEEKDAY($F71,2)=6,FALSE()),"Folga de fim de semana · apontou no domingo anterior",IF(AND(OR($D71="6x1",$D71="FF 6x1"),WEEKDAY($F71,2)=7,AND($A71=$A70,$L70&gt;0)),"Folga de fim de semana · apontou no sábado",IF(AND(OR($D71="6x1",$D71="FF 6x1"),OR(WEEKDAY($F71,2)=6,WEEKDAY($F71,2)=7)),"Folga de fim de semana · sem apontamento no sábado nem no domingo","Folga prevista pelo ciclo")))),IF($Y71="Indeterminado (início da série)","Sem histórico anterior — informe o dia do ciclo no Cadastro",IF($Y71="Falta de registro",IF(OR(OR($D71="6x1",$D71="FF 6x1"),$D71="5x2"),"FALTA DE REGISTRO · dia útil da escala "&amp;$E71,"FALTA DE REGISTRO · dia "&amp;$W71&amp;" de "&amp;IFERROR(INDEX(Parâmetros!$B$39:$B$48,MATCH($E71,Parâmetros!$A$39:$A$48,0)),99)&amp;" do ciclo"),IF(OR($D71="6x1",$D71="FF 6x1"),IF(OR(AND(WEEKDAY($F71,2)=6,AND($A71=$A72,$L72&gt;0)),AND(WEEKDAY($F71,2)=7,AND($A71=$A70,$L70&gt;0))),"ATENÇÃO · apontou sábado e domingo no mesmo fim de semana",IF(OR(WEEKDAY($F71,2)=6,WEEKDAY($F71,2)=7),"Jornada de fim de semana do 6x1",IF(OR($H71&gt;=Parâmetros!$E$20,$H71&lt;Parâmetros!$E$19),"ATENÇÃO · 6x1 apontou fora do horário diurno","Jornada fixa do 6x1"))),IF($D71="5x2","Jornada fixa do 5x2",IF($D71="Folguista",IF($J71=$K71,"Evidência confirma sequência","DIVERGE · sequência "&amp;$J71&amp;" × evidência "&amp;$K71),IF($K71=$E71,"Evidência confirma cadastro","DIVERGE · cadastro "&amp;$E71&amp;" × evidência "&amp;$K71)))))))))))</f>
        <v>Férias no cadastro</v>
      </c>
      <c r="W71" s="34">
        <f>IF(OR(OR($D71="6x1",$D71="FF 6x1"),$D71="5x2"),"",IF($AB71&lt;&gt;$AB70,IF(IFERROR(INDEX(Cadastro!$F$5:$F$243,$AB71),"")="",IF($L71&gt;0,1,0),IF(IFERROR(INDEX(Cadastro!$F$5:$F$243,$AB71),"")&lt;=IFERROR(INDEX(Parâmetros!$B$39:$B$48,MATCH($E71,Parâmetros!$A$39:$A$48,0)),99),IFERROR(INDEX(Cadastro!$F$5:$F$243,$AB71),""),0)),IF($L71&gt;0,IF(N($X70)&gt;0,1,N($W70)+1),IF(AND($L71=0,OR(N($W70)&gt;=IFERROR(INDEX(Parâmetros!$B$39:$B$48,MATCH($E71,Parâmetros!$A$39:$A$48,0)),99),AND(N($X70)&gt;0,N($X70)&lt;IFERROR(INDEX(Parâmetros!$C$39:$C$48,MATCH($E71,Parâmetros!$A$39:$A$48,0)),0)))),0,N($W70)+1))))</f>
        <v>6</v>
      </c>
      <c r="X71" s="34">
        <f>IF(OR(OR($D71="6x1",$D71="FF 6x1"),$D71="5x2"),"",IF($AB71&lt;&gt;$AB70,IF(IFERROR(INDEX(Cadastro!$F$5:$F$243,$AB71),"")="",0,IF(IFERROR(INDEX(Cadastro!$F$5:$F$243,$AB71),"")&gt;IFERROR(INDEX(Parâmetros!$B$39:$B$48,MATCH($E71,Parâmetros!$A$39:$A$48,0)),99),IFERROR(INDEX(Cadastro!$F$5:$F$243,$AB71),"")-IFERROR(INDEX(Parâmetros!$B$39:$B$48,MATCH($E71,Parâmetros!$A$39:$A$48,0)),99),0)),IF(AND($L71=0,OR(N($W70)&gt;=IFERROR(INDEX(Parâmetros!$B$39:$B$48,MATCH($E71,Parâmetros!$A$39:$A$48,0)),99),AND(N($X70)&gt;0,N($X70)&lt;IFERROR(INDEX(Parâmetros!$C$39:$C$48,MATCH($E71,Parâmetros!$A$39:$A$48,0)),0)))),N($X70)+1,0)))</f>
        <v>0</v>
      </c>
      <c r="Y71" t="str">
        <f>IF($AC71&lt;&gt;"",IF($L71&gt;0,$AC71&amp;" · com apontamento",$AC71),IF($E71="Férias",IF($L71&gt;0,"Férias · com apontamento","Férias (cadastro)"),IF(($Z71+$AA71-1)&gt;Parâmetros!$E$16,"Férias / afastamento",IF(AND($D71="5x2",OR(WEEKDAY($F71,2)=6,WEEKDAY($F71,2)=7)),IF($L71&gt;0,"Folga trabalhada","Folga"),IF($L71&gt;0,"Trabalhado",IF(OR(OR($D71="6x1",$D71="FF 6x1"),$D71="5x2"),IF(AND(OR($D71="6x1",$D71="FF 6x1"),OR(WEEKDAY($F71,2)=6,WEEKDAY($F71,2)=7)),"Folga","Falta de registro"),IF(AND($AB71&lt;&gt;$AB70,IFERROR(INDEX(Cadastro!$F$5:$F$243,$AB71),"")=""),"Indeterminado (início da série)",IF($X71&gt;0,"Folga","Falta de registro"))))))))</f>
        <v>Férias (cadastro)</v>
      </c>
      <c r="Z71" s="34">
        <f>IF(OR($L71&gt;0,$F71&gt;Parâmetros!$E$14),0,IF($A71&lt;&gt;$A70,1,N($Z70)+1))</f>
        <v>11</v>
      </c>
      <c r="AA71" s="34">
        <f>IF(OR($L71&gt;0,$F71&gt;Parâmetros!$E$14),0,IF(OR($A71&lt;&gt;$A72,$F72&gt;Parâmetros!$E$14),1,N($AA72)+1))</f>
        <v>5</v>
      </c>
      <c r="AB71" s="31">
        <f>IFERROR(MATCH($A71&amp;"|"&amp;TEXT(_xlfn.MAXIFS(Cadastro!$E$5:$E$243,Cadastro!$A$5:$A$243,$A71,Cadastro!$E$5:$E$243,"&lt;="&amp;$F71),"yyyymmdd"),Cadastro!$I$5:$I$243,0),"")</f>
        <v>13</v>
      </c>
      <c r="AC71" t="str">
        <f>IFERROR(_xlfn.SINGLE(INDEX(Exceções!$D$5:$D$203,MATCH($A71&amp;"|"&amp;$F71,Exceções!$F$5:$F$203,0))),"")</f>
        <v/>
      </c>
      <c r="AD71" t="str">
        <f>IF($AC71="","",IFERROR(_xlfn.SINGLE(INDEX(Exceções!$E$5:$E$203,MATCH($A71&amp;"|"&amp;$F71,Exceções!$F$5:$F$203,0))),""))</f>
        <v/>
      </c>
    </row>
    <row r="72" spans="1:30" ht="15" hidden="1" customHeight="1" x14ac:dyDescent="0.25">
      <c r="A72" s="31">
        <v>56222</v>
      </c>
      <c r="B72" s="17" t="s">
        <v>11</v>
      </c>
      <c r="C72" s="17" t="str">
        <f>IFERROR(INDEX(Cadastro!$C$5:$C$243,$AB72),"NÃO INFORMADO")</f>
        <v>AUT</v>
      </c>
      <c r="D72" s="17" t="str">
        <f>IFERROR(INDEX(Cadastro!$D$5:$D$243,$AB72),"")</f>
        <v>Férias</v>
      </c>
      <c r="E72" s="17" t="str">
        <f>IFERROR(INDEX(Cadastro!$G$5:$G$243,$AB72),"")</f>
        <v>Férias</v>
      </c>
      <c r="F72" s="29">
        <v>46314</v>
      </c>
      <c r="G72" s="32" t="str">
        <f t="shared" si="6"/>
        <v>seg</v>
      </c>
      <c r="H72" s="31" t="str">
        <f>IF($L72=0,"",_xlfn.MINIFS(Dados!$Q:$Q,Dados!$A:$A,$A72,Dados!$S:$S,$F72))</f>
        <v/>
      </c>
      <c r="I72" s="31" t="str">
        <f>IF($H72="","",_xlfn.MAXIFS(Dados!$R:$R,Dados!$A:$A,$A72,Dados!$S:$S,$F72))</f>
        <v/>
      </c>
      <c r="J72" s="32" t="str">
        <f>IF($D72&lt;&gt;"Folguista","",IFERROR(INDEX(Parâmetros!$D$52:$G$52,1,MIN(4,MAX(1,$W72))),""))</f>
        <v/>
      </c>
      <c r="K72" s="32" t="str">
        <f>IF(OR($AC72&lt;&gt;"",$Y72="Folga",$Y72="Folga trabalhada",$Y72="Férias (cadastro)",$Y72="Férias / afastamento",$Y72="Indeterminado (início da série)"),"",IF(OR($D72="6x1",$D72="FF 6x1"),IF(OR(WEEKDAY($F72,2)=6,WEEKDAY($F72,2)=7),"6x1 sáb/dom","6x1"),IF($D72="5x2","5x2",IF($H72="",IF($D72="Folguista",$J72,$E72),IF(OR($H72&gt;=Parâmetros!$E$18,$H72&lt;Parâmetros!$E$19),"C",IF($H72&lt;Parâmetros!$E$20,"A","B"))))))</f>
        <v/>
      </c>
      <c r="L72" s="30">
        <f>SUMIFS(Dados!$E:$E,Dados!$A:$A,$A72,Dados!$S:$S,$F72)</f>
        <v>0</v>
      </c>
      <c r="M72" s="30" t="str">
        <f>IFERROR(INDEX(Parâmetros!$E$6:$E$11,MATCH($K72,Parâmetros!$A$6:$A$11,0)),"")</f>
        <v/>
      </c>
      <c r="N72" s="33" t="str">
        <f t="shared" si="7"/>
        <v/>
      </c>
      <c r="O72" s="33">
        <f>Parâmetros!$E$13</f>
        <v>0.8</v>
      </c>
      <c r="P72" s="32" t="str">
        <f>IF(OR($M72="",$F72&gt;Parâmetros!$E$14),"Não","Sim")</f>
        <v>Não</v>
      </c>
      <c r="Q72" s="32" t="str">
        <f t="shared" si="8"/>
        <v/>
      </c>
      <c r="R72" s="32" t="str">
        <f t="shared" si="9"/>
        <v/>
      </c>
      <c r="S72" s="30" t="str">
        <f t="shared" si="10"/>
        <v/>
      </c>
      <c r="T72" s="32" t="str">
        <f>IF($Q72&lt;&gt;"Sim","",IF($N72&gt;Parâmetros!$E$15,"Sim","Não"))</f>
        <v/>
      </c>
      <c r="U72" s="17" t="str">
        <f t="shared" si="11"/>
        <v>Férias / afastamento</v>
      </c>
      <c r="V72" s="17" t="str">
        <f>IF($AC72&lt;&gt;"",IF($L72&gt;0,"ATENÇÃO · apontou em dia de "&amp;LOWER($AC72)&amp;" cadastrado","Exceção cadastrada · "&amp;$AC72)&amp;IF($AD72="",""," · "&amp;$AD72),IF($E72="Férias",IF($L72&gt;0,"ATENÇÃO · apontou estando de férias no cadastro","Férias no cadastro"),IF($Y72="Férias / afastamento","Afastamento · "&amp;($Z72+$AA72-1)&amp;" dias seguidos sem apontamento",IF($Y72="Folga trabalhada","ATENÇÃO · apontou em dia de folga da escala 5x2",IF($Y72="Folga",IF(AND($D72="5x2",OR(WEEKDAY($F72,2)=6,WEEKDAY($F72,2)=7)),"Folga de fim de semana da escala 5x2",IF(AND(OR($D72="6x1",$D72="FF 6x1"),WEEKDAY($F72,2)=6,FALSE()),"Folga de fim de semana · apontou no domingo anterior",IF(AND(OR($D72="6x1",$D72="FF 6x1"),WEEKDAY($F72,2)=7,AND($A72=$A71,$L71&gt;0)),"Folga de fim de semana · apontou no sábado",IF(AND(OR($D72="6x1",$D72="FF 6x1"),OR(WEEKDAY($F72,2)=6,WEEKDAY($F72,2)=7)),"Folga de fim de semana · sem apontamento no sábado nem no domingo","Folga prevista pelo ciclo")))),IF($Y72="Indeterminado (início da série)","Sem histórico anterior — informe o dia do ciclo no Cadastro",IF($Y72="Falta de registro",IF(OR(OR($D72="6x1",$D72="FF 6x1"),$D72="5x2"),"FALTA DE REGISTRO · dia útil da escala "&amp;$E72,"FALTA DE REGISTRO · dia "&amp;$W72&amp;" de "&amp;IFERROR(INDEX(Parâmetros!$B$39:$B$48,MATCH($E72,Parâmetros!$A$39:$A$48,0)),99)&amp;" do ciclo"),IF(OR($D72="6x1",$D72="FF 6x1"),IF(OR(AND(WEEKDAY($F72,2)=6,AND($A72=$A73,$L73&gt;0)),AND(WEEKDAY($F72,2)=7,AND($A72=$A71,$L71&gt;0))),"ATENÇÃO · apontou sábado e domingo no mesmo fim de semana",IF(OR(WEEKDAY($F72,2)=6,WEEKDAY($F72,2)=7),"Jornada de fim de semana do 6x1",IF(OR($H72&gt;=Parâmetros!$E$20,$H72&lt;Parâmetros!$E$19),"ATENÇÃO · 6x1 apontou fora do horário diurno","Jornada fixa do 6x1"))),IF($D72="5x2","Jornada fixa do 5x2",IF($D72="Folguista",IF($J72=$K72,"Evidência confirma sequência","DIVERGE · sequência "&amp;$J72&amp;" × evidência "&amp;$K72),IF($K72=$E72,"Evidência confirma cadastro","DIVERGE · cadastro "&amp;$E72&amp;" × evidência "&amp;$K72)))))))))))</f>
        <v>Férias no cadastro</v>
      </c>
      <c r="W72" s="34">
        <f>IF(OR(OR($D72="6x1",$D72="FF 6x1"),$D72="5x2"),"",IF($AB72&lt;&gt;$AB71,IF(IFERROR(INDEX(Cadastro!$F$5:$F$243,$AB72),"")="",IF($L72&gt;0,1,0),IF(IFERROR(INDEX(Cadastro!$F$5:$F$243,$AB72),"")&lt;=IFERROR(INDEX(Parâmetros!$B$39:$B$48,MATCH($E72,Parâmetros!$A$39:$A$48,0)),99),IFERROR(INDEX(Cadastro!$F$5:$F$243,$AB72),""),0)),IF($L72&gt;0,IF(N($X71)&gt;0,1,N($W71)+1),IF(AND($L72=0,OR(N($W71)&gt;=IFERROR(INDEX(Parâmetros!$B$39:$B$48,MATCH($E72,Parâmetros!$A$39:$A$48,0)),99),AND(N($X71)&gt;0,N($X71)&lt;IFERROR(INDEX(Parâmetros!$C$39:$C$48,MATCH($E72,Parâmetros!$A$39:$A$48,0)),0)))),0,N($W71)+1))))</f>
        <v>7</v>
      </c>
      <c r="X72" s="34">
        <f>IF(OR(OR($D72="6x1",$D72="FF 6x1"),$D72="5x2"),"",IF($AB72&lt;&gt;$AB71,IF(IFERROR(INDEX(Cadastro!$F$5:$F$243,$AB72),"")="",0,IF(IFERROR(INDEX(Cadastro!$F$5:$F$243,$AB72),"")&gt;IFERROR(INDEX(Parâmetros!$B$39:$B$48,MATCH($E72,Parâmetros!$A$39:$A$48,0)),99),IFERROR(INDEX(Cadastro!$F$5:$F$243,$AB72),"")-IFERROR(INDEX(Parâmetros!$B$39:$B$48,MATCH($E72,Parâmetros!$A$39:$A$48,0)),99),0)),IF(AND($L72=0,OR(N($W71)&gt;=IFERROR(INDEX(Parâmetros!$B$39:$B$48,MATCH($E72,Parâmetros!$A$39:$A$48,0)),99),AND(N($X71)&gt;0,N($X71)&lt;IFERROR(INDEX(Parâmetros!$C$39:$C$48,MATCH($E72,Parâmetros!$A$39:$A$48,0)),0)))),N($X71)+1,0)))</f>
        <v>0</v>
      </c>
      <c r="Y72" t="str">
        <f>IF($AC72&lt;&gt;"",IF($L72&gt;0,$AC72&amp;" · com apontamento",$AC72),IF($E72="Férias",IF($L72&gt;0,"Férias · com apontamento","Férias (cadastro)"),IF(($Z72+$AA72-1)&gt;Parâmetros!$E$16,"Férias / afastamento",IF(AND($D72="5x2",OR(WEEKDAY($F72,2)=6,WEEKDAY($F72,2)=7)),IF($L72&gt;0,"Folga trabalhada","Folga"),IF($L72&gt;0,"Trabalhado",IF(OR(OR($D72="6x1",$D72="FF 6x1"),$D72="5x2"),IF(AND(OR($D72="6x1",$D72="FF 6x1"),OR(WEEKDAY($F72,2)=6,WEEKDAY($F72,2)=7)),"Folga","Falta de registro"),IF(AND($AB72&lt;&gt;$AB71,IFERROR(INDEX(Cadastro!$F$5:$F$243,$AB72),"")=""),"Indeterminado (início da série)",IF($X72&gt;0,"Folga","Falta de registro"))))))))</f>
        <v>Férias (cadastro)</v>
      </c>
      <c r="Z72" s="34">
        <f>IF(OR($L72&gt;0,$F72&gt;Parâmetros!$E$14),0,IF($A72&lt;&gt;$A71,1,N($Z71)+1))</f>
        <v>12</v>
      </c>
      <c r="AA72" s="34">
        <f>IF(OR($L72&gt;0,$F72&gt;Parâmetros!$E$14),0,IF(OR($A72&lt;&gt;$A73,$F73&gt;Parâmetros!$E$14),1,N($AA73)+1))</f>
        <v>4</v>
      </c>
      <c r="AB72" s="31">
        <f>IFERROR(MATCH($A72&amp;"|"&amp;TEXT(_xlfn.MAXIFS(Cadastro!$E$5:$E$243,Cadastro!$A$5:$A$243,$A72,Cadastro!$E$5:$E$243,"&lt;="&amp;$F72),"yyyymmdd"),Cadastro!$I$5:$I$243,0),"")</f>
        <v>13</v>
      </c>
      <c r="AC72" t="str">
        <f>IFERROR(_xlfn.SINGLE(INDEX(Exceções!$D$5:$D$203,MATCH($A72&amp;"|"&amp;$F72,Exceções!$F$5:$F$203,0))),"")</f>
        <v/>
      </c>
      <c r="AD72" t="str">
        <f>IF($AC72="","",IFERROR(_xlfn.SINGLE(INDEX(Exceções!$E$5:$E$203,MATCH($A72&amp;"|"&amp;$F72,Exceções!$F$5:$F$203,0))),""))</f>
        <v/>
      </c>
    </row>
    <row r="73" spans="1:30" ht="15" hidden="1" customHeight="1" x14ac:dyDescent="0.25">
      <c r="A73" s="31">
        <v>56222</v>
      </c>
      <c r="B73" s="17" t="s">
        <v>11</v>
      </c>
      <c r="C73" s="17" t="str">
        <f>IFERROR(INDEX(Cadastro!$C$5:$C$243,$AB73),"NÃO INFORMADO")</f>
        <v>AUT</v>
      </c>
      <c r="D73" s="17" t="str">
        <f>IFERROR(INDEX(Cadastro!$D$5:$D$243,$AB73),"")</f>
        <v>Férias</v>
      </c>
      <c r="E73" s="17" t="str">
        <f>IFERROR(INDEX(Cadastro!$G$5:$G$243,$AB73),"")</f>
        <v>Férias</v>
      </c>
      <c r="F73" s="29">
        <v>46315</v>
      </c>
      <c r="G73" s="32" t="str">
        <f t="shared" si="6"/>
        <v>ter</v>
      </c>
      <c r="H73" s="31" t="str">
        <f>IF($L73=0,"",_xlfn.MINIFS(Dados!$Q:$Q,Dados!$A:$A,$A73,Dados!$S:$S,$F73))</f>
        <v/>
      </c>
      <c r="I73" s="31" t="str">
        <f>IF($H73="","",_xlfn.MAXIFS(Dados!$R:$R,Dados!$A:$A,$A73,Dados!$S:$S,$F73))</f>
        <v/>
      </c>
      <c r="J73" s="32" t="str">
        <f>IF($D73&lt;&gt;"Folguista","",IFERROR(INDEX(Parâmetros!$D$52:$G$52,1,MIN(4,MAX(1,$W73))),""))</f>
        <v/>
      </c>
      <c r="K73" s="32" t="str">
        <f>IF(OR($AC73&lt;&gt;"",$Y73="Folga",$Y73="Folga trabalhada",$Y73="Férias (cadastro)",$Y73="Férias / afastamento",$Y73="Indeterminado (início da série)"),"",IF(OR($D73="6x1",$D73="FF 6x1"),IF(OR(WEEKDAY($F73,2)=6,WEEKDAY($F73,2)=7),"6x1 sáb/dom","6x1"),IF($D73="5x2","5x2",IF($H73="",IF($D73="Folguista",$J73,$E73),IF(OR($H73&gt;=Parâmetros!$E$18,$H73&lt;Parâmetros!$E$19),"C",IF($H73&lt;Parâmetros!$E$20,"A","B"))))))</f>
        <v/>
      </c>
      <c r="L73" s="30">
        <f>SUMIFS(Dados!$E:$E,Dados!$A:$A,$A73,Dados!$S:$S,$F73)</f>
        <v>0</v>
      </c>
      <c r="M73" s="30" t="str">
        <f>IFERROR(INDEX(Parâmetros!$E$6:$E$11,MATCH($K73,Parâmetros!$A$6:$A$11,0)),"")</f>
        <v/>
      </c>
      <c r="N73" s="33" t="str">
        <f t="shared" si="7"/>
        <v/>
      </c>
      <c r="O73" s="33">
        <f>Parâmetros!$E$13</f>
        <v>0.8</v>
      </c>
      <c r="P73" s="32" t="str">
        <f>IF(OR($M73="",$F73&gt;Parâmetros!$E$14),"Não","Sim")</f>
        <v>Não</v>
      </c>
      <c r="Q73" s="32" t="str">
        <f t="shared" si="8"/>
        <v/>
      </c>
      <c r="R73" s="32" t="str">
        <f t="shared" si="9"/>
        <v/>
      </c>
      <c r="S73" s="30" t="str">
        <f t="shared" si="10"/>
        <v/>
      </c>
      <c r="T73" s="32" t="str">
        <f>IF($Q73&lt;&gt;"Sim","",IF($N73&gt;Parâmetros!$E$15,"Sim","Não"))</f>
        <v/>
      </c>
      <c r="U73" s="17" t="str">
        <f t="shared" si="11"/>
        <v>Férias / afastamento</v>
      </c>
      <c r="V73" s="17" t="str">
        <f>IF($AC73&lt;&gt;"",IF($L73&gt;0,"ATENÇÃO · apontou em dia de "&amp;LOWER($AC73)&amp;" cadastrado","Exceção cadastrada · "&amp;$AC73)&amp;IF($AD73="",""," · "&amp;$AD73),IF($E73="Férias",IF($L73&gt;0,"ATENÇÃO · apontou estando de férias no cadastro","Férias no cadastro"),IF($Y73="Férias / afastamento","Afastamento · "&amp;($Z73+$AA73-1)&amp;" dias seguidos sem apontamento",IF($Y73="Folga trabalhada","ATENÇÃO · apontou em dia de folga da escala 5x2",IF($Y73="Folga",IF(AND($D73="5x2",OR(WEEKDAY($F73,2)=6,WEEKDAY($F73,2)=7)),"Folga de fim de semana da escala 5x2",IF(AND(OR($D73="6x1",$D73="FF 6x1"),WEEKDAY($F73,2)=6,FALSE()),"Folga de fim de semana · apontou no domingo anterior",IF(AND(OR($D73="6x1",$D73="FF 6x1"),WEEKDAY($F73,2)=7,AND($A73=$A72,$L72&gt;0)),"Folga de fim de semana · apontou no sábado",IF(AND(OR($D73="6x1",$D73="FF 6x1"),OR(WEEKDAY($F73,2)=6,WEEKDAY($F73,2)=7)),"Folga de fim de semana · sem apontamento no sábado nem no domingo","Folga prevista pelo ciclo")))),IF($Y73="Indeterminado (início da série)","Sem histórico anterior — informe o dia do ciclo no Cadastro",IF($Y73="Falta de registro",IF(OR(OR($D73="6x1",$D73="FF 6x1"),$D73="5x2"),"FALTA DE REGISTRO · dia útil da escala "&amp;$E73,"FALTA DE REGISTRO · dia "&amp;$W73&amp;" de "&amp;IFERROR(INDEX(Parâmetros!$B$39:$B$48,MATCH($E73,Parâmetros!$A$39:$A$48,0)),99)&amp;" do ciclo"),IF(OR($D73="6x1",$D73="FF 6x1"),IF(OR(AND(WEEKDAY($F73,2)=6,AND($A73=$A74,$L74&gt;0)),AND(WEEKDAY($F73,2)=7,AND($A73=$A72,$L72&gt;0))),"ATENÇÃO · apontou sábado e domingo no mesmo fim de semana",IF(OR(WEEKDAY($F73,2)=6,WEEKDAY($F73,2)=7),"Jornada de fim de semana do 6x1",IF(OR($H73&gt;=Parâmetros!$E$20,$H73&lt;Parâmetros!$E$19),"ATENÇÃO · 6x1 apontou fora do horário diurno","Jornada fixa do 6x1"))),IF($D73="5x2","Jornada fixa do 5x2",IF($D73="Folguista",IF($J73=$K73,"Evidência confirma sequência","DIVERGE · sequência "&amp;$J73&amp;" × evidência "&amp;$K73),IF($K73=$E73,"Evidência confirma cadastro","DIVERGE · cadastro "&amp;$E73&amp;" × evidência "&amp;$K73)))))))))))</f>
        <v>Férias no cadastro</v>
      </c>
      <c r="W73" s="34">
        <f>IF(OR(OR($D73="6x1",$D73="FF 6x1"),$D73="5x2"),"",IF($AB73&lt;&gt;$AB72,IF(IFERROR(INDEX(Cadastro!$F$5:$F$243,$AB73),"")="",IF($L73&gt;0,1,0),IF(IFERROR(INDEX(Cadastro!$F$5:$F$243,$AB73),"")&lt;=IFERROR(INDEX(Parâmetros!$B$39:$B$48,MATCH($E73,Parâmetros!$A$39:$A$48,0)),99),IFERROR(INDEX(Cadastro!$F$5:$F$243,$AB73),""),0)),IF($L73&gt;0,IF(N($X72)&gt;0,1,N($W72)+1),IF(AND($L73=0,OR(N($W72)&gt;=IFERROR(INDEX(Parâmetros!$B$39:$B$48,MATCH($E73,Parâmetros!$A$39:$A$48,0)),99),AND(N($X72)&gt;0,N($X72)&lt;IFERROR(INDEX(Parâmetros!$C$39:$C$48,MATCH($E73,Parâmetros!$A$39:$A$48,0)),0)))),0,N($W72)+1))))</f>
        <v>8</v>
      </c>
      <c r="X73" s="34">
        <f>IF(OR(OR($D73="6x1",$D73="FF 6x1"),$D73="5x2"),"",IF($AB73&lt;&gt;$AB72,IF(IFERROR(INDEX(Cadastro!$F$5:$F$243,$AB73),"")="",0,IF(IFERROR(INDEX(Cadastro!$F$5:$F$243,$AB73),"")&gt;IFERROR(INDEX(Parâmetros!$B$39:$B$48,MATCH($E73,Parâmetros!$A$39:$A$48,0)),99),IFERROR(INDEX(Cadastro!$F$5:$F$243,$AB73),"")-IFERROR(INDEX(Parâmetros!$B$39:$B$48,MATCH($E73,Parâmetros!$A$39:$A$48,0)),99),0)),IF(AND($L73=0,OR(N($W72)&gt;=IFERROR(INDEX(Parâmetros!$B$39:$B$48,MATCH($E73,Parâmetros!$A$39:$A$48,0)),99),AND(N($X72)&gt;0,N($X72)&lt;IFERROR(INDEX(Parâmetros!$C$39:$C$48,MATCH($E73,Parâmetros!$A$39:$A$48,0)),0)))),N($X72)+1,0)))</f>
        <v>0</v>
      </c>
      <c r="Y73" t="str">
        <f>IF($AC73&lt;&gt;"",IF($L73&gt;0,$AC73&amp;" · com apontamento",$AC73),IF($E73="Férias",IF($L73&gt;0,"Férias · com apontamento","Férias (cadastro)"),IF(($Z73+$AA73-1)&gt;Parâmetros!$E$16,"Férias / afastamento",IF(AND($D73="5x2",OR(WEEKDAY($F73,2)=6,WEEKDAY($F73,2)=7)),IF($L73&gt;0,"Folga trabalhada","Folga"),IF($L73&gt;0,"Trabalhado",IF(OR(OR($D73="6x1",$D73="FF 6x1"),$D73="5x2"),IF(AND(OR($D73="6x1",$D73="FF 6x1"),OR(WEEKDAY($F73,2)=6,WEEKDAY($F73,2)=7)),"Folga","Falta de registro"),IF(AND($AB73&lt;&gt;$AB72,IFERROR(INDEX(Cadastro!$F$5:$F$243,$AB73),"")=""),"Indeterminado (início da série)",IF($X73&gt;0,"Folga","Falta de registro"))))))))</f>
        <v>Férias (cadastro)</v>
      </c>
      <c r="Z73" s="34">
        <f>IF(OR($L73&gt;0,$F73&gt;Parâmetros!$E$14),0,IF($A73&lt;&gt;$A72,1,N($Z72)+1))</f>
        <v>13</v>
      </c>
      <c r="AA73" s="34">
        <f>IF(OR($L73&gt;0,$F73&gt;Parâmetros!$E$14),0,IF(OR($A73&lt;&gt;$A74,$F74&gt;Parâmetros!$E$14),1,N($AA74)+1))</f>
        <v>3</v>
      </c>
      <c r="AB73" s="31">
        <f>IFERROR(MATCH($A73&amp;"|"&amp;TEXT(_xlfn.MAXIFS(Cadastro!$E$5:$E$243,Cadastro!$A$5:$A$243,$A73,Cadastro!$E$5:$E$243,"&lt;="&amp;$F73),"yyyymmdd"),Cadastro!$I$5:$I$243,0),"")</f>
        <v>13</v>
      </c>
      <c r="AC73" t="str">
        <f>IFERROR(_xlfn.SINGLE(INDEX(Exceções!$D$5:$D$203,MATCH($A73&amp;"|"&amp;$F73,Exceções!$F$5:$F$203,0))),"")</f>
        <v/>
      </c>
      <c r="AD73" t="str">
        <f>IF($AC73="","",IFERROR(_xlfn.SINGLE(INDEX(Exceções!$E$5:$E$203,MATCH($A73&amp;"|"&amp;$F73,Exceções!$F$5:$F$203,0))),""))</f>
        <v/>
      </c>
    </row>
    <row r="74" spans="1:30" ht="15" hidden="1" customHeight="1" x14ac:dyDescent="0.25">
      <c r="A74" s="31">
        <v>56222</v>
      </c>
      <c r="B74" s="17" t="s">
        <v>11</v>
      </c>
      <c r="C74" s="17" t="str">
        <f>IFERROR(INDEX(Cadastro!$C$5:$C$243,$AB74),"NÃO INFORMADO")</f>
        <v>AUT</v>
      </c>
      <c r="D74" s="17" t="str">
        <f>IFERROR(INDEX(Cadastro!$D$5:$D$243,$AB74),"")</f>
        <v>Férias</v>
      </c>
      <c r="E74" s="17" t="str">
        <f>IFERROR(INDEX(Cadastro!$G$5:$G$243,$AB74),"")</f>
        <v>Férias</v>
      </c>
      <c r="F74" s="29">
        <v>46316</v>
      </c>
      <c r="G74" s="32" t="str">
        <f t="shared" si="6"/>
        <v>qua</v>
      </c>
      <c r="H74" s="31" t="str">
        <f>IF($L74=0,"",_xlfn.MINIFS(Dados!$Q:$Q,Dados!$A:$A,$A74,Dados!$S:$S,$F74))</f>
        <v/>
      </c>
      <c r="I74" s="31" t="str">
        <f>IF($H74="","",_xlfn.MAXIFS(Dados!$R:$R,Dados!$A:$A,$A74,Dados!$S:$S,$F74))</f>
        <v/>
      </c>
      <c r="J74" s="32" t="str">
        <f>IF($D74&lt;&gt;"Folguista","",IFERROR(INDEX(Parâmetros!$D$52:$G$52,1,MIN(4,MAX(1,$W74))),""))</f>
        <v/>
      </c>
      <c r="K74" s="32" t="str">
        <f>IF(OR($AC74&lt;&gt;"",$Y74="Folga",$Y74="Folga trabalhada",$Y74="Férias (cadastro)",$Y74="Férias / afastamento",$Y74="Indeterminado (início da série)"),"",IF(OR($D74="6x1",$D74="FF 6x1"),IF(OR(WEEKDAY($F74,2)=6,WEEKDAY($F74,2)=7),"6x1 sáb/dom","6x1"),IF($D74="5x2","5x2",IF($H74="",IF($D74="Folguista",$J74,$E74),IF(OR($H74&gt;=Parâmetros!$E$18,$H74&lt;Parâmetros!$E$19),"C",IF($H74&lt;Parâmetros!$E$20,"A","B"))))))</f>
        <v/>
      </c>
      <c r="L74" s="30">
        <f>SUMIFS(Dados!$E:$E,Dados!$A:$A,$A74,Dados!$S:$S,$F74)</f>
        <v>0</v>
      </c>
      <c r="M74" s="30" t="str">
        <f>IFERROR(INDEX(Parâmetros!$E$6:$E$11,MATCH($K74,Parâmetros!$A$6:$A$11,0)),"")</f>
        <v/>
      </c>
      <c r="N74" s="33" t="str">
        <f t="shared" si="7"/>
        <v/>
      </c>
      <c r="O74" s="33">
        <f>Parâmetros!$E$13</f>
        <v>0.8</v>
      </c>
      <c r="P74" s="32" t="str">
        <f>IF(OR($M74="",$F74&gt;Parâmetros!$E$14),"Não","Sim")</f>
        <v>Não</v>
      </c>
      <c r="Q74" s="32" t="str">
        <f t="shared" si="8"/>
        <v/>
      </c>
      <c r="R74" s="32" t="str">
        <f t="shared" si="9"/>
        <v/>
      </c>
      <c r="S74" s="30" t="str">
        <f t="shared" si="10"/>
        <v/>
      </c>
      <c r="T74" s="32" t="str">
        <f>IF($Q74&lt;&gt;"Sim","",IF($N74&gt;Parâmetros!$E$15,"Sim","Não"))</f>
        <v/>
      </c>
      <c r="U74" s="17" t="str">
        <f t="shared" si="11"/>
        <v>Férias / afastamento</v>
      </c>
      <c r="V74" s="17" t="str">
        <f>IF($AC74&lt;&gt;"",IF($L74&gt;0,"ATENÇÃO · apontou em dia de "&amp;LOWER($AC74)&amp;" cadastrado","Exceção cadastrada · "&amp;$AC74)&amp;IF($AD74="",""," · "&amp;$AD74),IF($E74="Férias",IF($L74&gt;0,"ATENÇÃO · apontou estando de férias no cadastro","Férias no cadastro"),IF($Y74="Férias / afastamento","Afastamento · "&amp;($Z74+$AA74-1)&amp;" dias seguidos sem apontamento",IF($Y74="Folga trabalhada","ATENÇÃO · apontou em dia de folga da escala 5x2",IF($Y74="Folga",IF(AND($D74="5x2",OR(WEEKDAY($F74,2)=6,WEEKDAY($F74,2)=7)),"Folga de fim de semana da escala 5x2",IF(AND(OR($D74="6x1",$D74="FF 6x1"),WEEKDAY($F74,2)=6,FALSE()),"Folga de fim de semana · apontou no domingo anterior",IF(AND(OR($D74="6x1",$D74="FF 6x1"),WEEKDAY($F74,2)=7,AND($A74=$A73,$L73&gt;0)),"Folga de fim de semana · apontou no sábado",IF(AND(OR($D74="6x1",$D74="FF 6x1"),OR(WEEKDAY($F74,2)=6,WEEKDAY($F74,2)=7)),"Folga de fim de semana · sem apontamento no sábado nem no domingo","Folga prevista pelo ciclo")))),IF($Y74="Indeterminado (início da série)","Sem histórico anterior — informe o dia do ciclo no Cadastro",IF($Y74="Falta de registro",IF(OR(OR($D74="6x1",$D74="FF 6x1"),$D74="5x2"),"FALTA DE REGISTRO · dia útil da escala "&amp;$E74,"FALTA DE REGISTRO · dia "&amp;$W74&amp;" de "&amp;IFERROR(INDEX(Parâmetros!$B$39:$B$48,MATCH($E74,Parâmetros!$A$39:$A$48,0)),99)&amp;" do ciclo"),IF(OR($D74="6x1",$D74="FF 6x1"),IF(OR(AND(WEEKDAY($F74,2)=6,AND($A74=$A75,$L75&gt;0)),AND(WEEKDAY($F74,2)=7,AND($A74=$A73,$L73&gt;0))),"ATENÇÃO · apontou sábado e domingo no mesmo fim de semana",IF(OR(WEEKDAY($F74,2)=6,WEEKDAY($F74,2)=7),"Jornada de fim de semana do 6x1",IF(OR($H74&gt;=Parâmetros!$E$20,$H74&lt;Parâmetros!$E$19),"ATENÇÃO · 6x1 apontou fora do horário diurno","Jornada fixa do 6x1"))),IF($D74="5x2","Jornada fixa do 5x2",IF($D74="Folguista",IF($J74=$K74,"Evidência confirma sequência","DIVERGE · sequência "&amp;$J74&amp;" × evidência "&amp;$K74),IF($K74=$E74,"Evidência confirma cadastro","DIVERGE · cadastro "&amp;$E74&amp;" × evidência "&amp;$K74)))))))))))</f>
        <v>Férias no cadastro</v>
      </c>
      <c r="W74" s="34">
        <f>IF(OR(OR($D74="6x1",$D74="FF 6x1"),$D74="5x2"),"",IF($AB74&lt;&gt;$AB73,IF(IFERROR(INDEX(Cadastro!$F$5:$F$243,$AB74),"")="",IF($L74&gt;0,1,0),IF(IFERROR(INDEX(Cadastro!$F$5:$F$243,$AB74),"")&lt;=IFERROR(INDEX(Parâmetros!$B$39:$B$48,MATCH($E74,Parâmetros!$A$39:$A$48,0)),99),IFERROR(INDEX(Cadastro!$F$5:$F$243,$AB74),""),0)),IF($L74&gt;0,IF(N($X73)&gt;0,1,N($W73)+1),IF(AND($L74=0,OR(N($W73)&gt;=IFERROR(INDEX(Parâmetros!$B$39:$B$48,MATCH($E74,Parâmetros!$A$39:$A$48,0)),99),AND(N($X73)&gt;0,N($X73)&lt;IFERROR(INDEX(Parâmetros!$C$39:$C$48,MATCH($E74,Parâmetros!$A$39:$A$48,0)),0)))),0,N($W73)+1))))</f>
        <v>9</v>
      </c>
      <c r="X74" s="34">
        <f>IF(OR(OR($D74="6x1",$D74="FF 6x1"),$D74="5x2"),"",IF($AB74&lt;&gt;$AB73,IF(IFERROR(INDEX(Cadastro!$F$5:$F$243,$AB74),"")="",0,IF(IFERROR(INDEX(Cadastro!$F$5:$F$243,$AB74),"")&gt;IFERROR(INDEX(Parâmetros!$B$39:$B$48,MATCH($E74,Parâmetros!$A$39:$A$48,0)),99),IFERROR(INDEX(Cadastro!$F$5:$F$243,$AB74),"")-IFERROR(INDEX(Parâmetros!$B$39:$B$48,MATCH($E74,Parâmetros!$A$39:$A$48,0)),99),0)),IF(AND($L74=0,OR(N($W73)&gt;=IFERROR(INDEX(Parâmetros!$B$39:$B$48,MATCH($E74,Parâmetros!$A$39:$A$48,0)),99),AND(N($X73)&gt;0,N($X73)&lt;IFERROR(INDEX(Parâmetros!$C$39:$C$48,MATCH($E74,Parâmetros!$A$39:$A$48,0)),0)))),N($X73)+1,0)))</f>
        <v>0</v>
      </c>
      <c r="Y74" t="str">
        <f>IF($AC74&lt;&gt;"",IF($L74&gt;0,$AC74&amp;" · com apontamento",$AC74),IF($E74="Férias",IF($L74&gt;0,"Férias · com apontamento","Férias (cadastro)"),IF(($Z74+$AA74-1)&gt;Parâmetros!$E$16,"Férias / afastamento",IF(AND($D74="5x2",OR(WEEKDAY($F74,2)=6,WEEKDAY($F74,2)=7)),IF($L74&gt;0,"Folga trabalhada","Folga"),IF($L74&gt;0,"Trabalhado",IF(OR(OR($D74="6x1",$D74="FF 6x1"),$D74="5x2"),IF(AND(OR($D74="6x1",$D74="FF 6x1"),OR(WEEKDAY($F74,2)=6,WEEKDAY($F74,2)=7)),"Folga","Falta de registro"),IF(AND($AB74&lt;&gt;$AB73,IFERROR(INDEX(Cadastro!$F$5:$F$243,$AB74),"")=""),"Indeterminado (início da série)",IF($X74&gt;0,"Folga","Falta de registro"))))))))</f>
        <v>Férias (cadastro)</v>
      </c>
      <c r="Z74" s="34">
        <f>IF(OR($L74&gt;0,$F74&gt;Parâmetros!$E$14),0,IF($A74&lt;&gt;$A73,1,N($Z73)+1))</f>
        <v>14</v>
      </c>
      <c r="AA74" s="34">
        <f>IF(OR($L74&gt;0,$F74&gt;Parâmetros!$E$14),0,IF(OR($A74&lt;&gt;$A75,$F75&gt;Parâmetros!$E$14),1,N($AA75)+1))</f>
        <v>2</v>
      </c>
      <c r="AB74" s="31">
        <f>IFERROR(MATCH($A74&amp;"|"&amp;TEXT(_xlfn.MAXIFS(Cadastro!$E$5:$E$243,Cadastro!$A$5:$A$243,$A74,Cadastro!$E$5:$E$243,"&lt;="&amp;$F74),"yyyymmdd"),Cadastro!$I$5:$I$243,0),"")</f>
        <v>13</v>
      </c>
      <c r="AC74" t="str">
        <f>IFERROR(_xlfn.SINGLE(INDEX(Exceções!$D$5:$D$203,MATCH($A74&amp;"|"&amp;$F74,Exceções!$F$5:$F$203,0))),"")</f>
        <v/>
      </c>
      <c r="AD74" t="str">
        <f>IF($AC74="","",IFERROR(_xlfn.SINGLE(INDEX(Exceções!$E$5:$E$203,MATCH($A74&amp;"|"&amp;$F74,Exceções!$F$5:$F$203,0))),""))</f>
        <v/>
      </c>
    </row>
    <row r="75" spans="1:30" ht="15" hidden="1" customHeight="1" x14ac:dyDescent="0.25">
      <c r="A75" s="31">
        <v>56222</v>
      </c>
      <c r="B75" s="17" t="s">
        <v>11</v>
      </c>
      <c r="C75" s="17" t="str">
        <f>IFERROR(INDEX(Cadastro!$C$5:$C$243,$AB75),"NÃO INFORMADO")</f>
        <v>AUT</v>
      </c>
      <c r="D75" s="17" t="str">
        <f>IFERROR(INDEX(Cadastro!$D$5:$D$243,$AB75),"")</f>
        <v>Férias</v>
      </c>
      <c r="E75" s="17" t="str">
        <f>IFERROR(INDEX(Cadastro!$G$5:$G$243,$AB75),"")</f>
        <v>Férias</v>
      </c>
      <c r="F75" s="29">
        <v>46317</v>
      </c>
      <c r="G75" s="32" t="str">
        <f t="shared" si="6"/>
        <v>qui</v>
      </c>
      <c r="H75" s="31" t="str">
        <f>IF($L75=0,"",_xlfn.MINIFS(Dados!$Q:$Q,Dados!$A:$A,$A75,Dados!$S:$S,$F75))</f>
        <v/>
      </c>
      <c r="I75" s="31" t="str">
        <f>IF($H75="","",_xlfn.MAXIFS(Dados!$R:$R,Dados!$A:$A,$A75,Dados!$S:$S,$F75))</f>
        <v/>
      </c>
      <c r="J75" s="32" t="str">
        <f>IF($D75&lt;&gt;"Folguista","",IFERROR(INDEX(Parâmetros!$D$52:$G$52,1,MIN(4,MAX(1,$W75))),""))</f>
        <v/>
      </c>
      <c r="K75" s="32" t="str">
        <f>IF(OR($AC75&lt;&gt;"",$Y75="Folga",$Y75="Folga trabalhada",$Y75="Férias (cadastro)",$Y75="Férias / afastamento",$Y75="Indeterminado (início da série)"),"",IF(OR($D75="6x1",$D75="FF 6x1"),IF(OR(WEEKDAY($F75,2)=6,WEEKDAY($F75,2)=7),"6x1 sáb/dom","6x1"),IF($D75="5x2","5x2",IF($H75="",IF($D75="Folguista",$J75,$E75),IF(OR($H75&gt;=Parâmetros!$E$18,$H75&lt;Parâmetros!$E$19),"C",IF($H75&lt;Parâmetros!$E$20,"A","B"))))))</f>
        <v/>
      </c>
      <c r="L75" s="30">
        <f>SUMIFS(Dados!$E:$E,Dados!$A:$A,$A75,Dados!$S:$S,$F75)</f>
        <v>0</v>
      </c>
      <c r="M75" s="30" t="str">
        <f>IFERROR(INDEX(Parâmetros!$E$6:$E$11,MATCH($K75,Parâmetros!$A$6:$A$11,0)),"")</f>
        <v/>
      </c>
      <c r="N75" s="33" t="str">
        <f t="shared" si="7"/>
        <v/>
      </c>
      <c r="O75" s="33">
        <f>Parâmetros!$E$13</f>
        <v>0.8</v>
      </c>
      <c r="P75" s="32" t="str">
        <f>IF(OR($M75="",$F75&gt;Parâmetros!$E$14),"Não","Sim")</f>
        <v>Não</v>
      </c>
      <c r="Q75" s="32" t="str">
        <f t="shared" si="8"/>
        <v/>
      </c>
      <c r="R75" s="32" t="str">
        <f t="shared" si="9"/>
        <v/>
      </c>
      <c r="S75" s="30" t="str">
        <f t="shared" si="10"/>
        <v/>
      </c>
      <c r="T75" s="32" t="str">
        <f>IF($Q75&lt;&gt;"Sim","",IF($N75&gt;Parâmetros!$E$15,"Sim","Não"))</f>
        <v/>
      </c>
      <c r="U75" s="17" t="str">
        <f t="shared" si="11"/>
        <v>Férias / afastamento</v>
      </c>
      <c r="V75" s="17" t="str">
        <f>IF($AC75&lt;&gt;"",IF($L75&gt;0,"ATENÇÃO · apontou em dia de "&amp;LOWER($AC75)&amp;" cadastrado","Exceção cadastrada · "&amp;$AC75)&amp;IF($AD75="",""," · "&amp;$AD75),IF($E75="Férias",IF($L75&gt;0,"ATENÇÃO · apontou estando de férias no cadastro","Férias no cadastro"),IF($Y75="Férias / afastamento","Afastamento · "&amp;($Z75+$AA75-1)&amp;" dias seguidos sem apontamento",IF($Y75="Folga trabalhada","ATENÇÃO · apontou em dia de folga da escala 5x2",IF($Y75="Folga",IF(AND($D75="5x2",OR(WEEKDAY($F75,2)=6,WEEKDAY($F75,2)=7)),"Folga de fim de semana da escala 5x2",IF(AND(OR($D75="6x1",$D75="FF 6x1"),WEEKDAY($F75,2)=6,FALSE()),"Folga de fim de semana · apontou no domingo anterior",IF(AND(OR($D75="6x1",$D75="FF 6x1"),WEEKDAY($F75,2)=7,AND($A75=$A74,$L74&gt;0)),"Folga de fim de semana · apontou no sábado",IF(AND(OR($D75="6x1",$D75="FF 6x1"),OR(WEEKDAY($F75,2)=6,WEEKDAY($F75,2)=7)),"Folga de fim de semana · sem apontamento no sábado nem no domingo","Folga prevista pelo ciclo")))),IF($Y75="Indeterminado (início da série)","Sem histórico anterior — informe o dia do ciclo no Cadastro",IF($Y75="Falta de registro",IF(OR(OR($D75="6x1",$D75="FF 6x1"),$D75="5x2"),"FALTA DE REGISTRO · dia útil da escala "&amp;$E75,"FALTA DE REGISTRO · dia "&amp;$W75&amp;" de "&amp;IFERROR(INDEX(Parâmetros!$B$39:$B$48,MATCH($E75,Parâmetros!$A$39:$A$48,0)),99)&amp;" do ciclo"),IF(OR($D75="6x1",$D75="FF 6x1"),IF(OR(AND(WEEKDAY($F75,2)=6,AND($A75=$A76,$L76&gt;0)),AND(WEEKDAY($F75,2)=7,AND($A75=$A74,$L74&gt;0))),"ATENÇÃO · apontou sábado e domingo no mesmo fim de semana",IF(OR(WEEKDAY($F75,2)=6,WEEKDAY($F75,2)=7),"Jornada de fim de semana do 6x1",IF(OR($H75&gt;=Parâmetros!$E$20,$H75&lt;Parâmetros!$E$19),"ATENÇÃO · 6x1 apontou fora do horário diurno","Jornada fixa do 6x1"))),IF($D75="5x2","Jornada fixa do 5x2",IF($D75="Folguista",IF($J75=$K75,"Evidência confirma sequência","DIVERGE · sequência "&amp;$J75&amp;" × evidência "&amp;$K75),IF($K75=$E75,"Evidência confirma cadastro","DIVERGE · cadastro "&amp;$E75&amp;" × evidência "&amp;$K75)))))))))))</f>
        <v>Férias no cadastro</v>
      </c>
      <c r="W75" s="34">
        <f>IF(OR(OR($D75="6x1",$D75="FF 6x1"),$D75="5x2"),"",IF($AB75&lt;&gt;$AB74,IF(IFERROR(INDEX(Cadastro!$F$5:$F$243,$AB75),"")="",IF($L75&gt;0,1,0),IF(IFERROR(INDEX(Cadastro!$F$5:$F$243,$AB75),"")&lt;=IFERROR(INDEX(Parâmetros!$B$39:$B$48,MATCH($E75,Parâmetros!$A$39:$A$48,0)),99),IFERROR(INDEX(Cadastro!$F$5:$F$243,$AB75),""),0)),IF($L75&gt;0,IF(N($X74)&gt;0,1,N($W74)+1),IF(AND($L75=0,OR(N($W74)&gt;=IFERROR(INDEX(Parâmetros!$B$39:$B$48,MATCH($E75,Parâmetros!$A$39:$A$48,0)),99),AND(N($X74)&gt;0,N($X74)&lt;IFERROR(INDEX(Parâmetros!$C$39:$C$48,MATCH($E75,Parâmetros!$A$39:$A$48,0)),0)))),0,N($W74)+1))))</f>
        <v>10</v>
      </c>
      <c r="X75" s="34">
        <f>IF(OR(OR($D75="6x1",$D75="FF 6x1"),$D75="5x2"),"",IF($AB75&lt;&gt;$AB74,IF(IFERROR(INDEX(Cadastro!$F$5:$F$243,$AB75),"")="",0,IF(IFERROR(INDEX(Cadastro!$F$5:$F$243,$AB75),"")&gt;IFERROR(INDEX(Parâmetros!$B$39:$B$48,MATCH($E75,Parâmetros!$A$39:$A$48,0)),99),IFERROR(INDEX(Cadastro!$F$5:$F$243,$AB75),"")-IFERROR(INDEX(Parâmetros!$B$39:$B$48,MATCH($E75,Parâmetros!$A$39:$A$48,0)),99),0)),IF(AND($L75=0,OR(N($W74)&gt;=IFERROR(INDEX(Parâmetros!$B$39:$B$48,MATCH($E75,Parâmetros!$A$39:$A$48,0)),99),AND(N($X74)&gt;0,N($X74)&lt;IFERROR(INDEX(Parâmetros!$C$39:$C$48,MATCH($E75,Parâmetros!$A$39:$A$48,0)),0)))),N($X74)+1,0)))</f>
        <v>0</v>
      </c>
      <c r="Y75" t="str">
        <f>IF($AC75&lt;&gt;"",IF($L75&gt;0,$AC75&amp;" · com apontamento",$AC75),IF($E75="Férias",IF($L75&gt;0,"Férias · com apontamento","Férias (cadastro)"),IF(($Z75+$AA75-1)&gt;Parâmetros!$E$16,"Férias / afastamento",IF(AND($D75="5x2",OR(WEEKDAY($F75,2)=6,WEEKDAY($F75,2)=7)),IF($L75&gt;0,"Folga trabalhada","Folga"),IF($L75&gt;0,"Trabalhado",IF(OR(OR($D75="6x1",$D75="FF 6x1"),$D75="5x2"),IF(AND(OR($D75="6x1",$D75="FF 6x1"),OR(WEEKDAY($F75,2)=6,WEEKDAY($F75,2)=7)),"Folga","Falta de registro"),IF(AND($AB75&lt;&gt;$AB74,IFERROR(INDEX(Cadastro!$F$5:$F$243,$AB75),"")=""),"Indeterminado (início da série)",IF($X75&gt;0,"Folga","Falta de registro"))))))))</f>
        <v>Férias (cadastro)</v>
      </c>
      <c r="Z75" s="34">
        <f>IF(OR($L75&gt;0,$F75&gt;Parâmetros!$E$14),0,IF($A75&lt;&gt;$A74,1,N($Z74)+1))</f>
        <v>15</v>
      </c>
      <c r="AA75" s="34">
        <f>IF(OR($L75&gt;0,$F75&gt;Parâmetros!$E$14),0,IF(OR($A75&lt;&gt;$A76,$F76&gt;Parâmetros!$E$14),1,N($AA76)+1))</f>
        <v>1</v>
      </c>
      <c r="AB75" s="31">
        <f>IFERROR(MATCH($A75&amp;"|"&amp;TEXT(_xlfn.MAXIFS(Cadastro!$E$5:$E$243,Cadastro!$A$5:$A$243,$A75,Cadastro!$E$5:$E$243,"&lt;="&amp;$F75),"yyyymmdd"),Cadastro!$I$5:$I$243,0),"")</f>
        <v>13</v>
      </c>
      <c r="AC75" t="str">
        <f>IFERROR(_xlfn.SINGLE(INDEX(Exceções!$D$5:$D$203,MATCH($A75&amp;"|"&amp;$F75,Exceções!$F$5:$F$203,0))),"")</f>
        <v/>
      </c>
      <c r="AD75" t="str">
        <f>IF($AC75="","",IFERROR(_xlfn.SINGLE(INDEX(Exceções!$E$5:$E$203,MATCH($A75&amp;"|"&amp;$F75,Exceções!$F$5:$F$203,0))),""))</f>
        <v/>
      </c>
    </row>
    <row r="76" spans="1:30" ht="15" hidden="1" customHeight="1" x14ac:dyDescent="0.25">
      <c r="A76" s="31">
        <v>56222</v>
      </c>
      <c r="B76" s="17" t="s">
        <v>11</v>
      </c>
      <c r="C76" s="17" t="str">
        <f>IFERROR(INDEX(Cadastro!$C$5:$C$243,$AB76),"NÃO INFORMADO")</f>
        <v>AUT</v>
      </c>
      <c r="D76" s="17" t="str">
        <f>IFERROR(INDEX(Cadastro!$D$5:$D$243,$AB76),"")</f>
        <v>Férias</v>
      </c>
      <c r="E76" s="17" t="str">
        <f>IFERROR(INDEX(Cadastro!$G$5:$G$243,$AB76),"")</f>
        <v>Férias</v>
      </c>
      <c r="F76" s="29">
        <v>46318</v>
      </c>
      <c r="G76" s="32" t="str">
        <f t="shared" si="6"/>
        <v>sex</v>
      </c>
      <c r="H76" s="31">
        <f>IF($L76=0,"",_xlfn.MINIFS(Dados!$Q:$Q,Dados!$A:$A,$A76,Dados!$S:$S,$F76))</f>
        <v>429</v>
      </c>
      <c r="I76" s="31">
        <f>IF($H76="","",_xlfn.MAXIFS(Dados!$R:$R,Dados!$A:$A,$A76,Dados!$S:$S,$F76))</f>
        <v>1005</v>
      </c>
      <c r="J76" s="32" t="str">
        <f>IF($D76&lt;&gt;"Folguista","",IFERROR(INDEX(Parâmetros!$D$52:$G$52,1,MIN(4,MAX(1,$W76))),""))</f>
        <v/>
      </c>
      <c r="K76" s="32" t="str">
        <f>IF(OR($AC76&lt;&gt;"",$Y76="Folga",$Y76="Folga trabalhada",$Y76="Férias (cadastro)",$Y76="Férias / afastamento",$Y76="Indeterminado (início da série)"),"",IF(OR($D76="6x1",$D76="FF 6x1"),IF(OR(WEEKDAY($F76,2)=6,WEEKDAY($F76,2)=7),"6x1 sáb/dom","6x1"),IF($D76="5x2","5x2",IF($H76="",IF($D76="Folguista",$J76,$E76),IF(OR($H76&gt;=Parâmetros!$E$18,$H76&lt;Parâmetros!$E$19),"C",IF($H76&lt;Parâmetros!$E$20,"A","B"))))))</f>
        <v>A</v>
      </c>
      <c r="L76" s="30">
        <f>SUMIFS(Dados!$E:$E,Dados!$A:$A,$A76,Dados!$S:$S,$F76)</f>
        <v>8.44</v>
      </c>
      <c r="M76" s="30">
        <f>IFERROR(INDEX(Parâmetros!$E$6:$E$11,MATCH($K76,Parâmetros!$A$6:$A$11,0)),"")</f>
        <v>7.58</v>
      </c>
      <c r="N76" s="33">
        <f t="shared" si="7"/>
        <v>1.1134564643799472</v>
      </c>
      <c r="O76" s="33">
        <f>Parâmetros!$E$13</f>
        <v>0.8</v>
      </c>
      <c r="P76" s="32" t="str">
        <f>IF(OR($M76="",$F76&gt;Parâmetros!$E$14),"Não","Sim")</f>
        <v>Sim</v>
      </c>
      <c r="Q76" s="32" t="str">
        <f t="shared" si="8"/>
        <v>Sim</v>
      </c>
      <c r="R76" s="32" t="str">
        <f t="shared" si="9"/>
        <v>Sim</v>
      </c>
      <c r="S76" s="30">
        <f t="shared" si="10"/>
        <v>0</v>
      </c>
      <c r="T76" s="32" t="str">
        <f>IF($Q76&lt;&gt;"Sim","",IF($N76&gt;Parâmetros!$E$15,"Sim","Não"))</f>
        <v>Sim</v>
      </c>
      <c r="U76" s="17" t="str">
        <f t="shared" si="11"/>
        <v>Na meta</v>
      </c>
      <c r="V76" s="17" t="str">
        <f>IF($AC76&lt;&gt;"",IF($L76&gt;0,"ATENÇÃO · apontou em dia de "&amp;LOWER($AC76)&amp;" cadastrado","Exceção cadastrada · "&amp;$AC76)&amp;IF($AD76="",""," · "&amp;$AD76),IF($E76="Férias",IF($L76&gt;0,"ATENÇÃO · apontou estando de férias no cadastro","Férias no cadastro"),IF($Y76="Férias / afastamento","Afastamento · "&amp;($Z76+$AA76-1)&amp;" dias seguidos sem apontamento",IF($Y76="Folga trabalhada","ATENÇÃO · apontou em dia de folga da escala 5x2",IF($Y76="Folga",IF(AND($D76="5x2",OR(WEEKDAY($F76,2)=6,WEEKDAY($F76,2)=7)),"Folga de fim de semana da escala 5x2",IF(AND(OR($D76="6x1",$D76="FF 6x1"),WEEKDAY($F76,2)=6,FALSE()),"Folga de fim de semana · apontou no domingo anterior",IF(AND(OR($D76="6x1",$D76="FF 6x1"),WEEKDAY($F76,2)=7,AND($A76=$A75,$L75&gt;0)),"Folga de fim de semana · apontou no sábado",IF(AND(OR($D76="6x1",$D76="FF 6x1"),OR(WEEKDAY($F76,2)=6,WEEKDAY($F76,2)=7)),"Folga de fim de semana · sem apontamento no sábado nem no domingo","Folga prevista pelo ciclo")))),IF($Y76="Indeterminado (início da série)","Sem histórico anterior — informe o dia do ciclo no Cadastro",IF($Y76="Falta de registro",IF(OR(OR($D76="6x1",$D76="FF 6x1"),$D76="5x2"),"FALTA DE REGISTRO · dia útil da escala "&amp;$E76,"FALTA DE REGISTRO · dia "&amp;$W76&amp;" de "&amp;IFERROR(INDEX(Parâmetros!$B$39:$B$48,MATCH($E76,Parâmetros!$A$39:$A$48,0)),99)&amp;" do ciclo"),IF(OR($D76="6x1",$D76="FF 6x1"),IF(OR(AND(WEEKDAY($F76,2)=6,AND($A76=$A77,$L77&gt;0)),AND(WEEKDAY($F76,2)=7,AND($A76=$A75,$L75&gt;0))),"ATENÇÃO · apontou sábado e domingo no mesmo fim de semana",IF(OR(WEEKDAY($F76,2)=6,WEEKDAY($F76,2)=7),"Jornada de fim de semana do 6x1",IF(OR($H76&gt;=Parâmetros!$E$20,$H76&lt;Parâmetros!$E$19),"ATENÇÃO · 6x1 apontou fora do horário diurno","Jornada fixa do 6x1"))),IF($D76="5x2","Jornada fixa do 5x2",IF($D76="Folguista",IF($J76=$K76,"Evidência confirma sequência","DIVERGE · sequência "&amp;$J76&amp;" × evidência "&amp;$K76),IF($K76=$E76,"Evidência confirma cadastro","DIVERGE · cadastro "&amp;$E76&amp;" × evidência "&amp;$K76)))))))))))</f>
        <v>ATENÇÃO · apontou estando de férias no cadastro</v>
      </c>
      <c r="W76" s="34">
        <f>IF(OR(OR($D76="6x1",$D76="FF 6x1"),$D76="5x2"),"",IF($AB76&lt;&gt;$AB75,IF(IFERROR(INDEX(Cadastro!$F$5:$F$243,$AB76),"")="",IF($L76&gt;0,1,0),IF(IFERROR(INDEX(Cadastro!$F$5:$F$243,$AB76),"")&lt;=IFERROR(INDEX(Parâmetros!$B$39:$B$48,MATCH($E76,Parâmetros!$A$39:$A$48,0)),99),IFERROR(INDEX(Cadastro!$F$5:$F$243,$AB76),""),0)),IF($L76&gt;0,IF(N($X75)&gt;0,1,N($W75)+1),IF(AND($L76=0,OR(N($W75)&gt;=IFERROR(INDEX(Parâmetros!$B$39:$B$48,MATCH($E76,Parâmetros!$A$39:$A$48,0)),99),AND(N($X75)&gt;0,N($X75)&lt;IFERROR(INDEX(Parâmetros!$C$39:$C$48,MATCH($E76,Parâmetros!$A$39:$A$48,0)),0)))),0,N($W75)+1))))</f>
        <v>11</v>
      </c>
      <c r="X76" s="34">
        <f>IF(OR(OR($D76="6x1",$D76="FF 6x1"),$D76="5x2"),"",IF($AB76&lt;&gt;$AB75,IF(IFERROR(INDEX(Cadastro!$F$5:$F$243,$AB76),"")="",0,IF(IFERROR(INDEX(Cadastro!$F$5:$F$243,$AB76),"")&gt;IFERROR(INDEX(Parâmetros!$B$39:$B$48,MATCH($E76,Parâmetros!$A$39:$A$48,0)),99),IFERROR(INDEX(Cadastro!$F$5:$F$243,$AB76),"")-IFERROR(INDEX(Parâmetros!$B$39:$B$48,MATCH($E76,Parâmetros!$A$39:$A$48,0)),99),0)),IF(AND($L76=0,OR(N($W75)&gt;=IFERROR(INDEX(Parâmetros!$B$39:$B$48,MATCH($E76,Parâmetros!$A$39:$A$48,0)),99),AND(N($X75)&gt;0,N($X75)&lt;IFERROR(INDEX(Parâmetros!$C$39:$C$48,MATCH($E76,Parâmetros!$A$39:$A$48,0)),0)))),N($X75)+1,0)))</f>
        <v>0</v>
      </c>
      <c r="Y76" t="str">
        <f>IF($AC76&lt;&gt;"",IF($L76&gt;0,$AC76&amp;" · com apontamento",$AC76),IF($E76="Férias",IF($L76&gt;0,"Férias · com apontamento","Férias (cadastro)"),IF(($Z76+$AA76-1)&gt;Parâmetros!$E$16,"Férias / afastamento",IF(AND($D76="5x2",OR(WEEKDAY($F76,2)=6,WEEKDAY($F76,2)=7)),IF($L76&gt;0,"Folga trabalhada","Folga"),IF($L76&gt;0,"Trabalhado",IF(OR(OR($D76="6x1",$D76="FF 6x1"),$D76="5x2"),IF(AND(OR($D76="6x1",$D76="FF 6x1"),OR(WEEKDAY($F76,2)=6,WEEKDAY($F76,2)=7)),"Folga","Falta de registro"),IF(AND($AB76&lt;&gt;$AB75,IFERROR(INDEX(Cadastro!$F$5:$F$243,$AB76),"")=""),"Indeterminado (início da série)",IF($X76&gt;0,"Folga","Falta de registro"))))))))</f>
        <v>Férias · com apontamento</v>
      </c>
      <c r="Z76" s="34">
        <f>IF(OR($L76&gt;0,$F76&gt;Parâmetros!$E$14),0,IF($A76&lt;&gt;$A75,1,N($Z75)+1))</f>
        <v>0</v>
      </c>
      <c r="AA76" s="34">
        <f>IF(OR($L76&gt;0,$F76&gt;Parâmetros!$E$14),0,IF(OR($A76&lt;&gt;$A77,$F77&gt;Parâmetros!$E$14),1,N($AA77)+1))</f>
        <v>0</v>
      </c>
      <c r="AB76" s="31">
        <f>IFERROR(MATCH($A76&amp;"|"&amp;TEXT(_xlfn.MAXIFS(Cadastro!$E$5:$E$243,Cadastro!$A$5:$A$243,$A76,Cadastro!$E$5:$E$243,"&lt;="&amp;$F76),"yyyymmdd"),Cadastro!$I$5:$I$243,0),"")</f>
        <v>13</v>
      </c>
      <c r="AC76" t="str">
        <f>IFERROR(_xlfn.SINGLE(INDEX(Exceções!$D$5:$D$203,MATCH($A76&amp;"|"&amp;$F76,Exceções!$F$5:$F$203,0))),"")</f>
        <v/>
      </c>
      <c r="AD76" t="str">
        <f>IF($AC76="","",IFERROR(_xlfn.SINGLE(INDEX(Exceções!$E$5:$E$203,MATCH($A76&amp;"|"&amp;$F76,Exceções!$F$5:$F$203,0))),""))</f>
        <v/>
      </c>
    </row>
    <row r="77" spans="1:30" ht="15" hidden="1" customHeight="1" x14ac:dyDescent="0.25">
      <c r="A77" s="31">
        <v>56222</v>
      </c>
      <c r="B77" s="17" t="s">
        <v>11</v>
      </c>
      <c r="C77" s="17" t="str">
        <f>IFERROR(INDEX(Cadastro!$C$5:$C$243,$AB77),"NÃO INFORMADO")</f>
        <v>AUT</v>
      </c>
      <c r="D77" s="17" t="str">
        <f>IFERROR(INDEX(Cadastro!$D$5:$D$243,$AB77),"")</f>
        <v>Férias</v>
      </c>
      <c r="E77" s="17" t="str">
        <f>IFERROR(INDEX(Cadastro!$G$5:$G$243,$AB77),"")</f>
        <v>Férias</v>
      </c>
      <c r="F77" s="29">
        <v>46319</v>
      </c>
      <c r="G77" s="32" t="str">
        <f t="shared" si="6"/>
        <v>sáb</v>
      </c>
      <c r="H77" s="31" t="str">
        <f>IF($L77=0,"",_xlfn.MINIFS(Dados!$Q:$Q,Dados!$A:$A,$A77,Dados!$S:$S,$F77))</f>
        <v/>
      </c>
      <c r="I77" s="31" t="str">
        <f>IF($H77="","",_xlfn.MAXIFS(Dados!$R:$R,Dados!$A:$A,$A77,Dados!$S:$S,$F77))</f>
        <v/>
      </c>
      <c r="J77" s="32" t="str">
        <f>IF($D77&lt;&gt;"Folguista","",IFERROR(INDEX(Parâmetros!$D$52:$G$52,1,MIN(4,MAX(1,$W77))),""))</f>
        <v/>
      </c>
      <c r="K77" s="32" t="str">
        <f>IF(OR($AC77&lt;&gt;"",$Y77="Folga",$Y77="Folga trabalhada",$Y77="Férias (cadastro)",$Y77="Férias / afastamento",$Y77="Indeterminado (início da série)"),"",IF(OR($D77="6x1",$D77="FF 6x1"),IF(OR(WEEKDAY($F77,2)=6,WEEKDAY($F77,2)=7),"6x1 sáb/dom","6x1"),IF($D77="5x2","5x2",IF($H77="",IF($D77="Folguista",$J77,$E77),IF(OR($H77&gt;=Parâmetros!$E$18,$H77&lt;Parâmetros!$E$19),"C",IF($H77&lt;Parâmetros!$E$20,"A","B"))))))</f>
        <v/>
      </c>
      <c r="L77" s="30">
        <f>SUMIFS(Dados!$E:$E,Dados!$A:$A,$A77,Dados!$S:$S,$F77)</f>
        <v>0</v>
      </c>
      <c r="M77" s="30" t="str">
        <f>IFERROR(INDEX(Parâmetros!$E$6:$E$11,MATCH($K77,Parâmetros!$A$6:$A$11,0)),"")</f>
        <v/>
      </c>
      <c r="N77" s="33" t="str">
        <f t="shared" si="7"/>
        <v/>
      </c>
      <c r="O77" s="33">
        <f>Parâmetros!$E$13</f>
        <v>0.8</v>
      </c>
      <c r="P77" s="32" t="str">
        <f>IF(OR($M77="",$F77&gt;Parâmetros!$E$14),"Não","Sim")</f>
        <v>Não</v>
      </c>
      <c r="Q77" s="32" t="str">
        <f t="shared" si="8"/>
        <v/>
      </c>
      <c r="R77" s="32" t="str">
        <f t="shared" si="9"/>
        <v/>
      </c>
      <c r="S77" s="30" t="str">
        <f t="shared" si="10"/>
        <v/>
      </c>
      <c r="T77" s="32" t="str">
        <f>IF($Q77&lt;&gt;"Sim","",IF($N77&gt;Parâmetros!$E$15,"Sim","Não"))</f>
        <v/>
      </c>
      <c r="U77" s="17" t="str">
        <f t="shared" si="11"/>
        <v>Férias / afastamento</v>
      </c>
      <c r="V77" s="17" t="str">
        <f>IF($AC77&lt;&gt;"",IF($L77&gt;0,"ATENÇÃO · apontou em dia de "&amp;LOWER($AC77)&amp;" cadastrado","Exceção cadastrada · "&amp;$AC77)&amp;IF($AD77="",""," · "&amp;$AD77),IF($E77="Férias",IF($L77&gt;0,"ATENÇÃO · apontou estando de férias no cadastro","Férias no cadastro"),IF($Y77="Férias / afastamento","Afastamento · "&amp;($Z77+$AA77-1)&amp;" dias seguidos sem apontamento",IF($Y77="Folga trabalhada","ATENÇÃO · apontou em dia de folga da escala 5x2",IF($Y77="Folga",IF(AND($D77="5x2",OR(WEEKDAY($F77,2)=6,WEEKDAY($F77,2)=7)),"Folga de fim de semana da escala 5x2",IF(AND(OR($D77="6x1",$D77="FF 6x1"),WEEKDAY($F77,2)=6,FALSE()),"Folga de fim de semana · apontou no domingo anterior",IF(AND(OR($D77="6x1",$D77="FF 6x1"),WEEKDAY($F77,2)=7,AND($A77=$A76,$L76&gt;0)),"Folga de fim de semana · apontou no sábado",IF(AND(OR($D77="6x1",$D77="FF 6x1"),OR(WEEKDAY($F77,2)=6,WEEKDAY($F77,2)=7)),"Folga de fim de semana · sem apontamento no sábado nem no domingo","Folga prevista pelo ciclo")))),IF($Y77="Indeterminado (início da série)","Sem histórico anterior — informe o dia do ciclo no Cadastro",IF($Y77="Falta de registro",IF(OR(OR($D77="6x1",$D77="FF 6x1"),$D77="5x2"),"FALTA DE REGISTRO · dia útil da escala "&amp;$E77,"FALTA DE REGISTRO · dia "&amp;$W77&amp;" de "&amp;IFERROR(INDEX(Parâmetros!$B$39:$B$48,MATCH($E77,Parâmetros!$A$39:$A$48,0)),99)&amp;" do ciclo"),IF(OR($D77="6x1",$D77="FF 6x1"),IF(OR(AND(WEEKDAY($F77,2)=6,AND($A77=$A78,$L78&gt;0)),AND(WEEKDAY($F77,2)=7,AND($A77=$A76,$L76&gt;0))),"ATENÇÃO · apontou sábado e domingo no mesmo fim de semana",IF(OR(WEEKDAY($F77,2)=6,WEEKDAY($F77,2)=7),"Jornada de fim de semana do 6x1",IF(OR($H77&gt;=Parâmetros!$E$20,$H77&lt;Parâmetros!$E$19),"ATENÇÃO · 6x1 apontou fora do horário diurno","Jornada fixa do 6x1"))),IF($D77="5x2","Jornada fixa do 5x2",IF($D77="Folguista",IF($J77=$K77,"Evidência confirma sequência","DIVERGE · sequência "&amp;$J77&amp;" × evidência "&amp;$K77),IF($K77=$E77,"Evidência confirma cadastro","DIVERGE · cadastro "&amp;$E77&amp;" × evidência "&amp;$K77)))))))))))</f>
        <v>Férias no cadastro</v>
      </c>
      <c r="W77" s="34">
        <f>IF(OR(OR($D77="6x1",$D77="FF 6x1"),$D77="5x2"),"",IF($AB77&lt;&gt;$AB76,IF(IFERROR(INDEX(Cadastro!$F$5:$F$243,$AB77),"")="",IF($L77&gt;0,1,0),IF(IFERROR(INDEX(Cadastro!$F$5:$F$243,$AB77),"")&lt;=IFERROR(INDEX(Parâmetros!$B$39:$B$48,MATCH($E77,Parâmetros!$A$39:$A$48,0)),99),IFERROR(INDEX(Cadastro!$F$5:$F$243,$AB77),""),0)),IF($L77&gt;0,IF(N($X76)&gt;0,1,N($W76)+1),IF(AND($L77=0,OR(N($W76)&gt;=IFERROR(INDEX(Parâmetros!$B$39:$B$48,MATCH($E77,Parâmetros!$A$39:$A$48,0)),99),AND(N($X76)&gt;0,N($X76)&lt;IFERROR(INDEX(Parâmetros!$C$39:$C$48,MATCH($E77,Parâmetros!$A$39:$A$48,0)),0)))),0,N($W76)+1))))</f>
        <v>12</v>
      </c>
      <c r="X77" s="34">
        <f>IF(OR(OR($D77="6x1",$D77="FF 6x1"),$D77="5x2"),"",IF($AB77&lt;&gt;$AB76,IF(IFERROR(INDEX(Cadastro!$F$5:$F$243,$AB77),"")="",0,IF(IFERROR(INDEX(Cadastro!$F$5:$F$243,$AB77),"")&gt;IFERROR(INDEX(Parâmetros!$B$39:$B$48,MATCH($E77,Parâmetros!$A$39:$A$48,0)),99),IFERROR(INDEX(Cadastro!$F$5:$F$243,$AB77),"")-IFERROR(INDEX(Parâmetros!$B$39:$B$48,MATCH($E77,Parâmetros!$A$39:$A$48,0)),99),0)),IF(AND($L77=0,OR(N($W76)&gt;=IFERROR(INDEX(Parâmetros!$B$39:$B$48,MATCH($E77,Parâmetros!$A$39:$A$48,0)),99),AND(N($X76)&gt;0,N($X76)&lt;IFERROR(INDEX(Parâmetros!$C$39:$C$48,MATCH($E77,Parâmetros!$A$39:$A$48,0)),0)))),N($X76)+1,0)))</f>
        <v>0</v>
      </c>
      <c r="Y77" t="str">
        <f>IF($AC77&lt;&gt;"",IF($L77&gt;0,$AC77&amp;" · com apontamento",$AC77),IF($E77="Férias",IF($L77&gt;0,"Férias · com apontamento","Férias (cadastro)"),IF(($Z77+$AA77-1)&gt;Parâmetros!$E$16,"Férias / afastamento",IF(AND($D77="5x2",OR(WEEKDAY($F77,2)=6,WEEKDAY($F77,2)=7)),IF($L77&gt;0,"Folga trabalhada","Folga"),IF($L77&gt;0,"Trabalhado",IF(OR(OR($D77="6x1",$D77="FF 6x1"),$D77="5x2"),IF(AND(OR($D77="6x1",$D77="FF 6x1"),OR(WEEKDAY($F77,2)=6,WEEKDAY($F77,2)=7)),"Folga","Falta de registro"),IF(AND($AB77&lt;&gt;$AB76,IFERROR(INDEX(Cadastro!$F$5:$F$243,$AB77),"")=""),"Indeterminado (início da série)",IF($X77&gt;0,"Folga","Falta de registro"))))))))</f>
        <v>Férias (cadastro)</v>
      </c>
      <c r="Z77" s="34">
        <f>IF(OR($L77&gt;0,$F77&gt;Parâmetros!$E$14),0,IF($A77&lt;&gt;$A76,1,N($Z76)+1))</f>
        <v>0</v>
      </c>
      <c r="AA77" s="34">
        <f>IF(OR($L77&gt;0,$F77&gt;Parâmetros!$E$14),0,IF(OR($A77&lt;&gt;$A78,$F78&gt;Parâmetros!$E$14),1,N($AA78)+1))</f>
        <v>0</v>
      </c>
      <c r="AB77" s="31">
        <f>IFERROR(MATCH($A77&amp;"|"&amp;TEXT(_xlfn.MAXIFS(Cadastro!$E$5:$E$243,Cadastro!$A$5:$A$243,$A77,Cadastro!$E$5:$E$243,"&lt;="&amp;$F77),"yyyymmdd"),Cadastro!$I$5:$I$243,0),"")</f>
        <v>13</v>
      </c>
      <c r="AC77" t="str">
        <f>IFERROR(_xlfn.SINGLE(INDEX(Exceções!$D$5:$D$203,MATCH($A77&amp;"|"&amp;$F77,Exceções!$F$5:$F$203,0))),"")</f>
        <v/>
      </c>
      <c r="AD77" t="str">
        <f>IF($AC77="","",IFERROR(_xlfn.SINGLE(INDEX(Exceções!$E$5:$E$203,MATCH($A77&amp;"|"&amp;$F77,Exceções!$F$5:$F$203,0))),""))</f>
        <v/>
      </c>
    </row>
    <row r="78" spans="1:30" ht="15" hidden="1" customHeight="1" x14ac:dyDescent="0.25">
      <c r="A78" s="31">
        <v>56222</v>
      </c>
      <c r="B78" s="17" t="s">
        <v>11</v>
      </c>
      <c r="C78" s="17" t="str">
        <f>IFERROR(INDEX(Cadastro!$C$5:$C$243,$AB78),"NÃO INFORMADO")</f>
        <v>AUT</v>
      </c>
      <c r="D78" s="17" t="str">
        <f>IFERROR(INDEX(Cadastro!$D$5:$D$243,$AB78),"")</f>
        <v>Férias</v>
      </c>
      <c r="E78" s="17" t="str">
        <f>IFERROR(INDEX(Cadastro!$G$5:$G$243,$AB78),"")</f>
        <v>Férias</v>
      </c>
      <c r="F78" s="29">
        <v>46320</v>
      </c>
      <c r="G78" s="32" t="str">
        <f t="shared" si="6"/>
        <v>dom</v>
      </c>
      <c r="H78" s="31" t="str">
        <f>IF($L78=0,"",_xlfn.MINIFS(Dados!$Q:$Q,Dados!$A:$A,$A78,Dados!$S:$S,$F78))</f>
        <v/>
      </c>
      <c r="I78" s="31" t="str">
        <f>IF($H78="","",_xlfn.MAXIFS(Dados!$R:$R,Dados!$A:$A,$A78,Dados!$S:$S,$F78))</f>
        <v/>
      </c>
      <c r="J78" s="32" t="str">
        <f>IF($D78&lt;&gt;"Folguista","",IFERROR(INDEX(Parâmetros!$D$52:$G$52,1,MIN(4,MAX(1,$W78))),""))</f>
        <v/>
      </c>
      <c r="K78" s="32" t="str">
        <f>IF(OR($AC78&lt;&gt;"",$Y78="Folga",$Y78="Folga trabalhada",$Y78="Férias (cadastro)",$Y78="Férias / afastamento",$Y78="Indeterminado (início da série)"),"",IF(OR($D78="6x1",$D78="FF 6x1"),IF(OR(WEEKDAY($F78,2)=6,WEEKDAY($F78,2)=7),"6x1 sáb/dom","6x1"),IF($D78="5x2","5x2",IF($H78="",IF($D78="Folguista",$J78,$E78),IF(OR($H78&gt;=Parâmetros!$E$18,$H78&lt;Parâmetros!$E$19),"C",IF($H78&lt;Parâmetros!$E$20,"A","B"))))))</f>
        <v/>
      </c>
      <c r="L78" s="30">
        <f>SUMIFS(Dados!$E:$E,Dados!$A:$A,$A78,Dados!$S:$S,$F78)</f>
        <v>0</v>
      </c>
      <c r="M78" s="30" t="str">
        <f>IFERROR(INDEX(Parâmetros!$E$6:$E$11,MATCH($K78,Parâmetros!$A$6:$A$11,0)),"")</f>
        <v/>
      </c>
      <c r="N78" s="33" t="str">
        <f t="shared" si="7"/>
        <v/>
      </c>
      <c r="O78" s="33">
        <f>Parâmetros!$E$13</f>
        <v>0.8</v>
      </c>
      <c r="P78" s="32" t="str">
        <f>IF(OR($M78="",$F78&gt;Parâmetros!$E$14),"Não","Sim")</f>
        <v>Não</v>
      </c>
      <c r="Q78" s="32" t="str">
        <f t="shared" si="8"/>
        <v/>
      </c>
      <c r="R78" s="32" t="str">
        <f t="shared" si="9"/>
        <v/>
      </c>
      <c r="S78" s="30" t="str">
        <f t="shared" si="10"/>
        <v/>
      </c>
      <c r="T78" s="32" t="str">
        <f>IF($Q78&lt;&gt;"Sim","",IF($N78&gt;Parâmetros!$E$15,"Sim","Não"))</f>
        <v/>
      </c>
      <c r="U78" s="17" t="str">
        <f t="shared" si="11"/>
        <v>Férias / afastamento</v>
      </c>
      <c r="V78" s="17" t="str">
        <f>IF($AC78&lt;&gt;"",IF($L78&gt;0,"ATENÇÃO · apontou em dia de "&amp;LOWER($AC78)&amp;" cadastrado","Exceção cadastrada · "&amp;$AC78)&amp;IF($AD78="",""," · "&amp;$AD78),IF($E78="Férias",IF($L78&gt;0,"ATENÇÃO · apontou estando de férias no cadastro","Férias no cadastro"),IF($Y78="Férias / afastamento","Afastamento · "&amp;($Z78+$AA78-1)&amp;" dias seguidos sem apontamento",IF($Y78="Folga trabalhada","ATENÇÃO · apontou em dia de folga da escala 5x2",IF($Y78="Folga",IF(AND($D78="5x2",OR(WEEKDAY($F78,2)=6,WEEKDAY($F78,2)=7)),"Folga de fim de semana da escala 5x2",IF(AND(OR($D78="6x1",$D78="FF 6x1"),WEEKDAY($F78,2)=6,FALSE()),"Folga de fim de semana · apontou no domingo anterior",IF(AND(OR($D78="6x1",$D78="FF 6x1"),WEEKDAY($F78,2)=7,AND($A78=$A77,$L77&gt;0)),"Folga de fim de semana · apontou no sábado",IF(AND(OR($D78="6x1",$D78="FF 6x1"),OR(WEEKDAY($F78,2)=6,WEEKDAY($F78,2)=7)),"Folga de fim de semana · sem apontamento no sábado nem no domingo","Folga prevista pelo ciclo")))),IF($Y78="Indeterminado (início da série)","Sem histórico anterior — informe o dia do ciclo no Cadastro",IF($Y78="Falta de registro",IF(OR(OR($D78="6x1",$D78="FF 6x1"),$D78="5x2"),"FALTA DE REGISTRO · dia útil da escala "&amp;$E78,"FALTA DE REGISTRO · dia "&amp;$W78&amp;" de "&amp;IFERROR(INDEX(Parâmetros!$B$39:$B$48,MATCH($E78,Parâmetros!$A$39:$A$48,0)),99)&amp;" do ciclo"),IF(OR($D78="6x1",$D78="FF 6x1"),IF(OR(AND(WEEKDAY($F78,2)=6,AND($A78=$A79,$L79&gt;0)),AND(WEEKDAY($F78,2)=7,AND($A78=$A77,$L77&gt;0))),"ATENÇÃO · apontou sábado e domingo no mesmo fim de semana",IF(OR(WEEKDAY($F78,2)=6,WEEKDAY($F78,2)=7),"Jornada de fim de semana do 6x1",IF(OR($H78&gt;=Parâmetros!$E$20,$H78&lt;Parâmetros!$E$19),"ATENÇÃO · 6x1 apontou fora do horário diurno","Jornada fixa do 6x1"))),IF($D78="5x2","Jornada fixa do 5x2",IF($D78="Folguista",IF($J78=$K78,"Evidência confirma sequência","DIVERGE · sequência "&amp;$J78&amp;" × evidência "&amp;$K78),IF($K78=$E78,"Evidência confirma cadastro","DIVERGE · cadastro "&amp;$E78&amp;" × evidência "&amp;$K78)))))))))))</f>
        <v>Férias no cadastro</v>
      </c>
      <c r="W78" s="34">
        <f>IF(OR(OR($D78="6x1",$D78="FF 6x1"),$D78="5x2"),"",IF($AB78&lt;&gt;$AB77,IF(IFERROR(INDEX(Cadastro!$F$5:$F$243,$AB78),"")="",IF($L78&gt;0,1,0),IF(IFERROR(INDEX(Cadastro!$F$5:$F$243,$AB78),"")&lt;=IFERROR(INDEX(Parâmetros!$B$39:$B$48,MATCH($E78,Parâmetros!$A$39:$A$48,0)),99),IFERROR(INDEX(Cadastro!$F$5:$F$243,$AB78),""),0)),IF($L78&gt;0,IF(N($X77)&gt;0,1,N($W77)+1),IF(AND($L78=0,OR(N($W77)&gt;=IFERROR(INDEX(Parâmetros!$B$39:$B$48,MATCH($E78,Parâmetros!$A$39:$A$48,0)),99),AND(N($X77)&gt;0,N($X77)&lt;IFERROR(INDEX(Parâmetros!$C$39:$C$48,MATCH($E78,Parâmetros!$A$39:$A$48,0)),0)))),0,N($W77)+1))))</f>
        <v>13</v>
      </c>
      <c r="X78" s="34">
        <f>IF(OR(OR($D78="6x1",$D78="FF 6x1"),$D78="5x2"),"",IF($AB78&lt;&gt;$AB77,IF(IFERROR(INDEX(Cadastro!$F$5:$F$243,$AB78),"")="",0,IF(IFERROR(INDEX(Cadastro!$F$5:$F$243,$AB78),"")&gt;IFERROR(INDEX(Parâmetros!$B$39:$B$48,MATCH($E78,Parâmetros!$A$39:$A$48,0)),99),IFERROR(INDEX(Cadastro!$F$5:$F$243,$AB78),"")-IFERROR(INDEX(Parâmetros!$B$39:$B$48,MATCH($E78,Parâmetros!$A$39:$A$48,0)),99),0)),IF(AND($L78=0,OR(N($W77)&gt;=IFERROR(INDEX(Parâmetros!$B$39:$B$48,MATCH($E78,Parâmetros!$A$39:$A$48,0)),99),AND(N($X77)&gt;0,N($X77)&lt;IFERROR(INDEX(Parâmetros!$C$39:$C$48,MATCH($E78,Parâmetros!$A$39:$A$48,0)),0)))),N($X77)+1,0)))</f>
        <v>0</v>
      </c>
      <c r="Y78" t="str">
        <f>IF($AC78&lt;&gt;"",IF($L78&gt;0,$AC78&amp;" · com apontamento",$AC78),IF($E78="Férias",IF($L78&gt;0,"Férias · com apontamento","Férias (cadastro)"),IF(($Z78+$AA78-1)&gt;Parâmetros!$E$16,"Férias / afastamento",IF(AND($D78="5x2",OR(WEEKDAY($F78,2)=6,WEEKDAY($F78,2)=7)),IF($L78&gt;0,"Folga trabalhada","Folga"),IF($L78&gt;0,"Trabalhado",IF(OR(OR($D78="6x1",$D78="FF 6x1"),$D78="5x2"),IF(AND(OR($D78="6x1",$D78="FF 6x1"),OR(WEEKDAY($F78,2)=6,WEEKDAY($F78,2)=7)),"Folga","Falta de registro"),IF(AND($AB78&lt;&gt;$AB77,IFERROR(INDEX(Cadastro!$F$5:$F$243,$AB78),"")=""),"Indeterminado (início da série)",IF($X78&gt;0,"Folga","Falta de registro"))))))))</f>
        <v>Férias (cadastro)</v>
      </c>
      <c r="Z78" s="34">
        <f>IF(OR($L78&gt;0,$F78&gt;Parâmetros!$E$14),0,IF($A78&lt;&gt;$A77,1,N($Z77)+1))</f>
        <v>0</v>
      </c>
      <c r="AA78" s="34">
        <f>IF(OR($L78&gt;0,$F78&gt;Parâmetros!$E$14),0,IF(OR($A78&lt;&gt;$A79,$F79&gt;Parâmetros!$E$14),1,N($AA79)+1))</f>
        <v>0</v>
      </c>
      <c r="AB78" s="31">
        <f>IFERROR(MATCH($A78&amp;"|"&amp;TEXT(_xlfn.MAXIFS(Cadastro!$E$5:$E$243,Cadastro!$A$5:$A$243,$A78,Cadastro!$E$5:$E$243,"&lt;="&amp;$F78),"yyyymmdd"),Cadastro!$I$5:$I$243,0),"")</f>
        <v>13</v>
      </c>
      <c r="AC78" t="str">
        <f>IFERROR(_xlfn.SINGLE(INDEX(Exceções!$D$5:$D$203,MATCH($A78&amp;"|"&amp;$F78,Exceções!$F$5:$F$203,0))),"")</f>
        <v/>
      </c>
      <c r="AD78" t="str">
        <f>IF($AC78="","",IFERROR(_xlfn.SINGLE(INDEX(Exceções!$E$5:$E$203,MATCH($A78&amp;"|"&amp;$F78,Exceções!$F$5:$F$203,0))),""))</f>
        <v/>
      </c>
    </row>
    <row r="79" spans="1:30" ht="15" hidden="1" customHeight="1" x14ac:dyDescent="0.25">
      <c r="A79" s="31">
        <v>56222</v>
      </c>
      <c r="B79" s="17" t="s">
        <v>11</v>
      </c>
      <c r="C79" s="17" t="str">
        <f>IFERROR(INDEX(Cadastro!$C$5:$C$243,$AB79),"NÃO INFORMADO")</f>
        <v>AUT</v>
      </c>
      <c r="D79" s="17" t="str">
        <f>IFERROR(INDEX(Cadastro!$D$5:$D$243,$AB79),"")</f>
        <v>Férias</v>
      </c>
      <c r="E79" s="17" t="str">
        <f>IFERROR(INDEX(Cadastro!$G$5:$G$243,$AB79),"")</f>
        <v>Férias</v>
      </c>
      <c r="F79" s="29">
        <v>46321</v>
      </c>
      <c r="G79" s="32" t="str">
        <f t="shared" si="6"/>
        <v>seg</v>
      </c>
      <c r="H79" s="31" t="str">
        <f>IF($L79=0,"",_xlfn.MINIFS(Dados!$Q:$Q,Dados!$A:$A,$A79,Dados!$S:$S,$F79))</f>
        <v/>
      </c>
      <c r="I79" s="31" t="str">
        <f>IF($H79="","",_xlfn.MAXIFS(Dados!$R:$R,Dados!$A:$A,$A79,Dados!$S:$S,$F79))</f>
        <v/>
      </c>
      <c r="J79" s="32" t="str">
        <f>IF($D79&lt;&gt;"Folguista","",IFERROR(INDEX(Parâmetros!$D$52:$G$52,1,MIN(4,MAX(1,$W79))),""))</f>
        <v/>
      </c>
      <c r="K79" s="32" t="str">
        <f>IF(OR($AC79&lt;&gt;"",$Y79="Folga",$Y79="Folga trabalhada",$Y79="Férias (cadastro)",$Y79="Férias / afastamento",$Y79="Indeterminado (início da série)"),"",IF(OR($D79="6x1",$D79="FF 6x1"),IF(OR(WEEKDAY($F79,2)=6,WEEKDAY($F79,2)=7),"6x1 sáb/dom","6x1"),IF($D79="5x2","5x2",IF($H79="",IF($D79="Folguista",$J79,$E79),IF(OR($H79&gt;=Parâmetros!$E$18,$H79&lt;Parâmetros!$E$19),"C",IF($H79&lt;Parâmetros!$E$20,"A","B"))))))</f>
        <v/>
      </c>
      <c r="L79" s="30">
        <f>SUMIFS(Dados!$E:$E,Dados!$A:$A,$A79,Dados!$S:$S,$F79)</f>
        <v>0</v>
      </c>
      <c r="M79" s="30" t="str">
        <f>IFERROR(INDEX(Parâmetros!$E$6:$E$11,MATCH($K79,Parâmetros!$A$6:$A$11,0)),"")</f>
        <v/>
      </c>
      <c r="N79" s="33" t="str">
        <f t="shared" si="7"/>
        <v/>
      </c>
      <c r="O79" s="33">
        <f>Parâmetros!$E$13</f>
        <v>0.8</v>
      </c>
      <c r="P79" s="32" t="str">
        <f>IF(OR($M79="",$F79&gt;Parâmetros!$E$14),"Não","Sim")</f>
        <v>Não</v>
      </c>
      <c r="Q79" s="32" t="str">
        <f t="shared" si="8"/>
        <v/>
      </c>
      <c r="R79" s="32" t="str">
        <f t="shared" si="9"/>
        <v/>
      </c>
      <c r="S79" s="30" t="str">
        <f t="shared" si="10"/>
        <v/>
      </c>
      <c r="T79" s="32" t="str">
        <f>IF($Q79&lt;&gt;"Sim","",IF($N79&gt;Parâmetros!$E$15,"Sim","Não"))</f>
        <v/>
      </c>
      <c r="U79" s="17" t="str">
        <f t="shared" si="11"/>
        <v>Férias / afastamento</v>
      </c>
      <c r="V79" s="17" t="str">
        <f>IF($AC79&lt;&gt;"",IF($L79&gt;0,"ATENÇÃO · apontou em dia de "&amp;LOWER($AC79)&amp;" cadastrado","Exceção cadastrada · "&amp;$AC79)&amp;IF($AD79="",""," · "&amp;$AD79),IF($E79="Férias",IF($L79&gt;0,"ATENÇÃO · apontou estando de férias no cadastro","Férias no cadastro"),IF($Y79="Férias / afastamento","Afastamento · "&amp;($Z79+$AA79-1)&amp;" dias seguidos sem apontamento",IF($Y79="Folga trabalhada","ATENÇÃO · apontou em dia de folga da escala 5x2",IF($Y79="Folga",IF(AND($D79="5x2",OR(WEEKDAY($F79,2)=6,WEEKDAY($F79,2)=7)),"Folga de fim de semana da escala 5x2",IF(AND(OR($D79="6x1",$D79="FF 6x1"),WEEKDAY($F79,2)=6,FALSE()),"Folga de fim de semana · apontou no domingo anterior",IF(AND(OR($D79="6x1",$D79="FF 6x1"),WEEKDAY($F79,2)=7,AND($A79=$A78,$L78&gt;0)),"Folga de fim de semana · apontou no sábado",IF(AND(OR($D79="6x1",$D79="FF 6x1"),OR(WEEKDAY($F79,2)=6,WEEKDAY($F79,2)=7)),"Folga de fim de semana · sem apontamento no sábado nem no domingo","Folga prevista pelo ciclo")))),IF($Y79="Indeterminado (início da série)","Sem histórico anterior — informe o dia do ciclo no Cadastro",IF($Y79="Falta de registro",IF(OR(OR($D79="6x1",$D79="FF 6x1"),$D79="5x2"),"FALTA DE REGISTRO · dia útil da escala "&amp;$E79,"FALTA DE REGISTRO · dia "&amp;$W79&amp;" de "&amp;IFERROR(INDEX(Parâmetros!$B$39:$B$48,MATCH($E79,Parâmetros!$A$39:$A$48,0)),99)&amp;" do ciclo"),IF(OR($D79="6x1",$D79="FF 6x1"),IF(OR(AND(WEEKDAY($F79,2)=6,AND($A79=$A80,$L80&gt;0)),AND(WEEKDAY($F79,2)=7,AND($A79=$A78,$L78&gt;0))),"ATENÇÃO · apontou sábado e domingo no mesmo fim de semana",IF(OR(WEEKDAY($F79,2)=6,WEEKDAY($F79,2)=7),"Jornada de fim de semana do 6x1",IF(OR($H79&gt;=Parâmetros!$E$20,$H79&lt;Parâmetros!$E$19),"ATENÇÃO · 6x1 apontou fora do horário diurno","Jornada fixa do 6x1"))),IF($D79="5x2","Jornada fixa do 5x2",IF($D79="Folguista",IF($J79=$K79,"Evidência confirma sequência","DIVERGE · sequência "&amp;$J79&amp;" × evidência "&amp;$K79),IF($K79=$E79,"Evidência confirma cadastro","DIVERGE · cadastro "&amp;$E79&amp;" × evidência "&amp;$K79)))))))))))</f>
        <v>Férias no cadastro</v>
      </c>
      <c r="W79" s="34">
        <f>IF(OR(OR($D79="6x1",$D79="FF 6x1"),$D79="5x2"),"",IF($AB79&lt;&gt;$AB78,IF(IFERROR(INDEX(Cadastro!$F$5:$F$243,$AB79),"")="",IF($L79&gt;0,1,0),IF(IFERROR(INDEX(Cadastro!$F$5:$F$243,$AB79),"")&lt;=IFERROR(INDEX(Parâmetros!$B$39:$B$48,MATCH($E79,Parâmetros!$A$39:$A$48,0)),99),IFERROR(INDEX(Cadastro!$F$5:$F$243,$AB79),""),0)),IF($L79&gt;0,IF(N($X78)&gt;0,1,N($W78)+1),IF(AND($L79=0,OR(N($W78)&gt;=IFERROR(INDEX(Parâmetros!$B$39:$B$48,MATCH($E79,Parâmetros!$A$39:$A$48,0)),99),AND(N($X78)&gt;0,N($X78)&lt;IFERROR(INDEX(Parâmetros!$C$39:$C$48,MATCH($E79,Parâmetros!$A$39:$A$48,0)),0)))),0,N($W78)+1))))</f>
        <v>14</v>
      </c>
      <c r="X79" s="34">
        <f>IF(OR(OR($D79="6x1",$D79="FF 6x1"),$D79="5x2"),"",IF($AB79&lt;&gt;$AB78,IF(IFERROR(INDEX(Cadastro!$F$5:$F$243,$AB79),"")="",0,IF(IFERROR(INDEX(Cadastro!$F$5:$F$243,$AB79),"")&gt;IFERROR(INDEX(Parâmetros!$B$39:$B$48,MATCH($E79,Parâmetros!$A$39:$A$48,0)),99),IFERROR(INDEX(Cadastro!$F$5:$F$243,$AB79),"")-IFERROR(INDEX(Parâmetros!$B$39:$B$48,MATCH($E79,Parâmetros!$A$39:$A$48,0)),99),0)),IF(AND($L79=0,OR(N($W78)&gt;=IFERROR(INDEX(Parâmetros!$B$39:$B$48,MATCH($E79,Parâmetros!$A$39:$A$48,0)),99),AND(N($X78)&gt;0,N($X78)&lt;IFERROR(INDEX(Parâmetros!$C$39:$C$48,MATCH($E79,Parâmetros!$A$39:$A$48,0)),0)))),N($X78)+1,0)))</f>
        <v>0</v>
      </c>
      <c r="Y79" t="str">
        <f>IF($AC79&lt;&gt;"",IF($L79&gt;0,$AC79&amp;" · com apontamento",$AC79),IF($E79="Férias",IF($L79&gt;0,"Férias · com apontamento","Férias (cadastro)"),IF(($Z79+$AA79-1)&gt;Parâmetros!$E$16,"Férias / afastamento",IF(AND($D79="5x2",OR(WEEKDAY($F79,2)=6,WEEKDAY($F79,2)=7)),IF($L79&gt;0,"Folga trabalhada","Folga"),IF($L79&gt;0,"Trabalhado",IF(OR(OR($D79="6x1",$D79="FF 6x1"),$D79="5x2"),IF(AND(OR($D79="6x1",$D79="FF 6x1"),OR(WEEKDAY($F79,2)=6,WEEKDAY($F79,2)=7)),"Folga","Falta de registro"),IF(AND($AB79&lt;&gt;$AB78,IFERROR(INDEX(Cadastro!$F$5:$F$243,$AB79),"")=""),"Indeterminado (início da série)",IF($X79&gt;0,"Folga","Falta de registro"))))))))</f>
        <v>Férias (cadastro)</v>
      </c>
      <c r="Z79" s="34">
        <f>IF(OR($L79&gt;0,$F79&gt;Parâmetros!$E$14),0,IF($A79&lt;&gt;$A78,1,N($Z78)+1))</f>
        <v>0</v>
      </c>
      <c r="AA79" s="34">
        <f>IF(OR($L79&gt;0,$F79&gt;Parâmetros!$E$14),0,IF(OR($A79&lt;&gt;$A80,$F80&gt;Parâmetros!$E$14),1,N($AA80)+1))</f>
        <v>0</v>
      </c>
      <c r="AB79" s="31">
        <f>IFERROR(MATCH($A79&amp;"|"&amp;TEXT(_xlfn.MAXIFS(Cadastro!$E$5:$E$243,Cadastro!$A$5:$A$243,$A79,Cadastro!$E$5:$E$243,"&lt;="&amp;$F79),"yyyymmdd"),Cadastro!$I$5:$I$243,0),"")</f>
        <v>13</v>
      </c>
      <c r="AC79" t="str">
        <f>IFERROR(_xlfn.SINGLE(INDEX(Exceções!$D$5:$D$203,MATCH($A79&amp;"|"&amp;$F79,Exceções!$F$5:$F$203,0))),"")</f>
        <v/>
      </c>
      <c r="AD79" t="str">
        <f>IF($AC79="","",IFERROR(_xlfn.SINGLE(INDEX(Exceções!$E$5:$E$203,MATCH($A79&amp;"|"&amp;$F79,Exceções!$F$5:$F$203,0))),""))</f>
        <v/>
      </c>
    </row>
    <row r="80" spans="1:30" ht="15" hidden="1" customHeight="1" x14ac:dyDescent="0.25">
      <c r="A80" s="31">
        <v>56222</v>
      </c>
      <c r="B80" s="17" t="s">
        <v>11</v>
      </c>
      <c r="C80" s="17" t="str">
        <f>IFERROR(INDEX(Cadastro!$C$5:$C$243,$AB80),"NÃO INFORMADO")</f>
        <v>AUT</v>
      </c>
      <c r="D80" s="17" t="str">
        <f>IFERROR(INDEX(Cadastro!$D$5:$D$243,$AB80),"")</f>
        <v>Férias</v>
      </c>
      <c r="E80" s="17" t="str">
        <f>IFERROR(INDEX(Cadastro!$G$5:$G$243,$AB80),"")</f>
        <v>Férias</v>
      </c>
      <c r="F80" s="29">
        <v>46322</v>
      </c>
      <c r="G80" s="32" t="str">
        <f t="shared" si="6"/>
        <v>ter</v>
      </c>
      <c r="H80" s="31" t="str">
        <f>IF($L80=0,"",_xlfn.MINIFS(Dados!$Q:$Q,Dados!$A:$A,$A80,Dados!$S:$S,$F80))</f>
        <v/>
      </c>
      <c r="I80" s="31" t="str">
        <f>IF($H80="","",_xlfn.MAXIFS(Dados!$R:$R,Dados!$A:$A,$A80,Dados!$S:$S,$F80))</f>
        <v/>
      </c>
      <c r="J80" s="32" t="str">
        <f>IF($D80&lt;&gt;"Folguista","",IFERROR(INDEX(Parâmetros!$D$52:$G$52,1,MIN(4,MAX(1,$W80))),""))</f>
        <v/>
      </c>
      <c r="K80" s="32" t="str">
        <f>IF(OR($AC80&lt;&gt;"",$Y80="Folga",$Y80="Folga trabalhada",$Y80="Férias (cadastro)",$Y80="Férias / afastamento",$Y80="Indeterminado (início da série)"),"",IF(OR($D80="6x1",$D80="FF 6x1"),IF(OR(WEEKDAY($F80,2)=6,WEEKDAY($F80,2)=7),"6x1 sáb/dom","6x1"),IF($D80="5x2","5x2",IF($H80="",IF($D80="Folguista",$J80,$E80),IF(OR($H80&gt;=Parâmetros!$E$18,$H80&lt;Parâmetros!$E$19),"C",IF($H80&lt;Parâmetros!$E$20,"A","B"))))))</f>
        <v/>
      </c>
      <c r="L80" s="30">
        <f>SUMIFS(Dados!$E:$E,Dados!$A:$A,$A80,Dados!$S:$S,$F80)</f>
        <v>0</v>
      </c>
      <c r="M80" s="30" t="str">
        <f>IFERROR(INDEX(Parâmetros!$E$6:$E$11,MATCH($K80,Parâmetros!$A$6:$A$11,0)),"")</f>
        <v/>
      </c>
      <c r="N80" s="33" t="str">
        <f t="shared" si="7"/>
        <v/>
      </c>
      <c r="O80" s="33">
        <f>Parâmetros!$E$13</f>
        <v>0.8</v>
      </c>
      <c r="P80" s="32" t="str">
        <f>IF(OR($M80="",$F80&gt;Parâmetros!$E$14),"Não","Sim")</f>
        <v>Não</v>
      </c>
      <c r="Q80" s="32" t="str">
        <f t="shared" si="8"/>
        <v/>
      </c>
      <c r="R80" s="32" t="str">
        <f t="shared" si="9"/>
        <v/>
      </c>
      <c r="S80" s="30" t="str">
        <f t="shared" si="10"/>
        <v/>
      </c>
      <c r="T80" s="32" t="str">
        <f>IF($Q80&lt;&gt;"Sim","",IF($N80&gt;Parâmetros!$E$15,"Sim","Não"))</f>
        <v/>
      </c>
      <c r="U80" s="17" t="str">
        <f t="shared" si="11"/>
        <v>Férias / afastamento</v>
      </c>
      <c r="V80" s="17" t="str">
        <f>IF($AC80&lt;&gt;"",IF($L80&gt;0,"ATENÇÃO · apontou em dia de "&amp;LOWER($AC80)&amp;" cadastrado","Exceção cadastrada · "&amp;$AC80)&amp;IF($AD80="",""," · "&amp;$AD80),IF($E80="Férias",IF($L80&gt;0,"ATENÇÃO · apontou estando de férias no cadastro","Férias no cadastro"),IF($Y80="Férias / afastamento","Afastamento · "&amp;($Z80+$AA80-1)&amp;" dias seguidos sem apontamento",IF($Y80="Folga trabalhada","ATENÇÃO · apontou em dia de folga da escala 5x2",IF($Y80="Folga",IF(AND($D80="5x2",OR(WEEKDAY($F80,2)=6,WEEKDAY($F80,2)=7)),"Folga de fim de semana da escala 5x2",IF(AND(OR($D80="6x1",$D80="FF 6x1"),WEEKDAY($F80,2)=6,FALSE()),"Folga de fim de semana · apontou no domingo anterior",IF(AND(OR($D80="6x1",$D80="FF 6x1"),WEEKDAY($F80,2)=7,AND($A80=$A79,$L79&gt;0)),"Folga de fim de semana · apontou no sábado",IF(AND(OR($D80="6x1",$D80="FF 6x1"),OR(WEEKDAY($F80,2)=6,WEEKDAY($F80,2)=7)),"Folga de fim de semana · sem apontamento no sábado nem no domingo","Folga prevista pelo ciclo")))),IF($Y80="Indeterminado (início da série)","Sem histórico anterior — informe o dia do ciclo no Cadastro",IF($Y80="Falta de registro",IF(OR(OR($D80="6x1",$D80="FF 6x1"),$D80="5x2"),"FALTA DE REGISTRO · dia útil da escala "&amp;$E80,"FALTA DE REGISTRO · dia "&amp;$W80&amp;" de "&amp;IFERROR(INDEX(Parâmetros!$B$39:$B$48,MATCH($E80,Parâmetros!$A$39:$A$48,0)),99)&amp;" do ciclo"),IF(OR($D80="6x1",$D80="FF 6x1"),IF(OR(AND(WEEKDAY($F80,2)=6,AND($A80=$A81,$L81&gt;0)),AND(WEEKDAY($F80,2)=7,AND($A80=$A79,$L79&gt;0))),"ATENÇÃO · apontou sábado e domingo no mesmo fim de semana",IF(OR(WEEKDAY($F80,2)=6,WEEKDAY($F80,2)=7),"Jornada de fim de semana do 6x1",IF(OR($H80&gt;=Parâmetros!$E$20,$H80&lt;Parâmetros!$E$19),"ATENÇÃO · 6x1 apontou fora do horário diurno","Jornada fixa do 6x1"))),IF($D80="5x2","Jornada fixa do 5x2",IF($D80="Folguista",IF($J80=$K80,"Evidência confirma sequência","DIVERGE · sequência "&amp;$J80&amp;" × evidência "&amp;$K80),IF($K80=$E80,"Evidência confirma cadastro","DIVERGE · cadastro "&amp;$E80&amp;" × evidência "&amp;$K80)))))))))))</f>
        <v>Férias no cadastro</v>
      </c>
      <c r="W80" s="34">
        <f>IF(OR(OR($D80="6x1",$D80="FF 6x1"),$D80="5x2"),"",IF($AB80&lt;&gt;$AB79,IF(IFERROR(INDEX(Cadastro!$F$5:$F$243,$AB80),"")="",IF($L80&gt;0,1,0),IF(IFERROR(INDEX(Cadastro!$F$5:$F$243,$AB80),"")&lt;=IFERROR(INDEX(Parâmetros!$B$39:$B$48,MATCH($E80,Parâmetros!$A$39:$A$48,0)),99),IFERROR(INDEX(Cadastro!$F$5:$F$243,$AB80),""),0)),IF($L80&gt;0,IF(N($X79)&gt;0,1,N($W79)+1),IF(AND($L80=0,OR(N($W79)&gt;=IFERROR(INDEX(Parâmetros!$B$39:$B$48,MATCH($E80,Parâmetros!$A$39:$A$48,0)),99),AND(N($X79)&gt;0,N($X79)&lt;IFERROR(INDEX(Parâmetros!$C$39:$C$48,MATCH($E80,Parâmetros!$A$39:$A$48,0)),0)))),0,N($W79)+1))))</f>
        <v>15</v>
      </c>
      <c r="X80" s="34">
        <f>IF(OR(OR($D80="6x1",$D80="FF 6x1"),$D80="5x2"),"",IF($AB80&lt;&gt;$AB79,IF(IFERROR(INDEX(Cadastro!$F$5:$F$243,$AB80),"")="",0,IF(IFERROR(INDEX(Cadastro!$F$5:$F$243,$AB80),"")&gt;IFERROR(INDEX(Parâmetros!$B$39:$B$48,MATCH($E80,Parâmetros!$A$39:$A$48,0)),99),IFERROR(INDEX(Cadastro!$F$5:$F$243,$AB80),"")-IFERROR(INDEX(Parâmetros!$B$39:$B$48,MATCH($E80,Parâmetros!$A$39:$A$48,0)),99),0)),IF(AND($L80=0,OR(N($W79)&gt;=IFERROR(INDEX(Parâmetros!$B$39:$B$48,MATCH($E80,Parâmetros!$A$39:$A$48,0)),99),AND(N($X79)&gt;0,N($X79)&lt;IFERROR(INDEX(Parâmetros!$C$39:$C$48,MATCH($E80,Parâmetros!$A$39:$A$48,0)),0)))),N($X79)+1,0)))</f>
        <v>0</v>
      </c>
      <c r="Y80" t="str">
        <f>IF($AC80&lt;&gt;"",IF($L80&gt;0,$AC80&amp;" · com apontamento",$AC80),IF($E80="Férias",IF($L80&gt;0,"Férias · com apontamento","Férias (cadastro)"),IF(($Z80+$AA80-1)&gt;Parâmetros!$E$16,"Férias / afastamento",IF(AND($D80="5x2",OR(WEEKDAY($F80,2)=6,WEEKDAY($F80,2)=7)),IF($L80&gt;0,"Folga trabalhada","Folga"),IF($L80&gt;0,"Trabalhado",IF(OR(OR($D80="6x1",$D80="FF 6x1"),$D80="5x2"),IF(AND(OR($D80="6x1",$D80="FF 6x1"),OR(WEEKDAY($F80,2)=6,WEEKDAY($F80,2)=7)),"Folga","Falta de registro"),IF(AND($AB80&lt;&gt;$AB79,IFERROR(INDEX(Cadastro!$F$5:$F$243,$AB80),"")=""),"Indeterminado (início da série)",IF($X80&gt;0,"Folga","Falta de registro"))))))))</f>
        <v>Férias (cadastro)</v>
      </c>
      <c r="Z80" s="34">
        <f>IF(OR($L80&gt;0,$F80&gt;Parâmetros!$E$14),0,IF($A80&lt;&gt;$A79,1,N($Z79)+1))</f>
        <v>0</v>
      </c>
      <c r="AA80" s="34">
        <f>IF(OR($L80&gt;0,$F80&gt;Parâmetros!$E$14),0,IF(OR($A80&lt;&gt;$A81,$F81&gt;Parâmetros!$E$14),1,N($AA81)+1))</f>
        <v>0</v>
      </c>
      <c r="AB80" s="31">
        <f>IFERROR(MATCH($A80&amp;"|"&amp;TEXT(_xlfn.MAXIFS(Cadastro!$E$5:$E$243,Cadastro!$A$5:$A$243,$A80,Cadastro!$E$5:$E$243,"&lt;="&amp;$F80),"yyyymmdd"),Cadastro!$I$5:$I$243,0),"")</f>
        <v>13</v>
      </c>
      <c r="AC80" t="str">
        <f>IFERROR(_xlfn.SINGLE(INDEX(Exceções!$D$5:$D$203,MATCH($A80&amp;"|"&amp;$F80,Exceções!$F$5:$F$203,0))),"")</f>
        <v/>
      </c>
      <c r="AD80" t="str">
        <f>IF($AC80="","",IFERROR(_xlfn.SINGLE(INDEX(Exceções!$E$5:$E$203,MATCH($A80&amp;"|"&amp;$F80,Exceções!$F$5:$F$203,0))),""))</f>
        <v/>
      </c>
    </row>
    <row r="81" spans="1:30" ht="15" hidden="1" customHeight="1" x14ac:dyDescent="0.25">
      <c r="A81" s="31">
        <v>56222</v>
      </c>
      <c r="B81" s="17" t="s">
        <v>11</v>
      </c>
      <c r="C81" s="17" t="str">
        <f>IFERROR(INDEX(Cadastro!$C$5:$C$243,$AB81),"NÃO INFORMADO")</f>
        <v>AUT</v>
      </c>
      <c r="D81" s="17" t="str">
        <f>IFERROR(INDEX(Cadastro!$D$5:$D$243,$AB81),"")</f>
        <v>Férias</v>
      </c>
      <c r="E81" s="17" t="str">
        <f>IFERROR(INDEX(Cadastro!$G$5:$G$243,$AB81),"")</f>
        <v>Férias</v>
      </c>
      <c r="F81" s="29">
        <v>46323</v>
      </c>
      <c r="G81" s="32" t="str">
        <f t="shared" si="6"/>
        <v>qua</v>
      </c>
      <c r="H81" s="31" t="str">
        <f>IF($L81=0,"",_xlfn.MINIFS(Dados!$Q:$Q,Dados!$A:$A,$A81,Dados!$S:$S,$F81))</f>
        <v/>
      </c>
      <c r="I81" s="31" t="str">
        <f>IF($H81="","",_xlfn.MAXIFS(Dados!$R:$R,Dados!$A:$A,$A81,Dados!$S:$S,$F81))</f>
        <v/>
      </c>
      <c r="J81" s="32" t="str">
        <f>IF($D81&lt;&gt;"Folguista","",IFERROR(INDEX(Parâmetros!$D$52:$G$52,1,MIN(4,MAX(1,$W81))),""))</f>
        <v/>
      </c>
      <c r="K81" s="32" t="str">
        <f>IF(OR($AC81&lt;&gt;"",$Y81="Folga",$Y81="Folga trabalhada",$Y81="Férias (cadastro)",$Y81="Férias / afastamento",$Y81="Indeterminado (início da série)"),"",IF(OR($D81="6x1",$D81="FF 6x1"),IF(OR(WEEKDAY($F81,2)=6,WEEKDAY($F81,2)=7),"6x1 sáb/dom","6x1"),IF($D81="5x2","5x2",IF($H81="",IF($D81="Folguista",$J81,$E81),IF(OR($H81&gt;=Parâmetros!$E$18,$H81&lt;Parâmetros!$E$19),"C",IF($H81&lt;Parâmetros!$E$20,"A","B"))))))</f>
        <v/>
      </c>
      <c r="L81" s="30">
        <f>SUMIFS(Dados!$E:$E,Dados!$A:$A,$A81,Dados!$S:$S,$F81)</f>
        <v>0</v>
      </c>
      <c r="M81" s="30" t="str">
        <f>IFERROR(INDEX(Parâmetros!$E$6:$E$11,MATCH($K81,Parâmetros!$A$6:$A$11,0)),"")</f>
        <v/>
      </c>
      <c r="N81" s="33" t="str">
        <f t="shared" si="7"/>
        <v/>
      </c>
      <c r="O81" s="33">
        <f>Parâmetros!$E$13</f>
        <v>0.8</v>
      </c>
      <c r="P81" s="32" t="str">
        <f>IF(OR($M81="",$F81&gt;Parâmetros!$E$14),"Não","Sim")</f>
        <v>Não</v>
      </c>
      <c r="Q81" s="32" t="str">
        <f t="shared" si="8"/>
        <v/>
      </c>
      <c r="R81" s="32" t="str">
        <f t="shared" si="9"/>
        <v/>
      </c>
      <c r="S81" s="30" t="str">
        <f t="shared" si="10"/>
        <v/>
      </c>
      <c r="T81" s="32" t="str">
        <f>IF($Q81&lt;&gt;"Sim","",IF($N81&gt;Parâmetros!$E$15,"Sim","Não"))</f>
        <v/>
      </c>
      <c r="U81" s="17" t="str">
        <f t="shared" si="11"/>
        <v>Férias / afastamento</v>
      </c>
      <c r="V81" s="17" t="str">
        <f>IF($AC81&lt;&gt;"",IF($L81&gt;0,"ATENÇÃO · apontou em dia de "&amp;LOWER($AC81)&amp;" cadastrado","Exceção cadastrada · "&amp;$AC81)&amp;IF($AD81="",""," · "&amp;$AD81),IF($E81="Férias",IF($L81&gt;0,"ATENÇÃO · apontou estando de férias no cadastro","Férias no cadastro"),IF($Y81="Férias / afastamento","Afastamento · "&amp;($Z81+$AA81-1)&amp;" dias seguidos sem apontamento",IF($Y81="Folga trabalhada","ATENÇÃO · apontou em dia de folga da escala 5x2",IF($Y81="Folga",IF(AND($D81="5x2",OR(WEEKDAY($F81,2)=6,WEEKDAY($F81,2)=7)),"Folga de fim de semana da escala 5x2",IF(AND(OR($D81="6x1",$D81="FF 6x1"),WEEKDAY($F81,2)=6,FALSE()),"Folga de fim de semana · apontou no domingo anterior",IF(AND(OR($D81="6x1",$D81="FF 6x1"),WEEKDAY($F81,2)=7,AND($A81=$A80,$L80&gt;0)),"Folga de fim de semana · apontou no sábado",IF(AND(OR($D81="6x1",$D81="FF 6x1"),OR(WEEKDAY($F81,2)=6,WEEKDAY($F81,2)=7)),"Folga de fim de semana · sem apontamento no sábado nem no domingo","Folga prevista pelo ciclo")))),IF($Y81="Indeterminado (início da série)","Sem histórico anterior — informe o dia do ciclo no Cadastro",IF($Y81="Falta de registro",IF(OR(OR($D81="6x1",$D81="FF 6x1"),$D81="5x2"),"FALTA DE REGISTRO · dia útil da escala "&amp;$E81,"FALTA DE REGISTRO · dia "&amp;$W81&amp;" de "&amp;IFERROR(INDEX(Parâmetros!$B$39:$B$48,MATCH($E81,Parâmetros!$A$39:$A$48,0)),99)&amp;" do ciclo"),IF(OR($D81="6x1",$D81="FF 6x1"),IF(OR(AND(WEEKDAY($F81,2)=6,AND($A81=$A82,$L82&gt;0)),AND(WEEKDAY($F81,2)=7,AND($A81=$A80,$L80&gt;0))),"ATENÇÃO · apontou sábado e domingo no mesmo fim de semana",IF(OR(WEEKDAY($F81,2)=6,WEEKDAY($F81,2)=7),"Jornada de fim de semana do 6x1",IF(OR($H81&gt;=Parâmetros!$E$20,$H81&lt;Parâmetros!$E$19),"ATENÇÃO · 6x1 apontou fora do horário diurno","Jornada fixa do 6x1"))),IF($D81="5x2","Jornada fixa do 5x2",IF($D81="Folguista",IF($J81=$K81,"Evidência confirma sequência","DIVERGE · sequência "&amp;$J81&amp;" × evidência "&amp;$K81),IF($K81=$E81,"Evidência confirma cadastro","DIVERGE · cadastro "&amp;$E81&amp;" × evidência "&amp;$K81)))))))))))</f>
        <v>Férias no cadastro</v>
      </c>
      <c r="W81" s="34">
        <f>IF(OR(OR($D81="6x1",$D81="FF 6x1"),$D81="5x2"),"",IF($AB81&lt;&gt;$AB80,IF(IFERROR(INDEX(Cadastro!$F$5:$F$243,$AB81),"")="",IF($L81&gt;0,1,0),IF(IFERROR(INDEX(Cadastro!$F$5:$F$243,$AB81),"")&lt;=IFERROR(INDEX(Parâmetros!$B$39:$B$48,MATCH($E81,Parâmetros!$A$39:$A$48,0)),99),IFERROR(INDEX(Cadastro!$F$5:$F$243,$AB81),""),0)),IF($L81&gt;0,IF(N($X80)&gt;0,1,N($W80)+1),IF(AND($L81=0,OR(N($W80)&gt;=IFERROR(INDEX(Parâmetros!$B$39:$B$48,MATCH($E81,Parâmetros!$A$39:$A$48,0)),99),AND(N($X80)&gt;0,N($X80)&lt;IFERROR(INDEX(Parâmetros!$C$39:$C$48,MATCH($E81,Parâmetros!$A$39:$A$48,0)),0)))),0,N($W80)+1))))</f>
        <v>16</v>
      </c>
      <c r="X81" s="34">
        <f>IF(OR(OR($D81="6x1",$D81="FF 6x1"),$D81="5x2"),"",IF($AB81&lt;&gt;$AB80,IF(IFERROR(INDEX(Cadastro!$F$5:$F$243,$AB81),"")="",0,IF(IFERROR(INDEX(Cadastro!$F$5:$F$243,$AB81),"")&gt;IFERROR(INDEX(Parâmetros!$B$39:$B$48,MATCH($E81,Parâmetros!$A$39:$A$48,0)),99),IFERROR(INDEX(Cadastro!$F$5:$F$243,$AB81),"")-IFERROR(INDEX(Parâmetros!$B$39:$B$48,MATCH($E81,Parâmetros!$A$39:$A$48,0)),99),0)),IF(AND($L81=0,OR(N($W80)&gt;=IFERROR(INDEX(Parâmetros!$B$39:$B$48,MATCH($E81,Parâmetros!$A$39:$A$48,0)),99),AND(N($X80)&gt;0,N($X80)&lt;IFERROR(INDEX(Parâmetros!$C$39:$C$48,MATCH($E81,Parâmetros!$A$39:$A$48,0)),0)))),N($X80)+1,0)))</f>
        <v>0</v>
      </c>
      <c r="Y81" t="str">
        <f>IF($AC81&lt;&gt;"",IF($L81&gt;0,$AC81&amp;" · com apontamento",$AC81),IF($E81="Férias",IF($L81&gt;0,"Férias · com apontamento","Férias (cadastro)"),IF(($Z81+$AA81-1)&gt;Parâmetros!$E$16,"Férias / afastamento",IF(AND($D81="5x2",OR(WEEKDAY($F81,2)=6,WEEKDAY($F81,2)=7)),IF($L81&gt;0,"Folga trabalhada","Folga"),IF($L81&gt;0,"Trabalhado",IF(OR(OR($D81="6x1",$D81="FF 6x1"),$D81="5x2"),IF(AND(OR($D81="6x1",$D81="FF 6x1"),OR(WEEKDAY($F81,2)=6,WEEKDAY($F81,2)=7)),"Folga","Falta de registro"),IF(AND($AB81&lt;&gt;$AB80,IFERROR(INDEX(Cadastro!$F$5:$F$243,$AB81),"")=""),"Indeterminado (início da série)",IF($X81&gt;0,"Folga","Falta de registro"))))))))</f>
        <v>Férias (cadastro)</v>
      </c>
      <c r="Z81" s="34">
        <f>IF(OR($L81&gt;0,$F81&gt;Parâmetros!$E$14),0,IF($A81&lt;&gt;$A80,1,N($Z80)+1))</f>
        <v>0</v>
      </c>
      <c r="AA81" s="34">
        <f>IF(OR($L81&gt;0,$F81&gt;Parâmetros!$E$14),0,IF(OR($A81&lt;&gt;$A82,$F82&gt;Parâmetros!$E$14),1,N($AA82)+1))</f>
        <v>0</v>
      </c>
      <c r="AB81" s="31">
        <f>IFERROR(MATCH($A81&amp;"|"&amp;TEXT(_xlfn.MAXIFS(Cadastro!$E$5:$E$243,Cadastro!$A$5:$A$243,$A81,Cadastro!$E$5:$E$243,"&lt;="&amp;$F81),"yyyymmdd"),Cadastro!$I$5:$I$243,0),"")</f>
        <v>13</v>
      </c>
      <c r="AC81" t="str">
        <f>IFERROR(_xlfn.SINGLE(INDEX(Exceções!$D$5:$D$203,MATCH($A81&amp;"|"&amp;$F81,Exceções!$F$5:$F$203,0))),"")</f>
        <v/>
      </c>
      <c r="AD81" t="str">
        <f>IF($AC81="","",IFERROR(_xlfn.SINGLE(INDEX(Exceções!$E$5:$E$203,MATCH($A81&amp;"|"&amp;$F81,Exceções!$F$5:$F$203,0))),""))</f>
        <v/>
      </c>
    </row>
    <row r="82" spans="1:30" ht="15" hidden="1" customHeight="1" x14ac:dyDescent="0.25">
      <c r="A82" s="31">
        <v>56222</v>
      </c>
      <c r="B82" s="17" t="s">
        <v>11</v>
      </c>
      <c r="C82" s="17" t="str">
        <f>IFERROR(INDEX(Cadastro!$C$5:$C$243,$AB82),"NÃO INFORMADO")</f>
        <v>AUT</v>
      </c>
      <c r="D82" s="17" t="str">
        <f>IFERROR(INDEX(Cadastro!$D$5:$D$243,$AB82),"")</f>
        <v>Férias</v>
      </c>
      <c r="E82" s="17" t="str">
        <f>IFERROR(INDEX(Cadastro!$G$5:$G$243,$AB82),"")</f>
        <v>Férias</v>
      </c>
      <c r="F82" s="29">
        <v>46324</v>
      </c>
      <c r="G82" s="32" t="str">
        <f t="shared" si="6"/>
        <v>qui</v>
      </c>
      <c r="H82" s="31" t="str">
        <f>IF($L82=0,"",_xlfn.MINIFS(Dados!$Q:$Q,Dados!$A:$A,$A82,Dados!$S:$S,$F82))</f>
        <v/>
      </c>
      <c r="I82" s="31" t="str">
        <f>IF($H82="","",_xlfn.MAXIFS(Dados!$R:$R,Dados!$A:$A,$A82,Dados!$S:$S,$F82))</f>
        <v/>
      </c>
      <c r="J82" s="32" t="str">
        <f>IF($D82&lt;&gt;"Folguista","",IFERROR(INDEX(Parâmetros!$D$52:$G$52,1,MIN(4,MAX(1,$W82))),""))</f>
        <v/>
      </c>
      <c r="K82" s="32" t="str">
        <f>IF(OR($AC82&lt;&gt;"",$Y82="Folga",$Y82="Folga trabalhada",$Y82="Férias (cadastro)",$Y82="Férias / afastamento",$Y82="Indeterminado (início da série)"),"",IF(OR($D82="6x1",$D82="FF 6x1"),IF(OR(WEEKDAY($F82,2)=6,WEEKDAY($F82,2)=7),"6x1 sáb/dom","6x1"),IF($D82="5x2","5x2",IF($H82="",IF($D82="Folguista",$J82,$E82),IF(OR($H82&gt;=Parâmetros!$E$18,$H82&lt;Parâmetros!$E$19),"C",IF($H82&lt;Parâmetros!$E$20,"A","B"))))))</f>
        <v/>
      </c>
      <c r="L82" s="30">
        <f>SUMIFS(Dados!$E:$E,Dados!$A:$A,$A82,Dados!$S:$S,$F82)</f>
        <v>0</v>
      </c>
      <c r="M82" s="30" t="str">
        <f>IFERROR(INDEX(Parâmetros!$E$6:$E$11,MATCH($K82,Parâmetros!$A$6:$A$11,0)),"")</f>
        <v/>
      </c>
      <c r="N82" s="33" t="str">
        <f t="shared" si="7"/>
        <v/>
      </c>
      <c r="O82" s="33">
        <f>Parâmetros!$E$13</f>
        <v>0.8</v>
      </c>
      <c r="P82" s="32" t="str">
        <f>IF(OR($M82="",$F82&gt;Parâmetros!$E$14),"Não","Sim")</f>
        <v>Não</v>
      </c>
      <c r="Q82" s="32" t="str">
        <f t="shared" si="8"/>
        <v/>
      </c>
      <c r="R82" s="32" t="str">
        <f t="shared" si="9"/>
        <v/>
      </c>
      <c r="S82" s="30" t="str">
        <f t="shared" si="10"/>
        <v/>
      </c>
      <c r="T82" s="32" t="str">
        <f>IF($Q82&lt;&gt;"Sim","",IF($N82&gt;Parâmetros!$E$15,"Sim","Não"))</f>
        <v/>
      </c>
      <c r="U82" s="17" t="str">
        <f t="shared" si="11"/>
        <v>Férias / afastamento</v>
      </c>
      <c r="V82" s="17" t="str">
        <f>IF($AC82&lt;&gt;"",IF($L82&gt;0,"ATENÇÃO · apontou em dia de "&amp;LOWER($AC82)&amp;" cadastrado","Exceção cadastrada · "&amp;$AC82)&amp;IF($AD82="",""," · "&amp;$AD82),IF($E82="Férias",IF($L82&gt;0,"ATENÇÃO · apontou estando de férias no cadastro","Férias no cadastro"),IF($Y82="Férias / afastamento","Afastamento · "&amp;($Z82+$AA82-1)&amp;" dias seguidos sem apontamento",IF($Y82="Folga trabalhada","ATENÇÃO · apontou em dia de folga da escala 5x2",IF($Y82="Folga",IF(AND($D82="5x2",OR(WEEKDAY($F82,2)=6,WEEKDAY($F82,2)=7)),"Folga de fim de semana da escala 5x2",IF(AND(OR($D82="6x1",$D82="FF 6x1"),WEEKDAY($F82,2)=6,FALSE()),"Folga de fim de semana · apontou no domingo anterior",IF(AND(OR($D82="6x1",$D82="FF 6x1"),WEEKDAY($F82,2)=7,AND($A82=$A81,$L81&gt;0)),"Folga de fim de semana · apontou no sábado",IF(AND(OR($D82="6x1",$D82="FF 6x1"),OR(WEEKDAY($F82,2)=6,WEEKDAY($F82,2)=7)),"Folga de fim de semana · sem apontamento no sábado nem no domingo","Folga prevista pelo ciclo")))),IF($Y82="Indeterminado (início da série)","Sem histórico anterior — informe o dia do ciclo no Cadastro",IF($Y82="Falta de registro",IF(OR(OR($D82="6x1",$D82="FF 6x1"),$D82="5x2"),"FALTA DE REGISTRO · dia útil da escala "&amp;$E82,"FALTA DE REGISTRO · dia "&amp;$W82&amp;" de "&amp;IFERROR(INDEX(Parâmetros!$B$39:$B$48,MATCH($E82,Parâmetros!$A$39:$A$48,0)),99)&amp;" do ciclo"),IF(OR($D82="6x1",$D82="FF 6x1"),IF(OR(AND(WEEKDAY($F82,2)=6,AND($A82=$A83,$L83&gt;0)),AND(WEEKDAY($F82,2)=7,AND($A82=$A81,$L81&gt;0))),"ATENÇÃO · apontou sábado e domingo no mesmo fim de semana",IF(OR(WEEKDAY($F82,2)=6,WEEKDAY($F82,2)=7),"Jornada de fim de semana do 6x1",IF(OR($H82&gt;=Parâmetros!$E$20,$H82&lt;Parâmetros!$E$19),"ATENÇÃO · 6x1 apontou fora do horário diurno","Jornada fixa do 6x1"))),IF($D82="5x2","Jornada fixa do 5x2",IF($D82="Folguista",IF($J82=$K82,"Evidência confirma sequência","DIVERGE · sequência "&amp;$J82&amp;" × evidência "&amp;$K82),IF($K82=$E82,"Evidência confirma cadastro","DIVERGE · cadastro "&amp;$E82&amp;" × evidência "&amp;$K82)))))))))))</f>
        <v>Férias no cadastro</v>
      </c>
      <c r="W82" s="34">
        <f>IF(OR(OR($D82="6x1",$D82="FF 6x1"),$D82="5x2"),"",IF($AB82&lt;&gt;$AB81,IF(IFERROR(INDEX(Cadastro!$F$5:$F$243,$AB82),"")="",IF($L82&gt;0,1,0),IF(IFERROR(INDEX(Cadastro!$F$5:$F$243,$AB82),"")&lt;=IFERROR(INDEX(Parâmetros!$B$39:$B$48,MATCH($E82,Parâmetros!$A$39:$A$48,0)),99),IFERROR(INDEX(Cadastro!$F$5:$F$243,$AB82),""),0)),IF($L82&gt;0,IF(N($X81)&gt;0,1,N($W81)+1),IF(AND($L82=0,OR(N($W81)&gt;=IFERROR(INDEX(Parâmetros!$B$39:$B$48,MATCH($E82,Parâmetros!$A$39:$A$48,0)),99),AND(N($X81)&gt;0,N($X81)&lt;IFERROR(INDEX(Parâmetros!$C$39:$C$48,MATCH($E82,Parâmetros!$A$39:$A$48,0)),0)))),0,N($W81)+1))))</f>
        <v>17</v>
      </c>
      <c r="X82" s="34">
        <f>IF(OR(OR($D82="6x1",$D82="FF 6x1"),$D82="5x2"),"",IF($AB82&lt;&gt;$AB81,IF(IFERROR(INDEX(Cadastro!$F$5:$F$243,$AB82),"")="",0,IF(IFERROR(INDEX(Cadastro!$F$5:$F$243,$AB82),"")&gt;IFERROR(INDEX(Parâmetros!$B$39:$B$48,MATCH($E82,Parâmetros!$A$39:$A$48,0)),99),IFERROR(INDEX(Cadastro!$F$5:$F$243,$AB82),"")-IFERROR(INDEX(Parâmetros!$B$39:$B$48,MATCH($E82,Parâmetros!$A$39:$A$48,0)),99),0)),IF(AND($L82=0,OR(N($W81)&gt;=IFERROR(INDEX(Parâmetros!$B$39:$B$48,MATCH($E82,Parâmetros!$A$39:$A$48,0)),99),AND(N($X81)&gt;0,N($X81)&lt;IFERROR(INDEX(Parâmetros!$C$39:$C$48,MATCH($E82,Parâmetros!$A$39:$A$48,0)),0)))),N($X81)+1,0)))</f>
        <v>0</v>
      </c>
      <c r="Y82" t="str">
        <f>IF($AC82&lt;&gt;"",IF($L82&gt;0,$AC82&amp;" · com apontamento",$AC82),IF($E82="Férias",IF($L82&gt;0,"Férias · com apontamento","Férias (cadastro)"),IF(($Z82+$AA82-1)&gt;Parâmetros!$E$16,"Férias / afastamento",IF(AND($D82="5x2",OR(WEEKDAY($F82,2)=6,WEEKDAY($F82,2)=7)),IF($L82&gt;0,"Folga trabalhada","Folga"),IF($L82&gt;0,"Trabalhado",IF(OR(OR($D82="6x1",$D82="FF 6x1"),$D82="5x2"),IF(AND(OR($D82="6x1",$D82="FF 6x1"),OR(WEEKDAY($F82,2)=6,WEEKDAY($F82,2)=7)),"Folga","Falta de registro"),IF(AND($AB82&lt;&gt;$AB81,IFERROR(INDEX(Cadastro!$F$5:$F$243,$AB82),"")=""),"Indeterminado (início da série)",IF($X82&gt;0,"Folga","Falta de registro"))))))))</f>
        <v>Férias (cadastro)</v>
      </c>
      <c r="Z82" s="34">
        <f>IF(OR($L82&gt;0,$F82&gt;Parâmetros!$E$14),0,IF($A82&lt;&gt;$A81,1,N($Z81)+1))</f>
        <v>0</v>
      </c>
      <c r="AA82" s="34">
        <f>IF(OR($L82&gt;0,$F82&gt;Parâmetros!$E$14),0,IF(OR($A82&lt;&gt;$A83,$F83&gt;Parâmetros!$E$14),1,N($AA83)+1))</f>
        <v>0</v>
      </c>
      <c r="AB82" s="31">
        <f>IFERROR(MATCH($A82&amp;"|"&amp;TEXT(_xlfn.MAXIFS(Cadastro!$E$5:$E$243,Cadastro!$A$5:$A$243,$A82,Cadastro!$E$5:$E$243,"&lt;="&amp;$F82),"yyyymmdd"),Cadastro!$I$5:$I$243,0),"")</f>
        <v>13</v>
      </c>
      <c r="AC82" t="str">
        <f>IFERROR(_xlfn.SINGLE(INDEX(Exceções!$D$5:$D$203,MATCH($A82&amp;"|"&amp;$F82,Exceções!$F$5:$F$203,0))),"")</f>
        <v/>
      </c>
      <c r="AD82" t="str">
        <f>IF($AC82="","",IFERROR(_xlfn.SINGLE(INDEX(Exceções!$E$5:$E$203,MATCH($A82&amp;"|"&amp;$F82,Exceções!$F$5:$F$203,0))),""))</f>
        <v/>
      </c>
    </row>
    <row r="83" spans="1:30" ht="15" hidden="1" customHeight="1" x14ac:dyDescent="0.25">
      <c r="A83" s="31">
        <v>56222</v>
      </c>
      <c r="B83" s="17" t="s">
        <v>11</v>
      </c>
      <c r="C83" s="17" t="str">
        <f>IFERROR(INDEX(Cadastro!$C$5:$C$243,$AB83),"NÃO INFORMADO")</f>
        <v>AUT</v>
      </c>
      <c r="D83" s="17" t="str">
        <f>IFERROR(INDEX(Cadastro!$D$5:$D$243,$AB83),"")</f>
        <v>Férias</v>
      </c>
      <c r="E83" s="17" t="str">
        <f>IFERROR(INDEX(Cadastro!$G$5:$G$243,$AB83),"")</f>
        <v>Férias</v>
      </c>
      <c r="F83" s="29">
        <v>46325</v>
      </c>
      <c r="G83" s="32" t="str">
        <f t="shared" si="6"/>
        <v>sex</v>
      </c>
      <c r="H83" s="31" t="str">
        <f>IF($L83=0,"",_xlfn.MINIFS(Dados!$Q:$Q,Dados!$A:$A,$A83,Dados!$S:$S,$F83))</f>
        <v/>
      </c>
      <c r="I83" s="31" t="str">
        <f>IF($H83="","",_xlfn.MAXIFS(Dados!$R:$R,Dados!$A:$A,$A83,Dados!$S:$S,$F83))</f>
        <v/>
      </c>
      <c r="J83" s="32" t="str">
        <f>IF($D83&lt;&gt;"Folguista","",IFERROR(INDEX(Parâmetros!$D$52:$G$52,1,MIN(4,MAX(1,$W83))),""))</f>
        <v/>
      </c>
      <c r="K83" s="32" t="str">
        <f>IF(OR($AC83&lt;&gt;"",$Y83="Folga",$Y83="Folga trabalhada",$Y83="Férias (cadastro)",$Y83="Férias / afastamento",$Y83="Indeterminado (início da série)"),"",IF(OR($D83="6x1",$D83="FF 6x1"),IF(OR(WEEKDAY($F83,2)=6,WEEKDAY($F83,2)=7),"6x1 sáb/dom","6x1"),IF($D83="5x2","5x2",IF($H83="",IF($D83="Folguista",$J83,$E83),IF(OR($H83&gt;=Parâmetros!$E$18,$H83&lt;Parâmetros!$E$19),"C",IF($H83&lt;Parâmetros!$E$20,"A","B"))))))</f>
        <v/>
      </c>
      <c r="L83" s="30">
        <f>SUMIFS(Dados!$E:$E,Dados!$A:$A,$A83,Dados!$S:$S,$F83)</f>
        <v>0</v>
      </c>
      <c r="M83" s="30" t="str">
        <f>IFERROR(INDEX(Parâmetros!$E$6:$E$11,MATCH($K83,Parâmetros!$A$6:$A$11,0)),"")</f>
        <v/>
      </c>
      <c r="N83" s="33" t="str">
        <f t="shared" si="7"/>
        <v/>
      </c>
      <c r="O83" s="33">
        <f>Parâmetros!$E$13</f>
        <v>0.8</v>
      </c>
      <c r="P83" s="32" t="str">
        <f>IF(OR($M83="",$F83&gt;Parâmetros!$E$14),"Não","Sim")</f>
        <v>Não</v>
      </c>
      <c r="Q83" s="32" t="str">
        <f t="shared" si="8"/>
        <v/>
      </c>
      <c r="R83" s="32" t="str">
        <f t="shared" si="9"/>
        <v/>
      </c>
      <c r="S83" s="30" t="str">
        <f t="shared" si="10"/>
        <v/>
      </c>
      <c r="T83" s="32" t="str">
        <f>IF($Q83&lt;&gt;"Sim","",IF($N83&gt;Parâmetros!$E$15,"Sim","Não"))</f>
        <v/>
      </c>
      <c r="U83" s="17" t="str">
        <f t="shared" si="11"/>
        <v>Férias / afastamento</v>
      </c>
      <c r="V83" s="17" t="str">
        <f>IF($AC83&lt;&gt;"",IF($L83&gt;0,"ATENÇÃO · apontou em dia de "&amp;LOWER($AC83)&amp;" cadastrado","Exceção cadastrada · "&amp;$AC83)&amp;IF($AD83="",""," · "&amp;$AD83),IF($E83="Férias",IF($L83&gt;0,"ATENÇÃO · apontou estando de férias no cadastro","Férias no cadastro"),IF($Y83="Férias / afastamento","Afastamento · "&amp;($Z83+$AA83-1)&amp;" dias seguidos sem apontamento",IF($Y83="Folga trabalhada","ATENÇÃO · apontou em dia de folga da escala 5x2",IF($Y83="Folga",IF(AND($D83="5x2",OR(WEEKDAY($F83,2)=6,WEEKDAY($F83,2)=7)),"Folga de fim de semana da escala 5x2",IF(AND(OR($D83="6x1",$D83="FF 6x1"),WEEKDAY($F83,2)=6,FALSE()),"Folga de fim de semana · apontou no domingo anterior",IF(AND(OR($D83="6x1",$D83="FF 6x1"),WEEKDAY($F83,2)=7,AND($A83=$A82,$L82&gt;0)),"Folga de fim de semana · apontou no sábado",IF(AND(OR($D83="6x1",$D83="FF 6x1"),OR(WEEKDAY($F83,2)=6,WEEKDAY($F83,2)=7)),"Folga de fim de semana · sem apontamento no sábado nem no domingo","Folga prevista pelo ciclo")))),IF($Y83="Indeterminado (início da série)","Sem histórico anterior — informe o dia do ciclo no Cadastro",IF($Y83="Falta de registro",IF(OR(OR($D83="6x1",$D83="FF 6x1"),$D83="5x2"),"FALTA DE REGISTRO · dia útil da escala "&amp;$E83,"FALTA DE REGISTRO · dia "&amp;$W83&amp;" de "&amp;IFERROR(INDEX(Parâmetros!$B$39:$B$48,MATCH($E83,Parâmetros!$A$39:$A$48,0)),99)&amp;" do ciclo"),IF(OR($D83="6x1",$D83="FF 6x1"),IF(OR(AND(WEEKDAY($F83,2)=6,AND($A83=$A84,$L84&gt;0)),AND(WEEKDAY($F83,2)=7,AND($A83=$A82,$L82&gt;0))),"ATENÇÃO · apontou sábado e domingo no mesmo fim de semana",IF(OR(WEEKDAY($F83,2)=6,WEEKDAY($F83,2)=7),"Jornada de fim de semana do 6x1",IF(OR($H83&gt;=Parâmetros!$E$20,$H83&lt;Parâmetros!$E$19),"ATENÇÃO · 6x1 apontou fora do horário diurno","Jornada fixa do 6x1"))),IF($D83="5x2","Jornada fixa do 5x2",IF($D83="Folguista",IF($J83=$K83,"Evidência confirma sequência","DIVERGE · sequência "&amp;$J83&amp;" × evidência "&amp;$K83),IF($K83=$E83,"Evidência confirma cadastro","DIVERGE · cadastro "&amp;$E83&amp;" × evidência "&amp;$K83)))))))))))</f>
        <v>Férias no cadastro</v>
      </c>
      <c r="W83" s="34">
        <f>IF(OR(OR($D83="6x1",$D83="FF 6x1"),$D83="5x2"),"",IF($AB83&lt;&gt;$AB82,IF(IFERROR(INDEX(Cadastro!$F$5:$F$243,$AB83),"")="",IF($L83&gt;0,1,0),IF(IFERROR(INDEX(Cadastro!$F$5:$F$243,$AB83),"")&lt;=IFERROR(INDEX(Parâmetros!$B$39:$B$48,MATCH($E83,Parâmetros!$A$39:$A$48,0)),99),IFERROR(INDEX(Cadastro!$F$5:$F$243,$AB83),""),0)),IF($L83&gt;0,IF(N($X82)&gt;0,1,N($W82)+1),IF(AND($L83=0,OR(N($W82)&gt;=IFERROR(INDEX(Parâmetros!$B$39:$B$48,MATCH($E83,Parâmetros!$A$39:$A$48,0)),99),AND(N($X82)&gt;0,N($X82)&lt;IFERROR(INDEX(Parâmetros!$C$39:$C$48,MATCH($E83,Parâmetros!$A$39:$A$48,0)),0)))),0,N($W82)+1))))</f>
        <v>18</v>
      </c>
      <c r="X83" s="34">
        <f>IF(OR(OR($D83="6x1",$D83="FF 6x1"),$D83="5x2"),"",IF($AB83&lt;&gt;$AB82,IF(IFERROR(INDEX(Cadastro!$F$5:$F$243,$AB83),"")="",0,IF(IFERROR(INDEX(Cadastro!$F$5:$F$243,$AB83),"")&gt;IFERROR(INDEX(Parâmetros!$B$39:$B$48,MATCH($E83,Parâmetros!$A$39:$A$48,0)),99),IFERROR(INDEX(Cadastro!$F$5:$F$243,$AB83),"")-IFERROR(INDEX(Parâmetros!$B$39:$B$48,MATCH($E83,Parâmetros!$A$39:$A$48,0)),99),0)),IF(AND($L83=0,OR(N($W82)&gt;=IFERROR(INDEX(Parâmetros!$B$39:$B$48,MATCH($E83,Parâmetros!$A$39:$A$48,0)),99),AND(N($X82)&gt;0,N($X82)&lt;IFERROR(INDEX(Parâmetros!$C$39:$C$48,MATCH($E83,Parâmetros!$A$39:$A$48,0)),0)))),N($X82)+1,0)))</f>
        <v>0</v>
      </c>
      <c r="Y83" t="str">
        <f>IF($AC83&lt;&gt;"",IF($L83&gt;0,$AC83&amp;" · com apontamento",$AC83),IF($E83="Férias",IF($L83&gt;0,"Férias · com apontamento","Férias (cadastro)"),IF(($Z83+$AA83-1)&gt;Parâmetros!$E$16,"Férias / afastamento",IF(AND($D83="5x2",OR(WEEKDAY($F83,2)=6,WEEKDAY($F83,2)=7)),IF($L83&gt;0,"Folga trabalhada","Folga"),IF($L83&gt;0,"Trabalhado",IF(OR(OR($D83="6x1",$D83="FF 6x1"),$D83="5x2"),IF(AND(OR($D83="6x1",$D83="FF 6x1"),OR(WEEKDAY($F83,2)=6,WEEKDAY($F83,2)=7)),"Folga","Falta de registro"),IF(AND($AB83&lt;&gt;$AB82,IFERROR(INDEX(Cadastro!$F$5:$F$243,$AB83),"")=""),"Indeterminado (início da série)",IF($X83&gt;0,"Folga","Falta de registro"))))))))</f>
        <v>Férias (cadastro)</v>
      </c>
      <c r="Z83" s="34">
        <f>IF(OR($L83&gt;0,$F83&gt;Parâmetros!$E$14),0,IF($A83&lt;&gt;$A82,1,N($Z82)+1))</f>
        <v>0</v>
      </c>
      <c r="AA83" s="34">
        <f>IF(OR($L83&gt;0,$F83&gt;Parâmetros!$E$14),0,IF(OR($A83&lt;&gt;$A84,$F84&gt;Parâmetros!$E$14),1,N($AA84)+1))</f>
        <v>0</v>
      </c>
      <c r="AB83" s="31">
        <f>IFERROR(MATCH($A83&amp;"|"&amp;TEXT(_xlfn.MAXIFS(Cadastro!$E$5:$E$243,Cadastro!$A$5:$A$243,$A83,Cadastro!$E$5:$E$243,"&lt;="&amp;$F83),"yyyymmdd"),Cadastro!$I$5:$I$243,0),"")</f>
        <v>13</v>
      </c>
      <c r="AC83" t="str">
        <f>IFERROR(_xlfn.SINGLE(INDEX(Exceções!$D$5:$D$203,MATCH($A83&amp;"|"&amp;$F83,Exceções!$F$5:$F$203,0))),"")</f>
        <v/>
      </c>
      <c r="AD83" t="str">
        <f>IF($AC83="","",IFERROR(_xlfn.SINGLE(INDEX(Exceções!$E$5:$E$203,MATCH($A83&amp;"|"&amp;$F83,Exceções!$F$5:$F$203,0))),""))</f>
        <v/>
      </c>
    </row>
    <row r="84" spans="1:30" ht="15" hidden="1" customHeight="1" x14ac:dyDescent="0.25">
      <c r="A84" s="31">
        <v>56222</v>
      </c>
      <c r="B84" s="17" t="s">
        <v>11</v>
      </c>
      <c r="C84" s="17" t="str">
        <f>IFERROR(INDEX(Cadastro!$C$5:$C$243,$AB84),"NÃO INFORMADO")</f>
        <v>AUT</v>
      </c>
      <c r="D84" s="17" t="str">
        <f>IFERROR(INDEX(Cadastro!$D$5:$D$243,$AB84),"")</f>
        <v>Férias</v>
      </c>
      <c r="E84" s="17" t="str">
        <f>IFERROR(INDEX(Cadastro!$G$5:$G$243,$AB84),"")</f>
        <v>Férias</v>
      </c>
      <c r="F84" s="29">
        <v>46326</v>
      </c>
      <c r="G84" s="32" t="str">
        <f t="shared" si="6"/>
        <v>sáb</v>
      </c>
      <c r="H84" s="31" t="str">
        <f>IF($L84=0,"",_xlfn.MINIFS(Dados!$Q:$Q,Dados!$A:$A,$A84,Dados!$S:$S,$F84))</f>
        <v/>
      </c>
      <c r="I84" s="31" t="str">
        <f>IF($H84="","",_xlfn.MAXIFS(Dados!$R:$R,Dados!$A:$A,$A84,Dados!$S:$S,$F84))</f>
        <v/>
      </c>
      <c r="J84" s="32" t="str">
        <f>IF($D84&lt;&gt;"Folguista","",IFERROR(INDEX(Parâmetros!$D$52:$G$52,1,MIN(4,MAX(1,$W84))),""))</f>
        <v/>
      </c>
      <c r="K84" s="32" t="str">
        <f>IF(OR($AC84&lt;&gt;"",$Y84="Folga",$Y84="Folga trabalhada",$Y84="Férias (cadastro)",$Y84="Férias / afastamento",$Y84="Indeterminado (início da série)"),"",IF(OR($D84="6x1",$D84="FF 6x1"),IF(OR(WEEKDAY($F84,2)=6,WEEKDAY($F84,2)=7),"6x1 sáb/dom","6x1"),IF($D84="5x2","5x2",IF($H84="",IF($D84="Folguista",$J84,$E84),IF(OR($H84&gt;=Parâmetros!$E$18,$H84&lt;Parâmetros!$E$19),"C",IF($H84&lt;Parâmetros!$E$20,"A","B"))))))</f>
        <v/>
      </c>
      <c r="L84" s="30">
        <f>SUMIFS(Dados!$E:$E,Dados!$A:$A,$A84,Dados!$S:$S,$F84)</f>
        <v>0</v>
      </c>
      <c r="M84" s="30" t="str">
        <f>IFERROR(INDEX(Parâmetros!$E$6:$E$11,MATCH($K84,Parâmetros!$A$6:$A$11,0)),"")</f>
        <v/>
      </c>
      <c r="N84" s="33" t="str">
        <f t="shared" si="7"/>
        <v/>
      </c>
      <c r="O84" s="33">
        <f>Parâmetros!$E$13</f>
        <v>0.8</v>
      </c>
      <c r="P84" s="32" t="str">
        <f>IF(OR($M84="",$F84&gt;Parâmetros!$E$14),"Não","Sim")</f>
        <v>Não</v>
      </c>
      <c r="Q84" s="32" t="str">
        <f t="shared" si="8"/>
        <v/>
      </c>
      <c r="R84" s="32" t="str">
        <f t="shared" si="9"/>
        <v/>
      </c>
      <c r="S84" s="30" t="str">
        <f t="shared" si="10"/>
        <v/>
      </c>
      <c r="T84" s="32" t="str">
        <f>IF($Q84&lt;&gt;"Sim","",IF($N84&gt;Parâmetros!$E$15,"Sim","Não"))</f>
        <v/>
      </c>
      <c r="U84" s="17" t="str">
        <f t="shared" si="11"/>
        <v>Férias / afastamento</v>
      </c>
      <c r="V84" s="17" t="str">
        <f>IF($AC84&lt;&gt;"",IF($L84&gt;0,"ATENÇÃO · apontou em dia de "&amp;LOWER($AC84)&amp;" cadastrado","Exceção cadastrada · "&amp;$AC84)&amp;IF($AD84="",""," · "&amp;$AD84),IF($E84="Férias",IF($L84&gt;0,"ATENÇÃO · apontou estando de férias no cadastro","Férias no cadastro"),IF($Y84="Férias / afastamento","Afastamento · "&amp;($Z84+$AA84-1)&amp;" dias seguidos sem apontamento",IF($Y84="Folga trabalhada","ATENÇÃO · apontou em dia de folga da escala 5x2",IF($Y84="Folga",IF(AND($D84="5x2",OR(WEEKDAY($F84,2)=6,WEEKDAY($F84,2)=7)),"Folga de fim de semana da escala 5x2",IF(AND(OR($D84="6x1",$D84="FF 6x1"),WEEKDAY($F84,2)=6,FALSE()),"Folga de fim de semana · apontou no domingo anterior",IF(AND(OR($D84="6x1",$D84="FF 6x1"),WEEKDAY($F84,2)=7,AND($A84=$A83,$L83&gt;0)),"Folga de fim de semana · apontou no sábado",IF(AND(OR($D84="6x1",$D84="FF 6x1"),OR(WEEKDAY($F84,2)=6,WEEKDAY($F84,2)=7)),"Folga de fim de semana · sem apontamento no sábado nem no domingo","Folga prevista pelo ciclo")))),IF($Y84="Indeterminado (início da série)","Sem histórico anterior — informe o dia do ciclo no Cadastro",IF($Y84="Falta de registro",IF(OR(OR($D84="6x1",$D84="FF 6x1"),$D84="5x2"),"FALTA DE REGISTRO · dia útil da escala "&amp;$E84,"FALTA DE REGISTRO · dia "&amp;$W84&amp;" de "&amp;IFERROR(INDEX(Parâmetros!$B$39:$B$48,MATCH($E84,Parâmetros!$A$39:$A$48,0)),99)&amp;" do ciclo"),IF(OR($D84="6x1",$D84="FF 6x1"),IF(OR(AND(WEEKDAY($F84,2)=6,AND($A84=$A85,$L85&gt;0)),AND(WEEKDAY($F84,2)=7,AND($A84=$A83,$L83&gt;0))),"ATENÇÃO · apontou sábado e domingo no mesmo fim de semana",IF(OR(WEEKDAY($F84,2)=6,WEEKDAY($F84,2)=7),"Jornada de fim de semana do 6x1",IF(OR($H84&gt;=Parâmetros!$E$20,$H84&lt;Parâmetros!$E$19),"ATENÇÃO · 6x1 apontou fora do horário diurno","Jornada fixa do 6x1"))),IF($D84="5x2","Jornada fixa do 5x2",IF($D84="Folguista",IF($J84=$K84,"Evidência confirma sequência","DIVERGE · sequência "&amp;$J84&amp;" × evidência "&amp;$K84),IF($K84=$E84,"Evidência confirma cadastro","DIVERGE · cadastro "&amp;$E84&amp;" × evidência "&amp;$K84)))))))))))</f>
        <v>Férias no cadastro</v>
      </c>
      <c r="W84" s="34">
        <f>IF(OR(OR($D84="6x1",$D84="FF 6x1"),$D84="5x2"),"",IF($AB84&lt;&gt;$AB83,IF(IFERROR(INDEX(Cadastro!$F$5:$F$243,$AB84),"")="",IF($L84&gt;0,1,0),IF(IFERROR(INDEX(Cadastro!$F$5:$F$243,$AB84),"")&lt;=IFERROR(INDEX(Parâmetros!$B$39:$B$48,MATCH($E84,Parâmetros!$A$39:$A$48,0)),99),IFERROR(INDEX(Cadastro!$F$5:$F$243,$AB84),""),0)),IF($L84&gt;0,IF(N($X83)&gt;0,1,N($W83)+1),IF(AND($L84=0,OR(N($W83)&gt;=IFERROR(INDEX(Parâmetros!$B$39:$B$48,MATCH($E84,Parâmetros!$A$39:$A$48,0)),99),AND(N($X83)&gt;0,N($X83)&lt;IFERROR(INDEX(Parâmetros!$C$39:$C$48,MATCH($E84,Parâmetros!$A$39:$A$48,0)),0)))),0,N($W83)+1))))</f>
        <v>19</v>
      </c>
      <c r="X84" s="34">
        <f>IF(OR(OR($D84="6x1",$D84="FF 6x1"),$D84="5x2"),"",IF($AB84&lt;&gt;$AB83,IF(IFERROR(INDEX(Cadastro!$F$5:$F$243,$AB84),"")="",0,IF(IFERROR(INDEX(Cadastro!$F$5:$F$243,$AB84),"")&gt;IFERROR(INDEX(Parâmetros!$B$39:$B$48,MATCH($E84,Parâmetros!$A$39:$A$48,0)),99),IFERROR(INDEX(Cadastro!$F$5:$F$243,$AB84),"")-IFERROR(INDEX(Parâmetros!$B$39:$B$48,MATCH($E84,Parâmetros!$A$39:$A$48,0)),99),0)),IF(AND($L84=0,OR(N($W83)&gt;=IFERROR(INDEX(Parâmetros!$B$39:$B$48,MATCH($E84,Parâmetros!$A$39:$A$48,0)),99),AND(N($X83)&gt;0,N($X83)&lt;IFERROR(INDEX(Parâmetros!$C$39:$C$48,MATCH($E84,Parâmetros!$A$39:$A$48,0)),0)))),N($X83)+1,0)))</f>
        <v>0</v>
      </c>
      <c r="Y84" t="str">
        <f>IF($AC84&lt;&gt;"",IF($L84&gt;0,$AC84&amp;" · com apontamento",$AC84),IF($E84="Férias",IF($L84&gt;0,"Férias · com apontamento","Férias (cadastro)"),IF(($Z84+$AA84-1)&gt;Parâmetros!$E$16,"Férias / afastamento",IF(AND($D84="5x2",OR(WEEKDAY($F84,2)=6,WEEKDAY($F84,2)=7)),IF($L84&gt;0,"Folga trabalhada","Folga"),IF($L84&gt;0,"Trabalhado",IF(OR(OR($D84="6x1",$D84="FF 6x1"),$D84="5x2"),IF(AND(OR($D84="6x1",$D84="FF 6x1"),OR(WEEKDAY($F84,2)=6,WEEKDAY($F84,2)=7)),"Folga","Falta de registro"),IF(AND($AB84&lt;&gt;$AB83,IFERROR(INDEX(Cadastro!$F$5:$F$243,$AB84),"")=""),"Indeterminado (início da série)",IF($X84&gt;0,"Folga","Falta de registro"))))))))</f>
        <v>Férias (cadastro)</v>
      </c>
      <c r="Z84" s="34">
        <f>IF(OR($L84&gt;0,$F84&gt;Parâmetros!$E$14),0,IF($A84&lt;&gt;$A83,1,N($Z83)+1))</f>
        <v>0</v>
      </c>
      <c r="AA84" s="34">
        <f>IF(OR($L84&gt;0,$F84&gt;Parâmetros!$E$14),0,IF(OR($A84&lt;&gt;$A85,$F85&gt;Parâmetros!$E$14),1,N($AA85)+1))</f>
        <v>0</v>
      </c>
      <c r="AB84" s="31">
        <f>IFERROR(MATCH($A84&amp;"|"&amp;TEXT(_xlfn.MAXIFS(Cadastro!$E$5:$E$243,Cadastro!$A$5:$A$243,$A84,Cadastro!$E$5:$E$243,"&lt;="&amp;$F84),"yyyymmdd"),Cadastro!$I$5:$I$243,0),"")</f>
        <v>13</v>
      </c>
      <c r="AC84" t="str">
        <f>IFERROR(_xlfn.SINGLE(INDEX(Exceções!$D$5:$D$203,MATCH($A84&amp;"|"&amp;$F84,Exceções!$F$5:$F$203,0))),"")</f>
        <v/>
      </c>
      <c r="AD84" t="str">
        <f>IF($AC84="","",IFERROR(_xlfn.SINGLE(INDEX(Exceções!$E$5:$E$203,MATCH($A84&amp;"|"&amp;$F84,Exceções!$F$5:$F$203,0))),""))</f>
        <v/>
      </c>
    </row>
    <row r="85" spans="1:30" ht="15" hidden="1" customHeight="1" x14ac:dyDescent="0.25">
      <c r="A85" s="31">
        <v>56222</v>
      </c>
      <c r="B85" s="17" t="s">
        <v>11</v>
      </c>
      <c r="C85" s="17" t="str">
        <f>IFERROR(INDEX(Cadastro!$C$5:$C$243,$AB85),"NÃO INFORMADO")</f>
        <v>AUT</v>
      </c>
      <c r="D85" s="17" t="str">
        <f>IFERROR(INDEX(Cadastro!$D$5:$D$243,$AB85),"")</f>
        <v>Férias</v>
      </c>
      <c r="E85" s="17" t="str">
        <f>IFERROR(INDEX(Cadastro!$G$5:$G$243,$AB85),"")</f>
        <v>Férias</v>
      </c>
      <c r="F85" s="29">
        <v>46327</v>
      </c>
      <c r="G85" s="32" t="str">
        <f t="shared" si="6"/>
        <v>dom</v>
      </c>
      <c r="H85" s="31" t="str">
        <f>IF($L85=0,"",_xlfn.MINIFS(Dados!$Q:$Q,Dados!$A:$A,$A85,Dados!$S:$S,$F85))</f>
        <v/>
      </c>
      <c r="I85" s="31" t="str">
        <f>IF($H85="","",_xlfn.MAXIFS(Dados!$R:$R,Dados!$A:$A,$A85,Dados!$S:$S,$F85))</f>
        <v/>
      </c>
      <c r="J85" s="32" t="str">
        <f>IF($D85&lt;&gt;"Folguista","",IFERROR(INDEX(Parâmetros!$D$52:$G$52,1,MIN(4,MAX(1,$W85))),""))</f>
        <v/>
      </c>
      <c r="K85" s="32" t="str">
        <f>IF(OR($AC85&lt;&gt;"",$Y85="Folga",$Y85="Folga trabalhada",$Y85="Férias (cadastro)",$Y85="Férias / afastamento",$Y85="Indeterminado (início da série)"),"",IF(OR($D85="6x1",$D85="FF 6x1"),IF(OR(WEEKDAY($F85,2)=6,WEEKDAY($F85,2)=7),"6x1 sáb/dom","6x1"),IF($D85="5x2","5x2",IF($H85="",IF($D85="Folguista",$J85,$E85),IF(OR($H85&gt;=Parâmetros!$E$18,$H85&lt;Parâmetros!$E$19),"C",IF($H85&lt;Parâmetros!$E$20,"A","B"))))))</f>
        <v/>
      </c>
      <c r="L85" s="30">
        <f>SUMIFS(Dados!$E:$E,Dados!$A:$A,$A85,Dados!$S:$S,$F85)</f>
        <v>0</v>
      </c>
      <c r="M85" s="30" t="str">
        <f>IFERROR(INDEX(Parâmetros!$E$6:$E$11,MATCH($K85,Parâmetros!$A$6:$A$11,0)),"")</f>
        <v/>
      </c>
      <c r="N85" s="33" t="str">
        <f t="shared" si="7"/>
        <v/>
      </c>
      <c r="O85" s="33">
        <f>Parâmetros!$E$13</f>
        <v>0.8</v>
      </c>
      <c r="P85" s="32" t="str">
        <f>IF(OR($M85="",$F85&gt;Parâmetros!$E$14),"Não","Sim")</f>
        <v>Não</v>
      </c>
      <c r="Q85" s="32" t="str">
        <f t="shared" si="8"/>
        <v/>
      </c>
      <c r="R85" s="32" t="str">
        <f t="shared" si="9"/>
        <v/>
      </c>
      <c r="S85" s="30" t="str">
        <f t="shared" si="10"/>
        <v/>
      </c>
      <c r="T85" s="32" t="str">
        <f>IF($Q85&lt;&gt;"Sim","",IF($N85&gt;Parâmetros!$E$15,"Sim","Não"))</f>
        <v/>
      </c>
      <c r="U85" s="17" t="str">
        <f t="shared" si="11"/>
        <v>Férias / afastamento</v>
      </c>
      <c r="V85" s="17" t="str">
        <f>IF($AC85&lt;&gt;"",IF($L85&gt;0,"ATENÇÃO · apontou em dia de "&amp;LOWER($AC85)&amp;" cadastrado","Exceção cadastrada · "&amp;$AC85)&amp;IF($AD85="",""," · "&amp;$AD85),IF($E85="Férias",IF($L85&gt;0,"ATENÇÃO · apontou estando de férias no cadastro","Férias no cadastro"),IF($Y85="Férias / afastamento","Afastamento · "&amp;($Z85+$AA85-1)&amp;" dias seguidos sem apontamento",IF($Y85="Folga trabalhada","ATENÇÃO · apontou em dia de folga da escala 5x2",IF($Y85="Folga",IF(AND($D85="5x2",OR(WEEKDAY($F85,2)=6,WEEKDAY($F85,2)=7)),"Folga de fim de semana da escala 5x2",IF(AND(OR($D85="6x1",$D85="FF 6x1"),WEEKDAY($F85,2)=6,FALSE()),"Folga de fim de semana · apontou no domingo anterior",IF(AND(OR($D85="6x1",$D85="FF 6x1"),WEEKDAY($F85,2)=7,AND($A85=$A84,$L84&gt;0)),"Folga de fim de semana · apontou no sábado",IF(AND(OR($D85="6x1",$D85="FF 6x1"),OR(WEEKDAY($F85,2)=6,WEEKDAY($F85,2)=7)),"Folga de fim de semana · sem apontamento no sábado nem no domingo","Folga prevista pelo ciclo")))),IF($Y85="Indeterminado (início da série)","Sem histórico anterior — informe o dia do ciclo no Cadastro",IF($Y85="Falta de registro",IF(OR(OR($D85="6x1",$D85="FF 6x1"),$D85="5x2"),"FALTA DE REGISTRO · dia útil da escala "&amp;$E85,"FALTA DE REGISTRO · dia "&amp;$W85&amp;" de "&amp;IFERROR(INDEX(Parâmetros!$B$39:$B$48,MATCH($E85,Parâmetros!$A$39:$A$48,0)),99)&amp;" do ciclo"),IF(OR($D85="6x1",$D85="FF 6x1"),IF(OR(AND(WEEKDAY($F85,2)=6,AND($A85=$A86,$L86&gt;0)),AND(WEEKDAY($F85,2)=7,AND($A85=$A84,$L84&gt;0))),"ATENÇÃO · apontou sábado e domingo no mesmo fim de semana",IF(OR(WEEKDAY($F85,2)=6,WEEKDAY($F85,2)=7),"Jornada de fim de semana do 6x1",IF(OR($H85&gt;=Parâmetros!$E$20,$H85&lt;Parâmetros!$E$19),"ATENÇÃO · 6x1 apontou fora do horário diurno","Jornada fixa do 6x1"))),IF($D85="5x2","Jornada fixa do 5x2",IF($D85="Folguista",IF($J85=$K85,"Evidência confirma sequência","DIVERGE · sequência "&amp;$J85&amp;" × evidência "&amp;$K85),IF($K85=$E85,"Evidência confirma cadastro","DIVERGE · cadastro "&amp;$E85&amp;" × evidência "&amp;$K85)))))))))))</f>
        <v>Férias no cadastro</v>
      </c>
      <c r="W85" s="34">
        <f>IF(OR(OR($D85="6x1",$D85="FF 6x1"),$D85="5x2"),"",IF($AB85&lt;&gt;$AB84,IF(IFERROR(INDEX(Cadastro!$F$5:$F$243,$AB85),"")="",IF($L85&gt;0,1,0),IF(IFERROR(INDEX(Cadastro!$F$5:$F$243,$AB85),"")&lt;=IFERROR(INDEX(Parâmetros!$B$39:$B$48,MATCH($E85,Parâmetros!$A$39:$A$48,0)),99),IFERROR(INDEX(Cadastro!$F$5:$F$243,$AB85),""),0)),IF($L85&gt;0,IF(N($X84)&gt;0,1,N($W84)+1),IF(AND($L85=0,OR(N($W84)&gt;=IFERROR(INDEX(Parâmetros!$B$39:$B$48,MATCH($E85,Parâmetros!$A$39:$A$48,0)),99),AND(N($X84)&gt;0,N($X84)&lt;IFERROR(INDEX(Parâmetros!$C$39:$C$48,MATCH($E85,Parâmetros!$A$39:$A$48,0)),0)))),0,N($W84)+1))))</f>
        <v>20</v>
      </c>
      <c r="X85" s="34">
        <f>IF(OR(OR($D85="6x1",$D85="FF 6x1"),$D85="5x2"),"",IF($AB85&lt;&gt;$AB84,IF(IFERROR(INDEX(Cadastro!$F$5:$F$243,$AB85),"")="",0,IF(IFERROR(INDEX(Cadastro!$F$5:$F$243,$AB85),"")&gt;IFERROR(INDEX(Parâmetros!$B$39:$B$48,MATCH($E85,Parâmetros!$A$39:$A$48,0)),99),IFERROR(INDEX(Cadastro!$F$5:$F$243,$AB85),"")-IFERROR(INDEX(Parâmetros!$B$39:$B$48,MATCH($E85,Parâmetros!$A$39:$A$48,0)),99),0)),IF(AND($L85=0,OR(N($W84)&gt;=IFERROR(INDEX(Parâmetros!$B$39:$B$48,MATCH($E85,Parâmetros!$A$39:$A$48,0)),99),AND(N($X84)&gt;0,N($X84)&lt;IFERROR(INDEX(Parâmetros!$C$39:$C$48,MATCH($E85,Parâmetros!$A$39:$A$48,0)),0)))),N($X84)+1,0)))</f>
        <v>0</v>
      </c>
      <c r="Y85" t="str">
        <f>IF($AC85&lt;&gt;"",IF($L85&gt;0,$AC85&amp;" · com apontamento",$AC85),IF($E85="Férias",IF($L85&gt;0,"Férias · com apontamento","Férias (cadastro)"),IF(($Z85+$AA85-1)&gt;Parâmetros!$E$16,"Férias / afastamento",IF(AND($D85="5x2",OR(WEEKDAY($F85,2)=6,WEEKDAY($F85,2)=7)),IF($L85&gt;0,"Folga trabalhada","Folga"),IF($L85&gt;0,"Trabalhado",IF(OR(OR($D85="6x1",$D85="FF 6x1"),$D85="5x2"),IF(AND(OR($D85="6x1",$D85="FF 6x1"),OR(WEEKDAY($F85,2)=6,WEEKDAY($F85,2)=7)),"Folga","Falta de registro"),IF(AND($AB85&lt;&gt;$AB84,IFERROR(INDEX(Cadastro!$F$5:$F$243,$AB85),"")=""),"Indeterminado (início da série)",IF($X85&gt;0,"Folga","Falta de registro"))))))))</f>
        <v>Férias (cadastro)</v>
      </c>
      <c r="Z85" s="34">
        <f>IF(OR($L85&gt;0,$F85&gt;Parâmetros!$E$14),0,IF($A85&lt;&gt;$A84,1,N($Z84)+1))</f>
        <v>0</v>
      </c>
      <c r="AA85" s="34">
        <f>IF(OR($L85&gt;0,$F85&gt;Parâmetros!$E$14),0,IF(OR($A85&lt;&gt;$A86,$F86&gt;Parâmetros!$E$14),1,N($AA86)+1))</f>
        <v>0</v>
      </c>
      <c r="AB85" s="31">
        <f>IFERROR(MATCH($A85&amp;"|"&amp;TEXT(_xlfn.MAXIFS(Cadastro!$E$5:$E$243,Cadastro!$A$5:$A$243,$A85,Cadastro!$E$5:$E$243,"&lt;="&amp;$F85),"yyyymmdd"),Cadastro!$I$5:$I$243,0),"")</f>
        <v>13</v>
      </c>
      <c r="AC85" t="str">
        <f>IFERROR(_xlfn.SINGLE(INDEX(Exceções!$D$5:$D$203,MATCH($A85&amp;"|"&amp;$F85,Exceções!$F$5:$F$203,0))),"")</f>
        <v/>
      </c>
      <c r="AD85" t="str">
        <f>IF($AC85="","",IFERROR(_xlfn.SINGLE(INDEX(Exceções!$E$5:$E$203,MATCH($A85&amp;"|"&amp;$F85,Exceções!$F$5:$F$203,0))),""))</f>
        <v/>
      </c>
    </row>
    <row r="86" spans="1:30" ht="15" hidden="1" customHeight="1" x14ac:dyDescent="0.25">
      <c r="A86" s="31">
        <v>54161</v>
      </c>
      <c r="B86" s="17" t="s">
        <v>26</v>
      </c>
      <c r="C86" s="17" t="str">
        <f>IFERROR(INDEX(Cadastro!$C$5:$C$243,$AB86),"NÃO INFORMADO")</f>
        <v>ELE</v>
      </c>
      <c r="D86" s="17" t="str">
        <f>IFERROR(INDEX(Cadastro!$D$5:$D$243,$AB86),"")</f>
        <v>B</v>
      </c>
      <c r="E86" s="17" t="str">
        <f>IFERROR(INDEX(Cadastro!$G$5:$G$243,$AB86),"")</f>
        <v>B</v>
      </c>
      <c r="F86" s="29">
        <v>46300</v>
      </c>
      <c r="G86" s="32" t="str">
        <f t="shared" si="6"/>
        <v>seg</v>
      </c>
      <c r="H86" s="31">
        <f>IF($L86=0,"",_xlfn.MINIFS(Dados!$Q:$Q,Dados!$A:$A,$A86,Dados!$S:$S,$F86))</f>
        <v>935</v>
      </c>
      <c r="I86" s="31">
        <f>IF($H86="","",_xlfn.MAXIFS(Dados!$R:$R,Dados!$A:$A,$A86,Dados!$S:$S,$F86))</f>
        <v>1410</v>
      </c>
      <c r="J86" s="32" t="str">
        <f>IF($D86&lt;&gt;"Folguista","",IFERROR(INDEX(Parâmetros!$D$52:$G$52,1,MIN(4,MAX(1,$W86))),""))</f>
        <v/>
      </c>
      <c r="K86" s="32" t="str">
        <f>IF(OR($AC86&lt;&gt;"",$Y86="Folga",$Y86="Folga trabalhada",$Y86="Férias (cadastro)",$Y86="Férias / afastamento",$Y86="Indeterminado (início da série)"),"",IF(OR($D86="6x1",$D86="FF 6x1"),IF(OR(WEEKDAY($F86,2)=6,WEEKDAY($F86,2)=7),"6x1 sáb/dom","6x1"),IF($D86="5x2","5x2",IF($H86="",IF($D86="Folguista",$J86,$E86),IF(OR($H86&gt;=Parâmetros!$E$18,$H86&lt;Parâmetros!$E$19),"C",IF($H86&lt;Parâmetros!$E$20,"A","B"))))))</f>
        <v>B</v>
      </c>
      <c r="L86" s="30">
        <f>SUMIFS(Dados!$E:$E,Dados!$A:$A,$A86,Dados!$S:$S,$F86)</f>
        <v>6.7900000000000009</v>
      </c>
      <c r="M86" s="30">
        <f>IFERROR(INDEX(Parâmetros!$E$6:$E$11,MATCH($K86,Parâmetros!$A$6:$A$11,0)),"")</f>
        <v>7.67</v>
      </c>
      <c r="N86" s="33">
        <f t="shared" si="7"/>
        <v>0.88526727509778369</v>
      </c>
      <c r="O86" s="33">
        <f>Parâmetros!$E$13</f>
        <v>0.8</v>
      </c>
      <c r="P86" s="32" t="str">
        <f>IF(OR($M86="",$F86&gt;Parâmetros!$E$14),"Não","Sim")</f>
        <v>Sim</v>
      </c>
      <c r="Q86" s="32" t="str">
        <f t="shared" si="8"/>
        <v>Sim</v>
      </c>
      <c r="R86" s="32" t="str">
        <f t="shared" si="9"/>
        <v>Sim</v>
      </c>
      <c r="S86" s="30">
        <f t="shared" si="10"/>
        <v>0</v>
      </c>
      <c r="T86" s="32" t="str">
        <f>IF($Q86&lt;&gt;"Sim","",IF($N86&gt;Parâmetros!$E$15,"Sim","Não"))</f>
        <v>Não</v>
      </c>
      <c r="U86" s="17" t="str">
        <f t="shared" si="11"/>
        <v>Na meta</v>
      </c>
      <c r="V86" s="17" t="str">
        <f>IF($AC86&lt;&gt;"",IF($L86&gt;0,"ATENÇÃO · apontou em dia de "&amp;LOWER($AC86)&amp;" cadastrado","Exceção cadastrada · "&amp;$AC86)&amp;IF($AD86="",""," · "&amp;$AD86),IF($E86="Férias",IF($L86&gt;0,"ATENÇÃO · apontou estando de férias no cadastro","Férias no cadastro"),IF($Y86="Férias / afastamento","Afastamento · "&amp;($Z86+$AA86-1)&amp;" dias seguidos sem apontamento",IF($Y86="Folga trabalhada","ATENÇÃO · apontou em dia de folga da escala 5x2",IF($Y86="Folga",IF(AND($D86="5x2",OR(WEEKDAY($F86,2)=6,WEEKDAY($F86,2)=7)),"Folga de fim de semana da escala 5x2",IF(AND(OR($D86="6x1",$D86="FF 6x1"),WEEKDAY($F86,2)=6,FALSE()),"Folga de fim de semana · apontou no domingo anterior",IF(AND(OR($D86="6x1",$D86="FF 6x1"),WEEKDAY($F86,2)=7,AND($A86=$A85,$L85&gt;0)),"Folga de fim de semana · apontou no sábado",IF(AND(OR($D86="6x1",$D86="FF 6x1"),OR(WEEKDAY($F86,2)=6,WEEKDAY($F86,2)=7)),"Folga de fim de semana · sem apontamento no sábado nem no domingo","Folga prevista pelo ciclo")))),IF($Y86="Indeterminado (início da série)","Sem histórico anterior — informe o dia do ciclo no Cadastro",IF($Y86="Falta de registro",IF(OR(OR($D86="6x1",$D86="FF 6x1"),$D86="5x2"),"FALTA DE REGISTRO · dia útil da escala "&amp;$E86,"FALTA DE REGISTRO · dia "&amp;$W86&amp;" de "&amp;IFERROR(INDEX(Parâmetros!$B$39:$B$48,MATCH($E86,Parâmetros!$A$39:$A$48,0)),99)&amp;" do ciclo"),IF(OR($D86="6x1",$D86="FF 6x1"),IF(OR(AND(WEEKDAY($F86,2)=6,AND($A86=$A87,$L87&gt;0)),AND(WEEKDAY($F86,2)=7,AND($A86=$A85,$L85&gt;0))),"ATENÇÃO · apontou sábado e domingo no mesmo fim de semana",IF(OR(WEEKDAY($F86,2)=6,WEEKDAY($F86,2)=7),"Jornada de fim de semana do 6x1",IF(OR($H86&gt;=Parâmetros!$E$20,$H86&lt;Parâmetros!$E$19),"ATENÇÃO · 6x1 apontou fora do horário diurno","Jornada fixa do 6x1"))),IF($D86="5x2","Jornada fixa do 5x2",IF($D86="Folguista",IF($J86=$K86,"Evidência confirma sequência","DIVERGE · sequência "&amp;$J86&amp;" × evidência "&amp;$K86),IF($K86=$E86,"Evidência confirma cadastro","DIVERGE · cadastro "&amp;$E86&amp;" × evidência "&amp;$K86)))))))))))</f>
        <v>Evidência confirma cadastro</v>
      </c>
      <c r="W86" s="34">
        <f>IF(OR(OR($D86="6x1",$D86="FF 6x1"),$D86="5x2"),"",IF($AB86&lt;&gt;$AB85,IF(IFERROR(INDEX(Cadastro!$F$5:$F$243,$AB86),"")="",IF($L86&gt;0,1,0),IF(IFERROR(INDEX(Cadastro!$F$5:$F$243,$AB86),"")&lt;=IFERROR(INDEX(Parâmetros!$B$39:$B$48,MATCH($E86,Parâmetros!$A$39:$A$48,0)),99),IFERROR(INDEX(Cadastro!$F$5:$F$243,$AB86),""),0)),IF($L86&gt;0,IF(N($X85)&gt;0,1,N($W85)+1),IF(AND($L86=0,OR(N($W85)&gt;=IFERROR(INDEX(Parâmetros!$B$39:$B$48,MATCH($E86,Parâmetros!$A$39:$A$48,0)),99),AND(N($X85)&gt;0,N($X85)&lt;IFERROR(INDEX(Parâmetros!$C$39:$C$48,MATCH($E86,Parâmetros!$A$39:$A$48,0)),0)))),0,N($W85)+1))))</f>
        <v>2</v>
      </c>
      <c r="X86" s="34">
        <f>IF(OR(OR($D86="6x1",$D86="FF 6x1"),$D86="5x2"),"",IF($AB86&lt;&gt;$AB85,IF(IFERROR(INDEX(Cadastro!$F$5:$F$243,$AB86),"")="",0,IF(IFERROR(INDEX(Cadastro!$F$5:$F$243,$AB86),"")&gt;IFERROR(INDEX(Parâmetros!$B$39:$B$48,MATCH($E86,Parâmetros!$A$39:$A$48,0)),99),IFERROR(INDEX(Cadastro!$F$5:$F$243,$AB86),"")-IFERROR(INDEX(Parâmetros!$B$39:$B$48,MATCH($E86,Parâmetros!$A$39:$A$48,0)),99),0)),IF(AND($L86=0,OR(N($W85)&gt;=IFERROR(INDEX(Parâmetros!$B$39:$B$48,MATCH($E86,Parâmetros!$A$39:$A$48,0)),99),AND(N($X85)&gt;0,N($X85)&lt;IFERROR(INDEX(Parâmetros!$C$39:$C$48,MATCH($E86,Parâmetros!$A$39:$A$48,0)),0)))),N($X85)+1,0)))</f>
        <v>0</v>
      </c>
      <c r="Y86" t="str">
        <f>IF($AC86&lt;&gt;"",IF($L86&gt;0,$AC86&amp;" · com apontamento",$AC86),IF($E86="Férias",IF($L86&gt;0,"Férias · com apontamento","Férias (cadastro)"),IF(($Z86+$AA86-1)&gt;Parâmetros!$E$16,"Férias / afastamento",IF(AND($D86="5x2",OR(WEEKDAY($F86,2)=6,WEEKDAY($F86,2)=7)),IF($L86&gt;0,"Folga trabalhada","Folga"),IF($L86&gt;0,"Trabalhado",IF(OR(OR($D86="6x1",$D86="FF 6x1"),$D86="5x2"),IF(AND(OR($D86="6x1",$D86="FF 6x1"),OR(WEEKDAY($F86,2)=6,WEEKDAY($F86,2)=7)),"Folga","Falta de registro"),IF(AND($AB86&lt;&gt;$AB85,IFERROR(INDEX(Cadastro!$F$5:$F$243,$AB86),"")=""),"Indeterminado (início da série)",IF($X86&gt;0,"Folga","Falta de registro"))))))))</f>
        <v>Trabalhado</v>
      </c>
      <c r="Z86" s="34">
        <f>IF(OR($L86&gt;0,$F86&gt;Parâmetros!$E$14),0,IF($A86&lt;&gt;$A85,1,N($Z85)+1))</f>
        <v>0</v>
      </c>
      <c r="AA86" s="34">
        <f>IF(OR($L86&gt;0,$F86&gt;Parâmetros!$E$14),0,IF(OR($A86&lt;&gt;$A87,$F87&gt;Parâmetros!$E$14),1,N($AA87)+1))</f>
        <v>0</v>
      </c>
      <c r="AB86" s="31">
        <f>IFERROR(MATCH($A86&amp;"|"&amp;TEXT(_xlfn.MAXIFS(Cadastro!$E$5:$E$243,Cadastro!$A$5:$A$243,$A86,Cadastro!$E$5:$E$243,"&lt;="&amp;$F86),"yyyymmdd"),Cadastro!$I$5:$I$243,0),"")</f>
        <v>14</v>
      </c>
      <c r="AC86" t="str">
        <f>IFERROR(_xlfn.SINGLE(INDEX(Exceções!$D$5:$D$203,MATCH($A86&amp;"|"&amp;$F86,Exceções!$F$5:$F$203,0))),"")</f>
        <v/>
      </c>
      <c r="AD86" t="str">
        <f>IF($AC86="","",IFERROR(_xlfn.SINGLE(INDEX(Exceções!$E$5:$E$203,MATCH($A86&amp;"|"&amp;$F86,Exceções!$F$5:$F$203,0))),""))</f>
        <v/>
      </c>
    </row>
    <row r="87" spans="1:30" ht="15" hidden="1" customHeight="1" x14ac:dyDescent="0.25">
      <c r="A87" s="31">
        <v>54161</v>
      </c>
      <c r="B87" s="17" t="s">
        <v>26</v>
      </c>
      <c r="C87" s="17" t="str">
        <f>IFERROR(INDEX(Cadastro!$C$5:$C$243,$AB87),"NÃO INFORMADO")</f>
        <v>ELE</v>
      </c>
      <c r="D87" s="17" t="str">
        <f>IFERROR(INDEX(Cadastro!$D$5:$D$243,$AB87),"")</f>
        <v>B</v>
      </c>
      <c r="E87" s="17" t="str">
        <f>IFERROR(INDEX(Cadastro!$G$5:$G$243,$AB87),"")</f>
        <v>B</v>
      </c>
      <c r="F87" s="29">
        <v>46301</v>
      </c>
      <c r="G87" s="32" t="str">
        <f t="shared" si="6"/>
        <v>ter</v>
      </c>
      <c r="H87" s="31" t="str">
        <f>IF($L87=0,"",_xlfn.MINIFS(Dados!$Q:$Q,Dados!$A:$A,$A87,Dados!$S:$S,$F87))</f>
        <v/>
      </c>
      <c r="I87" s="31" t="str">
        <f>IF($H87="","",_xlfn.MAXIFS(Dados!$R:$R,Dados!$A:$A,$A87,Dados!$S:$S,$F87))</f>
        <v/>
      </c>
      <c r="J87" s="32" t="str">
        <f>IF($D87&lt;&gt;"Folguista","",IFERROR(INDEX(Parâmetros!$D$52:$G$52,1,MIN(4,MAX(1,$W87))),""))</f>
        <v/>
      </c>
      <c r="K87" s="32" t="str">
        <f>IF(OR($AC87&lt;&gt;"",$Y87="Folga",$Y87="Folga trabalhada",$Y87="Férias (cadastro)",$Y87="Férias / afastamento",$Y87="Indeterminado (início da série)"),"",IF(OR($D87="6x1",$D87="FF 6x1"),IF(OR(WEEKDAY($F87,2)=6,WEEKDAY($F87,2)=7),"6x1 sáb/dom","6x1"),IF($D87="5x2","5x2",IF($H87="",IF($D87="Folguista",$J87,$E87),IF(OR($H87&gt;=Parâmetros!$E$18,$H87&lt;Parâmetros!$E$19),"C",IF($H87&lt;Parâmetros!$E$20,"A","B"))))))</f>
        <v/>
      </c>
      <c r="L87" s="30">
        <f>SUMIFS(Dados!$E:$E,Dados!$A:$A,$A87,Dados!$S:$S,$F87)</f>
        <v>0</v>
      </c>
      <c r="M87" s="30" t="str">
        <f>IFERROR(INDEX(Parâmetros!$E$6:$E$11,MATCH($K87,Parâmetros!$A$6:$A$11,0)),"")</f>
        <v/>
      </c>
      <c r="N87" s="33" t="str">
        <f t="shared" si="7"/>
        <v/>
      </c>
      <c r="O87" s="33">
        <f>Parâmetros!$E$13</f>
        <v>0.8</v>
      </c>
      <c r="P87" s="32" t="str">
        <f>IF(OR($M87="",$F87&gt;Parâmetros!$E$14),"Não","Sim")</f>
        <v>Não</v>
      </c>
      <c r="Q87" s="32" t="str">
        <f t="shared" si="8"/>
        <v/>
      </c>
      <c r="R87" s="32" t="str">
        <f t="shared" si="9"/>
        <v/>
      </c>
      <c r="S87" s="30" t="str">
        <f t="shared" si="10"/>
        <v/>
      </c>
      <c r="T87" s="32" t="str">
        <f>IF($Q87&lt;&gt;"Sim","",IF($N87&gt;Parâmetros!$E$15,"Sim","Não"))</f>
        <v/>
      </c>
      <c r="U87" s="17" t="str">
        <f t="shared" si="11"/>
        <v>Treinamento</v>
      </c>
      <c r="V87" s="17" t="str">
        <f>IF($AC87&lt;&gt;"",IF($L87&gt;0,"ATENÇÃO · apontou em dia de "&amp;LOWER($AC87)&amp;" cadastrado","Exceção cadastrada · "&amp;$AC87)&amp;IF($AD87="",""," · "&amp;$AD87),IF($E87="Férias",IF($L87&gt;0,"ATENÇÃO · apontou estando de férias no cadastro","Férias no cadastro"),IF($Y87="Férias / afastamento","Afastamento · "&amp;($Z87+$AA87-1)&amp;" dias seguidos sem apontamento",IF($Y87="Folga trabalhada","ATENÇÃO · apontou em dia de folga da escala 5x2",IF($Y87="Folga",IF(AND($D87="5x2",OR(WEEKDAY($F87,2)=6,WEEKDAY($F87,2)=7)),"Folga de fim de semana da escala 5x2",IF(AND(OR($D87="6x1",$D87="FF 6x1"),WEEKDAY($F87,2)=6,FALSE()),"Folga de fim de semana · apontou no domingo anterior",IF(AND(OR($D87="6x1",$D87="FF 6x1"),WEEKDAY($F87,2)=7,AND($A87=$A86,$L86&gt;0)),"Folga de fim de semana · apontou no sábado",IF(AND(OR($D87="6x1",$D87="FF 6x1"),OR(WEEKDAY($F87,2)=6,WEEKDAY($F87,2)=7)),"Folga de fim de semana · sem apontamento no sábado nem no domingo","Folga prevista pelo ciclo")))),IF($Y87="Indeterminado (início da série)","Sem histórico anterior — informe o dia do ciclo no Cadastro",IF($Y87="Falta de registro",IF(OR(OR($D87="6x1",$D87="FF 6x1"),$D87="5x2"),"FALTA DE REGISTRO · dia útil da escala "&amp;$E87,"FALTA DE REGISTRO · dia "&amp;$W87&amp;" de "&amp;IFERROR(INDEX(Parâmetros!$B$39:$B$48,MATCH($E87,Parâmetros!$A$39:$A$48,0)),99)&amp;" do ciclo"),IF(OR($D87="6x1",$D87="FF 6x1"),IF(OR(AND(WEEKDAY($F87,2)=6,AND($A87=$A88,$L88&gt;0)),AND(WEEKDAY($F87,2)=7,AND($A87=$A86,$L86&gt;0))),"ATENÇÃO · apontou sábado e domingo no mesmo fim de semana",IF(OR(WEEKDAY($F87,2)=6,WEEKDAY($F87,2)=7),"Jornada de fim de semana do 6x1",IF(OR($H87&gt;=Parâmetros!$E$20,$H87&lt;Parâmetros!$E$19),"ATENÇÃO · 6x1 apontou fora do horário diurno","Jornada fixa do 6x1"))),IF($D87="5x2","Jornada fixa do 5x2",IF($D87="Folguista",IF($J87=$K87,"Evidência confirma sequência","DIVERGE · sequência "&amp;$J87&amp;" × evidência "&amp;$K87),IF($K87=$E87,"Evidência confirma cadastro","DIVERGE · cadastro "&amp;$E87&amp;" × evidência "&amp;$K87)))))))))))</f>
        <v xml:space="preserve">Exceção cadastrada · Treinamento · O funcionario estava em treinamento </v>
      </c>
      <c r="W87" s="34">
        <f>IF(OR(OR($D87="6x1",$D87="FF 6x1"),$D87="5x2"),"",IF($AB87&lt;&gt;$AB86,IF(IFERROR(INDEX(Cadastro!$F$5:$F$243,$AB87),"")="",IF($L87&gt;0,1,0),IF(IFERROR(INDEX(Cadastro!$F$5:$F$243,$AB87),"")&lt;=IFERROR(INDEX(Parâmetros!$B$39:$B$48,MATCH($E87,Parâmetros!$A$39:$A$48,0)),99),IFERROR(INDEX(Cadastro!$F$5:$F$243,$AB87),""),0)),IF($L87&gt;0,IF(N($X86)&gt;0,1,N($W86)+1),IF(AND($L87=0,OR(N($W86)&gt;=IFERROR(INDEX(Parâmetros!$B$39:$B$48,MATCH($E87,Parâmetros!$A$39:$A$48,0)),99),AND(N($X86)&gt;0,N($X86)&lt;IFERROR(INDEX(Parâmetros!$C$39:$C$48,MATCH($E87,Parâmetros!$A$39:$A$48,0)),0)))),0,N($W86)+1))))</f>
        <v>3</v>
      </c>
      <c r="X87" s="34">
        <f>IF(OR(OR($D87="6x1",$D87="FF 6x1"),$D87="5x2"),"",IF($AB87&lt;&gt;$AB86,IF(IFERROR(INDEX(Cadastro!$F$5:$F$243,$AB87),"")="",0,IF(IFERROR(INDEX(Cadastro!$F$5:$F$243,$AB87),"")&gt;IFERROR(INDEX(Parâmetros!$B$39:$B$48,MATCH($E87,Parâmetros!$A$39:$A$48,0)),99),IFERROR(INDEX(Cadastro!$F$5:$F$243,$AB87),"")-IFERROR(INDEX(Parâmetros!$B$39:$B$48,MATCH($E87,Parâmetros!$A$39:$A$48,0)),99),0)),IF(AND($L87=0,OR(N($W86)&gt;=IFERROR(INDEX(Parâmetros!$B$39:$B$48,MATCH($E87,Parâmetros!$A$39:$A$48,0)),99),AND(N($X86)&gt;0,N($X86)&lt;IFERROR(INDEX(Parâmetros!$C$39:$C$48,MATCH($E87,Parâmetros!$A$39:$A$48,0)),0)))),N($X86)+1,0)))</f>
        <v>0</v>
      </c>
      <c r="Y87" t="str">
        <f>IF($AC87&lt;&gt;"",IF($L87&gt;0,$AC87&amp;" · com apontamento",$AC87),IF($E87="Férias",IF($L87&gt;0,"Férias · com apontamento","Férias (cadastro)"),IF(($Z87+$AA87-1)&gt;Parâmetros!$E$16,"Férias / afastamento",IF(AND($D87="5x2",OR(WEEKDAY($F87,2)=6,WEEKDAY($F87,2)=7)),IF($L87&gt;0,"Folga trabalhada","Folga"),IF($L87&gt;0,"Trabalhado",IF(OR(OR($D87="6x1",$D87="FF 6x1"),$D87="5x2"),IF(AND(OR($D87="6x1",$D87="FF 6x1"),OR(WEEKDAY($F87,2)=6,WEEKDAY($F87,2)=7)),"Folga","Falta de registro"),IF(AND($AB87&lt;&gt;$AB86,IFERROR(INDEX(Cadastro!$F$5:$F$243,$AB87),"")=""),"Indeterminado (início da série)",IF($X87&gt;0,"Folga","Falta de registro"))))))))</f>
        <v>Treinamento</v>
      </c>
      <c r="Z87" s="34">
        <f>IF(OR($L87&gt;0,$F87&gt;Parâmetros!$E$14),0,IF($A87&lt;&gt;$A86,1,N($Z86)+1))</f>
        <v>1</v>
      </c>
      <c r="AA87" s="34">
        <f>IF(OR($L87&gt;0,$F87&gt;Parâmetros!$E$14),0,IF(OR($A87&lt;&gt;$A88,$F88&gt;Parâmetros!$E$14),1,N($AA88)+1))</f>
        <v>1</v>
      </c>
      <c r="AB87" s="31">
        <f>IFERROR(MATCH($A87&amp;"|"&amp;TEXT(_xlfn.MAXIFS(Cadastro!$E$5:$E$243,Cadastro!$A$5:$A$243,$A87,Cadastro!$E$5:$E$243,"&lt;="&amp;$F87),"yyyymmdd"),Cadastro!$I$5:$I$243,0),"")</f>
        <v>14</v>
      </c>
      <c r="AC87" t="str">
        <f>IFERROR(_xlfn.SINGLE(INDEX(Exceções!$D$5:$D$203,MATCH($A87&amp;"|"&amp;$F87,Exceções!$F$5:$F$203,0))),"")</f>
        <v>Treinamento</v>
      </c>
      <c r="AD87" t="str">
        <f>IF($AC87="","",IFERROR(_xlfn.SINGLE(INDEX(Exceções!$E$5:$E$203,MATCH($A87&amp;"|"&amp;$F87,Exceções!$F$5:$F$203,0))),""))</f>
        <v xml:space="preserve">O funcionario estava em treinamento </v>
      </c>
    </row>
    <row r="88" spans="1:30" ht="15" hidden="1" customHeight="1" x14ac:dyDescent="0.25">
      <c r="A88" s="31">
        <v>54161</v>
      </c>
      <c r="B88" s="17" t="s">
        <v>26</v>
      </c>
      <c r="C88" s="17" t="str">
        <f>IFERROR(INDEX(Cadastro!$C$5:$C$243,$AB88),"NÃO INFORMADO")</f>
        <v>ELE</v>
      </c>
      <c r="D88" s="17" t="str">
        <f>IFERROR(INDEX(Cadastro!$D$5:$D$243,$AB88),"")</f>
        <v>B</v>
      </c>
      <c r="E88" s="17" t="str">
        <f>IFERROR(INDEX(Cadastro!$G$5:$G$243,$AB88),"")</f>
        <v>B</v>
      </c>
      <c r="F88" s="29">
        <v>46302</v>
      </c>
      <c r="G88" s="32" t="str">
        <f t="shared" si="6"/>
        <v>qua</v>
      </c>
      <c r="H88" s="31">
        <f>IF($L88=0,"",_xlfn.MINIFS(Dados!$Q:$Q,Dados!$A:$A,$A88,Dados!$S:$S,$F88))</f>
        <v>935</v>
      </c>
      <c r="I88" s="31">
        <f>IF($H88="","",_xlfn.MAXIFS(Dados!$R:$R,Dados!$A:$A,$A88,Dados!$S:$S,$F88))</f>
        <v>1410</v>
      </c>
      <c r="J88" s="32" t="str">
        <f>IF($D88&lt;&gt;"Folguista","",IFERROR(INDEX(Parâmetros!$D$52:$G$52,1,MIN(4,MAX(1,$W88))),""))</f>
        <v/>
      </c>
      <c r="K88" s="32" t="str">
        <f>IF(OR($AC88&lt;&gt;"",$Y88="Folga",$Y88="Folga trabalhada",$Y88="Férias (cadastro)",$Y88="Férias / afastamento",$Y88="Indeterminado (início da série)"),"",IF(OR($D88="6x1",$D88="FF 6x1"),IF(OR(WEEKDAY($F88,2)=6,WEEKDAY($F88,2)=7),"6x1 sáb/dom","6x1"),IF($D88="5x2","5x2",IF($H88="",IF($D88="Folguista",$J88,$E88),IF(OR($H88&gt;=Parâmetros!$E$18,$H88&lt;Parâmetros!$E$19),"C",IF($H88&lt;Parâmetros!$E$20,"A","B"))))))</f>
        <v>B</v>
      </c>
      <c r="L88" s="30">
        <f>SUMIFS(Dados!$E:$E,Dados!$A:$A,$A88,Dados!$S:$S,$F88)</f>
        <v>6.7699999999999987</v>
      </c>
      <c r="M88" s="30">
        <f>IFERROR(INDEX(Parâmetros!$E$6:$E$11,MATCH($K88,Parâmetros!$A$6:$A$11,0)),"")</f>
        <v>7.67</v>
      </c>
      <c r="N88" s="33">
        <f t="shared" si="7"/>
        <v>0.88265971316818759</v>
      </c>
      <c r="O88" s="33">
        <f>Parâmetros!$E$13</f>
        <v>0.8</v>
      </c>
      <c r="P88" s="32" t="str">
        <f>IF(OR($M88="",$F88&gt;Parâmetros!$E$14),"Não","Sim")</f>
        <v>Sim</v>
      </c>
      <c r="Q88" s="32" t="str">
        <f t="shared" si="8"/>
        <v>Sim</v>
      </c>
      <c r="R88" s="32" t="str">
        <f t="shared" si="9"/>
        <v>Sim</v>
      </c>
      <c r="S88" s="30">
        <f t="shared" si="10"/>
        <v>0</v>
      </c>
      <c r="T88" s="32" t="str">
        <f>IF($Q88&lt;&gt;"Sim","",IF($N88&gt;Parâmetros!$E$15,"Sim","Não"))</f>
        <v>Não</v>
      </c>
      <c r="U88" s="17" t="str">
        <f t="shared" si="11"/>
        <v>Na meta</v>
      </c>
      <c r="V88" s="17" t="str">
        <f>IF($AC88&lt;&gt;"",IF($L88&gt;0,"ATENÇÃO · apontou em dia de "&amp;LOWER($AC88)&amp;" cadastrado","Exceção cadastrada · "&amp;$AC88)&amp;IF($AD88="",""," · "&amp;$AD88),IF($E88="Férias",IF($L88&gt;0,"ATENÇÃO · apontou estando de férias no cadastro","Férias no cadastro"),IF($Y88="Férias / afastamento","Afastamento · "&amp;($Z88+$AA88-1)&amp;" dias seguidos sem apontamento",IF($Y88="Folga trabalhada","ATENÇÃO · apontou em dia de folga da escala 5x2",IF($Y88="Folga",IF(AND($D88="5x2",OR(WEEKDAY($F88,2)=6,WEEKDAY($F88,2)=7)),"Folga de fim de semana da escala 5x2",IF(AND(OR($D88="6x1",$D88="FF 6x1"),WEEKDAY($F88,2)=6,FALSE()),"Folga de fim de semana · apontou no domingo anterior",IF(AND(OR($D88="6x1",$D88="FF 6x1"),WEEKDAY($F88,2)=7,AND($A88=$A87,$L87&gt;0)),"Folga de fim de semana · apontou no sábado",IF(AND(OR($D88="6x1",$D88="FF 6x1"),OR(WEEKDAY($F88,2)=6,WEEKDAY($F88,2)=7)),"Folga de fim de semana · sem apontamento no sábado nem no domingo","Folga prevista pelo ciclo")))),IF($Y88="Indeterminado (início da série)","Sem histórico anterior — informe o dia do ciclo no Cadastro",IF($Y88="Falta de registro",IF(OR(OR($D88="6x1",$D88="FF 6x1"),$D88="5x2"),"FALTA DE REGISTRO · dia útil da escala "&amp;$E88,"FALTA DE REGISTRO · dia "&amp;$W88&amp;" de "&amp;IFERROR(INDEX(Parâmetros!$B$39:$B$48,MATCH($E88,Parâmetros!$A$39:$A$48,0)),99)&amp;" do ciclo"),IF(OR($D88="6x1",$D88="FF 6x1"),IF(OR(AND(WEEKDAY($F88,2)=6,AND($A88=$A89,$L89&gt;0)),AND(WEEKDAY($F88,2)=7,AND($A88=$A87,$L87&gt;0))),"ATENÇÃO · apontou sábado e domingo no mesmo fim de semana",IF(OR(WEEKDAY($F88,2)=6,WEEKDAY($F88,2)=7),"Jornada de fim de semana do 6x1",IF(OR($H88&gt;=Parâmetros!$E$20,$H88&lt;Parâmetros!$E$19),"ATENÇÃO · 6x1 apontou fora do horário diurno","Jornada fixa do 6x1"))),IF($D88="5x2","Jornada fixa do 5x2",IF($D88="Folguista",IF($J88=$K88,"Evidência confirma sequência","DIVERGE · sequência "&amp;$J88&amp;" × evidência "&amp;$K88),IF($K88=$E88,"Evidência confirma cadastro","DIVERGE · cadastro "&amp;$E88&amp;" × evidência "&amp;$K88)))))))))))</f>
        <v>Evidência confirma cadastro</v>
      </c>
      <c r="W88" s="34">
        <f>IF(OR(OR($D88="6x1",$D88="FF 6x1"),$D88="5x2"),"",IF($AB88&lt;&gt;$AB87,IF(IFERROR(INDEX(Cadastro!$F$5:$F$243,$AB88),"")="",IF($L88&gt;0,1,0),IF(IFERROR(INDEX(Cadastro!$F$5:$F$243,$AB88),"")&lt;=IFERROR(INDEX(Parâmetros!$B$39:$B$48,MATCH($E88,Parâmetros!$A$39:$A$48,0)),99),IFERROR(INDEX(Cadastro!$F$5:$F$243,$AB88),""),0)),IF($L88&gt;0,IF(N($X87)&gt;0,1,N($W87)+1),IF(AND($L88=0,OR(N($W87)&gt;=IFERROR(INDEX(Parâmetros!$B$39:$B$48,MATCH($E88,Parâmetros!$A$39:$A$48,0)),99),AND(N($X87)&gt;0,N($X87)&lt;IFERROR(INDEX(Parâmetros!$C$39:$C$48,MATCH($E88,Parâmetros!$A$39:$A$48,0)),0)))),0,N($W87)+1))))</f>
        <v>4</v>
      </c>
      <c r="X88" s="34">
        <f>IF(OR(OR($D88="6x1",$D88="FF 6x1"),$D88="5x2"),"",IF($AB88&lt;&gt;$AB87,IF(IFERROR(INDEX(Cadastro!$F$5:$F$243,$AB88),"")="",0,IF(IFERROR(INDEX(Cadastro!$F$5:$F$243,$AB88),"")&gt;IFERROR(INDEX(Parâmetros!$B$39:$B$48,MATCH($E88,Parâmetros!$A$39:$A$48,0)),99),IFERROR(INDEX(Cadastro!$F$5:$F$243,$AB88),"")-IFERROR(INDEX(Parâmetros!$B$39:$B$48,MATCH($E88,Parâmetros!$A$39:$A$48,0)),99),0)),IF(AND($L88=0,OR(N($W87)&gt;=IFERROR(INDEX(Parâmetros!$B$39:$B$48,MATCH($E88,Parâmetros!$A$39:$A$48,0)),99),AND(N($X87)&gt;0,N($X87)&lt;IFERROR(INDEX(Parâmetros!$C$39:$C$48,MATCH($E88,Parâmetros!$A$39:$A$48,0)),0)))),N($X87)+1,0)))</f>
        <v>0</v>
      </c>
      <c r="Y88" t="str">
        <f>IF($AC88&lt;&gt;"",IF($L88&gt;0,$AC88&amp;" · com apontamento",$AC88),IF($E88="Férias",IF($L88&gt;0,"Férias · com apontamento","Férias (cadastro)"),IF(($Z88+$AA88-1)&gt;Parâmetros!$E$16,"Férias / afastamento",IF(AND($D88="5x2",OR(WEEKDAY($F88,2)=6,WEEKDAY($F88,2)=7)),IF($L88&gt;0,"Folga trabalhada","Folga"),IF($L88&gt;0,"Trabalhado",IF(OR(OR($D88="6x1",$D88="FF 6x1"),$D88="5x2"),IF(AND(OR($D88="6x1",$D88="FF 6x1"),OR(WEEKDAY($F88,2)=6,WEEKDAY($F88,2)=7)),"Folga","Falta de registro"),IF(AND($AB88&lt;&gt;$AB87,IFERROR(INDEX(Cadastro!$F$5:$F$243,$AB88),"")=""),"Indeterminado (início da série)",IF($X88&gt;0,"Folga","Falta de registro"))))))))</f>
        <v>Trabalhado</v>
      </c>
      <c r="Z88" s="34">
        <f>IF(OR($L88&gt;0,$F88&gt;Parâmetros!$E$14),0,IF($A88&lt;&gt;$A87,1,N($Z87)+1))</f>
        <v>0</v>
      </c>
      <c r="AA88" s="34">
        <f>IF(OR($L88&gt;0,$F88&gt;Parâmetros!$E$14),0,IF(OR($A88&lt;&gt;$A89,$F89&gt;Parâmetros!$E$14),1,N($AA89)+1))</f>
        <v>0</v>
      </c>
      <c r="AB88" s="31">
        <f>IFERROR(MATCH($A88&amp;"|"&amp;TEXT(_xlfn.MAXIFS(Cadastro!$E$5:$E$243,Cadastro!$A$5:$A$243,$A88,Cadastro!$E$5:$E$243,"&lt;="&amp;$F88),"yyyymmdd"),Cadastro!$I$5:$I$243,0),"")</f>
        <v>14</v>
      </c>
      <c r="AC88" t="str">
        <f>IFERROR(_xlfn.SINGLE(INDEX(Exceções!$D$5:$D$203,MATCH($A88&amp;"|"&amp;$F88,Exceções!$F$5:$F$203,0))),"")</f>
        <v/>
      </c>
      <c r="AD88" t="str">
        <f>IF($AC88="","",IFERROR(_xlfn.SINGLE(INDEX(Exceções!$E$5:$E$203,MATCH($A88&amp;"|"&amp;$F88,Exceções!$F$5:$F$203,0))),""))</f>
        <v/>
      </c>
    </row>
    <row r="89" spans="1:30" ht="15" hidden="1" customHeight="1" x14ac:dyDescent="0.25">
      <c r="A89" s="31">
        <v>54161</v>
      </c>
      <c r="B89" s="17" t="s">
        <v>26</v>
      </c>
      <c r="C89" s="17" t="str">
        <f>IFERROR(INDEX(Cadastro!$C$5:$C$243,$AB89),"NÃO INFORMADO")</f>
        <v>ELE</v>
      </c>
      <c r="D89" s="17" t="str">
        <f>IFERROR(INDEX(Cadastro!$D$5:$D$243,$AB89),"")</f>
        <v>B</v>
      </c>
      <c r="E89" s="17" t="str">
        <f>IFERROR(INDEX(Cadastro!$G$5:$G$243,$AB89),"")</f>
        <v>B</v>
      </c>
      <c r="F89" s="29">
        <v>46303</v>
      </c>
      <c r="G89" s="32" t="str">
        <f t="shared" si="6"/>
        <v>qui</v>
      </c>
      <c r="H89" s="31">
        <f>IF($L89=0,"",_xlfn.MINIFS(Dados!$Q:$Q,Dados!$A:$A,$A89,Dados!$S:$S,$F89))</f>
        <v>935</v>
      </c>
      <c r="I89" s="31">
        <f>IF($H89="","",_xlfn.MAXIFS(Dados!$R:$R,Dados!$A:$A,$A89,Dados!$S:$S,$F89))</f>
        <v>1410</v>
      </c>
      <c r="J89" s="32" t="str">
        <f>IF($D89&lt;&gt;"Folguista","",IFERROR(INDEX(Parâmetros!$D$52:$G$52,1,MIN(4,MAX(1,$W89))),""))</f>
        <v/>
      </c>
      <c r="K89" s="32" t="str">
        <f>IF(OR($AC89&lt;&gt;"",$Y89="Folga",$Y89="Folga trabalhada",$Y89="Férias (cadastro)",$Y89="Férias / afastamento",$Y89="Indeterminado (início da série)"),"",IF(OR($D89="6x1",$D89="FF 6x1"),IF(OR(WEEKDAY($F89,2)=6,WEEKDAY($F89,2)=7),"6x1 sáb/dom","6x1"),IF($D89="5x2","5x2",IF($H89="",IF($D89="Folguista",$J89,$E89),IF(OR($H89&gt;=Parâmetros!$E$18,$H89&lt;Parâmetros!$E$19),"C",IF($H89&lt;Parâmetros!$E$20,"A","B"))))))</f>
        <v>B</v>
      </c>
      <c r="L89" s="30">
        <f>SUMIFS(Dados!$E:$E,Dados!$A:$A,$A89,Dados!$S:$S,$F89)</f>
        <v>6.7800000000000011</v>
      </c>
      <c r="M89" s="30">
        <f>IFERROR(INDEX(Parâmetros!$E$6:$E$11,MATCH($K89,Parâmetros!$A$6:$A$11,0)),"")</f>
        <v>7.67</v>
      </c>
      <c r="N89" s="33">
        <f t="shared" si="7"/>
        <v>0.88396349413298581</v>
      </c>
      <c r="O89" s="33">
        <f>Parâmetros!$E$13</f>
        <v>0.8</v>
      </c>
      <c r="P89" s="32" t="str">
        <f>IF(OR($M89="",$F89&gt;Parâmetros!$E$14),"Não","Sim")</f>
        <v>Sim</v>
      </c>
      <c r="Q89" s="32" t="str">
        <f t="shared" si="8"/>
        <v>Sim</v>
      </c>
      <c r="R89" s="32" t="str">
        <f t="shared" si="9"/>
        <v>Sim</v>
      </c>
      <c r="S89" s="30">
        <f t="shared" si="10"/>
        <v>0</v>
      </c>
      <c r="T89" s="32" t="str">
        <f>IF($Q89&lt;&gt;"Sim","",IF($N89&gt;Parâmetros!$E$15,"Sim","Não"))</f>
        <v>Não</v>
      </c>
      <c r="U89" s="17" t="str">
        <f t="shared" si="11"/>
        <v>Na meta</v>
      </c>
      <c r="V89" s="17" t="str">
        <f>IF($AC89&lt;&gt;"",IF($L89&gt;0,"ATENÇÃO · apontou em dia de "&amp;LOWER($AC89)&amp;" cadastrado","Exceção cadastrada · "&amp;$AC89)&amp;IF($AD89="",""," · "&amp;$AD89),IF($E89="Férias",IF($L89&gt;0,"ATENÇÃO · apontou estando de férias no cadastro","Férias no cadastro"),IF($Y89="Férias / afastamento","Afastamento · "&amp;($Z89+$AA89-1)&amp;" dias seguidos sem apontamento",IF($Y89="Folga trabalhada","ATENÇÃO · apontou em dia de folga da escala 5x2",IF($Y89="Folga",IF(AND($D89="5x2",OR(WEEKDAY($F89,2)=6,WEEKDAY($F89,2)=7)),"Folga de fim de semana da escala 5x2",IF(AND(OR($D89="6x1",$D89="FF 6x1"),WEEKDAY($F89,2)=6,FALSE()),"Folga de fim de semana · apontou no domingo anterior",IF(AND(OR($D89="6x1",$D89="FF 6x1"),WEEKDAY($F89,2)=7,AND($A89=$A88,$L88&gt;0)),"Folga de fim de semana · apontou no sábado",IF(AND(OR($D89="6x1",$D89="FF 6x1"),OR(WEEKDAY($F89,2)=6,WEEKDAY($F89,2)=7)),"Folga de fim de semana · sem apontamento no sábado nem no domingo","Folga prevista pelo ciclo")))),IF($Y89="Indeterminado (início da série)","Sem histórico anterior — informe o dia do ciclo no Cadastro",IF($Y89="Falta de registro",IF(OR(OR($D89="6x1",$D89="FF 6x1"),$D89="5x2"),"FALTA DE REGISTRO · dia útil da escala "&amp;$E89,"FALTA DE REGISTRO · dia "&amp;$W89&amp;" de "&amp;IFERROR(INDEX(Parâmetros!$B$39:$B$48,MATCH($E89,Parâmetros!$A$39:$A$48,0)),99)&amp;" do ciclo"),IF(OR($D89="6x1",$D89="FF 6x1"),IF(OR(AND(WEEKDAY($F89,2)=6,AND($A89=$A90,$L90&gt;0)),AND(WEEKDAY($F89,2)=7,AND($A89=$A88,$L88&gt;0))),"ATENÇÃO · apontou sábado e domingo no mesmo fim de semana",IF(OR(WEEKDAY($F89,2)=6,WEEKDAY($F89,2)=7),"Jornada de fim de semana do 6x1",IF(OR($H89&gt;=Parâmetros!$E$20,$H89&lt;Parâmetros!$E$19),"ATENÇÃO · 6x1 apontou fora do horário diurno","Jornada fixa do 6x1"))),IF($D89="5x2","Jornada fixa do 5x2",IF($D89="Folguista",IF($J89=$K89,"Evidência confirma sequência","DIVERGE · sequência "&amp;$J89&amp;" × evidência "&amp;$K89),IF($K89=$E89,"Evidência confirma cadastro","DIVERGE · cadastro "&amp;$E89&amp;" × evidência "&amp;$K89)))))))))))</f>
        <v>Evidência confirma cadastro</v>
      </c>
      <c r="W89" s="34">
        <f>IF(OR(OR($D89="6x1",$D89="FF 6x1"),$D89="5x2"),"",IF($AB89&lt;&gt;$AB88,IF(IFERROR(INDEX(Cadastro!$F$5:$F$243,$AB89),"")="",IF($L89&gt;0,1,0),IF(IFERROR(INDEX(Cadastro!$F$5:$F$243,$AB89),"")&lt;=IFERROR(INDEX(Parâmetros!$B$39:$B$48,MATCH($E89,Parâmetros!$A$39:$A$48,0)),99),IFERROR(INDEX(Cadastro!$F$5:$F$243,$AB89),""),0)),IF($L89&gt;0,IF(N($X88)&gt;0,1,N($W88)+1),IF(AND($L89=0,OR(N($W88)&gt;=IFERROR(INDEX(Parâmetros!$B$39:$B$48,MATCH($E89,Parâmetros!$A$39:$A$48,0)),99),AND(N($X88)&gt;0,N($X88)&lt;IFERROR(INDEX(Parâmetros!$C$39:$C$48,MATCH($E89,Parâmetros!$A$39:$A$48,0)),0)))),0,N($W88)+1))))</f>
        <v>5</v>
      </c>
      <c r="X89" s="34">
        <f>IF(OR(OR($D89="6x1",$D89="FF 6x1"),$D89="5x2"),"",IF($AB89&lt;&gt;$AB88,IF(IFERROR(INDEX(Cadastro!$F$5:$F$243,$AB89),"")="",0,IF(IFERROR(INDEX(Cadastro!$F$5:$F$243,$AB89),"")&gt;IFERROR(INDEX(Parâmetros!$B$39:$B$48,MATCH($E89,Parâmetros!$A$39:$A$48,0)),99),IFERROR(INDEX(Cadastro!$F$5:$F$243,$AB89),"")-IFERROR(INDEX(Parâmetros!$B$39:$B$48,MATCH($E89,Parâmetros!$A$39:$A$48,0)),99),0)),IF(AND($L89=0,OR(N($W88)&gt;=IFERROR(INDEX(Parâmetros!$B$39:$B$48,MATCH($E89,Parâmetros!$A$39:$A$48,0)),99),AND(N($X88)&gt;0,N($X88)&lt;IFERROR(INDEX(Parâmetros!$C$39:$C$48,MATCH($E89,Parâmetros!$A$39:$A$48,0)),0)))),N($X88)+1,0)))</f>
        <v>0</v>
      </c>
      <c r="Y89" t="str">
        <f>IF($AC89&lt;&gt;"",IF($L89&gt;0,$AC89&amp;" · com apontamento",$AC89),IF($E89="Férias",IF($L89&gt;0,"Férias · com apontamento","Férias (cadastro)"),IF(($Z89+$AA89-1)&gt;Parâmetros!$E$16,"Férias / afastamento",IF(AND($D89="5x2",OR(WEEKDAY($F89,2)=6,WEEKDAY($F89,2)=7)),IF($L89&gt;0,"Folga trabalhada","Folga"),IF($L89&gt;0,"Trabalhado",IF(OR(OR($D89="6x1",$D89="FF 6x1"),$D89="5x2"),IF(AND(OR($D89="6x1",$D89="FF 6x1"),OR(WEEKDAY($F89,2)=6,WEEKDAY($F89,2)=7)),"Folga","Falta de registro"),IF(AND($AB89&lt;&gt;$AB88,IFERROR(INDEX(Cadastro!$F$5:$F$243,$AB89),"")=""),"Indeterminado (início da série)",IF($X89&gt;0,"Folga","Falta de registro"))))))))</f>
        <v>Trabalhado</v>
      </c>
      <c r="Z89" s="34">
        <f>IF(OR($L89&gt;0,$F89&gt;Parâmetros!$E$14),0,IF($A89&lt;&gt;$A88,1,N($Z88)+1))</f>
        <v>0</v>
      </c>
      <c r="AA89" s="34">
        <f>IF(OR($L89&gt;0,$F89&gt;Parâmetros!$E$14),0,IF(OR($A89&lt;&gt;$A90,$F90&gt;Parâmetros!$E$14),1,N($AA90)+1))</f>
        <v>0</v>
      </c>
      <c r="AB89" s="31">
        <f>IFERROR(MATCH($A89&amp;"|"&amp;TEXT(_xlfn.MAXIFS(Cadastro!$E$5:$E$243,Cadastro!$A$5:$A$243,$A89,Cadastro!$E$5:$E$243,"&lt;="&amp;$F89),"yyyymmdd"),Cadastro!$I$5:$I$243,0),"")</f>
        <v>14</v>
      </c>
      <c r="AC89" t="str">
        <f>IFERROR(_xlfn.SINGLE(INDEX(Exceções!$D$5:$D$203,MATCH($A89&amp;"|"&amp;$F89,Exceções!$F$5:$F$203,0))),"")</f>
        <v/>
      </c>
      <c r="AD89" t="str">
        <f>IF($AC89="","",IFERROR(_xlfn.SINGLE(INDEX(Exceções!$E$5:$E$203,MATCH($A89&amp;"|"&amp;$F89,Exceções!$F$5:$F$203,0))),""))</f>
        <v/>
      </c>
    </row>
    <row r="90" spans="1:30" ht="15" hidden="1" customHeight="1" x14ac:dyDescent="0.25">
      <c r="A90" s="31">
        <v>54161</v>
      </c>
      <c r="B90" s="17" t="s">
        <v>26</v>
      </c>
      <c r="C90" s="17" t="str">
        <f>IFERROR(INDEX(Cadastro!$C$5:$C$243,$AB90),"NÃO INFORMADO")</f>
        <v>ELE</v>
      </c>
      <c r="D90" s="17" t="str">
        <f>IFERROR(INDEX(Cadastro!$D$5:$D$243,$AB90),"")</f>
        <v>B</v>
      </c>
      <c r="E90" s="17" t="str">
        <f>IFERROR(INDEX(Cadastro!$G$5:$G$243,$AB90),"")</f>
        <v>B</v>
      </c>
      <c r="F90" s="29">
        <v>46304</v>
      </c>
      <c r="G90" s="32" t="str">
        <f t="shared" si="6"/>
        <v>sex</v>
      </c>
      <c r="H90" s="31" t="str">
        <f>IF($L90=0,"",_xlfn.MINIFS(Dados!$Q:$Q,Dados!$A:$A,$A90,Dados!$S:$S,$F90))</f>
        <v/>
      </c>
      <c r="I90" s="31" t="str">
        <f>IF($H90="","",_xlfn.MAXIFS(Dados!$R:$R,Dados!$A:$A,$A90,Dados!$S:$S,$F90))</f>
        <v/>
      </c>
      <c r="J90" s="32" t="str">
        <f>IF($D90&lt;&gt;"Folguista","",IFERROR(INDEX(Parâmetros!$D$52:$G$52,1,MIN(4,MAX(1,$W90))),""))</f>
        <v/>
      </c>
      <c r="K90" s="32" t="str">
        <f>IF(OR($AC90&lt;&gt;"",$Y90="Folga",$Y90="Folga trabalhada",$Y90="Férias (cadastro)",$Y90="Férias / afastamento",$Y90="Indeterminado (início da série)"),"",IF(OR($D90="6x1",$D90="FF 6x1"),IF(OR(WEEKDAY($F90,2)=6,WEEKDAY($F90,2)=7),"6x1 sáb/dom","6x1"),IF($D90="5x2","5x2",IF($H90="",IF($D90="Folguista",$J90,$E90),IF(OR($H90&gt;=Parâmetros!$E$18,$H90&lt;Parâmetros!$E$19),"C",IF($H90&lt;Parâmetros!$E$20,"A","B"))))))</f>
        <v/>
      </c>
      <c r="L90" s="30">
        <f>SUMIFS(Dados!$E:$E,Dados!$A:$A,$A90,Dados!$S:$S,$F90)</f>
        <v>0</v>
      </c>
      <c r="M90" s="30" t="str">
        <f>IFERROR(INDEX(Parâmetros!$E$6:$E$11,MATCH($K90,Parâmetros!$A$6:$A$11,0)),"")</f>
        <v/>
      </c>
      <c r="N90" s="33" t="str">
        <f t="shared" si="7"/>
        <v/>
      </c>
      <c r="O90" s="33">
        <f>Parâmetros!$E$13</f>
        <v>0.8</v>
      </c>
      <c r="P90" s="32" t="str">
        <f>IF(OR($M90="",$F90&gt;Parâmetros!$E$14),"Não","Sim")</f>
        <v>Não</v>
      </c>
      <c r="Q90" s="32" t="str">
        <f t="shared" si="8"/>
        <v/>
      </c>
      <c r="R90" s="32" t="str">
        <f t="shared" si="9"/>
        <v/>
      </c>
      <c r="S90" s="30" t="str">
        <f t="shared" si="10"/>
        <v/>
      </c>
      <c r="T90" s="32" t="str">
        <f>IF($Q90&lt;&gt;"Sim","",IF($N90&gt;Parâmetros!$E$15,"Sim","Não"))</f>
        <v/>
      </c>
      <c r="U90" s="17" t="str">
        <f t="shared" si="11"/>
        <v>Folga</v>
      </c>
      <c r="V90" s="17" t="str">
        <f>IF($AC90&lt;&gt;"",IF($L90&gt;0,"ATENÇÃO · apontou em dia de "&amp;LOWER($AC90)&amp;" cadastrado","Exceção cadastrada · "&amp;$AC90)&amp;IF($AD90="",""," · "&amp;$AD90),IF($E90="Férias",IF($L90&gt;0,"ATENÇÃO · apontou estando de férias no cadastro","Férias no cadastro"),IF($Y90="Férias / afastamento","Afastamento · "&amp;($Z90+$AA90-1)&amp;" dias seguidos sem apontamento",IF($Y90="Folga trabalhada","ATENÇÃO · apontou em dia de folga da escala 5x2",IF($Y90="Folga",IF(AND($D90="5x2",OR(WEEKDAY($F90,2)=6,WEEKDAY($F90,2)=7)),"Folga de fim de semana da escala 5x2",IF(AND(OR($D90="6x1",$D90="FF 6x1"),WEEKDAY($F90,2)=6,FALSE()),"Folga de fim de semana · apontou no domingo anterior",IF(AND(OR($D90="6x1",$D90="FF 6x1"),WEEKDAY($F90,2)=7,AND($A90=$A89,$L89&gt;0)),"Folga de fim de semana · apontou no sábado",IF(AND(OR($D90="6x1",$D90="FF 6x1"),OR(WEEKDAY($F90,2)=6,WEEKDAY($F90,2)=7)),"Folga de fim de semana · sem apontamento no sábado nem no domingo","Folga prevista pelo ciclo")))),IF($Y90="Indeterminado (início da série)","Sem histórico anterior — informe o dia do ciclo no Cadastro",IF($Y90="Falta de registro",IF(OR(OR($D90="6x1",$D90="FF 6x1"),$D90="5x2"),"FALTA DE REGISTRO · dia útil da escala "&amp;$E90,"FALTA DE REGISTRO · dia "&amp;$W90&amp;" de "&amp;IFERROR(INDEX(Parâmetros!$B$39:$B$48,MATCH($E90,Parâmetros!$A$39:$A$48,0)),99)&amp;" do ciclo"),IF(OR($D90="6x1",$D90="FF 6x1"),IF(OR(AND(WEEKDAY($F90,2)=6,AND($A90=$A91,$L91&gt;0)),AND(WEEKDAY($F90,2)=7,AND($A90=$A89,$L89&gt;0))),"ATENÇÃO · apontou sábado e domingo no mesmo fim de semana",IF(OR(WEEKDAY($F90,2)=6,WEEKDAY($F90,2)=7),"Jornada de fim de semana do 6x1",IF(OR($H90&gt;=Parâmetros!$E$20,$H90&lt;Parâmetros!$E$19),"ATENÇÃO · 6x1 apontou fora do horário diurno","Jornada fixa do 6x1"))),IF($D90="5x2","Jornada fixa do 5x2",IF($D90="Folguista",IF($J90=$K90,"Evidência confirma sequência","DIVERGE · sequência "&amp;$J90&amp;" × evidência "&amp;$K90),IF($K90=$E90,"Evidência confirma cadastro","DIVERGE · cadastro "&amp;$E90&amp;" × evidência "&amp;$K90)))))))))))</f>
        <v>Folga prevista pelo ciclo</v>
      </c>
      <c r="W90" s="34">
        <f>IF(OR(OR($D90="6x1",$D90="FF 6x1"),$D90="5x2"),"",IF($AB90&lt;&gt;$AB89,IF(IFERROR(INDEX(Cadastro!$F$5:$F$243,$AB90),"")="",IF($L90&gt;0,1,0),IF(IFERROR(INDEX(Cadastro!$F$5:$F$243,$AB90),"")&lt;=IFERROR(INDEX(Parâmetros!$B$39:$B$48,MATCH($E90,Parâmetros!$A$39:$A$48,0)),99),IFERROR(INDEX(Cadastro!$F$5:$F$243,$AB90),""),0)),IF($L90&gt;0,IF(N($X89)&gt;0,1,N($W89)+1),IF(AND($L90=0,OR(N($W89)&gt;=IFERROR(INDEX(Parâmetros!$B$39:$B$48,MATCH($E90,Parâmetros!$A$39:$A$48,0)),99),AND(N($X89)&gt;0,N($X89)&lt;IFERROR(INDEX(Parâmetros!$C$39:$C$48,MATCH($E90,Parâmetros!$A$39:$A$48,0)),0)))),0,N($W89)+1))))</f>
        <v>0</v>
      </c>
      <c r="X90" s="34">
        <f>IF(OR(OR($D90="6x1",$D90="FF 6x1"),$D90="5x2"),"",IF($AB90&lt;&gt;$AB89,IF(IFERROR(INDEX(Cadastro!$F$5:$F$243,$AB90),"")="",0,IF(IFERROR(INDEX(Cadastro!$F$5:$F$243,$AB90),"")&gt;IFERROR(INDEX(Parâmetros!$B$39:$B$48,MATCH($E90,Parâmetros!$A$39:$A$48,0)),99),IFERROR(INDEX(Cadastro!$F$5:$F$243,$AB90),"")-IFERROR(INDEX(Parâmetros!$B$39:$B$48,MATCH($E90,Parâmetros!$A$39:$A$48,0)),99),0)),IF(AND($L90=0,OR(N($W89)&gt;=IFERROR(INDEX(Parâmetros!$B$39:$B$48,MATCH($E90,Parâmetros!$A$39:$A$48,0)),99),AND(N($X89)&gt;0,N($X89)&lt;IFERROR(INDEX(Parâmetros!$C$39:$C$48,MATCH($E90,Parâmetros!$A$39:$A$48,0)),0)))),N($X89)+1,0)))</f>
        <v>1</v>
      </c>
      <c r="Y90" t="str">
        <f>IF($AC90&lt;&gt;"",IF($L90&gt;0,$AC90&amp;" · com apontamento",$AC90),IF($E90="Férias",IF($L90&gt;0,"Férias · com apontamento","Férias (cadastro)"),IF(($Z90+$AA90-1)&gt;Parâmetros!$E$16,"Férias / afastamento",IF(AND($D90="5x2",OR(WEEKDAY($F90,2)=6,WEEKDAY($F90,2)=7)),IF($L90&gt;0,"Folga trabalhada","Folga"),IF($L90&gt;0,"Trabalhado",IF(OR(OR($D90="6x1",$D90="FF 6x1"),$D90="5x2"),IF(AND(OR($D90="6x1",$D90="FF 6x1"),OR(WEEKDAY($F90,2)=6,WEEKDAY($F90,2)=7)),"Folga","Falta de registro"),IF(AND($AB90&lt;&gt;$AB89,IFERROR(INDEX(Cadastro!$F$5:$F$243,$AB90),"")=""),"Indeterminado (início da série)",IF($X90&gt;0,"Folga","Falta de registro"))))))))</f>
        <v>Folga</v>
      </c>
      <c r="Z90" s="34">
        <f>IF(OR($L90&gt;0,$F90&gt;Parâmetros!$E$14),0,IF($A90&lt;&gt;$A89,1,N($Z89)+1))</f>
        <v>1</v>
      </c>
      <c r="AA90" s="34">
        <f>IF(OR($L90&gt;0,$F90&gt;Parâmetros!$E$14),0,IF(OR($A90&lt;&gt;$A91,$F91&gt;Parâmetros!$E$14),1,N($AA91)+1))</f>
        <v>1</v>
      </c>
      <c r="AB90" s="31">
        <f>IFERROR(MATCH($A90&amp;"|"&amp;TEXT(_xlfn.MAXIFS(Cadastro!$E$5:$E$243,Cadastro!$A$5:$A$243,$A90,Cadastro!$E$5:$E$243,"&lt;="&amp;$F90),"yyyymmdd"),Cadastro!$I$5:$I$243,0),"")</f>
        <v>14</v>
      </c>
      <c r="AC90" t="str">
        <f>IFERROR(_xlfn.SINGLE(INDEX(Exceções!$D$5:$D$203,MATCH($A90&amp;"|"&amp;$F90,Exceções!$F$5:$F$203,0))),"")</f>
        <v/>
      </c>
      <c r="AD90" t="str">
        <f>IF($AC90="","",IFERROR(_xlfn.SINGLE(INDEX(Exceções!$E$5:$E$203,MATCH($A90&amp;"|"&amp;$F90,Exceções!$F$5:$F$203,0))),""))</f>
        <v/>
      </c>
    </row>
    <row r="91" spans="1:30" ht="15" hidden="1" customHeight="1" x14ac:dyDescent="0.25">
      <c r="A91" s="31">
        <v>54161</v>
      </c>
      <c r="B91" s="17" t="s">
        <v>26</v>
      </c>
      <c r="C91" s="17" t="str">
        <f>IFERROR(INDEX(Cadastro!$C$5:$C$243,$AB91),"NÃO INFORMADO")</f>
        <v>ELE</v>
      </c>
      <c r="D91" s="17" t="str">
        <f>IFERROR(INDEX(Cadastro!$D$5:$D$243,$AB91),"")</f>
        <v>B</v>
      </c>
      <c r="E91" s="17" t="str">
        <f>IFERROR(INDEX(Cadastro!$G$5:$G$243,$AB91),"")</f>
        <v>B</v>
      </c>
      <c r="F91" s="29">
        <v>46305</v>
      </c>
      <c r="G91" s="32" t="str">
        <f t="shared" si="6"/>
        <v>sáb</v>
      </c>
      <c r="H91" s="31">
        <f>IF($L91=0,"",_xlfn.MINIFS(Dados!$Q:$Q,Dados!$A:$A,$A91,Dados!$S:$S,$F91))</f>
        <v>935</v>
      </c>
      <c r="I91" s="31">
        <f>IF($H91="","",_xlfn.MAXIFS(Dados!$R:$R,Dados!$A:$A,$A91,Dados!$S:$S,$F91))</f>
        <v>1410</v>
      </c>
      <c r="J91" s="32" t="str">
        <f>IF($D91&lt;&gt;"Folguista","",IFERROR(INDEX(Parâmetros!$D$52:$G$52,1,MIN(4,MAX(1,$W91))),""))</f>
        <v/>
      </c>
      <c r="K91" s="32" t="str">
        <f>IF(OR($AC91&lt;&gt;"",$Y91="Folga",$Y91="Folga trabalhada",$Y91="Férias (cadastro)",$Y91="Férias / afastamento",$Y91="Indeterminado (início da série)"),"",IF(OR($D91="6x1",$D91="FF 6x1"),IF(OR(WEEKDAY($F91,2)=6,WEEKDAY($F91,2)=7),"6x1 sáb/dom","6x1"),IF($D91="5x2","5x2",IF($H91="",IF($D91="Folguista",$J91,$E91),IF(OR($H91&gt;=Parâmetros!$E$18,$H91&lt;Parâmetros!$E$19),"C",IF($H91&lt;Parâmetros!$E$20,"A","B"))))))</f>
        <v>B</v>
      </c>
      <c r="L91" s="30">
        <f>SUMIFS(Dados!$E:$E,Dados!$A:$A,$A91,Dados!$S:$S,$F91)</f>
        <v>6.8000000000000007</v>
      </c>
      <c r="M91" s="30">
        <f>IFERROR(INDEX(Parâmetros!$E$6:$E$11,MATCH($K91,Parâmetros!$A$6:$A$11,0)),"")</f>
        <v>7.67</v>
      </c>
      <c r="N91" s="33">
        <f t="shared" si="7"/>
        <v>0.88657105606258158</v>
      </c>
      <c r="O91" s="33">
        <f>Parâmetros!$E$13</f>
        <v>0.8</v>
      </c>
      <c r="P91" s="32" t="str">
        <f>IF(OR($M91="",$F91&gt;Parâmetros!$E$14),"Não","Sim")</f>
        <v>Sim</v>
      </c>
      <c r="Q91" s="32" t="str">
        <f t="shared" si="8"/>
        <v>Sim</v>
      </c>
      <c r="R91" s="32" t="str">
        <f t="shared" si="9"/>
        <v>Sim</v>
      </c>
      <c r="S91" s="30">
        <f t="shared" si="10"/>
        <v>0</v>
      </c>
      <c r="T91" s="32" t="str">
        <f>IF($Q91&lt;&gt;"Sim","",IF($N91&gt;Parâmetros!$E$15,"Sim","Não"))</f>
        <v>Não</v>
      </c>
      <c r="U91" s="17" t="str">
        <f t="shared" si="11"/>
        <v>Na meta</v>
      </c>
      <c r="V91" s="17" t="str">
        <f>IF($AC91&lt;&gt;"",IF($L91&gt;0,"ATENÇÃO · apontou em dia de "&amp;LOWER($AC91)&amp;" cadastrado","Exceção cadastrada · "&amp;$AC91)&amp;IF($AD91="",""," · "&amp;$AD91),IF($E91="Férias",IF($L91&gt;0,"ATENÇÃO · apontou estando de férias no cadastro","Férias no cadastro"),IF($Y91="Férias / afastamento","Afastamento · "&amp;($Z91+$AA91-1)&amp;" dias seguidos sem apontamento",IF($Y91="Folga trabalhada","ATENÇÃO · apontou em dia de folga da escala 5x2",IF($Y91="Folga",IF(AND($D91="5x2",OR(WEEKDAY($F91,2)=6,WEEKDAY($F91,2)=7)),"Folga de fim de semana da escala 5x2",IF(AND(OR($D91="6x1",$D91="FF 6x1"),WEEKDAY($F91,2)=6,FALSE()),"Folga de fim de semana · apontou no domingo anterior",IF(AND(OR($D91="6x1",$D91="FF 6x1"),WEEKDAY($F91,2)=7,AND($A91=$A90,$L90&gt;0)),"Folga de fim de semana · apontou no sábado",IF(AND(OR($D91="6x1",$D91="FF 6x1"),OR(WEEKDAY($F91,2)=6,WEEKDAY($F91,2)=7)),"Folga de fim de semana · sem apontamento no sábado nem no domingo","Folga prevista pelo ciclo")))),IF($Y91="Indeterminado (início da série)","Sem histórico anterior — informe o dia do ciclo no Cadastro",IF($Y91="Falta de registro",IF(OR(OR($D91="6x1",$D91="FF 6x1"),$D91="5x2"),"FALTA DE REGISTRO · dia útil da escala "&amp;$E91,"FALTA DE REGISTRO · dia "&amp;$W91&amp;" de "&amp;IFERROR(INDEX(Parâmetros!$B$39:$B$48,MATCH($E91,Parâmetros!$A$39:$A$48,0)),99)&amp;" do ciclo"),IF(OR($D91="6x1",$D91="FF 6x1"),IF(OR(AND(WEEKDAY($F91,2)=6,AND($A91=$A92,$L92&gt;0)),AND(WEEKDAY($F91,2)=7,AND($A91=$A90,$L90&gt;0))),"ATENÇÃO · apontou sábado e domingo no mesmo fim de semana",IF(OR(WEEKDAY($F91,2)=6,WEEKDAY($F91,2)=7),"Jornada de fim de semana do 6x1",IF(OR($H91&gt;=Parâmetros!$E$20,$H91&lt;Parâmetros!$E$19),"ATENÇÃO · 6x1 apontou fora do horário diurno","Jornada fixa do 6x1"))),IF($D91="5x2","Jornada fixa do 5x2",IF($D91="Folguista",IF($J91=$K91,"Evidência confirma sequência","DIVERGE · sequência "&amp;$J91&amp;" × evidência "&amp;$K91),IF($K91=$E91,"Evidência confirma cadastro","DIVERGE · cadastro "&amp;$E91&amp;" × evidência "&amp;$K91)))))))))))</f>
        <v>Evidência confirma cadastro</v>
      </c>
      <c r="W91" s="34">
        <f>IF(OR(OR($D91="6x1",$D91="FF 6x1"),$D91="5x2"),"",IF($AB91&lt;&gt;$AB90,IF(IFERROR(INDEX(Cadastro!$F$5:$F$243,$AB91),"")="",IF($L91&gt;0,1,0),IF(IFERROR(INDEX(Cadastro!$F$5:$F$243,$AB91),"")&lt;=IFERROR(INDEX(Parâmetros!$B$39:$B$48,MATCH($E91,Parâmetros!$A$39:$A$48,0)),99),IFERROR(INDEX(Cadastro!$F$5:$F$243,$AB91),""),0)),IF($L91&gt;0,IF(N($X90)&gt;0,1,N($W90)+1),IF(AND($L91=0,OR(N($W90)&gt;=IFERROR(INDEX(Parâmetros!$B$39:$B$48,MATCH($E91,Parâmetros!$A$39:$A$48,0)),99),AND(N($X90)&gt;0,N($X90)&lt;IFERROR(INDEX(Parâmetros!$C$39:$C$48,MATCH($E91,Parâmetros!$A$39:$A$48,0)),0)))),0,N($W90)+1))))</f>
        <v>1</v>
      </c>
      <c r="X91" s="34">
        <f>IF(OR(OR($D91="6x1",$D91="FF 6x1"),$D91="5x2"),"",IF($AB91&lt;&gt;$AB90,IF(IFERROR(INDEX(Cadastro!$F$5:$F$243,$AB91),"")="",0,IF(IFERROR(INDEX(Cadastro!$F$5:$F$243,$AB91),"")&gt;IFERROR(INDEX(Parâmetros!$B$39:$B$48,MATCH($E91,Parâmetros!$A$39:$A$48,0)),99),IFERROR(INDEX(Cadastro!$F$5:$F$243,$AB91),"")-IFERROR(INDEX(Parâmetros!$B$39:$B$48,MATCH($E91,Parâmetros!$A$39:$A$48,0)),99),0)),IF(AND($L91=0,OR(N($W90)&gt;=IFERROR(INDEX(Parâmetros!$B$39:$B$48,MATCH($E91,Parâmetros!$A$39:$A$48,0)),99),AND(N($X90)&gt;0,N($X90)&lt;IFERROR(INDEX(Parâmetros!$C$39:$C$48,MATCH($E91,Parâmetros!$A$39:$A$48,0)),0)))),N($X90)+1,0)))</f>
        <v>0</v>
      </c>
      <c r="Y91" t="str">
        <f>IF($AC91&lt;&gt;"",IF($L91&gt;0,$AC91&amp;" · com apontamento",$AC91),IF($E91="Férias",IF($L91&gt;0,"Férias · com apontamento","Férias (cadastro)"),IF(($Z91+$AA91-1)&gt;Parâmetros!$E$16,"Férias / afastamento",IF(AND($D91="5x2",OR(WEEKDAY($F91,2)=6,WEEKDAY($F91,2)=7)),IF($L91&gt;0,"Folga trabalhada","Folga"),IF($L91&gt;0,"Trabalhado",IF(OR(OR($D91="6x1",$D91="FF 6x1"),$D91="5x2"),IF(AND(OR($D91="6x1",$D91="FF 6x1"),OR(WEEKDAY($F91,2)=6,WEEKDAY($F91,2)=7)),"Folga","Falta de registro"),IF(AND($AB91&lt;&gt;$AB90,IFERROR(INDEX(Cadastro!$F$5:$F$243,$AB91),"")=""),"Indeterminado (início da série)",IF($X91&gt;0,"Folga","Falta de registro"))))))))</f>
        <v>Trabalhado</v>
      </c>
      <c r="Z91" s="34">
        <f>IF(OR($L91&gt;0,$F91&gt;Parâmetros!$E$14),0,IF($A91&lt;&gt;$A90,1,N($Z90)+1))</f>
        <v>0</v>
      </c>
      <c r="AA91" s="34">
        <f>IF(OR($L91&gt;0,$F91&gt;Parâmetros!$E$14),0,IF(OR($A91&lt;&gt;$A92,$F92&gt;Parâmetros!$E$14),1,N($AA92)+1))</f>
        <v>0</v>
      </c>
      <c r="AB91" s="31">
        <f>IFERROR(MATCH($A91&amp;"|"&amp;TEXT(_xlfn.MAXIFS(Cadastro!$E$5:$E$243,Cadastro!$A$5:$A$243,$A91,Cadastro!$E$5:$E$243,"&lt;="&amp;$F91),"yyyymmdd"),Cadastro!$I$5:$I$243,0),"")</f>
        <v>14</v>
      </c>
      <c r="AC91" t="str">
        <f>IFERROR(_xlfn.SINGLE(INDEX(Exceções!$D$5:$D$203,MATCH($A91&amp;"|"&amp;$F91,Exceções!$F$5:$F$203,0))),"")</f>
        <v/>
      </c>
      <c r="AD91" t="str">
        <f>IF($AC91="","",IFERROR(_xlfn.SINGLE(INDEX(Exceções!$E$5:$E$203,MATCH($A91&amp;"|"&amp;$F91,Exceções!$F$5:$F$203,0))),""))</f>
        <v/>
      </c>
    </row>
    <row r="92" spans="1:30" ht="15" hidden="1" customHeight="1" x14ac:dyDescent="0.25">
      <c r="A92" s="31">
        <v>54161</v>
      </c>
      <c r="B92" s="17" t="s">
        <v>26</v>
      </c>
      <c r="C92" s="17" t="str">
        <f>IFERROR(INDEX(Cadastro!$C$5:$C$243,$AB92),"NÃO INFORMADO")</f>
        <v>ELE</v>
      </c>
      <c r="D92" s="17" t="str">
        <f>IFERROR(INDEX(Cadastro!$D$5:$D$243,$AB92),"")</f>
        <v>B</v>
      </c>
      <c r="E92" s="17" t="str">
        <f>IFERROR(INDEX(Cadastro!$G$5:$G$243,$AB92),"")</f>
        <v>B</v>
      </c>
      <c r="F92" s="29">
        <v>46306</v>
      </c>
      <c r="G92" s="32" t="str">
        <f t="shared" si="6"/>
        <v>dom</v>
      </c>
      <c r="H92" s="31">
        <f>IF($L92=0,"",_xlfn.MINIFS(Dados!$Q:$Q,Dados!$A:$A,$A92,Dados!$S:$S,$F92))</f>
        <v>935</v>
      </c>
      <c r="I92" s="31">
        <f>IF($H92="","",_xlfn.MAXIFS(Dados!$R:$R,Dados!$A:$A,$A92,Dados!$S:$S,$F92))</f>
        <v>1410</v>
      </c>
      <c r="J92" s="32" t="str">
        <f>IF($D92&lt;&gt;"Folguista","",IFERROR(INDEX(Parâmetros!$D$52:$G$52,1,MIN(4,MAX(1,$W92))),""))</f>
        <v/>
      </c>
      <c r="K92" s="32" t="str">
        <f>IF(OR($AC92&lt;&gt;"",$Y92="Folga",$Y92="Folga trabalhada",$Y92="Férias (cadastro)",$Y92="Férias / afastamento",$Y92="Indeterminado (início da série)"),"",IF(OR($D92="6x1",$D92="FF 6x1"),IF(OR(WEEKDAY($F92,2)=6,WEEKDAY($F92,2)=7),"6x1 sáb/dom","6x1"),IF($D92="5x2","5x2",IF($H92="",IF($D92="Folguista",$J92,$E92),IF(OR($H92&gt;=Parâmetros!$E$18,$H92&lt;Parâmetros!$E$19),"C",IF($H92&lt;Parâmetros!$E$20,"A","B"))))))</f>
        <v>B</v>
      </c>
      <c r="L92" s="30">
        <f>SUMIFS(Dados!$E:$E,Dados!$A:$A,$A92,Dados!$S:$S,$F92)</f>
        <v>6.620000000000001</v>
      </c>
      <c r="M92" s="30">
        <f>IFERROR(INDEX(Parâmetros!$E$6:$E$11,MATCH($K92,Parâmetros!$A$6:$A$11,0)),"")</f>
        <v>7.67</v>
      </c>
      <c r="N92" s="33">
        <f t="shared" si="7"/>
        <v>0.8631029986962192</v>
      </c>
      <c r="O92" s="33">
        <f>Parâmetros!$E$13</f>
        <v>0.8</v>
      </c>
      <c r="P92" s="32" t="str">
        <f>IF(OR($M92="",$F92&gt;Parâmetros!$E$14),"Não","Sim")</f>
        <v>Sim</v>
      </c>
      <c r="Q92" s="32" t="str">
        <f t="shared" si="8"/>
        <v>Sim</v>
      </c>
      <c r="R92" s="32" t="str">
        <f t="shared" si="9"/>
        <v>Sim</v>
      </c>
      <c r="S92" s="30">
        <f t="shared" si="10"/>
        <v>0</v>
      </c>
      <c r="T92" s="32" t="str">
        <f>IF($Q92&lt;&gt;"Sim","",IF($N92&gt;Parâmetros!$E$15,"Sim","Não"))</f>
        <v>Não</v>
      </c>
      <c r="U92" s="17" t="str">
        <f t="shared" si="11"/>
        <v>Na meta</v>
      </c>
      <c r="V92" s="17" t="str">
        <f>IF($AC92&lt;&gt;"",IF($L92&gt;0,"ATENÇÃO · apontou em dia de "&amp;LOWER($AC92)&amp;" cadastrado","Exceção cadastrada · "&amp;$AC92)&amp;IF($AD92="",""," · "&amp;$AD92),IF($E92="Férias",IF($L92&gt;0,"ATENÇÃO · apontou estando de férias no cadastro","Férias no cadastro"),IF($Y92="Férias / afastamento","Afastamento · "&amp;($Z92+$AA92-1)&amp;" dias seguidos sem apontamento",IF($Y92="Folga trabalhada","ATENÇÃO · apontou em dia de folga da escala 5x2",IF($Y92="Folga",IF(AND($D92="5x2",OR(WEEKDAY($F92,2)=6,WEEKDAY($F92,2)=7)),"Folga de fim de semana da escala 5x2",IF(AND(OR($D92="6x1",$D92="FF 6x1"),WEEKDAY($F92,2)=6,FALSE()),"Folga de fim de semana · apontou no domingo anterior",IF(AND(OR($D92="6x1",$D92="FF 6x1"),WEEKDAY($F92,2)=7,AND($A92=$A91,$L91&gt;0)),"Folga de fim de semana · apontou no sábado",IF(AND(OR($D92="6x1",$D92="FF 6x1"),OR(WEEKDAY($F92,2)=6,WEEKDAY($F92,2)=7)),"Folga de fim de semana · sem apontamento no sábado nem no domingo","Folga prevista pelo ciclo")))),IF($Y92="Indeterminado (início da série)","Sem histórico anterior — informe o dia do ciclo no Cadastro",IF($Y92="Falta de registro",IF(OR(OR($D92="6x1",$D92="FF 6x1"),$D92="5x2"),"FALTA DE REGISTRO · dia útil da escala "&amp;$E92,"FALTA DE REGISTRO · dia "&amp;$W92&amp;" de "&amp;IFERROR(INDEX(Parâmetros!$B$39:$B$48,MATCH($E92,Parâmetros!$A$39:$A$48,0)),99)&amp;" do ciclo"),IF(OR($D92="6x1",$D92="FF 6x1"),IF(OR(AND(WEEKDAY($F92,2)=6,AND($A92=$A93,$L93&gt;0)),AND(WEEKDAY($F92,2)=7,AND($A92=$A91,$L91&gt;0))),"ATENÇÃO · apontou sábado e domingo no mesmo fim de semana",IF(OR(WEEKDAY($F92,2)=6,WEEKDAY($F92,2)=7),"Jornada de fim de semana do 6x1",IF(OR($H92&gt;=Parâmetros!$E$20,$H92&lt;Parâmetros!$E$19),"ATENÇÃO · 6x1 apontou fora do horário diurno","Jornada fixa do 6x1"))),IF($D92="5x2","Jornada fixa do 5x2",IF($D92="Folguista",IF($J92=$K92,"Evidência confirma sequência","DIVERGE · sequência "&amp;$J92&amp;" × evidência "&amp;$K92),IF($K92=$E92,"Evidência confirma cadastro","DIVERGE · cadastro "&amp;$E92&amp;" × evidência "&amp;$K92)))))))))))</f>
        <v>Evidência confirma cadastro</v>
      </c>
      <c r="W92" s="34">
        <f>IF(OR(OR($D92="6x1",$D92="FF 6x1"),$D92="5x2"),"",IF($AB92&lt;&gt;$AB91,IF(IFERROR(INDEX(Cadastro!$F$5:$F$243,$AB92),"")="",IF($L92&gt;0,1,0),IF(IFERROR(INDEX(Cadastro!$F$5:$F$243,$AB92),"")&lt;=IFERROR(INDEX(Parâmetros!$B$39:$B$48,MATCH($E92,Parâmetros!$A$39:$A$48,0)),99),IFERROR(INDEX(Cadastro!$F$5:$F$243,$AB92),""),0)),IF($L92&gt;0,IF(N($X91)&gt;0,1,N($W91)+1),IF(AND($L92=0,OR(N($W91)&gt;=IFERROR(INDEX(Parâmetros!$B$39:$B$48,MATCH($E92,Parâmetros!$A$39:$A$48,0)),99),AND(N($X91)&gt;0,N($X91)&lt;IFERROR(INDEX(Parâmetros!$C$39:$C$48,MATCH($E92,Parâmetros!$A$39:$A$48,0)),0)))),0,N($W91)+1))))</f>
        <v>2</v>
      </c>
      <c r="X92" s="34">
        <f>IF(OR(OR($D92="6x1",$D92="FF 6x1"),$D92="5x2"),"",IF($AB92&lt;&gt;$AB91,IF(IFERROR(INDEX(Cadastro!$F$5:$F$243,$AB92),"")="",0,IF(IFERROR(INDEX(Cadastro!$F$5:$F$243,$AB92),"")&gt;IFERROR(INDEX(Parâmetros!$B$39:$B$48,MATCH($E92,Parâmetros!$A$39:$A$48,0)),99),IFERROR(INDEX(Cadastro!$F$5:$F$243,$AB92),"")-IFERROR(INDEX(Parâmetros!$B$39:$B$48,MATCH($E92,Parâmetros!$A$39:$A$48,0)),99),0)),IF(AND($L92=0,OR(N($W91)&gt;=IFERROR(INDEX(Parâmetros!$B$39:$B$48,MATCH($E92,Parâmetros!$A$39:$A$48,0)),99),AND(N($X91)&gt;0,N($X91)&lt;IFERROR(INDEX(Parâmetros!$C$39:$C$48,MATCH($E92,Parâmetros!$A$39:$A$48,0)),0)))),N($X91)+1,0)))</f>
        <v>0</v>
      </c>
      <c r="Y92" t="str">
        <f>IF($AC92&lt;&gt;"",IF($L92&gt;0,$AC92&amp;" · com apontamento",$AC92),IF($E92="Férias",IF($L92&gt;0,"Férias · com apontamento","Férias (cadastro)"),IF(($Z92+$AA92-1)&gt;Parâmetros!$E$16,"Férias / afastamento",IF(AND($D92="5x2",OR(WEEKDAY($F92,2)=6,WEEKDAY($F92,2)=7)),IF($L92&gt;0,"Folga trabalhada","Folga"),IF($L92&gt;0,"Trabalhado",IF(OR(OR($D92="6x1",$D92="FF 6x1"),$D92="5x2"),IF(AND(OR($D92="6x1",$D92="FF 6x1"),OR(WEEKDAY($F92,2)=6,WEEKDAY($F92,2)=7)),"Folga","Falta de registro"),IF(AND($AB92&lt;&gt;$AB91,IFERROR(INDEX(Cadastro!$F$5:$F$243,$AB92),"")=""),"Indeterminado (início da série)",IF($X92&gt;0,"Folga","Falta de registro"))))))))</f>
        <v>Trabalhado</v>
      </c>
      <c r="Z92" s="34">
        <f>IF(OR($L92&gt;0,$F92&gt;Parâmetros!$E$14),0,IF($A92&lt;&gt;$A91,1,N($Z91)+1))</f>
        <v>0</v>
      </c>
      <c r="AA92" s="34">
        <f>IF(OR($L92&gt;0,$F92&gt;Parâmetros!$E$14),0,IF(OR($A92&lt;&gt;$A93,$F93&gt;Parâmetros!$E$14),1,N($AA93)+1))</f>
        <v>0</v>
      </c>
      <c r="AB92" s="31">
        <f>IFERROR(MATCH($A92&amp;"|"&amp;TEXT(_xlfn.MAXIFS(Cadastro!$E$5:$E$243,Cadastro!$A$5:$A$243,$A92,Cadastro!$E$5:$E$243,"&lt;="&amp;$F92),"yyyymmdd"),Cadastro!$I$5:$I$243,0),"")</f>
        <v>14</v>
      </c>
      <c r="AC92" t="str">
        <f>IFERROR(_xlfn.SINGLE(INDEX(Exceções!$D$5:$D$203,MATCH($A92&amp;"|"&amp;$F92,Exceções!$F$5:$F$203,0))),"")</f>
        <v/>
      </c>
      <c r="AD92" t="str">
        <f>IF($AC92="","",IFERROR(_xlfn.SINGLE(INDEX(Exceções!$E$5:$E$203,MATCH($A92&amp;"|"&amp;$F92,Exceções!$F$5:$F$203,0))),""))</f>
        <v/>
      </c>
    </row>
    <row r="93" spans="1:30" ht="15" hidden="1" customHeight="1" x14ac:dyDescent="0.25">
      <c r="A93" s="31">
        <v>54161</v>
      </c>
      <c r="B93" s="17" t="s">
        <v>26</v>
      </c>
      <c r="C93" s="17" t="str">
        <f>IFERROR(INDEX(Cadastro!$C$5:$C$243,$AB93),"NÃO INFORMADO")</f>
        <v>ELE</v>
      </c>
      <c r="D93" s="17" t="str">
        <f>IFERROR(INDEX(Cadastro!$D$5:$D$243,$AB93),"")</f>
        <v>B</v>
      </c>
      <c r="E93" s="17" t="str">
        <f>IFERROR(INDEX(Cadastro!$G$5:$G$243,$AB93),"")</f>
        <v>B</v>
      </c>
      <c r="F93" s="29">
        <v>46307</v>
      </c>
      <c r="G93" s="32" t="str">
        <f t="shared" si="6"/>
        <v>seg</v>
      </c>
      <c r="H93" s="31">
        <f>IF($L93=0,"",_xlfn.MINIFS(Dados!$Q:$Q,Dados!$A:$A,$A93,Dados!$S:$S,$F93))</f>
        <v>935</v>
      </c>
      <c r="I93" s="31">
        <f>IF($H93="","",_xlfn.MAXIFS(Dados!$R:$R,Dados!$A:$A,$A93,Dados!$S:$S,$F93))</f>
        <v>1412</v>
      </c>
      <c r="J93" s="32" t="str">
        <f>IF($D93&lt;&gt;"Folguista","",IFERROR(INDEX(Parâmetros!$D$52:$G$52,1,MIN(4,MAX(1,$W93))),""))</f>
        <v/>
      </c>
      <c r="K93" s="32" t="str">
        <f>IF(OR($AC93&lt;&gt;"",$Y93="Folga",$Y93="Folga trabalhada",$Y93="Férias (cadastro)",$Y93="Férias / afastamento",$Y93="Indeterminado (início da série)"),"",IF(OR($D93="6x1",$D93="FF 6x1"),IF(OR(WEEKDAY($F93,2)=6,WEEKDAY($F93,2)=7),"6x1 sáb/dom","6x1"),IF($D93="5x2","5x2",IF($H93="",IF($D93="Folguista",$J93,$E93),IF(OR($H93&gt;=Parâmetros!$E$18,$H93&lt;Parâmetros!$E$19),"C",IF($H93&lt;Parâmetros!$E$20,"A","B"))))))</f>
        <v>B</v>
      </c>
      <c r="L93" s="30">
        <f>SUMIFS(Dados!$E:$E,Dados!$A:$A,$A93,Dados!$S:$S,$F93)</f>
        <v>6.84</v>
      </c>
      <c r="M93" s="30">
        <f>IFERROR(INDEX(Parâmetros!$E$6:$E$11,MATCH($K93,Parâmetros!$A$6:$A$11,0)),"")</f>
        <v>7.67</v>
      </c>
      <c r="N93" s="33">
        <f t="shared" si="7"/>
        <v>0.89178617992177311</v>
      </c>
      <c r="O93" s="33">
        <f>Parâmetros!$E$13</f>
        <v>0.8</v>
      </c>
      <c r="P93" s="32" t="str">
        <f>IF(OR($M93="",$F93&gt;Parâmetros!$E$14),"Não","Sim")</f>
        <v>Sim</v>
      </c>
      <c r="Q93" s="32" t="str">
        <f t="shared" si="8"/>
        <v>Sim</v>
      </c>
      <c r="R93" s="32" t="str">
        <f t="shared" si="9"/>
        <v>Sim</v>
      </c>
      <c r="S93" s="30">
        <f t="shared" si="10"/>
        <v>0</v>
      </c>
      <c r="T93" s="32" t="str">
        <f>IF($Q93&lt;&gt;"Sim","",IF($N93&gt;Parâmetros!$E$15,"Sim","Não"))</f>
        <v>Não</v>
      </c>
      <c r="U93" s="17" t="str">
        <f t="shared" si="11"/>
        <v>Na meta</v>
      </c>
      <c r="V93" s="17" t="str">
        <f>IF($AC93&lt;&gt;"",IF($L93&gt;0,"ATENÇÃO · apontou em dia de "&amp;LOWER($AC93)&amp;" cadastrado","Exceção cadastrada · "&amp;$AC93)&amp;IF($AD93="",""," · "&amp;$AD93),IF($E93="Férias",IF($L93&gt;0,"ATENÇÃO · apontou estando de férias no cadastro","Férias no cadastro"),IF($Y93="Férias / afastamento","Afastamento · "&amp;($Z93+$AA93-1)&amp;" dias seguidos sem apontamento",IF($Y93="Folga trabalhada","ATENÇÃO · apontou em dia de folga da escala 5x2",IF($Y93="Folga",IF(AND($D93="5x2",OR(WEEKDAY($F93,2)=6,WEEKDAY($F93,2)=7)),"Folga de fim de semana da escala 5x2",IF(AND(OR($D93="6x1",$D93="FF 6x1"),WEEKDAY($F93,2)=6,FALSE()),"Folga de fim de semana · apontou no domingo anterior",IF(AND(OR($D93="6x1",$D93="FF 6x1"),WEEKDAY($F93,2)=7,AND($A93=$A92,$L92&gt;0)),"Folga de fim de semana · apontou no sábado",IF(AND(OR($D93="6x1",$D93="FF 6x1"),OR(WEEKDAY($F93,2)=6,WEEKDAY($F93,2)=7)),"Folga de fim de semana · sem apontamento no sábado nem no domingo","Folga prevista pelo ciclo")))),IF($Y93="Indeterminado (início da série)","Sem histórico anterior — informe o dia do ciclo no Cadastro",IF($Y93="Falta de registro",IF(OR(OR($D93="6x1",$D93="FF 6x1"),$D93="5x2"),"FALTA DE REGISTRO · dia útil da escala "&amp;$E93,"FALTA DE REGISTRO · dia "&amp;$W93&amp;" de "&amp;IFERROR(INDEX(Parâmetros!$B$39:$B$48,MATCH($E93,Parâmetros!$A$39:$A$48,0)),99)&amp;" do ciclo"),IF(OR($D93="6x1",$D93="FF 6x1"),IF(OR(AND(WEEKDAY($F93,2)=6,AND($A93=$A94,$L94&gt;0)),AND(WEEKDAY($F93,2)=7,AND($A93=$A92,$L92&gt;0))),"ATENÇÃO · apontou sábado e domingo no mesmo fim de semana",IF(OR(WEEKDAY($F93,2)=6,WEEKDAY($F93,2)=7),"Jornada de fim de semana do 6x1",IF(OR($H93&gt;=Parâmetros!$E$20,$H93&lt;Parâmetros!$E$19),"ATENÇÃO · 6x1 apontou fora do horário diurno","Jornada fixa do 6x1"))),IF($D93="5x2","Jornada fixa do 5x2",IF($D93="Folguista",IF($J93=$K93,"Evidência confirma sequência","DIVERGE · sequência "&amp;$J93&amp;" × evidência "&amp;$K93),IF($K93=$E93,"Evidência confirma cadastro","DIVERGE · cadastro "&amp;$E93&amp;" × evidência "&amp;$K93)))))))))))</f>
        <v>Evidência confirma cadastro</v>
      </c>
      <c r="W93" s="34">
        <f>IF(OR(OR($D93="6x1",$D93="FF 6x1"),$D93="5x2"),"",IF($AB93&lt;&gt;$AB92,IF(IFERROR(INDEX(Cadastro!$F$5:$F$243,$AB93),"")="",IF($L93&gt;0,1,0),IF(IFERROR(INDEX(Cadastro!$F$5:$F$243,$AB93),"")&lt;=IFERROR(INDEX(Parâmetros!$B$39:$B$48,MATCH($E93,Parâmetros!$A$39:$A$48,0)),99),IFERROR(INDEX(Cadastro!$F$5:$F$243,$AB93),""),0)),IF($L93&gt;0,IF(N($X92)&gt;0,1,N($W92)+1),IF(AND($L93=0,OR(N($W92)&gt;=IFERROR(INDEX(Parâmetros!$B$39:$B$48,MATCH($E93,Parâmetros!$A$39:$A$48,0)),99),AND(N($X92)&gt;0,N($X92)&lt;IFERROR(INDEX(Parâmetros!$C$39:$C$48,MATCH($E93,Parâmetros!$A$39:$A$48,0)),0)))),0,N($W92)+1))))</f>
        <v>3</v>
      </c>
      <c r="X93" s="34">
        <f>IF(OR(OR($D93="6x1",$D93="FF 6x1"),$D93="5x2"),"",IF($AB93&lt;&gt;$AB92,IF(IFERROR(INDEX(Cadastro!$F$5:$F$243,$AB93),"")="",0,IF(IFERROR(INDEX(Cadastro!$F$5:$F$243,$AB93),"")&gt;IFERROR(INDEX(Parâmetros!$B$39:$B$48,MATCH($E93,Parâmetros!$A$39:$A$48,0)),99),IFERROR(INDEX(Cadastro!$F$5:$F$243,$AB93),"")-IFERROR(INDEX(Parâmetros!$B$39:$B$48,MATCH($E93,Parâmetros!$A$39:$A$48,0)),99),0)),IF(AND($L93=0,OR(N($W92)&gt;=IFERROR(INDEX(Parâmetros!$B$39:$B$48,MATCH($E93,Parâmetros!$A$39:$A$48,0)),99),AND(N($X92)&gt;0,N($X92)&lt;IFERROR(INDEX(Parâmetros!$C$39:$C$48,MATCH($E93,Parâmetros!$A$39:$A$48,0)),0)))),N($X92)+1,0)))</f>
        <v>0</v>
      </c>
      <c r="Y93" t="str">
        <f>IF($AC93&lt;&gt;"",IF($L93&gt;0,$AC93&amp;" · com apontamento",$AC93),IF($E93="Férias",IF($L93&gt;0,"Férias · com apontamento","Férias (cadastro)"),IF(($Z93+$AA93-1)&gt;Parâmetros!$E$16,"Férias / afastamento",IF(AND($D93="5x2",OR(WEEKDAY($F93,2)=6,WEEKDAY($F93,2)=7)),IF($L93&gt;0,"Folga trabalhada","Folga"),IF($L93&gt;0,"Trabalhado",IF(OR(OR($D93="6x1",$D93="FF 6x1"),$D93="5x2"),IF(AND(OR($D93="6x1",$D93="FF 6x1"),OR(WEEKDAY($F93,2)=6,WEEKDAY($F93,2)=7)),"Folga","Falta de registro"),IF(AND($AB93&lt;&gt;$AB92,IFERROR(INDEX(Cadastro!$F$5:$F$243,$AB93),"")=""),"Indeterminado (início da série)",IF($X93&gt;0,"Folga","Falta de registro"))))))))</f>
        <v>Trabalhado</v>
      </c>
      <c r="Z93" s="34">
        <f>IF(OR($L93&gt;0,$F93&gt;Parâmetros!$E$14),0,IF($A93&lt;&gt;$A92,1,N($Z92)+1))</f>
        <v>0</v>
      </c>
      <c r="AA93" s="34">
        <f>IF(OR($L93&gt;0,$F93&gt;Parâmetros!$E$14),0,IF(OR($A93&lt;&gt;$A94,$F94&gt;Parâmetros!$E$14),1,N($AA94)+1))</f>
        <v>0</v>
      </c>
      <c r="AB93" s="31">
        <f>IFERROR(MATCH($A93&amp;"|"&amp;TEXT(_xlfn.MAXIFS(Cadastro!$E$5:$E$243,Cadastro!$A$5:$A$243,$A93,Cadastro!$E$5:$E$243,"&lt;="&amp;$F93),"yyyymmdd"),Cadastro!$I$5:$I$243,0),"")</f>
        <v>14</v>
      </c>
      <c r="AC93" t="str">
        <f>IFERROR(_xlfn.SINGLE(INDEX(Exceções!$D$5:$D$203,MATCH($A93&amp;"|"&amp;$F93,Exceções!$F$5:$F$203,0))),"")</f>
        <v/>
      </c>
      <c r="AD93" t="str">
        <f>IF($AC93="","",IFERROR(_xlfn.SINGLE(INDEX(Exceções!$E$5:$E$203,MATCH($A93&amp;"|"&amp;$F93,Exceções!$F$5:$F$203,0))),""))</f>
        <v/>
      </c>
    </row>
    <row r="94" spans="1:30" ht="15" hidden="1" customHeight="1" x14ac:dyDescent="0.25">
      <c r="A94" s="31">
        <v>54161</v>
      </c>
      <c r="B94" s="17" t="s">
        <v>26</v>
      </c>
      <c r="C94" s="17" t="str">
        <f>IFERROR(INDEX(Cadastro!$C$5:$C$243,$AB94),"NÃO INFORMADO")</f>
        <v>ELE</v>
      </c>
      <c r="D94" s="17" t="str">
        <f>IFERROR(INDEX(Cadastro!$D$5:$D$243,$AB94),"")</f>
        <v>B</v>
      </c>
      <c r="E94" s="17" t="str">
        <f>IFERROR(INDEX(Cadastro!$G$5:$G$243,$AB94),"")</f>
        <v>B</v>
      </c>
      <c r="F94" s="29">
        <v>46308</v>
      </c>
      <c r="G94" s="32" t="str">
        <f t="shared" si="6"/>
        <v>ter</v>
      </c>
      <c r="H94" s="31">
        <f>IF($L94=0,"",_xlfn.MINIFS(Dados!$Q:$Q,Dados!$A:$A,$A94,Dados!$S:$S,$F94))</f>
        <v>935</v>
      </c>
      <c r="I94" s="31">
        <f>IF($H94="","",_xlfn.MAXIFS(Dados!$R:$R,Dados!$A:$A,$A94,Dados!$S:$S,$F94))</f>
        <v>1409</v>
      </c>
      <c r="J94" s="32" t="str">
        <f>IF($D94&lt;&gt;"Folguista","",IFERROR(INDEX(Parâmetros!$D$52:$G$52,1,MIN(4,MAX(1,$W94))),""))</f>
        <v/>
      </c>
      <c r="K94" s="32" t="str">
        <f>IF(OR($AC94&lt;&gt;"",$Y94="Folga",$Y94="Folga trabalhada",$Y94="Férias (cadastro)",$Y94="Férias / afastamento",$Y94="Indeterminado (início da série)"),"",IF(OR($D94="6x1",$D94="FF 6x1"),IF(OR(WEEKDAY($F94,2)=6,WEEKDAY($F94,2)=7),"6x1 sáb/dom","6x1"),IF($D94="5x2","5x2",IF($H94="",IF($D94="Folguista",$J94,$E94),IF(OR($H94&gt;=Parâmetros!$E$18,$H94&lt;Parâmetros!$E$19),"C",IF($H94&lt;Parâmetros!$E$20,"A","B"))))))</f>
        <v>B</v>
      </c>
      <c r="L94" s="30">
        <f>SUMIFS(Dados!$E:$E,Dados!$A:$A,$A94,Dados!$S:$S,$F94)</f>
        <v>6.7400000000000011</v>
      </c>
      <c r="M94" s="30">
        <f>IFERROR(INDEX(Parâmetros!$E$6:$E$11,MATCH($K94,Parâmetros!$A$6:$A$11,0)),"")</f>
        <v>7.67</v>
      </c>
      <c r="N94" s="33">
        <f t="shared" si="7"/>
        <v>0.87874837027379415</v>
      </c>
      <c r="O94" s="33">
        <f>Parâmetros!$E$13</f>
        <v>0.8</v>
      </c>
      <c r="P94" s="32" t="str">
        <f>IF(OR($M94="",$F94&gt;Parâmetros!$E$14),"Não","Sim")</f>
        <v>Sim</v>
      </c>
      <c r="Q94" s="32" t="str">
        <f t="shared" si="8"/>
        <v>Sim</v>
      </c>
      <c r="R94" s="32" t="str">
        <f t="shared" si="9"/>
        <v>Sim</v>
      </c>
      <c r="S94" s="30">
        <f t="shared" si="10"/>
        <v>0</v>
      </c>
      <c r="T94" s="32" t="str">
        <f>IF($Q94&lt;&gt;"Sim","",IF($N94&gt;Parâmetros!$E$15,"Sim","Não"))</f>
        <v>Não</v>
      </c>
      <c r="U94" s="17" t="str">
        <f t="shared" si="11"/>
        <v>Na meta</v>
      </c>
      <c r="V94" s="17" t="str">
        <f>IF($AC94&lt;&gt;"",IF($L94&gt;0,"ATENÇÃO · apontou em dia de "&amp;LOWER($AC94)&amp;" cadastrado","Exceção cadastrada · "&amp;$AC94)&amp;IF($AD94="",""," · "&amp;$AD94),IF($E94="Férias",IF($L94&gt;0,"ATENÇÃO · apontou estando de férias no cadastro","Férias no cadastro"),IF($Y94="Férias / afastamento","Afastamento · "&amp;($Z94+$AA94-1)&amp;" dias seguidos sem apontamento",IF($Y94="Folga trabalhada","ATENÇÃO · apontou em dia de folga da escala 5x2",IF($Y94="Folga",IF(AND($D94="5x2",OR(WEEKDAY($F94,2)=6,WEEKDAY($F94,2)=7)),"Folga de fim de semana da escala 5x2",IF(AND(OR($D94="6x1",$D94="FF 6x1"),WEEKDAY($F94,2)=6,FALSE()),"Folga de fim de semana · apontou no domingo anterior",IF(AND(OR($D94="6x1",$D94="FF 6x1"),WEEKDAY($F94,2)=7,AND($A94=$A93,$L93&gt;0)),"Folga de fim de semana · apontou no sábado",IF(AND(OR($D94="6x1",$D94="FF 6x1"),OR(WEEKDAY($F94,2)=6,WEEKDAY($F94,2)=7)),"Folga de fim de semana · sem apontamento no sábado nem no domingo","Folga prevista pelo ciclo")))),IF($Y94="Indeterminado (início da série)","Sem histórico anterior — informe o dia do ciclo no Cadastro",IF($Y94="Falta de registro",IF(OR(OR($D94="6x1",$D94="FF 6x1"),$D94="5x2"),"FALTA DE REGISTRO · dia útil da escala "&amp;$E94,"FALTA DE REGISTRO · dia "&amp;$W94&amp;" de "&amp;IFERROR(INDEX(Parâmetros!$B$39:$B$48,MATCH($E94,Parâmetros!$A$39:$A$48,0)),99)&amp;" do ciclo"),IF(OR($D94="6x1",$D94="FF 6x1"),IF(OR(AND(WEEKDAY($F94,2)=6,AND($A94=$A95,$L95&gt;0)),AND(WEEKDAY($F94,2)=7,AND($A94=$A93,$L93&gt;0))),"ATENÇÃO · apontou sábado e domingo no mesmo fim de semana",IF(OR(WEEKDAY($F94,2)=6,WEEKDAY($F94,2)=7),"Jornada de fim de semana do 6x1",IF(OR($H94&gt;=Parâmetros!$E$20,$H94&lt;Parâmetros!$E$19),"ATENÇÃO · 6x1 apontou fora do horário diurno","Jornada fixa do 6x1"))),IF($D94="5x2","Jornada fixa do 5x2",IF($D94="Folguista",IF($J94=$K94,"Evidência confirma sequência","DIVERGE · sequência "&amp;$J94&amp;" × evidência "&amp;$K94),IF($K94=$E94,"Evidência confirma cadastro","DIVERGE · cadastro "&amp;$E94&amp;" × evidência "&amp;$K94)))))))))))</f>
        <v>Evidência confirma cadastro</v>
      </c>
      <c r="W94" s="34">
        <f>IF(OR(OR($D94="6x1",$D94="FF 6x1"),$D94="5x2"),"",IF($AB94&lt;&gt;$AB93,IF(IFERROR(INDEX(Cadastro!$F$5:$F$243,$AB94),"")="",IF($L94&gt;0,1,0),IF(IFERROR(INDEX(Cadastro!$F$5:$F$243,$AB94),"")&lt;=IFERROR(INDEX(Parâmetros!$B$39:$B$48,MATCH($E94,Parâmetros!$A$39:$A$48,0)),99),IFERROR(INDEX(Cadastro!$F$5:$F$243,$AB94),""),0)),IF($L94&gt;0,IF(N($X93)&gt;0,1,N($W93)+1),IF(AND($L94=0,OR(N($W93)&gt;=IFERROR(INDEX(Parâmetros!$B$39:$B$48,MATCH($E94,Parâmetros!$A$39:$A$48,0)),99),AND(N($X93)&gt;0,N($X93)&lt;IFERROR(INDEX(Parâmetros!$C$39:$C$48,MATCH($E94,Parâmetros!$A$39:$A$48,0)),0)))),0,N($W93)+1))))</f>
        <v>4</v>
      </c>
      <c r="X94" s="34">
        <f>IF(OR(OR($D94="6x1",$D94="FF 6x1"),$D94="5x2"),"",IF($AB94&lt;&gt;$AB93,IF(IFERROR(INDEX(Cadastro!$F$5:$F$243,$AB94),"")="",0,IF(IFERROR(INDEX(Cadastro!$F$5:$F$243,$AB94),"")&gt;IFERROR(INDEX(Parâmetros!$B$39:$B$48,MATCH($E94,Parâmetros!$A$39:$A$48,0)),99),IFERROR(INDEX(Cadastro!$F$5:$F$243,$AB94),"")-IFERROR(INDEX(Parâmetros!$B$39:$B$48,MATCH($E94,Parâmetros!$A$39:$A$48,0)),99),0)),IF(AND($L94=0,OR(N($W93)&gt;=IFERROR(INDEX(Parâmetros!$B$39:$B$48,MATCH($E94,Parâmetros!$A$39:$A$48,0)),99),AND(N($X93)&gt;0,N($X93)&lt;IFERROR(INDEX(Parâmetros!$C$39:$C$48,MATCH($E94,Parâmetros!$A$39:$A$48,0)),0)))),N($X93)+1,0)))</f>
        <v>0</v>
      </c>
      <c r="Y94" t="str">
        <f>IF($AC94&lt;&gt;"",IF($L94&gt;0,$AC94&amp;" · com apontamento",$AC94),IF($E94="Férias",IF($L94&gt;0,"Férias · com apontamento","Férias (cadastro)"),IF(($Z94+$AA94-1)&gt;Parâmetros!$E$16,"Férias / afastamento",IF(AND($D94="5x2",OR(WEEKDAY($F94,2)=6,WEEKDAY($F94,2)=7)),IF($L94&gt;0,"Folga trabalhada","Folga"),IF($L94&gt;0,"Trabalhado",IF(OR(OR($D94="6x1",$D94="FF 6x1"),$D94="5x2"),IF(AND(OR($D94="6x1",$D94="FF 6x1"),OR(WEEKDAY($F94,2)=6,WEEKDAY($F94,2)=7)),"Folga","Falta de registro"),IF(AND($AB94&lt;&gt;$AB93,IFERROR(INDEX(Cadastro!$F$5:$F$243,$AB94),"")=""),"Indeterminado (início da série)",IF($X94&gt;0,"Folga","Falta de registro"))))))))</f>
        <v>Trabalhado</v>
      </c>
      <c r="Z94" s="34">
        <f>IF(OR($L94&gt;0,$F94&gt;Parâmetros!$E$14),0,IF($A94&lt;&gt;$A93,1,N($Z93)+1))</f>
        <v>0</v>
      </c>
      <c r="AA94" s="34">
        <f>IF(OR($L94&gt;0,$F94&gt;Parâmetros!$E$14),0,IF(OR($A94&lt;&gt;$A95,$F95&gt;Parâmetros!$E$14),1,N($AA95)+1))</f>
        <v>0</v>
      </c>
      <c r="AB94" s="31">
        <f>IFERROR(MATCH($A94&amp;"|"&amp;TEXT(_xlfn.MAXIFS(Cadastro!$E$5:$E$243,Cadastro!$A$5:$A$243,$A94,Cadastro!$E$5:$E$243,"&lt;="&amp;$F94),"yyyymmdd"),Cadastro!$I$5:$I$243,0),"")</f>
        <v>14</v>
      </c>
      <c r="AC94" t="str">
        <f>IFERROR(_xlfn.SINGLE(INDEX(Exceções!$D$5:$D$203,MATCH($A94&amp;"|"&amp;$F94,Exceções!$F$5:$F$203,0))),"")</f>
        <v/>
      </c>
      <c r="AD94" t="str">
        <f>IF($AC94="","",IFERROR(_xlfn.SINGLE(INDEX(Exceções!$E$5:$E$203,MATCH($A94&amp;"|"&amp;$F94,Exceções!$F$5:$F$203,0))),""))</f>
        <v/>
      </c>
    </row>
    <row r="95" spans="1:30" ht="15" hidden="1" customHeight="1" x14ac:dyDescent="0.25">
      <c r="A95" s="31">
        <v>54161</v>
      </c>
      <c r="B95" s="17" t="s">
        <v>26</v>
      </c>
      <c r="C95" s="17" t="str">
        <f>IFERROR(INDEX(Cadastro!$C$5:$C$243,$AB95),"NÃO INFORMADO")</f>
        <v>ELE</v>
      </c>
      <c r="D95" s="17" t="str">
        <f>IFERROR(INDEX(Cadastro!$D$5:$D$243,$AB95),"")</f>
        <v>B</v>
      </c>
      <c r="E95" s="17" t="str">
        <f>IFERROR(INDEX(Cadastro!$G$5:$G$243,$AB95),"")</f>
        <v>B</v>
      </c>
      <c r="F95" s="29">
        <v>46309</v>
      </c>
      <c r="G95" s="32" t="str">
        <f t="shared" si="6"/>
        <v>qua</v>
      </c>
      <c r="H95" s="31">
        <f>IF($L95=0,"",_xlfn.MINIFS(Dados!$Q:$Q,Dados!$A:$A,$A95,Dados!$S:$S,$F95))</f>
        <v>935</v>
      </c>
      <c r="I95" s="31">
        <f>IF($H95="","",_xlfn.MAXIFS(Dados!$R:$R,Dados!$A:$A,$A95,Dados!$S:$S,$F95))</f>
        <v>1350</v>
      </c>
      <c r="J95" s="32" t="str">
        <f>IF($D95&lt;&gt;"Folguista","",IFERROR(INDEX(Parâmetros!$D$52:$G$52,1,MIN(4,MAX(1,$W95))),""))</f>
        <v/>
      </c>
      <c r="K95" s="32" t="str">
        <f>IF(OR($AC95&lt;&gt;"",$Y95="Folga",$Y95="Folga trabalhada",$Y95="Férias (cadastro)",$Y95="Férias / afastamento",$Y95="Indeterminado (início da série)"),"",IF(OR($D95="6x1",$D95="FF 6x1"),IF(OR(WEEKDAY($F95,2)=6,WEEKDAY($F95,2)=7),"6x1 sáb/dom","6x1"),IF($D95="5x2","5x2",IF($H95="",IF($D95="Folguista",$J95,$E95),IF(OR($H95&gt;=Parâmetros!$E$18,$H95&lt;Parâmetros!$E$19),"C",IF($H95&lt;Parâmetros!$E$20,"A","B"))))))</f>
        <v>B</v>
      </c>
      <c r="L95" s="30">
        <f>SUMIFS(Dados!$E:$E,Dados!$A:$A,$A95,Dados!$S:$S,$F95)</f>
        <v>6.82</v>
      </c>
      <c r="M95" s="30">
        <f>IFERROR(INDEX(Parâmetros!$E$6:$E$11,MATCH($K95,Parâmetros!$A$6:$A$11,0)),"")</f>
        <v>7.67</v>
      </c>
      <c r="N95" s="33">
        <f t="shared" si="7"/>
        <v>0.88917861799217734</v>
      </c>
      <c r="O95" s="33">
        <f>Parâmetros!$E$13</f>
        <v>0.8</v>
      </c>
      <c r="P95" s="32" t="str">
        <f>IF(OR($M95="",$F95&gt;Parâmetros!$E$14),"Não","Sim")</f>
        <v>Sim</v>
      </c>
      <c r="Q95" s="32" t="str">
        <f t="shared" si="8"/>
        <v>Sim</v>
      </c>
      <c r="R95" s="32" t="str">
        <f t="shared" si="9"/>
        <v>Sim</v>
      </c>
      <c r="S95" s="30">
        <f t="shared" si="10"/>
        <v>0</v>
      </c>
      <c r="T95" s="32" t="str">
        <f>IF($Q95&lt;&gt;"Sim","",IF($N95&gt;Parâmetros!$E$15,"Sim","Não"))</f>
        <v>Não</v>
      </c>
      <c r="U95" s="17" t="str">
        <f t="shared" si="11"/>
        <v>Na meta</v>
      </c>
      <c r="V95" s="17" t="str">
        <f>IF($AC95&lt;&gt;"",IF($L95&gt;0,"ATENÇÃO · apontou em dia de "&amp;LOWER($AC95)&amp;" cadastrado","Exceção cadastrada · "&amp;$AC95)&amp;IF($AD95="",""," · "&amp;$AD95),IF($E95="Férias",IF($L95&gt;0,"ATENÇÃO · apontou estando de férias no cadastro","Férias no cadastro"),IF($Y95="Férias / afastamento","Afastamento · "&amp;($Z95+$AA95-1)&amp;" dias seguidos sem apontamento",IF($Y95="Folga trabalhada","ATENÇÃO · apontou em dia de folga da escala 5x2",IF($Y95="Folga",IF(AND($D95="5x2",OR(WEEKDAY($F95,2)=6,WEEKDAY($F95,2)=7)),"Folga de fim de semana da escala 5x2",IF(AND(OR($D95="6x1",$D95="FF 6x1"),WEEKDAY($F95,2)=6,FALSE()),"Folga de fim de semana · apontou no domingo anterior",IF(AND(OR($D95="6x1",$D95="FF 6x1"),WEEKDAY($F95,2)=7,AND($A95=$A94,$L94&gt;0)),"Folga de fim de semana · apontou no sábado",IF(AND(OR($D95="6x1",$D95="FF 6x1"),OR(WEEKDAY($F95,2)=6,WEEKDAY($F95,2)=7)),"Folga de fim de semana · sem apontamento no sábado nem no domingo","Folga prevista pelo ciclo")))),IF($Y95="Indeterminado (início da série)","Sem histórico anterior — informe o dia do ciclo no Cadastro",IF($Y95="Falta de registro",IF(OR(OR($D95="6x1",$D95="FF 6x1"),$D95="5x2"),"FALTA DE REGISTRO · dia útil da escala "&amp;$E95,"FALTA DE REGISTRO · dia "&amp;$W95&amp;" de "&amp;IFERROR(INDEX(Parâmetros!$B$39:$B$48,MATCH($E95,Parâmetros!$A$39:$A$48,0)),99)&amp;" do ciclo"),IF(OR($D95="6x1",$D95="FF 6x1"),IF(OR(AND(WEEKDAY($F95,2)=6,AND($A95=$A96,$L96&gt;0)),AND(WEEKDAY($F95,2)=7,AND($A95=$A94,$L94&gt;0))),"ATENÇÃO · apontou sábado e domingo no mesmo fim de semana",IF(OR(WEEKDAY($F95,2)=6,WEEKDAY($F95,2)=7),"Jornada de fim de semana do 6x1",IF(OR($H95&gt;=Parâmetros!$E$20,$H95&lt;Parâmetros!$E$19),"ATENÇÃO · 6x1 apontou fora do horário diurno","Jornada fixa do 6x1"))),IF($D95="5x2","Jornada fixa do 5x2",IF($D95="Folguista",IF($J95=$K95,"Evidência confirma sequência","DIVERGE · sequência "&amp;$J95&amp;" × evidência "&amp;$K95),IF($K95=$E95,"Evidência confirma cadastro","DIVERGE · cadastro "&amp;$E95&amp;" × evidência "&amp;$K95)))))))))))</f>
        <v>Evidência confirma cadastro</v>
      </c>
      <c r="W95" s="34">
        <f>IF(OR(OR($D95="6x1",$D95="FF 6x1"),$D95="5x2"),"",IF($AB95&lt;&gt;$AB94,IF(IFERROR(INDEX(Cadastro!$F$5:$F$243,$AB95),"")="",IF($L95&gt;0,1,0),IF(IFERROR(INDEX(Cadastro!$F$5:$F$243,$AB95),"")&lt;=IFERROR(INDEX(Parâmetros!$B$39:$B$48,MATCH($E95,Parâmetros!$A$39:$A$48,0)),99),IFERROR(INDEX(Cadastro!$F$5:$F$243,$AB95),""),0)),IF($L95&gt;0,IF(N($X94)&gt;0,1,N($W94)+1),IF(AND($L95=0,OR(N($W94)&gt;=IFERROR(INDEX(Parâmetros!$B$39:$B$48,MATCH($E95,Parâmetros!$A$39:$A$48,0)),99),AND(N($X94)&gt;0,N($X94)&lt;IFERROR(INDEX(Parâmetros!$C$39:$C$48,MATCH($E95,Parâmetros!$A$39:$A$48,0)),0)))),0,N($W94)+1))))</f>
        <v>5</v>
      </c>
      <c r="X95" s="34">
        <f>IF(OR(OR($D95="6x1",$D95="FF 6x1"),$D95="5x2"),"",IF($AB95&lt;&gt;$AB94,IF(IFERROR(INDEX(Cadastro!$F$5:$F$243,$AB95),"")="",0,IF(IFERROR(INDEX(Cadastro!$F$5:$F$243,$AB95),"")&gt;IFERROR(INDEX(Parâmetros!$B$39:$B$48,MATCH($E95,Parâmetros!$A$39:$A$48,0)),99),IFERROR(INDEX(Cadastro!$F$5:$F$243,$AB95),"")-IFERROR(INDEX(Parâmetros!$B$39:$B$48,MATCH($E95,Parâmetros!$A$39:$A$48,0)),99),0)),IF(AND($L95=0,OR(N($W94)&gt;=IFERROR(INDEX(Parâmetros!$B$39:$B$48,MATCH($E95,Parâmetros!$A$39:$A$48,0)),99),AND(N($X94)&gt;0,N($X94)&lt;IFERROR(INDEX(Parâmetros!$C$39:$C$48,MATCH($E95,Parâmetros!$A$39:$A$48,0)),0)))),N($X94)+1,0)))</f>
        <v>0</v>
      </c>
      <c r="Y95" t="str">
        <f>IF($AC95&lt;&gt;"",IF($L95&gt;0,$AC95&amp;" · com apontamento",$AC95),IF($E95="Férias",IF($L95&gt;0,"Férias · com apontamento","Férias (cadastro)"),IF(($Z95+$AA95-1)&gt;Parâmetros!$E$16,"Férias / afastamento",IF(AND($D95="5x2",OR(WEEKDAY($F95,2)=6,WEEKDAY($F95,2)=7)),IF($L95&gt;0,"Folga trabalhada","Folga"),IF($L95&gt;0,"Trabalhado",IF(OR(OR($D95="6x1",$D95="FF 6x1"),$D95="5x2"),IF(AND(OR($D95="6x1",$D95="FF 6x1"),OR(WEEKDAY($F95,2)=6,WEEKDAY($F95,2)=7)),"Folga","Falta de registro"),IF(AND($AB95&lt;&gt;$AB94,IFERROR(INDEX(Cadastro!$F$5:$F$243,$AB95),"")=""),"Indeterminado (início da série)",IF($X95&gt;0,"Folga","Falta de registro"))))))))</f>
        <v>Trabalhado</v>
      </c>
      <c r="Z95" s="34">
        <f>IF(OR($L95&gt;0,$F95&gt;Parâmetros!$E$14),0,IF($A95&lt;&gt;$A94,1,N($Z94)+1))</f>
        <v>0</v>
      </c>
      <c r="AA95" s="34">
        <f>IF(OR($L95&gt;0,$F95&gt;Parâmetros!$E$14),0,IF(OR($A95&lt;&gt;$A96,$F96&gt;Parâmetros!$E$14),1,N($AA96)+1))</f>
        <v>0</v>
      </c>
      <c r="AB95" s="31">
        <f>IFERROR(MATCH($A95&amp;"|"&amp;TEXT(_xlfn.MAXIFS(Cadastro!$E$5:$E$243,Cadastro!$A$5:$A$243,$A95,Cadastro!$E$5:$E$243,"&lt;="&amp;$F95),"yyyymmdd"),Cadastro!$I$5:$I$243,0),"")</f>
        <v>14</v>
      </c>
      <c r="AC95" t="str">
        <f>IFERROR(_xlfn.SINGLE(INDEX(Exceções!$D$5:$D$203,MATCH($A95&amp;"|"&amp;$F95,Exceções!$F$5:$F$203,0))),"")</f>
        <v/>
      </c>
      <c r="AD95" t="str">
        <f>IF($AC95="","",IFERROR(_xlfn.SINGLE(INDEX(Exceções!$E$5:$E$203,MATCH($A95&amp;"|"&amp;$F95,Exceções!$F$5:$F$203,0))),""))</f>
        <v/>
      </c>
    </row>
    <row r="96" spans="1:30" ht="15" hidden="1" customHeight="1" x14ac:dyDescent="0.25">
      <c r="A96" s="31">
        <v>54161</v>
      </c>
      <c r="B96" s="17" t="s">
        <v>26</v>
      </c>
      <c r="C96" s="17" t="str">
        <f>IFERROR(INDEX(Cadastro!$C$5:$C$243,$AB96),"NÃO INFORMADO")</f>
        <v>ELE</v>
      </c>
      <c r="D96" s="17" t="str">
        <f>IFERROR(INDEX(Cadastro!$D$5:$D$243,$AB96),"")</f>
        <v>B</v>
      </c>
      <c r="E96" s="17" t="str">
        <f>IFERROR(INDEX(Cadastro!$G$5:$G$243,$AB96),"")</f>
        <v>B</v>
      </c>
      <c r="F96" s="29">
        <v>46310</v>
      </c>
      <c r="G96" s="32" t="str">
        <f t="shared" si="6"/>
        <v>qui</v>
      </c>
      <c r="H96" s="31" t="str">
        <f>IF($L96=0,"",_xlfn.MINIFS(Dados!$Q:$Q,Dados!$A:$A,$A96,Dados!$S:$S,$F96))</f>
        <v/>
      </c>
      <c r="I96" s="31" t="str">
        <f>IF($H96="","",_xlfn.MAXIFS(Dados!$R:$R,Dados!$A:$A,$A96,Dados!$S:$S,$F96))</f>
        <v/>
      </c>
      <c r="J96" s="32" t="str">
        <f>IF($D96&lt;&gt;"Folguista","",IFERROR(INDEX(Parâmetros!$D$52:$G$52,1,MIN(4,MAX(1,$W96))),""))</f>
        <v/>
      </c>
      <c r="K96" s="32" t="str">
        <f>IF(OR($AC96&lt;&gt;"",$Y96="Folga",$Y96="Folga trabalhada",$Y96="Férias (cadastro)",$Y96="Férias / afastamento",$Y96="Indeterminado (início da série)"),"",IF(OR($D96="6x1",$D96="FF 6x1"),IF(OR(WEEKDAY($F96,2)=6,WEEKDAY($F96,2)=7),"6x1 sáb/dom","6x1"),IF($D96="5x2","5x2",IF($H96="",IF($D96="Folguista",$J96,$E96),IF(OR($H96&gt;=Parâmetros!$E$18,$H96&lt;Parâmetros!$E$19),"C",IF($H96&lt;Parâmetros!$E$20,"A","B"))))))</f>
        <v/>
      </c>
      <c r="L96" s="30">
        <f>SUMIFS(Dados!$E:$E,Dados!$A:$A,$A96,Dados!$S:$S,$F96)</f>
        <v>0</v>
      </c>
      <c r="M96" s="30" t="str">
        <f>IFERROR(INDEX(Parâmetros!$E$6:$E$11,MATCH($K96,Parâmetros!$A$6:$A$11,0)),"")</f>
        <v/>
      </c>
      <c r="N96" s="33" t="str">
        <f t="shared" si="7"/>
        <v/>
      </c>
      <c r="O96" s="33">
        <f>Parâmetros!$E$13</f>
        <v>0.8</v>
      </c>
      <c r="P96" s="32" t="str">
        <f>IF(OR($M96="",$F96&gt;Parâmetros!$E$14),"Não","Sim")</f>
        <v>Não</v>
      </c>
      <c r="Q96" s="32" t="str">
        <f t="shared" si="8"/>
        <v/>
      </c>
      <c r="R96" s="32" t="str">
        <f t="shared" si="9"/>
        <v/>
      </c>
      <c r="S96" s="30" t="str">
        <f t="shared" si="10"/>
        <v/>
      </c>
      <c r="T96" s="32" t="str">
        <f>IF($Q96&lt;&gt;"Sim","",IF($N96&gt;Parâmetros!$E$15,"Sim","Não"))</f>
        <v/>
      </c>
      <c r="U96" s="17" t="str">
        <f t="shared" si="11"/>
        <v>Folga</v>
      </c>
      <c r="V96" s="17" t="str">
        <f>IF($AC96&lt;&gt;"",IF($L96&gt;0,"ATENÇÃO · apontou em dia de "&amp;LOWER($AC96)&amp;" cadastrado","Exceção cadastrada · "&amp;$AC96)&amp;IF($AD96="",""," · "&amp;$AD96),IF($E96="Férias",IF($L96&gt;0,"ATENÇÃO · apontou estando de férias no cadastro","Férias no cadastro"),IF($Y96="Férias / afastamento","Afastamento · "&amp;($Z96+$AA96-1)&amp;" dias seguidos sem apontamento",IF($Y96="Folga trabalhada","ATENÇÃO · apontou em dia de folga da escala 5x2",IF($Y96="Folga",IF(AND($D96="5x2",OR(WEEKDAY($F96,2)=6,WEEKDAY($F96,2)=7)),"Folga de fim de semana da escala 5x2",IF(AND(OR($D96="6x1",$D96="FF 6x1"),WEEKDAY($F96,2)=6,FALSE()),"Folga de fim de semana · apontou no domingo anterior",IF(AND(OR($D96="6x1",$D96="FF 6x1"),WEEKDAY($F96,2)=7,AND($A96=$A95,$L95&gt;0)),"Folga de fim de semana · apontou no sábado",IF(AND(OR($D96="6x1",$D96="FF 6x1"),OR(WEEKDAY($F96,2)=6,WEEKDAY($F96,2)=7)),"Folga de fim de semana · sem apontamento no sábado nem no domingo","Folga prevista pelo ciclo")))),IF($Y96="Indeterminado (início da série)","Sem histórico anterior — informe o dia do ciclo no Cadastro",IF($Y96="Falta de registro",IF(OR(OR($D96="6x1",$D96="FF 6x1"),$D96="5x2"),"FALTA DE REGISTRO · dia útil da escala "&amp;$E96,"FALTA DE REGISTRO · dia "&amp;$W96&amp;" de "&amp;IFERROR(INDEX(Parâmetros!$B$39:$B$48,MATCH($E96,Parâmetros!$A$39:$A$48,0)),99)&amp;" do ciclo"),IF(OR($D96="6x1",$D96="FF 6x1"),IF(OR(AND(WEEKDAY($F96,2)=6,AND($A96=$A97,$L97&gt;0)),AND(WEEKDAY($F96,2)=7,AND($A96=$A95,$L95&gt;0))),"ATENÇÃO · apontou sábado e domingo no mesmo fim de semana",IF(OR(WEEKDAY($F96,2)=6,WEEKDAY($F96,2)=7),"Jornada de fim de semana do 6x1",IF(OR($H96&gt;=Parâmetros!$E$20,$H96&lt;Parâmetros!$E$19),"ATENÇÃO · 6x1 apontou fora do horário diurno","Jornada fixa do 6x1"))),IF($D96="5x2","Jornada fixa do 5x2",IF($D96="Folguista",IF($J96=$K96,"Evidência confirma sequência","DIVERGE · sequência "&amp;$J96&amp;" × evidência "&amp;$K96),IF($K96=$E96,"Evidência confirma cadastro","DIVERGE · cadastro "&amp;$E96&amp;" × evidência "&amp;$K96)))))))))))</f>
        <v>Folga prevista pelo ciclo</v>
      </c>
      <c r="W96" s="34">
        <f>IF(OR(OR($D96="6x1",$D96="FF 6x1"),$D96="5x2"),"",IF($AB96&lt;&gt;$AB95,IF(IFERROR(INDEX(Cadastro!$F$5:$F$243,$AB96),"")="",IF($L96&gt;0,1,0),IF(IFERROR(INDEX(Cadastro!$F$5:$F$243,$AB96),"")&lt;=IFERROR(INDEX(Parâmetros!$B$39:$B$48,MATCH($E96,Parâmetros!$A$39:$A$48,0)),99),IFERROR(INDEX(Cadastro!$F$5:$F$243,$AB96),""),0)),IF($L96&gt;0,IF(N($X95)&gt;0,1,N($W95)+1),IF(AND($L96=0,OR(N($W95)&gt;=IFERROR(INDEX(Parâmetros!$B$39:$B$48,MATCH($E96,Parâmetros!$A$39:$A$48,0)),99),AND(N($X95)&gt;0,N($X95)&lt;IFERROR(INDEX(Parâmetros!$C$39:$C$48,MATCH($E96,Parâmetros!$A$39:$A$48,0)),0)))),0,N($W95)+1))))</f>
        <v>0</v>
      </c>
      <c r="X96" s="34">
        <f>IF(OR(OR($D96="6x1",$D96="FF 6x1"),$D96="5x2"),"",IF($AB96&lt;&gt;$AB95,IF(IFERROR(INDEX(Cadastro!$F$5:$F$243,$AB96),"")="",0,IF(IFERROR(INDEX(Cadastro!$F$5:$F$243,$AB96),"")&gt;IFERROR(INDEX(Parâmetros!$B$39:$B$48,MATCH($E96,Parâmetros!$A$39:$A$48,0)),99),IFERROR(INDEX(Cadastro!$F$5:$F$243,$AB96),"")-IFERROR(INDEX(Parâmetros!$B$39:$B$48,MATCH($E96,Parâmetros!$A$39:$A$48,0)),99),0)),IF(AND($L96=0,OR(N($W95)&gt;=IFERROR(INDEX(Parâmetros!$B$39:$B$48,MATCH($E96,Parâmetros!$A$39:$A$48,0)),99),AND(N($X95)&gt;0,N($X95)&lt;IFERROR(INDEX(Parâmetros!$C$39:$C$48,MATCH($E96,Parâmetros!$A$39:$A$48,0)),0)))),N($X95)+1,0)))</f>
        <v>1</v>
      </c>
      <c r="Y96" t="str">
        <f>IF($AC96&lt;&gt;"",IF($L96&gt;0,$AC96&amp;" · com apontamento",$AC96),IF($E96="Férias",IF($L96&gt;0,"Férias · com apontamento","Férias (cadastro)"),IF(($Z96+$AA96-1)&gt;Parâmetros!$E$16,"Férias / afastamento",IF(AND($D96="5x2",OR(WEEKDAY($F96,2)=6,WEEKDAY($F96,2)=7)),IF($L96&gt;0,"Folga trabalhada","Folga"),IF($L96&gt;0,"Trabalhado",IF(OR(OR($D96="6x1",$D96="FF 6x1"),$D96="5x2"),IF(AND(OR($D96="6x1",$D96="FF 6x1"),OR(WEEKDAY($F96,2)=6,WEEKDAY($F96,2)=7)),"Folga","Falta de registro"),IF(AND($AB96&lt;&gt;$AB95,IFERROR(INDEX(Cadastro!$F$5:$F$243,$AB96),"")=""),"Indeterminado (início da série)",IF($X96&gt;0,"Folga","Falta de registro"))))))))</f>
        <v>Folga</v>
      </c>
      <c r="Z96" s="34">
        <f>IF(OR($L96&gt;0,$F96&gt;Parâmetros!$E$14),0,IF($A96&lt;&gt;$A95,1,N($Z95)+1))</f>
        <v>1</v>
      </c>
      <c r="AA96" s="34">
        <f>IF(OR($L96&gt;0,$F96&gt;Parâmetros!$E$14),0,IF(OR($A96&lt;&gt;$A97,$F97&gt;Parâmetros!$E$14),1,N($AA97)+1))</f>
        <v>1</v>
      </c>
      <c r="AB96" s="31">
        <f>IFERROR(MATCH($A96&amp;"|"&amp;TEXT(_xlfn.MAXIFS(Cadastro!$E$5:$E$243,Cadastro!$A$5:$A$243,$A96,Cadastro!$E$5:$E$243,"&lt;="&amp;$F96),"yyyymmdd"),Cadastro!$I$5:$I$243,0),"")</f>
        <v>14</v>
      </c>
      <c r="AC96" t="str">
        <f>IFERROR(_xlfn.SINGLE(INDEX(Exceções!$D$5:$D$203,MATCH($A96&amp;"|"&amp;$F96,Exceções!$F$5:$F$203,0))),"")</f>
        <v/>
      </c>
      <c r="AD96" t="str">
        <f>IF($AC96="","",IFERROR(_xlfn.SINGLE(INDEX(Exceções!$E$5:$E$203,MATCH($A96&amp;"|"&amp;$F96,Exceções!$F$5:$F$203,0))),""))</f>
        <v/>
      </c>
    </row>
    <row r="97" spans="1:30" ht="15" hidden="1" customHeight="1" x14ac:dyDescent="0.25">
      <c r="A97" s="31">
        <v>54161</v>
      </c>
      <c r="B97" s="17" t="s">
        <v>26</v>
      </c>
      <c r="C97" s="17" t="str">
        <f>IFERROR(INDEX(Cadastro!$C$5:$C$243,$AB97),"NÃO INFORMADO")</f>
        <v>ELE</v>
      </c>
      <c r="D97" s="17" t="str">
        <f>IFERROR(INDEX(Cadastro!$D$5:$D$243,$AB97),"")</f>
        <v>B</v>
      </c>
      <c r="E97" s="17" t="str">
        <f>IFERROR(INDEX(Cadastro!$G$5:$G$243,$AB97),"")</f>
        <v>B</v>
      </c>
      <c r="F97" s="29">
        <v>46311</v>
      </c>
      <c r="G97" s="32" t="str">
        <f t="shared" si="6"/>
        <v>sex</v>
      </c>
      <c r="H97" s="31">
        <f>IF($L97=0,"",_xlfn.MINIFS(Dados!$Q:$Q,Dados!$A:$A,$A97,Dados!$S:$S,$F97))</f>
        <v>935</v>
      </c>
      <c r="I97" s="31">
        <f>IF($H97="","",_xlfn.MAXIFS(Dados!$R:$R,Dados!$A:$A,$A97,Dados!$S:$S,$F97))</f>
        <v>1356</v>
      </c>
      <c r="J97" s="32" t="str">
        <f>IF($D97&lt;&gt;"Folguista","",IFERROR(INDEX(Parâmetros!$D$52:$G$52,1,MIN(4,MAX(1,$W97))),""))</f>
        <v/>
      </c>
      <c r="K97" s="32" t="str">
        <f>IF(OR($AC97&lt;&gt;"",$Y97="Folga",$Y97="Folga trabalhada",$Y97="Férias (cadastro)",$Y97="Férias / afastamento",$Y97="Indeterminado (início da série)"),"",IF(OR($D97="6x1",$D97="FF 6x1"),IF(OR(WEEKDAY($F97,2)=6,WEEKDAY($F97,2)=7),"6x1 sáb/dom","6x1"),IF($D97="5x2","5x2",IF($H97="",IF($D97="Folguista",$J97,$E97),IF(OR($H97&gt;=Parâmetros!$E$18,$H97&lt;Parâmetros!$E$19),"C",IF($H97&lt;Parâmetros!$E$20,"A","B"))))))</f>
        <v>B</v>
      </c>
      <c r="L97" s="30">
        <f>SUMIFS(Dados!$E:$E,Dados!$A:$A,$A97,Dados!$S:$S,$F97)</f>
        <v>6.4</v>
      </c>
      <c r="M97" s="30">
        <f>IFERROR(INDEX(Parâmetros!$E$6:$E$11,MATCH($K97,Parâmetros!$A$6:$A$11,0)),"")</f>
        <v>7.67</v>
      </c>
      <c r="N97" s="33">
        <f t="shared" si="7"/>
        <v>0.83441981747066496</v>
      </c>
      <c r="O97" s="33">
        <f>Parâmetros!$E$13</f>
        <v>0.8</v>
      </c>
      <c r="P97" s="32" t="str">
        <f>IF(OR($M97="",$F97&gt;Parâmetros!$E$14),"Não","Sim")</f>
        <v>Sim</v>
      </c>
      <c r="Q97" s="32" t="str">
        <f t="shared" si="8"/>
        <v>Sim</v>
      </c>
      <c r="R97" s="32" t="str">
        <f t="shared" si="9"/>
        <v>Sim</v>
      </c>
      <c r="S97" s="30">
        <f t="shared" si="10"/>
        <v>0</v>
      </c>
      <c r="T97" s="32" t="str">
        <f>IF($Q97&lt;&gt;"Sim","",IF($N97&gt;Parâmetros!$E$15,"Sim","Não"))</f>
        <v>Não</v>
      </c>
      <c r="U97" s="17" t="str">
        <f t="shared" si="11"/>
        <v>Na meta</v>
      </c>
      <c r="V97" s="17" t="str">
        <f>IF($AC97&lt;&gt;"",IF($L97&gt;0,"ATENÇÃO · apontou em dia de "&amp;LOWER($AC97)&amp;" cadastrado","Exceção cadastrada · "&amp;$AC97)&amp;IF($AD97="",""," · "&amp;$AD97),IF($E97="Férias",IF($L97&gt;0,"ATENÇÃO · apontou estando de férias no cadastro","Férias no cadastro"),IF($Y97="Férias / afastamento","Afastamento · "&amp;($Z97+$AA97-1)&amp;" dias seguidos sem apontamento",IF($Y97="Folga trabalhada","ATENÇÃO · apontou em dia de folga da escala 5x2",IF($Y97="Folga",IF(AND($D97="5x2",OR(WEEKDAY($F97,2)=6,WEEKDAY($F97,2)=7)),"Folga de fim de semana da escala 5x2",IF(AND(OR($D97="6x1",$D97="FF 6x1"),WEEKDAY($F97,2)=6,FALSE()),"Folga de fim de semana · apontou no domingo anterior",IF(AND(OR($D97="6x1",$D97="FF 6x1"),WEEKDAY($F97,2)=7,AND($A97=$A96,$L96&gt;0)),"Folga de fim de semana · apontou no sábado",IF(AND(OR($D97="6x1",$D97="FF 6x1"),OR(WEEKDAY($F97,2)=6,WEEKDAY($F97,2)=7)),"Folga de fim de semana · sem apontamento no sábado nem no domingo","Folga prevista pelo ciclo")))),IF($Y97="Indeterminado (início da série)","Sem histórico anterior — informe o dia do ciclo no Cadastro",IF($Y97="Falta de registro",IF(OR(OR($D97="6x1",$D97="FF 6x1"),$D97="5x2"),"FALTA DE REGISTRO · dia útil da escala "&amp;$E97,"FALTA DE REGISTRO · dia "&amp;$W97&amp;" de "&amp;IFERROR(INDEX(Parâmetros!$B$39:$B$48,MATCH($E97,Parâmetros!$A$39:$A$48,0)),99)&amp;" do ciclo"),IF(OR($D97="6x1",$D97="FF 6x1"),IF(OR(AND(WEEKDAY($F97,2)=6,AND($A97=$A98,$L98&gt;0)),AND(WEEKDAY($F97,2)=7,AND($A97=$A96,$L96&gt;0))),"ATENÇÃO · apontou sábado e domingo no mesmo fim de semana",IF(OR(WEEKDAY($F97,2)=6,WEEKDAY($F97,2)=7),"Jornada de fim de semana do 6x1",IF(OR($H97&gt;=Parâmetros!$E$20,$H97&lt;Parâmetros!$E$19),"ATENÇÃO · 6x1 apontou fora do horário diurno","Jornada fixa do 6x1"))),IF($D97="5x2","Jornada fixa do 5x2",IF($D97="Folguista",IF($J97=$K97,"Evidência confirma sequência","DIVERGE · sequência "&amp;$J97&amp;" × evidência "&amp;$K97),IF($K97=$E97,"Evidência confirma cadastro","DIVERGE · cadastro "&amp;$E97&amp;" × evidência "&amp;$K97)))))))))))</f>
        <v>Evidência confirma cadastro</v>
      </c>
      <c r="W97" s="34">
        <f>IF(OR(OR($D97="6x1",$D97="FF 6x1"),$D97="5x2"),"",IF($AB97&lt;&gt;$AB96,IF(IFERROR(INDEX(Cadastro!$F$5:$F$243,$AB97),"")="",IF($L97&gt;0,1,0),IF(IFERROR(INDEX(Cadastro!$F$5:$F$243,$AB97),"")&lt;=IFERROR(INDEX(Parâmetros!$B$39:$B$48,MATCH($E97,Parâmetros!$A$39:$A$48,0)),99),IFERROR(INDEX(Cadastro!$F$5:$F$243,$AB97),""),0)),IF($L97&gt;0,IF(N($X96)&gt;0,1,N($W96)+1),IF(AND($L97=0,OR(N($W96)&gt;=IFERROR(INDEX(Parâmetros!$B$39:$B$48,MATCH($E97,Parâmetros!$A$39:$A$48,0)),99),AND(N($X96)&gt;0,N($X96)&lt;IFERROR(INDEX(Parâmetros!$C$39:$C$48,MATCH($E97,Parâmetros!$A$39:$A$48,0)),0)))),0,N($W96)+1))))</f>
        <v>1</v>
      </c>
      <c r="X97" s="34">
        <f>IF(OR(OR($D97="6x1",$D97="FF 6x1"),$D97="5x2"),"",IF($AB97&lt;&gt;$AB96,IF(IFERROR(INDEX(Cadastro!$F$5:$F$243,$AB97),"")="",0,IF(IFERROR(INDEX(Cadastro!$F$5:$F$243,$AB97),"")&gt;IFERROR(INDEX(Parâmetros!$B$39:$B$48,MATCH($E97,Parâmetros!$A$39:$A$48,0)),99),IFERROR(INDEX(Cadastro!$F$5:$F$243,$AB97),"")-IFERROR(INDEX(Parâmetros!$B$39:$B$48,MATCH($E97,Parâmetros!$A$39:$A$48,0)),99),0)),IF(AND($L97=0,OR(N($W96)&gt;=IFERROR(INDEX(Parâmetros!$B$39:$B$48,MATCH($E97,Parâmetros!$A$39:$A$48,0)),99),AND(N($X96)&gt;0,N($X96)&lt;IFERROR(INDEX(Parâmetros!$C$39:$C$48,MATCH($E97,Parâmetros!$A$39:$A$48,0)),0)))),N($X96)+1,0)))</f>
        <v>0</v>
      </c>
      <c r="Y97" t="str">
        <f>IF($AC97&lt;&gt;"",IF($L97&gt;0,$AC97&amp;" · com apontamento",$AC97),IF($E97="Férias",IF($L97&gt;0,"Férias · com apontamento","Férias (cadastro)"),IF(($Z97+$AA97-1)&gt;Parâmetros!$E$16,"Férias / afastamento",IF(AND($D97="5x2",OR(WEEKDAY($F97,2)=6,WEEKDAY($F97,2)=7)),IF($L97&gt;0,"Folga trabalhada","Folga"),IF($L97&gt;0,"Trabalhado",IF(OR(OR($D97="6x1",$D97="FF 6x1"),$D97="5x2"),IF(AND(OR($D97="6x1",$D97="FF 6x1"),OR(WEEKDAY($F97,2)=6,WEEKDAY($F97,2)=7)),"Folga","Falta de registro"),IF(AND($AB97&lt;&gt;$AB96,IFERROR(INDEX(Cadastro!$F$5:$F$243,$AB97),"")=""),"Indeterminado (início da série)",IF($X97&gt;0,"Folga","Falta de registro"))))))))</f>
        <v>Trabalhado</v>
      </c>
      <c r="Z97" s="34">
        <f>IF(OR($L97&gt;0,$F97&gt;Parâmetros!$E$14),0,IF($A97&lt;&gt;$A96,1,N($Z96)+1))</f>
        <v>0</v>
      </c>
      <c r="AA97" s="34">
        <f>IF(OR($L97&gt;0,$F97&gt;Parâmetros!$E$14),0,IF(OR($A97&lt;&gt;$A98,$F98&gt;Parâmetros!$E$14),1,N($AA98)+1))</f>
        <v>0</v>
      </c>
      <c r="AB97" s="31">
        <f>IFERROR(MATCH($A97&amp;"|"&amp;TEXT(_xlfn.MAXIFS(Cadastro!$E$5:$E$243,Cadastro!$A$5:$A$243,$A97,Cadastro!$E$5:$E$243,"&lt;="&amp;$F97),"yyyymmdd"),Cadastro!$I$5:$I$243,0),"")</f>
        <v>14</v>
      </c>
      <c r="AC97" t="str">
        <f>IFERROR(_xlfn.SINGLE(INDEX(Exceções!$D$5:$D$203,MATCH($A97&amp;"|"&amp;$F97,Exceções!$F$5:$F$203,0))),"")</f>
        <v/>
      </c>
      <c r="AD97" t="str">
        <f>IF($AC97="","",IFERROR(_xlfn.SINGLE(INDEX(Exceções!$E$5:$E$203,MATCH($A97&amp;"|"&amp;$F97,Exceções!$F$5:$F$203,0))),""))</f>
        <v/>
      </c>
    </row>
    <row r="98" spans="1:30" ht="15" hidden="1" customHeight="1" x14ac:dyDescent="0.25">
      <c r="A98" s="31">
        <v>54161</v>
      </c>
      <c r="B98" s="17" t="s">
        <v>26</v>
      </c>
      <c r="C98" s="17" t="str">
        <f>IFERROR(INDEX(Cadastro!$C$5:$C$243,$AB98),"NÃO INFORMADO")</f>
        <v>ELE</v>
      </c>
      <c r="D98" s="17" t="str">
        <f>IFERROR(INDEX(Cadastro!$D$5:$D$243,$AB98),"")</f>
        <v>B</v>
      </c>
      <c r="E98" s="17" t="str">
        <f>IFERROR(INDEX(Cadastro!$G$5:$G$243,$AB98),"")</f>
        <v>B</v>
      </c>
      <c r="F98" s="29">
        <v>46312</v>
      </c>
      <c r="G98" s="32" t="str">
        <f t="shared" si="6"/>
        <v>sáb</v>
      </c>
      <c r="H98" s="31">
        <f>IF($L98=0,"",_xlfn.MINIFS(Dados!$Q:$Q,Dados!$A:$A,$A98,Dados!$S:$S,$F98))</f>
        <v>935</v>
      </c>
      <c r="I98" s="31">
        <f>IF($H98="","",_xlfn.MAXIFS(Dados!$R:$R,Dados!$A:$A,$A98,Dados!$S:$S,$F98))</f>
        <v>1410</v>
      </c>
      <c r="J98" s="32" t="str">
        <f>IF($D98&lt;&gt;"Folguista","",IFERROR(INDEX(Parâmetros!$D$52:$G$52,1,MIN(4,MAX(1,$W98))),""))</f>
        <v/>
      </c>
      <c r="K98" s="32" t="str">
        <f>IF(OR($AC98&lt;&gt;"",$Y98="Folga",$Y98="Folga trabalhada",$Y98="Férias (cadastro)",$Y98="Férias / afastamento",$Y98="Indeterminado (início da série)"),"",IF(OR($D98="6x1",$D98="FF 6x1"),IF(OR(WEEKDAY($F98,2)=6,WEEKDAY($F98,2)=7),"6x1 sáb/dom","6x1"),IF($D98="5x2","5x2",IF($H98="",IF($D98="Folguista",$J98,$E98),IF(OR($H98&gt;=Parâmetros!$E$18,$H98&lt;Parâmetros!$E$19),"C",IF($H98&lt;Parâmetros!$E$20,"A","B"))))))</f>
        <v>B</v>
      </c>
      <c r="L98" s="30">
        <f>SUMIFS(Dados!$E:$E,Dados!$A:$A,$A98,Dados!$S:$S,$F98)</f>
        <v>6.8100000000000005</v>
      </c>
      <c r="M98" s="30">
        <f>IFERROR(INDEX(Parâmetros!$E$6:$E$11,MATCH($K98,Parâmetros!$A$6:$A$11,0)),"")</f>
        <v>7.67</v>
      </c>
      <c r="N98" s="33">
        <f t="shared" si="7"/>
        <v>0.88787483702737946</v>
      </c>
      <c r="O98" s="33">
        <f>Parâmetros!$E$13</f>
        <v>0.8</v>
      </c>
      <c r="P98" s="32" t="str">
        <f>IF(OR($M98="",$F98&gt;Parâmetros!$E$14),"Não","Sim")</f>
        <v>Sim</v>
      </c>
      <c r="Q98" s="32" t="str">
        <f t="shared" si="8"/>
        <v>Sim</v>
      </c>
      <c r="R98" s="32" t="str">
        <f t="shared" si="9"/>
        <v>Sim</v>
      </c>
      <c r="S98" s="30">
        <f t="shared" si="10"/>
        <v>0</v>
      </c>
      <c r="T98" s="32" t="str">
        <f>IF($Q98&lt;&gt;"Sim","",IF($N98&gt;Parâmetros!$E$15,"Sim","Não"))</f>
        <v>Não</v>
      </c>
      <c r="U98" s="17" t="str">
        <f t="shared" si="11"/>
        <v>Na meta</v>
      </c>
      <c r="V98" s="17" t="str">
        <f>IF($AC98&lt;&gt;"",IF($L98&gt;0,"ATENÇÃO · apontou em dia de "&amp;LOWER($AC98)&amp;" cadastrado","Exceção cadastrada · "&amp;$AC98)&amp;IF($AD98="",""," · "&amp;$AD98),IF($E98="Férias",IF($L98&gt;0,"ATENÇÃO · apontou estando de férias no cadastro","Férias no cadastro"),IF($Y98="Férias / afastamento","Afastamento · "&amp;($Z98+$AA98-1)&amp;" dias seguidos sem apontamento",IF($Y98="Folga trabalhada","ATENÇÃO · apontou em dia de folga da escala 5x2",IF($Y98="Folga",IF(AND($D98="5x2",OR(WEEKDAY($F98,2)=6,WEEKDAY($F98,2)=7)),"Folga de fim de semana da escala 5x2",IF(AND(OR($D98="6x1",$D98="FF 6x1"),WEEKDAY($F98,2)=6,FALSE()),"Folga de fim de semana · apontou no domingo anterior",IF(AND(OR($D98="6x1",$D98="FF 6x1"),WEEKDAY($F98,2)=7,AND($A98=$A97,$L97&gt;0)),"Folga de fim de semana · apontou no sábado",IF(AND(OR($D98="6x1",$D98="FF 6x1"),OR(WEEKDAY($F98,2)=6,WEEKDAY($F98,2)=7)),"Folga de fim de semana · sem apontamento no sábado nem no domingo","Folga prevista pelo ciclo")))),IF($Y98="Indeterminado (início da série)","Sem histórico anterior — informe o dia do ciclo no Cadastro",IF($Y98="Falta de registro",IF(OR(OR($D98="6x1",$D98="FF 6x1"),$D98="5x2"),"FALTA DE REGISTRO · dia útil da escala "&amp;$E98,"FALTA DE REGISTRO · dia "&amp;$W98&amp;" de "&amp;IFERROR(INDEX(Parâmetros!$B$39:$B$48,MATCH($E98,Parâmetros!$A$39:$A$48,0)),99)&amp;" do ciclo"),IF(OR($D98="6x1",$D98="FF 6x1"),IF(OR(AND(WEEKDAY($F98,2)=6,AND($A98=$A99,$L99&gt;0)),AND(WEEKDAY($F98,2)=7,AND($A98=$A97,$L97&gt;0))),"ATENÇÃO · apontou sábado e domingo no mesmo fim de semana",IF(OR(WEEKDAY($F98,2)=6,WEEKDAY($F98,2)=7),"Jornada de fim de semana do 6x1",IF(OR($H98&gt;=Parâmetros!$E$20,$H98&lt;Parâmetros!$E$19),"ATENÇÃO · 6x1 apontou fora do horário diurno","Jornada fixa do 6x1"))),IF($D98="5x2","Jornada fixa do 5x2",IF($D98="Folguista",IF($J98=$K98,"Evidência confirma sequência","DIVERGE · sequência "&amp;$J98&amp;" × evidência "&amp;$K98),IF($K98=$E98,"Evidência confirma cadastro","DIVERGE · cadastro "&amp;$E98&amp;" × evidência "&amp;$K98)))))))))))</f>
        <v>Evidência confirma cadastro</v>
      </c>
      <c r="W98" s="34">
        <f>IF(OR(OR($D98="6x1",$D98="FF 6x1"),$D98="5x2"),"",IF($AB98&lt;&gt;$AB97,IF(IFERROR(INDEX(Cadastro!$F$5:$F$243,$AB98),"")="",IF($L98&gt;0,1,0),IF(IFERROR(INDEX(Cadastro!$F$5:$F$243,$AB98),"")&lt;=IFERROR(INDEX(Parâmetros!$B$39:$B$48,MATCH($E98,Parâmetros!$A$39:$A$48,0)),99),IFERROR(INDEX(Cadastro!$F$5:$F$243,$AB98),""),0)),IF($L98&gt;0,IF(N($X97)&gt;0,1,N($W97)+1),IF(AND($L98=0,OR(N($W97)&gt;=IFERROR(INDEX(Parâmetros!$B$39:$B$48,MATCH($E98,Parâmetros!$A$39:$A$48,0)),99),AND(N($X97)&gt;0,N($X97)&lt;IFERROR(INDEX(Parâmetros!$C$39:$C$48,MATCH($E98,Parâmetros!$A$39:$A$48,0)),0)))),0,N($W97)+1))))</f>
        <v>2</v>
      </c>
      <c r="X98" s="34">
        <f>IF(OR(OR($D98="6x1",$D98="FF 6x1"),$D98="5x2"),"",IF($AB98&lt;&gt;$AB97,IF(IFERROR(INDEX(Cadastro!$F$5:$F$243,$AB98),"")="",0,IF(IFERROR(INDEX(Cadastro!$F$5:$F$243,$AB98),"")&gt;IFERROR(INDEX(Parâmetros!$B$39:$B$48,MATCH($E98,Parâmetros!$A$39:$A$48,0)),99),IFERROR(INDEX(Cadastro!$F$5:$F$243,$AB98),"")-IFERROR(INDEX(Parâmetros!$B$39:$B$48,MATCH($E98,Parâmetros!$A$39:$A$48,0)),99),0)),IF(AND($L98=0,OR(N($W97)&gt;=IFERROR(INDEX(Parâmetros!$B$39:$B$48,MATCH($E98,Parâmetros!$A$39:$A$48,0)),99),AND(N($X97)&gt;0,N($X97)&lt;IFERROR(INDEX(Parâmetros!$C$39:$C$48,MATCH($E98,Parâmetros!$A$39:$A$48,0)),0)))),N($X97)+1,0)))</f>
        <v>0</v>
      </c>
      <c r="Y98" t="str">
        <f>IF($AC98&lt;&gt;"",IF($L98&gt;0,$AC98&amp;" · com apontamento",$AC98),IF($E98="Férias",IF($L98&gt;0,"Férias · com apontamento","Férias (cadastro)"),IF(($Z98+$AA98-1)&gt;Parâmetros!$E$16,"Férias / afastamento",IF(AND($D98="5x2",OR(WEEKDAY($F98,2)=6,WEEKDAY($F98,2)=7)),IF($L98&gt;0,"Folga trabalhada","Folga"),IF($L98&gt;0,"Trabalhado",IF(OR(OR($D98="6x1",$D98="FF 6x1"),$D98="5x2"),IF(AND(OR($D98="6x1",$D98="FF 6x1"),OR(WEEKDAY($F98,2)=6,WEEKDAY($F98,2)=7)),"Folga","Falta de registro"),IF(AND($AB98&lt;&gt;$AB97,IFERROR(INDEX(Cadastro!$F$5:$F$243,$AB98),"")=""),"Indeterminado (início da série)",IF($X98&gt;0,"Folga","Falta de registro"))))))))</f>
        <v>Trabalhado</v>
      </c>
      <c r="Z98" s="34">
        <f>IF(OR($L98&gt;0,$F98&gt;Parâmetros!$E$14),0,IF($A98&lt;&gt;$A97,1,N($Z97)+1))</f>
        <v>0</v>
      </c>
      <c r="AA98" s="34">
        <f>IF(OR($L98&gt;0,$F98&gt;Parâmetros!$E$14),0,IF(OR($A98&lt;&gt;$A99,$F99&gt;Parâmetros!$E$14),1,N($AA99)+1))</f>
        <v>0</v>
      </c>
      <c r="AB98" s="31">
        <f>IFERROR(MATCH($A98&amp;"|"&amp;TEXT(_xlfn.MAXIFS(Cadastro!$E$5:$E$243,Cadastro!$A$5:$A$243,$A98,Cadastro!$E$5:$E$243,"&lt;="&amp;$F98),"yyyymmdd"),Cadastro!$I$5:$I$243,0),"")</f>
        <v>14</v>
      </c>
      <c r="AC98" t="str">
        <f>IFERROR(_xlfn.SINGLE(INDEX(Exceções!$D$5:$D$203,MATCH($A98&amp;"|"&amp;$F98,Exceções!$F$5:$F$203,0))),"")</f>
        <v/>
      </c>
      <c r="AD98" t="str">
        <f>IF($AC98="","",IFERROR(_xlfn.SINGLE(INDEX(Exceções!$E$5:$E$203,MATCH($A98&amp;"|"&amp;$F98,Exceções!$F$5:$F$203,0))),""))</f>
        <v/>
      </c>
    </row>
    <row r="99" spans="1:30" ht="15" hidden="1" customHeight="1" x14ac:dyDescent="0.25">
      <c r="A99" s="31">
        <v>54161</v>
      </c>
      <c r="B99" s="17" t="s">
        <v>26</v>
      </c>
      <c r="C99" s="17" t="str">
        <f>IFERROR(INDEX(Cadastro!$C$5:$C$243,$AB99),"NÃO INFORMADO")</f>
        <v>ELE</v>
      </c>
      <c r="D99" s="17" t="str">
        <f>IFERROR(INDEX(Cadastro!$D$5:$D$243,$AB99),"")</f>
        <v>B</v>
      </c>
      <c r="E99" s="17" t="str">
        <f>IFERROR(INDEX(Cadastro!$G$5:$G$243,$AB99),"")</f>
        <v>B</v>
      </c>
      <c r="F99" s="29">
        <v>46313</v>
      </c>
      <c r="G99" s="32" t="str">
        <f t="shared" si="6"/>
        <v>dom</v>
      </c>
      <c r="H99" s="31">
        <f>IF($L99=0,"",_xlfn.MINIFS(Dados!$Q:$Q,Dados!$A:$A,$A99,Dados!$S:$S,$F99))</f>
        <v>935</v>
      </c>
      <c r="I99" s="31">
        <f>IF($H99="","",_xlfn.MAXIFS(Dados!$R:$R,Dados!$A:$A,$A99,Dados!$S:$S,$F99))</f>
        <v>1410</v>
      </c>
      <c r="J99" s="32" t="str">
        <f>IF($D99&lt;&gt;"Folguista","",IFERROR(INDEX(Parâmetros!$D$52:$G$52,1,MIN(4,MAX(1,$W99))),""))</f>
        <v/>
      </c>
      <c r="K99" s="32" t="str">
        <f>IF(OR($AC99&lt;&gt;"",$Y99="Folga",$Y99="Folga trabalhada",$Y99="Férias (cadastro)",$Y99="Férias / afastamento",$Y99="Indeterminado (início da série)"),"",IF(OR($D99="6x1",$D99="FF 6x1"),IF(OR(WEEKDAY($F99,2)=6,WEEKDAY($F99,2)=7),"6x1 sáb/dom","6x1"),IF($D99="5x2","5x2",IF($H99="",IF($D99="Folguista",$J99,$E99),IF(OR($H99&gt;=Parâmetros!$E$18,$H99&lt;Parâmetros!$E$19),"C",IF($H99&lt;Parâmetros!$E$20,"A","B"))))))</f>
        <v>B</v>
      </c>
      <c r="L99" s="30">
        <f>SUMIFS(Dados!$E:$E,Dados!$A:$A,$A99,Dados!$S:$S,$F99)</f>
        <v>6.67</v>
      </c>
      <c r="M99" s="30">
        <f>IFERROR(INDEX(Parâmetros!$E$6:$E$11,MATCH($K99,Parâmetros!$A$6:$A$11,0)),"")</f>
        <v>7.67</v>
      </c>
      <c r="N99" s="33">
        <f t="shared" si="7"/>
        <v>0.86962190352020863</v>
      </c>
      <c r="O99" s="33">
        <f>Parâmetros!$E$13</f>
        <v>0.8</v>
      </c>
      <c r="P99" s="32" t="str">
        <f>IF(OR($M99="",$F99&gt;Parâmetros!$E$14),"Não","Sim")</f>
        <v>Sim</v>
      </c>
      <c r="Q99" s="32" t="str">
        <f t="shared" si="8"/>
        <v>Sim</v>
      </c>
      <c r="R99" s="32" t="str">
        <f t="shared" si="9"/>
        <v>Sim</v>
      </c>
      <c r="S99" s="30">
        <f t="shared" si="10"/>
        <v>0</v>
      </c>
      <c r="T99" s="32" t="str">
        <f>IF($Q99&lt;&gt;"Sim","",IF($N99&gt;Parâmetros!$E$15,"Sim","Não"))</f>
        <v>Não</v>
      </c>
      <c r="U99" s="17" t="str">
        <f t="shared" si="11"/>
        <v>Na meta</v>
      </c>
      <c r="V99" s="17" t="str">
        <f>IF($AC99&lt;&gt;"",IF($L99&gt;0,"ATENÇÃO · apontou em dia de "&amp;LOWER($AC99)&amp;" cadastrado","Exceção cadastrada · "&amp;$AC99)&amp;IF($AD99="",""," · "&amp;$AD99),IF($E99="Férias",IF($L99&gt;0,"ATENÇÃO · apontou estando de férias no cadastro","Férias no cadastro"),IF($Y99="Férias / afastamento","Afastamento · "&amp;($Z99+$AA99-1)&amp;" dias seguidos sem apontamento",IF($Y99="Folga trabalhada","ATENÇÃO · apontou em dia de folga da escala 5x2",IF($Y99="Folga",IF(AND($D99="5x2",OR(WEEKDAY($F99,2)=6,WEEKDAY($F99,2)=7)),"Folga de fim de semana da escala 5x2",IF(AND(OR($D99="6x1",$D99="FF 6x1"),WEEKDAY($F99,2)=6,FALSE()),"Folga de fim de semana · apontou no domingo anterior",IF(AND(OR($D99="6x1",$D99="FF 6x1"),WEEKDAY($F99,2)=7,AND($A99=$A98,$L98&gt;0)),"Folga de fim de semana · apontou no sábado",IF(AND(OR($D99="6x1",$D99="FF 6x1"),OR(WEEKDAY($F99,2)=6,WEEKDAY($F99,2)=7)),"Folga de fim de semana · sem apontamento no sábado nem no domingo","Folga prevista pelo ciclo")))),IF($Y99="Indeterminado (início da série)","Sem histórico anterior — informe o dia do ciclo no Cadastro",IF($Y99="Falta de registro",IF(OR(OR($D99="6x1",$D99="FF 6x1"),$D99="5x2"),"FALTA DE REGISTRO · dia útil da escala "&amp;$E99,"FALTA DE REGISTRO · dia "&amp;$W99&amp;" de "&amp;IFERROR(INDEX(Parâmetros!$B$39:$B$48,MATCH($E99,Parâmetros!$A$39:$A$48,0)),99)&amp;" do ciclo"),IF(OR($D99="6x1",$D99="FF 6x1"),IF(OR(AND(WEEKDAY($F99,2)=6,AND($A99=$A100,$L100&gt;0)),AND(WEEKDAY($F99,2)=7,AND($A99=$A98,$L98&gt;0))),"ATENÇÃO · apontou sábado e domingo no mesmo fim de semana",IF(OR(WEEKDAY($F99,2)=6,WEEKDAY($F99,2)=7),"Jornada de fim de semana do 6x1",IF(OR($H99&gt;=Parâmetros!$E$20,$H99&lt;Parâmetros!$E$19),"ATENÇÃO · 6x1 apontou fora do horário diurno","Jornada fixa do 6x1"))),IF($D99="5x2","Jornada fixa do 5x2",IF($D99="Folguista",IF($J99=$K99,"Evidência confirma sequência","DIVERGE · sequência "&amp;$J99&amp;" × evidência "&amp;$K99),IF($K99=$E99,"Evidência confirma cadastro","DIVERGE · cadastro "&amp;$E99&amp;" × evidência "&amp;$K99)))))))))))</f>
        <v>Evidência confirma cadastro</v>
      </c>
      <c r="W99" s="34">
        <f>IF(OR(OR($D99="6x1",$D99="FF 6x1"),$D99="5x2"),"",IF($AB99&lt;&gt;$AB98,IF(IFERROR(INDEX(Cadastro!$F$5:$F$243,$AB99),"")="",IF($L99&gt;0,1,0),IF(IFERROR(INDEX(Cadastro!$F$5:$F$243,$AB99),"")&lt;=IFERROR(INDEX(Parâmetros!$B$39:$B$48,MATCH($E99,Parâmetros!$A$39:$A$48,0)),99),IFERROR(INDEX(Cadastro!$F$5:$F$243,$AB99),""),0)),IF($L99&gt;0,IF(N($X98)&gt;0,1,N($W98)+1),IF(AND($L99=0,OR(N($W98)&gt;=IFERROR(INDEX(Parâmetros!$B$39:$B$48,MATCH($E99,Parâmetros!$A$39:$A$48,0)),99),AND(N($X98)&gt;0,N($X98)&lt;IFERROR(INDEX(Parâmetros!$C$39:$C$48,MATCH($E99,Parâmetros!$A$39:$A$48,0)),0)))),0,N($W98)+1))))</f>
        <v>3</v>
      </c>
      <c r="X99" s="34">
        <f>IF(OR(OR($D99="6x1",$D99="FF 6x1"),$D99="5x2"),"",IF($AB99&lt;&gt;$AB98,IF(IFERROR(INDEX(Cadastro!$F$5:$F$243,$AB99),"")="",0,IF(IFERROR(INDEX(Cadastro!$F$5:$F$243,$AB99),"")&gt;IFERROR(INDEX(Parâmetros!$B$39:$B$48,MATCH($E99,Parâmetros!$A$39:$A$48,0)),99),IFERROR(INDEX(Cadastro!$F$5:$F$243,$AB99),"")-IFERROR(INDEX(Parâmetros!$B$39:$B$48,MATCH($E99,Parâmetros!$A$39:$A$48,0)),99),0)),IF(AND($L99=0,OR(N($W98)&gt;=IFERROR(INDEX(Parâmetros!$B$39:$B$48,MATCH($E99,Parâmetros!$A$39:$A$48,0)),99),AND(N($X98)&gt;0,N($X98)&lt;IFERROR(INDEX(Parâmetros!$C$39:$C$48,MATCH($E99,Parâmetros!$A$39:$A$48,0)),0)))),N($X98)+1,0)))</f>
        <v>0</v>
      </c>
      <c r="Y99" t="str">
        <f>IF($AC99&lt;&gt;"",IF($L99&gt;0,$AC99&amp;" · com apontamento",$AC99),IF($E99="Férias",IF($L99&gt;0,"Férias · com apontamento","Férias (cadastro)"),IF(($Z99+$AA99-1)&gt;Parâmetros!$E$16,"Férias / afastamento",IF(AND($D99="5x2",OR(WEEKDAY($F99,2)=6,WEEKDAY($F99,2)=7)),IF($L99&gt;0,"Folga trabalhada","Folga"),IF($L99&gt;0,"Trabalhado",IF(OR(OR($D99="6x1",$D99="FF 6x1"),$D99="5x2"),IF(AND(OR($D99="6x1",$D99="FF 6x1"),OR(WEEKDAY($F99,2)=6,WEEKDAY($F99,2)=7)),"Folga","Falta de registro"),IF(AND($AB99&lt;&gt;$AB98,IFERROR(INDEX(Cadastro!$F$5:$F$243,$AB99),"")=""),"Indeterminado (início da série)",IF($X99&gt;0,"Folga","Falta de registro"))))))))</f>
        <v>Trabalhado</v>
      </c>
      <c r="Z99" s="34">
        <f>IF(OR($L99&gt;0,$F99&gt;Parâmetros!$E$14),0,IF($A99&lt;&gt;$A98,1,N($Z98)+1))</f>
        <v>0</v>
      </c>
      <c r="AA99" s="34">
        <f>IF(OR($L99&gt;0,$F99&gt;Parâmetros!$E$14),0,IF(OR($A99&lt;&gt;$A100,$F100&gt;Parâmetros!$E$14),1,N($AA100)+1))</f>
        <v>0</v>
      </c>
      <c r="AB99" s="31">
        <f>IFERROR(MATCH($A99&amp;"|"&amp;TEXT(_xlfn.MAXIFS(Cadastro!$E$5:$E$243,Cadastro!$A$5:$A$243,$A99,Cadastro!$E$5:$E$243,"&lt;="&amp;$F99),"yyyymmdd"),Cadastro!$I$5:$I$243,0),"")</f>
        <v>14</v>
      </c>
      <c r="AC99" t="str">
        <f>IFERROR(_xlfn.SINGLE(INDEX(Exceções!$D$5:$D$203,MATCH($A99&amp;"|"&amp;$F99,Exceções!$F$5:$F$203,0))),"")</f>
        <v/>
      </c>
      <c r="AD99" t="str">
        <f>IF($AC99="","",IFERROR(_xlfn.SINGLE(INDEX(Exceções!$E$5:$E$203,MATCH($A99&amp;"|"&amp;$F99,Exceções!$F$5:$F$203,0))),""))</f>
        <v/>
      </c>
    </row>
    <row r="100" spans="1:30" ht="15" hidden="1" customHeight="1" x14ac:dyDescent="0.25">
      <c r="A100" s="31">
        <v>54161</v>
      </c>
      <c r="B100" s="17" t="s">
        <v>26</v>
      </c>
      <c r="C100" s="17" t="str">
        <f>IFERROR(INDEX(Cadastro!$C$5:$C$243,$AB100),"NÃO INFORMADO")</f>
        <v>ELE</v>
      </c>
      <c r="D100" s="17" t="str">
        <f>IFERROR(INDEX(Cadastro!$D$5:$D$243,$AB100),"")</f>
        <v>B</v>
      </c>
      <c r="E100" s="17" t="str">
        <f>IFERROR(INDEX(Cadastro!$G$5:$G$243,$AB100),"")</f>
        <v>B</v>
      </c>
      <c r="F100" s="29">
        <v>46314</v>
      </c>
      <c r="G100" s="32" t="str">
        <f t="shared" si="6"/>
        <v>seg</v>
      </c>
      <c r="H100" s="31">
        <f>IF($L100=0,"",_xlfn.MINIFS(Dados!$Q:$Q,Dados!$A:$A,$A100,Dados!$S:$S,$F100))</f>
        <v>935</v>
      </c>
      <c r="I100" s="31">
        <f>IF($H100="","",_xlfn.MAXIFS(Dados!$R:$R,Dados!$A:$A,$A100,Dados!$S:$S,$F100))</f>
        <v>1410</v>
      </c>
      <c r="J100" s="32" t="str">
        <f>IF($D100&lt;&gt;"Folguista","",IFERROR(INDEX(Parâmetros!$D$52:$G$52,1,MIN(4,MAX(1,$W100))),""))</f>
        <v/>
      </c>
      <c r="K100" s="32" t="str">
        <f>IF(OR($AC100&lt;&gt;"",$Y100="Folga",$Y100="Folga trabalhada",$Y100="Férias (cadastro)",$Y100="Férias / afastamento",$Y100="Indeterminado (início da série)"),"",IF(OR($D100="6x1",$D100="FF 6x1"),IF(OR(WEEKDAY($F100,2)=6,WEEKDAY($F100,2)=7),"6x1 sáb/dom","6x1"),IF($D100="5x2","5x2",IF($H100="",IF($D100="Folguista",$J100,$E100),IF(OR($H100&gt;=Parâmetros!$E$18,$H100&lt;Parâmetros!$E$19),"C",IF($H100&lt;Parâmetros!$E$20,"A","B"))))))</f>
        <v>B</v>
      </c>
      <c r="L100" s="30">
        <f>SUMIFS(Dados!$E:$E,Dados!$A:$A,$A100,Dados!$S:$S,$F100)</f>
        <v>6.9100000000000019</v>
      </c>
      <c r="M100" s="30">
        <f>IFERROR(INDEX(Parâmetros!$E$6:$E$11,MATCH($K100,Parâmetros!$A$6:$A$11,0)),"")</f>
        <v>7.67</v>
      </c>
      <c r="N100" s="33">
        <f t="shared" si="7"/>
        <v>0.90091264667535875</v>
      </c>
      <c r="O100" s="33">
        <f>Parâmetros!$E$13</f>
        <v>0.8</v>
      </c>
      <c r="P100" s="32" t="str">
        <f>IF(OR($M100="",$F100&gt;Parâmetros!$E$14),"Não","Sim")</f>
        <v>Sim</v>
      </c>
      <c r="Q100" s="32" t="str">
        <f t="shared" si="8"/>
        <v>Sim</v>
      </c>
      <c r="R100" s="32" t="str">
        <f t="shared" si="9"/>
        <v>Sim</v>
      </c>
      <c r="S100" s="30">
        <f t="shared" si="10"/>
        <v>0</v>
      </c>
      <c r="T100" s="32" t="str">
        <f>IF($Q100&lt;&gt;"Sim","",IF($N100&gt;Parâmetros!$E$15,"Sim","Não"))</f>
        <v>Não</v>
      </c>
      <c r="U100" s="17" t="str">
        <f t="shared" si="11"/>
        <v>Na meta</v>
      </c>
      <c r="V100" s="17" t="str">
        <f>IF($AC100&lt;&gt;"",IF($L100&gt;0,"ATENÇÃO · apontou em dia de "&amp;LOWER($AC100)&amp;" cadastrado","Exceção cadastrada · "&amp;$AC100)&amp;IF($AD100="",""," · "&amp;$AD100),IF($E100="Férias",IF($L100&gt;0,"ATENÇÃO · apontou estando de férias no cadastro","Férias no cadastro"),IF($Y100="Férias / afastamento","Afastamento · "&amp;($Z100+$AA100-1)&amp;" dias seguidos sem apontamento",IF($Y100="Folga trabalhada","ATENÇÃO · apontou em dia de folga da escala 5x2",IF($Y100="Folga",IF(AND($D100="5x2",OR(WEEKDAY($F100,2)=6,WEEKDAY($F100,2)=7)),"Folga de fim de semana da escala 5x2",IF(AND(OR($D100="6x1",$D100="FF 6x1"),WEEKDAY($F100,2)=6,FALSE()),"Folga de fim de semana · apontou no domingo anterior",IF(AND(OR($D100="6x1",$D100="FF 6x1"),WEEKDAY($F100,2)=7,AND($A100=$A99,$L99&gt;0)),"Folga de fim de semana · apontou no sábado",IF(AND(OR($D100="6x1",$D100="FF 6x1"),OR(WEEKDAY($F100,2)=6,WEEKDAY($F100,2)=7)),"Folga de fim de semana · sem apontamento no sábado nem no domingo","Folga prevista pelo ciclo")))),IF($Y100="Indeterminado (início da série)","Sem histórico anterior — informe o dia do ciclo no Cadastro",IF($Y100="Falta de registro",IF(OR(OR($D100="6x1",$D100="FF 6x1"),$D100="5x2"),"FALTA DE REGISTRO · dia útil da escala "&amp;$E100,"FALTA DE REGISTRO · dia "&amp;$W100&amp;" de "&amp;IFERROR(INDEX(Parâmetros!$B$39:$B$48,MATCH($E100,Parâmetros!$A$39:$A$48,0)),99)&amp;" do ciclo"),IF(OR($D100="6x1",$D100="FF 6x1"),IF(OR(AND(WEEKDAY($F100,2)=6,AND($A100=$A101,$L101&gt;0)),AND(WEEKDAY($F100,2)=7,AND($A100=$A99,$L99&gt;0))),"ATENÇÃO · apontou sábado e domingo no mesmo fim de semana",IF(OR(WEEKDAY($F100,2)=6,WEEKDAY($F100,2)=7),"Jornada de fim de semana do 6x1",IF(OR($H100&gt;=Parâmetros!$E$20,$H100&lt;Parâmetros!$E$19),"ATENÇÃO · 6x1 apontou fora do horário diurno","Jornada fixa do 6x1"))),IF($D100="5x2","Jornada fixa do 5x2",IF($D100="Folguista",IF($J100=$K100,"Evidência confirma sequência","DIVERGE · sequência "&amp;$J100&amp;" × evidência "&amp;$K100),IF($K100=$E100,"Evidência confirma cadastro","DIVERGE · cadastro "&amp;$E100&amp;" × evidência "&amp;$K100)))))))))))</f>
        <v>Evidência confirma cadastro</v>
      </c>
      <c r="W100" s="34">
        <f>IF(OR(OR($D100="6x1",$D100="FF 6x1"),$D100="5x2"),"",IF($AB100&lt;&gt;$AB99,IF(IFERROR(INDEX(Cadastro!$F$5:$F$243,$AB100),"")="",IF($L100&gt;0,1,0),IF(IFERROR(INDEX(Cadastro!$F$5:$F$243,$AB100),"")&lt;=IFERROR(INDEX(Parâmetros!$B$39:$B$48,MATCH($E100,Parâmetros!$A$39:$A$48,0)),99),IFERROR(INDEX(Cadastro!$F$5:$F$243,$AB100),""),0)),IF($L100&gt;0,IF(N($X99)&gt;0,1,N($W99)+1),IF(AND($L100=0,OR(N($W99)&gt;=IFERROR(INDEX(Parâmetros!$B$39:$B$48,MATCH($E100,Parâmetros!$A$39:$A$48,0)),99),AND(N($X99)&gt;0,N($X99)&lt;IFERROR(INDEX(Parâmetros!$C$39:$C$48,MATCH($E100,Parâmetros!$A$39:$A$48,0)),0)))),0,N($W99)+1))))</f>
        <v>4</v>
      </c>
      <c r="X100" s="34">
        <f>IF(OR(OR($D100="6x1",$D100="FF 6x1"),$D100="5x2"),"",IF($AB100&lt;&gt;$AB99,IF(IFERROR(INDEX(Cadastro!$F$5:$F$243,$AB100),"")="",0,IF(IFERROR(INDEX(Cadastro!$F$5:$F$243,$AB100),"")&gt;IFERROR(INDEX(Parâmetros!$B$39:$B$48,MATCH($E100,Parâmetros!$A$39:$A$48,0)),99),IFERROR(INDEX(Cadastro!$F$5:$F$243,$AB100),"")-IFERROR(INDEX(Parâmetros!$B$39:$B$48,MATCH($E100,Parâmetros!$A$39:$A$48,0)),99),0)),IF(AND($L100=0,OR(N($W99)&gt;=IFERROR(INDEX(Parâmetros!$B$39:$B$48,MATCH($E100,Parâmetros!$A$39:$A$48,0)),99),AND(N($X99)&gt;0,N($X99)&lt;IFERROR(INDEX(Parâmetros!$C$39:$C$48,MATCH($E100,Parâmetros!$A$39:$A$48,0)),0)))),N($X99)+1,0)))</f>
        <v>0</v>
      </c>
      <c r="Y100" t="str">
        <f>IF($AC100&lt;&gt;"",IF($L100&gt;0,$AC100&amp;" · com apontamento",$AC100),IF($E100="Férias",IF($L100&gt;0,"Férias · com apontamento","Férias (cadastro)"),IF(($Z100+$AA100-1)&gt;Parâmetros!$E$16,"Férias / afastamento",IF(AND($D100="5x2",OR(WEEKDAY($F100,2)=6,WEEKDAY($F100,2)=7)),IF($L100&gt;0,"Folga trabalhada","Folga"),IF($L100&gt;0,"Trabalhado",IF(OR(OR($D100="6x1",$D100="FF 6x1"),$D100="5x2"),IF(AND(OR($D100="6x1",$D100="FF 6x1"),OR(WEEKDAY($F100,2)=6,WEEKDAY($F100,2)=7)),"Folga","Falta de registro"),IF(AND($AB100&lt;&gt;$AB99,IFERROR(INDEX(Cadastro!$F$5:$F$243,$AB100),"")=""),"Indeterminado (início da série)",IF($X100&gt;0,"Folga","Falta de registro"))))))))</f>
        <v>Trabalhado</v>
      </c>
      <c r="Z100" s="34">
        <f>IF(OR($L100&gt;0,$F100&gt;Parâmetros!$E$14),0,IF($A100&lt;&gt;$A99,1,N($Z99)+1))</f>
        <v>0</v>
      </c>
      <c r="AA100" s="34">
        <f>IF(OR($L100&gt;0,$F100&gt;Parâmetros!$E$14),0,IF(OR($A100&lt;&gt;$A101,$F101&gt;Parâmetros!$E$14),1,N($AA101)+1))</f>
        <v>0</v>
      </c>
      <c r="AB100" s="31">
        <f>IFERROR(MATCH($A100&amp;"|"&amp;TEXT(_xlfn.MAXIFS(Cadastro!$E$5:$E$243,Cadastro!$A$5:$A$243,$A100,Cadastro!$E$5:$E$243,"&lt;="&amp;$F100),"yyyymmdd"),Cadastro!$I$5:$I$243,0),"")</f>
        <v>14</v>
      </c>
      <c r="AC100" t="str">
        <f>IFERROR(_xlfn.SINGLE(INDEX(Exceções!$D$5:$D$203,MATCH($A100&amp;"|"&amp;$F100,Exceções!$F$5:$F$203,0))),"")</f>
        <v/>
      </c>
      <c r="AD100" t="str">
        <f>IF($AC100="","",IFERROR(_xlfn.SINGLE(INDEX(Exceções!$E$5:$E$203,MATCH($A100&amp;"|"&amp;$F100,Exceções!$F$5:$F$203,0))),""))</f>
        <v/>
      </c>
    </row>
    <row r="101" spans="1:30" ht="15" hidden="1" customHeight="1" x14ac:dyDescent="0.25">
      <c r="A101" s="31">
        <v>54161</v>
      </c>
      <c r="B101" s="17" t="s">
        <v>26</v>
      </c>
      <c r="C101" s="17" t="str">
        <f>IFERROR(INDEX(Cadastro!$C$5:$C$243,$AB101),"NÃO INFORMADO")</f>
        <v>ELE</v>
      </c>
      <c r="D101" s="17" t="str">
        <f>IFERROR(INDEX(Cadastro!$D$5:$D$243,$AB101),"")</f>
        <v>B</v>
      </c>
      <c r="E101" s="17" t="str">
        <f>IFERROR(INDEX(Cadastro!$G$5:$G$243,$AB101),"")</f>
        <v>B</v>
      </c>
      <c r="F101" s="29">
        <v>46315</v>
      </c>
      <c r="G101" s="32" t="str">
        <f t="shared" si="6"/>
        <v>ter</v>
      </c>
      <c r="H101" s="31">
        <f>IF($L101=0,"",_xlfn.MINIFS(Dados!$Q:$Q,Dados!$A:$A,$A101,Dados!$S:$S,$F101))</f>
        <v>935</v>
      </c>
      <c r="I101" s="31">
        <f>IF($H101="","",_xlfn.MAXIFS(Dados!$R:$R,Dados!$A:$A,$A101,Dados!$S:$S,$F101))</f>
        <v>1410</v>
      </c>
      <c r="J101" s="32" t="str">
        <f>IF($D101&lt;&gt;"Folguista","",IFERROR(INDEX(Parâmetros!$D$52:$G$52,1,MIN(4,MAX(1,$W101))),""))</f>
        <v/>
      </c>
      <c r="K101" s="32" t="str">
        <f>IF(OR($AC101&lt;&gt;"",$Y101="Folga",$Y101="Folga trabalhada",$Y101="Férias (cadastro)",$Y101="Férias / afastamento",$Y101="Indeterminado (início da série)"),"",IF(OR($D101="6x1",$D101="FF 6x1"),IF(OR(WEEKDAY($F101,2)=6,WEEKDAY($F101,2)=7),"6x1 sáb/dom","6x1"),IF($D101="5x2","5x2",IF($H101="",IF($D101="Folguista",$J101,$E101),IF(OR($H101&gt;=Parâmetros!$E$18,$H101&lt;Parâmetros!$E$19),"C",IF($H101&lt;Parâmetros!$E$20,"A","B"))))))</f>
        <v>B</v>
      </c>
      <c r="L101" s="30">
        <f>SUMIFS(Dados!$E:$E,Dados!$A:$A,$A101,Dados!$S:$S,$F101)</f>
        <v>6.82</v>
      </c>
      <c r="M101" s="30">
        <f>IFERROR(INDEX(Parâmetros!$E$6:$E$11,MATCH($K101,Parâmetros!$A$6:$A$11,0)),"")</f>
        <v>7.67</v>
      </c>
      <c r="N101" s="33">
        <f t="shared" si="7"/>
        <v>0.88917861799217734</v>
      </c>
      <c r="O101" s="33">
        <f>Parâmetros!$E$13</f>
        <v>0.8</v>
      </c>
      <c r="P101" s="32" t="str">
        <f>IF(OR($M101="",$F101&gt;Parâmetros!$E$14),"Não","Sim")</f>
        <v>Sim</v>
      </c>
      <c r="Q101" s="32" t="str">
        <f t="shared" si="8"/>
        <v>Sim</v>
      </c>
      <c r="R101" s="32" t="str">
        <f t="shared" si="9"/>
        <v>Sim</v>
      </c>
      <c r="S101" s="30">
        <f t="shared" si="10"/>
        <v>0</v>
      </c>
      <c r="T101" s="32" t="str">
        <f>IF($Q101&lt;&gt;"Sim","",IF($N101&gt;Parâmetros!$E$15,"Sim","Não"))</f>
        <v>Não</v>
      </c>
      <c r="U101" s="17" t="str">
        <f t="shared" si="11"/>
        <v>Na meta</v>
      </c>
      <c r="V101" s="17" t="str">
        <f>IF($AC101&lt;&gt;"",IF($L101&gt;0,"ATENÇÃO · apontou em dia de "&amp;LOWER($AC101)&amp;" cadastrado","Exceção cadastrada · "&amp;$AC101)&amp;IF($AD101="",""," · "&amp;$AD101),IF($E101="Férias",IF($L101&gt;0,"ATENÇÃO · apontou estando de férias no cadastro","Férias no cadastro"),IF($Y101="Férias / afastamento","Afastamento · "&amp;($Z101+$AA101-1)&amp;" dias seguidos sem apontamento",IF($Y101="Folga trabalhada","ATENÇÃO · apontou em dia de folga da escala 5x2",IF($Y101="Folga",IF(AND($D101="5x2",OR(WEEKDAY($F101,2)=6,WEEKDAY($F101,2)=7)),"Folga de fim de semana da escala 5x2",IF(AND(OR($D101="6x1",$D101="FF 6x1"),WEEKDAY($F101,2)=6,FALSE()),"Folga de fim de semana · apontou no domingo anterior",IF(AND(OR($D101="6x1",$D101="FF 6x1"),WEEKDAY($F101,2)=7,AND($A101=$A100,$L100&gt;0)),"Folga de fim de semana · apontou no sábado",IF(AND(OR($D101="6x1",$D101="FF 6x1"),OR(WEEKDAY($F101,2)=6,WEEKDAY($F101,2)=7)),"Folga de fim de semana · sem apontamento no sábado nem no domingo","Folga prevista pelo ciclo")))),IF($Y101="Indeterminado (início da série)","Sem histórico anterior — informe o dia do ciclo no Cadastro",IF($Y101="Falta de registro",IF(OR(OR($D101="6x1",$D101="FF 6x1"),$D101="5x2"),"FALTA DE REGISTRO · dia útil da escala "&amp;$E101,"FALTA DE REGISTRO · dia "&amp;$W101&amp;" de "&amp;IFERROR(INDEX(Parâmetros!$B$39:$B$48,MATCH($E101,Parâmetros!$A$39:$A$48,0)),99)&amp;" do ciclo"),IF(OR($D101="6x1",$D101="FF 6x1"),IF(OR(AND(WEEKDAY($F101,2)=6,AND($A101=$A102,$L102&gt;0)),AND(WEEKDAY($F101,2)=7,AND($A101=$A100,$L100&gt;0))),"ATENÇÃO · apontou sábado e domingo no mesmo fim de semana",IF(OR(WEEKDAY($F101,2)=6,WEEKDAY($F101,2)=7),"Jornada de fim de semana do 6x1",IF(OR($H101&gt;=Parâmetros!$E$20,$H101&lt;Parâmetros!$E$19),"ATENÇÃO · 6x1 apontou fora do horário diurno","Jornada fixa do 6x1"))),IF($D101="5x2","Jornada fixa do 5x2",IF($D101="Folguista",IF($J101=$K101,"Evidência confirma sequência","DIVERGE · sequência "&amp;$J101&amp;" × evidência "&amp;$K101),IF($K101=$E101,"Evidência confirma cadastro","DIVERGE · cadastro "&amp;$E101&amp;" × evidência "&amp;$K101)))))))))))</f>
        <v>Evidência confirma cadastro</v>
      </c>
      <c r="W101" s="34">
        <f>IF(OR(OR($D101="6x1",$D101="FF 6x1"),$D101="5x2"),"",IF($AB101&lt;&gt;$AB100,IF(IFERROR(INDEX(Cadastro!$F$5:$F$243,$AB101),"")="",IF($L101&gt;0,1,0),IF(IFERROR(INDEX(Cadastro!$F$5:$F$243,$AB101),"")&lt;=IFERROR(INDEX(Parâmetros!$B$39:$B$48,MATCH($E101,Parâmetros!$A$39:$A$48,0)),99),IFERROR(INDEX(Cadastro!$F$5:$F$243,$AB101),""),0)),IF($L101&gt;0,IF(N($X100)&gt;0,1,N($W100)+1),IF(AND($L101=0,OR(N($W100)&gt;=IFERROR(INDEX(Parâmetros!$B$39:$B$48,MATCH($E101,Parâmetros!$A$39:$A$48,0)),99),AND(N($X100)&gt;0,N($X100)&lt;IFERROR(INDEX(Parâmetros!$C$39:$C$48,MATCH($E101,Parâmetros!$A$39:$A$48,0)),0)))),0,N($W100)+1))))</f>
        <v>5</v>
      </c>
      <c r="X101" s="34">
        <f>IF(OR(OR($D101="6x1",$D101="FF 6x1"),$D101="5x2"),"",IF($AB101&lt;&gt;$AB100,IF(IFERROR(INDEX(Cadastro!$F$5:$F$243,$AB101),"")="",0,IF(IFERROR(INDEX(Cadastro!$F$5:$F$243,$AB101),"")&gt;IFERROR(INDEX(Parâmetros!$B$39:$B$48,MATCH($E101,Parâmetros!$A$39:$A$48,0)),99),IFERROR(INDEX(Cadastro!$F$5:$F$243,$AB101),"")-IFERROR(INDEX(Parâmetros!$B$39:$B$48,MATCH($E101,Parâmetros!$A$39:$A$48,0)),99),0)),IF(AND($L101=0,OR(N($W100)&gt;=IFERROR(INDEX(Parâmetros!$B$39:$B$48,MATCH($E101,Parâmetros!$A$39:$A$48,0)),99),AND(N($X100)&gt;0,N($X100)&lt;IFERROR(INDEX(Parâmetros!$C$39:$C$48,MATCH($E101,Parâmetros!$A$39:$A$48,0)),0)))),N($X100)+1,0)))</f>
        <v>0</v>
      </c>
      <c r="Y101" t="str">
        <f>IF($AC101&lt;&gt;"",IF($L101&gt;0,$AC101&amp;" · com apontamento",$AC101),IF($E101="Férias",IF($L101&gt;0,"Férias · com apontamento","Férias (cadastro)"),IF(($Z101+$AA101-1)&gt;Parâmetros!$E$16,"Férias / afastamento",IF(AND($D101="5x2",OR(WEEKDAY($F101,2)=6,WEEKDAY($F101,2)=7)),IF($L101&gt;0,"Folga trabalhada","Folga"),IF($L101&gt;0,"Trabalhado",IF(OR(OR($D101="6x1",$D101="FF 6x1"),$D101="5x2"),IF(AND(OR($D101="6x1",$D101="FF 6x1"),OR(WEEKDAY($F101,2)=6,WEEKDAY($F101,2)=7)),"Folga","Falta de registro"),IF(AND($AB101&lt;&gt;$AB100,IFERROR(INDEX(Cadastro!$F$5:$F$243,$AB101),"")=""),"Indeterminado (início da série)",IF($X101&gt;0,"Folga","Falta de registro"))))))))</f>
        <v>Trabalhado</v>
      </c>
      <c r="Z101" s="34">
        <f>IF(OR($L101&gt;0,$F101&gt;Parâmetros!$E$14),0,IF($A101&lt;&gt;$A100,1,N($Z100)+1))</f>
        <v>0</v>
      </c>
      <c r="AA101" s="34">
        <f>IF(OR($L101&gt;0,$F101&gt;Parâmetros!$E$14),0,IF(OR($A101&lt;&gt;$A102,$F102&gt;Parâmetros!$E$14),1,N($AA102)+1))</f>
        <v>0</v>
      </c>
      <c r="AB101" s="31">
        <f>IFERROR(MATCH($A101&amp;"|"&amp;TEXT(_xlfn.MAXIFS(Cadastro!$E$5:$E$243,Cadastro!$A$5:$A$243,$A101,Cadastro!$E$5:$E$243,"&lt;="&amp;$F101),"yyyymmdd"),Cadastro!$I$5:$I$243,0),"")</f>
        <v>14</v>
      </c>
      <c r="AC101" t="str">
        <f>IFERROR(_xlfn.SINGLE(INDEX(Exceções!$D$5:$D$203,MATCH($A101&amp;"|"&amp;$F101,Exceções!$F$5:$F$203,0))),"")</f>
        <v/>
      </c>
      <c r="AD101" t="str">
        <f>IF($AC101="","",IFERROR(_xlfn.SINGLE(INDEX(Exceções!$E$5:$E$203,MATCH($A101&amp;"|"&amp;$F101,Exceções!$F$5:$F$203,0))),""))</f>
        <v/>
      </c>
    </row>
    <row r="102" spans="1:30" ht="15" hidden="1" customHeight="1" x14ac:dyDescent="0.25">
      <c r="A102" s="31">
        <v>54161</v>
      </c>
      <c r="B102" s="17" t="s">
        <v>26</v>
      </c>
      <c r="C102" s="17" t="str">
        <f>IFERROR(INDEX(Cadastro!$C$5:$C$243,$AB102),"NÃO INFORMADO")</f>
        <v>ELE</v>
      </c>
      <c r="D102" s="17" t="str">
        <f>IFERROR(INDEX(Cadastro!$D$5:$D$243,$AB102),"")</f>
        <v>B</v>
      </c>
      <c r="E102" s="17" t="str">
        <f>IFERROR(INDEX(Cadastro!$G$5:$G$243,$AB102),"")</f>
        <v>B</v>
      </c>
      <c r="F102" s="29">
        <v>46316</v>
      </c>
      <c r="G102" s="32" t="str">
        <f t="shared" si="6"/>
        <v>qua</v>
      </c>
      <c r="H102" s="31" t="str">
        <f>IF($L102=0,"",_xlfn.MINIFS(Dados!$Q:$Q,Dados!$A:$A,$A102,Dados!$S:$S,$F102))</f>
        <v/>
      </c>
      <c r="I102" s="31" t="str">
        <f>IF($H102="","",_xlfn.MAXIFS(Dados!$R:$R,Dados!$A:$A,$A102,Dados!$S:$S,$F102))</f>
        <v/>
      </c>
      <c r="J102" s="32" t="str">
        <f>IF($D102&lt;&gt;"Folguista","",IFERROR(INDEX(Parâmetros!$D$52:$G$52,1,MIN(4,MAX(1,$W102))),""))</f>
        <v/>
      </c>
      <c r="K102" s="32" t="str">
        <f>IF(OR($AC102&lt;&gt;"",$Y102="Folga",$Y102="Folga trabalhada",$Y102="Férias (cadastro)",$Y102="Férias / afastamento",$Y102="Indeterminado (início da série)"),"",IF(OR($D102="6x1",$D102="FF 6x1"),IF(OR(WEEKDAY($F102,2)=6,WEEKDAY($F102,2)=7),"6x1 sáb/dom","6x1"),IF($D102="5x2","5x2",IF($H102="",IF($D102="Folguista",$J102,$E102),IF(OR($H102&gt;=Parâmetros!$E$18,$H102&lt;Parâmetros!$E$19),"C",IF($H102&lt;Parâmetros!$E$20,"A","B"))))))</f>
        <v/>
      </c>
      <c r="L102" s="30">
        <f>SUMIFS(Dados!$E:$E,Dados!$A:$A,$A102,Dados!$S:$S,$F102)</f>
        <v>0</v>
      </c>
      <c r="M102" s="30" t="str">
        <f>IFERROR(INDEX(Parâmetros!$E$6:$E$11,MATCH($K102,Parâmetros!$A$6:$A$11,0)),"")</f>
        <v/>
      </c>
      <c r="N102" s="33" t="str">
        <f t="shared" si="7"/>
        <v/>
      </c>
      <c r="O102" s="33">
        <f>Parâmetros!$E$13</f>
        <v>0.8</v>
      </c>
      <c r="P102" s="32" t="str">
        <f>IF(OR($M102="",$F102&gt;Parâmetros!$E$14),"Não","Sim")</f>
        <v>Não</v>
      </c>
      <c r="Q102" s="32" t="str">
        <f t="shared" si="8"/>
        <v/>
      </c>
      <c r="R102" s="32" t="str">
        <f t="shared" si="9"/>
        <v/>
      </c>
      <c r="S102" s="30" t="str">
        <f t="shared" si="10"/>
        <v/>
      </c>
      <c r="T102" s="32" t="str">
        <f>IF($Q102&lt;&gt;"Sim","",IF($N102&gt;Parâmetros!$E$15,"Sim","Não"))</f>
        <v/>
      </c>
      <c r="U102" s="17" t="str">
        <f t="shared" si="11"/>
        <v>Folga</v>
      </c>
      <c r="V102" s="17" t="str">
        <f>IF($AC102&lt;&gt;"",IF($L102&gt;0,"ATENÇÃO · apontou em dia de "&amp;LOWER($AC102)&amp;" cadastrado","Exceção cadastrada · "&amp;$AC102)&amp;IF($AD102="",""," · "&amp;$AD102),IF($E102="Férias",IF($L102&gt;0,"ATENÇÃO · apontou estando de férias no cadastro","Férias no cadastro"),IF($Y102="Férias / afastamento","Afastamento · "&amp;($Z102+$AA102-1)&amp;" dias seguidos sem apontamento",IF($Y102="Folga trabalhada","ATENÇÃO · apontou em dia de folga da escala 5x2",IF($Y102="Folga",IF(AND($D102="5x2",OR(WEEKDAY($F102,2)=6,WEEKDAY($F102,2)=7)),"Folga de fim de semana da escala 5x2",IF(AND(OR($D102="6x1",$D102="FF 6x1"),WEEKDAY($F102,2)=6,FALSE()),"Folga de fim de semana · apontou no domingo anterior",IF(AND(OR($D102="6x1",$D102="FF 6x1"),WEEKDAY($F102,2)=7,AND($A102=$A101,$L101&gt;0)),"Folga de fim de semana · apontou no sábado",IF(AND(OR($D102="6x1",$D102="FF 6x1"),OR(WEEKDAY($F102,2)=6,WEEKDAY($F102,2)=7)),"Folga de fim de semana · sem apontamento no sábado nem no domingo","Folga prevista pelo ciclo")))),IF($Y102="Indeterminado (início da série)","Sem histórico anterior — informe o dia do ciclo no Cadastro",IF($Y102="Falta de registro",IF(OR(OR($D102="6x1",$D102="FF 6x1"),$D102="5x2"),"FALTA DE REGISTRO · dia útil da escala "&amp;$E102,"FALTA DE REGISTRO · dia "&amp;$W102&amp;" de "&amp;IFERROR(INDEX(Parâmetros!$B$39:$B$48,MATCH($E102,Parâmetros!$A$39:$A$48,0)),99)&amp;" do ciclo"),IF(OR($D102="6x1",$D102="FF 6x1"),IF(OR(AND(WEEKDAY($F102,2)=6,AND($A102=$A103,$L103&gt;0)),AND(WEEKDAY($F102,2)=7,AND($A102=$A101,$L101&gt;0))),"ATENÇÃO · apontou sábado e domingo no mesmo fim de semana",IF(OR(WEEKDAY($F102,2)=6,WEEKDAY($F102,2)=7),"Jornada de fim de semana do 6x1",IF(OR($H102&gt;=Parâmetros!$E$20,$H102&lt;Parâmetros!$E$19),"ATENÇÃO · 6x1 apontou fora do horário diurno","Jornada fixa do 6x1"))),IF($D102="5x2","Jornada fixa do 5x2",IF($D102="Folguista",IF($J102=$K102,"Evidência confirma sequência","DIVERGE · sequência "&amp;$J102&amp;" × evidência "&amp;$K102),IF($K102=$E102,"Evidência confirma cadastro","DIVERGE · cadastro "&amp;$E102&amp;" × evidência "&amp;$K102)))))))))))</f>
        <v>Folga prevista pelo ciclo</v>
      </c>
      <c r="W102" s="34">
        <f>IF(OR(OR($D102="6x1",$D102="FF 6x1"),$D102="5x2"),"",IF($AB102&lt;&gt;$AB101,IF(IFERROR(INDEX(Cadastro!$F$5:$F$243,$AB102),"")="",IF($L102&gt;0,1,0),IF(IFERROR(INDEX(Cadastro!$F$5:$F$243,$AB102),"")&lt;=IFERROR(INDEX(Parâmetros!$B$39:$B$48,MATCH($E102,Parâmetros!$A$39:$A$48,0)),99),IFERROR(INDEX(Cadastro!$F$5:$F$243,$AB102),""),0)),IF($L102&gt;0,IF(N($X101)&gt;0,1,N($W101)+1),IF(AND($L102=0,OR(N($W101)&gt;=IFERROR(INDEX(Parâmetros!$B$39:$B$48,MATCH($E102,Parâmetros!$A$39:$A$48,0)),99),AND(N($X101)&gt;0,N($X101)&lt;IFERROR(INDEX(Parâmetros!$C$39:$C$48,MATCH($E102,Parâmetros!$A$39:$A$48,0)),0)))),0,N($W101)+1))))</f>
        <v>0</v>
      </c>
      <c r="X102" s="34">
        <f>IF(OR(OR($D102="6x1",$D102="FF 6x1"),$D102="5x2"),"",IF($AB102&lt;&gt;$AB101,IF(IFERROR(INDEX(Cadastro!$F$5:$F$243,$AB102),"")="",0,IF(IFERROR(INDEX(Cadastro!$F$5:$F$243,$AB102),"")&gt;IFERROR(INDEX(Parâmetros!$B$39:$B$48,MATCH($E102,Parâmetros!$A$39:$A$48,0)),99),IFERROR(INDEX(Cadastro!$F$5:$F$243,$AB102),"")-IFERROR(INDEX(Parâmetros!$B$39:$B$48,MATCH($E102,Parâmetros!$A$39:$A$48,0)),99),0)),IF(AND($L102=0,OR(N($W101)&gt;=IFERROR(INDEX(Parâmetros!$B$39:$B$48,MATCH($E102,Parâmetros!$A$39:$A$48,0)),99),AND(N($X101)&gt;0,N($X101)&lt;IFERROR(INDEX(Parâmetros!$C$39:$C$48,MATCH($E102,Parâmetros!$A$39:$A$48,0)),0)))),N($X101)+1,0)))</f>
        <v>1</v>
      </c>
      <c r="Y102" t="str">
        <f>IF($AC102&lt;&gt;"",IF($L102&gt;0,$AC102&amp;" · com apontamento",$AC102),IF($E102="Férias",IF($L102&gt;0,"Férias · com apontamento","Férias (cadastro)"),IF(($Z102+$AA102-1)&gt;Parâmetros!$E$16,"Férias / afastamento",IF(AND($D102="5x2",OR(WEEKDAY($F102,2)=6,WEEKDAY($F102,2)=7)),IF($L102&gt;0,"Folga trabalhada","Folga"),IF($L102&gt;0,"Trabalhado",IF(OR(OR($D102="6x1",$D102="FF 6x1"),$D102="5x2"),IF(AND(OR($D102="6x1",$D102="FF 6x1"),OR(WEEKDAY($F102,2)=6,WEEKDAY($F102,2)=7)),"Folga","Falta de registro"),IF(AND($AB102&lt;&gt;$AB101,IFERROR(INDEX(Cadastro!$F$5:$F$243,$AB102),"")=""),"Indeterminado (início da série)",IF($X102&gt;0,"Folga","Falta de registro"))))))))</f>
        <v>Folga</v>
      </c>
      <c r="Z102" s="34">
        <f>IF(OR($L102&gt;0,$F102&gt;Parâmetros!$E$14),0,IF($A102&lt;&gt;$A101,1,N($Z101)+1))</f>
        <v>1</v>
      </c>
      <c r="AA102" s="34">
        <f>IF(OR($L102&gt;0,$F102&gt;Parâmetros!$E$14),0,IF(OR($A102&lt;&gt;$A103,$F103&gt;Parâmetros!$E$14),1,N($AA103)+1))</f>
        <v>1</v>
      </c>
      <c r="AB102" s="31">
        <f>IFERROR(MATCH($A102&amp;"|"&amp;TEXT(_xlfn.MAXIFS(Cadastro!$E$5:$E$243,Cadastro!$A$5:$A$243,$A102,Cadastro!$E$5:$E$243,"&lt;="&amp;$F102),"yyyymmdd"),Cadastro!$I$5:$I$243,0),"")</f>
        <v>14</v>
      </c>
      <c r="AC102" t="str">
        <f>IFERROR(_xlfn.SINGLE(INDEX(Exceções!$D$5:$D$203,MATCH($A102&amp;"|"&amp;$F102,Exceções!$F$5:$F$203,0))),"")</f>
        <v/>
      </c>
      <c r="AD102" t="str">
        <f>IF($AC102="","",IFERROR(_xlfn.SINGLE(INDEX(Exceções!$E$5:$E$203,MATCH($A102&amp;"|"&amp;$F102,Exceções!$F$5:$F$203,0))),""))</f>
        <v/>
      </c>
    </row>
    <row r="103" spans="1:30" ht="15" hidden="1" customHeight="1" x14ac:dyDescent="0.25">
      <c r="A103" s="31">
        <v>54161</v>
      </c>
      <c r="B103" s="17" t="s">
        <v>26</v>
      </c>
      <c r="C103" s="17" t="str">
        <f>IFERROR(INDEX(Cadastro!$C$5:$C$243,$AB103),"NÃO INFORMADO")</f>
        <v>ELE</v>
      </c>
      <c r="D103" s="17" t="str">
        <f>IFERROR(INDEX(Cadastro!$D$5:$D$243,$AB103),"")</f>
        <v>B</v>
      </c>
      <c r="E103" s="17" t="str">
        <f>IFERROR(INDEX(Cadastro!$G$5:$G$243,$AB103),"")</f>
        <v>B</v>
      </c>
      <c r="F103" s="29">
        <v>46317</v>
      </c>
      <c r="G103" s="32" t="str">
        <f t="shared" si="6"/>
        <v>qui</v>
      </c>
      <c r="H103" s="31">
        <f>IF($L103=0,"",_xlfn.MINIFS(Dados!$Q:$Q,Dados!$A:$A,$A103,Dados!$S:$S,$F103))</f>
        <v>935</v>
      </c>
      <c r="I103" s="31">
        <f>IF($H103="","",_xlfn.MAXIFS(Dados!$R:$R,Dados!$A:$A,$A103,Dados!$S:$S,$F103))</f>
        <v>1413</v>
      </c>
      <c r="J103" s="32" t="str">
        <f>IF($D103&lt;&gt;"Folguista","",IFERROR(INDEX(Parâmetros!$D$52:$G$52,1,MIN(4,MAX(1,$W103))),""))</f>
        <v/>
      </c>
      <c r="K103" s="32" t="str">
        <f>IF(OR($AC103&lt;&gt;"",$Y103="Folga",$Y103="Folga trabalhada",$Y103="Férias (cadastro)",$Y103="Férias / afastamento",$Y103="Indeterminado (início da série)"),"",IF(OR($D103="6x1",$D103="FF 6x1"),IF(OR(WEEKDAY($F103,2)=6,WEEKDAY($F103,2)=7),"6x1 sáb/dom","6x1"),IF($D103="5x2","5x2",IF($H103="",IF($D103="Folguista",$J103,$E103),IF(OR($H103&gt;=Parâmetros!$E$18,$H103&lt;Parâmetros!$E$19),"C",IF($H103&lt;Parâmetros!$E$20,"A","B"))))))</f>
        <v>B</v>
      </c>
      <c r="L103" s="30">
        <f>SUMIFS(Dados!$E:$E,Dados!$A:$A,$A103,Dados!$S:$S,$F103)</f>
        <v>6.86</v>
      </c>
      <c r="M103" s="30">
        <f>IFERROR(INDEX(Parâmetros!$E$6:$E$11,MATCH($K103,Parâmetros!$A$6:$A$11,0)),"")</f>
        <v>7.67</v>
      </c>
      <c r="N103" s="33">
        <f t="shared" si="7"/>
        <v>0.894393741851369</v>
      </c>
      <c r="O103" s="33">
        <f>Parâmetros!$E$13</f>
        <v>0.8</v>
      </c>
      <c r="P103" s="32" t="str">
        <f>IF(OR($M103="",$F103&gt;Parâmetros!$E$14),"Não","Sim")</f>
        <v>Sim</v>
      </c>
      <c r="Q103" s="32" t="str">
        <f t="shared" si="8"/>
        <v>Sim</v>
      </c>
      <c r="R103" s="32" t="str">
        <f t="shared" si="9"/>
        <v>Sim</v>
      </c>
      <c r="S103" s="30">
        <f t="shared" si="10"/>
        <v>0</v>
      </c>
      <c r="T103" s="32" t="str">
        <f>IF($Q103&lt;&gt;"Sim","",IF($N103&gt;Parâmetros!$E$15,"Sim","Não"))</f>
        <v>Não</v>
      </c>
      <c r="U103" s="17" t="str">
        <f t="shared" si="11"/>
        <v>Na meta</v>
      </c>
      <c r="V103" s="17" t="str">
        <f>IF($AC103&lt;&gt;"",IF($L103&gt;0,"ATENÇÃO · apontou em dia de "&amp;LOWER($AC103)&amp;" cadastrado","Exceção cadastrada · "&amp;$AC103)&amp;IF($AD103="",""," · "&amp;$AD103),IF($E103="Férias",IF($L103&gt;0,"ATENÇÃO · apontou estando de férias no cadastro","Férias no cadastro"),IF($Y103="Férias / afastamento","Afastamento · "&amp;($Z103+$AA103-1)&amp;" dias seguidos sem apontamento",IF($Y103="Folga trabalhada","ATENÇÃO · apontou em dia de folga da escala 5x2",IF($Y103="Folga",IF(AND($D103="5x2",OR(WEEKDAY($F103,2)=6,WEEKDAY($F103,2)=7)),"Folga de fim de semana da escala 5x2",IF(AND(OR($D103="6x1",$D103="FF 6x1"),WEEKDAY($F103,2)=6,FALSE()),"Folga de fim de semana · apontou no domingo anterior",IF(AND(OR($D103="6x1",$D103="FF 6x1"),WEEKDAY($F103,2)=7,AND($A103=$A102,$L102&gt;0)),"Folga de fim de semana · apontou no sábado",IF(AND(OR($D103="6x1",$D103="FF 6x1"),OR(WEEKDAY($F103,2)=6,WEEKDAY($F103,2)=7)),"Folga de fim de semana · sem apontamento no sábado nem no domingo","Folga prevista pelo ciclo")))),IF($Y103="Indeterminado (início da série)","Sem histórico anterior — informe o dia do ciclo no Cadastro",IF($Y103="Falta de registro",IF(OR(OR($D103="6x1",$D103="FF 6x1"),$D103="5x2"),"FALTA DE REGISTRO · dia útil da escala "&amp;$E103,"FALTA DE REGISTRO · dia "&amp;$W103&amp;" de "&amp;IFERROR(INDEX(Parâmetros!$B$39:$B$48,MATCH($E103,Parâmetros!$A$39:$A$48,0)),99)&amp;" do ciclo"),IF(OR($D103="6x1",$D103="FF 6x1"),IF(OR(AND(WEEKDAY($F103,2)=6,AND($A103=$A104,$L104&gt;0)),AND(WEEKDAY($F103,2)=7,AND($A103=$A102,$L102&gt;0))),"ATENÇÃO · apontou sábado e domingo no mesmo fim de semana",IF(OR(WEEKDAY($F103,2)=6,WEEKDAY($F103,2)=7),"Jornada de fim de semana do 6x1",IF(OR($H103&gt;=Parâmetros!$E$20,$H103&lt;Parâmetros!$E$19),"ATENÇÃO · 6x1 apontou fora do horário diurno","Jornada fixa do 6x1"))),IF($D103="5x2","Jornada fixa do 5x2",IF($D103="Folguista",IF($J103=$K103,"Evidência confirma sequência","DIVERGE · sequência "&amp;$J103&amp;" × evidência "&amp;$K103),IF($K103=$E103,"Evidência confirma cadastro","DIVERGE · cadastro "&amp;$E103&amp;" × evidência "&amp;$K103)))))))))))</f>
        <v>Evidência confirma cadastro</v>
      </c>
      <c r="W103" s="34">
        <f>IF(OR(OR($D103="6x1",$D103="FF 6x1"),$D103="5x2"),"",IF($AB103&lt;&gt;$AB102,IF(IFERROR(INDEX(Cadastro!$F$5:$F$243,$AB103),"")="",IF($L103&gt;0,1,0),IF(IFERROR(INDEX(Cadastro!$F$5:$F$243,$AB103),"")&lt;=IFERROR(INDEX(Parâmetros!$B$39:$B$48,MATCH($E103,Parâmetros!$A$39:$A$48,0)),99),IFERROR(INDEX(Cadastro!$F$5:$F$243,$AB103),""),0)),IF($L103&gt;0,IF(N($X102)&gt;0,1,N($W102)+1),IF(AND($L103=0,OR(N($W102)&gt;=IFERROR(INDEX(Parâmetros!$B$39:$B$48,MATCH($E103,Parâmetros!$A$39:$A$48,0)),99),AND(N($X102)&gt;0,N($X102)&lt;IFERROR(INDEX(Parâmetros!$C$39:$C$48,MATCH($E103,Parâmetros!$A$39:$A$48,0)),0)))),0,N($W102)+1))))</f>
        <v>1</v>
      </c>
      <c r="X103" s="34">
        <f>IF(OR(OR($D103="6x1",$D103="FF 6x1"),$D103="5x2"),"",IF($AB103&lt;&gt;$AB102,IF(IFERROR(INDEX(Cadastro!$F$5:$F$243,$AB103),"")="",0,IF(IFERROR(INDEX(Cadastro!$F$5:$F$243,$AB103),"")&gt;IFERROR(INDEX(Parâmetros!$B$39:$B$48,MATCH($E103,Parâmetros!$A$39:$A$48,0)),99),IFERROR(INDEX(Cadastro!$F$5:$F$243,$AB103),"")-IFERROR(INDEX(Parâmetros!$B$39:$B$48,MATCH($E103,Parâmetros!$A$39:$A$48,0)),99),0)),IF(AND($L103=0,OR(N($W102)&gt;=IFERROR(INDEX(Parâmetros!$B$39:$B$48,MATCH($E103,Parâmetros!$A$39:$A$48,0)),99),AND(N($X102)&gt;0,N($X102)&lt;IFERROR(INDEX(Parâmetros!$C$39:$C$48,MATCH($E103,Parâmetros!$A$39:$A$48,0)),0)))),N($X102)+1,0)))</f>
        <v>0</v>
      </c>
      <c r="Y103" t="str">
        <f>IF($AC103&lt;&gt;"",IF($L103&gt;0,$AC103&amp;" · com apontamento",$AC103),IF($E103="Férias",IF($L103&gt;0,"Férias · com apontamento","Férias (cadastro)"),IF(($Z103+$AA103-1)&gt;Parâmetros!$E$16,"Férias / afastamento",IF(AND($D103="5x2",OR(WEEKDAY($F103,2)=6,WEEKDAY($F103,2)=7)),IF($L103&gt;0,"Folga trabalhada","Folga"),IF($L103&gt;0,"Trabalhado",IF(OR(OR($D103="6x1",$D103="FF 6x1"),$D103="5x2"),IF(AND(OR($D103="6x1",$D103="FF 6x1"),OR(WEEKDAY($F103,2)=6,WEEKDAY($F103,2)=7)),"Folga","Falta de registro"),IF(AND($AB103&lt;&gt;$AB102,IFERROR(INDEX(Cadastro!$F$5:$F$243,$AB103),"")=""),"Indeterminado (início da série)",IF($X103&gt;0,"Folga","Falta de registro"))))))))</f>
        <v>Trabalhado</v>
      </c>
      <c r="Z103" s="34">
        <f>IF(OR($L103&gt;0,$F103&gt;Parâmetros!$E$14),0,IF($A103&lt;&gt;$A102,1,N($Z102)+1))</f>
        <v>0</v>
      </c>
      <c r="AA103" s="34">
        <f>IF(OR($L103&gt;0,$F103&gt;Parâmetros!$E$14),0,IF(OR($A103&lt;&gt;$A104,$F104&gt;Parâmetros!$E$14),1,N($AA104)+1))</f>
        <v>0</v>
      </c>
      <c r="AB103" s="31">
        <f>IFERROR(MATCH($A103&amp;"|"&amp;TEXT(_xlfn.MAXIFS(Cadastro!$E$5:$E$243,Cadastro!$A$5:$A$243,$A103,Cadastro!$E$5:$E$243,"&lt;="&amp;$F103),"yyyymmdd"),Cadastro!$I$5:$I$243,0),"")</f>
        <v>14</v>
      </c>
      <c r="AC103" t="str">
        <f>IFERROR(_xlfn.SINGLE(INDEX(Exceções!$D$5:$D$203,MATCH($A103&amp;"|"&amp;$F103,Exceções!$F$5:$F$203,0))),"")</f>
        <v/>
      </c>
      <c r="AD103" t="str">
        <f>IF($AC103="","",IFERROR(_xlfn.SINGLE(INDEX(Exceções!$E$5:$E$203,MATCH($A103&amp;"|"&amp;$F103,Exceções!$F$5:$F$203,0))),""))</f>
        <v/>
      </c>
    </row>
    <row r="104" spans="1:30" ht="15" hidden="1" customHeight="1" x14ac:dyDescent="0.25">
      <c r="A104" s="31">
        <v>54161</v>
      </c>
      <c r="B104" s="17" t="s">
        <v>26</v>
      </c>
      <c r="C104" s="17" t="str">
        <f>IFERROR(INDEX(Cadastro!$C$5:$C$243,$AB104),"NÃO INFORMADO")</f>
        <v>ELE</v>
      </c>
      <c r="D104" s="17" t="str">
        <f>IFERROR(INDEX(Cadastro!$D$5:$D$243,$AB104),"")</f>
        <v>B</v>
      </c>
      <c r="E104" s="17" t="str">
        <f>IFERROR(INDEX(Cadastro!$G$5:$G$243,$AB104),"")</f>
        <v>B</v>
      </c>
      <c r="F104" s="29">
        <v>46318</v>
      </c>
      <c r="G104" s="32" t="str">
        <f t="shared" si="6"/>
        <v>sex</v>
      </c>
      <c r="H104" s="31">
        <f>IF($L104=0,"",_xlfn.MINIFS(Dados!$Q:$Q,Dados!$A:$A,$A104,Dados!$S:$S,$F104))</f>
        <v>935</v>
      </c>
      <c r="I104" s="31">
        <f>IF($H104="","",_xlfn.MAXIFS(Dados!$R:$R,Dados!$A:$A,$A104,Dados!$S:$S,$F104))</f>
        <v>1205</v>
      </c>
      <c r="J104" s="32" t="str">
        <f>IF($D104&lt;&gt;"Folguista","",IFERROR(INDEX(Parâmetros!$D$52:$G$52,1,MIN(4,MAX(1,$W104))),""))</f>
        <v/>
      </c>
      <c r="K104" s="32" t="str">
        <f>IF(OR($AC104&lt;&gt;"",$Y104="Folga",$Y104="Folga trabalhada",$Y104="Férias (cadastro)",$Y104="Férias / afastamento",$Y104="Indeterminado (início da série)"),"",IF(OR($D104="6x1",$D104="FF 6x1"),IF(OR(WEEKDAY($F104,2)=6,WEEKDAY($F104,2)=7),"6x1 sáb/dom","6x1"),IF($D104="5x2","5x2",IF($H104="",IF($D104="Folguista",$J104,$E104),IF(OR($H104&gt;=Parâmetros!$E$18,$H104&lt;Parâmetros!$E$19),"C",IF($H104&lt;Parâmetros!$E$20,"A","B"))))))</f>
        <v>B</v>
      </c>
      <c r="L104" s="30">
        <f>SUMIFS(Dados!$E:$E,Dados!$A:$A,$A104,Dados!$S:$S,$F104)</f>
        <v>4.41</v>
      </c>
      <c r="M104" s="30">
        <f>IFERROR(INDEX(Parâmetros!$E$6:$E$11,MATCH($K104,Parâmetros!$A$6:$A$11,0)),"")</f>
        <v>7.67</v>
      </c>
      <c r="N104" s="33">
        <f t="shared" si="7"/>
        <v>0.5749674054758801</v>
      </c>
      <c r="O104" s="33">
        <f>Parâmetros!$E$13</f>
        <v>0.8</v>
      </c>
      <c r="P104" s="32" t="str">
        <f>IF(OR($M104="",$F104&gt;Parâmetros!$E$14),"Não","Sim")</f>
        <v>Sim</v>
      </c>
      <c r="Q104" s="32" t="str">
        <f t="shared" si="8"/>
        <v>Sim</v>
      </c>
      <c r="R104" s="32" t="str">
        <f t="shared" si="9"/>
        <v>Não</v>
      </c>
      <c r="S104" s="30">
        <f t="shared" si="10"/>
        <v>1.726</v>
      </c>
      <c r="T104" s="32" t="str">
        <f>IF($Q104&lt;&gt;"Sim","",IF($N104&gt;Parâmetros!$E$15,"Sim","Não"))</f>
        <v>Não</v>
      </c>
      <c r="U104" s="17" t="str">
        <f t="shared" si="11"/>
        <v>Abaixo da meta</v>
      </c>
      <c r="V104" s="17" t="str">
        <f>IF($AC104&lt;&gt;"",IF($L104&gt;0,"ATENÇÃO · apontou em dia de "&amp;LOWER($AC104)&amp;" cadastrado","Exceção cadastrada · "&amp;$AC104)&amp;IF($AD104="",""," · "&amp;$AD104),IF($E104="Férias",IF($L104&gt;0,"ATENÇÃO · apontou estando de férias no cadastro","Férias no cadastro"),IF($Y104="Férias / afastamento","Afastamento · "&amp;($Z104+$AA104-1)&amp;" dias seguidos sem apontamento",IF($Y104="Folga trabalhada","ATENÇÃO · apontou em dia de folga da escala 5x2",IF($Y104="Folga",IF(AND($D104="5x2",OR(WEEKDAY($F104,2)=6,WEEKDAY($F104,2)=7)),"Folga de fim de semana da escala 5x2",IF(AND(OR($D104="6x1",$D104="FF 6x1"),WEEKDAY($F104,2)=6,FALSE()),"Folga de fim de semana · apontou no domingo anterior",IF(AND(OR($D104="6x1",$D104="FF 6x1"),WEEKDAY($F104,2)=7,AND($A104=$A103,$L103&gt;0)),"Folga de fim de semana · apontou no sábado",IF(AND(OR($D104="6x1",$D104="FF 6x1"),OR(WEEKDAY($F104,2)=6,WEEKDAY($F104,2)=7)),"Folga de fim de semana · sem apontamento no sábado nem no domingo","Folga prevista pelo ciclo")))),IF($Y104="Indeterminado (início da série)","Sem histórico anterior — informe o dia do ciclo no Cadastro",IF($Y104="Falta de registro",IF(OR(OR($D104="6x1",$D104="FF 6x1"),$D104="5x2"),"FALTA DE REGISTRO · dia útil da escala "&amp;$E104,"FALTA DE REGISTRO · dia "&amp;$W104&amp;" de "&amp;IFERROR(INDEX(Parâmetros!$B$39:$B$48,MATCH($E104,Parâmetros!$A$39:$A$48,0)),99)&amp;" do ciclo"),IF(OR($D104="6x1",$D104="FF 6x1"),IF(OR(AND(WEEKDAY($F104,2)=6,AND($A104=$A105,$L105&gt;0)),AND(WEEKDAY($F104,2)=7,AND($A104=$A103,$L103&gt;0))),"ATENÇÃO · apontou sábado e domingo no mesmo fim de semana",IF(OR(WEEKDAY($F104,2)=6,WEEKDAY($F104,2)=7),"Jornada de fim de semana do 6x1",IF(OR($H104&gt;=Parâmetros!$E$20,$H104&lt;Parâmetros!$E$19),"ATENÇÃO · 6x1 apontou fora do horário diurno","Jornada fixa do 6x1"))),IF($D104="5x2","Jornada fixa do 5x2",IF($D104="Folguista",IF($J104=$K104,"Evidência confirma sequência","DIVERGE · sequência "&amp;$J104&amp;" × evidência "&amp;$K104),IF($K104=$E104,"Evidência confirma cadastro","DIVERGE · cadastro "&amp;$E104&amp;" × evidência "&amp;$K104)))))))))))</f>
        <v>Evidência confirma cadastro</v>
      </c>
      <c r="W104" s="34">
        <f>IF(OR(OR($D104="6x1",$D104="FF 6x1"),$D104="5x2"),"",IF($AB104&lt;&gt;$AB103,IF(IFERROR(INDEX(Cadastro!$F$5:$F$243,$AB104),"")="",IF($L104&gt;0,1,0),IF(IFERROR(INDEX(Cadastro!$F$5:$F$243,$AB104),"")&lt;=IFERROR(INDEX(Parâmetros!$B$39:$B$48,MATCH($E104,Parâmetros!$A$39:$A$48,0)),99),IFERROR(INDEX(Cadastro!$F$5:$F$243,$AB104),""),0)),IF($L104&gt;0,IF(N($X103)&gt;0,1,N($W103)+1),IF(AND($L104=0,OR(N($W103)&gt;=IFERROR(INDEX(Parâmetros!$B$39:$B$48,MATCH($E104,Parâmetros!$A$39:$A$48,0)),99),AND(N($X103)&gt;0,N($X103)&lt;IFERROR(INDEX(Parâmetros!$C$39:$C$48,MATCH($E104,Parâmetros!$A$39:$A$48,0)),0)))),0,N($W103)+1))))</f>
        <v>2</v>
      </c>
      <c r="X104" s="34">
        <f>IF(OR(OR($D104="6x1",$D104="FF 6x1"),$D104="5x2"),"",IF($AB104&lt;&gt;$AB103,IF(IFERROR(INDEX(Cadastro!$F$5:$F$243,$AB104),"")="",0,IF(IFERROR(INDEX(Cadastro!$F$5:$F$243,$AB104),"")&gt;IFERROR(INDEX(Parâmetros!$B$39:$B$48,MATCH($E104,Parâmetros!$A$39:$A$48,0)),99),IFERROR(INDEX(Cadastro!$F$5:$F$243,$AB104),"")-IFERROR(INDEX(Parâmetros!$B$39:$B$48,MATCH($E104,Parâmetros!$A$39:$A$48,0)),99),0)),IF(AND($L104=0,OR(N($W103)&gt;=IFERROR(INDEX(Parâmetros!$B$39:$B$48,MATCH($E104,Parâmetros!$A$39:$A$48,0)),99),AND(N($X103)&gt;0,N($X103)&lt;IFERROR(INDEX(Parâmetros!$C$39:$C$48,MATCH($E104,Parâmetros!$A$39:$A$48,0)),0)))),N($X103)+1,0)))</f>
        <v>0</v>
      </c>
      <c r="Y104" t="str">
        <f>IF($AC104&lt;&gt;"",IF($L104&gt;0,$AC104&amp;" · com apontamento",$AC104),IF($E104="Férias",IF($L104&gt;0,"Férias · com apontamento","Férias (cadastro)"),IF(($Z104+$AA104-1)&gt;Parâmetros!$E$16,"Férias / afastamento",IF(AND($D104="5x2",OR(WEEKDAY($F104,2)=6,WEEKDAY($F104,2)=7)),IF($L104&gt;0,"Folga trabalhada","Folga"),IF($L104&gt;0,"Trabalhado",IF(OR(OR($D104="6x1",$D104="FF 6x1"),$D104="5x2"),IF(AND(OR($D104="6x1",$D104="FF 6x1"),OR(WEEKDAY($F104,2)=6,WEEKDAY($F104,2)=7)),"Folga","Falta de registro"),IF(AND($AB104&lt;&gt;$AB103,IFERROR(INDEX(Cadastro!$F$5:$F$243,$AB104),"")=""),"Indeterminado (início da série)",IF($X104&gt;0,"Folga","Falta de registro"))))))))</f>
        <v>Trabalhado</v>
      </c>
      <c r="Z104" s="34">
        <f>IF(OR($L104&gt;0,$F104&gt;Parâmetros!$E$14),0,IF($A104&lt;&gt;$A103,1,N($Z103)+1))</f>
        <v>0</v>
      </c>
      <c r="AA104" s="34">
        <f>IF(OR($L104&gt;0,$F104&gt;Parâmetros!$E$14),0,IF(OR($A104&lt;&gt;$A105,$F105&gt;Parâmetros!$E$14),1,N($AA105)+1))</f>
        <v>0</v>
      </c>
      <c r="AB104" s="31">
        <f>IFERROR(MATCH($A104&amp;"|"&amp;TEXT(_xlfn.MAXIFS(Cadastro!$E$5:$E$243,Cadastro!$A$5:$A$243,$A104,Cadastro!$E$5:$E$243,"&lt;="&amp;$F104),"yyyymmdd"),Cadastro!$I$5:$I$243,0),"")</f>
        <v>14</v>
      </c>
      <c r="AC104" t="str">
        <f>IFERROR(_xlfn.SINGLE(INDEX(Exceções!$D$5:$D$203,MATCH($A104&amp;"|"&amp;$F104,Exceções!$F$5:$F$203,0))),"")</f>
        <v/>
      </c>
      <c r="AD104" t="str">
        <f>IF($AC104="","",IFERROR(_xlfn.SINGLE(INDEX(Exceções!$E$5:$E$203,MATCH($A104&amp;"|"&amp;$F104,Exceções!$F$5:$F$203,0))),""))</f>
        <v/>
      </c>
    </row>
    <row r="105" spans="1:30" ht="15" hidden="1" customHeight="1" x14ac:dyDescent="0.25">
      <c r="A105" s="31">
        <v>54161</v>
      </c>
      <c r="B105" s="17" t="s">
        <v>26</v>
      </c>
      <c r="C105" s="17" t="str">
        <f>IFERROR(INDEX(Cadastro!$C$5:$C$243,$AB105),"NÃO INFORMADO")</f>
        <v>ELE</v>
      </c>
      <c r="D105" s="17" t="str">
        <f>IFERROR(INDEX(Cadastro!$D$5:$D$243,$AB105),"")</f>
        <v>B</v>
      </c>
      <c r="E105" s="17" t="str">
        <f>IFERROR(INDEX(Cadastro!$G$5:$G$243,$AB105),"")</f>
        <v>B</v>
      </c>
      <c r="F105" s="29">
        <v>46319</v>
      </c>
      <c r="G105" s="32" t="str">
        <f t="shared" si="6"/>
        <v>sáb</v>
      </c>
      <c r="H105" s="31" t="str">
        <f>IF($L105=0,"",_xlfn.MINIFS(Dados!$Q:$Q,Dados!$A:$A,$A105,Dados!$S:$S,$F105))</f>
        <v/>
      </c>
      <c r="I105" s="31" t="str">
        <f>IF($H105="","",_xlfn.MAXIFS(Dados!$R:$R,Dados!$A:$A,$A105,Dados!$S:$S,$F105))</f>
        <v/>
      </c>
      <c r="J105" s="32" t="str">
        <f>IF($D105&lt;&gt;"Folguista","",IFERROR(INDEX(Parâmetros!$D$52:$G$52,1,MIN(4,MAX(1,$W105))),""))</f>
        <v/>
      </c>
      <c r="K105" s="32" t="str">
        <f>IF(OR($AC105&lt;&gt;"",$Y105="Folga",$Y105="Folga trabalhada",$Y105="Férias (cadastro)",$Y105="Férias / afastamento",$Y105="Indeterminado (início da série)"),"",IF(OR($D105="6x1",$D105="FF 6x1"),IF(OR(WEEKDAY($F105,2)=6,WEEKDAY($F105,2)=7),"6x1 sáb/dom","6x1"),IF($D105="5x2","5x2",IF($H105="",IF($D105="Folguista",$J105,$E105),IF(OR($H105&gt;=Parâmetros!$E$18,$H105&lt;Parâmetros!$E$19),"C",IF($H105&lt;Parâmetros!$E$20,"A","B"))))))</f>
        <v>B</v>
      </c>
      <c r="L105" s="30">
        <f>SUMIFS(Dados!$E:$E,Dados!$A:$A,$A105,Dados!$S:$S,$F105)</f>
        <v>0</v>
      </c>
      <c r="M105" s="30">
        <f>IFERROR(INDEX(Parâmetros!$E$6:$E$11,MATCH($K105,Parâmetros!$A$6:$A$11,0)),"")</f>
        <v>7.67</v>
      </c>
      <c r="N105" s="33">
        <f t="shared" si="7"/>
        <v>0</v>
      </c>
      <c r="O105" s="33">
        <f>Parâmetros!$E$13</f>
        <v>0.8</v>
      </c>
      <c r="P105" s="32" t="str">
        <f>IF(OR($M105="",$F105&gt;Parâmetros!$E$14),"Não","Sim")</f>
        <v>Não</v>
      </c>
      <c r="Q105" s="32" t="str">
        <f t="shared" si="8"/>
        <v/>
      </c>
      <c r="R105" s="32" t="str">
        <f t="shared" si="9"/>
        <v/>
      </c>
      <c r="S105" s="30" t="str">
        <f t="shared" si="10"/>
        <v/>
      </c>
      <c r="T105" s="32" t="str">
        <f>IF($Q105&lt;&gt;"Sim","",IF($N105&gt;Parâmetros!$E$15,"Sim","Não"))</f>
        <v/>
      </c>
      <c r="U105" s="17" t="str">
        <f t="shared" si="11"/>
        <v>Fora da apuração</v>
      </c>
      <c r="V105" s="17" t="str">
        <f>IF($AC105&lt;&gt;"",IF($L105&gt;0,"ATENÇÃO · apontou em dia de "&amp;LOWER($AC105)&amp;" cadastrado","Exceção cadastrada · "&amp;$AC105)&amp;IF($AD105="",""," · "&amp;$AD105),IF($E105="Férias",IF($L105&gt;0,"ATENÇÃO · apontou estando de férias no cadastro","Férias no cadastro"),IF($Y105="Férias / afastamento","Afastamento · "&amp;($Z105+$AA105-1)&amp;" dias seguidos sem apontamento",IF($Y105="Folga trabalhada","ATENÇÃO · apontou em dia de folga da escala 5x2",IF($Y105="Folga",IF(AND($D105="5x2",OR(WEEKDAY($F105,2)=6,WEEKDAY($F105,2)=7)),"Folga de fim de semana da escala 5x2",IF(AND(OR($D105="6x1",$D105="FF 6x1"),WEEKDAY($F105,2)=6,FALSE()),"Folga de fim de semana · apontou no domingo anterior",IF(AND(OR($D105="6x1",$D105="FF 6x1"),WEEKDAY($F105,2)=7,AND($A105=$A104,$L104&gt;0)),"Folga de fim de semana · apontou no sábado",IF(AND(OR($D105="6x1",$D105="FF 6x1"),OR(WEEKDAY($F105,2)=6,WEEKDAY($F105,2)=7)),"Folga de fim de semana · sem apontamento no sábado nem no domingo","Folga prevista pelo ciclo")))),IF($Y105="Indeterminado (início da série)","Sem histórico anterior — informe o dia do ciclo no Cadastro",IF($Y105="Falta de registro",IF(OR(OR($D105="6x1",$D105="FF 6x1"),$D105="5x2"),"FALTA DE REGISTRO · dia útil da escala "&amp;$E105,"FALTA DE REGISTRO · dia "&amp;$W105&amp;" de "&amp;IFERROR(INDEX(Parâmetros!$B$39:$B$48,MATCH($E105,Parâmetros!$A$39:$A$48,0)),99)&amp;" do ciclo"),IF(OR($D105="6x1",$D105="FF 6x1"),IF(OR(AND(WEEKDAY($F105,2)=6,AND($A105=$A106,$L106&gt;0)),AND(WEEKDAY($F105,2)=7,AND($A105=$A104,$L104&gt;0))),"ATENÇÃO · apontou sábado e domingo no mesmo fim de semana",IF(OR(WEEKDAY($F105,2)=6,WEEKDAY($F105,2)=7),"Jornada de fim de semana do 6x1",IF(OR($H105&gt;=Parâmetros!$E$20,$H105&lt;Parâmetros!$E$19),"ATENÇÃO · 6x1 apontou fora do horário diurno","Jornada fixa do 6x1"))),IF($D105="5x2","Jornada fixa do 5x2",IF($D105="Folguista",IF($J105=$K105,"Evidência confirma sequência","DIVERGE · sequência "&amp;$J105&amp;" × evidência "&amp;$K105),IF($K105=$E105,"Evidência confirma cadastro","DIVERGE · cadastro "&amp;$E105&amp;" × evidência "&amp;$K105)))))))))))</f>
        <v>FALTA DE REGISTRO · dia 3 de 5 do ciclo</v>
      </c>
      <c r="W105" s="34">
        <f>IF(OR(OR($D105="6x1",$D105="FF 6x1"),$D105="5x2"),"",IF($AB105&lt;&gt;$AB104,IF(IFERROR(INDEX(Cadastro!$F$5:$F$243,$AB105),"")="",IF($L105&gt;0,1,0),IF(IFERROR(INDEX(Cadastro!$F$5:$F$243,$AB105),"")&lt;=IFERROR(INDEX(Parâmetros!$B$39:$B$48,MATCH($E105,Parâmetros!$A$39:$A$48,0)),99),IFERROR(INDEX(Cadastro!$F$5:$F$243,$AB105),""),0)),IF($L105&gt;0,IF(N($X104)&gt;0,1,N($W104)+1),IF(AND($L105=0,OR(N($W104)&gt;=IFERROR(INDEX(Parâmetros!$B$39:$B$48,MATCH($E105,Parâmetros!$A$39:$A$48,0)),99),AND(N($X104)&gt;0,N($X104)&lt;IFERROR(INDEX(Parâmetros!$C$39:$C$48,MATCH($E105,Parâmetros!$A$39:$A$48,0)),0)))),0,N($W104)+1))))</f>
        <v>3</v>
      </c>
      <c r="X105" s="34">
        <f>IF(OR(OR($D105="6x1",$D105="FF 6x1"),$D105="5x2"),"",IF($AB105&lt;&gt;$AB104,IF(IFERROR(INDEX(Cadastro!$F$5:$F$243,$AB105),"")="",0,IF(IFERROR(INDEX(Cadastro!$F$5:$F$243,$AB105),"")&gt;IFERROR(INDEX(Parâmetros!$B$39:$B$48,MATCH($E105,Parâmetros!$A$39:$A$48,0)),99),IFERROR(INDEX(Cadastro!$F$5:$F$243,$AB105),"")-IFERROR(INDEX(Parâmetros!$B$39:$B$48,MATCH($E105,Parâmetros!$A$39:$A$48,0)),99),0)),IF(AND($L105=0,OR(N($W104)&gt;=IFERROR(INDEX(Parâmetros!$B$39:$B$48,MATCH($E105,Parâmetros!$A$39:$A$48,0)),99),AND(N($X104)&gt;0,N($X104)&lt;IFERROR(INDEX(Parâmetros!$C$39:$C$48,MATCH($E105,Parâmetros!$A$39:$A$48,0)),0)))),N($X104)+1,0)))</f>
        <v>0</v>
      </c>
      <c r="Y105" t="str">
        <f>IF($AC105&lt;&gt;"",IF($L105&gt;0,$AC105&amp;" · com apontamento",$AC105),IF($E105="Férias",IF($L105&gt;0,"Férias · com apontamento","Férias (cadastro)"),IF(($Z105+$AA105-1)&gt;Parâmetros!$E$16,"Férias / afastamento",IF(AND($D105="5x2",OR(WEEKDAY($F105,2)=6,WEEKDAY($F105,2)=7)),IF($L105&gt;0,"Folga trabalhada","Folga"),IF($L105&gt;0,"Trabalhado",IF(OR(OR($D105="6x1",$D105="FF 6x1"),$D105="5x2"),IF(AND(OR($D105="6x1",$D105="FF 6x1"),OR(WEEKDAY($F105,2)=6,WEEKDAY($F105,2)=7)),"Folga","Falta de registro"),IF(AND($AB105&lt;&gt;$AB104,IFERROR(INDEX(Cadastro!$F$5:$F$243,$AB105),"")=""),"Indeterminado (início da série)",IF($X105&gt;0,"Folga","Falta de registro"))))))))</f>
        <v>Falta de registro</v>
      </c>
      <c r="Z105" s="34">
        <f>IF(OR($L105&gt;0,$F105&gt;Parâmetros!$E$14),0,IF($A105&lt;&gt;$A104,1,N($Z104)+1))</f>
        <v>0</v>
      </c>
      <c r="AA105" s="34">
        <f>IF(OR($L105&gt;0,$F105&gt;Parâmetros!$E$14),0,IF(OR($A105&lt;&gt;$A106,$F106&gt;Parâmetros!$E$14),1,N($AA106)+1))</f>
        <v>0</v>
      </c>
      <c r="AB105" s="31">
        <f>IFERROR(MATCH($A105&amp;"|"&amp;TEXT(_xlfn.MAXIFS(Cadastro!$E$5:$E$243,Cadastro!$A$5:$A$243,$A105,Cadastro!$E$5:$E$243,"&lt;="&amp;$F105),"yyyymmdd"),Cadastro!$I$5:$I$243,0),"")</f>
        <v>14</v>
      </c>
      <c r="AC105" t="str">
        <f>IFERROR(_xlfn.SINGLE(INDEX(Exceções!$D$5:$D$203,MATCH($A105&amp;"|"&amp;$F105,Exceções!$F$5:$F$203,0))),"")</f>
        <v/>
      </c>
      <c r="AD105" t="str">
        <f>IF($AC105="","",IFERROR(_xlfn.SINGLE(INDEX(Exceções!$E$5:$E$203,MATCH($A105&amp;"|"&amp;$F105,Exceções!$F$5:$F$203,0))),""))</f>
        <v/>
      </c>
    </row>
    <row r="106" spans="1:30" ht="15" hidden="1" customHeight="1" x14ac:dyDescent="0.25">
      <c r="A106" s="31">
        <v>54161</v>
      </c>
      <c r="B106" s="17" t="s">
        <v>26</v>
      </c>
      <c r="C106" s="17" t="str">
        <f>IFERROR(INDEX(Cadastro!$C$5:$C$243,$AB106),"NÃO INFORMADO")</f>
        <v>ELE</v>
      </c>
      <c r="D106" s="17" t="str">
        <f>IFERROR(INDEX(Cadastro!$D$5:$D$243,$AB106),"")</f>
        <v>B</v>
      </c>
      <c r="E106" s="17" t="str">
        <f>IFERROR(INDEX(Cadastro!$G$5:$G$243,$AB106),"")</f>
        <v>B</v>
      </c>
      <c r="F106" s="29">
        <v>46320</v>
      </c>
      <c r="G106" s="32" t="str">
        <f t="shared" si="6"/>
        <v>dom</v>
      </c>
      <c r="H106" s="31" t="str">
        <f>IF($L106=0,"",_xlfn.MINIFS(Dados!$Q:$Q,Dados!$A:$A,$A106,Dados!$S:$S,$F106))</f>
        <v/>
      </c>
      <c r="I106" s="31" t="str">
        <f>IF($H106="","",_xlfn.MAXIFS(Dados!$R:$R,Dados!$A:$A,$A106,Dados!$S:$S,$F106))</f>
        <v/>
      </c>
      <c r="J106" s="32" t="str">
        <f>IF($D106&lt;&gt;"Folguista","",IFERROR(INDEX(Parâmetros!$D$52:$G$52,1,MIN(4,MAX(1,$W106))),""))</f>
        <v/>
      </c>
      <c r="K106" s="32" t="str">
        <f>IF(OR($AC106&lt;&gt;"",$Y106="Folga",$Y106="Folga trabalhada",$Y106="Férias (cadastro)",$Y106="Férias / afastamento",$Y106="Indeterminado (início da série)"),"",IF(OR($D106="6x1",$D106="FF 6x1"),IF(OR(WEEKDAY($F106,2)=6,WEEKDAY($F106,2)=7),"6x1 sáb/dom","6x1"),IF($D106="5x2","5x2",IF($H106="",IF($D106="Folguista",$J106,$E106),IF(OR($H106&gt;=Parâmetros!$E$18,$H106&lt;Parâmetros!$E$19),"C",IF($H106&lt;Parâmetros!$E$20,"A","B"))))))</f>
        <v>B</v>
      </c>
      <c r="L106" s="30">
        <f>SUMIFS(Dados!$E:$E,Dados!$A:$A,$A106,Dados!$S:$S,$F106)</f>
        <v>0</v>
      </c>
      <c r="M106" s="30">
        <f>IFERROR(INDEX(Parâmetros!$E$6:$E$11,MATCH($K106,Parâmetros!$A$6:$A$11,0)),"")</f>
        <v>7.67</v>
      </c>
      <c r="N106" s="33">
        <f t="shared" si="7"/>
        <v>0</v>
      </c>
      <c r="O106" s="33">
        <f>Parâmetros!$E$13</f>
        <v>0.8</v>
      </c>
      <c r="P106" s="32" t="str">
        <f>IF(OR($M106="",$F106&gt;Parâmetros!$E$14),"Não","Sim")</f>
        <v>Não</v>
      </c>
      <c r="Q106" s="32" t="str">
        <f t="shared" si="8"/>
        <v/>
      </c>
      <c r="R106" s="32" t="str">
        <f t="shared" si="9"/>
        <v/>
      </c>
      <c r="S106" s="30" t="str">
        <f t="shared" si="10"/>
        <v/>
      </c>
      <c r="T106" s="32" t="str">
        <f>IF($Q106&lt;&gt;"Sim","",IF($N106&gt;Parâmetros!$E$15,"Sim","Não"))</f>
        <v/>
      </c>
      <c r="U106" s="17" t="str">
        <f t="shared" si="11"/>
        <v>Fora da apuração</v>
      </c>
      <c r="V106" s="17" t="str">
        <f>IF($AC106&lt;&gt;"",IF($L106&gt;0,"ATENÇÃO · apontou em dia de "&amp;LOWER($AC106)&amp;" cadastrado","Exceção cadastrada · "&amp;$AC106)&amp;IF($AD106="",""," · "&amp;$AD106),IF($E106="Férias",IF($L106&gt;0,"ATENÇÃO · apontou estando de férias no cadastro","Férias no cadastro"),IF($Y106="Férias / afastamento","Afastamento · "&amp;($Z106+$AA106-1)&amp;" dias seguidos sem apontamento",IF($Y106="Folga trabalhada","ATENÇÃO · apontou em dia de folga da escala 5x2",IF($Y106="Folga",IF(AND($D106="5x2",OR(WEEKDAY($F106,2)=6,WEEKDAY($F106,2)=7)),"Folga de fim de semana da escala 5x2",IF(AND(OR($D106="6x1",$D106="FF 6x1"),WEEKDAY($F106,2)=6,FALSE()),"Folga de fim de semana · apontou no domingo anterior",IF(AND(OR($D106="6x1",$D106="FF 6x1"),WEEKDAY($F106,2)=7,AND($A106=$A105,$L105&gt;0)),"Folga de fim de semana · apontou no sábado",IF(AND(OR($D106="6x1",$D106="FF 6x1"),OR(WEEKDAY($F106,2)=6,WEEKDAY($F106,2)=7)),"Folga de fim de semana · sem apontamento no sábado nem no domingo","Folga prevista pelo ciclo")))),IF($Y106="Indeterminado (início da série)","Sem histórico anterior — informe o dia do ciclo no Cadastro",IF($Y106="Falta de registro",IF(OR(OR($D106="6x1",$D106="FF 6x1"),$D106="5x2"),"FALTA DE REGISTRO · dia útil da escala "&amp;$E106,"FALTA DE REGISTRO · dia "&amp;$W106&amp;" de "&amp;IFERROR(INDEX(Parâmetros!$B$39:$B$48,MATCH($E106,Parâmetros!$A$39:$A$48,0)),99)&amp;" do ciclo"),IF(OR($D106="6x1",$D106="FF 6x1"),IF(OR(AND(WEEKDAY($F106,2)=6,AND($A106=$A107,$L107&gt;0)),AND(WEEKDAY($F106,2)=7,AND($A106=$A105,$L105&gt;0))),"ATENÇÃO · apontou sábado e domingo no mesmo fim de semana",IF(OR(WEEKDAY($F106,2)=6,WEEKDAY($F106,2)=7),"Jornada de fim de semana do 6x1",IF(OR($H106&gt;=Parâmetros!$E$20,$H106&lt;Parâmetros!$E$19),"ATENÇÃO · 6x1 apontou fora do horário diurno","Jornada fixa do 6x1"))),IF($D106="5x2","Jornada fixa do 5x2",IF($D106="Folguista",IF($J106=$K106,"Evidência confirma sequência","DIVERGE · sequência "&amp;$J106&amp;" × evidência "&amp;$K106),IF($K106=$E106,"Evidência confirma cadastro","DIVERGE · cadastro "&amp;$E106&amp;" × evidência "&amp;$K106)))))))))))</f>
        <v>FALTA DE REGISTRO · dia 4 de 5 do ciclo</v>
      </c>
      <c r="W106" s="34">
        <f>IF(OR(OR($D106="6x1",$D106="FF 6x1"),$D106="5x2"),"",IF($AB106&lt;&gt;$AB105,IF(IFERROR(INDEX(Cadastro!$F$5:$F$243,$AB106),"")="",IF($L106&gt;0,1,0),IF(IFERROR(INDEX(Cadastro!$F$5:$F$243,$AB106),"")&lt;=IFERROR(INDEX(Parâmetros!$B$39:$B$48,MATCH($E106,Parâmetros!$A$39:$A$48,0)),99),IFERROR(INDEX(Cadastro!$F$5:$F$243,$AB106),""),0)),IF($L106&gt;0,IF(N($X105)&gt;0,1,N($W105)+1),IF(AND($L106=0,OR(N($W105)&gt;=IFERROR(INDEX(Parâmetros!$B$39:$B$48,MATCH($E106,Parâmetros!$A$39:$A$48,0)),99),AND(N($X105)&gt;0,N($X105)&lt;IFERROR(INDEX(Parâmetros!$C$39:$C$48,MATCH($E106,Parâmetros!$A$39:$A$48,0)),0)))),0,N($W105)+1))))</f>
        <v>4</v>
      </c>
      <c r="X106" s="34">
        <f>IF(OR(OR($D106="6x1",$D106="FF 6x1"),$D106="5x2"),"",IF($AB106&lt;&gt;$AB105,IF(IFERROR(INDEX(Cadastro!$F$5:$F$243,$AB106),"")="",0,IF(IFERROR(INDEX(Cadastro!$F$5:$F$243,$AB106),"")&gt;IFERROR(INDEX(Parâmetros!$B$39:$B$48,MATCH($E106,Parâmetros!$A$39:$A$48,0)),99),IFERROR(INDEX(Cadastro!$F$5:$F$243,$AB106),"")-IFERROR(INDEX(Parâmetros!$B$39:$B$48,MATCH($E106,Parâmetros!$A$39:$A$48,0)),99),0)),IF(AND($L106=0,OR(N($W105)&gt;=IFERROR(INDEX(Parâmetros!$B$39:$B$48,MATCH($E106,Parâmetros!$A$39:$A$48,0)),99),AND(N($X105)&gt;0,N($X105)&lt;IFERROR(INDEX(Parâmetros!$C$39:$C$48,MATCH($E106,Parâmetros!$A$39:$A$48,0)),0)))),N($X105)+1,0)))</f>
        <v>0</v>
      </c>
      <c r="Y106" t="str">
        <f>IF($AC106&lt;&gt;"",IF($L106&gt;0,$AC106&amp;" · com apontamento",$AC106),IF($E106="Férias",IF($L106&gt;0,"Férias · com apontamento","Férias (cadastro)"),IF(($Z106+$AA106-1)&gt;Parâmetros!$E$16,"Férias / afastamento",IF(AND($D106="5x2",OR(WEEKDAY($F106,2)=6,WEEKDAY($F106,2)=7)),IF($L106&gt;0,"Folga trabalhada","Folga"),IF($L106&gt;0,"Trabalhado",IF(OR(OR($D106="6x1",$D106="FF 6x1"),$D106="5x2"),IF(AND(OR($D106="6x1",$D106="FF 6x1"),OR(WEEKDAY($F106,2)=6,WEEKDAY($F106,2)=7)),"Folga","Falta de registro"),IF(AND($AB106&lt;&gt;$AB105,IFERROR(INDEX(Cadastro!$F$5:$F$243,$AB106),"")=""),"Indeterminado (início da série)",IF($X106&gt;0,"Folga","Falta de registro"))))))))</f>
        <v>Falta de registro</v>
      </c>
      <c r="Z106" s="34">
        <f>IF(OR($L106&gt;0,$F106&gt;Parâmetros!$E$14),0,IF($A106&lt;&gt;$A105,1,N($Z105)+1))</f>
        <v>0</v>
      </c>
      <c r="AA106" s="34">
        <f>IF(OR($L106&gt;0,$F106&gt;Parâmetros!$E$14),0,IF(OR($A106&lt;&gt;$A107,$F107&gt;Parâmetros!$E$14),1,N($AA107)+1))</f>
        <v>0</v>
      </c>
      <c r="AB106" s="31">
        <f>IFERROR(MATCH($A106&amp;"|"&amp;TEXT(_xlfn.MAXIFS(Cadastro!$E$5:$E$243,Cadastro!$A$5:$A$243,$A106,Cadastro!$E$5:$E$243,"&lt;="&amp;$F106),"yyyymmdd"),Cadastro!$I$5:$I$243,0),"")</f>
        <v>14</v>
      </c>
      <c r="AC106" t="str">
        <f>IFERROR(_xlfn.SINGLE(INDEX(Exceções!$D$5:$D$203,MATCH($A106&amp;"|"&amp;$F106,Exceções!$F$5:$F$203,0))),"")</f>
        <v/>
      </c>
      <c r="AD106" t="str">
        <f>IF($AC106="","",IFERROR(_xlfn.SINGLE(INDEX(Exceções!$E$5:$E$203,MATCH($A106&amp;"|"&amp;$F106,Exceções!$F$5:$F$203,0))),""))</f>
        <v/>
      </c>
    </row>
    <row r="107" spans="1:30" ht="15" hidden="1" customHeight="1" x14ac:dyDescent="0.25">
      <c r="A107" s="31">
        <v>54161</v>
      </c>
      <c r="B107" s="17" t="s">
        <v>26</v>
      </c>
      <c r="C107" s="17" t="str">
        <f>IFERROR(INDEX(Cadastro!$C$5:$C$243,$AB107),"NÃO INFORMADO")</f>
        <v>ELE</v>
      </c>
      <c r="D107" s="17" t="str">
        <f>IFERROR(INDEX(Cadastro!$D$5:$D$243,$AB107),"")</f>
        <v>B</v>
      </c>
      <c r="E107" s="17" t="str">
        <f>IFERROR(INDEX(Cadastro!$G$5:$G$243,$AB107),"")</f>
        <v>B</v>
      </c>
      <c r="F107" s="29">
        <v>46321</v>
      </c>
      <c r="G107" s="32" t="str">
        <f t="shared" si="6"/>
        <v>seg</v>
      </c>
      <c r="H107" s="31" t="str">
        <f>IF($L107=0,"",_xlfn.MINIFS(Dados!$Q:$Q,Dados!$A:$A,$A107,Dados!$S:$S,$F107))</f>
        <v/>
      </c>
      <c r="I107" s="31" t="str">
        <f>IF($H107="","",_xlfn.MAXIFS(Dados!$R:$R,Dados!$A:$A,$A107,Dados!$S:$S,$F107))</f>
        <v/>
      </c>
      <c r="J107" s="32" t="str">
        <f>IF($D107&lt;&gt;"Folguista","",IFERROR(INDEX(Parâmetros!$D$52:$G$52,1,MIN(4,MAX(1,$W107))),""))</f>
        <v/>
      </c>
      <c r="K107" s="32" t="str">
        <f>IF(OR($AC107&lt;&gt;"",$Y107="Folga",$Y107="Folga trabalhada",$Y107="Férias (cadastro)",$Y107="Férias / afastamento",$Y107="Indeterminado (início da série)"),"",IF(OR($D107="6x1",$D107="FF 6x1"),IF(OR(WEEKDAY($F107,2)=6,WEEKDAY($F107,2)=7),"6x1 sáb/dom","6x1"),IF($D107="5x2","5x2",IF($H107="",IF($D107="Folguista",$J107,$E107),IF(OR($H107&gt;=Parâmetros!$E$18,$H107&lt;Parâmetros!$E$19),"C",IF($H107&lt;Parâmetros!$E$20,"A","B"))))))</f>
        <v>B</v>
      </c>
      <c r="L107" s="30">
        <f>SUMIFS(Dados!$E:$E,Dados!$A:$A,$A107,Dados!$S:$S,$F107)</f>
        <v>0</v>
      </c>
      <c r="M107" s="30">
        <f>IFERROR(INDEX(Parâmetros!$E$6:$E$11,MATCH($K107,Parâmetros!$A$6:$A$11,0)),"")</f>
        <v>7.67</v>
      </c>
      <c r="N107" s="33">
        <f t="shared" si="7"/>
        <v>0</v>
      </c>
      <c r="O107" s="33">
        <f>Parâmetros!$E$13</f>
        <v>0.8</v>
      </c>
      <c r="P107" s="32" t="str">
        <f>IF(OR($M107="",$F107&gt;Parâmetros!$E$14),"Não","Sim")</f>
        <v>Não</v>
      </c>
      <c r="Q107" s="32" t="str">
        <f t="shared" si="8"/>
        <v/>
      </c>
      <c r="R107" s="32" t="str">
        <f t="shared" si="9"/>
        <v/>
      </c>
      <c r="S107" s="30" t="str">
        <f t="shared" si="10"/>
        <v/>
      </c>
      <c r="T107" s="32" t="str">
        <f>IF($Q107&lt;&gt;"Sim","",IF($N107&gt;Parâmetros!$E$15,"Sim","Não"))</f>
        <v/>
      </c>
      <c r="U107" s="17" t="str">
        <f t="shared" si="11"/>
        <v>Fora da apuração</v>
      </c>
      <c r="V107" s="17" t="str">
        <f>IF($AC107&lt;&gt;"",IF($L107&gt;0,"ATENÇÃO · apontou em dia de "&amp;LOWER($AC107)&amp;" cadastrado","Exceção cadastrada · "&amp;$AC107)&amp;IF($AD107="",""," · "&amp;$AD107),IF($E107="Férias",IF($L107&gt;0,"ATENÇÃO · apontou estando de férias no cadastro","Férias no cadastro"),IF($Y107="Férias / afastamento","Afastamento · "&amp;($Z107+$AA107-1)&amp;" dias seguidos sem apontamento",IF($Y107="Folga trabalhada","ATENÇÃO · apontou em dia de folga da escala 5x2",IF($Y107="Folga",IF(AND($D107="5x2",OR(WEEKDAY($F107,2)=6,WEEKDAY($F107,2)=7)),"Folga de fim de semana da escala 5x2",IF(AND(OR($D107="6x1",$D107="FF 6x1"),WEEKDAY($F107,2)=6,FALSE()),"Folga de fim de semana · apontou no domingo anterior",IF(AND(OR($D107="6x1",$D107="FF 6x1"),WEEKDAY($F107,2)=7,AND($A107=$A106,$L106&gt;0)),"Folga de fim de semana · apontou no sábado",IF(AND(OR($D107="6x1",$D107="FF 6x1"),OR(WEEKDAY($F107,2)=6,WEEKDAY($F107,2)=7)),"Folga de fim de semana · sem apontamento no sábado nem no domingo","Folga prevista pelo ciclo")))),IF($Y107="Indeterminado (início da série)","Sem histórico anterior — informe o dia do ciclo no Cadastro",IF($Y107="Falta de registro",IF(OR(OR($D107="6x1",$D107="FF 6x1"),$D107="5x2"),"FALTA DE REGISTRO · dia útil da escala "&amp;$E107,"FALTA DE REGISTRO · dia "&amp;$W107&amp;" de "&amp;IFERROR(INDEX(Parâmetros!$B$39:$B$48,MATCH($E107,Parâmetros!$A$39:$A$48,0)),99)&amp;" do ciclo"),IF(OR($D107="6x1",$D107="FF 6x1"),IF(OR(AND(WEEKDAY($F107,2)=6,AND($A107=$A108,$L108&gt;0)),AND(WEEKDAY($F107,2)=7,AND($A107=$A106,$L106&gt;0))),"ATENÇÃO · apontou sábado e domingo no mesmo fim de semana",IF(OR(WEEKDAY($F107,2)=6,WEEKDAY($F107,2)=7),"Jornada de fim de semana do 6x1",IF(OR($H107&gt;=Parâmetros!$E$20,$H107&lt;Parâmetros!$E$19),"ATENÇÃO · 6x1 apontou fora do horário diurno","Jornada fixa do 6x1"))),IF($D107="5x2","Jornada fixa do 5x2",IF($D107="Folguista",IF($J107=$K107,"Evidência confirma sequência","DIVERGE · sequência "&amp;$J107&amp;" × evidência "&amp;$K107),IF($K107=$E107,"Evidência confirma cadastro","DIVERGE · cadastro "&amp;$E107&amp;" × evidência "&amp;$K107)))))))))))</f>
        <v>FALTA DE REGISTRO · dia 5 de 5 do ciclo</v>
      </c>
      <c r="W107" s="34">
        <f>IF(OR(OR($D107="6x1",$D107="FF 6x1"),$D107="5x2"),"",IF($AB107&lt;&gt;$AB106,IF(IFERROR(INDEX(Cadastro!$F$5:$F$243,$AB107),"")="",IF($L107&gt;0,1,0),IF(IFERROR(INDEX(Cadastro!$F$5:$F$243,$AB107),"")&lt;=IFERROR(INDEX(Parâmetros!$B$39:$B$48,MATCH($E107,Parâmetros!$A$39:$A$48,0)),99),IFERROR(INDEX(Cadastro!$F$5:$F$243,$AB107),""),0)),IF($L107&gt;0,IF(N($X106)&gt;0,1,N($W106)+1),IF(AND($L107=0,OR(N($W106)&gt;=IFERROR(INDEX(Parâmetros!$B$39:$B$48,MATCH($E107,Parâmetros!$A$39:$A$48,0)),99),AND(N($X106)&gt;0,N($X106)&lt;IFERROR(INDEX(Parâmetros!$C$39:$C$48,MATCH($E107,Parâmetros!$A$39:$A$48,0)),0)))),0,N($W106)+1))))</f>
        <v>5</v>
      </c>
      <c r="X107" s="34">
        <f>IF(OR(OR($D107="6x1",$D107="FF 6x1"),$D107="5x2"),"",IF($AB107&lt;&gt;$AB106,IF(IFERROR(INDEX(Cadastro!$F$5:$F$243,$AB107),"")="",0,IF(IFERROR(INDEX(Cadastro!$F$5:$F$243,$AB107),"")&gt;IFERROR(INDEX(Parâmetros!$B$39:$B$48,MATCH($E107,Parâmetros!$A$39:$A$48,0)),99),IFERROR(INDEX(Cadastro!$F$5:$F$243,$AB107),"")-IFERROR(INDEX(Parâmetros!$B$39:$B$48,MATCH($E107,Parâmetros!$A$39:$A$48,0)),99),0)),IF(AND($L107=0,OR(N($W106)&gt;=IFERROR(INDEX(Parâmetros!$B$39:$B$48,MATCH($E107,Parâmetros!$A$39:$A$48,0)),99),AND(N($X106)&gt;0,N($X106)&lt;IFERROR(INDEX(Parâmetros!$C$39:$C$48,MATCH($E107,Parâmetros!$A$39:$A$48,0)),0)))),N($X106)+1,0)))</f>
        <v>0</v>
      </c>
      <c r="Y107" t="str">
        <f>IF($AC107&lt;&gt;"",IF($L107&gt;0,$AC107&amp;" · com apontamento",$AC107),IF($E107="Férias",IF($L107&gt;0,"Férias · com apontamento","Férias (cadastro)"),IF(($Z107+$AA107-1)&gt;Parâmetros!$E$16,"Férias / afastamento",IF(AND($D107="5x2",OR(WEEKDAY($F107,2)=6,WEEKDAY($F107,2)=7)),IF($L107&gt;0,"Folga trabalhada","Folga"),IF($L107&gt;0,"Trabalhado",IF(OR(OR($D107="6x1",$D107="FF 6x1"),$D107="5x2"),IF(AND(OR($D107="6x1",$D107="FF 6x1"),OR(WEEKDAY($F107,2)=6,WEEKDAY($F107,2)=7)),"Folga","Falta de registro"),IF(AND($AB107&lt;&gt;$AB106,IFERROR(INDEX(Cadastro!$F$5:$F$243,$AB107),"")=""),"Indeterminado (início da série)",IF($X107&gt;0,"Folga","Falta de registro"))))))))</f>
        <v>Falta de registro</v>
      </c>
      <c r="Z107" s="34">
        <f>IF(OR($L107&gt;0,$F107&gt;Parâmetros!$E$14),0,IF($A107&lt;&gt;$A106,1,N($Z106)+1))</f>
        <v>0</v>
      </c>
      <c r="AA107" s="34">
        <f>IF(OR($L107&gt;0,$F107&gt;Parâmetros!$E$14),0,IF(OR($A107&lt;&gt;$A108,$F108&gt;Parâmetros!$E$14),1,N($AA108)+1))</f>
        <v>0</v>
      </c>
      <c r="AB107" s="31">
        <f>IFERROR(MATCH($A107&amp;"|"&amp;TEXT(_xlfn.MAXIFS(Cadastro!$E$5:$E$243,Cadastro!$A$5:$A$243,$A107,Cadastro!$E$5:$E$243,"&lt;="&amp;$F107),"yyyymmdd"),Cadastro!$I$5:$I$243,0),"")</f>
        <v>14</v>
      </c>
      <c r="AC107" t="str">
        <f>IFERROR(_xlfn.SINGLE(INDEX(Exceções!$D$5:$D$203,MATCH($A107&amp;"|"&amp;$F107,Exceções!$F$5:$F$203,0))),"")</f>
        <v/>
      </c>
      <c r="AD107" t="str">
        <f>IF($AC107="","",IFERROR(_xlfn.SINGLE(INDEX(Exceções!$E$5:$E$203,MATCH($A107&amp;"|"&amp;$F107,Exceções!$F$5:$F$203,0))),""))</f>
        <v/>
      </c>
    </row>
    <row r="108" spans="1:30" ht="15" hidden="1" customHeight="1" x14ac:dyDescent="0.25">
      <c r="A108" s="31">
        <v>54161</v>
      </c>
      <c r="B108" s="17" t="s">
        <v>26</v>
      </c>
      <c r="C108" s="17" t="str">
        <f>IFERROR(INDEX(Cadastro!$C$5:$C$243,$AB108),"NÃO INFORMADO")</f>
        <v>ELE</v>
      </c>
      <c r="D108" s="17" t="str">
        <f>IFERROR(INDEX(Cadastro!$D$5:$D$243,$AB108),"")</f>
        <v>B</v>
      </c>
      <c r="E108" s="17" t="str">
        <f>IFERROR(INDEX(Cadastro!$G$5:$G$243,$AB108),"")</f>
        <v>B</v>
      </c>
      <c r="F108" s="29">
        <v>46322</v>
      </c>
      <c r="G108" s="32" t="str">
        <f t="shared" si="6"/>
        <v>ter</v>
      </c>
      <c r="H108" s="31" t="str">
        <f>IF($L108=0,"",_xlfn.MINIFS(Dados!$Q:$Q,Dados!$A:$A,$A108,Dados!$S:$S,$F108))</f>
        <v/>
      </c>
      <c r="I108" s="31" t="str">
        <f>IF($H108="","",_xlfn.MAXIFS(Dados!$R:$R,Dados!$A:$A,$A108,Dados!$S:$S,$F108))</f>
        <v/>
      </c>
      <c r="J108" s="32" t="str">
        <f>IF($D108&lt;&gt;"Folguista","",IFERROR(INDEX(Parâmetros!$D$52:$G$52,1,MIN(4,MAX(1,$W108))),""))</f>
        <v/>
      </c>
      <c r="K108" s="32" t="str">
        <f>IF(OR($AC108&lt;&gt;"",$Y108="Folga",$Y108="Folga trabalhada",$Y108="Férias (cadastro)",$Y108="Férias / afastamento",$Y108="Indeterminado (início da série)"),"",IF(OR($D108="6x1",$D108="FF 6x1"),IF(OR(WEEKDAY($F108,2)=6,WEEKDAY($F108,2)=7),"6x1 sáb/dom","6x1"),IF($D108="5x2","5x2",IF($H108="",IF($D108="Folguista",$J108,$E108),IF(OR($H108&gt;=Parâmetros!$E$18,$H108&lt;Parâmetros!$E$19),"C",IF($H108&lt;Parâmetros!$E$20,"A","B"))))))</f>
        <v/>
      </c>
      <c r="L108" s="30">
        <f>SUMIFS(Dados!$E:$E,Dados!$A:$A,$A108,Dados!$S:$S,$F108)</f>
        <v>0</v>
      </c>
      <c r="M108" s="30" t="str">
        <f>IFERROR(INDEX(Parâmetros!$E$6:$E$11,MATCH($K108,Parâmetros!$A$6:$A$11,0)),"")</f>
        <v/>
      </c>
      <c r="N108" s="33" t="str">
        <f t="shared" si="7"/>
        <v/>
      </c>
      <c r="O108" s="33">
        <f>Parâmetros!$E$13</f>
        <v>0.8</v>
      </c>
      <c r="P108" s="32" t="str">
        <f>IF(OR($M108="",$F108&gt;Parâmetros!$E$14),"Não","Sim")</f>
        <v>Não</v>
      </c>
      <c r="Q108" s="32" t="str">
        <f t="shared" si="8"/>
        <v/>
      </c>
      <c r="R108" s="32" t="str">
        <f t="shared" si="9"/>
        <v/>
      </c>
      <c r="S108" s="30" t="str">
        <f t="shared" si="10"/>
        <v/>
      </c>
      <c r="T108" s="32" t="str">
        <f>IF($Q108&lt;&gt;"Sim","",IF($N108&gt;Parâmetros!$E$15,"Sim","Não"))</f>
        <v/>
      </c>
      <c r="U108" s="17" t="str">
        <f t="shared" si="11"/>
        <v>Folga</v>
      </c>
      <c r="V108" s="17" t="str">
        <f>IF($AC108&lt;&gt;"",IF($L108&gt;0,"ATENÇÃO · apontou em dia de "&amp;LOWER($AC108)&amp;" cadastrado","Exceção cadastrada · "&amp;$AC108)&amp;IF($AD108="",""," · "&amp;$AD108),IF($E108="Férias",IF($L108&gt;0,"ATENÇÃO · apontou estando de férias no cadastro","Férias no cadastro"),IF($Y108="Férias / afastamento","Afastamento · "&amp;($Z108+$AA108-1)&amp;" dias seguidos sem apontamento",IF($Y108="Folga trabalhada","ATENÇÃO · apontou em dia de folga da escala 5x2",IF($Y108="Folga",IF(AND($D108="5x2",OR(WEEKDAY($F108,2)=6,WEEKDAY($F108,2)=7)),"Folga de fim de semana da escala 5x2",IF(AND(OR($D108="6x1",$D108="FF 6x1"),WEEKDAY($F108,2)=6,FALSE()),"Folga de fim de semana · apontou no domingo anterior",IF(AND(OR($D108="6x1",$D108="FF 6x1"),WEEKDAY($F108,2)=7,AND($A108=$A107,$L107&gt;0)),"Folga de fim de semana · apontou no sábado",IF(AND(OR($D108="6x1",$D108="FF 6x1"),OR(WEEKDAY($F108,2)=6,WEEKDAY($F108,2)=7)),"Folga de fim de semana · sem apontamento no sábado nem no domingo","Folga prevista pelo ciclo")))),IF($Y108="Indeterminado (início da série)","Sem histórico anterior — informe o dia do ciclo no Cadastro",IF($Y108="Falta de registro",IF(OR(OR($D108="6x1",$D108="FF 6x1"),$D108="5x2"),"FALTA DE REGISTRO · dia útil da escala "&amp;$E108,"FALTA DE REGISTRO · dia "&amp;$W108&amp;" de "&amp;IFERROR(INDEX(Parâmetros!$B$39:$B$48,MATCH($E108,Parâmetros!$A$39:$A$48,0)),99)&amp;" do ciclo"),IF(OR($D108="6x1",$D108="FF 6x1"),IF(OR(AND(WEEKDAY($F108,2)=6,AND($A108=$A109,$L109&gt;0)),AND(WEEKDAY($F108,2)=7,AND($A108=$A107,$L107&gt;0))),"ATENÇÃO · apontou sábado e domingo no mesmo fim de semana",IF(OR(WEEKDAY($F108,2)=6,WEEKDAY($F108,2)=7),"Jornada de fim de semana do 6x1",IF(OR($H108&gt;=Parâmetros!$E$20,$H108&lt;Parâmetros!$E$19),"ATENÇÃO · 6x1 apontou fora do horário diurno","Jornada fixa do 6x1"))),IF($D108="5x2","Jornada fixa do 5x2",IF($D108="Folguista",IF($J108=$K108,"Evidência confirma sequência","DIVERGE · sequência "&amp;$J108&amp;" × evidência "&amp;$K108),IF($K108=$E108,"Evidência confirma cadastro","DIVERGE · cadastro "&amp;$E108&amp;" × evidência "&amp;$K108)))))))))))</f>
        <v>Folga prevista pelo ciclo</v>
      </c>
      <c r="W108" s="34">
        <f>IF(OR(OR($D108="6x1",$D108="FF 6x1"),$D108="5x2"),"",IF($AB108&lt;&gt;$AB107,IF(IFERROR(INDEX(Cadastro!$F$5:$F$243,$AB108),"")="",IF($L108&gt;0,1,0),IF(IFERROR(INDEX(Cadastro!$F$5:$F$243,$AB108),"")&lt;=IFERROR(INDEX(Parâmetros!$B$39:$B$48,MATCH($E108,Parâmetros!$A$39:$A$48,0)),99),IFERROR(INDEX(Cadastro!$F$5:$F$243,$AB108),""),0)),IF($L108&gt;0,IF(N($X107)&gt;0,1,N($W107)+1),IF(AND($L108=0,OR(N($W107)&gt;=IFERROR(INDEX(Parâmetros!$B$39:$B$48,MATCH($E108,Parâmetros!$A$39:$A$48,0)),99),AND(N($X107)&gt;0,N($X107)&lt;IFERROR(INDEX(Parâmetros!$C$39:$C$48,MATCH($E108,Parâmetros!$A$39:$A$48,0)),0)))),0,N($W107)+1))))</f>
        <v>0</v>
      </c>
      <c r="X108" s="34">
        <f>IF(OR(OR($D108="6x1",$D108="FF 6x1"),$D108="5x2"),"",IF($AB108&lt;&gt;$AB107,IF(IFERROR(INDEX(Cadastro!$F$5:$F$243,$AB108),"")="",0,IF(IFERROR(INDEX(Cadastro!$F$5:$F$243,$AB108),"")&gt;IFERROR(INDEX(Parâmetros!$B$39:$B$48,MATCH($E108,Parâmetros!$A$39:$A$48,0)),99),IFERROR(INDEX(Cadastro!$F$5:$F$243,$AB108),"")-IFERROR(INDEX(Parâmetros!$B$39:$B$48,MATCH($E108,Parâmetros!$A$39:$A$48,0)),99),0)),IF(AND($L108=0,OR(N($W107)&gt;=IFERROR(INDEX(Parâmetros!$B$39:$B$48,MATCH($E108,Parâmetros!$A$39:$A$48,0)),99),AND(N($X107)&gt;0,N($X107)&lt;IFERROR(INDEX(Parâmetros!$C$39:$C$48,MATCH($E108,Parâmetros!$A$39:$A$48,0)),0)))),N($X107)+1,0)))</f>
        <v>1</v>
      </c>
      <c r="Y108" t="str">
        <f>IF($AC108&lt;&gt;"",IF($L108&gt;0,$AC108&amp;" · com apontamento",$AC108),IF($E108="Férias",IF($L108&gt;0,"Férias · com apontamento","Férias (cadastro)"),IF(($Z108+$AA108-1)&gt;Parâmetros!$E$16,"Férias / afastamento",IF(AND($D108="5x2",OR(WEEKDAY($F108,2)=6,WEEKDAY($F108,2)=7)),IF($L108&gt;0,"Folga trabalhada","Folga"),IF($L108&gt;0,"Trabalhado",IF(OR(OR($D108="6x1",$D108="FF 6x1"),$D108="5x2"),IF(AND(OR($D108="6x1",$D108="FF 6x1"),OR(WEEKDAY($F108,2)=6,WEEKDAY($F108,2)=7)),"Folga","Falta de registro"),IF(AND($AB108&lt;&gt;$AB107,IFERROR(INDEX(Cadastro!$F$5:$F$243,$AB108),"")=""),"Indeterminado (início da série)",IF($X108&gt;0,"Folga","Falta de registro"))))))))</f>
        <v>Folga</v>
      </c>
      <c r="Z108" s="34">
        <f>IF(OR($L108&gt;0,$F108&gt;Parâmetros!$E$14),0,IF($A108&lt;&gt;$A107,1,N($Z107)+1))</f>
        <v>0</v>
      </c>
      <c r="AA108" s="34">
        <f>IF(OR($L108&gt;0,$F108&gt;Parâmetros!$E$14),0,IF(OR($A108&lt;&gt;$A109,$F109&gt;Parâmetros!$E$14),1,N($AA109)+1))</f>
        <v>0</v>
      </c>
      <c r="AB108" s="31">
        <f>IFERROR(MATCH($A108&amp;"|"&amp;TEXT(_xlfn.MAXIFS(Cadastro!$E$5:$E$243,Cadastro!$A$5:$A$243,$A108,Cadastro!$E$5:$E$243,"&lt;="&amp;$F108),"yyyymmdd"),Cadastro!$I$5:$I$243,0),"")</f>
        <v>14</v>
      </c>
      <c r="AC108" t="str">
        <f>IFERROR(_xlfn.SINGLE(INDEX(Exceções!$D$5:$D$203,MATCH($A108&amp;"|"&amp;$F108,Exceções!$F$5:$F$203,0))),"")</f>
        <v/>
      </c>
      <c r="AD108" t="str">
        <f>IF($AC108="","",IFERROR(_xlfn.SINGLE(INDEX(Exceções!$E$5:$E$203,MATCH($A108&amp;"|"&amp;$F108,Exceções!$F$5:$F$203,0))),""))</f>
        <v/>
      </c>
    </row>
    <row r="109" spans="1:30" ht="15" hidden="1" customHeight="1" x14ac:dyDescent="0.25">
      <c r="A109" s="31">
        <v>54161</v>
      </c>
      <c r="B109" s="17" t="s">
        <v>26</v>
      </c>
      <c r="C109" s="17" t="str">
        <f>IFERROR(INDEX(Cadastro!$C$5:$C$243,$AB109),"NÃO INFORMADO")</f>
        <v>ELE</v>
      </c>
      <c r="D109" s="17" t="str">
        <f>IFERROR(INDEX(Cadastro!$D$5:$D$243,$AB109),"")</f>
        <v>B</v>
      </c>
      <c r="E109" s="17" t="str">
        <f>IFERROR(INDEX(Cadastro!$G$5:$G$243,$AB109),"")</f>
        <v>B</v>
      </c>
      <c r="F109" s="29">
        <v>46323</v>
      </c>
      <c r="G109" s="32" t="str">
        <f t="shared" si="6"/>
        <v>qua</v>
      </c>
      <c r="H109" s="31" t="str">
        <f>IF($L109=0,"",_xlfn.MINIFS(Dados!$Q:$Q,Dados!$A:$A,$A109,Dados!$S:$S,$F109))</f>
        <v/>
      </c>
      <c r="I109" s="31" t="str">
        <f>IF($H109="","",_xlfn.MAXIFS(Dados!$R:$R,Dados!$A:$A,$A109,Dados!$S:$S,$F109))</f>
        <v/>
      </c>
      <c r="J109" s="32" t="str">
        <f>IF($D109&lt;&gt;"Folguista","",IFERROR(INDEX(Parâmetros!$D$52:$G$52,1,MIN(4,MAX(1,$W109))),""))</f>
        <v/>
      </c>
      <c r="K109" s="32" t="str">
        <f>IF(OR($AC109&lt;&gt;"",$Y109="Folga",$Y109="Folga trabalhada",$Y109="Férias (cadastro)",$Y109="Férias / afastamento",$Y109="Indeterminado (início da série)"),"",IF(OR($D109="6x1",$D109="FF 6x1"),IF(OR(WEEKDAY($F109,2)=6,WEEKDAY($F109,2)=7),"6x1 sáb/dom","6x1"),IF($D109="5x2","5x2",IF($H109="",IF($D109="Folguista",$J109,$E109),IF(OR($H109&gt;=Parâmetros!$E$18,$H109&lt;Parâmetros!$E$19),"C",IF($H109&lt;Parâmetros!$E$20,"A","B"))))))</f>
        <v>B</v>
      </c>
      <c r="L109" s="30">
        <f>SUMIFS(Dados!$E:$E,Dados!$A:$A,$A109,Dados!$S:$S,$F109)</f>
        <v>0</v>
      </c>
      <c r="M109" s="30">
        <f>IFERROR(INDEX(Parâmetros!$E$6:$E$11,MATCH($K109,Parâmetros!$A$6:$A$11,0)),"")</f>
        <v>7.67</v>
      </c>
      <c r="N109" s="33">
        <f t="shared" si="7"/>
        <v>0</v>
      </c>
      <c r="O109" s="33">
        <f>Parâmetros!$E$13</f>
        <v>0.8</v>
      </c>
      <c r="P109" s="32" t="str">
        <f>IF(OR($M109="",$F109&gt;Parâmetros!$E$14),"Não","Sim")</f>
        <v>Não</v>
      </c>
      <c r="Q109" s="32" t="str">
        <f t="shared" si="8"/>
        <v/>
      </c>
      <c r="R109" s="32" t="str">
        <f t="shared" si="9"/>
        <v/>
      </c>
      <c r="S109" s="30" t="str">
        <f t="shared" si="10"/>
        <v/>
      </c>
      <c r="T109" s="32" t="str">
        <f>IF($Q109&lt;&gt;"Sim","",IF($N109&gt;Parâmetros!$E$15,"Sim","Não"))</f>
        <v/>
      </c>
      <c r="U109" s="17" t="str">
        <f t="shared" si="11"/>
        <v>Fora da apuração</v>
      </c>
      <c r="V109" s="17" t="str">
        <f>IF($AC109&lt;&gt;"",IF($L109&gt;0,"ATENÇÃO · apontou em dia de "&amp;LOWER($AC109)&amp;" cadastrado","Exceção cadastrada · "&amp;$AC109)&amp;IF($AD109="",""," · "&amp;$AD109),IF($E109="Férias",IF($L109&gt;0,"ATENÇÃO · apontou estando de férias no cadastro","Férias no cadastro"),IF($Y109="Férias / afastamento","Afastamento · "&amp;($Z109+$AA109-1)&amp;" dias seguidos sem apontamento",IF($Y109="Folga trabalhada","ATENÇÃO · apontou em dia de folga da escala 5x2",IF($Y109="Folga",IF(AND($D109="5x2",OR(WEEKDAY($F109,2)=6,WEEKDAY($F109,2)=7)),"Folga de fim de semana da escala 5x2",IF(AND(OR($D109="6x1",$D109="FF 6x1"),WEEKDAY($F109,2)=6,FALSE()),"Folga de fim de semana · apontou no domingo anterior",IF(AND(OR($D109="6x1",$D109="FF 6x1"),WEEKDAY($F109,2)=7,AND($A109=$A108,$L108&gt;0)),"Folga de fim de semana · apontou no sábado",IF(AND(OR($D109="6x1",$D109="FF 6x1"),OR(WEEKDAY($F109,2)=6,WEEKDAY($F109,2)=7)),"Folga de fim de semana · sem apontamento no sábado nem no domingo","Folga prevista pelo ciclo")))),IF($Y109="Indeterminado (início da série)","Sem histórico anterior — informe o dia do ciclo no Cadastro",IF($Y109="Falta de registro",IF(OR(OR($D109="6x1",$D109="FF 6x1"),$D109="5x2"),"FALTA DE REGISTRO · dia útil da escala "&amp;$E109,"FALTA DE REGISTRO · dia "&amp;$W109&amp;" de "&amp;IFERROR(INDEX(Parâmetros!$B$39:$B$48,MATCH($E109,Parâmetros!$A$39:$A$48,0)),99)&amp;" do ciclo"),IF(OR($D109="6x1",$D109="FF 6x1"),IF(OR(AND(WEEKDAY($F109,2)=6,AND($A109=$A110,$L110&gt;0)),AND(WEEKDAY($F109,2)=7,AND($A109=$A108,$L108&gt;0))),"ATENÇÃO · apontou sábado e domingo no mesmo fim de semana",IF(OR(WEEKDAY($F109,2)=6,WEEKDAY($F109,2)=7),"Jornada de fim de semana do 6x1",IF(OR($H109&gt;=Parâmetros!$E$20,$H109&lt;Parâmetros!$E$19),"ATENÇÃO · 6x1 apontou fora do horário diurno","Jornada fixa do 6x1"))),IF($D109="5x2","Jornada fixa do 5x2",IF($D109="Folguista",IF($J109=$K109,"Evidência confirma sequência","DIVERGE · sequência "&amp;$J109&amp;" × evidência "&amp;$K109),IF($K109=$E109,"Evidência confirma cadastro","DIVERGE · cadastro "&amp;$E109&amp;" × evidência "&amp;$K109)))))))))))</f>
        <v>FALTA DE REGISTRO · dia 1 de 5 do ciclo</v>
      </c>
      <c r="W109" s="34">
        <f>IF(OR(OR($D109="6x1",$D109="FF 6x1"),$D109="5x2"),"",IF($AB109&lt;&gt;$AB108,IF(IFERROR(INDEX(Cadastro!$F$5:$F$243,$AB109),"")="",IF($L109&gt;0,1,0),IF(IFERROR(INDEX(Cadastro!$F$5:$F$243,$AB109),"")&lt;=IFERROR(INDEX(Parâmetros!$B$39:$B$48,MATCH($E109,Parâmetros!$A$39:$A$48,0)),99),IFERROR(INDEX(Cadastro!$F$5:$F$243,$AB109),""),0)),IF($L109&gt;0,IF(N($X108)&gt;0,1,N($W108)+1),IF(AND($L109=0,OR(N($W108)&gt;=IFERROR(INDEX(Parâmetros!$B$39:$B$48,MATCH($E109,Parâmetros!$A$39:$A$48,0)),99),AND(N($X108)&gt;0,N($X108)&lt;IFERROR(INDEX(Parâmetros!$C$39:$C$48,MATCH($E109,Parâmetros!$A$39:$A$48,0)),0)))),0,N($W108)+1))))</f>
        <v>1</v>
      </c>
      <c r="X109" s="34">
        <f>IF(OR(OR($D109="6x1",$D109="FF 6x1"),$D109="5x2"),"",IF($AB109&lt;&gt;$AB108,IF(IFERROR(INDEX(Cadastro!$F$5:$F$243,$AB109),"")="",0,IF(IFERROR(INDEX(Cadastro!$F$5:$F$243,$AB109),"")&gt;IFERROR(INDEX(Parâmetros!$B$39:$B$48,MATCH($E109,Parâmetros!$A$39:$A$48,0)),99),IFERROR(INDEX(Cadastro!$F$5:$F$243,$AB109),"")-IFERROR(INDEX(Parâmetros!$B$39:$B$48,MATCH($E109,Parâmetros!$A$39:$A$48,0)),99),0)),IF(AND($L109=0,OR(N($W108)&gt;=IFERROR(INDEX(Parâmetros!$B$39:$B$48,MATCH($E109,Parâmetros!$A$39:$A$48,0)),99),AND(N($X108)&gt;0,N($X108)&lt;IFERROR(INDEX(Parâmetros!$C$39:$C$48,MATCH($E109,Parâmetros!$A$39:$A$48,0)),0)))),N($X108)+1,0)))</f>
        <v>0</v>
      </c>
      <c r="Y109" t="str">
        <f>IF($AC109&lt;&gt;"",IF($L109&gt;0,$AC109&amp;" · com apontamento",$AC109),IF($E109="Férias",IF($L109&gt;0,"Férias · com apontamento","Férias (cadastro)"),IF(($Z109+$AA109-1)&gt;Parâmetros!$E$16,"Férias / afastamento",IF(AND($D109="5x2",OR(WEEKDAY($F109,2)=6,WEEKDAY($F109,2)=7)),IF($L109&gt;0,"Folga trabalhada","Folga"),IF($L109&gt;0,"Trabalhado",IF(OR(OR($D109="6x1",$D109="FF 6x1"),$D109="5x2"),IF(AND(OR($D109="6x1",$D109="FF 6x1"),OR(WEEKDAY($F109,2)=6,WEEKDAY($F109,2)=7)),"Folga","Falta de registro"),IF(AND($AB109&lt;&gt;$AB108,IFERROR(INDEX(Cadastro!$F$5:$F$243,$AB109),"")=""),"Indeterminado (início da série)",IF($X109&gt;0,"Folga","Falta de registro"))))))))</f>
        <v>Falta de registro</v>
      </c>
      <c r="Z109" s="34">
        <f>IF(OR($L109&gt;0,$F109&gt;Parâmetros!$E$14),0,IF($A109&lt;&gt;$A108,1,N($Z108)+1))</f>
        <v>0</v>
      </c>
      <c r="AA109" s="34">
        <f>IF(OR($L109&gt;0,$F109&gt;Parâmetros!$E$14),0,IF(OR($A109&lt;&gt;$A110,$F110&gt;Parâmetros!$E$14),1,N($AA110)+1))</f>
        <v>0</v>
      </c>
      <c r="AB109" s="31">
        <f>IFERROR(MATCH($A109&amp;"|"&amp;TEXT(_xlfn.MAXIFS(Cadastro!$E$5:$E$243,Cadastro!$A$5:$A$243,$A109,Cadastro!$E$5:$E$243,"&lt;="&amp;$F109),"yyyymmdd"),Cadastro!$I$5:$I$243,0),"")</f>
        <v>14</v>
      </c>
      <c r="AC109" t="str">
        <f>IFERROR(_xlfn.SINGLE(INDEX(Exceções!$D$5:$D$203,MATCH($A109&amp;"|"&amp;$F109,Exceções!$F$5:$F$203,0))),"")</f>
        <v/>
      </c>
      <c r="AD109" t="str">
        <f>IF($AC109="","",IFERROR(_xlfn.SINGLE(INDEX(Exceções!$E$5:$E$203,MATCH($A109&amp;"|"&amp;$F109,Exceções!$F$5:$F$203,0))),""))</f>
        <v/>
      </c>
    </row>
    <row r="110" spans="1:30" ht="15" hidden="1" customHeight="1" x14ac:dyDescent="0.25">
      <c r="A110" s="31">
        <v>54161</v>
      </c>
      <c r="B110" s="17" t="s">
        <v>26</v>
      </c>
      <c r="C110" s="17" t="str">
        <f>IFERROR(INDEX(Cadastro!$C$5:$C$243,$AB110),"NÃO INFORMADO")</f>
        <v>ELE</v>
      </c>
      <c r="D110" s="17" t="str">
        <f>IFERROR(INDEX(Cadastro!$D$5:$D$243,$AB110),"")</f>
        <v>B</v>
      </c>
      <c r="E110" s="17" t="str">
        <f>IFERROR(INDEX(Cadastro!$G$5:$G$243,$AB110),"")</f>
        <v>B</v>
      </c>
      <c r="F110" s="29">
        <v>46324</v>
      </c>
      <c r="G110" s="32" t="str">
        <f t="shared" si="6"/>
        <v>qui</v>
      </c>
      <c r="H110" s="31" t="str">
        <f>IF($L110=0,"",_xlfn.MINIFS(Dados!$Q:$Q,Dados!$A:$A,$A110,Dados!$S:$S,$F110))</f>
        <v/>
      </c>
      <c r="I110" s="31" t="str">
        <f>IF($H110="","",_xlfn.MAXIFS(Dados!$R:$R,Dados!$A:$A,$A110,Dados!$S:$S,$F110))</f>
        <v/>
      </c>
      <c r="J110" s="32" t="str">
        <f>IF($D110&lt;&gt;"Folguista","",IFERROR(INDEX(Parâmetros!$D$52:$G$52,1,MIN(4,MAX(1,$W110))),""))</f>
        <v/>
      </c>
      <c r="K110" s="32" t="str">
        <f>IF(OR($AC110&lt;&gt;"",$Y110="Folga",$Y110="Folga trabalhada",$Y110="Férias (cadastro)",$Y110="Férias / afastamento",$Y110="Indeterminado (início da série)"),"",IF(OR($D110="6x1",$D110="FF 6x1"),IF(OR(WEEKDAY($F110,2)=6,WEEKDAY($F110,2)=7),"6x1 sáb/dom","6x1"),IF($D110="5x2","5x2",IF($H110="",IF($D110="Folguista",$J110,$E110),IF(OR($H110&gt;=Parâmetros!$E$18,$H110&lt;Parâmetros!$E$19),"C",IF($H110&lt;Parâmetros!$E$20,"A","B"))))))</f>
        <v>B</v>
      </c>
      <c r="L110" s="30">
        <f>SUMIFS(Dados!$E:$E,Dados!$A:$A,$A110,Dados!$S:$S,$F110)</f>
        <v>0</v>
      </c>
      <c r="M110" s="30">
        <f>IFERROR(INDEX(Parâmetros!$E$6:$E$11,MATCH($K110,Parâmetros!$A$6:$A$11,0)),"")</f>
        <v>7.67</v>
      </c>
      <c r="N110" s="33">
        <f t="shared" si="7"/>
        <v>0</v>
      </c>
      <c r="O110" s="33">
        <f>Parâmetros!$E$13</f>
        <v>0.8</v>
      </c>
      <c r="P110" s="32" t="str">
        <f>IF(OR($M110="",$F110&gt;Parâmetros!$E$14),"Não","Sim")</f>
        <v>Não</v>
      </c>
      <c r="Q110" s="32" t="str">
        <f t="shared" si="8"/>
        <v/>
      </c>
      <c r="R110" s="32" t="str">
        <f t="shared" si="9"/>
        <v/>
      </c>
      <c r="S110" s="30" t="str">
        <f t="shared" si="10"/>
        <v/>
      </c>
      <c r="T110" s="32" t="str">
        <f>IF($Q110&lt;&gt;"Sim","",IF($N110&gt;Parâmetros!$E$15,"Sim","Não"))</f>
        <v/>
      </c>
      <c r="U110" s="17" t="str">
        <f t="shared" si="11"/>
        <v>Fora da apuração</v>
      </c>
      <c r="V110" s="17" t="str">
        <f>IF($AC110&lt;&gt;"",IF($L110&gt;0,"ATENÇÃO · apontou em dia de "&amp;LOWER($AC110)&amp;" cadastrado","Exceção cadastrada · "&amp;$AC110)&amp;IF($AD110="",""," · "&amp;$AD110),IF($E110="Férias",IF($L110&gt;0,"ATENÇÃO · apontou estando de férias no cadastro","Férias no cadastro"),IF($Y110="Férias / afastamento","Afastamento · "&amp;($Z110+$AA110-1)&amp;" dias seguidos sem apontamento",IF($Y110="Folga trabalhada","ATENÇÃO · apontou em dia de folga da escala 5x2",IF($Y110="Folga",IF(AND($D110="5x2",OR(WEEKDAY($F110,2)=6,WEEKDAY($F110,2)=7)),"Folga de fim de semana da escala 5x2",IF(AND(OR($D110="6x1",$D110="FF 6x1"),WEEKDAY($F110,2)=6,FALSE()),"Folga de fim de semana · apontou no domingo anterior",IF(AND(OR($D110="6x1",$D110="FF 6x1"),WEEKDAY($F110,2)=7,AND($A110=$A109,$L109&gt;0)),"Folga de fim de semana · apontou no sábado",IF(AND(OR($D110="6x1",$D110="FF 6x1"),OR(WEEKDAY($F110,2)=6,WEEKDAY($F110,2)=7)),"Folga de fim de semana · sem apontamento no sábado nem no domingo","Folga prevista pelo ciclo")))),IF($Y110="Indeterminado (início da série)","Sem histórico anterior — informe o dia do ciclo no Cadastro",IF($Y110="Falta de registro",IF(OR(OR($D110="6x1",$D110="FF 6x1"),$D110="5x2"),"FALTA DE REGISTRO · dia útil da escala "&amp;$E110,"FALTA DE REGISTRO · dia "&amp;$W110&amp;" de "&amp;IFERROR(INDEX(Parâmetros!$B$39:$B$48,MATCH($E110,Parâmetros!$A$39:$A$48,0)),99)&amp;" do ciclo"),IF(OR($D110="6x1",$D110="FF 6x1"),IF(OR(AND(WEEKDAY($F110,2)=6,AND($A110=$A111,$L111&gt;0)),AND(WEEKDAY($F110,2)=7,AND($A110=$A109,$L109&gt;0))),"ATENÇÃO · apontou sábado e domingo no mesmo fim de semana",IF(OR(WEEKDAY($F110,2)=6,WEEKDAY($F110,2)=7),"Jornada de fim de semana do 6x1",IF(OR($H110&gt;=Parâmetros!$E$20,$H110&lt;Parâmetros!$E$19),"ATENÇÃO · 6x1 apontou fora do horário diurno","Jornada fixa do 6x1"))),IF($D110="5x2","Jornada fixa do 5x2",IF($D110="Folguista",IF($J110=$K110,"Evidência confirma sequência","DIVERGE · sequência "&amp;$J110&amp;" × evidência "&amp;$K110),IF($K110=$E110,"Evidência confirma cadastro","DIVERGE · cadastro "&amp;$E110&amp;" × evidência "&amp;$K110)))))))))))</f>
        <v>FALTA DE REGISTRO · dia 2 de 5 do ciclo</v>
      </c>
      <c r="W110" s="34">
        <f>IF(OR(OR($D110="6x1",$D110="FF 6x1"),$D110="5x2"),"",IF($AB110&lt;&gt;$AB109,IF(IFERROR(INDEX(Cadastro!$F$5:$F$243,$AB110),"")="",IF($L110&gt;0,1,0),IF(IFERROR(INDEX(Cadastro!$F$5:$F$243,$AB110),"")&lt;=IFERROR(INDEX(Parâmetros!$B$39:$B$48,MATCH($E110,Parâmetros!$A$39:$A$48,0)),99),IFERROR(INDEX(Cadastro!$F$5:$F$243,$AB110),""),0)),IF($L110&gt;0,IF(N($X109)&gt;0,1,N($W109)+1),IF(AND($L110=0,OR(N($W109)&gt;=IFERROR(INDEX(Parâmetros!$B$39:$B$48,MATCH($E110,Parâmetros!$A$39:$A$48,0)),99),AND(N($X109)&gt;0,N($X109)&lt;IFERROR(INDEX(Parâmetros!$C$39:$C$48,MATCH($E110,Parâmetros!$A$39:$A$48,0)),0)))),0,N($W109)+1))))</f>
        <v>2</v>
      </c>
      <c r="X110" s="34">
        <f>IF(OR(OR($D110="6x1",$D110="FF 6x1"),$D110="5x2"),"",IF($AB110&lt;&gt;$AB109,IF(IFERROR(INDEX(Cadastro!$F$5:$F$243,$AB110),"")="",0,IF(IFERROR(INDEX(Cadastro!$F$5:$F$243,$AB110),"")&gt;IFERROR(INDEX(Parâmetros!$B$39:$B$48,MATCH($E110,Parâmetros!$A$39:$A$48,0)),99),IFERROR(INDEX(Cadastro!$F$5:$F$243,$AB110),"")-IFERROR(INDEX(Parâmetros!$B$39:$B$48,MATCH($E110,Parâmetros!$A$39:$A$48,0)),99),0)),IF(AND($L110=0,OR(N($W109)&gt;=IFERROR(INDEX(Parâmetros!$B$39:$B$48,MATCH($E110,Parâmetros!$A$39:$A$48,0)),99),AND(N($X109)&gt;0,N($X109)&lt;IFERROR(INDEX(Parâmetros!$C$39:$C$48,MATCH($E110,Parâmetros!$A$39:$A$48,0)),0)))),N($X109)+1,0)))</f>
        <v>0</v>
      </c>
      <c r="Y110" t="str">
        <f>IF($AC110&lt;&gt;"",IF($L110&gt;0,$AC110&amp;" · com apontamento",$AC110),IF($E110="Férias",IF($L110&gt;0,"Férias · com apontamento","Férias (cadastro)"),IF(($Z110+$AA110-1)&gt;Parâmetros!$E$16,"Férias / afastamento",IF(AND($D110="5x2",OR(WEEKDAY($F110,2)=6,WEEKDAY($F110,2)=7)),IF($L110&gt;0,"Folga trabalhada","Folga"),IF($L110&gt;0,"Trabalhado",IF(OR(OR($D110="6x1",$D110="FF 6x1"),$D110="5x2"),IF(AND(OR($D110="6x1",$D110="FF 6x1"),OR(WEEKDAY($F110,2)=6,WEEKDAY($F110,2)=7)),"Folga","Falta de registro"),IF(AND($AB110&lt;&gt;$AB109,IFERROR(INDEX(Cadastro!$F$5:$F$243,$AB110),"")=""),"Indeterminado (início da série)",IF($X110&gt;0,"Folga","Falta de registro"))))))))</f>
        <v>Falta de registro</v>
      </c>
      <c r="Z110" s="34">
        <f>IF(OR($L110&gt;0,$F110&gt;Parâmetros!$E$14),0,IF($A110&lt;&gt;$A109,1,N($Z109)+1))</f>
        <v>0</v>
      </c>
      <c r="AA110" s="34">
        <f>IF(OR($L110&gt;0,$F110&gt;Parâmetros!$E$14),0,IF(OR($A110&lt;&gt;$A111,$F111&gt;Parâmetros!$E$14),1,N($AA111)+1))</f>
        <v>0</v>
      </c>
      <c r="AB110" s="31">
        <f>IFERROR(MATCH($A110&amp;"|"&amp;TEXT(_xlfn.MAXIFS(Cadastro!$E$5:$E$243,Cadastro!$A$5:$A$243,$A110,Cadastro!$E$5:$E$243,"&lt;="&amp;$F110),"yyyymmdd"),Cadastro!$I$5:$I$243,0),"")</f>
        <v>14</v>
      </c>
      <c r="AC110" t="str">
        <f>IFERROR(_xlfn.SINGLE(INDEX(Exceções!$D$5:$D$203,MATCH($A110&amp;"|"&amp;$F110,Exceções!$F$5:$F$203,0))),"")</f>
        <v/>
      </c>
      <c r="AD110" t="str">
        <f>IF($AC110="","",IFERROR(_xlfn.SINGLE(INDEX(Exceções!$E$5:$E$203,MATCH($A110&amp;"|"&amp;$F110,Exceções!$F$5:$F$203,0))),""))</f>
        <v/>
      </c>
    </row>
    <row r="111" spans="1:30" ht="15" hidden="1" customHeight="1" x14ac:dyDescent="0.25">
      <c r="A111" s="31">
        <v>54161</v>
      </c>
      <c r="B111" s="17" t="s">
        <v>26</v>
      </c>
      <c r="C111" s="17" t="str">
        <f>IFERROR(INDEX(Cadastro!$C$5:$C$243,$AB111),"NÃO INFORMADO")</f>
        <v>ELE</v>
      </c>
      <c r="D111" s="17" t="str">
        <f>IFERROR(INDEX(Cadastro!$D$5:$D$243,$AB111),"")</f>
        <v>B</v>
      </c>
      <c r="E111" s="17" t="str">
        <f>IFERROR(INDEX(Cadastro!$G$5:$G$243,$AB111),"")</f>
        <v>B</v>
      </c>
      <c r="F111" s="29">
        <v>46325</v>
      </c>
      <c r="G111" s="32" t="str">
        <f t="shared" si="6"/>
        <v>sex</v>
      </c>
      <c r="H111" s="31" t="str">
        <f>IF($L111=0,"",_xlfn.MINIFS(Dados!$Q:$Q,Dados!$A:$A,$A111,Dados!$S:$S,$F111))</f>
        <v/>
      </c>
      <c r="I111" s="31" t="str">
        <f>IF($H111="","",_xlfn.MAXIFS(Dados!$R:$R,Dados!$A:$A,$A111,Dados!$S:$S,$F111))</f>
        <v/>
      </c>
      <c r="J111" s="32" t="str">
        <f>IF($D111&lt;&gt;"Folguista","",IFERROR(INDEX(Parâmetros!$D$52:$G$52,1,MIN(4,MAX(1,$W111))),""))</f>
        <v/>
      </c>
      <c r="K111" s="32" t="str">
        <f>IF(OR($AC111&lt;&gt;"",$Y111="Folga",$Y111="Folga trabalhada",$Y111="Férias (cadastro)",$Y111="Férias / afastamento",$Y111="Indeterminado (início da série)"),"",IF(OR($D111="6x1",$D111="FF 6x1"),IF(OR(WEEKDAY($F111,2)=6,WEEKDAY($F111,2)=7),"6x1 sáb/dom","6x1"),IF($D111="5x2","5x2",IF($H111="",IF($D111="Folguista",$J111,$E111),IF(OR($H111&gt;=Parâmetros!$E$18,$H111&lt;Parâmetros!$E$19),"C",IF($H111&lt;Parâmetros!$E$20,"A","B"))))))</f>
        <v>B</v>
      </c>
      <c r="L111" s="30">
        <f>SUMIFS(Dados!$E:$E,Dados!$A:$A,$A111,Dados!$S:$S,$F111)</f>
        <v>0</v>
      </c>
      <c r="M111" s="30">
        <f>IFERROR(INDEX(Parâmetros!$E$6:$E$11,MATCH($K111,Parâmetros!$A$6:$A$11,0)),"")</f>
        <v>7.67</v>
      </c>
      <c r="N111" s="33">
        <f t="shared" si="7"/>
        <v>0</v>
      </c>
      <c r="O111" s="33">
        <f>Parâmetros!$E$13</f>
        <v>0.8</v>
      </c>
      <c r="P111" s="32" t="str">
        <f>IF(OR($M111="",$F111&gt;Parâmetros!$E$14),"Não","Sim")</f>
        <v>Não</v>
      </c>
      <c r="Q111" s="32" t="str">
        <f t="shared" si="8"/>
        <v/>
      </c>
      <c r="R111" s="32" t="str">
        <f t="shared" si="9"/>
        <v/>
      </c>
      <c r="S111" s="30" t="str">
        <f t="shared" si="10"/>
        <v/>
      </c>
      <c r="T111" s="32" t="str">
        <f>IF($Q111&lt;&gt;"Sim","",IF($N111&gt;Parâmetros!$E$15,"Sim","Não"))</f>
        <v/>
      </c>
      <c r="U111" s="17" t="str">
        <f t="shared" si="11"/>
        <v>Fora da apuração</v>
      </c>
      <c r="V111" s="17" t="str">
        <f>IF($AC111&lt;&gt;"",IF($L111&gt;0,"ATENÇÃO · apontou em dia de "&amp;LOWER($AC111)&amp;" cadastrado","Exceção cadastrada · "&amp;$AC111)&amp;IF($AD111="",""," · "&amp;$AD111),IF($E111="Férias",IF($L111&gt;0,"ATENÇÃO · apontou estando de férias no cadastro","Férias no cadastro"),IF($Y111="Férias / afastamento","Afastamento · "&amp;($Z111+$AA111-1)&amp;" dias seguidos sem apontamento",IF($Y111="Folga trabalhada","ATENÇÃO · apontou em dia de folga da escala 5x2",IF($Y111="Folga",IF(AND($D111="5x2",OR(WEEKDAY($F111,2)=6,WEEKDAY($F111,2)=7)),"Folga de fim de semana da escala 5x2",IF(AND(OR($D111="6x1",$D111="FF 6x1"),WEEKDAY($F111,2)=6,FALSE()),"Folga de fim de semana · apontou no domingo anterior",IF(AND(OR($D111="6x1",$D111="FF 6x1"),WEEKDAY($F111,2)=7,AND($A111=$A110,$L110&gt;0)),"Folga de fim de semana · apontou no sábado",IF(AND(OR($D111="6x1",$D111="FF 6x1"),OR(WEEKDAY($F111,2)=6,WEEKDAY($F111,2)=7)),"Folga de fim de semana · sem apontamento no sábado nem no domingo","Folga prevista pelo ciclo")))),IF($Y111="Indeterminado (início da série)","Sem histórico anterior — informe o dia do ciclo no Cadastro",IF($Y111="Falta de registro",IF(OR(OR($D111="6x1",$D111="FF 6x1"),$D111="5x2"),"FALTA DE REGISTRO · dia útil da escala "&amp;$E111,"FALTA DE REGISTRO · dia "&amp;$W111&amp;" de "&amp;IFERROR(INDEX(Parâmetros!$B$39:$B$48,MATCH($E111,Parâmetros!$A$39:$A$48,0)),99)&amp;" do ciclo"),IF(OR($D111="6x1",$D111="FF 6x1"),IF(OR(AND(WEEKDAY($F111,2)=6,AND($A111=$A112,$L112&gt;0)),AND(WEEKDAY($F111,2)=7,AND($A111=$A110,$L110&gt;0))),"ATENÇÃO · apontou sábado e domingo no mesmo fim de semana",IF(OR(WEEKDAY($F111,2)=6,WEEKDAY($F111,2)=7),"Jornada de fim de semana do 6x1",IF(OR($H111&gt;=Parâmetros!$E$20,$H111&lt;Parâmetros!$E$19),"ATENÇÃO · 6x1 apontou fora do horário diurno","Jornada fixa do 6x1"))),IF($D111="5x2","Jornada fixa do 5x2",IF($D111="Folguista",IF($J111=$K111,"Evidência confirma sequência","DIVERGE · sequência "&amp;$J111&amp;" × evidência "&amp;$K111),IF($K111=$E111,"Evidência confirma cadastro","DIVERGE · cadastro "&amp;$E111&amp;" × evidência "&amp;$K111)))))))))))</f>
        <v>FALTA DE REGISTRO · dia 3 de 5 do ciclo</v>
      </c>
      <c r="W111" s="34">
        <f>IF(OR(OR($D111="6x1",$D111="FF 6x1"),$D111="5x2"),"",IF($AB111&lt;&gt;$AB110,IF(IFERROR(INDEX(Cadastro!$F$5:$F$243,$AB111),"")="",IF($L111&gt;0,1,0),IF(IFERROR(INDEX(Cadastro!$F$5:$F$243,$AB111),"")&lt;=IFERROR(INDEX(Parâmetros!$B$39:$B$48,MATCH($E111,Parâmetros!$A$39:$A$48,0)),99),IFERROR(INDEX(Cadastro!$F$5:$F$243,$AB111),""),0)),IF($L111&gt;0,IF(N($X110)&gt;0,1,N($W110)+1),IF(AND($L111=0,OR(N($W110)&gt;=IFERROR(INDEX(Parâmetros!$B$39:$B$48,MATCH($E111,Parâmetros!$A$39:$A$48,0)),99),AND(N($X110)&gt;0,N($X110)&lt;IFERROR(INDEX(Parâmetros!$C$39:$C$48,MATCH($E111,Parâmetros!$A$39:$A$48,0)),0)))),0,N($W110)+1))))</f>
        <v>3</v>
      </c>
      <c r="X111" s="34">
        <f>IF(OR(OR($D111="6x1",$D111="FF 6x1"),$D111="5x2"),"",IF($AB111&lt;&gt;$AB110,IF(IFERROR(INDEX(Cadastro!$F$5:$F$243,$AB111),"")="",0,IF(IFERROR(INDEX(Cadastro!$F$5:$F$243,$AB111),"")&gt;IFERROR(INDEX(Parâmetros!$B$39:$B$48,MATCH($E111,Parâmetros!$A$39:$A$48,0)),99),IFERROR(INDEX(Cadastro!$F$5:$F$243,$AB111),"")-IFERROR(INDEX(Parâmetros!$B$39:$B$48,MATCH($E111,Parâmetros!$A$39:$A$48,0)),99),0)),IF(AND($L111=0,OR(N($W110)&gt;=IFERROR(INDEX(Parâmetros!$B$39:$B$48,MATCH($E111,Parâmetros!$A$39:$A$48,0)),99),AND(N($X110)&gt;0,N($X110)&lt;IFERROR(INDEX(Parâmetros!$C$39:$C$48,MATCH($E111,Parâmetros!$A$39:$A$48,0)),0)))),N($X110)+1,0)))</f>
        <v>0</v>
      </c>
      <c r="Y111" t="str">
        <f>IF($AC111&lt;&gt;"",IF($L111&gt;0,$AC111&amp;" · com apontamento",$AC111),IF($E111="Férias",IF($L111&gt;0,"Férias · com apontamento","Férias (cadastro)"),IF(($Z111+$AA111-1)&gt;Parâmetros!$E$16,"Férias / afastamento",IF(AND($D111="5x2",OR(WEEKDAY($F111,2)=6,WEEKDAY($F111,2)=7)),IF($L111&gt;0,"Folga trabalhada","Folga"),IF($L111&gt;0,"Trabalhado",IF(OR(OR($D111="6x1",$D111="FF 6x1"),$D111="5x2"),IF(AND(OR($D111="6x1",$D111="FF 6x1"),OR(WEEKDAY($F111,2)=6,WEEKDAY($F111,2)=7)),"Folga","Falta de registro"),IF(AND($AB111&lt;&gt;$AB110,IFERROR(INDEX(Cadastro!$F$5:$F$243,$AB111),"")=""),"Indeterminado (início da série)",IF($X111&gt;0,"Folga","Falta de registro"))))))))</f>
        <v>Falta de registro</v>
      </c>
      <c r="Z111" s="34">
        <f>IF(OR($L111&gt;0,$F111&gt;Parâmetros!$E$14),0,IF($A111&lt;&gt;$A110,1,N($Z110)+1))</f>
        <v>0</v>
      </c>
      <c r="AA111" s="34">
        <f>IF(OR($L111&gt;0,$F111&gt;Parâmetros!$E$14),0,IF(OR($A111&lt;&gt;$A112,$F112&gt;Parâmetros!$E$14),1,N($AA112)+1))</f>
        <v>0</v>
      </c>
      <c r="AB111" s="31">
        <f>IFERROR(MATCH($A111&amp;"|"&amp;TEXT(_xlfn.MAXIFS(Cadastro!$E$5:$E$243,Cadastro!$A$5:$A$243,$A111,Cadastro!$E$5:$E$243,"&lt;="&amp;$F111),"yyyymmdd"),Cadastro!$I$5:$I$243,0),"")</f>
        <v>14</v>
      </c>
      <c r="AC111" t="str">
        <f>IFERROR(_xlfn.SINGLE(INDEX(Exceções!$D$5:$D$203,MATCH($A111&amp;"|"&amp;$F111,Exceções!$F$5:$F$203,0))),"")</f>
        <v/>
      </c>
      <c r="AD111" t="str">
        <f>IF($AC111="","",IFERROR(_xlfn.SINGLE(INDEX(Exceções!$E$5:$E$203,MATCH($A111&amp;"|"&amp;$F111,Exceções!$F$5:$F$203,0))),""))</f>
        <v/>
      </c>
    </row>
    <row r="112" spans="1:30" ht="15" hidden="1" customHeight="1" x14ac:dyDescent="0.25">
      <c r="A112" s="31">
        <v>54161</v>
      </c>
      <c r="B112" s="17" t="s">
        <v>26</v>
      </c>
      <c r="C112" s="17" t="str">
        <f>IFERROR(INDEX(Cadastro!$C$5:$C$243,$AB112),"NÃO INFORMADO")</f>
        <v>ELE</v>
      </c>
      <c r="D112" s="17" t="str">
        <f>IFERROR(INDEX(Cadastro!$D$5:$D$243,$AB112),"")</f>
        <v>B</v>
      </c>
      <c r="E112" s="17" t="str">
        <f>IFERROR(INDEX(Cadastro!$G$5:$G$243,$AB112),"")</f>
        <v>B</v>
      </c>
      <c r="F112" s="29">
        <v>46326</v>
      </c>
      <c r="G112" s="32" t="str">
        <f t="shared" si="6"/>
        <v>sáb</v>
      </c>
      <c r="H112" s="31" t="str">
        <f>IF($L112=0,"",_xlfn.MINIFS(Dados!$Q:$Q,Dados!$A:$A,$A112,Dados!$S:$S,$F112))</f>
        <v/>
      </c>
      <c r="I112" s="31" t="str">
        <f>IF($H112="","",_xlfn.MAXIFS(Dados!$R:$R,Dados!$A:$A,$A112,Dados!$S:$S,$F112))</f>
        <v/>
      </c>
      <c r="J112" s="32" t="str">
        <f>IF($D112&lt;&gt;"Folguista","",IFERROR(INDEX(Parâmetros!$D$52:$G$52,1,MIN(4,MAX(1,$W112))),""))</f>
        <v/>
      </c>
      <c r="K112" s="32" t="str">
        <f>IF(OR($AC112&lt;&gt;"",$Y112="Folga",$Y112="Folga trabalhada",$Y112="Férias (cadastro)",$Y112="Férias / afastamento",$Y112="Indeterminado (início da série)"),"",IF(OR($D112="6x1",$D112="FF 6x1"),IF(OR(WEEKDAY($F112,2)=6,WEEKDAY($F112,2)=7),"6x1 sáb/dom","6x1"),IF($D112="5x2","5x2",IF($H112="",IF($D112="Folguista",$J112,$E112),IF(OR($H112&gt;=Parâmetros!$E$18,$H112&lt;Parâmetros!$E$19),"C",IF($H112&lt;Parâmetros!$E$20,"A","B"))))))</f>
        <v>B</v>
      </c>
      <c r="L112" s="30">
        <f>SUMIFS(Dados!$E:$E,Dados!$A:$A,$A112,Dados!$S:$S,$F112)</f>
        <v>0</v>
      </c>
      <c r="M112" s="30">
        <f>IFERROR(INDEX(Parâmetros!$E$6:$E$11,MATCH($K112,Parâmetros!$A$6:$A$11,0)),"")</f>
        <v>7.67</v>
      </c>
      <c r="N112" s="33">
        <f t="shared" si="7"/>
        <v>0</v>
      </c>
      <c r="O112" s="33">
        <f>Parâmetros!$E$13</f>
        <v>0.8</v>
      </c>
      <c r="P112" s="32" t="str">
        <f>IF(OR($M112="",$F112&gt;Parâmetros!$E$14),"Não","Sim")</f>
        <v>Não</v>
      </c>
      <c r="Q112" s="32" t="str">
        <f t="shared" si="8"/>
        <v/>
      </c>
      <c r="R112" s="32" t="str">
        <f t="shared" si="9"/>
        <v/>
      </c>
      <c r="S112" s="30" t="str">
        <f t="shared" si="10"/>
        <v/>
      </c>
      <c r="T112" s="32" t="str">
        <f>IF($Q112&lt;&gt;"Sim","",IF($N112&gt;Parâmetros!$E$15,"Sim","Não"))</f>
        <v/>
      </c>
      <c r="U112" s="17" t="str">
        <f t="shared" si="11"/>
        <v>Fora da apuração</v>
      </c>
      <c r="V112" s="17" t="str">
        <f>IF($AC112&lt;&gt;"",IF($L112&gt;0,"ATENÇÃO · apontou em dia de "&amp;LOWER($AC112)&amp;" cadastrado","Exceção cadastrada · "&amp;$AC112)&amp;IF($AD112="",""," · "&amp;$AD112),IF($E112="Férias",IF($L112&gt;0,"ATENÇÃO · apontou estando de férias no cadastro","Férias no cadastro"),IF($Y112="Férias / afastamento","Afastamento · "&amp;($Z112+$AA112-1)&amp;" dias seguidos sem apontamento",IF($Y112="Folga trabalhada","ATENÇÃO · apontou em dia de folga da escala 5x2",IF($Y112="Folga",IF(AND($D112="5x2",OR(WEEKDAY($F112,2)=6,WEEKDAY($F112,2)=7)),"Folga de fim de semana da escala 5x2",IF(AND(OR($D112="6x1",$D112="FF 6x1"),WEEKDAY($F112,2)=6,FALSE()),"Folga de fim de semana · apontou no domingo anterior",IF(AND(OR($D112="6x1",$D112="FF 6x1"),WEEKDAY($F112,2)=7,AND($A112=$A111,$L111&gt;0)),"Folga de fim de semana · apontou no sábado",IF(AND(OR($D112="6x1",$D112="FF 6x1"),OR(WEEKDAY($F112,2)=6,WEEKDAY($F112,2)=7)),"Folga de fim de semana · sem apontamento no sábado nem no domingo","Folga prevista pelo ciclo")))),IF($Y112="Indeterminado (início da série)","Sem histórico anterior — informe o dia do ciclo no Cadastro",IF($Y112="Falta de registro",IF(OR(OR($D112="6x1",$D112="FF 6x1"),$D112="5x2"),"FALTA DE REGISTRO · dia útil da escala "&amp;$E112,"FALTA DE REGISTRO · dia "&amp;$W112&amp;" de "&amp;IFERROR(INDEX(Parâmetros!$B$39:$B$48,MATCH($E112,Parâmetros!$A$39:$A$48,0)),99)&amp;" do ciclo"),IF(OR($D112="6x1",$D112="FF 6x1"),IF(OR(AND(WEEKDAY($F112,2)=6,AND($A112=$A113,$L113&gt;0)),AND(WEEKDAY($F112,2)=7,AND($A112=$A111,$L111&gt;0))),"ATENÇÃO · apontou sábado e domingo no mesmo fim de semana",IF(OR(WEEKDAY($F112,2)=6,WEEKDAY($F112,2)=7),"Jornada de fim de semana do 6x1",IF(OR($H112&gt;=Parâmetros!$E$20,$H112&lt;Parâmetros!$E$19),"ATENÇÃO · 6x1 apontou fora do horário diurno","Jornada fixa do 6x1"))),IF($D112="5x2","Jornada fixa do 5x2",IF($D112="Folguista",IF($J112=$K112,"Evidência confirma sequência","DIVERGE · sequência "&amp;$J112&amp;" × evidência "&amp;$K112),IF($K112=$E112,"Evidência confirma cadastro","DIVERGE · cadastro "&amp;$E112&amp;" × evidência "&amp;$K112)))))))))))</f>
        <v>FALTA DE REGISTRO · dia 4 de 5 do ciclo</v>
      </c>
      <c r="W112" s="34">
        <f>IF(OR(OR($D112="6x1",$D112="FF 6x1"),$D112="5x2"),"",IF($AB112&lt;&gt;$AB111,IF(IFERROR(INDEX(Cadastro!$F$5:$F$243,$AB112),"")="",IF($L112&gt;0,1,0),IF(IFERROR(INDEX(Cadastro!$F$5:$F$243,$AB112),"")&lt;=IFERROR(INDEX(Parâmetros!$B$39:$B$48,MATCH($E112,Parâmetros!$A$39:$A$48,0)),99),IFERROR(INDEX(Cadastro!$F$5:$F$243,$AB112),""),0)),IF($L112&gt;0,IF(N($X111)&gt;0,1,N($W111)+1),IF(AND($L112=0,OR(N($W111)&gt;=IFERROR(INDEX(Parâmetros!$B$39:$B$48,MATCH($E112,Parâmetros!$A$39:$A$48,0)),99),AND(N($X111)&gt;0,N($X111)&lt;IFERROR(INDEX(Parâmetros!$C$39:$C$48,MATCH($E112,Parâmetros!$A$39:$A$48,0)),0)))),0,N($W111)+1))))</f>
        <v>4</v>
      </c>
      <c r="X112" s="34">
        <f>IF(OR(OR($D112="6x1",$D112="FF 6x1"),$D112="5x2"),"",IF($AB112&lt;&gt;$AB111,IF(IFERROR(INDEX(Cadastro!$F$5:$F$243,$AB112),"")="",0,IF(IFERROR(INDEX(Cadastro!$F$5:$F$243,$AB112),"")&gt;IFERROR(INDEX(Parâmetros!$B$39:$B$48,MATCH($E112,Parâmetros!$A$39:$A$48,0)),99),IFERROR(INDEX(Cadastro!$F$5:$F$243,$AB112),"")-IFERROR(INDEX(Parâmetros!$B$39:$B$48,MATCH($E112,Parâmetros!$A$39:$A$48,0)),99),0)),IF(AND($L112=0,OR(N($W111)&gt;=IFERROR(INDEX(Parâmetros!$B$39:$B$48,MATCH($E112,Parâmetros!$A$39:$A$48,0)),99),AND(N($X111)&gt;0,N($X111)&lt;IFERROR(INDEX(Parâmetros!$C$39:$C$48,MATCH($E112,Parâmetros!$A$39:$A$48,0)),0)))),N($X111)+1,0)))</f>
        <v>0</v>
      </c>
      <c r="Y112" t="str">
        <f>IF($AC112&lt;&gt;"",IF($L112&gt;0,$AC112&amp;" · com apontamento",$AC112),IF($E112="Férias",IF($L112&gt;0,"Férias · com apontamento","Férias (cadastro)"),IF(($Z112+$AA112-1)&gt;Parâmetros!$E$16,"Férias / afastamento",IF(AND($D112="5x2",OR(WEEKDAY($F112,2)=6,WEEKDAY($F112,2)=7)),IF($L112&gt;0,"Folga trabalhada","Folga"),IF($L112&gt;0,"Trabalhado",IF(OR(OR($D112="6x1",$D112="FF 6x1"),$D112="5x2"),IF(AND(OR($D112="6x1",$D112="FF 6x1"),OR(WEEKDAY($F112,2)=6,WEEKDAY($F112,2)=7)),"Folga","Falta de registro"),IF(AND($AB112&lt;&gt;$AB111,IFERROR(INDEX(Cadastro!$F$5:$F$243,$AB112),"")=""),"Indeterminado (início da série)",IF($X112&gt;0,"Folga","Falta de registro"))))))))</f>
        <v>Falta de registro</v>
      </c>
      <c r="Z112" s="34">
        <f>IF(OR($L112&gt;0,$F112&gt;Parâmetros!$E$14),0,IF($A112&lt;&gt;$A111,1,N($Z111)+1))</f>
        <v>0</v>
      </c>
      <c r="AA112" s="34">
        <f>IF(OR($L112&gt;0,$F112&gt;Parâmetros!$E$14),0,IF(OR($A112&lt;&gt;$A113,$F113&gt;Parâmetros!$E$14),1,N($AA113)+1))</f>
        <v>0</v>
      </c>
      <c r="AB112" s="31">
        <f>IFERROR(MATCH($A112&amp;"|"&amp;TEXT(_xlfn.MAXIFS(Cadastro!$E$5:$E$243,Cadastro!$A$5:$A$243,$A112,Cadastro!$E$5:$E$243,"&lt;="&amp;$F112),"yyyymmdd"),Cadastro!$I$5:$I$243,0),"")</f>
        <v>14</v>
      </c>
      <c r="AC112" t="str">
        <f>IFERROR(_xlfn.SINGLE(INDEX(Exceções!$D$5:$D$203,MATCH($A112&amp;"|"&amp;$F112,Exceções!$F$5:$F$203,0))),"")</f>
        <v/>
      </c>
      <c r="AD112" t="str">
        <f>IF($AC112="","",IFERROR(_xlfn.SINGLE(INDEX(Exceções!$E$5:$E$203,MATCH($A112&amp;"|"&amp;$F112,Exceções!$F$5:$F$203,0))),""))</f>
        <v/>
      </c>
    </row>
    <row r="113" spans="1:30" ht="15" hidden="1" customHeight="1" x14ac:dyDescent="0.25">
      <c r="A113" s="31">
        <v>54161</v>
      </c>
      <c r="B113" s="17" t="s">
        <v>26</v>
      </c>
      <c r="C113" s="17" t="str">
        <f>IFERROR(INDEX(Cadastro!$C$5:$C$243,$AB113),"NÃO INFORMADO")</f>
        <v>ELE</v>
      </c>
      <c r="D113" s="17" t="str">
        <f>IFERROR(INDEX(Cadastro!$D$5:$D$243,$AB113),"")</f>
        <v>B</v>
      </c>
      <c r="E113" s="17" t="str">
        <f>IFERROR(INDEX(Cadastro!$G$5:$G$243,$AB113),"")</f>
        <v>B</v>
      </c>
      <c r="F113" s="29">
        <v>46327</v>
      </c>
      <c r="G113" s="32" t="str">
        <f t="shared" si="6"/>
        <v>dom</v>
      </c>
      <c r="H113" s="31" t="str">
        <f>IF($L113=0,"",_xlfn.MINIFS(Dados!$Q:$Q,Dados!$A:$A,$A113,Dados!$S:$S,$F113))</f>
        <v/>
      </c>
      <c r="I113" s="31" t="str">
        <f>IF($H113="","",_xlfn.MAXIFS(Dados!$R:$R,Dados!$A:$A,$A113,Dados!$S:$S,$F113))</f>
        <v/>
      </c>
      <c r="J113" s="32" t="str">
        <f>IF($D113&lt;&gt;"Folguista","",IFERROR(INDEX(Parâmetros!$D$52:$G$52,1,MIN(4,MAX(1,$W113))),""))</f>
        <v/>
      </c>
      <c r="K113" s="32" t="str">
        <f>IF(OR($AC113&lt;&gt;"",$Y113="Folga",$Y113="Folga trabalhada",$Y113="Férias (cadastro)",$Y113="Férias / afastamento",$Y113="Indeterminado (início da série)"),"",IF(OR($D113="6x1",$D113="FF 6x1"),IF(OR(WEEKDAY($F113,2)=6,WEEKDAY($F113,2)=7),"6x1 sáb/dom","6x1"),IF($D113="5x2","5x2",IF($H113="",IF($D113="Folguista",$J113,$E113),IF(OR($H113&gt;=Parâmetros!$E$18,$H113&lt;Parâmetros!$E$19),"C",IF($H113&lt;Parâmetros!$E$20,"A","B"))))))</f>
        <v>B</v>
      </c>
      <c r="L113" s="30">
        <f>SUMIFS(Dados!$E:$E,Dados!$A:$A,$A113,Dados!$S:$S,$F113)</f>
        <v>0</v>
      </c>
      <c r="M113" s="30">
        <f>IFERROR(INDEX(Parâmetros!$E$6:$E$11,MATCH($K113,Parâmetros!$A$6:$A$11,0)),"")</f>
        <v>7.67</v>
      </c>
      <c r="N113" s="33">
        <f t="shared" si="7"/>
        <v>0</v>
      </c>
      <c r="O113" s="33">
        <f>Parâmetros!$E$13</f>
        <v>0.8</v>
      </c>
      <c r="P113" s="32" t="str">
        <f>IF(OR($M113="",$F113&gt;Parâmetros!$E$14),"Não","Sim")</f>
        <v>Não</v>
      </c>
      <c r="Q113" s="32" t="str">
        <f t="shared" si="8"/>
        <v/>
      </c>
      <c r="R113" s="32" t="str">
        <f t="shared" si="9"/>
        <v/>
      </c>
      <c r="S113" s="30" t="str">
        <f t="shared" si="10"/>
        <v/>
      </c>
      <c r="T113" s="32" t="str">
        <f>IF($Q113&lt;&gt;"Sim","",IF($N113&gt;Parâmetros!$E$15,"Sim","Não"))</f>
        <v/>
      </c>
      <c r="U113" s="17" t="str">
        <f t="shared" si="11"/>
        <v>Fora da apuração</v>
      </c>
      <c r="V113" s="17" t="str">
        <f>IF($AC113&lt;&gt;"",IF($L113&gt;0,"ATENÇÃO · apontou em dia de "&amp;LOWER($AC113)&amp;" cadastrado","Exceção cadastrada · "&amp;$AC113)&amp;IF($AD113="",""," · "&amp;$AD113),IF($E113="Férias",IF($L113&gt;0,"ATENÇÃO · apontou estando de férias no cadastro","Férias no cadastro"),IF($Y113="Férias / afastamento","Afastamento · "&amp;($Z113+$AA113-1)&amp;" dias seguidos sem apontamento",IF($Y113="Folga trabalhada","ATENÇÃO · apontou em dia de folga da escala 5x2",IF($Y113="Folga",IF(AND($D113="5x2",OR(WEEKDAY($F113,2)=6,WEEKDAY($F113,2)=7)),"Folga de fim de semana da escala 5x2",IF(AND(OR($D113="6x1",$D113="FF 6x1"),WEEKDAY($F113,2)=6,FALSE()),"Folga de fim de semana · apontou no domingo anterior",IF(AND(OR($D113="6x1",$D113="FF 6x1"),WEEKDAY($F113,2)=7,AND($A113=$A112,$L112&gt;0)),"Folga de fim de semana · apontou no sábado",IF(AND(OR($D113="6x1",$D113="FF 6x1"),OR(WEEKDAY($F113,2)=6,WEEKDAY($F113,2)=7)),"Folga de fim de semana · sem apontamento no sábado nem no domingo","Folga prevista pelo ciclo")))),IF($Y113="Indeterminado (início da série)","Sem histórico anterior — informe o dia do ciclo no Cadastro",IF($Y113="Falta de registro",IF(OR(OR($D113="6x1",$D113="FF 6x1"),$D113="5x2"),"FALTA DE REGISTRO · dia útil da escala "&amp;$E113,"FALTA DE REGISTRO · dia "&amp;$W113&amp;" de "&amp;IFERROR(INDEX(Parâmetros!$B$39:$B$48,MATCH($E113,Parâmetros!$A$39:$A$48,0)),99)&amp;" do ciclo"),IF(OR($D113="6x1",$D113="FF 6x1"),IF(OR(AND(WEEKDAY($F113,2)=6,AND($A113=$A114,$L114&gt;0)),AND(WEEKDAY($F113,2)=7,AND($A113=$A112,$L112&gt;0))),"ATENÇÃO · apontou sábado e domingo no mesmo fim de semana",IF(OR(WEEKDAY($F113,2)=6,WEEKDAY($F113,2)=7),"Jornada de fim de semana do 6x1",IF(OR($H113&gt;=Parâmetros!$E$20,$H113&lt;Parâmetros!$E$19),"ATENÇÃO · 6x1 apontou fora do horário diurno","Jornada fixa do 6x1"))),IF($D113="5x2","Jornada fixa do 5x2",IF($D113="Folguista",IF($J113=$K113,"Evidência confirma sequência","DIVERGE · sequência "&amp;$J113&amp;" × evidência "&amp;$K113),IF($K113=$E113,"Evidência confirma cadastro","DIVERGE · cadastro "&amp;$E113&amp;" × evidência "&amp;$K113)))))))))))</f>
        <v>FALTA DE REGISTRO · dia 5 de 5 do ciclo</v>
      </c>
      <c r="W113" s="34">
        <f>IF(OR(OR($D113="6x1",$D113="FF 6x1"),$D113="5x2"),"",IF($AB113&lt;&gt;$AB112,IF(IFERROR(INDEX(Cadastro!$F$5:$F$243,$AB113),"")="",IF($L113&gt;0,1,0),IF(IFERROR(INDEX(Cadastro!$F$5:$F$243,$AB113),"")&lt;=IFERROR(INDEX(Parâmetros!$B$39:$B$48,MATCH($E113,Parâmetros!$A$39:$A$48,0)),99),IFERROR(INDEX(Cadastro!$F$5:$F$243,$AB113),""),0)),IF($L113&gt;0,IF(N($X112)&gt;0,1,N($W112)+1),IF(AND($L113=0,OR(N($W112)&gt;=IFERROR(INDEX(Parâmetros!$B$39:$B$48,MATCH($E113,Parâmetros!$A$39:$A$48,0)),99),AND(N($X112)&gt;0,N($X112)&lt;IFERROR(INDEX(Parâmetros!$C$39:$C$48,MATCH($E113,Parâmetros!$A$39:$A$48,0)),0)))),0,N($W112)+1))))</f>
        <v>5</v>
      </c>
      <c r="X113" s="34">
        <f>IF(OR(OR($D113="6x1",$D113="FF 6x1"),$D113="5x2"),"",IF($AB113&lt;&gt;$AB112,IF(IFERROR(INDEX(Cadastro!$F$5:$F$243,$AB113),"")="",0,IF(IFERROR(INDEX(Cadastro!$F$5:$F$243,$AB113),"")&gt;IFERROR(INDEX(Parâmetros!$B$39:$B$48,MATCH($E113,Parâmetros!$A$39:$A$48,0)),99),IFERROR(INDEX(Cadastro!$F$5:$F$243,$AB113),"")-IFERROR(INDEX(Parâmetros!$B$39:$B$48,MATCH($E113,Parâmetros!$A$39:$A$48,0)),99),0)),IF(AND($L113=0,OR(N($W112)&gt;=IFERROR(INDEX(Parâmetros!$B$39:$B$48,MATCH($E113,Parâmetros!$A$39:$A$48,0)),99),AND(N($X112)&gt;0,N($X112)&lt;IFERROR(INDEX(Parâmetros!$C$39:$C$48,MATCH($E113,Parâmetros!$A$39:$A$48,0)),0)))),N($X112)+1,0)))</f>
        <v>0</v>
      </c>
      <c r="Y113" t="str">
        <f>IF($AC113&lt;&gt;"",IF($L113&gt;0,$AC113&amp;" · com apontamento",$AC113),IF($E113="Férias",IF($L113&gt;0,"Férias · com apontamento","Férias (cadastro)"),IF(($Z113+$AA113-1)&gt;Parâmetros!$E$16,"Férias / afastamento",IF(AND($D113="5x2",OR(WEEKDAY($F113,2)=6,WEEKDAY($F113,2)=7)),IF($L113&gt;0,"Folga trabalhada","Folga"),IF($L113&gt;0,"Trabalhado",IF(OR(OR($D113="6x1",$D113="FF 6x1"),$D113="5x2"),IF(AND(OR($D113="6x1",$D113="FF 6x1"),OR(WEEKDAY($F113,2)=6,WEEKDAY($F113,2)=7)),"Folga","Falta de registro"),IF(AND($AB113&lt;&gt;$AB112,IFERROR(INDEX(Cadastro!$F$5:$F$243,$AB113),"")=""),"Indeterminado (início da série)",IF($X113&gt;0,"Folga","Falta de registro"))))))))</f>
        <v>Falta de registro</v>
      </c>
      <c r="Z113" s="34">
        <f>IF(OR($L113&gt;0,$F113&gt;Parâmetros!$E$14),0,IF($A113&lt;&gt;$A112,1,N($Z112)+1))</f>
        <v>0</v>
      </c>
      <c r="AA113" s="34">
        <f>IF(OR($L113&gt;0,$F113&gt;Parâmetros!$E$14),0,IF(OR($A113&lt;&gt;$A114,$F114&gt;Parâmetros!$E$14),1,N($AA114)+1))</f>
        <v>0</v>
      </c>
      <c r="AB113" s="31">
        <f>IFERROR(MATCH($A113&amp;"|"&amp;TEXT(_xlfn.MAXIFS(Cadastro!$E$5:$E$243,Cadastro!$A$5:$A$243,$A113,Cadastro!$E$5:$E$243,"&lt;="&amp;$F113),"yyyymmdd"),Cadastro!$I$5:$I$243,0),"")</f>
        <v>14</v>
      </c>
      <c r="AC113" t="str">
        <f>IFERROR(_xlfn.SINGLE(INDEX(Exceções!$D$5:$D$203,MATCH($A113&amp;"|"&amp;$F113,Exceções!$F$5:$F$203,0))),"")</f>
        <v/>
      </c>
      <c r="AD113" t="str">
        <f>IF($AC113="","",IFERROR(_xlfn.SINGLE(INDEX(Exceções!$E$5:$E$203,MATCH($A113&amp;"|"&amp;$F113,Exceções!$F$5:$F$203,0))),""))</f>
        <v/>
      </c>
    </row>
    <row r="114" spans="1:30" ht="15" hidden="1" customHeight="1" x14ac:dyDescent="0.25">
      <c r="A114" s="31">
        <v>11950</v>
      </c>
      <c r="B114" s="17" t="s">
        <v>14</v>
      </c>
      <c r="C114" s="17" t="str">
        <f>IFERROR(INDEX(Cadastro!$C$5:$C$243,$AB114),"NÃO INFORMADO")</f>
        <v>CAL</v>
      </c>
      <c r="D114" s="17" t="str">
        <f>IFERROR(INDEX(Cadastro!$D$5:$D$243,$AB114),"")</f>
        <v>B</v>
      </c>
      <c r="E114" s="17" t="str">
        <f>IFERROR(INDEX(Cadastro!$G$5:$G$243,$AB114),"")</f>
        <v>B</v>
      </c>
      <c r="F114" s="29">
        <v>46300</v>
      </c>
      <c r="G114" s="32" t="str">
        <f t="shared" si="6"/>
        <v>seg</v>
      </c>
      <c r="H114" s="31">
        <f>IF($L114=0,"",_xlfn.MINIFS(Dados!$Q:$Q,Dados!$A:$A,$A114,Dados!$S:$S,$F114))</f>
        <v>940</v>
      </c>
      <c r="I114" s="31">
        <f>IF($H114="","",_xlfn.MAXIFS(Dados!$R:$R,Dados!$A:$A,$A114,Dados!$S:$S,$F114))</f>
        <v>1398</v>
      </c>
      <c r="J114" s="32" t="str">
        <f>IF($D114&lt;&gt;"Folguista","",IFERROR(INDEX(Parâmetros!$D$52:$G$52,1,MIN(4,MAX(1,$W114))),""))</f>
        <v/>
      </c>
      <c r="K114" s="32" t="str">
        <f>IF(OR($AC114&lt;&gt;"",$Y114="Folga",$Y114="Folga trabalhada",$Y114="Férias (cadastro)",$Y114="Férias / afastamento",$Y114="Indeterminado (início da série)"),"",IF(OR($D114="6x1",$D114="FF 6x1"),IF(OR(WEEKDAY($F114,2)=6,WEEKDAY($F114,2)=7),"6x1 sáb/dom","6x1"),IF($D114="5x2","5x2",IF($H114="",IF($D114="Folguista",$J114,$E114),IF(OR($H114&gt;=Parâmetros!$E$18,$H114&lt;Parâmetros!$E$19),"C",IF($H114&lt;Parâmetros!$E$20,"A","B"))))))</f>
        <v>B</v>
      </c>
      <c r="L114" s="30">
        <f>SUMIFS(Dados!$E:$E,Dados!$A:$A,$A114,Dados!$S:$S,$F114)</f>
        <v>6.62</v>
      </c>
      <c r="M114" s="30">
        <f>IFERROR(INDEX(Parâmetros!$E$6:$E$11,MATCH($K114,Parâmetros!$A$6:$A$11,0)),"")</f>
        <v>7.67</v>
      </c>
      <c r="N114" s="33">
        <f t="shared" si="7"/>
        <v>0.86310299869621909</v>
      </c>
      <c r="O114" s="33">
        <f>Parâmetros!$E$13</f>
        <v>0.8</v>
      </c>
      <c r="P114" s="32" t="str">
        <f>IF(OR($M114="",$F114&gt;Parâmetros!$E$14),"Não","Sim")</f>
        <v>Sim</v>
      </c>
      <c r="Q114" s="32" t="str">
        <f t="shared" si="8"/>
        <v>Sim</v>
      </c>
      <c r="R114" s="32" t="str">
        <f t="shared" si="9"/>
        <v>Sim</v>
      </c>
      <c r="S114" s="30">
        <f t="shared" si="10"/>
        <v>0</v>
      </c>
      <c r="T114" s="32" t="str">
        <f>IF($Q114&lt;&gt;"Sim","",IF($N114&gt;Parâmetros!$E$15,"Sim","Não"))</f>
        <v>Não</v>
      </c>
      <c r="U114" s="17" t="str">
        <f t="shared" si="11"/>
        <v>Na meta</v>
      </c>
      <c r="V114" s="17" t="str">
        <f>IF($AC114&lt;&gt;"",IF($L114&gt;0,"ATENÇÃO · apontou em dia de "&amp;LOWER($AC114)&amp;" cadastrado","Exceção cadastrada · "&amp;$AC114)&amp;IF($AD114="",""," · "&amp;$AD114),IF($E114="Férias",IF($L114&gt;0,"ATENÇÃO · apontou estando de férias no cadastro","Férias no cadastro"),IF($Y114="Férias / afastamento","Afastamento · "&amp;($Z114+$AA114-1)&amp;" dias seguidos sem apontamento",IF($Y114="Folga trabalhada","ATENÇÃO · apontou em dia de folga da escala 5x2",IF($Y114="Folga",IF(AND($D114="5x2",OR(WEEKDAY($F114,2)=6,WEEKDAY($F114,2)=7)),"Folga de fim de semana da escala 5x2",IF(AND(OR($D114="6x1",$D114="FF 6x1"),WEEKDAY($F114,2)=6,FALSE()),"Folga de fim de semana · apontou no domingo anterior",IF(AND(OR($D114="6x1",$D114="FF 6x1"),WEEKDAY($F114,2)=7,AND($A114=$A113,$L113&gt;0)),"Folga de fim de semana · apontou no sábado",IF(AND(OR($D114="6x1",$D114="FF 6x1"),OR(WEEKDAY($F114,2)=6,WEEKDAY($F114,2)=7)),"Folga de fim de semana · sem apontamento no sábado nem no domingo","Folga prevista pelo ciclo")))),IF($Y114="Indeterminado (início da série)","Sem histórico anterior — informe o dia do ciclo no Cadastro",IF($Y114="Falta de registro",IF(OR(OR($D114="6x1",$D114="FF 6x1"),$D114="5x2"),"FALTA DE REGISTRO · dia útil da escala "&amp;$E114,"FALTA DE REGISTRO · dia "&amp;$W114&amp;" de "&amp;IFERROR(INDEX(Parâmetros!$B$39:$B$48,MATCH($E114,Parâmetros!$A$39:$A$48,0)),99)&amp;" do ciclo"),IF(OR($D114="6x1",$D114="FF 6x1"),IF(OR(AND(WEEKDAY($F114,2)=6,AND($A114=$A115,$L115&gt;0)),AND(WEEKDAY($F114,2)=7,AND($A114=$A113,$L113&gt;0))),"ATENÇÃO · apontou sábado e domingo no mesmo fim de semana",IF(OR(WEEKDAY($F114,2)=6,WEEKDAY($F114,2)=7),"Jornada de fim de semana do 6x1",IF(OR($H114&gt;=Parâmetros!$E$20,$H114&lt;Parâmetros!$E$19),"ATENÇÃO · 6x1 apontou fora do horário diurno","Jornada fixa do 6x1"))),IF($D114="5x2","Jornada fixa do 5x2",IF($D114="Folguista",IF($J114=$K114,"Evidência confirma sequência","DIVERGE · sequência "&amp;$J114&amp;" × evidência "&amp;$K114),IF($K114=$E114,"Evidência confirma cadastro","DIVERGE · cadastro "&amp;$E114&amp;" × evidência "&amp;$K114)))))))))))</f>
        <v>Evidência confirma cadastro</v>
      </c>
      <c r="W114" s="34">
        <f>IF(OR(OR($D114="6x1",$D114="FF 6x1"),$D114="5x2"),"",IF($AB114&lt;&gt;$AB113,IF(IFERROR(INDEX(Cadastro!$F$5:$F$243,$AB114),"")="",IF($L114&gt;0,1,0),IF(IFERROR(INDEX(Cadastro!$F$5:$F$243,$AB114),"")&lt;=IFERROR(INDEX(Parâmetros!$B$39:$B$48,MATCH($E114,Parâmetros!$A$39:$A$48,0)),99),IFERROR(INDEX(Cadastro!$F$5:$F$243,$AB114),""),0)),IF($L114&gt;0,IF(N($X113)&gt;0,1,N($W113)+1),IF(AND($L114=0,OR(N($W113)&gt;=IFERROR(INDEX(Parâmetros!$B$39:$B$48,MATCH($E114,Parâmetros!$A$39:$A$48,0)),99),AND(N($X113)&gt;0,N($X113)&lt;IFERROR(INDEX(Parâmetros!$C$39:$C$48,MATCH($E114,Parâmetros!$A$39:$A$48,0)),0)))),0,N($W113)+1))))</f>
        <v>1</v>
      </c>
      <c r="X114" s="34">
        <f>IF(OR(OR($D114="6x1",$D114="FF 6x1"),$D114="5x2"),"",IF($AB114&lt;&gt;$AB113,IF(IFERROR(INDEX(Cadastro!$F$5:$F$243,$AB114),"")="",0,IF(IFERROR(INDEX(Cadastro!$F$5:$F$243,$AB114),"")&gt;IFERROR(INDEX(Parâmetros!$B$39:$B$48,MATCH($E114,Parâmetros!$A$39:$A$48,0)),99),IFERROR(INDEX(Cadastro!$F$5:$F$243,$AB114),"")-IFERROR(INDEX(Parâmetros!$B$39:$B$48,MATCH($E114,Parâmetros!$A$39:$A$48,0)),99),0)),IF(AND($L114=0,OR(N($W113)&gt;=IFERROR(INDEX(Parâmetros!$B$39:$B$48,MATCH($E114,Parâmetros!$A$39:$A$48,0)),99),AND(N($X113)&gt;0,N($X113)&lt;IFERROR(INDEX(Parâmetros!$C$39:$C$48,MATCH($E114,Parâmetros!$A$39:$A$48,0)),0)))),N($X113)+1,0)))</f>
        <v>0</v>
      </c>
      <c r="Y114" t="str">
        <f>IF($AC114&lt;&gt;"",IF($L114&gt;0,$AC114&amp;" · com apontamento",$AC114),IF($E114="Férias",IF($L114&gt;0,"Férias · com apontamento","Férias (cadastro)"),IF(($Z114+$AA114-1)&gt;Parâmetros!$E$16,"Férias / afastamento",IF(AND($D114="5x2",OR(WEEKDAY($F114,2)=6,WEEKDAY($F114,2)=7)),IF($L114&gt;0,"Folga trabalhada","Folga"),IF($L114&gt;0,"Trabalhado",IF(OR(OR($D114="6x1",$D114="FF 6x1"),$D114="5x2"),IF(AND(OR($D114="6x1",$D114="FF 6x1"),OR(WEEKDAY($F114,2)=6,WEEKDAY($F114,2)=7)),"Folga","Falta de registro"),IF(AND($AB114&lt;&gt;$AB113,IFERROR(INDEX(Cadastro!$F$5:$F$243,$AB114),"")=""),"Indeterminado (início da série)",IF($X114&gt;0,"Folga","Falta de registro"))))))))</f>
        <v>Trabalhado</v>
      </c>
      <c r="Z114" s="34">
        <f>IF(OR($L114&gt;0,$F114&gt;Parâmetros!$E$14),0,IF($A114&lt;&gt;$A113,1,N($Z113)+1))</f>
        <v>0</v>
      </c>
      <c r="AA114" s="34">
        <f>IF(OR($L114&gt;0,$F114&gt;Parâmetros!$E$14),0,IF(OR($A114&lt;&gt;$A115,$F115&gt;Parâmetros!$E$14),1,N($AA115)+1))</f>
        <v>0</v>
      </c>
      <c r="AB114" s="31">
        <f>IFERROR(MATCH($A114&amp;"|"&amp;TEXT(_xlfn.MAXIFS(Cadastro!$E$5:$E$243,Cadastro!$A$5:$A$243,$A114,Cadastro!$E$5:$E$243,"&lt;="&amp;$F114),"yyyymmdd"),Cadastro!$I$5:$I$243,0),"")</f>
        <v>15</v>
      </c>
      <c r="AC114" t="str">
        <f>IFERROR(_xlfn.SINGLE(INDEX(Exceções!$D$5:$D$203,MATCH($A114&amp;"|"&amp;$F114,Exceções!$F$5:$F$203,0))),"")</f>
        <v/>
      </c>
      <c r="AD114" t="str">
        <f>IF($AC114="","",IFERROR(_xlfn.SINGLE(INDEX(Exceções!$E$5:$E$203,MATCH($A114&amp;"|"&amp;$F114,Exceções!$F$5:$F$203,0))),""))</f>
        <v/>
      </c>
    </row>
    <row r="115" spans="1:30" ht="15" hidden="1" customHeight="1" x14ac:dyDescent="0.25">
      <c r="A115" s="31">
        <v>11950</v>
      </c>
      <c r="B115" s="17" t="s">
        <v>14</v>
      </c>
      <c r="C115" s="17" t="str">
        <f>IFERROR(INDEX(Cadastro!$C$5:$C$243,$AB115),"NÃO INFORMADO")</f>
        <v>CAL</v>
      </c>
      <c r="D115" s="17" t="str">
        <f>IFERROR(INDEX(Cadastro!$D$5:$D$243,$AB115),"")</f>
        <v>B</v>
      </c>
      <c r="E115" s="17" t="str">
        <f>IFERROR(INDEX(Cadastro!$G$5:$G$243,$AB115),"")</f>
        <v>B</v>
      </c>
      <c r="F115" s="29">
        <v>46301</v>
      </c>
      <c r="G115" s="32" t="str">
        <f t="shared" si="6"/>
        <v>ter</v>
      </c>
      <c r="H115" s="31">
        <f>IF($L115=0,"",_xlfn.MINIFS(Dados!$Q:$Q,Dados!$A:$A,$A115,Dados!$S:$S,$F115))</f>
        <v>1320</v>
      </c>
      <c r="I115" s="31">
        <f>IF($H115="","",_xlfn.MAXIFS(Dados!$R:$R,Dados!$A:$A,$A115,Dados!$S:$S,$F115))</f>
        <v>1418</v>
      </c>
      <c r="J115" s="32" t="str">
        <f>IF($D115&lt;&gt;"Folguista","",IFERROR(INDEX(Parâmetros!$D$52:$G$52,1,MIN(4,MAX(1,$W115))),""))</f>
        <v/>
      </c>
      <c r="K115" s="32" t="str">
        <f>IF(OR($AC115&lt;&gt;"",$Y115="Folga",$Y115="Folga trabalhada",$Y115="Férias (cadastro)",$Y115="Férias / afastamento",$Y115="Indeterminado (início da série)"),"",IF(OR($D115="6x1",$D115="FF 6x1"),IF(OR(WEEKDAY($F115,2)=6,WEEKDAY($F115,2)=7),"6x1 sáb/dom","6x1"),IF($D115="5x2","5x2",IF($H115="",IF($D115="Folguista",$J115,$E115),IF(OR($H115&gt;=Parâmetros!$E$18,$H115&lt;Parâmetros!$E$19),"C",IF($H115&lt;Parâmetros!$E$20,"A","B"))))))</f>
        <v/>
      </c>
      <c r="L115" s="30">
        <f>SUMIFS(Dados!$E:$E,Dados!$A:$A,$A115,Dados!$S:$S,$F115)</f>
        <v>1.64</v>
      </c>
      <c r="M115" s="30" t="str">
        <f>IFERROR(INDEX(Parâmetros!$E$6:$E$11,MATCH($K115,Parâmetros!$A$6:$A$11,0)),"")</f>
        <v/>
      </c>
      <c r="N115" s="33" t="str">
        <f t="shared" si="7"/>
        <v/>
      </c>
      <c r="O115" s="33">
        <f>Parâmetros!$E$13</f>
        <v>0.8</v>
      </c>
      <c r="P115" s="32" t="str">
        <f>IF(OR($M115="",$F115&gt;Parâmetros!$E$14),"Não","Sim")</f>
        <v>Não</v>
      </c>
      <c r="Q115" s="32" t="str">
        <f t="shared" si="8"/>
        <v/>
      </c>
      <c r="R115" s="32" t="str">
        <f t="shared" si="9"/>
        <v/>
      </c>
      <c r="S115" s="30" t="str">
        <f t="shared" si="10"/>
        <v/>
      </c>
      <c r="T115" s="32" t="str">
        <f>IF($Q115&lt;&gt;"Sim","",IF($N115&gt;Parâmetros!$E$15,"Sim","Não"))</f>
        <v/>
      </c>
      <c r="U115" s="17" t="str">
        <f t="shared" si="11"/>
        <v>Treinamento</v>
      </c>
      <c r="V115" s="17" t="str">
        <f>IF($AC115&lt;&gt;"",IF($L115&gt;0,"ATENÇÃO · apontou em dia de "&amp;LOWER($AC115)&amp;" cadastrado","Exceção cadastrada · "&amp;$AC115)&amp;IF($AD115="",""," · "&amp;$AD115),IF($E115="Férias",IF($L115&gt;0,"ATENÇÃO · apontou estando de férias no cadastro","Férias no cadastro"),IF($Y115="Férias / afastamento","Afastamento · "&amp;($Z115+$AA115-1)&amp;" dias seguidos sem apontamento",IF($Y115="Folga trabalhada","ATENÇÃO · apontou em dia de folga da escala 5x2",IF($Y115="Folga",IF(AND($D115="5x2",OR(WEEKDAY($F115,2)=6,WEEKDAY($F115,2)=7)),"Folga de fim de semana da escala 5x2",IF(AND(OR($D115="6x1",$D115="FF 6x1"),WEEKDAY($F115,2)=6,FALSE()),"Folga de fim de semana · apontou no domingo anterior",IF(AND(OR($D115="6x1",$D115="FF 6x1"),WEEKDAY($F115,2)=7,AND($A115=$A114,$L114&gt;0)),"Folga de fim de semana · apontou no sábado",IF(AND(OR($D115="6x1",$D115="FF 6x1"),OR(WEEKDAY($F115,2)=6,WEEKDAY($F115,2)=7)),"Folga de fim de semana · sem apontamento no sábado nem no domingo","Folga prevista pelo ciclo")))),IF($Y115="Indeterminado (início da série)","Sem histórico anterior — informe o dia do ciclo no Cadastro",IF($Y115="Falta de registro",IF(OR(OR($D115="6x1",$D115="FF 6x1"),$D115="5x2"),"FALTA DE REGISTRO · dia útil da escala "&amp;$E115,"FALTA DE REGISTRO · dia "&amp;$W115&amp;" de "&amp;IFERROR(INDEX(Parâmetros!$B$39:$B$48,MATCH($E115,Parâmetros!$A$39:$A$48,0)),99)&amp;" do ciclo"),IF(OR($D115="6x1",$D115="FF 6x1"),IF(OR(AND(WEEKDAY($F115,2)=6,AND($A115=$A116,$L116&gt;0)),AND(WEEKDAY($F115,2)=7,AND($A115=$A114,$L114&gt;0))),"ATENÇÃO · apontou sábado e domingo no mesmo fim de semana",IF(OR(WEEKDAY($F115,2)=6,WEEKDAY($F115,2)=7),"Jornada de fim de semana do 6x1",IF(OR($H115&gt;=Parâmetros!$E$20,$H115&lt;Parâmetros!$E$19),"ATENÇÃO · 6x1 apontou fora do horário diurno","Jornada fixa do 6x1"))),IF($D115="5x2","Jornada fixa do 5x2",IF($D115="Folguista",IF($J115=$K115,"Evidência confirma sequência","DIVERGE · sequência "&amp;$J115&amp;" × evidência "&amp;$K115),IF($K115=$E115,"Evidência confirma cadastro","DIVERGE · cadastro "&amp;$E115&amp;" × evidência "&amp;$K115)))))))))))</f>
        <v xml:space="preserve">ATENÇÃO · apontou em dia de treinamento cadastrado · O funcionario estava em treinamento </v>
      </c>
      <c r="W115" s="34">
        <f>IF(OR(OR($D115="6x1",$D115="FF 6x1"),$D115="5x2"),"",IF($AB115&lt;&gt;$AB114,IF(IFERROR(INDEX(Cadastro!$F$5:$F$243,$AB115),"")="",IF($L115&gt;0,1,0),IF(IFERROR(INDEX(Cadastro!$F$5:$F$243,$AB115),"")&lt;=IFERROR(INDEX(Parâmetros!$B$39:$B$48,MATCH($E115,Parâmetros!$A$39:$A$48,0)),99),IFERROR(INDEX(Cadastro!$F$5:$F$243,$AB115),""),0)),IF($L115&gt;0,IF(N($X114)&gt;0,1,N($W114)+1),IF(AND($L115=0,OR(N($W114)&gt;=IFERROR(INDEX(Parâmetros!$B$39:$B$48,MATCH($E115,Parâmetros!$A$39:$A$48,0)),99),AND(N($X114)&gt;0,N($X114)&lt;IFERROR(INDEX(Parâmetros!$C$39:$C$48,MATCH($E115,Parâmetros!$A$39:$A$48,0)),0)))),0,N($W114)+1))))</f>
        <v>2</v>
      </c>
      <c r="X115" s="34">
        <f>IF(OR(OR($D115="6x1",$D115="FF 6x1"),$D115="5x2"),"",IF($AB115&lt;&gt;$AB114,IF(IFERROR(INDEX(Cadastro!$F$5:$F$243,$AB115),"")="",0,IF(IFERROR(INDEX(Cadastro!$F$5:$F$243,$AB115),"")&gt;IFERROR(INDEX(Parâmetros!$B$39:$B$48,MATCH($E115,Parâmetros!$A$39:$A$48,0)),99),IFERROR(INDEX(Cadastro!$F$5:$F$243,$AB115),"")-IFERROR(INDEX(Parâmetros!$B$39:$B$48,MATCH($E115,Parâmetros!$A$39:$A$48,0)),99),0)),IF(AND($L115=0,OR(N($W114)&gt;=IFERROR(INDEX(Parâmetros!$B$39:$B$48,MATCH($E115,Parâmetros!$A$39:$A$48,0)),99),AND(N($X114)&gt;0,N($X114)&lt;IFERROR(INDEX(Parâmetros!$C$39:$C$48,MATCH($E115,Parâmetros!$A$39:$A$48,0)),0)))),N($X114)+1,0)))</f>
        <v>0</v>
      </c>
      <c r="Y115" t="str">
        <f>IF($AC115&lt;&gt;"",IF($L115&gt;0,$AC115&amp;" · com apontamento",$AC115),IF($E115="Férias",IF($L115&gt;0,"Férias · com apontamento","Férias (cadastro)"),IF(($Z115+$AA115-1)&gt;Parâmetros!$E$16,"Férias / afastamento",IF(AND($D115="5x2",OR(WEEKDAY($F115,2)=6,WEEKDAY($F115,2)=7)),IF($L115&gt;0,"Folga trabalhada","Folga"),IF($L115&gt;0,"Trabalhado",IF(OR(OR($D115="6x1",$D115="FF 6x1"),$D115="5x2"),IF(AND(OR($D115="6x1",$D115="FF 6x1"),OR(WEEKDAY($F115,2)=6,WEEKDAY($F115,2)=7)),"Folga","Falta de registro"),IF(AND($AB115&lt;&gt;$AB114,IFERROR(INDEX(Cadastro!$F$5:$F$243,$AB115),"")=""),"Indeterminado (início da série)",IF($X115&gt;0,"Folga","Falta de registro"))))))))</f>
        <v>Treinamento · com apontamento</v>
      </c>
      <c r="Z115" s="34">
        <f>IF(OR($L115&gt;0,$F115&gt;Parâmetros!$E$14),0,IF($A115&lt;&gt;$A114,1,N($Z114)+1))</f>
        <v>0</v>
      </c>
      <c r="AA115" s="34">
        <f>IF(OR($L115&gt;0,$F115&gt;Parâmetros!$E$14),0,IF(OR($A115&lt;&gt;$A116,$F116&gt;Parâmetros!$E$14),1,N($AA116)+1))</f>
        <v>0</v>
      </c>
      <c r="AB115" s="31">
        <f>IFERROR(MATCH($A115&amp;"|"&amp;TEXT(_xlfn.MAXIFS(Cadastro!$E$5:$E$243,Cadastro!$A$5:$A$243,$A115,Cadastro!$E$5:$E$243,"&lt;="&amp;$F115),"yyyymmdd"),Cadastro!$I$5:$I$243,0),"")</f>
        <v>15</v>
      </c>
      <c r="AC115" t="str">
        <f>IFERROR(_xlfn.SINGLE(INDEX(Exceções!$D$5:$D$203,MATCH($A115&amp;"|"&amp;$F115,Exceções!$F$5:$F$203,0))),"")</f>
        <v>Treinamento</v>
      </c>
      <c r="AD115" t="str">
        <f>IF($AC115="","",IFERROR(_xlfn.SINGLE(INDEX(Exceções!$E$5:$E$203,MATCH($A115&amp;"|"&amp;$F115,Exceções!$F$5:$F$203,0))),""))</f>
        <v xml:space="preserve">O funcionario estava em treinamento </v>
      </c>
    </row>
    <row r="116" spans="1:30" ht="15" hidden="1" customHeight="1" x14ac:dyDescent="0.25">
      <c r="A116" s="31">
        <v>11950</v>
      </c>
      <c r="B116" s="17" t="s">
        <v>14</v>
      </c>
      <c r="C116" s="17" t="str">
        <f>IFERROR(INDEX(Cadastro!$C$5:$C$243,$AB116),"NÃO INFORMADO")</f>
        <v>CAL</v>
      </c>
      <c r="D116" s="17" t="str">
        <f>IFERROR(INDEX(Cadastro!$D$5:$D$243,$AB116),"")</f>
        <v>B</v>
      </c>
      <c r="E116" s="17" t="str">
        <f>IFERROR(INDEX(Cadastro!$G$5:$G$243,$AB116),"")</f>
        <v>B</v>
      </c>
      <c r="F116" s="29">
        <v>46302</v>
      </c>
      <c r="G116" s="32" t="str">
        <f t="shared" si="6"/>
        <v>qua</v>
      </c>
      <c r="H116" s="31">
        <f>IF($L116=0,"",_xlfn.MINIFS(Dados!$Q:$Q,Dados!$A:$A,$A116,Dados!$S:$S,$F116))</f>
        <v>935</v>
      </c>
      <c r="I116" s="31">
        <f>IF($H116="","",_xlfn.MAXIFS(Dados!$R:$R,Dados!$A:$A,$A116,Dados!$S:$S,$F116))</f>
        <v>1411</v>
      </c>
      <c r="J116" s="32" t="str">
        <f>IF($D116&lt;&gt;"Folguista","",IFERROR(INDEX(Parâmetros!$D$52:$G$52,1,MIN(4,MAX(1,$W116))),""))</f>
        <v/>
      </c>
      <c r="K116" s="32" t="str">
        <f>IF(OR($AC116&lt;&gt;"",$Y116="Folga",$Y116="Folga trabalhada",$Y116="Férias (cadastro)",$Y116="Férias / afastamento",$Y116="Indeterminado (início da série)"),"",IF(OR($D116="6x1",$D116="FF 6x1"),IF(OR(WEEKDAY($F116,2)=6,WEEKDAY($F116,2)=7),"6x1 sáb/dom","6x1"),IF($D116="5x2","5x2",IF($H116="",IF($D116="Folguista",$J116,$E116),IF(OR($H116&gt;=Parâmetros!$E$18,$H116&lt;Parâmetros!$E$19),"C",IF($H116&lt;Parâmetros!$E$20,"A","B"))))))</f>
        <v>B</v>
      </c>
      <c r="L116" s="30">
        <f>SUMIFS(Dados!$E:$E,Dados!$A:$A,$A116,Dados!$S:$S,$F116)</f>
        <v>6.8599999999999994</v>
      </c>
      <c r="M116" s="30">
        <f>IFERROR(INDEX(Parâmetros!$E$6:$E$11,MATCH($K116,Parâmetros!$A$6:$A$11,0)),"")</f>
        <v>7.67</v>
      </c>
      <c r="N116" s="33">
        <f t="shared" si="7"/>
        <v>0.89439374185136888</v>
      </c>
      <c r="O116" s="33">
        <f>Parâmetros!$E$13</f>
        <v>0.8</v>
      </c>
      <c r="P116" s="32" t="str">
        <f>IF(OR($M116="",$F116&gt;Parâmetros!$E$14),"Não","Sim")</f>
        <v>Sim</v>
      </c>
      <c r="Q116" s="32" t="str">
        <f t="shared" si="8"/>
        <v>Sim</v>
      </c>
      <c r="R116" s="32" t="str">
        <f t="shared" si="9"/>
        <v>Sim</v>
      </c>
      <c r="S116" s="30">
        <f t="shared" si="10"/>
        <v>0</v>
      </c>
      <c r="T116" s="32" t="str">
        <f>IF($Q116&lt;&gt;"Sim","",IF($N116&gt;Parâmetros!$E$15,"Sim","Não"))</f>
        <v>Não</v>
      </c>
      <c r="U116" s="17" t="str">
        <f t="shared" si="11"/>
        <v>Na meta</v>
      </c>
      <c r="V116" s="17" t="str">
        <f>IF($AC116&lt;&gt;"",IF($L116&gt;0,"ATENÇÃO · apontou em dia de "&amp;LOWER($AC116)&amp;" cadastrado","Exceção cadastrada · "&amp;$AC116)&amp;IF($AD116="",""," · "&amp;$AD116),IF($E116="Férias",IF($L116&gt;0,"ATENÇÃO · apontou estando de férias no cadastro","Férias no cadastro"),IF($Y116="Férias / afastamento","Afastamento · "&amp;($Z116+$AA116-1)&amp;" dias seguidos sem apontamento",IF($Y116="Folga trabalhada","ATENÇÃO · apontou em dia de folga da escala 5x2",IF($Y116="Folga",IF(AND($D116="5x2",OR(WEEKDAY($F116,2)=6,WEEKDAY($F116,2)=7)),"Folga de fim de semana da escala 5x2",IF(AND(OR($D116="6x1",$D116="FF 6x1"),WEEKDAY($F116,2)=6,FALSE()),"Folga de fim de semana · apontou no domingo anterior",IF(AND(OR($D116="6x1",$D116="FF 6x1"),WEEKDAY($F116,2)=7,AND($A116=$A115,$L115&gt;0)),"Folga de fim de semana · apontou no sábado",IF(AND(OR($D116="6x1",$D116="FF 6x1"),OR(WEEKDAY($F116,2)=6,WEEKDAY($F116,2)=7)),"Folga de fim de semana · sem apontamento no sábado nem no domingo","Folga prevista pelo ciclo")))),IF($Y116="Indeterminado (início da série)","Sem histórico anterior — informe o dia do ciclo no Cadastro",IF($Y116="Falta de registro",IF(OR(OR($D116="6x1",$D116="FF 6x1"),$D116="5x2"),"FALTA DE REGISTRO · dia útil da escala "&amp;$E116,"FALTA DE REGISTRO · dia "&amp;$W116&amp;" de "&amp;IFERROR(INDEX(Parâmetros!$B$39:$B$48,MATCH($E116,Parâmetros!$A$39:$A$48,0)),99)&amp;" do ciclo"),IF(OR($D116="6x1",$D116="FF 6x1"),IF(OR(AND(WEEKDAY($F116,2)=6,AND($A116=$A117,$L117&gt;0)),AND(WEEKDAY($F116,2)=7,AND($A116=$A115,$L115&gt;0))),"ATENÇÃO · apontou sábado e domingo no mesmo fim de semana",IF(OR(WEEKDAY($F116,2)=6,WEEKDAY($F116,2)=7),"Jornada de fim de semana do 6x1",IF(OR($H116&gt;=Parâmetros!$E$20,$H116&lt;Parâmetros!$E$19),"ATENÇÃO · 6x1 apontou fora do horário diurno","Jornada fixa do 6x1"))),IF($D116="5x2","Jornada fixa do 5x2",IF($D116="Folguista",IF($J116=$K116,"Evidência confirma sequência","DIVERGE · sequência "&amp;$J116&amp;" × evidência "&amp;$K116),IF($K116=$E116,"Evidência confirma cadastro","DIVERGE · cadastro "&amp;$E116&amp;" × evidência "&amp;$K116)))))))))))</f>
        <v>Evidência confirma cadastro</v>
      </c>
      <c r="W116" s="34">
        <f>IF(OR(OR($D116="6x1",$D116="FF 6x1"),$D116="5x2"),"",IF($AB116&lt;&gt;$AB115,IF(IFERROR(INDEX(Cadastro!$F$5:$F$243,$AB116),"")="",IF($L116&gt;0,1,0),IF(IFERROR(INDEX(Cadastro!$F$5:$F$243,$AB116),"")&lt;=IFERROR(INDEX(Parâmetros!$B$39:$B$48,MATCH($E116,Parâmetros!$A$39:$A$48,0)),99),IFERROR(INDEX(Cadastro!$F$5:$F$243,$AB116),""),0)),IF($L116&gt;0,IF(N($X115)&gt;0,1,N($W115)+1),IF(AND($L116=0,OR(N($W115)&gt;=IFERROR(INDEX(Parâmetros!$B$39:$B$48,MATCH($E116,Parâmetros!$A$39:$A$48,0)),99),AND(N($X115)&gt;0,N($X115)&lt;IFERROR(INDEX(Parâmetros!$C$39:$C$48,MATCH($E116,Parâmetros!$A$39:$A$48,0)),0)))),0,N($W115)+1))))</f>
        <v>3</v>
      </c>
      <c r="X116" s="34">
        <f>IF(OR(OR($D116="6x1",$D116="FF 6x1"),$D116="5x2"),"",IF($AB116&lt;&gt;$AB115,IF(IFERROR(INDEX(Cadastro!$F$5:$F$243,$AB116),"")="",0,IF(IFERROR(INDEX(Cadastro!$F$5:$F$243,$AB116),"")&gt;IFERROR(INDEX(Parâmetros!$B$39:$B$48,MATCH($E116,Parâmetros!$A$39:$A$48,0)),99),IFERROR(INDEX(Cadastro!$F$5:$F$243,$AB116),"")-IFERROR(INDEX(Parâmetros!$B$39:$B$48,MATCH($E116,Parâmetros!$A$39:$A$48,0)),99),0)),IF(AND($L116=0,OR(N($W115)&gt;=IFERROR(INDEX(Parâmetros!$B$39:$B$48,MATCH($E116,Parâmetros!$A$39:$A$48,0)),99),AND(N($X115)&gt;0,N($X115)&lt;IFERROR(INDEX(Parâmetros!$C$39:$C$48,MATCH($E116,Parâmetros!$A$39:$A$48,0)),0)))),N($X115)+1,0)))</f>
        <v>0</v>
      </c>
      <c r="Y116" t="str">
        <f>IF($AC116&lt;&gt;"",IF($L116&gt;0,$AC116&amp;" · com apontamento",$AC116),IF($E116="Férias",IF($L116&gt;0,"Férias · com apontamento","Férias (cadastro)"),IF(($Z116+$AA116-1)&gt;Parâmetros!$E$16,"Férias / afastamento",IF(AND($D116="5x2",OR(WEEKDAY($F116,2)=6,WEEKDAY($F116,2)=7)),IF($L116&gt;0,"Folga trabalhada","Folga"),IF($L116&gt;0,"Trabalhado",IF(OR(OR($D116="6x1",$D116="FF 6x1"),$D116="5x2"),IF(AND(OR($D116="6x1",$D116="FF 6x1"),OR(WEEKDAY($F116,2)=6,WEEKDAY($F116,2)=7)),"Folga","Falta de registro"),IF(AND($AB116&lt;&gt;$AB115,IFERROR(INDEX(Cadastro!$F$5:$F$243,$AB116),"")=""),"Indeterminado (início da série)",IF($X116&gt;0,"Folga","Falta de registro"))))))))</f>
        <v>Trabalhado</v>
      </c>
      <c r="Z116" s="34">
        <f>IF(OR($L116&gt;0,$F116&gt;Parâmetros!$E$14),0,IF($A116&lt;&gt;$A115,1,N($Z115)+1))</f>
        <v>0</v>
      </c>
      <c r="AA116" s="34">
        <f>IF(OR($L116&gt;0,$F116&gt;Parâmetros!$E$14),0,IF(OR($A116&lt;&gt;$A117,$F117&gt;Parâmetros!$E$14),1,N($AA117)+1))</f>
        <v>0</v>
      </c>
      <c r="AB116" s="31">
        <f>IFERROR(MATCH($A116&amp;"|"&amp;TEXT(_xlfn.MAXIFS(Cadastro!$E$5:$E$243,Cadastro!$A$5:$A$243,$A116,Cadastro!$E$5:$E$243,"&lt;="&amp;$F116),"yyyymmdd"),Cadastro!$I$5:$I$243,0),"")</f>
        <v>15</v>
      </c>
      <c r="AC116" t="str">
        <f>IFERROR(_xlfn.SINGLE(INDEX(Exceções!$D$5:$D$203,MATCH($A116&amp;"|"&amp;$F116,Exceções!$F$5:$F$203,0))),"")</f>
        <v/>
      </c>
      <c r="AD116" t="str">
        <f>IF($AC116="","",IFERROR(_xlfn.SINGLE(INDEX(Exceções!$E$5:$E$203,MATCH($A116&amp;"|"&amp;$F116,Exceções!$F$5:$F$203,0))),""))</f>
        <v/>
      </c>
    </row>
    <row r="117" spans="1:30" ht="15" hidden="1" customHeight="1" x14ac:dyDescent="0.25">
      <c r="A117" s="31">
        <v>11950</v>
      </c>
      <c r="B117" s="17" t="s">
        <v>14</v>
      </c>
      <c r="C117" s="17" t="str">
        <f>IFERROR(INDEX(Cadastro!$C$5:$C$243,$AB117),"NÃO INFORMADO")</f>
        <v>CAL</v>
      </c>
      <c r="D117" s="17" t="str">
        <f>IFERROR(INDEX(Cadastro!$D$5:$D$243,$AB117),"")</f>
        <v>B</v>
      </c>
      <c r="E117" s="17" t="str">
        <f>IFERROR(INDEX(Cadastro!$G$5:$G$243,$AB117),"")</f>
        <v>B</v>
      </c>
      <c r="F117" s="29">
        <v>46303</v>
      </c>
      <c r="G117" s="32" t="str">
        <f t="shared" si="6"/>
        <v>qui</v>
      </c>
      <c r="H117" s="31" t="str">
        <f>IF($L117=0,"",_xlfn.MINIFS(Dados!$Q:$Q,Dados!$A:$A,$A117,Dados!$S:$S,$F117))</f>
        <v/>
      </c>
      <c r="I117" s="31" t="str">
        <f>IF($H117="","",_xlfn.MAXIFS(Dados!$R:$R,Dados!$A:$A,$A117,Dados!$S:$S,$F117))</f>
        <v/>
      </c>
      <c r="J117" s="32" t="str">
        <f>IF($D117&lt;&gt;"Folguista","",IFERROR(INDEX(Parâmetros!$D$52:$G$52,1,MIN(4,MAX(1,$W117))),""))</f>
        <v/>
      </c>
      <c r="K117" s="32" t="str">
        <f>IF(OR($AC117&lt;&gt;"",$Y117="Folga",$Y117="Folga trabalhada",$Y117="Férias (cadastro)",$Y117="Férias / afastamento",$Y117="Indeterminado (início da série)"),"",IF(OR($D117="6x1",$D117="FF 6x1"),IF(OR(WEEKDAY($F117,2)=6,WEEKDAY($F117,2)=7),"6x1 sáb/dom","6x1"),IF($D117="5x2","5x2",IF($H117="",IF($D117="Folguista",$J117,$E117),IF(OR($H117&gt;=Parâmetros!$E$18,$H117&lt;Parâmetros!$E$19),"C",IF($H117&lt;Parâmetros!$E$20,"A","B"))))))</f>
        <v/>
      </c>
      <c r="L117" s="30">
        <f>SUMIFS(Dados!$E:$E,Dados!$A:$A,$A117,Dados!$S:$S,$F117)</f>
        <v>0</v>
      </c>
      <c r="M117" s="30" t="str">
        <f>IFERROR(INDEX(Parâmetros!$E$6:$E$11,MATCH($K117,Parâmetros!$A$6:$A$11,0)),"")</f>
        <v/>
      </c>
      <c r="N117" s="33" t="str">
        <f t="shared" si="7"/>
        <v/>
      </c>
      <c r="O117" s="33">
        <f>Parâmetros!$E$13</f>
        <v>0.8</v>
      </c>
      <c r="P117" s="32" t="str">
        <f>IF(OR($M117="",$F117&gt;Parâmetros!$E$14),"Não","Sim")</f>
        <v>Não</v>
      </c>
      <c r="Q117" s="32" t="str">
        <f t="shared" si="8"/>
        <v/>
      </c>
      <c r="R117" s="32" t="str">
        <f t="shared" si="9"/>
        <v/>
      </c>
      <c r="S117" s="30" t="str">
        <f t="shared" si="10"/>
        <v/>
      </c>
      <c r="T117" s="32" t="str">
        <f>IF($Q117&lt;&gt;"Sim","",IF($N117&gt;Parâmetros!$E$15,"Sim","Não"))</f>
        <v/>
      </c>
      <c r="U117" s="17" t="str">
        <f t="shared" si="11"/>
        <v>Atestado</v>
      </c>
      <c r="V117" s="17" t="str">
        <f>IF($AC117&lt;&gt;"",IF($L117&gt;0,"ATENÇÃO · apontou em dia de "&amp;LOWER($AC117)&amp;" cadastrado","Exceção cadastrada · "&amp;$AC117)&amp;IF($AD117="",""," · "&amp;$AD117),IF($E117="Férias",IF($L117&gt;0,"ATENÇÃO · apontou estando de férias no cadastro","Férias no cadastro"),IF($Y117="Férias / afastamento","Afastamento · "&amp;($Z117+$AA117-1)&amp;" dias seguidos sem apontamento",IF($Y117="Folga trabalhada","ATENÇÃO · apontou em dia de folga da escala 5x2",IF($Y117="Folga",IF(AND($D117="5x2",OR(WEEKDAY($F117,2)=6,WEEKDAY($F117,2)=7)),"Folga de fim de semana da escala 5x2",IF(AND(OR($D117="6x1",$D117="FF 6x1"),WEEKDAY($F117,2)=6,FALSE()),"Folga de fim de semana · apontou no domingo anterior",IF(AND(OR($D117="6x1",$D117="FF 6x1"),WEEKDAY($F117,2)=7,AND($A117=$A116,$L116&gt;0)),"Folga de fim de semana · apontou no sábado",IF(AND(OR($D117="6x1",$D117="FF 6x1"),OR(WEEKDAY($F117,2)=6,WEEKDAY($F117,2)=7)),"Folga de fim de semana · sem apontamento no sábado nem no domingo","Folga prevista pelo ciclo")))),IF($Y117="Indeterminado (início da série)","Sem histórico anterior — informe o dia do ciclo no Cadastro",IF($Y117="Falta de registro",IF(OR(OR($D117="6x1",$D117="FF 6x1"),$D117="5x2"),"FALTA DE REGISTRO · dia útil da escala "&amp;$E117,"FALTA DE REGISTRO · dia "&amp;$W117&amp;" de "&amp;IFERROR(INDEX(Parâmetros!$B$39:$B$48,MATCH($E117,Parâmetros!$A$39:$A$48,0)),99)&amp;" do ciclo"),IF(OR($D117="6x1",$D117="FF 6x1"),IF(OR(AND(WEEKDAY($F117,2)=6,AND($A117=$A118,$L118&gt;0)),AND(WEEKDAY($F117,2)=7,AND($A117=$A116,$L116&gt;0))),"ATENÇÃO · apontou sábado e domingo no mesmo fim de semana",IF(OR(WEEKDAY($F117,2)=6,WEEKDAY($F117,2)=7),"Jornada de fim de semana do 6x1",IF(OR($H117&gt;=Parâmetros!$E$20,$H117&lt;Parâmetros!$E$19),"ATENÇÃO · 6x1 apontou fora do horário diurno","Jornada fixa do 6x1"))),IF($D117="5x2","Jornada fixa do 5x2",IF($D117="Folguista",IF($J117=$K117,"Evidência confirma sequência","DIVERGE · sequência "&amp;$J117&amp;" × evidência "&amp;$K117),IF($K117=$E117,"Evidência confirma cadastro","DIVERGE · cadastro "&amp;$E117&amp;" × evidência "&amp;$K117)))))))))))</f>
        <v>Exceção cadastrada · Atestado · O funcionario estava de atestado</v>
      </c>
      <c r="W117" s="34">
        <f>IF(OR(OR($D117="6x1",$D117="FF 6x1"),$D117="5x2"),"",IF($AB117&lt;&gt;$AB116,IF(IFERROR(INDEX(Cadastro!$F$5:$F$243,$AB117),"")="",IF($L117&gt;0,1,0),IF(IFERROR(INDEX(Cadastro!$F$5:$F$243,$AB117),"")&lt;=IFERROR(INDEX(Parâmetros!$B$39:$B$48,MATCH($E117,Parâmetros!$A$39:$A$48,0)),99),IFERROR(INDEX(Cadastro!$F$5:$F$243,$AB117),""),0)),IF($L117&gt;0,IF(N($X116)&gt;0,1,N($W116)+1),IF(AND($L117=0,OR(N($W116)&gt;=IFERROR(INDEX(Parâmetros!$B$39:$B$48,MATCH($E117,Parâmetros!$A$39:$A$48,0)),99),AND(N($X116)&gt;0,N($X116)&lt;IFERROR(INDEX(Parâmetros!$C$39:$C$48,MATCH($E117,Parâmetros!$A$39:$A$48,0)),0)))),0,N($W116)+1))))</f>
        <v>4</v>
      </c>
      <c r="X117" s="34">
        <f>IF(OR(OR($D117="6x1",$D117="FF 6x1"),$D117="5x2"),"",IF($AB117&lt;&gt;$AB116,IF(IFERROR(INDEX(Cadastro!$F$5:$F$243,$AB117),"")="",0,IF(IFERROR(INDEX(Cadastro!$F$5:$F$243,$AB117),"")&gt;IFERROR(INDEX(Parâmetros!$B$39:$B$48,MATCH($E117,Parâmetros!$A$39:$A$48,0)),99),IFERROR(INDEX(Cadastro!$F$5:$F$243,$AB117),"")-IFERROR(INDEX(Parâmetros!$B$39:$B$48,MATCH($E117,Parâmetros!$A$39:$A$48,0)),99),0)),IF(AND($L117=0,OR(N($W116)&gt;=IFERROR(INDEX(Parâmetros!$B$39:$B$48,MATCH($E117,Parâmetros!$A$39:$A$48,0)),99),AND(N($X116)&gt;0,N($X116)&lt;IFERROR(INDEX(Parâmetros!$C$39:$C$48,MATCH($E117,Parâmetros!$A$39:$A$48,0)),0)))),N($X116)+1,0)))</f>
        <v>0</v>
      </c>
      <c r="Y117" t="str">
        <f>IF($AC117&lt;&gt;"",IF($L117&gt;0,$AC117&amp;" · com apontamento",$AC117),IF($E117="Férias",IF($L117&gt;0,"Férias · com apontamento","Férias (cadastro)"),IF(($Z117+$AA117-1)&gt;Parâmetros!$E$16,"Férias / afastamento",IF(AND($D117="5x2",OR(WEEKDAY($F117,2)=6,WEEKDAY($F117,2)=7)),IF($L117&gt;0,"Folga trabalhada","Folga"),IF($L117&gt;0,"Trabalhado",IF(OR(OR($D117="6x1",$D117="FF 6x1"),$D117="5x2"),IF(AND(OR($D117="6x1",$D117="FF 6x1"),OR(WEEKDAY($F117,2)=6,WEEKDAY($F117,2)=7)),"Folga","Falta de registro"),IF(AND($AB117&lt;&gt;$AB116,IFERROR(INDEX(Cadastro!$F$5:$F$243,$AB117),"")=""),"Indeterminado (início da série)",IF($X117&gt;0,"Folga","Falta de registro"))))))))</f>
        <v>Atestado</v>
      </c>
      <c r="Z117" s="34">
        <f>IF(OR($L117&gt;0,$F117&gt;Parâmetros!$E$14),0,IF($A117&lt;&gt;$A116,1,N($Z116)+1))</f>
        <v>1</v>
      </c>
      <c r="AA117" s="34">
        <f>IF(OR($L117&gt;0,$F117&gt;Parâmetros!$E$14),0,IF(OR($A117&lt;&gt;$A118,$F118&gt;Parâmetros!$E$14),1,N($AA118)+1))</f>
        <v>5</v>
      </c>
      <c r="AB117" s="31">
        <f>IFERROR(MATCH($A117&amp;"|"&amp;TEXT(_xlfn.MAXIFS(Cadastro!$E$5:$E$243,Cadastro!$A$5:$A$243,$A117,Cadastro!$E$5:$E$243,"&lt;="&amp;$F117),"yyyymmdd"),Cadastro!$I$5:$I$243,0),"")</f>
        <v>15</v>
      </c>
      <c r="AC117" t="str">
        <f>IFERROR(_xlfn.SINGLE(INDEX(Exceções!$D$5:$D$203,MATCH($A117&amp;"|"&amp;$F117,Exceções!$F$5:$F$203,0))),"")</f>
        <v>Atestado</v>
      </c>
      <c r="AD117" t="str">
        <f>IF($AC117="","",IFERROR(_xlfn.SINGLE(INDEX(Exceções!$E$5:$E$203,MATCH($A117&amp;"|"&amp;$F117,Exceções!$F$5:$F$203,0))),""))</f>
        <v>O funcionario estava de atestado</v>
      </c>
    </row>
    <row r="118" spans="1:30" ht="15" hidden="1" customHeight="1" x14ac:dyDescent="0.25">
      <c r="A118" s="31">
        <v>11950</v>
      </c>
      <c r="B118" s="17" t="s">
        <v>14</v>
      </c>
      <c r="C118" s="17" t="str">
        <f>IFERROR(INDEX(Cadastro!$C$5:$C$243,$AB118),"NÃO INFORMADO")</f>
        <v>CAL</v>
      </c>
      <c r="D118" s="17" t="str">
        <f>IFERROR(INDEX(Cadastro!$D$5:$D$243,$AB118),"")</f>
        <v>B</v>
      </c>
      <c r="E118" s="17" t="str">
        <f>IFERROR(INDEX(Cadastro!$G$5:$G$243,$AB118),"")</f>
        <v>B</v>
      </c>
      <c r="F118" s="29">
        <v>46304</v>
      </c>
      <c r="G118" s="32" t="str">
        <f t="shared" si="6"/>
        <v>sex</v>
      </c>
      <c r="H118" s="31" t="str">
        <f>IF($L118=0,"",_xlfn.MINIFS(Dados!$Q:$Q,Dados!$A:$A,$A118,Dados!$S:$S,$F118))</f>
        <v/>
      </c>
      <c r="I118" s="31" t="str">
        <f>IF($H118="","",_xlfn.MAXIFS(Dados!$R:$R,Dados!$A:$A,$A118,Dados!$S:$S,$F118))</f>
        <v/>
      </c>
      <c r="J118" s="32" t="str">
        <f>IF($D118&lt;&gt;"Folguista","",IFERROR(INDEX(Parâmetros!$D$52:$G$52,1,MIN(4,MAX(1,$W118))),""))</f>
        <v/>
      </c>
      <c r="K118" s="32" t="str">
        <f>IF(OR($AC118&lt;&gt;"",$Y118="Folga",$Y118="Folga trabalhada",$Y118="Férias (cadastro)",$Y118="Férias / afastamento",$Y118="Indeterminado (início da série)"),"",IF(OR($D118="6x1",$D118="FF 6x1"),IF(OR(WEEKDAY($F118,2)=6,WEEKDAY($F118,2)=7),"6x1 sáb/dom","6x1"),IF($D118="5x2","5x2",IF($H118="",IF($D118="Folguista",$J118,$E118),IF(OR($H118&gt;=Parâmetros!$E$18,$H118&lt;Parâmetros!$E$19),"C",IF($H118&lt;Parâmetros!$E$20,"A","B"))))))</f>
        <v/>
      </c>
      <c r="L118" s="30">
        <f>SUMIFS(Dados!$E:$E,Dados!$A:$A,$A118,Dados!$S:$S,$F118)</f>
        <v>0</v>
      </c>
      <c r="M118" s="30" t="str">
        <f>IFERROR(INDEX(Parâmetros!$E$6:$E$11,MATCH($K118,Parâmetros!$A$6:$A$11,0)),"")</f>
        <v/>
      </c>
      <c r="N118" s="33" t="str">
        <f t="shared" si="7"/>
        <v/>
      </c>
      <c r="O118" s="33">
        <f>Parâmetros!$E$13</f>
        <v>0.8</v>
      </c>
      <c r="P118" s="32" t="str">
        <f>IF(OR($M118="",$F118&gt;Parâmetros!$E$14),"Não","Sim")</f>
        <v>Não</v>
      </c>
      <c r="Q118" s="32" t="str">
        <f t="shared" si="8"/>
        <v/>
      </c>
      <c r="R118" s="32" t="str">
        <f t="shared" si="9"/>
        <v/>
      </c>
      <c r="S118" s="30" t="str">
        <f t="shared" si="10"/>
        <v/>
      </c>
      <c r="T118" s="32" t="str">
        <f>IF($Q118&lt;&gt;"Sim","",IF($N118&gt;Parâmetros!$E$15,"Sim","Não"))</f>
        <v/>
      </c>
      <c r="U118" s="17" t="str">
        <f t="shared" si="11"/>
        <v>Atestado</v>
      </c>
      <c r="V118" s="17" t="str">
        <f>IF($AC118&lt;&gt;"",IF($L118&gt;0,"ATENÇÃO · apontou em dia de "&amp;LOWER($AC118)&amp;" cadastrado","Exceção cadastrada · "&amp;$AC118)&amp;IF($AD118="",""," · "&amp;$AD118),IF($E118="Férias",IF($L118&gt;0,"ATENÇÃO · apontou estando de férias no cadastro","Férias no cadastro"),IF($Y118="Férias / afastamento","Afastamento · "&amp;($Z118+$AA118-1)&amp;" dias seguidos sem apontamento",IF($Y118="Folga trabalhada","ATENÇÃO · apontou em dia de folga da escala 5x2",IF($Y118="Folga",IF(AND($D118="5x2",OR(WEEKDAY($F118,2)=6,WEEKDAY($F118,2)=7)),"Folga de fim de semana da escala 5x2",IF(AND(OR($D118="6x1",$D118="FF 6x1"),WEEKDAY($F118,2)=6,FALSE()),"Folga de fim de semana · apontou no domingo anterior",IF(AND(OR($D118="6x1",$D118="FF 6x1"),WEEKDAY($F118,2)=7,AND($A118=$A117,$L117&gt;0)),"Folga de fim de semana · apontou no sábado",IF(AND(OR($D118="6x1",$D118="FF 6x1"),OR(WEEKDAY($F118,2)=6,WEEKDAY($F118,2)=7)),"Folga de fim de semana · sem apontamento no sábado nem no domingo","Folga prevista pelo ciclo")))),IF($Y118="Indeterminado (início da série)","Sem histórico anterior — informe o dia do ciclo no Cadastro",IF($Y118="Falta de registro",IF(OR(OR($D118="6x1",$D118="FF 6x1"),$D118="5x2"),"FALTA DE REGISTRO · dia útil da escala "&amp;$E118,"FALTA DE REGISTRO · dia "&amp;$W118&amp;" de "&amp;IFERROR(INDEX(Parâmetros!$B$39:$B$48,MATCH($E118,Parâmetros!$A$39:$A$48,0)),99)&amp;" do ciclo"),IF(OR($D118="6x1",$D118="FF 6x1"),IF(OR(AND(WEEKDAY($F118,2)=6,AND($A118=$A119,$L119&gt;0)),AND(WEEKDAY($F118,2)=7,AND($A118=$A117,$L117&gt;0))),"ATENÇÃO · apontou sábado e domingo no mesmo fim de semana",IF(OR(WEEKDAY($F118,2)=6,WEEKDAY($F118,2)=7),"Jornada de fim de semana do 6x1",IF(OR($H118&gt;=Parâmetros!$E$20,$H118&lt;Parâmetros!$E$19),"ATENÇÃO · 6x1 apontou fora do horário diurno","Jornada fixa do 6x1"))),IF($D118="5x2","Jornada fixa do 5x2",IF($D118="Folguista",IF($J118=$K118,"Evidência confirma sequência","DIVERGE · sequência "&amp;$J118&amp;" × evidência "&amp;$K118),IF($K118=$E118,"Evidência confirma cadastro","DIVERGE · cadastro "&amp;$E118&amp;" × evidência "&amp;$K118)))))))))))</f>
        <v>Exceção cadastrada · Atestado · O funcionario estava de atestado</v>
      </c>
      <c r="W118" s="34">
        <f>IF(OR(OR($D118="6x1",$D118="FF 6x1"),$D118="5x2"),"",IF($AB118&lt;&gt;$AB117,IF(IFERROR(INDEX(Cadastro!$F$5:$F$243,$AB118),"")="",IF($L118&gt;0,1,0),IF(IFERROR(INDEX(Cadastro!$F$5:$F$243,$AB118),"")&lt;=IFERROR(INDEX(Parâmetros!$B$39:$B$48,MATCH($E118,Parâmetros!$A$39:$A$48,0)),99),IFERROR(INDEX(Cadastro!$F$5:$F$243,$AB118),""),0)),IF($L118&gt;0,IF(N($X117)&gt;0,1,N($W117)+1),IF(AND($L118=0,OR(N($W117)&gt;=IFERROR(INDEX(Parâmetros!$B$39:$B$48,MATCH($E118,Parâmetros!$A$39:$A$48,0)),99),AND(N($X117)&gt;0,N($X117)&lt;IFERROR(INDEX(Parâmetros!$C$39:$C$48,MATCH($E118,Parâmetros!$A$39:$A$48,0)),0)))),0,N($W117)+1))))</f>
        <v>5</v>
      </c>
      <c r="X118" s="34">
        <f>IF(OR(OR($D118="6x1",$D118="FF 6x1"),$D118="5x2"),"",IF($AB118&lt;&gt;$AB117,IF(IFERROR(INDEX(Cadastro!$F$5:$F$243,$AB118),"")="",0,IF(IFERROR(INDEX(Cadastro!$F$5:$F$243,$AB118),"")&gt;IFERROR(INDEX(Parâmetros!$B$39:$B$48,MATCH($E118,Parâmetros!$A$39:$A$48,0)),99),IFERROR(INDEX(Cadastro!$F$5:$F$243,$AB118),"")-IFERROR(INDEX(Parâmetros!$B$39:$B$48,MATCH($E118,Parâmetros!$A$39:$A$48,0)),99),0)),IF(AND($L118=0,OR(N($W117)&gt;=IFERROR(INDEX(Parâmetros!$B$39:$B$48,MATCH($E118,Parâmetros!$A$39:$A$48,0)),99),AND(N($X117)&gt;0,N($X117)&lt;IFERROR(INDEX(Parâmetros!$C$39:$C$48,MATCH($E118,Parâmetros!$A$39:$A$48,0)),0)))),N($X117)+1,0)))</f>
        <v>0</v>
      </c>
      <c r="Y118" t="str">
        <f>IF($AC118&lt;&gt;"",IF($L118&gt;0,$AC118&amp;" · com apontamento",$AC118),IF($E118="Férias",IF($L118&gt;0,"Férias · com apontamento","Férias (cadastro)"),IF(($Z118+$AA118-1)&gt;Parâmetros!$E$16,"Férias / afastamento",IF(AND($D118="5x2",OR(WEEKDAY($F118,2)=6,WEEKDAY($F118,2)=7)),IF($L118&gt;0,"Folga trabalhada","Folga"),IF($L118&gt;0,"Trabalhado",IF(OR(OR($D118="6x1",$D118="FF 6x1"),$D118="5x2"),IF(AND(OR($D118="6x1",$D118="FF 6x1"),OR(WEEKDAY($F118,2)=6,WEEKDAY($F118,2)=7)),"Folga","Falta de registro"),IF(AND($AB118&lt;&gt;$AB117,IFERROR(INDEX(Cadastro!$F$5:$F$243,$AB118),"")=""),"Indeterminado (início da série)",IF($X118&gt;0,"Folga","Falta de registro"))))))))</f>
        <v>Atestado</v>
      </c>
      <c r="Z118" s="34">
        <f>IF(OR($L118&gt;0,$F118&gt;Parâmetros!$E$14),0,IF($A118&lt;&gt;$A117,1,N($Z117)+1))</f>
        <v>2</v>
      </c>
      <c r="AA118" s="34">
        <f>IF(OR($L118&gt;0,$F118&gt;Parâmetros!$E$14),0,IF(OR($A118&lt;&gt;$A119,$F119&gt;Parâmetros!$E$14),1,N($AA119)+1))</f>
        <v>4</v>
      </c>
      <c r="AB118" s="31">
        <f>IFERROR(MATCH($A118&amp;"|"&amp;TEXT(_xlfn.MAXIFS(Cadastro!$E$5:$E$243,Cadastro!$A$5:$A$243,$A118,Cadastro!$E$5:$E$243,"&lt;="&amp;$F118),"yyyymmdd"),Cadastro!$I$5:$I$243,0),"")</f>
        <v>15</v>
      </c>
      <c r="AC118" t="str">
        <f>IFERROR(_xlfn.SINGLE(INDEX(Exceções!$D$5:$D$203,MATCH($A118&amp;"|"&amp;$F118,Exceções!$F$5:$F$203,0))),"")</f>
        <v>Atestado</v>
      </c>
      <c r="AD118" t="str">
        <f>IF($AC118="","",IFERROR(_xlfn.SINGLE(INDEX(Exceções!$E$5:$E$203,MATCH($A118&amp;"|"&amp;$F118,Exceções!$F$5:$F$203,0))),""))</f>
        <v>O funcionario estava de atestado</v>
      </c>
    </row>
    <row r="119" spans="1:30" ht="15" hidden="1" customHeight="1" x14ac:dyDescent="0.25">
      <c r="A119" s="31">
        <v>11950</v>
      </c>
      <c r="B119" s="17" t="s">
        <v>14</v>
      </c>
      <c r="C119" s="17" t="str">
        <f>IFERROR(INDEX(Cadastro!$C$5:$C$243,$AB119),"NÃO INFORMADO")</f>
        <v>CAL</v>
      </c>
      <c r="D119" s="17" t="str">
        <f>IFERROR(INDEX(Cadastro!$D$5:$D$243,$AB119),"")</f>
        <v>B</v>
      </c>
      <c r="E119" s="17" t="str">
        <f>IFERROR(INDEX(Cadastro!$G$5:$G$243,$AB119),"")</f>
        <v>B</v>
      </c>
      <c r="F119" s="29">
        <v>46305</v>
      </c>
      <c r="G119" s="32" t="str">
        <f t="shared" si="6"/>
        <v>sáb</v>
      </c>
      <c r="H119" s="31" t="str">
        <f>IF($L119=0,"",_xlfn.MINIFS(Dados!$Q:$Q,Dados!$A:$A,$A119,Dados!$S:$S,$F119))</f>
        <v/>
      </c>
      <c r="I119" s="31" t="str">
        <f>IF($H119="","",_xlfn.MAXIFS(Dados!$R:$R,Dados!$A:$A,$A119,Dados!$S:$S,$F119))</f>
        <v/>
      </c>
      <c r="J119" s="32" t="str">
        <f>IF($D119&lt;&gt;"Folguista","",IFERROR(INDEX(Parâmetros!$D$52:$G$52,1,MIN(4,MAX(1,$W119))),""))</f>
        <v/>
      </c>
      <c r="K119" s="32" t="str">
        <f>IF(OR($AC119&lt;&gt;"",$Y119="Folga",$Y119="Folga trabalhada",$Y119="Férias (cadastro)",$Y119="Férias / afastamento",$Y119="Indeterminado (início da série)"),"",IF(OR($D119="6x1",$D119="FF 6x1"),IF(OR(WEEKDAY($F119,2)=6,WEEKDAY($F119,2)=7),"6x1 sáb/dom","6x1"),IF($D119="5x2","5x2",IF($H119="",IF($D119="Folguista",$J119,$E119),IF(OR($H119&gt;=Parâmetros!$E$18,$H119&lt;Parâmetros!$E$19),"C",IF($H119&lt;Parâmetros!$E$20,"A","B"))))))</f>
        <v/>
      </c>
      <c r="L119" s="30">
        <f>SUMIFS(Dados!$E:$E,Dados!$A:$A,$A119,Dados!$S:$S,$F119)</f>
        <v>0</v>
      </c>
      <c r="M119" s="30" t="str">
        <f>IFERROR(INDEX(Parâmetros!$E$6:$E$11,MATCH($K119,Parâmetros!$A$6:$A$11,0)),"")</f>
        <v/>
      </c>
      <c r="N119" s="33" t="str">
        <f t="shared" si="7"/>
        <v/>
      </c>
      <c r="O119" s="33">
        <f>Parâmetros!$E$13</f>
        <v>0.8</v>
      </c>
      <c r="P119" s="32" t="str">
        <f>IF(OR($M119="",$F119&gt;Parâmetros!$E$14),"Não","Sim")</f>
        <v>Não</v>
      </c>
      <c r="Q119" s="32" t="str">
        <f t="shared" si="8"/>
        <v/>
      </c>
      <c r="R119" s="32" t="str">
        <f t="shared" si="9"/>
        <v/>
      </c>
      <c r="S119" s="30" t="str">
        <f t="shared" si="10"/>
        <v/>
      </c>
      <c r="T119" s="32" t="str">
        <f>IF($Q119&lt;&gt;"Sim","",IF($N119&gt;Parâmetros!$E$15,"Sim","Não"))</f>
        <v/>
      </c>
      <c r="U119" s="17" t="str">
        <f t="shared" si="11"/>
        <v>Atestado</v>
      </c>
      <c r="V119" s="17" t="str">
        <f>IF($AC119&lt;&gt;"",IF($L119&gt;0,"ATENÇÃO · apontou em dia de "&amp;LOWER($AC119)&amp;" cadastrado","Exceção cadastrada · "&amp;$AC119)&amp;IF($AD119="",""," · "&amp;$AD119),IF($E119="Férias",IF($L119&gt;0,"ATENÇÃO · apontou estando de férias no cadastro","Férias no cadastro"),IF($Y119="Férias / afastamento","Afastamento · "&amp;($Z119+$AA119-1)&amp;" dias seguidos sem apontamento",IF($Y119="Folga trabalhada","ATENÇÃO · apontou em dia de folga da escala 5x2",IF($Y119="Folga",IF(AND($D119="5x2",OR(WEEKDAY($F119,2)=6,WEEKDAY($F119,2)=7)),"Folga de fim de semana da escala 5x2",IF(AND(OR($D119="6x1",$D119="FF 6x1"),WEEKDAY($F119,2)=6,FALSE()),"Folga de fim de semana · apontou no domingo anterior",IF(AND(OR($D119="6x1",$D119="FF 6x1"),WEEKDAY($F119,2)=7,AND($A119=$A118,$L118&gt;0)),"Folga de fim de semana · apontou no sábado",IF(AND(OR($D119="6x1",$D119="FF 6x1"),OR(WEEKDAY($F119,2)=6,WEEKDAY($F119,2)=7)),"Folga de fim de semana · sem apontamento no sábado nem no domingo","Folga prevista pelo ciclo")))),IF($Y119="Indeterminado (início da série)","Sem histórico anterior — informe o dia do ciclo no Cadastro",IF($Y119="Falta de registro",IF(OR(OR($D119="6x1",$D119="FF 6x1"),$D119="5x2"),"FALTA DE REGISTRO · dia útil da escala "&amp;$E119,"FALTA DE REGISTRO · dia "&amp;$W119&amp;" de "&amp;IFERROR(INDEX(Parâmetros!$B$39:$B$48,MATCH($E119,Parâmetros!$A$39:$A$48,0)),99)&amp;" do ciclo"),IF(OR($D119="6x1",$D119="FF 6x1"),IF(OR(AND(WEEKDAY($F119,2)=6,AND($A119=$A120,$L120&gt;0)),AND(WEEKDAY($F119,2)=7,AND($A119=$A118,$L118&gt;0))),"ATENÇÃO · apontou sábado e domingo no mesmo fim de semana",IF(OR(WEEKDAY($F119,2)=6,WEEKDAY($F119,2)=7),"Jornada de fim de semana do 6x1",IF(OR($H119&gt;=Parâmetros!$E$20,$H119&lt;Parâmetros!$E$19),"ATENÇÃO · 6x1 apontou fora do horário diurno","Jornada fixa do 6x1"))),IF($D119="5x2","Jornada fixa do 5x2",IF($D119="Folguista",IF($J119=$K119,"Evidência confirma sequência","DIVERGE · sequência "&amp;$J119&amp;" × evidência "&amp;$K119),IF($K119=$E119,"Evidência confirma cadastro","DIVERGE · cadastro "&amp;$E119&amp;" × evidência "&amp;$K119)))))))))))</f>
        <v>Exceção cadastrada · Atestado · O funcionario estava de atestado</v>
      </c>
      <c r="W119" s="34">
        <f>IF(OR(OR($D119="6x1",$D119="FF 6x1"),$D119="5x2"),"",IF($AB119&lt;&gt;$AB118,IF(IFERROR(INDEX(Cadastro!$F$5:$F$243,$AB119),"")="",IF($L119&gt;0,1,0),IF(IFERROR(INDEX(Cadastro!$F$5:$F$243,$AB119),"")&lt;=IFERROR(INDEX(Parâmetros!$B$39:$B$48,MATCH($E119,Parâmetros!$A$39:$A$48,0)),99),IFERROR(INDEX(Cadastro!$F$5:$F$243,$AB119),""),0)),IF($L119&gt;0,IF(N($X118)&gt;0,1,N($W118)+1),IF(AND($L119=0,OR(N($W118)&gt;=IFERROR(INDEX(Parâmetros!$B$39:$B$48,MATCH($E119,Parâmetros!$A$39:$A$48,0)),99),AND(N($X118)&gt;0,N($X118)&lt;IFERROR(INDEX(Parâmetros!$C$39:$C$48,MATCH($E119,Parâmetros!$A$39:$A$48,0)),0)))),0,N($W118)+1))))</f>
        <v>0</v>
      </c>
      <c r="X119" s="34">
        <f>IF(OR(OR($D119="6x1",$D119="FF 6x1"),$D119="5x2"),"",IF($AB119&lt;&gt;$AB118,IF(IFERROR(INDEX(Cadastro!$F$5:$F$243,$AB119),"")="",0,IF(IFERROR(INDEX(Cadastro!$F$5:$F$243,$AB119),"")&gt;IFERROR(INDEX(Parâmetros!$B$39:$B$48,MATCH($E119,Parâmetros!$A$39:$A$48,0)),99),IFERROR(INDEX(Cadastro!$F$5:$F$243,$AB119),"")-IFERROR(INDEX(Parâmetros!$B$39:$B$48,MATCH($E119,Parâmetros!$A$39:$A$48,0)),99),0)),IF(AND($L119=0,OR(N($W118)&gt;=IFERROR(INDEX(Parâmetros!$B$39:$B$48,MATCH($E119,Parâmetros!$A$39:$A$48,0)),99),AND(N($X118)&gt;0,N($X118)&lt;IFERROR(INDEX(Parâmetros!$C$39:$C$48,MATCH($E119,Parâmetros!$A$39:$A$48,0)),0)))),N($X118)+1,0)))</f>
        <v>1</v>
      </c>
      <c r="Y119" t="str">
        <f>IF($AC119&lt;&gt;"",IF($L119&gt;0,$AC119&amp;" · com apontamento",$AC119),IF($E119="Férias",IF($L119&gt;0,"Férias · com apontamento","Férias (cadastro)"),IF(($Z119+$AA119-1)&gt;Parâmetros!$E$16,"Férias / afastamento",IF(AND($D119="5x2",OR(WEEKDAY($F119,2)=6,WEEKDAY($F119,2)=7)),IF($L119&gt;0,"Folga trabalhada","Folga"),IF($L119&gt;0,"Trabalhado",IF(OR(OR($D119="6x1",$D119="FF 6x1"),$D119="5x2"),IF(AND(OR($D119="6x1",$D119="FF 6x1"),OR(WEEKDAY($F119,2)=6,WEEKDAY($F119,2)=7)),"Folga","Falta de registro"),IF(AND($AB119&lt;&gt;$AB118,IFERROR(INDEX(Cadastro!$F$5:$F$243,$AB119),"")=""),"Indeterminado (início da série)",IF($X119&gt;0,"Folga","Falta de registro"))))))))</f>
        <v>Atestado</v>
      </c>
      <c r="Z119" s="34">
        <f>IF(OR($L119&gt;0,$F119&gt;Parâmetros!$E$14),0,IF($A119&lt;&gt;$A118,1,N($Z118)+1))</f>
        <v>3</v>
      </c>
      <c r="AA119" s="34">
        <f>IF(OR($L119&gt;0,$F119&gt;Parâmetros!$E$14),0,IF(OR($A119&lt;&gt;$A120,$F120&gt;Parâmetros!$E$14),1,N($AA120)+1))</f>
        <v>3</v>
      </c>
      <c r="AB119" s="31">
        <f>IFERROR(MATCH($A119&amp;"|"&amp;TEXT(_xlfn.MAXIFS(Cadastro!$E$5:$E$243,Cadastro!$A$5:$A$243,$A119,Cadastro!$E$5:$E$243,"&lt;="&amp;$F119),"yyyymmdd"),Cadastro!$I$5:$I$243,0),"")</f>
        <v>15</v>
      </c>
      <c r="AC119" t="str">
        <f>IFERROR(_xlfn.SINGLE(INDEX(Exceções!$D$5:$D$203,MATCH($A119&amp;"|"&amp;$F119,Exceções!$F$5:$F$203,0))),"")</f>
        <v>Atestado</v>
      </c>
      <c r="AD119" t="str">
        <f>IF($AC119="","",IFERROR(_xlfn.SINGLE(INDEX(Exceções!$E$5:$E$203,MATCH($A119&amp;"|"&amp;$F119,Exceções!$F$5:$F$203,0))),""))</f>
        <v>O funcionario estava de atestado</v>
      </c>
    </row>
    <row r="120" spans="1:30" ht="15" hidden="1" customHeight="1" x14ac:dyDescent="0.25">
      <c r="A120" s="31">
        <v>11950</v>
      </c>
      <c r="B120" s="17" t="s">
        <v>14</v>
      </c>
      <c r="C120" s="17" t="str">
        <f>IFERROR(INDEX(Cadastro!$C$5:$C$243,$AB120),"NÃO INFORMADO")</f>
        <v>CAL</v>
      </c>
      <c r="D120" s="17" t="str">
        <f>IFERROR(INDEX(Cadastro!$D$5:$D$243,$AB120),"")</f>
        <v>B</v>
      </c>
      <c r="E120" s="17" t="str">
        <f>IFERROR(INDEX(Cadastro!$G$5:$G$243,$AB120),"")</f>
        <v>B</v>
      </c>
      <c r="F120" s="29">
        <v>46306</v>
      </c>
      <c r="G120" s="32" t="str">
        <f t="shared" si="6"/>
        <v>dom</v>
      </c>
      <c r="H120" s="31" t="str">
        <f>IF($L120=0,"",_xlfn.MINIFS(Dados!$Q:$Q,Dados!$A:$A,$A120,Dados!$S:$S,$F120))</f>
        <v/>
      </c>
      <c r="I120" s="31" t="str">
        <f>IF($H120="","",_xlfn.MAXIFS(Dados!$R:$R,Dados!$A:$A,$A120,Dados!$S:$S,$F120))</f>
        <v/>
      </c>
      <c r="J120" s="32" t="str">
        <f>IF($D120&lt;&gt;"Folguista","",IFERROR(INDEX(Parâmetros!$D$52:$G$52,1,MIN(4,MAX(1,$W120))),""))</f>
        <v/>
      </c>
      <c r="K120" s="32" t="str">
        <f>IF(OR($AC120&lt;&gt;"",$Y120="Folga",$Y120="Folga trabalhada",$Y120="Férias (cadastro)",$Y120="Férias / afastamento",$Y120="Indeterminado (início da série)"),"",IF(OR($D120="6x1",$D120="FF 6x1"),IF(OR(WEEKDAY($F120,2)=6,WEEKDAY($F120,2)=7),"6x1 sáb/dom","6x1"),IF($D120="5x2","5x2",IF($H120="",IF($D120="Folguista",$J120,$E120),IF(OR($H120&gt;=Parâmetros!$E$18,$H120&lt;Parâmetros!$E$19),"C",IF($H120&lt;Parâmetros!$E$20,"A","B"))))))</f>
        <v/>
      </c>
      <c r="L120" s="30">
        <f>SUMIFS(Dados!$E:$E,Dados!$A:$A,$A120,Dados!$S:$S,$F120)</f>
        <v>0</v>
      </c>
      <c r="M120" s="30" t="str">
        <f>IFERROR(INDEX(Parâmetros!$E$6:$E$11,MATCH($K120,Parâmetros!$A$6:$A$11,0)),"")</f>
        <v/>
      </c>
      <c r="N120" s="33" t="str">
        <f t="shared" si="7"/>
        <v/>
      </c>
      <c r="O120" s="33">
        <f>Parâmetros!$E$13</f>
        <v>0.8</v>
      </c>
      <c r="P120" s="32" t="str">
        <f>IF(OR($M120="",$F120&gt;Parâmetros!$E$14),"Não","Sim")</f>
        <v>Não</v>
      </c>
      <c r="Q120" s="32" t="str">
        <f t="shared" si="8"/>
        <v/>
      </c>
      <c r="R120" s="32" t="str">
        <f t="shared" si="9"/>
        <v/>
      </c>
      <c r="S120" s="30" t="str">
        <f t="shared" si="10"/>
        <v/>
      </c>
      <c r="T120" s="32" t="str">
        <f>IF($Q120&lt;&gt;"Sim","",IF($N120&gt;Parâmetros!$E$15,"Sim","Não"))</f>
        <v/>
      </c>
      <c r="U120" s="17" t="str">
        <f t="shared" si="11"/>
        <v>Atestado</v>
      </c>
      <c r="V120" s="17" t="str">
        <f>IF($AC120&lt;&gt;"",IF($L120&gt;0,"ATENÇÃO · apontou em dia de "&amp;LOWER($AC120)&amp;" cadastrado","Exceção cadastrada · "&amp;$AC120)&amp;IF($AD120="",""," · "&amp;$AD120),IF($E120="Férias",IF($L120&gt;0,"ATENÇÃO · apontou estando de férias no cadastro","Férias no cadastro"),IF($Y120="Férias / afastamento","Afastamento · "&amp;($Z120+$AA120-1)&amp;" dias seguidos sem apontamento",IF($Y120="Folga trabalhada","ATENÇÃO · apontou em dia de folga da escala 5x2",IF($Y120="Folga",IF(AND($D120="5x2",OR(WEEKDAY($F120,2)=6,WEEKDAY($F120,2)=7)),"Folga de fim de semana da escala 5x2",IF(AND(OR($D120="6x1",$D120="FF 6x1"),WEEKDAY($F120,2)=6,FALSE()),"Folga de fim de semana · apontou no domingo anterior",IF(AND(OR($D120="6x1",$D120="FF 6x1"),WEEKDAY($F120,2)=7,AND($A120=$A119,$L119&gt;0)),"Folga de fim de semana · apontou no sábado",IF(AND(OR($D120="6x1",$D120="FF 6x1"),OR(WEEKDAY($F120,2)=6,WEEKDAY($F120,2)=7)),"Folga de fim de semana · sem apontamento no sábado nem no domingo","Folga prevista pelo ciclo")))),IF($Y120="Indeterminado (início da série)","Sem histórico anterior — informe o dia do ciclo no Cadastro",IF($Y120="Falta de registro",IF(OR(OR($D120="6x1",$D120="FF 6x1"),$D120="5x2"),"FALTA DE REGISTRO · dia útil da escala "&amp;$E120,"FALTA DE REGISTRO · dia "&amp;$W120&amp;" de "&amp;IFERROR(INDEX(Parâmetros!$B$39:$B$48,MATCH($E120,Parâmetros!$A$39:$A$48,0)),99)&amp;" do ciclo"),IF(OR($D120="6x1",$D120="FF 6x1"),IF(OR(AND(WEEKDAY($F120,2)=6,AND($A120=$A121,$L121&gt;0)),AND(WEEKDAY($F120,2)=7,AND($A120=$A119,$L119&gt;0))),"ATENÇÃO · apontou sábado e domingo no mesmo fim de semana",IF(OR(WEEKDAY($F120,2)=6,WEEKDAY($F120,2)=7),"Jornada de fim de semana do 6x1",IF(OR($H120&gt;=Parâmetros!$E$20,$H120&lt;Parâmetros!$E$19),"ATENÇÃO · 6x1 apontou fora do horário diurno","Jornada fixa do 6x1"))),IF($D120="5x2","Jornada fixa do 5x2",IF($D120="Folguista",IF($J120=$K120,"Evidência confirma sequência","DIVERGE · sequência "&amp;$J120&amp;" × evidência "&amp;$K120),IF($K120=$E120,"Evidência confirma cadastro","DIVERGE · cadastro "&amp;$E120&amp;" × evidência "&amp;$K120)))))))))))</f>
        <v>Exceção cadastrada · Atestado · O funcionario estava de atestado</v>
      </c>
      <c r="W120" s="34">
        <f>IF(OR(OR($D120="6x1",$D120="FF 6x1"),$D120="5x2"),"",IF($AB120&lt;&gt;$AB119,IF(IFERROR(INDEX(Cadastro!$F$5:$F$243,$AB120),"")="",IF($L120&gt;0,1,0),IF(IFERROR(INDEX(Cadastro!$F$5:$F$243,$AB120),"")&lt;=IFERROR(INDEX(Parâmetros!$B$39:$B$48,MATCH($E120,Parâmetros!$A$39:$A$48,0)),99),IFERROR(INDEX(Cadastro!$F$5:$F$243,$AB120),""),0)),IF($L120&gt;0,IF(N($X119)&gt;0,1,N($W119)+1),IF(AND($L120=0,OR(N($W119)&gt;=IFERROR(INDEX(Parâmetros!$B$39:$B$48,MATCH($E120,Parâmetros!$A$39:$A$48,0)),99),AND(N($X119)&gt;0,N($X119)&lt;IFERROR(INDEX(Parâmetros!$C$39:$C$48,MATCH($E120,Parâmetros!$A$39:$A$48,0)),0)))),0,N($W119)+1))))</f>
        <v>1</v>
      </c>
      <c r="X120" s="34">
        <f>IF(OR(OR($D120="6x1",$D120="FF 6x1"),$D120="5x2"),"",IF($AB120&lt;&gt;$AB119,IF(IFERROR(INDEX(Cadastro!$F$5:$F$243,$AB120),"")="",0,IF(IFERROR(INDEX(Cadastro!$F$5:$F$243,$AB120),"")&gt;IFERROR(INDEX(Parâmetros!$B$39:$B$48,MATCH($E120,Parâmetros!$A$39:$A$48,0)),99),IFERROR(INDEX(Cadastro!$F$5:$F$243,$AB120),"")-IFERROR(INDEX(Parâmetros!$B$39:$B$48,MATCH($E120,Parâmetros!$A$39:$A$48,0)),99),0)),IF(AND($L120=0,OR(N($W119)&gt;=IFERROR(INDEX(Parâmetros!$B$39:$B$48,MATCH($E120,Parâmetros!$A$39:$A$48,0)),99),AND(N($X119)&gt;0,N($X119)&lt;IFERROR(INDEX(Parâmetros!$C$39:$C$48,MATCH($E120,Parâmetros!$A$39:$A$48,0)),0)))),N($X119)+1,0)))</f>
        <v>0</v>
      </c>
      <c r="Y120" t="str">
        <f>IF($AC120&lt;&gt;"",IF($L120&gt;0,$AC120&amp;" · com apontamento",$AC120),IF($E120="Férias",IF($L120&gt;0,"Férias · com apontamento","Férias (cadastro)"),IF(($Z120+$AA120-1)&gt;Parâmetros!$E$16,"Férias / afastamento",IF(AND($D120="5x2",OR(WEEKDAY($F120,2)=6,WEEKDAY($F120,2)=7)),IF($L120&gt;0,"Folga trabalhada","Folga"),IF($L120&gt;0,"Trabalhado",IF(OR(OR($D120="6x1",$D120="FF 6x1"),$D120="5x2"),IF(AND(OR($D120="6x1",$D120="FF 6x1"),OR(WEEKDAY($F120,2)=6,WEEKDAY($F120,2)=7)),"Folga","Falta de registro"),IF(AND($AB120&lt;&gt;$AB119,IFERROR(INDEX(Cadastro!$F$5:$F$243,$AB120),"")=""),"Indeterminado (início da série)",IF($X120&gt;0,"Folga","Falta de registro"))))))))</f>
        <v>Atestado</v>
      </c>
      <c r="Z120" s="34">
        <f>IF(OR($L120&gt;0,$F120&gt;Parâmetros!$E$14),0,IF($A120&lt;&gt;$A119,1,N($Z119)+1))</f>
        <v>4</v>
      </c>
      <c r="AA120" s="34">
        <f>IF(OR($L120&gt;0,$F120&gt;Parâmetros!$E$14),0,IF(OR($A120&lt;&gt;$A121,$F121&gt;Parâmetros!$E$14),1,N($AA121)+1))</f>
        <v>2</v>
      </c>
      <c r="AB120" s="31">
        <f>IFERROR(MATCH($A120&amp;"|"&amp;TEXT(_xlfn.MAXIFS(Cadastro!$E$5:$E$243,Cadastro!$A$5:$A$243,$A120,Cadastro!$E$5:$E$243,"&lt;="&amp;$F120),"yyyymmdd"),Cadastro!$I$5:$I$243,0),"")</f>
        <v>15</v>
      </c>
      <c r="AC120" t="str">
        <f>IFERROR(_xlfn.SINGLE(INDEX(Exceções!$D$5:$D$203,MATCH($A120&amp;"|"&amp;$F120,Exceções!$F$5:$F$203,0))),"")</f>
        <v>Atestado</v>
      </c>
      <c r="AD120" t="str">
        <f>IF($AC120="","",IFERROR(_xlfn.SINGLE(INDEX(Exceções!$E$5:$E$203,MATCH($A120&amp;"|"&amp;$F120,Exceções!$F$5:$F$203,0))),""))</f>
        <v>O funcionario estava de atestado</v>
      </c>
    </row>
    <row r="121" spans="1:30" ht="15" hidden="1" customHeight="1" x14ac:dyDescent="0.25">
      <c r="A121" s="31">
        <v>11950</v>
      </c>
      <c r="B121" s="17" t="s">
        <v>14</v>
      </c>
      <c r="C121" s="17" t="str">
        <f>IFERROR(INDEX(Cadastro!$C$5:$C$243,$AB121),"NÃO INFORMADO")</f>
        <v>CAL</v>
      </c>
      <c r="D121" s="17" t="str">
        <f>IFERROR(INDEX(Cadastro!$D$5:$D$243,$AB121),"")</f>
        <v>B</v>
      </c>
      <c r="E121" s="17" t="str">
        <f>IFERROR(INDEX(Cadastro!$G$5:$G$243,$AB121),"")</f>
        <v>B</v>
      </c>
      <c r="F121" s="29">
        <v>46307</v>
      </c>
      <c r="G121" s="32" t="str">
        <f t="shared" si="6"/>
        <v>seg</v>
      </c>
      <c r="H121" s="31" t="str">
        <f>IF($L121=0,"",_xlfn.MINIFS(Dados!$Q:$Q,Dados!$A:$A,$A121,Dados!$S:$S,$F121))</f>
        <v/>
      </c>
      <c r="I121" s="31" t="str">
        <f>IF($H121="","",_xlfn.MAXIFS(Dados!$R:$R,Dados!$A:$A,$A121,Dados!$S:$S,$F121))</f>
        <v/>
      </c>
      <c r="J121" s="32" t="str">
        <f>IF($D121&lt;&gt;"Folguista","",IFERROR(INDEX(Parâmetros!$D$52:$G$52,1,MIN(4,MAX(1,$W121))),""))</f>
        <v/>
      </c>
      <c r="K121" s="32" t="str">
        <f>IF(OR($AC121&lt;&gt;"",$Y121="Folga",$Y121="Folga trabalhada",$Y121="Férias (cadastro)",$Y121="Férias / afastamento",$Y121="Indeterminado (início da série)"),"",IF(OR($D121="6x1",$D121="FF 6x1"),IF(OR(WEEKDAY($F121,2)=6,WEEKDAY($F121,2)=7),"6x1 sáb/dom","6x1"),IF($D121="5x2","5x2",IF($H121="",IF($D121="Folguista",$J121,$E121),IF(OR($H121&gt;=Parâmetros!$E$18,$H121&lt;Parâmetros!$E$19),"C",IF($H121&lt;Parâmetros!$E$20,"A","B"))))))</f>
        <v/>
      </c>
      <c r="L121" s="30">
        <f>SUMIFS(Dados!$E:$E,Dados!$A:$A,$A121,Dados!$S:$S,$F121)</f>
        <v>0</v>
      </c>
      <c r="M121" s="30" t="str">
        <f>IFERROR(INDEX(Parâmetros!$E$6:$E$11,MATCH($K121,Parâmetros!$A$6:$A$11,0)),"")</f>
        <v/>
      </c>
      <c r="N121" s="33" t="str">
        <f t="shared" si="7"/>
        <v/>
      </c>
      <c r="O121" s="33">
        <f>Parâmetros!$E$13</f>
        <v>0.8</v>
      </c>
      <c r="P121" s="32" t="str">
        <f>IF(OR($M121="",$F121&gt;Parâmetros!$E$14),"Não","Sim")</f>
        <v>Não</v>
      </c>
      <c r="Q121" s="32" t="str">
        <f t="shared" si="8"/>
        <v/>
      </c>
      <c r="R121" s="32" t="str">
        <f t="shared" si="9"/>
        <v/>
      </c>
      <c r="S121" s="30" t="str">
        <f t="shared" si="10"/>
        <v/>
      </c>
      <c r="T121" s="32" t="str">
        <f>IF($Q121&lt;&gt;"Sim","",IF($N121&gt;Parâmetros!$E$15,"Sim","Não"))</f>
        <v/>
      </c>
      <c r="U121" s="17" t="str">
        <f t="shared" si="11"/>
        <v>Atestado</v>
      </c>
      <c r="V121" s="17" t="str">
        <f>IF($AC121&lt;&gt;"",IF($L121&gt;0,"ATENÇÃO · apontou em dia de "&amp;LOWER($AC121)&amp;" cadastrado","Exceção cadastrada · "&amp;$AC121)&amp;IF($AD121="",""," · "&amp;$AD121),IF($E121="Férias",IF($L121&gt;0,"ATENÇÃO · apontou estando de férias no cadastro","Férias no cadastro"),IF($Y121="Férias / afastamento","Afastamento · "&amp;($Z121+$AA121-1)&amp;" dias seguidos sem apontamento",IF($Y121="Folga trabalhada","ATENÇÃO · apontou em dia de folga da escala 5x2",IF($Y121="Folga",IF(AND($D121="5x2",OR(WEEKDAY($F121,2)=6,WEEKDAY($F121,2)=7)),"Folga de fim de semana da escala 5x2",IF(AND(OR($D121="6x1",$D121="FF 6x1"),WEEKDAY($F121,2)=6,FALSE()),"Folga de fim de semana · apontou no domingo anterior",IF(AND(OR($D121="6x1",$D121="FF 6x1"),WEEKDAY($F121,2)=7,AND($A121=$A120,$L120&gt;0)),"Folga de fim de semana · apontou no sábado",IF(AND(OR($D121="6x1",$D121="FF 6x1"),OR(WEEKDAY($F121,2)=6,WEEKDAY($F121,2)=7)),"Folga de fim de semana · sem apontamento no sábado nem no domingo","Folga prevista pelo ciclo")))),IF($Y121="Indeterminado (início da série)","Sem histórico anterior — informe o dia do ciclo no Cadastro",IF($Y121="Falta de registro",IF(OR(OR($D121="6x1",$D121="FF 6x1"),$D121="5x2"),"FALTA DE REGISTRO · dia útil da escala "&amp;$E121,"FALTA DE REGISTRO · dia "&amp;$W121&amp;" de "&amp;IFERROR(INDEX(Parâmetros!$B$39:$B$48,MATCH($E121,Parâmetros!$A$39:$A$48,0)),99)&amp;" do ciclo"),IF(OR($D121="6x1",$D121="FF 6x1"),IF(OR(AND(WEEKDAY($F121,2)=6,AND($A121=$A122,$L122&gt;0)),AND(WEEKDAY($F121,2)=7,AND($A121=$A120,$L120&gt;0))),"ATENÇÃO · apontou sábado e domingo no mesmo fim de semana",IF(OR(WEEKDAY($F121,2)=6,WEEKDAY($F121,2)=7),"Jornada de fim de semana do 6x1",IF(OR($H121&gt;=Parâmetros!$E$20,$H121&lt;Parâmetros!$E$19),"ATENÇÃO · 6x1 apontou fora do horário diurno","Jornada fixa do 6x1"))),IF($D121="5x2","Jornada fixa do 5x2",IF($D121="Folguista",IF($J121=$K121,"Evidência confirma sequência","DIVERGE · sequência "&amp;$J121&amp;" × evidência "&amp;$K121),IF($K121=$E121,"Evidência confirma cadastro","DIVERGE · cadastro "&amp;$E121&amp;" × evidência "&amp;$K121)))))))))))</f>
        <v>Exceção cadastrada · Atestado · O funcionario estava de atestado</v>
      </c>
      <c r="W121" s="34">
        <f>IF(OR(OR($D121="6x1",$D121="FF 6x1"),$D121="5x2"),"",IF($AB121&lt;&gt;$AB120,IF(IFERROR(INDEX(Cadastro!$F$5:$F$243,$AB121),"")="",IF($L121&gt;0,1,0),IF(IFERROR(INDEX(Cadastro!$F$5:$F$243,$AB121),"")&lt;=IFERROR(INDEX(Parâmetros!$B$39:$B$48,MATCH($E121,Parâmetros!$A$39:$A$48,0)),99),IFERROR(INDEX(Cadastro!$F$5:$F$243,$AB121),""),0)),IF($L121&gt;0,IF(N($X120)&gt;0,1,N($W120)+1),IF(AND($L121=0,OR(N($W120)&gt;=IFERROR(INDEX(Parâmetros!$B$39:$B$48,MATCH($E121,Parâmetros!$A$39:$A$48,0)),99),AND(N($X120)&gt;0,N($X120)&lt;IFERROR(INDEX(Parâmetros!$C$39:$C$48,MATCH($E121,Parâmetros!$A$39:$A$48,0)),0)))),0,N($W120)+1))))</f>
        <v>2</v>
      </c>
      <c r="X121" s="34">
        <f>IF(OR(OR($D121="6x1",$D121="FF 6x1"),$D121="5x2"),"",IF($AB121&lt;&gt;$AB120,IF(IFERROR(INDEX(Cadastro!$F$5:$F$243,$AB121),"")="",0,IF(IFERROR(INDEX(Cadastro!$F$5:$F$243,$AB121),"")&gt;IFERROR(INDEX(Parâmetros!$B$39:$B$48,MATCH($E121,Parâmetros!$A$39:$A$48,0)),99),IFERROR(INDEX(Cadastro!$F$5:$F$243,$AB121),"")-IFERROR(INDEX(Parâmetros!$B$39:$B$48,MATCH($E121,Parâmetros!$A$39:$A$48,0)),99),0)),IF(AND($L121=0,OR(N($W120)&gt;=IFERROR(INDEX(Parâmetros!$B$39:$B$48,MATCH($E121,Parâmetros!$A$39:$A$48,0)),99),AND(N($X120)&gt;0,N($X120)&lt;IFERROR(INDEX(Parâmetros!$C$39:$C$48,MATCH($E121,Parâmetros!$A$39:$A$48,0)),0)))),N($X120)+1,0)))</f>
        <v>0</v>
      </c>
      <c r="Y121" t="str">
        <f>IF($AC121&lt;&gt;"",IF($L121&gt;0,$AC121&amp;" · com apontamento",$AC121),IF($E121="Férias",IF($L121&gt;0,"Férias · com apontamento","Férias (cadastro)"),IF(($Z121+$AA121-1)&gt;Parâmetros!$E$16,"Férias / afastamento",IF(AND($D121="5x2",OR(WEEKDAY($F121,2)=6,WEEKDAY($F121,2)=7)),IF($L121&gt;0,"Folga trabalhada","Folga"),IF($L121&gt;0,"Trabalhado",IF(OR(OR($D121="6x1",$D121="FF 6x1"),$D121="5x2"),IF(AND(OR($D121="6x1",$D121="FF 6x1"),OR(WEEKDAY($F121,2)=6,WEEKDAY($F121,2)=7)),"Folga","Falta de registro"),IF(AND($AB121&lt;&gt;$AB120,IFERROR(INDEX(Cadastro!$F$5:$F$243,$AB121),"")=""),"Indeterminado (início da série)",IF($X121&gt;0,"Folga","Falta de registro"))))))))</f>
        <v>Atestado</v>
      </c>
      <c r="Z121" s="34">
        <f>IF(OR($L121&gt;0,$F121&gt;Parâmetros!$E$14),0,IF($A121&lt;&gt;$A120,1,N($Z120)+1))</f>
        <v>5</v>
      </c>
      <c r="AA121" s="34">
        <f>IF(OR($L121&gt;0,$F121&gt;Parâmetros!$E$14),0,IF(OR($A121&lt;&gt;$A122,$F122&gt;Parâmetros!$E$14),1,N($AA122)+1))</f>
        <v>1</v>
      </c>
      <c r="AB121" s="31">
        <f>IFERROR(MATCH($A121&amp;"|"&amp;TEXT(_xlfn.MAXIFS(Cadastro!$E$5:$E$243,Cadastro!$A$5:$A$243,$A121,Cadastro!$E$5:$E$243,"&lt;="&amp;$F121),"yyyymmdd"),Cadastro!$I$5:$I$243,0),"")</f>
        <v>15</v>
      </c>
      <c r="AC121" t="str">
        <f>IFERROR(_xlfn.SINGLE(INDEX(Exceções!$D$5:$D$203,MATCH($A121&amp;"|"&amp;$F121,Exceções!$F$5:$F$203,0))),"")</f>
        <v>Atestado</v>
      </c>
      <c r="AD121" t="str">
        <f>IF($AC121="","",IFERROR(_xlfn.SINGLE(INDEX(Exceções!$E$5:$E$203,MATCH($A121&amp;"|"&amp;$F121,Exceções!$F$5:$F$203,0))),""))</f>
        <v>O funcionario estava de atestado</v>
      </c>
    </row>
    <row r="122" spans="1:30" ht="15" hidden="1" customHeight="1" x14ac:dyDescent="0.25">
      <c r="A122" s="31">
        <v>11950</v>
      </c>
      <c r="B122" s="17" t="s">
        <v>14</v>
      </c>
      <c r="C122" s="17" t="str">
        <f>IFERROR(INDEX(Cadastro!$C$5:$C$243,$AB122),"NÃO INFORMADO")</f>
        <v>CAL</v>
      </c>
      <c r="D122" s="17" t="str">
        <f>IFERROR(INDEX(Cadastro!$D$5:$D$243,$AB122),"")</f>
        <v>B</v>
      </c>
      <c r="E122" s="17" t="str">
        <f>IFERROR(INDEX(Cadastro!$G$5:$G$243,$AB122),"")</f>
        <v>B</v>
      </c>
      <c r="F122" s="29">
        <v>46308</v>
      </c>
      <c r="G122" s="32" t="str">
        <f t="shared" si="6"/>
        <v>ter</v>
      </c>
      <c r="H122" s="31">
        <f>IF($L122=0,"",_xlfn.MINIFS(Dados!$Q:$Q,Dados!$A:$A,$A122,Dados!$S:$S,$F122))</f>
        <v>945</v>
      </c>
      <c r="I122" s="31">
        <f>IF($H122="","",_xlfn.MAXIFS(Dados!$R:$R,Dados!$A:$A,$A122,Dados!$S:$S,$F122))</f>
        <v>1360</v>
      </c>
      <c r="J122" s="32" t="str">
        <f>IF($D122&lt;&gt;"Folguista","",IFERROR(INDEX(Parâmetros!$D$52:$G$52,1,MIN(4,MAX(1,$W122))),""))</f>
        <v/>
      </c>
      <c r="K122" s="32" t="str">
        <f>IF(OR($AC122&lt;&gt;"",$Y122="Folga",$Y122="Folga trabalhada",$Y122="Férias (cadastro)",$Y122="Férias / afastamento",$Y122="Indeterminado (início da série)"),"",IF(OR($D122="6x1",$D122="FF 6x1"),IF(OR(WEEKDAY($F122,2)=6,WEEKDAY($F122,2)=7),"6x1 sáb/dom","6x1"),IF($D122="5x2","5x2",IF($H122="",IF($D122="Folguista",$J122,$E122),IF(OR($H122&gt;=Parâmetros!$E$18,$H122&lt;Parâmetros!$E$19),"C",IF($H122&lt;Parâmetros!$E$20,"A","B"))))))</f>
        <v>B</v>
      </c>
      <c r="L122" s="30">
        <f>SUMIFS(Dados!$E:$E,Dados!$A:$A,$A122,Dados!$S:$S,$F122)</f>
        <v>5.92</v>
      </c>
      <c r="M122" s="30">
        <f>IFERROR(INDEX(Parâmetros!$E$6:$E$11,MATCH($K122,Parâmetros!$A$6:$A$11,0)),"")</f>
        <v>7.67</v>
      </c>
      <c r="N122" s="33">
        <f t="shared" si="7"/>
        <v>0.77183833116036504</v>
      </c>
      <c r="O122" s="33">
        <f>Parâmetros!$E$13</f>
        <v>0.8</v>
      </c>
      <c r="P122" s="32" t="str">
        <f>IF(OR($M122="",$F122&gt;Parâmetros!$E$14),"Não","Sim")</f>
        <v>Sim</v>
      </c>
      <c r="Q122" s="32" t="str">
        <f t="shared" si="8"/>
        <v>Sim</v>
      </c>
      <c r="R122" s="32" t="str">
        <f t="shared" si="9"/>
        <v>Não</v>
      </c>
      <c r="S122" s="30">
        <f t="shared" si="10"/>
        <v>0.21600000000000019</v>
      </c>
      <c r="T122" s="32" t="str">
        <f>IF($Q122&lt;&gt;"Sim","",IF($N122&gt;Parâmetros!$E$15,"Sim","Não"))</f>
        <v>Não</v>
      </c>
      <c r="U122" s="17" t="str">
        <f t="shared" si="11"/>
        <v>Abaixo da meta</v>
      </c>
      <c r="V122" s="17" t="str">
        <f>IF($AC122&lt;&gt;"",IF($L122&gt;0,"ATENÇÃO · apontou em dia de "&amp;LOWER($AC122)&amp;" cadastrado","Exceção cadastrada · "&amp;$AC122)&amp;IF($AD122="",""," · "&amp;$AD122),IF($E122="Férias",IF($L122&gt;0,"ATENÇÃO · apontou estando de férias no cadastro","Férias no cadastro"),IF($Y122="Férias / afastamento","Afastamento · "&amp;($Z122+$AA122-1)&amp;" dias seguidos sem apontamento",IF($Y122="Folga trabalhada","ATENÇÃO · apontou em dia de folga da escala 5x2",IF($Y122="Folga",IF(AND($D122="5x2",OR(WEEKDAY($F122,2)=6,WEEKDAY($F122,2)=7)),"Folga de fim de semana da escala 5x2",IF(AND(OR($D122="6x1",$D122="FF 6x1"),WEEKDAY($F122,2)=6,FALSE()),"Folga de fim de semana · apontou no domingo anterior",IF(AND(OR($D122="6x1",$D122="FF 6x1"),WEEKDAY($F122,2)=7,AND($A122=$A121,$L121&gt;0)),"Folga de fim de semana · apontou no sábado",IF(AND(OR($D122="6x1",$D122="FF 6x1"),OR(WEEKDAY($F122,2)=6,WEEKDAY($F122,2)=7)),"Folga de fim de semana · sem apontamento no sábado nem no domingo","Folga prevista pelo ciclo")))),IF($Y122="Indeterminado (início da série)","Sem histórico anterior — informe o dia do ciclo no Cadastro",IF($Y122="Falta de registro",IF(OR(OR($D122="6x1",$D122="FF 6x1"),$D122="5x2"),"FALTA DE REGISTRO · dia útil da escala "&amp;$E122,"FALTA DE REGISTRO · dia "&amp;$W122&amp;" de "&amp;IFERROR(INDEX(Parâmetros!$B$39:$B$48,MATCH($E122,Parâmetros!$A$39:$A$48,0)),99)&amp;" do ciclo"),IF(OR($D122="6x1",$D122="FF 6x1"),IF(OR(AND(WEEKDAY($F122,2)=6,AND($A122=$A123,$L123&gt;0)),AND(WEEKDAY($F122,2)=7,AND($A122=$A121,$L121&gt;0))),"ATENÇÃO · apontou sábado e domingo no mesmo fim de semana",IF(OR(WEEKDAY($F122,2)=6,WEEKDAY($F122,2)=7),"Jornada de fim de semana do 6x1",IF(OR($H122&gt;=Parâmetros!$E$20,$H122&lt;Parâmetros!$E$19),"ATENÇÃO · 6x1 apontou fora do horário diurno","Jornada fixa do 6x1"))),IF($D122="5x2","Jornada fixa do 5x2",IF($D122="Folguista",IF($J122=$K122,"Evidência confirma sequência","DIVERGE · sequência "&amp;$J122&amp;" × evidência "&amp;$K122),IF($K122=$E122,"Evidência confirma cadastro","DIVERGE · cadastro "&amp;$E122&amp;" × evidência "&amp;$K122)))))))))))</f>
        <v>Evidência confirma cadastro</v>
      </c>
      <c r="W122" s="34">
        <f>IF(OR(OR($D122="6x1",$D122="FF 6x1"),$D122="5x2"),"",IF($AB122&lt;&gt;$AB121,IF(IFERROR(INDEX(Cadastro!$F$5:$F$243,$AB122),"")="",IF($L122&gt;0,1,0),IF(IFERROR(INDEX(Cadastro!$F$5:$F$243,$AB122),"")&lt;=IFERROR(INDEX(Parâmetros!$B$39:$B$48,MATCH($E122,Parâmetros!$A$39:$A$48,0)),99),IFERROR(INDEX(Cadastro!$F$5:$F$243,$AB122),""),0)),IF($L122&gt;0,IF(N($X121)&gt;0,1,N($W121)+1),IF(AND($L122=0,OR(N($W121)&gt;=IFERROR(INDEX(Parâmetros!$B$39:$B$48,MATCH($E122,Parâmetros!$A$39:$A$48,0)),99),AND(N($X121)&gt;0,N($X121)&lt;IFERROR(INDEX(Parâmetros!$C$39:$C$48,MATCH($E122,Parâmetros!$A$39:$A$48,0)),0)))),0,N($W121)+1))))</f>
        <v>3</v>
      </c>
      <c r="X122" s="34">
        <f>IF(OR(OR($D122="6x1",$D122="FF 6x1"),$D122="5x2"),"",IF($AB122&lt;&gt;$AB121,IF(IFERROR(INDEX(Cadastro!$F$5:$F$243,$AB122),"")="",0,IF(IFERROR(INDEX(Cadastro!$F$5:$F$243,$AB122),"")&gt;IFERROR(INDEX(Parâmetros!$B$39:$B$48,MATCH($E122,Parâmetros!$A$39:$A$48,0)),99),IFERROR(INDEX(Cadastro!$F$5:$F$243,$AB122),"")-IFERROR(INDEX(Parâmetros!$B$39:$B$48,MATCH($E122,Parâmetros!$A$39:$A$48,0)),99),0)),IF(AND($L122=0,OR(N($W121)&gt;=IFERROR(INDEX(Parâmetros!$B$39:$B$48,MATCH($E122,Parâmetros!$A$39:$A$48,0)),99),AND(N($X121)&gt;0,N($X121)&lt;IFERROR(INDEX(Parâmetros!$C$39:$C$48,MATCH($E122,Parâmetros!$A$39:$A$48,0)),0)))),N($X121)+1,0)))</f>
        <v>0</v>
      </c>
      <c r="Y122" t="str">
        <f>IF($AC122&lt;&gt;"",IF($L122&gt;0,$AC122&amp;" · com apontamento",$AC122),IF($E122="Férias",IF($L122&gt;0,"Férias · com apontamento","Férias (cadastro)"),IF(($Z122+$AA122-1)&gt;Parâmetros!$E$16,"Férias / afastamento",IF(AND($D122="5x2",OR(WEEKDAY($F122,2)=6,WEEKDAY($F122,2)=7)),IF($L122&gt;0,"Folga trabalhada","Folga"),IF($L122&gt;0,"Trabalhado",IF(OR(OR($D122="6x1",$D122="FF 6x1"),$D122="5x2"),IF(AND(OR($D122="6x1",$D122="FF 6x1"),OR(WEEKDAY($F122,2)=6,WEEKDAY($F122,2)=7)),"Folga","Falta de registro"),IF(AND($AB122&lt;&gt;$AB121,IFERROR(INDEX(Cadastro!$F$5:$F$243,$AB122),"")=""),"Indeterminado (início da série)",IF($X122&gt;0,"Folga","Falta de registro"))))))))</f>
        <v>Trabalhado</v>
      </c>
      <c r="Z122" s="34">
        <f>IF(OR($L122&gt;0,$F122&gt;Parâmetros!$E$14),0,IF($A122&lt;&gt;$A121,1,N($Z121)+1))</f>
        <v>0</v>
      </c>
      <c r="AA122" s="34">
        <f>IF(OR($L122&gt;0,$F122&gt;Parâmetros!$E$14),0,IF(OR($A122&lt;&gt;$A123,$F123&gt;Parâmetros!$E$14),1,N($AA123)+1))</f>
        <v>0</v>
      </c>
      <c r="AB122" s="31">
        <f>IFERROR(MATCH($A122&amp;"|"&amp;TEXT(_xlfn.MAXIFS(Cadastro!$E$5:$E$243,Cadastro!$A$5:$A$243,$A122,Cadastro!$E$5:$E$243,"&lt;="&amp;$F122),"yyyymmdd"),Cadastro!$I$5:$I$243,0),"")</f>
        <v>15</v>
      </c>
      <c r="AC122" t="str">
        <f>IFERROR(_xlfn.SINGLE(INDEX(Exceções!$D$5:$D$203,MATCH($A122&amp;"|"&amp;$F122,Exceções!$F$5:$F$203,0))),"")</f>
        <v/>
      </c>
      <c r="AD122" t="str">
        <f>IF($AC122="","",IFERROR(_xlfn.SINGLE(INDEX(Exceções!$E$5:$E$203,MATCH($A122&amp;"|"&amp;$F122,Exceções!$F$5:$F$203,0))),""))</f>
        <v/>
      </c>
    </row>
    <row r="123" spans="1:30" ht="15" hidden="1" customHeight="1" x14ac:dyDescent="0.25">
      <c r="A123" s="31">
        <v>11950</v>
      </c>
      <c r="B123" s="17" t="s">
        <v>14</v>
      </c>
      <c r="C123" s="17" t="str">
        <f>IFERROR(INDEX(Cadastro!$C$5:$C$243,$AB123),"NÃO INFORMADO")</f>
        <v>CAL</v>
      </c>
      <c r="D123" s="17" t="str">
        <f>IFERROR(INDEX(Cadastro!$D$5:$D$243,$AB123),"")</f>
        <v>B</v>
      </c>
      <c r="E123" s="17" t="str">
        <f>IFERROR(INDEX(Cadastro!$G$5:$G$243,$AB123),"")</f>
        <v>B</v>
      </c>
      <c r="F123" s="29">
        <v>46309</v>
      </c>
      <c r="G123" s="32" t="str">
        <f t="shared" si="6"/>
        <v>qua</v>
      </c>
      <c r="H123" s="31">
        <f>IF($L123=0,"",_xlfn.MINIFS(Dados!$Q:$Q,Dados!$A:$A,$A123,Dados!$S:$S,$F123))</f>
        <v>942</v>
      </c>
      <c r="I123" s="31">
        <f>IF($H123="","",_xlfn.MAXIFS(Dados!$R:$R,Dados!$A:$A,$A123,Dados!$S:$S,$F123))</f>
        <v>1401</v>
      </c>
      <c r="J123" s="32" t="str">
        <f>IF($D123&lt;&gt;"Folguista","",IFERROR(INDEX(Parâmetros!$D$52:$G$52,1,MIN(4,MAX(1,$W123))),""))</f>
        <v/>
      </c>
      <c r="K123" s="32" t="str">
        <f>IF(OR($AC123&lt;&gt;"",$Y123="Folga",$Y123="Folga trabalhada",$Y123="Férias (cadastro)",$Y123="Férias / afastamento",$Y123="Indeterminado (início da série)"),"",IF(OR($D123="6x1",$D123="FF 6x1"),IF(OR(WEEKDAY($F123,2)=6,WEEKDAY($F123,2)=7),"6x1 sáb/dom","6x1"),IF($D123="5x2","5x2",IF($H123="",IF($D123="Folguista",$J123,$E123),IF(OR($H123&gt;=Parâmetros!$E$18,$H123&lt;Parâmetros!$E$19),"C",IF($H123&lt;Parâmetros!$E$20,"A","B"))))))</f>
        <v>B</v>
      </c>
      <c r="L123" s="30">
        <f>SUMIFS(Dados!$E:$E,Dados!$A:$A,$A123,Dados!$S:$S,$F123)</f>
        <v>6.6400000000000006</v>
      </c>
      <c r="M123" s="30">
        <f>IFERROR(INDEX(Parâmetros!$E$6:$E$11,MATCH($K123,Parâmetros!$A$6:$A$11,0)),"")</f>
        <v>7.67</v>
      </c>
      <c r="N123" s="33">
        <f t="shared" si="7"/>
        <v>0.86571056062581497</v>
      </c>
      <c r="O123" s="33">
        <f>Parâmetros!$E$13</f>
        <v>0.8</v>
      </c>
      <c r="P123" s="32" t="str">
        <f>IF(OR($M123="",$F123&gt;Parâmetros!$E$14),"Não","Sim")</f>
        <v>Sim</v>
      </c>
      <c r="Q123" s="32" t="str">
        <f t="shared" si="8"/>
        <v>Sim</v>
      </c>
      <c r="R123" s="32" t="str">
        <f t="shared" si="9"/>
        <v>Sim</v>
      </c>
      <c r="S123" s="30">
        <f t="shared" si="10"/>
        <v>0</v>
      </c>
      <c r="T123" s="32" t="str">
        <f>IF($Q123&lt;&gt;"Sim","",IF($N123&gt;Parâmetros!$E$15,"Sim","Não"))</f>
        <v>Não</v>
      </c>
      <c r="U123" s="17" t="str">
        <f t="shared" si="11"/>
        <v>Na meta</v>
      </c>
      <c r="V123" s="17" t="str">
        <f>IF($AC123&lt;&gt;"",IF($L123&gt;0,"ATENÇÃO · apontou em dia de "&amp;LOWER($AC123)&amp;" cadastrado","Exceção cadastrada · "&amp;$AC123)&amp;IF($AD123="",""," · "&amp;$AD123),IF($E123="Férias",IF($L123&gt;0,"ATENÇÃO · apontou estando de férias no cadastro","Férias no cadastro"),IF($Y123="Férias / afastamento","Afastamento · "&amp;($Z123+$AA123-1)&amp;" dias seguidos sem apontamento",IF($Y123="Folga trabalhada","ATENÇÃO · apontou em dia de folga da escala 5x2",IF($Y123="Folga",IF(AND($D123="5x2",OR(WEEKDAY($F123,2)=6,WEEKDAY($F123,2)=7)),"Folga de fim de semana da escala 5x2",IF(AND(OR($D123="6x1",$D123="FF 6x1"),WEEKDAY($F123,2)=6,FALSE()),"Folga de fim de semana · apontou no domingo anterior",IF(AND(OR($D123="6x1",$D123="FF 6x1"),WEEKDAY($F123,2)=7,AND($A123=$A122,$L122&gt;0)),"Folga de fim de semana · apontou no sábado",IF(AND(OR($D123="6x1",$D123="FF 6x1"),OR(WEEKDAY($F123,2)=6,WEEKDAY($F123,2)=7)),"Folga de fim de semana · sem apontamento no sábado nem no domingo","Folga prevista pelo ciclo")))),IF($Y123="Indeterminado (início da série)","Sem histórico anterior — informe o dia do ciclo no Cadastro",IF($Y123="Falta de registro",IF(OR(OR($D123="6x1",$D123="FF 6x1"),$D123="5x2"),"FALTA DE REGISTRO · dia útil da escala "&amp;$E123,"FALTA DE REGISTRO · dia "&amp;$W123&amp;" de "&amp;IFERROR(INDEX(Parâmetros!$B$39:$B$48,MATCH($E123,Parâmetros!$A$39:$A$48,0)),99)&amp;" do ciclo"),IF(OR($D123="6x1",$D123="FF 6x1"),IF(OR(AND(WEEKDAY($F123,2)=6,AND($A123=$A124,$L124&gt;0)),AND(WEEKDAY($F123,2)=7,AND($A123=$A122,$L122&gt;0))),"ATENÇÃO · apontou sábado e domingo no mesmo fim de semana",IF(OR(WEEKDAY($F123,2)=6,WEEKDAY($F123,2)=7),"Jornada de fim de semana do 6x1",IF(OR($H123&gt;=Parâmetros!$E$20,$H123&lt;Parâmetros!$E$19),"ATENÇÃO · 6x1 apontou fora do horário diurno","Jornada fixa do 6x1"))),IF($D123="5x2","Jornada fixa do 5x2",IF($D123="Folguista",IF($J123=$K123,"Evidência confirma sequência","DIVERGE · sequência "&amp;$J123&amp;" × evidência "&amp;$K123),IF($K123=$E123,"Evidência confirma cadastro","DIVERGE · cadastro "&amp;$E123&amp;" × evidência "&amp;$K123)))))))))))</f>
        <v>Evidência confirma cadastro</v>
      </c>
      <c r="W123" s="34">
        <f>IF(OR(OR($D123="6x1",$D123="FF 6x1"),$D123="5x2"),"",IF($AB123&lt;&gt;$AB122,IF(IFERROR(INDEX(Cadastro!$F$5:$F$243,$AB123),"")="",IF($L123&gt;0,1,0),IF(IFERROR(INDEX(Cadastro!$F$5:$F$243,$AB123),"")&lt;=IFERROR(INDEX(Parâmetros!$B$39:$B$48,MATCH($E123,Parâmetros!$A$39:$A$48,0)),99),IFERROR(INDEX(Cadastro!$F$5:$F$243,$AB123),""),0)),IF($L123&gt;0,IF(N($X122)&gt;0,1,N($W122)+1),IF(AND($L123=0,OR(N($W122)&gt;=IFERROR(INDEX(Parâmetros!$B$39:$B$48,MATCH($E123,Parâmetros!$A$39:$A$48,0)),99),AND(N($X122)&gt;0,N($X122)&lt;IFERROR(INDEX(Parâmetros!$C$39:$C$48,MATCH($E123,Parâmetros!$A$39:$A$48,0)),0)))),0,N($W122)+1))))</f>
        <v>4</v>
      </c>
      <c r="X123" s="34">
        <f>IF(OR(OR($D123="6x1",$D123="FF 6x1"),$D123="5x2"),"",IF($AB123&lt;&gt;$AB122,IF(IFERROR(INDEX(Cadastro!$F$5:$F$243,$AB123),"")="",0,IF(IFERROR(INDEX(Cadastro!$F$5:$F$243,$AB123),"")&gt;IFERROR(INDEX(Parâmetros!$B$39:$B$48,MATCH($E123,Parâmetros!$A$39:$A$48,0)),99),IFERROR(INDEX(Cadastro!$F$5:$F$243,$AB123),"")-IFERROR(INDEX(Parâmetros!$B$39:$B$48,MATCH($E123,Parâmetros!$A$39:$A$48,0)),99),0)),IF(AND($L123=0,OR(N($W122)&gt;=IFERROR(INDEX(Parâmetros!$B$39:$B$48,MATCH($E123,Parâmetros!$A$39:$A$48,0)),99),AND(N($X122)&gt;0,N($X122)&lt;IFERROR(INDEX(Parâmetros!$C$39:$C$48,MATCH($E123,Parâmetros!$A$39:$A$48,0)),0)))),N($X122)+1,0)))</f>
        <v>0</v>
      </c>
      <c r="Y123" t="str">
        <f>IF($AC123&lt;&gt;"",IF($L123&gt;0,$AC123&amp;" · com apontamento",$AC123),IF($E123="Férias",IF($L123&gt;0,"Férias · com apontamento","Férias (cadastro)"),IF(($Z123+$AA123-1)&gt;Parâmetros!$E$16,"Férias / afastamento",IF(AND($D123="5x2",OR(WEEKDAY($F123,2)=6,WEEKDAY($F123,2)=7)),IF($L123&gt;0,"Folga trabalhada","Folga"),IF($L123&gt;0,"Trabalhado",IF(OR(OR($D123="6x1",$D123="FF 6x1"),$D123="5x2"),IF(AND(OR($D123="6x1",$D123="FF 6x1"),OR(WEEKDAY($F123,2)=6,WEEKDAY($F123,2)=7)),"Folga","Falta de registro"),IF(AND($AB123&lt;&gt;$AB122,IFERROR(INDEX(Cadastro!$F$5:$F$243,$AB123),"")=""),"Indeterminado (início da série)",IF($X123&gt;0,"Folga","Falta de registro"))))))))</f>
        <v>Trabalhado</v>
      </c>
      <c r="Z123" s="34">
        <f>IF(OR($L123&gt;0,$F123&gt;Parâmetros!$E$14),0,IF($A123&lt;&gt;$A122,1,N($Z122)+1))</f>
        <v>0</v>
      </c>
      <c r="AA123" s="34">
        <f>IF(OR($L123&gt;0,$F123&gt;Parâmetros!$E$14),0,IF(OR($A123&lt;&gt;$A124,$F124&gt;Parâmetros!$E$14),1,N($AA124)+1))</f>
        <v>0</v>
      </c>
      <c r="AB123" s="31">
        <f>IFERROR(MATCH($A123&amp;"|"&amp;TEXT(_xlfn.MAXIFS(Cadastro!$E$5:$E$243,Cadastro!$A$5:$A$243,$A123,Cadastro!$E$5:$E$243,"&lt;="&amp;$F123),"yyyymmdd"),Cadastro!$I$5:$I$243,0),"")</f>
        <v>15</v>
      </c>
      <c r="AC123" t="str">
        <f>IFERROR(_xlfn.SINGLE(INDEX(Exceções!$D$5:$D$203,MATCH($A123&amp;"|"&amp;$F123,Exceções!$F$5:$F$203,0))),"")</f>
        <v/>
      </c>
      <c r="AD123" t="str">
        <f>IF($AC123="","",IFERROR(_xlfn.SINGLE(INDEX(Exceções!$E$5:$E$203,MATCH($A123&amp;"|"&amp;$F123,Exceções!$F$5:$F$203,0))),""))</f>
        <v/>
      </c>
    </row>
    <row r="124" spans="1:30" ht="15" hidden="1" customHeight="1" x14ac:dyDescent="0.25">
      <c r="A124" s="31">
        <v>11950</v>
      </c>
      <c r="B124" s="17" t="s">
        <v>14</v>
      </c>
      <c r="C124" s="17" t="str">
        <f>IFERROR(INDEX(Cadastro!$C$5:$C$243,$AB124),"NÃO INFORMADO")</f>
        <v>CAL</v>
      </c>
      <c r="D124" s="17" t="str">
        <f>IFERROR(INDEX(Cadastro!$D$5:$D$243,$AB124),"")</f>
        <v>B</v>
      </c>
      <c r="E124" s="17" t="str">
        <f>IFERROR(INDEX(Cadastro!$G$5:$G$243,$AB124),"")</f>
        <v>B</v>
      </c>
      <c r="F124" s="29">
        <v>46310</v>
      </c>
      <c r="G124" s="32" t="str">
        <f t="shared" si="6"/>
        <v>qui</v>
      </c>
      <c r="H124" s="31">
        <f>IF($L124=0,"",_xlfn.MINIFS(Dados!$Q:$Q,Dados!$A:$A,$A124,Dados!$S:$S,$F124))</f>
        <v>941</v>
      </c>
      <c r="I124" s="31">
        <f>IF($H124="","",_xlfn.MAXIFS(Dados!$R:$R,Dados!$A:$A,$A124,Dados!$S:$S,$F124))</f>
        <v>1402</v>
      </c>
      <c r="J124" s="32" t="str">
        <f>IF($D124&lt;&gt;"Folguista","",IFERROR(INDEX(Parâmetros!$D$52:$G$52,1,MIN(4,MAX(1,$W124))),""))</f>
        <v/>
      </c>
      <c r="K124" s="32" t="str">
        <f>IF(OR($AC124&lt;&gt;"",$Y124="Folga",$Y124="Folga trabalhada",$Y124="Férias (cadastro)",$Y124="Férias / afastamento",$Y124="Indeterminado (início da série)"),"",IF(OR($D124="6x1",$D124="FF 6x1"),IF(OR(WEEKDAY($F124,2)=6,WEEKDAY($F124,2)=7),"6x1 sáb/dom","6x1"),IF($D124="5x2","5x2",IF($H124="",IF($D124="Folguista",$J124,$E124),IF(OR($H124&gt;=Parâmetros!$E$18,$H124&lt;Parâmetros!$E$19),"C",IF($H124&lt;Parâmetros!$E$20,"A","B"))))))</f>
        <v>B</v>
      </c>
      <c r="L124" s="30">
        <f>SUMIFS(Dados!$E:$E,Dados!$A:$A,$A124,Dados!$S:$S,$F124)</f>
        <v>6.66</v>
      </c>
      <c r="M124" s="30">
        <f>IFERROR(INDEX(Parâmetros!$E$6:$E$11,MATCH($K124,Parâmetros!$A$6:$A$11,0)),"")</f>
        <v>7.67</v>
      </c>
      <c r="N124" s="33">
        <f t="shared" si="7"/>
        <v>0.86831812255541074</v>
      </c>
      <c r="O124" s="33">
        <f>Parâmetros!$E$13</f>
        <v>0.8</v>
      </c>
      <c r="P124" s="32" t="str">
        <f>IF(OR($M124="",$F124&gt;Parâmetros!$E$14),"Não","Sim")</f>
        <v>Sim</v>
      </c>
      <c r="Q124" s="32" t="str">
        <f t="shared" si="8"/>
        <v>Sim</v>
      </c>
      <c r="R124" s="32" t="str">
        <f t="shared" si="9"/>
        <v>Sim</v>
      </c>
      <c r="S124" s="30">
        <f t="shared" si="10"/>
        <v>0</v>
      </c>
      <c r="T124" s="32" t="str">
        <f>IF($Q124&lt;&gt;"Sim","",IF($N124&gt;Parâmetros!$E$15,"Sim","Não"))</f>
        <v>Não</v>
      </c>
      <c r="U124" s="17" t="str">
        <f t="shared" si="11"/>
        <v>Na meta</v>
      </c>
      <c r="V124" s="17" t="str">
        <f>IF($AC124&lt;&gt;"",IF($L124&gt;0,"ATENÇÃO · apontou em dia de "&amp;LOWER($AC124)&amp;" cadastrado","Exceção cadastrada · "&amp;$AC124)&amp;IF($AD124="",""," · "&amp;$AD124),IF($E124="Férias",IF($L124&gt;0,"ATENÇÃO · apontou estando de férias no cadastro","Férias no cadastro"),IF($Y124="Férias / afastamento","Afastamento · "&amp;($Z124+$AA124-1)&amp;" dias seguidos sem apontamento",IF($Y124="Folga trabalhada","ATENÇÃO · apontou em dia de folga da escala 5x2",IF($Y124="Folga",IF(AND($D124="5x2",OR(WEEKDAY($F124,2)=6,WEEKDAY($F124,2)=7)),"Folga de fim de semana da escala 5x2",IF(AND(OR($D124="6x1",$D124="FF 6x1"),WEEKDAY($F124,2)=6,FALSE()),"Folga de fim de semana · apontou no domingo anterior",IF(AND(OR($D124="6x1",$D124="FF 6x1"),WEEKDAY($F124,2)=7,AND($A124=$A123,$L123&gt;0)),"Folga de fim de semana · apontou no sábado",IF(AND(OR($D124="6x1",$D124="FF 6x1"),OR(WEEKDAY($F124,2)=6,WEEKDAY($F124,2)=7)),"Folga de fim de semana · sem apontamento no sábado nem no domingo","Folga prevista pelo ciclo")))),IF($Y124="Indeterminado (início da série)","Sem histórico anterior — informe o dia do ciclo no Cadastro",IF($Y124="Falta de registro",IF(OR(OR($D124="6x1",$D124="FF 6x1"),$D124="5x2"),"FALTA DE REGISTRO · dia útil da escala "&amp;$E124,"FALTA DE REGISTRO · dia "&amp;$W124&amp;" de "&amp;IFERROR(INDEX(Parâmetros!$B$39:$B$48,MATCH($E124,Parâmetros!$A$39:$A$48,0)),99)&amp;" do ciclo"),IF(OR($D124="6x1",$D124="FF 6x1"),IF(OR(AND(WEEKDAY($F124,2)=6,AND($A124=$A125,$L125&gt;0)),AND(WEEKDAY($F124,2)=7,AND($A124=$A123,$L123&gt;0))),"ATENÇÃO · apontou sábado e domingo no mesmo fim de semana",IF(OR(WEEKDAY($F124,2)=6,WEEKDAY($F124,2)=7),"Jornada de fim de semana do 6x1",IF(OR($H124&gt;=Parâmetros!$E$20,$H124&lt;Parâmetros!$E$19),"ATENÇÃO · 6x1 apontou fora do horário diurno","Jornada fixa do 6x1"))),IF($D124="5x2","Jornada fixa do 5x2",IF($D124="Folguista",IF($J124=$K124,"Evidência confirma sequência","DIVERGE · sequência "&amp;$J124&amp;" × evidência "&amp;$K124),IF($K124=$E124,"Evidência confirma cadastro","DIVERGE · cadastro "&amp;$E124&amp;" × evidência "&amp;$K124)))))))))))</f>
        <v>Evidência confirma cadastro</v>
      </c>
      <c r="W124" s="34">
        <f>IF(OR(OR($D124="6x1",$D124="FF 6x1"),$D124="5x2"),"",IF($AB124&lt;&gt;$AB123,IF(IFERROR(INDEX(Cadastro!$F$5:$F$243,$AB124),"")="",IF($L124&gt;0,1,0),IF(IFERROR(INDEX(Cadastro!$F$5:$F$243,$AB124),"")&lt;=IFERROR(INDEX(Parâmetros!$B$39:$B$48,MATCH($E124,Parâmetros!$A$39:$A$48,0)),99),IFERROR(INDEX(Cadastro!$F$5:$F$243,$AB124),""),0)),IF($L124&gt;0,IF(N($X123)&gt;0,1,N($W123)+1),IF(AND($L124=0,OR(N($W123)&gt;=IFERROR(INDEX(Parâmetros!$B$39:$B$48,MATCH($E124,Parâmetros!$A$39:$A$48,0)),99),AND(N($X123)&gt;0,N($X123)&lt;IFERROR(INDEX(Parâmetros!$C$39:$C$48,MATCH($E124,Parâmetros!$A$39:$A$48,0)),0)))),0,N($W123)+1))))</f>
        <v>5</v>
      </c>
      <c r="X124" s="34">
        <f>IF(OR(OR($D124="6x1",$D124="FF 6x1"),$D124="5x2"),"",IF($AB124&lt;&gt;$AB123,IF(IFERROR(INDEX(Cadastro!$F$5:$F$243,$AB124),"")="",0,IF(IFERROR(INDEX(Cadastro!$F$5:$F$243,$AB124),"")&gt;IFERROR(INDEX(Parâmetros!$B$39:$B$48,MATCH($E124,Parâmetros!$A$39:$A$48,0)),99),IFERROR(INDEX(Cadastro!$F$5:$F$243,$AB124),"")-IFERROR(INDEX(Parâmetros!$B$39:$B$48,MATCH($E124,Parâmetros!$A$39:$A$48,0)),99),0)),IF(AND($L124=0,OR(N($W123)&gt;=IFERROR(INDEX(Parâmetros!$B$39:$B$48,MATCH($E124,Parâmetros!$A$39:$A$48,0)),99),AND(N($X123)&gt;0,N($X123)&lt;IFERROR(INDEX(Parâmetros!$C$39:$C$48,MATCH($E124,Parâmetros!$A$39:$A$48,0)),0)))),N($X123)+1,0)))</f>
        <v>0</v>
      </c>
      <c r="Y124" t="str">
        <f>IF($AC124&lt;&gt;"",IF($L124&gt;0,$AC124&amp;" · com apontamento",$AC124),IF($E124="Férias",IF($L124&gt;0,"Férias · com apontamento","Férias (cadastro)"),IF(($Z124+$AA124-1)&gt;Parâmetros!$E$16,"Férias / afastamento",IF(AND($D124="5x2",OR(WEEKDAY($F124,2)=6,WEEKDAY($F124,2)=7)),IF($L124&gt;0,"Folga trabalhada","Folga"),IF($L124&gt;0,"Trabalhado",IF(OR(OR($D124="6x1",$D124="FF 6x1"),$D124="5x2"),IF(AND(OR($D124="6x1",$D124="FF 6x1"),OR(WEEKDAY($F124,2)=6,WEEKDAY($F124,2)=7)),"Folga","Falta de registro"),IF(AND($AB124&lt;&gt;$AB123,IFERROR(INDEX(Cadastro!$F$5:$F$243,$AB124),"")=""),"Indeterminado (início da série)",IF($X124&gt;0,"Folga","Falta de registro"))))))))</f>
        <v>Trabalhado</v>
      </c>
      <c r="Z124" s="34">
        <f>IF(OR($L124&gt;0,$F124&gt;Parâmetros!$E$14),0,IF($A124&lt;&gt;$A123,1,N($Z123)+1))</f>
        <v>0</v>
      </c>
      <c r="AA124" s="34">
        <f>IF(OR($L124&gt;0,$F124&gt;Parâmetros!$E$14),0,IF(OR($A124&lt;&gt;$A125,$F125&gt;Parâmetros!$E$14),1,N($AA125)+1))</f>
        <v>0</v>
      </c>
      <c r="AB124" s="31">
        <f>IFERROR(MATCH($A124&amp;"|"&amp;TEXT(_xlfn.MAXIFS(Cadastro!$E$5:$E$243,Cadastro!$A$5:$A$243,$A124,Cadastro!$E$5:$E$243,"&lt;="&amp;$F124),"yyyymmdd"),Cadastro!$I$5:$I$243,0),"")</f>
        <v>15</v>
      </c>
      <c r="AC124" t="str">
        <f>IFERROR(_xlfn.SINGLE(INDEX(Exceções!$D$5:$D$203,MATCH($A124&amp;"|"&amp;$F124,Exceções!$F$5:$F$203,0))),"")</f>
        <v/>
      </c>
      <c r="AD124" t="str">
        <f>IF($AC124="","",IFERROR(_xlfn.SINGLE(INDEX(Exceções!$E$5:$E$203,MATCH($A124&amp;"|"&amp;$F124,Exceções!$F$5:$F$203,0))),""))</f>
        <v/>
      </c>
    </row>
    <row r="125" spans="1:30" ht="15" hidden="1" customHeight="1" x14ac:dyDescent="0.25">
      <c r="A125" s="31">
        <v>11950</v>
      </c>
      <c r="B125" s="17" t="s">
        <v>14</v>
      </c>
      <c r="C125" s="17" t="str">
        <f>IFERROR(INDEX(Cadastro!$C$5:$C$243,$AB125),"NÃO INFORMADO")</f>
        <v>CAL</v>
      </c>
      <c r="D125" s="17" t="str">
        <f>IFERROR(INDEX(Cadastro!$D$5:$D$243,$AB125),"")</f>
        <v>B</v>
      </c>
      <c r="E125" s="17" t="str">
        <f>IFERROR(INDEX(Cadastro!$G$5:$G$243,$AB125),"")</f>
        <v>B</v>
      </c>
      <c r="F125" s="29">
        <v>46311</v>
      </c>
      <c r="G125" s="32" t="str">
        <f t="shared" si="6"/>
        <v>sex</v>
      </c>
      <c r="H125" s="31" t="str">
        <f>IF($L125=0,"",_xlfn.MINIFS(Dados!$Q:$Q,Dados!$A:$A,$A125,Dados!$S:$S,$F125))</f>
        <v/>
      </c>
      <c r="I125" s="31" t="str">
        <f>IF($H125="","",_xlfn.MAXIFS(Dados!$R:$R,Dados!$A:$A,$A125,Dados!$S:$S,$F125))</f>
        <v/>
      </c>
      <c r="J125" s="32" t="str">
        <f>IF($D125&lt;&gt;"Folguista","",IFERROR(INDEX(Parâmetros!$D$52:$G$52,1,MIN(4,MAX(1,$W125))),""))</f>
        <v/>
      </c>
      <c r="K125" s="32" t="str">
        <f>IF(OR($AC125&lt;&gt;"",$Y125="Folga",$Y125="Folga trabalhada",$Y125="Férias (cadastro)",$Y125="Férias / afastamento",$Y125="Indeterminado (início da série)"),"",IF(OR($D125="6x1",$D125="FF 6x1"),IF(OR(WEEKDAY($F125,2)=6,WEEKDAY($F125,2)=7),"6x1 sáb/dom","6x1"),IF($D125="5x2","5x2",IF($H125="",IF($D125="Folguista",$J125,$E125),IF(OR($H125&gt;=Parâmetros!$E$18,$H125&lt;Parâmetros!$E$19),"C",IF($H125&lt;Parâmetros!$E$20,"A","B"))))))</f>
        <v/>
      </c>
      <c r="L125" s="30">
        <f>SUMIFS(Dados!$E:$E,Dados!$A:$A,$A125,Dados!$S:$S,$F125)</f>
        <v>0</v>
      </c>
      <c r="M125" s="30" t="str">
        <f>IFERROR(INDEX(Parâmetros!$E$6:$E$11,MATCH($K125,Parâmetros!$A$6:$A$11,0)),"")</f>
        <v/>
      </c>
      <c r="N125" s="33" t="str">
        <f t="shared" si="7"/>
        <v/>
      </c>
      <c r="O125" s="33">
        <f>Parâmetros!$E$13</f>
        <v>0.8</v>
      </c>
      <c r="P125" s="32" t="str">
        <f>IF(OR($M125="",$F125&gt;Parâmetros!$E$14),"Não","Sim")</f>
        <v>Não</v>
      </c>
      <c r="Q125" s="32" t="str">
        <f t="shared" si="8"/>
        <v/>
      </c>
      <c r="R125" s="32" t="str">
        <f t="shared" si="9"/>
        <v/>
      </c>
      <c r="S125" s="30" t="str">
        <f t="shared" si="10"/>
        <v/>
      </c>
      <c r="T125" s="32" t="str">
        <f>IF($Q125&lt;&gt;"Sim","",IF($N125&gt;Parâmetros!$E$15,"Sim","Não"))</f>
        <v/>
      </c>
      <c r="U125" s="17" t="str">
        <f t="shared" si="11"/>
        <v>Folga</v>
      </c>
      <c r="V125" s="17" t="str">
        <f>IF($AC125&lt;&gt;"",IF($L125&gt;0,"ATENÇÃO · apontou em dia de "&amp;LOWER($AC125)&amp;" cadastrado","Exceção cadastrada · "&amp;$AC125)&amp;IF($AD125="",""," · "&amp;$AD125),IF($E125="Férias",IF($L125&gt;0,"ATENÇÃO · apontou estando de férias no cadastro","Férias no cadastro"),IF($Y125="Férias / afastamento","Afastamento · "&amp;($Z125+$AA125-1)&amp;" dias seguidos sem apontamento",IF($Y125="Folga trabalhada","ATENÇÃO · apontou em dia de folga da escala 5x2",IF($Y125="Folga",IF(AND($D125="5x2",OR(WEEKDAY($F125,2)=6,WEEKDAY($F125,2)=7)),"Folga de fim de semana da escala 5x2",IF(AND(OR($D125="6x1",$D125="FF 6x1"),WEEKDAY($F125,2)=6,FALSE()),"Folga de fim de semana · apontou no domingo anterior",IF(AND(OR($D125="6x1",$D125="FF 6x1"),WEEKDAY($F125,2)=7,AND($A125=$A124,$L124&gt;0)),"Folga de fim de semana · apontou no sábado",IF(AND(OR($D125="6x1",$D125="FF 6x1"),OR(WEEKDAY($F125,2)=6,WEEKDAY($F125,2)=7)),"Folga de fim de semana · sem apontamento no sábado nem no domingo","Folga prevista pelo ciclo")))),IF($Y125="Indeterminado (início da série)","Sem histórico anterior — informe o dia do ciclo no Cadastro",IF($Y125="Falta de registro",IF(OR(OR($D125="6x1",$D125="FF 6x1"),$D125="5x2"),"FALTA DE REGISTRO · dia útil da escala "&amp;$E125,"FALTA DE REGISTRO · dia "&amp;$W125&amp;" de "&amp;IFERROR(INDEX(Parâmetros!$B$39:$B$48,MATCH($E125,Parâmetros!$A$39:$A$48,0)),99)&amp;" do ciclo"),IF(OR($D125="6x1",$D125="FF 6x1"),IF(OR(AND(WEEKDAY($F125,2)=6,AND($A125=$A126,$L126&gt;0)),AND(WEEKDAY($F125,2)=7,AND($A125=$A124,$L124&gt;0))),"ATENÇÃO · apontou sábado e domingo no mesmo fim de semana",IF(OR(WEEKDAY($F125,2)=6,WEEKDAY($F125,2)=7),"Jornada de fim de semana do 6x1",IF(OR($H125&gt;=Parâmetros!$E$20,$H125&lt;Parâmetros!$E$19),"ATENÇÃO · 6x1 apontou fora do horário diurno","Jornada fixa do 6x1"))),IF($D125="5x2","Jornada fixa do 5x2",IF($D125="Folguista",IF($J125=$K125,"Evidência confirma sequência","DIVERGE · sequência "&amp;$J125&amp;" × evidência "&amp;$K125),IF($K125=$E125,"Evidência confirma cadastro","DIVERGE · cadastro "&amp;$E125&amp;" × evidência "&amp;$K125)))))))))))</f>
        <v>Folga prevista pelo ciclo</v>
      </c>
      <c r="W125" s="34">
        <f>IF(OR(OR($D125="6x1",$D125="FF 6x1"),$D125="5x2"),"",IF($AB125&lt;&gt;$AB124,IF(IFERROR(INDEX(Cadastro!$F$5:$F$243,$AB125),"")="",IF($L125&gt;0,1,0),IF(IFERROR(INDEX(Cadastro!$F$5:$F$243,$AB125),"")&lt;=IFERROR(INDEX(Parâmetros!$B$39:$B$48,MATCH($E125,Parâmetros!$A$39:$A$48,0)),99),IFERROR(INDEX(Cadastro!$F$5:$F$243,$AB125),""),0)),IF($L125&gt;0,IF(N($X124)&gt;0,1,N($W124)+1),IF(AND($L125=0,OR(N($W124)&gt;=IFERROR(INDEX(Parâmetros!$B$39:$B$48,MATCH($E125,Parâmetros!$A$39:$A$48,0)),99),AND(N($X124)&gt;0,N($X124)&lt;IFERROR(INDEX(Parâmetros!$C$39:$C$48,MATCH($E125,Parâmetros!$A$39:$A$48,0)),0)))),0,N($W124)+1))))</f>
        <v>0</v>
      </c>
      <c r="X125" s="34">
        <f>IF(OR(OR($D125="6x1",$D125="FF 6x1"),$D125="5x2"),"",IF($AB125&lt;&gt;$AB124,IF(IFERROR(INDEX(Cadastro!$F$5:$F$243,$AB125),"")="",0,IF(IFERROR(INDEX(Cadastro!$F$5:$F$243,$AB125),"")&gt;IFERROR(INDEX(Parâmetros!$B$39:$B$48,MATCH($E125,Parâmetros!$A$39:$A$48,0)),99),IFERROR(INDEX(Cadastro!$F$5:$F$243,$AB125),"")-IFERROR(INDEX(Parâmetros!$B$39:$B$48,MATCH($E125,Parâmetros!$A$39:$A$48,0)),99),0)),IF(AND($L125=0,OR(N($W124)&gt;=IFERROR(INDEX(Parâmetros!$B$39:$B$48,MATCH($E125,Parâmetros!$A$39:$A$48,0)),99),AND(N($X124)&gt;0,N($X124)&lt;IFERROR(INDEX(Parâmetros!$C$39:$C$48,MATCH($E125,Parâmetros!$A$39:$A$48,0)),0)))),N($X124)+1,0)))</f>
        <v>1</v>
      </c>
      <c r="Y125" t="str">
        <f>IF($AC125&lt;&gt;"",IF($L125&gt;0,$AC125&amp;" · com apontamento",$AC125),IF($E125="Férias",IF($L125&gt;0,"Férias · com apontamento","Férias (cadastro)"),IF(($Z125+$AA125-1)&gt;Parâmetros!$E$16,"Férias / afastamento",IF(AND($D125="5x2",OR(WEEKDAY($F125,2)=6,WEEKDAY($F125,2)=7)),IF($L125&gt;0,"Folga trabalhada","Folga"),IF($L125&gt;0,"Trabalhado",IF(OR(OR($D125="6x1",$D125="FF 6x1"),$D125="5x2"),IF(AND(OR($D125="6x1",$D125="FF 6x1"),OR(WEEKDAY($F125,2)=6,WEEKDAY($F125,2)=7)),"Folga","Falta de registro"),IF(AND($AB125&lt;&gt;$AB124,IFERROR(INDEX(Cadastro!$F$5:$F$243,$AB125),"")=""),"Indeterminado (início da série)",IF($X125&gt;0,"Folga","Falta de registro"))))))))</f>
        <v>Folga</v>
      </c>
      <c r="Z125" s="34">
        <f>IF(OR($L125&gt;0,$F125&gt;Parâmetros!$E$14),0,IF($A125&lt;&gt;$A124,1,N($Z124)+1))</f>
        <v>1</v>
      </c>
      <c r="AA125" s="34">
        <f>IF(OR($L125&gt;0,$F125&gt;Parâmetros!$E$14),0,IF(OR($A125&lt;&gt;$A126,$F126&gt;Parâmetros!$E$14),1,N($AA126)+1))</f>
        <v>1</v>
      </c>
      <c r="AB125" s="31">
        <f>IFERROR(MATCH($A125&amp;"|"&amp;TEXT(_xlfn.MAXIFS(Cadastro!$E$5:$E$243,Cadastro!$A$5:$A$243,$A125,Cadastro!$E$5:$E$243,"&lt;="&amp;$F125),"yyyymmdd"),Cadastro!$I$5:$I$243,0),"")</f>
        <v>15</v>
      </c>
      <c r="AC125" t="str">
        <f>IFERROR(_xlfn.SINGLE(INDEX(Exceções!$D$5:$D$203,MATCH($A125&amp;"|"&amp;$F125,Exceções!$F$5:$F$203,0))),"")</f>
        <v/>
      </c>
      <c r="AD125" t="str">
        <f>IF($AC125="","",IFERROR(_xlfn.SINGLE(INDEX(Exceções!$E$5:$E$203,MATCH($A125&amp;"|"&amp;$F125,Exceções!$F$5:$F$203,0))),""))</f>
        <v/>
      </c>
    </row>
    <row r="126" spans="1:30" ht="15" hidden="1" customHeight="1" x14ac:dyDescent="0.25">
      <c r="A126" s="31">
        <v>11950</v>
      </c>
      <c r="B126" s="17" t="s">
        <v>14</v>
      </c>
      <c r="C126" s="17" t="str">
        <f>IFERROR(INDEX(Cadastro!$C$5:$C$243,$AB126),"NÃO INFORMADO")</f>
        <v>CAL</v>
      </c>
      <c r="D126" s="17" t="str">
        <f>IFERROR(INDEX(Cadastro!$D$5:$D$243,$AB126),"")</f>
        <v>B</v>
      </c>
      <c r="E126" s="17" t="str">
        <f>IFERROR(INDEX(Cadastro!$G$5:$G$243,$AB126),"")</f>
        <v>B</v>
      </c>
      <c r="F126" s="29">
        <v>46312</v>
      </c>
      <c r="G126" s="32" t="str">
        <f t="shared" si="6"/>
        <v>sáb</v>
      </c>
      <c r="H126" s="31">
        <f>IF($L126=0,"",_xlfn.MINIFS(Dados!$Q:$Q,Dados!$A:$A,$A126,Dados!$S:$S,$F126))</f>
        <v>940</v>
      </c>
      <c r="I126" s="31">
        <f>IF($H126="","",_xlfn.MAXIFS(Dados!$R:$R,Dados!$A:$A,$A126,Dados!$S:$S,$F126))</f>
        <v>1405</v>
      </c>
      <c r="J126" s="32" t="str">
        <f>IF($D126&lt;&gt;"Folguista","",IFERROR(INDEX(Parâmetros!$D$52:$G$52,1,MIN(4,MAX(1,$W126))),""))</f>
        <v/>
      </c>
      <c r="K126" s="32" t="str">
        <f>IF(OR($AC126&lt;&gt;"",$Y126="Folga",$Y126="Folga trabalhada",$Y126="Férias (cadastro)",$Y126="Férias / afastamento",$Y126="Indeterminado (início da série)"),"",IF(OR($D126="6x1",$D126="FF 6x1"),IF(OR(WEEKDAY($F126,2)=6,WEEKDAY($F126,2)=7),"6x1 sáb/dom","6x1"),IF($D126="5x2","5x2",IF($H126="",IF($D126="Folguista",$J126,$E126),IF(OR($H126&gt;=Parâmetros!$E$18,$H126&lt;Parâmetros!$E$19),"C",IF($H126&lt;Parâmetros!$E$20,"A","B"))))))</f>
        <v>B</v>
      </c>
      <c r="L126" s="30">
        <f>SUMIFS(Dados!$E:$E,Dados!$A:$A,$A126,Dados!$S:$S,$F126)</f>
        <v>6.75</v>
      </c>
      <c r="M126" s="30">
        <f>IFERROR(INDEX(Parâmetros!$E$6:$E$11,MATCH($K126,Parâmetros!$A$6:$A$11,0)),"")</f>
        <v>7.67</v>
      </c>
      <c r="N126" s="33">
        <f t="shared" si="7"/>
        <v>0.88005215123859193</v>
      </c>
      <c r="O126" s="33">
        <f>Parâmetros!$E$13</f>
        <v>0.8</v>
      </c>
      <c r="P126" s="32" t="str">
        <f>IF(OR($M126="",$F126&gt;Parâmetros!$E$14),"Não","Sim")</f>
        <v>Sim</v>
      </c>
      <c r="Q126" s="32" t="str">
        <f t="shared" si="8"/>
        <v>Sim</v>
      </c>
      <c r="R126" s="32" t="str">
        <f t="shared" si="9"/>
        <v>Sim</v>
      </c>
      <c r="S126" s="30">
        <f t="shared" si="10"/>
        <v>0</v>
      </c>
      <c r="T126" s="32" t="str">
        <f>IF($Q126&lt;&gt;"Sim","",IF($N126&gt;Parâmetros!$E$15,"Sim","Não"))</f>
        <v>Não</v>
      </c>
      <c r="U126" s="17" t="str">
        <f t="shared" si="11"/>
        <v>Na meta</v>
      </c>
      <c r="V126" s="17" t="str">
        <f>IF($AC126&lt;&gt;"",IF($L126&gt;0,"ATENÇÃO · apontou em dia de "&amp;LOWER($AC126)&amp;" cadastrado","Exceção cadastrada · "&amp;$AC126)&amp;IF($AD126="",""," · "&amp;$AD126),IF($E126="Férias",IF($L126&gt;0,"ATENÇÃO · apontou estando de férias no cadastro","Férias no cadastro"),IF($Y126="Férias / afastamento","Afastamento · "&amp;($Z126+$AA126-1)&amp;" dias seguidos sem apontamento",IF($Y126="Folga trabalhada","ATENÇÃO · apontou em dia de folga da escala 5x2",IF($Y126="Folga",IF(AND($D126="5x2",OR(WEEKDAY($F126,2)=6,WEEKDAY($F126,2)=7)),"Folga de fim de semana da escala 5x2",IF(AND(OR($D126="6x1",$D126="FF 6x1"),WEEKDAY($F126,2)=6,FALSE()),"Folga de fim de semana · apontou no domingo anterior",IF(AND(OR($D126="6x1",$D126="FF 6x1"),WEEKDAY($F126,2)=7,AND($A126=$A125,$L125&gt;0)),"Folga de fim de semana · apontou no sábado",IF(AND(OR($D126="6x1",$D126="FF 6x1"),OR(WEEKDAY($F126,2)=6,WEEKDAY($F126,2)=7)),"Folga de fim de semana · sem apontamento no sábado nem no domingo","Folga prevista pelo ciclo")))),IF($Y126="Indeterminado (início da série)","Sem histórico anterior — informe o dia do ciclo no Cadastro",IF($Y126="Falta de registro",IF(OR(OR($D126="6x1",$D126="FF 6x1"),$D126="5x2"),"FALTA DE REGISTRO · dia útil da escala "&amp;$E126,"FALTA DE REGISTRO · dia "&amp;$W126&amp;" de "&amp;IFERROR(INDEX(Parâmetros!$B$39:$B$48,MATCH($E126,Parâmetros!$A$39:$A$48,0)),99)&amp;" do ciclo"),IF(OR($D126="6x1",$D126="FF 6x1"),IF(OR(AND(WEEKDAY($F126,2)=6,AND($A126=$A127,$L127&gt;0)),AND(WEEKDAY($F126,2)=7,AND($A126=$A125,$L125&gt;0))),"ATENÇÃO · apontou sábado e domingo no mesmo fim de semana",IF(OR(WEEKDAY($F126,2)=6,WEEKDAY($F126,2)=7),"Jornada de fim de semana do 6x1",IF(OR($H126&gt;=Parâmetros!$E$20,$H126&lt;Parâmetros!$E$19),"ATENÇÃO · 6x1 apontou fora do horário diurno","Jornada fixa do 6x1"))),IF($D126="5x2","Jornada fixa do 5x2",IF($D126="Folguista",IF($J126=$K126,"Evidência confirma sequência","DIVERGE · sequência "&amp;$J126&amp;" × evidência "&amp;$K126),IF($K126=$E126,"Evidência confirma cadastro","DIVERGE · cadastro "&amp;$E126&amp;" × evidência "&amp;$K126)))))))))))</f>
        <v>Evidência confirma cadastro</v>
      </c>
      <c r="W126" s="34">
        <f>IF(OR(OR($D126="6x1",$D126="FF 6x1"),$D126="5x2"),"",IF($AB126&lt;&gt;$AB125,IF(IFERROR(INDEX(Cadastro!$F$5:$F$243,$AB126),"")="",IF($L126&gt;0,1,0),IF(IFERROR(INDEX(Cadastro!$F$5:$F$243,$AB126),"")&lt;=IFERROR(INDEX(Parâmetros!$B$39:$B$48,MATCH($E126,Parâmetros!$A$39:$A$48,0)),99),IFERROR(INDEX(Cadastro!$F$5:$F$243,$AB126),""),0)),IF($L126&gt;0,IF(N($X125)&gt;0,1,N($W125)+1),IF(AND($L126=0,OR(N($W125)&gt;=IFERROR(INDEX(Parâmetros!$B$39:$B$48,MATCH($E126,Parâmetros!$A$39:$A$48,0)),99),AND(N($X125)&gt;0,N($X125)&lt;IFERROR(INDEX(Parâmetros!$C$39:$C$48,MATCH($E126,Parâmetros!$A$39:$A$48,0)),0)))),0,N($W125)+1))))</f>
        <v>1</v>
      </c>
      <c r="X126" s="34">
        <f>IF(OR(OR($D126="6x1",$D126="FF 6x1"),$D126="5x2"),"",IF($AB126&lt;&gt;$AB125,IF(IFERROR(INDEX(Cadastro!$F$5:$F$243,$AB126),"")="",0,IF(IFERROR(INDEX(Cadastro!$F$5:$F$243,$AB126),"")&gt;IFERROR(INDEX(Parâmetros!$B$39:$B$48,MATCH($E126,Parâmetros!$A$39:$A$48,0)),99),IFERROR(INDEX(Cadastro!$F$5:$F$243,$AB126),"")-IFERROR(INDEX(Parâmetros!$B$39:$B$48,MATCH($E126,Parâmetros!$A$39:$A$48,0)),99),0)),IF(AND($L126=0,OR(N($W125)&gt;=IFERROR(INDEX(Parâmetros!$B$39:$B$48,MATCH($E126,Parâmetros!$A$39:$A$48,0)),99),AND(N($X125)&gt;0,N($X125)&lt;IFERROR(INDEX(Parâmetros!$C$39:$C$48,MATCH($E126,Parâmetros!$A$39:$A$48,0)),0)))),N($X125)+1,0)))</f>
        <v>0</v>
      </c>
      <c r="Y126" t="str">
        <f>IF($AC126&lt;&gt;"",IF($L126&gt;0,$AC126&amp;" · com apontamento",$AC126),IF($E126="Férias",IF($L126&gt;0,"Férias · com apontamento","Férias (cadastro)"),IF(($Z126+$AA126-1)&gt;Parâmetros!$E$16,"Férias / afastamento",IF(AND($D126="5x2",OR(WEEKDAY($F126,2)=6,WEEKDAY($F126,2)=7)),IF($L126&gt;0,"Folga trabalhada","Folga"),IF($L126&gt;0,"Trabalhado",IF(OR(OR($D126="6x1",$D126="FF 6x1"),$D126="5x2"),IF(AND(OR($D126="6x1",$D126="FF 6x1"),OR(WEEKDAY($F126,2)=6,WEEKDAY($F126,2)=7)),"Folga","Falta de registro"),IF(AND($AB126&lt;&gt;$AB125,IFERROR(INDEX(Cadastro!$F$5:$F$243,$AB126),"")=""),"Indeterminado (início da série)",IF($X126&gt;0,"Folga","Falta de registro"))))))))</f>
        <v>Trabalhado</v>
      </c>
      <c r="Z126" s="34">
        <f>IF(OR($L126&gt;0,$F126&gt;Parâmetros!$E$14),0,IF($A126&lt;&gt;$A125,1,N($Z125)+1))</f>
        <v>0</v>
      </c>
      <c r="AA126" s="34">
        <f>IF(OR($L126&gt;0,$F126&gt;Parâmetros!$E$14),0,IF(OR($A126&lt;&gt;$A127,$F127&gt;Parâmetros!$E$14),1,N($AA127)+1))</f>
        <v>0</v>
      </c>
      <c r="AB126" s="31">
        <f>IFERROR(MATCH($A126&amp;"|"&amp;TEXT(_xlfn.MAXIFS(Cadastro!$E$5:$E$243,Cadastro!$A$5:$A$243,$A126,Cadastro!$E$5:$E$243,"&lt;="&amp;$F126),"yyyymmdd"),Cadastro!$I$5:$I$243,0),"")</f>
        <v>15</v>
      </c>
      <c r="AC126" t="str">
        <f>IFERROR(_xlfn.SINGLE(INDEX(Exceções!$D$5:$D$203,MATCH($A126&amp;"|"&amp;$F126,Exceções!$F$5:$F$203,0))),"")</f>
        <v/>
      </c>
      <c r="AD126" t="str">
        <f>IF($AC126="","",IFERROR(_xlfn.SINGLE(INDEX(Exceções!$E$5:$E$203,MATCH($A126&amp;"|"&amp;$F126,Exceções!$F$5:$F$203,0))),""))</f>
        <v/>
      </c>
    </row>
    <row r="127" spans="1:30" ht="15" hidden="1" customHeight="1" x14ac:dyDescent="0.25">
      <c r="A127" s="31">
        <v>11950</v>
      </c>
      <c r="B127" s="17" t="s">
        <v>14</v>
      </c>
      <c r="C127" s="17" t="str">
        <f>IFERROR(INDEX(Cadastro!$C$5:$C$243,$AB127),"NÃO INFORMADO")</f>
        <v>CAL</v>
      </c>
      <c r="D127" s="17" t="str">
        <f>IFERROR(INDEX(Cadastro!$D$5:$D$243,$AB127),"")</f>
        <v>B</v>
      </c>
      <c r="E127" s="17" t="str">
        <f>IFERROR(INDEX(Cadastro!$G$5:$G$243,$AB127),"")</f>
        <v>B</v>
      </c>
      <c r="F127" s="29">
        <v>46313</v>
      </c>
      <c r="G127" s="32" t="str">
        <f t="shared" si="6"/>
        <v>dom</v>
      </c>
      <c r="H127" s="31">
        <f>IF($L127=0,"",_xlfn.MINIFS(Dados!$Q:$Q,Dados!$A:$A,$A127,Dados!$S:$S,$F127))</f>
        <v>938</v>
      </c>
      <c r="I127" s="31">
        <f>IF($H127="","",_xlfn.MAXIFS(Dados!$R:$R,Dados!$A:$A,$A127,Dados!$S:$S,$F127))</f>
        <v>1410</v>
      </c>
      <c r="J127" s="32" t="str">
        <f>IF($D127&lt;&gt;"Folguista","",IFERROR(INDEX(Parâmetros!$D$52:$G$52,1,MIN(4,MAX(1,$W127))),""))</f>
        <v/>
      </c>
      <c r="K127" s="32" t="str">
        <f>IF(OR($AC127&lt;&gt;"",$Y127="Folga",$Y127="Folga trabalhada",$Y127="Férias (cadastro)",$Y127="Férias / afastamento",$Y127="Indeterminado (início da série)"),"",IF(OR($D127="6x1",$D127="FF 6x1"),IF(OR(WEEKDAY($F127,2)=6,WEEKDAY($F127,2)=7),"6x1 sáb/dom","6x1"),IF($D127="5x2","5x2",IF($H127="",IF($D127="Folguista",$J127,$E127),IF(OR($H127&gt;=Parâmetros!$E$18,$H127&lt;Parâmetros!$E$19),"C",IF($H127&lt;Parâmetros!$E$20,"A","B"))))))</f>
        <v>B</v>
      </c>
      <c r="L127" s="30">
        <f>SUMIFS(Dados!$E:$E,Dados!$A:$A,$A127,Dados!$S:$S,$F127)</f>
        <v>6.6899999999999995</v>
      </c>
      <c r="M127" s="30">
        <f>IFERROR(INDEX(Parâmetros!$E$6:$E$11,MATCH($K127,Parâmetros!$A$6:$A$11,0)),"")</f>
        <v>7.67</v>
      </c>
      <c r="N127" s="33">
        <f t="shared" si="7"/>
        <v>0.8722294654498044</v>
      </c>
      <c r="O127" s="33">
        <f>Parâmetros!$E$13</f>
        <v>0.8</v>
      </c>
      <c r="P127" s="32" t="str">
        <f>IF(OR($M127="",$F127&gt;Parâmetros!$E$14),"Não","Sim")</f>
        <v>Sim</v>
      </c>
      <c r="Q127" s="32" t="str">
        <f t="shared" si="8"/>
        <v>Sim</v>
      </c>
      <c r="R127" s="32" t="str">
        <f t="shared" si="9"/>
        <v>Sim</v>
      </c>
      <c r="S127" s="30">
        <f t="shared" si="10"/>
        <v>0</v>
      </c>
      <c r="T127" s="32" t="str">
        <f>IF($Q127&lt;&gt;"Sim","",IF($N127&gt;Parâmetros!$E$15,"Sim","Não"))</f>
        <v>Não</v>
      </c>
      <c r="U127" s="17" t="str">
        <f t="shared" si="11"/>
        <v>Na meta</v>
      </c>
      <c r="V127" s="17" t="str">
        <f>IF($AC127&lt;&gt;"",IF($L127&gt;0,"ATENÇÃO · apontou em dia de "&amp;LOWER($AC127)&amp;" cadastrado","Exceção cadastrada · "&amp;$AC127)&amp;IF($AD127="",""," · "&amp;$AD127),IF($E127="Férias",IF($L127&gt;0,"ATENÇÃO · apontou estando de férias no cadastro","Férias no cadastro"),IF($Y127="Férias / afastamento","Afastamento · "&amp;($Z127+$AA127-1)&amp;" dias seguidos sem apontamento",IF($Y127="Folga trabalhada","ATENÇÃO · apontou em dia de folga da escala 5x2",IF($Y127="Folga",IF(AND($D127="5x2",OR(WEEKDAY($F127,2)=6,WEEKDAY($F127,2)=7)),"Folga de fim de semana da escala 5x2",IF(AND(OR($D127="6x1",$D127="FF 6x1"),WEEKDAY($F127,2)=6,FALSE()),"Folga de fim de semana · apontou no domingo anterior",IF(AND(OR($D127="6x1",$D127="FF 6x1"),WEEKDAY($F127,2)=7,AND($A127=$A126,$L126&gt;0)),"Folga de fim de semana · apontou no sábado",IF(AND(OR($D127="6x1",$D127="FF 6x1"),OR(WEEKDAY($F127,2)=6,WEEKDAY($F127,2)=7)),"Folga de fim de semana · sem apontamento no sábado nem no domingo","Folga prevista pelo ciclo")))),IF($Y127="Indeterminado (início da série)","Sem histórico anterior — informe o dia do ciclo no Cadastro",IF($Y127="Falta de registro",IF(OR(OR($D127="6x1",$D127="FF 6x1"),$D127="5x2"),"FALTA DE REGISTRO · dia útil da escala "&amp;$E127,"FALTA DE REGISTRO · dia "&amp;$W127&amp;" de "&amp;IFERROR(INDEX(Parâmetros!$B$39:$B$48,MATCH($E127,Parâmetros!$A$39:$A$48,0)),99)&amp;" do ciclo"),IF(OR($D127="6x1",$D127="FF 6x1"),IF(OR(AND(WEEKDAY($F127,2)=6,AND($A127=$A128,$L128&gt;0)),AND(WEEKDAY($F127,2)=7,AND($A127=$A126,$L126&gt;0))),"ATENÇÃO · apontou sábado e domingo no mesmo fim de semana",IF(OR(WEEKDAY($F127,2)=6,WEEKDAY($F127,2)=7),"Jornada de fim de semana do 6x1",IF(OR($H127&gt;=Parâmetros!$E$20,$H127&lt;Parâmetros!$E$19),"ATENÇÃO · 6x1 apontou fora do horário diurno","Jornada fixa do 6x1"))),IF($D127="5x2","Jornada fixa do 5x2",IF($D127="Folguista",IF($J127=$K127,"Evidência confirma sequência","DIVERGE · sequência "&amp;$J127&amp;" × evidência "&amp;$K127),IF($K127=$E127,"Evidência confirma cadastro","DIVERGE · cadastro "&amp;$E127&amp;" × evidência "&amp;$K127)))))))))))</f>
        <v>Evidência confirma cadastro</v>
      </c>
      <c r="W127" s="34">
        <f>IF(OR(OR($D127="6x1",$D127="FF 6x1"),$D127="5x2"),"",IF($AB127&lt;&gt;$AB126,IF(IFERROR(INDEX(Cadastro!$F$5:$F$243,$AB127),"")="",IF($L127&gt;0,1,0),IF(IFERROR(INDEX(Cadastro!$F$5:$F$243,$AB127),"")&lt;=IFERROR(INDEX(Parâmetros!$B$39:$B$48,MATCH($E127,Parâmetros!$A$39:$A$48,0)),99),IFERROR(INDEX(Cadastro!$F$5:$F$243,$AB127),""),0)),IF($L127&gt;0,IF(N($X126)&gt;0,1,N($W126)+1),IF(AND($L127=0,OR(N($W126)&gt;=IFERROR(INDEX(Parâmetros!$B$39:$B$48,MATCH($E127,Parâmetros!$A$39:$A$48,0)),99),AND(N($X126)&gt;0,N($X126)&lt;IFERROR(INDEX(Parâmetros!$C$39:$C$48,MATCH($E127,Parâmetros!$A$39:$A$48,0)),0)))),0,N($W126)+1))))</f>
        <v>2</v>
      </c>
      <c r="X127" s="34">
        <f>IF(OR(OR($D127="6x1",$D127="FF 6x1"),$D127="5x2"),"",IF($AB127&lt;&gt;$AB126,IF(IFERROR(INDEX(Cadastro!$F$5:$F$243,$AB127),"")="",0,IF(IFERROR(INDEX(Cadastro!$F$5:$F$243,$AB127),"")&gt;IFERROR(INDEX(Parâmetros!$B$39:$B$48,MATCH($E127,Parâmetros!$A$39:$A$48,0)),99),IFERROR(INDEX(Cadastro!$F$5:$F$243,$AB127),"")-IFERROR(INDEX(Parâmetros!$B$39:$B$48,MATCH($E127,Parâmetros!$A$39:$A$48,0)),99),0)),IF(AND($L127=0,OR(N($W126)&gt;=IFERROR(INDEX(Parâmetros!$B$39:$B$48,MATCH($E127,Parâmetros!$A$39:$A$48,0)),99),AND(N($X126)&gt;0,N($X126)&lt;IFERROR(INDEX(Parâmetros!$C$39:$C$48,MATCH($E127,Parâmetros!$A$39:$A$48,0)),0)))),N($X126)+1,0)))</f>
        <v>0</v>
      </c>
      <c r="Y127" t="str">
        <f>IF($AC127&lt;&gt;"",IF($L127&gt;0,$AC127&amp;" · com apontamento",$AC127),IF($E127="Férias",IF($L127&gt;0,"Férias · com apontamento","Férias (cadastro)"),IF(($Z127+$AA127-1)&gt;Parâmetros!$E$16,"Férias / afastamento",IF(AND($D127="5x2",OR(WEEKDAY($F127,2)=6,WEEKDAY($F127,2)=7)),IF($L127&gt;0,"Folga trabalhada","Folga"),IF($L127&gt;0,"Trabalhado",IF(OR(OR($D127="6x1",$D127="FF 6x1"),$D127="5x2"),IF(AND(OR($D127="6x1",$D127="FF 6x1"),OR(WEEKDAY($F127,2)=6,WEEKDAY($F127,2)=7)),"Folga","Falta de registro"),IF(AND($AB127&lt;&gt;$AB126,IFERROR(INDEX(Cadastro!$F$5:$F$243,$AB127),"")=""),"Indeterminado (início da série)",IF($X127&gt;0,"Folga","Falta de registro"))))))))</f>
        <v>Trabalhado</v>
      </c>
      <c r="Z127" s="34">
        <f>IF(OR($L127&gt;0,$F127&gt;Parâmetros!$E$14),0,IF($A127&lt;&gt;$A126,1,N($Z126)+1))</f>
        <v>0</v>
      </c>
      <c r="AA127" s="34">
        <f>IF(OR($L127&gt;0,$F127&gt;Parâmetros!$E$14),0,IF(OR($A127&lt;&gt;$A128,$F128&gt;Parâmetros!$E$14),1,N($AA128)+1))</f>
        <v>0</v>
      </c>
      <c r="AB127" s="31">
        <f>IFERROR(MATCH($A127&amp;"|"&amp;TEXT(_xlfn.MAXIFS(Cadastro!$E$5:$E$243,Cadastro!$A$5:$A$243,$A127,Cadastro!$E$5:$E$243,"&lt;="&amp;$F127),"yyyymmdd"),Cadastro!$I$5:$I$243,0),"")</f>
        <v>15</v>
      </c>
      <c r="AC127" t="str">
        <f>IFERROR(_xlfn.SINGLE(INDEX(Exceções!$D$5:$D$203,MATCH($A127&amp;"|"&amp;$F127,Exceções!$F$5:$F$203,0))),"")</f>
        <v/>
      </c>
      <c r="AD127" t="str">
        <f>IF($AC127="","",IFERROR(_xlfn.SINGLE(INDEX(Exceções!$E$5:$E$203,MATCH($A127&amp;"|"&amp;$F127,Exceções!$F$5:$F$203,0))),""))</f>
        <v/>
      </c>
    </row>
    <row r="128" spans="1:30" ht="15" hidden="1" customHeight="1" x14ac:dyDescent="0.25">
      <c r="A128" s="31">
        <v>11950</v>
      </c>
      <c r="B128" s="17" t="s">
        <v>14</v>
      </c>
      <c r="C128" s="17" t="str">
        <f>IFERROR(INDEX(Cadastro!$C$5:$C$243,$AB128),"NÃO INFORMADO")</f>
        <v>CAL</v>
      </c>
      <c r="D128" s="17" t="str">
        <f>IFERROR(INDEX(Cadastro!$D$5:$D$243,$AB128),"")</f>
        <v>B</v>
      </c>
      <c r="E128" s="17" t="str">
        <f>IFERROR(INDEX(Cadastro!$G$5:$G$243,$AB128),"")</f>
        <v>B</v>
      </c>
      <c r="F128" s="29">
        <v>46314</v>
      </c>
      <c r="G128" s="32" t="str">
        <f t="shared" si="6"/>
        <v>seg</v>
      </c>
      <c r="H128" s="31" t="str">
        <f>IF($L128=0,"",_xlfn.MINIFS(Dados!$Q:$Q,Dados!$A:$A,$A128,Dados!$S:$S,$F128))</f>
        <v/>
      </c>
      <c r="I128" s="31" t="str">
        <f>IF($H128="","",_xlfn.MAXIFS(Dados!$R:$R,Dados!$A:$A,$A128,Dados!$S:$S,$F128))</f>
        <v/>
      </c>
      <c r="J128" s="32" t="str">
        <f>IF($D128&lt;&gt;"Folguista","",IFERROR(INDEX(Parâmetros!$D$52:$G$52,1,MIN(4,MAX(1,$W128))),""))</f>
        <v/>
      </c>
      <c r="K128" s="32" t="str">
        <f>IF(OR($AC128&lt;&gt;"",$Y128="Folga",$Y128="Folga trabalhada",$Y128="Férias (cadastro)",$Y128="Férias / afastamento",$Y128="Indeterminado (início da série)"),"",IF(OR($D128="6x1",$D128="FF 6x1"),IF(OR(WEEKDAY($F128,2)=6,WEEKDAY($F128,2)=7),"6x1 sáb/dom","6x1"),IF($D128="5x2","5x2",IF($H128="",IF($D128="Folguista",$J128,$E128),IF(OR($H128&gt;=Parâmetros!$E$18,$H128&lt;Parâmetros!$E$19),"C",IF($H128&lt;Parâmetros!$E$20,"A","B"))))))</f>
        <v>B</v>
      </c>
      <c r="L128" s="30">
        <f>SUMIFS(Dados!$E:$E,Dados!$A:$A,$A128,Dados!$S:$S,$F128)</f>
        <v>0</v>
      </c>
      <c r="M128" s="30">
        <f>IFERROR(INDEX(Parâmetros!$E$6:$E$11,MATCH($K128,Parâmetros!$A$6:$A$11,0)),"")</f>
        <v>7.67</v>
      </c>
      <c r="N128" s="33">
        <f t="shared" si="7"/>
        <v>0</v>
      </c>
      <c r="O128" s="33">
        <f>Parâmetros!$E$13</f>
        <v>0.8</v>
      </c>
      <c r="P128" s="32" t="str">
        <f>IF(OR($M128="",$F128&gt;Parâmetros!$E$14),"Não","Sim")</f>
        <v>Sim</v>
      </c>
      <c r="Q128" s="32" t="str">
        <f t="shared" si="8"/>
        <v>Não</v>
      </c>
      <c r="R128" s="32" t="str">
        <f t="shared" si="9"/>
        <v/>
      </c>
      <c r="S128" s="30" t="str">
        <f t="shared" si="10"/>
        <v/>
      </c>
      <c r="T128" s="32" t="str">
        <f>IF($Q128&lt;&gt;"Sim","",IF($N128&gt;Parâmetros!$E$15,"Sim","Não"))</f>
        <v/>
      </c>
      <c r="U128" s="17" t="str">
        <f t="shared" si="11"/>
        <v>Falta de registro</v>
      </c>
      <c r="V128" s="17" t="str">
        <f>IF($AC128&lt;&gt;"",IF($L128&gt;0,"ATENÇÃO · apontou em dia de "&amp;LOWER($AC128)&amp;" cadastrado","Exceção cadastrada · "&amp;$AC128)&amp;IF($AD128="",""," · "&amp;$AD128),IF($E128="Férias",IF($L128&gt;0,"ATENÇÃO · apontou estando de férias no cadastro","Férias no cadastro"),IF($Y128="Férias / afastamento","Afastamento · "&amp;($Z128+$AA128-1)&amp;" dias seguidos sem apontamento",IF($Y128="Folga trabalhada","ATENÇÃO · apontou em dia de folga da escala 5x2",IF($Y128="Folga",IF(AND($D128="5x2",OR(WEEKDAY($F128,2)=6,WEEKDAY($F128,2)=7)),"Folga de fim de semana da escala 5x2",IF(AND(OR($D128="6x1",$D128="FF 6x1"),WEEKDAY($F128,2)=6,FALSE()),"Folga de fim de semana · apontou no domingo anterior",IF(AND(OR($D128="6x1",$D128="FF 6x1"),WEEKDAY($F128,2)=7,AND($A128=$A127,$L127&gt;0)),"Folga de fim de semana · apontou no sábado",IF(AND(OR($D128="6x1",$D128="FF 6x1"),OR(WEEKDAY($F128,2)=6,WEEKDAY($F128,2)=7)),"Folga de fim de semana · sem apontamento no sábado nem no domingo","Folga prevista pelo ciclo")))),IF($Y128="Indeterminado (início da série)","Sem histórico anterior — informe o dia do ciclo no Cadastro",IF($Y128="Falta de registro",IF(OR(OR($D128="6x1",$D128="FF 6x1"),$D128="5x2"),"FALTA DE REGISTRO · dia útil da escala "&amp;$E128,"FALTA DE REGISTRO · dia "&amp;$W128&amp;" de "&amp;IFERROR(INDEX(Parâmetros!$B$39:$B$48,MATCH($E128,Parâmetros!$A$39:$A$48,0)),99)&amp;" do ciclo"),IF(OR($D128="6x1",$D128="FF 6x1"),IF(OR(AND(WEEKDAY($F128,2)=6,AND($A128=$A129,$L129&gt;0)),AND(WEEKDAY($F128,2)=7,AND($A128=$A127,$L127&gt;0))),"ATENÇÃO · apontou sábado e domingo no mesmo fim de semana",IF(OR(WEEKDAY($F128,2)=6,WEEKDAY($F128,2)=7),"Jornada de fim de semana do 6x1",IF(OR($H128&gt;=Parâmetros!$E$20,$H128&lt;Parâmetros!$E$19),"ATENÇÃO · 6x1 apontou fora do horário diurno","Jornada fixa do 6x1"))),IF($D128="5x2","Jornada fixa do 5x2",IF($D128="Folguista",IF($J128=$K128,"Evidência confirma sequência","DIVERGE · sequência "&amp;$J128&amp;" × evidência "&amp;$K128),IF($K128=$E128,"Evidência confirma cadastro","DIVERGE · cadastro "&amp;$E128&amp;" × evidência "&amp;$K128)))))))))))</f>
        <v>FALTA DE REGISTRO · dia 3 de 5 do ciclo</v>
      </c>
      <c r="W128" s="34">
        <f>IF(OR(OR($D128="6x1",$D128="FF 6x1"),$D128="5x2"),"",IF($AB128&lt;&gt;$AB127,IF(IFERROR(INDEX(Cadastro!$F$5:$F$243,$AB128),"")="",IF($L128&gt;0,1,0),IF(IFERROR(INDEX(Cadastro!$F$5:$F$243,$AB128),"")&lt;=IFERROR(INDEX(Parâmetros!$B$39:$B$48,MATCH($E128,Parâmetros!$A$39:$A$48,0)),99),IFERROR(INDEX(Cadastro!$F$5:$F$243,$AB128),""),0)),IF($L128&gt;0,IF(N($X127)&gt;0,1,N($W127)+1),IF(AND($L128=0,OR(N($W127)&gt;=IFERROR(INDEX(Parâmetros!$B$39:$B$48,MATCH($E128,Parâmetros!$A$39:$A$48,0)),99),AND(N($X127)&gt;0,N($X127)&lt;IFERROR(INDEX(Parâmetros!$C$39:$C$48,MATCH($E128,Parâmetros!$A$39:$A$48,0)),0)))),0,N($W127)+1))))</f>
        <v>3</v>
      </c>
      <c r="X128" s="34">
        <f>IF(OR(OR($D128="6x1",$D128="FF 6x1"),$D128="5x2"),"",IF($AB128&lt;&gt;$AB127,IF(IFERROR(INDEX(Cadastro!$F$5:$F$243,$AB128),"")="",0,IF(IFERROR(INDEX(Cadastro!$F$5:$F$243,$AB128),"")&gt;IFERROR(INDEX(Parâmetros!$B$39:$B$48,MATCH($E128,Parâmetros!$A$39:$A$48,0)),99),IFERROR(INDEX(Cadastro!$F$5:$F$243,$AB128),"")-IFERROR(INDEX(Parâmetros!$B$39:$B$48,MATCH($E128,Parâmetros!$A$39:$A$48,0)),99),0)),IF(AND($L128=0,OR(N($W127)&gt;=IFERROR(INDEX(Parâmetros!$B$39:$B$48,MATCH($E128,Parâmetros!$A$39:$A$48,0)),99),AND(N($X127)&gt;0,N($X127)&lt;IFERROR(INDEX(Parâmetros!$C$39:$C$48,MATCH($E128,Parâmetros!$A$39:$A$48,0)),0)))),N($X127)+1,0)))</f>
        <v>0</v>
      </c>
      <c r="Y128" t="str">
        <f>IF($AC128&lt;&gt;"",IF($L128&gt;0,$AC128&amp;" · com apontamento",$AC128),IF($E128="Férias",IF($L128&gt;0,"Férias · com apontamento","Férias (cadastro)"),IF(($Z128+$AA128-1)&gt;Parâmetros!$E$16,"Férias / afastamento",IF(AND($D128="5x2",OR(WEEKDAY($F128,2)=6,WEEKDAY($F128,2)=7)),IF($L128&gt;0,"Folga trabalhada","Folga"),IF($L128&gt;0,"Trabalhado",IF(OR(OR($D128="6x1",$D128="FF 6x1"),$D128="5x2"),IF(AND(OR($D128="6x1",$D128="FF 6x1"),OR(WEEKDAY($F128,2)=6,WEEKDAY($F128,2)=7)),"Folga","Falta de registro"),IF(AND($AB128&lt;&gt;$AB127,IFERROR(INDEX(Cadastro!$F$5:$F$243,$AB128),"")=""),"Indeterminado (início da série)",IF($X128&gt;0,"Folga","Falta de registro"))))))))</f>
        <v>Falta de registro</v>
      </c>
      <c r="Z128" s="34">
        <f>IF(OR($L128&gt;0,$F128&gt;Parâmetros!$E$14),0,IF($A128&lt;&gt;$A127,1,N($Z127)+1))</f>
        <v>1</v>
      </c>
      <c r="AA128" s="34">
        <f>IF(OR($L128&gt;0,$F128&gt;Parâmetros!$E$14),0,IF(OR($A128&lt;&gt;$A129,$F129&gt;Parâmetros!$E$14),1,N($AA129)+1))</f>
        <v>5</v>
      </c>
      <c r="AB128" s="31">
        <f>IFERROR(MATCH($A128&amp;"|"&amp;TEXT(_xlfn.MAXIFS(Cadastro!$E$5:$E$243,Cadastro!$A$5:$A$243,$A128,Cadastro!$E$5:$E$243,"&lt;="&amp;$F128),"yyyymmdd"),Cadastro!$I$5:$I$243,0),"")</f>
        <v>15</v>
      </c>
      <c r="AC128" t="str">
        <f>IFERROR(_xlfn.SINGLE(INDEX(Exceções!$D$5:$D$203,MATCH($A128&amp;"|"&amp;$F128,Exceções!$F$5:$F$203,0))),"")</f>
        <v/>
      </c>
      <c r="AD128" t="str">
        <f>IF($AC128="","",IFERROR(_xlfn.SINGLE(INDEX(Exceções!$E$5:$E$203,MATCH($A128&amp;"|"&amp;$F128,Exceções!$F$5:$F$203,0))),""))</f>
        <v/>
      </c>
    </row>
    <row r="129" spans="1:30" ht="15" hidden="1" customHeight="1" x14ac:dyDescent="0.25">
      <c r="A129" s="31">
        <v>11950</v>
      </c>
      <c r="B129" s="17" t="s">
        <v>14</v>
      </c>
      <c r="C129" s="17" t="str">
        <f>IFERROR(INDEX(Cadastro!$C$5:$C$243,$AB129),"NÃO INFORMADO")</f>
        <v>CAL</v>
      </c>
      <c r="D129" s="17" t="str">
        <f>IFERROR(INDEX(Cadastro!$D$5:$D$243,$AB129),"")</f>
        <v>B</v>
      </c>
      <c r="E129" s="17" t="str">
        <f>IFERROR(INDEX(Cadastro!$G$5:$G$243,$AB129),"")</f>
        <v>B</v>
      </c>
      <c r="F129" s="29">
        <v>46315</v>
      </c>
      <c r="G129" s="32" t="str">
        <f t="shared" si="6"/>
        <v>ter</v>
      </c>
      <c r="H129" s="31" t="str">
        <f>IF($L129=0,"",_xlfn.MINIFS(Dados!$Q:$Q,Dados!$A:$A,$A129,Dados!$S:$S,$F129))</f>
        <v/>
      </c>
      <c r="I129" s="31" t="str">
        <f>IF($H129="","",_xlfn.MAXIFS(Dados!$R:$R,Dados!$A:$A,$A129,Dados!$S:$S,$F129))</f>
        <v/>
      </c>
      <c r="J129" s="32" t="str">
        <f>IF($D129&lt;&gt;"Folguista","",IFERROR(INDEX(Parâmetros!$D$52:$G$52,1,MIN(4,MAX(1,$W129))),""))</f>
        <v/>
      </c>
      <c r="K129" s="32" t="str">
        <f>IF(OR($AC129&lt;&gt;"",$Y129="Folga",$Y129="Folga trabalhada",$Y129="Férias (cadastro)",$Y129="Férias / afastamento",$Y129="Indeterminado (início da série)"),"",IF(OR($D129="6x1",$D129="FF 6x1"),IF(OR(WEEKDAY($F129,2)=6,WEEKDAY($F129,2)=7),"6x1 sáb/dom","6x1"),IF($D129="5x2","5x2",IF($H129="",IF($D129="Folguista",$J129,$E129),IF(OR($H129&gt;=Parâmetros!$E$18,$H129&lt;Parâmetros!$E$19),"C",IF($H129&lt;Parâmetros!$E$20,"A","B"))))))</f>
        <v>B</v>
      </c>
      <c r="L129" s="30">
        <f>SUMIFS(Dados!$E:$E,Dados!$A:$A,$A129,Dados!$S:$S,$F129)</f>
        <v>0</v>
      </c>
      <c r="M129" s="30">
        <f>IFERROR(INDEX(Parâmetros!$E$6:$E$11,MATCH($K129,Parâmetros!$A$6:$A$11,0)),"")</f>
        <v>7.67</v>
      </c>
      <c r="N129" s="33">
        <f t="shared" si="7"/>
        <v>0</v>
      </c>
      <c r="O129" s="33">
        <f>Parâmetros!$E$13</f>
        <v>0.8</v>
      </c>
      <c r="P129" s="32" t="str">
        <f>IF(OR($M129="",$F129&gt;Parâmetros!$E$14),"Não","Sim")</f>
        <v>Sim</v>
      </c>
      <c r="Q129" s="32" t="str">
        <f t="shared" si="8"/>
        <v>Não</v>
      </c>
      <c r="R129" s="32" t="str">
        <f t="shared" si="9"/>
        <v/>
      </c>
      <c r="S129" s="30" t="str">
        <f t="shared" si="10"/>
        <v/>
      </c>
      <c r="T129" s="32" t="str">
        <f>IF($Q129&lt;&gt;"Sim","",IF($N129&gt;Parâmetros!$E$15,"Sim","Não"))</f>
        <v/>
      </c>
      <c r="U129" s="17" t="str">
        <f t="shared" si="11"/>
        <v>Falta de registro</v>
      </c>
      <c r="V129" s="17" t="str">
        <f>IF($AC129&lt;&gt;"",IF($L129&gt;0,"ATENÇÃO · apontou em dia de "&amp;LOWER($AC129)&amp;" cadastrado","Exceção cadastrada · "&amp;$AC129)&amp;IF($AD129="",""," · "&amp;$AD129),IF($E129="Férias",IF($L129&gt;0,"ATENÇÃO · apontou estando de férias no cadastro","Férias no cadastro"),IF($Y129="Férias / afastamento","Afastamento · "&amp;($Z129+$AA129-1)&amp;" dias seguidos sem apontamento",IF($Y129="Folga trabalhada","ATENÇÃO · apontou em dia de folga da escala 5x2",IF($Y129="Folga",IF(AND($D129="5x2",OR(WEEKDAY($F129,2)=6,WEEKDAY($F129,2)=7)),"Folga de fim de semana da escala 5x2",IF(AND(OR($D129="6x1",$D129="FF 6x1"),WEEKDAY($F129,2)=6,FALSE()),"Folga de fim de semana · apontou no domingo anterior",IF(AND(OR($D129="6x1",$D129="FF 6x1"),WEEKDAY($F129,2)=7,AND($A129=$A128,$L128&gt;0)),"Folga de fim de semana · apontou no sábado",IF(AND(OR($D129="6x1",$D129="FF 6x1"),OR(WEEKDAY($F129,2)=6,WEEKDAY($F129,2)=7)),"Folga de fim de semana · sem apontamento no sábado nem no domingo","Folga prevista pelo ciclo")))),IF($Y129="Indeterminado (início da série)","Sem histórico anterior — informe o dia do ciclo no Cadastro",IF($Y129="Falta de registro",IF(OR(OR($D129="6x1",$D129="FF 6x1"),$D129="5x2"),"FALTA DE REGISTRO · dia útil da escala "&amp;$E129,"FALTA DE REGISTRO · dia "&amp;$W129&amp;" de "&amp;IFERROR(INDEX(Parâmetros!$B$39:$B$48,MATCH($E129,Parâmetros!$A$39:$A$48,0)),99)&amp;" do ciclo"),IF(OR($D129="6x1",$D129="FF 6x1"),IF(OR(AND(WEEKDAY($F129,2)=6,AND($A129=$A130,$L130&gt;0)),AND(WEEKDAY($F129,2)=7,AND($A129=$A128,$L128&gt;0))),"ATENÇÃO · apontou sábado e domingo no mesmo fim de semana",IF(OR(WEEKDAY($F129,2)=6,WEEKDAY($F129,2)=7),"Jornada de fim de semana do 6x1",IF(OR($H129&gt;=Parâmetros!$E$20,$H129&lt;Parâmetros!$E$19),"ATENÇÃO · 6x1 apontou fora do horário diurno","Jornada fixa do 6x1"))),IF($D129="5x2","Jornada fixa do 5x2",IF($D129="Folguista",IF($J129=$K129,"Evidência confirma sequência","DIVERGE · sequência "&amp;$J129&amp;" × evidência "&amp;$K129),IF($K129=$E129,"Evidência confirma cadastro","DIVERGE · cadastro "&amp;$E129&amp;" × evidência "&amp;$K129)))))))))))</f>
        <v>FALTA DE REGISTRO · dia 4 de 5 do ciclo</v>
      </c>
      <c r="W129" s="34">
        <f>IF(OR(OR($D129="6x1",$D129="FF 6x1"),$D129="5x2"),"",IF($AB129&lt;&gt;$AB128,IF(IFERROR(INDEX(Cadastro!$F$5:$F$243,$AB129),"")="",IF($L129&gt;0,1,0),IF(IFERROR(INDEX(Cadastro!$F$5:$F$243,$AB129),"")&lt;=IFERROR(INDEX(Parâmetros!$B$39:$B$48,MATCH($E129,Parâmetros!$A$39:$A$48,0)),99),IFERROR(INDEX(Cadastro!$F$5:$F$243,$AB129),""),0)),IF($L129&gt;0,IF(N($X128)&gt;0,1,N($W128)+1),IF(AND($L129=0,OR(N($W128)&gt;=IFERROR(INDEX(Parâmetros!$B$39:$B$48,MATCH($E129,Parâmetros!$A$39:$A$48,0)),99),AND(N($X128)&gt;0,N($X128)&lt;IFERROR(INDEX(Parâmetros!$C$39:$C$48,MATCH($E129,Parâmetros!$A$39:$A$48,0)),0)))),0,N($W128)+1))))</f>
        <v>4</v>
      </c>
      <c r="X129" s="34">
        <f>IF(OR(OR($D129="6x1",$D129="FF 6x1"),$D129="5x2"),"",IF($AB129&lt;&gt;$AB128,IF(IFERROR(INDEX(Cadastro!$F$5:$F$243,$AB129),"")="",0,IF(IFERROR(INDEX(Cadastro!$F$5:$F$243,$AB129),"")&gt;IFERROR(INDEX(Parâmetros!$B$39:$B$48,MATCH($E129,Parâmetros!$A$39:$A$48,0)),99),IFERROR(INDEX(Cadastro!$F$5:$F$243,$AB129),"")-IFERROR(INDEX(Parâmetros!$B$39:$B$48,MATCH($E129,Parâmetros!$A$39:$A$48,0)),99),0)),IF(AND($L129=0,OR(N($W128)&gt;=IFERROR(INDEX(Parâmetros!$B$39:$B$48,MATCH($E129,Parâmetros!$A$39:$A$48,0)),99),AND(N($X128)&gt;0,N($X128)&lt;IFERROR(INDEX(Parâmetros!$C$39:$C$48,MATCH($E129,Parâmetros!$A$39:$A$48,0)),0)))),N($X128)+1,0)))</f>
        <v>0</v>
      </c>
      <c r="Y129" t="str">
        <f>IF($AC129&lt;&gt;"",IF($L129&gt;0,$AC129&amp;" · com apontamento",$AC129),IF($E129="Férias",IF($L129&gt;0,"Férias · com apontamento","Férias (cadastro)"),IF(($Z129+$AA129-1)&gt;Parâmetros!$E$16,"Férias / afastamento",IF(AND($D129="5x2",OR(WEEKDAY($F129,2)=6,WEEKDAY($F129,2)=7)),IF($L129&gt;0,"Folga trabalhada","Folga"),IF($L129&gt;0,"Trabalhado",IF(OR(OR($D129="6x1",$D129="FF 6x1"),$D129="5x2"),IF(AND(OR($D129="6x1",$D129="FF 6x1"),OR(WEEKDAY($F129,2)=6,WEEKDAY($F129,2)=7)),"Folga","Falta de registro"),IF(AND($AB129&lt;&gt;$AB128,IFERROR(INDEX(Cadastro!$F$5:$F$243,$AB129),"")=""),"Indeterminado (início da série)",IF($X129&gt;0,"Folga","Falta de registro"))))))))</f>
        <v>Falta de registro</v>
      </c>
      <c r="Z129" s="34">
        <f>IF(OR($L129&gt;0,$F129&gt;Parâmetros!$E$14),0,IF($A129&lt;&gt;$A128,1,N($Z128)+1))</f>
        <v>2</v>
      </c>
      <c r="AA129" s="34">
        <f>IF(OR($L129&gt;0,$F129&gt;Parâmetros!$E$14),0,IF(OR($A129&lt;&gt;$A130,$F130&gt;Parâmetros!$E$14),1,N($AA130)+1))</f>
        <v>4</v>
      </c>
      <c r="AB129" s="31">
        <f>IFERROR(MATCH($A129&amp;"|"&amp;TEXT(_xlfn.MAXIFS(Cadastro!$E$5:$E$243,Cadastro!$A$5:$A$243,$A129,Cadastro!$E$5:$E$243,"&lt;="&amp;$F129),"yyyymmdd"),Cadastro!$I$5:$I$243,0),"")</f>
        <v>15</v>
      </c>
      <c r="AC129" t="str">
        <f>IFERROR(_xlfn.SINGLE(INDEX(Exceções!$D$5:$D$203,MATCH($A129&amp;"|"&amp;$F129,Exceções!$F$5:$F$203,0))),"")</f>
        <v/>
      </c>
      <c r="AD129" t="str">
        <f>IF($AC129="","",IFERROR(_xlfn.SINGLE(INDEX(Exceções!$E$5:$E$203,MATCH($A129&amp;"|"&amp;$F129,Exceções!$F$5:$F$203,0))),""))</f>
        <v/>
      </c>
    </row>
    <row r="130" spans="1:30" ht="15" hidden="1" customHeight="1" x14ac:dyDescent="0.25">
      <c r="A130" s="31">
        <v>11950</v>
      </c>
      <c r="B130" s="17" t="s">
        <v>14</v>
      </c>
      <c r="C130" s="17" t="str">
        <f>IFERROR(INDEX(Cadastro!$C$5:$C$243,$AB130),"NÃO INFORMADO")</f>
        <v>CAL</v>
      </c>
      <c r="D130" s="17" t="str">
        <f>IFERROR(INDEX(Cadastro!$D$5:$D$243,$AB130),"")</f>
        <v>B</v>
      </c>
      <c r="E130" s="17" t="str">
        <f>IFERROR(INDEX(Cadastro!$G$5:$G$243,$AB130),"")</f>
        <v>B</v>
      </c>
      <c r="F130" s="29">
        <v>46316</v>
      </c>
      <c r="G130" s="32" t="str">
        <f t="shared" ref="G130:G193" si="12">CHOOSE(WEEKDAY($F130,1),"dom","seg","ter","qua","qui","sex","sáb")</f>
        <v>qua</v>
      </c>
      <c r="H130" s="31" t="str">
        <f>IF($L130=0,"",_xlfn.MINIFS(Dados!$Q:$Q,Dados!$A:$A,$A130,Dados!$S:$S,$F130))</f>
        <v/>
      </c>
      <c r="I130" s="31" t="str">
        <f>IF($H130="","",_xlfn.MAXIFS(Dados!$R:$R,Dados!$A:$A,$A130,Dados!$S:$S,$F130))</f>
        <v/>
      </c>
      <c r="J130" s="32" t="str">
        <f>IF($D130&lt;&gt;"Folguista","",IFERROR(INDEX(Parâmetros!$D$52:$G$52,1,MIN(4,MAX(1,$W130))),""))</f>
        <v/>
      </c>
      <c r="K130" s="32" t="str">
        <f>IF(OR($AC130&lt;&gt;"",$Y130="Folga",$Y130="Folga trabalhada",$Y130="Férias (cadastro)",$Y130="Férias / afastamento",$Y130="Indeterminado (início da série)"),"",IF(OR($D130="6x1",$D130="FF 6x1"),IF(OR(WEEKDAY($F130,2)=6,WEEKDAY($F130,2)=7),"6x1 sáb/dom","6x1"),IF($D130="5x2","5x2",IF($H130="",IF($D130="Folguista",$J130,$E130),IF(OR($H130&gt;=Parâmetros!$E$18,$H130&lt;Parâmetros!$E$19),"C",IF($H130&lt;Parâmetros!$E$20,"A","B"))))))</f>
        <v>B</v>
      </c>
      <c r="L130" s="30">
        <f>SUMIFS(Dados!$E:$E,Dados!$A:$A,$A130,Dados!$S:$S,$F130)</f>
        <v>0</v>
      </c>
      <c r="M130" s="30">
        <f>IFERROR(INDEX(Parâmetros!$E$6:$E$11,MATCH($K130,Parâmetros!$A$6:$A$11,0)),"")</f>
        <v>7.67</v>
      </c>
      <c r="N130" s="33">
        <f t="shared" ref="N130:N193" si="13">IFERROR($L130/$M130,"")</f>
        <v>0</v>
      </c>
      <c r="O130" s="33">
        <f>Parâmetros!$E$13</f>
        <v>0.8</v>
      </c>
      <c r="P130" s="32" t="str">
        <f>IF(OR($M130="",$F130&gt;Parâmetros!$E$14),"Não","Sim")</f>
        <v>Sim</v>
      </c>
      <c r="Q130" s="32" t="str">
        <f t="shared" ref="Q130:Q193" si="14">IF($P130="Não","",IF($L130&gt;0,"Sim","Não"))</f>
        <v>Não</v>
      </c>
      <c r="R130" s="32" t="str">
        <f t="shared" ref="R130:R193" si="15">IF($Q130&lt;&gt;"Sim","",IF($N130&gt;=$O130,"Sim","Não"))</f>
        <v/>
      </c>
      <c r="S130" s="30" t="str">
        <f t="shared" ref="S130:S193" si="16">IF($Q130&lt;&gt;"Sim","",MAX(0,$M130*$O130-$L130))</f>
        <v/>
      </c>
      <c r="T130" s="32" t="str">
        <f>IF($Q130&lt;&gt;"Sim","",IF($N130&gt;Parâmetros!$E$15,"Sim","Não"))</f>
        <v/>
      </c>
      <c r="U130" s="17" t="str">
        <f t="shared" ref="U130:U193" si="17">IF($AC130&lt;&gt;"",$AC130,IF($P130="Não",IF($Y130="Folga","Folga",IF(LEFT($Y130,6)="Férias","Férias / afastamento",IF($Y130="Indeterminado (início da série)","Início da série","Fora da apuração"))),IF($Q130="Não","Falta de registro",IF($R130="Sim","Na meta","Abaixo da meta"))))</f>
        <v>Falta de registro</v>
      </c>
      <c r="V130" s="17" t="str">
        <f>IF($AC130&lt;&gt;"",IF($L130&gt;0,"ATENÇÃO · apontou em dia de "&amp;LOWER($AC130)&amp;" cadastrado","Exceção cadastrada · "&amp;$AC130)&amp;IF($AD130="",""," · "&amp;$AD130),IF($E130="Férias",IF($L130&gt;0,"ATENÇÃO · apontou estando de férias no cadastro","Férias no cadastro"),IF($Y130="Férias / afastamento","Afastamento · "&amp;($Z130+$AA130-1)&amp;" dias seguidos sem apontamento",IF($Y130="Folga trabalhada","ATENÇÃO · apontou em dia de folga da escala 5x2",IF($Y130="Folga",IF(AND($D130="5x2",OR(WEEKDAY($F130,2)=6,WEEKDAY($F130,2)=7)),"Folga de fim de semana da escala 5x2",IF(AND(OR($D130="6x1",$D130="FF 6x1"),WEEKDAY($F130,2)=6,FALSE()),"Folga de fim de semana · apontou no domingo anterior",IF(AND(OR($D130="6x1",$D130="FF 6x1"),WEEKDAY($F130,2)=7,AND($A130=$A129,$L129&gt;0)),"Folga de fim de semana · apontou no sábado",IF(AND(OR($D130="6x1",$D130="FF 6x1"),OR(WEEKDAY($F130,2)=6,WEEKDAY($F130,2)=7)),"Folga de fim de semana · sem apontamento no sábado nem no domingo","Folga prevista pelo ciclo")))),IF($Y130="Indeterminado (início da série)","Sem histórico anterior — informe o dia do ciclo no Cadastro",IF($Y130="Falta de registro",IF(OR(OR($D130="6x1",$D130="FF 6x1"),$D130="5x2"),"FALTA DE REGISTRO · dia útil da escala "&amp;$E130,"FALTA DE REGISTRO · dia "&amp;$W130&amp;" de "&amp;IFERROR(INDEX(Parâmetros!$B$39:$B$48,MATCH($E130,Parâmetros!$A$39:$A$48,0)),99)&amp;" do ciclo"),IF(OR($D130="6x1",$D130="FF 6x1"),IF(OR(AND(WEEKDAY($F130,2)=6,AND($A130=$A131,$L131&gt;0)),AND(WEEKDAY($F130,2)=7,AND($A130=$A129,$L129&gt;0))),"ATENÇÃO · apontou sábado e domingo no mesmo fim de semana",IF(OR(WEEKDAY($F130,2)=6,WEEKDAY($F130,2)=7),"Jornada de fim de semana do 6x1",IF(OR($H130&gt;=Parâmetros!$E$20,$H130&lt;Parâmetros!$E$19),"ATENÇÃO · 6x1 apontou fora do horário diurno","Jornada fixa do 6x1"))),IF($D130="5x2","Jornada fixa do 5x2",IF($D130="Folguista",IF($J130=$K130,"Evidência confirma sequência","DIVERGE · sequência "&amp;$J130&amp;" × evidência "&amp;$K130),IF($K130=$E130,"Evidência confirma cadastro","DIVERGE · cadastro "&amp;$E130&amp;" × evidência "&amp;$K130)))))))))))</f>
        <v>FALTA DE REGISTRO · dia 5 de 5 do ciclo</v>
      </c>
      <c r="W130" s="34">
        <f>IF(OR(OR($D130="6x1",$D130="FF 6x1"),$D130="5x2"),"",IF($AB130&lt;&gt;$AB129,IF(IFERROR(INDEX(Cadastro!$F$5:$F$243,$AB130),"")="",IF($L130&gt;0,1,0),IF(IFERROR(INDEX(Cadastro!$F$5:$F$243,$AB130),"")&lt;=IFERROR(INDEX(Parâmetros!$B$39:$B$48,MATCH($E130,Parâmetros!$A$39:$A$48,0)),99),IFERROR(INDEX(Cadastro!$F$5:$F$243,$AB130),""),0)),IF($L130&gt;0,IF(N($X129)&gt;0,1,N($W129)+1),IF(AND($L130=0,OR(N($W129)&gt;=IFERROR(INDEX(Parâmetros!$B$39:$B$48,MATCH($E130,Parâmetros!$A$39:$A$48,0)),99),AND(N($X129)&gt;0,N($X129)&lt;IFERROR(INDEX(Parâmetros!$C$39:$C$48,MATCH($E130,Parâmetros!$A$39:$A$48,0)),0)))),0,N($W129)+1))))</f>
        <v>5</v>
      </c>
      <c r="X130" s="34">
        <f>IF(OR(OR($D130="6x1",$D130="FF 6x1"),$D130="5x2"),"",IF($AB130&lt;&gt;$AB129,IF(IFERROR(INDEX(Cadastro!$F$5:$F$243,$AB130),"")="",0,IF(IFERROR(INDEX(Cadastro!$F$5:$F$243,$AB130),"")&gt;IFERROR(INDEX(Parâmetros!$B$39:$B$48,MATCH($E130,Parâmetros!$A$39:$A$48,0)),99),IFERROR(INDEX(Cadastro!$F$5:$F$243,$AB130),"")-IFERROR(INDEX(Parâmetros!$B$39:$B$48,MATCH($E130,Parâmetros!$A$39:$A$48,0)),99),0)),IF(AND($L130=0,OR(N($W129)&gt;=IFERROR(INDEX(Parâmetros!$B$39:$B$48,MATCH($E130,Parâmetros!$A$39:$A$48,0)),99),AND(N($X129)&gt;0,N($X129)&lt;IFERROR(INDEX(Parâmetros!$C$39:$C$48,MATCH($E130,Parâmetros!$A$39:$A$48,0)),0)))),N($X129)+1,0)))</f>
        <v>0</v>
      </c>
      <c r="Y130" t="str">
        <f>IF($AC130&lt;&gt;"",IF($L130&gt;0,$AC130&amp;" · com apontamento",$AC130),IF($E130="Férias",IF($L130&gt;0,"Férias · com apontamento","Férias (cadastro)"),IF(($Z130+$AA130-1)&gt;Parâmetros!$E$16,"Férias / afastamento",IF(AND($D130="5x2",OR(WEEKDAY($F130,2)=6,WEEKDAY($F130,2)=7)),IF($L130&gt;0,"Folga trabalhada","Folga"),IF($L130&gt;0,"Trabalhado",IF(OR(OR($D130="6x1",$D130="FF 6x1"),$D130="5x2"),IF(AND(OR($D130="6x1",$D130="FF 6x1"),OR(WEEKDAY($F130,2)=6,WEEKDAY($F130,2)=7)),"Folga","Falta de registro"),IF(AND($AB130&lt;&gt;$AB129,IFERROR(INDEX(Cadastro!$F$5:$F$243,$AB130),"")=""),"Indeterminado (início da série)",IF($X130&gt;0,"Folga","Falta de registro"))))))))</f>
        <v>Falta de registro</v>
      </c>
      <c r="Z130" s="34">
        <f>IF(OR($L130&gt;0,$F130&gt;Parâmetros!$E$14),0,IF($A130&lt;&gt;$A129,1,N($Z129)+1))</f>
        <v>3</v>
      </c>
      <c r="AA130" s="34">
        <f>IF(OR($L130&gt;0,$F130&gt;Parâmetros!$E$14),0,IF(OR($A130&lt;&gt;$A131,$F131&gt;Parâmetros!$E$14),1,N($AA131)+1))</f>
        <v>3</v>
      </c>
      <c r="AB130" s="31">
        <f>IFERROR(MATCH($A130&amp;"|"&amp;TEXT(_xlfn.MAXIFS(Cadastro!$E$5:$E$243,Cadastro!$A$5:$A$243,$A130,Cadastro!$E$5:$E$243,"&lt;="&amp;$F130),"yyyymmdd"),Cadastro!$I$5:$I$243,0),"")</f>
        <v>15</v>
      </c>
      <c r="AC130" t="str">
        <f>IFERROR(_xlfn.SINGLE(INDEX(Exceções!$D$5:$D$203,MATCH($A130&amp;"|"&amp;$F130,Exceções!$F$5:$F$203,0))),"")</f>
        <v/>
      </c>
      <c r="AD130" t="str">
        <f>IF($AC130="","",IFERROR(_xlfn.SINGLE(INDEX(Exceções!$E$5:$E$203,MATCH($A130&amp;"|"&amp;$F130,Exceções!$F$5:$F$203,0))),""))</f>
        <v/>
      </c>
    </row>
    <row r="131" spans="1:30" ht="15" hidden="1" customHeight="1" x14ac:dyDescent="0.25">
      <c r="A131" s="31">
        <v>11950</v>
      </c>
      <c r="B131" s="17" t="s">
        <v>14</v>
      </c>
      <c r="C131" s="17" t="str">
        <f>IFERROR(INDEX(Cadastro!$C$5:$C$243,$AB131),"NÃO INFORMADO")</f>
        <v>CAL</v>
      </c>
      <c r="D131" s="17" t="str">
        <f>IFERROR(INDEX(Cadastro!$D$5:$D$243,$AB131),"")</f>
        <v>B</v>
      </c>
      <c r="E131" s="17" t="str">
        <f>IFERROR(INDEX(Cadastro!$G$5:$G$243,$AB131),"")</f>
        <v>B</v>
      </c>
      <c r="F131" s="29">
        <v>46317</v>
      </c>
      <c r="G131" s="32" t="str">
        <f t="shared" si="12"/>
        <v>qui</v>
      </c>
      <c r="H131" s="31" t="str">
        <f>IF($L131=0,"",_xlfn.MINIFS(Dados!$Q:$Q,Dados!$A:$A,$A131,Dados!$S:$S,$F131))</f>
        <v/>
      </c>
      <c r="I131" s="31" t="str">
        <f>IF($H131="","",_xlfn.MAXIFS(Dados!$R:$R,Dados!$A:$A,$A131,Dados!$S:$S,$F131))</f>
        <v/>
      </c>
      <c r="J131" s="32" t="str">
        <f>IF($D131&lt;&gt;"Folguista","",IFERROR(INDEX(Parâmetros!$D$52:$G$52,1,MIN(4,MAX(1,$W131))),""))</f>
        <v/>
      </c>
      <c r="K131" s="32" t="str">
        <f>IF(OR($AC131&lt;&gt;"",$Y131="Folga",$Y131="Folga trabalhada",$Y131="Férias (cadastro)",$Y131="Férias / afastamento",$Y131="Indeterminado (início da série)"),"",IF(OR($D131="6x1",$D131="FF 6x1"),IF(OR(WEEKDAY($F131,2)=6,WEEKDAY($F131,2)=7),"6x1 sáb/dom","6x1"),IF($D131="5x2","5x2",IF($H131="",IF($D131="Folguista",$J131,$E131),IF(OR($H131&gt;=Parâmetros!$E$18,$H131&lt;Parâmetros!$E$19),"C",IF($H131&lt;Parâmetros!$E$20,"A","B"))))))</f>
        <v/>
      </c>
      <c r="L131" s="30">
        <f>SUMIFS(Dados!$E:$E,Dados!$A:$A,$A131,Dados!$S:$S,$F131)</f>
        <v>0</v>
      </c>
      <c r="M131" s="30" t="str">
        <f>IFERROR(INDEX(Parâmetros!$E$6:$E$11,MATCH($K131,Parâmetros!$A$6:$A$11,0)),"")</f>
        <v/>
      </c>
      <c r="N131" s="33" t="str">
        <f t="shared" si="13"/>
        <v/>
      </c>
      <c r="O131" s="33">
        <f>Parâmetros!$E$13</f>
        <v>0.8</v>
      </c>
      <c r="P131" s="32" t="str">
        <f>IF(OR($M131="",$F131&gt;Parâmetros!$E$14),"Não","Sim")</f>
        <v>Não</v>
      </c>
      <c r="Q131" s="32" t="str">
        <f t="shared" si="14"/>
        <v/>
      </c>
      <c r="R131" s="32" t="str">
        <f t="shared" si="15"/>
        <v/>
      </c>
      <c r="S131" s="30" t="str">
        <f t="shared" si="16"/>
        <v/>
      </c>
      <c r="T131" s="32" t="str">
        <f>IF($Q131&lt;&gt;"Sim","",IF($N131&gt;Parâmetros!$E$15,"Sim","Não"))</f>
        <v/>
      </c>
      <c r="U131" s="17" t="str">
        <f t="shared" si="17"/>
        <v>Folga</v>
      </c>
      <c r="V131" s="17" t="str">
        <f>IF($AC131&lt;&gt;"",IF($L131&gt;0,"ATENÇÃO · apontou em dia de "&amp;LOWER($AC131)&amp;" cadastrado","Exceção cadastrada · "&amp;$AC131)&amp;IF($AD131="",""," · "&amp;$AD131),IF($E131="Férias",IF($L131&gt;0,"ATENÇÃO · apontou estando de férias no cadastro","Férias no cadastro"),IF($Y131="Férias / afastamento","Afastamento · "&amp;($Z131+$AA131-1)&amp;" dias seguidos sem apontamento",IF($Y131="Folga trabalhada","ATENÇÃO · apontou em dia de folga da escala 5x2",IF($Y131="Folga",IF(AND($D131="5x2",OR(WEEKDAY($F131,2)=6,WEEKDAY($F131,2)=7)),"Folga de fim de semana da escala 5x2",IF(AND(OR($D131="6x1",$D131="FF 6x1"),WEEKDAY($F131,2)=6,FALSE()),"Folga de fim de semana · apontou no domingo anterior",IF(AND(OR($D131="6x1",$D131="FF 6x1"),WEEKDAY($F131,2)=7,AND($A131=$A130,$L130&gt;0)),"Folga de fim de semana · apontou no sábado",IF(AND(OR($D131="6x1",$D131="FF 6x1"),OR(WEEKDAY($F131,2)=6,WEEKDAY($F131,2)=7)),"Folga de fim de semana · sem apontamento no sábado nem no domingo","Folga prevista pelo ciclo")))),IF($Y131="Indeterminado (início da série)","Sem histórico anterior — informe o dia do ciclo no Cadastro",IF($Y131="Falta de registro",IF(OR(OR($D131="6x1",$D131="FF 6x1"),$D131="5x2"),"FALTA DE REGISTRO · dia útil da escala "&amp;$E131,"FALTA DE REGISTRO · dia "&amp;$W131&amp;" de "&amp;IFERROR(INDEX(Parâmetros!$B$39:$B$48,MATCH($E131,Parâmetros!$A$39:$A$48,0)),99)&amp;" do ciclo"),IF(OR($D131="6x1",$D131="FF 6x1"),IF(OR(AND(WEEKDAY($F131,2)=6,AND($A131=$A132,$L132&gt;0)),AND(WEEKDAY($F131,2)=7,AND($A131=$A130,$L130&gt;0))),"ATENÇÃO · apontou sábado e domingo no mesmo fim de semana",IF(OR(WEEKDAY($F131,2)=6,WEEKDAY($F131,2)=7),"Jornada de fim de semana do 6x1",IF(OR($H131&gt;=Parâmetros!$E$20,$H131&lt;Parâmetros!$E$19),"ATENÇÃO · 6x1 apontou fora do horário diurno","Jornada fixa do 6x1"))),IF($D131="5x2","Jornada fixa do 5x2",IF($D131="Folguista",IF($J131=$K131,"Evidência confirma sequência","DIVERGE · sequência "&amp;$J131&amp;" × evidência "&amp;$K131),IF($K131=$E131,"Evidência confirma cadastro","DIVERGE · cadastro "&amp;$E131&amp;" × evidência "&amp;$K131)))))))))))</f>
        <v>Folga prevista pelo ciclo</v>
      </c>
      <c r="W131" s="34">
        <f>IF(OR(OR($D131="6x1",$D131="FF 6x1"),$D131="5x2"),"",IF($AB131&lt;&gt;$AB130,IF(IFERROR(INDEX(Cadastro!$F$5:$F$243,$AB131),"")="",IF($L131&gt;0,1,0),IF(IFERROR(INDEX(Cadastro!$F$5:$F$243,$AB131),"")&lt;=IFERROR(INDEX(Parâmetros!$B$39:$B$48,MATCH($E131,Parâmetros!$A$39:$A$48,0)),99),IFERROR(INDEX(Cadastro!$F$5:$F$243,$AB131),""),0)),IF($L131&gt;0,IF(N($X130)&gt;0,1,N($W130)+1),IF(AND($L131=0,OR(N($W130)&gt;=IFERROR(INDEX(Parâmetros!$B$39:$B$48,MATCH($E131,Parâmetros!$A$39:$A$48,0)),99),AND(N($X130)&gt;0,N($X130)&lt;IFERROR(INDEX(Parâmetros!$C$39:$C$48,MATCH($E131,Parâmetros!$A$39:$A$48,0)),0)))),0,N($W130)+1))))</f>
        <v>0</v>
      </c>
      <c r="X131" s="34">
        <f>IF(OR(OR($D131="6x1",$D131="FF 6x1"),$D131="5x2"),"",IF($AB131&lt;&gt;$AB130,IF(IFERROR(INDEX(Cadastro!$F$5:$F$243,$AB131),"")="",0,IF(IFERROR(INDEX(Cadastro!$F$5:$F$243,$AB131),"")&gt;IFERROR(INDEX(Parâmetros!$B$39:$B$48,MATCH($E131,Parâmetros!$A$39:$A$48,0)),99),IFERROR(INDEX(Cadastro!$F$5:$F$243,$AB131),"")-IFERROR(INDEX(Parâmetros!$B$39:$B$48,MATCH($E131,Parâmetros!$A$39:$A$48,0)),99),0)),IF(AND($L131=0,OR(N($W130)&gt;=IFERROR(INDEX(Parâmetros!$B$39:$B$48,MATCH($E131,Parâmetros!$A$39:$A$48,0)),99),AND(N($X130)&gt;0,N($X130)&lt;IFERROR(INDEX(Parâmetros!$C$39:$C$48,MATCH($E131,Parâmetros!$A$39:$A$48,0)),0)))),N($X130)+1,0)))</f>
        <v>1</v>
      </c>
      <c r="Y131" t="str">
        <f>IF($AC131&lt;&gt;"",IF($L131&gt;0,$AC131&amp;" · com apontamento",$AC131),IF($E131="Férias",IF($L131&gt;0,"Férias · com apontamento","Férias (cadastro)"),IF(($Z131+$AA131-1)&gt;Parâmetros!$E$16,"Férias / afastamento",IF(AND($D131="5x2",OR(WEEKDAY($F131,2)=6,WEEKDAY($F131,2)=7)),IF($L131&gt;0,"Folga trabalhada","Folga"),IF($L131&gt;0,"Trabalhado",IF(OR(OR($D131="6x1",$D131="FF 6x1"),$D131="5x2"),IF(AND(OR($D131="6x1",$D131="FF 6x1"),OR(WEEKDAY($F131,2)=6,WEEKDAY($F131,2)=7)),"Folga","Falta de registro"),IF(AND($AB131&lt;&gt;$AB130,IFERROR(INDEX(Cadastro!$F$5:$F$243,$AB131),"")=""),"Indeterminado (início da série)",IF($X131&gt;0,"Folga","Falta de registro"))))))))</f>
        <v>Folga</v>
      </c>
      <c r="Z131" s="34">
        <f>IF(OR($L131&gt;0,$F131&gt;Parâmetros!$E$14),0,IF($A131&lt;&gt;$A130,1,N($Z130)+1))</f>
        <v>4</v>
      </c>
      <c r="AA131" s="34">
        <f>IF(OR($L131&gt;0,$F131&gt;Parâmetros!$E$14),0,IF(OR($A131&lt;&gt;$A132,$F132&gt;Parâmetros!$E$14),1,N($AA132)+1))</f>
        <v>2</v>
      </c>
      <c r="AB131" s="31">
        <f>IFERROR(MATCH($A131&amp;"|"&amp;TEXT(_xlfn.MAXIFS(Cadastro!$E$5:$E$243,Cadastro!$A$5:$A$243,$A131,Cadastro!$E$5:$E$243,"&lt;="&amp;$F131),"yyyymmdd"),Cadastro!$I$5:$I$243,0),"")</f>
        <v>15</v>
      </c>
      <c r="AC131" t="str">
        <f>IFERROR(_xlfn.SINGLE(INDEX(Exceções!$D$5:$D$203,MATCH($A131&amp;"|"&amp;$F131,Exceções!$F$5:$F$203,0))),"")</f>
        <v/>
      </c>
      <c r="AD131" t="str">
        <f>IF($AC131="","",IFERROR(_xlfn.SINGLE(INDEX(Exceções!$E$5:$E$203,MATCH($A131&amp;"|"&amp;$F131,Exceções!$F$5:$F$203,0))),""))</f>
        <v/>
      </c>
    </row>
    <row r="132" spans="1:30" ht="15" hidden="1" customHeight="1" x14ac:dyDescent="0.25">
      <c r="A132" s="31">
        <v>11950</v>
      </c>
      <c r="B132" s="17" t="s">
        <v>14</v>
      </c>
      <c r="C132" s="17" t="str">
        <f>IFERROR(INDEX(Cadastro!$C$5:$C$243,$AB132),"NÃO INFORMADO")</f>
        <v>CAL</v>
      </c>
      <c r="D132" s="17" t="str">
        <f>IFERROR(INDEX(Cadastro!$D$5:$D$243,$AB132),"")</f>
        <v>B</v>
      </c>
      <c r="E132" s="17" t="str">
        <f>IFERROR(INDEX(Cadastro!$G$5:$G$243,$AB132),"")</f>
        <v>B</v>
      </c>
      <c r="F132" s="29">
        <v>46318</v>
      </c>
      <c r="G132" s="32" t="str">
        <f t="shared" si="12"/>
        <v>sex</v>
      </c>
      <c r="H132" s="31" t="str">
        <f>IF($L132=0,"",_xlfn.MINIFS(Dados!$Q:$Q,Dados!$A:$A,$A132,Dados!$S:$S,$F132))</f>
        <v/>
      </c>
      <c r="I132" s="31" t="str">
        <f>IF($H132="","",_xlfn.MAXIFS(Dados!$R:$R,Dados!$A:$A,$A132,Dados!$S:$S,$F132))</f>
        <v/>
      </c>
      <c r="J132" s="32" t="str">
        <f>IF($D132&lt;&gt;"Folguista","",IFERROR(INDEX(Parâmetros!$D$52:$G$52,1,MIN(4,MAX(1,$W132))),""))</f>
        <v/>
      </c>
      <c r="K132" s="32" t="str">
        <f>IF(OR($AC132&lt;&gt;"",$Y132="Folga",$Y132="Folga trabalhada",$Y132="Férias (cadastro)",$Y132="Férias / afastamento",$Y132="Indeterminado (início da série)"),"",IF(OR($D132="6x1",$D132="FF 6x1"),IF(OR(WEEKDAY($F132,2)=6,WEEKDAY($F132,2)=7),"6x1 sáb/dom","6x1"),IF($D132="5x2","5x2",IF($H132="",IF($D132="Folguista",$J132,$E132),IF(OR($H132&gt;=Parâmetros!$E$18,$H132&lt;Parâmetros!$E$19),"C",IF($H132&lt;Parâmetros!$E$20,"A","B"))))))</f>
        <v>B</v>
      </c>
      <c r="L132" s="30">
        <f>SUMIFS(Dados!$E:$E,Dados!$A:$A,$A132,Dados!$S:$S,$F132)</f>
        <v>0</v>
      </c>
      <c r="M132" s="30">
        <f>IFERROR(INDEX(Parâmetros!$E$6:$E$11,MATCH($K132,Parâmetros!$A$6:$A$11,0)),"")</f>
        <v>7.67</v>
      </c>
      <c r="N132" s="33">
        <f t="shared" si="13"/>
        <v>0</v>
      </c>
      <c r="O132" s="33">
        <f>Parâmetros!$E$13</f>
        <v>0.8</v>
      </c>
      <c r="P132" s="32" t="str">
        <f>IF(OR($M132="",$F132&gt;Parâmetros!$E$14),"Não","Sim")</f>
        <v>Sim</v>
      </c>
      <c r="Q132" s="32" t="str">
        <f t="shared" si="14"/>
        <v>Não</v>
      </c>
      <c r="R132" s="32" t="str">
        <f t="shared" si="15"/>
        <v/>
      </c>
      <c r="S132" s="30" t="str">
        <f t="shared" si="16"/>
        <v/>
      </c>
      <c r="T132" s="32" t="str">
        <f>IF($Q132&lt;&gt;"Sim","",IF($N132&gt;Parâmetros!$E$15,"Sim","Não"))</f>
        <v/>
      </c>
      <c r="U132" s="17" t="str">
        <f t="shared" si="17"/>
        <v>Falta de registro</v>
      </c>
      <c r="V132" s="17" t="str">
        <f>IF($AC132&lt;&gt;"",IF($L132&gt;0,"ATENÇÃO · apontou em dia de "&amp;LOWER($AC132)&amp;" cadastrado","Exceção cadastrada · "&amp;$AC132)&amp;IF($AD132="",""," · "&amp;$AD132),IF($E132="Férias",IF($L132&gt;0,"ATENÇÃO · apontou estando de férias no cadastro","Férias no cadastro"),IF($Y132="Férias / afastamento","Afastamento · "&amp;($Z132+$AA132-1)&amp;" dias seguidos sem apontamento",IF($Y132="Folga trabalhada","ATENÇÃO · apontou em dia de folga da escala 5x2",IF($Y132="Folga",IF(AND($D132="5x2",OR(WEEKDAY($F132,2)=6,WEEKDAY($F132,2)=7)),"Folga de fim de semana da escala 5x2",IF(AND(OR($D132="6x1",$D132="FF 6x1"),WEEKDAY($F132,2)=6,FALSE()),"Folga de fim de semana · apontou no domingo anterior",IF(AND(OR($D132="6x1",$D132="FF 6x1"),WEEKDAY($F132,2)=7,AND($A132=$A131,$L131&gt;0)),"Folga de fim de semana · apontou no sábado",IF(AND(OR($D132="6x1",$D132="FF 6x1"),OR(WEEKDAY($F132,2)=6,WEEKDAY($F132,2)=7)),"Folga de fim de semana · sem apontamento no sábado nem no domingo","Folga prevista pelo ciclo")))),IF($Y132="Indeterminado (início da série)","Sem histórico anterior — informe o dia do ciclo no Cadastro",IF($Y132="Falta de registro",IF(OR(OR($D132="6x1",$D132="FF 6x1"),$D132="5x2"),"FALTA DE REGISTRO · dia útil da escala "&amp;$E132,"FALTA DE REGISTRO · dia "&amp;$W132&amp;" de "&amp;IFERROR(INDEX(Parâmetros!$B$39:$B$48,MATCH($E132,Parâmetros!$A$39:$A$48,0)),99)&amp;" do ciclo"),IF(OR($D132="6x1",$D132="FF 6x1"),IF(OR(AND(WEEKDAY($F132,2)=6,AND($A132=$A133,$L133&gt;0)),AND(WEEKDAY($F132,2)=7,AND($A132=$A131,$L131&gt;0))),"ATENÇÃO · apontou sábado e domingo no mesmo fim de semana",IF(OR(WEEKDAY($F132,2)=6,WEEKDAY($F132,2)=7),"Jornada de fim de semana do 6x1",IF(OR($H132&gt;=Parâmetros!$E$20,$H132&lt;Parâmetros!$E$19),"ATENÇÃO · 6x1 apontou fora do horário diurno","Jornada fixa do 6x1"))),IF($D132="5x2","Jornada fixa do 5x2",IF($D132="Folguista",IF($J132=$K132,"Evidência confirma sequência","DIVERGE · sequência "&amp;$J132&amp;" × evidência "&amp;$K132),IF($K132=$E132,"Evidência confirma cadastro","DIVERGE · cadastro "&amp;$E132&amp;" × evidência "&amp;$K132)))))))))))</f>
        <v>FALTA DE REGISTRO · dia 1 de 5 do ciclo</v>
      </c>
      <c r="W132" s="34">
        <f>IF(OR(OR($D132="6x1",$D132="FF 6x1"),$D132="5x2"),"",IF($AB132&lt;&gt;$AB131,IF(IFERROR(INDEX(Cadastro!$F$5:$F$243,$AB132),"")="",IF($L132&gt;0,1,0),IF(IFERROR(INDEX(Cadastro!$F$5:$F$243,$AB132),"")&lt;=IFERROR(INDEX(Parâmetros!$B$39:$B$48,MATCH($E132,Parâmetros!$A$39:$A$48,0)),99),IFERROR(INDEX(Cadastro!$F$5:$F$243,$AB132),""),0)),IF($L132&gt;0,IF(N($X131)&gt;0,1,N($W131)+1),IF(AND($L132=0,OR(N($W131)&gt;=IFERROR(INDEX(Parâmetros!$B$39:$B$48,MATCH($E132,Parâmetros!$A$39:$A$48,0)),99),AND(N($X131)&gt;0,N($X131)&lt;IFERROR(INDEX(Parâmetros!$C$39:$C$48,MATCH($E132,Parâmetros!$A$39:$A$48,0)),0)))),0,N($W131)+1))))</f>
        <v>1</v>
      </c>
      <c r="X132" s="34">
        <f>IF(OR(OR($D132="6x1",$D132="FF 6x1"),$D132="5x2"),"",IF($AB132&lt;&gt;$AB131,IF(IFERROR(INDEX(Cadastro!$F$5:$F$243,$AB132),"")="",0,IF(IFERROR(INDEX(Cadastro!$F$5:$F$243,$AB132),"")&gt;IFERROR(INDEX(Parâmetros!$B$39:$B$48,MATCH($E132,Parâmetros!$A$39:$A$48,0)),99),IFERROR(INDEX(Cadastro!$F$5:$F$243,$AB132),"")-IFERROR(INDEX(Parâmetros!$B$39:$B$48,MATCH($E132,Parâmetros!$A$39:$A$48,0)),99),0)),IF(AND($L132=0,OR(N($W131)&gt;=IFERROR(INDEX(Parâmetros!$B$39:$B$48,MATCH($E132,Parâmetros!$A$39:$A$48,0)),99),AND(N($X131)&gt;0,N($X131)&lt;IFERROR(INDEX(Parâmetros!$C$39:$C$48,MATCH($E132,Parâmetros!$A$39:$A$48,0)),0)))),N($X131)+1,0)))</f>
        <v>0</v>
      </c>
      <c r="Y132" t="str">
        <f>IF($AC132&lt;&gt;"",IF($L132&gt;0,$AC132&amp;" · com apontamento",$AC132),IF($E132="Férias",IF($L132&gt;0,"Férias · com apontamento","Férias (cadastro)"),IF(($Z132+$AA132-1)&gt;Parâmetros!$E$16,"Férias / afastamento",IF(AND($D132="5x2",OR(WEEKDAY($F132,2)=6,WEEKDAY($F132,2)=7)),IF($L132&gt;0,"Folga trabalhada","Folga"),IF($L132&gt;0,"Trabalhado",IF(OR(OR($D132="6x1",$D132="FF 6x1"),$D132="5x2"),IF(AND(OR($D132="6x1",$D132="FF 6x1"),OR(WEEKDAY($F132,2)=6,WEEKDAY($F132,2)=7)),"Folga","Falta de registro"),IF(AND($AB132&lt;&gt;$AB131,IFERROR(INDEX(Cadastro!$F$5:$F$243,$AB132),"")=""),"Indeterminado (início da série)",IF($X132&gt;0,"Folga","Falta de registro"))))))))</f>
        <v>Falta de registro</v>
      </c>
      <c r="Z132" s="34">
        <f>IF(OR($L132&gt;0,$F132&gt;Parâmetros!$E$14),0,IF($A132&lt;&gt;$A131,1,N($Z131)+1))</f>
        <v>5</v>
      </c>
      <c r="AA132" s="34">
        <f>IF(OR($L132&gt;0,$F132&gt;Parâmetros!$E$14),0,IF(OR($A132&lt;&gt;$A133,$F133&gt;Parâmetros!$E$14),1,N($AA133)+1))</f>
        <v>1</v>
      </c>
      <c r="AB132" s="31">
        <f>IFERROR(MATCH($A132&amp;"|"&amp;TEXT(_xlfn.MAXIFS(Cadastro!$E$5:$E$243,Cadastro!$A$5:$A$243,$A132,Cadastro!$E$5:$E$243,"&lt;="&amp;$F132),"yyyymmdd"),Cadastro!$I$5:$I$243,0),"")</f>
        <v>15</v>
      </c>
      <c r="AC132" t="str">
        <f>IFERROR(_xlfn.SINGLE(INDEX(Exceções!$D$5:$D$203,MATCH($A132&amp;"|"&amp;$F132,Exceções!$F$5:$F$203,0))),"")</f>
        <v/>
      </c>
      <c r="AD132" t="str">
        <f>IF($AC132="","",IFERROR(_xlfn.SINGLE(INDEX(Exceções!$E$5:$E$203,MATCH($A132&amp;"|"&amp;$F132,Exceções!$F$5:$F$203,0))),""))</f>
        <v/>
      </c>
    </row>
    <row r="133" spans="1:30" ht="15" hidden="1" customHeight="1" x14ac:dyDescent="0.25">
      <c r="A133" s="31">
        <v>11950</v>
      </c>
      <c r="B133" s="17" t="s">
        <v>14</v>
      </c>
      <c r="C133" s="17" t="str">
        <f>IFERROR(INDEX(Cadastro!$C$5:$C$243,$AB133),"NÃO INFORMADO")</f>
        <v>CAL</v>
      </c>
      <c r="D133" s="17" t="str">
        <f>IFERROR(INDEX(Cadastro!$D$5:$D$243,$AB133),"")</f>
        <v>B</v>
      </c>
      <c r="E133" s="17" t="str">
        <f>IFERROR(INDEX(Cadastro!$G$5:$G$243,$AB133),"")</f>
        <v>B</v>
      </c>
      <c r="F133" s="29">
        <v>46319</v>
      </c>
      <c r="G133" s="32" t="str">
        <f t="shared" si="12"/>
        <v>sáb</v>
      </c>
      <c r="H133" s="31" t="str">
        <f>IF($L133=0,"",_xlfn.MINIFS(Dados!$Q:$Q,Dados!$A:$A,$A133,Dados!$S:$S,$F133))</f>
        <v/>
      </c>
      <c r="I133" s="31" t="str">
        <f>IF($H133="","",_xlfn.MAXIFS(Dados!$R:$R,Dados!$A:$A,$A133,Dados!$S:$S,$F133))</f>
        <v/>
      </c>
      <c r="J133" s="32" t="str">
        <f>IF($D133&lt;&gt;"Folguista","",IFERROR(INDEX(Parâmetros!$D$52:$G$52,1,MIN(4,MAX(1,$W133))),""))</f>
        <v/>
      </c>
      <c r="K133" s="32" t="str">
        <f>IF(OR($AC133&lt;&gt;"",$Y133="Folga",$Y133="Folga trabalhada",$Y133="Férias (cadastro)",$Y133="Férias / afastamento",$Y133="Indeterminado (início da série)"),"",IF(OR($D133="6x1",$D133="FF 6x1"),IF(OR(WEEKDAY($F133,2)=6,WEEKDAY($F133,2)=7),"6x1 sáb/dom","6x1"),IF($D133="5x2","5x2",IF($H133="",IF($D133="Folguista",$J133,$E133),IF(OR($H133&gt;=Parâmetros!$E$18,$H133&lt;Parâmetros!$E$19),"C",IF($H133&lt;Parâmetros!$E$20,"A","B"))))))</f>
        <v>B</v>
      </c>
      <c r="L133" s="30">
        <f>SUMIFS(Dados!$E:$E,Dados!$A:$A,$A133,Dados!$S:$S,$F133)</f>
        <v>0</v>
      </c>
      <c r="M133" s="30">
        <f>IFERROR(INDEX(Parâmetros!$E$6:$E$11,MATCH($K133,Parâmetros!$A$6:$A$11,0)),"")</f>
        <v>7.67</v>
      </c>
      <c r="N133" s="33">
        <f t="shared" si="13"/>
        <v>0</v>
      </c>
      <c r="O133" s="33">
        <f>Parâmetros!$E$13</f>
        <v>0.8</v>
      </c>
      <c r="P133" s="32" t="str">
        <f>IF(OR($M133="",$F133&gt;Parâmetros!$E$14),"Não","Sim")</f>
        <v>Não</v>
      </c>
      <c r="Q133" s="32" t="str">
        <f t="shared" si="14"/>
        <v/>
      </c>
      <c r="R133" s="32" t="str">
        <f t="shared" si="15"/>
        <v/>
      </c>
      <c r="S133" s="30" t="str">
        <f t="shared" si="16"/>
        <v/>
      </c>
      <c r="T133" s="32" t="str">
        <f>IF($Q133&lt;&gt;"Sim","",IF($N133&gt;Parâmetros!$E$15,"Sim","Não"))</f>
        <v/>
      </c>
      <c r="U133" s="17" t="str">
        <f t="shared" si="17"/>
        <v>Fora da apuração</v>
      </c>
      <c r="V133" s="17" t="str">
        <f>IF($AC133&lt;&gt;"",IF($L133&gt;0,"ATENÇÃO · apontou em dia de "&amp;LOWER($AC133)&amp;" cadastrado","Exceção cadastrada · "&amp;$AC133)&amp;IF($AD133="",""," · "&amp;$AD133),IF($E133="Férias",IF($L133&gt;0,"ATENÇÃO · apontou estando de férias no cadastro","Férias no cadastro"),IF($Y133="Férias / afastamento","Afastamento · "&amp;($Z133+$AA133-1)&amp;" dias seguidos sem apontamento",IF($Y133="Folga trabalhada","ATENÇÃO · apontou em dia de folga da escala 5x2",IF($Y133="Folga",IF(AND($D133="5x2",OR(WEEKDAY($F133,2)=6,WEEKDAY($F133,2)=7)),"Folga de fim de semana da escala 5x2",IF(AND(OR($D133="6x1",$D133="FF 6x1"),WEEKDAY($F133,2)=6,FALSE()),"Folga de fim de semana · apontou no domingo anterior",IF(AND(OR($D133="6x1",$D133="FF 6x1"),WEEKDAY($F133,2)=7,AND($A133=$A132,$L132&gt;0)),"Folga de fim de semana · apontou no sábado",IF(AND(OR($D133="6x1",$D133="FF 6x1"),OR(WEEKDAY($F133,2)=6,WEEKDAY($F133,2)=7)),"Folga de fim de semana · sem apontamento no sábado nem no domingo","Folga prevista pelo ciclo")))),IF($Y133="Indeterminado (início da série)","Sem histórico anterior — informe o dia do ciclo no Cadastro",IF($Y133="Falta de registro",IF(OR(OR($D133="6x1",$D133="FF 6x1"),$D133="5x2"),"FALTA DE REGISTRO · dia útil da escala "&amp;$E133,"FALTA DE REGISTRO · dia "&amp;$W133&amp;" de "&amp;IFERROR(INDEX(Parâmetros!$B$39:$B$48,MATCH($E133,Parâmetros!$A$39:$A$48,0)),99)&amp;" do ciclo"),IF(OR($D133="6x1",$D133="FF 6x1"),IF(OR(AND(WEEKDAY($F133,2)=6,AND($A133=$A134,$L134&gt;0)),AND(WEEKDAY($F133,2)=7,AND($A133=$A132,$L132&gt;0))),"ATENÇÃO · apontou sábado e domingo no mesmo fim de semana",IF(OR(WEEKDAY($F133,2)=6,WEEKDAY($F133,2)=7),"Jornada de fim de semana do 6x1",IF(OR($H133&gt;=Parâmetros!$E$20,$H133&lt;Parâmetros!$E$19),"ATENÇÃO · 6x1 apontou fora do horário diurno","Jornada fixa do 6x1"))),IF($D133="5x2","Jornada fixa do 5x2",IF($D133="Folguista",IF($J133=$K133,"Evidência confirma sequência","DIVERGE · sequência "&amp;$J133&amp;" × evidência "&amp;$K133),IF($K133=$E133,"Evidência confirma cadastro","DIVERGE · cadastro "&amp;$E133&amp;" × evidência "&amp;$K133)))))))))))</f>
        <v>FALTA DE REGISTRO · dia 2 de 5 do ciclo</v>
      </c>
      <c r="W133" s="34">
        <f>IF(OR(OR($D133="6x1",$D133="FF 6x1"),$D133="5x2"),"",IF($AB133&lt;&gt;$AB132,IF(IFERROR(INDEX(Cadastro!$F$5:$F$243,$AB133),"")="",IF($L133&gt;0,1,0),IF(IFERROR(INDEX(Cadastro!$F$5:$F$243,$AB133),"")&lt;=IFERROR(INDEX(Parâmetros!$B$39:$B$48,MATCH($E133,Parâmetros!$A$39:$A$48,0)),99),IFERROR(INDEX(Cadastro!$F$5:$F$243,$AB133),""),0)),IF($L133&gt;0,IF(N($X132)&gt;0,1,N($W132)+1),IF(AND($L133=0,OR(N($W132)&gt;=IFERROR(INDEX(Parâmetros!$B$39:$B$48,MATCH($E133,Parâmetros!$A$39:$A$48,0)),99),AND(N($X132)&gt;0,N($X132)&lt;IFERROR(INDEX(Parâmetros!$C$39:$C$48,MATCH($E133,Parâmetros!$A$39:$A$48,0)),0)))),0,N($W132)+1))))</f>
        <v>2</v>
      </c>
      <c r="X133" s="34">
        <f>IF(OR(OR($D133="6x1",$D133="FF 6x1"),$D133="5x2"),"",IF($AB133&lt;&gt;$AB132,IF(IFERROR(INDEX(Cadastro!$F$5:$F$243,$AB133),"")="",0,IF(IFERROR(INDEX(Cadastro!$F$5:$F$243,$AB133),"")&gt;IFERROR(INDEX(Parâmetros!$B$39:$B$48,MATCH($E133,Parâmetros!$A$39:$A$48,0)),99),IFERROR(INDEX(Cadastro!$F$5:$F$243,$AB133),"")-IFERROR(INDEX(Parâmetros!$B$39:$B$48,MATCH($E133,Parâmetros!$A$39:$A$48,0)),99),0)),IF(AND($L133=0,OR(N($W132)&gt;=IFERROR(INDEX(Parâmetros!$B$39:$B$48,MATCH($E133,Parâmetros!$A$39:$A$48,0)),99),AND(N($X132)&gt;0,N($X132)&lt;IFERROR(INDEX(Parâmetros!$C$39:$C$48,MATCH($E133,Parâmetros!$A$39:$A$48,0)),0)))),N($X132)+1,0)))</f>
        <v>0</v>
      </c>
      <c r="Y133" t="str">
        <f>IF($AC133&lt;&gt;"",IF($L133&gt;0,$AC133&amp;" · com apontamento",$AC133),IF($E133="Férias",IF($L133&gt;0,"Férias · com apontamento","Férias (cadastro)"),IF(($Z133+$AA133-1)&gt;Parâmetros!$E$16,"Férias / afastamento",IF(AND($D133="5x2",OR(WEEKDAY($F133,2)=6,WEEKDAY($F133,2)=7)),IF($L133&gt;0,"Folga trabalhada","Folga"),IF($L133&gt;0,"Trabalhado",IF(OR(OR($D133="6x1",$D133="FF 6x1"),$D133="5x2"),IF(AND(OR($D133="6x1",$D133="FF 6x1"),OR(WEEKDAY($F133,2)=6,WEEKDAY($F133,2)=7)),"Folga","Falta de registro"),IF(AND($AB133&lt;&gt;$AB132,IFERROR(INDEX(Cadastro!$F$5:$F$243,$AB133),"")=""),"Indeterminado (início da série)",IF($X133&gt;0,"Folga","Falta de registro"))))))))</f>
        <v>Falta de registro</v>
      </c>
      <c r="Z133" s="34">
        <f>IF(OR($L133&gt;0,$F133&gt;Parâmetros!$E$14),0,IF($A133&lt;&gt;$A132,1,N($Z132)+1))</f>
        <v>0</v>
      </c>
      <c r="AA133" s="34">
        <f>IF(OR($L133&gt;0,$F133&gt;Parâmetros!$E$14),0,IF(OR($A133&lt;&gt;$A134,$F134&gt;Parâmetros!$E$14),1,N($AA134)+1))</f>
        <v>0</v>
      </c>
      <c r="AB133" s="31">
        <f>IFERROR(MATCH($A133&amp;"|"&amp;TEXT(_xlfn.MAXIFS(Cadastro!$E$5:$E$243,Cadastro!$A$5:$A$243,$A133,Cadastro!$E$5:$E$243,"&lt;="&amp;$F133),"yyyymmdd"),Cadastro!$I$5:$I$243,0),"")</f>
        <v>15</v>
      </c>
      <c r="AC133" t="str">
        <f>IFERROR(_xlfn.SINGLE(INDEX(Exceções!$D$5:$D$203,MATCH($A133&amp;"|"&amp;$F133,Exceções!$F$5:$F$203,0))),"")</f>
        <v/>
      </c>
      <c r="AD133" t="str">
        <f>IF($AC133="","",IFERROR(_xlfn.SINGLE(INDEX(Exceções!$E$5:$E$203,MATCH($A133&amp;"|"&amp;$F133,Exceções!$F$5:$F$203,0))),""))</f>
        <v/>
      </c>
    </row>
    <row r="134" spans="1:30" ht="15" hidden="1" customHeight="1" x14ac:dyDescent="0.25">
      <c r="A134" s="31">
        <v>11950</v>
      </c>
      <c r="B134" s="17" t="s">
        <v>14</v>
      </c>
      <c r="C134" s="17" t="str">
        <f>IFERROR(INDEX(Cadastro!$C$5:$C$243,$AB134),"NÃO INFORMADO")</f>
        <v>CAL</v>
      </c>
      <c r="D134" s="17" t="str">
        <f>IFERROR(INDEX(Cadastro!$D$5:$D$243,$AB134),"")</f>
        <v>B</v>
      </c>
      <c r="E134" s="17" t="str">
        <f>IFERROR(INDEX(Cadastro!$G$5:$G$243,$AB134),"")</f>
        <v>B</v>
      </c>
      <c r="F134" s="29">
        <v>46320</v>
      </c>
      <c r="G134" s="32" t="str">
        <f t="shared" si="12"/>
        <v>dom</v>
      </c>
      <c r="H134" s="31" t="str">
        <f>IF($L134=0,"",_xlfn.MINIFS(Dados!$Q:$Q,Dados!$A:$A,$A134,Dados!$S:$S,$F134))</f>
        <v/>
      </c>
      <c r="I134" s="31" t="str">
        <f>IF($H134="","",_xlfn.MAXIFS(Dados!$R:$R,Dados!$A:$A,$A134,Dados!$S:$S,$F134))</f>
        <v/>
      </c>
      <c r="J134" s="32" t="str">
        <f>IF($D134&lt;&gt;"Folguista","",IFERROR(INDEX(Parâmetros!$D$52:$G$52,1,MIN(4,MAX(1,$W134))),""))</f>
        <v/>
      </c>
      <c r="K134" s="32" t="str">
        <f>IF(OR($AC134&lt;&gt;"",$Y134="Folga",$Y134="Folga trabalhada",$Y134="Férias (cadastro)",$Y134="Férias / afastamento",$Y134="Indeterminado (início da série)"),"",IF(OR($D134="6x1",$D134="FF 6x1"),IF(OR(WEEKDAY($F134,2)=6,WEEKDAY($F134,2)=7),"6x1 sáb/dom","6x1"),IF($D134="5x2","5x2",IF($H134="",IF($D134="Folguista",$J134,$E134),IF(OR($H134&gt;=Parâmetros!$E$18,$H134&lt;Parâmetros!$E$19),"C",IF($H134&lt;Parâmetros!$E$20,"A","B"))))))</f>
        <v>B</v>
      </c>
      <c r="L134" s="30">
        <f>SUMIFS(Dados!$E:$E,Dados!$A:$A,$A134,Dados!$S:$S,$F134)</f>
        <v>0</v>
      </c>
      <c r="M134" s="30">
        <f>IFERROR(INDEX(Parâmetros!$E$6:$E$11,MATCH($K134,Parâmetros!$A$6:$A$11,0)),"")</f>
        <v>7.67</v>
      </c>
      <c r="N134" s="33">
        <f t="shared" si="13"/>
        <v>0</v>
      </c>
      <c r="O134" s="33">
        <f>Parâmetros!$E$13</f>
        <v>0.8</v>
      </c>
      <c r="P134" s="32" t="str">
        <f>IF(OR($M134="",$F134&gt;Parâmetros!$E$14),"Não","Sim")</f>
        <v>Não</v>
      </c>
      <c r="Q134" s="32" t="str">
        <f t="shared" si="14"/>
        <v/>
      </c>
      <c r="R134" s="32" t="str">
        <f t="shared" si="15"/>
        <v/>
      </c>
      <c r="S134" s="30" t="str">
        <f t="shared" si="16"/>
        <v/>
      </c>
      <c r="T134" s="32" t="str">
        <f>IF($Q134&lt;&gt;"Sim","",IF($N134&gt;Parâmetros!$E$15,"Sim","Não"))</f>
        <v/>
      </c>
      <c r="U134" s="17" t="str">
        <f t="shared" si="17"/>
        <v>Fora da apuração</v>
      </c>
      <c r="V134" s="17" t="str">
        <f>IF($AC134&lt;&gt;"",IF($L134&gt;0,"ATENÇÃO · apontou em dia de "&amp;LOWER($AC134)&amp;" cadastrado","Exceção cadastrada · "&amp;$AC134)&amp;IF($AD134="",""," · "&amp;$AD134),IF($E134="Férias",IF($L134&gt;0,"ATENÇÃO · apontou estando de férias no cadastro","Férias no cadastro"),IF($Y134="Férias / afastamento","Afastamento · "&amp;($Z134+$AA134-1)&amp;" dias seguidos sem apontamento",IF($Y134="Folga trabalhada","ATENÇÃO · apontou em dia de folga da escala 5x2",IF($Y134="Folga",IF(AND($D134="5x2",OR(WEEKDAY($F134,2)=6,WEEKDAY($F134,2)=7)),"Folga de fim de semana da escala 5x2",IF(AND(OR($D134="6x1",$D134="FF 6x1"),WEEKDAY($F134,2)=6,FALSE()),"Folga de fim de semana · apontou no domingo anterior",IF(AND(OR($D134="6x1",$D134="FF 6x1"),WEEKDAY($F134,2)=7,AND($A134=$A133,$L133&gt;0)),"Folga de fim de semana · apontou no sábado",IF(AND(OR($D134="6x1",$D134="FF 6x1"),OR(WEEKDAY($F134,2)=6,WEEKDAY($F134,2)=7)),"Folga de fim de semana · sem apontamento no sábado nem no domingo","Folga prevista pelo ciclo")))),IF($Y134="Indeterminado (início da série)","Sem histórico anterior — informe o dia do ciclo no Cadastro",IF($Y134="Falta de registro",IF(OR(OR($D134="6x1",$D134="FF 6x1"),$D134="5x2"),"FALTA DE REGISTRO · dia útil da escala "&amp;$E134,"FALTA DE REGISTRO · dia "&amp;$W134&amp;" de "&amp;IFERROR(INDEX(Parâmetros!$B$39:$B$48,MATCH($E134,Parâmetros!$A$39:$A$48,0)),99)&amp;" do ciclo"),IF(OR($D134="6x1",$D134="FF 6x1"),IF(OR(AND(WEEKDAY($F134,2)=6,AND($A134=$A135,$L135&gt;0)),AND(WEEKDAY($F134,2)=7,AND($A134=$A133,$L133&gt;0))),"ATENÇÃO · apontou sábado e domingo no mesmo fim de semana",IF(OR(WEEKDAY($F134,2)=6,WEEKDAY($F134,2)=7),"Jornada de fim de semana do 6x1",IF(OR($H134&gt;=Parâmetros!$E$20,$H134&lt;Parâmetros!$E$19),"ATENÇÃO · 6x1 apontou fora do horário diurno","Jornada fixa do 6x1"))),IF($D134="5x2","Jornada fixa do 5x2",IF($D134="Folguista",IF($J134=$K134,"Evidência confirma sequência","DIVERGE · sequência "&amp;$J134&amp;" × evidência "&amp;$K134),IF($K134=$E134,"Evidência confirma cadastro","DIVERGE · cadastro "&amp;$E134&amp;" × evidência "&amp;$K134)))))))))))</f>
        <v>FALTA DE REGISTRO · dia 3 de 5 do ciclo</v>
      </c>
      <c r="W134" s="34">
        <f>IF(OR(OR($D134="6x1",$D134="FF 6x1"),$D134="5x2"),"",IF($AB134&lt;&gt;$AB133,IF(IFERROR(INDEX(Cadastro!$F$5:$F$243,$AB134),"")="",IF($L134&gt;0,1,0),IF(IFERROR(INDEX(Cadastro!$F$5:$F$243,$AB134),"")&lt;=IFERROR(INDEX(Parâmetros!$B$39:$B$48,MATCH($E134,Parâmetros!$A$39:$A$48,0)),99),IFERROR(INDEX(Cadastro!$F$5:$F$243,$AB134),""),0)),IF($L134&gt;0,IF(N($X133)&gt;0,1,N($W133)+1),IF(AND($L134=0,OR(N($W133)&gt;=IFERROR(INDEX(Parâmetros!$B$39:$B$48,MATCH($E134,Parâmetros!$A$39:$A$48,0)),99),AND(N($X133)&gt;0,N($X133)&lt;IFERROR(INDEX(Parâmetros!$C$39:$C$48,MATCH($E134,Parâmetros!$A$39:$A$48,0)),0)))),0,N($W133)+1))))</f>
        <v>3</v>
      </c>
      <c r="X134" s="34">
        <f>IF(OR(OR($D134="6x1",$D134="FF 6x1"),$D134="5x2"),"",IF($AB134&lt;&gt;$AB133,IF(IFERROR(INDEX(Cadastro!$F$5:$F$243,$AB134),"")="",0,IF(IFERROR(INDEX(Cadastro!$F$5:$F$243,$AB134),"")&gt;IFERROR(INDEX(Parâmetros!$B$39:$B$48,MATCH($E134,Parâmetros!$A$39:$A$48,0)),99),IFERROR(INDEX(Cadastro!$F$5:$F$243,$AB134),"")-IFERROR(INDEX(Parâmetros!$B$39:$B$48,MATCH($E134,Parâmetros!$A$39:$A$48,0)),99),0)),IF(AND($L134=0,OR(N($W133)&gt;=IFERROR(INDEX(Parâmetros!$B$39:$B$48,MATCH($E134,Parâmetros!$A$39:$A$48,0)),99),AND(N($X133)&gt;0,N($X133)&lt;IFERROR(INDEX(Parâmetros!$C$39:$C$48,MATCH($E134,Parâmetros!$A$39:$A$48,0)),0)))),N($X133)+1,0)))</f>
        <v>0</v>
      </c>
      <c r="Y134" t="str">
        <f>IF($AC134&lt;&gt;"",IF($L134&gt;0,$AC134&amp;" · com apontamento",$AC134),IF($E134="Férias",IF($L134&gt;0,"Férias · com apontamento","Férias (cadastro)"),IF(($Z134+$AA134-1)&gt;Parâmetros!$E$16,"Férias / afastamento",IF(AND($D134="5x2",OR(WEEKDAY($F134,2)=6,WEEKDAY($F134,2)=7)),IF($L134&gt;0,"Folga trabalhada","Folga"),IF($L134&gt;0,"Trabalhado",IF(OR(OR($D134="6x1",$D134="FF 6x1"),$D134="5x2"),IF(AND(OR($D134="6x1",$D134="FF 6x1"),OR(WEEKDAY($F134,2)=6,WEEKDAY($F134,2)=7)),"Folga","Falta de registro"),IF(AND($AB134&lt;&gt;$AB133,IFERROR(INDEX(Cadastro!$F$5:$F$243,$AB134),"")=""),"Indeterminado (início da série)",IF($X134&gt;0,"Folga","Falta de registro"))))))))</f>
        <v>Falta de registro</v>
      </c>
      <c r="Z134" s="34">
        <f>IF(OR($L134&gt;0,$F134&gt;Parâmetros!$E$14),0,IF($A134&lt;&gt;$A133,1,N($Z133)+1))</f>
        <v>0</v>
      </c>
      <c r="AA134" s="34">
        <f>IF(OR($L134&gt;0,$F134&gt;Parâmetros!$E$14),0,IF(OR($A134&lt;&gt;$A135,$F135&gt;Parâmetros!$E$14),1,N($AA135)+1))</f>
        <v>0</v>
      </c>
      <c r="AB134" s="31">
        <f>IFERROR(MATCH($A134&amp;"|"&amp;TEXT(_xlfn.MAXIFS(Cadastro!$E$5:$E$243,Cadastro!$A$5:$A$243,$A134,Cadastro!$E$5:$E$243,"&lt;="&amp;$F134),"yyyymmdd"),Cadastro!$I$5:$I$243,0),"")</f>
        <v>15</v>
      </c>
      <c r="AC134" t="str">
        <f>IFERROR(_xlfn.SINGLE(INDEX(Exceções!$D$5:$D$203,MATCH($A134&amp;"|"&amp;$F134,Exceções!$F$5:$F$203,0))),"")</f>
        <v/>
      </c>
      <c r="AD134" t="str">
        <f>IF($AC134="","",IFERROR(_xlfn.SINGLE(INDEX(Exceções!$E$5:$E$203,MATCH($A134&amp;"|"&amp;$F134,Exceções!$F$5:$F$203,0))),""))</f>
        <v/>
      </c>
    </row>
    <row r="135" spans="1:30" ht="15" hidden="1" customHeight="1" x14ac:dyDescent="0.25">
      <c r="A135" s="31">
        <v>11950</v>
      </c>
      <c r="B135" s="17" t="s">
        <v>14</v>
      </c>
      <c r="C135" s="17" t="str">
        <f>IFERROR(INDEX(Cadastro!$C$5:$C$243,$AB135),"NÃO INFORMADO")</f>
        <v>CAL</v>
      </c>
      <c r="D135" s="17" t="str">
        <f>IFERROR(INDEX(Cadastro!$D$5:$D$243,$AB135),"")</f>
        <v>B</v>
      </c>
      <c r="E135" s="17" t="str">
        <f>IFERROR(INDEX(Cadastro!$G$5:$G$243,$AB135),"")</f>
        <v>B</v>
      </c>
      <c r="F135" s="29">
        <v>46321</v>
      </c>
      <c r="G135" s="32" t="str">
        <f t="shared" si="12"/>
        <v>seg</v>
      </c>
      <c r="H135" s="31" t="str">
        <f>IF($L135=0,"",_xlfn.MINIFS(Dados!$Q:$Q,Dados!$A:$A,$A135,Dados!$S:$S,$F135))</f>
        <v/>
      </c>
      <c r="I135" s="31" t="str">
        <f>IF($H135="","",_xlfn.MAXIFS(Dados!$R:$R,Dados!$A:$A,$A135,Dados!$S:$S,$F135))</f>
        <v/>
      </c>
      <c r="J135" s="32" t="str">
        <f>IF($D135&lt;&gt;"Folguista","",IFERROR(INDEX(Parâmetros!$D$52:$G$52,1,MIN(4,MAX(1,$W135))),""))</f>
        <v/>
      </c>
      <c r="K135" s="32" t="str">
        <f>IF(OR($AC135&lt;&gt;"",$Y135="Folga",$Y135="Folga trabalhada",$Y135="Férias (cadastro)",$Y135="Férias / afastamento",$Y135="Indeterminado (início da série)"),"",IF(OR($D135="6x1",$D135="FF 6x1"),IF(OR(WEEKDAY($F135,2)=6,WEEKDAY($F135,2)=7),"6x1 sáb/dom","6x1"),IF($D135="5x2","5x2",IF($H135="",IF($D135="Folguista",$J135,$E135),IF(OR($H135&gt;=Parâmetros!$E$18,$H135&lt;Parâmetros!$E$19),"C",IF($H135&lt;Parâmetros!$E$20,"A","B"))))))</f>
        <v>B</v>
      </c>
      <c r="L135" s="30">
        <f>SUMIFS(Dados!$E:$E,Dados!$A:$A,$A135,Dados!$S:$S,$F135)</f>
        <v>0</v>
      </c>
      <c r="M135" s="30">
        <f>IFERROR(INDEX(Parâmetros!$E$6:$E$11,MATCH($K135,Parâmetros!$A$6:$A$11,0)),"")</f>
        <v>7.67</v>
      </c>
      <c r="N135" s="33">
        <f t="shared" si="13"/>
        <v>0</v>
      </c>
      <c r="O135" s="33">
        <f>Parâmetros!$E$13</f>
        <v>0.8</v>
      </c>
      <c r="P135" s="32" t="str">
        <f>IF(OR($M135="",$F135&gt;Parâmetros!$E$14),"Não","Sim")</f>
        <v>Não</v>
      </c>
      <c r="Q135" s="32" t="str">
        <f t="shared" si="14"/>
        <v/>
      </c>
      <c r="R135" s="32" t="str">
        <f t="shared" si="15"/>
        <v/>
      </c>
      <c r="S135" s="30" t="str">
        <f t="shared" si="16"/>
        <v/>
      </c>
      <c r="T135" s="32" t="str">
        <f>IF($Q135&lt;&gt;"Sim","",IF($N135&gt;Parâmetros!$E$15,"Sim","Não"))</f>
        <v/>
      </c>
      <c r="U135" s="17" t="str">
        <f t="shared" si="17"/>
        <v>Fora da apuração</v>
      </c>
      <c r="V135" s="17" t="str">
        <f>IF($AC135&lt;&gt;"",IF($L135&gt;0,"ATENÇÃO · apontou em dia de "&amp;LOWER($AC135)&amp;" cadastrado","Exceção cadastrada · "&amp;$AC135)&amp;IF($AD135="",""," · "&amp;$AD135),IF($E135="Férias",IF($L135&gt;0,"ATENÇÃO · apontou estando de férias no cadastro","Férias no cadastro"),IF($Y135="Férias / afastamento","Afastamento · "&amp;($Z135+$AA135-1)&amp;" dias seguidos sem apontamento",IF($Y135="Folga trabalhada","ATENÇÃO · apontou em dia de folga da escala 5x2",IF($Y135="Folga",IF(AND($D135="5x2",OR(WEEKDAY($F135,2)=6,WEEKDAY($F135,2)=7)),"Folga de fim de semana da escala 5x2",IF(AND(OR($D135="6x1",$D135="FF 6x1"),WEEKDAY($F135,2)=6,FALSE()),"Folga de fim de semana · apontou no domingo anterior",IF(AND(OR($D135="6x1",$D135="FF 6x1"),WEEKDAY($F135,2)=7,AND($A135=$A134,$L134&gt;0)),"Folga de fim de semana · apontou no sábado",IF(AND(OR($D135="6x1",$D135="FF 6x1"),OR(WEEKDAY($F135,2)=6,WEEKDAY($F135,2)=7)),"Folga de fim de semana · sem apontamento no sábado nem no domingo","Folga prevista pelo ciclo")))),IF($Y135="Indeterminado (início da série)","Sem histórico anterior — informe o dia do ciclo no Cadastro",IF($Y135="Falta de registro",IF(OR(OR($D135="6x1",$D135="FF 6x1"),$D135="5x2"),"FALTA DE REGISTRO · dia útil da escala "&amp;$E135,"FALTA DE REGISTRO · dia "&amp;$W135&amp;" de "&amp;IFERROR(INDEX(Parâmetros!$B$39:$B$48,MATCH($E135,Parâmetros!$A$39:$A$48,0)),99)&amp;" do ciclo"),IF(OR($D135="6x1",$D135="FF 6x1"),IF(OR(AND(WEEKDAY($F135,2)=6,AND($A135=$A136,$L136&gt;0)),AND(WEEKDAY($F135,2)=7,AND($A135=$A134,$L134&gt;0))),"ATENÇÃO · apontou sábado e domingo no mesmo fim de semana",IF(OR(WEEKDAY($F135,2)=6,WEEKDAY($F135,2)=7),"Jornada de fim de semana do 6x1",IF(OR($H135&gt;=Parâmetros!$E$20,$H135&lt;Parâmetros!$E$19),"ATENÇÃO · 6x1 apontou fora do horário diurno","Jornada fixa do 6x1"))),IF($D135="5x2","Jornada fixa do 5x2",IF($D135="Folguista",IF($J135=$K135,"Evidência confirma sequência","DIVERGE · sequência "&amp;$J135&amp;" × evidência "&amp;$K135),IF($K135=$E135,"Evidência confirma cadastro","DIVERGE · cadastro "&amp;$E135&amp;" × evidência "&amp;$K135)))))))))))</f>
        <v>FALTA DE REGISTRO · dia 4 de 5 do ciclo</v>
      </c>
      <c r="W135" s="34">
        <f>IF(OR(OR($D135="6x1",$D135="FF 6x1"),$D135="5x2"),"",IF($AB135&lt;&gt;$AB134,IF(IFERROR(INDEX(Cadastro!$F$5:$F$243,$AB135),"")="",IF($L135&gt;0,1,0),IF(IFERROR(INDEX(Cadastro!$F$5:$F$243,$AB135),"")&lt;=IFERROR(INDEX(Parâmetros!$B$39:$B$48,MATCH($E135,Parâmetros!$A$39:$A$48,0)),99),IFERROR(INDEX(Cadastro!$F$5:$F$243,$AB135),""),0)),IF($L135&gt;0,IF(N($X134)&gt;0,1,N($W134)+1),IF(AND($L135=0,OR(N($W134)&gt;=IFERROR(INDEX(Parâmetros!$B$39:$B$48,MATCH($E135,Parâmetros!$A$39:$A$48,0)),99),AND(N($X134)&gt;0,N($X134)&lt;IFERROR(INDEX(Parâmetros!$C$39:$C$48,MATCH($E135,Parâmetros!$A$39:$A$48,0)),0)))),0,N($W134)+1))))</f>
        <v>4</v>
      </c>
      <c r="X135" s="34">
        <f>IF(OR(OR($D135="6x1",$D135="FF 6x1"),$D135="5x2"),"",IF($AB135&lt;&gt;$AB134,IF(IFERROR(INDEX(Cadastro!$F$5:$F$243,$AB135),"")="",0,IF(IFERROR(INDEX(Cadastro!$F$5:$F$243,$AB135),"")&gt;IFERROR(INDEX(Parâmetros!$B$39:$B$48,MATCH($E135,Parâmetros!$A$39:$A$48,0)),99),IFERROR(INDEX(Cadastro!$F$5:$F$243,$AB135),"")-IFERROR(INDEX(Parâmetros!$B$39:$B$48,MATCH($E135,Parâmetros!$A$39:$A$48,0)),99),0)),IF(AND($L135=0,OR(N($W134)&gt;=IFERROR(INDEX(Parâmetros!$B$39:$B$48,MATCH($E135,Parâmetros!$A$39:$A$48,0)),99),AND(N($X134)&gt;0,N($X134)&lt;IFERROR(INDEX(Parâmetros!$C$39:$C$48,MATCH($E135,Parâmetros!$A$39:$A$48,0)),0)))),N($X134)+1,0)))</f>
        <v>0</v>
      </c>
      <c r="Y135" t="str">
        <f>IF($AC135&lt;&gt;"",IF($L135&gt;0,$AC135&amp;" · com apontamento",$AC135),IF($E135="Férias",IF($L135&gt;0,"Férias · com apontamento","Férias (cadastro)"),IF(($Z135+$AA135-1)&gt;Parâmetros!$E$16,"Férias / afastamento",IF(AND($D135="5x2",OR(WEEKDAY($F135,2)=6,WEEKDAY($F135,2)=7)),IF($L135&gt;0,"Folga trabalhada","Folga"),IF($L135&gt;0,"Trabalhado",IF(OR(OR($D135="6x1",$D135="FF 6x1"),$D135="5x2"),IF(AND(OR($D135="6x1",$D135="FF 6x1"),OR(WEEKDAY($F135,2)=6,WEEKDAY($F135,2)=7)),"Folga","Falta de registro"),IF(AND($AB135&lt;&gt;$AB134,IFERROR(INDEX(Cadastro!$F$5:$F$243,$AB135),"")=""),"Indeterminado (início da série)",IF($X135&gt;0,"Folga","Falta de registro"))))))))</f>
        <v>Falta de registro</v>
      </c>
      <c r="Z135" s="34">
        <f>IF(OR($L135&gt;0,$F135&gt;Parâmetros!$E$14),0,IF($A135&lt;&gt;$A134,1,N($Z134)+1))</f>
        <v>0</v>
      </c>
      <c r="AA135" s="34">
        <f>IF(OR($L135&gt;0,$F135&gt;Parâmetros!$E$14),0,IF(OR($A135&lt;&gt;$A136,$F136&gt;Parâmetros!$E$14),1,N($AA136)+1))</f>
        <v>0</v>
      </c>
      <c r="AB135" s="31">
        <f>IFERROR(MATCH($A135&amp;"|"&amp;TEXT(_xlfn.MAXIFS(Cadastro!$E$5:$E$243,Cadastro!$A$5:$A$243,$A135,Cadastro!$E$5:$E$243,"&lt;="&amp;$F135),"yyyymmdd"),Cadastro!$I$5:$I$243,0),"")</f>
        <v>15</v>
      </c>
      <c r="AC135" t="str">
        <f>IFERROR(_xlfn.SINGLE(INDEX(Exceções!$D$5:$D$203,MATCH($A135&amp;"|"&amp;$F135,Exceções!$F$5:$F$203,0))),"")</f>
        <v/>
      </c>
      <c r="AD135" t="str">
        <f>IF($AC135="","",IFERROR(_xlfn.SINGLE(INDEX(Exceções!$E$5:$E$203,MATCH($A135&amp;"|"&amp;$F135,Exceções!$F$5:$F$203,0))),""))</f>
        <v/>
      </c>
    </row>
    <row r="136" spans="1:30" ht="15" hidden="1" customHeight="1" x14ac:dyDescent="0.25">
      <c r="A136" s="31">
        <v>11950</v>
      </c>
      <c r="B136" s="17" t="s">
        <v>14</v>
      </c>
      <c r="C136" s="17" t="str">
        <f>IFERROR(INDEX(Cadastro!$C$5:$C$243,$AB136),"NÃO INFORMADO")</f>
        <v>CAL</v>
      </c>
      <c r="D136" s="17" t="str">
        <f>IFERROR(INDEX(Cadastro!$D$5:$D$243,$AB136),"")</f>
        <v>B</v>
      </c>
      <c r="E136" s="17" t="str">
        <f>IFERROR(INDEX(Cadastro!$G$5:$G$243,$AB136),"")</f>
        <v>B</v>
      </c>
      <c r="F136" s="29">
        <v>46322</v>
      </c>
      <c r="G136" s="32" t="str">
        <f t="shared" si="12"/>
        <v>ter</v>
      </c>
      <c r="H136" s="31" t="str">
        <f>IF($L136=0,"",_xlfn.MINIFS(Dados!$Q:$Q,Dados!$A:$A,$A136,Dados!$S:$S,$F136))</f>
        <v/>
      </c>
      <c r="I136" s="31" t="str">
        <f>IF($H136="","",_xlfn.MAXIFS(Dados!$R:$R,Dados!$A:$A,$A136,Dados!$S:$S,$F136))</f>
        <v/>
      </c>
      <c r="J136" s="32" t="str">
        <f>IF($D136&lt;&gt;"Folguista","",IFERROR(INDEX(Parâmetros!$D$52:$G$52,1,MIN(4,MAX(1,$W136))),""))</f>
        <v/>
      </c>
      <c r="K136" s="32" t="str">
        <f>IF(OR($AC136&lt;&gt;"",$Y136="Folga",$Y136="Folga trabalhada",$Y136="Férias (cadastro)",$Y136="Férias / afastamento",$Y136="Indeterminado (início da série)"),"",IF(OR($D136="6x1",$D136="FF 6x1"),IF(OR(WEEKDAY($F136,2)=6,WEEKDAY($F136,2)=7),"6x1 sáb/dom","6x1"),IF($D136="5x2","5x2",IF($H136="",IF($D136="Folguista",$J136,$E136),IF(OR($H136&gt;=Parâmetros!$E$18,$H136&lt;Parâmetros!$E$19),"C",IF($H136&lt;Parâmetros!$E$20,"A","B"))))))</f>
        <v>B</v>
      </c>
      <c r="L136" s="30">
        <f>SUMIFS(Dados!$E:$E,Dados!$A:$A,$A136,Dados!$S:$S,$F136)</f>
        <v>0</v>
      </c>
      <c r="M136" s="30">
        <f>IFERROR(INDEX(Parâmetros!$E$6:$E$11,MATCH($K136,Parâmetros!$A$6:$A$11,0)),"")</f>
        <v>7.67</v>
      </c>
      <c r="N136" s="33">
        <f t="shared" si="13"/>
        <v>0</v>
      </c>
      <c r="O136" s="33">
        <f>Parâmetros!$E$13</f>
        <v>0.8</v>
      </c>
      <c r="P136" s="32" t="str">
        <f>IF(OR($M136="",$F136&gt;Parâmetros!$E$14),"Não","Sim")</f>
        <v>Não</v>
      </c>
      <c r="Q136" s="32" t="str">
        <f t="shared" si="14"/>
        <v/>
      </c>
      <c r="R136" s="32" t="str">
        <f t="shared" si="15"/>
        <v/>
      </c>
      <c r="S136" s="30" t="str">
        <f t="shared" si="16"/>
        <v/>
      </c>
      <c r="T136" s="32" t="str">
        <f>IF($Q136&lt;&gt;"Sim","",IF($N136&gt;Parâmetros!$E$15,"Sim","Não"))</f>
        <v/>
      </c>
      <c r="U136" s="17" t="str">
        <f t="shared" si="17"/>
        <v>Fora da apuração</v>
      </c>
      <c r="V136" s="17" t="str">
        <f>IF($AC136&lt;&gt;"",IF($L136&gt;0,"ATENÇÃO · apontou em dia de "&amp;LOWER($AC136)&amp;" cadastrado","Exceção cadastrada · "&amp;$AC136)&amp;IF($AD136="",""," · "&amp;$AD136),IF($E136="Férias",IF($L136&gt;0,"ATENÇÃO · apontou estando de férias no cadastro","Férias no cadastro"),IF($Y136="Férias / afastamento","Afastamento · "&amp;($Z136+$AA136-1)&amp;" dias seguidos sem apontamento",IF($Y136="Folga trabalhada","ATENÇÃO · apontou em dia de folga da escala 5x2",IF($Y136="Folga",IF(AND($D136="5x2",OR(WEEKDAY($F136,2)=6,WEEKDAY($F136,2)=7)),"Folga de fim de semana da escala 5x2",IF(AND(OR($D136="6x1",$D136="FF 6x1"),WEEKDAY($F136,2)=6,FALSE()),"Folga de fim de semana · apontou no domingo anterior",IF(AND(OR($D136="6x1",$D136="FF 6x1"),WEEKDAY($F136,2)=7,AND($A136=$A135,$L135&gt;0)),"Folga de fim de semana · apontou no sábado",IF(AND(OR($D136="6x1",$D136="FF 6x1"),OR(WEEKDAY($F136,2)=6,WEEKDAY($F136,2)=7)),"Folga de fim de semana · sem apontamento no sábado nem no domingo","Folga prevista pelo ciclo")))),IF($Y136="Indeterminado (início da série)","Sem histórico anterior — informe o dia do ciclo no Cadastro",IF($Y136="Falta de registro",IF(OR(OR($D136="6x1",$D136="FF 6x1"),$D136="5x2"),"FALTA DE REGISTRO · dia útil da escala "&amp;$E136,"FALTA DE REGISTRO · dia "&amp;$W136&amp;" de "&amp;IFERROR(INDEX(Parâmetros!$B$39:$B$48,MATCH($E136,Parâmetros!$A$39:$A$48,0)),99)&amp;" do ciclo"),IF(OR($D136="6x1",$D136="FF 6x1"),IF(OR(AND(WEEKDAY($F136,2)=6,AND($A136=$A137,$L137&gt;0)),AND(WEEKDAY($F136,2)=7,AND($A136=$A135,$L135&gt;0))),"ATENÇÃO · apontou sábado e domingo no mesmo fim de semana",IF(OR(WEEKDAY($F136,2)=6,WEEKDAY($F136,2)=7),"Jornada de fim de semana do 6x1",IF(OR($H136&gt;=Parâmetros!$E$20,$H136&lt;Parâmetros!$E$19),"ATENÇÃO · 6x1 apontou fora do horário diurno","Jornada fixa do 6x1"))),IF($D136="5x2","Jornada fixa do 5x2",IF($D136="Folguista",IF($J136=$K136,"Evidência confirma sequência","DIVERGE · sequência "&amp;$J136&amp;" × evidência "&amp;$K136),IF($K136=$E136,"Evidência confirma cadastro","DIVERGE · cadastro "&amp;$E136&amp;" × evidência "&amp;$K136)))))))))))</f>
        <v>FALTA DE REGISTRO · dia 5 de 5 do ciclo</v>
      </c>
      <c r="W136" s="34">
        <f>IF(OR(OR($D136="6x1",$D136="FF 6x1"),$D136="5x2"),"",IF($AB136&lt;&gt;$AB135,IF(IFERROR(INDEX(Cadastro!$F$5:$F$243,$AB136),"")="",IF($L136&gt;0,1,0),IF(IFERROR(INDEX(Cadastro!$F$5:$F$243,$AB136),"")&lt;=IFERROR(INDEX(Parâmetros!$B$39:$B$48,MATCH($E136,Parâmetros!$A$39:$A$48,0)),99),IFERROR(INDEX(Cadastro!$F$5:$F$243,$AB136),""),0)),IF($L136&gt;0,IF(N($X135)&gt;0,1,N($W135)+1),IF(AND($L136=0,OR(N($W135)&gt;=IFERROR(INDEX(Parâmetros!$B$39:$B$48,MATCH($E136,Parâmetros!$A$39:$A$48,0)),99),AND(N($X135)&gt;0,N($X135)&lt;IFERROR(INDEX(Parâmetros!$C$39:$C$48,MATCH($E136,Parâmetros!$A$39:$A$48,0)),0)))),0,N($W135)+1))))</f>
        <v>5</v>
      </c>
      <c r="X136" s="34">
        <f>IF(OR(OR($D136="6x1",$D136="FF 6x1"),$D136="5x2"),"",IF($AB136&lt;&gt;$AB135,IF(IFERROR(INDEX(Cadastro!$F$5:$F$243,$AB136),"")="",0,IF(IFERROR(INDEX(Cadastro!$F$5:$F$243,$AB136),"")&gt;IFERROR(INDEX(Parâmetros!$B$39:$B$48,MATCH($E136,Parâmetros!$A$39:$A$48,0)),99),IFERROR(INDEX(Cadastro!$F$5:$F$243,$AB136),"")-IFERROR(INDEX(Parâmetros!$B$39:$B$48,MATCH($E136,Parâmetros!$A$39:$A$48,0)),99),0)),IF(AND($L136=0,OR(N($W135)&gt;=IFERROR(INDEX(Parâmetros!$B$39:$B$48,MATCH($E136,Parâmetros!$A$39:$A$48,0)),99),AND(N($X135)&gt;0,N($X135)&lt;IFERROR(INDEX(Parâmetros!$C$39:$C$48,MATCH($E136,Parâmetros!$A$39:$A$48,0)),0)))),N($X135)+1,0)))</f>
        <v>0</v>
      </c>
      <c r="Y136" t="str">
        <f>IF($AC136&lt;&gt;"",IF($L136&gt;0,$AC136&amp;" · com apontamento",$AC136),IF($E136="Férias",IF($L136&gt;0,"Férias · com apontamento","Férias (cadastro)"),IF(($Z136+$AA136-1)&gt;Parâmetros!$E$16,"Férias / afastamento",IF(AND($D136="5x2",OR(WEEKDAY($F136,2)=6,WEEKDAY($F136,2)=7)),IF($L136&gt;0,"Folga trabalhada","Folga"),IF($L136&gt;0,"Trabalhado",IF(OR(OR($D136="6x1",$D136="FF 6x1"),$D136="5x2"),IF(AND(OR($D136="6x1",$D136="FF 6x1"),OR(WEEKDAY($F136,2)=6,WEEKDAY($F136,2)=7)),"Folga","Falta de registro"),IF(AND($AB136&lt;&gt;$AB135,IFERROR(INDEX(Cadastro!$F$5:$F$243,$AB136),"")=""),"Indeterminado (início da série)",IF($X136&gt;0,"Folga","Falta de registro"))))))))</f>
        <v>Falta de registro</v>
      </c>
      <c r="Z136" s="34">
        <f>IF(OR($L136&gt;0,$F136&gt;Parâmetros!$E$14),0,IF($A136&lt;&gt;$A135,1,N($Z135)+1))</f>
        <v>0</v>
      </c>
      <c r="AA136" s="34">
        <f>IF(OR($L136&gt;0,$F136&gt;Parâmetros!$E$14),0,IF(OR($A136&lt;&gt;$A137,$F137&gt;Parâmetros!$E$14),1,N($AA137)+1))</f>
        <v>0</v>
      </c>
      <c r="AB136" s="31">
        <f>IFERROR(MATCH($A136&amp;"|"&amp;TEXT(_xlfn.MAXIFS(Cadastro!$E$5:$E$243,Cadastro!$A$5:$A$243,$A136,Cadastro!$E$5:$E$243,"&lt;="&amp;$F136),"yyyymmdd"),Cadastro!$I$5:$I$243,0),"")</f>
        <v>15</v>
      </c>
      <c r="AC136" t="str">
        <f>IFERROR(_xlfn.SINGLE(INDEX(Exceções!$D$5:$D$203,MATCH($A136&amp;"|"&amp;$F136,Exceções!$F$5:$F$203,0))),"")</f>
        <v/>
      </c>
      <c r="AD136" t="str">
        <f>IF($AC136="","",IFERROR(_xlfn.SINGLE(INDEX(Exceções!$E$5:$E$203,MATCH($A136&amp;"|"&amp;$F136,Exceções!$F$5:$F$203,0))),""))</f>
        <v/>
      </c>
    </row>
    <row r="137" spans="1:30" ht="15" hidden="1" customHeight="1" x14ac:dyDescent="0.25">
      <c r="A137" s="31">
        <v>11950</v>
      </c>
      <c r="B137" s="17" t="s">
        <v>14</v>
      </c>
      <c r="C137" s="17" t="str">
        <f>IFERROR(INDEX(Cadastro!$C$5:$C$243,$AB137),"NÃO INFORMADO")</f>
        <v>CAL</v>
      </c>
      <c r="D137" s="17" t="str">
        <f>IFERROR(INDEX(Cadastro!$D$5:$D$243,$AB137),"")</f>
        <v>B</v>
      </c>
      <c r="E137" s="17" t="str">
        <f>IFERROR(INDEX(Cadastro!$G$5:$G$243,$AB137),"")</f>
        <v>B</v>
      </c>
      <c r="F137" s="29">
        <v>46323</v>
      </c>
      <c r="G137" s="32" t="str">
        <f t="shared" si="12"/>
        <v>qua</v>
      </c>
      <c r="H137" s="31" t="str">
        <f>IF($L137=0,"",_xlfn.MINIFS(Dados!$Q:$Q,Dados!$A:$A,$A137,Dados!$S:$S,$F137))</f>
        <v/>
      </c>
      <c r="I137" s="31" t="str">
        <f>IF($H137="","",_xlfn.MAXIFS(Dados!$R:$R,Dados!$A:$A,$A137,Dados!$S:$S,$F137))</f>
        <v/>
      </c>
      <c r="J137" s="32" t="str">
        <f>IF($D137&lt;&gt;"Folguista","",IFERROR(INDEX(Parâmetros!$D$52:$G$52,1,MIN(4,MAX(1,$W137))),""))</f>
        <v/>
      </c>
      <c r="K137" s="32" t="str">
        <f>IF(OR($AC137&lt;&gt;"",$Y137="Folga",$Y137="Folga trabalhada",$Y137="Férias (cadastro)",$Y137="Férias / afastamento",$Y137="Indeterminado (início da série)"),"",IF(OR($D137="6x1",$D137="FF 6x1"),IF(OR(WEEKDAY($F137,2)=6,WEEKDAY($F137,2)=7),"6x1 sáb/dom","6x1"),IF($D137="5x2","5x2",IF($H137="",IF($D137="Folguista",$J137,$E137),IF(OR($H137&gt;=Parâmetros!$E$18,$H137&lt;Parâmetros!$E$19),"C",IF($H137&lt;Parâmetros!$E$20,"A","B"))))))</f>
        <v/>
      </c>
      <c r="L137" s="30">
        <f>SUMIFS(Dados!$E:$E,Dados!$A:$A,$A137,Dados!$S:$S,$F137)</f>
        <v>0</v>
      </c>
      <c r="M137" s="30" t="str">
        <f>IFERROR(INDEX(Parâmetros!$E$6:$E$11,MATCH($K137,Parâmetros!$A$6:$A$11,0)),"")</f>
        <v/>
      </c>
      <c r="N137" s="33" t="str">
        <f t="shared" si="13"/>
        <v/>
      </c>
      <c r="O137" s="33">
        <f>Parâmetros!$E$13</f>
        <v>0.8</v>
      </c>
      <c r="P137" s="32" t="str">
        <f>IF(OR($M137="",$F137&gt;Parâmetros!$E$14),"Não","Sim")</f>
        <v>Não</v>
      </c>
      <c r="Q137" s="32" t="str">
        <f t="shared" si="14"/>
        <v/>
      </c>
      <c r="R137" s="32" t="str">
        <f t="shared" si="15"/>
        <v/>
      </c>
      <c r="S137" s="30" t="str">
        <f t="shared" si="16"/>
        <v/>
      </c>
      <c r="T137" s="32" t="str">
        <f>IF($Q137&lt;&gt;"Sim","",IF($N137&gt;Parâmetros!$E$15,"Sim","Não"))</f>
        <v/>
      </c>
      <c r="U137" s="17" t="str">
        <f t="shared" si="17"/>
        <v>Folga</v>
      </c>
      <c r="V137" s="17" t="str">
        <f>IF($AC137&lt;&gt;"",IF($L137&gt;0,"ATENÇÃO · apontou em dia de "&amp;LOWER($AC137)&amp;" cadastrado","Exceção cadastrada · "&amp;$AC137)&amp;IF($AD137="",""," · "&amp;$AD137),IF($E137="Férias",IF($L137&gt;0,"ATENÇÃO · apontou estando de férias no cadastro","Férias no cadastro"),IF($Y137="Férias / afastamento","Afastamento · "&amp;($Z137+$AA137-1)&amp;" dias seguidos sem apontamento",IF($Y137="Folga trabalhada","ATENÇÃO · apontou em dia de folga da escala 5x2",IF($Y137="Folga",IF(AND($D137="5x2",OR(WEEKDAY($F137,2)=6,WEEKDAY($F137,2)=7)),"Folga de fim de semana da escala 5x2",IF(AND(OR($D137="6x1",$D137="FF 6x1"),WEEKDAY($F137,2)=6,FALSE()),"Folga de fim de semana · apontou no domingo anterior",IF(AND(OR($D137="6x1",$D137="FF 6x1"),WEEKDAY($F137,2)=7,AND($A137=$A136,$L136&gt;0)),"Folga de fim de semana · apontou no sábado",IF(AND(OR($D137="6x1",$D137="FF 6x1"),OR(WEEKDAY($F137,2)=6,WEEKDAY($F137,2)=7)),"Folga de fim de semana · sem apontamento no sábado nem no domingo","Folga prevista pelo ciclo")))),IF($Y137="Indeterminado (início da série)","Sem histórico anterior — informe o dia do ciclo no Cadastro",IF($Y137="Falta de registro",IF(OR(OR($D137="6x1",$D137="FF 6x1"),$D137="5x2"),"FALTA DE REGISTRO · dia útil da escala "&amp;$E137,"FALTA DE REGISTRO · dia "&amp;$W137&amp;" de "&amp;IFERROR(INDEX(Parâmetros!$B$39:$B$48,MATCH($E137,Parâmetros!$A$39:$A$48,0)),99)&amp;" do ciclo"),IF(OR($D137="6x1",$D137="FF 6x1"),IF(OR(AND(WEEKDAY($F137,2)=6,AND($A137=$A138,$L138&gt;0)),AND(WEEKDAY($F137,2)=7,AND($A137=$A136,$L136&gt;0))),"ATENÇÃO · apontou sábado e domingo no mesmo fim de semana",IF(OR(WEEKDAY($F137,2)=6,WEEKDAY($F137,2)=7),"Jornada de fim de semana do 6x1",IF(OR($H137&gt;=Parâmetros!$E$20,$H137&lt;Parâmetros!$E$19),"ATENÇÃO · 6x1 apontou fora do horário diurno","Jornada fixa do 6x1"))),IF($D137="5x2","Jornada fixa do 5x2",IF($D137="Folguista",IF($J137=$K137,"Evidência confirma sequência","DIVERGE · sequência "&amp;$J137&amp;" × evidência "&amp;$K137),IF($K137=$E137,"Evidência confirma cadastro","DIVERGE · cadastro "&amp;$E137&amp;" × evidência "&amp;$K137)))))))))))</f>
        <v>Folga prevista pelo ciclo</v>
      </c>
      <c r="W137" s="34">
        <f>IF(OR(OR($D137="6x1",$D137="FF 6x1"),$D137="5x2"),"",IF($AB137&lt;&gt;$AB136,IF(IFERROR(INDEX(Cadastro!$F$5:$F$243,$AB137),"")="",IF($L137&gt;0,1,0),IF(IFERROR(INDEX(Cadastro!$F$5:$F$243,$AB137),"")&lt;=IFERROR(INDEX(Parâmetros!$B$39:$B$48,MATCH($E137,Parâmetros!$A$39:$A$48,0)),99),IFERROR(INDEX(Cadastro!$F$5:$F$243,$AB137),""),0)),IF($L137&gt;0,IF(N($X136)&gt;0,1,N($W136)+1),IF(AND($L137=0,OR(N($W136)&gt;=IFERROR(INDEX(Parâmetros!$B$39:$B$48,MATCH($E137,Parâmetros!$A$39:$A$48,0)),99),AND(N($X136)&gt;0,N($X136)&lt;IFERROR(INDEX(Parâmetros!$C$39:$C$48,MATCH($E137,Parâmetros!$A$39:$A$48,0)),0)))),0,N($W136)+1))))</f>
        <v>0</v>
      </c>
      <c r="X137" s="34">
        <f>IF(OR(OR($D137="6x1",$D137="FF 6x1"),$D137="5x2"),"",IF($AB137&lt;&gt;$AB136,IF(IFERROR(INDEX(Cadastro!$F$5:$F$243,$AB137),"")="",0,IF(IFERROR(INDEX(Cadastro!$F$5:$F$243,$AB137),"")&gt;IFERROR(INDEX(Parâmetros!$B$39:$B$48,MATCH($E137,Parâmetros!$A$39:$A$48,0)),99),IFERROR(INDEX(Cadastro!$F$5:$F$243,$AB137),"")-IFERROR(INDEX(Parâmetros!$B$39:$B$48,MATCH($E137,Parâmetros!$A$39:$A$48,0)),99),0)),IF(AND($L137=0,OR(N($W136)&gt;=IFERROR(INDEX(Parâmetros!$B$39:$B$48,MATCH($E137,Parâmetros!$A$39:$A$48,0)),99),AND(N($X136)&gt;0,N($X136)&lt;IFERROR(INDEX(Parâmetros!$C$39:$C$48,MATCH($E137,Parâmetros!$A$39:$A$48,0)),0)))),N($X136)+1,0)))</f>
        <v>1</v>
      </c>
      <c r="Y137" t="str">
        <f>IF($AC137&lt;&gt;"",IF($L137&gt;0,$AC137&amp;" · com apontamento",$AC137),IF($E137="Férias",IF($L137&gt;0,"Férias · com apontamento","Férias (cadastro)"),IF(($Z137+$AA137-1)&gt;Parâmetros!$E$16,"Férias / afastamento",IF(AND($D137="5x2",OR(WEEKDAY($F137,2)=6,WEEKDAY($F137,2)=7)),IF($L137&gt;0,"Folga trabalhada","Folga"),IF($L137&gt;0,"Trabalhado",IF(OR(OR($D137="6x1",$D137="FF 6x1"),$D137="5x2"),IF(AND(OR($D137="6x1",$D137="FF 6x1"),OR(WEEKDAY($F137,2)=6,WEEKDAY($F137,2)=7)),"Folga","Falta de registro"),IF(AND($AB137&lt;&gt;$AB136,IFERROR(INDEX(Cadastro!$F$5:$F$243,$AB137),"")=""),"Indeterminado (início da série)",IF($X137&gt;0,"Folga","Falta de registro"))))))))</f>
        <v>Folga</v>
      </c>
      <c r="Z137" s="34">
        <f>IF(OR($L137&gt;0,$F137&gt;Parâmetros!$E$14),0,IF($A137&lt;&gt;$A136,1,N($Z136)+1))</f>
        <v>0</v>
      </c>
      <c r="AA137" s="34">
        <f>IF(OR($L137&gt;0,$F137&gt;Parâmetros!$E$14),0,IF(OR($A137&lt;&gt;$A138,$F138&gt;Parâmetros!$E$14),1,N($AA138)+1))</f>
        <v>0</v>
      </c>
      <c r="AB137" s="31">
        <f>IFERROR(MATCH($A137&amp;"|"&amp;TEXT(_xlfn.MAXIFS(Cadastro!$E$5:$E$243,Cadastro!$A$5:$A$243,$A137,Cadastro!$E$5:$E$243,"&lt;="&amp;$F137),"yyyymmdd"),Cadastro!$I$5:$I$243,0),"")</f>
        <v>15</v>
      </c>
      <c r="AC137" t="str">
        <f>IFERROR(_xlfn.SINGLE(INDEX(Exceções!$D$5:$D$203,MATCH($A137&amp;"|"&amp;$F137,Exceções!$F$5:$F$203,0))),"")</f>
        <v/>
      </c>
      <c r="AD137" t="str">
        <f>IF($AC137="","",IFERROR(_xlfn.SINGLE(INDEX(Exceções!$E$5:$E$203,MATCH($A137&amp;"|"&amp;$F137,Exceções!$F$5:$F$203,0))),""))</f>
        <v/>
      </c>
    </row>
    <row r="138" spans="1:30" ht="15" hidden="1" customHeight="1" x14ac:dyDescent="0.25">
      <c r="A138" s="31">
        <v>11950</v>
      </c>
      <c r="B138" s="17" t="s">
        <v>14</v>
      </c>
      <c r="C138" s="17" t="str">
        <f>IFERROR(INDEX(Cadastro!$C$5:$C$243,$AB138),"NÃO INFORMADO")</f>
        <v>CAL</v>
      </c>
      <c r="D138" s="17" t="str">
        <f>IFERROR(INDEX(Cadastro!$D$5:$D$243,$AB138),"")</f>
        <v>B</v>
      </c>
      <c r="E138" s="17" t="str">
        <f>IFERROR(INDEX(Cadastro!$G$5:$G$243,$AB138),"")</f>
        <v>B</v>
      </c>
      <c r="F138" s="29">
        <v>46324</v>
      </c>
      <c r="G138" s="32" t="str">
        <f t="shared" si="12"/>
        <v>qui</v>
      </c>
      <c r="H138" s="31" t="str">
        <f>IF($L138=0,"",_xlfn.MINIFS(Dados!$Q:$Q,Dados!$A:$A,$A138,Dados!$S:$S,$F138))</f>
        <v/>
      </c>
      <c r="I138" s="31" t="str">
        <f>IF($H138="","",_xlfn.MAXIFS(Dados!$R:$R,Dados!$A:$A,$A138,Dados!$S:$S,$F138))</f>
        <v/>
      </c>
      <c r="J138" s="32" t="str">
        <f>IF($D138&lt;&gt;"Folguista","",IFERROR(INDEX(Parâmetros!$D$52:$G$52,1,MIN(4,MAX(1,$W138))),""))</f>
        <v/>
      </c>
      <c r="K138" s="32" t="str">
        <f>IF(OR($AC138&lt;&gt;"",$Y138="Folga",$Y138="Folga trabalhada",$Y138="Férias (cadastro)",$Y138="Férias / afastamento",$Y138="Indeterminado (início da série)"),"",IF(OR($D138="6x1",$D138="FF 6x1"),IF(OR(WEEKDAY($F138,2)=6,WEEKDAY($F138,2)=7),"6x1 sáb/dom","6x1"),IF($D138="5x2","5x2",IF($H138="",IF($D138="Folguista",$J138,$E138),IF(OR($H138&gt;=Parâmetros!$E$18,$H138&lt;Parâmetros!$E$19),"C",IF($H138&lt;Parâmetros!$E$20,"A","B"))))))</f>
        <v>B</v>
      </c>
      <c r="L138" s="30">
        <f>SUMIFS(Dados!$E:$E,Dados!$A:$A,$A138,Dados!$S:$S,$F138)</f>
        <v>0</v>
      </c>
      <c r="M138" s="30">
        <f>IFERROR(INDEX(Parâmetros!$E$6:$E$11,MATCH($K138,Parâmetros!$A$6:$A$11,0)),"")</f>
        <v>7.67</v>
      </c>
      <c r="N138" s="33">
        <f t="shared" si="13"/>
        <v>0</v>
      </c>
      <c r="O138" s="33">
        <f>Parâmetros!$E$13</f>
        <v>0.8</v>
      </c>
      <c r="P138" s="32" t="str">
        <f>IF(OR($M138="",$F138&gt;Parâmetros!$E$14),"Não","Sim")</f>
        <v>Não</v>
      </c>
      <c r="Q138" s="32" t="str">
        <f t="shared" si="14"/>
        <v/>
      </c>
      <c r="R138" s="32" t="str">
        <f t="shared" si="15"/>
        <v/>
      </c>
      <c r="S138" s="30" t="str">
        <f t="shared" si="16"/>
        <v/>
      </c>
      <c r="T138" s="32" t="str">
        <f>IF($Q138&lt;&gt;"Sim","",IF($N138&gt;Parâmetros!$E$15,"Sim","Não"))</f>
        <v/>
      </c>
      <c r="U138" s="17" t="str">
        <f t="shared" si="17"/>
        <v>Fora da apuração</v>
      </c>
      <c r="V138" s="17" t="str">
        <f>IF($AC138&lt;&gt;"",IF($L138&gt;0,"ATENÇÃO · apontou em dia de "&amp;LOWER($AC138)&amp;" cadastrado","Exceção cadastrada · "&amp;$AC138)&amp;IF($AD138="",""," · "&amp;$AD138),IF($E138="Férias",IF($L138&gt;0,"ATENÇÃO · apontou estando de férias no cadastro","Férias no cadastro"),IF($Y138="Férias / afastamento","Afastamento · "&amp;($Z138+$AA138-1)&amp;" dias seguidos sem apontamento",IF($Y138="Folga trabalhada","ATENÇÃO · apontou em dia de folga da escala 5x2",IF($Y138="Folga",IF(AND($D138="5x2",OR(WEEKDAY($F138,2)=6,WEEKDAY($F138,2)=7)),"Folga de fim de semana da escala 5x2",IF(AND(OR($D138="6x1",$D138="FF 6x1"),WEEKDAY($F138,2)=6,FALSE()),"Folga de fim de semana · apontou no domingo anterior",IF(AND(OR($D138="6x1",$D138="FF 6x1"),WEEKDAY($F138,2)=7,AND($A138=$A137,$L137&gt;0)),"Folga de fim de semana · apontou no sábado",IF(AND(OR($D138="6x1",$D138="FF 6x1"),OR(WEEKDAY($F138,2)=6,WEEKDAY($F138,2)=7)),"Folga de fim de semana · sem apontamento no sábado nem no domingo","Folga prevista pelo ciclo")))),IF($Y138="Indeterminado (início da série)","Sem histórico anterior — informe o dia do ciclo no Cadastro",IF($Y138="Falta de registro",IF(OR(OR($D138="6x1",$D138="FF 6x1"),$D138="5x2"),"FALTA DE REGISTRO · dia útil da escala "&amp;$E138,"FALTA DE REGISTRO · dia "&amp;$W138&amp;" de "&amp;IFERROR(INDEX(Parâmetros!$B$39:$B$48,MATCH($E138,Parâmetros!$A$39:$A$48,0)),99)&amp;" do ciclo"),IF(OR($D138="6x1",$D138="FF 6x1"),IF(OR(AND(WEEKDAY($F138,2)=6,AND($A138=$A139,$L139&gt;0)),AND(WEEKDAY($F138,2)=7,AND($A138=$A137,$L137&gt;0))),"ATENÇÃO · apontou sábado e domingo no mesmo fim de semana",IF(OR(WEEKDAY($F138,2)=6,WEEKDAY($F138,2)=7),"Jornada de fim de semana do 6x1",IF(OR($H138&gt;=Parâmetros!$E$20,$H138&lt;Parâmetros!$E$19),"ATENÇÃO · 6x1 apontou fora do horário diurno","Jornada fixa do 6x1"))),IF($D138="5x2","Jornada fixa do 5x2",IF($D138="Folguista",IF($J138=$K138,"Evidência confirma sequência","DIVERGE · sequência "&amp;$J138&amp;" × evidência "&amp;$K138),IF($K138=$E138,"Evidência confirma cadastro","DIVERGE · cadastro "&amp;$E138&amp;" × evidência "&amp;$K138)))))))))))</f>
        <v>FALTA DE REGISTRO · dia 1 de 5 do ciclo</v>
      </c>
      <c r="W138" s="34">
        <f>IF(OR(OR($D138="6x1",$D138="FF 6x1"),$D138="5x2"),"",IF($AB138&lt;&gt;$AB137,IF(IFERROR(INDEX(Cadastro!$F$5:$F$243,$AB138),"")="",IF($L138&gt;0,1,0),IF(IFERROR(INDEX(Cadastro!$F$5:$F$243,$AB138),"")&lt;=IFERROR(INDEX(Parâmetros!$B$39:$B$48,MATCH($E138,Parâmetros!$A$39:$A$48,0)),99),IFERROR(INDEX(Cadastro!$F$5:$F$243,$AB138),""),0)),IF($L138&gt;0,IF(N($X137)&gt;0,1,N($W137)+1),IF(AND($L138=0,OR(N($W137)&gt;=IFERROR(INDEX(Parâmetros!$B$39:$B$48,MATCH($E138,Parâmetros!$A$39:$A$48,0)),99),AND(N($X137)&gt;0,N($X137)&lt;IFERROR(INDEX(Parâmetros!$C$39:$C$48,MATCH($E138,Parâmetros!$A$39:$A$48,0)),0)))),0,N($W137)+1))))</f>
        <v>1</v>
      </c>
      <c r="X138" s="34">
        <f>IF(OR(OR($D138="6x1",$D138="FF 6x1"),$D138="5x2"),"",IF($AB138&lt;&gt;$AB137,IF(IFERROR(INDEX(Cadastro!$F$5:$F$243,$AB138),"")="",0,IF(IFERROR(INDEX(Cadastro!$F$5:$F$243,$AB138),"")&gt;IFERROR(INDEX(Parâmetros!$B$39:$B$48,MATCH($E138,Parâmetros!$A$39:$A$48,0)),99),IFERROR(INDEX(Cadastro!$F$5:$F$243,$AB138),"")-IFERROR(INDEX(Parâmetros!$B$39:$B$48,MATCH($E138,Parâmetros!$A$39:$A$48,0)),99),0)),IF(AND($L138=0,OR(N($W137)&gt;=IFERROR(INDEX(Parâmetros!$B$39:$B$48,MATCH($E138,Parâmetros!$A$39:$A$48,0)),99),AND(N($X137)&gt;0,N($X137)&lt;IFERROR(INDEX(Parâmetros!$C$39:$C$48,MATCH($E138,Parâmetros!$A$39:$A$48,0)),0)))),N($X137)+1,0)))</f>
        <v>0</v>
      </c>
      <c r="Y138" t="str">
        <f>IF($AC138&lt;&gt;"",IF($L138&gt;0,$AC138&amp;" · com apontamento",$AC138),IF($E138="Férias",IF($L138&gt;0,"Férias · com apontamento","Férias (cadastro)"),IF(($Z138+$AA138-1)&gt;Parâmetros!$E$16,"Férias / afastamento",IF(AND($D138="5x2",OR(WEEKDAY($F138,2)=6,WEEKDAY($F138,2)=7)),IF($L138&gt;0,"Folga trabalhada","Folga"),IF($L138&gt;0,"Trabalhado",IF(OR(OR($D138="6x1",$D138="FF 6x1"),$D138="5x2"),IF(AND(OR($D138="6x1",$D138="FF 6x1"),OR(WEEKDAY($F138,2)=6,WEEKDAY($F138,2)=7)),"Folga","Falta de registro"),IF(AND($AB138&lt;&gt;$AB137,IFERROR(INDEX(Cadastro!$F$5:$F$243,$AB138),"")=""),"Indeterminado (início da série)",IF($X138&gt;0,"Folga","Falta de registro"))))))))</f>
        <v>Falta de registro</v>
      </c>
      <c r="Z138" s="34">
        <f>IF(OR($L138&gt;0,$F138&gt;Parâmetros!$E$14),0,IF($A138&lt;&gt;$A137,1,N($Z137)+1))</f>
        <v>0</v>
      </c>
      <c r="AA138" s="34">
        <f>IF(OR($L138&gt;0,$F138&gt;Parâmetros!$E$14),0,IF(OR($A138&lt;&gt;$A139,$F139&gt;Parâmetros!$E$14),1,N($AA139)+1))</f>
        <v>0</v>
      </c>
      <c r="AB138" s="31">
        <f>IFERROR(MATCH($A138&amp;"|"&amp;TEXT(_xlfn.MAXIFS(Cadastro!$E$5:$E$243,Cadastro!$A$5:$A$243,$A138,Cadastro!$E$5:$E$243,"&lt;="&amp;$F138),"yyyymmdd"),Cadastro!$I$5:$I$243,0),"")</f>
        <v>15</v>
      </c>
      <c r="AC138" t="str">
        <f>IFERROR(_xlfn.SINGLE(INDEX(Exceções!$D$5:$D$203,MATCH($A138&amp;"|"&amp;$F138,Exceções!$F$5:$F$203,0))),"")</f>
        <v/>
      </c>
      <c r="AD138" t="str">
        <f>IF($AC138="","",IFERROR(_xlfn.SINGLE(INDEX(Exceções!$E$5:$E$203,MATCH($A138&amp;"|"&amp;$F138,Exceções!$F$5:$F$203,0))),""))</f>
        <v/>
      </c>
    </row>
    <row r="139" spans="1:30" ht="15" hidden="1" customHeight="1" x14ac:dyDescent="0.25">
      <c r="A139" s="31">
        <v>11950</v>
      </c>
      <c r="B139" s="17" t="s">
        <v>14</v>
      </c>
      <c r="C139" s="17" t="str">
        <f>IFERROR(INDEX(Cadastro!$C$5:$C$243,$AB139),"NÃO INFORMADO")</f>
        <v>CAL</v>
      </c>
      <c r="D139" s="17" t="str">
        <f>IFERROR(INDEX(Cadastro!$D$5:$D$243,$AB139),"")</f>
        <v>B</v>
      </c>
      <c r="E139" s="17" t="str">
        <f>IFERROR(INDEX(Cadastro!$G$5:$G$243,$AB139),"")</f>
        <v>B</v>
      </c>
      <c r="F139" s="29">
        <v>46325</v>
      </c>
      <c r="G139" s="32" t="str">
        <f t="shared" si="12"/>
        <v>sex</v>
      </c>
      <c r="H139" s="31" t="str">
        <f>IF($L139=0,"",_xlfn.MINIFS(Dados!$Q:$Q,Dados!$A:$A,$A139,Dados!$S:$S,$F139))</f>
        <v/>
      </c>
      <c r="I139" s="31" t="str">
        <f>IF($H139="","",_xlfn.MAXIFS(Dados!$R:$R,Dados!$A:$A,$A139,Dados!$S:$S,$F139))</f>
        <v/>
      </c>
      <c r="J139" s="32" t="str">
        <f>IF($D139&lt;&gt;"Folguista","",IFERROR(INDEX(Parâmetros!$D$52:$G$52,1,MIN(4,MAX(1,$W139))),""))</f>
        <v/>
      </c>
      <c r="K139" s="32" t="str">
        <f>IF(OR($AC139&lt;&gt;"",$Y139="Folga",$Y139="Folga trabalhada",$Y139="Férias (cadastro)",$Y139="Férias / afastamento",$Y139="Indeterminado (início da série)"),"",IF(OR($D139="6x1",$D139="FF 6x1"),IF(OR(WEEKDAY($F139,2)=6,WEEKDAY($F139,2)=7),"6x1 sáb/dom","6x1"),IF($D139="5x2","5x2",IF($H139="",IF($D139="Folguista",$J139,$E139),IF(OR($H139&gt;=Parâmetros!$E$18,$H139&lt;Parâmetros!$E$19),"C",IF($H139&lt;Parâmetros!$E$20,"A","B"))))))</f>
        <v>B</v>
      </c>
      <c r="L139" s="30">
        <f>SUMIFS(Dados!$E:$E,Dados!$A:$A,$A139,Dados!$S:$S,$F139)</f>
        <v>0</v>
      </c>
      <c r="M139" s="30">
        <f>IFERROR(INDEX(Parâmetros!$E$6:$E$11,MATCH($K139,Parâmetros!$A$6:$A$11,0)),"")</f>
        <v>7.67</v>
      </c>
      <c r="N139" s="33">
        <f t="shared" si="13"/>
        <v>0</v>
      </c>
      <c r="O139" s="33">
        <f>Parâmetros!$E$13</f>
        <v>0.8</v>
      </c>
      <c r="P139" s="32" t="str">
        <f>IF(OR($M139="",$F139&gt;Parâmetros!$E$14),"Não","Sim")</f>
        <v>Não</v>
      </c>
      <c r="Q139" s="32" t="str">
        <f t="shared" si="14"/>
        <v/>
      </c>
      <c r="R139" s="32" t="str">
        <f t="shared" si="15"/>
        <v/>
      </c>
      <c r="S139" s="30" t="str">
        <f t="shared" si="16"/>
        <v/>
      </c>
      <c r="T139" s="32" t="str">
        <f>IF($Q139&lt;&gt;"Sim","",IF($N139&gt;Parâmetros!$E$15,"Sim","Não"))</f>
        <v/>
      </c>
      <c r="U139" s="17" t="str">
        <f t="shared" si="17"/>
        <v>Fora da apuração</v>
      </c>
      <c r="V139" s="17" t="str">
        <f>IF($AC139&lt;&gt;"",IF($L139&gt;0,"ATENÇÃO · apontou em dia de "&amp;LOWER($AC139)&amp;" cadastrado","Exceção cadastrada · "&amp;$AC139)&amp;IF($AD139="",""," · "&amp;$AD139),IF($E139="Férias",IF($L139&gt;0,"ATENÇÃO · apontou estando de férias no cadastro","Férias no cadastro"),IF($Y139="Férias / afastamento","Afastamento · "&amp;($Z139+$AA139-1)&amp;" dias seguidos sem apontamento",IF($Y139="Folga trabalhada","ATENÇÃO · apontou em dia de folga da escala 5x2",IF($Y139="Folga",IF(AND($D139="5x2",OR(WEEKDAY($F139,2)=6,WEEKDAY($F139,2)=7)),"Folga de fim de semana da escala 5x2",IF(AND(OR($D139="6x1",$D139="FF 6x1"),WEEKDAY($F139,2)=6,FALSE()),"Folga de fim de semana · apontou no domingo anterior",IF(AND(OR($D139="6x1",$D139="FF 6x1"),WEEKDAY($F139,2)=7,AND($A139=$A138,$L138&gt;0)),"Folga de fim de semana · apontou no sábado",IF(AND(OR($D139="6x1",$D139="FF 6x1"),OR(WEEKDAY($F139,2)=6,WEEKDAY($F139,2)=7)),"Folga de fim de semana · sem apontamento no sábado nem no domingo","Folga prevista pelo ciclo")))),IF($Y139="Indeterminado (início da série)","Sem histórico anterior — informe o dia do ciclo no Cadastro",IF($Y139="Falta de registro",IF(OR(OR($D139="6x1",$D139="FF 6x1"),$D139="5x2"),"FALTA DE REGISTRO · dia útil da escala "&amp;$E139,"FALTA DE REGISTRO · dia "&amp;$W139&amp;" de "&amp;IFERROR(INDEX(Parâmetros!$B$39:$B$48,MATCH($E139,Parâmetros!$A$39:$A$48,0)),99)&amp;" do ciclo"),IF(OR($D139="6x1",$D139="FF 6x1"),IF(OR(AND(WEEKDAY($F139,2)=6,AND($A139=$A140,$L140&gt;0)),AND(WEEKDAY($F139,2)=7,AND($A139=$A138,$L138&gt;0))),"ATENÇÃO · apontou sábado e domingo no mesmo fim de semana",IF(OR(WEEKDAY($F139,2)=6,WEEKDAY($F139,2)=7),"Jornada de fim de semana do 6x1",IF(OR($H139&gt;=Parâmetros!$E$20,$H139&lt;Parâmetros!$E$19),"ATENÇÃO · 6x1 apontou fora do horário diurno","Jornada fixa do 6x1"))),IF($D139="5x2","Jornada fixa do 5x2",IF($D139="Folguista",IF($J139=$K139,"Evidência confirma sequência","DIVERGE · sequência "&amp;$J139&amp;" × evidência "&amp;$K139),IF($K139=$E139,"Evidência confirma cadastro","DIVERGE · cadastro "&amp;$E139&amp;" × evidência "&amp;$K139)))))))))))</f>
        <v>FALTA DE REGISTRO · dia 2 de 5 do ciclo</v>
      </c>
      <c r="W139" s="34">
        <f>IF(OR(OR($D139="6x1",$D139="FF 6x1"),$D139="5x2"),"",IF($AB139&lt;&gt;$AB138,IF(IFERROR(INDEX(Cadastro!$F$5:$F$243,$AB139),"")="",IF($L139&gt;0,1,0),IF(IFERROR(INDEX(Cadastro!$F$5:$F$243,$AB139),"")&lt;=IFERROR(INDEX(Parâmetros!$B$39:$B$48,MATCH($E139,Parâmetros!$A$39:$A$48,0)),99),IFERROR(INDEX(Cadastro!$F$5:$F$243,$AB139),""),0)),IF($L139&gt;0,IF(N($X138)&gt;0,1,N($W138)+1),IF(AND($L139=0,OR(N($W138)&gt;=IFERROR(INDEX(Parâmetros!$B$39:$B$48,MATCH($E139,Parâmetros!$A$39:$A$48,0)),99),AND(N($X138)&gt;0,N($X138)&lt;IFERROR(INDEX(Parâmetros!$C$39:$C$48,MATCH($E139,Parâmetros!$A$39:$A$48,0)),0)))),0,N($W138)+1))))</f>
        <v>2</v>
      </c>
      <c r="X139" s="34">
        <f>IF(OR(OR($D139="6x1",$D139="FF 6x1"),$D139="5x2"),"",IF($AB139&lt;&gt;$AB138,IF(IFERROR(INDEX(Cadastro!$F$5:$F$243,$AB139),"")="",0,IF(IFERROR(INDEX(Cadastro!$F$5:$F$243,$AB139),"")&gt;IFERROR(INDEX(Parâmetros!$B$39:$B$48,MATCH($E139,Parâmetros!$A$39:$A$48,0)),99),IFERROR(INDEX(Cadastro!$F$5:$F$243,$AB139),"")-IFERROR(INDEX(Parâmetros!$B$39:$B$48,MATCH($E139,Parâmetros!$A$39:$A$48,0)),99),0)),IF(AND($L139=0,OR(N($W138)&gt;=IFERROR(INDEX(Parâmetros!$B$39:$B$48,MATCH($E139,Parâmetros!$A$39:$A$48,0)),99),AND(N($X138)&gt;0,N($X138)&lt;IFERROR(INDEX(Parâmetros!$C$39:$C$48,MATCH($E139,Parâmetros!$A$39:$A$48,0)),0)))),N($X138)+1,0)))</f>
        <v>0</v>
      </c>
      <c r="Y139" t="str">
        <f>IF($AC139&lt;&gt;"",IF($L139&gt;0,$AC139&amp;" · com apontamento",$AC139),IF($E139="Férias",IF($L139&gt;0,"Férias · com apontamento","Férias (cadastro)"),IF(($Z139+$AA139-1)&gt;Parâmetros!$E$16,"Férias / afastamento",IF(AND($D139="5x2",OR(WEEKDAY($F139,2)=6,WEEKDAY($F139,2)=7)),IF($L139&gt;0,"Folga trabalhada","Folga"),IF($L139&gt;0,"Trabalhado",IF(OR(OR($D139="6x1",$D139="FF 6x1"),$D139="5x2"),IF(AND(OR($D139="6x1",$D139="FF 6x1"),OR(WEEKDAY($F139,2)=6,WEEKDAY($F139,2)=7)),"Folga","Falta de registro"),IF(AND($AB139&lt;&gt;$AB138,IFERROR(INDEX(Cadastro!$F$5:$F$243,$AB139),"")=""),"Indeterminado (início da série)",IF($X139&gt;0,"Folga","Falta de registro"))))))))</f>
        <v>Falta de registro</v>
      </c>
      <c r="Z139" s="34">
        <f>IF(OR($L139&gt;0,$F139&gt;Parâmetros!$E$14),0,IF($A139&lt;&gt;$A138,1,N($Z138)+1))</f>
        <v>0</v>
      </c>
      <c r="AA139" s="34">
        <f>IF(OR($L139&gt;0,$F139&gt;Parâmetros!$E$14),0,IF(OR($A139&lt;&gt;$A140,$F140&gt;Parâmetros!$E$14),1,N($AA140)+1))</f>
        <v>0</v>
      </c>
      <c r="AB139" s="31">
        <f>IFERROR(MATCH($A139&amp;"|"&amp;TEXT(_xlfn.MAXIFS(Cadastro!$E$5:$E$243,Cadastro!$A$5:$A$243,$A139,Cadastro!$E$5:$E$243,"&lt;="&amp;$F139),"yyyymmdd"),Cadastro!$I$5:$I$243,0),"")</f>
        <v>15</v>
      </c>
      <c r="AC139" t="str">
        <f>IFERROR(_xlfn.SINGLE(INDEX(Exceções!$D$5:$D$203,MATCH($A139&amp;"|"&amp;$F139,Exceções!$F$5:$F$203,0))),"")</f>
        <v/>
      </c>
      <c r="AD139" t="str">
        <f>IF($AC139="","",IFERROR(_xlfn.SINGLE(INDEX(Exceções!$E$5:$E$203,MATCH($A139&amp;"|"&amp;$F139,Exceções!$F$5:$F$203,0))),""))</f>
        <v/>
      </c>
    </row>
    <row r="140" spans="1:30" ht="15" hidden="1" customHeight="1" x14ac:dyDescent="0.25">
      <c r="A140" s="31">
        <v>11950</v>
      </c>
      <c r="B140" s="17" t="s">
        <v>14</v>
      </c>
      <c r="C140" s="17" t="str">
        <f>IFERROR(INDEX(Cadastro!$C$5:$C$243,$AB140),"NÃO INFORMADO")</f>
        <v>CAL</v>
      </c>
      <c r="D140" s="17" t="str">
        <f>IFERROR(INDEX(Cadastro!$D$5:$D$243,$AB140),"")</f>
        <v>B</v>
      </c>
      <c r="E140" s="17" t="str">
        <f>IFERROR(INDEX(Cadastro!$G$5:$G$243,$AB140),"")</f>
        <v>B</v>
      </c>
      <c r="F140" s="29">
        <v>46326</v>
      </c>
      <c r="G140" s="32" t="str">
        <f t="shared" si="12"/>
        <v>sáb</v>
      </c>
      <c r="H140" s="31" t="str">
        <f>IF($L140=0,"",_xlfn.MINIFS(Dados!$Q:$Q,Dados!$A:$A,$A140,Dados!$S:$S,$F140))</f>
        <v/>
      </c>
      <c r="I140" s="31" t="str">
        <f>IF($H140="","",_xlfn.MAXIFS(Dados!$R:$R,Dados!$A:$A,$A140,Dados!$S:$S,$F140))</f>
        <v/>
      </c>
      <c r="J140" s="32" t="str">
        <f>IF($D140&lt;&gt;"Folguista","",IFERROR(INDEX(Parâmetros!$D$52:$G$52,1,MIN(4,MAX(1,$W140))),""))</f>
        <v/>
      </c>
      <c r="K140" s="32" t="str">
        <f>IF(OR($AC140&lt;&gt;"",$Y140="Folga",$Y140="Folga trabalhada",$Y140="Férias (cadastro)",$Y140="Férias / afastamento",$Y140="Indeterminado (início da série)"),"",IF(OR($D140="6x1",$D140="FF 6x1"),IF(OR(WEEKDAY($F140,2)=6,WEEKDAY($F140,2)=7),"6x1 sáb/dom","6x1"),IF($D140="5x2","5x2",IF($H140="",IF($D140="Folguista",$J140,$E140),IF(OR($H140&gt;=Parâmetros!$E$18,$H140&lt;Parâmetros!$E$19),"C",IF($H140&lt;Parâmetros!$E$20,"A","B"))))))</f>
        <v>B</v>
      </c>
      <c r="L140" s="30">
        <f>SUMIFS(Dados!$E:$E,Dados!$A:$A,$A140,Dados!$S:$S,$F140)</f>
        <v>0</v>
      </c>
      <c r="M140" s="30">
        <f>IFERROR(INDEX(Parâmetros!$E$6:$E$11,MATCH($K140,Parâmetros!$A$6:$A$11,0)),"")</f>
        <v>7.67</v>
      </c>
      <c r="N140" s="33">
        <f t="shared" si="13"/>
        <v>0</v>
      </c>
      <c r="O140" s="33">
        <f>Parâmetros!$E$13</f>
        <v>0.8</v>
      </c>
      <c r="P140" s="32" t="str">
        <f>IF(OR($M140="",$F140&gt;Parâmetros!$E$14),"Não","Sim")</f>
        <v>Não</v>
      </c>
      <c r="Q140" s="32" t="str">
        <f t="shared" si="14"/>
        <v/>
      </c>
      <c r="R140" s="32" t="str">
        <f t="shared" si="15"/>
        <v/>
      </c>
      <c r="S140" s="30" t="str">
        <f t="shared" si="16"/>
        <v/>
      </c>
      <c r="T140" s="32" t="str">
        <f>IF($Q140&lt;&gt;"Sim","",IF($N140&gt;Parâmetros!$E$15,"Sim","Não"))</f>
        <v/>
      </c>
      <c r="U140" s="17" t="str">
        <f t="shared" si="17"/>
        <v>Fora da apuração</v>
      </c>
      <c r="V140" s="17" t="str">
        <f>IF($AC140&lt;&gt;"",IF($L140&gt;0,"ATENÇÃO · apontou em dia de "&amp;LOWER($AC140)&amp;" cadastrado","Exceção cadastrada · "&amp;$AC140)&amp;IF($AD140="",""," · "&amp;$AD140),IF($E140="Férias",IF($L140&gt;0,"ATENÇÃO · apontou estando de férias no cadastro","Férias no cadastro"),IF($Y140="Férias / afastamento","Afastamento · "&amp;($Z140+$AA140-1)&amp;" dias seguidos sem apontamento",IF($Y140="Folga trabalhada","ATENÇÃO · apontou em dia de folga da escala 5x2",IF($Y140="Folga",IF(AND($D140="5x2",OR(WEEKDAY($F140,2)=6,WEEKDAY($F140,2)=7)),"Folga de fim de semana da escala 5x2",IF(AND(OR($D140="6x1",$D140="FF 6x1"),WEEKDAY($F140,2)=6,FALSE()),"Folga de fim de semana · apontou no domingo anterior",IF(AND(OR($D140="6x1",$D140="FF 6x1"),WEEKDAY($F140,2)=7,AND($A140=$A139,$L139&gt;0)),"Folga de fim de semana · apontou no sábado",IF(AND(OR($D140="6x1",$D140="FF 6x1"),OR(WEEKDAY($F140,2)=6,WEEKDAY($F140,2)=7)),"Folga de fim de semana · sem apontamento no sábado nem no domingo","Folga prevista pelo ciclo")))),IF($Y140="Indeterminado (início da série)","Sem histórico anterior — informe o dia do ciclo no Cadastro",IF($Y140="Falta de registro",IF(OR(OR($D140="6x1",$D140="FF 6x1"),$D140="5x2"),"FALTA DE REGISTRO · dia útil da escala "&amp;$E140,"FALTA DE REGISTRO · dia "&amp;$W140&amp;" de "&amp;IFERROR(INDEX(Parâmetros!$B$39:$B$48,MATCH($E140,Parâmetros!$A$39:$A$48,0)),99)&amp;" do ciclo"),IF(OR($D140="6x1",$D140="FF 6x1"),IF(OR(AND(WEEKDAY($F140,2)=6,AND($A140=$A141,$L141&gt;0)),AND(WEEKDAY($F140,2)=7,AND($A140=$A139,$L139&gt;0))),"ATENÇÃO · apontou sábado e domingo no mesmo fim de semana",IF(OR(WEEKDAY($F140,2)=6,WEEKDAY($F140,2)=7),"Jornada de fim de semana do 6x1",IF(OR($H140&gt;=Parâmetros!$E$20,$H140&lt;Parâmetros!$E$19),"ATENÇÃO · 6x1 apontou fora do horário diurno","Jornada fixa do 6x1"))),IF($D140="5x2","Jornada fixa do 5x2",IF($D140="Folguista",IF($J140=$K140,"Evidência confirma sequência","DIVERGE · sequência "&amp;$J140&amp;" × evidência "&amp;$K140),IF($K140=$E140,"Evidência confirma cadastro","DIVERGE · cadastro "&amp;$E140&amp;" × evidência "&amp;$K140)))))))))))</f>
        <v>FALTA DE REGISTRO · dia 3 de 5 do ciclo</v>
      </c>
      <c r="W140" s="34">
        <f>IF(OR(OR($D140="6x1",$D140="FF 6x1"),$D140="5x2"),"",IF($AB140&lt;&gt;$AB139,IF(IFERROR(INDEX(Cadastro!$F$5:$F$243,$AB140),"")="",IF($L140&gt;0,1,0),IF(IFERROR(INDEX(Cadastro!$F$5:$F$243,$AB140),"")&lt;=IFERROR(INDEX(Parâmetros!$B$39:$B$48,MATCH($E140,Parâmetros!$A$39:$A$48,0)),99),IFERROR(INDEX(Cadastro!$F$5:$F$243,$AB140),""),0)),IF($L140&gt;0,IF(N($X139)&gt;0,1,N($W139)+1),IF(AND($L140=0,OR(N($W139)&gt;=IFERROR(INDEX(Parâmetros!$B$39:$B$48,MATCH($E140,Parâmetros!$A$39:$A$48,0)),99),AND(N($X139)&gt;0,N($X139)&lt;IFERROR(INDEX(Parâmetros!$C$39:$C$48,MATCH($E140,Parâmetros!$A$39:$A$48,0)),0)))),0,N($W139)+1))))</f>
        <v>3</v>
      </c>
      <c r="X140" s="34">
        <f>IF(OR(OR($D140="6x1",$D140="FF 6x1"),$D140="5x2"),"",IF($AB140&lt;&gt;$AB139,IF(IFERROR(INDEX(Cadastro!$F$5:$F$243,$AB140),"")="",0,IF(IFERROR(INDEX(Cadastro!$F$5:$F$243,$AB140),"")&gt;IFERROR(INDEX(Parâmetros!$B$39:$B$48,MATCH($E140,Parâmetros!$A$39:$A$48,0)),99),IFERROR(INDEX(Cadastro!$F$5:$F$243,$AB140),"")-IFERROR(INDEX(Parâmetros!$B$39:$B$48,MATCH($E140,Parâmetros!$A$39:$A$48,0)),99),0)),IF(AND($L140=0,OR(N($W139)&gt;=IFERROR(INDEX(Parâmetros!$B$39:$B$48,MATCH($E140,Parâmetros!$A$39:$A$48,0)),99),AND(N($X139)&gt;0,N($X139)&lt;IFERROR(INDEX(Parâmetros!$C$39:$C$48,MATCH($E140,Parâmetros!$A$39:$A$48,0)),0)))),N($X139)+1,0)))</f>
        <v>0</v>
      </c>
      <c r="Y140" t="str">
        <f>IF($AC140&lt;&gt;"",IF($L140&gt;0,$AC140&amp;" · com apontamento",$AC140),IF($E140="Férias",IF($L140&gt;0,"Férias · com apontamento","Férias (cadastro)"),IF(($Z140+$AA140-1)&gt;Parâmetros!$E$16,"Férias / afastamento",IF(AND($D140="5x2",OR(WEEKDAY($F140,2)=6,WEEKDAY($F140,2)=7)),IF($L140&gt;0,"Folga trabalhada","Folga"),IF($L140&gt;0,"Trabalhado",IF(OR(OR($D140="6x1",$D140="FF 6x1"),$D140="5x2"),IF(AND(OR($D140="6x1",$D140="FF 6x1"),OR(WEEKDAY($F140,2)=6,WEEKDAY($F140,2)=7)),"Folga","Falta de registro"),IF(AND($AB140&lt;&gt;$AB139,IFERROR(INDEX(Cadastro!$F$5:$F$243,$AB140),"")=""),"Indeterminado (início da série)",IF($X140&gt;0,"Folga","Falta de registro"))))))))</f>
        <v>Falta de registro</v>
      </c>
      <c r="Z140" s="34">
        <f>IF(OR($L140&gt;0,$F140&gt;Parâmetros!$E$14),0,IF($A140&lt;&gt;$A139,1,N($Z139)+1))</f>
        <v>0</v>
      </c>
      <c r="AA140" s="34">
        <f>IF(OR($L140&gt;0,$F140&gt;Parâmetros!$E$14),0,IF(OR($A140&lt;&gt;$A141,$F141&gt;Parâmetros!$E$14),1,N($AA141)+1))</f>
        <v>0</v>
      </c>
      <c r="AB140" s="31">
        <f>IFERROR(MATCH($A140&amp;"|"&amp;TEXT(_xlfn.MAXIFS(Cadastro!$E$5:$E$243,Cadastro!$A$5:$A$243,$A140,Cadastro!$E$5:$E$243,"&lt;="&amp;$F140),"yyyymmdd"),Cadastro!$I$5:$I$243,0),"")</f>
        <v>15</v>
      </c>
      <c r="AC140" t="str">
        <f>IFERROR(_xlfn.SINGLE(INDEX(Exceções!$D$5:$D$203,MATCH($A140&amp;"|"&amp;$F140,Exceções!$F$5:$F$203,0))),"")</f>
        <v/>
      </c>
      <c r="AD140" t="str">
        <f>IF($AC140="","",IFERROR(_xlfn.SINGLE(INDEX(Exceções!$E$5:$E$203,MATCH($A140&amp;"|"&amp;$F140,Exceções!$F$5:$F$203,0))),""))</f>
        <v/>
      </c>
    </row>
    <row r="141" spans="1:30" ht="15" hidden="1" customHeight="1" x14ac:dyDescent="0.25">
      <c r="A141" s="31">
        <v>11950</v>
      </c>
      <c r="B141" s="17" t="s">
        <v>14</v>
      </c>
      <c r="C141" s="17" t="str">
        <f>IFERROR(INDEX(Cadastro!$C$5:$C$243,$AB141),"NÃO INFORMADO")</f>
        <v>CAL</v>
      </c>
      <c r="D141" s="17" t="str">
        <f>IFERROR(INDEX(Cadastro!$D$5:$D$243,$AB141),"")</f>
        <v>B</v>
      </c>
      <c r="E141" s="17" t="str">
        <f>IFERROR(INDEX(Cadastro!$G$5:$G$243,$AB141),"")</f>
        <v>B</v>
      </c>
      <c r="F141" s="29">
        <v>46327</v>
      </c>
      <c r="G141" s="32" t="str">
        <f t="shared" si="12"/>
        <v>dom</v>
      </c>
      <c r="H141" s="31" t="str">
        <f>IF($L141=0,"",_xlfn.MINIFS(Dados!$Q:$Q,Dados!$A:$A,$A141,Dados!$S:$S,$F141))</f>
        <v/>
      </c>
      <c r="I141" s="31" t="str">
        <f>IF($H141="","",_xlfn.MAXIFS(Dados!$R:$R,Dados!$A:$A,$A141,Dados!$S:$S,$F141))</f>
        <v/>
      </c>
      <c r="J141" s="32" t="str">
        <f>IF($D141&lt;&gt;"Folguista","",IFERROR(INDEX(Parâmetros!$D$52:$G$52,1,MIN(4,MAX(1,$W141))),""))</f>
        <v/>
      </c>
      <c r="K141" s="32" t="str">
        <f>IF(OR($AC141&lt;&gt;"",$Y141="Folga",$Y141="Folga trabalhada",$Y141="Férias (cadastro)",$Y141="Férias / afastamento",$Y141="Indeterminado (início da série)"),"",IF(OR($D141="6x1",$D141="FF 6x1"),IF(OR(WEEKDAY($F141,2)=6,WEEKDAY($F141,2)=7),"6x1 sáb/dom","6x1"),IF($D141="5x2","5x2",IF($H141="",IF($D141="Folguista",$J141,$E141),IF(OR($H141&gt;=Parâmetros!$E$18,$H141&lt;Parâmetros!$E$19),"C",IF($H141&lt;Parâmetros!$E$20,"A","B"))))))</f>
        <v>B</v>
      </c>
      <c r="L141" s="30">
        <f>SUMIFS(Dados!$E:$E,Dados!$A:$A,$A141,Dados!$S:$S,$F141)</f>
        <v>0</v>
      </c>
      <c r="M141" s="30">
        <f>IFERROR(INDEX(Parâmetros!$E$6:$E$11,MATCH($K141,Parâmetros!$A$6:$A$11,0)),"")</f>
        <v>7.67</v>
      </c>
      <c r="N141" s="33">
        <f t="shared" si="13"/>
        <v>0</v>
      </c>
      <c r="O141" s="33">
        <f>Parâmetros!$E$13</f>
        <v>0.8</v>
      </c>
      <c r="P141" s="32" t="str">
        <f>IF(OR($M141="",$F141&gt;Parâmetros!$E$14),"Não","Sim")</f>
        <v>Não</v>
      </c>
      <c r="Q141" s="32" t="str">
        <f t="shared" si="14"/>
        <v/>
      </c>
      <c r="R141" s="32" t="str">
        <f t="shared" si="15"/>
        <v/>
      </c>
      <c r="S141" s="30" t="str">
        <f t="shared" si="16"/>
        <v/>
      </c>
      <c r="T141" s="32" t="str">
        <f>IF($Q141&lt;&gt;"Sim","",IF($N141&gt;Parâmetros!$E$15,"Sim","Não"))</f>
        <v/>
      </c>
      <c r="U141" s="17" t="str">
        <f t="shared" si="17"/>
        <v>Fora da apuração</v>
      </c>
      <c r="V141" s="17" t="str">
        <f>IF($AC141&lt;&gt;"",IF($L141&gt;0,"ATENÇÃO · apontou em dia de "&amp;LOWER($AC141)&amp;" cadastrado","Exceção cadastrada · "&amp;$AC141)&amp;IF($AD141="",""," · "&amp;$AD141),IF($E141="Férias",IF($L141&gt;0,"ATENÇÃO · apontou estando de férias no cadastro","Férias no cadastro"),IF($Y141="Férias / afastamento","Afastamento · "&amp;($Z141+$AA141-1)&amp;" dias seguidos sem apontamento",IF($Y141="Folga trabalhada","ATENÇÃO · apontou em dia de folga da escala 5x2",IF($Y141="Folga",IF(AND($D141="5x2",OR(WEEKDAY($F141,2)=6,WEEKDAY($F141,2)=7)),"Folga de fim de semana da escala 5x2",IF(AND(OR($D141="6x1",$D141="FF 6x1"),WEEKDAY($F141,2)=6,FALSE()),"Folga de fim de semana · apontou no domingo anterior",IF(AND(OR($D141="6x1",$D141="FF 6x1"),WEEKDAY($F141,2)=7,AND($A141=$A140,$L140&gt;0)),"Folga de fim de semana · apontou no sábado",IF(AND(OR($D141="6x1",$D141="FF 6x1"),OR(WEEKDAY($F141,2)=6,WEEKDAY($F141,2)=7)),"Folga de fim de semana · sem apontamento no sábado nem no domingo","Folga prevista pelo ciclo")))),IF($Y141="Indeterminado (início da série)","Sem histórico anterior — informe o dia do ciclo no Cadastro",IF($Y141="Falta de registro",IF(OR(OR($D141="6x1",$D141="FF 6x1"),$D141="5x2"),"FALTA DE REGISTRO · dia útil da escala "&amp;$E141,"FALTA DE REGISTRO · dia "&amp;$W141&amp;" de "&amp;IFERROR(INDEX(Parâmetros!$B$39:$B$48,MATCH($E141,Parâmetros!$A$39:$A$48,0)),99)&amp;" do ciclo"),IF(OR($D141="6x1",$D141="FF 6x1"),IF(OR(AND(WEEKDAY($F141,2)=6,AND($A141=$A142,$L142&gt;0)),AND(WEEKDAY($F141,2)=7,AND($A141=$A140,$L140&gt;0))),"ATENÇÃO · apontou sábado e domingo no mesmo fim de semana",IF(OR(WEEKDAY($F141,2)=6,WEEKDAY($F141,2)=7),"Jornada de fim de semana do 6x1",IF(OR($H141&gt;=Parâmetros!$E$20,$H141&lt;Parâmetros!$E$19),"ATENÇÃO · 6x1 apontou fora do horário diurno","Jornada fixa do 6x1"))),IF($D141="5x2","Jornada fixa do 5x2",IF($D141="Folguista",IF($J141=$K141,"Evidência confirma sequência","DIVERGE · sequência "&amp;$J141&amp;" × evidência "&amp;$K141),IF($K141=$E141,"Evidência confirma cadastro","DIVERGE · cadastro "&amp;$E141&amp;" × evidência "&amp;$K141)))))))))))</f>
        <v>FALTA DE REGISTRO · dia 4 de 5 do ciclo</v>
      </c>
      <c r="W141" s="34">
        <f>IF(OR(OR($D141="6x1",$D141="FF 6x1"),$D141="5x2"),"",IF($AB141&lt;&gt;$AB140,IF(IFERROR(INDEX(Cadastro!$F$5:$F$243,$AB141),"")="",IF($L141&gt;0,1,0),IF(IFERROR(INDEX(Cadastro!$F$5:$F$243,$AB141),"")&lt;=IFERROR(INDEX(Parâmetros!$B$39:$B$48,MATCH($E141,Parâmetros!$A$39:$A$48,0)),99),IFERROR(INDEX(Cadastro!$F$5:$F$243,$AB141),""),0)),IF($L141&gt;0,IF(N($X140)&gt;0,1,N($W140)+1),IF(AND($L141=0,OR(N($W140)&gt;=IFERROR(INDEX(Parâmetros!$B$39:$B$48,MATCH($E141,Parâmetros!$A$39:$A$48,0)),99),AND(N($X140)&gt;0,N($X140)&lt;IFERROR(INDEX(Parâmetros!$C$39:$C$48,MATCH($E141,Parâmetros!$A$39:$A$48,0)),0)))),0,N($W140)+1))))</f>
        <v>4</v>
      </c>
      <c r="X141" s="34">
        <f>IF(OR(OR($D141="6x1",$D141="FF 6x1"),$D141="5x2"),"",IF($AB141&lt;&gt;$AB140,IF(IFERROR(INDEX(Cadastro!$F$5:$F$243,$AB141),"")="",0,IF(IFERROR(INDEX(Cadastro!$F$5:$F$243,$AB141),"")&gt;IFERROR(INDEX(Parâmetros!$B$39:$B$48,MATCH($E141,Parâmetros!$A$39:$A$48,0)),99),IFERROR(INDEX(Cadastro!$F$5:$F$243,$AB141),"")-IFERROR(INDEX(Parâmetros!$B$39:$B$48,MATCH($E141,Parâmetros!$A$39:$A$48,0)),99),0)),IF(AND($L141=0,OR(N($W140)&gt;=IFERROR(INDEX(Parâmetros!$B$39:$B$48,MATCH($E141,Parâmetros!$A$39:$A$48,0)),99),AND(N($X140)&gt;0,N($X140)&lt;IFERROR(INDEX(Parâmetros!$C$39:$C$48,MATCH($E141,Parâmetros!$A$39:$A$48,0)),0)))),N($X140)+1,0)))</f>
        <v>0</v>
      </c>
      <c r="Y141" t="str">
        <f>IF($AC141&lt;&gt;"",IF($L141&gt;0,$AC141&amp;" · com apontamento",$AC141),IF($E141="Férias",IF($L141&gt;0,"Férias · com apontamento","Férias (cadastro)"),IF(($Z141+$AA141-1)&gt;Parâmetros!$E$16,"Férias / afastamento",IF(AND($D141="5x2",OR(WEEKDAY($F141,2)=6,WEEKDAY($F141,2)=7)),IF($L141&gt;0,"Folga trabalhada","Folga"),IF($L141&gt;0,"Trabalhado",IF(OR(OR($D141="6x1",$D141="FF 6x1"),$D141="5x2"),IF(AND(OR($D141="6x1",$D141="FF 6x1"),OR(WEEKDAY($F141,2)=6,WEEKDAY($F141,2)=7)),"Folga","Falta de registro"),IF(AND($AB141&lt;&gt;$AB140,IFERROR(INDEX(Cadastro!$F$5:$F$243,$AB141),"")=""),"Indeterminado (início da série)",IF($X141&gt;0,"Folga","Falta de registro"))))))))</f>
        <v>Falta de registro</v>
      </c>
      <c r="Z141" s="34">
        <f>IF(OR($L141&gt;0,$F141&gt;Parâmetros!$E$14),0,IF($A141&lt;&gt;$A140,1,N($Z140)+1))</f>
        <v>0</v>
      </c>
      <c r="AA141" s="34">
        <f>IF(OR($L141&gt;0,$F141&gt;Parâmetros!$E$14),0,IF(OR($A141&lt;&gt;$A142,$F142&gt;Parâmetros!$E$14),1,N($AA142)+1))</f>
        <v>0</v>
      </c>
      <c r="AB141" s="31">
        <f>IFERROR(MATCH($A141&amp;"|"&amp;TEXT(_xlfn.MAXIFS(Cadastro!$E$5:$E$243,Cadastro!$A$5:$A$243,$A141,Cadastro!$E$5:$E$243,"&lt;="&amp;$F141),"yyyymmdd"),Cadastro!$I$5:$I$243,0),"")</f>
        <v>15</v>
      </c>
      <c r="AC141" t="str">
        <f>IFERROR(_xlfn.SINGLE(INDEX(Exceções!$D$5:$D$203,MATCH($A141&amp;"|"&amp;$F141,Exceções!$F$5:$F$203,0))),"")</f>
        <v/>
      </c>
      <c r="AD141" t="str">
        <f>IF($AC141="","",IFERROR(_xlfn.SINGLE(INDEX(Exceções!$E$5:$E$203,MATCH($A141&amp;"|"&amp;$F141,Exceções!$F$5:$F$203,0))),""))</f>
        <v/>
      </c>
    </row>
    <row r="142" spans="1:30" ht="15" hidden="1" customHeight="1" x14ac:dyDescent="0.25">
      <c r="A142" s="31">
        <v>52351</v>
      </c>
      <c r="B142" s="17" t="s">
        <v>48</v>
      </c>
      <c r="C142" s="17" t="str">
        <f>IFERROR(INDEX(Cadastro!$C$5:$C$243,$AB142),"NÃO INFORMADO")</f>
        <v>LUB</v>
      </c>
      <c r="D142" s="17" t="str">
        <f>IFERROR(INDEX(Cadastro!$D$5:$D$243,$AB142),"")</f>
        <v>6x1</v>
      </c>
      <c r="E142" s="17" t="str">
        <f>IFERROR(INDEX(Cadastro!$G$5:$G$243,$AB142),"")</f>
        <v>6x1</v>
      </c>
      <c r="F142" s="29">
        <v>46300</v>
      </c>
      <c r="G142" s="32" t="str">
        <f t="shared" si="12"/>
        <v>seg</v>
      </c>
      <c r="H142" s="31">
        <f>IF($L142=0,"",_xlfn.MINIFS(Dados!$Q:$Q,Dados!$A:$A,$A142,Dados!$S:$S,$F142))</f>
        <v>440</v>
      </c>
      <c r="I142" s="31">
        <f>IF($H142="","",_xlfn.MAXIFS(Dados!$R:$R,Dados!$A:$A,$A142,Dados!$S:$S,$F142))</f>
        <v>980</v>
      </c>
      <c r="J142" s="32" t="str">
        <f>IF($D142&lt;&gt;"Folguista","",IFERROR(INDEX(Parâmetros!$D$52:$G$52,1,MIN(4,MAX(1,$W142))),""))</f>
        <v/>
      </c>
      <c r="K142" s="32" t="str">
        <f>IF(OR($AC142&lt;&gt;"",$Y142="Folga",$Y142="Folga trabalhada",$Y142="Férias (cadastro)",$Y142="Férias / afastamento",$Y142="Indeterminado (início da série)"),"",IF(OR($D142="6x1",$D142="FF 6x1"),IF(OR(WEEKDAY($F142,2)=6,WEEKDAY($F142,2)=7),"6x1 sáb/dom","6x1"),IF($D142="5x2","5x2",IF($H142="",IF($D142="Folguista",$J142,$E142),IF(OR($H142&gt;=Parâmetros!$E$18,$H142&lt;Parâmetros!$E$19),"C",IF($H142&lt;Parâmetros!$E$20,"A","B"))))))</f>
        <v>6x1</v>
      </c>
      <c r="L142" s="30">
        <f>SUMIFS(Dados!$E:$E,Dados!$A:$A,$A142,Dados!$S:$S,$F142)</f>
        <v>7.9200000000000008</v>
      </c>
      <c r="M142" s="30">
        <f>IFERROR(INDEX(Parâmetros!$E$6:$E$11,MATCH($K142,Parâmetros!$A$6:$A$11,0)),"")</f>
        <v>8.8000000000000007</v>
      </c>
      <c r="N142" s="33">
        <f t="shared" si="13"/>
        <v>0.9</v>
      </c>
      <c r="O142" s="33">
        <f>Parâmetros!$E$13</f>
        <v>0.8</v>
      </c>
      <c r="P142" s="32" t="str">
        <f>IF(OR($M142="",$F142&gt;Parâmetros!$E$14),"Não","Sim")</f>
        <v>Sim</v>
      </c>
      <c r="Q142" s="32" t="str">
        <f t="shared" si="14"/>
        <v>Sim</v>
      </c>
      <c r="R142" s="32" t="str">
        <f t="shared" si="15"/>
        <v>Sim</v>
      </c>
      <c r="S142" s="30">
        <f t="shared" si="16"/>
        <v>0</v>
      </c>
      <c r="T142" s="32" t="str">
        <f>IF($Q142&lt;&gt;"Sim","",IF($N142&gt;Parâmetros!$E$15,"Sim","Não"))</f>
        <v>Não</v>
      </c>
      <c r="U142" s="17" t="str">
        <f t="shared" si="17"/>
        <v>Na meta</v>
      </c>
      <c r="V142" s="17" t="str">
        <f>IF($AC142&lt;&gt;"",IF($L142&gt;0,"ATENÇÃO · apontou em dia de "&amp;LOWER($AC142)&amp;" cadastrado","Exceção cadastrada · "&amp;$AC142)&amp;IF($AD142="",""," · "&amp;$AD142),IF($E142="Férias",IF($L142&gt;0,"ATENÇÃO · apontou estando de férias no cadastro","Férias no cadastro"),IF($Y142="Férias / afastamento","Afastamento · "&amp;($Z142+$AA142-1)&amp;" dias seguidos sem apontamento",IF($Y142="Folga trabalhada","ATENÇÃO · apontou em dia de folga da escala 5x2",IF($Y142="Folga",IF(AND($D142="5x2",OR(WEEKDAY($F142,2)=6,WEEKDAY($F142,2)=7)),"Folga de fim de semana da escala 5x2",IF(AND(OR($D142="6x1",$D142="FF 6x1"),WEEKDAY($F142,2)=6,FALSE()),"Folga de fim de semana · apontou no domingo anterior",IF(AND(OR($D142="6x1",$D142="FF 6x1"),WEEKDAY($F142,2)=7,AND($A142=$A141,$L141&gt;0)),"Folga de fim de semana · apontou no sábado",IF(AND(OR($D142="6x1",$D142="FF 6x1"),OR(WEEKDAY($F142,2)=6,WEEKDAY($F142,2)=7)),"Folga de fim de semana · sem apontamento no sábado nem no domingo","Folga prevista pelo ciclo")))),IF($Y142="Indeterminado (início da série)","Sem histórico anterior — informe o dia do ciclo no Cadastro",IF($Y142="Falta de registro",IF(OR(OR($D142="6x1",$D142="FF 6x1"),$D142="5x2"),"FALTA DE REGISTRO · dia útil da escala "&amp;$E142,"FALTA DE REGISTRO · dia "&amp;$W142&amp;" de "&amp;IFERROR(INDEX(Parâmetros!$B$39:$B$48,MATCH($E142,Parâmetros!$A$39:$A$48,0)),99)&amp;" do ciclo"),IF(OR($D142="6x1",$D142="FF 6x1"),IF(OR(AND(WEEKDAY($F142,2)=6,AND($A142=$A143,$L143&gt;0)),AND(WEEKDAY($F142,2)=7,AND($A142=$A141,$L141&gt;0))),"ATENÇÃO · apontou sábado e domingo no mesmo fim de semana",IF(OR(WEEKDAY($F142,2)=6,WEEKDAY($F142,2)=7),"Jornada de fim de semana do 6x1",IF(OR($H142&gt;=Parâmetros!$E$20,$H142&lt;Parâmetros!$E$19),"ATENÇÃO · 6x1 apontou fora do horário diurno","Jornada fixa do 6x1"))),IF($D142="5x2","Jornada fixa do 5x2",IF($D142="Folguista",IF($J142=$K142,"Evidência confirma sequência","DIVERGE · sequência "&amp;$J142&amp;" × evidência "&amp;$K142),IF($K142=$E142,"Evidência confirma cadastro","DIVERGE · cadastro "&amp;$E142&amp;" × evidência "&amp;$K142)))))))))))</f>
        <v>Jornada fixa do 6x1</v>
      </c>
      <c r="W142" s="34" t="str">
        <f>IF(OR(OR($D142="6x1",$D142="FF 6x1"),$D142="5x2"),"",IF($AB142&lt;&gt;$AB141,IF(IFERROR(INDEX(Cadastro!$F$5:$F$243,$AB142),"")="",IF($L142&gt;0,1,0),IF(IFERROR(INDEX(Cadastro!$F$5:$F$243,$AB142),"")&lt;=IFERROR(INDEX(Parâmetros!$B$39:$B$48,MATCH($E142,Parâmetros!$A$39:$A$48,0)),99),IFERROR(INDEX(Cadastro!$F$5:$F$243,$AB142),""),0)),IF($L142&gt;0,IF(N($X141)&gt;0,1,N($W141)+1),IF(AND($L142=0,OR(N($W141)&gt;=IFERROR(INDEX(Parâmetros!$B$39:$B$48,MATCH($E142,Parâmetros!$A$39:$A$48,0)),99),AND(N($X141)&gt;0,N($X141)&lt;IFERROR(INDEX(Parâmetros!$C$39:$C$48,MATCH($E142,Parâmetros!$A$39:$A$48,0)),0)))),0,N($W141)+1))))</f>
        <v/>
      </c>
      <c r="X142" s="34" t="str">
        <f>IF(OR(OR($D142="6x1",$D142="FF 6x1"),$D142="5x2"),"",IF($AB142&lt;&gt;$AB141,IF(IFERROR(INDEX(Cadastro!$F$5:$F$243,$AB142),"")="",0,IF(IFERROR(INDEX(Cadastro!$F$5:$F$243,$AB142),"")&gt;IFERROR(INDEX(Parâmetros!$B$39:$B$48,MATCH($E142,Parâmetros!$A$39:$A$48,0)),99),IFERROR(INDEX(Cadastro!$F$5:$F$243,$AB142),"")-IFERROR(INDEX(Parâmetros!$B$39:$B$48,MATCH($E142,Parâmetros!$A$39:$A$48,0)),99),0)),IF(AND($L142=0,OR(N($W141)&gt;=IFERROR(INDEX(Parâmetros!$B$39:$B$48,MATCH($E142,Parâmetros!$A$39:$A$48,0)),99),AND(N($X141)&gt;0,N($X141)&lt;IFERROR(INDEX(Parâmetros!$C$39:$C$48,MATCH($E142,Parâmetros!$A$39:$A$48,0)),0)))),N($X141)+1,0)))</f>
        <v/>
      </c>
      <c r="Y142" t="str">
        <f>IF($AC142&lt;&gt;"",IF($L142&gt;0,$AC142&amp;" · com apontamento",$AC142),IF($E142="Férias",IF($L142&gt;0,"Férias · com apontamento","Férias (cadastro)"),IF(($Z142+$AA142-1)&gt;Parâmetros!$E$16,"Férias / afastamento",IF(AND($D142="5x2",OR(WEEKDAY($F142,2)=6,WEEKDAY($F142,2)=7)),IF($L142&gt;0,"Folga trabalhada","Folga"),IF($L142&gt;0,"Trabalhado",IF(OR(OR($D142="6x1",$D142="FF 6x1"),$D142="5x2"),IF(AND(OR($D142="6x1",$D142="FF 6x1"),OR(WEEKDAY($F142,2)=6,WEEKDAY($F142,2)=7)),"Folga","Falta de registro"),IF(AND($AB142&lt;&gt;$AB141,IFERROR(INDEX(Cadastro!$F$5:$F$243,$AB142),"")=""),"Indeterminado (início da série)",IF($X142&gt;0,"Folga","Falta de registro"))))))))</f>
        <v>Trabalhado</v>
      </c>
      <c r="Z142" s="34">
        <f>IF(OR($L142&gt;0,$F142&gt;Parâmetros!$E$14),0,IF($A142&lt;&gt;$A141,1,N($Z141)+1))</f>
        <v>0</v>
      </c>
      <c r="AA142" s="34">
        <f>IF(OR($L142&gt;0,$F142&gt;Parâmetros!$E$14),0,IF(OR($A142&lt;&gt;$A143,$F143&gt;Parâmetros!$E$14),1,N($AA143)+1))</f>
        <v>0</v>
      </c>
      <c r="AB142" s="31">
        <f>IFERROR(MATCH($A142&amp;"|"&amp;TEXT(_xlfn.MAXIFS(Cadastro!$E$5:$E$243,Cadastro!$A$5:$A$243,$A142,Cadastro!$E$5:$E$243,"&lt;="&amp;$F142),"yyyymmdd"),Cadastro!$I$5:$I$243,0),"")</f>
        <v>18</v>
      </c>
      <c r="AC142" t="str">
        <f>IFERROR(_xlfn.SINGLE(INDEX(Exceções!$D$5:$D$203,MATCH($A142&amp;"|"&amp;$F142,Exceções!$F$5:$F$203,0))),"")</f>
        <v/>
      </c>
      <c r="AD142" t="str">
        <f>IF($AC142="","",IFERROR(_xlfn.SINGLE(INDEX(Exceções!$E$5:$E$203,MATCH($A142&amp;"|"&amp;$F142,Exceções!$F$5:$F$203,0))),""))</f>
        <v/>
      </c>
    </row>
    <row r="143" spans="1:30" ht="15" hidden="1" customHeight="1" x14ac:dyDescent="0.25">
      <c r="A143" s="31">
        <v>52351</v>
      </c>
      <c r="B143" s="17" t="s">
        <v>48</v>
      </c>
      <c r="C143" s="17" t="str">
        <f>IFERROR(INDEX(Cadastro!$C$5:$C$243,$AB143),"NÃO INFORMADO")</f>
        <v>LUB</v>
      </c>
      <c r="D143" s="17" t="str">
        <f>IFERROR(INDEX(Cadastro!$D$5:$D$243,$AB143),"")</f>
        <v>6x1</v>
      </c>
      <c r="E143" s="17" t="str">
        <f>IFERROR(INDEX(Cadastro!$G$5:$G$243,$AB143),"")</f>
        <v>6x1</v>
      </c>
      <c r="F143" s="29">
        <v>46301</v>
      </c>
      <c r="G143" s="32" t="str">
        <f t="shared" si="12"/>
        <v>ter</v>
      </c>
      <c r="H143" s="31">
        <f>IF($L143=0,"",_xlfn.MINIFS(Dados!$Q:$Q,Dados!$A:$A,$A143,Dados!$S:$S,$F143))</f>
        <v>450</v>
      </c>
      <c r="I143" s="31">
        <f>IF($H143="","",_xlfn.MAXIFS(Dados!$R:$R,Dados!$A:$A,$A143,Dados!$S:$S,$F143))</f>
        <v>980</v>
      </c>
      <c r="J143" s="32" t="str">
        <f>IF($D143&lt;&gt;"Folguista","",IFERROR(INDEX(Parâmetros!$D$52:$G$52,1,MIN(4,MAX(1,$W143))),""))</f>
        <v/>
      </c>
      <c r="K143" s="32" t="str">
        <f>IF(OR($AC143&lt;&gt;"",$Y143="Folga",$Y143="Folga trabalhada",$Y143="Férias (cadastro)",$Y143="Férias / afastamento",$Y143="Indeterminado (início da série)"),"",IF(OR($D143="6x1",$D143="FF 6x1"),IF(OR(WEEKDAY($F143,2)=6,WEEKDAY($F143,2)=7),"6x1 sáb/dom","6x1"),IF($D143="5x2","5x2",IF($H143="",IF($D143="Folguista",$J143,$E143),IF(OR($H143&gt;=Parâmetros!$E$18,$H143&lt;Parâmetros!$E$19),"C",IF($H143&lt;Parâmetros!$E$20,"A","B"))))))</f>
        <v>6x1</v>
      </c>
      <c r="L143" s="30">
        <f>SUMIFS(Dados!$E:$E,Dados!$A:$A,$A143,Dados!$S:$S,$F143)</f>
        <v>7.8100000000000005</v>
      </c>
      <c r="M143" s="30">
        <f>IFERROR(INDEX(Parâmetros!$E$6:$E$11,MATCH($K143,Parâmetros!$A$6:$A$11,0)),"")</f>
        <v>8.8000000000000007</v>
      </c>
      <c r="N143" s="33">
        <f t="shared" si="13"/>
        <v>0.88749999999999996</v>
      </c>
      <c r="O143" s="33">
        <f>Parâmetros!$E$13</f>
        <v>0.8</v>
      </c>
      <c r="P143" s="32" t="str">
        <f>IF(OR($M143="",$F143&gt;Parâmetros!$E$14),"Não","Sim")</f>
        <v>Sim</v>
      </c>
      <c r="Q143" s="32" t="str">
        <f t="shared" si="14"/>
        <v>Sim</v>
      </c>
      <c r="R143" s="32" t="str">
        <f t="shared" si="15"/>
        <v>Sim</v>
      </c>
      <c r="S143" s="30">
        <f t="shared" si="16"/>
        <v>0</v>
      </c>
      <c r="T143" s="32" t="str">
        <f>IF($Q143&lt;&gt;"Sim","",IF($N143&gt;Parâmetros!$E$15,"Sim","Não"))</f>
        <v>Não</v>
      </c>
      <c r="U143" s="17" t="str">
        <f t="shared" si="17"/>
        <v>Na meta</v>
      </c>
      <c r="V143" s="17" t="str">
        <f>IF($AC143&lt;&gt;"",IF($L143&gt;0,"ATENÇÃO · apontou em dia de "&amp;LOWER($AC143)&amp;" cadastrado","Exceção cadastrada · "&amp;$AC143)&amp;IF($AD143="",""," · "&amp;$AD143),IF($E143="Férias",IF($L143&gt;0,"ATENÇÃO · apontou estando de férias no cadastro","Férias no cadastro"),IF($Y143="Férias / afastamento","Afastamento · "&amp;($Z143+$AA143-1)&amp;" dias seguidos sem apontamento",IF($Y143="Folga trabalhada","ATENÇÃO · apontou em dia de folga da escala 5x2",IF($Y143="Folga",IF(AND($D143="5x2",OR(WEEKDAY($F143,2)=6,WEEKDAY($F143,2)=7)),"Folga de fim de semana da escala 5x2",IF(AND(OR($D143="6x1",$D143="FF 6x1"),WEEKDAY($F143,2)=6,FALSE()),"Folga de fim de semana · apontou no domingo anterior",IF(AND(OR($D143="6x1",$D143="FF 6x1"),WEEKDAY($F143,2)=7,AND($A143=$A142,$L142&gt;0)),"Folga de fim de semana · apontou no sábado",IF(AND(OR($D143="6x1",$D143="FF 6x1"),OR(WEEKDAY($F143,2)=6,WEEKDAY($F143,2)=7)),"Folga de fim de semana · sem apontamento no sábado nem no domingo","Folga prevista pelo ciclo")))),IF($Y143="Indeterminado (início da série)","Sem histórico anterior — informe o dia do ciclo no Cadastro",IF($Y143="Falta de registro",IF(OR(OR($D143="6x1",$D143="FF 6x1"),$D143="5x2"),"FALTA DE REGISTRO · dia útil da escala "&amp;$E143,"FALTA DE REGISTRO · dia "&amp;$W143&amp;" de "&amp;IFERROR(INDEX(Parâmetros!$B$39:$B$48,MATCH($E143,Parâmetros!$A$39:$A$48,0)),99)&amp;" do ciclo"),IF(OR($D143="6x1",$D143="FF 6x1"),IF(OR(AND(WEEKDAY($F143,2)=6,AND($A143=$A144,$L144&gt;0)),AND(WEEKDAY($F143,2)=7,AND($A143=$A142,$L142&gt;0))),"ATENÇÃO · apontou sábado e domingo no mesmo fim de semana",IF(OR(WEEKDAY($F143,2)=6,WEEKDAY($F143,2)=7),"Jornada de fim de semana do 6x1",IF(OR($H143&gt;=Parâmetros!$E$20,$H143&lt;Parâmetros!$E$19),"ATENÇÃO · 6x1 apontou fora do horário diurno","Jornada fixa do 6x1"))),IF($D143="5x2","Jornada fixa do 5x2",IF($D143="Folguista",IF($J143=$K143,"Evidência confirma sequência","DIVERGE · sequência "&amp;$J143&amp;" × evidência "&amp;$K143),IF($K143=$E143,"Evidência confirma cadastro","DIVERGE · cadastro "&amp;$E143&amp;" × evidência "&amp;$K143)))))))))))</f>
        <v>Jornada fixa do 6x1</v>
      </c>
      <c r="W143" s="34" t="str">
        <f>IF(OR(OR($D143="6x1",$D143="FF 6x1"),$D143="5x2"),"",IF($AB143&lt;&gt;$AB142,IF(IFERROR(INDEX(Cadastro!$F$5:$F$243,$AB143),"")="",IF($L143&gt;0,1,0),IF(IFERROR(INDEX(Cadastro!$F$5:$F$243,$AB143),"")&lt;=IFERROR(INDEX(Parâmetros!$B$39:$B$48,MATCH($E143,Parâmetros!$A$39:$A$48,0)),99),IFERROR(INDEX(Cadastro!$F$5:$F$243,$AB143),""),0)),IF($L143&gt;0,IF(N($X142)&gt;0,1,N($W142)+1),IF(AND($L143=0,OR(N($W142)&gt;=IFERROR(INDEX(Parâmetros!$B$39:$B$48,MATCH($E143,Parâmetros!$A$39:$A$48,0)),99),AND(N($X142)&gt;0,N($X142)&lt;IFERROR(INDEX(Parâmetros!$C$39:$C$48,MATCH($E143,Parâmetros!$A$39:$A$48,0)),0)))),0,N($W142)+1))))</f>
        <v/>
      </c>
      <c r="X143" s="34" t="str">
        <f>IF(OR(OR($D143="6x1",$D143="FF 6x1"),$D143="5x2"),"",IF($AB143&lt;&gt;$AB142,IF(IFERROR(INDEX(Cadastro!$F$5:$F$243,$AB143),"")="",0,IF(IFERROR(INDEX(Cadastro!$F$5:$F$243,$AB143),"")&gt;IFERROR(INDEX(Parâmetros!$B$39:$B$48,MATCH($E143,Parâmetros!$A$39:$A$48,0)),99),IFERROR(INDEX(Cadastro!$F$5:$F$243,$AB143),"")-IFERROR(INDEX(Parâmetros!$B$39:$B$48,MATCH($E143,Parâmetros!$A$39:$A$48,0)),99),0)),IF(AND($L143=0,OR(N($W142)&gt;=IFERROR(INDEX(Parâmetros!$B$39:$B$48,MATCH($E143,Parâmetros!$A$39:$A$48,0)),99),AND(N($X142)&gt;0,N($X142)&lt;IFERROR(INDEX(Parâmetros!$C$39:$C$48,MATCH($E143,Parâmetros!$A$39:$A$48,0)),0)))),N($X142)+1,0)))</f>
        <v/>
      </c>
      <c r="Y143" t="str">
        <f>IF($AC143&lt;&gt;"",IF($L143&gt;0,$AC143&amp;" · com apontamento",$AC143),IF($E143="Férias",IF($L143&gt;0,"Férias · com apontamento","Férias (cadastro)"),IF(($Z143+$AA143-1)&gt;Parâmetros!$E$16,"Férias / afastamento",IF(AND($D143="5x2",OR(WEEKDAY($F143,2)=6,WEEKDAY($F143,2)=7)),IF($L143&gt;0,"Folga trabalhada","Folga"),IF($L143&gt;0,"Trabalhado",IF(OR(OR($D143="6x1",$D143="FF 6x1"),$D143="5x2"),IF(AND(OR($D143="6x1",$D143="FF 6x1"),OR(WEEKDAY($F143,2)=6,WEEKDAY($F143,2)=7)),"Folga","Falta de registro"),IF(AND($AB143&lt;&gt;$AB142,IFERROR(INDEX(Cadastro!$F$5:$F$243,$AB143),"")=""),"Indeterminado (início da série)",IF($X143&gt;0,"Folga","Falta de registro"))))))))</f>
        <v>Trabalhado</v>
      </c>
      <c r="Z143" s="34">
        <f>IF(OR($L143&gt;0,$F143&gt;Parâmetros!$E$14),0,IF($A143&lt;&gt;$A142,1,N($Z142)+1))</f>
        <v>0</v>
      </c>
      <c r="AA143" s="34">
        <f>IF(OR($L143&gt;0,$F143&gt;Parâmetros!$E$14),0,IF(OR($A143&lt;&gt;$A144,$F144&gt;Parâmetros!$E$14),1,N($AA144)+1))</f>
        <v>0</v>
      </c>
      <c r="AB143" s="31">
        <f>IFERROR(MATCH($A143&amp;"|"&amp;TEXT(_xlfn.MAXIFS(Cadastro!$E$5:$E$243,Cadastro!$A$5:$A$243,$A143,Cadastro!$E$5:$E$243,"&lt;="&amp;$F143),"yyyymmdd"),Cadastro!$I$5:$I$243,0),"")</f>
        <v>18</v>
      </c>
      <c r="AC143" t="str">
        <f>IFERROR(_xlfn.SINGLE(INDEX(Exceções!$D$5:$D$203,MATCH($A143&amp;"|"&amp;$F143,Exceções!$F$5:$F$203,0))),"")</f>
        <v/>
      </c>
      <c r="AD143" t="str">
        <f>IF($AC143="","",IFERROR(_xlfn.SINGLE(INDEX(Exceções!$E$5:$E$203,MATCH($A143&amp;"|"&amp;$F143,Exceções!$F$5:$F$203,0))),""))</f>
        <v/>
      </c>
    </row>
    <row r="144" spans="1:30" ht="15" hidden="1" customHeight="1" x14ac:dyDescent="0.25">
      <c r="A144" s="31">
        <v>52351</v>
      </c>
      <c r="B144" s="17" t="s">
        <v>48</v>
      </c>
      <c r="C144" s="17" t="str">
        <f>IFERROR(INDEX(Cadastro!$C$5:$C$243,$AB144),"NÃO INFORMADO")</f>
        <v>LUB</v>
      </c>
      <c r="D144" s="17" t="str">
        <f>IFERROR(INDEX(Cadastro!$D$5:$D$243,$AB144),"")</f>
        <v>6x1</v>
      </c>
      <c r="E144" s="17" t="str">
        <f>IFERROR(INDEX(Cadastro!$G$5:$G$243,$AB144),"")</f>
        <v>6x1</v>
      </c>
      <c r="F144" s="29">
        <v>46302</v>
      </c>
      <c r="G144" s="32" t="str">
        <f t="shared" si="12"/>
        <v>qua</v>
      </c>
      <c r="H144" s="31">
        <f>IF($L144=0,"",_xlfn.MINIFS(Dados!$Q:$Q,Dados!$A:$A,$A144,Dados!$S:$S,$F144))</f>
        <v>440</v>
      </c>
      <c r="I144" s="31">
        <f>IF($H144="","",_xlfn.MAXIFS(Dados!$R:$R,Dados!$A:$A,$A144,Dados!$S:$S,$F144))</f>
        <v>980</v>
      </c>
      <c r="J144" s="32" t="str">
        <f>IF($D144&lt;&gt;"Folguista","",IFERROR(INDEX(Parâmetros!$D$52:$G$52,1,MIN(4,MAX(1,$W144))),""))</f>
        <v/>
      </c>
      <c r="K144" s="32" t="str">
        <f>IF(OR($AC144&lt;&gt;"",$Y144="Folga",$Y144="Folga trabalhada",$Y144="Férias (cadastro)",$Y144="Férias / afastamento",$Y144="Indeterminado (início da série)"),"",IF(OR($D144="6x1",$D144="FF 6x1"),IF(OR(WEEKDAY($F144,2)=6,WEEKDAY($F144,2)=7),"6x1 sáb/dom","6x1"),IF($D144="5x2","5x2",IF($H144="",IF($D144="Folguista",$J144,$E144),IF(OR($H144&gt;=Parâmetros!$E$18,$H144&lt;Parâmetros!$E$19),"C",IF($H144&lt;Parâmetros!$E$20,"A","B"))))))</f>
        <v>6x1</v>
      </c>
      <c r="L144" s="30">
        <f>SUMIFS(Dados!$E:$E,Dados!$A:$A,$A144,Dados!$S:$S,$F144)</f>
        <v>7.8499999999999988</v>
      </c>
      <c r="M144" s="30">
        <f>IFERROR(INDEX(Parâmetros!$E$6:$E$11,MATCH($K144,Parâmetros!$A$6:$A$11,0)),"")</f>
        <v>8.8000000000000007</v>
      </c>
      <c r="N144" s="33">
        <f t="shared" si="13"/>
        <v>0.89204545454545436</v>
      </c>
      <c r="O144" s="33">
        <f>Parâmetros!$E$13</f>
        <v>0.8</v>
      </c>
      <c r="P144" s="32" t="str">
        <f>IF(OR($M144="",$F144&gt;Parâmetros!$E$14),"Não","Sim")</f>
        <v>Sim</v>
      </c>
      <c r="Q144" s="32" t="str">
        <f t="shared" si="14"/>
        <v>Sim</v>
      </c>
      <c r="R144" s="32" t="str">
        <f t="shared" si="15"/>
        <v>Sim</v>
      </c>
      <c r="S144" s="30">
        <f t="shared" si="16"/>
        <v>0</v>
      </c>
      <c r="T144" s="32" t="str">
        <f>IF($Q144&lt;&gt;"Sim","",IF($N144&gt;Parâmetros!$E$15,"Sim","Não"))</f>
        <v>Não</v>
      </c>
      <c r="U144" s="17" t="str">
        <f t="shared" si="17"/>
        <v>Na meta</v>
      </c>
      <c r="V144" s="17" t="str">
        <f>IF($AC144&lt;&gt;"",IF($L144&gt;0,"ATENÇÃO · apontou em dia de "&amp;LOWER($AC144)&amp;" cadastrado","Exceção cadastrada · "&amp;$AC144)&amp;IF($AD144="",""," · "&amp;$AD144),IF($E144="Férias",IF($L144&gt;0,"ATENÇÃO · apontou estando de férias no cadastro","Férias no cadastro"),IF($Y144="Férias / afastamento","Afastamento · "&amp;($Z144+$AA144-1)&amp;" dias seguidos sem apontamento",IF($Y144="Folga trabalhada","ATENÇÃO · apontou em dia de folga da escala 5x2",IF($Y144="Folga",IF(AND($D144="5x2",OR(WEEKDAY($F144,2)=6,WEEKDAY($F144,2)=7)),"Folga de fim de semana da escala 5x2",IF(AND(OR($D144="6x1",$D144="FF 6x1"),WEEKDAY($F144,2)=6,FALSE()),"Folga de fim de semana · apontou no domingo anterior",IF(AND(OR($D144="6x1",$D144="FF 6x1"),WEEKDAY($F144,2)=7,AND($A144=$A143,$L143&gt;0)),"Folga de fim de semana · apontou no sábado",IF(AND(OR($D144="6x1",$D144="FF 6x1"),OR(WEEKDAY($F144,2)=6,WEEKDAY($F144,2)=7)),"Folga de fim de semana · sem apontamento no sábado nem no domingo","Folga prevista pelo ciclo")))),IF($Y144="Indeterminado (início da série)","Sem histórico anterior — informe o dia do ciclo no Cadastro",IF($Y144="Falta de registro",IF(OR(OR($D144="6x1",$D144="FF 6x1"),$D144="5x2"),"FALTA DE REGISTRO · dia útil da escala "&amp;$E144,"FALTA DE REGISTRO · dia "&amp;$W144&amp;" de "&amp;IFERROR(INDEX(Parâmetros!$B$39:$B$48,MATCH($E144,Parâmetros!$A$39:$A$48,0)),99)&amp;" do ciclo"),IF(OR($D144="6x1",$D144="FF 6x1"),IF(OR(AND(WEEKDAY($F144,2)=6,AND($A144=$A145,$L145&gt;0)),AND(WEEKDAY($F144,2)=7,AND($A144=$A143,$L143&gt;0))),"ATENÇÃO · apontou sábado e domingo no mesmo fim de semana",IF(OR(WEEKDAY($F144,2)=6,WEEKDAY($F144,2)=7),"Jornada de fim de semana do 6x1",IF(OR($H144&gt;=Parâmetros!$E$20,$H144&lt;Parâmetros!$E$19),"ATENÇÃO · 6x1 apontou fora do horário diurno","Jornada fixa do 6x1"))),IF($D144="5x2","Jornada fixa do 5x2",IF($D144="Folguista",IF($J144=$K144,"Evidência confirma sequência","DIVERGE · sequência "&amp;$J144&amp;" × evidência "&amp;$K144),IF($K144=$E144,"Evidência confirma cadastro","DIVERGE · cadastro "&amp;$E144&amp;" × evidência "&amp;$K144)))))))))))</f>
        <v>Jornada fixa do 6x1</v>
      </c>
      <c r="W144" s="34" t="str">
        <f>IF(OR(OR($D144="6x1",$D144="FF 6x1"),$D144="5x2"),"",IF($AB144&lt;&gt;$AB143,IF(IFERROR(INDEX(Cadastro!$F$5:$F$243,$AB144),"")="",IF($L144&gt;0,1,0),IF(IFERROR(INDEX(Cadastro!$F$5:$F$243,$AB144),"")&lt;=IFERROR(INDEX(Parâmetros!$B$39:$B$48,MATCH($E144,Parâmetros!$A$39:$A$48,0)),99),IFERROR(INDEX(Cadastro!$F$5:$F$243,$AB144),""),0)),IF($L144&gt;0,IF(N($X143)&gt;0,1,N($W143)+1),IF(AND($L144=0,OR(N($W143)&gt;=IFERROR(INDEX(Parâmetros!$B$39:$B$48,MATCH($E144,Parâmetros!$A$39:$A$48,0)),99),AND(N($X143)&gt;0,N($X143)&lt;IFERROR(INDEX(Parâmetros!$C$39:$C$48,MATCH($E144,Parâmetros!$A$39:$A$48,0)),0)))),0,N($W143)+1))))</f>
        <v/>
      </c>
      <c r="X144" s="34" t="str">
        <f>IF(OR(OR($D144="6x1",$D144="FF 6x1"),$D144="5x2"),"",IF($AB144&lt;&gt;$AB143,IF(IFERROR(INDEX(Cadastro!$F$5:$F$243,$AB144),"")="",0,IF(IFERROR(INDEX(Cadastro!$F$5:$F$243,$AB144),"")&gt;IFERROR(INDEX(Parâmetros!$B$39:$B$48,MATCH($E144,Parâmetros!$A$39:$A$48,0)),99),IFERROR(INDEX(Cadastro!$F$5:$F$243,$AB144),"")-IFERROR(INDEX(Parâmetros!$B$39:$B$48,MATCH($E144,Parâmetros!$A$39:$A$48,0)),99),0)),IF(AND($L144=0,OR(N($W143)&gt;=IFERROR(INDEX(Parâmetros!$B$39:$B$48,MATCH($E144,Parâmetros!$A$39:$A$48,0)),99),AND(N($X143)&gt;0,N($X143)&lt;IFERROR(INDEX(Parâmetros!$C$39:$C$48,MATCH($E144,Parâmetros!$A$39:$A$48,0)),0)))),N($X143)+1,0)))</f>
        <v/>
      </c>
      <c r="Y144" t="str">
        <f>IF($AC144&lt;&gt;"",IF($L144&gt;0,$AC144&amp;" · com apontamento",$AC144),IF($E144="Férias",IF($L144&gt;0,"Férias · com apontamento","Férias (cadastro)"),IF(($Z144+$AA144-1)&gt;Parâmetros!$E$16,"Férias / afastamento",IF(AND($D144="5x2",OR(WEEKDAY($F144,2)=6,WEEKDAY($F144,2)=7)),IF($L144&gt;0,"Folga trabalhada","Folga"),IF($L144&gt;0,"Trabalhado",IF(OR(OR($D144="6x1",$D144="FF 6x1"),$D144="5x2"),IF(AND(OR($D144="6x1",$D144="FF 6x1"),OR(WEEKDAY($F144,2)=6,WEEKDAY($F144,2)=7)),"Folga","Falta de registro"),IF(AND($AB144&lt;&gt;$AB143,IFERROR(INDEX(Cadastro!$F$5:$F$243,$AB144),"")=""),"Indeterminado (início da série)",IF($X144&gt;0,"Folga","Falta de registro"))))))))</f>
        <v>Trabalhado</v>
      </c>
      <c r="Z144" s="34">
        <f>IF(OR($L144&gt;0,$F144&gt;Parâmetros!$E$14),0,IF($A144&lt;&gt;$A143,1,N($Z143)+1))</f>
        <v>0</v>
      </c>
      <c r="AA144" s="34">
        <f>IF(OR($L144&gt;0,$F144&gt;Parâmetros!$E$14),0,IF(OR($A144&lt;&gt;$A145,$F145&gt;Parâmetros!$E$14),1,N($AA145)+1))</f>
        <v>0</v>
      </c>
      <c r="AB144" s="31">
        <f>IFERROR(MATCH($A144&amp;"|"&amp;TEXT(_xlfn.MAXIFS(Cadastro!$E$5:$E$243,Cadastro!$A$5:$A$243,$A144,Cadastro!$E$5:$E$243,"&lt;="&amp;$F144),"yyyymmdd"),Cadastro!$I$5:$I$243,0),"")</f>
        <v>18</v>
      </c>
      <c r="AC144" t="str">
        <f>IFERROR(_xlfn.SINGLE(INDEX(Exceções!$D$5:$D$203,MATCH($A144&amp;"|"&amp;$F144,Exceções!$F$5:$F$203,0))),"")</f>
        <v/>
      </c>
      <c r="AD144" t="str">
        <f>IF($AC144="","",IFERROR(_xlfn.SINGLE(INDEX(Exceções!$E$5:$E$203,MATCH($A144&amp;"|"&amp;$F144,Exceções!$F$5:$F$203,0))),""))</f>
        <v/>
      </c>
    </row>
    <row r="145" spans="1:30" ht="15" hidden="1" customHeight="1" x14ac:dyDescent="0.25">
      <c r="A145" s="31">
        <v>52351</v>
      </c>
      <c r="B145" s="17" t="s">
        <v>48</v>
      </c>
      <c r="C145" s="17" t="str">
        <f>IFERROR(INDEX(Cadastro!$C$5:$C$243,$AB145),"NÃO INFORMADO")</f>
        <v>LUB</v>
      </c>
      <c r="D145" s="17" t="str">
        <f>IFERROR(INDEX(Cadastro!$D$5:$D$243,$AB145),"")</f>
        <v>6x1</v>
      </c>
      <c r="E145" s="17" t="str">
        <f>IFERROR(INDEX(Cadastro!$G$5:$G$243,$AB145),"")</f>
        <v>6x1</v>
      </c>
      <c r="F145" s="29">
        <v>46303</v>
      </c>
      <c r="G145" s="32" t="str">
        <f t="shared" si="12"/>
        <v>qui</v>
      </c>
      <c r="H145" s="31">
        <f>IF($L145=0,"",_xlfn.MINIFS(Dados!$Q:$Q,Dados!$A:$A,$A145,Dados!$S:$S,$F145))</f>
        <v>440</v>
      </c>
      <c r="I145" s="31">
        <f>IF($H145="","",_xlfn.MAXIFS(Dados!$R:$R,Dados!$A:$A,$A145,Dados!$S:$S,$F145))</f>
        <v>980</v>
      </c>
      <c r="J145" s="32" t="str">
        <f>IF($D145&lt;&gt;"Folguista","",IFERROR(INDEX(Parâmetros!$D$52:$G$52,1,MIN(4,MAX(1,$W145))),""))</f>
        <v/>
      </c>
      <c r="K145" s="32" t="str">
        <f>IF(OR($AC145&lt;&gt;"",$Y145="Folga",$Y145="Folga trabalhada",$Y145="Férias (cadastro)",$Y145="Férias / afastamento",$Y145="Indeterminado (início da série)"),"",IF(OR($D145="6x1",$D145="FF 6x1"),IF(OR(WEEKDAY($F145,2)=6,WEEKDAY($F145,2)=7),"6x1 sáb/dom","6x1"),IF($D145="5x2","5x2",IF($H145="",IF($D145="Folguista",$J145,$E145),IF(OR($H145&gt;=Parâmetros!$E$18,$H145&lt;Parâmetros!$E$19),"C",IF($H145&lt;Parâmetros!$E$20,"A","B"))))))</f>
        <v>6x1</v>
      </c>
      <c r="L145" s="30">
        <f>SUMIFS(Dados!$E:$E,Dados!$A:$A,$A145,Dados!$S:$S,$F145)</f>
        <v>7.8100000000000005</v>
      </c>
      <c r="M145" s="30">
        <f>IFERROR(INDEX(Parâmetros!$E$6:$E$11,MATCH($K145,Parâmetros!$A$6:$A$11,0)),"")</f>
        <v>8.8000000000000007</v>
      </c>
      <c r="N145" s="33">
        <f t="shared" si="13"/>
        <v>0.88749999999999996</v>
      </c>
      <c r="O145" s="33">
        <f>Parâmetros!$E$13</f>
        <v>0.8</v>
      </c>
      <c r="P145" s="32" t="str">
        <f>IF(OR($M145="",$F145&gt;Parâmetros!$E$14),"Não","Sim")</f>
        <v>Sim</v>
      </c>
      <c r="Q145" s="32" t="str">
        <f t="shared" si="14"/>
        <v>Sim</v>
      </c>
      <c r="R145" s="32" t="str">
        <f t="shared" si="15"/>
        <v>Sim</v>
      </c>
      <c r="S145" s="30">
        <f t="shared" si="16"/>
        <v>0</v>
      </c>
      <c r="T145" s="32" t="str">
        <f>IF($Q145&lt;&gt;"Sim","",IF($N145&gt;Parâmetros!$E$15,"Sim","Não"))</f>
        <v>Não</v>
      </c>
      <c r="U145" s="17" t="str">
        <f t="shared" si="17"/>
        <v>Na meta</v>
      </c>
      <c r="V145" s="17" t="str">
        <f>IF($AC145&lt;&gt;"",IF($L145&gt;0,"ATENÇÃO · apontou em dia de "&amp;LOWER($AC145)&amp;" cadastrado","Exceção cadastrada · "&amp;$AC145)&amp;IF($AD145="",""," · "&amp;$AD145),IF($E145="Férias",IF($L145&gt;0,"ATENÇÃO · apontou estando de férias no cadastro","Férias no cadastro"),IF($Y145="Férias / afastamento","Afastamento · "&amp;($Z145+$AA145-1)&amp;" dias seguidos sem apontamento",IF($Y145="Folga trabalhada","ATENÇÃO · apontou em dia de folga da escala 5x2",IF($Y145="Folga",IF(AND($D145="5x2",OR(WEEKDAY($F145,2)=6,WEEKDAY($F145,2)=7)),"Folga de fim de semana da escala 5x2",IF(AND(OR($D145="6x1",$D145="FF 6x1"),WEEKDAY($F145,2)=6,FALSE()),"Folga de fim de semana · apontou no domingo anterior",IF(AND(OR($D145="6x1",$D145="FF 6x1"),WEEKDAY($F145,2)=7,AND($A145=$A144,$L144&gt;0)),"Folga de fim de semana · apontou no sábado",IF(AND(OR($D145="6x1",$D145="FF 6x1"),OR(WEEKDAY($F145,2)=6,WEEKDAY($F145,2)=7)),"Folga de fim de semana · sem apontamento no sábado nem no domingo","Folga prevista pelo ciclo")))),IF($Y145="Indeterminado (início da série)","Sem histórico anterior — informe o dia do ciclo no Cadastro",IF($Y145="Falta de registro",IF(OR(OR($D145="6x1",$D145="FF 6x1"),$D145="5x2"),"FALTA DE REGISTRO · dia útil da escala "&amp;$E145,"FALTA DE REGISTRO · dia "&amp;$W145&amp;" de "&amp;IFERROR(INDEX(Parâmetros!$B$39:$B$48,MATCH($E145,Parâmetros!$A$39:$A$48,0)),99)&amp;" do ciclo"),IF(OR($D145="6x1",$D145="FF 6x1"),IF(OR(AND(WEEKDAY($F145,2)=6,AND($A145=$A146,$L146&gt;0)),AND(WEEKDAY($F145,2)=7,AND($A145=$A144,$L144&gt;0))),"ATENÇÃO · apontou sábado e domingo no mesmo fim de semana",IF(OR(WEEKDAY($F145,2)=6,WEEKDAY($F145,2)=7),"Jornada de fim de semana do 6x1",IF(OR($H145&gt;=Parâmetros!$E$20,$H145&lt;Parâmetros!$E$19),"ATENÇÃO · 6x1 apontou fora do horário diurno","Jornada fixa do 6x1"))),IF($D145="5x2","Jornada fixa do 5x2",IF($D145="Folguista",IF($J145=$K145,"Evidência confirma sequência","DIVERGE · sequência "&amp;$J145&amp;" × evidência "&amp;$K145),IF($K145=$E145,"Evidência confirma cadastro","DIVERGE · cadastro "&amp;$E145&amp;" × evidência "&amp;$K145)))))))))))</f>
        <v>Jornada fixa do 6x1</v>
      </c>
      <c r="W145" s="34" t="str">
        <f>IF(OR(OR($D145="6x1",$D145="FF 6x1"),$D145="5x2"),"",IF($AB145&lt;&gt;$AB144,IF(IFERROR(INDEX(Cadastro!$F$5:$F$243,$AB145),"")="",IF($L145&gt;0,1,0),IF(IFERROR(INDEX(Cadastro!$F$5:$F$243,$AB145),"")&lt;=IFERROR(INDEX(Parâmetros!$B$39:$B$48,MATCH($E145,Parâmetros!$A$39:$A$48,0)),99),IFERROR(INDEX(Cadastro!$F$5:$F$243,$AB145),""),0)),IF($L145&gt;0,IF(N($X144)&gt;0,1,N($W144)+1),IF(AND($L145=0,OR(N($W144)&gt;=IFERROR(INDEX(Parâmetros!$B$39:$B$48,MATCH($E145,Parâmetros!$A$39:$A$48,0)),99),AND(N($X144)&gt;0,N($X144)&lt;IFERROR(INDEX(Parâmetros!$C$39:$C$48,MATCH($E145,Parâmetros!$A$39:$A$48,0)),0)))),0,N($W144)+1))))</f>
        <v/>
      </c>
      <c r="X145" s="34" t="str">
        <f>IF(OR(OR($D145="6x1",$D145="FF 6x1"),$D145="5x2"),"",IF($AB145&lt;&gt;$AB144,IF(IFERROR(INDEX(Cadastro!$F$5:$F$243,$AB145),"")="",0,IF(IFERROR(INDEX(Cadastro!$F$5:$F$243,$AB145),"")&gt;IFERROR(INDEX(Parâmetros!$B$39:$B$48,MATCH($E145,Parâmetros!$A$39:$A$48,0)),99),IFERROR(INDEX(Cadastro!$F$5:$F$243,$AB145),"")-IFERROR(INDEX(Parâmetros!$B$39:$B$48,MATCH($E145,Parâmetros!$A$39:$A$48,0)),99),0)),IF(AND($L145=0,OR(N($W144)&gt;=IFERROR(INDEX(Parâmetros!$B$39:$B$48,MATCH($E145,Parâmetros!$A$39:$A$48,0)),99),AND(N($X144)&gt;0,N($X144)&lt;IFERROR(INDEX(Parâmetros!$C$39:$C$48,MATCH($E145,Parâmetros!$A$39:$A$48,0)),0)))),N($X144)+1,0)))</f>
        <v/>
      </c>
      <c r="Y145" t="str">
        <f>IF($AC145&lt;&gt;"",IF($L145&gt;0,$AC145&amp;" · com apontamento",$AC145),IF($E145="Férias",IF($L145&gt;0,"Férias · com apontamento","Férias (cadastro)"),IF(($Z145+$AA145-1)&gt;Parâmetros!$E$16,"Férias / afastamento",IF(AND($D145="5x2",OR(WEEKDAY($F145,2)=6,WEEKDAY($F145,2)=7)),IF($L145&gt;0,"Folga trabalhada","Folga"),IF($L145&gt;0,"Trabalhado",IF(OR(OR($D145="6x1",$D145="FF 6x1"),$D145="5x2"),IF(AND(OR($D145="6x1",$D145="FF 6x1"),OR(WEEKDAY($F145,2)=6,WEEKDAY($F145,2)=7)),"Folga","Falta de registro"),IF(AND($AB145&lt;&gt;$AB144,IFERROR(INDEX(Cadastro!$F$5:$F$243,$AB145),"")=""),"Indeterminado (início da série)",IF($X145&gt;0,"Folga","Falta de registro"))))))))</f>
        <v>Trabalhado</v>
      </c>
      <c r="Z145" s="34">
        <f>IF(OR($L145&gt;0,$F145&gt;Parâmetros!$E$14),0,IF($A145&lt;&gt;$A144,1,N($Z144)+1))</f>
        <v>0</v>
      </c>
      <c r="AA145" s="34">
        <f>IF(OR($L145&gt;0,$F145&gt;Parâmetros!$E$14),0,IF(OR($A145&lt;&gt;$A146,$F146&gt;Parâmetros!$E$14),1,N($AA146)+1))</f>
        <v>0</v>
      </c>
      <c r="AB145" s="31">
        <f>IFERROR(MATCH($A145&amp;"|"&amp;TEXT(_xlfn.MAXIFS(Cadastro!$E$5:$E$243,Cadastro!$A$5:$A$243,$A145,Cadastro!$E$5:$E$243,"&lt;="&amp;$F145),"yyyymmdd"),Cadastro!$I$5:$I$243,0),"")</f>
        <v>18</v>
      </c>
      <c r="AC145" t="str">
        <f>IFERROR(_xlfn.SINGLE(INDEX(Exceções!$D$5:$D$203,MATCH($A145&amp;"|"&amp;$F145,Exceções!$F$5:$F$203,0))),"")</f>
        <v/>
      </c>
      <c r="AD145" t="str">
        <f>IF($AC145="","",IFERROR(_xlfn.SINGLE(INDEX(Exceções!$E$5:$E$203,MATCH($A145&amp;"|"&amp;$F145,Exceções!$F$5:$F$203,0))),""))</f>
        <v/>
      </c>
    </row>
    <row r="146" spans="1:30" ht="15" hidden="1" customHeight="1" x14ac:dyDescent="0.25">
      <c r="A146" s="31">
        <v>52351</v>
      </c>
      <c r="B146" s="17" t="s">
        <v>48</v>
      </c>
      <c r="C146" s="17" t="str">
        <f>IFERROR(INDEX(Cadastro!$C$5:$C$243,$AB146),"NÃO INFORMADO")</f>
        <v>LUB</v>
      </c>
      <c r="D146" s="17" t="str">
        <f>IFERROR(INDEX(Cadastro!$D$5:$D$243,$AB146),"")</f>
        <v>6x1</v>
      </c>
      <c r="E146" s="17" t="str">
        <f>IFERROR(INDEX(Cadastro!$G$5:$G$243,$AB146),"")</f>
        <v>6x1</v>
      </c>
      <c r="F146" s="29">
        <v>46304</v>
      </c>
      <c r="G146" s="32" t="str">
        <f t="shared" si="12"/>
        <v>sex</v>
      </c>
      <c r="H146" s="31">
        <f>IF($L146=0,"",_xlfn.MINIFS(Dados!$Q:$Q,Dados!$A:$A,$A146,Dados!$S:$S,$F146))</f>
        <v>440</v>
      </c>
      <c r="I146" s="31">
        <f>IF($H146="","",_xlfn.MAXIFS(Dados!$R:$R,Dados!$A:$A,$A146,Dados!$S:$S,$F146))</f>
        <v>980</v>
      </c>
      <c r="J146" s="32" t="str">
        <f>IF($D146&lt;&gt;"Folguista","",IFERROR(INDEX(Parâmetros!$D$52:$G$52,1,MIN(4,MAX(1,$W146))),""))</f>
        <v/>
      </c>
      <c r="K146" s="32" t="str">
        <f>IF(OR($AC146&lt;&gt;"",$Y146="Folga",$Y146="Folga trabalhada",$Y146="Férias (cadastro)",$Y146="Férias / afastamento",$Y146="Indeterminado (início da série)"),"",IF(OR($D146="6x1",$D146="FF 6x1"),IF(OR(WEEKDAY($F146,2)=6,WEEKDAY($F146,2)=7),"6x1 sáb/dom","6x1"),IF($D146="5x2","5x2",IF($H146="",IF($D146="Folguista",$J146,$E146),IF(OR($H146&gt;=Parâmetros!$E$18,$H146&lt;Parâmetros!$E$19),"C",IF($H146&lt;Parâmetros!$E$20,"A","B"))))))</f>
        <v>6x1</v>
      </c>
      <c r="L146" s="30">
        <f>SUMIFS(Dados!$E:$E,Dados!$A:$A,$A146,Dados!$S:$S,$F146)</f>
        <v>7.7500000000000009</v>
      </c>
      <c r="M146" s="30">
        <f>IFERROR(INDEX(Parâmetros!$E$6:$E$11,MATCH($K146,Parâmetros!$A$6:$A$11,0)),"")</f>
        <v>8.8000000000000007</v>
      </c>
      <c r="N146" s="33">
        <f t="shared" si="13"/>
        <v>0.88068181818181823</v>
      </c>
      <c r="O146" s="33">
        <f>Parâmetros!$E$13</f>
        <v>0.8</v>
      </c>
      <c r="P146" s="32" t="str">
        <f>IF(OR($M146="",$F146&gt;Parâmetros!$E$14),"Não","Sim")</f>
        <v>Sim</v>
      </c>
      <c r="Q146" s="32" t="str">
        <f t="shared" si="14"/>
        <v>Sim</v>
      </c>
      <c r="R146" s="32" t="str">
        <f t="shared" si="15"/>
        <v>Sim</v>
      </c>
      <c r="S146" s="30">
        <f t="shared" si="16"/>
        <v>0</v>
      </c>
      <c r="T146" s="32" t="str">
        <f>IF($Q146&lt;&gt;"Sim","",IF($N146&gt;Parâmetros!$E$15,"Sim","Não"))</f>
        <v>Não</v>
      </c>
      <c r="U146" s="17" t="str">
        <f t="shared" si="17"/>
        <v>Na meta</v>
      </c>
      <c r="V146" s="17" t="str">
        <f>IF($AC146&lt;&gt;"",IF($L146&gt;0,"ATENÇÃO · apontou em dia de "&amp;LOWER($AC146)&amp;" cadastrado","Exceção cadastrada · "&amp;$AC146)&amp;IF($AD146="",""," · "&amp;$AD146),IF($E146="Férias",IF($L146&gt;0,"ATENÇÃO · apontou estando de férias no cadastro","Férias no cadastro"),IF($Y146="Férias / afastamento","Afastamento · "&amp;($Z146+$AA146-1)&amp;" dias seguidos sem apontamento",IF($Y146="Folga trabalhada","ATENÇÃO · apontou em dia de folga da escala 5x2",IF($Y146="Folga",IF(AND($D146="5x2",OR(WEEKDAY($F146,2)=6,WEEKDAY($F146,2)=7)),"Folga de fim de semana da escala 5x2",IF(AND(OR($D146="6x1",$D146="FF 6x1"),WEEKDAY($F146,2)=6,FALSE()),"Folga de fim de semana · apontou no domingo anterior",IF(AND(OR($D146="6x1",$D146="FF 6x1"),WEEKDAY($F146,2)=7,AND($A146=$A145,$L145&gt;0)),"Folga de fim de semana · apontou no sábado",IF(AND(OR($D146="6x1",$D146="FF 6x1"),OR(WEEKDAY($F146,2)=6,WEEKDAY($F146,2)=7)),"Folga de fim de semana · sem apontamento no sábado nem no domingo","Folga prevista pelo ciclo")))),IF($Y146="Indeterminado (início da série)","Sem histórico anterior — informe o dia do ciclo no Cadastro",IF($Y146="Falta de registro",IF(OR(OR($D146="6x1",$D146="FF 6x1"),$D146="5x2"),"FALTA DE REGISTRO · dia útil da escala "&amp;$E146,"FALTA DE REGISTRO · dia "&amp;$W146&amp;" de "&amp;IFERROR(INDEX(Parâmetros!$B$39:$B$48,MATCH($E146,Parâmetros!$A$39:$A$48,0)),99)&amp;" do ciclo"),IF(OR($D146="6x1",$D146="FF 6x1"),IF(OR(AND(WEEKDAY($F146,2)=6,AND($A146=$A147,$L147&gt;0)),AND(WEEKDAY($F146,2)=7,AND($A146=$A145,$L145&gt;0))),"ATENÇÃO · apontou sábado e domingo no mesmo fim de semana",IF(OR(WEEKDAY($F146,2)=6,WEEKDAY($F146,2)=7),"Jornada de fim de semana do 6x1",IF(OR($H146&gt;=Parâmetros!$E$20,$H146&lt;Parâmetros!$E$19),"ATENÇÃO · 6x1 apontou fora do horário diurno","Jornada fixa do 6x1"))),IF($D146="5x2","Jornada fixa do 5x2",IF($D146="Folguista",IF($J146=$K146,"Evidência confirma sequência","DIVERGE · sequência "&amp;$J146&amp;" × evidência "&amp;$K146),IF($K146=$E146,"Evidência confirma cadastro","DIVERGE · cadastro "&amp;$E146&amp;" × evidência "&amp;$K146)))))))))))</f>
        <v>Jornada fixa do 6x1</v>
      </c>
      <c r="W146" s="34" t="str">
        <f>IF(OR(OR($D146="6x1",$D146="FF 6x1"),$D146="5x2"),"",IF($AB146&lt;&gt;$AB145,IF(IFERROR(INDEX(Cadastro!$F$5:$F$243,$AB146),"")="",IF($L146&gt;0,1,0),IF(IFERROR(INDEX(Cadastro!$F$5:$F$243,$AB146),"")&lt;=IFERROR(INDEX(Parâmetros!$B$39:$B$48,MATCH($E146,Parâmetros!$A$39:$A$48,0)),99),IFERROR(INDEX(Cadastro!$F$5:$F$243,$AB146),""),0)),IF($L146&gt;0,IF(N($X145)&gt;0,1,N($W145)+1),IF(AND($L146=0,OR(N($W145)&gt;=IFERROR(INDEX(Parâmetros!$B$39:$B$48,MATCH($E146,Parâmetros!$A$39:$A$48,0)),99),AND(N($X145)&gt;0,N($X145)&lt;IFERROR(INDEX(Parâmetros!$C$39:$C$48,MATCH($E146,Parâmetros!$A$39:$A$48,0)),0)))),0,N($W145)+1))))</f>
        <v/>
      </c>
      <c r="X146" s="34" t="str">
        <f>IF(OR(OR($D146="6x1",$D146="FF 6x1"),$D146="5x2"),"",IF($AB146&lt;&gt;$AB145,IF(IFERROR(INDEX(Cadastro!$F$5:$F$243,$AB146),"")="",0,IF(IFERROR(INDEX(Cadastro!$F$5:$F$243,$AB146),"")&gt;IFERROR(INDEX(Parâmetros!$B$39:$B$48,MATCH($E146,Parâmetros!$A$39:$A$48,0)),99),IFERROR(INDEX(Cadastro!$F$5:$F$243,$AB146),"")-IFERROR(INDEX(Parâmetros!$B$39:$B$48,MATCH($E146,Parâmetros!$A$39:$A$48,0)),99),0)),IF(AND($L146=0,OR(N($W145)&gt;=IFERROR(INDEX(Parâmetros!$B$39:$B$48,MATCH($E146,Parâmetros!$A$39:$A$48,0)),99),AND(N($X145)&gt;0,N($X145)&lt;IFERROR(INDEX(Parâmetros!$C$39:$C$48,MATCH($E146,Parâmetros!$A$39:$A$48,0)),0)))),N($X145)+1,0)))</f>
        <v/>
      </c>
      <c r="Y146" t="str">
        <f>IF($AC146&lt;&gt;"",IF($L146&gt;0,$AC146&amp;" · com apontamento",$AC146),IF($E146="Férias",IF($L146&gt;0,"Férias · com apontamento","Férias (cadastro)"),IF(($Z146+$AA146-1)&gt;Parâmetros!$E$16,"Férias / afastamento",IF(AND($D146="5x2",OR(WEEKDAY($F146,2)=6,WEEKDAY($F146,2)=7)),IF($L146&gt;0,"Folga trabalhada","Folga"),IF($L146&gt;0,"Trabalhado",IF(OR(OR($D146="6x1",$D146="FF 6x1"),$D146="5x2"),IF(AND(OR($D146="6x1",$D146="FF 6x1"),OR(WEEKDAY($F146,2)=6,WEEKDAY($F146,2)=7)),"Folga","Falta de registro"),IF(AND($AB146&lt;&gt;$AB145,IFERROR(INDEX(Cadastro!$F$5:$F$243,$AB146),"")=""),"Indeterminado (início da série)",IF($X146&gt;0,"Folga","Falta de registro"))))))))</f>
        <v>Trabalhado</v>
      </c>
      <c r="Z146" s="34">
        <f>IF(OR($L146&gt;0,$F146&gt;Parâmetros!$E$14),0,IF($A146&lt;&gt;$A145,1,N($Z145)+1))</f>
        <v>0</v>
      </c>
      <c r="AA146" s="34">
        <f>IF(OR($L146&gt;0,$F146&gt;Parâmetros!$E$14),0,IF(OR($A146&lt;&gt;$A147,$F147&gt;Parâmetros!$E$14),1,N($AA147)+1))</f>
        <v>0</v>
      </c>
      <c r="AB146" s="31">
        <f>IFERROR(MATCH($A146&amp;"|"&amp;TEXT(_xlfn.MAXIFS(Cadastro!$E$5:$E$243,Cadastro!$A$5:$A$243,$A146,Cadastro!$E$5:$E$243,"&lt;="&amp;$F146),"yyyymmdd"),Cadastro!$I$5:$I$243,0),"")</f>
        <v>18</v>
      </c>
      <c r="AC146" t="str">
        <f>IFERROR(_xlfn.SINGLE(INDEX(Exceções!$D$5:$D$203,MATCH($A146&amp;"|"&amp;$F146,Exceções!$F$5:$F$203,0))),"")</f>
        <v/>
      </c>
      <c r="AD146" t="str">
        <f>IF($AC146="","",IFERROR(_xlfn.SINGLE(INDEX(Exceções!$E$5:$E$203,MATCH($A146&amp;"|"&amp;$F146,Exceções!$F$5:$F$203,0))),""))</f>
        <v/>
      </c>
    </row>
    <row r="147" spans="1:30" ht="15" hidden="1" customHeight="1" x14ac:dyDescent="0.25">
      <c r="A147" s="31">
        <v>52351</v>
      </c>
      <c r="B147" s="17" t="s">
        <v>48</v>
      </c>
      <c r="C147" s="17" t="str">
        <f>IFERROR(INDEX(Cadastro!$C$5:$C$243,$AB147),"NÃO INFORMADO")</f>
        <v>LUB</v>
      </c>
      <c r="D147" s="17" t="str">
        <f>IFERROR(INDEX(Cadastro!$D$5:$D$243,$AB147),"")</f>
        <v>6x1</v>
      </c>
      <c r="E147" s="17" t="str">
        <f>IFERROR(INDEX(Cadastro!$G$5:$G$243,$AB147),"")</f>
        <v>6x1</v>
      </c>
      <c r="F147" s="29">
        <v>46305</v>
      </c>
      <c r="G147" s="32" t="str">
        <f t="shared" si="12"/>
        <v>sáb</v>
      </c>
      <c r="H147" s="31">
        <f>IF($L147=0,"",_xlfn.MINIFS(Dados!$Q:$Q,Dados!$A:$A,$A147,Dados!$S:$S,$F147))</f>
        <v>430</v>
      </c>
      <c r="I147" s="31">
        <f>IF($H147="","",_xlfn.MAXIFS(Dados!$R:$R,Dados!$A:$A,$A147,Dados!$S:$S,$F147))</f>
        <v>900</v>
      </c>
      <c r="J147" s="32" t="str">
        <f>IF($D147&lt;&gt;"Folguista","",IFERROR(INDEX(Parâmetros!$D$52:$G$52,1,MIN(4,MAX(1,$W147))),""))</f>
        <v/>
      </c>
      <c r="K147" s="32" t="str">
        <f>IF(OR($AC147&lt;&gt;"",$Y147="Folga",$Y147="Folga trabalhada",$Y147="Férias (cadastro)",$Y147="Férias / afastamento",$Y147="Indeterminado (início da série)"),"",IF(OR($D147="6x1",$D147="FF 6x1"),IF(OR(WEEKDAY($F147,2)=6,WEEKDAY($F147,2)=7),"6x1 sáb/dom","6x1"),IF($D147="5x2","5x2",IF($H147="",IF($D147="Folguista",$J147,$E147),IF(OR($H147&gt;=Parâmetros!$E$18,$H147&lt;Parâmetros!$E$19),"C",IF($H147&lt;Parâmetros!$E$20,"A","B"))))))</f>
        <v>6x1 sáb/dom</v>
      </c>
      <c r="L147" s="30">
        <f>SUMIFS(Dados!$E:$E,Dados!$A:$A,$A147,Dados!$S:$S,$F147)</f>
        <v>6.7999999999999989</v>
      </c>
      <c r="M147" s="30">
        <f>IFERROR(INDEX(Parâmetros!$E$6:$E$11,MATCH($K147,Parâmetros!$A$6:$A$11,0)),"")</f>
        <v>7.33</v>
      </c>
      <c r="N147" s="33">
        <f t="shared" si="13"/>
        <v>0.92769440654843094</v>
      </c>
      <c r="O147" s="33">
        <f>Parâmetros!$E$13</f>
        <v>0.8</v>
      </c>
      <c r="P147" s="32" t="str">
        <f>IF(OR($M147="",$F147&gt;Parâmetros!$E$14),"Não","Sim")</f>
        <v>Sim</v>
      </c>
      <c r="Q147" s="32" t="str">
        <f t="shared" si="14"/>
        <v>Sim</v>
      </c>
      <c r="R147" s="32" t="str">
        <f t="shared" si="15"/>
        <v>Sim</v>
      </c>
      <c r="S147" s="30">
        <f t="shared" si="16"/>
        <v>0</v>
      </c>
      <c r="T147" s="32" t="str">
        <f>IF($Q147&lt;&gt;"Sim","",IF($N147&gt;Parâmetros!$E$15,"Sim","Não"))</f>
        <v>Não</v>
      </c>
      <c r="U147" s="17" t="str">
        <f t="shared" si="17"/>
        <v>Na meta</v>
      </c>
      <c r="V147" s="17" t="str">
        <f>IF($AC147&lt;&gt;"",IF($L147&gt;0,"ATENÇÃO · apontou em dia de "&amp;LOWER($AC147)&amp;" cadastrado","Exceção cadastrada · "&amp;$AC147)&amp;IF($AD147="",""," · "&amp;$AD147),IF($E147="Férias",IF($L147&gt;0,"ATENÇÃO · apontou estando de férias no cadastro","Férias no cadastro"),IF($Y147="Férias / afastamento","Afastamento · "&amp;($Z147+$AA147-1)&amp;" dias seguidos sem apontamento",IF($Y147="Folga trabalhada","ATENÇÃO · apontou em dia de folga da escala 5x2",IF($Y147="Folga",IF(AND($D147="5x2",OR(WEEKDAY($F147,2)=6,WEEKDAY($F147,2)=7)),"Folga de fim de semana da escala 5x2",IF(AND(OR($D147="6x1",$D147="FF 6x1"),WEEKDAY($F147,2)=6,FALSE()),"Folga de fim de semana · apontou no domingo anterior",IF(AND(OR($D147="6x1",$D147="FF 6x1"),WEEKDAY($F147,2)=7,AND($A147=$A146,$L146&gt;0)),"Folga de fim de semana · apontou no sábado",IF(AND(OR($D147="6x1",$D147="FF 6x1"),OR(WEEKDAY($F147,2)=6,WEEKDAY($F147,2)=7)),"Folga de fim de semana · sem apontamento no sábado nem no domingo","Folga prevista pelo ciclo")))),IF($Y147="Indeterminado (início da série)","Sem histórico anterior — informe o dia do ciclo no Cadastro",IF($Y147="Falta de registro",IF(OR(OR($D147="6x1",$D147="FF 6x1"),$D147="5x2"),"FALTA DE REGISTRO · dia útil da escala "&amp;$E147,"FALTA DE REGISTRO · dia "&amp;$W147&amp;" de "&amp;IFERROR(INDEX(Parâmetros!$B$39:$B$48,MATCH($E147,Parâmetros!$A$39:$A$48,0)),99)&amp;" do ciclo"),IF(OR($D147="6x1",$D147="FF 6x1"),IF(OR(AND(WEEKDAY($F147,2)=6,AND($A147=$A148,$L148&gt;0)),AND(WEEKDAY($F147,2)=7,AND($A147=$A146,$L146&gt;0))),"ATENÇÃO · apontou sábado e domingo no mesmo fim de semana",IF(OR(WEEKDAY($F147,2)=6,WEEKDAY($F147,2)=7),"Jornada de fim de semana do 6x1",IF(OR($H147&gt;=Parâmetros!$E$20,$H147&lt;Parâmetros!$E$19),"ATENÇÃO · 6x1 apontou fora do horário diurno","Jornada fixa do 6x1"))),IF($D147="5x2","Jornada fixa do 5x2",IF($D147="Folguista",IF($J147=$K147,"Evidência confirma sequência","DIVERGE · sequência "&amp;$J147&amp;" × evidência "&amp;$K147),IF($K147=$E147,"Evidência confirma cadastro","DIVERGE · cadastro "&amp;$E147&amp;" × evidência "&amp;$K147)))))))))))</f>
        <v>Jornada de fim de semana do 6x1</v>
      </c>
      <c r="W147" s="34" t="str">
        <f>IF(OR(OR($D147="6x1",$D147="FF 6x1"),$D147="5x2"),"",IF($AB147&lt;&gt;$AB146,IF(IFERROR(INDEX(Cadastro!$F$5:$F$243,$AB147),"")="",IF($L147&gt;0,1,0),IF(IFERROR(INDEX(Cadastro!$F$5:$F$243,$AB147),"")&lt;=IFERROR(INDEX(Parâmetros!$B$39:$B$48,MATCH($E147,Parâmetros!$A$39:$A$48,0)),99),IFERROR(INDEX(Cadastro!$F$5:$F$243,$AB147),""),0)),IF($L147&gt;0,IF(N($X146)&gt;0,1,N($W146)+1),IF(AND($L147=0,OR(N($W146)&gt;=IFERROR(INDEX(Parâmetros!$B$39:$B$48,MATCH($E147,Parâmetros!$A$39:$A$48,0)),99),AND(N($X146)&gt;0,N($X146)&lt;IFERROR(INDEX(Parâmetros!$C$39:$C$48,MATCH($E147,Parâmetros!$A$39:$A$48,0)),0)))),0,N($W146)+1))))</f>
        <v/>
      </c>
      <c r="X147" s="34" t="str">
        <f>IF(OR(OR($D147="6x1",$D147="FF 6x1"),$D147="5x2"),"",IF($AB147&lt;&gt;$AB146,IF(IFERROR(INDEX(Cadastro!$F$5:$F$243,$AB147),"")="",0,IF(IFERROR(INDEX(Cadastro!$F$5:$F$243,$AB147),"")&gt;IFERROR(INDEX(Parâmetros!$B$39:$B$48,MATCH($E147,Parâmetros!$A$39:$A$48,0)),99),IFERROR(INDEX(Cadastro!$F$5:$F$243,$AB147),"")-IFERROR(INDEX(Parâmetros!$B$39:$B$48,MATCH($E147,Parâmetros!$A$39:$A$48,0)),99),0)),IF(AND($L147=0,OR(N($W146)&gt;=IFERROR(INDEX(Parâmetros!$B$39:$B$48,MATCH($E147,Parâmetros!$A$39:$A$48,0)),99),AND(N($X146)&gt;0,N($X146)&lt;IFERROR(INDEX(Parâmetros!$C$39:$C$48,MATCH($E147,Parâmetros!$A$39:$A$48,0)),0)))),N($X146)+1,0)))</f>
        <v/>
      </c>
      <c r="Y147" t="str">
        <f>IF($AC147&lt;&gt;"",IF($L147&gt;0,$AC147&amp;" · com apontamento",$AC147),IF($E147="Férias",IF($L147&gt;0,"Férias · com apontamento","Férias (cadastro)"),IF(($Z147+$AA147-1)&gt;Parâmetros!$E$16,"Férias / afastamento",IF(AND($D147="5x2",OR(WEEKDAY($F147,2)=6,WEEKDAY($F147,2)=7)),IF($L147&gt;0,"Folga trabalhada","Folga"),IF($L147&gt;0,"Trabalhado",IF(OR(OR($D147="6x1",$D147="FF 6x1"),$D147="5x2"),IF(AND(OR($D147="6x1",$D147="FF 6x1"),OR(WEEKDAY($F147,2)=6,WEEKDAY($F147,2)=7)),"Folga","Falta de registro"),IF(AND($AB147&lt;&gt;$AB146,IFERROR(INDEX(Cadastro!$F$5:$F$243,$AB147),"")=""),"Indeterminado (início da série)",IF($X147&gt;0,"Folga","Falta de registro"))))))))</f>
        <v>Trabalhado</v>
      </c>
      <c r="Z147" s="34">
        <f>IF(OR($L147&gt;0,$F147&gt;Parâmetros!$E$14),0,IF($A147&lt;&gt;$A146,1,N($Z146)+1))</f>
        <v>0</v>
      </c>
      <c r="AA147" s="34">
        <f>IF(OR($L147&gt;0,$F147&gt;Parâmetros!$E$14),0,IF(OR($A147&lt;&gt;$A148,$F148&gt;Parâmetros!$E$14),1,N($AA148)+1))</f>
        <v>0</v>
      </c>
      <c r="AB147" s="31">
        <f>IFERROR(MATCH($A147&amp;"|"&amp;TEXT(_xlfn.MAXIFS(Cadastro!$E$5:$E$243,Cadastro!$A$5:$A$243,$A147,Cadastro!$E$5:$E$243,"&lt;="&amp;$F147),"yyyymmdd"),Cadastro!$I$5:$I$243,0),"")</f>
        <v>18</v>
      </c>
      <c r="AC147" t="str">
        <f>IFERROR(_xlfn.SINGLE(INDEX(Exceções!$D$5:$D$203,MATCH($A147&amp;"|"&amp;$F147,Exceções!$F$5:$F$203,0))),"")</f>
        <v/>
      </c>
      <c r="AD147" t="str">
        <f>IF($AC147="","",IFERROR(_xlfn.SINGLE(INDEX(Exceções!$E$5:$E$203,MATCH($A147&amp;"|"&amp;$F147,Exceções!$F$5:$F$203,0))),""))</f>
        <v/>
      </c>
    </row>
    <row r="148" spans="1:30" ht="15" hidden="1" customHeight="1" x14ac:dyDescent="0.25">
      <c r="A148" s="31">
        <v>52351</v>
      </c>
      <c r="B148" s="17" t="s">
        <v>48</v>
      </c>
      <c r="C148" s="17" t="str">
        <f>IFERROR(INDEX(Cadastro!$C$5:$C$243,$AB148),"NÃO INFORMADO")</f>
        <v>LUB</v>
      </c>
      <c r="D148" s="17" t="str">
        <f>IFERROR(INDEX(Cadastro!$D$5:$D$243,$AB148),"")</f>
        <v>6x1</v>
      </c>
      <c r="E148" s="17" t="str">
        <f>IFERROR(INDEX(Cadastro!$G$5:$G$243,$AB148),"")</f>
        <v>6x1</v>
      </c>
      <c r="F148" s="29">
        <v>46306</v>
      </c>
      <c r="G148" s="32" t="str">
        <f t="shared" si="12"/>
        <v>dom</v>
      </c>
      <c r="H148" s="31" t="str">
        <f>IF($L148=0,"",_xlfn.MINIFS(Dados!$Q:$Q,Dados!$A:$A,$A148,Dados!$S:$S,$F148))</f>
        <v/>
      </c>
      <c r="I148" s="31" t="str">
        <f>IF($H148="","",_xlfn.MAXIFS(Dados!$R:$R,Dados!$A:$A,$A148,Dados!$S:$S,$F148))</f>
        <v/>
      </c>
      <c r="J148" s="32" t="str">
        <f>IF($D148&lt;&gt;"Folguista","",IFERROR(INDEX(Parâmetros!$D$52:$G$52,1,MIN(4,MAX(1,$W148))),""))</f>
        <v/>
      </c>
      <c r="K148" s="32" t="str">
        <f>IF(OR($AC148&lt;&gt;"",$Y148="Folga",$Y148="Folga trabalhada",$Y148="Férias (cadastro)",$Y148="Férias / afastamento",$Y148="Indeterminado (início da série)"),"",IF(OR($D148="6x1",$D148="FF 6x1"),IF(OR(WEEKDAY($F148,2)=6,WEEKDAY($F148,2)=7),"6x1 sáb/dom","6x1"),IF($D148="5x2","5x2",IF($H148="",IF($D148="Folguista",$J148,$E148),IF(OR($H148&gt;=Parâmetros!$E$18,$H148&lt;Parâmetros!$E$19),"C",IF($H148&lt;Parâmetros!$E$20,"A","B"))))))</f>
        <v/>
      </c>
      <c r="L148" s="30">
        <f>SUMIFS(Dados!$E:$E,Dados!$A:$A,$A148,Dados!$S:$S,$F148)</f>
        <v>0</v>
      </c>
      <c r="M148" s="30" t="str">
        <f>IFERROR(INDEX(Parâmetros!$E$6:$E$11,MATCH($K148,Parâmetros!$A$6:$A$11,0)),"")</f>
        <v/>
      </c>
      <c r="N148" s="33" t="str">
        <f t="shared" si="13"/>
        <v/>
      </c>
      <c r="O148" s="33">
        <f>Parâmetros!$E$13</f>
        <v>0.8</v>
      </c>
      <c r="P148" s="32" t="str">
        <f>IF(OR($M148="",$F148&gt;Parâmetros!$E$14),"Não","Sim")</f>
        <v>Não</v>
      </c>
      <c r="Q148" s="32" t="str">
        <f t="shared" si="14"/>
        <v/>
      </c>
      <c r="R148" s="32" t="str">
        <f t="shared" si="15"/>
        <v/>
      </c>
      <c r="S148" s="30" t="str">
        <f t="shared" si="16"/>
        <v/>
      </c>
      <c r="T148" s="32" t="str">
        <f>IF($Q148&lt;&gt;"Sim","",IF($N148&gt;Parâmetros!$E$15,"Sim","Não"))</f>
        <v/>
      </c>
      <c r="U148" s="17" t="str">
        <f t="shared" si="17"/>
        <v>Folga</v>
      </c>
      <c r="V148" s="17" t="str">
        <f>IF($AC148&lt;&gt;"",IF($L148&gt;0,"ATENÇÃO · apontou em dia de "&amp;LOWER($AC148)&amp;" cadastrado","Exceção cadastrada · "&amp;$AC148)&amp;IF($AD148="",""," · "&amp;$AD148),IF($E148="Férias",IF($L148&gt;0,"ATENÇÃO · apontou estando de férias no cadastro","Férias no cadastro"),IF($Y148="Férias / afastamento","Afastamento · "&amp;($Z148+$AA148-1)&amp;" dias seguidos sem apontamento",IF($Y148="Folga trabalhada","ATENÇÃO · apontou em dia de folga da escala 5x2",IF($Y148="Folga",IF(AND($D148="5x2",OR(WEEKDAY($F148,2)=6,WEEKDAY($F148,2)=7)),"Folga de fim de semana da escala 5x2",IF(AND(OR($D148="6x1",$D148="FF 6x1"),WEEKDAY($F148,2)=6,FALSE()),"Folga de fim de semana · apontou no domingo anterior",IF(AND(OR($D148="6x1",$D148="FF 6x1"),WEEKDAY($F148,2)=7,AND($A148=$A147,$L147&gt;0)),"Folga de fim de semana · apontou no sábado",IF(AND(OR($D148="6x1",$D148="FF 6x1"),OR(WEEKDAY($F148,2)=6,WEEKDAY($F148,2)=7)),"Folga de fim de semana · sem apontamento no sábado nem no domingo","Folga prevista pelo ciclo")))),IF($Y148="Indeterminado (início da série)","Sem histórico anterior — informe o dia do ciclo no Cadastro",IF($Y148="Falta de registro",IF(OR(OR($D148="6x1",$D148="FF 6x1"),$D148="5x2"),"FALTA DE REGISTRO · dia útil da escala "&amp;$E148,"FALTA DE REGISTRO · dia "&amp;$W148&amp;" de "&amp;IFERROR(INDEX(Parâmetros!$B$39:$B$48,MATCH($E148,Parâmetros!$A$39:$A$48,0)),99)&amp;" do ciclo"),IF(OR($D148="6x1",$D148="FF 6x1"),IF(OR(AND(WEEKDAY($F148,2)=6,AND($A148=$A149,$L149&gt;0)),AND(WEEKDAY($F148,2)=7,AND($A148=$A147,$L147&gt;0))),"ATENÇÃO · apontou sábado e domingo no mesmo fim de semana",IF(OR(WEEKDAY($F148,2)=6,WEEKDAY($F148,2)=7),"Jornada de fim de semana do 6x1",IF(OR($H148&gt;=Parâmetros!$E$20,$H148&lt;Parâmetros!$E$19),"ATENÇÃO · 6x1 apontou fora do horário diurno","Jornada fixa do 6x1"))),IF($D148="5x2","Jornada fixa do 5x2",IF($D148="Folguista",IF($J148=$K148,"Evidência confirma sequência","DIVERGE · sequência "&amp;$J148&amp;" × evidência "&amp;$K148),IF($K148=$E148,"Evidência confirma cadastro","DIVERGE · cadastro "&amp;$E148&amp;" × evidência "&amp;$K148)))))))))))</f>
        <v>Folga de fim de semana · apontou no sábado</v>
      </c>
      <c r="W148" s="34" t="str">
        <f>IF(OR(OR($D148="6x1",$D148="FF 6x1"),$D148="5x2"),"",IF($AB148&lt;&gt;$AB147,IF(IFERROR(INDEX(Cadastro!$F$5:$F$243,$AB148),"")="",IF($L148&gt;0,1,0),IF(IFERROR(INDEX(Cadastro!$F$5:$F$243,$AB148),"")&lt;=IFERROR(INDEX(Parâmetros!$B$39:$B$48,MATCH($E148,Parâmetros!$A$39:$A$48,0)),99),IFERROR(INDEX(Cadastro!$F$5:$F$243,$AB148),""),0)),IF($L148&gt;0,IF(N($X147)&gt;0,1,N($W147)+1),IF(AND($L148=0,OR(N($W147)&gt;=IFERROR(INDEX(Parâmetros!$B$39:$B$48,MATCH($E148,Parâmetros!$A$39:$A$48,0)),99),AND(N($X147)&gt;0,N($X147)&lt;IFERROR(INDEX(Parâmetros!$C$39:$C$48,MATCH($E148,Parâmetros!$A$39:$A$48,0)),0)))),0,N($W147)+1))))</f>
        <v/>
      </c>
      <c r="X148" s="34" t="str">
        <f>IF(OR(OR($D148="6x1",$D148="FF 6x1"),$D148="5x2"),"",IF($AB148&lt;&gt;$AB147,IF(IFERROR(INDEX(Cadastro!$F$5:$F$243,$AB148),"")="",0,IF(IFERROR(INDEX(Cadastro!$F$5:$F$243,$AB148),"")&gt;IFERROR(INDEX(Parâmetros!$B$39:$B$48,MATCH($E148,Parâmetros!$A$39:$A$48,0)),99),IFERROR(INDEX(Cadastro!$F$5:$F$243,$AB148),"")-IFERROR(INDEX(Parâmetros!$B$39:$B$48,MATCH($E148,Parâmetros!$A$39:$A$48,0)),99),0)),IF(AND($L148=0,OR(N($W147)&gt;=IFERROR(INDEX(Parâmetros!$B$39:$B$48,MATCH($E148,Parâmetros!$A$39:$A$48,0)),99),AND(N($X147)&gt;0,N($X147)&lt;IFERROR(INDEX(Parâmetros!$C$39:$C$48,MATCH($E148,Parâmetros!$A$39:$A$48,0)),0)))),N($X147)+1,0)))</f>
        <v/>
      </c>
      <c r="Y148" t="str">
        <f>IF($AC148&lt;&gt;"",IF($L148&gt;0,$AC148&amp;" · com apontamento",$AC148),IF($E148="Férias",IF($L148&gt;0,"Férias · com apontamento","Férias (cadastro)"),IF(($Z148+$AA148-1)&gt;Parâmetros!$E$16,"Férias / afastamento",IF(AND($D148="5x2",OR(WEEKDAY($F148,2)=6,WEEKDAY($F148,2)=7)),IF($L148&gt;0,"Folga trabalhada","Folga"),IF($L148&gt;0,"Trabalhado",IF(OR(OR($D148="6x1",$D148="FF 6x1"),$D148="5x2"),IF(AND(OR($D148="6x1",$D148="FF 6x1"),OR(WEEKDAY($F148,2)=6,WEEKDAY($F148,2)=7)),"Folga","Falta de registro"),IF(AND($AB148&lt;&gt;$AB147,IFERROR(INDEX(Cadastro!$F$5:$F$243,$AB148),"")=""),"Indeterminado (início da série)",IF($X148&gt;0,"Folga","Falta de registro"))))))))</f>
        <v>Folga</v>
      </c>
      <c r="Z148" s="34">
        <f>IF(OR($L148&gt;0,$F148&gt;Parâmetros!$E$14),0,IF($A148&lt;&gt;$A147,1,N($Z147)+1))</f>
        <v>1</v>
      </c>
      <c r="AA148" s="34">
        <f>IF(OR($L148&gt;0,$F148&gt;Parâmetros!$E$14),0,IF(OR($A148&lt;&gt;$A149,$F149&gt;Parâmetros!$E$14),1,N($AA149)+1))</f>
        <v>1</v>
      </c>
      <c r="AB148" s="31">
        <f>IFERROR(MATCH($A148&amp;"|"&amp;TEXT(_xlfn.MAXIFS(Cadastro!$E$5:$E$243,Cadastro!$A$5:$A$243,$A148,Cadastro!$E$5:$E$243,"&lt;="&amp;$F148),"yyyymmdd"),Cadastro!$I$5:$I$243,0),"")</f>
        <v>18</v>
      </c>
      <c r="AC148" t="str">
        <f>IFERROR(_xlfn.SINGLE(INDEX(Exceções!$D$5:$D$203,MATCH($A148&amp;"|"&amp;$F148,Exceções!$F$5:$F$203,0))),"")</f>
        <v/>
      </c>
      <c r="AD148" t="str">
        <f>IF($AC148="","",IFERROR(_xlfn.SINGLE(INDEX(Exceções!$E$5:$E$203,MATCH($A148&amp;"|"&amp;$F148,Exceções!$F$5:$F$203,0))),""))</f>
        <v/>
      </c>
    </row>
    <row r="149" spans="1:30" ht="15" hidden="1" customHeight="1" x14ac:dyDescent="0.25">
      <c r="A149" s="31">
        <v>52351</v>
      </c>
      <c r="B149" s="17" t="s">
        <v>48</v>
      </c>
      <c r="C149" s="17" t="str">
        <f>IFERROR(INDEX(Cadastro!$C$5:$C$243,$AB149),"NÃO INFORMADO")</f>
        <v>LUB</v>
      </c>
      <c r="D149" s="17" t="str">
        <f>IFERROR(INDEX(Cadastro!$D$5:$D$243,$AB149),"")</f>
        <v>A</v>
      </c>
      <c r="E149" s="17" t="str">
        <f>IFERROR(INDEX(Cadastro!$G$5:$G$243,$AB149),"")</f>
        <v>A</v>
      </c>
      <c r="F149" s="29">
        <v>46307</v>
      </c>
      <c r="G149" s="32" t="str">
        <f t="shared" si="12"/>
        <v>seg</v>
      </c>
      <c r="H149" s="31">
        <f>IF($L149=0,"",_xlfn.MINIFS(Dados!$Q:$Q,Dados!$A:$A,$A149,Dados!$S:$S,$F149))</f>
        <v>430</v>
      </c>
      <c r="I149" s="31">
        <f>IF($H149="","",_xlfn.MAXIFS(Dados!$R:$R,Dados!$A:$A,$A149,Dados!$S:$S,$F149))</f>
        <v>810</v>
      </c>
      <c r="J149" s="32" t="str">
        <f>IF($D149&lt;&gt;"Folguista","",IFERROR(INDEX(Parâmetros!$D$52:$G$52,1,MIN(4,MAX(1,$W149))),""))</f>
        <v/>
      </c>
      <c r="K149" s="32" t="str">
        <f>IF(OR($AC149&lt;&gt;"",$Y149="Folga",$Y149="Folga trabalhada",$Y149="Férias (cadastro)",$Y149="Férias / afastamento",$Y149="Indeterminado (início da série)"),"",IF(OR($D149="6x1",$D149="FF 6x1"),IF(OR(WEEKDAY($F149,2)=6,WEEKDAY($F149,2)=7),"6x1 sáb/dom","6x1"),IF($D149="5x2","5x2",IF($H149="",IF($D149="Folguista",$J149,$E149),IF(OR($H149&gt;=Parâmetros!$E$18,$H149&lt;Parâmetros!$E$19),"C",IF($H149&lt;Parâmetros!$E$20,"A","B"))))))</f>
        <v>A</v>
      </c>
      <c r="L149" s="30">
        <f>SUMIFS(Dados!$E:$E,Dados!$A:$A,$A149,Dados!$S:$S,$F149)</f>
        <v>5.34</v>
      </c>
      <c r="M149" s="30">
        <f>IFERROR(INDEX(Parâmetros!$E$6:$E$11,MATCH($K149,Parâmetros!$A$6:$A$11,0)),"")</f>
        <v>7.58</v>
      </c>
      <c r="N149" s="33">
        <f t="shared" si="13"/>
        <v>0.70448548812664902</v>
      </c>
      <c r="O149" s="33">
        <f>Parâmetros!$E$13</f>
        <v>0.8</v>
      </c>
      <c r="P149" s="32" t="str">
        <f>IF(OR($M149="",$F149&gt;Parâmetros!$E$14),"Não","Sim")</f>
        <v>Sim</v>
      </c>
      <c r="Q149" s="32" t="str">
        <f t="shared" si="14"/>
        <v>Sim</v>
      </c>
      <c r="R149" s="32" t="str">
        <f t="shared" si="15"/>
        <v>Não</v>
      </c>
      <c r="S149" s="30">
        <f t="shared" si="16"/>
        <v>0.7240000000000002</v>
      </c>
      <c r="T149" s="32" t="str">
        <f>IF($Q149&lt;&gt;"Sim","",IF($N149&gt;Parâmetros!$E$15,"Sim","Não"))</f>
        <v>Não</v>
      </c>
      <c r="U149" s="17" t="str">
        <f t="shared" si="17"/>
        <v>Abaixo da meta</v>
      </c>
      <c r="V149" s="17" t="str">
        <f>IF($AC149&lt;&gt;"",IF($L149&gt;0,"ATENÇÃO · apontou em dia de "&amp;LOWER($AC149)&amp;" cadastrado","Exceção cadastrada · "&amp;$AC149)&amp;IF($AD149="",""," · "&amp;$AD149),IF($E149="Férias",IF($L149&gt;0,"ATENÇÃO · apontou estando de férias no cadastro","Férias no cadastro"),IF($Y149="Férias / afastamento","Afastamento · "&amp;($Z149+$AA149-1)&amp;" dias seguidos sem apontamento",IF($Y149="Folga trabalhada","ATENÇÃO · apontou em dia de folga da escala 5x2",IF($Y149="Folga",IF(AND($D149="5x2",OR(WEEKDAY($F149,2)=6,WEEKDAY($F149,2)=7)),"Folga de fim de semana da escala 5x2",IF(AND(OR($D149="6x1",$D149="FF 6x1"),WEEKDAY($F149,2)=6,FALSE()),"Folga de fim de semana · apontou no domingo anterior",IF(AND(OR($D149="6x1",$D149="FF 6x1"),WEEKDAY($F149,2)=7,AND($A149=$A148,$L148&gt;0)),"Folga de fim de semana · apontou no sábado",IF(AND(OR($D149="6x1",$D149="FF 6x1"),OR(WEEKDAY($F149,2)=6,WEEKDAY($F149,2)=7)),"Folga de fim de semana · sem apontamento no sábado nem no domingo","Folga prevista pelo ciclo")))),IF($Y149="Indeterminado (início da série)","Sem histórico anterior — informe o dia do ciclo no Cadastro",IF($Y149="Falta de registro",IF(OR(OR($D149="6x1",$D149="FF 6x1"),$D149="5x2"),"FALTA DE REGISTRO · dia útil da escala "&amp;$E149,"FALTA DE REGISTRO · dia "&amp;$W149&amp;" de "&amp;IFERROR(INDEX(Parâmetros!$B$39:$B$48,MATCH($E149,Parâmetros!$A$39:$A$48,0)),99)&amp;" do ciclo"),IF(OR($D149="6x1",$D149="FF 6x1"),IF(OR(AND(WEEKDAY($F149,2)=6,AND($A149=$A150,$L150&gt;0)),AND(WEEKDAY($F149,2)=7,AND($A149=$A148,$L148&gt;0))),"ATENÇÃO · apontou sábado e domingo no mesmo fim de semana",IF(OR(WEEKDAY($F149,2)=6,WEEKDAY($F149,2)=7),"Jornada de fim de semana do 6x1",IF(OR($H149&gt;=Parâmetros!$E$20,$H149&lt;Parâmetros!$E$19),"ATENÇÃO · 6x1 apontou fora do horário diurno","Jornada fixa do 6x1"))),IF($D149="5x2","Jornada fixa do 5x2",IF($D149="Folguista",IF($J149=$K149,"Evidência confirma sequência","DIVERGE · sequência "&amp;$J149&amp;" × evidência "&amp;$K149),IF($K149=$E149,"Evidência confirma cadastro","DIVERGE · cadastro "&amp;$E149&amp;" × evidência "&amp;$K149)))))))))))</f>
        <v>Evidência confirma cadastro</v>
      </c>
      <c r="W149" s="34">
        <f>IF(OR(OR($D149="6x1",$D149="FF 6x1"),$D149="5x2"),"",IF($AB149&lt;&gt;$AB148,IF(IFERROR(INDEX(Cadastro!$F$5:$F$243,$AB149),"")="",IF($L149&gt;0,1,0),IF(IFERROR(INDEX(Cadastro!$F$5:$F$243,$AB149),"")&lt;=IFERROR(INDEX(Parâmetros!$B$39:$B$48,MATCH($E149,Parâmetros!$A$39:$A$48,0)),99),IFERROR(INDEX(Cadastro!$F$5:$F$243,$AB149),""),0)),IF($L149&gt;0,IF(N($X148)&gt;0,1,N($W148)+1),IF(AND($L149=0,OR(N($W148)&gt;=IFERROR(INDEX(Parâmetros!$B$39:$B$48,MATCH($E149,Parâmetros!$A$39:$A$48,0)),99),AND(N($X148)&gt;0,N($X148)&lt;IFERROR(INDEX(Parâmetros!$C$39:$C$48,MATCH($E149,Parâmetros!$A$39:$A$48,0)),0)))),0,N($W148)+1))))</f>
        <v>1</v>
      </c>
      <c r="X149" s="34">
        <f>IF(OR(OR($D149="6x1",$D149="FF 6x1"),$D149="5x2"),"",IF($AB149&lt;&gt;$AB148,IF(IFERROR(INDEX(Cadastro!$F$5:$F$243,$AB149),"")="",0,IF(IFERROR(INDEX(Cadastro!$F$5:$F$243,$AB149),"")&gt;IFERROR(INDEX(Parâmetros!$B$39:$B$48,MATCH($E149,Parâmetros!$A$39:$A$48,0)),99),IFERROR(INDEX(Cadastro!$F$5:$F$243,$AB149),"")-IFERROR(INDEX(Parâmetros!$B$39:$B$48,MATCH($E149,Parâmetros!$A$39:$A$48,0)),99),0)),IF(AND($L149=0,OR(N($W148)&gt;=IFERROR(INDEX(Parâmetros!$B$39:$B$48,MATCH($E149,Parâmetros!$A$39:$A$48,0)),99),AND(N($X148)&gt;0,N($X148)&lt;IFERROR(INDEX(Parâmetros!$C$39:$C$48,MATCH($E149,Parâmetros!$A$39:$A$48,0)),0)))),N($X148)+1,0)))</f>
        <v>0</v>
      </c>
      <c r="Y149" t="str">
        <f>IF($AC149&lt;&gt;"",IF($L149&gt;0,$AC149&amp;" · com apontamento",$AC149),IF($E149="Férias",IF($L149&gt;0,"Férias · com apontamento","Férias (cadastro)"),IF(($Z149+$AA149-1)&gt;Parâmetros!$E$16,"Férias / afastamento",IF(AND($D149="5x2",OR(WEEKDAY($F149,2)=6,WEEKDAY($F149,2)=7)),IF($L149&gt;0,"Folga trabalhada","Folga"),IF($L149&gt;0,"Trabalhado",IF(OR(OR($D149="6x1",$D149="FF 6x1"),$D149="5x2"),IF(AND(OR($D149="6x1",$D149="FF 6x1"),OR(WEEKDAY($F149,2)=6,WEEKDAY($F149,2)=7)),"Folga","Falta de registro"),IF(AND($AB149&lt;&gt;$AB148,IFERROR(INDEX(Cadastro!$F$5:$F$243,$AB149),"")=""),"Indeterminado (início da série)",IF($X149&gt;0,"Folga","Falta de registro"))))))))</f>
        <v>Trabalhado</v>
      </c>
      <c r="Z149" s="34">
        <f>IF(OR($L149&gt;0,$F149&gt;Parâmetros!$E$14),0,IF($A149&lt;&gt;$A148,1,N($Z148)+1))</f>
        <v>0</v>
      </c>
      <c r="AA149" s="34">
        <f>IF(OR($L149&gt;0,$F149&gt;Parâmetros!$E$14),0,IF(OR($A149&lt;&gt;$A150,$F150&gt;Parâmetros!$E$14),1,N($AA150)+1))</f>
        <v>0</v>
      </c>
      <c r="AB149" s="31">
        <f>IFERROR(MATCH($A149&amp;"|"&amp;TEXT(_xlfn.MAXIFS(Cadastro!$E$5:$E$243,Cadastro!$A$5:$A$243,$A149,Cadastro!$E$5:$E$243,"&lt;="&amp;$F149),"yyyymmdd"),Cadastro!$I$5:$I$243,0),"")</f>
        <v>19</v>
      </c>
      <c r="AC149" t="str">
        <f>IFERROR(_xlfn.SINGLE(INDEX(Exceções!$D$5:$D$203,MATCH($A149&amp;"|"&amp;$F149,Exceções!$F$5:$F$203,0))),"")</f>
        <v/>
      </c>
      <c r="AD149" t="str">
        <f>IF($AC149="","",IFERROR(_xlfn.SINGLE(INDEX(Exceções!$E$5:$E$203,MATCH($A149&amp;"|"&amp;$F149,Exceções!$F$5:$F$203,0))),""))</f>
        <v/>
      </c>
    </row>
    <row r="150" spans="1:30" ht="15" hidden="1" customHeight="1" x14ac:dyDescent="0.25">
      <c r="A150" s="31">
        <v>52351</v>
      </c>
      <c r="B150" s="17" t="s">
        <v>48</v>
      </c>
      <c r="C150" s="17" t="str">
        <f>IFERROR(INDEX(Cadastro!$C$5:$C$243,$AB150),"NÃO INFORMADO")</f>
        <v>LUB</v>
      </c>
      <c r="D150" s="17" t="str">
        <f>IFERROR(INDEX(Cadastro!$D$5:$D$243,$AB150),"")</f>
        <v>6x1</v>
      </c>
      <c r="E150" s="17" t="str">
        <f>IFERROR(INDEX(Cadastro!$G$5:$G$243,$AB150),"")</f>
        <v>6x1</v>
      </c>
      <c r="F150" s="29">
        <v>46308</v>
      </c>
      <c r="G150" s="32" t="str">
        <f t="shared" si="12"/>
        <v>ter</v>
      </c>
      <c r="H150" s="31">
        <f>IF($L150=0,"",_xlfn.MINIFS(Dados!$Q:$Q,Dados!$A:$A,$A150,Dados!$S:$S,$F150))</f>
        <v>440</v>
      </c>
      <c r="I150" s="31">
        <f>IF($H150="","",_xlfn.MAXIFS(Dados!$R:$R,Dados!$A:$A,$A150,Dados!$S:$S,$F150))</f>
        <v>980</v>
      </c>
      <c r="J150" s="32" t="str">
        <f>IF($D150&lt;&gt;"Folguista","",IFERROR(INDEX(Parâmetros!$D$52:$G$52,1,MIN(4,MAX(1,$W150))),""))</f>
        <v/>
      </c>
      <c r="K150" s="32" t="str">
        <f>IF(OR($AC150&lt;&gt;"",$Y150="Folga",$Y150="Folga trabalhada",$Y150="Férias (cadastro)",$Y150="Férias / afastamento",$Y150="Indeterminado (início da série)"),"",IF(OR($D150="6x1",$D150="FF 6x1"),IF(OR(WEEKDAY($F150,2)=6,WEEKDAY($F150,2)=7),"6x1 sáb/dom","6x1"),IF($D150="5x2","5x2",IF($H150="",IF($D150="Folguista",$J150,$E150),IF(OR($H150&gt;=Parâmetros!$E$18,$H150&lt;Parâmetros!$E$19),"C",IF($H150&lt;Parâmetros!$E$20,"A","B"))))))</f>
        <v>6x1</v>
      </c>
      <c r="L150" s="30">
        <f>SUMIFS(Dados!$E:$E,Dados!$A:$A,$A150,Dados!$S:$S,$F150)</f>
        <v>7.8000000000000007</v>
      </c>
      <c r="M150" s="30">
        <f>IFERROR(INDEX(Parâmetros!$E$6:$E$11,MATCH($K150,Parâmetros!$A$6:$A$11,0)),"")</f>
        <v>8.8000000000000007</v>
      </c>
      <c r="N150" s="33">
        <f t="shared" si="13"/>
        <v>0.88636363636363635</v>
      </c>
      <c r="O150" s="33">
        <f>Parâmetros!$E$13</f>
        <v>0.8</v>
      </c>
      <c r="P150" s="32" t="str">
        <f>IF(OR($M150="",$F150&gt;Parâmetros!$E$14),"Não","Sim")</f>
        <v>Sim</v>
      </c>
      <c r="Q150" s="32" t="str">
        <f t="shared" si="14"/>
        <v>Sim</v>
      </c>
      <c r="R150" s="32" t="str">
        <f t="shared" si="15"/>
        <v>Sim</v>
      </c>
      <c r="S150" s="30">
        <f t="shared" si="16"/>
        <v>0</v>
      </c>
      <c r="T150" s="32" t="str">
        <f>IF($Q150&lt;&gt;"Sim","",IF($N150&gt;Parâmetros!$E$15,"Sim","Não"))</f>
        <v>Não</v>
      </c>
      <c r="U150" s="17" t="str">
        <f t="shared" si="17"/>
        <v>Na meta</v>
      </c>
      <c r="V150" s="17" t="str">
        <f>IF($AC150&lt;&gt;"",IF($L150&gt;0,"ATENÇÃO · apontou em dia de "&amp;LOWER($AC150)&amp;" cadastrado","Exceção cadastrada · "&amp;$AC150)&amp;IF($AD150="",""," · "&amp;$AD150),IF($E150="Férias",IF($L150&gt;0,"ATENÇÃO · apontou estando de férias no cadastro","Férias no cadastro"),IF($Y150="Férias / afastamento","Afastamento · "&amp;($Z150+$AA150-1)&amp;" dias seguidos sem apontamento",IF($Y150="Folga trabalhada","ATENÇÃO · apontou em dia de folga da escala 5x2",IF($Y150="Folga",IF(AND($D150="5x2",OR(WEEKDAY($F150,2)=6,WEEKDAY($F150,2)=7)),"Folga de fim de semana da escala 5x2",IF(AND(OR($D150="6x1",$D150="FF 6x1"),WEEKDAY($F150,2)=6,FALSE()),"Folga de fim de semana · apontou no domingo anterior",IF(AND(OR($D150="6x1",$D150="FF 6x1"),WEEKDAY($F150,2)=7,AND($A150=$A149,$L149&gt;0)),"Folga de fim de semana · apontou no sábado",IF(AND(OR($D150="6x1",$D150="FF 6x1"),OR(WEEKDAY($F150,2)=6,WEEKDAY($F150,2)=7)),"Folga de fim de semana · sem apontamento no sábado nem no domingo","Folga prevista pelo ciclo")))),IF($Y150="Indeterminado (início da série)","Sem histórico anterior — informe o dia do ciclo no Cadastro",IF($Y150="Falta de registro",IF(OR(OR($D150="6x1",$D150="FF 6x1"),$D150="5x2"),"FALTA DE REGISTRO · dia útil da escala "&amp;$E150,"FALTA DE REGISTRO · dia "&amp;$W150&amp;" de "&amp;IFERROR(INDEX(Parâmetros!$B$39:$B$48,MATCH($E150,Parâmetros!$A$39:$A$48,0)),99)&amp;" do ciclo"),IF(OR($D150="6x1",$D150="FF 6x1"),IF(OR(AND(WEEKDAY($F150,2)=6,AND($A150=$A151,$L151&gt;0)),AND(WEEKDAY($F150,2)=7,AND($A150=$A149,$L149&gt;0))),"ATENÇÃO · apontou sábado e domingo no mesmo fim de semana",IF(OR(WEEKDAY($F150,2)=6,WEEKDAY($F150,2)=7),"Jornada de fim de semana do 6x1",IF(OR($H150&gt;=Parâmetros!$E$20,$H150&lt;Parâmetros!$E$19),"ATENÇÃO · 6x1 apontou fora do horário diurno","Jornada fixa do 6x1"))),IF($D150="5x2","Jornada fixa do 5x2",IF($D150="Folguista",IF($J150=$K150,"Evidência confirma sequência","DIVERGE · sequência "&amp;$J150&amp;" × evidência "&amp;$K150),IF($K150=$E150,"Evidência confirma cadastro","DIVERGE · cadastro "&amp;$E150&amp;" × evidência "&amp;$K150)))))))))))</f>
        <v>Jornada fixa do 6x1</v>
      </c>
      <c r="W150" s="34" t="str">
        <f>IF(OR(OR($D150="6x1",$D150="FF 6x1"),$D150="5x2"),"",IF($AB150&lt;&gt;$AB149,IF(IFERROR(INDEX(Cadastro!$F$5:$F$243,$AB150),"")="",IF($L150&gt;0,1,0),IF(IFERROR(INDEX(Cadastro!$F$5:$F$243,$AB150),"")&lt;=IFERROR(INDEX(Parâmetros!$B$39:$B$48,MATCH($E150,Parâmetros!$A$39:$A$48,0)),99),IFERROR(INDEX(Cadastro!$F$5:$F$243,$AB150),""),0)),IF($L150&gt;0,IF(N($X149)&gt;0,1,N($W149)+1),IF(AND($L150=0,OR(N($W149)&gt;=IFERROR(INDEX(Parâmetros!$B$39:$B$48,MATCH($E150,Parâmetros!$A$39:$A$48,0)),99),AND(N($X149)&gt;0,N($X149)&lt;IFERROR(INDEX(Parâmetros!$C$39:$C$48,MATCH($E150,Parâmetros!$A$39:$A$48,0)),0)))),0,N($W149)+1))))</f>
        <v/>
      </c>
      <c r="X150" s="34" t="str">
        <f>IF(OR(OR($D150="6x1",$D150="FF 6x1"),$D150="5x2"),"",IF($AB150&lt;&gt;$AB149,IF(IFERROR(INDEX(Cadastro!$F$5:$F$243,$AB150),"")="",0,IF(IFERROR(INDEX(Cadastro!$F$5:$F$243,$AB150),"")&gt;IFERROR(INDEX(Parâmetros!$B$39:$B$48,MATCH($E150,Parâmetros!$A$39:$A$48,0)),99),IFERROR(INDEX(Cadastro!$F$5:$F$243,$AB150),"")-IFERROR(INDEX(Parâmetros!$B$39:$B$48,MATCH($E150,Parâmetros!$A$39:$A$48,0)),99),0)),IF(AND($L150=0,OR(N($W149)&gt;=IFERROR(INDEX(Parâmetros!$B$39:$B$48,MATCH($E150,Parâmetros!$A$39:$A$48,0)),99),AND(N($X149)&gt;0,N($X149)&lt;IFERROR(INDEX(Parâmetros!$C$39:$C$48,MATCH($E150,Parâmetros!$A$39:$A$48,0)),0)))),N($X149)+1,0)))</f>
        <v/>
      </c>
      <c r="Y150" t="str">
        <f>IF($AC150&lt;&gt;"",IF($L150&gt;0,$AC150&amp;" · com apontamento",$AC150),IF($E150="Férias",IF($L150&gt;0,"Férias · com apontamento","Férias (cadastro)"),IF(($Z150+$AA150-1)&gt;Parâmetros!$E$16,"Férias / afastamento",IF(AND($D150="5x2",OR(WEEKDAY($F150,2)=6,WEEKDAY($F150,2)=7)),IF($L150&gt;0,"Folga trabalhada","Folga"),IF($L150&gt;0,"Trabalhado",IF(OR(OR($D150="6x1",$D150="FF 6x1"),$D150="5x2"),IF(AND(OR($D150="6x1",$D150="FF 6x1"),OR(WEEKDAY($F150,2)=6,WEEKDAY($F150,2)=7)),"Folga","Falta de registro"),IF(AND($AB150&lt;&gt;$AB149,IFERROR(INDEX(Cadastro!$F$5:$F$243,$AB150),"")=""),"Indeterminado (início da série)",IF($X150&gt;0,"Folga","Falta de registro"))))))))</f>
        <v>Trabalhado</v>
      </c>
      <c r="Z150" s="34">
        <f>IF(OR($L150&gt;0,$F150&gt;Parâmetros!$E$14),0,IF($A150&lt;&gt;$A149,1,N($Z149)+1))</f>
        <v>0</v>
      </c>
      <c r="AA150" s="34">
        <f>IF(OR($L150&gt;0,$F150&gt;Parâmetros!$E$14),0,IF(OR($A150&lt;&gt;$A151,$F151&gt;Parâmetros!$E$14),1,N($AA151)+1))</f>
        <v>0</v>
      </c>
      <c r="AB150" s="31">
        <f>IFERROR(MATCH($A150&amp;"|"&amp;TEXT(_xlfn.MAXIFS(Cadastro!$E$5:$E$243,Cadastro!$A$5:$A$243,$A150,Cadastro!$E$5:$E$243,"&lt;="&amp;$F150),"yyyymmdd"),Cadastro!$I$5:$I$243,0),"")</f>
        <v>20</v>
      </c>
      <c r="AC150" t="str">
        <f>IFERROR(_xlfn.SINGLE(INDEX(Exceções!$D$5:$D$203,MATCH($A150&amp;"|"&amp;$F150,Exceções!$F$5:$F$203,0))),"")</f>
        <v/>
      </c>
      <c r="AD150" t="str">
        <f>IF($AC150="","",IFERROR(_xlfn.SINGLE(INDEX(Exceções!$E$5:$E$203,MATCH($A150&amp;"|"&amp;$F150,Exceções!$F$5:$F$203,0))),""))</f>
        <v/>
      </c>
    </row>
    <row r="151" spans="1:30" ht="15" hidden="1" customHeight="1" x14ac:dyDescent="0.25">
      <c r="A151" s="31">
        <v>52351</v>
      </c>
      <c r="B151" s="17" t="s">
        <v>48</v>
      </c>
      <c r="C151" s="17" t="str">
        <f>IFERROR(INDEX(Cadastro!$C$5:$C$243,$AB151),"NÃO INFORMADO")</f>
        <v>LUB</v>
      </c>
      <c r="D151" s="17" t="str">
        <f>IFERROR(INDEX(Cadastro!$D$5:$D$243,$AB151),"")</f>
        <v>6x1</v>
      </c>
      <c r="E151" s="17" t="str">
        <f>IFERROR(INDEX(Cadastro!$G$5:$G$243,$AB151),"")</f>
        <v>6x1</v>
      </c>
      <c r="F151" s="29">
        <v>46309</v>
      </c>
      <c r="G151" s="32" t="str">
        <f t="shared" si="12"/>
        <v>qua</v>
      </c>
      <c r="H151" s="31">
        <f>IF($L151=0,"",_xlfn.MINIFS(Dados!$Q:$Q,Dados!$A:$A,$A151,Dados!$S:$S,$F151))</f>
        <v>440</v>
      </c>
      <c r="I151" s="31">
        <f>IF($H151="","",_xlfn.MAXIFS(Dados!$R:$R,Dados!$A:$A,$A151,Dados!$S:$S,$F151))</f>
        <v>980</v>
      </c>
      <c r="J151" s="32" t="str">
        <f>IF($D151&lt;&gt;"Folguista","",IFERROR(INDEX(Parâmetros!$D$52:$G$52,1,MIN(4,MAX(1,$W151))),""))</f>
        <v/>
      </c>
      <c r="K151" s="32" t="str">
        <f>IF(OR($AC151&lt;&gt;"",$Y151="Folga",$Y151="Folga trabalhada",$Y151="Férias (cadastro)",$Y151="Férias / afastamento",$Y151="Indeterminado (início da série)"),"",IF(OR($D151="6x1",$D151="FF 6x1"),IF(OR(WEEKDAY($F151,2)=6,WEEKDAY($F151,2)=7),"6x1 sáb/dom","6x1"),IF($D151="5x2","5x2",IF($H151="",IF($D151="Folguista",$J151,$E151),IF(OR($H151&gt;=Parâmetros!$E$18,$H151&lt;Parâmetros!$E$19),"C",IF($H151&lt;Parâmetros!$E$20,"A","B"))))))</f>
        <v>6x1</v>
      </c>
      <c r="L151" s="30">
        <f>SUMIFS(Dados!$E:$E,Dados!$A:$A,$A151,Dados!$S:$S,$F151)</f>
        <v>7.86</v>
      </c>
      <c r="M151" s="30">
        <f>IFERROR(INDEX(Parâmetros!$E$6:$E$11,MATCH($K151,Parâmetros!$A$6:$A$11,0)),"")</f>
        <v>8.8000000000000007</v>
      </c>
      <c r="N151" s="33">
        <f t="shared" si="13"/>
        <v>0.89318181818181819</v>
      </c>
      <c r="O151" s="33">
        <f>Parâmetros!$E$13</f>
        <v>0.8</v>
      </c>
      <c r="P151" s="32" t="str">
        <f>IF(OR($M151="",$F151&gt;Parâmetros!$E$14),"Não","Sim")</f>
        <v>Sim</v>
      </c>
      <c r="Q151" s="32" t="str">
        <f t="shared" si="14"/>
        <v>Sim</v>
      </c>
      <c r="R151" s="32" t="str">
        <f t="shared" si="15"/>
        <v>Sim</v>
      </c>
      <c r="S151" s="30">
        <f t="shared" si="16"/>
        <v>0</v>
      </c>
      <c r="T151" s="32" t="str">
        <f>IF($Q151&lt;&gt;"Sim","",IF($N151&gt;Parâmetros!$E$15,"Sim","Não"))</f>
        <v>Não</v>
      </c>
      <c r="U151" s="17" t="str">
        <f t="shared" si="17"/>
        <v>Na meta</v>
      </c>
      <c r="V151" s="17" t="str">
        <f>IF($AC151&lt;&gt;"",IF($L151&gt;0,"ATENÇÃO · apontou em dia de "&amp;LOWER($AC151)&amp;" cadastrado","Exceção cadastrada · "&amp;$AC151)&amp;IF($AD151="",""," · "&amp;$AD151),IF($E151="Férias",IF($L151&gt;0,"ATENÇÃO · apontou estando de férias no cadastro","Férias no cadastro"),IF($Y151="Férias / afastamento","Afastamento · "&amp;($Z151+$AA151-1)&amp;" dias seguidos sem apontamento",IF($Y151="Folga trabalhada","ATENÇÃO · apontou em dia de folga da escala 5x2",IF($Y151="Folga",IF(AND($D151="5x2",OR(WEEKDAY($F151,2)=6,WEEKDAY($F151,2)=7)),"Folga de fim de semana da escala 5x2",IF(AND(OR($D151="6x1",$D151="FF 6x1"),WEEKDAY($F151,2)=6,FALSE()),"Folga de fim de semana · apontou no domingo anterior",IF(AND(OR($D151="6x1",$D151="FF 6x1"),WEEKDAY($F151,2)=7,AND($A151=$A150,$L150&gt;0)),"Folga de fim de semana · apontou no sábado",IF(AND(OR($D151="6x1",$D151="FF 6x1"),OR(WEEKDAY($F151,2)=6,WEEKDAY($F151,2)=7)),"Folga de fim de semana · sem apontamento no sábado nem no domingo","Folga prevista pelo ciclo")))),IF($Y151="Indeterminado (início da série)","Sem histórico anterior — informe o dia do ciclo no Cadastro",IF($Y151="Falta de registro",IF(OR(OR($D151="6x1",$D151="FF 6x1"),$D151="5x2"),"FALTA DE REGISTRO · dia útil da escala "&amp;$E151,"FALTA DE REGISTRO · dia "&amp;$W151&amp;" de "&amp;IFERROR(INDEX(Parâmetros!$B$39:$B$48,MATCH($E151,Parâmetros!$A$39:$A$48,0)),99)&amp;" do ciclo"),IF(OR($D151="6x1",$D151="FF 6x1"),IF(OR(AND(WEEKDAY($F151,2)=6,AND($A151=$A152,$L152&gt;0)),AND(WEEKDAY($F151,2)=7,AND($A151=$A150,$L150&gt;0))),"ATENÇÃO · apontou sábado e domingo no mesmo fim de semana",IF(OR(WEEKDAY($F151,2)=6,WEEKDAY($F151,2)=7),"Jornada de fim de semana do 6x1",IF(OR($H151&gt;=Parâmetros!$E$20,$H151&lt;Parâmetros!$E$19),"ATENÇÃO · 6x1 apontou fora do horário diurno","Jornada fixa do 6x1"))),IF($D151="5x2","Jornada fixa do 5x2",IF($D151="Folguista",IF($J151=$K151,"Evidência confirma sequência","DIVERGE · sequência "&amp;$J151&amp;" × evidência "&amp;$K151),IF($K151=$E151,"Evidência confirma cadastro","DIVERGE · cadastro "&amp;$E151&amp;" × evidência "&amp;$K151)))))))))))</f>
        <v>Jornada fixa do 6x1</v>
      </c>
      <c r="W151" s="34" t="str">
        <f>IF(OR(OR($D151="6x1",$D151="FF 6x1"),$D151="5x2"),"",IF($AB151&lt;&gt;$AB150,IF(IFERROR(INDEX(Cadastro!$F$5:$F$243,$AB151),"")="",IF($L151&gt;0,1,0),IF(IFERROR(INDEX(Cadastro!$F$5:$F$243,$AB151),"")&lt;=IFERROR(INDEX(Parâmetros!$B$39:$B$48,MATCH($E151,Parâmetros!$A$39:$A$48,0)),99),IFERROR(INDEX(Cadastro!$F$5:$F$243,$AB151),""),0)),IF($L151&gt;0,IF(N($X150)&gt;0,1,N($W150)+1),IF(AND($L151=0,OR(N($W150)&gt;=IFERROR(INDEX(Parâmetros!$B$39:$B$48,MATCH($E151,Parâmetros!$A$39:$A$48,0)),99),AND(N($X150)&gt;0,N($X150)&lt;IFERROR(INDEX(Parâmetros!$C$39:$C$48,MATCH($E151,Parâmetros!$A$39:$A$48,0)),0)))),0,N($W150)+1))))</f>
        <v/>
      </c>
      <c r="X151" s="34" t="str">
        <f>IF(OR(OR($D151="6x1",$D151="FF 6x1"),$D151="5x2"),"",IF($AB151&lt;&gt;$AB150,IF(IFERROR(INDEX(Cadastro!$F$5:$F$243,$AB151),"")="",0,IF(IFERROR(INDEX(Cadastro!$F$5:$F$243,$AB151),"")&gt;IFERROR(INDEX(Parâmetros!$B$39:$B$48,MATCH($E151,Parâmetros!$A$39:$A$48,0)),99),IFERROR(INDEX(Cadastro!$F$5:$F$243,$AB151),"")-IFERROR(INDEX(Parâmetros!$B$39:$B$48,MATCH($E151,Parâmetros!$A$39:$A$48,0)),99),0)),IF(AND($L151=0,OR(N($W150)&gt;=IFERROR(INDEX(Parâmetros!$B$39:$B$48,MATCH($E151,Parâmetros!$A$39:$A$48,0)),99),AND(N($X150)&gt;0,N($X150)&lt;IFERROR(INDEX(Parâmetros!$C$39:$C$48,MATCH($E151,Parâmetros!$A$39:$A$48,0)),0)))),N($X150)+1,0)))</f>
        <v/>
      </c>
      <c r="Y151" t="str">
        <f>IF($AC151&lt;&gt;"",IF($L151&gt;0,$AC151&amp;" · com apontamento",$AC151),IF($E151="Férias",IF($L151&gt;0,"Férias · com apontamento","Férias (cadastro)"),IF(($Z151+$AA151-1)&gt;Parâmetros!$E$16,"Férias / afastamento",IF(AND($D151="5x2",OR(WEEKDAY($F151,2)=6,WEEKDAY($F151,2)=7)),IF($L151&gt;0,"Folga trabalhada","Folga"),IF($L151&gt;0,"Trabalhado",IF(OR(OR($D151="6x1",$D151="FF 6x1"),$D151="5x2"),IF(AND(OR($D151="6x1",$D151="FF 6x1"),OR(WEEKDAY($F151,2)=6,WEEKDAY($F151,2)=7)),"Folga","Falta de registro"),IF(AND($AB151&lt;&gt;$AB150,IFERROR(INDEX(Cadastro!$F$5:$F$243,$AB151),"")=""),"Indeterminado (início da série)",IF($X151&gt;0,"Folga","Falta de registro"))))))))</f>
        <v>Trabalhado</v>
      </c>
      <c r="Z151" s="34">
        <f>IF(OR($L151&gt;0,$F151&gt;Parâmetros!$E$14),0,IF($A151&lt;&gt;$A150,1,N($Z150)+1))</f>
        <v>0</v>
      </c>
      <c r="AA151" s="34">
        <f>IF(OR($L151&gt;0,$F151&gt;Parâmetros!$E$14),0,IF(OR($A151&lt;&gt;$A152,$F152&gt;Parâmetros!$E$14),1,N($AA152)+1))</f>
        <v>0</v>
      </c>
      <c r="AB151" s="31">
        <f>IFERROR(MATCH($A151&amp;"|"&amp;TEXT(_xlfn.MAXIFS(Cadastro!$E$5:$E$243,Cadastro!$A$5:$A$243,$A151,Cadastro!$E$5:$E$243,"&lt;="&amp;$F151),"yyyymmdd"),Cadastro!$I$5:$I$243,0),"")</f>
        <v>20</v>
      </c>
      <c r="AC151" t="str">
        <f>IFERROR(_xlfn.SINGLE(INDEX(Exceções!$D$5:$D$203,MATCH($A151&amp;"|"&amp;$F151,Exceções!$F$5:$F$203,0))),"")</f>
        <v/>
      </c>
      <c r="AD151" t="str">
        <f>IF($AC151="","",IFERROR(_xlfn.SINGLE(INDEX(Exceções!$E$5:$E$203,MATCH($A151&amp;"|"&amp;$F151,Exceções!$F$5:$F$203,0))),""))</f>
        <v/>
      </c>
    </row>
    <row r="152" spans="1:30" ht="15" hidden="1" customHeight="1" x14ac:dyDescent="0.25">
      <c r="A152" s="31">
        <v>52351</v>
      </c>
      <c r="B152" s="17" t="s">
        <v>48</v>
      </c>
      <c r="C152" s="17" t="str">
        <f>IFERROR(INDEX(Cadastro!$C$5:$C$243,$AB152),"NÃO INFORMADO")</f>
        <v>LUB</v>
      </c>
      <c r="D152" s="17" t="str">
        <f>IFERROR(INDEX(Cadastro!$D$5:$D$243,$AB152),"")</f>
        <v>6x1</v>
      </c>
      <c r="E152" s="17" t="str">
        <f>IFERROR(INDEX(Cadastro!$G$5:$G$243,$AB152),"")</f>
        <v>6x1</v>
      </c>
      <c r="F152" s="29">
        <v>46310</v>
      </c>
      <c r="G152" s="32" t="str">
        <f t="shared" si="12"/>
        <v>qui</v>
      </c>
      <c r="H152" s="31">
        <f>IF($L152=0,"",_xlfn.MINIFS(Dados!$Q:$Q,Dados!$A:$A,$A152,Dados!$S:$S,$F152))</f>
        <v>440</v>
      </c>
      <c r="I152" s="31">
        <f>IF($H152="","",_xlfn.MAXIFS(Dados!$R:$R,Dados!$A:$A,$A152,Dados!$S:$S,$F152))</f>
        <v>980</v>
      </c>
      <c r="J152" s="32" t="str">
        <f>IF($D152&lt;&gt;"Folguista","",IFERROR(INDEX(Parâmetros!$D$52:$G$52,1,MIN(4,MAX(1,$W152))),""))</f>
        <v/>
      </c>
      <c r="K152" s="32" t="str">
        <f>IF(OR($AC152&lt;&gt;"",$Y152="Folga",$Y152="Folga trabalhada",$Y152="Férias (cadastro)",$Y152="Férias / afastamento",$Y152="Indeterminado (início da série)"),"",IF(OR($D152="6x1",$D152="FF 6x1"),IF(OR(WEEKDAY($F152,2)=6,WEEKDAY($F152,2)=7),"6x1 sáb/dom","6x1"),IF($D152="5x2","5x2",IF($H152="",IF($D152="Folguista",$J152,$E152),IF(OR($H152&gt;=Parâmetros!$E$18,$H152&lt;Parâmetros!$E$19),"C",IF($H152&lt;Parâmetros!$E$20,"A","B"))))))</f>
        <v>6x1</v>
      </c>
      <c r="L152" s="30">
        <f>SUMIFS(Dados!$E:$E,Dados!$A:$A,$A152,Dados!$S:$S,$F152)</f>
        <v>7.7200000000000006</v>
      </c>
      <c r="M152" s="30">
        <f>IFERROR(INDEX(Parâmetros!$E$6:$E$11,MATCH($K152,Parâmetros!$A$6:$A$11,0)),"")</f>
        <v>8.8000000000000007</v>
      </c>
      <c r="N152" s="33">
        <f t="shared" si="13"/>
        <v>0.87727272727272732</v>
      </c>
      <c r="O152" s="33">
        <f>Parâmetros!$E$13</f>
        <v>0.8</v>
      </c>
      <c r="P152" s="32" t="str">
        <f>IF(OR($M152="",$F152&gt;Parâmetros!$E$14),"Não","Sim")</f>
        <v>Sim</v>
      </c>
      <c r="Q152" s="32" t="str">
        <f t="shared" si="14"/>
        <v>Sim</v>
      </c>
      <c r="R152" s="32" t="str">
        <f t="shared" si="15"/>
        <v>Sim</v>
      </c>
      <c r="S152" s="30">
        <f t="shared" si="16"/>
        <v>0</v>
      </c>
      <c r="T152" s="32" t="str">
        <f>IF($Q152&lt;&gt;"Sim","",IF($N152&gt;Parâmetros!$E$15,"Sim","Não"))</f>
        <v>Não</v>
      </c>
      <c r="U152" s="17" t="str">
        <f t="shared" si="17"/>
        <v>Na meta</v>
      </c>
      <c r="V152" s="17" t="str">
        <f>IF($AC152&lt;&gt;"",IF($L152&gt;0,"ATENÇÃO · apontou em dia de "&amp;LOWER($AC152)&amp;" cadastrado","Exceção cadastrada · "&amp;$AC152)&amp;IF($AD152="",""," · "&amp;$AD152),IF($E152="Férias",IF($L152&gt;0,"ATENÇÃO · apontou estando de férias no cadastro","Férias no cadastro"),IF($Y152="Férias / afastamento","Afastamento · "&amp;($Z152+$AA152-1)&amp;" dias seguidos sem apontamento",IF($Y152="Folga trabalhada","ATENÇÃO · apontou em dia de folga da escala 5x2",IF($Y152="Folga",IF(AND($D152="5x2",OR(WEEKDAY($F152,2)=6,WEEKDAY($F152,2)=7)),"Folga de fim de semana da escala 5x2",IF(AND(OR($D152="6x1",$D152="FF 6x1"),WEEKDAY($F152,2)=6,FALSE()),"Folga de fim de semana · apontou no domingo anterior",IF(AND(OR($D152="6x1",$D152="FF 6x1"),WEEKDAY($F152,2)=7,AND($A152=$A151,$L151&gt;0)),"Folga de fim de semana · apontou no sábado",IF(AND(OR($D152="6x1",$D152="FF 6x1"),OR(WEEKDAY($F152,2)=6,WEEKDAY($F152,2)=7)),"Folga de fim de semana · sem apontamento no sábado nem no domingo","Folga prevista pelo ciclo")))),IF($Y152="Indeterminado (início da série)","Sem histórico anterior — informe o dia do ciclo no Cadastro",IF($Y152="Falta de registro",IF(OR(OR($D152="6x1",$D152="FF 6x1"),$D152="5x2"),"FALTA DE REGISTRO · dia útil da escala "&amp;$E152,"FALTA DE REGISTRO · dia "&amp;$W152&amp;" de "&amp;IFERROR(INDEX(Parâmetros!$B$39:$B$48,MATCH($E152,Parâmetros!$A$39:$A$48,0)),99)&amp;" do ciclo"),IF(OR($D152="6x1",$D152="FF 6x1"),IF(OR(AND(WEEKDAY($F152,2)=6,AND($A152=$A153,$L153&gt;0)),AND(WEEKDAY($F152,2)=7,AND($A152=$A151,$L151&gt;0))),"ATENÇÃO · apontou sábado e domingo no mesmo fim de semana",IF(OR(WEEKDAY($F152,2)=6,WEEKDAY($F152,2)=7),"Jornada de fim de semana do 6x1",IF(OR($H152&gt;=Parâmetros!$E$20,$H152&lt;Parâmetros!$E$19),"ATENÇÃO · 6x1 apontou fora do horário diurno","Jornada fixa do 6x1"))),IF($D152="5x2","Jornada fixa do 5x2",IF($D152="Folguista",IF($J152=$K152,"Evidência confirma sequência","DIVERGE · sequência "&amp;$J152&amp;" × evidência "&amp;$K152),IF($K152=$E152,"Evidência confirma cadastro","DIVERGE · cadastro "&amp;$E152&amp;" × evidência "&amp;$K152)))))))))))</f>
        <v>Jornada fixa do 6x1</v>
      </c>
      <c r="W152" s="34" t="str">
        <f>IF(OR(OR($D152="6x1",$D152="FF 6x1"),$D152="5x2"),"",IF($AB152&lt;&gt;$AB151,IF(IFERROR(INDEX(Cadastro!$F$5:$F$243,$AB152),"")="",IF($L152&gt;0,1,0),IF(IFERROR(INDEX(Cadastro!$F$5:$F$243,$AB152),"")&lt;=IFERROR(INDEX(Parâmetros!$B$39:$B$48,MATCH($E152,Parâmetros!$A$39:$A$48,0)),99),IFERROR(INDEX(Cadastro!$F$5:$F$243,$AB152),""),0)),IF($L152&gt;0,IF(N($X151)&gt;0,1,N($W151)+1),IF(AND($L152=0,OR(N($W151)&gt;=IFERROR(INDEX(Parâmetros!$B$39:$B$48,MATCH($E152,Parâmetros!$A$39:$A$48,0)),99),AND(N($X151)&gt;0,N($X151)&lt;IFERROR(INDEX(Parâmetros!$C$39:$C$48,MATCH($E152,Parâmetros!$A$39:$A$48,0)),0)))),0,N($W151)+1))))</f>
        <v/>
      </c>
      <c r="X152" s="34" t="str">
        <f>IF(OR(OR($D152="6x1",$D152="FF 6x1"),$D152="5x2"),"",IF($AB152&lt;&gt;$AB151,IF(IFERROR(INDEX(Cadastro!$F$5:$F$243,$AB152),"")="",0,IF(IFERROR(INDEX(Cadastro!$F$5:$F$243,$AB152),"")&gt;IFERROR(INDEX(Parâmetros!$B$39:$B$48,MATCH($E152,Parâmetros!$A$39:$A$48,0)),99),IFERROR(INDEX(Cadastro!$F$5:$F$243,$AB152),"")-IFERROR(INDEX(Parâmetros!$B$39:$B$48,MATCH($E152,Parâmetros!$A$39:$A$48,0)),99),0)),IF(AND($L152=0,OR(N($W151)&gt;=IFERROR(INDEX(Parâmetros!$B$39:$B$48,MATCH($E152,Parâmetros!$A$39:$A$48,0)),99),AND(N($X151)&gt;0,N($X151)&lt;IFERROR(INDEX(Parâmetros!$C$39:$C$48,MATCH($E152,Parâmetros!$A$39:$A$48,0)),0)))),N($X151)+1,0)))</f>
        <v/>
      </c>
      <c r="Y152" t="str">
        <f>IF($AC152&lt;&gt;"",IF($L152&gt;0,$AC152&amp;" · com apontamento",$AC152),IF($E152="Férias",IF($L152&gt;0,"Férias · com apontamento","Férias (cadastro)"),IF(($Z152+$AA152-1)&gt;Parâmetros!$E$16,"Férias / afastamento",IF(AND($D152="5x2",OR(WEEKDAY($F152,2)=6,WEEKDAY($F152,2)=7)),IF($L152&gt;0,"Folga trabalhada","Folga"),IF($L152&gt;0,"Trabalhado",IF(OR(OR($D152="6x1",$D152="FF 6x1"),$D152="5x2"),IF(AND(OR($D152="6x1",$D152="FF 6x1"),OR(WEEKDAY($F152,2)=6,WEEKDAY($F152,2)=7)),"Folga","Falta de registro"),IF(AND($AB152&lt;&gt;$AB151,IFERROR(INDEX(Cadastro!$F$5:$F$243,$AB152),"")=""),"Indeterminado (início da série)",IF($X152&gt;0,"Folga","Falta de registro"))))))))</f>
        <v>Trabalhado</v>
      </c>
      <c r="Z152" s="34">
        <f>IF(OR($L152&gt;0,$F152&gt;Parâmetros!$E$14),0,IF($A152&lt;&gt;$A151,1,N($Z151)+1))</f>
        <v>0</v>
      </c>
      <c r="AA152" s="34">
        <f>IF(OR($L152&gt;0,$F152&gt;Parâmetros!$E$14),0,IF(OR($A152&lt;&gt;$A153,$F153&gt;Parâmetros!$E$14),1,N($AA153)+1))</f>
        <v>0</v>
      </c>
      <c r="AB152" s="31">
        <f>IFERROR(MATCH($A152&amp;"|"&amp;TEXT(_xlfn.MAXIFS(Cadastro!$E$5:$E$243,Cadastro!$A$5:$A$243,$A152,Cadastro!$E$5:$E$243,"&lt;="&amp;$F152),"yyyymmdd"),Cadastro!$I$5:$I$243,0),"")</f>
        <v>20</v>
      </c>
      <c r="AC152" t="str">
        <f>IFERROR(_xlfn.SINGLE(INDEX(Exceções!$D$5:$D$203,MATCH($A152&amp;"|"&amp;$F152,Exceções!$F$5:$F$203,0))),"")</f>
        <v/>
      </c>
      <c r="AD152" t="str">
        <f>IF($AC152="","",IFERROR(_xlfn.SINGLE(INDEX(Exceções!$E$5:$E$203,MATCH($A152&amp;"|"&amp;$F152,Exceções!$F$5:$F$203,0))),""))</f>
        <v/>
      </c>
    </row>
    <row r="153" spans="1:30" ht="15" hidden="1" customHeight="1" x14ac:dyDescent="0.25">
      <c r="A153" s="31">
        <v>52351</v>
      </c>
      <c r="B153" s="17" t="s">
        <v>48</v>
      </c>
      <c r="C153" s="17" t="str">
        <f>IFERROR(INDEX(Cadastro!$C$5:$C$243,$AB153),"NÃO INFORMADO")</f>
        <v>LUB</v>
      </c>
      <c r="D153" s="17" t="str">
        <f>IFERROR(INDEX(Cadastro!$D$5:$D$243,$AB153),"")</f>
        <v>6x1</v>
      </c>
      <c r="E153" s="17" t="str">
        <f>IFERROR(INDEX(Cadastro!$G$5:$G$243,$AB153),"")</f>
        <v>6x1</v>
      </c>
      <c r="F153" s="29">
        <v>46311</v>
      </c>
      <c r="G153" s="32" t="str">
        <f t="shared" si="12"/>
        <v>sex</v>
      </c>
      <c r="H153" s="31">
        <f>IF($L153=0,"",_xlfn.MINIFS(Dados!$Q:$Q,Dados!$A:$A,$A153,Dados!$S:$S,$F153))</f>
        <v>450</v>
      </c>
      <c r="I153" s="31">
        <f>IF($H153="","",_xlfn.MAXIFS(Dados!$R:$R,Dados!$A:$A,$A153,Dados!$S:$S,$F153))</f>
        <v>980</v>
      </c>
      <c r="J153" s="32" t="str">
        <f>IF($D153&lt;&gt;"Folguista","",IFERROR(INDEX(Parâmetros!$D$52:$G$52,1,MIN(4,MAX(1,$W153))),""))</f>
        <v/>
      </c>
      <c r="K153" s="32" t="str">
        <f>IF(OR($AC153&lt;&gt;"",$Y153="Folga",$Y153="Folga trabalhada",$Y153="Férias (cadastro)",$Y153="Férias / afastamento",$Y153="Indeterminado (início da série)"),"",IF(OR($D153="6x1",$D153="FF 6x1"),IF(OR(WEEKDAY($F153,2)=6,WEEKDAY($F153,2)=7),"6x1 sáb/dom","6x1"),IF($D153="5x2","5x2",IF($H153="",IF($D153="Folguista",$J153,$E153),IF(OR($H153&gt;=Parâmetros!$E$18,$H153&lt;Parâmetros!$E$19),"C",IF($H153&lt;Parâmetros!$E$20,"A","B"))))))</f>
        <v>6x1</v>
      </c>
      <c r="L153" s="30">
        <f>SUMIFS(Dados!$E:$E,Dados!$A:$A,$A153,Dados!$S:$S,$F153)</f>
        <v>6.6300000000000008</v>
      </c>
      <c r="M153" s="30">
        <f>IFERROR(INDEX(Parâmetros!$E$6:$E$11,MATCH($K153,Parâmetros!$A$6:$A$11,0)),"")</f>
        <v>8.8000000000000007</v>
      </c>
      <c r="N153" s="33">
        <f t="shared" si="13"/>
        <v>0.75340909090909092</v>
      </c>
      <c r="O153" s="33">
        <f>Parâmetros!$E$13</f>
        <v>0.8</v>
      </c>
      <c r="P153" s="32" t="str">
        <f>IF(OR($M153="",$F153&gt;Parâmetros!$E$14),"Não","Sim")</f>
        <v>Sim</v>
      </c>
      <c r="Q153" s="32" t="str">
        <f t="shared" si="14"/>
        <v>Sim</v>
      </c>
      <c r="R153" s="32" t="str">
        <f t="shared" si="15"/>
        <v>Não</v>
      </c>
      <c r="S153" s="30">
        <f t="shared" si="16"/>
        <v>0.41000000000000014</v>
      </c>
      <c r="T153" s="32" t="str">
        <f>IF($Q153&lt;&gt;"Sim","",IF($N153&gt;Parâmetros!$E$15,"Sim","Não"))</f>
        <v>Não</v>
      </c>
      <c r="U153" s="17" t="str">
        <f t="shared" si="17"/>
        <v>Abaixo da meta</v>
      </c>
      <c r="V153" s="17" t="str">
        <f>IF($AC153&lt;&gt;"",IF($L153&gt;0,"ATENÇÃO · apontou em dia de "&amp;LOWER($AC153)&amp;" cadastrado","Exceção cadastrada · "&amp;$AC153)&amp;IF($AD153="",""," · "&amp;$AD153),IF($E153="Férias",IF($L153&gt;0,"ATENÇÃO · apontou estando de férias no cadastro","Férias no cadastro"),IF($Y153="Férias / afastamento","Afastamento · "&amp;($Z153+$AA153-1)&amp;" dias seguidos sem apontamento",IF($Y153="Folga trabalhada","ATENÇÃO · apontou em dia de folga da escala 5x2",IF($Y153="Folga",IF(AND($D153="5x2",OR(WEEKDAY($F153,2)=6,WEEKDAY($F153,2)=7)),"Folga de fim de semana da escala 5x2",IF(AND(OR($D153="6x1",$D153="FF 6x1"),WEEKDAY($F153,2)=6,FALSE()),"Folga de fim de semana · apontou no domingo anterior",IF(AND(OR($D153="6x1",$D153="FF 6x1"),WEEKDAY($F153,2)=7,AND($A153=$A152,$L152&gt;0)),"Folga de fim de semana · apontou no sábado",IF(AND(OR($D153="6x1",$D153="FF 6x1"),OR(WEEKDAY($F153,2)=6,WEEKDAY($F153,2)=7)),"Folga de fim de semana · sem apontamento no sábado nem no domingo","Folga prevista pelo ciclo")))),IF($Y153="Indeterminado (início da série)","Sem histórico anterior — informe o dia do ciclo no Cadastro",IF($Y153="Falta de registro",IF(OR(OR($D153="6x1",$D153="FF 6x1"),$D153="5x2"),"FALTA DE REGISTRO · dia útil da escala "&amp;$E153,"FALTA DE REGISTRO · dia "&amp;$W153&amp;" de "&amp;IFERROR(INDEX(Parâmetros!$B$39:$B$48,MATCH($E153,Parâmetros!$A$39:$A$48,0)),99)&amp;" do ciclo"),IF(OR($D153="6x1",$D153="FF 6x1"),IF(OR(AND(WEEKDAY($F153,2)=6,AND($A153=$A154,$L154&gt;0)),AND(WEEKDAY($F153,2)=7,AND($A153=$A152,$L152&gt;0))),"ATENÇÃO · apontou sábado e domingo no mesmo fim de semana",IF(OR(WEEKDAY($F153,2)=6,WEEKDAY($F153,2)=7),"Jornada de fim de semana do 6x1",IF(OR($H153&gt;=Parâmetros!$E$20,$H153&lt;Parâmetros!$E$19),"ATENÇÃO · 6x1 apontou fora do horário diurno","Jornada fixa do 6x1"))),IF($D153="5x2","Jornada fixa do 5x2",IF($D153="Folguista",IF($J153=$K153,"Evidência confirma sequência","DIVERGE · sequência "&amp;$J153&amp;" × evidência "&amp;$K153),IF($K153=$E153,"Evidência confirma cadastro","DIVERGE · cadastro "&amp;$E153&amp;" × evidência "&amp;$K153)))))))))))</f>
        <v>Jornada fixa do 6x1</v>
      </c>
      <c r="W153" s="34" t="str">
        <f>IF(OR(OR($D153="6x1",$D153="FF 6x1"),$D153="5x2"),"",IF($AB153&lt;&gt;$AB152,IF(IFERROR(INDEX(Cadastro!$F$5:$F$243,$AB153),"")="",IF($L153&gt;0,1,0),IF(IFERROR(INDEX(Cadastro!$F$5:$F$243,$AB153),"")&lt;=IFERROR(INDEX(Parâmetros!$B$39:$B$48,MATCH($E153,Parâmetros!$A$39:$A$48,0)),99),IFERROR(INDEX(Cadastro!$F$5:$F$243,$AB153),""),0)),IF($L153&gt;0,IF(N($X152)&gt;0,1,N($W152)+1),IF(AND($L153=0,OR(N($W152)&gt;=IFERROR(INDEX(Parâmetros!$B$39:$B$48,MATCH($E153,Parâmetros!$A$39:$A$48,0)),99),AND(N($X152)&gt;0,N($X152)&lt;IFERROR(INDEX(Parâmetros!$C$39:$C$48,MATCH($E153,Parâmetros!$A$39:$A$48,0)),0)))),0,N($W152)+1))))</f>
        <v/>
      </c>
      <c r="X153" s="34" t="str">
        <f>IF(OR(OR($D153="6x1",$D153="FF 6x1"),$D153="5x2"),"",IF($AB153&lt;&gt;$AB152,IF(IFERROR(INDEX(Cadastro!$F$5:$F$243,$AB153),"")="",0,IF(IFERROR(INDEX(Cadastro!$F$5:$F$243,$AB153),"")&gt;IFERROR(INDEX(Parâmetros!$B$39:$B$48,MATCH($E153,Parâmetros!$A$39:$A$48,0)),99),IFERROR(INDEX(Cadastro!$F$5:$F$243,$AB153),"")-IFERROR(INDEX(Parâmetros!$B$39:$B$48,MATCH($E153,Parâmetros!$A$39:$A$48,0)),99),0)),IF(AND($L153=0,OR(N($W152)&gt;=IFERROR(INDEX(Parâmetros!$B$39:$B$48,MATCH($E153,Parâmetros!$A$39:$A$48,0)),99),AND(N($X152)&gt;0,N($X152)&lt;IFERROR(INDEX(Parâmetros!$C$39:$C$48,MATCH($E153,Parâmetros!$A$39:$A$48,0)),0)))),N($X152)+1,0)))</f>
        <v/>
      </c>
      <c r="Y153" t="str">
        <f>IF($AC153&lt;&gt;"",IF($L153&gt;0,$AC153&amp;" · com apontamento",$AC153),IF($E153="Férias",IF($L153&gt;0,"Férias · com apontamento","Férias (cadastro)"),IF(($Z153+$AA153-1)&gt;Parâmetros!$E$16,"Férias / afastamento",IF(AND($D153="5x2",OR(WEEKDAY($F153,2)=6,WEEKDAY($F153,2)=7)),IF($L153&gt;0,"Folga trabalhada","Folga"),IF($L153&gt;0,"Trabalhado",IF(OR(OR($D153="6x1",$D153="FF 6x1"),$D153="5x2"),IF(AND(OR($D153="6x1",$D153="FF 6x1"),OR(WEEKDAY($F153,2)=6,WEEKDAY($F153,2)=7)),"Folga","Falta de registro"),IF(AND($AB153&lt;&gt;$AB152,IFERROR(INDEX(Cadastro!$F$5:$F$243,$AB153),"")=""),"Indeterminado (início da série)",IF($X153&gt;0,"Folga","Falta de registro"))))))))</f>
        <v>Trabalhado</v>
      </c>
      <c r="Z153" s="34">
        <f>IF(OR($L153&gt;0,$F153&gt;Parâmetros!$E$14),0,IF($A153&lt;&gt;$A152,1,N($Z152)+1))</f>
        <v>0</v>
      </c>
      <c r="AA153" s="34">
        <f>IF(OR($L153&gt;0,$F153&gt;Parâmetros!$E$14),0,IF(OR($A153&lt;&gt;$A154,$F154&gt;Parâmetros!$E$14),1,N($AA154)+1))</f>
        <v>0</v>
      </c>
      <c r="AB153" s="31">
        <f>IFERROR(MATCH($A153&amp;"|"&amp;TEXT(_xlfn.MAXIFS(Cadastro!$E$5:$E$243,Cadastro!$A$5:$A$243,$A153,Cadastro!$E$5:$E$243,"&lt;="&amp;$F153),"yyyymmdd"),Cadastro!$I$5:$I$243,0),"")</f>
        <v>20</v>
      </c>
      <c r="AC153" t="str">
        <f>IFERROR(_xlfn.SINGLE(INDEX(Exceções!$D$5:$D$203,MATCH($A153&amp;"|"&amp;$F153,Exceções!$F$5:$F$203,0))),"")</f>
        <v/>
      </c>
      <c r="AD153" t="str">
        <f>IF($AC153="","",IFERROR(_xlfn.SINGLE(INDEX(Exceções!$E$5:$E$203,MATCH($A153&amp;"|"&amp;$F153,Exceções!$F$5:$F$203,0))),""))</f>
        <v/>
      </c>
    </row>
    <row r="154" spans="1:30" ht="15" hidden="1" customHeight="1" x14ac:dyDescent="0.25">
      <c r="A154" s="31">
        <v>52351</v>
      </c>
      <c r="B154" s="17" t="s">
        <v>48</v>
      </c>
      <c r="C154" s="17" t="str">
        <f>IFERROR(INDEX(Cadastro!$C$5:$C$243,$AB154),"NÃO INFORMADO")</f>
        <v>LUB</v>
      </c>
      <c r="D154" s="17" t="str">
        <f>IFERROR(INDEX(Cadastro!$D$5:$D$243,$AB154),"")</f>
        <v>6x1</v>
      </c>
      <c r="E154" s="17" t="str">
        <f>IFERROR(INDEX(Cadastro!$G$5:$G$243,$AB154),"")</f>
        <v>6x1</v>
      </c>
      <c r="F154" s="29">
        <v>46312</v>
      </c>
      <c r="G154" s="32" t="str">
        <f t="shared" si="12"/>
        <v>sáb</v>
      </c>
      <c r="H154" s="31">
        <f>IF($L154=0,"",_xlfn.MINIFS(Dados!$Q:$Q,Dados!$A:$A,$A154,Dados!$S:$S,$F154))</f>
        <v>430</v>
      </c>
      <c r="I154" s="31">
        <f>IF($H154="","",_xlfn.MAXIFS(Dados!$R:$R,Dados!$A:$A,$A154,Dados!$S:$S,$F154))</f>
        <v>901</v>
      </c>
      <c r="J154" s="32" t="str">
        <f>IF($D154&lt;&gt;"Folguista","",IFERROR(INDEX(Parâmetros!$D$52:$G$52,1,MIN(4,MAX(1,$W154))),""))</f>
        <v/>
      </c>
      <c r="K154" s="32" t="str">
        <f>IF(OR($AC154&lt;&gt;"",$Y154="Folga",$Y154="Folga trabalhada",$Y154="Férias (cadastro)",$Y154="Férias / afastamento",$Y154="Indeterminado (início da série)"),"",IF(OR($D154="6x1",$D154="FF 6x1"),IF(OR(WEEKDAY($F154,2)=6,WEEKDAY($F154,2)=7),"6x1 sáb/dom","6x1"),IF($D154="5x2","5x2",IF($H154="",IF($D154="Folguista",$J154,$E154),IF(OR($H154&gt;=Parâmetros!$E$18,$H154&lt;Parâmetros!$E$19),"C",IF($H154&lt;Parâmetros!$E$20,"A","B"))))))</f>
        <v>6x1 sáb/dom</v>
      </c>
      <c r="L154" s="30">
        <f>SUMIFS(Dados!$E:$E,Dados!$A:$A,$A154,Dados!$S:$S,$F154)</f>
        <v>6.25</v>
      </c>
      <c r="M154" s="30">
        <f>IFERROR(INDEX(Parâmetros!$E$6:$E$11,MATCH($K154,Parâmetros!$A$6:$A$11,0)),"")</f>
        <v>7.33</v>
      </c>
      <c r="N154" s="33">
        <f t="shared" si="13"/>
        <v>0.85266030013642569</v>
      </c>
      <c r="O154" s="33">
        <f>Parâmetros!$E$13</f>
        <v>0.8</v>
      </c>
      <c r="P154" s="32" t="str">
        <f>IF(OR($M154="",$F154&gt;Parâmetros!$E$14),"Não","Sim")</f>
        <v>Sim</v>
      </c>
      <c r="Q154" s="32" t="str">
        <f t="shared" si="14"/>
        <v>Sim</v>
      </c>
      <c r="R154" s="32" t="str">
        <f t="shared" si="15"/>
        <v>Sim</v>
      </c>
      <c r="S154" s="30">
        <f t="shared" si="16"/>
        <v>0</v>
      </c>
      <c r="T154" s="32" t="str">
        <f>IF($Q154&lt;&gt;"Sim","",IF($N154&gt;Parâmetros!$E$15,"Sim","Não"))</f>
        <v>Não</v>
      </c>
      <c r="U154" s="17" t="str">
        <f t="shared" si="17"/>
        <v>Na meta</v>
      </c>
      <c r="V154" s="17" t="str">
        <f>IF($AC154&lt;&gt;"",IF($L154&gt;0,"ATENÇÃO · apontou em dia de "&amp;LOWER($AC154)&amp;" cadastrado","Exceção cadastrada · "&amp;$AC154)&amp;IF($AD154="",""," · "&amp;$AD154),IF($E154="Férias",IF($L154&gt;0,"ATENÇÃO · apontou estando de férias no cadastro","Férias no cadastro"),IF($Y154="Férias / afastamento","Afastamento · "&amp;($Z154+$AA154-1)&amp;" dias seguidos sem apontamento",IF($Y154="Folga trabalhada","ATENÇÃO · apontou em dia de folga da escala 5x2",IF($Y154="Folga",IF(AND($D154="5x2",OR(WEEKDAY($F154,2)=6,WEEKDAY($F154,2)=7)),"Folga de fim de semana da escala 5x2",IF(AND(OR($D154="6x1",$D154="FF 6x1"),WEEKDAY($F154,2)=6,FALSE()),"Folga de fim de semana · apontou no domingo anterior",IF(AND(OR($D154="6x1",$D154="FF 6x1"),WEEKDAY($F154,2)=7,AND($A154=$A153,$L153&gt;0)),"Folga de fim de semana · apontou no sábado",IF(AND(OR($D154="6x1",$D154="FF 6x1"),OR(WEEKDAY($F154,2)=6,WEEKDAY($F154,2)=7)),"Folga de fim de semana · sem apontamento no sábado nem no domingo","Folga prevista pelo ciclo")))),IF($Y154="Indeterminado (início da série)","Sem histórico anterior — informe o dia do ciclo no Cadastro",IF($Y154="Falta de registro",IF(OR(OR($D154="6x1",$D154="FF 6x1"),$D154="5x2"),"FALTA DE REGISTRO · dia útil da escala "&amp;$E154,"FALTA DE REGISTRO · dia "&amp;$W154&amp;" de "&amp;IFERROR(INDEX(Parâmetros!$B$39:$B$48,MATCH($E154,Parâmetros!$A$39:$A$48,0)),99)&amp;" do ciclo"),IF(OR($D154="6x1",$D154="FF 6x1"),IF(OR(AND(WEEKDAY($F154,2)=6,AND($A154=$A155,$L155&gt;0)),AND(WEEKDAY($F154,2)=7,AND($A154=$A153,$L153&gt;0))),"ATENÇÃO · apontou sábado e domingo no mesmo fim de semana",IF(OR(WEEKDAY($F154,2)=6,WEEKDAY($F154,2)=7),"Jornada de fim de semana do 6x1",IF(OR($H154&gt;=Parâmetros!$E$20,$H154&lt;Parâmetros!$E$19),"ATENÇÃO · 6x1 apontou fora do horário diurno","Jornada fixa do 6x1"))),IF($D154="5x2","Jornada fixa do 5x2",IF($D154="Folguista",IF($J154=$K154,"Evidência confirma sequência","DIVERGE · sequência "&amp;$J154&amp;" × evidência "&amp;$K154),IF($K154=$E154,"Evidência confirma cadastro","DIVERGE · cadastro "&amp;$E154&amp;" × evidência "&amp;$K154)))))))))))</f>
        <v>Jornada de fim de semana do 6x1</v>
      </c>
      <c r="W154" s="34" t="str">
        <f>IF(OR(OR($D154="6x1",$D154="FF 6x1"),$D154="5x2"),"",IF($AB154&lt;&gt;$AB153,IF(IFERROR(INDEX(Cadastro!$F$5:$F$243,$AB154),"")="",IF($L154&gt;0,1,0),IF(IFERROR(INDEX(Cadastro!$F$5:$F$243,$AB154),"")&lt;=IFERROR(INDEX(Parâmetros!$B$39:$B$48,MATCH($E154,Parâmetros!$A$39:$A$48,0)),99),IFERROR(INDEX(Cadastro!$F$5:$F$243,$AB154),""),0)),IF($L154&gt;0,IF(N($X153)&gt;0,1,N($W153)+1),IF(AND($L154=0,OR(N($W153)&gt;=IFERROR(INDEX(Parâmetros!$B$39:$B$48,MATCH($E154,Parâmetros!$A$39:$A$48,0)),99),AND(N($X153)&gt;0,N($X153)&lt;IFERROR(INDEX(Parâmetros!$C$39:$C$48,MATCH($E154,Parâmetros!$A$39:$A$48,0)),0)))),0,N($W153)+1))))</f>
        <v/>
      </c>
      <c r="X154" s="34" t="str">
        <f>IF(OR(OR($D154="6x1",$D154="FF 6x1"),$D154="5x2"),"",IF($AB154&lt;&gt;$AB153,IF(IFERROR(INDEX(Cadastro!$F$5:$F$243,$AB154),"")="",0,IF(IFERROR(INDEX(Cadastro!$F$5:$F$243,$AB154),"")&gt;IFERROR(INDEX(Parâmetros!$B$39:$B$48,MATCH($E154,Parâmetros!$A$39:$A$48,0)),99),IFERROR(INDEX(Cadastro!$F$5:$F$243,$AB154),"")-IFERROR(INDEX(Parâmetros!$B$39:$B$48,MATCH($E154,Parâmetros!$A$39:$A$48,0)),99),0)),IF(AND($L154=0,OR(N($W153)&gt;=IFERROR(INDEX(Parâmetros!$B$39:$B$48,MATCH($E154,Parâmetros!$A$39:$A$48,0)),99),AND(N($X153)&gt;0,N($X153)&lt;IFERROR(INDEX(Parâmetros!$C$39:$C$48,MATCH($E154,Parâmetros!$A$39:$A$48,0)),0)))),N($X153)+1,0)))</f>
        <v/>
      </c>
      <c r="Y154" t="str">
        <f>IF($AC154&lt;&gt;"",IF($L154&gt;0,$AC154&amp;" · com apontamento",$AC154),IF($E154="Férias",IF($L154&gt;0,"Férias · com apontamento","Férias (cadastro)"),IF(($Z154+$AA154-1)&gt;Parâmetros!$E$16,"Férias / afastamento",IF(AND($D154="5x2",OR(WEEKDAY($F154,2)=6,WEEKDAY($F154,2)=7)),IF($L154&gt;0,"Folga trabalhada","Folga"),IF($L154&gt;0,"Trabalhado",IF(OR(OR($D154="6x1",$D154="FF 6x1"),$D154="5x2"),IF(AND(OR($D154="6x1",$D154="FF 6x1"),OR(WEEKDAY($F154,2)=6,WEEKDAY($F154,2)=7)),"Folga","Falta de registro"),IF(AND($AB154&lt;&gt;$AB153,IFERROR(INDEX(Cadastro!$F$5:$F$243,$AB154),"")=""),"Indeterminado (início da série)",IF($X154&gt;0,"Folga","Falta de registro"))))))))</f>
        <v>Trabalhado</v>
      </c>
      <c r="Z154" s="34">
        <f>IF(OR($L154&gt;0,$F154&gt;Parâmetros!$E$14),0,IF($A154&lt;&gt;$A153,1,N($Z153)+1))</f>
        <v>0</v>
      </c>
      <c r="AA154" s="34">
        <f>IF(OR($L154&gt;0,$F154&gt;Parâmetros!$E$14),0,IF(OR($A154&lt;&gt;$A155,$F155&gt;Parâmetros!$E$14),1,N($AA155)+1))</f>
        <v>0</v>
      </c>
      <c r="AB154" s="31">
        <f>IFERROR(MATCH($A154&amp;"|"&amp;TEXT(_xlfn.MAXIFS(Cadastro!$E$5:$E$243,Cadastro!$A$5:$A$243,$A154,Cadastro!$E$5:$E$243,"&lt;="&amp;$F154),"yyyymmdd"),Cadastro!$I$5:$I$243,0),"")</f>
        <v>20</v>
      </c>
      <c r="AC154" t="str">
        <f>IFERROR(_xlfn.SINGLE(INDEX(Exceções!$D$5:$D$203,MATCH($A154&amp;"|"&amp;$F154,Exceções!$F$5:$F$203,0))),"")</f>
        <v/>
      </c>
      <c r="AD154" t="str">
        <f>IF($AC154="","",IFERROR(_xlfn.SINGLE(INDEX(Exceções!$E$5:$E$203,MATCH($A154&amp;"|"&amp;$F154,Exceções!$F$5:$F$203,0))),""))</f>
        <v/>
      </c>
    </row>
    <row r="155" spans="1:30" ht="15" hidden="1" customHeight="1" x14ac:dyDescent="0.25">
      <c r="A155" s="31">
        <v>52351</v>
      </c>
      <c r="B155" s="17" t="s">
        <v>48</v>
      </c>
      <c r="C155" s="17" t="str">
        <f>IFERROR(INDEX(Cadastro!$C$5:$C$243,$AB155),"NÃO INFORMADO")</f>
        <v>LUB</v>
      </c>
      <c r="D155" s="17" t="str">
        <f>IFERROR(INDEX(Cadastro!$D$5:$D$243,$AB155),"")</f>
        <v>6x1</v>
      </c>
      <c r="E155" s="17" t="str">
        <f>IFERROR(INDEX(Cadastro!$G$5:$G$243,$AB155),"")</f>
        <v>6x1</v>
      </c>
      <c r="F155" s="29">
        <v>46313</v>
      </c>
      <c r="G155" s="32" t="str">
        <f t="shared" si="12"/>
        <v>dom</v>
      </c>
      <c r="H155" s="31" t="str">
        <f>IF($L155=0,"",_xlfn.MINIFS(Dados!$Q:$Q,Dados!$A:$A,$A155,Dados!$S:$S,$F155))</f>
        <v/>
      </c>
      <c r="I155" s="31" t="str">
        <f>IF($H155="","",_xlfn.MAXIFS(Dados!$R:$R,Dados!$A:$A,$A155,Dados!$S:$S,$F155))</f>
        <v/>
      </c>
      <c r="J155" s="32" t="str">
        <f>IF($D155&lt;&gt;"Folguista","",IFERROR(INDEX(Parâmetros!$D$52:$G$52,1,MIN(4,MAX(1,$W155))),""))</f>
        <v/>
      </c>
      <c r="K155" s="32" t="str">
        <f>IF(OR($AC155&lt;&gt;"",$Y155="Folga",$Y155="Folga trabalhada",$Y155="Férias (cadastro)",$Y155="Férias / afastamento",$Y155="Indeterminado (início da série)"),"",IF(OR($D155="6x1",$D155="FF 6x1"),IF(OR(WEEKDAY($F155,2)=6,WEEKDAY($F155,2)=7),"6x1 sáb/dom","6x1"),IF($D155="5x2","5x2",IF($H155="",IF($D155="Folguista",$J155,$E155),IF(OR($H155&gt;=Parâmetros!$E$18,$H155&lt;Parâmetros!$E$19),"C",IF($H155&lt;Parâmetros!$E$20,"A","B"))))))</f>
        <v/>
      </c>
      <c r="L155" s="30">
        <f>SUMIFS(Dados!$E:$E,Dados!$A:$A,$A155,Dados!$S:$S,$F155)</f>
        <v>0</v>
      </c>
      <c r="M155" s="30" t="str">
        <f>IFERROR(INDEX(Parâmetros!$E$6:$E$11,MATCH($K155,Parâmetros!$A$6:$A$11,0)),"")</f>
        <v/>
      </c>
      <c r="N155" s="33" t="str">
        <f t="shared" si="13"/>
        <v/>
      </c>
      <c r="O155" s="33">
        <f>Parâmetros!$E$13</f>
        <v>0.8</v>
      </c>
      <c r="P155" s="32" t="str">
        <f>IF(OR($M155="",$F155&gt;Parâmetros!$E$14),"Não","Sim")</f>
        <v>Não</v>
      </c>
      <c r="Q155" s="32" t="str">
        <f t="shared" si="14"/>
        <v/>
      </c>
      <c r="R155" s="32" t="str">
        <f t="shared" si="15"/>
        <v/>
      </c>
      <c r="S155" s="30" t="str">
        <f t="shared" si="16"/>
        <v/>
      </c>
      <c r="T155" s="32" t="str">
        <f>IF($Q155&lt;&gt;"Sim","",IF($N155&gt;Parâmetros!$E$15,"Sim","Não"))</f>
        <v/>
      </c>
      <c r="U155" s="17" t="str">
        <f t="shared" si="17"/>
        <v>Folga</v>
      </c>
      <c r="V155" s="17" t="str">
        <f>IF($AC155&lt;&gt;"",IF($L155&gt;0,"ATENÇÃO · apontou em dia de "&amp;LOWER($AC155)&amp;" cadastrado","Exceção cadastrada · "&amp;$AC155)&amp;IF($AD155="",""," · "&amp;$AD155),IF($E155="Férias",IF($L155&gt;0,"ATENÇÃO · apontou estando de férias no cadastro","Férias no cadastro"),IF($Y155="Férias / afastamento","Afastamento · "&amp;($Z155+$AA155-1)&amp;" dias seguidos sem apontamento",IF($Y155="Folga trabalhada","ATENÇÃO · apontou em dia de folga da escala 5x2",IF($Y155="Folga",IF(AND($D155="5x2",OR(WEEKDAY($F155,2)=6,WEEKDAY($F155,2)=7)),"Folga de fim de semana da escala 5x2",IF(AND(OR($D155="6x1",$D155="FF 6x1"),WEEKDAY($F155,2)=6,FALSE()),"Folga de fim de semana · apontou no domingo anterior",IF(AND(OR($D155="6x1",$D155="FF 6x1"),WEEKDAY($F155,2)=7,AND($A155=$A154,$L154&gt;0)),"Folga de fim de semana · apontou no sábado",IF(AND(OR($D155="6x1",$D155="FF 6x1"),OR(WEEKDAY($F155,2)=6,WEEKDAY($F155,2)=7)),"Folga de fim de semana · sem apontamento no sábado nem no domingo","Folga prevista pelo ciclo")))),IF($Y155="Indeterminado (início da série)","Sem histórico anterior — informe o dia do ciclo no Cadastro",IF($Y155="Falta de registro",IF(OR(OR($D155="6x1",$D155="FF 6x1"),$D155="5x2"),"FALTA DE REGISTRO · dia útil da escala "&amp;$E155,"FALTA DE REGISTRO · dia "&amp;$W155&amp;" de "&amp;IFERROR(INDEX(Parâmetros!$B$39:$B$48,MATCH($E155,Parâmetros!$A$39:$A$48,0)),99)&amp;" do ciclo"),IF(OR($D155="6x1",$D155="FF 6x1"),IF(OR(AND(WEEKDAY($F155,2)=6,AND($A155=$A156,$L156&gt;0)),AND(WEEKDAY($F155,2)=7,AND($A155=$A154,$L154&gt;0))),"ATENÇÃO · apontou sábado e domingo no mesmo fim de semana",IF(OR(WEEKDAY($F155,2)=6,WEEKDAY($F155,2)=7),"Jornada de fim de semana do 6x1",IF(OR($H155&gt;=Parâmetros!$E$20,$H155&lt;Parâmetros!$E$19),"ATENÇÃO · 6x1 apontou fora do horário diurno","Jornada fixa do 6x1"))),IF($D155="5x2","Jornada fixa do 5x2",IF($D155="Folguista",IF($J155=$K155,"Evidência confirma sequência","DIVERGE · sequência "&amp;$J155&amp;" × evidência "&amp;$K155),IF($K155=$E155,"Evidência confirma cadastro","DIVERGE · cadastro "&amp;$E155&amp;" × evidência "&amp;$K155)))))))))))</f>
        <v>Folga de fim de semana · apontou no sábado</v>
      </c>
      <c r="W155" s="34" t="str">
        <f>IF(OR(OR($D155="6x1",$D155="FF 6x1"),$D155="5x2"),"",IF($AB155&lt;&gt;$AB154,IF(IFERROR(INDEX(Cadastro!$F$5:$F$243,$AB155),"")="",IF($L155&gt;0,1,0),IF(IFERROR(INDEX(Cadastro!$F$5:$F$243,$AB155),"")&lt;=IFERROR(INDEX(Parâmetros!$B$39:$B$48,MATCH($E155,Parâmetros!$A$39:$A$48,0)),99),IFERROR(INDEX(Cadastro!$F$5:$F$243,$AB155),""),0)),IF($L155&gt;0,IF(N($X154)&gt;0,1,N($W154)+1),IF(AND($L155=0,OR(N($W154)&gt;=IFERROR(INDEX(Parâmetros!$B$39:$B$48,MATCH($E155,Parâmetros!$A$39:$A$48,0)),99),AND(N($X154)&gt;0,N($X154)&lt;IFERROR(INDEX(Parâmetros!$C$39:$C$48,MATCH($E155,Parâmetros!$A$39:$A$48,0)),0)))),0,N($W154)+1))))</f>
        <v/>
      </c>
      <c r="X155" s="34" t="str">
        <f>IF(OR(OR($D155="6x1",$D155="FF 6x1"),$D155="5x2"),"",IF($AB155&lt;&gt;$AB154,IF(IFERROR(INDEX(Cadastro!$F$5:$F$243,$AB155),"")="",0,IF(IFERROR(INDEX(Cadastro!$F$5:$F$243,$AB155),"")&gt;IFERROR(INDEX(Parâmetros!$B$39:$B$48,MATCH($E155,Parâmetros!$A$39:$A$48,0)),99),IFERROR(INDEX(Cadastro!$F$5:$F$243,$AB155),"")-IFERROR(INDEX(Parâmetros!$B$39:$B$48,MATCH($E155,Parâmetros!$A$39:$A$48,0)),99),0)),IF(AND($L155=0,OR(N($W154)&gt;=IFERROR(INDEX(Parâmetros!$B$39:$B$48,MATCH($E155,Parâmetros!$A$39:$A$48,0)),99),AND(N($X154)&gt;0,N($X154)&lt;IFERROR(INDEX(Parâmetros!$C$39:$C$48,MATCH($E155,Parâmetros!$A$39:$A$48,0)),0)))),N($X154)+1,0)))</f>
        <v/>
      </c>
      <c r="Y155" t="str">
        <f>IF($AC155&lt;&gt;"",IF($L155&gt;0,$AC155&amp;" · com apontamento",$AC155),IF($E155="Férias",IF($L155&gt;0,"Férias · com apontamento","Férias (cadastro)"),IF(($Z155+$AA155-1)&gt;Parâmetros!$E$16,"Férias / afastamento",IF(AND($D155="5x2",OR(WEEKDAY($F155,2)=6,WEEKDAY($F155,2)=7)),IF($L155&gt;0,"Folga trabalhada","Folga"),IF($L155&gt;0,"Trabalhado",IF(OR(OR($D155="6x1",$D155="FF 6x1"),$D155="5x2"),IF(AND(OR($D155="6x1",$D155="FF 6x1"),OR(WEEKDAY($F155,2)=6,WEEKDAY($F155,2)=7)),"Folga","Falta de registro"),IF(AND($AB155&lt;&gt;$AB154,IFERROR(INDEX(Cadastro!$F$5:$F$243,$AB155),"")=""),"Indeterminado (início da série)",IF($X155&gt;0,"Folga","Falta de registro"))))))))</f>
        <v>Folga</v>
      </c>
      <c r="Z155" s="34">
        <f>IF(OR($L155&gt;0,$F155&gt;Parâmetros!$E$14),0,IF($A155&lt;&gt;$A154,1,N($Z154)+1))</f>
        <v>1</v>
      </c>
      <c r="AA155" s="34">
        <f>IF(OR($L155&gt;0,$F155&gt;Parâmetros!$E$14),0,IF(OR($A155&lt;&gt;$A156,$F156&gt;Parâmetros!$E$14),1,N($AA156)+1))</f>
        <v>1</v>
      </c>
      <c r="AB155" s="31">
        <f>IFERROR(MATCH($A155&amp;"|"&amp;TEXT(_xlfn.MAXIFS(Cadastro!$E$5:$E$243,Cadastro!$A$5:$A$243,$A155,Cadastro!$E$5:$E$243,"&lt;="&amp;$F155),"yyyymmdd"),Cadastro!$I$5:$I$243,0),"")</f>
        <v>20</v>
      </c>
      <c r="AC155" t="str">
        <f>IFERROR(_xlfn.SINGLE(INDEX(Exceções!$D$5:$D$203,MATCH($A155&amp;"|"&amp;$F155,Exceções!$F$5:$F$203,0))),"")</f>
        <v/>
      </c>
      <c r="AD155" t="str">
        <f>IF($AC155="","",IFERROR(_xlfn.SINGLE(INDEX(Exceções!$E$5:$E$203,MATCH($A155&amp;"|"&amp;$F155,Exceções!$F$5:$F$203,0))),""))</f>
        <v/>
      </c>
    </row>
    <row r="156" spans="1:30" ht="15" hidden="1" customHeight="1" x14ac:dyDescent="0.25">
      <c r="A156" s="31">
        <v>52351</v>
      </c>
      <c r="B156" s="17" t="s">
        <v>48</v>
      </c>
      <c r="C156" s="17" t="str">
        <f>IFERROR(INDEX(Cadastro!$C$5:$C$243,$AB156),"NÃO INFORMADO")</f>
        <v>LUB</v>
      </c>
      <c r="D156" s="17" t="str">
        <f>IFERROR(INDEX(Cadastro!$D$5:$D$243,$AB156),"")</f>
        <v>6x1</v>
      </c>
      <c r="E156" s="17" t="str">
        <f>IFERROR(INDEX(Cadastro!$G$5:$G$243,$AB156),"")</f>
        <v>6x1</v>
      </c>
      <c r="F156" s="29">
        <v>46314</v>
      </c>
      <c r="G156" s="32" t="str">
        <f t="shared" si="12"/>
        <v>seg</v>
      </c>
      <c r="H156" s="31">
        <f>IF($L156=0,"",_xlfn.MINIFS(Dados!$Q:$Q,Dados!$A:$A,$A156,Dados!$S:$S,$F156))</f>
        <v>440</v>
      </c>
      <c r="I156" s="31">
        <f>IF($H156="","",_xlfn.MAXIFS(Dados!$R:$R,Dados!$A:$A,$A156,Dados!$S:$S,$F156))</f>
        <v>980</v>
      </c>
      <c r="J156" s="32" t="str">
        <f>IF($D156&lt;&gt;"Folguista","",IFERROR(INDEX(Parâmetros!$D$52:$G$52,1,MIN(4,MAX(1,$W156))),""))</f>
        <v/>
      </c>
      <c r="K156" s="32" t="str">
        <f>IF(OR($AC156&lt;&gt;"",$Y156="Folga",$Y156="Folga trabalhada",$Y156="Férias (cadastro)",$Y156="Férias / afastamento",$Y156="Indeterminado (início da série)"),"",IF(OR($D156="6x1",$D156="FF 6x1"),IF(OR(WEEKDAY($F156,2)=6,WEEKDAY($F156,2)=7),"6x1 sáb/dom","6x1"),IF($D156="5x2","5x2",IF($H156="",IF($D156="Folguista",$J156,$E156),IF(OR($H156&gt;=Parâmetros!$E$18,$H156&lt;Parâmetros!$E$19),"C",IF($H156&lt;Parâmetros!$E$20,"A","B"))))))</f>
        <v>6x1</v>
      </c>
      <c r="L156" s="30">
        <f>SUMIFS(Dados!$E:$E,Dados!$A:$A,$A156,Dados!$S:$S,$F156)</f>
        <v>7.98</v>
      </c>
      <c r="M156" s="30">
        <f>IFERROR(INDEX(Parâmetros!$E$6:$E$11,MATCH($K156,Parâmetros!$A$6:$A$11,0)),"")</f>
        <v>8.8000000000000007</v>
      </c>
      <c r="N156" s="33">
        <f t="shared" si="13"/>
        <v>0.90681818181818175</v>
      </c>
      <c r="O156" s="33">
        <f>Parâmetros!$E$13</f>
        <v>0.8</v>
      </c>
      <c r="P156" s="32" t="str">
        <f>IF(OR($M156="",$F156&gt;Parâmetros!$E$14),"Não","Sim")</f>
        <v>Sim</v>
      </c>
      <c r="Q156" s="32" t="str">
        <f t="shared" si="14"/>
        <v>Sim</v>
      </c>
      <c r="R156" s="32" t="str">
        <f t="shared" si="15"/>
        <v>Sim</v>
      </c>
      <c r="S156" s="30">
        <f t="shared" si="16"/>
        <v>0</v>
      </c>
      <c r="T156" s="32" t="str">
        <f>IF($Q156&lt;&gt;"Sim","",IF($N156&gt;Parâmetros!$E$15,"Sim","Não"))</f>
        <v>Não</v>
      </c>
      <c r="U156" s="17" t="str">
        <f t="shared" si="17"/>
        <v>Na meta</v>
      </c>
      <c r="V156" s="17" t="str">
        <f>IF($AC156&lt;&gt;"",IF($L156&gt;0,"ATENÇÃO · apontou em dia de "&amp;LOWER($AC156)&amp;" cadastrado","Exceção cadastrada · "&amp;$AC156)&amp;IF($AD156="",""," · "&amp;$AD156),IF($E156="Férias",IF($L156&gt;0,"ATENÇÃO · apontou estando de férias no cadastro","Férias no cadastro"),IF($Y156="Férias / afastamento","Afastamento · "&amp;($Z156+$AA156-1)&amp;" dias seguidos sem apontamento",IF($Y156="Folga trabalhada","ATENÇÃO · apontou em dia de folga da escala 5x2",IF($Y156="Folga",IF(AND($D156="5x2",OR(WEEKDAY($F156,2)=6,WEEKDAY($F156,2)=7)),"Folga de fim de semana da escala 5x2",IF(AND(OR($D156="6x1",$D156="FF 6x1"),WEEKDAY($F156,2)=6,FALSE()),"Folga de fim de semana · apontou no domingo anterior",IF(AND(OR($D156="6x1",$D156="FF 6x1"),WEEKDAY($F156,2)=7,AND($A156=$A155,$L155&gt;0)),"Folga de fim de semana · apontou no sábado",IF(AND(OR($D156="6x1",$D156="FF 6x1"),OR(WEEKDAY($F156,2)=6,WEEKDAY($F156,2)=7)),"Folga de fim de semana · sem apontamento no sábado nem no domingo","Folga prevista pelo ciclo")))),IF($Y156="Indeterminado (início da série)","Sem histórico anterior — informe o dia do ciclo no Cadastro",IF($Y156="Falta de registro",IF(OR(OR($D156="6x1",$D156="FF 6x1"),$D156="5x2"),"FALTA DE REGISTRO · dia útil da escala "&amp;$E156,"FALTA DE REGISTRO · dia "&amp;$W156&amp;" de "&amp;IFERROR(INDEX(Parâmetros!$B$39:$B$48,MATCH($E156,Parâmetros!$A$39:$A$48,0)),99)&amp;" do ciclo"),IF(OR($D156="6x1",$D156="FF 6x1"),IF(OR(AND(WEEKDAY($F156,2)=6,AND($A156=$A157,$L157&gt;0)),AND(WEEKDAY($F156,2)=7,AND($A156=$A155,$L155&gt;0))),"ATENÇÃO · apontou sábado e domingo no mesmo fim de semana",IF(OR(WEEKDAY($F156,2)=6,WEEKDAY($F156,2)=7),"Jornada de fim de semana do 6x1",IF(OR($H156&gt;=Parâmetros!$E$20,$H156&lt;Parâmetros!$E$19),"ATENÇÃO · 6x1 apontou fora do horário diurno","Jornada fixa do 6x1"))),IF($D156="5x2","Jornada fixa do 5x2",IF($D156="Folguista",IF($J156=$K156,"Evidência confirma sequência","DIVERGE · sequência "&amp;$J156&amp;" × evidência "&amp;$K156),IF($K156=$E156,"Evidência confirma cadastro","DIVERGE · cadastro "&amp;$E156&amp;" × evidência "&amp;$K156)))))))))))</f>
        <v>Jornada fixa do 6x1</v>
      </c>
      <c r="W156" s="34" t="str">
        <f>IF(OR(OR($D156="6x1",$D156="FF 6x1"),$D156="5x2"),"",IF($AB156&lt;&gt;$AB155,IF(IFERROR(INDEX(Cadastro!$F$5:$F$243,$AB156),"")="",IF($L156&gt;0,1,0),IF(IFERROR(INDEX(Cadastro!$F$5:$F$243,$AB156),"")&lt;=IFERROR(INDEX(Parâmetros!$B$39:$B$48,MATCH($E156,Parâmetros!$A$39:$A$48,0)),99),IFERROR(INDEX(Cadastro!$F$5:$F$243,$AB156),""),0)),IF($L156&gt;0,IF(N($X155)&gt;0,1,N($W155)+1),IF(AND($L156=0,OR(N($W155)&gt;=IFERROR(INDEX(Parâmetros!$B$39:$B$48,MATCH($E156,Parâmetros!$A$39:$A$48,0)),99),AND(N($X155)&gt;0,N($X155)&lt;IFERROR(INDEX(Parâmetros!$C$39:$C$48,MATCH($E156,Parâmetros!$A$39:$A$48,0)),0)))),0,N($W155)+1))))</f>
        <v/>
      </c>
      <c r="X156" s="34" t="str">
        <f>IF(OR(OR($D156="6x1",$D156="FF 6x1"),$D156="5x2"),"",IF($AB156&lt;&gt;$AB155,IF(IFERROR(INDEX(Cadastro!$F$5:$F$243,$AB156),"")="",0,IF(IFERROR(INDEX(Cadastro!$F$5:$F$243,$AB156),"")&gt;IFERROR(INDEX(Parâmetros!$B$39:$B$48,MATCH($E156,Parâmetros!$A$39:$A$48,0)),99),IFERROR(INDEX(Cadastro!$F$5:$F$243,$AB156),"")-IFERROR(INDEX(Parâmetros!$B$39:$B$48,MATCH($E156,Parâmetros!$A$39:$A$48,0)),99),0)),IF(AND($L156=0,OR(N($W155)&gt;=IFERROR(INDEX(Parâmetros!$B$39:$B$48,MATCH($E156,Parâmetros!$A$39:$A$48,0)),99),AND(N($X155)&gt;0,N($X155)&lt;IFERROR(INDEX(Parâmetros!$C$39:$C$48,MATCH($E156,Parâmetros!$A$39:$A$48,0)),0)))),N($X155)+1,0)))</f>
        <v/>
      </c>
      <c r="Y156" t="str">
        <f>IF($AC156&lt;&gt;"",IF($L156&gt;0,$AC156&amp;" · com apontamento",$AC156),IF($E156="Férias",IF($L156&gt;0,"Férias · com apontamento","Férias (cadastro)"),IF(($Z156+$AA156-1)&gt;Parâmetros!$E$16,"Férias / afastamento",IF(AND($D156="5x2",OR(WEEKDAY($F156,2)=6,WEEKDAY($F156,2)=7)),IF($L156&gt;0,"Folga trabalhada","Folga"),IF($L156&gt;0,"Trabalhado",IF(OR(OR($D156="6x1",$D156="FF 6x1"),$D156="5x2"),IF(AND(OR($D156="6x1",$D156="FF 6x1"),OR(WEEKDAY($F156,2)=6,WEEKDAY($F156,2)=7)),"Folga","Falta de registro"),IF(AND($AB156&lt;&gt;$AB155,IFERROR(INDEX(Cadastro!$F$5:$F$243,$AB156),"")=""),"Indeterminado (início da série)",IF($X156&gt;0,"Folga","Falta de registro"))))))))</f>
        <v>Trabalhado</v>
      </c>
      <c r="Z156" s="34">
        <f>IF(OR($L156&gt;0,$F156&gt;Parâmetros!$E$14),0,IF($A156&lt;&gt;$A155,1,N($Z155)+1))</f>
        <v>0</v>
      </c>
      <c r="AA156" s="34">
        <f>IF(OR($L156&gt;0,$F156&gt;Parâmetros!$E$14),0,IF(OR($A156&lt;&gt;$A157,$F157&gt;Parâmetros!$E$14),1,N($AA157)+1))</f>
        <v>0</v>
      </c>
      <c r="AB156" s="31">
        <f>IFERROR(MATCH($A156&amp;"|"&amp;TEXT(_xlfn.MAXIFS(Cadastro!$E$5:$E$243,Cadastro!$A$5:$A$243,$A156,Cadastro!$E$5:$E$243,"&lt;="&amp;$F156),"yyyymmdd"),Cadastro!$I$5:$I$243,0),"")</f>
        <v>20</v>
      </c>
      <c r="AC156" t="str">
        <f>IFERROR(_xlfn.SINGLE(INDEX(Exceções!$D$5:$D$203,MATCH($A156&amp;"|"&amp;$F156,Exceções!$F$5:$F$203,0))),"")</f>
        <v/>
      </c>
      <c r="AD156" t="str">
        <f>IF($AC156="","",IFERROR(_xlfn.SINGLE(INDEX(Exceções!$E$5:$E$203,MATCH($A156&amp;"|"&amp;$F156,Exceções!$F$5:$F$203,0))),""))</f>
        <v/>
      </c>
    </row>
    <row r="157" spans="1:30" ht="15" hidden="1" customHeight="1" x14ac:dyDescent="0.25">
      <c r="A157" s="31">
        <v>52351</v>
      </c>
      <c r="B157" s="17" t="s">
        <v>48</v>
      </c>
      <c r="C157" s="17" t="str">
        <f>IFERROR(INDEX(Cadastro!$C$5:$C$243,$AB157),"NÃO INFORMADO")</f>
        <v>LUB</v>
      </c>
      <c r="D157" s="17" t="str">
        <f>IFERROR(INDEX(Cadastro!$D$5:$D$243,$AB157),"")</f>
        <v>6x1</v>
      </c>
      <c r="E157" s="17" t="str">
        <f>IFERROR(INDEX(Cadastro!$G$5:$G$243,$AB157),"")</f>
        <v>6x1</v>
      </c>
      <c r="F157" s="29">
        <v>46315</v>
      </c>
      <c r="G157" s="32" t="str">
        <f t="shared" si="12"/>
        <v>ter</v>
      </c>
      <c r="H157" s="31">
        <f>IF($L157=0,"",_xlfn.MINIFS(Dados!$Q:$Q,Dados!$A:$A,$A157,Dados!$S:$S,$F157))</f>
        <v>440</v>
      </c>
      <c r="I157" s="31">
        <f>IF($H157="","",_xlfn.MAXIFS(Dados!$R:$R,Dados!$A:$A,$A157,Dados!$S:$S,$F157))</f>
        <v>980</v>
      </c>
      <c r="J157" s="32" t="str">
        <f>IF($D157&lt;&gt;"Folguista","",IFERROR(INDEX(Parâmetros!$D$52:$G$52,1,MIN(4,MAX(1,$W157))),""))</f>
        <v/>
      </c>
      <c r="K157" s="32" t="str">
        <f>IF(OR($AC157&lt;&gt;"",$Y157="Folga",$Y157="Folga trabalhada",$Y157="Férias (cadastro)",$Y157="Férias / afastamento",$Y157="Indeterminado (início da série)"),"",IF(OR($D157="6x1",$D157="FF 6x1"),IF(OR(WEEKDAY($F157,2)=6,WEEKDAY($F157,2)=7),"6x1 sáb/dom","6x1"),IF($D157="5x2","5x2",IF($H157="",IF($D157="Folguista",$J157,$E157),IF(OR($H157&gt;=Parâmetros!$E$18,$H157&lt;Parâmetros!$E$19),"C",IF($H157&lt;Parâmetros!$E$20,"A","B"))))))</f>
        <v>6x1</v>
      </c>
      <c r="L157" s="30">
        <f>SUMIFS(Dados!$E:$E,Dados!$A:$A,$A157,Dados!$S:$S,$F157)</f>
        <v>7.4500000000000011</v>
      </c>
      <c r="M157" s="30">
        <f>IFERROR(INDEX(Parâmetros!$E$6:$E$11,MATCH($K157,Parâmetros!$A$6:$A$11,0)),"")</f>
        <v>8.8000000000000007</v>
      </c>
      <c r="N157" s="33">
        <f t="shared" si="13"/>
        <v>0.84659090909090917</v>
      </c>
      <c r="O157" s="33">
        <f>Parâmetros!$E$13</f>
        <v>0.8</v>
      </c>
      <c r="P157" s="32" t="str">
        <f>IF(OR($M157="",$F157&gt;Parâmetros!$E$14),"Não","Sim")</f>
        <v>Sim</v>
      </c>
      <c r="Q157" s="32" t="str">
        <f t="shared" si="14"/>
        <v>Sim</v>
      </c>
      <c r="R157" s="32" t="str">
        <f t="shared" si="15"/>
        <v>Sim</v>
      </c>
      <c r="S157" s="30">
        <f t="shared" si="16"/>
        <v>0</v>
      </c>
      <c r="T157" s="32" t="str">
        <f>IF($Q157&lt;&gt;"Sim","",IF($N157&gt;Parâmetros!$E$15,"Sim","Não"))</f>
        <v>Não</v>
      </c>
      <c r="U157" s="17" t="str">
        <f t="shared" si="17"/>
        <v>Na meta</v>
      </c>
      <c r="V157" s="17" t="str">
        <f>IF($AC157&lt;&gt;"",IF($L157&gt;0,"ATENÇÃO · apontou em dia de "&amp;LOWER($AC157)&amp;" cadastrado","Exceção cadastrada · "&amp;$AC157)&amp;IF($AD157="",""," · "&amp;$AD157),IF($E157="Férias",IF($L157&gt;0,"ATENÇÃO · apontou estando de férias no cadastro","Férias no cadastro"),IF($Y157="Férias / afastamento","Afastamento · "&amp;($Z157+$AA157-1)&amp;" dias seguidos sem apontamento",IF($Y157="Folga trabalhada","ATENÇÃO · apontou em dia de folga da escala 5x2",IF($Y157="Folga",IF(AND($D157="5x2",OR(WEEKDAY($F157,2)=6,WEEKDAY($F157,2)=7)),"Folga de fim de semana da escala 5x2",IF(AND(OR($D157="6x1",$D157="FF 6x1"),WEEKDAY($F157,2)=6,FALSE()),"Folga de fim de semana · apontou no domingo anterior",IF(AND(OR($D157="6x1",$D157="FF 6x1"),WEEKDAY($F157,2)=7,AND($A157=$A156,$L156&gt;0)),"Folga de fim de semana · apontou no sábado",IF(AND(OR($D157="6x1",$D157="FF 6x1"),OR(WEEKDAY($F157,2)=6,WEEKDAY($F157,2)=7)),"Folga de fim de semana · sem apontamento no sábado nem no domingo","Folga prevista pelo ciclo")))),IF($Y157="Indeterminado (início da série)","Sem histórico anterior — informe o dia do ciclo no Cadastro",IF($Y157="Falta de registro",IF(OR(OR($D157="6x1",$D157="FF 6x1"),$D157="5x2"),"FALTA DE REGISTRO · dia útil da escala "&amp;$E157,"FALTA DE REGISTRO · dia "&amp;$W157&amp;" de "&amp;IFERROR(INDEX(Parâmetros!$B$39:$B$48,MATCH($E157,Parâmetros!$A$39:$A$48,0)),99)&amp;" do ciclo"),IF(OR($D157="6x1",$D157="FF 6x1"),IF(OR(AND(WEEKDAY($F157,2)=6,AND($A157=$A158,$L158&gt;0)),AND(WEEKDAY($F157,2)=7,AND($A157=$A156,$L156&gt;0))),"ATENÇÃO · apontou sábado e domingo no mesmo fim de semana",IF(OR(WEEKDAY($F157,2)=6,WEEKDAY($F157,2)=7),"Jornada de fim de semana do 6x1",IF(OR($H157&gt;=Parâmetros!$E$20,$H157&lt;Parâmetros!$E$19),"ATENÇÃO · 6x1 apontou fora do horário diurno","Jornada fixa do 6x1"))),IF($D157="5x2","Jornada fixa do 5x2",IF($D157="Folguista",IF($J157=$K157,"Evidência confirma sequência","DIVERGE · sequência "&amp;$J157&amp;" × evidência "&amp;$K157),IF($K157=$E157,"Evidência confirma cadastro","DIVERGE · cadastro "&amp;$E157&amp;" × evidência "&amp;$K157)))))))))))</f>
        <v>Jornada fixa do 6x1</v>
      </c>
      <c r="W157" s="34" t="str">
        <f>IF(OR(OR($D157="6x1",$D157="FF 6x1"),$D157="5x2"),"",IF($AB157&lt;&gt;$AB156,IF(IFERROR(INDEX(Cadastro!$F$5:$F$243,$AB157),"")="",IF($L157&gt;0,1,0),IF(IFERROR(INDEX(Cadastro!$F$5:$F$243,$AB157),"")&lt;=IFERROR(INDEX(Parâmetros!$B$39:$B$48,MATCH($E157,Parâmetros!$A$39:$A$48,0)),99),IFERROR(INDEX(Cadastro!$F$5:$F$243,$AB157),""),0)),IF($L157&gt;0,IF(N($X156)&gt;0,1,N($W156)+1),IF(AND($L157=0,OR(N($W156)&gt;=IFERROR(INDEX(Parâmetros!$B$39:$B$48,MATCH($E157,Parâmetros!$A$39:$A$48,0)),99),AND(N($X156)&gt;0,N($X156)&lt;IFERROR(INDEX(Parâmetros!$C$39:$C$48,MATCH($E157,Parâmetros!$A$39:$A$48,0)),0)))),0,N($W156)+1))))</f>
        <v/>
      </c>
      <c r="X157" s="34" t="str">
        <f>IF(OR(OR($D157="6x1",$D157="FF 6x1"),$D157="5x2"),"",IF($AB157&lt;&gt;$AB156,IF(IFERROR(INDEX(Cadastro!$F$5:$F$243,$AB157),"")="",0,IF(IFERROR(INDEX(Cadastro!$F$5:$F$243,$AB157),"")&gt;IFERROR(INDEX(Parâmetros!$B$39:$B$48,MATCH($E157,Parâmetros!$A$39:$A$48,0)),99),IFERROR(INDEX(Cadastro!$F$5:$F$243,$AB157),"")-IFERROR(INDEX(Parâmetros!$B$39:$B$48,MATCH($E157,Parâmetros!$A$39:$A$48,0)),99),0)),IF(AND($L157=0,OR(N($W156)&gt;=IFERROR(INDEX(Parâmetros!$B$39:$B$48,MATCH($E157,Parâmetros!$A$39:$A$48,0)),99),AND(N($X156)&gt;0,N($X156)&lt;IFERROR(INDEX(Parâmetros!$C$39:$C$48,MATCH($E157,Parâmetros!$A$39:$A$48,0)),0)))),N($X156)+1,0)))</f>
        <v/>
      </c>
      <c r="Y157" t="str">
        <f>IF($AC157&lt;&gt;"",IF($L157&gt;0,$AC157&amp;" · com apontamento",$AC157),IF($E157="Férias",IF($L157&gt;0,"Férias · com apontamento","Férias (cadastro)"),IF(($Z157+$AA157-1)&gt;Parâmetros!$E$16,"Férias / afastamento",IF(AND($D157="5x2",OR(WEEKDAY($F157,2)=6,WEEKDAY($F157,2)=7)),IF($L157&gt;0,"Folga trabalhada","Folga"),IF($L157&gt;0,"Trabalhado",IF(OR(OR($D157="6x1",$D157="FF 6x1"),$D157="5x2"),IF(AND(OR($D157="6x1",$D157="FF 6x1"),OR(WEEKDAY($F157,2)=6,WEEKDAY($F157,2)=7)),"Folga","Falta de registro"),IF(AND($AB157&lt;&gt;$AB156,IFERROR(INDEX(Cadastro!$F$5:$F$243,$AB157),"")=""),"Indeterminado (início da série)",IF($X157&gt;0,"Folga","Falta de registro"))))))))</f>
        <v>Trabalhado</v>
      </c>
      <c r="Z157" s="34">
        <f>IF(OR($L157&gt;0,$F157&gt;Parâmetros!$E$14),0,IF($A157&lt;&gt;$A156,1,N($Z156)+1))</f>
        <v>0</v>
      </c>
      <c r="AA157" s="34">
        <f>IF(OR($L157&gt;0,$F157&gt;Parâmetros!$E$14),0,IF(OR($A157&lt;&gt;$A158,$F158&gt;Parâmetros!$E$14),1,N($AA158)+1))</f>
        <v>0</v>
      </c>
      <c r="AB157" s="31">
        <f>IFERROR(MATCH($A157&amp;"|"&amp;TEXT(_xlfn.MAXIFS(Cadastro!$E$5:$E$243,Cadastro!$A$5:$A$243,$A157,Cadastro!$E$5:$E$243,"&lt;="&amp;$F157),"yyyymmdd"),Cadastro!$I$5:$I$243,0),"")</f>
        <v>20</v>
      </c>
      <c r="AC157" t="str">
        <f>IFERROR(_xlfn.SINGLE(INDEX(Exceções!$D$5:$D$203,MATCH($A157&amp;"|"&amp;$F157,Exceções!$F$5:$F$203,0))),"")</f>
        <v/>
      </c>
      <c r="AD157" t="str">
        <f>IF($AC157="","",IFERROR(_xlfn.SINGLE(INDEX(Exceções!$E$5:$E$203,MATCH($A157&amp;"|"&amp;$F157,Exceções!$F$5:$F$203,0))),""))</f>
        <v/>
      </c>
    </row>
    <row r="158" spans="1:30" ht="15" hidden="1" customHeight="1" x14ac:dyDescent="0.25">
      <c r="A158" s="31">
        <v>52351</v>
      </c>
      <c r="B158" s="17" t="s">
        <v>48</v>
      </c>
      <c r="C158" s="17" t="str">
        <f>IFERROR(INDEX(Cadastro!$C$5:$C$243,$AB158),"NÃO INFORMADO")</f>
        <v>LUB</v>
      </c>
      <c r="D158" s="17" t="str">
        <f>IFERROR(INDEX(Cadastro!$D$5:$D$243,$AB158),"")</f>
        <v>6x1</v>
      </c>
      <c r="E158" s="17" t="str">
        <f>IFERROR(INDEX(Cadastro!$G$5:$G$243,$AB158),"")</f>
        <v>6x1</v>
      </c>
      <c r="F158" s="29">
        <v>46316</v>
      </c>
      <c r="G158" s="32" t="str">
        <f t="shared" si="12"/>
        <v>qua</v>
      </c>
      <c r="H158" s="31">
        <f>IF($L158=0,"",_xlfn.MINIFS(Dados!$Q:$Q,Dados!$A:$A,$A158,Dados!$S:$S,$F158))</f>
        <v>450</v>
      </c>
      <c r="I158" s="31">
        <f>IF($H158="","",_xlfn.MAXIFS(Dados!$R:$R,Dados!$A:$A,$A158,Dados!$S:$S,$F158))</f>
        <v>980</v>
      </c>
      <c r="J158" s="32" t="str">
        <f>IF($D158&lt;&gt;"Folguista","",IFERROR(INDEX(Parâmetros!$D$52:$G$52,1,MIN(4,MAX(1,$W158))),""))</f>
        <v/>
      </c>
      <c r="K158" s="32" t="str">
        <f>IF(OR($AC158&lt;&gt;"",$Y158="Folga",$Y158="Folga trabalhada",$Y158="Férias (cadastro)",$Y158="Férias / afastamento",$Y158="Indeterminado (início da série)"),"",IF(OR($D158="6x1",$D158="FF 6x1"),IF(OR(WEEKDAY($F158,2)=6,WEEKDAY($F158,2)=7),"6x1 sáb/dom","6x1"),IF($D158="5x2","5x2",IF($H158="",IF($D158="Folguista",$J158,$E158),IF(OR($H158&gt;=Parâmetros!$E$18,$H158&lt;Parâmetros!$E$19),"C",IF($H158&lt;Parâmetros!$E$20,"A","B"))))))</f>
        <v>6x1</v>
      </c>
      <c r="L158" s="30">
        <f>SUMIFS(Dados!$E:$E,Dados!$A:$A,$A158,Dados!$S:$S,$F158)</f>
        <v>7.7</v>
      </c>
      <c r="M158" s="30">
        <f>IFERROR(INDEX(Parâmetros!$E$6:$E$11,MATCH($K158,Parâmetros!$A$6:$A$11,0)),"")</f>
        <v>8.8000000000000007</v>
      </c>
      <c r="N158" s="33">
        <f t="shared" si="13"/>
        <v>0.875</v>
      </c>
      <c r="O158" s="33">
        <f>Parâmetros!$E$13</f>
        <v>0.8</v>
      </c>
      <c r="P158" s="32" t="str">
        <f>IF(OR($M158="",$F158&gt;Parâmetros!$E$14),"Não","Sim")</f>
        <v>Sim</v>
      </c>
      <c r="Q158" s="32" t="str">
        <f t="shared" si="14"/>
        <v>Sim</v>
      </c>
      <c r="R158" s="32" t="str">
        <f t="shared" si="15"/>
        <v>Sim</v>
      </c>
      <c r="S158" s="30">
        <f t="shared" si="16"/>
        <v>0</v>
      </c>
      <c r="T158" s="32" t="str">
        <f>IF($Q158&lt;&gt;"Sim","",IF($N158&gt;Parâmetros!$E$15,"Sim","Não"))</f>
        <v>Não</v>
      </c>
      <c r="U158" s="17" t="str">
        <f t="shared" si="17"/>
        <v>Na meta</v>
      </c>
      <c r="V158" s="17" t="str">
        <f>IF($AC158&lt;&gt;"",IF($L158&gt;0,"ATENÇÃO · apontou em dia de "&amp;LOWER($AC158)&amp;" cadastrado","Exceção cadastrada · "&amp;$AC158)&amp;IF($AD158="",""," · "&amp;$AD158),IF($E158="Férias",IF($L158&gt;0,"ATENÇÃO · apontou estando de férias no cadastro","Férias no cadastro"),IF($Y158="Férias / afastamento","Afastamento · "&amp;($Z158+$AA158-1)&amp;" dias seguidos sem apontamento",IF($Y158="Folga trabalhada","ATENÇÃO · apontou em dia de folga da escala 5x2",IF($Y158="Folga",IF(AND($D158="5x2",OR(WEEKDAY($F158,2)=6,WEEKDAY($F158,2)=7)),"Folga de fim de semana da escala 5x2",IF(AND(OR($D158="6x1",$D158="FF 6x1"),WEEKDAY($F158,2)=6,FALSE()),"Folga de fim de semana · apontou no domingo anterior",IF(AND(OR($D158="6x1",$D158="FF 6x1"),WEEKDAY($F158,2)=7,AND($A158=$A157,$L157&gt;0)),"Folga de fim de semana · apontou no sábado",IF(AND(OR($D158="6x1",$D158="FF 6x1"),OR(WEEKDAY($F158,2)=6,WEEKDAY($F158,2)=7)),"Folga de fim de semana · sem apontamento no sábado nem no domingo","Folga prevista pelo ciclo")))),IF($Y158="Indeterminado (início da série)","Sem histórico anterior — informe o dia do ciclo no Cadastro",IF($Y158="Falta de registro",IF(OR(OR($D158="6x1",$D158="FF 6x1"),$D158="5x2"),"FALTA DE REGISTRO · dia útil da escala "&amp;$E158,"FALTA DE REGISTRO · dia "&amp;$W158&amp;" de "&amp;IFERROR(INDEX(Parâmetros!$B$39:$B$48,MATCH($E158,Parâmetros!$A$39:$A$48,0)),99)&amp;" do ciclo"),IF(OR($D158="6x1",$D158="FF 6x1"),IF(OR(AND(WEEKDAY($F158,2)=6,AND($A158=$A159,$L159&gt;0)),AND(WEEKDAY($F158,2)=7,AND($A158=$A157,$L157&gt;0))),"ATENÇÃO · apontou sábado e domingo no mesmo fim de semana",IF(OR(WEEKDAY($F158,2)=6,WEEKDAY($F158,2)=7),"Jornada de fim de semana do 6x1",IF(OR($H158&gt;=Parâmetros!$E$20,$H158&lt;Parâmetros!$E$19),"ATENÇÃO · 6x1 apontou fora do horário diurno","Jornada fixa do 6x1"))),IF($D158="5x2","Jornada fixa do 5x2",IF($D158="Folguista",IF($J158=$K158,"Evidência confirma sequência","DIVERGE · sequência "&amp;$J158&amp;" × evidência "&amp;$K158),IF($K158=$E158,"Evidência confirma cadastro","DIVERGE · cadastro "&amp;$E158&amp;" × evidência "&amp;$K158)))))))))))</f>
        <v>Jornada fixa do 6x1</v>
      </c>
      <c r="W158" s="34" t="str">
        <f>IF(OR(OR($D158="6x1",$D158="FF 6x1"),$D158="5x2"),"",IF($AB158&lt;&gt;$AB157,IF(IFERROR(INDEX(Cadastro!$F$5:$F$243,$AB158),"")="",IF($L158&gt;0,1,0),IF(IFERROR(INDEX(Cadastro!$F$5:$F$243,$AB158),"")&lt;=IFERROR(INDEX(Parâmetros!$B$39:$B$48,MATCH($E158,Parâmetros!$A$39:$A$48,0)),99),IFERROR(INDEX(Cadastro!$F$5:$F$243,$AB158),""),0)),IF($L158&gt;0,IF(N($X157)&gt;0,1,N($W157)+1),IF(AND($L158=0,OR(N($W157)&gt;=IFERROR(INDEX(Parâmetros!$B$39:$B$48,MATCH($E158,Parâmetros!$A$39:$A$48,0)),99),AND(N($X157)&gt;0,N($X157)&lt;IFERROR(INDEX(Parâmetros!$C$39:$C$48,MATCH($E158,Parâmetros!$A$39:$A$48,0)),0)))),0,N($W157)+1))))</f>
        <v/>
      </c>
      <c r="X158" s="34" t="str">
        <f>IF(OR(OR($D158="6x1",$D158="FF 6x1"),$D158="5x2"),"",IF($AB158&lt;&gt;$AB157,IF(IFERROR(INDEX(Cadastro!$F$5:$F$243,$AB158),"")="",0,IF(IFERROR(INDEX(Cadastro!$F$5:$F$243,$AB158),"")&gt;IFERROR(INDEX(Parâmetros!$B$39:$B$48,MATCH($E158,Parâmetros!$A$39:$A$48,0)),99),IFERROR(INDEX(Cadastro!$F$5:$F$243,$AB158),"")-IFERROR(INDEX(Parâmetros!$B$39:$B$48,MATCH($E158,Parâmetros!$A$39:$A$48,0)),99),0)),IF(AND($L158=0,OR(N($W157)&gt;=IFERROR(INDEX(Parâmetros!$B$39:$B$48,MATCH($E158,Parâmetros!$A$39:$A$48,0)),99),AND(N($X157)&gt;0,N($X157)&lt;IFERROR(INDEX(Parâmetros!$C$39:$C$48,MATCH($E158,Parâmetros!$A$39:$A$48,0)),0)))),N($X157)+1,0)))</f>
        <v/>
      </c>
      <c r="Y158" t="str">
        <f>IF($AC158&lt;&gt;"",IF($L158&gt;0,$AC158&amp;" · com apontamento",$AC158),IF($E158="Férias",IF($L158&gt;0,"Férias · com apontamento","Férias (cadastro)"),IF(($Z158+$AA158-1)&gt;Parâmetros!$E$16,"Férias / afastamento",IF(AND($D158="5x2",OR(WEEKDAY($F158,2)=6,WEEKDAY($F158,2)=7)),IF($L158&gt;0,"Folga trabalhada","Folga"),IF($L158&gt;0,"Trabalhado",IF(OR(OR($D158="6x1",$D158="FF 6x1"),$D158="5x2"),IF(AND(OR($D158="6x1",$D158="FF 6x1"),OR(WEEKDAY($F158,2)=6,WEEKDAY($F158,2)=7)),"Folga","Falta de registro"),IF(AND($AB158&lt;&gt;$AB157,IFERROR(INDEX(Cadastro!$F$5:$F$243,$AB158),"")=""),"Indeterminado (início da série)",IF($X158&gt;0,"Folga","Falta de registro"))))))))</f>
        <v>Trabalhado</v>
      </c>
      <c r="Z158" s="34">
        <f>IF(OR($L158&gt;0,$F158&gt;Parâmetros!$E$14),0,IF($A158&lt;&gt;$A157,1,N($Z157)+1))</f>
        <v>0</v>
      </c>
      <c r="AA158" s="34">
        <f>IF(OR($L158&gt;0,$F158&gt;Parâmetros!$E$14),0,IF(OR($A158&lt;&gt;$A159,$F159&gt;Parâmetros!$E$14),1,N($AA159)+1))</f>
        <v>0</v>
      </c>
      <c r="AB158" s="31">
        <f>IFERROR(MATCH($A158&amp;"|"&amp;TEXT(_xlfn.MAXIFS(Cadastro!$E$5:$E$243,Cadastro!$A$5:$A$243,$A158,Cadastro!$E$5:$E$243,"&lt;="&amp;$F158),"yyyymmdd"),Cadastro!$I$5:$I$243,0),"")</f>
        <v>20</v>
      </c>
      <c r="AC158" t="str">
        <f>IFERROR(_xlfn.SINGLE(INDEX(Exceções!$D$5:$D$203,MATCH($A158&amp;"|"&amp;$F158,Exceções!$F$5:$F$203,0))),"")</f>
        <v/>
      </c>
      <c r="AD158" t="str">
        <f>IF($AC158="","",IFERROR(_xlfn.SINGLE(INDEX(Exceções!$E$5:$E$203,MATCH($A158&amp;"|"&amp;$F158,Exceções!$F$5:$F$203,0))),""))</f>
        <v/>
      </c>
    </row>
    <row r="159" spans="1:30" ht="15" hidden="1" customHeight="1" x14ac:dyDescent="0.25">
      <c r="A159" s="31">
        <v>52351</v>
      </c>
      <c r="B159" s="17" t="s">
        <v>48</v>
      </c>
      <c r="C159" s="17" t="str">
        <f>IFERROR(INDEX(Cadastro!$C$5:$C$243,$AB159),"NÃO INFORMADO")</f>
        <v>LUB</v>
      </c>
      <c r="D159" s="17" t="str">
        <f>IFERROR(INDEX(Cadastro!$D$5:$D$243,$AB159),"")</f>
        <v>6x1</v>
      </c>
      <c r="E159" s="17" t="str">
        <f>IFERROR(INDEX(Cadastro!$G$5:$G$243,$AB159),"")</f>
        <v>6x1</v>
      </c>
      <c r="F159" s="29">
        <v>46317</v>
      </c>
      <c r="G159" s="32" t="str">
        <f t="shared" si="12"/>
        <v>qui</v>
      </c>
      <c r="H159" s="31">
        <f>IF($L159=0,"",_xlfn.MINIFS(Dados!$Q:$Q,Dados!$A:$A,$A159,Dados!$S:$S,$F159))</f>
        <v>440</v>
      </c>
      <c r="I159" s="31">
        <f>IF($H159="","",_xlfn.MAXIFS(Dados!$R:$R,Dados!$A:$A,$A159,Dados!$S:$S,$F159))</f>
        <v>930</v>
      </c>
      <c r="J159" s="32" t="str">
        <f>IF($D159&lt;&gt;"Folguista","",IFERROR(INDEX(Parâmetros!$D$52:$G$52,1,MIN(4,MAX(1,$W159))),""))</f>
        <v/>
      </c>
      <c r="K159" s="32" t="str">
        <f>IF(OR($AC159&lt;&gt;"",$Y159="Folga",$Y159="Folga trabalhada",$Y159="Férias (cadastro)",$Y159="Férias / afastamento",$Y159="Indeterminado (início da série)"),"",IF(OR($D159="6x1",$D159="FF 6x1"),IF(OR(WEEKDAY($F159,2)=6,WEEKDAY($F159,2)=7),"6x1 sáb/dom","6x1"),IF($D159="5x2","5x2",IF($H159="",IF($D159="Folguista",$J159,$E159),IF(OR($H159&gt;=Parâmetros!$E$18,$H159&lt;Parâmetros!$E$19),"C",IF($H159&lt;Parâmetros!$E$20,"A","B"))))))</f>
        <v>6x1</v>
      </c>
      <c r="L159" s="30">
        <f>SUMIFS(Dados!$E:$E,Dados!$A:$A,$A159,Dados!$S:$S,$F159)</f>
        <v>7.06</v>
      </c>
      <c r="M159" s="30">
        <f>IFERROR(INDEX(Parâmetros!$E$6:$E$11,MATCH($K159,Parâmetros!$A$6:$A$11,0)),"")</f>
        <v>8.8000000000000007</v>
      </c>
      <c r="N159" s="33">
        <f t="shared" si="13"/>
        <v>0.80227272727272714</v>
      </c>
      <c r="O159" s="33">
        <f>Parâmetros!$E$13</f>
        <v>0.8</v>
      </c>
      <c r="P159" s="32" t="str">
        <f>IF(OR($M159="",$F159&gt;Parâmetros!$E$14),"Não","Sim")</f>
        <v>Sim</v>
      </c>
      <c r="Q159" s="32" t="str">
        <f t="shared" si="14"/>
        <v>Sim</v>
      </c>
      <c r="R159" s="32" t="str">
        <f t="shared" si="15"/>
        <v>Sim</v>
      </c>
      <c r="S159" s="30">
        <f t="shared" si="16"/>
        <v>0</v>
      </c>
      <c r="T159" s="32" t="str">
        <f>IF($Q159&lt;&gt;"Sim","",IF($N159&gt;Parâmetros!$E$15,"Sim","Não"))</f>
        <v>Não</v>
      </c>
      <c r="U159" s="17" t="str">
        <f t="shared" si="17"/>
        <v>Na meta</v>
      </c>
      <c r="V159" s="17" t="str">
        <f>IF($AC159&lt;&gt;"",IF($L159&gt;0,"ATENÇÃO · apontou em dia de "&amp;LOWER($AC159)&amp;" cadastrado","Exceção cadastrada · "&amp;$AC159)&amp;IF($AD159="",""," · "&amp;$AD159),IF($E159="Férias",IF($L159&gt;0,"ATENÇÃO · apontou estando de férias no cadastro","Férias no cadastro"),IF($Y159="Férias / afastamento","Afastamento · "&amp;($Z159+$AA159-1)&amp;" dias seguidos sem apontamento",IF($Y159="Folga trabalhada","ATENÇÃO · apontou em dia de folga da escala 5x2",IF($Y159="Folga",IF(AND($D159="5x2",OR(WEEKDAY($F159,2)=6,WEEKDAY($F159,2)=7)),"Folga de fim de semana da escala 5x2",IF(AND(OR($D159="6x1",$D159="FF 6x1"),WEEKDAY($F159,2)=6,FALSE()),"Folga de fim de semana · apontou no domingo anterior",IF(AND(OR($D159="6x1",$D159="FF 6x1"),WEEKDAY($F159,2)=7,AND($A159=$A158,$L158&gt;0)),"Folga de fim de semana · apontou no sábado",IF(AND(OR($D159="6x1",$D159="FF 6x1"),OR(WEEKDAY($F159,2)=6,WEEKDAY($F159,2)=7)),"Folga de fim de semana · sem apontamento no sábado nem no domingo","Folga prevista pelo ciclo")))),IF($Y159="Indeterminado (início da série)","Sem histórico anterior — informe o dia do ciclo no Cadastro",IF($Y159="Falta de registro",IF(OR(OR($D159="6x1",$D159="FF 6x1"),$D159="5x2"),"FALTA DE REGISTRO · dia útil da escala "&amp;$E159,"FALTA DE REGISTRO · dia "&amp;$W159&amp;" de "&amp;IFERROR(INDEX(Parâmetros!$B$39:$B$48,MATCH($E159,Parâmetros!$A$39:$A$48,0)),99)&amp;" do ciclo"),IF(OR($D159="6x1",$D159="FF 6x1"),IF(OR(AND(WEEKDAY($F159,2)=6,AND($A159=$A160,$L160&gt;0)),AND(WEEKDAY($F159,2)=7,AND($A159=$A158,$L158&gt;0))),"ATENÇÃO · apontou sábado e domingo no mesmo fim de semana",IF(OR(WEEKDAY($F159,2)=6,WEEKDAY($F159,2)=7),"Jornada de fim de semana do 6x1",IF(OR($H159&gt;=Parâmetros!$E$20,$H159&lt;Parâmetros!$E$19),"ATENÇÃO · 6x1 apontou fora do horário diurno","Jornada fixa do 6x1"))),IF($D159="5x2","Jornada fixa do 5x2",IF($D159="Folguista",IF($J159=$K159,"Evidência confirma sequência","DIVERGE · sequência "&amp;$J159&amp;" × evidência "&amp;$K159),IF($K159=$E159,"Evidência confirma cadastro","DIVERGE · cadastro "&amp;$E159&amp;" × evidência "&amp;$K159)))))))))))</f>
        <v>Jornada fixa do 6x1</v>
      </c>
      <c r="W159" s="34" t="str">
        <f>IF(OR(OR($D159="6x1",$D159="FF 6x1"),$D159="5x2"),"",IF($AB159&lt;&gt;$AB158,IF(IFERROR(INDEX(Cadastro!$F$5:$F$243,$AB159),"")="",IF($L159&gt;0,1,0),IF(IFERROR(INDEX(Cadastro!$F$5:$F$243,$AB159),"")&lt;=IFERROR(INDEX(Parâmetros!$B$39:$B$48,MATCH($E159,Parâmetros!$A$39:$A$48,0)),99),IFERROR(INDEX(Cadastro!$F$5:$F$243,$AB159),""),0)),IF($L159&gt;0,IF(N($X158)&gt;0,1,N($W158)+1),IF(AND($L159=0,OR(N($W158)&gt;=IFERROR(INDEX(Parâmetros!$B$39:$B$48,MATCH($E159,Parâmetros!$A$39:$A$48,0)),99),AND(N($X158)&gt;0,N($X158)&lt;IFERROR(INDEX(Parâmetros!$C$39:$C$48,MATCH($E159,Parâmetros!$A$39:$A$48,0)),0)))),0,N($W158)+1))))</f>
        <v/>
      </c>
      <c r="X159" s="34" t="str">
        <f>IF(OR(OR($D159="6x1",$D159="FF 6x1"),$D159="5x2"),"",IF($AB159&lt;&gt;$AB158,IF(IFERROR(INDEX(Cadastro!$F$5:$F$243,$AB159),"")="",0,IF(IFERROR(INDEX(Cadastro!$F$5:$F$243,$AB159),"")&gt;IFERROR(INDEX(Parâmetros!$B$39:$B$48,MATCH($E159,Parâmetros!$A$39:$A$48,0)),99),IFERROR(INDEX(Cadastro!$F$5:$F$243,$AB159),"")-IFERROR(INDEX(Parâmetros!$B$39:$B$48,MATCH($E159,Parâmetros!$A$39:$A$48,0)),99),0)),IF(AND($L159=0,OR(N($W158)&gt;=IFERROR(INDEX(Parâmetros!$B$39:$B$48,MATCH($E159,Parâmetros!$A$39:$A$48,0)),99),AND(N($X158)&gt;0,N($X158)&lt;IFERROR(INDEX(Parâmetros!$C$39:$C$48,MATCH($E159,Parâmetros!$A$39:$A$48,0)),0)))),N($X158)+1,0)))</f>
        <v/>
      </c>
      <c r="Y159" t="str">
        <f>IF($AC159&lt;&gt;"",IF($L159&gt;0,$AC159&amp;" · com apontamento",$AC159),IF($E159="Férias",IF($L159&gt;0,"Férias · com apontamento","Férias (cadastro)"),IF(($Z159+$AA159-1)&gt;Parâmetros!$E$16,"Férias / afastamento",IF(AND($D159="5x2",OR(WEEKDAY($F159,2)=6,WEEKDAY($F159,2)=7)),IF($L159&gt;0,"Folga trabalhada","Folga"),IF($L159&gt;0,"Trabalhado",IF(OR(OR($D159="6x1",$D159="FF 6x1"),$D159="5x2"),IF(AND(OR($D159="6x1",$D159="FF 6x1"),OR(WEEKDAY($F159,2)=6,WEEKDAY($F159,2)=7)),"Folga","Falta de registro"),IF(AND($AB159&lt;&gt;$AB158,IFERROR(INDEX(Cadastro!$F$5:$F$243,$AB159),"")=""),"Indeterminado (início da série)",IF($X159&gt;0,"Folga","Falta de registro"))))))))</f>
        <v>Trabalhado</v>
      </c>
      <c r="Z159" s="34">
        <f>IF(OR($L159&gt;0,$F159&gt;Parâmetros!$E$14),0,IF($A159&lt;&gt;$A158,1,N($Z158)+1))</f>
        <v>0</v>
      </c>
      <c r="AA159" s="34">
        <f>IF(OR($L159&gt;0,$F159&gt;Parâmetros!$E$14),0,IF(OR($A159&lt;&gt;$A160,$F160&gt;Parâmetros!$E$14),1,N($AA160)+1))</f>
        <v>0</v>
      </c>
      <c r="AB159" s="31">
        <f>IFERROR(MATCH($A159&amp;"|"&amp;TEXT(_xlfn.MAXIFS(Cadastro!$E$5:$E$243,Cadastro!$A$5:$A$243,$A159,Cadastro!$E$5:$E$243,"&lt;="&amp;$F159),"yyyymmdd"),Cadastro!$I$5:$I$243,0),"")</f>
        <v>20</v>
      </c>
      <c r="AC159" t="str">
        <f>IFERROR(_xlfn.SINGLE(INDEX(Exceções!$D$5:$D$203,MATCH($A159&amp;"|"&amp;$F159,Exceções!$F$5:$F$203,0))),"")</f>
        <v/>
      </c>
      <c r="AD159" t="str">
        <f>IF($AC159="","",IFERROR(_xlfn.SINGLE(INDEX(Exceções!$E$5:$E$203,MATCH($A159&amp;"|"&amp;$F159,Exceções!$F$5:$F$203,0))),""))</f>
        <v/>
      </c>
    </row>
    <row r="160" spans="1:30" ht="15" hidden="1" customHeight="1" x14ac:dyDescent="0.25">
      <c r="A160" s="31">
        <v>52351</v>
      </c>
      <c r="B160" s="17" t="s">
        <v>48</v>
      </c>
      <c r="C160" s="17" t="str">
        <f>IFERROR(INDEX(Cadastro!$C$5:$C$243,$AB160),"NÃO INFORMADO")</f>
        <v>LUB</v>
      </c>
      <c r="D160" s="17" t="str">
        <f>IFERROR(INDEX(Cadastro!$D$5:$D$243,$AB160),"")</f>
        <v>6x1</v>
      </c>
      <c r="E160" s="17" t="str">
        <f>IFERROR(INDEX(Cadastro!$G$5:$G$243,$AB160),"")</f>
        <v>6x1</v>
      </c>
      <c r="F160" s="29">
        <v>46318</v>
      </c>
      <c r="G160" s="32" t="str">
        <f t="shared" si="12"/>
        <v>sex</v>
      </c>
      <c r="H160" s="31" t="str">
        <f>IF($L160=0,"",_xlfn.MINIFS(Dados!$Q:$Q,Dados!$A:$A,$A160,Dados!$S:$S,$F160))</f>
        <v/>
      </c>
      <c r="I160" s="31" t="str">
        <f>IF($H160="","",_xlfn.MAXIFS(Dados!$R:$R,Dados!$A:$A,$A160,Dados!$S:$S,$F160))</f>
        <v/>
      </c>
      <c r="J160" s="32" t="str">
        <f>IF($D160&lt;&gt;"Folguista","",IFERROR(INDEX(Parâmetros!$D$52:$G$52,1,MIN(4,MAX(1,$W160))),""))</f>
        <v/>
      </c>
      <c r="K160" s="32" t="str">
        <f>IF(OR($AC160&lt;&gt;"",$Y160="Folga",$Y160="Folga trabalhada",$Y160="Férias (cadastro)",$Y160="Férias / afastamento",$Y160="Indeterminado (início da série)"),"",IF(OR($D160="6x1",$D160="FF 6x1"),IF(OR(WEEKDAY($F160,2)=6,WEEKDAY($F160,2)=7),"6x1 sáb/dom","6x1"),IF($D160="5x2","5x2",IF($H160="",IF($D160="Folguista",$J160,$E160),IF(OR($H160&gt;=Parâmetros!$E$18,$H160&lt;Parâmetros!$E$19),"C",IF($H160&lt;Parâmetros!$E$20,"A","B"))))))</f>
        <v>6x1</v>
      </c>
      <c r="L160" s="30">
        <f>SUMIFS(Dados!$E:$E,Dados!$A:$A,$A160,Dados!$S:$S,$F160)</f>
        <v>0</v>
      </c>
      <c r="M160" s="30">
        <f>IFERROR(INDEX(Parâmetros!$E$6:$E$11,MATCH($K160,Parâmetros!$A$6:$A$11,0)),"")</f>
        <v>8.8000000000000007</v>
      </c>
      <c r="N160" s="33">
        <f t="shared" si="13"/>
        <v>0</v>
      </c>
      <c r="O160" s="33">
        <f>Parâmetros!$E$13</f>
        <v>0.8</v>
      </c>
      <c r="P160" s="32" t="str">
        <f>IF(OR($M160="",$F160&gt;Parâmetros!$E$14),"Não","Sim")</f>
        <v>Sim</v>
      </c>
      <c r="Q160" s="32" t="str">
        <f t="shared" si="14"/>
        <v>Não</v>
      </c>
      <c r="R160" s="32" t="str">
        <f t="shared" si="15"/>
        <v/>
      </c>
      <c r="S160" s="30" t="str">
        <f t="shared" si="16"/>
        <v/>
      </c>
      <c r="T160" s="32" t="str">
        <f>IF($Q160&lt;&gt;"Sim","",IF($N160&gt;Parâmetros!$E$15,"Sim","Não"))</f>
        <v/>
      </c>
      <c r="U160" s="17" t="str">
        <f t="shared" si="17"/>
        <v>Falta de registro</v>
      </c>
      <c r="V160" s="17" t="str">
        <f>IF($AC160&lt;&gt;"",IF($L160&gt;0,"ATENÇÃO · apontou em dia de "&amp;LOWER($AC160)&amp;" cadastrado","Exceção cadastrada · "&amp;$AC160)&amp;IF($AD160="",""," · "&amp;$AD160),IF($E160="Férias",IF($L160&gt;0,"ATENÇÃO · apontou estando de férias no cadastro","Férias no cadastro"),IF($Y160="Férias / afastamento","Afastamento · "&amp;($Z160+$AA160-1)&amp;" dias seguidos sem apontamento",IF($Y160="Folga trabalhada","ATENÇÃO · apontou em dia de folga da escala 5x2",IF($Y160="Folga",IF(AND($D160="5x2",OR(WEEKDAY($F160,2)=6,WEEKDAY($F160,2)=7)),"Folga de fim de semana da escala 5x2",IF(AND(OR($D160="6x1",$D160="FF 6x1"),WEEKDAY($F160,2)=6,FALSE()),"Folga de fim de semana · apontou no domingo anterior",IF(AND(OR($D160="6x1",$D160="FF 6x1"),WEEKDAY($F160,2)=7,AND($A160=$A159,$L159&gt;0)),"Folga de fim de semana · apontou no sábado",IF(AND(OR($D160="6x1",$D160="FF 6x1"),OR(WEEKDAY($F160,2)=6,WEEKDAY($F160,2)=7)),"Folga de fim de semana · sem apontamento no sábado nem no domingo","Folga prevista pelo ciclo")))),IF($Y160="Indeterminado (início da série)","Sem histórico anterior — informe o dia do ciclo no Cadastro",IF($Y160="Falta de registro",IF(OR(OR($D160="6x1",$D160="FF 6x1"),$D160="5x2"),"FALTA DE REGISTRO · dia útil da escala "&amp;$E160,"FALTA DE REGISTRO · dia "&amp;$W160&amp;" de "&amp;IFERROR(INDEX(Parâmetros!$B$39:$B$48,MATCH($E160,Parâmetros!$A$39:$A$48,0)),99)&amp;" do ciclo"),IF(OR($D160="6x1",$D160="FF 6x1"),IF(OR(AND(WEEKDAY($F160,2)=6,AND($A160=$A161,$L161&gt;0)),AND(WEEKDAY($F160,2)=7,AND($A160=$A159,$L159&gt;0))),"ATENÇÃO · apontou sábado e domingo no mesmo fim de semana",IF(OR(WEEKDAY($F160,2)=6,WEEKDAY($F160,2)=7),"Jornada de fim de semana do 6x1",IF(OR($H160&gt;=Parâmetros!$E$20,$H160&lt;Parâmetros!$E$19),"ATENÇÃO · 6x1 apontou fora do horário diurno","Jornada fixa do 6x1"))),IF($D160="5x2","Jornada fixa do 5x2",IF($D160="Folguista",IF($J160=$K160,"Evidência confirma sequência","DIVERGE · sequência "&amp;$J160&amp;" × evidência "&amp;$K160),IF($K160=$E160,"Evidência confirma cadastro","DIVERGE · cadastro "&amp;$E160&amp;" × evidência "&amp;$K160)))))))))))</f>
        <v>FALTA DE REGISTRO · dia útil da escala 6x1</v>
      </c>
      <c r="W160" s="34" t="str">
        <f>IF(OR(OR($D160="6x1",$D160="FF 6x1"),$D160="5x2"),"",IF($AB160&lt;&gt;$AB159,IF(IFERROR(INDEX(Cadastro!$F$5:$F$243,$AB160),"")="",IF($L160&gt;0,1,0),IF(IFERROR(INDEX(Cadastro!$F$5:$F$243,$AB160),"")&lt;=IFERROR(INDEX(Parâmetros!$B$39:$B$48,MATCH($E160,Parâmetros!$A$39:$A$48,0)),99),IFERROR(INDEX(Cadastro!$F$5:$F$243,$AB160),""),0)),IF($L160&gt;0,IF(N($X159)&gt;0,1,N($W159)+1),IF(AND($L160=0,OR(N($W159)&gt;=IFERROR(INDEX(Parâmetros!$B$39:$B$48,MATCH($E160,Parâmetros!$A$39:$A$48,0)),99),AND(N($X159)&gt;0,N($X159)&lt;IFERROR(INDEX(Parâmetros!$C$39:$C$48,MATCH($E160,Parâmetros!$A$39:$A$48,0)),0)))),0,N($W159)+1))))</f>
        <v/>
      </c>
      <c r="X160" s="34" t="str">
        <f>IF(OR(OR($D160="6x1",$D160="FF 6x1"),$D160="5x2"),"",IF($AB160&lt;&gt;$AB159,IF(IFERROR(INDEX(Cadastro!$F$5:$F$243,$AB160),"")="",0,IF(IFERROR(INDEX(Cadastro!$F$5:$F$243,$AB160),"")&gt;IFERROR(INDEX(Parâmetros!$B$39:$B$48,MATCH($E160,Parâmetros!$A$39:$A$48,0)),99),IFERROR(INDEX(Cadastro!$F$5:$F$243,$AB160),"")-IFERROR(INDEX(Parâmetros!$B$39:$B$48,MATCH($E160,Parâmetros!$A$39:$A$48,0)),99),0)),IF(AND($L160=0,OR(N($W159)&gt;=IFERROR(INDEX(Parâmetros!$B$39:$B$48,MATCH($E160,Parâmetros!$A$39:$A$48,0)),99),AND(N($X159)&gt;0,N($X159)&lt;IFERROR(INDEX(Parâmetros!$C$39:$C$48,MATCH($E160,Parâmetros!$A$39:$A$48,0)),0)))),N($X159)+1,0)))</f>
        <v/>
      </c>
      <c r="Y160" t="str">
        <f>IF($AC160&lt;&gt;"",IF($L160&gt;0,$AC160&amp;" · com apontamento",$AC160),IF($E160="Férias",IF($L160&gt;0,"Férias · com apontamento","Férias (cadastro)"),IF(($Z160+$AA160-1)&gt;Parâmetros!$E$16,"Férias / afastamento",IF(AND($D160="5x2",OR(WEEKDAY($F160,2)=6,WEEKDAY($F160,2)=7)),IF($L160&gt;0,"Folga trabalhada","Folga"),IF($L160&gt;0,"Trabalhado",IF(OR(OR($D160="6x1",$D160="FF 6x1"),$D160="5x2"),IF(AND(OR($D160="6x1",$D160="FF 6x1"),OR(WEEKDAY($F160,2)=6,WEEKDAY($F160,2)=7)),"Folga","Falta de registro"),IF(AND($AB160&lt;&gt;$AB159,IFERROR(INDEX(Cadastro!$F$5:$F$243,$AB160),"")=""),"Indeterminado (início da série)",IF($X160&gt;0,"Folga","Falta de registro"))))))))</f>
        <v>Falta de registro</v>
      </c>
      <c r="Z160" s="34">
        <f>IF(OR($L160&gt;0,$F160&gt;Parâmetros!$E$14),0,IF($A160&lt;&gt;$A159,1,N($Z159)+1))</f>
        <v>1</v>
      </c>
      <c r="AA160" s="34">
        <f>IF(OR($L160&gt;0,$F160&gt;Parâmetros!$E$14),0,IF(OR($A160&lt;&gt;$A161,$F161&gt;Parâmetros!$E$14),1,N($AA161)+1))</f>
        <v>1</v>
      </c>
      <c r="AB160" s="31">
        <f>IFERROR(MATCH($A160&amp;"|"&amp;TEXT(_xlfn.MAXIFS(Cadastro!$E$5:$E$243,Cadastro!$A$5:$A$243,$A160,Cadastro!$E$5:$E$243,"&lt;="&amp;$F160),"yyyymmdd"),Cadastro!$I$5:$I$243,0),"")</f>
        <v>20</v>
      </c>
      <c r="AC160" t="str">
        <f>IFERROR(_xlfn.SINGLE(INDEX(Exceções!$D$5:$D$203,MATCH($A160&amp;"|"&amp;$F160,Exceções!$F$5:$F$203,0))),"")</f>
        <v/>
      </c>
      <c r="AD160" t="str">
        <f>IF($AC160="","",IFERROR(_xlfn.SINGLE(INDEX(Exceções!$E$5:$E$203,MATCH($A160&amp;"|"&amp;$F160,Exceções!$F$5:$F$203,0))),""))</f>
        <v/>
      </c>
    </row>
    <row r="161" spans="1:30" ht="15" hidden="1" customHeight="1" x14ac:dyDescent="0.25">
      <c r="A161" s="31">
        <v>52351</v>
      </c>
      <c r="B161" s="17" t="s">
        <v>48</v>
      </c>
      <c r="C161" s="17" t="str">
        <f>IFERROR(INDEX(Cadastro!$C$5:$C$243,$AB161),"NÃO INFORMADO")</f>
        <v>LUB</v>
      </c>
      <c r="D161" s="17" t="str">
        <f>IFERROR(INDEX(Cadastro!$D$5:$D$243,$AB161),"")</f>
        <v>6x1</v>
      </c>
      <c r="E161" s="17" t="str">
        <f>IFERROR(INDEX(Cadastro!$G$5:$G$243,$AB161),"")</f>
        <v>6x1</v>
      </c>
      <c r="F161" s="29">
        <v>46319</v>
      </c>
      <c r="G161" s="32" t="str">
        <f t="shared" si="12"/>
        <v>sáb</v>
      </c>
      <c r="H161" s="31" t="str">
        <f>IF($L161=0,"",_xlfn.MINIFS(Dados!$Q:$Q,Dados!$A:$A,$A161,Dados!$S:$S,$F161))</f>
        <v/>
      </c>
      <c r="I161" s="31" t="str">
        <f>IF($H161="","",_xlfn.MAXIFS(Dados!$R:$R,Dados!$A:$A,$A161,Dados!$S:$S,$F161))</f>
        <v/>
      </c>
      <c r="J161" s="32" t="str">
        <f>IF($D161&lt;&gt;"Folguista","",IFERROR(INDEX(Parâmetros!$D$52:$G$52,1,MIN(4,MAX(1,$W161))),""))</f>
        <v/>
      </c>
      <c r="K161" s="32" t="str">
        <f>IF(OR($AC161&lt;&gt;"",$Y161="Folga",$Y161="Folga trabalhada",$Y161="Férias (cadastro)",$Y161="Férias / afastamento",$Y161="Indeterminado (início da série)"),"",IF(OR($D161="6x1",$D161="FF 6x1"),IF(OR(WEEKDAY($F161,2)=6,WEEKDAY($F161,2)=7),"6x1 sáb/dom","6x1"),IF($D161="5x2","5x2",IF($H161="",IF($D161="Folguista",$J161,$E161),IF(OR($H161&gt;=Parâmetros!$E$18,$H161&lt;Parâmetros!$E$19),"C",IF($H161&lt;Parâmetros!$E$20,"A","B"))))))</f>
        <v/>
      </c>
      <c r="L161" s="30">
        <f>SUMIFS(Dados!$E:$E,Dados!$A:$A,$A161,Dados!$S:$S,$F161)</f>
        <v>0</v>
      </c>
      <c r="M161" s="30" t="str">
        <f>IFERROR(INDEX(Parâmetros!$E$6:$E$11,MATCH($K161,Parâmetros!$A$6:$A$11,0)),"")</f>
        <v/>
      </c>
      <c r="N161" s="33" t="str">
        <f t="shared" si="13"/>
        <v/>
      </c>
      <c r="O161" s="33">
        <f>Parâmetros!$E$13</f>
        <v>0.8</v>
      </c>
      <c r="P161" s="32" t="str">
        <f>IF(OR($M161="",$F161&gt;Parâmetros!$E$14),"Não","Sim")</f>
        <v>Não</v>
      </c>
      <c r="Q161" s="32" t="str">
        <f t="shared" si="14"/>
        <v/>
      </c>
      <c r="R161" s="32" t="str">
        <f t="shared" si="15"/>
        <v/>
      </c>
      <c r="S161" s="30" t="str">
        <f t="shared" si="16"/>
        <v/>
      </c>
      <c r="T161" s="32" t="str">
        <f>IF($Q161&lt;&gt;"Sim","",IF($N161&gt;Parâmetros!$E$15,"Sim","Não"))</f>
        <v/>
      </c>
      <c r="U161" s="17" t="str">
        <f t="shared" si="17"/>
        <v>Folga</v>
      </c>
      <c r="V161" s="17" t="str">
        <f>IF($AC161&lt;&gt;"",IF($L161&gt;0,"ATENÇÃO · apontou em dia de "&amp;LOWER($AC161)&amp;" cadastrado","Exceção cadastrada · "&amp;$AC161)&amp;IF($AD161="",""," · "&amp;$AD161),IF($E161="Férias",IF($L161&gt;0,"ATENÇÃO · apontou estando de férias no cadastro","Férias no cadastro"),IF($Y161="Férias / afastamento","Afastamento · "&amp;($Z161+$AA161-1)&amp;" dias seguidos sem apontamento",IF($Y161="Folga trabalhada","ATENÇÃO · apontou em dia de folga da escala 5x2",IF($Y161="Folga",IF(AND($D161="5x2",OR(WEEKDAY($F161,2)=6,WEEKDAY($F161,2)=7)),"Folga de fim de semana da escala 5x2",IF(AND(OR($D161="6x1",$D161="FF 6x1"),WEEKDAY($F161,2)=6,FALSE()),"Folga de fim de semana · apontou no domingo anterior",IF(AND(OR($D161="6x1",$D161="FF 6x1"),WEEKDAY($F161,2)=7,AND($A161=$A160,$L160&gt;0)),"Folga de fim de semana · apontou no sábado",IF(AND(OR($D161="6x1",$D161="FF 6x1"),OR(WEEKDAY($F161,2)=6,WEEKDAY($F161,2)=7)),"Folga de fim de semana · sem apontamento no sábado nem no domingo","Folga prevista pelo ciclo")))),IF($Y161="Indeterminado (início da série)","Sem histórico anterior — informe o dia do ciclo no Cadastro",IF($Y161="Falta de registro",IF(OR(OR($D161="6x1",$D161="FF 6x1"),$D161="5x2"),"FALTA DE REGISTRO · dia útil da escala "&amp;$E161,"FALTA DE REGISTRO · dia "&amp;$W161&amp;" de "&amp;IFERROR(INDEX(Parâmetros!$B$39:$B$48,MATCH($E161,Parâmetros!$A$39:$A$48,0)),99)&amp;" do ciclo"),IF(OR($D161="6x1",$D161="FF 6x1"),IF(OR(AND(WEEKDAY($F161,2)=6,AND($A161=$A162,$L162&gt;0)),AND(WEEKDAY($F161,2)=7,AND($A161=$A160,$L160&gt;0))),"ATENÇÃO · apontou sábado e domingo no mesmo fim de semana",IF(OR(WEEKDAY($F161,2)=6,WEEKDAY($F161,2)=7),"Jornada de fim de semana do 6x1",IF(OR($H161&gt;=Parâmetros!$E$20,$H161&lt;Parâmetros!$E$19),"ATENÇÃO · 6x1 apontou fora do horário diurno","Jornada fixa do 6x1"))),IF($D161="5x2","Jornada fixa do 5x2",IF($D161="Folguista",IF($J161=$K161,"Evidência confirma sequência","DIVERGE · sequência "&amp;$J161&amp;" × evidência "&amp;$K161),IF($K161=$E161,"Evidência confirma cadastro","DIVERGE · cadastro "&amp;$E161&amp;" × evidência "&amp;$K161)))))))))))</f>
        <v>Folga de fim de semana · sem apontamento no sábado nem no domingo</v>
      </c>
      <c r="W161" s="34" t="str">
        <f>IF(OR(OR($D161="6x1",$D161="FF 6x1"),$D161="5x2"),"",IF($AB161&lt;&gt;$AB160,IF(IFERROR(INDEX(Cadastro!$F$5:$F$243,$AB161),"")="",IF($L161&gt;0,1,0),IF(IFERROR(INDEX(Cadastro!$F$5:$F$243,$AB161),"")&lt;=IFERROR(INDEX(Parâmetros!$B$39:$B$48,MATCH($E161,Parâmetros!$A$39:$A$48,0)),99),IFERROR(INDEX(Cadastro!$F$5:$F$243,$AB161),""),0)),IF($L161&gt;0,IF(N($X160)&gt;0,1,N($W160)+1),IF(AND($L161=0,OR(N($W160)&gt;=IFERROR(INDEX(Parâmetros!$B$39:$B$48,MATCH($E161,Parâmetros!$A$39:$A$48,0)),99),AND(N($X160)&gt;0,N($X160)&lt;IFERROR(INDEX(Parâmetros!$C$39:$C$48,MATCH($E161,Parâmetros!$A$39:$A$48,0)),0)))),0,N($W160)+1))))</f>
        <v/>
      </c>
      <c r="X161" s="34" t="str">
        <f>IF(OR(OR($D161="6x1",$D161="FF 6x1"),$D161="5x2"),"",IF($AB161&lt;&gt;$AB160,IF(IFERROR(INDEX(Cadastro!$F$5:$F$243,$AB161),"")="",0,IF(IFERROR(INDEX(Cadastro!$F$5:$F$243,$AB161),"")&gt;IFERROR(INDEX(Parâmetros!$B$39:$B$48,MATCH($E161,Parâmetros!$A$39:$A$48,0)),99),IFERROR(INDEX(Cadastro!$F$5:$F$243,$AB161),"")-IFERROR(INDEX(Parâmetros!$B$39:$B$48,MATCH($E161,Parâmetros!$A$39:$A$48,0)),99),0)),IF(AND($L161=0,OR(N($W160)&gt;=IFERROR(INDEX(Parâmetros!$B$39:$B$48,MATCH($E161,Parâmetros!$A$39:$A$48,0)),99),AND(N($X160)&gt;0,N($X160)&lt;IFERROR(INDEX(Parâmetros!$C$39:$C$48,MATCH($E161,Parâmetros!$A$39:$A$48,0)),0)))),N($X160)+1,0)))</f>
        <v/>
      </c>
      <c r="Y161" t="str">
        <f>IF($AC161&lt;&gt;"",IF($L161&gt;0,$AC161&amp;" · com apontamento",$AC161),IF($E161="Férias",IF($L161&gt;0,"Férias · com apontamento","Férias (cadastro)"),IF(($Z161+$AA161-1)&gt;Parâmetros!$E$16,"Férias / afastamento",IF(AND($D161="5x2",OR(WEEKDAY($F161,2)=6,WEEKDAY($F161,2)=7)),IF($L161&gt;0,"Folga trabalhada","Folga"),IF($L161&gt;0,"Trabalhado",IF(OR(OR($D161="6x1",$D161="FF 6x1"),$D161="5x2"),IF(AND(OR($D161="6x1",$D161="FF 6x1"),OR(WEEKDAY($F161,2)=6,WEEKDAY($F161,2)=7)),"Folga","Falta de registro"),IF(AND($AB161&lt;&gt;$AB160,IFERROR(INDEX(Cadastro!$F$5:$F$243,$AB161),"")=""),"Indeterminado (início da série)",IF($X161&gt;0,"Folga","Falta de registro"))))))))</f>
        <v>Folga</v>
      </c>
      <c r="Z161" s="34">
        <f>IF(OR($L161&gt;0,$F161&gt;Parâmetros!$E$14),0,IF($A161&lt;&gt;$A160,1,N($Z160)+1))</f>
        <v>0</v>
      </c>
      <c r="AA161" s="34">
        <f>IF(OR($L161&gt;0,$F161&gt;Parâmetros!$E$14),0,IF(OR($A161&lt;&gt;$A162,$F162&gt;Parâmetros!$E$14),1,N($AA162)+1))</f>
        <v>0</v>
      </c>
      <c r="AB161" s="31">
        <f>IFERROR(MATCH($A161&amp;"|"&amp;TEXT(_xlfn.MAXIFS(Cadastro!$E$5:$E$243,Cadastro!$A$5:$A$243,$A161,Cadastro!$E$5:$E$243,"&lt;="&amp;$F161),"yyyymmdd"),Cadastro!$I$5:$I$243,0),"")</f>
        <v>20</v>
      </c>
      <c r="AC161" t="str">
        <f>IFERROR(_xlfn.SINGLE(INDEX(Exceções!$D$5:$D$203,MATCH($A161&amp;"|"&amp;$F161,Exceções!$F$5:$F$203,0))),"")</f>
        <v/>
      </c>
      <c r="AD161" t="str">
        <f>IF($AC161="","",IFERROR(_xlfn.SINGLE(INDEX(Exceções!$E$5:$E$203,MATCH($A161&amp;"|"&amp;$F161,Exceções!$F$5:$F$203,0))),""))</f>
        <v/>
      </c>
    </row>
    <row r="162" spans="1:30" ht="15" hidden="1" customHeight="1" x14ac:dyDescent="0.25">
      <c r="A162" s="31">
        <v>52351</v>
      </c>
      <c r="B162" s="17" t="s">
        <v>48</v>
      </c>
      <c r="C162" s="17" t="str">
        <f>IFERROR(INDEX(Cadastro!$C$5:$C$243,$AB162),"NÃO INFORMADO")</f>
        <v>LUB</v>
      </c>
      <c r="D162" s="17" t="str">
        <f>IFERROR(INDEX(Cadastro!$D$5:$D$243,$AB162),"")</f>
        <v>6x1</v>
      </c>
      <c r="E162" s="17" t="str">
        <f>IFERROR(INDEX(Cadastro!$G$5:$G$243,$AB162),"")</f>
        <v>6x1</v>
      </c>
      <c r="F162" s="29">
        <v>46320</v>
      </c>
      <c r="G162" s="32" t="str">
        <f t="shared" si="12"/>
        <v>dom</v>
      </c>
      <c r="H162" s="31" t="str">
        <f>IF($L162=0,"",_xlfn.MINIFS(Dados!$Q:$Q,Dados!$A:$A,$A162,Dados!$S:$S,$F162))</f>
        <v/>
      </c>
      <c r="I162" s="31" t="str">
        <f>IF($H162="","",_xlfn.MAXIFS(Dados!$R:$R,Dados!$A:$A,$A162,Dados!$S:$S,$F162))</f>
        <v/>
      </c>
      <c r="J162" s="32" t="str">
        <f>IF($D162&lt;&gt;"Folguista","",IFERROR(INDEX(Parâmetros!$D$52:$G$52,1,MIN(4,MAX(1,$W162))),""))</f>
        <v/>
      </c>
      <c r="K162" s="32" t="str">
        <f>IF(OR($AC162&lt;&gt;"",$Y162="Folga",$Y162="Folga trabalhada",$Y162="Férias (cadastro)",$Y162="Férias / afastamento",$Y162="Indeterminado (início da série)"),"",IF(OR($D162="6x1",$D162="FF 6x1"),IF(OR(WEEKDAY($F162,2)=6,WEEKDAY($F162,2)=7),"6x1 sáb/dom","6x1"),IF($D162="5x2","5x2",IF($H162="",IF($D162="Folguista",$J162,$E162),IF(OR($H162&gt;=Parâmetros!$E$18,$H162&lt;Parâmetros!$E$19),"C",IF($H162&lt;Parâmetros!$E$20,"A","B"))))))</f>
        <v/>
      </c>
      <c r="L162" s="30">
        <f>SUMIFS(Dados!$E:$E,Dados!$A:$A,$A162,Dados!$S:$S,$F162)</f>
        <v>0</v>
      </c>
      <c r="M162" s="30" t="str">
        <f>IFERROR(INDEX(Parâmetros!$E$6:$E$11,MATCH($K162,Parâmetros!$A$6:$A$11,0)),"")</f>
        <v/>
      </c>
      <c r="N162" s="33" t="str">
        <f t="shared" si="13"/>
        <v/>
      </c>
      <c r="O162" s="33">
        <f>Parâmetros!$E$13</f>
        <v>0.8</v>
      </c>
      <c r="P162" s="32" t="str">
        <f>IF(OR($M162="",$F162&gt;Parâmetros!$E$14),"Não","Sim")</f>
        <v>Não</v>
      </c>
      <c r="Q162" s="32" t="str">
        <f t="shared" si="14"/>
        <v/>
      </c>
      <c r="R162" s="32" t="str">
        <f t="shared" si="15"/>
        <v/>
      </c>
      <c r="S162" s="30" t="str">
        <f t="shared" si="16"/>
        <v/>
      </c>
      <c r="T162" s="32" t="str">
        <f>IF($Q162&lt;&gt;"Sim","",IF($N162&gt;Parâmetros!$E$15,"Sim","Não"))</f>
        <v/>
      </c>
      <c r="U162" s="17" t="str">
        <f t="shared" si="17"/>
        <v>Folga</v>
      </c>
      <c r="V162" s="17" t="str">
        <f>IF($AC162&lt;&gt;"",IF($L162&gt;0,"ATENÇÃO · apontou em dia de "&amp;LOWER($AC162)&amp;" cadastrado","Exceção cadastrada · "&amp;$AC162)&amp;IF($AD162="",""," · "&amp;$AD162),IF($E162="Férias",IF($L162&gt;0,"ATENÇÃO · apontou estando de férias no cadastro","Férias no cadastro"),IF($Y162="Férias / afastamento","Afastamento · "&amp;($Z162+$AA162-1)&amp;" dias seguidos sem apontamento",IF($Y162="Folga trabalhada","ATENÇÃO · apontou em dia de folga da escala 5x2",IF($Y162="Folga",IF(AND($D162="5x2",OR(WEEKDAY($F162,2)=6,WEEKDAY($F162,2)=7)),"Folga de fim de semana da escala 5x2",IF(AND(OR($D162="6x1",$D162="FF 6x1"),WEEKDAY($F162,2)=6,FALSE()),"Folga de fim de semana · apontou no domingo anterior",IF(AND(OR($D162="6x1",$D162="FF 6x1"),WEEKDAY($F162,2)=7,AND($A162=$A161,$L161&gt;0)),"Folga de fim de semana · apontou no sábado",IF(AND(OR($D162="6x1",$D162="FF 6x1"),OR(WEEKDAY($F162,2)=6,WEEKDAY($F162,2)=7)),"Folga de fim de semana · sem apontamento no sábado nem no domingo","Folga prevista pelo ciclo")))),IF($Y162="Indeterminado (início da série)","Sem histórico anterior — informe o dia do ciclo no Cadastro",IF($Y162="Falta de registro",IF(OR(OR($D162="6x1",$D162="FF 6x1"),$D162="5x2"),"FALTA DE REGISTRO · dia útil da escala "&amp;$E162,"FALTA DE REGISTRO · dia "&amp;$W162&amp;" de "&amp;IFERROR(INDEX(Parâmetros!$B$39:$B$48,MATCH($E162,Parâmetros!$A$39:$A$48,0)),99)&amp;" do ciclo"),IF(OR($D162="6x1",$D162="FF 6x1"),IF(OR(AND(WEEKDAY($F162,2)=6,AND($A162=$A163,$L163&gt;0)),AND(WEEKDAY($F162,2)=7,AND($A162=$A161,$L161&gt;0))),"ATENÇÃO · apontou sábado e domingo no mesmo fim de semana",IF(OR(WEEKDAY($F162,2)=6,WEEKDAY($F162,2)=7),"Jornada de fim de semana do 6x1",IF(OR($H162&gt;=Parâmetros!$E$20,$H162&lt;Parâmetros!$E$19),"ATENÇÃO · 6x1 apontou fora do horário diurno","Jornada fixa do 6x1"))),IF($D162="5x2","Jornada fixa do 5x2",IF($D162="Folguista",IF($J162=$K162,"Evidência confirma sequência","DIVERGE · sequência "&amp;$J162&amp;" × evidência "&amp;$K162),IF($K162=$E162,"Evidência confirma cadastro","DIVERGE · cadastro "&amp;$E162&amp;" × evidência "&amp;$K162)))))))))))</f>
        <v>Folga de fim de semana · sem apontamento no sábado nem no domingo</v>
      </c>
      <c r="W162" s="34" t="str">
        <f>IF(OR(OR($D162="6x1",$D162="FF 6x1"),$D162="5x2"),"",IF($AB162&lt;&gt;$AB161,IF(IFERROR(INDEX(Cadastro!$F$5:$F$243,$AB162),"")="",IF($L162&gt;0,1,0),IF(IFERROR(INDEX(Cadastro!$F$5:$F$243,$AB162),"")&lt;=IFERROR(INDEX(Parâmetros!$B$39:$B$48,MATCH($E162,Parâmetros!$A$39:$A$48,0)),99),IFERROR(INDEX(Cadastro!$F$5:$F$243,$AB162),""),0)),IF($L162&gt;0,IF(N($X161)&gt;0,1,N($W161)+1),IF(AND($L162=0,OR(N($W161)&gt;=IFERROR(INDEX(Parâmetros!$B$39:$B$48,MATCH($E162,Parâmetros!$A$39:$A$48,0)),99),AND(N($X161)&gt;0,N($X161)&lt;IFERROR(INDEX(Parâmetros!$C$39:$C$48,MATCH($E162,Parâmetros!$A$39:$A$48,0)),0)))),0,N($W161)+1))))</f>
        <v/>
      </c>
      <c r="X162" s="34" t="str">
        <f>IF(OR(OR($D162="6x1",$D162="FF 6x1"),$D162="5x2"),"",IF($AB162&lt;&gt;$AB161,IF(IFERROR(INDEX(Cadastro!$F$5:$F$243,$AB162),"")="",0,IF(IFERROR(INDEX(Cadastro!$F$5:$F$243,$AB162),"")&gt;IFERROR(INDEX(Parâmetros!$B$39:$B$48,MATCH($E162,Parâmetros!$A$39:$A$48,0)),99),IFERROR(INDEX(Cadastro!$F$5:$F$243,$AB162),"")-IFERROR(INDEX(Parâmetros!$B$39:$B$48,MATCH($E162,Parâmetros!$A$39:$A$48,0)),99),0)),IF(AND($L162=0,OR(N($W161)&gt;=IFERROR(INDEX(Parâmetros!$B$39:$B$48,MATCH($E162,Parâmetros!$A$39:$A$48,0)),99),AND(N($X161)&gt;0,N($X161)&lt;IFERROR(INDEX(Parâmetros!$C$39:$C$48,MATCH($E162,Parâmetros!$A$39:$A$48,0)),0)))),N($X161)+1,0)))</f>
        <v/>
      </c>
      <c r="Y162" t="str">
        <f>IF($AC162&lt;&gt;"",IF($L162&gt;0,$AC162&amp;" · com apontamento",$AC162),IF($E162="Férias",IF($L162&gt;0,"Férias · com apontamento","Férias (cadastro)"),IF(($Z162+$AA162-1)&gt;Parâmetros!$E$16,"Férias / afastamento",IF(AND($D162="5x2",OR(WEEKDAY($F162,2)=6,WEEKDAY($F162,2)=7)),IF($L162&gt;0,"Folga trabalhada","Folga"),IF($L162&gt;0,"Trabalhado",IF(OR(OR($D162="6x1",$D162="FF 6x1"),$D162="5x2"),IF(AND(OR($D162="6x1",$D162="FF 6x1"),OR(WEEKDAY($F162,2)=6,WEEKDAY($F162,2)=7)),"Folga","Falta de registro"),IF(AND($AB162&lt;&gt;$AB161,IFERROR(INDEX(Cadastro!$F$5:$F$243,$AB162),"")=""),"Indeterminado (início da série)",IF($X162&gt;0,"Folga","Falta de registro"))))))))</f>
        <v>Folga</v>
      </c>
      <c r="Z162" s="34">
        <f>IF(OR($L162&gt;0,$F162&gt;Parâmetros!$E$14),0,IF($A162&lt;&gt;$A161,1,N($Z161)+1))</f>
        <v>0</v>
      </c>
      <c r="AA162" s="34">
        <f>IF(OR($L162&gt;0,$F162&gt;Parâmetros!$E$14),0,IF(OR($A162&lt;&gt;$A163,$F163&gt;Parâmetros!$E$14),1,N($AA163)+1))</f>
        <v>0</v>
      </c>
      <c r="AB162" s="31">
        <f>IFERROR(MATCH($A162&amp;"|"&amp;TEXT(_xlfn.MAXIFS(Cadastro!$E$5:$E$243,Cadastro!$A$5:$A$243,$A162,Cadastro!$E$5:$E$243,"&lt;="&amp;$F162),"yyyymmdd"),Cadastro!$I$5:$I$243,0),"")</f>
        <v>20</v>
      </c>
      <c r="AC162" t="str">
        <f>IFERROR(_xlfn.SINGLE(INDEX(Exceções!$D$5:$D$203,MATCH($A162&amp;"|"&amp;$F162,Exceções!$F$5:$F$203,0))),"")</f>
        <v/>
      </c>
      <c r="AD162" t="str">
        <f>IF($AC162="","",IFERROR(_xlfn.SINGLE(INDEX(Exceções!$E$5:$E$203,MATCH($A162&amp;"|"&amp;$F162,Exceções!$F$5:$F$203,0))),""))</f>
        <v/>
      </c>
    </row>
    <row r="163" spans="1:30" ht="15" hidden="1" customHeight="1" x14ac:dyDescent="0.25">
      <c r="A163" s="31">
        <v>52351</v>
      </c>
      <c r="B163" s="17" t="s">
        <v>48</v>
      </c>
      <c r="C163" s="17" t="str">
        <f>IFERROR(INDEX(Cadastro!$C$5:$C$243,$AB163),"NÃO INFORMADO")</f>
        <v>LUB</v>
      </c>
      <c r="D163" s="17" t="str">
        <f>IFERROR(INDEX(Cadastro!$D$5:$D$243,$AB163),"")</f>
        <v>6x1</v>
      </c>
      <c r="E163" s="17" t="str">
        <f>IFERROR(INDEX(Cadastro!$G$5:$G$243,$AB163),"")</f>
        <v>6x1</v>
      </c>
      <c r="F163" s="29">
        <v>46321</v>
      </c>
      <c r="G163" s="32" t="str">
        <f t="shared" si="12"/>
        <v>seg</v>
      </c>
      <c r="H163" s="31" t="str">
        <f>IF($L163=0,"",_xlfn.MINIFS(Dados!$Q:$Q,Dados!$A:$A,$A163,Dados!$S:$S,$F163))</f>
        <v/>
      </c>
      <c r="I163" s="31" t="str">
        <f>IF($H163="","",_xlfn.MAXIFS(Dados!$R:$R,Dados!$A:$A,$A163,Dados!$S:$S,$F163))</f>
        <v/>
      </c>
      <c r="J163" s="32" t="str">
        <f>IF($D163&lt;&gt;"Folguista","",IFERROR(INDEX(Parâmetros!$D$52:$G$52,1,MIN(4,MAX(1,$W163))),""))</f>
        <v/>
      </c>
      <c r="K163" s="32" t="str">
        <f>IF(OR($AC163&lt;&gt;"",$Y163="Folga",$Y163="Folga trabalhada",$Y163="Férias (cadastro)",$Y163="Férias / afastamento",$Y163="Indeterminado (início da série)"),"",IF(OR($D163="6x1",$D163="FF 6x1"),IF(OR(WEEKDAY($F163,2)=6,WEEKDAY($F163,2)=7),"6x1 sáb/dom","6x1"),IF($D163="5x2","5x2",IF($H163="",IF($D163="Folguista",$J163,$E163),IF(OR($H163&gt;=Parâmetros!$E$18,$H163&lt;Parâmetros!$E$19),"C",IF($H163&lt;Parâmetros!$E$20,"A","B"))))))</f>
        <v>6x1</v>
      </c>
      <c r="L163" s="30">
        <f>SUMIFS(Dados!$E:$E,Dados!$A:$A,$A163,Dados!$S:$S,$F163)</f>
        <v>0</v>
      </c>
      <c r="M163" s="30">
        <f>IFERROR(INDEX(Parâmetros!$E$6:$E$11,MATCH($K163,Parâmetros!$A$6:$A$11,0)),"")</f>
        <v>8.8000000000000007</v>
      </c>
      <c r="N163" s="33">
        <f t="shared" si="13"/>
        <v>0</v>
      </c>
      <c r="O163" s="33">
        <f>Parâmetros!$E$13</f>
        <v>0.8</v>
      </c>
      <c r="P163" s="32" t="str">
        <f>IF(OR($M163="",$F163&gt;Parâmetros!$E$14),"Não","Sim")</f>
        <v>Não</v>
      </c>
      <c r="Q163" s="32" t="str">
        <f t="shared" si="14"/>
        <v/>
      </c>
      <c r="R163" s="32" t="str">
        <f t="shared" si="15"/>
        <v/>
      </c>
      <c r="S163" s="30" t="str">
        <f t="shared" si="16"/>
        <v/>
      </c>
      <c r="T163" s="32" t="str">
        <f>IF($Q163&lt;&gt;"Sim","",IF($N163&gt;Parâmetros!$E$15,"Sim","Não"))</f>
        <v/>
      </c>
      <c r="U163" s="17" t="str">
        <f t="shared" si="17"/>
        <v>Fora da apuração</v>
      </c>
      <c r="V163" s="17" t="str">
        <f>IF($AC163&lt;&gt;"",IF($L163&gt;0,"ATENÇÃO · apontou em dia de "&amp;LOWER($AC163)&amp;" cadastrado","Exceção cadastrada · "&amp;$AC163)&amp;IF($AD163="",""," · "&amp;$AD163),IF($E163="Férias",IF($L163&gt;0,"ATENÇÃO · apontou estando de férias no cadastro","Férias no cadastro"),IF($Y163="Férias / afastamento","Afastamento · "&amp;($Z163+$AA163-1)&amp;" dias seguidos sem apontamento",IF($Y163="Folga trabalhada","ATENÇÃO · apontou em dia de folga da escala 5x2",IF($Y163="Folga",IF(AND($D163="5x2",OR(WEEKDAY($F163,2)=6,WEEKDAY($F163,2)=7)),"Folga de fim de semana da escala 5x2",IF(AND(OR($D163="6x1",$D163="FF 6x1"),WEEKDAY($F163,2)=6,FALSE()),"Folga de fim de semana · apontou no domingo anterior",IF(AND(OR($D163="6x1",$D163="FF 6x1"),WEEKDAY($F163,2)=7,AND($A163=$A162,$L162&gt;0)),"Folga de fim de semana · apontou no sábado",IF(AND(OR($D163="6x1",$D163="FF 6x1"),OR(WEEKDAY($F163,2)=6,WEEKDAY($F163,2)=7)),"Folga de fim de semana · sem apontamento no sábado nem no domingo","Folga prevista pelo ciclo")))),IF($Y163="Indeterminado (início da série)","Sem histórico anterior — informe o dia do ciclo no Cadastro",IF($Y163="Falta de registro",IF(OR(OR($D163="6x1",$D163="FF 6x1"),$D163="5x2"),"FALTA DE REGISTRO · dia útil da escala "&amp;$E163,"FALTA DE REGISTRO · dia "&amp;$W163&amp;" de "&amp;IFERROR(INDEX(Parâmetros!$B$39:$B$48,MATCH($E163,Parâmetros!$A$39:$A$48,0)),99)&amp;" do ciclo"),IF(OR($D163="6x1",$D163="FF 6x1"),IF(OR(AND(WEEKDAY($F163,2)=6,AND($A163=$A164,$L164&gt;0)),AND(WEEKDAY($F163,2)=7,AND($A163=$A162,$L162&gt;0))),"ATENÇÃO · apontou sábado e domingo no mesmo fim de semana",IF(OR(WEEKDAY($F163,2)=6,WEEKDAY($F163,2)=7),"Jornada de fim de semana do 6x1",IF(OR($H163&gt;=Parâmetros!$E$20,$H163&lt;Parâmetros!$E$19),"ATENÇÃO · 6x1 apontou fora do horário diurno","Jornada fixa do 6x1"))),IF($D163="5x2","Jornada fixa do 5x2",IF($D163="Folguista",IF($J163=$K163,"Evidência confirma sequência","DIVERGE · sequência "&amp;$J163&amp;" × evidência "&amp;$K163),IF($K163=$E163,"Evidência confirma cadastro","DIVERGE · cadastro "&amp;$E163&amp;" × evidência "&amp;$K163)))))))))))</f>
        <v>FALTA DE REGISTRO · dia útil da escala 6x1</v>
      </c>
      <c r="W163" s="34" t="str">
        <f>IF(OR(OR($D163="6x1",$D163="FF 6x1"),$D163="5x2"),"",IF($AB163&lt;&gt;$AB162,IF(IFERROR(INDEX(Cadastro!$F$5:$F$243,$AB163),"")="",IF($L163&gt;0,1,0),IF(IFERROR(INDEX(Cadastro!$F$5:$F$243,$AB163),"")&lt;=IFERROR(INDEX(Parâmetros!$B$39:$B$48,MATCH($E163,Parâmetros!$A$39:$A$48,0)),99),IFERROR(INDEX(Cadastro!$F$5:$F$243,$AB163),""),0)),IF($L163&gt;0,IF(N($X162)&gt;0,1,N($W162)+1),IF(AND($L163=0,OR(N($W162)&gt;=IFERROR(INDEX(Parâmetros!$B$39:$B$48,MATCH($E163,Parâmetros!$A$39:$A$48,0)),99),AND(N($X162)&gt;0,N($X162)&lt;IFERROR(INDEX(Parâmetros!$C$39:$C$48,MATCH($E163,Parâmetros!$A$39:$A$48,0)),0)))),0,N($W162)+1))))</f>
        <v/>
      </c>
      <c r="X163" s="34" t="str">
        <f>IF(OR(OR($D163="6x1",$D163="FF 6x1"),$D163="5x2"),"",IF($AB163&lt;&gt;$AB162,IF(IFERROR(INDEX(Cadastro!$F$5:$F$243,$AB163),"")="",0,IF(IFERROR(INDEX(Cadastro!$F$5:$F$243,$AB163),"")&gt;IFERROR(INDEX(Parâmetros!$B$39:$B$48,MATCH($E163,Parâmetros!$A$39:$A$48,0)),99),IFERROR(INDEX(Cadastro!$F$5:$F$243,$AB163),"")-IFERROR(INDEX(Parâmetros!$B$39:$B$48,MATCH($E163,Parâmetros!$A$39:$A$48,0)),99),0)),IF(AND($L163=0,OR(N($W162)&gt;=IFERROR(INDEX(Parâmetros!$B$39:$B$48,MATCH($E163,Parâmetros!$A$39:$A$48,0)),99),AND(N($X162)&gt;0,N($X162)&lt;IFERROR(INDEX(Parâmetros!$C$39:$C$48,MATCH($E163,Parâmetros!$A$39:$A$48,0)),0)))),N($X162)+1,0)))</f>
        <v/>
      </c>
      <c r="Y163" t="str">
        <f>IF($AC163&lt;&gt;"",IF($L163&gt;0,$AC163&amp;" · com apontamento",$AC163),IF($E163="Férias",IF($L163&gt;0,"Férias · com apontamento","Férias (cadastro)"),IF(($Z163+$AA163-1)&gt;Parâmetros!$E$16,"Férias / afastamento",IF(AND($D163="5x2",OR(WEEKDAY($F163,2)=6,WEEKDAY($F163,2)=7)),IF($L163&gt;0,"Folga trabalhada","Folga"),IF($L163&gt;0,"Trabalhado",IF(OR(OR($D163="6x1",$D163="FF 6x1"),$D163="5x2"),IF(AND(OR($D163="6x1",$D163="FF 6x1"),OR(WEEKDAY($F163,2)=6,WEEKDAY($F163,2)=7)),"Folga","Falta de registro"),IF(AND($AB163&lt;&gt;$AB162,IFERROR(INDEX(Cadastro!$F$5:$F$243,$AB163),"")=""),"Indeterminado (início da série)",IF($X163&gt;0,"Folga","Falta de registro"))))))))</f>
        <v>Falta de registro</v>
      </c>
      <c r="Z163" s="34">
        <f>IF(OR($L163&gt;0,$F163&gt;Parâmetros!$E$14),0,IF($A163&lt;&gt;$A162,1,N($Z162)+1))</f>
        <v>0</v>
      </c>
      <c r="AA163" s="34">
        <f>IF(OR($L163&gt;0,$F163&gt;Parâmetros!$E$14),0,IF(OR($A163&lt;&gt;$A164,$F164&gt;Parâmetros!$E$14),1,N($AA164)+1))</f>
        <v>0</v>
      </c>
      <c r="AB163" s="31">
        <f>IFERROR(MATCH($A163&amp;"|"&amp;TEXT(_xlfn.MAXIFS(Cadastro!$E$5:$E$243,Cadastro!$A$5:$A$243,$A163,Cadastro!$E$5:$E$243,"&lt;="&amp;$F163),"yyyymmdd"),Cadastro!$I$5:$I$243,0),"")</f>
        <v>20</v>
      </c>
      <c r="AC163" t="str">
        <f>IFERROR(_xlfn.SINGLE(INDEX(Exceções!$D$5:$D$203,MATCH($A163&amp;"|"&amp;$F163,Exceções!$F$5:$F$203,0))),"")</f>
        <v/>
      </c>
      <c r="AD163" t="str">
        <f>IF($AC163="","",IFERROR(_xlfn.SINGLE(INDEX(Exceções!$E$5:$E$203,MATCH($A163&amp;"|"&amp;$F163,Exceções!$F$5:$F$203,0))),""))</f>
        <v/>
      </c>
    </row>
    <row r="164" spans="1:30" ht="15" hidden="1" customHeight="1" x14ac:dyDescent="0.25">
      <c r="A164" s="31">
        <v>52351</v>
      </c>
      <c r="B164" s="17" t="s">
        <v>48</v>
      </c>
      <c r="C164" s="17" t="str">
        <f>IFERROR(INDEX(Cadastro!$C$5:$C$243,$AB164),"NÃO INFORMADO")</f>
        <v>LUB</v>
      </c>
      <c r="D164" s="17" t="str">
        <f>IFERROR(INDEX(Cadastro!$D$5:$D$243,$AB164),"")</f>
        <v>6x1</v>
      </c>
      <c r="E164" s="17" t="str">
        <f>IFERROR(INDEX(Cadastro!$G$5:$G$243,$AB164),"")</f>
        <v>6x1</v>
      </c>
      <c r="F164" s="29">
        <v>46322</v>
      </c>
      <c r="G164" s="32" t="str">
        <f t="shared" si="12"/>
        <v>ter</v>
      </c>
      <c r="H164" s="31" t="str">
        <f>IF($L164=0,"",_xlfn.MINIFS(Dados!$Q:$Q,Dados!$A:$A,$A164,Dados!$S:$S,$F164))</f>
        <v/>
      </c>
      <c r="I164" s="31" t="str">
        <f>IF($H164="","",_xlfn.MAXIFS(Dados!$R:$R,Dados!$A:$A,$A164,Dados!$S:$S,$F164))</f>
        <v/>
      </c>
      <c r="J164" s="32" t="str">
        <f>IF($D164&lt;&gt;"Folguista","",IFERROR(INDEX(Parâmetros!$D$52:$G$52,1,MIN(4,MAX(1,$W164))),""))</f>
        <v/>
      </c>
      <c r="K164" s="32" t="str">
        <f>IF(OR($AC164&lt;&gt;"",$Y164="Folga",$Y164="Folga trabalhada",$Y164="Férias (cadastro)",$Y164="Férias / afastamento",$Y164="Indeterminado (início da série)"),"",IF(OR($D164="6x1",$D164="FF 6x1"),IF(OR(WEEKDAY($F164,2)=6,WEEKDAY($F164,2)=7),"6x1 sáb/dom","6x1"),IF($D164="5x2","5x2",IF($H164="",IF($D164="Folguista",$J164,$E164),IF(OR($H164&gt;=Parâmetros!$E$18,$H164&lt;Parâmetros!$E$19),"C",IF($H164&lt;Parâmetros!$E$20,"A","B"))))))</f>
        <v>6x1</v>
      </c>
      <c r="L164" s="30">
        <f>SUMIFS(Dados!$E:$E,Dados!$A:$A,$A164,Dados!$S:$S,$F164)</f>
        <v>0</v>
      </c>
      <c r="M164" s="30">
        <f>IFERROR(INDEX(Parâmetros!$E$6:$E$11,MATCH($K164,Parâmetros!$A$6:$A$11,0)),"")</f>
        <v>8.8000000000000007</v>
      </c>
      <c r="N164" s="33">
        <f t="shared" si="13"/>
        <v>0</v>
      </c>
      <c r="O164" s="33">
        <f>Parâmetros!$E$13</f>
        <v>0.8</v>
      </c>
      <c r="P164" s="32" t="str">
        <f>IF(OR($M164="",$F164&gt;Parâmetros!$E$14),"Não","Sim")</f>
        <v>Não</v>
      </c>
      <c r="Q164" s="32" t="str">
        <f t="shared" si="14"/>
        <v/>
      </c>
      <c r="R164" s="32" t="str">
        <f t="shared" si="15"/>
        <v/>
      </c>
      <c r="S164" s="30" t="str">
        <f t="shared" si="16"/>
        <v/>
      </c>
      <c r="T164" s="32" t="str">
        <f>IF($Q164&lt;&gt;"Sim","",IF($N164&gt;Parâmetros!$E$15,"Sim","Não"))</f>
        <v/>
      </c>
      <c r="U164" s="17" t="str">
        <f t="shared" si="17"/>
        <v>Fora da apuração</v>
      </c>
      <c r="V164" s="17" t="str">
        <f>IF($AC164&lt;&gt;"",IF($L164&gt;0,"ATENÇÃO · apontou em dia de "&amp;LOWER($AC164)&amp;" cadastrado","Exceção cadastrada · "&amp;$AC164)&amp;IF($AD164="",""," · "&amp;$AD164),IF($E164="Férias",IF($L164&gt;0,"ATENÇÃO · apontou estando de férias no cadastro","Férias no cadastro"),IF($Y164="Férias / afastamento","Afastamento · "&amp;($Z164+$AA164-1)&amp;" dias seguidos sem apontamento",IF($Y164="Folga trabalhada","ATENÇÃO · apontou em dia de folga da escala 5x2",IF($Y164="Folga",IF(AND($D164="5x2",OR(WEEKDAY($F164,2)=6,WEEKDAY($F164,2)=7)),"Folga de fim de semana da escala 5x2",IF(AND(OR($D164="6x1",$D164="FF 6x1"),WEEKDAY($F164,2)=6,FALSE()),"Folga de fim de semana · apontou no domingo anterior",IF(AND(OR($D164="6x1",$D164="FF 6x1"),WEEKDAY($F164,2)=7,AND($A164=$A163,$L163&gt;0)),"Folga de fim de semana · apontou no sábado",IF(AND(OR($D164="6x1",$D164="FF 6x1"),OR(WEEKDAY($F164,2)=6,WEEKDAY($F164,2)=7)),"Folga de fim de semana · sem apontamento no sábado nem no domingo","Folga prevista pelo ciclo")))),IF($Y164="Indeterminado (início da série)","Sem histórico anterior — informe o dia do ciclo no Cadastro",IF($Y164="Falta de registro",IF(OR(OR($D164="6x1",$D164="FF 6x1"),$D164="5x2"),"FALTA DE REGISTRO · dia útil da escala "&amp;$E164,"FALTA DE REGISTRO · dia "&amp;$W164&amp;" de "&amp;IFERROR(INDEX(Parâmetros!$B$39:$B$48,MATCH($E164,Parâmetros!$A$39:$A$48,0)),99)&amp;" do ciclo"),IF(OR($D164="6x1",$D164="FF 6x1"),IF(OR(AND(WEEKDAY($F164,2)=6,AND($A164=$A165,$L165&gt;0)),AND(WEEKDAY($F164,2)=7,AND($A164=$A163,$L163&gt;0))),"ATENÇÃO · apontou sábado e domingo no mesmo fim de semana",IF(OR(WEEKDAY($F164,2)=6,WEEKDAY($F164,2)=7),"Jornada de fim de semana do 6x1",IF(OR($H164&gt;=Parâmetros!$E$20,$H164&lt;Parâmetros!$E$19),"ATENÇÃO · 6x1 apontou fora do horário diurno","Jornada fixa do 6x1"))),IF($D164="5x2","Jornada fixa do 5x2",IF($D164="Folguista",IF($J164=$K164,"Evidência confirma sequência","DIVERGE · sequência "&amp;$J164&amp;" × evidência "&amp;$K164),IF($K164=$E164,"Evidência confirma cadastro","DIVERGE · cadastro "&amp;$E164&amp;" × evidência "&amp;$K164)))))))))))</f>
        <v>FALTA DE REGISTRO · dia útil da escala 6x1</v>
      </c>
      <c r="W164" s="34" t="str">
        <f>IF(OR(OR($D164="6x1",$D164="FF 6x1"),$D164="5x2"),"",IF($AB164&lt;&gt;$AB163,IF(IFERROR(INDEX(Cadastro!$F$5:$F$243,$AB164),"")="",IF($L164&gt;0,1,0),IF(IFERROR(INDEX(Cadastro!$F$5:$F$243,$AB164),"")&lt;=IFERROR(INDEX(Parâmetros!$B$39:$B$48,MATCH($E164,Parâmetros!$A$39:$A$48,0)),99),IFERROR(INDEX(Cadastro!$F$5:$F$243,$AB164),""),0)),IF($L164&gt;0,IF(N($X163)&gt;0,1,N($W163)+1),IF(AND($L164=0,OR(N($W163)&gt;=IFERROR(INDEX(Parâmetros!$B$39:$B$48,MATCH($E164,Parâmetros!$A$39:$A$48,0)),99),AND(N($X163)&gt;0,N($X163)&lt;IFERROR(INDEX(Parâmetros!$C$39:$C$48,MATCH($E164,Parâmetros!$A$39:$A$48,0)),0)))),0,N($W163)+1))))</f>
        <v/>
      </c>
      <c r="X164" s="34" t="str">
        <f>IF(OR(OR($D164="6x1",$D164="FF 6x1"),$D164="5x2"),"",IF($AB164&lt;&gt;$AB163,IF(IFERROR(INDEX(Cadastro!$F$5:$F$243,$AB164),"")="",0,IF(IFERROR(INDEX(Cadastro!$F$5:$F$243,$AB164),"")&gt;IFERROR(INDEX(Parâmetros!$B$39:$B$48,MATCH($E164,Parâmetros!$A$39:$A$48,0)),99),IFERROR(INDEX(Cadastro!$F$5:$F$243,$AB164),"")-IFERROR(INDEX(Parâmetros!$B$39:$B$48,MATCH($E164,Parâmetros!$A$39:$A$48,0)),99),0)),IF(AND($L164=0,OR(N($W163)&gt;=IFERROR(INDEX(Parâmetros!$B$39:$B$48,MATCH($E164,Parâmetros!$A$39:$A$48,0)),99),AND(N($X163)&gt;0,N($X163)&lt;IFERROR(INDEX(Parâmetros!$C$39:$C$48,MATCH($E164,Parâmetros!$A$39:$A$48,0)),0)))),N($X163)+1,0)))</f>
        <v/>
      </c>
      <c r="Y164" t="str">
        <f>IF($AC164&lt;&gt;"",IF($L164&gt;0,$AC164&amp;" · com apontamento",$AC164),IF($E164="Férias",IF($L164&gt;0,"Férias · com apontamento","Férias (cadastro)"),IF(($Z164+$AA164-1)&gt;Parâmetros!$E$16,"Férias / afastamento",IF(AND($D164="5x2",OR(WEEKDAY($F164,2)=6,WEEKDAY($F164,2)=7)),IF($L164&gt;0,"Folga trabalhada","Folga"),IF($L164&gt;0,"Trabalhado",IF(OR(OR($D164="6x1",$D164="FF 6x1"),$D164="5x2"),IF(AND(OR($D164="6x1",$D164="FF 6x1"),OR(WEEKDAY($F164,2)=6,WEEKDAY($F164,2)=7)),"Folga","Falta de registro"),IF(AND($AB164&lt;&gt;$AB163,IFERROR(INDEX(Cadastro!$F$5:$F$243,$AB164),"")=""),"Indeterminado (início da série)",IF($X164&gt;0,"Folga","Falta de registro"))))))))</f>
        <v>Falta de registro</v>
      </c>
      <c r="Z164" s="34">
        <f>IF(OR($L164&gt;0,$F164&gt;Parâmetros!$E$14),0,IF($A164&lt;&gt;$A163,1,N($Z163)+1))</f>
        <v>0</v>
      </c>
      <c r="AA164" s="34">
        <f>IF(OR($L164&gt;0,$F164&gt;Parâmetros!$E$14),0,IF(OR($A164&lt;&gt;$A165,$F165&gt;Parâmetros!$E$14),1,N($AA165)+1))</f>
        <v>0</v>
      </c>
      <c r="AB164" s="31">
        <f>IFERROR(MATCH($A164&amp;"|"&amp;TEXT(_xlfn.MAXIFS(Cadastro!$E$5:$E$243,Cadastro!$A$5:$A$243,$A164,Cadastro!$E$5:$E$243,"&lt;="&amp;$F164),"yyyymmdd"),Cadastro!$I$5:$I$243,0),"")</f>
        <v>20</v>
      </c>
      <c r="AC164" t="str">
        <f>IFERROR(_xlfn.SINGLE(INDEX(Exceções!$D$5:$D$203,MATCH($A164&amp;"|"&amp;$F164,Exceções!$F$5:$F$203,0))),"")</f>
        <v/>
      </c>
      <c r="AD164" t="str">
        <f>IF($AC164="","",IFERROR(_xlfn.SINGLE(INDEX(Exceções!$E$5:$E$203,MATCH($A164&amp;"|"&amp;$F164,Exceções!$F$5:$F$203,0))),""))</f>
        <v/>
      </c>
    </row>
    <row r="165" spans="1:30" ht="15" hidden="1" customHeight="1" x14ac:dyDescent="0.25">
      <c r="A165" s="31">
        <v>52351</v>
      </c>
      <c r="B165" s="17" t="s">
        <v>48</v>
      </c>
      <c r="C165" s="17" t="str">
        <f>IFERROR(INDEX(Cadastro!$C$5:$C$243,$AB165),"NÃO INFORMADO")</f>
        <v>LUB</v>
      </c>
      <c r="D165" s="17" t="str">
        <f>IFERROR(INDEX(Cadastro!$D$5:$D$243,$AB165),"")</f>
        <v>6x1</v>
      </c>
      <c r="E165" s="17" t="str">
        <f>IFERROR(INDEX(Cadastro!$G$5:$G$243,$AB165),"")</f>
        <v>6x1</v>
      </c>
      <c r="F165" s="29">
        <v>46323</v>
      </c>
      <c r="G165" s="32" t="str">
        <f t="shared" si="12"/>
        <v>qua</v>
      </c>
      <c r="H165" s="31" t="str">
        <f>IF($L165=0,"",_xlfn.MINIFS(Dados!$Q:$Q,Dados!$A:$A,$A165,Dados!$S:$S,$F165))</f>
        <v/>
      </c>
      <c r="I165" s="31" t="str">
        <f>IF($H165="","",_xlfn.MAXIFS(Dados!$R:$R,Dados!$A:$A,$A165,Dados!$S:$S,$F165))</f>
        <v/>
      </c>
      <c r="J165" s="32" t="str">
        <f>IF($D165&lt;&gt;"Folguista","",IFERROR(INDEX(Parâmetros!$D$52:$G$52,1,MIN(4,MAX(1,$W165))),""))</f>
        <v/>
      </c>
      <c r="K165" s="32" t="str">
        <f>IF(OR($AC165&lt;&gt;"",$Y165="Folga",$Y165="Folga trabalhada",$Y165="Férias (cadastro)",$Y165="Férias / afastamento",$Y165="Indeterminado (início da série)"),"",IF(OR($D165="6x1",$D165="FF 6x1"),IF(OR(WEEKDAY($F165,2)=6,WEEKDAY($F165,2)=7),"6x1 sáb/dom","6x1"),IF($D165="5x2","5x2",IF($H165="",IF($D165="Folguista",$J165,$E165),IF(OR($H165&gt;=Parâmetros!$E$18,$H165&lt;Parâmetros!$E$19),"C",IF($H165&lt;Parâmetros!$E$20,"A","B"))))))</f>
        <v>6x1</v>
      </c>
      <c r="L165" s="30">
        <f>SUMIFS(Dados!$E:$E,Dados!$A:$A,$A165,Dados!$S:$S,$F165)</f>
        <v>0</v>
      </c>
      <c r="M165" s="30">
        <f>IFERROR(INDEX(Parâmetros!$E$6:$E$11,MATCH($K165,Parâmetros!$A$6:$A$11,0)),"")</f>
        <v>8.8000000000000007</v>
      </c>
      <c r="N165" s="33">
        <f t="shared" si="13"/>
        <v>0</v>
      </c>
      <c r="O165" s="33">
        <f>Parâmetros!$E$13</f>
        <v>0.8</v>
      </c>
      <c r="P165" s="32" t="str">
        <f>IF(OR($M165="",$F165&gt;Parâmetros!$E$14),"Não","Sim")</f>
        <v>Não</v>
      </c>
      <c r="Q165" s="32" t="str">
        <f t="shared" si="14"/>
        <v/>
      </c>
      <c r="R165" s="32" t="str">
        <f t="shared" si="15"/>
        <v/>
      </c>
      <c r="S165" s="30" t="str">
        <f t="shared" si="16"/>
        <v/>
      </c>
      <c r="T165" s="32" t="str">
        <f>IF($Q165&lt;&gt;"Sim","",IF($N165&gt;Parâmetros!$E$15,"Sim","Não"))</f>
        <v/>
      </c>
      <c r="U165" s="17" t="str">
        <f t="shared" si="17"/>
        <v>Fora da apuração</v>
      </c>
      <c r="V165" s="17" t="str">
        <f>IF($AC165&lt;&gt;"",IF($L165&gt;0,"ATENÇÃO · apontou em dia de "&amp;LOWER($AC165)&amp;" cadastrado","Exceção cadastrada · "&amp;$AC165)&amp;IF($AD165="",""," · "&amp;$AD165),IF($E165="Férias",IF($L165&gt;0,"ATENÇÃO · apontou estando de férias no cadastro","Férias no cadastro"),IF($Y165="Férias / afastamento","Afastamento · "&amp;($Z165+$AA165-1)&amp;" dias seguidos sem apontamento",IF($Y165="Folga trabalhada","ATENÇÃO · apontou em dia de folga da escala 5x2",IF($Y165="Folga",IF(AND($D165="5x2",OR(WEEKDAY($F165,2)=6,WEEKDAY($F165,2)=7)),"Folga de fim de semana da escala 5x2",IF(AND(OR($D165="6x1",$D165="FF 6x1"),WEEKDAY($F165,2)=6,FALSE()),"Folga de fim de semana · apontou no domingo anterior",IF(AND(OR($D165="6x1",$D165="FF 6x1"),WEEKDAY($F165,2)=7,AND($A165=$A164,$L164&gt;0)),"Folga de fim de semana · apontou no sábado",IF(AND(OR($D165="6x1",$D165="FF 6x1"),OR(WEEKDAY($F165,2)=6,WEEKDAY($F165,2)=7)),"Folga de fim de semana · sem apontamento no sábado nem no domingo","Folga prevista pelo ciclo")))),IF($Y165="Indeterminado (início da série)","Sem histórico anterior — informe o dia do ciclo no Cadastro",IF($Y165="Falta de registro",IF(OR(OR($D165="6x1",$D165="FF 6x1"),$D165="5x2"),"FALTA DE REGISTRO · dia útil da escala "&amp;$E165,"FALTA DE REGISTRO · dia "&amp;$W165&amp;" de "&amp;IFERROR(INDEX(Parâmetros!$B$39:$B$48,MATCH($E165,Parâmetros!$A$39:$A$48,0)),99)&amp;" do ciclo"),IF(OR($D165="6x1",$D165="FF 6x1"),IF(OR(AND(WEEKDAY($F165,2)=6,AND($A165=$A166,$L166&gt;0)),AND(WEEKDAY($F165,2)=7,AND($A165=$A164,$L164&gt;0))),"ATENÇÃO · apontou sábado e domingo no mesmo fim de semana",IF(OR(WEEKDAY($F165,2)=6,WEEKDAY($F165,2)=7),"Jornada de fim de semana do 6x1",IF(OR($H165&gt;=Parâmetros!$E$20,$H165&lt;Parâmetros!$E$19),"ATENÇÃO · 6x1 apontou fora do horário diurno","Jornada fixa do 6x1"))),IF($D165="5x2","Jornada fixa do 5x2",IF($D165="Folguista",IF($J165=$K165,"Evidência confirma sequência","DIVERGE · sequência "&amp;$J165&amp;" × evidência "&amp;$K165),IF($K165=$E165,"Evidência confirma cadastro","DIVERGE · cadastro "&amp;$E165&amp;" × evidência "&amp;$K165)))))))))))</f>
        <v>FALTA DE REGISTRO · dia útil da escala 6x1</v>
      </c>
      <c r="W165" s="34" t="str">
        <f>IF(OR(OR($D165="6x1",$D165="FF 6x1"),$D165="5x2"),"",IF($AB165&lt;&gt;$AB164,IF(IFERROR(INDEX(Cadastro!$F$5:$F$243,$AB165),"")="",IF($L165&gt;0,1,0),IF(IFERROR(INDEX(Cadastro!$F$5:$F$243,$AB165),"")&lt;=IFERROR(INDEX(Parâmetros!$B$39:$B$48,MATCH($E165,Parâmetros!$A$39:$A$48,0)),99),IFERROR(INDEX(Cadastro!$F$5:$F$243,$AB165),""),0)),IF($L165&gt;0,IF(N($X164)&gt;0,1,N($W164)+1),IF(AND($L165=0,OR(N($W164)&gt;=IFERROR(INDEX(Parâmetros!$B$39:$B$48,MATCH($E165,Parâmetros!$A$39:$A$48,0)),99),AND(N($X164)&gt;0,N($X164)&lt;IFERROR(INDEX(Parâmetros!$C$39:$C$48,MATCH($E165,Parâmetros!$A$39:$A$48,0)),0)))),0,N($W164)+1))))</f>
        <v/>
      </c>
      <c r="X165" s="34" t="str">
        <f>IF(OR(OR($D165="6x1",$D165="FF 6x1"),$D165="5x2"),"",IF($AB165&lt;&gt;$AB164,IF(IFERROR(INDEX(Cadastro!$F$5:$F$243,$AB165),"")="",0,IF(IFERROR(INDEX(Cadastro!$F$5:$F$243,$AB165),"")&gt;IFERROR(INDEX(Parâmetros!$B$39:$B$48,MATCH($E165,Parâmetros!$A$39:$A$48,0)),99),IFERROR(INDEX(Cadastro!$F$5:$F$243,$AB165),"")-IFERROR(INDEX(Parâmetros!$B$39:$B$48,MATCH($E165,Parâmetros!$A$39:$A$48,0)),99),0)),IF(AND($L165=0,OR(N($W164)&gt;=IFERROR(INDEX(Parâmetros!$B$39:$B$48,MATCH($E165,Parâmetros!$A$39:$A$48,0)),99),AND(N($X164)&gt;0,N($X164)&lt;IFERROR(INDEX(Parâmetros!$C$39:$C$48,MATCH($E165,Parâmetros!$A$39:$A$48,0)),0)))),N($X164)+1,0)))</f>
        <v/>
      </c>
      <c r="Y165" t="str">
        <f>IF($AC165&lt;&gt;"",IF($L165&gt;0,$AC165&amp;" · com apontamento",$AC165),IF($E165="Férias",IF($L165&gt;0,"Férias · com apontamento","Férias (cadastro)"),IF(($Z165+$AA165-1)&gt;Parâmetros!$E$16,"Férias / afastamento",IF(AND($D165="5x2",OR(WEEKDAY($F165,2)=6,WEEKDAY($F165,2)=7)),IF($L165&gt;0,"Folga trabalhada","Folga"),IF($L165&gt;0,"Trabalhado",IF(OR(OR($D165="6x1",$D165="FF 6x1"),$D165="5x2"),IF(AND(OR($D165="6x1",$D165="FF 6x1"),OR(WEEKDAY($F165,2)=6,WEEKDAY($F165,2)=7)),"Folga","Falta de registro"),IF(AND($AB165&lt;&gt;$AB164,IFERROR(INDEX(Cadastro!$F$5:$F$243,$AB165),"")=""),"Indeterminado (início da série)",IF($X165&gt;0,"Folga","Falta de registro"))))))))</f>
        <v>Falta de registro</v>
      </c>
      <c r="Z165" s="34">
        <f>IF(OR($L165&gt;0,$F165&gt;Parâmetros!$E$14),0,IF($A165&lt;&gt;$A164,1,N($Z164)+1))</f>
        <v>0</v>
      </c>
      <c r="AA165" s="34">
        <f>IF(OR($L165&gt;0,$F165&gt;Parâmetros!$E$14),0,IF(OR($A165&lt;&gt;$A166,$F166&gt;Parâmetros!$E$14),1,N($AA166)+1))</f>
        <v>0</v>
      </c>
      <c r="AB165" s="31">
        <f>IFERROR(MATCH($A165&amp;"|"&amp;TEXT(_xlfn.MAXIFS(Cadastro!$E$5:$E$243,Cadastro!$A$5:$A$243,$A165,Cadastro!$E$5:$E$243,"&lt;="&amp;$F165),"yyyymmdd"),Cadastro!$I$5:$I$243,0),"")</f>
        <v>20</v>
      </c>
      <c r="AC165" t="str">
        <f>IFERROR(_xlfn.SINGLE(INDEX(Exceções!$D$5:$D$203,MATCH($A165&amp;"|"&amp;$F165,Exceções!$F$5:$F$203,0))),"")</f>
        <v/>
      </c>
      <c r="AD165" t="str">
        <f>IF($AC165="","",IFERROR(_xlfn.SINGLE(INDEX(Exceções!$E$5:$E$203,MATCH($A165&amp;"|"&amp;$F165,Exceções!$F$5:$F$203,0))),""))</f>
        <v/>
      </c>
    </row>
    <row r="166" spans="1:30" ht="15" hidden="1" customHeight="1" x14ac:dyDescent="0.25">
      <c r="A166" s="31">
        <v>52351</v>
      </c>
      <c r="B166" s="17" t="s">
        <v>48</v>
      </c>
      <c r="C166" s="17" t="str">
        <f>IFERROR(INDEX(Cadastro!$C$5:$C$243,$AB166),"NÃO INFORMADO")</f>
        <v>LUB</v>
      </c>
      <c r="D166" s="17" t="str">
        <f>IFERROR(INDEX(Cadastro!$D$5:$D$243,$AB166),"")</f>
        <v>6x1</v>
      </c>
      <c r="E166" s="17" t="str">
        <f>IFERROR(INDEX(Cadastro!$G$5:$G$243,$AB166),"")</f>
        <v>6x1</v>
      </c>
      <c r="F166" s="29">
        <v>46324</v>
      </c>
      <c r="G166" s="32" t="str">
        <f t="shared" si="12"/>
        <v>qui</v>
      </c>
      <c r="H166" s="31" t="str">
        <f>IF($L166=0,"",_xlfn.MINIFS(Dados!$Q:$Q,Dados!$A:$A,$A166,Dados!$S:$S,$F166))</f>
        <v/>
      </c>
      <c r="I166" s="31" t="str">
        <f>IF($H166="","",_xlfn.MAXIFS(Dados!$R:$R,Dados!$A:$A,$A166,Dados!$S:$S,$F166))</f>
        <v/>
      </c>
      <c r="J166" s="32" t="str">
        <f>IF($D166&lt;&gt;"Folguista","",IFERROR(INDEX(Parâmetros!$D$52:$G$52,1,MIN(4,MAX(1,$W166))),""))</f>
        <v/>
      </c>
      <c r="K166" s="32" t="str">
        <f>IF(OR($AC166&lt;&gt;"",$Y166="Folga",$Y166="Folga trabalhada",$Y166="Férias (cadastro)",$Y166="Férias / afastamento",$Y166="Indeterminado (início da série)"),"",IF(OR($D166="6x1",$D166="FF 6x1"),IF(OR(WEEKDAY($F166,2)=6,WEEKDAY($F166,2)=7),"6x1 sáb/dom","6x1"),IF($D166="5x2","5x2",IF($H166="",IF($D166="Folguista",$J166,$E166),IF(OR($H166&gt;=Parâmetros!$E$18,$H166&lt;Parâmetros!$E$19),"C",IF($H166&lt;Parâmetros!$E$20,"A","B"))))))</f>
        <v>6x1</v>
      </c>
      <c r="L166" s="30">
        <f>SUMIFS(Dados!$E:$E,Dados!$A:$A,$A166,Dados!$S:$S,$F166)</f>
        <v>0</v>
      </c>
      <c r="M166" s="30">
        <f>IFERROR(INDEX(Parâmetros!$E$6:$E$11,MATCH($K166,Parâmetros!$A$6:$A$11,0)),"")</f>
        <v>8.8000000000000007</v>
      </c>
      <c r="N166" s="33">
        <f t="shared" si="13"/>
        <v>0</v>
      </c>
      <c r="O166" s="33">
        <f>Parâmetros!$E$13</f>
        <v>0.8</v>
      </c>
      <c r="P166" s="32" t="str">
        <f>IF(OR($M166="",$F166&gt;Parâmetros!$E$14),"Não","Sim")</f>
        <v>Não</v>
      </c>
      <c r="Q166" s="32" t="str">
        <f t="shared" si="14"/>
        <v/>
      </c>
      <c r="R166" s="32" t="str">
        <f t="shared" si="15"/>
        <v/>
      </c>
      <c r="S166" s="30" t="str">
        <f t="shared" si="16"/>
        <v/>
      </c>
      <c r="T166" s="32" t="str">
        <f>IF($Q166&lt;&gt;"Sim","",IF($N166&gt;Parâmetros!$E$15,"Sim","Não"))</f>
        <v/>
      </c>
      <c r="U166" s="17" t="str">
        <f t="shared" si="17"/>
        <v>Fora da apuração</v>
      </c>
      <c r="V166" s="17" t="str">
        <f>IF($AC166&lt;&gt;"",IF($L166&gt;0,"ATENÇÃO · apontou em dia de "&amp;LOWER($AC166)&amp;" cadastrado","Exceção cadastrada · "&amp;$AC166)&amp;IF($AD166="",""," · "&amp;$AD166),IF($E166="Férias",IF($L166&gt;0,"ATENÇÃO · apontou estando de férias no cadastro","Férias no cadastro"),IF($Y166="Férias / afastamento","Afastamento · "&amp;($Z166+$AA166-1)&amp;" dias seguidos sem apontamento",IF($Y166="Folga trabalhada","ATENÇÃO · apontou em dia de folga da escala 5x2",IF($Y166="Folga",IF(AND($D166="5x2",OR(WEEKDAY($F166,2)=6,WEEKDAY($F166,2)=7)),"Folga de fim de semana da escala 5x2",IF(AND(OR($D166="6x1",$D166="FF 6x1"),WEEKDAY($F166,2)=6,FALSE()),"Folga de fim de semana · apontou no domingo anterior",IF(AND(OR($D166="6x1",$D166="FF 6x1"),WEEKDAY($F166,2)=7,AND($A166=$A165,$L165&gt;0)),"Folga de fim de semana · apontou no sábado",IF(AND(OR($D166="6x1",$D166="FF 6x1"),OR(WEEKDAY($F166,2)=6,WEEKDAY($F166,2)=7)),"Folga de fim de semana · sem apontamento no sábado nem no domingo","Folga prevista pelo ciclo")))),IF($Y166="Indeterminado (início da série)","Sem histórico anterior — informe o dia do ciclo no Cadastro",IF($Y166="Falta de registro",IF(OR(OR($D166="6x1",$D166="FF 6x1"),$D166="5x2"),"FALTA DE REGISTRO · dia útil da escala "&amp;$E166,"FALTA DE REGISTRO · dia "&amp;$W166&amp;" de "&amp;IFERROR(INDEX(Parâmetros!$B$39:$B$48,MATCH($E166,Parâmetros!$A$39:$A$48,0)),99)&amp;" do ciclo"),IF(OR($D166="6x1",$D166="FF 6x1"),IF(OR(AND(WEEKDAY($F166,2)=6,AND($A166=$A167,$L167&gt;0)),AND(WEEKDAY($F166,2)=7,AND($A166=$A165,$L165&gt;0))),"ATENÇÃO · apontou sábado e domingo no mesmo fim de semana",IF(OR(WEEKDAY($F166,2)=6,WEEKDAY($F166,2)=7),"Jornada de fim de semana do 6x1",IF(OR($H166&gt;=Parâmetros!$E$20,$H166&lt;Parâmetros!$E$19),"ATENÇÃO · 6x1 apontou fora do horário diurno","Jornada fixa do 6x1"))),IF($D166="5x2","Jornada fixa do 5x2",IF($D166="Folguista",IF($J166=$K166,"Evidência confirma sequência","DIVERGE · sequência "&amp;$J166&amp;" × evidência "&amp;$K166),IF($K166=$E166,"Evidência confirma cadastro","DIVERGE · cadastro "&amp;$E166&amp;" × evidência "&amp;$K166)))))))))))</f>
        <v>FALTA DE REGISTRO · dia útil da escala 6x1</v>
      </c>
      <c r="W166" s="34" t="str">
        <f>IF(OR(OR($D166="6x1",$D166="FF 6x1"),$D166="5x2"),"",IF($AB166&lt;&gt;$AB165,IF(IFERROR(INDEX(Cadastro!$F$5:$F$243,$AB166),"")="",IF($L166&gt;0,1,0),IF(IFERROR(INDEX(Cadastro!$F$5:$F$243,$AB166),"")&lt;=IFERROR(INDEX(Parâmetros!$B$39:$B$48,MATCH($E166,Parâmetros!$A$39:$A$48,0)),99),IFERROR(INDEX(Cadastro!$F$5:$F$243,$AB166),""),0)),IF($L166&gt;0,IF(N($X165)&gt;0,1,N($W165)+1),IF(AND($L166=0,OR(N($W165)&gt;=IFERROR(INDEX(Parâmetros!$B$39:$B$48,MATCH($E166,Parâmetros!$A$39:$A$48,0)),99),AND(N($X165)&gt;0,N($X165)&lt;IFERROR(INDEX(Parâmetros!$C$39:$C$48,MATCH($E166,Parâmetros!$A$39:$A$48,0)),0)))),0,N($W165)+1))))</f>
        <v/>
      </c>
      <c r="X166" s="34" t="str">
        <f>IF(OR(OR($D166="6x1",$D166="FF 6x1"),$D166="5x2"),"",IF($AB166&lt;&gt;$AB165,IF(IFERROR(INDEX(Cadastro!$F$5:$F$243,$AB166),"")="",0,IF(IFERROR(INDEX(Cadastro!$F$5:$F$243,$AB166),"")&gt;IFERROR(INDEX(Parâmetros!$B$39:$B$48,MATCH($E166,Parâmetros!$A$39:$A$48,0)),99),IFERROR(INDEX(Cadastro!$F$5:$F$243,$AB166),"")-IFERROR(INDEX(Parâmetros!$B$39:$B$48,MATCH($E166,Parâmetros!$A$39:$A$48,0)),99),0)),IF(AND($L166=0,OR(N($W165)&gt;=IFERROR(INDEX(Parâmetros!$B$39:$B$48,MATCH($E166,Parâmetros!$A$39:$A$48,0)),99),AND(N($X165)&gt;0,N($X165)&lt;IFERROR(INDEX(Parâmetros!$C$39:$C$48,MATCH($E166,Parâmetros!$A$39:$A$48,0)),0)))),N($X165)+1,0)))</f>
        <v/>
      </c>
      <c r="Y166" t="str">
        <f>IF($AC166&lt;&gt;"",IF($L166&gt;0,$AC166&amp;" · com apontamento",$AC166),IF($E166="Férias",IF($L166&gt;0,"Férias · com apontamento","Férias (cadastro)"),IF(($Z166+$AA166-1)&gt;Parâmetros!$E$16,"Férias / afastamento",IF(AND($D166="5x2",OR(WEEKDAY($F166,2)=6,WEEKDAY($F166,2)=7)),IF($L166&gt;0,"Folga trabalhada","Folga"),IF($L166&gt;0,"Trabalhado",IF(OR(OR($D166="6x1",$D166="FF 6x1"),$D166="5x2"),IF(AND(OR($D166="6x1",$D166="FF 6x1"),OR(WEEKDAY($F166,2)=6,WEEKDAY($F166,2)=7)),"Folga","Falta de registro"),IF(AND($AB166&lt;&gt;$AB165,IFERROR(INDEX(Cadastro!$F$5:$F$243,$AB166),"")=""),"Indeterminado (início da série)",IF($X166&gt;0,"Folga","Falta de registro"))))))))</f>
        <v>Falta de registro</v>
      </c>
      <c r="Z166" s="34">
        <f>IF(OR($L166&gt;0,$F166&gt;Parâmetros!$E$14),0,IF($A166&lt;&gt;$A165,1,N($Z165)+1))</f>
        <v>0</v>
      </c>
      <c r="AA166" s="34">
        <f>IF(OR($L166&gt;0,$F166&gt;Parâmetros!$E$14),0,IF(OR($A166&lt;&gt;$A167,$F167&gt;Parâmetros!$E$14),1,N($AA167)+1))</f>
        <v>0</v>
      </c>
      <c r="AB166" s="31">
        <f>IFERROR(MATCH($A166&amp;"|"&amp;TEXT(_xlfn.MAXIFS(Cadastro!$E$5:$E$243,Cadastro!$A$5:$A$243,$A166,Cadastro!$E$5:$E$243,"&lt;="&amp;$F166),"yyyymmdd"),Cadastro!$I$5:$I$243,0),"")</f>
        <v>20</v>
      </c>
      <c r="AC166" t="str">
        <f>IFERROR(_xlfn.SINGLE(INDEX(Exceções!$D$5:$D$203,MATCH($A166&amp;"|"&amp;$F166,Exceções!$F$5:$F$203,0))),"")</f>
        <v/>
      </c>
      <c r="AD166" t="str">
        <f>IF($AC166="","",IFERROR(_xlfn.SINGLE(INDEX(Exceções!$E$5:$E$203,MATCH($A166&amp;"|"&amp;$F166,Exceções!$F$5:$F$203,0))),""))</f>
        <v/>
      </c>
    </row>
    <row r="167" spans="1:30" ht="15" hidden="1" customHeight="1" x14ac:dyDescent="0.25">
      <c r="A167" s="31">
        <v>52351</v>
      </c>
      <c r="B167" s="17" t="s">
        <v>48</v>
      </c>
      <c r="C167" s="17" t="str">
        <f>IFERROR(INDEX(Cadastro!$C$5:$C$243,$AB167),"NÃO INFORMADO")</f>
        <v>LUB</v>
      </c>
      <c r="D167" s="17" t="str">
        <f>IFERROR(INDEX(Cadastro!$D$5:$D$243,$AB167),"")</f>
        <v>6x1</v>
      </c>
      <c r="E167" s="17" t="str">
        <f>IFERROR(INDEX(Cadastro!$G$5:$G$243,$AB167),"")</f>
        <v>6x1</v>
      </c>
      <c r="F167" s="29">
        <v>46325</v>
      </c>
      <c r="G167" s="32" t="str">
        <f t="shared" si="12"/>
        <v>sex</v>
      </c>
      <c r="H167" s="31" t="str">
        <f>IF($L167=0,"",_xlfn.MINIFS(Dados!$Q:$Q,Dados!$A:$A,$A167,Dados!$S:$S,$F167))</f>
        <v/>
      </c>
      <c r="I167" s="31" t="str">
        <f>IF($H167="","",_xlfn.MAXIFS(Dados!$R:$R,Dados!$A:$A,$A167,Dados!$S:$S,$F167))</f>
        <v/>
      </c>
      <c r="J167" s="32" t="str">
        <f>IF($D167&lt;&gt;"Folguista","",IFERROR(INDEX(Parâmetros!$D$52:$G$52,1,MIN(4,MAX(1,$W167))),""))</f>
        <v/>
      </c>
      <c r="K167" s="32" t="str">
        <f>IF(OR($AC167&lt;&gt;"",$Y167="Folga",$Y167="Folga trabalhada",$Y167="Férias (cadastro)",$Y167="Férias / afastamento",$Y167="Indeterminado (início da série)"),"",IF(OR($D167="6x1",$D167="FF 6x1"),IF(OR(WEEKDAY($F167,2)=6,WEEKDAY($F167,2)=7),"6x1 sáb/dom","6x1"),IF($D167="5x2","5x2",IF($H167="",IF($D167="Folguista",$J167,$E167),IF(OR($H167&gt;=Parâmetros!$E$18,$H167&lt;Parâmetros!$E$19),"C",IF($H167&lt;Parâmetros!$E$20,"A","B"))))))</f>
        <v>6x1</v>
      </c>
      <c r="L167" s="30">
        <f>SUMIFS(Dados!$E:$E,Dados!$A:$A,$A167,Dados!$S:$S,$F167)</f>
        <v>0</v>
      </c>
      <c r="M167" s="30">
        <f>IFERROR(INDEX(Parâmetros!$E$6:$E$11,MATCH($K167,Parâmetros!$A$6:$A$11,0)),"")</f>
        <v>8.8000000000000007</v>
      </c>
      <c r="N167" s="33">
        <f t="shared" si="13"/>
        <v>0</v>
      </c>
      <c r="O167" s="33">
        <f>Parâmetros!$E$13</f>
        <v>0.8</v>
      </c>
      <c r="P167" s="32" t="str">
        <f>IF(OR($M167="",$F167&gt;Parâmetros!$E$14),"Não","Sim")</f>
        <v>Não</v>
      </c>
      <c r="Q167" s="32" t="str">
        <f t="shared" si="14"/>
        <v/>
      </c>
      <c r="R167" s="32" t="str">
        <f t="shared" si="15"/>
        <v/>
      </c>
      <c r="S167" s="30" t="str">
        <f t="shared" si="16"/>
        <v/>
      </c>
      <c r="T167" s="32" t="str">
        <f>IF($Q167&lt;&gt;"Sim","",IF($N167&gt;Parâmetros!$E$15,"Sim","Não"))</f>
        <v/>
      </c>
      <c r="U167" s="17" t="str">
        <f t="shared" si="17"/>
        <v>Fora da apuração</v>
      </c>
      <c r="V167" s="17" t="str">
        <f>IF($AC167&lt;&gt;"",IF($L167&gt;0,"ATENÇÃO · apontou em dia de "&amp;LOWER($AC167)&amp;" cadastrado","Exceção cadastrada · "&amp;$AC167)&amp;IF($AD167="",""," · "&amp;$AD167),IF($E167="Férias",IF($L167&gt;0,"ATENÇÃO · apontou estando de férias no cadastro","Férias no cadastro"),IF($Y167="Férias / afastamento","Afastamento · "&amp;($Z167+$AA167-1)&amp;" dias seguidos sem apontamento",IF($Y167="Folga trabalhada","ATENÇÃO · apontou em dia de folga da escala 5x2",IF($Y167="Folga",IF(AND($D167="5x2",OR(WEEKDAY($F167,2)=6,WEEKDAY($F167,2)=7)),"Folga de fim de semana da escala 5x2",IF(AND(OR($D167="6x1",$D167="FF 6x1"),WEEKDAY($F167,2)=6,FALSE()),"Folga de fim de semana · apontou no domingo anterior",IF(AND(OR($D167="6x1",$D167="FF 6x1"),WEEKDAY($F167,2)=7,AND($A167=$A166,$L166&gt;0)),"Folga de fim de semana · apontou no sábado",IF(AND(OR($D167="6x1",$D167="FF 6x1"),OR(WEEKDAY($F167,2)=6,WEEKDAY($F167,2)=7)),"Folga de fim de semana · sem apontamento no sábado nem no domingo","Folga prevista pelo ciclo")))),IF($Y167="Indeterminado (início da série)","Sem histórico anterior — informe o dia do ciclo no Cadastro",IF($Y167="Falta de registro",IF(OR(OR($D167="6x1",$D167="FF 6x1"),$D167="5x2"),"FALTA DE REGISTRO · dia útil da escala "&amp;$E167,"FALTA DE REGISTRO · dia "&amp;$W167&amp;" de "&amp;IFERROR(INDEX(Parâmetros!$B$39:$B$48,MATCH($E167,Parâmetros!$A$39:$A$48,0)),99)&amp;" do ciclo"),IF(OR($D167="6x1",$D167="FF 6x1"),IF(OR(AND(WEEKDAY($F167,2)=6,AND($A167=$A168,$L168&gt;0)),AND(WEEKDAY($F167,2)=7,AND($A167=$A166,$L166&gt;0))),"ATENÇÃO · apontou sábado e domingo no mesmo fim de semana",IF(OR(WEEKDAY($F167,2)=6,WEEKDAY($F167,2)=7),"Jornada de fim de semana do 6x1",IF(OR($H167&gt;=Parâmetros!$E$20,$H167&lt;Parâmetros!$E$19),"ATENÇÃO · 6x1 apontou fora do horário diurno","Jornada fixa do 6x1"))),IF($D167="5x2","Jornada fixa do 5x2",IF($D167="Folguista",IF($J167=$K167,"Evidência confirma sequência","DIVERGE · sequência "&amp;$J167&amp;" × evidência "&amp;$K167),IF($K167=$E167,"Evidência confirma cadastro","DIVERGE · cadastro "&amp;$E167&amp;" × evidência "&amp;$K167)))))))))))</f>
        <v>FALTA DE REGISTRO · dia útil da escala 6x1</v>
      </c>
      <c r="W167" s="34" t="str">
        <f>IF(OR(OR($D167="6x1",$D167="FF 6x1"),$D167="5x2"),"",IF($AB167&lt;&gt;$AB166,IF(IFERROR(INDEX(Cadastro!$F$5:$F$243,$AB167),"")="",IF($L167&gt;0,1,0),IF(IFERROR(INDEX(Cadastro!$F$5:$F$243,$AB167),"")&lt;=IFERROR(INDEX(Parâmetros!$B$39:$B$48,MATCH($E167,Parâmetros!$A$39:$A$48,0)),99),IFERROR(INDEX(Cadastro!$F$5:$F$243,$AB167),""),0)),IF($L167&gt;0,IF(N($X166)&gt;0,1,N($W166)+1),IF(AND($L167=0,OR(N($W166)&gt;=IFERROR(INDEX(Parâmetros!$B$39:$B$48,MATCH($E167,Parâmetros!$A$39:$A$48,0)),99),AND(N($X166)&gt;0,N($X166)&lt;IFERROR(INDEX(Parâmetros!$C$39:$C$48,MATCH($E167,Parâmetros!$A$39:$A$48,0)),0)))),0,N($W166)+1))))</f>
        <v/>
      </c>
      <c r="X167" s="34" t="str">
        <f>IF(OR(OR($D167="6x1",$D167="FF 6x1"),$D167="5x2"),"",IF($AB167&lt;&gt;$AB166,IF(IFERROR(INDEX(Cadastro!$F$5:$F$243,$AB167),"")="",0,IF(IFERROR(INDEX(Cadastro!$F$5:$F$243,$AB167),"")&gt;IFERROR(INDEX(Parâmetros!$B$39:$B$48,MATCH($E167,Parâmetros!$A$39:$A$48,0)),99),IFERROR(INDEX(Cadastro!$F$5:$F$243,$AB167),"")-IFERROR(INDEX(Parâmetros!$B$39:$B$48,MATCH($E167,Parâmetros!$A$39:$A$48,0)),99),0)),IF(AND($L167=0,OR(N($W166)&gt;=IFERROR(INDEX(Parâmetros!$B$39:$B$48,MATCH($E167,Parâmetros!$A$39:$A$48,0)),99),AND(N($X166)&gt;0,N($X166)&lt;IFERROR(INDEX(Parâmetros!$C$39:$C$48,MATCH($E167,Parâmetros!$A$39:$A$48,0)),0)))),N($X166)+1,0)))</f>
        <v/>
      </c>
      <c r="Y167" t="str">
        <f>IF($AC167&lt;&gt;"",IF($L167&gt;0,$AC167&amp;" · com apontamento",$AC167),IF($E167="Férias",IF($L167&gt;0,"Férias · com apontamento","Férias (cadastro)"),IF(($Z167+$AA167-1)&gt;Parâmetros!$E$16,"Férias / afastamento",IF(AND($D167="5x2",OR(WEEKDAY($F167,2)=6,WEEKDAY($F167,2)=7)),IF($L167&gt;0,"Folga trabalhada","Folga"),IF($L167&gt;0,"Trabalhado",IF(OR(OR($D167="6x1",$D167="FF 6x1"),$D167="5x2"),IF(AND(OR($D167="6x1",$D167="FF 6x1"),OR(WEEKDAY($F167,2)=6,WEEKDAY($F167,2)=7)),"Folga","Falta de registro"),IF(AND($AB167&lt;&gt;$AB166,IFERROR(INDEX(Cadastro!$F$5:$F$243,$AB167),"")=""),"Indeterminado (início da série)",IF($X167&gt;0,"Folga","Falta de registro"))))))))</f>
        <v>Falta de registro</v>
      </c>
      <c r="Z167" s="34">
        <f>IF(OR($L167&gt;0,$F167&gt;Parâmetros!$E$14),0,IF($A167&lt;&gt;$A166,1,N($Z166)+1))</f>
        <v>0</v>
      </c>
      <c r="AA167" s="34">
        <f>IF(OR($L167&gt;0,$F167&gt;Parâmetros!$E$14),0,IF(OR($A167&lt;&gt;$A168,$F168&gt;Parâmetros!$E$14),1,N($AA168)+1))</f>
        <v>0</v>
      </c>
      <c r="AB167" s="31">
        <f>IFERROR(MATCH($A167&amp;"|"&amp;TEXT(_xlfn.MAXIFS(Cadastro!$E$5:$E$243,Cadastro!$A$5:$A$243,$A167,Cadastro!$E$5:$E$243,"&lt;="&amp;$F167),"yyyymmdd"),Cadastro!$I$5:$I$243,0),"")</f>
        <v>20</v>
      </c>
      <c r="AC167" t="str">
        <f>IFERROR(_xlfn.SINGLE(INDEX(Exceções!$D$5:$D$203,MATCH($A167&amp;"|"&amp;$F167,Exceções!$F$5:$F$203,0))),"")</f>
        <v/>
      </c>
      <c r="AD167" t="str">
        <f>IF($AC167="","",IFERROR(_xlfn.SINGLE(INDEX(Exceções!$E$5:$E$203,MATCH($A167&amp;"|"&amp;$F167,Exceções!$F$5:$F$203,0))),""))</f>
        <v/>
      </c>
    </row>
    <row r="168" spans="1:30" ht="15" hidden="1" customHeight="1" x14ac:dyDescent="0.25">
      <c r="A168" s="31">
        <v>52351</v>
      </c>
      <c r="B168" s="17" t="s">
        <v>48</v>
      </c>
      <c r="C168" s="17" t="str">
        <f>IFERROR(INDEX(Cadastro!$C$5:$C$243,$AB168),"NÃO INFORMADO")</f>
        <v>LUB</v>
      </c>
      <c r="D168" s="17" t="str">
        <f>IFERROR(INDEX(Cadastro!$D$5:$D$243,$AB168),"")</f>
        <v>6x1</v>
      </c>
      <c r="E168" s="17" t="str">
        <f>IFERROR(INDEX(Cadastro!$G$5:$G$243,$AB168),"")</f>
        <v>6x1</v>
      </c>
      <c r="F168" s="29">
        <v>46326</v>
      </c>
      <c r="G168" s="32" t="str">
        <f t="shared" si="12"/>
        <v>sáb</v>
      </c>
      <c r="H168" s="31" t="str">
        <f>IF($L168=0,"",_xlfn.MINIFS(Dados!$Q:$Q,Dados!$A:$A,$A168,Dados!$S:$S,$F168))</f>
        <v/>
      </c>
      <c r="I168" s="31" t="str">
        <f>IF($H168="","",_xlfn.MAXIFS(Dados!$R:$R,Dados!$A:$A,$A168,Dados!$S:$S,$F168))</f>
        <v/>
      </c>
      <c r="J168" s="32" t="str">
        <f>IF($D168&lt;&gt;"Folguista","",IFERROR(INDEX(Parâmetros!$D$52:$G$52,1,MIN(4,MAX(1,$W168))),""))</f>
        <v/>
      </c>
      <c r="K168" s="32" t="str">
        <f>IF(OR($AC168&lt;&gt;"",$Y168="Folga",$Y168="Folga trabalhada",$Y168="Férias (cadastro)",$Y168="Férias / afastamento",$Y168="Indeterminado (início da série)"),"",IF(OR($D168="6x1",$D168="FF 6x1"),IF(OR(WEEKDAY($F168,2)=6,WEEKDAY($F168,2)=7),"6x1 sáb/dom","6x1"),IF($D168="5x2","5x2",IF($H168="",IF($D168="Folguista",$J168,$E168),IF(OR($H168&gt;=Parâmetros!$E$18,$H168&lt;Parâmetros!$E$19),"C",IF($H168&lt;Parâmetros!$E$20,"A","B"))))))</f>
        <v/>
      </c>
      <c r="L168" s="30">
        <f>SUMIFS(Dados!$E:$E,Dados!$A:$A,$A168,Dados!$S:$S,$F168)</f>
        <v>0</v>
      </c>
      <c r="M168" s="30" t="str">
        <f>IFERROR(INDEX(Parâmetros!$E$6:$E$11,MATCH($K168,Parâmetros!$A$6:$A$11,0)),"")</f>
        <v/>
      </c>
      <c r="N168" s="33" t="str">
        <f t="shared" si="13"/>
        <v/>
      </c>
      <c r="O168" s="33">
        <f>Parâmetros!$E$13</f>
        <v>0.8</v>
      </c>
      <c r="P168" s="32" t="str">
        <f>IF(OR($M168="",$F168&gt;Parâmetros!$E$14),"Não","Sim")</f>
        <v>Não</v>
      </c>
      <c r="Q168" s="32" t="str">
        <f t="shared" si="14"/>
        <v/>
      </c>
      <c r="R168" s="32" t="str">
        <f t="shared" si="15"/>
        <v/>
      </c>
      <c r="S168" s="30" t="str">
        <f t="shared" si="16"/>
        <v/>
      </c>
      <c r="T168" s="32" t="str">
        <f>IF($Q168&lt;&gt;"Sim","",IF($N168&gt;Parâmetros!$E$15,"Sim","Não"))</f>
        <v/>
      </c>
      <c r="U168" s="17" t="str">
        <f t="shared" si="17"/>
        <v>Folga</v>
      </c>
      <c r="V168" s="17" t="str">
        <f>IF($AC168&lt;&gt;"",IF($L168&gt;0,"ATENÇÃO · apontou em dia de "&amp;LOWER($AC168)&amp;" cadastrado","Exceção cadastrada · "&amp;$AC168)&amp;IF($AD168="",""," · "&amp;$AD168),IF($E168="Férias",IF($L168&gt;0,"ATENÇÃO · apontou estando de férias no cadastro","Férias no cadastro"),IF($Y168="Férias / afastamento","Afastamento · "&amp;($Z168+$AA168-1)&amp;" dias seguidos sem apontamento",IF($Y168="Folga trabalhada","ATENÇÃO · apontou em dia de folga da escala 5x2",IF($Y168="Folga",IF(AND($D168="5x2",OR(WEEKDAY($F168,2)=6,WEEKDAY($F168,2)=7)),"Folga de fim de semana da escala 5x2",IF(AND(OR($D168="6x1",$D168="FF 6x1"),WEEKDAY($F168,2)=6,FALSE()),"Folga de fim de semana · apontou no domingo anterior",IF(AND(OR($D168="6x1",$D168="FF 6x1"),WEEKDAY($F168,2)=7,AND($A168=$A167,$L167&gt;0)),"Folga de fim de semana · apontou no sábado",IF(AND(OR($D168="6x1",$D168="FF 6x1"),OR(WEEKDAY($F168,2)=6,WEEKDAY($F168,2)=7)),"Folga de fim de semana · sem apontamento no sábado nem no domingo","Folga prevista pelo ciclo")))),IF($Y168="Indeterminado (início da série)","Sem histórico anterior — informe o dia do ciclo no Cadastro",IF($Y168="Falta de registro",IF(OR(OR($D168="6x1",$D168="FF 6x1"),$D168="5x2"),"FALTA DE REGISTRO · dia útil da escala "&amp;$E168,"FALTA DE REGISTRO · dia "&amp;$W168&amp;" de "&amp;IFERROR(INDEX(Parâmetros!$B$39:$B$48,MATCH($E168,Parâmetros!$A$39:$A$48,0)),99)&amp;" do ciclo"),IF(OR($D168="6x1",$D168="FF 6x1"),IF(OR(AND(WEEKDAY($F168,2)=6,AND($A168=$A169,$L169&gt;0)),AND(WEEKDAY($F168,2)=7,AND($A168=$A167,$L167&gt;0))),"ATENÇÃO · apontou sábado e domingo no mesmo fim de semana",IF(OR(WEEKDAY($F168,2)=6,WEEKDAY($F168,2)=7),"Jornada de fim de semana do 6x1",IF(OR($H168&gt;=Parâmetros!$E$20,$H168&lt;Parâmetros!$E$19),"ATENÇÃO · 6x1 apontou fora do horário diurno","Jornada fixa do 6x1"))),IF($D168="5x2","Jornada fixa do 5x2",IF($D168="Folguista",IF($J168=$K168,"Evidência confirma sequência","DIVERGE · sequência "&amp;$J168&amp;" × evidência "&amp;$K168),IF($K168=$E168,"Evidência confirma cadastro","DIVERGE · cadastro "&amp;$E168&amp;" × evidência "&amp;$K168)))))))))))</f>
        <v>Folga de fim de semana · sem apontamento no sábado nem no domingo</v>
      </c>
      <c r="W168" s="34" t="str">
        <f>IF(OR(OR($D168="6x1",$D168="FF 6x1"),$D168="5x2"),"",IF($AB168&lt;&gt;$AB167,IF(IFERROR(INDEX(Cadastro!$F$5:$F$243,$AB168),"")="",IF($L168&gt;0,1,0),IF(IFERROR(INDEX(Cadastro!$F$5:$F$243,$AB168),"")&lt;=IFERROR(INDEX(Parâmetros!$B$39:$B$48,MATCH($E168,Parâmetros!$A$39:$A$48,0)),99),IFERROR(INDEX(Cadastro!$F$5:$F$243,$AB168),""),0)),IF($L168&gt;0,IF(N($X167)&gt;0,1,N($W167)+1),IF(AND($L168=0,OR(N($W167)&gt;=IFERROR(INDEX(Parâmetros!$B$39:$B$48,MATCH($E168,Parâmetros!$A$39:$A$48,0)),99),AND(N($X167)&gt;0,N($X167)&lt;IFERROR(INDEX(Parâmetros!$C$39:$C$48,MATCH($E168,Parâmetros!$A$39:$A$48,0)),0)))),0,N($W167)+1))))</f>
        <v/>
      </c>
      <c r="X168" s="34" t="str">
        <f>IF(OR(OR($D168="6x1",$D168="FF 6x1"),$D168="5x2"),"",IF($AB168&lt;&gt;$AB167,IF(IFERROR(INDEX(Cadastro!$F$5:$F$243,$AB168),"")="",0,IF(IFERROR(INDEX(Cadastro!$F$5:$F$243,$AB168),"")&gt;IFERROR(INDEX(Parâmetros!$B$39:$B$48,MATCH($E168,Parâmetros!$A$39:$A$48,0)),99),IFERROR(INDEX(Cadastro!$F$5:$F$243,$AB168),"")-IFERROR(INDEX(Parâmetros!$B$39:$B$48,MATCH($E168,Parâmetros!$A$39:$A$48,0)),99),0)),IF(AND($L168=0,OR(N($W167)&gt;=IFERROR(INDEX(Parâmetros!$B$39:$B$48,MATCH($E168,Parâmetros!$A$39:$A$48,0)),99),AND(N($X167)&gt;0,N($X167)&lt;IFERROR(INDEX(Parâmetros!$C$39:$C$48,MATCH($E168,Parâmetros!$A$39:$A$48,0)),0)))),N($X167)+1,0)))</f>
        <v/>
      </c>
      <c r="Y168" t="str">
        <f>IF($AC168&lt;&gt;"",IF($L168&gt;0,$AC168&amp;" · com apontamento",$AC168),IF($E168="Férias",IF($L168&gt;0,"Férias · com apontamento","Férias (cadastro)"),IF(($Z168+$AA168-1)&gt;Parâmetros!$E$16,"Férias / afastamento",IF(AND($D168="5x2",OR(WEEKDAY($F168,2)=6,WEEKDAY($F168,2)=7)),IF($L168&gt;0,"Folga trabalhada","Folga"),IF($L168&gt;0,"Trabalhado",IF(OR(OR($D168="6x1",$D168="FF 6x1"),$D168="5x2"),IF(AND(OR($D168="6x1",$D168="FF 6x1"),OR(WEEKDAY($F168,2)=6,WEEKDAY($F168,2)=7)),"Folga","Falta de registro"),IF(AND($AB168&lt;&gt;$AB167,IFERROR(INDEX(Cadastro!$F$5:$F$243,$AB168),"")=""),"Indeterminado (início da série)",IF($X168&gt;0,"Folga","Falta de registro"))))))))</f>
        <v>Folga</v>
      </c>
      <c r="Z168" s="34">
        <f>IF(OR($L168&gt;0,$F168&gt;Parâmetros!$E$14),0,IF($A168&lt;&gt;$A167,1,N($Z167)+1))</f>
        <v>0</v>
      </c>
      <c r="AA168" s="34">
        <f>IF(OR($L168&gt;0,$F168&gt;Parâmetros!$E$14),0,IF(OR($A168&lt;&gt;$A169,$F169&gt;Parâmetros!$E$14),1,N($AA169)+1))</f>
        <v>0</v>
      </c>
      <c r="AB168" s="31">
        <f>IFERROR(MATCH($A168&amp;"|"&amp;TEXT(_xlfn.MAXIFS(Cadastro!$E$5:$E$243,Cadastro!$A$5:$A$243,$A168,Cadastro!$E$5:$E$243,"&lt;="&amp;$F168),"yyyymmdd"),Cadastro!$I$5:$I$243,0),"")</f>
        <v>20</v>
      </c>
      <c r="AC168" t="str">
        <f>IFERROR(_xlfn.SINGLE(INDEX(Exceções!$D$5:$D$203,MATCH($A168&amp;"|"&amp;$F168,Exceções!$F$5:$F$203,0))),"")</f>
        <v/>
      </c>
      <c r="AD168" t="str">
        <f>IF($AC168="","",IFERROR(_xlfn.SINGLE(INDEX(Exceções!$E$5:$E$203,MATCH($A168&amp;"|"&amp;$F168,Exceções!$F$5:$F$203,0))),""))</f>
        <v/>
      </c>
    </row>
    <row r="169" spans="1:30" ht="15" hidden="1" customHeight="1" x14ac:dyDescent="0.25">
      <c r="A169" s="31">
        <v>52351</v>
      </c>
      <c r="B169" s="17" t="s">
        <v>48</v>
      </c>
      <c r="C169" s="17" t="str">
        <f>IFERROR(INDEX(Cadastro!$C$5:$C$243,$AB169),"NÃO INFORMADO")</f>
        <v>LUB</v>
      </c>
      <c r="D169" s="17" t="str">
        <f>IFERROR(INDEX(Cadastro!$D$5:$D$243,$AB169),"")</f>
        <v>6x1</v>
      </c>
      <c r="E169" s="17" t="str">
        <f>IFERROR(INDEX(Cadastro!$G$5:$G$243,$AB169),"")</f>
        <v>6x1</v>
      </c>
      <c r="F169" s="29">
        <v>46327</v>
      </c>
      <c r="G169" s="32" t="str">
        <f t="shared" si="12"/>
        <v>dom</v>
      </c>
      <c r="H169" s="31" t="str">
        <f>IF($L169=0,"",_xlfn.MINIFS(Dados!$Q:$Q,Dados!$A:$A,$A169,Dados!$S:$S,$F169))</f>
        <v/>
      </c>
      <c r="I169" s="31" t="str">
        <f>IF($H169="","",_xlfn.MAXIFS(Dados!$R:$R,Dados!$A:$A,$A169,Dados!$S:$S,$F169))</f>
        <v/>
      </c>
      <c r="J169" s="32" t="str">
        <f>IF($D169&lt;&gt;"Folguista","",IFERROR(INDEX(Parâmetros!$D$52:$G$52,1,MIN(4,MAX(1,$W169))),""))</f>
        <v/>
      </c>
      <c r="K169" s="32" t="str">
        <f>IF(OR($AC169&lt;&gt;"",$Y169="Folga",$Y169="Folga trabalhada",$Y169="Férias (cadastro)",$Y169="Férias / afastamento",$Y169="Indeterminado (início da série)"),"",IF(OR($D169="6x1",$D169="FF 6x1"),IF(OR(WEEKDAY($F169,2)=6,WEEKDAY($F169,2)=7),"6x1 sáb/dom","6x1"),IF($D169="5x2","5x2",IF($H169="",IF($D169="Folguista",$J169,$E169),IF(OR($H169&gt;=Parâmetros!$E$18,$H169&lt;Parâmetros!$E$19),"C",IF($H169&lt;Parâmetros!$E$20,"A","B"))))))</f>
        <v/>
      </c>
      <c r="L169" s="30">
        <f>SUMIFS(Dados!$E:$E,Dados!$A:$A,$A169,Dados!$S:$S,$F169)</f>
        <v>0</v>
      </c>
      <c r="M169" s="30" t="str">
        <f>IFERROR(INDEX(Parâmetros!$E$6:$E$11,MATCH($K169,Parâmetros!$A$6:$A$11,0)),"")</f>
        <v/>
      </c>
      <c r="N169" s="33" t="str">
        <f t="shared" si="13"/>
        <v/>
      </c>
      <c r="O169" s="33">
        <f>Parâmetros!$E$13</f>
        <v>0.8</v>
      </c>
      <c r="P169" s="32" t="str">
        <f>IF(OR($M169="",$F169&gt;Parâmetros!$E$14),"Não","Sim")</f>
        <v>Não</v>
      </c>
      <c r="Q169" s="32" t="str">
        <f t="shared" si="14"/>
        <v/>
      </c>
      <c r="R169" s="32" t="str">
        <f t="shared" si="15"/>
        <v/>
      </c>
      <c r="S169" s="30" t="str">
        <f t="shared" si="16"/>
        <v/>
      </c>
      <c r="T169" s="32" t="str">
        <f>IF($Q169&lt;&gt;"Sim","",IF($N169&gt;Parâmetros!$E$15,"Sim","Não"))</f>
        <v/>
      </c>
      <c r="U169" s="17" t="str">
        <f t="shared" si="17"/>
        <v>Folga</v>
      </c>
      <c r="V169" s="17" t="str">
        <f>IF($AC169&lt;&gt;"",IF($L169&gt;0,"ATENÇÃO · apontou em dia de "&amp;LOWER($AC169)&amp;" cadastrado","Exceção cadastrada · "&amp;$AC169)&amp;IF($AD169="",""," · "&amp;$AD169),IF($E169="Férias",IF($L169&gt;0,"ATENÇÃO · apontou estando de férias no cadastro","Férias no cadastro"),IF($Y169="Férias / afastamento","Afastamento · "&amp;($Z169+$AA169-1)&amp;" dias seguidos sem apontamento",IF($Y169="Folga trabalhada","ATENÇÃO · apontou em dia de folga da escala 5x2",IF($Y169="Folga",IF(AND($D169="5x2",OR(WEEKDAY($F169,2)=6,WEEKDAY($F169,2)=7)),"Folga de fim de semana da escala 5x2",IF(AND(OR($D169="6x1",$D169="FF 6x1"),WEEKDAY($F169,2)=6,FALSE()),"Folga de fim de semana · apontou no domingo anterior",IF(AND(OR($D169="6x1",$D169="FF 6x1"),WEEKDAY($F169,2)=7,AND($A169=$A168,$L168&gt;0)),"Folga de fim de semana · apontou no sábado",IF(AND(OR($D169="6x1",$D169="FF 6x1"),OR(WEEKDAY($F169,2)=6,WEEKDAY($F169,2)=7)),"Folga de fim de semana · sem apontamento no sábado nem no domingo","Folga prevista pelo ciclo")))),IF($Y169="Indeterminado (início da série)","Sem histórico anterior — informe o dia do ciclo no Cadastro",IF($Y169="Falta de registro",IF(OR(OR($D169="6x1",$D169="FF 6x1"),$D169="5x2"),"FALTA DE REGISTRO · dia útil da escala "&amp;$E169,"FALTA DE REGISTRO · dia "&amp;$W169&amp;" de "&amp;IFERROR(INDEX(Parâmetros!$B$39:$B$48,MATCH($E169,Parâmetros!$A$39:$A$48,0)),99)&amp;" do ciclo"),IF(OR($D169="6x1",$D169="FF 6x1"),IF(OR(AND(WEEKDAY($F169,2)=6,AND($A169=$A170,$L170&gt;0)),AND(WEEKDAY($F169,2)=7,AND($A169=$A168,$L168&gt;0))),"ATENÇÃO · apontou sábado e domingo no mesmo fim de semana",IF(OR(WEEKDAY($F169,2)=6,WEEKDAY($F169,2)=7),"Jornada de fim de semana do 6x1",IF(OR($H169&gt;=Parâmetros!$E$20,$H169&lt;Parâmetros!$E$19),"ATENÇÃO · 6x1 apontou fora do horário diurno","Jornada fixa do 6x1"))),IF($D169="5x2","Jornada fixa do 5x2",IF($D169="Folguista",IF($J169=$K169,"Evidência confirma sequência","DIVERGE · sequência "&amp;$J169&amp;" × evidência "&amp;$K169),IF($K169=$E169,"Evidência confirma cadastro","DIVERGE · cadastro "&amp;$E169&amp;" × evidência "&amp;$K169)))))))))))</f>
        <v>Folga de fim de semana · sem apontamento no sábado nem no domingo</v>
      </c>
      <c r="W169" s="34" t="str">
        <f>IF(OR(OR($D169="6x1",$D169="FF 6x1"),$D169="5x2"),"",IF($AB169&lt;&gt;$AB168,IF(IFERROR(INDEX(Cadastro!$F$5:$F$243,$AB169),"")="",IF($L169&gt;0,1,0),IF(IFERROR(INDEX(Cadastro!$F$5:$F$243,$AB169),"")&lt;=IFERROR(INDEX(Parâmetros!$B$39:$B$48,MATCH($E169,Parâmetros!$A$39:$A$48,0)),99),IFERROR(INDEX(Cadastro!$F$5:$F$243,$AB169),""),0)),IF($L169&gt;0,IF(N($X168)&gt;0,1,N($W168)+1),IF(AND($L169=0,OR(N($W168)&gt;=IFERROR(INDEX(Parâmetros!$B$39:$B$48,MATCH($E169,Parâmetros!$A$39:$A$48,0)),99),AND(N($X168)&gt;0,N($X168)&lt;IFERROR(INDEX(Parâmetros!$C$39:$C$48,MATCH($E169,Parâmetros!$A$39:$A$48,0)),0)))),0,N($W168)+1))))</f>
        <v/>
      </c>
      <c r="X169" s="34" t="str">
        <f>IF(OR(OR($D169="6x1",$D169="FF 6x1"),$D169="5x2"),"",IF($AB169&lt;&gt;$AB168,IF(IFERROR(INDEX(Cadastro!$F$5:$F$243,$AB169),"")="",0,IF(IFERROR(INDEX(Cadastro!$F$5:$F$243,$AB169),"")&gt;IFERROR(INDEX(Parâmetros!$B$39:$B$48,MATCH($E169,Parâmetros!$A$39:$A$48,0)),99),IFERROR(INDEX(Cadastro!$F$5:$F$243,$AB169),"")-IFERROR(INDEX(Parâmetros!$B$39:$B$48,MATCH($E169,Parâmetros!$A$39:$A$48,0)),99),0)),IF(AND($L169=0,OR(N($W168)&gt;=IFERROR(INDEX(Parâmetros!$B$39:$B$48,MATCH($E169,Parâmetros!$A$39:$A$48,0)),99),AND(N($X168)&gt;0,N($X168)&lt;IFERROR(INDEX(Parâmetros!$C$39:$C$48,MATCH($E169,Parâmetros!$A$39:$A$48,0)),0)))),N($X168)+1,0)))</f>
        <v/>
      </c>
      <c r="Y169" t="str">
        <f>IF($AC169&lt;&gt;"",IF($L169&gt;0,$AC169&amp;" · com apontamento",$AC169),IF($E169="Férias",IF($L169&gt;0,"Férias · com apontamento","Férias (cadastro)"),IF(($Z169+$AA169-1)&gt;Parâmetros!$E$16,"Férias / afastamento",IF(AND($D169="5x2",OR(WEEKDAY($F169,2)=6,WEEKDAY($F169,2)=7)),IF($L169&gt;0,"Folga trabalhada","Folga"),IF($L169&gt;0,"Trabalhado",IF(OR(OR($D169="6x1",$D169="FF 6x1"),$D169="5x2"),IF(AND(OR($D169="6x1",$D169="FF 6x1"),OR(WEEKDAY($F169,2)=6,WEEKDAY($F169,2)=7)),"Folga","Falta de registro"),IF(AND($AB169&lt;&gt;$AB168,IFERROR(INDEX(Cadastro!$F$5:$F$243,$AB169),"")=""),"Indeterminado (início da série)",IF($X169&gt;0,"Folga","Falta de registro"))))))))</f>
        <v>Folga</v>
      </c>
      <c r="Z169" s="34">
        <f>IF(OR($L169&gt;0,$F169&gt;Parâmetros!$E$14),0,IF($A169&lt;&gt;$A168,1,N($Z168)+1))</f>
        <v>0</v>
      </c>
      <c r="AA169" s="34">
        <f>IF(OR($L169&gt;0,$F169&gt;Parâmetros!$E$14),0,IF(OR($A169&lt;&gt;$A170,$F170&gt;Parâmetros!$E$14),1,N($AA170)+1))</f>
        <v>0</v>
      </c>
      <c r="AB169" s="31">
        <f>IFERROR(MATCH($A169&amp;"|"&amp;TEXT(_xlfn.MAXIFS(Cadastro!$E$5:$E$243,Cadastro!$A$5:$A$243,$A169,Cadastro!$E$5:$E$243,"&lt;="&amp;$F169),"yyyymmdd"),Cadastro!$I$5:$I$243,0),"")</f>
        <v>20</v>
      </c>
      <c r="AC169" t="str">
        <f>IFERROR(_xlfn.SINGLE(INDEX(Exceções!$D$5:$D$203,MATCH($A169&amp;"|"&amp;$F169,Exceções!$F$5:$F$203,0))),"")</f>
        <v/>
      </c>
      <c r="AD169" t="str">
        <f>IF($AC169="","",IFERROR(_xlfn.SINGLE(INDEX(Exceções!$E$5:$E$203,MATCH($A169&amp;"|"&amp;$F169,Exceções!$F$5:$F$203,0))),""))</f>
        <v/>
      </c>
    </row>
    <row r="170" spans="1:30" ht="15" hidden="1" customHeight="1" x14ac:dyDescent="0.25">
      <c r="A170" s="31">
        <v>53726</v>
      </c>
      <c r="B170" s="17" t="s">
        <v>62</v>
      </c>
      <c r="C170" s="17" t="str">
        <f>IFERROR(INDEX(Cadastro!$C$5:$C$243,$AB170),"NÃO INFORMADO")</f>
        <v>PED</v>
      </c>
      <c r="D170" s="17" t="str">
        <f>IFERROR(INDEX(Cadastro!$D$5:$D$243,$AB170),"")</f>
        <v>6x1</v>
      </c>
      <c r="E170" s="17" t="str">
        <f>IFERROR(INDEX(Cadastro!$G$5:$G$243,$AB170),"")</f>
        <v>6x1</v>
      </c>
      <c r="F170" s="29">
        <v>46300</v>
      </c>
      <c r="G170" s="32" t="str">
        <f t="shared" si="12"/>
        <v>seg</v>
      </c>
      <c r="H170" s="31">
        <f>IF($L170=0,"",_xlfn.MINIFS(Dados!$Q:$Q,Dados!$A:$A,$A170,Dados!$S:$S,$F170))</f>
        <v>442</v>
      </c>
      <c r="I170" s="31">
        <f>IF($H170="","",_xlfn.MAXIFS(Dados!$R:$R,Dados!$A:$A,$A170,Dados!$S:$S,$F170))</f>
        <v>994</v>
      </c>
      <c r="J170" s="32" t="str">
        <f>IF($D170&lt;&gt;"Folguista","",IFERROR(INDEX(Parâmetros!$D$52:$G$52,1,MIN(4,MAX(1,$W170))),""))</f>
        <v/>
      </c>
      <c r="K170" s="32" t="str">
        <f>IF(OR($AC170&lt;&gt;"",$Y170="Folga",$Y170="Folga trabalhada",$Y170="Férias (cadastro)",$Y170="Férias / afastamento",$Y170="Indeterminado (início da série)"),"",IF(OR($D170="6x1",$D170="FF 6x1"),IF(OR(WEEKDAY($F170,2)=6,WEEKDAY($F170,2)=7),"6x1 sáb/dom","6x1"),IF($D170="5x2","5x2",IF($H170="",IF($D170="Folguista",$J170,$E170),IF(OR($H170&gt;=Parâmetros!$E$18,$H170&lt;Parâmetros!$E$19),"C",IF($H170&lt;Parâmetros!$E$20,"A","B"))))))</f>
        <v>6x1</v>
      </c>
      <c r="L170" s="30">
        <f>SUMIFS(Dados!$E:$E,Dados!$A:$A,$A170,Dados!$S:$S,$F170)</f>
        <v>8.06</v>
      </c>
      <c r="M170" s="30">
        <f>IFERROR(INDEX(Parâmetros!$E$6:$E$11,MATCH($K170,Parâmetros!$A$6:$A$11,0)),"")</f>
        <v>8.8000000000000007</v>
      </c>
      <c r="N170" s="33">
        <f t="shared" si="13"/>
        <v>0.91590909090909089</v>
      </c>
      <c r="O170" s="33">
        <f>Parâmetros!$E$13</f>
        <v>0.8</v>
      </c>
      <c r="P170" s="32" t="str">
        <f>IF(OR($M170="",$F170&gt;Parâmetros!$E$14),"Não","Sim")</f>
        <v>Sim</v>
      </c>
      <c r="Q170" s="32" t="str">
        <f t="shared" si="14"/>
        <v>Sim</v>
      </c>
      <c r="R170" s="32" t="str">
        <f t="shared" si="15"/>
        <v>Sim</v>
      </c>
      <c r="S170" s="30">
        <f t="shared" si="16"/>
        <v>0</v>
      </c>
      <c r="T170" s="32" t="str">
        <f>IF($Q170&lt;&gt;"Sim","",IF($N170&gt;Parâmetros!$E$15,"Sim","Não"))</f>
        <v>Não</v>
      </c>
      <c r="U170" s="17" t="str">
        <f t="shared" si="17"/>
        <v>Na meta</v>
      </c>
      <c r="V170" s="17" t="str">
        <f>IF($AC170&lt;&gt;"",IF($L170&gt;0,"ATENÇÃO · apontou em dia de "&amp;LOWER($AC170)&amp;" cadastrado","Exceção cadastrada · "&amp;$AC170)&amp;IF($AD170="",""," · "&amp;$AD170),IF($E170="Férias",IF($L170&gt;0,"ATENÇÃO · apontou estando de férias no cadastro","Férias no cadastro"),IF($Y170="Férias / afastamento","Afastamento · "&amp;($Z170+$AA170-1)&amp;" dias seguidos sem apontamento",IF($Y170="Folga trabalhada","ATENÇÃO · apontou em dia de folga da escala 5x2",IF($Y170="Folga",IF(AND($D170="5x2",OR(WEEKDAY($F170,2)=6,WEEKDAY($F170,2)=7)),"Folga de fim de semana da escala 5x2",IF(AND(OR($D170="6x1",$D170="FF 6x1"),WEEKDAY($F170,2)=6,FALSE()),"Folga de fim de semana · apontou no domingo anterior",IF(AND(OR($D170="6x1",$D170="FF 6x1"),WEEKDAY($F170,2)=7,AND($A170=$A169,$L169&gt;0)),"Folga de fim de semana · apontou no sábado",IF(AND(OR($D170="6x1",$D170="FF 6x1"),OR(WEEKDAY($F170,2)=6,WEEKDAY($F170,2)=7)),"Folga de fim de semana · sem apontamento no sábado nem no domingo","Folga prevista pelo ciclo")))),IF($Y170="Indeterminado (início da série)","Sem histórico anterior — informe o dia do ciclo no Cadastro",IF($Y170="Falta de registro",IF(OR(OR($D170="6x1",$D170="FF 6x1"),$D170="5x2"),"FALTA DE REGISTRO · dia útil da escala "&amp;$E170,"FALTA DE REGISTRO · dia "&amp;$W170&amp;" de "&amp;IFERROR(INDEX(Parâmetros!$B$39:$B$48,MATCH($E170,Parâmetros!$A$39:$A$48,0)),99)&amp;" do ciclo"),IF(OR($D170="6x1",$D170="FF 6x1"),IF(OR(AND(WEEKDAY($F170,2)=6,AND($A170=$A171,$L171&gt;0)),AND(WEEKDAY($F170,2)=7,AND($A170=$A169,$L169&gt;0))),"ATENÇÃO · apontou sábado e domingo no mesmo fim de semana",IF(OR(WEEKDAY($F170,2)=6,WEEKDAY($F170,2)=7),"Jornada de fim de semana do 6x1",IF(OR($H170&gt;=Parâmetros!$E$20,$H170&lt;Parâmetros!$E$19),"ATENÇÃO · 6x1 apontou fora do horário diurno","Jornada fixa do 6x1"))),IF($D170="5x2","Jornada fixa do 5x2",IF($D170="Folguista",IF($J170=$K170,"Evidência confirma sequência","DIVERGE · sequência "&amp;$J170&amp;" × evidência "&amp;$K170),IF($K170=$E170,"Evidência confirma cadastro","DIVERGE · cadastro "&amp;$E170&amp;" × evidência "&amp;$K170)))))))))))</f>
        <v>Jornada fixa do 6x1</v>
      </c>
      <c r="W170" s="34" t="str">
        <f>IF(OR(OR($D170="6x1",$D170="FF 6x1"),$D170="5x2"),"",IF($AB170&lt;&gt;$AB169,IF(IFERROR(INDEX(Cadastro!$F$5:$F$243,$AB170),"")="",IF($L170&gt;0,1,0),IF(IFERROR(INDEX(Cadastro!$F$5:$F$243,$AB170),"")&lt;=IFERROR(INDEX(Parâmetros!$B$39:$B$48,MATCH($E170,Parâmetros!$A$39:$A$48,0)),99),IFERROR(INDEX(Cadastro!$F$5:$F$243,$AB170),""),0)),IF($L170&gt;0,IF(N($X169)&gt;0,1,N($W169)+1),IF(AND($L170=0,OR(N($W169)&gt;=IFERROR(INDEX(Parâmetros!$B$39:$B$48,MATCH($E170,Parâmetros!$A$39:$A$48,0)),99),AND(N($X169)&gt;0,N($X169)&lt;IFERROR(INDEX(Parâmetros!$C$39:$C$48,MATCH($E170,Parâmetros!$A$39:$A$48,0)),0)))),0,N($W169)+1))))</f>
        <v/>
      </c>
      <c r="X170" s="34" t="str">
        <f>IF(OR(OR($D170="6x1",$D170="FF 6x1"),$D170="5x2"),"",IF($AB170&lt;&gt;$AB169,IF(IFERROR(INDEX(Cadastro!$F$5:$F$243,$AB170),"")="",0,IF(IFERROR(INDEX(Cadastro!$F$5:$F$243,$AB170),"")&gt;IFERROR(INDEX(Parâmetros!$B$39:$B$48,MATCH($E170,Parâmetros!$A$39:$A$48,0)),99),IFERROR(INDEX(Cadastro!$F$5:$F$243,$AB170),"")-IFERROR(INDEX(Parâmetros!$B$39:$B$48,MATCH($E170,Parâmetros!$A$39:$A$48,0)),99),0)),IF(AND($L170=0,OR(N($W169)&gt;=IFERROR(INDEX(Parâmetros!$B$39:$B$48,MATCH($E170,Parâmetros!$A$39:$A$48,0)),99),AND(N($X169)&gt;0,N($X169)&lt;IFERROR(INDEX(Parâmetros!$C$39:$C$48,MATCH($E170,Parâmetros!$A$39:$A$48,0)),0)))),N($X169)+1,0)))</f>
        <v/>
      </c>
      <c r="Y170" t="str">
        <f>IF($AC170&lt;&gt;"",IF($L170&gt;0,$AC170&amp;" · com apontamento",$AC170),IF($E170="Férias",IF($L170&gt;0,"Férias · com apontamento","Férias (cadastro)"),IF(($Z170+$AA170-1)&gt;Parâmetros!$E$16,"Férias / afastamento",IF(AND($D170="5x2",OR(WEEKDAY($F170,2)=6,WEEKDAY($F170,2)=7)),IF($L170&gt;0,"Folga trabalhada","Folga"),IF($L170&gt;0,"Trabalhado",IF(OR(OR($D170="6x1",$D170="FF 6x1"),$D170="5x2"),IF(AND(OR($D170="6x1",$D170="FF 6x1"),OR(WEEKDAY($F170,2)=6,WEEKDAY($F170,2)=7)),"Folga","Falta de registro"),IF(AND($AB170&lt;&gt;$AB169,IFERROR(INDEX(Cadastro!$F$5:$F$243,$AB170),"")=""),"Indeterminado (início da série)",IF($X170&gt;0,"Folga","Falta de registro"))))))))</f>
        <v>Trabalhado</v>
      </c>
      <c r="Z170" s="34">
        <f>IF(OR($L170&gt;0,$F170&gt;Parâmetros!$E$14),0,IF($A170&lt;&gt;$A169,1,N($Z169)+1))</f>
        <v>0</v>
      </c>
      <c r="AA170" s="34">
        <f>IF(OR($L170&gt;0,$F170&gt;Parâmetros!$E$14),0,IF(OR($A170&lt;&gt;$A171,$F171&gt;Parâmetros!$E$14),1,N($AA171)+1))</f>
        <v>0</v>
      </c>
      <c r="AB170" s="31">
        <f>IFERROR(MATCH($A170&amp;"|"&amp;TEXT(_xlfn.MAXIFS(Cadastro!$E$5:$E$243,Cadastro!$A$5:$A$243,$A170,Cadastro!$E$5:$E$243,"&lt;="&amp;$F170),"yyyymmdd"),Cadastro!$I$5:$I$243,0),"")</f>
        <v>21</v>
      </c>
      <c r="AC170" t="str">
        <f>IFERROR(_xlfn.SINGLE(INDEX(Exceções!$D$5:$D$203,MATCH($A170&amp;"|"&amp;$F170,Exceções!$F$5:$F$203,0))),"")</f>
        <v/>
      </c>
      <c r="AD170" t="str">
        <f>IF($AC170="","",IFERROR(_xlfn.SINGLE(INDEX(Exceções!$E$5:$E$203,MATCH($A170&amp;"|"&amp;$F170,Exceções!$F$5:$F$203,0))),""))</f>
        <v/>
      </c>
    </row>
    <row r="171" spans="1:30" ht="15" hidden="1" customHeight="1" x14ac:dyDescent="0.25">
      <c r="A171" s="31">
        <v>53726</v>
      </c>
      <c r="B171" s="17" t="s">
        <v>62</v>
      </c>
      <c r="C171" s="17" t="str">
        <f>IFERROR(INDEX(Cadastro!$C$5:$C$243,$AB171),"NÃO INFORMADO")</f>
        <v>PED</v>
      </c>
      <c r="D171" s="17" t="str">
        <f>IFERROR(INDEX(Cadastro!$D$5:$D$243,$AB171),"")</f>
        <v>6x1</v>
      </c>
      <c r="E171" s="17" t="str">
        <f>IFERROR(INDEX(Cadastro!$G$5:$G$243,$AB171),"")</f>
        <v>6x1</v>
      </c>
      <c r="F171" s="29">
        <v>46301</v>
      </c>
      <c r="G171" s="32" t="str">
        <f t="shared" si="12"/>
        <v>ter</v>
      </c>
      <c r="H171" s="31">
        <f>IF($L171=0,"",_xlfn.MINIFS(Dados!$Q:$Q,Dados!$A:$A,$A171,Dados!$S:$S,$F171))</f>
        <v>439</v>
      </c>
      <c r="I171" s="31">
        <f>IF($H171="","",_xlfn.MAXIFS(Dados!$R:$R,Dados!$A:$A,$A171,Dados!$S:$S,$F171))</f>
        <v>988</v>
      </c>
      <c r="J171" s="32" t="str">
        <f>IF($D171&lt;&gt;"Folguista","",IFERROR(INDEX(Parâmetros!$D$52:$G$52,1,MIN(4,MAX(1,$W171))),""))</f>
        <v/>
      </c>
      <c r="K171" s="32" t="str">
        <f>IF(OR($AC171&lt;&gt;"",$Y171="Folga",$Y171="Folga trabalhada",$Y171="Férias (cadastro)",$Y171="Férias / afastamento",$Y171="Indeterminado (início da série)"),"",IF(OR($D171="6x1",$D171="FF 6x1"),IF(OR(WEEKDAY($F171,2)=6,WEEKDAY($F171,2)=7),"6x1 sáb/dom","6x1"),IF($D171="5x2","5x2",IF($H171="",IF($D171="Folguista",$J171,$E171),IF(OR($H171&gt;=Parâmetros!$E$18,$H171&lt;Parâmetros!$E$19),"C",IF($H171&lt;Parâmetros!$E$20,"A","B"))))))</f>
        <v>6x1</v>
      </c>
      <c r="L171" s="30">
        <f>SUMIFS(Dados!$E:$E,Dados!$A:$A,$A171,Dados!$S:$S,$F171)</f>
        <v>8.06</v>
      </c>
      <c r="M171" s="30">
        <f>IFERROR(INDEX(Parâmetros!$E$6:$E$11,MATCH($K171,Parâmetros!$A$6:$A$11,0)),"")</f>
        <v>8.8000000000000007</v>
      </c>
      <c r="N171" s="33">
        <f t="shared" si="13"/>
        <v>0.91590909090909089</v>
      </c>
      <c r="O171" s="33">
        <f>Parâmetros!$E$13</f>
        <v>0.8</v>
      </c>
      <c r="P171" s="32" t="str">
        <f>IF(OR($M171="",$F171&gt;Parâmetros!$E$14),"Não","Sim")</f>
        <v>Sim</v>
      </c>
      <c r="Q171" s="32" t="str">
        <f t="shared" si="14"/>
        <v>Sim</v>
      </c>
      <c r="R171" s="32" t="str">
        <f t="shared" si="15"/>
        <v>Sim</v>
      </c>
      <c r="S171" s="30">
        <f t="shared" si="16"/>
        <v>0</v>
      </c>
      <c r="T171" s="32" t="str">
        <f>IF($Q171&lt;&gt;"Sim","",IF($N171&gt;Parâmetros!$E$15,"Sim","Não"))</f>
        <v>Não</v>
      </c>
      <c r="U171" s="17" t="str">
        <f t="shared" si="17"/>
        <v>Na meta</v>
      </c>
      <c r="V171" s="17" t="str">
        <f>IF($AC171&lt;&gt;"",IF($L171&gt;0,"ATENÇÃO · apontou em dia de "&amp;LOWER($AC171)&amp;" cadastrado","Exceção cadastrada · "&amp;$AC171)&amp;IF($AD171="",""," · "&amp;$AD171),IF($E171="Férias",IF($L171&gt;0,"ATENÇÃO · apontou estando de férias no cadastro","Férias no cadastro"),IF($Y171="Férias / afastamento","Afastamento · "&amp;($Z171+$AA171-1)&amp;" dias seguidos sem apontamento",IF($Y171="Folga trabalhada","ATENÇÃO · apontou em dia de folga da escala 5x2",IF($Y171="Folga",IF(AND($D171="5x2",OR(WEEKDAY($F171,2)=6,WEEKDAY($F171,2)=7)),"Folga de fim de semana da escala 5x2",IF(AND(OR($D171="6x1",$D171="FF 6x1"),WEEKDAY($F171,2)=6,FALSE()),"Folga de fim de semana · apontou no domingo anterior",IF(AND(OR($D171="6x1",$D171="FF 6x1"),WEEKDAY($F171,2)=7,AND($A171=$A170,$L170&gt;0)),"Folga de fim de semana · apontou no sábado",IF(AND(OR($D171="6x1",$D171="FF 6x1"),OR(WEEKDAY($F171,2)=6,WEEKDAY($F171,2)=7)),"Folga de fim de semana · sem apontamento no sábado nem no domingo","Folga prevista pelo ciclo")))),IF($Y171="Indeterminado (início da série)","Sem histórico anterior — informe o dia do ciclo no Cadastro",IF($Y171="Falta de registro",IF(OR(OR($D171="6x1",$D171="FF 6x1"),$D171="5x2"),"FALTA DE REGISTRO · dia útil da escala "&amp;$E171,"FALTA DE REGISTRO · dia "&amp;$W171&amp;" de "&amp;IFERROR(INDEX(Parâmetros!$B$39:$B$48,MATCH($E171,Parâmetros!$A$39:$A$48,0)),99)&amp;" do ciclo"),IF(OR($D171="6x1",$D171="FF 6x1"),IF(OR(AND(WEEKDAY($F171,2)=6,AND($A171=$A172,$L172&gt;0)),AND(WEEKDAY($F171,2)=7,AND($A171=$A170,$L170&gt;0))),"ATENÇÃO · apontou sábado e domingo no mesmo fim de semana",IF(OR(WEEKDAY($F171,2)=6,WEEKDAY($F171,2)=7),"Jornada de fim de semana do 6x1",IF(OR($H171&gt;=Parâmetros!$E$20,$H171&lt;Parâmetros!$E$19),"ATENÇÃO · 6x1 apontou fora do horário diurno","Jornada fixa do 6x1"))),IF($D171="5x2","Jornada fixa do 5x2",IF($D171="Folguista",IF($J171=$K171,"Evidência confirma sequência","DIVERGE · sequência "&amp;$J171&amp;" × evidência "&amp;$K171),IF($K171=$E171,"Evidência confirma cadastro","DIVERGE · cadastro "&amp;$E171&amp;" × evidência "&amp;$K171)))))))))))</f>
        <v>Jornada fixa do 6x1</v>
      </c>
      <c r="W171" s="34" t="str">
        <f>IF(OR(OR($D171="6x1",$D171="FF 6x1"),$D171="5x2"),"",IF($AB171&lt;&gt;$AB170,IF(IFERROR(INDEX(Cadastro!$F$5:$F$243,$AB171),"")="",IF($L171&gt;0,1,0),IF(IFERROR(INDEX(Cadastro!$F$5:$F$243,$AB171),"")&lt;=IFERROR(INDEX(Parâmetros!$B$39:$B$48,MATCH($E171,Parâmetros!$A$39:$A$48,0)),99),IFERROR(INDEX(Cadastro!$F$5:$F$243,$AB171),""),0)),IF($L171&gt;0,IF(N($X170)&gt;0,1,N($W170)+1),IF(AND($L171=0,OR(N($W170)&gt;=IFERROR(INDEX(Parâmetros!$B$39:$B$48,MATCH($E171,Parâmetros!$A$39:$A$48,0)),99),AND(N($X170)&gt;0,N($X170)&lt;IFERROR(INDEX(Parâmetros!$C$39:$C$48,MATCH($E171,Parâmetros!$A$39:$A$48,0)),0)))),0,N($W170)+1))))</f>
        <v/>
      </c>
      <c r="X171" s="34" t="str">
        <f>IF(OR(OR($D171="6x1",$D171="FF 6x1"),$D171="5x2"),"",IF($AB171&lt;&gt;$AB170,IF(IFERROR(INDEX(Cadastro!$F$5:$F$243,$AB171),"")="",0,IF(IFERROR(INDEX(Cadastro!$F$5:$F$243,$AB171),"")&gt;IFERROR(INDEX(Parâmetros!$B$39:$B$48,MATCH($E171,Parâmetros!$A$39:$A$48,0)),99),IFERROR(INDEX(Cadastro!$F$5:$F$243,$AB171),"")-IFERROR(INDEX(Parâmetros!$B$39:$B$48,MATCH($E171,Parâmetros!$A$39:$A$48,0)),99),0)),IF(AND($L171=0,OR(N($W170)&gt;=IFERROR(INDEX(Parâmetros!$B$39:$B$48,MATCH($E171,Parâmetros!$A$39:$A$48,0)),99),AND(N($X170)&gt;0,N($X170)&lt;IFERROR(INDEX(Parâmetros!$C$39:$C$48,MATCH($E171,Parâmetros!$A$39:$A$48,0)),0)))),N($X170)+1,0)))</f>
        <v/>
      </c>
      <c r="Y171" t="str">
        <f>IF($AC171&lt;&gt;"",IF($L171&gt;0,$AC171&amp;" · com apontamento",$AC171),IF($E171="Férias",IF($L171&gt;0,"Férias · com apontamento","Férias (cadastro)"),IF(($Z171+$AA171-1)&gt;Parâmetros!$E$16,"Férias / afastamento",IF(AND($D171="5x2",OR(WEEKDAY($F171,2)=6,WEEKDAY($F171,2)=7)),IF($L171&gt;0,"Folga trabalhada","Folga"),IF($L171&gt;0,"Trabalhado",IF(OR(OR($D171="6x1",$D171="FF 6x1"),$D171="5x2"),IF(AND(OR($D171="6x1",$D171="FF 6x1"),OR(WEEKDAY($F171,2)=6,WEEKDAY($F171,2)=7)),"Folga","Falta de registro"),IF(AND($AB171&lt;&gt;$AB170,IFERROR(INDEX(Cadastro!$F$5:$F$243,$AB171),"")=""),"Indeterminado (início da série)",IF($X171&gt;0,"Folga","Falta de registro"))))))))</f>
        <v>Trabalhado</v>
      </c>
      <c r="Z171" s="34">
        <f>IF(OR($L171&gt;0,$F171&gt;Parâmetros!$E$14),0,IF($A171&lt;&gt;$A170,1,N($Z170)+1))</f>
        <v>0</v>
      </c>
      <c r="AA171" s="34">
        <f>IF(OR($L171&gt;0,$F171&gt;Parâmetros!$E$14),0,IF(OR($A171&lt;&gt;$A172,$F172&gt;Parâmetros!$E$14),1,N($AA172)+1))</f>
        <v>0</v>
      </c>
      <c r="AB171" s="31">
        <f>IFERROR(MATCH($A171&amp;"|"&amp;TEXT(_xlfn.MAXIFS(Cadastro!$E$5:$E$243,Cadastro!$A$5:$A$243,$A171,Cadastro!$E$5:$E$243,"&lt;="&amp;$F171),"yyyymmdd"),Cadastro!$I$5:$I$243,0),"")</f>
        <v>21</v>
      </c>
      <c r="AC171" t="str">
        <f>IFERROR(_xlfn.SINGLE(INDEX(Exceções!$D$5:$D$203,MATCH($A171&amp;"|"&amp;$F171,Exceções!$F$5:$F$203,0))),"")</f>
        <v/>
      </c>
      <c r="AD171" t="str">
        <f>IF($AC171="","",IFERROR(_xlfn.SINGLE(INDEX(Exceções!$E$5:$E$203,MATCH($A171&amp;"|"&amp;$F171,Exceções!$F$5:$F$203,0))),""))</f>
        <v/>
      </c>
    </row>
    <row r="172" spans="1:30" ht="15" hidden="1" customHeight="1" x14ac:dyDescent="0.25">
      <c r="A172" s="31">
        <v>53726</v>
      </c>
      <c r="B172" s="17" t="s">
        <v>62</v>
      </c>
      <c r="C172" s="17" t="str">
        <f>IFERROR(INDEX(Cadastro!$C$5:$C$243,$AB172),"NÃO INFORMADO")</f>
        <v>PED</v>
      </c>
      <c r="D172" s="17" t="str">
        <f>IFERROR(INDEX(Cadastro!$D$5:$D$243,$AB172),"")</f>
        <v>6x1</v>
      </c>
      <c r="E172" s="17" t="str">
        <f>IFERROR(INDEX(Cadastro!$G$5:$G$243,$AB172),"")</f>
        <v>6x1</v>
      </c>
      <c r="F172" s="29">
        <v>46302</v>
      </c>
      <c r="G172" s="32" t="str">
        <f t="shared" si="12"/>
        <v>qua</v>
      </c>
      <c r="H172" s="31">
        <f>IF($L172=0,"",_xlfn.MINIFS(Dados!$Q:$Q,Dados!$A:$A,$A172,Dados!$S:$S,$F172))</f>
        <v>444</v>
      </c>
      <c r="I172" s="31">
        <f>IF($H172="","",_xlfn.MAXIFS(Dados!$R:$R,Dados!$A:$A,$A172,Dados!$S:$S,$F172))</f>
        <v>987</v>
      </c>
      <c r="J172" s="32" t="str">
        <f>IF($D172&lt;&gt;"Folguista","",IFERROR(INDEX(Parâmetros!$D$52:$G$52,1,MIN(4,MAX(1,$W172))),""))</f>
        <v/>
      </c>
      <c r="K172" s="32" t="str">
        <f>IF(OR($AC172&lt;&gt;"",$Y172="Folga",$Y172="Folga trabalhada",$Y172="Férias (cadastro)",$Y172="Férias / afastamento",$Y172="Indeterminado (início da série)"),"",IF(OR($D172="6x1",$D172="FF 6x1"),IF(OR(WEEKDAY($F172,2)=6,WEEKDAY($F172,2)=7),"6x1 sáb/dom","6x1"),IF($D172="5x2","5x2",IF($H172="",IF($D172="Folguista",$J172,$E172),IF(OR($H172&gt;=Parâmetros!$E$18,$H172&lt;Parâmetros!$E$19),"C",IF($H172&lt;Parâmetros!$E$20,"A","B"))))))</f>
        <v>6x1</v>
      </c>
      <c r="L172" s="30">
        <f>SUMIFS(Dados!$E:$E,Dados!$A:$A,$A172,Dados!$S:$S,$F172)</f>
        <v>7.88</v>
      </c>
      <c r="M172" s="30">
        <f>IFERROR(INDEX(Parâmetros!$E$6:$E$11,MATCH($K172,Parâmetros!$A$6:$A$11,0)),"")</f>
        <v>8.8000000000000007</v>
      </c>
      <c r="N172" s="33">
        <f t="shared" si="13"/>
        <v>0.89545454545454539</v>
      </c>
      <c r="O172" s="33">
        <f>Parâmetros!$E$13</f>
        <v>0.8</v>
      </c>
      <c r="P172" s="32" t="str">
        <f>IF(OR($M172="",$F172&gt;Parâmetros!$E$14),"Não","Sim")</f>
        <v>Sim</v>
      </c>
      <c r="Q172" s="32" t="str">
        <f t="shared" si="14"/>
        <v>Sim</v>
      </c>
      <c r="R172" s="32" t="str">
        <f t="shared" si="15"/>
        <v>Sim</v>
      </c>
      <c r="S172" s="30">
        <f t="shared" si="16"/>
        <v>0</v>
      </c>
      <c r="T172" s="32" t="str">
        <f>IF($Q172&lt;&gt;"Sim","",IF($N172&gt;Parâmetros!$E$15,"Sim","Não"))</f>
        <v>Não</v>
      </c>
      <c r="U172" s="17" t="str">
        <f t="shared" si="17"/>
        <v>Na meta</v>
      </c>
      <c r="V172" s="17" t="str">
        <f>IF($AC172&lt;&gt;"",IF($L172&gt;0,"ATENÇÃO · apontou em dia de "&amp;LOWER($AC172)&amp;" cadastrado","Exceção cadastrada · "&amp;$AC172)&amp;IF($AD172="",""," · "&amp;$AD172),IF($E172="Férias",IF($L172&gt;0,"ATENÇÃO · apontou estando de férias no cadastro","Férias no cadastro"),IF($Y172="Férias / afastamento","Afastamento · "&amp;($Z172+$AA172-1)&amp;" dias seguidos sem apontamento",IF($Y172="Folga trabalhada","ATENÇÃO · apontou em dia de folga da escala 5x2",IF($Y172="Folga",IF(AND($D172="5x2",OR(WEEKDAY($F172,2)=6,WEEKDAY($F172,2)=7)),"Folga de fim de semana da escala 5x2",IF(AND(OR($D172="6x1",$D172="FF 6x1"),WEEKDAY($F172,2)=6,FALSE()),"Folga de fim de semana · apontou no domingo anterior",IF(AND(OR($D172="6x1",$D172="FF 6x1"),WEEKDAY($F172,2)=7,AND($A172=$A171,$L171&gt;0)),"Folga de fim de semana · apontou no sábado",IF(AND(OR($D172="6x1",$D172="FF 6x1"),OR(WEEKDAY($F172,2)=6,WEEKDAY($F172,2)=7)),"Folga de fim de semana · sem apontamento no sábado nem no domingo","Folga prevista pelo ciclo")))),IF($Y172="Indeterminado (início da série)","Sem histórico anterior — informe o dia do ciclo no Cadastro",IF($Y172="Falta de registro",IF(OR(OR($D172="6x1",$D172="FF 6x1"),$D172="5x2"),"FALTA DE REGISTRO · dia útil da escala "&amp;$E172,"FALTA DE REGISTRO · dia "&amp;$W172&amp;" de "&amp;IFERROR(INDEX(Parâmetros!$B$39:$B$48,MATCH($E172,Parâmetros!$A$39:$A$48,0)),99)&amp;" do ciclo"),IF(OR($D172="6x1",$D172="FF 6x1"),IF(OR(AND(WEEKDAY($F172,2)=6,AND($A172=$A173,$L173&gt;0)),AND(WEEKDAY($F172,2)=7,AND($A172=$A171,$L171&gt;0))),"ATENÇÃO · apontou sábado e domingo no mesmo fim de semana",IF(OR(WEEKDAY($F172,2)=6,WEEKDAY($F172,2)=7),"Jornada de fim de semana do 6x1",IF(OR($H172&gt;=Parâmetros!$E$20,$H172&lt;Parâmetros!$E$19),"ATENÇÃO · 6x1 apontou fora do horário diurno","Jornada fixa do 6x1"))),IF($D172="5x2","Jornada fixa do 5x2",IF($D172="Folguista",IF($J172=$K172,"Evidência confirma sequência","DIVERGE · sequência "&amp;$J172&amp;" × evidência "&amp;$K172),IF($K172=$E172,"Evidência confirma cadastro","DIVERGE · cadastro "&amp;$E172&amp;" × evidência "&amp;$K172)))))))))))</f>
        <v>Jornada fixa do 6x1</v>
      </c>
      <c r="W172" s="34" t="str">
        <f>IF(OR(OR($D172="6x1",$D172="FF 6x1"),$D172="5x2"),"",IF($AB172&lt;&gt;$AB171,IF(IFERROR(INDEX(Cadastro!$F$5:$F$243,$AB172),"")="",IF($L172&gt;0,1,0),IF(IFERROR(INDEX(Cadastro!$F$5:$F$243,$AB172),"")&lt;=IFERROR(INDEX(Parâmetros!$B$39:$B$48,MATCH($E172,Parâmetros!$A$39:$A$48,0)),99),IFERROR(INDEX(Cadastro!$F$5:$F$243,$AB172),""),0)),IF($L172&gt;0,IF(N($X171)&gt;0,1,N($W171)+1),IF(AND($L172=0,OR(N($W171)&gt;=IFERROR(INDEX(Parâmetros!$B$39:$B$48,MATCH($E172,Parâmetros!$A$39:$A$48,0)),99),AND(N($X171)&gt;0,N($X171)&lt;IFERROR(INDEX(Parâmetros!$C$39:$C$48,MATCH($E172,Parâmetros!$A$39:$A$48,0)),0)))),0,N($W171)+1))))</f>
        <v/>
      </c>
      <c r="X172" s="34" t="str">
        <f>IF(OR(OR($D172="6x1",$D172="FF 6x1"),$D172="5x2"),"",IF($AB172&lt;&gt;$AB171,IF(IFERROR(INDEX(Cadastro!$F$5:$F$243,$AB172),"")="",0,IF(IFERROR(INDEX(Cadastro!$F$5:$F$243,$AB172),"")&gt;IFERROR(INDEX(Parâmetros!$B$39:$B$48,MATCH($E172,Parâmetros!$A$39:$A$48,0)),99),IFERROR(INDEX(Cadastro!$F$5:$F$243,$AB172),"")-IFERROR(INDEX(Parâmetros!$B$39:$B$48,MATCH($E172,Parâmetros!$A$39:$A$48,0)),99),0)),IF(AND($L172=0,OR(N($W171)&gt;=IFERROR(INDEX(Parâmetros!$B$39:$B$48,MATCH($E172,Parâmetros!$A$39:$A$48,0)),99),AND(N($X171)&gt;0,N($X171)&lt;IFERROR(INDEX(Parâmetros!$C$39:$C$48,MATCH($E172,Parâmetros!$A$39:$A$48,0)),0)))),N($X171)+1,0)))</f>
        <v/>
      </c>
      <c r="Y172" t="str">
        <f>IF($AC172&lt;&gt;"",IF($L172&gt;0,$AC172&amp;" · com apontamento",$AC172),IF($E172="Férias",IF($L172&gt;0,"Férias · com apontamento","Férias (cadastro)"),IF(($Z172+$AA172-1)&gt;Parâmetros!$E$16,"Férias / afastamento",IF(AND($D172="5x2",OR(WEEKDAY($F172,2)=6,WEEKDAY($F172,2)=7)),IF($L172&gt;0,"Folga trabalhada","Folga"),IF($L172&gt;0,"Trabalhado",IF(OR(OR($D172="6x1",$D172="FF 6x1"),$D172="5x2"),IF(AND(OR($D172="6x1",$D172="FF 6x1"),OR(WEEKDAY($F172,2)=6,WEEKDAY($F172,2)=7)),"Folga","Falta de registro"),IF(AND($AB172&lt;&gt;$AB171,IFERROR(INDEX(Cadastro!$F$5:$F$243,$AB172),"")=""),"Indeterminado (início da série)",IF($X172&gt;0,"Folga","Falta de registro"))))))))</f>
        <v>Trabalhado</v>
      </c>
      <c r="Z172" s="34">
        <f>IF(OR($L172&gt;0,$F172&gt;Parâmetros!$E$14),0,IF($A172&lt;&gt;$A171,1,N($Z171)+1))</f>
        <v>0</v>
      </c>
      <c r="AA172" s="34">
        <f>IF(OR($L172&gt;0,$F172&gt;Parâmetros!$E$14),0,IF(OR($A172&lt;&gt;$A173,$F173&gt;Parâmetros!$E$14),1,N($AA173)+1))</f>
        <v>0</v>
      </c>
      <c r="AB172" s="31">
        <f>IFERROR(MATCH($A172&amp;"|"&amp;TEXT(_xlfn.MAXIFS(Cadastro!$E$5:$E$243,Cadastro!$A$5:$A$243,$A172,Cadastro!$E$5:$E$243,"&lt;="&amp;$F172),"yyyymmdd"),Cadastro!$I$5:$I$243,0),"")</f>
        <v>21</v>
      </c>
      <c r="AC172" t="str">
        <f>IFERROR(_xlfn.SINGLE(INDEX(Exceções!$D$5:$D$203,MATCH($A172&amp;"|"&amp;$F172,Exceções!$F$5:$F$203,0))),"")</f>
        <v/>
      </c>
      <c r="AD172" t="str">
        <f>IF($AC172="","",IFERROR(_xlfn.SINGLE(INDEX(Exceções!$E$5:$E$203,MATCH($A172&amp;"|"&amp;$F172,Exceções!$F$5:$F$203,0))),""))</f>
        <v/>
      </c>
    </row>
    <row r="173" spans="1:30" ht="15" hidden="1" customHeight="1" x14ac:dyDescent="0.25">
      <c r="A173" s="31">
        <v>53726</v>
      </c>
      <c r="B173" s="17" t="s">
        <v>62</v>
      </c>
      <c r="C173" s="17" t="str">
        <f>IFERROR(INDEX(Cadastro!$C$5:$C$243,$AB173),"NÃO INFORMADO")</f>
        <v>PED</v>
      </c>
      <c r="D173" s="17" t="str">
        <f>IFERROR(INDEX(Cadastro!$D$5:$D$243,$AB173),"")</f>
        <v>6x1</v>
      </c>
      <c r="E173" s="17" t="str">
        <f>IFERROR(INDEX(Cadastro!$G$5:$G$243,$AB173),"")</f>
        <v>6x1</v>
      </c>
      <c r="F173" s="29">
        <v>46303</v>
      </c>
      <c r="G173" s="32" t="str">
        <f t="shared" si="12"/>
        <v>qui</v>
      </c>
      <c r="H173" s="31">
        <f>IF($L173=0,"",_xlfn.MINIFS(Dados!$Q:$Q,Dados!$A:$A,$A173,Dados!$S:$S,$F173))</f>
        <v>442</v>
      </c>
      <c r="I173" s="31">
        <f>IF($H173="","",_xlfn.MAXIFS(Dados!$R:$R,Dados!$A:$A,$A173,Dados!$S:$S,$F173))</f>
        <v>986</v>
      </c>
      <c r="J173" s="32" t="str">
        <f>IF($D173&lt;&gt;"Folguista","",IFERROR(INDEX(Parâmetros!$D$52:$G$52,1,MIN(4,MAX(1,$W173))),""))</f>
        <v/>
      </c>
      <c r="K173" s="32" t="str">
        <f>IF(OR($AC173&lt;&gt;"",$Y173="Folga",$Y173="Folga trabalhada",$Y173="Férias (cadastro)",$Y173="Férias / afastamento",$Y173="Indeterminado (início da série)"),"",IF(OR($D173="6x1",$D173="FF 6x1"),IF(OR(WEEKDAY($F173,2)=6,WEEKDAY($F173,2)=7),"6x1 sáb/dom","6x1"),IF($D173="5x2","5x2",IF($H173="",IF($D173="Folguista",$J173,$E173),IF(OR($H173&gt;=Parâmetros!$E$18,$H173&lt;Parâmetros!$E$19),"C",IF($H173&lt;Parâmetros!$E$20,"A","B"))))))</f>
        <v>6x1</v>
      </c>
      <c r="L173" s="30">
        <f>SUMIFS(Dados!$E:$E,Dados!$A:$A,$A173,Dados!$S:$S,$F173)</f>
        <v>7.85</v>
      </c>
      <c r="M173" s="30">
        <f>IFERROR(INDEX(Parâmetros!$E$6:$E$11,MATCH($K173,Parâmetros!$A$6:$A$11,0)),"")</f>
        <v>8.8000000000000007</v>
      </c>
      <c r="N173" s="33">
        <f t="shared" si="13"/>
        <v>0.89204545454545447</v>
      </c>
      <c r="O173" s="33">
        <f>Parâmetros!$E$13</f>
        <v>0.8</v>
      </c>
      <c r="P173" s="32" t="str">
        <f>IF(OR($M173="",$F173&gt;Parâmetros!$E$14),"Não","Sim")</f>
        <v>Sim</v>
      </c>
      <c r="Q173" s="32" t="str">
        <f t="shared" si="14"/>
        <v>Sim</v>
      </c>
      <c r="R173" s="32" t="str">
        <f t="shared" si="15"/>
        <v>Sim</v>
      </c>
      <c r="S173" s="30">
        <f t="shared" si="16"/>
        <v>0</v>
      </c>
      <c r="T173" s="32" t="str">
        <f>IF($Q173&lt;&gt;"Sim","",IF($N173&gt;Parâmetros!$E$15,"Sim","Não"))</f>
        <v>Não</v>
      </c>
      <c r="U173" s="17" t="str">
        <f t="shared" si="17"/>
        <v>Na meta</v>
      </c>
      <c r="V173" s="17" t="str">
        <f>IF($AC173&lt;&gt;"",IF($L173&gt;0,"ATENÇÃO · apontou em dia de "&amp;LOWER($AC173)&amp;" cadastrado","Exceção cadastrada · "&amp;$AC173)&amp;IF($AD173="",""," · "&amp;$AD173),IF($E173="Férias",IF($L173&gt;0,"ATENÇÃO · apontou estando de férias no cadastro","Férias no cadastro"),IF($Y173="Férias / afastamento","Afastamento · "&amp;($Z173+$AA173-1)&amp;" dias seguidos sem apontamento",IF($Y173="Folga trabalhada","ATENÇÃO · apontou em dia de folga da escala 5x2",IF($Y173="Folga",IF(AND($D173="5x2",OR(WEEKDAY($F173,2)=6,WEEKDAY($F173,2)=7)),"Folga de fim de semana da escala 5x2",IF(AND(OR($D173="6x1",$D173="FF 6x1"),WEEKDAY($F173,2)=6,FALSE()),"Folga de fim de semana · apontou no domingo anterior",IF(AND(OR($D173="6x1",$D173="FF 6x1"),WEEKDAY($F173,2)=7,AND($A173=$A172,$L172&gt;0)),"Folga de fim de semana · apontou no sábado",IF(AND(OR($D173="6x1",$D173="FF 6x1"),OR(WEEKDAY($F173,2)=6,WEEKDAY($F173,2)=7)),"Folga de fim de semana · sem apontamento no sábado nem no domingo","Folga prevista pelo ciclo")))),IF($Y173="Indeterminado (início da série)","Sem histórico anterior — informe o dia do ciclo no Cadastro",IF($Y173="Falta de registro",IF(OR(OR($D173="6x1",$D173="FF 6x1"),$D173="5x2"),"FALTA DE REGISTRO · dia útil da escala "&amp;$E173,"FALTA DE REGISTRO · dia "&amp;$W173&amp;" de "&amp;IFERROR(INDEX(Parâmetros!$B$39:$B$48,MATCH($E173,Parâmetros!$A$39:$A$48,0)),99)&amp;" do ciclo"),IF(OR($D173="6x1",$D173="FF 6x1"),IF(OR(AND(WEEKDAY($F173,2)=6,AND($A173=$A174,$L174&gt;0)),AND(WEEKDAY($F173,2)=7,AND($A173=$A172,$L172&gt;0))),"ATENÇÃO · apontou sábado e domingo no mesmo fim de semana",IF(OR(WEEKDAY($F173,2)=6,WEEKDAY($F173,2)=7),"Jornada de fim de semana do 6x1",IF(OR($H173&gt;=Parâmetros!$E$20,$H173&lt;Parâmetros!$E$19),"ATENÇÃO · 6x1 apontou fora do horário diurno","Jornada fixa do 6x1"))),IF($D173="5x2","Jornada fixa do 5x2",IF($D173="Folguista",IF($J173=$K173,"Evidência confirma sequência","DIVERGE · sequência "&amp;$J173&amp;" × evidência "&amp;$K173),IF($K173=$E173,"Evidência confirma cadastro","DIVERGE · cadastro "&amp;$E173&amp;" × evidência "&amp;$K173)))))))))))</f>
        <v>Jornada fixa do 6x1</v>
      </c>
      <c r="W173" s="34" t="str">
        <f>IF(OR(OR($D173="6x1",$D173="FF 6x1"),$D173="5x2"),"",IF($AB173&lt;&gt;$AB172,IF(IFERROR(INDEX(Cadastro!$F$5:$F$243,$AB173),"")="",IF($L173&gt;0,1,0),IF(IFERROR(INDEX(Cadastro!$F$5:$F$243,$AB173),"")&lt;=IFERROR(INDEX(Parâmetros!$B$39:$B$48,MATCH($E173,Parâmetros!$A$39:$A$48,0)),99),IFERROR(INDEX(Cadastro!$F$5:$F$243,$AB173),""),0)),IF($L173&gt;0,IF(N($X172)&gt;0,1,N($W172)+1),IF(AND($L173=0,OR(N($W172)&gt;=IFERROR(INDEX(Parâmetros!$B$39:$B$48,MATCH($E173,Parâmetros!$A$39:$A$48,0)),99),AND(N($X172)&gt;0,N($X172)&lt;IFERROR(INDEX(Parâmetros!$C$39:$C$48,MATCH($E173,Parâmetros!$A$39:$A$48,0)),0)))),0,N($W172)+1))))</f>
        <v/>
      </c>
      <c r="X173" s="34" t="str">
        <f>IF(OR(OR($D173="6x1",$D173="FF 6x1"),$D173="5x2"),"",IF($AB173&lt;&gt;$AB172,IF(IFERROR(INDEX(Cadastro!$F$5:$F$243,$AB173),"")="",0,IF(IFERROR(INDEX(Cadastro!$F$5:$F$243,$AB173),"")&gt;IFERROR(INDEX(Parâmetros!$B$39:$B$48,MATCH($E173,Parâmetros!$A$39:$A$48,0)),99),IFERROR(INDEX(Cadastro!$F$5:$F$243,$AB173),"")-IFERROR(INDEX(Parâmetros!$B$39:$B$48,MATCH($E173,Parâmetros!$A$39:$A$48,0)),99),0)),IF(AND($L173=0,OR(N($W172)&gt;=IFERROR(INDEX(Parâmetros!$B$39:$B$48,MATCH($E173,Parâmetros!$A$39:$A$48,0)),99),AND(N($X172)&gt;0,N($X172)&lt;IFERROR(INDEX(Parâmetros!$C$39:$C$48,MATCH($E173,Parâmetros!$A$39:$A$48,0)),0)))),N($X172)+1,0)))</f>
        <v/>
      </c>
      <c r="Y173" t="str">
        <f>IF($AC173&lt;&gt;"",IF($L173&gt;0,$AC173&amp;" · com apontamento",$AC173),IF($E173="Férias",IF($L173&gt;0,"Férias · com apontamento","Férias (cadastro)"),IF(($Z173+$AA173-1)&gt;Parâmetros!$E$16,"Férias / afastamento",IF(AND($D173="5x2",OR(WEEKDAY($F173,2)=6,WEEKDAY($F173,2)=7)),IF($L173&gt;0,"Folga trabalhada","Folga"),IF($L173&gt;0,"Trabalhado",IF(OR(OR($D173="6x1",$D173="FF 6x1"),$D173="5x2"),IF(AND(OR($D173="6x1",$D173="FF 6x1"),OR(WEEKDAY($F173,2)=6,WEEKDAY($F173,2)=7)),"Folga","Falta de registro"),IF(AND($AB173&lt;&gt;$AB172,IFERROR(INDEX(Cadastro!$F$5:$F$243,$AB173),"")=""),"Indeterminado (início da série)",IF($X173&gt;0,"Folga","Falta de registro"))))))))</f>
        <v>Trabalhado</v>
      </c>
      <c r="Z173" s="34">
        <f>IF(OR($L173&gt;0,$F173&gt;Parâmetros!$E$14),0,IF($A173&lt;&gt;$A172,1,N($Z172)+1))</f>
        <v>0</v>
      </c>
      <c r="AA173" s="34">
        <f>IF(OR($L173&gt;0,$F173&gt;Parâmetros!$E$14),0,IF(OR($A173&lt;&gt;$A174,$F174&gt;Parâmetros!$E$14),1,N($AA174)+1))</f>
        <v>0</v>
      </c>
      <c r="AB173" s="31">
        <f>IFERROR(MATCH($A173&amp;"|"&amp;TEXT(_xlfn.MAXIFS(Cadastro!$E$5:$E$243,Cadastro!$A$5:$A$243,$A173,Cadastro!$E$5:$E$243,"&lt;="&amp;$F173),"yyyymmdd"),Cadastro!$I$5:$I$243,0),"")</f>
        <v>21</v>
      </c>
      <c r="AC173" t="str">
        <f>IFERROR(_xlfn.SINGLE(INDEX(Exceções!$D$5:$D$203,MATCH($A173&amp;"|"&amp;$F173,Exceções!$F$5:$F$203,0))),"")</f>
        <v/>
      </c>
      <c r="AD173" t="str">
        <f>IF($AC173="","",IFERROR(_xlfn.SINGLE(INDEX(Exceções!$E$5:$E$203,MATCH($A173&amp;"|"&amp;$F173,Exceções!$F$5:$F$203,0))),""))</f>
        <v/>
      </c>
    </row>
    <row r="174" spans="1:30" ht="15" hidden="1" customHeight="1" x14ac:dyDescent="0.25">
      <c r="A174" s="31">
        <v>53726</v>
      </c>
      <c r="B174" s="17" t="s">
        <v>62</v>
      </c>
      <c r="C174" s="17" t="str">
        <f>IFERROR(INDEX(Cadastro!$C$5:$C$243,$AB174),"NÃO INFORMADO")</f>
        <v>PED</v>
      </c>
      <c r="D174" s="17" t="str">
        <f>IFERROR(INDEX(Cadastro!$D$5:$D$243,$AB174),"")</f>
        <v>6x1</v>
      </c>
      <c r="E174" s="17" t="str">
        <f>IFERROR(INDEX(Cadastro!$G$5:$G$243,$AB174),"")</f>
        <v>6x1</v>
      </c>
      <c r="F174" s="29">
        <v>46304</v>
      </c>
      <c r="G174" s="32" t="str">
        <f t="shared" si="12"/>
        <v>sex</v>
      </c>
      <c r="H174" s="31">
        <f>IF($L174=0,"",_xlfn.MINIFS(Dados!$Q:$Q,Dados!$A:$A,$A174,Dados!$S:$S,$F174))</f>
        <v>442</v>
      </c>
      <c r="I174" s="31">
        <f>IF($H174="","",_xlfn.MAXIFS(Dados!$R:$R,Dados!$A:$A,$A174,Dados!$S:$S,$F174))</f>
        <v>996</v>
      </c>
      <c r="J174" s="32" t="str">
        <f>IF($D174&lt;&gt;"Folguista","",IFERROR(INDEX(Parâmetros!$D$52:$G$52,1,MIN(4,MAX(1,$W174))),""))</f>
        <v/>
      </c>
      <c r="K174" s="32" t="str">
        <f>IF(OR($AC174&lt;&gt;"",$Y174="Folga",$Y174="Folga trabalhada",$Y174="Férias (cadastro)",$Y174="Férias / afastamento",$Y174="Indeterminado (início da série)"),"",IF(OR($D174="6x1",$D174="FF 6x1"),IF(OR(WEEKDAY($F174,2)=6,WEEKDAY($F174,2)=7),"6x1 sáb/dom","6x1"),IF($D174="5x2","5x2",IF($H174="",IF($D174="Folguista",$J174,$E174),IF(OR($H174&gt;=Parâmetros!$E$18,$H174&lt;Parâmetros!$E$19),"C",IF($H174&lt;Parâmetros!$E$20,"A","B"))))))</f>
        <v>6x1</v>
      </c>
      <c r="L174" s="30">
        <f>SUMIFS(Dados!$E:$E,Dados!$A:$A,$A174,Dados!$S:$S,$F174)</f>
        <v>8.08</v>
      </c>
      <c r="M174" s="30">
        <f>IFERROR(INDEX(Parâmetros!$E$6:$E$11,MATCH($K174,Parâmetros!$A$6:$A$11,0)),"")</f>
        <v>8.8000000000000007</v>
      </c>
      <c r="N174" s="33">
        <f t="shared" si="13"/>
        <v>0.9181818181818181</v>
      </c>
      <c r="O174" s="33">
        <f>Parâmetros!$E$13</f>
        <v>0.8</v>
      </c>
      <c r="P174" s="32" t="str">
        <f>IF(OR($M174="",$F174&gt;Parâmetros!$E$14),"Não","Sim")</f>
        <v>Sim</v>
      </c>
      <c r="Q174" s="32" t="str">
        <f t="shared" si="14"/>
        <v>Sim</v>
      </c>
      <c r="R174" s="32" t="str">
        <f t="shared" si="15"/>
        <v>Sim</v>
      </c>
      <c r="S174" s="30">
        <f t="shared" si="16"/>
        <v>0</v>
      </c>
      <c r="T174" s="32" t="str">
        <f>IF($Q174&lt;&gt;"Sim","",IF($N174&gt;Parâmetros!$E$15,"Sim","Não"))</f>
        <v>Não</v>
      </c>
      <c r="U174" s="17" t="str">
        <f t="shared" si="17"/>
        <v>Na meta</v>
      </c>
      <c r="V174" s="17" t="str">
        <f>IF($AC174&lt;&gt;"",IF($L174&gt;0,"ATENÇÃO · apontou em dia de "&amp;LOWER($AC174)&amp;" cadastrado","Exceção cadastrada · "&amp;$AC174)&amp;IF($AD174="",""," · "&amp;$AD174),IF($E174="Férias",IF($L174&gt;0,"ATENÇÃO · apontou estando de férias no cadastro","Férias no cadastro"),IF($Y174="Férias / afastamento","Afastamento · "&amp;($Z174+$AA174-1)&amp;" dias seguidos sem apontamento",IF($Y174="Folga trabalhada","ATENÇÃO · apontou em dia de folga da escala 5x2",IF($Y174="Folga",IF(AND($D174="5x2",OR(WEEKDAY($F174,2)=6,WEEKDAY($F174,2)=7)),"Folga de fim de semana da escala 5x2",IF(AND(OR($D174="6x1",$D174="FF 6x1"),WEEKDAY($F174,2)=6,FALSE()),"Folga de fim de semana · apontou no domingo anterior",IF(AND(OR($D174="6x1",$D174="FF 6x1"),WEEKDAY($F174,2)=7,AND($A174=$A173,$L173&gt;0)),"Folga de fim de semana · apontou no sábado",IF(AND(OR($D174="6x1",$D174="FF 6x1"),OR(WEEKDAY($F174,2)=6,WEEKDAY($F174,2)=7)),"Folga de fim de semana · sem apontamento no sábado nem no domingo","Folga prevista pelo ciclo")))),IF($Y174="Indeterminado (início da série)","Sem histórico anterior — informe o dia do ciclo no Cadastro",IF($Y174="Falta de registro",IF(OR(OR($D174="6x1",$D174="FF 6x1"),$D174="5x2"),"FALTA DE REGISTRO · dia útil da escala "&amp;$E174,"FALTA DE REGISTRO · dia "&amp;$W174&amp;" de "&amp;IFERROR(INDEX(Parâmetros!$B$39:$B$48,MATCH($E174,Parâmetros!$A$39:$A$48,0)),99)&amp;" do ciclo"),IF(OR($D174="6x1",$D174="FF 6x1"),IF(OR(AND(WEEKDAY($F174,2)=6,AND($A174=$A175,$L175&gt;0)),AND(WEEKDAY($F174,2)=7,AND($A174=$A173,$L173&gt;0))),"ATENÇÃO · apontou sábado e domingo no mesmo fim de semana",IF(OR(WEEKDAY($F174,2)=6,WEEKDAY($F174,2)=7),"Jornada de fim de semana do 6x1",IF(OR($H174&gt;=Parâmetros!$E$20,$H174&lt;Parâmetros!$E$19),"ATENÇÃO · 6x1 apontou fora do horário diurno","Jornada fixa do 6x1"))),IF($D174="5x2","Jornada fixa do 5x2",IF($D174="Folguista",IF($J174=$K174,"Evidência confirma sequência","DIVERGE · sequência "&amp;$J174&amp;" × evidência "&amp;$K174),IF($K174=$E174,"Evidência confirma cadastro","DIVERGE · cadastro "&amp;$E174&amp;" × evidência "&amp;$K174)))))))))))</f>
        <v>Jornada fixa do 6x1</v>
      </c>
      <c r="W174" s="34" t="str">
        <f>IF(OR(OR($D174="6x1",$D174="FF 6x1"),$D174="5x2"),"",IF($AB174&lt;&gt;$AB173,IF(IFERROR(INDEX(Cadastro!$F$5:$F$243,$AB174),"")="",IF($L174&gt;0,1,0),IF(IFERROR(INDEX(Cadastro!$F$5:$F$243,$AB174),"")&lt;=IFERROR(INDEX(Parâmetros!$B$39:$B$48,MATCH($E174,Parâmetros!$A$39:$A$48,0)),99),IFERROR(INDEX(Cadastro!$F$5:$F$243,$AB174),""),0)),IF($L174&gt;0,IF(N($X173)&gt;0,1,N($W173)+1),IF(AND($L174=0,OR(N($W173)&gt;=IFERROR(INDEX(Parâmetros!$B$39:$B$48,MATCH($E174,Parâmetros!$A$39:$A$48,0)),99),AND(N($X173)&gt;0,N($X173)&lt;IFERROR(INDEX(Parâmetros!$C$39:$C$48,MATCH($E174,Parâmetros!$A$39:$A$48,0)),0)))),0,N($W173)+1))))</f>
        <v/>
      </c>
      <c r="X174" s="34" t="str">
        <f>IF(OR(OR($D174="6x1",$D174="FF 6x1"),$D174="5x2"),"",IF($AB174&lt;&gt;$AB173,IF(IFERROR(INDEX(Cadastro!$F$5:$F$243,$AB174),"")="",0,IF(IFERROR(INDEX(Cadastro!$F$5:$F$243,$AB174),"")&gt;IFERROR(INDEX(Parâmetros!$B$39:$B$48,MATCH($E174,Parâmetros!$A$39:$A$48,0)),99),IFERROR(INDEX(Cadastro!$F$5:$F$243,$AB174),"")-IFERROR(INDEX(Parâmetros!$B$39:$B$48,MATCH($E174,Parâmetros!$A$39:$A$48,0)),99),0)),IF(AND($L174=0,OR(N($W173)&gt;=IFERROR(INDEX(Parâmetros!$B$39:$B$48,MATCH($E174,Parâmetros!$A$39:$A$48,0)),99),AND(N($X173)&gt;0,N($X173)&lt;IFERROR(INDEX(Parâmetros!$C$39:$C$48,MATCH($E174,Parâmetros!$A$39:$A$48,0)),0)))),N($X173)+1,0)))</f>
        <v/>
      </c>
      <c r="Y174" t="str">
        <f>IF($AC174&lt;&gt;"",IF($L174&gt;0,$AC174&amp;" · com apontamento",$AC174),IF($E174="Férias",IF($L174&gt;0,"Férias · com apontamento","Férias (cadastro)"),IF(($Z174+$AA174-1)&gt;Parâmetros!$E$16,"Férias / afastamento",IF(AND($D174="5x2",OR(WEEKDAY($F174,2)=6,WEEKDAY($F174,2)=7)),IF($L174&gt;0,"Folga trabalhada","Folga"),IF($L174&gt;0,"Trabalhado",IF(OR(OR($D174="6x1",$D174="FF 6x1"),$D174="5x2"),IF(AND(OR($D174="6x1",$D174="FF 6x1"),OR(WEEKDAY($F174,2)=6,WEEKDAY($F174,2)=7)),"Folga","Falta de registro"),IF(AND($AB174&lt;&gt;$AB173,IFERROR(INDEX(Cadastro!$F$5:$F$243,$AB174),"")=""),"Indeterminado (início da série)",IF($X174&gt;0,"Folga","Falta de registro"))))))))</f>
        <v>Trabalhado</v>
      </c>
      <c r="Z174" s="34">
        <f>IF(OR($L174&gt;0,$F174&gt;Parâmetros!$E$14),0,IF($A174&lt;&gt;$A173,1,N($Z173)+1))</f>
        <v>0</v>
      </c>
      <c r="AA174" s="34">
        <f>IF(OR($L174&gt;0,$F174&gt;Parâmetros!$E$14),0,IF(OR($A174&lt;&gt;$A175,$F175&gt;Parâmetros!$E$14),1,N($AA175)+1))</f>
        <v>0</v>
      </c>
      <c r="AB174" s="31">
        <f>IFERROR(MATCH($A174&amp;"|"&amp;TEXT(_xlfn.MAXIFS(Cadastro!$E$5:$E$243,Cadastro!$A$5:$A$243,$A174,Cadastro!$E$5:$E$243,"&lt;="&amp;$F174),"yyyymmdd"),Cadastro!$I$5:$I$243,0),"")</f>
        <v>21</v>
      </c>
      <c r="AC174" t="str">
        <f>IFERROR(_xlfn.SINGLE(INDEX(Exceções!$D$5:$D$203,MATCH($A174&amp;"|"&amp;$F174,Exceções!$F$5:$F$203,0))),"")</f>
        <v/>
      </c>
      <c r="AD174" t="str">
        <f>IF($AC174="","",IFERROR(_xlfn.SINGLE(INDEX(Exceções!$E$5:$E$203,MATCH($A174&amp;"|"&amp;$F174,Exceções!$F$5:$F$203,0))),""))</f>
        <v/>
      </c>
    </row>
    <row r="175" spans="1:30" ht="15" hidden="1" customHeight="1" x14ac:dyDescent="0.25">
      <c r="A175" s="31">
        <v>53726</v>
      </c>
      <c r="B175" s="17" t="s">
        <v>62</v>
      </c>
      <c r="C175" s="17" t="str">
        <f>IFERROR(INDEX(Cadastro!$C$5:$C$243,$AB175),"NÃO INFORMADO")</f>
        <v>PED</v>
      </c>
      <c r="D175" s="17" t="str">
        <f>IFERROR(INDEX(Cadastro!$D$5:$D$243,$AB175),"")</f>
        <v>6x1</v>
      </c>
      <c r="E175" s="17" t="str">
        <f>IFERROR(INDEX(Cadastro!$G$5:$G$243,$AB175),"")</f>
        <v>6x1</v>
      </c>
      <c r="F175" s="29">
        <v>46305</v>
      </c>
      <c r="G175" s="32" t="str">
        <f t="shared" si="12"/>
        <v>sáb</v>
      </c>
      <c r="H175" s="31">
        <f>IF($L175=0,"",_xlfn.MINIFS(Dados!$Q:$Q,Dados!$A:$A,$A175,Dados!$S:$S,$F175))</f>
        <v>450</v>
      </c>
      <c r="I175" s="31">
        <f>IF($H175="","",_xlfn.MAXIFS(Dados!$R:$R,Dados!$A:$A,$A175,Dados!$S:$S,$F175))</f>
        <v>870</v>
      </c>
      <c r="J175" s="32" t="str">
        <f>IF($D175&lt;&gt;"Folguista","",IFERROR(INDEX(Parâmetros!$D$52:$G$52,1,MIN(4,MAX(1,$W175))),""))</f>
        <v/>
      </c>
      <c r="K175" s="32" t="str">
        <f>IF(OR($AC175&lt;&gt;"",$Y175="Folga",$Y175="Folga trabalhada",$Y175="Férias (cadastro)",$Y175="Férias / afastamento",$Y175="Indeterminado (início da série)"),"",IF(OR($D175="6x1",$D175="FF 6x1"),IF(OR(WEEKDAY($F175,2)=6,WEEKDAY($F175,2)=7),"6x1 sáb/dom","6x1"),IF($D175="5x2","5x2",IF($H175="",IF($D175="Folguista",$J175,$E175),IF(OR($H175&gt;=Parâmetros!$E$18,$H175&lt;Parâmetros!$E$19),"C",IF($H175&lt;Parâmetros!$E$20,"A","B"))))))</f>
        <v>6x1 sáb/dom</v>
      </c>
      <c r="L175" s="30">
        <f>SUMIFS(Dados!$E:$E,Dados!$A:$A,$A175,Dados!$S:$S,$F175)</f>
        <v>6</v>
      </c>
      <c r="M175" s="30">
        <f>IFERROR(INDEX(Parâmetros!$E$6:$E$11,MATCH($K175,Parâmetros!$A$6:$A$11,0)),"")</f>
        <v>7.33</v>
      </c>
      <c r="N175" s="33">
        <f t="shared" si="13"/>
        <v>0.81855388813096863</v>
      </c>
      <c r="O175" s="33">
        <f>Parâmetros!$E$13</f>
        <v>0.8</v>
      </c>
      <c r="P175" s="32" t="str">
        <f>IF(OR($M175="",$F175&gt;Parâmetros!$E$14),"Não","Sim")</f>
        <v>Sim</v>
      </c>
      <c r="Q175" s="32" t="str">
        <f t="shared" si="14"/>
        <v>Sim</v>
      </c>
      <c r="R175" s="32" t="str">
        <f t="shared" si="15"/>
        <v>Sim</v>
      </c>
      <c r="S175" s="30">
        <f t="shared" si="16"/>
        <v>0</v>
      </c>
      <c r="T175" s="32" t="str">
        <f>IF($Q175&lt;&gt;"Sim","",IF($N175&gt;Parâmetros!$E$15,"Sim","Não"))</f>
        <v>Não</v>
      </c>
      <c r="U175" s="17" t="str">
        <f t="shared" si="17"/>
        <v>Na meta</v>
      </c>
      <c r="V175" s="17" t="str">
        <f>IF($AC175&lt;&gt;"",IF($L175&gt;0,"ATENÇÃO · apontou em dia de "&amp;LOWER($AC175)&amp;" cadastrado","Exceção cadastrada · "&amp;$AC175)&amp;IF($AD175="",""," · "&amp;$AD175),IF($E175="Férias",IF($L175&gt;0,"ATENÇÃO · apontou estando de férias no cadastro","Férias no cadastro"),IF($Y175="Férias / afastamento","Afastamento · "&amp;($Z175+$AA175-1)&amp;" dias seguidos sem apontamento",IF($Y175="Folga trabalhada","ATENÇÃO · apontou em dia de folga da escala 5x2",IF($Y175="Folga",IF(AND($D175="5x2",OR(WEEKDAY($F175,2)=6,WEEKDAY($F175,2)=7)),"Folga de fim de semana da escala 5x2",IF(AND(OR($D175="6x1",$D175="FF 6x1"),WEEKDAY($F175,2)=6,FALSE()),"Folga de fim de semana · apontou no domingo anterior",IF(AND(OR($D175="6x1",$D175="FF 6x1"),WEEKDAY($F175,2)=7,AND($A175=$A174,$L174&gt;0)),"Folga de fim de semana · apontou no sábado",IF(AND(OR($D175="6x1",$D175="FF 6x1"),OR(WEEKDAY($F175,2)=6,WEEKDAY($F175,2)=7)),"Folga de fim de semana · sem apontamento no sábado nem no domingo","Folga prevista pelo ciclo")))),IF($Y175="Indeterminado (início da série)","Sem histórico anterior — informe o dia do ciclo no Cadastro",IF($Y175="Falta de registro",IF(OR(OR($D175="6x1",$D175="FF 6x1"),$D175="5x2"),"FALTA DE REGISTRO · dia útil da escala "&amp;$E175,"FALTA DE REGISTRO · dia "&amp;$W175&amp;" de "&amp;IFERROR(INDEX(Parâmetros!$B$39:$B$48,MATCH($E175,Parâmetros!$A$39:$A$48,0)),99)&amp;" do ciclo"),IF(OR($D175="6x1",$D175="FF 6x1"),IF(OR(AND(WEEKDAY($F175,2)=6,AND($A175=$A176,$L176&gt;0)),AND(WEEKDAY($F175,2)=7,AND($A175=$A174,$L174&gt;0))),"ATENÇÃO · apontou sábado e domingo no mesmo fim de semana",IF(OR(WEEKDAY($F175,2)=6,WEEKDAY($F175,2)=7),"Jornada de fim de semana do 6x1",IF(OR($H175&gt;=Parâmetros!$E$20,$H175&lt;Parâmetros!$E$19),"ATENÇÃO · 6x1 apontou fora do horário diurno","Jornada fixa do 6x1"))),IF($D175="5x2","Jornada fixa do 5x2",IF($D175="Folguista",IF($J175=$K175,"Evidência confirma sequência","DIVERGE · sequência "&amp;$J175&amp;" × evidência "&amp;$K175),IF($K175=$E175,"Evidência confirma cadastro","DIVERGE · cadastro "&amp;$E175&amp;" × evidência "&amp;$K175)))))))))))</f>
        <v>Jornada de fim de semana do 6x1</v>
      </c>
      <c r="W175" s="34" t="str">
        <f>IF(OR(OR($D175="6x1",$D175="FF 6x1"),$D175="5x2"),"",IF($AB175&lt;&gt;$AB174,IF(IFERROR(INDEX(Cadastro!$F$5:$F$243,$AB175),"")="",IF($L175&gt;0,1,0),IF(IFERROR(INDEX(Cadastro!$F$5:$F$243,$AB175),"")&lt;=IFERROR(INDEX(Parâmetros!$B$39:$B$48,MATCH($E175,Parâmetros!$A$39:$A$48,0)),99),IFERROR(INDEX(Cadastro!$F$5:$F$243,$AB175),""),0)),IF($L175&gt;0,IF(N($X174)&gt;0,1,N($W174)+1),IF(AND($L175=0,OR(N($W174)&gt;=IFERROR(INDEX(Parâmetros!$B$39:$B$48,MATCH($E175,Parâmetros!$A$39:$A$48,0)),99),AND(N($X174)&gt;0,N($X174)&lt;IFERROR(INDEX(Parâmetros!$C$39:$C$48,MATCH($E175,Parâmetros!$A$39:$A$48,0)),0)))),0,N($W174)+1))))</f>
        <v/>
      </c>
      <c r="X175" s="34" t="str">
        <f>IF(OR(OR($D175="6x1",$D175="FF 6x1"),$D175="5x2"),"",IF($AB175&lt;&gt;$AB174,IF(IFERROR(INDEX(Cadastro!$F$5:$F$243,$AB175),"")="",0,IF(IFERROR(INDEX(Cadastro!$F$5:$F$243,$AB175),"")&gt;IFERROR(INDEX(Parâmetros!$B$39:$B$48,MATCH($E175,Parâmetros!$A$39:$A$48,0)),99),IFERROR(INDEX(Cadastro!$F$5:$F$243,$AB175),"")-IFERROR(INDEX(Parâmetros!$B$39:$B$48,MATCH($E175,Parâmetros!$A$39:$A$48,0)),99),0)),IF(AND($L175=0,OR(N($W174)&gt;=IFERROR(INDEX(Parâmetros!$B$39:$B$48,MATCH($E175,Parâmetros!$A$39:$A$48,0)),99),AND(N($X174)&gt;0,N($X174)&lt;IFERROR(INDEX(Parâmetros!$C$39:$C$48,MATCH($E175,Parâmetros!$A$39:$A$48,0)),0)))),N($X174)+1,0)))</f>
        <v/>
      </c>
      <c r="Y175" t="str">
        <f>IF($AC175&lt;&gt;"",IF($L175&gt;0,$AC175&amp;" · com apontamento",$AC175),IF($E175="Férias",IF($L175&gt;0,"Férias · com apontamento","Férias (cadastro)"),IF(($Z175+$AA175-1)&gt;Parâmetros!$E$16,"Férias / afastamento",IF(AND($D175="5x2",OR(WEEKDAY($F175,2)=6,WEEKDAY($F175,2)=7)),IF($L175&gt;0,"Folga trabalhada","Folga"),IF($L175&gt;0,"Trabalhado",IF(OR(OR($D175="6x1",$D175="FF 6x1"),$D175="5x2"),IF(AND(OR($D175="6x1",$D175="FF 6x1"),OR(WEEKDAY($F175,2)=6,WEEKDAY($F175,2)=7)),"Folga","Falta de registro"),IF(AND($AB175&lt;&gt;$AB174,IFERROR(INDEX(Cadastro!$F$5:$F$243,$AB175),"")=""),"Indeterminado (início da série)",IF($X175&gt;0,"Folga","Falta de registro"))))))))</f>
        <v>Trabalhado</v>
      </c>
      <c r="Z175" s="34">
        <f>IF(OR($L175&gt;0,$F175&gt;Parâmetros!$E$14),0,IF($A175&lt;&gt;$A174,1,N($Z174)+1))</f>
        <v>0</v>
      </c>
      <c r="AA175" s="34">
        <f>IF(OR($L175&gt;0,$F175&gt;Parâmetros!$E$14),0,IF(OR($A175&lt;&gt;$A176,$F176&gt;Parâmetros!$E$14),1,N($AA176)+1))</f>
        <v>0</v>
      </c>
      <c r="AB175" s="31">
        <f>IFERROR(MATCH($A175&amp;"|"&amp;TEXT(_xlfn.MAXIFS(Cadastro!$E$5:$E$243,Cadastro!$A$5:$A$243,$A175,Cadastro!$E$5:$E$243,"&lt;="&amp;$F175),"yyyymmdd"),Cadastro!$I$5:$I$243,0),"")</f>
        <v>21</v>
      </c>
      <c r="AC175" t="str">
        <f>IFERROR(_xlfn.SINGLE(INDEX(Exceções!$D$5:$D$203,MATCH($A175&amp;"|"&amp;$F175,Exceções!$F$5:$F$203,0))),"")</f>
        <v/>
      </c>
      <c r="AD175" t="str">
        <f>IF($AC175="","",IFERROR(_xlfn.SINGLE(INDEX(Exceções!$E$5:$E$203,MATCH($A175&amp;"|"&amp;$F175,Exceções!$F$5:$F$203,0))),""))</f>
        <v/>
      </c>
    </row>
    <row r="176" spans="1:30" ht="15" hidden="1" customHeight="1" x14ac:dyDescent="0.25">
      <c r="A176" s="31">
        <v>53726</v>
      </c>
      <c r="B176" s="17" t="s">
        <v>62</v>
      </c>
      <c r="C176" s="17" t="str">
        <f>IFERROR(INDEX(Cadastro!$C$5:$C$243,$AB176),"NÃO INFORMADO")</f>
        <v>PED</v>
      </c>
      <c r="D176" s="17" t="str">
        <f>IFERROR(INDEX(Cadastro!$D$5:$D$243,$AB176),"")</f>
        <v>6x1</v>
      </c>
      <c r="E176" s="17" t="str">
        <f>IFERROR(INDEX(Cadastro!$G$5:$G$243,$AB176),"")</f>
        <v>6x1</v>
      </c>
      <c r="F176" s="29">
        <v>46306</v>
      </c>
      <c r="G176" s="32" t="str">
        <f t="shared" si="12"/>
        <v>dom</v>
      </c>
      <c r="H176" s="31" t="str">
        <f>IF($L176=0,"",_xlfn.MINIFS(Dados!$Q:$Q,Dados!$A:$A,$A176,Dados!$S:$S,$F176))</f>
        <v/>
      </c>
      <c r="I176" s="31" t="str">
        <f>IF($H176="","",_xlfn.MAXIFS(Dados!$R:$R,Dados!$A:$A,$A176,Dados!$S:$S,$F176))</f>
        <v/>
      </c>
      <c r="J176" s="32" t="str">
        <f>IF($D176&lt;&gt;"Folguista","",IFERROR(INDEX(Parâmetros!$D$52:$G$52,1,MIN(4,MAX(1,$W176))),""))</f>
        <v/>
      </c>
      <c r="K176" s="32" t="str">
        <f>IF(OR($AC176&lt;&gt;"",$Y176="Folga",$Y176="Folga trabalhada",$Y176="Férias (cadastro)",$Y176="Férias / afastamento",$Y176="Indeterminado (início da série)"),"",IF(OR($D176="6x1",$D176="FF 6x1"),IF(OR(WEEKDAY($F176,2)=6,WEEKDAY($F176,2)=7),"6x1 sáb/dom","6x1"),IF($D176="5x2","5x2",IF($H176="",IF($D176="Folguista",$J176,$E176),IF(OR($H176&gt;=Parâmetros!$E$18,$H176&lt;Parâmetros!$E$19),"C",IF($H176&lt;Parâmetros!$E$20,"A","B"))))))</f>
        <v/>
      </c>
      <c r="L176" s="30">
        <f>SUMIFS(Dados!$E:$E,Dados!$A:$A,$A176,Dados!$S:$S,$F176)</f>
        <v>0</v>
      </c>
      <c r="M176" s="30" t="str">
        <f>IFERROR(INDEX(Parâmetros!$E$6:$E$11,MATCH($K176,Parâmetros!$A$6:$A$11,0)),"")</f>
        <v/>
      </c>
      <c r="N176" s="33" t="str">
        <f t="shared" si="13"/>
        <v/>
      </c>
      <c r="O176" s="33">
        <f>Parâmetros!$E$13</f>
        <v>0.8</v>
      </c>
      <c r="P176" s="32" t="str">
        <f>IF(OR($M176="",$F176&gt;Parâmetros!$E$14),"Não","Sim")</f>
        <v>Não</v>
      </c>
      <c r="Q176" s="32" t="str">
        <f t="shared" si="14"/>
        <v/>
      </c>
      <c r="R176" s="32" t="str">
        <f t="shared" si="15"/>
        <v/>
      </c>
      <c r="S176" s="30" t="str">
        <f t="shared" si="16"/>
        <v/>
      </c>
      <c r="T176" s="32" t="str">
        <f>IF($Q176&lt;&gt;"Sim","",IF($N176&gt;Parâmetros!$E$15,"Sim","Não"))</f>
        <v/>
      </c>
      <c r="U176" s="17" t="str">
        <f t="shared" si="17"/>
        <v>Folga</v>
      </c>
      <c r="V176" s="17" t="str">
        <f>IF($AC176&lt;&gt;"",IF($L176&gt;0,"ATENÇÃO · apontou em dia de "&amp;LOWER($AC176)&amp;" cadastrado","Exceção cadastrada · "&amp;$AC176)&amp;IF($AD176="",""," · "&amp;$AD176),IF($E176="Férias",IF($L176&gt;0,"ATENÇÃO · apontou estando de férias no cadastro","Férias no cadastro"),IF($Y176="Férias / afastamento","Afastamento · "&amp;($Z176+$AA176-1)&amp;" dias seguidos sem apontamento",IF($Y176="Folga trabalhada","ATENÇÃO · apontou em dia de folga da escala 5x2",IF($Y176="Folga",IF(AND($D176="5x2",OR(WEEKDAY($F176,2)=6,WEEKDAY($F176,2)=7)),"Folga de fim de semana da escala 5x2",IF(AND(OR($D176="6x1",$D176="FF 6x1"),WEEKDAY($F176,2)=6,FALSE()),"Folga de fim de semana · apontou no domingo anterior",IF(AND(OR($D176="6x1",$D176="FF 6x1"),WEEKDAY($F176,2)=7,AND($A176=$A175,$L175&gt;0)),"Folga de fim de semana · apontou no sábado",IF(AND(OR($D176="6x1",$D176="FF 6x1"),OR(WEEKDAY($F176,2)=6,WEEKDAY($F176,2)=7)),"Folga de fim de semana · sem apontamento no sábado nem no domingo","Folga prevista pelo ciclo")))),IF($Y176="Indeterminado (início da série)","Sem histórico anterior — informe o dia do ciclo no Cadastro",IF($Y176="Falta de registro",IF(OR(OR($D176="6x1",$D176="FF 6x1"),$D176="5x2"),"FALTA DE REGISTRO · dia útil da escala "&amp;$E176,"FALTA DE REGISTRO · dia "&amp;$W176&amp;" de "&amp;IFERROR(INDEX(Parâmetros!$B$39:$B$48,MATCH($E176,Parâmetros!$A$39:$A$48,0)),99)&amp;" do ciclo"),IF(OR($D176="6x1",$D176="FF 6x1"),IF(OR(AND(WEEKDAY($F176,2)=6,AND($A176=$A177,$L177&gt;0)),AND(WEEKDAY($F176,2)=7,AND($A176=$A175,$L175&gt;0))),"ATENÇÃO · apontou sábado e domingo no mesmo fim de semana",IF(OR(WEEKDAY($F176,2)=6,WEEKDAY($F176,2)=7),"Jornada de fim de semana do 6x1",IF(OR($H176&gt;=Parâmetros!$E$20,$H176&lt;Parâmetros!$E$19),"ATENÇÃO · 6x1 apontou fora do horário diurno","Jornada fixa do 6x1"))),IF($D176="5x2","Jornada fixa do 5x2",IF($D176="Folguista",IF($J176=$K176,"Evidência confirma sequência","DIVERGE · sequência "&amp;$J176&amp;" × evidência "&amp;$K176),IF($K176=$E176,"Evidência confirma cadastro","DIVERGE · cadastro "&amp;$E176&amp;" × evidência "&amp;$K176)))))))))))</f>
        <v>Folga de fim de semana · apontou no sábado</v>
      </c>
      <c r="W176" s="34" t="str">
        <f>IF(OR(OR($D176="6x1",$D176="FF 6x1"),$D176="5x2"),"",IF($AB176&lt;&gt;$AB175,IF(IFERROR(INDEX(Cadastro!$F$5:$F$243,$AB176),"")="",IF($L176&gt;0,1,0),IF(IFERROR(INDEX(Cadastro!$F$5:$F$243,$AB176),"")&lt;=IFERROR(INDEX(Parâmetros!$B$39:$B$48,MATCH($E176,Parâmetros!$A$39:$A$48,0)),99),IFERROR(INDEX(Cadastro!$F$5:$F$243,$AB176),""),0)),IF($L176&gt;0,IF(N($X175)&gt;0,1,N($W175)+1),IF(AND($L176=0,OR(N($W175)&gt;=IFERROR(INDEX(Parâmetros!$B$39:$B$48,MATCH($E176,Parâmetros!$A$39:$A$48,0)),99),AND(N($X175)&gt;0,N($X175)&lt;IFERROR(INDEX(Parâmetros!$C$39:$C$48,MATCH($E176,Parâmetros!$A$39:$A$48,0)),0)))),0,N($W175)+1))))</f>
        <v/>
      </c>
      <c r="X176" s="34" t="str">
        <f>IF(OR(OR($D176="6x1",$D176="FF 6x1"),$D176="5x2"),"",IF($AB176&lt;&gt;$AB175,IF(IFERROR(INDEX(Cadastro!$F$5:$F$243,$AB176),"")="",0,IF(IFERROR(INDEX(Cadastro!$F$5:$F$243,$AB176),"")&gt;IFERROR(INDEX(Parâmetros!$B$39:$B$48,MATCH($E176,Parâmetros!$A$39:$A$48,0)),99),IFERROR(INDEX(Cadastro!$F$5:$F$243,$AB176),"")-IFERROR(INDEX(Parâmetros!$B$39:$B$48,MATCH($E176,Parâmetros!$A$39:$A$48,0)),99),0)),IF(AND($L176=0,OR(N($W175)&gt;=IFERROR(INDEX(Parâmetros!$B$39:$B$48,MATCH($E176,Parâmetros!$A$39:$A$48,0)),99),AND(N($X175)&gt;0,N($X175)&lt;IFERROR(INDEX(Parâmetros!$C$39:$C$48,MATCH($E176,Parâmetros!$A$39:$A$48,0)),0)))),N($X175)+1,0)))</f>
        <v/>
      </c>
      <c r="Y176" t="str">
        <f>IF($AC176&lt;&gt;"",IF($L176&gt;0,$AC176&amp;" · com apontamento",$AC176),IF($E176="Férias",IF($L176&gt;0,"Férias · com apontamento","Férias (cadastro)"),IF(($Z176+$AA176-1)&gt;Parâmetros!$E$16,"Férias / afastamento",IF(AND($D176="5x2",OR(WEEKDAY($F176,2)=6,WEEKDAY($F176,2)=7)),IF($L176&gt;0,"Folga trabalhada","Folga"),IF($L176&gt;0,"Trabalhado",IF(OR(OR($D176="6x1",$D176="FF 6x1"),$D176="5x2"),IF(AND(OR($D176="6x1",$D176="FF 6x1"),OR(WEEKDAY($F176,2)=6,WEEKDAY($F176,2)=7)),"Folga","Falta de registro"),IF(AND($AB176&lt;&gt;$AB175,IFERROR(INDEX(Cadastro!$F$5:$F$243,$AB176),"")=""),"Indeterminado (início da série)",IF($X176&gt;0,"Folga","Falta de registro"))))))))</f>
        <v>Folga</v>
      </c>
      <c r="Z176" s="34">
        <f>IF(OR($L176&gt;0,$F176&gt;Parâmetros!$E$14),0,IF($A176&lt;&gt;$A175,1,N($Z175)+1))</f>
        <v>1</v>
      </c>
      <c r="AA176" s="34">
        <f>IF(OR($L176&gt;0,$F176&gt;Parâmetros!$E$14),0,IF(OR($A176&lt;&gt;$A177,$F177&gt;Parâmetros!$E$14),1,N($AA177)+1))</f>
        <v>1</v>
      </c>
      <c r="AB176" s="31">
        <f>IFERROR(MATCH($A176&amp;"|"&amp;TEXT(_xlfn.MAXIFS(Cadastro!$E$5:$E$243,Cadastro!$A$5:$A$243,$A176,Cadastro!$E$5:$E$243,"&lt;="&amp;$F176),"yyyymmdd"),Cadastro!$I$5:$I$243,0),"")</f>
        <v>21</v>
      </c>
      <c r="AC176" t="str">
        <f>IFERROR(_xlfn.SINGLE(INDEX(Exceções!$D$5:$D$203,MATCH($A176&amp;"|"&amp;$F176,Exceções!$F$5:$F$203,0))),"")</f>
        <v/>
      </c>
      <c r="AD176" t="str">
        <f>IF($AC176="","",IFERROR(_xlfn.SINGLE(INDEX(Exceções!$E$5:$E$203,MATCH($A176&amp;"|"&amp;$F176,Exceções!$F$5:$F$203,0))),""))</f>
        <v/>
      </c>
    </row>
    <row r="177" spans="1:30" ht="15" hidden="1" customHeight="1" x14ac:dyDescent="0.25">
      <c r="A177" s="31">
        <v>53726</v>
      </c>
      <c r="B177" s="17" t="s">
        <v>62</v>
      </c>
      <c r="C177" s="17" t="str">
        <f>IFERROR(INDEX(Cadastro!$C$5:$C$243,$AB177),"NÃO INFORMADO")</f>
        <v>PED</v>
      </c>
      <c r="D177" s="17" t="str">
        <f>IFERROR(INDEX(Cadastro!$D$5:$D$243,$AB177),"")</f>
        <v>A</v>
      </c>
      <c r="E177" s="17" t="str">
        <f>IFERROR(INDEX(Cadastro!$G$5:$G$243,$AB177),"")</f>
        <v>A</v>
      </c>
      <c r="F177" s="29">
        <v>46307</v>
      </c>
      <c r="G177" s="32" t="str">
        <f t="shared" si="12"/>
        <v>seg</v>
      </c>
      <c r="H177" s="31">
        <f>IF($L177=0,"",_xlfn.MINIFS(Dados!$Q:$Q,Dados!$A:$A,$A177,Dados!$S:$S,$F177))</f>
        <v>443</v>
      </c>
      <c r="I177" s="31">
        <f>IF($H177="","",_xlfn.MAXIFS(Dados!$R:$R,Dados!$A:$A,$A177,Dados!$S:$S,$F177))</f>
        <v>909</v>
      </c>
      <c r="J177" s="32" t="str">
        <f>IF($D177&lt;&gt;"Folguista","",IFERROR(INDEX(Parâmetros!$D$52:$G$52,1,MIN(4,MAX(1,$W177))),""))</f>
        <v/>
      </c>
      <c r="K177" s="32" t="str">
        <f>IF(OR($AC177&lt;&gt;"",$Y177="Folga",$Y177="Folga trabalhada",$Y177="Férias (cadastro)",$Y177="Férias / afastamento",$Y177="Indeterminado (início da série)"),"",IF(OR($D177="6x1",$D177="FF 6x1"),IF(OR(WEEKDAY($F177,2)=6,WEEKDAY($F177,2)=7),"6x1 sáb/dom","6x1"),IF($D177="5x2","5x2",IF($H177="",IF($D177="Folguista",$J177,$E177),IF(OR($H177&gt;=Parâmetros!$E$18,$H177&lt;Parâmetros!$E$19),"C",IF($H177&lt;Parâmetros!$E$20,"A","B"))))))</f>
        <v>A</v>
      </c>
      <c r="L177" s="30">
        <f>SUMIFS(Dados!$E:$E,Dados!$A:$A,$A177,Dados!$S:$S,$F177)</f>
        <v>6.58</v>
      </c>
      <c r="M177" s="30">
        <f>IFERROR(INDEX(Parâmetros!$E$6:$E$11,MATCH($K177,Parâmetros!$A$6:$A$11,0)),"")</f>
        <v>7.58</v>
      </c>
      <c r="N177" s="33">
        <f t="shared" si="13"/>
        <v>0.86807387862796836</v>
      </c>
      <c r="O177" s="33">
        <f>Parâmetros!$E$13</f>
        <v>0.8</v>
      </c>
      <c r="P177" s="32" t="str">
        <f>IF(OR($M177="",$F177&gt;Parâmetros!$E$14),"Não","Sim")</f>
        <v>Sim</v>
      </c>
      <c r="Q177" s="32" t="str">
        <f t="shared" si="14"/>
        <v>Sim</v>
      </c>
      <c r="R177" s="32" t="str">
        <f t="shared" si="15"/>
        <v>Sim</v>
      </c>
      <c r="S177" s="30">
        <f t="shared" si="16"/>
        <v>0</v>
      </c>
      <c r="T177" s="32" t="str">
        <f>IF($Q177&lt;&gt;"Sim","",IF($N177&gt;Parâmetros!$E$15,"Sim","Não"))</f>
        <v>Não</v>
      </c>
      <c r="U177" s="17" t="str">
        <f t="shared" si="17"/>
        <v>Na meta</v>
      </c>
      <c r="V177" s="17" t="str">
        <f>IF($AC177&lt;&gt;"",IF($L177&gt;0,"ATENÇÃO · apontou em dia de "&amp;LOWER($AC177)&amp;" cadastrado","Exceção cadastrada · "&amp;$AC177)&amp;IF($AD177="",""," · "&amp;$AD177),IF($E177="Férias",IF($L177&gt;0,"ATENÇÃO · apontou estando de férias no cadastro","Férias no cadastro"),IF($Y177="Férias / afastamento","Afastamento · "&amp;($Z177+$AA177-1)&amp;" dias seguidos sem apontamento",IF($Y177="Folga trabalhada","ATENÇÃO · apontou em dia de folga da escala 5x2",IF($Y177="Folga",IF(AND($D177="5x2",OR(WEEKDAY($F177,2)=6,WEEKDAY($F177,2)=7)),"Folga de fim de semana da escala 5x2",IF(AND(OR($D177="6x1",$D177="FF 6x1"),WEEKDAY($F177,2)=6,FALSE()),"Folga de fim de semana · apontou no domingo anterior",IF(AND(OR($D177="6x1",$D177="FF 6x1"),WEEKDAY($F177,2)=7,AND($A177=$A176,$L176&gt;0)),"Folga de fim de semana · apontou no sábado",IF(AND(OR($D177="6x1",$D177="FF 6x1"),OR(WEEKDAY($F177,2)=6,WEEKDAY($F177,2)=7)),"Folga de fim de semana · sem apontamento no sábado nem no domingo","Folga prevista pelo ciclo")))),IF($Y177="Indeterminado (início da série)","Sem histórico anterior — informe o dia do ciclo no Cadastro",IF($Y177="Falta de registro",IF(OR(OR($D177="6x1",$D177="FF 6x1"),$D177="5x2"),"FALTA DE REGISTRO · dia útil da escala "&amp;$E177,"FALTA DE REGISTRO · dia "&amp;$W177&amp;" de "&amp;IFERROR(INDEX(Parâmetros!$B$39:$B$48,MATCH($E177,Parâmetros!$A$39:$A$48,0)),99)&amp;" do ciclo"),IF(OR($D177="6x1",$D177="FF 6x1"),IF(OR(AND(WEEKDAY($F177,2)=6,AND($A177=$A178,$L178&gt;0)),AND(WEEKDAY($F177,2)=7,AND($A177=$A176,$L176&gt;0))),"ATENÇÃO · apontou sábado e domingo no mesmo fim de semana",IF(OR(WEEKDAY($F177,2)=6,WEEKDAY($F177,2)=7),"Jornada de fim de semana do 6x1",IF(OR($H177&gt;=Parâmetros!$E$20,$H177&lt;Parâmetros!$E$19),"ATENÇÃO · 6x1 apontou fora do horário diurno","Jornada fixa do 6x1"))),IF($D177="5x2","Jornada fixa do 5x2",IF($D177="Folguista",IF($J177=$K177,"Evidência confirma sequência","DIVERGE · sequência "&amp;$J177&amp;" × evidência "&amp;$K177),IF($K177=$E177,"Evidência confirma cadastro","DIVERGE · cadastro "&amp;$E177&amp;" × evidência "&amp;$K177)))))))))))</f>
        <v>Evidência confirma cadastro</v>
      </c>
      <c r="W177" s="34">
        <f>IF(OR(OR($D177="6x1",$D177="FF 6x1"),$D177="5x2"),"",IF($AB177&lt;&gt;$AB176,IF(IFERROR(INDEX(Cadastro!$F$5:$F$243,$AB177),"")="",IF($L177&gt;0,1,0),IF(IFERROR(INDEX(Cadastro!$F$5:$F$243,$AB177),"")&lt;=IFERROR(INDEX(Parâmetros!$B$39:$B$48,MATCH($E177,Parâmetros!$A$39:$A$48,0)),99),IFERROR(INDEX(Cadastro!$F$5:$F$243,$AB177),""),0)),IF($L177&gt;0,IF(N($X176)&gt;0,1,N($W176)+1),IF(AND($L177=0,OR(N($W176)&gt;=IFERROR(INDEX(Parâmetros!$B$39:$B$48,MATCH($E177,Parâmetros!$A$39:$A$48,0)),99),AND(N($X176)&gt;0,N($X176)&lt;IFERROR(INDEX(Parâmetros!$C$39:$C$48,MATCH($E177,Parâmetros!$A$39:$A$48,0)),0)))),0,N($W176)+1))))</f>
        <v>1</v>
      </c>
      <c r="X177" s="34">
        <f>IF(OR(OR($D177="6x1",$D177="FF 6x1"),$D177="5x2"),"",IF($AB177&lt;&gt;$AB176,IF(IFERROR(INDEX(Cadastro!$F$5:$F$243,$AB177),"")="",0,IF(IFERROR(INDEX(Cadastro!$F$5:$F$243,$AB177),"")&gt;IFERROR(INDEX(Parâmetros!$B$39:$B$48,MATCH($E177,Parâmetros!$A$39:$A$48,0)),99),IFERROR(INDEX(Cadastro!$F$5:$F$243,$AB177),"")-IFERROR(INDEX(Parâmetros!$B$39:$B$48,MATCH($E177,Parâmetros!$A$39:$A$48,0)),99),0)),IF(AND($L177=0,OR(N($W176)&gt;=IFERROR(INDEX(Parâmetros!$B$39:$B$48,MATCH($E177,Parâmetros!$A$39:$A$48,0)),99),AND(N($X176)&gt;0,N($X176)&lt;IFERROR(INDEX(Parâmetros!$C$39:$C$48,MATCH($E177,Parâmetros!$A$39:$A$48,0)),0)))),N($X176)+1,0)))</f>
        <v>0</v>
      </c>
      <c r="Y177" t="str">
        <f>IF($AC177&lt;&gt;"",IF($L177&gt;0,$AC177&amp;" · com apontamento",$AC177),IF($E177="Férias",IF($L177&gt;0,"Férias · com apontamento","Férias (cadastro)"),IF(($Z177+$AA177-1)&gt;Parâmetros!$E$16,"Férias / afastamento",IF(AND($D177="5x2",OR(WEEKDAY($F177,2)=6,WEEKDAY($F177,2)=7)),IF($L177&gt;0,"Folga trabalhada","Folga"),IF($L177&gt;0,"Trabalhado",IF(OR(OR($D177="6x1",$D177="FF 6x1"),$D177="5x2"),IF(AND(OR($D177="6x1",$D177="FF 6x1"),OR(WEEKDAY($F177,2)=6,WEEKDAY($F177,2)=7)),"Folga","Falta de registro"),IF(AND($AB177&lt;&gt;$AB176,IFERROR(INDEX(Cadastro!$F$5:$F$243,$AB177),"")=""),"Indeterminado (início da série)",IF($X177&gt;0,"Folga","Falta de registro"))))))))</f>
        <v>Trabalhado</v>
      </c>
      <c r="Z177" s="34">
        <f>IF(OR($L177&gt;0,$F177&gt;Parâmetros!$E$14),0,IF($A177&lt;&gt;$A176,1,N($Z176)+1))</f>
        <v>0</v>
      </c>
      <c r="AA177" s="34">
        <f>IF(OR($L177&gt;0,$F177&gt;Parâmetros!$E$14),0,IF(OR($A177&lt;&gt;$A178,$F178&gt;Parâmetros!$E$14),1,N($AA178)+1))</f>
        <v>0</v>
      </c>
      <c r="AB177" s="31">
        <f>IFERROR(MATCH($A177&amp;"|"&amp;TEXT(_xlfn.MAXIFS(Cadastro!$E$5:$E$243,Cadastro!$A$5:$A$243,$A177,Cadastro!$E$5:$E$243,"&lt;="&amp;$F177),"yyyymmdd"),Cadastro!$I$5:$I$243,0),"")</f>
        <v>22</v>
      </c>
      <c r="AC177" t="str">
        <f>IFERROR(_xlfn.SINGLE(INDEX(Exceções!$D$5:$D$203,MATCH($A177&amp;"|"&amp;$F177,Exceções!$F$5:$F$203,0))),"")</f>
        <v/>
      </c>
      <c r="AD177" t="str">
        <f>IF($AC177="","",IFERROR(_xlfn.SINGLE(INDEX(Exceções!$E$5:$E$203,MATCH($A177&amp;"|"&amp;$F177,Exceções!$F$5:$F$203,0))),""))</f>
        <v/>
      </c>
    </row>
    <row r="178" spans="1:30" ht="15" hidden="1" customHeight="1" x14ac:dyDescent="0.25">
      <c r="A178" s="31">
        <v>53726</v>
      </c>
      <c r="B178" s="17" t="s">
        <v>62</v>
      </c>
      <c r="C178" s="17" t="str">
        <f>IFERROR(INDEX(Cadastro!$C$5:$C$243,$AB178),"NÃO INFORMADO")</f>
        <v>PED</v>
      </c>
      <c r="D178" s="17" t="str">
        <f>IFERROR(INDEX(Cadastro!$D$5:$D$243,$AB178),"")</f>
        <v>6x1</v>
      </c>
      <c r="E178" s="17" t="str">
        <f>IFERROR(INDEX(Cadastro!$G$5:$G$243,$AB178),"")</f>
        <v>6x1</v>
      </c>
      <c r="F178" s="29">
        <v>46308</v>
      </c>
      <c r="G178" s="32" t="str">
        <f t="shared" si="12"/>
        <v>ter</v>
      </c>
      <c r="H178" s="31">
        <f>IF($L178=0,"",_xlfn.MINIFS(Dados!$Q:$Q,Dados!$A:$A,$A178,Dados!$S:$S,$F178))</f>
        <v>435</v>
      </c>
      <c r="I178" s="31">
        <f>IF($H178="","",_xlfn.MAXIFS(Dados!$R:$R,Dados!$A:$A,$A178,Dados!$S:$S,$F178))</f>
        <v>995</v>
      </c>
      <c r="J178" s="32" t="str">
        <f>IF($D178&lt;&gt;"Folguista","",IFERROR(INDEX(Parâmetros!$D$52:$G$52,1,MIN(4,MAX(1,$W178))),""))</f>
        <v/>
      </c>
      <c r="K178" s="32" t="str">
        <f>IF(OR($AC178&lt;&gt;"",$Y178="Folga",$Y178="Folga trabalhada",$Y178="Férias (cadastro)",$Y178="Férias / afastamento",$Y178="Indeterminado (início da série)"),"",IF(OR($D178="6x1",$D178="FF 6x1"),IF(OR(WEEKDAY($F178,2)=6,WEEKDAY($F178,2)=7),"6x1 sáb/dom","6x1"),IF($D178="5x2","5x2",IF($H178="",IF($D178="Folguista",$J178,$E178),IF(OR($H178&gt;=Parâmetros!$E$18,$H178&lt;Parâmetros!$E$19),"C",IF($H178&lt;Parâmetros!$E$20,"A","B"))))))</f>
        <v>6x1</v>
      </c>
      <c r="L178" s="30">
        <f>SUMIFS(Dados!$E:$E,Dados!$A:$A,$A178,Dados!$S:$S,$F178)</f>
        <v>12.709999999999999</v>
      </c>
      <c r="M178" s="30">
        <f>IFERROR(INDEX(Parâmetros!$E$6:$E$11,MATCH($K178,Parâmetros!$A$6:$A$11,0)),"")</f>
        <v>8.8000000000000007</v>
      </c>
      <c r="N178" s="33">
        <f t="shared" si="13"/>
        <v>1.4443181818181816</v>
      </c>
      <c r="O178" s="33">
        <f>Parâmetros!$E$13</f>
        <v>0.8</v>
      </c>
      <c r="P178" s="32" t="str">
        <f>IF(OR($M178="",$F178&gt;Parâmetros!$E$14),"Não","Sim")</f>
        <v>Sim</v>
      </c>
      <c r="Q178" s="32" t="str">
        <f t="shared" si="14"/>
        <v>Sim</v>
      </c>
      <c r="R178" s="32" t="str">
        <f t="shared" si="15"/>
        <v>Sim</v>
      </c>
      <c r="S178" s="30">
        <f t="shared" si="16"/>
        <v>0</v>
      </c>
      <c r="T178" s="32" t="str">
        <f>IF($Q178&lt;&gt;"Sim","",IF($N178&gt;Parâmetros!$E$15,"Sim","Não"))</f>
        <v>Sim</v>
      </c>
      <c r="U178" s="17" t="str">
        <f t="shared" si="17"/>
        <v>Na meta</v>
      </c>
      <c r="V178" s="17" t="str">
        <f>IF($AC178&lt;&gt;"",IF($L178&gt;0,"ATENÇÃO · apontou em dia de "&amp;LOWER($AC178)&amp;" cadastrado","Exceção cadastrada · "&amp;$AC178)&amp;IF($AD178="",""," · "&amp;$AD178),IF($E178="Férias",IF($L178&gt;0,"ATENÇÃO · apontou estando de férias no cadastro","Férias no cadastro"),IF($Y178="Férias / afastamento","Afastamento · "&amp;($Z178+$AA178-1)&amp;" dias seguidos sem apontamento",IF($Y178="Folga trabalhada","ATENÇÃO · apontou em dia de folga da escala 5x2",IF($Y178="Folga",IF(AND($D178="5x2",OR(WEEKDAY($F178,2)=6,WEEKDAY($F178,2)=7)),"Folga de fim de semana da escala 5x2",IF(AND(OR($D178="6x1",$D178="FF 6x1"),WEEKDAY($F178,2)=6,FALSE()),"Folga de fim de semana · apontou no domingo anterior",IF(AND(OR($D178="6x1",$D178="FF 6x1"),WEEKDAY($F178,2)=7,AND($A178=$A177,$L177&gt;0)),"Folga de fim de semana · apontou no sábado",IF(AND(OR($D178="6x1",$D178="FF 6x1"),OR(WEEKDAY($F178,2)=6,WEEKDAY($F178,2)=7)),"Folga de fim de semana · sem apontamento no sábado nem no domingo","Folga prevista pelo ciclo")))),IF($Y178="Indeterminado (início da série)","Sem histórico anterior — informe o dia do ciclo no Cadastro",IF($Y178="Falta de registro",IF(OR(OR($D178="6x1",$D178="FF 6x1"),$D178="5x2"),"FALTA DE REGISTRO · dia útil da escala "&amp;$E178,"FALTA DE REGISTRO · dia "&amp;$W178&amp;" de "&amp;IFERROR(INDEX(Parâmetros!$B$39:$B$48,MATCH($E178,Parâmetros!$A$39:$A$48,0)),99)&amp;" do ciclo"),IF(OR($D178="6x1",$D178="FF 6x1"),IF(OR(AND(WEEKDAY($F178,2)=6,AND($A178=$A179,$L179&gt;0)),AND(WEEKDAY($F178,2)=7,AND($A178=$A177,$L177&gt;0))),"ATENÇÃO · apontou sábado e domingo no mesmo fim de semana",IF(OR(WEEKDAY($F178,2)=6,WEEKDAY($F178,2)=7),"Jornada de fim de semana do 6x1",IF(OR($H178&gt;=Parâmetros!$E$20,$H178&lt;Parâmetros!$E$19),"ATENÇÃO · 6x1 apontou fora do horário diurno","Jornada fixa do 6x1"))),IF($D178="5x2","Jornada fixa do 5x2",IF($D178="Folguista",IF($J178=$K178,"Evidência confirma sequência","DIVERGE · sequência "&amp;$J178&amp;" × evidência "&amp;$K178),IF($K178=$E178,"Evidência confirma cadastro","DIVERGE · cadastro "&amp;$E178&amp;" × evidência "&amp;$K178)))))))))))</f>
        <v>Jornada fixa do 6x1</v>
      </c>
      <c r="W178" s="34" t="str">
        <f>IF(OR(OR($D178="6x1",$D178="FF 6x1"),$D178="5x2"),"",IF($AB178&lt;&gt;$AB177,IF(IFERROR(INDEX(Cadastro!$F$5:$F$243,$AB178),"")="",IF($L178&gt;0,1,0),IF(IFERROR(INDEX(Cadastro!$F$5:$F$243,$AB178),"")&lt;=IFERROR(INDEX(Parâmetros!$B$39:$B$48,MATCH($E178,Parâmetros!$A$39:$A$48,0)),99),IFERROR(INDEX(Cadastro!$F$5:$F$243,$AB178),""),0)),IF($L178&gt;0,IF(N($X177)&gt;0,1,N($W177)+1),IF(AND($L178=0,OR(N($W177)&gt;=IFERROR(INDEX(Parâmetros!$B$39:$B$48,MATCH($E178,Parâmetros!$A$39:$A$48,0)),99),AND(N($X177)&gt;0,N($X177)&lt;IFERROR(INDEX(Parâmetros!$C$39:$C$48,MATCH($E178,Parâmetros!$A$39:$A$48,0)),0)))),0,N($W177)+1))))</f>
        <v/>
      </c>
      <c r="X178" s="34" t="str">
        <f>IF(OR(OR($D178="6x1",$D178="FF 6x1"),$D178="5x2"),"",IF($AB178&lt;&gt;$AB177,IF(IFERROR(INDEX(Cadastro!$F$5:$F$243,$AB178),"")="",0,IF(IFERROR(INDEX(Cadastro!$F$5:$F$243,$AB178),"")&gt;IFERROR(INDEX(Parâmetros!$B$39:$B$48,MATCH($E178,Parâmetros!$A$39:$A$48,0)),99),IFERROR(INDEX(Cadastro!$F$5:$F$243,$AB178),"")-IFERROR(INDEX(Parâmetros!$B$39:$B$48,MATCH($E178,Parâmetros!$A$39:$A$48,0)),99),0)),IF(AND($L178=0,OR(N($W177)&gt;=IFERROR(INDEX(Parâmetros!$B$39:$B$48,MATCH($E178,Parâmetros!$A$39:$A$48,0)),99),AND(N($X177)&gt;0,N($X177)&lt;IFERROR(INDEX(Parâmetros!$C$39:$C$48,MATCH($E178,Parâmetros!$A$39:$A$48,0)),0)))),N($X177)+1,0)))</f>
        <v/>
      </c>
      <c r="Y178" t="str">
        <f>IF($AC178&lt;&gt;"",IF($L178&gt;0,$AC178&amp;" · com apontamento",$AC178),IF($E178="Férias",IF($L178&gt;0,"Férias · com apontamento","Férias (cadastro)"),IF(($Z178+$AA178-1)&gt;Parâmetros!$E$16,"Férias / afastamento",IF(AND($D178="5x2",OR(WEEKDAY($F178,2)=6,WEEKDAY($F178,2)=7)),IF($L178&gt;0,"Folga trabalhada","Folga"),IF($L178&gt;0,"Trabalhado",IF(OR(OR($D178="6x1",$D178="FF 6x1"),$D178="5x2"),IF(AND(OR($D178="6x1",$D178="FF 6x1"),OR(WEEKDAY($F178,2)=6,WEEKDAY($F178,2)=7)),"Folga","Falta de registro"),IF(AND($AB178&lt;&gt;$AB177,IFERROR(INDEX(Cadastro!$F$5:$F$243,$AB178),"")=""),"Indeterminado (início da série)",IF($X178&gt;0,"Folga","Falta de registro"))))))))</f>
        <v>Trabalhado</v>
      </c>
      <c r="Z178" s="34">
        <f>IF(OR($L178&gt;0,$F178&gt;Parâmetros!$E$14),0,IF($A178&lt;&gt;$A177,1,N($Z177)+1))</f>
        <v>0</v>
      </c>
      <c r="AA178" s="34">
        <f>IF(OR($L178&gt;0,$F178&gt;Parâmetros!$E$14),0,IF(OR($A178&lt;&gt;$A179,$F179&gt;Parâmetros!$E$14),1,N($AA179)+1))</f>
        <v>0</v>
      </c>
      <c r="AB178" s="31">
        <f>IFERROR(MATCH($A178&amp;"|"&amp;TEXT(_xlfn.MAXIFS(Cadastro!$E$5:$E$243,Cadastro!$A$5:$A$243,$A178,Cadastro!$E$5:$E$243,"&lt;="&amp;$F178),"yyyymmdd"),Cadastro!$I$5:$I$243,0),"")</f>
        <v>23</v>
      </c>
      <c r="AC178" t="str">
        <f>IFERROR(_xlfn.SINGLE(INDEX(Exceções!$D$5:$D$203,MATCH($A178&amp;"|"&amp;$F178,Exceções!$F$5:$F$203,0))),"")</f>
        <v/>
      </c>
      <c r="AD178" t="str">
        <f>IF($AC178="","",IFERROR(_xlfn.SINGLE(INDEX(Exceções!$E$5:$E$203,MATCH($A178&amp;"|"&amp;$F178,Exceções!$F$5:$F$203,0))),""))</f>
        <v/>
      </c>
    </row>
    <row r="179" spans="1:30" ht="15" hidden="1" customHeight="1" x14ac:dyDescent="0.25">
      <c r="A179" s="31">
        <v>53726</v>
      </c>
      <c r="B179" s="17" t="s">
        <v>62</v>
      </c>
      <c r="C179" s="17" t="str">
        <f>IFERROR(INDEX(Cadastro!$C$5:$C$243,$AB179),"NÃO INFORMADO")</f>
        <v>PED</v>
      </c>
      <c r="D179" s="17" t="str">
        <f>IFERROR(INDEX(Cadastro!$D$5:$D$243,$AB179),"")</f>
        <v>6x1</v>
      </c>
      <c r="E179" s="17" t="str">
        <f>IFERROR(INDEX(Cadastro!$G$5:$G$243,$AB179),"")</f>
        <v>6x1</v>
      </c>
      <c r="F179" s="29">
        <v>46309</v>
      </c>
      <c r="G179" s="32" t="str">
        <f t="shared" si="12"/>
        <v>qua</v>
      </c>
      <c r="H179" s="31">
        <f>IF($L179=0,"",_xlfn.MINIFS(Dados!$Q:$Q,Dados!$A:$A,$A179,Dados!$S:$S,$F179))</f>
        <v>441</v>
      </c>
      <c r="I179" s="31">
        <f>IF($H179="","",_xlfn.MAXIFS(Dados!$R:$R,Dados!$A:$A,$A179,Dados!$S:$S,$F179))</f>
        <v>988</v>
      </c>
      <c r="J179" s="32" t="str">
        <f>IF($D179&lt;&gt;"Folguista","",IFERROR(INDEX(Parâmetros!$D$52:$G$52,1,MIN(4,MAX(1,$W179))),""))</f>
        <v/>
      </c>
      <c r="K179" s="32" t="str">
        <f>IF(OR($AC179&lt;&gt;"",$Y179="Folga",$Y179="Folga trabalhada",$Y179="Férias (cadastro)",$Y179="Férias / afastamento",$Y179="Indeterminado (início da série)"),"",IF(OR($D179="6x1",$D179="FF 6x1"),IF(OR(WEEKDAY($F179,2)=6,WEEKDAY($F179,2)=7),"6x1 sáb/dom","6x1"),IF($D179="5x2","5x2",IF($H179="",IF($D179="Folguista",$J179,$E179),IF(OR($H179&gt;=Parâmetros!$E$18,$H179&lt;Parâmetros!$E$19),"C",IF($H179&lt;Parâmetros!$E$20,"A","B"))))))</f>
        <v>6x1</v>
      </c>
      <c r="L179" s="30">
        <f>SUMIFS(Dados!$E:$E,Dados!$A:$A,$A179,Dados!$S:$S,$F179)</f>
        <v>7.98</v>
      </c>
      <c r="M179" s="30">
        <f>IFERROR(INDEX(Parâmetros!$E$6:$E$11,MATCH($K179,Parâmetros!$A$6:$A$11,0)),"")</f>
        <v>8.8000000000000007</v>
      </c>
      <c r="N179" s="33">
        <f t="shared" si="13"/>
        <v>0.90681818181818175</v>
      </c>
      <c r="O179" s="33">
        <f>Parâmetros!$E$13</f>
        <v>0.8</v>
      </c>
      <c r="P179" s="32" t="str">
        <f>IF(OR($M179="",$F179&gt;Parâmetros!$E$14),"Não","Sim")</f>
        <v>Sim</v>
      </c>
      <c r="Q179" s="32" t="str">
        <f t="shared" si="14"/>
        <v>Sim</v>
      </c>
      <c r="R179" s="32" t="str">
        <f t="shared" si="15"/>
        <v>Sim</v>
      </c>
      <c r="S179" s="30">
        <f t="shared" si="16"/>
        <v>0</v>
      </c>
      <c r="T179" s="32" t="str">
        <f>IF($Q179&lt;&gt;"Sim","",IF($N179&gt;Parâmetros!$E$15,"Sim","Não"))</f>
        <v>Não</v>
      </c>
      <c r="U179" s="17" t="str">
        <f t="shared" si="17"/>
        <v>Na meta</v>
      </c>
      <c r="V179" s="17" t="str">
        <f>IF($AC179&lt;&gt;"",IF($L179&gt;0,"ATENÇÃO · apontou em dia de "&amp;LOWER($AC179)&amp;" cadastrado","Exceção cadastrada · "&amp;$AC179)&amp;IF($AD179="",""," · "&amp;$AD179),IF($E179="Férias",IF($L179&gt;0,"ATENÇÃO · apontou estando de férias no cadastro","Férias no cadastro"),IF($Y179="Férias / afastamento","Afastamento · "&amp;($Z179+$AA179-1)&amp;" dias seguidos sem apontamento",IF($Y179="Folga trabalhada","ATENÇÃO · apontou em dia de folga da escala 5x2",IF($Y179="Folga",IF(AND($D179="5x2",OR(WEEKDAY($F179,2)=6,WEEKDAY($F179,2)=7)),"Folga de fim de semana da escala 5x2",IF(AND(OR($D179="6x1",$D179="FF 6x1"),WEEKDAY($F179,2)=6,FALSE()),"Folga de fim de semana · apontou no domingo anterior",IF(AND(OR($D179="6x1",$D179="FF 6x1"),WEEKDAY($F179,2)=7,AND($A179=$A178,$L178&gt;0)),"Folga de fim de semana · apontou no sábado",IF(AND(OR($D179="6x1",$D179="FF 6x1"),OR(WEEKDAY($F179,2)=6,WEEKDAY($F179,2)=7)),"Folga de fim de semana · sem apontamento no sábado nem no domingo","Folga prevista pelo ciclo")))),IF($Y179="Indeterminado (início da série)","Sem histórico anterior — informe o dia do ciclo no Cadastro",IF($Y179="Falta de registro",IF(OR(OR($D179="6x1",$D179="FF 6x1"),$D179="5x2"),"FALTA DE REGISTRO · dia útil da escala "&amp;$E179,"FALTA DE REGISTRO · dia "&amp;$W179&amp;" de "&amp;IFERROR(INDEX(Parâmetros!$B$39:$B$48,MATCH($E179,Parâmetros!$A$39:$A$48,0)),99)&amp;" do ciclo"),IF(OR($D179="6x1",$D179="FF 6x1"),IF(OR(AND(WEEKDAY($F179,2)=6,AND($A179=$A180,$L180&gt;0)),AND(WEEKDAY($F179,2)=7,AND($A179=$A178,$L178&gt;0))),"ATENÇÃO · apontou sábado e domingo no mesmo fim de semana",IF(OR(WEEKDAY($F179,2)=6,WEEKDAY($F179,2)=7),"Jornada de fim de semana do 6x1",IF(OR($H179&gt;=Parâmetros!$E$20,$H179&lt;Parâmetros!$E$19),"ATENÇÃO · 6x1 apontou fora do horário diurno","Jornada fixa do 6x1"))),IF($D179="5x2","Jornada fixa do 5x2",IF($D179="Folguista",IF($J179=$K179,"Evidência confirma sequência","DIVERGE · sequência "&amp;$J179&amp;" × evidência "&amp;$K179),IF($K179=$E179,"Evidência confirma cadastro","DIVERGE · cadastro "&amp;$E179&amp;" × evidência "&amp;$K179)))))))))))</f>
        <v>Jornada fixa do 6x1</v>
      </c>
      <c r="W179" s="34" t="str">
        <f>IF(OR(OR($D179="6x1",$D179="FF 6x1"),$D179="5x2"),"",IF($AB179&lt;&gt;$AB178,IF(IFERROR(INDEX(Cadastro!$F$5:$F$243,$AB179),"")="",IF($L179&gt;0,1,0),IF(IFERROR(INDEX(Cadastro!$F$5:$F$243,$AB179),"")&lt;=IFERROR(INDEX(Parâmetros!$B$39:$B$48,MATCH($E179,Parâmetros!$A$39:$A$48,0)),99),IFERROR(INDEX(Cadastro!$F$5:$F$243,$AB179),""),0)),IF($L179&gt;0,IF(N($X178)&gt;0,1,N($W178)+1),IF(AND($L179=0,OR(N($W178)&gt;=IFERROR(INDEX(Parâmetros!$B$39:$B$48,MATCH($E179,Parâmetros!$A$39:$A$48,0)),99),AND(N($X178)&gt;0,N($X178)&lt;IFERROR(INDEX(Parâmetros!$C$39:$C$48,MATCH($E179,Parâmetros!$A$39:$A$48,0)),0)))),0,N($W178)+1))))</f>
        <v/>
      </c>
      <c r="X179" s="34" t="str">
        <f>IF(OR(OR($D179="6x1",$D179="FF 6x1"),$D179="5x2"),"",IF($AB179&lt;&gt;$AB178,IF(IFERROR(INDEX(Cadastro!$F$5:$F$243,$AB179),"")="",0,IF(IFERROR(INDEX(Cadastro!$F$5:$F$243,$AB179),"")&gt;IFERROR(INDEX(Parâmetros!$B$39:$B$48,MATCH($E179,Parâmetros!$A$39:$A$48,0)),99),IFERROR(INDEX(Cadastro!$F$5:$F$243,$AB179),"")-IFERROR(INDEX(Parâmetros!$B$39:$B$48,MATCH($E179,Parâmetros!$A$39:$A$48,0)),99),0)),IF(AND($L179=0,OR(N($W178)&gt;=IFERROR(INDEX(Parâmetros!$B$39:$B$48,MATCH($E179,Parâmetros!$A$39:$A$48,0)),99),AND(N($X178)&gt;0,N($X178)&lt;IFERROR(INDEX(Parâmetros!$C$39:$C$48,MATCH($E179,Parâmetros!$A$39:$A$48,0)),0)))),N($X178)+1,0)))</f>
        <v/>
      </c>
      <c r="Y179" t="str">
        <f>IF($AC179&lt;&gt;"",IF($L179&gt;0,$AC179&amp;" · com apontamento",$AC179),IF($E179="Férias",IF($L179&gt;0,"Férias · com apontamento","Férias (cadastro)"),IF(($Z179+$AA179-1)&gt;Parâmetros!$E$16,"Férias / afastamento",IF(AND($D179="5x2",OR(WEEKDAY($F179,2)=6,WEEKDAY($F179,2)=7)),IF($L179&gt;0,"Folga trabalhada","Folga"),IF($L179&gt;0,"Trabalhado",IF(OR(OR($D179="6x1",$D179="FF 6x1"),$D179="5x2"),IF(AND(OR($D179="6x1",$D179="FF 6x1"),OR(WEEKDAY($F179,2)=6,WEEKDAY($F179,2)=7)),"Folga","Falta de registro"),IF(AND($AB179&lt;&gt;$AB178,IFERROR(INDEX(Cadastro!$F$5:$F$243,$AB179),"")=""),"Indeterminado (início da série)",IF($X179&gt;0,"Folga","Falta de registro"))))))))</f>
        <v>Trabalhado</v>
      </c>
      <c r="Z179" s="34">
        <f>IF(OR($L179&gt;0,$F179&gt;Parâmetros!$E$14),0,IF($A179&lt;&gt;$A178,1,N($Z178)+1))</f>
        <v>0</v>
      </c>
      <c r="AA179" s="34">
        <f>IF(OR($L179&gt;0,$F179&gt;Parâmetros!$E$14),0,IF(OR($A179&lt;&gt;$A180,$F180&gt;Parâmetros!$E$14),1,N($AA180)+1))</f>
        <v>0</v>
      </c>
      <c r="AB179" s="31">
        <f>IFERROR(MATCH($A179&amp;"|"&amp;TEXT(_xlfn.MAXIFS(Cadastro!$E$5:$E$243,Cadastro!$A$5:$A$243,$A179,Cadastro!$E$5:$E$243,"&lt;="&amp;$F179),"yyyymmdd"),Cadastro!$I$5:$I$243,0),"")</f>
        <v>23</v>
      </c>
      <c r="AC179" t="str">
        <f>IFERROR(_xlfn.SINGLE(INDEX(Exceções!$D$5:$D$203,MATCH($A179&amp;"|"&amp;$F179,Exceções!$F$5:$F$203,0))),"")</f>
        <v/>
      </c>
      <c r="AD179" t="str">
        <f>IF($AC179="","",IFERROR(_xlfn.SINGLE(INDEX(Exceções!$E$5:$E$203,MATCH($A179&amp;"|"&amp;$F179,Exceções!$F$5:$F$203,0))),""))</f>
        <v/>
      </c>
    </row>
    <row r="180" spans="1:30" ht="15" hidden="1" customHeight="1" x14ac:dyDescent="0.25">
      <c r="A180" s="31">
        <v>53726</v>
      </c>
      <c r="B180" s="17" t="s">
        <v>62</v>
      </c>
      <c r="C180" s="17" t="str">
        <f>IFERROR(INDEX(Cadastro!$C$5:$C$243,$AB180),"NÃO INFORMADO")</f>
        <v>PED</v>
      </c>
      <c r="D180" s="17" t="str">
        <f>IFERROR(INDEX(Cadastro!$D$5:$D$243,$AB180),"")</f>
        <v>6x1</v>
      </c>
      <c r="E180" s="17" t="str">
        <f>IFERROR(INDEX(Cadastro!$G$5:$G$243,$AB180),"")</f>
        <v>6x1</v>
      </c>
      <c r="F180" s="29">
        <v>46310</v>
      </c>
      <c r="G180" s="32" t="str">
        <f t="shared" si="12"/>
        <v>qui</v>
      </c>
      <c r="H180" s="31">
        <f>IF($L180=0,"",_xlfn.MINIFS(Dados!$Q:$Q,Dados!$A:$A,$A180,Dados!$S:$S,$F180))</f>
        <v>438</v>
      </c>
      <c r="I180" s="31">
        <f>IF($H180="","",_xlfn.MAXIFS(Dados!$R:$R,Dados!$A:$A,$A180,Dados!$S:$S,$F180))</f>
        <v>995</v>
      </c>
      <c r="J180" s="32" t="str">
        <f>IF($D180&lt;&gt;"Folguista","",IFERROR(INDEX(Parâmetros!$D$52:$G$52,1,MIN(4,MAX(1,$W180))),""))</f>
        <v/>
      </c>
      <c r="K180" s="32" t="str">
        <f>IF(OR($AC180&lt;&gt;"",$Y180="Folga",$Y180="Folga trabalhada",$Y180="Férias (cadastro)",$Y180="Férias / afastamento",$Y180="Indeterminado (início da série)"),"",IF(OR($D180="6x1",$D180="FF 6x1"),IF(OR(WEEKDAY($F180,2)=6,WEEKDAY($F180,2)=7),"6x1 sáb/dom","6x1"),IF($D180="5x2","5x2",IF($H180="",IF($D180="Folguista",$J180,$E180),IF(OR($H180&gt;=Parâmetros!$E$18,$H180&lt;Parâmetros!$E$19),"C",IF($H180&lt;Parâmetros!$E$20,"A","B"))))))</f>
        <v>6x1</v>
      </c>
      <c r="L180" s="30">
        <f>SUMIFS(Dados!$E:$E,Dados!$A:$A,$A180,Dados!$S:$S,$F180)</f>
        <v>8.14</v>
      </c>
      <c r="M180" s="30">
        <f>IFERROR(INDEX(Parâmetros!$E$6:$E$11,MATCH($K180,Parâmetros!$A$6:$A$11,0)),"")</f>
        <v>8.8000000000000007</v>
      </c>
      <c r="N180" s="33">
        <f t="shared" si="13"/>
        <v>0.92500000000000004</v>
      </c>
      <c r="O180" s="33">
        <f>Parâmetros!$E$13</f>
        <v>0.8</v>
      </c>
      <c r="P180" s="32" t="str">
        <f>IF(OR($M180="",$F180&gt;Parâmetros!$E$14),"Não","Sim")</f>
        <v>Sim</v>
      </c>
      <c r="Q180" s="32" t="str">
        <f t="shared" si="14"/>
        <v>Sim</v>
      </c>
      <c r="R180" s="32" t="str">
        <f t="shared" si="15"/>
        <v>Sim</v>
      </c>
      <c r="S180" s="30">
        <f t="shared" si="16"/>
        <v>0</v>
      </c>
      <c r="T180" s="32" t="str">
        <f>IF($Q180&lt;&gt;"Sim","",IF($N180&gt;Parâmetros!$E$15,"Sim","Não"))</f>
        <v>Não</v>
      </c>
      <c r="U180" s="17" t="str">
        <f t="shared" si="17"/>
        <v>Na meta</v>
      </c>
      <c r="V180" s="17" t="str">
        <f>IF($AC180&lt;&gt;"",IF($L180&gt;0,"ATENÇÃO · apontou em dia de "&amp;LOWER($AC180)&amp;" cadastrado","Exceção cadastrada · "&amp;$AC180)&amp;IF($AD180="",""," · "&amp;$AD180),IF($E180="Férias",IF($L180&gt;0,"ATENÇÃO · apontou estando de férias no cadastro","Férias no cadastro"),IF($Y180="Férias / afastamento","Afastamento · "&amp;($Z180+$AA180-1)&amp;" dias seguidos sem apontamento",IF($Y180="Folga trabalhada","ATENÇÃO · apontou em dia de folga da escala 5x2",IF($Y180="Folga",IF(AND($D180="5x2",OR(WEEKDAY($F180,2)=6,WEEKDAY($F180,2)=7)),"Folga de fim de semana da escala 5x2",IF(AND(OR($D180="6x1",$D180="FF 6x1"),WEEKDAY($F180,2)=6,FALSE()),"Folga de fim de semana · apontou no domingo anterior",IF(AND(OR($D180="6x1",$D180="FF 6x1"),WEEKDAY($F180,2)=7,AND($A180=$A179,$L179&gt;0)),"Folga de fim de semana · apontou no sábado",IF(AND(OR($D180="6x1",$D180="FF 6x1"),OR(WEEKDAY($F180,2)=6,WEEKDAY($F180,2)=7)),"Folga de fim de semana · sem apontamento no sábado nem no domingo","Folga prevista pelo ciclo")))),IF($Y180="Indeterminado (início da série)","Sem histórico anterior — informe o dia do ciclo no Cadastro",IF($Y180="Falta de registro",IF(OR(OR($D180="6x1",$D180="FF 6x1"),$D180="5x2"),"FALTA DE REGISTRO · dia útil da escala "&amp;$E180,"FALTA DE REGISTRO · dia "&amp;$W180&amp;" de "&amp;IFERROR(INDEX(Parâmetros!$B$39:$B$48,MATCH($E180,Parâmetros!$A$39:$A$48,0)),99)&amp;" do ciclo"),IF(OR($D180="6x1",$D180="FF 6x1"),IF(OR(AND(WEEKDAY($F180,2)=6,AND($A180=$A181,$L181&gt;0)),AND(WEEKDAY($F180,2)=7,AND($A180=$A179,$L179&gt;0))),"ATENÇÃO · apontou sábado e domingo no mesmo fim de semana",IF(OR(WEEKDAY($F180,2)=6,WEEKDAY($F180,2)=7),"Jornada de fim de semana do 6x1",IF(OR($H180&gt;=Parâmetros!$E$20,$H180&lt;Parâmetros!$E$19),"ATENÇÃO · 6x1 apontou fora do horário diurno","Jornada fixa do 6x1"))),IF($D180="5x2","Jornada fixa do 5x2",IF($D180="Folguista",IF($J180=$K180,"Evidência confirma sequência","DIVERGE · sequência "&amp;$J180&amp;" × evidência "&amp;$K180),IF($K180=$E180,"Evidência confirma cadastro","DIVERGE · cadastro "&amp;$E180&amp;" × evidência "&amp;$K180)))))))))))</f>
        <v>Jornada fixa do 6x1</v>
      </c>
      <c r="W180" s="34" t="str">
        <f>IF(OR(OR($D180="6x1",$D180="FF 6x1"),$D180="5x2"),"",IF($AB180&lt;&gt;$AB179,IF(IFERROR(INDEX(Cadastro!$F$5:$F$243,$AB180),"")="",IF($L180&gt;0,1,0),IF(IFERROR(INDEX(Cadastro!$F$5:$F$243,$AB180),"")&lt;=IFERROR(INDEX(Parâmetros!$B$39:$B$48,MATCH($E180,Parâmetros!$A$39:$A$48,0)),99),IFERROR(INDEX(Cadastro!$F$5:$F$243,$AB180),""),0)),IF($L180&gt;0,IF(N($X179)&gt;0,1,N($W179)+1),IF(AND($L180=0,OR(N($W179)&gt;=IFERROR(INDEX(Parâmetros!$B$39:$B$48,MATCH($E180,Parâmetros!$A$39:$A$48,0)),99),AND(N($X179)&gt;0,N($X179)&lt;IFERROR(INDEX(Parâmetros!$C$39:$C$48,MATCH($E180,Parâmetros!$A$39:$A$48,0)),0)))),0,N($W179)+1))))</f>
        <v/>
      </c>
      <c r="X180" s="34" t="str">
        <f>IF(OR(OR($D180="6x1",$D180="FF 6x1"),$D180="5x2"),"",IF($AB180&lt;&gt;$AB179,IF(IFERROR(INDEX(Cadastro!$F$5:$F$243,$AB180),"")="",0,IF(IFERROR(INDEX(Cadastro!$F$5:$F$243,$AB180),"")&gt;IFERROR(INDEX(Parâmetros!$B$39:$B$48,MATCH($E180,Parâmetros!$A$39:$A$48,0)),99),IFERROR(INDEX(Cadastro!$F$5:$F$243,$AB180),"")-IFERROR(INDEX(Parâmetros!$B$39:$B$48,MATCH($E180,Parâmetros!$A$39:$A$48,0)),99),0)),IF(AND($L180=0,OR(N($W179)&gt;=IFERROR(INDEX(Parâmetros!$B$39:$B$48,MATCH($E180,Parâmetros!$A$39:$A$48,0)),99),AND(N($X179)&gt;0,N($X179)&lt;IFERROR(INDEX(Parâmetros!$C$39:$C$48,MATCH($E180,Parâmetros!$A$39:$A$48,0)),0)))),N($X179)+1,0)))</f>
        <v/>
      </c>
      <c r="Y180" t="str">
        <f>IF($AC180&lt;&gt;"",IF($L180&gt;0,$AC180&amp;" · com apontamento",$AC180),IF($E180="Férias",IF($L180&gt;0,"Férias · com apontamento","Férias (cadastro)"),IF(($Z180+$AA180-1)&gt;Parâmetros!$E$16,"Férias / afastamento",IF(AND($D180="5x2",OR(WEEKDAY($F180,2)=6,WEEKDAY($F180,2)=7)),IF($L180&gt;0,"Folga trabalhada","Folga"),IF($L180&gt;0,"Trabalhado",IF(OR(OR($D180="6x1",$D180="FF 6x1"),$D180="5x2"),IF(AND(OR($D180="6x1",$D180="FF 6x1"),OR(WEEKDAY($F180,2)=6,WEEKDAY($F180,2)=7)),"Folga","Falta de registro"),IF(AND($AB180&lt;&gt;$AB179,IFERROR(INDEX(Cadastro!$F$5:$F$243,$AB180),"")=""),"Indeterminado (início da série)",IF($X180&gt;0,"Folga","Falta de registro"))))))))</f>
        <v>Trabalhado</v>
      </c>
      <c r="Z180" s="34">
        <f>IF(OR($L180&gt;0,$F180&gt;Parâmetros!$E$14),0,IF($A180&lt;&gt;$A179,1,N($Z179)+1))</f>
        <v>0</v>
      </c>
      <c r="AA180" s="34">
        <f>IF(OR($L180&gt;0,$F180&gt;Parâmetros!$E$14),0,IF(OR($A180&lt;&gt;$A181,$F181&gt;Parâmetros!$E$14),1,N($AA181)+1))</f>
        <v>0</v>
      </c>
      <c r="AB180" s="31">
        <f>IFERROR(MATCH($A180&amp;"|"&amp;TEXT(_xlfn.MAXIFS(Cadastro!$E$5:$E$243,Cadastro!$A$5:$A$243,$A180,Cadastro!$E$5:$E$243,"&lt;="&amp;$F180),"yyyymmdd"),Cadastro!$I$5:$I$243,0),"")</f>
        <v>23</v>
      </c>
      <c r="AC180" t="str">
        <f>IFERROR(_xlfn.SINGLE(INDEX(Exceções!$D$5:$D$203,MATCH($A180&amp;"|"&amp;$F180,Exceções!$F$5:$F$203,0))),"")</f>
        <v/>
      </c>
      <c r="AD180" t="str">
        <f>IF($AC180="","",IFERROR(_xlfn.SINGLE(INDEX(Exceções!$E$5:$E$203,MATCH($A180&amp;"|"&amp;$F180,Exceções!$F$5:$F$203,0))),""))</f>
        <v/>
      </c>
    </row>
    <row r="181" spans="1:30" ht="15" hidden="1" customHeight="1" x14ac:dyDescent="0.25">
      <c r="A181" s="31">
        <v>53726</v>
      </c>
      <c r="B181" s="17" t="s">
        <v>62</v>
      </c>
      <c r="C181" s="17" t="str">
        <f>IFERROR(INDEX(Cadastro!$C$5:$C$243,$AB181),"NÃO INFORMADO")</f>
        <v>PED</v>
      </c>
      <c r="D181" s="17" t="str">
        <f>IFERROR(INDEX(Cadastro!$D$5:$D$243,$AB181),"")</f>
        <v>6x1</v>
      </c>
      <c r="E181" s="17" t="str">
        <f>IFERROR(INDEX(Cadastro!$G$5:$G$243,$AB181),"")</f>
        <v>6x1</v>
      </c>
      <c r="F181" s="29">
        <v>46311</v>
      </c>
      <c r="G181" s="32" t="str">
        <f t="shared" si="12"/>
        <v>sex</v>
      </c>
      <c r="H181" s="31">
        <f>IF($L181=0,"",_xlfn.MINIFS(Dados!$Q:$Q,Dados!$A:$A,$A181,Dados!$S:$S,$F181))</f>
        <v>440</v>
      </c>
      <c r="I181" s="31">
        <f>IF($H181="","",_xlfn.MAXIFS(Dados!$R:$R,Dados!$A:$A,$A181,Dados!$S:$S,$F181))</f>
        <v>985</v>
      </c>
      <c r="J181" s="32" t="str">
        <f>IF($D181&lt;&gt;"Folguista","",IFERROR(INDEX(Parâmetros!$D$52:$G$52,1,MIN(4,MAX(1,$W181))),""))</f>
        <v/>
      </c>
      <c r="K181" s="32" t="str">
        <f>IF(OR($AC181&lt;&gt;"",$Y181="Folga",$Y181="Folga trabalhada",$Y181="Férias (cadastro)",$Y181="Férias / afastamento",$Y181="Indeterminado (início da série)"),"",IF(OR($D181="6x1",$D181="FF 6x1"),IF(OR(WEEKDAY($F181,2)=6,WEEKDAY($F181,2)=7),"6x1 sáb/dom","6x1"),IF($D181="5x2","5x2",IF($H181="",IF($D181="Folguista",$J181,$E181),IF(OR($H181&gt;=Parâmetros!$E$18,$H181&lt;Parâmetros!$E$19),"C",IF($H181&lt;Parâmetros!$E$20,"A","B"))))))</f>
        <v>6x1</v>
      </c>
      <c r="L181" s="30">
        <f>SUMIFS(Dados!$E:$E,Dados!$A:$A,$A181,Dados!$S:$S,$F181)</f>
        <v>7.56</v>
      </c>
      <c r="M181" s="30">
        <f>IFERROR(INDEX(Parâmetros!$E$6:$E$11,MATCH($K181,Parâmetros!$A$6:$A$11,0)),"")</f>
        <v>8.8000000000000007</v>
      </c>
      <c r="N181" s="33">
        <f t="shared" si="13"/>
        <v>0.85909090909090902</v>
      </c>
      <c r="O181" s="33">
        <f>Parâmetros!$E$13</f>
        <v>0.8</v>
      </c>
      <c r="P181" s="32" t="str">
        <f>IF(OR($M181="",$F181&gt;Parâmetros!$E$14),"Não","Sim")</f>
        <v>Sim</v>
      </c>
      <c r="Q181" s="32" t="str">
        <f t="shared" si="14"/>
        <v>Sim</v>
      </c>
      <c r="R181" s="32" t="str">
        <f t="shared" si="15"/>
        <v>Sim</v>
      </c>
      <c r="S181" s="30">
        <f t="shared" si="16"/>
        <v>0</v>
      </c>
      <c r="T181" s="32" t="str">
        <f>IF($Q181&lt;&gt;"Sim","",IF($N181&gt;Parâmetros!$E$15,"Sim","Não"))</f>
        <v>Não</v>
      </c>
      <c r="U181" s="17" t="str">
        <f t="shared" si="17"/>
        <v>Na meta</v>
      </c>
      <c r="V181" s="17" t="str">
        <f>IF($AC181&lt;&gt;"",IF($L181&gt;0,"ATENÇÃO · apontou em dia de "&amp;LOWER($AC181)&amp;" cadastrado","Exceção cadastrada · "&amp;$AC181)&amp;IF($AD181="",""," · "&amp;$AD181),IF($E181="Férias",IF($L181&gt;0,"ATENÇÃO · apontou estando de férias no cadastro","Férias no cadastro"),IF($Y181="Férias / afastamento","Afastamento · "&amp;($Z181+$AA181-1)&amp;" dias seguidos sem apontamento",IF($Y181="Folga trabalhada","ATENÇÃO · apontou em dia de folga da escala 5x2",IF($Y181="Folga",IF(AND($D181="5x2",OR(WEEKDAY($F181,2)=6,WEEKDAY($F181,2)=7)),"Folga de fim de semana da escala 5x2",IF(AND(OR($D181="6x1",$D181="FF 6x1"),WEEKDAY($F181,2)=6,FALSE()),"Folga de fim de semana · apontou no domingo anterior",IF(AND(OR($D181="6x1",$D181="FF 6x1"),WEEKDAY($F181,2)=7,AND($A181=$A180,$L180&gt;0)),"Folga de fim de semana · apontou no sábado",IF(AND(OR($D181="6x1",$D181="FF 6x1"),OR(WEEKDAY($F181,2)=6,WEEKDAY($F181,2)=7)),"Folga de fim de semana · sem apontamento no sábado nem no domingo","Folga prevista pelo ciclo")))),IF($Y181="Indeterminado (início da série)","Sem histórico anterior — informe o dia do ciclo no Cadastro",IF($Y181="Falta de registro",IF(OR(OR($D181="6x1",$D181="FF 6x1"),$D181="5x2"),"FALTA DE REGISTRO · dia útil da escala "&amp;$E181,"FALTA DE REGISTRO · dia "&amp;$W181&amp;" de "&amp;IFERROR(INDEX(Parâmetros!$B$39:$B$48,MATCH($E181,Parâmetros!$A$39:$A$48,0)),99)&amp;" do ciclo"),IF(OR($D181="6x1",$D181="FF 6x1"),IF(OR(AND(WEEKDAY($F181,2)=6,AND($A181=$A182,$L182&gt;0)),AND(WEEKDAY($F181,2)=7,AND($A181=$A180,$L180&gt;0))),"ATENÇÃO · apontou sábado e domingo no mesmo fim de semana",IF(OR(WEEKDAY($F181,2)=6,WEEKDAY($F181,2)=7),"Jornada de fim de semana do 6x1",IF(OR($H181&gt;=Parâmetros!$E$20,$H181&lt;Parâmetros!$E$19),"ATENÇÃO · 6x1 apontou fora do horário diurno","Jornada fixa do 6x1"))),IF($D181="5x2","Jornada fixa do 5x2",IF($D181="Folguista",IF($J181=$K181,"Evidência confirma sequência","DIVERGE · sequência "&amp;$J181&amp;" × evidência "&amp;$K181),IF($K181=$E181,"Evidência confirma cadastro","DIVERGE · cadastro "&amp;$E181&amp;" × evidência "&amp;$K181)))))))))))</f>
        <v>Jornada fixa do 6x1</v>
      </c>
      <c r="W181" s="34" t="str">
        <f>IF(OR(OR($D181="6x1",$D181="FF 6x1"),$D181="5x2"),"",IF($AB181&lt;&gt;$AB180,IF(IFERROR(INDEX(Cadastro!$F$5:$F$243,$AB181),"")="",IF($L181&gt;0,1,0),IF(IFERROR(INDEX(Cadastro!$F$5:$F$243,$AB181),"")&lt;=IFERROR(INDEX(Parâmetros!$B$39:$B$48,MATCH($E181,Parâmetros!$A$39:$A$48,0)),99),IFERROR(INDEX(Cadastro!$F$5:$F$243,$AB181),""),0)),IF($L181&gt;0,IF(N($X180)&gt;0,1,N($W180)+1),IF(AND($L181=0,OR(N($W180)&gt;=IFERROR(INDEX(Parâmetros!$B$39:$B$48,MATCH($E181,Parâmetros!$A$39:$A$48,0)),99),AND(N($X180)&gt;0,N($X180)&lt;IFERROR(INDEX(Parâmetros!$C$39:$C$48,MATCH($E181,Parâmetros!$A$39:$A$48,0)),0)))),0,N($W180)+1))))</f>
        <v/>
      </c>
      <c r="X181" s="34" t="str">
        <f>IF(OR(OR($D181="6x1",$D181="FF 6x1"),$D181="5x2"),"",IF($AB181&lt;&gt;$AB180,IF(IFERROR(INDEX(Cadastro!$F$5:$F$243,$AB181),"")="",0,IF(IFERROR(INDEX(Cadastro!$F$5:$F$243,$AB181),"")&gt;IFERROR(INDEX(Parâmetros!$B$39:$B$48,MATCH($E181,Parâmetros!$A$39:$A$48,0)),99),IFERROR(INDEX(Cadastro!$F$5:$F$243,$AB181),"")-IFERROR(INDEX(Parâmetros!$B$39:$B$48,MATCH($E181,Parâmetros!$A$39:$A$48,0)),99),0)),IF(AND($L181=0,OR(N($W180)&gt;=IFERROR(INDEX(Parâmetros!$B$39:$B$48,MATCH($E181,Parâmetros!$A$39:$A$48,0)),99),AND(N($X180)&gt;0,N($X180)&lt;IFERROR(INDEX(Parâmetros!$C$39:$C$48,MATCH($E181,Parâmetros!$A$39:$A$48,0)),0)))),N($X180)+1,0)))</f>
        <v/>
      </c>
      <c r="Y181" t="str">
        <f>IF($AC181&lt;&gt;"",IF($L181&gt;0,$AC181&amp;" · com apontamento",$AC181),IF($E181="Férias",IF($L181&gt;0,"Férias · com apontamento","Férias (cadastro)"),IF(($Z181+$AA181-1)&gt;Parâmetros!$E$16,"Férias / afastamento",IF(AND($D181="5x2",OR(WEEKDAY($F181,2)=6,WEEKDAY($F181,2)=7)),IF($L181&gt;0,"Folga trabalhada","Folga"),IF($L181&gt;0,"Trabalhado",IF(OR(OR($D181="6x1",$D181="FF 6x1"),$D181="5x2"),IF(AND(OR($D181="6x1",$D181="FF 6x1"),OR(WEEKDAY($F181,2)=6,WEEKDAY($F181,2)=7)),"Folga","Falta de registro"),IF(AND($AB181&lt;&gt;$AB180,IFERROR(INDEX(Cadastro!$F$5:$F$243,$AB181),"")=""),"Indeterminado (início da série)",IF($X181&gt;0,"Folga","Falta de registro"))))))))</f>
        <v>Trabalhado</v>
      </c>
      <c r="Z181" s="34">
        <f>IF(OR($L181&gt;0,$F181&gt;Parâmetros!$E$14),0,IF($A181&lt;&gt;$A180,1,N($Z180)+1))</f>
        <v>0</v>
      </c>
      <c r="AA181" s="34">
        <f>IF(OR($L181&gt;0,$F181&gt;Parâmetros!$E$14),0,IF(OR($A181&lt;&gt;$A182,$F182&gt;Parâmetros!$E$14),1,N($AA182)+1))</f>
        <v>0</v>
      </c>
      <c r="AB181" s="31">
        <f>IFERROR(MATCH($A181&amp;"|"&amp;TEXT(_xlfn.MAXIFS(Cadastro!$E$5:$E$243,Cadastro!$A$5:$A$243,$A181,Cadastro!$E$5:$E$243,"&lt;="&amp;$F181),"yyyymmdd"),Cadastro!$I$5:$I$243,0),"")</f>
        <v>23</v>
      </c>
      <c r="AC181" t="str">
        <f>IFERROR(_xlfn.SINGLE(INDEX(Exceções!$D$5:$D$203,MATCH($A181&amp;"|"&amp;$F181,Exceções!$F$5:$F$203,0))),"")</f>
        <v/>
      </c>
      <c r="AD181" t="str">
        <f>IF($AC181="","",IFERROR(_xlfn.SINGLE(INDEX(Exceções!$E$5:$E$203,MATCH($A181&amp;"|"&amp;$F181,Exceções!$F$5:$F$203,0))),""))</f>
        <v/>
      </c>
    </row>
    <row r="182" spans="1:30" ht="15" hidden="1" customHeight="1" x14ac:dyDescent="0.25">
      <c r="A182" s="31">
        <v>53726</v>
      </c>
      <c r="B182" s="17" t="s">
        <v>62</v>
      </c>
      <c r="C182" s="17" t="str">
        <f>IFERROR(INDEX(Cadastro!$C$5:$C$243,$AB182),"NÃO INFORMADO")</f>
        <v>PED</v>
      </c>
      <c r="D182" s="17" t="str">
        <f>IFERROR(INDEX(Cadastro!$D$5:$D$243,$AB182),"")</f>
        <v>6x1</v>
      </c>
      <c r="E182" s="17" t="str">
        <f>IFERROR(INDEX(Cadastro!$G$5:$G$243,$AB182),"")</f>
        <v>6x1</v>
      </c>
      <c r="F182" s="29">
        <v>46312</v>
      </c>
      <c r="G182" s="32" t="str">
        <f t="shared" si="12"/>
        <v>sáb</v>
      </c>
      <c r="H182" s="31" t="str">
        <f>IF($L182=0,"",_xlfn.MINIFS(Dados!$Q:$Q,Dados!$A:$A,$A182,Dados!$S:$S,$F182))</f>
        <v/>
      </c>
      <c r="I182" s="31" t="str">
        <f>IF($H182="","",_xlfn.MAXIFS(Dados!$R:$R,Dados!$A:$A,$A182,Dados!$S:$S,$F182))</f>
        <v/>
      </c>
      <c r="J182" s="32" t="str">
        <f>IF($D182&lt;&gt;"Folguista","",IFERROR(INDEX(Parâmetros!$D$52:$G$52,1,MIN(4,MAX(1,$W182))),""))</f>
        <v/>
      </c>
      <c r="K182" s="32" t="str">
        <f>IF(OR($AC182&lt;&gt;"",$Y182="Folga",$Y182="Folga trabalhada",$Y182="Férias (cadastro)",$Y182="Férias / afastamento",$Y182="Indeterminado (início da série)"),"",IF(OR($D182="6x1",$D182="FF 6x1"),IF(OR(WEEKDAY($F182,2)=6,WEEKDAY($F182,2)=7),"6x1 sáb/dom","6x1"),IF($D182="5x2","5x2",IF($H182="",IF($D182="Folguista",$J182,$E182),IF(OR($H182&gt;=Parâmetros!$E$18,$H182&lt;Parâmetros!$E$19),"C",IF($H182&lt;Parâmetros!$E$20,"A","B"))))))</f>
        <v/>
      </c>
      <c r="L182" s="30">
        <f>SUMIFS(Dados!$E:$E,Dados!$A:$A,$A182,Dados!$S:$S,$F182)</f>
        <v>0</v>
      </c>
      <c r="M182" s="30" t="str">
        <f>IFERROR(INDEX(Parâmetros!$E$6:$E$11,MATCH($K182,Parâmetros!$A$6:$A$11,0)),"")</f>
        <v/>
      </c>
      <c r="N182" s="33" t="str">
        <f t="shared" si="13"/>
        <v/>
      </c>
      <c r="O182" s="33">
        <f>Parâmetros!$E$13</f>
        <v>0.8</v>
      </c>
      <c r="P182" s="32" t="str">
        <f>IF(OR($M182="",$F182&gt;Parâmetros!$E$14),"Não","Sim")</f>
        <v>Não</v>
      </c>
      <c r="Q182" s="32" t="str">
        <f t="shared" si="14"/>
        <v/>
      </c>
      <c r="R182" s="32" t="str">
        <f t="shared" si="15"/>
        <v/>
      </c>
      <c r="S182" s="30" t="str">
        <f t="shared" si="16"/>
        <v/>
      </c>
      <c r="T182" s="32" t="str">
        <f>IF($Q182&lt;&gt;"Sim","",IF($N182&gt;Parâmetros!$E$15,"Sim","Não"))</f>
        <v/>
      </c>
      <c r="U182" s="17" t="str">
        <f t="shared" si="17"/>
        <v>Folga</v>
      </c>
      <c r="V182" s="17" t="str">
        <f>IF($AC182&lt;&gt;"",IF($L182&gt;0,"ATENÇÃO · apontou em dia de "&amp;LOWER($AC182)&amp;" cadastrado","Exceção cadastrada · "&amp;$AC182)&amp;IF($AD182="",""," · "&amp;$AD182),IF($E182="Férias",IF($L182&gt;0,"ATENÇÃO · apontou estando de férias no cadastro","Férias no cadastro"),IF($Y182="Férias / afastamento","Afastamento · "&amp;($Z182+$AA182-1)&amp;" dias seguidos sem apontamento",IF($Y182="Folga trabalhada","ATENÇÃO · apontou em dia de folga da escala 5x2",IF($Y182="Folga",IF(AND($D182="5x2",OR(WEEKDAY($F182,2)=6,WEEKDAY($F182,2)=7)),"Folga de fim de semana da escala 5x2",IF(AND(OR($D182="6x1",$D182="FF 6x1"),WEEKDAY($F182,2)=6,FALSE()),"Folga de fim de semana · apontou no domingo anterior",IF(AND(OR($D182="6x1",$D182="FF 6x1"),WEEKDAY($F182,2)=7,AND($A182=$A181,$L181&gt;0)),"Folga de fim de semana · apontou no sábado",IF(AND(OR($D182="6x1",$D182="FF 6x1"),OR(WEEKDAY($F182,2)=6,WEEKDAY($F182,2)=7)),"Folga de fim de semana · sem apontamento no sábado nem no domingo","Folga prevista pelo ciclo")))),IF($Y182="Indeterminado (início da série)","Sem histórico anterior — informe o dia do ciclo no Cadastro",IF($Y182="Falta de registro",IF(OR(OR($D182="6x1",$D182="FF 6x1"),$D182="5x2"),"FALTA DE REGISTRO · dia útil da escala "&amp;$E182,"FALTA DE REGISTRO · dia "&amp;$W182&amp;" de "&amp;IFERROR(INDEX(Parâmetros!$B$39:$B$48,MATCH($E182,Parâmetros!$A$39:$A$48,0)),99)&amp;" do ciclo"),IF(OR($D182="6x1",$D182="FF 6x1"),IF(OR(AND(WEEKDAY($F182,2)=6,AND($A182=$A183,$L183&gt;0)),AND(WEEKDAY($F182,2)=7,AND($A182=$A181,$L181&gt;0))),"ATENÇÃO · apontou sábado e domingo no mesmo fim de semana",IF(OR(WEEKDAY($F182,2)=6,WEEKDAY($F182,2)=7),"Jornada de fim de semana do 6x1",IF(OR($H182&gt;=Parâmetros!$E$20,$H182&lt;Parâmetros!$E$19),"ATENÇÃO · 6x1 apontou fora do horário diurno","Jornada fixa do 6x1"))),IF($D182="5x2","Jornada fixa do 5x2",IF($D182="Folguista",IF($J182=$K182,"Evidência confirma sequência","DIVERGE · sequência "&amp;$J182&amp;" × evidência "&amp;$K182),IF($K182=$E182,"Evidência confirma cadastro","DIVERGE · cadastro "&amp;$E182&amp;" × evidência "&amp;$K182)))))))))))</f>
        <v>Folga de fim de semana · sem apontamento no sábado nem no domingo</v>
      </c>
      <c r="W182" s="34" t="str">
        <f>IF(OR(OR($D182="6x1",$D182="FF 6x1"),$D182="5x2"),"",IF($AB182&lt;&gt;$AB181,IF(IFERROR(INDEX(Cadastro!$F$5:$F$243,$AB182),"")="",IF($L182&gt;0,1,0),IF(IFERROR(INDEX(Cadastro!$F$5:$F$243,$AB182),"")&lt;=IFERROR(INDEX(Parâmetros!$B$39:$B$48,MATCH($E182,Parâmetros!$A$39:$A$48,0)),99),IFERROR(INDEX(Cadastro!$F$5:$F$243,$AB182),""),0)),IF($L182&gt;0,IF(N($X181)&gt;0,1,N($W181)+1),IF(AND($L182=0,OR(N($W181)&gt;=IFERROR(INDEX(Parâmetros!$B$39:$B$48,MATCH($E182,Parâmetros!$A$39:$A$48,0)),99),AND(N($X181)&gt;0,N($X181)&lt;IFERROR(INDEX(Parâmetros!$C$39:$C$48,MATCH($E182,Parâmetros!$A$39:$A$48,0)),0)))),0,N($W181)+1))))</f>
        <v/>
      </c>
      <c r="X182" s="34" t="str">
        <f>IF(OR(OR($D182="6x1",$D182="FF 6x1"),$D182="5x2"),"",IF($AB182&lt;&gt;$AB181,IF(IFERROR(INDEX(Cadastro!$F$5:$F$243,$AB182),"")="",0,IF(IFERROR(INDEX(Cadastro!$F$5:$F$243,$AB182),"")&gt;IFERROR(INDEX(Parâmetros!$B$39:$B$48,MATCH($E182,Parâmetros!$A$39:$A$48,0)),99),IFERROR(INDEX(Cadastro!$F$5:$F$243,$AB182),"")-IFERROR(INDEX(Parâmetros!$B$39:$B$48,MATCH($E182,Parâmetros!$A$39:$A$48,0)),99),0)),IF(AND($L182=0,OR(N($W181)&gt;=IFERROR(INDEX(Parâmetros!$B$39:$B$48,MATCH($E182,Parâmetros!$A$39:$A$48,0)),99),AND(N($X181)&gt;0,N($X181)&lt;IFERROR(INDEX(Parâmetros!$C$39:$C$48,MATCH($E182,Parâmetros!$A$39:$A$48,0)),0)))),N($X181)+1,0)))</f>
        <v/>
      </c>
      <c r="Y182" t="str">
        <f>IF($AC182&lt;&gt;"",IF($L182&gt;0,$AC182&amp;" · com apontamento",$AC182),IF($E182="Férias",IF($L182&gt;0,"Férias · com apontamento","Férias (cadastro)"),IF(($Z182+$AA182-1)&gt;Parâmetros!$E$16,"Férias / afastamento",IF(AND($D182="5x2",OR(WEEKDAY($F182,2)=6,WEEKDAY($F182,2)=7)),IF($L182&gt;0,"Folga trabalhada","Folga"),IF($L182&gt;0,"Trabalhado",IF(OR(OR($D182="6x1",$D182="FF 6x1"),$D182="5x2"),IF(AND(OR($D182="6x1",$D182="FF 6x1"),OR(WEEKDAY($F182,2)=6,WEEKDAY($F182,2)=7)),"Folga","Falta de registro"),IF(AND($AB182&lt;&gt;$AB181,IFERROR(INDEX(Cadastro!$F$5:$F$243,$AB182),"")=""),"Indeterminado (início da série)",IF($X182&gt;0,"Folga","Falta de registro"))))))))</f>
        <v>Folga</v>
      </c>
      <c r="Z182" s="34">
        <f>IF(OR($L182&gt;0,$F182&gt;Parâmetros!$E$14),0,IF($A182&lt;&gt;$A181,1,N($Z181)+1))</f>
        <v>1</v>
      </c>
      <c r="AA182" s="34">
        <f>IF(OR($L182&gt;0,$F182&gt;Parâmetros!$E$14),0,IF(OR($A182&lt;&gt;$A183,$F183&gt;Parâmetros!$E$14),1,N($AA183)+1))</f>
        <v>2</v>
      </c>
      <c r="AB182" s="31">
        <f>IFERROR(MATCH($A182&amp;"|"&amp;TEXT(_xlfn.MAXIFS(Cadastro!$E$5:$E$243,Cadastro!$A$5:$A$243,$A182,Cadastro!$E$5:$E$243,"&lt;="&amp;$F182),"yyyymmdd"),Cadastro!$I$5:$I$243,0),"")</f>
        <v>23</v>
      </c>
      <c r="AC182" t="str">
        <f>IFERROR(_xlfn.SINGLE(INDEX(Exceções!$D$5:$D$203,MATCH($A182&amp;"|"&amp;$F182,Exceções!$F$5:$F$203,0))),"")</f>
        <v/>
      </c>
      <c r="AD182" t="str">
        <f>IF($AC182="","",IFERROR(_xlfn.SINGLE(INDEX(Exceções!$E$5:$E$203,MATCH($A182&amp;"|"&amp;$F182,Exceções!$F$5:$F$203,0))),""))</f>
        <v/>
      </c>
    </row>
    <row r="183" spans="1:30" ht="15" hidden="1" customHeight="1" x14ac:dyDescent="0.25">
      <c r="A183" s="31">
        <v>53726</v>
      </c>
      <c r="B183" s="17" t="s">
        <v>62</v>
      </c>
      <c r="C183" s="17" t="str">
        <f>IFERROR(INDEX(Cadastro!$C$5:$C$243,$AB183),"NÃO INFORMADO")</f>
        <v>PED</v>
      </c>
      <c r="D183" s="17" t="str">
        <f>IFERROR(INDEX(Cadastro!$D$5:$D$243,$AB183),"")</f>
        <v>6x1</v>
      </c>
      <c r="E183" s="17" t="str">
        <f>IFERROR(INDEX(Cadastro!$G$5:$G$243,$AB183),"")</f>
        <v>6x1</v>
      </c>
      <c r="F183" s="29">
        <v>46313</v>
      </c>
      <c r="G183" s="32" t="str">
        <f t="shared" si="12"/>
        <v>dom</v>
      </c>
      <c r="H183" s="31" t="str">
        <f>IF($L183=0,"",_xlfn.MINIFS(Dados!$Q:$Q,Dados!$A:$A,$A183,Dados!$S:$S,$F183))</f>
        <v/>
      </c>
      <c r="I183" s="31" t="str">
        <f>IF($H183="","",_xlfn.MAXIFS(Dados!$R:$R,Dados!$A:$A,$A183,Dados!$S:$S,$F183))</f>
        <v/>
      </c>
      <c r="J183" s="32" t="str">
        <f>IF($D183&lt;&gt;"Folguista","",IFERROR(INDEX(Parâmetros!$D$52:$G$52,1,MIN(4,MAX(1,$W183))),""))</f>
        <v/>
      </c>
      <c r="K183" s="32" t="str">
        <f>IF(OR($AC183&lt;&gt;"",$Y183="Folga",$Y183="Folga trabalhada",$Y183="Férias (cadastro)",$Y183="Férias / afastamento",$Y183="Indeterminado (início da série)"),"",IF(OR($D183="6x1",$D183="FF 6x1"),IF(OR(WEEKDAY($F183,2)=6,WEEKDAY($F183,2)=7),"6x1 sáb/dom","6x1"),IF($D183="5x2","5x2",IF($H183="",IF($D183="Folguista",$J183,$E183),IF(OR($H183&gt;=Parâmetros!$E$18,$H183&lt;Parâmetros!$E$19),"C",IF($H183&lt;Parâmetros!$E$20,"A","B"))))))</f>
        <v/>
      </c>
      <c r="L183" s="30">
        <f>SUMIFS(Dados!$E:$E,Dados!$A:$A,$A183,Dados!$S:$S,$F183)</f>
        <v>0</v>
      </c>
      <c r="M183" s="30" t="str">
        <f>IFERROR(INDEX(Parâmetros!$E$6:$E$11,MATCH($K183,Parâmetros!$A$6:$A$11,0)),"")</f>
        <v/>
      </c>
      <c r="N183" s="33" t="str">
        <f t="shared" si="13"/>
        <v/>
      </c>
      <c r="O183" s="33">
        <f>Parâmetros!$E$13</f>
        <v>0.8</v>
      </c>
      <c r="P183" s="32" t="str">
        <f>IF(OR($M183="",$F183&gt;Parâmetros!$E$14),"Não","Sim")</f>
        <v>Não</v>
      </c>
      <c r="Q183" s="32" t="str">
        <f t="shared" si="14"/>
        <v/>
      </c>
      <c r="R183" s="32" t="str">
        <f t="shared" si="15"/>
        <v/>
      </c>
      <c r="S183" s="30" t="str">
        <f t="shared" si="16"/>
        <v/>
      </c>
      <c r="T183" s="32" t="str">
        <f>IF($Q183&lt;&gt;"Sim","",IF($N183&gt;Parâmetros!$E$15,"Sim","Não"))</f>
        <v/>
      </c>
      <c r="U183" s="17" t="str">
        <f t="shared" si="17"/>
        <v>Folga</v>
      </c>
      <c r="V183" s="17" t="str">
        <f>IF($AC183&lt;&gt;"",IF($L183&gt;0,"ATENÇÃO · apontou em dia de "&amp;LOWER($AC183)&amp;" cadastrado","Exceção cadastrada · "&amp;$AC183)&amp;IF($AD183="",""," · "&amp;$AD183),IF($E183="Férias",IF($L183&gt;0,"ATENÇÃO · apontou estando de férias no cadastro","Férias no cadastro"),IF($Y183="Férias / afastamento","Afastamento · "&amp;($Z183+$AA183-1)&amp;" dias seguidos sem apontamento",IF($Y183="Folga trabalhada","ATENÇÃO · apontou em dia de folga da escala 5x2",IF($Y183="Folga",IF(AND($D183="5x2",OR(WEEKDAY($F183,2)=6,WEEKDAY($F183,2)=7)),"Folga de fim de semana da escala 5x2",IF(AND(OR($D183="6x1",$D183="FF 6x1"),WEEKDAY($F183,2)=6,FALSE()),"Folga de fim de semana · apontou no domingo anterior",IF(AND(OR($D183="6x1",$D183="FF 6x1"),WEEKDAY($F183,2)=7,AND($A183=$A182,$L182&gt;0)),"Folga de fim de semana · apontou no sábado",IF(AND(OR($D183="6x1",$D183="FF 6x1"),OR(WEEKDAY($F183,2)=6,WEEKDAY($F183,2)=7)),"Folga de fim de semana · sem apontamento no sábado nem no domingo","Folga prevista pelo ciclo")))),IF($Y183="Indeterminado (início da série)","Sem histórico anterior — informe o dia do ciclo no Cadastro",IF($Y183="Falta de registro",IF(OR(OR($D183="6x1",$D183="FF 6x1"),$D183="5x2"),"FALTA DE REGISTRO · dia útil da escala "&amp;$E183,"FALTA DE REGISTRO · dia "&amp;$W183&amp;" de "&amp;IFERROR(INDEX(Parâmetros!$B$39:$B$48,MATCH($E183,Parâmetros!$A$39:$A$48,0)),99)&amp;" do ciclo"),IF(OR($D183="6x1",$D183="FF 6x1"),IF(OR(AND(WEEKDAY($F183,2)=6,AND($A183=$A184,$L184&gt;0)),AND(WEEKDAY($F183,2)=7,AND($A183=$A182,$L182&gt;0))),"ATENÇÃO · apontou sábado e domingo no mesmo fim de semana",IF(OR(WEEKDAY($F183,2)=6,WEEKDAY($F183,2)=7),"Jornada de fim de semana do 6x1",IF(OR($H183&gt;=Parâmetros!$E$20,$H183&lt;Parâmetros!$E$19),"ATENÇÃO · 6x1 apontou fora do horário diurno","Jornada fixa do 6x1"))),IF($D183="5x2","Jornada fixa do 5x2",IF($D183="Folguista",IF($J183=$K183,"Evidência confirma sequência","DIVERGE · sequência "&amp;$J183&amp;" × evidência "&amp;$K183),IF($K183=$E183,"Evidência confirma cadastro","DIVERGE · cadastro "&amp;$E183&amp;" × evidência "&amp;$K183)))))))))))</f>
        <v>Folga de fim de semana · sem apontamento no sábado nem no domingo</v>
      </c>
      <c r="W183" s="34" t="str">
        <f>IF(OR(OR($D183="6x1",$D183="FF 6x1"),$D183="5x2"),"",IF($AB183&lt;&gt;$AB182,IF(IFERROR(INDEX(Cadastro!$F$5:$F$243,$AB183),"")="",IF($L183&gt;0,1,0),IF(IFERROR(INDEX(Cadastro!$F$5:$F$243,$AB183),"")&lt;=IFERROR(INDEX(Parâmetros!$B$39:$B$48,MATCH($E183,Parâmetros!$A$39:$A$48,0)),99),IFERROR(INDEX(Cadastro!$F$5:$F$243,$AB183),""),0)),IF($L183&gt;0,IF(N($X182)&gt;0,1,N($W182)+1),IF(AND($L183=0,OR(N($W182)&gt;=IFERROR(INDEX(Parâmetros!$B$39:$B$48,MATCH($E183,Parâmetros!$A$39:$A$48,0)),99),AND(N($X182)&gt;0,N($X182)&lt;IFERROR(INDEX(Parâmetros!$C$39:$C$48,MATCH($E183,Parâmetros!$A$39:$A$48,0)),0)))),0,N($W182)+1))))</f>
        <v/>
      </c>
      <c r="X183" s="34" t="str">
        <f>IF(OR(OR($D183="6x1",$D183="FF 6x1"),$D183="5x2"),"",IF($AB183&lt;&gt;$AB182,IF(IFERROR(INDEX(Cadastro!$F$5:$F$243,$AB183),"")="",0,IF(IFERROR(INDEX(Cadastro!$F$5:$F$243,$AB183),"")&gt;IFERROR(INDEX(Parâmetros!$B$39:$B$48,MATCH($E183,Parâmetros!$A$39:$A$48,0)),99),IFERROR(INDEX(Cadastro!$F$5:$F$243,$AB183),"")-IFERROR(INDEX(Parâmetros!$B$39:$B$48,MATCH($E183,Parâmetros!$A$39:$A$48,0)),99),0)),IF(AND($L183=0,OR(N($W182)&gt;=IFERROR(INDEX(Parâmetros!$B$39:$B$48,MATCH($E183,Parâmetros!$A$39:$A$48,0)),99),AND(N($X182)&gt;0,N($X182)&lt;IFERROR(INDEX(Parâmetros!$C$39:$C$48,MATCH($E183,Parâmetros!$A$39:$A$48,0)),0)))),N($X182)+1,0)))</f>
        <v/>
      </c>
      <c r="Y183" t="str">
        <f>IF($AC183&lt;&gt;"",IF($L183&gt;0,$AC183&amp;" · com apontamento",$AC183),IF($E183="Férias",IF($L183&gt;0,"Férias · com apontamento","Férias (cadastro)"),IF(($Z183+$AA183-1)&gt;Parâmetros!$E$16,"Férias / afastamento",IF(AND($D183="5x2",OR(WEEKDAY($F183,2)=6,WEEKDAY($F183,2)=7)),IF($L183&gt;0,"Folga trabalhada","Folga"),IF($L183&gt;0,"Trabalhado",IF(OR(OR($D183="6x1",$D183="FF 6x1"),$D183="5x2"),IF(AND(OR($D183="6x1",$D183="FF 6x1"),OR(WEEKDAY($F183,2)=6,WEEKDAY($F183,2)=7)),"Folga","Falta de registro"),IF(AND($AB183&lt;&gt;$AB182,IFERROR(INDEX(Cadastro!$F$5:$F$243,$AB183),"")=""),"Indeterminado (início da série)",IF($X183&gt;0,"Folga","Falta de registro"))))))))</f>
        <v>Folga</v>
      </c>
      <c r="Z183" s="34">
        <f>IF(OR($L183&gt;0,$F183&gt;Parâmetros!$E$14),0,IF($A183&lt;&gt;$A182,1,N($Z182)+1))</f>
        <v>2</v>
      </c>
      <c r="AA183" s="34">
        <f>IF(OR($L183&gt;0,$F183&gt;Parâmetros!$E$14),0,IF(OR($A183&lt;&gt;$A184,$F184&gt;Parâmetros!$E$14),1,N($AA184)+1))</f>
        <v>1</v>
      </c>
      <c r="AB183" s="31">
        <f>IFERROR(MATCH($A183&amp;"|"&amp;TEXT(_xlfn.MAXIFS(Cadastro!$E$5:$E$243,Cadastro!$A$5:$A$243,$A183,Cadastro!$E$5:$E$243,"&lt;="&amp;$F183),"yyyymmdd"),Cadastro!$I$5:$I$243,0),"")</f>
        <v>23</v>
      </c>
      <c r="AC183" t="str">
        <f>IFERROR(_xlfn.SINGLE(INDEX(Exceções!$D$5:$D$203,MATCH($A183&amp;"|"&amp;$F183,Exceções!$F$5:$F$203,0))),"")</f>
        <v/>
      </c>
      <c r="AD183" t="str">
        <f>IF($AC183="","",IFERROR(_xlfn.SINGLE(INDEX(Exceções!$E$5:$E$203,MATCH($A183&amp;"|"&amp;$F183,Exceções!$F$5:$F$203,0))),""))</f>
        <v/>
      </c>
    </row>
    <row r="184" spans="1:30" ht="15" hidden="1" customHeight="1" x14ac:dyDescent="0.25">
      <c r="A184" s="31">
        <v>53726</v>
      </c>
      <c r="B184" s="17" t="s">
        <v>62</v>
      </c>
      <c r="C184" s="17" t="str">
        <f>IFERROR(INDEX(Cadastro!$C$5:$C$243,$AB184),"NÃO INFORMADO")</f>
        <v>PED</v>
      </c>
      <c r="D184" s="17" t="str">
        <f>IFERROR(INDEX(Cadastro!$D$5:$D$243,$AB184),"")</f>
        <v>6x1</v>
      </c>
      <c r="E184" s="17" t="str">
        <f>IFERROR(INDEX(Cadastro!$G$5:$G$243,$AB184),"")</f>
        <v>6x1</v>
      </c>
      <c r="F184" s="29">
        <v>46314</v>
      </c>
      <c r="G184" s="32" t="str">
        <f t="shared" si="12"/>
        <v>seg</v>
      </c>
      <c r="H184" s="31">
        <f>IF($L184=0,"",_xlfn.MINIFS(Dados!$Q:$Q,Dados!$A:$A,$A184,Dados!$S:$S,$F184))</f>
        <v>442</v>
      </c>
      <c r="I184" s="31">
        <f>IF($H184="","",_xlfn.MAXIFS(Dados!$R:$R,Dados!$A:$A,$A184,Dados!$S:$S,$F184))</f>
        <v>989</v>
      </c>
      <c r="J184" s="32" t="str">
        <f>IF($D184&lt;&gt;"Folguista","",IFERROR(INDEX(Parâmetros!$D$52:$G$52,1,MIN(4,MAX(1,$W184))),""))</f>
        <v/>
      </c>
      <c r="K184" s="32" t="str">
        <f>IF(OR($AC184&lt;&gt;"",$Y184="Folga",$Y184="Folga trabalhada",$Y184="Férias (cadastro)",$Y184="Férias / afastamento",$Y184="Indeterminado (início da série)"),"",IF(OR($D184="6x1",$D184="FF 6x1"),IF(OR(WEEKDAY($F184,2)=6,WEEKDAY($F184,2)=7),"6x1 sáb/dom","6x1"),IF($D184="5x2","5x2",IF($H184="",IF($D184="Folguista",$J184,$E184),IF(OR($H184&gt;=Parâmetros!$E$18,$H184&lt;Parâmetros!$E$19),"C",IF($H184&lt;Parâmetros!$E$20,"A","B"))))))</f>
        <v>6x1</v>
      </c>
      <c r="L184" s="30">
        <f>SUMIFS(Dados!$E:$E,Dados!$A:$A,$A184,Dados!$S:$S,$F184)</f>
        <v>7.9799999999999995</v>
      </c>
      <c r="M184" s="30">
        <f>IFERROR(INDEX(Parâmetros!$E$6:$E$11,MATCH($K184,Parâmetros!$A$6:$A$11,0)),"")</f>
        <v>8.8000000000000007</v>
      </c>
      <c r="N184" s="33">
        <f t="shared" si="13"/>
        <v>0.90681818181818175</v>
      </c>
      <c r="O184" s="33">
        <f>Parâmetros!$E$13</f>
        <v>0.8</v>
      </c>
      <c r="P184" s="32" t="str">
        <f>IF(OR($M184="",$F184&gt;Parâmetros!$E$14),"Não","Sim")</f>
        <v>Sim</v>
      </c>
      <c r="Q184" s="32" t="str">
        <f t="shared" si="14"/>
        <v>Sim</v>
      </c>
      <c r="R184" s="32" t="str">
        <f t="shared" si="15"/>
        <v>Sim</v>
      </c>
      <c r="S184" s="30">
        <f t="shared" si="16"/>
        <v>0</v>
      </c>
      <c r="T184" s="32" t="str">
        <f>IF($Q184&lt;&gt;"Sim","",IF($N184&gt;Parâmetros!$E$15,"Sim","Não"))</f>
        <v>Não</v>
      </c>
      <c r="U184" s="17" t="str">
        <f t="shared" si="17"/>
        <v>Na meta</v>
      </c>
      <c r="V184" s="17" t="str">
        <f>IF($AC184&lt;&gt;"",IF($L184&gt;0,"ATENÇÃO · apontou em dia de "&amp;LOWER($AC184)&amp;" cadastrado","Exceção cadastrada · "&amp;$AC184)&amp;IF($AD184="",""," · "&amp;$AD184),IF($E184="Férias",IF($L184&gt;0,"ATENÇÃO · apontou estando de férias no cadastro","Férias no cadastro"),IF($Y184="Férias / afastamento","Afastamento · "&amp;($Z184+$AA184-1)&amp;" dias seguidos sem apontamento",IF($Y184="Folga trabalhada","ATENÇÃO · apontou em dia de folga da escala 5x2",IF($Y184="Folga",IF(AND($D184="5x2",OR(WEEKDAY($F184,2)=6,WEEKDAY($F184,2)=7)),"Folga de fim de semana da escala 5x2",IF(AND(OR($D184="6x1",$D184="FF 6x1"),WEEKDAY($F184,2)=6,FALSE()),"Folga de fim de semana · apontou no domingo anterior",IF(AND(OR($D184="6x1",$D184="FF 6x1"),WEEKDAY($F184,2)=7,AND($A184=$A183,$L183&gt;0)),"Folga de fim de semana · apontou no sábado",IF(AND(OR($D184="6x1",$D184="FF 6x1"),OR(WEEKDAY($F184,2)=6,WEEKDAY($F184,2)=7)),"Folga de fim de semana · sem apontamento no sábado nem no domingo","Folga prevista pelo ciclo")))),IF($Y184="Indeterminado (início da série)","Sem histórico anterior — informe o dia do ciclo no Cadastro",IF($Y184="Falta de registro",IF(OR(OR($D184="6x1",$D184="FF 6x1"),$D184="5x2"),"FALTA DE REGISTRO · dia útil da escala "&amp;$E184,"FALTA DE REGISTRO · dia "&amp;$W184&amp;" de "&amp;IFERROR(INDEX(Parâmetros!$B$39:$B$48,MATCH($E184,Parâmetros!$A$39:$A$48,0)),99)&amp;" do ciclo"),IF(OR($D184="6x1",$D184="FF 6x1"),IF(OR(AND(WEEKDAY($F184,2)=6,AND($A184=$A185,$L185&gt;0)),AND(WEEKDAY($F184,2)=7,AND($A184=$A183,$L183&gt;0))),"ATENÇÃO · apontou sábado e domingo no mesmo fim de semana",IF(OR(WEEKDAY($F184,2)=6,WEEKDAY($F184,2)=7),"Jornada de fim de semana do 6x1",IF(OR($H184&gt;=Parâmetros!$E$20,$H184&lt;Parâmetros!$E$19),"ATENÇÃO · 6x1 apontou fora do horário diurno","Jornada fixa do 6x1"))),IF($D184="5x2","Jornada fixa do 5x2",IF($D184="Folguista",IF($J184=$K184,"Evidência confirma sequência","DIVERGE · sequência "&amp;$J184&amp;" × evidência "&amp;$K184),IF($K184=$E184,"Evidência confirma cadastro","DIVERGE · cadastro "&amp;$E184&amp;" × evidência "&amp;$K184)))))))))))</f>
        <v>Jornada fixa do 6x1</v>
      </c>
      <c r="W184" s="34" t="str">
        <f>IF(OR(OR($D184="6x1",$D184="FF 6x1"),$D184="5x2"),"",IF($AB184&lt;&gt;$AB183,IF(IFERROR(INDEX(Cadastro!$F$5:$F$243,$AB184),"")="",IF($L184&gt;0,1,0),IF(IFERROR(INDEX(Cadastro!$F$5:$F$243,$AB184),"")&lt;=IFERROR(INDEX(Parâmetros!$B$39:$B$48,MATCH($E184,Parâmetros!$A$39:$A$48,0)),99),IFERROR(INDEX(Cadastro!$F$5:$F$243,$AB184),""),0)),IF($L184&gt;0,IF(N($X183)&gt;0,1,N($W183)+1),IF(AND($L184=0,OR(N($W183)&gt;=IFERROR(INDEX(Parâmetros!$B$39:$B$48,MATCH($E184,Parâmetros!$A$39:$A$48,0)),99),AND(N($X183)&gt;0,N($X183)&lt;IFERROR(INDEX(Parâmetros!$C$39:$C$48,MATCH($E184,Parâmetros!$A$39:$A$48,0)),0)))),0,N($W183)+1))))</f>
        <v/>
      </c>
      <c r="X184" s="34" t="str">
        <f>IF(OR(OR($D184="6x1",$D184="FF 6x1"),$D184="5x2"),"",IF($AB184&lt;&gt;$AB183,IF(IFERROR(INDEX(Cadastro!$F$5:$F$243,$AB184),"")="",0,IF(IFERROR(INDEX(Cadastro!$F$5:$F$243,$AB184),"")&gt;IFERROR(INDEX(Parâmetros!$B$39:$B$48,MATCH($E184,Parâmetros!$A$39:$A$48,0)),99),IFERROR(INDEX(Cadastro!$F$5:$F$243,$AB184),"")-IFERROR(INDEX(Parâmetros!$B$39:$B$48,MATCH($E184,Parâmetros!$A$39:$A$48,0)),99),0)),IF(AND($L184=0,OR(N($W183)&gt;=IFERROR(INDEX(Parâmetros!$B$39:$B$48,MATCH($E184,Parâmetros!$A$39:$A$48,0)),99),AND(N($X183)&gt;0,N($X183)&lt;IFERROR(INDEX(Parâmetros!$C$39:$C$48,MATCH($E184,Parâmetros!$A$39:$A$48,0)),0)))),N($X183)+1,0)))</f>
        <v/>
      </c>
      <c r="Y184" t="str">
        <f>IF($AC184&lt;&gt;"",IF($L184&gt;0,$AC184&amp;" · com apontamento",$AC184),IF($E184="Férias",IF($L184&gt;0,"Férias · com apontamento","Férias (cadastro)"),IF(($Z184+$AA184-1)&gt;Parâmetros!$E$16,"Férias / afastamento",IF(AND($D184="5x2",OR(WEEKDAY($F184,2)=6,WEEKDAY($F184,2)=7)),IF($L184&gt;0,"Folga trabalhada","Folga"),IF($L184&gt;0,"Trabalhado",IF(OR(OR($D184="6x1",$D184="FF 6x1"),$D184="5x2"),IF(AND(OR($D184="6x1",$D184="FF 6x1"),OR(WEEKDAY($F184,2)=6,WEEKDAY($F184,2)=7)),"Folga","Falta de registro"),IF(AND($AB184&lt;&gt;$AB183,IFERROR(INDEX(Cadastro!$F$5:$F$243,$AB184),"")=""),"Indeterminado (início da série)",IF($X184&gt;0,"Folga","Falta de registro"))))))))</f>
        <v>Trabalhado</v>
      </c>
      <c r="Z184" s="34">
        <f>IF(OR($L184&gt;0,$F184&gt;Parâmetros!$E$14),0,IF($A184&lt;&gt;$A183,1,N($Z183)+1))</f>
        <v>0</v>
      </c>
      <c r="AA184" s="34">
        <f>IF(OR($L184&gt;0,$F184&gt;Parâmetros!$E$14),0,IF(OR($A184&lt;&gt;$A185,$F185&gt;Parâmetros!$E$14),1,N($AA185)+1))</f>
        <v>0</v>
      </c>
      <c r="AB184" s="31">
        <f>IFERROR(MATCH($A184&amp;"|"&amp;TEXT(_xlfn.MAXIFS(Cadastro!$E$5:$E$243,Cadastro!$A$5:$A$243,$A184,Cadastro!$E$5:$E$243,"&lt;="&amp;$F184),"yyyymmdd"),Cadastro!$I$5:$I$243,0),"")</f>
        <v>23</v>
      </c>
      <c r="AC184" t="str">
        <f>IFERROR(_xlfn.SINGLE(INDEX(Exceções!$D$5:$D$203,MATCH($A184&amp;"|"&amp;$F184,Exceções!$F$5:$F$203,0))),"")</f>
        <v/>
      </c>
      <c r="AD184" t="str">
        <f>IF($AC184="","",IFERROR(_xlfn.SINGLE(INDEX(Exceções!$E$5:$E$203,MATCH($A184&amp;"|"&amp;$F184,Exceções!$F$5:$F$203,0))),""))</f>
        <v/>
      </c>
    </row>
    <row r="185" spans="1:30" ht="15" hidden="1" customHeight="1" x14ac:dyDescent="0.25">
      <c r="A185" s="31">
        <v>53726</v>
      </c>
      <c r="B185" s="17" t="s">
        <v>62</v>
      </c>
      <c r="C185" s="17" t="str">
        <f>IFERROR(INDEX(Cadastro!$C$5:$C$243,$AB185),"NÃO INFORMADO")</f>
        <v>PED</v>
      </c>
      <c r="D185" s="17" t="str">
        <f>IFERROR(INDEX(Cadastro!$D$5:$D$243,$AB185),"")</f>
        <v>6x1</v>
      </c>
      <c r="E185" s="17" t="str">
        <f>IFERROR(INDEX(Cadastro!$G$5:$G$243,$AB185),"")</f>
        <v>6x1</v>
      </c>
      <c r="F185" s="29">
        <v>46315</v>
      </c>
      <c r="G185" s="32" t="str">
        <f t="shared" si="12"/>
        <v>ter</v>
      </c>
      <c r="H185" s="31">
        <f>IF($L185=0,"",_xlfn.MINIFS(Dados!$Q:$Q,Dados!$A:$A,$A185,Dados!$S:$S,$F185))</f>
        <v>445</v>
      </c>
      <c r="I185" s="31">
        <f>IF($H185="","",_xlfn.MAXIFS(Dados!$R:$R,Dados!$A:$A,$A185,Dados!$S:$S,$F185))</f>
        <v>991</v>
      </c>
      <c r="J185" s="32" t="str">
        <f>IF($D185&lt;&gt;"Folguista","",IFERROR(INDEX(Parâmetros!$D$52:$G$52,1,MIN(4,MAX(1,$W185))),""))</f>
        <v/>
      </c>
      <c r="K185" s="32" t="str">
        <f>IF(OR($AC185&lt;&gt;"",$Y185="Folga",$Y185="Folga trabalhada",$Y185="Férias (cadastro)",$Y185="Férias / afastamento",$Y185="Indeterminado (início da série)"),"",IF(OR($D185="6x1",$D185="FF 6x1"),IF(OR(WEEKDAY($F185,2)=6,WEEKDAY($F185,2)=7),"6x1 sáb/dom","6x1"),IF($D185="5x2","5x2",IF($H185="",IF($D185="Folguista",$J185,$E185),IF(OR($H185&gt;=Parâmetros!$E$18,$H185&lt;Parâmetros!$E$19),"C",IF($H185&lt;Parâmetros!$E$20,"A","B"))))))</f>
        <v>6x1</v>
      </c>
      <c r="L185" s="30">
        <f>SUMIFS(Dados!$E:$E,Dados!$A:$A,$A185,Dados!$S:$S,$F185)</f>
        <v>7.92</v>
      </c>
      <c r="M185" s="30">
        <f>IFERROR(INDEX(Parâmetros!$E$6:$E$11,MATCH($K185,Parâmetros!$A$6:$A$11,0)),"")</f>
        <v>8.8000000000000007</v>
      </c>
      <c r="N185" s="33">
        <f t="shared" si="13"/>
        <v>0.89999999999999991</v>
      </c>
      <c r="O185" s="33">
        <f>Parâmetros!$E$13</f>
        <v>0.8</v>
      </c>
      <c r="P185" s="32" t="str">
        <f>IF(OR($M185="",$F185&gt;Parâmetros!$E$14),"Não","Sim")</f>
        <v>Sim</v>
      </c>
      <c r="Q185" s="32" t="str">
        <f t="shared" si="14"/>
        <v>Sim</v>
      </c>
      <c r="R185" s="32" t="str">
        <f t="shared" si="15"/>
        <v>Sim</v>
      </c>
      <c r="S185" s="30">
        <f t="shared" si="16"/>
        <v>0</v>
      </c>
      <c r="T185" s="32" t="str">
        <f>IF($Q185&lt;&gt;"Sim","",IF($N185&gt;Parâmetros!$E$15,"Sim","Não"))</f>
        <v>Não</v>
      </c>
      <c r="U185" s="17" t="str">
        <f t="shared" si="17"/>
        <v>Na meta</v>
      </c>
      <c r="V185" s="17" t="str">
        <f>IF($AC185&lt;&gt;"",IF($L185&gt;0,"ATENÇÃO · apontou em dia de "&amp;LOWER($AC185)&amp;" cadastrado","Exceção cadastrada · "&amp;$AC185)&amp;IF($AD185="",""," · "&amp;$AD185),IF($E185="Férias",IF($L185&gt;0,"ATENÇÃO · apontou estando de férias no cadastro","Férias no cadastro"),IF($Y185="Férias / afastamento","Afastamento · "&amp;($Z185+$AA185-1)&amp;" dias seguidos sem apontamento",IF($Y185="Folga trabalhada","ATENÇÃO · apontou em dia de folga da escala 5x2",IF($Y185="Folga",IF(AND($D185="5x2",OR(WEEKDAY($F185,2)=6,WEEKDAY($F185,2)=7)),"Folga de fim de semana da escala 5x2",IF(AND(OR($D185="6x1",$D185="FF 6x1"),WEEKDAY($F185,2)=6,FALSE()),"Folga de fim de semana · apontou no domingo anterior",IF(AND(OR($D185="6x1",$D185="FF 6x1"),WEEKDAY($F185,2)=7,AND($A185=$A184,$L184&gt;0)),"Folga de fim de semana · apontou no sábado",IF(AND(OR($D185="6x1",$D185="FF 6x1"),OR(WEEKDAY($F185,2)=6,WEEKDAY($F185,2)=7)),"Folga de fim de semana · sem apontamento no sábado nem no domingo","Folga prevista pelo ciclo")))),IF($Y185="Indeterminado (início da série)","Sem histórico anterior — informe o dia do ciclo no Cadastro",IF($Y185="Falta de registro",IF(OR(OR($D185="6x1",$D185="FF 6x1"),$D185="5x2"),"FALTA DE REGISTRO · dia útil da escala "&amp;$E185,"FALTA DE REGISTRO · dia "&amp;$W185&amp;" de "&amp;IFERROR(INDEX(Parâmetros!$B$39:$B$48,MATCH($E185,Parâmetros!$A$39:$A$48,0)),99)&amp;" do ciclo"),IF(OR($D185="6x1",$D185="FF 6x1"),IF(OR(AND(WEEKDAY($F185,2)=6,AND($A185=$A186,$L186&gt;0)),AND(WEEKDAY($F185,2)=7,AND($A185=$A184,$L184&gt;0))),"ATENÇÃO · apontou sábado e domingo no mesmo fim de semana",IF(OR(WEEKDAY($F185,2)=6,WEEKDAY($F185,2)=7),"Jornada de fim de semana do 6x1",IF(OR($H185&gt;=Parâmetros!$E$20,$H185&lt;Parâmetros!$E$19),"ATENÇÃO · 6x1 apontou fora do horário diurno","Jornada fixa do 6x1"))),IF($D185="5x2","Jornada fixa do 5x2",IF($D185="Folguista",IF($J185=$K185,"Evidência confirma sequência","DIVERGE · sequência "&amp;$J185&amp;" × evidência "&amp;$K185),IF($K185=$E185,"Evidência confirma cadastro","DIVERGE · cadastro "&amp;$E185&amp;" × evidência "&amp;$K185)))))))))))</f>
        <v>Jornada fixa do 6x1</v>
      </c>
      <c r="W185" s="34" t="str">
        <f>IF(OR(OR($D185="6x1",$D185="FF 6x1"),$D185="5x2"),"",IF($AB185&lt;&gt;$AB184,IF(IFERROR(INDEX(Cadastro!$F$5:$F$243,$AB185),"")="",IF($L185&gt;0,1,0),IF(IFERROR(INDEX(Cadastro!$F$5:$F$243,$AB185),"")&lt;=IFERROR(INDEX(Parâmetros!$B$39:$B$48,MATCH($E185,Parâmetros!$A$39:$A$48,0)),99),IFERROR(INDEX(Cadastro!$F$5:$F$243,$AB185),""),0)),IF($L185&gt;0,IF(N($X184)&gt;0,1,N($W184)+1),IF(AND($L185=0,OR(N($W184)&gt;=IFERROR(INDEX(Parâmetros!$B$39:$B$48,MATCH($E185,Parâmetros!$A$39:$A$48,0)),99),AND(N($X184)&gt;0,N($X184)&lt;IFERROR(INDEX(Parâmetros!$C$39:$C$48,MATCH($E185,Parâmetros!$A$39:$A$48,0)),0)))),0,N($W184)+1))))</f>
        <v/>
      </c>
      <c r="X185" s="34" t="str">
        <f>IF(OR(OR($D185="6x1",$D185="FF 6x1"),$D185="5x2"),"",IF($AB185&lt;&gt;$AB184,IF(IFERROR(INDEX(Cadastro!$F$5:$F$243,$AB185),"")="",0,IF(IFERROR(INDEX(Cadastro!$F$5:$F$243,$AB185),"")&gt;IFERROR(INDEX(Parâmetros!$B$39:$B$48,MATCH($E185,Parâmetros!$A$39:$A$48,0)),99),IFERROR(INDEX(Cadastro!$F$5:$F$243,$AB185),"")-IFERROR(INDEX(Parâmetros!$B$39:$B$48,MATCH($E185,Parâmetros!$A$39:$A$48,0)),99),0)),IF(AND($L185=0,OR(N($W184)&gt;=IFERROR(INDEX(Parâmetros!$B$39:$B$48,MATCH($E185,Parâmetros!$A$39:$A$48,0)),99),AND(N($X184)&gt;0,N($X184)&lt;IFERROR(INDEX(Parâmetros!$C$39:$C$48,MATCH($E185,Parâmetros!$A$39:$A$48,0)),0)))),N($X184)+1,0)))</f>
        <v/>
      </c>
      <c r="Y185" t="str">
        <f>IF($AC185&lt;&gt;"",IF($L185&gt;0,$AC185&amp;" · com apontamento",$AC185),IF($E185="Férias",IF($L185&gt;0,"Férias · com apontamento","Férias (cadastro)"),IF(($Z185+$AA185-1)&gt;Parâmetros!$E$16,"Férias / afastamento",IF(AND($D185="5x2",OR(WEEKDAY($F185,2)=6,WEEKDAY($F185,2)=7)),IF($L185&gt;0,"Folga trabalhada","Folga"),IF($L185&gt;0,"Trabalhado",IF(OR(OR($D185="6x1",$D185="FF 6x1"),$D185="5x2"),IF(AND(OR($D185="6x1",$D185="FF 6x1"),OR(WEEKDAY($F185,2)=6,WEEKDAY($F185,2)=7)),"Folga","Falta de registro"),IF(AND($AB185&lt;&gt;$AB184,IFERROR(INDEX(Cadastro!$F$5:$F$243,$AB185),"")=""),"Indeterminado (início da série)",IF($X185&gt;0,"Folga","Falta de registro"))))))))</f>
        <v>Trabalhado</v>
      </c>
      <c r="Z185" s="34">
        <f>IF(OR($L185&gt;0,$F185&gt;Parâmetros!$E$14),0,IF($A185&lt;&gt;$A184,1,N($Z184)+1))</f>
        <v>0</v>
      </c>
      <c r="AA185" s="34">
        <f>IF(OR($L185&gt;0,$F185&gt;Parâmetros!$E$14),0,IF(OR($A185&lt;&gt;$A186,$F186&gt;Parâmetros!$E$14),1,N($AA186)+1))</f>
        <v>0</v>
      </c>
      <c r="AB185" s="31">
        <f>IFERROR(MATCH($A185&amp;"|"&amp;TEXT(_xlfn.MAXIFS(Cadastro!$E$5:$E$243,Cadastro!$A$5:$A$243,$A185,Cadastro!$E$5:$E$243,"&lt;="&amp;$F185),"yyyymmdd"),Cadastro!$I$5:$I$243,0),"")</f>
        <v>23</v>
      </c>
      <c r="AC185" t="str">
        <f>IFERROR(_xlfn.SINGLE(INDEX(Exceções!$D$5:$D$203,MATCH($A185&amp;"|"&amp;$F185,Exceções!$F$5:$F$203,0))),"")</f>
        <v/>
      </c>
      <c r="AD185" t="str">
        <f>IF($AC185="","",IFERROR(_xlfn.SINGLE(INDEX(Exceções!$E$5:$E$203,MATCH($A185&amp;"|"&amp;$F185,Exceções!$F$5:$F$203,0))),""))</f>
        <v/>
      </c>
    </row>
    <row r="186" spans="1:30" ht="15" hidden="1" customHeight="1" x14ac:dyDescent="0.25">
      <c r="A186" s="31">
        <v>53726</v>
      </c>
      <c r="B186" s="17" t="s">
        <v>62</v>
      </c>
      <c r="C186" s="17" t="str">
        <f>IFERROR(INDEX(Cadastro!$C$5:$C$243,$AB186),"NÃO INFORMADO")</f>
        <v>PED</v>
      </c>
      <c r="D186" s="17" t="str">
        <f>IFERROR(INDEX(Cadastro!$D$5:$D$243,$AB186),"")</f>
        <v>6x1</v>
      </c>
      <c r="E186" s="17" t="str">
        <f>IFERROR(INDEX(Cadastro!$G$5:$G$243,$AB186),"")</f>
        <v>6x1</v>
      </c>
      <c r="F186" s="29">
        <v>46316</v>
      </c>
      <c r="G186" s="32" t="str">
        <f t="shared" si="12"/>
        <v>qua</v>
      </c>
      <c r="H186" s="31">
        <f>IF($L186=0,"",_xlfn.MINIFS(Dados!$Q:$Q,Dados!$A:$A,$A186,Dados!$S:$S,$F186))</f>
        <v>445</v>
      </c>
      <c r="I186" s="31">
        <f>IF($H186="","",_xlfn.MAXIFS(Dados!$R:$R,Dados!$A:$A,$A186,Dados!$S:$S,$F186))</f>
        <v>992</v>
      </c>
      <c r="J186" s="32" t="str">
        <f>IF($D186&lt;&gt;"Folguista","",IFERROR(INDEX(Parâmetros!$D$52:$G$52,1,MIN(4,MAX(1,$W186))),""))</f>
        <v/>
      </c>
      <c r="K186" s="32" t="str">
        <f>IF(OR($AC186&lt;&gt;"",$Y186="Folga",$Y186="Folga trabalhada",$Y186="Férias (cadastro)",$Y186="Férias / afastamento",$Y186="Indeterminado (início da série)"),"",IF(OR($D186="6x1",$D186="FF 6x1"),IF(OR(WEEKDAY($F186,2)=6,WEEKDAY($F186,2)=7),"6x1 sáb/dom","6x1"),IF($D186="5x2","5x2",IF($H186="",IF($D186="Folguista",$J186,$E186),IF(OR($H186&gt;=Parâmetros!$E$18,$H186&lt;Parâmetros!$E$19),"C",IF($H186&lt;Parâmetros!$E$20,"A","B"))))))</f>
        <v>6x1</v>
      </c>
      <c r="L186" s="30">
        <f>SUMIFS(Dados!$E:$E,Dados!$A:$A,$A186,Dados!$S:$S,$F186)</f>
        <v>8.01</v>
      </c>
      <c r="M186" s="30">
        <f>IFERROR(INDEX(Parâmetros!$E$6:$E$11,MATCH($K186,Parâmetros!$A$6:$A$11,0)),"")</f>
        <v>8.8000000000000007</v>
      </c>
      <c r="N186" s="33">
        <f t="shared" si="13"/>
        <v>0.91022727272727266</v>
      </c>
      <c r="O186" s="33">
        <f>Parâmetros!$E$13</f>
        <v>0.8</v>
      </c>
      <c r="P186" s="32" t="str">
        <f>IF(OR($M186="",$F186&gt;Parâmetros!$E$14),"Não","Sim")</f>
        <v>Sim</v>
      </c>
      <c r="Q186" s="32" t="str">
        <f t="shared" si="14"/>
        <v>Sim</v>
      </c>
      <c r="R186" s="32" t="str">
        <f t="shared" si="15"/>
        <v>Sim</v>
      </c>
      <c r="S186" s="30">
        <f t="shared" si="16"/>
        <v>0</v>
      </c>
      <c r="T186" s="32" t="str">
        <f>IF($Q186&lt;&gt;"Sim","",IF($N186&gt;Parâmetros!$E$15,"Sim","Não"))</f>
        <v>Não</v>
      </c>
      <c r="U186" s="17" t="str">
        <f t="shared" si="17"/>
        <v>Na meta</v>
      </c>
      <c r="V186" s="17" t="str">
        <f>IF($AC186&lt;&gt;"",IF($L186&gt;0,"ATENÇÃO · apontou em dia de "&amp;LOWER($AC186)&amp;" cadastrado","Exceção cadastrada · "&amp;$AC186)&amp;IF($AD186="",""," · "&amp;$AD186),IF($E186="Férias",IF($L186&gt;0,"ATENÇÃO · apontou estando de férias no cadastro","Férias no cadastro"),IF($Y186="Férias / afastamento","Afastamento · "&amp;($Z186+$AA186-1)&amp;" dias seguidos sem apontamento",IF($Y186="Folga trabalhada","ATENÇÃO · apontou em dia de folga da escala 5x2",IF($Y186="Folga",IF(AND($D186="5x2",OR(WEEKDAY($F186,2)=6,WEEKDAY($F186,2)=7)),"Folga de fim de semana da escala 5x2",IF(AND(OR($D186="6x1",$D186="FF 6x1"),WEEKDAY($F186,2)=6,FALSE()),"Folga de fim de semana · apontou no domingo anterior",IF(AND(OR($D186="6x1",$D186="FF 6x1"),WEEKDAY($F186,2)=7,AND($A186=$A185,$L185&gt;0)),"Folga de fim de semana · apontou no sábado",IF(AND(OR($D186="6x1",$D186="FF 6x1"),OR(WEEKDAY($F186,2)=6,WEEKDAY($F186,2)=7)),"Folga de fim de semana · sem apontamento no sábado nem no domingo","Folga prevista pelo ciclo")))),IF($Y186="Indeterminado (início da série)","Sem histórico anterior — informe o dia do ciclo no Cadastro",IF($Y186="Falta de registro",IF(OR(OR($D186="6x1",$D186="FF 6x1"),$D186="5x2"),"FALTA DE REGISTRO · dia útil da escala "&amp;$E186,"FALTA DE REGISTRO · dia "&amp;$W186&amp;" de "&amp;IFERROR(INDEX(Parâmetros!$B$39:$B$48,MATCH($E186,Parâmetros!$A$39:$A$48,0)),99)&amp;" do ciclo"),IF(OR($D186="6x1",$D186="FF 6x1"),IF(OR(AND(WEEKDAY($F186,2)=6,AND($A186=$A187,$L187&gt;0)),AND(WEEKDAY($F186,2)=7,AND($A186=$A185,$L185&gt;0))),"ATENÇÃO · apontou sábado e domingo no mesmo fim de semana",IF(OR(WEEKDAY($F186,2)=6,WEEKDAY($F186,2)=7),"Jornada de fim de semana do 6x1",IF(OR($H186&gt;=Parâmetros!$E$20,$H186&lt;Parâmetros!$E$19),"ATENÇÃO · 6x1 apontou fora do horário diurno","Jornada fixa do 6x1"))),IF($D186="5x2","Jornada fixa do 5x2",IF($D186="Folguista",IF($J186=$K186,"Evidência confirma sequência","DIVERGE · sequência "&amp;$J186&amp;" × evidência "&amp;$K186),IF($K186=$E186,"Evidência confirma cadastro","DIVERGE · cadastro "&amp;$E186&amp;" × evidência "&amp;$K186)))))))))))</f>
        <v>Jornada fixa do 6x1</v>
      </c>
      <c r="W186" s="34" t="str">
        <f>IF(OR(OR($D186="6x1",$D186="FF 6x1"),$D186="5x2"),"",IF($AB186&lt;&gt;$AB185,IF(IFERROR(INDEX(Cadastro!$F$5:$F$243,$AB186),"")="",IF($L186&gt;0,1,0),IF(IFERROR(INDEX(Cadastro!$F$5:$F$243,$AB186),"")&lt;=IFERROR(INDEX(Parâmetros!$B$39:$B$48,MATCH($E186,Parâmetros!$A$39:$A$48,0)),99),IFERROR(INDEX(Cadastro!$F$5:$F$243,$AB186),""),0)),IF($L186&gt;0,IF(N($X185)&gt;0,1,N($W185)+1),IF(AND($L186=0,OR(N($W185)&gt;=IFERROR(INDEX(Parâmetros!$B$39:$B$48,MATCH($E186,Parâmetros!$A$39:$A$48,0)),99),AND(N($X185)&gt;0,N($X185)&lt;IFERROR(INDEX(Parâmetros!$C$39:$C$48,MATCH($E186,Parâmetros!$A$39:$A$48,0)),0)))),0,N($W185)+1))))</f>
        <v/>
      </c>
      <c r="X186" s="34" t="str">
        <f>IF(OR(OR($D186="6x1",$D186="FF 6x1"),$D186="5x2"),"",IF($AB186&lt;&gt;$AB185,IF(IFERROR(INDEX(Cadastro!$F$5:$F$243,$AB186),"")="",0,IF(IFERROR(INDEX(Cadastro!$F$5:$F$243,$AB186),"")&gt;IFERROR(INDEX(Parâmetros!$B$39:$B$48,MATCH($E186,Parâmetros!$A$39:$A$48,0)),99),IFERROR(INDEX(Cadastro!$F$5:$F$243,$AB186),"")-IFERROR(INDEX(Parâmetros!$B$39:$B$48,MATCH($E186,Parâmetros!$A$39:$A$48,0)),99),0)),IF(AND($L186=0,OR(N($W185)&gt;=IFERROR(INDEX(Parâmetros!$B$39:$B$48,MATCH($E186,Parâmetros!$A$39:$A$48,0)),99),AND(N($X185)&gt;0,N($X185)&lt;IFERROR(INDEX(Parâmetros!$C$39:$C$48,MATCH($E186,Parâmetros!$A$39:$A$48,0)),0)))),N($X185)+1,0)))</f>
        <v/>
      </c>
      <c r="Y186" t="str">
        <f>IF($AC186&lt;&gt;"",IF($L186&gt;0,$AC186&amp;" · com apontamento",$AC186),IF($E186="Férias",IF($L186&gt;0,"Férias · com apontamento","Férias (cadastro)"),IF(($Z186+$AA186-1)&gt;Parâmetros!$E$16,"Férias / afastamento",IF(AND($D186="5x2",OR(WEEKDAY($F186,2)=6,WEEKDAY($F186,2)=7)),IF($L186&gt;0,"Folga trabalhada","Folga"),IF($L186&gt;0,"Trabalhado",IF(OR(OR($D186="6x1",$D186="FF 6x1"),$D186="5x2"),IF(AND(OR($D186="6x1",$D186="FF 6x1"),OR(WEEKDAY($F186,2)=6,WEEKDAY($F186,2)=7)),"Folga","Falta de registro"),IF(AND($AB186&lt;&gt;$AB185,IFERROR(INDEX(Cadastro!$F$5:$F$243,$AB186),"")=""),"Indeterminado (início da série)",IF($X186&gt;0,"Folga","Falta de registro"))))))))</f>
        <v>Trabalhado</v>
      </c>
      <c r="Z186" s="34">
        <f>IF(OR($L186&gt;0,$F186&gt;Parâmetros!$E$14),0,IF($A186&lt;&gt;$A185,1,N($Z185)+1))</f>
        <v>0</v>
      </c>
      <c r="AA186" s="34">
        <f>IF(OR($L186&gt;0,$F186&gt;Parâmetros!$E$14),0,IF(OR($A186&lt;&gt;$A187,$F187&gt;Parâmetros!$E$14),1,N($AA187)+1))</f>
        <v>0</v>
      </c>
      <c r="AB186" s="31">
        <f>IFERROR(MATCH($A186&amp;"|"&amp;TEXT(_xlfn.MAXIFS(Cadastro!$E$5:$E$243,Cadastro!$A$5:$A$243,$A186,Cadastro!$E$5:$E$243,"&lt;="&amp;$F186),"yyyymmdd"),Cadastro!$I$5:$I$243,0),"")</f>
        <v>23</v>
      </c>
      <c r="AC186" t="str">
        <f>IFERROR(_xlfn.SINGLE(INDEX(Exceções!$D$5:$D$203,MATCH($A186&amp;"|"&amp;$F186,Exceções!$F$5:$F$203,0))),"")</f>
        <v/>
      </c>
      <c r="AD186" t="str">
        <f>IF($AC186="","",IFERROR(_xlfn.SINGLE(INDEX(Exceções!$E$5:$E$203,MATCH($A186&amp;"|"&amp;$F186,Exceções!$F$5:$F$203,0))),""))</f>
        <v/>
      </c>
    </row>
    <row r="187" spans="1:30" ht="15" hidden="1" customHeight="1" x14ac:dyDescent="0.25">
      <c r="A187" s="31">
        <v>53726</v>
      </c>
      <c r="B187" s="17" t="s">
        <v>62</v>
      </c>
      <c r="C187" s="17" t="str">
        <f>IFERROR(INDEX(Cadastro!$C$5:$C$243,$AB187),"NÃO INFORMADO")</f>
        <v>PED</v>
      </c>
      <c r="D187" s="17" t="str">
        <f>IFERROR(INDEX(Cadastro!$D$5:$D$243,$AB187),"")</f>
        <v>6x1</v>
      </c>
      <c r="E187" s="17" t="str">
        <f>IFERROR(INDEX(Cadastro!$G$5:$G$243,$AB187),"")</f>
        <v>6x1</v>
      </c>
      <c r="F187" s="29">
        <v>46317</v>
      </c>
      <c r="G187" s="32" t="str">
        <f t="shared" si="12"/>
        <v>qui</v>
      </c>
      <c r="H187" s="31">
        <f>IF($L187=0,"",_xlfn.MINIFS(Dados!$Q:$Q,Dados!$A:$A,$A187,Dados!$S:$S,$F187))</f>
        <v>439</v>
      </c>
      <c r="I187" s="31">
        <f>IF($H187="","",_xlfn.MAXIFS(Dados!$R:$R,Dados!$A:$A,$A187,Dados!$S:$S,$F187))</f>
        <v>991</v>
      </c>
      <c r="J187" s="32" t="str">
        <f>IF($D187&lt;&gt;"Folguista","",IFERROR(INDEX(Parâmetros!$D$52:$G$52,1,MIN(4,MAX(1,$W187))),""))</f>
        <v/>
      </c>
      <c r="K187" s="32" t="str">
        <f>IF(OR($AC187&lt;&gt;"",$Y187="Folga",$Y187="Folga trabalhada",$Y187="Férias (cadastro)",$Y187="Férias / afastamento",$Y187="Indeterminado (início da série)"),"",IF(OR($D187="6x1",$D187="FF 6x1"),IF(OR(WEEKDAY($F187,2)=6,WEEKDAY($F187,2)=7),"6x1 sáb/dom","6x1"),IF($D187="5x2","5x2",IF($H187="",IF($D187="Folguista",$J187,$E187),IF(OR($H187&gt;=Parâmetros!$E$18,$H187&lt;Parâmetros!$E$19),"C",IF($H187&lt;Parâmetros!$E$20,"A","B"))))))</f>
        <v>6x1</v>
      </c>
      <c r="L187" s="30">
        <f>SUMIFS(Dados!$E:$E,Dados!$A:$A,$A187,Dados!$S:$S,$F187)</f>
        <v>7.9399999999999995</v>
      </c>
      <c r="M187" s="30">
        <f>IFERROR(INDEX(Parâmetros!$E$6:$E$11,MATCH($K187,Parâmetros!$A$6:$A$11,0)),"")</f>
        <v>8.8000000000000007</v>
      </c>
      <c r="N187" s="33">
        <f t="shared" si="13"/>
        <v>0.90227272727272712</v>
      </c>
      <c r="O187" s="33">
        <f>Parâmetros!$E$13</f>
        <v>0.8</v>
      </c>
      <c r="P187" s="32" t="str">
        <f>IF(OR($M187="",$F187&gt;Parâmetros!$E$14),"Não","Sim")</f>
        <v>Sim</v>
      </c>
      <c r="Q187" s="32" t="str">
        <f t="shared" si="14"/>
        <v>Sim</v>
      </c>
      <c r="R187" s="32" t="str">
        <f t="shared" si="15"/>
        <v>Sim</v>
      </c>
      <c r="S187" s="30">
        <f t="shared" si="16"/>
        <v>0</v>
      </c>
      <c r="T187" s="32" t="str">
        <f>IF($Q187&lt;&gt;"Sim","",IF($N187&gt;Parâmetros!$E$15,"Sim","Não"))</f>
        <v>Não</v>
      </c>
      <c r="U187" s="17" t="str">
        <f t="shared" si="17"/>
        <v>Na meta</v>
      </c>
      <c r="V187" s="17" t="str">
        <f>IF($AC187&lt;&gt;"",IF($L187&gt;0,"ATENÇÃO · apontou em dia de "&amp;LOWER($AC187)&amp;" cadastrado","Exceção cadastrada · "&amp;$AC187)&amp;IF($AD187="",""," · "&amp;$AD187),IF($E187="Férias",IF($L187&gt;0,"ATENÇÃO · apontou estando de férias no cadastro","Férias no cadastro"),IF($Y187="Férias / afastamento","Afastamento · "&amp;($Z187+$AA187-1)&amp;" dias seguidos sem apontamento",IF($Y187="Folga trabalhada","ATENÇÃO · apontou em dia de folga da escala 5x2",IF($Y187="Folga",IF(AND($D187="5x2",OR(WEEKDAY($F187,2)=6,WEEKDAY($F187,2)=7)),"Folga de fim de semana da escala 5x2",IF(AND(OR($D187="6x1",$D187="FF 6x1"),WEEKDAY($F187,2)=6,FALSE()),"Folga de fim de semana · apontou no domingo anterior",IF(AND(OR($D187="6x1",$D187="FF 6x1"),WEEKDAY($F187,2)=7,AND($A187=$A186,$L186&gt;0)),"Folga de fim de semana · apontou no sábado",IF(AND(OR($D187="6x1",$D187="FF 6x1"),OR(WEEKDAY($F187,2)=6,WEEKDAY($F187,2)=7)),"Folga de fim de semana · sem apontamento no sábado nem no domingo","Folga prevista pelo ciclo")))),IF($Y187="Indeterminado (início da série)","Sem histórico anterior — informe o dia do ciclo no Cadastro",IF($Y187="Falta de registro",IF(OR(OR($D187="6x1",$D187="FF 6x1"),$D187="5x2"),"FALTA DE REGISTRO · dia útil da escala "&amp;$E187,"FALTA DE REGISTRO · dia "&amp;$W187&amp;" de "&amp;IFERROR(INDEX(Parâmetros!$B$39:$B$48,MATCH($E187,Parâmetros!$A$39:$A$48,0)),99)&amp;" do ciclo"),IF(OR($D187="6x1",$D187="FF 6x1"),IF(OR(AND(WEEKDAY($F187,2)=6,AND($A187=$A188,$L188&gt;0)),AND(WEEKDAY($F187,2)=7,AND($A187=$A186,$L186&gt;0))),"ATENÇÃO · apontou sábado e domingo no mesmo fim de semana",IF(OR(WEEKDAY($F187,2)=6,WEEKDAY($F187,2)=7),"Jornada de fim de semana do 6x1",IF(OR($H187&gt;=Parâmetros!$E$20,$H187&lt;Parâmetros!$E$19),"ATENÇÃO · 6x1 apontou fora do horário diurno","Jornada fixa do 6x1"))),IF($D187="5x2","Jornada fixa do 5x2",IF($D187="Folguista",IF($J187=$K187,"Evidência confirma sequência","DIVERGE · sequência "&amp;$J187&amp;" × evidência "&amp;$K187),IF($K187=$E187,"Evidência confirma cadastro","DIVERGE · cadastro "&amp;$E187&amp;" × evidência "&amp;$K187)))))))))))</f>
        <v>Jornada fixa do 6x1</v>
      </c>
      <c r="W187" s="34" t="str">
        <f>IF(OR(OR($D187="6x1",$D187="FF 6x1"),$D187="5x2"),"",IF($AB187&lt;&gt;$AB186,IF(IFERROR(INDEX(Cadastro!$F$5:$F$243,$AB187),"")="",IF($L187&gt;0,1,0),IF(IFERROR(INDEX(Cadastro!$F$5:$F$243,$AB187),"")&lt;=IFERROR(INDEX(Parâmetros!$B$39:$B$48,MATCH($E187,Parâmetros!$A$39:$A$48,0)),99),IFERROR(INDEX(Cadastro!$F$5:$F$243,$AB187),""),0)),IF($L187&gt;0,IF(N($X186)&gt;0,1,N($W186)+1),IF(AND($L187=0,OR(N($W186)&gt;=IFERROR(INDEX(Parâmetros!$B$39:$B$48,MATCH($E187,Parâmetros!$A$39:$A$48,0)),99),AND(N($X186)&gt;0,N($X186)&lt;IFERROR(INDEX(Parâmetros!$C$39:$C$48,MATCH($E187,Parâmetros!$A$39:$A$48,0)),0)))),0,N($W186)+1))))</f>
        <v/>
      </c>
      <c r="X187" s="34" t="str">
        <f>IF(OR(OR($D187="6x1",$D187="FF 6x1"),$D187="5x2"),"",IF($AB187&lt;&gt;$AB186,IF(IFERROR(INDEX(Cadastro!$F$5:$F$243,$AB187),"")="",0,IF(IFERROR(INDEX(Cadastro!$F$5:$F$243,$AB187),"")&gt;IFERROR(INDEX(Parâmetros!$B$39:$B$48,MATCH($E187,Parâmetros!$A$39:$A$48,0)),99),IFERROR(INDEX(Cadastro!$F$5:$F$243,$AB187),"")-IFERROR(INDEX(Parâmetros!$B$39:$B$48,MATCH($E187,Parâmetros!$A$39:$A$48,0)),99),0)),IF(AND($L187=0,OR(N($W186)&gt;=IFERROR(INDEX(Parâmetros!$B$39:$B$48,MATCH($E187,Parâmetros!$A$39:$A$48,0)),99),AND(N($X186)&gt;0,N($X186)&lt;IFERROR(INDEX(Parâmetros!$C$39:$C$48,MATCH($E187,Parâmetros!$A$39:$A$48,0)),0)))),N($X186)+1,0)))</f>
        <v/>
      </c>
      <c r="Y187" t="str">
        <f>IF($AC187&lt;&gt;"",IF($L187&gt;0,$AC187&amp;" · com apontamento",$AC187),IF($E187="Férias",IF($L187&gt;0,"Férias · com apontamento","Férias (cadastro)"),IF(($Z187+$AA187-1)&gt;Parâmetros!$E$16,"Férias / afastamento",IF(AND($D187="5x2",OR(WEEKDAY($F187,2)=6,WEEKDAY($F187,2)=7)),IF($L187&gt;0,"Folga trabalhada","Folga"),IF($L187&gt;0,"Trabalhado",IF(OR(OR($D187="6x1",$D187="FF 6x1"),$D187="5x2"),IF(AND(OR($D187="6x1",$D187="FF 6x1"),OR(WEEKDAY($F187,2)=6,WEEKDAY($F187,2)=7)),"Folga","Falta de registro"),IF(AND($AB187&lt;&gt;$AB186,IFERROR(INDEX(Cadastro!$F$5:$F$243,$AB187),"")=""),"Indeterminado (início da série)",IF($X187&gt;0,"Folga","Falta de registro"))))))))</f>
        <v>Trabalhado</v>
      </c>
      <c r="Z187" s="34">
        <f>IF(OR($L187&gt;0,$F187&gt;Parâmetros!$E$14),0,IF($A187&lt;&gt;$A186,1,N($Z186)+1))</f>
        <v>0</v>
      </c>
      <c r="AA187" s="34">
        <f>IF(OR($L187&gt;0,$F187&gt;Parâmetros!$E$14),0,IF(OR($A187&lt;&gt;$A188,$F188&gt;Parâmetros!$E$14),1,N($AA188)+1))</f>
        <v>0</v>
      </c>
      <c r="AB187" s="31">
        <f>IFERROR(MATCH($A187&amp;"|"&amp;TEXT(_xlfn.MAXIFS(Cadastro!$E$5:$E$243,Cadastro!$A$5:$A$243,$A187,Cadastro!$E$5:$E$243,"&lt;="&amp;$F187),"yyyymmdd"),Cadastro!$I$5:$I$243,0),"")</f>
        <v>23</v>
      </c>
      <c r="AC187" t="str">
        <f>IFERROR(_xlfn.SINGLE(INDEX(Exceções!$D$5:$D$203,MATCH($A187&amp;"|"&amp;$F187,Exceções!$F$5:$F$203,0))),"")</f>
        <v/>
      </c>
      <c r="AD187" t="str">
        <f>IF($AC187="","",IFERROR(_xlfn.SINGLE(INDEX(Exceções!$E$5:$E$203,MATCH($A187&amp;"|"&amp;$F187,Exceções!$F$5:$F$203,0))),""))</f>
        <v/>
      </c>
    </row>
    <row r="188" spans="1:30" ht="15" hidden="1" customHeight="1" x14ac:dyDescent="0.25">
      <c r="A188" s="31">
        <v>53726</v>
      </c>
      <c r="B188" s="17" t="s">
        <v>62</v>
      </c>
      <c r="C188" s="17" t="str">
        <f>IFERROR(INDEX(Cadastro!$C$5:$C$243,$AB188),"NÃO INFORMADO")</f>
        <v>PED</v>
      </c>
      <c r="D188" s="17" t="str">
        <f>IFERROR(INDEX(Cadastro!$D$5:$D$243,$AB188),"")</f>
        <v>6x1</v>
      </c>
      <c r="E188" s="17" t="str">
        <f>IFERROR(INDEX(Cadastro!$G$5:$G$243,$AB188),"")</f>
        <v>6x1</v>
      </c>
      <c r="F188" s="29">
        <v>46318</v>
      </c>
      <c r="G188" s="32" t="str">
        <f t="shared" si="12"/>
        <v>sex</v>
      </c>
      <c r="H188" s="31">
        <f>IF($L188=0,"",_xlfn.MINIFS(Dados!$Q:$Q,Dados!$A:$A,$A188,Dados!$S:$S,$F188))</f>
        <v>449</v>
      </c>
      <c r="I188" s="31">
        <f>IF($H188="","",_xlfn.MAXIFS(Dados!$R:$R,Dados!$A:$A,$A188,Dados!$S:$S,$F188))</f>
        <v>994</v>
      </c>
      <c r="J188" s="32" t="str">
        <f>IF($D188&lt;&gt;"Folguista","",IFERROR(INDEX(Parâmetros!$D$52:$G$52,1,MIN(4,MAX(1,$W188))),""))</f>
        <v/>
      </c>
      <c r="K188" s="32" t="str">
        <f>IF(OR($AC188&lt;&gt;"",$Y188="Folga",$Y188="Folga trabalhada",$Y188="Férias (cadastro)",$Y188="Férias / afastamento",$Y188="Indeterminado (início da série)"),"",IF(OR($D188="6x1",$D188="FF 6x1"),IF(OR(WEEKDAY($F188,2)=6,WEEKDAY($F188,2)=7),"6x1 sáb/dom","6x1"),IF($D188="5x2","5x2",IF($H188="",IF($D188="Folguista",$J188,$E188),IF(OR($H188&gt;=Parâmetros!$E$18,$H188&lt;Parâmetros!$E$19),"C",IF($H188&lt;Parâmetros!$E$20,"A","B"))))))</f>
        <v>6x1</v>
      </c>
      <c r="L188" s="30">
        <f>SUMIFS(Dados!$E:$E,Dados!$A:$A,$A188,Dados!$S:$S,$F188)</f>
        <v>8.0500000000000007</v>
      </c>
      <c r="M188" s="30">
        <f>IFERROR(INDEX(Parâmetros!$E$6:$E$11,MATCH($K188,Parâmetros!$A$6:$A$11,0)),"")</f>
        <v>8.8000000000000007</v>
      </c>
      <c r="N188" s="33">
        <f t="shared" si="13"/>
        <v>0.91477272727272729</v>
      </c>
      <c r="O188" s="33">
        <f>Parâmetros!$E$13</f>
        <v>0.8</v>
      </c>
      <c r="P188" s="32" t="str">
        <f>IF(OR($M188="",$F188&gt;Parâmetros!$E$14),"Não","Sim")</f>
        <v>Sim</v>
      </c>
      <c r="Q188" s="32" t="str">
        <f t="shared" si="14"/>
        <v>Sim</v>
      </c>
      <c r="R188" s="32" t="str">
        <f t="shared" si="15"/>
        <v>Sim</v>
      </c>
      <c r="S188" s="30">
        <f t="shared" si="16"/>
        <v>0</v>
      </c>
      <c r="T188" s="32" t="str">
        <f>IF($Q188&lt;&gt;"Sim","",IF($N188&gt;Parâmetros!$E$15,"Sim","Não"))</f>
        <v>Não</v>
      </c>
      <c r="U188" s="17" t="str">
        <f t="shared" si="17"/>
        <v>Na meta</v>
      </c>
      <c r="V188" s="17" t="str">
        <f>IF($AC188&lt;&gt;"",IF($L188&gt;0,"ATENÇÃO · apontou em dia de "&amp;LOWER($AC188)&amp;" cadastrado","Exceção cadastrada · "&amp;$AC188)&amp;IF($AD188="",""," · "&amp;$AD188),IF($E188="Férias",IF($L188&gt;0,"ATENÇÃO · apontou estando de férias no cadastro","Férias no cadastro"),IF($Y188="Férias / afastamento","Afastamento · "&amp;($Z188+$AA188-1)&amp;" dias seguidos sem apontamento",IF($Y188="Folga trabalhada","ATENÇÃO · apontou em dia de folga da escala 5x2",IF($Y188="Folga",IF(AND($D188="5x2",OR(WEEKDAY($F188,2)=6,WEEKDAY($F188,2)=7)),"Folga de fim de semana da escala 5x2",IF(AND(OR($D188="6x1",$D188="FF 6x1"),WEEKDAY($F188,2)=6,FALSE()),"Folga de fim de semana · apontou no domingo anterior",IF(AND(OR($D188="6x1",$D188="FF 6x1"),WEEKDAY($F188,2)=7,AND($A188=$A187,$L187&gt;0)),"Folga de fim de semana · apontou no sábado",IF(AND(OR($D188="6x1",$D188="FF 6x1"),OR(WEEKDAY($F188,2)=6,WEEKDAY($F188,2)=7)),"Folga de fim de semana · sem apontamento no sábado nem no domingo","Folga prevista pelo ciclo")))),IF($Y188="Indeterminado (início da série)","Sem histórico anterior — informe o dia do ciclo no Cadastro",IF($Y188="Falta de registro",IF(OR(OR($D188="6x1",$D188="FF 6x1"),$D188="5x2"),"FALTA DE REGISTRO · dia útil da escala "&amp;$E188,"FALTA DE REGISTRO · dia "&amp;$W188&amp;" de "&amp;IFERROR(INDEX(Parâmetros!$B$39:$B$48,MATCH($E188,Parâmetros!$A$39:$A$48,0)),99)&amp;" do ciclo"),IF(OR($D188="6x1",$D188="FF 6x1"),IF(OR(AND(WEEKDAY($F188,2)=6,AND($A188=$A189,$L189&gt;0)),AND(WEEKDAY($F188,2)=7,AND($A188=$A187,$L187&gt;0))),"ATENÇÃO · apontou sábado e domingo no mesmo fim de semana",IF(OR(WEEKDAY($F188,2)=6,WEEKDAY($F188,2)=7),"Jornada de fim de semana do 6x1",IF(OR($H188&gt;=Parâmetros!$E$20,$H188&lt;Parâmetros!$E$19),"ATENÇÃO · 6x1 apontou fora do horário diurno","Jornada fixa do 6x1"))),IF($D188="5x2","Jornada fixa do 5x2",IF($D188="Folguista",IF($J188=$K188,"Evidência confirma sequência","DIVERGE · sequência "&amp;$J188&amp;" × evidência "&amp;$K188),IF($K188=$E188,"Evidência confirma cadastro","DIVERGE · cadastro "&amp;$E188&amp;" × evidência "&amp;$K188)))))))))))</f>
        <v>Jornada fixa do 6x1</v>
      </c>
      <c r="W188" s="34" t="str">
        <f>IF(OR(OR($D188="6x1",$D188="FF 6x1"),$D188="5x2"),"",IF($AB188&lt;&gt;$AB187,IF(IFERROR(INDEX(Cadastro!$F$5:$F$243,$AB188),"")="",IF($L188&gt;0,1,0),IF(IFERROR(INDEX(Cadastro!$F$5:$F$243,$AB188),"")&lt;=IFERROR(INDEX(Parâmetros!$B$39:$B$48,MATCH($E188,Parâmetros!$A$39:$A$48,0)),99),IFERROR(INDEX(Cadastro!$F$5:$F$243,$AB188),""),0)),IF($L188&gt;0,IF(N($X187)&gt;0,1,N($W187)+1),IF(AND($L188=0,OR(N($W187)&gt;=IFERROR(INDEX(Parâmetros!$B$39:$B$48,MATCH($E188,Parâmetros!$A$39:$A$48,0)),99),AND(N($X187)&gt;0,N($X187)&lt;IFERROR(INDEX(Parâmetros!$C$39:$C$48,MATCH($E188,Parâmetros!$A$39:$A$48,0)),0)))),0,N($W187)+1))))</f>
        <v/>
      </c>
      <c r="X188" s="34" t="str">
        <f>IF(OR(OR($D188="6x1",$D188="FF 6x1"),$D188="5x2"),"",IF($AB188&lt;&gt;$AB187,IF(IFERROR(INDEX(Cadastro!$F$5:$F$243,$AB188),"")="",0,IF(IFERROR(INDEX(Cadastro!$F$5:$F$243,$AB188),"")&gt;IFERROR(INDEX(Parâmetros!$B$39:$B$48,MATCH($E188,Parâmetros!$A$39:$A$48,0)),99),IFERROR(INDEX(Cadastro!$F$5:$F$243,$AB188),"")-IFERROR(INDEX(Parâmetros!$B$39:$B$48,MATCH($E188,Parâmetros!$A$39:$A$48,0)),99),0)),IF(AND($L188=0,OR(N($W187)&gt;=IFERROR(INDEX(Parâmetros!$B$39:$B$48,MATCH($E188,Parâmetros!$A$39:$A$48,0)),99),AND(N($X187)&gt;0,N($X187)&lt;IFERROR(INDEX(Parâmetros!$C$39:$C$48,MATCH($E188,Parâmetros!$A$39:$A$48,0)),0)))),N($X187)+1,0)))</f>
        <v/>
      </c>
      <c r="Y188" t="str">
        <f>IF($AC188&lt;&gt;"",IF($L188&gt;0,$AC188&amp;" · com apontamento",$AC188),IF($E188="Férias",IF($L188&gt;0,"Férias · com apontamento","Férias (cadastro)"),IF(($Z188+$AA188-1)&gt;Parâmetros!$E$16,"Férias / afastamento",IF(AND($D188="5x2",OR(WEEKDAY($F188,2)=6,WEEKDAY($F188,2)=7)),IF($L188&gt;0,"Folga trabalhada","Folga"),IF($L188&gt;0,"Trabalhado",IF(OR(OR($D188="6x1",$D188="FF 6x1"),$D188="5x2"),IF(AND(OR($D188="6x1",$D188="FF 6x1"),OR(WEEKDAY($F188,2)=6,WEEKDAY($F188,2)=7)),"Folga","Falta de registro"),IF(AND($AB188&lt;&gt;$AB187,IFERROR(INDEX(Cadastro!$F$5:$F$243,$AB188),"")=""),"Indeterminado (início da série)",IF($X188&gt;0,"Folga","Falta de registro"))))))))</f>
        <v>Trabalhado</v>
      </c>
      <c r="Z188" s="34">
        <f>IF(OR($L188&gt;0,$F188&gt;Parâmetros!$E$14),0,IF($A188&lt;&gt;$A187,1,N($Z187)+1))</f>
        <v>0</v>
      </c>
      <c r="AA188" s="34">
        <f>IF(OR($L188&gt;0,$F188&gt;Parâmetros!$E$14),0,IF(OR($A188&lt;&gt;$A189,$F189&gt;Parâmetros!$E$14),1,N($AA189)+1))</f>
        <v>0</v>
      </c>
      <c r="AB188" s="31">
        <f>IFERROR(MATCH($A188&amp;"|"&amp;TEXT(_xlfn.MAXIFS(Cadastro!$E$5:$E$243,Cadastro!$A$5:$A$243,$A188,Cadastro!$E$5:$E$243,"&lt;="&amp;$F188),"yyyymmdd"),Cadastro!$I$5:$I$243,0),"")</f>
        <v>23</v>
      </c>
      <c r="AC188" t="str">
        <f>IFERROR(_xlfn.SINGLE(INDEX(Exceções!$D$5:$D$203,MATCH($A188&amp;"|"&amp;$F188,Exceções!$F$5:$F$203,0))),"")</f>
        <v/>
      </c>
      <c r="AD188" t="str">
        <f>IF($AC188="","",IFERROR(_xlfn.SINGLE(INDEX(Exceções!$E$5:$E$203,MATCH($A188&amp;"|"&amp;$F188,Exceções!$F$5:$F$203,0))),""))</f>
        <v/>
      </c>
    </row>
    <row r="189" spans="1:30" ht="15" hidden="1" customHeight="1" x14ac:dyDescent="0.25">
      <c r="A189" s="31">
        <v>53726</v>
      </c>
      <c r="B189" s="17" t="s">
        <v>62</v>
      </c>
      <c r="C189" s="17" t="str">
        <f>IFERROR(INDEX(Cadastro!$C$5:$C$243,$AB189),"NÃO INFORMADO")</f>
        <v>PED</v>
      </c>
      <c r="D189" s="17" t="str">
        <f>IFERROR(INDEX(Cadastro!$D$5:$D$243,$AB189),"")</f>
        <v>6x1</v>
      </c>
      <c r="E189" s="17" t="str">
        <f>IFERROR(INDEX(Cadastro!$G$5:$G$243,$AB189),"")</f>
        <v>6x1</v>
      </c>
      <c r="F189" s="29">
        <v>46319</v>
      </c>
      <c r="G189" s="32" t="str">
        <f t="shared" si="12"/>
        <v>sáb</v>
      </c>
      <c r="H189" s="31" t="str">
        <f>IF($L189=0,"",_xlfn.MINIFS(Dados!$Q:$Q,Dados!$A:$A,$A189,Dados!$S:$S,$F189))</f>
        <v/>
      </c>
      <c r="I189" s="31" t="str">
        <f>IF($H189="","",_xlfn.MAXIFS(Dados!$R:$R,Dados!$A:$A,$A189,Dados!$S:$S,$F189))</f>
        <v/>
      </c>
      <c r="J189" s="32" t="str">
        <f>IF($D189&lt;&gt;"Folguista","",IFERROR(INDEX(Parâmetros!$D$52:$G$52,1,MIN(4,MAX(1,$W189))),""))</f>
        <v/>
      </c>
      <c r="K189" s="32" t="str">
        <f>IF(OR($AC189&lt;&gt;"",$Y189="Folga",$Y189="Folga trabalhada",$Y189="Férias (cadastro)",$Y189="Férias / afastamento",$Y189="Indeterminado (início da série)"),"",IF(OR($D189="6x1",$D189="FF 6x1"),IF(OR(WEEKDAY($F189,2)=6,WEEKDAY($F189,2)=7),"6x1 sáb/dom","6x1"),IF($D189="5x2","5x2",IF($H189="",IF($D189="Folguista",$J189,$E189),IF(OR($H189&gt;=Parâmetros!$E$18,$H189&lt;Parâmetros!$E$19),"C",IF($H189&lt;Parâmetros!$E$20,"A","B"))))))</f>
        <v/>
      </c>
      <c r="L189" s="30">
        <f>SUMIFS(Dados!$E:$E,Dados!$A:$A,$A189,Dados!$S:$S,$F189)</f>
        <v>0</v>
      </c>
      <c r="M189" s="30" t="str">
        <f>IFERROR(INDEX(Parâmetros!$E$6:$E$11,MATCH($K189,Parâmetros!$A$6:$A$11,0)),"")</f>
        <v/>
      </c>
      <c r="N189" s="33" t="str">
        <f t="shared" si="13"/>
        <v/>
      </c>
      <c r="O189" s="33">
        <f>Parâmetros!$E$13</f>
        <v>0.8</v>
      </c>
      <c r="P189" s="32" t="str">
        <f>IF(OR($M189="",$F189&gt;Parâmetros!$E$14),"Não","Sim")</f>
        <v>Não</v>
      </c>
      <c r="Q189" s="32" t="str">
        <f t="shared" si="14"/>
        <v/>
      </c>
      <c r="R189" s="32" t="str">
        <f t="shared" si="15"/>
        <v/>
      </c>
      <c r="S189" s="30" t="str">
        <f t="shared" si="16"/>
        <v/>
      </c>
      <c r="T189" s="32" t="str">
        <f>IF($Q189&lt;&gt;"Sim","",IF($N189&gt;Parâmetros!$E$15,"Sim","Não"))</f>
        <v/>
      </c>
      <c r="U189" s="17" t="str">
        <f t="shared" si="17"/>
        <v>Folga</v>
      </c>
      <c r="V189" s="17" t="str">
        <f>IF($AC189&lt;&gt;"",IF($L189&gt;0,"ATENÇÃO · apontou em dia de "&amp;LOWER($AC189)&amp;" cadastrado","Exceção cadastrada · "&amp;$AC189)&amp;IF($AD189="",""," · "&amp;$AD189),IF($E189="Férias",IF($L189&gt;0,"ATENÇÃO · apontou estando de férias no cadastro","Férias no cadastro"),IF($Y189="Férias / afastamento","Afastamento · "&amp;($Z189+$AA189-1)&amp;" dias seguidos sem apontamento",IF($Y189="Folga trabalhada","ATENÇÃO · apontou em dia de folga da escala 5x2",IF($Y189="Folga",IF(AND($D189="5x2",OR(WEEKDAY($F189,2)=6,WEEKDAY($F189,2)=7)),"Folga de fim de semana da escala 5x2",IF(AND(OR($D189="6x1",$D189="FF 6x1"),WEEKDAY($F189,2)=6,FALSE()),"Folga de fim de semana · apontou no domingo anterior",IF(AND(OR($D189="6x1",$D189="FF 6x1"),WEEKDAY($F189,2)=7,AND($A189=$A188,$L188&gt;0)),"Folga de fim de semana · apontou no sábado",IF(AND(OR($D189="6x1",$D189="FF 6x1"),OR(WEEKDAY($F189,2)=6,WEEKDAY($F189,2)=7)),"Folga de fim de semana · sem apontamento no sábado nem no domingo","Folga prevista pelo ciclo")))),IF($Y189="Indeterminado (início da série)","Sem histórico anterior — informe o dia do ciclo no Cadastro",IF($Y189="Falta de registro",IF(OR(OR($D189="6x1",$D189="FF 6x1"),$D189="5x2"),"FALTA DE REGISTRO · dia útil da escala "&amp;$E189,"FALTA DE REGISTRO · dia "&amp;$W189&amp;" de "&amp;IFERROR(INDEX(Parâmetros!$B$39:$B$48,MATCH($E189,Parâmetros!$A$39:$A$48,0)),99)&amp;" do ciclo"),IF(OR($D189="6x1",$D189="FF 6x1"),IF(OR(AND(WEEKDAY($F189,2)=6,AND($A189=$A190,$L190&gt;0)),AND(WEEKDAY($F189,2)=7,AND($A189=$A188,$L188&gt;0))),"ATENÇÃO · apontou sábado e domingo no mesmo fim de semana",IF(OR(WEEKDAY($F189,2)=6,WEEKDAY($F189,2)=7),"Jornada de fim de semana do 6x1",IF(OR($H189&gt;=Parâmetros!$E$20,$H189&lt;Parâmetros!$E$19),"ATENÇÃO · 6x1 apontou fora do horário diurno","Jornada fixa do 6x1"))),IF($D189="5x2","Jornada fixa do 5x2",IF($D189="Folguista",IF($J189=$K189,"Evidência confirma sequência","DIVERGE · sequência "&amp;$J189&amp;" × evidência "&amp;$K189),IF($K189=$E189,"Evidência confirma cadastro","DIVERGE · cadastro "&amp;$E189&amp;" × evidência "&amp;$K189)))))))))))</f>
        <v>Folga de fim de semana · sem apontamento no sábado nem no domingo</v>
      </c>
      <c r="W189" s="34" t="str">
        <f>IF(OR(OR($D189="6x1",$D189="FF 6x1"),$D189="5x2"),"",IF($AB189&lt;&gt;$AB188,IF(IFERROR(INDEX(Cadastro!$F$5:$F$243,$AB189),"")="",IF($L189&gt;0,1,0),IF(IFERROR(INDEX(Cadastro!$F$5:$F$243,$AB189),"")&lt;=IFERROR(INDEX(Parâmetros!$B$39:$B$48,MATCH($E189,Parâmetros!$A$39:$A$48,0)),99),IFERROR(INDEX(Cadastro!$F$5:$F$243,$AB189),""),0)),IF($L189&gt;0,IF(N($X188)&gt;0,1,N($W188)+1),IF(AND($L189=0,OR(N($W188)&gt;=IFERROR(INDEX(Parâmetros!$B$39:$B$48,MATCH($E189,Parâmetros!$A$39:$A$48,0)),99),AND(N($X188)&gt;0,N($X188)&lt;IFERROR(INDEX(Parâmetros!$C$39:$C$48,MATCH($E189,Parâmetros!$A$39:$A$48,0)),0)))),0,N($W188)+1))))</f>
        <v/>
      </c>
      <c r="X189" s="34" t="str">
        <f>IF(OR(OR($D189="6x1",$D189="FF 6x1"),$D189="5x2"),"",IF($AB189&lt;&gt;$AB188,IF(IFERROR(INDEX(Cadastro!$F$5:$F$243,$AB189),"")="",0,IF(IFERROR(INDEX(Cadastro!$F$5:$F$243,$AB189),"")&gt;IFERROR(INDEX(Parâmetros!$B$39:$B$48,MATCH($E189,Parâmetros!$A$39:$A$48,0)),99),IFERROR(INDEX(Cadastro!$F$5:$F$243,$AB189),"")-IFERROR(INDEX(Parâmetros!$B$39:$B$48,MATCH($E189,Parâmetros!$A$39:$A$48,0)),99),0)),IF(AND($L189=0,OR(N($W188)&gt;=IFERROR(INDEX(Parâmetros!$B$39:$B$48,MATCH($E189,Parâmetros!$A$39:$A$48,0)),99),AND(N($X188)&gt;0,N($X188)&lt;IFERROR(INDEX(Parâmetros!$C$39:$C$48,MATCH($E189,Parâmetros!$A$39:$A$48,0)),0)))),N($X188)+1,0)))</f>
        <v/>
      </c>
      <c r="Y189" t="str">
        <f>IF($AC189&lt;&gt;"",IF($L189&gt;0,$AC189&amp;" · com apontamento",$AC189),IF($E189="Férias",IF($L189&gt;0,"Férias · com apontamento","Férias (cadastro)"),IF(($Z189+$AA189-1)&gt;Parâmetros!$E$16,"Férias / afastamento",IF(AND($D189="5x2",OR(WEEKDAY($F189,2)=6,WEEKDAY($F189,2)=7)),IF($L189&gt;0,"Folga trabalhada","Folga"),IF($L189&gt;0,"Trabalhado",IF(OR(OR($D189="6x1",$D189="FF 6x1"),$D189="5x2"),IF(AND(OR($D189="6x1",$D189="FF 6x1"),OR(WEEKDAY($F189,2)=6,WEEKDAY($F189,2)=7)),"Folga","Falta de registro"),IF(AND($AB189&lt;&gt;$AB188,IFERROR(INDEX(Cadastro!$F$5:$F$243,$AB189),"")=""),"Indeterminado (início da série)",IF($X189&gt;0,"Folga","Falta de registro"))))))))</f>
        <v>Folga</v>
      </c>
      <c r="Z189" s="34">
        <f>IF(OR($L189&gt;0,$F189&gt;Parâmetros!$E$14),0,IF($A189&lt;&gt;$A188,1,N($Z188)+1))</f>
        <v>0</v>
      </c>
      <c r="AA189" s="34">
        <f>IF(OR($L189&gt;0,$F189&gt;Parâmetros!$E$14),0,IF(OR($A189&lt;&gt;$A190,$F190&gt;Parâmetros!$E$14),1,N($AA190)+1))</f>
        <v>0</v>
      </c>
      <c r="AB189" s="31">
        <f>IFERROR(MATCH($A189&amp;"|"&amp;TEXT(_xlfn.MAXIFS(Cadastro!$E$5:$E$243,Cadastro!$A$5:$A$243,$A189,Cadastro!$E$5:$E$243,"&lt;="&amp;$F189),"yyyymmdd"),Cadastro!$I$5:$I$243,0),"")</f>
        <v>23</v>
      </c>
      <c r="AC189" t="str">
        <f>IFERROR(_xlfn.SINGLE(INDEX(Exceções!$D$5:$D$203,MATCH($A189&amp;"|"&amp;$F189,Exceções!$F$5:$F$203,0))),"")</f>
        <v/>
      </c>
      <c r="AD189" t="str">
        <f>IF($AC189="","",IFERROR(_xlfn.SINGLE(INDEX(Exceções!$E$5:$E$203,MATCH($A189&amp;"|"&amp;$F189,Exceções!$F$5:$F$203,0))),""))</f>
        <v/>
      </c>
    </row>
    <row r="190" spans="1:30" ht="15" hidden="1" customHeight="1" x14ac:dyDescent="0.25">
      <c r="A190" s="31">
        <v>53726</v>
      </c>
      <c r="B190" s="17" t="s">
        <v>62</v>
      </c>
      <c r="C190" s="17" t="str">
        <f>IFERROR(INDEX(Cadastro!$C$5:$C$243,$AB190),"NÃO INFORMADO")</f>
        <v>PED</v>
      </c>
      <c r="D190" s="17" t="str">
        <f>IFERROR(INDEX(Cadastro!$D$5:$D$243,$AB190),"")</f>
        <v>6x1</v>
      </c>
      <c r="E190" s="17" t="str">
        <f>IFERROR(INDEX(Cadastro!$G$5:$G$243,$AB190),"")</f>
        <v>6x1</v>
      </c>
      <c r="F190" s="29">
        <v>46320</v>
      </c>
      <c r="G190" s="32" t="str">
        <f t="shared" si="12"/>
        <v>dom</v>
      </c>
      <c r="H190" s="31" t="str">
        <f>IF($L190=0,"",_xlfn.MINIFS(Dados!$Q:$Q,Dados!$A:$A,$A190,Dados!$S:$S,$F190))</f>
        <v/>
      </c>
      <c r="I190" s="31" t="str">
        <f>IF($H190="","",_xlfn.MAXIFS(Dados!$R:$R,Dados!$A:$A,$A190,Dados!$S:$S,$F190))</f>
        <v/>
      </c>
      <c r="J190" s="32" t="str">
        <f>IF($D190&lt;&gt;"Folguista","",IFERROR(INDEX(Parâmetros!$D$52:$G$52,1,MIN(4,MAX(1,$W190))),""))</f>
        <v/>
      </c>
      <c r="K190" s="32" t="str">
        <f>IF(OR($AC190&lt;&gt;"",$Y190="Folga",$Y190="Folga trabalhada",$Y190="Férias (cadastro)",$Y190="Férias / afastamento",$Y190="Indeterminado (início da série)"),"",IF(OR($D190="6x1",$D190="FF 6x1"),IF(OR(WEEKDAY($F190,2)=6,WEEKDAY($F190,2)=7),"6x1 sáb/dom","6x1"),IF($D190="5x2","5x2",IF($H190="",IF($D190="Folguista",$J190,$E190),IF(OR($H190&gt;=Parâmetros!$E$18,$H190&lt;Parâmetros!$E$19),"C",IF($H190&lt;Parâmetros!$E$20,"A","B"))))))</f>
        <v/>
      </c>
      <c r="L190" s="30">
        <f>SUMIFS(Dados!$E:$E,Dados!$A:$A,$A190,Dados!$S:$S,$F190)</f>
        <v>0</v>
      </c>
      <c r="M190" s="30" t="str">
        <f>IFERROR(INDEX(Parâmetros!$E$6:$E$11,MATCH($K190,Parâmetros!$A$6:$A$11,0)),"")</f>
        <v/>
      </c>
      <c r="N190" s="33" t="str">
        <f t="shared" si="13"/>
        <v/>
      </c>
      <c r="O190" s="33">
        <f>Parâmetros!$E$13</f>
        <v>0.8</v>
      </c>
      <c r="P190" s="32" t="str">
        <f>IF(OR($M190="",$F190&gt;Parâmetros!$E$14),"Não","Sim")</f>
        <v>Não</v>
      </c>
      <c r="Q190" s="32" t="str">
        <f t="shared" si="14"/>
        <v/>
      </c>
      <c r="R190" s="32" t="str">
        <f t="shared" si="15"/>
        <v/>
      </c>
      <c r="S190" s="30" t="str">
        <f t="shared" si="16"/>
        <v/>
      </c>
      <c r="T190" s="32" t="str">
        <f>IF($Q190&lt;&gt;"Sim","",IF($N190&gt;Parâmetros!$E$15,"Sim","Não"))</f>
        <v/>
      </c>
      <c r="U190" s="17" t="str">
        <f t="shared" si="17"/>
        <v>Folga</v>
      </c>
      <c r="V190" s="17" t="str">
        <f>IF($AC190&lt;&gt;"",IF($L190&gt;0,"ATENÇÃO · apontou em dia de "&amp;LOWER($AC190)&amp;" cadastrado","Exceção cadastrada · "&amp;$AC190)&amp;IF($AD190="",""," · "&amp;$AD190),IF($E190="Férias",IF($L190&gt;0,"ATENÇÃO · apontou estando de férias no cadastro","Férias no cadastro"),IF($Y190="Férias / afastamento","Afastamento · "&amp;($Z190+$AA190-1)&amp;" dias seguidos sem apontamento",IF($Y190="Folga trabalhada","ATENÇÃO · apontou em dia de folga da escala 5x2",IF($Y190="Folga",IF(AND($D190="5x2",OR(WEEKDAY($F190,2)=6,WEEKDAY($F190,2)=7)),"Folga de fim de semana da escala 5x2",IF(AND(OR($D190="6x1",$D190="FF 6x1"),WEEKDAY($F190,2)=6,FALSE()),"Folga de fim de semana · apontou no domingo anterior",IF(AND(OR($D190="6x1",$D190="FF 6x1"),WEEKDAY($F190,2)=7,AND($A190=$A189,$L189&gt;0)),"Folga de fim de semana · apontou no sábado",IF(AND(OR($D190="6x1",$D190="FF 6x1"),OR(WEEKDAY($F190,2)=6,WEEKDAY($F190,2)=7)),"Folga de fim de semana · sem apontamento no sábado nem no domingo","Folga prevista pelo ciclo")))),IF($Y190="Indeterminado (início da série)","Sem histórico anterior — informe o dia do ciclo no Cadastro",IF($Y190="Falta de registro",IF(OR(OR($D190="6x1",$D190="FF 6x1"),$D190="5x2"),"FALTA DE REGISTRO · dia útil da escala "&amp;$E190,"FALTA DE REGISTRO · dia "&amp;$W190&amp;" de "&amp;IFERROR(INDEX(Parâmetros!$B$39:$B$48,MATCH($E190,Parâmetros!$A$39:$A$48,0)),99)&amp;" do ciclo"),IF(OR($D190="6x1",$D190="FF 6x1"),IF(OR(AND(WEEKDAY($F190,2)=6,AND($A190=$A191,$L191&gt;0)),AND(WEEKDAY($F190,2)=7,AND($A190=$A189,$L189&gt;0))),"ATENÇÃO · apontou sábado e domingo no mesmo fim de semana",IF(OR(WEEKDAY($F190,2)=6,WEEKDAY($F190,2)=7),"Jornada de fim de semana do 6x1",IF(OR($H190&gt;=Parâmetros!$E$20,$H190&lt;Parâmetros!$E$19),"ATENÇÃO · 6x1 apontou fora do horário diurno","Jornada fixa do 6x1"))),IF($D190="5x2","Jornada fixa do 5x2",IF($D190="Folguista",IF($J190=$K190,"Evidência confirma sequência","DIVERGE · sequência "&amp;$J190&amp;" × evidência "&amp;$K190),IF($K190=$E190,"Evidência confirma cadastro","DIVERGE · cadastro "&amp;$E190&amp;" × evidência "&amp;$K190)))))))))))</f>
        <v>Folga de fim de semana · sem apontamento no sábado nem no domingo</v>
      </c>
      <c r="W190" s="34" t="str">
        <f>IF(OR(OR($D190="6x1",$D190="FF 6x1"),$D190="5x2"),"",IF($AB190&lt;&gt;$AB189,IF(IFERROR(INDEX(Cadastro!$F$5:$F$243,$AB190),"")="",IF($L190&gt;0,1,0),IF(IFERROR(INDEX(Cadastro!$F$5:$F$243,$AB190),"")&lt;=IFERROR(INDEX(Parâmetros!$B$39:$B$48,MATCH($E190,Parâmetros!$A$39:$A$48,0)),99),IFERROR(INDEX(Cadastro!$F$5:$F$243,$AB190),""),0)),IF($L190&gt;0,IF(N($X189)&gt;0,1,N($W189)+1),IF(AND($L190=0,OR(N($W189)&gt;=IFERROR(INDEX(Parâmetros!$B$39:$B$48,MATCH($E190,Parâmetros!$A$39:$A$48,0)),99),AND(N($X189)&gt;0,N($X189)&lt;IFERROR(INDEX(Parâmetros!$C$39:$C$48,MATCH($E190,Parâmetros!$A$39:$A$48,0)),0)))),0,N($W189)+1))))</f>
        <v/>
      </c>
      <c r="X190" s="34" t="str">
        <f>IF(OR(OR($D190="6x1",$D190="FF 6x1"),$D190="5x2"),"",IF($AB190&lt;&gt;$AB189,IF(IFERROR(INDEX(Cadastro!$F$5:$F$243,$AB190),"")="",0,IF(IFERROR(INDEX(Cadastro!$F$5:$F$243,$AB190),"")&gt;IFERROR(INDEX(Parâmetros!$B$39:$B$48,MATCH($E190,Parâmetros!$A$39:$A$48,0)),99),IFERROR(INDEX(Cadastro!$F$5:$F$243,$AB190),"")-IFERROR(INDEX(Parâmetros!$B$39:$B$48,MATCH($E190,Parâmetros!$A$39:$A$48,0)),99),0)),IF(AND($L190=0,OR(N($W189)&gt;=IFERROR(INDEX(Parâmetros!$B$39:$B$48,MATCH($E190,Parâmetros!$A$39:$A$48,0)),99),AND(N($X189)&gt;0,N($X189)&lt;IFERROR(INDEX(Parâmetros!$C$39:$C$48,MATCH($E190,Parâmetros!$A$39:$A$48,0)),0)))),N($X189)+1,0)))</f>
        <v/>
      </c>
      <c r="Y190" t="str">
        <f>IF($AC190&lt;&gt;"",IF($L190&gt;0,$AC190&amp;" · com apontamento",$AC190),IF($E190="Férias",IF($L190&gt;0,"Férias · com apontamento","Férias (cadastro)"),IF(($Z190+$AA190-1)&gt;Parâmetros!$E$16,"Férias / afastamento",IF(AND($D190="5x2",OR(WEEKDAY($F190,2)=6,WEEKDAY($F190,2)=7)),IF($L190&gt;0,"Folga trabalhada","Folga"),IF($L190&gt;0,"Trabalhado",IF(OR(OR($D190="6x1",$D190="FF 6x1"),$D190="5x2"),IF(AND(OR($D190="6x1",$D190="FF 6x1"),OR(WEEKDAY($F190,2)=6,WEEKDAY($F190,2)=7)),"Folga","Falta de registro"),IF(AND($AB190&lt;&gt;$AB189,IFERROR(INDEX(Cadastro!$F$5:$F$243,$AB190),"")=""),"Indeterminado (início da série)",IF($X190&gt;0,"Folga","Falta de registro"))))))))</f>
        <v>Folga</v>
      </c>
      <c r="Z190" s="34">
        <f>IF(OR($L190&gt;0,$F190&gt;Parâmetros!$E$14),0,IF($A190&lt;&gt;$A189,1,N($Z189)+1))</f>
        <v>0</v>
      </c>
      <c r="AA190" s="34">
        <f>IF(OR($L190&gt;0,$F190&gt;Parâmetros!$E$14),0,IF(OR($A190&lt;&gt;$A191,$F191&gt;Parâmetros!$E$14),1,N($AA191)+1))</f>
        <v>0</v>
      </c>
      <c r="AB190" s="31">
        <f>IFERROR(MATCH($A190&amp;"|"&amp;TEXT(_xlfn.MAXIFS(Cadastro!$E$5:$E$243,Cadastro!$A$5:$A$243,$A190,Cadastro!$E$5:$E$243,"&lt;="&amp;$F190),"yyyymmdd"),Cadastro!$I$5:$I$243,0),"")</f>
        <v>23</v>
      </c>
      <c r="AC190" t="str">
        <f>IFERROR(_xlfn.SINGLE(INDEX(Exceções!$D$5:$D$203,MATCH($A190&amp;"|"&amp;$F190,Exceções!$F$5:$F$203,0))),"")</f>
        <v/>
      </c>
      <c r="AD190" t="str">
        <f>IF($AC190="","",IFERROR(_xlfn.SINGLE(INDEX(Exceções!$E$5:$E$203,MATCH($A190&amp;"|"&amp;$F190,Exceções!$F$5:$F$203,0))),""))</f>
        <v/>
      </c>
    </row>
    <row r="191" spans="1:30" ht="15" hidden="1" customHeight="1" x14ac:dyDescent="0.25">
      <c r="A191" s="31">
        <v>53726</v>
      </c>
      <c r="B191" s="17" t="s">
        <v>62</v>
      </c>
      <c r="C191" s="17" t="str">
        <f>IFERROR(INDEX(Cadastro!$C$5:$C$243,$AB191),"NÃO INFORMADO")</f>
        <v>PED</v>
      </c>
      <c r="D191" s="17" t="str">
        <f>IFERROR(INDEX(Cadastro!$D$5:$D$243,$AB191),"")</f>
        <v>6x1</v>
      </c>
      <c r="E191" s="17" t="str">
        <f>IFERROR(INDEX(Cadastro!$G$5:$G$243,$AB191),"")</f>
        <v>6x1</v>
      </c>
      <c r="F191" s="29">
        <v>46321</v>
      </c>
      <c r="G191" s="32" t="str">
        <f t="shared" si="12"/>
        <v>seg</v>
      </c>
      <c r="H191" s="31" t="str">
        <f>IF($L191=0,"",_xlfn.MINIFS(Dados!$Q:$Q,Dados!$A:$A,$A191,Dados!$S:$S,$F191))</f>
        <v/>
      </c>
      <c r="I191" s="31" t="str">
        <f>IF($H191="","",_xlfn.MAXIFS(Dados!$R:$R,Dados!$A:$A,$A191,Dados!$S:$S,$F191))</f>
        <v/>
      </c>
      <c r="J191" s="32" t="str">
        <f>IF($D191&lt;&gt;"Folguista","",IFERROR(INDEX(Parâmetros!$D$52:$G$52,1,MIN(4,MAX(1,$W191))),""))</f>
        <v/>
      </c>
      <c r="K191" s="32" t="str">
        <f>IF(OR($AC191&lt;&gt;"",$Y191="Folga",$Y191="Folga trabalhada",$Y191="Férias (cadastro)",$Y191="Férias / afastamento",$Y191="Indeterminado (início da série)"),"",IF(OR($D191="6x1",$D191="FF 6x1"),IF(OR(WEEKDAY($F191,2)=6,WEEKDAY($F191,2)=7),"6x1 sáb/dom","6x1"),IF($D191="5x2","5x2",IF($H191="",IF($D191="Folguista",$J191,$E191),IF(OR($H191&gt;=Parâmetros!$E$18,$H191&lt;Parâmetros!$E$19),"C",IF($H191&lt;Parâmetros!$E$20,"A","B"))))))</f>
        <v>6x1</v>
      </c>
      <c r="L191" s="30">
        <f>SUMIFS(Dados!$E:$E,Dados!$A:$A,$A191,Dados!$S:$S,$F191)</f>
        <v>0</v>
      </c>
      <c r="M191" s="30">
        <f>IFERROR(INDEX(Parâmetros!$E$6:$E$11,MATCH($K191,Parâmetros!$A$6:$A$11,0)),"")</f>
        <v>8.8000000000000007</v>
      </c>
      <c r="N191" s="33">
        <f t="shared" si="13"/>
        <v>0</v>
      </c>
      <c r="O191" s="33">
        <f>Parâmetros!$E$13</f>
        <v>0.8</v>
      </c>
      <c r="P191" s="32" t="str">
        <f>IF(OR($M191="",$F191&gt;Parâmetros!$E$14),"Não","Sim")</f>
        <v>Não</v>
      </c>
      <c r="Q191" s="32" t="str">
        <f t="shared" si="14"/>
        <v/>
      </c>
      <c r="R191" s="32" t="str">
        <f t="shared" si="15"/>
        <v/>
      </c>
      <c r="S191" s="30" t="str">
        <f t="shared" si="16"/>
        <v/>
      </c>
      <c r="T191" s="32" t="str">
        <f>IF($Q191&lt;&gt;"Sim","",IF($N191&gt;Parâmetros!$E$15,"Sim","Não"))</f>
        <v/>
      </c>
      <c r="U191" s="17" t="str">
        <f t="shared" si="17"/>
        <v>Fora da apuração</v>
      </c>
      <c r="V191" s="17" t="str">
        <f>IF($AC191&lt;&gt;"",IF($L191&gt;0,"ATENÇÃO · apontou em dia de "&amp;LOWER($AC191)&amp;" cadastrado","Exceção cadastrada · "&amp;$AC191)&amp;IF($AD191="",""," · "&amp;$AD191),IF($E191="Férias",IF($L191&gt;0,"ATENÇÃO · apontou estando de férias no cadastro","Férias no cadastro"),IF($Y191="Férias / afastamento","Afastamento · "&amp;($Z191+$AA191-1)&amp;" dias seguidos sem apontamento",IF($Y191="Folga trabalhada","ATENÇÃO · apontou em dia de folga da escala 5x2",IF($Y191="Folga",IF(AND($D191="5x2",OR(WEEKDAY($F191,2)=6,WEEKDAY($F191,2)=7)),"Folga de fim de semana da escala 5x2",IF(AND(OR($D191="6x1",$D191="FF 6x1"),WEEKDAY($F191,2)=6,FALSE()),"Folga de fim de semana · apontou no domingo anterior",IF(AND(OR($D191="6x1",$D191="FF 6x1"),WEEKDAY($F191,2)=7,AND($A191=$A190,$L190&gt;0)),"Folga de fim de semana · apontou no sábado",IF(AND(OR($D191="6x1",$D191="FF 6x1"),OR(WEEKDAY($F191,2)=6,WEEKDAY($F191,2)=7)),"Folga de fim de semana · sem apontamento no sábado nem no domingo","Folga prevista pelo ciclo")))),IF($Y191="Indeterminado (início da série)","Sem histórico anterior — informe o dia do ciclo no Cadastro",IF($Y191="Falta de registro",IF(OR(OR($D191="6x1",$D191="FF 6x1"),$D191="5x2"),"FALTA DE REGISTRO · dia útil da escala "&amp;$E191,"FALTA DE REGISTRO · dia "&amp;$W191&amp;" de "&amp;IFERROR(INDEX(Parâmetros!$B$39:$B$48,MATCH($E191,Parâmetros!$A$39:$A$48,0)),99)&amp;" do ciclo"),IF(OR($D191="6x1",$D191="FF 6x1"),IF(OR(AND(WEEKDAY($F191,2)=6,AND($A191=$A192,$L192&gt;0)),AND(WEEKDAY($F191,2)=7,AND($A191=$A190,$L190&gt;0))),"ATENÇÃO · apontou sábado e domingo no mesmo fim de semana",IF(OR(WEEKDAY($F191,2)=6,WEEKDAY($F191,2)=7),"Jornada de fim de semana do 6x1",IF(OR($H191&gt;=Parâmetros!$E$20,$H191&lt;Parâmetros!$E$19),"ATENÇÃO · 6x1 apontou fora do horário diurno","Jornada fixa do 6x1"))),IF($D191="5x2","Jornada fixa do 5x2",IF($D191="Folguista",IF($J191=$K191,"Evidência confirma sequência","DIVERGE · sequência "&amp;$J191&amp;" × evidência "&amp;$K191),IF($K191=$E191,"Evidência confirma cadastro","DIVERGE · cadastro "&amp;$E191&amp;" × evidência "&amp;$K191)))))))))))</f>
        <v>FALTA DE REGISTRO · dia útil da escala 6x1</v>
      </c>
      <c r="W191" s="34" t="str">
        <f>IF(OR(OR($D191="6x1",$D191="FF 6x1"),$D191="5x2"),"",IF($AB191&lt;&gt;$AB190,IF(IFERROR(INDEX(Cadastro!$F$5:$F$243,$AB191),"")="",IF($L191&gt;0,1,0),IF(IFERROR(INDEX(Cadastro!$F$5:$F$243,$AB191),"")&lt;=IFERROR(INDEX(Parâmetros!$B$39:$B$48,MATCH($E191,Parâmetros!$A$39:$A$48,0)),99),IFERROR(INDEX(Cadastro!$F$5:$F$243,$AB191),""),0)),IF($L191&gt;0,IF(N($X190)&gt;0,1,N($W190)+1),IF(AND($L191=0,OR(N($W190)&gt;=IFERROR(INDEX(Parâmetros!$B$39:$B$48,MATCH($E191,Parâmetros!$A$39:$A$48,0)),99),AND(N($X190)&gt;0,N($X190)&lt;IFERROR(INDEX(Parâmetros!$C$39:$C$48,MATCH($E191,Parâmetros!$A$39:$A$48,0)),0)))),0,N($W190)+1))))</f>
        <v/>
      </c>
      <c r="X191" s="34" t="str">
        <f>IF(OR(OR($D191="6x1",$D191="FF 6x1"),$D191="5x2"),"",IF($AB191&lt;&gt;$AB190,IF(IFERROR(INDEX(Cadastro!$F$5:$F$243,$AB191),"")="",0,IF(IFERROR(INDEX(Cadastro!$F$5:$F$243,$AB191),"")&gt;IFERROR(INDEX(Parâmetros!$B$39:$B$48,MATCH($E191,Parâmetros!$A$39:$A$48,0)),99),IFERROR(INDEX(Cadastro!$F$5:$F$243,$AB191),"")-IFERROR(INDEX(Parâmetros!$B$39:$B$48,MATCH($E191,Parâmetros!$A$39:$A$48,0)),99),0)),IF(AND($L191=0,OR(N($W190)&gt;=IFERROR(INDEX(Parâmetros!$B$39:$B$48,MATCH($E191,Parâmetros!$A$39:$A$48,0)),99),AND(N($X190)&gt;0,N($X190)&lt;IFERROR(INDEX(Parâmetros!$C$39:$C$48,MATCH($E191,Parâmetros!$A$39:$A$48,0)),0)))),N($X190)+1,0)))</f>
        <v/>
      </c>
      <c r="Y191" t="str">
        <f>IF($AC191&lt;&gt;"",IF($L191&gt;0,$AC191&amp;" · com apontamento",$AC191),IF($E191="Férias",IF($L191&gt;0,"Férias · com apontamento","Férias (cadastro)"),IF(($Z191+$AA191-1)&gt;Parâmetros!$E$16,"Férias / afastamento",IF(AND($D191="5x2",OR(WEEKDAY($F191,2)=6,WEEKDAY($F191,2)=7)),IF($L191&gt;0,"Folga trabalhada","Folga"),IF($L191&gt;0,"Trabalhado",IF(OR(OR($D191="6x1",$D191="FF 6x1"),$D191="5x2"),IF(AND(OR($D191="6x1",$D191="FF 6x1"),OR(WEEKDAY($F191,2)=6,WEEKDAY($F191,2)=7)),"Folga","Falta de registro"),IF(AND($AB191&lt;&gt;$AB190,IFERROR(INDEX(Cadastro!$F$5:$F$243,$AB191),"")=""),"Indeterminado (início da série)",IF($X191&gt;0,"Folga","Falta de registro"))))))))</f>
        <v>Falta de registro</v>
      </c>
      <c r="Z191" s="34">
        <f>IF(OR($L191&gt;0,$F191&gt;Parâmetros!$E$14),0,IF($A191&lt;&gt;$A190,1,N($Z190)+1))</f>
        <v>0</v>
      </c>
      <c r="AA191" s="34">
        <f>IF(OR($L191&gt;0,$F191&gt;Parâmetros!$E$14),0,IF(OR($A191&lt;&gt;$A192,$F192&gt;Parâmetros!$E$14),1,N($AA192)+1))</f>
        <v>0</v>
      </c>
      <c r="AB191" s="31">
        <f>IFERROR(MATCH($A191&amp;"|"&amp;TEXT(_xlfn.MAXIFS(Cadastro!$E$5:$E$243,Cadastro!$A$5:$A$243,$A191,Cadastro!$E$5:$E$243,"&lt;="&amp;$F191),"yyyymmdd"),Cadastro!$I$5:$I$243,0),"")</f>
        <v>23</v>
      </c>
      <c r="AC191" t="str">
        <f>IFERROR(_xlfn.SINGLE(INDEX(Exceções!$D$5:$D$203,MATCH($A191&amp;"|"&amp;$F191,Exceções!$F$5:$F$203,0))),"")</f>
        <v/>
      </c>
      <c r="AD191" t="str">
        <f>IF($AC191="","",IFERROR(_xlfn.SINGLE(INDEX(Exceções!$E$5:$E$203,MATCH($A191&amp;"|"&amp;$F191,Exceções!$F$5:$F$203,0))),""))</f>
        <v/>
      </c>
    </row>
    <row r="192" spans="1:30" ht="15" hidden="1" customHeight="1" x14ac:dyDescent="0.25">
      <c r="A192" s="31">
        <v>53726</v>
      </c>
      <c r="B192" s="17" t="s">
        <v>62</v>
      </c>
      <c r="C192" s="17" t="str">
        <f>IFERROR(INDEX(Cadastro!$C$5:$C$243,$AB192),"NÃO INFORMADO")</f>
        <v>PED</v>
      </c>
      <c r="D192" s="17" t="str">
        <f>IFERROR(INDEX(Cadastro!$D$5:$D$243,$AB192),"")</f>
        <v>6x1</v>
      </c>
      <c r="E192" s="17" t="str">
        <f>IFERROR(INDEX(Cadastro!$G$5:$G$243,$AB192),"")</f>
        <v>6x1</v>
      </c>
      <c r="F192" s="29">
        <v>46322</v>
      </c>
      <c r="G192" s="32" t="str">
        <f t="shared" si="12"/>
        <v>ter</v>
      </c>
      <c r="H192" s="31" t="str">
        <f>IF($L192=0,"",_xlfn.MINIFS(Dados!$Q:$Q,Dados!$A:$A,$A192,Dados!$S:$S,$F192))</f>
        <v/>
      </c>
      <c r="I192" s="31" t="str">
        <f>IF($H192="","",_xlfn.MAXIFS(Dados!$R:$R,Dados!$A:$A,$A192,Dados!$S:$S,$F192))</f>
        <v/>
      </c>
      <c r="J192" s="32" t="str">
        <f>IF($D192&lt;&gt;"Folguista","",IFERROR(INDEX(Parâmetros!$D$52:$G$52,1,MIN(4,MAX(1,$W192))),""))</f>
        <v/>
      </c>
      <c r="K192" s="32" t="str">
        <f>IF(OR($AC192&lt;&gt;"",$Y192="Folga",$Y192="Folga trabalhada",$Y192="Férias (cadastro)",$Y192="Férias / afastamento",$Y192="Indeterminado (início da série)"),"",IF(OR($D192="6x1",$D192="FF 6x1"),IF(OR(WEEKDAY($F192,2)=6,WEEKDAY($F192,2)=7),"6x1 sáb/dom","6x1"),IF($D192="5x2","5x2",IF($H192="",IF($D192="Folguista",$J192,$E192),IF(OR($H192&gt;=Parâmetros!$E$18,$H192&lt;Parâmetros!$E$19),"C",IF($H192&lt;Parâmetros!$E$20,"A","B"))))))</f>
        <v>6x1</v>
      </c>
      <c r="L192" s="30">
        <f>SUMIFS(Dados!$E:$E,Dados!$A:$A,$A192,Dados!$S:$S,$F192)</f>
        <v>0</v>
      </c>
      <c r="M192" s="30">
        <f>IFERROR(INDEX(Parâmetros!$E$6:$E$11,MATCH($K192,Parâmetros!$A$6:$A$11,0)),"")</f>
        <v>8.8000000000000007</v>
      </c>
      <c r="N192" s="33">
        <f t="shared" si="13"/>
        <v>0</v>
      </c>
      <c r="O192" s="33">
        <f>Parâmetros!$E$13</f>
        <v>0.8</v>
      </c>
      <c r="P192" s="32" t="str">
        <f>IF(OR($M192="",$F192&gt;Parâmetros!$E$14),"Não","Sim")</f>
        <v>Não</v>
      </c>
      <c r="Q192" s="32" t="str">
        <f t="shared" si="14"/>
        <v/>
      </c>
      <c r="R192" s="32" t="str">
        <f t="shared" si="15"/>
        <v/>
      </c>
      <c r="S192" s="30" t="str">
        <f t="shared" si="16"/>
        <v/>
      </c>
      <c r="T192" s="32" t="str">
        <f>IF($Q192&lt;&gt;"Sim","",IF($N192&gt;Parâmetros!$E$15,"Sim","Não"))</f>
        <v/>
      </c>
      <c r="U192" s="17" t="str">
        <f t="shared" si="17"/>
        <v>Fora da apuração</v>
      </c>
      <c r="V192" s="17" t="str">
        <f>IF($AC192&lt;&gt;"",IF($L192&gt;0,"ATENÇÃO · apontou em dia de "&amp;LOWER($AC192)&amp;" cadastrado","Exceção cadastrada · "&amp;$AC192)&amp;IF($AD192="",""," · "&amp;$AD192),IF($E192="Férias",IF($L192&gt;0,"ATENÇÃO · apontou estando de férias no cadastro","Férias no cadastro"),IF($Y192="Férias / afastamento","Afastamento · "&amp;($Z192+$AA192-1)&amp;" dias seguidos sem apontamento",IF($Y192="Folga trabalhada","ATENÇÃO · apontou em dia de folga da escala 5x2",IF($Y192="Folga",IF(AND($D192="5x2",OR(WEEKDAY($F192,2)=6,WEEKDAY($F192,2)=7)),"Folga de fim de semana da escala 5x2",IF(AND(OR($D192="6x1",$D192="FF 6x1"),WEEKDAY($F192,2)=6,FALSE()),"Folga de fim de semana · apontou no domingo anterior",IF(AND(OR($D192="6x1",$D192="FF 6x1"),WEEKDAY($F192,2)=7,AND($A192=$A191,$L191&gt;0)),"Folga de fim de semana · apontou no sábado",IF(AND(OR($D192="6x1",$D192="FF 6x1"),OR(WEEKDAY($F192,2)=6,WEEKDAY($F192,2)=7)),"Folga de fim de semana · sem apontamento no sábado nem no domingo","Folga prevista pelo ciclo")))),IF($Y192="Indeterminado (início da série)","Sem histórico anterior — informe o dia do ciclo no Cadastro",IF($Y192="Falta de registro",IF(OR(OR($D192="6x1",$D192="FF 6x1"),$D192="5x2"),"FALTA DE REGISTRO · dia útil da escala "&amp;$E192,"FALTA DE REGISTRO · dia "&amp;$W192&amp;" de "&amp;IFERROR(INDEX(Parâmetros!$B$39:$B$48,MATCH($E192,Parâmetros!$A$39:$A$48,0)),99)&amp;" do ciclo"),IF(OR($D192="6x1",$D192="FF 6x1"),IF(OR(AND(WEEKDAY($F192,2)=6,AND($A192=$A193,$L193&gt;0)),AND(WEEKDAY($F192,2)=7,AND($A192=$A191,$L191&gt;0))),"ATENÇÃO · apontou sábado e domingo no mesmo fim de semana",IF(OR(WEEKDAY($F192,2)=6,WEEKDAY($F192,2)=7),"Jornada de fim de semana do 6x1",IF(OR($H192&gt;=Parâmetros!$E$20,$H192&lt;Parâmetros!$E$19),"ATENÇÃO · 6x1 apontou fora do horário diurno","Jornada fixa do 6x1"))),IF($D192="5x2","Jornada fixa do 5x2",IF($D192="Folguista",IF($J192=$K192,"Evidência confirma sequência","DIVERGE · sequência "&amp;$J192&amp;" × evidência "&amp;$K192),IF($K192=$E192,"Evidência confirma cadastro","DIVERGE · cadastro "&amp;$E192&amp;" × evidência "&amp;$K192)))))))))))</f>
        <v>FALTA DE REGISTRO · dia útil da escala 6x1</v>
      </c>
      <c r="W192" s="34" t="str">
        <f>IF(OR(OR($D192="6x1",$D192="FF 6x1"),$D192="5x2"),"",IF($AB192&lt;&gt;$AB191,IF(IFERROR(INDEX(Cadastro!$F$5:$F$243,$AB192),"")="",IF($L192&gt;0,1,0),IF(IFERROR(INDEX(Cadastro!$F$5:$F$243,$AB192),"")&lt;=IFERROR(INDEX(Parâmetros!$B$39:$B$48,MATCH($E192,Parâmetros!$A$39:$A$48,0)),99),IFERROR(INDEX(Cadastro!$F$5:$F$243,$AB192),""),0)),IF($L192&gt;0,IF(N($X191)&gt;0,1,N($W191)+1),IF(AND($L192=0,OR(N($W191)&gt;=IFERROR(INDEX(Parâmetros!$B$39:$B$48,MATCH($E192,Parâmetros!$A$39:$A$48,0)),99),AND(N($X191)&gt;0,N($X191)&lt;IFERROR(INDEX(Parâmetros!$C$39:$C$48,MATCH($E192,Parâmetros!$A$39:$A$48,0)),0)))),0,N($W191)+1))))</f>
        <v/>
      </c>
      <c r="X192" s="34" t="str">
        <f>IF(OR(OR($D192="6x1",$D192="FF 6x1"),$D192="5x2"),"",IF($AB192&lt;&gt;$AB191,IF(IFERROR(INDEX(Cadastro!$F$5:$F$243,$AB192),"")="",0,IF(IFERROR(INDEX(Cadastro!$F$5:$F$243,$AB192),"")&gt;IFERROR(INDEX(Parâmetros!$B$39:$B$48,MATCH($E192,Parâmetros!$A$39:$A$48,0)),99),IFERROR(INDEX(Cadastro!$F$5:$F$243,$AB192),"")-IFERROR(INDEX(Parâmetros!$B$39:$B$48,MATCH($E192,Parâmetros!$A$39:$A$48,0)),99),0)),IF(AND($L192=0,OR(N($W191)&gt;=IFERROR(INDEX(Parâmetros!$B$39:$B$48,MATCH($E192,Parâmetros!$A$39:$A$48,0)),99),AND(N($X191)&gt;0,N($X191)&lt;IFERROR(INDEX(Parâmetros!$C$39:$C$48,MATCH($E192,Parâmetros!$A$39:$A$48,0)),0)))),N($X191)+1,0)))</f>
        <v/>
      </c>
      <c r="Y192" t="str">
        <f>IF($AC192&lt;&gt;"",IF($L192&gt;0,$AC192&amp;" · com apontamento",$AC192),IF($E192="Férias",IF($L192&gt;0,"Férias · com apontamento","Férias (cadastro)"),IF(($Z192+$AA192-1)&gt;Parâmetros!$E$16,"Férias / afastamento",IF(AND($D192="5x2",OR(WEEKDAY($F192,2)=6,WEEKDAY($F192,2)=7)),IF($L192&gt;0,"Folga trabalhada","Folga"),IF($L192&gt;0,"Trabalhado",IF(OR(OR($D192="6x1",$D192="FF 6x1"),$D192="5x2"),IF(AND(OR($D192="6x1",$D192="FF 6x1"),OR(WEEKDAY($F192,2)=6,WEEKDAY($F192,2)=7)),"Folga","Falta de registro"),IF(AND($AB192&lt;&gt;$AB191,IFERROR(INDEX(Cadastro!$F$5:$F$243,$AB192),"")=""),"Indeterminado (início da série)",IF($X192&gt;0,"Folga","Falta de registro"))))))))</f>
        <v>Falta de registro</v>
      </c>
      <c r="Z192" s="34">
        <f>IF(OR($L192&gt;0,$F192&gt;Parâmetros!$E$14),0,IF($A192&lt;&gt;$A191,1,N($Z191)+1))</f>
        <v>0</v>
      </c>
      <c r="AA192" s="34">
        <f>IF(OR($L192&gt;0,$F192&gt;Parâmetros!$E$14),0,IF(OR($A192&lt;&gt;$A193,$F193&gt;Parâmetros!$E$14),1,N($AA193)+1))</f>
        <v>0</v>
      </c>
      <c r="AB192" s="31">
        <f>IFERROR(MATCH($A192&amp;"|"&amp;TEXT(_xlfn.MAXIFS(Cadastro!$E$5:$E$243,Cadastro!$A$5:$A$243,$A192,Cadastro!$E$5:$E$243,"&lt;="&amp;$F192),"yyyymmdd"),Cadastro!$I$5:$I$243,0),"")</f>
        <v>23</v>
      </c>
      <c r="AC192" t="str">
        <f>IFERROR(_xlfn.SINGLE(INDEX(Exceções!$D$5:$D$203,MATCH($A192&amp;"|"&amp;$F192,Exceções!$F$5:$F$203,0))),"")</f>
        <v/>
      </c>
      <c r="AD192" t="str">
        <f>IF($AC192="","",IFERROR(_xlfn.SINGLE(INDEX(Exceções!$E$5:$E$203,MATCH($A192&amp;"|"&amp;$F192,Exceções!$F$5:$F$203,0))),""))</f>
        <v/>
      </c>
    </row>
    <row r="193" spans="1:30" ht="15" hidden="1" customHeight="1" x14ac:dyDescent="0.25">
      <c r="A193" s="31">
        <v>53726</v>
      </c>
      <c r="B193" s="17" t="s">
        <v>62</v>
      </c>
      <c r="C193" s="17" t="str">
        <f>IFERROR(INDEX(Cadastro!$C$5:$C$243,$AB193),"NÃO INFORMADO")</f>
        <v>PED</v>
      </c>
      <c r="D193" s="17" t="str">
        <f>IFERROR(INDEX(Cadastro!$D$5:$D$243,$AB193),"")</f>
        <v>6x1</v>
      </c>
      <c r="E193" s="17" t="str">
        <f>IFERROR(INDEX(Cadastro!$G$5:$G$243,$AB193),"")</f>
        <v>6x1</v>
      </c>
      <c r="F193" s="29">
        <v>46323</v>
      </c>
      <c r="G193" s="32" t="str">
        <f t="shared" si="12"/>
        <v>qua</v>
      </c>
      <c r="H193" s="31" t="str">
        <f>IF($L193=0,"",_xlfn.MINIFS(Dados!$Q:$Q,Dados!$A:$A,$A193,Dados!$S:$S,$F193))</f>
        <v/>
      </c>
      <c r="I193" s="31" t="str">
        <f>IF($H193="","",_xlfn.MAXIFS(Dados!$R:$R,Dados!$A:$A,$A193,Dados!$S:$S,$F193))</f>
        <v/>
      </c>
      <c r="J193" s="32" t="str">
        <f>IF($D193&lt;&gt;"Folguista","",IFERROR(INDEX(Parâmetros!$D$52:$G$52,1,MIN(4,MAX(1,$W193))),""))</f>
        <v/>
      </c>
      <c r="K193" s="32" t="str">
        <f>IF(OR($AC193&lt;&gt;"",$Y193="Folga",$Y193="Folga trabalhada",$Y193="Férias (cadastro)",$Y193="Férias / afastamento",$Y193="Indeterminado (início da série)"),"",IF(OR($D193="6x1",$D193="FF 6x1"),IF(OR(WEEKDAY($F193,2)=6,WEEKDAY($F193,2)=7),"6x1 sáb/dom","6x1"),IF($D193="5x2","5x2",IF($H193="",IF($D193="Folguista",$J193,$E193),IF(OR($H193&gt;=Parâmetros!$E$18,$H193&lt;Parâmetros!$E$19),"C",IF($H193&lt;Parâmetros!$E$20,"A","B"))))))</f>
        <v>6x1</v>
      </c>
      <c r="L193" s="30">
        <f>SUMIFS(Dados!$E:$E,Dados!$A:$A,$A193,Dados!$S:$S,$F193)</f>
        <v>0</v>
      </c>
      <c r="M193" s="30">
        <f>IFERROR(INDEX(Parâmetros!$E$6:$E$11,MATCH($K193,Parâmetros!$A$6:$A$11,0)),"")</f>
        <v>8.8000000000000007</v>
      </c>
      <c r="N193" s="33">
        <f t="shared" si="13"/>
        <v>0</v>
      </c>
      <c r="O193" s="33">
        <f>Parâmetros!$E$13</f>
        <v>0.8</v>
      </c>
      <c r="P193" s="32" t="str">
        <f>IF(OR($M193="",$F193&gt;Parâmetros!$E$14),"Não","Sim")</f>
        <v>Não</v>
      </c>
      <c r="Q193" s="32" t="str">
        <f t="shared" si="14"/>
        <v/>
      </c>
      <c r="R193" s="32" t="str">
        <f t="shared" si="15"/>
        <v/>
      </c>
      <c r="S193" s="30" t="str">
        <f t="shared" si="16"/>
        <v/>
      </c>
      <c r="T193" s="32" t="str">
        <f>IF($Q193&lt;&gt;"Sim","",IF($N193&gt;Parâmetros!$E$15,"Sim","Não"))</f>
        <v/>
      </c>
      <c r="U193" s="17" t="str">
        <f t="shared" si="17"/>
        <v>Fora da apuração</v>
      </c>
      <c r="V193" s="17" t="str">
        <f>IF($AC193&lt;&gt;"",IF($L193&gt;0,"ATENÇÃO · apontou em dia de "&amp;LOWER($AC193)&amp;" cadastrado","Exceção cadastrada · "&amp;$AC193)&amp;IF($AD193="",""," · "&amp;$AD193),IF($E193="Férias",IF($L193&gt;0,"ATENÇÃO · apontou estando de férias no cadastro","Férias no cadastro"),IF($Y193="Férias / afastamento","Afastamento · "&amp;($Z193+$AA193-1)&amp;" dias seguidos sem apontamento",IF($Y193="Folga trabalhada","ATENÇÃO · apontou em dia de folga da escala 5x2",IF($Y193="Folga",IF(AND($D193="5x2",OR(WEEKDAY($F193,2)=6,WEEKDAY($F193,2)=7)),"Folga de fim de semana da escala 5x2",IF(AND(OR($D193="6x1",$D193="FF 6x1"),WEEKDAY($F193,2)=6,FALSE()),"Folga de fim de semana · apontou no domingo anterior",IF(AND(OR($D193="6x1",$D193="FF 6x1"),WEEKDAY($F193,2)=7,AND($A193=$A192,$L192&gt;0)),"Folga de fim de semana · apontou no sábado",IF(AND(OR($D193="6x1",$D193="FF 6x1"),OR(WEEKDAY($F193,2)=6,WEEKDAY($F193,2)=7)),"Folga de fim de semana · sem apontamento no sábado nem no domingo","Folga prevista pelo ciclo")))),IF($Y193="Indeterminado (início da série)","Sem histórico anterior — informe o dia do ciclo no Cadastro",IF($Y193="Falta de registro",IF(OR(OR($D193="6x1",$D193="FF 6x1"),$D193="5x2"),"FALTA DE REGISTRO · dia útil da escala "&amp;$E193,"FALTA DE REGISTRO · dia "&amp;$W193&amp;" de "&amp;IFERROR(INDEX(Parâmetros!$B$39:$B$48,MATCH($E193,Parâmetros!$A$39:$A$48,0)),99)&amp;" do ciclo"),IF(OR($D193="6x1",$D193="FF 6x1"),IF(OR(AND(WEEKDAY($F193,2)=6,AND($A193=$A194,$L194&gt;0)),AND(WEEKDAY($F193,2)=7,AND($A193=$A192,$L192&gt;0))),"ATENÇÃO · apontou sábado e domingo no mesmo fim de semana",IF(OR(WEEKDAY($F193,2)=6,WEEKDAY($F193,2)=7),"Jornada de fim de semana do 6x1",IF(OR($H193&gt;=Parâmetros!$E$20,$H193&lt;Parâmetros!$E$19),"ATENÇÃO · 6x1 apontou fora do horário diurno","Jornada fixa do 6x1"))),IF($D193="5x2","Jornada fixa do 5x2",IF($D193="Folguista",IF($J193=$K193,"Evidência confirma sequência","DIVERGE · sequência "&amp;$J193&amp;" × evidência "&amp;$K193),IF($K193=$E193,"Evidência confirma cadastro","DIVERGE · cadastro "&amp;$E193&amp;" × evidência "&amp;$K193)))))))))))</f>
        <v>FALTA DE REGISTRO · dia útil da escala 6x1</v>
      </c>
      <c r="W193" s="34" t="str">
        <f>IF(OR(OR($D193="6x1",$D193="FF 6x1"),$D193="5x2"),"",IF($AB193&lt;&gt;$AB192,IF(IFERROR(INDEX(Cadastro!$F$5:$F$243,$AB193),"")="",IF($L193&gt;0,1,0),IF(IFERROR(INDEX(Cadastro!$F$5:$F$243,$AB193),"")&lt;=IFERROR(INDEX(Parâmetros!$B$39:$B$48,MATCH($E193,Parâmetros!$A$39:$A$48,0)),99),IFERROR(INDEX(Cadastro!$F$5:$F$243,$AB193),""),0)),IF($L193&gt;0,IF(N($X192)&gt;0,1,N($W192)+1),IF(AND($L193=0,OR(N($W192)&gt;=IFERROR(INDEX(Parâmetros!$B$39:$B$48,MATCH($E193,Parâmetros!$A$39:$A$48,0)),99),AND(N($X192)&gt;0,N($X192)&lt;IFERROR(INDEX(Parâmetros!$C$39:$C$48,MATCH($E193,Parâmetros!$A$39:$A$48,0)),0)))),0,N($W192)+1))))</f>
        <v/>
      </c>
      <c r="X193" s="34" t="str">
        <f>IF(OR(OR($D193="6x1",$D193="FF 6x1"),$D193="5x2"),"",IF($AB193&lt;&gt;$AB192,IF(IFERROR(INDEX(Cadastro!$F$5:$F$243,$AB193),"")="",0,IF(IFERROR(INDEX(Cadastro!$F$5:$F$243,$AB193),"")&gt;IFERROR(INDEX(Parâmetros!$B$39:$B$48,MATCH($E193,Parâmetros!$A$39:$A$48,0)),99),IFERROR(INDEX(Cadastro!$F$5:$F$243,$AB193),"")-IFERROR(INDEX(Parâmetros!$B$39:$B$48,MATCH($E193,Parâmetros!$A$39:$A$48,0)),99),0)),IF(AND($L193=0,OR(N($W192)&gt;=IFERROR(INDEX(Parâmetros!$B$39:$B$48,MATCH($E193,Parâmetros!$A$39:$A$48,0)),99),AND(N($X192)&gt;0,N($X192)&lt;IFERROR(INDEX(Parâmetros!$C$39:$C$48,MATCH($E193,Parâmetros!$A$39:$A$48,0)),0)))),N($X192)+1,0)))</f>
        <v/>
      </c>
      <c r="Y193" t="str">
        <f>IF($AC193&lt;&gt;"",IF($L193&gt;0,$AC193&amp;" · com apontamento",$AC193),IF($E193="Férias",IF($L193&gt;0,"Férias · com apontamento","Férias (cadastro)"),IF(($Z193+$AA193-1)&gt;Parâmetros!$E$16,"Férias / afastamento",IF(AND($D193="5x2",OR(WEEKDAY($F193,2)=6,WEEKDAY($F193,2)=7)),IF($L193&gt;0,"Folga trabalhada","Folga"),IF($L193&gt;0,"Trabalhado",IF(OR(OR($D193="6x1",$D193="FF 6x1"),$D193="5x2"),IF(AND(OR($D193="6x1",$D193="FF 6x1"),OR(WEEKDAY($F193,2)=6,WEEKDAY($F193,2)=7)),"Folga","Falta de registro"),IF(AND($AB193&lt;&gt;$AB192,IFERROR(INDEX(Cadastro!$F$5:$F$243,$AB193),"")=""),"Indeterminado (início da série)",IF($X193&gt;0,"Folga","Falta de registro"))))))))</f>
        <v>Falta de registro</v>
      </c>
      <c r="Z193" s="34">
        <f>IF(OR($L193&gt;0,$F193&gt;Parâmetros!$E$14),0,IF($A193&lt;&gt;$A192,1,N($Z192)+1))</f>
        <v>0</v>
      </c>
      <c r="AA193" s="34">
        <f>IF(OR($L193&gt;0,$F193&gt;Parâmetros!$E$14),0,IF(OR($A193&lt;&gt;$A194,$F194&gt;Parâmetros!$E$14),1,N($AA194)+1))</f>
        <v>0</v>
      </c>
      <c r="AB193" s="31">
        <f>IFERROR(MATCH($A193&amp;"|"&amp;TEXT(_xlfn.MAXIFS(Cadastro!$E$5:$E$243,Cadastro!$A$5:$A$243,$A193,Cadastro!$E$5:$E$243,"&lt;="&amp;$F193),"yyyymmdd"),Cadastro!$I$5:$I$243,0),"")</f>
        <v>23</v>
      </c>
      <c r="AC193" t="str">
        <f>IFERROR(_xlfn.SINGLE(INDEX(Exceções!$D$5:$D$203,MATCH($A193&amp;"|"&amp;$F193,Exceções!$F$5:$F$203,0))),"")</f>
        <v/>
      </c>
      <c r="AD193" t="str">
        <f>IF($AC193="","",IFERROR(_xlfn.SINGLE(INDEX(Exceções!$E$5:$E$203,MATCH($A193&amp;"|"&amp;$F193,Exceções!$F$5:$F$203,0))),""))</f>
        <v/>
      </c>
    </row>
    <row r="194" spans="1:30" ht="15" hidden="1" customHeight="1" x14ac:dyDescent="0.25">
      <c r="A194" s="31">
        <v>53726</v>
      </c>
      <c r="B194" s="17" t="s">
        <v>62</v>
      </c>
      <c r="C194" s="17" t="str">
        <f>IFERROR(INDEX(Cadastro!$C$5:$C$243,$AB194),"NÃO INFORMADO")</f>
        <v>PED</v>
      </c>
      <c r="D194" s="17" t="str">
        <f>IFERROR(INDEX(Cadastro!$D$5:$D$243,$AB194),"")</f>
        <v>6x1</v>
      </c>
      <c r="E194" s="17" t="str">
        <f>IFERROR(INDEX(Cadastro!$G$5:$G$243,$AB194),"")</f>
        <v>6x1</v>
      </c>
      <c r="F194" s="29">
        <v>46324</v>
      </c>
      <c r="G194" s="32" t="str">
        <f t="shared" ref="G194:G257" si="18">CHOOSE(WEEKDAY($F194,1),"dom","seg","ter","qua","qui","sex","sáb")</f>
        <v>qui</v>
      </c>
      <c r="H194" s="31" t="str">
        <f>IF($L194=0,"",_xlfn.MINIFS(Dados!$Q:$Q,Dados!$A:$A,$A194,Dados!$S:$S,$F194))</f>
        <v/>
      </c>
      <c r="I194" s="31" t="str">
        <f>IF($H194="","",_xlfn.MAXIFS(Dados!$R:$R,Dados!$A:$A,$A194,Dados!$S:$S,$F194))</f>
        <v/>
      </c>
      <c r="J194" s="32" t="str">
        <f>IF($D194&lt;&gt;"Folguista","",IFERROR(INDEX(Parâmetros!$D$52:$G$52,1,MIN(4,MAX(1,$W194))),""))</f>
        <v/>
      </c>
      <c r="K194" s="32" t="str">
        <f>IF(OR($AC194&lt;&gt;"",$Y194="Folga",$Y194="Folga trabalhada",$Y194="Férias (cadastro)",$Y194="Férias / afastamento",$Y194="Indeterminado (início da série)"),"",IF(OR($D194="6x1",$D194="FF 6x1"),IF(OR(WEEKDAY($F194,2)=6,WEEKDAY($F194,2)=7),"6x1 sáb/dom","6x1"),IF($D194="5x2","5x2",IF($H194="",IF($D194="Folguista",$J194,$E194),IF(OR($H194&gt;=Parâmetros!$E$18,$H194&lt;Parâmetros!$E$19),"C",IF($H194&lt;Parâmetros!$E$20,"A","B"))))))</f>
        <v>6x1</v>
      </c>
      <c r="L194" s="30">
        <f>SUMIFS(Dados!$E:$E,Dados!$A:$A,$A194,Dados!$S:$S,$F194)</f>
        <v>0</v>
      </c>
      <c r="M194" s="30">
        <f>IFERROR(INDEX(Parâmetros!$E$6:$E$11,MATCH($K194,Parâmetros!$A$6:$A$11,0)),"")</f>
        <v>8.8000000000000007</v>
      </c>
      <c r="N194" s="33">
        <f t="shared" ref="N194:N257" si="19">IFERROR($L194/$M194,"")</f>
        <v>0</v>
      </c>
      <c r="O194" s="33">
        <f>Parâmetros!$E$13</f>
        <v>0.8</v>
      </c>
      <c r="P194" s="32" t="str">
        <f>IF(OR($M194="",$F194&gt;Parâmetros!$E$14),"Não","Sim")</f>
        <v>Não</v>
      </c>
      <c r="Q194" s="32" t="str">
        <f t="shared" ref="Q194:Q257" si="20">IF($P194="Não","",IF($L194&gt;0,"Sim","Não"))</f>
        <v/>
      </c>
      <c r="R194" s="32" t="str">
        <f t="shared" ref="R194:R257" si="21">IF($Q194&lt;&gt;"Sim","",IF($N194&gt;=$O194,"Sim","Não"))</f>
        <v/>
      </c>
      <c r="S194" s="30" t="str">
        <f t="shared" ref="S194:S257" si="22">IF($Q194&lt;&gt;"Sim","",MAX(0,$M194*$O194-$L194))</f>
        <v/>
      </c>
      <c r="T194" s="32" t="str">
        <f>IF($Q194&lt;&gt;"Sim","",IF($N194&gt;Parâmetros!$E$15,"Sim","Não"))</f>
        <v/>
      </c>
      <c r="U194" s="17" t="str">
        <f t="shared" ref="U194:U257" si="23">IF($AC194&lt;&gt;"",$AC194,IF($P194="Não",IF($Y194="Folga","Folga",IF(LEFT($Y194,6)="Férias","Férias / afastamento",IF($Y194="Indeterminado (início da série)","Início da série","Fora da apuração"))),IF($Q194="Não","Falta de registro",IF($R194="Sim","Na meta","Abaixo da meta"))))</f>
        <v>Fora da apuração</v>
      </c>
      <c r="V194" s="17" t="str">
        <f>IF($AC194&lt;&gt;"",IF($L194&gt;0,"ATENÇÃO · apontou em dia de "&amp;LOWER($AC194)&amp;" cadastrado","Exceção cadastrada · "&amp;$AC194)&amp;IF($AD194="",""," · "&amp;$AD194),IF($E194="Férias",IF($L194&gt;0,"ATENÇÃO · apontou estando de férias no cadastro","Férias no cadastro"),IF($Y194="Férias / afastamento","Afastamento · "&amp;($Z194+$AA194-1)&amp;" dias seguidos sem apontamento",IF($Y194="Folga trabalhada","ATENÇÃO · apontou em dia de folga da escala 5x2",IF($Y194="Folga",IF(AND($D194="5x2",OR(WEEKDAY($F194,2)=6,WEEKDAY($F194,2)=7)),"Folga de fim de semana da escala 5x2",IF(AND(OR($D194="6x1",$D194="FF 6x1"),WEEKDAY($F194,2)=6,FALSE()),"Folga de fim de semana · apontou no domingo anterior",IF(AND(OR($D194="6x1",$D194="FF 6x1"),WEEKDAY($F194,2)=7,AND($A194=$A193,$L193&gt;0)),"Folga de fim de semana · apontou no sábado",IF(AND(OR($D194="6x1",$D194="FF 6x1"),OR(WEEKDAY($F194,2)=6,WEEKDAY($F194,2)=7)),"Folga de fim de semana · sem apontamento no sábado nem no domingo","Folga prevista pelo ciclo")))),IF($Y194="Indeterminado (início da série)","Sem histórico anterior — informe o dia do ciclo no Cadastro",IF($Y194="Falta de registro",IF(OR(OR($D194="6x1",$D194="FF 6x1"),$D194="5x2"),"FALTA DE REGISTRO · dia útil da escala "&amp;$E194,"FALTA DE REGISTRO · dia "&amp;$W194&amp;" de "&amp;IFERROR(INDEX(Parâmetros!$B$39:$B$48,MATCH($E194,Parâmetros!$A$39:$A$48,0)),99)&amp;" do ciclo"),IF(OR($D194="6x1",$D194="FF 6x1"),IF(OR(AND(WEEKDAY($F194,2)=6,AND($A194=$A195,$L195&gt;0)),AND(WEEKDAY($F194,2)=7,AND($A194=$A193,$L193&gt;0))),"ATENÇÃO · apontou sábado e domingo no mesmo fim de semana",IF(OR(WEEKDAY($F194,2)=6,WEEKDAY($F194,2)=7),"Jornada de fim de semana do 6x1",IF(OR($H194&gt;=Parâmetros!$E$20,$H194&lt;Parâmetros!$E$19),"ATENÇÃO · 6x1 apontou fora do horário diurno","Jornada fixa do 6x1"))),IF($D194="5x2","Jornada fixa do 5x2",IF($D194="Folguista",IF($J194=$K194,"Evidência confirma sequência","DIVERGE · sequência "&amp;$J194&amp;" × evidência "&amp;$K194),IF($K194=$E194,"Evidência confirma cadastro","DIVERGE · cadastro "&amp;$E194&amp;" × evidência "&amp;$K194)))))))))))</f>
        <v>FALTA DE REGISTRO · dia útil da escala 6x1</v>
      </c>
      <c r="W194" s="34" t="str">
        <f>IF(OR(OR($D194="6x1",$D194="FF 6x1"),$D194="5x2"),"",IF($AB194&lt;&gt;$AB193,IF(IFERROR(INDEX(Cadastro!$F$5:$F$243,$AB194),"")="",IF($L194&gt;0,1,0),IF(IFERROR(INDEX(Cadastro!$F$5:$F$243,$AB194),"")&lt;=IFERROR(INDEX(Parâmetros!$B$39:$B$48,MATCH($E194,Parâmetros!$A$39:$A$48,0)),99),IFERROR(INDEX(Cadastro!$F$5:$F$243,$AB194),""),0)),IF($L194&gt;0,IF(N($X193)&gt;0,1,N($W193)+1),IF(AND($L194=0,OR(N($W193)&gt;=IFERROR(INDEX(Parâmetros!$B$39:$B$48,MATCH($E194,Parâmetros!$A$39:$A$48,0)),99),AND(N($X193)&gt;0,N($X193)&lt;IFERROR(INDEX(Parâmetros!$C$39:$C$48,MATCH($E194,Parâmetros!$A$39:$A$48,0)),0)))),0,N($W193)+1))))</f>
        <v/>
      </c>
      <c r="X194" s="34" t="str">
        <f>IF(OR(OR($D194="6x1",$D194="FF 6x1"),$D194="5x2"),"",IF($AB194&lt;&gt;$AB193,IF(IFERROR(INDEX(Cadastro!$F$5:$F$243,$AB194),"")="",0,IF(IFERROR(INDEX(Cadastro!$F$5:$F$243,$AB194),"")&gt;IFERROR(INDEX(Parâmetros!$B$39:$B$48,MATCH($E194,Parâmetros!$A$39:$A$48,0)),99),IFERROR(INDEX(Cadastro!$F$5:$F$243,$AB194),"")-IFERROR(INDEX(Parâmetros!$B$39:$B$48,MATCH($E194,Parâmetros!$A$39:$A$48,0)),99),0)),IF(AND($L194=0,OR(N($W193)&gt;=IFERROR(INDEX(Parâmetros!$B$39:$B$48,MATCH($E194,Parâmetros!$A$39:$A$48,0)),99),AND(N($X193)&gt;0,N($X193)&lt;IFERROR(INDEX(Parâmetros!$C$39:$C$48,MATCH($E194,Parâmetros!$A$39:$A$48,0)),0)))),N($X193)+1,0)))</f>
        <v/>
      </c>
      <c r="Y194" t="str">
        <f>IF($AC194&lt;&gt;"",IF($L194&gt;0,$AC194&amp;" · com apontamento",$AC194),IF($E194="Férias",IF($L194&gt;0,"Férias · com apontamento","Férias (cadastro)"),IF(($Z194+$AA194-1)&gt;Parâmetros!$E$16,"Férias / afastamento",IF(AND($D194="5x2",OR(WEEKDAY($F194,2)=6,WEEKDAY($F194,2)=7)),IF($L194&gt;0,"Folga trabalhada","Folga"),IF($L194&gt;0,"Trabalhado",IF(OR(OR($D194="6x1",$D194="FF 6x1"),$D194="5x2"),IF(AND(OR($D194="6x1",$D194="FF 6x1"),OR(WEEKDAY($F194,2)=6,WEEKDAY($F194,2)=7)),"Folga","Falta de registro"),IF(AND($AB194&lt;&gt;$AB193,IFERROR(INDEX(Cadastro!$F$5:$F$243,$AB194),"")=""),"Indeterminado (início da série)",IF($X194&gt;0,"Folga","Falta de registro"))))))))</f>
        <v>Falta de registro</v>
      </c>
      <c r="Z194" s="34">
        <f>IF(OR($L194&gt;0,$F194&gt;Parâmetros!$E$14),0,IF($A194&lt;&gt;$A193,1,N($Z193)+1))</f>
        <v>0</v>
      </c>
      <c r="AA194" s="34">
        <f>IF(OR($L194&gt;0,$F194&gt;Parâmetros!$E$14),0,IF(OR($A194&lt;&gt;$A195,$F195&gt;Parâmetros!$E$14),1,N($AA195)+1))</f>
        <v>0</v>
      </c>
      <c r="AB194" s="31">
        <f>IFERROR(MATCH($A194&amp;"|"&amp;TEXT(_xlfn.MAXIFS(Cadastro!$E$5:$E$243,Cadastro!$A$5:$A$243,$A194,Cadastro!$E$5:$E$243,"&lt;="&amp;$F194),"yyyymmdd"),Cadastro!$I$5:$I$243,0),"")</f>
        <v>23</v>
      </c>
      <c r="AC194" t="str">
        <f>IFERROR(_xlfn.SINGLE(INDEX(Exceções!$D$5:$D$203,MATCH($A194&amp;"|"&amp;$F194,Exceções!$F$5:$F$203,0))),"")</f>
        <v/>
      </c>
      <c r="AD194" t="str">
        <f>IF($AC194="","",IFERROR(_xlfn.SINGLE(INDEX(Exceções!$E$5:$E$203,MATCH($A194&amp;"|"&amp;$F194,Exceções!$F$5:$F$203,0))),""))</f>
        <v/>
      </c>
    </row>
    <row r="195" spans="1:30" ht="15" hidden="1" customHeight="1" x14ac:dyDescent="0.25">
      <c r="A195" s="31">
        <v>53726</v>
      </c>
      <c r="B195" s="17" t="s">
        <v>62</v>
      </c>
      <c r="C195" s="17" t="str">
        <f>IFERROR(INDEX(Cadastro!$C$5:$C$243,$AB195),"NÃO INFORMADO")</f>
        <v>PED</v>
      </c>
      <c r="D195" s="17" t="str">
        <f>IFERROR(INDEX(Cadastro!$D$5:$D$243,$AB195),"")</f>
        <v>6x1</v>
      </c>
      <c r="E195" s="17" t="str">
        <f>IFERROR(INDEX(Cadastro!$G$5:$G$243,$AB195),"")</f>
        <v>6x1</v>
      </c>
      <c r="F195" s="29">
        <v>46325</v>
      </c>
      <c r="G195" s="32" t="str">
        <f t="shared" si="18"/>
        <v>sex</v>
      </c>
      <c r="H195" s="31" t="str">
        <f>IF($L195=0,"",_xlfn.MINIFS(Dados!$Q:$Q,Dados!$A:$A,$A195,Dados!$S:$S,$F195))</f>
        <v/>
      </c>
      <c r="I195" s="31" t="str">
        <f>IF($H195="","",_xlfn.MAXIFS(Dados!$R:$R,Dados!$A:$A,$A195,Dados!$S:$S,$F195))</f>
        <v/>
      </c>
      <c r="J195" s="32" t="str">
        <f>IF($D195&lt;&gt;"Folguista","",IFERROR(INDEX(Parâmetros!$D$52:$G$52,1,MIN(4,MAX(1,$W195))),""))</f>
        <v/>
      </c>
      <c r="K195" s="32" t="str">
        <f>IF(OR($AC195&lt;&gt;"",$Y195="Folga",$Y195="Folga trabalhada",$Y195="Férias (cadastro)",$Y195="Férias / afastamento",$Y195="Indeterminado (início da série)"),"",IF(OR($D195="6x1",$D195="FF 6x1"),IF(OR(WEEKDAY($F195,2)=6,WEEKDAY($F195,2)=7),"6x1 sáb/dom","6x1"),IF($D195="5x2","5x2",IF($H195="",IF($D195="Folguista",$J195,$E195),IF(OR($H195&gt;=Parâmetros!$E$18,$H195&lt;Parâmetros!$E$19),"C",IF($H195&lt;Parâmetros!$E$20,"A","B"))))))</f>
        <v>6x1</v>
      </c>
      <c r="L195" s="30">
        <f>SUMIFS(Dados!$E:$E,Dados!$A:$A,$A195,Dados!$S:$S,$F195)</f>
        <v>0</v>
      </c>
      <c r="M195" s="30">
        <f>IFERROR(INDEX(Parâmetros!$E$6:$E$11,MATCH($K195,Parâmetros!$A$6:$A$11,0)),"")</f>
        <v>8.8000000000000007</v>
      </c>
      <c r="N195" s="33">
        <f t="shared" si="19"/>
        <v>0</v>
      </c>
      <c r="O195" s="33">
        <f>Parâmetros!$E$13</f>
        <v>0.8</v>
      </c>
      <c r="P195" s="32" t="str">
        <f>IF(OR($M195="",$F195&gt;Parâmetros!$E$14),"Não","Sim")</f>
        <v>Não</v>
      </c>
      <c r="Q195" s="32" t="str">
        <f t="shared" si="20"/>
        <v/>
      </c>
      <c r="R195" s="32" t="str">
        <f t="shared" si="21"/>
        <v/>
      </c>
      <c r="S195" s="30" t="str">
        <f t="shared" si="22"/>
        <v/>
      </c>
      <c r="T195" s="32" t="str">
        <f>IF($Q195&lt;&gt;"Sim","",IF($N195&gt;Parâmetros!$E$15,"Sim","Não"))</f>
        <v/>
      </c>
      <c r="U195" s="17" t="str">
        <f t="shared" si="23"/>
        <v>Fora da apuração</v>
      </c>
      <c r="V195" s="17" t="str">
        <f>IF($AC195&lt;&gt;"",IF($L195&gt;0,"ATENÇÃO · apontou em dia de "&amp;LOWER($AC195)&amp;" cadastrado","Exceção cadastrada · "&amp;$AC195)&amp;IF($AD195="",""," · "&amp;$AD195),IF($E195="Férias",IF($L195&gt;0,"ATENÇÃO · apontou estando de férias no cadastro","Férias no cadastro"),IF($Y195="Férias / afastamento","Afastamento · "&amp;($Z195+$AA195-1)&amp;" dias seguidos sem apontamento",IF($Y195="Folga trabalhada","ATENÇÃO · apontou em dia de folga da escala 5x2",IF($Y195="Folga",IF(AND($D195="5x2",OR(WEEKDAY($F195,2)=6,WEEKDAY($F195,2)=7)),"Folga de fim de semana da escala 5x2",IF(AND(OR($D195="6x1",$D195="FF 6x1"),WEEKDAY($F195,2)=6,FALSE()),"Folga de fim de semana · apontou no domingo anterior",IF(AND(OR($D195="6x1",$D195="FF 6x1"),WEEKDAY($F195,2)=7,AND($A195=$A194,$L194&gt;0)),"Folga de fim de semana · apontou no sábado",IF(AND(OR($D195="6x1",$D195="FF 6x1"),OR(WEEKDAY($F195,2)=6,WEEKDAY($F195,2)=7)),"Folga de fim de semana · sem apontamento no sábado nem no domingo","Folga prevista pelo ciclo")))),IF($Y195="Indeterminado (início da série)","Sem histórico anterior — informe o dia do ciclo no Cadastro",IF($Y195="Falta de registro",IF(OR(OR($D195="6x1",$D195="FF 6x1"),$D195="5x2"),"FALTA DE REGISTRO · dia útil da escala "&amp;$E195,"FALTA DE REGISTRO · dia "&amp;$W195&amp;" de "&amp;IFERROR(INDEX(Parâmetros!$B$39:$B$48,MATCH($E195,Parâmetros!$A$39:$A$48,0)),99)&amp;" do ciclo"),IF(OR($D195="6x1",$D195="FF 6x1"),IF(OR(AND(WEEKDAY($F195,2)=6,AND($A195=$A196,$L196&gt;0)),AND(WEEKDAY($F195,2)=7,AND($A195=$A194,$L194&gt;0))),"ATENÇÃO · apontou sábado e domingo no mesmo fim de semana",IF(OR(WEEKDAY($F195,2)=6,WEEKDAY($F195,2)=7),"Jornada de fim de semana do 6x1",IF(OR($H195&gt;=Parâmetros!$E$20,$H195&lt;Parâmetros!$E$19),"ATENÇÃO · 6x1 apontou fora do horário diurno","Jornada fixa do 6x1"))),IF($D195="5x2","Jornada fixa do 5x2",IF($D195="Folguista",IF($J195=$K195,"Evidência confirma sequência","DIVERGE · sequência "&amp;$J195&amp;" × evidência "&amp;$K195),IF($K195=$E195,"Evidência confirma cadastro","DIVERGE · cadastro "&amp;$E195&amp;" × evidência "&amp;$K195)))))))))))</f>
        <v>FALTA DE REGISTRO · dia útil da escala 6x1</v>
      </c>
      <c r="W195" s="34" t="str">
        <f>IF(OR(OR($D195="6x1",$D195="FF 6x1"),$D195="5x2"),"",IF($AB195&lt;&gt;$AB194,IF(IFERROR(INDEX(Cadastro!$F$5:$F$243,$AB195),"")="",IF($L195&gt;0,1,0),IF(IFERROR(INDEX(Cadastro!$F$5:$F$243,$AB195),"")&lt;=IFERROR(INDEX(Parâmetros!$B$39:$B$48,MATCH($E195,Parâmetros!$A$39:$A$48,0)),99),IFERROR(INDEX(Cadastro!$F$5:$F$243,$AB195),""),0)),IF($L195&gt;0,IF(N($X194)&gt;0,1,N($W194)+1),IF(AND($L195=0,OR(N($W194)&gt;=IFERROR(INDEX(Parâmetros!$B$39:$B$48,MATCH($E195,Parâmetros!$A$39:$A$48,0)),99),AND(N($X194)&gt;0,N($X194)&lt;IFERROR(INDEX(Parâmetros!$C$39:$C$48,MATCH($E195,Parâmetros!$A$39:$A$48,0)),0)))),0,N($W194)+1))))</f>
        <v/>
      </c>
      <c r="X195" s="34" t="str">
        <f>IF(OR(OR($D195="6x1",$D195="FF 6x1"),$D195="5x2"),"",IF($AB195&lt;&gt;$AB194,IF(IFERROR(INDEX(Cadastro!$F$5:$F$243,$AB195),"")="",0,IF(IFERROR(INDEX(Cadastro!$F$5:$F$243,$AB195),"")&gt;IFERROR(INDEX(Parâmetros!$B$39:$B$48,MATCH($E195,Parâmetros!$A$39:$A$48,0)),99),IFERROR(INDEX(Cadastro!$F$5:$F$243,$AB195),"")-IFERROR(INDEX(Parâmetros!$B$39:$B$48,MATCH($E195,Parâmetros!$A$39:$A$48,0)),99),0)),IF(AND($L195=0,OR(N($W194)&gt;=IFERROR(INDEX(Parâmetros!$B$39:$B$48,MATCH($E195,Parâmetros!$A$39:$A$48,0)),99),AND(N($X194)&gt;0,N($X194)&lt;IFERROR(INDEX(Parâmetros!$C$39:$C$48,MATCH($E195,Parâmetros!$A$39:$A$48,0)),0)))),N($X194)+1,0)))</f>
        <v/>
      </c>
      <c r="Y195" t="str">
        <f>IF($AC195&lt;&gt;"",IF($L195&gt;0,$AC195&amp;" · com apontamento",$AC195),IF($E195="Férias",IF($L195&gt;0,"Férias · com apontamento","Férias (cadastro)"),IF(($Z195+$AA195-1)&gt;Parâmetros!$E$16,"Férias / afastamento",IF(AND($D195="5x2",OR(WEEKDAY($F195,2)=6,WEEKDAY($F195,2)=7)),IF($L195&gt;0,"Folga trabalhada","Folga"),IF($L195&gt;0,"Trabalhado",IF(OR(OR($D195="6x1",$D195="FF 6x1"),$D195="5x2"),IF(AND(OR($D195="6x1",$D195="FF 6x1"),OR(WEEKDAY($F195,2)=6,WEEKDAY($F195,2)=7)),"Folga","Falta de registro"),IF(AND($AB195&lt;&gt;$AB194,IFERROR(INDEX(Cadastro!$F$5:$F$243,$AB195),"")=""),"Indeterminado (início da série)",IF($X195&gt;0,"Folga","Falta de registro"))))))))</f>
        <v>Falta de registro</v>
      </c>
      <c r="Z195" s="34">
        <f>IF(OR($L195&gt;0,$F195&gt;Parâmetros!$E$14),0,IF($A195&lt;&gt;$A194,1,N($Z194)+1))</f>
        <v>0</v>
      </c>
      <c r="AA195" s="34">
        <f>IF(OR($L195&gt;0,$F195&gt;Parâmetros!$E$14),0,IF(OR($A195&lt;&gt;$A196,$F196&gt;Parâmetros!$E$14),1,N($AA196)+1))</f>
        <v>0</v>
      </c>
      <c r="AB195" s="31">
        <f>IFERROR(MATCH($A195&amp;"|"&amp;TEXT(_xlfn.MAXIFS(Cadastro!$E$5:$E$243,Cadastro!$A$5:$A$243,$A195,Cadastro!$E$5:$E$243,"&lt;="&amp;$F195),"yyyymmdd"),Cadastro!$I$5:$I$243,0),"")</f>
        <v>23</v>
      </c>
      <c r="AC195" t="str">
        <f>IFERROR(_xlfn.SINGLE(INDEX(Exceções!$D$5:$D$203,MATCH($A195&amp;"|"&amp;$F195,Exceções!$F$5:$F$203,0))),"")</f>
        <v/>
      </c>
      <c r="AD195" t="str">
        <f>IF($AC195="","",IFERROR(_xlfn.SINGLE(INDEX(Exceções!$E$5:$E$203,MATCH($A195&amp;"|"&amp;$F195,Exceções!$F$5:$F$203,0))),""))</f>
        <v/>
      </c>
    </row>
    <row r="196" spans="1:30" ht="15" hidden="1" customHeight="1" x14ac:dyDescent="0.25">
      <c r="A196" s="31">
        <v>53726</v>
      </c>
      <c r="B196" s="17" t="s">
        <v>62</v>
      </c>
      <c r="C196" s="17" t="str">
        <f>IFERROR(INDEX(Cadastro!$C$5:$C$243,$AB196),"NÃO INFORMADO")</f>
        <v>PED</v>
      </c>
      <c r="D196" s="17" t="str">
        <f>IFERROR(INDEX(Cadastro!$D$5:$D$243,$AB196),"")</f>
        <v>6x1</v>
      </c>
      <c r="E196" s="17" t="str">
        <f>IFERROR(INDEX(Cadastro!$G$5:$G$243,$AB196),"")</f>
        <v>6x1</v>
      </c>
      <c r="F196" s="29">
        <v>46326</v>
      </c>
      <c r="G196" s="32" t="str">
        <f t="shared" si="18"/>
        <v>sáb</v>
      </c>
      <c r="H196" s="31" t="str">
        <f>IF($L196=0,"",_xlfn.MINIFS(Dados!$Q:$Q,Dados!$A:$A,$A196,Dados!$S:$S,$F196))</f>
        <v/>
      </c>
      <c r="I196" s="31" t="str">
        <f>IF($H196="","",_xlfn.MAXIFS(Dados!$R:$R,Dados!$A:$A,$A196,Dados!$S:$S,$F196))</f>
        <v/>
      </c>
      <c r="J196" s="32" t="str">
        <f>IF($D196&lt;&gt;"Folguista","",IFERROR(INDEX(Parâmetros!$D$52:$G$52,1,MIN(4,MAX(1,$W196))),""))</f>
        <v/>
      </c>
      <c r="K196" s="32" t="str">
        <f>IF(OR($AC196&lt;&gt;"",$Y196="Folga",$Y196="Folga trabalhada",$Y196="Férias (cadastro)",$Y196="Férias / afastamento",$Y196="Indeterminado (início da série)"),"",IF(OR($D196="6x1",$D196="FF 6x1"),IF(OR(WEEKDAY($F196,2)=6,WEEKDAY($F196,2)=7),"6x1 sáb/dom","6x1"),IF($D196="5x2","5x2",IF($H196="",IF($D196="Folguista",$J196,$E196),IF(OR($H196&gt;=Parâmetros!$E$18,$H196&lt;Parâmetros!$E$19),"C",IF($H196&lt;Parâmetros!$E$20,"A","B"))))))</f>
        <v/>
      </c>
      <c r="L196" s="30">
        <f>SUMIFS(Dados!$E:$E,Dados!$A:$A,$A196,Dados!$S:$S,$F196)</f>
        <v>0</v>
      </c>
      <c r="M196" s="30" t="str">
        <f>IFERROR(INDEX(Parâmetros!$E$6:$E$11,MATCH($K196,Parâmetros!$A$6:$A$11,0)),"")</f>
        <v/>
      </c>
      <c r="N196" s="33" t="str">
        <f t="shared" si="19"/>
        <v/>
      </c>
      <c r="O196" s="33">
        <f>Parâmetros!$E$13</f>
        <v>0.8</v>
      </c>
      <c r="P196" s="32" t="str">
        <f>IF(OR($M196="",$F196&gt;Parâmetros!$E$14),"Não","Sim")</f>
        <v>Não</v>
      </c>
      <c r="Q196" s="32" t="str">
        <f t="shared" si="20"/>
        <v/>
      </c>
      <c r="R196" s="32" t="str">
        <f t="shared" si="21"/>
        <v/>
      </c>
      <c r="S196" s="30" t="str">
        <f t="shared" si="22"/>
        <v/>
      </c>
      <c r="T196" s="32" t="str">
        <f>IF($Q196&lt;&gt;"Sim","",IF($N196&gt;Parâmetros!$E$15,"Sim","Não"))</f>
        <v/>
      </c>
      <c r="U196" s="17" t="str">
        <f t="shared" si="23"/>
        <v>Folga</v>
      </c>
      <c r="V196" s="17" t="str">
        <f>IF($AC196&lt;&gt;"",IF($L196&gt;0,"ATENÇÃO · apontou em dia de "&amp;LOWER($AC196)&amp;" cadastrado","Exceção cadastrada · "&amp;$AC196)&amp;IF($AD196="",""," · "&amp;$AD196),IF($E196="Férias",IF($L196&gt;0,"ATENÇÃO · apontou estando de férias no cadastro","Férias no cadastro"),IF($Y196="Férias / afastamento","Afastamento · "&amp;($Z196+$AA196-1)&amp;" dias seguidos sem apontamento",IF($Y196="Folga trabalhada","ATENÇÃO · apontou em dia de folga da escala 5x2",IF($Y196="Folga",IF(AND($D196="5x2",OR(WEEKDAY($F196,2)=6,WEEKDAY($F196,2)=7)),"Folga de fim de semana da escala 5x2",IF(AND(OR($D196="6x1",$D196="FF 6x1"),WEEKDAY($F196,2)=6,FALSE()),"Folga de fim de semana · apontou no domingo anterior",IF(AND(OR($D196="6x1",$D196="FF 6x1"),WEEKDAY($F196,2)=7,AND($A196=$A195,$L195&gt;0)),"Folga de fim de semana · apontou no sábado",IF(AND(OR($D196="6x1",$D196="FF 6x1"),OR(WEEKDAY($F196,2)=6,WEEKDAY($F196,2)=7)),"Folga de fim de semana · sem apontamento no sábado nem no domingo","Folga prevista pelo ciclo")))),IF($Y196="Indeterminado (início da série)","Sem histórico anterior — informe o dia do ciclo no Cadastro",IF($Y196="Falta de registro",IF(OR(OR($D196="6x1",$D196="FF 6x1"),$D196="5x2"),"FALTA DE REGISTRO · dia útil da escala "&amp;$E196,"FALTA DE REGISTRO · dia "&amp;$W196&amp;" de "&amp;IFERROR(INDEX(Parâmetros!$B$39:$B$48,MATCH($E196,Parâmetros!$A$39:$A$48,0)),99)&amp;" do ciclo"),IF(OR($D196="6x1",$D196="FF 6x1"),IF(OR(AND(WEEKDAY($F196,2)=6,AND($A196=$A197,$L197&gt;0)),AND(WEEKDAY($F196,2)=7,AND($A196=$A195,$L195&gt;0))),"ATENÇÃO · apontou sábado e domingo no mesmo fim de semana",IF(OR(WEEKDAY($F196,2)=6,WEEKDAY($F196,2)=7),"Jornada de fim de semana do 6x1",IF(OR($H196&gt;=Parâmetros!$E$20,$H196&lt;Parâmetros!$E$19),"ATENÇÃO · 6x1 apontou fora do horário diurno","Jornada fixa do 6x1"))),IF($D196="5x2","Jornada fixa do 5x2",IF($D196="Folguista",IF($J196=$K196,"Evidência confirma sequência","DIVERGE · sequência "&amp;$J196&amp;" × evidência "&amp;$K196),IF($K196=$E196,"Evidência confirma cadastro","DIVERGE · cadastro "&amp;$E196&amp;" × evidência "&amp;$K196)))))))))))</f>
        <v>Folga de fim de semana · sem apontamento no sábado nem no domingo</v>
      </c>
      <c r="W196" s="34" t="str">
        <f>IF(OR(OR($D196="6x1",$D196="FF 6x1"),$D196="5x2"),"",IF($AB196&lt;&gt;$AB195,IF(IFERROR(INDEX(Cadastro!$F$5:$F$243,$AB196),"")="",IF($L196&gt;0,1,0),IF(IFERROR(INDEX(Cadastro!$F$5:$F$243,$AB196),"")&lt;=IFERROR(INDEX(Parâmetros!$B$39:$B$48,MATCH($E196,Parâmetros!$A$39:$A$48,0)),99),IFERROR(INDEX(Cadastro!$F$5:$F$243,$AB196),""),0)),IF($L196&gt;0,IF(N($X195)&gt;0,1,N($W195)+1),IF(AND($L196=0,OR(N($W195)&gt;=IFERROR(INDEX(Parâmetros!$B$39:$B$48,MATCH($E196,Parâmetros!$A$39:$A$48,0)),99),AND(N($X195)&gt;0,N($X195)&lt;IFERROR(INDEX(Parâmetros!$C$39:$C$48,MATCH($E196,Parâmetros!$A$39:$A$48,0)),0)))),0,N($W195)+1))))</f>
        <v/>
      </c>
      <c r="X196" s="34" t="str">
        <f>IF(OR(OR($D196="6x1",$D196="FF 6x1"),$D196="5x2"),"",IF($AB196&lt;&gt;$AB195,IF(IFERROR(INDEX(Cadastro!$F$5:$F$243,$AB196),"")="",0,IF(IFERROR(INDEX(Cadastro!$F$5:$F$243,$AB196),"")&gt;IFERROR(INDEX(Parâmetros!$B$39:$B$48,MATCH($E196,Parâmetros!$A$39:$A$48,0)),99),IFERROR(INDEX(Cadastro!$F$5:$F$243,$AB196),"")-IFERROR(INDEX(Parâmetros!$B$39:$B$48,MATCH($E196,Parâmetros!$A$39:$A$48,0)),99),0)),IF(AND($L196=0,OR(N($W195)&gt;=IFERROR(INDEX(Parâmetros!$B$39:$B$48,MATCH($E196,Parâmetros!$A$39:$A$48,0)),99),AND(N($X195)&gt;0,N($X195)&lt;IFERROR(INDEX(Parâmetros!$C$39:$C$48,MATCH($E196,Parâmetros!$A$39:$A$48,0)),0)))),N($X195)+1,0)))</f>
        <v/>
      </c>
      <c r="Y196" t="str">
        <f>IF($AC196&lt;&gt;"",IF($L196&gt;0,$AC196&amp;" · com apontamento",$AC196),IF($E196="Férias",IF($L196&gt;0,"Férias · com apontamento","Férias (cadastro)"),IF(($Z196+$AA196-1)&gt;Parâmetros!$E$16,"Férias / afastamento",IF(AND($D196="5x2",OR(WEEKDAY($F196,2)=6,WEEKDAY($F196,2)=7)),IF($L196&gt;0,"Folga trabalhada","Folga"),IF($L196&gt;0,"Trabalhado",IF(OR(OR($D196="6x1",$D196="FF 6x1"),$D196="5x2"),IF(AND(OR($D196="6x1",$D196="FF 6x1"),OR(WEEKDAY($F196,2)=6,WEEKDAY($F196,2)=7)),"Folga","Falta de registro"),IF(AND($AB196&lt;&gt;$AB195,IFERROR(INDEX(Cadastro!$F$5:$F$243,$AB196),"")=""),"Indeterminado (início da série)",IF($X196&gt;0,"Folga","Falta de registro"))))))))</f>
        <v>Folga</v>
      </c>
      <c r="Z196" s="34">
        <f>IF(OR($L196&gt;0,$F196&gt;Parâmetros!$E$14),0,IF($A196&lt;&gt;$A195,1,N($Z195)+1))</f>
        <v>0</v>
      </c>
      <c r="AA196" s="34">
        <f>IF(OR($L196&gt;0,$F196&gt;Parâmetros!$E$14),0,IF(OR($A196&lt;&gt;$A197,$F197&gt;Parâmetros!$E$14),1,N($AA197)+1))</f>
        <v>0</v>
      </c>
      <c r="AB196" s="31">
        <f>IFERROR(MATCH($A196&amp;"|"&amp;TEXT(_xlfn.MAXIFS(Cadastro!$E$5:$E$243,Cadastro!$A$5:$A$243,$A196,Cadastro!$E$5:$E$243,"&lt;="&amp;$F196),"yyyymmdd"),Cadastro!$I$5:$I$243,0),"")</f>
        <v>23</v>
      </c>
      <c r="AC196" t="str">
        <f>IFERROR(_xlfn.SINGLE(INDEX(Exceções!$D$5:$D$203,MATCH($A196&amp;"|"&amp;$F196,Exceções!$F$5:$F$203,0))),"")</f>
        <v/>
      </c>
      <c r="AD196" t="str">
        <f>IF($AC196="","",IFERROR(_xlfn.SINGLE(INDEX(Exceções!$E$5:$E$203,MATCH($A196&amp;"|"&amp;$F196,Exceções!$F$5:$F$203,0))),""))</f>
        <v/>
      </c>
    </row>
    <row r="197" spans="1:30" ht="15" hidden="1" customHeight="1" x14ac:dyDescent="0.25">
      <c r="A197" s="31">
        <v>53726</v>
      </c>
      <c r="B197" s="17" t="s">
        <v>62</v>
      </c>
      <c r="C197" s="17" t="str">
        <f>IFERROR(INDEX(Cadastro!$C$5:$C$243,$AB197),"NÃO INFORMADO")</f>
        <v>PED</v>
      </c>
      <c r="D197" s="17" t="str">
        <f>IFERROR(INDEX(Cadastro!$D$5:$D$243,$AB197),"")</f>
        <v>6x1</v>
      </c>
      <c r="E197" s="17" t="str">
        <f>IFERROR(INDEX(Cadastro!$G$5:$G$243,$AB197),"")</f>
        <v>6x1</v>
      </c>
      <c r="F197" s="29">
        <v>46327</v>
      </c>
      <c r="G197" s="32" t="str">
        <f t="shared" si="18"/>
        <v>dom</v>
      </c>
      <c r="H197" s="31" t="str">
        <f>IF($L197=0,"",_xlfn.MINIFS(Dados!$Q:$Q,Dados!$A:$A,$A197,Dados!$S:$S,$F197))</f>
        <v/>
      </c>
      <c r="I197" s="31" t="str">
        <f>IF($H197="","",_xlfn.MAXIFS(Dados!$R:$R,Dados!$A:$A,$A197,Dados!$S:$S,$F197))</f>
        <v/>
      </c>
      <c r="J197" s="32" t="str">
        <f>IF($D197&lt;&gt;"Folguista","",IFERROR(INDEX(Parâmetros!$D$52:$G$52,1,MIN(4,MAX(1,$W197))),""))</f>
        <v/>
      </c>
      <c r="K197" s="32" t="str">
        <f>IF(OR($AC197&lt;&gt;"",$Y197="Folga",$Y197="Folga trabalhada",$Y197="Férias (cadastro)",$Y197="Férias / afastamento",$Y197="Indeterminado (início da série)"),"",IF(OR($D197="6x1",$D197="FF 6x1"),IF(OR(WEEKDAY($F197,2)=6,WEEKDAY($F197,2)=7),"6x1 sáb/dom","6x1"),IF($D197="5x2","5x2",IF($H197="",IF($D197="Folguista",$J197,$E197),IF(OR($H197&gt;=Parâmetros!$E$18,$H197&lt;Parâmetros!$E$19),"C",IF($H197&lt;Parâmetros!$E$20,"A","B"))))))</f>
        <v/>
      </c>
      <c r="L197" s="30">
        <f>SUMIFS(Dados!$E:$E,Dados!$A:$A,$A197,Dados!$S:$S,$F197)</f>
        <v>0</v>
      </c>
      <c r="M197" s="30" t="str">
        <f>IFERROR(INDEX(Parâmetros!$E$6:$E$11,MATCH($K197,Parâmetros!$A$6:$A$11,0)),"")</f>
        <v/>
      </c>
      <c r="N197" s="33" t="str">
        <f t="shared" si="19"/>
        <v/>
      </c>
      <c r="O197" s="33">
        <f>Parâmetros!$E$13</f>
        <v>0.8</v>
      </c>
      <c r="P197" s="32" t="str">
        <f>IF(OR($M197="",$F197&gt;Parâmetros!$E$14),"Não","Sim")</f>
        <v>Não</v>
      </c>
      <c r="Q197" s="32" t="str">
        <f t="shared" si="20"/>
        <v/>
      </c>
      <c r="R197" s="32" t="str">
        <f t="shared" si="21"/>
        <v/>
      </c>
      <c r="S197" s="30" t="str">
        <f t="shared" si="22"/>
        <v/>
      </c>
      <c r="T197" s="32" t="str">
        <f>IF($Q197&lt;&gt;"Sim","",IF($N197&gt;Parâmetros!$E$15,"Sim","Não"))</f>
        <v/>
      </c>
      <c r="U197" s="17" t="str">
        <f t="shared" si="23"/>
        <v>Folga</v>
      </c>
      <c r="V197" s="17" t="str">
        <f>IF($AC197&lt;&gt;"",IF($L197&gt;0,"ATENÇÃO · apontou em dia de "&amp;LOWER($AC197)&amp;" cadastrado","Exceção cadastrada · "&amp;$AC197)&amp;IF($AD197="",""," · "&amp;$AD197),IF($E197="Férias",IF($L197&gt;0,"ATENÇÃO · apontou estando de férias no cadastro","Férias no cadastro"),IF($Y197="Férias / afastamento","Afastamento · "&amp;($Z197+$AA197-1)&amp;" dias seguidos sem apontamento",IF($Y197="Folga trabalhada","ATENÇÃO · apontou em dia de folga da escala 5x2",IF($Y197="Folga",IF(AND($D197="5x2",OR(WEEKDAY($F197,2)=6,WEEKDAY($F197,2)=7)),"Folga de fim de semana da escala 5x2",IF(AND(OR($D197="6x1",$D197="FF 6x1"),WEEKDAY($F197,2)=6,FALSE()),"Folga de fim de semana · apontou no domingo anterior",IF(AND(OR($D197="6x1",$D197="FF 6x1"),WEEKDAY($F197,2)=7,AND($A197=$A196,$L196&gt;0)),"Folga de fim de semana · apontou no sábado",IF(AND(OR($D197="6x1",$D197="FF 6x1"),OR(WEEKDAY($F197,2)=6,WEEKDAY($F197,2)=7)),"Folga de fim de semana · sem apontamento no sábado nem no domingo","Folga prevista pelo ciclo")))),IF($Y197="Indeterminado (início da série)","Sem histórico anterior — informe o dia do ciclo no Cadastro",IF($Y197="Falta de registro",IF(OR(OR($D197="6x1",$D197="FF 6x1"),$D197="5x2"),"FALTA DE REGISTRO · dia útil da escala "&amp;$E197,"FALTA DE REGISTRO · dia "&amp;$W197&amp;" de "&amp;IFERROR(INDEX(Parâmetros!$B$39:$B$48,MATCH($E197,Parâmetros!$A$39:$A$48,0)),99)&amp;" do ciclo"),IF(OR($D197="6x1",$D197="FF 6x1"),IF(OR(AND(WEEKDAY($F197,2)=6,AND($A197=$A198,$L198&gt;0)),AND(WEEKDAY($F197,2)=7,AND($A197=$A196,$L196&gt;0))),"ATENÇÃO · apontou sábado e domingo no mesmo fim de semana",IF(OR(WEEKDAY($F197,2)=6,WEEKDAY($F197,2)=7),"Jornada de fim de semana do 6x1",IF(OR($H197&gt;=Parâmetros!$E$20,$H197&lt;Parâmetros!$E$19),"ATENÇÃO · 6x1 apontou fora do horário diurno","Jornada fixa do 6x1"))),IF($D197="5x2","Jornada fixa do 5x2",IF($D197="Folguista",IF($J197=$K197,"Evidência confirma sequência","DIVERGE · sequência "&amp;$J197&amp;" × evidência "&amp;$K197),IF($K197=$E197,"Evidência confirma cadastro","DIVERGE · cadastro "&amp;$E197&amp;" × evidência "&amp;$K197)))))))))))</f>
        <v>Folga de fim de semana · sem apontamento no sábado nem no domingo</v>
      </c>
      <c r="W197" s="34" t="str">
        <f>IF(OR(OR($D197="6x1",$D197="FF 6x1"),$D197="5x2"),"",IF($AB197&lt;&gt;$AB196,IF(IFERROR(INDEX(Cadastro!$F$5:$F$243,$AB197),"")="",IF($L197&gt;0,1,0),IF(IFERROR(INDEX(Cadastro!$F$5:$F$243,$AB197),"")&lt;=IFERROR(INDEX(Parâmetros!$B$39:$B$48,MATCH($E197,Parâmetros!$A$39:$A$48,0)),99),IFERROR(INDEX(Cadastro!$F$5:$F$243,$AB197),""),0)),IF($L197&gt;0,IF(N($X196)&gt;0,1,N($W196)+1),IF(AND($L197=0,OR(N($W196)&gt;=IFERROR(INDEX(Parâmetros!$B$39:$B$48,MATCH($E197,Parâmetros!$A$39:$A$48,0)),99),AND(N($X196)&gt;0,N($X196)&lt;IFERROR(INDEX(Parâmetros!$C$39:$C$48,MATCH($E197,Parâmetros!$A$39:$A$48,0)),0)))),0,N($W196)+1))))</f>
        <v/>
      </c>
      <c r="X197" s="34" t="str">
        <f>IF(OR(OR($D197="6x1",$D197="FF 6x1"),$D197="5x2"),"",IF($AB197&lt;&gt;$AB196,IF(IFERROR(INDEX(Cadastro!$F$5:$F$243,$AB197),"")="",0,IF(IFERROR(INDEX(Cadastro!$F$5:$F$243,$AB197),"")&gt;IFERROR(INDEX(Parâmetros!$B$39:$B$48,MATCH($E197,Parâmetros!$A$39:$A$48,0)),99),IFERROR(INDEX(Cadastro!$F$5:$F$243,$AB197),"")-IFERROR(INDEX(Parâmetros!$B$39:$B$48,MATCH($E197,Parâmetros!$A$39:$A$48,0)),99),0)),IF(AND($L197=0,OR(N($W196)&gt;=IFERROR(INDEX(Parâmetros!$B$39:$B$48,MATCH($E197,Parâmetros!$A$39:$A$48,0)),99),AND(N($X196)&gt;0,N($X196)&lt;IFERROR(INDEX(Parâmetros!$C$39:$C$48,MATCH($E197,Parâmetros!$A$39:$A$48,0)),0)))),N($X196)+1,0)))</f>
        <v/>
      </c>
      <c r="Y197" t="str">
        <f>IF($AC197&lt;&gt;"",IF($L197&gt;0,$AC197&amp;" · com apontamento",$AC197),IF($E197="Férias",IF($L197&gt;0,"Férias · com apontamento","Férias (cadastro)"),IF(($Z197+$AA197-1)&gt;Parâmetros!$E$16,"Férias / afastamento",IF(AND($D197="5x2",OR(WEEKDAY($F197,2)=6,WEEKDAY($F197,2)=7)),IF($L197&gt;0,"Folga trabalhada","Folga"),IF($L197&gt;0,"Trabalhado",IF(OR(OR($D197="6x1",$D197="FF 6x1"),$D197="5x2"),IF(AND(OR($D197="6x1",$D197="FF 6x1"),OR(WEEKDAY($F197,2)=6,WEEKDAY($F197,2)=7)),"Folga","Falta de registro"),IF(AND($AB197&lt;&gt;$AB196,IFERROR(INDEX(Cadastro!$F$5:$F$243,$AB197),"")=""),"Indeterminado (início da série)",IF($X197&gt;0,"Folga","Falta de registro"))))))))</f>
        <v>Folga</v>
      </c>
      <c r="Z197" s="34">
        <f>IF(OR($L197&gt;0,$F197&gt;Parâmetros!$E$14),0,IF($A197&lt;&gt;$A196,1,N($Z196)+1))</f>
        <v>0</v>
      </c>
      <c r="AA197" s="34">
        <f>IF(OR($L197&gt;0,$F197&gt;Parâmetros!$E$14),0,IF(OR($A197&lt;&gt;$A198,$F198&gt;Parâmetros!$E$14),1,N($AA198)+1))</f>
        <v>0</v>
      </c>
      <c r="AB197" s="31">
        <f>IFERROR(MATCH($A197&amp;"|"&amp;TEXT(_xlfn.MAXIFS(Cadastro!$E$5:$E$243,Cadastro!$A$5:$A$243,$A197,Cadastro!$E$5:$E$243,"&lt;="&amp;$F197),"yyyymmdd"),Cadastro!$I$5:$I$243,0),"")</f>
        <v>23</v>
      </c>
      <c r="AC197" t="str">
        <f>IFERROR(_xlfn.SINGLE(INDEX(Exceções!$D$5:$D$203,MATCH($A197&amp;"|"&amp;$F197,Exceções!$F$5:$F$203,0))),"")</f>
        <v/>
      </c>
      <c r="AD197" t="str">
        <f>IF($AC197="","",IFERROR(_xlfn.SINGLE(INDEX(Exceções!$E$5:$E$203,MATCH($A197&amp;"|"&amp;$F197,Exceções!$F$5:$F$203,0))),""))</f>
        <v/>
      </c>
    </row>
    <row r="198" spans="1:30" ht="15" hidden="1" customHeight="1" x14ac:dyDescent="0.25">
      <c r="A198" s="31">
        <v>56030</v>
      </c>
      <c r="B198" s="17" t="s">
        <v>63</v>
      </c>
      <c r="C198" s="17" t="str">
        <f>IFERROR(INDEX(Cadastro!$C$5:$C$243,$AB198),"NÃO INFORMADO")</f>
        <v>PED</v>
      </c>
      <c r="D198" s="17" t="str">
        <f>IFERROR(INDEX(Cadastro!$D$5:$D$243,$AB198),"")</f>
        <v>6x1</v>
      </c>
      <c r="E198" s="17" t="str">
        <f>IFERROR(INDEX(Cadastro!$G$5:$G$243,$AB198),"")</f>
        <v>6x1</v>
      </c>
      <c r="F198" s="29">
        <v>46300</v>
      </c>
      <c r="G198" s="32" t="str">
        <f t="shared" si="18"/>
        <v>seg</v>
      </c>
      <c r="H198" s="31">
        <f>IF($L198=0,"",_xlfn.MINIFS(Dados!$Q:$Q,Dados!$A:$A,$A198,Dados!$S:$S,$F198))</f>
        <v>434</v>
      </c>
      <c r="I198" s="31">
        <f>IF($H198="","",_xlfn.MAXIFS(Dados!$R:$R,Dados!$A:$A,$A198,Dados!$S:$S,$F198))</f>
        <v>986</v>
      </c>
      <c r="J198" s="32" t="str">
        <f>IF($D198&lt;&gt;"Folguista","",IFERROR(INDEX(Parâmetros!$D$52:$G$52,1,MIN(4,MAX(1,$W198))),""))</f>
        <v/>
      </c>
      <c r="K198" s="32" t="str">
        <f>IF(OR($AC198&lt;&gt;"",$Y198="Folga",$Y198="Folga trabalhada",$Y198="Férias (cadastro)",$Y198="Férias / afastamento",$Y198="Indeterminado (início da série)"),"",IF(OR($D198="6x1",$D198="FF 6x1"),IF(OR(WEEKDAY($F198,2)=6,WEEKDAY($F198,2)=7),"6x1 sáb/dom","6x1"),IF($D198="5x2","5x2",IF($H198="",IF($D198="Folguista",$J198,$E198),IF(OR($H198&gt;=Parâmetros!$E$18,$H198&lt;Parâmetros!$E$19),"C",IF($H198&lt;Parâmetros!$E$20,"A","B"))))))</f>
        <v>6x1</v>
      </c>
      <c r="L198" s="30">
        <f>SUMIFS(Dados!$E:$E,Dados!$A:$A,$A198,Dados!$S:$S,$F198)</f>
        <v>7.9600000000000009</v>
      </c>
      <c r="M198" s="30">
        <f>IFERROR(INDEX(Parâmetros!$E$6:$E$11,MATCH($K198,Parâmetros!$A$6:$A$11,0)),"")</f>
        <v>8.8000000000000007</v>
      </c>
      <c r="N198" s="33">
        <f t="shared" si="19"/>
        <v>0.90454545454545454</v>
      </c>
      <c r="O198" s="33">
        <f>Parâmetros!$E$13</f>
        <v>0.8</v>
      </c>
      <c r="P198" s="32" t="str">
        <f>IF(OR($M198="",$F198&gt;Parâmetros!$E$14),"Não","Sim")</f>
        <v>Sim</v>
      </c>
      <c r="Q198" s="32" t="str">
        <f t="shared" si="20"/>
        <v>Sim</v>
      </c>
      <c r="R198" s="32" t="str">
        <f t="shared" si="21"/>
        <v>Sim</v>
      </c>
      <c r="S198" s="30">
        <f t="shared" si="22"/>
        <v>0</v>
      </c>
      <c r="T198" s="32" t="str">
        <f>IF($Q198&lt;&gt;"Sim","",IF($N198&gt;Parâmetros!$E$15,"Sim","Não"))</f>
        <v>Não</v>
      </c>
      <c r="U198" s="17" t="str">
        <f t="shared" si="23"/>
        <v>Na meta</v>
      </c>
      <c r="V198" s="17" t="str">
        <f>IF($AC198&lt;&gt;"",IF($L198&gt;0,"ATENÇÃO · apontou em dia de "&amp;LOWER($AC198)&amp;" cadastrado","Exceção cadastrada · "&amp;$AC198)&amp;IF($AD198="",""," · "&amp;$AD198),IF($E198="Férias",IF($L198&gt;0,"ATENÇÃO · apontou estando de férias no cadastro","Férias no cadastro"),IF($Y198="Férias / afastamento","Afastamento · "&amp;($Z198+$AA198-1)&amp;" dias seguidos sem apontamento",IF($Y198="Folga trabalhada","ATENÇÃO · apontou em dia de folga da escala 5x2",IF($Y198="Folga",IF(AND($D198="5x2",OR(WEEKDAY($F198,2)=6,WEEKDAY($F198,2)=7)),"Folga de fim de semana da escala 5x2",IF(AND(OR($D198="6x1",$D198="FF 6x1"),WEEKDAY($F198,2)=6,FALSE()),"Folga de fim de semana · apontou no domingo anterior",IF(AND(OR($D198="6x1",$D198="FF 6x1"),WEEKDAY($F198,2)=7,AND($A198=$A197,$L197&gt;0)),"Folga de fim de semana · apontou no sábado",IF(AND(OR($D198="6x1",$D198="FF 6x1"),OR(WEEKDAY($F198,2)=6,WEEKDAY($F198,2)=7)),"Folga de fim de semana · sem apontamento no sábado nem no domingo","Folga prevista pelo ciclo")))),IF($Y198="Indeterminado (início da série)","Sem histórico anterior — informe o dia do ciclo no Cadastro",IF($Y198="Falta de registro",IF(OR(OR($D198="6x1",$D198="FF 6x1"),$D198="5x2"),"FALTA DE REGISTRO · dia útil da escala "&amp;$E198,"FALTA DE REGISTRO · dia "&amp;$W198&amp;" de "&amp;IFERROR(INDEX(Parâmetros!$B$39:$B$48,MATCH($E198,Parâmetros!$A$39:$A$48,0)),99)&amp;" do ciclo"),IF(OR($D198="6x1",$D198="FF 6x1"),IF(OR(AND(WEEKDAY($F198,2)=6,AND($A198=$A199,$L199&gt;0)),AND(WEEKDAY($F198,2)=7,AND($A198=$A197,$L197&gt;0))),"ATENÇÃO · apontou sábado e domingo no mesmo fim de semana",IF(OR(WEEKDAY($F198,2)=6,WEEKDAY($F198,2)=7),"Jornada de fim de semana do 6x1",IF(OR($H198&gt;=Parâmetros!$E$20,$H198&lt;Parâmetros!$E$19),"ATENÇÃO · 6x1 apontou fora do horário diurno","Jornada fixa do 6x1"))),IF($D198="5x2","Jornada fixa do 5x2",IF($D198="Folguista",IF($J198=$K198,"Evidência confirma sequência","DIVERGE · sequência "&amp;$J198&amp;" × evidência "&amp;$K198),IF($K198=$E198,"Evidência confirma cadastro","DIVERGE · cadastro "&amp;$E198&amp;" × evidência "&amp;$K198)))))))))))</f>
        <v>Jornada fixa do 6x1</v>
      </c>
      <c r="W198" s="34" t="str">
        <f>IF(OR(OR($D198="6x1",$D198="FF 6x1"),$D198="5x2"),"",IF($AB198&lt;&gt;$AB197,IF(IFERROR(INDEX(Cadastro!$F$5:$F$243,$AB198),"")="",IF($L198&gt;0,1,0),IF(IFERROR(INDEX(Cadastro!$F$5:$F$243,$AB198),"")&lt;=IFERROR(INDEX(Parâmetros!$B$39:$B$48,MATCH($E198,Parâmetros!$A$39:$A$48,0)),99),IFERROR(INDEX(Cadastro!$F$5:$F$243,$AB198),""),0)),IF($L198&gt;0,IF(N($X197)&gt;0,1,N($W197)+1),IF(AND($L198=0,OR(N($W197)&gt;=IFERROR(INDEX(Parâmetros!$B$39:$B$48,MATCH($E198,Parâmetros!$A$39:$A$48,0)),99),AND(N($X197)&gt;0,N($X197)&lt;IFERROR(INDEX(Parâmetros!$C$39:$C$48,MATCH($E198,Parâmetros!$A$39:$A$48,0)),0)))),0,N($W197)+1))))</f>
        <v/>
      </c>
      <c r="X198" s="34" t="str">
        <f>IF(OR(OR($D198="6x1",$D198="FF 6x1"),$D198="5x2"),"",IF($AB198&lt;&gt;$AB197,IF(IFERROR(INDEX(Cadastro!$F$5:$F$243,$AB198),"")="",0,IF(IFERROR(INDEX(Cadastro!$F$5:$F$243,$AB198),"")&gt;IFERROR(INDEX(Parâmetros!$B$39:$B$48,MATCH($E198,Parâmetros!$A$39:$A$48,0)),99),IFERROR(INDEX(Cadastro!$F$5:$F$243,$AB198),"")-IFERROR(INDEX(Parâmetros!$B$39:$B$48,MATCH($E198,Parâmetros!$A$39:$A$48,0)),99),0)),IF(AND($L198=0,OR(N($W197)&gt;=IFERROR(INDEX(Parâmetros!$B$39:$B$48,MATCH($E198,Parâmetros!$A$39:$A$48,0)),99),AND(N($X197)&gt;0,N($X197)&lt;IFERROR(INDEX(Parâmetros!$C$39:$C$48,MATCH($E198,Parâmetros!$A$39:$A$48,0)),0)))),N($X197)+1,0)))</f>
        <v/>
      </c>
      <c r="Y198" t="str">
        <f>IF($AC198&lt;&gt;"",IF($L198&gt;0,$AC198&amp;" · com apontamento",$AC198),IF($E198="Férias",IF($L198&gt;0,"Férias · com apontamento","Férias (cadastro)"),IF(($Z198+$AA198-1)&gt;Parâmetros!$E$16,"Férias / afastamento",IF(AND($D198="5x2",OR(WEEKDAY($F198,2)=6,WEEKDAY($F198,2)=7)),IF($L198&gt;0,"Folga trabalhada","Folga"),IF($L198&gt;0,"Trabalhado",IF(OR(OR($D198="6x1",$D198="FF 6x1"),$D198="5x2"),IF(AND(OR($D198="6x1",$D198="FF 6x1"),OR(WEEKDAY($F198,2)=6,WEEKDAY($F198,2)=7)),"Folga","Falta de registro"),IF(AND($AB198&lt;&gt;$AB197,IFERROR(INDEX(Cadastro!$F$5:$F$243,$AB198),"")=""),"Indeterminado (início da série)",IF($X198&gt;0,"Folga","Falta de registro"))))))))</f>
        <v>Trabalhado</v>
      </c>
      <c r="Z198" s="34">
        <f>IF(OR($L198&gt;0,$F198&gt;Parâmetros!$E$14),0,IF($A198&lt;&gt;$A197,1,N($Z197)+1))</f>
        <v>0</v>
      </c>
      <c r="AA198" s="34">
        <f>IF(OR($L198&gt;0,$F198&gt;Parâmetros!$E$14),0,IF(OR($A198&lt;&gt;$A199,$F199&gt;Parâmetros!$E$14),1,N($AA199)+1))</f>
        <v>0</v>
      </c>
      <c r="AB198" s="31">
        <f>IFERROR(MATCH($A198&amp;"|"&amp;TEXT(_xlfn.MAXIFS(Cadastro!$E$5:$E$243,Cadastro!$A$5:$A$243,$A198,Cadastro!$E$5:$E$243,"&lt;="&amp;$F198),"yyyymmdd"),Cadastro!$I$5:$I$243,0),"")</f>
        <v>26</v>
      </c>
      <c r="AC198" t="str">
        <f>IFERROR(_xlfn.SINGLE(INDEX(Exceções!$D$5:$D$203,MATCH($A198&amp;"|"&amp;$F198,Exceções!$F$5:$F$203,0))),"")</f>
        <v/>
      </c>
      <c r="AD198" t="str">
        <f>IF($AC198="","",IFERROR(_xlfn.SINGLE(INDEX(Exceções!$E$5:$E$203,MATCH($A198&amp;"|"&amp;$F198,Exceções!$F$5:$F$203,0))),""))</f>
        <v/>
      </c>
    </row>
    <row r="199" spans="1:30" ht="15" hidden="1" customHeight="1" x14ac:dyDescent="0.25">
      <c r="A199" s="31">
        <v>56030</v>
      </c>
      <c r="B199" s="17" t="s">
        <v>63</v>
      </c>
      <c r="C199" s="17" t="str">
        <f>IFERROR(INDEX(Cadastro!$C$5:$C$243,$AB199),"NÃO INFORMADO")</f>
        <v>PED</v>
      </c>
      <c r="D199" s="17" t="str">
        <f>IFERROR(INDEX(Cadastro!$D$5:$D$243,$AB199),"")</f>
        <v>6x1</v>
      </c>
      <c r="E199" s="17" t="str">
        <f>IFERROR(INDEX(Cadastro!$G$5:$G$243,$AB199),"")</f>
        <v>6x1</v>
      </c>
      <c r="F199" s="29">
        <v>46301</v>
      </c>
      <c r="G199" s="32" t="str">
        <f t="shared" si="18"/>
        <v>ter</v>
      </c>
      <c r="H199" s="31">
        <f>IF($L199=0,"",_xlfn.MINIFS(Dados!$Q:$Q,Dados!$A:$A,$A199,Dados!$S:$S,$F199))</f>
        <v>433</v>
      </c>
      <c r="I199" s="31">
        <f>IF($H199="","",_xlfn.MAXIFS(Dados!$R:$R,Dados!$A:$A,$A199,Dados!$S:$S,$F199))</f>
        <v>990</v>
      </c>
      <c r="J199" s="32" t="str">
        <f>IF($D199&lt;&gt;"Folguista","",IFERROR(INDEX(Parâmetros!$D$52:$G$52,1,MIN(4,MAX(1,$W199))),""))</f>
        <v/>
      </c>
      <c r="K199" s="32" t="str">
        <f>IF(OR($AC199&lt;&gt;"",$Y199="Folga",$Y199="Folga trabalhada",$Y199="Férias (cadastro)",$Y199="Férias / afastamento",$Y199="Indeterminado (início da série)"),"",IF(OR($D199="6x1",$D199="FF 6x1"),IF(OR(WEEKDAY($F199,2)=6,WEEKDAY($F199,2)=7),"6x1 sáb/dom","6x1"),IF($D199="5x2","5x2",IF($H199="",IF($D199="Folguista",$J199,$E199),IF(OR($H199&gt;=Parâmetros!$E$18,$H199&lt;Parâmetros!$E$19),"C",IF($H199&lt;Parâmetros!$E$20,"A","B"))))))</f>
        <v>6x1</v>
      </c>
      <c r="L199" s="30">
        <f>SUMIFS(Dados!$E:$E,Dados!$A:$A,$A199,Dados!$S:$S,$F199)</f>
        <v>8.0399999999999991</v>
      </c>
      <c r="M199" s="30">
        <f>IFERROR(INDEX(Parâmetros!$E$6:$E$11,MATCH($K199,Parâmetros!$A$6:$A$11,0)),"")</f>
        <v>8.8000000000000007</v>
      </c>
      <c r="N199" s="33">
        <f t="shared" si="19"/>
        <v>0.91363636363636347</v>
      </c>
      <c r="O199" s="33">
        <f>Parâmetros!$E$13</f>
        <v>0.8</v>
      </c>
      <c r="P199" s="32" t="str">
        <f>IF(OR($M199="",$F199&gt;Parâmetros!$E$14),"Não","Sim")</f>
        <v>Sim</v>
      </c>
      <c r="Q199" s="32" t="str">
        <f t="shared" si="20"/>
        <v>Sim</v>
      </c>
      <c r="R199" s="32" t="str">
        <f t="shared" si="21"/>
        <v>Sim</v>
      </c>
      <c r="S199" s="30">
        <f t="shared" si="22"/>
        <v>0</v>
      </c>
      <c r="T199" s="32" t="str">
        <f>IF($Q199&lt;&gt;"Sim","",IF($N199&gt;Parâmetros!$E$15,"Sim","Não"))</f>
        <v>Não</v>
      </c>
      <c r="U199" s="17" t="str">
        <f t="shared" si="23"/>
        <v>Na meta</v>
      </c>
      <c r="V199" s="17" t="str">
        <f>IF($AC199&lt;&gt;"",IF($L199&gt;0,"ATENÇÃO · apontou em dia de "&amp;LOWER($AC199)&amp;" cadastrado","Exceção cadastrada · "&amp;$AC199)&amp;IF($AD199="",""," · "&amp;$AD199),IF($E199="Férias",IF($L199&gt;0,"ATENÇÃO · apontou estando de férias no cadastro","Férias no cadastro"),IF($Y199="Férias / afastamento","Afastamento · "&amp;($Z199+$AA199-1)&amp;" dias seguidos sem apontamento",IF($Y199="Folga trabalhada","ATENÇÃO · apontou em dia de folga da escala 5x2",IF($Y199="Folga",IF(AND($D199="5x2",OR(WEEKDAY($F199,2)=6,WEEKDAY($F199,2)=7)),"Folga de fim de semana da escala 5x2",IF(AND(OR($D199="6x1",$D199="FF 6x1"),WEEKDAY($F199,2)=6,FALSE()),"Folga de fim de semana · apontou no domingo anterior",IF(AND(OR($D199="6x1",$D199="FF 6x1"),WEEKDAY($F199,2)=7,AND($A199=$A198,$L198&gt;0)),"Folga de fim de semana · apontou no sábado",IF(AND(OR($D199="6x1",$D199="FF 6x1"),OR(WEEKDAY($F199,2)=6,WEEKDAY($F199,2)=7)),"Folga de fim de semana · sem apontamento no sábado nem no domingo","Folga prevista pelo ciclo")))),IF($Y199="Indeterminado (início da série)","Sem histórico anterior — informe o dia do ciclo no Cadastro",IF($Y199="Falta de registro",IF(OR(OR($D199="6x1",$D199="FF 6x1"),$D199="5x2"),"FALTA DE REGISTRO · dia útil da escala "&amp;$E199,"FALTA DE REGISTRO · dia "&amp;$W199&amp;" de "&amp;IFERROR(INDEX(Parâmetros!$B$39:$B$48,MATCH($E199,Parâmetros!$A$39:$A$48,0)),99)&amp;" do ciclo"),IF(OR($D199="6x1",$D199="FF 6x1"),IF(OR(AND(WEEKDAY($F199,2)=6,AND($A199=$A200,$L200&gt;0)),AND(WEEKDAY($F199,2)=7,AND($A199=$A198,$L198&gt;0))),"ATENÇÃO · apontou sábado e domingo no mesmo fim de semana",IF(OR(WEEKDAY($F199,2)=6,WEEKDAY($F199,2)=7),"Jornada de fim de semana do 6x1",IF(OR($H199&gt;=Parâmetros!$E$20,$H199&lt;Parâmetros!$E$19),"ATENÇÃO · 6x1 apontou fora do horário diurno","Jornada fixa do 6x1"))),IF($D199="5x2","Jornada fixa do 5x2",IF($D199="Folguista",IF($J199=$K199,"Evidência confirma sequência","DIVERGE · sequência "&amp;$J199&amp;" × evidência "&amp;$K199),IF($K199=$E199,"Evidência confirma cadastro","DIVERGE · cadastro "&amp;$E199&amp;" × evidência "&amp;$K199)))))))))))</f>
        <v>Jornada fixa do 6x1</v>
      </c>
      <c r="W199" s="34" t="str">
        <f>IF(OR(OR($D199="6x1",$D199="FF 6x1"),$D199="5x2"),"",IF($AB199&lt;&gt;$AB198,IF(IFERROR(INDEX(Cadastro!$F$5:$F$243,$AB199),"")="",IF($L199&gt;0,1,0),IF(IFERROR(INDEX(Cadastro!$F$5:$F$243,$AB199),"")&lt;=IFERROR(INDEX(Parâmetros!$B$39:$B$48,MATCH($E199,Parâmetros!$A$39:$A$48,0)),99),IFERROR(INDEX(Cadastro!$F$5:$F$243,$AB199),""),0)),IF($L199&gt;0,IF(N($X198)&gt;0,1,N($W198)+1),IF(AND($L199=0,OR(N($W198)&gt;=IFERROR(INDEX(Parâmetros!$B$39:$B$48,MATCH($E199,Parâmetros!$A$39:$A$48,0)),99),AND(N($X198)&gt;0,N($X198)&lt;IFERROR(INDEX(Parâmetros!$C$39:$C$48,MATCH($E199,Parâmetros!$A$39:$A$48,0)),0)))),0,N($W198)+1))))</f>
        <v/>
      </c>
      <c r="X199" s="34" t="str">
        <f>IF(OR(OR($D199="6x1",$D199="FF 6x1"),$D199="5x2"),"",IF($AB199&lt;&gt;$AB198,IF(IFERROR(INDEX(Cadastro!$F$5:$F$243,$AB199),"")="",0,IF(IFERROR(INDEX(Cadastro!$F$5:$F$243,$AB199),"")&gt;IFERROR(INDEX(Parâmetros!$B$39:$B$48,MATCH($E199,Parâmetros!$A$39:$A$48,0)),99),IFERROR(INDEX(Cadastro!$F$5:$F$243,$AB199),"")-IFERROR(INDEX(Parâmetros!$B$39:$B$48,MATCH($E199,Parâmetros!$A$39:$A$48,0)),99),0)),IF(AND($L199=0,OR(N($W198)&gt;=IFERROR(INDEX(Parâmetros!$B$39:$B$48,MATCH($E199,Parâmetros!$A$39:$A$48,0)),99),AND(N($X198)&gt;0,N($X198)&lt;IFERROR(INDEX(Parâmetros!$C$39:$C$48,MATCH($E199,Parâmetros!$A$39:$A$48,0)),0)))),N($X198)+1,0)))</f>
        <v/>
      </c>
      <c r="Y199" t="str">
        <f>IF($AC199&lt;&gt;"",IF($L199&gt;0,$AC199&amp;" · com apontamento",$AC199),IF($E199="Férias",IF($L199&gt;0,"Férias · com apontamento","Férias (cadastro)"),IF(($Z199+$AA199-1)&gt;Parâmetros!$E$16,"Férias / afastamento",IF(AND($D199="5x2",OR(WEEKDAY($F199,2)=6,WEEKDAY($F199,2)=7)),IF($L199&gt;0,"Folga trabalhada","Folga"),IF($L199&gt;0,"Trabalhado",IF(OR(OR($D199="6x1",$D199="FF 6x1"),$D199="5x2"),IF(AND(OR($D199="6x1",$D199="FF 6x1"),OR(WEEKDAY($F199,2)=6,WEEKDAY($F199,2)=7)),"Folga","Falta de registro"),IF(AND($AB199&lt;&gt;$AB198,IFERROR(INDEX(Cadastro!$F$5:$F$243,$AB199),"")=""),"Indeterminado (início da série)",IF($X199&gt;0,"Folga","Falta de registro"))))))))</f>
        <v>Trabalhado</v>
      </c>
      <c r="Z199" s="34">
        <f>IF(OR($L199&gt;0,$F199&gt;Parâmetros!$E$14),0,IF($A199&lt;&gt;$A198,1,N($Z198)+1))</f>
        <v>0</v>
      </c>
      <c r="AA199" s="34">
        <f>IF(OR($L199&gt;0,$F199&gt;Parâmetros!$E$14),0,IF(OR($A199&lt;&gt;$A200,$F200&gt;Parâmetros!$E$14),1,N($AA200)+1))</f>
        <v>0</v>
      </c>
      <c r="AB199" s="31">
        <f>IFERROR(MATCH($A199&amp;"|"&amp;TEXT(_xlfn.MAXIFS(Cadastro!$E$5:$E$243,Cadastro!$A$5:$A$243,$A199,Cadastro!$E$5:$E$243,"&lt;="&amp;$F199),"yyyymmdd"),Cadastro!$I$5:$I$243,0),"")</f>
        <v>26</v>
      </c>
      <c r="AC199" t="str">
        <f>IFERROR(_xlfn.SINGLE(INDEX(Exceções!$D$5:$D$203,MATCH($A199&amp;"|"&amp;$F199,Exceções!$F$5:$F$203,0))),"")</f>
        <v/>
      </c>
      <c r="AD199" t="str">
        <f>IF($AC199="","",IFERROR(_xlfn.SINGLE(INDEX(Exceções!$E$5:$E$203,MATCH($A199&amp;"|"&amp;$F199,Exceções!$F$5:$F$203,0))),""))</f>
        <v/>
      </c>
    </row>
    <row r="200" spans="1:30" ht="15" hidden="1" customHeight="1" x14ac:dyDescent="0.25">
      <c r="A200" s="31">
        <v>56030</v>
      </c>
      <c r="B200" s="17" t="s">
        <v>63</v>
      </c>
      <c r="C200" s="17" t="str">
        <f>IFERROR(INDEX(Cadastro!$C$5:$C$243,$AB200),"NÃO INFORMADO")</f>
        <v>PED</v>
      </c>
      <c r="D200" s="17" t="str">
        <f>IFERROR(INDEX(Cadastro!$D$5:$D$243,$AB200),"")</f>
        <v>6x1</v>
      </c>
      <c r="E200" s="17" t="str">
        <f>IFERROR(INDEX(Cadastro!$G$5:$G$243,$AB200),"")</f>
        <v>6x1</v>
      </c>
      <c r="F200" s="29">
        <v>46302</v>
      </c>
      <c r="G200" s="32" t="str">
        <f t="shared" si="18"/>
        <v>qua</v>
      </c>
      <c r="H200" s="31">
        <f>IF($L200=0,"",_xlfn.MINIFS(Dados!$Q:$Q,Dados!$A:$A,$A200,Dados!$S:$S,$F200))</f>
        <v>438</v>
      </c>
      <c r="I200" s="31">
        <f>IF($H200="","",_xlfn.MAXIFS(Dados!$R:$R,Dados!$A:$A,$A200,Dados!$S:$S,$F200))</f>
        <v>987</v>
      </c>
      <c r="J200" s="32" t="str">
        <f>IF($D200&lt;&gt;"Folguista","",IFERROR(INDEX(Parâmetros!$D$52:$G$52,1,MIN(4,MAX(1,$W200))),""))</f>
        <v/>
      </c>
      <c r="K200" s="32" t="str">
        <f>IF(OR($AC200&lt;&gt;"",$Y200="Folga",$Y200="Folga trabalhada",$Y200="Férias (cadastro)",$Y200="Férias / afastamento",$Y200="Indeterminado (início da série)"),"",IF(OR($D200="6x1",$D200="FF 6x1"),IF(OR(WEEKDAY($F200,2)=6,WEEKDAY($F200,2)=7),"6x1 sáb/dom","6x1"),IF($D200="5x2","5x2",IF($H200="",IF($D200="Folguista",$J200,$E200),IF(OR($H200&gt;=Parâmetros!$E$18,$H200&lt;Parâmetros!$E$19),"C",IF($H200&lt;Parâmetros!$E$20,"A","B"))))))</f>
        <v>6x1</v>
      </c>
      <c r="L200" s="30">
        <f>SUMIFS(Dados!$E:$E,Dados!$A:$A,$A200,Dados!$S:$S,$F200)</f>
        <v>7.94</v>
      </c>
      <c r="M200" s="30">
        <f>IFERROR(INDEX(Parâmetros!$E$6:$E$11,MATCH($K200,Parâmetros!$A$6:$A$11,0)),"")</f>
        <v>8.8000000000000007</v>
      </c>
      <c r="N200" s="33">
        <f t="shared" si="19"/>
        <v>0.90227272727272723</v>
      </c>
      <c r="O200" s="33">
        <f>Parâmetros!$E$13</f>
        <v>0.8</v>
      </c>
      <c r="P200" s="32" t="str">
        <f>IF(OR($M200="",$F200&gt;Parâmetros!$E$14),"Não","Sim")</f>
        <v>Sim</v>
      </c>
      <c r="Q200" s="32" t="str">
        <f t="shared" si="20"/>
        <v>Sim</v>
      </c>
      <c r="R200" s="32" t="str">
        <f t="shared" si="21"/>
        <v>Sim</v>
      </c>
      <c r="S200" s="30">
        <f t="shared" si="22"/>
        <v>0</v>
      </c>
      <c r="T200" s="32" t="str">
        <f>IF($Q200&lt;&gt;"Sim","",IF($N200&gt;Parâmetros!$E$15,"Sim","Não"))</f>
        <v>Não</v>
      </c>
      <c r="U200" s="17" t="str">
        <f t="shared" si="23"/>
        <v>Na meta</v>
      </c>
      <c r="V200" s="17" t="str">
        <f>IF($AC200&lt;&gt;"",IF($L200&gt;0,"ATENÇÃO · apontou em dia de "&amp;LOWER($AC200)&amp;" cadastrado","Exceção cadastrada · "&amp;$AC200)&amp;IF($AD200="",""," · "&amp;$AD200),IF($E200="Férias",IF($L200&gt;0,"ATENÇÃO · apontou estando de férias no cadastro","Férias no cadastro"),IF($Y200="Férias / afastamento","Afastamento · "&amp;($Z200+$AA200-1)&amp;" dias seguidos sem apontamento",IF($Y200="Folga trabalhada","ATENÇÃO · apontou em dia de folga da escala 5x2",IF($Y200="Folga",IF(AND($D200="5x2",OR(WEEKDAY($F200,2)=6,WEEKDAY($F200,2)=7)),"Folga de fim de semana da escala 5x2",IF(AND(OR($D200="6x1",$D200="FF 6x1"),WEEKDAY($F200,2)=6,FALSE()),"Folga de fim de semana · apontou no domingo anterior",IF(AND(OR($D200="6x1",$D200="FF 6x1"),WEEKDAY($F200,2)=7,AND($A200=$A199,$L199&gt;0)),"Folga de fim de semana · apontou no sábado",IF(AND(OR($D200="6x1",$D200="FF 6x1"),OR(WEEKDAY($F200,2)=6,WEEKDAY($F200,2)=7)),"Folga de fim de semana · sem apontamento no sábado nem no domingo","Folga prevista pelo ciclo")))),IF($Y200="Indeterminado (início da série)","Sem histórico anterior — informe o dia do ciclo no Cadastro",IF($Y200="Falta de registro",IF(OR(OR($D200="6x1",$D200="FF 6x1"),$D200="5x2"),"FALTA DE REGISTRO · dia útil da escala "&amp;$E200,"FALTA DE REGISTRO · dia "&amp;$W200&amp;" de "&amp;IFERROR(INDEX(Parâmetros!$B$39:$B$48,MATCH($E200,Parâmetros!$A$39:$A$48,0)),99)&amp;" do ciclo"),IF(OR($D200="6x1",$D200="FF 6x1"),IF(OR(AND(WEEKDAY($F200,2)=6,AND($A200=$A201,$L201&gt;0)),AND(WEEKDAY($F200,2)=7,AND($A200=$A199,$L199&gt;0))),"ATENÇÃO · apontou sábado e domingo no mesmo fim de semana",IF(OR(WEEKDAY($F200,2)=6,WEEKDAY($F200,2)=7),"Jornada de fim de semana do 6x1",IF(OR($H200&gt;=Parâmetros!$E$20,$H200&lt;Parâmetros!$E$19),"ATENÇÃO · 6x1 apontou fora do horário diurno","Jornada fixa do 6x1"))),IF($D200="5x2","Jornada fixa do 5x2",IF($D200="Folguista",IF($J200=$K200,"Evidência confirma sequência","DIVERGE · sequência "&amp;$J200&amp;" × evidência "&amp;$K200),IF($K200=$E200,"Evidência confirma cadastro","DIVERGE · cadastro "&amp;$E200&amp;" × evidência "&amp;$K200)))))))))))</f>
        <v>Jornada fixa do 6x1</v>
      </c>
      <c r="W200" s="34" t="str">
        <f>IF(OR(OR($D200="6x1",$D200="FF 6x1"),$D200="5x2"),"",IF($AB200&lt;&gt;$AB199,IF(IFERROR(INDEX(Cadastro!$F$5:$F$243,$AB200),"")="",IF($L200&gt;0,1,0),IF(IFERROR(INDEX(Cadastro!$F$5:$F$243,$AB200),"")&lt;=IFERROR(INDEX(Parâmetros!$B$39:$B$48,MATCH($E200,Parâmetros!$A$39:$A$48,0)),99),IFERROR(INDEX(Cadastro!$F$5:$F$243,$AB200),""),0)),IF($L200&gt;0,IF(N($X199)&gt;0,1,N($W199)+1),IF(AND($L200=0,OR(N($W199)&gt;=IFERROR(INDEX(Parâmetros!$B$39:$B$48,MATCH($E200,Parâmetros!$A$39:$A$48,0)),99),AND(N($X199)&gt;0,N($X199)&lt;IFERROR(INDEX(Parâmetros!$C$39:$C$48,MATCH($E200,Parâmetros!$A$39:$A$48,0)),0)))),0,N($W199)+1))))</f>
        <v/>
      </c>
      <c r="X200" s="34" t="str">
        <f>IF(OR(OR($D200="6x1",$D200="FF 6x1"),$D200="5x2"),"",IF($AB200&lt;&gt;$AB199,IF(IFERROR(INDEX(Cadastro!$F$5:$F$243,$AB200),"")="",0,IF(IFERROR(INDEX(Cadastro!$F$5:$F$243,$AB200),"")&gt;IFERROR(INDEX(Parâmetros!$B$39:$B$48,MATCH($E200,Parâmetros!$A$39:$A$48,0)),99),IFERROR(INDEX(Cadastro!$F$5:$F$243,$AB200),"")-IFERROR(INDEX(Parâmetros!$B$39:$B$48,MATCH($E200,Parâmetros!$A$39:$A$48,0)),99),0)),IF(AND($L200=0,OR(N($W199)&gt;=IFERROR(INDEX(Parâmetros!$B$39:$B$48,MATCH($E200,Parâmetros!$A$39:$A$48,0)),99),AND(N($X199)&gt;0,N($X199)&lt;IFERROR(INDEX(Parâmetros!$C$39:$C$48,MATCH($E200,Parâmetros!$A$39:$A$48,0)),0)))),N($X199)+1,0)))</f>
        <v/>
      </c>
      <c r="Y200" t="str">
        <f>IF($AC200&lt;&gt;"",IF($L200&gt;0,$AC200&amp;" · com apontamento",$AC200),IF($E200="Férias",IF($L200&gt;0,"Férias · com apontamento","Férias (cadastro)"),IF(($Z200+$AA200-1)&gt;Parâmetros!$E$16,"Férias / afastamento",IF(AND($D200="5x2",OR(WEEKDAY($F200,2)=6,WEEKDAY($F200,2)=7)),IF($L200&gt;0,"Folga trabalhada","Folga"),IF($L200&gt;0,"Trabalhado",IF(OR(OR($D200="6x1",$D200="FF 6x1"),$D200="5x2"),IF(AND(OR($D200="6x1",$D200="FF 6x1"),OR(WEEKDAY($F200,2)=6,WEEKDAY($F200,2)=7)),"Folga","Falta de registro"),IF(AND($AB200&lt;&gt;$AB199,IFERROR(INDEX(Cadastro!$F$5:$F$243,$AB200),"")=""),"Indeterminado (início da série)",IF($X200&gt;0,"Folga","Falta de registro"))))))))</f>
        <v>Trabalhado</v>
      </c>
      <c r="Z200" s="34">
        <f>IF(OR($L200&gt;0,$F200&gt;Parâmetros!$E$14),0,IF($A200&lt;&gt;$A199,1,N($Z199)+1))</f>
        <v>0</v>
      </c>
      <c r="AA200" s="34">
        <f>IF(OR($L200&gt;0,$F200&gt;Parâmetros!$E$14),0,IF(OR($A200&lt;&gt;$A201,$F201&gt;Parâmetros!$E$14),1,N($AA201)+1))</f>
        <v>0</v>
      </c>
      <c r="AB200" s="31">
        <f>IFERROR(MATCH($A200&amp;"|"&amp;TEXT(_xlfn.MAXIFS(Cadastro!$E$5:$E$243,Cadastro!$A$5:$A$243,$A200,Cadastro!$E$5:$E$243,"&lt;="&amp;$F200),"yyyymmdd"),Cadastro!$I$5:$I$243,0),"")</f>
        <v>26</v>
      </c>
      <c r="AC200" t="str">
        <f>IFERROR(_xlfn.SINGLE(INDEX(Exceções!$D$5:$D$203,MATCH($A200&amp;"|"&amp;$F200,Exceções!$F$5:$F$203,0))),"")</f>
        <v/>
      </c>
      <c r="AD200" t="str">
        <f>IF($AC200="","",IFERROR(_xlfn.SINGLE(INDEX(Exceções!$E$5:$E$203,MATCH($A200&amp;"|"&amp;$F200,Exceções!$F$5:$F$203,0))),""))</f>
        <v/>
      </c>
    </row>
    <row r="201" spans="1:30" ht="15" hidden="1" customHeight="1" x14ac:dyDescent="0.25">
      <c r="A201" s="31">
        <v>56030</v>
      </c>
      <c r="B201" s="17" t="s">
        <v>63</v>
      </c>
      <c r="C201" s="17" t="str">
        <f>IFERROR(INDEX(Cadastro!$C$5:$C$243,$AB201),"NÃO INFORMADO")</f>
        <v>PED</v>
      </c>
      <c r="D201" s="17" t="str">
        <f>IFERROR(INDEX(Cadastro!$D$5:$D$243,$AB201),"")</f>
        <v>6x1</v>
      </c>
      <c r="E201" s="17" t="str">
        <f>IFERROR(INDEX(Cadastro!$G$5:$G$243,$AB201),"")</f>
        <v>6x1</v>
      </c>
      <c r="F201" s="29">
        <v>46303</v>
      </c>
      <c r="G201" s="32" t="str">
        <f t="shared" si="18"/>
        <v>qui</v>
      </c>
      <c r="H201" s="31">
        <f>IF($L201=0,"",_xlfn.MINIFS(Dados!$Q:$Q,Dados!$A:$A,$A201,Dados!$S:$S,$F201))</f>
        <v>435</v>
      </c>
      <c r="I201" s="31">
        <f>IF($H201="","",_xlfn.MAXIFS(Dados!$R:$R,Dados!$A:$A,$A201,Dados!$S:$S,$F201))</f>
        <v>979</v>
      </c>
      <c r="J201" s="32" t="str">
        <f>IF($D201&lt;&gt;"Folguista","",IFERROR(INDEX(Parâmetros!$D$52:$G$52,1,MIN(4,MAX(1,$W201))),""))</f>
        <v/>
      </c>
      <c r="K201" s="32" t="str">
        <f>IF(OR($AC201&lt;&gt;"",$Y201="Folga",$Y201="Folga trabalhada",$Y201="Férias (cadastro)",$Y201="Férias / afastamento",$Y201="Indeterminado (início da série)"),"",IF(OR($D201="6x1",$D201="FF 6x1"),IF(OR(WEEKDAY($F201,2)=6,WEEKDAY($F201,2)=7),"6x1 sáb/dom","6x1"),IF($D201="5x2","5x2",IF($H201="",IF($D201="Folguista",$J201,$E201),IF(OR($H201&gt;=Parâmetros!$E$18,$H201&lt;Parâmetros!$E$19),"C",IF($H201&lt;Parâmetros!$E$20,"A","B"))))))</f>
        <v>6x1</v>
      </c>
      <c r="L201" s="30">
        <f>SUMIFS(Dados!$E:$E,Dados!$A:$A,$A201,Dados!$S:$S,$F201)</f>
        <v>7.82</v>
      </c>
      <c r="M201" s="30">
        <f>IFERROR(INDEX(Parâmetros!$E$6:$E$11,MATCH($K201,Parâmetros!$A$6:$A$11,0)),"")</f>
        <v>8.8000000000000007</v>
      </c>
      <c r="N201" s="33">
        <f t="shared" si="19"/>
        <v>0.88863636363636356</v>
      </c>
      <c r="O201" s="33">
        <f>Parâmetros!$E$13</f>
        <v>0.8</v>
      </c>
      <c r="P201" s="32" t="str">
        <f>IF(OR($M201="",$F201&gt;Parâmetros!$E$14),"Não","Sim")</f>
        <v>Sim</v>
      </c>
      <c r="Q201" s="32" t="str">
        <f t="shared" si="20"/>
        <v>Sim</v>
      </c>
      <c r="R201" s="32" t="str">
        <f t="shared" si="21"/>
        <v>Sim</v>
      </c>
      <c r="S201" s="30">
        <f t="shared" si="22"/>
        <v>0</v>
      </c>
      <c r="T201" s="32" t="str">
        <f>IF($Q201&lt;&gt;"Sim","",IF($N201&gt;Parâmetros!$E$15,"Sim","Não"))</f>
        <v>Não</v>
      </c>
      <c r="U201" s="17" t="str">
        <f t="shared" si="23"/>
        <v>Na meta</v>
      </c>
      <c r="V201" s="17" t="str">
        <f>IF($AC201&lt;&gt;"",IF($L201&gt;0,"ATENÇÃO · apontou em dia de "&amp;LOWER($AC201)&amp;" cadastrado","Exceção cadastrada · "&amp;$AC201)&amp;IF($AD201="",""," · "&amp;$AD201),IF($E201="Férias",IF($L201&gt;0,"ATENÇÃO · apontou estando de férias no cadastro","Férias no cadastro"),IF($Y201="Férias / afastamento","Afastamento · "&amp;($Z201+$AA201-1)&amp;" dias seguidos sem apontamento",IF($Y201="Folga trabalhada","ATENÇÃO · apontou em dia de folga da escala 5x2",IF($Y201="Folga",IF(AND($D201="5x2",OR(WEEKDAY($F201,2)=6,WEEKDAY($F201,2)=7)),"Folga de fim de semana da escala 5x2",IF(AND(OR($D201="6x1",$D201="FF 6x1"),WEEKDAY($F201,2)=6,FALSE()),"Folga de fim de semana · apontou no domingo anterior",IF(AND(OR($D201="6x1",$D201="FF 6x1"),WEEKDAY($F201,2)=7,AND($A201=$A200,$L200&gt;0)),"Folga de fim de semana · apontou no sábado",IF(AND(OR($D201="6x1",$D201="FF 6x1"),OR(WEEKDAY($F201,2)=6,WEEKDAY($F201,2)=7)),"Folga de fim de semana · sem apontamento no sábado nem no domingo","Folga prevista pelo ciclo")))),IF($Y201="Indeterminado (início da série)","Sem histórico anterior — informe o dia do ciclo no Cadastro",IF($Y201="Falta de registro",IF(OR(OR($D201="6x1",$D201="FF 6x1"),$D201="5x2"),"FALTA DE REGISTRO · dia útil da escala "&amp;$E201,"FALTA DE REGISTRO · dia "&amp;$W201&amp;" de "&amp;IFERROR(INDEX(Parâmetros!$B$39:$B$48,MATCH($E201,Parâmetros!$A$39:$A$48,0)),99)&amp;" do ciclo"),IF(OR($D201="6x1",$D201="FF 6x1"),IF(OR(AND(WEEKDAY($F201,2)=6,AND($A201=$A202,$L202&gt;0)),AND(WEEKDAY($F201,2)=7,AND($A201=$A200,$L200&gt;0))),"ATENÇÃO · apontou sábado e domingo no mesmo fim de semana",IF(OR(WEEKDAY($F201,2)=6,WEEKDAY($F201,2)=7),"Jornada de fim de semana do 6x1",IF(OR($H201&gt;=Parâmetros!$E$20,$H201&lt;Parâmetros!$E$19),"ATENÇÃO · 6x1 apontou fora do horário diurno","Jornada fixa do 6x1"))),IF($D201="5x2","Jornada fixa do 5x2",IF($D201="Folguista",IF($J201=$K201,"Evidência confirma sequência","DIVERGE · sequência "&amp;$J201&amp;" × evidência "&amp;$K201),IF($K201=$E201,"Evidência confirma cadastro","DIVERGE · cadastro "&amp;$E201&amp;" × evidência "&amp;$K201)))))))))))</f>
        <v>Jornada fixa do 6x1</v>
      </c>
      <c r="W201" s="34" t="str">
        <f>IF(OR(OR($D201="6x1",$D201="FF 6x1"),$D201="5x2"),"",IF($AB201&lt;&gt;$AB200,IF(IFERROR(INDEX(Cadastro!$F$5:$F$243,$AB201),"")="",IF($L201&gt;0,1,0),IF(IFERROR(INDEX(Cadastro!$F$5:$F$243,$AB201),"")&lt;=IFERROR(INDEX(Parâmetros!$B$39:$B$48,MATCH($E201,Parâmetros!$A$39:$A$48,0)),99),IFERROR(INDEX(Cadastro!$F$5:$F$243,$AB201),""),0)),IF($L201&gt;0,IF(N($X200)&gt;0,1,N($W200)+1),IF(AND($L201=0,OR(N($W200)&gt;=IFERROR(INDEX(Parâmetros!$B$39:$B$48,MATCH($E201,Parâmetros!$A$39:$A$48,0)),99),AND(N($X200)&gt;0,N($X200)&lt;IFERROR(INDEX(Parâmetros!$C$39:$C$48,MATCH($E201,Parâmetros!$A$39:$A$48,0)),0)))),0,N($W200)+1))))</f>
        <v/>
      </c>
      <c r="X201" s="34" t="str">
        <f>IF(OR(OR($D201="6x1",$D201="FF 6x1"),$D201="5x2"),"",IF($AB201&lt;&gt;$AB200,IF(IFERROR(INDEX(Cadastro!$F$5:$F$243,$AB201),"")="",0,IF(IFERROR(INDEX(Cadastro!$F$5:$F$243,$AB201),"")&gt;IFERROR(INDEX(Parâmetros!$B$39:$B$48,MATCH($E201,Parâmetros!$A$39:$A$48,0)),99),IFERROR(INDEX(Cadastro!$F$5:$F$243,$AB201),"")-IFERROR(INDEX(Parâmetros!$B$39:$B$48,MATCH($E201,Parâmetros!$A$39:$A$48,0)),99),0)),IF(AND($L201=0,OR(N($W200)&gt;=IFERROR(INDEX(Parâmetros!$B$39:$B$48,MATCH($E201,Parâmetros!$A$39:$A$48,0)),99),AND(N($X200)&gt;0,N($X200)&lt;IFERROR(INDEX(Parâmetros!$C$39:$C$48,MATCH($E201,Parâmetros!$A$39:$A$48,0)),0)))),N($X200)+1,0)))</f>
        <v/>
      </c>
      <c r="Y201" t="str">
        <f>IF($AC201&lt;&gt;"",IF($L201&gt;0,$AC201&amp;" · com apontamento",$AC201),IF($E201="Férias",IF($L201&gt;0,"Férias · com apontamento","Férias (cadastro)"),IF(($Z201+$AA201-1)&gt;Parâmetros!$E$16,"Férias / afastamento",IF(AND($D201="5x2",OR(WEEKDAY($F201,2)=6,WEEKDAY($F201,2)=7)),IF($L201&gt;0,"Folga trabalhada","Folga"),IF($L201&gt;0,"Trabalhado",IF(OR(OR($D201="6x1",$D201="FF 6x1"),$D201="5x2"),IF(AND(OR($D201="6x1",$D201="FF 6x1"),OR(WEEKDAY($F201,2)=6,WEEKDAY($F201,2)=7)),"Folga","Falta de registro"),IF(AND($AB201&lt;&gt;$AB200,IFERROR(INDEX(Cadastro!$F$5:$F$243,$AB201),"")=""),"Indeterminado (início da série)",IF($X201&gt;0,"Folga","Falta de registro"))))))))</f>
        <v>Trabalhado</v>
      </c>
      <c r="Z201" s="34">
        <f>IF(OR($L201&gt;0,$F201&gt;Parâmetros!$E$14),0,IF($A201&lt;&gt;$A200,1,N($Z200)+1))</f>
        <v>0</v>
      </c>
      <c r="AA201" s="34">
        <f>IF(OR($L201&gt;0,$F201&gt;Parâmetros!$E$14),0,IF(OR($A201&lt;&gt;$A202,$F202&gt;Parâmetros!$E$14),1,N($AA202)+1))</f>
        <v>0</v>
      </c>
      <c r="AB201" s="31">
        <f>IFERROR(MATCH($A201&amp;"|"&amp;TEXT(_xlfn.MAXIFS(Cadastro!$E$5:$E$243,Cadastro!$A$5:$A$243,$A201,Cadastro!$E$5:$E$243,"&lt;="&amp;$F201),"yyyymmdd"),Cadastro!$I$5:$I$243,0),"")</f>
        <v>26</v>
      </c>
      <c r="AC201" t="str">
        <f>IFERROR(_xlfn.SINGLE(INDEX(Exceções!$D$5:$D$203,MATCH($A201&amp;"|"&amp;$F201,Exceções!$F$5:$F$203,0))),"")</f>
        <v/>
      </c>
      <c r="AD201" t="str">
        <f>IF($AC201="","",IFERROR(_xlfn.SINGLE(INDEX(Exceções!$E$5:$E$203,MATCH($A201&amp;"|"&amp;$F201,Exceções!$F$5:$F$203,0))),""))</f>
        <v/>
      </c>
    </row>
    <row r="202" spans="1:30" ht="15" hidden="1" customHeight="1" x14ac:dyDescent="0.25">
      <c r="A202" s="31">
        <v>56030</v>
      </c>
      <c r="B202" s="17" t="s">
        <v>63</v>
      </c>
      <c r="C202" s="17" t="str">
        <f>IFERROR(INDEX(Cadastro!$C$5:$C$243,$AB202),"NÃO INFORMADO")</f>
        <v>PED</v>
      </c>
      <c r="D202" s="17" t="str">
        <f>IFERROR(INDEX(Cadastro!$D$5:$D$243,$AB202),"")</f>
        <v>6x1</v>
      </c>
      <c r="E202" s="17" t="str">
        <f>IFERROR(INDEX(Cadastro!$G$5:$G$243,$AB202),"")</f>
        <v>6x1</v>
      </c>
      <c r="F202" s="29">
        <v>46304</v>
      </c>
      <c r="G202" s="32" t="str">
        <f t="shared" si="18"/>
        <v>sex</v>
      </c>
      <c r="H202" s="31">
        <f>IF($L202=0,"",_xlfn.MINIFS(Dados!$Q:$Q,Dados!$A:$A,$A202,Dados!$S:$S,$F202))</f>
        <v>432</v>
      </c>
      <c r="I202" s="31">
        <f>IF($H202="","",_xlfn.MAXIFS(Dados!$R:$R,Dados!$A:$A,$A202,Dados!$S:$S,$F202))</f>
        <v>972</v>
      </c>
      <c r="J202" s="32" t="str">
        <f>IF($D202&lt;&gt;"Folguista","",IFERROR(INDEX(Parâmetros!$D$52:$G$52,1,MIN(4,MAX(1,$W202))),""))</f>
        <v/>
      </c>
      <c r="K202" s="32" t="str">
        <f>IF(OR($AC202&lt;&gt;"",$Y202="Folga",$Y202="Folga trabalhada",$Y202="Férias (cadastro)",$Y202="Férias / afastamento",$Y202="Indeterminado (início da série)"),"",IF(OR($D202="6x1",$D202="FF 6x1"),IF(OR(WEEKDAY($F202,2)=6,WEEKDAY($F202,2)=7),"6x1 sáb/dom","6x1"),IF($D202="5x2","5x2",IF($H202="",IF($D202="Folguista",$J202,$E202),IF(OR($H202&gt;=Parâmetros!$E$18,$H202&lt;Parâmetros!$E$19),"C",IF($H202&lt;Parâmetros!$E$20,"A","B"))))))</f>
        <v>6x1</v>
      </c>
      <c r="L202" s="30">
        <f>SUMIFS(Dados!$E:$E,Dados!$A:$A,$A202,Dados!$S:$S,$F202)</f>
        <v>7.76</v>
      </c>
      <c r="M202" s="30">
        <f>IFERROR(INDEX(Parâmetros!$E$6:$E$11,MATCH($K202,Parâmetros!$A$6:$A$11,0)),"")</f>
        <v>8.8000000000000007</v>
      </c>
      <c r="N202" s="33">
        <f t="shared" si="19"/>
        <v>0.88181818181818172</v>
      </c>
      <c r="O202" s="33">
        <f>Parâmetros!$E$13</f>
        <v>0.8</v>
      </c>
      <c r="P202" s="32" t="str">
        <f>IF(OR($M202="",$F202&gt;Parâmetros!$E$14),"Não","Sim")</f>
        <v>Sim</v>
      </c>
      <c r="Q202" s="32" t="str">
        <f t="shared" si="20"/>
        <v>Sim</v>
      </c>
      <c r="R202" s="32" t="str">
        <f t="shared" si="21"/>
        <v>Sim</v>
      </c>
      <c r="S202" s="30">
        <f t="shared" si="22"/>
        <v>0</v>
      </c>
      <c r="T202" s="32" t="str">
        <f>IF($Q202&lt;&gt;"Sim","",IF($N202&gt;Parâmetros!$E$15,"Sim","Não"))</f>
        <v>Não</v>
      </c>
      <c r="U202" s="17" t="str">
        <f t="shared" si="23"/>
        <v>Na meta</v>
      </c>
      <c r="V202" s="17" t="str">
        <f>IF($AC202&lt;&gt;"",IF($L202&gt;0,"ATENÇÃO · apontou em dia de "&amp;LOWER($AC202)&amp;" cadastrado","Exceção cadastrada · "&amp;$AC202)&amp;IF($AD202="",""," · "&amp;$AD202),IF($E202="Férias",IF($L202&gt;0,"ATENÇÃO · apontou estando de férias no cadastro","Férias no cadastro"),IF($Y202="Férias / afastamento","Afastamento · "&amp;($Z202+$AA202-1)&amp;" dias seguidos sem apontamento",IF($Y202="Folga trabalhada","ATENÇÃO · apontou em dia de folga da escala 5x2",IF($Y202="Folga",IF(AND($D202="5x2",OR(WEEKDAY($F202,2)=6,WEEKDAY($F202,2)=7)),"Folga de fim de semana da escala 5x2",IF(AND(OR($D202="6x1",$D202="FF 6x1"),WEEKDAY($F202,2)=6,FALSE()),"Folga de fim de semana · apontou no domingo anterior",IF(AND(OR($D202="6x1",$D202="FF 6x1"),WEEKDAY($F202,2)=7,AND($A202=$A201,$L201&gt;0)),"Folga de fim de semana · apontou no sábado",IF(AND(OR($D202="6x1",$D202="FF 6x1"),OR(WEEKDAY($F202,2)=6,WEEKDAY($F202,2)=7)),"Folga de fim de semana · sem apontamento no sábado nem no domingo","Folga prevista pelo ciclo")))),IF($Y202="Indeterminado (início da série)","Sem histórico anterior — informe o dia do ciclo no Cadastro",IF($Y202="Falta de registro",IF(OR(OR($D202="6x1",$D202="FF 6x1"),$D202="5x2"),"FALTA DE REGISTRO · dia útil da escala "&amp;$E202,"FALTA DE REGISTRO · dia "&amp;$W202&amp;" de "&amp;IFERROR(INDEX(Parâmetros!$B$39:$B$48,MATCH($E202,Parâmetros!$A$39:$A$48,0)),99)&amp;" do ciclo"),IF(OR($D202="6x1",$D202="FF 6x1"),IF(OR(AND(WEEKDAY($F202,2)=6,AND($A202=$A203,$L203&gt;0)),AND(WEEKDAY($F202,2)=7,AND($A202=$A201,$L201&gt;0))),"ATENÇÃO · apontou sábado e domingo no mesmo fim de semana",IF(OR(WEEKDAY($F202,2)=6,WEEKDAY($F202,2)=7),"Jornada de fim de semana do 6x1",IF(OR($H202&gt;=Parâmetros!$E$20,$H202&lt;Parâmetros!$E$19),"ATENÇÃO · 6x1 apontou fora do horário diurno","Jornada fixa do 6x1"))),IF($D202="5x2","Jornada fixa do 5x2",IF($D202="Folguista",IF($J202=$K202,"Evidência confirma sequência","DIVERGE · sequência "&amp;$J202&amp;" × evidência "&amp;$K202),IF($K202=$E202,"Evidência confirma cadastro","DIVERGE · cadastro "&amp;$E202&amp;" × evidência "&amp;$K202)))))))))))</f>
        <v>Jornada fixa do 6x1</v>
      </c>
      <c r="W202" s="34" t="str">
        <f>IF(OR(OR($D202="6x1",$D202="FF 6x1"),$D202="5x2"),"",IF($AB202&lt;&gt;$AB201,IF(IFERROR(INDEX(Cadastro!$F$5:$F$243,$AB202),"")="",IF($L202&gt;0,1,0),IF(IFERROR(INDEX(Cadastro!$F$5:$F$243,$AB202),"")&lt;=IFERROR(INDEX(Parâmetros!$B$39:$B$48,MATCH($E202,Parâmetros!$A$39:$A$48,0)),99),IFERROR(INDEX(Cadastro!$F$5:$F$243,$AB202),""),0)),IF($L202&gt;0,IF(N($X201)&gt;0,1,N($W201)+1),IF(AND($L202=0,OR(N($W201)&gt;=IFERROR(INDEX(Parâmetros!$B$39:$B$48,MATCH($E202,Parâmetros!$A$39:$A$48,0)),99),AND(N($X201)&gt;0,N($X201)&lt;IFERROR(INDEX(Parâmetros!$C$39:$C$48,MATCH($E202,Parâmetros!$A$39:$A$48,0)),0)))),0,N($W201)+1))))</f>
        <v/>
      </c>
      <c r="X202" s="34" t="str">
        <f>IF(OR(OR($D202="6x1",$D202="FF 6x1"),$D202="5x2"),"",IF($AB202&lt;&gt;$AB201,IF(IFERROR(INDEX(Cadastro!$F$5:$F$243,$AB202),"")="",0,IF(IFERROR(INDEX(Cadastro!$F$5:$F$243,$AB202),"")&gt;IFERROR(INDEX(Parâmetros!$B$39:$B$48,MATCH($E202,Parâmetros!$A$39:$A$48,0)),99),IFERROR(INDEX(Cadastro!$F$5:$F$243,$AB202),"")-IFERROR(INDEX(Parâmetros!$B$39:$B$48,MATCH($E202,Parâmetros!$A$39:$A$48,0)),99),0)),IF(AND($L202=0,OR(N($W201)&gt;=IFERROR(INDEX(Parâmetros!$B$39:$B$48,MATCH($E202,Parâmetros!$A$39:$A$48,0)),99),AND(N($X201)&gt;0,N($X201)&lt;IFERROR(INDEX(Parâmetros!$C$39:$C$48,MATCH($E202,Parâmetros!$A$39:$A$48,0)),0)))),N($X201)+1,0)))</f>
        <v/>
      </c>
      <c r="Y202" t="str">
        <f>IF($AC202&lt;&gt;"",IF($L202&gt;0,$AC202&amp;" · com apontamento",$AC202),IF($E202="Férias",IF($L202&gt;0,"Férias · com apontamento","Férias (cadastro)"),IF(($Z202+$AA202-1)&gt;Parâmetros!$E$16,"Férias / afastamento",IF(AND($D202="5x2",OR(WEEKDAY($F202,2)=6,WEEKDAY($F202,2)=7)),IF($L202&gt;0,"Folga trabalhada","Folga"),IF($L202&gt;0,"Trabalhado",IF(OR(OR($D202="6x1",$D202="FF 6x1"),$D202="5x2"),IF(AND(OR($D202="6x1",$D202="FF 6x1"),OR(WEEKDAY($F202,2)=6,WEEKDAY($F202,2)=7)),"Folga","Falta de registro"),IF(AND($AB202&lt;&gt;$AB201,IFERROR(INDEX(Cadastro!$F$5:$F$243,$AB202),"")=""),"Indeterminado (início da série)",IF($X202&gt;0,"Folga","Falta de registro"))))))))</f>
        <v>Trabalhado</v>
      </c>
      <c r="Z202" s="34">
        <f>IF(OR($L202&gt;0,$F202&gt;Parâmetros!$E$14),0,IF($A202&lt;&gt;$A201,1,N($Z201)+1))</f>
        <v>0</v>
      </c>
      <c r="AA202" s="34">
        <f>IF(OR($L202&gt;0,$F202&gt;Parâmetros!$E$14),0,IF(OR($A202&lt;&gt;$A203,$F203&gt;Parâmetros!$E$14),1,N($AA203)+1))</f>
        <v>0</v>
      </c>
      <c r="AB202" s="31">
        <f>IFERROR(MATCH($A202&amp;"|"&amp;TEXT(_xlfn.MAXIFS(Cadastro!$E$5:$E$243,Cadastro!$A$5:$A$243,$A202,Cadastro!$E$5:$E$243,"&lt;="&amp;$F202),"yyyymmdd"),Cadastro!$I$5:$I$243,0),"")</f>
        <v>26</v>
      </c>
      <c r="AC202" t="str">
        <f>IFERROR(_xlfn.SINGLE(INDEX(Exceções!$D$5:$D$203,MATCH($A202&amp;"|"&amp;$F202,Exceções!$F$5:$F$203,0))),"")</f>
        <v/>
      </c>
      <c r="AD202" t="str">
        <f>IF($AC202="","",IFERROR(_xlfn.SINGLE(INDEX(Exceções!$E$5:$E$203,MATCH($A202&amp;"|"&amp;$F202,Exceções!$F$5:$F$203,0))),""))</f>
        <v/>
      </c>
    </row>
    <row r="203" spans="1:30" ht="15" hidden="1" customHeight="1" x14ac:dyDescent="0.25">
      <c r="A203" s="31">
        <v>56030</v>
      </c>
      <c r="B203" s="17" t="s">
        <v>63</v>
      </c>
      <c r="C203" s="17" t="str">
        <f>IFERROR(INDEX(Cadastro!$C$5:$C$243,$AB203),"NÃO INFORMADO")</f>
        <v>PED</v>
      </c>
      <c r="D203" s="17" t="str">
        <f>IFERROR(INDEX(Cadastro!$D$5:$D$243,$AB203),"")</f>
        <v>6x1</v>
      </c>
      <c r="E203" s="17" t="str">
        <f>IFERROR(INDEX(Cadastro!$G$5:$G$243,$AB203),"")</f>
        <v>6x1</v>
      </c>
      <c r="F203" s="29">
        <v>46305</v>
      </c>
      <c r="G203" s="32" t="str">
        <f t="shared" si="18"/>
        <v>sáb</v>
      </c>
      <c r="H203" s="31">
        <f>IF($L203=0,"",_xlfn.MINIFS(Dados!$Q:$Q,Dados!$A:$A,$A203,Dados!$S:$S,$F203))</f>
        <v>439</v>
      </c>
      <c r="I203" s="31">
        <f>IF($H203="","",_xlfn.MAXIFS(Dados!$R:$R,Dados!$A:$A,$A203,Dados!$S:$S,$F203))</f>
        <v>894</v>
      </c>
      <c r="J203" s="32" t="str">
        <f>IF($D203&lt;&gt;"Folguista","",IFERROR(INDEX(Parâmetros!$D$52:$G$52,1,MIN(4,MAX(1,$W203))),""))</f>
        <v/>
      </c>
      <c r="K203" s="32" t="str">
        <f>IF(OR($AC203&lt;&gt;"",$Y203="Folga",$Y203="Folga trabalhada",$Y203="Férias (cadastro)",$Y203="Férias / afastamento",$Y203="Indeterminado (início da série)"),"",IF(OR($D203="6x1",$D203="FF 6x1"),IF(OR(WEEKDAY($F203,2)=6,WEEKDAY($F203,2)=7),"6x1 sáb/dom","6x1"),IF($D203="5x2","5x2",IF($H203="",IF($D203="Folguista",$J203,$E203),IF(OR($H203&gt;=Parâmetros!$E$18,$H203&lt;Parâmetros!$E$19),"C",IF($H203&lt;Parâmetros!$E$20,"A","B"))))))</f>
        <v>6x1 sáb/dom</v>
      </c>
      <c r="L203" s="30">
        <f>SUMIFS(Dados!$E:$E,Dados!$A:$A,$A203,Dados!$S:$S,$F203)</f>
        <v>6.2700000000000005</v>
      </c>
      <c r="M203" s="30">
        <f>IFERROR(INDEX(Parâmetros!$E$6:$E$11,MATCH($K203,Parâmetros!$A$6:$A$11,0)),"")</f>
        <v>7.33</v>
      </c>
      <c r="N203" s="33">
        <f t="shared" si="19"/>
        <v>0.85538881309686221</v>
      </c>
      <c r="O203" s="33">
        <f>Parâmetros!$E$13</f>
        <v>0.8</v>
      </c>
      <c r="P203" s="32" t="str">
        <f>IF(OR($M203="",$F203&gt;Parâmetros!$E$14),"Não","Sim")</f>
        <v>Sim</v>
      </c>
      <c r="Q203" s="32" t="str">
        <f t="shared" si="20"/>
        <v>Sim</v>
      </c>
      <c r="R203" s="32" t="str">
        <f t="shared" si="21"/>
        <v>Sim</v>
      </c>
      <c r="S203" s="30">
        <f t="shared" si="22"/>
        <v>0</v>
      </c>
      <c r="T203" s="32" t="str">
        <f>IF($Q203&lt;&gt;"Sim","",IF($N203&gt;Parâmetros!$E$15,"Sim","Não"))</f>
        <v>Não</v>
      </c>
      <c r="U203" s="17" t="str">
        <f t="shared" si="23"/>
        <v>Na meta</v>
      </c>
      <c r="V203" s="17" t="str">
        <f>IF($AC203&lt;&gt;"",IF($L203&gt;0,"ATENÇÃO · apontou em dia de "&amp;LOWER($AC203)&amp;" cadastrado","Exceção cadastrada · "&amp;$AC203)&amp;IF($AD203="",""," · "&amp;$AD203),IF($E203="Férias",IF($L203&gt;0,"ATENÇÃO · apontou estando de férias no cadastro","Férias no cadastro"),IF($Y203="Férias / afastamento","Afastamento · "&amp;($Z203+$AA203-1)&amp;" dias seguidos sem apontamento",IF($Y203="Folga trabalhada","ATENÇÃO · apontou em dia de folga da escala 5x2",IF($Y203="Folga",IF(AND($D203="5x2",OR(WEEKDAY($F203,2)=6,WEEKDAY($F203,2)=7)),"Folga de fim de semana da escala 5x2",IF(AND(OR($D203="6x1",$D203="FF 6x1"),WEEKDAY($F203,2)=6,FALSE()),"Folga de fim de semana · apontou no domingo anterior",IF(AND(OR($D203="6x1",$D203="FF 6x1"),WEEKDAY($F203,2)=7,AND($A203=$A202,$L202&gt;0)),"Folga de fim de semana · apontou no sábado",IF(AND(OR($D203="6x1",$D203="FF 6x1"),OR(WEEKDAY($F203,2)=6,WEEKDAY($F203,2)=7)),"Folga de fim de semana · sem apontamento no sábado nem no domingo","Folga prevista pelo ciclo")))),IF($Y203="Indeterminado (início da série)","Sem histórico anterior — informe o dia do ciclo no Cadastro",IF($Y203="Falta de registro",IF(OR(OR($D203="6x1",$D203="FF 6x1"),$D203="5x2"),"FALTA DE REGISTRO · dia útil da escala "&amp;$E203,"FALTA DE REGISTRO · dia "&amp;$W203&amp;" de "&amp;IFERROR(INDEX(Parâmetros!$B$39:$B$48,MATCH($E203,Parâmetros!$A$39:$A$48,0)),99)&amp;" do ciclo"),IF(OR($D203="6x1",$D203="FF 6x1"),IF(OR(AND(WEEKDAY($F203,2)=6,AND($A203=$A204,$L204&gt;0)),AND(WEEKDAY($F203,2)=7,AND($A203=$A202,$L202&gt;0))),"ATENÇÃO · apontou sábado e domingo no mesmo fim de semana",IF(OR(WEEKDAY($F203,2)=6,WEEKDAY($F203,2)=7),"Jornada de fim de semana do 6x1",IF(OR($H203&gt;=Parâmetros!$E$20,$H203&lt;Parâmetros!$E$19),"ATENÇÃO · 6x1 apontou fora do horário diurno","Jornada fixa do 6x1"))),IF($D203="5x2","Jornada fixa do 5x2",IF($D203="Folguista",IF($J203=$K203,"Evidência confirma sequência","DIVERGE · sequência "&amp;$J203&amp;" × evidência "&amp;$K203),IF($K203=$E203,"Evidência confirma cadastro","DIVERGE · cadastro "&amp;$E203&amp;" × evidência "&amp;$K203)))))))))))</f>
        <v>Jornada de fim de semana do 6x1</v>
      </c>
      <c r="W203" s="34" t="str">
        <f>IF(OR(OR($D203="6x1",$D203="FF 6x1"),$D203="5x2"),"",IF($AB203&lt;&gt;$AB202,IF(IFERROR(INDEX(Cadastro!$F$5:$F$243,$AB203),"")="",IF($L203&gt;0,1,0),IF(IFERROR(INDEX(Cadastro!$F$5:$F$243,$AB203),"")&lt;=IFERROR(INDEX(Parâmetros!$B$39:$B$48,MATCH($E203,Parâmetros!$A$39:$A$48,0)),99),IFERROR(INDEX(Cadastro!$F$5:$F$243,$AB203),""),0)),IF($L203&gt;0,IF(N($X202)&gt;0,1,N($W202)+1),IF(AND($L203=0,OR(N($W202)&gt;=IFERROR(INDEX(Parâmetros!$B$39:$B$48,MATCH($E203,Parâmetros!$A$39:$A$48,0)),99),AND(N($X202)&gt;0,N($X202)&lt;IFERROR(INDEX(Parâmetros!$C$39:$C$48,MATCH($E203,Parâmetros!$A$39:$A$48,0)),0)))),0,N($W202)+1))))</f>
        <v/>
      </c>
      <c r="X203" s="34" t="str">
        <f>IF(OR(OR($D203="6x1",$D203="FF 6x1"),$D203="5x2"),"",IF($AB203&lt;&gt;$AB202,IF(IFERROR(INDEX(Cadastro!$F$5:$F$243,$AB203),"")="",0,IF(IFERROR(INDEX(Cadastro!$F$5:$F$243,$AB203),"")&gt;IFERROR(INDEX(Parâmetros!$B$39:$B$48,MATCH($E203,Parâmetros!$A$39:$A$48,0)),99),IFERROR(INDEX(Cadastro!$F$5:$F$243,$AB203),"")-IFERROR(INDEX(Parâmetros!$B$39:$B$48,MATCH($E203,Parâmetros!$A$39:$A$48,0)),99),0)),IF(AND($L203=0,OR(N($W202)&gt;=IFERROR(INDEX(Parâmetros!$B$39:$B$48,MATCH($E203,Parâmetros!$A$39:$A$48,0)),99),AND(N($X202)&gt;0,N($X202)&lt;IFERROR(INDEX(Parâmetros!$C$39:$C$48,MATCH($E203,Parâmetros!$A$39:$A$48,0)),0)))),N($X202)+1,0)))</f>
        <v/>
      </c>
      <c r="Y203" t="str">
        <f>IF($AC203&lt;&gt;"",IF($L203&gt;0,$AC203&amp;" · com apontamento",$AC203),IF($E203="Férias",IF($L203&gt;0,"Férias · com apontamento","Férias (cadastro)"),IF(($Z203+$AA203-1)&gt;Parâmetros!$E$16,"Férias / afastamento",IF(AND($D203="5x2",OR(WEEKDAY($F203,2)=6,WEEKDAY($F203,2)=7)),IF($L203&gt;0,"Folga trabalhada","Folga"),IF($L203&gt;0,"Trabalhado",IF(OR(OR($D203="6x1",$D203="FF 6x1"),$D203="5x2"),IF(AND(OR($D203="6x1",$D203="FF 6x1"),OR(WEEKDAY($F203,2)=6,WEEKDAY($F203,2)=7)),"Folga","Falta de registro"),IF(AND($AB203&lt;&gt;$AB202,IFERROR(INDEX(Cadastro!$F$5:$F$243,$AB203),"")=""),"Indeterminado (início da série)",IF($X203&gt;0,"Folga","Falta de registro"))))))))</f>
        <v>Trabalhado</v>
      </c>
      <c r="Z203" s="34">
        <f>IF(OR($L203&gt;0,$F203&gt;Parâmetros!$E$14),0,IF($A203&lt;&gt;$A202,1,N($Z202)+1))</f>
        <v>0</v>
      </c>
      <c r="AA203" s="34">
        <f>IF(OR($L203&gt;0,$F203&gt;Parâmetros!$E$14),0,IF(OR($A203&lt;&gt;$A204,$F204&gt;Parâmetros!$E$14),1,N($AA204)+1))</f>
        <v>0</v>
      </c>
      <c r="AB203" s="31">
        <f>IFERROR(MATCH($A203&amp;"|"&amp;TEXT(_xlfn.MAXIFS(Cadastro!$E$5:$E$243,Cadastro!$A$5:$A$243,$A203,Cadastro!$E$5:$E$243,"&lt;="&amp;$F203),"yyyymmdd"),Cadastro!$I$5:$I$243,0),"")</f>
        <v>26</v>
      </c>
      <c r="AC203" t="str">
        <f>IFERROR(_xlfn.SINGLE(INDEX(Exceções!$D$5:$D$203,MATCH($A203&amp;"|"&amp;$F203,Exceções!$F$5:$F$203,0))),"")</f>
        <v/>
      </c>
      <c r="AD203" t="str">
        <f>IF($AC203="","",IFERROR(_xlfn.SINGLE(INDEX(Exceções!$E$5:$E$203,MATCH($A203&amp;"|"&amp;$F203,Exceções!$F$5:$F$203,0))),""))</f>
        <v/>
      </c>
    </row>
    <row r="204" spans="1:30" ht="15" hidden="1" customHeight="1" x14ac:dyDescent="0.25">
      <c r="A204" s="31">
        <v>56030</v>
      </c>
      <c r="B204" s="17" t="s">
        <v>63</v>
      </c>
      <c r="C204" s="17" t="str">
        <f>IFERROR(INDEX(Cadastro!$C$5:$C$243,$AB204),"NÃO INFORMADO")</f>
        <v>PED</v>
      </c>
      <c r="D204" s="17" t="str">
        <f>IFERROR(INDEX(Cadastro!$D$5:$D$243,$AB204),"")</f>
        <v>6x1</v>
      </c>
      <c r="E204" s="17" t="str">
        <f>IFERROR(INDEX(Cadastro!$G$5:$G$243,$AB204),"")</f>
        <v>6x1</v>
      </c>
      <c r="F204" s="29">
        <v>46306</v>
      </c>
      <c r="G204" s="32" t="str">
        <f t="shared" si="18"/>
        <v>dom</v>
      </c>
      <c r="H204" s="31" t="str">
        <f>IF($L204=0,"",_xlfn.MINIFS(Dados!$Q:$Q,Dados!$A:$A,$A204,Dados!$S:$S,$F204))</f>
        <v/>
      </c>
      <c r="I204" s="31" t="str">
        <f>IF($H204="","",_xlfn.MAXIFS(Dados!$R:$R,Dados!$A:$A,$A204,Dados!$S:$S,$F204))</f>
        <v/>
      </c>
      <c r="J204" s="32" t="str">
        <f>IF($D204&lt;&gt;"Folguista","",IFERROR(INDEX(Parâmetros!$D$52:$G$52,1,MIN(4,MAX(1,$W204))),""))</f>
        <v/>
      </c>
      <c r="K204" s="32" t="str">
        <f>IF(OR($AC204&lt;&gt;"",$Y204="Folga",$Y204="Folga trabalhada",$Y204="Férias (cadastro)",$Y204="Férias / afastamento",$Y204="Indeterminado (início da série)"),"",IF(OR($D204="6x1",$D204="FF 6x1"),IF(OR(WEEKDAY($F204,2)=6,WEEKDAY($F204,2)=7),"6x1 sáb/dom","6x1"),IF($D204="5x2","5x2",IF($H204="",IF($D204="Folguista",$J204,$E204),IF(OR($H204&gt;=Parâmetros!$E$18,$H204&lt;Parâmetros!$E$19),"C",IF($H204&lt;Parâmetros!$E$20,"A","B"))))))</f>
        <v/>
      </c>
      <c r="L204" s="30">
        <f>SUMIFS(Dados!$E:$E,Dados!$A:$A,$A204,Dados!$S:$S,$F204)</f>
        <v>0</v>
      </c>
      <c r="M204" s="30" t="str">
        <f>IFERROR(INDEX(Parâmetros!$E$6:$E$11,MATCH($K204,Parâmetros!$A$6:$A$11,0)),"")</f>
        <v/>
      </c>
      <c r="N204" s="33" t="str">
        <f t="shared" si="19"/>
        <v/>
      </c>
      <c r="O204" s="33">
        <f>Parâmetros!$E$13</f>
        <v>0.8</v>
      </c>
      <c r="P204" s="32" t="str">
        <f>IF(OR($M204="",$F204&gt;Parâmetros!$E$14),"Não","Sim")</f>
        <v>Não</v>
      </c>
      <c r="Q204" s="32" t="str">
        <f t="shared" si="20"/>
        <v/>
      </c>
      <c r="R204" s="32" t="str">
        <f t="shared" si="21"/>
        <v/>
      </c>
      <c r="S204" s="30" t="str">
        <f t="shared" si="22"/>
        <v/>
      </c>
      <c r="T204" s="32" t="str">
        <f>IF($Q204&lt;&gt;"Sim","",IF($N204&gt;Parâmetros!$E$15,"Sim","Não"))</f>
        <v/>
      </c>
      <c r="U204" s="17" t="str">
        <f t="shared" si="23"/>
        <v>Folga</v>
      </c>
      <c r="V204" s="17" t="str">
        <f>IF($AC204&lt;&gt;"",IF($L204&gt;0,"ATENÇÃO · apontou em dia de "&amp;LOWER($AC204)&amp;" cadastrado","Exceção cadastrada · "&amp;$AC204)&amp;IF($AD204="",""," · "&amp;$AD204),IF($E204="Férias",IF($L204&gt;0,"ATENÇÃO · apontou estando de férias no cadastro","Férias no cadastro"),IF($Y204="Férias / afastamento","Afastamento · "&amp;($Z204+$AA204-1)&amp;" dias seguidos sem apontamento",IF($Y204="Folga trabalhada","ATENÇÃO · apontou em dia de folga da escala 5x2",IF($Y204="Folga",IF(AND($D204="5x2",OR(WEEKDAY($F204,2)=6,WEEKDAY($F204,2)=7)),"Folga de fim de semana da escala 5x2",IF(AND(OR($D204="6x1",$D204="FF 6x1"),WEEKDAY($F204,2)=6,FALSE()),"Folga de fim de semana · apontou no domingo anterior",IF(AND(OR($D204="6x1",$D204="FF 6x1"),WEEKDAY($F204,2)=7,AND($A204=$A203,$L203&gt;0)),"Folga de fim de semana · apontou no sábado",IF(AND(OR($D204="6x1",$D204="FF 6x1"),OR(WEEKDAY($F204,2)=6,WEEKDAY($F204,2)=7)),"Folga de fim de semana · sem apontamento no sábado nem no domingo","Folga prevista pelo ciclo")))),IF($Y204="Indeterminado (início da série)","Sem histórico anterior — informe o dia do ciclo no Cadastro",IF($Y204="Falta de registro",IF(OR(OR($D204="6x1",$D204="FF 6x1"),$D204="5x2"),"FALTA DE REGISTRO · dia útil da escala "&amp;$E204,"FALTA DE REGISTRO · dia "&amp;$W204&amp;" de "&amp;IFERROR(INDEX(Parâmetros!$B$39:$B$48,MATCH($E204,Parâmetros!$A$39:$A$48,0)),99)&amp;" do ciclo"),IF(OR($D204="6x1",$D204="FF 6x1"),IF(OR(AND(WEEKDAY($F204,2)=6,AND($A204=$A205,$L205&gt;0)),AND(WEEKDAY($F204,2)=7,AND($A204=$A203,$L203&gt;0))),"ATENÇÃO · apontou sábado e domingo no mesmo fim de semana",IF(OR(WEEKDAY($F204,2)=6,WEEKDAY($F204,2)=7),"Jornada de fim de semana do 6x1",IF(OR($H204&gt;=Parâmetros!$E$20,$H204&lt;Parâmetros!$E$19),"ATENÇÃO · 6x1 apontou fora do horário diurno","Jornada fixa do 6x1"))),IF($D204="5x2","Jornada fixa do 5x2",IF($D204="Folguista",IF($J204=$K204,"Evidência confirma sequência","DIVERGE · sequência "&amp;$J204&amp;" × evidência "&amp;$K204),IF($K204=$E204,"Evidência confirma cadastro","DIVERGE · cadastro "&amp;$E204&amp;" × evidência "&amp;$K204)))))))))))</f>
        <v>Folga de fim de semana · apontou no sábado</v>
      </c>
      <c r="W204" s="34" t="str">
        <f>IF(OR(OR($D204="6x1",$D204="FF 6x1"),$D204="5x2"),"",IF($AB204&lt;&gt;$AB203,IF(IFERROR(INDEX(Cadastro!$F$5:$F$243,$AB204),"")="",IF($L204&gt;0,1,0),IF(IFERROR(INDEX(Cadastro!$F$5:$F$243,$AB204),"")&lt;=IFERROR(INDEX(Parâmetros!$B$39:$B$48,MATCH($E204,Parâmetros!$A$39:$A$48,0)),99),IFERROR(INDEX(Cadastro!$F$5:$F$243,$AB204),""),0)),IF($L204&gt;0,IF(N($X203)&gt;0,1,N($W203)+1),IF(AND($L204=0,OR(N($W203)&gt;=IFERROR(INDEX(Parâmetros!$B$39:$B$48,MATCH($E204,Parâmetros!$A$39:$A$48,0)),99),AND(N($X203)&gt;0,N($X203)&lt;IFERROR(INDEX(Parâmetros!$C$39:$C$48,MATCH($E204,Parâmetros!$A$39:$A$48,0)),0)))),0,N($W203)+1))))</f>
        <v/>
      </c>
      <c r="X204" s="34" t="str">
        <f>IF(OR(OR($D204="6x1",$D204="FF 6x1"),$D204="5x2"),"",IF($AB204&lt;&gt;$AB203,IF(IFERROR(INDEX(Cadastro!$F$5:$F$243,$AB204),"")="",0,IF(IFERROR(INDEX(Cadastro!$F$5:$F$243,$AB204),"")&gt;IFERROR(INDEX(Parâmetros!$B$39:$B$48,MATCH($E204,Parâmetros!$A$39:$A$48,0)),99),IFERROR(INDEX(Cadastro!$F$5:$F$243,$AB204),"")-IFERROR(INDEX(Parâmetros!$B$39:$B$48,MATCH($E204,Parâmetros!$A$39:$A$48,0)),99),0)),IF(AND($L204=0,OR(N($W203)&gt;=IFERROR(INDEX(Parâmetros!$B$39:$B$48,MATCH($E204,Parâmetros!$A$39:$A$48,0)),99),AND(N($X203)&gt;0,N($X203)&lt;IFERROR(INDEX(Parâmetros!$C$39:$C$48,MATCH($E204,Parâmetros!$A$39:$A$48,0)),0)))),N($X203)+1,0)))</f>
        <v/>
      </c>
      <c r="Y204" t="str">
        <f>IF($AC204&lt;&gt;"",IF($L204&gt;0,$AC204&amp;" · com apontamento",$AC204),IF($E204="Férias",IF($L204&gt;0,"Férias · com apontamento","Férias (cadastro)"),IF(($Z204+$AA204-1)&gt;Parâmetros!$E$16,"Férias / afastamento",IF(AND($D204="5x2",OR(WEEKDAY($F204,2)=6,WEEKDAY($F204,2)=7)),IF($L204&gt;0,"Folga trabalhada","Folga"),IF($L204&gt;0,"Trabalhado",IF(OR(OR($D204="6x1",$D204="FF 6x1"),$D204="5x2"),IF(AND(OR($D204="6x1",$D204="FF 6x1"),OR(WEEKDAY($F204,2)=6,WEEKDAY($F204,2)=7)),"Folga","Falta de registro"),IF(AND($AB204&lt;&gt;$AB203,IFERROR(INDEX(Cadastro!$F$5:$F$243,$AB204),"")=""),"Indeterminado (início da série)",IF($X204&gt;0,"Folga","Falta de registro"))))))))</f>
        <v>Folga</v>
      </c>
      <c r="Z204" s="34">
        <f>IF(OR($L204&gt;0,$F204&gt;Parâmetros!$E$14),0,IF($A204&lt;&gt;$A203,1,N($Z203)+1))</f>
        <v>1</v>
      </c>
      <c r="AA204" s="34">
        <f>IF(OR($L204&gt;0,$F204&gt;Parâmetros!$E$14),0,IF(OR($A204&lt;&gt;$A205,$F205&gt;Parâmetros!$E$14),1,N($AA205)+1))</f>
        <v>1</v>
      </c>
      <c r="AB204" s="31">
        <f>IFERROR(MATCH($A204&amp;"|"&amp;TEXT(_xlfn.MAXIFS(Cadastro!$E$5:$E$243,Cadastro!$A$5:$A$243,$A204,Cadastro!$E$5:$E$243,"&lt;="&amp;$F204),"yyyymmdd"),Cadastro!$I$5:$I$243,0),"")</f>
        <v>26</v>
      </c>
      <c r="AC204" t="str">
        <f>IFERROR(_xlfn.SINGLE(INDEX(Exceções!$D$5:$D$203,MATCH($A204&amp;"|"&amp;$F204,Exceções!$F$5:$F$203,0))),"")</f>
        <v/>
      </c>
      <c r="AD204" t="str">
        <f>IF($AC204="","",IFERROR(_xlfn.SINGLE(INDEX(Exceções!$E$5:$E$203,MATCH($A204&amp;"|"&amp;$F204,Exceções!$F$5:$F$203,0))),""))</f>
        <v/>
      </c>
    </row>
    <row r="205" spans="1:30" ht="15" hidden="1" customHeight="1" x14ac:dyDescent="0.25">
      <c r="A205" s="31">
        <v>56030</v>
      </c>
      <c r="B205" s="17" t="s">
        <v>63</v>
      </c>
      <c r="C205" s="17" t="str">
        <f>IFERROR(INDEX(Cadastro!$C$5:$C$243,$AB205),"NÃO INFORMADO")</f>
        <v>PED</v>
      </c>
      <c r="D205" s="17" t="str">
        <f>IFERROR(INDEX(Cadastro!$D$5:$D$243,$AB205),"")</f>
        <v>A</v>
      </c>
      <c r="E205" s="17" t="str">
        <f>IFERROR(INDEX(Cadastro!$G$5:$G$243,$AB205),"")</f>
        <v>A</v>
      </c>
      <c r="F205" s="29">
        <v>46307</v>
      </c>
      <c r="G205" s="32" t="str">
        <f t="shared" si="18"/>
        <v>seg</v>
      </c>
      <c r="H205" s="31">
        <f>IF($L205=0,"",_xlfn.MINIFS(Dados!$Q:$Q,Dados!$A:$A,$A205,Dados!$S:$S,$F205))</f>
        <v>431</v>
      </c>
      <c r="I205" s="31">
        <f>IF($H205="","",_xlfn.MAXIFS(Dados!$R:$R,Dados!$A:$A,$A205,Dados!$S:$S,$F205))</f>
        <v>918</v>
      </c>
      <c r="J205" s="32" t="str">
        <f>IF($D205&lt;&gt;"Folguista","",IFERROR(INDEX(Parâmetros!$D$52:$G$52,1,MIN(4,MAX(1,$W205))),""))</f>
        <v/>
      </c>
      <c r="K205" s="32" t="str">
        <f>IF(OR($AC205&lt;&gt;"",$Y205="Folga",$Y205="Folga trabalhada",$Y205="Férias (cadastro)",$Y205="Férias / afastamento",$Y205="Indeterminado (início da série)"),"",IF(OR($D205="6x1",$D205="FF 6x1"),IF(OR(WEEKDAY($F205,2)=6,WEEKDAY($F205,2)=7),"6x1 sáb/dom","6x1"),IF($D205="5x2","5x2",IF($H205="",IF($D205="Folguista",$J205,$E205),IF(OR($H205&gt;=Parâmetros!$E$18,$H205&lt;Parâmetros!$E$19),"C",IF($H205&lt;Parâmetros!$E$20,"A","B"))))))</f>
        <v>A</v>
      </c>
      <c r="L205" s="30">
        <f>SUMIFS(Dados!$E:$E,Dados!$A:$A,$A205,Dados!$S:$S,$F205)</f>
        <v>6.86</v>
      </c>
      <c r="M205" s="30">
        <f>IFERROR(INDEX(Parâmetros!$E$6:$E$11,MATCH($K205,Parâmetros!$A$6:$A$11,0)),"")</f>
        <v>7.58</v>
      </c>
      <c r="N205" s="33">
        <f t="shared" si="19"/>
        <v>0.9050131926121372</v>
      </c>
      <c r="O205" s="33">
        <f>Parâmetros!$E$13</f>
        <v>0.8</v>
      </c>
      <c r="P205" s="32" t="str">
        <f>IF(OR($M205="",$F205&gt;Parâmetros!$E$14),"Não","Sim")</f>
        <v>Sim</v>
      </c>
      <c r="Q205" s="32" t="str">
        <f t="shared" si="20"/>
        <v>Sim</v>
      </c>
      <c r="R205" s="32" t="str">
        <f t="shared" si="21"/>
        <v>Sim</v>
      </c>
      <c r="S205" s="30">
        <f t="shared" si="22"/>
        <v>0</v>
      </c>
      <c r="T205" s="32" t="str">
        <f>IF($Q205&lt;&gt;"Sim","",IF($N205&gt;Parâmetros!$E$15,"Sim","Não"))</f>
        <v>Não</v>
      </c>
      <c r="U205" s="17" t="str">
        <f t="shared" si="23"/>
        <v>Na meta</v>
      </c>
      <c r="V205" s="17" t="str">
        <f>IF($AC205&lt;&gt;"",IF($L205&gt;0,"ATENÇÃO · apontou em dia de "&amp;LOWER($AC205)&amp;" cadastrado","Exceção cadastrada · "&amp;$AC205)&amp;IF($AD205="",""," · "&amp;$AD205),IF($E205="Férias",IF($L205&gt;0,"ATENÇÃO · apontou estando de férias no cadastro","Férias no cadastro"),IF($Y205="Férias / afastamento","Afastamento · "&amp;($Z205+$AA205-1)&amp;" dias seguidos sem apontamento",IF($Y205="Folga trabalhada","ATENÇÃO · apontou em dia de folga da escala 5x2",IF($Y205="Folga",IF(AND($D205="5x2",OR(WEEKDAY($F205,2)=6,WEEKDAY($F205,2)=7)),"Folga de fim de semana da escala 5x2",IF(AND(OR($D205="6x1",$D205="FF 6x1"),WEEKDAY($F205,2)=6,FALSE()),"Folga de fim de semana · apontou no domingo anterior",IF(AND(OR($D205="6x1",$D205="FF 6x1"),WEEKDAY($F205,2)=7,AND($A205=$A204,$L204&gt;0)),"Folga de fim de semana · apontou no sábado",IF(AND(OR($D205="6x1",$D205="FF 6x1"),OR(WEEKDAY($F205,2)=6,WEEKDAY($F205,2)=7)),"Folga de fim de semana · sem apontamento no sábado nem no domingo","Folga prevista pelo ciclo")))),IF($Y205="Indeterminado (início da série)","Sem histórico anterior — informe o dia do ciclo no Cadastro",IF($Y205="Falta de registro",IF(OR(OR($D205="6x1",$D205="FF 6x1"),$D205="5x2"),"FALTA DE REGISTRO · dia útil da escala "&amp;$E205,"FALTA DE REGISTRO · dia "&amp;$W205&amp;" de "&amp;IFERROR(INDEX(Parâmetros!$B$39:$B$48,MATCH($E205,Parâmetros!$A$39:$A$48,0)),99)&amp;" do ciclo"),IF(OR($D205="6x1",$D205="FF 6x1"),IF(OR(AND(WEEKDAY($F205,2)=6,AND($A205=$A206,$L206&gt;0)),AND(WEEKDAY($F205,2)=7,AND($A205=$A204,$L204&gt;0))),"ATENÇÃO · apontou sábado e domingo no mesmo fim de semana",IF(OR(WEEKDAY($F205,2)=6,WEEKDAY($F205,2)=7),"Jornada de fim de semana do 6x1",IF(OR($H205&gt;=Parâmetros!$E$20,$H205&lt;Parâmetros!$E$19),"ATENÇÃO · 6x1 apontou fora do horário diurno","Jornada fixa do 6x1"))),IF($D205="5x2","Jornada fixa do 5x2",IF($D205="Folguista",IF($J205=$K205,"Evidência confirma sequência","DIVERGE · sequência "&amp;$J205&amp;" × evidência "&amp;$K205),IF($K205=$E205,"Evidência confirma cadastro","DIVERGE · cadastro "&amp;$E205&amp;" × evidência "&amp;$K205)))))))))))</f>
        <v>Evidência confirma cadastro</v>
      </c>
      <c r="W205" s="34">
        <f>IF(OR(OR($D205="6x1",$D205="FF 6x1"),$D205="5x2"),"",IF($AB205&lt;&gt;$AB204,IF(IFERROR(INDEX(Cadastro!$F$5:$F$243,$AB205),"")="",IF($L205&gt;0,1,0),IF(IFERROR(INDEX(Cadastro!$F$5:$F$243,$AB205),"")&lt;=IFERROR(INDEX(Parâmetros!$B$39:$B$48,MATCH($E205,Parâmetros!$A$39:$A$48,0)),99),IFERROR(INDEX(Cadastro!$F$5:$F$243,$AB205),""),0)),IF($L205&gt;0,IF(N($X204)&gt;0,1,N($W204)+1),IF(AND($L205=0,OR(N($W204)&gt;=IFERROR(INDEX(Parâmetros!$B$39:$B$48,MATCH($E205,Parâmetros!$A$39:$A$48,0)),99),AND(N($X204)&gt;0,N($X204)&lt;IFERROR(INDEX(Parâmetros!$C$39:$C$48,MATCH($E205,Parâmetros!$A$39:$A$48,0)),0)))),0,N($W204)+1))))</f>
        <v>1</v>
      </c>
      <c r="X205" s="34">
        <f>IF(OR(OR($D205="6x1",$D205="FF 6x1"),$D205="5x2"),"",IF($AB205&lt;&gt;$AB204,IF(IFERROR(INDEX(Cadastro!$F$5:$F$243,$AB205),"")="",0,IF(IFERROR(INDEX(Cadastro!$F$5:$F$243,$AB205),"")&gt;IFERROR(INDEX(Parâmetros!$B$39:$B$48,MATCH($E205,Parâmetros!$A$39:$A$48,0)),99),IFERROR(INDEX(Cadastro!$F$5:$F$243,$AB205),"")-IFERROR(INDEX(Parâmetros!$B$39:$B$48,MATCH($E205,Parâmetros!$A$39:$A$48,0)),99),0)),IF(AND($L205=0,OR(N($W204)&gt;=IFERROR(INDEX(Parâmetros!$B$39:$B$48,MATCH($E205,Parâmetros!$A$39:$A$48,0)),99),AND(N($X204)&gt;0,N($X204)&lt;IFERROR(INDEX(Parâmetros!$C$39:$C$48,MATCH($E205,Parâmetros!$A$39:$A$48,0)),0)))),N($X204)+1,0)))</f>
        <v>0</v>
      </c>
      <c r="Y205" t="str">
        <f>IF($AC205&lt;&gt;"",IF($L205&gt;0,$AC205&amp;" · com apontamento",$AC205),IF($E205="Férias",IF($L205&gt;0,"Férias · com apontamento","Férias (cadastro)"),IF(($Z205+$AA205-1)&gt;Parâmetros!$E$16,"Férias / afastamento",IF(AND($D205="5x2",OR(WEEKDAY($F205,2)=6,WEEKDAY($F205,2)=7)),IF($L205&gt;0,"Folga trabalhada","Folga"),IF($L205&gt;0,"Trabalhado",IF(OR(OR($D205="6x1",$D205="FF 6x1"),$D205="5x2"),IF(AND(OR($D205="6x1",$D205="FF 6x1"),OR(WEEKDAY($F205,2)=6,WEEKDAY($F205,2)=7)),"Folga","Falta de registro"),IF(AND($AB205&lt;&gt;$AB204,IFERROR(INDEX(Cadastro!$F$5:$F$243,$AB205),"")=""),"Indeterminado (início da série)",IF($X205&gt;0,"Folga","Falta de registro"))))))))</f>
        <v>Trabalhado</v>
      </c>
      <c r="Z205" s="34">
        <f>IF(OR($L205&gt;0,$F205&gt;Parâmetros!$E$14),0,IF($A205&lt;&gt;$A204,1,N($Z204)+1))</f>
        <v>0</v>
      </c>
      <c r="AA205" s="34">
        <f>IF(OR($L205&gt;0,$F205&gt;Parâmetros!$E$14),0,IF(OR($A205&lt;&gt;$A206,$F206&gt;Parâmetros!$E$14),1,N($AA206)+1))</f>
        <v>0</v>
      </c>
      <c r="AB205" s="31">
        <f>IFERROR(MATCH($A205&amp;"|"&amp;TEXT(_xlfn.MAXIFS(Cadastro!$E$5:$E$243,Cadastro!$A$5:$A$243,$A205,Cadastro!$E$5:$E$243,"&lt;="&amp;$F205),"yyyymmdd"),Cadastro!$I$5:$I$243,0),"")</f>
        <v>27</v>
      </c>
      <c r="AC205" t="str">
        <f>IFERROR(_xlfn.SINGLE(INDEX(Exceções!$D$5:$D$203,MATCH($A205&amp;"|"&amp;$F205,Exceções!$F$5:$F$203,0))),"")</f>
        <v/>
      </c>
      <c r="AD205" t="str">
        <f>IF($AC205="","",IFERROR(_xlfn.SINGLE(INDEX(Exceções!$E$5:$E$203,MATCH($A205&amp;"|"&amp;$F205,Exceções!$F$5:$F$203,0))),""))</f>
        <v/>
      </c>
    </row>
    <row r="206" spans="1:30" ht="15" hidden="1" customHeight="1" x14ac:dyDescent="0.25">
      <c r="A206" s="31">
        <v>56030</v>
      </c>
      <c r="B206" s="17" t="s">
        <v>63</v>
      </c>
      <c r="C206" s="17" t="str">
        <f>IFERROR(INDEX(Cadastro!$C$5:$C$243,$AB206),"NÃO INFORMADO")</f>
        <v>PED</v>
      </c>
      <c r="D206" s="17" t="str">
        <f>IFERROR(INDEX(Cadastro!$D$5:$D$243,$AB206),"")</f>
        <v>6x1</v>
      </c>
      <c r="E206" s="17" t="str">
        <f>IFERROR(INDEX(Cadastro!$G$5:$G$243,$AB206),"")</f>
        <v>6x1</v>
      </c>
      <c r="F206" s="29">
        <v>46308</v>
      </c>
      <c r="G206" s="32" t="str">
        <f t="shared" si="18"/>
        <v>ter</v>
      </c>
      <c r="H206" s="31">
        <f>IF($L206=0,"",_xlfn.MINIFS(Dados!$Q:$Q,Dados!$A:$A,$A206,Dados!$S:$S,$F206))</f>
        <v>431</v>
      </c>
      <c r="I206" s="31">
        <f>IF($H206="","",_xlfn.MAXIFS(Dados!$R:$R,Dados!$A:$A,$A206,Dados!$S:$S,$F206))</f>
        <v>988</v>
      </c>
      <c r="J206" s="32" t="str">
        <f>IF($D206&lt;&gt;"Folguista","",IFERROR(INDEX(Parâmetros!$D$52:$G$52,1,MIN(4,MAX(1,$W206))),""))</f>
        <v/>
      </c>
      <c r="K206" s="32" t="str">
        <f>IF(OR($AC206&lt;&gt;"",$Y206="Folga",$Y206="Folga trabalhada",$Y206="Férias (cadastro)",$Y206="Férias / afastamento",$Y206="Indeterminado (início da série)"),"",IF(OR($D206="6x1",$D206="FF 6x1"),IF(OR(WEEKDAY($F206,2)=6,WEEKDAY($F206,2)=7),"6x1 sáb/dom","6x1"),IF($D206="5x2","5x2",IF($H206="",IF($D206="Folguista",$J206,$E206),IF(OR($H206&gt;=Parâmetros!$E$18,$H206&lt;Parâmetros!$E$19),"C",IF($H206&lt;Parâmetros!$E$20,"A","B"))))))</f>
        <v>6x1</v>
      </c>
      <c r="L206" s="30">
        <f>SUMIFS(Dados!$E:$E,Dados!$A:$A,$A206,Dados!$S:$S,$F206)</f>
        <v>8.0500000000000007</v>
      </c>
      <c r="M206" s="30">
        <f>IFERROR(INDEX(Parâmetros!$E$6:$E$11,MATCH($K206,Parâmetros!$A$6:$A$11,0)),"")</f>
        <v>8.8000000000000007</v>
      </c>
      <c r="N206" s="33">
        <f t="shared" si="19"/>
        <v>0.91477272727272729</v>
      </c>
      <c r="O206" s="33">
        <f>Parâmetros!$E$13</f>
        <v>0.8</v>
      </c>
      <c r="P206" s="32" t="str">
        <f>IF(OR($M206="",$F206&gt;Parâmetros!$E$14),"Não","Sim")</f>
        <v>Sim</v>
      </c>
      <c r="Q206" s="32" t="str">
        <f t="shared" si="20"/>
        <v>Sim</v>
      </c>
      <c r="R206" s="32" t="str">
        <f t="shared" si="21"/>
        <v>Sim</v>
      </c>
      <c r="S206" s="30">
        <f t="shared" si="22"/>
        <v>0</v>
      </c>
      <c r="T206" s="32" t="str">
        <f>IF($Q206&lt;&gt;"Sim","",IF($N206&gt;Parâmetros!$E$15,"Sim","Não"))</f>
        <v>Não</v>
      </c>
      <c r="U206" s="17" t="str">
        <f t="shared" si="23"/>
        <v>Na meta</v>
      </c>
      <c r="V206" s="17" t="str">
        <f>IF($AC206&lt;&gt;"",IF($L206&gt;0,"ATENÇÃO · apontou em dia de "&amp;LOWER($AC206)&amp;" cadastrado","Exceção cadastrada · "&amp;$AC206)&amp;IF($AD206="",""," · "&amp;$AD206),IF($E206="Férias",IF($L206&gt;0,"ATENÇÃO · apontou estando de férias no cadastro","Férias no cadastro"),IF($Y206="Férias / afastamento","Afastamento · "&amp;($Z206+$AA206-1)&amp;" dias seguidos sem apontamento",IF($Y206="Folga trabalhada","ATENÇÃO · apontou em dia de folga da escala 5x2",IF($Y206="Folga",IF(AND($D206="5x2",OR(WEEKDAY($F206,2)=6,WEEKDAY($F206,2)=7)),"Folga de fim de semana da escala 5x2",IF(AND(OR($D206="6x1",$D206="FF 6x1"),WEEKDAY($F206,2)=6,FALSE()),"Folga de fim de semana · apontou no domingo anterior",IF(AND(OR($D206="6x1",$D206="FF 6x1"),WEEKDAY($F206,2)=7,AND($A206=$A205,$L205&gt;0)),"Folga de fim de semana · apontou no sábado",IF(AND(OR($D206="6x1",$D206="FF 6x1"),OR(WEEKDAY($F206,2)=6,WEEKDAY($F206,2)=7)),"Folga de fim de semana · sem apontamento no sábado nem no domingo","Folga prevista pelo ciclo")))),IF($Y206="Indeterminado (início da série)","Sem histórico anterior — informe o dia do ciclo no Cadastro",IF($Y206="Falta de registro",IF(OR(OR($D206="6x1",$D206="FF 6x1"),$D206="5x2"),"FALTA DE REGISTRO · dia útil da escala "&amp;$E206,"FALTA DE REGISTRO · dia "&amp;$W206&amp;" de "&amp;IFERROR(INDEX(Parâmetros!$B$39:$B$48,MATCH($E206,Parâmetros!$A$39:$A$48,0)),99)&amp;" do ciclo"),IF(OR($D206="6x1",$D206="FF 6x1"),IF(OR(AND(WEEKDAY($F206,2)=6,AND($A206=$A207,$L207&gt;0)),AND(WEEKDAY($F206,2)=7,AND($A206=$A205,$L205&gt;0))),"ATENÇÃO · apontou sábado e domingo no mesmo fim de semana",IF(OR(WEEKDAY($F206,2)=6,WEEKDAY($F206,2)=7),"Jornada de fim de semana do 6x1",IF(OR($H206&gt;=Parâmetros!$E$20,$H206&lt;Parâmetros!$E$19),"ATENÇÃO · 6x1 apontou fora do horário diurno","Jornada fixa do 6x1"))),IF($D206="5x2","Jornada fixa do 5x2",IF($D206="Folguista",IF($J206=$K206,"Evidência confirma sequência","DIVERGE · sequência "&amp;$J206&amp;" × evidência "&amp;$K206),IF($K206=$E206,"Evidência confirma cadastro","DIVERGE · cadastro "&amp;$E206&amp;" × evidência "&amp;$K206)))))))))))</f>
        <v>Jornada fixa do 6x1</v>
      </c>
      <c r="W206" s="34" t="str">
        <f>IF(OR(OR($D206="6x1",$D206="FF 6x1"),$D206="5x2"),"",IF($AB206&lt;&gt;$AB205,IF(IFERROR(INDEX(Cadastro!$F$5:$F$243,$AB206),"")="",IF($L206&gt;0,1,0),IF(IFERROR(INDEX(Cadastro!$F$5:$F$243,$AB206),"")&lt;=IFERROR(INDEX(Parâmetros!$B$39:$B$48,MATCH($E206,Parâmetros!$A$39:$A$48,0)),99),IFERROR(INDEX(Cadastro!$F$5:$F$243,$AB206),""),0)),IF($L206&gt;0,IF(N($X205)&gt;0,1,N($W205)+1),IF(AND($L206=0,OR(N($W205)&gt;=IFERROR(INDEX(Parâmetros!$B$39:$B$48,MATCH($E206,Parâmetros!$A$39:$A$48,0)),99),AND(N($X205)&gt;0,N($X205)&lt;IFERROR(INDEX(Parâmetros!$C$39:$C$48,MATCH($E206,Parâmetros!$A$39:$A$48,0)),0)))),0,N($W205)+1))))</f>
        <v/>
      </c>
      <c r="X206" s="34" t="str">
        <f>IF(OR(OR($D206="6x1",$D206="FF 6x1"),$D206="5x2"),"",IF($AB206&lt;&gt;$AB205,IF(IFERROR(INDEX(Cadastro!$F$5:$F$243,$AB206),"")="",0,IF(IFERROR(INDEX(Cadastro!$F$5:$F$243,$AB206),"")&gt;IFERROR(INDEX(Parâmetros!$B$39:$B$48,MATCH($E206,Parâmetros!$A$39:$A$48,0)),99),IFERROR(INDEX(Cadastro!$F$5:$F$243,$AB206),"")-IFERROR(INDEX(Parâmetros!$B$39:$B$48,MATCH($E206,Parâmetros!$A$39:$A$48,0)),99),0)),IF(AND($L206=0,OR(N($W205)&gt;=IFERROR(INDEX(Parâmetros!$B$39:$B$48,MATCH($E206,Parâmetros!$A$39:$A$48,0)),99),AND(N($X205)&gt;0,N($X205)&lt;IFERROR(INDEX(Parâmetros!$C$39:$C$48,MATCH($E206,Parâmetros!$A$39:$A$48,0)),0)))),N($X205)+1,0)))</f>
        <v/>
      </c>
      <c r="Y206" t="str">
        <f>IF($AC206&lt;&gt;"",IF($L206&gt;0,$AC206&amp;" · com apontamento",$AC206),IF($E206="Férias",IF($L206&gt;0,"Férias · com apontamento","Férias (cadastro)"),IF(($Z206+$AA206-1)&gt;Parâmetros!$E$16,"Férias / afastamento",IF(AND($D206="5x2",OR(WEEKDAY($F206,2)=6,WEEKDAY($F206,2)=7)),IF($L206&gt;0,"Folga trabalhada","Folga"),IF($L206&gt;0,"Trabalhado",IF(OR(OR($D206="6x1",$D206="FF 6x1"),$D206="5x2"),IF(AND(OR($D206="6x1",$D206="FF 6x1"),OR(WEEKDAY($F206,2)=6,WEEKDAY($F206,2)=7)),"Folga","Falta de registro"),IF(AND($AB206&lt;&gt;$AB205,IFERROR(INDEX(Cadastro!$F$5:$F$243,$AB206),"")=""),"Indeterminado (início da série)",IF($X206&gt;0,"Folga","Falta de registro"))))))))</f>
        <v>Trabalhado</v>
      </c>
      <c r="Z206" s="34">
        <f>IF(OR($L206&gt;0,$F206&gt;Parâmetros!$E$14),0,IF($A206&lt;&gt;$A205,1,N($Z205)+1))</f>
        <v>0</v>
      </c>
      <c r="AA206" s="34">
        <f>IF(OR($L206&gt;0,$F206&gt;Parâmetros!$E$14),0,IF(OR($A206&lt;&gt;$A207,$F207&gt;Parâmetros!$E$14),1,N($AA207)+1))</f>
        <v>0</v>
      </c>
      <c r="AB206" s="31">
        <f>IFERROR(MATCH($A206&amp;"|"&amp;TEXT(_xlfn.MAXIFS(Cadastro!$E$5:$E$243,Cadastro!$A$5:$A$243,$A206,Cadastro!$E$5:$E$243,"&lt;="&amp;$F206),"yyyymmdd"),Cadastro!$I$5:$I$243,0),"")</f>
        <v>28</v>
      </c>
      <c r="AC206" t="str">
        <f>IFERROR(_xlfn.SINGLE(INDEX(Exceções!$D$5:$D$203,MATCH($A206&amp;"|"&amp;$F206,Exceções!$F$5:$F$203,0))),"")</f>
        <v/>
      </c>
      <c r="AD206" t="str">
        <f>IF($AC206="","",IFERROR(_xlfn.SINGLE(INDEX(Exceções!$E$5:$E$203,MATCH($A206&amp;"|"&amp;$F206,Exceções!$F$5:$F$203,0))),""))</f>
        <v/>
      </c>
    </row>
    <row r="207" spans="1:30" ht="15" hidden="1" customHeight="1" x14ac:dyDescent="0.25">
      <c r="A207" s="31">
        <v>56030</v>
      </c>
      <c r="B207" s="17" t="s">
        <v>63</v>
      </c>
      <c r="C207" s="17" t="str">
        <f>IFERROR(INDEX(Cadastro!$C$5:$C$243,$AB207),"NÃO INFORMADO")</f>
        <v>PED</v>
      </c>
      <c r="D207" s="17" t="str">
        <f>IFERROR(INDEX(Cadastro!$D$5:$D$243,$AB207),"")</f>
        <v>6x1</v>
      </c>
      <c r="E207" s="17" t="str">
        <f>IFERROR(INDEX(Cadastro!$G$5:$G$243,$AB207),"")</f>
        <v>6x1</v>
      </c>
      <c r="F207" s="29">
        <v>46309</v>
      </c>
      <c r="G207" s="32" t="str">
        <f t="shared" si="18"/>
        <v>qua</v>
      </c>
      <c r="H207" s="31">
        <f>IF($L207=0,"",_xlfn.MINIFS(Dados!$Q:$Q,Dados!$A:$A,$A207,Dados!$S:$S,$F207))</f>
        <v>434</v>
      </c>
      <c r="I207" s="31">
        <f>IF($H207="","",_xlfn.MAXIFS(Dados!$R:$R,Dados!$A:$A,$A207,Dados!$S:$S,$F207))</f>
        <v>980</v>
      </c>
      <c r="J207" s="32" t="str">
        <f>IF($D207&lt;&gt;"Folguista","",IFERROR(INDEX(Parâmetros!$D$52:$G$52,1,MIN(4,MAX(1,$W207))),""))</f>
        <v/>
      </c>
      <c r="K207" s="32" t="str">
        <f>IF(OR($AC207&lt;&gt;"",$Y207="Folga",$Y207="Folga trabalhada",$Y207="Férias (cadastro)",$Y207="Férias / afastamento",$Y207="Indeterminado (início da série)"),"",IF(OR($D207="6x1",$D207="FF 6x1"),IF(OR(WEEKDAY($F207,2)=6,WEEKDAY($F207,2)=7),"6x1 sáb/dom","6x1"),IF($D207="5x2","5x2",IF($H207="",IF($D207="Folguista",$J207,$E207),IF(OR($H207&gt;=Parâmetros!$E$18,$H207&lt;Parâmetros!$E$19),"C",IF($H207&lt;Parâmetros!$E$20,"A","B"))))))</f>
        <v>6x1</v>
      </c>
      <c r="L207" s="30">
        <f>SUMIFS(Dados!$E:$E,Dados!$A:$A,$A207,Dados!$S:$S,$F207)</f>
        <v>7.86</v>
      </c>
      <c r="M207" s="30">
        <f>IFERROR(INDEX(Parâmetros!$E$6:$E$11,MATCH($K207,Parâmetros!$A$6:$A$11,0)),"")</f>
        <v>8.8000000000000007</v>
      </c>
      <c r="N207" s="33">
        <f t="shared" si="19"/>
        <v>0.89318181818181819</v>
      </c>
      <c r="O207" s="33">
        <f>Parâmetros!$E$13</f>
        <v>0.8</v>
      </c>
      <c r="P207" s="32" t="str">
        <f>IF(OR($M207="",$F207&gt;Parâmetros!$E$14),"Não","Sim")</f>
        <v>Sim</v>
      </c>
      <c r="Q207" s="32" t="str">
        <f t="shared" si="20"/>
        <v>Sim</v>
      </c>
      <c r="R207" s="32" t="str">
        <f t="shared" si="21"/>
        <v>Sim</v>
      </c>
      <c r="S207" s="30">
        <f t="shared" si="22"/>
        <v>0</v>
      </c>
      <c r="T207" s="32" t="str">
        <f>IF($Q207&lt;&gt;"Sim","",IF($N207&gt;Parâmetros!$E$15,"Sim","Não"))</f>
        <v>Não</v>
      </c>
      <c r="U207" s="17" t="str">
        <f t="shared" si="23"/>
        <v>Na meta</v>
      </c>
      <c r="V207" s="17" t="str">
        <f>IF($AC207&lt;&gt;"",IF($L207&gt;0,"ATENÇÃO · apontou em dia de "&amp;LOWER($AC207)&amp;" cadastrado","Exceção cadastrada · "&amp;$AC207)&amp;IF($AD207="",""," · "&amp;$AD207),IF($E207="Férias",IF($L207&gt;0,"ATENÇÃO · apontou estando de férias no cadastro","Férias no cadastro"),IF($Y207="Férias / afastamento","Afastamento · "&amp;($Z207+$AA207-1)&amp;" dias seguidos sem apontamento",IF($Y207="Folga trabalhada","ATENÇÃO · apontou em dia de folga da escala 5x2",IF($Y207="Folga",IF(AND($D207="5x2",OR(WEEKDAY($F207,2)=6,WEEKDAY($F207,2)=7)),"Folga de fim de semana da escala 5x2",IF(AND(OR($D207="6x1",$D207="FF 6x1"),WEEKDAY($F207,2)=6,FALSE()),"Folga de fim de semana · apontou no domingo anterior",IF(AND(OR($D207="6x1",$D207="FF 6x1"),WEEKDAY($F207,2)=7,AND($A207=$A206,$L206&gt;0)),"Folga de fim de semana · apontou no sábado",IF(AND(OR($D207="6x1",$D207="FF 6x1"),OR(WEEKDAY($F207,2)=6,WEEKDAY($F207,2)=7)),"Folga de fim de semana · sem apontamento no sábado nem no domingo","Folga prevista pelo ciclo")))),IF($Y207="Indeterminado (início da série)","Sem histórico anterior — informe o dia do ciclo no Cadastro",IF($Y207="Falta de registro",IF(OR(OR($D207="6x1",$D207="FF 6x1"),$D207="5x2"),"FALTA DE REGISTRO · dia útil da escala "&amp;$E207,"FALTA DE REGISTRO · dia "&amp;$W207&amp;" de "&amp;IFERROR(INDEX(Parâmetros!$B$39:$B$48,MATCH($E207,Parâmetros!$A$39:$A$48,0)),99)&amp;" do ciclo"),IF(OR($D207="6x1",$D207="FF 6x1"),IF(OR(AND(WEEKDAY($F207,2)=6,AND($A207=$A208,$L208&gt;0)),AND(WEEKDAY($F207,2)=7,AND($A207=$A206,$L206&gt;0))),"ATENÇÃO · apontou sábado e domingo no mesmo fim de semana",IF(OR(WEEKDAY($F207,2)=6,WEEKDAY($F207,2)=7),"Jornada de fim de semana do 6x1",IF(OR($H207&gt;=Parâmetros!$E$20,$H207&lt;Parâmetros!$E$19),"ATENÇÃO · 6x1 apontou fora do horário diurno","Jornada fixa do 6x1"))),IF($D207="5x2","Jornada fixa do 5x2",IF($D207="Folguista",IF($J207=$K207,"Evidência confirma sequência","DIVERGE · sequência "&amp;$J207&amp;" × evidência "&amp;$K207),IF($K207=$E207,"Evidência confirma cadastro","DIVERGE · cadastro "&amp;$E207&amp;" × evidência "&amp;$K207)))))))))))</f>
        <v>Jornada fixa do 6x1</v>
      </c>
      <c r="W207" s="34" t="str">
        <f>IF(OR(OR($D207="6x1",$D207="FF 6x1"),$D207="5x2"),"",IF($AB207&lt;&gt;$AB206,IF(IFERROR(INDEX(Cadastro!$F$5:$F$243,$AB207),"")="",IF($L207&gt;0,1,0),IF(IFERROR(INDEX(Cadastro!$F$5:$F$243,$AB207),"")&lt;=IFERROR(INDEX(Parâmetros!$B$39:$B$48,MATCH($E207,Parâmetros!$A$39:$A$48,0)),99),IFERROR(INDEX(Cadastro!$F$5:$F$243,$AB207),""),0)),IF($L207&gt;0,IF(N($X206)&gt;0,1,N($W206)+1),IF(AND($L207=0,OR(N($W206)&gt;=IFERROR(INDEX(Parâmetros!$B$39:$B$48,MATCH($E207,Parâmetros!$A$39:$A$48,0)),99),AND(N($X206)&gt;0,N($X206)&lt;IFERROR(INDEX(Parâmetros!$C$39:$C$48,MATCH($E207,Parâmetros!$A$39:$A$48,0)),0)))),0,N($W206)+1))))</f>
        <v/>
      </c>
      <c r="X207" s="34" t="str">
        <f>IF(OR(OR($D207="6x1",$D207="FF 6x1"),$D207="5x2"),"",IF($AB207&lt;&gt;$AB206,IF(IFERROR(INDEX(Cadastro!$F$5:$F$243,$AB207),"")="",0,IF(IFERROR(INDEX(Cadastro!$F$5:$F$243,$AB207),"")&gt;IFERROR(INDEX(Parâmetros!$B$39:$B$48,MATCH($E207,Parâmetros!$A$39:$A$48,0)),99),IFERROR(INDEX(Cadastro!$F$5:$F$243,$AB207),"")-IFERROR(INDEX(Parâmetros!$B$39:$B$48,MATCH($E207,Parâmetros!$A$39:$A$48,0)),99),0)),IF(AND($L207=0,OR(N($W206)&gt;=IFERROR(INDEX(Parâmetros!$B$39:$B$48,MATCH($E207,Parâmetros!$A$39:$A$48,0)),99),AND(N($X206)&gt;0,N($X206)&lt;IFERROR(INDEX(Parâmetros!$C$39:$C$48,MATCH($E207,Parâmetros!$A$39:$A$48,0)),0)))),N($X206)+1,0)))</f>
        <v/>
      </c>
      <c r="Y207" t="str">
        <f>IF($AC207&lt;&gt;"",IF($L207&gt;0,$AC207&amp;" · com apontamento",$AC207),IF($E207="Férias",IF($L207&gt;0,"Férias · com apontamento","Férias (cadastro)"),IF(($Z207+$AA207-1)&gt;Parâmetros!$E$16,"Férias / afastamento",IF(AND($D207="5x2",OR(WEEKDAY($F207,2)=6,WEEKDAY($F207,2)=7)),IF($L207&gt;0,"Folga trabalhada","Folga"),IF($L207&gt;0,"Trabalhado",IF(OR(OR($D207="6x1",$D207="FF 6x1"),$D207="5x2"),IF(AND(OR($D207="6x1",$D207="FF 6x1"),OR(WEEKDAY($F207,2)=6,WEEKDAY($F207,2)=7)),"Folga","Falta de registro"),IF(AND($AB207&lt;&gt;$AB206,IFERROR(INDEX(Cadastro!$F$5:$F$243,$AB207),"")=""),"Indeterminado (início da série)",IF($X207&gt;0,"Folga","Falta de registro"))))))))</f>
        <v>Trabalhado</v>
      </c>
      <c r="Z207" s="34">
        <f>IF(OR($L207&gt;0,$F207&gt;Parâmetros!$E$14),0,IF($A207&lt;&gt;$A206,1,N($Z206)+1))</f>
        <v>0</v>
      </c>
      <c r="AA207" s="34">
        <f>IF(OR($L207&gt;0,$F207&gt;Parâmetros!$E$14),0,IF(OR($A207&lt;&gt;$A208,$F208&gt;Parâmetros!$E$14),1,N($AA208)+1))</f>
        <v>0</v>
      </c>
      <c r="AB207" s="31">
        <f>IFERROR(MATCH($A207&amp;"|"&amp;TEXT(_xlfn.MAXIFS(Cadastro!$E$5:$E$243,Cadastro!$A$5:$A$243,$A207,Cadastro!$E$5:$E$243,"&lt;="&amp;$F207),"yyyymmdd"),Cadastro!$I$5:$I$243,0),"")</f>
        <v>28</v>
      </c>
      <c r="AC207" t="str">
        <f>IFERROR(_xlfn.SINGLE(INDEX(Exceções!$D$5:$D$203,MATCH($A207&amp;"|"&amp;$F207,Exceções!$F$5:$F$203,0))),"")</f>
        <v/>
      </c>
      <c r="AD207" t="str">
        <f>IF($AC207="","",IFERROR(_xlfn.SINGLE(INDEX(Exceções!$E$5:$E$203,MATCH($A207&amp;"|"&amp;$F207,Exceções!$F$5:$F$203,0))),""))</f>
        <v/>
      </c>
    </row>
    <row r="208" spans="1:30" ht="15" hidden="1" customHeight="1" x14ac:dyDescent="0.25">
      <c r="A208" s="31">
        <v>56030</v>
      </c>
      <c r="B208" s="17" t="s">
        <v>63</v>
      </c>
      <c r="C208" s="17" t="str">
        <f>IFERROR(INDEX(Cadastro!$C$5:$C$243,$AB208),"NÃO INFORMADO")</f>
        <v>PED</v>
      </c>
      <c r="D208" s="17" t="str">
        <f>IFERROR(INDEX(Cadastro!$D$5:$D$243,$AB208),"")</f>
        <v>6x1</v>
      </c>
      <c r="E208" s="17" t="str">
        <f>IFERROR(INDEX(Cadastro!$G$5:$G$243,$AB208),"")</f>
        <v>6x1</v>
      </c>
      <c r="F208" s="29">
        <v>46310</v>
      </c>
      <c r="G208" s="32" t="str">
        <f t="shared" si="18"/>
        <v>qui</v>
      </c>
      <c r="H208" s="31">
        <f>IF($L208=0,"",_xlfn.MINIFS(Dados!$Q:$Q,Dados!$A:$A,$A208,Dados!$S:$S,$F208))</f>
        <v>435</v>
      </c>
      <c r="I208" s="31">
        <f>IF($H208="","",_xlfn.MAXIFS(Dados!$R:$R,Dados!$A:$A,$A208,Dados!$S:$S,$F208))</f>
        <v>995</v>
      </c>
      <c r="J208" s="32" t="str">
        <f>IF($D208&lt;&gt;"Folguista","",IFERROR(INDEX(Parâmetros!$D$52:$G$52,1,MIN(4,MAX(1,$W208))),""))</f>
        <v/>
      </c>
      <c r="K208" s="32" t="str">
        <f>IF(OR($AC208&lt;&gt;"",$Y208="Folga",$Y208="Folga trabalhada",$Y208="Férias (cadastro)",$Y208="Férias / afastamento",$Y208="Indeterminado (início da série)"),"",IF(OR($D208="6x1",$D208="FF 6x1"),IF(OR(WEEKDAY($F208,2)=6,WEEKDAY($F208,2)=7),"6x1 sáb/dom","6x1"),IF($D208="5x2","5x2",IF($H208="",IF($D208="Folguista",$J208,$E208),IF(OR($H208&gt;=Parâmetros!$E$18,$H208&lt;Parâmetros!$E$19),"C",IF($H208&lt;Parâmetros!$E$20,"A","B"))))))</f>
        <v>6x1</v>
      </c>
      <c r="L208" s="30">
        <f>SUMIFS(Dados!$E:$E,Dados!$A:$A,$A208,Dados!$S:$S,$F208)</f>
        <v>8.07</v>
      </c>
      <c r="M208" s="30">
        <f>IFERROR(INDEX(Parâmetros!$E$6:$E$11,MATCH($K208,Parâmetros!$A$6:$A$11,0)),"")</f>
        <v>8.8000000000000007</v>
      </c>
      <c r="N208" s="33">
        <f t="shared" si="19"/>
        <v>0.9170454545454545</v>
      </c>
      <c r="O208" s="33">
        <f>Parâmetros!$E$13</f>
        <v>0.8</v>
      </c>
      <c r="P208" s="32" t="str">
        <f>IF(OR($M208="",$F208&gt;Parâmetros!$E$14),"Não","Sim")</f>
        <v>Sim</v>
      </c>
      <c r="Q208" s="32" t="str">
        <f t="shared" si="20"/>
        <v>Sim</v>
      </c>
      <c r="R208" s="32" t="str">
        <f t="shared" si="21"/>
        <v>Sim</v>
      </c>
      <c r="S208" s="30">
        <f t="shared" si="22"/>
        <v>0</v>
      </c>
      <c r="T208" s="32" t="str">
        <f>IF($Q208&lt;&gt;"Sim","",IF($N208&gt;Parâmetros!$E$15,"Sim","Não"))</f>
        <v>Não</v>
      </c>
      <c r="U208" s="17" t="str">
        <f t="shared" si="23"/>
        <v>Na meta</v>
      </c>
      <c r="V208" s="17" t="str">
        <f>IF($AC208&lt;&gt;"",IF($L208&gt;0,"ATENÇÃO · apontou em dia de "&amp;LOWER($AC208)&amp;" cadastrado","Exceção cadastrada · "&amp;$AC208)&amp;IF($AD208="",""," · "&amp;$AD208),IF($E208="Férias",IF($L208&gt;0,"ATENÇÃO · apontou estando de férias no cadastro","Férias no cadastro"),IF($Y208="Férias / afastamento","Afastamento · "&amp;($Z208+$AA208-1)&amp;" dias seguidos sem apontamento",IF($Y208="Folga trabalhada","ATENÇÃO · apontou em dia de folga da escala 5x2",IF($Y208="Folga",IF(AND($D208="5x2",OR(WEEKDAY($F208,2)=6,WEEKDAY($F208,2)=7)),"Folga de fim de semana da escala 5x2",IF(AND(OR($D208="6x1",$D208="FF 6x1"),WEEKDAY($F208,2)=6,FALSE()),"Folga de fim de semana · apontou no domingo anterior",IF(AND(OR($D208="6x1",$D208="FF 6x1"),WEEKDAY($F208,2)=7,AND($A208=$A207,$L207&gt;0)),"Folga de fim de semana · apontou no sábado",IF(AND(OR($D208="6x1",$D208="FF 6x1"),OR(WEEKDAY($F208,2)=6,WEEKDAY($F208,2)=7)),"Folga de fim de semana · sem apontamento no sábado nem no domingo","Folga prevista pelo ciclo")))),IF($Y208="Indeterminado (início da série)","Sem histórico anterior — informe o dia do ciclo no Cadastro",IF($Y208="Falta de registro",IF(OR(OR($D208="6x1",$D208="FF 6x1"),$D208="5x2"),"FALTA DE REGISTRO · dia útil da escala "&amp;$E208,"FALTA DE REGISTRO · dia "&amp;$W208&amp;" de "&amp;IFERROR(INDEX(Parâmetros!$B$39:$B$48,MATCH($E208,Parâmetros!$A$39:$A$48,0)),99)&amp;" do ciclo"),IF(OR($D208="6x1",$D208="FF 6x1"),IF(OR(AND(WEEKDAY($F208,2)=6,AND($A208=$A209,$L209&gt;0)),AND(WEEKDAY($F208,2)=7,AND($A208=$A207,$L207&gt;0))),"ATENÇÃO · apontou sábado e domingo no mesmo fim de semana",IF(OR(WEEKDAY($F208,2)=6,WEEKDAY($F208,2)=7),"Jornada de fim de semana do 6x1",IF(OR($H208&gt;=Parâmetros!$E$20,$H208&lt;Parâmetros!$E$19),"ATENÇÃO · 6x1 apontou fora do horário diurno","Jornada fixa do 6x1"))),IF($D208="5x2","Jornada fixa do 5x2",IF($D208="Folguista",IF($J208=$K208,"Evidência confirma sequência","DIVERGE · sequência "&amp;$J208&amp;" × evidência "&amp;$K208),IF($K208=$E208,"Evidência confirma cadastro","DIVERGE · cadastro "&amp;$E208&amp;" × evidência "&amp;$K208)))))))))))</f>
        <v>Jornada fixa do 6x1</v>
      </c>
      <c r="W208" s="34" t="str">
        <f>IF(OR(OR($D208="6x1",$D208="FF 6x1"),$D208="5x2"),"",IF($AB208&lt;&gt;$AB207,IF(IFERROR(INDEX(Cadastro!$F$5:$F$243,$AB208),"")="",IF($L208&gt;0,1,0),IF(IFERROR(INDEX(Cadastro!$F$5:$F$243,$AB208),"")&lt;=IFERROR(INDEX(Parâmetros!$B$39:$B$48,MATCH($E208,Parâmetros!$A$39:$A$48,0)),99),IFERROR(INDEX(Cadastro!$F$5:$F$243,$AB208),""),0)),IF($L208&gt;0,IF(N($X207)&gt;0,1,N($W207)+1),IF(AND($L208=0,OR(N($W207)&gt;=IFERROR(INDEX(Parâmetros!$B$39:$B$48,MATCH($E208,Parâmetros!$A$39:$A$48,0)),99),AND(N($X207)&gt;0,N($X207)&lt;IFERROR(INDEX(Parâmetros!$C$39:$C$48,MATCH($E208,Parâmetros!$A$39:$A$48,0)),0)))),0,N($W207)+1))))</f>
        <v/>
      </c>
      <c r="X208" s="34" t="str">
        <f>IF(OR(OR($D208="6x1",$D208="FF 6x1"),$D208="5x2"),"",IF($AB208&lt;&gt;$AB207,IF(IFERROR(INDEX(Cadastro!$F$5:$F$243,$AB208),"")="",0,IF(IFERROR(INDEX(Cadastro!$F$5:$F$243,$AB208),"")&gt;IFERROR(INDEX(Parâmetros!$B$39:$B$48,MATCH($E208,Parâmetros!$A$39:$A$48,0)),99),IFERROR(INDEX(Cadastro!$F$5:$F$243,$AB208),"")-IFERROR(INDEX(Parâmetros!$B$39:$B$48,MATCH($E208,Parâmetros!$A$39:$A$48,0)),99),0)),IF(AND($L208=0,OR(N($W207)&gt;=IFERROR(INDEX(Parâmetros!$B$39:$B$48,MATCH($E208,Parâmetros!$A$39:$A$48,0)),99),AND(N($X207)&gt;0,N($X207)&lt;IFERROR(INDEX(Parâmetros!$C$39:$C$48,MATCH($E208,Parâmetros!$A$39:$A$48,0)),0)))),N($X207)+1,0)))</f>
        <v/>
      </c>
      <c r="Y208" t="str">
        <f>IF($AC208&lt;&gt;"",IF($L208&gt;0,$AC208&amp;" · com apontamento",$AC208),IF($E208="Férias",IF($L208&gt;0,"Férias · com apontamento","Férias (cadastro)"),IF(($Z208+$AA208-1)&gt;Parâmetros!$E$16,"Férias / afastamento",IF(AND($D208="5x2",OR(WEEKDAY($F208,2)=6,WEEKDAY($F208,2)=7)),IF($L208&gt;0,"Folga trabalhada","Folga"),IF($L208&gt;0,"Trabalhado",IF(OR(OR($D208="6x1",$D208="FF 6x1"),$D208="5x2"),IF(AND(OR($D208="6x1",$D208="FF 6x1"),OR(WEEKDAY($F208,2)=6,WEEKDAY($F208,2)=7)),"Folga","Falta de registro"),IF(AND($AB208&lt;&gt;$AB207,IFERROR(INDEX(Cadastro!$F$5:$F$243,$AB208),"")=""),"Indeterminado (início da série)",IF($X208&gt;0,"Folga","Falta de registro"))))))))</f>
        <v>Trabalhado</v>
      </c>
      <c r="Z208" s="34">
        <f>IF(OR($L208&gt;0,$F208&gt;Parâmetros!$E$14),0,IF($A208&lt;&gt;$A207,1,N($Z207)+1))</f>
        <v>0</v>
      </c>
      <c r="AA208" s="34">
        <f>IF(OR($L208&gt;0,$F208&gt;Parâmetros!$E$14),0,IF(OR($A208&lt;&gt;$A209,$F209&gt;Parâmetros!$E$14),1,N($AA209)+1))</f>
        <v>0</v>
      </c>
      <c r="AB208" s="31">
        <f>IFERROR(MATCH($A208&amp;"|"&amp;TEXT(_xlfn.MAXIFS(Cadastro!$E$5:$E$243,Cadastro!$A$5:$A$243,$A208,Cadastro!$E$5:$E$243,"&lt;="&amp;$F208),"yyyymmdd"),Cadastro!$I$5:$I$243,0),"")</f>
        <v>28</v>
      </c>
      <c r="AC208" t="str">
        <f>IFERROR(_xlfn.SINGLE(INDEX(Exceções!$D$5:$D$203,MATCH($A208&amp;"|"&amp;$F208,Exceções!$F$5:$F$203,0))),"")</f>
        <v/>
      </c>
      <c r="AD208" t="str">
        <f>IF($AC208="","",IFERROR(_xlfn.SINGLE(INDEX(Exceções!$E$5:$E$203,MATCH($A208&amp;"|"&amp;$F208,Exceções!$F$5:$F$203,0))),""))</f>
        <v/>
      </c>
    </row>
    <row r="209" spans="1:30" ht="15" hidden="1" customHeight="1" x14ac:dyDescent="0.25">
      <c r="A209" s="31">
        <v>56030</v>
      </c>
      <c r="B209" s="17" t="s">
        <v>63</v>
      </c>
      <c r="C209" s="17" t="str">
        <f>IFERROR(INDEX(Cadastro!$C$5:$C$243,$AB209),"NÃO INFORMADO")</f>
        <v>PED</v>
      </c>
      <c r="D209" s="17" t="str">
        <f>IFERROR(INDEX(Cadastro!$D$5:$D$243,$AB209),"")</f>
        <v>6x1</v>
      </c>
      <c r="E209" s="17" t="str">
        <f>IFERROR(INDEX(Cadastro!$G$5:$G$243,$AB209),"")</f>
        <v>6x1</v>
      </c>
      <c r="F209" s="29">
        <v>46311</v>
      </c>
      <c r="G209" s="32" t="str">
        <f t="shared" si="18"/>
        <v>sex</v>
      </c>
      <c r="H209" s="31">
        <f>IF($L209=0,"",_xlfn.MINIFS(Dados!$Q:$Q,Dados!$A:$A,$A209,Dados!$S:$S,$F209))</f>
        <v>432</v>
      </c>
      <c r="I209" s="31">
        <f>IF($H209="","",_xlfn.MAXIFS(Dados!$R:$R,Dados!$A:$A,$A209,Dados!$S:$S,$F209))</f>
        <v>980</v>
      </c>
      <c r="J209" s="32" t="str">
        <f>IF($D209&lt;&gt;"Folguista","",IFERROR(INDEX(Parâmetros!$D$52:$G$52,1,MIN(4,MAX(1,$W209))),""))</f>
        <v/>
      </c>
      <c r="K209" s="32" t="str">
        <f>IF(OR($AC209&lt;&gt;"",$Y209="Folga",$Y209="Folga trabalhada",$Y209="Férias (cadastro)",$Y209="Férias / afastamento",$Y209="Indeterminado (início da série)"),"",IF(OR($D209="6x1",$D209="FF 6x1"),IF(OR(WEEKDAY($F209,2)=6,WEEKDAY($F209,2)=7),"6x1 sáb/dom","6x1"),IF($D209="5x2","5x2",IF($H209="",IF($D209="Folguista",$J209,$E209),IF(OR($H209&gt;=Parâmetros!$E$18,$H209&lt;Parâmetros!$E$19),"C",IF($H209&lt;Parâmetros!$E$20,"A","B"))))))</f>
        <v>6x1</v>
      </c>
      <c r="L209" s="30">
        <f>SUMIFS(Dados!$E:$E,Dados!$A:$A,$A209,Dados!$S:$S,$F209)</f>
        <v>7.8900000000000006</v>
      </c>
      <c r="M209" s="30">
        <f>IFERROR(INDEX(Parâmetros!$E$6:$E$11,MATCH($K209,Parâmetros!$A$6:$A$11,0)),"")</f>
        <v>8.8000000000000007</v>
      </c>
      <c r="N209" s="33">
        <f t="shared" si="19"/>
        <v>0.89659090909090911</v>
      </c>
      <c r="O209" s="33">
        <f>Parâmetros!$E$13</f>
        <v>0.8</v>
      </c>
      <c r="P209" s="32" t="str">
        <f>IF(OR($M209="",$F209&gt;Parâmetros!$E$14),"Não","Sim")</f>
        <v>Sim</v>
      </c>
      <c r="Q209" s="32" t="str">
        <f t="shared" si="20"/>
        <v>Sim</v>
      </c>
      <c r="R209" s="32" t="str">
        <f t="shared" si="21"/>
        <v>Sim</v>
      </c>
      <c r="S209" s="30">
        <f t="shared" si="22"/>
        <v>0</v>
      </c>
      <c r="T209" s="32" t="str">
        <f>IF($Q209&lt;&gt;"Sim","",IF($N209&gt;Parâmetros!$E$15,"Sim","Não"))</f>
        <v>Não</v>
      </c>
      <c r="U209" s="17" t="str">
        <f t="shared" si="23"/>
        <v>Na meta</v>
      </c>
      <c r="V209" s="17" t="str">
        <f>IF($AC209&lt;&gt;"",IF($L209&gt;0,"ATENÇÃO · apontou em dia de "&amp;LOWER($AC209)&amp;" cadastrado","Exceção cadastrada · "&amp;$AC209)&amp;IF($AD209="",""," · "&amp;$AD209),IF($E209="Férias",IF($L209&gt;0,"ATENÇÃO · apontou estando de férias no cadastro","Férias no cadastro"),IF($Y209="Férias / afastamento","Afastamento · "&amp;($Z209+$AA209-1)&amp;" dias seguidos sem apontamento",IF($Y209="Folga trabalhada","ATENÇÃO · apontou em dia de folga da escala 5x2",IF($Y209="Folga",IF(AND($D209="5x2",OR(WEEKDAY($F209,2)=6,WEEKDAY($F209,2)=7)),"Folga de fim de semana da escala 5x2",IF(AND(OR($D209="6x1",$D209="FF 6x1"),WEEKDAY($F209,2)=6,FALSE()),"Folga de fim de semana · apontou no domingo anterior",IF(AND(OR($D209="6x1",$D209="FF 6x1"),WEEKDAY($F209,2)=7,AND($A209=$A208,$L208&gt;0)),"Folga de fim de semana · apontou no sábado",IF(AND(OR($D209="6x1",$D209="FF 6x1"),OR(WEEKDAY($F209,2)=6,WEEKDAY($F209,2)=7)),"Folga de fim de semana · sem apontamento no sábado nem no domingo","Folga prevista pelo ciclo")))),IF($Y209="Indeterminado (início da série)","Sem histórico anterior — informe o dia do ciclo no Cadastro",IF($Y209="Falta de registro",IF(OR(OR($D209="6x1",$D209="FF 6x1"),$D209="5x2"),"FALTA DE REGISTRO · dia útil da escala "&amp;$E209,"FALTA DE REGISTRO · dia "&amp;$W209&amp;" de "&amp;IFERROR(INDEX(Parâmetros!$B$39:$B$48,MATCH($E209,Parâmetros!$A$39:$A$48,0)),99)&amp;" do ciclo"),IF(OR($D209="6x1",$D209="FF 6x1"),IF(OR(AND(WEEKDAY($F209,2)=6,AND($A209=$A210,$L210&gt;0)),AND(WEEKDAY($F209,2)=7,AND($A209=$A208,$L208&gt;0))),"ATENÇÃO · apontou sábado e domingo no mesmo fim de semana",IF(OR(WEEKDAY($F209,2)=6,WEEKDAY($F209,2)=7),"Jornada de fim de semana do 6x1",IF(OR($H209&gt;=Parâmetros!$E$20,$H209&lt;Parâmetros!$E$19),"ATENÇÃO · 6x1 apontou fora do horário diurno","Jornada fixa do 6x1"))),IF($D209="5x2","Jornada fixa do 5x2",IF($D209="Folguista",IF($J209=$K209,"Evidência confirma sequência","DIVERGE · sequência "&amp;$J209&amp;" × evidência "&amp;$K209),IF($K209=$E209,"Evidência confirma cadastro","DIVERGE · cadastro "&amp;$E209&amp;" × evidência "&amp;$K209)))))))))))</f>
        <v>Jornada fixa do 6x1</v>
      </c>
      <c r="W209" s="34" t="str">
        <f>IF(OR(OR($D209="6x1",$D209="FF 6x1"),$D209="5x2"),"",IF($AB209&lt;&gt;$AB208,IF(IFERROR(INDEX(Cadastro!$F$5:$F$243,$AB209),"")="",IF($L209&gt;0,1,0),IF(IFERROR(INDEX(Cadastro!$F$5:$F$243,$AB209),"")&lt;=IFERROR(INDEX(Parâmetros!$B$39:$B$48,MATCH($E209,Parâmetros!$A$39:$A$48,0)),99),IFERROR(INDEX(Cadastro!$F$5:$F$243,$AB209),""),0)),IF($L209&gt;0,IF(N($X208)&gt;0,1,N($W208)+1),IF(AND($L209=0,OR(N($W208)&gt;=IFERROR(INDEX(Parâmetros!$B$39:$B$48,MATCH($E209,Parâmetros!$A$39:$A$48,0)),99),AND(N($X208)&gt;0,N($X208)&lt;IFERROR(INDEX(Parâmetros!$C$39:$C$48,MATCH($E209,Parâmetros!$A$39:$A$48,0)),0)))),0,N($W208)+1))))</f>
        <v/>
      </c>
      <c r="X209" s="34" t="str">
        <f>IF(OR(OR($D209="6x1",$D209="FF 6x1"),$D209="5x2"),"",IF($AB209&lt;&gt;$AB208,IF(IFERROR(INDEX(Cadastro!$F$5:$F$243,$AB209),"")="",0,IF(IFERROR(INDEX(Cadastro!$F$5:$F$243,$AB209),"")&gt;IFERROR(INDEX(Parâmetros!$B$39:$B$48,MATCH($E209,Parâmetros!$A$39:$A$48,0)),99),IFERROR(INDEX(Cadastro!$F$5:$F$243,$AB209),"")-IFERROR(INDEX(Parâmetros!$B$39:$B$48,MATCH($E209,Parâmetros!$A$39:$A$48,0)),99),0)),IF(AND($L209=0,OR(N($W208)&gt;=IFERROR(INDEX(Parâmetros!$B$39:$B$48,MATCH($E209,Parâmetros!$A$39:$A$48,0)),99),AND(N($X208)&gt;0,N($X208)&lt;IFERROR(INDEX(Parâmetros!$C$39:$C$48,MATCH($E209,Parâmetros!$A$39:$A$48,0)),0)))),N($X208)+1,0)))</f>
        <v/>
      </c>
      <c r="Y209" t="str">
        <f>IF($AC209&lt;&gt;"",IF($L209&gt;0,$AC209&amp;" · com apontamento",$AC209),IF($E209="Férias",IF($L209&gt;0,"Férias · com apontamento","Férias (cadastro)"),IF(($Z209+$AA209-1)&gt;Parâmetros!$E$16,"Férias / afastamento",IF(AND($D209="5x2",OR(WEEKDAY($F209,2)=6,WEEKDAY($F209,2)=7)),IF($L209&gt;0,"Folga trabalhada","Folga"),IF($L209&gt;0,"Trabalhado",IF(OR(OR($D209="6x1",$D209="FF 6x1"),$D209="5x2"),IF(AND(OR($D209="6x1",$D209="FF 6x1"),OR(WEEKDAY($F209,2)=6,WEEKDAY($F209,2)=7)),"Folga","Falta de registro"),IF(AND($AB209&lt;&gt;$AB208,IFERROR(INDEX(Cadastro!$F$5:$F$243,$AB209),"")=""),"Indeterminado (início da série)",IF($X209&gt;0,"Folga","Falta de registro"))))))))</f>
        <v>Trabalhado</v>
      </c>
      <c r="Z209" s="34">
        <f>IF(OR($L209&gt;0,$F209&gt;Parâmetros!$E$14),0,IF($A209&lt;&gt;$A208,1,N($Z208)+1))</f>
        <v>0</v>
      </c>
      <c r="AA209" s="34">
        <f>IF(OR($L209&gt;0,$F209&gt;Parâmetros!$E$14),0,IF(OR($A209&lt;&gt;$A210,$F210&gt;Parâmetros!$E$14),1,N($AA210)+1))</f>
        <v>0</v>
      </c>
      <c r="AB209" s="31">
        <f>IFERROR(MATCH($A209&amp;"|"&amp;TEXT(_xlfn.MAXIFS(Cadastro!$E$5:$E$243,Cadastro!$A$5:$A$243,$A209,Cadastro!$E$5:$E$243,"&lt;="&amp;$F209),"yyyymmdd"),Cadastro!$I$5:$I$243,0),"")</f>
        <v>28</v>
      </c>
      <c r="AC209" t="str">
        <f>IFERROR(_xlfn.SINGLE(INDEX(Exceções!$D$5:$D$203,MATCH($A209&amp;"|"&amp;$F209,Exceções!$F$5:$F$203,0))),"")</f>
        <v/>
      </c>
      <c r="AD209" t="str">
        <f>IF($AC209="","",IFERROR(_xlfn.SINGLE(INDEX(Exceções!$E$5:$E$203,MATCH($A209&amp;"|"&amp;$F209,Exceções!$F$5:$F$203,0))),""))</f>
        <v/>
      </c>
    </row>
    <row r="210" spans="1:30" ht="15" hidden="1" customHeight="1" x14ac:dyDescent="0.25">
      <c r="A210" s="31">
        <v>56030</v>
      </c>
      <c r="B210" s="17" t="s">
        <v>63</v>
      </c>
      <c r="C210" s="17" t="str">
        <f>IFERROR(INDEX(Cadastro!$C$5:$C$243,$AB210),"NÃO INFORMADO")</f>
        <v>PED</v>
      </c>
      <c r="D210" s="17" t="str">
        <f>IFERROR(INDEX(Cadastro!$D$5:$D$243,$AB210),"")</f>
        <v>6x1</v>
      </c>
      <c r="E210" s="17" t="str">
        <f>IFERROR(INDEX(Cadastro!$G$5:$G$243,$AB210),"")</f>
        <v>6x1</v>
      </c>
      <c r="F210" s="29">
        <v>46312</v>
      </c>
      <c r="G210" s="32" t="str">
        <f t="shared" si="18"/>
        <v>sáb</v>
      </c>
      <c r="H210" s="31" t="str">
        <f>IF($L210=0,"",_xlfn.MINIFS(Dados!$Q:$Q,Dados!$A:$A,$A210,Dados!$S:$S,$F210))</f>
        <v/>
      </c>
      <c r="I210" s="31" t="str">
        <f>IF($H210="","",_xlfn.MAXIFS(Dados!$R:$R,Dados!$A:$A,$A210,Dados!$S:$S,$F210))</f>
        <v/>
      </c>
      <c r="J210" s="32" t="str">
        <f>IF($D210&lt;&gt;"Folguista","",IFERROR(INDEX(Parâmetros!$D$52:$G$52,1,MIN(4,MAX(1,$W210))),""))</f>
        <v/>
      </c>
      <c r="K210" s="32" t="str">
        <f>IF(OR($AC210&lt;&gt;"",$Y210="Folga",$Y210="Folga trabalhada",$Y210="Férias (cadastro)",$Y210="Férias / afastamento",$Y210="Indeterminado (início da série)"),"",IF(OR($D210="6x1",$D210="FF 6x1"),IF(OR(WEEKDAY($F210,2)=6,WEEKDAY($F210,2)=7),"6x1 sáb/dom","6x1"),IF($D210="5x2","5x2",IF($H210="",IF($D210="Folguista",$J210,$E210),IF(OR($H210&gt;=Parâmetros!$E$18,$H210&lt;Parâmetros!$E$19),"C",IF($H210&lt;Parâmetros!$E$20,"A","B"))))))</f>
        <v/>
      </c>
      <c r="L210" s="30">
        <f>SUMIFS(Dados!$E:$E,Dados!$A:$A,$A210,Dados!$S:$S,$F210)</f>
        <v>0</v>
      </c>
      <c r="M210" s="30" t="str">
        <f>IFERROR(INDEX(Parâmetros!$E$6:$E$11,MATCH($K210,Parâmetros!$A$6:$A$11,0)),"")</f>
        <v/>
      </c>
      <c r="N210" s="33" t="str">
        <f t="shared" si="19"/>
        <v/>
      </c>
      <c r="O210" s="33">
        <f>Parâmetros!$E$13</f>
        <v>0.8</v>
      </c>
      <c r="P210" s="32" t="str">
        <f>IF(OR($M210="",$F210&gt;Parâmetros!$E$14),"Não","Sim")</f>
        <v>Não</v>
      </c>
      <c r="Q210" s="32" t="str">
        <f t="shared" si="20"/>
        <v/>
      </c>
      <c r="R210" s="32" t="str">
        <f t="shared" si="21"/>
        <v/>
      </c>
      <c r="S210" s="30" t="str">
        <f t="shared" si="22"/>
        <v/>
      </c>
      <c r="T210" s="32" t="str">
        <f>IF($Q210&lt;&gt;"Sim","",IF($N210&gt;Parâmetros!$E$15,"Sim","Não"))</f>
        <v/>
      </c>
      <c r="U210" s="17" t="str">
        <f t="shared" si="23"/>
        <v>Folga</v>
      </c>
      <c r="V210" s="17" t="str">
        <f>IF($AC210&lt;&gt;"",IF($L210&gt;0,"ATENÇÃO · apontou em dia de "&amp;LOWER($AC210)&amp;" cadastrado","Exceção cadastrada · "&amp;$AC210)&amp;IF($AD210="",""," · "&amp;$AD210),IF($E210="Férias",IF($L210&gt;0,"ATENÇÃO · apontou estando de férias no cadastro","Férias no cadastro"),IF($Y210="Férias / afastamento","Afastamento · "&amp;($Z210+$AA210-1)&amp;" dias seguidos sem apontamento",IF($Y210="Folga trabalhada","ATENÇÃO · apontou em dia de folga da escala 5x2",IF($Y210="Folga",IF(AND($D210="5x2",OR(WEEKDAY($F210,2)=6,WEEKDAY($F210,2)=7)),"Folga de fim de semana da escala 5x2",IF(AND(OR($D210="6x1",$D210="FF 6x1"),WEEKDAY($F210,2)=6,FALSE()),"Folga de fim de semana · apontou no domingo anterior",IF(AND(OR($D210="6x1",$D210="FF 6x1"),WEEKDAY($F210,2)=7,AND($A210=$A209,$L209&gt;0)),"Folga de fim de semana · apontou no sábado",IF(AND(OR($D210="6x1",$D210="FF 6x1"),OR(WEEKDAY($F210,2)=6,WEEKDAY($F210,2)=7)),"Folga de fim de semana · sem apontamento no sábado nem no domingo","Folga prevista pelo ciclo")))),IF($Y210="Indeterminado (início da série)","Sem histórico anterior — informe o dia do ciclo no Cadastro",IF($Y210="Falta de registro",IF(OR(OR($D210="6x1",$D210="FF 6x1"),$D210="5x2"),"FALTA DE REGISTRO · dia útil da escala "&amp;$E210,"FALTA DE REGISTRO · dia "&amp;$W210&amp;" de "&amp;IFERROR(INDEX(Parâmetros!$B$39:$B$48,MATCH($E210,Parâmetros!$A$39:$A$48,0)),99)&amp;" do ciclo"),IF(OR($D210="6x1",$D210="FF 6x1"),IF(OR(AND(WEEKDAY($F210,2)=6,AND($A210=$A211,$L211&gt;0)),AND(WEEKDAY($F210,2)=7,AND($A210=$A209,$L209&gt;0))),"ATENÇÃO · apontou sábado e domingo no mesmo fim de semana",IF(OR(WEEKDAY($F210,2)=6,WEEKDAY($F210,2)=7),"Jornada de fim de semana do 6x1",IF(OR($H210&gt;=Parâmetros!$E$20,$H210&lt;Parâmetros!$E$19),"ATENÇÃO · 6x1 apontou fora do horário diurno","Jornada fixa do 6x1"))),IF($D210="5x2","Jornada fixa do 5x2",IF($D210="Folguista",IF($J210=$K210,"Evidência confirma sequência","DIVERGE · sequência "&amp;$J210&amp;" × evidência "&amp;$K210),IF($K210=$E210,"Evidência confirma cadastro","DIVERGE · cadastro "&amp;$E210&amp;" × evidência "&amp;$K210)))))))))))</f>
        <v>Folga de fim de semana · sem apontamento no sábado nem no domingo</v>
      </c>
      <c r="W210" s="34" t="str">
        <f>IF(OR(OR($D210="6x1",$D210="FF 6x1"),$D210="5x2"),"",IF($AB210&lt;&gt;$AB209,IF(IFERROR(INDEX(Cadastro!$F$5:$F$243,$AB210),"")="",IF($L210&gt;0,1,0),IF(IFERROR(INDEX(Cadastro!$F$5:$F$243,$AB210),"")&lt;=IFERROR(INDEX(Parâmetros!$B$39:$B$48,MATCH($E210,Parâmetros!$A$39:$A$48,0)),99),IFERROR(INDEX(Cadastro!$F$5:$F$243,$AB210),""),0)),IF($L210&gt;0,IF(N($X209)&gt;0,1,N($W209)+1),IF(AND($L210=0,OR(N($W209)&gt;=IFERROR(INDEX(Parâmetros!$B$39:$B$48,MATCH($E210,Parâmetros!$A$39:$A$48,0)),99),AND(N($X209)&gt;0,N($X209)&lt;IFERROR(INDEX(Parâmetros!$C$39:$C$48,MATCH($E210,Parâmetros!$A$39:$A$48,0)),0)))),0,N($W209)+1))))</f>
        <v/>
      </c>
      <c r="X210" s="34" t="str">
        <f>IF(OR(OR($D210="6x1",$D210="FF 6x1"),$D210="5x2"),"",IF($AB210&lt;&gt;$AB209,IF(IFERROR(INDEX(Cadastro!$F$5:$F$243,$AB210),"")="",0,IF(IFERROR(INDEX(Cadastro!$F$5:$F$243,$AB210),"")&gt;IFERROR(INDEX(Parâmetros!$B$39:$B$48,MATCH($E210,Parâmetros!$A$39:$A$48,0)),99),IFERROR(INDEX(Cadastro!$F$5:$F$243,$AB210),"")-IFERROR(INDEX(Parâmetros!$B$39:$B$48,MATCH($E210,Parâmetros!$A$39:$A$48,0)),99),0)),IF(AND($L210=0,OR(N($W209)&gt;=IFERROR(INDEX(Parâmetros!$B$39:$B$48,MATCH($E210,Parâmetros!$A$39:$A$48,0)),99),AND(N($X209)&gt;0,N($X209)&lt;IFERROR(INDEX(Parâmetros!$C$39:$C$48,MATCH($E210,Parâmetros!$A$39:$A$48,0)),0)))),N($X209)+1,0)))</f>
        <v/>
      </c>
      <c r="Y210" t="str">
        <f>IF($AC210&lt;&gt;"",IF($L210&gt;0,$AC210&amp;" · com apontamento",$AC210),IF($E210="Férias",IF($L210&gt;0,"Férias · com apontamento","Férias (cadastro)"),IF(($Z210+$AA210-1)&gt;Parâmetros!$E$16,"Férias / afastamento",IF(AND($D210="5x2",OR(WEEKDAY($F210,2)=6,WEEKDAY($F210,2)=7)),IF($L210&gt;0,"Folga trabalhada","Folga"),IF($L210&gt;0,"Trabalhado",IF(OR(OR($D210="6x1",$D210="FF 6x1"),$D210="5x2"),IF(AND(OR($D210="6x1",$D210="FF 6x1"),OR(WEEKDAY($F210,2)=6,WEEKDAY($F210,2)=7)),"Folga","Falta de registro"),IF(AND($AB210&lt;&gt;$AB209,IFERROR(INDEX(Cadastro!$F$5:$F$243,$AB210),"")=""),"Indeterminado (início da série)",IF($X210&gt;0,"Folga","Falta de registro"))))))))</f>
        <v>Folga</v>
      </c>
      <c r="Z210" s="34">
        <f>IF(OR($L210&gt;0,$F210&gt;Parâmetros!$E$14),0,IF($A210&lt;&gt;$A209,1,N($Z209)+1))</f>
        <v>1</v>
      </c>
      <c r="AA210" s="34">
        <f>IF(OR($L210&gt;0,$F210&gt;Parâmetros!$E$14),0,IF(OR($A210&lt;&gt;$A211,$F211&gt;Parâmetros!$E$14),1,N($AA211)+1))</f>
        <v>2</v>
      </c>
      <c r="AB210" s="31">
        <f>IFERROR(MATCH($A210&amp;"|"&amp;TEXT(_xlfn.MAXIFS(Cadastro!$E$5:$E$243,Cadastro!$A$5:$A$243,$A210,Cadastro!$E$5:$E$243,"&lt;="&amp;$F210),"yyyymmdd"),Cadastro!$I$5:$I$243,0),"")</f>
        <v>28</v>
      </c>
      <c r="AC210" t="str">
        <f>IFERROR(_xlfn.SINGLE(INDEX(Exceções!$D$5:$D$203,MATCH($A210&amp;"|"&amp;$F210,Exceções!$F$5:$F$203,0))),"")</f>
        <v/>
      </c>
      <c r="AD210" t="str">
        <f>IF($AC210="","",IFERROR(_xlfn.SINGLE(INDEX(Exceções!$E$5:$E$203,MATCH($A210&amp;"|"&amp;$F210,Exceções!$F$5:$F$203,0))),""))</f>
        <v/>
      </c>
    </row>
    <row r="211" spans="1:30" ht="15" hidden="1" customHeight="1" x14ac:dyDescent="0.25">
      <c r="A211" s="31">
        <v>56030</v>
      </c>
      <c r="B211" s="17" t="s">
        <v>63</v>
      </c>
      <c r="C211" s="17" t="str">
        <f>IFERROR(INDEX(Cadastro!$C$5:$C$243,$AB211),"NÃO INFORMADO")</f>
        <v>PED</v>
      </c>
      <c r="D211" s="17" t="str">
        <f>IFERROR(INDEX(Cadastro!$D$5:$D$243,$AB211),"")</f>
        <v>6x1</v>
      </c>
      <c r="E211" s="17" t="str">
        <f>IFERROR(INDEX(Cadastro!$G$5:$G$243,$AB211),"")</f>
        <v>6x1</v>
      </c>
      <c r="F211" s="29">
        <v>46313</v>
      </c>
      <c r="G211" s="32" t="str">
        <f t="shared" si="18"/>
        <v>dom</v>
      </c>
      <c r="H211" s="31" t="str">
        <f>IF($L211=0,"",_xlfn.MINIFS(Dados!$Q:$Q,Dados!$A:$A,$A211,Dados!$S:$S,$F211))</f>
        <v/>
      </c>
      <c r="I211" s="31" t="str">
        <f>IF($H211="","",_xlfn.MAXIFS(Dados!$R:$R,Dados!$A:$A,$A211,Dados!$S:$S,$F211))</f>
        <v/>
      </c>
      <c r="J211" s="32" t="str">
        <f>IF($D211&lt;&gt;"Folguista","",IFERROR(INDEX(Parâmetros!$D$52:$G$52,1,MIN(4,MAX(1,$W211))),""))</f>
        <v/>
      </c>
      <c r="K211" s="32" t="str">
        <f>IF(OR($AC211&lt;&gt;"",$Y211="Folga",$Y211="Folga trabalhada",$Y211="Férias (cadastro)",$Y211="Férias / afastamento",$Y211="Indeterminado (início da série)"),"",IF(OR($D211="6x1",$D211="FF 6x1"),IF(OR(WEEKDAY($F211,2)=6,WEEKDAY($F211,2)=7),"6x1 sáb/dom","6x1"),IF($D211="5x2","5x2",IF($H211="",IF($D211="Folguista",$J211,$E211),IF(OR($H211&gt;=Parâmetros!$E$18,$H211&lt;Parâmetros!$E$19),"C",IF($H211&lt;Parâmetros!$E$20,"A","B"))))))</f>
        <v/>
      </c>
      <c r="L211" s="30">
        <f>SUMIFS(Dados!$E:$E,Dados!$A:$A,$A211,Dados!$S:$S,$F211)</f>
        <v>0</v>
      </c>
      <c r="M211" s="30" t="str">
        <f>IFERROR(INDEX(Parâmetros!$E$6:$E$11,MATCH($K211,Parâmetros!$A$6:$A$11,0)),"")</f>
        <v/>
      </c>
      <c r="N211" s="33" t="str">
        <f t="shared" si="19"/>
        <v/>
      </c>
      <c r="O211" s="33">
        <f>Parâmetros!$E$13</f>
        <v>0.8</v>
      </c>
      <c r="P211" s="32" t="str">
        <f>IF(OR($M211="",$F211&gt;Parâmetros!$E$14),"Não","Sim")</f>
        <v>Não</v>
      </c>
      <c r="Q211" s="32" t="str">
        <f t="shared" si="20"/>
        <v/>
      </c>
      <c r="R211" s="32" t="str">
        <f t="shared" si="21"/>
        <v/>
      </c>
      <c r="S211" s="30" t="str">
        <f t="shared" si="22"/>
        <v/>
      </c>
      <c r="T211" s="32" t="str">
        <f>IF($Q211&lt;&gt;"Sim","",IF($N211&gt;Parâmetros!$E$15,"Sim","Não"))</f>
        <v/>
      </c>
      <c r="U211" s="17" t="str">
        <f t="shared" si="23"/>
        <v>Folga</v>
      </c>
      <c r="V211" s="17" t="str">
        <f>IF($AC211&lt;&gt;"",IF($L211&gt;0,"ATENÇÃO · apontou em dia de "&amp;LOWER($AC211)&amp;" cadastrado","Exceção cadastrada · "&amp;$AC211)&amp;IF($AD211="",""," · "&amp;$AD211),IF($E211="Férias",IF($L211&gt;0,"ATENÇÃO · apontou estando de férias no cadastro","Férias no cadastro"),IF($Y211="Férias / afastamento","Afastamento · "&amp;($Z211+$AA211-1)&amp;" dias seguidos sem apontamento",IF($Y211="Folga trabalhada","ATENÇÃO · apontou em dia de folga da escala 5x2",IF($Y211="Folga",IF(AND($D211="5x2",OR(WEEKDAY($F211,2)=6,WEEKDAY($F211,2)=7)),"Folga de fim de semana da escala 5x2",IF(AND(OR($D211="6x1",$D211="FF 6x1"),WEEKDAY($F211,2)=6,FALSE()),"Folga de fim de semana · apontou no domingo anterior",IF(AND(OR($D211="6x1",$D211="FF 6x1"),WEEKDAY($F211,2)=7,AND($A211=$A210,$L210&gt;0)),"Folga de fim de semana · apontou no sábado",IF(AND(OR($D211="6x1",$D211="FF 6x1"),OR(WEEKDAY($F211,2)=6,WEEKDAY($F211,2)=7)),"Folga de fim de semana · sem apontamento no sábado nem no domingo","Folga prevista pelo ciclo")))),IF($Y211="Indeterminado (início da série)","Sem histórico anterior — informe o dia do ciclo no Cadastro",IF($Y211="Falta de registro",IF(OR(OR($D211="6x1",$D211="FF 6x1"),$D211="5x2"),"FALTA DE REGISTRO · dia útil da escala "&amp;$E211,"FALTA DE REGISTRO · dia "&amp;$W211&amp;" de "&amp;IFERROR(INDEX(Parâmetros!$B$39:$B$48,MATCH($E211,Parâmetros!$A$39:$A$48,0)),99)&amp;" do ciclo"),IF(OR($D211="6x1",$D211="FF 6x1"),IF(OR(AND(WEEKDAY($F211,2)=6,AND($A211=$A212,$L212&gt;0)),AND(WEEKDAY($F211,2)=7,AND($A211=$A210,$L210&gt;0))),"ATENÇÃO · apontou sábado e domingo no mesmo fim de semana",IF(OR(WEEKDAY($F211,2)=6,WEEKDAY($F211,2)=7),"Jornada de fim de semana do 6x1",IF(OR($H211&gt;=Parâmetros!$E$20,$H211&lt;Parâmetros!$E$19),"ATENÇÃO · 6x1 apontou fora do horário diurno","Jornada fixa do 6x1"))),IF($D211="5x2","Jornada fixa do 5x2",IF($D211="Folguista",IF($J211=$K211,"Evidência confirma sequência","DIVERGE · sequência "&amp;$J211&amp;" × evidência "&amp;$K211),IF($K211=$E211,"Evidência confirma cadastro","DIVERGE · cadastro "&amp;$E211&amp;" × evidência "&amp;$K211)))))))))))</f>
        <v>Folga de fim de semana · sem apontamento no sábado nem no domingo</v>
      </c>
      <c r="W211" s="34" t="str">
        <f>IF(OR(OR($D211="6x1",$D211="FF 6x1"),$D211="5x2"),"",IF($AB211&lt;&gt;$AB210,IF(IFERROR(INDEX(Cadastro!$F$5:$F$243,$AB211),"")="",IF($L211&gt;0,1,0),IF(IFERROR(INDEX(Cadastro!$F$5:$F$243,$AB211),"")&lt;=IFERROR(INDEX(Parâmetros!$B$39:$B$48,MATCH($E211,Parâmetros!$A$39:$A$48,0)),99),IFERROR(INDEX(Cadastro!$F$5:$F$243,$AB211),""),0)),IF($L211&gt;0,IF(N($X210)&gt;0,1,N($W210)+1),IF(AND($L211=0,OR(N($W210)&gt;=IFERROR(INDEX(Parâmetros!$B$39:$B$48,MATCH($E211,Parâmetros!$A$39:$A$48,0)),99),AND(N($X210)&gt;0,N($X210)&lt;IFERROR(INDEX(Parâmetros!$C$39:$C$48,MATCH($E211,Parâmetros!$A$39:$A$48,0)),0)))),0,N($W210)+1))))</f>
        <v/>
      </c>
      <c r="X211" s="34" t="str">
        <f>IF(OR(OR($D211="6x1",$D211="FF 6x1"),$D211="5x2"),"",IF($AB211&lt;&gt;$AB210,IF(IFERROR(INDEX(Cadastro!$F$5:$F$243,$AB211),"")="",0,IF(IFERROR(INDEX(Cadastro!$F$5:$F$243,$AB211),"")&gt;IFERROR(INDEX(Parâmetros!$B$39:$B$48,MATCH($E211,Parâmetros!$A$39:$A$48,0)),99),IFERROR(INDEX(Cadastro!$F$5:$F$243,$AB211),"")-IFERROR(INDEX(Parâmetros!$B$39:$B$48,MATCH($E211,Parâmetros!$A$39:$A$48,0)),99),0)),IF(AND($L211=0,OR(N($W210)&gt;=IFERROR(INDEX(Parâmetros!$B$39:$B$48,MATCH($E211,Parâmetros!$A$39:$A$48,0)),99),AND(N($X210)&gt;0,N($X210)&lt;IFERROR(INDEX(Parâmetros!$C$39:$C$48,MATCH($E211,Parâmetros!$A$39:$A$48,0)),0)))),N($X210)+1,0)))</f>
        <v/>
      </c>
      <c r="Y211" t="str">
        <f>IF($AC211&lt;&gt;"",IF($L211&gt;0,$AC211&amp;" · com apontamento",$AC211),IF($E211="Férias",IF($L211&gt;0,"Férias · com apontamento","Férias (cadastro)"),IF(($Z211+$AA211-1)&gt;Parâmetros!$E$16,"Férias / afastamento",IF(AND($D211="5x2",OR(WEEKDAY($F211,2)=6,WEEKDAY($F211,2)=7)),IF($L211&gt;0,"Folga trabalhada","Folga"),IF($L211&gt;0,"Trabalhado",IF(OR(OR($D211="6x1",$D211="FF 6x1"),$D211="5x2"),IF(AND(OR($D211="6x1",$D211="FF 6x1"),OR(WEEKDAY($F211,2)=6,WEEKDAY($F211,2)=7)),"Folga","Falta de registro"),IF(AND($AB211&lt;&gt;$AB210,IFERROR(INDEX(Cadastro!$F$5:$F$243,$AB211),"")=""),"Indeterminado (início da série)",IF($X211&gt;0,"Folga","Falta de registro"))))))))</f>
        <v>Folga</v>
      </c>
      <c r="Z211" s="34">
        <f>IF(OR($L211&gt;0,$F211&gt;Parâmetros!$E$14),0,IF($A211&lt;&gt;$A210,1,N($Z210)+1))</f>
        <v>2</v>
      </c>
      <c r="AA211" s="34">
        <f>IF(OR($L211&gt;0,$F211&gt;Parâmetros!$E$14),0,IF(OR($A211&lt;&gt;$A212,$F212&gt;Parâmetros!$E$14),1,N($AA212)+1))</f>
        <v>1</v>
      </c>
      <c r="AB211" s="31">
        <f>IFERROR(MATCH($A211&amp;"|"&amp;TEXT(_xlfn.MAXIFS(Cadastro!$E$5:$E$243,Cadastro!$A$5:$A$243,$A211,Cadastro!$E$5:$E$243,"&lt;="&amp;$F211),"yyyymmdd"),Cadastro!$I$5:$I$243,0),"")</f>
        <v>28</v>
      </c>
      <c r="AC211" t="str">
        <f>IFERROR(_xlfn.SINGLE(INDEX(Exceções!$D$5:$D$203,MATCH($A211&amp;"|"&amp;$F211,Exceções!$F$5:$F$203,0))),"")</f>
        <v/>
      </c>
      <c r="AD211" t="str">
        <f>IF($AC211="","",IFERROR(_xlfn.SINGLE(INDEX(Exceções!$E$5:$E$203,MATCH($A211&amp;"|"&amp;$F211,Exceções!$F$5:$F$203,0))),""))</f>
        <v/>
      </c>
    </row>
    <row r="212" spans="1:30" ht="15" hidden="1" customHeight="1" x14ac:dyDescent="0.25">
      <c r="A212" s="31">
        <v>56030</v>
      </c>
      <c r="B212" s="17" t="s">
        <v>63</v>
      </c>
      <c r="C212" s="17" t="str">
        <f>IFERROR(INDEX(Cadastro!$C$5:$C$243,$AB212),"NÃO INFORMADO")</f>
        <v>PED</v>
      </c>
      <c r="D212" s="17" t="str">
        <f>IFERROR(INDEX(Cadastro!$D$5:$D$243,$AB212),"")</f>
        <v>6x1</v>
      </c>
      <c r="E212" s="17" t="str">
        <f>IFERROR(INDEX(Cadastro!$G$5:$G$243,$AB212),"")</f>
        <v>6x1</v>
      </c>
      <c r="F212" s="29">
        <v>46314</v>
      </c>
      <c r="G212" s="32" t="str">
        <f t="shared" si="18"/>
        <v>seg</v>
      </c>
      <c r="H212" s="31">
        <f>IF($L212=0,"",_xlfn.MINIFS(Dados!$Q:$Q,Dados!$A:$A,$A212,Dados!$S:$S,$F212))</f>
        <v>437</v>
      </c>
      <c r="I212" s="31">
        <f>IF($H212="","",_xlfn.MAXIFS(Dados!$R:$R,Dados!$A:$A,$A212,Dados!$S:$S,$F212))</f>
        <v>988</v>
      </c>
      <c r="J212" s="32" t="str">
        <f>IF($D212&lt;&gt;"Folguista","",IFERROR(INDEX(Parâmetros!$D$52:$G$52,1,MIN(4,MAX(1,$W212))),""))</f>
        <v/>
      </c>
      <c r="K212" s="32" t="str">
        <f>IF(OR($AC212&lt;&gt;"",$Y212="Folga",$Y212="Folga trabalhada",$Y212="Férias (cadastro)",$Y212="Férias / afastamento",$Y212="Indeterminado (início da série)"),"",IF(OR($D212="6x1",$D212="FF 6x1"),IF(OR(WEEKDAY($F212,2)=6,WEEKDAY($F212,2)=7),"6x1 sáb/dom","6x1"),IF($D212="5x2","5x2",IF($H212="",IF($D212="Folguista",$J212,$E212),IF(OR($H212&gt;=Parâmetros!$E$18,$H212&lt;Parâmetros!$E$19),"C",IF($H212&lt;Parâmetros!$E$20,"A","B"))))))</f>
        <v>6x1</v>
      </c>
      <c r="L212" s="30">
        <f>SUMIFS(Dados!$E:$E,Dados!$A:$A,$A212,Dados!$S:$S,$F212)</f>
        <v>7.91</v>
      </c>
      <c r="M212" s="30">
        <f>IFERROR(INDEX(Parâmetros!$E$6:$E$11,MATCH($K212,Parâmetros!$A$6:$A$11,0)),"")</f>
        <v>8.8000000000000007</v>
      </c>
      <c r="N212" s="33">
        <f t="shared" si="19"/>
        <v>0.89886363636363631</v>
      </c>
      <c r="O212" s="33">
        <f>Parâmetros!$E$13</f>
        <v>0.8</v>
      </c>
      <c r="P212" s="32" t="str">
        <f>IF(OR($M212="",$F212&gt;Parâmetros!$E$14),"Não","Sim")</f>
        <v>Sim</v>
      </c>
      <c r="Q212" s="32" t="str">
        <f t="shared" si="20"/>
        <v>Sim</v>
      </c>
      <c r="R212" s="32" t="str">
        <f t="shared" si="21"/>
        <v>Sim</v>
      </c>
      <c r="S212" s="30">
        <f t="shared" si="22"/>
        <v>0</v>
      </c>
      <c r="T212" s="32" t="str">
        <f>IF($Q212&lt;&gt;"Sim","",IF($N212&gt;Parâmetros!$E$15,"Sim","Não"))</f>
        <v>Não</v>
      </c>
      <c r="U212" s="17" t="str">
        <f t="shared" si="23"/>
        <v>Na meta</v>
      </c>
      <c r="V212" s="17" t="str">
        <f>IF($AC212&lt;&gt;"",IF($L212&gt;0,"ATENÇÃO · apontou em dia de "&amp;LOWER($AC212)&amp;" cadastrado","Exceção cadastrada · "&amp;$AC212)&amp;IF($AD212="",""," · "&amp;$AD212),IF($E212="Férias",IF($L212&gt;0,"ATENÇÃO · apontou estando de férias no cadastro","Férias no cadastro"),IF($Y212="Férias / afastamento","Afastamento · "&amp;($Z212+$AA212-1)&amp;" dias seguidos sem apontamento",IF($Y212="Folga trabalhada","ATENÇÃO · apontou em dia de folga da escala 5x2",IF($Y212="Folga",IF(AND($D212="5x2",OR(WEEKDAY($F212,2)=6,WEEKDAY($F212,2)=7)),"Folga de fim de semana da escala 5x2",IF(AND(OR($D212="6x1",$D212="FF 6x1"),WEEKDAY($F212,2)=6,FALSE()),"Folga de fim de semana · apontou no domingo anterior",IF(AND(OR($D212="6x1",$D212="FF 6x1"),WEEKDAY($F212,2)=7,AND($A212=$A211,$L211&gt;0)),"Folga de fim de semana · apontou no sábado",IF(AND(OR($D212="6x1",$D212="FF 6x1"),OR(WEEKDAY($F212,2)=6,WEEKDAY($F212,2)=7)),"Folga de fim de semana · sem apontamento no sábado nem no domingo","Folga prevista pelo ciclo")))),IF($Y212="Indeterminado (início da série)","Sem histórico anterior — informe o dia do ciclo no Cadastro",IF($Y212="Falta de registro",IF(OR(OR($D212="6x1",$D212="FF 6x1"),$D212="5x2"),"FALTA DE REGISTRO · dia útil da escala "&amp;$E212,"FALTA DE REGISTRO · dia "&amp;$W212&amp;" de "&amp;IFERROR(INDEX(Parâmetros!$B$39:$B$48,MATCH($E212,Parâmetros!$A$39:$A$48,0)),99)&amp;" do ciclo"),IF(OR($D212="6x1",$D212="FF 6x1"),IF(OR(AND(WEEKDAY($F212,2)=6,AND($A212=$A213,$L213&gt;0)),AND(WEEKDAY($F212,2)=7,AND($A212=$A211,$L211&gt;0))),"ATENÇÃO · apontou sábado e domingo no mesmo fim de semana",IF(OR(WEEKDAY($F212,2)=6,WEEKDAY($F212,2)=7),"Jornada de fim de semana do 6x1",IF(OR($H212&gt;=Parâmetros!$E$20,$H212&lt;Parâmetros!$E$19),"ATENÇÃO · 6x1 apontou fora do horário diurno","Jornada fixa do 6x1"))),IF($D212="5x2","Jornada fixa do 5x2",IF($D212="Folguista",IF($J212=$K212,"Evidência confirma sequência","DIVERGE · sequência "&amp;$J212&amp;" × evidência "&amp;$K212),IF($K212=$E212,"Evidência confirma cadastro","DIVERGE · cadastro "&amp;$E212&amp;" × evidência "&amp;$K212)))))))))))</f>
        <v>Jornada fixa do 6x1</v>
      </c>
      <c r="W212" s="34" t="str">
        <f>IF(OR(OR($D212="6x1",$D212="FF 6x1"),$D212="5x2"),"",IF($AB212&lt;&gt;$AB211,IF(IFERROR(INDEX(Cadastro!$F$5:$F$243,$AB212),"")="",IF($L212&gt;0,1,0),IF(IFERROR(INDEX(Cadastro!$F$5:$F$243,$AB212),"")&lt;=IFERROR(INDEX(Parâmetros!$B$39:$B$48,MATCH($E212,Parâmetros!$A$39:$A$48,0)),99),IFERROR(INDEX(Cadastro!$F$5:$F$243,$AB212),""),0)),IF($L212&gt;0,IF(N($X211)&gt;0,1,N($W211)+1),IF(AND($L212=0,OR(N($W211)&gt;=IFERROR(INDEX(Parâmetros!$B$39:$B$48,MATCH($E212,Parâmetros!$A$39:$A$48,0)),99),AND(N($X211)&gt;0,N($X211)&lt;IFERROR(INDEX(Parâmetros!$C$39:$C$48,MATCH($E212,Parâmetros!$A$39:$A$48,0)),0)))),0,N($W211)+1))))</f>
        <v/>
      </c>
      <c r="X212" s="34" t="str">
        <f>IF(OR(OR($D212="6x1",$D212="FF 6x1"),$D212="5x2"),"",IF($AB212&lt;&gt;$AB211,IF(IFERROR(INDEX(Cadastro!$F$5:$F$243,$AB212),"")="",0,IF(IFERROR(INDEX(Cadastro!$F$5:$F$243,$AB212),"")&gt;IFERROR(INDEX(Parâmetros!$B$39:$B$48,MATCH($E212,Parâmetros!$A$39:$A$48,0)),99),IFERROR(INDEX(Cadastro!$F$5:$F$243,$AB212),"")-IFERROR(INDEX(Parâmetros!$B$39:$B$48,MATCH($E212,Parâmetros!$A$39:$A$48,0)),99),0)),IF(AND($L212=0,OR(N($W211)&gt;=IFERROR(INDEX(Parâmetros!$B$39:$B$48,MATCH($E212,Parâmetros!$A$39:$A$48,0)),99),AND(N($X211)&gt;0,N($X211)&lt;IFERROR(INDEX(Parâmetros!$C$39:$C$48,MATCH($E212,Parâmetros!$A$39:$A$48,0)),0)))),N($X211)+1,0)))</f>
        <v/>
      </c>
      <c r="Y212" t="str">
        <f>IF($AC212&lt;&gt;"",IF($L212&gt;0,$AC212&amp;" · com apontamento",$AC212),IF($E212="Férias",IF($L212&gt;0,"Férias · com apontamento","Férias (cadastro)"),IF(($Z212+$AA212-1)&gt;Parâmetros!$E$16,"Férias / afastamento",IF(AND($D212="5x2",OR(WEEKDAY($F212,2)=6,WEEKDAY($F212,2)=7)),IF($L212&gt;0,"Folga trabalhada","Folga"),IF($L212&gt;0,"Trabalhado",IF(OR(OR($D212="6x1",$D212="FF 6x1"),$D212="5x2"),IF(AND(OR($D212="6x1",$D212="FF 6x1"),OR(WEEKDAY($F212,2)=6,WEEKDAY($F212,2)=7)),"Folga","Falta de registro"),IF(AND($AB212&lt;&gt;$AB211,IFERROR(INDEX(Cadastro!$F$5:$F$243,$AB212),"")=""),"Indeterminado (início da série)",IF($X212&gt;0,"Folga","Falta de registro"))))))))</f>
        <v>Trabalhado</v>
      </c>
      <c r="Z212" s="34">
        <f>IF(OR($L212&gt;0,$F212&gt;Parâmetros!$E$14),0,IF($A212&lt;&gt;$A211,1,N($Z211)+1))</f>
        <v>0</v>
      </c>
      <c r="AA212" s="34">
        <f>IF(OR($L212&gt;0,$F212&gt;Parâmetros!$E$14),0,IF(OR($A212&lt;&gt;$A213,$F213&gt;Parâmetros!$E$14),1,N($AA213)+1))</f>
        <v>0</v>
      </c>
      <c r="AB212" s="31">
        <f>IFERROR(MATCH($A212&amp;"|"&amp;TEXT(_xlfn.MAXIFS(Cadastro!$E$5:$E$243,Cadastro!$A$5:$A$243,$A212,Cadastro!$E$5:$E$243,"&lt;="&amp;$F212),"yyyymmdd"),Cadastro!$I$5:$I$243,0),"")</f>
        <v>28</v>
      </c>
      <c r="AC212" t="str">
        <f>IFERROR(_xlfn.SINGLE(INDEX(Exceções!$D$5:$D$203,MATCH($A212&amp;"|"&amp;$F212,Exceções!$F$5:$F$203,0))),"")</f>
        <v/>
      </c>
      <c r="AD212" t="str">
        <f>IF($AC212="","",IFERROR(_xlfn.SINGLE(INDEX(Exceções!$E$5:$E$203,MATCH($A212&amp;"|"&amp;$F212,Exceções!$F$5:$F$203,0))),""))</f>
        <v/>
      </c>
    </row>
    <row r="213" spans="1:30" ht="15" hidden="1" customHeight="1" x14ac:dyDescent="0.25">
      <c r="A213" s="31">
        <v>56030</v>
      </c>
      <c r="B213" s="17" t="s">
        <v>63</v>
      </c>
      <c r="C213" s="17" t="str">
        <f>IFERROR(INDEX(Cadastro!$C$5:$C$243,$AB213),"NÃO INFORMADO")</f>
        <v>PED</v>
      </c>
      <c r="D213" s="17" t="str">
        <f>IFERROR(INDEX(Cadastro!$D$5:$D$243,$AB213),"")</f>
        <v>6x1</v>
      </c>
      <c r="E213" s="17" t="str">
        <f>IFERROR(INDEX(Cadastro!$G$5:$G$243,$AB213),"")</f>
        <v>6x1</v>
      </c>
      <c r="F213" s="29">
        <v>46315</v>
      </c>
      <c r="G213" s="32" t="str">
        <f t="shared" si="18"/>
        <v>ter</v>
      </c>
      <c r="H213" s="31">
        <f>IF($L213=0,"",_xlfn.MINIFS(Dados!$Q:$Q,Dados!$A:$A,$A213,Dados!$S:$S,$F213))</f>
        <v>433</v>
      </c>
      <c r="I213" s="31">
        <f>IF($H213="","",_xlfn.MAXIFS(Dados!$R:$R,Dados!$A:$A,$A213,Dados!$S:$S,$F213))</f>
        <v>983</v>
      </c>
      <c r="J213" s="32" t="str">
        <f>IF($D213&lt;&gt;"Folguista","",IFERROR(INDEX(Parâmetros!$D$52:$G$52,1,MIN(4,MAX(1,$W213))),""))</f>
        <v/>
      </c>
      <c r="K213" s="32" t="str">
        <f>IF(OR($AC213&lt;&gt;"",$Y213="Folga",$Y213="Folga trabalhada",$Y213="Férias (cadastro)",$Y213="Férias / afastamento",$Y213="Indeterminado (início da série)"),"",IF(OR($D213="6x1",$D213="FF 6x1"),IF(OR(WEEKDAY($F213,2)=6,WEEKDAY($F213,2)=7),"6x1 sáb/dom","6x1"),IF($D213="5x2","5x2",IF($H213="",IF($D213="Folguista",$J213,$E213),IF(OR($H213&gt;=Parâmetros!$E$18,$H213&lt;Parâmetros!$E$19),"C",IF($H213&lt;Parâmetros!$E$20,"A","B"))))))</f>
        <v>6x1</v>
      </c>
      <c r="L213" s="30">
        <f>SUMIFS(Dados!$E:$E,Dados!$A:$A,$A213,Dados!$S:$S,$F213)</f>
        <v>7.3000000000000007</v>
      </c>
      <c r="M213" s="30">
        <f>IFERROR(INDEX(Parâmetros!$E$6:$E$11,MATCH($K213,Parâmetros!$A$6:$A$11,0)),"")</f>
        <v>8.8000000000000007</v>
      </c>
      <c r="N213" s="33">
        <f t="shared" si="19"/>
        <v>0.82954545454545459</v>
      </c>
      <c r="O213" s="33">
        <f>Parâmetros!$E$13</f>
        <v>0.8</v>
      </c>
      <c r="P213" s="32" t="str">
        <f>IF(OR($M213="",$F213&gt;Parâmetros!$E$14),"Não","Sim")</f>
        <v>Sim</v>
      </c>
      <c r="Q213" s="32" t="str">
        <f t="shared" si="20"/>
        <v>Sim</v>
      </c>
      <c r="R213" s="32" t="str">
        <f t="shared" si="21"/>
        <v>Sim</v>
      </c>
      <c r="S213" s="30">
        <f t="shared" si="22"/>
        <v>0</v>
      </c>
      <c r="T213" s="32" t="str">
        <f>IF($Q213&lt;&gt;"Sim","",IF($N213&gt;Parâmetros!$E$15,"Sim","Não"))</f>
        <v>Não</v>
      </c>
      <c r="U213" s="17" t="str">
        <f t="shared" si="23"/>
        <v>Na meta</v>
      </c>
      <c r="V213" s="17" t="str">
        <f>IF($AC213&lt;&gt;"",IF($L213&gt;0,"ATENÇÃO · apontou em dia de "&amp;LOWER($AC213)&amp;" cadastrado","Exceção cadastrada · "&amp;$AC213)&amp;IF($AD213="",""," · "&amp;$AD213),IF($E213="Férias",IF($L213&gt;0,"ATENÇÃO · apontou estando de férias no cadastro","Férias no cadastro"),IF($Y213="Férias / afastamento","Afastamento · "&amp;($Z213+$AA213-1)&amp;" dias seguidos sem apontamento",IF($Y213="Folga trabalhada","ATENÇÃO · apontou em dia de folga da escala 5x2",IF($Y213="Folga",IF(AND($D213="5x2",OR(WEEKDAY($F213,2)=6,WEEKDAY($F213,2)=7)),"Folga de fim de semana da escala 5x2",IF(AND(OR($D213="6x1",$D213="FF 6x1"),WEEKDAY($F213,2)=6,FALSE()),"Folga de fim de semana · apontou no domingo anterior",IF(AND(OR($D213="6x1",$D213="FF 6x1"),WEEKDAY($F213,2)=7,AND($A213=$A212,$L212&gt;0)),"Folga de fim de semana · apontou no sábado",IF(AND(OR($D213="6x1",$D213="FF 6x1"),OR(WEEKDAY($F213,2)=6,WEEKDAY($F213,2)=7)),"Folga de fim de semana · sem apontamento no sábado nem no domingo","Folga prevista pelo ciclo")))),IF($Y213="Indeterminado (início da série)","Sem histórico anterior — informe o dia do ciclo no Cadastro",IF($Y213="Falta de registro",IF(OR(OR($D213="6x1",$D213="FF 6x1"),$D213="5x2"),"FALTA DE REGISTRO · dia útil da escala "&amp;$E213,"FALTA DE REGISTRO · dia "&amp;$W213&amp;" de "&amp;IFERROR(INDEX(Parâmetros!$B$39:$B$48,MATCH($E213,Parâmetros!$A$39:$A$48,0)),99)&amp;" do ciclo"),IF(OR($D213="6x1",$D213="FF 6x1"),IF(OR(AND(WEEKDAY($F213,2)=6,AND($A213=$A214,$L214&gt;0)),AND(WEEKDAY($F213,2)=7,AND($A213=$A212,$L212&gt;0))),"ATENÇÃO · apontou sábado e domingo no mesmo fim de semana",IF(OR(WEEKDAY($F213,2)=6,WEEKDAY($F213,2)=7),"Jornada de fim de semana do 6x1",IF(OR($H213&gt;=Parâmetros!$E$20,$H213&lt;Parâmetros!$E$19),"ATENÇÃO · 6x1 apontou fora do horário diurno","Jornada fixa do 6x1"))),IF($D213="5x2","Jornada fixa do 5x2",IF($D213="Folguista",IF($J213=$K213,"Evidência confirma sequência","DIVERGE · sequência "&amp;$J213&amp;" × evidência "&amp;$K213),IF($K213=$E213,"Evidência confirma cadastro","DIVERGE · cadastro "&amp;$E213&amp;" × evidência "&amp;$K213)))))))))))</f>
        <v>Jornada fixa do 6x1</v>
      </c>
      <c r="W213" s="34" t="str">
        <f>IF(OR(OR($D213="6x1",$D213="FF 6x1"),$D213="5x2"),"",IF($AB213&lt;&gt;$AB212,IF(IFERROR(INDEX(Cadastro!$F$5:$F$243,$AB213),"")="",IF($L213&gt;0,1,0),IF(IFERROR(INDEX(Cadastro!$F$5:$F$243,$AB213),"")&lt;=IFERROR(INDEX(Parâmetros!$B$39:$B$48,MATCH($E213,Parâmetros!$A$39:$A$48,0)),99),IFERROR(INDEX(Cadastro!$F$5:$F$243,$AB213),""),0)),IF($L213&gt;0,IF(N($X212)&gt;0,1,N($W212)+1),IF(AND($L213=0,OR(N($W212)&gt;=IFERROR(INDEX(Parâmetros!$B$39:$B$48,MATCH($E213,Parâmetros!$A$39:$A$48,0)),99),AND(N($X212)&gt;0,N($X212)&lt;IFERROR(INDEX(Parâmetros!$C$39:$C$48,MATCH($E213,Parâmetros!$A$39:$A$48,0)),0)))),0,N($W212)+1))))</f>
        <v/>
      </c>
      <c r="X213" s="34" t="str">
        <f>IF(OR(OR($D213="6x1",$D213="FF 6x1"),$D213="5x2"),"",IF($AB213&lt;&gt;$AB212,IF(IFERROR(INDEX(Cadastro!$F$5:$F$243,$AB213),"")="",0,IF(IFERROR(INDEX(Cadastro!$F$5:$F$243,$AB213),"")&gt;IFERROR(INDEX(Parâmetros!$B$39:$B$48,MATCH($E213,Parâmetros!$A$39:$A$48,0)),99),IFERROR(INDEX(Cadastro!$F$5:$F$243,$AB213),"")-IFERROR(INDEX(Parâmetros!$B$39:$B$48,MATCH($E213,Parâmetros!$A$39:$A$48,0)),99),0)),IF(AND($L213=0,OR(N($W212)&gt;=IFERROR(INDEX(Parâmetros!$B$39:$B$48,MATCH($E213,Parâmetros!$A$39:$A$48,0)),99),AND(N($X212)&gt;0,N($X212)&lt;IFERROR(INDEX(Parâmetros!$C$39:$C$48,MATCH($E213,Parâmetros!$A$39:$A$48,0)),0)))),N($X212)+1,0)))</f>
        <v/>
      </c>
      <c r="Y213" t="str">
        <f>IF($AC213&lt;&gt;"",IF($L213&gt;0,$AC213&amp;" · com apontamento",$AC213),IF($E213="Férias",IF($L213&gt;0,"Férias · com apontamento","Férias (cadastro)"),IF(($Z213+$AA213-1)&gt;Parâmetros!$E$16,"Férias / afastamento",IF(AND($D213="5x2",OR(WEEKDAY($F213,2)=6,WEEKDAY($F213,2)=7)),IF($L213&gt;0,"Folga trabalhada","Folga"),IF($L213&gt;0,"Trabalhado",IF(OR(OR($D213="6x1",$D213="FF 6x1"),$D213="5x2"),IF(AND(OR($D213="6x1",$D213="FF 6x1"),OR(WEEKDAY($F213,2)=6,WEEKDAY($F213,2)=7)),"Folga","Falta de registro"),IF(AND($AB213&lt;&gt;$AB212,IFERROR(INDEX(Cadastro!$F$5:$F$243,$AB213),"")=""),"Indeterminado (início da série)",IF($X213&gt;0,"Folga","Falta de registro"))))))))</f>
        <v>Trabalhado</v>
      </c>
      <c r="Z213" s="34">
        <f>IF(OR($L213&gt;0,$F213&gt;Parâmetros!$E$14),0,IF($A213&lt;&gt;$A212,1,N($Z212)+1))</f>
        <v>0</v>
      </c>
      <c r="AA213" s="34">
        <f>IF(OR($L213&gt;0,$F213&gt;Parâmetros!$E$14),0,IF(OR($A213&lt;&gt;$A214,$F214&gt;Parâmetros!$E$14),1,N($AA214)+1))</f>
        <v>0</v>
      </c>
      <c r="AB213" s="31">
        <f>IFERROR(MATCH($A213&amp;"|"&amp;TEXT(_xlfn.MAXIFS(Cadastro!$E$5:$E$243,Cadastro!$A$5:$A$243,$A213,Cadastro!$E$5:$E$243,"&lt;="&amp;$F213),"yyyymmdd"),Cadastro!$I$5:$I$243,0),"")</f>
        <v>28</v>
      </c>
      <c r="AC213" t="str">
        <f>IFERROR(_xlfn.SINGLE(INDEX(Exceções!$D$5:$D$203,MATCH($A213&amp;"|"&amp;$F213,Exceções!$F$5:$F$203,0))),"")</f>
        <v/>
      </c>
      <c r="AD213" t="str">
        <f>IF($AC213="","",IFERROR(_xlfn.SINGLE(INDEX(Exceções!$E$5:$E$203,MATCH($A213&amp;"|"&amp;$F213,Exceções!$F$5:$F$203,0))),""))</f>
        <v/>
      </c>
    </row>
    <row r="214" spans="1:30" ht="15" hidden="1" customHeight="1" x14ac:dyDescent="0.25">
      <c r="A214" s="31">
        <v>56030</v>
      </c>
      <c r="B214" s="17" t="s">
        <v>63</v>
      </c>
      <c r="C214" s="17" t="str">
        <f>IFERROR(INDEX(Cadastro!$C$5:$C$243,$AB214),"NÃO INFORMADO")</f>
        <v>PED</v>
      </c>
      <c r="D214" s="17" t="str">
        <f>IFERROR(INDEX(Cadastro!$D$5:$D$243,$AB214),"")</f>
        <v>6x1</v>
      </c>
      <c r="E214" s="17" t="str">
        <f>IFERROR(INDEX(Cadastro!$G$5:$G$243,$AB214),"")</f>
        <v>6x1</v>
      </c>
      <c r="F214" s="29">
        <v>46316</v>
      </c>
      <c r="G214" s="32" t="str">
        <f t="shared" si="18"/>
        <v>qua</v>
      </c>
      <c r="H214" s="31">
        <f>IF($L214=0,"",_xlfn.MINIFS(Dados!$Q:$Q,Dados!$A:$A,$A214,Dados!$S:$S,$F214))</f>
        <v>436</v>
      </c>
      <c r="I214" s="31">
        <f>IF($H214="","",_xlfn.MAXIFS(Dados!$R:$R,Dados!$A:$A,$A214,Dados!$S:$S,$F214))</f>
        <v>986</v>
      </c>
      <c r="J214" s="32" t="str">
        <f>IF($D214&lt;&gt;"Folguista","",IFERROR(INDEX(Parâmetros!$D$52:$G$52,1,MIN(4,MAX(1,$W214))),""))</f>
        <v/>
      </c>
      <c r="K214" s="32" t="str">
        <f>IF(OR($AC214&lt;&gt;"",$Y214="Folga",$Y214="Folga trabalhada",$Y214="Férias (cadastro)",$Y214="Férias / afastamento",$Y214="Indeterminado (início da série)"),"",IF(OR($D214="6x1",$D214="FF 6x1"),IF(OR(WEEKDAY($F214,2)=6,WEEKDAY($F214,2)=7),"6x1 sáb/dom","6x1"),IF($D214="5x2","5x2",IF($H214="",IF($D214="Folguista",$J214,$E214),IF(OR($H214&gt;=Parâmetros!$E$18,$H214&lt;Parâmetros!$E$19),"C",IF($H214&lt;Parâmetros!$E$20,"A","B"))))))</f>
        <v>6x1</v>
      </c>
      <c r="L214" s="30">
        <f>SUMIFS(Dados!$E:$E,Dados!$A:$A,$A214,Dados!$S:$S,$F214)</f>
        <v>7.46</v>
      </c>
      <c r="M214" s="30">
        <f>IFERROR(INDEX(Parâmetros!$E$6:$E$11,MATCH($K214,Parâmetros!$A$6:$A$11,0)),"")</f>
        <v>8.8000000000000007</v>
      </c>
      <c r="N214" s="33">
        <f t="shared" si="19"/>
        <v>0.84772727272727266</v>
      </c>
      <c r="O214" s="33">
        <f>Parâmetros!$E$13</f>
        <v>0.8</v>
      </c>
      <c r="P214" s="32" t="str">
        <f>IF(OR($M214="",$F214&gt;Parâmetros!$E$14),"Não","Sim")</f>
        <v>Sim</v>
      </c>
      <c r="Q214" s="32" t="str">
        <f t="shared" si="20"/>
        <v>Sim</v>
      </c>
      <c r="R214" s="32" t="str">
        <f t="shared" si="21"/>
        <v>Sim</v>
      </c>
      <c r="S214" s="30">
        <f t="shared" si="22"/>
        <v>0</v>
      </c>
      <c r="T214" s="32" t="str">
        <f>IF($Q214&lt;&gt;"Sim","",IF($N214&gt;Parâmetros!$E$15,"Sim","Não"))</f>
        <v>Não</v>
      </c>
      <c r="U214" s="17" t="str">
        <f t="shared" si="23"/>
        <v>Na meta</v>
      </c>
      <c r="V214" s="17" t="str">
        <f>IF($AC214&lt;&gt;"",IF($L214&gt;0,"ATENÇÃO · apontou em dia de "&amp;LOWER($AC214)&amp;" cadastrado","Exceção cadastrada · "&amp;$AC214)&amp;IF($AD214="",""," · "&amp;$AD214),IF($E214="Férias",IF($L214&gt;0,"ATENÇÃO · apontou estando de férias no cadastro","Férias no cadastro"),IF($Y214="Férias / afastamento","Afastamento · "&amp;($Z214+$AA214-1)&amp;" dias seguidos sem apontamento",IF($Y214="Folga trabalhada","ATENÇÃO · apontou em dia de folga da escala 5x2",IF($Y214="Folga",IF(AND($D214="5x2",OR(WEEKDAY($F214,2)=6,WEEKDAY($F214,2)=7)),"Folga de fim de semana da escala 5x2",IF(AND(OR($D214="6x1",$D214="FF 6x1"),WEEKDAY($F214,2)=6,FALSE()),"Folga de fim de semana · apontou no domingo anterior",IF(AND(OR($D214="6x1",$D214="FF 6x1"),WEEKDAY($F214,2)=7,AND($A214=$A213,$L213&gt;0)),"Folga de fim de semana · apontou no sábado",IF(AND(OR($D214="6x1",$D214="FF 6x1"),OR(WEEKDAY($F214,2)=6,WEEKDAY($F214,2)=7)),"Folga de fim de semana · sem apontamento no sábado nem no domingo","Folga prevista pelo ciclo")))),IF($Y214="Indeterminado (início da série)","Sem histórico anterior — informe o dia do ciclo no Cadastro",IF($Y214="Falta de registro",IF(OR(OR($D214="6x1",$D214="FF 6x1"),$D214="5x2"),"FALTA DE REGISTRO · dia útil da escala "&amp;$E214,"FALTA DE REGISTRO · dia "&amp;$W214&amp;" de "&amp;IFERROR(INDEX(Parâmetros!$B$39:$B$48,MATCH($E214,Parâmetros!$A$39:$A$48,0)),99)&amp;" do ciclo"),IF(OR($D214="6x1",$D214="FF 6x1"),IF(OR(AND(WEEKDAY($F214,2)=6,AND($A214=$A215,$L215&gt;0)),AND(WEEKDAY($F214,2)=7,AND($A214=$A213,$L213&gt;0))),"ATENÇÃO · apontou sábado e domingo no mesmo fim de semana",IF(OR(WEEKDAY($F214,2)=6,WEEKDAY($F214,2)=7),"Jornada de fim de semana do 6x1",IF(OR($H214&gt;=Parâmetros!$E$20,$H214&lt;Parâmetros!$E$19),"ATENÇÃO · 6x1 apontou fora do horário diurno","Jornada fixa do 6x1"))),IF($D214="5x2","Jornada fixa do 5x2",IF($D214="Folguista",IF($J214=$K214,"Evidência confirma sequência","DIVERGE · sequência "&amp;$J214&amp;" × evidência "&amp;$K214),IF($K214=$E214,"Evidência confirma cadastro","DIVERGE · cadastro "&amp;$E214&amp;" × evidência "&amp;$K214)))))))))))</f>
        <v>Jornada fixa do 6x1</v>
      </c>
      <c r="W214" s="34" t="str">
        <f>IF(OR(OR($D214="6x1",$D214="FF 6x1"),$D214="5x2"),"",IF($AB214&lt;&gt;$AB213,IF(IFERROR(INDEX(Cadastro!$F$5:$F$243,$AB214),"")="",IF($L214&gt;0,1,0),IF(IFERROR(INDEX(Cadastro!$F$5:$F$243,$AB214),"")&lt;=IFERROR(INDEX(Parâmetros!$B$39:$B$48,MATCH($E214,Parâmetros!$A$39:$A$48,0)),99),IFERROR(INDEX(Cadastro!$F$5:$F$243,$AB214),""),0)),IF($L214&gt;0,IF(N($X213)&gt;0,1,N($W213)+1),IF(AND($L214=0,OR(N($W213)&gt;=IFERROR(INDEX(Parâmetros!$B$39:$B$48,MATCH($E214,Parâmetros!$A$39:$A$48,0)),99),AND(N($X213)&gt;0,N($X213)&lt;IFERROR(INDEX(Parâmetros!$C$39:$C$48,MATCH($E214,Parâmetros!$A$39:$A$48,0)),0)))),0,N($W213)+1))))</f>
        <v/>
      </c>
      <c r="X214" s="34" t="str">
        <f>IF(OR(OR($D214="6x1",$D214="FF 6x1"),$D214="5x2"),"",IF($AB214&lt;&gt;$AB213,IF(IFERROR(INDEX(Cadastro!$F$5:$F$243,$AB214),"")="",0,IF(IFERROR(INDEX(Cadastro!$F$5:$F$243,$AB214),"")&gt;IFERROR(INDEX(Parâmetros!$B$39:$B$48,MATCH($E214,Parâmetros!$A$39:$A$48,0)),99),IFERROR(INDEX(Cadastro!$F$5:$F$243,$AB214),"")-IFERROR(INDEX(Parâmetros!$B$39:$B$48,MATCH($E214,Parâmetros!$A$39:$A$48,0)),99),0)),IF(AND($L214=0,OR(N($W213)&gt;=IFERROR(INDEX(Parâmetros!$B$39:$B$48,MATCH($E214,Parâmetros!$A$39:$A$48,0)),99),AND(N($X213)&gt;0,N($X213)&lt;IFERROR(INDEX(Parâmetros!$C$39:$C$48,MATCH($E214,Parâmetros!$A$39:$A$48,0)),0)))),N($X213)+1,0)))</f>
        <v/>
      </c>
      <c r="Y214" t="str">
        <f>IF($AC214&lt;&gt;"",IF($L214&gt;0,$AC214&amp;" · com apontamento",$AC214),IF($E214="Férias",IF($L214&gt;0,"Férias · com apontamento","Férias (cadastro)"),IF(($Z214+$AA214-1)&gt;Parâmetros!$E$16,"Férias / afastamento",IF(AND($D214="5x2",OR(WEEKDAY($F214,2)=6,WEEKDAY($F214,2)=7)),IF($L214&gt;0,"Folga trabalhada","Folga"),IF($L214&gt;0,"Trabalhado",IF(OR(OR($D214="6x1",$D214="FF 6x1"),$D214="5x2"),IF(AND(OR($D214="6x1",$D214="FF 6x1"),OR(WEEKDAY($F214,2)=6,WEEKDAY($F214,2)=7)),"Folga","Falta de registro"),IF(AND($AB214&lt;&gt;$AB213,IFERROR(INDEX(Cadastro!$F$5:$F$243,$AB214),"")=""),"Indeterminado (início da série)",IF($X214&gt;0,"Folga","Falta de registro"))))))))</f>
        <v>Trabalhado</v>
      </c>
      <c r="Z214" s="34">
        <f>IF(OR($L214&gt;0,$F214&gt;Parâmetros!$E$14),0,IF($A214&lt;&gt;$A213,1,N($Z213)+1))</f>
        <v>0</v>
      </c>
      <c r="AA214" s="34">
        <f>IF(OR($L214&gt;0,$F214&gt;Parâmetros!$E$14),0,IF(OR($A214&lt;&gt;$A215,$F215&gt;Parâmetros!$E$14),1,N($AA215)+1))</f>
        <v>0</v>
      </c>
      <c r="AB214" s="31">
        <f>IFERROR(MATCH($A214&amp;"|"&amp;TEXT(_xlfn.MAXIFS(Cadastro!$E$5:$E$243,Cadastro!$A$5:$A$243,$A214,Cadastro!$E$5:$E$243,"&lt;="&amp;$F214),"yyyymmdd"),Cadastro!$I$5:$I$243,0),"")</f>
        <v>28</v>
      </c>
      <c r="AC214" t="str">
        <f>IFERROR(_xlfn.SINGLE(INDEX(Exceções!$D$5:$D$203,MATCH($A214&amp;"|"&amp;$F214,Exceções!$F$5:$F$203,0))),"")</f>
        <v/>
      </c>
      <c r="AD214" t="str">
        <f>IF($AC214="","",IFERROR(_xlfn.SINGLE(INDEX(Exceções!$E$5:$E$203,MATCH($A214&amp;"|"&amp;$F214,Exceções!$F$5:$F$203,0))),""))</f>
        <v/>
      </c>
    </row>
    <row r="215" spans="1:30" ht="15" hidden="1" customHeight="1" x14ac:dyDescent="0.25">
      <c r="A215" s="31">
        <v>56030</v>
      </c>
      <c r="B215" s="17" t="s">
        <v>63</v>
      </c>
      <c r="C215" s="17" t="str">
        <f>IFERROR(INDEX(Cadastro!$C$5:$C$243,$AB215),"NÃO INFORMADO")</f>
        <v>PED</v>
      </c>
      <c r="D215" s="17" t="str">
        <f>IFERROR(INDEX(Cadastro!$D$5:$D$243,$AB215),"")</f>
        <v>6x1</v>
      </c>
      <c r="E215" s="17" t="str">
        <f>IFERROR(INDEX(Cadastro!$G$5:$G$243,$AB215),"")</f>
        <v>6x1</v>
      </c>
      <c r="F215" s="29">
        <v>46317</v>
      </c>
      <c r="G215" s="32" t="str">
        <f t="shared" si="18"/>
        <v>qui</v>
      </c>
      <c r="H215" s="31">
        <f>IF($L215=0,"",_xlfn.MINIFS(Dados!$Q:$Q,Dados!$A:$A,$A215,Dados!$S:$S,$F215))</f>
        <v>435</v>
      </c>
      <c r="I215" s="31">
        <f>IF($H215="","",_xlfn.MAXIFS(Dados!$R:$R,Dados!$A:$A,$A215,Dados!$S:$S,$F215))</f>
        <v>974</v>
      </c>
      <c r="J215" s="32" t="str">
        <f>IF($D215&lt;&gt;"Folguista","",IFERROR(INDEX(Parâmetros!$D$52:$G$52,1,MIN(4,MAX(1,$W215))),""))</f>
        <v/>
      </c>
      <c r="K215" s="32" t="str">
        <f>IF(OR($AC215&lt;&gt;"",$Y215="Folga",$Y215="Folga trabalhada",$Y215="Férias (cadastro)",$Y215="Férias / afastamento",$Y215="Indeterminado (início da série)"),"",IF(OR($D215="6x1",$D215="FF 6x1"),IF(OR(WEEKDAY($F215,2)=6,WEEKDAY($F215,2)=7),"6x1 sáb/dom","6x1"),IF($D215="5x2","5x2",IF($H215="",IF($D215="Folguista",$J215,$E215),IF(OR($H215&gt;=Parâmetros!$E$18,$H215&lt;Parâmetros!$E$19),"C",IF($H215&lt;Parâmetros!$E$20,"A","B"))))))</f>
        <v>6x1</v>
      </c>
      <c r="L215" s="30">
        <f>SUMIFS(Dados!$E:$E,Dados!$A:$A,$A215,Dados!$S:$S,$F215)</f>
        <v>6.65</v>
      </c>
      <c r="M215" s="30">
        <f>IFERROR(INDEX(Parâmetros!$E$6:$E$11,MATCH($K215,Parâmetros!$A$6:$A$11,0)),"")</f>
        <v>8.8000000000000007</v>
      </c>
      <c r="N215" s="33">
        <f t="shared" si="19"/>
        <v>0.75568181818181812</v>
      </c>
      <c r="O215" s="33">
        <f>Parâmetros!$E$13</f>
        <v>0.8</v>
      </c>
      <c r="P215" s="32" t="str">
        <f>IF(OR($M215="",$F215&gt;Parâmetros!$E$14),"Não","Sim")</f>
        <v>Sim</v>
      </c>
      <c r="Q215" s="32" t="str">
        <f t="shared" si="20"/>
        <v>Sim</v>
      </c>
      <c r="R215" s="32" t="str">
        <f t="shared" si="21"/>
        <v>Não</v>
      </c>
      <c r="S215" s="30">
        <f t="shared" si="22"/>
        <v>0.39000000000000057</v>
      </c>
      <c r="T215" s="32" t="str">
        <f>IF($Q215&lt;&gt;"Sim","",IF($N215&gt;Parâmetros!$E$15,"Sim","Não"))</f>
        <v>Não</v>
      </c>
      <c r="U215" s="17" t="str">
        <f t="shared" si="23"/>
        <v>Abaixo da meta</v>
      </c>
      <c r="V215" s="17" t="str">
        <f>IF($AC215&lt;&gt;"",IF($L215&gt;0,"ATENÇÃO · apontou em dia de "&amp;LOWER($AC215)&amp;" cadastrado","Exceção cadastrada · "&amp;$AC215)&amp;IF($AD215="",""," · "&amp;$AD215),IF($E215="Férias",IF($L215&gt;0,"ATENÇÃO · apontou estando de férias no cadastro","Férias no cadastro"),IF($Y215="Férias / afastamento","Afastamento · "&amp;($Z215+$AA215-1)&amp;" dias seguidos sem apontamento",IF($Y215="Folga trabalhada","ATENÇÃO · apontou em dia de folga da escala 5x2",IF($Y215="Folga",IF(AND($D215="5x2",OR(WEEKDAY($F215,2)=6,WEEKDAY($F215,2)=7)),"Folga de fim de semana da escala 5x2",IF(AND(OR($D215="6x1",$D215="FF 6x1"),WEEKDAY($F215,2)=6,FALSE()),"Folga de fim de semana · apontou no domingo anterior",IF(AND(OR($D215="6x1",$D215="FF 6x1"),WEEKDAY($F215,2)=7,AND($A215=$A214,$L214&gt;0)),"Folga de fim de semana · apontou no sábado",IF(AND(OR($D215="6x1",$D215="FF 6x1"),OR(WEEKDAY($F215,2)=6,WEEKDAY($F215,2)=7)),"Folga de fim de semana · sem apontamento no sábado nem no domingo","Folga prevista pelo ciclo")))),IF($Y215="Indeterminado (início da série)","Sem histórico anterior — informe o dia do ciclo no Cadastro",IF($Y215="Falta de registro",IF(OR(OR($D215="6x1",$D215="FF 6x1"),$D215="5x2"),"FALTA DE REGISTRO · dia útil da escala "&amp;$E215,"FALTA DE REGISTRO · dia "&amp;$W215&amp;" de "&amp;IFERROR(INDEX(Parâmetros!$B$39:$B$48,MATCH($E215,Parâmetros!$A$39:$A$48,0)),99)&amp;" do ciclo"),IF(OR($D215="6x1",$D215="FF 6x1"),IF(OR(AND(WEEKDAY($F215,2)=6,AND($A215=$A216,$L216&gt;0)),AND(WEEKDAY($F215,2)=7,AND($A215=$A214,$L214&gt;0))),"ATENÇÃO · apontou sábado e domingo no mesmo fim de semana",IF(OR(WEEKDAY($F215,2)=6,WEEKDAY($F215,2)=7),"Jornada de fim de semana do 6x1",IF(OR($H215&gt;=Parâmetros!$E$20,$H215&lt;Parâmetros!$E$19),"ATENÇÃO · 6x1 apontou fora do horário diurno","Jornada fixa do 6x1"))),IF($D215="5x2","Jornada fixa do 5x2",IF($D215="Folguista",IF($J215=$K215,"Evidência confirma sequência","DIVERGE · sequência "&amp;$J215&amp;" × evidência "&amp;$K215),IF($K215=$E215,"Evidência confirma cadastro","DIVERGE · cadastro "&amp;$E215&amp;" × evidência "&amp;$K215)))))))))))</f>
        <v>Jornada fixa do 6x1</v>
      </c>
      <c r="W215" s="34" t="str">
        <f>IF(OR(OR($D215="6x1",$D215="FF 6x1"),$D215="5x2"),"",IF($AB215&lt;&gt;$AB214,IF(IFERROR(INDEX(Cadastro!$F$5:$F$243,$AB215),"")="",IF($L215&gt;0,1,0),IF(IFERROR(INDEX(Cadastro!$F$5:$F$243,$AB215),"")&lt;=IFERROR(INDEX(Parâmetros!$B$39:$B$48,MATCH($E215,Parâmetros!$A$39:$A$48,0)),99),IFERROR(INDEX(Cadastro!$F$5:$F$243,$AB215),""),0)),IF($L215&gt;0,IF(N($X214)&gt;0,1,N($W214)+1),IF(AND($L215=0,OR(N($W214)&gt;=IFERROR(INDEX(Parâmetros!$B$39:$B$48,MATCH($E215,Parâmetros!$A$39:$A$48,0)),99),AND(N($X214)&gt;0,N($X214)&lt;IFERROR(INDEX(Parâmetros!$C$39:$C$48,MATCH($E215,Parâmetros!$A$39:$A$48,0)),0)))),0,N($W214)+1))))</f>
        <v/>
      </c>
      <c r="X215" s="34" t="str">
        <f>IF(OR(OR($D215="6x1",$D215="FF 6x1"),$D215="5x2"),"",IF($AB215&lt;&gt;$AB214,IF(IFERROR(INDEX(Cadastro!$F$5:$F$243,$AB215),"")="",0,IF(IFERROR(INDEX(Cadastro!$F$5:$F$243,$AB215),"")&gt;IFERROR(INDEX(Parâmetros!$B$39:$B$48,MATCH($E215,Parâmetros!$A$39:$A$48,0)),99),IFERROR(INDEX(Cadastro!$F$5:$F$243,$AB215),"")-IFERROR(INDEX(Parâmetros!$B$39:$B$48,MATCH($E215,Parâmetros!$A$39:$A$48,0)),99),0)),IF(AND($L215=0,OR(N($W214)&gt;=IFERROR(INDEX(Parâmetros!$B$39:$B$48,MATCH($E215,Parâmetros!$A$39:$A$48,0)),99),AND(N($X214)&gt;0,N($X214)&lt;IFERROR(INDEX(Parâmetros!$C$39:$C$48,MATCH($E215,Parâmetros!$A$39:$A$48,0)),0)))),N($X214)+1,0)))</f>
        <v/>
      </c>
      <c r="Y215" t="str">
        <f>IF($AC215&lt;&gt;"",IF($L215&gt;0,$AC215&amp;" · com apontamento",$AC215),IF($E215="Férias",IF($L215&gt;0,"Férias · com apontamento","Férias (cadastro)"),IF(($Z215+$AA215-1)&gt;Parâmetros!$E$16,"Férias / afastamento",IF(AND($D215="5x2",OR(WEEKDAY($F215,2)=6,WEEKDAY($F215,2)=7)),IF($L215&gt;0,"Folga trabalhada","Folga"),IF($L215&gt;0,"Trabalhado",IF(OR(OR($D215="6x1",$D215="FF 6x1"),$D215="5x2"),IF(AND(OR($D215="6x1",$D215="FF 6x1"),OR(WEEKDAY($F215,2)=6,WEEKDAY($F215,2)=7)),"Folga","Falta de registro"),IF(AND($AB215&lt;&gt;$AB214,IFERROR(INDEX(Cadastro!$F$5:$F$243,$AB215),"")=""),"Indeterminado (início da série)",IF($X215&gt;0,"Folga","Falta de registro"))))))))</f>
        <v>Trabalhado</v>
      </c>
      <c r="Z215" s="34">
        <f>IF(OR($L215&gt;0,$F215&gt;Parâmetros!$E$14),0,IF($A215&lt;&gt;$A214,1,N($Z214)+1))</f>
        <v>0</v>
      </c>
      <c r="AA215" s="34">
        <f>IF(OR($L215&gt;0,$F215&gt;Parâmetros!$E$14),0,IF(OR($A215&lt;&gt;$A216,$F216&gt;Parâmetros!$E$14),1,N($AA216)+1))</f>
        <v>0</v>
      </c>
      <c r="AB215" s="31">
        <f>IFERROR(MATCH($A215&amp;"|"&amp;TEXT(_xlfn.MAXIFS(Cadastro!$E$5:$E$243,Cadastro!$A$5:$A$243,$A215,Cadastro!$E$5:$E$243,"&lt;="&amp;$F215),"yyyymmdd"),Cadastro!$I$5:$I$243,0),"")</f>
        <v>28</v>
      </c>
      <c r="AC215" t="str">
        <f>IFERROR(_xlfn.SINGLE(INDEX(Exceções!$D$5:$D$203,MATCH($A215&amp;"|"&amp;$F215,Exceções!$F$5:$F$203,0))),"")</f>
        <v/>
      </c>
      <c r="AD215" t="str">
        <f>IF($AC215="","",IFERROR(_xlfn.SINGLE(INDEX(Exceções!$E$5:$E$203,MATCH($A215&amp;"|"&amp;$F215,Exceções!$F$5:$F$203,0))),""))</f>
        <v/>
      </c>
    </row>
    <row r="216" spans="1:30" ht="15" hidden="1" customHeight="1" x14ac:dyDescent="0.25">
      <c r="A216" s="31">
        <v>56030</v>
      </c>
      <c r="B216" s="17" t="s">
        <v>63</v>
      </c>
      <c r="C216" s="17" t="str">
        <f>IFERROR(INDEX(Cadastro!$C$5:$C$243,$AB216),"NÃO INFORMADO")</f>
        <v>PED</v>
      </c>
      <c r="D216" s="17" t="str">
        <f>IFERROR(INDEX(Cadastro!$D$5:$D$243,$AB216),"")</f>
        <v>6x1</v>
      </c>
      <c r="E216" s="17" t="str">
        <f>IFERROR(INDEX(Cadastro!$G$5:$G$243,$AB216),"")</f>
        <v>6x1</v>
      </c>
      <c r="F216" s="29">
        <v>46318</v>
      </c>
      <c r="G216" s="32" t="str">
        <f t="shared" si="18"/>
        <v>sex</v>
      </c>
      <c r="H216" s="31">
        <f>IF($L216=0,"",_xlfn.MINIFS(Dados!$Q:$Q,Dados!$A:$A,$A216,Dados!$S:$S,$F216))</f>
        <v>495</v>
      </c>
      <c r="I216" s="31">
        <f>IF($H216="","",_xlfn.MAXIFS(Dados!$R:$R,Dados!$A:$A,$A216,Dados!$S:$S,$F216))</f>
        <v>983</v>
      </c>
      <c r="J216" s="32" t="str">
        <f>IF($D216&lt;&gt;"Folguista","",IFERROR(INDEX(Parâmetros!$D$52:$G$52,1,MIN(4,MAX(1,$W216))),""))</f>
        <v/>
      </c>
      <c r="K216" s="32" t="str">
        <f>IF(OR($AC216&lt;&gt;"",$Y216="Folga",$Y216="Folga trabalhada",$Y216="Férias (cadastro)",$Y216="Férias / afastamento",$Y216="Indeterminado (início da série)"),"",IF(OR($D216="6x1",$D216="FF 6x1"),IF(OR(WEEKDAY($F216,2)=6,WEEKDAY($F216,2)=7),"6x1 sáb/dom","6x1"),IF($D216="5x2","5x2",IF($H216="",IF($D216="Folguista",$J216,$E216),IF(OR($H216&gt;=Parâmetros!$E$18,$H216&lt;Parâmetros!$E$19),"C",IF($H216&lt;Parâmetros!$E$20,"A","B"))))))</f>
        <v>6x1</v>
      </c>
      <c r="L216" s="30">
        <f>SUMIFS(Dados!$E:$E,Dados!$A:$A,$A216,Dados!$S:$S,$F216)</f>
        <v>6.88</v>
      </c>
      <c r="M216" s="30">
        <f>IFERROR(INDEX(Parâmetros!$E$6:$E$11,MATCH($K216,Parâmetros!$A$6:$A$11,0)),"")</f>
        <v>8.8000000000000007</v>
      </c>
      <c r="N216" s="33">
        <f t="shared" si="19"/>
        <v>0.78181818181818175</v>
      </c>
      <c r="O216" s="33">
        <f>Parâmetros!$E$13</f>
        <v>0.8</v>
      </c>
      <c r="P216" s="32" t="str">
        <f>IF(OR($M216="",$F216&gt;Parâmetros!$E$14),"Não","Sim")</f>
        <v>Sim</v>
      </c>
      <c r="Q216" s="32" t="str">
        <f t="shared" si="20"/>
        <v>Sim</v>
      </c>
      <c r="R216" s="32" t="str">
        <f t="shared" si="21"/>
        <v>Não</v>
      </c>
      <c r="S216" s="30">
        <f t="shared" si="22"/>
        <v>0.16000000000000103</v>
      </c>
      <c r="T216" s="32" t="str">
        <f>IF($Q216&lt;&gt;"Sim","",IF($N216&gt;Parâmetros!$E$15,"Sim","Não"))</f>
        <v>Não</v>
      </c>
      <c r="U216" s="17" t="str">
        <f t="shared" si="23"/>
        <v>Abaixo da meta</v>
      </c>
      <c r="V216" s="17" t="str">
        <f>IF($AC216&lt;&gt;"",IF($L216&gt;0,"ATENÇÃO · apontou em dia de "&amp;LOWER($AC216)&amp;" cadastrado","Exceção cadastrada · "&amp;$AC216)&amp;IF($AD216="",""," · "&amp;$AD216),IF($E216="Férias",IF($L216&gt;0,"ATENÇÃO · apontou estando de férias no cadastro","Férias no cadastro"),IF($Y216="Férias / afastamento","Afastamento · "&amp;($Z216+$AA216-1)&amp;" dias seguidos sem apontamento",IF($Y216="Folga trabalhada","ATENÇÃO · apontou em dia de folga da escala 5x2",IF($Y216="Folga",IF(AND($D216="5x2",OR(WEEKDAY($F216,2)=6,WEEKDAY($F216,2)=7)),"Folga de fim de semana da escala 5x2",IF(AND(OR($D216="6x1",$D216="FF 6x1"),WEEKDAY($F216,2)=6,FALSE()),"Folga de fim de semana · apontou no domingo anterior",IF(AND(OR($D216="6x1",$D216="FF 6x1"),WEEKDAY($F216,2)=7,AND($A216=$A215,$L215&gt;0)),"Folga de fim de semana · apontou no sábado",IF(AND(OR($D216="6x1",$D216="FF 6x1"),OR(WEEKDAY($F216,2)=6,WEEKDAY($F216,2)=7)),"Folga de fim de semana · sem apontamento no sábado nem no domingo","Folga prevista pelo ciclo")))),IF($Y216="Indeterminado (início da série)","Sem histórico anterior — informe o dia do ciclo no Cadastro",IF($Y216="Falta de registro",IF(OR(OR($D216="6x1",$D216="FF 6x1"),$D216="5x2"),"FALTA DE REGISTRO · dia útil da escala "&amp;$E216,"FALTA DE REGISTRO · dia "&amp;$W216&amp;" de "&amp;IFERROR(INDEX(Parâmetros!$B$39:$B$48,MATCH($E216,Parâmetros!$A$39:$A$48,0)),99)&amp;" do ciclo"),IF(OR($D216="6x1",$D216="FF 6x1"),IF(OR(AND(WEEKDAY($F216,2)=6,AND($A216=$A217,$L217&gt;0)),AND(WEEKDAY($F216,2)=7,AND($A216=$A215,$L215&gt;0))),"ATENÇÃO · apontou sábado e domingo no mesmo fim de semana",IF(OR(WEEKDAY($F216,2)=6,WEEKDAY($F216,2)=7),"Jornada de fim de semana do 6x1",IF(OR($H216&gt;=Parâmetros!$E$20,$H216&lt;Parâmetros!$E$19),"ATENÇÃO · 6x1 apontou fora do horário diurno","Jornada fixa do 6x1"))),IF($D216="5x2","Jornada fixa do 5x2",IF($D216="Folguista",IF($J216=$K216,"Evidência confirma sequência","DIVERGE · sequência "&amp;$J216&amp;" × evidência "&amp;$K216),IF($K216=$E216,"Evidência confirma cadastro","DIVERGE · cadastro "&amp;$E216&amp;" × evidência "&amp;$K216)))))))))))</f>
        <v>Jornada fixa do 6x1</v>
      </c>
      <c r="W216" s="34" t="str">
        <f>IF(OR(OR($D216="6x1",$D216="FF 6x1"),$D216="5x2"),"",IF($AB216&lt;&gt;$AB215,IF(IFERROR(INDEX(Cadastro!$F$5:$F$243,$AB216),"")="",IF($L216&gt;0,1,0),IF(IFERROR(INDEX(Cadastro!$F$5:$F$243,$AB216),"")&lt;=IFERROR(INDEX(Parâmetros!$B$39:$B$48,MATCH($E216,Parâmetros!$A$39:$A$48,0)),99),IFERROR(INDEX(Cadastro!$F$5:$F$243,$AB216),""),0)),IF($L216&gt;0,IF(N($X215)&gt;0,1,N($W215)+1),IF(AND($L216=0,OR(N($W215)&gt;=IFERROR(INDEX(Parâmetros!$B$39:$B$48,MATCH($E216,Parâmetros!$A$39:$A$48,0)),99),AND(N($X215)&gt;0,N($X215)&lt;IFERROR(INDEX(Parâmetros!$C$39:$C$48,MATCH($E216,Parâmetros!$A$39:$A$48,0)),0)))),0,N($W215)+1))))</f>
        <v/>
      </c>
      <c r="X216" s="34" t="str">
        <f>IF(OR(OR($D216="6x1",$D216="FF 6x1"),$D216="5x2"),"",IF($AB216&lt;&gt;$AB215,IF(IFERROR(INDEX(Cadastro!$F$5:$F$243,$AB216),"")="",0,IF(IFERROR(INDEX(Cadastro!$F$5:$F$243,$AB216),"")&gt;IFERROR(INDEX(Parâmetros!$B$39:$B$48,MATCH($E216,Parâmetros!$A$39:$A$48,0)),99),IFERROR(INDEX(Cadastro!$F$5:$F$243,$AB216),"")-IFERROR(INDEX(Parâmetros!$B$39:$B$48,MATCH($E216,Parâmetros!$A$39:$A$48,0)),99),0)),IF(AND($L216=0,OR(N($W215)&gt;=IFERROR(INDEX(Parâmetros!$B$39:$B$48,MATCH($E216,Parâmetros!$A$39:$A$48,0)),99),AND(N($X215)&gt;0,N($X215)&lt;IFERROR(INDEX(Parâmetros!$C$39:$C$48,MATCH($E216,Parâmetros!$A$39:$A$48,0)),0)))),N($X215)+1,0)))</f>
        <v/>
      </c>
      <c r="Y216" t="str">
        <f>IF($AC216&lt;&gt;"",IF($L216&gt;0,$AC216&amp;" · com apontamento",$AC216),IF($E216="Férias",IF($L216&gt;0,"Férias · com apontamento","Férias (cadastro)"),IF(($Z216+$AA216-1)&gt;Parâmetros!$E$16,"Férias / afastamento",IF(AND($D216="5x2",OR(WEEKDAY($F216,2)=6,WEEKDAY($F216,2)=7)),IF($L216&gt;0,"Folga trabalhada","Folga"),IF($L216&gt;0,"Trabalhado",IF(OR(OR($D216="6x1",$D216="FF 6x1"),$D216="5x2"),IF(AND(OR($D216="6x1",$D216="FF 6x1"),OR(WEEKDAY($F216,2)=6,WEEKDAY($F216,2)=7)),"Folga","Falta de registro"),IF(AND($AB216&lt;&gt;$AB215,IFERROR(INDEX(Cadastro!$F$5:$F$243,$AB216),"")=""),"Indeterminado (início da série)",IF($X216&gt;0,"Folga","Falta de registro"))))))))</f>
        <v>Trabalhado</v>
      </c>
      <c r="Z216" s="34">
        <f>IF(OR($L216&gt;0,$F216&gt;Parâmetros!$E$14),0,IF($A216&lt;&gt;$A215,1,N($Z215)+1))</f>
        <v>0</v>
      </c>
      <c r="AA216" s="34">
        <f>IF(OR($L216&gt;0,$F216&gt;Parâmetros!$E$14),0,IF(OR($A216&lt;&gt;$A217,$F217&gt;Parâmetros!$E$14),1,N($AA217)+1))</f>
        <v>0</v>
      </c>
      <c r="AB216" s="31">
        <f>IFERROR(MATCH($A216&amp;"|"&amp;TEXT(_xlfn.MAXIFS(Cadastro!$E$5:$E$243,Cadastro!$A$5:$A$243,$A216,Cadastro!$E$5:$E$243,"&lt;="&amp;$F216),"yyyymmdd"),Cadastro!$I$5:$I$243,0),"")</f>
        <v>28</v>
      </c>
      <c r="AC216" t="str">
        <f>IFERROR(_xlfn.SINGLE(INDEX(Exceções!$D$5:$D$203,MATCH($A216&amp;"|"&amp;$F216,Exceções!$F$5:$F$203,0))),"")</f>
        <v/>
      </c>
      <c r="AD216" t="str">
        <f>IF($AC216="","",IFERROR(_xlfn.SINGLE(INDEX(Exceções!$E$5:$E$203,MATCH($A216&amp;"|"&amp;$F216,Exceções!$F$5:$F$203,0))),""))</f>
        <v/>
      </c>
    </row>
    <row r="217" spans="1:30" ht="15" hidden="1" customHeight="1" x14ac:dyDescent="0.25">
      <c r="A217" s="31">
        <v>56030</v>
      </c>
      <c r="B217" s="17" t="s">
        <v>63</v>
      </c>
      <c r="C217" s="17" t="str">
        <f>IFERROR(INDEX(Cadastro!$C$5:$C$243,$AB217),"NÃO INFORMADO")</f>
        <v>PED</v>
      </c>
      <c r="D217" s="17" t="str">
        <f>IFERROR(INDEX(Cadastro!$D$5:$D$243,$AB217),"")</f>
        <v>6x1</v>
      </c>
      <c r="E217" s="17" t="str">
        <f>IFERROR(INDEX(Cadastro!$G$5:$G$243,$AB217),"")</f>
        <v>6x1</v>
      </c>
      <c r="F217" s="29">
        <v>46319</v>
      </c>
      <c r="G217" s="32" t="str">
        <f t="shared" si="18"/>
        <v>sáb</v>
      </c>
      <c r="H217" s="31">
        <f>IF($L217=0,"",_xlfn.MINIFS(Dados!$Q:$Q,Dados!$A:$A,$A217,Dados!$S:$S,$F217))</f>
        <v>435</v>
      </c>
      <c r="I217" s="31">
        <f>IF($H217="","",_xlfn.MAXIFS(Dados!$R:$R,Dados!$A:$A,$A217,Dados!$S:$S,$F217))</f>
        <v>686</v>
      </c>
      <c r="J217" s="32" t="str">
        <f>IF($D217&lt;&gt;"Folguista","",IFERROR(INDEX(Parâmetros!$D$52:$G$52,1,MIN(4,MAX(1,$W217))),""))</f>
        <v/>
      </c>
      <c r="K217" s="32" t="str">
        <f>IF(OR($AC217&lt;&gt;"",$Y217="Folga",$Y217="Folga trabalhada",$Y217="Férias (cadastro)",$Y217="Férias / afastamento",$Y217="Indeterminado (início da série)"),"",IF(OR($D217="6x1",$D217="FF 6x1"),IF(OR(WEEKDAY($F217,2)=6,WEEKDAY($F217,2)=7),"6x1 sáb/dom","6x1"),IF($D217="5x2","5x2",IF($H217="",IF($D217="Folguista",$J217,$E217),IF(OR($H217&gt;=Parâmetros!$E$18,$H217&lt;Parâmetros!$E$19),"C",IF($H217&lt;Parâmetros!$E$20,"A","B"))))))</f>
        <v>6x1 sáb/dom</v>
      </c>
      <c r="L217" s="30">
        <f>SUMIFS(Dados!$E:$E,Dados!$A:$A,$A217,Dados!$S:$S,$F217)</f>
        <v>4.1900000000000004</v>
      </c>
      <c r="M217" s="30">
        <f>IFERROR(INDEX(Parâmetros!$E$6:$E$11,MATCH($K217,Parâmetros!$A$6:$A$11,0)),"")</f>
        <v>7.33</v>
      </c>
      <c r="N217" s="33">
        <f t="shared" si="19"/>
        <v>0.57162346521145979</v>
      </c>
      <c r="O217" s="33">
        <f>Parâmetros!$E$13</f>
        <v>0.8</v>
      </c>
      <c r="P217" s="32" t="str">
        <f>IF(OR($M217="",$F217&gt;Parâmetros!$E$14),"Não","Sim")</f>
        <v>Não</v>
      </c>
      <c r="Q217" s="32" t="str">
        <f t="shared" si="20"/>
        <v/>
      </c>
      <c r="R217" s="32" t="str">
        <f t="shared" si="21"/>
        <v/>
      </c>
      <c r="S217" s="30" t="str">
        <f t="shared" si="22"/>
        <v/>
      </c>
      <c r="T217" s="32" t="str">
        <f>IF($Q217&lt;&gt;"Sim","",IF($N217&gt;Parâmetros!$E$15,"Sim","Não"))</f>
        <v/>
      </c>
      <c r="U217" s="17" t="str">
        <f t="shared" si="23"/>
        <v>Fora da apuração</v>
      </c>
      <c r="V217" s="17" t="str">
        <f>IF($AC217&lt;&gt;"",IF($L217&gt;0,"ATENÇÃO · apontou em dia de "&amp;LOWER($AC217)&amp;" cadastrado","Exceção cadastrada · "&amp;$AC217)&amp;IF($AD217="",""," · "&amp;$AD217),IF($E217="Férias",IF($L217&gt;0,"ATENÇÃO · apontou estando de férias no cadastro","Férias no cadastro"),IF($Y217="Férias / afastamento","Afastamento · "&amp;($Z217+$AA217-1)&amp;" dias seguidos sem apontamento",IF($Y217="Folga trabalhada","ATENÇÃO · apontou em dia de folga da escala 5x2",IF($Y217="Folga",IF(AND($D217="5x2",OR(WEEKDAY($F217,2)=6,WEEKDAY($F217,2)=7)),"Folga de fim de semana da escala 5x2",IF(AND(OR($D217="6x1",$D217="FF 6x1"),WEEKDAY($F217,2)=6,FALSE()),"Folga de fim de semana · apontou no domingo anterior",IF(AND(OR($D217="6x1",$D217="FF 6x1"),WEEKDAY($F217,2)=7,AND($A217=$A216,$L216&gt;0)),"Folga de fim de semana · apontou no sábado",IF(AND(OR($D217="6x1",$D217="FF 6x1"),OR(WEEKDAY($F217,2)=6,WEEKDAY($F217,2)=7)),"Folga de fim de semana · sem apontamento no sábado nem no domingo","Folga prevista pelo ciclo")))),IF($Y217="Indeterminado (início da série)","Sem histórico anterior — informe o dia do ciclo no Cadastro",IF($Y217="Falta de registro",IF(OR(OR($D217="6x1",$D217="FF 6x1"),$D217="5x2"),"FALTA DE REGISTRO · dia útil da escala "&amp;$E217,"FALTA DE REGISTRO · dia "&amp;$W217&amp;" de "&amp;IFERROR(INDEX(Parâmetros!$B$39:$B$48,MATCH($E217,Parâmetros!$A$39:$A$48,0)),99)&amp;" do ciclo"),IF(OR($D217="6x1",$D217="FF 6x1"),IF(OR(AND(WEEKDAY($F217,2)=6,AND($A217=$A218,$L218&gt;0)),AND(WEEKDAY($F217,2)=7,AND($A217=$A216,$L216&gt;0))),"ATENÇÃO · apontou sábado e domingo no mesmo fim de semana",IF(OR(WEEKDAY($F217,2)=6,WEEKDAY($F217,2)=7),"Jornada de fim de semana do 6x1",IF(OR($H217&gt;=Parâmetros!$E$20,$H217&lt;Parâmetros!$E$19),"ATENÇÃO · 6x1 apontou fora do horário diurno","Jornada fixa do 6x1"))),IF($D217="5x2","Jornada fixa do 5x2",IF($D217="Folguista",IF($J217=$K217,"Evidência confirma sequência","DIVERGE · sequência "&amp;$J217&amp;" × evidência "&amp;$K217),IF($K217=$E217,"Evidência confirma cadastro","DIVERGE · cadastro "&amp;$E217&amp;" × evidência "&amp;$K217)))))))))))</f>
        <v>Jornada de fim de semana do 6x1</v>
      </c>
      <c r="W217" s="34" t="str">
        <f>IF(OR(OR($D217="6x1",$D217="FF 6x1"),$D217="5x2"),"",IF($AB217&lt;&gt;$AB216,IF(IFERROR(INDEX(Cadastro!$F$5:$F$243,$AB217),"")="",IF($L217&gt;0,1,0),IF(IFERROR(INDEX(Cadastro!$F$5:$F$243,$AB217),"")&lt;=IFERROR(INDEX(Parâmetros!$B$39:$B$48,MATCH($E217,Parâmetros!$A$39:$A$48,0)),99),IFERROR(INDEX(Cadastro!$F$5:$F$243,$AB217),""),0)),IF($L217&gt;0,IF(N($X216)&gt;0,1,N($W216)+1),IF(AND($L217=0,OR(N($W216)&gt;=IFERROR(INDEX(Parâmetros!$B$39:$B$48,MATCH($E217,Parâmetros!$A$39:$A$48,0)),99),AND(N($X216)&gt;0,N($X216)&lt;IFERROR(INDEX(Parâmetros!$C$39:$C$48,MATCH($E217,Parâmetros!$A$39:$A$48,0)),0)))),0,N($W216)+1))))</f>
        <v/>
      </c>
      <c r="X217" s="34" t="str">
        <f>IF(OR(OR($D217="6x1",$D217="FF 6x1"),$D217="5x2"),"",IF($AB217&lt;&gt;$AB216,IF(IFERROR(INDEX(Cadastro!$F$5:$F$243,$AB217),"")="",0,IF(IFERROR(INDEX(Cadastro!$F$5:$F$243,$AB217),"")&gt;IFERROR(INDEX(Parâmetros!$B$39:$B$48,MATCH($E217,Parâmetros!$A$39:$A$48,0)),99),IFERROR(INDEX(Cadastro!$F$5:$F$243,$AB217),"")-IFERROR(INDEX(Parâmetros!$B$39:$B$48,MATCH($E217,Parâmetros!$A$39:$A$48,0)),99),0)),IF(AND($L217=0,OR(N($W216)&gt;=IFERROR(INDEX(Parâmetros!$B$39:$B$48,MATCH($E217,Parâmetros!$A$39:$A$48,0)),99),AND(N($X216)&gt;0,N($X216)&lt;IFERROR(INDEX(Parâmetros!$C$39:$C$48,MATCH($E217,Parâmetros!$A$39:$A$48,0)),0)))),N($X216)+1,0)))</f>
        <v/>
      </c>
      <c r="Y217" t="str">
        <f>IF($AC217&lt;&gt;"",IF($L217&gt;0,$AC217&amp;" · com apontamento",$AC217),IF($E217="Férias",IF($L217&gt;0,"Férias · com apontamento","Férias (cadastro)"),IF(($Z217+$AA217-1)&gt;Parâmetros!$E$16,"Férias / afastamento",IF(AND($D217="5x2",OR(WEEKDAY($F217,2)=6,WEEKDAY($F217,2)=7)),IF($L217&gt;0,"Folga trabalhada","Folga"),IF($L217&gt;0,"Trabalhado",IF(OR(OR($D217="6x1",$D217="FF 6x1"),$D217="5x2"),IF(AND(OR($D217="6x1",$D217="FF 6x1"),OR(WEEKDAY($F217,2)=6,WEEKDAY($F217,2)=7)),"Folga","Falta de registro"),IF(AND($AB217&lt;&gt;$AB216,IFERROR(INDEX(Cadastro!$F$5:$F$243,$AB217),"")=""),"Indeterminado (início da série)",IF($X217&gt;0,"Folga","Falta de registro"))))))))</f>
        <v>Trabalhado</v>
      </c>
      <c r="Z217" s="34">
        <f>IF(OR($L217&gt;0,$F217&gt;Parâmetros!$E$14),0,IF($A217&lt;&gt;$A216,1,N($Z216)+1))</f>
        <v>0</v>
      </c>
      <c r="AA217" s="34">
        <f>IF(OR($L217&gt;0,$F217&gt;Parâmetros!$E$14),0,IF(OR($A217&lt;&gt;$A218,$F218&gt;Parâmetros!$E$14),1,N($AA218)+1))</f>
        <v>0</v>
      </c>
      <c r="AB217" s="31">
        <f>IFERROR(MATCH($A217&amp;"|"&amp;TEXT(_xlfn.MAXIFS(Cadastro!$E$5:$E$243,Cadastro!$A$5:$A$243,$A217,Cadastro!$E$5:$E$243,"&lt;="&amp;$F217),"yyyymmdd"),Cadastro!$I$5:$I$243,0),"")</f>
        <v>28</v>
      </c>
      <c r="AC217" t="str">
        <f>IFERROR(_xlfn.SINGLE(INDEX(Exceções!$D$5:$D$203,MATCH($A217&amp;"|"&amp;$F217,Exceções!$F$5:$F$203,0))),"")</f>
        <v/>
      </c>
      <c r="AD217" t="str">
        <f>IF($AC217="","",IFERROR(_xlfn.SINGLE(INDEX(Exceções!$E$5:$E$203,MATCH($A217&amp;"|"&amp;$F217,Exceções!$F$5:$F$203,0))),""))</f>
        <v/>
      </c>
    </row>
    <row r="218" spans="1:30" ht="15" hidden="1" customHeight="1" x14ac:dyDescent="0.25">
      <c r="A218" s="31">
        <v>56030</v>
      </c>
      <c r="B218" s="17" t="s">
        <v>63</v>
      </c>
      <c r="C218" s="17" t="str">
        <f>IFERROR(INDEX(Cadastro!$C$5:$C$243,$AB218),"NÃO INFORMADO")</f>
        <v>PED</v>
      </c>
      <c r="D218" s="17" t="str">
        <f>IFERROR(INDEX(Cadastro!$D$5:$D$243,$AB218),"")</f>
        <v>6x1</v>
      </c>
      <c r="E218" s="17" t="str">
        <f>IFERROR(INDEX(Cadastro!$G$5:$G$243,$AB218),"")</f>
        <v>6x1</v>
      </c>
      <c r="F218" s="29">
        <v>46320</v>
      </c>
      <c r="G218" s="32" t="str">
        <f t="shared" si="18"/>
        <v>dom</v>
      </c>
      <c r="H218" s="31" t="str">
        <f>IF($L218=0,"",_xlfn.MINIFS(Dados!$Q:$Q,Dados!$A:$A,$A218,Dados!$S:$S,$F218))</f>
        <v/>
      </c>
      <c r="I218" s="31" t="str">
        <f>IF($H218="","",_xlfn.MAXIFS(Dados!$R:$R,Dados!$A:$A,$A218,Dados!$S:$S,$F218))</f>
        <v/>
      </c>
      <c r="J218" s="32" t="str">
        <f>IF($D218&lt;&gt;"Folguista","",IFERROR(INDEX(Parâmetros!$D$52:$G$52,1,MIN(4,MAX(1,$W218))),""))</f>
        <v/>
      </c>
      <c r="K218" s="32" t="str">
        <f>IF(OR($AC218&lt;&gt;"",$Y218="Folga",$Y218="Folga trabalhada",$Y218="Férias (cadastro)",$Y218="Férias / afastamento",$Y218="Indeterminado (início da série)"),"",IF(OR($D218="6x1",$D218="FF 6x1"),IF(OR(WEEKDAY($F218,2)=6,WEEKDAY($F218,2)=7),"6x1 sáb/dom","6x1"),IF($D218="5x2","5x2",IF($H218="",IF($D218="Folguista",$J218,$E218),IF(OR($H218&gt;=Parâmetros!$E$18,$H218&lt;Parâmetros!$E$19),"C",IF($H218&lt;Parâmetros!$E$20,"A","B"))))))</f>
        <v/>
      </c>
      <c r="L218" s="30">
        <f>SUMIFS(Dados!$E:$E,Dados!$A:$A,$A218,Dados!$S:$S,$F218)</f>
        <v>0</v>
      </c>
      <c r="M218" s="30" t="str">
        <f>IFERROR(INDEX(Parâmetros!$E$6:$E$11,MATCH($K218,Parâmetros!$A$6:$A$11,0)),"")</f>
        <v/>
      </c>
      <c r="N218" s="33" t="str">
        <f t="shared" si="19"/>
        <v/>
      </c>
      <c r="O218" s="33">
        <f>Parâmetros!$E$13</f>
        <v>0.8</v>
      </c>
      <c r="P218" s="32" t="str">
        <f>IF(OR($M218="",$F218&gt;Parâmetros!$E$14),"Não","Sim")</f>
        <v>Não</v>
      </c>
      <c r="Q218" s="32" t="str">
        <f t="shared" si="20"/>
        <v/>
      </c>
      <c r="R218" s="32" t="str">
        <f t="shared" si="21"/>
        <v/>
      </c>
      <c r="S218" s="30" t="str">
        <f t="shared" si="22"/>
        <v/>
      </c>
      <c r="T218" s="32" t="str">
        <f>IF($Q218&lt;&gt;"Sim","",IF($N218&gt;Parâmetros!$E$15,"Sim","Não"))</f>
        <v/>
      </c>
      <c r="U218" s="17" t="str">
        <f t="shared" si="23"/>
        <v>Folga</v>
      </c>
      <c r="V218" s="17" t="str">
        <f>IF($AC218&lt;&gt;"",IF($L218&gt;0,"ATENÇÃO · apontou em dia de "&amp;LOWER($AC218)&amp;" cadastrado","Exceção cadastrada · "&amp;$AC218)&amp;IF($AD218="",""," · "&amp;$AD218),IF($E218="Férias",IF($L218&gt;0,"ATENÇÃO · apontou estando de férias no cadastro","Férias no cadastro"),IF($Y218="Férias / afastamento","Afastamento · "&amp;($Z218+$AA218-1)&amp;" dias seguidos sem apontamento",IF($Y218="Folga trabalhada","ATENÇÃO · apontou em dia de folga da escala 5x2",IF($Y218="Folga",IF(AND($D218="5x2",OR(WEEKDAY($F218,2)=6,WEEKDAY($F218,2)=7)),"Folga de fim de semana da escala 5x2",IF(AND(OR($D218="6x1",$D218="FF 6x1"),WEEKDAY($F218,2)=6,FALSE()),"Folga de fim de semana · apontou no domingo anterior",IF(AND(OR($D218="6x1",$D218="FF 6x1"),WEEKDAY($F218,2)=7,AND($A218=$A217,$L217&gt;0)),"Folga de fim de semana · apontou no sábado",IF(AND(OR($D218="6x1",$D218="FF 6x1"),OR(WEEKDAY($F218,2)=6,WEEKDAY($F218,2)=7)),"Folga de fim de semana · sem apontamento no sábado nem no domingo","Folga prevista pelo ciclo")))),IF($Y218="Indeterminado (início da série)","Sem histórico anterior — informe o dia do ciclo no Cadastro",IF($Y218="Falta de registro",IF(OR(OR($D218="6x1",$D218="FF 6x1"),$D218="5x2"),"FALTA DE REGISTRO · dia útil da escala "&amp;$E218,"FALTA DE REGISTRO · dia "&amp;$W218&amp;" de "&amp;IFERROR(INDEX(Parâmetros!$B$39:$B$48,MATCH($E218,Parâmetros!$A$39:$A$48,0)),99)&amp;" do ciclo"),IF(OR($D218="6x1",$D218="FF 6x1"),IF(OR(AND(WEEKDAY($F218,2)=6,AND($A218=$A219,$L219&gt;0)),AND(WEEKDAY($F218,2)=7,AND($A218=$A217,$L217&gt;0))),"ATENÇÃO · apontou sábado e domingo no mesmo fim de semana",IF(OR(WEEKDAY($F218,2)=6,WEEKDAY($F218,2)=7),"Jornada de fim de semana do 6x1",IF(OR($H218&gt;=Parâmetros!$E$20,$H218&lt;Parâmetros!$E$19),"ATENÇÃO · 6x1 apontou fora do horário diurno","Jornada fixa do 6x1"))),IF($D218="5x2","Jornada fixa do 5x2",IF($D218="Folguista",IF($J218=$K218,"Evidência confirma sequência","DIVERGE · sequência "&amp;$J218&amp;" × evidência "&amp;$K218),IF($K218=$E218,"Evidência confirma cadastro","DIVERGE · cadastro "&amp;$E218&amp;" × evidência "&amp;$K218)))))))))))</f>
        <v>Folga de fim de semana · apontou no sábado</v>
      </c>
      <c r="W218" s="34" t="str">
        <f>IF(OR(OR($D218="6x1",$D218="FF 6x1"),$D218="5x2"),"",IF($AB218&lt;&gt;$AB217,IF(IFERROR(INDEX(Cadastro!$F$5:$F$243,$AB218),"")="",IF($L218&gt;0,1,0),IF(IFERROR(INDEX(Cadastro!$F$5:$F$243,$AB218),"")&lt;=IFERROR(INDEX(Parâmetros!$B$39:$B$48,MATCH($E218,Parâmetros!$A$39:$A$48,0)),99),IFERROR(INDEX(Cadastro!$F$5:$F$243,$AB218),""),0)),IF($L218&gt;0,IF(N($X217)&gt;0,1,N($W217)+1),IF(AND($L218=0,OR(N($W217)&gt;=IFERROR(INDEX(Parâmetros!$B$39:$B$48,MATCH($E218,Parâmetros!$A$39:$A$48,0)),99),AND(N($X217)&gt;0,N($X217)&lt;IFERROR(INDEX(Parâmetros!$C$39:$C$48,MATCH($E218,Parâmetros!$A$39:$A$48,0)),0)))),0,N($W217)+1))))</f>
        <v/>
      </c>
      <c r="X218" s="34" t="str">
        <f>IF(OR(OR($D218="6x1",$D218="FF 6x1"),$D218="5x2"),"",IF($AB218&lt;&gt;$AB217,IF(IFERROR(INDEX(Cadastro!$F$5:$F$243,$AB218),"")="",0,IF(IFERROR(INDEX(Cadastro!$F$5:$F$243,$AB218),"")&gt;IFERROR(INDEX(Parâmetros!$B$39:$B$48,MATCH($E218,Parâmetros!$A$39:$A$48,0)),99),IFERROR(INDEX(Cadastro!$F$5:$F$243,$AB218),"")-IFERROR(INDEX(Parâmetros!$B$39:$B$48,MATCH($E218,Parâmetros!$A$39:$A$48,0)),99),0)),IF(AND($L218=0,OR(N($W217)&gt;=IFERROR(INDEX(Parâmetros!$B$39:$B$48,MATCH($E218,Parâmetros!$A$39:$A$48,0)),99),AND(N($X217)&gt;0,N($X217)&lt;IFERROR(INDEX(Parâmetros!$C$39:$C$48,MATCH($E218,Parâmetros!$A$39:$A$48,0)),0)))),N($X217)+1,0)))</f>
        <v/>
      </c>
      <c r="Y218" t="str">
        <f>IF($AC218&lt;&gt;"",IF($L218&gt;0,$AC218&amp;" · com apontamento",$AC218),IF($E218="Férias",IF($L218&gt;0,"Férias · com apontamento","Férias (cadastro)"),IF(($Z218+$AA218-1)&gt;Parâmetros!$E$16,"Férias / afastamento",IF(AND($D218="5x2",OR(WEEKDAY($F218,2)=6,WEEKDAY($F218,2)=7)),IF($L218&gt;0,"Folga trabalhada","Folga"),IF($L218&gt;0,"Trabalhado",IF(OR(OR($D218="6x1",$D218="FF 6x1"),$D218="5x2"),IF(AND(OR($D218="6x1",$D218="FF 6x1"),OR(WEEKDAY($F218,2)=6,WEEKDAY($F218,2)=7)),"Folga","Falta de registro"),IF(AND($AB218&lt;&gt;$AB217,IFERROR(INDEX(Cadastro!$F$5:$F$243,$AB218),"")=""),"Indeterminado (início da série)",IF($X218&gt;0,"Folga","Falta de registro"))))))))</f>
        <v>Folga</v>
      </c>
      <c r="Z218" s="34">
        <f>IF(OR($L218&gt;0,$F218&gt;Parâmetros!$E$14),0,IF($A218&lt;&gt;$A217,1,N($Z217)+1))</f>
        <v>0</v>
      </c>
      <c r="AA218" s="34">
        <f>IF(OR($L218&gt;0,$F218&gt;Parâmetros!$E$14),0,IF(OR($A218&lt;&gt;$A219,$F219&gt;Parâmetros!$E$14),1,N($AA219)+1))</f>
        <v>0</v>
      </c>
      <c r="AB218" s="31">
        <f>IFERROR(MATCH($A218&amp;"|"&amp;TEXT(_xlfn.MAXIFS(Cadastro!$E$5:$E$243,Cadastro!$A$5:$A$243,$A218,Cadastro!$E$5:$E$243,"&lt;="&amp;$F218),"yyyymmdd"),Cadastro!$I$5:$I$243,0),"")</f>
        <v>28</v>
      </c>
      <c r="AC218" t="str">
        <f>IFERROR(_xlfn.SINGLE(INDEX(Exceções!$D$5:$D$203,MATCH($A218&amp;"|"&amp;$F218,Exceções!$F$5:$F$203,0))),"")</f>
        <v/>
      </c>
      <c r="AD218" t="str">
        <f>IF($AC218="","",IFERROR(_xlfn.SINGLE(INDEX(Exceções!$E$5:$E$203,MATCH($A218&amp;"|"&amp;$F218,Exceções!$F$5:$F$203,0))),""))</f>
        <v/>
      </c>
    </row>
    <row r="219" spans="1:30" ht="15" hidden="1" customHeight="1" x14ac:dyDescent="0.25">
      <c r="A219" s="31">
        <v>56030</v>
      </c>
      <c r="B219" s="17" t="s">
        <v>63</v>
      </c>
      <c r="C219" s="17" t="str">
        <f>IFERROR(INDEX(Cadastro!$C$5:$C$243,$AB219),"NÃO INFORMADO")</f>
        <v>PED</v>
      </c>
      <c r="D219" s="17" t="str">
        <f>IFERROR(INDEX(Cadastro!$D$5:$D$243,$AB219),"")</f>
        <v>6x1</v>
      </c>
      <c r="E219" s="17" t="str">
        <f>IFERROR(INDEX(Cadastro!$G$5:$G$243,$AB219),"")</f>
        <v>6x1</v>
      </c>
      <c r="F219" s="29">
        <v>46321</v>
      </c>
      <c r="G219" s="32" t="str">
        <f t="shared" si="18"/>
        <v>seg</v>
      </c>
      <c r="H219" s="31" t="str">
        <f>IF($L219=0,"",_xlfn.MINIFS(Dados!$Q:$Q,Dados!$A:$A,$A219,Dados!$S:$S,$F219))</f>
        <v/>
      </c>
      <c r="I219" s="31" t="str">
        <f>IF($H219="","",_xlfn.MAXIFS(Dados!$R:$R,Dados!$A:$A,$A219,Dados!$S:$S,$F219))</f>
        <v/>
      </c>
      <c r="J219" s="32" t="str">
        <f>IF($D219&lt;&gt;"Folguista","",IFERROR(INDEX(Parâmetros!$D$52:$G$52,1,MIN(4,MAX(1,$W219))),""))</f>
        <v/>
      </c>
      <c r="K219" s="32" t="str">
        <f>IF(OR($AC219&lt;&gt;"",$Y219="Folga",$Y219="Folga trabalhada",$Y219="Férias (cadastro)",$Y219="Férias / afastamento",$Y219="Indeterminado (início da série)"),"",IF(OR($D219="6x1",$D219="FF 6x1"),IF(OR(WEEKDAY($F219,2)=6,WEEKDAY($F219,2)=7),"6x1 sáb/dom","6x1"),IF($D219="5x2","5x2",IF($H219="",IF($D219="Folguista",$J219,$E219),IF(OR($H219&gt;=Parâmetros!$E$18,$H219&lt;Parâmetros!$E$19),"C",IF($H219&lt;Parâmetros!$E$20,"A","B"))))))</f>
        <v>6x1</v>
      </c>
      <c r="L219" s="30">
        <f>SUMIFS(Dados!$E:$E,Dados!$A:$A,$A219,Dados!$S:$S,$F219)</f>
        <v>0</v>
      </c>
      <c r="M219" s="30">
        <f>IFERROR(INDEX(Parâmetros!$E$6:$E$11,MATCH($K219,Parâmetros!$A$6:$A$11,0)),"")</f>
        <v>8.8000000000000007</v>
      </c>
      <c r="N219" s="33">
        <f t="shared" si="19"/>
        <v>0</v>
      </c>
      <c r="O219" s="33">
        <f>Parâmetros!$E$13</f>
        <v>0.8</v>
      </c>
      <c r="P219" s="32" t="str">
        <f>IF(OR($M219="",$F219&gt;Parâmetros!$E$14),"Não","Sim")</f>
        <v>Não</v>
      </c>
      <c r="Q219" s="32" t="str">
        <f t="shared" si="20"/>
        <v/>
      </c>
      <c r="R219" s="32" t="str">
        <f t="shared" si="21"/>
        <v/>
      </c>
      <c r="S219" s="30" t="str">
        <f t="shared" si="22"/>
        <v/>
      </c>
      <c r="T219" s="32" t="str">
        <f>IF($Q219&lt;&gt;"Sim","",IF($N219&gt;Parâmetros!$E$15,"Sim","Não"))</f>
        <v/>
      </c>
      <c r="U219" s="17" t="str">
        <f t="shared" si="23"/>
        <v>Fora da apuração</v>
      </c>
      <c r="V219" s="17" t="str">
        <f>IF($AC219&lt;&gt;"",IF($L219&gt;0,"ATENÇÃO · apontou em dia de "&amp;LOWER($AC219)&amp;" cadastrado","Exceção cadastrada · "&amp;$AC219)&amp;IF($AD219="",""," · "&amp;$AD219),IF($E219="Férias",IF($L219&gt;0,"ATENÇÃO · apontou estando de férias no cadastro","Férias no cadastro"),IF($Y219="Férias / afastamento","Afastamento · "&amp;($Z219+$AA219-1)&amp;" dias seguidos sem apontamento",IF($Y219="Folga trabalhada","ATENÇÃO · apontou em dia de folga da escala 5x2",IF($Y219="Folga",IF(AND($D219="5x2",OR(WEEKDAY($F219,2)=6,WEEKDAY($F219,2)=7)),"Folga de fim de semana da escala 5x2",IF(AND(OR($D219="6x1",$D219="FF 6x1"),WEEKDAY($F219,2)=6,FALSE()),"Folga de fim de semana · apontou no domingo anterior",IF(AND(OR($D219="6x1",$D219="FF 6x1"),WEEKDAY($F219,2)=7,AND($A219=$A218,$L218&gt;0)),"Folga de fim de semana · apontou no sábado",IF(AND(OR($D219="6x1",$D219="FF 6x1"),OR(WEEKDAY($F219,2)=6,WEEKDAY($F219,2)=7)),"Folga de fim de semana · sem apontamento no sábado nem no domingo","Folga prevista pelo ciclo")))),IF($Y219="Indeterminado (início da série)","Sem histórico anterior — informe o dia do ciclo no Cadastro",IF($Y219="Falta de registro",IF(OR(OR($D219="6x1",$D219="FF 6x1"),$D219="5x2"),"FALTA DE REGISTRO · dia útil da escala "&amp;$E219,"FALTA DE REGISTRO · dia "&amp;$W219&amp;" de "&amp;IFERROR(INDEX(Parâmetros!$B$39:$B$48,MATCH($E219,Parâmetros!$A$39:$A$48,0)),99)&amp;" do ciclo"),IF(OR($D219="6x1",$D219="FF 6x1"),IF(OR(AND(WEEKDAY($F219,2)=6,AND($A219=$A220,$L220&gt;0)),AND(WEEKDAY($F219,2)=7,AND($A219=$A218,$L218&gt;0))),"ATENÇÃO · apontou sábado e domingo no mesmo fim de semana",IF(OR(WEEKDAY($F219,2)=6,WEEKDAY($F219,2)=7),"Jornada de fim de semana do 6x1",IF(OR($H219&gt;=Parâmetros!$E$20,$H219&lt;Parâmetros!$E$19),"ATENÇÃO · 6x1 apontou fora do horário diurno","Jornada fixa do 6x1"))),IF($D219="5x2","Jornada fixa do 5x2",IF($D219="Folguista",IF($J219=$K219,"Evidência confirma sequência","DIVERGE · sequência "&amp;$J219&amp;" × evidência "&amp;$K219),IF($K219=$E219,"Evidência confirma cadastro","DIVERGE · cadastro "&amp;$E219&amp;" × evidência "&amp;$K219)))))))))))</f>
        <v>FALTA DE REGISTRO · dia útil da escala 6x1</v>
      </c>
      <c r="W219" s="34" t="str">
        <f>IF(OR(OR($D219="6x1",$D219="FF 6x1"),$D219="5x2"),"",IF($AB219&lt;&gt;$AB218,IF(IFERROR(INDEX(Cadastro!$F$5:$F$243,$AB219),"")="",IF($L219&gt;0,1,0),IF(IFERROR(INDEX(Cadastro!$F$5:$F$243,$AB219),"")&lt;=IFERROR(INDEX(Parâmetros!$B$39:$B$48,MATCH($E219,Parâmetros!$A$39:$A$48,0)),99),IFERROR(INDEX(Cadastro!$F$5:$F$243,$AB219),""),0)),IF($L219&gt;0,IF(N($X218)&gt;0,1,N($W218)+1),IF(AND($L219=0,OR(N($W218)&gt;=IFERROR(INDEX(Parâmetros!$B$39:$B$48,MATCH($E219,Parâmetros!$A$39:$A$48,0)),99),AND(N($X218)&gt;0,N($X218)&lt;IFERROR(INDEX(Parâmetros!$C$39:$C$48,MATCH($E219,Parâmetros!$A$39:$A$48,0)),0)))),0,N($W218)+1))))</f>
        <v/>
      </c>
      <c r="X219" s="34" t="str">
        <f>IF(OR(OR($D219="6x1",$D219="FF 6x1"),$D219="5x2"),"",IF($AB219&lt;&gt;$AB218,IF(IFERROR(INDEX(Cadastro!$F$5:$F$243,$AB219),"")="",0,IF(IFERROR(INDEX(Cadastro!$F$5:$F$243,$AB219),"")&gt;IFERROR(INDEX(Parâmetros!$B$39:$B$48,MATCH($E219,Parâmetros!$A$39:$A$48,0)),99),IFERROR(INDEX(Cadastro!$F$5:$F$243,$AB219),"")-IFERROR(INDEX(Parâmetros!$B$39:$B$48,MATCH($E219,Parâmetros!$A$39:$A$48,0)),99),0)),IF(AND($L219=0,OR(N($W218)&gt;=IFERROR(INDEX(Parâmetros!$B$39:$B$48,MATCH($E219,Parâmetros!$A$39:$A$48,0)),99),AND(N($X218)&gt;0,N($X218)&lt;IFERROR(INDEX(Parâmetros!$C$39:$C$48,MATCH($E219,Parâmetros!$A$39:$A$48,0)),0)))),N($X218)+1,0)))</f>
        <v/>
      </c>
      <c r="Y219" t="str">
        <f>IF($AC219&lt;&gt;"",IF($L219&gt;0,$AC219&amp;" · com apontamento",$AC219),IF($E219="Férias",IF($L219&gt;0,"Férias · com apontamento","Férias (cadastro)"),IF(($Z219+$AA219-1)&gt;Parâmetros!$E$16,"Férias / afastamento",IF(AND($D219="5x2",OR(WEEKDAY($F219,2)=6,WEEKDAY($F219,2)=7)),IF($L219&gt;0,"Folga trabalhada","Folga"),IF($L219&gt;0,"Trabalhado",IF(OR(OR($D219="6x1",$D219="FF 6x1"),$D219="5x2"),IF(AND(OR($D219="6x1",$D219="FF 6x1"),OR(WEEKDAY($F219,2)=6,WEEKDAY($F219,2)=7)),"Folga","Falta de registro"),IF(AND($AB219&lt;&gt;$AB218,IFERROR(INDEX(Cadastro!$F$5:$F$243,$AB219),"")=""),"Indeterminado (início da série)",IF($X219&gt;0,"Folga","Falta de registro"))))))))</f>
        <v>Falta de registro</v>
      </c>
      <c r="Z219" s="34">
        <f>IF(OR($L219&gt;0,$F219&gt;Parâmetros!$E$14),0,IF($A219&lt;&gt;$A218,1,N($Z218)+1))</f>
        <v>0</v>
      </c>
      <c r="AA219" s="34">
        <f>IF(OR($L219&gt;0,$F219&gt;Parâmetros!$E$14),0,IF(OR($A219&lt;&gt;$A220,$F220&gt;Parâmetros!$E$14),1,N($AA220)+1))</f>
        <v>0</v>
      </c>
      <c r="AB219" s="31">
        <f>IFERROR(MATCH($A219&amp;"|"&amp;TEXT(_xlfn.MAXIFS(Cadastro!$E$5:$E$243,Cadastro!$A$5:$A$243,$A219,Cadastro!$E$5:$E$243,"&lt;="&amp;$F219),"yyyymmdd"),Cadastro!$I$5:$I$243,0),"")</f>
        <v>28</v>
      </c>
      <c r="AC219" t="str">
        <f>IFERROR(_xlfn.SINGLE(INDEX(Exceções!$D$5:$D$203,MATCH($A219&amp;"|"&amp;$F219,Exceções!$F$5:$F$203,0))),"")</f>
        <v/>
      </c>
      <c r="AD219" t="str">
        <f>IF($AC219="","",IFERROR(_xlfn.SINGLE(INDEX(Exceções!$E$5:$E$203,MATCH($A219&amp;"|"&amp;$F219,Exceções!$F$5:$F$203,0))),""))</f>
        <v/>
      </c>
    </row>
    <row r="220" spans="1:30" ht="15" hidden="1" customHeight="1" x14ac:dyDescent="0.25">
      <c r="A220" s="31">
        <v>56030</v>
      </c>
      <c r="B220" s="17" t="s">
        <v>63</v>
      </c>
      <c r="C220" s="17" t="str">
        <f>IFERROR(INDEX(Cadastro!$C$5:$C$243,$AB220),"NÃO INFORMADO")</f>
        <v>PED</v>
      </c>
      <c r="D220" s="17" t="str">
        <f>IFERROR(INDEX(Cadastro!$D$5:$D$243,$AB220),"")</f>
        <v>6x1</v>
      </c>
      <c r="E220" s="17" t="str">
        <f>IFERROR(INDEX(Cadastro!$G$5:$G$243,$AB220),"")</f>
        <v>6x1</v>
      </c>
      <c r="F220" s="29">
        <v>46322</v>
      </c>
      <c r="G220" s="32" t="str">
        <f t="shared" si="18"/>
        <v>ter</v>
      </c>
      <c r="H220" s="31" t="str">
        <f>IF($L220=0,"",_xlfn.MINIFS(Dados!$Q:$Q,Dados!$A:$A,$A220,Dados!$S:$S,$F220))</f>
        <v/>
      </c>
      <c r="I220" s="31" t="str">
        <f>IF($H220="","",_xlfn.MAXIFS(Dados!$R:$R,Dados!$A:$A,$A220,Dados!$S:$S,$F220))</f>
        <v/>
      </c>
      <c r="J220" s="32" t="str">
        <f>IF($D220&lt;&gt;"Folguista","",IFERROR(INDEX(Parâmetros!$D$52:$G$52,1,MIN(4,MAX(1,$W220))),""))</f>
        <v/>
      </c>
      <c r="K220" s="32" t="str">
        <f>IF(OR($AC220&lt;&gt;"",$Y220="Folga",$Y220="Folga trabalhada",$Y220="Férias (cadastro)",$Y220="Férias / afastamento",$Y220="Indeterminado (início da série)"),"",IF(OR($D220="6x1",$D220="FF 6x1"),IF(OR(WEEKDAY($F220,2)=6,WEEKDAY($F220,2)=7),"6x1 sáb/dom","6x1"),IF($D220="5x2","5x2",IF($H220="",IF($D220="Folguista",$J220,$E220),IF(OR($H220&gt;=Parâmetros!$E$18,$H220&lt;Parâmetros!$E$19),"C",IF($H220&lt;Parâmetros!$E$20,"A","B"))))))</f>
        <v>6x1</v>
      </c>
      <c r="L220" s="30">
        <f>SUMIFS(Dados!$E:$E,Dados!$A:$A,$A220,Dados!$S:$S,$F220)</f>
        <v>0</v>
      </c>
      <c r="M220" s="30">
        <f>IFERROR(INDEX(Parâmetros!$E$6:$E$11,MATCH($K220,Parâmetros!$A$6:$A$11,0)),"")</f>
        <v>8.8000000000000007</v>
      </c>
      <c r="N220" s="33">
        <f t="shared" si="19"/>
        <v>0</v>
      </c>
      <c r="O220" s="33">
        <f>Parâmetros!$E$13</f>
        <v>0.8</v>
      </c>
      <c r="P220" s="32" t="str">
        <f>IF(OR($M220="",$F220&gt;Parâmetros!$E$14),"Não","Sim")</f>
        <v>Não</v>
      </c>
      <c r="Q220" s="32" t="str">
        <f t="shared" si="20"/>
        <v/>
      </c>
      <c r="R220" s="32" t="str">
        <f t="shared" si="21"/>
        <v/>
      </c>
      <c r="S220" s="30" t="str">
        <f t="shared" si="22"/>
        <v/>
      </c>
      <c r="T220" s="32" t="str">
        <f>IF($Q220&lt;&gt;"Sim","",IF($N220&gt;Parâmetros!$E$15,"Sim","Não"))</f>
        <v/>
      </c>
      <c r="U220" s="17" t="str">
        <f t="shared" si="23"/>
        <v>Fora da apuração</v>
      </c>
      <c r="V220" s="17" t="str">
        <f>IF($AC220&lt;&gt;"",IF($L220&gt;0,"ATENÇÃO · apontou em dia de "&amp;LOWER($AC220)&amp;" cadastrado","Exceção cadastrada · "&amp;$AC220)&amp;IF($AD220="",""," · "&amp;$AD220),IF($E220="Férias",IF($L220&gt;0,"ATENÇÃO · apontou estando de férias no cadastro","Férias no cadastro"),IF($Y220="Férias / afastamento","Afastamento · "&amp;($Z220+$AA220-1)&amp;" dias seguidos sem apontamento",IF($Y220="Folga trabalhada","ATENÇÃO · apontou em dia de folga da escala 5x2",IF($Y220="Folga",IF(AND($D220="5x2",OR(WEEKDAY($F220,2)=6,WEEKDAY($F220,2)=7)),"Folga de fim de semana da escala 5x2",IF(AND(OR($D220="6x1",$D220="FF 6x1"),WEEKDAY($F220,2)=6,FALSE()),"Folga de fim de semana · apontou no domingo anterior",IF(AND(OR($D220="6x1",$D220="FF 6x1"),WEEKDAY($F220,2)=7,AND($A220=$A219,$L219&gt;0)),"Folga de fim de semana · apontou no sábado",IF(AND(OR($D220="6x1",$D220="FF 6x1"),OR(WEEKDAY($F220,2)=6,WEEKDAY($F220,2)=7)),"Folga de fim de semana · sem apontamento no sábado nem no domingo","Folga prevista pelo ciclo")))),IF($Y220="Indeterminado (início da série)","Sem histórico anterior — informe o dia do ciclo no Cadastro",IF($Y220="Falta de registro",IF(OR(OR($D220="6x1",$D220="FF 6x1"),$D220="5x2"),"FALTA DE REGISTRO · dia útil da escala "&amp;$E220,"FALTA DE REGISTRO · dia "&amp;$W220&amp;" de "&amp;IFERROR(INDEX(Parâmetros!$B$39:$B$48,MATCH($E220,Parâmetros!$A$39:$A$48,0)),99)&amp;" do ciclo"),IF(OR($D220="6x1",$D220="FF 6x1"),IF(OR(AND(WEEKDAY($F220,2)=6,AND($A220=$A221,$L221&gt;0)),AND(WEEKDAY($F220,2)=7,AND($A220=$A219,$L219&gt;0))),"ATENÇÃO · apontou sábado e domingo no mesmo fim de semana",IF(OR(WEEKDAY($F220,2)=6,WEEKDAY($F220,2)=7),"Jornada de fim de semana do 6x1",IF(OR($H220&gt;=Parâmetros!$E$20,$H220&lt;Parâmetros!$E$19),"ATENÇÃO · 6x1 apontou fora do horário diurno","Jornada fixa do 6x1"))),IF($D220="5x2","Jornada fixa do 5x2",IF($D220="Folguista",IF($J220=$K220,"Evidência confirma sequência","DIVERGE · sequência "&amp;$J220&amp;" × evidência "&amp;$K220),IF($K220=$E220,"Evidência confirma cadastro","DIVERGE · cadastro "&amp;$E220&amp;" × evidência "&amp;$K220)))))))))))</f>
        <v>FALTA DE REGISTRO · dia útil da escala 6x1</v>
      </c>
      <c r="W220" s="34" t="str">
        <f>IF(OR(OR($D220="6x1",$D220="FF 6x1"),$D220="5x2"),"",IF($AB220&lt;&gt;$AB219,IF(IFERROR(INDEX(Cadastro!$F$5:$F$243,$AB220),"")="",IF($L220&gt;0,1,0),IF(IFERROR(INDEX(Cadastro!$F$5:$F$243,$AB220),"")&lt;=IFERROR(INDEX(Parâmetros!$B$39:$B$48,MATCH($E220,Parâmetros!$A$39:$A$48,0)),99),IFERROR(INDEX(Cadastro!$F$5:$F$243,$AB220),""),0)),IF($L220&gt;0,IF(N($X219)&gt;0,1,N($W219)+1),IF(AND($L220=0,OR(N($W219)&gt;=IFERROR(INDEX(Parâmetros!$B$39:$B$48,MATCH($E220,Parâmetros!$A$39:$A$48,0)),99),AND(N($X219)&gt;0,N($X219)&lt;IFERROR(INDEX(Parâmetros!$C$39:$C$48,MATCH($E220,Parâmetros!$A$39:$A$48,0)),0)))),0,N($W219)+1))))</f>
        <v/>
      </c>
      <c r="X220" s="34" t="str">
        <f>IF(OR(OR($D220="6x1",$D220="FF 6x1"),$D220="5x2"),"",IF($AB220&lt;&gt;$AB219,IF(IFERROR(INDEX(Cadastro!$F$5:$F$243,$AB220),"")="",0,IF(IFERROR(INDEX(Cadastro!$F$5:$F$243,$AB220),"")&gt;IFERROR(INDEX(Parâmetros!$B$39:$B$48,MATCH($E220,Parâmetros!$A$39:$A$48,0)),99),IFERROR(INDEX(Cadastro!$F$5:$F$243,$AB220),"")-IFERROR(INDEX(Parâmetros!$B$39:$B$48,MATCH($E220,Parâmetros!$A$39:$A$48,0)),99),0)),IF(AND($L220=0,OR(N($W219)&gt;=IFERROR(INDEX(Parâmetros!$B$39:$B$48,MATCH($E220,Parâmetros!$A$39:$A$48,0)),99),AND(N($X219)&gt;0,N($X219)&lt;IFERROR(INDEX(Parâmetros!$C$39:$C$48,MATCH($E220,Parâmetros!$A$39:$A$48,0)),0)))),N($X219)+1,0)))</f>
        <v/>
      </c>
      <c r="Y220" t="str">
        <f>IF($AC220&lt;&gt;"",IF($L220&gt;0,$AC220&amp;" · com apontamento",$AC220),IF($E220="Férias",IF($L220&gt;0,"Férias · com apontamento","Férias (cadastro)"),IF(($Z220+$AA220-1)&gt;Parâmetros!$E$16,"Férias / afastamento",IF(AND($D220="5x2",OR(WEEKDAY($F220,2)=6,WEEKDAY($F220,2)=7)),IF($L220&gt;0,"Folga trabalhada","Folga"),IF($L220&gt;0,"Trabalhado",IF(OR(OR($D220="6x1",$D220="FF 6x1"),$D220="5x2"),IF(AND(OR($D220="6x1",$D220="FF 6x1"),OR(WEEKDAY($F220,2)=6,WEEKDAY($F220,2)=7)),"Folga","Falta de registro"),IF(AND($AB220&lt;&gt;$AB219,IFERROR(INDEX(Cadastro!$F$5:$F$243,$AB220),"")=""),"Indeterminado (início da série)",IF($X220&gt;0,"Folga","Falta de registro"))))))))</f>
        <v>Falta de registro</v>
      </c>
      <c r="Z220" s="34">
        <f>IF(OR($L220&gt;0,$F220&gt;Parâmetros!$E$14),0,IF($A220&lt;&gt;$A219,1,N($Z219)+1))</f>
        <v>0</v>
      </c>
      <c r="AA220" s="34">
        <f>IF(OR($L220&gt;0,$F220&gt;Parâmetros!$E$14),0,IF(OR($A220&lt;&gt;$A221,$F221&gt;Parâmetros!$E$14),1,N($AA221)+1))</f>
        <v>0</v>
      </c>
      <c r="AB220" s="31">
        <f>IFERROR(MATCH($A220&amp;"|"&amp;TEXT(_xlfn.MAXIFS(Cadastro!$E$5:$E$243,Cadastro!$A$5:$A$243,$A220,Cadastro!$E$5:$E$243,"&lt;="&amp;$F220),"yyyymmdd"),Cadastro!$I$5:$I$243,0),"")</f>
        <v>28</v>
      </c>
      <c r="AC220" t="str">
        <f>IFERROR(_xlfn.SINGLE(INDEX(Exceções!$D$5:$D$203,MATCH($A220&amp;"|"&amp;$F220,Exceções!$F$5:$F$203,0))),"")</f>
        <v/>
      </c>
      <c r="AD220" t="str">
        <f>IF($AC220="","",IFERROR(_xlfn.SINGLE(INDEX(Exceções!$E$5:$E$203,MATCH($A220&amp;"|"&amp;$F220,Exceções!$F$5:$F$203,0))),""))</f>
        <v/>
      </c>
    </row>
    <row r="221" spans="1:30" ht="15" hidden="1" customHeight="1" x14ac:dyDescent="0.25">
      <c r="A221" s="31">
        <v>56030</v>
      </c>
      <c r="B221" s="17" t="s">
        <v>63</v>
      </c>
      <c r="C221" s="17" t="str">
        <f>IFERROR(INDEX(Cadastro!$C$5:$C$243,$AB221),"NÃO INFORMADO")</f>
        <v>PED</v>
      </c>
      <c r="D221" s="17" t="str">
        <f>IFERROR(INDEX(Cadastro!$D$5:$D$243,$AB221),"")</f>
        <v>6x1</v>
      </c>
      <c r="E221" s="17" t="str">
        <f>IFERROR(INDEX(Cadastro!$G$5:$G$243,$AB221),"")</f>
        <v>6x1</v>
      </c>
      <c r="F221" s="29">
        <v>46323</v>
      </c>
      <c r="G221" s="32" t="str">
        <f t="shared" si="18"/>
        <v>qua</v>
      </c>
      <c r="H221" s="31" t="str">
        <f>IF($L221=0,"",_xlfn.MINIFS(Dados!$Q:$Q,Dados!$A:$A,$A221,Dados!$S:$S,$F221))</f>
        <v/>
      </c>
      <c r="I221" s="31" t="str">
        <f>IF($H221="","",_xlfn.MAXIFS(Dados!$R:$R,Dados!$A:$A,$A221,Dados!$S:$S,$F221))</f>
        <v/>
      </c>
      <c r="J221" s="32" t="str">
        <f>IF($D221&lt;&gt;"Folguista","",IFERROR(INDEX(Parâmetros!$D$52:$G$52,1,MIN(4,MAX(1,$W221))),""))</f>
        <v/>
      </c>
      <c r="K221" s="32" t="str">
        <f>IF(OR($AC221&lt;&gt;"",$Y221="Folga",$Y221="Folga trabalhada",$Y221="Férias (cadastro)",$Y221="Férias / afastamento",$Y221="Indeterminado (início da série)"),"",IF(OR($D221="6x1",$D221="FF 6x1"),IF(OR(WEEKDAY($F221,2)=6,WEEKDAY($F221,2)=7),"6x1 sáb/dom","6x1"),IF($D221="5x2","5x2",IF($H221="",IF($D221="Folguista",$J221,$E221),IF(OR($H221&gt;=Parâmetros!$E$18,$H221&lt;Parâmetros!$E$19),"C",IF($H221&lt;Parâmetros!$E$20,"A","B"))))))</f>
        <v>6x1</v>
      </c>
      <c r="L221" s="30">
        <f>SUMIFS(Dados!$E:$E,Dados!$A:$A,$A221,Dados!$S:$S,$F221)</f>
        <v>0</v>
      </c>
      <c r="M221" s="30">
        <f>IFERROR(INDEX(Parâmetros!$E$6:$E$11,MATCH($K221,Parâmetros!$A$6:$A$11,0)),"")</f>
        <v>8.8000000000000007</v>
      </c>
      <c r="N221" s="33">
        <f t="shared" si="19"/>
        <v>0</v>
      </c>
      <c r="O221" s="33">
        <f>Parâmetros!$E$13</f>
        <v>0.8</v>
      </c>
      <c r="P221" s="32" t="str">
        <f>IF(OR($M221="",$F221&gt;Parâmetros!$E$14),"Não","Sim")</f>
        <v>Não</v>
      </c>
      <c r="Q221" s="32" t="str">
        <f t="shared" si="20"/>
        <v/>
      </c>
      <c r="R221" s="32" t="str">
        <f t="shared" si="21"/>
        <v/>
      </c>
      <c r="S221" s="30" t="str">
        <f t="shared" si="22"/>
        <v/>
      </c>
      <c r="T221" s="32" t="str">
        <f>IF($Q221&lt;&gt;"Sim","",IF($N221&gt;Parâmetros!$E$15,"Sim","Não"))</f>
        <v/>
      </c>
      <c r="U221" s="17" t="str">
        <f t="shared" si="23"/>
        <v>Fora da apuração</v>
      </c>
      <c r="V221" s="17" t="str">
        <f>IF($AC221&lt;&gt;"",IF($L221&gt;0,"ATENÇÃO · apontou em dia de "&amp;LOWER($AC221)&amp;" cadastrado","Exceção cadastrada · "&amp;$AC221)&amp;IF($AD221="",""," · "&amp;$AD221),IF($E221="Férias",IF($L221&gt;0,"ATENÇÃO · apontou estando de férias no cadastro","Férias no cadastro"),IF($Y221="Férias / afastamento","Afastamento · "&amp;($Z221+$AA221-1)&amp;" dias seguidos sem apontamento",IF($Y221="Folga trabalhada","ATENÇÃO · apontou em dia de folga da escala 5x2",IF($Y221="Folga",IF(AND($D221="5x2",OR(WEEKDAY($F221,2)=6,WEEKDAY($F221,2)=7)),"Folga de fim de semana da escala 5x2",IF(AND(OR($D221="6x1",$D221="FF 6x1"),WEEKDAY($F221,2)=6,FALSE()),"Folga de fim de semana · apontou no domingo anterior",IF(AND(OR($D221="6x1",$D221="FF 6x1"),WEEKDAY($F221,2)=7,AND($A221=$A220,$L220&gt;0)),"Folga de fim de semana · apontou no sábado",IF(AND(OR($D221="6x1",$D221="FF 6x1"),OR(WEEKDAY($F221,2)=6,WEEKDAY($F221,2)=7)),"Folga de fim de semana · sem apontamento no sábado nem no domingo","Folga prevista pelo ciclo")))),IF($Y221="Indeterminado (início da série)","Sem histórico anterior — informe o dia do ciclo no Cadastro",IF($Y221="Falta de registro",IF(OR(OR($D221="6x1",$D221="FF 6x1"),$D221="5x2"),"FALTA DE REGISTRO · dia útil da escala "&amp;$E221,"FALTA DE REGISTRO · dia "&amp;$W221&amp;" de "&amp;IFERROR(INDEX(Parâmetros!$B$39:$B$48,MATCH($E221,Parâmetros!$A$39:$A$48,0)),99)&amp;" do ciclo"),IF(OR($D221="6x1",$D221="FF 6x1"),IF(OR(AND(WEEKDAY($F221,2)=6,AND($A221=$A222,$L222&gt;0)),AND(WEEKDAY($F221,2)=7,AND($A221=$A220,$L220&gt;0))),"ATENÇÃO · apontou sábado e domingo no mesmo fim de semana",IF(OR(WEEKDAY($F221,2)=6,WEEKDAY($F221,2)=7),"Jornada de fim de semana do 6x1",IF(OR($H221&gt;=Parâmetros!$E$20,$H221&lt;Parâmetros!$E$19),"ATENÇÃO · 6x1 apontou fora do horário diurno","Jornada fixa do 6x1"))),IF($D221="5x2","Jornada fixa do 5x2",IF($D221="Folguista",IF($J221=$K221,"Evidência confirma sequência","DIVERGE · sequência "&amp;$J221&amp;" × evidência "&amp;$K221),IF($K221=$E221,"Evidência confirma cadastro","DIVERGE · cadastro "&amp;$E221&amp;" × evidência "&amp;$K221)))))))))))</f>
        <v>FALTA DE REGISTRO · dia útil da escala 6x1</v>
      </c>
      <c r="W221" s="34" t="str">
        <f>IF(OR(OR($D221="6x1",$D221="FF 6x1"),$D221="5x2"),"",IF($AB221&lt;&gt;$AB220,IF(IFERROR(INDEX(Cadastro!$F$5:$F$243,$AB221),"")="",IF($L221&gt;0,1,0),IF(IFERROR(INDEX(Cadastro!$F$5:$F$243,$AB221),"")&lt;=IFERROR(INDEX(Parâmetros!$B$39:$B$48,MATCH($E221,Parâmetros!$A$39:$A$48,0)),99),IFERROR(INDEX(Cadastro!$F$5:$F$243,$AB221),""),0)),IF($L221&gt;0,IF(N($X220)&gt;0,1,N($W220)+1),IF(AND($L221=0,OR(N($W220)&gt;=IFERROR(INDEX(Parâmetros!$B$39:$B$48,MATCH($E221,Parâmetros!$A$39:$A$48,0)),99),AND(N($X220)&gt;0,N($X220)&lt;IFERROR(INDEX(Parâmetros!$C$39:$C$48,MATCH($E221,Parâmetros!$A$39:$A$48,0)),0)))),0,N($W220)+1))))</f>
        <v/>
      </c>
      <c r="X221" s="34" t="str">
        <f>IF(OR(OR($D221="6x1",$D221="FF 6x1"),$D221="5x2"),"",IF($AB221&lt;&gt;$AB220,IF(IFERROR(INDEX(Cadastro!$F$5:$F$243,$AB221),"")="",0,IF(IFERROR(INDEX(Cadastro!$F$5:$F$243,$AB221),"")&gt;IFERROR(INDEX(Parâmetros!$B$39:$B$48,MATCH($E221,Parâmetros!$A$39:$A$48,0)),99),IFERROR(INDEX(Cadastro!$F$5:$F$243,$AB221),"")-IFERROR(INDEX(Parâmetros!$B$39:$B$48,MATCH($E221,Parâmetros!$A$39:$A$48,0)),99),0)),IF(AND($L221=0,OR(N($W220)&gt;=IFERROR(INDEX(Parâmetros!$B$39:$B$48,MATCH($E221,Parâmetros!$A$39:$A$48,0)),99),AND(N($X220)&gt;0,N($X220)&lt;IFERROR(INDEX(Parâmetros!$C$39:$C$48,MATCH($E221,Parâmetros!$A$39:$A$48,0)),0)))),N($X220)+1,0)))</f>
        <v/>
      </c>
      <c r="Y221" t="str">
        <f>IF($AC221&lt;&gt;"",IF($L221&gt;0,$AC221&amp;" · com apontamento",$AC221),IF($E221="Férias",IF($L221&gt;0,"Férias · com apontamento","Férias (cadastro)"),IF(($Z221+$AA221-1)&gt;Parâmetros!$E$16,"Férias / afastamento",IF(AND($D221="5x2",OR(WEEKDAY($F221,2)=6,WEEKDAY($F221,2)=7)),IF($L221&gt;0,"Folga trabalhada","Folga"),IF($L221&gt;0,"Trabalhado",IF(OR(OR($D221="6x1",$D221="FF 6x1"),$D221="5x2"),IF(AND(OR($D221="6x1",$D221="FF 6x1"),OR(WEEKDAY($F221,2)=6,WEEKDAY($F221,2)=7)),"Folga","Falta de registro"),IF(AND($AB221&lt;&gt;$AB220,IFERROR(INDEX(Cadastro!$F$5:$F$243,$AB221),"")=""),"Indeterminado (início da série)",IF($X221&gt;0,"Folga","Falta de registro"))))))))</f>
        <v>Falta de registro</v>
      </c>
      <c r="Z221" s="34">
        <f>IF(OR($L221&gt;0,$F221&gt;Parâmetros!$E$14),0,IF($A221&lt;&gt;$A220,1,N($Z220)+1))</f>
        <v>0</v>
      </c>
      <c r="AA221" s="34">
        <f>IF(OR($L221&gt;0,$F221&gt;Parâmetros!$E$14),0,IF(OR($A221&lt;&gt;$A222,$F222&gt;Parâmetros!$E$14),1,N($AA222)+1))</f>
        <v>0</v>
      </c>
      <c r="AB221" s="31">
        <f>IFERROR(MATCH($A221&amp;"|"&amp;TEXT(_xlfn.MAXIFS(Cadastro!$E$5:$E$243,Cadastro!$A$5:$A$243,$A221,Cadastro!$E$5:$E$243,"&lt;="&amp;$F221),"yyyymmdd"),Cadastro!$I$5:$I$243,0),"")</f>
        <v>28</v>
      </c>
      <c r="AC221" t="str">
        <f>IFERROR(_xlfn.SINGLE(INDEX(Exceções!$D$5:$D$203,MATCH($A221&amp;"|"&amp;$F221,Exceções!$F$5:$F$203,0))),"")</f>
        <v/>
      </c>
      <c r="AD221" t="str">
        <f>IF($AC221="","",IFERROR(_xlfn.SINGLE(INDEX(Exceções!$E$5:$E$203,MATCH($A221&amp;"|"&amp;$F221,Exceções!$F$5:$F$203,0))),""))</f>
        <v/>
      </c>
    </row>
    <row r="222" spans="1:30" ht="15" hidden="1" customHeight="1" x14ac:dyDescent="0.25">
      <c r="A222" s="31">
        <v>56030</v>
      </c>
      <c r="B222" s="17" t="s">
        <v>63</v>
      </c>
      <c r="C222" s="17" t="str">
        <f>IFERROR(INDEX(Cadastro!$C$5:$C$243,$AB222),"NÃO INFORMADO")</f>
        <v>PED</v>
      </c>
      <c r="D222" s="17" t="str">
        <f>IFERROR(INDEX(Cadastro!$D$5:$D$243,$AB222),"")</f>
        <v>6x1</v>
      </c>
      <c r="E222" s="17" t="str">
        <f>IFERROR(INDEX(Cadastro!$G$5:$G$243,$AB222),"")</f>
        <v>6x1</v>
      </c>
      <c r="F222" s="29">
        <v>46324</v>
      </c>
      <c r="G222" s="32" t="str">
        <f t="shared" si="18"/>
        <v>qui</v>
      </c>
      <c r="H222" s="31" t="str">
        <f>IF($L222=0,"",_xlfn.MINIFS(Dados!$Q:$Q,Dados!$A:$A,$A222,Dados!$S:$S,$F222))</f>
        <v/>
      </c>
      <c r="I222" s="31" t="str">
        <f>IF($H222="","",_xlfn.MAXIFS(Dados!$R:$R,Dados!$A:$A,$A222,Dados!$S:$S,$F222))</f>
        <v/>
      </c>
      <c r="J222" s="32" t="str">
        <f>IF($D222&lt;&gt;"Folguista","",IFERROR(INDEX(Parâmetros!$D$52:$G$52,1,MIN(4,MAX(1,$W222))),""))</f>
        <v/>
      </c>
      <c r="K222" s="32" t="str">
        <f>IF(OR($AC222&lt;&gt;"",$Y222="Folga",$Y222="Folga trabalhada",$Y222="Férias (cadastro)",$Y222="Férias / afastamento",$Y222="Indeterminado (início da série)"),"",IF(OR($D222="6x1",$D222="FF 6x1"),IF(OR(WEEKDAY($F222,2)=6,WEEKDAY($F222,2)=7),"6x1 sáb/dom","6x1"),IF($D222="5x2","5x2",IF($H222="",IF($D222="Folguista",$J222,$E222),IF(OR($H222&gt;=Parâmetros!$E$18,$H222&lt;Parâmetros!$E$19),"C",IF($H222&lt;Parâmetros!$E$20,"A","B"))))))</f>
        <v>6x1</v>
      </c>
      <c r="L222" s="30">
        <f>SUMIFS(Dados!$E:$E,Dados!$A:$A,$A222,Dados!$S:$S,$F222)</f>
        <v>0</v>
      </c>
      <c r="M222" s="30">
        <f>IFERROR(INDEX(Parâmetros!$E$6:$E$11,MATCH($K222,Parâmetros!$A$6:$A$11,0)),"")</f>
        <v>8.8000000000000007</v>
      </c>
      <c r="N222" s="33">
        <f t="shared" si="19"/>
        <v>0</v>
      </c>
      <c r="O222" s="33">
        <f>Parâmetros!$E$13</f>
        <v>0.8</v>
      </c>
      <c r="P222" s="32" t="str">
        <f>IF(OR($M222="",$F222&gt;Parâmetros!$E$14),"Não","Sim")</f>
        <v>Não</v>
      </c>
      <c r="Q222" s="32" t="str">
        <f t="shared" si="20"/>
        <v/>
      </c>
      <c r="R222" s="32" t="str">
        <f t="shared" si="21"/>
        <v/>
      </c>
      <c r="S222" s="30" t="str">
        <f t="shared" si="22"/>
        <v/>
      </c>
      <c r="T222" s="32" t="str">
        <f>IF($Q222&lt;&gt;"Sim","",IF($N222&gt;Parâmetros!$E$15,"Sim","Não"))</f>
        <v/>
      </c>
      <c r="U222" s="17" t="str">
        <f t="shared" si="23"/>
        <v>Fora da apuração</v>
      </c>
      <c r="V222" s="17" t="str">
        <f>IF($AC222&lt;&gt;"",IF($L222&gt;0,"ATENÇÃO · apontou em dia de "&amp;LOWER($AC222)&amp;" cadastrado","Exceção cadastrada · "&amp;$AC222)&amp;IF($AD222="",""," · "&amp;$AD222),IF($E222="Férias",IF($L222&gt;0,"ATENÇÃO · apontou estando de férias no cadastro","Férias no cadastro"),IF($Y222="Férias / afastamento","Afastamento · "&amp;($Z222+$AA222-1)&amp;" dias seguidos sem apontamento",IF($Y222="Folga trabalhada","ATENÇÃO · apontou em dia de folga da escala 5x2",IF($Y222="Folga",IF(AND($D222="5x2",OR(WEEKDAY($F222,2)=6,WEEKDAY($F222,2)=7)),"Folga de fim de semana da escala 5x2",IF(AND(OR($D222="6x1",$D222="FF 6x1"),WEEKDAY($F222,2)=6,FALSE()),"Folga de fim de semana · apontou no domingo anterior",IF(AND(OR($D222="6x1",$D222="FF 6x1"),WEEKDAY($F222,2)=7,AND($A222=$A221,$L221&gt;0)),"Folga de fim de semana · apontou no sábado",IF(AND(OR($D222="6x1",$D222="FF 6x1"),OR(WEEKDAY($F222,2)=6,WEEKDAY($F222,2)=7)),"Folga de fim de semana · sem apontamento no sábado nem no domingo","Folga prevista pelo ciclo")))),IF($Y222="Indeterminado (início da série)","Sem histórico anterior — informe o dia do ciclo no Cadastro",IF($Y222="Falta de registro",IF(OR(OR($D222="6x1",$D222="FF 6x1"),$D222="5x2"),"FALTA DE REGISTRO · dia útil da escala "&amp;$E222,"FALTA DE REGISTRO · dia "&amp;$W222&amp;" de "&amp;IFERROR(INDEX(Parâmetros!$B$39:$B$48,MATCH($E222,Parâmetros!$A$39:$A$48,0)),99)&amp;" do ciclo"),IF(OR($D222="6x1",$D222="FF 6x1"),IF(OR(AND(WEEKDAY($F222,2)=6,AND($A222=$A223,$L223&gt;0)),AND(WEEKDAY($F222,2)=7,AND($A222=$A221,$L221&gt;0))),"ATENÇÃO · apontou sábado e domingo no mesmo fim de semana",IF(OR(WEEKDAY($F222,2)=6,WEEKDAY($F222,2)=7),"Jornada de fim de semana do 6x1",IF(OR($H222&gt;=Parâmetros!$E$20,$H222&lt;Parâmetros!$E$19),"ATENÇÃO · 6x1 apontou fora do horário diurno","Jornada fixa do 6x1"))),IF($D222="5x2","Jornada fixa do 5x2",IF($D222="Folguista",IF($J222=$K222,"Evidência confirma sequência","DIVERGE · sequência "&amp;$J222&amp;" × evidência "&amp;$K222),IF($K222=$E222,"Evidência confirma cadastro","DIVERGE · cadastro "&amp;$E222&amp;" × evidência "&amp;$K222)))))))))))</f>
        <v>FALTA DE REGISTRO · dia útil da escala 6x1</v>
      </c>
      <c r="W222" s="34" t="str">
        <f>IF(OR(OR($D222="6x1",$D222="FF 6x1"),$D222="5x2"),"",IF($AB222&lt;&gt;$AB221,IF(IFERROR(INDEX(Cadastro!$F$5:$F$243,$AB222),"")="",IF($L222&gt;0,1,0),IF(IFERROR(INDEX(Cadastro!$F$5:$F$243,$AB222),"")&lt;=IFERROR(INDEX(Parâmetros!$B$39:$B$48,MATCH($E222,Parâmetros!$A$39:$A$48,0)),99),IFERROR(INDEX(Cadastro!$F$5:$F$243,$AB222),""),0)),IF($L222&gt;0,IF(N($X221)&gt;0,1,N($W221)+1),IF(AND($L222=0,OR(N($W221)&gt;=IFERROR(INDEX(Parâmetros!$B$39:$B$48,MATCH($E222,Parâmetros!$A$39:$A$48,0)),99),AND(N($X221)&gt;0,N($X221)&lt;IFERROR(INDEX(Parâmetros!$C$39:$C$48,MATCH($E222,Parâmetros!$A$39:$A$48,0)),0)))),0,N($W221)+1))))</f>
        <v/>
      </c>
      <c r="X222" s="34" t="str">
        <f>IF(OR(OR($D222="6x1",$D222="FF 6x1"),$D222="5x2"),"",IF($AB222&lt;&gt;$AB221,IF(IFERROR(INDEX(Cadastro!$F$5:$F$243,$AB222),"")="",0,IF(IFERROR(INDEX(Cadastro!$F$5:$F$243,$AB222),"")&gt;IFERROR(INDEX(Parâmetros!$B$39:$B$48,MATCH($E222,Parâmetros!$A$39:$A$48,0)),99),IFERROR(INDEX(Cadastro!$F$5:$F$243,$AB222),"")-IFERROR(INDEX(Parâmetros!$B$39:$B$48,MATCH($E222,Parâmetros!$A$39:$A$48,0)),99),0)),IF(AND($L222=0,OR(N($W221)&gt;=IFERROR(INDEX(Parâmetros!$B$39:$B$48,MATCH($E222,Parâmetros!$A$39:$A$48,0)),99),AND(N($X221)&gt;0,N($X221)&lt;IFERROR(INDEX(Parâmetros!$C$39:$C$48,MATCH($E222,Parâmetros!$A$39:$A$48,0)),0)))),N($X221)+1,0)))</f>
        <v/>
      </c>
      <c r="Y222" t="str">
        <f>IF($AC222&lt;&gt;"",IF($L222&gt;0,$AC222&amp;" · com apontamento",$AC222),IF($E222="Férias",IF($L222&gt;0,"Férias · com apontamento","Férias (cadastro)"),IF(($Z222+$AA222-1)&gt;Parâmetros!$E$16,"Férias / afastamento",IF(AND($D222="5x2",OR(WEEKDAY($F222,2)=6,WEEKDAY($F222,2)=7)),IF($L222&gt;0,"Folga trabalhada","Folga"),IF($L222&gt;0,"Trabalhado",IF(OR(OR($D222="6x1",$D222="FF 6x1"),$D222="5x2"),IF(AND(OR($D222="6x1",$D222="FF 6x1"),OR(WEEKDAY($F222,2)=6,WEEKDAY($F222,2)=7)),"Folga","Falta de registro"),IF(AND($AB222&lt;&gt;$AB221,IFERROR(INDEX(Cadastro!$F$5:$F$243,$AB222),"")=""),"Indeterminado (início da série)",IF($X222&gt;0,"Folga","Falta de registro"))))))))</f>
        <v>Falta de registro</v>
      </c>
      <c r="Z222" s="34">
        <f>IF(OR($L222&gt;0,$F222&gt;Parâmetros!$E$14),0,IF($A222&lt;&gt;$A221,1,N($Z221)+1))</f>
        <v>0</v>
      </c>
      <c r="AA222" s="34">
        <f>IF(OR($L222&gt;0,$F222&gt;Parâmetros!$E$14),0,IF(OR($A222&lt;&gt;$A223,$F223&gt;Parâmetros!$E$14),1,N($AA223)+1))</f>
        <v>0</v>
      </c>
      <c r="AB222" s="31">
        <f>IFERROR(MATCH($A222&amp;"|"&amp;TEXT(_xlfn.MAXIFS(Cadastro!$E$5:$E$243,Cadastro!$A$5:$A$243,$A222,Cadastro!$E$5:$E$243,"&lt;="&amp;$F222),"yyyymmdd"),Cadastro!$I$5:$I$243,0),"")</f>
        <v>28</v>
      </c>
      <c r="AC222" t="str">
        <f>IFERROR(_xlfn.SINGLE(INDEX(Exceções!$D$5:$D$203,MATCH($A222&amp;"|"&amp;$F222,Exceções!$F$5:$F$203,0))),"")</f>
        <v/>
      </c>
      <c r="AD222" t="str">
        <f>IF($AC222="","",IFERROR(_xlfn.SINGLE(INDEX(Exceções!$E$5:$E$203,MATCH($A222&amp;"|"&amp;$F222,Exceções!$F$5:$F$203,0))),""))</f>
        <v/>
      </c>
    </row>
    <row r="223" spans="1:30" ht="15" hidden="1" customHeight="1" x14ac:dyDescent="0.25">
      <c r="A223" s="31">
        <v>56030</v>
      </c>
      <c r="B223" s="17" t="s">
        <v>63</v>
      </c>
      <c r="C223" s="17" t="str">
        <f>IFERROR(INDEX(Cadastro!$C$5:$C$243,$AB223),"NÃO INFORMADO")</f>
        <v>PED</v>
      </c>
      <c r="D223" s="17" t="str">
        <f>IFERROR(INDEX(Cadastro!$D$5:$D$243,$AB223),"")</f>
        <v>6x1</v>
      </c>
      <c r="E223" s="17" t="str">
        <f>IFERROR(INDEX(Cadastro!$G$5:$G$243,$AB223),"")</f>
        <v>6x1</v>
      </c>
      <c r="F223" s="29">
        <v>46325</v>
      </c>
      <c r="G223" s="32" t="str">
        <f t="shared" si="18"/>
        <v>sex</v>
      </c>
      <c r="H223" s="31" t="str">
        <f>IF($L223=0,"",_xlfn.MINIFS(Dados!$Q:$Q,Dados!$A:$A,$A223,Dados!$S:$S,$F223))</f>
        <v/>
      </c>
      <c r="I223" s="31" t="str">
        <f>IF($H223="","",_xlfn.MAXIFS(Dados!$R:$R,Dados!$A:$A,$A223,Dados!$S:$S,$F223))</f>
        <v/>
      </c>
      <c r="J223" s="32" t="str">
        <f>IF($D223&lt;&gt;"Folguista","",IFERROR(INDEX(Parâmetros!$D$52:$G$52,1,MIN(4,MAX(1,$W223))),""))</f>
        <v/>
      </c>
      <c r="K223" s="32" t="str">
        <f>IF(OR($AC223&lt;&gt;"",$Y223="Folga",$Y223="Folga trabalhada",$Y223="Férias (cadastro)",$Y223="Férias / afastamento",$Y223="Indeterminado (início da série)"),"",IF(OR($D223="6x1",$D223="FF 6x1"),IF(OR(WEEKDAY($F223,2)=6,WEEKDAY($F223,2)=7),"6x1 sáb/dom","6x1"),IF($D223="5x2","5x2",IF($H223="",IF($D223="Folguista",$J223,$E223),IF(OR($H223&gt;=Parâmetros!$E$18,$H223&lt;Parâmetros!$E$19),"C",IF($H223&lt;Parâmetros!$E$20,"A","B"))))))</f>
        <v>6x1</v>
      </c>
      <c r="L223" s="30">
        <f>SUMIFS(Dados!$E:$E,Dados!$A:$A,$A223,Dados!$S:$S,$F223)</f>
        <v>0</v>
      </c>
      <c r="M223" s="30">
        <f>IFERROR(INDEX(Parâmetros!$E$6:$E$11,MATCH($K223,Parâmetros!$A$6:$A$11,0)),"")</f>
        <v>8.8000000000000007</v>
      </c>
      <c r="N223" s="33">
        <f t="shared" si="19"/>
        <v>0</v>
      </c>
      <c r="O223" s="33">
        <f>Parâmetros!$E$13</f>
        <v>0.8</v>
      </c>
      <c r="P223" s="32" t="str">
        <f>IF(OR($M223="",$F223&gt;Parâmetros!$E$14),"Não","Sim")</f>
        <v>Não</v>
      </c>
      <c r="Q223" s="32" t="str">
        <f t="shared" si="20"/>
        <v/>
      </c>
      <c r="R223" s="32" t="str">
        <f t="shared" si="21"/>
        <v/>
      </c>
      <c r="S223" s="30" t="str">
        <f t="shared" si="22"/>
        <v/>
      </c>
      <c r="T223" s="32" t="str">
        <f>IF($Q223&lt;&gt;"Sim","",IF($N223&gt;Parâmetros!$E$15,"Sim","Não"))</f>
        <v/>
      </c>
      <c r="U223" s="17" t="str">
        <f t="shared" si="23"/>
        <v>Fora da apuração</v>
      </c>
      <c r="V223" s="17" t="str">
        <f>IF($AC223&lt;&gt;"",IF($L223&gt;0,"ATENÇÃO · apontou em dia de "&amp;LOWER($AC223)&amp;" cadastrado","Exceção cadastrada · "&amp;$AC223)&amp;IF($AD223="",""," · "&amp;$AD223),IF($E223="Férias",IF($L223&gt;0,"ATENÇÃO · apontou estando de férias no cadastro","Férias no cadastro"),IF($Y223="Férias / afastamento","Afastamento · "&amp;($Z223+$AA223-1)&amp;" dias seguidos sem apontamento",IF($Y223="Folga trabalhada","ATENÇÃO · apontou em dia de folga da escala 5x2",IF($Y223="Folga",IF(AND($D223="5x2",OR(WEEKDAY($F223,2)=6,WEEKDAY($F223,2)=7)),"Folga de fim de semana da escala 5x2",IF(AND(OR($D223="6x1",$D223="FF 6x1"),WEEKDAY($F223,2)=6,FALSE()),"Folga de fim de semana · apontou no domingo anterior",IF(AND(OR($D223="6x1",$D223="FF 6x1"),WEEKDAY($F223,2)=7,AND($A223=$A222,$L222&gt;0)),"Folga de fim de semana · apontou no sábado",IF(AND(OR($D223="6x1",$D223="FF 6x1"),OR(WEEKDAY($F223,2)=6,WEEKDAY($F223,2)=7)),"Folga de fim de semana · sem apontamento no sábado nem no domingo","Folga prevista pelo ciclo")))),IF($Y223="Indeterminado (início da série)","Sem histórico anterior — informe o dia do ciclo no Cadastro",IF($Y223="Falta de registro",IF(OR(OR($D223="6x1",$D223="FF 6x1"),$D223="5x2"),"FALTA DE REGISTRO · dia útil da escala "&amp;$E223,"FALTA DE REGISTRO · dia "&amp;$W223&amp;" de "&amp;IFERROR(INDEX(Parâmetros!$B$39:$B$48,MATCH($E223,Parâmetros!$A$39:$A$48,0)),99)&amp;" do ciclo"),IF(OR($D223="6x1",$D223="FF 6x1"),IF(OR(AND(WEEKDAY($F223,2)=6,AND($A223=$A224,$L224&gt;0)),AND(WEEKDAY($F223,2)=7,AND($A223=$A222,$L222&gt;0))),"ATENÇÃO · apontou sábado e domingo no mesmo fim de semana",IF(OR(WEEKDAY($F223,2)=6,WEEKDAY($F223,2)=7),"Jornada de fim de semana do 6x1",IF(OR($H223&gt;=Parâmetros!$E$20,$H223&lt;Parâmetros!$E$19),"ATENÇÃO · 6x1 apontou fora do horário diurno","Jornada fixa do 6x1"))),IF($D223="5x2","Jornada fixa do 5x2",IF($D223="Folguista",IF($J223=$K223,"Evidência confirma sequência","DIVERGE · sequência "&amp;$J223&amp;" × evidência "&amp;$K223),IF($K223=$E223,"Evidência confirma cadastro","DIVERGE · cadastro "&amp;$E223&amp;" × evidência "&amp;$K223)))))))))))</f>
        <v>FALTA DE REGISTRO · dia útil da escala 6x1</v>
      </c>
      <c r="W223" s="34" t="str">
        <f>IF(OR(OR($D223="6x1",$D223="FF 6x1"),$D223="5x2"),"",IF($AB223&lt;&gt;$AB222,IF(IFERROR(INDEX(Cadastro!$F$5:$F$243,$AB223),"")="",IF($L223&gt;0,1,0),IF(IFERROR(INDEX(Cadastro!$F$5:$F$243,$AB223),"")&lt;=IFERROR(INDEX(Parâmetros!$B$39:$B$48,MATCH($E223,Parâmetros!$A$39:$A$48,0)),99),IFERROR(INDEX(Cadastro!$F$5:$F$243,$AB223),""),0)),IF($L223&gt;0,IF(N($X222)&gt;0,1,N($W222)+1),IF(AND($L223=0,OR(N($W222)&gt;=IFERROR(INDEX(Parâmetros!$B$39:$B$48,MATCH($E223,Parâmetros!$A$39:$A$48,0)),99),AND(N($X222)&gt;0,N($X222)&lt;IFERROR(INDEX(Parâmetros!$C$39:$C$48,MATCH($E223,Parâmetros!$A$39:$A$48,0)),0)))),0,N($W222)+1))))</f>
        <v/>
      </c>
      <c r="X223" s="34" t="str">
        <f>IF(OR(OR($D223="6x1",$D223="FF 6x1"),$D223="5x2"),"",IF($AB223&lt;&gt;$AB222,IF(IFERROR(INDEX(Cadastro!$F$5:$F$243,$AB223),"")="",0,IF(IFERROR(INDEX(Cadastro!$F$5:$F$243,$AB223),"")&gt;IFERROR(INDEX(Parâmetros!$B$39:$B$48,MATCH($E223,Parâmetros!$A$39:$A$48,0)),99),IFERROR(INDEX(Cadastro!$F$5:$F$243,$AB223),"")-IFERROR(INDEX(Parâmetros!$B$39:$B$48,MATCH($E223,Parâmetros!$A$39:$A$48,0)),99),0)),IF(AND($L223=0,OR(N($W222)&gt;=IFERROR(INDEX(Parâmetros!$B$39:$B$48,MATCH($E223,Parâmetros!$A$39:$A$48,0)),99),AND(N($X222)&gt;0,N($X222)&lt;IFERROR(INDEX(Parâmetros!$C$39:$C$48,MATCH($E223,Parâmetros!$A$39:$A$48,0)),0)))),N($X222)+1,0)))</f>
        <v/>
      </c>
      <c r="Y223" t="str">
        <f>IF($AC223&lt;&gt;"",IF($L223&gt;0,$AC223&amp;" · com apontamento",$AC223),IF($E223="Férias",IF($L223&gt;0,"Férias · com apontamento","Férias (cadastro)"),IF(($Z223+$AA223-1)&gt;Parâmetros!$E$16,"Férias / afastamento",IF(AND($D223="5x2",OR(WEEKDAY($F223,2)=6,WEEKDAY($F223,2)=7)),IF($L223&gt;0,"Folga trabalhada","Folga"),IF($L223&gt;0,"Trabalhado",IF(OR(OR($D223="6x1",$D223="FF 6x1"),$D223="5x2"),IF(AND(OR($D223="6x1",$D223="FF 6x1"),OR(WEEKDAY($F223,2)=6,WEEKDAY($F223,2)=7)),"Folga","Falta de registro"),IF(AND($AB223&lt;&gt;$AB222,IFERROR(INDEX(Cadastro!$F$5:$F$243,$AB223),"")=""),"Indeterminado (início da série)",IF($X223&gt;0,"Folga","Falta de registro"))))))))</f>
        <v>Falta de registro</v>
      </c>
      <c r="Z223" s="34">
        <f>IF(OR($L223&gt;0,$F223&gt;Parâmetros!$E$14),0,IF($A223&lt;&gt;$A222,1,N($Z222)+1))</f>
        <v>0</v>
      </c>
      <c r="AA223" s="34">
        <f>IF(OR($L223&gt;0,$F223&gt;Parâmetros!$E$14),0,IF(OR($A223&lt;&gt;$A224,$F224&gt;Parâmetros!$E$14),1,N($AA224)+1))</f>
        <v>0</v>
      </c>
      <c r="AB223" s="31">
        <f>IFERROR(MATCH($A223&amp;"|"&amp;TEXT(_xlfn.MAXIFS(Cadastro!$E$5:$E$243,Cadastro!$A$5:$A$243,$A223,Cadastro!$E$5:$E$243,"&lt;="&amp;$F223),"yyyymmdd"),Cadastro!$I$5:$I$243,0),"")</f>
        <v>28</v>
      </c>
      <c r="AC223" t="str">
        <f>IFERROR(_xlfn.SINGLE(INDEX(Exceções!$D$5:$D$203,MATCH($A223&amp;"|"&amp;$F223,Exceções!$F$5:$F$203,0))),"")</f>
        <v/>
      </c>
      <c r="AD223" t="str">
        <f>IF($AC223="","",IFERROR(_xlfn.SINGLE(INDEX(Exceções!$E$5:$E$203,MATCH($A223&amp;"|"&amp;$F223,Exceções!$F$5:$F$203,0))),""))</f>
        <v/>
      </c>
    </row>
    <row r="224" spans="1:30" ht="15" hidden="1" customHeight="1" x14ac:dyDescent="0.25">
      <c r="A224" s="31">
        <v>56030</v>
      </c>
      <c r="B224" s="17" t="s">
        <v>63</v>
      </c>
      <c r="C224" s="17" t="str">
        <f>IFERROR(INDEX(Cadastro!$C$5:$C$243,$AB224),"NÃO INFORMADO")</f>
        <v>PED</v>
      </c>
      <c r="D224" s="17" t="str">
        <f>IFERROR(INDEX(Cadastro!$D$5:$D$243,$AB224),"")</f>
        <v>6x1</v>
      </c>
      <c r="E224" s="17" t="str">
        <f>IFERROR(INDEX(Cadastro!$G$5:$G$243,$AB224),"")</f>
        <v>6x1</v>
      </c>
      <c r="F224" s="29">
        <v>46326</v>
      </c>
      <c r="G224" s="32" t="str">
        <f t="shared" si="18"/>
        <v>sáb</v>
      </c>
      <c r="H224" s="31" t="str">
        <f>IF($L224=0,"",_xlfn.MINIFS(Dados!$Q:$Q,Dados!$A:$A,$A224,Dados!$S:$S,$F224))</f>
        <v/>
      </c>
      <c r="I224" s="31" t="str">
        <f>IF($H224="","",_xlfn.MAXIFS(Dados!$R:$R,Dados!$A:$A,$A224,Dados!$S:$S,$F224))</f>
        <v/>
      </c>
      <c r="J224" s="32" t="str">
        <f>IF($D224&lt;&gt;"Folguista","",IFERROR(INDEX(Parâmetros!$D$52:$G$52,1,MIN(4,MAX(1,$W224))),""))</f>
        <v/>
      </c>
      <c r="K224" s="32" t="str">
        <f>IF(OR($AC224&lt;&gt;"",$Y224="Folga",$Y224="Folga trabalhada",$Y224="Férias (cadastro)",$Y224="Férias / afastamento",$Y224="Indeterminado (início da série)"),"",IF(OR($D224="6x1",$D224="FF 6x1"),IF(OR(WEEKDAY($F224,2)=6,WEEKDAY($F224,2)=7),"6x1 sáb/dom","6x1"),IF($D224="5x2","5x2",IF($H224="",IF($D224="Folguista",$J224,$E224),IF(OR($H224&gt;=Parâmetros!$E$18,$H224&lt;Parâmetros!$E$19),"C",IF($H224&lt;Parâmetros!$E$20,"A","B"))))))</f>
        <v/>
      </c>
      <c r="L224" s="30">
        <f>SUMIFS(Dados!$E:$E,Dados!$A:$A,$A224,Dados!$S:$S,$F224)</f>
        <v>0</v>
      </c>
      <c r="M224" s="30" t="str">
        <f>IFERROR(INDEX(Parâmetros!$E$6:$E$11,MATCH($K224,Parâmetros!$A$6:$A$11,0)),"")</f>
        <v/>
      </c>
      <c r="N224" s="33" t="str">
        <f t="shared" si="19"/>
        <v/>
      </c>
      <c r="O224" s="33">
        <f>Parâmetros!$E$13</f>
        <v>0.8</v>
      </c>
      <c r="P224" s="32" t="str">
        <f>IF(OR($M224="",$F224&gt;Parâmetros!$E$14),"Não","Sim")</f>
        <v>Não</v>
      </c>
      <c r="Q224" s="32" t="str">
        <f t="shared" si="20"/>
        <v/>
      </c>
      <c r="R224" s="32" t="str">
        <f t="shared" si="21"/>
        <v/>
      </c>
      <c r="S224" s="30" t="str">
        <f t="shared" si="22"/>
        <v/>
      </c>
      <c r="T224" s="32" t="str">
        <f>IF($Q224&lt;&gt;"Sim","",IF($N224&gt;Parâmetros!$E$15,"Sim","Não"))</f>
        <v/>
      </c>
      <c r="U224" s="17" t="str">
        <f t="shared" si="23"/>
        <v>Folga</v>
      </c>
      <c r="V224" s="17" t="str">
        <f>IF($AC224&lt;&gt;"",IF($L224&gt;0,"ATENÇÃO · apontou em dia de "&amp;LOWER($AC224)&amp;" cadastrado","Exceção cadastrada · "&amp;$AC224)&amp;IF($AD224="",""," · "&amp;$AD224),IF($E224="Férias",IF($L224&gt;0,"ATENÇÃO · apontou estando de férias no cadastro","Férias no cadastro"),IF($Y224="Férias / afastamento","Afastamento · "&amp;($Z224+$AA224-1)&amp;" dias seguidos sem apontamento",IF($Y224="Folga trabalhada","ATENÇÃO · apontou em dia de folga da escala 5x2",IF($Y224="Folga",IF(AND($D224="5x2",OR(WEEKDAY($F224,2)=6,WEEKDAY($F224,2)=7)),"Folga de fim de semana da escala 5x2",IF(AND(OR($D224="6x1",$D224="FF 6x1"),WEEKDAY($F224,2)=6,FALSE()),"Folga de fim de semana · apontou no domingo anterior",IF(AND(OR($D224="6x1",$D224="FF 6x1"),WEEKDAY($F224,2)=7,AND($A224=$A223,$L223&gt;0)),"Folga de fim de semana · apontou no sábado",IF(AND(OR($D224="6x1",$D224="FF 6x1"),OR(WEEKDAY($F224,2)=6,WEEKDAY($F224,2)=7)),"Folga de fim de semana · sem apontamento no sábado nem no domingo","Folga prevista pelo ciclo")))),IF($Y224="Indeterminado (início da série)","Sem histórico anterior — informe o dia do ciclo no Cadastro",IF($Y224="Falta de registro",IF(OR(OR($D224="6x1",$D224="FF 6x1"),$D224="5x2"),"FALTA DE REGISTRO · dia útil da escala "&amp;$E224,"FALTA DE REGISTRO · dia "&amp;$W224&amp;" de "&amp;IFERROR(INDEX(Parâmetros!$B$39:$B$48,MATCH($E224,Parâmetros!$A$39:$A$48,0)),99)&amp;" do ciclo"),IF(OR($D224="6x1",$D224="FF 6x1"),IF(OR(AND(WEEKDAY($F224,2)=6,AND($A224=$A225,$L225&gt;0)),AND(WEEKDAY($F224,2)=7,AND($A224=$A223,$L223&gt;0))),"ATENÇÃO · apontou sábado e domingo no mesmo fim de semana",IF(OR(WEEKDAY($F224,2)=6,WEEKDAY($F224,2)=7),"Jornada de fim de semana do 6x1",IF(OR($H224&gt;=Parâmetros!$E$20,$H224&lt;Parâmetros!$E$19),"ATENÇÃO · 6x1 apontou fora do horário diurno","Jornada fixa do 6x1"))),IF($D224="5x2","Jornada fixa do 5x2",IF($D224="Folguista",IF($J224=$K224,"Evidência confirma sequência","DIVERGE · sequência "&amp;$J224&amp;" × evidência "&amp;$K224),IF($K224=$E224,"Evidência confirma cadastro","DIVERGE · cadastro "&amp;$E224&amp;" × evidência "&amp;$K224)))))))))))</f>
        <v>Folga de fim de semana · sem apontamento no sábado nem no domingo</v>
      </c>
      <c r="W224" s="34" t="str">
        <f>IF(OR(OR($D224="6x1",$D224="FF 6x1"),$D224="5x2"),"",IF($AB224&lt;&gt;$AB223,IF(IFERROR(INDEX(Cadastro!$F$5:$F$243,$AB224),"")="",IF($L224&gt;0,1,0),IF(IFERROR(INDEX(Cadastro!$F$5:$F$243,$AB224),"")&lt;=IFERROR(INDEX(Parâmetros!$B$39:$B$48,MATCH($E224,Parâmetros!$A$39:$A$48,0)),99),IFERROR(INDEX(Cadastro!$F$5:$F$243,$AB224),""),0)),IF($L224&gt;0,IF(N($X223)&gt;0,1,N($W223)+1),IF(AND($L224=0,OR(N($W223)&gt;=IFERROR(INDEX(Parâmetros!$B$39:$B$48,MATCH($E224,Parâmetros!$A$39:$A$48,0)),99),AND(N($X223)&gt;0,N($X223)&lt;IFERROR(INDEX(Parâmetros!$C$39:$C$48,MATCH($E224,Parâmetros!$A$39:$A$48,0)),0)))),0,N($W223)+1))))</f>
        <v/>
      </c>
      <c r="X224" s="34" t="str">
        <f>IF(OR(OR($D224="6x1",$D224="FF 6x1"),$D224="5x2"),"",IF($AB224&lt;&gt;$AB223,IF(IFERROR(INDEX(Cadastro!$F$5:$F$243,$AB224),"")="",0,IF(IFERROR(INDEX(Cadastro!$F$5:$F$243,$AB224),"")&gt;IFERROR(INDEX(Parâmetros!$B$39:$B$48,MATCH($E224,Parâmetros!$A$39:$A$48,0)),99),IFERROR(INDEX(Cadastro!$F$5:$F$243,$AB224),"")-IFERROR(INDEX(Parâmetros!$B$39:$B$48,MATCH($E224,Parâmetros!$A$39:$A$48,0)),99),0)),IF(AND($L224=0,OR(N($W223)&gt;=IFERROR(INDEX(Parâmetros!$B$39:$B$48,MATCH($E224,Parâmetros!$A$39:$A$48,0)),99),AND(N($X223)&gt;0,N($X223)&lt;IFERROR(INDEX(Parâmetros!$C$39:$C$48,MATCH($E224,Parâmetros!$A$39:$A$48,0)),0)))),N($X223)+1,0)))</f>
        <v/>
      </c>
      <c r="Y224" t="str">
        <f>IF($AC224&lt;&gt;"",IF($L224&gt;0,$AC224&amp;" · com apontamento",$AC224),IF($E224="Férias",IF($L224&gt;0,"Férias · com apontamento","Férias (cadastro)"),IF(($Z224+$AA224-1)&gt;Parâmetros!$E$16,"Férias / afastamento",IF(AND($D224="5x2",OR(WEEKDAY($F224,2)=6,WEEKDAY($F224,2)=7)),IF($L224&gt;0,"Folga trabalhada","Folga"),IF($L224&gt;0,"Trabalhado",IF(OR(OR($D224="6x1",$D224="FF 6x1"),$D224="5x2"),IF(AND(OR($D224="6x1",$D224="FF 6x1"),OR(WEEKDAY($F224,2)=6,WEEKDAY($F224,2)=7)),"Folga","Falta de registro"),IF(AND($AB224&lt;&gt;$AB223,IFERROR(INDEX(Cadastro!$F$5:$F$243,$AB224),"")=""),"Indeterminado (início da série)",IF($X224&gt;0,"Folga","Falta de registro"))))))))</f>
        <v>Folga</v>
      </c>
      <c r="Z224" s="34">
        <f>IF(OR($L224&gt;0,$F224&gt;Parâmetros!$E$14),0,IF($A224&lt;&gt;$A223,1,N($Z223)+1))</f>
        <v>0</v>
      </c>
      <c r="AA224" s="34">
        <f>IF(OR($L224&gt;0,$F224&gt;Parâmetros!$E$14),0,IF(OR($A224&lt;&gt;$A225,$F225&gt;Parâmetros!$E$14),1,N($AA225)+1))</f>
        <v>0</v>
      </c>
      <c r="AB224" s="31">
        <f>IFERROR(MATCH($A224&amp;"|"&amp;TEXT(_xlfn.MAXIFS(Cadastro!$E$5:$E$243,Cadastro!$A$5:$A$243,$A224,Cadastro!$E$5:$E$243,"&lt;="&amp;$F224),"yyyymmdd"),Cadastro!$I$5:$I$243,0),"")</f>
        <v>28</v>
      </c>
      <c r="AC224" t="str">
        <f>IFERROR(_xlfn.SINGLE(INDEX(Exceções!$D$5:$D$203,MATCH($A224&amp;"|"&amp;$F224,Exceções!$F$5:$F$203,0))),"")</f>
        <v/>
      </c>
      <c r="AD224" t="str">
        <f>IF($AC224="","",IFERROR(_xlfn.SINGLE(INDEX(Exceções!$E$5:$E$203,MATCH($A224&amp;"|"&amp;$F224,Exceções!$F$5:$F$203,0))),""))</f>
        <v/>
      </c>
    </row>
    <row r="225" spans="1:30" ht="15" hidden="1" customHeight="1" x14ac:dyDescent="0.25">
      <c r="A225" s="31">
        <v>56030</v>
      </c>
      <c r="B225" s="17" t="s">
        <v>63</v>
      </c>
      <c r="C225" s="17" t="str">
        <f>IFERROR(INDEX(Cadastro!$C$5:$C$243,$AB225),"NÃO INFORMADO")</f>
        <v>PED</v>
      </c>
      <c r="D225" s="17" t="str">
        <f>IFERROR(INDEX(Cadastro!$D$5:$D$243,$AB225),"")</f>
        <v>6x1</v>
      </c>
      <c r="E225" s="17" t="str">
        <f>IFERROR(INDEX(Cadastro!$G$5:$G$243,$AB225),"")</f>
        <v>6x1</v>
      </c>
      <c r="F225" s="29">
        <v>46327</v>
      </c>
      <c r="G225" s="32" t="str">
        <f t="shared" si="18"/>
        <v>dom</v>
      </c>
      <c r="H225" s="31" t="str">
        <f>IF($L225=0,"",_xlfn.MINIFS(Dados!$Q:$Q,Dados!$A:$A,$A225,Dados!$S:$S,$F225))</f>
        <v/>
      </c>
      <c r="I225" s="31" t="str">
        <f>IF($H225="","",_xlfn.MAXIFS(Dados!$R:$R,Dados!$A:$A,$A225,Dados!$S:$S,$F225))</f>
        <v/>
      </c>
      <c r="J225" s="32" t="str">
        <f>IF($D225&lt;&gt;"Folguista","",IFERROR(INDEX(Parâmetros!$D$52:$G$52,1,MIN(4,MAX(1,$W225))),""))</f>
        <v/>
      </c>
      <c r="K225" s="32" t="str">
        <f>IF(OR($AC225&lt;&gt;"",$Y225="Folga",$Y225="Folga trabalhada",$Y225="Férias (cadastro)",$Y225="Férias / afastamento",$Y225="Indeterminado (início da série)"),"",IF(OR($D225="6x1",$D225="FF 6x1"),IF(OR(WEEKDAY($F225,2)=6,WEEKDAY($F225,2)=7),"6x1 sáb/dom","6x1"),IF($D225="5x2","5x2",IF($H225="",IF($D225="Folguista",$J225,$E225),IF(OR($H225&gt;=Parâmetros!$E$18,$H225&lt;Parâmetros!$E$19),"C",IF($H225&lt;Parâmetros!$E$20,"A","B"))))))</f>
        <v/>
      </c>
      <c r="L225" s="30">
        <f>SUMIFS(Dados!$E:$E,Dados!$A:$A,$A225,Dados!$S:$S,$F225)</f>
        <v>0</v>
      </c>
      <c r="M225" s="30" t="str">
        <f>IFERROR(INDEX(Parâmetros!$E$6:$E$11,MATCH($K225,Parâmetros!$A$6:$A$11,0)),"")</f>
        <v/>
      </c>
      <c r="N225" s="33" t="str">
        <f t="shared" si="19"/>
        <v/>
      </c>
      <c r="O225" s="33">
        <f>Parâmetros!$E$13</f>
        <v>0.8</v>
      </c>
      <c r="P225" s="32" t="str">
        <f>IF(OR($M225="",$F225&gt;Parâmetros!$E$14),"Não","Sim")</f>
        <v>Não</v>
      </c>
      <c r="Q225" s="32" t="str">
        <f t="shared" si="20"/>
        <v/>
      </c>
      <c r="R225" s="32" t="str">
        <f t="shared" si="21"/>
        <v/>
      </c>
      <c r="S225" s="30" t="str">
        <f t="shared" si="22"/>
        <v/>
      </c>
      <c r="T225" s="32" t="str">
        <f>IF($Q225&lt;&gt;"Sim","",IF($N225&gt;Parâmetros!$E$15,"Sim","Não"))</f>
        <v/>
      </c>
      <c r="U225" s="17" t="str">
        <f t="shared" si="23"/>
        <v>Folga</v>
      </c>
      <c r="V225" s="17" t="str">
        <f>IF($AC225&lt;&gt;"",IF($L225&gt;0,"ATENÇÃO · apontou em dia de "&amp;LOWER($AC225)&amp;" cadastrado","Exceção cadastrada · "&amp;$AC225)&amp;IF($AD225="",""," · "&amp;$AD225),IF($E225="Férias",IF($L225&gt;0,"ATENÇÃO · apontou estando de férias no cadastro","Férias no cadastro"),IF($Y225="Férias / afastamento","Afastamento · "&amp;($Z225+$AA225-1)&amp;" dias seguidos sem apontamento",IF($Y225="Folga trabalhada","ATENÇÃO · apontou em dia de folga da escala 5x2",IF($Y225="Folga",IF(AND($D225="5x2",OR(WEEKDAY($F225,2)=6,WEEKDAY($F225,2)=7)),"Folga de fim de semana da escala 5x2",IF(AND(OR($D225="6x1",$D225="FF 6x1"),WEEKDAY($F225,2)=6,FALSE()),"Folga de fim de semana · apontou no domingo anterior",IF(AND(OR($D225="6x1",$D225="FF 6x1"),WEEKDAY($F225,2)=7,AND($A225=$A224,$L224&gt;0)),"Folga de fim de semana · apontou no sábado",IF(AND(OR($D225="6x1",$D225="FF 6x1"),OR(WEEKDAY($F225,2)=6,WEEKDAY($F225,2)=7)),"Folga de fim de semana · sem apontamento no sábado nem no domingo","Folga prevista pelo ciclo")))),IF($Y225="Indeterminado (início da série)","Sem histórico anterior — informe o dia do ciclo no Cadastro",IF($Y225="Falta de registro",IF(OR(OR($D225="6x1",$D225="FF 6x1"),$D225="5x2"),"FALTA DE REGISTRO · dia útil da escala "&amp;$E225,"FALTA DE REGISTRO · dia "&amp;$W225&amp;" de "&amp;IFERROR(INDEX(Parâmetros!$B$39:$B$48,MATCH($E225,Parâmetros!$A$39:$A$48,0)),99)&amp;" do ciclo"),IF(OR($D225="6x1",$D225="FF 6x1"),IF(OR(AND(WEEKDAY($F225,2)=6,AND($A225=$A226,$L226&gt;0)),AND(WEEKDAY($F225,2)=7,AND($A225=$A224,$L224&gt;0))),"ATENÇÃO · apontou sábado e domingo no mesmo fim de semana",IF(OR(WEEKDAY($F225,2)=6,WEEKDAY($F225,2)=7),"Jornada de fim de semana do 6x1",IF(OR($H225&gt;=Parâmetros!$E$20,$H225&lt;Parâmetros!$E$19),"ATENÇÃO · 6x1 apontou fora do horário diurno","Jornada fixa do 6x1"))),IF($D225="5x2","Jornada fixa do 5x2",IF($D225="Folguista",IF($J225=$K225,"Evidência confirma sequência","DIVERGE · sequência "&amp;$J225&amp;" × evidência "&amp;$K225),IF($K225=$E225,"Evidência confirma cadastro","DIVERGE · cadastro "&amp;$E225&amp;" × evidência "&amp;$K225)))))))))))</f>
        <v>Folga de fim de semana · sem apontamento no sábado nem no domingo</v>
      </c>
      <c r="W225" s="34" t="str">
        <f>IF(OR(OR($D225="6x1",$D225="FF 6x1"),$D225="5x2"),"",IF($AB225&lt;&gt;$AB224,IF(IFERROR(INDEX(Cadastro!$F$5:$F$243,$AB225),"")="",IF($L225&gt;0,1,0),IF(IFERROR(INDEX(Cadastro!$F$5:$F$243,$AB225),"")&lt;=IFERROR(INDEX(Parâmetros!$B$39:$B$48,MATCH($E225,Parâmetros!$A$39:$A$48,0)),99),IFERROR(INDEX(Cadastro!$F$5:$F$243,$AB225),""),0)),IF($L225&gt;0,IF(N($X224)&gt;0,1,N($W224)+1),IF(AND($L225=0,OR(N($W224)&gt;=IFERROR(INDEX(Parâmetros!$B$39:$B$48,MATCH($E225,Parâmetros!$A$39:$A$48,0)),99),AND(N($X224)&gt;0,N($X224)&lt;IFERROR(INDEX(Parâmetros!$C$39:$C$48,MATCH($E225,Parâmetros!$A$39:$A$48,0)),0)))),0,N($W224)+1))))</f>
        <v/>
      </c>
      <c r="X225" s="34" t="str">
        <f>IF(OR(OR($D225="6x1",$D225="FF 6x1"),$D225="5x2"),"",IF($AB225&lt;&gt;$AB224,IF(IFERROR(INDEX(Cadastro!$F$5:$F$243,$AB225),"")="",0,IF(IFERROR(INDEX(Cadastro!$F$5:$F$243,$AB225),"")&gt;IFERROR(INDEX(Parâmetros!$B$39:$B$48,MATCH($E225,Parâmetros!$A$39:$A$48,0)),99),IFERROR(INDEX(Cadastro!$F$5:$F$243,$AB225),"")-IFERROR(INDEX(Parâmetros!$B$39:$B$48,MATCH($E225,Parâmetros!$A$39:$A$48,0)),99),0)),IF(AND($L225=0,OR(N($W224)&gt;=IFERROR(INDEX(Parâmetros!$B$39:$B$48,MATCH($E225,Parâmetros!$A$39:$A$48,0)),99),AND(N($X224)&gt;0,N($X224)&lt;IFERROR(INDEX(Parâmetros!$C$39:$C$48,MATCH($E225,Parâmetros!$A$39:$A$48,0)),0)))),N($X224)+1,0)))</f>
        <v/>
      </c>
      <c r="Y225" t="str">
        <f>IF($AC225&lt;&gt;"",IF($L225&gt;0,$AC225&amp;" · com apontamento",$AC225),IF($E225="Férias",IF($L225&gt;0,"Férias · com apontamento","Férias (cadastro)"),IF(($Z225+$AA225-1)&gt;Parâmetros!$E$16,"Férias / afastamento",IF(AND($D225="5x2",OR(WEEKDAY($F225,2)=6,WEEKDAY($F225,2)=7)),IF($L225&gt;0,"Folga trabalhada","Folga"),IF($L225&gt;0,"Trabalhado",IF(OR(OR($D225="6x1",$D225="FF 6x1"),$D225="5x2"),IF(AND(OR($D225="6x1",$D225="FF 6x1"),OR(WEEKDAY($F225,2)=6,WEEKDAY($F225,2)=7)),"Folga","Falta de registro"),IF(AND($AB225&lt;&gt;$AB224,IFERROR(INDEX(Cadastro!$F$5:$F$243,$AB225),"")=""),"Indeterminado (início da série)",IF($X225&gt;0,"Folga","Falta de registro"))))))))</f>
        <v>Folga</v>
      </c>
      <c r="Z225" s="34">
        <f>IF(OR($L225&gt;0,$F225&gt;Parâmetros!$E$14),0,IF($A225&lt;&gt;$A224,1,N($Z224)+1))</f>
        <v>0</v>
      </c>
      <c r="AA225" s="34">
        <f>IF(OR($L225&gt;0,$F225&gt;Parâmetros!$E$14),0,IF(OR($A225&lt;&gt;$A226,$F226&gt;Parâmetros!$E$14),1,N($AA226)+1))</f>
        <v>0</v>
      </c>
      <c r="AB225" s="31">
        <f>IFERROR(MATCH($A225&amp;"|"&amp;TEXT(_xlfn.MAXIFS(Cadastro!$E$5:$E$243,Cadastro!$A$5:$A$243,$A225,Cadastro!$E$5:$E$243,"&lt;="&amp;$F225),"yyyymmdd"),Cadastro!$I$5:$I$243,0),"")</f>
        <v>28</v>
      </c>
      <c r="AC225" t="str">
        <f>IFERROR(_xlfn.SINGLE(INDEX(Exceções!$D$5:$D$203,MATCH($A225&amp;"|"&amp;$F225,Exceções!$F$5:$F$203,0))),"")</f>
        <v/>
      </c>
      <c r="AD225" t="str">
        <f>IF($AC225="","",IFERROR(_xlfn.SINGLE(INDEX(Exceções!$E$5:$E$203,MATCH($A225&amp;"|"&amp;$F225,Exceções!$F$5:$F$203,0))),""))</f>
        <v/>
      </c>
    </row>
    <row r="226" spans="1:30" ht="15" hidden="1" customHeight="1" x14ac:dyDescent="0.25">
      <c r="A226" s="31">
        <v>11229</v>
      </c>
      <c r="B226" s="17" t="s">
        <v>15</v>
      </c>
      <c r="C226" s="17" t="str">
        <f>IFERROR(INDEX(Cadastro!$C$5:$C$243,$AB226),"NÃO INFORMADO")</f>
        <v>CAL</v>
      </c>
      <c r="D226" s="17" t="str">
        <f>IFERROR(INDEX(Cadastro!$D$5:$D$243,$AB226),"")</f>
        <v>6x1</v>
      </c>
      <c r="E226" s="17" t="str">
        <f>IFERROR(INDEX(Cadastro!$G$5:$G$243,$AB226),"")</f>
        <v>6x1</v>
      </c>
      <c r="F226" s="29">
        <v>46300</v>
      </c>
      <c r="G226" s="32" t="str">
        <f t="shared" si="18"/>
        <v>seg</v>
      </c>
      <c r="H226" s="31">
        <f>IF($L226=0,"",_xlfn.MINIFS(Dados!$Q:$Q,Dados!$A:$A,$A226,Dados!$S:$S,$F226))</f>
        <v>440</v>
      </c>
      <c r="I226" s="31">
        <f>IF($H226="","",_xlfn.MAXIFS(Dados!$R:$R,Dados!$A:$A,$A226,Dados!$S:$S,$F226))</f>
        <v>998</v>
      </c>
      <c r="J226" s="32" t="str">
        <f>IF($D226&lt;&gt;"Folguista","",IFERROR(INDEX(Parâmetros!$D$52:$G$52,1,MIN(4,MAX(1,$W226))),""))</f>
        <v/>
      </c>
      <c r="K226" s="32" t="str">
        <f>IF(OR($AC226&lt;&gt;"",$Y226="Folga",$Y226="Folga trabalhada",$Y226="Férias (cadastro)",$Y226="Férias / afastamento",$Y226="Indeterminado (início da série)"),"",IF(OR($D226="6x1",$D226="FF 6x1"),IF(OR(WEEKDAY($F226,2)=6,WEEKDAY($F226,2)=7),"6x1 sáb/dom","6x1"),IF($D226="5x2","5x2",IF($H226="",IF($D226="Folguista",$J226,$E226),IF(OR($H226&gt;=Parâmetros!$E$18,$H226&lt;Parâmetros!$E$19),"C",IF($H226&lt;Parâmetros!$E$20,"A","B"))))))</f>
        <v>6x1</v>
      </c>
      <c r="L226" s="30">
        <f>SUMIFS(Dados!$E:$E,Dados!$A:$A,$A226,Dados!$S:$S,$F226)</f>
        <v>8.33</v>
      </c>
      <c r="M226" s="30">
        <f>IFERROR(INDEX(Parâmetros!$E$6:$E$11,MATCH($K226,Parâmetros!$A$6:$A$11,0)),"")</f>
        <v>8.8000000000000007</v>
      </c>
      <c r="N226" s="33">
        <f t="shared" si="19"/>
        <v>0.94659090909090904</v>
      </c>
      <c r="O226" s="33">
        <f>Parâmetros!$E$13</f>
        <v>0.8</v>
      </c>
      <c r="P226" s="32" t="str">
        <f>IF(OR($M226="",$F226&gt;Parâmetros!$E$14),"Não","Sim")</f>
        <v>Sim</v>
      </c>
      <c r="Q226" s="32" t="str">
        <f t="shared" si="20"/>
        <v>Sim</v>
      </c>
      <c r="R226" s="32" t="str">
        <f t="shared" si="21"/>
        <v>Sim</v>
      </c>
      <c r="S226" s="30">
        <f t="shared" si="22"/>
        <v>0</v>
      </c>
      <c r="T226" s="32" t="str">
        <f>IF($Q226&lt;&gt;"Sim","",IF($N226&gt;Parâmetros!$E$15,"Sim","Não"))</f>
        <v>Não</v>
      </c>
      <c r="U226" s="17" t="str">
        <f t="shared" si="23"/>
        <v>Na meta</v>
      </c>
      <c r="V226" s="17" t="str">
        <f>IF($AC226&lt;&gt;"",IF($L226&gt;0,"ATENÇÃO · apontou em dia de "&amp;LOWER($AC226)&amp;" cadastrado","Exceção cadastrada · "&amp;$AC226)&amp;IF($AD226="",""," · "&amp;$AD226),IF($E226="Férias",IF($L226&gt;0,"ATENÇÃO · apontou estando de férias no cadastro","Férias no cadastro"),IF($Y226="Férias / afastamento","Afastamento · "&amp;($Z226+$AA226-1)&amp;" dias seguidos sem apontamento",IF($Y226="Folga trabalhada","ATENÇÃO · apontou em dia de folga da escala 5x2",IF($Y226="Folga",IF(AND($D226="5x2",OR(WEEKDAY($F226,2)=6,WEEKDAY($F226,2)=7)),"Folga de fim de semana da escala 5x2",IF(AND(OR($D226="6x1",$D226="FF 6x1"),WEEKDAY($F226,2)=6,FALSE()),"Folga de fim de semana · apontou no domingo anterior",IF(AND(OR($D226="6x1",$D226="FF 6x1"),WEEKDAY($F226,2)=7,AND($A226=$A225,$L225&gt;0)),"Folga de fim de semana · apontou no sábado",IF(AND(OR($D226="6x1",$D226="FF 6x1"),OR(WEEKDAY($F226,2)=6,WEEKDAY($F226,2)=7)),"Folga de fim de semana · sem apontamento no sábado nem no domingo","Folga prevista pelo ciclo")))),IF($Y226="Indeterminado (início da série)","Sem histórico anterior — informe o dia do ciclo no Cadastro",IF($Y226="Falta de registro",IF(OR(OR($D226="6x1",$D226="FF 6x1"),$D226="5x2"),"FALTA DE REGISTRO · dia útil da escala "&amp;$E226,"FALTA DE REGISTRO · dia "&amp;$W226&amp;" de "&amp;IFERROR(INDEX(Parâmetros!$B$39:$B$48,MATCH($E226,Parâmetros!$A$39:$A$48,0)),99)&amp;" do ciclo"),IF(OR($D226="6x1",$D226="FF 6x1"),IF(OR(AND(WEEKDAY($F226,2)=6,AND($A226=$A227,$L227&gt;0)),AND(WEEKDAY($F226,2)=7,AND($A226=$A225,$L225&gt;0))),"ATENÇÃO · apontou sábado e domingo no mesmo fim de semana",IF(OR(WEEKDAY($F226,2)=6,WEEKDAY($F226,2)=7),"Jornada de fim de semana do 6x1",IF(OR($H226&gt;=Parâmetros!$E$20,$H226&lt;Parâmetros!$E$19),"ATENÇÃO · 6x1 apontou fora do horário diurno","Jornada fixa do 6x1"))),IF($D226="5x2","Jornada fixa do 5x2",IF($D226="Folguista",IF($J226=$K226,"Evidência confirma sequência","DIVERGE · sequência "&amp;$J226&amp;" × evidência "&amp;$K226),IF($K226=$E226,"Evidência confirma cadastro","DIVERGE · cadastro "&amp;$E226&amp;" × evidência "&amp;$K226)))))))))))</f>
        <v>Jornada fixa do 6x1</v>
      </c>
      <c r="W226" s="34" t="str">
        <f>IF(OR(OR($D226="6x1",$D226="FF 6x1"),$D226="5x2"),"",IF($AB226&lt;&gt;$AB225,IF(IFERROR(INDEX(Cadastro!$F$5:$F$243,$AB226),"")="",IF($L226&gt;0,1,0),IF(IFERROR(INDEX(Cadastro!$F$5:$F$243,$AB226),"")&lt;=IFERROR(INDEX(Parâmetros!$B$39:$B$48,MATCH($E226,Parâmetros!$A$39:$A$48,0)),99),IFERROR(INDEX(Cadastro!$F$5:$F$243,$AB226),""),0)),IF($L226&gt;0,IF(N($X225)&gt;0,1,N($W225)+1),IF(AND($L226=0,OR(N($W225)&gt;=IFERROR(INDEX(Parâmetros!$B$39:$B$48,MATCH($E226,Parâmetros!$A$39:$A$48,0)),99),AND(N($X225)&gt;0,N($X225)&lt;IFERROR(INDEX(Parâmetros!$C$39:$C$48,MATCH($E226,Parâmetros!$A$39:$A$48,0)),0)))),0,N($W225)+1))))</f>
        <v/>
      </c>
      <c r="X226" s="34" t="str">
        <f>IF(OR(OR($D226="6x1",$D226="FF 6x1"),$D226="5x2"),"",IF($AB226&lt;&gt;$AB225,IF(IFERROR(INDEX(Cadastro!$F$5:$F$243,$AB226),"")="",0,IF(IFERROR(INDEX(Cadastro!$F$5:$F$243,$AB226),"")&gt;IFERROR(INDEX(Parâmetros!$B$39:$B$48,MATCH($E226,Parâmetros!$A$39:$A$48,0)),99),IFERROR(INDEX(Cadastro!$F$5:$F$243,$AB226),"")-IFERROR(INDEX(Parâmetros!$B$39:$B$48,MATCH($E226,Parâmetros!$A$39:$A$48,0)),99),0)),IF(AND($L226=0,OR(N($W225)&gt;=IFERROR(INDEX(Parâmetros!$B$39:$B$48,MATCH($E226,Parâmetros!$A$39:$A$48,0)),99),AND(N($X225)&gt;0,N($X225)&lt;IFERROR(INDEX(Parâmetros!$C$39:$C$48,MATCH($E226,Parâmetros!$A$39:$A$48,0)),0)))),N($X225)+1,0)))</f>
        <v/>
      </c>
      <c r="Y226" t="str">
        <f>IF($AC226&lt;&gt;"",IF($L226&gt;0,$AC226&amp;" · com apontamento",$AC226),IF($E226="Férias",IF($L226&gt;0,"Férias · com apontamento","Férias (cadastro)"),IF(($Z226+$AA226-1)&gt;Parâmetros!$E$16,"Férias / afastamento",IF(AND($D226="5x2",OR(WEEKDAY($F226,2)=6,WEEKDAY($F226,2)=7)),IF($L226&gt;0,"Folga trabalhada","Folga"),IF($L226&gt;0,"Trabalhado",IF(OR(OR($D226="6x1",$D226="FF 6x1"),$D226="5x2"),IF(AND(OR($D226="6x1",$D226="FF 6x1"),OR(WEEKDAY($F226,2)=6,WEEKDAY($F226,2)=7)),"Folga","Falta de registro"),IF(AND($AB226&lt;&gt;$AB225,IFERROR(INDEX(Cadastro!$F$5:$F$243,$AB226),"")=""),"Indeterminado (início da série)",IF($X226&gt;0,"Folga","Falta de registro"))))))))</f>
        <v>Trabalhado</v>
      </c>
      <c r="Z226" s="34">
        <f>IF(OR($L226&gt;0,$F226&gt;Parâmetros!$E$14),0,IF($A226&lt;&gt;$A225,1,N($Z225)+1))</f>
        <v>0</v>
      </c>
      <c r="AA226" s="34">
        <f>IF(OR($L226&gt;0,$F226&gt;Parâmetros!$E$14),0,IF(OR($A226&lt;&gt;$A227,$F227&gt;Parâmetros!$E$14),1,N($AA227)+1))</f>
        <v>0</v>
      </c>
      <c r="AB226" s="31">
        <f>IFERROR(MATCH($A226&amp;"|"&amp;TEXT(_xlfn.MAXIFS(Cadastro!$E$5:$E$243,Cadastro!$A$5:$A$243,$A226,Cadastro!$E$5:$E$243,"&lt;="&amp;$F226),"yyyymmdd"),Cadastro!$I$5:$I$243,0),"")</f>
        <v>31</v>
      </c>
      <c r="AC226" t="str">
        <f>IFERROR(_xlfn.SINGLE(INDEX(Exceções!$D$5:$D$203,MATCH($A226&amp;"|"&amp;$F226,Exceções!$F$5:$F$203,0))),"")</f>
        <v/>
      </c>
      <c r="AD226" t="str">
        <f>IF($AC226="","",IFERROR(_xlfn.SINGLE(INDEX(Exceções!$E$5:$E$203,MATCH($A226&amp;"|"&amp;$F226,Exceções!$F$5:$F$203,0))),""))</f>
        <v/>
      </c>
    </row>
    <row r="227" spans="1:30" ht="15" hidden="1" customHeight="1" x14ac:dyDescent="0.25">
      <c r="A227" s="31">
        <v>11229</v>
      </c>
      <c r="B227" s="17" t="s">
        <v>15</v>
      </c>
      <c r="C227" s="17" t="str">
        <f>IFERROR(INDEX(Cadastro!$C$5:$C$243,$AB227),"NÃO INFORMADO")</f>
        <v>CAL</v>
      </c>
      <c r="D227" s="17" t="str">
        <f>IFERROR(INDEX(Cadastro!$D$5:$D$243,$AB227),"")</f>
        <v>6x1</v>
      </c>
      <c r="E227" s="17" t="str">
        <f>IFERROR(INDEX(Cadastro!$G$5:$G$243,$AB227),"")</f>
        <v>6x1</v>
      </c>
      <c r="F227" s="29">
        <v>46301</v>
      </c>
      <c r="G227" s="32" t="str">
        <f t="shared" si="18"/>
        <v>ter</v>
      </c>
      <c r="H227" s="31">
        <f>IF($L227=0,"",_xlfn.MINIFS(Dados!$Q:$Q,Dados!$A:$A,$A227,Dados!$S:$S,$F227))</f>
        <v>426</v>
      </c>
      <c r="I227" s="31">
        <f>IF($H227="","",_xlfn.MAXIFS(Dados!$R:$R,Dados!$A:$A,$A227,Dados!$S:$S,$F227))</f>
        <v>987</v>
      </c>
      <c r="J227" s="32" t="str">
        <f>IF($D227&lt;&gt;"Folguista","",IFERROR(INDEX(Parâmetros!$D$52:$G$52,1,MIN(4,MAX(1,$W227))),""))</f>
        <v/>
      </c>
      <c r="K227" s="32" t="str">
        <f>IF(OR($AC227&lt;&gt;"",$Y227="Folga",$Y227="Folga trabalhada",$Y227="Férias (cadastro)",$Y227="Férias / afastamento",$Y227="Indeterminado (início da série)"),"",IF(OR($D227="6x1",$D227="FF 6x1"),IF(OR(WEEKDAY($F227,2)=6,WEEKDAY($F227,2)=7),"6x1 sáb/dom","6x1"),IF($D227="5x2","5x2",IF($H227="",IF($D227="Folguista",$J227,$E227),IF(OR($H227&gt;=Parâmetros!$E$18,$H227&lt;Parâmetros!$E$19),"C",IF($H227&lt;Parâmetros!$E$20,"A","B"))))))</f>
        <v>6x1</v>
      </c>
      <c r="L227" s="30">
        <f>SUMIFS(Dados!$E:$E,Dados!$A:$A,$A227,Dados!$S:$S,$F227)</f>
        <v>8.2899999999999991</v>
      </c>
      <c r="M227" s="30">
        <f>IFERROR(INDEX(Parâmetros!$E$6:$E$11,MATCH($K227,Parâmetros!$A$6:$A$11,0)),"")</f>
        <v>8.8000000000000007</v>
      </c>
      <c r="N227" s="33">
        <f t="shared" si="19"/>
        <v>0.94204545454545441</v>
      </c>
      <c r="O227" s="33">
        <f>Parâmetros!$E$13</f>
        <v>0.8</v>
      </c>
      <c r="P227" s="32" t="str">
        <f>IF(OR($M227="",$F227&gt;Parâmetros!$E$14),"Não","Sim")</f>
        <v>Sim</v>
      </c>
      <c r="Q227" s="32" t="str">
        <f t="shared" si="20"/>
        <v>Sim</v>
      </c>
      <c r="R227" s="32" t="str">
        <f t="shared" si="21"/>
        <v>Sim</v>
      </c>
      <c r="S227" s="30">
        <f t="shared" si="22"/>
        <v>0</v>
      </c>
      <c r="T227" s="32" t="str">
        <f>IF($Q227&lt;&gt;"Sim","",IF($N227&gt;Parâmetros!$E$15,"Sim","Não"))</f>
        <v>Não</v>
      </c>
      <c r="U227" s="17" t="str">
        <f t="shared" si="23"/>
        <v>Na meta</v>
      </c>
      <c r="V227" s="17" t="str">
        <f>IF($AC227&lt;&gt;"",IF($L227&gt;0,"ATENÇÃO · apontou em dia de "&amp;LOWER($AC227)&amp;" cadastrado","Exceção cadastrada · "&amp;$AC227)&amp;IF($AD227="",""," · "&amp;$AD227),IF($E227="Férias",IF($L227&gt;0,"ATENÇÃO · apontou estando de férias no cadastro","Férias no cadastro"),IF($Y227="Férias / afastamento","Afastamento · "&amp;($Z227+$AA227-1)&amp;" dias seguidos sem apontamento",IF($Y227="Folga trabalhada","ATENÇÃO · apontou em dia de folga da escala 5x2",IF($Y227="Folga",IF(AND($D227="5x2",OR(WEEKDAY($F227,2)=6,WEEKDAY($F227,2)=7)),"Folga de fim de semana da escala 5x2",IF(AND(OR($D227="6x1",$D227="FF 6x1"),WEEKDAY($F227,2)=6,FALSE()),"Folga de fim de semana · apontou no domingo anterior",IF(AND(OR($D227="6x1",$D227="FF 6x1"),WEEKDAY($F227,2)=7,AND($A227=$A226,$L226&gt;0)),"Folga de fim de semana · apontou no sábado",IF(AND(OR($D227="6x1",$D227="FF 6x1"),OR(WEEKDAY($F227,2)=6,WEEKDAY($F227,2)=7)),"Folga de fim de semana · sem apontamento no sábado nem no domingo","Folga prevista pelo ciclo")))),IF($Y227="Indeterminado (início da série)","Sem histórico anterior — informe o dia do ciclo no Cadastro",IF($Y227="Falta de registro",IF(OR(OR($D227="6x1",$D227="FF 6x1"),$D227="5x2"),"FALTA DE REGISTRO · dia útil da escala "&amp;$E227,"FALTA DE REGISTRO · dia "&amp;$W227&amp;" de "&amp;IFERROR(INDEX(Parâmetros!$B$39:$B$48,MATCH($E227,Parâmetros!$A$39:$A$48,0)),99)&amp;" do ciclo"),IF(OR($D227="6x1",$D227="FF 6x1"),IF(OR(AND(WEEKDAY($F227,2)=6,AND($A227=$A228,$L228&gt;0)),AND(WEEKDAY($F227,2)=7,AND($A227=$A226,$L226&gt;0))),"ATENÇÃO · apontou sábado e domingo no mesmo fim de semana",IF(OR(WEEKDAY($F227,2)=6,WEEKDAY($F227,2)=7),"Jornada de fim de semana do 6x1",IF(OR($H227&gt;=Parâmetros!$E$20,$H227&lt;Parâmetros!$E$19),"ATENÇÃO · 6x1 apontou fora do horário diurno","Jornada fixa do 6x1"))),IF($D227="5x2","Jornada fixa do 5x2",IF($D227="Folguista",IF($J227=$K227,"Evidência confirma sequência","DIVERGE · sequência "&amp;$J227&amp;" × evidência "&amp;$K227),IF($K227=$E227,"Evidência confirma cadastro","DIVERGE · cadastro "&amp;$E227&amp;" × evidência "&amp;$K227)))))))))))</f>
        <v>Jornada fixa do 6x1</v>
      </c>
      <c r="W227" s="34" t="str">
        <f>IF(OR(OR($D227="6x1",$D227="FF 6x1"),$D227="5x2"),"",IF($AB227&lt;&gt;$AB226,IF(IFERROR(INDEX(Cadastro!$F$5:$F$243,$AB227),"")="",IF($L227&gt;0,1,0),IF(IFERROR(INDEX(Cadastro!$F$5:$F$243,$AB227),"")&lt;=IFERROR(INDEX(Parâmetros!$B$39:$B$48,MATCH($E227,Parâmetros!$A$39:$A$48,0)),99),IFERROR(INDEX(Cadastro!$F$5:$F$243,$AB227),""),0)),IF($L227&gt;0,IF(N($X226)&gt;0,1,N($W226)+1),IF(AND($L227=0,OR(N($W226)&gt;=IFERROR(INDEX(Parâmetros!$B$39:$B$48,MATCH($E227,Parâmetros!$A$39:$A$48,0)),99),AND(N($X226)&gt;0,N($X226)&lt;IFERROR(INDEX(Parâmetros!$C$39:$C$48,MATCH($E227,Parâmetros!$A$39:$A$48,0)),0)))),0,N($W226)+1))))</f>
        <v/>
      </c>
      <c r="X227" s="34" t="str">
        <f>IF(OR(OR($D227="6x1",$D227="FF 6x1"),$D227="5x2"),"",IF($AB227&lt;&gt;$AB226,IF(IFERROR(INDEX(Cadastro!$F$5:$F$243,$AB227),"")="",0,IF(IFERROR(INDEX(Cadastro!$F$5:$F$243,$AB227),"")&gt;IFERROR(INDEX(Parâmetros!$B$39:$B$48,MATCH($E227,Parâmetros!$A$39:$A$48,0)),99),IFERROR(INDEX(Cadastro!$F$5:$F$243,$AB227),"")-IFERROR(INDEX(Parâmetros!$B$39:$B$48,MATCH($E227,Parâmetros!$A$39:$A$48,0)),99),0)),IF(AND($L227=0,OR(N($W226)&gt;=IFERROR(INDEX(Parâmetros!$B$39:$B$48,MATCH($E227,Parâmetros!$A$39:$A$48,0)),99),AND(N($X226)&gt;0,N($X226)&lt;IFERROR(INDEX(Parâmetros!$C$39:$C$48,MATCH($E227,Parâmetros!$A$39:$A$48,0)),0)))),N($X226)+1,0)))</f>
        <v/>
      </c>
      <c r="Y227" t="str">
        <f>IF($AC227&lt;&gt;"",IF($L227&gt;0,$AC227&amp;" · com apontamento",$AC227),IF($E227="Férias",IF($L227&gt;0,"Férias · com apontamento","Férias (cadastro)"),IF(($Z227+$AA227-1)&gt;Parâmetros!$E$16,"Férias / afastamento",IF(AND($D227="5x2",OR(WEEKDAY($F227,2)=6,WEEKDAY($F227,2)=7)),IF($L227&gt;0,"Folga trabalhada","Folga"),IF($L227&gt;0,"Trabalhado",IF(OR(OR($D227="6x1",$D227="FF 6x1"),$D227="5x2"),IF(AND(OR($D227="6x1",$D227="FF 6x1"),OR(WEEKDAY($F227,2)=6,WEEKDAY($F227,2)=7)),"Folga","Falta de registro"),IF(AND($AB227&lt;&gt;$AB226,IFERROR(INDEX(Cadastro!$F$5:$F$243,$AB227),"")=""),"Indeterminado (início da série)",IF($X227&gt;0,"Folga","Falta de registro"))))))))</f>
        <v>Trabalhado</v>
      </c>
      <c r="Z227" s="34">
        <f>IF(OR($L227&gt;0,$F227&gt;Parâmetros!$E$14),0,IF($A227&lt;&gt;$A226,1,N($Z226)+1))</f>
        <v>0</v>
      </c>
      <c r="AA227" s="34">
        <f>IF(OR($L227&gt;0,$F227&gt;Parâmetros!$E$14),0,IF(OR($A227&lt;&gt;$A228,$F228&gt;Parâmetros!$E$14),1,N($AA228)+1))</f>
        <v>0</v>
      </c>
      <c r="AB227" s="31">
        <f>IFERROR(MATCH($A227&amp;"|"&amp;TEXT(_xlfn.MAXIFS(Cadastro!$E$5:$E$243,Cadastro!$A$5:$A$243,$A227,Cadastro!$E$5:$E$243,"&lt;="&amp;$F227),"yyyymmdd"),Cadastro!$I$5:$I$243,0),"")</f>
        <v>31</v>
      </c>
      <c r="AC227" t="str">
        <f>IFERROR(_xlfn.SINGLE(INDEX(Exceções!$D$5:$D$203,MATCH($A227&amp;"|"&amp;$F227,Exceções!$F$5:$F$203,0))),"")</f>
        <v/>
      </c>
      <c r="AD227" t="str">
        <f>IF($AC227="","",IFERROR(_xlfn.SINGLE(INDEX(Exceções!$E$5:$E$203,MATCH($A227&amp;"|"&amp;$F227,Exceções!$F$5:$F$203,0))),""))</f>
        <v/>
      </c>
    </row>
    <row r="228" spans="1:30" ht="15" hidden="1" customHeight="1" x14ac:dyDescent="0.25">
      <c r="A228" s="31">
        <v>11229</v>
      </c>
      <c r="B228" s="17" t="s">
        <v>15</v>
      </c>
      <c r="C228" s="17" t="str">
        <f>IFERROR(INDEX(Cadastro!$C$5:$C$243,$AB228),"NÃO INFORMADO")</f>
        <v>CAL</v>
      </c>
      <c r="D228" s="17" t="str">
        <f>IFERROR(INDEX(Cadastro!$D$5:$D$243,$AB228),"")</f>
        <v>6x1</v>
      </c>
      <c r="E228" s="17" t="str">
        <f>IFERROR(INDEX(Cadastro!$G$5:$G$243,$AB228),"")</f>
        <v>6x1</v>
      </c>
      <c r="F228" s="29">
        <v>46302</v>
      </c>
      <c r="G228" s="32" t="str">
        <f t="shared" si="18"/>
        <v>qua</v>
      </c>
      <c r="H228" s="31">
        <f>IF($L228=0,"",_xlfn.MINIFS(Dados!$Q:$Q,Dados!$A:$A,$A228,Dados!$S:$S,$F228))</f>
        <v>430</v>
      </c>
      <c r="I228" s="31">
        <f>IF($H228="","",_xlfn.MAXIFS(Dados!$R:$R,Dados!$A:$A,$A228,Dados!$S:$S,$F228))</f>
        <v>992</v>
      </c>
      <c r="J228" s="32" t="str">
        <f>IF($D228&lt;&gt;"Folguista","",IFERROR(INDEX(Parâmetros!$D$52:$G$52,1,MIN(4,MAX(1,$W228))),""))</f>
        <v/>
      </c>
      <c r="K228" s="32" t="str">
        <f>IF(OR($AC228&lt;&gt;"",$Y228="Folga",$Y228="Folga trabalhada",$Y228="Férias (cadastro)",$Y228="Férias / afastamento",$Y228="Indeterminado (início da série)"),"",IF(OR($D228="6x1",$D228="FF 6x1"),IF(OR(WEEKDAY($F228,2)=6,WEEKDAY($F228,2)=7),"6x1 sáb/dom","6x1"),IF($D228="5x2","5x2",IF($H228="",IF($D228="Folguista",$J228,$E228),IF(OR($H228&gt;=Parâmetros!$E$18,$H228&lt;Parâmetros!$E$19),"C",IF($H228&lt;Parâmetros!$E$20,"A","B"))))))</f>
        <v>6x1</v>
      </c>
      <c r="L228" s="30">
        <f>SUMIFS(Dados!$E:$E,Dados!$A:$A,$A228,Dados!$S:$S,$F228)</f>
        <v>8.34</v>
      </c>
      <c r="M228" s="30">
        <f>IFERROR(INDEX(Parâmetros!$E$6:$E$11,MATCH($K228,Parâmetros!$A$6:$A$11,0)),"")</f>
        <v>8.8000000000000007</v>
      </c>
      <c r="N228" s="33">
        <f t="shared" si="19"/>
        <v>0.94772727272727264</v>
      </c>
      <c r="O228" s="33">
        <f>Parâmetros!$E$13</f>
        <v>0.8</v>
      </c>
      <c r="P228" s="32" t="str">
        <f>IF(OR($M228="",$F228&gt;Parâmetros!$E$14),"Não","Sim")</f>
        <v>Sim</v>
      </c>
      <c r="Q228" s="32" t="str">
        <f t="shared" si="20"/>
        <v>Sim</v>
      </c>
      <c r="R228" s="32" t="str">
        <f t="shared" si="21"/>
        <v>Sim</v>
      </c>
      <c r="S228" s="30">
        <f t="shared" si="22"/>
        <v>0</v>
      </c>
      <c r="T228" s="32" t="str">
        <f>IF($Q228&lt;&gt;"Sim","",IF($N228&gt;Parâmetros!$E$15,"Sim","Não"))</f>
        <v>Não</v>
      </c>
      <c r="U228" s="17" t="str">
        <f t="shared" si="23"/>
        <v>Na meta</v>
      </c>
      <c r="V228" s="17" t="str">
        <f>IF($AC228&lt;&gt;"",IF($L228&gt;0,"ATENÇÃO · apontou em dia de "&amp;LOWER($AC228)&amp;" cadastrado","Exceção cadastrada · "&amp;$AC228)&amp;IF($AD228="",""," · "&amp;$AD228),IF($E228="Férias",IF($L228&gt;0,"ATENÇÃO · apontou estando de férias no cadastro","Férias no cadastro"),IF($Y228="Férias / afastamento","Afastamento · "&amp;($Z228+$AA228-1)&amp;" dias seguidos sem apontamento",IF($Y228="Folga trabalhada","ATENÇÃO · apontou em dia de folga da escala 5x2",IF($Y228="Folga",IF(AND($D228="5x2",OR(WEEKDAY($F228,2)=6,WEEKDAY($F228,2)=7)),"Folga de fim de semana da escala 5x2",IF(AND(OR($D228="6x1",$D228="FF 6x1"),WEEKDAY($F228,2)=6,FALSE()),"Folga de fim de semana · apontou no domingo anterior",IF(AND(OR($D228="6x1",$D228="FF 6x1"),WEEKDAY($F228,2)=7,AND($A228=$A227,$L227&gt;0)),"Folga de fim de semana · apontou no sábado",IF(AND(OR($D228="6x1",$D228="FF 6x1"),OR(WEEKDAY($F228,2)=6,WEEKDAY($F228,2)=7)),"Folga de fim de semana · sem apontamento no sábado nem no domingo","Folga prevista pelo ciclo")))),IF($Y228="Indeterminado (início da série)","Sem histórico anterior — informe o dia do ciclo no Cadastro",IF($Y228="Falta de registro",IF(OR(OR($D228="6x1",$D228="FF 6x1"),$D228="5x2"),"FALTA DE REGISTRO · dia útil da escala "&amp;$E228,"FALTA DE REGISTRO · dia "&amp;$W228&amp;" de "&amp;IFERROR(INDEX(Parâmetros!$B$39:$B$48,MATCH($E228,Parâmetros!$A$39:$A$48,0)),99)&amp;" do ciclo"),IF(OR($D228="6x1",$D228="FF 6x1"),IF(OR(AND(WEEKDAY($F228,2)=6,AND($A228=$A229,$L229&gt;0)),AND(WEEKDAY($F228,2)=7,AND($A228=$A227,$L227&gt;0))),"ATENÇÃO · apontou sábado e domingo no mesmo fim de semana",IF(OR(WEEKDAY($F228,2)=6,WEEKDAY($F228,2)=7),"Jornada de fim de semana do 6x1",IF(OR($H228&gt;=Parâmetros!$E$20,$H228&lt;Parâmetros!$E$19),"ATENÇÃO · 6x1 apontou fora do horário diurno","Jornada fixa do 6x1"))),IF($D228="5x2","Jornada fixa do 5x2",IF($D228="Folguista",IF($J228=$K228,"Evidência confirma sequência","DIVERGE · sequência "&amp;$J228&amp;" × evidência "&amp;$K228),IF($K228=$E228,"Evidência confirma cadastro","DIVERGE · cadastro "&amp;$E228&amp;" × evidência "&amp;$K228)))))))))))</f>
        <v>Jornada fixa do 6x1</v>
      </c>
      <c r="W228" s="34" t="str">
        <f>IF(OR(OR($D228="6x1",$D228="FF 6x1"),$D228="5x2"),"",IF($AB228&lt;&gt;$AB227,IF(IFERROR(INDEX(Cadastro!$F$5:$F$243,$AB228),"")="",IF($L228&gt;0,1,0),IF(IFERROR(INDEX(Cadastro!$F$5:$F$243,$AB228),"")&lt;=IFERROR(INDEX(Parâmetros!$B$39:$B$48,MATCH($E228,Parâmetros!$A$39:$A$48,0)),99),IFERROR(INDEX(Cadastro!$F$5:$F$243,$AB228),""),0)),IF($L228&gt;0,IF(N($X227)&gt;0,1,N($W227)+1),IF(AND($L228=0,OR(N($W227)&gt;=IFERROR(INDEX(Parâmetros!$B$39:$B$48,MATCH($E228,Parâmetros!$A$39:$A$48,0)),99),AND(N($X227)&gt;0,N($X227)&lt;IFERROR(INDEX(Parâmetros!$C$39:$C$48,MATCH($E228,Parâmetros!$A$39:$A$48,0)),0)))),0,N($W227)+1))))</f>
        <v/>
      </c>
      <c r="X228" s="34" t="str">
        <f>IF(OR(OR($D228="6x1",$D228="FF 6x1"),$D228="5x2"),"",IF($AB228&lt;&gt;$AB227,IF(IFERROR(INDEX(Cadastro!$F$5:$F$243,$AB228),"")="",0,IF(IFERROR(INDEX(Cadastro!$F$5:$F$243,$AB228),"")&gt;IFERROR(INDEX(Parâmetros!$B$39:$B$48,MATCH($E228,Parâmetros!$A$39:$A$48,0)),99),IFERROR(INDEX(Cadastro!$F$5:$F$243,$AB228),"")-IFERROR(INDEX(Parâmetros!$B$39:$B$48,MATCH($E228,Parâmetros!$A$39:$A$48,0)),99),0)),IF(AND($L228=0,OR(N($W227)&gt;=IFERROR(INDEX(Parâmetros!$B$39:$B$48,MATCH($E228,Parâmetros!$A$39:$A$48,0)),99),AND(N($X227)&gt;0,N($X227)&lt;IFERROR(INDEX(Parâmetros!$C$39:$C$48,MATCH($E228,Parâmetros!$A$39:$A$48,0)),0)))),N($X227)+1,0)))</f>
        <v/>
      </c>
      <c r="Y228" t="str">
        <f>IF($AC228&lt;&gt;"",IF($L228&gt;0,$AC228&amp;" · com apontamento",$AC228),IF($E228="Férias",IF($L228&gt;0,"Férias · com apontamento","Férias (cadastro)"),IF(($Z228+$AA228-1)&gt;Parâmetros!$E$16,"Férias / afastamento",IF(AND($D228="5x2",OR(WEEKDAY($F228,2)=6,WEEKDAY($F228,2)=7)),IF($L228&gt;0,"Folga trabalhada","Folga"),IF($L228&gt;0,"Trabalhado",IF(OR(OR($D228="6x1",$D228="FF 6x1"),$D228="5x2"),IF(AND(OR($D228="6x1",$D228="FF 6x1"),OR(WEEKDAY($F228,2)=6,WEEKDAY($F228,2)=7)),"Folga","Falta de registro"),IF(AND($AB228&lt;&gt;$AB227,IFERROR(INDEX(Cadastro!$F$5:$F$243,$AB228),"")=""),"Indeterminado (início da série)",IF($X228&gt;0,"Folga","Falta de registro"))))))))</f>
        <v>Trabalhado</v>
      </c>
      <c r="Z228" s="34">
        <f>IF(OR($L228&gt;0,$F228&gt;Parâmetros!$E$14),0,IF($A228&lt;&gt;$A227,1,N($Z227)+1))</f>
        <v>0</v>
      </c>
      <c r="AA228" s="34">
        <f>IF(OR($L228&gt;0,$F228&gt;Parâmetros!$E$14),0,IF(OR($A228&lt;&gt;$A229,$F229&gt;Parâmetros!$E$14),1,N($AA229)+1))</f>
        <v>0</v>
      </c>
      <c r="AB228" s="31">
        <f>IFERROR(MATCH($A228&amp;"|"&amp;TEXT(_xlfn.MAXIFS(Cadastro!$E$5:$E$243,Cadastro!$A$5:$A$243,$A228,Cadastro!$E$5:$E$243,"&lt;="&amp;$F228),"yyyymmdd"),Cadastro!$I$5:$I$243,0),"")</f>
        <v>31</v>
      </c>
      <c r="AC228" t="str">
        <f>IFERROR(_xlfn.SINGLE(INDEX(Exceções!$D$5:$D$203,MATCH($A228&amp;"|"&amp;$F228,Exceções!$F$5:$F$203,0))),"")</f>
        <v/>
      </c>
      <c r="AD228" t="str">
        <f>IF($AC228="","",IFERROR(_xlfn.SINGLE(INDEX(Exceções!$E$5:$E$203,MATCH($A228&amp;"|"&amp;$F228,Exceções!$F$5:$F$203,0))),""))</f>
        <v/>
      </c>
    </row>
    <row r="229" spans="1:30" ht="15" hidden="1" customHeight="1" x14ac:dyDescent="0.25">
      <c r="A229" s="31">
        <v>11229</v>
      </c>
      <c r="B229" s="17" t="s">
        <v>15</v>
      </c>
      <c r="C229" s="17" t="str">
        <f>IFERROR(INDEX(Cadastro!$C$5:$C$243,$AB229),"NÃO INFORMADO")</f>
        <v>CAL</v>
      </c>
      <c r="D229" s="17" t="str">
        <f>IFERROR(INDEX(Cadastro!$D$5:$D$243,$AB229),"")</f>
        <v>6x1</v>
      </c>
      <c r="E229" s="17" t="str">
        <f>IFERROR(INDEX(Cadastro!$G$5:$G$243,$AB229),"")</f>
        <v>6x1</v>
      </c>
      <c r="F229" s="29">
        <v>46303</v>
      </c>
      <c r="G229" s="32" t="str">
        <f t="shared" si="18"/>
        <v>qui</v>
      </c>
      <c r="H229" s="31">
        <f>IF($L229=0,"",_xlfn.MINIFS(Dados!$Q:$Q,Dados!$A:$A,$A229,Dados!$S:$S,$F229))</f>
        <v>446</v>
      </c>
      <c r="I229" s="31">
        <f>IF($H229="","",_xlfn.MAXIFS(Dados!$R:$R,Dados!$A:$A,$A229,Dados!$S:$S,$F229))</f>
        <v>997</v>
      </c>
      <c r="J229" s="32" t="str">
        <f>IF($D229&lt;&gt;"Folguista","",IFERROR(INDEX(Parâmetros!$D$52:$G$52,1,MIN(4,MAX(1,$W229))),""))</f>
        <v/>
      </c>
      <c r="K229" s="32" t="str">
        <f>IF(OR($AC229&lt;&gt;"",$Y229="Folga",$Y229="Folga trabalhada",$Y229="Férias (cadastro)",$Y229="Férias / afastamento",$Y229="Indeterminado (início da série)"),"",IF(OR($D229="6x1",$D229="FF 6x1"),IF(OR(WEEKDAY($F229,2)=6,WEEKDAY($F229,2)=7),"6x1 sáb/dom","6x1"),IF($D229="5x2","5x2",IF($H229="",IF($D229="Folguista",$J229,$E229),IF(OR($H229&gt;=Parâmetros!$E$18,$H229&lt;Parâmetros!$E$19),"C",IF($H229&lt;Parâmetros!$E$20,"A","B"))))))</f>
        <v>6x1</v>
      </c>
      <c r="L229" s="30">
        <f>SUMIFS(Dados!$E:$E,Dados!$A:$A,$A229,Dados!$S:$S,$F229)</f>
        <v>8.1300000000000008</v>
      </c>
      <c r="M229" s="30">
        <f>IFERROR(INDEX(Parâmetros!$E$6:$E$11,MATCH($K229,Parâmetros!$A$6:$A$11,0)),"")</f>
        <v>8.8000000000000007</v>
      </c>
      <c r="N229" s="33">
        <f t="shared" si="19"/>
        <v>0.92386363636363633</v>
      </c>
      <c r="O229" s="33">
        <f>Parâmetros!$E$13</f>
        <v>0.8</v>
      </c>
      <c r="P229" s="32" t="str">
        <f>IF(OR($M229="",$F229&gt;Parâmetros!$E$14),"Não","Sim")</f>
        <v>Sim</v>
      </c>
      <c r="Q229" s="32" t="str">
        <f t="shared" si="20"/>
        <v>Sim</v>
      </c>
      <c r="R229" s="32" t="str">
        <f t="shared" si="21"/>
        <v>Sim</v>
      </c>
      <c r="S229" s="30">
        <f t="shared" si="22"/>
        <v>0</v>
      </c>
      <c r="T229" s="32" t="str">
        <f>IF($Q229&lt;&gt;"Sim","",IF($N229&gt;Parâmetros!$E$15,"Sim","Não"))</f>
        <v>Não</v>
      </c>
      <c r="U229" s="17" t="str">
        <f t="shared" si="23"/>
        <v>Na meta</v>
      </c>
      <c r="V229" s="17" t="str">
        <f>IF($AC229&lt;&gt;"",IF($L229&gt;0,"ATENÇÃO · apontou em dia de "&amp;LOWER($AC229)&amp;" cadastrado","Exceção cadastrada · "&amp;$AC229)&amp;IF($AD229="",""," · "&amp;$AD229),IF($E229="Férias",IF($L229&gt;0,"ATENÇÃO · apontou estando de férias no cadastro","Férias no cadastro"),IF($Y229="Férias / afastamento","Afastamento · "&amp;($Z229+$AA229-1)&amp;" dias seguidos sem apontamento",IF($Y229="Folga trabalhada","ATENÇÃO · apontou em dia de folga da escala 5x2",IF($Y229="Folga",IF(AND($D229="5x2",OR(WEEKDAY($F229,2)=6,WEEKDAY($F229,2)=7)),"Folga de fim de semana da escala 5x2",IF(AND(OR($D229="6x1",$D229="FF 6x1"),WEEKDAY($F229,2)=6,FALSE()),"Folga de fim de semana · apontou no domingo anterior",IF(AND(OR($D229="6x1",$D229="FF 6x1"),WEEKDAY($F229,2)=7,AND($A229=$A228,$L228&gt;0)),"Folga de fim de semana · apontou no sábado",IF(AND(OR($D229="6x1",$D229="FF 6x1"),OR(WEEKDAY($F229,2)=6,WEEKDAY($F229,2)=7)),"Folga de fim de semana · sem apontamento no sábado nem no domingo","Folga prevista pelo ciclo")))),IF($Y229="Indeterminado (início da série)","Sem histórico anterior — informe o dia do ciclo no Cadastro",IF($Y229="Falta de registro",IF(OR(OR($D229="6x1",$D229="FF 6x1"),$D229="5x2"),"FALTA DE REGISTRO · dia útil da escala "&amp;$E229,"FALTA DE REGISTRO · dia "&amp;$W229&amp;" de "&amp;IFERROR(INDEX(Parâmetros!$B$39:$B$48,MATCH($E229,Parâmetros!$A$39:$A$48,0)),99)&amp;" do ciclo"),IF(OR($D229="6x1",$D229="FF 6x1"),IF(OR(AND(WEEKDAY($F229,2)=6,AND($A229=$A230,$L230&gt;0)),AND(WEEKDAY($F229,2)=7,AND($A229=$A228,$L228&gt;0))),"ATENÇÃO · apontou sábado e domingo no mesmo fim de semana",IF(OR(WEEKDAY($F229,2)=6,WEEKDAY($F229,2)=7),"Jornada de fim de semana do 6x1",IF(OR($H229&gt;=Parâmetros!$E$20,$H229&lt;Parâmetros!$E$19),"ATENÇÃO · 6x1 apontou fora do horário diurno","Jornada fixa do 6x1"))),IF($D229="5x2","Jornada fixa do 5x2",IF($D229="Folguista",IF($J229=$K229,"Evidência confirma sequência","DIVERGE · sequência "&amp;$J229&amp;" × evidência "&amp;$K229),IF($K229=$E229,"Evidência confirma cadastro","DIVERGE · cadastro "&amp;$E229&amp;" × evidência "&amp;$K229)))))))))))</f>
        <v>Jornada fixa do 6x1</v>
      </c>
      <c r="W229" s="34" t="str">
        <f>IF(OR(OR($D229="6x1",$D229="FF 6x1"),$D229="5x2"),"",IF($AB229&lt;&gt;$AB228,IF(IFERROR(INDEX(Cadastro!$F$5:$F$243,$AB229),"")="",IF($L229&gt;0,1,0),IF(IFERROR(INDEX(Cadastro!$F$5:$F$243,$AB229),"")&lt;=IFERROR(INDEX(Parâmetros!$B$39:$B$48,MATCH($E229,Parâmetros!$A$39:$A$48,0)),99),IFERROR(INDEX(Cadastro!$F$5:$F$243,$AB229),""),0)),IF($L229&gt;0,IF(N($X228)&gt;0,1,N($W228)+1),IF(AND($L229=0,OR(N($W228)&gt;=IFERROR(INDEX(Parâmetros!$B$39:$B$48,MATCH($E229,Parâmetros!$A$39:$A$48,0)),99),AND(N($X228)&gt;0,N($X228)&lt;IFERROR(INDEX(Parâmetros!$C$39:$C$48,MATCH($E229,Parâmetros!$A$39:$A$48,0)),0)))),0,N($W228)+1))))</f>
        <v/>
      </c>
      <c r="X229" s="34" t="str">
        <f>IF(OR(OR($D229="6x1",$D229="FF 6x1"),$D229="5x2"),"",IF($AB229&lt;&gt;$AB228,IF(IFERROR(INDEX(Cadastro!$F$5:$F$243,$AB229),"")="",0,IF(IFERROR(INDEX(Cadastro!$F$5:$F$243,$AB229),"")&gt;IFERROR(INDEX(Parâmetros!$B$39:$B$48,MATCH($E229,Parâmetros!$A$39:$A$48,0)),99),IFERROR(INDEX(Cadastro!$F$5:$F$243,$AB229),"")-IFERROR(INDEX(Parâmetros!$B$39:$B$48,MATCH($E229,Parâmetros!$A$39:$A$48,0)),99),0)),IF(AND($L229=0,OR(N($W228)&gt;=IFERROR(INDEX(Parâmetros!$B$39:$B$48,MATCH($E229,Parâmetros!$A$39:$A$48,0)),99),AND(N($X228)&gt;0,N($X228)&lt;IFERROR(INDEX(Parâmetros!$C$39:$C$48,MATCH($E229,Parâmetros!$A$39:$A$48,0)),0)))),N($X228)+1,0)))</f>
        <v/>
      </c>
      <c r="Y229" t="str">
        <f>IF($AC229&lt;&gt;"",IF($L229&gt;0,$AC229&amp;" · com apontamento",$AC229),IF($E229="Férias",IF($L229&gt;0,"Férias · com apontamento","Férias (cadastro)"),IF(($Z229+$AA229-1)&gt;Parâmetros!$E$16,"Férias / afastamento",IF(AND($D229="5x2",OR(WEEKDAY($F229,2)=6,WEEKDAY($F229,2)=7)),IF($L229&gt;0,"Folga trabalhada","Folga"),IF($L229&gt;0,"Trabalhado",IF(OR(OR($D229="6x1",$D229="FF 6x1"),$D229="5x2"),IF(AND(OR($D229="6x1",$D229="FF 6x1"),OR(WEEKDAY($F229,2)=6,WEEKDAY($F229,2)=7)),"Folga","Falta de registro"),IF(AND($AB229&lt;&gt;$AB228,IFERROR(INDEX(Cadastro!$F$5:$F$243,$AB229),"")=""),"Indeterminado (início da série)",IF($X229&gt;0,"Folga","Falta de registro"))))))))</f>
        <v>Trabalhado</v>
      </c>
      <c r="Z229" s="34">
        <f>IF(OR($L229&gt;0,$F229&gt;Parâmetros!$E$14),0,IF($A229&lt;&gt;$A228,1,N($Z228)+1))</f>
        <v>0</v>
      </c>
      <c r="AA229" s="34">
        <f>IF(OR($L229&gt;0,$F229&gt;Parâmetros!$E$14),0,IF(OR($A229&lt;&gt;$A230,$F230&gt;Parâmetros!$E$14),1,N($AA230)+1))</f>
        <v>0</v>
      </c>
      <c r="AB229" s="31">
        <f>IFERROR(MATCH($A229&amp;"|"&amp;TEXT(_xlfn.MAXIFS(Cadastro!$E$5:$E$243,Cadastro!$A$5:$A$243,$A229,Cadastro!$E$5:$E$243,"&lt;="&amp;$F229),"yyyymmdd"),Cadastro!$I$5:$I$243,0),"")</f>
        <v>31</v>
      </c>
      <c r="AC229" t="str">
        <f>IFERROR(_xlfn.SINGLE(INDEX(Exceções!$D$5:$D$203,MATCH($A229&amp;"|"&amp;$F229,Exceções!$F$5:$F$203,0))),"")</f>
        <v/>
      </c>
      <c r="AD229" t="str">
        <f>IF($AC229="","",IFERROR(_xlfn.SINGLE(INDEX(Exceções!$E$5:$E$203,MATCH($A229&amp;"|"&amp;$F229,Exceções!$F$5:$F$203,0))),""))</f>
        <v/>
      </c>
    </row>
    <row r="230" spans="1:30" ht="15" hidden="1" customHeight="1" x14ac:dyDescent="0.25">
      <c r="A230" s="31">
        <v>11229</v>
      </c>
      <c r="B230" s="17" t="s">
        <v>15</v>
      </c>
      <c r="C230" s="17" t="str">
        <f>IFERROR(INDEX(Cadastro!$C$5:$C$243,$AB230),"NÃO INFORMADO")</f>
        <v>CAL</v>
      </c>
      <c r="D230" s="17" t="str">
        <f>IFERROR(INDEX(Cadastro!$D$5:$D$243,$AB230),"")</f>
        <v>6x1</v>
      </c>
      <c r="E230" s="17" t="str">
        <f>IFERROR(INDEX(Cadastro!$G$5:$G$243,$AB230),"")</f>
        <v>6x1</v>
      </c>
      <c r="F230" s="29">
        <v>46304</v>
      </c>
      <c r="G230" s="32" t="str">
        <f t="shared" si="18"/>
        <v>sex</v>
      </c>
      <c r="H230" s="31">
        <f>IF($L230=0,"",_xlfn.MINIFS(Dados!$Q:$Q,Dados!$A:$A,$A230,Dados!$S:$S,$F230))</f>
        <v>428</v>
      </c>
      <c r="I230" s="31">
        <f>IF($H230="","",_xlfn.MAXIFS(Dados!$R:$R,Dados!$A:$A,$A230,Dados!$S:$S,$F230))</f>
        <v>921</v>
      </c>
      <c r="J230" s="32" t="str">
        <f>IF($D230&lt;&gt;"Folguista","",IFERROR(INDEX(Parâmetros!$D$52:$G$52,1,MIN(4,MAX(1,$W230))),""))</f>
        <v/>
      </c>
      <c r="K230" s="32" t="str">
        <f>IF(OR($AC230&lt;&gt;"",$Y230="Folga",$Y230="Folga trabalhada",$Y230="Férias (cadastro)",$Y230="Férias / afastamento",$Y230="Indeterminado (início da série)"),"",IF(OR($D230="6x1",$D230="FF 6x1"),IF(OR(WEEKDAY($F230,2)=6,WEEKDAY($F230,2)=7),"6x1 sáb/dom","6x1"),IF($D230="5x2","5x2",IF($H230="",IF($D230="Folguista",$J230,$E230),IF(OR($H230&gt;=Parâmetros!$E$18,$H230&lt;Parâmetros!$E$19),"C",IF($H230&lt;Parâmetros!$E$20,"A","B"))))))</f>
        <v>6x1</v>
      </c>
      <c r="L230" s="30">
        <f>SUMIFS(Dados!$E:$E,Dados!$A:$A,$A230,Dados!$S:$S,$F230)</f>
        <v>8.2200000000000006</v>
      </c>
      <c r="M230" s="30">
        <f>IFERROR(INDEX(Parâmetros!$E$6:$E$11,MATCH($K230,Parâmetros!$A$6:$A$11,0)),"")</f>
        <v>8.8000000000000007</v>
      </c>
      <c r="N230" s="33">
        <f t="shared" si="19"/>
        <v>0.93409090909090908</v>
      </c>
      <c r="O230" s="33">
        <f>Parâmetros!$E$13</f>
        <v>0.8</v>
      </c>
      <c r="P230" s="32" t="str">
        <f>IF(OR($M230="",$F230&gt;Parâmetros!$E$14),"Não","Sim")</f>
        <v>Sim</v>
      </c>
      <c r="Q230" s="32" t="str">
        <f t="shared" si="20"/>
        <v>Sim</v>
      </c>
      <c r="R230" s="32" t="str">
        <f t="shared" si="21"/>
        <v>Sim</v>
      </c>
      <c r="S230" s="30">
        <f t="shared" si="22"/>
        <v>0</v>
      </c>
      <c r="T230" s="32" t="str">
        <f>IF($Q230&lt;&gt;"Sim","",IF($N230&gt;Parâmetros!$E$15,"Sim","Não"))</f>
        <v>Não</v>
      </c>
      <c r="U230" s="17" t="str">
        <f t="shared" si="23"/>
        <v>Na meta</v>
      </c>
      <c r="V230" s="17" t="str">
        <f>IF($AC230&lt;&gt;"",IF($L230&gt;0,"ATENÇÃO · apontou em dia de "&amp;LOWER($AC230)&amp;" cadastrado","Exceção cadastrada · "&amp;$AC230)&amp;IF($AD230="",""," · "&amp;$AD230),IF($E230="Férias",IF($L230&gt;0,"ATENÇÃO · apontou estando de férias no cadastro","Férias no cadastro"),IF($Y230="Férias / afastamento","Afastamento · "&amp;($Z230+$AA230-1)&amp;" dias seguidos sem apontamento",IF($Y230="Folga trabalhada","ATENÇÃO · apontou em dia de folga da escala 5x2",IF($Y230="Folga",IF(AND($D230="5x2",OR(WEEKDAY($F230,2)=6,WEEKDAY($F230,2)=7)),"Folga de fim de semana da escala 5x2",IF(AND(OR($D230="6x1",$D230="FF 6x1"),WEEKDAY($F230,2)=6,FALSE()),"Folga de fim de semana · apontou no domingo anterior",IF(AND(OR($D230="6x1",$D230="FF 6x1"),WEEKDAY($F230,2)=7,AND($A230=$A229,$L229&gt;0)),"Folga de fim de semana · apontou no sábado",IF(AND(OR($D230="6x1",$D230="FF 6x1"),OR(WEEKDAY($F230,2)=6,WEEKDAY($F230,2)=7)),"Folga de fim de semana · sem apontamento no sábado nem no domingo","Folga prevista pelo ciclo")))),IF($Y230="Indeterminado (início da série)","Sem histórico anterior — informe o dia do ciclo no Cadastro",IF($Y230="Falta de registro",IF(OR(OR($D230="6x1",$D230="FF 6x1"),$D230="5x2"),"FALTA DE REGISTRO · dia útil da escala "&amp;$E230,"FALTA DE REGISTRO · dia "&amp;$W230&amp;" de "&amp;IFERROR(INDEX(Parâmetros!$B$39:$B$48,MATCH($E230,Parâmetros!$A$39:$A$48,0)),99)&amp;" do ciclo"),IF(OR($D230="6x1",$D230="FF 6x1"),IF(OR(AND(WEEKDAY($F230,2)=6,AND($A230=$A231,$L231&gt;0)),AND(WEEKDAY($F230,2)=7,AND($A230=$A229,$L229&gt;0))),"ATENÇÃO · apontou sábado e domingo no mesmo fim de semana",IF(OR(WEEKDAY($F230,2)=6,WEEKDAY($F230,2)=7),"Jornada de fim de semana do 6x1",IF(OR($H230&gt;=Parâmetros!$E$20,$H230&lt;Parâmetros!$E$19),"ATENÇÃO · 6x1 apontou fora do horário diurno","Jornada fixa do 6x1"))),IF($D230="5x2","Jornada fixa do 5x2",IF($D230="Folguista",IF($J230=$K230,"Evidência confirma sequência","DIVERGE · sequência "&amp;$J230&amp;" × evidência "&amp;$K230),IF($K230=$E230,"Evidência confirma cadastro","DIVERGE · cadastro "&amp;$E230&amp;" × evidência "&amp;$K230)))))))))))</f>
        <v>Jornada fixa do 6x1</v>
      </c>
      <c r="W230" s="34" t="str">
        <f>IF(OR(OR($D230="6x1",$D230="FF 6x1"),$D230="5x2"),"",IF($AB230&lt;&gt;$AB229,IF(IFERROR(INDEX(Cadastro!$F$5:$F$243,$AB230),"")="",IF($L230&gt;0,1,0),IF(IFERROR(INDEX(Cadastro!$F$5:$F$243,$AB230),"")&lt;=IFERROR(INDEX(Parâmetros!$B$39:$B$48,MATCH($E230,Parâmetros!$A$39:$A$48,0)),99),IFERROR(INDEX(Cadastro!$F$5:$F$243,$AB230),""),0)),IF($L230&gt;0,IF(N($X229)&gt;0,1,N($W229)+1),IF(AND($L230=0,OR(N($W229)&gt;=IFERROR(INDEX(Parâmetros!$B$39:$B$48,MATCH($E230,Parâmetros!$A$39:$A$48,0)),99),AND(N($X229)&gt;0,N($X229)&lt;IFERROR(INDEX(Parâmetros!$C$39:$C$48,MATCH($E230,Parâmetros!$A$39:$A$48,0)),0)))),0,N($W229)+1))))</f>
        <v/>
      </c>
      <c r="X230" s="34" t="str">
        <f>IF(OR(OR($D230="6x1",$D230="FF 6x1"),$D230="5x2"),"",IF($AB230&lt;&gt;$AB229,IF(IFERROR(INDEX(Cadastro!$F$5:$F$243,$AB230),"")="",0,IF(IFERROR(INDEX(Cadastro!$F$5:$F$243,$AB230),"")&gt;IFERROR(INDEX(Parâmetros!$B$39:$B$48,MATCH($E230,Parâmetros!$A$39:$A$48,0)),99),IFERROR(INDEX(Cadastro!$F$5:$F$243,$AB230),"")-IFERROR(INDEX(Parâmetros!$B$39:$B$48,MATCH($E230,Parâmetros!$A$39:$A$48,0)),99),0)),IF(AND($L230=0,OR(N($W229)&gt;=IFERROR(INDEX(Parâmetros!$B$39:$B$48,MATCH($E230,Parâmetros!$A$39:$A$48,0)),99),AND(N($X229)&gt;0,N($X229)&lt;IFERROR(INDEX(Parâmetros!$C$39:$C$48,MATCH($E230,Parâmetros!$A$39:$A$48,0)),0)))),N($X229)+1,0)))</f>
        <v/>
      </c>
      <c r="Y230" t="str">
        <f>IF($AC230&lt;&gt;"",IF($L230&gt;0,$AC230&amp;" · com apontamento",$AC230),IF($E230="Férias",IF($L230&gt;0,"Férias · com apontamento","Férias (cadastro)"),IF(($Z230+$AA230-1)&gt;Parâmetros!$E$16,"Férias / afastamento",IF(AND($D230="5x2",OR(WEEKDAY($F230,2)=6,WEEKDAY($F230,2)=7)),IF($L230&gt;0,"Folga trabalhada","Folga"),IF($L230&gt;0,"Trabalhado",IF(OR(OR($D230="6x1",$D230="FF 6x1"),$D230="5x2"),IF(AND(OR($D230="6x1",$D230="FF 6x1"),OR(WEEKDAY($F230,2)=6,WEEKDAY($F230,2)=7)),"Folga","Falta de registro"),IF(AND($AB230&lt;&gt;$AB229,IFERROR(INDEX(Cadastro!$F$5:$F$243,$AB230),"")=""),"Indeterminado (início da série)",IF($X230&gt;0,"Folga","Falta de registro"))))))))</f>
        <v>Trabalhado</v>
      </c>
      <c r="Z230" s="34">
        <f>IF(OR($L230&gt;0,$F230&gt;Parâmetros!$E$14),0,IF($A230&lt;&gt;$A229,1,N($Z229)+1))</f>
        <v>0</v>
      </c>
      <c r="AA230" s="34">
        <f>IF(OR($L230&gt;0,$F230&gt;Parâmetros!$E$14),0,IF(OR($A230&lt;&gt;$A231,$F231&gt;Parâmetros!$E$14),1,N($AA231)+1))</f>
        <v>0</v>
      </c>
      <c r="AB230" s="31">
        <f>IFERROR(MATCH($A230&amp;"|"&amp;TEXT(_xlfn.MAXIFS(Cadastro!$E$5:$E$243,Cadastro!$A$5:$A$243,$A230,Cadastro!$E$5:$E$243,"&lt;="&amp;$F230),"yyyymmdd"),Cadastro!$I$5:$I$243,0),"")</f>
        <v>31</v>
      </c>
      <c r="AC230" t="str">
        <f>IFERROR(_xlfn.SINGLE(INDEX(Exceções!$D$5:$D$203,MATCH($A230&amp;"|"&amp;$F230,Exceções!$F$5:$F$203,0))),"")</f>
        <v/>
      </c>
      <c r="AD230" t="str">
        <f>IF($AC230="","",IFERROR(_xlfn.SINGLE(INDEX(Exceções!$E$5:$E$203,MATCH($A230&amp;"|"&amp;$F230,Exceções!$F$5:$F$203,0))),""))</f>
        <v/>
      </c>
    </row>
    <row r="231" spans="1:30" ht="15" hidden="1" customHeight="1" x14ac:dyDescent="0.25">
      <c r="A231" s="31">
        <v>11229</v>
      </c>
      <c r="B231" s="17" t="s">
        <v>15</v>
      </c>
      <c r="C231" s="17" t="str">
        <f>IFERROR(INDEX(Cadastro!$C$5:$C$243,$AB231),"NÃO INFORMADO")</f>
        <v>CAL</v>
      </c>
      <c r="D231" s="17" t="str">
        <f>IFERROR(INDEX(Cadastro!$D$5:$D$243,$AB231),"")</f>
        <v>6x1</v>
      </c>
      <c r="E231" s="17" t="str">
        <f>IFERROR(INDEX(Cadastro!$G$5:$G$243,$AB231),"")</f>
        <v>6x1</v>
      </c>
      <c r="F231" s="29">
        <v>46305</v>
      </c>
      <c r="G231" s="32" t="str">
        <f t="shared" si="18"/>
        <v>sáb</v>
      </c>
      <c r="H231" s="31">
        <f>IF($L231=0,"",_xlfn.MINIFS(Dados!$Q:$Q,Dados!$A:$A,$A231,Dados!$S:$S,$F231))</f>
        <v>430</v>
      </c>
      <c r="I231" s="31">
        <f>IF($H231="","",_xlfn.MAXIFS(Dados!$R:$R,Dados!$A:$A,$A231,Dados!$S:$S,$F231))</f>
        <v>854</v>
      </c>
      <c r="J231" s="32" t="str">
        <f>IF($D231&lt;&gt;"Folguista","",IFERROR(INDEX(Parâmetros!$D$52:$G$52,1,MIN(4,MAX(1,$W231))),""))</f>
        <v/>
      </c>
      <c r="K231" s="32" t="str">
        <f>IF(OR($AC231&lt;&gt;"",$Y231="Folga",$Y231="Folga trabalhada",$Y231="Férias (cadastro)",$Y231="Férias / afastamento",$Y231="Indeterminado (início da série)"),"",IF(OR($D231="6x1",$D231="FF 6x1"),IF(OR(WEEKDAY($F231,2)=6,WEEKDAY($F231,2)=7),"6x1 sáb/dom","6x1"),IF($D231="5x2","5x2",IF($H231="",IF($D231="Folguista",$J231,$E231),IF(OR($H231&gt;=Parâmetros!$E$18,$H231&lt;Parâmetros!$E$19),"C",IF($H231&lt;Parâmetros!$E$20,"A","B"))))))</f>
        <v>6x1 sáb/dom</v>
      </c>
      <c r="L231" s="30">
        <f>SUMIFS(Dados!$E:$E,Dados!$A:$A,$A231,Dados!$S:$S,$F231)</f>
        <v>7.07</v>
      </c>
      <c r="M231" s="30">
        <f>IFERROR(INDEX(Parâmetros!$E$6:$E$11,MATCH($K231,Parâmetros!$A$6:$A$11,0)),"")</f>
        <v>7.33</v>
      </c>
      <c r="N231" s="33">
        <f t="shared" si="19"/>
        <v>0.96452933151432474</v>
      </c>
      <c r="O231" s="33">
        <f>Parâmetros!$E$13</f>
        <v>0.8</v>
      </c>
      <c r="P231" s="32" t="str">
        <f>IF(OR($M231="",$F231&gt;Parâmetros!$E$14),"Não","Sim")</f>
        <v>Sim</v>
      </c>
      <c r="Q231" s="32" t="str">
        <f t="shared" si="20"/>
        <v>Sim</v>
      </c>
      <c r="R231" s="32" t="str">
        <f t="shared" si="21"/>
        <v>Sim</v>
      </c>
      <c r="S231" s="30">
        <f t="shared" si="22"/>
        <v>0</v>
      </c>
      <c r="T231" s="32" t="str">
        <f>IF($Q231&lt;&gt;"Sim","",IF($N231&gt;Parâmetros!$E$15,"Sim","Não"))</f>
        <v>Não</v>
      </c>
      <c r="U231" s="17" t="str">
        <f t="shared" si="23"/>
        <v>Na meta</v>
      </c>
      <c r="V231" s="17" t="str">
        <f>IF($AC231&lt;&gt;"",IF($L231&gt;0,"ATENÇÃO · apontou em dia de "&amp;LOWER($AC231)&amp;" cadastrado","Exceção cadastrada · "&amp;$AC231)&amp;IF($AD231="",""," · "&amp;$AD231),IF($E231="Férias",IF($L231&gt;0,"ATENÇÃO · apontou estando de férias no cadastro","Férias no cadastro"),IF($Y231="Férias / afastamento","Afastamento · "&amp;($Z231+$AA231-1)&amp;" dias seguidos sem apontamento",IF($Y231="Folga trabalhada","ATENÇÃO · apontou em dia de folga da escala 5x2",IF($Y231="Folga",IF(AND($D231="5x2",OR(WEEKDAY($F231,2)=6,WEEKDAY($F231,2)=7)),"Folga de fim de semana da escala 5x2",IF(AND(OR($D231="6x1",$D231="FF 6x1"),WEEKDAY($F231,2)=6,FALSE()),"Folga de fim de semana · apontou no domingo anterior",IF(AND(OR($D231="6x1",$D231="FF 6x1"),WEEKDAY($F231,2)=7,AND($A231=$A230,$L230&gt;0)),"Folga de fim de semana · apontou no sábado",IF(AND(OR($D231="6x1",$D231="FF 6x1"),OR(WEEKDAY($F231,2)=6,WEEKDAY($F231,2)=7)),"Folga de fim de semana · sem apontamento no sábado nem no domingo","Folga prevista pelo ciclo")))),IF($Y231="Indeterminado (início da série)","Sem histórico anterior — informe o dia do ciclo no Cadastro",IF($Y231="Falta de registro",IF(OR(OR($D231="6x1",$D231="FF 6x1"),$D231="5x2"),"FALTA DE REGISTRO · dia útil da escala "&amp;$E231,"FALTA DE REGISTRO · dia "&amp;$W231&amp;" de "&amp;IFERROR(INDEX(Parâmetros!$B$39:$B$48,MATCH($E231,Parâmetros!$A$39:$A$48,0)),99)&amp;" do ciclo"),IF(OR($D231="6x1",$D231="FF 6x1"),IF(OR(AND(WEEKDAY($F231,2)=6,AND($A231=$A232,$L232&gt;0)),AND(WEEKDAY($F231,2)=7,AND($A231=$A230,$L230&gt;0))),"ATENÇÃO · apontou sábado e domingo no mesmo fim de semana",IF(OR(WEEKDAY($F231,2)=6,WEEKDAY($F231,2)=7),"Jornada de fim de semana do 6x1",IF(OR($H231&gt;=Parâmetros!$E$20,$H231&lt;Parâmetros!$E$19),"ATENÇÃO · 6x1 apontou fora do horário diurno","Jornada fixa do 6x1"))),IF($D231="5x2","Jornada fixa do 5x2",IF($D231="Folguista",IF($J231=$K231,"Evidência confirma sequência","DIVERGE · sequência "&amp;$J231&amp;" × evidência "&amp;$K231),IF($K231=$E231,"Evidência confirma cadastro","DIVERGE · cadastro "&amp;$E231&amp;" × evidência "&amp;$K231)))))))))))</f>
        <v>Jornada de fim de semana do 6x1</v>
      </c>
      <c r="W231" s="34" t="str">
        <f>IF(OR(OR($D231="6x1",$D231="FF 6x1"),$D231="5x2"),"",IF($AB231&lt;&gt;$AB230,IF(IFERROR(INDEX(Cadastro!$F$5:$F$243,$AB231),"")="",IF($L231&gt;0,1,0),IF(IFERROR(INDEX(Cadastro!$F$5:$F$243,$AB231),"")&lt;=IFERROR(INDEX(Parâmetros!$B$39:$B$48,MATCH($E231,Parâmetros!$A$39:$A$48,0)),99),IFERROR(INDEX(Cadastro!$F$5:$F$243,$AB231),""),0)),IF($L231&gt;0,IF(N($X230)&gt;0,1,N($W230)+1),IF(AND($L231=0,OR(N($W230)&gt;=IFERROR(INDEX(Parâmetros!$B$39:$B$48,MATCH($E231,Parâmetros!$A$39:$A$48,0)),99),AND(N($X230)&gt;0,N($X230)&lt;IFERROR(INDEX(Parâmetros!$C$39:$C$48,MATCH($E231,Parâmetros!$A$39:$A$48,0)),0)))),0,N($W230)+1))))</f>
        <v/>
      </c>
      <c r="X231" s="34" t="str">
        <f>IF(OR(OR($D231="6x1",$D231="FF 6x1"),$D231="5x2"),"",IF($AB231&lt;&gt;$AB230,IF(IFERROR(INDEX(Cadastro!$F$5:$F$243,$AB231),"")="",0,IF(IFERROR(INDEX(Cadastro!$F$5:$F$243,$AB231),"")&gt;IFERROR(INDEX(Parâmetros!$B$39:$B$48,MATCH($E231,Parâmetros!$A$39:$A$48,0)),99),IFERROR(INDEX(Cadastro!$F$5:$F$243,$AB231),"")-IFERROR(INDEX(Parâmetros!$B$39:$B$48,MATCH($E231,Parâmetros!$A$39:$A$48,0)),99),0)),IF(AND($L231=0,OR(N($W230)&gt;=IFERROR(INDEX(Parâmetros!$B$39:$B$48,MATCH($E231,Parâmetros!$A$39:$A$48,0)),99),AND(N($X230)&gt;0,N($X230)&lt;IFERROR(INDEX(Parâmetros!$C$39:$C$48,MATCH($E231,Parâmetros!$A$39:$A$48,0)),0)))),N($X230)+1,0)))</f>
        <v/>
      </c>
      <c r="Y231" t="str">
        <f>IF($AC231&lt;&gt;"",IF($L231&gt;0,$AC231&amp;" · com apontamento",$AC231),IF($E231="Férias",IF($L231&gt;0,"Férias · com apontamento","Férias (cadastro)"),IF(($Z231+$AA231-1)&gt;Parâmetros!$E$16,"Férias / afastamento",IF(AND($D231="5x2",OR(WEEKDAY($F231,2)=6,WEEKDAY($F231,2)=7)),IF($L231&gt;0,"Folga trabalhada","Folga"),IF($L231&gt;0,"Trabalhado",IF(OR(OR($D231="6x1",$D231="FF 6x1"),$D231="5x2"),IF(AND(OR($D231="6x1",$D231="FF 6x1"),OR(WEEKDAY($F231,2)=6,WEEKDAY($F231,2)=7)),"Folga","Falta de registro"),IF(AND($AB231&lt;&gt;$AB230,IFERROR(INDEX(Cadastro!$F$5:$F$243,$AB231),"")=""),"Indeterminado (início da série)",IF($X231&gt;0,"Folga","Falta de registro"))))))))</f>
        <v>Trabalhado</v>
      </c>
      <c r="Z231" s="34">
        <f>IF(OR($L231&gt;0,$F231&gt;Parâmetros!$E$14),0,IF($A231&lt;&gt;$A230,1,N($Z230)+1))</f>
        <v>0</v>
      </c>
      <c r="AA231" s="34">
        <f>IF(OR($L231&gt;0,$F231&gt;Parâmetros!$E$14),0,IF(OR($A231&lt;&gt;$A232,$F232&gt;Parâmetros!$E$14),1,N($AA232)+1))</f>
        <v>0</v>
      </c>
      <c r="AB231" s="31">
        <f>IFERROR(MATCH($A231&amp;"|"&amp;TEXT(_xlfn.MAXIFS(Cadastro!$E$5:$E$243,Cadastro!$A$5:$A$243,$A231,Cadastro!$E$5:$E$243,"&lt;="&amp;$F231),"yyyymmdd"),Cadastro!$I$5:$I$243,0),"")</f>
        <v>31</v>
      </c>
      <c r="AC231" t="str">
        <f>IFERROR(_xlfn.SINGLE(INDEX(Exceções!$D$5:$D$203,MATCH($A231&amp;"|"&amp;$F231,Exceções!$F$5:$F$203,0))),"")</f>
        <v/>
      </c>
      <c r="AD231" t="str">
        <f>IF($AC231="","",IFERROR(_xlfn.SINGLE(INDEX(Exceções!$E$5:$E$203,MATCH($A231&amp;"|"&amp;$F231,Exceções!$F$5:$F$203,0))),""))</f>
        <v/>
      </c>
    </row>
    <row r="232" spans="1:30" ht="15" hidden="1" customHeight="1" x14ac:dyDescent="0.25">
      <c r="A232" s="31">
        <v>11229</v>
      </c>
      <c r="B232" s="17" t="s">
        <v>15</v>
      </c>
      <c r="C232" s="17" t="str">
        <f>IFERROR(INDEX(Cadastro!$C$5:$C$243,$AB232),"NÃO INFORMADO")</f>
        <v>CAL</v>
      </c>
      <c r="D232" s="17" t="str">
        <f>IFERROR(INDEX(Cadastro!$D$5:$D$243,$AB232),"")</f>
        <v>6x1</v>
      </c>
      <c r="E232" s="17" t="str">
        <f>IFERROR(INDEX(Cadastro!$G$5:$G$243,$AB232),"")</f>
        <v>6x1</v>
      </c>
      <c r="F232" s="29">
        <v>46306</v>
      </c>
      <c r="G232" s="32" t="str">
        <f t="shared" si="18"/>
        <v>dom</v>
      </c>
      <c r="H232" s="31" t="str">
        <f>IF($L232=0,"",_xlfn.MINIFS(Dados!$Q:$Q,Dados!$A:$A,$A232,Dados!$S:$S,$F232))</f>
        <v/>
      </c>
      <c r="I232" s="31" t="str">
        <f>IF($H232="","",_xlfn.MAXIFS(Dados!$R:$R,Dados!$A:$A,$A232,Dados!$S:$S,$F232))</f>
        <v/>
      </c>
      <c r="J232" s="32" t="str">
        <f>IF($D232&lt;&gt;"Folguista","",IFERROR(INDEX(Parâmetros!$D$52:$G$52,1,MIN(4,MAX(1,$W232))),""))</f>
        <v/>
      </c>
      <c r="K232" s="32" t="str">
        <f>IF(OR($AC232&lt;&gt;"",$Y232="Folga",$Y232="Folga trabalhada",$Y232="Férias (cadastro)",$Y232="Férias / afastamento",$Y232="Indeterminado (início da série)"),"",IF(OR($D232="6x1",$D232="FF 6x1"),IF(OR(WEEKDAY($F232,2)=6,WEEKDAY($F232,2)=7),"6x1 sáb/dom","6x1"),IF($D232="5x2","5x2",IF($H232="",IF($D232="Folguista",$J232,$E232),IF(OR($H232&gt;=Parâmetros!$E$18,$H232&lt;Parâmetros!$E$19),"C",IF($H232&lt;Parâmetros!$E$20,"A","B"))))))</f>
        <v/>
      </c>
      <c r="L232" s="30">
        <f>SUMIFS(Dados!$E:$E,Dados!$A:$A,$A232,Dados!$S:$S,$F232)</f>
        <v>0</v>
      </c>
      <c r="M232" s="30" t="str">
        <f>IFERROR(INDEX(Parâmetros!$E$6:$E$11,MATCH($K232,Parâmetros!$A$6:$A$11,0)),"")</f>
        <v/>
      </c>
      <c r="N232" s="33" t="str">
        <f t="shared" si="19"/>
        <v/>
      </c>
      <c r="O232" s="33">
        <f>Parâmetros!$E$13</f>
        <v>0.8</v>
      </c>
      <c r="P232" s="32" t="str">
        <f>IF(OR($M232="",$F232&gt;Parâmetros!$E$14),"Não","Sim")</f>
        <v>Não</v>
      </c>
      <c r="Q232" s="32" t="str">
        <f t="shared" si="20"/>
        <v/>
      </c>
      <c r="R232" s="32" t="str">
        <f t="shared" si="21"/>
        <v/>
      </c>
      <c r="S232" s="30" t="str">
        <f t="shared" si="22"/>
        <v/>
      </c>
      <c r="T232" s="32" t="str">
        <f>IF($Q232&lt;&gt;"Sim","",IF($N232&gt;Parâmetros!$E$15,"Sim","Não"))</f>
        <v/>
      </c>
      <c r="U232" s="17" t="str">
        <f t="shared" si="23"/>
        <v>Folga</v>
      </c>
      <c r="V232" s="17" t="str">
        <f>IF($AC232&lt;&gt;"",IF($L232&gt;0,"ATENÇÃO · apontou em dia de "&amp;LOWER($AC232)&amp;" cadastrado","Exceção cadastrada · "&amp;$AC232)&amp;IF($AD232="",""," · "&amp;$AD232),IF($E232="Férias",IF($L232&gt;0,"ATENÇÃO · apontou estando de férias no cadastro","Férias no cadastro"),IF($Y232="Férias / afastamento","Afastamento · "&amp;($Z232+$AA232-1)&amp;" dias seguidos sem apontamento",IF($Y232="Folga trabalhada","ATENÇÃO · apontou em dia de folga da escala 5x2",IF($Y232="Folga",IF(AND($D232="5x2",OR(WEEKDAY($F232,2)=6,WEEKDAY($F232,2)=7)),"Folga de fim de semana da escala 5x2",IF(AND(OR($D232="6x1",$D232="FF 6x1"),WEEKDAY($F232,2)=6,FALSE()),"Folga de fim de semana · apontou no domingo anterior",IF(AND(OR($D232="6x1",$D232="FF 6x1"),WEEKDAY($F232,2)=7,AND($A232=$A231,$L231&gt;0)),"Folga de fim de semana · apontou no sábado",IF(AND(OR($D232="6x1",$D232="FF 6x1"),OR(WEEKDAY($F232,2)=6,WEEKDAY($F232,2)=7)),"Folga de fim de semana · sem apontamento no sábado nem no domingo","Folga prevista pelo ciclo")))),IF($Y232="Indeterminado (início da série)","Sem histórico anterior — informe o dia do ciclo no Cadastro",IF($Y232="Falta de registro",IF(OR(OR($D232="6x1",$D232="FF 6x1"),$D232="5x2"),"FALTA DE REGISTRO · dia útil da escala "&amp;$E232,"FALTA DE REGISTRO · dia "&amp;$W232&amp;" de "&amp;IFERROR(INDEX(Parâmetros!$B$39:$B$48,MATCH($E232,Parâmetros!$A$39:$A$48,0)),99)&amp;" do ciclo"),IF(OR($D232="6x1",$D232="FF 6x1"),IF(OR(AND(WEEKDAY($F232,2)=6,AND($A232=$A233,$L233&gt;0)),AND(WEEKDAY($F232,2)=7,AND($A232=$A231,$L231&gt;0))),"ATENÇÃO · apontou sábado e domingo no mesmo fim de semana",IF(OR(WEEKDAY($F232,2)=6,WEEKDAY($F232,2)=7),"Jornada de fim de semana do 6x1",IF(OR($H232&gt;=Parâmetros!$E$20,$H232&lt;Parâmetros!$E$19),"ATENÇÃO · 6x1 apontou fora do horário diurno","Jornada fixa do 6x1"))),IF($D232="5x2","Jornada fixa do 5x2",IF($D232="Folguista",IF($J232=$K232,"Evidência confirma sequência","DIVERGE · sequência "&amp;$J232&amp;" × evidência "&amp;$K232),IF($K232=$E232,"Evidência confirma cadastro","DIVERGE · cadastro "&amp;$E232&amp;" × evidência "&amp;$K232)))))))))))</f>
        <v>Folga de fim de semana · apontou no sábado</v>
      </c>
      <c r="W232" s="34" t="str">
        <f>IF(OR(OR($D232="6x1",$D232="FF 6x1"),$D232="5x2"),"",IF($AB232&lt;&gt;$AB231,IF(IFERROR(INDEX(Cadastro!$F$5:$F$243,$AB232),"")="",IF($L232&gt;0,1,0),IF(IFERROR(INDEX(Cadastro!$F$5:$F$243,$AB232),"")&lt;=IFERROR(INDEX(Parâmetros!$B$39:$B$48,MATCH($E232,Parâmetros!$A$39:$A$48,0)),99),IFERROR(INDEX(Cadastro!$F$5:$F$243,$AB232),""),0)),IF($L232&gt;0,IF(N($X231)&gt;0,1,N($W231)+1),IF(AND($L232=0,OR(N($W231)&gt;=IFERROR(INDEX(Parâmetros!$B$39:$B$48,MATCH($E232,Parâmetros!$A$39:$A$48,0)),99),AND(N($X231)&gt;0,N($X231)&lt;IFERROR(INDEX(Parâmetros!$C$39:$C$48,MATCH($E232,Parâmetros!$A$39:$A$48,0)),0)))),0,N($W231)+1))))</f>
        <v/>
      </c>
      <c r="X232" s="34" t="str">
        <f>IF(OR(OR($D232="6x1",$D232="FF 6x1"),$D232="5x2"),"",IF($AB232&lt;&gt;$AB231,IF(IFERROR(INDEX(Cadastro!$F$5:$F$243,$AB232),"")="",0,IF(IFERROR(INDEX(Cadastro!$F$5:$F$243,$AB232),"")&gt;IFERROR(INDEX(Parâmetros!$B$39:$B$48,MATCH($E232,Parâmetros!$A$39:$A$48,0)),99),IFERROR(INDEX(Cadastro!$F$5:$F$243,$AB232),"")-IFERROR(INDEX(Parâmetros!$B$39:$B$48,MATCH($E232,Parâmetros!$A$39:$A$48,0)),99),0)),IF(AND($L232=0,OR(N($W231)&gt;=IFERROR(INDEX(Parâmetros!$B$39:$B$48,MATCH($E232,Parâmetros!$A$39:$A$48,0)),99),AND(N($X231)&gt;0,N($X231)&lt;IFERROR(INDEX(Parâmetros!$C$39:$C$48,MATCH($E232,Parâmetros!$A$39:$A$48,0)),0)))),N($X231)+1,0)))</f>
        <v/>
      </c>
      <c r="Y232" t="str">
        <f>IF($AC232&lt;&gt;"",IF($L232&gt;0,$AC232&amp;" · com apontamento",$AC232),IF($E232="Férias",IF($L232&gt;0,"Férias · com apontamento","Férias (cadastro)"),IF(($Z232+$AA232-1)&gt;Parâmetros!$E$16,"Férias / afastamento",IF(AND($D232="5x2",OR(WEEKDAY($F232,2)=6,WEEKDAY($F232,2)=7)),IF($L232&gt;0,"Folga trabalhada","Folga"),IF($L232&gt;0,"Trabalhado",IF(OR(OR($D232="6x1",$D232="FF 6x1"),$D232="5x2"),IF(AND(OR($D232="6x1",$D232="FF 6x1"),OR(WEEKDAY($F232,2)=6,WEEKDAY($F232,2)=7)),"Folga","Falta de registro"),IF(AND($AB232&lt;&gt;$AB231,IFERROR(INDEX(Cadastro!$F$5:$F$243,$AB232),"")=""),"Indeterminado (início da série)",IF($X232&gt;0,"Folga","Falta de registro"))))))))</f>
        <v>Folga</v>
      </c>
      <c r="Z232" s="34">
        <f>IF(OR($L232&gt;0,$F232&gt;Parâmetros!$E$14),0,IF($A232&lt;&gt;$A231,1,N($Z231)+1))</f>
        <v>1</v>
      </c>
      <c r="AA232" s="34">
        <f>IF(OR($L232&gt;0,$F232&gt;Parâmetros!$E$14),0,IF(OR($A232&lt;&gt;$A233,$F233&gt;Parâmetros!$E$14),1,N($AA233)+1))</f>
        <v>1</v>
      </c>
      <c r="AB232" s="31">
        <f>IFERROR(MATCH($A232&amp;"|"&amp;TEXT(_xlfn.MAXIFS(Cadastro!$E$5:$E$243,Cadastro!$A$5:$A$243,$A232,Cadastro!$E$5:$E$243,"&lt;="&amp;$F232),"yyyymmdd"),Cadastro!$I$5:$I$243,0),"")</f>
        <v>31</v>
      </c>
      <c r="AC232" t="str">
        <f>IFERROR(_xlfn.SINGLE(INDEX(Exceções!$D$5:$D$203,MATCH($A232&amp;"|"&amp;$F232,Exceções!$F$5:$F$203,0))),"")</f>
        <v/>
      </c>
      <c r="AD232" t="str">
        <f>IF($AC232="","",IFERROR(_xlfn.SINGLE(INDEX(Exceções!$E$5:$E$203,MATCH($A232&amp;"|"&amp;$F232,Exceções!$F$5:$F$203,0))),""))</f>
        <v/>
      </c>
    </row>
    <row r="233" spans="1:30" ht="15" hidden="1" customHeight="1" x14ac:dyDescent="0.25">
      <c r="A233" s="31">
        <v>11229</v>
      </c>
      <c r="B233" s="17" t="s">
        <v>15</v>
      </c>
      <c r="C233" s="17" t="str">
        <f>IFERROR(INDEX(Cadastro!$C$5:$C$243,$AB233),"NÃO INFORMADO")</f>
        <v>CAL</v>
      </c>
      <c r="D233" s="17" t="str">
        <f>IFERROR(INDEX(Cadastro!$D$5:$D$243,$AB233),"")</f>
        <v>A</v>
      </c>
      <c r="E233" s="17" t="str">
        <f>IFERROR(INDEX(Cadastro!$G$5:$G$243,$AB233),"")</f>
        <v>A</v>
      </c>
      <c r="F233" s="29">
        <v>46307</v>
      </c>
      <c r="G233" s="32" t="str">
        <f t="shared" si="18"/>
        <v>seg</v>
      </c>
      <c r="H233" s="31">
        <f>IF($L233=0,"",_xlfn.MINIFS(Dados!$Q:$Q,Dados!$A:$A,$A233,Dados!$S:$S,$F233))</f>
        <v>430</v>
      </c>
      <c r="I233" s="31">
        <f>IF($H233="","",_xlfn.MAXIFS(Dados!$R:$R,Dados!$A:$A,$A233,Dados!$S:$S,$F233))</f>
        <v>856</v>
      </c>
      <c r="J233" s="32" t="str">
        <f>IF($D233&lt;&gt;"Folguista","",IFERROR(INDEX(Parâmetros!$D$52:$G$52,1,MIN(4,MAX(1,$W233))),""))</f>
        <v/>
      </c>
      <c r="K233" s="32" t="str">
        <f>IF(OR($AC233&lt;&gt;"",$Y233="Folga",$Y233="Folga trabalhada",$Y233="Férias (cadastro)",$Y233="Férias / afastamento",$Y233="Indeterminado (início da série)"),"",IF(OR($D233="6x1",$D233="FF 6x1"),IF(OR(WEEKDAY($F233,2)=6,WEEKDAY($F233,2)=7),"6x1 sáb/dom","6x1"),IF($D233="5x2","5x2",IF($H233="",IF($D233="Folguista",$J233,$E233),IF(OR($H233&gt;=Parâmetros!$E$18,$H233&lt;Parâmetros!$E$19),"C",IF($H233&lt;Parâmetros!$E$20,"A","B"))))))</f>
        <v>A</v>
      </c>
      <c r="L233" s="30">
        <f>SUMIFS(Dados!$E:$E,Dados!$A:$A,$A233,Dados!$S:$S,$F233)</f>
        <v>7.1</v>
      </c>
      <c r="M233" s="30">
        <f>IFERROR(INDEX(Parâmetros!$E$6:$E$11,MATCH($K233,Parâmetros!$A$6:$A$11,0)),"")</f>
        <v>7.58</v>
      </c>
      <c r="N233" s="33">
        <f t="shared" si="19"/>
        <v>0.9366754617414248</v>
      </c>
      <c r="O233" s="33">
        <f>Parâmetros!$E$13</f>
        <v>0.8</v>
      </c>
      <c r="P233" s="32" t="str">
        <f>IF(OR($M233="",$F233&gt;Parâmetros!$E$14),"Não","Sim")</f>
        <v>Sim</v>
      </c>
      <c r="Q233" s="32" t="str">
        <f t="shared" si="20"/>
        <v>Sim</v>
      </c>
      <c r="R233" s="32" t="str">
        <f t="shared" si="21"/>
        <v>Sim</v>
      </c>
      <c r="S233" s="30">
        <f t="shared" si="22"/>
        <v>0</v>
      </c>
      <c r="T233" s="32" t="str">
        <f>IF($Q233&lt;&gt;"Sim","",IF($N233&gt;Parâmetros!$E$15,"Sim","Não"))</f>
        <v>Não</v>
      </c>
      <c r="U233" s="17" t="str">
        <f t="shared" si="23"/>
        <v>Na meta</v>
      </c>
      <c r="V233" s="17" t="str">
        <f>IF($AC233&lt;&gt;"",IF($L233&gt;0,"ATENÇÃO · apontou em dia de "&amp;LOWER($AC233)&amp;" cadastrado","Exceção cadastrada · "&amp;$AC233)&amp;IF($AD233="",""," · "&amp;$AD233),IF($E233="Férias",IF($L233&gt;0,"ATENÇÃO · apontou estando de férias no cadastro","Férias no cadastro"),IF($Y233="Férias / afastamento","Afastamento · "&amp;($Z233+$AA233-1)&amp;" dias seguidos sem apontamento",IF($Y233="Folga trabalhada","ATENÇÃO · apontou em dia de folga da escala 5x2",IF($Y233="Folga",IF(AND($D233="5x2",OR(WEEKDAY($F233,2)=6,WEEKDAY($F233,2)=7)),"Folga de fim de semana da escala 5x2",IF(AND(OR($D233="6x1",$D233="FF 6x1"),WEEKDAY($F233,2)=6,FALSE()),"Folga de fim de semana · apontou no domingo anterior",IF(AND(OR($D233="6x1",$D233="FF 6x1"),WEEKDAY($F233,2)=7,AND($A233=$A232,$L232&gt;0)),"Folga de fim de semana · apontou no sábado",IF(AND(OR($D233="6x1",$D233="FF 6x1"),OR(WEEKDAY($F233,2)=6,WEEKDAY($F233,2)=7)),"Folga de fim de semana · sem apontamento no sábado nem no domingo","Folga prevista pelo ciclo")))),IF($Y233="Indeterminado (início da série)","Sem histórico anterior — informe o dia do ciclo no Cadastro",IF($Y233="Falta de registro",IF(OR(OR($D233="6x1",$D233="FF 6x1"),$D233="5x2"),"FALTA DE REGISTRO · dia útil da escala "&amp;$E233,"FALTA DE REGISTRO · dia "&amp;$W233&amp;" de "&amp;IFERROR(INDEX(Parâmetros!$B$39:$B$48,MATCH($E233,Parâmetros!$A$39:$A$48,0)),99)&amp;" do ciclo"),IF(OR($D233="6x1",$D233="FF 6x1"),IF(OR(AND(WEEKDAY($F233,2)=6,AND($A233=$A234,$L234&gt;0)),AND(WEEKDAY($F233,2)=7,AND($A233=$A232,$L232&gt;0))),"ATENÇÃO · apontou sábado e domingo no mesmo fim de semana",IF(OR(WEEKDAY($F233,2)=6,WEEKDAY($F233,2)=7),"Jornada de fim de semana do 6x1",IF(OR($H233&gt;=Parâmetros!$E$20,$H233&lt;Parâmetros!$E$19),"ATENÇÃO · 6x1 apontou fora do horário diurno","Jornada fixa do 6x1"))),IF($D233="5x2","Jornada fixa do 5x2",IF($D233="Folguista",IF($J233=$K233,"Evidência confirma sequência","DIVERGE · sequência "&amp;$J233&amp;" × evidência "&amp;$K233),IF($K233=$E233,"Evidência confirma cadastro","DIVERGE · cadastro "&amp;$E233&amp;" × evidência "&amp;$K233)))))))))))</f>
        <v>Evidência confirma cadastro</v>
      </c>
      <c r="W233" s="34">
        <f>IF(OR(OR($D233="6x1",$D233="FF 6x1"),$D233="5x2"),"",IF($AB233&lt;&gt;$AB232,IF(IFERROR(INDEX(Cadastro!$F$5:$F$243,$AB233),"")="",IF($L233&gt;0,1,0),IF(IFERROR(INDEX(Cadastro!$F$5:$F$243,$AB233),"")&lt;=IFERROR(INDEX(Parâmetros!$B$39:$B$48,MATCH($E233,Parâmetros!$A$39:$A$48,0)),99),IFERROR(INDEX(Cadastro!$F$5:$F$243,$AB233),""),0)),IF($L233&gt;0,IF(N($X232)&gt;0,1,N($W232)+1),IF(AND($L233=0,OR(N($W232)&gt;=IFERROR(INDEX(Parâmetros!$B$39:$B$48,MATCH($E233,Parâmetros!$A$39:$A$48,0)),99),AND(N($X232)&gt;0,N($X232)&lt;IFERROR(INDEX(Parâmetros!$C$39:$C$48,MATCH($E233,Parâmetros!$A$39:$A$48,0)),0)))),0,N($W232)+1))))</f>
        <v>1</v>
      </c>
      <c r="X233" s="34">
        <f>IF(OR(OR($D233="6x1",$D233="FF 6x1"),$D233="5x2"),"",IF($AB233&lt;&gt;$AB232,IF(IFERROR(INDEX(Cadastro!$F$5:$F$243,$AB233),"")="",0,IF(IFERROR(INDEX(Cadastro!$F$5:$F$243,$AB233),"")&gt;IFERROR(INDEX(Parâmetros!$B$39:$B$48,MATCH($E233,Parâmetros!$A$39:$A$48,0)),99),IFERROR(INDEX(Cadastro!$F$5:$F$243,$AB233),"")-IFERROR(INDEX(Parâmetros!$B$39:$B$48,MATCH($E233,Parâmetros!$A$39:$A$48,0)),99),0)),IF(AND($L233=0,OR(N($W232)&gt;=IFERROR(INDEX(Parâmetros!$B$39:$B$48,MATCH($E233,Parâmetros!$A$39:$A$48,0)),99),AND(N($X232)&gt;0,N($X232)&lt;IFERROR(INDEX(Parâmetros!$C$39:$C$48,MATCH($E233,Parâmetros!$A$39:$A$48,0)),0)))),N($X232)+1,0)))</f>
        <v>0</v>
      </c>
      <c r="Y233" t="str">
        <f>IF($AC233&lt;&gt;"",IF($L233&gt;0,$AC233&amp;" · com apontamento",$AC233),IF($E233="Férias",IF($L233&gt;0,"Férias · com apontamento","Férias (cadastro)"),IF(($Z233+$AA233-1)&gt;Parâmetros!$E$16,"Férias / afastamento",IF(AND($D233="5x2",OR(WEEKDAY($F233,2)=6,WEEKDAY($F233,2)=7)),IF($L233&gt;0,"Folga trabalhada","Folga"),IF($L233&gt;0,"Trabalhado",IF(OR(OR($D233="6x1",$D233="FF 6x1"),$D233="5x2"),IF(AND(OR($D233="6x1",$D233="FF 6x1"),OR(WEEKDAY($F233,2)=6,WEEKDAY($F233,2)=7)),"Folga","Falta de registro"),IF(AND($AB233&lt;&gt;$AB232,IFERROR(INDEX(Cadastro!$F$5:$F$243,$AB233),"")=""),"Indeterminado (início da série)",IF($X233&gt;0,"Folga","Falta de registro"))))))))</f>
        <v>Trabalhado</v>
      </c>
      <c r="Z233" s="34">
        <f>IF(OR($L233&gt;0,$F233&gt;Parâmetros!$E$14),0,IF($A233&lt;&gt;$A232,1,N($Z232)+1))</f>
        <v>0</v>
      </c>
      <c r="AA233" s="34">
        <f>IF(OR($L233&gt;0,$F233&gt;Parâmetros!$E$14),0,IF(OR($A233&lt;&gt;$A234,$F234&gt;Parâmetros!$E$14),1,N($AA234)+1))</f>
        <v>0</v>
      </c>
      <c r="AB233" s="31">
        <f>IFERROR(MATCH($A233&amp;"|"&amp;TEXT(_xlfn.MAXIFS(Cadastro!$E$5:$E$243,Cadastro!$A$5:$A$243,$A233,Cadastro!$E$5:$E$243,"&lt;="&amp;$F233),"yyyymmdd"),Cadastro!$I$5:$I$243,0),"")</f>
        <v>32</v>
      </c>
      <c r="AC233" t="str">
        <f>IFERROR(_xlfn.SINGLE(INDEX(Exceções!$D$5:$D$203,MATCH($A233&amp;"|"&amp;$F233,Exceções!$F$5:$F$203,0))),"")</f>
        <v/>
      </c>
      <c r="AD233" t="str">
        <f>IF($AC233="","",IFERROR(_xlfn.SINGLE(INDEX(Exceções!$E$5:$E$203,MATCH($A233&amp;"|"&amp;$F233,Exceções!$F$5:$F$203,0))),""))</f>
        <v/>
      </c>
    </row>
    <row r="234" spans="1:30" ht="15" hidden="1" customHeight="1" x14ac:dyDescent="0.25">
      <c r="A234" s="31">
        <v>11229</v>
      </c>
      <c r="B234" s="17" t="s">
        <v>15</v>
      </c>
      <c r="C234" s="17" t="str">
        <f>IFERROR(INDEX(Cadastro!$C$5:$C$243,$AB234),"NÃO INFORMADO")</f>
        <v>CAL</v>
      </c>
      <c r="D234" s="17" t="str">
        <f>IFERROR(INDEX(Cadastro!$D$5:$D$243,$AB234),"")</f>
        <v>6x1</v>
      </c>
      <c r="E234" s="17" t="str">
        <f>IFERROR(INDEX(Cadastro!$G$5:$G$243,$AB234),"")</f>
        <v>6x1</v>
      </c>
      <c r="F234" s="29">
        <v>46308</v>
      </c>
      <c r="G234" s="32" t="str">
        <f t="shared" si="18"/>
        <v>ter</v>
      </c>
      <c r="H234" s="31">
        <f>IF($L234=0,"",_xlfn.MINIFS(Dados!$Q:$Q,Dados!$A:$A,$A234,Dados!$S:$S,$F234))</f>
        <v>429</v>
      </c>
      <c r="I234" s="31">
        <f>IF($H234="","",_xlfn.MAXIFS(Dados!$R:$R,Dados!$A:$A,$A234,Dados!$S:$S,$F234))</f>
        <v>935</v>
      </c>
      <c r="J234" s="32" t="str">
        <f>IF($D234&lt;&gt;"Folguista","",IFERROR(INDEX(Parâmetros!$D$52:$G$52,1,MIN(4,MAX(1,$W234))),""))</f>
        <v/>
      </c>
      <c r="K234" s="32" t="str">
        <f>IF(OR($AC234&lt;&gt;"",$Y234="Folga",$Y234="Folga trabalhada",$Y234="Férias (cadastro)",$Y234="Férias / afastamento",$Y234="Indeterminado (início da série)"),"",IF(OR($D234="6x1",$D234="FF 6x1"),IF(OR(WEEKDAY($F234,2)=6,WEEKDAY($F234,2)=7),"6x1 sáb/dom","6x1"),IF($D234="5x2","5x2",IF($H234="",IF($D234="Folguista",$J234,$E234),IF(OR($H234&gt;=Parâmetros!$E$18,$H234&lt;Parâmetros!$E$19),"C",IF($H234&lt;Parâmetros!$E$20,"A","B"))))))</f>
        <v>6x1</v>
      </c>
      <c r="L234" s="30">
        <f>SUMIFS(Dados!$E:$E,Dados!$A:$A,$A234,Dados!$S:$S,$F234)</f>
        <v>8.43</v>
      </c>
      <c r="M234" s="30">
        <f>IFERROR(INDEX(Parâmetros!$E$6:$E$11,MATCH($K234,Parâmetros!$A$6:$A$11,0)),"")</f>
        <v>8.8000000000000007</v>
      </c>
      <c r="N234" s="33">
        <f t="shared" si="19"/>
        <v>0.95795454545454539</v>
      </c>
      <c r="O234" s="33">
        <f>Parâmetros!$E$13</f>
        <v>0.8</v>
      </c>
      <c r="P234" s="32" t="str">
        <f>IF(OR($M234="",$F234&gt;Parâmetros!$E$14),"Não","Sim")</f>
        <v>Sim</v>
      </c>
      <c r="Q234" s="32" t="str">
        <f t="shared" si="20"/>
        <v>Sim</v>
      </c>
      <c r="R234" s="32" t="str">
        <f t="shared" si="21"/>
        <v>Sim</v>
      </c>
      <c r="S234" s="30">
        <f t="shared" si="22"/>
        <v>0</v>
      </c>
      <c r="T234" s="32" t="str">
        <f>IF($Q234&lt;&gt;"Sim","",IF($N234&gt;Parâmetros!$E$15,"Sim","Não"))</f>
        <v>Não</v>
      </c>
      <c r="U234" s="17" t="str">
        <f t="shared" si="23"/>
        <v>Na meta</v>
      </c>
      <c r="V234" s="17" t="str">
        <f>IF($AC234&lt;&gt;"",IF($L234&gt;0,"ATENÇÃO · apontou em dia de "&amp;LOWER($AC234)&amp;" cadastrado","Exceção cadastrada · "&amp;$AC234)&amp;IF($AD234="",""," · "&amp;$AD234),IF($E234="Férias",IF($L234&gt;0,"ATENÇÃO · apontou estando de férias no cadastro","Férias no cadastro"),IF($Y234="Férias / afastamento","Afastamento · "&amp;($Z234+$AA234-1)&amp;" dias seguidos sem apontamento",IF($Y234="Folga trabalhada","ATENÇÃO · apontou em dia de folga da escala 5x2",IF($Y234="Folga",IF(AND($D234="5x2",OR(WEEKDAY($F234,2)=6,WEEKDAY($F234,2)=7)),"Folga de fim de semana da escala 5x2",IF(AND(OR($D234="6x1",$D234="FF 6x1"),WEEKDAY($F234,2)=6,FALSE()),"Folga de fim de semana · apontou no domingo anterior",IF(AND(OR($D234="6x1",$D234="FF 6x1"),WEEKDAY($F234,2)=7,AND($A234=$A233,$L233&gt;0)),"Folga de fim de semana · apontou no sábado",IF(AND(OR($D234="6x1",$D234="FF 6x1"),OR(WEEKDAY($F234,2)=6,WEEKDAY($F234,2)=7)),"Folga de fim de semana · sem apontamento no sábado nem no domingo","Folga prevista pelo ciclo")))),IF($Y234="Indeterminado (início da série)","Sem histórico anterior — informe o dia do ciclo no Cadastro",IF($Y234="Falta de registro",IF(OR(OR($D234="6x1",$D234="FF 6x1"),$D234="5x2"),"FALTA DE REGISTRO · dia útil da escala "&amp;$E234,"FALTA DE REGISTRO · dia "&amp;$W234&amp;" de "&amp;IFERROR(INDEX(Parâmetros!$B$39:$B$48,MATCH($E234,Parâmetros!$A$39:$A$48,0)),99)&amp;" do ciclo"),IF(OR($D234="6x1",$D234="FF 6x1"),IF(OR(AND(WEEKDAY($F234,2)=6,AND($A234=$A235,$L235&gt;0)),AND(WEEKDAY($F234,2)=7,AND($A234=$A233,$L233&gt;0))),"ATENÇÃO · apontou sábado e domingo no mesmo fim de semana",IF(OR(WEEKDAY($F234,2)=6,WEEKDAY($F234,2)=7),"Jornada de fim de semana do 6x1",IF(OR($H234&gt;=Parâmetros!$E$20,$H234&lt;Parâmetros!$E$19),"ATENÇÃO · 6x1 apontou fora do horário diurno","Jornada fixa do 6x1"))),IF($D234="5x2","Jornada fixa do 5x2",IF($D234="Folguista",IF($J234=$K234,"Evidência confirma sequência","DIVERGE · sequência "&amp;$J234&amp;" × evidência "&amp;$K234),IF($K234=$E234,"Evidência confirma cadastro","DIVERGE · cadastro "&amp;$E234&amp;" × evidência "&amp;$K234)))))))))))</f>
        <v>Jornada fixa do 6x1</v>
      </c>
      <c r="W234" s="34" t="str">
        <f>IF(OR(OR($D234="6x1",$D234="FF 6x1"),$D234="5x2"),"",IF($AB234&lt;&gt;$AB233,IF(IFERROR(INDEX(Cadastro!$F$5:$F$243,$AB234),"")="",IF($L234&gt;0,1,0),IF(IFERROR(INDEX(Cadastro!$F$5:$F$243,$AB234),"")&lt;=IFERROR(INDEX(Parâmetros!$B$39:$B$48,MATCH($E234,Parâmetros!$A$39:$A$48,0)),99),IFERROR(INDEX(Cadastro!$F$5:$F$243,$AB234),""),0)),IF($L234&gt;0,IF(N($X233)&gt;0,1,N($W233)+1),IF(AND($L234=0,OR(N($W233)&gt;=IFERROR(INDEX(Parâmetros!$B$39:$B$48,MATCH($E234,Parâmetros!$A$39:$A$48,0)),99),AND(N($X233)&gt;0,N($X233)&lt;IFERROR(INDEX(Parâmetros!$C$39:$C$48,MATCH($E234,Parâmetros!$A$39:$A$48,0)),0)))),0,N($W233)+1))))</f>
        <v/>
      </c>
      <c r="X234" s="34" t="str">
        <f>IF(OR(OR($D234="6x1",$D234="FF 6x1"),$D234="5x2"),"",IF($AB234&lt;&gt;$AB233,IF(IFERROR(INDEX(Cadastro!$F$5:$F$243,$AB234),"")="",0,IF(IFERROR(INDEX(Cadastro!$F$5:$F$243,$AB234),"")&gt;IFERROR(INDEX(Parâmetros!$B$39:$B$48,MATCH($E234,Parâmetros!$A$39:$A$48,0)),99),IFERROR(INDEX(Cadastro!$F$5:$F$243,$AB234),"")-IFERROR(INDEX(Parâmetros!$B$39:$B$48,MATCH($E234,Parâmetros!$A$39:$A$48,0)),99),0)),IF(AND($L234=0,OR(N($W233)&gt;=IFERROR(INDEX(Parâmetros!$B$39:$B$48,MATCH($E234,Parâmetros!$A$39:$A$48,0)),99),AND(N($X233)&gt;0,N($X233)&lt;IFERROR(INDEX(Parâmetros!$C$39:$C$48,MATCH($E234,Parâmetros!$A$39:$A$48,0)),0)))),N($X233)+1,0)))</f>
        <v/>
      </c>
      <c r="Y234" t="str">
        <f>IF($AC234&lt;&gt;"",IF($L234&gt;0,$AC234&amp;" · com apontamento",$AC234),IF($E234="Férias",IF($L234&gt;0,"Férias · com apontamento","Férias (cadastro)"),IF(($Z234+$AA234-1)&gt;Parâmetros!$E$16,"Férias / afastamento",IF(AND($D234="5x2",OR(WEEKDAY($F234,2)=6,WEEKDAY($F234,2)=7)),IF($L234&gt;0,"Folga trabalhada","Folga"),IF($L234&gt;0,"Trabalhado",IF(OR(OR($D234="6x1",$D234="FF 6x1"),$D234="5x2"),IF(AND(OR($D234="6x1",$D234="FF 6x1"),OR(WEEKDAY($F234,2)=6,WEEKDAY($F234,2)=7)),"Folga","Falta de registro"),IF(AND($AB234&lt;&gt;$AB233,IFERROR(INDEX(Cadastro!$F$5:$F$243,$AB234),"")=""),"Indeterminado (início da série)",IF($X234&gt;0,"Folga","Falta de registro"))))))))</f>
        <v>Trabalhado</v>
      </c>
      <c r="Z234" s="34">
        <f>IF(OR($L234&gt;0,$F234&gt;Parâmetros!$E$14),0,IF($A234&lt;&gt;$A233,1,N($Z233)+1))</f>
        <v>0</v>
      </c>
      <c r="AA234" s="34">
        <f>IF(OR($L234&gt;0,$F234&gt;Parâmetros!$E$14),0,IF(OR($A234&lt;&gt;$A235,$F235&gt;Parâmetros!$E$14),1,N($AA235)+1))</f>
        <v>0</v>
      </c>
      <c r="AB234" s="31">
        <f>IFERROR(MATCH($A234&amp;"|"&amp;TEXT(_xlfn.MAXIFS(Cadastro!$E$5:$E$243,Cadastro!$A$5:$A$243,$A234,Cadastro!$E$5:$E$243,"&lt;="&amp;$F234),"yyyymmdd"),Cadastro!$I$5:$I$243,0),"")</f>
        <v>33</v>
      </c>
      <c r="AC234" t="str">
        <f>IFERROR(_xlfn.SINGLE(INDEX(Exceções!$D$5:$D$203,MATCH($A234&amp;"|"&amp;$F234,Exceções!$F$5:$F$203,0))),"")</f>
        <v/>
      </c>
      <c r="AD234" t="str">
        <f>IF($AC234="","",IFERROR(_xlfn.SINGLE(INDEX(Exceções!$E$5:$E$203,MATCH($A234&amp;"|"&amp;$F234,Exceções!$F$5:$F$203,0))),""))</f>
        <v/>
      </c>
    </row>
    <row r="235" spans="1:30" ht="15" hidden="1" customHeight="1" x14ac:dyDescent="0.25">
      <c r="A235" s="31">
        <v>11229</v>
      </c>
      <c r="B235" s="17" t="s">
        <v>15</v>
      </c>
      <c r="C235" s="17" t="str">
        <f>IFERROR(INDEX(Cadastro!$C$5:$C$243,$AB235),"NÃO INFORMADO")</f>
        <v>CAL</v>
      </c>
      <c r="D235" s="17" t="str">
        <f>IFERROR(INDEX(Cadastro!$D$5:$D$243,$AB235),"")</f>
        <v>6x1</v>
      </c>
      <c r="E235" s="17" t="str">
        <f>IFERROR(INDEX(Cadastro!$G$5:$G$243,$AB235),"")</f>
        <v>6x1</v>
      </c>
      <c r="F235" s="29">
        <v>46309</v>
      </c>
      <c r="G235" s="32" t="str">
        <f t="shared" si="18"/>
        <v>qua</v>
      </c>
      <c r="H235" s="31">
        <f>IF($L235=0,"",_xlfn.MINIFS(Dados!$Q:$Q,Dados!$A:$A,$A235,Dados!$S:$S,$F235))</f>
        <v>435</v>
      </c>
      <c r="I235" s="31">
        <f>IF($H235="","",_xlfn.MAXIFS(Dados!$R:$R,Dados!$A:$A,$A235,Dados!$S:$S,$F235))</f>
        <v>993</v>
      </c>
      <c r="J235" s="32" t="str">
        <f>IF($D235&lt;&gt;"Folguista","",IFERROR(INDEX(Parâmetros!$D$52:$G$52,1,MIN(4,MAX(1,$W235))),""))</f>
        <v/>
      </c>
      <c r="K235" s="32" t="str">
        <f>IF(OR($AC235&lt;&gt;"",$Y235="Folga",$Y235="Folga trabalhada",$Y235="Férias (cadastro)",$Y235="Férias / afastamento",$Y235="Indeterminado (início da série)"),"",IF(OR($D235="6x1",$D235="FF 6x1"),IF(OR(WEEKDAY($F235,2)=6,WEEKDAY($F235,2)=7),"6x1 sáb/dom","6x1"),IF($D235="5x2","5x2",IF($H235="",IF($D235="Folguista",$J235,$E235),IF(OR($H235&gt;=Parâmetros!$E$18,$H235&lt;Parâmetros!$E$19),"C",IF($H235&lt;Parâmetros!$E$20,"A","B"))))))</f>
        <v>6x1</v>
      </c>
      <c r="L235" s="30">
        <f>SUMIFS(Dados!$E:$E,Dados!$A:$A,$A235,Dados!$S:$S,$F235)</f>
        <v>8.35</v>
      </c>
      <c r="M235" s="30">
        <f>IFERROR(INDEX(Parâmetros!$E$6:$E$11,MATCH($K235,Parâmetros!$A$6:$A$11,0)),"")</f>
        <v>8.8000000000000007</v>
      </c>
      <c r="N235" s="33">
        <f t="shared" si="19"/>
        <v>0.94886363636363624</v>
      </c>
      <c r="O235" s="33">
        <f>Parâmetros!$E$13</f>
        <v>0.8</v>
      </c>
      <c r="P235" s="32" t="str">
        <f>IF(OR($M235="",$F235&gt;Parâmetros!$E$14),"Não","Sim")</f>
        <v>Sim</v>
      </c>
      <c r="Q235" s="32" t="str">
        <f t="shared" si="20"/>
        <v>Sim</v>
      </c>
      <c r="R235" s="32" t="str">
        <f t="shared" si="21"/>
        <v>Sim</v>
      </c>
      <c r="S235" s="30">
        <f t="shared" si="22"/>
        <v>0</v>
      </c>
      <c r="T235" s="32" t="str">
        <f>IF($Q235&lt;&gt;"Sim","",IF($N235&gt;Parâmetros!$E$15,"Sim","Não"))</f>
        <v>Não</v>
      </c>
      <c r="U235" s="17" t="str">
        <f t="shared" si="23"/>
        <v>Na meta</v>
      </c>
      <c r="V235" s="17" t="str">
        <f>IF($AC235&lt;&gt;"",IF($L235&gt;0,"ATENÇÃO · apontou em dia de "&amp;LOWER($AC235)&amp;" cadastrado","Exceção cadastrada · "&amp;$AC235)&amp;IF($AD235="",""," · "&amp;$AD235),IF($E235="Férias",IF($L235&gt;0,"ATENÇÃO · apontou estando de férias no cadastro","Férias no cadastro"),IF($Y235="Férias / afastamento","Afastamento · "&amp;($Z235+$AA235-1)&amp;" dias seguidos sem apontamento",IF($Y235="Folga trabalhada","ATENÇÃO · apontou em dia de folga da escala 5x2",IF($Y235="Folga",IF(AND($D235="5x2",OR(WEEKDAY($F235,2)=6,WEEKDAY($F235,2)=7)),"Folga de fim de semana da escala 5x2",IF(AND(OR($D235="6x1",$D235="FF 6x1"),WEEKDAY($F235,2)=6,FALSE()),"Folga de fim de semana · apontou no domingo anterior",IF(AND(OR($D235="6x1",$D235="FF 6x1"),WEEKDAY($F235,2)=7,AND($A235=$A234,$L234&gt;0)),"Folga de fim de semana · apontou no sábado",IF(AND(OR($D235="6x1",$D235="FF 6x1"),OR(WEEKDAY($F235,2)=6,WEEKDAY($F235,2)=7)),"Folga de fim de semana · sem apontamento no sábado nem no domingo","Folga prevista pelo ciclo")))),IF($Y235="Indeterminado (início da série)","Sem histórico anterior — informe o dia do ciclo no Cadastro",IF($Y235="Falta de registro",IF(OR(OR($D235="6x1",$D235="FF 6x1"),$D235="5x2"),"FALTA DE REGISTRO · dia útil da escala "&amp;$E235,"FALTA DE REGISTRO · dia "&amp;$W235&amp;" de "&amp;IFERROR(INDEX(Parâmetros!$B$39:$B$48,MATCH($E235,Parâmetros!$A$39:$A$48,0)),99)&amp;" do ciclo"),IF(OR($D235="6x1",$D235="FF 6x1"),IF(OR(AND(WEEKDAY($F235,2)=6,AND($A235=$A236,$L236&gt;0)),AND(WEEKDAY($F235,2)=7,AND($A235=$A234,$L234&gt;0))),"ATENÇÃO · apontou sábado e domingo no mesmo fim de semana",IF(OR(WEEKDAY($F235,2)=6,WEEKDAY($F235,2)=7),"Jornada de fim de semana do 6x1",IF(OR($H235&gt;=Parâmetros!$E$20,$H235&lt;Parâmetros!$E$19),"ATENÇÃO · 6x1 apontou fora do horário diurno","Jornada fixa do 6x1"))),IF($D235="5x2","Jornada fixa do 5x2",IF($D235="Folguista",IF($J235=$K235,"Evidência confirma sequência","DIVERGE · sequência "&amp;$J235&amp;" × evidência "&amp;$K235),IF($K235=$E235,"Evidência confirma cadastro","DIVERGE · cadastro "&amp;$E235&amp;" × evidência "&amp;$K235)))))))))))</f>
        <v>Jornada fixa do 6x1</v>
      </c>
      <c r="W235" s="34" t="str">
        <f>IF(OR(OR($D235="6x1",$D235="FF 6x1"),$D235="5x2"),"",IF($AB235&lt;&gt;$AB234,IF(IFERROR(INDEX(Cadastro!$F$5:$F$243,$AB235),"")="",IF($L235&gt;0,1,0),IF(IFERROR(INDEX(Cadastro!$F$5:$F$243,$AB235),"")&lt;=IFERROR(INDEX(Parâmetros!$B$39:$B$48,MATCH($E235,Parâmetros!$A$39:$A$48,0)),99),IFERROR(INDEX(Cadastro!$F$5:$F$243,$AB235),""),0)),IF($L235&gt;0,IF(N($X234)&gt;0,1,N($W234)+1),IF(AND($L235=0,OR(N($W234)&gt;=IFERROR(INDEX(Parâmetros!$B$39:$B$48,MATCH($E235,Parâmetros!$A$39:$A$48,0)),99),AND(N($X234)&gt;0,N($X234)&lt;IFERROR(INDEX(Parâmetros!$C$39:$C$48,MATCH($E235,Parâmetros!$A$39:$A$48,0)),0)))),0,N($W234)+1))))</f>
        <v/>
      </c>
      <c r="X235" s="34" t="str">
        <f>IF(OR(OR($D235="6x1",$D235="FF 6x1"),$D235="5x2"),"",IF($AB235&lt;&gt;$AB234,IF(IFERROR(INDEX(Cadastro!$F$5:$F$243,$AB235),"")="",0,IF(IFERROR(INDEX(Cadastro!$F$5:$F$243,$AB235),"")&gt;IFERROR(INDEX(Parâmetros!$B$39:$B$48,MATCH($E235,Parâmetros!$A$39:$A$48,0)),99),IFERROR(INDEX(Cadastro!$F$5:$F$243,$AB235),"")-IFERROR(INDEX(Parâmetros!$B$39:$B$48,MATCH($E235,Parâmetros!$A$39:$A$48,0)),99),0)),IF(AND($L235=0,OR(N($W234)&gt;=IFERROR(INDEX(Parâmetros!$B$39:$B$48,MATCH($E235,Parâmetros!$A$39:$A$48,0)),99),AND(N($X234)&gt;0,N($X234)&lt;IFERROR(INDEX(Parâmetros!$C$39:$C$48,MATCH($E235,Parâmetros!$A$39:$A$48,0)),0)))),N($X234)+1,0)))</f>
        <v/>
      </c>
      <c r="Y235" t="str">
        <f>IF($AC235&lt;&gt;"",IF($L235&gt;0,$AC235&amp;" · com apontamento",$AC235),IF($E235="Férias",IF($L235&gt;0,"Férias · com apontamento","Férias (cadastro)"),IF(($Z235+$AA235-1)&gt;Parâmetros!$E$16,"Férias / afastamento",IF(AND($D235="5x2",OR(WEEKDAY($F235,2)=6,WEEKDAY($F235,2)=7)),IF($L235&gt;0,"Folga trabalhada","Folga"),IF($L235&gt;0,"Trabalhado",IF(OR(OR($D235="6x1",$D235="FF 6x1"),$D235="5x2"),IF(AND(OR($D235="6x1",$D235="FF 6x1"),OR(WEEKDAY($F235,2)=6,WEEKDAY($F235,2)=7)),"Folga","Falta de registro"),IF(AND($AB235&lt;&gt;$AB234,IFERROR(INDEX(Cadastro!$F$5:$F$243,$AB235),"")=""),"Indeterminado (início da série)",IF($X235&gt;0,"Folga","Falta de registro"))))))))</f>
        <v>Trabalhado</v>
      </c>
      <c r="Z235" s="34">
        <f>IF(OR($L235&gt;0,$F235&gt;Parâmetros!$E$14),0,IF($A235&lt;&gt;$A234,1,N($Z234)+1))</f>
        <v>0</v>
      </c>
      <c r="AA235" s="34">
        <f>IF(OR($L235&gt;0,$F235&gt;Parâmetros!$E$14),0,IF(OR($A235&lt;&gt;$A236,$F236&gt;Parâmetros!$E$14),1,N($AA236)+1))</f>
        <v>0</v>
      </c>
      <c r="AB235" s="31">
        <f>IFERROR(MATCH($A235&amp;"|"&amp;TEXT(_xlfn.MAXIFS(Cadastro!$E$5:$E$243,Cadastro!$A$5:$A$243,$A235,Cadastro!$E$5:$E$243,"&lt;="&amp;$F235),"yyyymmdd"),Cadastro!$I$5:$I$243,0),"")</f>
        <v>33</v>
      </c>
      <c r="AC235" t="str">
        <f>IFERROR(_xlfn.SINGLE(INDEX(Exceções!$D$5:$D$203,MATCH($A235&amp;"|"&amp;$F235,Exceções!$F$5:$F$203,0))),"")</f>
        <v/>
      </c>
      <c r="AD235" t="str">
        <f>IF($AC235="","",IFERROR(_xlfn.SINGLE(INDEX(Exceções!$E$5:$E$203,MATCH($A235&amp;"|"&amp;$F235,Exceções!$F$5:$F$203,0))),""))</f>
        <v/>
      </c>
    </row>
    <row r="236" spans="1:30" ht="15" hidden="1" customHeight="1" x14ac:dyDescent="0.25">
      <c r="A236" s="31">
        <v>11229</v>
      </c>
      <c r="B236" s="17" t="s">
        <v>15</v>
      </c>
      <c r="C236" s="17" t="str">
        <f>IFERROR(INDEX(Cadastro!$C$5:$C$243,$AB236),"NÃO INFORMADO")</f>
        <v>CAL</v>
      </c>
      <c r="D236" s="17" t="str">
        <f>IFERROR(INDEX(Cadastro!$D$5:$D$243,$AB236),"")</f>
        <v>6x1</v>
      </c>
      <c r="E236" s="17" t="str">
        <f>IFERROR(INDEX(Cadastro!$G$5:$G$243,$AB236),"")</f>
        <v>6x1</v>
      </c>
      <c r="F236" s="29">
        <v>46310</v>
      </c>
      <c r="G236" s="32" t="str">
        <f t="shared" si="18"/>
        <v>qui</v>
      </c>
      <c r="H236" s="31">
        <f>IF($L236=0,"",_xlfn.MINIFS(Dados!$Q:$Q,Dados!$A:$A,$A236,Dados!$S:$S,$F236))</f>
        <v>435</v>
      </c>
      <c r="I236" s="31">
        <f>IF($H236="","",_xlfn.MAXIFS(Dados!$R:$R,Dados!$A:$A,$A236,Dados!$S:$S,$F236))</f>
        <v>997</v>
      </c>
      <c r="J236" s="32" t="str">
        <f>IF($D236&lt;&gt;"Folguista","",IFERROR(INDEX(Parâmetros!$D$52:$G$52,1,MIN(4,MAX(1,$W236))),""))</f>
        <v/>
      </c>
      <c r="K236" s="32" t="str">
        <f>IF(OR($AC236&lt;&gt;"",$Y236="Folga",$Y236="Folga trabalhada",$Y236="Férias (cadastro)",$Y236="Férias / afastamento",$Y236="Indeterminado (início da série)"),"",IF(OR($D236="6x1",$D236="FF 6x1"),IF(OR(WEEKDAY($F236,2)=6,WEEKDAY($F236,2)=7),"6x1 sáb/dom","6x1"),IF($D236="5x2","5x2",IF($H236="",IF($D236="Folguista",$J236,$E236),IF(OR($H236&gt;=Parâmetros!$E$18,$H236&lt;Parâmetros!$E$19),"C",IF($H236&lt;Parâmetros!$E$20,"A","B"))))))</f>
        <v>6x1</v>
      </c>
      <c r="L236" s="30">
        <f>SUMIFS(Dados!$E:$E,Dados!$A:$A,$A236,Dados!$S:$S,$F236)</f>
        <v>8.36</v>
      </c>
      <c r="M236" s="30">
        <f>IFERROR(INDEX(Parâmetros!$E$6:$E$11,MATCH($K236,Parâmetros!$A$6:$A$11,0)),"")</f>
        <v>8.8000000000000007</v>
      </c>
      <c r="N236" s="33">
        <f t="shared" si="19"/>
        <v>0.94999999999999984</v>
      </c>
      <c r="O236" s="33">
        <f>Parâmetros!$E$13</f>
        <v>0.8</v>
      </c>
      <c r="P236" s="32" t="str">
        <f>IF(OR($M236="",$F236&gt;Parâmetros!$E$14),"Não","Sim")</f>
        <v>Sim</v>
      </c>
      <c r="Q236" s="32" t="str">
        <f t="shared" si="20"/>
        <v>Sim</v>
      </c>
      <c r="R236" s="32" t="str">
        <f t="shared" si="21"/>
        <v>Sim</v>
      </c>
      <c r="S236" s="30">
        <f t="shared" si="22"/>
        <v>0</v>
      </c>
      <c r="T236" s="32" t="str">
        <f>IF($Q236&lt;&gt;"Sim","",IF($N236&gt;Parâmetros!$E$15,"Sim","Não"))</f>
        <v>Não</v>
      </c>
      <c r="U236" s="17" t="str">
        <f t="shared" si="23"/>
        <v>Na meta</v>
      </c>
      <c r="V236" s="17" t="str">
        <f>IF($AC236&lt;&gt;"",IF($L236&gt;0,"ATENÇÃO · apontou em dia de "&amp;LOWER($AC236)&amp;" cadastrado","Exceção cadastrada · "&amp;$AC236)&amp;IF($AD236="",""," · "&amp;$AD236),IF($E236="Férias",IF($L236&gt;0,"ATENÇÃO · apontou estando de férias no cadastro","Férias no cadastro"),IF($Y236="Férias / afastamento","Afastamento · "&amp;($Z236+$AA236-1)&amp;" dias seguidos sem apontamento",IF($Y236="Folga trabalhada","ATENÇÃO · apontou em dia de folga da escala 5x2",IF($Y236="Folga",IF(AND($D236="5x2",OR(WEEKDAY($F236,2)=6,WEEKDAY($F236,2)=7)),"Folga de fim de semana da escala 5x2",IF(AND(OR($D236="6x1",$D236="FF 6x1"),WEEKDAY($F236,2)=6,FALSE()),"Folga de fim de semana · apontou no domingo anterior",IF(AND(OR($D236="6x1",$D236="FF 6x1"),WEEKDAY($F236,2)=7,AND($A236=$A235,$L235&gt;0)),"Folga de fim de semana · apontou no sábado",IF(AND(OR($D236="6x1",$D236="FF 6x1"),OR(WEEKDAY($F236,2)=6,WEEKDAY($F236,2)=7)),"Folga de fim de semana · sem apontamento no sábado nem no domingo","Folga prevista pelo ciclo")))),IF($Y236="Indeterminado (início da série)","Sem histórico anterior — informe o dia do ciclo no Cadastro",IF($Y236="Falta de registro",IF(OR(OR($D236="6x1",$D236="FF 6x1"),$D236="5x2"),"FALTA DE REGISTRO · dia útil da escala "&amp;$E236,"FALTA DE REGISTRO · dia "&amp;$W236&amp;" de "&amp;IFERROR(INDEX(Parâmetros!$B$39:$B$48,MATCH($E236,Parâmetros!$A$39:$A$48,0)),99)&amp;" do ciclo"),IF(OR($D236="6x1",$D236="FF 6x1"),IF(OR(AND(WEEKDAY($F236,2)=6,AND($A236=$A237,$L237&gt;0)),AND(WEEKDAY($F236,2)=7,AND($A236=$A235,$L235&gt;0))),"ATENÇÃO · apontou sábado e domingo no mesmo fim de semana",IF(OR(WEEKDAY($F236,2)=6,WEEKDAY($F236,2)=7),"Jornada de fim de semana do 6x1",IF(OR($H236&gt;=Parâmetros!$E$20,$H236&lt;Parâmetros!$E$19),"ATENÇÃO · 6x1 apontou fora do horário diurno","Jornada fixa do 6x1"))),IF($D236="5x2","Jornada fixa do 5x2",IF($D236="Folguista",IF($J236=$K236,"Evidência confirma sequência","DIVERGE · sequência "&amp;$J236&amp;" × evidência "&amp;$K236),IF($K236=$E236,"Evidência confirma cadastro","DIVERGE · cadastro "&amp;$E236&amp;" × evidência "&amp;$K236)))))))))))</f>
        <v>Jornada fixa do 6x1</v>
      </c>
      <c r="W236" s="34" t="str">
        <f>IF(OR(OR($D236="6x1",$D236="FF 6x1"),$D236="5x2"),"",IF($AB236&lt;&gt;$AB235,IF(IFERROR(INDEX(Cadastro!$F$5:$F$243,$AB236),"")="",IF($L236&gt;0,1,0),IF(IFERROR(INDEX(Cadastro!$F$5:$F$243,$AB236),"")&lt;=IFERROR(INDEX(Parâmetros!$B$39:$B$48,MATCH($E236,Parâmetros!$A$39:$A$48,0)),99),IFERROR(INDEX(Cadastro!$F$5:$F$243,$AB236),""),0)),IF($L236&gt;0,IF(N($X235)&gt;0,1,N($W235)+1),IF(AND($L236=0,OR(N($W235)&gt;=IFERROR(INDEX(Parâmetros!$B$39:$B$48,MATCH($E236,Parâmetros!$A$39:$A$48,0)),99),AND(N($X235)&gt;0,N($X235)&lt;IFERROR(INDEX(Parâmetros!$C$39:$C$48,MATCH($E236,Parâmetros!$A$39:$A$48,0)),0)))),0,N($W235)+1))))</f>
        <v/>
      </c>
      <c r="X236" s="34" t="str">
        <f>IF(OR(OR($D236="6x1",$D236="FF 6x1"),$D236="5x2"),"",IF($AB236&lt;&gt;$AB235,IF(IFERROR(INDEX(Cadastro!$F$5:$F$243,$AB236),"")="",0,IF(IFERROR(INDEX(Cadastro!$F$5:$F$243,$AB236),"")&gt;IFERROR(INDEX(Parâmetros!$B$39:$B$48,MATCH($E236,Parâmetros!$A$39:$A$48,0)),99),IFERROR(INDEX(Cadastro!$F$5:$F$243,$AB236),"")-IFERROR(INDEX(Parâmetros!$B$39:$B$48,MATCH($E236,Parâmetros!$A$39:$A$48,0)),99),0)),IF(AND($L236=0,OR(N($W235)&gt;=IFERROR(INDEX(Parâmetros!$B$39:$B$48,MATCH($E236,Parâmetros!$A$39:$A$48,0)),99),AND(N($X235)&gt;0,N($X235)&lt;IFERROR(INDEX(Parâmetros!$C$39:$C$48,MATCH($E236,Parâmetros!$A$39:$A$48,0)),0)))),N($X235)+1,0)))</f>
        <v/>
      </c>
      <c r="Y236" t="str">
        <f>IF($AC236&lt;&gt;"",IF($L236&gt;0,$AC236&amp;" · com apontamento",$AC236),IF($E236="Férias",IF($L236&gt;0,"Férias · com apontamento","Férias (cadastro)"),IF(($Z236+$AA236-1)&gt;Parâmetros!$E$16,"Férias / afastamento",IF(AND($D236="5x2",OR(WEEKDAY($F236,2)=6,WEEKDAY($F236,2)=7)),IF($L236&gt;0,"Folga trabalhada","Folga"),IF($L236&gt;0,"Trabalhado",IF(OR(OR($D236="6x1",$D236="FF 6x1"),$D236="5x2"),IF(AND(OR($D236="6x1",$D236="FF 6x1"),OR(WEEKDAY($F236,2)=6,WEEKDAY($F236,2)=7)),"Folga","Falta de registro"),IF(AND($AB236&lt;&gt;$AB235,IFERROR(INDEX(Cadastro!$F$5:$F$243,$AB236),"")=""),"Indeterminado (início da série)",IF($X236&gt;0,"Folga","Falta de registro"))))))))</f>
        <v>Trabalhado</v>
      </c>
      <c r="Z236" s="34">
        <f>IF(OR($L236&gt;0,$F236&gt;Parâmetros!$E$14),0,IF($A236&lt;&gt;$A235,1,N($Z235)+1))</f>
        <v>0</v>
      </c>
      <c r="AA236" s="34">
        <f>IF(OR($L236&gt;0,$F236&gt;Parâmetros!$E$14),0,IF(OR($A236&lt;&gt;$A237,$F237&gt;Parâmetros!$E$14),1,N($AA237)+1))</f>
        <v>0</v>
      </c>
      <c r="AB236" s="31">
        <f>IFERROR(MATCH($A236&amp;"|"&amp;TEXT(_xlfn.MAXIFS(Cadastro!$E$5:$E$243,Cadastro!$A$5:$A$243,$A236,Cadastro!$E$5:$E$243,"&lt;="&amp;$F236),"yyyymmdd"),Cadastro!$I$5:$I$243,0),"")</f>
        <v>33</v>
      </c>
      <c r="AC236" t="str">
        <f>IFERROR(_xlfn.SINGLE(INDEX(Exceções!$D$5:$D$203,MATCH($A236&amp;"|"&amp;$F236,Exceções!$F$5:$F$203,0))),"")</f>
        <v/>
      </c>
      <c r="AD236" t="str">
        <f>IF($AC236="","",IFERROR(_xlfn.SINGLE(INDEX(Exceções!$E$5:$E$203,MATCH($A236&amp;"|"&amp;$F236,Exceções!$F$5:$F$203,0))),""))</f>
        <v/>
      </c>
    </row>
    <row r="237" spans="1:30" ht="15" hidden="1" customHeight="1" x14ac:dyDescent="0.25">
      <c r="A237" s="31">
        <v>11229</v>
      </c>
      <c r="B237" s="17" t="s">
        <v>15</v>
      </c>
      <c r="C237" s="17" t="str">
        <f>IFERROR(INDEX(Cadastro!$C$5:$C$243,$AB237),"NÃO INFORMADO")</f>
        <v>CAL</v>
      </c>
      <c r="D237" s="17" t="str">
        <f>IFERROR(INDEX(Cadastro!$D$5:$D$243,$AB237),"")</f>
        <v>6x1</v>
      </c>
      <c r="E237" s="17" t="str">
        <f>IFERROR(INDEX(Cadastro!$G$5:$G$243,$AB237),"")</f>
        <v>6x1</v>
      </c>
      <c r="F237" s="29">
        <v>46311</v>
      </c>
      <c r="G237" s="32" t="str">
        <f t="shared" si="18"/>
        <v>sex</v>
      </c>
      <c r="H237" s="31">
        <f>IF($L237=0,"",_xlfn.MINIFS(Dados!$Q:$Q,Dados!$A:$A,$A237,Dados!$S:$S,$F237))</f>
        <v>436</v>
      </c>
      <c r="I237" s="31">
        <f>IF($H237="","",_xlfn.MAXIFS(Dados!$R:$R,Dados!$A:$A,$A237,Dados!$S:$S,$F237))</f>
        <v>991</v>
      </c>
      <c r="J237" s="32" t="str">
        <f>IF($D237&lt;&gt;"Folguista","",IFERROR(INDEX(Parâmetros!$D$52:$G$52,1,MIN(4,MAX(1,$W237))),""))</f>
        <v/>
      </c>
      <c r="K237" s="32" t="str">
        <f>IF(OR($AC237&lt;&gt;"",$Y237="Folga",$Y237="Folga trabalhada",$Y237="Férias (cadastro)",$Y237="Férias / afastamento",$Y237="Indeterminado (início da série)"),"",IF(OR($D237="6x1",$D237="FF 6x1"),IF(OR(WEEKDAY($F237,2)=6,WEEKDAY($F237,2)=7),"6x1 sáb/dom","6x1"),IF($D237="5x2","5x2",IF($H237="",IF($D237="Folguista",$J237,$E237),IF(OR($H237&gt;=Parâmetros!$E$18,$H237&lt;Parâmetros!$E$19),"C",IF($H237&lt;Parâmetros!$E$20,"A","B"))))))</f>
        <v>6x1</v>
      </c>
      <c r="L237" s="30">
        <f>SUMIFS(Dados!$E:$E,Dados!$A:$A,$A237,Dados!$S:$S,$F237)</f>
        <v>8.24</v>
      </c>
      <c r="M237" s="30">
        <f>IFERROR(INDEX(Parâmetros!$E$6:$E$11,MATCH($K237,Parâmetros!$A$6:$A$11,0)),"")</f>
        <v>8.8000000000000007</v>
      </c>
      <c r="N237" s="33">
        <f t="shared" si="19"/>
        <v>0.93636363636363629</v>
      </c>
      <c r="O237" s="33">
        <f>Parâmetros!$E$13</f>
        <v>0.8</v>
      </c>
      <c r="P237" s="32" t="str">
        <f>IF(OR($M237="",$F237&gt;Parâmetros!$E$14),"Não","Sim")</f>
        <v>Sim</v>
      </c>
      <c r="Q237" s="32" t="str">
        <f t="shared" si="20"/>
        <v>Sim</v>
      </c>
      <c r="R237" s="32" t="str">
        <f t="shared" si="21"/>
        <v>Sim</v>
      </c>
      <c r="S237" s="30">
        <f t="shared" si="22"/>
        <v>0</v>
      </c>
      <c r="T237" s="32" t="str">
        <f>IF($Q237&lt;&gt;"Sim","",IF($N237&gt;Parâmetros!$E$15,"Sim","Não"))</f>
        <v>Não</v>
      </c>
      <c r="U237" s="17" t="str">
        <f t="shared" si="23"/>
        <v>Na meta</v>
      </c>
      <c r="V237" s="17" t="str">
        <f>IF($AC237&lt;&gt;"",IF($L237&gt;0,"ATENÇÃO · apontou em dia de "&amp;LOWER($AC237)&amp;" cadastrado","Exceção cadastrada · "&amp;$AC237)&amp;IF($AD237="",""," · "&amp;$AD237),IF($E237="Férias",IF($L237&gt;0,"ATENÇÃO · apontou estando de férias no cadastro","Férias no cadastro"),IF($Y237="Férias / afastamento","Afastamento · "&amp;($Z237+$AA237-1)&amp;" dias seguidos sem apontamento",IF($Y237="Folga trabalhada","ATENÇÃO · apontou em dia de folga da escala 5x2",IF($Y237="Folga",IF(AND($D237="5x2",OR(WEEKDAY($F237,2)=6,WEEKDAY($F237,2)=7)),"Folga de fim de semana da escala 5x2",IF(AND(OR($D237="6x1",$D237="FF 6x1"),WEEKDAY($F237,2)=6,FALSE()),"Folga de fim de semana · apontou no domingo anterior",IF(AND(OR($D237="6x1",$D237="FF 6x1"),WEEKDAY($F237,2)=7,AND($A237=$A236,$L236&gt;0)),"Folga de fim de semana · apontou no sábado",IF(AND(OR($D237="6x1",$D237="FF 6x1"),OR(WEEKDAY($F237,2)=6,WEEKDAY($F237,2)=7)),"Folga de fim de semana · sem apontamento no sábado nem no domingo","Folga prevista pelo ciclo")))),IF($Y237="Indeterminado (início da série)","Sem histórico anterior — informe o dia do ciclo no Cadastro",IF($Y237="Falta de registro",IF(OR(OR($D237="6x1",$D237="FF 6x1"),$D237="5x2"),"FALTA DE REGISTRO · dia útil da escala "&amp;$E237,"FALTA DE REGISTRO · dia "&amp;$W237&amp;" de "&amp;IFERROR(INDEX(Parâmetros!$B$39:$B$48,MATCH($E237,Parâmetros!$A$39:$A$48,0)),99)&amp;" do ciclo"),IF(OR($D237="6x1",$D237="FF 6x1"),IF(OR(AND(WEEKDAY($F237,2)=6,AND($A237=$A238,$L238&gt;0)),AND(WEEKDAY($F237,2)=7,AND($A237=$A236,$L236&gt;0))),"ATENÇÃO · apontou sábado e domingo no mesmo fim de semana",IF(OR(WEEKDAY($F237,2)=6,WEEKDAY($F237,2)=7),"Jornada de fim de semana do 6x1",IF(OR($H237&gt;=Parâmetros!$E$20,$H237&lt;Parâmetros!$E$19),"ATENÇÃO · 6x1 apontou fora do horário diurno","Jornada fixa do 6x1"))),IF($D237="5x2","Jornada fixa do 5x2",IF($D237="Folguista",IF($J237=$K237,"Evidência confirma sequência","DIVERGE · sequência "&amp;$J237&amp;" × evidência "&amp;$K237),IF($K237=$E237,"Evidência confirma cadastro","DIVERGE · cadastro "&amp;$E237&amp;" × evidência "&amp;$K237)))))))))))</f>
        <v>Jornada fixa do 6x1</v>
      </c>
      <c r="W237" s="34" t="str">
        <f>IF(OR(OR($D237="6x1",$D237="FF 6x1"),$D237="5x2"),"",IF($AB237&lt;&gt;$AB236,IF(IFERROR(INDEX(Cadastro!$F$5:$F$243,$AB237),"")="",IF($L237&gt;0,1,0),IF(IFERROR(INDEX(Cadastro!$F$5:$F$243,$AB237),"")&lt;=IFERROR(INDEX(Parâmetros!$B$39:$B$48,MATCH($E237,Parâmetros!$A$39:$A$48,0)),99),IFERROR(INDEX(Cadastro!$F$5:$F$243,$AB237),""),0)),IF($L237&gt;0,IF(N($X236)&gt;0,1,N($W236)+1),IF(AND($L237=0,OR(N($W236)&gt;=IFERROR(INDEX(Parâmetros!$B$39:$B$48,MATCH($E237,Parâmetros!$A$39:$A$48,0)),99),AND(N($X236)&gt;0,N($X236)&lt;IFERROR(INDEX(Parâmetros!$C$39:$C$48,MATCH($E237,Parâmetros!$A$39:$A$48,0)),0)))),0,N($W236)+1))))</f>
        <v/>
      </c>
      <c r="X237" s="34" t="str">
        <f>IF(OR(OR($D237="6x1",$D237="FF 6x1"),$D237="5x2"),"",IF($AB237&lt;&gt;$AB236,IF(IFERROR(INDEX(Cadastro!$F$5:$F$243,$AB237),"")="",0,IF(IFERROR(INDEX(Cadastro!$F$5:$F$243,$AB237),"")&gt;IFERROR(INDEX(Parâmetros!$B$39:$B$48,MATCH($E237,Parâmetros!$A$39:$A$48,0)),99),IFERROR(INDEX(Cadastro!$F$5:$F$243,$AB237),"")-IFERROR(INDEX(Parâmetros!$B$39:$B$48,MATCH($E237,Parâmetros!$A$39:$A$48,0)),99),0)),IF(AND($L237=0,OR(N($W236)&gt;=IFERROR(INDEX(Parâmetros!$B$39:$B$48,MATCH($E237,Parâmetros!$A$39:$A$48,0)),99),AND(N($X236)&gt;0,N($X236)&lt;IFERROR(INDEX(Parâmetros!$C$39:$C$48,MATCH($E237,Parâmetros!$A$39:$A$48,0)),0)))),N($X236)+1,0)))</f>
        <v/>
      </c>
      <c r="Y237" t="str">
        <f>IF($AC237&lt;&gt;"",IF($L237&gt;0,$AC237&amp;" · com apontamento",$AC237),IF($E237="Férias",IF($L237&gt;0,"Férias · com apontamento","Férias (cadastro)"),IF(($Z237+$AA237-1)&gt;Parâmetros!$E$16,"Férias / afastamento",IF(AND($D237="5x2",OR(WEEKDAY($F237,2)=6,WEEKDAY($F237,2)=7)),IF($L237&gt;0,"Folga trabalhada","Folga"),IF($L237&gt;0,"Trabalhado",IF(OR(OR($D237="6x1",$D237="FF 6x1"),$D237="5x2"),IF(AND(OR($D237="6x1",$D237="FF 6x1"),OR(WEEKDAY($F237,2)=6,WEEKDAY($F237,2)=7)),"Folga","Falta de registro"),IF(AND($AB237&lt;&gt;$AB236,IFERROR(INDEX(Cadastro!$F$5:$F$243,$AB237),"")=""),"Indeterminado (início da série)",IF($X237&gt;0,"Folga","Falta de registro"))))))))</f>
        <v>Trabalhado</v>
      </c>
      <c r="Z237" s="34">
        <f>IF(OR($L237&gt;0,$F237&gt;Parâmetros!$E$14),0,IF($A237&lt;&gt;$A236,1,N($Z236)+1))</f>
        <v>0</v>
      </c>
      <c r="AA237" s="34">
        <f>IF(OR($L237&gt;0,$F237&gt;Parâmetros!$E$14),0,IF(OR($A237&lt;&gt;$A238,$F238&gt;Parâmetros!$E$14),1,N($AA238)+1))</f>
        <v>0</v>
      </c>
      <c r="AB237" s="31">
        <f>IFERROR(MATCH($A237&amp;"|"&amp;TEXT(_xlfn.MAXIFS(Cadastro!$E$5:$E$243,Cadastro!$A$5:$A$243,$A237,Cadastro!$E$5:$E$243,"&lt;="&amp;$F237),"yyyymmdd"),Cadastro!$I$5:$I$243,0),"")</f>
        <v>33</v>
      </c>
      <c r="AC237" t="str">
        <f>IFERROR(_xlfn.SINGLE(INDEX(Exceções!$D$5:$D$203,MATCH($A237&amp;"|"&amp;$F237,Exceções!$F$5:$F$203,0))),"")</f>
        <v/>
      </c>
      <c r="AD237" t="str">
        <f>IF($AC237="","",IFERROR(_xlfn.SINGLE(INDEX(Exceções!$E$5:$E$203,MATCH($A237&amp;"|"&amp;$F237,Exceções!$F$5:$F$203,0))),""))</f>
        <v/>
      </c>
    </row>
    <row r="238" spans="1:30" ht="15" hidden="1" customHeight="1" x14ac:dyDescent="0.25">
      <c r="A238" s="31">
        <v>11229</v>
      </c>
      <c r="B238" s="17" t="s">
        <v>15</v>
      </c>
      <c r="C238" s="17" t="str">
        <f>IFERROR(INDEX(Cadastro!$C$5:$C$243,$AB238),"NÃO INFORMADO")</f>
        <v>CAL</v>
      </c>
      <c r="D238" s="17" t="str">
        <f>IFERROR(INDEX(Cadastro!$D$5:$D$243,$AB238),"")</f>
        <v>6x1</v>
      </c>
      <c r="E238" s="17" t="str">
        <f>IFERROR(INDEX(Cadastro!$G$5:$G$243,$AB238),"")</f>
        <v>6x1</v>
      </c>
      <c r="F238" s="29">
        <v>46312</v>
      </c>
      <c r="G238" s="32" t="str">
        <f t="shared" si="18"/>
        <v>sáb</v>
      </c>
      <c r="H238" s="31">
        <f>IF($L238=0,"",_xlfn.MINIFS(Dados!$Q:$Q,Dados!$A:$A,$A238,Dados!$S:$S,$F238))</f>
        <v>429</v>
      </c>
      <c r="I238" s="31">
        <f>IF($H238="","",_xlfn.MAXIFS(Dados!$R:$R,Dados!$A:$A,$A238,Dados!$S:$S,$F238))</f>
        <v>871</v>
      </c>
      <c r="J238" s="32" t="str">
        <f>IF($D238&lt;&gt;"Folguista","",IFERROR(INDEX(Parâmetros!$D$52:$G$52,1,MIN(4,MAX(1,$W238))),""))</f>
        <v/>
      </c>
      <c r="K238" s="32" t="str">
        <f>IF(OR($AC238&lt;&gt;"",$Y238="Folga",$Y238="Folga trabalhada",$Y238="Férias (cadastro)",$Y238="Férias / afastamento",$Y238="Indeterminado (início da série)"),"",IF(OR($D238="6x1",$D238="FF 6x1"),IF(OR(WEEKDAY($F238,2)=6,WEEKDAY($F238,2)=7),"6x1 sáb/dom","6x1"),IF($D238="5x2","5x2",IF($H238="",IF($D238="Folguista",$J238,$E238),IF(OR($H238&gt;=Parâmetros!$E$18,$H238&lt;Parâmetros!$E$19),"C",IF($H238&lt;Parâmetros!$E$20,"A","B"))))))</f>
        <v>6x1 sáb/dom</v>
      </c>
      <c r="L238" s="30">
        <f>SUMIFS(Dados!$E:$E,Dados!$A:$A,$A238,Dados!$S:$S,$F238)</f>
        <v>7.37</v>
      </c>
      <c r="M238" s="30">
        <f>IFERROR(INDEX(Parâmetros!$E$6:$E$11,MATCH($K238,Parâmetros!$A$6:$A$11,0)),"")</f>
        <v>7.33</v>
      </c>
      <c r="N238" s="33">
        <f t="shared" si="19"/>
        <v>1.005457025920873</v>
      </c>
      <c r="O238" s="33">
        <f>Parâmetros!$E$13</f>
        <v>0.8</v>
      </c>
      <c r="P238" s="32" t="str">
        <f>IF(OR($M238="",$F238&gt;Parâmetros!$E$14),"Não","Sim")</f>
        <v>Sim</v>
      </c>
      <c r="Q238" s="32" t="str">
        <f t="shared" si="20"/>
        <v>Sim</v>
      </c>
      <c r="R238" s="32" t="str">
        <f t="shared" si="21"/>
        <v>Sim</v>
      </c>
      <c r="S238" s="30">
        <f t="shared" si="22"/>
        <v>0</v>
      </c>
      <c r="T238" s="32" t="str">
        <f>IF($Q238&lt;&gt;"Sim","",IF($N238&gt;Parâmetros!$E$15,"Sim","Não"))</f>
        <v>Sim</v>
      </c>
      <c r="U238" s="17" t="str">
        <f t="shared" si="23"/>
        <v>Na meta</v>
      </c>
      <c r="V238" s="17" t="str">
        <f>IF($AC238&lt;&gt;"",IF($L238&gt;0,"ATENÇÃO · apontou em dia de "&amp;LOWER($AC238)&amp;" cadastrado","Exceção cadastrada · "&amp;$AC238)&amp;IF($AD238="",""," · "&amp;$AD238),IF($E238="Férias",IF($L238&gt;0,"ATENÇÃO · apontou estando de férias no cadastro","Férias no cadastro"),IF($Y238="Férias / afastamento","Afastamento · "&amp;($Z238+$AA238-1)&amp;" dias seguidos sem apontamento",IF($Y238="Folga trabalhada","ATENÇÃO · apontou em dia de folga da escala 5x2",IF($Y238="Folga",IF(AND($D238="5x2",OR(WEEKDAY($F238,2)=6,WEEKDAY($F238,2)=7)),"Folga de fim de semana da escala 5x2",IF(AND(OR($D238="6x1",$D238="FF 6x1"),WEEKDAY($F238,2)=6,FALSE()),"Folga de fim de semana · apontou no domingo anterior",IF(AND(OR($D238="6x1",$D238="FF 6x1"),WEEKDAY($F238,2)=7,AND($A238=$A237,$L237&gt;0)),"Folga de fim de semana · apontou no sábado",IF(AND(OR($D238="6x1",$D238="FF 6x1"),OR(WEEKDAY($F238,2)=6,WEEKDAY($F238,2)=7)),"Folga de fim de semana · sem apontamento no sábado nem no domingo","Folga prevista pelo ciclo")))),IF($Y238="Indeterminado (início da série)","Sem histórico anterior — informe o dia do ciclo no Cadastro",IF($Y238="Falta de registro",IF(OR(OR($D238="6x1",$D238="FF 6x1"),$D238="5x2"),"FALTA DE REGISTRO · dia útil da escala "&amp;$E238,"FALTA DE REGISTRO · dia "&amp;$W238&amp;" de "&amp;IFERROR(INDEX(Parâmetros!$B$39:$B$48,MATCH($E238,Parâmetros!$A$39:$A$48,0)),99)&amp;" do ciclo"),IF(OR($D238="6x1",$D238="FF 6x1"),IF(OR(AND(WEEKDAY($F238,2)=6,AND($A238=$A239,$L239&gt;0)),AND(WEEKDAY($F238,2)=7,AND($A238=$A237,$L237&gt;0))),"ATENÇÃO · apontou sábado e domingo no mesmo fim de semana",IF(OR(WEEKDAY($F238,2)=6,WEEKDAY($F238,2)=7),"Jornada de fim de semana do 6x1",IF(OR($H238&gt;=Parâmetros!$E$20,$H238&lt;Parâmetros!$E$19),"ATENÇÃO · 6x1 apontou fora do horário diurno","Jornada fixa do 6x1"))),IF($D238="5x2","Jornada fixa do 5x2",IF($D238="Folguista",IF($J238=$K238,"Evidência confirma sequência","DIVERGE · sequência "&amp;$J238&amp;" × evidência "&amp;$K238),IF($K238=$E238,"Evidência confirma cadastro","DIVERGE · cadastro "&amp;$E238&amp;" × evidência "&amp;$K238)))))))))))</f>
        <v>Jornada de fim de semana do 6x1</v>
      </c>
      <c r="W238" s="34" t="str">
        <f>IF(OR(OR($D238="6x1",$D238="FF 6x1"),$D238="5x2"),"",IF($AB238&lt;&gt;$AB237,IF(IFERROR(INDEX(Cadastro!$F$5:$F$243,$AB238),"")="",IF($L238&gt;0,1,0),IF(IFERROR(INDEX(Cadastro!$F$5:$F$243,$AB238),"")&lt;=IFERROR(INDEX(Parâmetros!$B$39:$B$48,MATCH($E238,Parâmetros!$A$39:$A$48,0)),99),IFERROR(INDEX(Cadastro!$F$5:$F$243,$AB238),""),0)),IF($L238&gt;0,IF(N($X237)&gt;0,1,N($W237)+1),IF(AND($L238=0,OR(N($W237)&gt;=IFERROR(INDEX(Parâmetros!$B$39:$B$48,MATCH($E238,Parâmetros!$A$39:$A$48,0)),99),AND(N($X237)&gt;0,N($X237)&lt;IFERROR(INDEX(Parâmetros!$C$39:$C$48,MATCH($E238,Parâmetros!$A$39:$A$48,0)),0)))),0,N($W237)+1))))</f>
        <v/>
      </c>
      <c r="X238" s="34" t="str">
        <f>IF(OR(OR($D238="6x1",$D238="FF 6x1"),$D238="5x2"),"",IF($AB238&lt;&gt;$AB237,IF(IFERROR(INDEX(Cadastro!$F$5:$F$243,$AB238),"")="",0,IF(IFERROR(INDEX(Cadastro!$F$5:$F$243,$AB238),"")&gt;IFERROR(INDEX(Parâmetros!$B$39:$B$48,MATCH($E238,Parâmetros!$A$39:$A$48,0)),99),IFERROR(INDEX(Cadastro!$F$5:$F$243,$AB238),"")-IFERROR(INDEX(Parâmetros!$B$39:$B$48,MATCH($E238,Parâmetros!$A$39:$A$48,0)),99),0)),IF(AND($L238=0,OR(N($W237)&gt;=IFERROR(INDEX(Parâmetros!$B$39:$B$48,MATCH($E238,Parâmetros!$A$39:$A$48,0)),99),AND(N($X237)&gt;0,N($X237)&lt;IFERROR(INDEX(Parâmetros!$C$39:$C$48,MATCH($E238,Parâmetros!$A$39:$A$48,0)),0)))),N($X237)+1,0)))</f>
        <v/>
      </c>
      <c r="Y238" t="str">
        <f>IF($AC238&lt;&gt;"",IF($L238&gt;0,$AC238&amp;" · com apontamento",$AC238),IF($E238="Férias",IF($L238&gt;0,"Férias · com apontamento","Férias (cadastro)"),IF(($Z238+$AA238-1)&gt;Parâmetros!$E$16,"Férias / afastamento",IF(AND($D238="5x2",OR(WEEKDAY($F238,2)=6,WEEKDAY($F238,2)=7)),IF($L238&gt;0,"Folga trabalhada","Folga"),IF($L238&gt;0,"Trabalhado",IF(OR(OR($D238="6x1",$D238="FF 6x1"),$D238="5x2"),IF(AND(OR($D238="6x1",$D238="FF 6x1"),OR(WEEKDAY($F238,2)=6,WEEKDAY($F238,2)=7)),"Folga","Falta de registro"),IF(AND($AB238&lt;&gt;$AB237,IFERROR(INDEX(Cadastro!$F$5:$F$243,$AB238),"")=""),"Indeterminado (início da série)",IF($X238&gt;0,"Folga","Falta de registro"))))))))</f>
        <v>Trabalhado</v>
      </c>
      <c r="Z238" s="34">
        <f>IF(OR($L238&gt;0,$F238&gt;Parâmetros!$E$14),0,IF($A238&lt;&gt;$A237,1,N($Z237)+1))</f>
        <v>0</v>
      </c>
      <c r="AA238" s="34">
        <f>IF(OR($L238&gt;0,$F238&gt;Parâmetros!$E$14),0,IF(OR($A238&lt;&gt;$A239,$F239&gt;Parâmetros!$E$14),1,N($AA239)+1))</f>
        <v>0</v>
      </c>
      <c r="AB238" s="31">
        <f>IFERROR(MATCH($A238&amp;"|"&amp;TEXT(_xlfn.MAXIFS(Cadastro!$E$5:$E$243,Cadastro!$A$5:$A$243,$A238,Cadastro!$E$5:$E$243,"&lt;="&amp;$F238),"yyyymmdd"),Cadastro!$I$5:$I$243,0),"")</f>
        <v>33</v>
      </c>
      <c r="AC238" t="str">
        <f>IFERROR(_xlfn.SINGLE(INDEX(Exceções!$D$5:$D$203,MATCH($A238&amp;"|"&amp;$F238,Exceções!$F$5:$F$203,0))),"")</f>
        <v/>
      </c>
      <c r="AD238" t="str">
        <f>IF($AC238="","",IFERROR(_xlfn.SINGLE(INDEX(Exceções!$E$5:$E$203,MATCH($A238&amp;"|"&amp;$F238,Exceções!$F$5:$F$203,0))),""))</f>
        <v/>
      </c>
    </row>
    <row r="239" spans="1:30" ht="15" hidden="1" customHeight="1" x14ac:dyDescent="0.25">
      <c r="A239" s="31">
        <v>11229</v>
      </c>
      <c r="B239" s="17" t="s">
        <v>15</v>
      </c>
      <c r="C239" s="17" t="str">
        <f>IFERROR(INDEX(Cadastro!$C$5:$C$243,$AB239),"NÃO INFORMADO")</f>
        <v>CAL</v>
      </c>
      <c r="D239" s="17" t="str">
        <f>IFERROR(INDEX(Cadastro!$D$5:$D$243,$AB239),"")</f>
        <v>6x1</v>
      </c>
      <c r="E239" s="17" t="str">
        <f>IFERROR(INDEX(Cadastro!$G$5:$G$243,$AB239),"")</f>
        <v>6x1</v>
      </c>
      <c r="F239" s="29">
        <v>46313</v>
      </c>
      <c r="G239" s="32" t="str">
        <f t="shared" si="18"/>
        <v>dom</v>
      </c>
      <c r="H239" s="31" t="str">
        <f>IF($L239=0,"",_xlfn.MINIFS(Dados!$Q:$Q,Dados!$A:$A,$A239,Dados!$S:$S,$F239))</f>
        <v/>
      </c>
      <c r="I239" s="31" t="str">
        <f>IF($H239="","",_xlfn.MAXIFS(Dados!$R:$R,Dados!$A:$A,$A239,Dados!$S:$S,$F239))</f>
        <v/>
      </c>
      <c r="J239" s="32" t="str">
        <f>IF($D239&lt;&gt;"Folguista","",IFERROR(INDEX(Parâmetros!$D$52:$G$52,1,MIN(4,MAX(1,$W239))),""))</f>
        <v/>
      </c>
      <c r="K239" s="32" t="str">
        <f>IF(OR($AC239&lt;&gt;"",$Y239="Folga",$Y239="Folga trabalhada",$Y239="Férias (cadastro)",$Y239="Férias / afastamento",$Y239="Indeterminado (início da série)"),"",IF(OR($D239="6x1",$D239="FF 6x1"),IF(OR(WEEKDAY($F239,2)=6,WEEKDAY($F239,2)=7),"6x1 sáb/dom","6x1"),IF($D239="5x2","5x2",IF($H239="",IF($D239="Folguista",$J239,$E239),IF(OR($H239&gt;=Parâmetros!$E$18,$H239&lt;Parâmetros!$E$19),"C",IF($H239&lt;Parâmetros!$E$20,"A","B"))))))</f>
        <v/>
      </c>
      <c r="L239" s="30">
        <f>SUMIFS(Dados!$E:$E,Dados!$A:$A,$A239,Dados!$S:$S,$F239)</f>
        <v>0</v>
      </c>
      <c r="M239" s="30" t="str">
        <f>IFERROR(INDEX(Parâmetros!$E$6:$E$11,MATCH($K239,Parâmetros!$A$6:$A$11,0)),"")</f>
        <v/>
      </c>
      <c r="N239" s="33" t="str">
        <f t="shared" si="19"/>
        <v/>
      </c>
      <c r="O239" s="33">
        <f>Parâmetros!$E$13</f>
        <v>0.8</v>
      </c>
      <c r="P239" s="32" t="str">
        <f>IF(OR($M239="",$F239&gt;Parâmetros!$E$14),"Não","Sim")</f>
        <v>Não</v>
      </c>
      <c r="Q239" s="32" t="str">
        <f t="shared" si="20"/>
        <v/>
      </c>
      <c r="R239" s="32" t="str">
        <f t="shared" si="21"/>
        <v/>
      </c>
      <c r="S239" s="30" t="str">
        <f t="shared" si="22"/>
        <v/>
      </c>
      <c r="T239" s="32" t="str">
        <f>IF($Q239&lt;&gt;"Sim","",IF($N239&gt;Parâmetros!$E$15,"Sim","Não"))</f>
        <v/>
      </c>
      <c r="U239" s="17" t="str">
        <f t="shared" si="23"/>
        <v>Folga</v>
      </c>
      <c r="V239" s="17" t="str">
        <f>IF($AC239&lt;&gt;"",IF($L239&gt;0,"ATENÇÃO · apontou em dia de "&amp;LOWER($AC239)&amp;" cadastrado","Exceção cadastrada · "&amp;$AC239)&amp;IF($AD239="",""," · "&amp;$AD239),IF($E239="Férias",IF($L239&gt;0,"ATENÇÃO · apontou estando de férias no cadastro","Férias no cadastro"),IF($Y239="Férias / afastamento","Afastamento · "&amp;($Z239+$AA239-1)&amp;" dias seguidos sem apontamento",IF($Y239="Folga trabalhada","ATENÇÃO · apontou em dia de folga da escala 5x2",IF($Y239="Folga",IF(AND($D239="5x2",OR(WEEKDAY($F239,2)=6,WEEKDAY($F239,2)=7)),"Folga de fim de semana da escala 5x2",IF(AND(OR($D239="6x1",$D239="FF 6x1"),WEEKDAY($F239,2)=6,FALSE()),"Folga de fim de semana · apontou no domingo anterior",IF(AND(OR($D239="6x1",$D239="FF 6x1"),WEEKDAY($F239,2)=7,AND($A239=$A238,$L238&gt;0)),"Folga de fim de semana · apontou no sábado",IF(AND(OR($D239="6x1",$D239="FF 6x1"),OR(WEEKDAY($F239,2)=6,WEEKDAY($F239,2)=7)),"Folga de fim de semana · sem apontamento no sábado nem no domingo","Folga prevista pelo ciclo")))),IF($Y239="Indeterminado (início da série)","Sem histórico anterior — informe o dia do ciclo no Cadastro",IF($Y239="Falta de registro",IF(OR(OR($D239="6x1",$D239="FF 6x1"),$D239="5x2"),"FALTA DE REGISTRO · dia útil da escala "&amp;$E239,"FALTA DE REGISTRO · dia "&amp;$W239&amp;" de "&amp;IFERROR(INDEX(Parâmetros!$B$39:$B$48,MATCH($E239,Parâmetros!$A$39:$A$48,0)),99)&amp;" do ciclo"),IF(OR($D239="6x1",$D239="FF 6x1"),IF(OR(AND(WEEKDAY($F239,2)=6,AND($A239=$A240,$L240&gt;0)),AND(WEEKDAY($F239,2)=7,AND($A239=$A238,$L238&gt;0))),"ATENÇÃO · apontou sábado e domingo no mesmo fim de semana",IF(OR(WEEKDAY($F239,2)=6,WEEKDAY($F239,2)=7),"Jornada de fim de semana do 6x1",IF(OR($H239&gt;=Parâmetros!$E$20,$H239&lt;Parâmetros!$E$19),"ATENÇÃO · 6x1 apontou fora do horário diurno","Jornada fixa do 6x1"))),IF($D239="5x2","Jornada fixa do 5x2",IF($D239="Folguista",IF($J239=$K239,"Evidência confirma sequência","DIVERGE · sequência "&amp;$J239&amp;" × evidência "&amp;$K239),IF($K239=$E239,"Evidência confirma cadastro","DIVERGE · cadastro "&amp;$E239&amp;" × evidência "&amp;$K239)))))))))))</f>
        <v>Folga de fim de semana · apontou no sábado</v>
      </c>
      <c r="W239" s="34" t="str">
        <f>IF(OR(OR($D239="6x1",$D239="FF 6x1"),$D239="5x2"),"",IF($AB239&lt;&gt;$AB238,IF(IFERROR(INDEX(Cadastro!$F$5:$F$243,$AB239),"")="",IF($L239&gt;0,1,0),IF(IFERROR(INDEX(Cadastro!$F$5:$F$243,$AB239),"")&lt;=IFERROR(INDEX(Parâmetros!$B$39:$B$48,MATCH($E239,Parâmetros!$A$39:$A$48,0)),99),IFERROR(INDEX(Cadastro!$F$5:$F$243,$AB239),""),0)),IF($L239&gt;0,IF(N($X238)&gt;0,1,N($W238)+1),IF(AND($L239=0,OR(N($W238)&gt;=IFERROR(INDEX(Parâmetros!$B$39:$B$48,MATCH($E239,Parâmetros!$A$39:$A$48,0)),99),AND(N($X238)&gt;0,N($X238)&lt;IFERROR(INDEX(Parâmetros!$C$39:$C$48,MATCH($E239,Parâmetros!$A$39:$A$48,0)),0)))),0,N($W238)+1))))</f>
        <v/>
      </c>
      <c r="X239" s="34" t="str">
        <f>IF(OR(OR($D239="6x1",$D239="FF 6x1"),$D239="5x2"),"",IF($AB239&lt;&gt;$AB238,IF(IFERROR(INDEX(Cadastro!$F$5:$F$243,$AB239),"")="",0,IF(IFERROR(INDEX(Cadastro!$F$5:$F$243,$AB239),"")&gt;IFERROR(INDEX(Parâmetros!$B$39:$B$48,MATCH($E239,Parâmetros!$A$39:$A$48,0)),99),IFERROR(INDEX(Cadastro!$F$5:$F$243,$AB239),"")-IFERROR(INDEX(Parâmetros!$B$39:$B$48,MATCH($E239,Parâmetros!$A$39:$A$48,0)),99),0)),IF(AND($L239=0,OR(N($W238)&gt;=IFERROR(INDEX(Parâmetros!$B$39:$B$48,MATCH($E239,Parâmetros!$A$39:$A$48,0)),99),AND(N($X238)&gt;0,N($X238)&lt;IFERROR(INDEX(Parâmetros!$C$39:$C$48,MATCH($E239,Parâmetros!$A$39:$A$48,0)),0)))),N($X238)+1,0)))</f>
        <v/>
      </c>
      <c r="Y239" t="str">
        <f>IF($AC239&lt;&gt;"",IF($L239&gt;0,$AC239&amp;" · com apontamento",$AC239),IF($E239="Férias",IF($L239&gt;0,"Férias · com apontamento","Férias (cadastro)"),IF(($Z239+$AA239-1)&gt;Parâmetros!$E$16,"Férias / afastamento",IF(AND($D239="5x2",OR(WEEKDAY($F239,2)=6,WEEKDAY($F239,2)=7)),IF($L239&gt;0,"Folga trabalhada","Folga"),IF($L239&gt;0,"Trabalhado",IF(OR(OR($D239="6x1",$D239="FF 6x1"),$D239="5x2"),IF(AND(OR($D239="6x1",$D239="FF 6x1"),OR(WEEKDAY($F239,2)=6,WEEKDAY($F239,2)=7)),"Folga","Falta de registro"),IF(AND($AB239&lt;&gt;$AB238,IFERROR(INDEX(Cadastro!$F$5:$F$243,$AB239),"")=""),"Indeterminado (início da série)",IF($X239&gt;0,"Folga","Falta de registro"))))))))</f>
        <v>Folga</v>
      </c>
      <c r="Z239" s="34">
        <f>IF(OR($L239&gt;0,$F239&gt;Parâmetros!$E$14),0,IF($A239&lt;&gt;$A238,1,N($Z238)+1))</f>
        <v>1</v>
      </c>
      <c r="AA239" s="34">
        <f>IF(OR($L239&gt;0,$F239&gt;Parâmetros!$E$14),0,IF(OR($A239&lt;&gt;$A240,$F240&gt;Parâmetros!$E$14),1,N($AA240)+1))</f>
        <v>1</v>
      </c>
      <c r="AB239" s="31">
        <f>IFERROR(MATCH($A239&amp;"|"&amp;TEXT(_xlfn.MAXIFS(Cadastro!$E$5:$E$243,Cadastro!$A$5:$A$243,$A239,Cadastro!$E$5:$E$243,"&lt;="&amp;$F239),"yyyymmdd"),Cadastro!$I$5:$I$243,0),"")</f>
        <v>33</v>
      </c>
      <c r="AC239" t="str">
        <f>IFERROR(_xlfn.SINGLE(INDEX(Exceções!$D$5:$D$203,MATCH($A239&amp;"|"&amp;$F239,Exceções!$F$5:$F$203,0))),"")</f>
        <v/>
      </c>
      <c r="AD239" t="str">
        <f>IF($AC239="","",IFERROR(_xlfn.SINGLE(INDEX(Exceções!$E$5:$E$203,MATCH($A239&amp;"|"&amp;$F239,Exceções!$F$5:$F$203,0))),""))</f>
        <v/>
      </c>
    </row>
    <row r="240" spans="1:30" ht="15" hidden="1" customHeight="1" x14ac:dyDescent="0.25">
      <c r="A240" s="31">
        <v>11229</v>
      </c>
      <c r="B240" s="17" t="s">
        <v>15</v>
      </c>
      <c r="C240" s="17" t="str">
        <f>IFERROR(INDEX(Cadastro!$C$5:$C$243,$AB240),"NÃO INFORMADO")</f>
        <v>CAL</v>
      </c>
      <c r="D240" s="17" t="str">
        <f>IFERROR(INDEX(Cadastro!$D$5:$D$243,$AB240),"")</f>
        <v>6x1</v>
      </c>
      <c r="E240" s="17" t="str">
        <f>IFERROR(INDEX(Cadastro!$G$5:$G$243,$AB240),"")</f>
        <v>6x1</v>
      </c>
      <c r="F240" s="29">
        <v>46314</v>
      </c>
      <c r="G240" s="32" t="str">
        <f t="shared" si="18"/>
        <v>seg</v>
      </c>
      <c r="H240" s="31">
        <f>IF($L240=0,"",_xlfn.MINIFS(Dados!$Q:$Q,Dados!$A:$A,$A240,Dados!$S:$S,$F240))</f>
        <v>439</v>
      </c>
      <c r="I240" s="31">
        <f>IF($H240="","",_xlfn.MAXIFS(Dados!$R:$R,Dados!$A:$A,$A240,Dados!$S:$S,$F240))</f>
        <v>994</v>
      </c>
      <c r="J240" s="32" t="str">
        <f>IF($D240&lt;&gt;"Folguista","",IFERROR(INDEX(Parâmetros!$D$52:$G$52,1,MIN(4,MAX(1,$W240))),""))</f>
        <v/>
      </c>
      <c r="K240" s="32" t="str">
        <f>IF(OR($AC240&lt;&gt;"",$Y240="Folga",$Y240="Folga trabalhada",$Y240="Férias (cadastro)",$Y240="Férias / afastamento",$Y240="Indeterminado (início da série)"),"",IF(OR($D240="6x1",$D240="FF 6x1"),IF(OR(WEEKDAY($F240,2)=6,WEEKDAY($F240,2)=7),"6x1 sáb/dom","6x1"),IF($D240="5x2","5x2",IF($H240="",IF($D240="Folguista",$J240,$E240),IF(OR($H240&gt;=Parâmetros!$E$18,$H240&lt;Parâmetros!$E$19),"C",IF($H240&lt;Parâmetros!$E$20,"A","B"))))))</f>
        <v>6x1</v>
      </c>
      <c r="L240" s="30">
        <f>SUMIFS(Dados!$E:$E,Dados!$A:$A,$A240,Dados!$S:$S,$F240)</f>
        <v>8.34</v>
      </c>
      <c r="M240" s="30">
        <f>IFERROR(INDEX(Parâmetros!$E$6:$E$11,MATCH($K240,Parâmetros!$A$6:$A$11,0)),"")</f>
        <v>8.8000000000000007</v>
      </c>
      <c r="N240" s="33">
        <f t="shared" si="19"/>
        <v>0.94772727272727264</v>
      </c>
      <c r="O240" s="33">
        <f>Parâmetros!$E$13</f>
        <v>0.8</v>
      </c>
      <c r="P240" s="32" t="str">
        <f>IF(OR($M240="",$F240&gt;Parâmetros!$E$14),"Não","Sim")</f>
        <v>Sim</v>
      </c>
      <c r="Q240" s="32" t="str">
        <f t="shared" si="20"/>
        <v>Sim</v>
      </c>
      <c r="R240" s="32" t="str">
        <f t="shared" si="21"/>
        <v>Sim</v>
      </c>
      <c r="S240" s="30">
        <f t="shared" si="22"/>
        <v>0</v>
      </c>
      <c r="T240" s="32" t="str">
        <f>IF($Q240&lt;&gt;"Sim","",IF($N240&gt;Parâmetros!$E$15,"Sim","Não"))</f>
        <v>Não</v>
      </c>
      <c r="U240" s="17" t="str">
        <f t="shared" si="23"/>
        <v>Na meta</v>
      </c>
      <c r="V240" s="17" t="str">
        <f>IF($AC240&lt;&gt;"",IF($L240&gt;0,"ATENÇÃO · apontou em dia de "&amp;LOWER($AC240)&amp;" cadastrado","Exceção cadastrada · "&amp;$AC240)&amp;IF($AD240="",""," · "&amp;$AD240),IF($E240="Férias",IF($L240&gt;0,"ATENÇÃO · apontou estando de férias no cadastro","Férias no cadastro"),IF($Y240="Férias / afastamento","Afastamento · "&amp;($Z240+$AA240-1)&amp;" dias seguidos sem apontamento",IF($Y240="Folga trabalhada","ATENÇÃO · apontou em dia de folga da escala 5x2",IF($Y240="Folga",IF(AND($D240="5x2",OR(WEEKDAY($F240,2)=6,WEEKDAY($F240,2)=7)),"Folga de fim de semana da escala 5x2",IF(AND(OR($D240="6x1",$D240="FF 6x1"),WEEKDAY($F240,2)=6,FALSE()),"Folga de fim de semana · apontou no domingo anterior",IF(AND(OR($D240="6x1",$D240="FF 6x1"),WEEKDAY($F240,2)=7,AND($A240=$A239,$L239&gt;0)),"Folga de fim de semana · apontou no sábado",IF(AND(OR($D240="6x1",$D240="FF 6x1"),OR(WEEKDAY($F240,2)=6,WEEKDAY($F240,2)=7)),"Folga de fim de semana · sem apontamento no sábado nem no domingo","Folga prevista pelo ciclo")))),IF($Y240="Indeterminado (início da série)","Sem histórico anterior — informe o dia do ciclo no Cadastro",IF($Y240="Falta de registro",IF(OR(OR($D240="6x1",$D240="FF 6x1"),$D240="5x2"),"FALTA DE REGISTRO · dia útil da escala "&amp;$E240,"FALTA DE REGISTRO · dia "&amp;$W240&amp;" de "&amp;IFERROR(INDEX(Parâmetros!$B$39:$B$48,MATCH($E240,Parâmetros!$A$39:$A$48,0)),99)&amp;" do ciclo"),IF(OR($D240="6x1",$D240="FF 6x1"),IF(OR(AND(WEEKDAY($F240,2)=6,AND($A240=$A241,$L241&gt;0)),AND(WEEKDAY($F240,2)=7,AND($A240=$A239,$L239&gt;0))),"ATENÇÃO · apontou sábado e domingo no mesmo fim de semana",IF(OR(WEEKDAY($F240,2)=6,WEEKDAY($F240,2)=7),"Jornada de fim de semana do 6x1",IF(OR($H240&gt;=Parâmetros!$E$20,$H240&lt;Parâmetros!$E$19),"ATENÇÃO · 6x1 apontou fora do horário diurno","Jornada fixa do 6x1"))),IF($D240="5x2","Jornada fixa do 5x2",IF($D240="Folguista",IF($J240=$K240,"Evidência confirma sequência","DIVERGE · sequência "&amp;$J240&amp;" × evidência "&amp;$K240),IF($K240=$E240,"Evidência confirma cadastro","DIVERGE · cadastro "&amp;$E240&amp;" × evidência "&amp;$K240)))))))))))</f>
        <v>Jornada fixa do 6x1</v>
      </c>
      <c r="W240" s="34" t="str">
        <f>IF(OR(OR($D240="6x1",$D240="FF 6x1"),$D240="5x2"),"",IF($AB240&lt;&gt;$AB239,IF(IFERROR(INDEX(Cadastro!$F$5:$F$243,$AB240),"")="",IF($L240&gt;0,1,0),IF(IFERROR(INDEX(Cadastro!$F$5:$F$243,$AB240),"")&lt;=IFERROR(INDEX(Parâmetros!$B$39:$B$48,MATCH($E240,Parâmetros!$A$39:$A$48,0)),99),IFERROR(INDEX(Cadastro!$F$5:$F$243,$AB240),""),0)),IF($L240&gt;0,IF(N($X239)&gt;0,1,N($W239)+1),IF(AND($L240=0,OR(N($W239)&gt;=IFERROR(INDEX(Parâmetros!$B$39:$B$48,MATCH($E240,Parâmetros!$A$39:$A$48,0)),99),AND(N($X239)&gt;0,N($X239)&lt;IFERROR(INDEX(Parâmetros!$C$39:$C$48,MATCH($E240,Parâmetros!$A$39:$A$48,0)),0)))),0,N($W239)+1))))</f>
        <v/>
      </c>
      <c r="X240" s="34" t="str">
        <f>IF(OR(OR($D240="6x1",$D240="FF 6x1"),$D240="5x2"),"",IF($AB240&lt;&gt;$AB239,IF(IFERROR(INDEX(Cadastro!$F$5:$F$243,$AB240),"")="",0,IF(IFERROR(INDEX(Cadastro!$F$5:$F$243,$AB240),"")&gt;IFERROR(INDEX(Parâmetros!$B$39:$B$48,MATCH($E240,Parâmetros!$A$39:$A$48,0)),99),IFERROR(INDEX(Cadastro!$F$5:$F$243,$AB240),"")-IFERROR(INDEX(Parâmetros!$B$39:$B$48,MATCH($E240,Parâmetros!$A$39:$A$48,0)),99),0)),IF(AND($L240=0,OR(N($W239)&gt;=IFERROR(INDEX(Parâmetros!$B$39:$B$48,MATCH($E240,Parâmetros!$A$39:$A$48,0)),99),AND(N($X239)&gt;0,N($X239)&lt;IFERROR(INDEX(Parâmetros!$C$39:$C$48,MATCH($E240,Parâmetros!$A$39:$A$48,0)),0)))),N($X239)+1,0)))</f>
        <v/>
      </c>
      <c r="Y240" t="str">
        <f>IF($AC240&lt;&gt;"",IF($L240&gt;0,$AC240&amp;" · com apontamento",$AC240),IF($E240="Férias",IF($L240&gt;0,"Férias · com apontamento","Férias (cadastro)"),IF(($Z240+$AA240-1)&gt;Parâmetros!$E$16,"Férias / afastamento",IF(AND($D240="5x2",OR(WEEKDAY($F240,2)=6,WEEKDAY($F240,2)=7)),IF($L240&gt;0,"Folga trabalhada","Folga"),IF($L240&gt;0,"Trabalhado",IF(OR(OR($D240="6x1",$D240="FF 6x1"),$D240="5x2"),IF(AND(OR($D240="6x1",$D240="FF 6x1"),OR(WEEKDAY($F240,2)=6,WEEKDAY($F240,2)=7)),"Folga","Falta de registro"),IF(AND($AB240&lt;&gt;$AB239,IFERROR(INDEX(Cadastro!$F$5:$F$243,$AB240),"")=""),"Indeterminado (início da série)",IF($X240&gt;0,"Folga","Falta de registro"))))))))</f>
        <v>Trabalhado</v>
      </c>
      <c r="Z240" s="34">
        <f>IF(OR($L240&gt;0,$F240&gt;Parâmetros!$E$14),0,IF($A240&lt;&gt;$A239,1,N($Z239)+1))</f>
        <v>0</v>
      </c>
      <c r="AA240" s="34">
        <f>IF(OR($L240&gt;0,$F240&gt;Parâmetros!$E$14),0,IF(OR($A240&lt;&gt;$A241,$F241&gt;Parâmetros!$E$14),1,N($AA241)+1))</f>
        <v>0</v>
      </c>
      <c r="AB240" s="31">
        <f>IFERROR(MATCH($A240&amp;"|"&amp;TEXT(_xlfn.MAXIFS(Cadastro!$E$5:$E$243,Cadastro!$A$5:$A$243,$A240,Cadastro!$E$5:$E$243,"&lt;="&amp;$F240),"yyyymmdd"),Cadastro!$I$5:$I$243,0),"")</f>
        <v>33</v>
      </c>
      <c r="AC240" t="str">
        <f>IFERROR(_xlfn.SINGLE(INDEX(Exceções!$D$5:$D$203,MATCH($A240&amp;"|"&amp;$F240,Exceções!$F$5:$F$203,0))),"")</f>
        <v/>
      </c>
      <c r="AD240" t="str">
        <f>IF($AC240="","",IFERROR(_xlfn.SINGLE(INDEX(Exceções!$E$5:$E$203,MATCH($A240&amp;"|"&amp;$F240,Exceções!$F$5:$F$203,0))),""))</f>
        <v/>
      </c>
    </row>
    <row r="241" spans="1:30" ht="15" hidden="1" customHeight="1" x14ac:dyDescent="0.25">
      <c r="A241" s="31">
        <v>11229</v>
      </c>
      <c r="B241" s="17" t="s">
        <v>15</v>
      </c>
      <c r="C241" s="17" t="str">
        <f>IFERROR(INDEX(Cadastro!$C$5:$C$243,$AB241),"NÃO INFORMADO")</f>
        <v>CAL</v>
      </c>
      <c r="D241" s="17" t="str">
        <f>IFERROR(INDEX(Cadastro!$D$5:$D$243,$AB241),"")</f>
        <v>6x1</v>
      </c>
      <c r="E241" s="17" t="str">
        <f>IFERROR(INDEX(Cadastro!$G$5:$G$243,$AB241),"")</f>
        <v>6x1</v>
      </c>
      <c r="F241" s="29">
        <v>46315</v>
      </c>
      <c r="G241" s="32" t="str">
        <f t="shared" si="18"/>
        <v>ter</v>
      </c>
      <c r="H241" s="31">
        <f>IF($L241=0,"",_xlfn.MINIFS(Dados!$Q:$Q,Dados!$A:$A,$A241,Dados!$S:$S,$F241))</f>
        <v>436</v>
      </c>
      <c r="I241" s="31">
        <f>IF($H241="","",_xlfn.MAXIFS(Dados!$R:$R,Dados!$A:$A,$A241,Dados!$S:$S,$F241))</f>
        <v>1000</v>
      </c>
      <c r="J241" s="32" t="str">
        <f>IF($D241&lt;&gt;"Folguista","",IFERROR(INDEX(Parâmetros!$D$52:$G$52,1,MIN(4,MAX(1,$W241))),""))</f>
        <v/>
      </c>
      <c r="K241" s="32" t="str">
        <f>IF(OR($AC241&lt;&gt;"",$Y241="Folga",$Y241="Folga trabalhada",$Y241="Férias (cadastro)",$Y241="Férias / afastamento",$Y241="Indeterminado (início da série)"),"",IF(OR($D241="6x1",$D241="FF 6x1"),IF(OR(WEEKDAY($F241,2)=6,WEEKDAY($F241,2)=7),"6x1 sáb/dom","6x1"),IF($D241="5x2","5x2",IF($H241="",IF($D241="Folguista",$J241,$E241),IF(OR($H241&gt;=Parâmetros!$E$18,$H241&lt;Parâmetros!$E$19),"C",IF($H241&lt;Parâmetros!$E$20,"A","B"))))))</f>
        <v>6x1</v>
      </c>
      <c r="L241" s="30">
        <f>SUMIFS(Dados!$E:$E,Dados!$A:$A,$A241,Dados!$S:$S,$F241)</f>
        <v>8.370000000000001</v>
      </c>
      <c r="M241" s="30">
        <f>IFERROR(INDEX(Parâmetros!$E$6:$E$11,MATCH($K241,Parâmetros!$A$6:$A$11,0)),"")</f>
        <v>8.8000000000000007</v>
      </c>
      <c r="N241" s="33">
        <f t="shared" si="19"/>
        <v>0.95113636363636367</v>
      </c>
      <c r="O241" s="33">
        <f>Parâmetros!$E$13</f>
        <v>0.8</v>
      </c>
      <c r="P241" s="32" t="str">
        <f>IF(OR($M241="",$F241&gt;Parâmetros!$E$14),"Não","Sim")</f>
        <v>Sim</v>
      </c>
      <c r="Q241" s="32" t="str">
        <f t="shared" si="20"/>
        <v>Sim</v>
      </c>
      <c r="R241" s="32" t="str">
        <f t="shared" si="21"/>
        <v>Sim</v>
      </c>
      <c r="S241" s="30">
        <f t="shared" si="22"/>
        <v>0</v>
      </c>
      <c r="T241" s="32" t="str">
        <f>IF($Q241&lt;&gt;"Sim","",IF($N241&gt;Parâmetros!$E$15,"Sim","Não"))</f>
        <v>Não</v>
      </c>
      <c r="U241" s="17" t="str">
        <f t="shared" si="23"/>
        <v>Na meta</v>
      </c>
      <c r="V241" s="17" t="str">
        <f>IF($AC241&lt;&gt;"",IF($L241&gt;0,"ATENÇÃO · apontou em dia de "&amp;LOWER($AC241)&amp;" cadastrado","Exceção cadastrada · "&amp;$AC241)&amp;IF($AD241="",""," · "&amp;$AD241),IF($E241="Férias",IF($L241&gt;0,"ATENÇÃO · apontou estando de férias no cadastro","Férias no cadastro"),IF($Y241="Férias / afastamento","Afastamento · "&amp;($Z241+$AA241-1)&amp;" dias seguidos sem apontamento",IF($Y241="Folga trabalhada","ATENÇÃO · apontou em dia de folga da escala 5x2",IF($Y241="Folga",IF(AND($D241="5x2",OR(WEEKDAY($F241,2)=6,WEEKDAY($F241,2)=7)),"Folga de fim de semana da escala 5x2",IF(AND(OR($D241="6x1",$D241="FF 6x1"),WEEKDAY($F241,2)=6,FALSE()),"Folga de fim de semana · apontou no domingo anterior",IF(AND(OR($D241="6x1",$D241="FF 6x1"),WEEKDAY($F241,2)=7,AND($A241=$A240,$L240&gt;0)),"Folga de fim de semana · apontou no sábado",IF(AND(OR($D241="6x1",$D241="FF 6x1"),OR(WEEKDAY($F241,2)=6,WEEKDAY($F241,2)=7)),"Folga de fim de semana · sem apontamento no sábado nem no domingo","Folga prevista pelo ciclo")))),IF($Y241="Indeterminado (início da série)","Sem histórico anterior — informe o dia do ciclo no Cadastro",IF($Y241="Falta de registro",IF(OR(OR($D241="6x1",$D241="FF 6x1"),$D241="5x2"),"FALTA DE REGISTRO · dia útil da escala "&amp;$E241,"FALTA DE REGISTRO · dia "&amp;$W241&amp;" de "&amp;IFERROR(INDEX(Parâmetros!$B$39:$B$48,MATCH($E241,Parâmetros!$A$39:$A$48,0)),99)&amp;" do ciclo"),IF(OR($D241="6x1",$D241="FF 6x1"),IF(OR(AND(WEEKDAY($F241,2)=6,AND($A241=$A242,$L242&gt;0)),AND(WEEKDAY($F241,2)=7,AND($A241=$A240,$L240&gt;0))),"ATENÇÃO · apontou sábado e domingo no mesmo fim de semana",IF(OR(WEEKDAY($F241,2)=6,WEEKDAY($F241,2)=7),"Jornada de fim de semana do 6x1",IF(OR($H241&gt;=Parâmetros!$E$20,$H241&lt;Parâmetros!$E$19),"ATENÇÃO · 6x1 apontou fora do horário diurno","Jornada fixa do 6x1"))),IF($D241="5x2","Jornada fixa do 5x2",IF($D241="Folguista",IF($J241=$K241,"Evidência confirma sequência","DIVERGE · sequência "&amp;$J241&amp;" × evidência "&amp;$K241),IF($K241=$E241,"Evidência confirma cadastro","DIVERGE · cadastro "&amp;$E241&amp;" × evidência "&amp;$K241)))))))))))</f>
        <v>Jornada fixa do 6x1</v>
      </c>
      <c r="W241" s="34" t="str">
        <f>IF(OR(OR($D241="6x1",$D241="FF 6x1"),$D241="5x2"),"",IF($AB241&lt;&gt;$AB240,IF(IFERROR(INDEX(Cadastro!$F$5:$F$243,$AB241),"")="",IF($L241&gt;0,1,0),IF(IFERROR(INDEX(Cadastro!$F$5:$F$243,$AB241),"")&lt;=IFERROR(INDEX(Parâmetros!$B$39:$B$48,MATCH($E241,Parâmetros!$A$39:$A$48,0)),99),IFERROR(INDEX(Cadastro!$F$5:$F$243,$AB241),""),0)),IF($L241&gt;0,IF(N($X240)&gt;0,1,N($W240)+1),IF(AND($L241=0,OR(N($W240)&gt;=IFERROR(INDEX(Parâmetros!$B$39:$B$48,MATCH($E241,Parâmetros!$A$39:$A$48,0)),99),AND(N($X240)&gt;0,N($X240)&lt;IFERROR(INDEX(Parâmetros!$C$39:$C$48,MATCH($E241,Parâmetros!$A$39:$A$48,0)),0)))),0,N($W240)+1))))</f>
        <v/>
      </c>
      <c r="X241" s="34" t="str">
        <f>IF(OR(OR($D241="6x1",$D241="FF 6x1"),$D241="5x2"),"",IF($AB241&lt;&gt;$AB240,IF(IFERROR(INDEX(Cadastro!$F$5:$F$243,$AB241),"")="",0,IF(IFERROR(INDEX(Cadastro!$F$5:$F$243,$AB241),"")&gt;IFERROR(INDEX(Parâmetros!$B$39:$B$48,MATCH($E241,Parâmetros!$A$39:$A$48,0)),99),IFERROR(INDEX(Cadastro!$F$5:$F$243,$AB241),"")-IFERROR(INDEX(Parâmetros!$B$39:$B$48,MATCH($E241,Parâmetros!$A$39:$A$48,0)),99),0)),IF(AND($L241=0,OR(N($W240)&gt;=IFERROR(INDEX(Parâmetros!$B$39:$B$48,MATCH($E241,Parâmetros!$A$39:$A$48,0)),99),AND(N($X240)&gt;0,N($X240)&lt;IFERROR(INDEX(Parâmetros!$C$39:$C$48,MATCH($E241,Parâmetros!$A$39:$A$48,0)),0)))),N($X240)+1,0)))</f>
        <v/>
      </c>
      <c r="Y241" t="str">
        <f>IF($AC241&lt;&gt;"",IF($L241&gt;0,$AC241&amp;" · com apontamento",$AC241),IF($E241="Férias",IF($L241&gt;0,"Férias · com apontamento","Férias (cadastro)"),IF(($Z241+$AA241-1)&gt;Parâmetros!$E$16,"Férias / afastamento",IF(AND($D241="5x2",OR(WEEKDAY($F241,2)=6,WEEKDAY($F241,2)=7)),IF($L241&gt;0,"Folga trabalhada","Folga"),IF($L241&gt;0,"Trabalhado",IF(OR(OR($D241="6x1",$D241="FF 6x1"),$D241="5x2"),IF(AND(OR($D241="6x1",$D241="FF 6x1"),OR(WEEKDAY($F241,2)=6,WEEKDAY($F241,2)=7)),"Folga","Falta de registro"),IF(AND($AB241&lt;&gt;$AB240,IFERROR(INDEX(Cadastro!$F$5:$F$243,$AB241),"")=""),"Indeterminado (início da série)",IF($X241&gt;0,"Folga","Falta de registro"))))))))</f>
        <v>Trabalhado</v>
      </c>
      <c r="Z241" s="34">
        <f>IF(OR($L241&gt;0,$F241&gt;Parâmetros!$E$14),0,IF($A241&lt;&gt;$A240,1,N($Z240)+1))</f>
        <v>0</v>
      </c>
      <c r="AA241" s="34">
        <f>IF(OR($L241&gt;0,$F241&gt;Parâmetros!$E$14),0,IF(OR($A241&lt;&gt;$A242,$F242&gt;Parâmetros!$E$14),1,N($AA242)+1))</f>
        <v>0</v>
      </c>
      <c r="AB241" s="31">
        <f>IFERROR(MATCH($A241&amp;"|"&amp;TEXT(_xlfn.MAXIFS(Cadastro!$E$5:$E$243,Cadastro!$A$5:$A$243,$A241,Cadastro!$E$5:$E$243,"&lt;="&amp;$F241),"yyyymmdd"),Cadastro!$I$5:$I$243,0),"")</f>
        <v>33</v>
      </c>
      <c r="AC241" t="str">
        <f>IFERROR(_xlfn.SINGLE(INDEX(Exceções!$D$5:$D$203,MATCH($A241&amp;"|"&amp;$F241,Exceções!$F$5:$F$203,0))),"")</f>
        <v/>
      </c>
      <c r="AD241" t="str">
        <f>IF($AC241="","",IFERROR(_xlfn.SINGLE(INDEX(Exceções!$E$5:$E$203,MATCH($A241&amp;"|"&amp;$F241,Exceções!$F$5:$F$203,0))),""))</f>
        <v/>
      </c>
    </row>
    <row r="242" spans="1:30" ht="15" hidden="1" customHeight="1" x14ac:dyDescent="0.25">
      <c r="A242" s="31">
        <v>11229</v>
      </c>
      <c r="B242" s="17" t="s">
        <v>15</v>
      </c>
      <c r="C242" s="17" t="str">
        <f>IFERROR(INDEX(Cadastro!$C$5:$C$243,$AB242),"NÃO INFORMADO")</f>
        <v>CAL</v>
      </c>
      <c r="D242" s="17" t="str">
        <f>IFERROR(INDEX(Cadastro!$D$5:$D$243,$AB242),"")</f>
        <v>6x1</v>
      </c>
      <c r="E242" s="17" t="str">
        <f>IFERROR(INDEX(Cadastro!$G$5:$G$243,$AB242),"")</f>
        <v>6x1</v>
      </c>
      <c r="F242" s="29">
        <v>46316</v>
      </c>
      <c r="G242" s="32" t="str">
        <f t="shared" si="18"/>
        <v>qua</v>
      </c>
      <c r="H242" s="31">
        <f>IF($L242=0,"",_xlfn.MINIFS(Dados!$Q:$Q,Dados!$A:$A,$A242,Dados!$S:$S,$F242))</f>
        <v>434</v>
      </c>
      <c r="I242" s="31">
        <f>IF($H242="","",_xlfn.MAXIFS(Dados!$R:$R,Dados!$A:$A,$A242,Dados!$S:$S,$F242))</f>
        <v>987</v>
      </c>
      <c r="J242" s="32" t="str">
        <f>IF($D242&lt;&gt;"Folguista","",IFERROR(INDEX(Parâmetros!$D$52:$G$52,1,MIN(4,MAX(1,$W242))),""))</f>
        <v/>
      </c>
      <c r="K242" s="32" t="str">
        <f>IF(OR($AC242&lt;&gt;"",$Y242="Folga",$Y242="Folga trabalhada",$Y242="Férias (cadastro)",$Y242="Férias / afastamento",$Y242="Indeterminado (início da série)"),"",IF(OR($D242="6x1",$D242="FF 6x1"),IF(OR(WEEKDAY($F242,2)=6,WEEKDAY($F242,2)=7),"6x1 sáb/dom","6x1"),IF($D242="5x2","5x2",IF($H242="",IF($D242="Folguista",$J242,$E242),IF(OR($H242&gt;=Parâmetros!$E$18,$H242&lt;Parâmetros!$E$19),"C",IF($H242&lt;Parâmetros!$E$20,"A","B"))))))</f>
        <v>6x1</v>
      </c>
      <c r="L242" s="30">
        <f>SUMIFS(Dados!$E:$E,Dados!$A:$A,$A242,Dados!$S:$S,$F242)</f>
        <v>8.27</v>
      </c>
      <c r="M242" s="30">
        <f>IFERROR(INDEX(Parâmetros!$E$6:$E$11,MATCH($K242,Parâmetros!$A$6:$A$11,0)),"")</f>
        <v>8.8000000000000007</v>
      </c>
      <c r="N242" s="33">
        <f t="shared" si="19"/>
        <v>0.93977272727272709</v>
      </c>
      <c r="O242" s="33">
        <f>Parâmetros!$E$13</f>
        <v>0.8</v>
      </c>
      <c r="P242" s="32" t="str">
        <f>IF(OR($M242="",$F242&gt;Parâmetros!$E$14),"Não","Sim")</f>
        <v>Sim</v>
      </c>
      <c r="Q242" s="32" t="str">
        <f t="shared" si="20"/>
        <v>Sim</v>
      </c>
      <c r="R242" s="32" t="str">
        <f t="shared" si="21"/>
        <v>Sim</v>
      </c>
      <c r="S242" s="30">
        <f t="shared" si="22"/>
        <v>0</v>
      </c>
      <c r="T242" s="32" t="str">
        <f>IF($Q242&lt;&gt;"Sim","",IF($N242&gt;Parâmetros!$E$15,"Sim","Não"))</f>
        <v>Não</v>
      </c>
      <c r="U242" s="17" t="str">
        <f t="shared" si="23"/>
        <v>Na meta</v>
      </c>
      <c r="V242" s="17" t="str">
        <f>IF($AC242&lt;&gt;"",IF($L242&gt;0,"ATENÇÃO · apontou em dia de "&amp;LOWER($AC242)&amp;" cadastrado","Exceção cadastrada · "&amp;$AC242)&amp;IF($AD242="",""," · "&amp;$AD242),IF($E242="Férias",IF($L242&gt;0,"ATENÇÃO · apontou estando de férias no cadastro","Férias no cadastro"),IF($Y242="Férias / afastamento","Afastamento · "&amp;($Z242+$AA242-1)&amp;" dias seguidos sem apontamento",IF($Y242="Folga trabalhada","ATENÇÃO · apontou em dia de folga da escala 5x2",IF($Y242="Folga",IF(AND($D242="5x2",OR(WEEKDAY($F242,2)=6,WEEKDAY($F242,2)=7)),"Folga de fim de semana da escala 5x2",IF(AND(OR($D242="6x1",$D242="FF 6x1"),WEEKDAY($F242,2)=6,FALSE()),"Folga de fim de semana · apontou no domingo anterior",IF(AND(OR($D242="6x1",$D242="FF 6x1"),WEEKDAY($F242,2)=7,AND($A242=$A241,$L241&gt;0)),"Folga de fim de semana · apontou no sábado",IF(AND(OR($D242="6x1",$D242="FF 6x1"),OR(WEEKDAY($F242,2)=6,WEEKDAY($F242,2)=7)),"Folga de fim de semana · sem apontamento no sábado nem no domingo","Folga prevista pelo ciclo")))),IF($Y242="Indeterminado (início da série)","Sem histórico anterior — informe o dia do ciclo no Cadastro",IF($Y242="Falta de registro",IF(OR(OR($D242="6x1",$D242="FF 6x1"),$D242="5x2"),"FALTA DE REGISTRO · dia útil da escala "&amp;$E242,"FALTA DE REGISTRO · dia "&amp;$W242&amp;" de "&amp;IFERROR(INDEX(Parâmetros!$B$39:$B$48,MATCH($E242,Parâmetros!$A$39:$A$48,0)),99)&amp;" do ciclo"),IF(OR($D242="6x1",$D242="FF 6x1"),IF(OR(AND(WEEKDAY($F242,2)=6,AND($A242=$A243,$L243&gt;0)),AND(WEEKDAY($F242,2)=7,AND($A242=$A241,$L241&gt;0))),"ATENÇÃO · apontou sábado e domingo no mesmo fim de semana",IF(OR(WEEKDAY($F242,2)=6,WEEKDAY($F242,2)=7),"Jornada de fim de semana do 6x1",IF(OR($H242&gt;=Parâmetros!$E$20,$H242&lt;Parâmetros!$E$19),"ATENÇÃO · 6x1 apontou fora do horário diurno","Jornada fixa do 6x1"))),IF($D242="5x2","Jornada fixa do 5x2",IF($D242="Folguista",IF($J242=$K242,"Evidência confirma sequência","DIVERGE · sequência "&amp;$J242&amp;" × evidência "&amp;$K242),IF($K242=$E242,"Evidência confirma cadastro","DIVERGE · cadastro "&amp;$E242&amp;" × evidência "&amp;$K242)))))))))))</f>
        <v>Jornada fixa do 6x1</v>
      </c>
      <c r="W242" s="34" t="str">
        <f>IF(OR(OR($D242="6x1",$D242="FF 6x1"),$D242="5x2"),"",IF($AB242&lt;&gt;$AB241,IF(IFERROR(INDEX(Cadastro!$F$5:$F$243,$AB242),"")="",IF($L242&gt;0,1,0),IF(IFERROR(INDEX(Cadastro!$F$5:$F$243,$AB242),"")&lt;=IFERROR(INDEX(Parâmetros!$B$39:$B$48,MATCH($E242,Parâmetros!$A$39:$A$48,0)),99),IFERROR(INDEX(Cadastro!$F$5:$F$243,$AB242),""),0)),IF($L242&gt;0,IF(N($X241)&gt;0,1,N($W241)+1),IF(AND($L242=0,OR(N($W241)&gt;=IFERROR(INDEX(Parâmetros!$B$39:$B$48,MATCH($E242,Parâmetros!$A$39:$A$48,0)),99),AND(N($X241)&gt;0,N($X241)&lt;IFERROR(INDEX(Parâmetros!$C$39:$C$48,MATCH($E242,Parâmetros!$A$39:$A$48,0)),0)))),0,N($W241)+1))))</f>
        <v/>
      </c>
      <c r="X242" s="34" t="str">
        <f>IF(OR(OR($D242="6x1",$D242="FF 6x1"),$D242="5x2"),"",IF($AB242&lt;&gt;$AB241,IF(IFERROR(INDEX(Cadastro!$F$5:$F$243,$AB242),"")="",0,IF(IFERROR(INDEX(Cadastro!$F$5:$F$243,$AB242),"")&gt;IFERROR(INDEX(Parâmetros!$B$39:$B$48,MATCH($E242,Parâmetros!$A$39:$A$48,0)),99),IFERROR(INDEX(Cadastro!$F$5:$F$243,$AB242),"")-IFERROR(INDEX(Parâmetros!$B$39:$B$48,MATCH($E242,Parâmetros!$A$39:$A$48,0)),99),0)),IF(AND($L242=0,OR(N($W241)&gt;=IFERROR(INDEX(Parâmetros!$B$39:$B$48,MATCH($E242,Parâmetros!$A$39:$A$48,0)),99),AND(N($X241)&gt;0,N($X241)&lt;IFERROR(INDEX(Parâmetros!$C$39:$C$48,MATCH($E242,Parâmetros!$A$39:$A$48,0)),0)))),N($X241)+1,0)))</f>
        <v/>
      </c>
      <c r="Y242" t="str">
        <f>IF($AC242&lt;&gt;"",IF($L242&gt;0,$AC242&amp;" · com apontamento",$AC242),IF($E242="Férias",IF($L242&gt;0,"Férias · com apontamento","Férias (cadastro)"),IF(($Z242+$AA242-1)&gt;Parâmetros!$E$16,"Férias / afastamento",IF(AND($D242="5x2",OR(WEEKDAY($F242,2)=6,WEEKDAY($F242,2)=7)),IF($L242&gt;0,"Folga trabalhada","Folga"),IF($L242&gt;0,"Trabalhado",IF(OR(OR($D242="6x1",$D242="FF 6x1"),$D242="5x2"),IF(AND(OR($D242="6x1",$D242="FF 6x1"),OR(WEEKDAY($F242,2)=6,WEEKDAY($F242,2)=7)),"Folga","Falta de registro"),IF(AND($AB242&lt;&gt;$AB241,IFERROR(INDEX(Cadastro!$F$5:$F$243,$AB242),"")=""),"Indeterminado (início da série)",IF($X242&gt;0,"Folga","Falta de registro"))))))))</f>
        <v>Trabalhado</v>
      </c>
      <c r="Z242" s="34">
        <f>IF(OR($L242&gt;0,$F242&gt;Parâmetros!$E$14),0,IF($A242&lt;&gt;$A241,1,N($Z241)+1))</f>
        <v>0</v>
      </c>
      <c r="AA242" s="34">
        <f>IF(OR($L242&gt;0,$F242&gt;Parâmetros!$E$14),0,IF(OR($A242&lt;&gt;$A243,$F243&gt;Parâmetros!$E$14),1,N($AA243)+1))</f>
        <v>0</v>
      </c>
      <c r="AB242" s="31">
        <f>IFERROR(MATCH($A242&amp;"|"&amp;TEXT(_xlfn.MAXIFS(Cadastro!$E$5:$E$243,Cadastro!$A$5:$A$243,$A242,Cadastro!$E$5:$E$243,"&lt;="&amp;$F242),"yyyymmdd"),Cadastro!$I$5:$I$243,0),"")</f>
        <v>33</v>
      </c>
      <c r="AC242" t="str">
        <f>IFERROR(_xlfn.SINGLE(INDEX(Exceções!$D$5:$D$203,MATCH($A242&amp;"|"&amp;$F242,Exceções!$F$5:$F$203,0))),"")</f>
        <v/>
      </c>
      <c r="AD242" t="str">
        <f>IF($AC242="","",IFERROR(_xlfn.SINGLE(INDEX(Exceções!$E$5:$E$203,MATCH($A242&amp;"|"&amp;$F242,Exceções!$F$5:$F$203,0))),""))</f>
        <v/>
      </c>
    </row>
    <row r="243" spans="1:30" ht="15" hidden="1" customHeight="1" x14ac:dyDescent="0.25">
      <c r="A243" s="31">
        <v>11229</v>
      </c>
      <c r="B243" s="17" t="s">
        <v>15</v>
      </c>
      <c r="C243" s="17" t="str">
        <f>IFERROR(INDEX(Cadastro!$C$5:$C$243,$AB243),"NÃO INFORMADO")</f>
        <v>CAL</v>
      </c>
      <c r="D243" s="17" t="str">
        <f>IFERROR(INDEX(Cadastro!$D$5:$D$243,$AB243),"")</f>
        <v>6x1</v>
      </c>
      <c r="E243" s="17" t="str">
        <f>IFERROR(INDEX(Cadastro!$G$5:$G$243,$AB243),"")</f>
        <v>6x1</v>
      </c>
      <c r="F243" s="29">
        <v>46317</v>
      </c>
      <c r="G243" s="32" t="str">
        <f t="shared" si="18"/>
        <v>qui</v>
      </c>
      <c r="H243" s="31">
        <f>IF($L243=0,"",_xlfn.MINIFS(Dados!$Q:$Q,Dados!$A:$A,$A243,Dados!$S:$S,$F243))</f>
        <v>435</v>
      </c>
      <c r="I243" s="31">
        <f>IF($H243="","",_xlfn.MAXIFS(Dados!$R:$R,Dados!$A:$A,$A243,Dados!$S:$S,$F243))</f>
        <v>991</v>
      </c>
      <c r="J243" s="32" t="str">
        <f>IF($D243&lt;&gt;"Folguista","",IFERROR(INDEX(Parâmetros!$D$52:$G$52,1,MIN(4,MAX(1,$W243))),""))</f>
        <v/>
      </c>
      <c r="K243" s="32" t="str">
        <f>IF(OR($AC243&lt;&gt;"",$Y243="Folga",$Y243="Folga trabalhada",$Y243="Férias (cadastro)",$Y243="Férias / afastamento",$Y243="Indeterminado (início da série)"),"",IF(OR($D243="6x1",$D243="FF 6x1"),IF(OR(WEEKDAY($F243,2)=6,WEEKDAY($F243,2)=7),"6x1 sáb/dom","6x1"),IF($D243="5x2","5x2",IF($H243="",IF($D243="Folguista",$J243,$E243),IF(OR($H243&gt;=Parâmetros!$E$18,$H243&lt;Parâmetros!$E$19),"C",IF($H243&lt;Parâmetros!$E$20,"A","B"))))))</f>
        <v>6x1</v>
      </c>
      <c r="L243" s="30">
        <f>SUMIFS(Dados!$E:$E,Dados!$A:$A,$A243,Dados!$S:$S,$F243)</f>
        <v>8.2199999999999989</v>
      </c>
      <c r="M243" s="30">
        <f>IFERROR(INDEX(Parâmetros!$E$6:$E$11,MATCH($K243,Parâmetros!$A$6:$A$11,0)),"")</f>
        <v>8.8000000000000007</v>
      </c>
      <c r="N243" s="33">
        <f t="shared" si="19"/>
        <v>0.93409090909090886</v>
      </c>
      <c r="O243" s="33">
        <f>Parâmetros!$E$13</f>
        <v>0.8</v>
      </c>
      <c r="P243" s="32" t="str">
        <f>IF(OR($M243="",$F243&gt;Parâmetros!$E$14),"Não","Sim")</f>
        <v>Sim</v>
      </c>
      <c r="Q243" s="32" t="str">
        <f t="shared" si="20"/>
        <v>Sim</v>
      </c>
      <c r="R243" s="32" t="str">
        <f t="shared" si="21"/>
        <v>Sim</v>
      </c>
      <c r="S243" s="30">
        <f t="shared" si="22"/>
        <v>0</v>
      </c>
      <c r="T243" s="32" t="str">
        <f>IF($Q243&lt;&gt;"Sim","",IF($N243&gt;Parâmetros!$E$15,"Sim","Não"))</f>
        <v>Não</v>
      </c>
      <c r="U243" s="17" t="str">
        <f t="shared" si="23"/>
        <v>Na meta</v>
      </c>
      <c r="V243" s="17" t="str">
        <f>IF($AC243&lt;&gt;"",IF($L243&gt;0,"ATENÇÃO · apontou em dia de "&amp;LOWER($AC243)&amp;" cadastrado","Exceção cadastrada · "&amp;$AC243)&amp;IF($AD243="",""," · "&amp;$AD243),IF($E243="Férias",IF($L243&gt;0,"ATENÇÃO · apontou estando de férias no cadastro","Férias no cadastro"),IF($Y243="Férias / afastamento","Afastamento · "&amp;($Z243+$AA243-1)&amp;" dias seguidos sem apontamento",IF($Y243="Folga trabalhada","ATENÇÃO · apontou em dia de folga da escala 5x2",IF($Y243="Folga",IF(AND($D243="5x2",OR(WEEKDAY($F243,2)=6,WEEKDAY($F243,2)=7)),"Folga de fim de semana da escala 5x2",IF(AND(OR($D243="6x1",$D243="FF 6x1"),WEEKDAY($F243,2)=6,FALSE()),"Folga de fim de semana · apontou no domingo anterior",IF(AND(OR($D243="6x1",$D243="FF 6x1"),WEEKDAY($F243,2)=7,AND($A243=$A242,$L242&gt;0)),"Folga de fim de semana · apontou no sábado",IF(AND(OR($D243="6x1",$D243="FF 6x1"),OR(WEEKDAY($F243,2)=6,WEEKDAY($F243,2)=7)),"Folga de fim de semana · sem apontamento no sábado nem no domingo","Folga prevista pelo ciclo")))),IF($Y243="Indeterminado (início da série)","Sem histórico anterior — informe o dia do ciclo no Cadastro",IF($Y243="Falta de registro",IF(OR(OR($D243="6x1",$D243="FF 6x1"),$D243="5x2"),"FALTA DE REGISTRO · dia útil da escala "&amp;$E243,"FALTA DE REGISTRO · dia "&amp;$W243&amp;" de "&amp;IFERROR(INDEX(Parâmetros!$B$39:$B$48,MATCH($E243,Parâmetros!$A$39:$A$48,0)),99)&amp;" do ciclo"),IF(OR($D243="6x1",$D243="FF 6x1"),IF(OR(AND(WEEKDAY($F243,2)=6,AND($A243=$A244,$L244&gt;0)),AND(WEEKDAY($F243,2)=7,AND($A243=$A242,$L242&gt;0))),"ATENÇÃO · apontou sábado e domingo no mesmo fim de semana",IF(OR(WEEKDAY($F243,2)=6,WEEKDAY($F243,2)=7),"Jornada de fim de semana do 6x1",IF(OR($H243&gt;=Parâmetros!$E$20,$H243&lt;Parâmetros!$E$19),"ATENÇÃO · 6x1 apontou fora do horário diurno","Jornada fixa do 6x1"))),IF($D243="5x2","Jornada fixa do 5x2",IF($D243="Folguista",IF($J243=$K243,"Evidência confirma sequência","DIVERGE · sequência "&amp;$J243&amp;" × evidência "&amp;$K243),IF($K243=$E243,"Evidência confirma cadastro","DIVERGE · cadastro "&amp;$E243&amp;" × evidência "&amp;$K243)))))))))))</f>
        <v>Jornada fixa do 6x1</v>
      </c>
      <c r="W243" s="34" t="str">
        <f>IF(OR(OR($D243="6x1",$D243="FF 6x1"),$D243="5x2"),"",IF($AB243&lt;&gt;$AB242,IF(IFERROR(INDEX(Cadastro!$F$5:$F$243,$AB243),"")="",IF($L243&gt;0,1,0),IF(IFERROR(INDEX(Cadastro!$F$5:$F$243,$AB243),"")&lt;=IFERROR(INDEX(Parâmetros!$B$39:$B$48,MATCH($E243,Parâmetros!$A$39:$A$48,0)),99),IFERROR(INDEX(Cadastro!$F$5:$F$243,$AB243),""),0)),IF($L243&gt;0,IF(N($X242)&gt;0,1,N($W242)+1),IF(AND($L243=0,OR(N($W242)&gt;=IFERROR(INDEX(Parâmetros!$B$39:$B$48,MATCH($E243,Parâmetros!$A$39:$A$48,0)),99),AND(N($X242)&gt;0,N($X242)&lt;IFERROR(INDEX(Parâmetros!$C$39:$C$48,MATCH($E243,Parâmetros!$A$39:$A$48,0)),0)))),0,N($W242)+1))))</f>
        <v/>
      </c>
      <c r="X243" s="34" t="str">
        <f>IF(OR(OR($D243="6x1",$D243="FF 6x1"),$D243="5x2"),"",IF($AB243&lt;&gt;$AB242,IF(IFERROR(INDEX(Cadastro!$F$5:$F$243,$AB243),"")="",0,IF(IFERROR(INDEX(Cadastro!$F$5:$F$243,$AB243),"")&gt;IFERROR(INDEX(Parâmetros!$B$39:$B$48,MATCH($E243,Parâmetros!$A$39:$A$48,0)),99),IFERROR(INDEX(Cadastro!$F$5:$F$243,$AB243),"")-IFERROR(INDEX(Parâmetros!$B$39:$B$48,MATCH($E243,Parâmetros!$A$39:$A$48,0)),99),0)),IF(AND($L243=0,OR(N($W242)&gt;=IFERROR(INDEX(Parâmetros!$B$39:$B$48,MATCH($E243,Parâmetros!$A$39:$A$48,0)),99),AND(N($X242)&gt;0,N($X242)&lt;IFERROR(INDEX(Parâmetros!$C$39:$C$48,MATCH($E243,Parâmetros!$A$39:$A$48,0)),0)))),N($X242)+1,0)))</f>
        <v/>
      </c>
      <c r="Y243" t="str">
        <f>IF($AC243&lt;&gt;"",IF($L243&gt;0,$AC243&amp;" · com apontamento",$AC243),IF($E243="Férias",IF($L243&gt;0,"Férias · com apontamento","Férias (cadastro)"),IF(($Z243+$AA243-1)&gt;Parâmetros!$E$16,"Férias / afastamento",IF(AND($D243="5x2",OR(WEEKDAY($F243,2)=6,WEEKDAY($F243,2)=7)),IF($L243&gt;0,"Folga trabalhada","Folga"),IF($L243&gt;0,"Trabalhado",IF(OR(OR($D243="6x1",$D243="FF 6x1"),$D243="5x2"),IF(AND(OR($D243="6x1",$D243="FF 6x1"),OR(WEEKDAY($F243,2)=6,WEEKDAY($F243,2)=7)),"Folga","Falta de registro"),IF(AND($AB243&lt;&gt;$AB242,IFERROR(INDEX(Cadastro!$F$5:$F$243,$AB243),"")=""),"Indeterminado (início da série)",IF($X243&gt;0,"Folga","Falta de registro"))))))))</f>
        <v>Trabalhado</v>
      </c>
      <c r="Z243" s="34">
        <f>IF(OR($L243&gt;0,$F243&gt;Parâmetros!$E$14),0,IF($A243&lt;&gt;$A242,1,N($Z242)+1))</f>
        <v>0</v>
      </c>
      <c r="AA243" s="34">
        <f>IF(OR($L243&gt;0,$F243&gt;Parâmetros!$E$14),0,IF(OR($A243&lt;&gt;$A244,$F244&gt;Parâmetros!$E$14),1,N($AA244)+1))</f>
        <v>0</v>
      </c>
      <c r="AB243" s="31">
        <f>IFERROR(MATCH($A243&amp;"|"&amp;TEXT(_xlfn.MAXIFS(Cadastro!$E$5:$E$243,Cadastro!$A$5:$A$243,$A243,Cadastro!$E$5:$E$243,"&lt;="&amp;$F243),"yyyymmdd"),Cadastro!$I$5:$I$243,0),"")</f>
        <v>33</v>
      </c>
      <c r="AC243" t="str">
        <f>IFERROR(_xlfn.SINGLE(INDEX(Exceções!$D$5:$D$203,MATCH($A243&amp;"|"&amp;$F243,Exceções!$F$5:$F$203,0))),"")</f>
        <v/>
      </c>
      <c r="AD243" t="str">
        <f>IF($AC243="","",IFERROR(_xlfn.SINGLE(INDEX(Exceções!$E$5:$E$203,MATCH($A243&amp;"|"&amp;$F243,Exceções!$F$5:$F$203,0))),""))</f>
        <v/>
      </c>
    </row>
    <row r="244" spans="1:30" ht="15" hidden="1" customHeight="1" x14ac:dyDescent="0.25">
      <c r="A244" s="31">
        <v>11229</v>
      </c>
      <c r="B244" s="17" t="s">
        <v>15</v>
      </c>
      <c r="C244" s="17" t="str">
        <f>IFERROR(INDEX(Cadastro!$C$5:$C$243,$AB244),"NÃO INFORMADO")</f>
        <v>CAL</v>
      </c>
      <c r="D244" s="17" t="str">
        <f>IFERROR(INDEX(Cadastro!$D$5:$D$243,$AB244),"")</f>
        <v>6x1</v>
      </c>
      <c r="E244" s="17" t="str">
        <f>IFERROR(INDEX(Cadastro!$G$5:$G$243,$AB244),"")</f>
        <v>6x1</v>
      </c>
      <c r="F244" s="29">
        <v>46318</v>
      </c>
      <c r="G244" s="32" t="str">
        <f t="shared" si="18"/>
        <v>sex</v>
      </c>
      <c r="H244" s="31">
        <f>IF($L244=0,"",_xlfn.MINIFS(Dados!$Q:$Q,Dados!$A:$A,$A244,Dados!$S:$S,$F244))</f>
        <v>433</v>
      </c>
      <c r="I244" s="31">
        <f>IF($H244="","",_xlfn.MAXIFS(Dados!$R:$R,Dados!$A:$A,$A244,Dados!$S:$S,$F244))</f>
        <v>688</v>
      </c>
      <c r="J244" s="32" t="str">
        <f>IF($D244&lt;&gt;"Folguista","",IFERROR(INDEX(Parâmetros!$D$52:$G$52,1,MIN(4,MAX(1,$W244))),""))</f>
        <v/>
      </c>
      <c r="K244" s="32" t="str">
        <f>IF(OR($AC244&lt;&gt;"",$Y244="Folga",$Y244="Folga trabalhada",$Y244="Férias (cadastro)",$Y244="Férias / afastamento",$Y244="Indeterminado (início da série)"),"",IF(OR($D244="6x1",$D244="FF 6x1"),IF(OR(WEEKDAY($F244,2)=6,WEEKDAY($F244,2)=7),"6x1 sáb/dom","6x1"),IF($D244="5x2","5x2",IF($H244="",IF($D244="Folguista",$J244,$E244),IF(OR($H244&gt;=Parâmetros!$E$18,$H244&lt;Parâmetros!$E$19),"C",IF($H244&lt;Parâmetros!$E$20,"A","B"))))))</f>
        <v>6x1</v>
      </c>
      <c r="L244" s="30">
        <f>SUMIFS(Dados!$E:$E,Dados!$A:$A,$A244,Dados!$S:$S,$F244)</f>
        <v>4.26</v>
      </c>
      <c r="M244" s="30">
        <f>IFERROR(INDEX(Parâmetros!$E$6:$E$11,MATCH($K244,Parâmetros!$A$6:$A$11,0)),"")</f>
        <v>8.8000000000000007</v>
      </c>
      <c r="N244" s="33">
        <f t="shared" si="19"/>
        <v>0.48409090909090902</v>
      </c>
      <c r="O244" s="33">
        <f>Parâmetros!$E$13</f>
        <v>0.8</v>
      </c>
      <c r="P244" s="32" t="str">
        <f>IF(OR($M244="",$F244&gt;Parâmetros!$E$14),"Não","Sim")</f>
        <v>Sim</v>
      </c>
      <c r="Q244" s="32" t="str">
        <f t="shared" si="20"/>
        <v>Sim</v>
      </c>
      <c r="R244" s="32" t="str">
        <f t="shared" si="21"/>
        <v>Não</v>
      </c>
      <c r="S244" s="30">
        <f t="shared" si="22"/>
        <v>2.7800000000000011</v>
      </c>
      <c r="T244" s="32" t="str">
        <f>IF($Q244&lt;&gt;"Sim","",IF($N244&gt;Parâmetros!$E$15,"Sim","Não"))</f>
        <v>Não</v>
      </c>
      <c r="U244" s="17" t="str">
        <f t="shared" si="23"/>
        <v>Abaixo da meta</v>
      </c>
      <c r="V244" s="17" t="str">
        <f>IF($AC244&lt;&gt;"",IF($L244&gt;0,"ATENÇÃO · apontou em dia de "&amp;LOWER($AC244)&amp;" cadastrado","Exceção cadastrada · "&amp;$AC244)&amp;IF($AD244="",""," · "&amp;$AD244),IF($E244="Férias",IF($L244&gt;0,"ATENÇÃO · apontou estando de férias no cadastro","Férias no cadastro"),IF($Y244="Férias / afastamento","Afastamento · "&amp;($Z244+$AA244-1)&amp;" dias seguidos sem apontamento",IF($Y244="Folga trabalhada","ATENÇÃO · apontou em dia de folga da escala 5x2",IF($Y244="Folga",IF(AND($D244="5x2",OR(WEEKDAY($F244,2)=6,WEEKDAY($F244,2)=7)),"Folga de fim de semana da escala 5x2",IF(AND(OR($D244="6x1",$D244="FF 6x1"),WEEKDAY($F244,2)=6,FALSE()),"Folga de fim de semana · apontou no domingo anterior",IF(AND(OR($D244="6x1",$D244="FF 6x1"),WEEKDAY($F244,2)=7,AND($A244=$A243,$L243&gt;0)),"Folga de fim de semana · apontou no sábado",IF(AND(OR($D244="6x1",$D244="FF 6x1"),OR(WEEKDAY($F244,2)=6,WEEKDAY($F244,2)=7)),"Folga de fim de semana · sem apontamento no sábado nem no domingo","Folga prevista pelo ciclo")))),IF($Y244="Indeterminado (início da série)","Sem histórico anterior — informe o dia do ciclo no Cadastro",IF($Y244="Falta de registro",IF(OR(OR($D244="6x1",$D244="FF 6x1"),$D244="5x2"),"FALTA DE REGISTRO · dia útil da escala "&amp;$E244,"FALTA DE REGISTRO · dia "&amp;$W244&amp;" de "&amp;IFERROR(INDEX(Parâmetros!$B$39:$B$48,MATCH($E244,Parâmetros!$A$39:$A$48,0)),99)&amp;" do ciclo"),IF(OR($D244="6x1",$D244="FF 6x1"),IF(OR(AND(WEEKDAY($F244,2)=6,AND($A244=$A245,$L245&gt;0)),AND(WEEKDAY($F244,2)=7,AND($A244=$A243,$L243&gt;0))),"ATENÇÃO · apontou sábado e domingo no mesmo fim de semana",IF(OR(WEEKDAY($F244,2)=6,WEEKDAY($F244,2)=7),"Jornada de fim de semana do 6x1",IF(OR($H244&gt;=Parâmetros!$E$20,$H244&lt;Parâmetros!$E$19),"ATENÇÃO · 6x1 apontou fora do horário diurno","Jornada fixa do 6x1"))),IF($D244="5x2","Jornada fixa do 5x2",IF($D244="Folguista",IF($J244=$K244,"Evidência confirma sequência","DIVERGE · sequência "&amp;$J244&amp;" × evidência "&amp;$K244),IF($K244=$E244,"Evidência confirma cadastro","DIVERGE · cadastro "&amp;$E244&amp;" × evidência "&amp;$K244)))))))))))</f>
        <v>Jornada fixa do 6x1</v>
      </c>
      <c r="W244" s="34" t="str">
        <f>IF(OR(OR($D244="6x1",$D244="FF 6x1"),$D244="5x2"),"",IF($AB244&lt;&gt;$AB243,IF(IFERROR(INDEX(Cadastro!$F$5:$F$243,$AB244),"")="",IF($L244&gt;0,1,0),IF(IFERROR(INDEX(Cadastro!$F$5:$F$243,$AB244),"")&lt;=IFERROR(INDEX(Parâmetros!$B$39:$B$48,MATCH($E244,Parâmetros!$A$39:$A$48,0)),99),IFERROR(INDEX(Cadastro!$F$5:$F$243,$AB244),""),0)),IF($L244&gt;0,IF(N($X243)&gt;0,1,N($W243)+1),IF(AND($L244=0,OR(N($W243)&gt;=IFERROR(INDEX(Parâmetros!$B$39:$B$48,MATCH($E244,Parâmetros!$A$39:$A$48,0)),99),AND(N($X243)&gt;0,N($X243)&lt;IFERROR(INDEX(Parâmetros!$C$39:$C$48,MATCH($E244,Parâmetros!$A$39:$A$48,0)),0)))),0,N($W243)+1))))</f>
        <v/>
      </c>
      <c r="X244" s="34" t="str">
        <f>IF(OR(OR($D244="6x1",$D244="FF 6x1"),$D244="5x2"),"",IF($AB244&lt;&gt;$AB243,IF(IFERROR(INDEX(Cadastro!$F$5:$F$243,$AB244),"")="",0,IF(IFERROR(INDEX(Cadastro!$F$5:$F$243,$AB244),"")&gt;IFERROR(INDEX(Parâmetros!$B$39:$B$48,MATCH($E244,Parâmetros!$A$39:$A$48,0)),99),IFERROR(INDEX(Cadastro!$F$5:$F$243,$AB244),"")-IFERROR(INDEX(Parâmetros!$B$39:$B$48,MATCH($E244,Parâmetros!$A$39:$A$48,0)),99),0)),IF(AND($L244=0,OR(N($W243)&gt;=IFERROR(INDEX(Parâmetros!$B$39:$B$48,MATCH($E244,Parâmetros!$A$39:$A$48,0)),99),AND(N($X243)&gt;0,N($X243)&lt;IFERROR(INDEX(Parâmetros!$C$39:$C$48,MATCH($E244,Parâmetros!$A$39:$A$48,0)),0)))),N($X243)+1,0)))</f>
        <v/>
      </c>
      <c r="Y244" t="str">
        <f>IF($AC244&lt;&gt;"",IF($L244&gt;0,$AC244&amp;" · com apontamento",$AC244),IF($E244="Férias",IF($L244&gt;0,"Férias · com apontamento","Férias (cadastro)"),IF(($Z244+$AA244-1)&gt;Parâmetros!$E$16,"Férias / afastamento",IF(AND($D244="5x2",OR(WEEKDAY($F244,2)=6,WEEKDAY($F244,2)=7)),IF($L244&gt;0,"Folga trabalhada","Folga"),IF($L244&gt;0,"Trabalhado",IF(OR(OR($D244="6x1",$D244="FF 6x1"),$D244="5x2"),IF(AND(OR($D244="6x1",$D244="FF 6x1"),OR(WEEKDAY($F244,2)=6,WEEKDAY($F244,2)=7)),"Folga","Falta de registro"),IF(AND($AB244&lt;&gt;$AB243,IFERROR(INDEX(Cadastro!$F$5:$F$243,$AB244),"")=""),"Indeterminado (início da série)",IF($X244&gt;0,"Folga","Falta de registro"))))))))</f>
        <v>Trabalhado</v>
      </c>
      <c r="Z244" s="34">
        <f>IF(OR($L244&gt;0,$F244&gt;Parâmetros!$E$14),0,IF($A244&lt;&gt;$A243,1,N($Z243)+1))</f>
        <v>0</v>
      </c>
      <c r="AA244" s="34">
        <f>IF(OR($L244&gt;0,$F244&gt;Parâmetros!$E$14),0,IF(OR($A244&lt;&gt;$A245,$F245&gt;Parâmetros!$E$14),1,N($AA245)+1))</f>
        <v>0</v>
      </c>
      <c r="AB244" s="31">
        <f>IFERROR(MATCH($A244&amp;"|"&amp;TEXT(_xlfn.MAXIFS(Cadastro!$E$5:$E$243,Cadastro!$A$5:$A$243,$A244,Cadastro!$E$5:$E$243,"&lt;="&amp;$F244),"yyyymmdd"),Cadastro!$I$5:$I$243,0),"")</f>
        <v>33</v>
      </c>
      <c r="AC244" t="str">
        <f>IFERROR(_xlfn.SINGLE(INDEX(Exceções!$D$5:$D$203,MATCH($A244&amp;"|"&amp;$F244,Exceções!$F$5:$F$203,0))),"")</f>
        <v/>
      </c>
      <c r="AD244" t="str">
        <f>IF($AC244="","",IFERROR(_xlfn.SINGLE(INDEX(Exceções!$E$5:$E$203,MATCH($A244&amp;"|"&amp;$F244,Exceções!$F$5:$F$203,0))),""))</f>
        <v/>
      </c>
    </row>
    <row r="245" spans="1:30" ht="15" hidden="1" customHeight="1" x14ac:dyDescent="0.25">
      <c r="A245" s="31">
        <v>11229</v>
      </c>
      <c r="B245" s="17" t="s">
        <v>15</v>
      </c>
      <c r="C245" s="17" t="str">
        <f>IFERROR(INDEX(Cadastro!$C$5:$C$243,$AB245),"NÃO INFORMADO")</f>
        <v>CAL</v>
      </c>
      <c r="D245" s="17" t="str">
        <f>IFERROR(INDEX(Cadastro!$D$5:$D$243,$AB245),"")</f>
        <v>6x1</v>
      </c>
      <c r="E245" s="17" t="str">
        <f>IFERROR(INDEX(Cadastro!$G$5:$G$243,$AB245),"")</f>
        <v>6x1</v>
      </c>
      <c r="F245" s="29">
        <v>46319</v>
      </c>
      <c r="G245" s="32" t="str">
        <f t="shared" si="18"/>
        <v>sáb</v>
      </c>
      <c r="H245" s="31" t="str">
        <f>IF($L245=0,"",_xlfn.MINIFS(Dados!$Q:$Q,Dados!$A:$A,$A245,Dados!$S:$S,$F245))</f>
        <v/>
      </c>
      <c r="I245" s="31" t="str">
        <f>IF($H245="","",_xlfn.MAXIFS(Dados!$R:$R,Dados!$A:$A,$A245,Dados!$S:$S,$F245))</f>
        <v/>
      </c>
      <c r="J245" s="32" t="str">
        <f>IF($D245&lt;&gt;"Folguista","",IFERROR(INDEX(Parâmetros!$D$52:$G$52,1,MIN(4,MAX(1,$W245))),""))</f>
        <v/>
      </c>
      <c r="K245" s="32" t="str">
        <f>IF(OR($AC245&lt;&gt;"",$Y245="Folga",$Y245="Folga trabalhada",$Y245="Férias (cadastro)",$Y245="Férias / afastamento",$Y245="Indeterminado (início da série)"),"",IF(OR($D245="6x1",$D245="FF 6x1"),IF(OR(WEEKDAY($F245,2)=6,WEEKDAY($F245,2)=7),"6x1 sáb/dom","6x1"),IF($D245="5x2","5x2",IF($H245="",IF($D245="Folguista",$J245,$E245),IF(OR($H245&gt;=Parâmetros!$E$18,$H245&lt;Parâmetros!$E$19),"C",IF($H245&lt;Parâmetros!$E$20,"A","B"))))))</f>
        <v/>
      </c>
      <c r="L245" s="30">
        <f>SUMIFS(Dados!$E:$E,Dados!$A:$A,$A245,Dados!$S:$S,$F245)</f>
        <v>0</v>
      </c>
      <c r="M245" s="30" t="str">
        <f>IFERROR(INDEX(Parâmetros!$E$6:$E$11,MATCH($K245,Parâmetros!$A$6:$A$11,0)),"")</f>
        <v/>
      </c>
      <c r="N245" s="33" t="str">
        <f t="shared" si="19"/>
        <v/>
      </c>
      <c r="O245" s="33">
        <f>Parâmetros!$E$13</f>
        <v>0.8</v>
      </c>
      <c r="P245" s="32" t="str">
        <f>IF(OR($M245="",$F245&gt;Parâmetros!$E$14),"Não","Sim")</f>
        <v>Não</v>
      </c>
      <c r="Q245" s="32" t="str">
        <f t="shared" si="20"/>
        <v/>
      </c>
      <c r="R245" s="32" t="str">
        <f t="shared" si="21"/>
        <v/>
      </c>
      <c r="S245" s="30" t="str">
        <f t="shared" si="22"/>
        <v/>
      </c>
      <c r="T245" s="32" t="str">
        <f>IF($Q245&lt;&gt;"Sim","",IF($N245&gt;Parâmetros!$E$15,"Sim","Não"))</f>
        <v/>
      </c>
      <c r="U245" s="17" t="str">
        <f t="shared" si="23"/>
        <v>Folga</v>
      </c>
      <c r="V245" s="17" t="str">
        <f>IF($AC245&lt;&gt;"",IF($L245&gt;0,"ATENÇÃO · apontou em dia de "&amp;LOWER($AC245)&amp;" cadastrado","Exceção cadastrada · "&amp;$AC245)&amp;IF($AD245="",""," · "&amp;$AD245),IF($E245="Férias",IF($L245&gt;0,"ATENÇÃO · apontou estando de férias no cadastro","Férias no cadastro"),IF($Y245="Férias / afastamento","Afastamento · "&amp;($Z245+$AA245-1)&amp;" dias seguidos sem apontamento",IF($Y245="Folga trabalhada","ATENÇÃO · apontou em dia de folga da escala 5x2",IF($Y245="Folga",IF(AND($D245="5x2",OR(WEEKDAY($F245,2)=6,WEEKDAY($F245,2)=7)),"Folga de fim de semana da escala 5x2",IF(AND(OR($D245="6x1",$D245="FF 6x1"),WEEKDAY($F245,2)=6,FALSE()),"Folga de fim de semana · apontou no domingo anterior",IF(AND(OR($D245="6x1",$D245="FF 6x1"),WEEKDAY($F245,2)=7,AND($A245=$A244,$L244&gt;0)),"Folga de fim de semana · apontou no sábado",IF(AND(OR($D245="6x1",$D245="FF 6x1"),OR(WEEKDAY($F245,2)=6,WEEKDAY($F245,2)=7)),"Folga de fim de semana · sem apontamento no sábado nem no domingo","Folga prevista pelo ciclo")))),IF($Y245="Indeterminado (início da série)","Sem histórico anterior — informe o dia do ciclo no Cadastro",IF($Y245="Falta de registro",IF(OR(OR($D245="6x1",$D245="FF 6x1"),$D245="5x2"),"FALTA DE REGISTRO · dia útil da escala "&amp;$E245,"FALTA DE REGISTRO · dia "&amp;$W245&amp;" de "&amp;IFERROR(INDEX(Parâmetros!$B$39:$B$48,MATCH($E245,Parâmetros!$A$39:$A$48,0)),99)&amp;" do ciclo"),IF(OR($D245="6x1",$D245="FF 6x1"),IF(OR(AND(WEEKDAY($F245,2)=6,AND($A245=$A246,$L246&gt;0)),AND(WEEKDAY($F245,2)=7,AND($A245=$A244,$L244&gt;0))),"ATENÇÃO · apontou sábado e domingo no mesmo fim de semana",IF(OR(WEEKDAY($F245,2)=6,WEEKDAY($F245,2)=7),"Jornada de fim de semana do 6x1",IF(OR($H245&gt;=Parâmetros!$E$20,$H245&lt;Parâmetros!$E$19),"ATENÇÃO · 6x1 apontou fora do horário diurno","Jornada fixa do 6x1"))),IF($D245="5x2","Jornada fixa do 5x2",IF($D245="Folguista",IF($J245=$K245,"Evidência confirma sequência","DIVERGE · sequência "&amp;$J245&amp;" × evidência "&amp;$K245),IF($K245=$E245,"Evidência confirma cadastro","DIVERGE · cadastro "&amp;$E245&amp;" × evidência "&amp;$K245)))))))))))</f>
        <v>Folga de fim de semana · sem apontamento no sábado nem no domingo</v>
      </c>
      <c r="W245" s="34" t="str">
        <f>IF(OR(OR($D245="6x1",$D245="FF 6x1"),$D245="5x2"),"",IF($AB245&lt;&gt;$AB244,IF(IFERROR(INDEX(Cadastro!$F$5:$F$243,$AB245),"")="",IF($L245&gt;0,1,0),IF(IFERROR(INDEX(Cadastro!$F$5:$F$243,$AB245),"")&lt;=IFERROR(INDEX(Parâmetros!$B$39:$B$48,MATCH($E245,Parâmetros!$A$39:$A$48,0)),99),IFERROR(INDEX(Cadastro!$F$5:$F$243,$AB245),""),0)),IF($L245&gt;0,IF(N($X244)&gt;0,1,N($W244)+1),IF(AND($L245=0,OR(N($W244)&gt;=IFERROR(INDEX(Parâmetros!$B$39:$B$48,MATCH($E245,Parâmetros!$A$39:$A$48,0)),99),AND(N($X244)&gt;0,N($X244)&lt;IFERROR(INDEX(Parâmetros!$C$39:$C$48,MATCH($E245,Parâmetros!$A$39:$A$48,0)),0)))),0,N($W244)+1))))</f>
        <v/>
      </c>
      <c r="X245" s="34" t="str">
        <f>IF(OR(OR($D245="6x1",$D245="FF 6x1"),$D245="5x2"),"",IF($AB245&lt;&gt;$AB244,IF(IFERROR(INDEX(Cadastro!$F$5:$F$243,$AB245),"")="",0,IF(IFERROR(INDEX(Cadastro!$F$5:$F$243,$AB245),"")&gt;IFERROR(INDEX(Parâmetros!$B$39:$B$48,MATCH($E245,Parâmetros!$A$39:$A$48,0)),99),IFERROR(INDEX(Cadastro!$F$5:$F$243,$AB245),"")-IFERROR(INDEX(Parâmetros!$B$39:$B$48,MATCH($E245,Parâmetros!$A$39:$A$48,0)),99),0)),IF(AND($L245=0,OR(N($W244)&gt;=IFERROR(INDEX(Parâmetros!$B$39:$B$48,MATCH($E245,Parâmetros!$A$39:$A$48,0)),99),AND(N($X244)&gt;0,N($X244)&lt;IFERROR(INDEX(Parâmetros!$C$39:$C$48,MATCH($E245,Parâmetros!$A$39:$A$48,0)),0)))),N($X244)+1,0)))</f>
        <v/>
      </c>
      <c r="Y245" t="str">
        <f>IF($AC245&lt;&gt;"",IF($L245&gt;0,$AC245&amp;" · com apontamento",$AC245),IF($E245="Férias",IF($L245&gt;0,"Férias · com apontamento","Férias (cadastro)"),IF(($Z245+$AA245-1)&gt;Parâmetros!$E$16,"Férias / afastamento",IF(AND($D245="5x2",OR(WEEKDAY($F245,2)=6,WEEKDAY($F245,2)=7)),IF($L245&gt;0,"Folga trabalhada","Folga"),IF($L245&gt;0,"Trabalhado",IF(OR(OR($D245="6x1",$D245="FF 6x1"),$D245="5x2"),IF(AND(OR($D245="6x1",$D245="FF 6x1"),OR(WEEKDAY($F245,2)=6,WEEKDAY($F245,2)=7)),"Folga","Falta de registro"),IF(AND($AB245&lt;&gt;$AB244,IFERROR(INDEX(Cadastro!$F$5:$F$243,$AB245),"")=""),"Indeterminado (início da série)",IF($X245&gt;0,"Folga","Falta de registro"))))))))</f>
        <v>Folga</v>
      </c>
      <c r="Z245" s="34">
        <f>IF(OR($L245&gt;0,$F245&gt;Parâmetros!$E$14),0,IF($A245&lt;&gt;$A244,1,N($Z244)+1))</f>
        <v>0</v>
      </c>
      <c r="AA245" s="34">
        <f>IF(OR($L245&gt;0,$F245&gt;Parâmetros!$E$14),0,IF(OR($A245&lt;&gt;$A246,$F246&gt;Parâmetros!$E$14),1,N($AA246)+1))</f>
        <v>0</v>
      </c>
      <c r="AB245" s="31">
        <f>IFERROR(MATCH($A245&amp;"|"&amp;TEXT(_xlfn.MAXIFS(Cadastro!$E$5:$E$243,Cadastro!$A$5:$A$243,$A245,Cadastro!$E$5:$E$243,"&lt;="&amp;$F245),"yyyymmdd"),Cadastro!$I$5:$I$243,0),"")</f>
        <v>33</v>
      </c>
      <c r="AC245" t="str">
        <f>IFERROR(_xlfn.SINGLE(INDEX(Exceções!$D$5:$D$203,MATCH($A245&amp;"|"&amp;$F245,Exceções!$F$5:$F$203,0))),"")</f>
        <v/>
      </c>
      <c r="AD245" t="str">
        <f>IF($AC245="","",IFERROR(_xlfn.SINGLE(INDEX(Exceções!$E$5:$E$203,MATCH($A245&amp;"|"&amp;$F245,Exceções!$F$5:$F$203,0))),""))</f>
        <v/>
      </c>
    </row>
    <row r="246" spans="1:30" ht="15" hidden="1" customHeight="1" x14ac:dyDescent="0.25">
      <c r="A246" s="31">
        <v>11229</v>
      </c>
      <c r="B246" s="17" t="s">
        <v>15</v>
      </c>
      <c r="C246" s="17" t="str">
        <f>IFERROR(INDEX(Cadastro!$C$5:$C$243,$AB246),"NÃO INFORMADO")</f>
        <v>CAL</v>
      </c>
      <c r="D246" s="17" t="str">
        <f>IFERROR(INDEX(Cadastro!$D$5:$D$243,$AB246),"")</f>
        <v>6x1</v>
      </c>
      <c r="E246" s="17" t="str">
        <f>IFERROR(INDEX(Cadastro!$G$5:$G$243,$AB246),"")</f>
        <v>6x1</v>
      </c>
      <c r="F246" s="29">
        <v>46320</v>
      </c>
      <c r="G246" s="32" t="str">
        <f t="shared" si="18"/>
        <v>dom</v>
      </c>
      <c r="H246" s="31" t="str">
        <f>IF($L246=0,"",_xlfn.MINIFS(Dados!$Q:$Q,Dados!$A:$A,$A246,Dados!$S:$S,$F246))</f>
        <v/>
      </c>
      <c r="I246" s="31" t="str">
        <f>IF($H246="","",_xlfn.MAXIFS(Dados!$R:$R,Dados!$A:$A,$A246,Dados!$S:$S,$F246))</f>
        <v/>
      </c>
      <c r="J246" s="32" t="str">
        <f>IF($D246&lt;&gt;"Folguista","",IFERROR(INDEX(Parâmetros!$D$52:$G$52,1,MIN(4,MAX(1,$W246))),""))</f>
        <v/>
      </c>
      <c r="K246" s="32" t="str">
        <f>IF(OR($AC246&lt;&gt;"",$Y246="Folga",$Y246="Folga trabalhada",$Y246="Férias (cadastro)",$Y246="Férias / afastamento",$Y246="Indeterminado (início da série)"),"",IF(OR($D246="6x1",$D246="FF 6x1"),IF(OR(WEEKDAY($F246,2)=6,WEEKDAY($F246,2)=7),"6x1 sáb/dom","6x1"),IF($D246="5x2","5x2",IF($H246="",IF($D246="Folguista",$J246,$E246),IF(OR($H246&gt;=Parâmetros!$E$18,$H246&lt;Parâmetros!$E$19),"C",IF($H246&lt;Parâmetros!$E$20,"A","B"))))))</f>
        <v/>
      </c>
      <c r="L246" s="30">
        <f>SUMIFS(Dados!$E:$E,Dados!$A:$A,$A246,Dados!$S:$S,$F246)</f>
        <v>0</v>
      </c>
      <c r="M246" s="30" t="str">
        <f>IFERROR(INDEX(Parâmetros!$E$6:$E$11,MATCH($K246,Parâmetros!$A$6:$A$11,0)),"")</f>
        <v/>
      </c>
      <c r="N246" s="33" t="str">
        <f t="shared" si="19"/>
        <v/>
      </c>
      <c r="O246" s="33">
        <f>Parâmetros!$E$13</f>
        <v>0.8</v>
      </c>
      <c r="P246" s="32" t="str">
        <f>IF(OR($M246="",$F246&gt;Parâmetros!$E$14),"Não","Sim")</f>
        <v>Não</v>
      </c>
      <c r="Q246" s="32" t="str">
        <f t="shared" si="20"/>
        <v/>
      </c>
      <c r="R246" s="32" t="str">
        <f t="shared" si="21"/>
        <v/>
      </c>
      <c r="S246" s="30" t="str">
        <f t="shared" si="22"/>
        <v/>
      </c>
      <c r="T246" s="32" t="str">
        <f>IF($Q246&lt;&gt;"Sim","",IF($N246&gt;Parâmetros!$E$15,"Sim","Não"))</f>
        <v/>
      </c>
      <c r="U246" s="17" t="str">
        <f t="shared" si="23"/>
        <v>Folga</v>
      </c>
      <c r="V246" s="17" t="str">
        <f>IF($AC246&lt;&gt;"",IF($L246&gt;0,"ATENÇÃO · apontou em dia de "&amp;LOWER($AC246)&amp;" cadastrado","Exceção cadastrada · "&amp;$AC246)&amp;IF($AD246="",""," · "&amp;$AD246),IF($E246="Férias",IF($L246&gt;0,"ATENÇÃO · apontou estando de férias no cadastro","Férias no cadastro"),IF($Y246="Férias / afastamento","Afastamento · "&amp;($Z246+$AA246-1)&amp;" dias seguidos sem apontamento",IF($Y246="Folga trabalhada","ATENÇÃO · apontou em dia de folga da escala 5x2",IF($Y246="Folga",IF(AND($D246="5x2",OR(WEEKDAY($F246,2)=6,WEEKDAY($F246,2)=7)),"Folga de fim de semana da escala 5x2",IF(AND(OR($D246="6x1",$D246="FF 6x1"),WEEKDAY($F246,2)=6,FALSE()),"Folga de fim de semana · apontou no domingo anterior",IF(AND(OR($D246="6x1",$D246="FF 6x1"),WEEKDAY($F246,2)=7,AND($A246=$A245,$L245&gt;0)),"Folga de fim de semana · apontou no sábado",IF(AND(OR($D246="6x1",$D246="FF 6x1"),OR(WEEKDAY($F246,2)=6,WEEKDAY($F246,2)=7)),"Folga de fim de semana · sem apontamento no sábado nem no domingo","Folga prevista pelo ciclo")))),IF($Y246="Indeterminado (início da série)","Sem histórico anterior — informe o dia do ciclo no Cadastro",IF($Y246="Falta de registro",IF(OR(OR($D246="6x1",$D246="FF 6x1"),$D246="5x2"),"FALTA DE REGISTRO · dia útil da escala "&amp;$E246,"FALTA DE REGISTRO · dia "&amp;$W246&amp;" de "&amp;IFERROR(INDEX(Parâmetros!$B$39:$B$48,MATCH($E246,Parâmetros!$A$39:$A$48,0)),99)&amp;" do ciclo"),IF(OR($D246="6x1",$D246="FF 6x1"),IF(OR(AND(WEEKDAY($F246,2)=6,AND($A246=$A247,$L247&gt;0)),AND(WEEKDAY($F246,2)=7,AND($A246=$A245,$L245&gt;0))),"ATENÇÃO · apontou sábado e domingo no mesmo fim de semana",IF(OR(WEEKDAY($F246,2)=6,WEEKDAY($F246,2)=7),"Jornada de fim de semana do 6x1",IF(OR($H246&gt;=Parâmetros!$E$20,$H246&lt;Parâmetros!$E$19),"ATENÇÃO · 6x1 apontou fora do horário diurno","Jornada fixa do 6x1"))),IF($D246="5x2","Jornada fixa do 5x2",IF($D246="Folguista",IF($J246=$K246,"Evidência confirma sequência","DIVERGE · sequência "&amp;$J246&amp;" × evidência "&amp;$K246),IF($K246=$E246,"Evidência confirma cadastro","DIVERGE · cadastro "&amp;$E246&amp;" × evidência "&amp;$K246)))))))))))</f>
        <v>Folga de fim de semana · sem apontamento no sábado nem no domingo</v>
      </c>
      <c r="W246" s="34" t="str">
        <f>IF(OR(OR($D246="6x1",$D246="FF 6x1"),$D246="5x2"),"",IF($AB246&lt;&gt;$AB245,IF(IFERROR(INDEX(Cadastro!$F$5:$F$243,$AB246),"")="",IF($L246&gt;0,1,0),IF(IFERROR(INDEX(Cadastro!$F$5:$F$243,$AB246),"")&lt;=IFERROR(INDEX(Parâmetros!$B$39:$B$48,MATCH($E246,Parâmetros!$A$39:$A$48,0)),99),IFERROR(INDEX(Cadastro!$F$5:$F$243,$AB246),""),0)),IF($L246&gt;0,IF(N($X245)&gt;0,1,N($W245)+1),IF(AND($L246=0,OR(N($W245)&gt;=IFERROR(INDEX(Parâmetros!$B$39:$B$48,MATCH($E246,Parâmetros!$A$39:$A$48,0)),99),AND(N($X245)&gt;0,N($X245)&lt;IFERROR(INDEX(Parâmetros!$C$39:$C$48,MATCH($E246,Parâmetros!$A$39:$A$48,0)),0)))),0,N($W245)+1))))</f>
        <v/>
      </c>
      <c r="X246" s="34" t="str">
        <f>IF(OR(OR($D246="6x1",$D246="FF 6x1"),$D246="5x2"),"",IF($AB246&lt;&gt;$AB245,IF(IFERROR(INDEX(Cadastro!$F$5:$F$243,$AB246),"")="",0,IF(IFERROR(INDEX(Cadastro!$F$5:$F$243,$AB246),"")&gt;IFERROR(INDEX(Parâmetros!$B$39:$B$48,MATCH($E246,Parâmetros!$A$39:$A$48,0)),99),IFERROR(INDEX(Cadastro!$F$5:$F$243,$AB246),"")-IFERROR(INDEX(Parâmetros!$B$39:$B$48,MATCH($E246,Parâmetros!$A$39:$A$48,0)),99),0)),IF(AND($L246=0,OR(N($W245)&gt;=IFERROR(INDEX(Parâmetros!$B$39:$B$48,MATCH($E246,Parâmetros!$A$39:$A$48,0)),99),AND(N($X245)&gt;0,N($X245)&lt;IFERROR(INDEX(Parâmetros!$C$39:$C$48,MATCH($E246,Parâmetros!$A$39:$A$48,0)),0)))),N($X245)+1,0)))</f>
        <v/>
      </c>
      <c r="Y246" t="str">
        <f>IF($AC246&lt;&gt;"",IF($L246&gt;0,$AC246&amp;" · com apontamento",$AC246),IF($E246="Férias",IF($L246&gt;0,"Férias · com apontamento","Férias (cadastro)"),IF(($Z246+$AA246-1)&gt;Parâmetros!$E$16,"Férias / afastamento",IF(AND($D246="5x2",OR(WEEKDAY($F246,2)=6,WEEKDAY($F246,2)=7)),IF($L246&gt;0,"Folga trabalhada","Folga"),IF($L246&gt;0,"Trabalhado",IF(OR(OR($D246="6x1",$D246="FF 6x1"),$D246="5x2"),IF(AND(OR($D246="6x1",$D246="FF 6x1"),OR(WEEKDAY($F246,2)=6,WEEKDAY($F246,2)=7)),"Folga","Falta de registro"),IF(AND($AB246&lt;&gt;$AB245,IFERROR(INDEX(Cadastro!$F$5:$F$243,$AB246),"")=""),"Indeterminado (início da série)",IF($X246&gt;0,"Folga","Falta de registro"))))))))</f>
        <v>Folga</v>
      </c>
      <c r="Z246" s="34">
        <f>IF(OR($L246&gt;0,$F246&gt;Parâmetros!$E$14),0,IF($A246&lt;&gt;$A245,1,N($Z245)+1))</f>
        <v>0</v>
      </c>
      <c r="AA246" s="34">
        <f>IF(OR($L246&gt;0,$F246&gt;Parâmetros!$E$14),0,IF(OR($A246&lt;&gt;$A247,$F247&gt;Parâmetros!$E$14),1,N($AA247)+1))</f>
        <v>0</v>
      </c>
      <c r="AB246" s="31">
        <f>IFERROR(MATCH($A246&amp;"|"&amp;TEXT(_xlfn.MAXIFS(Cadastro!$E$5:$E$243,Cadastro!$A$5:$A$243,$A246,Cadastro!$E$5:$E$243,"&lt;="&amp;$F246),"yyyymmdd"),Cadastro!$I$5:$I$243,0),"")</f>
        <v>33</v>
      </c>
      <c r="AC246" t="str">
        <f>IFERROR(_xlfn.SINGLE(INDEX(Exceções!$D$5:$D$203,MATCH($A246&amp;"|"&amp;$F246,Exceções!$F$5:$F$203,0))),"")</f>
        <v/>
      </c>
      <c r="AD246" t="str">
        <f>IF($AC246="","",IFERROR(_xlfn.SINGLE(INDEX(Exceções!$E$5:$E$203,MATCH($A246&amp;"|"&amp;$F246,Exceções!$F$5:$F$203,0))),""))</f>
        <v/>
      </c>
    </row>
    <row r="247" spans="1:30" ht="15" hidden="1" customHeight="1" x14ac:dyDescent="0.25">
      <c r="A247" s="31">
        <v>11229</v>
      </c>
      <c r="B247" s="17" t="s">
        <v>15</v>
      </c>
      <c r="C247" s="17" t="str">
        <f>IFERROR(INDEX(Cadastro!$C$5:$C$243,$AB247),"NÃO INFORMADO")</f>
        <v>CAL</v>
      </c>
      <c r="D247" s="17" t="str">
        <f>IFERROR(INDEX(Cadastro!$D$5:$D$243,$AB247),"")</f>
        <v>6x1</v>
      </c>
      <c r="E247" s="17" t="str">
        <f>IFERROR(INDEX(Cadastro!$G$5:$G$243,$AB247),"")</f>
        <v>6x1</v>
      </c>
      <c r="F247" s="29">
        <v>46321</v>
      </c>
      <c r="G247" s="32" t="str">
        <f t="shared" si="18"/>
        <v>seg</v>
      </c>
      <c r="H247" s="31" t="str">
        <f>IF($L247=0,"",_xlfn.MINIFS(Dados!$Q:$Q,Dados!$A:$A,$A247,Dados!$S:$S,$F247))</f>
        <v/>
      </c>
      <c r="I247" s="31" t="str">
        <f>IF($H247="","",_xlfn.MAXIFS(Dados!$R:$R,Dados!$A:$A,$A247,Dados!$S:$S,$F247))</f>
        <v/>
      </c>
      <c r="J247" s="32" t="str">
        <f>IF($D247&lt;&gt;"Folguista","",IFERROR(INDEX(Parâmetros!$D$52:$G$52,1,MIN(4,MAX(1,$W247))),""))</f>
        <v/>
      </c>
      <c r="K247" s="32" t="str">
        <f>IF(OR($AC247&lt;&gt;"",$Y247="Folga",$Y247="Folga trabalhada",$Y247="Férias (cadastro)",$Y247="Férias / afastamento",$Y247="Indeterminado (início da série)"),"",IF(OR($D247="6x1",$D247="FF 6x1"),IF(OR(WEEKDAY($F247,2)=6,WEEKDAY($F247,2)=7),"6x1 sáb/dom","6x1"),IF($D247="5x2","5x2",IF($H247="",IF($D247="Folguista",$J247,$E247),IF(OR($H247&gt;=Parâmetros!$E$18,$H247&lt;Parâmetros!$E$19),"C",IF($H247&lt;Parâmetros!$E$20,"A","B"))))))</f>
        <v>6x1</v>
      </c>
      <c r="L247" s="30">
        <f>SUMIFS(Dados!$E:$E,Dados!$A:$A,$A247,Dados!$S:$S,$F247)</f>
        <v>0</v>
      </c>
      <c r="M247" s="30">
        <f>IFERROR(INDEX(Parâmetros!$E$6:$E$11,MATCH($K247,Parâmetros!$A$6:$A$11,0)),"")</f>
        <v>8.8000000000000007</v>
      </c>
      <c r="N247" s="33">
        <f t="shared" si="19"/>
        <v>0</v>
      </c>
      <c r="O247" s="33">
        <f>Parâmetros!$E$13</f>
        <v>0.8</v>
      </c>
      <c r="P247" s="32" t="str">
        <f>IF(OR($M247="",$F247&gt;Parâmetros!$E$14),"Não","Sim")</f>
        <v>Não</v>
      </c>
      <c r="Q247" s="32" t="str">
        <f t="shared" si="20"/>
        <v/>
      </c>
      <c r="R247" s="32" t="str">
        <f t="shared" si="21"/>
        <v/>
      </c>
      <c r="S247" s="30" t="str">
        <f t="shared" si="22"/>
        <v/>
      </c>
      <c r="T247" s="32" t="str">
        <f>IF($Q247&lt;&gt;"Sim","",IF($N247&gt;Parâmetros!$E$15,"Sim","Não"))</f>
        <v/>
      </c>
      <c r="U247" s="17" t="str">
        <f t="shared" si="23"/>
        <v>Fora da apuração</v>
      </c>
      <c r="V247" s="17" t="str">
        <f>IF($AC247&lt;&gt;"",IF($L247&gt;0,"ATENÇÃO · apontou em dia de "&amp;LOWER($AC247)&amp;" cadastrado","Exceção cadastrada · "&amp;$AC247)&amp;IF($AD247="",""," · "&amp;$AD247),IF($E247="Férias",IF($L247&gt;0,"ATENÇÃO · apontou estando de férias no cadastro","Férias no cadastro"),IF($Y247="Férias / afastamento","Afastamento · "&amp;($Z247+$AA247-1)&amp;" dias seguidos sem apontamento",IF($Y247="Folga trabalhada","ATENÇÃO · apontou em dia de folga da escala 5x2",IF($Y247="Folga",IF(AND($D247="5x2",OR(WEEKDAY($F247,2)=6,WEEKDAY($F247,2)=7)),"Folga de fim de semana da escala 5x2",IF(AND(OR($D247="6x1",$D247="FF 6x1"),WEEKDAY($F247,2)=6,FALSE()),"Folga de fim de semana · apontou no domingo anterior",IF(AND(OR($D247="6x1",$D247="FF 6x1"),WEEKDAY($F247,2)=7,AND($A247=$A246,$L246&gt;0)),"Folga de fim de semana · apontou no sábado",IF(AND(OR($D247="6x1",$D247="FF 6x1"),OR(WEEKDAY($F247,2)=6,WEEKDAY($F247,2)=7)),"Folga de fim de semana · sem apontamento no sábado nem no domingo","Folga prevista pelo ciclo")))),IF($Y247="Indeterminado (início da série)","Sem histórico anterior — informe o dia do ciclo no Cadastro",IF($Y247="Falta de registro",IF(OR(OR($D247="6x1",$D247="FF 6x1"),$D247="5x2"),"FALTA DE REGISTRO · dia útil da escala "&amp;$E247,"FALTA DE REGISTRO · dia "&amp;$W247&amp;" de "&amp;IFERROR(INDEX(Parâmetros!$B$39:$B$48,MATCH($E247,Parâmetros!$A$39:$A$48,0)),99)&amp;" do ciclo"),IF(OR($D247="6x1",$D247="FF 6x1"),IF(OR(AND(WEEKDAY($F247,2)=6,AND($A247=$A248,$L248&gt;0)),AND(WEEKDAY($F247,2)=7,AND($A247=$A246,$L246&gt;0))),"ATENÇÃO · apontou sábado e domingo no mesmo fim de semana",IF(OR(WEEKDAY($F247,2)=6,WEEKDAY($F247,2)=7),"Jornada de fim de semana do 6x1",IF(OR($H247&gt;=Parâmetros!$E$20,$H247&lt;Parâmetros!$E$19),"ATENÇÃO · 6x1 apontou fora do horário diurno","Jornada fixa do 6x1"))),IF($D247="5x2","Jornada fixa do 5x2",IF($D247="Folguista",IF($J247=$K247,"Evidência confirma sequência","DIVERGE · sequência "&amp;$J247&amp;" × evidência "&amp;$K247),IF($K247=$E247,"Evidência confirma cadastro","DIVERGE · cadastro "&amp;$E247&amp;" × evidência "&amp;$K247)))))))))))</f>
        <v>FALTA DE REGISTRO · dia útil da escala 6x1</v>
      </c>
      <c r="W247" s="34" t="str">
        <f>IF(OR(OR($D247="6x1",$D247="FF 6x1"),$D247="5x2"),"",IF($AB247&lt;&gt;$AB246,IF(IFERROR(INDEX(Cadastro!$F$5:$F$243,$AB247),"")="",IF($L247&gt;0,1,0),IF(IFERROR(INDEX(Cadastro!$F$5:$F$243,$AB247),"")&lt;=IFERROR(INDEX(Parâmetros!$B$39:$B$48,MATCH($E247,Parâmetros!$A$39:$A$48,0)),99),IFERROR(INDEX(Cadastro!$F$5:$F$243,$AB247),""),0)),IF($L247&gt;0,IF(N($X246)&gt;0,1,N($W246)+1),IF(AND($L247=0,OR(N($W246)&gt;=IFERROR(INDEX(Parâmetros!$B$39:$B$48,MATCH($E247,Parâmetros!$A$39:$A$48,0)),99),AND(N($X246)&gt;0,N($X246)&lt;IFERROR(INDEX(Parâmetros!$C$39:$C$48,MATCH($E247,Parâmetros!$A$39:$A$48,0)),0)))),0,N($W246)+1))))</f>
        <v/>
      </c>
      <c r="X247" s="34" t="str">
        <f>IF(OR(OR($D247="6x1",$D247="FF 6x1"),$D247="5x2"),"",IF($AB247&lt;&gt;$AB246,IF(IFERROR(INDEX(Cadastro!$F$5:$F$243,$AB247),"")="",0,IF(IFERROR(INDEX(Cadastro!$F$5:$F$243,$AB247),"")&gt;IFERROR(INDEX(Parâmetros!$B$39:$B$48,MATCH($E247,Parâmetros!$A$39:$A$48,0)),99),IFERROR(INDEX(Cadastro!$F$5:$F$243,$AB247),"")-IFERROR(INDEX(Parâmetros!$B$39:$B$48,MATCH($E247,Parâmetros!$A$39:$A$48,0)),99),0)),IF(AND($L247=0,OR(N($W246)&gt;=IFERROR(INDEX(Parâmetros!$B$39:$B$48,MATCH($E247,Parâmetros!$A$39:$A$48,0)),99),AND(N($X246)&gt;0,N($X246)&lt;IFERROR(INDEX(Parâmetros!$C$39:$C$48,MATCH($E247,Parâmetros!$A$39:$A$48,0)),0)))),N($X246)+1,0)))</f>
        <v/>
      </c>
      <c r="Y247" t="str">
        <f>IF($AC247&lt;&gt;"",IF($L247&gt;0,$AC247&amp;" · com apontamento",$AC247),IF($E247="Férias",IF($L247&gt;0,"Férias · com apontamento","Férias (cadastro)"),IF(($Z247+$AA247-1)&gt;Parâmetros!$E$16,"Férias / afastamento",IF(AND($D247="5x2",OR(WEEKDAY($F247,2)=6,WEEKDAY($F247,2)=7)),IF($L247&gt;0,"Folga trabalhada","Folga"),IF($L247&gt;0,"Trabalhado",IF(OR(OR($D247="6x1",$D247="FF 6x1"),$D247="5x2"),IF(AND(OR($D247="6x1",$D247="FF 6x1"),OR(WEEKDAY($F247,2)=6,WEEKDAY($F247,2)=7)),"Folga","Falta de registro"),IF(AND($AB247&lt;&gt;$AB246,IFERROR(INDEX(Cadastro!$F$5:$F$243,$AB247),"")=""),"Indeterminado (início da série)",IF($X247&gt;0,"Folga","Falta de registro"))))))))</f>
        <v>Falta de registro</v>
      </c>
      <c r="Z247" s="34">
        <f>IF(OR($L247&gt;0,$F247&gt;Parâmetros!$E$14),0,IF($A247&lt;&gt;$A246,1,N($Z246)+1))</f>
        <v>0</v>
      </c>
      <c r="AA247" s="34">
        <f>IF(OR($L247&gt;0,$F247&gt;Parâmetros!$E$14),0,IF(OR($A247&lt;&gt;$A248,$F248&gt;Parâmetros!$E$14),1,N($AA248)+1))</f>
        <v>0</v>
      </c>
      <c r="AB247" s="31">
        <f>IFERROR(MATCH($A247&amp;"|"&amp;TEXT(_xlfn.MAXIFS(Cadastro!$E$5:$E$243,Cadastro!$A$5:$A$243,$A247,Cadastro!$E$5:$E$243,"&lt;="&amp;$F247),"yyyymmdd"),Cadastro!$I$5:$I$243,0),"")</f>
        <v>33</v>
      </c>
      <c r="AC247" t="str">
        <f>IFERROR(_xlfn.SINGLE(INDEX(Exceções!$D$5:$D$203,MATCH($A247&amp;"|"&amp;$F247,Exceções!$F$5:$F$203,0))),"")</f>
        <v/>
      </c>
      <c r="AD247" t="str">
        <f>IF($AC247="","",IFERROR(_xlfn.SINGLE(INDEX(Exceções!$E$5:$E$203,MATCH($A247&amp;"|"&amp;$F247,Exceções!$F$5:$F$203,0))),""))</f>
        <v/>
      </c>
    </row>
    <row r="248" spans="1:30" ht="15" hidden="1" customHeight="1" x14ac:dyDescent="0.25">
      <c r="A248" s="31">
        <v>11229</v>
      </c>
      <c r="B248" s="17" t="s">
        <v>15</v>
      </c>
      <c r="C248" s="17" t="str">
        <f>IFERROR(INDEX(Cadastro!$C$5:$C$243,$AB248),"NÃO INFORMADO")</f>
        <v>CAL</v>
      </c>
      <c r="D248" s="17" t="str">
        <f>IFERROR(INDEX(Cadastro!$D$5:$D$243,$AB248),"")</f>
        <v>6x1</v>
      </c>
      <c r="E248" s="17" t="str">
        <f>IFERROR(INDEX(Cadastro!$G$5:$G$243,$AB248),"")</f>
        <v>6x1</v>
      </c>
      <c r="F248" s="29">
        <v>46322</v>
      </c>
      <c r="G248" s="32" t="str">
        <f t="shared" si="18"/>
        <v>ter</v>
      </c>
      <c r="H248" s="31" t="str">
        <f>IF($L248=0,"",_xlfn.MINIFS(Dados!$Q:$Q,Dados!$A:$A,$A248,Dados!$S:$S,$F248))</f>
        <v/>
      </c>
      <c r="I248" s="31" t="str">
        <f>IF($H248="","",_xlfn.MAXIFS(Dados!$R:$R,Dados!$A:$A,$A248,Dados!$S:$S,$F248))</f>
        <v/>
      </c>
      <c r="J248" s="32" t="str">
        <f>IF($D248&lt;&gt;"Folguista","",IFERROR(INDEX(Parâmetros!$D$52:$G$52,1,MIN(4,MAX(1,$W248))),""))</f>
        <v/>
      </c>
      <c r="K248" s="32" t="str">
        <f>IF(OR($AC248&lt;&gt;"",$Y248="Folga",$Y248="Folga trabalhada",$Y248="Férias (cadastro)",$Y248="Férias / afastamento",$Y248="Indeterminado (início da série)"),"",IF(OR($D248="6x1",$D248="FF 6x1"),IF(OR(WEEKDAY($F248,2)=6,WEEKDAY($F248,2)=7),"6x1 sáb/dom","6x1"),IF($D248="5x2","5x2",IF($H248="",IF($D248="Folguista",$J248,$E248),IF(OR($H248&gt;=Parâmetros!$E$18,$H248&lt;Parâmetros!$E$19),"C",IF($H248&lt;Parâmetros!$E$20,"A","B"))))))</f>
        <v>6x1</v>
      </c>
      <c r="L248" s="30">
        <f>SUMIFS(Dados!$E:$E,Dados!$A:$A,$A248,Dados!$S:$S,$F248)</f>
        <v>0</v>
      </c>
      <c r="M248" s="30">
        <f>IFERROR(INDEX(Parâmetros!$E$6:$E$11,MATCH($K248,Parâmetros!$A$6:$A$11,0)),"")</f>
        <v>8.8000000000000007</v>
      </c>
      <c r="N248" s="33">
        <f t="shared" si="19"/>
        <v>0</v>
      </c>
      <c r="O248" s="33">
        <f>Parâmetros!$E$13</f>
        <v>0.8</v>
      </c>
      <c r="P248" s="32" t="str">
        <f>IF(OR($M248="",$F248&gt;Parâmetros!$E$14),"Não","Sim")</f>
        <v>Não</v>
      </c>
      <c r="Q248" s="32" t="str">
        <f t="shared" si="20"/>
        <v/>
      </c>
      <c r="R248" s="32" t="str">
        <f t="shared" si="21"/>
        <v/>
      </c>
      <c r="S248" s="30" t="str">
        <f t="shared" si="22"/>
        <v/>
      </c>
      <c r="T248" s="32" t="str">
        <f>IF($Q248&lt;&gt;"Sim","",IF($N248&gt;Parâmetros!$E$15,"Sim","Não"))</f>
        <v/>
      </c>
      <c r="U248" s="17" t="str">
        <f t="shared" si="23"/>
        <v>Fora da apuração</v>
      </c>
      <c r="V248" s="17" t="str">
        <f>IF($AC248&lt;&gt;"",IF($L248&gt;0,"ATENÇÃO · apontou em dia de "&amp;LOWER($AC248)&amp;" cadastrado","Exceção cadastrada · "&amp;$AC248)&amp;IF($AD248="",""," · "&amp;$AD248),IF($E248="Férias",IF($L248&gt;0,"ATENÇÃO · apontou estando de férias no cadastro","Férias no cadastro"),IF($Y248="Férias / afastamento","Afastamento · "&amp;($Z248+$AA248-1)&amp;" dias seguidos sem apontamento",IF($Y248="Folga trabalhada","ATENÇÃO · apontou em dia de folga da escala 5x2",IF($Y248="Folga",IF(AND($D248="5x2",OR(WEEKDAY($F248,2)=6,WEEKDAY($F248,2)=7)),"Folga de fim de semana da escala 5x2",IF(AND(OR($D248="6x1",$D248="FF 6x1"),WEEKDAY($F248,2)=6,FALSE()),"Folga de fim de semana · apontou no domingo anterior",IF(AND(OR($D248="6x1",$D248="FF 6x1"),WEEKDAY($F248,2)=7,AND($A248=$A247,$L247&gt;0)),"Folga de fim de semana · apontou no sábado",IF(AND(OR($D248="6x1",$D248="FF 6x1"),OR(WEEKDAY($F248,2)=6,WEEKDAY($F248,2)=7)),"Folga de fim de semana · sem apontamento no sábado nem no domingo","Folga prevista pelo ciclo")))),IF($Y248="Indeterminado (início da série)","Sem histórico anterior — informe o dia do ciclo no Cadastro",IF($Y248="Falta de registro",IF(OR(OR($D248="6x1",$D248="FF 6x1"),$D248="5x2"),"FALTA DE REGISTRO · dia útil da escala "&amp;$E248,"FALTA DE REGISTRO · dia "&amp;$W248&amp;" de "&amp;IFERROR(INDEX(Parâmetros!$B$39:$B$48,MATCH($E248,Parâmetros!$A$39:$A$48,0)),99)&amp;" do ciclo"),IF(OR($D248="6x1",$D248="FF 6x1"),IF(OR(AND(WEEKDAY($F248,2)=6,AND($A248=$A249,$L249&gt;0)),AND(WEEKDAY($F248,2)=7,AND($A248=$A247,$L247&gt;0))),"ATENÇÃO · apontou sábado e domingo no mesmo fim de semana",IF(OR(WEEKDAY($F248,2)=6,WEEKDAY($F248,2)=7),"Jornada de fim de semana do 6x1",IF(OR($H248&gt;=Parâmetros!$E$20,$H248&lt;Parâmetros!$E$19),"ATENÇÃO · 6x1 apontou fora do horário diurno","Jornada fixa do 6x1"))),IF($D248="5x2","Jornada fixa do 5x2",IF($D248="Folguista",IF($J248=$K248,"Evidência confirma sequência","DIVERGE · sequência "&amp;$J248&amp;" × evidência "&amp;$K248),IF($K248=$E248,"Evidência confirma cadastro","DIVERGE · cadastro "&amp;$E248&amp;" × evidência "&amp;$K248)))))))))))</f>
        <v>FALTA DE REGISTRO · dia útil da escala 6x1</v>
      </c>
      <c r="W248" s="34" t="str">
        <f>IF(OR(OR($D248="6x1",$D248="FF 6x1"),$D248="5x2"),"",IF($AB248&lt;&gt;$AB247,IF(IFERROR(INDEX(Cadastro!$F$5:$F$243,$AB248),"")="",IF($L248&gt;0,1,0),IF(IFERROR(INDEX(Cadastro!$F$5:$F$243,$AB248),"")&lt;=IFERROR(INDEX(Parâmetros!$B$39:$B$48,MATCH($E248,Parâmetros!$A$39:$A$48,0)),99),IFERROR(INDEX(Cadastro!$F$5:$F$243,$AB248),""),0)),IF($L248&gt;0,IF(N($X247)&gt;0,1,N($W247)+1),IF(AND($L248=0,OR(N($W247)&gt;=IFERROR(INDEX(Parâmetros!$B$39:$B$48,MATCH($E248,Parâmetros!$A$39:$A$48,0)),99),AND(N($X247)&gt;0,N($X247)&lt;IFERROR(INDEX(Parâmetros!$C$39:$C$48,MATCH($E248,Parâmetros!$A$39:$A$48,0)),0)))),0,N($W247)+1))))</f>
        <v/>
      </c>
      <c r="X248" s="34" t="str">
        <f>IF(OR(OR($D248="6x1",$D248="FF 6x1"),$D248="5x2"),"",IF($AB248&lt;&gt;$AB247,IF(IFERROR(INDEX(Cadastro!$F$5:$F$243,$AB248),"")="",0,IF(IFERROR(INDEX(Cadastro!$F$5:$F$243,$AB248),"")&gt;IFERROR(INDEX(Parâmetros!$B$39:$B$48,MATCH($E248,Parâmetros!$A$39:$A$48,0)),99),IFERROR(INDEX(Cadastro!$F$5:$F$243,$AB248),"")-IFERROR(INDEX(Parâmetros!$B$39:$B$48,MATCH($E248,Parâmetros!$A$39:$A$48,0)),99),0)),IF(AND($L248=0,OR(N($W247)&gt;=IFERROR(INDEX(Parâmetros!$B$39:$B$48,MATCH($E248,Parâmetros!$A$39:$A$48,0)),99),AND(N($X247)&gt;0,N($X247)&lt;IFERROR(INDEX(Parâmetros!$C$39:$C$48,MATCH($E248,Parâmetros!$A$39:$A$48,0)),0)))),N($X247)+1,0)))</f>
        <v/>
      </c>
      <c r="Y248" t="str">
        <f>IF($AC248&lt;&gt;"",IF($L248&gt;0,$AC248&amp;" · com apontamento",$AC248),IF($E248="Férias",IF($L248&gt;0,"Férias · com apontamento","Férias (cadastro)"),IF(($Z248+$AA248-1)&gt;Parâmetros!$E$16,"Férias / afastamento",IF(AND($D248="5x2",OR(WEEKDAY($F248,2)=6,WEEKDAY($F248,2)=7)),IF($L248&gt;0,"Folga trabalhada","Folga"),IF($L248&gt;0,"Trabalhado",IF(OR(OR($D248="6x1",$D248="FF 6x1"),$D248="5x2"),IF(AND(OR($D248="6x1",$D248="FF 6x1"),OR(WEEKDAY($F248,2)=6,WEEKDAY($F248,2)=7)),"Folga","Falta de registro"),IF(AND($AB248&lt;&gt;$AB247,IFERROR(INDEX(Cadastro!$F$5:$F$243,$AB248),"")=""),"Indeterminado (início da série)",IF($X248&gt;0,"Folga","Falta de registro"))))))))</f>
        <v>Falta de registro</v>
      </c>
      <c r="Z248" s="34">
        <f>IF(OR($L248&gt;0,$F248&gt;Parâmetros!$E$14),0,IF($A248&lt;&gt;$A247,1,N($Z247)+1))</f>
        <v>0</v>
      </c>
      <c r="AA248" s="34">
        <f>IF(OR($L248&gt;0,$F248&gt;Parâmetros!$E$14),0,IF(OR($A248&lt;&gt;$A249,$F249&gt;Parâmetros!$E$14),1,N($AA249)+1))</f>
        <v>0</v>
      </c>
      <c r="AB248" s="31">
        <f>IFERROR(MATCH($A248&amp;"|"&amp;TEXT(_xlfn.MAXIFS(Cadastro!$E$5:$E$243,Cadastro!$A$5:$A$243,$A248,Cadastro!$E$5:$E$243,"&lt;="&amp;$F248),"yyyymmdd"),Cadastro!$I$5:$I$243,0),"")</f>
        <v>33</v>
      </c>
      <c r="AC248" t="str">
        <f>IFERROR(_xlfn.SINGLE(INDEX(Exceções!$D$5:$D$203,MATCH($A248&amp;"|"&amp;$F248,Exceções!$F$5:$F$203,0))),"")</f>
        <v/>
      </c>
      <c r="AD248" t="str">
        <f>IF($AC248="","",IFERROR(_xlfn.SINGLE(INDEX(Exceções!$E$5:$E$203,MATCH($A248&amp;"|"&amp;$F248,Exceções!$F$5:$F$203,0))),""))</f>
        <v/>
      </c>
    </row>
    <row r="249" spans="1:30" ht="15" hidden="1" customHeight="1" x14ac:dyDescent="0.25">
      <c r="A249" s="31">
        <v>11229</v>
      </c>
      <c r="B249" s="17" t="s">
        <v>15</v>
      </c>
      <c r="C249" s="17" t="str">
        <f>IFERROR(INDEX(Cadastro!$C$5:$C$243,$AB249),"NÃO INFORMADO")</f>
        <v>CAL</v>
      </c>
      <c r="D249" s="17" t="str">
        <f>IFERROR(INDEX(Cadastro!$D$5:$D$243,$AB249),"")</f>
        <v>6x1</v>
      </c>
      <c r="E249" s="17" t="str">
        <f>IFERROR(INDEX(Cadastro!$G$5:$G$243,$AB249),"")</f>
        <v>6x1</v>
      </c>
      <c r="F249" s="29">
        <v>46323</v>
      </c>
      <c r="G249" s="32" t="str">
        <f t="shared" si="18"/>
        <v>qua</v>
      </c>
      <c r="H249" s="31" t="str">
        <f>IF($L249=0,"",_xlfn.MINIFS(Dados!$Q:$Q,Dados!$A:$A,$A249,Dados!$S:$S,$F249))</f>
        <v/>
      </c>
      <c r="I249" s="31" t="str">
        <f>IF($H249="","",_xlfn.MAXIFS(Dados!$R:$R,Dados!$A:$A,$A249,Dados!$S:$S,$F249))</f>
        <v/>
      </c>
      <c r="J249" s="32" t="str">
        <f>IF($D249&lt;&gt;"Folguista","",IFERROR(INDEX(Parâmetros!$D$52:$G$52,1,MIN(4,MAX(1,$W249))),""))</f>
        <v/>
      </c>
      <c r="K249" s="32" t="str">
        <f>IF(OR($AC249&lt;&gt;"",$Y249="Folga",$Y249="Folga trabalhada",$Y249="Férias (cadastro)",$Y249="Férias / afastamento",$Y249="Indeterminado (início da série)"),"",IF(OR($D249="6x1",$D249="FF 6x1"),IF(OR(WEEKDAY($F249,2)=6,WEEKDAY($F249,2)=7),"6x1 sáb/dom","6x1"),IF($D249="5x2","5x2",IF($H249="",IF($D249="Folguista",$J249,$E249),IF(OR($H249&gt;=Parâmetros!$E$18,$H249&lt;Parâmetros!$E$19),"C",IF($H249&lt;Parâmetros!$E$20,"A","B"))))))</f>
        <v>6x1</v>
      </c>
      <c r="L249" s="30">
        <f>SUMIFS(Dados!$E:$E,Dados!$A:$A,$A249,Dados!$S:$S,$F249)</f>
        <v>0</v>
      </c>
      <c r="M249" s="30">
        <f>IFERROR(INDEX(Parâmetros!$E$6:$E$11,MATCH($K249,Parâmetros!$A$6:$A$11,0)),"")</f>
        <v>8.8000000000000007</v>
      </c>
      <c r="N249" s="33">
        <f t="shared" si="19"/>
        <v>0</v>
      </c>
      <c r="O249" s="33">
        <f>Parâmetros!$E$13</f>
        <v>0.8</v>
      </c>
      <c r="P249" s="32" t="str">
        <f>IF(OR($M249="",$F249&gt;Parâmetros!$E$14),"Não","Sim")</f>
        <v>Não</v>
      </c>
      <c r="Q249" s="32" t="str">
        <f t="shared" si="20"/>
        <v/>
      </c>
      <c r="R249" s="32" t="str">
        <f t="shared" si="21"/>
        <v/>
      </c>
      <c r="S249" s="30" t="str">
        <f t="shared" si="22"/>
        <v/>
      </c>
      <c r="T249" s="32" t="str">
        <f>IF($Q249&lt;&gt;"Sim","",IF($N249&gt;Parâmetros!$E$15,"Sim","Não"))</f>
        <v/>
      </c>
      <c r="U249" s="17" t="str">
        <f t="shared" si="23"/>
        <v>Fora da apuração</v>
      </c>
      <c r="V249" s="17" t="str">
        <f>IF($AC249&lt;&gt;"",IF($L249&gt;0,"ATENÇÃO · apontou em dia de "&amp;LOWER($AC249)&amp;" cadastrado","Exceção cadastrada · "&amp;$AC249)&amp;IF($AD249="",""," · "&amp;$AD249),IF($E249="Férias",IF($L249&gt;0,"ATENÇÃO · apontou estando de férias no cadastro","Férias no cadastro"),IF($Y249="Férias / afastamento","Afastamento · "&amp;($Z249+$AA249-1)&amp;" dias seguidos sem apontamento",IF($Y249="Folga trabalhada","ATENÇÃO · apontou em dia de folga da escala 5x2",IF($Y249="Folga",IF(AND($D249="5x2",OR(WEEKDAY($F249,2)=6,WEEKDAY($F249,2)=7)),"Folga de fim de semana da escala 5x2",IF(AND(OR($D249="6x1",$D249="FF 6x1"),WEEKDAY($F249,2)=6,FALSE()),"Folga de fim de semana · apontou no domingo anterior",IF(AND(OR($D249="6x1",$D249="FF 6x1"),WEEKDAY($F249,2)=7,AND($A249=$A248,$L248&gt;0)),"Folga de fim de semana · apontou no sábado",IF(AND(OR($D249="6x1",$D249="FF 6x1"),OR(WEEKDAY($F249,2)=6,WEEKDAY($F249,2)=7)),"Folga de fim de semana · sem apontamento no sábado nem no domingo","Folga prevista pelo ciclo")))),IF($Y249="Indeterminado (início da série)","Sem histórico anterior — informe o dia do ciclo no Cadastro",IF($Y249="Falta de registro",IF(OR(OR($D249="6x1",$D249="FF 6x1"),$D249="5x2"),"FALTA DE REGISTRO · dia útil da escala "&amp;$E249,"FALTA DE REGISTRO · dia "&amp;$W249&amp;" de "&amp;IFERROR(INDEX(Parâmetros!$B$39:$B$48,MATCH($E249,Parâmetros!$A$39:$A$48,0)),99)&amp;" do ciclo"),IF(OR($D249="6x1",$D249="FF 6x1"),IF(OR(AND(WEEKDAY($F249,2)=6,AND($A249=$A250,$L250&gt;0)),AND(WEEKDAY($F249,2)=7,AND($A249=$A248,$L248&gt;0))),"ATENÇÃO · apontou sábado e domingo no mesmo fim de semana",IF(OR(WEEKDAY($F249,2)=6,WEEKDAY($F249,2)=7),"Jornada de fim de semana do 6x1",IF(OR($H249&gt;=Parâmetros!$E$20,$H249&lt;Parâmetros!$E$19),"ATENÇÃO · 6x1 apontou fora do horário diurno","Jornada fixa do 6x1"))),IF($D249="5x2","Jornada fixa do 5x2",IF($D249="Folguista",IF($J249=$K249,"Evidência confirma sequência","DIVERGE · sequência "&amp;$J249&amp;" × evidência "&amp;$K249),IF($K249=$E249,"Evidência confirma cadastro","DIVERGE · cadastro "&amp;$E249&amp;" × evidência "&amp;$K249)))))))))))</f>
        <v>FALTA DE REGISTRO · dia útil da escala 6x1</v>
      </c>
      <c r="W249" s="34" t="str">
        <f>IF(OR(OR($D249="6x1",$D249="FF 6x1"),$D249="5x2"),"",IF($AB249&lt;&gt;$AB248,IF(IFERROR(INDEX(Cadastro!$F$5:$F$243,$AB249),"")="",IF($L249&gt;0,1,0),IF(IFERROR(INDEX(Cadastro!$F$5:$F$243,$AB249),"")&lt;=IFERROR(INDEX(Parâmetros!$B$39:$B$48,MATCH($E249,Parâmetros!$A$39:$A$48,0)),99),IFERROR(INDEX(Cadastro!$F$5:$F$243,$AB249),""),0)),IF($L249&gt;0,IF(N($X248)&gt;0,1,N($W248)+1),IF(AND($L249=0,OR(N($W248)&gt;=IFERROR(INDEX(Parâmetros!$B$39:$B$48,MATCH($E249,Parâmetros!$A$39:$A$48,0)),99),AND(N($X248)&gt;0,N($X248)&lt;IFERROR(INDEX(Parâmetros!$C$39:$C$48,MATCH($E249,Parâmetros!$A$39:$A$48,0)),0)))),0,N($W248)+1))))</f>
        <v/>
      </c>
      <c r="X249" s="34" t="str">
        <f>IF(OR(OR($D249="6x1",$D249="FF 6x1"),$D249="5x2"),"",IF($AB249&lt;&gt;$AB248,IF(IFERROR(INDEX(Cadastro!$F$5:$F$243,$AB249),"")="",0,IF(IFERROR(INDEX(Cadastro!$F$5:$F$243,$AB249),"")&gt;IFERROR(INDEX(Parâmetros!$B$39:$B$48,MATCH($E249,Parâmetros!$A$39:$A$48,0)),99),IFERROR(INDEX(Cadastro!$F$5:$F$243,$AB249),"")-IFERROR(INDEX(Parâmetros!$B$39:$B$48,MATCH($E249,Parâmetros!$A$39:$A$48,0)),99),0)),IF(AND($L249=0,OR(N($W248)&gt;=IFERROR(INDEX(Parâmetros!$B$39:$B$48,MATCH($E249,Parâmetros!$A$39:$A$48,0)),99),AND(N($X248)&gt;0,N($X248)&lt;IFERROR(INDEX(Parâmetros!$C$39:$C$48,MATCH($E249,Parâmetros!$A$39:$A$48,0)),0)))),N($X248)+1,0)))</f>
        <v/>
      </c>
      <c r="Y249" t="str">
        <f>IF($AC249&lt;&gt;"",IF($L249&gt;0,$AC249&amp;" · com apontamento",$AC249),IF($E249="Férias",IF($L249&gt;0,"Férias · com apontamento","Férias (cadastro)"),IF(($Z249+$AA249-1)&gt;Parâmetros!$E$16,"Férias / afastamento",IF(AND($D249="5x2",OR(WEEKDAY($F249,2)=6,WEEKDAY($F249,2)=7)),IF($L249&gt;0,"Folga trabalhada","Folga"),IF($L249&gt;0,"Trabalhado",IF(OR(OR($D249="6x1",$D249="FF 6x1"),$D249="5x2"),IF(AND(OR($D249="6x1",$D249="FF 6x1"),OR(WEEKDAY($F249,2)=6,WEEKDAY($F249,2)=7)),"Folga","Falta de registro"),IF(AND($AB249&lt;&gt;$AB248,IFERROR(INDEX(Cadastro!$F$5:$F$243,$AB249),"")=""),"Indeterminado (início da série)",IF($X249&gt;0,"Folga","Falta de registro"))))))))</f>
        <v>Falta de registro</v>
      </c>
      <c r="Z249" s="34">
        <f>IF(OR($L249&gt;0,$F249&gt;Parâmetros!$E$14),0,IF($A249&lt;&gt;$A248,1,N($Z248)+1))</f>
        <v>0</v>
      </c>
      <c r="AA249" s="34">
        <f>IF(OR($L249&gt;0,$F249&gt;Parâmetros!$E$14),0,IF(OR($A249&lt;&gt;$A250,$F250&gt;Parâmetros!$E$14),1,N($AA250)+1))</f>
        <v>0</v>
      </c>
      <c r="AB249" s="31">
        <f>IFERROR(MATCH($A249&amp;"|"&amp;TEXT(_xlfn.MAXIFS(Cadastro!$E$5:$E$243,Cadastro!$A$5:$A$243,$A249,Cadastro!$E$5:$E$243,"&lt;="&amp;$F249),"yyyymmdd"),Cadastro!$I$5:$I$243,0),"")</f>
        <v>33</v>
      </c>
      <c r="AC249" t="str">
        <f>IFERROR(_xlfn.SINGLE(INDEX(Exceções!$D$5:$D$203,MATCH($A249&amp;"|"&amp;$F249,Exceções!$F$5:$F$203,0))),"")</f>
        <v/>
      </c>
      <c r="AD249" t="str">
        <f>IF($AC249="","",IFERROR(_xlfn.SINGLE(INDEX(Exceções!$E$5:$E$203,MATCH($A249&amp;"|"&amp;$F249,Exceções!$F$5:$F$203,0))),""))</f>
        <v/>
      </c>
    </row>
    <row r="250" spans="1:30" ht="15" hidden="1" customHeight="1" x14ac:dyDescent="0.25">
      <c r="A250" s="31">
        <v>11229</v>
      </c>
      <c r="B250" s="17" t="s">
        <v>15</v>
      </c>
      <c r="C250" s="17" t="str">
        <f>IFERROR(INDEX(Cadastro!$C$5:$C$243,$AB250),"NÃO INFORMADO")</f>
        <v>CAL</v>
      </c>
      <c r="D250" s="17" t="str">
        <f>IFERROR(INDEX(Cadastro!$D$5:$D$243,$AB250),"")</f>
        <v>6x1</v>
      </c>
      <c r="E250" s="17" t="str">
        <f>IFERROR(INDEX(Cadastro!$G$5:$G$243,$AB250),"")</f>
        <v>6x1</v>
      </c>
      <c r="F250" s="29">
        <v>46324</v>
      </c>
      <c r="G250" s="32" t="str">
        <f t="shared" si="18"/>
        <v>qui</v>
      </c>
      <c r="H250" s="31" t="str">
        <f>IF($L250=0,"",_xlfn.MINIFS(Dados!$Q:$Q,Dados!$A:$A,$A250,Dados!$S:$S,$F250))</f>
        <v/>
      </c>
      <c r="I250" s="31" t="str">
        <f>IF($H250="","",_xlfn.MAXIFS(Dados!$R:$R,Dados!$A:$A,$A250,Dados!$S:$S,$F250))</f>
        <v/>
      </c>
      <c r="J250" s="32" t="str">
        <f>IF($D250&lt;&gt;"Folguista","",IFERROR(INDEX(Parâmetros!$D$52:$G$52,1,MIN(4,MAX(1,$W250))),""))</f>
        <v/>
      </c>
      <c r="K250" s="32" t="str">
        <f>IF(OR($AC250&lt;&gt;"",$Y250="Folga",$Y250="Folga trabalhada",$Y250="Férias (cadastro)",$Y250="Férias / afastamento",$Y250="Indeterminado (início da série)"),"",IF(OR($D250="6x1",$D250="FF 6x1"),IF(OR(WEEKDAY($F250,2)=6,WEEKDAY($F250,2)=7),"6x1 sáb/dom","6x1"),IF($D250="5x2","5x2",IF($H250="",IF($D250="Folguista",$J250,$E250),IF(OR($H250&gt;=Parâmetros!$E$18,$H250&lt;Parâmetros!$E$19),"C",IF($H250&lt;Parâmetros!$E$20,"A","B"))))))</f>
        <v>6x1</v>
      </c>
      <c r="L250" s="30">
        <f>SUMIFS(Dados!$E:$E,Dados!$A:$A,$A250,Dados!$S:$S,$F250)</f>
        <v>0</v>
      </c>
      <c r="M250" s="30">
        <f>IFERROR(INDEX(Parâmetros!$E$6:$E$11,MATCH($K250,Parâmetros!$A$6:$A$11,0)),"")</f>
        <v>8.8000000000000007</v>
      </c>
      <c r="N250" s="33">
        <f t="shared" si="19"/>
        <v>0</v>
      </c>
      <c r="O250" s="33">
        <f>Parâmetros!$E$13</f>
        <v>0.8</v>
      </c>
      <c r="P250" s="32" t="str">
        <f>IF(OR($M250="",$F250&gt;Parâmetros!$E$14),"Não","Sim")</f>
        <v>Não</v>
      </c>
      <c r="Q250" s="32" t="str">
        <f t="shared" si="20"/>
        <v/>
      </c>
      <c r="R250" s="32" t="str">
        <f t="shared" si="21"/>
        <v/>
      </c>
      <c r="S250" s="30" t="str">
        <f t="shared" si="22"/>
        <v/>
      </c>
      <c r="T250" s="32" t="str">
        <f>IF($Q250&lt;&gt;"Sim","",IF($N250&gt;Parâmetros!$E$15,"Sim","Não"))</f>
        <v/>
      </c>
      <c r="U250" s="17" t="str">
        <f t="shared" si="23"/>
        <v>Fora da apuração</v>
      </c>
      <c r="V250" s="17" t="str">
        <f>IF($AC250&lt;&gt;"",IF($L250&gt;0,"ATENÇÃO · apontou em dia de "&amp;LOWER($AC250)&amp;" cadastrado","Exceção cadastrada · "&amp;$AC250)&amp;IF($AD250="",""," · "&amp;$AD250),IF($E250="Férias",IF($L250&gt;0,"ATENÇÃO · apontou estando de férias no cadastro","Férias no cadastro"),IF($Y250="Férias / afastamento","Afastamento · "&amp;($Z250+$AA250-1)&amp;" dias seguidos sem apontamento",IF($Y250="Folga trabalhada","ATENÇÃO · apontou em dia de folga da escala 5x2",IF($Y250="Folga",IF(AND($D250="5x2",OR(WEEKDAY($F250,2)=6,WEEKDAY($F250,2)=7)),"Folga de fim de semana da escala 5x2",IF(AND(OR($D250="6x1",$D250="FF 6x1"),WEEKDAY($F250,2)=6,FALSE()),"Folga de fim de semana · apontou no domingo anterior",IF(AND(OR($D250="6x1",$D250="FF 6x1"),WEEKDAY($F250,2)=7,AND($A250=$A249,$L249&gt;0)),"Folga de fim de semana · apontou no sábado",IF(AND(OR($D250="6x1",$D250="FF 6x1"),OR(WEEKDAY($F250,2)=6,WEEKDAY($F250,2)=7)),"Folga de fim de semana · sem apontamento no sábado nem no domingo","Folga prevista pelo ciclo")))),IF($Y250="Indeterminado (início da série)","Sem histórico anterior — informe o dia do ciclo no Cadastro",IF($Y250="Falta de registro",IF(OR(OR($D250="6x1",$D250="FF 6x1"),$D250="5x2"),"FALTA DE REGISTRO · dia útil da escala "&amp;$E250,"FALTA DE REGISTRO · dia "&amp;$W250&amp;" de "&amp;IFERROR(INDEX(Parâmetros!$B$39:$B$48,MATCH($E250,Parâmetros!$A$39:$A$48,0)),99)&amp;" do ciclo"),IF(OR($D250="6x1",$D250="FF 6x1"),IF(OR(AND(WEEKDAY($F250,2)=6,AND($A250=$A251,$L251&gt;0)),AND(WEEKDAY($F250,2)=7,AND($A250=$A249,$L249&gt;0))),"ATENÇÃO · apontou sábado e domingo no mesmo fim de semana",IF(OR(WEEKDAY($F250,2)=6,WEEKDAY($F250,2)=7),"Jornada de fim de semana do 6x1",IF(OR($H250&gt;=Parâmetros!$E$20,$H250&lt;Parâmetros!$E$19),"ATENÇÃO · 6x1 apontou fora do horário diurno","Jornada fixa do 6x1"))),IF($D250="5x2","Jornada fixa do 5x2",IF($D250="Folguista",IF($J250=$K250,"Evidência confirma sequência","DIVERGE · sequência "&amp;$J250&amp;" × evidência "&amp;$K250),IF($K250=$E250,"Evidência confirma cadastro","DIVERGE · cadastro "&amp;$E250&amp;" × evidência "&amp;$K250)))))))))))</f>
        <v>FALTA DE REGISTRO · dia útil da escala 6x1</v>
      </c>
      <c r="W250" s="34" t="str">
        <f>IF(OR(OR($D250="6x1",$D250="FF 6x1"),$D250="5x2"),"",IF($AB250&lt;&gt;$AB249,IF(IFERROR(INDEX(Cadastro!$F$5:$F$243,$AB250),"")="",IF($L250&gt;0,1,0),IF(IFERROR(INDEX(Cadastro!$F$5:$F$243,$AB250),"")&lt;=IFERROR(INDEX(Parâmetros!$B$39:$B$48,MATCH($E250,Parâmetros!$A$39:$A$48,0)),99),IFERROR(INDEX(Cadastro!$F$5:$F$243,$AB250),""),0)),IF($L250&gt;0,IF(N($X249)&gt;0,1,N($W249)+1),IF(AND($L250=0,OR(N($W249)&gt;=IFERROR(INDEX(Parâmetros!$B$39:$B$48,MATCH($E250,Parâmetros!$A$39:$A$48,0)),99),AND(N($X249)&gt;0,N($X249)&lt;IFERROR(INDEX(Parâmetros!$C$39:$C$48,MATCH($E250,Parâmetros!$A$39:$A$48,0)),0)))),0,N($W249)+1))))</f>
        <v/>
      </c>
      <c r="X250" s="34" t="str">
        <f>IF(OR(OR($D250="6x1",$D250="FF 6x1"),$D250="5x2"),"",IF($AB250&lt;&gt;$AB249,IF(IFERROR(INDEX(Cadastro!$F$5:$F$243,$AB250),"")="",0,IF(IFERROR(INDEX(Cadastro!$F$5:$F$243,$AB250),"")&gt;IFERROR(INDEX(Parâmetros!$B$39:$B$48,MATCH($E250,Parâmetros!$A$39:$A$48,0)),99),IFERROR(INDEX(Cadastro!$F$5:$F$243,$AB250),"")-IFERROR(INDEX(Parâmetros!$B$39:$B$48,MATCH($E250,Parâmetros!$A$39:$A$48,0)),99),0)),IF(AND($L250=0,OR(N($W249)&gt;=IFERROR(INDEX(Parâmetros!$B$39:$B$48,MATCH($E250,Parâmetros!$A$39:$A$48,0)),99),AND(N($X249)&gt;0,N($X249)&lt;IFERROR(INDEX(Parâmetros!$C$39:$C$48,MATCH($E250,Parâmetros!$A$39:$A$48,0)),0)))),N($X249)+1,0)))</f>
        <v/>
      </c>
      <c r="Y250" t="str">
        <f>IF($AC250&lt;&gt;"",IF($L250&gt;0,$AC250&amp;" · com apontamento",$AC250),IF($E250="Férias",IF($L250&gt;0,"Férias · com apontamento","Férias (cadastro)"),IF(($Z250+$AA250-1)&gt;Parâmetros!$E$16,"Férias / afastamento",IF(AND($D250="5x2",OR(WEEKDAY($F250,2)=6,WEEKDAY($F250,2)=7)),IF($L250&gt;0,"Folga trabalhada","Folga"),IF($L250&gt;0,"Trabalhado",IF(OR(OR($D250="6x1",$D250="FF 6x1"),$D250="5x2"),IF(AND(OR($D250="6x1",$D250="FF 6x1"),OR(WEEKDAY($F250,2)=6,WEEKDAY($F250,2)=7)),"Folga","Falta de registro"),IF(AND($AB250&lt;&gt;$AB249,IFERROR(INDEX(Cadastro!$F$5:$F$243,$AB250),"")=""),"Indeterminado (início da série)",IF($X250&gt;0,"Folga","Falta de registro"))))))))</f>
        <v>Falta de registro</v>
      </c>
      <c r="Z250" s="34">
        <f>IF(OR($L250&gt;0,$F250&gt;Parâmetros!$E$14),0,IF($A250&lt;&gt;$A249,1,N($Z249)+1))</f>
        <v>0</v>
      </c>
      <c r="AA250" s="34">
        <f>IF(OR($L250&gt;0,$F250&gt;Parâmetros!$E$14),0,IF(OR($A250&lt;&gt;$A251,$F251&gt;Parâmetros!$E$14),1,N($AA251)+1))</f>
        <v>0</v>
      </c>
      <c r="AB250" s="31">
        <f>IFERROR(MATCH($A250&amp;"|"&amp;TEXT(_xlfn.MAXIFS(Cadastro!$E$5:$E$243,Cadastro!$A$5:$A$243,$A250,Cadastro!$E$5:$E$243,"&lt;="&amp;$F250),"yyyymmdd"),Cadastro!$I$5:$I$243,0),"")</f>
        <v>33</v>
      </c>
      <c r="AC250" t="str">
        <f>IFERROR(_xlfn.SINGLE(INDEX(Exceções!$D$5:$D$203,MATCH($A250&amp;"|"&amp;$F250,Exceções!$F$5:$F$203,0))),"")</f>
        <v/>
      </c>
      <c r="AD250" t="str">
        <f>IF($AC250="","",IFERROR(_xlfn.SINGLE(INDEX(Exceções!$E$5:$E$203,MATCH($A250&amp;"|"&amp;$F250,Exceções!$F$5:$F$203,0))),""))</f>
        <v/>
      </c>
    </row>
    <row r="251" spans="1:30" ht="15" hidden="1" customHeight="1" x14ac:dyDescent="0.25">
      <c r="A251" s="31">
        <v>11229</v>
      </c>
      <c r="B251" s="17" t="s">
        <v>15</v>
      </c>
      <c r="C251" s="17" t="str">
        <f>IFERROR(INDEX(Cadastro!$C$5:$C$243,$AB251),"NÃO INFORMADO")</f>
        <v>CAL</v>
      </c>
      <c r="D251" s="17" t="str">
        <f>IFERROR(INDEX(Cadastro!$D$5:$D$243,$AB251),"")</f>
        <v>6x1</v>
      </c>
      <c r="E251" s="17" t="str">
        <f>IFERROR(INDEX(Cadastro!$G$5:$G$243,$AB251),"")</f>
        <v>6x1</v>
      </c>
      <c r="F251" s="29">
        <v>46325</v>
      </c>
      <c r="G251" s="32" t="str">
        <f t="shared" si="18"/>
        <v>sex</v>
      </c>
      <c r="H251" s="31" t="str">
        <f>IF($L251=0,"",_xlfn.MINIFS(Dados!$Q:$Q,Dados!$A:$A,$A251,Dados!$S:$S,$F251))</f>
        <v/>
      </c>
      <c r="I251" s="31" t="str">
        <f>IF($H251="","",_xlfn.MAXIFS(Dados!$R:$R,Dados!$A:$A,$A251,Dados!$S:$S,$F251))</f>
        <v/>
      </c>
      <c r="J251" s="32" t="str">
        <f>IF($D251&lt;&gt;"Folguista","",IFERROR(INDEX(Parâmetros!$D$52:$G$52,1,MIN(4,MAX(1,$W251))),""))</f>
        <v/>
      </c>
      <c r="K251" s="32" t="str">
        <f>IF(OR($AC251&lt;&gt;"",$Y251="Folga",$Y251="Folga trabalhada",$Y251="Férias (cadastro)",$Y251="Férias / afastamento",$Y251="Indeterminado (início da série)"),"",IF(OR($D251="6x1",$D251="FF 6x1"),IF(OR(WEEKDAY($F251,2)=6,WEEKDAY($F251,2)=7),"6x1 sáb/dom","6x1"),IF($D251="5x2","5x2",IF($H251="",IF($D251="Folguista",$J251,$E251),IF(OR($H251&gt;=Parâmetros!$E$18,$H251&lt;Parâmetros!$E$19),"C",IF($H251&lt;Parâmetros!$E$20,"A","B"))))))</f>
        <v>6x1</v>
      </c>
      <c r="L251" s="30">
        <f>SUMIFS(Dados!$E:$E,Dados!$A:$A,$A251,Dados!$S:$S,$F251)</f>
        <v>0</v>
      </c>
      <c r="M251" s="30">
        <f>IFERROR(INDEX(Parâmetros!$E$6:$E$11,MATCH($K251,Parâmetros!$A$6:$A$11,0)),"")</f>
        <v>8.8000000000000007</v>
      </c>
      <c r="N251" s="33">
        <f t="shared" si="19"/>
        <v>0</v>
      </c>
      <c r="O251" s="33">
        <f>Parâmetros!$E$13</f>
        <v>0.8</v>
      </c>
      <c r="P251" s="32" t="str">
        <f>IF(OR($M251="",$F251&gt;Parâmetros!$E$14),"Não","Sim")</f>
        <v>Não</v>
      </c>
      <c r="Q251" s="32" t="str">
        <f t="shared" si="20"/>
        <v/>
      </c>
      <c r="R251" s="32" t="str">
        <f t="shared" si="21"/>
        <v/>
      </c>
      <c r="S251" s="30" t="str">
        <f t="shared" si="22"/>
        <v/>
      </c>
      <c r="T251" s="32" t="str">
        <f>IF($Q251&lt;&gt;"Sim","",IF($N251&gt;Parâmetros!$E$15,"Sim","Não"))</f>
        <v/>
      </c>
      <c r="U251" s="17" t="str">
        <f t="shared" si="23"/>
        <v>Fora da apuração</v>
      </c>
      <c r="V251" s="17" t="str">
        <f>IF($AC251&lt;&gt;"",IF($L251&gt;0,"ATENÇÃO · apontou em dia de "&amp;LOWER($AC251)&amp;" cadastrado","Exceção cadastrada · "&amp;$AC251)&amp;IF($AD251="",""," · "&amp;$AD251),IF($E251="Férias",IF($L251&gt;0,"ATENÇÃO · apontou estando de férias no cadastro","Férias no cadastro"),IF($Y251="Férias / afastamento","Afastamento · "&amp;($Z251+$AA251-1)&amp;" dias seguidos sem apontamento",IF($Y251="Folga trabalhada","ATENÇÃO · apontou em dia de folga da escala 5x2",IF($Y251="Folga",IF(AND($D251="5x2",OR(WEEKDAY($F251,2)=6,WEEKDAY($F251,2)=7)),"Folga de fim de semana da escala 5x2",IF(AND(OR($D251="6x1",$D251="FF 6x1"),WEEKDAY($F251,2)=6,FALSE()),"Folga de fim de semana · apontou no domingo anterior",IF(AND(OR($D251="6x1",$D251="FF 6x1"),WEEKDAY($F251,2)=7,AND($A251=$A250,$L250&gt;0)),"Folga de fim de semana · apontou no sábado",IF(AND(OR($D251="6x1",$D251="FF 6x1"),OR(WEEKDAY($F251,2)=6,WEEKDAY($F251,2)=7)),"Folga de fim de semana · sem apontamento no sábado nem no domingo","Folga prevista pelo ciclo")))),IF($Y251="Indeterminado (início da série)","Sem histórico anterior — informe o dia do ciclo no Cadastro",IF($Y251="Falta de registro",IF(OR(OR($D251="6x1",$D251="FF 6x1"),$D251="5x2"),"FALTA DE REGISTRO · dia útil da escala "&amp;$E251,"FALTA DE REGISTRO · dia "&amp;$W251&amp;" de "&amp;IFERROR(INDEX(Parâmetros!$B$39:$B$48,MATCH($E251,Parâmetros!$A$39:$A$48,0)),99)&amp;" do ciclo"),IF(OR($D251="6x1",$D251="FF 6x1"),IF(OR(AND(WEEKDAY($F251,2)=6,AND($A251=$A252,$L252&gt;0)),AND(WEEKDAY($F251,2)=7,AND($A251=$A250,$L250&gt;0))),"ATENÇÃO · apontou sábado e domingo no mesmo fim de semana",IF(OR(WEEKDAY($F251,2)=6,WEEKDAY($F251,2)=7),"Jornada de fim de semana do 6x1",IF(OR($H251&gt;=Parâmetros!$E$20,$H251&lt;Parâmetros!$E$19),"ATENÇÃO · 6x1 apontou fora do horário diurno","Jornada fixa do 6x1"))),IF($D251="5x2","Jornada fixa do 5x2",IF($D251="Folguista",IF($J251=$K251,"Evidência confirma sequência","DIVERGE · sequência "&amp;$J251&amp;" × evidência "&amp;$K251),IF($K251=$E251,"Evidência confirma cadastro","DIVERGE · cadastro "&amp;$E251&amp;" × evidência "&amp;$K251)))))))))))</f>
        <v>FALTA DE REGISTRO · dia útil da escala 6x1</v>
      </c>
      <c r="W251" s="34" t="str">
        <f>IF(OR(OR($D251="6x1",$D251="FF 6x1"),$D251="5x2"),"",IF($AB251&lt;&gt;$AB250,IF(IFERROR(INDEX(Cadastro!$F$5:$F$243,$AB251),"")="",IF($L251&gt;0,1,0),IF(IFERROR(INDEX(Cadastro!$F$5:$F$243,$AB251),"")&lt;=IFERROR(INDEX(Parâmetros!$B$39:$B$48,MATCH($E251,Parâmetros!$A$39:$A$48,0)),99),IFERROR(INDEX(Cadastro!$F$5:$F$243,$AB251),""),0)),IF($L251&gt;0,IF(N($X250)&gt;0,1,N($W250)+1),IF(AND($L251=0,OR(N($W250)&gt;=IFERROR(INDEX(Parâmetros!$B$39:$B$48,MATCH($E251,Parâmetros!$A$39:$A$48,0)),99),AND(N($X250)&gt;0,N($X250)&lt;IFERROR(INDEX(Parâmetros!$C$39:$C$48,MATCH($E251,Parâmetros!$A$39:$A$48,0)),0)))),0,N($W250)+1))))</f>
        <v/>
      </c>
      <c r="X251" s="34" t="str">
        <f>IF(OR(OR($D251="6x1",$D251="FF 6x1"),$D251="5x2"),"",IF($AB251&lt;&gt;$AB250,IF(IFERROR(INDEX(Cadastro!$F$5:$F$243,$AB251),"")="",0,IF(IFERROR(INDEX(Cadastro!$F$5:$F$243,$AB251),"")&gt;IFERROR(INDEX(Parâmetros!$B$39:$B$48,MATCH($E251,Parâmetros!$A$39:$A$48,0)),99),IFERROR(INDEX(Cadastro!$F$5:$F$243,$AB251),"")-IFERROR(INDEX(Parâmetros!$B$39:$B$48,MATCH($E251,Parâmetros!$A$39:$A$48,0)),99),0)),IF(AND($L251=0,OR(N($W250)&gt;=IFERROR(INDEX(Parâmetros!$B$39:$B$48,MATCH($E251,Parâmetros!$A$39:$A$48,0)),99),AND(N($X250)&gt;0,N($X250)&lt;IFERROR(INDEX(Parâmetros!$C$39:$C$48,MATCH($E251,Parâmetros!$A$39:$A$48,0)),0)))),N($X250)+1,0)))</f>
        <v/>
      </c>
      <c r="Y251" t="str">
        <f>IF($AC251&lt;&gt;"",IF($L251&gt;0,$AC251&amp;" · com apontamento",$AC251),IF($E251="Férias",IF($L251&gt;0,"Férias · com apontamento","Férias (cadastro)"),IF(($Z251+$AA251-1)&gt;Parâmetros!$E$16,"Férias / afastamento",IF(AND($D251="5x2",OR(WEEKDAY($F251,2)=6,WEEKDAY($F251,2)=7)),IF($L251&gt;0,"Folga trabalhada","Folga"),IF($L251&gt;0,"Trabalhado",IF(OR(OR($D251="6x1",$D251="FF 6x1"),$D251="5x2"),IF(AND(OR($D251="6x1",$D251="FF 6x1"),OR(WEEKDAY($F251,2)=6,WEEKDAY($F251,2)=7)),"Folga","Falta de registro"),IF(AND($AB251&lt;&gt;$AB250,IFERROR(INDEX(Cadastro!$F$5:$F$243,$AB251),"")=""),"Indeterminado (início da série)",IF($X251&gt;0,"Folga","Falta de registro"))))))))</f>
        <v>Falta de registro</v>
      </c>
      <c r="Z251" s="34">
        <f>IF(OR($L251&gt;0,$F251&gt;Parâmetros!$E$14),0,IF($A251&lt;&gt;$A250,1,N($Z250)+1))</f>
        <v>0</v>
      </c>
      <c r="AA251" s="34">
        <f>IF(OR($L251&gt;0,$F251&gt;Parâmetros!$E$14),0,IF(OR($A251&lt;&gt;$A252,$F252&gt;Parâmetros!$E$14),1,N($AA252)+1))</f>
        <v>0</v>
      </c>
      <c r="AB251" s="31">
        <f>IFERROR(MATCH($A251&amp;"|"&amp;TEXT(_xlfn.MAXIFS(Cadastro!$E$5:$E$243,Cadastro!$A$5:$A$243,$A251,Cadastro!$E$5:$E$243,"&lt;="&amp;$F251),"yyyymmdd"),Cadastro!$I$5:$I$243,0),"")</f>
        <v>33</v>
      </c>
      <c r="AC251" t="str">
        <f>IFERROR(_xlfn.SINGLE(INDEX(Exceções!$D$5:$D$203,MATCH($A251&amp;"|"&amp;$F251,Exceções!$F$5:$F$203,0))),"")</f>
        <v/>
      </c>
      <c r="AD251" t="str">
        <f>IF($AC251="","",IFERROR(_xlfn.SINGLE(INDEX(Exceções!$E$5:$E$203,MATCH($A251&amp;"|"&amp;$F251,Exceções!$F$5:$F$203,0))),""))</f>
        <v/>
      </c>
    </row>
    <row r="252" spans="1:30" ht="15" hidden="1" customHeight="1" x14ac:dyDescent="0.25">
      <c r="A252" s="31">
        <v>11229</v>
      </c>
      <c r="B252" s="17" t="s">
        <v>15</v>
      </c>
      <c r="C252" s="17" t="str">
        <f>IFERROR(INDEX(Cadastro!$C$5:$C$243,$AB252),"NÃO INFORMADO")</f>
        <v>CAL</v>
      </c>
      <c r="D252" s="17" t="str">
        <f>IFERROR(INDEX(Cadastro!$D$5:$D$243,$AB252),"")</f>
        <v>6x1</v>
      </c>
      <c r="E252" s="17" t="str">
        <f>IFERROR(INDEX(Cadastro!$G$5:$G$243,$AB252),"")</f>
        <v>6x1</v>
      </c>
      <c r="F252" s="29">
        <v>46326</v>
      </c>
      <c r="G252" s="32" t="str">
        <f t="shared" si="18"/>
        <v>sáb</v>
      </c>
      <c r="H252" s="31" t="str">
        <f>IF($L252=0,"",_xlfn.MINIFS(Dados!$Q:$Q,Dados!$A:$A,$A252,Dados!$S:$S,$F252))</f>
        <v/>
      </c>
      <c r="I252" s="31" t="str">
        <f>IF($H252="","",_xlfn.MAXIFS(Dados!$R:$R,Dados!$A:$A,$A252,Dados!$S:$S,$F252))</f>
        <v/>
      </c>
      <c r="J252" s="32" t="str">
        <f>IF($D252&lt;&gt;"Folguista","",IFERROR(INDEX(Parâmetros!$D$52:$G$52,1,MIN(4,MAX(1,$W252))),""))</f>
        <v/>
      </c>
      <c r="K252" s="32" t="str">
        <f>IF(OR($AC252&lt;&gt;"",$Y252="Folga",$Y252="Folga trabalhada",$Y252="Férias (cadastro)",$Y252="Férias / afastamento",$Y252="Indeterminado (início da série)"),"",IF(OR($D252="6x1",$D252="FF 6x1"),IF(OR(WEEKDAY($F252,2)=6,WEEKDAY($F252,2)=7),"6x1 sáb/dom","6x1"),IF($D252="5x2","5x2",IF($H252="",IF($D252="Folguista",$J252,$E252),IF(OR($H252&gt;=Parâmetros!$E$18,$H252&lt;Parâmetros!$E$19),"C",IF($H252&lt;Parâmetros!$E$20,"A","B"))))))</f>
        <v/>
      </c>
      <c r="L252" s="30">
        <f>SUMIFS(Dados!$E:$E,Dados!$A:$A,$A252,Dados!$S:$S,$F252)</f>
        <v>0</v>
      </c>
      <c r="M252" s="30" t="str">
        <f>IFERROR(INDEX(Parâmetros!$E$6:$E$11,MATCH($K252,Parâmetros!$A$6:$A$11,0)),"")</f>
        <v/>
      </c>
      <c r="N252" s="33" t="str">
        <f t="shared" si="19"/>
        <v/>
      </c>
      <c r="O252" s="33">
        <f>Parâmetros!$E$13</f>
        <v>0.8</v>
      </c>
      <c r="P252" s="32" t="str">
        <f>IF(OR($M252="",$F252&gt;Parâmetros!$E$14),"Não","Sim")</f>
        <v>Não</v>
      </c>
      <c r="Q252" s="32" t="str">
        <f t="shared" si="20"/>
        <v/>
      </c>
      <c r="R252" s="32" t="str">
        <f t="shared" si="21"/>
        <v/>
      </c>
      <c r="S252" s="30" t="str">
        <f t="shared" si="22"/>
        <v/>
      </c>
      <c r="T252" s="32" t="str">
        <f>IF($Q252&lt;&gt;"Sim","",IF($N252&gt;Parâmetros!$E$15,"Sim","Não"))</f>
        <v/>
      </c>
      <c r="U252" s="17" t="str">
        <f t="shared" si="23"/>
        <v>Folga</v>
      </c>
      <c r="V252" s="17" t="str">
        <f>IF($AC252&lt;&gt;"",IF($L252&gt;0,"ATENÇÃO · apontou em dia de "&amp;LOWER($AC252)&amp;" cadastrado","Exceção cadastrada · "&amp;$AC252)&amp;IF($AD252="",""," · "&amp;$AD252),IF($E252="Férias",IF($L252&gt;0,"ATENÇÃO · apontou estando de férias no cadastro","Férias no cadastro"),IF($Y252="Férias / afastamento","Afastamento · "&amp;($Z252+$AA252-1)&amp;" dias seguidos sem apontamento",IF($Y252="Folga trabalhada","ATENÇÃO · apontou em dia de folga da escala 5x2",IF($Y252="Folga",IF(AND($D252="5x2",OR(WEEKDAY($F252,2)=6,WEEKDAY($F252,2)=7)),"Folga de fim de semana da escala 5x2",IF(AND(OR($D252="6x1",$D252="FF 6x1"),WEEKDAY($F252,2)=6,FALSE()),"Folga de fim de semana · apontou no domingo anterior",IF(AND(OR($D252="6x1",$D252="FF 6x1"),WEEKDAY($F252,2)=7,AND($A252=$A251,$L251&gt;0)),"Folga de fim de semana · apontou no sábado",IF(AND(OR($D252="6x1",$D252="FF 6x1"),OR(WEEKDAY($F252,2)=6,WEEKDAY($F252,2)=7)),"Folga de fim de semana · sem apontamento no sábado nem no domingo","Folga prevista pelo ciclo")))),IF($Y252="Indeterminado (início da série)","Sem histórico anterior — informe o dia do ciclo no Cadastro",IF($Y252="Falta de registro",IF(OR(OR($D252="6x1",$D252="FF 6x1"),$D252="5x2"),"FALTA DE REGISTRO · dia útil da escala "&amp;$E252,"FALTA DE REGISTRO · dia "&amp;$W252&amp;" de "&amp;IFERROR(INDEX(Parâmetros!$B$39:$B$48,MATCH($E252,Parâmetros!$A$39:$A$48,0)),99)&amp;" do ciclo"),IF(OR($D252="6x1",$D252="FF 6x1"),IF(OR(AND(WEEKDAY($F252,2)=6,AND($A252=$A253,$L253&gt;0)),AND(WEEKDAY($F252,2)=7,AND($A252=$A251,$L251&gt;0))),"ATENÇÃO · apontou sábado e domingo no mesmo fim de semana",IF(OR(WEEKDAY($F252,2)=6,WEEKDAY($F252,2)=7),"Jornada de fim de semana do 6x1",IF(OR($H252&gt;=Parâmetros!$E$20,$H252&lt;Parâmetros!$E$19),"ATENÇÃO · 6x1 apontou fora do horário diurno","Jornada fixa do 6x1"))),IF($D252="5x2","Jornada fixa do 5x2",IF($D252="Folguista",IF($J252=$K252,"Evidência confirma sequência","DIVERGE · sequência "&amp;$J252&amp;" × evidência "&amp;$K252),IF($K252=$E252,"Evidência confirma cadastro","DIVERGE · cadastro "&amp;$E252&amp;" × evidência "&amp;$K252)))))))))))</f>
        <v>Folga de fim de semana · sem apontamento no sábado nem no domingo</v>
      </c>
      <c r="W252" s="34" t="str">
        <f>IF(OR(OR($D252="6x1",$D252="FF 6x1"),$D252="5x2"),"",IF($AB252&lt;&gt;$AB251,IF(IFERROR(INDEX(Cadastro!$F$5:$F$243,$AB252),"")="",IF($L252&gt;0,1,0),IF(IFERROR(INDEX(Cadastro!$F$5:$F$243,$AB252),"")&lt;=IFERROR(INDEX(Parâmetros!$B$39:$B$48,MATCH($E252,Parâmetros!$A$39:$A$48,0)),99),IFERROR(INDEX(Cadastro!$F$5:$F$243,$AB252),""),0)),IF($L252&gt;0,IF(N($X251)&gt;0,1,N($W251)+1),IF(AND($L252=0,OR(N($W251)&gt;=IFERROR(INDEX(Parâmetros!$B$39:$B$48,MATCH($E252,Parâmetros!$A$39:$A$48,0)),99),AND(N($X251)&gt;0,N($X251)&lt;IFERROR(INDEX(Parâmetros!$C$39:$C$48,MATCH($E252,Parâmetros!$A$39:$A$48,0)),0)))),0,N($W251)+1))))</f>
        <v/>
      </c>
      <c r="X252" s="34" t="str">
        <f>IF(OR(OR($D252="6x1",$D252="FF 6x1"),$D252="5x2"),"",IF($AB252&lt;&gt;$AB251,IF(IFERROR(INDEX(Cadastro!$F$5:$F$243,$AB252),"")="",0,IF(IFERROR(INDEX(Cadastro!$F$5:$F$243,$AB252),"")&gt;IFERROR(INDEX(Parâmetros!$B$39:$B$48,MATCH($E252,Parâmetros!$A$39:$A$48,0)),99),IFERROR(INDEX(Cadastro!$F$5:$F$243,$AB252),"")-IFERROR(INDEX(Parâmetros!$B$39:$B$48,MATCH($E252,Parâmetros!$A$39:$A$48,0)),99),0)),IF(AND($L252=0,OR(N($W251)&gt;=IFERROR(INDEX(Parâmetros!$B$39:$B$48,MATCH($E252,Parâmetros!$A$39:$A$48,0)),99),AND(N($X251)&gt;0,N($X251)&lt;IFERROR(INDEX(Parâmetros!$C$39:$C$48,MATCH($E252,Parâmetros!$A$39:$A$48,0)),0)))),N($X251)+1,0)))</f>
        <v/>
      </c>
      <c r="Y252" t="str">
        <f>IF($AC252&lt;&gt;"",IF($L252&gt;0,$AC252&amp;" · com apontamento",$AC252),IF($E252="Férias",IF($L252&gt;0,"Férias · com apontamento","Férias (cadastro)"),IF(($Z252+$AA252-1)&gt;Parâmetros!$E$16,"Férias / afastamento",IF(AND($D252="5x2",OR(WEEKDAY($F252,2)=6,WEEKDAY($F252,2)=7)),IF($L252&gt;0,"Folga trabalhada","Folga"),IF($L252&gt;0,"Trabalhado",IF(OR(OR($D252="6x1",$D252="FF 6x1"),$D252="5x2"),IF(AND(OR($D252="6x1",$D252="FF 6x1"),OR(WEEKDAY($F252,2)=6,WEEKDAY($F252,2)=7)),"Folga","Falta de registro"),IF(AND($AB252&lt;&gt;$AB251,IFERROR(INDEX(Cadastro!$F$5:$F$243,$AB252),"")=""),"Indeterminado (início da série)",IF($X252&gt;0,"Folga","Falta de registro"))))))))</f>
        <v>Folga</v>
      </c>
      <c r="Z252" s="34">
        <f>IF(OR($L252&gt;0,$F252&gt;Parâmetros!$E$14),0,IF($A252&lt;&gt;$A251,1,N($Z251)+1))</f>
        <v>0</v>
      </c>
      <c r="AA252" s="34">
        <f>IF(OR($L252&gt;0,$F252&gt;Parâmetros!$E$14),0,IF(OR($A252&lt;&gt;$A253,$F253&gt;Parâmetros!$E$14),1,N($AA253)+1))</f>
        <v>0</v>
      </c>
      <c r="AB252" s="31">
        <f>IFERROR(MATCH($A252&amp;"|"&amp;TEXT(_xlfn.MAXIFS(Cadastro!$E$5:$E$243,Cadastro!$A$5:$A$243,$A252,Cadastro!$E$5:$E$243,"&lt;="&amp;$F252),"yyyymmdd"),Cadastro!$I$5:$I$243,0),"")</f>
        <v>33</v>
      </c>
      <c r="AC252" t="str">
        <f>IFERROR(_xlfn.SINGLE(INDEX(Exceções!$D$5:$D$203,MATCH($A252&amp;"|"&amp;$F252,Exceções!$F$5:$F$203,0))),"")</f>
        <v/>
      </c>
      <c r="AD252" t="str">
        <f>IF($AC252="","",IFERROR(_xlfn.SINGLE(INDEX(Exceções!$E$5:$E$203,MATCH($A252&amp;"|"&amp;$F252,Exceções!$F$5:$F$203,0))),""))</f>
        <v/>
      </c>
    </row>
    <row r="253" spans="1:30" ht="15" hidden="1" customHeight="1" x14ac:dyDescent="0.25">
      <c r="A253" s="31">
        <v>11229</v>
      </c>
      <c r="B253" s="17" t="s">
        <v>15</v>
      </c>
      <c r="C253" s="17" t="str">
        <f>IFERROR(INDEX(Cadastro!$C$5:$C$243,$AB253),"NÃO INFORMADO")</f>
        <v>CAL</v>
      </c>
      <c r="D253" s="17" t="str">
        <f>IFERROR(INDEX(Cadastro!$D$5:$D$243,$AB253),"")</f>
        <v>6x1</v>
      </c>
      <c r="E253" s="17" t="str">
        <f>IFERROR(INDEX(Cadastro!$G$5:$G$243,$AB253),"")</f>
        <v>6x1</v>
      </c>
      <c r="F253" s="29">
        <v>46327</v>
      </c>
      <c r="G253" s="32" t="str">
        <f t="shared" si="18"/>
        <v>dom</v>
      </c>
      <c r="H253" s="31" t="str">
        <f>IF($L253=0,"",_xlfn.MINIFS(Dados!$Q:$Q,Dados!$A:$A,$A253,Dados!$S:$S,$F253))</f>
        <v/>
      </c>
      <c r="I253" s="31" t="str">
        <f>IF($H253="","",_xlfn.MAXIFS(Dados!$R:$R,Dados!$A:$A,$A253,Dados!$S:$S,$F253))</f>
        <v/>
      </c>
      <c r="J253" s="32" t="str">
        <f>IF($D253&lt;&gt;"Folguista","",IFERROR(INDEX(Parâmetros!$D$52:$G$52,1,MIN(4,MAX(1,$W253))),""))</f>
        <v/>
      </c>
      <c r="K253" s="32" t="str">
        <f>IF(OR($AC253&lt;&gt;"",$Y253="Folga",$Y253="Folga trabalhada",$Y253="Férias (cadastro)",$Y253="Férias / afastamento",$Y253="Indeterminado (início da série)"),"",IF(OR($D253="6x1",$D253="FF 6x1"),IF(OR(WEEKDAY($F253,2)=6,WEEKDAY($F253,2)=7),"6x1 sáb/dom","6x1"),IF($D253="5x2","5x2",IF($H253="",IF($D253="Folguista",$J253,$E253),IF(OR($H253&gt;=Parâmetros!$E$18,$H253&lt;Parâmetros!$E$19),"C",IF($H253&lt;Parâmetros!$E$20,"A","B"))))))</f>
        <v/>
      </c>
      <c r="L253" s="30">
        <f>SUMIFS(Dados!$E:$E,Dados!$A:$A,$A253,Dados!$S:$S,$F253)</f>
        <v>0</v>
      </c>
      <c r="M253" s="30" t="str">
        <f>IFERROR(INDEX(Parâmetros!$E$6:$E$11,MATCH($K253,Parâmetros!$A$6:$A$11,0)),"")</f>
        <v/>
      </c>
      <c r="N253" s="33" t="str">
        <f t="shared" si="19"/>
        <v/>
      </c>
      <c r="O253" s="33">
        <f>Parâmetros!$E$13</f>
        <v>0.8</v>
      </c>
      <c r="P253" s="32" t="str">
        <f>IF(OR($M253="",$F253&gt;Parâmetros!$E$14),"Não","Sim")</f>
        <v>Não</v>
      </c>
      <c r="Q253" s="32" t="str">
        <f t="shared" si="20"/>
        <v/>
      </c>
      <c r="R253" s="32" t="str">
        <f t="shared" si="21"/>
        <v/>
      </c>
      <c r="S253" s="30" t="str">
        <f t="shared" si="22"/>
        <v/>
      </c>
      <c r="T253" s="32" t="str">
        <f>IF($Q253&lt;&gt;"Sim","",IF($N253&gt;Parâmetros!$E$15,"Sim","Não"))</f>
        <v/>
      </c>
      <c r="U253" s="17" t="str">
        <f t="shared" si="23"/>
        <v>Folga</v>
      </c>
      <c r="V253" s="17" t="str">
        <f>IF($AC253&lt;&gt;"",IF($L253&gt;0,"ATENÇÃO · apontou em dia de "&amp;LOWER($AC253)&amp;" cadastrado","Exceção cadastrada · "&amp;$AC253)&amp;IF($AD253="",""," · "&amp;$AD253),IF($E253="Férias",IF($L253&gt;0,"ATENÇÃO · apontou estando de férias no cadastro","Férias no cadastro"),IF($Y253="Férias / afastamento","Afastamento · "&amp;($Z253+$AA253-1)&amp;" dias seguidos sem apontamento",IF($Y253="Folga trabalhada","ATENÇÃO · apontou em dia de folga da escala 5x2",IF($Y253="Folga",IF(AND($D253="5x2",OR(WEEKDAY($F253,2)=6,WEEKDAY($F253,2)=7)),"Folga de fim de semana da escala 5x2",IF(AND(OR($D253="6x1",$D253="FF 6x1"),WEEKDAY($F253,2)=6,FALSE()),"Folga de fim de semana · apontou no domingo anterior",IF(AND(OR($D253="6x1",$D253="FF 6x1"),WEEKDAY($F253,2)=7,AND($A253=$A252,$L252&gt;0)),"Folga de fim de semana · apontou no sábado",IF(AND(OR($D253="6x1",$D253="FF 6x1"),OR(WEEKDAY($F253,2)=6,WEEKDAY($F253,2)=7)),"Folga de fim de semana · sem apontamento no sábado nem no domingo","Folga prevista pelo ciclo")))),IF($Y253="Indeterminado (início da série)","Sem histórico anterior — informe o dia do ciclo no Cadastro",IF($Y253="Falta de registro",IF(OR(OR($D253="6x1",$D253="FF 6x1"),$D253="5x2"),"FALTA DE REGISTRO · dia útil da escala "&amp;$E253,"FALTA DE REGISTRO · dia "&amp;$W253&amp;" de "&amp;IFERROR(INDEX(Parâmetros!$B$39:$B$48,MATCH($E253,Parâmetros!$A$39:$A$48,0)),99)&amp;" do ciclo"),IF(OR($D253="6x1",$D253="FF 6x1"),IF(OR(AND(WEEKDAY($F253,2)=6,AND($A253=$A254,$L254&gt;0)),AND(WEEKDAY($F253,2)=7,AND($A253=$A252,$L252&gt;0))),"ATENÇÃO · apontou sábado e domingo no mesmo fim de semana",IF(OR(WEEKDAY($F253,2)=6,WEEKDAY($F253,2)=7),"Jornada de fim de semana do 6x1",IF(OR($H253&gt;=Parâmetros!$E$20,$H253&lt;Parâmetros!$E$19),"ATENÇÃO · 6x1 apontou fora do horário diurno","Jornada fixa do 6x1"))),IF($D253="5x2","Jornada fixa do 5x2",IF($D253="Folguista",IF($J253=$K253,"Evidência confirma sequência","DIVERGE · sequência "&amp;$J253&amp;" × evidência "&amp;$K253),IF($K253=$E253,"Evidência confirma cadastro","DIVERGE · cadastro "&amp;$E253&amp;" × evidência "&amp;$K253)))))))))))</f>
        <v>Folga de fim de semana · sem apontamento no sábado nem no domingo</v>
      </c>
      <c r="W253" s="34" t="str">
        <f>IF(OR(OR($D253="6x1",$D253="FF 6x1"),$D253="5x2"),"",IF($AB253&lt;&gt;$AB252,IF(IFERROR(INDEX(Cadastro!$F$5:$F$243,$AB253),"")="",IF($L253&gt;0,1,0),IF(IFERROR(INDEX(Cadastro!$F$5:$F$243,$AB253),"")&lt;=IFERROR(INDEX(Parâmetros!$B$39:$B$48,MATCH($E253,Parâmetros!$A$39:$A$48,0)),99),IFERROR(INDEX(Cadastro!$F$5:$F$243,$AB253),""),0)),IF($L253&gt;0,IF(N($X252)&gt;0,1,N($W252)+1),IF(AND($L253=0,OR(N($W252)&gt;=IFERROR(INDEX(Parâmetros!$B$39:$B$48,MATCH($E253,Parâmetros!$A$39:$A$48,0)),99),AND(N($X252)&gt;0,N($X252)&lt;IFERROR(INDEX(Parâmetros!$C$39:$C$48,MATCH($E253,Parâmetros!$A$39:$A$48,0)),0)))),0,N($W252)+1))))</f>
        <v/>
      </c>
      <c r="X253" s="34" t="str">
        <f>IF(OR(OR($D253="6x1",$D253="FF 6x1"),$D253="5x2"),"",IF($AB253&lt;&gt;$AB252,IF(IFERROR(INDEX(Cadastro!$F$5:$F$243,$AB253),"")="",0,IF(IFERROR(INDEX(Cadastro!$F$5:$F$243,$AB253),"")&gt;IFERROR(INDEX(Parâmetros!$B$39:$B$48,MATCH($E253,Parâmetros!$A$39:$A$48,0)),99),IFERROR(INDEX(Cadastro!$F$5:$F$243,$AB253),"")-IFERROR(INDEX(Parâmetros!$B$39:$B$48,MATCH($E253,Parâmetros!$A$39:$A$48,0)),99),0)),IF(AND($L253=0,OR(N($W252)&gt;=IFERROR(INDEX(Parâmetros!$B$39:$B$48,MATCH($E253,Parâmetros!$A$39:$A$48,0)),99),AND(N($X252)&gt;0,N($X252)&lt;IFERROR(INDEX(Parâmetros!$C$39:$C$48,MATCH($E253,Parâmetros!$A$39:$A$48,0)),0)))),N($X252)+1,0)))</f>
        <v/>
      </c>
      <c r="Y253" t="str">
        <f>IF($AC253&lt;&gt;"",IF($L253&gt;0,$AC253&amp;" · com apontamento",$AC253),IF($E253="Férias",IF($L253&gt;0,"Férias · com apontamento","Férias (cadastro)"),IF(($Z253+$AA253-1)&gt;Parâmetros!$E$16,"Férias / afastamento",IF(AND($D253="5x2",OR(WEEKDAY($F253,2)=6,WEEKDAY($F253,2)=7)),IF($L253&gt;0,"Folga trabalhada","Folga"),IF($L253&gt;0,"Trabalhado",IF(OR(OR($D253="6x1",$D253="FF 6x1"),$D253="5x2"),IF(AND(OR($D253="6x1",$D253="FF 6x1"),OR(WEEKDAY($F253,2)=6,WEEKDAY($F253,2)=7)),"Folga","Falta de registro"),IF(AND($AB253&lt;&gt;$AB252,IFERROR(INDEX(Cadastro!$F$5:$F$243,$AB253),"")=""),"Indeterminado (início da série)",IF($X253&gt;0,"Folga","Falta de registro"))))))))</f>
        <v>Folga</v>
      </c>
      <c r="Z253" s="34">
        <f>IF(OR($L253&gt;0,$F253&gt;Parâmetros!$E$14),0,IF($A253&lt;&gt;$A252,1,N($Z252)+1))</f>
        <v>0</v>
      </c>
      <c r="AA253" s="34">
        <f>IF(OR($L253&gt;0,$F253&gt;Parâmetros!$E$14),0,IF(OR($A253&lt;&gt;$A254,$F254&gt;Parâmetros!$E$14),1,N($AA254)+1))</f>
        <v>0</v>
      </c>
      <c r="AB253" s="31">
        <f>IFERROR(MATCH($A253&amp;"|"&amp;TEXT(_xlfn.MAXIFS(Cadastro!$E$5:$E$243,Cadastro!$A$5:$A$243,$A253,Cadastro!$E$5:$E$243,"&lt;="&amp;$F253),"yyyymmdd"),Cadastro!$I$5:$I$243,0),"")</f>
        <v>33</v>
      </c>
      <c r="AC253" t="str">
        <f>IFERROR(_xlfn.SINGLE(INDEX(Exceções!$D$5:$D$203,MATCH($A253&amp;"|"&amp;$F253,Exceções!$F$5:$F$203,0))),"")</f>
        <v/>
      </c>
      <c r="AD253" t="str">
        <f>IF($AC253="","",IFERROR(_xlfn.SINGLE(INDEX(Exceções!$E$5:$E$203,MATCH($A253&amp;"|"&amp;$F253,Exceções!$F$5:$F$203,0))),""))</f>
        <v/>
      </c>
    </row>
    <row r="254" spans="1:30" ht="15" hidden="1" customHeight="1" x14ac:dyDescent="0.25">
      <c r="A254" s="31">
        <v>54611</v>
      </c>
      <c r="B254" s="17" t="s">
        <v>16</v>
      </c>
      <c r="C254" s="17" t="str">
        <f>IFERROR(INDEX(Cadastro!$C$5:$C$243,$AB254),"NÃO INFORMADO")</f>
        <v>CAL</v>
      </c>
      <c r="D254" s="17" t="str">
        <f>IFERROR(INDEX(Cadastro!$D$5:$D$243,$AB254),"")</f>
        <v>B</v>
      </c>
      <c r="E254" s="17" t="str">
        <f>IFERROR(INDEX(Cadastro!$G$5:$G$243,$AB254),"")</f>
        <v>B</v>
      </c>
      <c r="F254" s="29">
        <v>46300</v>
      </c>
      <c r="G254" s="32" t="str">
        <f t="shared" si="18"/>
        <v>seg</v>
      </c>
      <c r="H254" s="31">
        <f>IF($L254=0,"",_xlfn.MINIFS(Dados!$Q:$Q,Dados!$A:$A,$A254,Dados!$S:$S,$F254))</f>
        <v>940</v>
      </c>
      <c r="I254" s="31">
        <f>IF($H254="","",_xlfn.MAXIFS(Dados!$R:$R,Dados!$A:$A,$A254,Dados!$S:$S,$F254))</f>
        <v>1398</v>
      </c>
      <c r="J254" s="32" t="str">
        <f>IF($D254&lt;&gt;"Folguista","",IFERROR(INDEX(Parâmetros!$D$52:$G$52,1,MIN(4,MAX(1,$W254))),""))</f>
        <v/>
      </c>
      <c r="K254" s="32" t="str">
        <f>IF(OR($AC254&lt;&gt;"",$Y254="Folga",$Y254="Folga trabalhada",$Y254="Férias (cadastro)",$Y254="Férias / afastamento",$Y254="Indeterminado (início da série)"),"",IF(OR($D254="6x1",$D254="FF 6x1"),IF(OR(WEEKDAY($F254,2)=6,WEEKDAY($F254,2)=7),"6x1 sáb/dom","6x1"),IF($D254="5x2","5x2",IF($H254="",IF($D254="Folguista",$J254,$E254),IF(OR($H254&gt;=Parâmetros!$E$18,$H254&lt;Parâmetros!$E$19),"C",IF($H254&lt;Parâmetros!$E$20,"A","B"))))))</f>
        <v>B</v>
      </c>
      <c r="L254" s="30">
        <f>SUMIFS(Dados!$E:$E,Dados!$A:$A,$A254,Dados!$S:$S,$F254)</f>
        <v>6.62</v>
      </c>
      <c r="M254" s="30">
        <f>IFERROR(INDEX(Parâmetros!$E$6:$E$11,MATCH($K254,Parâmetros!$A$6:$A$11,0)),"")</f>
        <v>7.67</v>
      </c>
      <c r="N254" s="33">
        <f t="shared" si="19"/>
        <v>0.86310299869621909</v>
      </c>
      <c r="O254" s="33">
        <f>Parâmetros!$E$13</f>
        <v>0.8</v>
      </c>
      <c r="P254" s="32" t="str">
        <f>IF(OR($M254="",$F254&gt;Parâmetros!$E$14),"Não","Sim")</f>
        <v>Sim</v>
      </c>
      <c r="Q254" s="32" t="str">
        <f t="shared" si="20"/>
        <v>Sim</v>
      </c>
      <c r="R254" s="32" t="str">
        <f t="shared" si="21"/>
        <v>Sim</v>
      </c>
      <c r="S254" s="30">
        <f t="shared" si="22"/>
        <v>0</v>
      </c>
      <c r="T254" s="32" t="str">
        <f>IF($Q254&lt;&gt;"Sim","",IF($N254&gt;Parâmetros!$E$15,"Sim","Não"))</f>
        <v>Não</v>
      </c>
      <c r="U254" s="17" t="str">
        <f t="shared" si="23"/>
        <v>Na meta</v>
      </c>
      <c r="V254" s="17" t="str">
        <f>IF($AC254&lt;&gt;"",IF($L254&gt;0,"ATENÇÃO · apontou em dia de "&amp;LOWER($AC254)&amp;" cadastrado","Exceção cadastrada · "&amp;$AC254)&amp;IF($AD254="",""," · "&amp;$AD254),IF($E254="Férias",IF($L254&gt;0,"ATENÇÃO · apontou estando de férias no cadastro","Férias no cadastro"),IF($Y254="Férias / afastamento","Afastamento · "&amp;($Z254+$AA254-1)&amp;" dias seguidos sem apontamento",IF($Y254="Folga trabalhada","ATENÇÃO · apontou em dia de folga da escala 5x2",IF($Y254="Folga",IF(AND($D254="5x2",OR(WEEKDAY($F254,2)=6,WEEKDAY($F254,2)=7)),"Folga de fim de semana da escala 5x2",IF(AND(OR($D254="6x1",$D254="FF 6x1"),WEEKDAY($F254,2)=6,FALSE()),"Folga de fim de semana · apontou no domingo anterior",IF(AND(OR($D254="6x1",$D254="FF 6x1"),WEEKDAY($F254,2)=7,AND($A254=$A253,$L253&gt;0)),"Folga de fim de semana · apontou no sábado",IF(AND(OR($D254="6x1",$D254="FF 6x1"),OR(WEEKDAY($F254,2)=6,WEEKDAY($F254,2)=7)),"Folga de fim de semana · sem apontamento no sábado nem no domingo","Folga prevista pelo ciclo")))),IF($Y254="Indeterminado (início da série)","Sem histórico anterior — informe o dia do ciclo no Cadastro",IF($Y254="Falta de registro",IF(OR(OR($D254="6x1",$D254="FF 6x1"),$D254="5x2"),"FALTA DE REGISTRO · dia útil da escala "&amp;$E254,"FALTA DE REGISTRO · dia "&amp;$W254&amp;" de "&amp;IFERROR(INDEX(Parâmetros!$B$39:$B$48,MATCH($E254,Parâmetros!$A$39:$A$48,0)),99)&amp;" do ciclo"),IF(OR($D254="6x1",$D254="FF 6x1"),IF(OR(AND(WEEKDAY($F254,2)=6,AND($A254=$A255,$L255&gt;0)),AND(WEEKDAY($F254,2)=7,AND($A254=$A253,$L253&gt;0))),"ATENÇÃO · apontou sábado e domingo no mesmo fim de semana",IF(OR(WEEKDAY($F254,2)=6,WEEKDAY($F254,2)=7),"Jornada de fim de semana do 6x1",IF(OR($H254&gt;=Parâmetros!$E$20,$H254&lt;Parâmetros!$E$19),"ATENÇÃO · 6x1 apontou fora do horário diurno","Jornada fixa do 6x1"))),IF($D254="5x2","Jornada fixa do 5x2",IF($D254="Folguista",IF($J254=$K254,"Evidência confirma sequência","DIVERGE · sequência "&amp;$J254&amp;" × evidência "&amp;$K254),IF($K254=$E254,"Evidência confirma cadastro","DIVERGE · cadastro "&amp;$E254&amp;" × evidência "&amp;$K254)))))))))))</f>
        <v>Evidência confirma cadastro</v>
      </c>
      <c r="W254" s="34">
        <f>IF(OR(OR($D254="6x1",$D254="FF 6x1"),$D254="5x2"),"",IF($AB254&lt;&gt;$AB253,IF(IFERROR(INDEX(Cadastro!$F$5:$F$243,$AB254),"")="",IF($L254&gt;0,1,0),IF(IFERROR(INDEX(Cadastro!$F$5:$F$243,$AB254),"")&lt;=IFERROR(INDEX(Parâmetros!$B$39:$B$48,MATCH($E254,Parâmetros!$A$39:$A$48,0)),99),IFERROR(INDEX(Cadastro!$F$5:$F$243,$AB254),""),0)),IF($L254&gt;0,IF(N($X253)&gt;0,1,N($W253)+1),IF(AND($L254=0,OR(N($W253)&gt;=IFERROR(INDEX(Parâmetros!$B$39:$B$48,MATCH($E254,Parâmetros!$A$39:$A$48,0)),99),AND(N($X253)&gt;0,N($X253)&lt;IFERROR(INDEX(Parâmetros!$C$39:$C$48,MATCH($E254,Parâmetros!$A$39:$A$48,0)),0)))),0,N($W253)+1))))</f>
        <v>1</v>
      </c>
      <c r="X254" s="34">
        <f>IF(OR(OR($D254="6x1",$D254="FF 6x1"),$D254="5x2"),"",IF($AB254&lt;&gt;$AB253,IF(IFERROR(INDEX(Cadastro!$F$5:$F$243,$AB254),"")="",0,IF(IFERROR(INDEX(Cadastro!$F$5:$F$243,$AB254),"")&gt;IFERROR(INDEX(Parâmetros!$B$39:$B$48,MATCH($E254,Parâmetros!$A$39:$A$48,0)),99),IFERROR(INDEX(Cadastro!$F$5:$F$243,$AB254),"")-IFERROR(INDEX(Parâmetros!$B$39:$B$48,MATCH($E254,Parâmetros!$A$39:$A$48,0)),99),0)),IF(AND($L254=0,OR(N($W253)&gt;=IFERROR(INDEX(Parâmetros!$B$39:$B$48,MATCH($E254,Parâmetros!$A$39:$A$48,0)),99),AND(N($X253)&gt;0,N($X253)&lt;IFERROR(INDEX(Parâmetros!$C$39:$C$48,MATCH($E254,Parâmetros!$A$39:$A$48,0)),0)))),N($X253)+1,0)))</f>
        <v>0</v>
      </c>
      <c r="Y254" t="str">
        <f>IF($AC254&lt;&gt;"",IF($L254&gt;0,$AC254&amp;" · com apontamento",$AC254),IF($E254="Férias",IF($L254&gt;0,"Férias · com apontamento","Férias (cadastro)"),IF(($Z254+$AA254-1)&gt;Parâmetros!$E$16,"Férias / afastamento",IF(AND($D254="5x2",OR(WEEKDAY($F254,2)=6,WEEKDAY($F254,2)=7)),IF($L254&gt;0,"Folga trabalhada","Folga"),IF($L254&gt;0,"Trabalhado",IF(OR(OR($D254="6x1",$D254="FF 6x1"),$D254="5x2"),IF(AND(OR($D254="6x1",$D254="FF 6x1"),OR(WEEKDAY($F254,2)=6,WEEKDAY($F254,2)=7)),"Folga","Falta de registro"),IF(AND($AB254&lt;&gt;$AB253,IFERROR(INDEX(Cadastro!$F$5:$F$243,$AB254),"")=""),"Indeterminado (início da série)",IF($X254&gt;0,"Folga","Falta de registro"))))))))</f>
        <v>Trabalhado</v>
      </c>
      <c r="Z254" s="34">
        <f>IF(OR($L254&gt;0,$F254&gt;Parâmetros!$E$14),0,IF($A254&lt;&gt;$A253,1,N($Z253)+1))</f>
        <v>0</v>
      </c>
      <c r="AA254" s="34">
        <f>IF(OR($L254&gt;0,$F254&gt;Parâmetros!$E$14),0,IF(OR($A254&lt;&gt;$A255,$F255&gt;Parâmetros!$E$14),1,N($AA255)+1))</f>
        <v>0</v>
      </c>
      <c r="AB254" s="31">
        <f>IFERROR(MATCH($A254&amp;"|"&amp;TEXT(_xlfn.MAXIFS(Cadastro!$E$5:$E$243,Cadastro!$A$5:$A$243,$A254,Cadastro!$E$5:$E$243,"&lt;="&amp;$F254),"yyyymmdd"),Cadastro!$I$5:$I$243,0),"")</f>
        <v>34</v>
      </c>
      <c r="AC254" t="str">
        <f>IFERROR(_xlfn.SINGLE(INDEX(Exceções!$D$5:$D$203,MATCH($A254&amp;"|"&amp;$F254,Exceções!$F$5:$F$203,0))),"")</f>
        <v/>
      </c>
      <c r="AD254" t="str">
        <f>IF($AC254="","",IFERROR(_xlfn.SINGLE(INDEX(Exceções!$E$5:$E$203,MATCH($A254&amp;"|"&amp;$F254,Exceções!$F$5:$F$203,0))),""))</f>
        <v/>
      </c>
    </row>
    <row r="255" spans="1:30" ht="15" hidden="1" customHeight="1" x14ac:dyDescent="0.25">
      <c r="A255" s="31">
        <v>54611</v>
      </c>
      <c r="B255" s="17" t="s">
        <v>16</v>
      </c>
      <c r="C255" s="17" t="str">
        <f>IFERROR(INDEX(Cadastro!$C$5:$C$243,$AB255),"NÃO INFORMADO")</f>
        <v>CAL</v>
      </c>
      <c r="D255" s="17" t="str">
        <f>IFERROR(INDEX(Cadastro!$D$5:$D$243,$AB255),"")</f>
        <v>B</v>
      </c>
      <c r="E255" s="17" t="str">
        <f>IFERROR(INDEX(Cadastro!$G$5:$G$243,$AB255),"")</f>
        <v>B</v>
      </c>
      <c r="F255" s="29">
        <v>46301</v>
      </c>
      <c r="G255" s="32" t="str">
        <f t="shared" si="18"/>
        <v>ter</v>
      </c>
      <c r="H255" s="31">
        <f>IF($L255=0,"",_xlfn.MINIFS(Dados!$Q:$Q,Dados!$A:$A,$A255,Dados!$S:$S,$F255))</f>
        <v>1320</v>
      </c>
      <c r="I255" s="31">
        <f>IF($H255="","",_xlfn.MAXIFS(Dados!$R:$R,Dados!$A:$A,$A255,Dados!$S:$S,$F255))</f>
        <v>1418</v>
      </c>
      <c r="J255" s="32" t="str">
        <f>IF($D255&lt;&gt;"Folguista","",IFERROR(INDEX(Parâmetros!$D$52:$G$52,1,MIN(4,MAX(1,$W255))),""))</f>
        <v/>
      </c>
      <c r="K255" s="32" t="str">
        <f>IF(OR($AC255&lt;&gt;"",$Y255="Folga",$Y255="Folga trabalhada",$Y255="Férias (cadastro)",$Y255="Férias / afastamento",$Y255="Indeterminado (início da série)"),"",IF(OR($D255="6x1",$D255="FF 6x1"),IF(OR(WEEKDAY($F255,2)=6,WEEKDAY($F255,2)=7),"6x1 sáb/dom","6x1"),IF($D255="5x2","5x2",IF($H255="",IF($D255="Folguista",$J255,$E255),IF(OR($H255&gt;=Parâmetros!$E$18,$H255&lt;Parâmetros!$E$19),"C",IF($H255&lt;Parâmetros!$E$20,"A","B"))))))</f>
        <v/>
      </c>
      <c r="L255" s="30">
        <f>SUMIFS(Dados!$E:$E,Dados!$A:$A,$A255,Dados!$S:$S,$F255)</f>
        <v>1.64</v>
      </c>
      <c r="M255" s="30" t="str">
        <f>IFERROR(INDEX(Parâmetros!$E$6:$E$11,MATCH($K255,Parâmetros!$A$6:$A$11,0)),"")</f>
        <v/>
      </c>
      <c r="N255" s="33" t="str">
        <f t="shared" si="19"/>
        <v/>
      </c>
      <c r="O255" s="33">
        <f>Parâmetros!$E$13</f>
        <v>0.8</v>
      </c>
      <c r="P255" s="32" t="str">
        <f>IF(OR($M255="",$F255&gt;Parâmetros!$E$14),"Não","Sim")</f>
        <v>Não</v>
      </c>
      <c r="Q255" s="32" t="str">
        <f t="shared" si="20"/>
        <v/>
      </c>
      <c r="R255" s="32" t="str">
        <f t="shared" si="21"/>
        <v/>
      </c>
      <c r="S255" s="30" t="str">
        <f t="shared" si="22"/>
        <v/>
      </c>
      <c r="T255" s="32" t="str">
        <f>IF($Q255&lt;&gt;"Sim","",IF($N255&gt;Parâmetros!$E$15,"Sim","Não"))</f>
        <v/>
      </c>
      <c r="U255" s="17" t="str">
        <f t="shared" si="23"/>
        <v>Treinamento</v>
      </c>
      <c r="V255" s="17" t="str">
        <f>IF($AC255&lt;&gt;"",IF($L255&gt;0,"ATENÇÃO · apontou em dia de "&amp;LOWER($AC255)&amp;" cadastrado","Exceção cadastrada · "&amp;$AC255)&amp;IF($AD255="",""," · "&amp;$AD255),IF($E255="Férias",IF($L255&gt;0,"ATENÇÃO · apontou estando de férias no cadastro","Férias no cadastro"),IF($Y255="Férias / afastamento","Afastamento · "&amp;($Z255+$AA255-1)&amp;" dias seguidos sem apontamento",IF($Y255="Folga trabalhada","ATENÇÃO · apontou em dia de folga da escala 5x2",IF($Y255="Folga",IF(AND($D255="5x2",OR(WEEKDAY($F255,2)=6,WEEKDAY($F255,2)=7)),"Folga de fim de semana da escala 5x2",IF(AND(OR($D255="6x1",$D255="FF 6x1"),WEEKDAY($F255,2)=6,FALSE()),"Folga de fim de semana · apontou no domingo anterior",IF(AND(OR($D255="6x1",$D255="FF 6x1"),WEEKDAY($F255,2)=7,AND($A255=$A254,$L254&gt;0)),"Folga de fim de semana · apontou no sábado",IF(AND(OR($D255="6x1",$D255="FF 6x1"),OR(WEEKDAY($F255,2)=6,WEEKDAY($F255,2)=7)),"Folga de fim de semana · sem apontamento no sábado nem no domingo","Folga prevista pelo ciclo")))),IF($Y255="Indeterminado (início da série)","Sem histórico anterior — informe o dia do ciclo no Cadastro",IF($Y255="Falta de registro",IF(OR(OR($D255="6x1",$D255="FF 6x1"),$D255="5x2"),"FALTA DE REGISTRO · dia útil da escala "&amp;$E255,"FALTA DE REGISTRO · dia "&amp;$W255&amp;" de "&amp;IFERROR(INDEX(Parâmetros!$B$39:$B$48,MATCH($E255,Parâmetros!$A$39:$A$48,0)),99)&amp;" do ciclo"),IF(OR($D255="6x1",$D255="FF 6x1"),IF(OR(AND(WEEKDAY($F255,2)=6,AND($A255=$A256,$L256&gt;0)),AND(WEEKDAY($F255,2)=7,AND($A255=$A254,$L254&gt;0))),"ATENÇÃO · apontou sábado e domingo no mesmo fim de semana",IF(OR(WEEKDAY($F255,2)=6,WEEKDAY($F255,2)=7),"Jornada de fim de semana do 6x1",IF(OR($H255&gt;=Parâmetros!$E$20,$H255&lt;Parâmetros!$E$19),"ATENÇÃO · 6x1 apontou fora do horário diurno","Jornada fixa do 6x1"))),IF($D255="5x2","Jornada fixa do 5x2",IF($D255="Folguista",IF($J255=$K255,"Evidência confirma sequência","DIVERGE · sequência "&amp;$J255&amp;" × evidência "&amp;$K255),IF($K255=$E255,"Evidência confirma cadastro","DIVERGE · cadastro "&amp;$E255&amp;" × evidência "&amp;$K255)))))))))))</f>
        <v xml:space="preserve">ATENÇÃO · apontou em dia de treinamento cadastrado · O funcionario estava em treinamento </v>
      </c>
      <c r="W255" s="34">
        <f>IF(OR(OR($D255="6x1",$D255="FF 6x1"),$D255="5x2"),"",IF($AB255&lt;&gt;$AB254,IF(IFERROR(INDEX(Cadastro!$F$5:$F$243,$AB255),"")="",IF($L255&gt;0,1,0),IF(IFERROR(INDEX(Cadastro!$F$5:$F$243,$AB255),"")&lt;=IFERROR(INDEX(Parâmetros!$B$39:$B$48,MATCH($E255,Parâmetros!$A$39:$A$48,0)),99),IFERROR(INDEX(Cadastro!$F$5:$F$243,$AB255),""),0)),IF($L255&gt;0,IF(N($X254)&gt;0,1,N($W254)+1),IF(AND($L255=0,OR(N($W254)&gt;=IFERROR(INDEX(Parâmetros!$B$39:$B$48,MATCH($E255,Parâmetros!$A$39:$A$48,0)),99),AND(N($X254)&gt;0,N($X254)&lt;IFERROR(INDEX(Parâmetros!$C$39:$C$48,MATCH($E255,Parâmetros!$A$39:$A$48,0)),0)))),0,N($W254)+1))))</f>
        <v>2</v>
      </c>
      <c r="X255" s="34">
        <f>IF(OR(OR($D255="6x1",$D255="FF 6x1"),$D255="5x2"),"",IF($AB255&lt;&gt;$AB254,IF(IFERROR(INDEX(Cadastro!$F$5:$F$243,$AB255),"")="",0,IF(IFERROR(INDEX(Cadastro!$F$5:$F$243,$AB255),"")&gt;IFERROR(INDEX(Parâmetros!$B$39:$B$48,MATCH($E255,Parâmetros!$A$39:$A$48,0)),99),IFERROR(INDEX(Cadastro!$F$5:$F$243,$AB255),"")-IFERROR(INDEX(Parâmetros!$B$39:$B$48,MATCH($E255,Parâmetros!$A$39:$A$48,0)),99),0)),IF(AND($L255=0,OR(N($W254)&gt;=IFERROR(INDEX(Parâmetros!$B$39:$B$48,MATCH($E255,Parâmetros!$A$39:$A$48,0)),99),AND(N($X254)&gt;0,N($X254)&lt;IFERROR(INDEX(Parâmetros!$C$39:$C$48,MATCH($E255,Parâmetros!$A$39:$A$48,0)),0)))),N($X254)+1,0)))</f>
        <v>0</v>
      </c>
      <c r="Y255" t="str">
        <f>IF($AC255&lt;&gt;"",IF($L255&gt;0,$AC255&amp;" · com apontamento",$AC255),IF($E255="Férias",IF($L255&gt;0,"Férias · com apontamento","Férias (cadastro)"),IF(($Z255+$AA255-1)&gt;Parâmetros!$E$16,"Férias / afastamento",IF(AND($D255="5x2",OR(WEEKDAY($F255,2)=6,WEEKDAY($F255,2)=7)),IF($L255&gt;0,"Folga trabalhada","Folga"),IF($L255&gt;0,"Trabalhado",IF(OR(OR($D255="6x1",$D255="FF 6x1"),$D255="5x2"),IF(AND(OR($D255="6x1",$D255="FF 6x1"),OR(WEEKDAY($F255,2)=6,WEEKDAY($F255,2)=7)),"Folga","Falta de registro"),IF(AND($AB255&lt;&gt;$AB254,IFERROR(INDEX(Cadastro!$F$5:$F$243,$AB255),"")=""),"Indeterminado (início da série)",IF($X255&gt;0,"Folga","Falta de registro"))))))))</f>
        <v>Treinamento · com apontamento</v>
      </c>
      <c r="Z255" s="34">
        <f>IF(OR($L255&gt;0,$F255&gt;Parâmetros!$E$14),0,IF($A255&lt;&gt;$A254,1,N($Z254)+1))</f>
        <v>0</v>
      </c>
      <c r="AA255" s="34">
        <f>IF(OR($L255&gt;0,$F255&gt;Parâmetros!$E$14),0,IF(OR($A255&lt;&gt;$A256,$F256&gt;Parâmetros!$E$14),1,N($AA256)+1))</f>
        <v>0</v>
      </c>
      <c r="AB255" s="31">
        <f>IFERROR(MATCH($A255&amp;"|"&amp;TEXT(_xlfn.MAXIFS(Cadastro!$E$5:$E$243,Cadastro!$A$5:$A$243,$A255,Cadastro!$E$5:$E$243,"&lt;="&amp;$F255),"yyyymmdd"),Cadastro!$I$5:$I$243,0),"")</f>
        <v>34</v>
      </c>
      <c r="AC255" t="str">
        <f>IFERROR(_xlfn.SINGLE(INDEX(Exceções!$D$5:$D$203,MATCH($A255&amp;"|"&amp;$F255,Exceções!$F$5:$F$203,0))),"")</f>
        <v>Treinamento</v>
      </c>
      <c r="AD255" t="str">
        <f>IF($AC255="","",IFERROR(_xlfn.SINGLE(INDEX(Exceções!$E$5:$E$203,MATCH($A255&amp;"|"&amp;$F255,Exceções!$F$5:$F$203,0))),""))</f>
        <v xml:space="preserve">O funcionario estava em treinamento </v>
      </c>
    </row>
    <row r="256" spans="1:30" ht="15" hidden="1" customHeight="1" x14ac:dyDescent="0.25">
      <c r="A256" s="31">
        <v>54611</v>
      </c>
      <c r="B256" s="17" t="s">
        <v>16</v>
      </c>
      <c r="C256" s="17" t="str">
        <f>IFERROR(INDEX(Cadastro!$C$5:$C$243,$AB256),"NÃO INFORMADO")</f>
        <v>CAL</v>
      </c>
      <c r="D256" s="17" t="str">
        <f>IFERROR(INDEX(Cadastro!$D$5:$D$243,$AB256),"")</f>
        <v>B</v>
      </c>
      <c r="E256" s="17" t="str">
        <f>IFERROR(INDEX(Cadastro!$G$5:$G$243,$AB256),"")</f>
        <v>B</v>
      </c>
      <c r="F256" s="29">
        <v>46302</v>
      </c>
      <c r="G256" s="32" t="str">
        <f t="shared" si="18"/>
        <v>qua</v>
      </c>
      <c r="H256" s="31">
        <f>IF($L256=0,"",_xlfn.MINIFS(Dados!$Q:$Q,Dados!$A:$A,$A256,Dados!$S:$S,$F256))</f>
        <v>935</v>
      </c>
      <c r="I256" s="31">
        <f>IF($H256="","",_xlfn.MAXIFS(Dados!$R:$R,Dados!$A:$A,$A256,Dados!$S:$S,$F256))</f>
        <v>1411</v>
      </c>
      <c r="J256" s="32" t="str">
        <f>IF($D256&lt;&gt;"Folguista","",IFERROR(INDEX(Parâmetros!$D$52:$G$52,1,MIN(4,MAX(1,$W256))),""))</f>
        <v/>
      </c>
      <c r="K256" s="32" t="str">
        <f>IF(OR($AC256&lt;&gt;"",$Y256="Folga",$Y256="Folga trabalhada",$Y256="Férias (cadastro)",$Y256="Férias / afastamento",$Y256="Indeterminado (início da série)"),"",IF(OR($D256="6x1",$D256="FF 6x1"),IF(OR(WEEKDAY($F256,2)=6,WEEKDAY($F256,2)=7),"6x1 sáb/dom","6x1"),IF($D256="5x2","5x2",IF($H256="",IF($D256="Folguista",$J256,$E256),IF(OR($H256&gt;=Parâmetros!$E$18,$H256&lt;Parâmetros!$E$19),"C",IF($H256&lt;Parâmetros!$E$20,"A","B"))))))</f>
        <v>B</v>
      </c>
      <c r="L256" s="30">
        <f>SUMIFS(Dados!$E:$E,Dados!$A:$A,$A256,Dados!$S:$S,$F256)</f>
        <v>6.8599999999999994</v>
      </c>
      <c r="M256" s="30">
        <f>IFERROR(INDEX(Parâmetros!$E$6:$E$11,MATCH($K256,Parâmetros!$A$6:$A$11,0)),"")</f>
        <v>7.67</v>
      </c>
      <c r="N256" s="33">
        <f t="shared" si="19"/>
        <v>0.89439374185136888</v>
      </c>
      <c r="O256" s="33">
        <f>Parâmetros!$E$13</f>
        <v>0.8</v>
      </c>
      <c r="P256" s="32" t="str">
        <f>IF(OR($M256="",$F256&gt;Parâmetros!$E$14),"Não","Sim")</f>
        <v>Sim</v>
      </c>
      <c r="Q256" s="32" t="str">
        <f t="shared" si="20"/>
        <v>Sim</v>
      </c>
      <c r="R256" s="32" t="str">
        <f t="shared" si="21"/>
        <v>Sim</v>
      </c>
      <c r="S256" s="30">
        <f t="shared" si="22"/>
        <v>0</v>
      </c>
      <c r="T256" s="32" t="str">
        <f>IF($Q256&lt;&gt;"Sim","",IF($N256&gt;Parâmetros!$E$15,"Sim","Não"))</f>
        <v>Não</v>
      </c>
      <c r="U256" s="17" t="str">
        <f t="shared" si="23"/>
        <v>Na meta</v>
      </c>
      <c r="V256" s="17" t="str">
        <f>IF($AC256&lt;&gt;"",IF($L256&gt;0,"ATENÇÃO · apontou em dia de "&amp;LOWER($AC256)&amp;" cadastrado","Exceção cadastrada · "&amp;$AC256)&amp;IF($AD256="",""," · "&amp;$AD256),IF($E256="Férias",IF($L256&gt;0,"ATENÇÃO · apontou estando de férias no cadastro","Férias no cadastro"),IF($Y256="Férias / afastamento","Afastamento · "&amp;($Z256+$AA256-1)&amp;" dias seguidos sem apontamento",IF($Y256="Folga trabalhada","ATENÇÃO · apontou em dia de folga da escala 5x2",IF($Y256="Folga",IF(AND($D256="5x2",OR(WEEKDAY($F256,2)=6,WEEKDAY($F256,2)=7)),"Folga de fim de semana da escala 5x2",IF(AND(OR($D256="6x1",$D256="FF 6x1"),WEEKDAY($F256,2)=6,FALSE()),"Folga de fim de semana · apontou no domingo anterior",IF(AND(OR($D256="6x1",$D256="FF 6x1"),WEEKDAY($F256,2)=7,AND($A256=$A255,$L255&gt;0)),"Folga de fim de semana · apontou no sábado",IF(AND(OR($D256="6x1",$D256="FF 6x1"),OR(WEEKDAY($F256,2)=6,WEEKDAY($F256,2)=7)),"Folga de fim de semana · sem apontamento no sábado nem no domingo","Folga prevista pelo ciclo")))),IF($Y256="Indeterminado (início da série)","Sem histórico anterior — informe o dia do ciclo no Cadastro",IF($Y256="Falta de registro",IF(OR(OR($D256="6x1",$D256="FF 6x1"),$D256="5x2"),"FALTA DE REGISTRO · dia útil da escala "&amp;$E256,"FALTA DE REGISTRO · dia "&amp;$W256&amp;" de "&amp;IFERROR(INDEX(Parâmetros!$B$39:$B$48,MATCH($E256,Parâmetros!$A$39:$A$48,0)),99)&amp;" do ciclo"),IF(OR($D256="6x1",$D256="FF 6x1"),IF(OR(AND(WEEKDAY($F256,2)=6,AND($A256=$A257,$L257&gt;0)),AND(WEEKDAY($F256,2)=7,AND($A256=$A255,$L255&gt;0))),"ATENÇÃO · apontou sábado e domingo no mesmo fim de semana",IF(OR(WEEKDAY($F256,2)=6,WEEKDAY($F256,2)=7),"Jornada de fim de semana do 6x1",IF(OR($H256&gt;=Parâmetros!$E$20,$H256&lt;Parâmetros!$E$19),"ATENÇÃO · 6x1 apontou fora do horário diurno","Jornada fixa do 6x1"))),IF($D256="5x2","Jornada fixa do 5x2",IF($D256="Folguista",IF($J256=$K256,"Evidência confirma sequência","DIVERGE · sequência "&amp;$J256&amp;" × evidência "&amp;$K256),IF($K256=$E256,"Evidência confirma cadastro","DIVERGE · cadastro "&amp;$E256&amp;" × evidência "&amp;$K256)))))))))))</f>
        <v>Evidência confirma cadastro</v>
      </c>
      <c r="W256" s="34">
        <f>IF(OR(OR($D256="6x1",$D256="FF 6x1"),$D256="5x2"),"",IF($AB256&lt;&gt;$AB255,IF(IFERROR(INDEX(Cadastro!$F$5:$F$243,$AB256),"")="",IF($L256&gt;0,1,0),IF(IFERROR(INDEX(Cadastro!$F$5:$F$243,$AB256),"")&lt;=IFERROR(INDEX(Parâmetros!$B$39:$B$48,MATCH($E256,Parâmetros!$A$39:$A$48,0)),99),IFERROR(INDEX(Cadastro!$F$5:$F$243,$AB256),""),0)),IF($L256&gt;0,IF(N($X255)&gt;0,1,N($W255)+1),IF(AND($L256=0,OR(N($W255)&gt;=IFERROR(INDEX(Parâmetros!$B$39:$B$48,MATCH($E256,Parâmetros!$A$39:$A$48,0)),99),AND(N($X255)&gt;0,N($X255)&lt;IFERROR(INDEX(Parâmetros!$C$39:$C$48,MATCH($E256,Parâmetros!$A$39:$A$48,0)),0)))),0,N($W255)+1))))</f>
        <v>3</v>
      </c>
      <c r="X256" s="34">
        <f>IF(OR(OR($D256="6x1",$D256="FF 6x1"),$D256="5x2"),"",IF($AB256&lt;&gt;$AB255,IF(IFERROR(INDEX(Cadastro!$F$5:$F$243,$AB256),"")="",0,IF(IFERROR(INDEX(Cadastro!$F$5:$F$243,$AB256),"")&gt;IFERROR(INDEX(Parâmetros!$B$39:$B$48,MATCH($E256,Parâmetros!$A$39:$A$48,0)),99),IFERROR(INDEX(Cadastro!$F$5:$F$243,$AB256),"")-IFERROR(INDEX(Parâmetros!$B$39:$B$48,MATCH($E256,Parâmetros!$A$39:$A$48,0)),99),0)),IF(AND($L256=0,OR(N($W255)&gt;=IFERROR(INDEX(Parâmetros!$B$39:$B$48,MATCH($E256,Parâmetros!$A$39:$A$48,0)),99),AND(N($X255)&gt;0,N($X255)&lt;IFERROR(INDEX(Parâmetros!$C$39:$C$48,MATCH($E256,Parâmetros!$A$39:$A$48,0)),0)))),N($X255)+1,0)))</f>
        <v>0</v>
      </c>
      <c r="Y256" t="str">
        <f>IF($AC256&lt;&gt;"",IF($L256&gt;0,$AC256&amp;" · com apontamento",$AC256),IF($E256="Férias",IF($L256&gt;0,"Férias · com apontamento","Férias (cadastro)"),IF(($Z256+$AA256-1)&gt;Parâmetros!$E$16,"Férias / afastamento",IF(AND($D256="5x2",OR(WEEKDAY($F256,2)=6,WEEKDAY($F256,2)=7)),IF($L256&gt;0,"Folga trabalhada","Folga"),IF($L256&gt;0,"Trabalhado",IF(OR(OR($D256="6x1",$D256="FF 6x1"),$D256="5x2"),IF(AND(OR($D256="6x1",$D256="FF 6x1"),OR(WEEKDAY($F256,2)=6,WEEKDAY($F256,2)=7)),"Folga","Falta de registro"),IF(AND($AB256&lt;&gt;$AB255,IFERROR(INDEX(Cadastro!$F$5:$F$243,$AB256),"")=""),"Indeterminado (início da série)",IF($X256&gt;0,"Folga","Falta de registro"))))))))</f>
        <v>Trabalhado</v>
      </c>
      <c r="Z256" s="34">
        <f>IF(OR($L256&gt;0,$F256&gt;Parâmetros!$E$14),0,IF($A256&lt;&gt;$A255,1,N($Z255)+1))</f>
        <v>0</v>
      </c>
      <c r="AA256" s="34">
        <f>IF(OR($L256&gt;0,$F256&gt;Parâmetros!$E$14),0,IF(OR($A256&lt;&gt;$A257,$F257&gt;Parâmetros!$E$14),1,N($AA257)+1))</f>
        <v>0</v>
      </c>
      <c r="AB256" s="31">
        <f>IFERROR(MATCH($A256&amp;"|"&amp;TEXT(_xlfn.MAXIFS(Cadastro!$E$5:$E$243,Cadastro!$A$5:$A$243,$A256,Cadastro!$E$5:$E$243,"&lt;="&amp;$F256),"yyyymmdd"),Cadastro!$I$5:$I$243,0),"")</f>
        <v>34</v>
      </c>
      <c r="AC256" t="str">
        <f>IFERROR(_xlfn.SINGLE(INDEX(Exceções!$D$5:$D$203,MATCH($A256&amp;"|"&amp;$F256,Exceções!$F$5:$F$203,0))),"")</f>
        <v/>
      </c>
      <c r="AD256" t="str">
        <f>IF($AC256="","",IFERROR(_xlfn.SINGLE(INDEX(Exceções!$E$5:$E$203,MATCH($A256&amp;"|"&amp;$F256,Exceções!$F$5:$F$203,0))),""))</f>
        <v/>
      </c>
    </row>
    <row r="257" spans="1:30" ht="15" hidden="1" customHeight="1" x14ac:dyDescent="0.25">
      <c r="A257" s="31">
        <v>54611</v>
      </c>
      <c r="B257" s="17" t="s">
        <v>16</v>
      </c>
      <c r="C257" s="17" t="str">
        <f>IFERROR(INDEX(Cadastro!$C$5:$C$243,$AB257),"NÃO INFORMADO")</f>
        <v>CAL</v>
      </c>
      <c r="D257" s="17" t="str">
        <f>IFERROR(INDEX(Cadastro!$D$5:$D$243,$AB257),"")</f>
        <v>B</v>
      </c>
      <c r="E257" s="17" t="str">
        <f>IFERROR(INDEX(Cadastro!$G$5:$G$243,$AB257),"")</f>
        <v>B</v>
      </c>
      <c r="F257" s="29">
        <v>46303</v>
      </c>
      <c r="G257" s="32" t="str">
        <f t="shared" si="18"/>
        <v>qui</v>
      </c>
      <c r="H257" s="31">
        <f>IF($L257=0,"",_xlfn.MINIFS(Dados!$Q:$Q,Dados!$A:$A,$A257,Dados!$S:$S,$F257))</f>
        <v>937</v>
      </c>
      <c r="I257" s="31">
        <f>IF($H257="","",_xlfn.MAXIFS(Dados!$R:$R,Dados!$A:$A,$A257,Dados!$S:$S,$F257))</f>
        <v>1410</v>
      </c>
      <c r="J257" s="32" t="str">
        <f>IF($D257&lt;&gt;"Folguista","",IFERROR(INDEX(Parâmetros!$D$52:$G$52,1,MIN(4,MAX(1,$W257))),""))</f>
        <v/>
      </c>
      <c r="K257" s="32" t="str">
        <f>IF(OR($AC257&lt;&gt;"",$Y257="Folga",$Y257="Folga trabalhada",$Y257="Férias (cadastro)",$Y257="Férias / afastamento",$Y257="Indeterminado (início da série)"),"",IF(OR($D257="6x1",$D257="FF 6x1"),IF(OR(WEEKDAY($F257,2)=6,WEEKDAY($F257,2)=7),"6x1 sáb/dom","6x1"),IF($D257="5x2","5x2",IF($H257="",IF($D257="Folguista",$J257,$E257),IF(OR($H257&gt;=Parâmetros!$E$18,$H257&lt;Parâmetros!$E$19),"C",IF($H257&lt;Parâmetros!$E$20,"A","B"))))))</f>
        <v>B</v>
      </c>
      <c r="L257" s="30">
        <f>SUMIFS(Dados!$E:$E,Dados!$A:$A,$A257,Dados!$S:$S,$F257)</f>
        <v>6.88</v>
      </c>
      <c r="M257" s="30">
        <f>IFERROR(INDEX(Parâmetros!$E$6:$E$11,MATCH($K257,Parâmetros!$A$6:$A$11,0)),"")</f>
        <v>7.67</v>
      </c>
      <c r="N257" s="33">
        <f t="shared" si="19"/>
        <v>0.89700130378096476</v>
      </c>
      <c r="O257" s="33">
        <f>Parâmetros!$E$13</f>
        <v>0.8</v>
      </c>
      <c r="P257" s="32" t="str">
        <f>IF(OR($M257="",$F257&gt;Parâmetros!$E$14),"Não","Sim")</f>
        <v>Sim</v>
      </c>
      <c r="Q257" s="32" t="str">
        <f t="shared" si="20"/>
        <v>Sim</v>
      </c>
      <c r="R257" s="32" t="str">
        <f t="shared" si="21"/>
        <v>Sim</v>
      </c>
      <c r="S257" s="30">
        <f t="shared" si="22"/>
        <v>0</v>
      </c>
      <c r="T257" s="32" t="str">
        <f>IF($Q257&lt;&gt;"Sim","",IF($N257&gt;Parâmetros!$E$15,"Sim","Não"))</f>
        <v>Não</v>
      </c>
      <c r="U257" s="17" t="str">
        <f t="shared" si="23"/>
        <v>Na meta</v>
      </c>
      <c r="V257" s="17" t="str">
        <f>IF($AC257&lt;&gt;"",IF($L257&gt;0,"ATENÇÃO · apontou em dia de "&amp;LOWER($AC257)&amp;" cadastrado","Exceção cadastrada · "&amp;$AC257)&amp;IF($AD257="",""," · "&amp;$AD257),IF($E257="Férias",IF($L257&gt;0,"ATENÇÃO · apontou estando de férias no cadastro","Férias no cadastro"),IF($Y257="Férias / afastamento","Afastamento · "&amp;($Z257+$AA257-1)&amp;" dias seguidos sem apontamento",IF($Y257="Folga trabalhada","ATENÇÃO · apontou em dia de folga da escala 5x2",IF($Y257="Folga",IF(AND($D257="5x2",OR(WEEKDAY($F257,2)=6,WEEKDAY($F257,2)=7)),"Folga de fim de semana da escala 5x2",IF(AND(OR($D257="6x1",$D257="FF 6x1"),WEEKDAY($F257,2)=6,FALSE()),"Folga de fim de semana · apontou no domingo anterior",IF(AND(OR($D257="6x1",$D257="FF 6x1"),WEEKDAY($F257,2)=7,AND($A257=$A256,$L256&gt;0)),"Folga de fim de semana · apontou no sábado",IF(AND(OR($D257="6x1",$D257="FF 6x1"),OR(WEEKDAY($F257,2)=6,WEEKDAY($F257,2)=7)),"Folga de fim de semana · sem apontamento no sábado nem no domingo","Folga prevista pelo ciclo")))),IF($Y257="Indeterminado (início da série)","Sem histórico anterior — informe o dia do ciclo no Cadastro",IF($Y257="Falta de registro",IF(OR(OR($D257="6x1",$D257="FF 6x1"),$D257="5x2"),"FALTA DE REGISTRO · dia útil da escala "&amp;$E257,"FALTA DE REGISTRO · dia "&amp;$W257&amp;" de "&amp;IFERROR(INDEX(Parâmetros!$B$39:$B$48,MATCH($E257,Parâmetros!$A$39:$A$48,0)),99)&amp;" do ciclo"),IF(OR($D257="6x1",$D257="FF 6x1"),IF(OR(AND(WEEKDAY($F257,2)=6,AND($A257=$A258,$L258&gt;0)),AND(WEEKDAY($F257,2)=7,AND($A257=$A256,$L256&gt;0))),"ATENÇÃO · apontou sábado e domingo no mesmo fim de semana",IF(OR(WEEKDAY($F257,2)=6,WEEKDAY($F257,2)=7),"Jornada de fim de semana do 6x1",IF(OR($H257&gt;=Parâmetros!$E$20,$H257&lt;Parâmetros!$E$19),"ATENÇÃO · 6x1 apontou fora do horário diurno","Jornada fixa do 6x1"))),IF($D257="5x2","Jornada fixa do 5x2",IF($D257="Folguista",IF($J257=$K257,"Evidência confirma sequência","DIVERGE · sequência "&amp;$J257&amp;" × evidência "&amp;$K257),IF($K257=$E257,"Evidência confirma cadastro","DIVERGE · cadastro "&amp;$E257&amp;" × evidência "&amp;$K257)))))))))))</f>
        <v>Evidência confirma cadastro</v>
      </c>
      <c r="W257" s="34">
        <f>IF(OR(OR($D257="6x1",$D257="FF 6x1"),$D257="5x2"),"",IF($AB257&lt;&gt;$AB256,IF(IFERROR(INDEX(Cadastro!$F$5:$F$243,$AB257),"")="",IF($L257&gt;0,1,0),IF(IFERROR(INDEX(Cadastro!$F$5:$F$243,$AB257),"")&lt;=IFERROR(INDEX(Parâmetros!$B$39:$B$48,MATCH($E257,Parâmetros!$A$39:$A$48,0)),99),IFERROR(INDEX(Cadastro!$F$5:$F$243,$AB257),""),0)),IF($L257&gt;0,IF(N($X256)&gt;0,1,N($W256)+1),IF(AND($L257=0,OR(N($W256)&gt;=IFERROR(INDEX(Parâmetros!$B$39:$B$48,MATCH($E257,Parâmetros!$A$39:$A$48,0)),99),AND(N($X256)&gt;0,N($X256)&lt;IFERROR(INDEX(Parâmetros!$C$39:$C$48,MATCH($E257,Parâmetros!$A$39:$A$48,0)),0)))),0,N($W256)+1))))</f>
        <v>4</v>
      </c>
      <c r="X257" s="34">
        <f>IF(OR(OR($D257="6x1",$D257="FF 6x1"),$D257="5x2"),"",IF($AB257&lt;&gt;$AB256,IF(IFERROR(INDEX(Cadastro!$F$5:$F$243,$AB257),"")="",0,IF(IFERROR(INDEX(Cadastro!$F$5:$F$243,$AB257),"")&gt;IFERROR(INDEX(Parâmetros!$B$39:$B$48,MATCH($E257,Parâmetros!$A$39:$A$48,0)),99),IFERROR(INDEX(Cadastro!$F$5:$F$243,$AB257),"")-IFERROR(INDEX(Parâmetros!$B$39:$B$48,MATCH($E257,Parâmetros!$A$39:$A$48,0)),99),0)),IF(AND($L257=0,OR(N($W256)&gt;=IFERROR(INDEX(Parâmetros!$B$39:$B$48,MATCH($E257,Parâmetros!$A$39:$A$48,0)),99),AND(N($X256)&gt;0,N($X256)&lt;IFERROR(INDEX(Parâmetros!$C$39:$C$48,MATCH($E257,Parâmetros!$A$39:$A$48,0)),0)))),N($X256)+1,0)))</f>
        <v>0</v>
      </c>
      <c r="Y257" t="str">
        <f>IF($AC257&lt;&gt;"",IF($L257&gt;0,$AC257&amp;" · com apontamento",$AC257),IF($E257="Férias",IF($L257&gt;0,"Férias · com apontamento","Férias (cadastro)"),IF(($Z257+$AA257-1)&gt;Parâmetros!$E$16,"Férias / afastamento",IF(AND($D257="5x2",OR(WEEKDAY($F257,2)=6,WEEKDAY($F257,2)=7)),IF($L257&gt;0,"Folga trabalhada","Folga"),IF($L257&gt;0,"Trabalhado",IF(OR(OR($D257="6x1",$D257="FF 6x1"),$D257="5x2"),IF(AND(OR($D257="6x1",$D257="FF 6x1"),OR(WEEKDAY($F257,2)=6,WEEKDAY($F257,2)=7)),"Folga","Falta de registro"),IF(AND($AB257&lt;&gt;$AB256,IFERROR(INDEX(Cadastro!$F$5:$F$243,$AB257),"")=""),"Indeterminado (início da série)",IF($X257&gt;0,"Folga","Falta de registro"))))))))</f>
        <v>Trabalhado</v>
      </c>
      <c r="Z257" s="34">
        <f>IF(OR($L257&gt;0,$F257&gt;Parâmetros!$E$14),0,IF($A257&lt;&gt;$A256,1,N($Z256)+1))</f>
        <v>0</v>
      </c>
      <c r="AA257" s="34">
        <f>IF(OR($L257&gt;0,$F257&gt;Parâmetros!$E$14),0,IF(OR($A257&lt;&gt;$A258,$F258&gt;Parâmetros!$E$14),1,N($AA258)+1))</f>
        <v>0</v>
      </c>
      <c r="AB257" s="31">
        <f>IFERROR(MATCH($A257&amp;"|"&amp;TEXT(_xlfn.MAXIFS(Cadastro!$E$5:$E$243,Cadastro!$A$5:$A$243,$A257,Cadastro!$E$5:$E$243,"&lt;="&amp;$F257),"yyyymmdd"),Cadastro!$I$5:$I$243,0),"")</f>
        <v>34</v>
      </c>
      <c r="AC257" t="str">
        <f>IFERROR(_xlfn.SINGLE(INDEX(Exceções!$D$5:$D$203,MATCH($A257&amp;"|"&amp;$F257,Exceções!$F$5:$F$203,0))),"")</f>
        <v/>
      </c>
      <c r="AD257" t="str">
        <f>IF($AC257="","",IFERROR(_xlfn.SINGLE(INDEX(Exceções!$E$5:$E$203,MATCH($A257&amp;"|"&amp;$F257,Exceções!$F$5:$F$203,0))),""))</f>
        <v/>
      </c>
    </row>
    <row r="258" spans="1:30" ht="15" hidden="1" customHeight="1" x14ac:dyDescent="0.25">
      <c r="A258" s="31">
        <v>54611</v>
      </c>
      <c r="B258" s="17" t="s">
        <v>16</v>
      </c>
      <c r="C258" s="17" t="str">
        <f>IFERROR(INDEX(Cadastro!$C$5:$C$243,$AB258),"NÃO INFORMADO")</f>
        <v>CAL</v>
      </c>
      <c r="D258" s="17" t="str">
        <f>IFERROR(INDEX(Cadastro!$D$5:$D$243,$AB258),"")</f>
        <v>B</v>
      </c>
      <c r="E258" s="17" t="str">
        <f>IFERROR(INDEX(Cadastro!$G$5:$G$243,$AB258),"")</f>
        <v>B</v>
      </c>
      <c r="F258" s="29">
        <v>46304</v>
      </c>
      <c r="G258" s="32" t="str">
        <f t="shared" ref="G258:G321" si="24">CHOOSE(WEEKDAY($F258,1),"dom","seg","ter","qua","qui","sex","sáb")</f>
        <v>sex</v>
      </c>
      <c r="H258" s="31">
        <f>IF($L258=0,"",_xlfn.MINIFS(Dados!$Q:$Q,Dados!$A:$A,$A258,Dados!$S:$S,$F258))</f>
        <v>940</v>
      </c>
      <c r="I258" s="31">
        <f>IF($H258="","",_xlfn.MAXIFS(Dados!$R:$R,Dados!$A:$A,$A258,Dados!$S:$S,$F258))</f>
        <v>1410</v>
      </c>
      <c r="J258" s="32" t="str">
        <f>IF($D258&lt;&gt;"Folguista","",IFERROR(INDEX(Parâmetros!$D$52:$G$52,1,MIN(4,MAX(1,$W258))),""))</f>
        <v/>
      </c>
      <c r="K258" s="32" t="str">
        <f>IF(OR($AC258&lt;&gt;"",$Y258="Folga",$Y258="Folga trabalhada",$Y258="Férias (cadastro)",$Y258="Férias / afastamento",$Y258="Indeterminado (início da série)"),"",IF(OR($D258="6x1",$D258="FF 6x1"),IF(OR(WEEKDAY($F258,2)=6,WEEKDAY($F258,2)=7),"6x1 sáb/dom","6x1"),IF($D258="5x2","5x2",IF($H258="",IF($D258="Folguista",$J258,$E258),IF(OR($H258&gt;=Parâmetros!$E$18,$H258&lt;Parâmetros!$E$19),"C",IF($H258&lt;Parâmetros!$E$20,"A","B"))))))</f>
        <v>B</v>
      </c>
      <c r="L258" s="30">
        <f>SUMIFS(Dados!$E:$E,Dados!$A:$A,$A258,Dados!$S:$S,$F258)</f>
        <v>6.75</v>
      </c>
      <c r="M258" s="30">
        <f>IFERROR(INDEX(Parâmetros!$E$6:$E$11,MATCH($K258,Parâmetros!$A$6:$A$11,0)),"")</f>
        <v>7.67</v>
      </c>
      <c r="N258" s="33">
        <f t="shared" ref="N258:N321" si="25">IFERROR($L258/$M258,"")</f>
        <v>0.88005215123859193</v>
      </c>
      <c r="O258" s="33">
        <f>Parâmetros!$E$13</f>
        <v>0.8</v>
      </c>
      <c r="P258" s="32" t="str">
        <f>IF(OR($M258="",$F258&gt;Parâmetros!$E$14),"Não","Sim")</f>
        <v>Sim</v>
      </c>
      <c r="Q258" s="32" t="str">
        <f t="shared" ref="Q258:Q321" si="26">IF($P258="Não","",IF($L258&gt;0,"Sim","Não"))</f>
        <v>Sim</v>
      </c>
      <c r="R258" s="32" t="str">
        <f t="shared" ref="R258:R321" si="27">IF($Q258&lt;&gt;"Sim","",IF($N258&gt;=$O258,"Sim","Não"))</f>
        <v>Sim</v>
      </c>
      <c r="S258" s="30">
        <f t="shared" ref="S258:S321" si="28">IF($Q258&lt;&gt;"Sim","",MAX(0,$M258*$O258-$L258))</f>
        <v>0</v>
      </c>
      <c r="T258" s="32" t="str">
        <f>IF($Q258&lt;&gt;"Sim","",IF($N258&gt;Parâmetros!$E$15,"Sim","Não"))</f>
        <v>Não</v>
      </c>
      <c r="U258" s="17" t="str">
        <f t="shared" ref="U258:U321" si="29">IF($AC258&lt;&gt;"",$AC258,IF($P258="Não",IF($Y258="Folga","Folga",IF(LEFT($Y258,6)="Férias","Férias / afastamento",IF($Y258="Indeterminado (início da série)","Início da série","Fora da apuração"))),IF($Q258="Não","Falta de registro",IF($R258="Sim","Na meta","Abaixo da meta"))))</f>
        <v>Na meta</v>
      </c>
      <c r="V258" s="17" t="str">
        <f>IF($AC258&lt;&gt;"",IF($L258&gt;0,"ATENÇÃO · apontou em dia de "&amp;LOWER($AC258)&amp;" cadastrado","Exceção cadastrada · "&amp;$AC258)&amp;IF($AD258="",""," · "&amp;$AD258),IF($E258="Férias",IF($L258&gt;0,"ATENÇÃO · apontou estando de férias no cadastro","Férias no cadastro"),IF($Y258="Férias / afastamento","Afastamento · "&amp;($Z258+$AA258-1)&amp;" dias seguidos sem apontamento",IF($Y258="Folga trabalhada","ATENÇÃO · apontou em dia de folga da escala 5x2",IF($Y258="Folga",IF(AND($D258="5x2",OR(WEEKDAY($F258,2)=6,WEEKDAY($F258,2)=7)),"Folga de fim de semana da escala 5x2",IF(AND(OR($D258="6x1",$D258="FF 6x1"),WEEKDAY($F258,2)=6,FALSE()),"Folga de fim de semana · apontou no domingo anterior",IF(AND(OR($D258="6x1",$D258="FF 6x1"),WEEKDAY($F258,2)=7,AND($A258=$A257,$L257&gt;0)),"Folga de fim de semana · apontou no sábado",IF(AND(OR($D258="6x1",$D258="FF 6x1"),OR(WEEKDAY($F258,2)=6,WEEKDAY($F258,2)=7)),"Folga de fim de semana · sem apontamento no sábado nem no domingo","Folga prevista pelo ciclo")))),IF($Y258="Indeterminado (início da série)","Sem histórico anterior — informe o dia do ciclo no Cadastro",IF($Y258="Falta de registro",IF(OR(OR($D258="6x1",$D258="FF 6x1"),$D258="5x2"),"FALTA DE REGISTRO · dia útil da escala "&amp;$E258,"FALTA DE REGISTRO · dia "&amp;$W258&amp;" de "&amp;IFERROR(INDEX(Parâmetros!$B$39:$B$48,MATCH($E258,Parâmetros!$A$39:$A$48,0)),99)&amp;" do ciclo"),IF(OR($D258="6x1",$D258="FF 6x1"),IF(OR(AND(WEEKDAY($F258,2)=6,AND($A258=$A259,$L259&gt;0)),AND(WEEKDAY($F258,2)=7,AND($A258=$A257,$L257&gt;0))),"ATENÇÃO · apontou sábado e domingo no mesmo fim de semana",IF(OR(WEEKDAY($F258,2)=6,WEEKDAY($F258,2)=7),"Jornada de fim de semana do 6x1",IF(OR($H258&gt;=Parâmetros!$E$20,$H258&lt;Parâmetros!$E$19),"ATENÇÃO · 6x1 apontou fora do horário diurno","Jornada fixa do 6x1"))),IF($D258="5x2","Jornada fixa do 5x2",IF($D258="Folguista",IF($J258=$K258,"Evidência confirma sequência","DIVERGE · sequência "&amp;$J258&amp;" × evidência "&amp;$K258),IF($K258=$E258,"Evidência confirma cadastro","DIVERGE · cadastro "&amp;$E258&amp;" × evidência "&amp;$K258)))))))))))</f>
        <v>Evidência confirma cadastro</v>
      </c>
      <c r="W258" s="34">
        <f>IF(OR(OR($D258="6x1",$D258="FF 6x1"),$D258="5x2"),"",IF($AB258&lt;&gt;$AB257,IF(IFERROR(INDEX(Cadastro!$F$5:$F$243,$AB258),"")="",IF($L258&gt;0,1,0),IF(IFERROR(INDEX(Cadastro!$F$5:$F$243,$AB258),"")&lt;=IFERROR(INDEX(Parâmetros!$B$39:$B$48,MATCH($E258,Parâmetros!$A$39:$A$48,0)),99),IFERROR(INDEX(Cadastro!$F$5:$F$243,$AB258),""),0)),IF($L258&gt;0,IF(N($X257)&gt;0,1,N($W257)+1),IF(AND($L258=0,OR(N($W257)&gt;=IFERROR(INDEX(Parâmetros!$B$39:$B$48,MATCH($E258,Parâmetros!$A$39:$A$48,0)),99),AND(N($X257)&gt;0,N($X257)&lt;IFERROR(INDEX(Parâmetros!$C$39:$C$48,MATCH($E258,Parâmetros!$A$39:$A$48,0)),0)))),0,N($W257)+1))))</f>
        <v>5</v>
      </c>
      <c r="X258" s="34">
        <f>IF(OR(OR($D258="6x1",$D258="FF 6x1"),$D258="5x2"),"",IF($AB258&lt;&gt;$AB257,IF(IFERROR(INDEX(Cadastro!$F$5:$F$243,$AB258),"")="",0,IF(IFERROR(INDEX(Cadastro!$F$5:$F$243,$AB258),"")&gt;IFERROR(INDEX(Parâmetros!$B$39:$B$48,MATCH($E258,Parâmetros!$A$39:$A$48,0)),99),IFERROR(INDEX(Cadastro!$F$5:$F$243,$AB258),"")-IFERROR(INDEX(Parâmetros!$B$39:$B$48,MATCH($E258,Parâmetros!$A$39:$A$48,0)),99),0)),IF(AND($L258=0,OR(N($W257)&gt;=IFERROR(INDEX(Parâmetros!$B$39:$B$48,MATCH($E258,Parâmetros!$A$39:$A$48,0)),99),AND(N($X257)&gt;0,N($X257)&lt;IFERROR(INDEX(Parâmetros!$C$39:$C$48,MATCH($E258,Parâmetros!$A$39:$A$48,0)),0)))),N($X257)+1,0)))</f>
        <v>0</v>
      </c>
      <c r="Y258" t="str">
        <f>IF($AC258&lt;&gt;"",IF($L258&gt;0,$AC258&amp;" · com apontamento",$AC258),IF($E258="Férias",IF($L258&gt;0,"Férias · com apontamento","Férias (cadastro)"),IF(($Z258+$AA258-1)&gt;Parâmetros!$E$16,"Férias / afastamento",IF(AND($D258="5x2",OR(WEEKDAY($F258,2)=6,WEEKDAY($F258,2)=7)),IF($L258&gt;0,"Folga trabalhada","Folga"),IF($L258&gt;0,"Trabalhado",IF(OR(OR($D258="6x1",$D258="FF 6x1"),$D258="5x2"),IF(AND(OR($D258="6x1",$D258="FF 6x1"),OR(WEEKDAY($F258,2)=6,WEEKDAY($F258,2)=7)),"Folga","Falta de registro"),IF(AND($AB258&lt;&gt;$AB257,IFERROR(INDEX(Cadastro!$F$5:$F$243,$AB258),"")=""),"Indeterminado (início da série)",IF($X258&gt;0,"Folga","Falta de registro"))))))))</f>
        <v>Trabalhado</v>
      </c>
      <c r="Z258" s="34">
        <f>IF(OR($L258&gt;0,$F258&gt;Parâmetros!$E$14),0,IF($A258&lt;&gt;$A257,1,N($Z257)+1))</f>
        <v>0</v>
      </c>
      <c r="AA258" s="34">
        <f>IF(OR($L258&gt;0,$F258&gt;Parâmetros!$E$14),0,IF(OR($A258&lt;&gt;$A259,$F259&gt;Parâmetros!$E$14),1,N($AA259)+1))</f>
        <v>0</v>
      </c>
      <c r="AB258" s="31">
        <f>IFERROR(MATCH($A258&amp;"|"&amp;TEXT(_xlfn.MAXIFS(Cadastro!$E$5:$E$243,Cadastro!$A$5:$A$243,$A258,Cadastro!$E$5:$E$243,"&lt;="&amp;$F258),"yyyymmdd"),Cadastro!$I$5:$I$243,0),"")</f>
        <v>34</v>
      </c>
      <c r="AC258" t="str">
        <f>IFERROR(_xlfn.SINGLE(INDEX(Exceções!$D$5:$D$203,MATCH($A258&amp;"|"&amp;$F258,Exceções!$F$5:$F$203,0))),"")</f>
        <v/>
      </c>
      <c r="AD258" t="str">
        <f>IF($AC258="","",IFERROR(_xlfn.SINGLE(INDEX(Exceções!$E$5:$E$203,MATCH($A258&amp;"|"&amp;$F258,Exceções!$F$5:$F$203,0))),""))</f>
        <v/>
      </c>
    </row>
    <row r="259" spans="1:30" ht="15" hidden="1" customHeight="1" x14ac:dyDescent="0.25">
      <c r="A259" s="31">
        <v>54611</v>
      </c>
      <c r="B259" s="17" t="s">
        <v>16</v>
      </c>
      <c r="C259" s="17" t="str">
        <f>IFERROR(INDEX(Cadastro!$C$5:$C$243,$AB259),"NÃO INFORMADO")</f>
        <v>CAL</v>
      </c>
      <c r="D259" s="17" t="str">
        <f>IFERROR(INDEX(Cadastro!$D$5:$D$243,$AB259),"")</f>
        <v>B</v>
      </c>
      <c r="E259" s="17" t="str">
        <f>IFERROR(INDEX(Cadastro!$G$5:$G$243,$AB259),"")</f>
        <v>B</v>
      </c>
      <c r="F259" s="29">
        <v>46305</v>
      </c>
      <c r="G259" s="32" t="str">
        <f t="shared" si="24"/>
        <v>sáb</v>
      </c>
      <c r="H259" s="31" t="str">
        <f>IF($L259=0,"",_xlfn.MINIFS(Dados!$Q:$Q,Dados!$A:$A,$A259,Dados!$S:$S,$F259))</f>
        <v/>
      </c>
      <c r="I259" s="31" t="str">
        <f>IF($H259="","",_xlfn.MAXIFS(Dados!$R:$R,Dados!$A:$A,$A259,Dados!$S:$S,$F259))</f>
        <v/>
      </c>
      <c r="J259" s="32" t="str">
        <f>IF($D259&lt;&gt;"Folguista","",IFERROR(INDEX(Parâmetros!$D$52:$G$52,1,MIN(4,MAX(1,$W259))),""))</f>
        <v/>
      </c>
      <c r="K259" s="32" t="str">
        <f>IF(OR($AC259&lt;&gt;"",$Y259="Folga",$Y259="Folga trabalhada",$Y259="Férias (cadastro)",$Y259="Férias / afastamento",$Y259="Indeterminado (início da série)"),"",IF(OR($D259="6x1",$D259="FF 6x1"),IF(OR(WEEKDAY($F259,2)=6,WEEKDAY($F259,2)=7),"6x1 sáb/dom","6x1"),IF($D259="5x2","5x2",IF($H259="",IF($D259="Folguista",$J259,$E259),IF(OR($H259&gt;=Parâmetros!$E$18,$H259&lt;Parâmetros!$E$19),"C",IF($H259&lt;Parâmetros!$E$20,"A","B"))))))</f>
        <v/>
      </c>
      <c r="L259" s="30">
        <f>SUMIFS(Dados!$E:$E,Dados!$A:$A,$A259,Dados!$S:$S,$F259)</f>
        <v>0</v>
      </c>
      <c r="M259" s="30" t="str">
        <f>IFERROR(INDEX(Parâmetros!$E$6:$E$11,MATCH($K259,Parâmetros!$A$6:$A$11,0)),"")</f>
        <v/>
      </c>
      <c r="N259" s="33" t="str">
        <f t="shared" si="25"/>
        <v/>
      </c>
      <c r="O259" s="33">
        <f>Parâmetros!$E$13</f>
        <v>0.8</v>
      </c>
      <c r="P259" s="32" t="str">
        <f>IF(OR($M259="",$F259&gt;Parâmetros!$E$14),"Não","Sim")</f>
        <v>Não</v>
      </c>
      <c r="Q259" s="32" t="str">
        <f t="shared" si="26"/>
        <v/>
      </c>
      <c r="R259" s="32" t="str">
        <f t="shared" si="27"/>
        <v/>
      </c>
      <c r="S259" s="30" t="str">
        <f t="shared" si="28"/>
        <v/>
      </c>
      <c r="T259" s="32" t="str">
        <f>IF($Q259&lt;&gt;"Sim","",IF($N259&gt;Parâmetros!$E$15,"Sim","Não"))</f>
        <v/>
      </c>
      <c r="U259" s="17" t="str">
        <f t="shared" si="29"/>
        <v>Folga</v>
      </c>
      <c r="V259" s="17" t="str">
        <f>IF($AC259&lt;&gt;"",IF($L259&gt;0,"ATENÇÃO · apontou em dia de "&amp;LOWER($AC259)&amp;" cadastrado","Exceção cadastrada · "&amp;$AC259)&amp;IF($AD259="",""," · "&amp;$AD259),IF($E259="Férias",IF($L259&gt;0,"ATENÇÃO · apontou estando de férias no cadastro","Férias no cadastro"),IF($Y259="Férias / afastamento","Afastamento · "&amp;($Z259+$AA259-1)&amp;" dias seguidos sem apontamento",IF($Y259="Folga trabalhada","ATENÇÃO · apontou em dia de folga da escala 5x2",IF($Y259="Folga",IF(AND($D259="5x2",OR(WEEKDAY($F259,2)=6,WEEKDAY($F259,2)=7)),"Folga de fim de semana da escala 5x2",IF(AND(OR($D259="6x1",$D259="FF 6x1"),WEEKDAY($F259,2)=6,FALSE()),"Folga de fim de semana · apontou no domingo anterior",IF(AND(OR($D259="6x1",$D259="FF 6x1"),WEEKDAY($F259,2)=7,AND($A259=$A258,$L258&gt;0)),"Folga de fim de semana · apontou no sábado",IF(AND(OR($D259="6x1",$D259="FF 6x1"),OR(WEEKDAY($F259,2)=6,WEEKDAY($F259,2)=7)),"Folga de fim de semana · sem apontamento no sábado nem no domingo","Folga prevista pelo ciclo")))),IF($Y259="Indeterminado (início da série)","Sem histórico anterior — informe o dia do ciclo no Cadastro",IF($Y259="Falta de registro",IF(OR(OR($D259="6x1",$D259="FF 6x1"),$D259="5x2"),"FALTA DE REGISTRO · dia útil da escala "&amp;$E259,"FALTA DE REGISTRO · dia "&amp;$W259&amp;" de "&amp;IFERROR(INDEX(Parâmetros!$B$39:$B$48,MATCH($E259,Parâmetros!$A$39:$A$48,0)),99)&amp;" do ciclo"),IF(OR($D259="6x1",$D259="FF 6x1"),IF(OR(AND(WEEKDAY($F259,2)=6,AND($A259=$A260,$L260&gt;0)),AND(WEEKDAY($F259,2)=7,AND($A259=$A258,$L258&gt;0))),"ATENÇÃO · apontou sábado e domingo no mesmo fim de semana",IF(OR(WEEKDAY($F259,2)=6,WEEKDAY($F259,2)=7),"Jornada de fim de semana do 6x1",IF(OR($H259&gt;=Parâmetros!$E$20,$H259&lt;Parâmetros!$E$19),"ATENÇÃO · 6x1 apontou fora do horário diurno","Jornada fixa do 6x1"))),IF($D259="5x2","Jornada fixa do 5x2",IF($D259="Folguista",IF($J259=$K259,"Evidência confirma sequência","DIVERGE · sequência "&amp;$J259&amp;" × evidência "&amp;$K259),IF($K259=$E259,"Evidência confirma cadastro","DIVERGE · cadastro "&amp;$E259&amp;" × evidência "&amp;$K259)))))))))))</f>
        <v>Folga prevista pelo ciclo</v>
      </c>
      <c r="W259" s="34">
        <f>IF(OR(OR($D259="6x1",$D259="FF 6x1"),$D259="5x2"),"",IF($AB259&lt;&gt;$AB258,IF(IFERROR(INDEX(Cadastro!$F$5:$F$243,$AB259),"")="",IF($L259&gt;0,1,0),IF(IFERROR(INDEX(Cadastro!$F$5:$F$243,$AB259),"")&lt;=IFERROR(INDEX(Parâmetros!$B$39:$B$48,MATCH($E259,Parâmetros!$A$39:$A$48,0)),99),IFERROR(INDEX(Cadastro!$F$5:$F$243,$AB259),""),0)),IF($L259&gt;0,IF(N($X258)&gt;0,1,N($W258)+1),IF(AND($L259=0,OR(N($W258)&gt;=IFERROR(INDEX(Parâmetros!$B$39:$B$48,MATCH($E259,Parâmetros!$A$39:$A$48,0)),99),AND(N($X258)&gt;0,N($X258)&lt;IFERROR(INDEX(Parâmetros!$C$39:$C$48,MATCH($E259,Parâmetros!$A$39:$A$48,0)),0)))),0,N($W258)+1))))</f>
        <v>0</v>
      </c>
      <c r="X259" s="34">
        <f>IF(OR(OR($D259="6x1",$D259="FF 6x1"),$D259="5x2"),"",IF($AB259&lt;&gt;$AB258,IF(IFERROR(INDEX(Cadastro!$F$5:$F$243,$AB259),"")="",0,IF(IFERROR(INDEX(Cadastro!$F$5:$F$243,$AB259),"")&gt;IFERROR(INDEX(Parâmetros!$B$39:$B$48,MATCH($E259,Parâmetros!$A$39:$A$48,0)),99),IFERROR(INDEX(Cadastro!$F$5:$F$243,$AB259),"")-IFERROR(INDEX(Parâmetros!$B$39:$B$48,MATCH($E259,Parâmetros!$A$39:$A$48,0)),99),0)),IF(AND($L259=0,OR(N($W258)&gt;=IFERROR(INDEX(Parâmetros!$B$39:$B$48,MATCH($E259,Parâmetros!$A$39:$A$48,0)),99),AND(N($X258)&gt;0,N($X258)&lt;IFERROR(INDEX(Parâmetros!$C$39:$C$48,MATCH($E259,Parâmetros!$A$39:$A$48,0)),0)))),N($X258)+1,0)))</f>
        <v>1</v>
      </c>
      <c r="Y259" t="str">
        <f>IF($AC259&lt;&gt;"",IF($L259&gt;0,$AC259&amp;" · com apontamento",$AC259),IF($E259="Férias",IF($L259&gt;0,"Férias · com apontamento","Férias (cadastro)"),IF(($Z259+$AA259-1)&gt;Parâmetros!$E$16,"Férias / afastamento",IF(AND($D259="5x2",OR(WEEKDAY($F259,2)=6,WEEKDAY($F259,2)=7)),IF($L259&gt;0,"Folga trabalhada","Folga"),IF($L259&gt;0,"Trabalhado",IF(OR(OR($D259="6x1",$D259="FF 6x1"),$D259="5x2"),IF(AND(OR($D259="6x1",$D259="FF 6x1"),OR(WEEKDAY($F259,2)=6,WEEKDAY($F259,2)=7)),"Folga","Falta de registro"),IF(AND($AB259&lt;&gt;$AB258,IFERROR(INDEX(Cadastro!$F$5:$F$243,$AB259),"")=""),"Indeterminado (início da série)",IF($X259&gt;0,"Folga","Falta de registro"))))))))</f>
        <v>Folga</v>
      </c>
      <c r="Z259" s="34">
        <f>IF(OR($L259&gt;0,$F259&gt;Parâmetros!$E$14),0,IF($A259&lt;&gt;$A258,1,N($Z258)+1))</f>
        <v>1</v>
      </c>
      <c r="AA259" s="34">
        <f>IF(OR($L259&gt;0,$F259&gt;Parâmetros!$E$14),0,IF(OR($A259&lt;&gt;$A260,$F260&gt;Parâmetros!$E$14),1,N($AA260)+1))</f>
        <v>1</v>
      </c>
      <c r="AB259" s="31">
        <f>IFERROR(MATCH($A259&amp;"|"&amp;TEXT(_xlfn.MAXIFS(Cadastro!$E$5:$E$243,Cadastro!$A$5:$A$243,$A259,Cadastro!$E$5:$E$243,"&lt;="&amp;$F259),"yyyymmdd"),Cadastro!$I$5:$I$243,0),"")</f>
        <v>34</v>
      </c>
      <c r="AC259" t="str">
        <f>IFERROR(_xlfn.SINGLE(INDEX(Exceções!$D$5:$D$203,MATCH($A259&amp;"|"&amp;$F259,Exceções!$F$5:$F$203,0))),"")</f>
        <v/>
      </c>
      <c r="AD259" t="str">
        <f>IF($AC259="","",IFERROR(_xlfn.SINGLE(INDEX(Exceções!$E$5:$E$203,MATCH($A259&amp;"|"&amp;$F259,Exceções!$F$5:$F$203,0))),""))</f>
        <v/>
      </c>
    </row>
    <row r="260" spans="1:30" ht="15" hidden="1" customHeight="1" x14ac:dyDescent="0.25">
      <c r="A260" s="31">
        <v>54611</v>
      </c>
      <c r="B260" s="17" t="s">
        <v>16</v>
      </c>
      <c r="C260" s="17" t="str">
        <f>IFERROR(INDEX(Cadastro!$C$5:$C$243,$AB260),"NÃO INFORMADO")</f>
        <v>CAL</v>
      </c>
      <c r="D260" s="17" t="str">
        <f>IFERROR(INDEX(Cadastro!$D$5:$D$243,$AB260),"")</f>
        <v>B</v>
      </c>
      <c r="E260" s="17" t="str">
        <f>IFERROR(INDEX(Cadastro!$G$5:$G$243,$AB260),"")</f>
        <v>B</v>
      </c>
      <c r="F260" s="29">
        <v>46306</v>
      </c>
      <c r="G260" s="32" t="str">
        <f t="shared" si="24"/>
        <v>dom</v>
      </c>
      <c r="H260" s="31">
        <f>IF($L260=0,"",_xlfn.MINIFS(Dados!$Q:$Q,Dados!$A:$A,$A260,Dados!$S:$S,$F260))</f>
        <v>940</v>
      </c>
      <c r="I260" s="31">
        <f>IF($H260="","",_xlfn.MAXIFS(Dados!$R:$R,Dados!$A:$A,$A260,Dados!$S:$S,$F260))</f>
        <v>1408</v>
      </c>
      <c r="J260" s="32" t="str">
        <f>IF($D260&lt;&gt;"Folguista","",IFERROR(INDEX(Parâmetros!$D$52:$G$52,1,MIN(4,MAX(1,$W260))),""))</f>
        <v/>
      </c>
      <c r="K260" s="32" t="str">
        <f>IF(OR($AC260&lt;&gt;"",$Y260="Folga",$Y260="Folga trabalhada",$Y260="Férias (cadastro)",$Y260="Férias / afastamento",$Y260="Indeterminado (início da série)"),"",IF(OR($D260="6x1",$D260="FF 6x1"),IF(OR(WEEKDAY($F260,2)=6,WEEKDAY($F260,2)=7),"6x1 sáb/dom","6x1"),IF($D260="5x2","5x2",IF($H260="",IF($D260="Folguista",$J260,$E260),IF(OR($H260&gt;=Parâmetros!$E$18,$H260&lt;Parâmetros!$E$19),"C",IF($H260&lt;Parâmetros!$E$20,"A","B"))))))</f>
        <v>B</v>
      </c>
      <c r="L260" s="30">
        <f>SUMIFS(Dados!$E:$E,Dados!$A:$A,$A260,Dados!$S:$S,$F260)</f>
        <v>6.63</v>
      </c>
      <c r="M260" s="30">
        <f>IFERROR(INDEX(Parâmetros!$E$6:$E$11,MATCH($K260,Parâmetros!$A$6:$A$11,0)),"")</f>
        <v>7.67</v>
      </c>
      <c r="N260" s="33">
        <f t="shared" si="25"/>
        <v>0.86440677966101698</v>
      </c>
      <c r="O260" s="33">
        <f>Parâmetros!$E$13</f>
        <v>0.8</v>
      </c>
      <c r="P260" s="32" t="str">
        <f>IF(OR($M260="",$F260&gt;Parâmetros!$E$14),"Não","Sim")</f>
        <v>Sim</v>
      </c>
      <c r="Q260" s="32" t="str">
        <f t="shared" si="26"/>
        <v>Sim</v>
      </c>
      <c r="R260" s="32" t="str">
        <f t="shared" si="27"/>
        <v>Sim</v>
      </c>
      <c r="S260" s="30">
        <f t="shared" si="28"/>
        <v>0</v>
      </c>
      <c r="T260" s="32" t="str">
        <f>IF($Q260&lt;&gt;"Sim","",IF($N260&gt;Parâmetros!$E$15,"Sim","Não"))</f>
        <v>Não</v>
      </c>
      <c r="U260" s="17" t="str">
        <f t="shared" si="29"/>
        <v>Na meta</v>
      </c>
      <c r="V260" s="17" t="str">
        <f>IF($AC260&lt;&gt;"",IF($L260&gt;0,"ATENÇÃO · apontou em dia de "&amp;LOWER($AC260)&amp;" cadastrado","Exceção cadastrada · "&amp;$AC260)&amp;IF($AD260="",""," · "&amp;$AD260),IF($E260="Férias",IF($L260&gt;0,"ATENÇÃO · apontou estando de férias no cadastro","Férias no cadastro"),IF($Y260="Férias / afastamento","Afastamento · "&amp;($Z260+$AA260-1)&amp;" dias seguidos sem apontamento",IF($Y260="Folga trabalhada","ATENÇÃO · apontou em dia de folga da escala 5x2",IF($Y260="Folga",IF(AND($D260="5x2",OR(WEEKDAY($F260,2)=6,WEEKDAY($F260,2)=7)),"Folga de fim de semana da escala 5x2",IF(AND(OR($D260="6x1",$D260="FF 6x1"),WEEKDAY($F260,2)=6,FALSE()),"Folga de fim de semana · apontou no domingo anterior",IF(AND(OR($D260="6x1",$D260="FF 6x1"),WEEKDAY($F260,2)=7,AND($A260=$A259,$L259&gt;0)),"Folga de fim de semana · apontou no sábado",IF(AND(OR($D260="6x1",$D260="FF 6x1"),OR(WEEKDAY($F260,2)=6,WEEKDAY($F260,2)=7)),"Folga de fim de semana · sem apontamento no sábado nem no domingo","Folga prevista pelo ciclo")))),IF($Y260="Indeterminado (início da série)","Sem histórico anterior — informe o dia do ciclo no Cadastro",IF($Y260="Falta de registro",IF(OR(OR($D260="6x1",$D260="FF 6x1"),$D260="5x2"),"FALTA DE REGISTRO · dia útil da escala "&amp;$E260,"FALTA DE REGISTRO · dia "&amp;$W260&amp;" de "&amp;IFERROR(INDEX(Parâmetros!$B$39:$B$48,MATCH($E260,Parâmetros!$A$39:$A$48,0)),99)&amp;" do ciclo"),IF(OR($D260="6x1",$D260="FF 6x1"),IF(OR(AND(WEEKDAY($F260,2)=6,AND($A260=$A261,$L261&gt;0)),AND(WEEKDAY($F260,2)=7,AND($A260=$A259,$L259&gt;0))),"ATENÇÃO · apontou sábado e domingo no mesmo fim de semana",IF(OR(WEEKDAY($F260,2)=6,WEEKDAY($F260,2)=7),"Jornada de fim de semana do 6x1",IF(OR($H260&gt;=Parâmetros!$E$20,$H260&lt;Parâmetros!$E$19),"ATENÇÃO · 6x1 apontou fora do horário diurno","Jornada fixa do 6x1"))),IF($D260="5x2","Jornada fixa do 5x2",IF($D260="Folguista",IF($J260=$K260,"Evidência confirma sequência","DIVERGE · sequência "&amp;$J260&amp;" × evidência "&amp;$K260),IF($K260=$E260,"Evidência confirma cadastro","DIVERGE · cadastro "&amp;$E260&amp;" × evidência "&amp;$K260)))))))))))</f>
        <v>Evidência confirma cadastro</v>
      </c>
      <c r="W260" s="34">
        <f>IF(OR(OR($D260="6x1",$D260="FF 6x1"),$D260="5x2"),"",IF($AB260&lt;&gt;$AB259,IF(IFERROR(INDEX(Cadastro!$F$5:$F$243,$AB260),"")="",IF($L260&gt;0,1,0),IF(IFERROR(INDEX(Cadastro!$F$5:$F$243,$AB260),"")&lt;=IFERROR(INDEX(Parâmetros!$B$39:$B$48,MATCH($E260,Parâmetros!$A$39:$A$48,0)),99),IFERROR(INDEX(Cadastro!$F$5:$F$243,$AB260),""),0)),IF($L260&gt;0,IF(N($X259)&gt;0,1,N($W259)+1),IF(AND($L260=0,OR(N($W259)&gt;=IFERROR(INDEX(Parâmetros!$B$39:$B$48,MATCH($E260,Parâmetros!$A$39:$A$48,0)),99),AND(N($X259)&gt;0,N($X259)&lt;IFERROR(INDEX(Parâmetros!$C$39:$C$48,MATCH($E260,Parâmetros!$A$39:$A$48,0)),0)))),0,N($W259)+1))))</f>
        <v>1</v>
      </c>
      <c r="X260" s="34">
        <f>IF(OR(OR($D260="6x1",$D260="FF 6x1"),$D260="5x2"),"",IF($AB260&lt;&gt;$AB259,IF(IFERROR(INDEX(Cadastro!$F$5:$F$243,$AB260),"")="",0,IF(IFERROR(INDEX(Cadastro!$F$5:$F$243,$AB260),"")&gt;IFERROR(INDEX(Parâmetros!$B$39:$B$48,MATCH($E260,Parâmetros!$A$39:$A$48,0)),99),IFERROR(INDEX(Cadastro!$F$5:$F$243,$AB260),"")-IFERROR(INDEX(Parâmetros!$B$39:$B$48,MATCH($E260,Parâmetros!$A$39:$A$48,0)),99),0)),IF(AND($L260=0,OR(N($W259)&gt;=IFERROR(INDEX(Parâmetros!$B$39:$B$48,MATCH($E260,Parâmetros!$A$39:$A$48,0)),99),AND(N($X259)&gt;0,N($X259)&lt;IFERROR(INDEX(Parâmetros!$C$39:$C$48,MATCH($E260,Parâmetros!$A$39:$A$48,0)),0)))),N($X259)+1,0)))</f>
        <v>0</v>
      </c>
      <c r="Y260" t="str">
        <f>IF($AC260&lt;&gt;"",IF($L260&gt;0,$AC260&amp;" · com apontamento",$AC260),IF($E260="Férias",IF($L260&gt;0,"Férias · com apontamento","Férias (cadastro)"),IF(($Z260+$AA260-1)&gt;Parâmetros!$E$16,"Férias / afastamento",IF(AND($D260="5x2",OR(WEEKDAY($F260,2)=6,WEEKDAY($F260,2)=7)),IF($L260&gt;0,"Folga trabalhada","Folga"),IF($L260&gt;0,"Trabalhado",IF(OR(OR($D260="6x1",$D260="FF 6x1"),$D260="5x2"),IF(AND(OR($D260="6x1",$D260="FF 6x1"),OR(WEEKDAY($F260,2)=6,WEEKDAY($F260,2)=7)),"Folga","Falta de registro"),IF(AND($AB260&lt;&gt;$AB259,IFERROR(INDEX(Cadastro!$F$5:$F$243,$AB260),"")=""),"Indeterminado (início da série)",IF($X260&gt;0,"Folga","Falta de registro"))))))))</f>
        <v>Trabalhado</v>
      </c>
      <c r="Z260" s="34">
        <f>IF(OR($L260&gt;0,$F260&gt;Parâmetros!$E$14),0,IF($A260&lt;&gt;$A259,1,N($Z259)+1))</f>
        <v>0</v>
      </c>
      <c r="AA260" s="34">
        <f>IF(OR($L260&gt;0,$F260&gt;Parâmetros!$E$14),0,IF(OR($A260&lt;&gt;$A261,$F261&gt;Parâmetros!$E$14),1,N($AA261)+1))</f>
        <v>0</v>
      </c>
      <c r="AB260" s="31">
        <f>IFERROR(MATCH($A260&amp;"|"&amp;TEXT(_xlfn.MAXIFS(Cadastro!$E$5:$E$243,Cadastro!$A$5:$A$243,$A260,Cadastro!$E$5:$E$243,"&lt;="&amp;$F260),"yyyymmdd"),Cadastro!$I$5:$I$243,0),"")</f>
        <v>34</v>
      </c>
      <c r="AC260" t="str">
        <f>IFERROR(_xlfn.SINGLE(INDEX(Exceções!$D$5:$D$203,MATCH($A260&amp;"|"&amp;$F260,Exceções!$F$5:$F$203,0))),"")</f>
        <v/>
      </c>
      <c r="AD260" t="str">
        <f>IF($AC260="","",IFERROR(_xlfn.SINGLE(INDEX(Exceções!$E$5:$E$203,MATCH($A260&amp;"|"&amp;$F260,Exceções!$F$5:$F$203,0))),""))</f>
        <v/>
      </c>
    </row>
    <row r="261" spans="1:30" ht="15" hidden="1" customHeight="1" x14ac:dyDescent="0.25">
      <c r="A261" s="31">
        <v>54611</v>
      </c>
      <c r="B261" s="17" t="s">
        <v>16</v>
      </c>
      <c r="C261" s="17" t="str">
        <f>IFERROR(INDEX(Cadastro!$C$5:$C$243,$AB261),"NÃO INFORMADO")</f>
        <v>CAL</v>
      </c>
      <c r="D261" s="17" t="str">
        <f>IFERROR(INDEX(Cadastro!$D$5:$D$243,$AB261),"")</f>
        <v>B</v>
      </c>
      <c r="E261" s="17" t="str">
        <f>IFERROR(INDEX(Cadastro!$G$5:$G$243,$AB261),"")</f>
        <v>B</v>
      </c>
      <c r="F261" s="29">
        <v>46307</v>
      </c>
      <c r="G261" s="32" t="str">
        <f t="shared" si="24"/>
        <v>seg</v>
      </c>
      <c r="H261" s="31">
        <f>IF($L261=0,"",_xlfn.MINIFS(Dados!$Q:$Q,Dados!$A:$A,$A261,Dados!$S:$S,$F261))</f>
        <v>940</v>
      </c>
      <c r="I261" s="31">
        <f>IF($H261="","",_xlfn.MAXIFS(Dados!$R:$R,Dados!$A:$A,$A261,Dados!$S:$S,$F261))</f>
        <v>1405</v>
      </c>
      <c r="J261" s="32" t="str">
        <f>IF($D261&lt;&gt;"Folguista","",IFERROR(INDEX(Parâmetros!$D$52:$G$52,1,MIN(4,MAX(1,$W261))),""))</f>
        <v/>
      </c>
      <c r="K261" s="32" t="str">
        <f>IF(OR($AC261&lt;&gt;"",$Y261="Folga",$Y261="Folga trabalhada",$Y261="Férias (cadastro)",$Y261="Férias / afastamento",$Y261="Indeterminado (início da série)"),"",IF(OR($D261="6x1",$D261="FF 6x1"),IF(OR(WEEKDAY($F261,2)=6,WEEKDAY($F261,2)=7),"6x1 sáb/dom","6x1"),IF($D261="5x2","5x2",IF($H261="",IF($D261="Folguista",$J261,$E261),IF(OR($H261&gt;=Parâmetros!$E$18,$H261&lt;Parâmetros!$E$19),"C",IF($H261&lt;Parâmetros!$E$20,"A","B"))))))</f>
        <v>B</v>
      </c>
      <c r="L261" s="30">
        <f>SUMIFS(Dados!$E:$E,Dados!$A:$A,$A261,Dados!$S:$S,$F261)</f>
        <v>6.5600000000000005</v>
      </c>
      <c r="M261" s="30">
        <f>IFERROR(INDEX(Parâmetros!$E$6:$E$11,MATCH($K261,Parâmetros!$A$6:$A$11,0)),"")</f>
        <v>7.67</v>
      </c>
      <c r="N261" s="33">
        <f t="shared" si="25"/>
        <v>0.85528031290743167</v>
      </c>
      <c r="O261" s="33">
        <f>Parâmetros!$E$13</f>
        <v>0.8</v>
      </c>
      <c r="P261" s="32" t="str">
        <f>IF(OR($M261="",$F261&gt;Parâmetros!$E$14),"Não","Sim")</f>
        <v>Sim</v>
      </c>
      <c r="Q261" s="32" t="str">
        <f t="shared" si="26"/>
        <v>Sim</v>
      </c>
      <c r="R261" s="32" t="str">
        <f t="shared" si="27"/>
        <v>Sim</v>
      </c>
      <c r="S261" s="30">
        <f t="shared" si="28"/>
        <v>0</v>
      </c>
      <c r="T261" s="32" t="str">
        <f>IF($Q261&lt;&gt;"Sim","",IF($N261&gt;Parâmetros!$E$15,"Sim","Não"))</f>
        <v>Não</v>
      </c>
      <c r="U261" s="17" t="str">
        <f t="shared" si="29"/>
        <v>Na meta</v>
      </c>
      <c r="V261" s="17" t="str">
        <f>IF($AC261&lt;&gt;"",IF($L261&gt;0,"ATENÇÃO · apontou em dia de "&amp;LOWER($AC261)&amp;" cadastrado","Exceção cadastrada · "&amp;$AC261)&amp;IF($AD261="",""," · "&amp;$AD261),IF($E261="Férias",IF($L261&gt;0,"ATENÇÃO · apontou estando de férias no cadastro","Férias no cadastro"),IF($Y261="Férias / afastamento","Afastamento · "&amp;($Z261+$AA261-1)&amp;" dias seguidos sem apontamento",IF($Y261="Folga trabalhada","ATENÇÃO · apontou em dia de folga da escala 5x2",IF($Y261="Folga",IF(AND($D261="5x2",OR(WEEKDAY($F261,2)=6,WEEKDAY($F261,2)=7)),"Folga de fim de semana da escala 5x2",IF(AND(OR($D261="6x1",$D261="FF 6x1"),WEEKDAY($F261,2)=6,FALSE()),"Folga de fim de semana · apontou no domingo anterior",IF(AND(OR($D261="6x1",$D261="FF 6x1"),WEEKDAY($F261,2)=7,AND($A261=$A260,$L260&gt;0)),"Folga de fim de semana · apontou no sábado",IF(AND(OR($D261="6x1",$D261="FF 6x1"),OR(WEEKDAY($F261,2)=6,WEEKDAY($F261,2)=7)),"Folga de fim de semana · sem apontamento no sábado nem no domingo","Folga prevista pelo ciclo")))),IF($Y261="Indeterminado (início da série)","Sem histórico anterior — informe o dia do ciclo no Cadastro",IF($Y261="Falta de registro",IF(OR(OR($D261="6x1",$D261="FF 6x1"),$D261="5x2"),"FALTA DE REGISTRO · dia útil da escala "&amp;$E261,"FALTA DE REGISTRO · dia "&amp;$W261&amp;" de "&amp;IFERROR(INDEX(Parâmetros!$B$39:$B$48,MATCH($E261,Parâmetros!$A$39:$A$48,0)),99)&amp;" do ciclo"),IF(OR($D261="6x1",$D261="FF 6x1"),IF(OR(AND(WEEKDAY($F261,2)=6,AND($A261=$A262,$L262&gt;0)),AND(WEEKDAY($F261,2)=7,AND($A261=$A260,$L260&gt;0))),"ATENÇÃO · apontou sábado e domingo no mesmo fim de semana",IF(OR(WEEKDAY($F261,2)=6,WEEKDAY($F261,2)=7),"Jornada de fim de semana do 6x1",IF(OR($H261&gt;=Parâmetros!$E$20,$H261&lt;Parâmetros!$E$19),"ATENÇÃO · 6x1 apontou fora do horário diurno","Jornada fixa do 6x1"))),IF($D261="5x2","Jornada fixa do 5x2",IF($D261="Folguista",IF($J261=$K261,"Evidência confirma sequência","DIVERGE · sequência "&amp;$J261&amp;" × evidência "&amp;$K261),IF($K261=$E261,"Evidência confirma cadastro","DIVERGE · cadastro "&amp;$E261&amp;" × evidência "&amp;$K261)))))))))))</f>
        <v>Evidência confirma cadastro</v>
      </c>
      <c r="W261" s="34">
        <f>IF(OR(OR($D261="6x1",$D261="FF 6x1"),$D261="5x2"),"",IF($AB261&lt;&gt;$AB260,IF(IFERROR(INDEX(Cadastro!$F$5:$F$243,$AB261),"")="",IF($L261&gt;0,1,0),IF(IFERROR(INDEX(Cadastro!$F$5:$F$243,$AB261),"")&lt;=IFERROR(INDEX(Parâmetros!$B$39:$B$48,MATCH($E261,Parâmetros!$A$39:$A$48,0)),99),IFERROR(INDEX(Cadastro!$F$5:$F$243,$AB261),""),0)),IF($L261&gt;0,IF(N($X260)&gt;0,1,N($W260)+1),IF(AND($L261=0,OR(N($W260)&gt;=IFERROR(INDEX(Parâmetros!$B$39:$B$48,MATCH($E261,Parâmetros!$A$39:$A$48,0)),99),AND(N($X260)&gt;0,N($X260)&lt;IFERROR(INDEX(Parâmetros!$C$39:$C$48,MATCH($E261,Parâmetros!$A$39:$A$48,0)),0)))),0,N($W260)+1))))</f>
        <v>2</v>
      </c>
      <c r="X261" s="34">
        <f>IF(OR(OR($D261="6x1",$D261="FF 6x1"),$D261="5x2"),"",IF($AB261&lt;&gt;$AB260,IF(IFERROR(INDEX(Cadastro!$F$5:$F$243,$AB261),"")="",0,IF(IFERROR(INDEX(Cadastro!$F$5:$F$243,$AB261),"")&gt;IFERROR(INDEX(Parâmetros!$B$39:$B$48,MATCH($E261,Parâmetros!$A$39:$A$48,0)),99),IFERROR(INDEX(Cadastro!$F$5:$F$243,$AB261),"")-IFERROR(INDEX(Parâmetros!$B$39:$B$48,MATCH($E261,Parâmetros!$A$39:$A$48,0)),99),0)),IF(AND($L261=0,OR(N($W260)&gt;=IFERROR(INDEX(Parâmetros!$B$39:$B$48,MATCH($E261,Parâmetros!$A$39:$A$48,0)),99),AND(N($X260)&gt;0,N($X260)&lt;IFERROR(INDEX(Parâmetros!$C$39:$C$48,MATCH($E261,Parâmetros!$A$39:$A$48,0)),0)))),N($X260)+1,0)))</f>
        <v>0</v>
      </c>
      <c r="Y261" t="str">
        <f>IF($AC261&lt;&gt;"",IF($L261&gt;0,$AC261&amp;" · com apontamento",$AC261),IF($E261="Férias",IF($L261&gt;0,"Férias · com apontamento","Férias (cadastro)"),IF(($Z261+$AA261-1)&gt;Parâmetros!$E$16,"Férias / afastamento",IF(AND($D261="5x2",OR(WEEKDAY($F261,2)=6,WEEKDAY($F261,2)=7)),IF($L261&gt;0,"Folga trabalhada","Folga"),IF($L261&gt;0,"Trabalhado",IF(OR(OR($D261="6x1",$D261="FF 6x1"),$D261="5x2"),IF(AND(OR($D261="6x1",$D261="FF 6x1"),OR(WEEKDAY($F261,2)=6,WEEKDAY($F261,2)=7)),"Folga","Falta de registro"),IF(AND($AB261&lt;&gt;$AB260,IFERROR(INDEX(Cadastro!$F$5:$F$243,$AB261),"")=""),"Indeterminado (início da série)",IF($X261&gt;0,"Folga","Falta de registro"))))))))</f>
        <v>Trabalhado</v>
      </c>
      <c r="Z261" s="34">
        <f>IF(OR($L261&gt;0,$F261&gt;Parâmetros!$E$14),0,IF($A261&lt;&gt;$A260,1,N($Z260)+1))</f>
        <v>0</v>
      </c>
      <c r="AA261" s="34">
        <f>IF(OR($L261&gt;0,$F261&gt;Parâmetros!$E$14),0,IF(OR($A261&lt;&gt;$A262,$F262&gt;Parâmetros!$E$14),1,N($AA262)+1))</f>
        <v>0</v>
      </c>
      <c r="AB261" s="31">
        <f>IFERROR(MATCH($A261&amp;"|"&amp;TEXT(_xlfn.MAXIFS(Cadastro!$E$5:$E$243,Cadastro!$A$5:$A$243,$A261,Cadastro!$E$5:$E$243,"&lt;="&amp;$F261),"yyyymmdd"),Cadastro!$I$5:$I$243,0),"")</f>
        <v>34</v>
      </c>
      <c r="AC261" t="str">
        <f>IFERROR(_xlfn.SINGLE(INDEX(Exceções!$D$5:$D$203,MATCH($A261&amp;"|"&amp;$F261,Exceções!$F$5:$F$203,0))),"")</f>
        <v/>
      </c>
      <c r="AD261" t="str">
        <f>IF($AC261="","",IFERROR(_xlfn.SINGLE(INDEX(Exceções!$E$5:$E$203,MATCH($A261&amp;"|"&amp;$F261,Exceções!$F$5:$F$203,0))),""))</f>
        <v/>
      </c>
    </row>
    <row r="262" spans="1:30" ht="15" hidden="1" customHeight="1" x14ac:dyDescent="0.25">
      <c r="A262" s="31">
        <v>54611</v>
      </c>
      <c r="B262" s="17" t="s">
        <v>16</v>
      </c>
      <c r="C262" s="17" t="str">
        <f>IFERROR(INDEX(Cadastro!$C$5:$C$243,$AB262),"NÃO INFORMADO")</f>
        <v>CAL</v>
      </c>
      <c r="D262" s="17" t="str">
        <f>IFERROR(INDEX(Cadastro!$D$5:$D$243,$AB262),"")</f>
        <v>B</v>
      </c>
      <c r="E262" s="17" t="str">
        <f>IFERROR(INDEX(Cadastro!$G$5:$G$243,$AB262),"")</f>
        <v>B</v>
      </c>
      <c r="F262" s="29">
        <v>46308</v>
      </c>
      <c r="G262" s="32" t="str">
        <f t="shared" si="24"/>
        <v>ter</v>
      </c>
      <c r="H262" s="31">
        <f>IF($L262=0,"",_xlfn.MINIFS(Dados!$Q:$Q,Dados!$A:$A,$A262,Dados!$S:$S,$F262))</f>
        <v>945</v>
      </c>
      <c r="I262" s="31">
        <f>IF($H262="","",_xlfn.MAXIFS(Dados!$R:$R,Dados!$A:$A,$A262,Dados!$S:$S,$F262))</f>
        <v>1360</v>
      </c>
      <c r="J262" s="32" t="str">
        <f>IF($D262&lt;&gt;"Folguista","",IFERROR(INDEX(Parâmetros!$D$52:$G$52,1,MIN(4,MAX(1,$W262))),""))</f>
        <v/>
      </c>
      <c r="K262" s="32" t="str">
        <f>IF(OR($AC262&lt;&gt;"",$Y262="Folga",$Y262="Folga trabalhada",$Y262="Férias (cadastro)",$Y262="Férias / afastamento",$Y262="Indeterminado (início da série)"),"",IF(OR($D262="6x1",$D262="FF 6x1"),IF(OR(WEEKDAY($F262,2)=6,WEEKDAY($F262,2)=7),"6x1 sáb/dom","6x1"),IF($D262="5x2","5x2",IF($H262="",IF($D262="Folguista",$J262,$E262),IF(OR($H262&gt;=Parâmetros!$E$18,$H262&lt;Parâmetros!$E$19),"C",IF($H262&lt;Parâmetros!$E$20,"A","B"))))))</f>
        <v>B</v>
      </c>
      <c r="L262" s="30">
        <f>SUMIFS(Dados!$E:$E,Dados!$A:$A,$A262,Dados!$S:$S,$F262)</f>
        <v>5.92</v>
      </c>
      <c r="M262" s="30">
        <f>IFERROR(INDEX(Parâmetros!$E$6:$E$11,MATCH($K262,Parâmetros!$A$6:$A$11,0)),"")</f>
        <v>7.67</v>
      </c>
      <c r="N262" s="33">
        <f t="shared" si="25"/>
        <v>0.77183833116036504</v>
      </c>
      <c r="O262" s="33">
        <f>Parâmetros!$E$13</f>
        <v>0.8</v>
      </c>
      <c r="P262" s="32" t="str">
        <f>IF(OR($M262="",$F262&gt;Parâmetros!$E$14),"Não","Sim")</f>
        <v>Sim</v>
      </c>
      <c r="Q262" s="32" t="str">
        <f t="shared" si="26"/>
        <v>Sim</v>
      </c>
      <c r="R262" s="32" t="str">
        <f t="shared" si="27"/>
        <v>Não</v>
      </c>
      <c r="S262" s="30">
        <f t="shared" si="28"/>
        <v>0.21600000000000019</v>
      </c>
      <c r="T262" s="32" t="str">
        <f>IF($Q262&lt;&gt;"Sim","",IF($N262&gt;Parâmetros!$E$15,"Sim","Não"))</f>
        <v>Não</v>
      </c>
      <c r="U262" s="17" t="str">
        <f t="shared" si="29"/>
        <v>Abaixo da meta</v>
      </c>
      <c r="V262" s="17" t="str">
        <f>IF($AC262&lt;&gt;"",IF($L262&gt;0,"ATENÇÃO · apontou em dia de "&amp;LOWER($AC262)&amp;" cadastrado","Exceção cadastrada · "&amp;$AC262)&amp;IF($AD262="",""," · "&amp;$AD262),IF($E262="Férias",IF($L262&gt;0,"ATENÇÃO · apontou estando de férias no cadastro","Férias no cadastro"),IF($Y262="Férias / afastamento","Afastamento · "&amp;($Z262+$AA262-1)&amp;" dias seguidos sem apontamento",IF($Y262="Folga trabalhada","ATENÇÃO · apontou em dia de folga da escala 5x2",IF($Y262="Folga",IF(AND($D262="5x2",OR(WEEKDAY($F262,2)=6,WEEKDAY($F262,2)=7)),"Folga de fim de semana da escala 5x2",IF(AND(OR($D262="6x1",$D262="FF 6x1"),WEEKDAY($F262,2)=6,FALSE()),"Folga de fim de semana · apontou no domingo anterior",IF(AND(OR($D262="6x1",$D262="FF 6x1"),WEEKDAY($F262,2)=7,AND($A262=$A261,$L261&gt;0)),"Folga de fim de semana · apontou no sábado",IF(AND(OR($D262="6x1",$D262="FF 6x1"),OR(WEEKDAY($F262,2)=6,WEEKDAY($F262,2)=7)),"Folga de fim de semana · sem apontamento no sábado nem no domingo","Folga prevista pelo ciclo")))),IF($Y262="Indeterminado (início da série)","Sem histórico anterior — informe o dia do ciclo no Cadastro",IF($Y262="Falta de registro",IF(OR(OR($D262="6x1",$D262="FF 6x1"),$D262="5x2"),"FALTA DE REGISTRO · dia útil da escala "&amp;$E262,"FALTA DE REGISTRO · dia "&amp;$W262&amp;" de "&amp;IFERROR(INDEX(Parâmetros!$B$39:$B$48,MATCH($E262,Parâmetros!$A$39:$A$48,0)),99)&amp;" do ciclo"),IF(OR($D262="6x1",$D262="FF 6x1"),IF(OR(AND(WEEKDAY($F262,2)=6,AND($A262=$A263,$L263&gt;0)),AND(WEEKDAY($F262,2)=7,AND($A262=$A261,$L261&gt;0))),"ATENÇÃO · apontou sábado e domingo no mesmo fim de semana",IF(OR(WEEKDAY($F262,2)=6,WEEKDAY($F262,2)=7),"Jornada de fim de semana do 6x1",IF(OR($H262&gt;=Parâmetros!$E$20,$H262&lt;Parâmetros!$E$19),"ATENÇÃO · 6x1 apontou fora do horário diurno","Jornada fixa do 6x1"))),IF($D262="5x2","Jornada fixa do 5x2",IF($D262="Folguista",IF($J262=$K262,"Evidência confirma sequência","DIVERGE · sequência "&amp;$J262&amp;" × evidência "&amp;$K262),IF($K262=$E262,"Evidência confirma cadastro","DIVERGE · cadastro "&amp;$E262&amp;" × evidência "&amp;$K262)))))))))))</f>
        <v>Evidência confirma cadastro</v>
      </c>
      <c r="W262" s="34">
        <f>IF(OR(OR($D262="6x1",$D262="FF 6x1"),$D262="5x2"),"",IF($AB262&lt;&gt;$AB261,IF(IFERROR(INDEX(Cadastro!$F$5:$F$243,$AB262),"")="",IF($L262&gt;0,1,0),IF(IFERROR(INDEX(Cadastro!$F$5:$F$243,$AB262),"")&lt;=IFERROR(INDEX(Parâmetros!$B$39:$B$48,MATCH($E262,Parâmetros!$A$39:$A$48,0)),99),IFERROR(INDEX(Cadastro!$F$5:$F$243,$AB262),""),0)),IF($L262&gt;0,IF(N($X261)&gt;0,1,N($W261)+1),IF(AND($L262=0,OR(N($W261)&gt;=IFERROR(INDEX(Parâmetros!$B$39:$B$48,MATCH($E262,Parâmetros!$A$39:$A$48,0)),99),AND(N($X261)&gt;0,N($X261)&lt;IFERROR(INDEX(Parâmetros!$C$39:$C$48,MATCH($E262,Parâmetros!$A$39:$A$48,0)),0)))),0,N($W261)+1))))</f>
        <v>3</v>
      </c>
      <c r="X262" s="34">
        <f>IF(OR(OR($D262="6x1",$D262="FF 6x1"),$D262="5x2"),"",IF($AB262&lt;&gt;$AB261,IF(IFERROR(INDEX(Cadastro!$F$5:$F$243,$AB262),"")="",0,IF(IFERROR(INDEX(Cadastro!$F$5:$F$243,$AB262),"")&gt;IFERROR(INDEX(Parâmetros!$B$39:$B$48,MATCH($E262,Parâmetros!$A$39:$A$48,0)),99),IFERROR(INDEX(Cadastro!$F$5:$F$243,$AB262),"")-IFERROR(INDEX(Parâmetros!$B$39:$B$48,MATCH($E262,Parâmetros!$A$39:$A$48,0)),99),0)),IF(AND($L262=0,OR(N($W261)&gt;=IFERROR(INDEX(Parâmetros!$B$39:$B$48,MATCH($E262,Parâmetros!$A$39:$A$48,0)),99),AND(N($X261)&gt;0,N($X261)&lt;IFERROR(INDEX(Parâmetros!$C$39:$C$48,MATCH($E262,Parâmetros!$A$39:$A$48,0)),0)))),N($X261)+1,0)))</f>
        <v>0</v>
      </c>
      <c r="Y262" t="str">
        <f>IF($AC262&lt;&gt;"",IF($L262&gt;0,$AC262&amp;" · com apontamento",$AC262),IF($E262="Férias",IF($L262&gt;0,"Férias · com apontamento","Férias (cadastro)"),IF(($Z262+$AA262-1)&gt;Parâmetros!$E$16,"Férias / afastamento",IF(AND($D262="5x2",OR(WEEKDAY($F262,2)=6,WEEKDAY($F262,2)=7)),IF($L262&gt;0,"Folga trabalhada","Folga"),IF($L262&gt;0,"Trabalhado",IF(OR(OR($D262="6x1",$D262="FF 6x1"),$D262="5x2"),IF(AND(OR($D262="6x1",$D262="FF 6x1"),OR(WEEKDAY($F262,2)=6,WEEKDAY($F262,2)=7)),"Folga","Falta de registro"),IF(AND($AB262&lt;&gt;$AB261,IFERROR(INDEX(Cadastro!$F$5:$F$243,$AB262),"")=""),"Indeterminado (início da série)",IF($X262&gt;0,"Folga","Falta de registro"))))))))</f>
        <v>Trabalhado</v>
      </c>
      <c r="Z262" s="34">
        <f>IF(OR($L262&gt;0,$F262&gt;Parâmetros!$E$14),0,IF($A262&lt;&gt;$A261,1,N($Z261)+1))</f>
        <v>0</v>
      </c>
      <c r="AA262" s="34">
        <f>IF(OR($L262&gt;0,$F262&gt;Parâmetros!$E$14),0,IF(OR($A262&lt;&gt;$A263,$F263&gt;Parâmetros!$E$14),1,N($AA263)+1))</f>
        <v>0</v>
      </c>
      <c r="AB262" s="31">
        <f>IFERROR(MATCH($A262&amp;"|"&amp;TEXT(_xlfn.MAXIFS(Cadastro!$E$5:$E$243,Cadastro!$A$5:$A$243,$A262,Cadastro!$E$5:$E$243,"&lt;="&amp;$F262),"yyyymmdd"),Cadastro!$I$5:$I$243,0),"")</f>
        <v>34</v>
      </c>
      <c r="AC262" t="str">
        <f>IFERROR(_xlfn.SINGLE(INDEX(Exceções!$D$5:$D$203,MATCH($A262&amp;"|"&amp;$F262,Exceções!$F$5:$F$203,0))),"")</f>
        <v/>
      </c>
      <c r="AD262" t="str">
        <f>IF($AC262="","",IFERROR(_xlfn.SINGLE(INDEX(Exceções!$E$5:$E$203,MATCH($A262&amp;"|"&amp;$F262,Exceções!$F$5:$F$203,0))),""))</f>
        <v/>
      </c>
    </row>
    <row r="263" spans="1:30" ht="15" hidden="1" customHeight="1" x14ac:dyDescent="0.25">
      <c r="A263" s="31">
        <v>54611</v>
      </c>
      <c r="B263" s="17" t="s">
        <v>16</v>
      </c>
      <c r="C263" s="17" t="str">
        <f>IFERROR(INDEX(Cadastro!$C$5:$C$243,$AB263),"NÃO INFORMADO")</f>
        <v>CAL</v>
      </c>
      <c r="D263" s="17" t="str">
        <f>IFERROR(INDEX(Cadastro!$D$5:$D$243,$AB263),"")</f>
        <v>B</v>
      </c>
      <c r="E263" s="17" t="str">
        <f>IFERROR(INDEX(Cadastro!$G$5:$G$243,$AB263),"")</f>
        <v>B</v>
      </c>
      <c r="F263" s="29">
        <v>46309</v>
      </c>
      <c r="G263" s="32" t="str">
        <f t="shared" si="24"/>
        <v>qua</v>
      </c>
      <c r="H263" s="31">
        <f>IF($L263=0,"",_xlfn.MINIFS(Dados!$Q:$Q,Dados!$A:$A,$A263,Dados!$S:$S,$F263))</f>
        <v>942</v>
      </c>
      <c r="I263" s="31">
        <f>IF($H263="","",_xlfn.MAXIFS(Dados!$R:$R,Dados!$A:$A,$A263,Dados!$S:$S,$F263))</f>
        <v>1401</v>
      </c>
      <c r="J263" s="32" t="str">
        <f>IF($D263&lt;&gt;"Folguista","",IFERROR(INDEX(Parâmetros!$D$52:$G$52,1,MIN(4,MAX(1,$W263))),""))</f>
        <v/>
      </c>
      <c r="K263" s="32" t="str">
        <f>IF(OR($AC263&lt;&gt;"",$Y263="Folga",$Y263="Folga trabalhada",$Y263="Férias (cadastro)",$Y263="Férias / afastamento",$Y263="Indeterminado (início da série)"),"",IF(OR($D263="6x1",$D263="FF 6x1"),IF(OR(WEEKDAY($F263,2)=6,WEEKDAY($F263,2)=7),"6x1 sáb/dom","6x1"),IF($D263="5x2","5x2",IF($H263="",IF($D263="Folguista",$J263,$E263),IF(OR($H263&gt;=Parâmetros!$E$18,$H263&lt;Parâmetros!$E$19),"C",IF($H263&lt;Parâmetros!$E$20,"A","B"))))))</f>
        <v>B</v>
      </c>
      <c r="L263" s="30">
        <f>SUMIFS(Dados!$E:$E,Dados!$A:$A,$A263,Dados!$S:$S,$F263)</f>
        <v>6.6400000000000006</v>
      </c>
      <c r="M263" s="30">
        <f>IFERROR(INDEX(Parâmetros!$E$6:$E$11,MATCH($K263,Parâmetros!$A$6:$A$11,0)),"")</f>
        <v>7.67</v>
      </c>
      <c r="N263" s="33">
        <f t="shared" si="25"/>
        <v>0.86571056062581497</v>
      </c>
      <c r="O263" s="33">
        <f>Parâmetros!$E$13</f>
        <v>0.8</v>
      </c>
      <c r="P263" s="32" t="str">
        <f>IF(OR($M263="",$F263&gt;Parâmetros!$E$14),"Não","Sim")</f>
        <v>Sim</v>
      </c>
      <c r="Q263" s="32" t="str">
        <f t="shared" si="26"/>
        <v>Sim</v>
      </c>
      <c r="R263" s="32" t="str">
        <f t="shared" si="27"/>
        <v>Sim</v>
      </c>
      <c r="S263" s="30">
        <f t="shared" si="28"/>
        <v>0</v>
      </c>
      <c r="T263" s="32" t="str">
        <f>IF($Q263&lt;&gt;"Sim","",IF($N263&gt;Parâmetros!$E$15,"Sim","Não"))</f>
        <v>Não</v>
      </c>
      <c r="U263" s="17" t="str">
        <f t="shared" si="29"/>
        <v>Na meta</v>
      </c>
      <c r="V263" s="17" t="str">
        <f>IF($AC263&lt;&gt;"",IF($L263&gt;0,"ATENÇÃO · apontou em dia de "&amp;LOWER($AC263)&amp;" cadastrado","Exceção cadastrada · "&amp;$AC263)&amp;IF($AD263="",""," · "&amp;$AD263),IF($E263="Férias",IF($L263&gt;0,"ATENÇÃO · apontou estando de férias no cadastro","Férias no cadastro"),IF($Y263="Férias / afastamento","Afastamento · "&amp;($Z263+$AA263-1)&amp;" dias seguidos sem apontamento",IF($Y263="Folga trabalhada","ATENÇÃO · apontou em dia de folga da escala 5x2",IF($Y263="Folga",IF(AND($D263="5x2",OR(WEEKDAY($F263,2)=6,WEEKDAY($F263,2)=7)),"Folga de fim de semana da escala 5x2",IF(AND(OR($D263="6x1",$D263="FF 6x1"),WEEKDAY($F263,2)=6,FALSE()),"Folga de fim de semana · apontou no domingo anterior",IF(AND(OR($D263="6x1",$D263="FF 6x1"),WEEKDAY($F263,2)=7,AND($A263=$A262,$L262&gt;0)),"Folga de fim de semana · apontou no sábado",IF(AND(OR($D263="6x1",$D263="FF 6x1"),OR(WEEKDAY($F263,2)=6,WEEKDAY($F263,2)=7)),"Folga de fim de semana · sem apontamento no sábado nem no domingo","Folga prevista pelo ciclo")))),IF($Y263="Indeterminado (início da série)","Sem histórico anterior — informe o dia do ciclo no Cadastro",IF($Y263="Falta de registro",IF(OR(OR($D263="6x1",$D263="FF 6x1"),$D263="5x2"),"FALTA DE REGISTRO · dia útil da escala "&amp;$E263,"FALTA DE REGISTRO · dia "&amp;$W263&amp;" de "&amp;IFERROR(INDEX(Parâmetros!$B$39:$B$48,MATCH($E263,Parâmetros!$A$39:$A$48,0)),99)&amp;" do ciclo"),IF(OR($D263="6x1",$D263="FF 6x1"),IF(OR(AND(WEEKDAY($F263,2)=6,AND($A263=$A264,$L264&gt;0)),AND(WEEKDAY($F263,2)=7,AND($A263=$A262,$L262&gt;0))),"ATENÇÃO · apontou sábado e domingo no mesmo fim de semana",IF(OR(WEEKDAY($F263,2)=6,WEEKDAY($F263,2)=7),"Jornada de fim de semana do 6x1",IF(OR($H263&gt;=Parâmetros!$E$20,$H263&lt;Parâmetros!$E$19),"ATENÇÃO · 6x1 apontou fora do horário diurno","Jornada fixa do 6x1"))),IF($D263="5x2","Jornada fixa do 5x2",IF($D263="Folguista",IF($J263=$K263,"Evidência confirma sequência","DIVERGE · sequência "&amp;$J263&amp;" × evidência "&amp;$K263),IF($K263=$E263,"Evidência confirma cadastro","DIVERGE · cadastro "&amp;$E263&amp;" × evidência "&amp;$K263)))))))))))</f>
        <v>Evidência confirma cadastro</v>
      </c>
      <c r="W263" s="34">
        <f>IF(OR(OR($D263="6x1",$D263="FF 6x1"),$D263="5x2"),"",IF($AB263&lt;&gt;$AB262,IF(IFERROR(INDEX(Cadastro!$F$5:$F$243,$AB263),"")="",IF($L263&gt;0,1,0),IF(IFERROR(INDEX(Cadastro!$F$5:$F$243,$AB263),"")&lt;=IFERROR(INDEX(Parâmetros!$B$39:$B$48,MATCH($E263,Parâmetros!$A$39:$A$48,0)),99),IFERROR(INDEX(Cadastro!$F$5:$F$243,$AB263),""),0)),IF($L263&gt;0,IF(N($X262)&gt;0,1,N($W262)+1),IF(AND($L263=0,OR(N($W262)&gt;=IFERROR(INDEX(Parâmetros!$B$39:$B$48,MATCH($E263,Parâmetros!$A$39:$A$48,0)),99),AND(N($X262)&gt;0,N($X262)&lt;IFERROR(INDEX(Parâmetros!$C$39:$C$48,MATCH($E263,Parâmetros!$A$39:$A$48,0)),0)))),0,N($W262)+1))))</f>
        <v>4</v>
      </c>
      <c r="X263" s="34">
        <f>IF(OR(OR($D263="6x1",$D263="FF 6x1"),$D263="5x2"),"",IF($AB263&lt;&gt;$AB262,IF(IFERROR(INDEX(Cadastro!$F$5:$F$243,$AB263),"")="",0,IF(IFERROR(INDEX(Cadastro!$F$5:$F$243,$AB263),"")&gt;IFERROR(INDEX(Parâmetros!$B$39:$B$48,MATCH($E263,Parâmetros!$A$39:$A$48,0)),99),IFERROR(INDEX(Cadastro!$F$5:$F$243,$AB263),"")-IFERROR(INDEX(Parâmetros!$B$39:$B$48,MATCH($E263,Parâmetros!$A$39:$A$48,0)),99),0)),IF(AND($L263=0,OR(N($W262)&gt;=IFERROR(INDEX(Parâmetros!$B$39:$B$48,MATCH($E263,Parâmetros!$A$39:$A$48,0)),99),AND(N($X262)&gt;0,N($X262)&lt;IFERROR(INDEX(Parâmetros!$C$39:$C$48,MATCH($E263,Parâmetros!$A$39:$A$48,0)),0)))),N($X262)+1,0)))</f>
        <v>0</v>
      </c>
      <c r="Y263" t="str">
        <f>IF($AC263&lt;&gt;"",IF($L263&gt;0,$AC263&amp;" · com apontamento",$AC263),IF($E263="Férias",IF($L263&gt;0,"Férias · com apontamento","Férias (cadastro)"),IF(($Z263+$AA263-1)&gt;Parâmetros!$E$16,"Férias / afastamento",IF(AND($D263="5x2",OR(WEEKDAY($F263,2)=6,WEEKDAY($F263,2)=7)),IF($L263&gt;0,"Folga trabalhada","Folga"),IF($L263&gt;0,"Trabalhado",IF(OR(OR($D263="6x1",$D263="FF 6x1"),$D263="5x2"),IF(AND(OR($D263="6x1",$D263="FF 6x1"),OR(WEEKDAY($F263,2)=6,WEEKDAY($F263,2)=7)),"Folga","Falta de registro"),IF(AND($AB263&lt;&gt;$AB262,IFERROR(INDEX(Cadastro!$F$5:$F$243,$AB263),"")=""),"Indeterminado (início da série)",IF($X263&gt;0,"Folga","Falta de registro"))))))))</f>
        <v>Trabalhado</v>
      </c>
      <c r="Z263" s="34">
        <f>IF(OR($L263&gt;0,$F263&gt;Parâmetros!$E$14),0,IF($A263&lt;&gt;$A262,1,N($Z262)+1))</f>
        <v>0</v>
      </c>
      <c r="AA263" s="34">
        <f>IF(OR($L263&gt;0,$F263&gt;Parâmetros!$E$14),0,IF(OR($A263&lt;&gt;$A264,$F264&gt;Parâmetros!$E$14),1,N($AA264)+1))</f>
        <v>0</v>
      </c>
      <c r="AB263" s="31">
        <f>IFERROR(MATCH($A263&amp;"|"&amp;TEXT(_xlfn.MAXIFS(Cadastro!$E$5:$E$243,Cadastro!$A$5:$A$243,$A263,Cadastro!$E$5:$E$243,"&lt;="&amp;$F263),"yyyymmdd"),Cadastro!$I$5:$I$243,0),"")</f>
        <v>34</v>
      </c>
      <c r="AC263" t="str">
        <f>IFERROR(_xlfn.SINGLE(INDEX(Exceções!$D$5:$D$203,MATCH($A263&amp;"|"&amp;$F263,Exceções!$F$5:$F$203,0))),"")</f>
        <v/>
      </c>
      <c r="AD263" t="str">
        <f>IF($AC263="","",IFERROR(_xlfn.SINGLE(INDEX(Exceções!$E$5:$E$203,MATCH($A263&amp;"|"&amp;$F263,Exceções!$F$5:$F$203,0))),""))</f>
        <v/>
      </c>
    </row>
    <row r="264" spans="1:30" ht="15" hidden="1" customHeight="1" x14ac:dyDescent="0.25">
      <c r="A264" s="31">
        <v>54611</v>
      </c>
      <c r="B264" s="17" t="s">
        <v>16</v>
      </c>
      <c r="C264" s="17" t="str">
        <f>IFERROR(INDEX(Cadastro!$C$5:$C$243,$AB264),"NÃO INFORMADO")</f>
        <v>CAL</v>
      </c>
      <c r="D264" s="17" t="str">
        <f>IFERROR(INDEX(Cadastro!$D$5:$D$243,$AB264),"")</f>
        <v>B</v>
      </c>
      <c r="E264" s="17" t="str">
        <f>IFERROR(INDEX(Cadastro!$G$5:$G$243,$AB264),"")</f>
        <v>B</v>
      </c>
      <c r="F264" s="29">
        <v>46310</v>
      </c>
      <c r="G264" s="32" t="str">
        <f t="shared" si="24"/>
        <v>qui</v>
      </c>
      <c r="H264" s="31">
        <f>IF($L264=0,"",_xlfn.MINIFS(Dados!$Q:$Q,Dados!$A:$A,$A264,Dados!$S:$S,$F264))</f>
        <v>941</v>
      </c>
      <c r="I264" s="31">
        <f>IF($H264="","",_xlfn.MAXIFS(Dados!$R:$R,Dados!$A:$A,$A264,Dados!$S:$S,$F264))</f>
        <v>1402</v>
      </c>
      <c r="J264" s="32" t="str">
        <f>IF($D264&lt;&gt;"Folguista","",IFERROR(INDEX(Parâmetros!$D$52:$G$52,1,MIN(4,MAX(1,$W264))),""))</f>
        <v/>
      </c>
      <c r="K264" s="32" t="str">
        <f>IF(OR($AC264&lt;&gt;"",$Y264="Folga",$Y264="Folga trabalhada",$Y264="Férias (cadastro)",$Y264="Férias / afastamento",$Y264="Indeterminado (início da série)"),"",IF(OR($D264="6x1",$D264="FF 6x1"),IF(OR(WEEKDAY($F264,2)=6,WEEKDAY($F264,2)=7),"6x1 sáb/dom","6x1"),IF($D264="5x2","5x2",IF($H264="",IF($D264="Folguista",$J264,$E264),IF(OR($H264&gt;=Parâmetros!$E$18,$H264&lt;Parâmetros!$E$19),"C",IF($H264&lt;Parâmetros!$E$20,"A","B"))))))</f>
        <v>B</v>
      </c>
      <c r="L264" s="30">
        <f>SUMIFS(Dados!$E:$E,Dados!$A:$A,$A264,Dados!$S:$S,$F264)</f>
        <v>6.66</v>
      </c>
      <c r="M264" s="30">
        <f>IFERROR(INDEX(Parâmetros!$E$6:$E$11,MATCH($K264,Parâmetros!$A$6:$A$11,0)),"")</f>
        <v>7.67</v>
      </c>
      <c r="N264" s="33">
        <f t="shared" si="25"/>
        <v>0.86831812255541074</v>
      </c>
      <c r="O264" s="33">
        <f>Parâmetros!$E$13</f>
        <v>0.8</v>
      </c>
      <c r="P264" s="32" t="str">
        <f>IF(OR($M264="",$F264&gt;Parâmetros!$E$14),"Não","Sim")</f>
        <v>Sim</v>
      </c>
      <c r="Q264" s="32" t="str">
        <f t="shared" si="26"/>
        <v>Sim</v>
      </c>
      <c r="R264" s="32" t="str">
        <f t="shared" si="27"/>
        <v>Sim</v>
      </c>
      <c r="S264" s="30">
        <f t="shared" si="28"/>
        <v>0</v>
      </c>
      <c r="T264" s="32" t="str">
        <f>IF($Q264&lt;&gt;"Sim","",IF($N264&gt;Parâmetros!$E$15,"Sim","Não"))</f>
        <v>Não</v>
      </c>
      <c r="U264" s="17" t="str">
        <f t="shared" si="29"/>
        <v>Na meta</v>
      </c>
      <c r="V264" s="17" t="str">
        <f>IF($AC264&lt;&gt;"",IF($L264&gt;0,"ATENÇÃO · apontou em dia de "&amp;LOWER($AC264)&amp;" cadastrado","Exceção cadastrada · "&amp;$AC264)&amp;IF($AD264="",""," · "&amp;$AD264),IF($E264="Férias",IF($L264&gt;0,"ATENÇÃO · apontou estando de férias no cadastro","Férias no cadastro"),IF($Y264="Férias / afastamento","Afastamento · "&amp;($Z264+$AA264-1)&amp;" dias seguidos sem apontamento",IF($Y264="Folga trabalhada","ATENÇÃO · apontou em dia de folga da escala 5x2",IF($Y264="Folga",IF(AND($D264="5x2",OR(WEEKDAY($F264,2)=6,WEEKDAY($F264,2)=7)),"Folga de fim de semana da escala 5x2",IF(AND(OR($D264="6x1",$D264="FF 6x1"),WEEKDAY($F264,2)=6,FALSE()),"Folga de fim de semana · apontou no domingo anterior",IF(AND(OR($D264="6x1",$D264="FF 6x1"),WEEKDAY($F264,2)=7,AND($A264=$A263,$L263&gt;0)),"Folga de fim de semana · apontou no sábado",IF(AND(OR($D264="6x1",$D264="FF 6x1"),OR(WEEKDAY($F264,2)=6,WEEKDAY($F264,2)=7)),"Folga de fim de semana · sem apontamento no sábado nem no domingo","Folga prevista pelo ciclo")))),IF($Y264="Indeterminado (início da série)","Sem histórico anterior — informe o dia do ciclo no Cadastro",IF($Y264="Falta de registro",IF(OR(OR($D264="6x1",$D264="FF 6x1"),$D264="5x2"),"FALTA DE REGISTRO · dia útil da escala "&amp;$E264,"FALTA DE REGISTRO · dia "&amp;$W264&amp;" de "&amp;IFERROR(INDEX(Parâmetros!$B$39:$B$48,MATCH($E264,Parâmetros!$A$39:$A$48,0)),99)&amp;" do ciclo"),IF(OR($D264="6x1",$D264="FF 6x1"),IF(OR(AND(WEEKDAY($F264,2)=6,AND($A264=$A265,$L265&gt;0)),AND(WEEKDAY($F264,2)=7,AND($A264=$A263,$L263&gt;0))),"ATENÇÃO · apontou sábado e domingo no mesmo fim de semana",IF(OR(WEEKDAY($F264,2)=6,WEEKDAY($F264,2)=7),"Jornada de fim de semana do 6x1",IF(OR($H264&gt;=Parâmetros!$E$20,$H264&lt;Parâmetros!$E$19),"ATENÇÃO · 6x1 apontou fora do horário diurno","Jornada fixa do 6x1"))),IF($D264="5x2","Jornada fixa do 5x2",IF($D264="Folguista",IF($J264=$K264,"Evidência confirma sequência","DIVERGE · sequência "&amp;$J264&amp;" × evidência "&amp;$K264),IF($K264=$E264,"Evidência confirma cadastro","DIVERGE · cadastro "&amp;$E264&amp;" × evidência "&amp;$K264)))))))))))</f>
        <v>Evidência confirma cadastro</v>
      </c>
      <c r="W264" s="34">
        <f>IF(OR(OR($D264="6x1",$D264="FF 6x1"),$D264="5x2"),"",IF($AB264&lt;&gt;$AB263,IF(IFERROR(INDEX(Cadastro!$F$5:$F$243,$AB264),"")="",IF($L264&gt;0,1,0),IF(IFERROR(INDEX(Cadastro!$F$5:$F$243,$AB264),"")&lt;=IFERROR(INDEX(Parâmetros!$B$39:$B$48,MATCH($E264,Parâmetros!$A$39:$A$48,0)),99),IFERROR(INDEX(Cadastro!$F$5:$F$243,$AB264),""),0)),IF($L264&gt;0,IF(N($X263)&gt;0,1,N($W263)+1),IF(AND($L264=0,OR(N($W263)&gt;=IFERROR(INDEX(Parâmetros!$B$39:$B$48,MATCH($E264,Parâmetros!$A$39:$A$48,0)),99),AND(N($X263)&gt;0,N($X263)&lt;IFERROR(INDEX(Parâmetros!$C$39:$C$48,MATCH($E264,Parâmetros!$A$39:$A$48,0)),0)))),0,N($W263)+1))))</f>
        <v>5</v>
      </c>
      <c r="X264" s="34">
        <f>IF(OR(OR($D264="6x1",$D264="FF 6x1"),$D264="5x2"),"",IF($AB264&lt;&gt;$AB263,IF(IFERROR(INDEX(Cadastro!$F$5:$F$243,$AB264),"")="",0,IF(IFERROR(INDEX(Cadastro!$F$5:$F$243,$AB264),"")&gt;IFERROR(INDEX(Parâmetros!$B$39:$B$48,MATCH($E264,Parâmetros!$A$39:$A$48,0)),99),IFERROR(INDEX(Cadastro!$F$5:$F$243,$AB264),"")-IFERROR(INDEX(Parâmetros!$B$39:$B$48,MATCH($E264,Parâmetros!$A$39:$A$48,0)),99),0)),IF(AND($L264=0,OR(N($W263)&gt;=IFERROR(INDEX(Parâmetros!$B$39:$B$48,MATCH($E264,Parâmetros!$A$39:$A$48,0)),99),AND(N($X263)&gt;0,N($X263)&lt;IFERROR(INDEX(Parâmetros!$C$39:$C$48,MATCH($E264,Parâmetros!$A$39:$A$48,0)),0)))),N($X263)+1,0)))</f>
        <v>0</v>
      </c>
      <c r="Y264" t="str">
        <f>IF($AC264&lt;&gt;"",IF($L264&gt;0,$AC264&amp;" · com apontamento",$AC264),IF($E264="Férias",IF($L264&gt;0,"Férias · com apontamento","Férias (cadastro)"),IF(($Z264+$AA264-1)&gt;Parâmetros!$E$16,"Férias / afastamento",IF(AND($D264="5x2",OR(WEEKDAY($F264,2)=6,WEEKDAY($F264,2)=7)),IF($L264&gt;0,"Folga trabalhada","Folga"),IF($L264&gt;0,"Trabalhado",IF(OR(OR($D264="6x1",$D264="FF 6x1"),$D264="5x2"),IF(AND(OR($D264="6x1",$D264="FF 6x1"),OR(WEEKDAY($F264,2)=6,WEEKDAY($F264,2)=7)),"Folga","Falta de registro"),IF(AND($AB264&lt;&gt;$AB263,IFERROR(INDEX(Cadastro!$F$5:$F$243,$AB264),"")=""),"Indeterminado (início da série)",IF($X264&gt;0,"Folga","Falta de registro"))))))))</f>
        <v>Trabalhado</v>
      </c>
      <c r="Z264" s="34">
        <f>IF(OR($L264&gt;0,$F264&gt;Parâmetros!$E$14),0,IF($A264&lt;&gt;$A263,1,N($Z263)+1))</f>
        <v>0</v>
      </c>
      <c r="AA264" s="34">
        <f>IF(OR($L264&gt;0,$F264&gt;Parâmetros!$E$14),0,IF(OR($A264&lt;&gt;$A265,$F265&gt;Parâmetros!$E$14),1,N($AA265)+1))</f>
        <v>0</v>
      </c>
      <c r="AB264" s="31">
        <f>IFERROR(MATCH($A264&amp;"|"&amp;TEXT(_xlfn.MAXIFS(Cadastro!$E$5:$E$243,Cadastro!$A$5:$A$243,$A264,Cadastro!$E$5:$E$243,"&lt;="&amp;$F264),"yyyymmdd"),Cadastro!$I$5:$I$243,0),"")</f>
        <v>34</v>
      </c>
      <c r="AC264" t="str">
        <f>IFERROR(_xlfn.SINGLE(INDEX(Exceções!$D$5:$D$203,MATCH($A264&amp;"|"&amp;$F264,Exceções!$F$5:$F$203,0))),"")</f>
        <v/>
      </c>
      <c r="AD264" t="str">
        <f>IF($AC264="","",IFERROR(_xlfn.SINGLE(INDEX(Exceções!$E$5:$E$203,MATCH($A264&amp;"|"&amp;$F264,Exceções!$F$5:$F$203,0))),""))</f>
        <v/>
      </c>
    </row>
    <row r="265" spans="1:30" ht="15" hidden="1" customHeight="1" x14ac:dyDescent="0.25">
      <c r="A265" s="31">
        <v>54611</v>
      </c>
      <c r="B265" s="17" t="s">
        <v>16</v>
      </c>
      <c r="C265" s="17" t="str">
        <f>IFERROR(INDEX(Cadastro!$C$5:$C$243,$AB265),"NÃO INFORMADO")</f>
        <v>CAL</v>
      </c>
      <c r="D265" s="17" t="str">
        <f>IFERROR(INDEX(Cadastro!$D$5:$D$243,$AB265),"")</f>
        <v>B</v>
      </c>
      <c r="E265" s="17" t="str">
        <f>IFERROR(INDEX(Cadastro!$G$5:$G$243,$AB265),"")</f>
        <v>B</v>
      </c>
      <c r="F265" s="29">
        <v>46311</v>
      </c>
      <c r="G265" s="32" t="str">
        <f t="shared" si="24"/>
        <v>sex</v>
      </c>
      <c r="H265" s="31" t="str">
        <f>IF($L265=0,"",_xlfn.MINIFS(Dados!$Q:$Q,Dados!$A:$A,$A265,Dados!$S:$S,$F265))</f>
        <v/>
      </c>
      <c r="I265" s="31" t="str">
        <f>IF($H265="","",_xlfn.MAXIFS(Dados!$R:$R,Dados!$A:$A,$A265,Dados!$S:$S,$F265))</f>
        <v/>
      </c>
      <c r="J265" s="32" t="str">
        <f>IF($D265&lt;&gt;"Folguista","",IFERROR(INDEX(Parâmetros!$D$52:$G$52,1,MIN(4,MAX(1,$W265))),""))</f>
        <v/>
      </c>
      <c r="K265" s="32" t="str">
        <f>IF(OR($AC265&lt;&gt;"",$Y265="Folga",$Y265="Folga trabalhada",$Y265="Férias (cadastro)",$Y265="Férias / afastamento",$Y265="Indeterminado (início da série)"),"",IF(OR($D265="6x1",$D265="FF 6x1"),IF(OR(WEEKDAY($F265,2)=6,WEEKDAY($F265,2)=7),"6x1 sáb/dom","6x1"),IF($D265="5x2","5x2",IF($H265="",IF($D265="Folguista",$J265,$E265),IF(OR($H265&gt;=Parâmetros!$E$18,$H265&lt;Parâmetros!$E$19),"C",IF($H265&lt;Parâmetros!$E$20,"A","B"))))))</f>
        <v/>
      </c>
      <c r="L265" s="30">
        <f>SUMIFS(Dados!$E:$E,Dados!$A:$A,$A265,Dados!$S:$S,$F265)</f>
        <v>0</v>
      </c>
      <c r="M265" s="30" t="str">
        <f>IFERROR(INDEX(Parâmetros!$E$6:$E$11,MATCH($K265,Parâmetros!$A$6:$A$11,0)),"")</f>
        <v/>
      </c>
      <c r="N265" s="33" t="str">
        <f t="shared" si="25"/>
        <v/>
      </c>
      <c r="O265" s="33">
        <f>Parâmetros!$E$13</f>
        <v>0.8</v>
      </c>
      <c r="P265" s="32" t="str">
        <f>IF(OR($M265="",$F265&gt;Parâmetros!$E$14),"Não","Sim")</f>
        <v>Não</v>
      </c>
      <c r="Q265" s="32" t="str">
        <f t="shared" si="26"/>
        <v/>
      </c>
      <c r="R265" s="32" t="str">
        <f t="shared" si="27"/>
        <v/>
      </c>
      <c r="S265" s="30" t="str">
        <f t="shared" si="28"/>
        <v/>
      </c>
      <c r="T265" s="32" t="str">
        <f>IF($Q265&lt;&gt;"Sim","",IF($N265&gt;Parâmetros!$E$15,"Sim","Não"))</f>
        <v/>
      </c>
      <c r="U265" s="17" t="str">
        <f t="shared" si="29"/>
        <v>Folga</v>
      </c>
      <c r="V265" s="17" t="str">
        <f>IF($AC265&lt;&gt;"",IF($L265&gt;0,"ATENÇÃO · apontou em dia de "&amp;LOWER($AC265)&amp;" cadastrado","Exceção cadastrada · "&amp;$AC265)&amp;IF($AD265="",""," · "&amp;$AD265),IF($E265="Férias",IF($L265&gt;0,"ATENÇÃO · apontou estando de férias no cadastro","Férias no cadastro"),IF($Y265="Férias / afastamento","Afastamento · "&amp;($Z265+$AA265-1)&amp;" dias seguidos sem apontamento",IF($Y265="Folga trabalhada","ATENÇÃO · apontou em dia de folga da escala 5x2",IF($Y265="Folga",IF(AND($D265="5x2",OR(WEEKDAY($F265,2)=6,WEEKDAY($F265,2)=7)),"Folga de fim de semana da escala 5x2",IF(AND(OR($D265="6x1",$D265="FF 6x1"),WEEKDAY($F265,2)=6,FALSE()),"Folga de fim de semana · apontou no domingo anterior",IF(AND(OR($D265="6x1",$D265="FF 6x1"),WEEKDAY($F265,2)=7,AND($A265=$A264,$L264&gt;0)),"Folga de fim de semana · apontou no sábado",IF(AND(OR($D265="6x1",$D265="FF 6x1"),OR(WEEKDAY($F265,2)=6,WEEKDAY($F265,2)=7)),"Folga de fim de semana · sem apontamento no sábado nem no domingo","Folga prevista pelo ciclo")))),IF($Y265="Indeterminado (início da série)","Sem histórico anterior — informe o dia do ciclo no Cadastro",IF($Y265="Falta de registro",IF(OR(OR($D265="6x1",$D265="FF 6x1"),$D265="5x2"),"FALTA DE REGISTRO · dia útil da escala "&amp;$E265,"FALTA DE REGISTRO · dia "&amp;$W265&amp;" de "&amp;IFERROR(INDEX(Parâmetros!$B$39:$B$48,MATCH($E265,Parâmetros!$A$39:$A$48,0)),99)&amp;" do ciclo"),IF(OR($D265="6x1",$D265="FF 6x1"),IF(OR(AND(WEEKDAY($F265,2)=6,AND($A265=$A266,$L266&gt;0)),AND(WEEKDAY($F265,2)=7,AND($A265=$A264,$L264&gt;0))),"ATENÇÃO · apontou sábado e domingo no mesmo fim de semana",IF(OR(WEEKDAY($F265,2)=6,WEEKDAY($F265,2)=7),"Jornada de fim de semana do 6x1",IF(OR($H265&gt;=Parâmetros!$E$20,$H265&lt;Parâmetros!$E$19),"ATENÇÃO · 6x1 apontou fora do horário diurno","Jornada fixa do 6x1"))),IF($D265="5x2","Jornada fixa do 5x2",IF($D265="Folguista",IF($J265=$K265,"Evidência confirma sequência","DIVERGE · sequência "&amp;$J265&amp;" × evidência "&amp;$K265),IF($K265=$E265,"Evidência confirma cadastro","DIVERGE · cadastro "&amp;$E265&amp;" × evidência "&amp;$K265)))))))))))</f>
        <v>Folga prevista pelo ciclo</v>
      </c>
      <c r="W265" s="34">
        <f>IF(OR(OR($D265="6x1",$D265="FF 6x1"),$D265="5x2"),"",IF($AB265&lt;&gt;$AB264,IF(IFERROR(INDEX(Cadastro!$F$5:$F$243,$AB265),"")="",IF($L265&gt;0,1,0),IF(IFERROR(INDEX(Cadastro!$F$5:$F$243,$AB265),"")&lt;=IFERROR(INDEX(Parâmetros!$B$39:$B$48,MATCH($E265,Parâmetros!$A$39:$A$48,0)),99),IFERROR(INDEX(Cadastro!$F$5:$F$243,$AB265),""),0)),IF($L265&gt;0,IF(N($X264)&gt;0,1,N($W264)+1),IF(AND($L265=0,OR(N($W264)&gt;=IFERROR(INDEX(Parâmetros!$B$39:$B$48,MATCH($E265,Parâmetros!$A$39:$A$48,0)),99),AND(N($X264)&gt;0,N($X264)&lt;IFERROR(INDEX(Parâmetros!$C$39:$C$48,MATCH($E265,Parâmetros!$A$39:$A$48,0)),0)))),0,N($W264)+1))))</f>
        <v>0</v>
      </c>
      <c r="X265" s="34">
        <f>IF(OR(OR($D265="6x1",$D265="FF 6x1"),$D265="5x2"),"",IF($AB265&lt;&gt;$AB264,IF(IFERROR(INDEX(Cadastro!$F$5:$F$243,$AB265),"")="",0,IF(IFERROR(INDEX(Cadastro!$F$5:$F$243,$AB265),"")&gt;IFERROR(INDEX(Parâmetros!$B$39:$B$48,MATCH($E265,Parâmetros!$A$39:$A$48,0)),99),IFERROR(INDEX(Cadastro!$F$5:$F$243,$AB265),"")-IFERROR(INDEX(Parâmetros!$B$39:$B$48,MATCH($E265,Parâmetros!$A$39:$A$48,0)),99),0)),IF(AND($L265=0,OR(N($W264)&gt;=IFERROR(INDEX(Parâmetros!$B$39:$B$48,MATCH($E265,Parâmetros!$A$39:$A$48,0)),99),AND(N($X264)&gt;0,N($X264)&lt;IFERROR(INDEX(Parâmetros!$C$39:$C$48,MATCH($E265,Parâmetros!$A$39:$A$48,0)),0)))),N($X264)+1,0)))</f>
        <v>1</v>
      </c>
      <c r="Y265" t="str">
        <f>IF($AC265&lt;&gt;"",IF($L265&gt;0,$AC265&amp;" · com apontamento",$AC265),IF($E265="Férias",IF($L265&gt;0,"Férias · com apontamento","Férias (cadastro)"),IF(($Z265+$AA265-1)&gt;Parâmetros!$E$16,"Férias / afastamento",IF(AND($D265="5x2",OR(WEEKDAY($F265,2)=6,WEEKDAY($F265,2)=7)),IF($L265&gt;0,"Folga trabalhada","Folga"),IF($L265&gt;0,"Trabalhado",IF(OR(OR($D265="6x1",$D265="FF 6x1"),$D265="5x2"),IF(AND(OR($D265="6x1",$D265="FF 6x1"),OR(WEEKDAY($F265,2)=6,WEEKDAY($F265,2)=7)),"Folga","Falta de registro"),IF(AND($AB265&lt;&gt;$AB264,IFERROR(INDEX(Cadastro!$F$5:$F$243,$AB265),"")=""),"Indeterminado (início da série)",IF($X265&gt;0,"Folga","Falta de registro"))))))))</f>
        <v>Folga</v>
      </c>
      <c r="Z265" s="34">
        <f>IF(OR($L265&gt;0,$F265&gt;Parâmetros!$E$14),0,IF($A265&lt;&gt;$A264,1,N($Z264)+1))</f>
        <v>1</v>
      </c>
      <c r="AA265" s="34">
        <f>IF(OR($L265&gt;0,$F265&gt;Parâmetros!$E$14),0,IF(OR($A265&lt;&gt;$A266,$F266&gt;Parâmetros!$E$14),1,N($AA266)+1))</f>
        <v>1</v>
      </c>
      <c r="AB265" s="31">
        <f>IFERROR(MATCH($A265&amp;"|"&amp;TEXT(_xlfn.MAXIFS(Cadastro!$E$5:$E$243,Cadastro!$A$5:$A$243,$A265,Cadastro!$E$5:$E$243,"&lt;="&amp;$F265),"yyyymmdd"),Cadastro!$I$5:$I$243,0),"")</f>
        <v>34</v>
      </c>
      <c r="AC265" t="str">
        <f>IFERROR(_xlfn.SINGLE(INDEX(Exceções!$D$5:$D$203,MATCH($A265&amp;"|"&amp;$F265,Exceções!$F$5:$F$203,0))),"")</f>
        <v/>
      </c>
      <c r="AD265" t="str">
        <f>IF($AC265="","",IFERROR(_xlfn.SINGLE(INDEX(Exceções!$E$5:$E$203,MATCH($A265&amp;"|"&amp;$F265,Exceções!$F$5:$F$203,0))),""))</f>
        <v/>
      </c>
    </row>
    <row r="266" spans="1:30" ht="15" hidden="1" customHeight="1" x14ac:dyDescent="0.25">
      <c r="A266" s="31">
        <v>54611</v>
      </c>
      <c r="B266" s="17" t="s">
        <v>16</v>
      </c>
      <c r="C266" s="17" t="str">
        <f>IFERROR(INDEX(Cadastro!$C$5:$C$243,$AB266),"NÃO INFORMADO")</f>
        <v>CAL</v>
      </c>
      <c r="D266" s="17" t="str">
        <f>IFERROR(INDEX(Cadastro!$D$5:$D$243,$AB266),"")</f>
        <v>B</v>
      </c>
      <c r="E266" s="17" t="str">
        <f>IFERROR(INDEX(Cadastro!$G$5:$G$243,$AB266),"")</f>
        <v>B</v>
      </c>
      <c r="F266" s="29">
        <v>46312</v>
      </c>
      <c r="G266" s="32" t="str">
        <f t="shared" si="24"/>
        <v>sáb</v>
      </c>
      <c r="H266" s="31">
        <f>IF($L266=0,"",_xlfn.MINIFS(Dados!$Q:$Q,Dados!$A:$A,$A266,Dados!$S:$S,$F266))</f>
        <v>940</v>
      </c>
      <c r="I266" s="31">
        <f>IF($H266="","",_xlfn.MAXIFS(Dados!$R:$R,Dados!$A:$A,$A266,Dados!$S:$S,$F266))</f>
        <v>1405</v>
      </c>
      <c r="J266" s="32" t="str">
        <f>IF($D266&lt;&gt;"Folguista","",IFERROR(INDEX(Parâmetros!$D$52:$G$52,1,MIN(4,MAX(1,$W266))),""))</f>
        <v/>
      </c>
      <c r="K266" s="32" t="str">
        <f>IF(OR($AC266&lt;&gt;"",$Y266="Folga",$Y266="Folga trabalhada",$Y266="Férias (cadastro)",$Y266="Férias / afastamento",$Y266="Indeterminado (início da série)"),"",IF(OR($D266="6x1",$D266="FF 6x1"),IF(OR(WEEKDAY($F266,2)=6,WEEKDAY($F266,2)=7),"6x1 sáb/dom","6x1"),IF($D266="5x2","5x2",IF($H266="",IF($D266="Folguista",$J266,$E266),IF(OR($H266&gt;=Parâmetros!$E$18,$H266&lt;Parâmetros!$E$19),"C",IF($H266&lt;Parâmetros!$E$20,"A","B"))))))</f>
        <v>B</v>
      </c>
      <c r="L266" s="30">
        <f>SUMIFS(Dados!$E:$E,Dados!$A:$A,$A266,Dados!$S:$S,$F266)</f>
        <v>3.75</v>
      </c>
      <c r="M266" s="30">
        <f>IFERROR(INDEX(Parâmetros!$E$6:$E$11,MATCH($K266,Parâmetros!$A$6:$A$11,0)),"")</f>
        <v>7.67</v>
      </c>
      <c r="N266" s="33">
        <f t="shared" si="25"/>
        <v>0.48891786179921776</v>
      </c>
      <c r="O266" s="33">
        <f>Parâmetros!$E$13</f>
        <v>0.8</v>
      </c>
      <c r="P266" s="32" t="str">
        <f>IF(OR($M266="",$F266&gt;Parâmetros!$E$14),"Não","Sim")</f>
        <v>Sim</v>
      </c>
      <c r="Q266" s="32" t="str">
        <f t="shared" si="26"/>
        <v>Sim</v>
      </c>
      <c r="R266" s="32" t="str">
        <f t="shared" si="27"/>
        <v>Não</v>
      </c>
      <c r="S266" s="30">
        <f t="shared" si="28"/>
        <v>2.3860000000000001</v>
      </c>
      <c r="T266" s="32" t="str">
        <f>IF($Q266&lt;&gt;"Sim","",IF($N266&gt;Parâmetros!$E$15,"Sim","Não"))</f>
        <v>Não</v>
      </c>
      <c r="U266" s="17" t="str">
        <f t="shared" si="29"/>
        <v>Abaixo da meta</v>
      </c>
      <c r="V266" s="17" t="str">
        <f>IF($AC266&lt;&gt;"",IF($L266&gt;0,"ATENÇÃO · apontou em dia de "&amp;LOWER($AC266)&amp;" cadastrado","Exceção cadastrada · "&amp;$AC266)&amp;IF($AD266="",""," · "&amp;$AD266),IF($E266="Férias",IF($L266&gt;0,"ATENÇÃO · apontou estando de férias no cadastro","Férias no cadastro"),IF($Y266="Férias / afastamento","Afastamento · "&amp;($Z266+$AA266-1)&amp;" dias seguidos sem apontamento",IF($Y266="Folga trabalhada","ATENÇÃO · apontou em dia de folga da escala 5x2",IF($Y266="Folga",IF(AND($D266="5x2",OR(WEEKDAY($F266,2)=6,WEEKDAY($F266,2)=7)),"Folga de fim de semana da escala 5x2",IF(AND(OR($D266="6x1",$D266="FF 6x1"),WEEKDAY($F266,2)=6,FALSE()),"Folga de fim de semana · apontou no domingo anterior",IF(AND(OR($D266="6x1",$D266="FF 6x1"),WEEKDAY($F266,2)=7,AND($A266=$A265,$L265&gt;0)),"Folga de fim de semana · apontou no sábado",IF(AND(OR($D266="6x1",$D266="FF 6x1"),OR(WEEKDAY($F266,2)=6,WEEKDAY($F266,2)=7)),"Folga de fim de semana · sem apontamento no sábado nem no domingo","Folga prevista pelo ciclo")))),IF($Y266="Indeterminado (início da série)","Sem histórico anterior — informe o dia do ciclo no Cadastro",IF($Y266="Falta de registro",IF(OR(OR($D266="6x1",$D266="FF 6x1"),$D266="5x2"),"FALTA DE REGISTRO · dia útil da escala "&amp;$E266,"FALTA DE REGISTRO · dia "&amp;$W266&amp;" de "&amp;IFERROR(INDEX(Parâmetros!$B$39:$B$48,MATCH($E266,Parâmetros!$A$39:$A$48,0)),99)&amp;" do ciclo"),IF(OR($D266="6x1",$D266="FF 6x1"),IF(OR(AND(WEEKDAY($F266,2)=6,AND($A266=$A267,$L267&gt;0)),AND(WEEKDAY($F266,2)=7,AND($A266=$A265,$L265&gt;0))),"ATENÇÃO · apontou sábado e domingo no mesmo fim de semana",IF(OR(WEEKDAY($F266,2)=6,WEEKDAY($F266,2)=7),"Jornada de fim de semana do 6x1",IF(OR($H266&gt;=Parâmetros!$E$20,$H266&lt;Parâmetros!$E$19),"ATENÇÃO · 6x1 apontou fora do horário diurno","Jornada fixa do 6x1"))),IF($D266="5x2","Jornada fixa do 5x2",IF($D266="Folguista",IF($J266=$K266,"Evidência confirma sequência","DIVERGE · sequência "&amp;$J266&amp;" × evidência "&amp;$K266),IF($K266=$E266,"Evidência confirma cadastro","DIVERGE · cadastro "&amp;$E266&amp;" × evidência "&amp;$K266)))))))))))</f>
        <v>Evidência confirma cadastro</v>
      </c>
      <c r="W266" s="34">
        <f>IF(OR(OR($D266="6x1",$D266="FF 6x1"),$D266="5x2"),"",IF($AB266&lt;&gt;$AB265,IF(IFERROR(INDEX(Cadastro!$F$5:$F$243,$AB266),"")="",IF($L266&gt;0,1,0),IF(IFERROR(INDEX(Cadastro!$F$5:$F$243,$AB266),"")&lt;=IFERROR(INDEX(Parâmetros!$B$39:$B$48,MATCH($E266,Parâmetros!$A$39:$A$48,0)),99),IFERROR(INDEX(Cadastro!$F$5:$F$243,$AB266),""),0)),IF($L266&gt;0,IF(N($X265)&gt;0,1,N($W265)+1),IF(AND($L266=0,OR(N($W265)&gt;=IFERROR(INDEX(Parâmetros!$B$39:$B$48,MATCH($E266,Parâmetros!$A$39:$A$48,0)),99),AND(N($X265)&gt;0,N($X265)&lt;IFERROR(INDEX(Parâmetros!$C$39:$C$48,MATCH($E266,Parâmetros!$A$39:$A$48,0)),0)))),0,N($W265)+1))))</f>
        <v>1</v>
      </c>
      <c r="X266" s="34">
        <f>IF(OR(OR($D266="6x1",$D266="FF 6x1"),$D266="5x2"),"",IF($AB266&lt;&gt;$AB265,IF(IFERROR(INDEX(Cadastro!$F$5:$F$243,$AB266),"")="",0,IF(IFERROR(INDEX(Cadastro!$F$5:$F$243,$AB266),"")&gt;IFERROR(INDEX(Parâmetros!$B$39:$B$48,MATCH($E266,Parâmetros!$A$39:$A$48,0)),99),IFERROR(INDEX(Cadastro!$F$5:$F$243,$AB266),"")-IFERROR(INDEX(Parâmetros!$B$39:$B$48,MATCH($E266,Parâmetros!$A$39:$A$48,0)),99),0)),IF(AND($L266=0,OR(N($W265)&gt;=IFERROR(INDEX(Parâmetros!$B$39:$B$48,MATCH($E266,Parâmetros!$A$39:$A$48,0)),99),AND(N($X265)&gt;0,N($X265)&lt;IFERROR(INDEX(Parâmetros!$C$39:$C$48,MATCH($E266,Parâmetros!$A$39:$A$48,0)),0)))),N($X265)+1,0)))</f>
        <v>0</v>
      </c>
      <c r="Y266" t="str">
        <f>IF($AC266&lt;&gt;"",IF($L266&gt;0,$AC266&amp;" · com apontamento",$AC266),IF($E266="Férias",IF($L266&gt;0,"Férias · com apontamento","Férias (cadastro)"),IF(($Z266+$AA266-1)&gt;Parâmetros!$E$16,"Férias / afastamento",IF(AND($D266="5x2",OR(WEEKDAY($F266,2)=6,WEEKDAY($F266,2)=7)),IF($L266&gt;0,"Folga trabalhada","Folga"),IF($L266&gt;0,"Trabalhado",IF(OR(OR($D266="6x1",$D266="FF 6x1"),$D266="5x2"),IF(AND(OR($D266="6x1",$D266="FF 6x1"),OR(WEEKDAY($F266,2)=6,WEEKDAY($F266,2)=7)),"Folga","Falta de registro"),IF(AND($AB266&lt;&gt;$AB265,IFERROR(INDEX(Cadastro!$F$5:$F$243,$AB266),"")=""),"Indeterminado (início da série)",IF($X266&gt;0,"Folga","Falta de registro"))))))))</f>
        <v>Trabalhado</v>
      </c>
      <c r="Z266" s="34">
        <f>IF(OR($L266&gt;0,$F266&gt;Parâmetros!$E$14),0,IF($A266&lt;&gt;$A265,1,N($Z265)+1))</f>
        <v>0</v>
      </c>
      <c r="AA266" s="34">
        <f>IF(OR($L266&gt;0,$F266&gt;Parâmetros!$E$14),0,IF(OR($A266&lt;&gt;$A267,$F267&gt;Parâmetros!$E$14),1,N($AA267)+1))</f>
        <v>0</v>
      </c>
      <c r="AB266" s="31">
        <f>IFERROR(MATCH($A266&amp;"|"&amp;TEXT(_xlfn.MAXIFS(Cadastro!$E$5:$E$243,Cadastro!$A$5:$A$243,$A266,Cadastro!$E$5:$E$243,"&lt;="&amp;$F266),"yyyymmdd"),Cadastro!$I$5:$I$243,0),"")</f>
        <v>34</v>
      </c>
      <c r="AC266" t="str">
        <f>IFERROR(_xlfn.SINGLE(INDEX(Exceções!$D$5:$D$203,MATCH($A266&amp;"|"&amp;$F266,Exceções!$F$5:$F$203,0))),"")</f>
        <v/>
      </c>
      <c r="AD266" t="str">
        <f>IF($AC266="","",IFERROR(_xlfn.SINGLE(INDEX(Exceções!$E$5:$E$203,MATCH($A266&amp;"|"&amp;$F266,Exceções!$F$5:$F$203,0))),""))</f>
        <v/>
      </c>
    </row>
    <row r="267" spans="1:30" ht="15" hidden="1" customHeight="1" x14ac:dyDescent="0.25">
      <c r="A267" s="31">
        <v>54611</v>
      </c>
      <c r="B267" s="17" t="s">
        <v>16</v>
      </c>
      <c r="C267" s="17" t="str">
        <f>IFERROR(INDEX(Cadastro!$C$5:$C$243,$AB267),"NÃO INFORMADO")</f>
        <v>CAL</v>
      </c>
      <c r="D267" s="17" t="str">
        <f>IFERROR(INDEX(Cadastro!$D$5:$D$243,$AB267),"")</f>
        <v>B</v>
      </c>
      <c r="E267" s="17" t="str">
        <f>IFERROR(INDEX(Cadastro!$G$5:$G$243,$AB267),"")</f>
        <v>B</v>
      </c>
      <c r="F267" s="29">
        <v>46313</v>
      </c>
      <c r="G267" s="32" t="str">
        <f t="shared" si="24"/>
        <v>dom</v>
      </c>
      <c r="H267" s="31">
        <f>IF($L267=0,"",_xlfn.MINIFS(Dados!$Q:$Q,Dados!$A:$A,$A267,Dados!$S:$S,$F267))</f>
        <v>938</v>
      </c>
      <c r="I267" s="31">
        <f>IF($H267="","",_xlfn.MAXIFS(Dados!$R:$R,Dados!$A:$A,$A267,Dados!$S:$S,$F267))</f>
        <v>1410</v>
      </c>
      <c r="J267" s="32" t="str">
        <f>IF($D267&lt;&gt;"Folguista","",IFERROR(INDEX(Parâmetros!$D$52:$G$52,1,MIN(4,MAX(1,$W267))),""))</f>
        <v/>
      </c>
      <c r="K267" s="32" t="str">
        <f>IF(OR($AC267&lt;&gt;"",$Y267="Folga",$Y267="Folga trabalhada",$Y267="Férias (cadastro)",$Y267="Férias / afastamento",$Y267="Indeterminado (início da série)"),"",IF(OR($D267="6x1",$D267="FF 6x1"),IF(OR(WEEKDAY($F267,2)=6,WEEKDAY($F267,2)=7),"6x1 sáb/dom","6x1"),IF($D267="5x2","5x2",IF($H267="",IF($D267="Folguista",$J267,$E267),IF(OR($H267&gt;=Parâmetros!$E$18,$H267&lt;Parâmetros!$E$19),"C",IF($H267&lt;Parâmetros!$E$20,"A","B"))))))</f>
        <v>B</v>
      </c>
      <c r="L267" s="30">
        <f>SUMIFS(Dados!$E:$E,Dados!$A:$A,$A267,Dados!$S:$S,$F267)</f>
        <v>6.6899999999999995</v>
      </c>
      <c r="M267" s="30">
        <f>IFERROR(INDEX(Parâmetros!$E$6:$E$11,MATCH($K267,Parâmetros!$A$6:$A$11,0)),"")</f>
        <v>7.67</v>
      </c>
      <c r="N267" s="33">
        <f t="shared" si="25"/>
        <v>0.8722294654498044</v>
      </c>
      <c r="O267" s="33">
        <f>Parâmetros!$E$13</f>
        <v>0.8</v>
      </c>
      <c r="P267" s="32" t="str">
        <f>IF(OR($M267="",$F267&gt;Parâmetros!$E$14),"Não","Sim")</f>
        <v>Sim</v>
      </c>
      <c r="Q267" s="32" t="str">
        <f t="shared" si="26"/>
        <v>Sim</v>
      </c>
      <c r="R267" s="32" t="str">
        <f t="shared" si="27"/>
        <v>Sim</v>
      </c>
      <c r="S267" s="30">
        <f t="shared" si="28"/>
        <v>0</v>
      </c>
      <c r="T267" s="32" t="str">
        <f>IF($Q267&lt;&gt;"Sim","",IF($N267&gt;Parâmetros!$E$15,"Sim","Não"))</f>
        <v>Não</v>
      </c>
      <c r="U267" s="17" t="str">
        <f t="shared" si="29"/>
        <v>Na meta</v>
      </c>
      <c r="V267" s="17" t="str">
        <f>IF($AC267&lt;&gt;"",IF($L267&gt;0,"ATENÇÃO · apontou em dia de "&amp;LOWER($AC267)&amp;" cadastrado","Exceção cadastrada · "&amp;$AC267)&amp;IF($AD267="",""," · "&amp;$AD267),IF($E267="Férias",IF($L267&gt;0,"ATENÇÃO · apontou estando de férias no cadastro","Férias no cadastro"),IF($Y267="Férias / afastamento","Afastamento · "&amp;($Z267+$AA267-1)&amp;" dias seguidos sem apontamento",IF($Y267="Folga trabalhada","ATENÇÃO · apontou em dia de folga da escala 5x2",IF($Y267="Folga",IF(AND($D267="5x2",OR(WEEKDAY($F267,2)=6,WEEKDAY($F267,2)=7)),"Folga de fim de semana da escala 5x2",IF(AND(OR($D267="6x1",$D267="FF 6x1"),WEEKDAY($F267,2)=6,FALSE()),"Folga de fim de semana · apontou no domingo anterior",IF(AND(OR($D267="6x1",$D267="FF 6x1"),WEEKDAY($F267,2)=7,AND($A267=$A266,$L266&gt;0)),"Folga de fim de semana · apontou no sábado",IF(AND(OR($D267="6x1",$D267="FF 6x1"),OR(WEEKDAY($F267,2)=6,WEEKDAY($F267,2)=7)),"Folga de fim de semana · sem apontamento no sábado nem no domingo","Folga prevista pelo ciclo")))),IF($Y267="Indeterminado (início da série)","Sem histórico anterior — informe o dia do ciclo no Cadastro",IF($Y267="Falta de registro",IF(OR(OR($D267="6x1",$D267="FF 6x1"),$D267="5x2"),"FALTA DE REGISTRO · dia útil da escala "&amp;$E267,"FALTA DE REGISTRO · dia "&amp;$W267&amp;" de "&amp;IFERROR(INDEX(Parâmetros!$B$39:$B$48,MATCH($E267,Parâmetros!$A$39:$A$48,0)),99)&amp;" do ciclo"),IF(OR($D267="6x1",$D267="FF 6x1"),IF(OR(AND(WEEKDAY($F267,2)=6,AND($A267=$A268,$L268&gt;0)),AND(WEEKDAY($F267,2)=7,AND($A267=$A266,$L266&gt;0))),"ATENÇÃO · apontou sábado e domingo no mesmo fim de semana",IF(OR(WEEKDAY($F267,2)=6,WEEKDAY($F267,2)=7),"Jornada de fim de semana do 6x1",IF(OR($H267&gt;=Parâmetros!$E$20,$H267&lt;Parâmetros!$E$19),"ATENÇÃO · 6x1 apontou fora do horário diurno","Jornada fixa do 6x1"))),IF($D267="5x2","Jornada fixa do 5x2",IF($D267="Folguista",IF($J267=$K267,"Evidência confirma sequência","DIVERGE · sequência "&amp;$J267&amp;" × evidência "&amp;$K267),IF($K267=$E267,"Evidência confirma cadastro","DIVERGE · cadastro "&amp;$E267&amp;" × evidência "&amp;$K267)))))))))))</f>
        <v>Evidência confirma cadastro</v>
      </c>
      <c r="W267" s="34">
        <f>IF(OR(OR($D267="6x1",$D267="FF 6x1"),$D267="5x2"),"",IF($AB267&lt;&gt;$AB266,IF(IFERROR(INDEX(Cadastro!$F$5:$F$243,$AB267),"")="",IF($L267&gt;0,1,0),IF(IFERROR(INDEX(Cadastro!$F$5:$F$243,$AB267),"")&lt;=IFERROR(INDEX(Parâmetros!$B$39:$B$48,MATCH($E267,Parâmetros!$A$39:$A$48,0)),99),IFERROR(INDEX(Cadastro!$F$5:$F$243,$AB267),""),0)),IF($L267&gt;0,IF(N($X266)&gt;0,1,N($W266)+1),IF(AND($L267=0,OR(N($W266)&gt;=IFERROR(INDEX(Parâmetros!$B$39:$B$48,MATCH($E267,Parâmetros!$A$39:$A$48,0)),99),AND(N($X266)&gt;0,N($X266)&lt;IFERROR(INDEX(Parâmetros!$C$39:$C$48,MATCH($E267,Parâmetros!$A$39:$A$48,0)),0)))),0,N($W266)+1))))</f>
        <v>2</v>
      </c>
      <c r="X267" s="34">
        <f>IF(OR(OR($D267="6x1",$D267="FF 6x1"),$D267="5x2"),"",IF($AB267&lt;&gt;$AB266,IF(IFERROR(INDEX(Cadastro!$F$5:$F$243,$AB267),"")="",0,IF(IFERROR(INDEX(Cadastro!$F$5:$F$243,$AB267),"")&gt;IFERROR(INDEX(Parâmetros!$B$39:$B$48,MATCH($E267,Parâmetros!$A$39:$A$48,0)),99),IFERROR(INDEX(Cadastro!$F$5:$F$243,$AB267),"")-IFERROR(INDEX(Parâmetros!$B$39:$B$48,MATCH($E267,Parâmetros!$A$39:$A$48,0)),99),0)),IF(AND($L267=0,OR(N($W266)&gt;=IFERROR(INDEX(Parâmetros!$B$39:$B$48,MATCH($E267,Parâmetros!$A$39:$A$48,0)),99),AND(N($X266)&gt;0,N($X266)&lt;IFERROR(INDEX(Parâmetros!$C$39:$C$48,MATCH($E267,Parâmetros!$A$39:$A$48,0)),0)))),N($X266)+1,0)))</f>
        <v>0</v>
      </c>
      <c r="Y267" t="str">
        <f>IF($AC267&lt;&gt;"",IF($L267&gt;0,$AC267&amp;" · com apontamento",$AC267),IF($E267="Férias",IF($L267&gt;0,"Férias · com apontamento","Férias (cadastro)"),IF(($Z267+$AA267-1)&gt;Parâmetros!$E$16,"Férias / afastamento",IF(AND($D267="5x2",OR(WEEKDAY($F267,2)=6,WEEKDAY($F267,2)=7)),IF($L267&gt;0,"Folga trabalhada","Folga"),IF($L267&gt;0,"Trabalhado",IF(OR(OR($D267="6x1",$D267="FF 6x1"),$D267="5x2"),IF(AND(OR($D267="6x1",$D267="FF 6x1"),OR(WEEKDAY($F267,2)=6,WEEKDAY($F267,2)=7)),"Folga","Falta de registro"),IF(AND($AB267&lt;&gt;$AB266,IFERROR(INDEX(Cadastro!$F$5:$F$243,$AB267),"")=""),"Indeterminado (início da série)",IF($X267&gt;0,"Folga","Falta de registro"))))))))</f>
        <v>Trabalhado</v>
      </c>
      <c r="Z267" s="34">
        <f>IF(OR($L267&gt;0,$F267&gt;Parâmetros!$E$14),0,IF($A267&lt;&gt;$A266,1,N($Z266)+1))</f>
        <v>0</v>
      </c>
      <c r="AA267" s="34">
        <f>IF(OR($L267&gt;0,$F267&gt;Parâmetros!$E$14),0,IF(OR($A267&lt;&gt;$A268,$F268&gt;Parâmetros!$E$14),1,N($AA268)+1))</f>
        <v>0</v>
      </c>
      <c r="AB267" s="31">
        <f>IFERROR(MATCH($A267&amp;"|"&amp;TEXT(_xlfn.MAXIFS(Cadastro!$E$5:$E$243,Cadastro!$A$5:$A$243,$A267,Cadastro!$E$5:$E$243,"&lt;="&amp;$F267),"yyyymmdd"),Cadastro!$I$5:$I$243,0),"")</f>
        <v>34</v>
      </c>
      <c r="AC267" t="str">
        <f>IFERROR(_xlfn.SINGLE(INDEX(Exceções!$D$5:$D$203,MATCH($A267&amp;"|"&amp;$F267,Exceções!$F$5:$F$203,0))),"")</f>
        <v/>
      </c>
      <c r="AD267" t="str">
        <f>IF($AC267="","",IFERROR(_xlfn.SINGLE(INDEX(Exceções!$E$5:$E$203,MATCH($A267&amp;"|"&amp;$F267,Exceções!$F$5:$F$203,0))),""))</f>
        <v/>
      </c>
    </row>
    <row r="268" spans="1:30" ht="15" hidden="1" customHeight="1" x14ac:dyDescent="0.25">
      <c r="A268" s="31">
        <v>54611</v>
      </c>
      <c r="B268" s="17" t="s">
        <v>16</v>
      </c>
      <c r="C268" s="17" t="str">
        <f>IFERROR(INDEX(Cadastro!$C$5:$C$243,$AB268),"NÃO INFORMADO")</f>
        <v>CAL</v>
      </c>
      <c r="D268" s="17" t="str">
        <f>IFERROR(INDEX(Cadastro!$D$5:$D$243,$AB268),"")</f>
        <v>B</v>
      </c>
      <c r="E268" s="17" t="str">
        <f>IFERROR(INDEX(Cadastro!$G$5:$G$243,$AB268),"")</f>
        <v>B</v>
      </c>
      <c r="F268" s="29">
        <v>46314</v>
      </c>
      <c r="G268" s="32" t="str">
        <f t="shared" si="24"/>
        <v>seg</v>
      </c>
      <c r="H268" s="31">
        <f>IF($L268=0,"",_xlfn.MINIFS(Dados!$Q:$Q,Dados!$A:$A,$A268,Dados!$S:$S,$F268))</f>
        <v>940</v>
      </c>
      <c r="I268" s="31">
        <f>IF($H268="","",_xlfn.MAXIFS(Dados!$R:$R,Dados!$A:$A,$A268,Dados!$S:$S,$F268))</f>
        <v>1412</v>
      </c>
      <c r="J268" s="32" t="str">
        <f>IF($D268&lt;&gt;"Folguista","",IFERROR(INDEX(Parâmetros!$D$52:$G$52,1,MIN(4,MAX(1,$W268))),""))</f>
        <v/>
      </c>
      <c r="K268" s="32" t="str">
        <f>IF(OR($AC268&lt;&gt;"",$Y268="Folga",$Y268="Folga trabalhada",$Y268="Férias (cadastro)",$Y268="Férias / afastamento",$Y268="Indeterminado (início da série)"),"",IF(OR($D268="6x1",$D268="FF 6x1"),IF(OR(WEEKDAY($F268,2)=6,WEEKDAY($F268,2)=7),"6x1 sáb/dom","6x1"),IF($D268="5x2","5x2",IF($H268="",IF($D268="Folguista",$J268,$E268),IF(OR($H268&gt;=Parâmetros!$E$18,$H268&lt;Parâmetros!$E$19),"C",IF($H268&lt;Parâmetros!$E$20,"A","B"))))))</f>
        <v>B</v>
      </c>
      <c r="L268" s="30">
        <f>SUMIFS(Dados!$E:$E,Dados!$A:$A,$A268,Dados!$S:$S,$F268)</f>
        <v>6.88</v>
      </c>
      <c r="M268" s="30">
        <f>IFERROR(INDEX(Parâmetros!$E$6:$E$11,MATCH($K268,Parâmetros!$A$6:$A$11,0)),"")</f>
        <v>7.67</v>
      </c>
      <c r="N268" s="33">
        <f t="shared" si="25"/>
        <v>0.89700130378096476</v>
      </c>
      <c r="O268" s="33">
        <f>Parâmetros!$E$13</f>
        <v>0.8</v>
      </c>
      <c r="P268" s="32" t="str">
        <f>IF(OR($M268="",$F268&gt;Parâmetros!$E$14),"Não","Sim")</f>
        <v>Sim</v>
      </c>
      <c r="Q268" s="32" t="str">
        <f t="shared" si="26"/>
        <v>Sim</v>
      </c>
      <c r="R268" s="32" t="str">
        <f t="shared" si="27"/>
        <v>Sim</v>
      </c>
      <c r="S268" s="30">
        <f t="shared" si="28"/>
        <v>0</v>
      </c>
      <c r="T268" s="32" t="str">
        <f>IF($Q268&lt;&gt;"Sim","",IF($N268&gt;Parâmetros!$E$15,"Sim","Não"))</f>
        <v>Não</v>
      </c>
      <c r="U268" s="17" t="str">
        <f t="shared" si="29"/>
        <v>Na meta</v>
      </c>
      <c r="V268" s="17" t="str">
        <f>IF($AC268&lt;&gt;"",IF($L268&gt;0,"ATENÇÃO · apontou em dia de "&amp;LOWER($AC268)&amp;" cadastrado","Exceção cadastrada · "&amp;$AC268)&amp;IF($AD268="",""," · "&amp;$AD268),IF($E268="Férias",IF($L268&gt;0,"ATENÇÃO · apontou estando de férias no cadastro","Férias no cadastro"),IF($Y268="Férias / afastamento","Afastamento · "&amp;($Z268+$AA268-1)&amp;" dias seguidos sem apontamento",IF($Y268="Folga trabalhada","ATENÇÃO · apontou em dia de folga da escala 5x2",IF($Y268="Folga",IF(AND($D268="5x2",OR(WEEKDAY($F268,2)=6,WEEKDAY($F268,2)=7)),"Folga de fim de semana da escala 5x2",IF(AND(OR($D268="6x1",$D268="FF 6x1"),WEEKDAY($F268,2)=6,FALSE()),"Folga de fim de semana · apontou no domingo anterior",IF(AND(OR($D268="6x1",$D268="FF 6x1"),WEEKDAY($F268,2)=7,AND($A268=$A267,$L267&gt;0)),"Folga de fim de semana · apontou no sábado",IF(AND(OR($D268="6x1",$D268="FF 6x1"),OR(WEEKDAY($F268,2)=6,WEEKDAY($F268,2)=7)),"Folga de fim de semana · sem apontamento no sábado nem no domingo","Folga prevista pelo ciclo")))),IF($Y268="Indeterminado (início da série)","Sem histórico anterior — informe o dia do ciclo no Cadastro",IF($Y268="Falta de registro",IF(OR(OR($D268="6x1",$D268="FF 6x1"),$D268="5x2"),"FALTA DE REGISTRO · dia útil da escala "&amp;$E268,"FALTA DE REGISTRO · dia "&amp;$W268&amp;" de "&amp;IFERROR(INDEX(Parâmetros!$B$39:$B$48,MATCH($E268,Parâmetros!$A$39:$A$48,0)),99)&amp;" do ciclo"),IF(OR($D268="6x1",$D268="FF 6x1"),IF(OR(AND(WEEKDAY($F268,2)=6,AND($A268=$A269,$L269&gt;0)),AND(WEEKDAY($F268,2)=7,AND($A268=$A267,$L267&gt;0))),"ATENÇÃO · apontou sábado e domingo no mesmo fim de semana",IF(OR(WEEKDAY($F268,2)=6,WEEKDAY($F268,2)=7),"Jornada de fim de semana do 6x1",IF(OR($H268&gt;=Parâmetros!$E$20,$H268&lt;Parâmetros!$E$19),"ATENÇÃO · 6x1 apontou fora do horário diurno","Jornada fixa do 6x1"))),IF($D268="5x2","Jornada fixa do 5x2",IF($D268="Folguista",IF($J268=$K268,"Evidência confirma sequência","DIVERGE · sequência "&amp;$J268&amp;" × evidência "&amp;$K268),IF($K268=$E268,"Evidência confirma cadastro","DIVERGE · cadastro "&amp;$E268&amp;" × evidência "&amp;$K268)))))))))))</f>
        <v>Evidência confirma cadastro</v>
      </c>
      <c r="W268" s="34">
        <f>IF(OR(OR($D268="6x1",$D268="FF 6x1"),$D268="5x2"),"",IF($AB268&lt;&gt;$AB267,IF(IFERROR(INDEX(Cadastro!$F$5:$F$243,$AB268),"")="",IF($L268&gt;0,1,0),IF(IFERROR(INDEX(Cadastro!$F$5:$F$243,$AB268),"")&lt;=IFERROR(INDEX(Parâmetros!$B$39:$B$48,MATCH($E268,Parâmetros!$A$39:$A$48,0)),99),IFERROR(INDEX(Cadastro!$F$5:$F$243,$AB268),""),0)),IF($L268&gt;0,IF(N($X267)&gt;0,1,N($W267)+1),IF(AND($L268=0,OR(N($W267)&gt;=IFERROR(INDEX(Parâmetros!$B$39:$B$48,MATCH($E268,Parâmetros!$A$39:$A$48,0)),99),AND(N($X267)&gt;0,N($X267)&lt;IFERROR(INDEX(Parâmetros!$C$39:$C$48,MATCH($E268,Parâmetros!$A$39:$A$48,0)),0)))),0,N($W267)+1))))</f>
        <v>3</v>
      </c>
      <c r="X268" s="34">
        <f>IF(OR(OR($D268="6x1",$D268="FF 6x1"),$D268="5x2"),"",IF($AB268&lt;&gt;$AB267,IF(IFERROR(INDEX(Cadastro!$F$5:$F$243,$AB268),"")="",0,IF(IFERROR(INDEX(Cadastro!$F$5:$F$243,$AB268),"")&gt;IFERROR(INDEX(Parâmetros!$B$39:$B$48,MATCH($E268,Parâmetros!$A$39:$A$48,0)),99),IFERROR(INDEX(Cadastro!$F$5:$F$243,$AB268),"")-IFERROR(INDEX(Parâmetros!$B$39:$B$48,MATCH($E268,Parâmetros!$A$39:$A$48,0)),99),0)),IF(AND($L268=0,OR(N($W267)&gt;=IFERROR(INDEX(Parâmetros!$B$39:$B$48,MATCH($E268,Parâmetros!$A$39:$A$48,0)),99),AND(N($X267)&gt;0,N($X267)&lt;IFERROR(INDEX(Parâmetros!$C$39:$C$48,MATCH($E268,Parâmetros!$A$39:$A$48,0)),0)))),N($X267)+1,0)))</f>
        <v>0</v>
      </c>
      <c r="Y268" t="str">
        <f>IF($AC268&lt;&gt;"",IF($L268&gt;0,$AC268&amp;" · com apontamento",$AC268),IF($E268="Férias",IF($L268&gt;0,"Férias · com apontamento","Férias (cadastro)"),IF(($Z268+$AA268-1)&gt;Parâmetros!$E$16,"Férias / afastamento",IF(AND($D268="5x2",OR(WEEKDAY($F268,2)=6,WEEKDAY($F268,2)=7)),IF($L268&gt;0,"Folga trabalhada","Folga"),IF($L268&gt;0,"Trabalhado",IF(OR(OR($D268="6x1",$D268="FF 6x1"),$D268="5x2"),IF(AND(OR($D268="6x1",$D268="FF 6x1"),OR(WEEKDAY($F268,2)=6,WEEKDAY($F268,2)=7)),"Folga","Falta de registro"),IF(AND($AB268&lt;&gt;$AB267,IFERROR(INDEX(Cadastro!$F$5:$F$243,$AB268),"")=""),"Indeterminado (início da série)",IF($X268&gt;0,"Folga","Falta de registro"))))))))</f>
        <v>Trabalhado</v>
      </c>
      <c r="Z268" s="34">
        <f>IF(OR($L268&gt;0,$F268&gt;Parâmetros!$E$14),0,IF($A268&lt;&gt;$A267,1,N($Z267)+1))</f>
        <v>0</v>
      </c>
      <c r="AA268" s="34">
        <f>IF(OR($L268&gt;0,$F268&gt;Parâmetros!$E$14),0,IF(OR($A268&lt;&gt;$A269,$F269&gt;Parâmetros!$E$14),1,N($AA269)+1))</f>
        <v>0</v>
      </c>
      <c r="AB268" s="31">
        <f>IFERROR(MATCH($A268&amp;"|"&amp;TEXT(_xlfn.MAXIFS(Cadastro!$E$5:$E$243,Cadastro!$A$5:$A$243,$A268,Cadastro!$E$5:$E$243,"&lt;="&amp;$F268),"yyyymmdd"),Cadastro!$I$5:$I$243,0),"")</f>
        <v>34</v>
      </c>
      <c r="AC268" t="str">
        <f>IFERROR(_xlfn.SINGLE(INDEX(Exceções!$D$5:$D$203,MATCH($A268&amp;"|"&amp;$F268,Exceções!$F$5:$F$203,0))),"")</f>
        <v/>
      </c>
      <c r="AD268" t="str">
        <f>IF($AC268="","",IFERROR(_xlfn.SINGLE(INDEX(Exceções!$E$5:$E$203,MATCH($A268&amp;"|"&amp;$F268,Exceções!$F$5:$F$203,0))),""))</f>
        <v/>
      </c>
    </row>
    <row r="269" spans="1:30" ht="15" hidden="1" customHeight="1" x14ac:dyDescent="0.25">
      <c r="A269" s="31">
        <v>54611</v>
      </c>
      <c r="B269" s="17" t="s">
        <v>16</v>
      </c>
      <c r="C269" s="17" t="str">
        <f>IFERROR(INDEX(Cadastro!$C$5:$C$243,$AB269),"NÃO INFORMADO")</f>
        <v>CAL</v>
      </c>
      <c r="D269" s="17" t="str">
        <f>IFERROR(INDEX(Cadastro!$D$5:$D$243,$AB269),"")</f>
        <v>B</v>
      </c>
      <c r="E269" s="17" t="str">
        <f>IFERROR(INDEX(Cadastro!$G$5:$G$243,$AB269),"")</f>
        <v>B</v>
      </c>
      <c r="F269" s="29">
        <v>46315</v>
      </c>
      <c r="G269" s="32" t="str">
        <f t="shared" si="24"/>
        <v>ter</v>
      </c>
      <c r="H269" s="31" t="str">
        <f>IF($L269=0,"",_xlfn.MINIFS(Dados!$Q:$Q,Dados!$A:$A,$A269,Dados!$S:$S,$F269))</f>
        <v/>
      </c>
      <c r="I269" s="31" t="str">
        <f>IF($H269="","",_xlfn.MAXIFS(Dados!$R:$R,Dados!$A:$A,$A269,Dados!$S:$S,$F269))</f>
        <v/>
      </c>
      <c r="J269" s="32" t="str">
        <f>IF($D269&lt;&gt;"Folguista","",IFERROR(INDEX(Parâmetros!$D$52:$G$52,1,MIN(4,MAX(1,$W269))),""))</f>
        <v/>
      </c>
      <c r="K269" s="32" t="str">
        <f>IF(OR($AC269&lt;&gt;"",$Y269="Folga",$Y269="Folga trabalhada",$Y269="Férias (cadastro)",$Y269="Férias / afastamento",$Y269="Indeterminado (início da série)"),"",IF(OR($D269="6x1",$D269="FF 6x1"),IF(OR(WEEKDAY($F269,2)=6,WEEKDAY($F269,2)=7),"6x1 sáb/dom","6x1"),IF($D269="5x2","5x2",IF($H269="",IF($D269="Folguista",$J269,$E269),IF(OR($H269&gt;=Parâmetros!$E$18,$H269&lt;Parâmetros!$E$19),"C",IF($H269&lt;Parâmetros!$E$20,"A","B"))))))</f>
        <v>B</v>
      </c>
      <c r="L269" s="30">
        <f>SUMIFS(Dados!$E:$E,Dados!$A:$A,$A269,Dados!$S:$S,$F269)</f>
        <v>0</v>
      </c>
      <c r="M269" s="30">
        <f>IFERROR(INDEX(Parâmetros!$E$6:$E$11,MATCH($K269,Parâmetros!$A$6:$A$11,0)),"")</f>
        <v>7.67</v>
      </c>
      <c r="N269" s="33">
        <f t="shared" si="25"/>
        <v>0</v>
      </c>
      <c r="O269" s="33">
        <f>Parâmetros!$E$13</f>
        <v>0.8</v>
      </c>
      <c r="P269" s="32" t="str">
        <f>IF(OR($M269="",$F269&gt;Parâmetros!$E$14),"Não","Sim")</f>
        <v>Sim</v>
      </c>
      <c r="Q269" s="32" t="str">
        <f t="shared" si="26"/>
        <v>Não</v>
      </c>
      <c r="R269" s="32" t="str">
        <f t="shared" si="27"/>
        <v/>
      </c>
      <c r="S269" s="30" t="str">
        <f t="shared" si="28"/>
        <v/>
      </c>
      <c r="T269" s="32" t="str">
        <f>IF($Q269&lt;&gt;"Sim","",IF($N269&gt;Parâmetros!$E$15,"Sim","Não"))</f>
        <v/>
      </c>
      <c r="U269" s="17" t="str">
        <f t="shared" si="29"/>
        <v>Falta de registro</v>
      </c>
      <c r="V269" s="17" t="str">
        <f>IF($AC269&lt;&gt;"",IF($L269&gt;0,"ATENÇÃO · apontou em dia de "&amp;LOWER($AC269)&amp;" cadastrado","Exceção cadastrada · "&amp;$AC269)&amp;IF($AD269="",""," · "&amp;$AD269),IF($E269="Férias",IF($L269&gt;0,"ATENÇÃO · apontou estando de férias no cadastro","Férias no cadastro"),IF($Y269="Férias / afastamento","Afastamento · "&amp;($Z269+$AA269-1)&amp;" dias seguidos sem apontamento",IF($Y269="Folga trabalhada","ATENÇÃO · apontou em dia de folga da escala 5x2",IF($Y269="Folga",IF(AND($D269="5x2",OR(WEEKDAY($F269,2)=6,WEEKDAY($F269,2)=7)),"Folga de fim de semana da escala 5x2",IF(AND(OR($D269="6x1",$D269="FF 6x1"),WEEKDAY($F269,2)=6,FALSE()),"Folga de fim de semana · apontou no domingo anterior",IF(AND(OR($D269="6x1",$D269="FF 6x1"),WEEKDAY($F269,2)=7,AND($A269=$A268,$L268&gt;0)),"Folga de fim de semana · apontou no sábado",IF(AND(OR($D269="6x1",$D269="FF 6x1"),OR(WEEKDAY($F269,2)=6,WEEKDAY($F269,2)=7)),"Folga de fim de semana · sem apontamento no sábado nem no domingo","Folga prevista pelo ciclo")))),IF($Y269="Indeterminado (início da série)","Sem histórico anterior — informe o dia do ciclo no Cadastro",IF($Y269="Falta de registro",IF(OR(OR($D269="6x1",$D269="FF 6x1"),$D269="5x2"),"FALTA DE REGISTRO · dia útil da escala "&amp;$E269,"FALTA DE REGISTRO · dia "&amp;$W269&amp;" de "&amp;IFERROR(INDEX(Parâmetros!$B$39:$B$48,MATCH($E269,Parâmetros!$A$39:$A$48,0)),99)&amp;" do ciclo"),IF(OR($D269="6x1",$D269="FF 6x1"),IF(OR(AND(WEEKDAY($F269,2)=6,AND($A269=$A270,$L270&gt;0)),AND(WEEKDAY($F269,2)=7,AND($A269=$A268,$L268&gt;0))),"ATENÇÃO · apontou sábado e domingo no mesmo fim de semana",IF(OR(WEEKDAY($F269,2)=6,WEEKDAY($F269,2)=7),"Jornada de fim de semana do 6x1",IF(OR($H269&gt;=Parâmetros!$E$20,$H269&lt;Parâmetros!$E$19),"ATENÇÃO · 6x1 apontou fora do horário diurno","Jornada fixa do 6x1"))),IF($D269="5x2","Jornada fixa do 5x2",IF($D269="Folguista",IF($J269=$K269,"Evidência confirma sequência","DIVERGE · sequência "&amp;$J269&amp;" × evidência "&amp;$K269),IF($K269=$E269,"Evidência confirma cadastro","DIVERGE · cadastro "&amp;$E269&amp;" × evidência "&amp;$K269)))))))))))</f>
        <v>FALTA DE REGISTRO · dia 4 de 5 do ciclo</v>
      </c>
      <c r="W269" s="34">
        <f>IF(OR(OR($D269="6x1",$D269="FF 6x1"),$D269="5x2"),"",IF($AB269&lt;&gt;$AB268,IF(IFERROR(INDEX(Cadastro!$F$5:$F$243,$AB269),"")="",IF($L269&gt;0,1,0),IF(IFERROR(INDEX(Cadastro!$F$5:$F$243,$AB269),"")&lt;=IFERROR(INDEX(Parâmetros!$B$39:$B$48,MATCH($E269,Parâmetros!$A$39:$A$48,0)),99),IFERROR(INDEX(Cadastro!$F$5:$F$243,$AB269),""),0)),IF($L269&gt;0,IF(N($X268)&gt;0,1,N($W268)+1),IF(AND($L269=0,OR(N($W268)&gt;=IFERROR(INDEX(Parâmetros!$B$39:$B$48,MATCH($E269,Parâmetros!$A$39:$A$48,0)),99),AND(N($X268)&gt;0,N($X268)&lt;IFERROR(INDEX(Parâmetros!$C$39:$C$48,MATCH($E269,Parâmetros!$A$39:$A$48,0)),0)))),0,N($W268)+1))))</f>
        <v>4</v>
      </c>
      <c r="X269" s="34">
        <f>IF(OR(OR($D269="6x1",$D269="FF 6x1"),$D269="5x2"),"",IF($AB269&lt;&gt;$AB268,IF(IFERROR(INDEX(Cadastro!$F$5:$F$243,$AB269),"")="",0,IF(IFERROR(INDEX(Cadastro!$F$5:$F$243,$AB269),"")&gt;IFERROR(INDEX(Parâmetros!$B$39:$B$48,MATCH($E269,Parâmetros!$A$39:$A$48,0)),99),IFERROR(INDEX(Cadastro!$F$5:$F$243,$AB269),"")-IFERROR(INDEX(Parâmetros!$B$39:$B$48,MATCH($E269,Parâmetros!$A$39:$A$48,0)),99),0)),IF(AND($L269=0,OR(N($W268)&gt;=IFERROR(INDEX(Parâmetros!$B$39:$B$48,MATCH($E269,Parâmetros!$A$39:$A$48,0)),99),AND(N($X268)&gt;0,N($X268)&lt;IFERROR(INDEX(Parâmetros!$C$39:$C$48,MATCH($E269,Parâmetros!$A$39:$A$48,0)),0)))),N($X268)+1,0)))</f>
        <v>0</v>
      </c>
      <c r="Y269" t="str">
        <f>IF($AC269&lt;&gt;"",IF($L269&gt;0,$AC269&amp;" · com apontamento",$AC269),IF($E269="Férias",IF($L269&gt;0,"Férias · com apontamento","Férias (cadastro)"),IF(($Z269+$AA269-1)&gt;Parâmetros!$E$16,"Férias / afastamento",IF(AND($D269="5x2",OR(WEEKDAY($F269,2)=6,WEEKDAY($F269,2)=7)),IF($L269&gt;0,"Folga trabalhada","Folga"),IF($L269&gt;0,"Trabalhado",IF(OR(OR($D269="6x1",$D269="FF 6x1"),$D269="5x2"),IF(AND(OR($D269="6x1",$D269="FF 6x1"),OR(WEEKDAY($F269,2)=6,WEEKDAY($F269,2)=7)),"Folga","Falta de registro"),IF(AND($AB269&lt;&gt;$AB268,IFERROR(INDEX(Cadastro!$F$5:$F$243,$AB269),"")=""),"Indeterminado (início da série)",IF($X269&gt;0,"Folga","Falta de registro"))))))))</f>
        <v>Falta de registro</v>
      </c>
      <c r="Z269" s="34">
        <f>IF(OR($L269&gt;0,$F269&gt;Parâmetros!$E$14),0,IF($A269&lt;&gt;$A268,1,N($Z268)+1))</f>
        <v>1</v>
      </c>
      <c r="AA269" s="34">
        <f>IF(OR($L269&gt;0,$F269&gt;Parâmetros!$E$14),0,IF(OR($A269&lt;&gt;$A270,$F270&gt;Parâmetros!$E$14),1,N($AA270)+1))</f>
        <v>4</v>
      </c>
      <c r="AB269" s="31">
        <f>IFERROR(MATCH($A269&amp;"|"&amp;TEXT(_xlfn.MAXIFS(Cadastro!$E$5:$E$243,Cadastro!$A$5:$A$243,$A269,Cadastro!$E$5:$E$243,"&lt;="&amp;$F269),"yyyymmdd"),Cadastro!$I$5:$I$243,0),"")</f>
        <v>34</v>
      </c>
      <c r="AC269" t="str">
        <f>IFERROR(_xlfn.SINGLE(INDEX(Exceções!$D$5:$D$203,MATCH($A269&amp;"|"&amp;$F269,Exceções!$F$5:$F$203,0))),"")</f>
        <v/>
      </c>
      <c r="AD269" t="str">
        <f>IF($AC269="","",IFERROR(_xlfn.SINGLE(INDEX(Exceções!$E$5:$E$203,MATCH($A269&amp;"|"&amp;$F269,Exceções!$F$5:$F$203,0))),""))</f>
        <v/>
      </c>
    </row>
    <row r="270" spans="1:30" ht="15" hidden="1" customHeight="1" x14ac:dyDescent="0.25">
      <c r="A270" s="31">
        <v>54611</v>
      </c>
      <c r="B270" s="17" t="s">
        <v>16</v>
      </c>
      <c r="C270" s="17" t="str">
        <f>IFERROR(INDEX(Cadastro!$C$5:$C$243,$AB270),"NÃO INFORMADO")</f>
        <v>CAL</v>
      </c>
      <c r="D270" s="17" t="str">
        <f>IFERROR(INDEX(Cadastro!$D$5:$D$243,$AB270),"")</f>
        <v>B</v>
      </c>
      <c r="E270" s="17" t="str">
        <f>IFERROR(INDEX(Cadastro!$G$5:$G$243,$AB270),"")</f>
        <v>B</v>
      </c>
      <c r="F270" s="29">
        <v>46316</v>
      </c>
      <c r="G270" s="32" t="str">
        <f t="shared" si="24"/>
        <v>qua</v>
      </c>
      <c r="H270" s="31" t="str">
        <f>IF($L270=0,"",_xlfn.MINIFS(Dados!$Q:$Q,Dados!$A:$A,$A270,Dados!$S:$S,$F270))</f>
        <v/>
      </c>
      <c r="I270" s="31" t="str">
        <f>IF($H270="","",_xlfn.MAXIFS(Dados!$R:$R,Dados!$A:$A,$A270,Dados!$S:$S,$F270))</f>
        <v/>
      </c>
      <c r="J270" s="32" t="str">
        <f>IF($D270&lt;&gt;"Folguista","",IFERROR(INDEX(Parâmetros!$D$52:$G$52,1,MIN(4,MAX(1,$W270))),""))</f>
        <v/>
      </c>
      <c r="K270" s="32" t="str">
        <f>IF(OR($AC270&lt;&gt;"",$Y270="Folga",$Y270="Folga trabalhada",$Y270="Férias (cadastro)",$Y270="Férias / afastamento",$Y270="Indeterminado (início da série)"),"",IF(OR($D270="6x1",$D270="FF 6x1"),IF(OR(WEEKDAY($F270,2)=6,WEEKDAY($F270,2)=7),"6x1 sáb/dom","6x1"),IF($D270="5x2","5x2",IF($H270="",IF($D270="Folguista",$J270,$E270),IF(OR($H270&gt;=Parâmetros!$E$18,$H270&lt;Parâmetros!$E$19),"C",IF($H270&lt;Parâmetros!$E$20,"A","B"))))))</f>
        <v>B</v>
      </c>
      <c r="L270" s="30">
        <f>SUMIFS(Dados!$E:$E,Dados!$A:$A,$A270,Dados!$S:$S,$F270)</f>
        <v>0</v>
      </c>
      <c r="M270" s="30">
        <f>IFERROR(INDEX(Parâmetros!$E$6:$E$11,MATCH($K270,Parâmetros!$A$6:$A$11,0)),"")</f>
        <v>7.67</v>
      </c>
      <c r="N270" s="33">
        <f t="shared" si="25"/>
        <v>0</v>
      </c>
      <c r="O270" s="33">
        <f>Parâmetros!$E$13</f>
        <v>0.8</v>
      </c>
      <c r="P270" s="32" t="str">
        <f>IF(OR($M270="",$F270&gt;Parâmetros!$E$14),"Não","Sim")</f>
        <v>Sim</v>
      </c>
      <c r="Q270" s="32" t="str">
        <f t="shared" si="26"/>
        <v>Não</v>
      </c>
      <c r="R270" s="32" t="str">
        <f t="shared" si="27"/>
        <v/>
      </c>
      <c r="S270" s="30" t="str">
        <f t="shared" si="28"/>
        <v/>
      </c>
      <c r="T270" s="32" t="str">
        <f>IF($Q270&lt;&gt;"Sim","",IF($N270&gt;Parâmetros!$E$15,"Sim","Não"))</f>
        <v/>
      </c>
      <c r="U270" s="17" t="str">
        <f t="shared" si="29"/>
        <v>Falta de registro</v>
      </c>
      <c r="V270" s="17" t="str">
        <f>IF($AC270&lt;&gt;"",IF($L270&gt;0,"ATENÇÃO · apontou em dia de "&amp;LOWER($AC270)&amp;" cadastrado","Exceção cadastrada · "&amp;$AC270)&amp;IF($AD270="",""," · "&amp;$AD270),IF($E270="Férias",IF($L270&gt;0,"ATENÇÃO · apontou estando de férias no cadastro","Férias no cadastro"),IF($Y270="Férias / afastamento","Afastamento · "&amp;($Z270+$AA270-1)&amp;" dias seguidos sem apontamento",IF($Y270="Folga trabalhada","ATENÇÃO · apontou em dia de folga da escala 5x2",IF($Y270="Folga",IF(AND($D270="5x2",OR(WEEKDAY($F270,2)=6,WEEKDAY($F270,2)=7)),"Folga de fim de semana da escala 5x2",IF(AND(OR($D270="6x1",$D270="FF 6x1"),WEEKDAY($F270,2)=6,FALSE()),"Folga de fim de semana · apontou no domingo anterior",IF(AND(OR($D270="6x1",$D270="FF 6x1"),WEEKDAY($F270,2)=7,AND($A270=$A269,$L269&gt;0)),"Folga de fim de semana · apontou no sábado",IF(AND(OR($D270="6x1",$D270="FF 6x1"),OR(WEEKDAY($F270,2)=6,WEEKDAY($F270,2)=7)),"Folga de fim de semana · sem apontamento no sábado nem no domingo","Folga prevista pelo ciclo")))),IF($Y270="Indeterminado (início da série)","Sem histórico anterior — informe o dia do ciclo no Cadastro",IF($Y270="Falta de registro",IF(OR(OR($D270="6x1",$D270="FF 6x1"),$D270="5x2"),"FALTA DE REGISTRO · dia útil da escala "&amp;$E270,"FALTA DE REGISTRO · dia "&amp;$W270&amp;" de "&amp;IFERROR(INDEX(Parâmetros!$B$39:$B$48,MATCH($E270,Parâmetros!$A$39:$A$48,0)),99)&amp;" do ciclo"),IF(OR($D270="6x1",$D270="FF 6x1"),IF(OR(AND(WEEKDAY($F270,2)=6,AND($A270=$A271,$L271&gt;0)),AND(WEEKDAY($F270,2)=7,AND($A270=$A269,$L269&gt;0))),"ATENÇÃO · apontou sábado e domingo no mesmo fim de semana",IF(OR(WEEKDAY($F270,2)=6,WEEKDAY($F270,2)=7),"Jornada de fim de semana do 6x1",IF(OR($H270&gt;=Parâmetros!$E$20,$H270&lt;Parâmetros!$E$19),"ATENÇÃO · 6x1 apontou fora do horário diurno","Jornada fixa do 6x1"))),IF($D270="5x2","Jornada fixa do 5x2",IF($D270="Folguista",IF($J270=$K270,"Evidência confirma sequência","DIVERGE · sequência "&amp;$J270&amp;" × evidência "&amp;$K270),IF($K270=$E270,"Evidência confirma cadastro","DIVERGE · cadastro "&amp;$E270&amp;" × evidência "&amp;$K270)))))))))))</f>
        <v>FALTA DE REGISTRO · dia 5 de 5 do ciclo</v>
      </c>
      <c r="W270" s="34">
        <f>IF(OR(OR($D270="6x1",$D270="FF 6x1"),$D270="5x2"),"",IF($AB270&lt;&gt;$AB269,IF(IFERROR(INDEX(Cadastro!$F$5:$F$243,$AB270),"")="",IF($L270&gt;0,1,0),IF(IFERROR(INDEX(Cadastro!$F$5:$F$243,$AB270),"")&lt;=IFERROR(INDEX(Parâmetros!$B$39:$B$48,MATCH($E270,Parâmetros!$A$39:$A$48,0)),99),IFERROR(INDEX(Cadastro!$F$5:$F$243,$AB270),""),0)),IF($L270&gt;0,IF(N($X269)&gt;0,1,N($W269)+1),IF(AND($L270=0,OR(N($W269)&gt;=IFERROR(INDEX(Parâmetros!$B$39:$B$48,MATCH($E270,Parâmetros!$A$39:$A$48,0)),99),AND(N($X269)&gt;0,N($X269)&lt;IFERROR(INDEX(Parâmetros!$C$39:$C$48,MATCH($E270,Parâmetros!$A$39:$A$48,0)),0)))),0,N($W269)+1))))</f>
        <v>5</v>
      </c>
      <c r="X270" s="34">
        <f>IF(OR(OR($D270="6x1",$D270="FF 6x1"),$D270="5x2"),"",IF($AB270&lt;&gt;$AB269,IF(IFERROR(INDEX(Cadastro!$F$5:$F$243,$AB270),"")="",0,IF(IFERROR(INDEX(Cadastro!$F$5:$F$243,$AB270),"")&gt;IFERROR(INDEX(Parâmetros!$B$39:$B$48,MATCH($E270,Parâmetros!$A$39:$A$48,0)),99),IFERROR(INDEX(Cadastro!$F$5:$F$243,$AB270),"")-IFERROR(INDEX(Parâmetros!$B$39:$B$48,MATCH($E270,Parâmetros!$A$39:$A$48,0)),99),0)),IF(AND($L270=0,OR(N($W269)&gt;=IFERROR(INDEX(Parâmetros!$B$39:$B$48,MATCH($E270,Parâmetros!$A$39:$A$48,0)),99),AND(N($X269)&gt;0,N($X269)&lt;IFERROR(INDEX(Parâmetros!$C$39:$C$48,MATCH($E270,Parâmetros!$A$39:$A$48,0)),0)))),N($X269)+1,0)))</f>
        <v>0</v>
      </c>
      <c r="Y270" t="str">
        <f>IF($AC270&lt;&gt;"",IF($L270&gt;0,$AC270&amp;" · com apontamento",$AC270),IF($E270="Férias",IF($L270&gt;0,"Férias · com apontamento","Férias (cadastro)"),IF(($Z270+$AA270-1)&gt;Parâmetros!$E$16,"Férias / afastamento",IF(AND($D270="5x2",OR(WEEKDAY($F270,2)=6,WEEKDAY($F270,2)=7)),IF($L270&gt;0,"Folga trabalhada","Folga"),IF($L270&gt;0,"Trabalhado",IF(OR(OR($D270="6x1",$D270="FF 6x1"),$D270="5x2"),IF(AND(OR($D270="6x1",$D270="FF 6x1"),OR(WEEKDAY($F270,2)=6,WEEKDAY($F270,2)=7)),"Folga","Falta de registro"),IF(AND($AB270&lt;&gt;$AB269,IFERROR(INDEX(Cadastro!$F$5:$F$243,$AB270),"")=""),"Indeterminado (início da série)",IF($X270&gt;0,"Folga","Falta de registro"))))))))</f>
        <v>Falta de registro</v>
      </c>
      <c r="Z270" s="34">
        <f>IF(OR($L270&gt;0,$F270&gt;Parâmetros!$E$14),0,IF($A270&lt;&gt;$A269,1,N($Z269)+1))</f>
        <v>2</v>
      </c>
      <c r="AA270" s="34">
        <f>IF(OR($L270&gt;0,$F270&gt;Parâmetros!$E$14),0,IF(OR($A270&lt;&gt;$A271,$F271&gt;Parâmetros!$E$14),1,N($AA271)+1))</f>
        <v>3</v>
      </c>
      <c r="AB270" s="31">
        <f>IFERROR(MATCH($A270&amp;"|"&amp;TEXT(_xlfn.MAXIFS(Cadastro!$E$5:$E$243,Cadastro!$A$5:$A$243,$A270,Cadastro!$E$5:$E$243,"&lt;="&amp;$F270),"yyyymmdd"),Cadastro!$I$5:$I$243,0),"")</f>
        <v>34</v>
      </c>
      <c r="AC270" t="str">
        <f>IFERROR(_xlfn.SINGLE(INDEX(Exceções!$D$5:$D$203,MATCH($A270&amp;"|"&amp;$F270,Exceções!$F$5:$F$203,0))),"")</f>
        <v/>
      </c>
      <c r="AD270" t="str">
        <f>IF($AC270="","",IFERROR(_xlfn.SINGLE(INDEX(Exceções!$E$5:$E$203,MATCH($A270&amp;"|"&amp;$F270,Exceções!$F$5:$F$203,0))),""))</f>
        <v/>
      </c>
    </row>
    <row r="271" spans="1:30" ht="15" hidden="1" customHeight="1" x14ac:dyDescent="0.25">
      <c r="A271" s="31">
        <v>54611</v>
      </c>
      <c r="B271" s="17" t="s">
        <v>16</v>
      </c>
      <c r="C271" s="17" t="str">
        <f>IFERROR(INDEX(Cadastro!$C$5:$C$243,$AB271),"NÃO INFORMADO")</f>
        <v>CAL</v>
      </c>
      <c r="D271" s="17" t="str">
        <f>IFERROR(INDEX(Cadastro!$D$5:$D$243,$AB271),"")</f>
        <v>B</v>
      </c>
      <c r="E271" s="17" t="str">
        <f>IFERROR(INDEX(Cadastro!$G$5:$G$243,$AB271),"")</f>
        <v>B</v>
      </c>
      <c r="F271" s="29">
        <v>46317</v>
      </c>
      <c r="G271" s="32" t="str">
        <f t="shared" si="24"/>
        <v>qui</v>
      </c>
      <c r="H271" s="31" t="str">
        <f>IF($L271=0,"",_xlfn.MINIFS(Dados!$Q:$Q,Dados!$A:$A,$A271,Dados!$S:$S,$F271))</f>
        <v/>
      </c>
      <c r="I271" s="31" t="str">
        <f>IF($H271="","",_xlfn.MAXIFS(Dados!$R:$R,Dados!$A:$A,$A271,Dados!$S:$S,$F271))</f>
        <v/>
      </c>
      <c r="J271" s="32" t="str">
        <f>IF($D271&lt;&gt;"Folguista","",IFERROR(INDEX(Parâmetros!$D$52:$G$52,1,MIN(4,MAX(1,$W271))),""))</f>
        <v/>
      </c>
      <c r="K271" s="32" t="str">
        <f>IF(OR($AC271&lt;&gt;"",$Y271="Folga",$Y271="Folga trabalhada",$Y271="Férias (cadastro)",$Y271="Férias / afastamento",$Y271="Indeterminado (início da série)"),"",IF(OR($D271="6x1",$D271="FF 6x1"),IF(OR(WEEKDAY($F271,2)=6,WEEKDAY($F271,2)=7),"6x1 sáb/dom","6x1"),IF($D271="5x2","5x2",IF($H271="",IF($D271="Folguista",$J271,$E271),IF(OR($H271&gt;=Parâmetros!$E$18,$H271&lt;Parâmetros!$E$19),"C",IF($H271&lt;Parâmetros!$E$20,"A","B"))))))</f>
        <v/>
      </c>
      <c r="L271" s="30">
        <f>SUMIFS(Dados!$E:$E,Dados!$A:$A,$A271,Dados!$S:$S,$F271)</f>
        <v>0</v>
      </c>
      <c r="M271" s="30" t="str">
        <f>IFERROR(INDEX(Parâmetros!$E$6:$E$11,MATCH($K271,Parâmetros!$A$6:$A$11,0)),"")</f>
        <v/>
      </c>
      <c r="N271" s="33" t="str">
        <f t="shared" si="25"/>
        <v/>
      </c>
      <c r="O271" s="33">
        <f>Parâmetros!$E$13</f>
        <v>0.8</v>
      </c>
      <c r="P271" s="32" t="str">
        <f>IF(OR($M271="",$F271&gt;Parâmetros!$E$14),"Não","Sim")</f>
        <v>Não</v>
      </c>
      <c r="Q271" s="32" t="str">
        <f t="shared" si="26"/>
        <v/>
      </c>
      <c r="R271" s="32" t="str">
        <f t="shared" si="27"/>
        <v/>
      </c>
      <c r="S271" s="30" t="str">
        <f t="shared" si="28"/>
        <v/>
      </c>
      <c r="T271" s="32" t="str">
        <f>IF($Q271&lt;&gt;"Sim","",IF($N271&gt;Parâmetros!$E$15,"Sim","Não"))</f>
        <v/>
      </c>
      <c r="U271" s="17" t="str">
        <f t="shared" si="29"/>
        <v>Folga</v>
      </c>
      <c r="V271" s="17" t="str">
        <f>IF($AC271&lt;&gt;"",IF($L271&gt;0,"ATENÇÃO · apontou em dia de "&amp;LOWER($AC271)&amp;" cadastrado","Exceção cadastrada · "&amp;$AC271)&amp;IF($AD271="",""," · "&amp;$AD271),IF($E271="Férias",IF($L271&gt;0,"ATENÇÃO · apontou estando de férias no cadastro","Férias no cadastro"),IF($Y271="Férias / afastamento","Afastamento · "&amp;($Z271+$AA271-1)&amp;" dias seguidos sem apontamento",IF($Y271="Folga trabalhada","ATENÇÃO · apontou em dia de folga da escala 5x2",IF($Y271="Folga",IF(AND($D271="5x2",OR(WEEKDAY($F271,2)=6,WEEKDAY($F271,2)=7)),"Folga de fim de semana da escala 5x2",IF(AND(OR($D271="6x1",$D271="FF 6x1"),WEEKDAY($F271,2)=6,FALSE()),"Folga de fim de semana · apontou no domingo anterior",IF(AND(OR($D271="6x1",$D271="FF 6x1"),WEEKDAY($F271,2)=7,AND($A271=$A270,$L270&gt;0)),"Folga de fim de semana · apontou no sábado",IF(AND(OR($D271="6x1",$D271="FF 6x1"),OR(WEEKDAY($F271,2)=6,WEEKDAY($F271,2)=7)),"Folga de fim de semana · sem apontamento no sábado nem no domingo","Folga prevista pelo ciclo")))),IF($Y271="Indeterminado (início da série)","Sem histórico anterior — informe o dia do ciclo no Cadastro",IF($Y271="Falta de registro",IF(OR(OR($D271="6x1",$D271="FF 6x1"),$D271="5x2"),"FALTA DE REGISTRO · dia útil da escala "&amp;$E271,"FALTA DE REGISTRO · dia "&amp;$W271&amp;" de "&amp;IFERROR(INDEX(Parâmetros!$B$39:$B$48,MATCH($E271,Parâmetros!$A$39:$A$48,0)),99)&amp;" do ciclo"),IF(OR($D271="6x1",$D271="FF 6x1"),IF(OR(AND(WEEKDAY($F271,2)=6,AND($A271=$A272,$L272&gt;0)),AND(WEEKDAY($F271,2)=7,AND($A271=$A270,$L270&gt;0))),"ATENÇÃO · apontou sábado e domingo no mesmo fim de semana",IF(OR(WEEKDAY($F271,2)=6,WEEKDAY($F271,2)=7),"Jornada de fim de semana do 6x1",IF(OR($H271&gt;=Parâmetros!$E$20,$H271&lt;Parâmetros!$E$19),"ATENÇÃO · 6x1 apontou fora do horário diurno","Jornada fixa do 6x1"))),IF($D271="5x2","Jornada fixa do 5x2",IF($D271="Folguista",IF($J271=$K271,"Evidência confirma sequência","DIVERGE · sequência "&amp;$J271&amp;" × evidência "&amp;$K271),IF($K271=$E271,"Evidência confirma cadastro","DIVERGE · cadastro "&amp;$E271&amp;" × evidência "&amp;$K271)))))))))))</f>
        <v>Folga prevista pelo ciclo</v>
      </c>
      <c r="W271" s="34">
        <f>IF(OR(OR($D271="6x1",$D271="FF 6x1"),$D271="5x2"),"",IF($AB271&lt;&gt;$AB270,IF(IFERROR(INDEX(Cadastro!$F$5:$F$243,$AB271),"")="",IF($L271&gt;0,1,0),IF(IFERROR(INDEX(Cadastro!$F$5:$F$243,$AB271),"")&lt;=IFERROR(INDEX(Parâmetros!$B$39:$B$48,MATCH($E271,Parâmetros!$A$39:$A$48,0)),99),IFERROR(INDEX(Cadastro!$F$5:$F$243,$AB271),""),0)),IF($L271&gt;0,IF(N($X270)&gt;0,1,N($W270)+1),IF(AND($L271=0,OR(N($W270)&gt;=IFERROR(INDEX(Parâmetros!$B$39:$B$48,MATCH($E271,Parâmetros!$A$39:$A$48,0)),99),AND(N($X270)&gt;0,N($X270)&lt;IFERROR(INDEX(Parâmetros!$C$39:$C$48,MATCH($E271,Parâmetros!$A$39:$A$48,0)),0)))),0,N($W270)+1))))</f>
        <v>0</v>
      </c>
      <c r="X271" s="34">
        <f>IF(OR(OR($D271="6x1",$D271="FF 6x1"),$D271="5x2"),"",IF($AB271&lt;&gt;$AB270,IF(IFERROR(INDEX(Cadastro!$F$5:$F$243,$AB271),"")="",0,IF(IFERROR(INDEX(Cadastro!$F$5:$F$243,$AB271),"")&gt;IFERROR(INDEX(Parâmetros!$B$39:$B$48,MATCH($E271,Parâmetros!$A$39:$A$48,0)),99),IFERROR(INDEX(Cadastro!$F$5:$F$243,$AB271),"")-IFERROR(INDEX(Parâmetros!$B$39:$B$48,MATCH($E271,Parâmetros!$A$39:$A$48,0)),99),0)),IF(AND($L271=0,OR(N($W270)&gt;=IFERROR(INDEX(Parâmetros!$B$39:$B$48,MATCH($E271,Parâmetros!$A$39:$A$48,0)),99),AND(N($X270)&gt;0,N($X270)&lt;IFERROR(INDEX(Parâmetros!$C$39:$C$48,MATCH($E271,Parâmetros!$A$39:$A$48,0)),0)))),N($X270)+1,0)))</f>
        <v>1</v>
      </c>
      <c r="Y271" t="str">
        <f>IF($AC271&lt;&gt;"",IF($L271&gt;0,$AC271&amp;" · com apontamento",$AC271),IF($E271="Férias",IF($L271&gt;0,"Férias · com apontamento","Férias (cadastro)"),IF(($Z271+$AA271-1)&gt;Parâmetros!$E$16,"Férias / afastamento",IF(AND($D271="5x2",OR(WEEKDAY($F271,2)=6,WEEKDAY($F271,2)=7)),IF($L271&gt;0,"Folga trabalhada","Folga"),IF($L271&gt;0,"Trabalhado",IF(OR(OR($D271="6x1",$D271="FF 6x1"),$D271="5x2"),IF(AND(OR($D271="6x1",$D271="FF 6x1"),OR(WEEKDAY($F271,2)=6,WEEKDAY($F271,2)=7)),"Folga","Falta de registro"),IF(AND($AB271&lt;&gt;$AB270,IFERROR(INDEX(Cadastro!$F$5:$F$243,$AB271),"")=""),"Indeterminado (início da série)",IF($X271&gt;0,"Folga","Falta de registro"))))))))</f>
        <v>Folga</v>
      </c>
      <c r="Z271" s="34">
        <f>IF(OR($L271&gt;0,$F271&gt;Parâmetros!$E$14),0,IF($A271&lt;&gt;$A270,1,N($Z270)+1))</f>
        <v>3</v>
      </c>
      <c r="AA271" s="34">
        <f>IF(OR($L271&gt;0,$F271&gt;Parâmetros!$E$14),0,IF(OR($A271&lt;&gt;$A272,$F272&gt;Parâmetros!$E$14),1,N($AA272)+1))</f>
        <v>2</v>
      </c>
      <c r="AB271" s="31">
        <f>IFERROR(MATCH($A271&amp;"|"&amp;TEXT(_xlfn.MAXIFS(Cadastro!$E$5:$E$243,Cadastro!$A$5:$A$243,$A271,Cadastro!$E$5:$E$243,"&lt;="&amp;$F271),"yyyymmdd"),Cadastro!$I$5:$I$243,0),"")</f>
        <v>34</v>
      </c>
      <c r="AC271" t="str">
        <f>IFERROR(_xlfn.SINGLE(INDEX(Exceções!$D$5:$D$203,MATCH($A271&amp;"|"&amp;$F271,Exceções!$F$5:$F$203,0))),"")</f>
        <v/>
      </c>
      <c r="AD271" t="str">
        <f>IF($AC271="","",IFERROR(_xlfn.SINGLE(INDEX(Exceções!$E$5:$E$203,MATCH($A271&amp;"|"&amp;$F271,Exceções!$F$5:$F$203,0))),""))</f>
        <v/>
      </c>
    </row>
    <row r="272" spans="1:30" ht="15" hidden="1" customHeight="1" x14ac:dyDescent="0.25">
      <c r="A272" s="31">
        <v>54611</v>
      </c>
      <c r="B272" s="17" t="s">
        <v>16</v>
      </c>
      <c r="C272" s="17" t="str">
        <f>IFERROR(INDEX(Cadastro!$C$5:$C$243,$AB272),"NÃO INFORMADO")</f>
        <v>CAL</v>
      </c>
      <c r="D272" s="17" t="str">
        <f>IFERROR(INDEX(Cadastro!$D$5:$D$243,$AB272),"")</f>
        <v>B</v>
      </c>
      <c r="E272" s="17" t="str">
        <f>IFERROR(INDEX(Cadastro!$G$5:$G$243,$AB272),"")</f>
        <v>B</v>
      </c>
      <c r="F272" s="29">
        <v>46318</v>
      </c>
      <c r="G272" s="32" t="str">
        <f t="shared" si="24"/>
        <v>sex</v>
      </c>
      <c r="H272" s="31" t="str">
        <f>IF($L272=0,"",_xlfn.MINIFS(Dados!$Q:$Q,Dados!$A:$A,$A272,Dados!$S:$S,$F272))</f>
        <v/>
      </c>
      <c r="I272" s="31" t="str">
        <f>IF($H272="","",_xlfn.MAXIFS(Dados!$R:$R,Dados!$A:$A,$A272,Dados!$S:$S,$F272))</f>
        <v/>
      </c>
      <c r="J272" s="32" t="str">
        <f>IF($D272&lt;&gt;"Folguista","",IFERROR(INDEX(Parâmetros!$D$52:$G$52,1,MIN(4,MAX(1,$W272))),""))</f>
        <v/>
      </c>
      <c r="K272" s="32" t="str">
        <f>IF(OR($AC272&lt;&gt;"",$Y272="Folga",$Y272="Folga trabalhada",$Y272="Férias (cadastro)",$Y272="Férias / afastamento",$Y272="Indeterminado (início da série)"),"",IF(OR($D272="6x1",$D272="FF 6x1"),IF(OR(WEEKDAY($F272,2)=6,WEEKDAY($F272,2)=7),"6x1 sáb/dom","6x1"),IF($D272="5x2","5x2",IF($H272="",IF($D272="Folguista",$J272,$E272),IF(OR($H272&gt;=Parâmetros!$E$18,$H272&lt;Parâmetros!$E$19),"C",IF($H272&lt;Parâmetros!$E$20,"A","B"))))))</f>
        <v>B</v>
      </c>
      <c r="L272" s="30">
        <f>SUMIFS(Dados!$E:$E,Dados!$A:$A,$A272,Dados!$S:$S,$F272)</f>
        <v>0</v>
      </c>
      <c r="M272" s="30">
        <f>IFERROR(INDEX(Parâmetros!$E$6:$E$11,MATCH($K272,Parâmetros!$A$6:$A$11,0)),"")</f>
        <v>7.67</v>
      </c>
      <c r="N272" s="33">
        <f t="shared" si="25"/>
        <v>0</v>
      </c>
      <c r="O272" s="33">
        <f>Parâmetros!$E$13</f>
        <v>0.8</v>
      </c>
      <c r="P272" s="32" t="str">
        <f>IF(OR($M272="",$F272&gt;Parâmetros!$E$14),"Não","Sim")</f>
        <v>Sim</v>
      </c>
      <c r="Q272" s="32" t="str">
        <f t="shared" si="26"/>
        <v>Não</v>
      </c>
      <c r="R272" s="32" t="str">
        <f t="shared" si="27"/>
        <v/>
      </c>
      <c r="S272" s="30" t="str">
        <f t="shared" si="28"/>
        <v/>
      </c>
      <c r="T272" s="32" t="str">
        <f>IF($Q272&lt;&gt;"Sim","",IF($N272&gt;Parâmetros!$E$15,"Sim","Não"))</f>
        <v/>
      </c>
      <c r="U272" s="17" t="str">
        <f t="shared" si="29"/>
        <v>Falta de registro</v>
      </c>
      <c r="V272" s="17" t="str">
        <f>IF($AC272&lt;&gt;"",IF($L272&gt;0,"ATENÇÃO · apontou em dia de "&amp;LOWER($AC272)&amp;" cadastrado","Exceção cadastrada · "&amp;$AC272)&amp;IF($AD272="",""," · "&amp;$AD272),IF($E272="Férias",IF($L272&gt;0,"ATENÇÃO · apontou estando de férias no cadastro","Férias no cadastro"),IF($Y272="Férias / afastamento","Afastamento · "&amp;($Z272+$AA272-1)&amp;" dias seguidos sem apontamento",IF($Y272="Folga trabalhada","ATENÇÃO · apontou em dia de folga da escala 5x2",IF($Y272="Folga",IF(AND($D272="5x2",OR(WEEKDAY($F272,2)=6,WEEKDAY($F272,2)=7)),"Folga de fim de semana da escala 5x2",IF(AND(OR($D272="6x1",$D272="FF 6x1"),WEEKDAY($F272,2)=6,FALSE()),"Folga de fim de semana · apontou no domingo anterior",IF(AND(OR($D272="6x1",$D272="FF 6x1"),WEEKDAY($F272,2)=7,AND($A272=$A271,$L271&gt;0)),"Folga de fim de semana · apontou no sábado",IF(AND(OR($D272="6x1",$D272="FF 6x1"),OR(WEEKDAY($F272,2)=6,WEEKDAY($F272,2)=7)),"Folga de fim de semana · sem apontamento no sábado nem no domingo","Folga prevista pelo ciclo")))),IF($Y272="Indeterminado (início da série)","Sem histórico anterior — informe o dia do ciclo no Cadastro",IF($Y272="Falta de registro",IF(OR(OR($D272="6x1",$D272="FF 6x1"),$D272="5x2"),"FALTA DE REGISTRO · dia útil da escala "&amp;$E272,"FALTA DE REGISTRO · dia "&amp;$W272&amp;" de "&amp;IFERROR(INDEX(Parâmetros!$B$39:$B$48,MATCH($E272,Parâmetros!$A$39:$A$48,0)),99)&amp;" do ciclo"),IF(OR($D272="6x1",$D272="FF 6x1"),IF(OR(AND(WEEKDAY($F272,2)=6,AND($A272=$A273,$L273&gt;0)),AND(WEEKDAY($F272,2)=7,AND($A272=$A271,$L271&gt;0))),"ATENÇÃO · apontou sábado e domingo no mesmo fim de semana",IF(OR(WEEKDAY($F272,2)=6,WEEKDAY($F272,2)=7),"Jornada de fim de semana do 6x1",IF(OR($H272&gt;=Parâmetros!$E$20,$H272&lt;Parâmetros!$E$19),"ATENÇÃO · 6x1 apontou fora do horário diurno","Jornada fixa do 6x1"))),IF($D272="5x2","Jornada fixa do 5x2",IF($D272="Folguista",IF($J272=$K272,"Evidência confirma sequência","DIVERGE · sequência "&amp;$J272&amp;" × evidência "&amp;$K272),IF($K272=$E272,"Evidência confirma cadastro","DIVERGE · cadastro "&amp;$E272&amp;" × evidência "&amp;$K272)))))))))))</f>
        <v>FALTA DE REGISTRO · dia 1 de 5 do ciclo</v>
      </c>
      <c r="W272" s="34">
        <f>IF(OR(OR($D272="6x1",$D272="FF 6x1"),$D272="5x2"),"",IF($AB272&lt;&gt;$AB271,IF(IFERROR(INDEX(Cadastro!$F$5:$F$243,$AB272),"")="",IF($L272&gt;0,1,0),IF(IFERROR(INDEX(Cadastro!$F$5:$F$243,$AB272),"")&lt;=IFERROR(INDEX(Parâmetros!$B$39:$B$48,MATCH($E272,Parâmetros!$A$39:$A$48,0)),99),IFERROR(INDEX(Cadastro!$F$5:$F$243,$AB272),""),0)),IF($L272&gt;0,IF(N($X271)&gt;0,1,N($W271)+1),IF(AND($L272=0,OR(N($W271)&gt;=IFERROR(INDEX(Parâmetros!$B$39:$B$48,MATCH($E272,Parâmetros!$A$39:$A$48,0)),99),AND(N($X271)&gt;0,N($X271)&lt;IFERROR(INDEX(Parâmetros!$C$39:$C$48,MATCH($E272,Parâmetros!$A$39:$A$48,0)),0)))),0,N($W271)+1))))</f>
        <v>1</v>
      </c>
      <c r="X272" s="34">
        <f>IF(OR(OR($D272="6x1",$D272="FF 6x1"),$D272="5x2"),"",IF($AB272&lt;&gt;$AB271,IF(IFERROR(INDEX(Cadastro!$F$5:$F$243,$AB272),"")="",0,IF(IFERROR(INDEX(Cadastro!$F$5:$F$243,$AB272),"")&gt;IFERROR(INDEX(Parâmetros!$B$39:$B$48,MATCH($E272,Parâmetros!$A$39:$A$48,0)),99),IFERROR(INDEX(Cadastro!$F$5:$F$243,$AB272),"")-IFERROR(INDEX(Parâmetros!$B$39:$B$48,MATCH($E272,Parâmetros!$A$39:$A$48,0)),99),0)),IF(AND($L272=0,OR(N($W271)&gt;=IFERROR(INDEX(Parâmetros!$B$39:$B$48,MATCH($E272,Parâmetros!$A$39:$A$48,0)),99),AND(N($X271)&gt;0,N($X271)&lt;IFERROR(INDEX(Parâmetros!$C$39:$C$48,MATCH($E272,Parâmetros!$A$39:$A$48,0)),0)))),N($X271)+1,0)))</f>
        <v>0</v>
      </c>
      <c r="Y272" t="str">
        <f>IF($AC272&lt;&gt;"",IF($L272&gt;0,$AC272&amp;" · com apontamento",$AC272),IF($E272="Férias",IF($L272&gt;0,"Férias · com apontamento","Férias (cadastro)"),IF(($Z272+$AA272-1)&gt;Parâmetros!$E$16,"Férias / afastamento",IF(AND($D272="5x2",OR(WEEKDAY($F272,2)=6,WEEKDAY($F272,2)=7)),IF($L272&gt;0,"Folga trabalhada","Folga"),IF($L272&gt;0,"Trabalhado",IF(OR(OR($D272="6x1",$D272="FF 6x1"),$D272="5x2"),IF(AND(OR($D272="6x1",$D272="FF 6x1"),OR(WEEKDAY($F272,2)=6,WEEKDAY($F272,2)=7)),"Folga","Falta de registro"),IF(AND($AB272&lt;&gt;$AB271,IFERROR(INDEX(Cadastro!$F$5:$F$243,$AB272),"")=""),"Indeterminado (início da série)",IF($X272&gt;0,"Folga","Falta de registro"))))))))</f>
        <v>Falta de registro</v>
      </c>
      <c r="Z272" s="34">
        <f>IF(OR($L272&gt;0,$F272&gt;Parâmetros!$E$14),0,IF($A272&lt;&gt;$A271,1,N($Z271)+1))</f>
        <v>4</v>
      </c>
      <c r="AA272" s="34">
        <f>IF(OR($L272&gt;0,$F272&gt;Parâmetros!$E$14),0,IF(OR($A272&lt;&gt;$A273,$F273&gt;Parâmetros!$E$14),1,N($AA273)+1))</f>
        <v>1</v>
      </c>
      <c r="AB272" s="31">
        <f>IFERROR(MATCH($A272&amp;"|"&amp;TEXT(_xlfn.MAXIFS(Cadastro!$E$5:$E$243,Cadastro!$A$5:$A$243,$A272,Cadastro!$E$5:$E$243,"&lt;="&amp;$F272),"yyyymmdd"),Cadastro!$I$5:$I$243,0),"")</f>
        <v>34</v>
      </c>
      <c r="AC272" t="str">
        <f>IFERROR(_xlfn.SINGLE(INDEX(Exceções!$D$5:$D$203,MATCH($A272&amp;"|"&amp;$F272,Exceções!$F$5:$F$203,0))),"")</f>
        <v/>
      </c>
      <c r="AD272" t="str">
        <f>IF($AC272="","",IFERROR(_xlfn.SINGLE(INDEX(Exceções!$E$5:$E$203,MATCH($A272&amp;"|"&amp;$F272,Exceções!$F$5:$F$203,0))),""))</f>
        <v/>
      </c>
    </row>
    <row r="273" spans="1:30" ht="15" hidden="1" customHeight="1" x14ac:dyDescent="0.25">
      <c r="A273" s="31">
        <v>54611</v>
      </c>
      <c r="B273" s="17" t="s">
        <v>16</v>
      </c>
      <c r="C273" s="17" t="str">
        <f>IFERROR(INDEX(Cadastro!$C$5:$C$243,$AB273),"NÃO INFORMADO")</f>
        <v>CAL</v>
      </c>
      <c r="D273" s="17" t="str">
        <f>IFERROR(INDEX(Cadastro!$D$5:$D$243,$AB273),"")</f>
        <v>B</v>
      </c>
      <c r="E273" s="17" t="str">
        <f>IFERROR(INDEX(Cadastro!$G$5:$G$243,$AB273),"")</f>
        <v>B</v>
      </c>
      <c r="F273" s="29">
        <v>46319</v>
      </c>
      <c r="G273" s="32" t="str">
        <f t="shared" si="24"/>
        <v>sáb</v>
      </c>
      <c r="H273" s="31" t="str">
        <f>IF($L273=0,"",_xlfn.MINIFS(Dados!$Q:$Q,Dados!$A:$A,$A273,Dados!$S:$S,$F273))</f>
        <v/>
      </c>
      <c r="I273" s="31" t="str">
        <f>IF($H273="","",_xlfn.MAXIFS(Dados!$R:$R,Dados!$A:$A,$A273,Dados!$S:$S,$F273))</f>
        <v/>
      </c>
      <c r="J273" s="32" t="str">
        <f>IF($D273&lt;&gt;"Folguista","",IFERROR(INDEX(Parâmetros!$D$52:$G$52,1,MIN(4,MAX(1,$W273))),""))</f>
        <v/>
      </c>
      <c r="K273" s="32" t="str">
        <f>IF(OR($AC273&lt;&gt;"",$Y273="Folga",$Y273="Folga trabalhada",$Y273="Férias (cadastro)",$Y273="Férias / afastamento",$Y273="Indeterminado (início da série)"),"",IF(OR($D273="6x1",$D273="FF 6x1"),IF(OR(WEEKDAY($F273,2)=6,WEEKDAY($F273,2)=7),"6x1 sáb/dom","6x1"),IF($D273="5x2","5x2",IF($H273="",IF($D273="Folguista",$J273,$E273),IF(OR($H273&gt;=Parâmetros!$E$18,$H273&lt;Parâmetros!$E$19),"C",IF($H273&lt;Parâmetros!$E$20,"A","B"))))))</f>
        <v>B</v>
      </c>
      <c r="L273" s="30">
        <f>SUMIFS(Dados!$E:$E,Dados!$A:$A,$A273,Dados!$S:$S,$F273)</f>
        <v>0</v>
      </c>
      <c r="M273" s="30">
        <f>IFERROR(INDEX(Parâmetros!$E$6:$E$11,MATCH($K273,Parâmetros!$A$6:$A$11,0)),"")</f>
        <v>7.67</v>
      </c>
      <c r="N273" s="33">
        <f t="shared" si="25"/>
        <v>0</v>
      </c>
      <c r="O273" s="33">
        <f>Parâmetros!$E$13</f>
        <v>0.8</v>
      </c>
      <c r="P273" s="32" t="str">
        <f>IF(OR($M273="",$F273&gt;Parâmetros!$E$14),"Não","Sim")</f>
        <v>Não</v>
      </c>
      <c r="Q273" s="32" t="str">
        <f t="shared" si="26"/>
        <v/>
      </c>
      <c r="R273" s="32" t="str">
        <f t="shared" si="27"/>
        <v/>
      </c>
      <c r="S273" s="30" t="str">
        <f t="shared" si="28"/>
        <v/>
      </c>
      <c r="T273" s="32" t="str">
        <f>IF($Q273&lt;&gt;"Sim","",IF($N273&gt;Parâmetros!$E$15,"Sim","Não"))</f>
        <v/>
      </c>
      <c r="U273" s="17" t="str">
        <f t="shared" si="29"/>
        <v>Fora da apuração</v>
      </c>
      <c r="V273" s="17" t="str">
        <f>IF($AC273&lt;&gt;"",IF($L273&gt;0,"ATENÇÃO · apontou em dia de "&amp;LOWER($AC273)&amp;" cadastrado","Exceção cadastrada · "&amp;$AC273)&amp;IF($AD273="",""," · "&amp;$AD273),IF($E273="Férias",IF($L273&gt;0,"ATENÇÃO · apontou estando de férias no cadastro","Férias no cadastro"),IF($Y273="Férias / afastamento","Afastamento · "&amp;($Z273+$AA273-1)&amp;" dias seguidos sem apontamento",IF($Y273="Folga trabalhada","ATENÇÃO · apontou em dia de folga da escala 5x2",IF($Y273="Folga",IF(AND($D273="5x2",OR(WEEKDAY($F273,2)=6,WEEKDAY($F273,2)=7)),"Folga de fim de semana da escala 5x2",IF(AND(OR($D273="6x1",$D273="FF 6x1"),WEEKDAY($F273,2)=6,FALSE()),"Folga de fim de semana · apontou no domingo anterior",IF(AND(OR($D273="6x1",$D273="FF 6x1"),WEEKDAY($F273,2)=7,AND($A273=$A272,$L272&gt;0)),"Folga de fim de semana · apontou no sábado",IF(AND(OR($D273="6x1",$D273="FF 6x1"),OR(WEEKDAY($F273,2)=6,WEEKDAY($F273,2)=7)),"Folga de fim de semana · sem apontamento no sábado nem no domingo","Folga prevista pelo ciclo")))),IF($Y273="Indeterminado (início da série)","Sem histórico anterior — informe o dia do ciclo no Cadastro",IF($Y273="Falta de registro",IF(OR(OR($D273="6x1",$D273="FF 6x1"),$D273="5x2"),"FALTA DE REGISTRO · dia útil da escala "&amp;$E273,"FALTA DE REGISTRO · dia "&amp;$W273&amp;" de "&amp;IFERROR(INDEX(Parâmetros!$B$39:$B$48,MATCH($E273,Parâmetros!$A$39:$A$48,0)),99)&amp;" do ciclo"),IF(OR($D273="6x1",$D273="FF 6x1"),IF(OR(AND(WEEKDAY($F273,2)=6,AND($A273=$A274,$L274&gt;0)),AND(WEEKDAY($F273,2)=7,AND($A273=$A272,$L272&gt;0))),"ATENÇÃO · apontou sábado e domingo no mesmo fim de semana",IF(OR(WEEKDAY($F273,2)=6,WEEKDAY($F273,2)=7),"Jornada de fim de semana do 6x1",IF(OR($H273&gt;=Parâmetros!$E$20,$H273&lt;Parâmetros!$E$19),"ATENÇÃO · 6x1 apontou fora do horário diurno","Jornada fixa do 6x1"))),IF($D273="5x2","Jornada fixa do 5x2",IF($D273="Folguista",IF($J273=$K273,"Evidência confirma sequência","DIVERGE · sequência "&amp;$J273&amp;" × evidência "&amp;$K273),IF($K273=$E273,"Evidência confirma cadastro","DIVERGE · cadastro "&amp;$E273&amp;" × evidência "&amp;$K273)))))))))))</f>
        <v>FALTA DE REGISTRO · dia 2 de 5 do ciclo</v>
      </c>
      <c r="W273" s="34">
        <f>IF(OR(OR($D273="6x1",$D273="FF 6x1"),$D273="5x2"),"",IF($AB273&lt;&gt;$AB272,IF(IFERROR(INDEX(Cadastro!$F$5:$F$243,$AB273),"")="",IF($L273&gt;0,1,0),IF(IFERROR(INDEX(Cadastro!$F$5:$F$243,$AB273),"")&lt;=IFERROR(INDEX(Parâmetros!$B$39:$B$48,MATCH($E273,Parâmetros!$A$39:$A$48,0)),99),IFERROR(INDEX(Cadastro!$F$5:$F$243,$AB273),""),0)),IF($L273&gt;0,IF(N($X272)&gt;0,1,N($W272)+1),IF(AND($L273=0,OR(N($W272)&gt;=IFERROR(INDEX(Parâmetros!$B$39:$B$48,MATCH($E273,Parâmetros!$A$39:$A$48,0)),99),AND(N($X272)&gt;0,N($X272)&lt;IFERROR(INDEX(Parâmetros!$C$39:$C$48,MATCH($E273,Parâmetros!$A$39:$A$48,0)),0)))),0,N($W272)+1))))</f>
        <v>2</v>
      </c>
      <c r="X273" s="34">
        <f>IF(OR(OR($D273="6x1",$D273="FF 6x1"),$D273="5x2"),"",IF($AB273&lt;&gt;$AB272,IF(IFERROR(INDEX(Cadastro!$F$5:$F$243,$AB273),"")="",0,IF(IFERROR(INDEX(Cadastro!$F$5:$F$243,$AB273),"")&gt;IFERROR(INDEX(Parâmetros!$B$39:$B$48,MATCH($E273,Parâmetros!$A$39:$A$48,0)),99),IFERROR(INDEX(Cadastro!$F$5:$F$243,$AB273),"")-IFERROR(INDEX(Parâmetros!$B$39:$B$48,MATCH($E273,Parâmetros!$A$39:$A$48,0)),99),0)),IF(AND($L273=0,OR(N($W272)&gt;=IFERROR(INDEX(Parâmetros!$B$39:$B$48,MATCH($E273,Parâmetros!$A$39:$A$48,0)),99),AND(N($X272)&gt;0,N($X272)&lt;IFERROR(INDEX(Parâmetros!$C$39:$C$48,MATCH($E273,Parâmetros!$A$39:$A$48,0)),0)))),N($X272)+1,0)))</f>
        <v>0</v>
      </c>
      <c r="Y273" t="str">
        <f>IF($AC273&lt;&gt;"",IF($L273&gt;0,$AC273&amp;" · com apontamento",$AC273),IF($E273="Férias",IF($L273&gt;0,"Férias · com apontamento","Férias (cadastro)"),IF(($Z273+$AA273-1)&gt;Parâmetros!$E$16,"Férias / afastamento",IF(AND($D273="5x2",OR(WEEKDAY($F273,2)=6,WEEKDAY($F273,2)=7)),IF($L273&gt;0,"Folga trabalhada","Folga"),IF($L273&gt;0,"Trabalhado",IF(OR(OR($D273="6x1",$D273="FF 6x1"),$D273="5x2"),IF(AND(OR($D273="6x1",$D273="FF 6x1"),OR(WEEKDAY($F273,2)=6,WEEKDAY($F273,2)=7)),"Folga","Falta de registro"),IF(AND($AB273&lt;&gt;$AB272,IFERROR(INDEX(Cadastro!$F$5:$F$243,$AB273),"")=""),"Indeterminado (início da série)",IF($X273&gt;0,"Folga","Falta de registro"))))))))</f>
        <v>Falta de registro</v>
      </c>
      <c r="Z273" s="34">
        <f>IF(OR($L273&gt;0,$F273&gt;Parâmetros!$E$14),0,IF($A273&lt;&gt;$A272,1,N($Z272)+1))</f>
        <v>0</v>
      </c>
      <c r="AA273" s="34">
        <f>IF(OR($L273&gt;0,$F273&gt;Parâmetros!$E$14),0,IF(OR($A273&lt;&gt;$A274,$F274&gt;Parâmetros!$E$14),1,N($AA274)+1))</f>
        <v>0</v>
      </c>
      <c r="AB273" s="31">
        <f>IFERROR(MATCH($A273&amp;"|"&amp;TEXT(_xlfn.MAXIFS(Cadastro!$E$5:$E$243,Cadastro!$A$5:$A$243,$A273,Cadastro!$E$5:$E$243,"&lt;="&amp;$F273),"yyyymmdd"),Cadastro!$I$5:$I$243,0),"")</f>
        <v>34</v>
      </c>
      <c r="AC273" t="str">
        <f>IFERROR(_xlfn.SINGLE(INDEX(Exceções!$D$5:$D$203,MATCH($A273&amp;"|"&amp;$F273,Exceções!$F$5:$F$203,0))),"")</f>
        <v/>
      </c>
      <c r="AD273" t="str">
        <f>IF($AC273="","",IFERROR(_xlfn.SINGLE(INDEX(Exceções!$E$5:$E$203,MATCH($A273&amp;"|"&amp;$F273,Exceções!$F$5:$F$203,0))),""))</f>
        <v/>
      </c>
    </row>
    <row r="274" spans="1:30" ht="15" hidden="1" customHeight="1" x14ac:dyDescent="0.25">
      <c r="A274" s="31">
        <v>54611</v>
      </c>
      <c r="B274" s="17" t="s">
        <v>16</v>
      </c>
      <c r="C274" s="17" t="str">
        <f>IFERROR(INDEX(Cadastro!$C$5:$C$243,$AB274),"NÃO INFORMADO")</f>
        <v>CAL</v>
      </c>
      <c r="D274" s="17" t="str">
        <f>IFERROR(INDEX(Cadastro!$D$5:$D$243,$AB274),"")</f>
        <v>B</v>
      </c>
      <c r="E274" s="17" t="str">
        <f>IFERROR(INDEX(Cadastro!$G$5:$G$243,$AB274),"")</f>
        <v>B</v>
      </c>
      <c r="F274" s="29">
        <v>46320</v>
      </c>
      <c r="G274" s="32" t="str">
        <f t="shared" si="24"/>
        <v>dom</v>
      </c>
      <c r="H274" s="31" t="str">
        <f>IF($L274=0,"",_xlfn.MINIFS(Dados!$Q:$Q,Dados!$A:$A,$A274,Dados!$S:$S,$F274))</f>
        <v/>
      </c>
      <c r="I274" s="31" t="str">
        <f>IF($H274="","",_xlfn.MAXIFS(Dados!$R:$R,Dados!$A:$A,$A274,Dados!$S:$S,$F274))</f>
        <v/>
      </c>
      <c r="J274" s="32" t="str">
        <f>IF($D274&lt;&gt;"Folguista","",IFERROR(INDEX(Parâmetros!$D$52:$G$52,1,MIN(4,MAX(1,$W274))),""))</f>
        <v/>
      </c>
      <c r="K274" s="32" t="str">
        <f>IF(OR($AC274&lt;&gt;"",$Y274="Folga",$Y274="Folga trabalhada",$Y274="Férias (cadastro)",$Y274="Férias / afastamento",$Y274="Indeterminado (início da série)"),"",IF(OR($D274="6x1",$D274="FF 6x1"),IF(OR(WEEKDAY($F274,2)=6,WEEKDAY($F274,2)=7),"6x1 sáb/dom","6x1"),IF($D274="5x2","5x2",IF($H274="",IF($D274="Folguista",$J274,$E274),IF(OR($H274&gt;=Parâmetros!$E$18,$H274&lt;Parâmetros!$E$19),"C",IF($H274&lt;Parâmetros!$E$20,"A","B"))))))</f>
        <v>B</v>
      </c>
      <c r="L274" s="30">
        <f>SUMIFS(Dados!$E:$E,Dados!$A:$A,$A274,Dados!$S:$S,$F274)</f>
        <v>0</v>
      </c>
      <c r="M274" s="30">
        <f>IFERROR(INDEX(Parâmetros!$E$6:$E$11,MATCH($K274,Parâmetros!$A$6:$A$11,0)),"")</f>
        <v>7.67</v>
      </c>
      <c r="N274" s="33">
        <f t="shared" si="25"/>
        <v>0</v>
      </c>
      <c r="O274" s="33">
        <f>Parâmetros!$E$13</f>
        <v>0.8</v>
      </c>
      <c r="P274" s="32" t="str">
        <f>IF(OR($M274="",$F274&gt;Parâmetros!$E$14),"Não","Sim")</f>
        <v>Não</v>
      </c>
      <c r="Q274" s="32" t="str">
        <f t="shared" si="26"/>
        <v/>
      </c>
      <c r="R274" s="32" t="str">
        <f t="shared" si="27"/>
        <v/>
      </c>
      <c r="S274" s="30" t="str">
        <f t="shared" si="28"/>
        <v/>
      </c>
      <c r="T274" s="32" t="str">
        <f>IF($Q274&lt;&gt;"Sim","",IF($N274&gt;Parâmetros!$E$15,"Sim","Não"))</f>
        <v/>
      </c>
      <c r="U274" s="17" t="str">
        <f t="shared" si="29"/>
        <v>Fora da apuração</v>
      </c>
      <c r="V274" s="17" t="str">
        <f>IF($AC274&lt;&gt;"",IF($L274&gt;0,"ATENÇÃO · apontou em dia de "&amp;LOWER($AC274)&amp;" cadastrado","Exceção cadastrada · "&amp;$AC274)&amp;IF($AD274="",""," · "&amp;$AD274),IF($E274="Férias",IF($L274&gt;0,"ATENÇÃO · apontou estando de férias no cadastro","Férias no cadastro"),IF($Y274="Férias / afastamento","Afastamento · "&amp;($Z274+$AA274-1)&amp;" dias seguidos sem apontamento",IF($Y274="Folga trabalhada","ATENÇÃO · apontou em dia de folga da escala 5x2",IF($Y274="Folga",IF(AND($D274="5x2",OR(WEEKDAY($F274,2)=6,WEEKDAY($F274,2)=7)),"Folga de fim de semana da escala 5x2",IF(AND(OR($D274="6x1",$D274="FF 6x1"),WEEKDAY($F274,2)=6,FALSE()),"Folga de fim de semana · apontou no domingo anterior",IF(AND(OR($D274="6x1",$D274="FF 6x1"),WEEKDAY($F274,2)=7,AND($A274=$A273,$L273&gt;0)),"Folga de fim de semana · apontou no sábado",IF(AND(OR($D274="6x1",$D274="FF 6x1"),OR(WEEKDAY($F274,2)=6,WEEKDAY($F274,2)=7)),"Folga de fim de semana · sem apontamento no sábado nem no domingo","Folga prevista pelo ciclo")))),IF($Y274="Indeterminado (início da série)","Sem histórico anterior — informe o dia do ciclo no Cadastro",IF($Y274="Falta de registro",IF(OR(OR($D274="6x1",$D274="FF 6x1"),$D274="5x2"),"FALTA DE REGISTRO · dia útil da escala "&amp;$E274,"FALTA DE REGISTRO · dia "&amp;$W274&amp;" de "&amp;IFERROR(INDEX(Parâmetros!$B$39:$B$48,MATCH($E274,Parâmetros!$A$39:$A$48,0)),99)&amp;" do ciclo"),IF(OR($D274="6x1",$D274="FF 6x1"),IF(OR(AND(WEEKDAY($F274,2)=6,AND($A274=$A275,$L275&gt;0)),AND(WEEKDAY($F274,2)=7,AND($A274=$A273,$L273&gt;0))),"ATENÇÃO · apontou sábado e domingo no mesmo fim de semana",IF(OR(WEEKDAY($F274,2)=6,WEEKDAY($F274,2)=7),"Jornada de fim de semana do 6x1",IF(OR($H274&gt;=Parâmetros!$E$20,$H274&lt;Parâmetros!$E$19),"ATENÇÃO · 6x1 apontou fora do horário diurno","Jornada fixa do 6x1"))),IF($D274="5x2","Jornada fixa do 5x2",IF($D274="Folguista",IF($J274=$K274,"Evidência confirma sequência","DIVERGE · sequência "&amp;$J274&amp;" × evidência "&amp;$K274),IF($K274=$E274,"Evidência confirma cadastro","DIVERGE · cadastro "&amp;$E274&amp;" × evidência "&amp;$K274)))))))))))</f>
        <v>FALTA DE REGISTRO · dia 3 de 5 do ciclo</v>
      </c>
      <c r="W274" s="34">
        <f>IF(OR(OR($D274="6x1",$D274="FF 6x1"),$D274="5x2"),"",IF($AB274&lt;&gt;$AB273,IF(IFERROR(INDEX(Cadastro!$F$5:$F$243,$AB274),"")="",IF($L274&gt;0,1,0),IF(IFERROR(INDEX(Cadastro!$F$5:$F$243,$AB274),"")&lt;=IFERROR(INDEX(Parâmetros!$B$39:$B$48,MATCH($E274,Parâmetros!$A$39:$A$48,0)),99),IFERROR(INDEX(Cadastro!$F$5:$F$243,$AB274),""),0)),IF($L274&gt;0,IF(N($X273)&gt;0,1,N($W273)+1),IF(AND($L274=0,OR(N($W273)&gt;=IFERROR(INDEX(Parâmetros!$B$39:$B$48,MATCH($E274,Parâmetros!$A$39:$A$48,0)),99),AND(N($X273)&gt;0,N($X273)&lt;IFERROR(INDEX(Parâmetros!$C$39:$C$48,MATCH($E274,Parâmetros!$A$39:$A$48,0)),0)))),0,N($W273)+1))))</f>
        <v>3</v>
      </c>
      <c r="X274" s="34">
        <f>IF(OR(OR($D274="6x1",$D274="FF 6x1"),$D274="5x2"),"",IF($AB274&lt;&gt;$AB273,IF(IFERROR(INDEX(Cadastro!$F$5:$F$243,$AB274),"")="",0,IF(IFERROR(INDEX(Cadastro!$F$5:$F$243,$AB274),"")&gt;IFERROR(INDEX(Parâmetros!$B$39:$B$48,MATCH($E274,Parâmetros!$A$39:$A$48,0)),99),IFERROR(INDEX(Cadastro!$F$5:$F$243,$AB274),"")-IFERROR(INDEX(Parâmetros!$B$39:$B$48,MATCH($E274,Parâmetros!$A$39:$A$48,0)),99),0)),IF(AND($L274=0,OR(N($W273)&gt;=IFERROR(INDEX(Parâmetros!$B$39:$B$48,MATCH($E274,Parâmetros!$A$39:$A$48,0)),99),AND(N($X273)&gt;0,N($X273)&lt;IFERROR(INDEX(Parâmetros!$C$39:$C$48,MATCH($E274,Parâmetros!$A$39:$A$48,0)),0)))),N($X273)+1,0)))</f>
        <v>0</v>
      </c>
      <c r="Y274" t="str">
        <f>IF($AC274&lt;&gt;"",IF($L274&gt;0,$AC274&amp;" · com apontamento",$AC274),IF($E274="Férias",IF($L274&gt;0,"Férias · com apontamento","Férias (cadastro)"),IF(($Z274+$AA274-1)&gt;Parâmetros!$E$16,"Férias / afastamento",IF(AND($D274="5x2",OR(WEEKDAY($F274,2)=6,WEEKDAY($F274,2)=7)),IF($L274&gt;0,"Folga trabalhada","Folga"),IF($L274&gt;0,"Trabalhado",IF(OR(OR($D274="6x1",$D274="FF 6x1"),$D274="5x2"),IF(AND(OR($D274="6x1",$D274="FF 6x1"),OR(WEEKDAY($F274,2)=6,WEEKDAY($F274,2)=7)),"Folga","Falta de registro"),IF(AND($AB274&lt;&gt;$AB273,IFERROR(INDEX(Cadastro!$F$5:$F$243,$AB274),"")=""),"Indeterminado (início da série)",IF($X274&gt;0,"Folga","Falta de registro"))))))))</f>
        <v>Falta de registro</v>
      </c>
      <c r="Z274" s="34">
        <f>IF(OR($L274&gt;0,$F274&gt;Parâmetros!$E$14),0,IF($A274&lt;&gt;$A273,1,N($Z273)+1))</f>
        <v>0</v>
      </c>
      <c r="AA274" s="34">
        <f>IF(OR($L274&gt;0,$F274&gt;Parâmetros!$E$14),0,IF(OR($A274&lt;&gt;$A275,$F275&gt;Parâmetros!$E$14),1,N($AA275)+1))</f>
        <v>0</v>
      </c>
      <c r="AB274" s="31">
        <f>IFERROR(MATCH($A274&amp;"|"&amp;TEXT(_xlfn.MAXIFS(Cadastro!$E$5:$E$243,Cadastro!$A$5:$A$243,$A274,Cadastro!$E$5:$E$243,"&lt;="&amp;$F274),"yyyymmdd"),Cadastro!$I$5:$I$243,0),"")</f>
        <v>34</v>
      </c>
      <c r="AC274" t="str">
        <f>IFERROR(_xlfn.SINGLE(INDEX(Exceções!$D$5:$D$203,MATCH($A274&amp;"|"&amp;$F274,Exceções!$F$5:$F$203,0))),"")</f>
        <v/>
      </c>
      <c r="AD274" t="str">
        <f>IF($AC274="","",IFERROR(_xlfn.SINGLE(INDEX(Exceções!$E$5:$E$203,MATCH($A274&amp;"|"&amp;$F274,Exceções!$F$5:$F$203,0))),""))</f>
        <v/>
      </c>
    </row>
    <row r="275" spans="1:30" ht="15" hidden="1" customHeight="1" x14ac:dyDescent="0.25">
      <c r="A275" s="31">
        <v>54611</v>
      </c>
      <c r="B275" s="17" t="s">
        <v>16</v>
      </c>
      <c r="C275" s="17" t="str">
        <f>IFERROR(INDEX(Cadastro!$C$5:$C$243,$AB275),"NÃO INFORMADO")</f>
        <v>CAL</v>
      </c>
      <c r="D275" s="17" t="str">
        <f>IFERROR(INDEX(Cadastro!$D$5:$D$243,$AB275),"")</f>
        <v>B</v>
      </c>
      <c r="E275" s="17" t="str">
        <f>IFERROR(INDEX(Cadastro!$G$5:$G$243,$AB275),"")</f>
        <v>B</v>
      </c>
      <c r="F275" s="29">
        <v>46321</v>
      </c>
      <c r="G275" s="32" t="str">
        <f t="shared" si="24"/>
        <v>seg</v>
      </c>
      <c r="H275" s="31" t="str">
        <f>IF($L275=0,"",_xlfn.MINIFS(Dados!$Q:$Q,Dados!$A:$A,$A275,Dados!$S:$S,$F275))</f>
        <v/>
      </c>
      <c r="I275" s="31" t="str">
        <f>IF($H275="","",_xlfn.MAXIFS(Dados!$R:$R,Dados!$A:$A,$A275,Dados!$S:$S,$F275))</f>
        <v/>
      </c>
      <c r="J275" s="32" t="str">
        <f>IF($D275&lt;&gt;"Folguista","",IFERROR(INDEX(Parâmetros!$D$52:$G$52,1,MIN(4,MAX(1,$W275))),""))</f>
        <v/>
      </c>
      <c r="K275" s="32" t="str">
        <f>IF(OR($AC275&lt;&gt;"",$Y275="Folga",$Y275="Folga trabalhada",$Y275="Férias (cadastro)",$Y275="Férias / afastamento",$Y275="Indeterminado (início da série)"),"",IF(OR($D275="6x1",$D275="FF 6x1"),IF(OR(WEEKDAY($F275,2)=6,WEEKDAY($F275,2)=7),"6x1 sáb/dom","6x1"),IF($D275="5x2","5x2",IF($H275="",IF($D275="Folguista",$J275,$E275),IF(OR($H275&gt;=Parâmetros!$E$18,$H275&lt;Parâmetros!$E$19),"C",IF($H275&lt;Parâmetros!$E$20,"A","B"))))))</f>
        <v>B</v>
      </c>
      <c r="L275" s="30">
        <f>SUMIFS(Dados!$E:$E,Dados!$A:$A,$A275,Dados!$S:$S,$F275)</f>
        <v>0</v>
      </c>
      <c r="M275" s="30">
        <f>IFERROR(INDEX(Parâmetros!$E$6:$E$11,MATCH($K275,Parâmetros!$A$6:$A$11,0)),"")</f>
        <v>7.67</v>
      </c>
      <c r="N275" s="33">
        <f t="shared" si="25"/>
        <v>0</v>
      </c>
      <c r="O275" s="33">
        <f>Parâmetros!$E$13</f>
        <v>0.8</v>
      </c>
      <c r="P275" s="32" t="str">
        <f>IF(OR($M275="",$F275&gt;Parâmetros!$E$14),"Não","Sim")</f>
        <v>Não</v>
      </c>
      <c r="Q275" s="32" t="str">
        <f t="shared" si="26"/>
        <v/>
      </c>
      <c r="R275" s="32" t="str">
        <f t="shared" si="27"/>
        <v/>
      </c>
      <c r="S275" s="30" t="str">
        <f t="shared" si="28"/>
        <v/>
      </c>
      <c r="T275" s="32" t="str">
        <f>IF($Q275&lt;&gt;"Sim","",IF($N275&gt;Parâmetros!$E$15,"Sim","Não"))</f>
        <v/>
      </c>
      <c r="U275" s="17" t="str">
        <f t="shared" si="29"/>
        <v>Fora da apuração</v>
      </c>
      <c r="V275" s="17" t="str">
        <f>IF($AC275&lt;&gt;"",IF($L275&gt;0,"ATENÇÃO · apontou em dia de "&amp;LOWER($AC275)&amp;" cadastrado","Exceção cadastrada · "&amp;$AC275)&amp;IF($AD275="",""," · "&amp;$AD275),IF($E275="Férias",IF($L275&gt;0,"ATENÇÃO · apontou estando de férias no cadastro","Férias no cadastro"),IF($Y275="Férias / afastamento","Afastamento · "&amp;($Z275+$AA275-1)&amp;" dias seguidos sem apontamento",IF($Y275="Folga trabalhada","ATENÇÃO · apontou em dia de folga da escala 5x2",IF($Y275="Folga",IF(AND($D275="5x2",OR(WEEKDAY($F275,2)=6,WEEKDAY($F275,2)=7)),"Folga de fim de semana da escala 5x2",IF(AND(OR($D275="6x1",$D275="FF 6x1"),WEEKDAY($F275,2)=6,FALSE()),"Folga de fim de semana · apontou no domingo anterior",IF(AND(OR($D275="6x1",$D275="FF 6x1"),WEEKDAY($F275,2)=7,AND($A275=$A274,$L274&gt;0)),"Folga de fim de semana · apontou no sábado",IF(AND(OR($D275="6x1",$D275="FF 6x1"),OR(WEEKDAY($F275,2)=6,WEEKDAY($F275,2)=7)),"Folga de fim de semana · sem apontamento no sábado nem no domingo","Folga prevista pelo ciclo")))),IF($Y275="Indeterminado (início da série)","Sem histórico anterior — informe o dia do ciclo no Cadastro",IF($Y275="Falta de registro",IF(OR(OR($D275="6x1",$D275="FF 6x1"),$D275="5x2"),"FALTA DE REGISTRO · dia útil da escala "&amp;$E275,"FALTA DE REGISTRO · dia "&amp;$W275&amp;" de "&amp;IFERROR(INDEX(Parâmetros!$B$39:$B$48,MATCH($E275,Parâmetros!$A$39:$A$48,0)),99)&amp;" do ciclo"),IF(OR($D275="6x1",$D275="FF 6x1"),IF(OR(AND(WEEKDAY($F275,2)=6,AND($A275=$A276,$L276&gt;0)),AND(WEEKDAY($F275,2)=7,AND($A275=$A274,$L274&gt;0))),"ATENÇÃO · apontou sábado e domingo no mesmo fim de semana",IF(OR(WEEKDAY($F275,2)=6,WEEKDAY($F275,2)=7),"Jornada de fim de semana do 6x1",IF(OR($H275&gt;=Parâmetros!$E$20,$H275&lt;Parâmetros!$E$19),"ATENÇÃO · 6x1 apontou fora do horário diurno","Jornada fixa do 6x1"))),IF($D275="5x2","Jornada fixa do 5x2",IF($D275="Folguista",IF($J275=$K275,"Evidência confirma sequência","DIVERGE · sequência "&amp;$J275&amp;" × evidência "&amp;$K275),IF($K275=$E275,"Evidência confirma cadastro","DIVERGE · cadastro "&amp;$E275&amp;" × evidência "&amp;$K275)))))))))))</f>
        <v>FALTA DE REGISTRO · dia 4 de 5 do ciclo</v>
      </c>
      <c r="W275" s="34">
        <f>IF(OR(OR($D275="6x1",$D275="FF 6x1"),$D275="5x2"),"",IF($AB275&lt;&gt;$AB274,IF(IFERROR(INDEX(Cadastro!$F$5:$F$243,$AB275),"")="",IF($L275&gt;0,1,0),IF(IFERROR(INDEX(Cadastro!$F$5:$F$243,$AB275),"")&lt;=IFERROR(INDEX(Parâmetros!$B$39:$B$48,MATCH($E275,Parâmetros!$A$39:$A$48,0)),99),IFERROR(INDEX(Cadastro!$F$5:$F$243,$AB275),""),0)),IF($L275&gt;0,IF(N($X274)&gt;0,1,N($W274)+1),IF(AND($L275=0,OR(N($W274)&gt;=IFERROR(INDEX(Parâmetros!$B$39:$B$48,MATCH($E275,Parâmetros!$A$39:$A$48,0)),99),AND(N($X274)&gt;0,N($X274)&lt;IFERROR(INDEX(Parâmetros!$C$39:$C$48,MATCH($E275,Parâmetros!$A$39:$A$48,0)),0)))),0,N($W274)+1))))</f>
        <v>4</v>
      </c>
      <c r="X275" s="34">
        <f>IF(OR(OR($D275="6x1",$D275="FF 6x1"),$D275="5x2"),"",IF($AB275&lt;&gt;$AB274,IF(IFERROR(INDEX(Cadastro!$F$5:$F$243,$AB275),"")="",0,IF(IFERROR(INDEX(Cadastro!$F$5:$F$243,$AB275),"")&gt;IFERROR(INDEX(Parâmetros!$B$39:$B$48,MATCH($E275,Parâmetros!$A$39:$A$48,0)),99),IFERROR(INDEX(Cadastro!$F$5:$F$243,$AB275),"")-IFERROR(INDEX(Parâmetros!$B$39:$B$48,MATCH($E275,Parâmetros!$A$39:$A$48,0)),99),0)),IF(AND($L275=0,OR(N($W274)&gt;=IFERROR(INDEX(Parâmetros!$B$39:$B$48,MATCH($E275,Parâmetros!$A$39:$A$48,0)),99),AND(N($X274)&gt;0,N($X274)&lt;IFERROR(INDEX(Parâmetros!$C$39:$C$48,MATCH($E275,Parâmetros!$A$39:$A$48,0)),0)))),N($X274)+1,0)))</f>
        <v>0</v>
      </c>
      <c r="Y275" t="str">
        <f>IF($AC275&lt;&gt;"",IF($L275&gt;0,$AC275&amp;" · com apontamento",$AC275),IF($E275="Férias",IF($L275&gt;0,"Férias · com apontamento","Férias (cadastro)"),IF(($Z275+$AA275-1)&gt;Parâmetros!$E$16,"Férias / afastamento",IF(AND($D275="5x2",OR(WEEKDAY($F275,2)=6,WEEKDAY($F275,2)=7)),IF($L275&gt;0,"Folga trabalhada","Folga"),IF($L275&gt;0,"Trabalhado",IF(OR(OR($D275="6x1",$D275="FF 6x1"),$D275="5x2"),IF(AND(OR($D275="6x1",$D275="FF 6x1"),OR(WEEKDAY($F275,2)=6,WEEKDAY($F275,2)=7)),"Folga","Falta de registro"),IF(AND($AB275&lt;&gt;$AB274,IFERROR(INDEX(Cadastro!$F$5:$F$243,$AB275),"")=""),"Indeterminado (início da série)",IF($X275&gt;0,"Folga","Falta de registro"))))))))</f>
        <v>Falta de registro</v>
      </c>
      <c r="Z275" s="34">
        <f>IF(OR($L275&gt;0,$F275&gt;Parâmetros!$E$14),0,IF($A275&lt;&gt;$A274,1,N($Z274)+1))</f>
        <v>0</v>
      </c>
      <c r="AA275" s="34">
        <f>IF(OR($L275&gt;0,$F275&gt;Parâmetros!$E$14),0,IF(OR($A275&lt;&gt;$A276,$F276&gt;Parâmetros!$E$14),1,N($AA276)+1))</f>
        <v>0</v>
      </c>
      <c r="AB275" s="31">
        <f>IFERROR(MATCH($A275&amp;"|"&amp;TEXT(_xlfn.MAXIFS(Cadastro!$E$5:$E$243,Cadastro!$A$5:$A$243,$A275,Cadastro!$E$5:$E$243,"&lt;="&amp;$F275),"yyyymmdd"),Cadastro!$I$5:$I$243,0),"")</f>
        <v>34</v>
      </c>
      <c r="AC275" t="str">
        <f>IFERROR(_xlfn.SINGLE(INDEX(Exceções!$D$5:$D$203,MATCH($A275&amp;"|"&amp;$F275,Exceções!$F$5:$F$203,0))),"")</f>
        <v/>
      </c>
      <c r="AD275" t="str">
        <f>IF($AC275="","",IFERROR(_xlfn.SINGLE(INDEX(Exceções!$E$5:$E$203,MATCH($A275&amp;"|"&amp;$F275,Exceções!$F$5:$F$203,0))),""))</f>
        <v/>
      </c>
    </row>
    <row r="276" spans="1:30" ht="15" hidden="1" customHeight="1" x14ac:dyDescent="0.25">
      <c r="A276" s="31">
        <v>54611</v>
      </c>
      <c r="B276" s="17" t="s">
        <v>16</v>
      </c>
      <c r="C276" s="17" t="str">
        <f>IFERROR(INDEX(Cadastro!$C$5:$C$243,$AB276),"NÃO INFORMADO")</f>
        <v>CAL</v>
      </c>
      <c r="D276" s="17" t="str">
        <f>IFERROR(INDEX(Cadastro!$D$5:$D$243,$AB276),"")</f>
        <v>B</v>
      </c>
      <c r="E276" s="17" t="str">
        <f>IFERROR(INDEX(Cadastro!$G$5:$G$243,$AB276),"")</f>
        <v>B</v>
      </c>
      <c r="F276" s="29">
        <v>46322</v>
      </c>
      <c r="G276" s="32" t="str">
        <f t="shared" si="24"/>
        <v>ter</v>
      </c>
      <c r="H276" s="31" t="str">
        <f>IF($L276=0,"",_xlfn.MINIFS(Dados!$Q:$Q,Dados!$A:$A,$A276,Dados!$S:$S,$F276))</f>
        <v/>
      </c>
      <c r="I276" s="31" t="str">
        <f>IF($H276="","",_xlfn.MAXIFS(Dados!$R:$R,Dados!$A:$A,$A276,Dados!$S:$S,$F276))</f>
        <v/>
      </c>
      <c r="J276" s="32" t="str">
        <f>IF($D276&lt;&gt;"Folguista","",IFERROR(INDEX(Parâmetros!$D$52:$G$52,1,MIN(4,MAX(1,$W276))),""))</f>
        <v/>
      </c>
      <c r="K276" s="32" t="str">
        <f>IF(OR($AC276&lt;&gt;"",$Y276="Folga",$Y276="Folga trabalhada",$Y276="Férias (cadastro)",$Y276="Férias / afastamento",$Y276="Indeterminado (início da série)"),"",IF(OR($D276="6x1",$D276="FF 6x1"),IF(OR(WEEKDAY($F276,2)=6,WEEKDAY($F276,2)=7),"6x1 sáb/dom","6x1"),IF($D276="5x2","5x2",IF($H276="",IF($D276="Folguista",$J276,$E276),IF(OR($H276&gt;=Parâmetros!$E$18,$H276&lt;Parâmetros!$E$19),"C",IF($H276&lt;Parâmetros!$E$20,"A","B"))))))</f>
        <v>B</v>
      </c>
      <c r="L276" s="30">
        <f>SUMIFS(Dados!$E:$E,Dados!$A:$A,$A276,Dados!$S:$S,$F276)</f>
        <v>0</v>
      </c>
      <c r="M276" s="30">
        <f>IFERROR(INDEX(Parâmetros!$E$6:$E$11,MATCH($K276,Parâmetros!$A$6:$A$11,0)),"")</f>
        <v>7.67</v>
      </c>
      <c r="N276" s="33">
        <f t="shared" si="25"/>
        <v>0</v>
      </c>
      <c r="O276" s="33">
        <f>Parâmetros!$E$13</f>
        <v>0.8</v>
      </c>
      <c r="P276" s="32" t="str">
        <f>IF(OR($M276="",$F276&gt;Parâmetros!$E$14),"Não","Sim")</f>
        <v>Não</v>
      </c>
      <c r="Q276" s="32" t="str">
        <f t="shared" si="26"/>
        <v/>
      </c>
      <c r="R276" s="32" t="str">
        <f t="shared" si="27"/>
        <v/>
      </c>
      <c r="S276" s="30" t="str">
        <f t="shared" si="28"/>
        <v/>
      </c>
      <c r="T276" s="32" t="str">
        <f>IF($Q276&lt;&gt;"Sim","",IF($N276&gt;Parâmetros!$E$15,"Sim","Não"))</f>
        <v/>
      </c>
      <c r="U276" s="17" t="str">
        <f t="shared" si="29"/>
        <v>Fora da apuração</v>
      </c>
      <c r="V276" s="17" t="str">
        <f>IF($AC276&lt;&gt;"",IF($L276&gt;0,"ATENÇÃO · apontou em dia de "&amp;LOWER($AC276)&amp;" cadastrado","Exceção cadastrada · "&amp;$AC276)&amp;IF($AD276="",""," · "&amp;$AD276),IF($E276="Férias",IF($L276&gt;0,"ATENÇÃO · apontou estando de férias no cadastro","Férias no cadastro"),IF($Y276="Férias / afastamento","Afastamento · "&amp;($Z276+$AA276-1)&amp;" dias seguidos sem apontamento",IF($Y276="Folga trabalhada","ATENÇÃO · apontou em dia de folga da escala 5x2",IF($Y276="Folga",IF(AND($D276="5x2",OR(WEEKDAY($F276,2)=6,WEEKDAY($F276,2)=7)),"Folga de fim de semana da escala 5x2",IF(AND(OR($D276="6x1",$D276="FF 6x1"),WEEKDAY($F276,2)=6,FALSE()),"Folga de fim de semana · apontou no domingo anterior",IF(AND(OR($D276="6x1",$D276="FF 6x1"),WEEKDAY($F276,2)=7,AND($A276=$A275,$L275&gt;0)),"Folga de fim de semana · apontou no sábado",IF(AND(OR($D276="6x1",$D276="FF 6x1"),OR(WEEKDAY($F276,2)=6,WEEKDAY($F276,2)=7)),"Folga de fim de semana · sem apontamento no sábado nem no domingo","Folga prevista pelo ciclo")))),IF($Y276="Indeterminado (início da série)","Sem histórico anterior — informe o dia do ciclo no Cadastro",IF($Y276="Falta de registro",IF(OR(OR($D276="6x1",$D276="FF 6x1"),$D276="5x2"),"FALTA DE REGISTRO · dia útil da escala "&amp;$E276,"FALTA DE REGISTRO · dia "&amp;$W276&amp;" de "&amp;IFERROR(INDEX(Parâmetros!$B$39:$B$48,MATCH($E276,Parâmetros!$A$39:$A$48,0)),99)&amp;" do ciclo"),IF(OR($D276="6x1",$D276="FF 6x1"),IF(OR(AND(WEEKDAY($F276,2)=6,AND($A276=$A277,$L277&gt;0)),AND(WEEKDAY($F276,2)=7,AND($A276=$A275,$L275&gt;0))),"ATENÇÃO · apontou sábado e domingo no mesmo fim de semana",IF(OR(WEEKDAY($F276,2)=6,WEEKDAY($F276,2)=7),"Jornada de fim de semana do 6x1",IF(OR($H276&gt;=Parâmetros!$E$20,$H276&lt;Parâmetros!$E$19),"ATENÇÃO · 6x1 apontou fora do horário diurno","Jornada fixa do 6x1"))),IF($D276="5x2","Jornada fixa do 5x2",IF($D276="Folguista",IF($J276=$K276,"Evidência confirma sequência","DIVERGE · sequência "&amp;$J276&amp;" × evidência "&amp;$K276),IF($K276=$E276,"Evidência confirma cadastro","DIVERGE · cadastro "&amp;$E276&amp;" × evidência "&amp;$K276)))))))))))</f>
        <v>FALTA DE REGISTRO · dia 5 de 5 do ciclo</v>
      </c>
      <c r="W276" s="34">
        <f>IF(OR(OR($D276="6x1",$D276="FF 6x1"),$D276="5x2"),"",IF($AB276&lt;&gt;$AB275,IF(IFERROR(INDEX(Cadastro!$F$5:$F$243,$AB276),"")="",IF($L276&gt;0,1,0),IF(IFERROR(INDEX(Cadastro!$F$5:$F$243,$AB276),"")&lt;=IFERROR(INDEX(Parâmetros!$B$39:$B$48,MATCH($E276,Parâmetros!$A$39:$A$48,0)),99),IFERROR(INDEX(Cadastro!$F$5:$F$243,$AB276),""),0)),IF($L276&gt;0,IF(N($X275)&gt;0,1,N($W275)+1),IF(AND($L276=0,OR(N($W275)&gt;=IFERROR(INDEX(Parâmetros!$B$39:$B$48,MATCH($E276,Parâmetros!$A$39:$A$48,0)),99),AND(N($X275)&gt;0,N($X275)&lt;IFERROR(INDEX(Parâmetros!$C$39:$C$48,MATCH($E276,Parâmetros!$A$39:$A$48,0)),0)))),0,N($W275)+1))))</f>
        <v>5</v>
      </c>
      <c r="X276" s="34">
        <f>IF(OR(OR($D276="6x1",$D276="FF 6x1"),$D276="5x2"),"",IF($AB276&lt;&gt;$AB275,IF(IFERROR(INDEX(Cadastro!$F$5:$F$243,$AB276),"")="",0,IF(IFERROR(INDEX(Cadastro!$F$5:$F$243,$AB276),"")&gt;IFERROR(INDEX(Parâmetros!$B$39:$B$48,MATCH($E276,Parâmetros!$A$39:$A$48,0)),99),IFERROR(INDEX(Cadastro!$F$5:$F$243,$AB276),"")-IFERROR(INDEX(Parâmetros!$B$39:$B$48,MATCH($E276,Parâmetros!$A$39:$A$48,0)),99),0)),IF(AND($L276=0,OR(N($W275)&gt;=IFERROR(INDEX(Parâmetros!$B$39:$B$48,MATCH($E276,Parâmetros!$A$39:$A$48,0)),99),AND(N($X275)&gt;0,N($X275)&lt;IFERROR(INDEX(Parâmetros!$C$39:$C$48,MATCH($E276,Parâmetros!$A$39:$A$48,0)),0)))),N($X275)+1,0)))</f>
        <v>0</v>
      </c>
      <c r="Y276" t="str">
        <f>IF($AC276&lt;&gt;"",IF($L276&gt;0,$AC276&amp;" · com apontamento",$AC276),IF($E276="Férias",IF($L276&gt;0,"Férias · com apontamento","Férias (cadastro)"),IF(($Z276+$AA276-1)&gt;Parâmetros!$E$16,"Férias / afastamento",IF(AND($D276="5x2",OR(WEEKDAY($F276,2)=6,WEEKDAY($F276,2)=7)),IF($L276&gt;0,"Folga trabalhada","Folga"),IF($L276&gt;0,"Trabalhado",IF(OR(OR($D276="6x1",$D276="FF 6x1"),$D276="5x2"),IF(AND(OR($D276="6x1",$D276="FF 6x1"),OR(WEEKDAY($F276,2)=6,WEEKDAY($F276,2)=7)),"Folga","Falta de registro"),IF(AND($AB276&lt;&gt;$AB275,IFERROR(INDEX(Cadastro!$F$5:$F$243,$AB276),"")=""),"Indeterminado (início da série)",IF($X276&gt;0,"Folga","Falta de registro"))))))))</f>
        <v>Falta de registro</v>
      </c>
      <c r="Z276" s="34">
        <f>IF(OR($L276&gt;0,$F276&gt;Parâmetros!$E$14),0,IF($A276&lt;&gt;$A275,1,N($Z275)+1))</f>
        <v>0</v>
      </c>
      <c r="AA276" s="34">
        <f>IF(OR($L276&gt;0,$F276&gt;Parâmetros!$E$14),0,IF(OR($A276&lt;&gt;$A277,$F277&gt;Parâmetros!$E$14),1,N($AA277)+1))</f>
        <v>0</v>
      </c>
      <c r="AB276" s="31">
        <f>IFERROR(MATCH($A276&amp;"|"&amp;TEXT(_xlfn.MAXIFS(Cadastro!$E$5:$E$243,Cadastro!$A$5:$A$243,$A276,Cadastro!$E$5:$E$243,"&lt;="&amp;$F276),"yyyymmdd"),Cadastro!$I$5:$I$243,0),"")</f>
        <v>34</v>
      </c>
      <c r="AC276" t="str">
        <f>IFERROR(_xlfn.SINGLE(INDEX(Exceções!$D$5:$D$203,MATCH($A276&amp;"|"&amp;$F276,Exceções!$F$5:$F$203,0))),"")</f>
        <v/>
      </c>
      <c r="AD276" t="str">
        <f>IF($AC276="","",IFERROR(_xlfn.SINGLE(INDEX(Exceções!$E$5:$E$203,MATCH($A276&amp;"|"&amp;$F276,Exceções!$F$5:$F$203,0))),""))</f>
        <v/>
      </c>
    </row>
    <row r="277" spans="1:30" ht="15" hidden="1" customHeight="1" x14ac:dyDescent="0.25">
      <c r="A277" s="31">
        <v>54611</v>
      </c>
      <c r="B277" s="17" t="s">
        <v>16</v>
      </c>
      <c r="C277" s="17" t="str">
        <f>IFERROR(INDEX(Cadastro!$C$5:$C$243,$AB277),"NÃO INFORMADO")</f>
        <v>CAL</v>
      </c>
      <c r="D277" s="17" t="str">
        <f>IFERROR(INDEX(Cadastro!$D$5:$D$243,$AB277),"")</f>
        <v>B</v>
      </c>
      <c r="E277" s="17" t="str">
        <f>IFERROR(INDEX(Cadastro!$G$5:$G$243,$AB277),"")</f>
        <v>B</v>
      </c>
      <c r="F277" s="29">
        <v>46323</v>
      </c>
      <c r="G277" s="32" t="str">
        <f t="shared" si="24"/>
        <v>qua</v>
      </c>
      <c r="H277" s="31" t="str">
        <f>IF($L277=0,"",_xlfn.MINIFS(Dados!$Q:$Q,Dados!$A:$A,$A277,Dados!$S:$S,$F277))</f>
        <v/>
      </c>
      <c r="I277" s="31" t="str">
        <f>IF($H277="","",_xlfn.MAXIFS(Dados!$R:$R,Dados!$A:$A,$A277,Dados!$S:$S,$F277))</f>
        <v/>
      </c>
      <c r="J277" s="32" t="str">
        <f>IF($D277&lt;&gt;"Folguista","",IFERROR(INDEX(Parâmetros!$D$52:$G$52,1,MIN(4,MAX(1,$W277))),""))</f>
        <v/>
      </c>
      <c r="K277" s="32" t="str">
        <f>IF(OR($AC277&lt;&gt;"",$Y277="Folga",$Y277="Folga trabalhada",$Y277="Férias (cadastro)",$Y277="Férias / afastamento",$Y277="Indeterminado (início da série)"),"",IF(OR($D277="6x1",$D277="FF 6x1"),IF(OR(WEEKDAY($F277,2)=6,WEEKDAY($F277,2)=7),"6x1 sáb/dom","6x1"),IF($D277="5x2","5x2",IF($H277="",IF($D277="Folguista",$J277,$E277),IF(OR($H277&gt;=Parâmetros!$E$18,$H277&lt;Parâmetros!$E$19),"C",IF($H277&lt;Parâmetros!$E$20,"A","B"))))))</f>
        <v/>
      </c>
      <c r="L277" s="30">
        <f>SUMIFS(Dados!$E:$E,Dados!$A:$A,$A277,Dados!$S:$S,$F277)</f>
        <v>0</v>
      </c>
      <c r="M277" s="30" t="str">
        <f>IFERROR(INDEX(Parâmetros!$E$6:$E$11,MATCH($K277,Parâmetros!$A$6:$A$11,0)),"")</f>
        <v/>
      </c>
      <c r="N277" s="33" t="str">
        <f t="shared" si="25"/>
        <v/>
      </c>
      <c r="O277" s="33">
        <f>Parâmetros!$E$13</f>
        <v>0.8</v>
      </c>
      <c r="P277" s="32" t="str">
        <f>IF(OR($M277="",$F277&gt;Parâmetros!$E$14),"Não","Sim")</f>
        <v>Não</v>
      </c>
      <c r="Q277" s="32" t="str">
        <f t="shared" si="26"/>
        <v/>
      </c>
      <c r="R277" s="32" t="str">
        <f t="shared" si="27"/>
        <v/>
      </c>
      <c r="S277" s="30" t="str">
        <f t="shared" si="28"/>
        <v/>
      </c>
      <c r="T277" s="32" t="str">
        <f>IF($Q277&lt;&gt;"Sim","",IF($N277&gt;Parâmetros!$E$15,"Sim","Não"))</f>
        <v/>
      </c>
      <c r="U277" s="17" t="str">
        <f t="shared" si="29"/>
        <v>Folga</v>
      </c>
      <c r="V277" s="17" t="str">
        <f>IF($AC277&lt;&gt;"",IF($L277&gt;0,"ATENÇÃO · apontou em dia de "&amp;LOWER($AC277)&amp;" cadastrado","Exceção cadastrada · "&amp;$AC277)&amp;IF($AD277="",""," · "&amp;$AD277),IF($E277="Férias",IF($L277&gt;0,"ATENÇÃO · apontou estando de férias no cadastro","Férias no cadastro"),IF($Y277="Férias / afastamento","Afastamento · "&amp;($Z277+$AA277-1)&amp;" dias seguidos sem apontamento",IF($Y277="Folga trabalhada","ATENÇÃO · apontou em dia de folga da escala 5x2",IF($Y277="Folga",IF(AND($D277="5x2",OR(WEEKDAY($F277,2)=6,WEEKDAY($F277,2)=7)),"Folga de fim de semana da escala 5x2",IF(AND(OR($D277="6x1",$D277="FF 6x1"),WEEKDAY($F277,2)=6,FALSE()),"Folga de fim de semana · apontou no domingo anterior",IF(AND(OR($D277="6x1",$D277="FF 6x1"),WEEKDAY($F277,2)=7,AND($A277=$A276,$L276&gt;0)),"Folga de fim de semana · apontou no sábado",IF(AND(OR($D277="6x1",$D277="FF 6x1"),OR(WEEKDAY($F277,2)=6,WEEKDAY($F277,2)=7)),"Folga de fim de semana · sem apontamento no sábado nem no domingo","Folga prevista pelo ciclo")))),IF($Y277="Indeterminado (início da série)","Sem histórico anterior — informe o dia do ciclo no Cadastro",IF($Y277="Falta de registro",IF(OR(OR($D277="6x1",$D277="FF 6x1"),$D277="5x2"),"FALTA DE REGISTRO · dia útil da escala "&amp;$E277,"FALTA DE REGISTRO · dia "&amp;$W277&amp;" de "&amp;IFERROR(INDEX(Parâmetros!$B$39:$B$48,MATCH($E277,Parâmetros!$A$39:$A$48,0)),99)&amp;" do ciclo"),IF(OR($D277="6x1",$D277="FF 6x1"),IF(OR(AND(WEEKDAY($F277,2)=6,AND($A277=$A278,$L278&gt;0)),AND(WEEKDAY($F277,2)=7,AND($A277=$A276,$L276&gt;0))),"ATENÇÃO · apontou sábado e domingo no mesmo fim de semana",IF(OR(WEEKDAY($F277,2)=6,WEEKDAY($F277,2)=7),"Jornada de fim de semana do 6x1",IF(OR($H277&gt;=Parâmetros!$E$20,$H277&lt;Parâmetros!$E$19),"ATENÇÃO · 6x1 apontou fora do horário diurno","Jornada fixa do 6x1"))),IF($D277="5x2","Jornada fixa do 5x2",IF($D277="Folguista",IF($J277=$K277,"Evidência confirma sequência","DIVERGE · sequência "&amp;$J277&amp;" × evidência "&amp;$K277),IF($K277=$E277,"Evidência confirma cadastro","DIVERGE · cadastro "&amp;$E277&amp;" × evidência "&amp;$K277)))))))))))</f>
        <v>Folga prevista pelo ciclo</v>
      </c>
      <c r="W277" s="34">
        <f>IF(OR(OR($D277="6x1",$D277="FF 6x1"),$D277="5x2"),"",IF($AB277&lt;&gt;$AB276,IF(IFERROR(INDEX(Cadastro!$F$5:$F$243,$AB277),"")="",IF($L277&gt;0,1,0),IF(IFERROR(INDEX(Cadastro!$F$5:$F$243,$AB277),"")&lt;=IFERROR(INDEX(Parâmetros!$B$39:$B$48,MATCH($E277,Parâmetros!$A$39:$A$48,0)),99),IFERROR(INDEX(Cadastro!$F$5:$F$243,$AB277),""),0)),IF($L277&gt;0,IF(N($X276)&gt;0,1,N($W276)+1),IF(AND($L277=0,OR(N($W276)&gt;=IFERROR(INDEX(Parâmetros!$B$39:$B$48,MATCH($E277,Parâmetros!$A$39:$A$48,0)),99),AND(N($X276)&gt;0,N($X276)&lt;IFERROR(INDEX(Parâmetros!$C$39:$C$48,MATCH($E277,Parâmetros!$A$39:$A$48,0)),0)))),0,N($W276)+1))))</f>
        <v>0</v>
      </c>
      <c r="X277" s="34">
        <f>IF(OR(OR($D277="6x1",$D277="FF 6x1"),$D277="5x2"),"",IF($AB277&lt;&gt;$AB276,IF(IFERROR(INDEX(Cadastro!$F$5:$F$243,$AB277),"")="",0,IF(IFERROR(INDEX(Cadastro!$F$5:$F$243,$AB277),"")&gt;IFERROR(INDEX(Parâmetros!$B$39:$B$48,MATCH($E277,Parâmetros!$A$39:$A$48,0)),99),IFERROR(INDEX(Cadastro!$F$5:$F$243,$AB277),"")-IFERROR(INDEX(Parâmetros!$B$39:$B$48,MATCH($E277,Parâmetros!$A$39:$A$48,0)),99),0)),IF(AND($L277=0,OR(N($W276)&gt;=IFERROR(INDEX(Parâmetros!$B$39:$B$48,MATCH($E277,Parâmetros!$A$39:$A$48,0)),99),AND(N($X276)&gt;0,N($X276)&lt;IFERROR(INDEX(Parâmetros!$C$39:$C$48,MATCH($E277,Parâmetros!$A$39:$A$48,0)),0)))),N($X276)+1,0)))</f>
        <v>1</v>
      </c>
      <c r="Y277" t="str">
        <f>IF($AC277&lt;&gt;"",IF($L277&gt;0,$AC277&amp;" · com apontamento",$AC277),IF($E277="Férias",IF($L277&gt;0,"Férias · com apontamento","Férias (cadastro)"),IF(($Z277+$AA277-1)&gt;Parâmetros!$E$16,"Férias / afastamento",IF(AND($D277="5x2",OR(WEEKDAY($F277,2)=6,WEEKDAY($F277,2)=7)),IF($L277&gt;0,"Folga trabalhada","Folga"),IF($L277&gt;0,"Trabalhado",IF(OR(OR($D277="6x1",$D277="FF 6x1"),$D277="5x2"),IF(AND(OR($D277="6x1",$D277="FF 6x1"),OR(WEEKDAY($F277,2)=6,WEEKDAY($F277,2)=7)),"Folga","Falta de registro"),IF(AND($AB277&lt;&gt;$AB276,IFERROR(INDEX(Cadastro!$F$5:$F$243,$AB277),"")=""),"Indeterminado (início da série)",IF($X277&gt;0,"Folga","Falta de registro"))))))))</f>
        <v>Folga</v>
      </c>
      <c r="Z277" s="34">
        <f>IF(OR($L277&gt;0,$F277&gt;Parâmetros!$E$14),0,IF($A277&lt;&gt;$A276,1,N($Z276)+1))</f>
        <v>0</v>
      </c>
      <c r="AA277" s="34">
        <f>IF(OR($L277&gt;0,$F277&gt;Parâmetros!$E$14),0,IF(OR($A277&lt;&gt;$A278,$F278&gt;Parâmetros!$E$14),1,N($AA278)+1))</f>
        <v>0</v>
      </c>
      <c r="AB277" s="31">
        <f>IFERROR(MATCH($A277&amp;"|"&amp;TEXT(_xlfn.MAXIFS(Cadastro!$E$5:$E$243,Cadastro!$A$5:$A$243,$A277,Cadastro!$E$5:$E$243,"&lt;="&amp;$F277),"yyyymmdd"),Cadastro!$I$5:$I$243,0),"")</f>
        <v>34</v>
      </c>
      <c r="AC277" t="str">
        <f>IFERROR(_xlfn.SINGLE(INDEX(Exceções!$D$5:$D$203,MATCH($A277&amp;"|"&amp;$F277,Exceções!$F$5:$F$203,0))),"")</f>
        <v/>
      </c>
      <c r="AD277" t="str">
        <f>IF($AC277="","",IFERROR(_xlfn.SINGLE(INDEX(Exceções!$E$5:$E$203,MATCH($A277&amp;"|"&amp;$F277,Exceções!$F$5:$F$203,0))),""))</f>
        <v/>
      </c>
    </row>
    <row r="278" spans="1:30" ht="15" hidden="1" customHeight="1" x14ac:dyDescent="0.25">
      <c r="A278" s="31">
        <v>54611</v>
      </c>
      <c r="B278" s="17" t="s">
        <v>16</v>
      </c>
      <c r="C278" s="17" t="str">
        <f>IFERROR(INDEX(Cadastro!$C$5:$C$243,$AB278),"NÃO INFORMADO")</f>
        <v>CAL</v>
      </c>
      <c r="D278" s="17" t="str">
        <f>IFERROR(INDEX(Cadastro!$D$5:$D$243,$AB278),"")</f>
        <v>B</v>
      </c>
      <c r="E278" s="17" t="str">
        <f>IFERROR(INDEX(Cadastro!$G$5:$G$243,$AB278),"")</f>
        <v>B</v>
      </c>
      <c r="F278" s="29">
        <v>46324</v>
      </c>
      <c r="G278" s="32" t="str">
        <f t="shared" si="24"/>
        <v>qui</v>
      </c>
      <c r="H278" s="31" t="str">
        <f>IF($L278=0,"",_xlfn.MINIFS(Dados!$Q:$Q,Dados!$A:$A,$A278,Dados!$S:$S,$F278))</f>
        <v/>
      </c>
      <c r="I278" s="31" t="str">
        <f>IF($H278="","",_xlfn.MAXIFS(Dados!$R:$R,Dados!$A:$A,$A278,Dados!$S:$S,$F278))</f>
        <v/>
      </c>
      <c r="J278" s="32" t="str">
        <f>IF($D278&lt;&gt;"Folguista","",IFERROR(INDEX(Parâmetros!$D$52:$G$52,1,MIN(4,MAX(1,$W278))),""))</f>
        <v/>
      </c>
      <c r="K278" s="32" t="str">
        <f>IF(OR($AC278&lt;&gt;"",$Y278="Folga",$Y278="Folga trabalhada",$Y278="Férias (cadastro)",$Y278="Férias / afastamento",$Y278="Indeterminado (início da série)"),"",IF(OR($D278="6x1",$D278="FF 6x1"),IF(OR(WEEKDAY($F278,2)=6,WEEKDAY($F278,2)=7),"6x1 sáb/dom","6x1"),IF($D278="5x2","5x2",IF($H278="",IF($D278="Folguista",$J278,$E278),IF(OR($H278&gt;=Parâmetros!$E$18,$H278&lt;Parâmetros!$E$19),"C",IF($H278&lt;Parâmetros!$E$20,"A","B"))))))</f>
        <v>B</v>
      </c>
      <c r="L278" s="30">
        <f>SUMIFS(Dados!$E:$E,Dados!$A:$A,$A278,Dados!$S:$S,$F278)</f>
        <v>0</v>
      </c>
      <c r="M278" s="30">
        <f>IFERROR(INDEX(Parâmetros!$E$6:$E$11,MATCH($K278,Parâmetros!$A$6:$A$11,0)),"")</f>
        <v>7.67</v>
      </c>
      <c r="N278" s="33">
        <f t="shared" si="25"/>
        <v>0</v>
      </c>
      <c r="O278" s="33">
        <f>Parâmetros!$E$13</f>
        <v>0.8</v>
      </c>
      <c r="P278" s="32" t="str">
        <f>IF(OR($M278="",$F278&gt;Parâmetros!$E$14),"Não","Sim")</f>
        <v>Não</v>
      </c>
      <c r="Q278" s="32" t="str">
        <f t="shared" si="26"/>
        <v/>
      </c>
      <c r="R278" s="32" t="str">
        <f t="shared" si="27"/>
        <v/>
      </c>
      <c r="S278" s="30" t="str">
        <f t="shared" si="28"/>
        <v/>
      </c>
      <c r="T278" s="32" t="str">
        <f>IF($Q278&lt;&gt;"Sim","",IF($N278&gt;Parâmetros!$E$15,"Sim","Não"))</f>
        <v/>
      </c>
      <c r="U278" s="17" t="str">
        <f t="shared" si="29"/>
        <v>Fora da apuração</v>
      </c>
      <c r="V278" s="17" t="str">
        <f>IF($AC278&lt;&gt;"",IF($L278&gt;0,"ATENÇÃO · apontou em dia de "&amp;LOWER($AC278)&amp;" cadastrado","Exceção cadastrada · "&amp;$AC278)&amp;IF($AD278="",""," · "&amp;$AD278),IF($E278="Férias",IF($L278&gt;0,"ATENÇÃO · apontou estando de férias no cadastro","Férias no cadastro"),IF($Y278="Férias / afastamento","Afastamento · "&amp;($Z278+$AA278-1)&amp;" dias seguidos sem apontamento",IF($Y278="Folga trabalhada","ATENÇÃO · apontou em dia de folga da escala 5x2",IF($Y278="Folga",IF(AND($D278="5x2",OR(WEEKDAY($F278,2)=6,WEEKDAY($F278,2)=7)),"Folga de fim de semana da escala 5x2",IF(AND(OR($D278="6x1",$D278="FF 6x1"),WEEKDAY($F278,2)=6,FALSE()),"Folga de fim de semana · apontou no domingo anterior",IF(AND(OR($D278="6x1",$D278="FF 6x1"),WEEKDAY($F278,2)=7,AND($A278=$A277,$L277&gt;0)),"Folga de fim de semana · apontou no sábado",IF(AND(OR($D278="6x1",$D278="FF 6x1"),OR(WEEKDAY($F278,2)=6,WEEKDAY($F278,2)=7)),"Folga de fim de semana · sem apontamento no sábado nem no domingo","Folga prevista pelo ciclo")))),IF($Y278="Indeterminado (início da série)","Sem histórico anterior — informe o dia do ciclo no Cadastro",IF($Y278="Falta de registro",IF(OR(OR($D278="6x1",$D278="FF 6x1"),$D278="5x2"),"FALTA DE REGISTRO · dia útil da escala "&amp;$E278,"FALTA DE REGISTRO · dia "&amp;$W278&amp;" de "&amp;IFERROR(INDEX(Parâmetros!$B$39:$B$48,MATCH($E278,Parâmetros!$A$39:$A$48,0)),99)&amp;" do ciclo"),IF(OR($D278="6x1",$D278="FF 6x1"),IF(OR(AND(WEEKDAY($F278,2)=6,AND($A278=$A279,$L279&gt;0)),AND(WEEKDAY($F278,2)=7,AND($A278=$A277,$L277&gt;0))),"ATENÇÃO · apontou sábado e domingo no mesmo fim de semana",IF(OR(WEEKDAY($F278,2)=6,WEEKDAY($F278,2)=7),"Jornada de fim de semana do 6x1",IF(OR($H278&gt;=Parâmetros!$E$20,$H278&lt;Parâmetros!$E$19),"ATENÇÃO · 6x1 apontou fora do horário diurno","Jornada fixa do 6x1"))),IF($D278="5x2","Jornada fixa do 5x2",IF($D278="Folguista",IF($J278=$K278,"Evidência confirma sequência","DIVERGE · sequência "&amp;$J278&amp;" × evidência "&amp;$K278),IF($K278=$E278,"Evidência confirma cadastro","DIVERGE · cadastro "&amp;$E278&amp;" × evidência "&amp;$K278)))))))))))</f>
        <v>FALTA DE REGISTRO · dia 1 de 5 do ciclo</v>
      </c>
      <c r="W278" s="34">
        <f>IF(OR(OR($D278="6x1",$D278="FF 6x1"),$D278="5x2"),"",IF($AB278&lt;&gt;$AB277,IF(IFERROR(INDEX(Cadastro!$F$5:$F$243,$AB278),"")="",IF($L278&gt;0,1,0),IF(IFERROR(INDEX(Cadastro!$F$5:$F$243,$AB278),"")&lt;=IFERROR(INDEX(Parâmetros!$B$39:$B$48,MATCH($E278,Parâmetros!$A$39:$A$48,0)),99),IFERROR(INDEX(Cadastro!$F$5:$F$243,$AB278),""),0)),IF($L278&gt;0,IF(N($X277)&gt;0,1,N($W277)+1),IF(AND($L278=0,OR(N($W277)&gt;=IFERROR(INDEX(Parâmetros!$B$39:$B$48,MATCH($E278,Parâmetros!$A$39:$A$48,0)),99),AND(N($X277)&gt;0,N($X277)&lt;IFERROR(INDEX(Parâmetros!$C$39:$C$48,MATCH($E278,Parâmetros!$A$39:$A$48,0)),0)))),0,N($W277)+1))))</f>
        <v>1</v>
      </c>
      <c r="X278" s="34">
        <f>IF(OR(OR($D278="6x1",$D278="FF 6x1"),$D278="5x2"),"",IF($AB278&lt;&gt;$AB277,IF(IFERROR(INDEX(Cadastro!$F$5:$F$243,$AB278),"")="",0,IF(IFERROR(INDEX(Cadastro!$F$5:$F$243,$AB278),"")&gt;IFERROR(INDEX(Parâmetros!$B$39:$B$48,MATCH($E278,Parâmetros!$A$39:$A$48,0)),99),IFERROR(INDEX(Cadastro!$F$5:$F$243,$AB278),"")-IFERROR(INDEX(Parâmetros!$B$39:$B$48,MATCH($E278,Parâmetros!$A$39:$A$48,0)),99),0)),IF(AND($L278=0,OR(N($W277)&gt;=IFERROR(INDEX(Parâmetros!$B$39:$B$48,MATCH($E278,Parâmetros!$A$39:$A$48,0)),99),AND(N($X277)&gt;0,N($X277)&lt;IFERROR(INDEX(Parâmetros!$C$39:$C$48,MATCH($E278,Parâmetros!$A$39:$A$48,0)),0)))),N($X277)+1,0)))</f>
        <v>0</v>
      </c>
      <c r="Y278" t="str">
        <f>IF($AC278&lt;&gt;"",IF($L278&gt;0,$AC278&amp;" · com apontamento",$AC278),IF($E278="Férias",IF($L278&gt;0,"Férias · com apontamento","Férias (cadastro)"),IF(($Z278+$AA278-1)&gt;Parâmetros!$E$16,"Férias / afastamento",IF(AND($D278="5x2",OR(WEEKDAY($F278,2)=6,WEEKDAY($F278,2)=7)),IF($L278&gt;0,"Folga trabalhada","Folga"),IF($L278&gt;0,"Trabalhado",IF(OR(OR($D278="6x1",$D278="FF 6x1"),$D278="5x2"),IF(AND(OR($D278="6x1",$D278="FF 6x1"),OR(WEEKDAY($F278,2)=6,WEEKDAY($F278,2)=7)),"Folga","Falta de registro"),IF(AND($AB278&lt;&gt;$AB277,IFERROR(INDEX(Cadastro!$F$5:$F$243,$AB278),"")=""),"Indeterminado (início da série)",IF($X278&gt;0,"Folga","Falta de registro"))))))))</f>
        <v>Falta de registro</v>
      </c>
      <c r="Z278" s="34">
        <f>IF(OR($L278&gt;0,$F278&gt;Parâmetros!$E$14),0,IF($A278&lt;&gt;$A277,1,N($Z277)+1))</f>
        <v>0</v>
      </c>
      <c r="AA278" s="34">
        <f>IF(OR($L278&gt;0,$F278&gt;Parâmetros!$E$14),0,IF(OR($A278&lt;&gt;$A279,$F279&gt;Parâmetros!$E$14),1,N($AA279)+1))</f>
        <v>0</v>
      </c>
      <c r="AB278" s="31">
        <f>IFERROR(MATCH($A278&amp;"|"&amp;TEXT(_xlfn.MAXIFS(Cadastro!$E$5:$E$243,Cadastro!$A$5:$A$243,$A278,Cadastro!$E$5:$E$243,"&lt;="&amp;$F278),"yyyymmdd"),Cadastro!$I$5:$I$243,0),"")</f>
        <v>34</v>
      </c>
      <c r="AC278" t="str">
        <f>IFERROR(_xlfn.SINGLE(INDEX(Exceções!$D$5:$D$203,MATCH($A278&amp;"|"&amp;$F278,Exceções!$F$5:$F$203,0))),"")</f>
        <v/>
      </c>
      <c r="AD278" t="str">
        <f>IF($AC278="","",IFERROR(_xlfn.SINGLE(INDEX(Exceções!$E$5:$E$203,MATCH($A278&amp;"|"&amp;$F278,Exceções!$F$5:$F$203,0))),""))</f>
        <v/>
      </c>
    </row>
    <row r="279" spans="1:30" ht="15" hidden="1" customHeight="1" x14ac:dyDescent="0.25">
      <c r="A279" s="31">
        <v>54611</v>
      </c>
      <c r="B279" s="17" t="s">
        <v>16</v>
      </c>
      <c r="C279" s="17" t="str">
        <f>IFERROR(INDEX(Cadastro!$C$5:$C$243,$AB279),"NÃO INFORMADO")</f>
        <v>CAL</v>
      </c>
      <c r="D279" s="17" t="str">
        <f>IFERROR(INDEX(Cadastro!$D$5:$D$243,$AB279),"")</f>
        <v>B</v>
      </c>
      <c r="E279" s="17" t="str">
        <f>IFERROR(INDEX(Cadastro!$G$5:$G$243,$AB279),"")</f>
        <v>B</v>
      </c>
      <c r="F279" s="29">
        <v>46325</v>
      </c>
      <c r="G279" s="32" t="str">
        <f t="shared" si="24"/>
        <v>sex</v>
      </c>
      <c r="H279" s="31" t="str">
        <f>IF($L279=0,"",_xlfn.MINIFS(Dados!$Q:$Q,Dados!$A:$A,$A279,Dados!$S:$S,$F279))</f>
        <v/>
      </c>
      <c r="I279" s="31" t="str">
        <f>IF($H279="","",_xlfn.MAXIFS(Dados!$R:$R,Dados!$A:$A,$A279,Dados!$S:$S,$F279))</f>
        <v/>
      </c>
      <c r="J279" s="32" t="str">
        <f>IF($D279&lt;&gt;"Folguista","",IFERROR(INDEX(Parâmetros!$D$52:$G$52,1,MIN(4,MAX(1,$W279))),""))</f>
        <v/>
      </c>
      <c r="K279" s="32" t="str">
        <f>IF(OR($AC279&lt;&gt;"",$Y279="Folga",$Y279="Folga trabalhada",$Y279="Férias (cadastro)",$Y279="Férias / afastamento",$Y279="Indeterminado (início da série)"),"",IF(OR($D279="6x1",$D279="FF 6x1"),IF(OR(WEEKDAY($F279,2)=6,WEEKDAY($F279,2)=7),"6x1 sáb/dom","6x1"),IF($D279="5x2","5x2",IF($H279="",IF($D279="Folguista",$J279,$E279),IF(OR($H279&gt;=Parâmetros!$E$18,$H279&lt;Parâmetros!$E$19),"C",IF($H279&lt;Parâmetros!$E$20,"A","B"))))))</f>
        <v>B</v>
      </c>
      <c r="L279" s="30">
        <f>SUMIFS(Dados!$E:$E,Dados!$A:$A,$A279,Dados!$S:$S,$F279)</f>
        <v>0</v>
      </c>
      <c r="M279" s="30">
        <f>IFERROR(INDEX(Parâmetros!$E$6:$E$11,MATCH($K279,Parâmetros!$A$6:$A$11,0)),"")</f>
        <v>7.67</v>
      </c>
      <c r="N279" s="33">
        <f t="shared" si="25"/>
        <v>0</v>
      </c>
      <c r="O279" s="33">
        <f>Parâmetros!$E$13</f>
        <v>0.8</v>
      </c>
      <c r="P279" s="32" t="str">
        <f>IF(OR($M279="",$F279&gt;Parâmetros!$E$14),"Não","Sim")</f>
        <v>Não</v>
      </c>
      <c r="Q279" s="32" t="str">
        <f t="shared" si="26"/>
        <v/>
      </c>
      <c r="R279" s="32" t="str">
        <f t="shared" si="27"/>
        <v/>
      </c>
      <c r="S279" s="30" t="str">
        <f t="shared" si="28"/>
        <v/>
      </c>
      <c r="T279" s="32" t="str">
        <f>IF($Q279&lt;&gt;"Sim","",IF($N279&gt;Parâmetros!$E$15,"Sim","Não"))</f>
        <v/>
      </c>
      <c r="U279" s="17" t="str">
        <f t="shared" si="29"/>
        <v>Fora da apuração</v>
      </c>
      <c r="V279" s="17" t="str">
        <f>IF($AC279&lt;&gt;"",IF($L279&gt;0,"ATENÇÃO · apontou em dia de "&amp;LOWER($AC279)&amp;" cadastrado","Exceção cadastrada · "&amp;$AC279)&amp;IF($AD279="",""," · "&amp;$AD279),IF($E279="Férias",IF($L279&gt;0,"ATENÇÃO · apontou estando de férias no cadastro","Férias no cadastro"),IF($Y279="Férias / afastamento","Afastamento · "&amp;($Z279+$AA279-1)&amp;" dias seguidos sem apontamento",IF($Y279="Folga trabalhada","ATENÇÃO · apontou em dia de folga da escala 5x2",IF($Y279="Folga",IF(AND($D279="5x2",OR(WEEKDAY($F279,2)=6,WEEKDAY($F279,2)=7)),"Folga de fim de semana da escala 5x2",IF(AND(OR($D279="6x1",$D279="FF 6x1"),WEEKDAY($F279,2)=6,FALSE()),"Folga de fim de semana · apontou no domingo anterior",IF(AND(OR($D279="6x1",$D279="FF 6x1"),WEEKDAY($F279,2)=7,AND($A279=$A278,$L278&gt;0)),"Folga de fim de semana · apontou no sábado",IF(AND(OR($D279="6x1",$D279="FF 6x1"),OR(WEEKDAY($F279,2)=6,WEEKDAY($F279,2)=7)),"Folga de fim de semana · sem apontamento no sábado nem no domingo","Folga prevista pelo ciclo")))),IF($Y279="Indeterminado (início da série)","Sem histórico anterior — informe o dia do ciclo no Cadastro",IF($Y279="Falta de registro",IF(OR(OR($D279="6x1",$D279="FF 6x1"),$D279="5x2"),"FALTA DE REGISTRO · dia útil da escala "&amp;$E279,"FALTA DE REGISTRO · dia "&amp;$W279&amp;" de "&amp;IFERROR(INDEX(Parâmetros!$B$39:$B$48,MATCH($E279,Parâmetros!$A$39:$A$48,0)),99)&amp;" do ciclo"),IF(OR($D279="6x1",$D279="FF 6x1"),IF(OR(AND(WEEKDAY($F279,2)=6,AND($A279=$A280,$L280&gt;0)),AND(WEEKDAY($F279,2)=7,AND($A279=$A278,$L278&gt;0))),"ATENÇÃO · apontou sábado e domingo no mesmo fim de semana",IF(OR(WEEKDAY($F279,2)=6,WEEKDAY($F279,2)=7),"Jornada de fim de semana do 6x1",IF(OR($H279&gt;=Parâmetros!$E$20,$H279&lt;Parâmetros!$E$19),"ATENÇÃO · 6x1 apontou fora do horário diurno","Jornada fixa do 6x1"))),IF($D279="5x2","Jornada fixa do 5x2",IF($D279="Folguista",IF($J279=$K279,"Evidência confirma sequência","DIVERGE · sequência "&amp;$J279&amp;" × evidência "&amp;$K279),IF($K279=$E279,"Evidência confirma cadastro","DIVERGE · cadastro "&amp;$E279&amp;" × evidência "&amp;$K279)))))))))))</f>
        <v>FALTA DE REGISTRO · dia 2 de 5 do ciclo</v>
      </c>
      <c r="W279" s="34">
        <f>IF(OR(OR($D279="6x1",$D279="FF 6x1"),$D279="5x2"),"",IF($AB279&lt;&gt;$AB278,IF(IFERROR(INDEX(Cadastro!$F$5:$F$243,$AB279),"")="",IF($L279&gt;0,1,0),IF(IFERROR(INDEX(Cadastro!$F$5:$F$243,$AB279),"")&lt;=IFERROR(INDEX(Parâmetros!$B$39:$B$48,MATCH($E279,Parâmetros!$A$39:$A$48,0)),99),IFERROR(INDEX(Cadastro!$F$5:$F$243,$AB279),""),0)),IF($L279&gt;0,IF(N($X278)&gt;0,1,N($W278)+1),IF(AND($L279=0,OR(N($W278)&gt;=IFERROR(INDEX(Parâmetros!$B$39:$B$48,MATCH($E279,Parâmetros!$A$39:$A$48,0)),99),AND(N($X278)&gt;0,N($X278)&lt;IFERROR(INDEX(Parâmetros!$C$39:$C$48,MATCH($E279,Parâmetros!$A$39:$A$48,0)),0)))),0,N($W278)+1))))</f>
        <v>2</v>
      </c>
      <c r="X279" s="34">
        <f>IF(OR(OR($D279="6x1",$D279="FF 6x1"),$D279="5x2"),"",IF($AB279&lt;&gt;$AB278,IF(IFERROR(INDEX(Cadastro!$F$5:$F$243,$AB279),"")="",0,IF(IFERROR(INDEX(Cadastro!$F$5:$F$243,$AB279),"")&gt;IFERROR(INDEX(Parâmetros!$B$39:$B$48,MATCH($E279,Parâmetros!$A$39:$A$48,0)),99),IFERROR(INDEX(Cadastro!$F$5:$F$243,$AB279),"")-IFERROR(INDEX(Parâmetros!$B$39:$B$48,MATCH($E279,Parâmetros!$A$39:$A$48,0)),99),0)),IF(AND($L279=0,OR(N($W278)&gt;=IFERROR(INDEX(Parâmetros!$B$39:$B$48,MATCH($E279,Parâmetros!$A$39:$A$48,0)),99),AND(N($X278)&gt;0,N($X278)&lt;IFERROR(INDEX(Parâmetros!$C$39:$C$48,MATCH($E279,Parâmetros!$A$39:$A$48,0)),0)))),N($X278)+1,0)))</f>
        <v>0</v>
      </c>
      <c r="Y279" t="str">
        <f>IF($AC279&lt;&gt;"",IF($L279&gt;0,$AC279&amp;" · com apontamento",$AC279),IF($E279="Férias",IF($L279&gt;0,"Férias · com apontamento","Férias (cadastro)"),IF(($Z279+$AA279-1)&gt;Parâmetros!$E$16,"Férias / afastamento",IF(AND($D279="5x2",OR(WEEKDAY($F279,2)=6,WEEKDAY($F279,2)=7)),IF($L279&gt;0,"Folga trabalhada","Folga"),IF($L279&gt;0,"Trabalhado",IF(OR(OR($D279="6x1",$D279="FF 6x1"),$D279="5x2"),IF(AND(OR($D279="6x1",$D279="FF 6x1"),OR(WEEKDAY($F279,2)=6,WEEKDAY($F279,2)=7)),"Folga","Falta de registro"),IF(AND($AB279&lt;&gt;$AB278,IFERROR(INDEX(Cadastro!$F$5:$F$243,$AB279),"")=""),"Indeterminado (início da série)",IF($X279&gt;0,"Folga","Falta de registro"))))))))</f>
        <v>Falta de registro</v>
      </c>
      <c r="Z279" s="34">
        <f>IF(OR($L279&gt;0,$F279&gt;Parâmetros!$E$14),0,IF($A279&lt;&gt;$A278,1,N($Z278)+1))</f>
        <v>0</v>
      </c>
      <c r="AA279" s="34">
        <f>IF(OR($L279&gt;0,$F279&gt;Parâmetros!$E$14),0,IF(OR($A279&lt;&gt;$A280,$F280&gt;Parâmetros!$E$14),1,N($AA280)+1))</f>
        <v>0</v>
      </c>
      <c r="AB279" s="31">
        <f>IFERROR(MATCH($A279&amp;"|"&amp;TEXT(_xlfn.MAXIFS(Cadastro!$E$5:$E$243,Cadastro!$A$5:$A$243,$A279,Cadastro!$E$5:$E$243,"&lt;="&amp;$F279),"yyyymmdd"),Cadastro!$I$5:$I$243,0),"")</f>
        <v>34</v>
      </c>
      <c r="AC279" t="str">
        <f>IFERROR(_xlfn.SINGLE(INDEX(Exceções!$D$5:$D$203,MATCH($A279&amp;"|"&amp;$F279,Exceções!$F$5:$F$203,0))),"")</f>
        <v/>
      </c>
      <c r="AD279" t="str">
        <f>IF($AC279="","",IFERROR(_xlfn.SINGLE(INDEX(Exceções!$E$5:$E$203,MATCH($A279&amp;"|"&amp;$F279,Exceções!$F$5:$F$203,0))),""))</f>
        <v/>
      </c>
    </row>
    <row r="280" spans="1:30" ht="15" hidden="1" customHeight="1" x14ac:dyDescent="0.25">
      <c r="A280" s="31">
        <v>54611</v>
      </c>
      <c r="B280" s="17" t="s">
        <v>16</v>
      </c>
      <c r="C280" s="17" t="str">
        <f>IFERROR(INDEX(Cadastro!$C$5:$C$243,$AB280),"NÃO INFORMADO")</f>
        <v>CAL</v>
      </c>
      <c r="D280" s="17" t="str">
        <f>IFERROR(INDEX(Cadastro!$D$5:$D$243,$AB280),"")</f>
        <v>B</v>
      </c>
      <c r="E280" s="17" t="str">
        <f>IFERROR(INDEX(Cadastro!$G$5:$G$243,$AB280),"")</f>
        <v>B</v>
      </c>
      <c r="F280" s="29">
        <v>46326</v>
      </c>
      <c r="G280" s="32" t="str">
        <f t="shared" si="24"/>
        <v>sáb</v>
      </c>
      <c r="H280" s="31" t="str">
        <f>IF($L280=0,"",_xlfn.MINIFS(Dados!$Q:$Q,Dados!$A:$A,$A280,Dados!$S:$S,$F280))</f>
        <v/>
      </c>
      <c r="I280" s="31" t="str">
        <f>IF($H280="","",_xlfn.MAXIFS(Dados!$R:$R,Dados!$A:$A,$A280,Dados!$S:$S,$F280))</f>
        <v/>
      </c>
      <c r="J280" s="32" t="str">
        <f>IF($D280&lt;&gt;"Folguista","",IFERROR(INDEX(Parâmetros!$D$52:$G$52,1,MIN(4,MAX(1,$W280))),""))</f>
        <v/>
      </c>
      <c r="K280" s="32" t="str">
        <f>IF(OR($AC280&lt;&gt;"",$Y280="Folga",$Y280="Folga trabalhada",$Y280="Férias (cadastro)",$Y280="Férias / afastamento",$Y280="Indeterminado (início da série)"),"",IF(OR($D280="6x1",$D280="FF 6x1"),IF(OR(WEEKDAY($F280,2)=6,WEEKDAY($F280,2)=7),"6x1 sáb/dom","6x1"),IF($D280="5x2","5x2",IF($H280="",IF($D280="Folguista",$J280,$E280),IF(OR($H280&gt;=Parâmetros!$E$18,$H280&lt;Parâmetros!$E$19),"C",IF($H280&lt;Parâmetros!$E$20,"A","B"))))))</f>
        <v>B</v>
      </c>
      <c r="L280" s="30">
        <f>SUMIFS(Dados!$E:$E,Dados!$A:$A,$A280,Dados!$S:$S,$F280)</f>
        <v>0</v>
      </c>
      <c r="M280" s="30">
        <f>IFERROR(INDEX(Parâmetros!$E$6:$E$11,MATCH($K280,Parâmetros!$A$6:$A$11,0)),"")</f>
        <v>7.67</v>
      </c>
      <c r="N280" s="33">
        <f t="shared" si="25"/>
        <v>0</v>
      </c>
      <c r="O280" s="33">
        <f>Parâmetros!$E$13</f>
        <v>0.8</v>
      </c>
      <c r="P280" s="32" t="str">
        <f>IF(OR($M280="",$F280&gt;Parâmetros!$E$14),"Não","Sim")</f>
        <v>Não</v>
      </c>
      <c r="Q280" s="32" t="str">
        <f t="shared" si="26"/>
        <v/>
      </c>
      <c r="R280" s="32" t="str">
        <f t="shared" si="27"/>
        <v/>
      </c>
      <c r="S280" s="30" t="str">
        <f t="shared" si="28"/>
        <v/>
      </c>
      <c r="T280" s="32" t="str">
        <f>IF($Q280&lt;&gt;"Sim","",IF($N280&gt;Parâmetros!$E$15,"Sim","Não"))</f>
        <v/>
      </c>
      <c r="U280" s="17" t="str">
        <f t="shared" si="29"/>
        <v>Fora da apuração</v>
      </c>
      <c r="V280" s="17" t="str">
        <f>IF($AC280&lt;&gt;"",IF($L280&gt;0,"ATENÇÃO · apontou em dia de "&amp;LOWER($AC280)&amp;" cadastrado","Exceção cadastrada · "&amp;$AC280)&amp;IF($AD280="",""," · "&amp;$AD280),IF($E280="Férias",IF($L280&gt;0,"ATENÇÃO · apontou estando de férias no cadastro","Férias no cadastro"),IF($Y280="Férias / afastamento","Afastamento · "&amp;($Z280+$AA280-1)&amp;" dias seguidos sem apontamento",IF($Y280="Folga trabalhada","ATENÇÃO · apontou em dia de folga da escala 5x2",IF($Y280="Folga",IF(AND($D280="5x2",OR(WEEKDAY($F280,2)=6,WEEKDAY($F280,2)=7)),"Folga de fim de semana da escala 5x2",IF(AND(OR($D280="6x1",$D280="FF 6x1"),WEEKDAY($F280,2)=6,FALSE()),"Folga de fim de semana · apontou no domingo anterior",IF(AND(OR($D280="6x1",$D280="FF 6x1"),WEEKDAY($F280,2)=7,AND($A280=$A279,$L279&gt;0)),"Folga de fim de semana · apontou no sábado",IF(AND(OR($D280="6x1",$D280="FF 6x1"),OR(WEEKDAY($F280,2)=6,WEEKDAY($F280,2)=7)),"Folga de fim de semana · sem apontamento no sábado nem no domingo","Folga prevista pelo ciclo")))),IF($Y280="Indeterminado (início da série)","Sem histórico anterior — informe o dia do ciclo no Cadastro",IF($Y280="Falta de registro",IF(OR(OR($D280="6x1",$D280="FF 6x1"),$D280="5x2"),"FALTA DE REGISTRO · dia útil da escala "&amp;$E280,"FALTA DE REGISTRO · dia "&amp;$W280&amp;" de "&amp;IFERROR(INDEX(Parâmetros!$B$39:$B$48,MATCH($E280,Parâmetros!$A$39:$A$48,0)),99)&amp;" do ciclo"),IF(OR($D280="6x1",$D280="FF 6x1"),IF(OR(AND(WEEKDAY($F280,2)=6,AND($A280=$A281,$L281&gt;0)),AND(WEEKDAY($F280,2)=7,AND($A280=$A279,$L279&gt;0))),"ATENÇÃO · apontou sábado e domingo no mesmo fim de semana",IF(OR(WEEKDAY($F280,2)=6,WEEKDAY($F280,2)=7),"Jornada de fim de semana do 6x1",IF(OR($H280&gt;=Parâmetros!$E$20,$H280&lt;Parâmetros!$E$19),"ATENÇÃO · 6x1 apontou fora do horário diurno","Jornada fixa do 6x1"))),IF($D280="5x2","Jornada fixa do 5x2",IF($D280="Folguista",IF($J280=$K280,"Evidência confirma sequência","DIVERGE · sequência "&amp;$J280&amp;" × evidência "&amp;$K280),IF($K280=$E280,"Evidência confirma cadastro","DIVERGE · cadastro "&amp;$E280&amp;" × evidência "&amp;$K280)))))))))))</f>
        <v>FALTA DE REGISTRO · dia 3 de 5 do ciclo</v>
      </c>
      <c r="W280" s="34">
        <f>IF(OR(OR($D280="6x1",$D280="FF 6x1"),$D280="5x2"),"",IF($AB280&lt;&gt;$AB279,IF(IFERROR(INDEX(Cadastro!$F$5:$F$243,$AB280),"")="",IF($L280&gt;0,1,0),IF(IFERROR(INDEX(Cadastro!$F$5:$F$243,$AB280),"")&lt;=IFERROR(INDEX(Parâmetros!$B$39:$B$48,MATCH($E280,Parâmetros!$A$39:$A$48,0)),99),IFERROR(INDEX(Cadastro!$F$5:$F$243,$AB280),""),0)),IF($L280&gt;0,IF(N($X279)&gt;0,1,N($W279)+1),IF(AND($L280=0,OR(N($W279)&gt;=IFERROR(INDEX(Parâmetros!$B$39:$B$48,MATCH($E280,Parâmetros!$A$39:$A$48,0)),99),AND(N($X279)&gt;0,N($X279)&lt;IFERROR(INDEX(Parâmetros!$C$39:$C$48,MATCH($E280,Parâmetros!$A$39:$A$48,0)),0)))),0,N($W279)+1))))</f>
        <v>3</v>
      </c>
      <c r="X280" s="34">
        <f>IF(OR(OR($D280="6x1",$D280="FF 6x1"),$D280="5x2"),"",IF($AB280&lt;&gt;$AB279,IF(IFERROR(INDEX(Cadastro!$F$5:$F$243,$AB280),"")="",0,IF(IFERROR(INDEX(Cadastro!$F$5:$F$243,$AB280),"")&gt;IFERROR(INDEX(Parâmetros!$B$39:$B$48,MATCH($E280,Parâmetros!$A$39:$A$48,0)),99),IFERROR(INDEX(Cadastro!$F$5:$F$243,$AB280),"")-IFERROR(INDEX(Parâmetros!$B$39:$B$48,MATCH($E280,Parâmetros!$A$39:$A$48,0)),99),0)),IF(AND($L280=0,OR(N($W279)&gt;=IFERROR(INDEX(Parâmetros!$B$39:$B$48,MATCH($E280,Parâmetros!$A$39:$A$48,0)),99),AND(N($X279)&gt;0,N($X279)&lt;IFERROR(INDEX(Parâmetros!$C$39:$C$48,MATCH($E280,Parâmetros!$A$39:$A$48,0)),0)))),N($X279)+1,0)))</f>
        <v>0</v>
      </c>
      <c r="Y280" t="str">
        <f>IF($AC280&lt;&gt;"",IF($L280&gt;0,$AC280&amp;" · com apontamento",$AC280),IF($E280="Férias",IF($L280&gt;0,"Férias · com apontamento","Férias (cadastro)"),IF(($Z280+$AA280-1)&gt;Parâmetros!$E$16,"Férias / afastamento",IF(AND($D280="5x2",OR(WEEKDAY($F280,2)=6,WEEKDAY($F280,2)=7)),IF($L280&gt;0,"Folga trabalhada","Folga"),IF($L280&gt;0,"Trabalhado",IF(OR(OR($D280="6x1",$D280="FF 6x1"),$D280="5x2"),IF(AND(OR($D280="6x1",$D280="FF 6x1"),OR(WEEKDAY($F280,2)=6,WEEKDAY($F280,2)=7)),"Folga","Falta de registro"),IF(AND($AB280&lt;&gt;$AB279,IFERROR(INDEX(Cadastro!$F$5:$F$243,$AB280),"")=""),"Indeterminado (início da série)",IF($X280&gt;0,"Folga","Falta de registro"))))))))</f>
        <v>Falta de registro</v>
      </c>
      <c r="Z280" s="34">
        <f>IF(OR($L280&gt;0,$F280&gt;Parâmetros!$E$14),0,IF($A280&lt;&gt;$A279,1,N($Z279)+1))</f>
        <v>0</v>
      </c>
      <c r="AA280" s="34">
        <f>IF(OR($L280&gt;0,$F280&gt;Parâmetros!$E$14),0,IF(OR($A280&lt;&gt;$A281,$F281&gt;Parâmetros!$E$14),1,N($AA281)+1))</f>
        <v>0</v>
      </c>
      <c r="AB280" s="31">
        <f>IFERROR(MATCH($A280&amp;"|"&amp;TEXT(_xlfn.MAXIFS(Cadastro!$E$5:$E$243,Cadastro!$A$5:$A$243,$A280,Cadastro!$E$5:$E$243,"&lt;="&amp;$F280),"yyyymmdd"),Cadastro!$I$5:$I$243,0),"")</f>
        <v>34</v>
      </c>
      <c r="AC280" t="str">
        <f>IFERROR(_xlfn.SINGLE(INDEX(Exceções!$D$5:$D$203,MATCH($A280&amp;"|"&amp;$F280,Exceções!$F$5:$F$203,0))),"")</f>
        <v/>
      </c>
      <c r="AD280" t="str">
        <f>IF($AC280="","",IFERROR(_xlfn.SINGLE(INDEX(Exceções!$E$5:$E$203,MATCH($A280&amp;"|"&amp;$F280,Exceções!$F$5:$F$203,0))),""))</f>
        <v/>
      </c>
    </row>
    <row r="281" spans="1:30" ht="15" hidden="1" customHeight="1" x14ac:dyDescent="0.25">
      <c r="A281" s="31">
        <v>54611</v>
      </c>
      <c r="B281" s="17" t="s">
        <v>16</v>
      </c>
      <c r="C281" s="17" t="str">
        <f>IFERROR(INDEX(Cadastro!$C$5:$C$243,$AB281),"NÃO INFORMADO")</f>
        <v>CAL</v>
      </c>
      <c r="D281" s="17" t="str">
        <f>IFERROR(INDEX(Cadastro!$D$5:$D$243,$AB281),"")</f>
        <v>B</v>
      </c>
      <c r="E281" s="17" t="str">
        <f>IFERROR(INDEX(Cadastro!$G$5:$G$243,$AB281),"")</f>
        <v>B</v>
      </c>
      <c r="F281" s="29">
        <v>46327</v>
      </c>
      <c r="G281" s="32" t="str">
        <f t="shared" si="24"/>
        <v>dom</v>
      </c>
      <c r="H281" s="31" t="str">
        <f>IF($L281=0,"",_xlfn.MINIFS(Dados!$Q:$Q,Dados!$A:$A,$A281,Dados!$S:$S,$F281))</f>
        <v/>
      </c>
      <c r="I281" s="31" t="str">
        <f>IF($H281="","",_xlfn.MAXIFS(Dados!$R:$R,Dados!$A:$A,$A281,Dados!$S:$S,$F281))</f>
        <v/>
      </c>
      <c r="J281" s="32" t="str">
        <f>IF($D281&lt;&gt;"Folguista","",IFERROR(INDEX(Parâmetros!$D$52:$G$52,1,MIN(4,MAX(1,$W281))),""))</f>
        <v/>
      </c>
      <c r="K281" s="32" t="str">
        <f>IF(OR($AC281&lt;&gt;"",$Y281="Folga",$Y281="Folga trabalhada",$Y281="Férias (cadastro)",$Y281="Férias / afastamento",$Y281="Indeterminado (início da série)"),"",IF(OR($D281="6x1",$D281="FF 6x1"),IF(OR(WEEKDAY($F281,2)=6,WEEKDAY($F281,2)=7),"6x1 sáb/dom","6x1"),IF($D281="5x2","5x2",IF($H281="",IF($D281="Folguista",$J281,$E281),IF(OR($H281&gt;=Parâmetros!$E$18,$H281&lt;Parâmetros!$E$19),"C",IF($H281&lt;Parâmetros!$E$20,"A","B"))))))</f>
        <v>B</v>
      </c>
      <c r="L281" s="30">
        <f>SUMIFS(Dados!$E:$E,Dados!$A:$A,$A281,Dados!$S:$S,$F281)</f>
        <v>0</v>
      </c>
      <c r="M281" s="30">
        <f>IFERROR(INDEX(Parâmetros!$E$6:$E$11,MATCH($K281,Parâmetros!$A$6:$A$11,0)),"")</f>
        <v>7.67</v>
      </c>
      <c r="N281" s="33">
        <f t="shared" si="25"/>
        <v>0</v>
      </c>
      <c r="O281" s="33">
        <f>Parâmetros!$E$13</f>
        <v>0.8</v>
      </c>
      <c r="P281" s="32" t="str">
        <f>IF(OR($M281="",$F281&gt;Parâmetros!$E$14),"Não","Sim")</f>
        <v>Não</v>
      </c>
      <c r="Q281" s="32" t="str">
        <f t="shared" si="26"/>
        <v/>
      </c>
      <c r="R281" s="32" t="str">
        <f t="shared" si="27"/>
        <v/>
      </c>
      <c r="S281" s="30" t="str">
        <f t="shared" si="28"/>
        <v/>
      </c>
      <c r="T281" s="32" t="str">
        <f>IF($Q281&lt;&gt;"Sim","",IF($N281&gt;Parâmetros!$E$15,"Sim","Não"))</f>
        <v/>
      </c>
      <c r="U281" s="17" t="str">
        <f t="shared" si="29"/>
        <v>Fora da apuração</v>
      </c>
      <c r="V281" s="17" t="str">
        <f>IF($AC281&lt;&gt;"",IF($L281&gt;0,"ATENÇÃO · apontou em dia de "&amp;LOWER($AC281)&amp;" cadastrado","Exceção cadastrada · "&amp;$AC281)&amp;IF($AD281="",""," · "&amp;$AD281),IF($E281="Férias",IF($L281&gt;0,"ATENÇÃO · apontou estando de férias no cadastro","Férias no cadastro"),IF($Y281="Férias / afastamento","Afastamento · "&amp;($Z281+$AA281-1)&amp;" dias seguidos sem apontamento",IF($Y281="Folga trabalhada","ATENÇÃO · apontou em dia de folga da escala 5x2",IF($Y281="Folga",IF(AND($D281="5x2",OR(WEEKDAY($F281,2)=6,WEEKDAY($F281,2)=7)),"Folga de fim de semana da escala 5x2",IF(AND(OR($D281="6x1",$D281="FF 6x1"),WEEKDAY($F281,2)=6,FALSE()),"Folga de fim de semana · apontou no domingo anterior",IF(AND(OR($D281="6x1",$D281="FF 6x1"),WEEKDAY($F281,2)=7,AND($A281=$A280,$L280&gt;0)),"Folga de fim de semana · apontou no sábado",IF(AND(OR($D281="6x1",$D281="FF 6x1"),OR(WEEKDAY($F281,2)=6,WEEKDAY($F281,2)=7)),"Folga de fim de semana · sem apontamento no sábado nem no domingo","Folga prevista pelo ciclo")))),IF($Y281="Indeterminado (início da série)","Sem histórico anterior — informe o dia do ciclo no Cadastro",IF($Y281="Falta de registro",IF(OR(OR($D281="6x1",$D281="FF 6x1"),$D281="5x2"),"FALTA DE REGISTRO · dia útil da escala "&amp;$E281,"FALTA DE REGISTRO · dia "&amp;$W281&amp;" de "&amp;IFERROR(INDEX(Parâmetros!$B$39:$B$48,MATCH($E281,Parâmetros!$A$39:$A$48,0)),99)&amp;" do ciclo"),IF(OR($D281="6x1",$D281="FF 6x1"),IF(OR(AND(WEEKDAY($F281,2)=6,AND($A281=$A282,$L282&gt;0)),AND(WEEKDAY($F281,2)=7,AND($A281=$A280,$L280&gt;0))),"ATENÇÃO · apontou sábado e domingo no mesmo fim de semana",IF(OR(WEEKDAY($F281,2)=6,WEEKDAY($F281,2)=7),"Jornada de fim de semana do 6x1",IF(OR($H281&gt;=Parâmetros!$E$20,$H281&lt;Parâmetros!$E$19),"ATENÇÃO · 6x1 apontou fora do horário diurno","Jornada fixa do 6x1"))),IF($D281="5x2","Jornada fixa do 5x2",IF($D281="Folguista",IF($J281=$K281,"Evidência confirma sequência","DIVERGE · sequência "&amp;$J281&amp;" × evidência "&amp;$K281),IF($K281=$E281,"Evidência confirma cadastro","DIVERGE · cadastro "&amp;$E281&amp;" × evidência "&amp;$K281)))))))))))</f>
        <v>FALTA DE REGISTRO · dia 4 de 5 do ciclo</v>
      </c>
      <c r="W281" s="34">
        <f>IF(OR(OR($D281="6x1",$D281="FF 6x1"),$D281="5x2"),"",IF($AB281&lt;&gt;$AB280,IF(IFERROR(INDEX(Cadastro!$F$5:$F$243,$AB281),"")="",IF($L281&gt;0,1,0),IF(IFERROR(INDEX(Cadastro!$F$5:$F$243,$AB281),"")&lt;=IFERROR(INDEX(Parâmetros!$B$39:$B$48,MATCH($E281,Parâmetros!$A$39:$A$48,0)),99),IFERROR(INDEX(Cadastro!$F$5:$F$243,$AB281),""),0)),IF($L281&gt;0,IF(N($X280)&gt;0,1,N($W280)+1),IF(AND($L281=0,OR(N($W280)&gt;=IFERROR(INDEX(Parâmetros!$B$39:$B$48,MATCH($E281,Parâmetros!$A$39:$A$48,0)),99),AND(N($X280)&gt;0,N($X280)&lt;IFERROR(INDEX(Parâmetros!$C$39:$C$48,MATCH($E281,Parâmetros!$A$39:$A$48,0)),0)))),0,N($W280)+1))))</f>
        <v>4</v>
      </c>
      <c r="X281" s="34">
        <f>IF(OR(OR($D281="6x1",$D281="FF 6x1"),$D281="5x2"),"",IF($AB281&lt;&gt;$AB280,IF(IFERROR(INDEX(Cadastro!$F$5:$F$243,$AB281),"")="",0,IF(IFERROR(INDEX(Cadastro!$F$5:$F$243,$AB281),"")&gt;IFERROR(INDEX(Parâmetros!$B$39:$B$48,MATCH($E281,Parâmetros!$A$39:$A$48,0)),99),IFERROR(INDEX(Cadastro!$F$5:$F$243,$AB281),"")-IFERROR(INDEX(Parâmetros!$B$39:$B$48,MATCH($E281,Parâmetros!$A$39:$A$48,0)),99),0)),IF(AND($L281=0,OR(N($W280)&gt;=IFERROR(INDEX(Parâmetros!$B$39:$B$48,MATCH($E281,Parâmetros!$A$39:$A$48,0)),99),AND(N($X280)&gt;0,N($X280)&lt;IFERROR(INDEX(Parâmetros!$C$39:$C$48,MATCH($E281,Parâmetros!$A$39:$A$48,0)),0)))),N($X280)+1,0)))</f>
        <v>0</v>
      </c>
      <c r="Y281" t="str">
        <f>IF($AC281&lt;&gt;"",IF($L281&gt;0,$AC281&amp;" · com apontamento",$AC281),IF($E281="Férias",IF($L281&gt;0,"Férias · com apontamento","Férias (cadastro)"),IF(($Z281+$AA281-1)&gt;Parâmetros!$E$16,"Férias / afastamento",IF(AND($D281="5x2",OR(WEEKDAY($F281,2)=6,WEEKDAY($F281,2)=7)),IF($L281&gt;0,"Folga trabalhada","Folga"),IF($L281&gt;0,"Trabalhado",IF(OR(OR($D281="6x1",$D281="FF 6x1"),$D281="5x2"),IF(AND(OR($D281="6x1",$D281="FF 6x1"),OR(WEEKDAY($F281,2)=6,WEEKDAY($F281,2)=7)),"Folga","Falta de registro"),IF(AND($AB281&lt;&gt;$AB280,IFERROR(INDEX(Cadastro!$F$5:$F$243,$AB281),"")=""),"Indeterminado (início da série)",IF($X281&gt;0,"Folga","Falta de registro"))))))))</f>
        <v>Falta de registro</v>
      </c>
      <c r="Z281" s="34">
        <f>IF(OR($L281&gt;0,$F281&gt;Parâmetros!$E$14),0,IF($A281&lt;&gt;$A280,1,N($Z280)+1))</f>
        <v>0</v>
      </c>
      <c r="AA281" s="34">
        <f>IF(OR($L281&gt;0,$F281&gt;Parâmetros!$E$14),0,IF(OR($A281&lt;&gt;$A282,$F282&gt;Parâmetros!$E$14),1,N($AA282)+1))</f>
        <v>0</v>
      </c>
      <c r="AB281" s="31">
        <f>IFERROR(MATCH($A281&amp;"|"&amp;TEXT(_xlfn.MAXIFS(Cadastro!$E$5:$E$243,Cadastro!$A$5:$A$243,$A281,Cadastro!$E$5:$E$243,"&lt;="&amp;$F281),"yyyymmdd"),Cadastro!$I$5:$I$243,0),"")</f>
        <v>34</v>
      </c>
      <c r="AC281" t="str">
        <f>IFERROR(_xlfn.SINGLE(INDEX(Exceções!$D$5:$D$203,MATCH($A281&amp;"|"&amp;$F281,Exceções!$F$5:$F$203,0))),"")</f>
        <v/>
      </c>
      <c r="AD281" t="str">
        <f>IF($AC281="","",IFERROR(_xlfn.SINGLE(INDEX(Exceções!$E$5:$E$203,MATCH($A281&amp;"|"&amp;$F281,Exceções!$F$5:$F$203,0))),""))</f>
        <v/>
      </c>
    </row>
    <row r="282" spans="1:30" ht="15" hidden="1" customHeight="1" x14ac:dyDescent="0.25">
      <c r="A282" s="31">
        <v>53512</v>
      </c>
      <c r="B282" s="17" t="s">
        <v>12</v>
      </c>
      <c r="C282" s="17" t="str">
        <f>IFERROR(INDEX(Cadastro!$C$5:$C$243,$AB282),"NÃO INFORMADO")</f>
        <v>AUT</v>
      </c>
      <c r="D282" s="17" t="str">
        <f>IFERROR(INDEX(Cadastro!$D$5:$D$243,$AB282),"")</f>
        <v>6x1</v>
      </c>
      <c r="E282" s="17" t="str">
        <f>IFERROR(INDEX(Cadastro!$G$5:$G$243,$AB282),"")</f>
        <v>6x1</v>
      </c>
      <c r="F282" s="29">
        <v>46300</v>
      </c>
      <c r="G282" s="32" t="str">
        <f t="shared" si="24"/>
        <v>seg</v>
      </c>
      <c r="H282" s="31">
        <f>IF($L282=0,"",_xlfn.MINIFS(Dados!$Q:$Q,Dados!$A:$A,$A282,Dados!$S:$S,$F282))</f>
        <v>421</v>
      </c>
      <c r="I282" s="31">
        <f>IF($H282="","",_xlfn.MAXIFS(Dados!$R:$R,Dados!$A:$A,$A282,Dados!$S:$S,$F282))</f>
        <v>1007</v>
      </c>
      <c r="J282" s="32" t="str">
        <f>IF($D282&lt;&gt;"Folguista","",IFERROR(INDEX(Parâmetros!$D$52:$G$52,1,MIN(4,MAX(1,$W282))),""))</f>
        <v/>
      </c>
      <c r="K282" s="32" t="str">
        <f>IF(OR($AC282&lt;&gt;"",$Y282="Folga",$Y282="Folga trabalhada",$Y282="Férias (cadastro)",$Y282="Férias / afastamento",$Y282="Indeterminado (início da série)"),"",IF(OR($D282="6x1",$D282="FF 6x1"),IF(OR(WEEKDAY($F282,2)=6,WEEKDAY($F282,2)=7),"6x1 sáb/dom","6x1"),IF($D282="5x2","5x2",IF($H282="",IF($D282="Folguista",$J282,$E282),IF(OR($H282&gt;=Parâmetros!$E$18,$H282&lt;Parâmetros!$E$19),"C",IF($H282&lt;Parâmetros!$E$20,"A","B"))))))</f>
        <v>6x1</v>
      </c>
      <c r="L282" s="30">
        <f>SUMIFS(Dados!$E:$E,Dados!$A:$A,$A282,Dados!$S:$S,$F282)</f>
        <v>8.68</v>
      </c>
      <c r="M282" s="30">
        <f>IFERROR(INDEX(Parâmetros!$E$6:$E$11,MATCH($K282,Parâmetros!$A$6:$A$11,0)),"")</f>
        <v>8.8000000000000007</v>
      </c>
      <c r="N282" s="33">
        <f t="shared" si="25"/>
        <v>0.98636363636363622</v>
      </c>
      <c r="O282" s="33">
        <f>Parâmetros!$E$13</f>
        <v>0.8</v>
      </c>
      <c r="P282" s="32" t="str">
        <f>IF(OR($M282="",$F282&gt;Parâmetros!$E$14),"Não","Sim")</f>
        <v>Sim</v>
      </c>
      <c r="Q282" s="32" t="str">
        <f t="shared" si="26"/>
        <v>Sim</v>
      </c>
      <c r="R282" s="32" t="str">
        <f t="shared" si="27"/>
        <v>Sim</v>
      </c>
      <c r="S282" s="30">
        <f t="shared" si="28"/>
        <v>0</v>
      </c>
      <c r="T282" s="32" t="str">
        <f>IF($Q282&lt;&gt;"Sim","",IF($N282&gt;Parâmetros!$E$15,"Sim","Não"))</f>
        <v>Não</v>
      </c>
      <c r="U282" s="17" t="str">
        <f t="shared" si="29"/>
        <v>Na meta</v>
      </c>
      <c r="V282" s="17" t="str">
        <f>IF($AC282&lt;&gt;"",IF($L282&gt;0,"ATENÇÃO · apontou em dia de "&amp;LOWER($AC282)&amp;" cadastrado","Exceção cadastrada · "&amp;$AC282)&amp;IF($AD282="",""," · "&amp;$AD282),IF($E282="Férias",IF($L282&gt;0,"ATENÇÃO · apontou estando de férias no cadastro","Férias no cadastro"),IF($Y282="Férias / afastamento","Afastamento · "&amp;($Z282+$AA282-1)&amp;" dias seguidos sem apontamento",IF($Y282="Folga trabalhada","ATENÇÃO · apontou em dia de folga da escala 5x2",IF($Y282="Folga",IF(AND($D282="5x2",OR(WEEKDAY($F282,2)=6,WEEKDAY($F282,2)=7)),"Folga de fim de semana da escala 5x2",IF(AND(OR($D282="6x1",$D282="FF 6x1"),WEEKDAY($F282,2)=6,FALSE()),"Folga de fim de semana · apontou no domingo anterior",IF(AND(OR($D282="6x1",$D282="FF 6x1"),WEEKDAY($F282,2)=7,AND($A282=$A281,$L281&gt;0)),"Folga de fim de semana · apontou no sábado",IF(AND(OR($D282="6x1",$D282="FF 6x1"),OR(WEEKDAY($F282,2)=6,WEEKDAY($F282,2)=7)),"Folga de fim de semana · sem apontamento no sábado nem no domingo","Folga prevista pelo ciclo")))),IF($Y282="Indeterminado (início da série)","Sem histórico anterior — informe o dia do ciclo no Cadastro",IF($Y282="Falta de registro",IF(OR(OR($D282="6x1",$D282="FF 6x1"),$D282="5x2"),"FALTA DE REGISTRO · dia útil da escala "&amp;$E282,"FALTA DE REGISTRO · dia "&amp;$W282&amp;" de "&amp;IFERROR(INDEX(Parâmetros!$B$39:$B$48,MATCH($E282,Parâmetros!$A$39:$A$48,0)),99)&amp;" do ciclo"),IF(OR($D282="6x1",$D282="FF 6x1"),IF(OR(AND(WEEKDAY($F282,2)=6,AND($A282=$A283,$L283&gt;0)),AND(WEEKDAY($F282,2)=7,AND($A282=$A281,$L281&gt;0))),"ATENÇÃO · apontou sábado e domingo no mesmo fim de semana",IF(OR(WEEKDAY($F282,2)=6,WEEKDAY($F282,2)=7),"Jornada de fim de semana do 6x1",IF(OR($H282&gt;=Parâmetros!$E$20,$H282&lt;Parâmetros!$E$19),"ATENÇÃO · 6x1 apontou fora do horário diurno","Jornada fixa do 6x1"))),IF($D282="5x2","Jornada fixa do 5x2",IF($D282="Folguista",IF($J282=$K282,"Evidência confirma sequência","DIVERGE · sequência "&amp;$J282&amp;" × evidência "&amp;$K282),IF($K282=$E282,"Evidência confirma cadastro","DIVERGE · cadastro "&amp;$E282&amp;" × evidência "&amp;$K282)))))))))))</f>
        <v>Jornada fixa do 6x1</v>
      </c>
      <c r="W282" s="34" t="str">
        <f>IF(OR(OR($D282="6x1",$D282="FF 6x1"),$D282="5x2"),"",IF($AB282&lt;&gt;$AB281,IF(IFERROR(INDEX(Cadastro!$F$5:$F$243,$AB282),"")="",IF($L282&gt;0,1,0),IF(IFERROR(INDEX(Cadastro!$F$5:$F$243,$AB282),"")&lt;=IFERROR(INDEX(Parâmetros!$B$39:$B$48,MATCH($E282,Parâmetros!$A$39:$A$48,0)),99),IFERROR(INDEX(Cadastro!$F$5:$F$243,$AB282),""),0)),IF($L282&gt;0,IF(N($X281)&gt;0,1,N($W281)+1),IF(AND($L282=0,OR(N($W281)&gt;=IFERROR(INDEX(Parâmetros!$B$39:$B$48,MATCH($E282,Parâmetros!$A$39:$A$48,0)),99),AND(N($X281)&gt;0,N($X281)&lt;IFERROR(INDEX(Parâmetros!$C$39:$C$48,MATCH($E282,Parâmetros!$A$39:$A$48,0)),0)))),0,N($W281)+1))))</f>
        <v/>
      </c>
      <c r="X282" s="34" t="str">
        <f>IF(OR(OR($D282="6x1",$D282="FF 6x1"),$D282="5x2"),"",IF($AB282&lt;&gt;$AB281,IF(IFERROR(INDEX(Cadastro!$F$5:$F$243,$AB282),"")="",0,IF(IFERROR(INDEX(Cadastro!$F$5:$F$243,$AB282),"")&gt;IFERROR(INDEX(Parâmetros!$B$39:$B$48,MATCH($E282,Parâmetros!$A$39:$A$48,0)),99),IFERROR(INDEX(Cadastro!$F$5:$F$243,$AB282),"")-IFERROR(INDEX(Parâmetros!$B$39:$B$48,MATCH($E282,Parâmetros!$A$39:$A$48,0)),99),0)),IF(AND($L282=0,OR(N($W281)&gt;=IFERROR(INDEX(Parâmetros!$B$39:$B$48,MATCH($E282,Parâmetros!$A$39:$A$48,0)),99),AND(N($X281)&gt;0,N($X281)&lt;IFERROR(INDEX(Parâmetros!$C$39:$C$48,MATCH($E282,Parâmetros!$A$39:$A$48,0)),0)))),N($X281)+1,0)))</f>
        <v/>
      </c>
      <c r="Y282" t="str">
        <f>IF($AC282&lt;&gt;"",IF($L282&gt;0,$AC282&amp;" · com apontamento",$AC282),IF($E282="Férias",IF($L282&gt;0,"Férias · com apontamento","Férias (cadastro)"),IF(($Z282+$AA282-1)&gt;Parâmetros!$E$16,"Férias / afastamento",IF(AND($D282="5x2",OR(WEEKDAY($F282,2)=6,WEEKDAY($F282,2)=7)),IF($L282&gt;0,"Folga trabalhada","Folga"),IF($L282&gt;0,"Trabalhado",IF(OR(OR($D282="6x1",$D282="FF 6x1"),$D282="5x2"),IF(AND(OR($D282="6x1",$D282="FF 6x1"),OR(WEEKDAY($F282,2)=6,WEEKDAY($F282,2)=7)),"Folga","Falta de registro"),IF(AND($AB282&lt;&gt;$AB281,IFERROR(INDEX(Cadastro!$F$5:$F$243,$AB282),"")=""),"Indeterminado (início da série)",IF($X282&gt;0,"Folga","Falta de registro"))))))))</f>
        <v>Trabalhado</v>
      </c>
      <c r="Z282" s="34">
        <f>IF(OR($L282&gt;0,$F282&gt;Parâmetros!$E$14),0,IF($A282&lt;&gt;$A281,1,N($Z281)+1))</f>
        <v>0</v>
      </c>
      <c r="AA282" s="34">
        <f>IF(OR($L282&gt;0,$F282&gt;Parâmetros!$E$14),0,IF(OR($A282&lt;&gt;$A283,$F283&gt;Parâmetros!$E$14),1,N($AA283)+1))</f>
        <v>0</v>
      </c>
      <c r="AB282" s="31">
        <f>IFERROR(MATCH($A282&amp;"|"&amp;TEXT(_xlfn.MAXIFS(Cadastro!$E$5:$E$243,Cadastro!$A$5:$A$243,$A282,Cadastro!$E$5:$E$243,"&lt;="&amp;$F282),"yyyymmdd"),Cadastro!$I$5:$I$243,0),"")</f>
        <v>35</v>
      </c>
      <c r="AC282" t="str">
        <f>IFERROR(_xlfn.SINGLE(INDEX(Exceções!$D$5:$D$203,MATCH($A282&amp;"|"&amp;$F282,Exceções!$F$5:$F$203,0))),"")</f>
        <v/>
      </c>
      <c r="AD282" t="str">
        <f>IF($AC282="","",IFERROR(_xlfn.SINGLE(INDEX(Exceções!$E$5:$E$203,MATCH($A282&amp;"|"&amp;$F282,Exceções!$F$5:$F$203,0))),""))</f>
        <v/>
      </c>
    </row>
    <row r="283" spans="1:30" ht="15" hidden="1" customHeight="1" x14ac:dyDescent="0.25">
      <c r="A283" s="31">
        <v>53512</v>
      </c>
      <c r="B283" s="17" t="s">
        <v>12</v>
      </c>
      <c r="C283" s="17" t="str">
        <f>IFERROR(INDEX(Cadastro!$C$5:$C$243,$AB283),"NÃO INFORMADO")</f>
        <v>AUT</v>
      </c>
      <c r="D283" s="17" t="str">
        <f>IFERROR(INDEX(Cadastro!$D$5:$D$243,$AB283),"")</f>
        <v>6x1</v>
      </c>
      <c r="E283" s="17" t="str">
        <f>IFERROR(INDEX(Cadastro!$G$5:$G$243,$AB283),"")</f>
        <v>6x1</v>
      </c>
      <c r="F283" s="29">
        <v>46301</v>
      </c>
      <c r="G283" s="32" t="str">
        <f t="shared" si="24"/>
        <v>ter</v>
      </c>
      <c r="H283" s="31">
        <f>IF($L283=0,"",_xlfn.MINIFS(Dados!$Q:$Q,Dados!$A:$A,$A283,Dados!$S:$S,$F283))</f>
        <v>421</v>
      </c>
      <c r="I283" s="31">
        <f>IF($H283="","",_xlfn.MAXIFS(Dados!$R:$R,Dados!$A:$A,$A283,Dados!$S:$S,$F283))</f>
        <v>1008</v>
      </c>
      <c r="J283" s="32" t="str">
        <f>IF($D283&lt;&gt;"Folguista","",IFERROR(INDEX(Parâmetros!$D$52:$G$52,1,MIN(4,MAX(1,$W283))),""))</f>
        <v/>
      </c>
      <c r="K283" s="32" t="str">
        <f>IF(OR($AC283&lt;&gt;"",$Y283="Folga",$Y283="Folga trabalhada",$Y283="Férias (cadastro)",$Y283="Férias / afastamento",$Y283="Indeterminado (início da série)"),"",IF(OR($D283="6x1",$D283="FF 6x1"),IF(OR(WEEKDAY($F283,2)=6,WEEKDAY($F283,2)=7),"6x1 sáb/dom","6x1"),IF($D283="5x2","5x2",IF($H283="",IF($D283="Folguista",$J283,$E283),IF(OR($H283&gt;=Parâmetros!$E$18,$H283&lt;Parâmetros!$E$19),"C",IF($H283&lt;Parâmetros!$E$20,"A","B"))))))</f>
        <v>6x1</v>
      </c>
      <c r="L283" s="30">
        <f>SUMIFS(Dados!$E:$E,Dados!$A:$A,$A283,Dados!$S:$S,$F283)</f>
        <v>8.73</v>
      </c>
      <c r="M283" s="30">
        <f>IFERROR(INDEX(Parâmetros!$E$6:$E$11,MATCH($K283,Parâmetros!$A$6:$A$11,0)),"")</f>
        <v>8.8000000000000007</v>
      </c>
      <c r="N283" s="33">
        <f t="shared" si="25"/>
        <v>0.99204545454545456</v>
      </c>
      <c r="O283" s="33">
        <f>Parâmetros!$E$13</f>
        <v>0.8</v>
      </c>
      <c r="P283" s="32" t="str">
        <f>IF(OR($M283="",$F283&gt;Parâmetros!$E$14),"Não","Sim")</f>
        <v>Sim</v>
      </c>
      <c r="Q283" s="32" t="str">
        <f t="shared" si="26"/>
        <v>Sim</v>
      </c>
      <c r="R283" s="32" t="str">
        <f t="shared" si="27"/>
        <v>Sim</v>
      </c>
      <c r="S283" s="30">
        <f t="shared" si="28"/>
        <v>0</v>
      </c>
      <c r="T283" s="32" t="str">
        <f>IF($Q283&lt;&gt;"Sim","",IF($N283&gt;Parâmetros!$E$15,"Sim","Não"))</f>
        <v>Não</v>
      </c>
      <c r="U283" s="17" t="str">
        <f t="shared" si="29"/>
        <v>Na meta</v>
      </c>
      <c r="V283" s="17" t="str">
        <f>IF($AC283&lt;&gt;"",IF($L283&gt;0,"ATENÇÃO · apontou em dia de "&amp;LOWER($AC283)&amp;" cadastrado","Exceção cadastrada · "&amp;$AC283)&amp;IF($AD283="",""," · "&amp;$AD283),IF($E283="Férias",IF($L283&gt;0,"ATENÇÃO · apontou estando de férias no cadastro","Férias no cadastro"),IF($Y283="Férias / afastamento","Afastamento · "&amp;($Z283+$AA283-1)&amp;" dias seguidos sem apontamento",IF($Y283="Folga trabalhada","ATENÇÃO · apontou em dia de folga da escala 5x2",IF($Y283="Folga",IF(AND($D283="5x2",OR(WEEKDAY($F283,2)=6,WEEKDAY($F283,2)=7)),"Folga de fim de semana da escala 5x2",IF(AND(OR($D283="6x1",$D283="FF 6x1"),WEEKDAY($F283,2)=6,FALSE()),"Folga de fim de semana · apontou no domingo anterior",IF(AND(OR($D283="6x1",$D283="FF 6x1"),WEEKDAY($F283,2)=7,AND($A283=$A282,$L282&gt;0)),"Folga de fim de semana · apontou no sábado",IF(AND(OR($D283="6x1",$D283="FF 6x1"),OR(WEEKDAY($F283,2)=6,WEEKDAY($F283,2)=7)),"Folga de fim de semana · sem apontamento no sábado nem no domingo","Folga prevista pelo ciclo")))),IF($Y283="Indeterminado (início da série)","Sem histórico anterior — informe o dia do ciclo no Cadastro",IF($Y283="Falta de registro",IF(OR(OR($D283="6x1",$D283="FF 6x1"),$D283="5x2"),"FALTA DE REGISTRO · dia útil da escala "&amp;$E283,"FALTA DE REGISTRO · dia "&amp;$W283&amp;" de "&amp;IFERROR(INDEX(Parâmetros!$B$39:$B$48,MATCH($E283,Parâmetros!$A$39:$A$48,0)),99)&amp;" do ciclo"),IF(OR($D283="6x1",$D283="FF 6x1"),IF(OR(AND(WEEKDAY($F283,2)=6,AND($A283=$A284,$L284&gt;0)),AND(WEEKDAY($F283,2)=7,AND($A283=$A282,$L282&gt;0))),"ATENÇÃO · apontou sábado e domingo no mesmo fim de semana",IF(OR(WEEKDAY($F283,2)=6,WEEKDAY($F283,2)=7),"Jornada de fim de semana do 6x1",IF(OR($H283&gt;=Parâmetros!$E$20,$H283&lt;Parâmetros!$E$19),"ATENÇÃO · 6x1 apontou fora do horário diurno","Jornada fixa do 6x1"))),IF($D283="5x2","Jornada fixa do 5x2",IF($D283="Folguista",IF($J283=$K283,"Evidência confirma sequência","DIVERGE · sequência "&amp;$J283&amp;" × evidência "&amp;$K283),IF($K283=$E283,"Evidência confirma cadastro","DIVERGE · cadastro "&amp;$E283&amp;" × evidência "&amp;$K283)))))))))))</f>
        <v>Jornada fixa do 6x1</v>
      </c>
      <c r="W283" s="34" t="str">
        <f>IF(OR(OR($D283="6x1",$D283="FF 6x1"),$D283="5x2"),"",IF($AB283&lt;&gt;$AB282,IF(IFERROR(INDEX(Cadastro!$F$5:$F$243,$AB283),"")="",IF($L283&gt;0,1,0),IF(IFERROR(INDEX(Cadastro!$F$5:$F$243,$AB283),"")&lt;=IFERROR(INDEX(Parâmetros!$B$39:$B$48,MATCH($E283,Parâmetros!$A$39:$A$48,0)),99),IFERROR(INDEX(Cadastro!$F$5:$F$243,$AB283),""),0)),IF($L283&gt;0,IF(N($X282)&gt;0,1,N($W282)+1),IF(AND($L283=0,OR(N($W282)&gt;=IFERROR(INDEX(Parâmetros!$B$39:$B$48,MATCH($E283,Parâmetros!$A$39:$A$48,0)),99),AND(N($X282)&gt;0,N($X282)&lt;IFERROR(INDEX(Parâmetros!$C$39:$C$48,MATCH($E283,Parâmetros!$A$39:$A$48,0)),0)))),0,N($W282)+1))))</f>
        <v/>
      </c>
      <c r="X283" s="34" t="str">
        <f>IF(OR(OR($D283="6x1",$D283="FF 6x1"),$D283="5x2"),"",IF($AB283&lt;&gt;$AB282,IF(IFERROR(INDEX(Cadastro!$F$5:$F$243,$AB283),"")="",0,IF(IFERROR(INDEX(Cadastro!$F$5:$F$243,$AB283),"")&gt;IFERROR(INDEX(Parâmetros!$B$39:$B$48,MATCH($E283,Parâmetros!$A$39:$A$48,0)),99),IFERROR(INDEX(Cadastro!$F$5:$F$243,$AB283),"")-IFERROR(INDEX(Parâmetros!$B$39:$B$48,MATCH($E283,Parâmetros!$A$39:$A$48,0)),99),0)),IF(AND($L283=0,OR(N($W282)&gt;=IFERROR(INDEX(Parâmetros!$B$39:$B$48,MATCH($E283,Parâmetros!$A$39:$A$48,0)),99),AND(N($X282)&gt;0,N($X282)&lt;IFERROR(INDEX(Parâmetros!$C$39:$C$48,MATCH($E283,Parâmetros!$A$39:$A$48,0)),0)))),N($X282)+1,0)))</f>
        <v/>
      </c>
      <c r="Y283" t="str">
        <f>IF($AC283&lt;&gt;"",IF($L283&gt;0,$AC283&amp;" · com apontamento",$AC283),IF($E283="Férias",IF($L283&gt;0,"Férias · com apontamento","Férias (cadastro)"),IF(($Z283+$AA283-1)&gt;Parâmetros!$E$16,"Férias / afastamento",IF(AND($D283="5x2",OR(WEEKDAY($F283,2)=6,WEEKDAY($F283,2)=7)),IF($L283&gt;0,"Folga trabalhada","Folga"),IF($L283&gt;0,"Trabalhado",IF(OR(OR($D283="6x1",$D283="FF 6x1"),$D283="5x2"),IF(AND(OR($D283="6x1",$D283="FF 6x1"),OR(WEEKDAY($F283,2)=6,WEEKDAY($F283,2)=7)),"Folga","Falta de registro"),IF(AND($AB283&lt;&gt;$AB282,IFERROR(INDEX(Cadastro!$F$5:$F$243,$AB283),"")=""),"Indeterminado (início da série)",IF($X283&gt;0,"Folga","Falta de registro"))))))))</f>
        <v>Trabalhado</v>
      </c>
      <c r="Z283" s="34">
        <f>IF(OR($L283&gt;0,$F283&gt;Parâmetros!$E$14),0,IF($A283&lt;&gt;$A282,1,N($Z282)+1))</f>
        <v>0</v>
      </c>
      <c r="AA283" s="34">
        <f>IF(OR($L283&gt;0,$F283&gt;Parâmetros!$E$14),0,IF(OR($A283&lt;&gt;$A284,$F284&gt;Parâmetros!$E$14),1,N($AA284)+1))</f>
        <v>0</v>
      </c>
      <c r="AB283" s="31">
        <f>IFERROR(MATCH($A283&amp;"|"&amp;TEXT(_xlfn.MAXIFS(Cadastro!$E$5:$E$243,Cadastro!$A$5:$A$243,$A283,Cadastro!$E$5:$E$243,"&lt;="&amp;$F283),"yyyymmdd"),Cadastro!$I$5:$I$243,0),"")</f>
        <v>35</v>
      </c>
      <c r="AC283" t="str">
        <f>IFERROR(_xlfn.SINGLE(INDEX(Exceções!$D$5:$D$203,MATCH($A283&amp;"|"&amp;$F283,Exceções!$F$5:$F$203,0))),"")</f>
        <v/>
      </c>
      <c r="AD283" t="str">
        <f>IF($AC283="","",IFERROR(_xlfn.SINGLE(INDEX(Exceções!$E$5:$E$203,MATCH($A283&amp;"|"&amp;$F283,Exceções!$F$5:$F$203,0))),""))</f>
        <v/>
      </c>
    </row>
    <row r="284" spans="1:30" ht="15" hidden="1" customHeight="1" x14ac:dyDescent="0.25">
      <c r="A284" s="31">
        <v>53512</v>
      </c>
      <c r="B284" s="17" t="s">
        <v>12</v>
      </c>
      <c r="C284" s="17" t="str">
        <f>IFERROR(INDEX(Cadastro!$C$5:$C$243,$AB284),"NÃO INFORMADO")</f>
        <v>AUT</v>
      </c>
      <c r="D284" s="17" t="str">
        <f>IFERROR(INDEX(Cadastro!$D$5:$D$243,$AB284),"")</f>
        <v>6x1</v>
      </c>
      <c r="E284" s="17" t="str">
        <f>IFERROR(INDEX(Cadastro!$G$5:$G$243,$AB284),"")</f>
        <v>6x1</v>
      </c>
      <c r="F284" s="29">
        <v>46302</v>
      </c>
      <c r="G284" s="32" t="str">
        <f t="shared" si="24"/>
        <v>qua</v>
      </c>
      <c r="H284" s="31">
        <f>IF($L284=0,"",_xlfn.MINIFS(Dados!$Q:$Q,Dados!$A:$A,$A284,Dados!$S:$S,$F284))</f>
        <v>421</v>
      </c>
      <c r="I284" s="31">
        <f>IF($H284="","",_xlfn.MAXIFS(Dados!$R:$R,Dados!$A:$A,$A284,Dados!$S:$S,$F284))</f>
        <v>1008</v>
      </c>
      <c r="J284" s="32" t="str">
        <f>IF($D284&lt;&gt;"Folguista","",IFERROR(INDEX(Parâmetros!$D$52:$G$52,1,MIN(4,MAX(1,$W284))),""))</f>
        <v/>
      </c>
      <c r="K284" s="32" t="str">
        <f>IF(OR($AC284&lt;&gt;"",$Y284="Folga",$Y284="Folga trabalhada",$Y284="Férias (cadastro)",$Y284="Férias / afastamento",$Y284="Indeterminado (início da série)"),"",IF(OR($D284="6x1",$D284="FF 6x1"),IF(OR(WEEKDAY($F284,2)=6,WEEKDAY($F284,2)=7),"6x1 sáb/dom","6x1"),IF($D284="5x2","5x2",IF($H284="",IF($D284="Folguista",$J284,$E284),IF(OR($H284&gt;=Parâmetros!$E$18,$H284&lt;Parâmetros!$E$19),"C",IF($H284&lt;Parâmetros!$E$20,"A","B"))))))</f>
        <v>6x1</v>
      </c>
      <c r="L284" s="30">
        <f>SUMIFS(Dados!$E:$E,Dados!$A:$A,$A284,Dados!$S:$S,$F284)</f>
        <v>8.73</v>
      </c>
      <c r="M284" s="30">
        <f>IFERROR(INDEX(Parâmetros!$E$6:$E$11,MATCH($K284,Parâmetros!$A$6:$A$11,0)),"")</f>
        <v>8.8000000000000007</v>
      </c>
      <c r="N284" s="33">
        <f t="shared" si="25"/>
        <v>0.99204545454545456</v>
      </c>
      <c r="O284" s="33">
        <f>Parâmetros!$E$13</f>
        <v>0.8</v>
      </c>
      <c r="P284" s="32" t="str">
        <f>IF(OR($M284="",$F284&gt;Parâmetros!$E$14),"Não","Sim")</f>
        <v>Sim</v>
      </c>
      <c r="Q284" s="32" t="str">
        <f t="shared" si="26"/>
        <v>Sim</v>
      </c>
      <c r="R284" s="32" t="str">
        <f t="shared" si="27"/>
        <v>Sim</v>
      </c>
      <c r="S284" s="30">
        <f t="shared" si="28"/>
        <v>0</v>
      </c>
      <c r="T284" s="32" t="str">
        <f>IF($Q284&lt;&gt;"Sim","",IF($N284&gt;Parâmetros!$E$15,"Sim","Não"))</f>
        <v>Não</v>
      </c>
      <c r="U284" s="17" t="str">
        <f t="shared" si="29"/>
        <v>Na meta</v>
      </c>
      <c r="V284" s="17" t="str">
        <f>IF($AC284&lt;&gt;"",IF($L284&gt;0,"ATENÇÃO · apontou em dia de "&amp;LOWER($AC284)&amp;" cadastrado","Exceção cadastrada · "&amp;$AC284)&amp;IF($AD284="",""," · "&amp;$AD284),IF($E284="Férias",IF($L284&gt;0,"ATENÇÃO · apontou estando de férias no cadastro","Férias no cadastro"),IF($Y284="Férias / afastamento","Afastamento · "&amp;($Z284+$AA284-1)&amp;" dias seguidos sem apontamento",IF($Y284="Folga trabalhada","ATENÇÃO · apontou em dia de folga da escala 5x2",IF($Y284="Folga",IF(AND($D284="5x2",OR(WEEKDAY($F284,2)=6,WEEKDAY($F284,2)=7)),"Folga de fim de semana da escala 5x2",IF(AND(OR($D284="6x1",$D284="FF 6x1"),WEEKDAY($F284,2)=6,FALSE()),"Folga de fim de semana · apontou no domingo anterior",IF(AND(OR($D284="6x1",$D284="FF 6x1"),WEEKDAY($F284,2)=7,AND($A284=$A283,$L283&gt;0)),"Folga de fim de semana · apontou no sábado",IF(AND(OR($D284="6x1",$D284="FF 6x1"),OR(WEEKDAY($F284,2)=6,WEEKDAY($F284,2)=7)),"Folga de fim de semana · sem apontamento no sábado nem no domingo","Folga prevista pelo ciclo")))),IF($Y284="Indeterminado (início da série)","Sem histórico anterior — informe o dia do ciclo no Cadastro",IF($Y284="Falta de registro",IF(OR(OR($D284="6x1",$D284="FF 6x1"),$D284="5x2"),"FALTA DE REGISTRO · dia útil da escala "&amp;$E284,"FALTA DE REGISTRO · dia "&amp;$W284&amp;" de "&amp;IFERROR(INDEX(Parâmetros!$B$39:$B$48,MATCH($E284,Parâmetros!$A$39:$A$48,0)),99)&amp;" do ciclo"),IF(OR($D284="6x1",$D284="FF 6x1"),IF(OR(AND(WEEKDAY($F284,2)=6,AND($A284=$A285,$L285&gt;0)),AND(WEEKDAY($F284,2)=7,AND($A284=$A283,$L283&gt;0))),"ATENÇÃO · apontou sábado e domingo no mesmo fim de semana",IF(OR(WEEKDAY($F284,2)=6,WEEKDAY($F284,2)=7),"Jornada de fim de semana do 6x1",IF(OR($H284&gt;=Parâmetros!$E$20,$H284&lt;Parâmetros!$E$19),"ATENÇÃO · 6x1 apontou fora do horário diurno","Jornada fixa do 6x1"))),IF($D284="5x2","Jornada fixa do 5x2",IF($D284="Folguista",IF($J284=$K284,"Evidência confirma sequência","DIVERGE · sequência "&amp;$J284&amp;" × evidência "&amp;$K284),IF($K284=$E284,"Evidência confirma cadastro","DIVERGE · cadastro "&amp;$E284&amp;" × evidência "&amp;$K284)))))))))))</f>
        <v>Jornada fixa do 6x1</v>
      </c>
      <c r="W284" s="34" t="str">
        <f>IF(OR(OR($D284="6x1",$D284="FF 6x1"),$D284="5x2"),"",IF($AB284&lt;&gt;$AB283,IF(IFERROR(INDEX(Cadastro!$F$5:$F$243,$AB284),"")="",IF($L284&gt;0,1,0),IF(IFERROR(INDEX(Cadastro!$F$5:$F$243,$AB284),"")&lt;=IFERROR(INDEX(Parâmetros!$B$39:$B$48,MATCH($E284,Parâmetros!$A$39:$A$48,0)),99),IFERROR(INDEX(Cadastro!$F$5:$F$243,$AB284),""),0)),IF($L284&gt;0,IF(N($X283)&gt;0,1,N($W283)+1),IF(AND($L284=0,OR(N($W283)&gt;=IFERROR(INDEX(Parâmetros!$B$39:$B$48,MATCH($E284,Parâmetros!$A$39:$A$48,0)),99),AND(N($X283)&gt;0,N($X283)&lt;IFERROR(INDEX(Parâmetros!$C$39:$C$48,MATCH($E284,Parâmetros!$A$39:$A$48,0)),0)))),0,N($W283)+1))))</f>
        <v/>
      </c>
      <c r="X284" s="34" t="str">
        <f>IF(OR(OR($D284="6x1",$D284="FF 6x1"),$D284="5x2"),"",IF($AB284&lt;&gt;$AB283,IF(IFERROR(INDEX(Cadastro!$F$5:$F$243,$AB284),"")="",0,IF(IFERROR(INDEX(Cadastro!$F$5:$F$243,$AB284),"")&gt;IFERROR(INDEX(Parâmetros!$B$39:$B$48,MATCH($E284,Parâmetros!$A$39:$A$48,0)),99),IFERROR(INDEX(Cadastro!$F$5:$F$243,$AB284),"")-IFERROR(INDEX(Parâmetros!$B$39:$B$48,MATCH($E284,Parâmetros!$A$39:$A$48,0)),99),0)),IF(AND($L284=0,OR(N($W283)&gt;=IFERROR(INDEX(Parâmetros!$B$39:$B$48,MATCH($E284,Parâmetros!$A$39:$A$48,0)),99),AND(N($X283)&gt;0,N($X283)&lt;IFERROR(INDEX(Parâmetros!$C$39:$C$48,MATCH($E284,Parâmetros!$A$39:$A$48,0)),0)))),N($X283)+1,0)))</f>
        <v/>
      </c>
      <c r="Y284" t="str">
        <f>IF($AC284&lt;&gt;"",IF($L284&gt;0,$AC284&amp;" · com apontamento",$AC284),IF($E284="Férias",IF($L284&gt;0,"Férias · com apontamento","Férias (cadastro)"),IF(($Z284+$AA284-1)&gt;Parâmetros!$E$16,"Férias / afastamento",IF(AND($D284="5x2",OR(WEEKDAY($F284,2)=6,WEEKDAY($F284,2)=7)),IF($L284&gt;0,"Folga trabalhada","Folga"),IF($L284&gt;0,"Trabalhado",IF(OR(OR($D284="6x1",$D284="FF 6x1"),$D284="5x2"),IF(AND(OR($D284="6x1",$D284="FF 6x1"),OR(WEEKDAY($F284,2)=6,WEEKDAY($F284,2)=7)),"Folga","Falta de registro"),IF(AND($AB284&lt;&gt;$AB283,IFERROR(INDEX(Cadastro!$F$5:$F$243,$AB284),"")=""),"Indeterminado (início da série)",IF($X284&gt;0,"Folga","Falta de registro"))))))))</f>
        <v>Trabalhado</v>
      </c>
      <c r="Z284" s="34">
        <f>IF(OR($L284&gt;0,$F284&gt;Parâmetros!$E$14),0,IF($A284&lt;&gt;$A283,1,N($Z283)+1))</f>
        <v>0</v>
      </c>
      <c r="AA284" s="34">
        <f>IF(OR($L284&gt;0,$F284&gt;Parâmetros!$E$14),0,IF(OR($A284&lt;&gt;$A285,$F285&gt;Parâmetros!$E$14),1,N($AA285)+1))</f>
        <v>0</v>
      </c>
      <c r="AB284" s="31">
        <f>IFERROR(MATCH($A284&amp;"|"&amp;TEXT(_xlfn.MAXIFS(Cadastro!$E$5:$E$243,Cadastro!$A$5:$A$243,$A284,Cadastro!$E$5:$E$243,"&lt;="&amp;$F284),"yyyymmdd"),Cadastro!$I$5:$I$243,0),"")</f>
        <v>35</v>
      </c>
      <c r="AC284" t="str">
        <f>IFERROR(_xlfn.SINGLE(INDEX(Exceções!$D$5:$D$203,MATCH($A284&amp;"|"&amp;$F284,Exceções!$F$5:$F$203,0))),"")</f>
        <v/>
      </c>
      <c r="AD284" t="str">
        <f>IF($AC284="","",IFERROR(_xlfn.SINGLE(INDEX(Exceções!$E$5:$E$203,MATCH($A284&amp;"|"&amp;$F284,Exceções!$F$5:$F$203,0))),""))</f>
        <v/>
      </c>
    </row>
    <row r="285" spans="1:30" ht="15" hidden="1" customHeight="1" x14ac:dyDescent="0.25">
      <c r="A285" s="31">
        <v>53512</v>
      </c>
      <c r="B285" s="17" t="s">
        <v>12</v>
      </c>
      <c r="C285" s="17" t="str">
        <f>IFERROR(INDEX(Cadastro!$C$5:$C$243,$AB285),"NÃO INFORMADO")</f>
        <v>AUT</v>
      </c>
      <c r="D285" s="17" t="str">
        <f>IFERROR(INDEX(Cadastro!$D$5:$D$243,$AB285),"")</f>
        <v>6x1</v>
      </c>
      <c r="E285" s="17" t="str">
        <f>IFERROR(INDEX(Cadastro!$G$5:$G$243,$AB285),"")</f>
        <v>6x1</v>
      </c>
      <c r="F285" s="29">
        <v>46303</v>
      </c>
      <c r="G285" s="32" t="str">
        <f t="shared" si="24"/>
        <v>qui</v>
      </c>
      <c r="H285" s="31">
        <f>IF($L285=0,"",_xlfn.MINIFS(Dados!$Q:$Q,Dados!$A:$A,$A285,Dados!$S:$S,$F285))</f>
        <v>422</v>
      </c>
      <c r="I285" s="31">
        <f>IF($H285="","",_xlfn.MAXIFS(Dados!$R:$R,Dados!$A:$A,$A285,Dados!$S:$S,$F285))</f>
        <v>993</v>
      </c>
      <c r="J285" s="32" t="str">
        <f>IF($D285&lt;&gt;"Folguista","",IFERROR(INDEX(Parâmetros!$D$52:$G$52,1,MIN(4,MAX(1,$W285))),""))</f>
        <v/>
      </c>
      <c r="K285" s="32" t="str">
        <f>IF(OR($AC285&lt;&gt;"",$Y285="Folga",$Y285="Folga trabalhada",$Y285="Férias (cadastro)",$Y285="Férias / afastamento",$Y285="Indeterminado (início da série)"),"",IF(OR($D285="6x1",$D285="FF 6x1"),IF(OR(WEEKDAY($F285,2)=6,WEEKDAY($F285,2)=7),"6x1 sáb/dom","6x1"),IF($D285="5x2","5x2",IF($H285="",IF($D285="Folguista",$J285,$E285),IF(OR($H285&gt;=Parâmetros!$E$18,$H285&lt;Parâmetros!$E$19),"C",IF($H285&lt;Parâmetros!$E$20,"A","B"))))))</f>
        <v>6x1</v>
      </c>
      <c r="L285" s="30">
        <f>SUMIFS(Dados!$E:$E,Dados!$A:$A,$A285,Dados!$S:$S,$F285)</f>
        <v>8.5</v>
      </c>
      <c r="M285" s="30">
        <f>IFERROR(INDEX(Parâmetros!$E$6:$E$11,MATCH($K285,Parâmetros!$A$6:$A$11,0)),"")</f>
        <v>8.8000000000000007</v>
      </c>
      <c r="N285" s="33">
        <f t="shared" si="25"/>
        <v>0.96590909090909083</v>
      </c>
      <c r="O285" s="33">
        <f>Parâmetros!$E$13</f>
        <v>0.8</v>
      </c>
      <c r="P285" s="32" t="str">
        <f>IF(OR($M285="",$F285&gt;Parâmetros!$E$14),"Não","Sim")</f>
        <v>Sim</v>
      </c>
      <c r="Q285" s="32" t="str">
        <f t="shared" si="26"/>
        <v>Sim</v>
      </c>
      <c r="R285" s="32" t="str">
        <f t="shared" si="27"/>
        <v>Sim</v>
      </c>
      <c r="S285" s="30">
        <f t="shared" si="28"/>
        <v>0</v>
      </c>
      <c r="T285" s="32" t="str">
        <f>IF($Q285&lt;&gt;"Sim","",IF($N285&gt;Parâmetros!$E$15,"Sim","Não"))</f>
        <v>Não</v>
      </c>
      <c r="U285" s="17" t="str">
        <f t="shared" si="29"/>
        <v>Na meta</v>
      </c>
      <c r="V285" s="17" t="str">
        <f>IF($AC285&lt;&gt;"",IF($L285&gt;0,"ATENÇÃO · apontou em dia de "&amp;LOWER($AC285)&amp;" cadastrado","Exceção cadastrada · "&amp;$AC285)&amp;IF($AD285="",""," · "&amp;$AD285),IF($E285="Férias",IF($L285&gt;0,"ATENÇÃO · apontou estando de férias no cadastro","Férias no cadastro"),IF($Y285="Férias / afastamento","Afastamento · "&amp;($Z285+$AA285-1)&amp;" dias seguidos sem apontamento",IF($Y285="Folga trabalhada","ATENÇÃO · apontou em dia de folga da escala 5x2",IF($Y285="Folga",IF(AND($D285="5x2",OR(WEEKDAY($F285,2)=6,WEEKDAY($F285,2)=7)),"Folga de fim de semana da escala 5x2",IF(AND(OR($D285="6x1",$D285="FF 6x1"),WEEKDAY($F285,2)=6,FALSE()),"Folga de fim de semana · apontou no domingo anterior",IF(AND(OR($D285="6x1",$D285="FF 6x1"),WEEKDAY($F285,2)=7,AND($A285=$A284,$L284&gt;0)),"Folga de fim de semana · apontou no sábado",IF(AND(OR($D285="6x1",$D285="FF 6x1"),OR(WEEKDAY($F285,2)=6,WEEKDAY($F285,2)=7)),"Folga de fim de semana · sem apontamento no sábado nem no domingo","Folga prevista pelo ciclo")))),IF($Y285="Indeterminado (início da série)","Sem histórico anterior — informe o dia do ciclo no Cadastro",IF($Y285="Falta de registro",IF(OR(OR($D285="6x1",$D285="FF 6x1"),$D285="5x2"),"FALTA DE REGISTRO · dia útil da escala "&amp;$E285,"FALTA DE REGISTRO · dia "&amp;$W285&amp;" de "&amp;IFERROR(INDEX(Parâmetros!$B$39:$B$48,MATCH($E285,Parâmetros!$A$39:$A$48,0)),99)&amp;" do ciclo"),IF(OR($D285="6x1",$D285="FF 6x1"),IF(OR(AND(WEEKDAY($F285,2)=6,AND($A285=$A286,$L286&gt;0)),AND(WEEKDAY($F285,2)=7,AND($A285=$A284,$L284&gt;0))),"ATENÇÃO · apontou sábado e domingo no mesmo fim de semana",IF(OR(WEEKDAY($F285,2)=6,WEEKDAY($F285,2)=7),"Jornada de fim de semana do 6x1",IF(OR($H285&gt;=Parâmetros!$E$20,$H285&lt;Parâmetros!$E$19),"ATENÇÃO · 6x1 apontou fora do horário diurno","Jornada fixa do 6x1"))),IF($D285="5x2","Jornada fixa do 5x2",IF($D285="Folguista",IF($J285=$K285,"Evidência confirma sequência","DIVERGE · sequência "&amp;$J285&amp;" × evidência "&amp;$K285),IF($K285=$E285,"Evidência confirma cadastro","DIVERGE · cadastro "&amp;$E285&amp;" × evidência "&amp;$K285)))))))))))</f>
        <v>Jornada fixa do 6x1</v>
      </c>
      <c r="W285" s="34" t="str">
        <f>IF(OR(OR($D285="6x1",$D285="FF 6x1"),$D285="5x2"),"",IF($AB285&lt;&gt;$AB284,IF(IFERROR(INDEX(Cadastro!$F$5:$F$243,$AB285),"")="",IF($L285&gt;0,1,0),IF(IFERROR(INDEX(Cadastro!$F$5:$F$243,$AB285),"")&lt;=IFERROR(INDEX(Parâmetros!$B$39:$B$48,MATCH($E285,Parâmetros!$A$39:$A$48,0)),99),IFERROR(INDEX(Cadastro!$F$5:$F$243,$AB285),""),0)),IF($L285&gt;0,IF(N($X284)&gt;0,1,N($W284)+1),IF(AND($L285=0,OR(N($W284)&gt;=IFERROR(INDEX(Parâmetros!$B$39:$B$48,MATCH($E285,Parâmetros!$A$39:$A$48,0)),99),AND(N($X284)&gt;0,N($X284)&lt;IFERROR(INDEX(Parâmetros!$C$39:$C$48,MATCH($E285,Parâmetros!$A$39:$A$48,0)),0)))),0,N($W284)+1))))</f>
        <v/>
      </c>
      <c r="X285" s="34" t="str">
        <f>IF(OR(OR($D285="6x1",$D285="FF 6x1"),$D285="5x2"),"",IF($AB285&lt;&gt;$AB284,IF(IFERROR(INDEX(Cadastro!$F$5:$F$243,$AB285),"")="",0,IF(IFERROR(INDEX(Cadastro!$F$5:$F$243,$AB285),"")&gt;IFERROR(INDEX(Parâmetros!$B$39:$B$48,MATCH($E285,Parâmetros!$A$39:$A$48,0)),99),IFERROR(INDEX(Cadastro!$F$5:$F$243,$AB285),"")-IFERROR(INDEX(Parâmetros!$B$39:$B$48,MATCH($E285,Parâmetros!$A$39:$A$48,0)),99),0)),IF(AND($L285=0,OR(N($W284)&gt;=IFERROR(INDEX(Parâmetros!$B$39:$B$48,MATCH($E285,Parâmetros!$A$39:$A$48,0)),99),AND(N($X284)&gt;0,N($X284)&lt;IFERROR(INDEX(Parâmetros!$C$39:$C$48,MATCH($E285,Parâmetros!$A$39:$A$48,0)),0)))),N($X284)+1,0)))</f>
        <v/>
      </c>
      <c r="Y285" t="str">
        <f>IF($AC285&lt;&gt;"",IF($L285&gt;0,$AC285&amp;" · com apontamento",$AC285),IF($E285="Férias",IF($L285&gt;0,"Férias · com apontamento","Férias (cadastro)"),IF(($Z285+$AA285-1)&gt;Parâmetros!$E$16,"Férias / afastamento",IF(AND($D285="5x2",OR(WEEKDAY($F285,2)=6,WEEKDAY($F285,2)=7)),IF($L285&gt;0,"Folga trabalhada","Folga"),IF($L285&gt;0,"Trabalhado",IF(OR(OR($D285="6x1",$D285="FF 6x1"),$D285="5x2"),IF(AND(OR($D285="6x1",$D285="FF 6x1"),OR(WEEKDAY($F285,2)=6,WEEKDAY($F285,2)=7)),"Folga","Falta de registro"),IF(AND($AB285&lt;&gt;$AB284,IFERROR(INDEX(Cadastro!$F$5:$F$243,$AB285),"")=""),"Indeterminado (início da série)",IF($X285&gt;0,"Folga","Falta de registro"))))))))</f>
        <v>Trabalhado</v>
      </c>
      <c r="Z285" s="34">
        <f>IF(OR($L285&gt;0,$F285&gt;Parâmetros!$E$14),0,IF($A285&lt;&gt;$A284,1,N($Z284)+1))</f>
        <v>0</v>
      </c>
      <c r="AA285" s="34">
        <f>IF(OR($L285&gt;0,$F285&gt;Parâmetros!$E$14),0,IF(OR($A285&lt;&gt;$A286,$F286&gt;Parâmetros!$E$14),1,N($AA286)+1))</f>
        <v>0</v>
      </c>
      <c r="AB285" s="31">
        <f>IFERROR(MATCH($A285&amp;"|"&amp;TEXT(_xlfn.MAXIFS(Cadastro!$E$5:$E$243,Cadastro!$A$5:$A$243,$A285,Cadastro!$E$5:$E$243,"&lt;="&amp;$F285),"yyyymmdd"),Cadastro!$I$5:$I$243,0),"")</f>
        <v>35</v>
      </c>
      <c r="AC285" t="str">
        <f>IFERROR(_xlfn.SINGLE(INDEX(Exceções!$D$5:$D$203,MATCH($A285&amp;"|"&amp;$F285,Exceções!$F$5:$F$203,0))),"")</f>
        <v/>
      </c>
      <c r="AD285" t="str">
        <f>IF($AC285="","",IFERROR(_xlfn.SINGLE(INDEX(Exceções!$E$5:$E$203,MATCH($A285&amp;"|"&amp;$F285,Exceções!$F$5:$F$203,0))),""))</f>
        <v/>
      </c>
    </row>
    <row r="286" spans="1:30" ht="15" hidden="1" customHeight="1" x14ac:dyDescent="0.25">
      <c r="A286" s="31">
        <v>53512</v>
      </c>
      <c r="B286" s="17" t="s">
        <v>12</v>
      </c>
      <c r="C286" s="17" t="str">
        <f>IFERROR(INDEX(Cadastro!$C$5:$C$243,$AB286),"NÃO INFORMADO")</f>
        <v>AUT</v>
      </c>
      <c r="D286" s="17" t="str">
        <f>IFERROR(INDEX(Cadastro!$D$5:$D$243,$AB286),"")</f>
        <v>6x1</v>
      </c>
      <c r="E286" s="17" t="str">
        <f>IFERROR(INDEX(Cadastro!$G$5:$G$243,$AB286),"")</f>
        <v>6x1</v>
      </c>
      <c r="F286" s="29">
        <v>46304</v>
      </c>
      <c r="G286" s="32" t="str">
        <f t="shared" si="24"/>
        <v>sex</v>
      </c>
      <c r="H286" s="31">
        <f>IF($L286=0,"",_xlfn.MINIFS(Dados!$Q:$Q,Dados!$A:$A,$A286,Dados!$S:$S,$F286))</f>
        <v>421</v>
      </c>
      <c r="I286" s="31">
        <f>IF($H286="","",_xlfn.MAXIFS(Dados!$R:$R,Dados!$A:$A,$A286,Dados!$S:$S,$F286))</f>
        <v>1008</v>
      </c>
      <c r="J286" s="32" t="str">
        <f>IF($D286&lt;&gt;"Folguista","",IFERROR(INDEX(Parâmetros!$D$52:$G$52,1,MIN(4,MAX(1,$W286))),""))</f>
        <v/>
      </c>
      <c r="K286" s="32" t="str">
        <f>IF(OR($AC286&lt;&gt;"",$Y286="Folga",$Y286="Folga trabalhada",$Y286="Férias (cadastro)",$Y286="Férias / afastamento",$Y286="Indeterminado (início da série)"),"",IF(OR($D286="6x1",$D286="FF 6x1"),IF(OR(WEEKDAY($F286,2)=6,WEEKDAY($F286,2)=7),"6x1 sáb/dom","6x1"),IF($D286="5x2","5x2",IF($H286="",IF($D286="Folguista",$J286,$E286),IF(OR($H286&gt;=Parâmetros!$E$18,$H286&lt;Parâmetros!$E$19),"C",IF($H286&lt;Parâmetros!$E$20,"A","B"))))))</f>
        <v>6x1</v>
      </c>
      <c r="L286" s="30">
        <f>SUMIFS(Dados!$E:$E,Dados!$A:$A,$A286,Dados!$S:$S,$F286)</f>
        <v>8.73</v>
      </c>
      <c r="M286" s="30">
        <f>IFERROR(INDEX(Parâmetros!$E$6:$E$11,MATCH($K286,Parâmetros!$A$6:$A$11,0)),"")</f>
        <v>8.8000000000000007</v>
      </c>
      <c r="N286" s="33">
        <f t="shared" si="25"/>
        <v>0.99204545454545456</v>
      </c>
      <c r="O286" s="33">
        <f>Parâmetros!$E$13</f>
        <v>0.8</v>
      </c>
      <c r="P286" s="32" t="str">
        <f>IF(OR($M286="",$F286&gt;Parâmetros!$E$14),"Não","Sim")</f>
        <v>Sim</v>
      </c>
      <c r="Q286" s="32" t="str">
        <f t="shared" si="26"/>
        <v>Sim</v>
      </c>
      <c r="R286" s="32" t="str">
        <f t="shared" si="27"/>
        <v>Sim</v>
      </c>
      <c r="S286" s="30">
        <f t="shared" si="28"/>
        <v>0</v>
      </c>
      <c r="T286" s="32" t="str">
        <f>IF($Q286&lt;&gt;"Sim","",IF($N286&gt;Parâmetros!$E$15,"Sim","Não"))</f>
        <v>Não</v>
      </c>
      <c r="U286" s="17" t="str">
        <f t="shared" si="29"/>
        <v>Na meta</v>
      </c>
      <c r="V286" s="17" t="str">
        <f>IF($AC286&lt;&gt;"",IF($L286&gt;0,"ATENÇÃO · apontou em dia de "&amp;LOWER($AC286)&amp;" cadastrado","Exceção cadastrada · "&amp;$AC286)&amp;IF($AD286="",""," · "&amp;$AD286),IF($E286="Férias",IF($L286&gt;0,"ATENÇÃO · apontou estando de férias no cadastro","Férias no cadastro"),IF($Y286="Férias / afastamento","Afastamento · "&amp;($Z286+$AA286-1)&amp;" dias seguidos sem apontamento",IF($Y286="Folga trabalhada","ATENÇÃO · apontou em dia de folga da escala 5x2",IF($Y286="Folga",IF(AND($D286="5x2",OR(WEEKDAY($F286,2)=6,WEEKDAY($F286,2)=7)),"Folga de fim de semana da escala 5x2",IF(AND(OR($D286="6x1",$D286="FF 6x1"),WEEKDAY($F286,2)=6,FALSE()),"Folga de fim de semana · apontou no domingo anterior",IF(AND(OR($D286="6x1",$D286="FF 6x1"),WEEKDAY($F286,2)=7,AND($A286=$A285,$L285&gt;0)),"Folga de fim de semana · apontou no sábado",IF(AND(OR($D286="6x1",$D286="FF 6x1"),OR(WEEKDAY($F286,2)=6,WEEKDAY($F286,2)=7)),"Folga de fim de semana · sem apontamento no sábado nem no domingo","Folga prevista pelo ciclo")))),IF($Y286="Indeterminado (início da série)","Sem histórico anterior — informe o dia do ciclo no Cadastro",IF($Y286="Falta de registro",IF(OR(OR($D286="6x1",$D286="FF 6x1"),$D286="5x2"),"FALTA DE REGISTRO · dia útil da escala "&amp;$E286,"FALTA DE REGISTRO · dia "&amp;$W286&amp;" de "&amp;IFERROR(INDEX(Parâmetros!$B$39:$B$48,MATCH($E286,Parâmetros!$A$39:$A$48,0)),99)&amp;" do ciclo"),IF(OR($D286="6x1",$D286="FF 6x1"),IF(OR(AND(WEEKDAY($F286,2)=6,AND($A286=$A287,$L287&gt;0)),AND(WEEKDAY($F286,2)=7,AND($A286=$A285,$L285&gt;0))),"ATENÇÃO · apontou sábado e domingo no mesmo fim de semana",IF(OR(WEEKDAY($F286,2)=6,WEEKDAY($F286,2)=7),"Jornada de fim de semana do 6x1",IF(OR($H286&gt;=Parâmetros!$E$20,$H286&lt;Parâmetros!$E$19),"ATENÇÃO · 6x1 apontou fora do horário diurno","Jornada fixa do 6x1"))),IF($D286="5x2","Jornada fixa do 5x2",IF($D286="Folguista",IF($J286=$K286,"Evidência confirma sequência","DIVERGE · sequência "&amp;$J286&amp;" × evidência "&amp;$K286),IF($K286=$E286,"Evidência confirma cadastro","DIVERGE · cadastro "&amp;$E286&amp;" × evidência "&amp;$K286)))))))))))</f>
        <v>Jornada fixa do 6x1</v>
      </c>
      <c r="W286" s="34" t="str">
        <f>IF(OR(OR($D286="6x1",$D286="FF 6x1"),$D286="5x2"),"",IF($AB286&lt;&gt;$AB285,IF(IFERROR(INDEX(Cadastro!$F$5:$F$243,$AB286),"")="",IF($L286&gt;0,1,0),IF(IFERROR(INDEX(Cadastro!$F$5:$F$243,$AB286),"")&lt;=IFERROR(INDEX(Parâmetros!$B$39:$B$48,MATCH($E286,Parâmetros!$A$39:$A$48,0)),99),IFERROR(INDEX(Cadastro!$F$5:$F$243,$AB286),""),0)),IF($L286&gt;0,IF(N($X285)&gt;0,1,N($W285)+1),IF(AND($L286=0,OR(N($W285)&gt;=IFERROR(INDEX(Parâmetros!$B$39:$B$48,MATCH($E286,Parâmetros!$A$39:$A$48,0)),99),AND(N($X285)&gt;0,N($X285)&lt;IFERROR(INDEX(Parâmetros!$C$39:$C$48,MATCH($E286,Parâmetros!$A$39:$A$48,0)),0)))),0,N($W285)+1))))</f>
        <v/>
      </c>
      <c r="X286" s="34" t="str">
        <f>IF(OR(OR($D286="6x1",$D286="FF 6x1"),$D286="5x2"),"",IF($AB286&lt;&gt;$AB285,IF(IFERROR(INDEX(Cadastro!$F$5:$F$243,$AB286),"")="",0,IF(IFERROR(INDEX(Cadastro!$F$5:$F$243,$AB286),"")&gt;IFERROR(INDEX(Parâmetros!$B$39:$B$48,MATCH($E286,Parâmetros!$A$39:$A$48,0)),99),IFERROR(INDEX(Cadastro!$F$5:$F$243,$AB286),"")-IFERROR(INDEX(Parâmetros!$B$39:$B$48,MATCH($E286,Parâmetros!$A$39:$A$48,0)),99),0)),IF(AND($L286=0,OR(N($W285)&gt;=IFERROR(INDEX(Parâmetros!$B$39:$B$48,MATCH($E286,Parâmetros!$A$39:$A$48,0)),99),AND(N($X285)&gt;0,N($X285)&lt;IFERROR(INDEX(Parâmetros!$C$39:$C$48,MATCH($E286,Parâmetros!$A$39:$A$48,0)),0)))),N($X285)+1,0)))</f>
        <v/>
      </c>
      <c r="Y286" t="str">
        <f>IF($AC286&lt;&gt;"",IF($L286&gt;0,$AC286&amp;" · com apontamento",$AC286),IF($E286="Férias",IF($L286&gt;0,"Férias · com apontamento","Férias (cadastro)"),IF(($Z286+$AA286-1)&gt;Parâmetros!$E$16,"Férias / afastamento",IF(AND($D286="5x2",OR(WEEKDAY($F286,2)=6,WEEKDAY($F286,2)=7)),IF($L286&gt;0,"Folga trabalhada","Folga"),IF($L286&gt;0,"Trabalhado",IF(OR(OR($D286="6x1",$D286="FF 6x1"),$D286="5x2"),IF(AND(OR($D286="6x1",$D286="FF 6x1"),OR(WEEKDAY($F286,2)=6,WEEKDAY($F286,2)=7)),"Folga","Falta de registro"),IF(AND($AB286&lt;&gt;$AB285,IFERROR(INDEX(Cadastro!$F$5:$F$243,$AB286),"")=""),"Indeterminado (início da série)",IF($X286&gt;0,"Folga","Falta de registro"))))))))</f>
        <v>Trabalhado</v>
      </c>
      <c r="Z286" s="34">
        <f>IF(OR($L286&gt;0,$F286&gt;Parâmetros!$E$14),0,IF($A286&lt;&gt;$A285,1,N($Z285)+1))</f>
        <v>0</v>
      </c>
      <c r="AA286" s="34">
        <f>IF(OR($L286&gt;0,$F286&gt;Parâmetros!$E$14),0,IF(OR($A286&lt;&gt;$A287,$F287&gt;Parâmetros!$E$14),1,N($AA287)+1))</f>
        <v>0</v>
      </c>
      <c r="AB286" s="31">
        <f>IFERROR(MATCH($A286&amp;"|"&amp;TEXT(_xlfn.MAXIFS(Cadastro!$E$5:$E$243,Cadastro!$A$5:$A$243,$A286,Cadastro!$E$5:$E$243,"&lt;="&amp;$F286),"yyyymmdd"),Cadastro!$I$5:$I$243,0),"")</f>
        <v>35</v>
      </c>
      <c r="AC286" t="str">
        <f>IFERROR(_xlfn.SINGLE(INDEX(Exceções!$D$5:$D$203,MATCH($A286&amp;"|"&amp;$F286,Exceções!$F$5:$F$203,0))),"")</f>
        <v/>
      </c>
      <c r="AD286" t="str">
        <f>IF($AC286="","",IFERROR(_xlfn.SINGLE(INDEX(Exceções!$E$5:$E$203,MATCH($A286&amp;"|"&amp;$F286,Exceções!$F$5:$F$203,0))),""))</f>
        <v/>
      </c>
    </row>
    <row r="287" spans="1:30" ht="15" hidden="1" customHeight="1" x14ac:dyDescent="0.25">
      <c r="A287" s="31">
        <v>53512</v>
      </c>
      <c r="B287" s="17" t="s">
        <v>12</v>
      </c>
      <c r="C287" s="17" t="str">
        <f>IFERROR(INDEX(Cadastro!$C$5:$C$243,$AB287),"NÃO INFORMADO")</f>
        <v>AUT</v>
      </c>
      <c r="D287" s="17" t="str">
        <f>IFERROR(INDEX(Cadastro!$D$5:$D$243,$AB287),"")</f>
        <v>6x1</v>
      </c>
      <c r="E287" s="17" t="str">
        <f>IFERROR(INDEX(Cadastro!$G$5:$G$243,$AB287),"")</f>
        <v>6x1</v>
      </c>
      <c r="F287" s="29">
        <v>46305</v>
      </c>
      <c r="G287" s="32" t="str">
        <f t="shared" si="24"/>
        <v>sáb</v>
      </c>
      <c r="H287" s="31">
        <f>IF($L287=0,"",_xlfn.MINIFS(Dados!$Q:$Q,Dados!$A:$A,$A287,Dados!$S:$S,$F287))</f>
        <v>421</v>
      </c>
      <c r="I287" s="31">
        <f>IF($H287="","",_xlfn.MAXIFS(Dados!$R:$R,Dados!$A:$A,$A287,Dados!$S:$S,$F287))</f>
        <v>928</v>
      </c>
      <c r="J287" s="32" t="str">
        <f>IF($D287&lt;&gt;"Folguista","",IFERROR(INDEX(Parâmetros!$D$52:$G$52,1,MIN(4,MAX(1,$W287))),""))</f>
        <v/>
      </c>
      <c r="K287" s="32" t="str">
        <f>IF(OR($AC287&lt;&gt;"",$Y287="Folga",$Y287="Folga trabalhada",$Y287="Férias (cadastro)",$Y287="Férias / afastamento",$Y287="Indeterminado (início da série)"),"",IF(OR($D287="6x1",$D287="FF 6x1"),IF(OR(WEEKDAY($F287,2)=6,WEEKDAY($F287,2)=7),"6x1 sáb/dom","6x1"),IF($D287="5x2","5x2",IF($H287="",IF($D287="Folguista",$J287,$E287),IF(OR($H287&gt;=Parâmetros!$E$18,$H287&lt;Parâmetros!$E$19),"C",IF($H287&lt;Parâmetros!$E$20,"A","B"))))))</f>
        <v>6x1 sáb/dom</v>
      </c>
      <c r="L287" s="30">
        <f>SUMIFS(Dados!$E:$E,Dados!$A:$A,$A287,Dados!$S:$S,$F287)</f>
        <v>7.41</v>
      </c>
      <c r="M287" s="30">
        <f>IFERROR(INDEX(Parâmetros!$E$6:$E$11,MATCH($K287,Parâmetros!$A$6:$A$11,0)),"")</f>
        <v>7.33</v>
      </c>
      <c r="N287" s="33">
        <f t="shared" si="25"/>
        <v>1.0109140518417463</v>
      </c>
      <c r="O287" s="33">
        <f>Parâmetros!$E$13</f>
        <v>0.8</v>
      </c>
      <c r="P287" s="32" t="str">
        <f>IF(OR($M287="",$F287&gt;Parâmetros!$E$14),"Não","Sim")</f>
        <v>Sim</v>
      </c>
      <c r="Q287" s="32" t="str">
        <f t="shared" si="26"/>
        <v>Sim</v>
      </c>
      <c r="R287" s="32" t="str">
        <f t="shared" si="27"/>
        <v>Sim</v>
      </c>
      <c r="S287" s="30">
        <f t="shared" si="28"/>
        <v>0</v>
      </c>
      <c r="T287" s="32" t="str">
        <f>IF($Q287&lt;&gt;"Sim","",IF($N287&gt;Parâmetros!$E$15,"Sim","Não"))</f>
        <v>Sim</v>
      </c>
      <c r="U287" s="17" t="str">
        <f t="shared" si="29"/>
        <v>Na meta</v>
      </c>
      <c r="V287" s="17" t="str">
        <f>IF($AC287&lt;&gt;"",IF($L287&gt;0,"ATENÇÃO · apontou em dia de "&amp;LOWER($AC287)&amp;" cadastrado","Exceção cadastrada · "&amp;$AC287)&amp;IF($AD287="",""," · "&amp;$AD287),IF($E287="Férias",IF($L287&gt;0,"ATENÇÃO · apontou estando de férias no cadastro","Férias no cadastro"),IF($Y287="Férias / afastamento","Afastamento · "&amp;($Z287+$AA287-1)&amp;" dias seguidos sem apontamento",IF($Y287="Folga trabalhada","ATENÇÃO · apontou em dia de folga da escala 5x2",IF($Y287="Folga",IF(AND($D287="5x2",OR(WEEKDAY($F287,2)=6,WEEKDAY($F287,2)=7)),"Folga de fim de semana da escala 5x2",IF(AND(OR($D287="6x1",$D287="FF 6x1"),WEEKDAY($F287,2)=6,FALSE()),"Folga de fim de semana · apontou no domingo anterior",IF(AND(OR($D287="6x1",$D287="FF 6x1"),WEEKDAY($F287,2)=7,AND($A287=$A286,$L286&gt;0)),"Folga de fim de semana · apontou no sábado",IF(AND(OR($D287="6x1",$D287="FF 6x1"),OR(WEEKDAY($F287,2)=6,WEEKDAY($F287,2)=7)),"Folga de fim de semana · sem apontamento no sábado nem no domingo","Folga prevista pelo ciclo")))),IF($Y287="Indeterminado (início da série)","Sem histórico anterior — informe o dia do ciclo no Cadastro",IF($Y287="Falta de registro",IF(OR(OR($D287="6x1",$D287="FF 6x1"),$D287="5x2"),"FALTA DE REGISTRO · dia útil da escala "&amp;$E287,"FALTA DE REGISTRO · dia "&amp;$W287&amp;" de "&amp;IFERROR(INDEX(Parâmetros!$B$39:$B$48,MATCH($E287,Parâmetros!$A$39:$A$48,0)),99)&amp;" do ciclo"),IF(OR($D287="6x1",$D287="FF 6x1"),IF(OR(AND(WEEKDAY($F287,2)=6,AND($A287=$A288,$L288&gt;0)),AND(WEEKDAY($F287,2)=7,AND($A287=$A286,$L286&gt;0))),"ATENÇÃO · apontou sábado e domingo no mesmo fim de semana",IF(OR(WEEKDAY($F287,2)=6,WEEKDAY($F287,2)=7),"Jornada de fim de semana do 6x1",IF(OR($H287&gt;=Parâmetros!$E$20,$H287&lt;Parâmetros!$E$19),"ATENÇÃO · 6x1 apontou fora do horário diurno","Jornada fixa do 6x1"))),IF($D287="5x2","Jornada fixa do 5x2",IF($D287="Folguista",IF($J287=$K287,"Evidência confirma sequência","DIVERGE · sequência "&amp;$J287&amp;" × evidência "&amp;$K287),IF($K287=$E287,"Evidência confirma cadastro","DIVERGE · cadastro "&amp;$E287&amp;" × evidência "&amp;$K287)))))))))))</f>
        <v>Jornada de fim de semana do 6x1</v>
      </c>
      <c r="W287" s="34" t="str">
        <f>IF(OR(OR($D287="6x1",$D287="FF 6x1"),$D287="5x2"),"",IF($AB287&lt;&gt;$AB286,IF(IFERROR(INDEX(Cadastro!$F$5:$F$243,$AB287),"")="",IF($L287&gt;0,1,0),IF(IFERROR(INDEX(Cadastro!$F$5:$F$243,$AB287),"")&lt;=IFERROR(INDEX(Parâmetros!$B$39:$B$48,MATCH($E287,Parâmetros!$A$39:$A$48,0)),99),IFERROR(INDEX(Cadastro!$F$5:$F$243,$AB287),""),0)),IF($L287&gt;0,IF(N($X286)&gt;0,1,N($W286)+1),IF(AND($L287=0,OR(N($W286)&gt;=IFERROR(INDEX(Parâmetros!$B$39:$B$48,MATCH($E287,Parâmetros!$A$39:$A$48,0)),99),AND(N($X286)&gt;0,N($X286)&lt;IFERROR(INDEX(Parâmetros!$C$39:$C$48,MATCH($E287,Parâmetros!$A$39:$A$48,0)),0)))),0,N($W286)+1))))</f>
        <v/>
      </c>
      <c r="X287" s="34" t="str">
        <f>IF(OR(OR($D287="6x1",$D287="FF 6x1"),$D287="5x2"),"",IF($AB287&lt;&gt;$AB286,IF(IFERROR(INDEX(Cadastro!$F$5:$F$243,$AB287),"")="",0,IF(IFERROR(INDEX(Cadastro!$F$5:$F$243,$AB287),"")&gt;IFERROR(INDEX(Parâmetros!$B$39:$B$48,MATCH($E287,Parâmetros!$A$39:$A$48,0)),99),IFERROR(INDEX(Cadastro!$F$5:$F$243,$AB287),"")-IFERROR(INDEX(Parâmetros!$B$39:$B$48,MATCH($E287,Parâmetros!$A$39:$A$48,0)),99),0)),IF(AND($L287=0,OR(N($W286)&gt;=IFERROR(INDEX(Parâmetros!$B$39:$B$48,MATCH($E287,Parâmetros!$A$39:$A$48,0)),99),AND(N($X286)&gt;0,N($X286)&lt;IFERROR(INDEX(Parâmetros!$C$39:$C$48,MATCH($E287,Parâmetros!$A$39:$A$48,0)),0)))),N($X286)+1,0)))</f>
        <v/>
      </c>
      <c r="Y287" t="str">
        <f>IF($AC287&lt;&gt;"",IF($L287&gt;0,$AC287&amp;" · com apontamento",$AC287),IF($E287="Férias",IF($L287&gt;0,"Férias · com apontamento","Férias (cadastro)"),IF(($Z287+$AA287-1)&gt;Parâmetros!$E$16,"Férias / afastamento",IF(AND($D287="5x2",OR(WEEKDAY($F287,2)=6,WEEKDAY($F287,2)=7)),IF($L287&gt;0,"Folga trabalhada","Folga"),IF($L287&gt;0,"Trabalhado",IF(OR(OR($D287="6x1",$D287="FF 6x1"),$D287="5x2"),IF(AND(OR($D287="6x1",$D287="FF 6x1"),OR(WEEKDAY($F287,2)=6,WEEKDAY($F287,2)=7)),"Folga","Falta de registro"),IF(AND($AB287&lt;&gt;$AB286,IFERROR(INDEX(Cadastro!$F$5:$F$243,$AB287),"")=""),"Indeterminado (início da série)",IF($X287&gt;0,"Folga","Falta de registro"))))))))</f>
        <v>Trabalhado</v>
      </c>
      <c r="Z287" s="34">
        <f>IF(OR($L287&gt;0,$F287&gt;Parâmetros!$E$14),0,IF($A287&lt;&gt;$A286,1,N($Z286)+1))</f>
        <v>0</v>
      </c>
      <c r="AA287" s="34">
        <f>IF(OR($L287&gt;0,$F287&gt;Parâmetros!$E$14),0,IF(OR($A287&lt;&gt;$A288,$F288&gt;Parâmetros!$E$14),1,N($AA288)+1))</f>
        <v>0</v>
      </c>
      <c r="AB287" s="31">
        <f>IFERROR(MATCH($A287&amp;"|"&amp;TEXT(_xlfn.MAXIFS(Cadastro!$E$5:$E$243,Cadastro!$A$5:$A$243,$A287,Cadastro!$E$5:$E$243,"&lt;="&amp;$F287),"yyyymmdd"),Cadastro!$I$5:$I$243,0),"")</f>
        <v>35</v>
      </c>
      <c r="AC287" t="str">
        <f>IFERROR(_xlfn.SINGLE(INDEX(Exceções!$D$5:$D$203,MATCH($A287&amp;"|"&amp;$F287,Exceções!$F$5:$F$203,0))),"")</f>
        <v/>
      </c>
      <c r="AD287" t="str">
        <f>IF($AC287="","",IFERROR(_xlfn.SINGLE(INDEX(Exceções!$E$5:$E$203,MATCH($A287&amp;"|"&amp;$F287,Exceções!$F$5:$F$203,0))),""))</f>
        <v/>
      </c>
    </row>
    <row r="288" spans="1:30" ht="15" hidden="1" customHeight="1" x14ac:dyDescent="0.25">
      <c r="A288" s="31">
        <v>53512</v>
      </c>
      <c r="B288" s="17" t="s">
        <v>12</v>
      </c>
      <c r="C288" s="17" t="str">
        <f>IFERROR(INDEX(Cadastro!$C$5:$C$243,$AB288),"NÃO INFORMADO")</f>
        <v>AUT</v>
      </c>
      <c r="D288" s="17" t="str">
        <f>IFERROR(INDEX(Cadastro!$D$5:$D$243,$AB288),"")</f>
        <v>6x1</v>
      </c>
      <c r="E288" s="17" t="str">
        <f>IFERROR(INDEX(Cadastro!$G$5:$G$243,$AB288),"")</f>
        <v>6x1</v>
      </c>
      <c r="F288" s="29">
        <v>46306</v>
      </c>
      <c r="G288" s="32" t="str">
        <f t="shared" si="24"/>
        <v>dom</v>
      </c>
      <c r="H288" s="31" t="str">
        <f>IF($L288=0,"",_xlfn.MINIFS(Dados!$Q:$Q,Dados!$A:$A,$A288,Dados!$S:$S,$F288))</f>
        <v/>
      </c>
      <c r="I288" s="31" t="str">
        <f>IF($H288="","",_xlfn.MAXIFS(Dados!$R:$R,Dados!$A:$A,$A288,Dados!$S:$S,$F288))</f>
        <v/>
      </c>
      <c r="J288" s="32" t="str">
        <f>IF($D288&lt;&gt;"Folguista","",IFERROR(INDEX(Parâmetros!$D$52:$G$52,1,MIN(4,MAX(1,$W288))),""))</f>
        <v/>
      </c>
      <c r="K288" s="32" t="str">
        <f>IF(OR($AC288&lt;&gt;"",$Y288="Folga",$Y288="Folga trabalhada",$Y288="Férias (cadastro)",$Y288="Férias / afastamento",$Y288="Indeterminado (início da série)"),"",IF(OR($D288="6x1",$D288="FF 6x1"),IF(OR(WEEKDAY($F288,2)=6,WEEKDAY($F288,2)=7),"6x1 sáb/dom","6x1"),IF($D288="5x2","5x2",IF($H288="",IF($D288="Folguista",$J288,$E288),IF(OR($H288&gt;=Parâmetros!$E$18,$H288&lt;Parâmetros!$E$19),"C",IF($H288&lt;Parâmetros!$E$20,"A","B"))))))</f>
        <v/>
      </c>
      <c r="L288" s="30">
        <f>SUMIFS(Dados!$E:$E,Dados!$A:$A,$A288,Dados!$S:$S,$F288)</f>
        <v>0</v>
      </c>
      <c r="M288" s="30" t="str">
        <f>IFERROR(INDEX(Parâmetros!$E$6:$E$11,MATCH($K288,Parâmetros!$A$6:$A$11,0)),"")</f>
        <v/>
      </c>
      <c r="N288" s="33" t="str">
        <f t="shared" si="25"/>
        <v/>
      </c>
      <c r="O288" s="33">
        <f>Parâmetros!$E$13</f>
        <v>0.8</v>
      </c>
      <c r="P288" s="32" t="str">
        <f>IF(OR($M288="",$F288&gt;Parâmetros!$E$14),"Não","Sim")</f>
        <v>Não</v>
      </c>
      <c r="Q288" s="32" t="str">
        <f t="shared" si="26"/>
        <v/>
      </c>
      <c r="R288" s="32" t="str">
        <f t="shared" si="27"/>
        <v/>
      </c>
      <c r="S288" s="30" t="str">
        <f t="shared" si="28"/>
        <v/>
      </c>
      <c r="T288" s="32" t="str">
        <f>IF($Q288&lt;&gt;"Sim","",IF($N288&gt;Parâmetros!$E$15,"Sim","Não"))</f>
        <v/>
      </c>
      <c r="U288" s="17" t="str">
        <f t="shared" si="29"/>
        <v>Folga</v>
      </c>
      <c r="V288" s="17" t="str">
        <f>IF($AC288&lt;&gt;"",IF($L288&gt;0,"ATENÇÃO · apontou em dia de "&amp;LOWER($AC288)&amp;" cadastrado","Exceção cadastrada · "&amp;$AC288)&amp;IF($AD288="",""," · "&amp;$AD288),IF($E288="Férias",IF($L288&gt;0,"ATENÇÃO · apontou estando de férias no cadastro","Férias no cadastro"),IF($Y288="Férias / afastamento","Afastamento · "&amp;($Z288+$AA288-1)&amp;" dias seguidos sem apontamento",IF($Y288="Folga trabalhada","ATENÇÃO · apontou em dia de folga da escala 5x2",IF($Y288="Folga",IF(AND($D288="5x2",OR(WEEKDAY($F288,2)=6,WEEKDAY($F288,2)=7)),"Folga de fim de semana da escala 5x2",IF(AND(OR($D288="6x1",$D288="FF 6x1"),WEEKDAY($F288,2)=6,FALSE()),"Folga de fim de semana · apontou no domingo anterior",IF(AND(OR($D288="6x1",$D288="FF 6x1"),WEEKDAY($F288,2)=7,AND($A288=$A287,$L287&gt;0)),"Folga de fim de semana · apontou no sábado",IF(AND(OR($D288="6x1",$D288="FF 6x1"),OR(WEEKDAY($F288,2)=6,WEEKDAY($F288,2)=7)),"Folga de fim de semana · sem apontamento no sábado nem no domingo","Folga prevista pelo ciclo")))),IF($Y288="Indeterminado (início da série)","Sem histórico anterior — informe o dia do ciclo no Cadastro",IF($Y288="Falta de registro",IF(OR(OR($D288="6x1",$D288="FF 6x1"),$D288="5x2"),"FALTA DE REGISTRO · dia útil da escala "&amp;$E288,"FALTA DE REGISTRO · dia "&amp;$W288&amp;" de "&amp;IFERROR(INDEX(Parâmetros!$B$39:$B$48,MATCH($E288,Parâmetros!$A$39:$A$48,0)),99)&amp;" do ciclo"),IF(OR($D288="6x1",$D288="FF 6x1"),IF(OR(AND(WEEKDAY($F288,2)=6,AND($A288=$A289,$L289&gt;0)),AND(WEEKDAY($F288,2)=7,AND($A288=$A287,$L287&gt;0))),"ATENÇÃO · apontou sábado e domingo no mesmo fim de semana",IF(OR(WEEKDAY($F288,2)=6,WEEKDAY($F288,2)=7),"Jornada de fim de semana do 6x1",IF(OR($H288&gt;=Parâmetros!$E$20,$H288&lt;Parâmetros!$E$19),"ATENÇÃO · 6x1 apontou fora do horário diurno","Jornada fixa do 6x1"))),IF($D288="5x2","Jornada fixa do 5x2",IF($D288="Folguista",IF($J288=$K288,"Evidência confirma sequência","DIVERGE · sequência "&amp;$J288&amp;" × evidência "&amp;$K288),IF($K288=$E288,"Evidência confirma cadastro","DIVERGE · cadastro "&amp;$E288&amp;" × evidência "&amp;$K288)))))))))))</f>
        <v>Folga de fim de semana · apontou no sábado</v>
      </c>
      <c r="W288" s="34" t="str">
        <f>IF(OR(OR($D288="6x1",$D288="FF 6x1"),$D288="5x2"),"",IF($AB288&lt;&gt;$AB287,IF(IFERROR(INDEX(Cadastro!$F$5:$F$243,$AB288),"")="",IF($L288&gt;0,1,0),IF(IFERROR(INDEX(Cadastro!$F$5:$F$243,$AB288),"")&lt;=IFERROR(INDEX(Parâmetros!$B$39:$B$48,MATCH($E288,Parâmetros!$A$39:$A$48,0)),99),IFERROR(INDEX(Cadastro!$F$5:$F$243,$AB288),""),0)),IF($L288&gt;0,IF(N($X287)&gt;0,1,N($W287)+1),IF(AND($L288=0,OR(N($W287)&gt;=IFERROR(INDEX(Parâmetros!$B$39:$B$48,MATCH($E288,Parâmetros!$A$39:$A$48,0)),99),AND(N($X287)&gt;0,N($X287)&lt;IFERROR(INDEX(Parâmetros!$C$39:$C$48,MATCH($E288,Parâmetros!$A$39:$A$48,0)),0)))),0,N($W287)+1))))</f>
        <v/>
      </c>
      <c r="X288" s="34" t="str">
        <f>IF(OR(OR($D288="6x1",$D288="FF 6x1"),$D288="5x2"),"",IF($AB288&lt;&gt;$AB287,IF(IFERROR(INDEX(Cadastro!$F$5:$F$243,$AB288),"")="",0,IF(IFERROR(INDEX(Cadastro!$F$5:$F$243,$AB288),"")&gt;IFERROR(INDEX(Parâmetros!$B$39:$B$48,MATCH($E288,Parâmetros!$A$39:$A$48,0)),99),IFERROR(INDEX(Cadastro!$F$5:$F$243,$AB288),"")-IFERROR(INDEX(Parâmetros!$B$39:$B$48,MATCH($E288,Parâmetros!$A$39:$A$48,0)),99),0)),IF(AND($L288=0,OR(N($W287)&gt;=IFERROR(INDEX(Parâmetros!$B$39:$B$48,MATCH($E288,Parâmetros!$A$39:$A$48,0)),99),AND(N($X287)&gt;0,N($X287)&lt;IFERROR(INDEX(Parâmetros!$C$39:$C$48,MATCH($E288,Parâmetros!$A$39:$A$48,0)),0)))),N($X287)+1,0)))</f>
        <v/>
      </c>
      <c r="Y288" t="str">
        <f>IF($AC288&lt;&gt;"",IF($L288&gt;0,$AC288&amp;" · com apontamento",$AC288),IF($E288="Férias",IF($L288&gt;0,"Férias · com apontamento","Férias (cadastro)"),IF(($Z288+$AA288-1)&gt;Parâmetros!$E$16,"Férias / afastamento",IF(AND($D288="5x2",OR(WEEKDAY($F288,2)=6,WEEKDAY($F288,2)=7)),IF($L288&gt;0,"Folga trabalhada","Folga"),IF($L288&gt;0,"Trabalhado",IF(OR(OR($D288="6x1",$D288="FF 6x1"),$D288="5x2"),IF(AND(OR($D288="6x1",$D288="FF 6x1"),OR(WEEKDAY($F288,2)=6,WEEKDAY($F288,2)=7)),"Folga","Falta de registro"),IF(AND($AB288&lt;&gt;$AB287,IFERROR(INDEX(Cadastro!$F$5:$F$243,$AB288),"")=""),"Indeterminado (início da série)",IF($X288&gt;0,"Folga","Falta de registro"))))))))</f>
        <v>Folga</v>
      </c>
      <c r="Z288" s="34">
        <f>IF(OR($L288&gt;0,$F288&gt;Parâmetros!$E$14),0,IF($A288&lt;&gt;$A287,1,N($Z287)+1))</f>
        <v>1</v>
      </c>
      <c r="AA288" s="34">
        <f>IF(OR($L288&gt;0,$F288&gt;Parâmetros!$E$14),0,IF(OR($A288&lt;&gt;$A289,$F289&gt;Parâmetros!$E$14),1,N($AA289)+1))</f>
        <v>1</v>
      </c>
      <c r="AB288" s="31">
        <f>IFERROR(MATCH($A288&amp;"|"&amp;TEXT(_xlfn.MAXIFS(Cadastro!$E$5:$E$243,Cadastro!$A$5:$A$243,$A288,Cadastro!$E$5:$E$243,"&lt;="&amp;$F288),"yyyymmdd"),Cadastro!$I$5:$I$243,0),"")</f>
        <v>35</v>
      </c>
      <c r="AC288" t="str">
        <f>IFERROR(_xlfn.SINGLE(INDEX(Exceções!$D$5:$D$203,MATCH($A288&amp;"|"&amp;$F288,Exceções!$F$5:$F$203,0))),"")</f>
        <v/>
      </c>
      <c r="AD288" t="str">
        <f>IF($AC288="","",IFERROR(_xlfn.SINGLE(INDEX(Exceções!$E$5:$E$203,MATCH($A288&amp;"|"&amp;$F288,Exceções!$F$5:$F$203,0))),""))</f>
        <v/>
      </c>
    </row>
    <row r="289" spans="1:30" ht="15" hidden="1" customHeight="1" x14ac:dyDescent="0.25">
      <c r="A289" s="31">
        <v>53512</v>
      </c>
      <c r="B289" s="17" t="s">
        <v>12</v>
      </c>
      <c r="C289" s="17" t="str">
        <f>IFERROR(INDEX(Cadastro!$C$5:$C$243,$AB289),"NÃO INFORMADO")</f>
        <v>AUT</v>
      </c>
      <c r="D289" s="17" t="str">
        <f>IFERROR(INDEX(Cadastro!$D$5:$D$243,$AB289),"")</f>
        <v>A</v>
      </c>
      <c r="E289" s="17" t="str">
        <f>IFERROR(INDEX(Cadastro!$G$5:$G$243,$AB289),"")</f>
        <v>A</v>
      </c>
      <c r="F289" s="29">
        <v>46307</v>
      </c>
      <c r="G289" s="32" t="str">
        <f t="shared" si="24"/>
        <v>seg</v>
      </c>
      <c r="H289" s="31">
        <f>IF($L289=0,"",_xlfn.MINIFS(Dados!$Q:$Q,Dados!$A:$A,$A289,Dados!$S:$S,$F289))</f>
        <v>421</v>
      </c>
      <c r="I289" s="31">
        <f>IF($H289="","",_xlfn.MAXIFS(Dados!$R:$R,Dados!$A:$A,$A289,Dados!$S:$S,$F289))</f>
        <v>937</v>
      </c>
      <c r="J289" s="32" t="str">
        <f>IF($D289&lt;&gt;"Folguista","",IFERROR(INDEX(Parâmetros!$D$52:$G$52,1,MIN(4,MAX(1,$W289))),""))</f>
        <v/>
      </c>
      <c r="K289" s="32" t="str">
        <f>IF(OR($AC289&lt;&gt;"",$Y289="Folga",$Y289="Folga trabalhada",$Y289="Férias (cadastro)",$Y289="Férias / afastamento",$Y289="Indeterminado (início da série)"),"",IF(OR($D289="6x1",$D289="FF 6x1"),IF(OR(WEEKDAY($F289,2)=6,WEEKDAY($F289,2)=7),"6x1 sáb/dom","6x1"),IF($D289="5x2","5x2",IF($H289="",IF($D289="Folguista",$J289,$E289),IF(OR($H289&gt;=Parâmetros!$E$18,$H289&lt;Parâmetros!$E$19),"C",IF($H289&lt;Parâmetros!$E$20,"A","B"))))))</f>
        <v>A</v>
      </c>
      <c r="L289" s="30">
        <f>SUMIFS(Dados!$E:$E,Dados!$A:$A,$A289,Dados!$S:$S,$F289)</f>
        <v>7.54</v>
      </c>
      <c r="M289" s="30">
        <f>IFERROR(INDEX(Parâmetros!$E$6:$E$11,MATCH($K289,Parâmetros!$A$6:$A$11,0)),"")</f>
        <v>7.58</v>
      </c>
      <c r="N289" s="33">
        <f t="shared" si="25"/>
        <v>0.99472295514511877</v>
      </c>
      <c r="O289" s="33">
        <f>Parâmetros!$E$13</f>
        <v>0.8</v>
      </c>
      <c r="P289" s="32" t="str">
        <f>IF(OR($M289="",$F289&gt;Parâmetros!$E$14),"Não","Sim")</f>
        <v>Sim</v>
      </c>
      <c r="Q289" s="32" t="str">
        <f t="shared" si="26"/>
        <v>Sim</v>
      </c>
      <c r="R289" s="32" t="str">
        <f t="shared" si="27"/>
        <v>Sim</v>
      </c>
      <c r="S289" s="30">
        <f t="shared" si="28"/>
        <v>0</v>
      </c>
      <c r="T289" s="32" t="str">
        <f>IF($Q289&lt;&gt;"Sim","",IF($N289&gt;Parâmetros!$E$15,"Sim","Não"))</f>
        <v>Não</v>
      </c>
      <c r="U289" s="17" t="str">
        <f t="shared" si="29"/>
        <v>Na meta</v>
      </c>
      <c r="V289" s="17" t="str">
        <f>IF($AC289&lt;&gt;"",IF($L289&gt;0,"ATENÇÃO · apontou em dia de "&amp;LOWER($AC289)&amp;" cadastrado","Exceção cadastrada · "&amp;$AC289)&amp;IF($AD289="",""," · "&amp;$AD289),IF($E289="Férias",IF($L289&gt;0,"ATENÇÃO · apontou estando de férias no cadastro","Férias no cadastro"),IF($Y289="Férias / afastamento","Afastamento · "&amp;($Z289+$AA289-1)&amp;" dias seguidos sem apontamento",IF($Y289="Folga trabalhada","ATENÇÃO · apontou em dia de folga da escala 5x2",IF($Y289="Folga",IF(AND($D289="5x2",OR(WEEKDAY($F289,2)=6,WEEKDAY($F289,2)=7)),"Folga de fim de semana da escala 5x2",IF(AND(OR($D289="6x1",$D289="FF 6x1"),WEEKDAY($F289,2)=6,FALSE()),"Folga de fim de semana · apontou no domingo anterior",IF(AND(OR($D289="6x1",$D289="FF 6x1"),WEEKDAY($F289,2)=7,AND($A289=$A288,$L288&gt;0)),"Folga de fim de semana · apontou no sábado",IF(AND(OR($D289="6x1",$D289="FF 6x1"),OR(WEEKDAY($F289,2)=6,WEEKDAY($F289,2)=7)),"Folga de fim de semana · sem apontamento no sábado nem no domingo","Folga prevista pelo ciclo")))),IF($Y289="Indeterminado (início da série)","Sem histórico anterior — informe o dia do ciclo no Cadastro",IF($Y289="Falta de registro",IF(OR(OR($D289="6x1",$D289="FF 6x1"),$D289="5x2"),"FALTA DE REGISTRO · dia útil da escala "&amp;$E289,"FALTA DE REGISTRO · dia "&amp;$W289&amp;" de "&amp;IFERROR(INDEX(Parâmetros!$B$39:$B$48,MATCH($E289,Parâmetros!$A$39:$A$48,0)),99)&amp;" do ciclo"),IF(OR($D289="6x1",$D289="FF 6x1"),IF(OR(AND(WEEKDAY($F289,2)=6,AND($A289=$A290,$L290&gt;0)),AND(WEEKDAY($F289,2)=7,AND($A289=$A288,$L288&gt;0))),"ATENÇÃO · apontou sábado e domingo no mesmo fim de semana",IF(OR(WEEKDAY($F289,2)=6,WEEKDAY($F289,2)=7),"Jornada de fim de semana do 6x1",IF(OR($H289&gt;=Parâmetros!$E$20,$H289&lt;Parâmetros!$E$19),"ATENÇÃO · 6x1 apontou fora do horário diurno","Jornada fixa do 6x1"))),IF($D289="5x2","Jornada fixa do 5x2",IF($D289="Folguista",IF($J289=$K289,"Evidência confirma sequência","DIVERGE · sequência "&amp;$J289&amp;" × evidência "&amp;$K289),IF($K289=$E289,"Evidência confirma cadastro","DIVERGE · cadastro "&amp;$E289&amp;" × evidência "&amp;$K289)))))))))))</f>
        <v>Evidência confirma cadastro</v>
      </c>
      <c r="W289" s="34">
        <f>IF(OR(OR($D289="6x1",$D289="FF 6x1"),$D289="5x2"),"",IF($AB289&lt;&gt;$AB288,IF(IFERROR(INDEX(Cadastro!$F$5:$F$243,$AB289),"")="",IF($L289&gt;0,1,0),IF(IFERROR(INDEX(Cadastro!$F$5:$F$243,$AB289),"")&lt;=IFERROR(INDEX(Parâmetros!$B$39:$B$48,MATCH($E289,Parâmetros!$A$39:$A$48,0)),99),IFERROR(INDEX(Cadastro!$F$5:$F$243,$AB289),""),0)),IF($L289&gt;0,IF(N($X288)&gt;0,1,N($W288)+1),IF(AND($L289=0,OR(N($W288)&gt;=IFERROR(INDEX(Parâmetros!$B$39:$B$48,MATCH($E289,Parâmetros!$A$39:$A$48,0)),99),AND(N($X288)&gt;0,N($X288)&lt;IFERROR(INDEX(Parâmetros!$C$39:$C$48,MATCH($E289,Parâmetros!$A$39:$A$48,0)),0)))),0,N($W288)+1))))</f>
        <v>1</v>
      </c>
      <c r="X289" s="34">
        <f>IF(OR(OR($D289="6x1",$D289="FF 6x1"),$D289="5x2"),"",IF($AB289&lt;&gt;$AB288,IF(IFERROR(INDEX(Cadastro!$F$5:$F$243,$AB289),"")="",0,IF(IFERROR(INDEX(Cadastro!$F$5:$F$243,$AB289),"")&gt;IFERROR(INDEX(Parâmetros!$B$39:$B$48,MATCH($E289,Parâmetros!$A$39:$A$48,0)),99),IFERROR(INDEX(Cadastro!$F$5:$F$243,$AB289),"")-IFERROR(INDEX(Parâmetros!$B$39:$B$48,MATCH($E289,Parâmetros!$A$39:$A$48,0)),99),0)),IF(AND($L289=0,OR(N($W288)&gt;=IFERROR(INDEX(Parâmetros!$B$39:$B$48,MATCH($E289,Parâmetros!$A$39:$A$48,0)),99),AND(N($X288)&gt;0,N($X288)&lt;IFERROR(INDEX(Parâmetros!$C$39:$C$48,MATCH($E289,Parâmetros!$A$39:$A$48,0)),0)))),N($X288)+1,0)))</f>
        <v>0</v>
      </c>
      <c r="Y289" t="str">
        <f>IF($AC289&lt;&gt;"",IF($L289&gt;0,$AC289&amp;" · com apontamento",$AC289),IF($E289="Férias",IF($L289&gt;0,"Férias · com apontamento","Férias (cadastro)"),IF(($Z289+$AA289-1)&gt;Parâmetros!$E$16,"Férias / afastamento",IF(AND($D289="5x2",OR(WEEKDAY($F289,2)=6,WEEKDAY($F289,2)=7)),IF($L289&gt;0,"Folga trabalhada","Folga"),IF($L289&gt;0,"Trabalhado",IF(OR(OR($D289="6x1",$D289="FF 6x1"),$D289="5x2"),IF(AND(OR($D289="6x1",$D289="FF 6x1"),OR(WEEKDAY($F289,2)=6,WEEKDAY($F289,2)=7)),"Folga","Falta de registro"),IF(AND($AB289&lt;&gt;$AB288,IFERROR(INDEX(Cadastro!$F$5:$F$243,$AB289),"")=""),"Indeterminado (início da série)",IF($X289&gt;0,"Folga","Falta de registro"))))))))</f>
        <v>Trabalhado</v>
      </c>
      <c r="Z289" s="34">
        <f>IF(OR($L289&gt;0,$F289&gt;Parâmetros!$E$14),0,IF($A289&lt;&gt;$A288,1,N($Z288)+1))</f>
        <v>0</v>
      </c>
      <c r="AA289" s="34">
        <f>IF(OR($L289&gt;0,$F289&gt;Parâmetros!$E$14),0,IF(OR($A289&lt;&gt;$A290,$F290&gt;Parâmetros!$E$14),1,N($AA290)+1))</f>
        <v>0</v>
      </c>
      <c r="AB289" s="31">
        <f>IFERROR(MATCH($A289&amp;"|"&amp;TEXT(_xlfn.MAXIFS(Cadastro!$E$5:$E$243,Cadastro!$A$5:$A$243,$A289,Cadastro!$E$5:$E$243,"&lt;="&amp;$F289),"yyyymmdd"),Cadastro!$I$5:$I$243,0),"")</f>
        <v>36</v>
      </c>
      <c r="AC289" t="str">
        <f>IFERROR(_xlfn.SINGLE(INDEX(Exceções!$D$5:$D$203,MATCH($A289&amp;"|"&amp;$F289,Exceções!$F$5:$F$203,0))),"")</f>
        <v/>
      </c>
      <c r="AD289" t="str">
        <f>IF($AC289="","",IFERROR(_xlfn.SINGLE(INDEX(Exceções!$E$5:$E$203,MATCH($A289&amp;"|"&amp;$F289,Exceções!$F$5:$F$203,0))),""))</f>
        <v/>
      </c>
    </row>
    <row r="290" spans="1:30" ht="15" hidden="1" customHeight="1" x14ac:dyDescent="0.25">
      <c r="A290" s="31">
        <v>53512</v>
      </c>
      <c r="B290" s="17" t="s">
        <v>12</v>
      </c>
      <c r="C290" s="17" t="str">
        <f>IFERROR(INDEX(Cadastro!$C$5:$C$243,$AB290),"NÃO INFORMADO")</f>
        <v>AUT</v>
      </c>
      <c r="D290" s="17" t="str">
        <f>IFERROR(INDEX(Cadastro!$D$5:$D$243,$AB290),"")</f>
        <v>6x1</v>
      </c>
      <c r="E290" s="17" t="str">
        <f>IFERROR(INDEX(Cadastro!$G$5:$G$243,$AB290),"")</f>
        <v>6x1</v>
      </c>
      <c r="F290" s="29">
        <v>46308</v>
      </c>
      <c r="G290" s="32" t="str">
        <f t="shared" si="24"/>
        <v>ter</v>
      </c>
      <c r="H290" s="31">
        <f>IF($L290=0,"",_xlfn.MINIFS(Dados!$Q:$Q,Dados!$A:$A,$A290,Dados!$S:$S,$F290))</f>
        <v>421</v>
      </c>
      <c r="I290" s="31">
        <f>IF($H290="","",_xlfn.MAXIFS(Dados!$R:$R,Dados!$A:$A,$A290,Dados!$S:$S,$F290))</f>
        <v>1007</v>
      </c>
      <c r="J290" s="32" t="str">
        <f>IF($D290&lt;&gt;"Folguista","",IFERROR(INDEX(Parâmetros!$D$52:$G$52,1,MIN(4,MAX(1,$W290))),""))</f>
        <v/>
      </c>
      <c r="K290" s="32" t="str">
        <f>IF(OR($AC290&lt;&gt;"",$Y290="Folga",$Y290="Folga trabalhada",$Y290="Férias (cadastro)",$Y290="Férias / afastamento",$Y290="Indeterminado (início da série)"),"",IF(OR($D290="6x1",$D290="FF 6x1"),IF(OR(WEEKDAY($F290,2)=6,WEEKDAY($F290,2)=7),"6x1 sáb/dom","6x1"),IF($D290="5x2","5x2",IF($H290="",IF($D290="Folguista",$J290,$E290),IF(OR($H290&gt;=Parâmetros!$E$18,$H290&lt;Parâmetros!$E$19),"C",IF($H290&lt;Parâmetros!$E$20,"A","B"))))))</f>
        <v>6x1</v>
      </c>
      <c r="L290" s="30">
        <f>SUMIFS(Dados!$E:$E,Dados!$A:$A,$A290,Dados!$S:$S,$F290)</f>
        <v>8.73</v>
      </c>
      <c r="M290" s="30">
        <f>IFERROR(INDEX(Parâmetros!$E$6:$E$11,MATCH($K290,Parâmetros!$A$6:$A$11,0)),"")</f>
        <v>8.8000000000000007</v>
      </c>
      <c r="N290" s="33">
        <f t="shared" si="25"/>
        <v>0.99204545454545456</v>
      </c>
      <c r="O290" s="33">
        <f>Parâmetros!$E$13</f>
        <v>0.8</v>
      </c>
      <c r="P290" s="32" t="str">
        <f>IF(OR($M290="",$F290&gt;Parâmetros!$E$14),"Não","Sim")</f>
        <v>Sim</v>
      </c>
      <c r="Q290" s="32" t="str">
        <f t="shared" si="26"/>
        <v>Sim</v>
      </c>
      <c r="R290" s="32" t="str">
        <f t="shared" si="27"/>
        <v>Sim</v>
      </c>
      <c r="S290" s="30">
        <f t="shared" si="28"/>
        <v>0</v>
      </c>
      <c r="T290" s="32" t="str">
        <f>IF($Q290&lt;&gt;"Sim","",IF($N290&gt;Parâmetros!$E$15,"Sim","Não"))</f>
        <v>Não</v>
      </c>
      <c r="U290" s="17" t="str">
        <f t="shared" si="29"/>
        <v>Na meta</v>
      </c>
      <c r="V290" s="17" t="str">
        <f>IF($AC290&lt;&gt;"",IF($L290&gt;0,"ATENÇÃO · apontou em dia de "&amp;LOWER($AC290)&amp;" cadastrado","Exceção cadastrada · "&amp;$AC290)&amp;IF($AD290="",""," · "&amp;$AD290),IF($E290="Férias",IF($L290&gt;0,"ATENÇÃO · apontou estando de férias no cadastro","Férias no cadastro"),IF($Y290="Férias / afastamento","Afastamento · "&amp;($Z290+$AA290-1)&amp;" dias seguidos sem apontamento",IF($Y290="Folga trabalhada","ATENÇÃO · apontou em dia de folga da escala 5x2",IF($Y290="Folga",IF(AND($D290="5x2",OR(WEEKDAY($F290,2)=6,WEEKDAY($F290,2)=7)),"Folga de fim de semana da escala 5x2",IF(AND(OR($D290="6x1",$D290="FF 6x1"),WEEKDAY($F290,2)=6,FALSE()),"Folga de fim de semana · apontou no domingo anterior",IF(AND(OR($D290="6x1",$D290="FF 6x1"),WEEKDAY($F290,2)=7,AND($A290=$A289,$L289&gt;0)),"Folga de fim de semana · apontou no sábado",IF(AND(OR($D290="6x1",$D290="FF 6x1"),OR(WEEKDAY($F290,2)=6,WEEKDAY($F290,2)=7)),"Folga de fim de semana · sem apontamento no sábado nem no domingo","Folga prevista pelo ciclo")))),IF($Y290="Indeterminado (início da série)","Sem histórico anterior — informe o dia do ciclo no Cadastro",IF($Y290="Falta de registro",IF(OR(OR($D290="6x1",$D290="FF 6x1"),$D290="5x2"),"FALTA DE REGISTRO · dia útil da escala "&amp;$E290,"FALTA DE REGISTRO · dia "&amp;$W290&amp;" de "&amp;IFERROR(INDEX(Parâmetros!$B$39:$B$48,MATCH($E290,Parâmetros!$A$39:$A$48,0)),99)&amp;" do ciclo"),IF(OR($D290="6x1",$D290="FF 6x1"),IF(OR(AND(WEEKDAY($F290,2)=6,AND($A290=$A291,$L291&gt;0)),AND(WEEKDAY($F290,2)=7,AND($A290=$A289,$L289&gt;0))),"ATENÇÃO · apontou sábado e domingo no mesmo fim de semana",IF(OR(WEEKDAY($F290,2)=6,WEEKDAY($F290,2)=7),"Jornada de fim de semana do 6x1",IF(OR($H290&gt;=Parâmetros!$E$20,$H290&lt;Parâmetros!$E$19),"ATENÇÃO · 6x1 apontou fora do horário diurno","Jornada fixa do 6x1"))),IF($D290="5x2","Jornada fixa do 5x2",IF($D290="Folguista",IF($J290=$K290,"Evidência confirma sequência","DIVERGE · sequência "&amp;$J290&amp;" × evidência "&amp;$K290),IF($K290=$E290,"Evidência confirma cadastro","DIVERGE · cadastro "&amp;$E290&amp;" × evidência "&amp;$K290)))))))))))</f>
        <v>Jornada fixa do 6x1</v>
      </c>
      <c r="W290" s="34" t="str">
        <f>IF(OR(OR($D290="6x1",$D290="FF 6x1"),$D290="5x2"),"",IF($AB290&lt;&gt;$AB289,IF(IFERROR(INDEX(Cadastro!$F$5:$F$243,$AB290),"")="",IF($L290&gt;0,1,0),IF(IFERROR(INDEX(Cadastro!$F$5:$F$243,$AB290),"")&lt;=IFERROR(INDEX(Parâmetros!$B$39:$B$48,MATCH($E290,Parâmetros!$A$39:$A$48,0)),99),IFERROR(INDEX(Cadastro!$F$5:$F$243,$AB290),""),0)),IF($L290&gt;0,IF(N($X289)&gt;0,1,N($W289)+1),IF(AND($L290=0,OR(N($W289)&gt;=IFERROR(INDEX(Parâmetros!$B$39:$B$48,MATCH($E290,Parâmetros!$A$39:$A$48,0)),99),AND(N($X289)&gt;0,N($X289)&lt;IFERROR(INDEX(Parâmetros!$C$39:$C$48,MATCH($E290,Parâmetros!$A$39:$A$48,0)),0)))),0,N($W289)+1))))</f>
        <v/>
      </c>
      <c r="X290" s="34" t="str">
        <f>IF(OR(OR($D290="6x1",$D290="FF 6x1"),$D290="5x2"),"",IF($AB290&lt;&gt;$AB289,IF(IFERROR(INDEX(Cadastro!$F$5:$F$243,$AB290),"")="",0,IF(IFERROR(INDEX(Cadastro!$F$5:$F$243,$AB290),"")&gt;IFERROR(INDEX(Parâmetros!$B$39:$B$48,MATCH($E290,Parâmetros!$A$39:$A$48,0)),99),IFERROR(INDEX(Cadastro!$F$5:$F$243,$AB290),"")-IFERROR(INDEX(Parâmetros!$B$39:$B$48,MATCH($E290,Parâmetros!$A$39:$A$48,0)),99),0)),IF(AND($L290=0,OR(N($W289)&gt;=IFERROR(INDEX(Parâmetros!$B$39:$B$48,MATCH($E290,Parâmetros!$A$39:$A$48,0)),99),AND(N($X289)&gt;0,N($X289)&lt;IFERROR(INDEX(Parâmetros!$C$39:$C$48,MATCH($E290,Parâmetros!$A$39:$A$48,0)),0)))),N($X289)+1,0)))</f>
        <v/>
      </c>
      <c r="Y290" t="str">
        <f>IF($AC290&lt;&gt;"",IF($L290&gt;0,$AC290&amp;" · com apontamento",$AC290),IF($E290="Férias",IF($L290&gt;0,"Férias · com apontamento","Férias (cadastro)"),IF(($Z290+$AA290-1)&gt;Parâmetros!$E$16,"Férias / afastamento",IF(AND($D290="5x2",OR(WEEKDAY($F290,2)=6,WEEKDAY($F290,2)=7)),IF($L290&gt;0,"Folga trabalhada","Folga"),IF($L290&gt;0,"Trabalhado",IF(OR(OR($D290="6x1",$D290="FF 6x1"),$D290="5x2"),IF(AND(OR($D290="6x1",$D290="FF 6x1"),OR(WEEKDAY($F290,2)=6,WEEKDAY($F290,2)=7)),"Folga","Falta de registro"),IF(AND($AB290&lt;&gt;$AB289,IFERROR(INDEX(Cadastro!$F$5:$F$243,$AB290),"")=""),"Indeterminado (início da série)",IF($X290&gt;0,"Folga","Falta de registro"))))))))</f>
        <v>Trabalhado</v>
      </c>
      <c r="Z290" s="34">
        <f>IF(OR($L290&gt;0,$F290&gt;Parâmetros!$E$14),0,IF($A290&lt;&gt;$A289,1,N($Z289)+1))</f>
        <v>0</v>
      </c>
      <c r="AA290" s="34">
        <f>IF(OR($L290&gt;0,$F290&gt;Parâmetros!$E$14),0,IF(OR($A290&lt;&gt;$A291,$F291&gt;Parâmetros!$E$14),1,N($AA291)+1))</f>
        <v>0</v>
      </c>
      <c r="AB290" s="31">
        <f>IFERROR(MATCH($A290&amp;"|"&amp;TEXT(_xlfn.MAXIFS(Cadastro!$E$5:$E$243,Cadastro!$A$5:$A$243,$A290,Cadastro!$E$5:$E$243,"&lt;="&amp;$F290),"yyyymmdd"),Cadastro!$I$5:$I$243,0),"")</f>
        <v>37</v>
      </c>
      <c r="AC290" t="str">
        <f>IFERROR(_xlfn.SINGLE(INDEX(Exceções!$D$5:$D$203,MATCH($A290&amp;"|"&amp;$F290,Exceções!$F$5:$F$203,0))),"")</f>
        <v/>
      </c>
      <c r="AD290" t="str">
        <f>IF($AC290="","",IFERROR(_xlfn.SINGLE(INDEX(Exceções!$E$5:$E$203,MATCH($A290&amp;"|"&amp;$F290,Exceções!$F$5:$F$203,0))),""))</f>
        <v/>
      </c>
    </row>
    <row r="291" spans="1:30" ht="15" hidden="1" customHeight="1" x14ac:dyDescent="0.25">
      <c r="A291" s="31">
        <v>53512</v>
      </c>
      <c r="B291" s="17" t="s">
        <v>12</v>
      </c>
      <c r="C291" s="17" t="str">
        <f>IFERROR(INDEX(Cadastro!$C$5:$C$243,$AB291),"NÃO INFORMADO")</f>
        <v>AUT</v>
      </c>
      <c r="D291" s="17" t="str">
        <f>IFERROR(INDEX(Cadastro!$D$5:$D$243,$AB291),"")</f>
        <v>6x1</v>
      </c>
      <c r="E291" s="17" t="str">
        <f>IFERROR(INDEX(Cadastro!$G$5:$G$243,$AB291),"")</f>
        <v>6x1</v>
      </c>
      <c r="F291" s="29">
        <v>46309</v>
      </c>
      <c r="G291" s="32" t="str">
        <f t="shared" si="24"/>
        <v>qua</v>
      </c>
      <c r="H291" s="31">
        <f>IF($L291=0,"",_xlfn.MINIFS(Dados!$Q:$Q,Dados!$A:$A,$A291,Dados!$S:$S,$F291))</f>
        <v>421</v>
      </c>
      <c r="I291" s="31">
        <f>IF($H291="","",_xlfn.MAXIFS(Dados!$R:$R,Dados!$A:$A,$A291,Dados!$S:$S,$F291))</f>
        <v>1007</v>
      </c>
      <c r="J291" s="32" t="str">
        <f>IF($D291&lt;&gt;"Folguista","",IFERROR(INDEX(Parâmetros!$D$52:$G$52,1,MIN(4,MAX(1,$W291))),""))</f>
        <v/>
      </c>
      <c r="K291" s="32" t="str">
        <f>IF(OR($AC291&lt;&gt;"",$Y291="Folga",$Y291="Folga trabalhada",$Y291="Férias (cadastro)",$Y291="Férias / afastamento",$Y291="Indeterminado (início da série)"),"",IF(OR($D291="6x1",$D291="FF 6x1"),IF(OR(WEEKDAY($F291,2)=6,WEEKDAY($F291,2)=7),"6x1 sáb/dom","6x1"),IF($D291="5x2","5x2",IF($H291="",IF($D291="Folguista",$J291,$E291),IF(OR($H291&gt;=Parâmetros!$E$18,$H291&lt;Parâmetros!$E$19),"C",IF($H291&lt;Parâmetros!$E$20,"A","B"))))))</f>
        <v>6x1</v>
      </c>
      <c r="L291" s="30">
        <f>SUMIFS(Dados!$E:$E,Dados!$A:$A,$A291,Dados!$S:$S,$F291)</f>
        <v>8.73</v>
      </c>
      <c r="M291" s="30">
        <f>IFERROR(INDEX(Parâmetros!$E$6:$E$11,MATCH($K291,Parâmetros!$A$6:$A$11,0)),"")</f>
        <v>8.8000000000000007</v>
      </c>
      <c r="N291" s="33">
        <f t="shared" si="25"/>
        <v>0.99204545454545456</v>
      </c>
      <c r="O291" s="33">
        <f>Parâmetros!$E$13</f>
        <v>0.8</v>
      </c>
      <c r="P291" s="32" t="str">
        <f>IF(OR($M291="",$F291&gt;Parâmetros!$E$14),"Não","Sim")</f>
        <v>Sim</v>
      </c>
      <c r="Q291" s="32" t="str">
        <f t="shared" si="26"/>
        <v>Sim</v>
      </c>
      <c r="R291" s="32" t="str">
        <f t="shared" si="27"/>
        <v>Sim</v>
      </c>
      <c r="S291" s="30">
        <f t="shared" si="28"/>
        <v>0</v>
      </c>
      <c r="T291" s="32" t="str">
        <f>IF($Q291&lt;&gt;"Sim","",IF($N291&gt;Parâmetros!$E$15,"Sim","Não"))</f>
        <v>Não</v>
      </c>
      <c r="U291" s="17" t="str">
        <f t="shared" si="29"/>
        <v>Na meta</v>
      </c>
      <c r="V291" s="17" t="str">
        <f>IF($AC291&lt;&gt;"",IF($L291&gt;0,"ATENÇÃO · apontou em dia de "&amp;LOWER($AC291)&amp;" cadastrado","Exceção cadastrada · "&amp;$AC291)&amp;IF($AD291="",""," · "&amp;$AD291),IF($E291="Férias",IF($L291&gt;0,"ATENÇÃO · apontou estando de férias no cadastro","Férias no cadastro"),IF($Y291="Férias / afastamento","Afastamento · "&amp;($Z291+$AA291-1)&amp;" dias seguidos sem apontamento",IF($Y291="Folga trabalhada","ATENÇÃO · apontou em dia de folga da escala 5x2",IF($Y291="Folga",IF(AND($D291="5x2",OR(WEEKDAY($F291,2)=6,WEEKDAY($F291,2)=7)),"Folga de fim de semana da escala 5x2",IF(AND(OR($D291="6x1",$D291="FF 6x1"),WEEKDAY($F291,2)=6,FALSE()),"Folga de fim de semana · apontou no domingo anterior",IF(AND(OR($D291="6x1",$D291="FF 6x1"),WEEKDAY($F291,2)=7,AND($A291=$A290,$L290&gt;0)),"Folga de fim de semana · apontou no sábado",IF(AND(OR($D291="6x1",$D291="FF 6x1"),OR(WEEKDAY($F291,2)=6,WEEKDAY($F291,2)=7)),"Folga de fim de semana · sem apontamento no sábado nem no domingo","Folga prevista pelo ciclo")))),IF($Y291="Indeterminado (início da série)","Sem histórico anterior — informe o dia do ciclo no Cadastro",IF($Y291="Falta de registro",IF(OR(OR($D291="6x1",$D291="FF 6x1"),$D291="5x2"),"FALTA DE REGISTRO · dia útil da escala "&amp;$E291,"FALTA DE REGISTRO · dia "&amp;$W291&amp;" de "&amp;IFERROR(INDEX(Parâmetros!$B$39:$B$48,MATCH($E291,Parâmetros!$A$39:$A$48,0)),99)&amp;" do ciclo"),IF(OR($D291="6x1",$D291="FF 6x1"),IF(OR(AND(WEEKDAY($F291,2)=6,AND($A291=$A292,$L292&gt;0)),AND(WEEKDAY($F291,2)=7,AND($A291=$A290,$L290&gt;0))),"ATENÇÃO · apontou sábado e domingo no mesmo fim de semana",IF(OR(WEEKDAY($F291,2)=6,WEEKDAY($F291,2)=7),"Jornada de fim de semana do 6x1",IF(OR($H291&gt;=Parâmetros!$E$20,$H291&lt;Parâmetros!$E$19),"ATENÇÃO · 6x1 apontou fora do horário diurno","Jornada fixa do 6x1"))),IF($D291="5x2","Jornada fixa do 5x2",IF($D291="Folguista",IF($J291=$K291,"Evidência confirma sequência","DIVERGE · sequência "&amp;$J291&amp;" × evidência "&amp;$K291),IF($K291=$E291,"Evidência confirma cadastro","DIVERGE · cadastro "&amp;$E291&amp;" × evidência "&amp;$K291)))))))))))</f>
        <v>Jornada fixa do 6x1</v>
      </c>
      <c r="W291" s="34" t="str">
        <f>IF(OR(OR($D291="6x1",$D291="FF 6x1"),$D291="5x2"),"",IF($AB291&lt;&gt;$AB290,IF(IFERROR(INDEX(Cadastro!$F$5:$F$243,$AB291),"")="",IF($L291&gt;0,1,0),IF(IFERROR(INDEX(Cadastro!$F$5:$F$243,$AB291),"")&lt;=IFERROR(INDEX(Parâmetros!$B$39:$B$48,MATCH($E291,Parâmetros!$A$39:$A$48,0)),99),IFERROR(INDEX(Cadastro!$F$5:$F$243,$AB291),""),0)),IF($L291&gt;0,IF(N($X290)&gt;0,1,N($W290)+1),IF(AND($L291=0,OR(N($W290)&gt;=IFERROR(INDEX(Parâmetros!$B$39:$B$48,MATCH($E291,Parâmetros!$A$39:$A$48,0)),99),AND(N($X290)&gt;0,N($X290)&lt;IFERROR(INDEX(Parâmetros!$C$39:$C$48,MATCH($E291,Parâmetros!$A$39:$A$48,0)),0)))),0,N($W290)+1))))</f>
        <v/>
      </c>
      <c r="X291" s="34" t="str">
        <f>IF(OR(OR($D291="6x1",$D291="FF 6x1"),$D291="5x2"),"",IF($AB291&lt;&gt;$AB290,IF(IFERROR(INDEX(Cadastro!$F$5:$F$243,$AB291),"")="",0,IF(IFERROR(INDEX(Cadastro!$F$5:$F$243,$AB291),"")&gt;IFERROR(INDEX(Parâmetros!$B$39:$B$48,MATCH($E291,Parâmetros!$A$39:$A$48,0)),99),IFERROR(INDEX(Cadastro!$F$5:$F$243,$AB291),"")-IFERROR(INDEX(Parâmetros!$B$39:$B$48,MATCH($E291,Parâmetros!$A$39:$A$48,0)),99),0)),IF(AND($L291=0,OR(N($W290)&gt;=IFERROR(INDEX(Parâmetros!$B$39:$B$48,MATCH($E291,Parâmetros!$A$39:$A$48,0)),99),AND(N($X290)&gt;0,N($X290)&lt;IFERROR(INDEX(Parâmetros!$C$39:$C$48,MATCH($E291,Parâmetros!$A$39:$A$48,0)),0)))),N($X290)+1,0)))</f>
        <v/>
      </c>
      <c r="Y291" t="str">
        <f>IF($AC291&lt;&gt;"",IF($L291&gt;0,$AC291&amp;" · com apontamento",$AC291),IF($E291="Férias",IF($L291&gt;0,"Férias · com apontamento","Férias (cadastro)"),IF(($Z291+$AA291-1)&gt;Parâmetros!$E$16,"Férias / afastamento",IF(AND($D291="5x2",OR(WEEKDAY($F291,2)=6,WEEKDAY($F291,2)=7)),IF($L291&gt;0,"Folga trabalhada","Folga"),IF($L291&gt;0,"Trabalhado",IF(OR(OR($D291="6x1",$D291="FF 6x1"),$D291="5x2"),IF(AND(OR($D291="6x1",$D291="FF 6x1"),OR(WEEKDAY($F291,2)=6,WEEKDAY($F291,2)=7)),"Folga","Falta de registro"),IF(AND($AB291&lt;&gt;$AB290,IFERROR(INDEX(Cadastro!$F$5:$F$243,$AB291),"")=""),"Indeterminado (início da série)",IF($X291&gt;0,"Folga","Falta de registro"))))))))</f>
        <v>Trabalhado</v>
      </c>
      <c r="Z291" s="34">
        <f>IF(OR($L291&gt;0,$F291&gt;Parâmetros!$E$14),0,IF($A291&lt;&gt;$A290,1,N($Z290)+1))</f>
        <v>0</v>
      </c>
      <c r="AA291" s="34">
        <f>IF(OR($L291&gt;0,$F291&gt;Parâmetros!$E$14),0,IF(OR($A291&lt;&gt;$A292,$F292&gt;Parâmetros!$E$14),1,N($AA292)+1))</f>
        <v>0</v>
      </c>
      <c r="AB291" s="31">
        <f>IFERROR(MATCH($A291&amp;"|"&amp;TEXT(_xlfn.MAXIFS(Cadastro!$E$5:$E$243,Cadastro!$A$5:$A$243,$A291,Cadastro!$E$5:$E$243,"&lt;="&amp;$F291),"yyyymmdd"),Cadastro!$I$5:$I$243,0),"")</f>
        <v>37</v>
      </c>
      <c r="AC291" t="str">
        <f>IFERROR(_xlfn.SINGLE(INDEX(Exceções!$D$5:$D$203,MATCH($A291&amp;"|"&amp;$F291,Exceções!$F$5:$F$203,0))),"")</f>
        <v/>
      </c>
      <c r="AD291" t="str">
        <f>IF($AC291="","",IFERROR(_xlfn.SINGLE(INDEX(Exceções!$E$5:$E$203,MATCH($A291&amp;"|"&amp;$F291,Exceções!$F$5:$F$203,0))),""))</f>
        <v/>
      </c>
    </row>
    <row r="292" spans="1:30" ht="15" hidden="1" customHeight="1" x14ac:dyDescent="0.25">
      <c r="A292" s="31">
        <v>53512</v>
      </c>
      <c r="B292" s="17" t="s">
        <v>12</v>
      </c>
      <c r="C292" s="17" t="str">
        <f>IFERROR(INDEX(Cadastro!$C$5:$C$243,$AB292),"NÃO INFORMADO")</f>
        <v>AUT</v>
      </c>
      <c r="D292" s="17" t="str">
        <f>IFERROR(INDEX(Cadastro!$D$5:$D$243,$AB292),"")</f>
        <v>6x1</v>
      </c>
      <c r="E292" s="17" t="str">
        <f>IFERROR(INDEX(Cadastro!$G$5:$G$243,$AB292),"")</f>
        <v>6x1</v>
      </c>
      <c r="F292" s="29">
        <v>46310</v>
      </c>
      <c r="G292" s="32" t="str">
        <f t="shared" si="24"/>
        <v>qui</v>
      </c>
      <c r="H292" s="31">
        <f>IF($L292=0,"",_xlfn.MINIFS(Dados!$Q:$Q,Dados!$A:$A,$A292,Dados!$S:$S,$F292))</f>
        <v>421</v>
      </c>
      <c r="I292" s="31">
        <f>IF($H292="","",_xlfn.MAXIFS(Dados!$R:$R,Dados!$A:$A,$A292,Dados!$S:$S,$F292))</f>
        <v>1008</v>
      </c>
      <c r="J292" s="32" t="str">
        <f>IF($D292&lt;&gt;"Folguista","",IFERROR(INDEX(Parâmetros!$D$52:$G$52,1,MIN(4,MAX(1,$W292))),""))</f>
        <v/>
      </c>
      <c r="K292" s="32" t="str">
        <f>IF(OR($AC292&lt;&gt;"",$Y292="Folga",$Y292="Folga trabalhada",$Y292="Férias (cadastro)",$Y292="Férias / afastamento",$Y292="Indeterminado (início da série)"),"",IF(OR($D292="6x1",$D292="FF 6x1"),IF(OR(WEEKDAY($F292,2)=6,WEEKDAY($F292,2)=7),"6x1 sáb/dom","6x1"),IF($D292="5x2","5x2",IF($H292="",IF($D292="Folguista",$J292,$E292),IF(OR($H292&gt;=Parâmetros!$E$18,$H292&lt;Parâmetros!$E$19),"C",IF($H292&lt;Parâmetros!$E$20,"A","B"))))))</f>
        <v>6x1</v>
      </c>
      <c r="L292" s="30">
        <f>SUMIFS(Dados!$E:$E,Dados!$A:$A,$A292,Dados!$S:$S,$F292)</f>
        <v>8.74</v>
      </c>
      <c r="M292" s="30">
        <f>IFERROR(INDEX(Parâmetros!$E$6:$E$11,MATCH($K292,Parâmetros!$A$6:$A$11,0)),"")</f>
        <v>8.8000000000000007</v>
      </c>
      <c r="N292" s="33">
        <f t="shared" si="25"/>
        <v>0.99318181818181817</v>
      </c>
      <c r="O292" s="33">
        <f>Parâmetros!$E$13</f>
        <v>0.8</v>
      </c>
      <c r="P292" s="32" t="str">
        <f>IF(OR($M292="",$F292&gt;Parâmetros!$E$14),"Não","Sim")</f>
        <v>Sim</v>
      </c>
      <c r="Q292" s="32" t="str">
        <f t="shared" si="26"/>
        <v>Sim</v>
      </c>
      <c r="R292" s="32" t="str">
        <f t="shared" si="27"/>
        <v>Sim</v>
      </c>
      <c r="S292" s="30">
        <f t="shared" si="28"/>
        <v>0</v>
      </c>
      <c r="T292" s="32" t="str">
        <f>IF($Q292&lt;&gt;"Sim","",IF($N292&gt;Parâmetros!$E$15,"Sim","Não"))</f>
        <v>Não</v>
      </c>
      <c r="U292" s="17" t="str">
        <f t="shared" si="29"/>
        <v>Na meta</v>
      </c>
      <c r="V292" s="17" t="str">
        <f>IF($AC292&lt;&gt;"",IF($L292&gt;0,"ATENÇÃO · apontou em dia de "&amp;LOWER($AC292)&amp;" cadastrado","Exceção cadastrada · "&amp;$AC292)&amp;IF($AD292="",""," · "&amp;$AD292),IF($E292="Férias",IF($L292&gt;0,"ATENÇÃO · apontou estando de férias no cadastro","Férias no cadastro"),IF($Y292="Férias / afastamento","Afastamento · "&amp;($Z292+$AA292-1)&amp;" dias seguidos sem apontamento",IF($Y292="Folga trabalhada","ATENÇÃO · apontou em dia de folga da escala 5x2",IF($Y292="Folga",IF(AND($D292="5x2",OR(WEEKDAY($F292,2)=6,WEEKDAY($F292,2)=7)),"Folga de fim de semana da escala 5x2",IF(AND(OR($D292="6x1",$D292="FF 6x1"),WEEKDAY($F292,2)=6,FALSE()),"Folga de fim de semana · apontou no domingo anterior",IF(AND(OR($D292="6x1",$D292="FF 6x1"),WEEKDAY($F292,2)=7,AND($A292=$A291,$L291&gt;0)),"Folga de fim de semana · apontou no sábado",IF(AND(OR($D292="6x1",$D292="FF 6x1"),OR(WEEKDAY($F292,2)=6,WEEKDAY($F292,2)=7)),"Folga de fim de semana · sem apontamento no sábado nem no domingo","Folga prevista pelo ciclo")))),IF($Y292="Indeterminado (início da série)","Sem histórico anterior — informe o dia do ciclo no Cadastro",IF($Y292="Falta de registro",IF(OR(OR($D292="6x1",$D292="FF 6x1"),$D292="5x2"),"FALTA DE REGISTRO · dia útil da escala "&amp;$E292,"FALTA DE REGISTRO · dia "&amp;$W292&amp;" de "&amp;IFERROR(INDEX(Parâmetros!$B$39:$B$48,MATCH($E292,Parâmetros!$A$39:$A$48,0)),99)&amp;" do ciclo"),IF(OR($D292="6x1",$D292="FF 6x1"),IF(OR(AND(WEEKDAY($F292,2)=6,AND($A292=$A293,$L293&gt;0)),AND(WEEKDAY($F292,2)=7,AND($A292=$A291,$L291&gt;0))),"ATENÇÃO · apontou sábado e domingo no mesmo fim de semana",IF(OR(WEEKDAY($F292,2)=6,WEEKDAY($F292,2)=7),"Jornada de fim de semana do 6x1",IF(OR($H292&gt;=Parâmetros!$E$20,$H292&lt;Parâmetros!$E$19),"ATENÇÃO · 6x1 apontou fora do horário diurno","Jornada fixa do 6x1"))),IF($D292="5x2","Jornada fixa do 5x2",IF($D292="Folguista",IF($J292=$K292,"Evidência confirma sequência","DIVERGE · sequência "&amp;$J292&amp;" × evidência "&amp;$K292),IF($K292=$E292,"Evidência confirma cadastro","DIVERGE · cadastro "&amp;$E292&amp;" × evidência "&amp;$K292)))))))))))</f>
        <v>Jornada fixa do 6x1</v>
      </c>
      <c r="W292" s="34" t="str">
        <f>IF(OR(OR($D292="6x1",$D292="FF 6x1"),$D292="5x2"),"",IF($AB292&lt;&gt;$AB291,IF(IFERROR(INDEX(Cadastro!$F$5:$F$243,$AB292),"")="",IF($L292&gt;0,1,0),IF(IFERROR(INDEX(Cadastro!$F$5:$F$243,$AB292),"")&lt;=IFERROR(INDEX(Parâmetros!$B$39:$B$48,MATCH($E292,Parâmetros!$A$39:$A$48,0)),99),IFERROR(INDEX(Cadastro!$F$5:$F$243,$AB292),""),0)),IF($L292&gt;0,IF(N($X291)&gt;0,1,N($W291)+1),IF(AND($L292=0,OR(N($W291)&gt;=IFERROR(INDEX(Parâmetros!$B$39:$B$48,MATCH($E292,Parâmetros!$A$39:$A$48,0)),99),AND(N($X291)&gt;0,N($X291)&lt;IFERROR(INDEX(Parâmetros!$C$39:$C$48,MATCH($E292,Parâmetros!$A$39:$A$48,0)),0)))),0,N($W291)+1))))</f>
        <v/>
      </c>
      <c r="X292" s="34" t="str">
        <f>IF(OR(OR($D292="6x1",$D292="FF 6x1"),$D292="5x2"),"",IF($AB292&lt;&gt;$AB291,IF(IFERROR(INDEX(Cadastro!$F$5:$F$243,$AB292),"")="",0,IF(IFERROR(INDEX(Cadastro!$F$5:$F$243,$AB292),"")&gt;IFERROR(INDEX(Parâmetros!$B$39:$B$48,MATCH($E292,Parâmetros!$A$39:$A$48,0)),99),IFERROR(INDEX(Cadastro!$F$5:$F$243,$AB292),"")-IFERROR(INDEX(Parâmetros!$B$39:$B$48,MATCH($E292,Parâmetros!$A$39:$A$48,0)),99),0)),IF(AND($L292=0,OR(N($W291)&gt;=IFERROR(INDEX(Parâmetros!$B$39:$B$48,MATCH($E292,Parâmetros!$A$39:$A$48,0)),99),AND(N($X291)&gt;0,N($X291)&lt;IFERROR(INDEX(Parâmetros!$C$39:$C$48,MATCH($E292,Parâmetros!$A$39:$A$48,0)),0)))),N($X291)+1,0)))</f>
        <v/>
      </c>
      <c r="Y292" t="str">
        <f>IF($AC292&lt;&gt;"",IF($L292&gt;0,$AC292&amp;" · com apontamento",$AC292),IF($E292="Férias",IF($L292&gt;0,"Férias · com apontamento","Férias (cadastro)"),IF(($Z292+$AA292-1)&gt;Parâmetros!$E$16,"Férias / afastamento",IF(AND($D292="5x2",OR(WEEKDAY($F292,2)=6,WEEKDAY($F292,2)=7)),IF($L292&gt;0,"Folga trabalhada","Folga"),IF($L292&gt;0,"Trabalhado",IF(OR(OR($D292="6x1",$D292="FF 6x1"),$D292="5x2"),IF(AND(OR($D292="6x1",$D292="FF 6x1"),OR(WEEKDAY($F292,2)=6,WEEKDAY($F292,2)=7)),"Folga","Falta de registro"),IF(AND($AB292&lt;&gt;$AB291,IFERROR(INDEX(Cadastro!$F$5:$F$243,$AB292),"")=""),"Indeterminado (início da série)",IF($X292&gt;0,"Folga","Falta de registro"))))))))</f>
        <v>Trabalhado</v>
      </c>
      <c r="Z292" s="34">
        <f>IF(OR($L292&gt;0,$F292&gt;Parâmetros!$E$14),0,IF($A292&lt;&gt;$A291,1,N($Z291)+1))</f>
        <v>0</v>
      </c>
      <c r="AA292" s="34">
        <f>IF(OR($L292&gt;0,$F292&gt;Parâmetros!$E$14),0,IF(OR($A292&lt;&gt;$A293,$F293&gt;Parâmetros!$E$14),1,N($AA293)+1))</f>
        <v>0</v>
      </c>
      <c r="AB292" s="31">
        <f>IFERROR(MATCH($A292&amp;"|"&amp;TEXT(_xlfn.MAXIFS(Cadastro!$E$5:$E$243,Cadastro!$A$5:$A$243,$A292,Cadastro!$E$5:$E$243,"&lt;="&amp;$F292),"yyyymmdd"),Cadastro!$I$5:$I$243,0),"")</f>
        <v>37</v>
      </c>
      <c r="AC292" t="str">
        <f>IFERROR(_xlfn.SINGLE(INDEX(Exceções!$D$5:$D$203,MATCH($A292&amp;"|"&amp;$F292,Exceções!$F$5:$F$203,0))),"")</f>
        <v/>
      </c>
      <c r="AD292" t="str">
        <f>IF($AC292="","",IFERROR(_xlfn.SINGLE(INDEX(Exceções!$E$5:$E$203,MATCH($A292&amp;"|"&amp;$F292,Exceções!$F$5:$F$203,0))),""))</f>
        <v/>
      </c>
    </row>
    <row r="293" spans="1:30" ht="15" hidden="1" customHeight="1" x14ac:dyDescent="0.25">
      <c r="A293" s="31">
        <v>53512</v>
      </c>
      <c r="B293" s="17" t="s">
        <v>12</v>
      </c>
      <c r="C293" s="17" t="str">
        <f>IFERROR(INDEX(Cadastro!$C$5:$C$243,$AB293),"NÃO INFORMADO")</f>
        <v>AUT</v>
      </c>
      <c r="D293" s="17" t="str">
        <f>IFERROR(INDEX(Cadastro!$D$5:$D$243,$AB293),"")</f>
        <v>6x1</v>
      </c>
      <c r="E293" s="17" t="str">
        <f>IFERROR(INDEX(Cadastro!$G$5:$G$243,$AB293),"")</f>
        <v>6x1</v>
      </c>
      <c r="F293" s="29">
        <v>46311</v>
      </c>
      <c r="G293" s="32" t="str">
        <f t="shared" si="24"/>
        <v>sex</v>
      </c>
      <c r="H293" s="31">
        <f>IF($L293=0,"",_xlfn.MINIFS(Dados!$Q:$Q,Dados!$A:$A,$A293,Dados!$S:$S,$F293))</f>
        <v>421</v>
      </c>
      <c r="I293" s="31">
        <f>IF($H293="","",_xlfn.MAXIFS(Dados!$R:$R,Dados!$A:$A,$A293,Dados!$S:$S,$F293))</f>
        <v>1006</v>
      </c>
      <c r="J293" s="32" t="str">
        <f>IF($D293&lt;&gt;"Folguista","",IFERROR(INDEX(Parâmetros!$D$52:$G$52,1,MIN(4,MAX(1,$W293))),""))</f>
        <v/>
      </c>
      <c r="K293" s="32" t="str">
        <f>IF(OR($AC293&lt;&gt;"",$Y293="Folga",$Y293="Folga trabalhada",$Y293="Férias (cadastro)",$Y293="Férias / afastamento",$Y293="Indeterminado (início da série)"),"",IF(OR($D293="6x1",$D293="FF 6x1"),IF(OR(WEEKDAY($F293,2)=6,WEEKDAY($F293,2)=7),"6x1 sáb/dom","6x1"),IF($D293="5x2","5x2",IF($H293="",IF($D293="Folguista",$J293,$E293),IF(OR($H293&gt;=Parâmetros!$E$18,$H293&lt;Parâmetros!$E$19),"C",IF($H293&lt;Parâmetros!$E$20,"A","B"))))))</f>
        <v>6x1</v>
      </c>
      <c r="L293" s="30">
        <f>SUMIFS(Dados!$E:$E,Dados!$A:$A,$A293,Dados!$S:$S,$F293)</f>
        <v>8.73</v>
      </c>
      <c r="M293" s="30">
        <f>IFERROR(INDEX(Parâmetros!$E$6:$E$11,MATCH($K293,Parâmetros!$A$6:$A$11,0)),"")</f>
        <v>8.8000000000000007</v>
      </c>
      <c r="N293" s="33">
        <f t="shared" si="25"/>
        <v>0.99204545454545456</v>
      </c>
      <c r="O293" s="33">
        <f>Parâmetros!$E$13</f>
        <v>0.8</v>
      </c>
      <c r="P293" s="32" t="str">
        <f>IF(OR($M293="",$F293&gt;Parâmetros!$E$14),"Não","Sim")</f>
        <v>Sim</v>
      </c>
      <c r="Q293" s="32" t="str">
        <f t="shared" si="26"/>
        <v>Sim</v>
      </c>
      <c r="R293" s="32" t="str">
        <f t="shared" si="27"/>
        <v>Sim</v>
      </c>
      <c r="S293" s="30">
        <f t="shared" si="28"/>
        <v>0</v>
      </c>
      <c r="T293" s="32" t="str">
        <f>IF($Q293&lt;&gt;"Sim","",IF($N293&gt;Parâmetros!$E$15,"Sim","Não"))</f>
        <v>Não</v>
      </c>
      <c r="U293" s="17" t="str">
        <f t="shared" si="29"/>
        <v>Na meta</v>
      </c>
      <c r="V293" s="17" t="str">
        <f>IF($AC293&lt;&gt;"",IF($L293&gt;0,"ATENÇÃO · apontou em dia de "&amp;LOWER($AC293)&amp;" cadastrado","Exceção cadastrada · "&amp;$AC293)&amp;IF($AD293="",""," · "&amp;$AD293),IF($E293="Férias",IF($L293&gt;0,"ATENÇÃO · apontou estando de férias no cadastro","Férias no cadastro"),IF($Y293="Férias / afastamento","Afastamento · "&amp;($Z293+$AA293-1)&amp;" dias seguidos sem apontamento",IF($Y293="Folga trabalhada","ATENÇÃO · apontou em dia de folga da escala 5x2",IF($Y293="Folga",IF(AND($D293="5x2",OR(WEEKDAY($F293,2)=6,WEEKDAY($F293,2)=7)),"Folga de fim de semana da escala 5x2",IF(AND(OR($D293="6x1",$D293="FF 6x1"),WEEKDAY($F293,2)=6,FALSE()),"Folga de fim de semana · apontou no domingo anterior",IF(AND(OR($D293="6x1",$D293="FF 6x1"),WEEKDAY($F293,2)=7,AND($A293=$A292,$L292&gt;0)),"Folga de fim de semana · apontou no sábado",IF(AND(OR($D293="6x1",$D293="FF 6x1"),OR(WEEKDAY($F293,2)=6,WEEKDAY($F293,2)=7)),"Folga de fim de semana · sem apontamento no sábado nem no domingo","Folga prevista pelo ciclo")))),IF($Y293="Indeterminado (início da série)","Sem histórico anterior — informe o dia do ciclo no Cadastro",IF($Y293="Falta de registro",IF(OR(OR($D293="6x1",$D293="FF 6x1"),$D293="5x2"),"FALTA DE REGISTRO · dia útil da escala "&amp;$E293,"FALTA DE REGISTRO · dia "&amp;$W293&amp;" de "&amp;IFERROR(INDEX(Parâmetros!$B$39:$B$48,MATCH($E293,Parâmetros!$A$39:$A$48,0)),99)&amp;" do ciclo"),IF(OR($D293="6x1",$D293="FF 6x1"),IF(OR(AND(WEEKDAY($F293,2)=6,AND($A293=$A294,$L294&gt;0)),AND(WEEKDAY($F293,2)=7,AND($A293=$A292,$L292&gt;0))),"ATENÇÃO · apontou sábado e domingo no mesmo fim de semana",IF(OR(WEEKDAY($F293,2)=6,WEEKDAY($F293,2)=7),"Jornada de fim de semana do 6x1",IF(OR($H293&gt;=Parâmetros!$E$20,$H293&lt;Parâmetros!$E$19),"ATENÇÃO · 6x1 apontou fora do horário diurno","Jornada fixa do 6x1"))),IF($D293="5x2","Jornada fixa do 5x2",IF($D293="Folguista",IF($J293=$K293,"Evidência confirma sequência","DIVERGE · sequência "&amp;$J293&amp;" × evidência "&amp;$K293),IF($K293=$E293,"Evidência confirma cadastro","DIVERGE · cadastro "&amp;$E293&amp;" × evidência "&amp;$K293)))))))))))</f>
        <v>Jornada fixa do 6x1</v>
      </c>
      <c r="W293" s="34" t="str">
        <f>IF(OR(OR($D293="6x1",$D293="FF 6x1"),$D293="5x2"),"",IF($AB293&lt;&gt;$AB292,IF(IFERROR(INDEX(Cadastro!$F$5:$F$243,$AB293),"")="",IF($L293&gt;0,1,0),IF(IFERROR(INDEX(Cadastro!$F$5:$F$243,$AB293),"")&lt;=IFERROR(INDEX(Parâmetros!$B$39:$B$48,MATCH($E293,Parâmetros!$A$39:$A$48,0)),99),IFERROR(INDEX(Cadastro!$F$5:$F$243,$AB293),""),0)),IF($L293&gt;0,IF(N($X292)&gt;0,1,N($W292)+1),IF(AND($L293=0,OR(N($W292)&gt;=IFERROR(INDEX(Parâmetros!$B$39:$B$48,MATCH($E293,Parâmetros!$A$39:$A$48,0)),99),AND(N($X292)&gt;0,N($X292)&lt;IFERROR(INDEX(Parâmetros!$C$39:$C$48,MATCH($E293,Parâmetros!$A$39:$A$48,0)),0)))),0,N($W292)+1))))</f>
        <v/>
      </c>
      <c r="X293" s="34" t="str">
        <f>IF(OR(OR($D293="6x1",$D293="FF 6x1"),$D293="5x2"),"",IF($AB293&lt;&gt;$AB292,IF(IFERROR(INDEX(Cadastro!$F$5:$F$243,$AB293),"")="",0,IF(IFERROR(INDEX(Cadastro!$F$5:$F$243,$AB293),"")&gt;IFERROR(INDEX(Parâmetros!$B$39:$B$48,MATCH($E293,Parâmetros!$A$39:$A$48,0)),99),IFERROR(INDEX(Cadastro!$F$5:$F$243,$AB293),"")-IFERROR(INDEX(Parâmetros!$B$39:$B$48,MATCH($E293,Parâmetros!$A$39:$A$48,0)),99),0)),IF(AND($L293=0,OR(N($W292)&gt;=IFERROR(INDEX(Parâmetros!$B$39:$B$48,MATCH($E293,Parâmetros!$A$39:$A$48,0)),99),AND(N($X292)&gt;0,N($X292)&lt;IFERROR(INDEX(Parâmetros!$C$39:$C$48,MATCH($E293,Parâmetros!$A$39:$A$48,0)),0)))),N($X292)+1,0)))</f>
        <v/>
      </c>
      <c r="Y293" t="str">
        <f>IF($AC293&lt;&gt;"",IF($L293&gt;0,$AC293&amp;" · com apontamento",$AC293),IF($E293="Férias",IF($L293&gt;0,"Férias · com apontamento","Férias (cadastro)"),IF(($Z293+$AA293-1)&gt;Parâmetros!$E$16,"Férias / afastamento",IF(AND($D293="5x2",OR(WEEKDAY($F293,2)=6,WEEKDAY($F293,2)=7)),IF($L293&gt;0,"Folga trabalhada","Folga"),IF($L293&gt;0,"Trabalhado",IF(OR(OR($D293="6x1",$D293="FF 6x1"),$D293="5x2"),IF(AND(OR($D293="6x1",$D293="FF 6x1"),OR(WEEKDAY($F293,2)=6,WEEKDAY($F293,2)=7)),"Folga","Falta de registro"),IF(AND($AB293&lt;&gt;$AB292,IFERROR(INDEX(Cadastro!$F$5:$F$243,$AB293),"")=""),"Indeterminado (início da série)",IF($X293&gt;0,"Folga","Falta de registro"))))))))</f>
        <v>Trabalhado</v>
      </c>
      <c r="Z293" s="34">
        <f>IF(OR($L293&gt;0,$F293&gt;Parâmetros!$E$14),0,IF($A293&lt;&gt;$A292,1,N($Z292)+1))</f>
        <v>0</v>
      </c>
      <c r="AA293" s="34">
        <f>IF(OR($L293&gt;0,$F293&gt;Parâmetros!$E$14),0,IF(OR($A293&lt;&gt;$A294,$F294&gt;Parâmetros!$E$14),1,N($AA294)+1))</f>
        <v>0</v>
      </c>
      <c r="AB293" s="31">
        <f>IFERROR(MATCH($A293&amp;"|"&amp;TEXT(_xlfn.MAXIFS(Cadastro!$E$5:$E$243,Cadastro!$A$5:$A$243,$A293,Cadastro!$E$5:$E$243,"&lt;="&amp;$F293),"yyyymmdd"),Cadastro!$I$5:$I$243,0),"")</f>
        <v>37</v>
      </c>
      <c r="AC293" t="str">
        <f>IFERROR(_xlfn.SINGLE(INDEX(Exceções!$D$5:$D$203,MATCH($A293&amp;"|"&amp;$F293,Exceções!$F$5:$F$203,0))),"")</f>
        <v/>
      </c>
      <c r="AD293" t="str">
        <f>IF($AC293="","",IFERROR(_xlfn.SINGLE(INDEX(Exceções!$E$5:$E$203,MATCH($A293&amp;"|"&amp;$F293,Exceções!$F$5:$F$203,0))),""))</f>
        <v/>
      </c>
    </row>
    <row r="294" spans="1:30" ht="15" hidden="1" customHeight="1" x14ac:dyDescent="0.25">
      <c r="A294" s="31">
        <v>53512</v>
      </c>
      <c r="B294" s="17" t="s">
        <v>12</v>
      </c>
      <c r="C294" s="17" t="str">
        <f>IFERROR(INDEX(Cadastro!$C$5:$C$243,$AB294),"NÃO INFORMADO")</f>
        <v>AUT</v>
      </c>
      <c r="D294" s="17" t="str">
        <f>IFERROR(INDEX(Cadastro!$D$5:$D$243,$AB294),"")</f>
        <v>6x1</v>
      </c>
      <c r="E294" s="17" t="str">
        <f>IFERROR(INDEX(Cadastro!$G$5:$G$243,$AB294),"")</f>
        <v>6x1</v>
      </c>
      <c r="F294" s="29">
        <v>46312</v>
      </c>
      <c r="G294" s="32" t="str">
        <f t="shared" si="24"/>
        <v>sáb</v>
      </c>
      <c r="H294" s="31">
        <f>IF($L294=0,"",_xlfn.MINIFS(Dados!$Q:$Q,Dados!$A:$A,$A294,Dados!$S:$S,$F294))</f>
        <v>421</v>
      </c>
      <c r="I294" s="31">
        <f>IF($H294="","",_xlfn.MAXIFS(Dados!$R:$R,Dados!$A:$A,$A294,Dados!$S:$S,$F294))</f>
        <v>918</v>
      </c>
      <c r="J294" s="32" t="str">
        <f>IF($D294&lt;&gt;"Folguista","",IFERROR(INDEX(Parâmetros!$D$52:$G$52,1,MIN(4,MAX(1,$W294))),""))</f>
        <v/>
      </c>
      <c r="K294" s="32" t="str">
        <f>IF(OR($AC294&lt;&gt;"",$Y294="Folga",$Y294="Folga trabalhada",$Y294="Férias (cadastro)",$Y294="Férias / afastamento",$Y294="Indeterminado (início da série)"),"",IF(OR($D294="6x1",$D294="FF 6x1"),IF(OR(WEEKDAY($F294,2)=6,WEEKDAY($F294,2)=7),"6x1 sáb/dom","6x1"),IF($D294="5x2","5x2",IF($H294="",IF($D294="Folguista",$J294,$E294),IF(OR($H294&gt;=Parâmetros!$E$18,$H294&lt;Parâmetros!$E$19),"C",IF($H294&lt;Parâmetros!$E$20,"A","B"))))))</f>
        <v>6x1 sáb/dom</v>
      </c>
      <c r="L294" s="30">
        <f>SUMIFS(Dados!$E:$E,Dados!$A:$A,$A294,Dados!$S:$S,$F294)</f>
        <v>7.26</v>
      </c>
      <c r="M294" s="30">
        <f>IFERROR(INDEX(Parâmetros!$E$6:$E$11,MATCH($K294,Parâmetros!$A$6:$A$11,0)),"")</f>
        <v>7.33</v>
      </c>
      <c r="N294" s="33">
        <f t="shared" si="25"/>
        <v>0.990450204638472</v>
      </c>
      <c r="O294" s="33">
        <f>Parâmetros!$E$13</f>
        <v>0.8</v>
      </c>
      <c r="P294" s="32" t="str">
        <f>IF(OR($M294="",$F294&gt;Parâmetros!$E$14),"Não","Sim")</f>
        <v>Sim</v>
      </c>
      <c r="Q294" s="32" t="str">
        <f t="shared" si="26"/>
        <v>Sim</v>
      </c>
      <c r="R294" s="32" t="str">
        <f t="shared" si="27"/>
        <v>Sim</v>
      </c>
      <c r="S294" s="30">
        <f t="shared" si="28"/>
        <v>0</v>
      </c>
      <c r="T294" s="32" t="str">
        <f>IF($Q294&lt;&gt;"Sim","",IF($N294&gt;Parâmetros!$E$15,"Sim","Não"))</f>
        <v>Não</v>
      </c>
      <c r="U294" s="17" t="str">
        <f t="shared" si="29"/>
        <v>Na meta</v>
      </c>
      <c r="V294" s="17" t="str">
        <f>IF($AC294&lt;&gt;"",IF($L294&gt;0,"ATENÇÃO · apontou em dia de "&amp;LOWER($AC294)&amp;" cadastrado","Exceção cadastrada · "&amp;$AC294)&amp;IF($AD294="",""," · "&amp;$AD294),IF($E294="Férias",IF($L294&gt;0,"ATENÇÃO · apontou estando de férias no cadastro","Férias no cadastro"),IF($Y294="Férias / afastamento","Afastamento · "&amp;($Z294+$AA294-1)&amp;" dias seguidos sem apontamento",IF($Y294="Folga trabalhada","ATENÇÃO · apontou em dia de folga da escala 5x2",IF($Y294="Folga",IF(AND($D294="5x2",OR(WEEKDAY($F294,2)=6,WEEKDAY($F294,2)=7)),"Folga de fim de semana da escala 5x2",IF(AND(OR($D294="6x1",$D294="FF 6x1"),WEEKDAY($F294,2)=6,FALSE()),"Folga de fim de semana · apontou no domingo anterior",IF(AND(OR($D294="6x1",$D294="FF 6x1"),WEEKDAY($F294,2)=7,AND($A294=$A293,$L293&gt;0)),"Folga de fim de semana · apontou no sábado",IF(AND(OR($D294="6x1",$D294="FF 6x1"),OR(WEEKDAY($F294,2)=6,WEEKDAY($F294,2)=7)),"Folga de fim de semana · sem apontamento no sábado nem no domingo","Folga prevista pelo ciclo")))),IF($Y294="Indeterminado (início da série)","Sem histórico anterior — informe o dia do ciclo no Cadastro",IF($Y294="Falta de registro",IF(OR(OR($D294="6x1",$D294="FF 6x1"),$D294="5x2"),"FALTA DE REGISTRO · dia útil da escala "&amp;$E294,"FALTA DE REGISTRO · dia "&amp;$W294&amp;" de "&amp;IFERROR(INDEX(Parâmetros!$B$39:$B$48,MATCH($E294,Parâmetros!$A$39:$A$48,0)),99)&amp;" do ciclo"),IF(OR($D294="6x1",$D294="FF 6x1"),IF(OR(AND(WEEKDAY($F294,2)=6,AND($A294=$A295,$L295&gt;0)),AND(WEEKDAY($F294,2)=7,AND($A294=$A293,$L293&gt;0))),"ATENÇÃO · apontou sábado e domingo no mesmo fim de semana",IF(OR(WEEKDAY($F294,2)=6,WEEKDAY($F294,2)=7),"Jornada de fim de semana do 6x1",IF(OR($H294&gt;=Parâmetros!$E$20,$H294&lt;Parâmetros!$E$19),"ATENÇÃO · 6x1 apontou fora do horário diurno","Jornada fixa do 6x1"))),IF($D294="5x2","Jornada fixa do 5x2",IF($D294="Folguista",IF($J294=$K294,"Evidência confirma sequência","DIVERGE · sequência "&amp;$J294&amp;" × evidência "&amp;$K294),IF($K294=$E294,"Evidência confirma cadastro","DIVERGE · cadastro "&amp;$E294&amp;" × evidência "&amp;$K294)))))))))))</f>
        <v>Jornada de fim de semana do 6x1</v>
      </c>
      <c r="W294" s="34" t="str">
        <f>IF(OR(OR($D294="6x1",$D294="FF 6x1"),$D294="5x2"),"",IF($AB294&lt;&gt;$AB293,IF(IFERROR(INDEX(Cadastro!$F$5:$F$243,$AB294),"")="",IF($L294&gt;0,1,0),IF(IFERROR(INDEX(Cadastro!$F$5:$F$243,$AB294),"")&lt;=IFERROR(INDEX(Parâmetros!$B$39:$B$48,MATCH($E294,Parâmetros!$A$39:$A$48,0)),99),IFERROR(INDEX(Cadastro!$F$5:$F$243,$AB294),""),0)),IF($L294&gt;0,IF(N($X293)&gt;0,1,N($W293)+1),IF(AND($L294=0,OR(N($W293)&gt;=IFERROR(INDEX(Parâmetros!$B$39:$B$48,MATCH($E294,Parâmetros!$A$39:$A$48,0)),99),AND(N($X293)&gt;0,N($X293)&lt;IFERROR(INDEX(Parâmetros!$C$39:$C$48,MATCH($E294,Parâmetros!$A$39:$A$48,0)),0)))),0,N($W293)+1))))</f>
        <v/>
      </c>
      <c r="X294" s="34" t="str">
        <f>IF(OR(OR($D294="6x1",$D294="FF 6x1"),$D294="5x2"),"",IF($AB294&lt;&gt;$AB293,IF(IFERROR(INDEX(Cadastro!$F$5:$F$243,$AB294),"")="",0,IF(IFERROR(INDEX(Cadastro!$F$5:$F$243,$AB294),"")&gt;IFERROR(INDEX(Parâmetros!$B$39:$B$48,MATCH($E294,Parâmetros!$A$39:$A$48,0)),99),IFERROR(INDEX(Cadastro!$F$5:$F$243,$AB294),"")-IFERROR(INDEX(Parâmetros!$B$39:$B$48,MATCH($E294,Parâmetros!$A$39:$A$48,0)),99),0)),IF(AND($L294=0,OR(N($W293)&gt;=IFERROR(INDEX(Parâmetros!$B$39:$B$48,MATCH($E294,Parâmetros!$A$39:$A$48,0)),99),AND(N($X293)&gt;0,N($X293)&lt;IFERROR(INDEX(Parâmetros!$C$39:$C$48,MATCH($E294,Parâmetros!$A$39:$A$48,0)),0)))),N($X293)+1,0)))</f>
        <v/>
      </c>
      <c r="Y294" t="str">
        <f>IF($AC294&lt;&gt;"",IF($L294&gt;0,$AC294&amp;" · com apontamento",$AC294),IF($E294="Férias",IF($L294&gt;0,"Férias · com apontamento","Férias (cadastro)"),IF(($Z294+$AA294-1)&gt;Parâmetros!$E$16,"Férias / afastamento",IF(AND($D294="5x2",OR(WEEKDAY($F294,2)=6,WEEKDAY($F294,2)=7)),IF($L294&gt;0,"Folga trabalhada","Folga"),IF($L294&gt;0,"Trabalhado",IF(OR(OR($D294="6x1",$D294="FF 6x1"),$D294="5x2"),IF(AND(OR($D294="6x1",$D294="FF 6x1"),OR(WEEKDAY($F294,2)=6,WEEKDAY($F294,2)=7)),"Folga","Falta de registro"),IF(AND($AB294&lt;&gt;$AB293,IFERROR(INDEX(Cadastro!$F$5:$F$243,$AB294),"")=""),"Indeterminado (início da série)",IF($X294&gt;0,"Folga","Falta de registro"))))))))</f>
        <v>Trabalhado</v>
      </c>
      <c r="Z294" s="34">
        <f>IF(OR($L294&gt;0,$F294&gt;Parâmetros!$E$14),0,IF($A294&lt;&gt;$A293,1,N($Z293)+1))</f>
        <v>0</v>
      </c>
      <c r="AA294" s="34">
        <f>IF(OR($L294&gt;0,$F294&gt;Parâmetros!$E$14),0,IF(OR($A294&lt;&gt;$A295,$F295&gt;Parâmetros!$E$14),1,N($AA295)+1))</f>
        <v>0</v>
      </c>
      <c r="AB294" s="31">
        <f>IFERROR(MATCH($A294&amp;"|"&amp;TEXT(_xlfn.MAXIFS(Cadastro!$E$5:$E$243,Cadastro!$A$5:$A$243,$A294,Cadastro!$E$5:$E$243,"&lt;="&amp;$F294),"yyyymmdd"),Cadastro!$I$5:$I$243,0),"")</f>
        <v>37</v>
      </c>
      <c r="AC294" t="str">
        <f>IFERROR(_xlfn.SINGLE(INDEX(Exceções!$D$5:$D$203,MATCH($A294&amp;"|"&amp;$F294,Exceções!$F$5:$F$203,0))),"")</f>
        <v/>
      </c>
      <c r="AD294" t="str">
        <f>IF($AC294="","",IFERROR(_xlfn.SINGLE(INDEX(Exceções!$E$5:$E$203,MATCH($A294&amp;"|"&amp;$F294,Exceções!$F$5:$F$203,0))),""))</f>
        <v/>
      </c>
    </row>
    <row r="295" spans="1:30" ht="15" hidden="1" customHeight="1" x14ac:dyDescent="0.25">
      <c r="A295" s="31">
        <v>53512</v>
      </c>
      <c r="B295" s="17" t="s">
        <v>12</v>
      </c>
      <c r="C295" s="17" t="str">
        <f>IFERROR(INDEX(Cadastro!$C$5:$C$243,$AB295),"NÃO INFORMADO")</f>
        <v>AUT</v>
      </c>
      <c r="D295" s="17" t="str">
        <f>IFERROR(INDEX(Cadastro!$D$5:$D$243,$AB295),"")</f>
        <v>6x1</v>
      </c>
      <c r="E295" s="17" t="str">
        <f>IFERROR(INDEX(Cadastro!$G$5:$G$243,$AB295),"")</f>
        <v>6x1</v>
      </c>
      <c r="F295" s="29">
        <v>46313</v>
      </c>
      <c r="G295" s="32" t="str">
        <f t="shared" si="24"/>
        <v>dom</v>
      </c>
      <c r="H295" s="31" t="str">
        <f>IF($L295=0,"",_xlfn.MINIFS(Dados!$Q:$Q,Dados!$A:$A,$A295,Dados!$S:$S,$F295))</f>
        <v/>
      </c>
      <c r="I295" s="31" t="str">
        <f>IF($H295="","",_xlfn.MAXIFS(Dados!$R:$R,Dados!$A:$A,$A295,Dados!$S:$S,$F295))</f>
        <v/>
      </c>
      <c r="J295" s="32" t="str">
        <f>IF($D295&lt;&gt;"Folguista","",IFERROR(INDEX(Parâmetros!$D$52:$G$52,1,MIN(4,MAX(1,$W295))),""))</f>
        <v/>
      </c>
      <c r="K295" s="32" t="str">
        <f>IF(OR($AC295&lt;&gt;"",$Y295="Folga",$Y295="Folga trabalhada",$Y295="Férias (cadastro)",$Y295="Férias / afastamento",$Y295="Indeterminado (início da série)"),"",IF(OR($D295="6x1",$D295="FF 6x1"),IF(OR(WEEKDAY($F295,2)=6,WEEKDAY($F295,2)=7),"6x1 sáb/dom","6x1"),IF($D295="5x2","5x2",IF($H295="",IF($D295="Folguista",$J295,$E295),IF(OR($H295&gt;=Parâmetros!$E$18,$H295&lt;Parâmetros!$E$19),"C",IF($H295&lt;Parâmetros!$E$20,"A","B"))))))</f>
        <v/>
      </c>
      <c r="L295" s="30">
        <f>SUMIFS(Dados!$E:$E,Dados!$A:$A,$A295,Dados!$S:$S,$F295)</f>
        <v>0</v>
      </c>
      <c r="M295" s="30" t="str">
        <f>IFERROR(INDEX(Parâmetros!$E$6:$E$11,MATCH($K295,Parâmetros!$A$6:$A$11,0)),"")</f>
        <v/>
      </c>
      <c r="N295" s="33" t="str">
        <f t="shared" si="25"/>
        <v/>
      </c>
      <c r="O295" s="33">
        <f>Parâmetros!$E$13</f>
        <v>0.8</v>
      </c>
      <c r="P295" s="32" t="str">
        <f>IF(OR($M295="",$F295&gt;Parâmetros!$E$14),"Não","Sim")</f>
        <v>Não</v>
      </c>
      <c r="Q295" s="32" t="str">
        <f t="shared" si="26"/>
        <v/>
      </c>
      <c r="R295" s="32" t="str">
        <f t="shared" si="27"/>
        <v/>
      </c>
      <c r="S295" s="30" t="str">
        <f t="shared" si="28"/>
        <v/>
      </c>
      <c r="T295" s="32" t="str">
        <f>IF($Q295&lt;&gt;"Sim","",IF($N295&gt;Parâmetros!$E$15,"Sim","Não"))</f>
        <v/>
      </c>
      <c r="U295" s="17" t="str">
        <f t="shared" si="29"/>
        <v>Folga</v>
      </c>
      <c r="V295" s="17" t="str">
        <f>IF($AC295&lt;&gt;"",IF($L295&gt;0,"ATENÇÃO · apontou em dia de "&amp;LOWER($AC295)&amp;" cadastrado","Exceção cadastrada · "&amp;$AC295)&amp;IF($AD295="",""," · "&amp;$AD295),IF($E295="Férias",IF($L295&gt;0,"ATENÇÃO · apontou estando de férias no cadastro","Férias no cadastro"),IF($Y295="Férias / afastamento","Afastamento · "&amp;($Z295+$AA295-1)&amp;" dias seguidos sem apontamento",IF($Y295="Folga trabalhada","ATENÇÃO · apontou em dia de folga da escala 5x2",IF($Y295="Folga",IF(AND($D295="5x2",OR(WEEKDAY($F295,2)=6,WEEKDAY($F295,2)=7)),"Folga de fim de semana da escala 5x2",IF(AND(OR($D295="6x1",$D295="FF 6x1"),WEEKDAY($F295,2)=6,FALSE()),"Folga de fim de semana · apontou no domingo anterior",IF(AND(OR($D295="6x1",$D295="FF 6x1"),WEEKDAY($F295,2)=7,AND($A295=$A294,$L294&gt;0)),"Folga de fim de semana · apontou no sábado",IF(AND(OR($D295="6x1",$D295="FF 6x1"),OR(WEEKDAY($F295,2)=6,WEEKDAY($F295,2)=7)),"Folga de fim de semana · sem apontamento no sábado nem no domingo","Folga prevista pelo ciclo")))),IF($Y295="Indeterminado (início da série)","Sem histórico anterior — informe o dia do ciclo no Cadastro",IF($Y295="Falta de registro",IF(OR(OR($D295="6x1",$D295="FF 6x1"),$D295="5x2"),"FALTA DE REGISTRO · dia útil da escala "&amp;$E295,"FALTA DE REGISTRO · dia "&amp;$W295&amp;" de "&amp;IFERROR(INDEX(Parâmetros!$B$39:$B$48,MATCH($E295,Parâmetros!$A$39:$A$48,0)),99)&amp;" do ciclo"),IF(OR($D295="6x1",$D295="FF 6x1"),IF(OR(AND(WEEKDAY($F295,2)=6,AND($A295=$A296,$L296&gt;0)),AND(WEEKDAY($F295,2)=7,AND($A295=$A294,$L294&gt;0))),"ATENÇÃO · apontou sábado e domingo no mesmo fim de semana",IF(OR(WEEKDAY($F295,2)=6,WEEKDAY($F295,2)=7),"Jornada de fim de semana do 6x1",IF(OR($H295&gt;=Parâmetros!$E$20,$H295&lt;Parâmetros!$E$19),"ATENÇÃO · 6x1 apontou fora do horário diurno","Jornada fixa do 6x1"))),IF($D295="5x2","Jornada fixa do 5x2",IF($D295="Folguista",IF($J295=$K295,"Evidência confirma sequência","DIVERGE · sequência "&amp;$J295&amp;" × evidência "&amp;$K295),IF($K295=$E295,"Evidência confirma cadastro","DIVERGE · cadastro "&amp;$E295&amp;" × evidência "&amp;$K295)))))))))))</f>
        <v>Folga de fim de semana · apontou no sábado</v>
      </c>
      <c r="W295" s="34" t="str">
        <f>IF(OR(OR($D295="6x1",$D295="FF 6x1"),$D295="5x2"),"",IF($AB295&lt;&gt;$AB294,IF(IFERROR(INDEX(Cadastro!$F$5:$F$243,$AB295),"")="",IF($L295&gt;0,1,0),IF(IFERROR(INDEX(Cadastro!$F$5:$F$243,$AB295),"")&lt;=IFERROR(INDEX(Parâmetros!$B$39:$B$48,MATCH($E295,Parâmetros!$A$39:$A$48,0)),99),IFERROR(INDEX(Cadastro!$F$5:$F$243,$AB295),""),0)),IF($L295&gt;0,IF(N($X294)&gt;0,1,N($W294)+1),IF(AND($L295=0,OR(N($W294)&gt;=IFERROR(INDEX(Parâmetros!$B$39:$B$48,MATCH($E295,Parâmetros!$A$39:$A$48,0)),99),AND(N($X294)&gt;0,N($X294)&lt;IFERROR(INDEX(Parâmetros!$C$39:$C$48,MATCH($E295,Parâmetros!$A$39:$A$48,0)),0)))),0,N($W294)+1))))</f>
        <v/>
      </c>
      <c r="X295" s="34" t="str">
        <f>IF(OR(OR($D295="6x1",$D295="FF 6x1"),$D295="5x2"),"",IF($AB295&lt;&gt;$AB294,IF(IFERROR(INDEX(Cadastro!$F$5:$F$243,$AB295),"")="",0,IF(IFERROR(INDEX(Cadastro!$F$5:$F$243,$AB295),"")&gt;IFERROR(INDEX(Parâmetros!$B$39:$B$48,MATCH($E295,Parâmetros!$A$39:$A$48,0)),99),IFERROR(INDEX(Cadastro!$F$5:$F$243,$AB295),"")-IFERROR(INDEX(Parâmetros!$B$39:$B$48,MATCH($E295,Parâmetros!$A$39:$A$48,0)),99),0)),IF(AND($L295=0,OR(N($W294)&gt;=IFERROR(INDEX(Parâmetros!$B$39:$B$48,MATCH($E295,Parâmetros!$A$39:$A$48,0)),99),AND(N($X294)&gt;0,N($X294)&lt;IFERROR(INDEX(Parâmetros!$C$39:$C$48,MATCH($E295,Parâmetros!$A$39:$A$48,0)),0)))),N($X294)+1,0)))</f>
        <v/>
      </c>
      <c r="Y295" t="str">
        <f>IF($AC295&lt;&gt;"",IF($L295&gt;0,$AC295&amp;" · com apontamento",$AC295),IF($E295="Férias",IF($L295&gt;0,"Férias · com apontamento","Férias (cadastro)"),IF(($Z295+$AA295-1)&gt;Parâmetros!$E$16,"Férias / afastamento",IF(AND($D295="5x2",OR(WEEKDAY($F295,2)=6,WEEKDAY($F295,2)=7)),IF($L295&gt;0,"Folga trabalhada","Folga"),IF($L295&gt;0,"Trabalhado",IF(OR(OR($D295="6x1",$D295="FF 6x1"),$D295="5x2"),IF(AND(OR($D295="6x1",$D295="FF 6x1"),OR(WEEKDAY($F295,2)=6,WEEKDAY($F295,2)=7)),"Folga","Falta de registro"),IF(AND($AB295&lt;&gt;$AB294,IFERROR(INDEX(Cadastro!$F$5:$F$243,$AB295),"")=""),"Indeterminado (início da série)",IF($X295&gt;0,"Folga","Falta de registro"))))))))</f>
        <v>Folga</v>
      </c>
      <c r="Z295" s="34">
        <f>IF(OR($L295&gt;0,$F295&gt;Parâmetros!$E$14),0,IF($A295&lt;&gt;$A294,1,N($Z294)+1))</f>
        <v>1</v>
      </c>
      <c r="AA295" s="34">
        <f>IF(OR($L295&gt;0,$F295&gt;Parâmetros!$E$14),0,IF(OR($A295&lt;&gt;$A296,$F296&gt;Parâmetros!$E$14),1,N($AA296)+1))</f>
        <v>1</v>
      </c>
      <c r="AB295" s="31">
        <f>IFERROR(MATCH($A295&amp;"|"&amp;TEXT(_xlfn.MAXIFS(Cadastro!$E$5:$E$243,Cadastro!$A$5:$A$243,$A295,Cadastro!$E$5:$E$243,"&lt;="&amp;$F295),"yyyymmdd"),Cadastro!$I$5:$I$243,0),"")</f>
        <v>37</v>
      </c>
      <c r="AC295" t="str">
        <f>IFERROR(_xlfn.SINGLE(INDEX(Exceções!$D$5:$D$203,MATCH($A295&amp;"|"&amp;$F295,Exceções!$F$5:$F$203,0))),"")</f>
        <v/>
      </c>
      <c r="AD295" t="str">
        <f>IF($AC295="","",IFERROR(_xlfn.SINGLE(INDEX(Exceções!$E$5:$E$203,MATCH($A295&amp;"|"&amp;$F295,Exceções!$F$5:$F$203,0))),""))</f>
        <v/>
      </c>
    </row>
    <row r="296" spans="1:30" ht="15" hidden="1" customHeight="1" x14ac:dyDescent="0.25">
      <c r="A296" s="31">
        <v>53512</v>
      </c>
      <c r="B296" s="17" t="s">
        <v>12</v>
      </c>
      <c r="C296" s="17" t="str">
        <f>IFERROR(INDEX(Cadastro!$C$5:$C$243,$AB296),"NÃO INFORMADO")</f>
        <v>AUT</v>
      </c>
      <c r="D296" s="17" t="str">
        <f>IFERROR(INDEX(Cadastro!$D$5:$D$243,$AB296),"")</f>
        <v>6x1</v>
      </c>
      <c r="E296" s="17" t="str">
        <f>IFERROR(INDEX(Cadastro!$G$5:$G$243,$AB296),"")</f>
        <v>6x1</v>
      </c>
      <c r="F296" s="29">
        <v>46314</v>
      </c>
      <c r="G296" s="32" t="str">
        <f t="shared" si="24"/>
        <v>seg</v>
      </c>
      <c r="H296" s="31">
        <f>IF($L296=0,"",_xlfn.MINIFS(Dados!$Q:$Q,Dados!$A:$A,$A296,Dados!$S:$S,$F296))</f>
        <v>421</v>
      </c>
      <c r="I296" s="31">
        <f>IF($H296="","",_xlfn.MAXIFS(Dados!$R:$R,Dados!$A:$A,$A296,Dados!$S:$S,$F296))</f>
        <v>1007</v>
      </c>
      <c r="J296" s="32" t="str">
        <f>IF($D296&lt;&gt;"Folguista","",IFERROR(INDEX(Parâmetros!$D$52:$G$52,1,MIN(4,MAX(1,$W296))),""))</f>
        <v/>
      </c>
      <c r="K296" s="32" t="str">
        <f>IF(OR($AC296&lt;&gt;"",$Y296="Folga",$Y296="Folga trabalhada",$Y296="Férias (cadastro)",$Y296="Férias / afastamento",$Y296="Indeterminado (início da série)"),"",IF(OR($D296="6x1",$D296="FF 6x1"),IF(OR(WEEKDAY($F296,2)=6,WEEKDAY($F296,2)=7),"6x1 sáb/dom","6x1"),IF($D296="5x2","5x2",IF($H296="",IF($D296="Folguista",$J296,$E296),IF(OR($H296&gt;=Parâmetros!$E$18,$H296&lt;Parâmetros!$E$19),"C",IF($H296&lt;Parâmetros!$E$20,"A","B"))))))</f>
        <v>6x1</v>
      </c>
      <c r="L296" s="30">
        <f>SUMIFS(Dados!$E:$E,Dados!$A:$A,$A296,Dados!$S:$S,$F296)</f>
        <v>8.67</v>
      </c>
      <c r="M296" s="30">
        <f>IFERROR(INDEX(Parâmetros!$E$6:$E$11,MATCH($K296,Parâmetros!$A$6:$A$11,0)),"")</f>
        <v>8.8000000000000007</v>
      </c>
      <c r="N296" s="33">
        <f t="shared" si="25"/>
        <v>0.98522727272727262</v>
      </c>
      <c r="O296" s="33">
        <f>Parâmetros!$E$13</f>
        <v>0.8</v>
      </c>
      <c r="P296" s="32" t="str">
        <f>IF(OR($M296="",$F296&gt;Parâmetros!$E$14),"Não","Sim")</f>
        <v>Sim</v>
      </c>
      <c r="Q296" s="32" t="str">
        <f t="shared" si="26"/>
        <v>Sim</v>
      </c>
      <c r="R296" s="32" t="str">
        <f t="shared" si="27"/>
        <v>Sim</v>
      </c>
      <c r="S296" s="30">
        <f t="shared" si="28"/>
        <v>0</v>
      </c>
      <c r="T296" s="32" t="str">
        <f>IF($Q296&lt;&gt;"Sim","",IF($N296&gt;Parâmetros!$E$15,"Sim","Não"))</f>
        <v>Não</v>
      </c>
      <c r="U296" s="17" t="str">
        <f t="shared" si="29"/>
        <v>Na meta</v>
      </c>
      <c r="V296" s="17" t="str">
        <f>IF($AC296&lt;&gt;"",IF($L296&gt;0,"ATENÇÃO · apontou em dia de "&amp;LOWER($AC296)&amp;" cadastrado","Exceção cadastrada · "&amp;$AC296)&amp;IF($AD296="",""," · "&amp;$AD296),IF($E296="Férias",IF($L296&gt;0,"ATENÇÃO · apontou estando de férias no cadastro","Férias no cadastro"),IF($Y296="Férias / afastamento","Afastamento · "&amp;($Z296+$AA296-1)&amp;" dias seguidos sem apontamento",IF($Y296="Folga trabalhada","ATENÇÃO · apontou em dia de folga da escala 5x2",IF($Y296="Folga",IF(AND($D296="5x2",OR(WEEKDAY($F296,2)=6,WEEKDAY($F296,2)=7)),"Folga de fim de semana da escala 5x2",IF(AND(OR($D296="6x1",$D296="FF 6x1"),WEEKDAY($F296,2)=6,FALSE()),"Folga de fim de semana · apontou no domingo anterior",IF(AND(OR($D296="6x1",$D296="FF 6x1"),WEEKDAY($F296,2)=7,AND($A296=$A295,$L295&gt;0)),"Folga de fim de semana · apontou no sábado",IF(AND(OR($D296="6x1",$D296="FF 6x1"),OR(WEEKDAY($F296,2)=6,WEEKDAY($F296,2)=7)),"Folga de fim de semana · sem apontamento no sábado nem no domingo","Folga prevista pelo ciclo")))),IF($Y296="Indeterminado (início da série)","Sem histórico anterior — informe o dia do ciclo no Cadastro",IF($Y296="Falta de registro",IF(OR(OR($D296="6x1",$D296="FF 6x1"),$D296="5x2"),"FALTA DE REGISTRO · dia útil da escala "&amp;$E296,"FALTA DE REGISTRO · dia "&amp;$W296&amp;" de "&amp;IFERROR(INDEX(Parâmetros!$B$39:$B$48,MATCH($E296,Parâmetros!$A$39:$A$48,0)),99)&amp;" do ciclo"),IF(OR($D296="6x1",$D296="FF 6x1"),IF(OR(AND(WEEKDAY($F296,2)=6,AND($A296=$A297,$L297&gt;0)),AND(WEEKDAY($F296,2)=7,AND($A296=$A295,$L295&gt;0))),"ATENÇÃO · apontou sábado e domingo no mesmo fim de semana",IF(OR(WEEKDAY($F296,2)=6,WEEKDAY($F296,2)=7),"Jornada de fim de semana do 6x1",IF(OR($H296&gt;=Parâmetros!$E$20,$H296&lt;Parâmetros!$E$19),"ATENÇÃO · 6x1 apontou fora do horário diurno","Jornada fixa do 6x1"))),IF($D296="5x2","Jornada fixa do 5x2",IF($D296="Folguista",IF($J296=$K296,"Evidência confirma sequência","DIVERGE · sequência "&amp;$J296&amp;" × evidência "&amp;$K296),IF($K296=$E296,"Evidência confirma cadastro","DIVERGE · cadastro "&amp;$E296&amp;" × evidência "&amp;$K296)))))))))))</f>
        <v>Jornada fixa do 6x1</v>
      </c>
      <c r="W296" s="34" t="str">
        <f>IF(OR(OR($D296="6x1",$D296="FF 6x1"),$D296="5x2"),"",IF($AB296&lt;&gt;$AB295,IF(IFERROR(INDEX(Cadastro!$F$5:$F$243,$AB296),"")="",IF($L296&gt;0,1,0),IF(IFERROR(INDEX(Cadastro!$F$5:$F$243,$AB296),"")&lt;=IFERROR(INDEX(Parâmetros!$B$39:$B$48,MATCH($E296,Parâmetros!$A$39:$A$48,0)),99),IFERROR(INDEX(Cadastro!$F$5:$F$243,$AB296),""),0)),IF($L296&gt;0,IF(N($X295)&gt;0,1,N($W295)+1),IF(AND($L296=0,OR(N($W295)&gt;=IFERROR(INDEX(Parâmetros!$B$39:$B$48,MATCH($E296,Parâmetros!$A$39:$A$48,0)),99),AND(N($X295)&gt;0,N($X295)&lt;IFERROR(INDEX(Parâmetros!$C$39:$C$48,MATCH($E296,Parâmetros!$A$39:$A$48,0)),0)))),0,N($W295)+1))))</f>
        <v/>
      </c>
      <c r="X296" s="34" t="str">
        <f>IF(OR(OR($D296="6x1",$D296="FF 6x1"),$D296="5x2"),"",IF($AB296&lt;&gt;$AB295,IF(IFERROR(INDEX(Cadastro!$F$5:$F$243,$AB296),"")="",0,IF(IFERROR(INDEX(Cadastro!$F$5:$F$243,$AB296),"")&gt;IFERROR(INDEX(Parâmetros!$B$39:$B$48,MATCH($E296,Parâmetros!$A$39:$A$48,0)),99),IFERROR(INDEX(Cadastro!$F$5:$F$243,$AB296),"")-IFERROR(INDEX(Parâmetros!$B$39:$B$48,MATCH($E296,Parâmetros!$A$39:$A$48,0)),99),0)),IF(AND($L296=0,OR(N($W295)&gt;=IFERROR(INDEX(Parâmetros!$B$39:$B$48,MATCH($E296,Parâmetros!$A$39:$A$48,0)),99),AND(N($X295)&gt;0,N($X295)&lt;IFERROR(INDEX(Parâmetros!$C$39:$C$48,MATCH($E296,Parâmetros!$A$39:$A$48,0)),0)))),N($X295)+1,0)))</f>
        <v/>
      </c>
      <c r="Y296" t="str">
        <f>IF($AC296&lt;&gt;"",IF($L296&gt;0,$AC296&amp;" · com apontamento",$AC296),IF($E296="Férias",IF($L296&gt;0,"Férias · com apontamento","Férias (cadastro)"),IF(($Z296+$AA296-1)&gt;Parâmetros!$E$16,"Férias / afastamento",IF(AND($D296="5x2",OR(WEEKDAY($F296,2)=6,WEEKDAY($F296,2)=7)),IF($L296&gt;0,"Folga trabalhada","Folga"),IF($L296&gt;0,"Trabalhado",IF(OR(OR($D296="6x1",$D296="FF 6x1"),$D296="5x2"),IF(AND(OR($D296="6x1",$D296="FF 6x1"),OR(WEEKDAY($F296,2)=6,WEEKDAY($F296,2)=7)),"Folga","Falta de registro"),IF(AND($AB296&lt;&gt;$AB295,IFERROR(INDEX(Cadastro!$F$5:$F$243,$AB296),"")=""),"Indeterminado (início da série)",IF($X296&gt;0,"Folga","Falta de registro"))))))))</f>
        <v>Trabalhado</v>
      </c>
      <c r="Z296" s="34">
        <f>IF(OR($L296&gt;0,$F296&gt;Parâmetros!$E$14),0,IF($A296&lt;&gt;$A295,1,N($Z295)+1))</f>
        <v>0</v>
      </c>
      <c r="AA296" s="34">
        <f>IF(OR($L296&gt;0,$F296&gt;Parâmetros!$E$14),0,IF(OR($A296&lt;&gt;$A297,$F297&gt;Parâmetros!$E$14),1,N($AA297)+1))</f>
        <v>0</v>
      </c>
      <c r="AB296" s="31">
        <f>IFERROR(MATCH($A296&amp;"|"&amp;TEXT(_xlfn.MAXIFS(Cadastro!$E$5:$E$243,Cadastro!$A$5:$A$243,$A296,Cadastro!$E$5:$E$243,"&lt;="&amp;$F296),"yyyymmdd"),Cadastro!$I$5:$I$243,0),"")</f>
        <v>37</v>
      </c>
      <c r="AC296" t="str">
        <f>IFERROR(_xlfn.SINGLE(INDEX(Exceções!$D$5:$D$203,MATCH($A296&amp;"|"&amp;$F296,Exceções!$F$5:$F$203,0))),"")</f>
        <v/>
      </c>
      <c r="AD296" t="str">
        <f>IF($AC296="","",IFERROR(_xlfn.SINGLE(INDEX(Exceções!$E$5:$E$203,MATCH($A296&amp;"|"&amp;$F296,Exceções!$F$5:$F$203,0))),""))</f>
        <v/>
      </c>
    </row>
    <row r="297" spans="1:30" ht="15" hidden="1" customHeight="1" x14ac:dyDescent="0.25">
      <c r="A297" s="31">
        <v>53512</v>
      </c>
      <c r="B297" s="17" t="s">
        <v>12</v>
      </c>
      <c r="C297" s="17" t="str">
        <f>IFERROR(INDEX(Cadastro!$C$5:$C$243,$AB297),"NÃO INFORMADO")</f>
        <v>AUT</v>
      </c>
      <c r="D297" s="17" t="str">
        <f>IFERROR(INDEX(Cadastro!$D$5:$D$243,$AB297),"")</f>
        <v>6x1</v>
      </c>
      <c r="E297" s="17" t="str">
        <f>IFERROR(INDEX(Cadastro!$G$5:$G$243,$AB297),"")</f>
        <v>6x1</v>
      </c>
      <c r="F297" s="29">
        <v>46315</v>
      </c>
      <c r="G297" s="32" t="str">
        <f t="shared" si="24"/>
        <v>ter</v>
      </c>
      <c r="H297" s="31">
        <f>IF($L297=0,"",_xlfn.MINIFS(Dados!$Q:$Q,Dados!$A:$A,$A297,Dados!$S:$S,$F297))</f>
        <v>421</v>
      </c>
      <c r="I297" s="31">
        <f>IF($H297="","",_xlfn.MAXIFS(Dados!$R:$R,Dados!$A:$A,$A297,Dados!$S:$S,$F297))</f>
        <v>1007</v>
      </c>
      <c r="J297" s="32" t="str">
        <f>IF($D297&lt;&gt;"Folguista","",IFERROR(INDEX(Parâmetros!$D$52:$G$52,1,MIN(4,MAX(1,$W297))),""))</f>
        <v/>
      </c>
      <c r="K297" s="32" t="str">
        <f>IF(OR($AC297&lt;&gt;"",$Y297="Folga",$Y297="Folga trabalhada",$Y297="Férias (cadastro)",$Y297="Férias / afastamento",$Y297="Indeterminado (início da série)"),"",IF(OR($D297="6x1",$D297="FF 6x1"),IF(OR(WEEKDAY($F297,2)=6,WEEKDAY($F297,2)=7),"6x1 sáb/dom","6x1"),IF($D297="5x2","5x2",IF($H297="",IF($D297="Folguista",$J297,$E297),IF(OR($H297&gt;=Parâmetros!$E$18,$H297&lt;Parâmetros!$E$19),"C",IF($H297&lt;Parâmetros!$E$20,"A","B"))))))</f>
        <v>6x1</v>
      </c>
      <c r="L297" s="30">
        <f>SUMIFS(Dados!$E:$E,Dados!$A:$A,$A297,Dados!$S:$S,$F297)</f>
        <v>8.75</v>
      </c>
      <c r="M297" s="30">
        <f>IFERROR(INDEX(Parâmetros!$E$6:$E$11,MATCH($K297,Parâmetros!$A$6:$A$11,0)),"")</f>
        <v>8.8000000000000007</v>
      </c>
      <c r="N297" s="33">
        <f t="shared" si="25"/>
        <v>0.99431818181818177</v>
      </c>
      <c r="O297" s="33">
        <f>Parâmetros!$E$13</f>
        <v>0.8</v>
      </c>
      <c r="P297" s="32" t="str">
        <f>IF(OR($M297="",$F297&gt;Parâmetros!$E$14),"Não","Sim")</f>
        <v>Sim</v>
      </c>
      <c r="Q297" s="32" t="str">
        <f t="shared" si="26"/>
        <v>Sim</v>
      </c>
      <c r="R297" s="32" t="str">
        <f t="shared" si="27"/>
        <v>Sim</v>
      </c>
      <c r="S297" s="30">
        <f t="shared" si="28"/>
        <v>0</v>
      </c>
      <c r="T297" s="32" t="str">
        <f>IF($Q297&lt;&gt;"Sim","",IF($N297&gt;Parâmetros!$E$15,"Sim","Não"))</f>
        <v>Não</v>
      </c>
      <c r="U297" s="17" t="str">
        <f t="shared" si="29"/>
        <v>Na meta</v>
      </c>
      <c r="V297" s="17" t="str">
        <f>IF($AC297&lt;&gt;"",IF($L297&gt;0,"ATENÇÃO · apontou em dia de "&amp;LOWER($AC297)&amp;" cadastrado","Exceção cadastrada · "&amp;$AC297)&amp;IF($AD297="",""," · "&amp;$AD297),IF($E297="Férias",IF($L297&gt;0,"ATENÇÃO · apontou estando de férias no cadastro","Férias no cadastro"),IF($Y297="Férias / afastamento","Afastamento · "&amp;($Z297+$AA297-1)&amp;" dias seguidos sem apontamento",IF($Y297="Folga trabalhada","ATENÇÃO · apontou em dia de folga da escala 5x2",IF($Y297="Folga",IF(AND($D297="5x2",OR(WEEKDAY($F297,2)=6,WEEKDAY($F297,2)=7)),"Folga de fim de semana da escala 5x2",IF(AND(OR($D297="6x1",$D297="FF 6x1"),WEEKDAY($F297,2)=6,FALSE()),"Folga de fim de semana · apontou no domingo anterior",IF(AND(OR($D297="6x1",$D297="FF 6x1"),WEEKDAY($F297,2)=7,AND($A297=$A296,$L296&gt;0)),"Folga de fim de semana · apontou no sábado",IF(AND(OR($D297="6x1",$D297="FF 6x1"),OR(WEEKDAY($F297,2)=6,WEEKDAY($F297,2)=7)),"Folga de fim de semana · sem apontamento no sábado nem no domingo","Folga prevista pelo ciclo")))),IF($Y297="Indeterminado (início da série)","Sem histórico anterior — informe o dia do ciclo no Cadastro",IF($Y297="Falta de registro",IF(OR(OR($D297="6x1",$D297="FF 6x1"),$D297="5x2"),"FALTA DE REGISTRO · dia útil da escala "&amp;$E297,"FALTA DE REGISTRO · dia "&amp;$W297&amp;" de "&amp;IFERROR(INDEX(Parâmetros!$B$39:$B$48,MATCH($E297,Parâmetros!$A$39:$A$48,0)),99)&amp;" do ciclo"),IF(OR($D297="6x1",$D297="FF 6x1"),IF(OR(AND(WEEKDAY($F297,2)=6,AND($A297=$A298,$L298&gt;0)),AND(WEEKDAY($F297,2)=7,AND($A297=$A296,$L296&gt;0))),"ATENÇÃO · apontou sábado e domingo no mesmo fim de semana",IF(OR(WEEKDAY($F297,2)=6,WEEKDAY($F297,2)=7),"Jornada de fim de semana do 6x1",IF(OR($H297&gt;=Parâmetros!$E$20,$H297&lt;Parâmetros!$E$19),"ATENÇÃO · 6x1 apontou fora do horário diurno","Jornada fixa do 6x1"))),IF($D297="5x2","Jornada fixa do 5x2",IF($D297="Folguista",IF($J297=$K297,"Evidência confirma sequência","DIVERGE · sequência "&amp;$J297&amp;" × evidência "&amp;$K297),IF($K297=$E297,"Evidência confirma cadastro","DIVERGE · cadastro "&amp;$E297&amp;" × evidência "&amp;$K297)))))))))))</f>
        <v>Jornada fixa do 6x1</v>
      </c>
      <c r="W297" s="34" t="str">
        <f>IF(OR(OR($D297="6x1",$D297="FF 6x1"),$D297="5x2"),"",IF($AB297&lt;&gt;$AB296,IF(IFERROR(INDEX(Cadastro!$F$5:$F$243,$AB297),"")="",IF($L297&gt;0,1,0),IF(IFERROR(INDEX(Cadastro!$F$5:$F$243,$AB297),"")&lt;=IFERROR(INDEX(Parâmetros!$B$39:$B$48,MATCH($E297,Parâmetros!$A$39:$A$48,0)),99),IFERROR(INDEX(Cadastro!$F$5:$F$243,$AB297),""),0)),IF($L297&gt;0,IF(N($X296)&gt;0,1,N($W296)+1),IF(AND($L297=0,OR(N($W296)&gt;=IFERROR(INDEX(Parâmetros!$B$39:$B$48,MATCH($E297,Parâmetros!$A$39:$A$48,0)),99),AND(N($X296)&gt;0,N($X296)&lt;IFERROR(INDEX(Parâmetros!$C$39:$C$48,MATCH($E297,Parâmetros!$A$39:$A$48,0)),0)))),0,N($W296)+1))))</f>
        <v/>
      </c>
      <c r="X297" s="34" t="str">
        <f>IF(OR(OR($D297="6x1",$D297="FF 6x1"),$D297="5x2"),"",IF($AB297&lt;&gt;$AB296,IF(IFERROR(INDEX(Cadastro!$F$5:$F$243,$AB297),"")="",0,IF(IFERROR(INDEX(Cadastro!$F$5:$F$243,$AB297),"")&gt;IFERROR(INDEX(Parâmetros!$B$39:$B$48,MATCH($E297,Parâmetros!$A$39:$A$48,0)),99),IFERROR(INDEX(Cadastro!$F$5:$F$243,$AB297),"")-IFERROR(INDEX(Parâmetros!$B$39:$B$48,MATCH($E297,Parâmetros!$A$39:$A$48,0)),99),0)),IF(AND($L297=0,OR(N($W296)&gt;=IFERROR(INDEX(Parâmetros!$B$39:$B$48,MATCH($E297,Parâmetros!$A$39:$A$48,0)),99),AND(N($X296)&gt;0,N($X296)&lt;IFERROR(INDEX(Parâmetros!$C$39:$C$48,MATCH($E297,Parâmetros!$A$39:$A$48,0)),0)))),N($X296)+1,0)))</f>
        <v/>
      </c>
      <c r="Y297" t="str">
        <f>IF($AC297&lt;&gt;"",IF($L297&gt;0,$AC297&amp;" · com apontamento",$AC297),IF($E297="Férias",IF($L297&gt;0,"Férias · com apontamento","Férias (cadastro)"),IF(($Z297+$AA297-1)&gt;Parâmetros!$E$16,"Férias / afastamento",IF(AND($D297="5x2",OR(WEEKDAY($F297,2)=6,WEEKDAY($F297,2)=7)),IF($L297&gt;0,"Folga trabalhada","Folga"),IF($L297&gt;0,"Trabalhado",IF(OR(OR($D297="6x1",$D297="FF 6x1"),$D297="5x2"),IF(AND(OR($D297="6x1",$D297="FF 6x1"),OR(WEEKDAY($F297,2)=6,WEEKDAY($F297,2)=7)),"Folga","Falta de registro"),IF(AND($AB297&lt;&gt;$AB296,IFERROR(INDEX(Cadastro!$F$5:$F$243,$AB297),"")=""),"Indeterminado (início da série)",IF($X297&gt;0,"Folga","Falta de registro"))))))))</f>
        <v>Trabalhado</v>
      </c>
      <c r="Z297" s="34">
        <f>IF(OR($L297&gt;0,$F297&gt;Parâmetros!$E$14),0,IF($A297&lt;&gt;$A296,1,N($Z296)+1))</f>
        <v>0</v>
      </c>
      <c r="AA297" s="34">
        <f>IF(OR($L297&gt;0,$F297&gt;Parâmetros!$E$14),0,IF(OR($A297&lt;&gt;$A298,$F298&gt;Parâmetros!$E$14),1,N($AA298)+1))</f>
        <v>0</v>
      </c>
      <c r="AB297" s="31">
        <f>IFERROR(MATCH($A297&amp;"|"&amp;TEXT(_xlfn.MAXIFS(Cadastro!$E$5:$E$243,Cadastro!$A$5:$A$243,$A297,Cadastro!$E$5:$E$243,"&lt;="&amp;$F297),"yyyymmdd"),Cadastro!$I$5:$I$243,0),"")</f>
        <v>37</v>
      </c>
      <c r="AC297" t="str">
        <f>IFERROR(_xlfn.SINGLE(INDEX(Exceções!$D$5:$D$203,MATCH($A297&amp;"|"&amp;$F297,Exceções!$F$5:$F$203,0))),"")</f>
        <v/>
      </c>
      <c r="AD297" t="str">
        <f>IF($AC297="","",IFERROR(_xlfn.SINGLE(INDEX(Exceções!$E$5:$E$203,MATCH($A297&amp;"|"&amp;$F297,Exceções!$F$5:$F$203,0))),""))</f>
        <v/>
      </c>
    </row>
    <row r="298" spans="1:30" ht="15" hidden="1" customHeight="1" x14ac:dyDescent="0.25">
      <c r="A298" s="31">
        <v>53512</v>
      </c>
      <c r="B298" s="17" t="s">
        <v>12</v>
      </c>
      <c r="C298" s="17" t="str">
        <f>IFERROR(INDEX(Cadastro!$C$5:$C$243,$AB298),"NÃO INFORMADO")</f>
        <v>AUT</v>
      </c>
      <c r="D298" s="17" t="str">
        <f>IFERROR(INDEX(Cadastro!$D$5:$D$243,$AB298),"")</f>
        <v>6x1</v>
      </c>
      <c r="E298" s="17" t="str">
        <f>IFERROR(INDEX(Cadastro!$G$5:$G$243,$AB298),"")</f>
        <v>6x1</v>
      </c>
      <c r="F298" s="29">
        <v>46316</v>
      </c>
      <c r="G298" s="32" t="str">
        <f t="shared" si="24"/>
        <v>qua</v>
      </c>
      <c r="H298" s="31">
        <f>IF($L298=0,"",_xlfn.MINIFS(Dados!$Q:$Q,Dados!$A:$A,$A298,Dados!$S:$S,$F298))</f>
        <v>421</v>
      </c>
      <c r="I298" s="31">
        <f>IF($H298="","",_xlfn.MAXIFS(Dados!$R:$R,Dados!$A:$A,$A298,Dados!$S:$S,$F298))</f>
        <v>1009</v>
      </c>
      <c r="J298" s="32" t="str">
        <f>IF($D298&lt;&gt;"Folguista","",IFERROR(INDEX(Parâmetros!$D$52:$G$52,1,MIN(4,MAX(1,$W298))),""))</f>
        <v/>
      </c>
      <c r="K298" s="32" t="str">
        <f>IF(OR($AC298&lt;&gt;"",$Y298="Folga",$Y298="Folga trabalhada",$Y298="Férias (cadastro)",$Y298="Férias / afastamento",$Y298="Indeterminado (início da série)"),"",IF(OR($D298="6x1",$D298="FF 6x1"),IF(OR(WEEKDAY($F298,2)=6,WEEKDAY($F298,2)=7),"6x1 sáb/dom","6x1"),IF($D298="5x2","5x2",IF($H298="",IF($D298="Folguista",$J298,$E298),IF(OR($H298&gt;=Parâmetros!$E$18,$H298&lt;Parâmetros!$E$19),"C",IF($H298&lt;Parâmetros!$E$20,"A","B"))))))</f>
        <v>6x1</v>
      </c>
      <c r="L298" s="30">
        <f>SUMIFS(Dados!$E:$E,Dados!$A:$A,$A298,Dados!$S:$S,$F298)</f>
        <v>8.74</v>
      </c>
      <c r="M298" s="30">
        <f>IFERROR(INDEX(Parâmetros!$E$6:$E$11,MATCH($K298,Parâmetros!$A$6:$A$11,0)),"")</f>
        <v>8.8000000000000007</v>
      </c>
      <c r="N298" s="33">
        <f t="shared" si="25"/>
        <v>0.99318181818181817</v>
      </c>
      <c r="O298" s="33">
        <f>Parâmetros!$E$13</f>
        <v>0.8</v>
      </c>
      <c r="P298" s="32" t="str">
        <f>IF(OR($M298="",$F298&gt;Parâmetros!$E$14),"Não","Sim")</f>
        <v>Sim</v>
      </c>
      <c r="Q298" s="32" t="str">
        <f t="shared" si="26"/>
        <v>Sim</v>
      </c>
      <c r="R298" s="32" t="str">
        <f t="shared" si="27"/>
        <v>Sim</v>
      </c>
      <c r="S298" s="30">
        <f t="shared" si="28"/>
        <v>0</v>
      </c>
      <c r="T298" s="32" t="str">
        <f>IF($Q298&lt;&gt;"Sim","",IF($N298&gt;Parâmetros!$E$15,"Sim","Não"))</f>
        <v>Não</v>
      </c>
      <c r="U298" s="17" t="str">
        <f t="shared" si="29"/>
        <v>Na meta</v>
      </c>
      <c r="V298" s="17" t="str">
        <f>IF($AC298&lt;&gt;"",IF($L298&gt;0,"ATENÇÃO · apontou em dia de "&amp;LOWER($AC298)&amp;" cadastrado","Exceção cadastrada · "&amp;$AC298)&amp;IF($AD298="",""," · "&amp;$AD298),IF($E298="Férias",IF($L298&gt;0,"ATENÇÃO · apontou estando de férias no cadastro","Férias no cadastro"),IF($Y298="Férias / afastamento","Afastamento · "&amp;($Z298+$AA298-1)&amp;" dias seguidos sem apontamento",IF($Y298="Folga trabalhada","ATENÇÃO · apontou em dia de folga da escala 5x2",IF($Y298="Folga",IF(AND($D298="5x2",OR(WEEKDAY($F298,2)=6,WEEKDAY($F298,2)=7)),"Folga de fim de semana da escala 5x2",IF(AND(OR($D298="6x1",$D298="FF 6x1"),WEEKDAY($F298,2)=6,FALSE()),"Folga de fim de semana · apontou no domingo anterior",IF(AND(OR($D298="6x1",$D298="FF 6x1"),WEEKDAY($F298,2)=7,AND($A298=$A297,$L297&gt;0)),"Folga de fim de semana · apontou no sábado",IF(AND(OR($D298="6x1",$D298="FF 6x1"),OR(WEEKDAY($F298,2)=6,WEEKDAY($F298,2)=7)),"Folga de fim de semana · sem apontamento no sábado nem no domingo","Folga prevista pelo ciclo")))),IF($Y298="Indeterminado (início da série)","Sem histórico anterior — informe o dia do ciclo no Cadastro",IF($Y298="Falta de registro",IF(OR(OR($D298="6x1",$D298="FF 6x1"),$D298="5x2"),"FALTA DE REGISTRO · dia útil da escala "&amp;$E298,"FALTA DE REGISTRO · dia "&amp;$W298&amp;" de "&amp;IFERROR(INDEX(Parâmetros!$B$39:$B$48,MATCH($E298,Parâmetros!$A$39:$A$48,0)),99)&amp;" do ciclo"),IF(OR($D298="6x1",$D298="FF 6x1"),IF(OR(AND(WEEKDAY($F298,2)=6,AND($A298=$A299,$L299&gt;0)),AND(WEEKDAY($F298,2)=7,AND($A298=$A297,$L297&gt;0))),"ATENÇÃO · apontou sábado e domingo no mesmo fim de semana",IF(OR(WEEKDAY($F298,2)=6,WEEKDAY($F298,2)=7),"Jornada de fim de semana do 6x1",IF(OR($H298&gt;=Parâmetros!$E$20,$H298&lt;Parâmetros!$E$19),"ATENÇÃO · 6x1 apontou fora do horário diurno","Jornada fixa do 6x1"))),IF($D298="5x2","Jornada fixa do 5x2",IF($D298="Folguista",IF($J298=$K298,"Evidência confirma sequência","DIVERGE · sequência "&amp;$J298&amp;" × evidência "&amp;$K298),IF($K298=$E298,"Evidência confirma cadastro","DIVERGE · cadastro "&amp;$E298&amp;" × evidência "&amp;$K298)))))))))))</f>
        <v>Jornada fixa do 6x1</v>
      </c>
      <c r="W298" s="34" t="str">
        <f>IF(OR(OR($D298="6x1",$D298="FF 6x1"),$D298="5x2"),"",IF($AB298&lt;&gt;$AB297,IF(IFERROR(INDEX(Cadastro!$F$5:$F$243,$AB298),"")="",IF($L298&gt;0,1,0),IF(IFERROR(INDEX(Cadastro!$F$5:$F$243,$AB298),"")&lt;=IFERROR(INDEX(Parâmetros!$B$39:$B$48,MATCH($E298,Parâmetros!$A$39:$A$48,0)),99),IFERROR(INDEX(Cadastro!$F$5:$F$243,$AB298),""),0)),IF($L298&gt;0,IF(N($X297)&gt;0,1,N($W297)+1),IF(AND($L298=0,OR(N($W297)&gt;=IFERROR(INDEX(Parâmetros!$B$39:$B$48,MATCH($E298,Parâmetros!$A$39:$A$48,0)),99),AND(N($X297)&gt;0,N($X297)&lt;IFERROR(INDEX(Parâmetros!$C$39:$C$48,MATCH($E298,Parâmetros!$A$39:$A$48,0)),0)))),0,N($W297)+1))))</f>
        <v/>
      </c>
      <c r="X298" s="34" t="str">
        <f>IF(OR(OR($D298="6x1",$D298="FF 6x1"),$D298="5x2"),"",IF($AB298&lt;&gt;$AB297,IF(IFERROR(INDEX(Cadastro!$F$5:$F$243,$AB298),"")="",0,IF(IFERROR(INDEX(Cadastro!$F$5:$F$243,$AB298),"")&gt;IFERROR(INDEX(Parâmetros!$B$39:$B$48,MATCH($E298,Parâmetros!$A$39:$A$48,0)),99),IFERROR(INDEX(Cadastro!$F$5:$F$243,$AB298),"")-IFERROR(INDEX(Parâmetros!$B$39:$B$48,MATCH($E298,Parâmetros!$A$39:$A$48,0)),99),0)),IF(AND($L298=0,OR(N($W297)&gt;=IFERROR(INDEX(Parâmetros!$B$39:$B$48,MATCH($E298,Parâmetros!$A$39:$A$48,0)),99),AND(N($X297)&gt;0,N($X297)&lt;IFERROR(INDEX(Parâmetros!$C$39:$C$48,MATCH($E298,Parâmetros!$A$39:$A$48,0)),0)))),N($X297)+1,0)))</f>
        <v/>
      </c>
      <c r="Y298" t="str">
        <f>IF($AC298&lt;&gt;"",IF($L298&gt;0,$AC298&amp;" · com apontamento",$AC298),IF($E298="Férias",IF($L298&gt;0,"Férias · com apontamento","Férias (cadastro)"),IF(($Z298+$AA298-1)&gt;Parâmetros!$E$16,"Férias / afastamento",IF(AND($D298="5x2",OR(WEEKDAY($F298,2)=6,WEEKDAY($F298,2)=7)),IF($L298&gt;0,"Folga trabalhada","Folga"),IF($L298&gt;0,"Trabalhado",IF(OR(OR($D298="6x1",$D298="FF 6x1"),$D298="5x2"),IF(AND(OR($D298="6x1",$D298="FF 6x1"),OR(WEEKDAY($F298,2)=6,WEEKDAY($F298,2)=7)),"Folga","Falta de registro"),IF(AND($AB298&lt;&gt;$AB297,IFERROR(INDEX(Cadastro!$F$5:$F$243,$AB298),"")=""),"Indeterminado (início da série)",IF($X298&gt;0,"Folga","Falta de registro"))))))))</f>
        <v>Trabalhado</v>
      </c>
      <c r="Z298" s="34">
        <f>IF(OR($L298&gt;0,$F298&gt;Parâmetros!$E$14),0,IF($A298&lt;&gt;$A297,1,N($Z297)+1))</f>
        <v>0</v>
      </c>
      <c r="AA298" s="34">
        <f>IF(OR($L298&gt;0,$F298&gt;Parâmetros!$E$14),0,IF(OR($A298&lt;&gt;$A299,$F299&gt;Parâmetros!$E$14),1,N($AA299)+1))</f>
        <v>0</v>
      </c>
      <c r="AB298" s="31">
        <f>IFERROR(MATCH($A298&amp;"|"&amp;TEXT(_xlfn.MAXIFS(Cadastro!$E$5:$E$243,Cadastro!$A$5:$A$243,$A298,Cadastro!$E$5:$E$243,"&lt;="&amp;$F298),"yyyymmdd"),Cadastro!$I$5:$I$243,0),"")</f>
        <v>37</v>
      </c>
      <c r="AC298" t="str">
        <f>IFERROR(_xlfn.SINGLE(INDEX(Exceções!$D$5:$D$203,MATCH($A298&amp;"|"&amp;$F298,Exceções!$F$5:$F$203,0))),"")</f>
        <v/>
      </c>
      <c r="AD298" t="str">
        <f>IF($AC298="","",IFERROR(_xlfn.SINGLE(INDEX(Exceções!$E$5:$E$203,MATCH($A298&amp;"|"&amp;$F298,Exceções!$F$5:$F$203,0))),""))</f>
        <v/>
      </c>
    </row>
    <row r="299" spans="1:30" ht="15" hidden="1" customHeight="1" x14ac:dyDescent="0.25">
      <c r="A299" s="31">
        <v>53512</v>
      </c>
      <c r="B299" s="17" t="s">
        <v>12</v>
      </c>
      <c r="C299" s="17" t="str">
        <f>IFERROR(INDEX(Cadastro!$C$5:$C$243,$AB299),"NÃO INFORMADO")</f>
        <v>AUT</v>
      </c>
      <c r="D299" s="17" t="str">
        <f>IFERROR(INDEX(Cadastro!$D$5:$D$243,$AB299),"")</f>
        <v>6x1</v>
      </c>
      <c r="E299" s="17" t="str">
        <f>IFERROR(INDEX(Cadastro!$G$5:$G$243,$AB299),"")</f>
        <v>6x1</v>
      </c>
      <c r="F299" s="29">
        <v>46317</v>
      </c>
      <c r="G299" s="32" t="str">
        <f t="shared" si="24"/>
        <v>qui</v>
      </c>
      <c r="H299" s="31">
        <f>IF($L299=0,"",_xlfn.MINIFS(Dados!$Q:$Q,Dados!$A:$A,$A299,Dados!$S:$S,$F299))</f>
        <v>422</v>
      </c>
      <c r="I299" s="31">
        <f>IF($H299="","",_xlfn.MAXIFS(Dados!$R:$R,Dados!$A:$A,$A299,Dados!$S:$S,$F299))</f>
        <v>1005</v>
      </c>
      <c r="J299" s="32" t="str">
        <f>IF($D299&lt;&gt;"Folguista","",IFERROR(INDEX(Parâmetros!$D$52:$G$52,1,MIN(4,MAX(1,$W299))),""))</f>
        <v/>
      </c>
      <c r="K299" s="32" t="str">
        <f>IF(OR($AC299&lt;&gt;"",$Y299="Folga",$Y299="Folga trabalhada",$Y299="Férias (cadastro)",$Y299="Férias / afastamento",$Y299="Indeterminado (início da série)"),"",IF(OR($D299="6x1",$D299="FF 6x1"),IF(OR(WEEKDAY($F299,2)=6,WEEKDAY($F299,2)=7),"6x1 sáb/dom","6x1"),IF($D299="5x2","5x2",IF($H299="",IF($D299="Folguista",$J299,$E299),IF(OR($H299&gt;=Parâmetros!$E$18,$H299&lt;Parâmetros!$E$19),"C",IF($H299&lt;Parâmetros!$E$20,"A","B"))))))</f>
        <v>6x1</v>
      </c>
      <c r="L299" s="30">
        <f>SUMIFS(Dados!$E:$E,Dados!$A:$A,$A299,Dados!$S:$S,$F299)</f>
        <v>8.68</v>
      </c>
      <c r="M299" s="30">
        <f>IFERROR(INDEX(Parâmetros!$E$6:$E$11,MATCH($K299,Parâmetros!$A$6:$A$11,0)),"")</f>
        <v>8.8000000000000007</v>
      </c>
      <c r="N299" s="33">
        <f t="shared" si="25"/>
        <v>0.98636363636363622</v>
      </c>
      <c r="O299" s="33">
        <f>Parâmetros!$E$13</f>
        <v>0.8</v>
      </c>
      <c r="P299" s="32" t="str">
        <f>IF(OR($M299="",$F299&gt;Parâmetros!$E$14),"Não","Sim")</f>
        <v>Sim</v>
      </c>
      <c r="Q299" s="32" t="str">
        <f t="shared" si="26"/>
        <v>Sim</v>
      </c>
      <c r="R299" s="32" t="str">
        <f t="shared" si="27"/>
        <v>Sim</v>
      </c>
      <c r="S299" s="30">
        <f t="shared" si="28"/>
        <v>0</v>
      </c>
      <c r="T299" s="32" t="str">
        <f>IF($Q299&lt;&gt;"Sim","",IF($N299&gt;Parâmetros!$E$15,"Sim","Não"))</f>
        <v>Não</v>
      </c>
      <c r="U299" s="17" t="str">
        <f t="shared" si="29"/>
        <v>Na meta</v>
      </c>
      <c r="V299" s="17" t="str">
        <f>IF($AC299&lt;&gt;"",IF($L299&gt;0,"ATENÇÃO · apontou em dia de "&amp;LOWER($AC299)&amp;" cadastrado","Exceção cadastrada · "&amp;$AC299)&amp;IF($AD299="",""," · "&amp;$AD299),IF($E299="Férias",IF($L299&gt;0,"ATENÇÃO · apontou estando de férias no cadastro","Férias no cadastro"),IF($Y299="Férias / afastamento","Afastamento · "&amp;($Z299+$AA299-1)&amp;" dias seguidos sem apontamento",IF($Y299="Folga trabalhada","ATENÇÃO · apontou em dia de folga da escala 5x2",IF($Y299="Folga",IF(AND($D299="5x2",OR(WEEKDAY($F299,2)=6,WEEKDAY($F299,2)=7)),"Folga de fim de semana da escala 5x2",IF(AND(OR($D299="6x1",$D299="FF 6x1"),WEEKDAY($F299,2)=6,FALSE()),"Folga de fim de semana · apontou no domingo anterior",IF(AND(OR($D299="6x1",$D299="FF 6x1"),WEEKDAY($F299,2)=7,AND($A299=$A298,$L298&gt;0)),"Folga de fim de semana · apontou no sábado",IF(AND(OR($D299="6x1",$D299="FF 6x1"),OR(WEEKDAY($F299,2)=6,WEEKDAY($F299,2)=7)),"Folga de fim de semana · sem apontamento no sábado nem no domingo","Folga prevista pelo ciclo")))),IF($Y299="Indeterminado (início da série)","Sem histórico anterior — informe o dia do ciclo no Cadastro",IF($Y299="Falta de registro",IF(OR(OR($D299="6x1",$D299="FF 6x1"),$D299="5x2"),"FALTA DE REGISTRO · dia útil da escala "&amp;$E299,"FALTA DE REGISTRO · dia "&amp;$W299&amp;" de "&amp;IFERROR(INDEX(Parâmetros!$B$39:$B$48,MATCH($E299,Parâmetros!$A$39:$A$48,0)),99)&amp;" do ciclo"),IF(OR($D299="6x1",$D299="FF 6x1"),IF(OR(AND(WEEKDAY($F299,2)=6,AND($A299=$A300,$L300&gt;0)),AND(WEEKDAY($F299,2)=7,AND($A299=$A298,$L298&gt;0))),"ATENÇÃO · apontou sábado e domingo no mesmo fim de semana",IF(OR(WEEKDAY($F299,2)=6,WEEKDAY($F299,2)=7),"Jornada de fim de semana do 6x1",IF(OR($H299&gt;=Parâmetros!$E$20,$H299&lt;Parâmetros!$E$19),"ATENÇÃO · 6x1 apontou fora do horário diurno","Jornada fixa do 6x1"))),IF($D299="5x2","Jornada fixa do 5x2",IF($D299="Folguista",IF($J299=$K299,"Evidência confirma sequência","DIVERGE · sequência "&amp;$J299&amp;" × evidência "&amp;$K299),IF($K299=$E299,"Evidência confirma cadastro","DIVERGE · cadastro "&amp;$E299&amp;" × evidência "&amp;$K299)))))))))))</f>
        <v>Jornada fixa do 6x1</v>
      </c>
      <c r="W299" s="34" t="str">
        <f>IF(OR(OR($D299="6x1",$D299="FF 6x1"),$D299="5x2"),"",IF($AB299&lt;&gt;$AB298,IF(IFERROR(INDEX(Cadastro!$F$5:$F$243,$AB299),"")="",IF($L299&gt;0,1,0),IF(IFERROR(INDEX(Cadastro!$F$5:$F$243,$AB299),"")&lt;=IFERROR(INDEX(Parâmetros!$B$39:$B$48,MATCH($E299,Parâmetros!$A$39:$A$48,0)),99),IFERROR(INDEX(Cadastro!$F$5:$F$243,$AB299),""),0)),IF($L299&gt;0,IF(N($X298)&gt;0,1,N($W298)+1),IF(AND($L299=0,OR(N($W298)&gt;=IFERROR(INDEX(Parâmetros!$B$39:$B$48,MATCH($E299,Parâmetros!$A$39:$A$48,0)),99),AND(N($X298)&gt;0,N($X298)&lt;IFERROR(INDEX(Parâmetros!$C$39:$C$48,MATCH($E299,Parâmetros!$A$39:$A$48,0)),0)))),0,N($W298)+1))))</f>
        <v/>
      </c>
      <c r="X299" s="34" t="str">
        <f>IF(OR(OR($D299="6x1",$D299="FF 6x1"),$D299="5x2"),"",IF($AB299&lt;&gt;$AB298,IF(IFERROR(INDEX(Cadastro!$F$5:$F$243,$AB299),"")="",0,IF(IFERROR(INDEX(Cadastro!$F$5:$F$243,$AB299),"")&gt;IFERROR(INDEX(Parâmetros!$B$39:$B$48,MATCH($E299,Parâmetros!$A$39:$A$48,0)),99),IFERROR(INDEX(Cadastro!$F$5:$F$243,$AB299),"")-IFERROR(INDEX(Parâmetros!$B$39:$B$48,MATCH($E299,Parâmetros!$A$39:$A$48,0)),99),0)),IF(AND($L299=0,OR(N($W298)&gt;=IFERROR(INDEX(Parâmetros!$B$39:$B$48,MATCH($E299,Parâmetros!$A$39:$A$48,0)),99),AND(N($X298)&gt;0,N($X298)&lt;IFERROR(INDEX(Parâmetros!$C$39:$C$48,MATCH($E299,Parâmetros!$A$39:$A$48,0)),0)))),N($X298)+1,0)))</f>
        <v/>
      </c>
      <c r="Y299" t="str">
        <f>IF($AC299&lt;&gt;"",IF($L299&gt;0,$AC299&amp;" · com apontamento",$AC299),IF($E299="Férias",IF($L299&gt;0,"Férias · com apontamento","Férias (cadastro)"),IF(($Z299+$AA299-1)&gt;Parâmetros!$E$16,"Férias / afastamento",IF(AND($D299="5x2",OR(WEEKDAY($F299,2)=6,WEEKDAY($F299,2)=7)),IF($L299&gt;0,"Folga trabalhada","Folga"),IF($L299&gt;0,"Trabalhado",IF(OR(OR($D299="6x1",$D299="FF 6x1"),$D299="5x2"),IF(AND(OR($D299="6x1",$D299="FF 6x1"),OR(WEEKDAY($F299,2)=6,WEEKDAY($F299,2)=7)),"Folga","Falta de registro"),IF(AND($AB299&lt;&gt;$AB298,IFERROR(INDEX(Cadastro!$F$5:$F$243,$AB299),"")=""),"Indeterminado (início da série)",IF($X299&gt;0,"Folga","Falta de registro"))))))))</f>
        <v>Trabalhado</v>
      </c>
      <c r="Z299" s="34">
        <f>IF(OR($L299&gt;0,$F299&gt;Parâmetros!$E$14),0,IF($A299&lt;&gt;$A298,1,N($Z298)+1))</f>
        <v>0</v>
      </c>
      <c r="AA299" s="34">
        <f>IF(OR($L299&gt;0,$F299&gt;Parâmetros!$E$14),0,IF(OR($A299&lt;&gt;$A300,$F300&gt;Parâmetros!$E$14),1,N($AA300)+1))</f>
        <v>0</v>
      </c>
      <c r="AB299" s="31">
        <f>IFERROR(MATCH($A299&amp;"|"&amp;TEXT(_xlfn.MAXIFS(Cadastro!$E$5:$E$243,Cadastro!$A$5:$A$243,$A299,Cadastro!$E$5:$E$243,"&lt;="&amp;$F299),"yyyymmdd"),Cadastro!$I$5:$I$243,0),"")</f>
        <v>37</v>
      </c>
      <c r="AC299" t="str">
        <f>IFERROR(_xlfn.SINGLE(INDEX(Exceções!$D$5:$D$203,MATCH($A299&amp;"|"&amp;$F299,Exceções!$F$5:$F$203,0))),"")</f>
        <v/>
      </c>
      <c r="AD299" t="str">
        <f>IF($AC299="","",IFERROR(_xlfn.SINGLE(INDEX(Exceções!$E$5:$E$203,MATCH($A299&amp;"|"&amp;$F299,Exceções!$F$5:$F$203,0))),""))</f>
        <v/>
      </c>
    </row>
    <row r="300" spans="1:30" ht="15" hidden="1" customHeight="1" x14ac:dyDescent="0.25">
      <c r="A300" s="31">
        <v>53512</v>
      </c>
      <c r="B300" s="17" t="s">
        <v>12</v>
      </c>
      <c r="C300" s="17" t="str">
        <f>IFERROR(INDEX(Cadastro!$C$5:$C$243,$AB300),"NÃO INFORMADO")</f>
        <v>AUT</v>
      </c>
      <c r="D300" s="17" t="str">
        <f>IFERROR(INDEX(Cadastro!$D$5:$D$243,$AB300),"")</f>
        <v>6x1</v>
      </c>
      <c r="E300" s="17" t="str">
        <f>IFERROR(INDEX(Cadastro!$G$5:$G$243,$AB300),"")</f>
        <v>6x1</v>
      </c>
      <c r="F300" s="29">
        <v>46318</v>
      </c>
      <c r="G300" s="32" t="str">
        <f t="shared" si="24"/>
        <v>sex</v>
      </c>
      <c r="H300" s="31">
        <f>IF($L300=0,"",_xlfn.MINIFS(Dados!$Q:$Q,Dados!$A:$A,$A300,Dados!$S:$S,$F300))</f>
        <v>422</v>
      </c>
      <c r="I300" s="31">
        <f>IF($H300="","",_xlfn.MAXIFS(Dados!$R:$R,Dados!$A:$A,$A300,Dados!$S:$S,$F300))</f>
        <v>721</v>
      </c>
      <c r="J300" s="32" t="str">
        <f>IF($D300&lt;&gt;"Folguista","",IFERROR(INDEX(Parâmetros!$D$52:$G$52,1,MIN(4,MAX(1,$W300))),""))</f>
        <v/>
      </c>
      <c r="K300" s="32" t="str">
        <f>IF(OR($AC300&lt;&gt;"",$Y300="Folga",$Y300="Folga trabalhada",$Y300="Férias (cadastro)",$Y300="Férias / afastamento",$Y300="Indeterminado (início da série)"),"",IF(OR($D300="6x1",$D300="FF 6x1"),IF(OR(WEEKDAY($F300,2)=6,WEEKDAY($F300,2)=7),"6x1 sáb/dom","6x1"),IF($D300="5x2","5x2",IF($H300="",IF($D300="Folguista",$J300,$E300),IF(OR($H300&gt;=Parâmetros!$E$18,$H300&lt;Parâmetros!$E$19),"C",IF($H300&lt;Parâmetros!$E$20,"A","B"))))))</f>
        <v>6x1</v>
      </c>
      <c r="L300" s="30">
        <f>SUMIFS(Dados!$E:$E,Dados!$A:$A,$A300,Dados!$S:$S,$F300)</f>
        <v>4.9800000000000004</v>
      </c>
      <c r="M300" s="30">
        <f>IFERROR(INDEX(Parâmetros!$E$6:$E$11,MATCH($K300,Parâmetros!$A$6:$A$11,0)),"")</f>
        <v>8.8000000000000007</v>
      </c>
      <c r="N300" s="33">
        <f t="shared" si="25"/>
        <v>0.56590909090909092</v>
      </c>
      <c r="O300" s="33">
        <f>Parâmetros!$E$13</f>
        <v>0.8</v>
      </c>
      <c r="P300" s="32" t="str">
        <f>IF(OR($M300="",$F300&gt;Parâmetros!$E$14),"Não","Sim")</f>
        <v>Sim</v>
      </c>
      <c r="Q300" s="32" t="str">
        <f t="shared" si="26"/>
        <v>Sim</v>
      </c>
      <c r="R300" s="32" t="str">
        <f t="shared" si="27"/>
        <v>Não</v>
      </c>
      <c r="S300" s="30">
        <f t="shared" si="28"/>
        <v>2.0600000000000005</v>
      </c>
      <c r="T300" s="32" t="str">
        <f>IF($Q300&lt;&gt;"Sim","",IF($N300&gt;Parâmetros!$E$15,"Sim","Não"))</f>
        <v>Não</v>
      </c>
      <c r="U300" s="17" t="str">
        <f t="shared" si="29"/>
        <v>Abaixo da meta</v>
      </c>
      <c r="V300" s="17" t="str">
        <f>IF($AC300&lt;&gt;"",IF($L300&gt;0,"ATENÇÃO · apontou em dia de "&amp;LOWER($AC300)&amp;" cadastrado","Exceção cadastrada · "&amp;$AC300)&amp;IF($AD300="",""," · "&amp;$AD300),IF($E300="Férias",IF($L300&gt;0,"ATENÇÃO · apontou estando de férias no cadastro","Férias no cadastro"),IF($Y300="Férias / afastamento","Afastamento · "&amp;($Z300+$AA300-1)&amp;" dias seguidos sem apontamento",IF($Y300="Folga trabalhada","ATENÇÃO · apontou em dia de folga da escala 5x2",IF($Y300="Folga",IF(AND($D300="5x2",OR(WEEKDAY($F300,2)=6,WEEKDAY($F300,2)=7)),"Folga de fim de semana da escala 5x2",IF(AND(OR($D300="6x1",$D300="FF 6x1"),WEEKDAY($F300,2)=6,FALSE()),"Folga de fim de semana · apontou no domingo anterior",IF(AND(OR($D300="6x1",$D300="FF 6x1"),WEEKDAY($F300,2)=7,AND($A300=$A299,$L299&gt;0)),"Folga de fim de semana · apontou no sábado",IF(AND(OR($D300="6x1",$D300="FF 6x1"),OR(WEEKDAY($F300,2)=6,WEEKDAY($F300,2)=7)),"Folga de fim de semana · sem apontamento no sábado nem no domingo","Folga prevista pelo ciclo")))),IF($Y300="Indeterminado (início da série)","Sem histórico anterior — informe o dia do ciclo no Cadastro",IF($Y300="Falta de registro",IF(OR(OR($D300="6x1",$D300="FF 6x1"),$D300="5x2"),"FALTA DE REGISTRO · dia útil da escala "&amp;$E300,"FALTA DE REGISTRO · dia "&amp;$W300&amp;" de "&amp;IFERROR(INDEX(Parâmetros!$B$39:$B$48,MATCH($E300,Parâmetros!$A$39:$A$48,0)),99)&amp;" do ciclo"),IF(OR($D300="6x1",$D300="FF 6x1"),IF(OR(AND(WEEKDAY($F300,2)=6,AND($A300=$A301,$L301&gt;0)),AND(WEEKDAY($F300,2)=7,AND($A300=$A299,$L299&gt;0))),"ATENÇÃO · apontou sábado e domingo no mesmo fim de semana",IF(OR(WEEKDAY($F300,2)=6,WEEKDAY($F300,2)=7),"Jornada de fim de semana do 6x1",IF(OR($H300&gt;=Parâmetros!$E$20,$H300&lt;Parâmetros!$E$19),"ATENÇÃO · 6x1 apontou fora do horário diurno","Jornada fixa do 6x1"))),IF($D300="5x2","Jornada fixa do 5x2",IF($D300="Folguista",IF($J300=$K300,"Evidência confirma sequência","DIVERGE · sequência "&amp;$J300&amp;" × evidência "&amp;$K300),IF($K300=$E300,"Evidência confirma cadastro","DIVERGE · cadastro "&amp;$E300&amp;" × evidência "&amp;$K300)))))))))))</f>
        <v>Jornada fixa do 6x1</v>
      </c>
      <c r="W300" s="34" t="str">
        <f>IF(OR(OR($D300="6x1",$D300="FF 6x1"),$D300="5x2"),"",IF($AB300&lt;&gt;$AB299,IF(IFERROR(INDEX(Cadastro!$F$5:$F$243,$AB300),"")="",IF($L300&gt;0,1,0),IF(IFERROR(INDEX(Cadastro!$F$5:$F$243,$AB300),"")&lt;=IFERROR(INDEX(Parâmetros!$B$39:$B$48,MATCH($E300,Parâmetros!$A$39:$A$48,0)),99),IFERROR(INDEX(Cadastro!$F$5:$F$243,$AB300),""),0)),IF($L300&gt;0,IF(N($X299)&gt;0,1,N($W299)+1),IF(AND($L300=0,OR(N($W299)&gt;=IFERROR(INDEX(Parâmetros!$B$39:$B$48,MATCH($E300,Parâmetros!$A$39:$A$48,0)),99),AND(N($X299)&gt;0,N($X299)&lt;IFERROR(INDEX(Parâmetros!$C$39:$C$48,MATCH($E300,Parâmetros!$A$39:$A$48,0)),0)))),0,N($W299)+1))))</f>
        <v/>
      </c>
      <c r="X300" s="34" t="str">
        <f>IF(OR(OR($D300="6x1",$D300="FF 6x1"),$D300="5x2"),"",IF($AB300&lt;&gt;$AB299,IF(IFERROR(INDEX(Cadastro!$F$5:$F$243,$AB300),"")="",0,IF(IFERROR(INDEX(Cadastro!$F$5:$F$243,$AB300),"")&gt;IFERROR(INDEX(Parâmetros!$B$39:$B$48,MATCH($E300,Parâmetros!$A$39:$A$48,0)),99),IFERROR(INDEX(Cadastro!$F$5:$F$243,$AB300),"")-IFERROR(INDEX(Parâmetros!$B$39:$B$48,MATCH($E300,Parâmetros!$A$39:$A$48,0)),99),0)),IF(AND($L300=0,OR(N($W299)&gt;=IFERROR(INDEX(Parâmetros!$B$39:$B$48,MATCH($E300,Parâmetros!$A$39:$A$48,0)),99),AND(N($X299)&gt;0,N($X299)&lt;IFERROR(INDEX(Parâmetros!$C$39:$C$48,MATCH($E300,Parâmetros!$A$39:$A$48,0)),0)))),N($X299)+1,0)))</f>
        <v/>
      </c>
      <c r="Y300" t="str">
        <f>IF($AC300&lt;&gt;"",IF($L300&gt;0,$AC300&amp;" · com apontamento",$AC300),IF($E300="Férias",IF($L300&gt;0,"Férias · com apontamento","Férias (cadastro)"),IF(($Z300+$AA300-1)&gt;Parâmetros!$E$16,"Férias / afastamento",IF(AND($D300="5x2",OR(WEEKDAY($F300,2)=6,WEEKDAY($F300,2)=7)),IF($L300&gt;0,"Folga trabalhada","Folga"),IF($L300&gt;0,"Trabalhado",IF(OR(OR($D300="6x1",$D300="FF 6x1"),$D300="5x2"),IF(AND(OR($D300="6x1",$D300="FF 6x1"),OR(WEEKDAY($F300,2)=6,WEEKDAY($F300,2)=7)),"Folga","Falta de registro"),IF(AND($AB300&lt;&gt;$AB299,IFERROR(INDEX(Cadastro!$F$5:$F$243,$AB300),"")=""),"Indeterminado (início da série)",IF($X300&gt;0,"Folga","Falta de registro"))))))))</f>
        <v>Trabalhado</v>
      </c>
      <c r="Z300" s="34">
        <f>IF(OR($L300&gt;0,$F300&gt;Parâmetros!$E$14),0,IF($A300&lt;&gt;$A299,1,N($Z299)+1))</f>
        <v>0</v>
      </c>
      <c r="AA300" s="34">
        <f>IF(OR($L300&gt;0,$F300&gt;Parâmetros!$E$14),0,IF(OR($A300&lt;&gt;$A301,$F301&gt;Parâmetros!$E$14),1,N($AA301)+1))</f>
        <v>0</v>
      </c>
      <c r="AB300" s="31">
        <f>IFERROR(MATCH($A300&amp;"|"&amp;TEXT(_xlfn.MAXIFS(Cadastro!$E$5:$E$243,Cadastro!$A$5:$A$243,$A300,Cadastro!$E$5:$E$243,"&lt;="&amp;$F300),"yyyymmdd"),Cadastro!$I$5:$I$243,0),"")</f>
        <v>37</v>
      </c>
      <c r="AC300" t="str">
        <f>IFERROR(_xlfn.SINGLE(INDEX(Exceções!$D$5:$D$203,MATCH($A300&amp;"|"&amp;$F300,Exceções!$F$5:$F$203,0))),"")</f>
        <v/>
      </c>
      <c r="AD300" t="str">
        <f>IF($AC300="","",IFERROR(_xlfn.SINGLE(INDEX(Exceções!$E$5:$E$203,MATCH($A300&amp;"|"&amp;$F300,Exceções!$F$5:$F$203,0))),""))</f>
        <v/>
      </c>
    </row>
    <row r="301" spans="1:30" ht="15" hidden="1" customHeight="1" x14ac:dyDescent="0.25">
      <c r="A301" s="31">
        <v>53512</v>
      </c>
      <c r="B301" s="17" t="s">
        <v>12</v>
      </c>
      <c r="C301" s="17" t="str">
        <f>IFERROR(INDEX(Cadastro!$C$5:$C$243,$AB301),"NÃO INFORMADO")</f>
        <v>AUT</v>
      </c>
      <c r="D301" s="17" t="str">
        <f>IFERROR(INDEX(Cadastro!$D$5:$D$243,$AB301),"")</f>
        <v>6x1</v>
      </c>
      <c r="E301" s="17" t="str">
        <f>IFERROR(INDEX(Cadastro!$G$5:$G$243,$AB301),"")</f>
        <v>6x1</v>
      </c>
      <c r="F301" s="29">
        <v>46319</v>
      </c>
      <c r="G301" s="32" t="str">
        <f t="shared" si="24"/>
        <v>sáb</v>
      </c>
      <c r="H301" s="31">
        <f>IF($L301=0,"",_xlfn.MINIFS(Dados!$Q:$Q,Dados!$A:$A,$A301,Dados!$S:$S,$F301))</f>
        <v>420</v>
      </c>
      <c r="I301" s="31">
        <f>IF($H301="","",_xlfn.MAXIFS(Dados!$R:$R,Dados!$A:$A,$A301,Dados!$S:$S,$F301))</f>
        <v>721</v>
      </c>
      <c r="J301" s="32" t="str">
        <f>IF($D301&lt;&gt;"Folguista","",IFERROR(INDEX(Parâmetros!$D$52:$G$52,1,MIN(4,MAX(1,$W301))),""))</f>
        <v/>
      </c>
      <c r="K301" s="32" t="str">
        <f>IF(OR($AC301&lt;&gt;"",$Y301="Folga",$Y301="Folga trabalhada",$Y301="Férias (cadastro)",$Y301="Férias / afastamento",$Y301="Indeterminado (início da série)"),"",IF(OR($D301="6x1",$D301="FF 6x1"),IF(OR(WEEKDAY($F301,2)=6,WEEKDAY($F301,2)=7),"6x1 sáb/dom","6x1"),IF($D301="5x2","5x2",IF($H301="",IF($D301="Folguista",$J301,$E301),IF(OR($H301&gt;=Parâmetros!$E$18,$H301&lt;Parâmetros!$E$19),"C",IF($H301&lt;Parâmetros!$E$20,"A","B"))))))</f>
        <v>6x1 sáb/dom</v>
      </c>
      <c r="L301" s="30">
        <f>SUMIFS(Dados!$E:$E,Dados!$A:$A,$A301,Dados!$S:$S,$F301)</f>
        <v>5.0199999999999996</v>
      </c>
      <c r="M301" s="30">
        <f>IFERROR(INDEX(Parâmetros!$E$6:$E$11,MATCH($K301,Parâmetros!$A$6:$A$11,0)),"")</f>
        <v>7.33</v>
      </c>
      <c r="N301" s="33">
        <f t="shared" si="25"/>
        <v>0.68485675306957705</v>
      </c>
      <c r="O301" s="33">
        <f>Parâmetros!$E$13</f>
        <v>0.8</v>
      </c>
      <c r="P301" s="32" t="str">
        <f>IF(OR($M301="",$F301&gt;Parâmetros!$E$14),"Não","Sim")</f>
        <v>Não</v>
      </c>
      <c r="Q301" s="32" t="str">
        <f t="shared" si="26"/>
        <v/>
      </c>
      <c r="R301" s="32" t="str">
        <f t="shared" si="27"/>
        <v/>
      </c>
      <c r="S301" s="30" t="str">
        <f t="shared" si="28"/>
        <v/>
      </c>
      <c r="T301" s="32" t="str">
        <f>IF($Q301&lt;&gt;"Sim","",IF($N301&gt;Parâmetros!$E$15,"Sim","Não"))</f>
        <v/>
      </c>
      <c r="U301" s="17" t="str">
        <f t="shared" si="29"/>
        <v>Fora da apuração</v>
      </c>
      <c r="V301" s="17" t="str">
        <f>IF($AC301&lt;&gt;"",IF($L301&gt;0,"ATENÇÃO · apontou em dia de "&amp;LOWER($AC301)&amp;" cadastrado","Exceção cadastrada · "&amp;$AC301)&amp;IF($AD301="",""," · "&amp;$AD301),IF($E301="Férias",IF($L301&gt;0,"ATENÇÃO · apontou estando de férias no cadastro","Férias no cadastro"),IF($Y301="Férias / afastamento","Afastamento · "&amp;($Z301+$AA301-1)&amp;" dias seguidos sem apontamento",IF($Y301="Folga trabalhada","ATENÇÃO · apontou em dia de folga da escala 5x2",IF($Y301="Folga",IF(AND($D301="5x2",OR(WEEKDAY($F301,2)=6,WEEKDAY($F301,2)=7)),"Folga de fim de semana da escala 5x2",IF(AND(OR($D301="6x1",$D301="FF 6x1"),WEEKDAY($F301,2)=6,FALSE()),"Folga de fim de semana · apontou no domingo anterior",IF(AND(OR($D301="6x1",$D301="FF 6x1"),WEEKDAY($F301,2)=7,AND($A301=$A300,$L300&gt;0)),"Folga de fim de semana · apontou no sábado",IF(AND(OR($D301="6x1",$D301="FF 6x1"),OR(WEEKDAY($F301,2)=6,WEEKDAY($F301,2)=7)),"Folga de fim de semana · sem apontamento no sábado nem no domingo","Folga prevista pelo ciclo")))),IF($Y301="Indeterminado (início da série)","Sem histórico anterior — informe o dia do ciclo no Cadastro",IF($Y301="Falta de registro",IF(OR(OR($D301="6x1",$D301="FF 6x1"),$D301="5x2"),"FALTA DE REGISTRO · dia útil da escala "&amp;$E301,"FALTA DE REGISTRO · dia "&amp;$W301&amp;" de "&amp;IFERROR(INDEX(Parâmetros!$B$39:$B$48,MATCH($E301,Parâmetros!$A$39:$A$48,0)),99)&amp;" do ciclo"),IF(OR($D301="6x1",$D301="FF 6x1"),IF(OR(AND(WEEKDAY($F301,2)=6,AND($A301=$A302,$L302&gt;0)),AND(WEEKDAY($F301,2)=7,AND($A301=$A300,$L300&gt;0))),"ATENÇÃO · apontou sábado e domingo no mesmo fim de semana",IF(OR(WEEKDAY($F301,2)=6,WEEKDAY($F301,2)=7),"Jornada de fim de semana do 6x1",IF(OR($H301&gt;=Parâmetros!$E$20,$H301&lt;Parâmetros!$E$19),"ATENÇÃO · 6x1 apontou fora do horário diurno","Jornada fixa do 6x1"))),IF($D301="5x2","Jornada fixa do 5x2",IF($D301="Folguista",IF($J301=$K301,"Evidência confirma sequência","DIVERGE · sequência "&amp;$J301&amp;" × evidência "&amp;$K301),IF($K301=$E301,"Evidência confirma cadastro","DIVERGE · cadastro "&amp;$E301&amp;" × evidência "&amp;$K301)))))))))))</f>
        <v>Jornada de fim de semana do 6x1</v>
      </c>
      <c r="W301" s="34" t="str">
        <f>IF(OR(OR($D301="6x1",$D301="FF 6x1"),$D301="5x2"),"",IF($AB301&lt;&gt;$AB300,IF(IFERROR(INDEX(Cadastro!$F$5:$F$243,$AB301),"")="",IF($L301&gt;0,1,0),IF(IFERROR(INDEX(Cadastro!$F$5:$F$243,$AB301),"")&lt;=IFERROR(INDEX(Parâmetros!$B$39:$B$48,MATCH($E301,Parâmetros!$A$39:$A$48,0)),99),IFERROR(INDEX(Cadastro!$F$5:$F$243,$AB301),""),0)),IF($L301&gt;0,IF(N($X300)&gt;0,1,N($W300)+1),IF(AND($L301=0,OR(N($W300)&gt;=IFERROR(INDEX(Parâmetros!$B$39:$B$48,MATCH($E301,Parâmetros!$A$39:$A$48,0)),99),AND(N($X300)&gt;0,N($X300)&lt;IFERROR(INDEX(Parâmetros!$C$39:$C$48,MATCH($E301,Parâmetros!$A$39:$A$48,0)),0)))),0,N($W300)+1))))</f>
        <v/>
      </c>
      <c r="X301" s="34" t="str">
        <f>IF(OR(OR($D301="6x1",$D301="FF 6x1"),$D301="5x2"),"",IF($AB301&lt;&gt;$AB300,IF(IFERROR(INDEX(Cadastro!$F$5:$F$243,$AB301),"")="",0,IF(IFERROR(INDEX(Cadastro!$F$5:$F$243,$AB301),"")&gt;IFERROR(INDEX(Parâmetros!$B$39:$B$48,MATCH($E301,Parâmetros!$A$39:$A$48,0)),99),IFERROR(INDEX(Cadastro!$F$5:$F$243,$AB301),"")-IFERROR(INDEX(Parâmetros!$B$39:$B$48,MATCH($E301,Parâmetros!$A$39:$A$48,0)),99),0)),IF(AND($L301=0,OR(N($W300)&gt;=IFERROR(INDEX(Parâmetros!$B$39:$B$48,MATCH($E301,Parâmetros!$A$39:$A$48,0)),99),AND(N($X300)&gt;0,N($X300)&lt;IFERROR(INDEX(Parâmetros!$C$39:$C$48,MATCH($E301,Parâmetros!$A$39:$A$48,0)),0)))),N($X300)+1,0)))</f>
        <v/>
      </c>
      <c r="Y301" t="str">
        <f>IF($AC301&lt;&gt;"",IF($L301&gt;0,$AC301&amp;" · com apontamento",$AC301),IF($E301="Férias",IF($L301&gt;0,"Férias · com apontamento","Férias (cadastro)"),IF(($Z301+$AA301-1)&gt;Parâmetros!$E$16,"Férias / afastamento",IF(AND($D301="5x2",OR(WEEKDAY($F301,2)=6,WEEKDAY($F301,2)=7)),IF($L301&gt;0,"Folga trabalhada","Folga"),IF($L301&gt;0,"Trabalhado",IF(OR(OR($D301="6x1",$D301="FF 6x1"),$D301="5x2"),IF(AND(OR($D301="6x1",$D301="FF 6x1"),OR(WEEKDAY($F301,2)=6,WEEKDAY($F301,2)=7)),"Folga","Falta de registro"),IF(AND($AB301&lt;&gt;$AB300,IFERROR(INDEX(Cadastro!$F$5:$F$243,$AB301),"")=""),"Indeterminado (início da série)",IF($X301&gt;0,"Folga","Falta de registro"))))))))</f>
        <v>Trabalhado</v>
      </c>
      <c r="Z301" s="34">
        <f>IF(OR($L301&gt;0,$F301&gt;Parâmetros!$E$14),0,IF($A301&lt;&gt;$A300,1,N($Z300)+1))</f>
        <v>0</v>
      </c>
      <c r="AA301" s="34">
        <f>IF(OR($L301&gt;0,$F301&gt;Parâmetros!$E$14),0,IF(OR($A301&lt;&gt;$A302,$F302&gt;Parâmetros!$E$14),1,N($AA302)+1))</f>
        <v>0</v>
      </c>
      <c r="AB301" s="31">
        <f>IFERROR(MATCH($A301&amp;"|"&amp;TEXT(_xlfn.MAXIFS(Cadastro!$E$5:$E$243,Cadastro!$A$5:$A$243,$A301,Cadastro!$E$5:$E$243,"&lt;="&amp;$F301),"yyyymmdd"),Cadastro!$I$5:$I$243,0),"")</f>
        <v>37</v>
      </c>
      <c r="AC301" t="str">
        <f>IFERROR(_xlfn.SINGLE(INDEX(Exceções!$D$5:$D$203,MATCH($A301&amp;"|"&amp;$F301,Exceções!$F$5:$F$203,0))),"")</f>
        <v/>
      </c>
      <c r="AD301" t="str">
        <f>IF($AC301="","",IFERROR(_xlfn.SINGLE(INDEX(Exceções!$E$5:$E$203,MATCH($A301&amp;"|"&amp;$F301,Exceções!$F$5:$F$203,0))),""))</f>
        <v/>
      </c>
    </row>
    <row r="302" spans="1:30" ht="15" hidden="1" customHeight="1" x14ac:dyDescent="0.25">
      <c r="A302" s="31">
        <v>53512</v>
      </c>
      <c r="B302" s="17" t="s">
        <v>12</v>
      </c>
      <c r="C302" s="17" t="str">
        <f>IFERROR(INDEX(Cadastro!$C$5:$C$243,$AB302),"NÃO INFORMADO")</f>
        <v>AUT</v>
      </c>
      <c r="D302" s="17" t="str">
        <f>IFERROR(INDEX(Cadastro!$D$5:$D$243,$AB302),"")</f>
        <v>6x1</v>
      </c>
      <c r="E302" s="17" t="str">
        <f>IFERROR(INDEX(Cadastro!$G$5:$G$243,$AB302),"")</f>
        <v>6x1</v>
      </c>
      <c r="F302" s="29">
        <v>46320</v>
      </c>
      <c r="G302" s="32" t="str">
        <f t="shared" si="24"/>
        <v>dom</v>
      </c>
      <c r="H302" s="31" t="str">
        <f>IF($L302=0,"",_xlfn.MINIFS(Dados!$Q:$Q,Dados!$A:$A,$A302,Dados!$S:$S,$F302))</f>
        <v/>
      </c>
      <c r="I302" s="31" t="str">
        <f>IF($H302="","",_xlfn.MAXIFS(Dados!$R:$R,Dados!$A:$A,$A302,Dados!$S:$S,$F302))</f>
        <v/>
      </c>
      <c r="J302" s="32" t="str">
        <f>IF($D302&lt;&gt;"Folguista","",IFERROR(INDEX(Parâmetros!$D$52:$G$52,1,MIN(4,MAX(1,$W302))),""))</f>
        <v/>
      </c>
      <c r="K302" s="32" t="str">
        <f>IF(OR($AC302&lt;&gt;"",$Y302="Folga",$Y302="Folga trabalhada",$Y302="Férias (cadastro)",$Y302="Férias / afastamento",$Y302="Indeterminado (início da série)"),"",IF(OR($D302="6x1",$D302="FF 6x1"),IF(OR(WEEKDAY($F302,2)=6,WEEKDAY($F302,2)=7),"6x1 sáb/dom","6x1"),IF($D302="5x2","5x2",IF($H302="",IF($D302="Folguista",$J302,$E302),IF(OR($H302&gt;=Parâmetros!$E$18,$H302&lt;Parâmetros!$E$19),"C",IF($H302&lt;Parâmetros!$E$20,"A","B"))))))</f>
        <v/>
      </c>
      <c r="L302" s="30">
        <f>SUMIFS(Dados!$E:$E,Dados!$A:$A,$A302,Dados!$S:$S,$F302)</f>
        <v>0</v>
      </c>
      <c r="M302" s="30" t="str">
        <f>IFERROR(INDEX(Parâmetros!$E$6:$E$11,MATCH($K302,Parâmetros!$A$6:$A$11,0)),"")</f>
        <v/>
      </c>
      <c r="N302" s="33" t="str">
        <f t="shared" si="25"/>
        <v/>
      </c>
      <c r="O302" s="33">
        <f>Parâmetros!$E$13</f>
        <v>0.8</v>
      </c>
      <c r="P302" s="32" t="str">
        <f>IF(OR($M302="",$F302&gt;Parâmetros!$E$14),"Não","Sim")</f>
        <v>Não</v>
      </c>
      <c r="Q302" s="32" t="str">
        <f t="shared" si="26"/>
        <v/>
      </c>
      <c r="R302" s="32" t="str">
        <f t="shared" si="27"/>
        <v/>
      </c>
      <c r="S302" s="30" t="str">
        <f t="shared" si="28"/>
        <v/>
      </c>
      <c r="T302" s="32" t="str">
        <f>IF($Q302&lt;&gt;"Sim","",IF($N302&gt;Parâmetros!$E$15,"Sim","Não"))</f>
        <v/>
      </c>
      <c r="U302" s="17" t="str">
        <f t="shared" si="29"/>
        <v>Folga</v>
      </c>
      <c r="V302" s="17" t="str">
        <f>IF($AC302&lt;&gt;"",IF($L302&gt;0,"ATENÇÃO · apontou em dia de "&amp;LOWER($AC302)&amp;" cadastrado","Exceção cadastrada · "&amp;$AC302)&amp;IF($AD302="",""," · "&amp;$AD302),IF($E302="Férias",IF($L302&gt;0,"ATENÇÃO · apontou estando de férias no cadastro","Férias no cadastro"),IF($Y302="Férias / afastamento","Afastamento · "&amp;($Z302+$AA302-1)&amp;" dias seguidos sem apontamento",IF($Y302="Folga trabalhada","ATENÇÃO · apontou em dia de folga da escala 5x2",IF($Y302="Folga",IF(AND($D302="5x2",OR(WEEKDAY($F302,2)=6,WEEKDAY($F302,2)=7)),"Folga de fim de semana da escala 5x2",IF(AND(OR($D302="6x1",$D302="FF 6x1"),WEEKDAY($F302,2)=6,FALSE()),"Folga de fim de semana · apontou no domingo anterior",IF(AND(OR($D302="6x1",$D302="FF 6x1"),WEEKDAY($F302,2)=7,AND($A302=$A301,$L301&gt;0)),"Folga de fim de semana · apontou no sábado",IF(AND(OR($D302="6x1",$D302="FF 6x1"),OR(WEEKDAY($F302,2)=6,WEEKDAY($F302,2)=7)),"Folga de fim de semana · sem apontamento no sábado nem no domingo","Folga prevista pelo ciclo")))),IF($Y302="Indeterminado (início da série)","Sem histórico anterior — informe o dia do ciclo no Cadastro",IF($Y302="Falta de registro",IF(OR(OR($D302="6x1",$D302="FF 6x1"),$D302="5x2"),"FALTA DE REGISTRO · dia útil da escala "&amp;$E302,"FALTA DE REGISTRO · dia "&amp;$W302&amp;" de "&amp;IFERROR(INDEX(Parâmetros!$B$39:$B$48,MATCH($E302,Parâmetros!$A$39:$A$48,0)),99)&amp;" do ciclo"),IF(OR($D302="6x1",$D302="FF 6x1"),IF(OR(AND(WEEKDAY($F302,2)=6,AND($A302=$A303,$L303&gt;0)),AND(WEEKDAY($F302,2)=7,AND($A302=$A301,$L301&gt;0))),"ATENÇÃO · apontou sábado e domingo no mesmo fim de semana",IF(OR(WEEKDAY($F302,2)=6,WEEKDAY($F302,2)=7),"Jornada de fim de semana do 6x1",IF(OR($H302&gt;=Parâmetros!$E$20,$H302&lt;Parâmetros!$E$19),"ATENÇÃO · 6x1 apontou fora do horário diurno","Jornada fixa do 6x1"))),IF($D302="5x2","Jornada fixa do 5x2",IF($D302="Folguista",IF($J302=$K302,"Evidência confirma sequência","DIVERGE · sequência "&amp;$J302&amp;" × evidência "&amp;$K302),IF($K302=$E302,"Evidência confirma cadastro","DIVERGE · cadastro "&amp;$E302&amp;" × evidência "&amp;$K302)))))))))))</f>
        <v>Folga de fim de semana · apontou no sábado</v>
      </c>
      <c r="W302" s="34" t="str">
        <f>IF(OR(OR($D302="6x1",$D302="FF 6x1"),$D302="5x2"),"",IF($AB302&lt;&gt;$AB301,IF(IFERROR(INDEX(Cadastro!$F$5:$F$243,$AB302),"")="",IF($L302&gt;0,1,0),IF(IFERROR(INDEX(Cadastro!$F$5:$F$243,$AB302),"")&lt;=IFERROR(INDEX(Parâmetros!$B$39:$B$48,MATCH($E302,Parâmetros!$A$39:$A$48,0)),99),IFERROR(INDEX(Cadastro!$F$5:$F$243,$AB302),""),0)),IF($L302&gt;0,IF(N($X301)&gt;0,1,N($W301)+1),IF(AND($L302=0,OR(N($W301)&gt;=IFERROR(INDEX(Parâmetros!$B$39:$B$48,MATCH($E302,Parâmetros!$A$39:$A$48,0)),99),AND(N($X301)&gt;0,N($X301)&lt;IFERROR(INDEX(Parâmetros!$C$39:$C$48,MATCH($E302,Parâmetros!$A$39:$A$48,0)),0)))),0,N($W301)+1))))</f>
        <v/>
      </c>
      <c r="X302" s="34" t="str">
        <f>IF(OR(OR($D302="6x1",$D302="FF 6x1"),$D302="5x2"),"",IF($AB302&lt;&gt;$AB301,IF(IFERROR(INDEX(Cadastro!$F$5:$F$243,$AB302),"")="",0,IF(IFERROR(INDEX(Cadastro!$F$5:$F$243,$AB302),"")&gt;IFERROR(INDEX(Parâmetros!$B$39:$B$48,MATCH($E302,Parâmetros!$A$39:$A$48,0)),99),IFERROR(INDEX(Cadastro!$F$5:$F$243,$AB302),"")-IFERROR(INDEX(Parâmetros!$B$39:$B$48,MATCH($E302,Parâmetros!$A$39:$A$48,0)),99),0)),IF(AND($L302=0,OR(N($W301)&gt;=IFERROR(INDEX(Parâmetros!$B$39:$B$48,MATCH($E302,Parâmetros!$A$39:$A$48,0)),99),AND(N($X301)&gt;0,N($X301)&lt;IFERROR(INDEX(Parâmetros!$C$39:$C$48,MATCH($E302,Parâmetros!$A$39:$A$48,0)),0)))),N($X301)+1,0)))</f>
        <v/>
      </c>
      <c r="Y302" t="str">
        <f>IF($AC302&lt;&gt;"",IF($L302&gt;0,$AC302&amp;" · com apontamento",$AC302),IF($E302="Férias",IF($L302&gt;0,"Férias · com apontamento","Férias (cadastro)"),IF(($Z302+$AA302-1)&gt;Parâmetros!$E$16,"Férias / afastamento",IF(AND($D302="5x2",OR(WEEKDAY($F302,2)=6,WEEKDAY($F302,2)=7)),IF($L302&gt;0,"Folga trabalhada","Folga"),IF($L302&gt;0,"Trabalhado",IF(OR(OR($D302="6x1",$D302="FF 6x1"),$D302="5x2"),IF(AND(OR($D302="6x1",$D302="FF 6x1"),OR(WEEKDAY($F302,2)=6,WEEKDAY($F302,2)=7)),"Folga","Falta de registro"),IF(AND($AB302&lt;&gt;$AB301,IFERROR(INDEX(Cadastro!$F$5:$F$243,$AB302),"")=""),"Indeterminado (início da série)",IF($X302&gt;0,"Folga","Falta de registro"))))))))</f>
        <v>Folga</v>
      </c>
      <c r="Z302" s="34">
        <f>IF(OR($L302&gt;0,$F302&gt;Parâmetros!$E$14),0,IF($A302&lt;&gt;$A301,1,N($Z301)+1))</f>
        <v>0</v>
      </c>
      <c r="AA302" s="34">
        <f>IF(OR($L302&gt;0,$F302&gt;Parâmetros!$E$14),0,IF(OR($A302&lt;&gt;$A303,$F303&gt;Parâmetros!$E$14),1,N($AA303)+1))</f>
        <v>0</v>
      </c>
      <c r="AB302" s="31">
        <f>IFERROR(MATCH($A302&amp;"|"&amp;TEXT(_xlfn.MAXIFS(Cadastro!$E$5:$E$243,Cadastro!$A$5:$A$243,$A302,Cadastro!$E$5:$E$243,"&lt;="&amp;$F302),"yyyymmdd"),Cadastro!$I$5:$I$243,0),"")</f>
        <v>37</v>
      </c>
      <c r="AC302" t="str">
        <f>IFERROR(_xlfn.SINGLE(INDEX(Exceções!$D$5:$D$203,MATCH($A302&amp;"|"&amp;$F302,Exceções!$F$5:$F$203,0))),"")</f>
        <v/>
      </c>
      <c r="AD302" t="str">
        <f>IF($AC302="","",IFERROR(_xlfn.SINGLE(INDEX(Exceções!$E$5:$E$203,MATCH($A302&amp;"|"&amp;$F302,Exceções!$F$5:$F$203,0))),""))</f>
        <v/>
      </c>
    </row>
    <row r="303" spans="1:30" ht="15" hidden="1" customHeight="1" x14ac:dyDescent="0.25">
      <c r="A303" s="31">
        <v>53512</v>
      </c>
      <c r="B303" s="17" t="s">
        <v>12</v>
      </c>
      <c r="C303" s="17" t="str">
        <f>IFERROR(INDEX(Cadastro!$C$5:$C$243,$AB303),"NÃO INFORMADO")</f>
        <v>AUT</v>
      </c>
      <c r="D303" s="17" t="str">
        <f>IFERROR(INDEX(Cadastro!$D$5:$D$243,$AB303),"")</f>
        <v>6x1</v>
      </c>
      <c r="E303" s="17" t="str">
        <f>IFERROR(INDEX(Cadastro!$G$5:$G$243,$AB303),"")</f>
        <v>6x1</v>
      </c>
      <c r="F303" s="29">
        <v>46321</v>
      </c>
      <c r="G303" s="32" t="str">
        <f t="shared" si="24"/>
        <v>seg</v>
      </c>
      <c r="H303" s="31" t="str">
        <f>IF($L303=0,"",_xlfn.MINIFS(Dados!$Q:$Q,Dados!$A:$A,$A303,Dados!$S:$S,$F303))</f>
        <v/>
      </c>
      <c r="I303" s="31" t="str">
        <f>IF($H303="","",_xlfn.MAXIFS(Dados!$R:$R,Dados!$A:$A,$A303,Dados!$S:$S,$F303))</f>
        <v/>
      </c>
      <c r="J303" s="32" t="str">
        <f>IF($D303&lt;&gt;"Folguista","",IFERROR(INDEX(Parâmetros!$D$52:$G$52,1,MIN(4,MAX(1,$W303))),""))</f>
        <v/>
      </c>
      <c r="K303" s="32" t="str">
        <f>IF(OR($AC303&lt;&gt;"",$Y303="Folga",$Y303="Folga trabalhada",$Y303="Férias (cadastro)",$Y303="Férias / afastamento",$Y303="Indeterminado (início da série)"),"",IF(OR($D303="6x1",$D303="FF 6x1"),IF(OR(WEEKDAY($F303,2)=6,WEEKDAY($F303,2)=7),"6x1 sáb/dom","6x1"),IF($D303="5x2","5x2",IF($H303="",IF($D303="Folguista",$J303,$E303),IF(OR($H303&gt;=Parâmetros!$E$18,$H303&lt;Parâmetros!$E$19),"C",IF($H303&lt;Parâmetros!$E$20,"A","B"))))))</f>
        <v>6x1</v>
      </c>
      <c r="L303" s="30">
        <f>SUMIFS(Dados!$E:$E,Dados!$A:$A,$A303,Dados!$S:$S,$F303)</f>
        <v>0</v>
      </c>
      <c r="M303" s="30">
        <f>IFERROR(INDEX(Parâmetros!$E$6:$E$11,MATCH($K303,Parâmetros!$A$6:$A$11,0)),"")</f>
        <v>8.8000000000000007</v>
      </c>
      <c r="N303" s="33">
        <f t="shared" si="25"/>
        <v>0</v>
      </c>
      <c r="O303" s="33">
        <f>Parâmetros!$E$13</f>
        <v>0.8</v>
      </c>
      <c r="P303" s="32" t="str">
        <f>IF(OR($M303="",$F303&gt;Parâmetros!$E$14),"Não","Sim")</f>
        <v>Não</v>
      </c>
      <c r="Q303" s="32" t="str">
        <f t="shared" si="26"/>
        <v/>
      </c>
      <c r="R303" s="32" t="str">
        <f t="shared" si="27"/>
        <v/>
      </c>
      <c r="S303" s="30" t="str">
        <f t="shared" si="28"/>
        <v/>
      </c>
      <c r="T303" s="32" t="str">
        <f>IF($Q303&lt;&gt;"Sim","",IF($N303&gt;Parâmetros!$E$15,"Sim","Não"))</f>
        <v/>
      </c>
      <c r="U303" s="17" t="str">
        <f t="shared" si="29"/>
        <v>Fora da apuração</v>
      </c>
      <c r="V303" s="17" t="str">
        <f>IF($AC303&lt;&gt;"",IF($L303&gt;0,"ATENÇÃO · apontou em dia de "&amp;LOWER($AC303)&amp;" cadastrado","Exceção cadastrada · "&amp;$AC303)&amp;IF($AD303="",""," · "&amp;$AD303),IF($E303="Férias",IF($L303&gt;0,"ATENÇÃO · apontou estando de férias no cadastro","Férias no cadastro"),IF($Y303="Férias / afastamento","Afastamento · "&amp;($Z303+$AA303-1)&amp;" dias seguidos sem apontamento",IF($Y303="Folga trabalhada","ATENÇÃO · apontou em dia de folga da escala 5x2",IF($Y303="Folga",IF(AND($D303="5x2",OR(WEEKDAY($F303,2)=6,WEEKDAY($F303,2)=7)),"Folga de fim de semana da escala 5x2",IF(AND(OR($D303="6x1",$D303="FF 6x1"),WEEKDAY($F303,2)=6,FALSE()),"Folga de fim de semana · apontou no domingo anterior",IF(AND(OR($D303="6x1",$D303="FF 6x1"),WEEKDAY($F303,2)=7,AND($A303=$A302,$L302&gt;0)),"Folga de fim de semana · apontou no sábado",IF(AND(OR($D303="6x1",$D303="FF 6x1"),OR(WEEKDAY($F303,2)=6,WEEKDAY($F303,2)=7)),"Folga de fim de semana · sem apontamento no sábado nem no domingo","Folga prevista pelo ciclo")))),IF($Y303="Indeterminado (início da série)","Sem histórico anterior — informe o dia do ciclo no Cadastro",IF($Y303="Falta de registro",IF(OR(OR($D303="6x1",$D303="FF 6x1"),$D303="5x2"),"FALTA DE REGISTRO · dia útil da escala "&amp;$E303,"FALTA DE REGISTRO · dia "&amp;$W303&amp;" de "&amp;IFERROR(INDEX(Parâmetros!$B$39:$B$48,MATCH($E303,Parâmetros!$A$39:$A$48,0)),99)&amp;" do ciclo"),IF(OR($D303="6x1",$D303="FF 6x1"),IF(OR(AND(WEEKDAY($F303,2)=6,AND($A303=$A304,$L304&gt;0)),AND(WEEKDAY($F303,2)=7,AND($A303=$A302,$L302&gt;0))),"ATENÇÃO · apontou sábado e domingo no mesmo fim de semana",IF(OR(WEEKDAY($F303,2)=6,WEEKDAY($F303,2)=7),"Jornada de fim de semana do 6x1",IF(OR($H303&gt;=Parâmetros!$E$20,$H303&lt;Parâmetros!$E$19),"ATENÇÃO · 6x1 apontou fora do horário diurno","Jornada fixa do 6x1"))),IF($D303="5x2","Jornada fixa do 5x2",IF($D303="Folguista",IF($J303=$K303,"Evidência confirma sequência","DIVERGE · sequência "&amp;$J303&amp;" × evidência "&amp;$K303),IF($K303=$E303,"Evidência confirma cadastro","DIVERGE · cadastro "&amp;$E303&amp;" × evidência "&amp;$K303)))))))))))</f>
        <v>FALTA DE REGISTRO · dia útil da escala 6x1</v>
      </c>
      <c r="W303" s="34" t="str">
        <f>IF(OR(OR($D303="6x1",$D303="FF 6x1"),$D303="5x2"),"",IF($AB303&lt;&gt;$AB302,IF(IFERROR(INDEX(Cadastro!$F$5:$F$243,$AB303),"")="",IF($L303&gt;0,1,0),IF(IFERROR(INDEX(Cadastro!$F$5:$F$243,$AB303),"")&lt;=IFERROR(INDEX(Parâmetros!$B$39:$B$48,MATCH($E303,Parâmetros!$A$39:$A$48,0)),99),IFERROR(INDEX(Cadastro!$F$5:$F$243,$AB303),""),0)),IF($L303&gt;0,IF(N($X302)&gt;0,1,N($W302)+1),IF(AND($L303=0,OR(N($W302)&gt;=IFERROR(INDEX(Parâmetros!$B$39:$B$48,MATCH($E303,Parâmetros!$A$39:$A$48,0)),99),AND(N($X302)&gt;0,N($X302)&lt;IFERROR(INDEX(Parâmetros!$C$39:$C$48,MATCH($E303,Parâmetros!$A$39:$A$48,0)),0)))),0,N($W302)+1))))</f>
        <v/>
      </c>
      <c r="X303" s="34" t="str">
        <f>IF(OR(OR($D303="6x1",$D303="FF 6x1"),$D303="5x2"),"",IF($AB303&lt;&gt;$AB302,IF(IFERROR(INDEX(Cadastro!$F$5:$F$243,$AB303),"")="",0,IF(IFERROR(INDEX(Cadastro!$F$5:$F$243,$AB303),"")&gt;IFERROR(INDEX(Parâmetros!$B$39:$B$48,MATCH($E303,Parâmetros!$A$39:$A$48,0)),99),IFERROR(INDEX(Cadastro!$F$5:$F$243,$AB303),"")-IFERROR(INDEX(Parâmetros!$B$39:$B$48,MATCH($E303,Parâmetros!$A$39:$A$48,0)),99),0)),IF(AND($L303=0,OR(N($W302)&gt;=IFERROR(INDEX(Parâmetros!$B$39:$B$48,MATCH($E303,Parâmetros!$A$39:$A$48,0)),99),AND(N($X302)&gt;0,N($X302)&lt;IFERROR(INDEX(Parâmetros!$C$39:$C$48,MATCH($E303,Parâmetros!$A$39:$A$48,0)),0)))),N($X302)+1,0)))</f>
        <v/>
      </c>
      <c r="Y303" t="str">
        <f>IF($AC303&lt;&gt;"",IF($L303&gt;0,$AC303&amp;" · com apontamento",$AC303),IF($E303="Férias",IF($L303&gt;0,"Férias · com apontamento","Férias (cadastro)"),IF(($Z303+$AA303-1)&gt;Parâmetros!$E$16,"Férias / afastamento",IF(AND($D303="5x2",OR(WEEKDAY($F303,2)=6,WEEKDAY($F303,2)=7)),IF($L303&gt;0,"Folga trabalhada","Folga"),IF($L303&gt;0,"Trabalhado",IF(OR(OR($D303="6x1",$D303="FF 6x1"),$D303="5x2"),IF(AND(OR($D303="6x1",$D303="FF 6x1"),OR(WEEKDAY($F303,2)=6,WEEKDAY($F303,2)=7)),"Folga","Falta de registro"),IF(AND($AB303&lt;&gt;$AB302,IFERROR(INDEX(Cadastro!$F$5:$F$243,$AB303),"")=""),"Indeterminado (início da série)",IF($X303&gt;0,"Folga","Falta de registro"))))))))</f>
        <v>Falta de registro</v>
      </c>
      <c r="Z303" s="34">
        <f>IF(OR($L303&gt;0,$F303&gt;Parâmetros!$E$14),0,IF($A303&lt;&gt;$A302,1,N($Z302)+1))</f>
        <v>0</v>
      </c>
      <c r="AA303" s="34">
        <f>IF(OR($L303&gt;0,$F303&gt;Parâmetros!$E$14),0,IF(OR($A303&lt;&gt;$A304,$F304&gt;Parâmetros!$E$14),1,N($AA304)+1))</f>
        <v>0</v>
      </c>
      <c r="AB303" s="31">
        <f>IFERROR(MATCH($A303&amp;"|"&amp;TEXT(_xlfn.MAXIFS(Cadastro!$E$5:$E$243,Cadastro!$A$5:$A$243,$A303,Cadastro!$E$5:$E$243,"&lt;="&amp;$F303),"yyyymmdd"),Cadastro!$I$5:$I$243,0),"")</f>
        <v>37</v>
      </c>
      <c r="AC303" t="str">
        <f>IFERROR(_xlfn.SINGLE(INDEX(Exceções!$D$5:$D$203,MATCH($A303&amp;"|"&amp;$F303,Exceções!$F$5:$F$203,0))),"")</f>
        <v/>
      </c>
      <c r="AD303" t="str">
        <f>IF($AC303="","",IFERROR(_xlfn.SINGLE(INDEX(Exceções!$E$5:$E$203,MATCH($A303&amp;"|"&amp;$F303,Exceções!$F$5:$F$203,0))),""))</f>
        <v/>
      </c>
    </row>
    <row r="304" spans="1:30" ht="15" hidden="1" customHeight="1" x14ac:dyDescent="0.25">
      <c r="A304" s="31">
        <v>53512</v>
      </c>
      <c r="B304" s="17" t="s">
        <v>12</v>
      </c>
      <c r="C304" s="17" t="str">
        <f>IFERROR(INDEX(Cadastro!$C$5:$C$243,$AB304),"NÃO INFORMADO")</f>
        <v>AUT</v>
      </c>
      <c r="D304" s="17" t="str">
        <f>IFERROR(INDEX(Cadastro!$D$5:$D$243,$AB304),"")</f>
        <v>6x1</v>
      </c>
      <c r="E304" s="17" t="str">
        <f>IFERROR(INDEX(Cadastro!$G$5:$G$243,$AB304),"")</f>
        <v>6x1</v>
      </c>
      <c r="F304" s="29">
        <v>46322</v>
      </c>
      <c r="G304" s="32" t="str">
        <f t="shared" si="24"/>
        <v>ter</v>
      </c>
      <c r="H304" s="31" t="str">
        <f>IF($L304=0,"",_xlfn.MINIFS(Dados!$Q:$Q,Dados!$A:$A,$A304,Dados!$S:$S,$F304))</f>
        <v/>
      </c>
      <c r="I304" s="31" t="str">
        <f>IF($H304="","",_xlfn.MAXIFS(Dados!$R:$R,Dados!$A:$A,$A304,Dados!$S:$S,$F304))</f>
        <v/>
      </c>
      <c r="J304" s="32" t="str">
        <f>IF($D304&lt;&gt;"Folguista","",IFERROR(INDEX(Parâmetros!$D$52:$G$52,1,MIN(4,MAX(1,$W304))),""))</f>
        <v/>
      </c>
      <c r="K304" s="32" t="str">
        <f>IF(OR($AC304&lt;&gt;"",$Y304="Folga",$Y304="Folga trabalhada",$Y304="Férias (cadastro)",$Y304="Férias / afastamento",$Y304="Indeterminado (início da série)"),"",IF(OR($D304="6x1",$D304="FF 6x1"),IF(OR(WEEKDAY($F304,2)=6,WEEKDAY($F304,2)=7),"6x1 sáb/dom","6x1"),IF($D304="5x2","5x2",IF($H304="",IF($D304="Folguista",$J304,$E304),IF(OR($H304&gt;=Parâmetros!$E$18,$H304&lt;Parâmetros!$E$19),"C",IF($H304&lt;Parâmetros!$E$20,"A","B"))))))</f>
        <v>6x1</v>
      </c>
      <c r="L304" s="30">
        <f>SUMIFS(Dados!$E:$E,Dados!$A:$A,$A304,Dados!$S:$S,$F304)</f>
        <v>0</v>
      </c>
      <c r="M304" s="30">
        <f>IFERROR(INDEX(Parâmetros!$E$6:$E$11,MATCH($K304,Parâmetros!$A$6:$A$11,0)),"")</f>
        <v>8.8000000000000007</v>
      </c>
      <c r="N304" s="33">
        <f t="shared" si="25"/>
        <v>0</v>
      </c>
      <c r="O304" s="33">
        <f>Parâmetros!$E$13</f>
        <v>0.8</v>
      </c>
      <c r="P304" s="32" t="str">
        <f>IF(OR($M304="",$F304&gt;Parâmetros!$E$14),"Não","Sim")</f>
        <v>Não</v>
      </c>
      <c r="Q304" s="32" t="str">
        <f t="shared" si="26"/>
        <v/>
      </c>
      <c r="R304" s="32" t="str">
        <f t="shared" si="27"/>
        <v/>
      </c>
      <c r="S304" s="30" t="str">
        <f t="shared" si="28"/>
        <v/>
      </c>
      <c r="T304" s="32" t="str">
        <f>IF($Q304&lt;&gt;"Sim","",IF($N304&gt;Parâmetros!$E$15,"Sim","Não"))</f>
        <v/>
      </c>
      <c r="U304" s="17" t="str">
        <f t="shared" si="29"/>
        <v>Fora da apuração</v>
      </c>
      <c r="V304" s="17" t="str">
        <f>IF($AC304&lt;&gt;"",IF($L304&gt;0,"ATENÇÃO · apontou em dia de "&amp;LOWER($AC304)&amp;" cadastrado","Exceção cadastrada · "&amp;$AC304)&amp;IF($AD304="",""," · "&amp;$AD304),IF($E304="Férias",IF($L304&gt;0,"ATENÇÃO · apontou estando de férias no cadastro","Férias no cadastro"),IF($Y304="Férias / afastamento","Afastamento · "&amp;($Z304+$AA304-1)&amp;" dias seguidos sem apontamento",IF($Y304="Folga trabalhada","ATENÇÃO · apontou em dia de folga da escala 5x2",IF($Y304="Folga",IF(AND($D304="5x2",OR(WEEKDAY($F304,2)=6,WEEKDAY($F304,2)=7)),"Folga de fim de semana da escala 5x2",IF(AND(OR($D304="6x1",$D304="FF 6x1"),WEEKDAY($F304,2)=6,FALSE()),"Folga de fim de semana · apontou no domingo anterior",IF(AND(OR($D304="6x1",$D304="FF 6x1"),WEEKDAY($F304,2)=7,AND($A304=$A303,$L303&gt;0)),"Folga de fim de semana · apontou no sábado",IF(AND(OR($D304="6x1",$D304="FF 6x1"),OR(WEEKDAY($F304,2)=6,WEEKDAY($F304,2)=7)),"Folga de fim de semana · sem apontamento no sábado nem no domingo","Folga prevista pelo ciclo")))),IF($Y304="Indeterminado (início da série)","Sem histórico anterior — informe o dia do ciclo no Cadastro",IF($Y304="Falta de registro",IF(OR(OR($D304="6x1",$D304="FF 6x1"),$D304="5x2"),"FALTA DE REGISTRO · dia útil da escala "&amp;$E304,"FALTA DE REGISTRO · dia "&amp;$W304&amp;" de "&amp;IFERROR(INDEX(Parâmetros!$B$39:$B$48,MATCH($E304,Parâmetros!$A$39:$A$48,0)),99)&amp;" do ciclo"),IF(OR($D304="6x1",$D304="FF 6x1"),IF(OR(AND(WEEKDAY($F304,2)=6,AND($A304=$A305,$L305&gt;0)),AND(WEEKDAY($F304,2)=7,AND($A304=$A303,$L303&gt;0))),"ATENÇÃO · apontou sábado e domingo no mesmo fim de semana",IF(OR(WEEKDAY($F304,2)=6,WEEKDAY($F304,2)=7),"Jornada de fim de semana do 6x1",IF(OR($H304&gt;=Parâmetros!$E$20,$H304&lt;Parâmetros!$E$19),"ATENÇÃO · 6x1 apontou fora do horário diurno","Jornada fixa do 6x1"))),IF($D304="5x2","Jornada fixa do 5x2",IF($D304="Folguista",IF($J304=$K304,"Evidência confirma sequência","DIVERGE · sequência "&amp;$J304&amp;" × evidência "&amp;$K304),IF($K304=$E304,"Evidência confirma cadastro","DIVERGE · cadastro "&amp;$E304&amp;" × evidência "&amp;$K304)))))))))))</f>
        <v>FALTA DE REGISTRO · dia útil da escala 6x1</v>
      </c>
      <c r="W304" s="34" t="str">
        <f>IF(OR(OR($D304="6x1",$D304="FF 6x1"),$D304="5x2"),"",IF($AB304&lt;&gt;$AB303,IF(IFERROR(INDEX(Cadastro!$F$5:$F$243,$AB304),"")="",IF($L304&gt;0,1,0),IF(IFERROR(INDEX(Cadastro!$F$5:$F$243,$AB304),"")&lt;=IFERROR(INDEX(Parâmetros!$B$39:$B$48,MATCH($E304,Parâmetros!$A$39:$A$48,0)),99),IFERROR(INDEX(Cadastro!$F$5:$F$243,$AB304),""),0)),IF($L304&gt;0,IF(N($X303)&gt;0,1,N($W303)+1),IF(AND($L304=0,OR(N($W303)&gt;=IFERROR(INDEX(Parâmetros!$B$39:$B$48,MATCH($E304,Parâmetros!$A$39:$A$48,0)),99),AND(N($X303)&gt;0,N($X303)&lt;IFERROR(INDEX(Parâmetros!$C$39:$C$48,MATCH($E304,Parâmetros!$A$39:$A$48,0)),0)))),0,N($W303)+1))))</f>
        <v/>
      </c>
      <c r="X304" s="34" t="str">
        <f>IF(OR(OR($D304="6x1",$D304="FF 6x1"),$D304="5x2"),"",IF($AB304&lt;&gt;$AB303,IF(IFERROR(INDEX(Cadastro!$F$5:$F$243,$AB304),"")="",0,IF(IFERROR(INDEX(Cadastro!$F$5:$F$243,$AB304),"")&gt;IFERROR(INDEX(Parâmetros!$B$39:$B$48,MATCH($E304,Parâmetros!$A$39:$A$48,0)),99),IFERROR(INDEX(Cadastro!$F$5:$F$243,$AB304),"")-IFERROR(INDEX(Parâmetros!$B$39:$B$48,MATCH($E304,Parâmetros!$A$39:$A$48,0)),99),0)),IF(AND($L304=0,OR(N($W303)&gt;=IFERROR(INDEX(Parâmetros!$B$39:$B$48,MATCH($E304,Parâmetros!$A$39:$A$48,0)),99),AND(N($X303)&gt;0,N($X303)&lt;IFERROR(INDEX(Parâmetros!$C$39:$C$48,MATCH($E304,Parâmetros!$A$39:$A$48,0)),0)))),N($X303)+1,0)))</f>
        <v/>
      </c>
      <c r="Y304" t="str">
        <f>IF($AC304&lt;&gt;"",IF($L304&gt;0,$AC304&amp;" · com apontamento",$AC304),IF($E304="Férias",IF($L304&gt;0,"Férias · com apontamento","Férias (cadastro)"),IF(($Z304+$AA304-1)&gt;Parâmetros!$E$16,"Férias / afastamento",IF(AND($D304="5x2",OR(WEEKDAY($F304,2)=6,WEEKDAY($F304,2)=7)),IF($L304&gt;0,"Folga trabalhada","Folga"),IF($L304&gt;0,"Trabalhado",IF(OR(OR($D304="6x1",$D304="FF 6x1"),$D304="5x2"),IF(AND(OR($D304="6x1",$D304="FF 6x1"),OR(WEEKDAY($F304,2)=6,WEEKDAY($F304,2)=7)),"Folga","Falta de registro"),IF(AND($AB304&lt;&gt;$AB303,IFERROR(INDEX(Cadastro!$F$5:$F$243,$AB304),"")=""),"Indeterminado (início da série)",IF($X304&gt;0,"Folga","Falta de registro"))))))))</f>
        <v>Falta de registro</v>
      </c>
      <c r="Z304" s="34">
        <f>IF(OR($L304&gt;0,$F304&gt;Parâmetros!$E$14),0,IF($A304&lt;&gt;$A303,1,N($Z303)+1))</f>
        <v>0</v>
      </c>
      <c r="AA304" s="34">
        <f>IF(OR($L304&gt;0,$F304&gt;Parâmetros!$E$14),0,IF(OR($A304&lt;&gt;$A305,$F305&gt;Parâmetros!$E$14),1,N($AA305)+1))</f>
        <v>0</v>
      </c>
      <c r="AB304" s="31">
        <f>IFERROR(MATCH($A304&amp;"|"&amp;TEXT(_xlfn.MAXIFS(Cadastro!$E$5:$E$243,Cadastro!$A$5:$A$243,$A304,Cadastro!$E$5:$E$243,"&lt;="&amp;$F304),"yyyymmdd"),Cadastro!$I$5:$I$243,0),"")</f>
        <v>37</v>
      </c>
      <c r="AC304" t="str">
        <f>IFERROR(_xlfn.SINGLE(INDEX(Exceções!$D$5:$D$203,MATCH($A304&amp;"|"&amp;$F304,Exceções!$F$5:$F$203,0))),"")</f>
        <v/>
      </c>
      <c r="AD304" t="str">
        <f>IF($AC304="","",IFERROR(_xlfn.SINGLE(INDEX(Exceções!$E$5:$E$203,MATCH($A304&amp;"|"&amp;$F304,Exceções!$F$5:$F$203,0))),""))</f>
        <v/>
      </c>
    </row>
    <row r="305" spans="1:30" ht="15" hidden="1" customHeight="1" x14ac:dyDescent="0.25">
      <c r="A305" s="31">
        <v>53512</v>
      </c>
      <c r="B305" s="17" t="s">
        <v>12</v>
      </c>
      <c r="C305" s="17" t="str">
        <f>IFERROR(INDEX(Cadastro!$C$5:$C$243,$AB305),"NÃO INFORMADO")</f>
        <v>AUT</v>
      </c>
      <c r="D305" s="17" t="str">
        <f>IFERROR(INDEX(Cadastro!$D$5:$D$243,$AB305),"")</f>
        <v>6x1</v>
      </c>
      <c r="E305" s="17" t="str">
        <f>IFERROR(INDEX(Cadastro!$G$5:$G$243,$AB305),"")</f>
        <v>6x1</v>
      </c>
      <c r="F305" s="29">
        <v>46323</v>
      </c>
      <c r="G305" s="32" t="str">
        <f t="shared" si="24"/>
        <v>qua</v>
      </c>
      <c r="H305" s="31" t="str">
        <f>IF($L305=0,"",_xlfn.MINIFS(Dados!$Q:$Q,Dados!$A:$A,$A305,Dados!$S:$S,$F305))</f>
        <v/>
      </c>
      <c r="I305" s="31" t="str">
        <f>IF($H305="","",_xlfn.MAXIFS(Dados!$R:$R,Dados!$A:$A,$A305,Dados!$S:$S,$F305))</f>
        <v/>
      </c>
      <c r="J305" s="32" t="str">
        <f>IF($D305&lt;&gt;"Folguista","",IFERROR(INDEX(Parâmetros!$D$52:$G$52,1,MIN(4,MAX(1,$W305))),""))</f>
        <v/>
      </c>
      <c r="K305" s="32" t="str">
        <f>IF(OR($AC305&lt;&gt;"",$Y305="Folga",$Y305="Folga trabalhada",$Y305="Férias (cadastro)",$Y305="Férias / afastamento",$Y305="Indeterminado (início da série)"),"",IF(OR($D305="6x1",$D305="FF 6x1"),IF(OR(WEEKDAY($F305,2)=6,WEEKDAY($F305,2)=7),"6x1 sáb/dom","6x1"),IF($D305="5x2","5x2",IF($H305="",IF($D305="Folguista",$J305,$E305),IF(OR($H305&gt;=Parâmetros!$E$18,$H305&lt;Parâmetros!$E$19),"C",IF($H305&lt;Parâmetros!$E$20,"A","B"))))))</f>
        <v>6x1</v>
      </c>
      <c r="L305" s="30">
        <f>SUMIFS(Dados!$E:$E,Dados!$A:$A,$A305,Dados!$S:$S,$F305)</f>
        <v>0</v>
      </c>
      <c r="M305" s="30">
        <f>IFERROR(INDEX(Parâmetros!$E$6:$E$11,MATCH($K305,Parâmetros!$A$6:$A$11,0)),"")</f>
        <v>8.8000000000000007</v>
      </c>
      <c r="N305" s="33">
        <f t="shared" si="25"/>
        <v>0</v>
      </c>
      <c r="O305" s="33">
        <f>Parâmetros!$E$13</f>
        <v>0.8</v>
      </c>
      <c r="P305" s="32" t="str">
        <f>IF(OR($M305="",$F305&gt;Parâmetros!$E$14),"Não","Sim")</f>
        <v>Não</v>
      </c>
      <c r="Q305" s="32" t="str">
        <f t="shared" si="26"/>
        <v/>
      </c>
      <c r="R305" s="32" t="str">
        <f t="shared" si="27"/>
        <v/>
      </c>
      <c r="S305" s="30" t="str">
        <f t="shared" si="28"/>
        <v/>
      </c>
      <c r="T305" s="32" t="str">
        <f>IF($Q305&lt;&gt;"Sim","",IF($N305&gt;Parâmetros!$E$15,"Sim","Não"))</f>
        <v/>
      </c>
      <c r="U305" s="17" t="str">
        <f t="shared" si="29"/>
        <v>Fora da apuração</v>
      </c>
      <c r="V305" s="17" t="str">
        <f>IF($AC305&lt;&gt;"",IF($L305&gt;0,"ATENÇÃO · apontou em dia de "&amp;LOWER($AC305)&amp;" cadastrado","Exceção cadastrada · "&amp;$AC305)&amp;IF($AD305="",""," · "&amp;$AD305),IF($E305="Férias",IF($L305&gt;0,"ATENÇÃO · apontou estando de férias no cadastro","Férias no cadastro"),IF($Y305="Férias / afastamento","Afastamento · "&amp;($Z305+$AA305-1)&amp;" dias seguidos sem apontamento",IF($Y305="Folga trabalhada","ATENÇÃO · apontou em dia de folga da escala 5x2",IF($Y305="Folga",IF(AND($D305="5x2",OR(WEEKDAY($F305,2)=6,WEEKDAY($F305,2)=7)),"Folga de fim de semana da escala 5x2",IF(AND(OR($D305="6x1",$D305="FF 6x1"),WEEKDAY($F305,2)=6,FALSE()),"Folga de fim de semana · apontou no domingo anterior",IF(AND(OR($D305="6x1",$D305="FF 6x1"),WEEKDAY($F305,2)=7,AND($A305=$A304,$L304&gt;0)),"Folga de fim de semana · apontou no sábado",IF(AND(OR($D305="6x1",$D305="FF 6x1"),OR(WEEKDAY($F305,2)=6,WEEKDAY($F305,2)=7)),"Folga de fim de semana · sem apontamento no sábado nem no domingo","Folga prevista pelo ciclo")))),IF($Y305="Indeterminado (início da série)","Sem histórico anterior — informe o dia do ciclo no Cadastro",IF($Y305="Falta de registro",IF(OR(OR($D305="6x1",$D305="FF 6x1"),$D305="5x2"),"FALTA DE REGISTRO · dia útil da escala "&amp;$E305,"FALTA DE REGISTRO · dia "&amp;$W305&amp;" de "&amp;IFERROR(INDEX(Parâmetros!$B$39:$B$48,MATCH($E305,Parâmetros!$A$39:$A$48,0)),99)&amp;" do ciclo"),IF(OR($D305="6x1",$D305="FF 6x1"),IF(OR(AND(WEEKDAY($F305,2)=6,AND($A305=$A306,$L306&gt;0)),AND(WEEKDAY($F305,2)=7,AND($A305=$A304,$L304&gt;0))),"ATENÇÃO · apontou sábado e domingo no mesmo fim de semana",IF(OR(WEEKDAY($F305,2)=6,WEEKDAY($F305,2)=7),"Jornada de fim de semana do 6x1",IF(OR($H305&gt;=Parâmetros!$E$20,$H305&lt;Parâmetros!$E$19),"ATENÇÃO · 6x1 apontou fora do horário diurno","Jornada fixa do 6x1"))),IF($D305="5x2","Jornada fixa do 5x2",IF($D305="Folguista",IF($J305=$K305,"Evidência confirma sequência","DIVERGE · sequência "&amp;$J305&amp;" × evidência "&amp;$K305),IF($K305=$E305,"Evidência confirma cadastro","DIVERGE · cadastro "&amp;$E305&amp;" × evidência "&amp;$K305)))))))))))</f>
        <v>FALTA DE REGISTRO · dia útil da escala 6x1</v>
      </c>
      <c r="W305" s="34" t="str">
        <f>IF(OR(OR($D305="6x1",$D305="FF 6x1"),$D305="5x2"),"",IF($AB305&lt;&gt;$AB304,IF(IFERROR(INDEX(Cadastro!$F$5:$F$243,$AB305),"")="",IF($L305&gt;0,1,0),IF(IFERROR(INDEX(Cadastro!$F$5:$F$243,$AB305),"")&lt;=IFERROR(INDEX(Parâmetros!$B$39:$B$48,MATCH($E305,Parâmetros!$A$39:$A$48,0)),99),IFERROR(INDEX(Cadastro!$F$5:$F$243,$AB305),""),0)),IF($L305&gt;0,IF(N($X304)&gt;0,1,N($W304)+1),IF(AND($L305=0,OR(N($W304)&gt;=IFERROR(INDEX(Parâmetros!$B$39:$B$48,MATCH($E305,Parâmetros!$A$39:$A$48,0)),99),AND(N($X304)&gt;0,N($X304)&lt;IFERROR(INDEX(Parâmetros!$C$39:$C$48,MATCH($E305,Parâmetros!$A$39:$A$48,0)),0)))),0,N($W304)+1))))</f>
        <v/>
      </c>
      <c r="X305" s="34" t="str">
        <f>IF(OR(OR($D305="6x1",$D305="FF 6x1"),$D305="5x2"),"",IF($AB305&lt;&gt;$AB304,IF(IFERROR(INDEX(Cadastro!$F$5:$F$243,$AB305),"")="",0,IF(IFERROR(INDEX(Cadastro!$F$5:$F$243,$AB305),"")&gt;IFERROR(INDEX(Parâmetros!$B$39:$B$48,MATCH($E305,Parâmetros!$A$39:$A$48,0)),99),IFERROR(INDEX(Cadastro!$F$5:$F$243,$AB305),"")-IFERROR(INDEX(Parâmetros!$B$39:$B$48,MATCH($E305,Parâmetros!$A$39:$A$48,0)),99),0)),IF(AND($L305=0,OR(N($W304)&gt;=IFERROR(INDEX(Parâmetros!$B$39:$B$48,MATCH($E305,Parâmetros!$A$39:$A$48,0)),99),AND(N($X304)&gt;0,N($X304)&lt;IFERROR(INDEX(Parâmetros!$C$39:$C$48,MATCH($E305,Parâmetros!$A$39:$A$48,0)),0)))),N($X304)+1,0)))</f>
        <v/>
      </c>
      <c r="Y305" t="str">
        <f>IF($AC305&lt;&gt;"",IF($L305&gt;0,$AC305&amp;" · com apontamento",$AC305),IF($E305="Férias",IF($L305&gt;0,"Férias · com apontamento","Férias (cadastro)"),IF(($Z305+$AA305-1)&gt;Parâmetros!$E$16,"Férias / afastamento",IF(AND($D305="5x2",OR(WEEKDAY($F305,2)=6,WEEKDAY($F305,2)=7)),IF($L305&gt;0,"Folga trabalhada","Folga"),IF($L305&gt;0,"Trabalhado",IF(OR(OR($D305="6x1",$D305="FF 6x1"),$D305="5x2"),IF(AND(OR($D305="6x1",$D305="FF 6x1"),OR(WEEKDAY($F305,2)=6,WEEKDAY($F305,2)=7)),"Folga","Falta de registro"),IF(AND($AB305&lt;&gt;$AB304,IFERROR(INDEX(Cadastro!$F$5:$F$243,$AB305),"")=""),"Indeterminado (início da série)",IF($X305&gt;0,"Folga","Falta de registro"))))))))</f>
        <v>Falta de registro</v>
      </c>
      <c r="Z305" s="34">
        <f>IF(OR($L305&gt;0,$F305&gt;Parâmetros!$E$14),0,IF($A305&lt;&gt;$A304,1,N($Z304)+1))</f>
        <v>0</v>
      </c>
      <c r="AA305" s="34">
        <f>IF(OR($L305&gt;0,$F305&gt;Parâmetros!$E$14),0,IF(OR($A305&lt;&gt;$A306,$F306&gt;Parâmetros!$E$14),1,N($AA306)+1))</f>
        <v>0</v>
      </c>
      <c r="AB305" s="31">
        <f>IFERROR(MATCH($A305&amp;"|"&amp;TEXT(_xlfn.MAXIFS(Cadastro!$E$5:$E$243,Cadastro!$A$5:$A$243,$A305,Cadastro!$E$5:$E$243,"&lt;="&amp;$F305),"yyyymmdd"),Cadastro!$I$5:$I$243,0),"")</f>
        <v>37</v>
      </c>
      <c r="AC305" t="str">
        <f>IFERROR(_xlfn.SINGLE(INDEX(Exceções!$D$5:$D$203,MATCH($A305&amp;"|"&amp;$F305,Exceções!$F$5:$F$203,0))),"")</f>
        <v/>
      </c>
      <c r="AD305" t="str">
        <f>IF($AC305="","",IFERROR(_xlfn.SINGLE(INDEX(Exceções!$E$5:$E$203,MATCH($A305&amp;"|"&amp;$F305,Exceções!$F$5:$F$203,0))),""))</f>
        <v/>
      </c>
    </row>
    <row r="306" spans="1:30" ht="15" hidden="1" customHeight="1" x14ac:dyDescent="0.25">
      <c r="A306" s="31">
        <v>53512</v>
      </c>
      <c r="B306" s="17" t="s">
        <v>12</v>
      </c>
      <c r="C306" s="17" t="str">
        <f>IFERROR(INDEX(Cadastro!$C$5:$C$243,$AB306),"NÃO INFORMADO")</f>
        <v>AUT</v>
      </c>
      <c r="D306" s="17" t="str">
        <f>IFERROR(INDEX(Cadastro!$D$5:$D$243,$AB306),"")</f>
        <v>6x1</v>
      </c>
      <c r="E306" s="17" t="str">
        <f>IFERROR(INDEX(Cadastro!$G$5:$G$243,$AB306),"")</f>
        <v>6x1</v>
      </c>
      <c r="F306" s="29">
        <v>46324</v>
      </c>
      <c r="G306" s="32" t="str">
        <f t="shared" si="24"/>
        <v>qui</v>
      </c>
      <c r="H306" s="31" t="str">
        <f>IF($L306=0,"",_xlfn.MINIFS(Dados!$Q:$Q,Dados!$A:$A,$A306,Dados!$S:$S,$F306))</f>
        <v/>
      </c>
      <c r="I306" s="31" t="str">
        <f>IF($H306="","",_xlfn.MAXIFS(Dados!$R:$R,Dados!$A:$A,$A306,Dados!$S:$S,$F306))</f>
        <v/>
      </c>
      <c r="J306" s="32" t="str">
        <f>IF($D306&lt;&gt;"Folguista","",IFERROR(INDEX(Parâmetros!$D$52:$G$52,1,MIN(4,MAX(1,$W306))),""))</f>
        <v/>
      </c>
      <c r="K306" s="32" t="str">
        <f>IF(OR($AC306&lt;&gt;"",$Y306="Folga",$Y306="Folga trabalhada",$Y306="Férias (cadastro)",$Y306="Férias / afastamento",$Y306="Indeterminado (início da série)"),"",IF(OR($D306="6x1",$D306="FF 6x1"),IF(OR(WEEKDAY($F306,2)=6,WEEKDAY($F306,2)=7),"6x1 sáb/dom","6x1"),IF($D306="5x2","5x2",IF($H306="",IF($D306="Folguista",$J306,$E306),IF(OR($H306&gt;=Parâmetros!$E$18,$H306&lt;Parâmetros!$E$19),"C",IF($H306&lt;Parâmetros!$E$20,"A","B"))))))</f>
        <v>6x1</v>
      </c>
      <c r="L306" s="30">
        <f>SUMIFS(Dados!$E:$E,Dados!$A:$A,$A306,Dados!$S:$S,$F306)</f>
        <v>0</v>
      </c>
      <c r="M306" s="30">
        <f>IFERROR(INDEX(Parâmetros!$E$6:$E$11,MATCH($K306,Parâmetros!$A$6:$A$11,0)),"")</f>
        <v>8.8000000000000007</v>
      </c>
      <c r="N306" s="33">
        <f t="shared" si="25"/>
        <v>0</v>
      </c>
      <c r="O306" s="33">
        <f>Parâmetros!$E$13</f>
        <v>0.8</v>
      </c>
      <c r="P306" s="32" t="str">
        <f>IF(OR($M306="",$F306&gt;Parâmetros!$E$14),"Não","Sim")</f>
        <v>Não</v>
      </c>
      <c r="Q306" s="32" t="str">
        <f t="shared" si="26"/>
        <v/>
      </c>
      <c r="R306" s="32" t="str">
        <f t="shared" si="27"/>
        <v/>
      </c>
      <c r="S306" s="30" t="str">
        <f t="shared" si="28"/>
        <v/>
      </c>
      <c r="T306" s="32" t="str">
        <f>IF($Q306&lt;&gt;"Sim","",IF($N306&gt;Parâmetros!$E$15,"Sim","Não"))</f>
        <v/>
      </c>
      <c r="U306" s="17" t="str">
        <f t="shared" si="29"/>
        <v>Fora da apuração</v>
      </c>
      <c r="V306" s="17" t="str">
        <f>IF($AC306&lt;&gt;"",IF($L306&gt;0,"ATENÇÃO · apontou em dia de "&amp;LOWER($AC306)&amp;" cadastrado","Exceção cadastrada · "&amp;$AC306)&amp;IF($AD306="",""," · "&amp;$AD306),IF($E306="Férias",IF($L306&gt;0,"ATENÇÃO · apontou estando de férias no cadastro","Férias no cadastro"),IF($Y306="Férias / afastamento","Afastamento · "&amp;($Z306+$AA306-1)&amp;" dias seguidos sem apontamento",IF($Y306="Folga trabalhada","ATENÇÃO · apontou em dia de folga da escala 5x2",IF($Y306="Folga",IF(AND($D306="5x2",OR(WEEKDAY($F306,2)=6,WEEKDAY($F306,2)=7)),"Folga de fim de semana da escala 5x2",IF(AND(OR($D306="6x1",$D306="FF 6x1"),WEEKDAY($F306,2)=6,FALSE()),"Folga de fim de semana · apontou no domingo anterior",IF(AND(OR($D306="6x1",$D306="FF 6x1"),WEEKDAY($F306,2)=7,AND($A306=$A305,$L305&gt;0)),"Folga de fim de semana · apontou no sábado",IF(AND(OR($D306="6x1",$D306="FF 6x1"),OR(WEEKDAY($F306,2)=6,WEEKDAY($F306,2)=7)),"Folga de fim de semana · sem apontamento no sábado nem no domingo","Folga prevista pelo ciclo")))),IF($Y306="Indeterminado (início da série)","Sem histórico anterior — informe o dia do ciclo no Cadastro",IF($Y306="Falta de registro",IF(OR(OR($D306="6x1",$D306="FF 6x1"),$D306="5x2"),"FALTA DE REGISTRO · dia útil da escala "&amp;$E306,"FALTA DE REGISTRO · dia "&amp;$W306&amp;" de "&amp;IFERROR(INDEX(Parâmetros!$B$39:$B$48,MATCH($E306,Parâmetros!$A$39:$A$48,0)),99)&amp;" do ciclo"),IF(OR($D306="6x1",$D306="FF 6x1"),IF(OR(AND(WEEKDAY($F306,2)=6,AND($A306=$A307,$L307&gt;0)),AND(WEEKDAY($F306,2)=7,AND($A306=$A305,$L305&gt;0))),"ATENÇÃO · apontou sábado e domingo no mesmo fim de semana",IF(OR(WEEKDAY($F306,2)=6,WEEKDAY($F306,2)=7),"Jornada de fim de semana do 6x1",IF(OR($H306&gt;=Parâmetros!$E$20,$H306&lt;Parâmetros!$E$19),"ATENÇÃO · 6x1 apontou fora do horário diurno","Jornada fixa do 6x1"))),IF($D306="5x2","Jornada fixa do 5x2",IF($D306="Folguista",IF($J306=$K306,"Evidência confirma sequência","DIVERGE · sequência "&amp;$J306&amp;" × evidência "&amp;$K306),IF($K306=$E306,"Evidência confirma cadastro","DIVERGE · cadastro "&amp;$E306&amp;" × evidência "&amp;$K306)))))))))))</f>
        <v>FALTA DE REGISTRO · dia útil da escala 6x1</v>
      </c>
      <c r="W306" s="34" t="str">
        <f>IF(OR(OR($D306="6x1",$D306="FF 6x1"),$D306="5x2"),"",IF($AB306&lt;&gt;$AB305,IF(IFERROR(INDEX(Cadastro!$F$5:$F$243,$AB306),"")="",IF($L306&gt;0,1,0),IF(IFERROR(INDEX(Cadastro!$F$5:$F$243,$AB306),"")&lt;=IFERROR(INDEX(Parâmetros!$B$39:$B$48,MATCH($E306,Parâmetros!$A$39:$A$48,0)),99),IFERROR(INDEX(Cadastro!$F$5:$F$243,$AB306),""),0)),IF($L306&gt;0,IF(N($X305)&gt;0,1,N($W305)+1),IF(AND($L306=0,OR(N($W305)&gt;=IFERROR(INDEX(Parâmetros!$B$39:$B$48,MATCH($E306,Parâmetros!$A$39:$A$48,0)),99),AND(N($X305)&gt;0,N($X305)&lt;IFERROR(INDEX(Parâmetros!$C$39:$C$48,MATCH($E306,Parâmetros!$A$39:$A$48,0)),0)))),0,N($W305)+1))))</f>
        <v/>
      </c>
      <c r="X306" s="34" t="str">
        <f>IF(OR(OR($D306="6x1",$D306="FF 6x1"),$D306="5x2"),"",IF($AB306&lt;&gt;$AB305,IF(IFERROR(INDEX(Cadastro!$F$5:$F$243,$AB306),"")="",0,IF(IFERROR(INDEX(Cadastro!$F$5:$F$243,$AB306),"")&gt;IFERROR(INDEX(Parâmetros!$B$39:$B$48,MATCH($E306,Parâmetros!$A$39:$A$48,0)),99),IFERROR(INDEX(Cadastro!$F$5:$F$243,$AB306),"")-IFERROR(INDEX(Parâmetros!$B$39:$B$48,MATCH($E306,Parâmetros!$A$39:$A$48,0)),99),0)),IF(AND($L306=0,OR(N($W305)&gt;=IFERROR(INDEX(Parâmetros!$B$39:$B$48,MATCH($E306,Parâmetros!$A$39:$A$48,0)),99),AND(N($X305)&gt;0,N($X305)&lt;IFERROR(INDEX(Parâmetros!$C$39:$C$48,MATCH($E306,Parâmetros!$A$39:$A$48,0)),0)))),N($X305)+1,0)))</f>
        <v/>
      </c>
      <c r="Y306" t="str">
        <f>IF($AC306&lt;&gt;"",IF($L306&gt;0,$AC306&amp;" · com apontamento",$AC306),IF($E306="Férias",IF($L306&gt;0,"Férias · com apontamento","Férias (cadastro)"),IF(($Z306+$AA306-1)&gt;Parâmetros!$E$16,"Férias / afastamento",IF(AND($D306="5x2",OR(WEEKDAY($F306,2)=6,WEEKDAY($F306,2)=7)),IF($L306&gt;0,"Folga trabalhada","Folga"),IF($L306&gt;0,"Trabalhado",IF(OR(OR($D306="6x1",$D306="FF 6x1"),$D306="5x2"),IF(AND(OR($D306="6x1",$D306="FF 6x1"),OR(WEEKDAY($F306,2)=6,WEEKDAY($F306,2)=7)),"Folga","Falta de registro"),IF(AND($AB306&lt;&gt;$AB305,IFERROR(INDEX(Cadastro!$F$5:$F$243,$AB306),"")=""),"Indeterminado (início da série)",IF($X306&gt;0,"Folga","Falta de registro"))))))))</f>
        <v>Falta de registro</v>
      </c>
      <c r="Z306" s="34">
        <f>IF(OR($L306&gt;0,$F306&gt;Parâmetros!$E$14),0,IF($A306&lt;&gt;$A305,1,N($Z305)+1))</f>
        <v>0</v>
      </c>
      <c r="AA306" s="34">
        <f>IF(OR($L306&gt;0,$F306&gt;Parâmetros!$E$14),0,IF(OR($A306&lt;&gt;$A307,$F307&gt;Parâmetros!$E$14),1,N($AA307)+1))</f>
        <v>0</v>
      </c>
      <c r="AB306" s="31">
        <f>IFERROR(MATCH($A306&amp;"|"&amp;TEXT(_xlfn.MAXIFS(Cadastro!$E$5:$E$243,Cadastro!$A$5:$A$243,$A306,Cadastro!$E$5:$E$243,"&lt;="&amp;$F306),"yyyymmdd"),Cadastro!$I$5:$I$243,0),"")</f>
        <v>37</v>
      </c>
      <c r="AC306" t="str">
        <f>IFERROR(_xlfn.SINGLE(INDEX(Exceções!$D$5:$D$203,MATCH($A306&amp;"|"&amp;$F306,Exceções!$F$5:$F$203,0))),"")</f>
        <v/>
      </c>
      <c r="AD306" t="str">
        <f>IF($AC306="","",IFERROR(_xlfn.SINGLE(INDEX(Exceções!$E$5:$E$203,MATCH($A306&amp;"|"&amp;$F306,Exceções!$F$5:$F$203,0))),""))</f>
        <v/>
      </c>
    </row>
    <row r="307" spans="1:30" ht="15" hidden="1" customHeight="1" x14ac:dyDescent="0.25">
      <c r="A307" s="31">
        <v>53512</v>
      </c>
      <c r="B307" s="17" t="s">
        <v>12</v>
      </c>
      <c r="C307" s="17" t="str">
        <f>IFERROR(INDEX(Cadastro!$C$5:$C$243,$AB307),"NÃO INFORMADO")</f>
        <v>AUT</v>
      </c>
      <c r="D307" s="17" t="str">
        <f>IFERROR(INDEX(Cadastro!$D$5:$D$243,$AB307),"")</f>
        <v>6x1</v>
      </c>
      <c r="E307" s="17" t="str">
        <f>IFERROR(INDEX(Cadastro!$G$5:$G$243,$AB307),"")</f>
        <v>6x1</v>
      </c>
      <c r="F307" s="29">
        <v>46325</v>
      </c>
      <c r="G307" s="32" t="str">
        <f t="shared" si="24"/>
        <v>sex</v>
      </c>
      <c r="H307" s="31" t="str">
        <f>IF($L307=0,"",_xlfn.MINIFS(Dados!$Q:$Q,Dados!$A:$A,$A307,Dados!$S:$S,$F307))</f>
        <v/>
      </c>
      <c r="I307" s="31" t="str">
        <f>IF($H307="","",_xlfn.MAXIFS(Dados!$R:$R,Dados!$A:$A,$A307,Dados!$S:$S,$F307))</f>
        <v/>
      </c>
      <c r="J307" s="32" t="str">
        <f>IF($D307&lt;&gt;"Folguista","",IFERROR(INDEX(Parâmetros!$D$52:$G$52,1,MIN(4,MAX(1,$W307))),""))</f>
        <v/>
      </c>
      <c r="K307" s="32" t="str">
        <f>IF(OR($AC307&lt;&gt;"",$Y307="Folga",$Y307="Folga trabalhada",$Y307="Férias (cadastro)",$Y307="Férias / afastamento",$Y307="Indeterminado (início da série)"),"",IF(OR($D307="6x1",$D307="FF 6x1"),IF(OR(WEEKDAY($F307,2)=6,WEEKDAY($F307,2)=7),"6x1 sáb/dom","6x1"),IF($D307="5x2","5x2",IF($H307="",IF($D307="Folguista",$J307,$E307),IF(OR($H307&gt;=Parâmetros!$E$18,$H307&lt;Parâmetros!$E$19),"C",IF($H307&lt;Parâmetros!$E$20,"A","B"))))))</f>
        <v>6x1</v>
      </c>
      <c r="L307" s="30">
        <f>SUMIFS(Dados!$E:$E,Dados!$A:$A,$A307,Dados!$S:$S,$F307)</f>
        <v>0</v>
      </c>
      <c r="M307" s="30">
        <f>IFERROR(INDEX(Parâmetros!$E$6:$E$11,MATCH($K307,Parâmetros!$A$6:$A$11,0)),"")</f>
        <v>8.8000000000000007</v>
      </c>
      <c r="N307" s="33">
        <f t="shared" si="25"/>
        <v>0</v>
      </c>
      <c r="O307" s="33">
        <f>Parâmetros!$E$13</f>
        <v>0.8</v>
      </c>
      <c r="P307" s="32" t="str">
        <f>IF(OR($M307="",$F307&gt;Parâmetros!$E$14),"Não","Sim")</f>
        <v>Não</v>
      </c>
      <c r="Q307" s="32" t="str">
        <f t="shared" si="26"/>
        <v/>
      </c>
      <c r="R307" s="32" t="str">
        <f t="shared" si="27"/>
        <v/>
      </c>
      <c r="S307" s="30" t="str">
        <f t="shared" si="28"/>
        <v/>
      </c>
      <c r="T307" s="32" t="str">
        <f>IF($Q307&lt;&gt;"Sim","",IF($N307&gt;Parâmetros!$E$15,"Sim","Não"))</f>
        <v/>
      </c>
      <c r="U307" s="17" t="str">
        <f t="shared" si="29"/>
        <v>Fora da apuração</v>
      </c>
      <c r="V307" s="17" t="str">
        <f>IF($AC307&lt;&gt;"",IF($L307&gt;0,"ATENÇÃO · apontou em dia de "&amp;LOWER($AC307)&amp;" cadastrado","Exceção cadastrada · "&amp;$AC307)&amp;IF($AD307="",""," · "&amp;$AD307),IF($E307="Férias",IF($L307&gt;0,"ATENÇÃO · apontou estando de férias no cadastro","Férias no cadastro"),IF($Y307="Férias / afastamento","Afastamento · "&amp;($Z307+$AA307-1)&amp;" dias seguidos sem apontamento",IF($Y307="Folga trabalhada","ATENÇÃO · apontou em dia de folga da escala 5x2",IF($Y307="Folga",IF(AND($D307="5x2",OR(WEEKDAY($F307,2)=6,WEEKDAY($F307,2)=7)),"Folga de fim de semana da escala 5x2",IF(AND(OR($D307="6x1",$D307="FF 6x1"),WEEKDAY($F307,2)=6,FALSE()),"Folga de fim de semana · apontou no domingo anterior",IF(AND(OR($D307="6x1",$D307="FF 6x1"),WEEKDAY($F307,2)=7,AND($A307=$A306,$L306&gt;0)),"Folga de fim de semana · apontou no sábado",IF(AND(OR($D307="6x1",$D307="FF 6x1"),OR(WEEKDAY($F307,2)=6,WEEKDAY($F307,2)=7)),"Folga de fim de semana · sem apontamento no sábado nem no domingo","Folga prevista pelo ciclo")))),IF($Y307="Indeterminado (início da série)","Sem histórico anterior — informe o dia do ciclo no Cadastro",IF($Y307="Falta de registro",IF(OR(OR($D307="6x1",$D307="FF 6x1"),$D307="5x2"),"FALTA DE REGISTRO · dia útil da escala "&amp;$E307,"FALTA DE REGISTRO · dia "&amp;$W307&amp;" de "&amp;IFERROR(INDEX(Parâmetros!$B$39:$B$48,MATCH($E307,Parâmetros!$A$39:$A$48,0)),99)&amp;" do ciclo"),IF(OR($D307="6x1",$D307="FF 6x1"),IF(OR(AND(WEEKDAY($F307,2)=6,AND($A307=$A308,$L308&gt;0)),AND(WEEKDAY($F307,2)=7,AND($A307=$A306,$L306&gt;0))),"ATENÇÃO · apontou sábado e domingo no mesmo fim de semana",IF(OR(WEEKDAY($F307,2)=6,WEEKDAY($F307,2)=7),"Jornada de fim de semana do 6x1",IF(OR($H307&gt;=Parâmetros!$E$20,$H307&lt;Parâmetros!$E$19),"ATENÇÃO · 6x1 apontou fora do horário diurno","Jornada fixa do 6x1"))),IF($D307="5x2","Jornada fixa do 5x2",IF($D307="Folguista",IF($J307=$K307,"Evidência confirma sequência","DIVERGE · sequência "&amp;$J307&amp;" × evidência "&amp;$K307),IF($K307=$E307,"Evidência confirma cadastro","DIVERGE · cadastro "&amp;$E307&amp;" × evidência "&amp;$K307)))))))))))</f>
        <v>FALTA DE REGISTRO · dia útil da escala 6x1</v>
      </c>
      <c r="W307" s="34" t="str">
        <f>IF(OR(OR($D307="6x1",$D307="FF 6x1"),$D307="5x2"),"",IF($AB307&lt;&gt;$AB306,IF(IFERROR(INDEX(Cadastro!$F$5:$F$243,$AB307),"")="",IF($L307&gt;0,1,0),IF(IFERROR(INDEX(Cadastro!$F$5:$F$243,$AB307),"")&lt;=IFERROR(INDEX(Parâmetros!$B$39:$B$48,MATCH($E307,Parâmetros!$A$39:$A$48,0)),99),IFERROR(INDEX(Cadastro!$F$5:$F$243,$AB307),""),0)),IF($L307&gt;0,IF(N($X306)&gt;0,1,N($W306)+1),IF(AND($L307=0,OR(N($W306)&gt;=IFERROR(INDEX(Parâmetros!$B$39:$B$48,MATCH($E307,Parâmetros!$A$39:$A$48,0)),99),AND(N($X306)&gt;0,N($X306)&lt;IFERROR(INDEX(Parâmetros!$C$39:$C$48,MATCH($E307,Parâmetros!$A$39:$A$48,0)),0)))),0,N($W306)+1))))</f>
        <v/>
      </c>
      <c r="X307" s="34" t="str">
        <f>IF(OR(OR($D307="6x1",$D307="FF 6x1"),$D307="5x2"),"",IF($AB307&lt;&gt;$AB306,IF(IFERROR(INDEX(Cadastro!$F$5:$F$243,$AB307),"")="",0,IF(IFERROR(INDEX(Cadastro!$F$5:$F$243,$AB307),"")&gt;IFERROR(INDEX(Parâmetros!$B$39:$B$48,MATCH($E307,Parâmetros!$A$39:$A$48,0)),99),IFERROR(INDEX(Cadastro!$F$5:$F$243,$AB307),"")-IFERROR(INDEX(Parâmetros!$B$39:$B$48,MATCH($E307,Parâmetros!$A$39:$A$48,0)),99),0)),IF(AND($L307=0,OR(N($W306)&gt;=IFERROR(INDEX(Parâmetros!$B$39:$B$48,MATCH($E307,Parâmetros!$A$39:$A$48,0)),99),AND(N($X306)&gt;0,N($X306)&lt;IFERROR(INDEX(Parâmetros!$C$39:$C$48,MATCH($E307,Parâmetros!$A$39:$A$48,0)),0)))),N($X306)+1,0)))</f>
        <v/>
      </c>
      <c r="Y307" t="str">
        <f>IF($AC307&lt;&gt;"",IF($L307&gt;0,$AC307&amp;" · com apontamento",$AC307),IF($E307="Férias",IF($L307&gt;0,"Férias · com apontamento","Férias (cadastro)"),IF(($Z307+$AA307-1)&gt;Parâmetros!$E$16,"Férias / afastamento",IF(AND($D307="5x2",OR(WEEKDAY($F307,2)=6,WEEKDAY($F307,2)=7)),IF($L307&gt;0,"Folga trabalhada","Folga"),IF($L307&gt;0,"Trabalhado",IF(OR(OR($D307="6x1",$D307="FF 6x1"),$D307="5x2"),IF(AND(OR($D307="6x1",$D307="FF 6x1"),OR(WEEKDAY($F307,2)=6,WEEKDAY($F307,2)=7)),"Folga","Falta de registro"),IF(AND($AB307&lt;&gt;$AB306,IFERROR(INDEX(Cadastro!$F$5:$F$243,$AB307),"")=""),"Indeterminado (início da série)",IF($X307&gt;0,"Folga","Falta de registro"))))))))</f>
        <v>Falta de registro</v>
      </c>
      <c r="Z307" s="34">
        <f>IF(OR($L307&gt;0,$F307&gt;Parâmetros!$E$14),0,IF($A307&lt;&gt;$A306,1,N($Z306)+1))</f>
        <v>0</v>
      </c>
      <c r="AA307" s="34">
        <f>IF(OR($L307&gt;0,$F307&gt;Parâmetros!$E$14),0,IF(OR($A307&lt;&gt;$A308,$F308&gt;Parâmetros!$E$14),1,N($AA308)+1))</f>
        <v>0</v>
      </c>
      <c r="AB307" s="31">
        <f>IFERROR(MATCH($A307&amp;"|"&amp;TEXT(_xlfn.MAXIFS(Cadastro!$E$5:$E$243,Cadastro!$A$5:$A$243,$A307,Cadastro!$E$5:$E$243,"&lt;="&amp;$F307),"yyyymmdd"),Cadastro!$I$5:$I$243,0),"")</f>
        <v>37</v>
      </c>
      <c r="AC307" t="str">
        <f>IFERROR(_xlfn.SINGLE(INDEX(Exceções!$D$5:$D$203,MATCH($A307&amp;"|"&amp;$F307,Exceções!$F$5:$F$203,0))),"")</f>
        <v/>
      </c>
      <c r="AD307" t="str">
        <f>IF($AC307="","",IFERROR(_xlfn.SINGLE(INDEX(Exceções!$E$5:$E$203,MATCH($A307&amp;"|"&amp;$F307,Exceções!$F$5:$F$203,0))),""))</f>
        <v/>
      </c>
    </row>
    <row r="308" spans="1:30" ht="15" hidden="1" customHeight="1" x14ac:dyDescent="0.25">
      <c r="A308" s="31">
        <v>53512</v>
      </c>
      <c r="B308" s="17" t="s">
        <v>12</v>
      </c>
      <c r="C308" s="17" t="str">
        <f>IFERROR(INDEX(Cadastro!$C$5:$C$243,$AB308),"NÃO INFORMADO")</f>
        <v>AUT</v>
      </c>
      <c r="D308" s="17" t="str">
        <f>IFERROR(INDEX(Cadastro!$D$5:$D$243,$AB308),"")</f>
        <v>6x1</v>
      </c>
      <c r="E308" s="17" t="str">
        <f>IFERROR(INDEX(Cadastro!$G$5:$G$243,$AB308),"")</f>
        <v>6x1</v>
      </c>
      <c r="F308" s="29">
        <v>46326</v>
      </c>
      <c r="G308" s="32" t="str">
        <f t="shared" si="24"/>
        <v>sáb</v>
      </c>
      <c r="H308" s="31" t="str">
        <f>IF($L308=0,"",_xlfn.MINIFS(Dados!$Q:$Q,Dados!$A:$A,$A308,Dados!$S:$S,$F308))</f>
        <v/>
      </c>
      <c r="I308" s="31" t="str">
        <f>IF($H308="","",_xlfn.MAXIFS(Dados!$R:$R,Dados!$A:$A,$A308,Dados!$S:$S,$F308))</f>
        <v/>
      </c>
      <c r="J308" s="32" t="str">
        <f>IF($D308&lt;&gt;"Folguista","",IFERROR(INDEX(Parâmetros!$D$52:$G$52,1,MIN(4,MAX(1,$W308))),""))</f>
        <v/>
      </c>
      <c r="K308" s="32" t="str">
        <f>IF(OR($AC308&lt;&gt;"",$Y308="Folga",$Y308="Folga trabalhada",$Y308="Férias (cadastro)",$Y308="Férias / afastamento",$Y308="Indeterminado (início da série)"),"",IF(OR($D308="6x1",$D308="FF 6x1"),IF(OR(WEEKDAY($F308,2)=6,WEEKDAY($F308,2)=7),"6x1 sáb/dom","6x1"),IF($D308="5x2","5x2",IF($H308="",IF($D308="Folguista",$J308,$E308),IF(OR($H308&gt;=Parâmetros!$E$18,$H308&lt;Parâmetros!$E$19),"C",IF($H308&lt;Parâmetros!$E$20,"A","B"))))))</f>
        <v/>
      </c>
      <c r="L308" s="30">
        <f>SUMIFS(Dados!$E:$E,Dados!$A:$A,$A308,Dados!$S:$S,$F308)</f>
        <v>0</v>
      </c>
      <c r="M308" s="30" t="str">
        <f>IFERROR(INDEX(Parâmetros!$E$6:$E$11,MATCH($K308,Parâmetros!$A$6:$A$11,0)),"")</f>
        <v/>
      </c>
      <c r="N308" s="33" t="str">
        <f t="shared" si="25"/>
        <v/>
      </c>
      <c r="O308" s="33">
        <f>Parâmetros!$E$13</f>
        <v>0.8</v>
      </c>
      <c r="P308" s="32" t="str">
        <f>IF(OR($M308="",$F308&gt;Parâmetros!$E$14),"Não","Sim")</f>
        <v>Não</v>
      </c>
      <c r="Q308" s="32" t="str">
        <f t="shared" si="26"/>
        <v/>
      </c>
      <c r="R308" s="32" t="str">
        <f t="shared" si="27"/>
        <v/>
      </c>
      <c r="S308" s="30" t="str">
        <f t="shared" si="28"/>
        <v/>
      </c>
      <c r="T308" s="32" t="str">
        <f>IF($Q308&lt;&gt;"Sim","",IF($N308&gt;Parâmetros!$E$15,"Sim","Não"))</f>
        <v/>
      </c>
      <c r="U308" s="17" t="str">
        <f t="shared" si="29"/>
        <v>Folga</v>
      </c>
      <c r="V308" s="17" t="str">
        <f>IF($AC308&lt;&gt;"",IF($L308&gt;0,"ATENÇÃO · apontou em dia de "&amp;LOWER($AC308)&amp;" cadastrado","Exceção cadastrada · "&amp;$AC308)&amp;IF($AD308="",""," · "&amp;$AD308),IF($E308="Férias",IF($L308&gt;0,"ATENÇÃO · apontou estando de férias no cadastro","Férias no cadastro"),IF($Y308="Férias / afastamento","Afastamento · "&amp;($Z308+$AA308-1)&amp;" dias seguidos sem apontamento",IF($Y308="Folga trabalhada","ATENÇÃO · apontou em dia de folga da escala 5x2",IF($Y308="Folga",IF(AND($D308="5x2",OR(WEEKDAY($F308,2)=6,WEEKDAY($F308,2)=7)),"Folga de fim de semana da escala 5x2",IF(AND(OR($D308="6x1",$D308="FF 6x1"),WEEKDAY($F308,2)=6,FALSE()),"Folga de fim de semana · apontou no domingo anterior",IF(AND(OR($D308="6x1",$D308="FF 6x1"),WEEKDAY($F308,2)=7,AND($A308=$A307,$L307&gt;0)),"Folga de fim de semana · apontou no sábado",IF(AND(OR($D308="6x1",$D308="FF 6x1"),OR(WEEKDAY($F308,2)=6,WEEKDAY($F308,2)=7)),"Folga de fim de semana · sem apontamento no sábado nem no domingo","Folga prevista pelo ciclo")))),IF($Y308="Indeterminado (início da série)","Sem histórico anterior — informe o dia do ciclo no Cadastro",IF($Y308="Falta de registro",IF(OR(OR($D308="6x1",$D308="FF 6x1"),$D308="5x2"),"FALTA DE REGISTRO · dia útil da escala "&amp;$E308,"FALTA DE REGISTRO · dia "&amp;$W308&amp;" de "&amp;IFERROR(INDEX(Parâmetros!$B$39:$B$48,MATCH($E308,Parâmetros!$A$39:$A$48,0)),99)&amp;" do ciclo"),IF(OR($D308="6x1",$D308="FF 6x1"),IF(OR(AND(WEEKDAY($F308,2)=6,AND($A308=$A309,$L309&gt;0)),AND(WEEKDAY($F308,2)=7,AND($A308=$A307,$L307&gt;0))),"ATENÇÃO · apontou sábado e domingo no mesmo fim de semana",IF(OR(WEEKDAY($F308,2)=6,WEEKDAY($F308,2)=7),"Jornada de fim de semana do 6x1",IF(OR($H308&gt;=Parâmetros!$E$20,$H308&lt;Parâmetros!$E$19),"ATENÇÃO · 6x1 apontou fora do horário diurno","Jornada fixa do 6x1"))),IF($D308="5x2","Jornada fixa do 5x2",IF($D308="Folguista",IF($J308=$K308,"Evidência confirma sequência","DIVERGE · sequência "&amp;$J308&amp;" × evidência "&amp;$K308),IF($K308=$E308,"Evidência confirma cadastro","DIVERGE · cadastro "&amp;$E308&amp;" × evidência "&amp;$K308)))))))))))</f>
        <v>Folga de fim de semana · sem apontamento no sábado nem no domingo</v>
      </c>
      <c r="W308" s="34" t="str">
        <f>IF(OR(OR($D308="6x1",$D308="FF 6x1"),$D308="5x2"),"",IF($AB308&lt;&gt;$AB307,IF(IFERROR(INDEX(Cadastro!$F$5:$F$243,$AB308),"")="",IF($L308&gt;0,1,0),IF(IFERROR(INDEX(Cadastro!$F$5:$F$243,$AB308),"")&lt;=IFERROR(INDEX(Parâmetros!$B$39:$B$48,MATCH($E308,Parâmetros!$A$39:$A$48,0)),99),IFERROR(INDEX(Cadastro!$F$5:$F$243,$AB308),""),0)),IF($L308&gt;0,IF(N($X307)&gt;0,1,N($W307)+1),IF(AND($L308=0,OR(N($W307)&gt;=IFERROR(INDEX(Parâmetros!$B$39:$B$48,MATCH($E308,Parâmetros!$A$39:$A$48,0)),99),AND(N($X307)&gt;0,N($X307)&lt;IFERROR(INDEX(Parâmetros!$C$39:$C$48,MATCH($E308,Parâmetros!$A$39:$A$48,0)),0)))),0,N($W307)+1))))</f>
        <v/>
      </c>
      <c r="X308" s="34" t="str">
        <f>IF(OR(OR($D308="6x1",$D308="FF 6x1"),$D308="5x2"),"",IF($AB308&lt;&gt;$AB307,IF(IFERROR(INDEX(Cadastro!$F$5:$F$243,$AB308),"")="",0,IF(IFERROR(INDEX(Cadastro!$F$5:$F$243,$AB308),"")&gt;IFERROR(INDEX(Parâmetros!$B$39:$B$48,MATCH($E308,Parâmetros!$A$39:$A$48,0)),99),IFERROR(INDEX(Cadastro!$F$5:$F$243,$AB308),"")-IFERROR(INDEX(Parâmetros!$B$39:$B$48,MATCH($E308,Parâmetros!$A$39:$A$48,0)),99),0)),IF(AND($L308=0,OR(N($W307)&gt;=IFERROR(INDEX(Parâmetros!$B$39:$B$48,MATCH($E308,Parâmetros!$A$39:$A$48,0)),99),AND(N($X307)&gt;0,N($X307)&lt;IFERROR(INDEX(Parâmetros!$C$39:$C$48,MATCH($E308,Parâmetros!$A$39:$A$48,0)),0)))),N($X307)+1,0)))</f>
        <v/>
      </c>
      <c r="Y308" t="str">
        <f>IF($AC308&lt;&gt;"",IF($L308&gt;0,$AC308&amp;" · com apontamento",$AC308),IF($E308="Férias",IF($L308&gt;0,"Férias · com apontamento","Férias (cadastro)"),IF(($Z308+$AA308-1)&gt;Parâmetros!$E$16,"Férias / afastamento",IF(AND($D308="5x2",OR(WEEKDAY($F308,2)=6,WEEKDAY($F308,2)=7)),IF($L308&gt;0,"Folga trabalhada","Folga"),IF($L308&gt;0,"Trabalhado",IF(OR(OR($D308="6x1",$D308="FF 6x1"),$D308="5x2"),IF(AND(OR($D308="6x1",$D308="FF 6x1"),OR(WEEKDAY($F308,2)=6,WEEKDAY($F308,2)=7)),"Folga","Falta de registro"),IF(AND($AB308&lt;&gt;$AB307,IFERROR(INDEX(Cadastro!$F$5:$F$243,$AB308),"")=""),"Indeterminado (início da série)",IF($X308&gt;0,"Folga","Falta de registro"))))))))</f>
        <v>Folga</v>
      </c>
      <c r="Z308" s="34">
        <f>IF(OR($L308&gt;0,$F308&gt;Parâmetros!$E$14),0,IF($A308&lt;&gt;$A307,1,N($Z307)+1))</f>
        <v>0</v>
      </c>
      <c r="AA308" s="34">
        <f>IF(OR($L308&gt;0,$F308&gt;Parâmetros!$E$14),0,IF(OR($A308&lt;&gt;$A309,$F309&gt;Parâmetros!$E$14),1,N($AA309)+1))</f>
        <v>0</v>
      </c>
      <c r="AB308" s="31">
        <f>IFERROR(MATCH($A308&amp;"|"&amp;TEXT(_xlfn.MAXIFS(Cadastro!$E$5:$E$243,Cadastro!$A$5:$A$243,$A308,Cadastro!$E$5:$E$243,"&lt;="&amp;$F308),"yyyymmdd"),Cadastro!$I$5:$I$243,0),"")</f>
        <v>37</v>
      </c>
      <c r="AC308" t="str">
        <f>IFERROR(_xlfn.SINGLE(INDEX(Exceções!$D$5:$D$203,MATCH($A308&amp;"|"&amp;$F308,Exceções!$F$5:$F$203,0))),"")</f>
        <v/>
      </c>
      <c r="AD308" t="str">
        <f>IF($AC308="","",IFERROR(_xlfn.SINGLE(INDEX(Exceções!$E$5:$E$203,MATCH($A308&amp;"|"&amp;$F308,Exceções!$F$5:$F$203,0))),""))</f>
        <v/>
      </c>
    </row>
    <row r="309" spans="1:30" ht="15" hidden="1" customHeight="1" x14ac:dyDescent="0.25">
      <c r="A309" s="31">
        <v>53512</v>
      </c>
      <c r="B309" s="17" t="s">
        <v>12</v>
      </c>
      <c r="C309" s="17" t="str">
        <f>IFERROR(INDEX(Cadastro!$C$5:$C$243,$AB309),"NÃO INFORMADO")</f>
        <v>AUT</v>
      </c>
      <c r="D309" s="17" t="str">
        <f>IFERROR(INDEX(Cadastro!$D$5:$D$243,$AB309),"")</f>
        <v>6x1</v>
      </c>
      <c r="E309" s="17" t="str">
        <f>IFERROR(INDEX(Cadastro!$G$5:$G$243,$AB309),"")</f>
        <v>6x1</v>
      </c>
      <c r="F309" s="29">
        <v>46327</v>
      </c>
      <c r="G309" s="32" t="str">
        <f t="shared" si="24"/>
        <v>dom</v>
      </c>
      <c r="H309" s="31" t="str">
        <f>IF($L309=0,"",_xlfn.MINIFS(Dados!$Q:$Q,Dados!$A:$A,$A309,Dados!$S:$S,$F309))</f>
        <v/>
      </c>
      <c r="I309" s="31" t="str">
        <f>IF($H309="","",_xlfn.MAXIFS(Dados!$R:$R,Dados!$A:$A,$A309,Dados!$S:$S,$F309))</f>
        <v/>
      </c>
      <c r="J309" s="32" t="str">
        <f>IF($D309&lt;&gt;"Folguista","",IFERROR(INDEX(Parâmetros!$D$52:$G$52,1,MIN(4,MAX(1,$W309))),""))</f>
        <v/>
      </c>
      <c r="K309" s="32" t="str">
        <f>IF(OR($AC309&lt;&gt;"",$Y309="Folga",$Y309="Folga trabalhada",$Y309="Férias (cadastro)",$Y309="Férias / afastamento",$Y309="Indeterminado (início da série)"),"",IF(OR($D309="6x1",$D309="FF 6x1"),IF(OR(WEEKDAY($F309,2)=6,WEEKDAY($F309,2)=7),"6x1 sáb/dom","6x1"),IF($D309="5x2","5x2",IF($H309="",IF($D309="Folguista",$J309,$E309),IF(OR($H309&gt;=Parâmetros!$E$18,$H309&lt;Parâmetros!$E$19),"C",IF($H309&lt;Parâmetros!$E$20,"A","B"))))))</f>
        <v/>
      </c>
      <c r="L309" s="30">
        <f>SUMIFS(Dados!$E:$E,Dados!$A:$A,$A309,Dados!$S:$S,$F309)</f>
        <v>0</v>
      </c>
      <c r="M309" s="30" t="str">
        <f>IFERROR(INDEX(Parâmetros!$E$6:$E$11,MATCH($K309,Parâmetros!$A$6:$A$11,0)),"")</f>
        <v/>
      </c>
      <c r="N309" s="33" t="str">
        <f t="shared" si="25"/>
        <v/>
      </c>
      <c r="O309" s="33">
        <f>Parâmetros!$E$13</f>
        <v>0.8</v>
      </c>
      <c r="P309" s="32" t="str">
        <f>IF(OR($M309="",$F309&gt;Parâmetros!$E$14),"Não","Sim")</f>
        <v>Não</v>
      </c>
      <c r="Q309" s="32" t="str">
        <f t="shared" si="26"/>
        <v/>
      </c>
      <c r="R309" s="32" t="str">
        <f t="shared" si="27"/>
        <v/>
      </c>
      <c r="S309" s="30" t="str">
        <f t="shared" si="28"/>
        <v/>
      </c>
      <c r="T309" s="32" t="str">
        <f>IF($Q309&lt;&gt;"Sim","",IF($N309&gt;Parâmetros!$E$15,"Sim","Não"))</f>
        <v/>
      </c>
      <c r="U309" s="17" t="str">
        <f t="shared" si="29"/>
        <v>Folga</v>
      </c>
      <c r="V309" s="17" t="str">
        <f>IF($AC309&lt;&gt;"",IF($L309&gt;0,"ATENÇÃO · apontou em dia de "&amp;LOWER($AC309)&amp;" cadastrado","Exceção cadastrada · "&amp;$AC309)&amp;IF($AD309="",""," · "&amp;$AD309),IF($E309="Férias",IF($L309&gt;0,"ATENÇÃO · apontou estando de férias no cadastro","Férias no cadastro"),IF($Y309="Férias / afastamento","Afastamento · "&amp;($Z309+$AA309-1)&amp;" dias seguidos sem apontamento",IF($Y309="Folga trabalhada","ATENÇÃO · apontou em dia de folga da escala 5x2",IF($Y309="Folga",IF(AND($D309="5x2",OR(WEEKDAY($F309,2)=6,WEEKDAY($F309,2)=7)),"Folga de fim de semana da escala 5x2",IF(AND(OR($D309="6x1",$D309="FF 6x1"),WEEKDAY($F309,2)=6,FALSE()),"Folga de fim de semana · apontou no domingo anterior",IF(AND(OR($D309="6x1",$D309="FF 6x1"),WEEKDAY($F309,2)=7,AND($A309=$A308,$L308&gt;0)),"Folga de fim de semana · apontou no sábado",IF(AND(OR($D309="6x1",$D309="FF 6x1"),OR(WEEKDAY($F309,2)=6,WEEKDAY($F309,2)=7)),"Folga de fim de semana · sem apontamento no sábado nem no domingo","Folga prevista pelo ciclo")))),IF($Y309="Indeterminado (início da série)","Sem histórico anterior — informe o dia do ciclo no Cadastro",IF($Y309="Falta de registro",IF(OR(OR($D309="6x1",$D309="FF 6x1"),$D309="5x2"),"FALTA DE REGISTRO · dia útil da escala "&amp;$E309,"FALTA DE REGISTRO · dia "&amp;$W309&amp;" de "&amp;IFERROR(INDEX(Parâmetros!$B$39:$B$48,MATCH($E309,Parâmetros!$A$39:$A$48,0)),99)&amp;" do ciclo"),IF(OR($D309="6x1",$D309="FF 6x1"),IF(OR(AND(WEEKDAY($F309,2)=6,AND($A309=$A310,$L310&gt;0)),AND(WEEKDAY($F309,2)=7,AND($A309=$A308,$L308&gt;0))),"ATENÇÃO · apontou sábado e domingo no mesmo fim de semana",IF(OR(WEEKDAY($F309,2)=6,WEEKDAY($F309,2)=7),"Jornada de fim de semana do 6x1",IF(OR($H309&gt;=Parâmetros!$E$20,$H309&lt;Parâmetros!$E$19),"ATENÇÃO · 6x1 apontou fora do horário diurno","Jornada fixa do 6x1"))),IF($D309="5x2","Jornada fixa do 5x2",IF($D309="Folguista",IF($J309=$K309,"Evidência confirma sequência","DIVERGE · sequência "&amp;$J309&amp;" × evidência "&amp;$K309),IF($K309=$E309,"Evidência confirma cadastro","DIVERGE · cadastro "&amp;$E309&amp;" × evidência "&amp;$K309)))))))))))</f>
        <v>Folga de fim de semana · sem apontamento no sábado nem no domingo</v>
      </c>
      <c r="W309" s="34" t="str">
        <f>IF(OR(OR($D309="6x1",$D309="FF 6x1"),$D309="5x2"),"",IF($AB309&lt;&gt;$AB308,IF(IFERROR(INDEX(Cadastro!$F$5:$F$243,$AB309),"")="",IF($L309&gt;0,1,0),IF(IFERROR(INDEX(Cadastro!$F$5:$F$243,$AB309),"")&lt;=IFERROR(INDEX(Parâmetros!$B$39:$B$48,MATCH($E309,Parâmetros!$A$39:$A$48,0)),99),IFERROR(INDEX(Cadastro!$F$5:$F$243,$AB309),""),0)),IF($L309&gt;0,IF(N($X308)&gt;0,1,N($W308)+1),IF(AND($L309=0,OR(N($W308)&gt;=IFERROR(INDEX(Parâmetros!$B$39:$B$48,MATCH($E309,Parâmetros!$A$39:$A$48,0)),99),AND(N($X308)&gt;0,N($X308)&lt;IFERROR(INDEX(Parâmetros!$C$39:$C$48,MATCH($E309,Parâmetros!$A$39:$A$48,0)),0)))),0,N($W308)+1))))</f>
        <v/>
      </c>
      <c r="X309" s="34" t="str">
        <f>IF(OR(OR($D309="6x1",$D309="FF 6x1"),$D309="5x2"),"",IF($AB309&lt;&gt;$AB308,IF(IFERROR(INDEX(Cadastro!$F$5:$F$243,$AB309),"")="",0,IF(IFERROR(INDEX(Cadastro!$F$5:$F$243,$AB309),"")&gt;IFERROR(INDEX(Parâmetros!$B$39:$B$48,MATCH($E309,Parâmetros!$A$39:$A$48,0)),99),IFERROR(INDEX(Cadastro!$F$5:$F$243,$AB309),"")-IFERROR(INDEX(Parâmetros!$B$39:$B$48,MATCH($E309,Parâmetros!$A$39:$A$48,0)),99),0)),IF(AND($L309=0,OR(N($W308)&gt;=IFERROR(INDEX(Parâmetros!$B$39:$B$48,MATCH($E309,Parâmetros!$A$39:$A$48,0)),99),AND(N($X308)&gt;0,N($X308)&lt;IFERROR(INDEX(Parâmetros!$C$39:$C$48,MATCH($E309,Parâmetros!$A$39:$A$48,0)),0)))),N($X308)+1,0)))</f>
        <v/>
      </c>
      <c r="Y309" t="str">
        <f>IF($AC309&lt;&gt;"",IF($L309&gt;0,$AC309&amp;" · com apontamento",$AC309),IF($E309="Férias",IF($L309&gt;0,"Férias · com apontamento","Férias (cadastro)"),IF(($Z309+$AA309-1)&gt;Parâmetros!$E$16,"Férias / afastamento",IF(AND($D309="5x2",OR(WEEKDAY($F309,2)=6,WEEKDAY($F309,2)=7)),IF($L309&gt;0,"Folga trabalhada","Folga"),IF($L309&gt;0,"Trabalhado",IF(OR(OR($D309="6x1",$D309="FF 6x1"),$D309="5x2"),IF(AND(OR($D309="6x1",$D309="FF 6x1"),OR(WEEKDAY($F309,2)=6,WEEKDAY($F309,2)=7)),"Folga","Falta de registro"),IF(AND($AB309&lt;&gt;$AB308,IFERROR(INDEX(Cadastro!$F$5:$F$243,$AB309),"")=""),"Indeterminado (início da série)",IF($X309&gt;0,"Folga","Falta de registro"))))))))</f>
        <v>Folga</v>
      </c>
      <c r="Z309" s="34">
        <f>IF(OR($L309&gt;0,$F309&gt;Parâmetros!$E$14),0,IF($A309&lt;&gt;$A308,1,N($Z308)+1))</f>
        <v>0</v>
      </c>
      <c r="AA309" s="34">
        <f>IF(OR($L309&gt;0,$F309&gt;Parâmetros!$E$14),0,IF(OR($A309&lt;&gt;$A310,$F310&gt;Parâmetros!$E$14),1,N($AA310)+1))</f>
        <v>0</v>
      </c>
      <c r="AB309" s="31">
        <f>IFERROR(MATCH($A309&amp;"|"&amp;TEXT(_xlfn.MAXIFS(Cadastro!$E$5:$E$243,Cadastro!$A$5:$A$243,$A309,Cadastro!$E$5:$E$243,"&lt;="&amp;$F309),"yyyymmdd"),Cadastro!$I$5:$I$243,0),"")</f>
        <v>37</v>
      </c>
      <c r="AC309" t="str">
        <f>IFERROR(_xlfn.SINGLE(INDEX(Exceções!$D$5:$D$203,MATCH($A309&amp;"|"&amp;$F309,Exceções!$F$5:$F$203,0))),"")</f>
        <v/>
      </c>
      <c r="AD309" t="str">
        <f>IF($AC309="","",IFERROR(_xlfn.SINGLE(INDEX(Exceções!$E$5:$E$203,MATCH($A309&amp;"|"&amp;$F309,Exceções!$F$5:$F$203,0))),""))</f>
        <v/>
      </c>
    </row>
    <row r="310" spans="1:30" ht="15" hidden="1" customHeight="1" x14ac:dyDescent="0.25">
      <c r="A310" s="31">
        <v>56784</v>
      </c>
      <c r="B310" s="17" t="s">
        <v>66</v>
      </c>
      <c r="C310" s="17" t="str">
        <f>IFERROR(INDEX(Cadastro!$C$5:$C$243,$AB310),"NÃO INFORMADO")</f>
        <v>USI</v>
      </c>
      <c r="D310" s="17" t="str">
        <f>IFERROR(INDEX(Cadastro!$D$5:$D$243,$AB310),"")</f>
        <v>C</v>
      </c>
      <c r="E310" s="17" t="str">
        <f>IFERROR(INDEX(Cadastro!$G$5:$G$243,$AB310),"")</f>
        <v>C</v>
      </c>
      <c r="F310" s="29">
        <v>46300</v>
      </c>
      <c r="G310" s="32" t="str">
        <f t="shared" si="24"/>
        <v>seg</v>
      </c>
      <c r="H310" s="31">
        <f>IF($L310=0,"",_xlfn.MINIFS(Dados!$Q:$Q,Dados!$A:$A,$A310,Dados!$S:$S,$F310))</f>
        <v>0</v>
      </c>
      <c r="I310" s="31">
        <f>IF($H310="","",_xlfn.MAXIFS(Dados!$R:$R,Dados!$A:$A,$A310,Dados!$S:$S,$F310))</f>
        <v>409</v>
      </c>
      <c r="J310" s="32" t="str">
        <f>IF($D310&lt;&gt;"Folguista","",IFERROR(INDEX(Parâmetros!$D$52:$G$52,1,MIN(4,MAX(1,$W310))),""))</f>
        <v/>
      </c>
      <c r="K310" s="32" t="str">
        <f>IF(OR($AC310&lt;&gt;"",$Y310="Folga",$Y310="Folga trabalhada",$Y310="Férias (cadastro)",$Y310="Férias / afastamento",$Y310="Indeterminado (início da série)"),"",IF(OR($D310="6x1",$D310="FF 6x1"),IF(OR(WEEKDAY($F310,2)=6,WEEKDAY($F310,2)=7),"6x1 sáb/dom","6x1"),IF($D310="5x2","5x2",IF($H310="",IF($D310="Folguista",$J310,$E310),IF(OR($H310&gt;=Parâmetros!$E$18,$H310&lt;Parâmetros!$E$19),"C",IF($H310&lt;Parâmetros!$E$20,"A","B"))))))</f>
        <v>C</v>
      </c>
      <c r="L310" s="30">
        <f>SUMIFS(Dados!$E:$E,Dados!$A:$A,$A310,Dados!$S:$S,$F310)</f>
        <v>6.7899999999999991</v>
      </c>
      <c r="M310" s="30">
        <f>IFERROR(INDEX(Parâmetros!$E$6:$E$11,MATCH($K310,Parâmetros!$A$6:$A$11,0)),"")</f>
        <v>6.67</v>
      </c>
      <c r="N310" s="33">
        <f t="shared" si="25"/>
        <v>1.0179910044977509</v>
      </c>
      <c r="O310" s="33">
        <f>Parâmetros!$E$13</f>
        <v>0.8</v>
      </c>
      <c r="P310" s="32" t="str">
        <f>IF(OR($M310="",$F310&gt;Parâmetros!$E$14),"Não","Sim")</f>
        <v>Sim</v>
      </c>
      <c r="Q310" s="32" t="str">
        <f t="shared" si="26"/>
        <v>Sim</v>
      </c>
      <c r="R310" s="32" t="str">
        <f t="shared" si="27"/>
        <v>Sim</v>
      </c>
      <c r="S310" s="30">
        <f t="shared" si="28"/>
        <v>0</v>
      </c>
      <c r="T310" s="32" t="str">
        <f>IF($Q310&lt;&gt;"Sim","",IF($N310&gt;Parâmetros!$E$15,"Sim","Não"))</f>
        <v>Sim</v>
      </c>
      <c r="U310" s="17" t="str">
        <f t="shared" si="29"/>
        <v>Na meta</v>
      </c>
      <c r="V310" s="17" t="str">
        <f>IF($AC310&lt;&gt;"",IF($L310&gt;0,"ATENÇÃO · apontou em dia de "&amp;LOWER($AC310)&amp;" cadastrado","Exceção cadastrada · "&amp;$AC310)&amp;IF($AD310="",""," · "&amp;$AD310),IF($E310="Férias",IF($L310&gt;0,"ATENÇÃO · apontou estando de férias no cadastro","Férias no cadastro"),IF($Y310="Férias / afastamento","Afastamento · "&amp;($Z310+$AA310-1)&amp;" dias seguidos sem apontamento",IF($Y310="Folga trabalhada","ATENÇÃO · apontou em dia de folga da escala 5x2",IF($Y310="Folga",IF(AND($D310="5x2",OR(WEEKDAY($F310,2)=6,WEEKDAY($F310,2)=7)),"Folga de fim de semana da escala 5x2",IF(AND(OR($D310="6x1",$D310="FF 6x1"),WEEKDAY($F310,2)=6,FALSE()),"Folga de fim de semana · apontou no domingo anterior",IF(AND(OR($D310="6x1",$D310="FF 6x1"),WEEKDAY($F310,2)=7,AND($A310=$A309,$L309&gt;0)),"Folga de fim de semana · apontou no sábado",IF(AND(OR($D310="6x1",$D310="FF 6x1"),OR(WEEKDAY($F310,2)=6,WEEKDAY($F310,2)=7)),"Folga de fim de semana · sem apontamento no sábado nem no domingo","Folga prevista pelo ciclo")))),IF($Y310="Indeterminado (início da série)","Sem histórico anterior — informe o dia do ciclo no Cadastro",IF($Y310="Falta de registro",IF(OR(OR($D310="6x1",$D310="FF 6x1"),$D310="5x2"),"FALTA DE REGISTRO · dia útil da escala "&amp;$E310,"FALTA DE REGISTRO · dia "&amp;$W310&amp;" de "&amp;IFERROR(INDEX(Parâmetros!$B$39:$B$48,MATCH($E310,Parâmetros!$A$39:$A$48,0)),99)&amp;" do ciclo"),IF(OR($D310="6x1",$D310="FF 6x1"),IF(OR(AND(WEEKDAY($F310,2)=6,AND($A310=$A311,$L311&gt;0)),AND(WEEKDAY($F310,2)=7,AND($A310=$A309,$L309&gt;0))),"ATENÇÃO · apontou sábado e domingo no mesmo fim de semana",IF(OR(WEEKDAY($F310,2)=6,WEEKDAY($F310,2)=7),"Jornada de fim de semana do 6x1",IF(OR($H310&gt;=Parâmetros!$E$20,$H310&lt;Parâmetros!$E$19),"ATENÇÃO · 6x1 apontou fora do horário diurno","Jornada fixa do 6x1"))),IF($D310="5x2","Jornada fixa do 5x2",IF($D310="Folguista",IF($J310=$K310,"Evidência confirma sequência","DIVERGE · sequência "&amp;$J310&amp;" × evidência "&amp;$K310),IF($K310=$E310,"Evidência confirma cadastro","DIVERGE · cadastro "&amp;$E310&amp;" × evidência "&amp;$K310)))))))))))</f>
        <v>Evidência confirma cadastro</v>
      </c>
      <c r="W310" s="34">
        <f>IF(OR(OR($D310="6x1",$D310="FF 6x1"),$D310="5x2"),"",IF($AB310&lt;&gt;$AB309,IF(IFERROR(INDEX(Cadastro!$F$5:$F$243,$AB310),"")="",IF($L310&gt;0,1,0),IF(IFERROR(INDEX(Cadastro!$F$5:$F$243,$AB310),"")&lt;=IFERROR(INDEX(Parâmetros!$B$39:$B$48,MATCH($E310,Parâmetros!$A$39:$A$48,0)),99),IFERROR(INDEX(Cadastro!$F$5:$F$243,$AB310),""),0)),IF($L310&gt;0,IF(N($X309)&gt;0,1,N($W309)+1),IF(AND($L310=0,OR(N($W309)&gt;=IFERROR(INDEX(Parâmetros!$B$39:$B$48,MATCH($E310,Parâmetros!$A$39:$A$48,0)),99),AND(N($X309)&gt;0,N($X309)&lt;IFERROR(INDEX(Parâmetros!$C$39:$C$48,MATCH($E310,Parâmetros!$A$39:$A$48,0)),0)))),0,N($W309)+1))))</f>
        <v>4</v>
      </c>
      <c r="X310" s="34">
        <f>IF(OR(OR($D310="6x1",$D310="FF 6x1"),$D310="5x2"),"",IF($AB310&lt;&gt;$AB309,IF(IFERROR(INDEX(Cadastro!$F$5:$F$243,$AB310),"")="",0,IF(IFERROR(INDEX(Cadastro!$F$5:$F$243,$AB310),"")&gt;IFERROR(INDEX(Parâmetros!$B$39:$B$48,MATCH($E310,Parâmetros!$A$39:$A$48,0)),99),IFERROR(INDEX(Cadastro!$F$5:$F$243,$AB310),"")-IFERROR(INDEX(Parâmetros!$B$39:$B$48,MATCH($E310,Parâmetros!$A$39:$A$48,0)),99),0)),IF(AND($L310=0,OR(N($W309)&gt;=IFERROR(INDEX(Parâmetros!$B$39:$B$48,MATCH($E310,Parâmetros!$A$39:$A$48,0)),99),AND(N($X309)&gt;0,N($X309)&lt;IFERROR(INDEX(Parâmetros!$C$39:$C$48,MATCH($E310,Parâmetros!$A$39:$A$48,0)),0)))),N($X309)+1,0)))</f>
        <v>0</v>
      </c>
      <c r="Y310" t="str">
        <f>IF($AC310&lt;&gt;"",IF($L310&gt;0,$AC310&amp;" · com apontamento",$AC310),IF($E310="Férias",IF($L310&gt;0,"Férias · com apontamento","Férias (cadastro)"),IF(($Z310+$AA310-1)&gt;Parâmetros!$E$16,"Férias / afastamento",IF(AND($D310="5x2",OR(WEEKDAY($F310,2)=6,WEEKDAY($F310,2)=7)),IF($L310&gt;0,"Folga trabalhada","Folga"),IF($L310&gt;0,"Trabalhado",IF(OR(OR($D310="6x1",$D310="FF 6x1"),$D310="5x2"),IF(AND(OR($D310="6x1",$D310="FF 6x1"),OR(WEEKDAY($F310,2)=6,WEEKDAY($F310,2)=7)),"Folga","Falta de registro"),IF(AND($AB310&lt;&gt;$AB309,IFERROR(INDEX(Cadastro!$F$5:$F$243,$AB310),"")=""),"Indeterminado (início da série)",IF($X310&gt;0,"Folga","Falta de registro"))))))))</f>
        <v>Trabalhado</v>
      </c>
      <c r="Z310" s="34">
        <f>IF(OR($L310&gt;0,$F310&gt;Parâmetros!$E$14),0,IF($A310&lt;&gt;$A309,1,N($Z309)+1))</f>
        <v>0</v>
      </c>
      <c r="AA310" s="34">
        <f>IF(OR($L310&gt;0,$F310&gt;Parâmetros!$E$14),0,IF(OR($A310&lt;&gt;$A311,$F311&gt;Parâmetros!$E$14),1,N($AA311)+1))</f>
        <v>0</v>
      </c>
      <c r="AB310" s="31">
        <f>IFERROR(MATCH($A310&amp;"|"&amp;TEXT(_xlfn.MAXIFS(Cadastro!$E$5:$E$243,Cadastro!$A$5:$A$243,$A310,Cadastro!$E$5:$E$243,"&lt;="&amp;$F310),"yyyymmdd"),Cadastro!$I$5:$I$243,0),"")</f>
        <v>38</v>
      </c>
      <c r="AC310" t="str">
        <f>IFERROR(_xlfn.SINGLE(INDEX(Exceções!$D$5:$D$203,MATCH($A310&amp;"|"&amp;$F310,Exceções!$F$5:$F$203,0))),"")</f>
        <v/>
      </c>
      <c r="AD310" t="str">
        <f>IF($AC310="","",IFERROR(_xlfn.SINGLE(INDEX(Exceções!$E$5:$E$203,MATCH($A310&amp;"|"&amp;$F310,Exceções!$F$5:$F$203,0))),""))</f>
        <v/>
      </c>
    </row>
    <row r="311" spans="1:30" ht="15" hidden="1" customHeight="1" x14ac:dyDescent="0.25">
      <c r="A311" s="31">
        <v>56784</v>
      </c>
      <c r="B311" s="17" t="s">
        <v>66</v>
      </c>
      <c r="C311" s="17" t="str">
        <f>IFERROR(INDEX(Cadastro!$C$5:$C$243,$AB311),"NÃO INFORMADO")</f>
        <v>USI</v>
      </c>
      <c r="D311" s="17" t="str">
        <f>IFERROR(INDEX(Cadastro!$D$5:$D$243,$AB311),"")</f>
        <v>C</v>
      </c>
      <c r="E311" s="17" t="str">
        <f>IFERROR(INDEX(Cadastro!$G$5:$G$243,$AB311),"")</f>
        <v>C</v>
      </c>
      <c r="F311" s="29">
        <v>46301</v>
      </c>
      <c r="G311" s="32" t="str">
        <f t="shared" si="24"/>
        <v>ter</v>
      </c>
      <c r="H311" s="31">
        <f>IF($L311=0,"",_xlfn.MINIFS(Dados!$Q:$Q,Dados!$A:$A,$A311,Dados!$S:$S,$F311))</f>
        <v>0</v>
      </c>
      <c r="I311" s="31">
        <f>IF($H311="","",_xlfn.MAXIFS(Dados!$R:$R,Dados!$A:$A,$A311,Dados!$S:$S,$F311))</f>
        <v>406</v>
      </c>
      <c r="J311" s="32" t="str">
        <f>IF($D311&lt;&gt;"Folguista","",IFERROR(INDEX(Parâmetros!$D$52:$G$52,1,MIN(4,MAX(1,$W311))),""))</f>
        <v/>
      </c>
      <c r="K311" s="32" t="str">
        <f>IF(OR($AC311&lt;&gt;"",$Y311="Folga",$Y311="Folga trabalhada",$Y311="Férias (cadastro)",$Y311="Férias / afastamento",$Y311="Indeterminado (início da série)"),"",IF(OR($D311="6x1",$D311="FF 6x1"),IF(OR(WEEKDAY($F311,2)=6,WEEKDAY($F311,2)=7),"6x1 sáb/dom","6x1"),IF($D311="5x2","5x2",IF($H311="",IF($D311="Folguista",$J311,$E311),IF(OR($H311&gt;=Parâmetros!$E$18,$H311&lt;Parâmetros!$E$19),"C",IF($H311&lt;Parâmetros!$E$20,"A","B"))))))</f>
        <v>C</v>
      </c>
      <c r="L311" s="30">
        <f>SUMIFS(Dados!$E:$E,Dados!$A:$A,$A311,Dados!$S:$S,$F311)</f>
        <v>6.77</v>
      </c>
      <c r="M311" s="30">
        <f>IFERROR(INDEX(Parâmetros!$E$6:$E$11,MATCH($K311,Parâmetros!$A$6:$A$11,0)),"")</f>
        <v>6.67</v>
      </c>
      <c r="N311" s="33">
        <f t="shared" si="25"/>
        <v>1.0149925037481258</v>
      </c>
      <c r="O311" s="33">
        <f>Parâmetros!$E$13</f>
        <v>0.8</v>
      </c>
      <c r="P311" s="32" t="str">
        <f>IF(OR($M311="",$F311&gt;Parâmetros!$E$14),"Não","Sim")</f>
        <v>Sim</v>
      </c>
      <c r="Q311" s="32" t="str">
        <f t="shared" si="26"/>
        <v>Sim</v>
      </c>
      <c r="R311" s="32" t="str">
        <f t="shared" si="27"/>
        <v>Sim</v>
      </c>
      <c r="S311" s="30">
        <f t="shared" si="28"/>
        <v>0</v>
      </c>
      <c r="T311" s="32" t="str">
        <f>IF($Q311&lt;&gt;"Sim","",IF($N311&gt;Parâmetros!$E$15,"Sim","Não"))</f>
        <v>Sim</v>
      </c>
      <c r="U311" s="17" t="str">
        <f t="shared" si="29"/>
        <v>Na meta</v>
      </c>
      <c r="V311" s="17" t="str">
        <f>IF($AC311&lt;&gt;"",IF($L311&gt;0,"ATENÇÃO · apontou em dia de "&amp;LOWER($AC311)&amp;" cadastrado","Exceção cadastrada · "&amp;$AC311)&amp;IF($AD311="",""," · "&amp;$AD311),IF($E311="Férias",IF($L311&gt;0,"ATENÇÃO · apontou estando de férias no cadastro","Férias no cadastro"),IF($Y311="Férias / afastamento","Afastamento · "&amp;($Z311+$AA311-1)&amp;" dias seguidos sem apontamento",IF($Y311="Folga trabalhada","ATENÇÃO · apontou em dia de folga da escala 5x2",IF($Y311="Folga",IF(AND($D311="5x2",OR(WEEKDAY($F311,2)=6,WEEKDAY($F311,2)=7)),"Folga de fim de semana da escala 5x2",IF(AND(OR($D311="6x1",$D311="FF 6x1"),WEEKDAY($F311,2)=6,FALSE()),"Folga de fim de semana · apontou no domingo anterior",IF(AND(OR($D311="6x1",$D311="FF 6x1"),WEEKDAY($F311,2)=7,AND($A311=$A310,$L310&gt;0)),"Folga de fim de semana · apontou no sábado",IF(AND(OR($D311="6x1",$D311="FF 6x1"),OR(WEEKDAY($F311,2)=6,WEEKDAY($F311,2)=7)),"Folga de fim de semana · sem apontamento no sábado nem no domingo","Folga prevista pelo ciclo")))),IF($Y311="Indeterminado (início da série)","Sem histórico anterior — informe o dia do ciclo no Cadastro",IF($Y311="Falta de registro",IF(OR(OR($D311="6x1",$D311="FF 6x1"),$D311="5x2"),"FALTA DE REGISTRO · dia útil da escala "&amp;$E311,"FALTA DE REGISTRO · dia "&amp;$W311&amp;" de "&amp;IFERROR(INDEX(Parâmetros!$B$39:$B$48,MATCH($E311,Parâmetros!$A$39:$A$48,0)),99)&amp;" do ciclo"),IF(OR($D311="6x1",$D311="FF 6x1"),IF(OR(AND(WEEKDAY($F311,2)=6,AND($A311=$A312,$L312&gt;0)),AND(WEEKDAY($F311,2)=7,AND($A311=$A310,$L310&gt;0))),"ATENÇÃO · apontou sábado e domingo no mesmo fim de semana",IF(OR(WEEKDAY($F311,2)=6,WEEKDAY($F311,2)=7),"Jornada de fim de semana do 6x1",IF(OR($H311&gt;=Parâmetros!$E$20,$H311&lt;Parâmetros!$E$19),"ATENÇÃO · 6x1 apontou fora do horário diurno","Jornada fixa do 6x1"))),IF($D311="5x2","Jornada fixa do 5x2",IF($D311="Folguista",IF($J311=$K311,"Evidência confirma sequência","DIVERGE · sequência "&amp;$J311&amp;" × evidência "&amp;$K311),IF($K311=$E311,"Evidência confirma cadastro","DIVERGE · cadastro "&amp;$E311&amp;" × evidência "&amp;$K311)))))))))))</f>
        <v>Evidência confirma cadastro</v>
      </c>
      <c r="W311" s="34">
        <f>IF(OR(OR($D311="6x1",$D311="FF 6x1"),$D311="5x2"),"",IF($AB311&lt;&gt;$AB310,IF(IFERROR(INDEX(Cadastro!$F$5:$F$243,$AB311),"")="",IF($L311&gt;0,1,0),IF(IFERROR(INDEX(Cadastro!$F$5:$F$243,$AB311),"")&lt;=IFERROR(INDEX(Parâmetros!$B$39:$B$48,MATCH($E311,Parâmetros!$A$39:$A$48,0)),99),IFERROR(INDEX(Cadastro!$F$5:$F$243,$AB311),""),0)),IF($L311&gt;0,IF(N($X310)&gt;0,1,N($W310)+1),IF(AND($L311=0,OR(N($W310)&gt;=IFERROR(INDEX(Parâmetros!$B$39:$B$48,MATCH($E311,Parâmetros!$A$39:$A$48,0)),99),AND(N($X310)&gt;0,N($X310)&lt;IFERROR(INDEX(Parâmetros!$C$39:$C$48,MATCH($E311,Parâmetros!$A$39:$A$48,0)),0)))),0,N($W310)+1))))</f>
        <v>5</v>
      </c>
      <c r="X311" s="34">
        <f>IF(OR(OR($D311="6x1",$D311="FF 6x1"),$D311="5x2"),"",IF($AB311&lt;&gt;$AB310,IF(IFERROR(INDEX(Cadastro!$F$5:$F$243,$AB311),"")="",0,IF(IFERROR(INDEX(Cadastro!$F$5:$F$243,$AB311),"")&gt;IFERROR(INDEX(Parâmetros!$B$39:$B$48,MATCH($E311,Parâmetros!$A$39:$A$48,0)),99),IFERROR(INDEX(Cadastro!$F$5:$F$243,$AB311),"")-IFERROR(INDEX(Parâmetros!$B$39:$B$48,MATCH($E311,Parâmetros!$A$39:$A$48,0)),99),0)),IF(AND($L311=0,OR(N($W310)&gt;=IFERROR(INDEX(Parâmetros!$B$39:$B$48,MATCH($E311,Parâmetros!$A$39:$A$48,0)),99),AND(N($X310)&gt;0,N($X310)&lt;IFERROR(INDEX(Parâmetros!$C$39:$C$48,MATCH($E311,Parâmetros!$A$39:$A$48,0)),0)))),N($X310)+1,0)))</f>
        <v>0</v>
      </c>
      <c r="Y311" t="str">
        <f>IF($AC311&lt;&gt;"",IF($L311&gt;0,$AC311&amp;" · com apontamento",$AC311),IF($E311="Férias",IF($L311&gt;0,"Férias · com apontamento","Férias (cadastro)"),IF(($Z311+$AA311-1)&gt;Parâmetros!$E$16,"Férias / afastamento",IF(AND($D311="5x2",OR(WEEKDAY($F311,2)=6,WEEKDAY($F311,2)=7)),IF($L311&gt;0,"Folga trabalhada","Folga"),IF($L311&gt;0,"Trabalhado",IF(OR(OR($D311="6x1",$D311="FF 6x1"),$D311="5x2"),IF(AND(OR($D311="6x1",$D311="FF 6x1"),OR(WEEKDAY($F311,2)=6,WEEKDAY($F311,2)=7)),"Folga","Falta de registro"),IF(AND($AB311&lt;&gt;$AB310,IFERROR(INDEX(Cadastro!$F$5:$F$243,$AB311),"")=""),"Indeterminado (início da série)",IF($X311&gt;0,"Folga","Falta de registro"))))))))</f>
        <v>Trabalhado</v>
      </c>
      <c r="Z311" s="34">
        <f>IF(OR($L311&gt;0,$F311&gt;Parâmetros!$E$14),0,IF($A311&lt;&gt;$A310,1,N($Z310)+1))</f>
        <v>0</v>
      </c>
      <c r="AA311" s="34">
        <f>IF(OR($L311&gt;0,$F311&gt;Parâmetros!$E$14),0,IF(OR($A311&lt;&gt;$A312,$F312&gt;Parâmetros!$E$14),1,N($AA312)+1))</f>
        <v>0</v>
      </c>
      <c r="AB311" s="31">
        <f>IFERROR(MATCH($A311&amp;"|"&amp;TEXT(_xlfn.MAXIFS(Cadastro!$E$5:$E$243,Cadastro!$A$5:$A$243,$A311,Cadastro!$E$5:$E$243,"&lt;="&amp;$F311),"yyyymmdd"),Cadastro!$I$5:$I$243,0),"")</f>
        <v>38</v>
      </c>
      <c r="AC311" t="str">
        <f>IFERROR(_xlfn.SINGLE(INDEX(Exceções!$D$5:$D$203,MATCH($A311&amp;"|"&amp;$F311,Exceções!$F$5:$F$203,0))),"")</f>
        <v/>
      </c>
      <c r="AD311" t="str">
        <f>IF($AC311="","",IFERROR(_xlfn.SINGLE(INDEX(Exceções!$E$5:$E$203,MATCH($A311&amp;"|"&amp;$F311,Exceções!$F$5:$F$203,0))),""))</f>
        <v/>
      </c>
    </row>
    <row r="312" spans="1:30" ht="15" hidden="1" customHeight="1" x14ac:dyDescent="0.25">
      <c r="A312" s="31">
        <v>56784</v>
      </c>
      <c r="B312" s="17" t="s">
        <v>66</v>
      </c>
      <c r="C312" s="17" t="str">
        <f>IFERROR(INDEX(Cadastro!$C$5:$C$243,$AB312),"NÃO INFORMADO")</f>
        <v>USI</v>
      </c>
      <c r="D312" s="17" t="str">
        <f>IFERROR(INDEX(Cadastro!$D$5:$D$243,$AB312),"")</f>
        <v>C</v>
      </c>
      <c r="E312" s="17" t="str">
        <f>IFERROR(INDEX(Cadastro!$G$5:$G$243,$AB312),"")</f>
        <v>C</v>
      </c>
      <c r="F312" s="29">
        <v>46302</v>
      </c>
      <c r="G312" s="32" t="str">
        <f t="shared" si="24"/>
        <v>qua</v>
      </c>
      <c r="H312" s="31" t="str">
        <f>IF($L312=0,"",_xlfn.MINIFS(Dados!$Q:$Q,Dados!$A:$A,$A312,Dados!$S:$S,$F312))</f>
        <v/>
      </c>
      <c r="I312" s="31" t="str">
        <f>IF($H312="","",_xlfn.MAXIFS(Dados!$R:$R,Dados!$A:$A,$A312,Dados!$S:$S,$F312))</f>
        <v/>
      </c>
      <c r="J312" s="32" t="str">
        <f>IF($D312&lt;&gt;"Folguista","",IFERROR(INDEX(Parâmetros!$D$52:$G$52,1,MIN(4,MAX(1,$W312))),""))</f>
        <v/>
      </c>
      <c r="K312" s="32" t="str">
        <f>IF(OR($AC312&lt;&gt;"",$Y312="Folga",$Y312="Folga trabalhada",$Y312="Férias (cadastro)",$Y312="Férias / afastamento",$Y312="Indeterminado (início da série)"),"",IF(OR($D312="6x1",$D312="FF 6x1"),IF(OR(WEEKDAY($F312,2)=6,WEEKDAY($F312,2)=7),"6x1 sáb/dom","6x1"),IF($D312="5x2","5x2",IF($H312="",IF($D312="Folguista",$J312,$E312),IF(OR($H312&gt;=Parâmetros!$E$18,$H312&lt;Parâmetros!$E$19),"C",IF($H312&lt;Parâmetros!$E$20,"A","B"))))))</f>
        <v/>
      </c>
      <c r="L312" s="30">
        <f>SUMIFS(Dados!$E:$E,Dados!$A:$A,$A312,Dados!$S:$S,$F312)</f>
        <v>0</v>
      </c>
      <c r="M312" s="30" t="str">
        <f>IFERROR(INDEX(Parâmetros!$E$6:$E$11,MATCH($K312,Parâmetros!$A$6:$A$11,0)),"")</f>
        <v/>
      </c>
      <c r="N312" s="33" t="str">
        <f t="shared" si="25"/>
        <v/>
      </c>
      <c r="O312" s="33">
        <f>Parâmetros!$E$13</f>
        <v>0.8</v>
      </c>
      <c r="P312" s="32" t="str">
        <f>IF(OR($M312="",$F312&gt;Parâmetros!$E$14),"Não","Sim")</f>
        <v>Não</v>
      </c>
      <c r="Q312" s="32" t="str">
        <f t="shared" si="26"/>
        <v/>
      </c>
      <c r="R312" s="32" t="str">
        <f t="shared" si="27"/>
        <v/>
      </c>
      <c r="S312" s="30" t="str">
        <f t="shared" si="28"/>
        <v/>
      </c>
      <c r="T312" s="32" t="str">
        <f>IF($Q312&lt;&gt;"Sim","",IF($N312&gt;Parâmetros!$E$15,"Sim","Não"))</f>
        <v/>
      </c>
      <c r="U312" s="17" t="str">
        <f t="shared" si="29"/>
        <v>Folga</v>
      </c>
      <c r="V312" s="17" t="str">
        <f>IF($AC312&lt;&gt;"",IF($L312&gt;0,"ATENÇÃO · apontou em dia de "&amp;LOWER($AC312)&amp;" cadastrado","Exceção cadastrada · "&amp;$AC312)&amp;IF($AD312="",""," · "&amp;$AD312),IF($E312="Férias",IF($L312&gt;0,"ATENÇÃO · apontou estando de férias no cadastro","Férias no cadastro"),IF($Y312="Férias / afastamento","Afastamento · "&amp;($Z312+$AA312-1)&amp;" dias seguidos sem apontamento",IF($Y312="Folga trabalhada","ATENÇÃO · apontou em dia de folga da escala 5x2",IF($Y312="Folga",IF(AND($D312="5x2",OR(WEEKDAY($F312,2)=6,WEEKDAY($F312,2)=7)),"Folga de fim de semana da escala 5x2",IF(AND(OR($D312="6x1",$D312="FF 6x1"),WEEKDAY($F312,2)=6,FALSE()),"Folga de fim de semana · apontou no domingo anterior",IF(AND(OR($D312="6x1",$D312="FF 6x1"),WEEKDAY($F312,2)=7,AND($A312=$A311,$L311&gt;0)),"Folga de fim de semana · apontou no sábado",IF(AND(OR($D312="6x1",$D312="FF 6x1"),OR(WEEKDAY($F312,2)=6,WEEKDAY($F312,2)=7)),"Folga de fim de semana · sem apontamento no sábado nem no domingo","Folga prevista pelo ciclo")))),IF($Y312="Indeterminado (início da série)","Sem histórico anterior — informe o dia do ciclo no Cadastro",IF($Y312="Falta de registro",IF(OR(OR($D312="6x1",$D312="FF 6x1"),$D312="5x2"),"FALTA DE REGISTRO · dia útil da escala "&amp;$E312,"FALTA DE REGISTRO · dia "&amp;$W312&amp;" de "&amp;IFERROR(INDEX(Parâmetros!$B$39:$B$48,MATCH($E312,Parâmetros!$A$39:$A$48,0)),99)&amp;" do ciclo"),IF(OR($D312="6x1",$D312="FF 6x1"),IF(OR(AND(WEEKDAY($F312,2)=6,AND($A312=$A313,$L313&gt;0)),AND(WEEKDAY($F312,2)=7,AND($A312=$A311,$L311&gt;0))),"ATENÇÃO · apontou sábado e domingo no mesmo fim de semana",IF(OR(WEEKDAY($F312,2)=6,WEEKDAY($F312,2)=7),"Jornada de fim de semana do 6x1",IF(OR($H312&gt;=Parâmetros!$E$20,$H312&lt;Parâmetros!$E$19),"ATENÇÃO · 6x1 apontou fora do horário diurno","Jornada fixa do 6x1"))),IF($D312="5x2","Jornada fixa do 5x2",IF($D312="Folguista",IF($J312=$K312,"Evidência confirma sequência","DIVERGE · sequência "&amp;$J312&amp;" × evidência "&amp;$K312),IF($K312=$E312,"Evidência confirma cadastro","DIVERGE · cadastro "&amp;$E312&amp;" × evidência "&amp;$K312)))))))))))</f>
        <v>Folga prevista pelo ciclo</v>
      </c>
      <c r="W312" s="34">
        <f>IF(OR(OR($D312="6x1",$D312="FF 6x1"),$D312="5x2"),"",IF($AB312&lt;&gt;$AB311,IF(IFERROR(INDEX(Cadastro!$F$5:$F$243,$AB312),"")="",IF($L312&gt;0,1,0),IF(IFERROR(INDEX(Cadastro!$F$5:$F$243,$AB312),"")&lt;=IFERROR(INDEX(Parâmetros!$B$39:$B$48,MATCH($E312,Parâmetros!$A$39:$A$48,0)),99),IFERROR(INDEX(Cadastro!$F$5:$F$243,$AB312),""),0)),IF($L312&gt;0,IF(N($X311)&gt;0,1,N($W311)+1),IF(AND($L312=0,OR(N($W311)&gt;=IFERROR(INDEX(Parâmetros!$B$39:$B$48,MATCH($E312,Parâmetros!$A$39:$A$48,0)),99),AND(N($X311)&gt;0,N($X311)&lt;IFERROR(INDEX(Parâmetros!$C$39:$C$48,MATCH($E312,Parâmetros!$A$39:$A$48,0)),0)))),0,N($W311)+1))))</f>
        <v>0</v>
      </c>
      <c r="X312" s="34">
        <f>IF(OR(OR($D312="6x1",$D312="FF 6x1"),$D312="5x2"),"",IF($AB312&lt;&gt;$AB311,IF(IFERROR(INDEX(Cadastro!$F$5:$F$243,$AB312),"")="",0,IF(IFERROR(INDEX(Cadastro!$F$5:$F$243,$AB312),"")&gt;IFERROR(INDEX(Parâmetros!$B$39:$B$48,MATCH($E312,Parâmetros!$A$39:$A$48,0)),99),IFERROR(INDEX(Cadastro!$F$5:$F$243,$AB312),"")-IFERROR(INDEX(Parâmetros!$B$39:$B$48,MATCH($E312,Parâmetros!$A$39:$A$48,0)),99),0)),IF(AND($L312=0,OR(N($W311)&gt;=IFERROR(INDEX(Parâmetros!$B$39:$B$48,MATCH($E312,Parâmetros!$A$39:$A$48,0)),99),AND(N($X311)&gt;0,N($X311)&lt;IFERROR(INDEX(Parâmetros!$C$39:$C$48,MATCH($E312,Parâmetros!$A$39:$A$48,0)),0)))),N($X311)+1,0)))</f>
        <v>1</v>
      </c>
      <c r="Y312" t="str">
        <f>IF($AC312&lt;&gt;"",IF($L312&gt;0,$AC312&amp;" · com apontamento",$AC312),IF($E312="Férias",IF($L312&gt;0,"Férias · com apontamento","Férias (cadastro)"),IF(($Z312+$AA312-1)&gt;Parâmetros!$E$16,"Férias / afastamento",IF(AND($D312="5x2",OR(WEEKDAY($F312,2)=6,WEEKDAY($F312,2)=7)),IF($L312&gt;0,"Folga trabalhada","Folga"),IF($L312&gt;0,"Trabalhado",IF(OR(OR($D312="6x1",$D312="FF 6x1"),$D312="5x2"),IF(AND(OR($D312="6x1",$D312="FF 6x1"),OR(WEEKDAY($F312,2)=6,WEEKDAY($F312,2)=7)),"Folga","Falta de registro"),IF(AND($AB312&lt;&gt;$AB311,IFERROR(INDEX(Cadastro!$F$5:$F$243,$AB312),"")=""),"Indeterminado (início da série)",IF($X312&gt;0,"Folga","Falta de registro"))))))))</f>
        <v>Folga</v>
      </c>
      <c r="Z312" s="34">
        <f>IF(OR($L312&gt;0,$F312&gt;Parâmetros!$E$14),0,IF($A312&lt;&gt;$A311,1,N($Z311)+1))</f>
        <v>1</v>
      </c>
      <c r="AA312" s="34">
        <f>IF(OR($L312&gt;0,$F312&gt;Parâmetros!$E$14),0,IF(OR($A312&lt;&gt;$A313,$F313&gt;Parâmetros!$E$14),1,N($AA313)+1))</f>
        <v>1</v>
      </c>
      <c r="AB312" s="31">
        <f>IFERROR(MATCH($A312&amp;"|"&amp;TEXT(_xlfn.MAXIFS(Cadastro!$E$5:$E$243,Cadastro!$A$5:$A$243,$A312,Cadastro!$E$5:$E$243,"&lt;="&amp;$F312),"yyyymmdd"),Cadastro!$I$5:$I$243,0),"")</f>
        <v>38</v>
      </c>
      <c r="AC312" t="str">
        <f>IFERROR(_xlfn.SINGLE(INDEX(Exceções!$D$5:$D$203,MATCH($A312&amp;"|"&amp;$F312,Exceções!$F$5:$F$203,0))),"")</f>
        <v/>
      </c>
      <c r="AD312" t="str">
        <f>IF($AC312="","",IFERROR(_xlfn.SINGLE(INDEX(Exceções!$E$5:$E$203,MATCH($A312&amp;"|"&amp;$F312,Exceções!$F$5:$F$203,0))),""))</f>
        <v/>
      </c>
    </row>
    <row r="313" spans="1:30" ht="15" hidden="1" customHeight="1" x14ac:dyDescent="0.25">
      <c r="A313" s="31">
        <v>56784</v>
      </c>
      <c r="B313" s="17" t="s">
        <v>66</v>
      </c>
      <c r="C313" s="17" t="str">
        <f>IFERROR(INDEX(Cadastro!$C$5:$C$243,$AB313),"NÃO INFORMADO")</f>
        <v>USI</v>
      </c>
      <c r="D313" s="17" t="str">
        <f>IFERROR(INDEX(Cadastro!$D$5:$D$243,$AB313),"")</f>
        <v>C</v>
      </c>
      <c r="E313" s="17" t="str">
        <f>IFERROR(INDEX(Cadastro!$G$5:$G$243,$AB313),"")</f>
        <v>C</v>
      </c>
      <c r="F313" s="29">
        <v>46303</v>
      </c>
      <c r="G313" s="32" t="str">
        <f t="shared" si="24"/>
        <v>qui</v>
      </c>
      <c r="H313" s="31">
        <f>IF($L313=0,"",_xlfn.MINIFS(Dados!$Q:$Q,Dados!$A:$A,$A313,Dados!$S:$S,$F313))</f>
        <v>2</v>
      </c>
      <c r="I313" s="31">
        <f>IF($H313="","",_xlfn.MAXIFS(Dados!$R:$R,Dados!$A:$A,$A313,Dados!$S:$S,$F313))</f>
        <v>394</v>
      </c>
      <c r="J313" s="32" t="str">
        <f>IF($D313&lt;&gt;"Folguista","",IFERROR(INDEX(Parâmetros!$D$52:$G$52,1,MIN(4,MAX(1,$W313))),""))</f>
        <v/>
      </c>
      <c r="K313" s="32" t="str">
        <f>IF(OR($AC313&lt;&gt;"",$Y313="Folga",$Y313="Folga trabalhada",$Y313="Férias (cadastro)",$Y313="Férias / afastamento",$Y313="Indeterminado (início da série)"),"",IF(OR($D313="6x1",$D313="FF 6x1"),IF(OR(WEEKDAY($F313,2)=6,WEEKDAY($F313,2)=7),"6x1 sáb/dom","6x1"),IF($D313="5x2","5x2",IF($H313="",IF($D313="Folguista",$J313,$E313),IF(OR($H313&gt;=Parâmetros!$E$18,$H313&lt;Parâmetros!$E$19),"C",IF($H313&lt;Parâmetros!$E$20,"A","B"))))))</f>
        <v>C</v>
      </c>
      <c r="L313" s="30">
        <f>SUMIFS(Dados!$E:$E,Dados!$A:$A,$A313,Dados!$S:$S,$F313)</f>
        <v>6.54</v>
      </c>
      <c r="M313" s="30">
        <f>IFERROR(INDEX(Parâmetros!$E$6:$E$11,MATCH($K313,Parâmetros!$A$6:$A$11,0)),"")</f>
        <v>6.67</v>
      </c>
      <c r="N313" s="33">
        <f t="shared" si="25"/>
        <v>0.98050974512743627</v>
      </c>
      <c r="O313" s="33">
        <f>Parâmetros!$E$13</f>
        <v>0.8</v>
      </c>
      <c r="P313" s="32" t="str">
        <f>IF(OR($M313="",$F313&gt;Parâmetros!$E$14),"Não","Sim")</f>
        <v>Sim</v>
      </c>
      <c r="Q313" s="32" t="str">
        <f t="shared" si="26"/>
        <v>Sim</v>
      </c>
      <c r="R313" s="32" t="str">
        <f t="shared" si="27"/>
        <v>Sim</v>
      </c>
      <c r="S313" s="30">
        <f t="shared" si="28"/>
        <v>0</v>
      </c>
      <c r="T313" s="32" t="str">
        <f>IF($Q313&lt;&gt;"Sim","",IF($N313&gt;Parâmetros!$E$15,"Sim","Não"))</f>
        <v>Não</v>
      </c>
      <c r="U313" s="17" t="str">
        <f t="shared" si="29"/>
        <v>Na meta</v>
      </c>
      <c r="V313" s="17" t="str">
        <f>IF($AC313&lt;&gt;"",IF($L313&gt;0,"ATENÇÃO · apontou em dia de "&amp;LOWER($AC313)&amp;" cadastrado","Exceção cadastrada · "&amp;$AC313)&amp;IF($AD313="",""," · "&amp;$AD313),IF($E313="Férias",IF($L313&gt;0,"ATENÇÃO · apontou estando de férias no cadastro","Férias no cadastro"),IF($Y313="Férias / afastamento","Afastamento · "&amp;($Z313+$AA313-1)&amp;" dias seguidos sem apontamento",IF($Y313="Folga trabalhada","ATENÇÃO · apontou em dia de folga da escala 5x2",IF($Y313="Folga",IF(AND($D313="5x2",OR(WEEKDAY($F313,2)=6,WEEKDAY($F313,2)=7)),"Folga de fim de semana da escala 5x2",IF(AND(OR($D313="6x1",$D313="FF 6x1"),WEEKDAY($F313,2)=6,FALSE()),"Folga de fim de semana · apontou no domingo anterior",IF(AND(OR($D313="6x1",$D313="FF 6x1"),WEEKDAY($F313,2)=7,AND($A313=$A312,$L312&gt;0)),"Folga de fim de semana · apontou no sábado",IF(AND(OR($D313="6x1",$D313="FF 6x1"),OR(WEEKDAY($F313,2)=6,WEEKDAY($F313,2)=7)),"Folga de fim de semana · sem apontamento no sábado nem no domingo","Folga prevista pelo ciclo")))),IF($Y313="Indeterminado (início da série)","Sem histórico anterior — informe o dia do ciclo no Cadastro",IF($Y313="Falta de registro",IF(OR(OR($D313="6x1",$D313="FF 6x1"),$D313="5x2"),"FALTA DE REGISTRO · dia útil da escala "&amp;$E313,"FALTA DE REGISTRO · dia "&amp;$W313&amp;" de "&amp;IFERROR(INDEX(Parâmetros!$B$39:$B$48,MATCH($E313,Parâmetros!$A$39:$A$48,0)),99)&amp;" do ciclo"),IF(OR($D313="6x1",$D313="FF 6x1"),IF(OR(AND(WEEKDAY($F313,2)=6,AND($A313=$A314,$L314&gt;0)),AND(WEEKDAY($F313,2)=7,AND($A313=$A312,$L312&gt;0))),"ATENÇÃO · apontou sábado e domingo no mesmo fim de semana",IF(OR(WEEKDAY($F313,2)=6,WEEKDAY($F313,2)=7),"Jornada de fim de semana do 6x1",IF(OR($H313&gt;=Parâmetros!$E$20,$H313&lt;Parâmetros!$E$19),"ATENÇÃO · 6x1 apontou fora do horário diurno","Jornada fixa do 6x1"))),IF($D313="5x2","Jornada fixa do 5x2",IF($D313="Folguista",IF($J313=$K313,"Evidência confirma sequência","DIVERGE · sequência "&amp;$J313&amp;" × evidência "&amp;$K313),IF($K313=$E313,"Evidência confirma cadastro","DIVERGE · cadastro "&amp;$E313&amp;" × evidência "&amp;$K313)))))))))))</f>
        <v>Evidência confirma cadastro</v>
      </c>
      <c r="W313" s="34">
        <f>IF(OR(OR($D313="6x1",$D313="FF 6x1"),$D313="5x2"),"",IF($AB313&lt;&gt;$AB312,IF(IFERROR(INDEX(Cadastro!$F$5:$F$243,$AB313),"")="",IF($L313&gt;0,1,0),IF(IFERROR(INDEX(Cadastro!$F$5:$F$243,$AB313),"")&lt;=IFERROR(INDEX(Parâmetros!$B$39:$B$48,MATCH($E313,Parâmetros!$A$39:$A$48,0)),99),IFERROR(INDEX(Cadastro!$F$5:$F$243,$AB313),""),0)),IF($L313&gt;0,IF(N($X312)&gt;0,1,N($W312)+1),IF(AND($L313=0,OR(N($W312)&gt;=IFERROR(INDEX(Parâmetros!$B$39:$B$48,MATCH($E313,Parâmetros!$A$39:$A$48,0)),99),AND(N($X312)&gt;0,N($X312)&lt;IFERROR(INDEX(Parâmetros!$C$39:$C$48,MATCH($E313,Parâmetros!$A$39:$A$48,0)),0)))),0,N($W312)+1))))</f>
        <v>1</v>
      </c>
      <c r="X313" s="34">
        <f>IF(OR(OR($D313="6x1",$D313="FF 6x1"),$D313="5x2"),"",IF($AB313&lt;&gt;$AB312,IF(IFERROR(INDEX(Cadastro!$F$5:$F$243,$AB313),"")="",0,IF(IFERROR(INDEX(Cadastro!$F$5:$F$243,$AB313),"")&gt;IFERROR(INDEX(Parâmetros!$B$39:$B$48,MATCH($E313,Parâmetros!$A$39:$A$48,0)),99),IFERROR(INDEX(Cadastro!$F$5:$F$243,$AB313),"")-IFERROR(INDEX(Parâmetros!$B$39:$B$48,MATCH($E313,Parâmetros!$A$39:$A$48,0)),99),0)),IF(AND($L313=0,OR(N($W312)&gt;=IFERROR(INDEX(Parâmetros!$B$39:$B$48,MATCH($E313,Parâmetros!$A$39:$A$48,0)),99),AND(N($X312)&gt;0,N($X312)&lt;IFERROR(INDEX(Parâmetros!$C$39:$C$48,MATCH($E313,Parâmetros!$A$39:$A$48,0)),0)))),N($X312)+1,0)))</f>
        <v>0</v>
      </c>
      <c r="Y313" t="str">
        <f>IF($AC313&lt;&gt;"",IF($L313&gt;0,$AC313&amp;" · com apontamento",$AC313),IF($E313="Férias",IF($L313&gt;0,"Férias · com apontamento","Férias (cadastro)"),IF(($Z313+$AA313-1)&gt;Parâmetros!$E$16,"Férias / afastamento",IF(AND($D313="5x2",OR(WEEKDAY($F313,2)=6,WEEKDAY($F313,2)=7)),IF($L313&gt;0,"Folga trabalhada","Folga"),IF($L313&gt;0,"Trabalhado",IF(OR(OR($D313="6x1",$D313="FF 6x1"),$D313="5x2"),IF(AND(OR($D313="6x1",$D313="FF 6x1"),OR(WEEKDAY($F313,2)=6,WEEKDAY($F313,2)=7)),"Folga","Falta de registro"),IF(AND($AB313&lt;&gt;$AB312,IFERROR(INDEX(Cadastro!$F$5:$F$243,$AB313),"")=""),"Indeterminado (início da série)",IF($X313&gt;0,"Folga","Falta de registro"))))))))</f>
        <v>Trabalhado</v>
      </c>
      <c r="Z313" s="34">
        <f>IF(OR($L313&gt;0,$F313&gt;Parâmetros!$E$14),0,IF($A313&lt;&gt;$A312,1,N($Z312)+1))</f>
        <v>0</v>
      </c>
      <c r="AA313" s="34">
        <f>IF(OR($L313&gt;0,$F313&gt;Parâmetros!$E$14),0,IF(OR($A313&lt;&gt;$A314,$F314&gt;Parâmetros!$E$14),1,N($AA314)+1))</f>
        <v>0</v>
      </c>
      <c r="AB313" s="31">
        <f>IFERROR(MATCH($A313&amp;"|"&amp;TEXT(_xlfn.MAXIFS(Cadastro!$E$5:$E$243,Cadastro!$A$5:$A$243,$A313,Cadastro!$E$5:$E$243,"&lt;="&amp;$F313),"yyyymmdd"),Cadastro!$I$5:$I$243,0),"")</f>
        <v>38</v>
      </c>
      <c r="AC313" t="str">
        <f>IFERROR(_xlfn.SINGLE(INDEX(Exceções!$D$5:$D$203,MATCH($A313&amp;"|"&amp;$F313,Exceções!$F$5:$F$203,0))),"")</f>
        <v/>
      </c>
      <c r="AD313" t="str">
        <f>IF($AC313="","",IFERROR(_xlfn.SINGLE(INDEX(Exceções!$E$5:$E$203,MATCH($A313&amp;"|"&amp;$F313,Exceções!$F$5:$F$203,0))),""))</f>
        <v/>
      </c>
    </row>
    <row r="314" spans="1:30" ht="15" hidden="1" customHeight="1" x14ac:dyDescent="0.25">
      <c r="A314" s="31">
        <v>56784</v>
      </c>
      <c r="B314" s="17" t="s">
        <v>66</v>
      </c>
      <c r="C314" s="17" t="str">
        <f>IFERROR(INDEX(Cadastro!$C$5:$C$243,$AB314),"NÃO INFORMADO")</f>
        <v>USI</v>
      </c>
      <c r="D314" s="17" t="str">
        <f>IFERROR(INDEX(Cadastro!$D$5:$D$243,$AB314),"")</f>
        <v>C</v>
      </c>
      <c r="E314" s="17" t="str">
        <f>IFERROR(INDEX(Cadastro!$G$5:$G$243,$AB314),"")</f>
        <v>C</v>
      </c>
      <c r="F314" s="29">
        <v>46304</v>
      </c>
      <c r="G314" s="32" t="str">
        <f t="shared" si="24"/>
        <v>sex</v>
      </c>
      <c r="H314" s="31">
        <f>IF($L314=0,"",_xlfn.MINIFS(Dados!$Q:$Q,Dados!$A:$A,$A314,Dados!$S:$S,$F314))</f>
        <v>3</v>
      </c>
      <c r="I314" s="31">
        <f>IF($H314="","",_xlfn.MAXIFS(Dados!$R:$R,Dados!$A:$A,$A314,Dados!$S:$S,$F314))</f>
        <v>397</v>
      </c>
      <c r="J314" s="32" t="str">
        <f>IF($D314&lt;&gt;"Folguista","",IFERROR(INDEX(Parâmetros!$D$52:$G$52,1,MIN(4,MAX(1,$W314))),""))</f>
        <v/>
      </c>
      <c r="K314" s="32" t="str">
        <f>IF(OR($AC314&lt;&gt;"",$Y314="Folga",$Y314="Folga trabalhada",$Y314="Férias (cadastro)",$Y314="Férias / afastamento",$Y314="Indeterminado (início da série)"),"",IF(OR($D314="6x1",$D314="FF 6x1"),IF(OR(WEEKDAY($F314,2)=6,WEEKDAY($F314,2)=7),"6x1 sáb/dom","6x1"),IF($D314="5x2","5x2",IF($H314="",IF($D314="Folguista",$J314,$E314),IF(OR($H314&gt;=Parâmetros!$E$18,$H314&lt;Parâmetros!$E$19),"C",IF($H314&lt;Parâmetros!$E$20,"A","B"))))))</f>
        <v>C</v>
      </c>
      <c r="L314" s="30">
        <f>SUMIFS(Dados!$E:$E,Dados!$A:$A,$A314,Dados!$S:$S,$F314)</f>
        <v>6.57</v>
      </c>
      <c r="M314" s="30">
        <f>IFERROR(INDEX(Parâmetros!$E$6:$E$11,MATCH($K314,Parâmetros!$A$6:$A$11,0)),"")</f>
        <v>6.67</v>
      </c>
      <c r="N314" s="33">
        <f t="shared" si="25"/>
        <v>0.98500749625187412</v>
      </c>
      <c r="O314" s="33">
        <f>Parâmetros!$E$13</f>
        <v>0.8</v>
      </c>
      <c r="P314" s="32" t="str">
        <f>IF(OR($M314="",$F314&gt;Parâmetros!$E$14),"Não","Sim")</f>
        <v>Sim</v>
      </c>
      <c r="Q314" s="32" t="str">
        <f t="shared" si="26"/>
        <v>Sim</v>
      </c>
      <c r="R314" s="32" t="str">
        <f t="shared" si="27"/>
        <v>Sim</v>
      </c>
      <c r="S314" s="30">
        <f t="shared" si="28"/>
        <v>0</v>
      </c>
      <c r="T314" s="32" t="str">
        <f>IF($Q314&lt;&gt;"Sim","",IF($N314&gt;Parâmetros!$E$15,"Sim","Não"))</f>
        <v>Não</v>
      </c>
      <c r="U314" s="17" t="str">
        <f t="shared" si="29"/>
        <v>Na meta</v>
      </c>
      <c r="V314" s="17" t="str">
        <f>IF($AC314&lt;&gt;"",IF($L314&gt;0,"ATENÇÃO · apontou em dia de "&amp;LOWER($AC314)&amp;" cadastrado","Exceção cadastrada · "&amp;$AC314)&amp;IF($AD314="",""," · "&amp;$AD314),IF($E314="Férias",IF($L314&gt;0,"ATENÇÃO · apontou estando de férias no cadastro","Férias no cadastro"),IF($Y314="Férias / afastamento","Afastamento · "&amp;($Z314+$AA314-1)&amp;" dias seguidos sem apontamento",IF($Y314="Folga trabalhada","ATENÇÃO · apontou em dia de folga da escala 5x2",IF($Y314="Folga",IF(AND($D314="5x2",OR(WEEKDAY($F314,2)=6,WEEKDAY($F314,2)=7)),"Folga de fim de semana da escala 5x2",IF(AND(OR($D314="6x1",$D314="FF 6x1"),WEEKDAY($F314,2)=6,FALSE()),"Folga de fim de semana · apontou no domingo anterior",IF(AND(OR($D314="6x1",$D314="FF 6x1"),WEEKDAY($F314,2)=7,AND($A314=$A313,$L313&gt;0)),"Folga de fim de semana · apontou no sábado",IF(AND(OR($D314="6x1",$D314="FF 6x1"),OR(WEEKDAY($F314,2)=6,WEEKDAY($F314,2)=7)),"Folga de fim de semana · sem apontamento no sábado nem no domingo","Folga prevista pelo ciclo")))),IF($Y314="Indeterminado (início da série)","Sem histórico anterior — informe o dia do ciclo no Cadastro",IF($Y314="Falta de registro",IF(OR(OR($D314="6x1",$D314="FF 6x1"),$D314="5x2"),"FALTA DE REGISTRO · dia útil da escala "&amp;$E314,"FALTA DE REGISTRO · dia "&amp;$W314&amp;" de "&amp;IFERROR(INDEX(Parâmetros!$B$39:$B$48,MATCH($E314,Parâmetros!$A$39:$A$48,0)),99)&amp;" do ciclo"),IF(OR($D314="6x1",$D314="FF 6x1"),IF(OR(AND(WEEKDAY($F314,2)=6,AND($A314=$A315,$L315&gt;0)),AND(WEEKDAY($F314,2)=7,AND($A314=$A313,$L313&gt;0))),"ATENÇÃO · apontou sábado e domingo no mesmo fim de semana",IF(OR(WEEKDAY($F314,2)=6,WEEKDAY($F314,2)=7),"Jornada de fim de semana do 6x1",IF(OR($H314&gt;=Parâmetros!$E$20,$H314&lt;Parâmetros!$E$19),"ATENÇÃO · 6x1 apontou fora do horário diurno","Jornada fixa do 6x1"))),IF($D314="5x2","Jornada fixa do 5x2",IF($D314="Folguista",IF($J314=$K314,"Evidência confirma sequência","DIVERGE · sequência "&amp;$J314&amp;" × evidência "&amp;$K314),IF($K314=$E314,"Evidência confirma cadastro","DIVERGE · cadastro "&amp;$E314&amp;" × evidência "&amp;$K314)))))))))))</f>
        <v>Evidência confirma cadastro</v>
      </c>
      <c r="W314" s="34">
        <f>IF(OR(OR($D314="6x1",$D314="FF 6x1"),$D314="5x2"),"",IF($AB314&lt;&gt;$AB313,IF(IFERROR(INDEX(Cadastro!$F$5:$F$243,$AB314),"")="",IF($L314&gt;0,1,0),IF(IFERROR(INDEX(Cadastro!$F$5:$F$243,$AB314),"")&lt;=IFERROR(INDEX(Parâmetros!$B$39:$B$48,MATCH($E314,Parâmetros!$A$39:$A$48,0)),99),IFERROR(INDEX(Cadastro!$F$5:$F$243,$AB314),""),0)),IF($L314&gt;0,IF(N($X313)&gt;0,1,N($W313)+1),IF(AND($L314=0,OR(N($W313)&gt;=IFERROR(INDEX(Parâmetros!$B$39:$B$48,MATCH($E314,Parâmetros!$A$39:$A$48,0)),99),AND(N($X313)&gt;0,N($X313)&lt;IFERROR(INDEX(Parâmetros!$C$39:$C$48,MATCH($E314,Parâmetros!$A$39:$A$48,0)),0)))),0,N($W313)+1))))</f>
        <v>2</v>
      </c>
      <c r="X314" s="34">
        <f>IF(OR(OR($D314="6x1",$D314="FF 6x1"),$D314="5x2"),"",IF($AB314&lt;&gt;$AB313,IF(IFERROR(INDEX(Cadastro!$F$5:$F$243,$AB314),"")="",0,IF(IFERROR(INDEX(Cadastro!$F$5:$F$243,$AB314),"")&gt;IFERROR(INDEX(Parâmetros!$B$39:$B$48,MATCH($E314,Parâmetros!$A$39:$A$48,0)),99),IFERROR(INDEX(Cadastro!$F$5:$F$243,$AB314),"")-IFERROR(INDEX(Parâmetros!$B$39:$B$48,MATCH($E314,Parâmetros!$A$39:$A$48,0)),99),0)),IF(AND($L314=0,OR(N($W313)&gt;=IFERROR(INDEX(Parâmetros!$B$39:$B$48,MATCH($E314,Parâmetros!$A$39:$A$48,0)),99),AND(N($X313)&gt;0,N($X313)&lt;IFERROR(INDEX(Parâmetros!$C$39:$C$48,MATCH($E314,Parâmetros!$A$39:$A$48,0)),0)))),N($X313)+1,0)))</f>
        <v>0</v>
      </c>
      <c r="Y314" t="str">
        <f>IF($AC314&lt;&gt;"",IF($L314&gt;0,$AC314&amp;" · com apontamento",$AC314),IF($E314="Férias",IF($L314&gt;0,"Férias · com apontamento","Férias (cadastro)"),IF(($Z314+$AA314-1)&gt;Parâmetros!$E$16,"Férias / afastamento",IF(AND($D314="5x2",OR(WEEKDAY($F314,2)=6,WEEKDAY($F314,2)=7)),IF($L314&gt;0,"Folga trabalhada","Folga"),IF($L314&gt;0,"Trabalhado",IF(OR(OR($D314="6x1",$D314="FF 6x1"),$D314="5x2"),IF(AND(OR($D314="6x1",$D314="FF 6x1"),OR(WEEKDAY($F314,2)=6,WEEKDAY($F314,2)=7)),"Folga","Falta de registro"),IF(AND($AB314&lt;&gt;$AB313,IFERROR(INDEX(Cadastro!$F$5:$F$243,$AB314),"")=""),"Indeterminado (início da série)",IF($X314&gt;0,"Folga","Falta de registro"))))))))</f>
        <v>Trabalhado</v>
      </c>
      <c r="Z314" s="34">
        <f>IF(OR($L314&gt;0,$F314&gt;Parâmetros!$E$14),0,IF($A314&lt;&gt;$A313,1,N($Z313)+1))</f>
        <v>0</v>
      </c>
      <c r="AA314" s="34">
        <f>IF(OR($L314&gt;0,$F314&gt;Parâmetros!$E$14),0,IF(OR($A314&lt;&gt;$A315,$F315&gt;Parâmetros!$E$14),1,N($AA315)+1))</f>
        <v>0</v>
      </c>
      <c r="AB314" s="31">
        <f>IFERROR(MATCH($A314&amp;"|"&amp;TEXT(_xlfn.MAXIFS(Cadastro!$E$5:$E$243,Cadastro!$A$5:$A$243,$A314,Cadastro!$E$5:$E$243,"&lt;="&amp;$F314),"yyyymmdd"),Cadastro!$I$5:$I$243,0),"")</f>
        <v>38</v>
      </c>
      <c r="AC314" t="str">
        <f>IFERROR(_xlfn.SINGLE(INDEX(Exceções!$D$5:$D$203,MATCH($A314&amp;"|"&amp;$F314,Exceções!$F$5:$F$203,0))),"")</f>
        <v/>
      </c>
      <c r="AD314" t="str">
        <f>IF($AC314="","",IFERROR(_xlfn.SINGLE(INDEX(Exceções!$E$5:$E$203,MATCH($A314&amp;"|"&amp;$F314,Exceções!$F$5:$F$203,0))),""))</f>
        <v/>
      </c>
    </row>
    <row r="315" spans="1:30" ht="15" hidden="1" customHeight="1" x14ac:dyDescent="0.25">
      <c r="A315" s="31">
        <v>56784</v>
      </c>
      <c r="B315" s="17" t="s">
        <v>66</v>
      </c>
      <c r="C315" s="17" t="str">
        <f>IFERROR(INDEX(Cadastro!$C$5:$C$243,$AB315),"NÃO INFORMADO")</f>
        <v>USI</v>
      </c>
      <c r="D315" s="17" t="str">
        <f>IFERROR(INDEX(Cadastro!$D$5:$D$243,$AB315),"")</f>
        <v>C</v>
      </c>
      <c r="E315" s="17" t="str">
        <f>IFERROR(INDEX(Cadastro!$G$5:$G$243,$AB315),"")</f>
        <v>C</v>
      </c>
      <c r="F315" s="29">
        <v>46305</v>
      </c>
      <c r="G315" s="32" t="str">
        <f t="shared" si="24"/>
        <v>sáb</v>
      </c>
      <c r="H315" s="31">
        <f>IF($L315=0,"",_xlfn.MINIFS(Dados!$Q:$Q,Dados!$A:$A,$A315,Dados!$S:$S,$F315))</f>
        <v>1</v>
      </c>
      <c r="I315" s="31">
        <f>IF($H315="","",_xlfn.MAXIFS(Dados!$R:$R,Dados!$A:$A,$A315,Dados!$S:$S,$F315))</f>
        <v>394</v>
      </c>
      <c r="J315" s="32" t="str">
        <f>IF($D315&lt;&gt;"Folguista","",IFERROR(INDEX(Parâmetros!$D$52:$G$52,1,MIN(4,MAX(1,$W315))),""))</f>
        <v/>
      </c>
      <c r="K315" s="32" t="str">
        <f>IF(OR($AC315&lt;&gt;"",$Y315="Folga",$Y315="Folga trabalhada",$Y315="Férias (cadastro)",$Y315="Férias / afastamento",$Y315="Indeterminado (início da série)"),"",IF(OR($D315="6x1",$D315="FF 6x1"),IF(OR(WEEKDAY($F315,2)=6,WEEKDAY($F315,2)=7),"6x1 sáb/dom","6x1"),IF($D315="5x2","5x2",IF($H315="",IF($D315="Folguista",$J315,$E315),IF(OR($H315&gt;=Parâmetros!$E$18,$H315&lt;Parâmetros!$E$19),"C",IF($H315&lt;Parâmetros!$E$20,"A","B"))))))</f>
        <v>C</v>
      </c>
      <c r="L315" s="30">
        <f>SUMIFS(Dados!$E:$E,Dados!$A:$A,$A315,Dados!$S:$S,$F315)</f>
        <v>6.55</v>
      </c>
      <c r="M315" s="30">
        <f>IFERROR(INDEX(Parâmetros!$E$6:$E$11,MATCH($K315,Parâmetros!$A$6:$A$11,0)),"")</f>
        <v>6.67</v>
      </c>
      <c r="N315" s="33">
        <f t="shared" si="25"/>
        <v>0.98200899550224885</v>
      </c>
      <c r="O315" s="33">
        <f>Parâmetros!$E$13</f>
        <v>0.8</v>
      </c>
      <c r="P315" s="32" t="str">
        <f>IF(OR($M315="",$F315&gt;Parâmetros!$E$14),"Não","Sim")</f>
        <v>Sim</v>
      </c>
      <c r="Q315" s="32" t="str">
        <f t="shared" si="26"/>
        <v>Sim</v>
      </c>
      <c r="R315" s="32" t="str">
        <f t="shared" si="27"/>
        <v>Sim</v>
      </c>
      <c r="S315" s="30">
        <f t="shared" si="28"/>
        <v>0</v>
      </c>
      <c r="T315" s="32" t="str">
        <f>IF($Q315&lt;&gt;"Sim","",IF($N315&gt;Parâmetros!$E$15,"Sim","Não"))</f>
        <v>Não</v>
      </c>
      <c r="U315" s="17" t="str">
        <f t="shared" si="29"/>
        <v>Na meta</v>
      </c>
      <c r="V315" s="17" t="str">
        <f>IF($AC315&lt;&gt;"",IF($L315&gt;0,"ATENÇÃO · apontou em dia de "&amp;LOWER($AC315)&amp;" cadastrado","Exceção cadastrada · "&amp;$AC315)&amp;IF($AD315="",""," · "&amp;$AD315),IF($E315="Férias",IF($L315&gt;0,"ATENÇÃO · apontou estando de férias no cadastro","Férias no cadastro"),IF($Y315="Férias / afastamento","Afastamento · "&amp;($Z315+$AA315-1)&amp;" dias seguidos sem apontamento",IF($Y315="Folga trabalhada","ATENÇÃO · apontou em dia de folga da escala 5x2",IF($Y315="Folga",IF(AND($D315="5x2",OR(WEEKDAY($F315,2)=6,WEEKDAY($F315,2)=7)),"Folga de fim de semana da escala 5x2",IF(AND(OR($D315="6x1",$D315="FF 6x1"),WEEKDAY($F315,2)=6,FALSE()),"Folga de fim de semana · apontou no domingo anterior",IF(AND(OR($D315="6x1",$D315="FF 6x1"),WEEKDAY($F315,2)=7,AND($A315=$A314,$L314&gt;0)),"Folga de fim de semana · apontou no sábado",IF(AND(OR($D315="6x1",$D315="FF 6x1"),OR(WEEKDAY($F315,2)=6,WEEKDAY($F315,2)=7)),"Folga de fim de semana · sem apontamento no sábado nem no domingo","Folga prevista pelo ciclo")))),IF($Y315="Indeterminado (início da série)","Sem histórico anterior — informe o dia do ciclo no Cadastro",IF($Y315="Falta de registro",IF(OR(OR($D315="6x1",$D315="FF 6x1"),$D315="5x2"),"FALTA DE REGISTRO · dia útil da escala "&amp;$E315,"FALTA DE REGISTRO · dia "&amp;$W315&amp;" de "&amp;IFERROR(INDEX(Parâmetros!$B$39:$B$48,MATCH($E315,Parâmetros!$A$39:$A$48,0)),99)&amp;" do ciclo"),IF(OR($D315="6x1",$D315="FF 6x1"),IF(OR(AND(WEEKDAY($F315,2)=6,AND($A315=$A316,$L316&gt;0)),AND(WEEKDAY($F315,2)=7,AND($A315=$A314,$L314&gt;0))),"ATENÇÃO · apontou sábado e domingo no mesmo fim de semana",IF(OR(WEEKDAY($F315,2)=6,WEEKDAY($F315,2)=7),"Jornada de fim de semana do 6x1",IF(OR($H315&gt;=Parâmetros!$E$20,$H315&lt;Parâmetros!$E$19),"ATENÇÃO · 6x1 apontou fora do horário diurno","Jornada fixa do 6x1"))),IF($D315="5x2","Jornada fixa do 5x2",IF($D315="Folguista",IF($J315=$K315,"Evidência confirma sequência","DIVERGE · sequência "&amp;$J315&amp;" × evidência "&amp;$K315),IF($K315=$E315,"Evidência confirma cadastro","DIVERGE · cadastro "&amp;$E315&amp;" × evidência "&amp;$K315)))))))))))</f>
        <v>Evidência confirma cadastro</v>
      </c>
      <c r="W315" s="34">
        <f>IF(OR(OR($D315="6x1",$D315="FF 6x1"),$D315="5x2"),"",IF($AB315&lt;&gt;$AB314,IF(IFERROR(INDEX(Cadastro!$F$5:$F$243,$AB315),"")="",IF($L315&gt;0,1,0),IF(IFERROR(INDEX(Cadastro!$F$5:$F$243,$AB315),"")&lt;=IFERROR(INDEX(Parâmetros!$B$39:$B$48,MATCH($E315,Parâmetros!$A$39:$A$48,0)),99),IFERROR(INDEX(Cadastro!$F$5:$F$243,$AB315),""),0)),IF($L315&gt;0,IF(N($X314)&gt;0,1,N($W314)+1),IF(AND($L315=0,OR(N($W314)&gt;=IFERROR(INDEX(Parâmetros!$B$39:$B$48,MATCH($E315,Parâmetros!$A$39:$A$48,0)),99),AND(N($X314)&gt;0,N($X314)&lt;IFERROR(INDEX(Parâmetros!$C$39:$C$48,MATCH($E315,Parâmetros!$A$39:$A$48,0)),0)))),0,N($W314)+1))))</f>
        <v>3</v>
      </c>
      <c r="X315" s="34">
        <f>IF(OR(OR($D315="6x1",$D315="FF 6x1"),$D315="5x2"),"",IF($AB315&lt;&gt;$AB314,IF(IFERROR(INDEX(Cadastro!$F$5:$F$243,$AB315),"")="",0,IF(IFERROR(INDEX(Cadastro!$F$5:$F$243,$AB315),"")&gt;IFERROR(INDEX(Parâmetros!$B$39:$B$48,MATCH($E315,Parâmetros!$A$39:$A$48,0)),99),IFERROR(INDEX(Cadastro!$F$5:$F$243,$AB315),"")-IFERROR(INDEX(Parâmetros!$B$39:$B$48,MATCH($E315,Parâmetros!$A$39:$A$48,0)),99),0)),IF(AND($L315=0,OR(N($W314)&gt;=IFERROR(INDEX(Parâmetros!$B$39:$B$48,MATCH($E315,Parâmetros!$A$39:$A$48,0)),99),AND(N($X314)&gt;0,N($X314)&lt;IFERROR(INDEX(Parâmetros!$C$39:$C$48,MATCH($E315,Parâmetros!$A$39:$A$48,0)),0)))),N($X314)+1,0)))</f>
        <v>0</v>
      </c>
      <c r="Y315" t="str">
        <f>IF($AC315&lt;&gt;"",IF($L315&gt;0,$AC315&amp;" · com apontamento",$AC315),IF($E315="Férias",IF($L315&gt;0,"Férias · com apontamento","Férias (cadastro)"),IF(($Z315+$AA315-1)&gt;Parâmetros!$E$16,"Férias / afastamento",IF(AND($D315="5x2",OR(WEEKDAY($F315,2)=6,WEEKDAY($F315,2)=7)),IF($L315&gt;0,"Folga trabalhada","Folga"),IF($L315&gt;0,"Trabalhado",IF(OR(OR($D315="6x1",$D315="FF 6x1"),$D315="5x2"),IF(AND(OR($D315="6x1",$D315="FF 6x1"),OR(WEEKDAY($F315,2)=6,WEEKDAY($F315,2)=7)),"Folga","Falta de registro"),IF(AND($AB315&lt;&gt;$AB314,IFERROR(INDEX(Cadastro!$F$5:$F$243,$AB315),"")=""),"Indeterminado (início da série)",IF($X315&gt;0,"Folga","Falta de registro"))))))))</f>
        <v>Trabalhado</v>
      </c>
      <c r="Z315" s="34">
        <f>IF(OR($L315&gt;0,$F315&gt;Parâmetros!$E$14),0,IF($A315&lt;&gt;$A314,1,N($Z314)+1))</f>
        <v>0</v>
      </c>
      <c r="AA315" s="34">
        <f>IF(OR($L315&gt;0,$F315&gt;Parâmetros!$E$14),0,IF(OR($A315&lt;&gt;$A316,$F316&gt;Parâmetros!$E$14),1,N($AA316)+1))</f>
        <v>0</v>
      </c>
      <c r="AB315" s="31">
        <f>IFERROR(MATCH($A315&amp;"|"&amp;TEXT(_xlfn.MAXIFS(Cadastro!$E$5:$E$243,Cadastro!$A$5:$A$243,$A315,Cadastro!$E$5:$E$243,"&lt;="&amp;$F315),"yyyymmdd"),Cadastro!$I$5:$I$243,0),"")</f>
        <v>38</v>
      </c>
      <c r="AC315" t="str">
        <f>IFERROR(_xlfn.SINGLE(INDEX(Exceções!$D$5:$D$203,MATCH($A315&amp;"|"&amp;$F315,Exceções!$F$5:$F$203,0))),"")</f>
        <v/>
      </c>
      <c r="AD315" t="str">
        <f>IF($AC315="","",IFERROR(_xlfn.SINGLE(INDEX(Exceções!$E$5:$E$203,MATCH($A315&amp;"|"&amp;$F315,Exceções!$F$5:$F$203,0))),""))</f>
        <v/>
      </c>
    </row>
    <row r="316" spans="1:30" ht="15" hidden="1" customHeight="1" x14ac:dyDescent="0.25">
      <c r="A316" s="31">
        <v>56784</v>
      </c>
      <c r="B316" s="17" t="s">
        <v>66</v>
      </c>
      <c r="C316" s="17" t="str">
        <f>IFERROR(INDEX(Cadastro!$C$5:$C$243,$AB316),"NÃO INFORMADO")</f>
        <v>USI</v>
      </c>
      <c r="D316" s="17" t="str">
        <f>IFERROR(INDEX(Cadastro!$D$5:$D$243,$AB316),"")</f>
        <v>C</v>
      </c>
      <c r="E316" s="17" t="str">
        <f>IFERROR(INDEX(Cadastro!$G$5:$G$243,$AB316),"")</f>
        <v>C</v>
      </c>
      <c r="F316" s="29">
        <v>46306</v>
      </c>
      <c r="G316" s="32" t="str">
        <f t="shared" si="24"/>
        <v>dom</v>
      </c>
      <c r="H316" s="31">
        <f>IF($L316=0,"",_xlfn.MINIFS(Dados!$Q:$Q,Dados!$A:$A,$A316,Dados!$S:$S,$F316))</f>
        <v>0</v>
      </c>
      <c r="I316" s="31">
        <f>IF($H316="","",_xlfn.MAXIFS(Dados!$R:$R,Dados!$A:$A,$A316,Dados!$S:$S,$F316))</f>
        <v>379</v>
      </c>
      <c r="J316" s="32" t="str">
        <f>IF($D316&lt;&gt;"Folguista","",IFERROR(INDEX(Parâmetros!$D$52:$G$52,1,MIN(4,MAX(1,$W316))),""))</f>
        <v/>
      </c>
      <c r="K316" s="32" t="str">
        <f>IF(OR($AC316&lt;&gt;"",$Y316="Folga",$Y316="Folga trabalhada",$Y316="Férias (cadastro)",$Y316="Férias / afastamento",$Y316="Indeterminado (início da série)"),"",IF(OR($D316="6x1",$D316="FF 6x1"),IF(OR(WEEKDAY($F316,2)=6,WEEKDAY($F316,2)=7),"6x1 sáb/dom","6x1"),IF($D316="5x2","5x2",IF($H316="",IF($D316="Folguista",$J316,$E316),IF(OR($H316&gt;=Parâmetros!$E$18,$H316&lt;Parâmetros!$E$19),"C",IF($H316&lt;Parâmetros!$E$20,"A","B"))))))</f>
        <v>C</v>
      </c>
      <c r="L316" s="30">
        <f>SUMIFS(Dados!$E:$E,Dados!$A:$A,$A316,Dados!$S:$S,$F316)</f>
        <v>6.32</v>
      </c>
      <c r="M316" s="30">
        <f>IFERROR(INDEX(Parâmetros!$E$6:$E$11,MATCH($K316,Parâmetros!$A$6:$A$11,0)),"")</f>
        <v>6.67</v>
      </c>
      <c r="N316" s="33">
        <f t="shared" si="25"/>
        <v>0.94752623688155924</v>
      </c>
      <c r="O316" s="33">
        <f>Parâmetros!$E$13</f>
        <v>0.8</v>
      </c>
      <c r="P316" s="32" t="str">
        <f>IF(OR($M316="",$F316&gt;Parâmetros!$E$14),"Não","Sim")</f>
        <v>Sim</v>
      </c>
      <c r="Q316" s="32" t="str">
        <f t="shared" si="26"/>
        <v>Sim</v>
      </c>
      <c r="R316" s="32" t="str">
        <f t="shared" si="27"/>
        <v>Sim</v>
      </c>
      <c r="S316" s="30">
        <f t="shared" si="28"/>
        <v>0</v>
      </c>
      <c r="T316" s="32" t="str">
        <f>IF($Q316&lt;&gt;"Sim","",IF($N316&gt;Parâmetros!$E$15,"Sim","Não"))</f>
        <v>Não</v>
      </c>
      <c r="U316" s="17" t="str">
        <f t="shared" si="29"/>
        <v>Na meta</v>
      </c>
      <c r="V316" s="17" t="str">
        <f>IF($AC316&lt;&gt;"",IF($L316&gt;0,"ATENÇÃO · apontou em dia de "&amp;LOWER($AC316)&amp;" cadastrado","Exceção cadastrada · "&amp;$AC316)&amp;IF($AD316="",""," · "&amp;$AD316),IF($E316="Férias",IF($L316&gt;0,"ATENÇÃO · apontou estando de férias no cadastro","Férias no cadastro"),IF($Y316="Férias / afastamento","Afastamento · "&amp;($Z316+$AA316-1)&amp;" dias seguidos sem apontamento",IF($Y316="Folga trabalhada","ATENÇÃO · apontou em dia de folga da escala 5x2",IF($Y316="Folga",IF(AND($D316="5x2",OR(WEEKDAY($F316,2)=6,WEEKDAY($F316,2)=7)),"Folga de fim de semana da escala 5x2",IF(AND(OR($D316="6x1",$D316="FF 6x1"),WEEKDAY($F316,2)=6,FALSE()),"Folga de fim de semana · apontou no domingo anterior",IF(AND(OR($D316="6x1",$D316="FF 6x1"),WEEKDAY($F316,2)=7,AND($A316=$A315,$L315&gt;0)),"Folga de fim de semana · apontou no sábado",IF(AND(OR($D316="6x1",$D316="FF 6x1"),OR(WEEKDAY($F316,2)=6,WEEKDAY($F316,2)=7)),"Folga de fim de semana · sem apontamento no sábado nem no domingo","Folga prevista pelo ciclo")))),IF($Y316="Indeterminado (início da série)","Sem histórico anterior — informe o dia do ciclo no Cadastro",IF($Y316="Falta de registro",IF(OR(OR($D316="6x1",$D316="FF 6x1"),$D316="5x2"),"FALTA DE REGISTRO · dia útil da escala "&amp;$E316,"FALTA DE REGISTRO · dia "&amp;$W316&amp;" de "&amp;IFERROR(INDEX(Parâmetros!$B$39:$B$48,MATCH($E316,Parâmetros!$A$39:$A$48,0)),99)&amp;" do ciclo"),IF(OR($D316="6x1",$D316="FF 6x1"),IF(OR(AND(WEEKDAY($F316,2)=6,AND($A316=$A317,$L317&gt;0)),AND(WEEKDAY($F316,2)=7,AND($A316=$A315,$L315&gt;0))),"ATENÇÃO · apontou sábado e domingo no mesmo fim de semana",IF(OR(WEEKDAY($F316,2)=6,WEEKDAY($F316,2)=7),"Jornada de fim de semana do 6x1",IF(OR($H316&gt;=Parâmetros!$E$20,$H316&lt;Parâmetros!$E$19),"ATENÇÃO · 6x1 apontou fora do horário diurno","Jornada fixa do 6x1"))),IF($D316="5x2","Jornada fixa do 5x2",IF($D316="Folguista",IF($J316=$K316,"Evidência confirma sequência","DIVERGE · sequência "&amp;$J316&amp;" × evidência "&amp;$K316),IF($K316=$E316,"Evidência confirma cadastro","DIVERGE · cadastro "&amp;$E316&amp;" × evidência "&amp;$K316)))))))))))</f>
        <v>Evidência confirma cadastro</v>
      </c>
      <c r="W316" s="34">
        <f>IF(OR(OR($D316="6x1",$D316="FF 6x1"),$D316="5x2"),"",IF($AB316&lt;&gt;$AB315,IF(IFERROR(INDEX(Cadastro!$F$5:$F$243,$AB316),"")="",IF($L316&gt;0,1,0),IF(IFERROR(INDEX(Cadastro!$F$5:$F$243,$AB316),"")&lt;=IFERROR(INDEX(Parâmetros!$B$39:$B$48,MATCH($E316,Parâmetros!$A$39:$A$48,0)),99),IFERROR(INDEX(Cadastro!$F$5:$F$243,$AB316),""),0)),IF($L316&gt;0,IF(N($X315)&gt;0,1,N($W315)+1),IF(AND($L316=0,OR(N($W315)&gt;=IFERROR(INDEX(Parâmetros!$B$39:$B$48,MATCH($E316,Parâmetros!$A$39:$A$48,0)),99),AND(N($X315)&gt;0,N($X315)&lt;IFERROR(INDEX(Parâmetros!$C$39:$C$48,MATCH($E316,Parâmetros!$A$39:$A$48,0)),0)))),0,N($W315)+1))))</f>
        <v>4</v>
      </c>
      <c r="X316" s="34">
        <f>IF(OR(OR($D316="6x1",$D316="FF 6x1"),$D316="5x2"),"",IF($AB316&lt;&gt;$AB315,IF(IFERROR(INDEX(Cadastro!$F$5:$F$243,$AB316),"")="",0,IF(IFERROR(INDEX(Cadastro!$F$5:$F$243,$AB316),"")&gt;IFERROR(INDEX(Parâmetros!$B$39:$B$48,MATCH($E316,Parâmetros!$A$39:$A$48,0)),99),IFERROR(INDEX(Cadastro!$F$5:$F$243,$AB316),"")-IFERROR(INDEX(Parâmetros!$B$39:$B$48,MATCH($E316,Parâmetros!$A$39:$A$48,0)),99),0)),IF(AND($L316=0,OR(N($W315)&gt;=IFERROR(INDEX(Parâmetros!$B$39:$B$48,MATCH($E316,Parâmetros!$A$39:$A$48,0)),99),AND(N($X315)&gt;0,N($X315)&lt;IFERROR(INDEX(Parâmetros!$C$39:$C$48,MATCH($E316,Parâmetros!$A$39:$A$48,0)),0)))),N($X315)+1,0)))</f>
        <v>0</v>
      </c>
      <c r="Y316" t="str">
        <f>IF($AC316&lt;&gt;"",IF($L316&gt;0,$AC316&amp;" · com apontamento",$AC316),IF($E316="Férias",IF($L316&gt;0,"Férias · com apontamento","Férias (cadastro)"),IF(($Z316+$AA316-1)&gt;Parâmetros!$E$16,"Férias / afastamento",IF(AND($D316="5x2",OR(WEEKDAY($F316,2)=6,WEEKDAY($F316,2)=7)),IF($L316&gt;0,"Folga trabalhada","Folga"),IF($L316&gt;0,"Trabalhado",IF(OR(OR($D316="6x1",$D316="FF 6x1"),$D316="5x2"),IF(AND(OR($D316="6x1",$D316="FF 6x1"),OR(WEEKDAY($F316,2)=6,WEEKDAY($F316,2)=7)),"Folga","Falta de registro"),IF(AND($AB316&lt;&gt;$AB315,IFERROR(INDEX(Cadastro!$F$5:$F$243,$AB316),"")=""),"Indeterminado (início da série)",IF($X316&gt;0,"Folga","Falta de registro"))))))))</f>
        <v>Trabalhado</v>
      </c>
      <c r="Z316" s="34">
        <f>IF(OR($L316&gt;0,$F316&gt;Parâmetros!$E$14),0,IF($A316&lt;&gt;$A315,1,N($Z315)+1))</f>
        <v>0</v>
      </c>
      <c r="AA316" s="34">
        <f>IF(OR($L316&gt;0,$F316&gt;Parâmetros!$E$14),0,IF(OR($A316&lt;&gt;$A317,$F317&gt;Parâmetros!$E$14),1,N($AA317)+1))</f>
        <v>0</v>
      </c>
      <c r="AB316" s="31">
        <f>IFERROR(MATCH($A316&amp;"|"&amp;TEXT(_xlfn.MAXIFS(Cadastro!$E$5:$E$243,Cadastro!$A$5:$A$243,$A316,Cadastro!$E$5:$E$243,"&lt;="&amp;$F316),"yyyymmdd"),Cadastro!$I$5:$I$243,0),"")</f>
        <v>38</v>
      </c>
      <c r="AC316" t="str">
        <f>IFERROR(_xlfn.SINGLE(INDEX(Exceções!$D$5:$D$203,MATCH($A316&amp;"|"&amp;$F316,Exceções!$F$5:$F$203,0))),"")</f>
        <v/>
      </c>
      <c r="AD316" t="str">
        <f>IF($AC316="","",IFERROR(_xlfn.SINGLE(INDEX(Exceções!$E$5:$E$203,MATCH($A316&amp;"|"&amp;$F316,Exceções!$F$5:$F$203,0))),""))</f>
        <v/>
      </c>
    </row>
    <row r="317" spans="1:30" ht="15" hidden="1" customHeight="1" x14ac:dyDescent="0.25">
      <c r="A317" s="31">
        <v>56784</v>
      </c>
      <c r="B317" s="17" t="s">
        <v>66</v>
      </c>
      <c r="C317" s="17" t="str">
        <f>IFERROR(INDEX(Cadastro!$C$5:$C$243,$AB317),"NÃO INFORMADO")</f>
        <v>USI</v>
      </c>
      <c r="D317" s="17" t="str">
        <f>IFERROR(INDEX(Cadastro!$D$5:$D$243,$AB317),"")</f>
        <v>C</v>
      </c>
      <c r="E317" s="17" t="str">
        <f>IFERROR(INDEX(Cadastro!$G$5:$G$243,$AB317),"")</f>
        <v>C</v>
      </c>
      <c r="F317" s="29">
        <v>46307</v>
      </c>
      <c r="G317" s="32" t="str">
        <f t="shared" si="24"/>
        <v>seg</v>
      </c>
      <c r="H317" s="31">
        <f>IF($L317=0,"",_xlfn.MINIFS(Dados!$Q:$Q,Dados!$A:$A,$A317,Dados!$S:$S,$F317))</f>
        <v>0</v>
      </c>
      <c r="I317" s="31">
        <f>IF($H317="","",_xlfn.MAXIFS(Dados!$R:$R,Dados!$A:$A,$A317,Dados!$S:$S,$F317))</f>
        <v>394</v>
      </c>
      <c r="J317" s="32" t="str">
        <f>IF($D317&lt;&gt;"Folguista","",IFERROR(INDEX(Parâmetros!$D$52:$G$52,1,MIN(4,MAX(1,$W317))),""))</f>
        <v/>
      </c>
      <c r="K317" s="32" t="str">
        <f>IF(OR($AC317&lt;&gt;"",$Y317="Folga",$Y317="Folga trabalhada",$Y317="Férias (cadastro)",$Y317="Férias / afastamento",$Y317="Indeterminado (início da série)"),"",IF(OR($D317="6x1",$D317="FF 6x1"),IF(OR(WEEKDAY($F317,2)=6,WEEKDAY($F317,2)=7),"6x1 sáb/dom","6x1"),IF($D317="5x2","5x2",IF($H317="",IF($D317="Folguista",$J317,$E317),IF(OR($H317&gt;=Parâmetros!$E$18,$H317&lt;Parâmetros!$E$19),"C",IF($H317&lt;Parâmetros!$E$20,"A","B"))))))</f>
        <v>C</v>
      </c>
      <c r="L317" s="30">
        <f>SUMIFS(Dados!$E:$E,Dados!$A:$A,$A317,Dados!$S:$S,$F317)</f>
        <v>6.37</v>
      </c>
      <c r="M317" s="30">
        <f>IFERROR(INDEX(Parâmetros!$E$6:$E$11,MATCH($K317,Parâmetros!$A$6:$A$11,0)),"")</f>
        <v>6.67</v>
      </c>
      <c r="N317" s="33">
        <f t="shared" si="25"/>
        <v>0.95502248875562223</v>
      </c>
      <c r="O317" s="33">
        <f>Parâmetros!$E$13</f>
        <v>0.8</v>
      </c>
      <c r="P317" s="32" t="str">
        <f>IF(OR($M317="",$F317&gt;Parâmetros!$E$14),"Não","Sim")</f>
        <v>Sim</v>
      </c>
      <c r="Q317" s="32" t="str">
        <f t="shared" si="26"/>
        <v>Sim</v>
      </c>
      <c r="R317" s="32" t="str">
        <f t="shared" si="27"/>
        <v>Sim</v>
      </c>
      <c r="S317" s="30">
        <f t="shared" si="28"/>
        <v>0</v>
      </c>
      <c r="T317" s="32" t="str">
        <f>IF($Q317&lt;&gt;"Sim","",IF($N317&gt;Parâmetros!$E$15,"Sim","Não"))</f>
        <v>Não</v>
      </c>
      <c r="U317" s="17" t="str">
        <f t="shared" si="29"/>
        <v>Na meta</v>
      </c>
      <c r="V317" s="17" t="str">
        <f>IF($AC317&lt;&gt;"",IF($L317&gt;0,"ATENÇÃO · apontou em dia de "&amp;LOWER($AC317)&amp;" cadastrado","Exceção cadastrada · "&amp;$AC317)&amp;IF($AD317="",""," · "&amp;$AD317),IF($E317="Férias",IF($L317&gt;0,"ATENÇÃO · apontou estando de férias no cadastro","Férias no cadastro"),IF($Y317="Férias / afastamento","Afastamento · "&amp;($Z317+$AA317-1)&amp;" dias seguidos sem apontamento",IF($Y317="Folga trabalhada","ATENÇÃO · apontou em dia de folga da escala 5x2",IF($Y317="Folga",IF(AND($D317="5x2",OR(WEEKDAY($F317,2)=6,WEEKDAY($F317,2)=7)),"Folga de fim de semana da escala 5x2",IF(AND(OR($D317="6x1",$D317="FF 6x1"),WEEKDAY($F317,2)=6,FALSE()),"Folga de fim de semana · apontou no domingo anterior",IF(AND(OR($D317="6x1",$D317="FF 6x1"),WEEKDAY($F317,2)=7,AND($A317=$A316,$L316&gt;0)),"Folga de fim de semana · apontou no sábado",IF(AND(OR($D317="6x1",$D317="FF 6x1"),OR(WEEKDAY($F317,2)=6,WEEKDAY($F317,2)=7)),"Folga de fim de semana · sem apontamento no sábado nem no domingo","Folga prevista pelo ciclo")))),IF($Y317="Indeterminado (início da série)","Sem histórico anterior — informe o dia do ciclo no Cadastro",IF($Y317="Falta de registro",IF(OR(OR($D317="6x1",$D317="FF 6x1"),$D317="5x2"),"FALTA DE REGISTRO · dia útil da escala "&amp;$E317,"FALTA DE REGISTRO · dia "&amp;$W317&amp;" de "&amp;IFERROR(INDEX(Parâmetros!$B$39:$B$48,MATCH($E317,Parâmetros!$A$39:$A$48,0)),99)&amp;" do ciclo"),IF(OR($D317="6x1",$D317="FF 6x1"),IF(OR(AND(WEEKDAY($F317,2)=6,AND($A317=$A318,$L318&gt;0)),AND(WEEKDAY($F317,2)=7,AND($A317=$A316,$L316&gt;0))),"ATENÇÃO · apontou sábado e domingo no mesmo fim de semana",IF(OR(WEEKDAY($F317,2)=6,WEEKDAY($F317,2)=7),"Jornada de fim de semana do 6x1",IF(OR($H317&gt;=Parâmetros!$E$20,$H317&lt;Parâmetros!$E$19),"ATENÇÃO · 6x1 apontou fora do horário diurno","Jornada fixa do 6x1"))),IF($D317="5x2","Jornada fixa do 5x2",IF($D317="Folguista",IF($J317=$K317,"Evidência confirma sequência","DIVERGE · sequência "&amp;$J317&amp;" × evidência "&amp;$K317),IF($K317=$E317,"Evidência confirma cadastro","DIVERGE · cadastro "&amp;$E317&amp;" × evidência "&amp;$K317)))))))))))</f>
        <v>Evidência confirma cadastro</v>
      </c>
      <c r="W317" s="34">
        <f>IF(OR(OR($D317="6x1",$D317="FF 6x1"),$D317="5x2"),"",IF($AB317&lt;&gt;$AB316,IF(IFERROR(INDEX(Cadastro!$F$5:$F$243,$AB317),"")="",IF($L317&gt;0,1,0),IF(IFERROR(INDEX(Cadastro!$F$5:$F$243,$AB317),"")&lt;=IFERROR(INDEX(Parâmetros!$B$39:$B$48,MATCH($E317,Parâmetros!$A$39:$A$48,0)),99),IFERROR(INDEX(Cadastro!$F$5:$F$243,$AB317),""),0)),IF($L317&gt;0,IF(N($X316)&gt;0,1,N($W316)+1),IF(AND($L317=0,OR(N($W316)&gt;=IFERROR(INDEX(Parâmetros!$B$39:$B$48,MATCH($E317,Parâmetros!$A$39:$A$48,0)),99),AND(N($X316)&gt;0,N($X316)&lt;IFERROR(INDEX(Parâmetros!$C$39:$C$48,MATCH($E317,Parâmetros!$A$39:$A$48,0)),0)))),0,N($W316)+1))))</f>
        <v>5</v>
      </c>
      <c r="X317" s="34">
        <f>IF(OR(OR($D317="6x1",$D317="FF 6x1"),$D317="5x2"),"",IF($AB317&lt;&gt;$AB316,IF(IFERROR(INDEX(Cadastro!$F$5:$F$243,$AB317),"")="",0,IF(IFERROR(INDEX(Cadastro!$F$5:$F$243,$AB317),"")&gt;IFERROR(INDEX(Parâmetros!$B$39:$B$48,MATCH($E317,Parâmetros!$A$39:$A$48,0)),99),IFERROR(INDEX(Cadastro!$F$5:$F$243,$AB317),"")-IFERROR(INDEX(Parâmetros!$B$39:$B$48,MATCH($E317,Parâmetros!$A$39:$A$48,0)),99),0)),IF(AND($L317=0,OR(N($W316)&gt;=IFERROR(INDEX(Parâmetros!$B$39:$B$48,MATCH($E317,Parâmetros!$A$39:$A$48,0)),99),AND(N($X316)&gt;0,N($X316)&lt;IFERROR(INDEX(Parâmetros!$C$39:$C$48,MATCH($E317,Parâmetros!$A$39:$A$48,0)),0)))),N($X316)+1,0)))</f>
        <v>0</v>
      </c>
      <c r="Y317" t="str">
        <f>IF($AC317&lt;&gt;"",IF($L317&gt;0,$AC317&amp;" · com apontamento",$AC317),IF($E317="Férias",IF($L317&gt;0,"Férias · com apontamento","Férias (cadastro)"),IF(($Z317+$AA317-1)&gt;Parâmetros!$E$16,"Férias / afastamento",IF(AND($D317="5x2",OR(WEEKDAY($F317,2)=6,WEEKDAY($F317,2)=7)),IF($L317&gt;0,"Folga trabalhada","Folga"),IF($L317&gt;0,"Trabalhado",IF(OR(OR($D317="6x1",$D317="FF 6x1"),$D317="5x2"),IF(AND(OR($D317="6x1",$D317="FF 6x1"),OR(WEEKDAY($F317,2)=6,WEEKDAY($F317,2)=7)),"Folga","Falta de registro"),IF(AND($AB317&lt;&gt;$AB316,IFERROR(INDEX(Cadastro!$F$5:$F$243,$AB317),"")=""),"Indeterminado (início da série)",IF($X317&gt;0,"Folga","Falta de registro"))))))))</f>
        <v>Trabalhado</v>
      </c>
      <c r="Z317" s="34">
        <f>IF(OR($L317&gt;0,$F317&gt;Parâmetros!$E$14),0,IF($A317&lt;&gt;$A316,1,N($Z316)+1))</f>
        <v>0</v>
      </c>
      <c r="AA317" s="34">
        <f>IF(OR($L317&gt;0,$F317&gt;Parâmetros!$E$14),0,IF(OR($A317&lt;&gt;$A318,$F318&gt;Parâmetros!$E$14),1,N($AA318)+1))</f>
        <v>0</v>
      </c>
      <c r="AB317" s="31">
        <f>IFERROR(MATCH($A317&amp;"|"&amp;TEXT(_xlfn.MAXIFS(Cadastro!$E$5:$E$243,Cadastro!$A$5:$A$243,$A317,Cadastro!$E$5:$E$243,"&lt;="&amp;$F317),"yyyymmdd"),Cadastro!$I$5:$I$243,0),"")</f>
        <v>38</v>
      </c>
      <c r="AC317" t="str">
        <f>IFERROR(_xlfn.SINGLE(INDEX(Exceções!$D$5:$D$203,MATCH($A317&amp;"|"&amp;$F317,Exceções!$F$5:$F$203,0))),"")</f>
        <v/>
      </c>
      <c r="AD317" t="str">
        <f>IF($AC317="","",IFERROR(_xlfn.SINGLE(INDEX(Exceções!$E$5:$E$203,MATCH($A317&amp;"|"&amp;$F317,Exceções!$F$5:$F$203,0))),""))</f>
        <v/>
      </c>
    </row>
    <row r="318" spans="1:30" ht="15" hidden="1" customHeight="1" x14ac:dyDescent="0.25">
      <c r="A318" s="31">
        <v>56784</v>
      </c>
      <c r="B318" s="17" t="s">
        <v>66</v>
      </c>
      <c r="C318" s="17" t="str">
        <f>IFERROR(INDEX(Cadastro!$C$5:$C$243,$AB318),"NÃO INFORMADO")</f>
        <v>USI</v>
      </c>
      <c r="D318" s="17" t="str">
        <f>IFERROR(INDEX(Cadastro!$D$5:$D$243,$AB318),"")</f>
        <v>C</v>
      </c>
      <c r="E318" s="17" t="str">
        <f>IFERROR(INDEX(Cadastro!$G$5:$G$243,$AB318),"")</f>
        <v>C</v>
      </c>
      <c r="F318" s="29">
        <v>46308</v>
      </c>
      <c r="G318" s="32" t="str">
        <f t="shared" si="24"/>
        <v>ter</v>
      </c>
      <c r="H318" s="31" t="str">
        <f>IF($L318=0,"",_xlfn.MINIFS(Dados!$Q:$Q,Dados!$A:$A,$A318,Dados!$S:$S,$F318))</f>
        <v/>
      </c>
      <c r="I318" s="31" t="str">
        <f>IF($H318="","",_xlfn.MAXIFS(Dados!$R:$R,Dados!$A:$A,$A318,Dados!$S:$S,$F318))</f>
        <v/>
      </c>
      <c r="J318" s="32" t="str">
        <f>IF($D318&lt;&gt;"Folguista","",IFERROR(INDEX(Parâmetros!$D$52:$G$52,1,MIN(4,MAX(1,$W318))),""))</f>
        <v/>
      </c>
      <c r="K318" s="32" t="str">
        <f>IF(OR($AC318&lt;&gt;"",$Y318="Folga",$Y318="Folga trabalhada",$Y318="Férias (cadastro)",$Y318="Férias / afastamento",$Y318="Indeterminado (início da série)"),"",IF(OR($D318="6x1",$D318="FF 6x1"),IF(OR(WEEKDAY($F318,2)=6,WEEKDAY($F318,2)=7),"6x1 sáb/dom","6x1"),IF($D318="5x2","5x2",IF($H318="",IF($D318="Folguista",$J318,$E318),IF(OR($H318&gt;=Parâmetros!$E$18,$H318&lt;Parâmetros!$E$19),"C",IF($H318&lt;Parâmetros!$E$20,"A","B"))))))</f>
        <v/>
      </c>
      <c r="L318" s="30">
        <f>SUMIFS(Dados!$E:$E,Dados!$A:$A,$A318,Dados!$S:$S,$F318)</f>
        <v>0</v>
      </c>
      <c r="M318" s="30" t="str">
        <f>IFERROR(INDEX(Parâmetros!$E$6:$E$11,MATCH($K318,Parâmetros!$A$6:$A$11,0)),"")</f>
        <v/>
      </c>
      <c r="N318" s="33" t="str">
        <f t="shared" si="25"/>
        <v/>
      </c>
      <c r="O318" s="33">
        <f>Parâmetros!$E$13</f>
        <v>0.8</v>
      </c>
      <c r="P318" s="32" t="str">
        <f>IF(OR($M318="",$F318&gt;Parâmetros!$E$14),"Não","Sim")</f>
        <v>Não</v>
      </c>
      <c r="Q318" s="32" t="str">
        <f t="shared" si="26"/>
        <v/>
      </c>
      <c r="R318" s="32" t="str">
        <f t="shared" si="27"/>
        <v/>
      </c>
      <c r="S318" s="30" t="str">
        <f t="shared" si="28"/>
        <v/>
      </c>
      <c r="T318" s="32" t="str">
        <f>IF($Q318&lt;&gt;"Sim","",IF($N318&gt;Parâmetros!$E$15,"Sim","Não"))</f>
        <v/>
      </c>
      <c r="U318" s="17" t="str">
        <f t="shared" si="29"/>
        <v>Folga</v>
      </c>
      <c r="V318" s="17" t="str">
        <f>IF($AC318&lt;&gt;"",IF($L318&gt;0,"ATENÇÃO · apontou em dia de "&amp;LOWER($AC318)&amp;" cadastrado","Exceção cadastrada · "&amp;$AC318)&amp;IF($AD318="",""," · "&amp;$AD318),IF($E318="Férias",IF($L318&gt;0,"ATENÇÃO · apontou estando de férias no cadastro","Férias no cadastro"),IF($Y318="Férias / afastamento","Afastamento · "&amp;($Z318+$AA318-1)&amp;" dias seguidos sem apontamento",IF($Y318="Folga trabalhada","ATENÇÃO · apontou em dia de folga da escala 5x2",IF($Y318="Folga",IF(AND($D318="5x2",OR(WEEKDAY($F318,2)=6,WEEKDAY($F318,2)=7)),"Folga de fim de semana da escala 5x2",IF(AND(OR($D318="6x1",$D318="FF 6x1"),WEEKDAY($F318,2)=6,FALSE()),"Folga de fim de semana · apontou no domingo anterior",IF(AND(OR($D318="6x1",$D318="FF 6x1"),WEEKDAY($F318,2)=7,AND($A318=$A317,$L317&gt;0)),"Folga de fim de semana · apontou no sábado",IF(AND(OR($D318="6x1",$D318="FF 6x1"),OR(WEEKDAY($F318,2)=6,WEEKDAY($F318,2)=7)),"Folga de fim de semana · sem apontamento no sábado nem no domingo","Folga prevista pelo ciclo")))),IF($Y318="Indeterminado (início da série)","Sem histórico anterior — informe o dia do ciclo no Cadastro",IF($Y318="Falta de registro",IF(OR(OR($D318="6x1",$D318="FF 6x1"),$D318="5x2"),"FALTA DE REGISTRO · dia útil da escala "&amp;$E318,"FALTA DE REGISTRO · dia "&amp;$W318&amp;" de "&amp;IFERROR(INDEX(Parâmetros!$B$39:$B$48,MATCH($E318,Parâmetros!$A$39:$A$48,0)),99)&amp;" do ciclo"),IF(OR($D318="6x1",$D318="FF 6x1"),IF(OR(AND(WEEKDAY($F318,2)=6,AND($A318=$A319,$L319&gt;0)),AND(WEEKDAY($F318,2)=7,AND($A318=$A317,$L317&gt;0))),"ATENÇÃO · apontou sábado e domingo no mesmo fim de semana",IF(OR(WEEKDAY($F318,2)=6,WEEKDAY($F318,2)=7),"Jornada de fim de semana do 6x1",IF(OR($H318&gt;=Parâmetros!$E$20,$H318&lt;Parâmetros!$E$19),"ATENÇÃO · 6x1 apontou fora do horário diurno","Jornada fixa do 6x1"))),IF($D318="5x2","Jornada fixa do 5x2",IF($D318="Folguista",IF($J318=$K318,"Evidência confirma sequência","DIVERGE · sequência "&amp;$J318&amp;" × evidência "&amp;$K318),IF($K318=$E318,"Evidência confirma cadastro","DIVERGE · cadastro "&amp;$E318&amp;" × evidência "&amp;$K318)))))))))))</f>
        <v>Folga prevista pelo ciclo</v>
      </c>
      <c r="W318" s="34">
        <f>IF(OR(OR($D318="6x1",$D318="FF 6x1"),$D318="5x2"),"",IF($AB318&lt;&gt;$AB317,IF(IFERROR(INDEX(Cadastro!$F$5:$F$243,$AB318),"")="",IF($L318&gt;0,1,0),IF(IFERROR(INDEX(Cadastro!$F$5:$F$243,$AB318),"")&lt;=IFERROR(INDEX(Parâmetros!$B$39:$B$48,MATCH($E318,Parâmetros!$A$39:$A$48,0)),99),IFERROR(INDEX(Cadastro!$F$5:$F$243,$AB318),""),0)),IF($L318&gt;0,IF(N($X317)&gt;0,1,N($W317)+1),IF(AND($L318=0,OR(N($W317)&gt;=IFERROR(INDEX(Parâmetros!$B$39:$B$48,MATCH($E318,Parâmetros!$A$39:$A$48,0)),99),AND(N($X317)&gt;0,N($X317)&lt;IFERROR(INDEX(Parâmetros!$C$39:$C$48,MATCH($E318,Parâmetros!$A$39:$A$48,0)),0)))),0,N($W317)+1))))</f>
        <v>0</v>
      </c>
      <c r="X318" s="34">
        <f>IF(OR(OR($D318="6x1",$D318="FF 6x1"),$D318="5x2"),"",IF($AB318&lt;&gt;$AB317,IF(IFERROR(INDEX(Cadastro!$F$5:$F$243,$AB318),"")="",0,IF(IFERROR(INDEX(Cadastro!$F$5:$F$243,$AB318),"")&gt;IFERROR(INDEX(Parâmetros!$B$39:$B$48,MATCH($E318,Parâmetros!$A$39:$A$48,0)),99),IFERROR(INDEX(Cadastro!$F$5:$F$243,$AB318),"")-IFERROR(INDEX(Parâmetros!$B$39:$B$48,MATCH($E318,Parâmetros!$A$39:$A$48,0)),99),0)),IF(AND($L318=0,OR(N($W317)&gt;=IFERROR(INDEX(Parâmetros!$B$39:$B$48,MATCH($E318,Parâmetros!$A$39:$A$48,0)),99),AND(N($X317)&gt;0,N($X317)&lt;IFERROR(INDEX(Parâmetros!$C$39:$C$48,MATCH($E318,Parâmetros!$A$39:$A$48,0)),0)))),N($X317)+1,0)))</f>
        <v>1</v>
      </c>
      <c r="Y318" t="str">
        <f>IF($AC318&lt;&gt;"",IF($L318&gt;0,$AC318&amp;" · com apontamento",$AC318),IF($E318="Férias",IF($L318&gt;0,"Férias · com apontamento","Férias (cadastro)"),IF(($Z318+$AA318-1)&gt;Parâmetros!$E$16,"Férias / afastamento",IF(AND($D318="5x2",OR(WEEKDAY($F318,2)=6,WEEKDAY($F318,2)=7)),IF($L318&gt;0,"Folga trabalhada","Folga"),IF($L318&gt;0,"Trabalhado",IF(OR(OR($D318="6x1",$D318="FF 6x1"),$D318="5x2"),IF(AND(OR($D318="6x1",$D318="FF 6x1"),OR(WEEKDAY($F318,2)=6,WEEKDAY($F318,2)=7)),"Folga","Falta de registro"),IF(AND($AB318&lt;&gt;$AB317,IFERROR(INDEX(Cadastro!$F$5:$F$243,$AB318),"")=""),"Indeterminado (início da série)",IF($X318&gt;0,"Folga","Falta de registro"))))))))</f>
        <v>Folga</v>
      </c>
      <c r="Z318" s="34">
        <f>IF(OR($L318&gt;0,$F318&gt;Parâmetros!$E$14),0,IF($A318&lt;&gt;$A317,1,N($Z317)+1))</f>
        <v>1</v>
      </c>
      <c r="AA318" s="34">
        <f>IF(OR($L318&gt;0,$F318&gt;Parâmetros!$E$14),0,IF(OR($A318&lt;&gt;$A319,$F319&gt;Parâmetros!$E$14),1,N($AA319)+1))</f>
        <v>1</v>
      </c>
      <c r="AB318" s="31">
        <f>IFERROR(MATCH($A318&amp;"|"&amp;TEXT(_xlfn.MAXIFS(Cadastro!$E$5:$E$243,Cadastro!$A$5:$A$243,$A318,Cadastro!$E$5:$E$243,"&lt;="&amp;$F318),"yyyymmdd"),Cadastro!$I$5:$I$243,0),"")</f>
        <v>38</v>
      </c>
      <c r="AC318" t="str">
        <f>IFERROR(_xlfn.SINGLE(INDEX(Exceções!$D$5:$D$203,MATCH($A318&amp;"|"&amp;$F318,Exceções!$F$5:$F$203,0))),"")</f>
        <v/>
      </c>
      <c r="AD318" t="str">
        <f>IF($AC318="","",IFERROR(_xlfn.SINGLE(INDEX(Exceções!$E$5:$E$203,MATCH($A318&amp;"|"&amp;$F318,Exceções!$F$5:$F$203,0))),""))</f>
        <v/>
      </c>
    </row>
    <row r="319" spans="1:30" ht="15" hidden="1" customHeight="1" x14ac:dyDescent="0.25">
      <c r="A319" s="31">
        <v>56784</v>
      </c>
      <c r="B319" s="17" t="s">
        <v>66</v>
      </c>
      <c r="C319" s="17" t="str">
        <f>IFERROR(INDEX(Cadastro!$C$5:$C$243,$AB319),"NÃO INFORMADO")</f>
        <v>USI</v>
      </c>
      <c r="D319" s="17" t="str">
        <f>IFERROR(INDEX(Cadastro!$D$5:$D$243,$AB319),"")</f>
        <v>B</v>
      </c>
      <c r="E319" s="17" t="str">
        <f>IFERROR(INDEX(Cadastro!$G$5:$G$243,$AB319),"")</f>
        <v>B</v>
      </c>
      <c r="F319" s="29">
        <v>46309</v>
      </c>
      <c r="G319" s="32" t="str">
        <f t="shared" si="24"/>
        <v>qua</v>
      </c>
      <c r="H319" s="31">
        <f>IF($L319=0,"",_xlfn.MINIFS(Dados!$Q:$Q,Dados!$A:$A,$A319,Dados!$S:$S,$F319))</f>
        <v>935</v>
      </c>
      <c r="I319" s="31">
        <f>IF($H319="","",_xlfn.MAXIFS(Dados!$R:$R,Dados!$A:$A,$A319,Dados!$S:$S,$F319))</f>
        <v>1399</v>
      </c>
      <c r="J319" s="32" t="str">
        <f>IF($D319&lt;&gt;"Folguista","",IFERROR(INDEX(Parâmetros!$D$52:$G$52,1,MIN(4,MAX(1,$W319))),""))</f>
        <v/>
      </c>
      <c r="K319" s="32" t="str">
        <f>IF(OR($AC319&lt;&gt;"",$Y319="Folga",$Y319="Folga trabalhada",$Y319="Férias (cadastro)",$Y319="Férias / afastamento",$Y319="Indeterminado (início da série)"),"",IF(OR($D319="6x1",$D319="FF 6x1"),IF(OR(WEEKDAY($F319,2)=6,WEEKDAY($F319,2)=7),"6x1 sáb/dom","6x1"),IF($D319="5x2","5x2",IF($H319="",IF($D319="Folguista",$J319,$E319),IF(OR($H319&gt;=Parâmetros!$E$18,$H319&lt;Parâmetros!$E$19),"C",IF($H319&lt;Parâmetros!$E$20,"A","B"))))))</f>
        <v>B</v>
      </c>
      <c r="L319" s="30">
        <f>SUMIFS(Dados!$E:$E,Dados!$A:$A,$A319,Dados!$S:$S,$F319)</f>
        <v>6.87</v>
      </c>
      <c r="M319" s="30">
        <f>IFERROR(INDEX(Parâmetros!$E$6:$E$11,MATCH($K319,Parâmetros!$A$6:$A$11,0)),"")</f>
        <v>7.67</v>
      </c>
      <c r="N319" s="33">
        <f t="shared" si="25"/>
        <v>0.89569752281616688</v>
      </c>
      <c r="O319" s="33">
        <f>Parâmetros!$E$13</f>
        <v>0.8</v>
      </c>
      <c r="P319" s="32" t="str">
        <f>IF(OR($M319="",$F319&gt;Parâmetros!$E$14),"Não","Sim")</f>
        <v>Sim</v>
      </c>
      <c r="Q319" s="32" t="str">
        <f t="shared" si="26"/>
        <v>Sim</v>
      </c>
      <c r="R319" s="32" t="str">
        <f t="shared" si="27"/>
        <v>Sim</v>
      </c>
      <c r="S319" s="30">
        <f t="shared" si="28"/>
        <v>0</v>
      </c>
      <c r="T319" s="32" t="str">
        <f>IF($Q319&lt;&gt;"Sim","",IF($N319&gt;Parâmetros!$E$15,"Sim","Não"))</f>
        <v>Não</v>
      </c>
      <c r="U319" s="17" t="str">
        <f t="shared" si="29"/>
        <v>Na meta</v>
      </c>
      <c r="V319" s="17" t="str">
        <f>IF($AC319&lt;&gt;"",IF($L319&gt;0,"ATENÇÃO · apontou em dia de "&amp;LOWER($AC319)&amp;" cadastrado","Exceção cadastrada · "&amp;$AC319)&amp;IF($AD319="",""," · "&amp;$AD319),IF($E319="Férias",IF($L319&gt;0,"ATENÇÃO · apontou estando de férias no cadastro","Férias no cadastro"),IF($Y319="Férias / afastamento","Afastamento · "&amp;($Z319+$AA319-1)&amp;" dias seguidos sem apontamento",IF($Y319="Folga trabalhada","ATENÇÃO · apontou em dia de folga da escala 5x2",IF($Y319="Folga",IF(AND($D319="5x2",OR(WEEKDAY($F319,2)=6,WEEKDAY($F319,2)=7)),"Folga de fim de semana da escala 5x2",IF(AND(OR($D319="6x1",$D319="FF 6x1"),WEEKDAY($F319,2)=6,FALSE()),"Folga de fim de semana · apontou no domingo anterior",IF(AND(OR($D319="6x1",$D319="FF 6x1"),WEEKDAY($F319,2)=7,AND($A319=$A318,$L318&gt;0)),"Folga de fim de semana · apontou no sábado",IF(AND(OR($D319="6x1",$D319="FF 6x1"),OR(WEEKDAY($F319,2)=6,WEEKDAY($F319,2)=7)),"Folga de fim de semana · sem apontamento no sábado nem no domingo","Folga prevista pelo ciclo")))),IF($Y319="Indeterminado (início da série)","Sem histórico anterior — informe o dia do ciclo no Cadastro",IF($Y319="Falta de registro",IF(OR(OR($D319="6x1",$D319="FF 6x1"),$D319="5x2"),"FALTA DE REGISTRO · dia útil da escala "&amp;$E319,"FALTA DE REGISTRO · dia "&amp;$W319&amp;" de "&amp;IFERROR(INDEX(Parâmetros!$B$39:$B$48,MATCH($E319,Parâmetros!$A$39:$A$48,0)),99)&amp;" do ciclo"),IF(OR($D319="6x1",$D319="FF 6x1"),IF(OR(AND(WEEKDAY($F319,2)=6,AND($A319=$A320,$L320&gt;0)),AND(WEEKDAY($F319,2)=7,AND($A319=$A318,$L318&gt;0))),"ATENÇÃO · apontou sábado e domingo no mesmo fim de semana",IF(OR(WEEKDAY($F319,2)=6,WEEKDAY($F319,2)=7),"Jornada de fim de semana do 6x1",IF(OR($H319&gt;=Parâmetros!$E$20,$H319&lt;Parâmetros!$E$19),"ATENÇÃO · 6x1 apontou fora do horário diurno","Jornada fixa do 6x1"))),IF($D319="5x2","Jornada fixa do 5x2",IF($D319="Folguista",IF($J319=$K319,"Evidência confirma sequência","DIVERGE · sequência "&amp;$J319&amp;" × evidência "&amp;$K319),IF($K319=$E319,"Evidência confirma cadastro","DIVERGE · cadastro "&amp;$E319&amp;" × evidência "&amp;$K319)))))))))))</f>
        <v>Evidência confirma cadastro</v>
      </c>
      <c r="W319" s="34">
        <f>IF(OR(OR($D319="6x1",$D319="FF 6x1"),$D319="5x2"),"",IF($AB319&lt;&gt;$AB318,IF(IFERROR(INDEX(Cadastro!$F$5:$F$243,$AB319),"")="",IF($L319&gt;0,1,0),IF(IFERROR(INDEX(Cadastro!$F$5:$F$243,$AB319),"")&lt;=IFERROR(INDEX(Parâmetros!$B$39:$B$48,MATCH($E319,Parâmetros!$A$39:$A$48,0)),99),IFERROR(INDEX(Cadastro!$F$5:$F$243,$AB319),""),0)),IF($L319&gt;0,IF(N($X318)&gt;0,1,N($W318)+1),IF(AND($L319=0,OR(N($W318)&gt;=IFERROR(INDEX(Parâmetros!$B$39:$B$48,MATCH($E319,Parâmetros!$A$39:$A$48,0)),99),AND(N($X318)&gt;0,N($X318)&lt;IFERROR(INDEX(Parâmetros!$C$39:$C$48,MATCH($E319,Parâmetros!$A$39:$A$48,0)),0)))),0,N($W318)+1))))</f>
        <v>1</v>
      </c>
      <c r="X319" s="34">
        <f>IF(OR(OR($D319="6x1",$D319="FF 6x1"),$D319="5x2"),"",IF($AB319&lt;&gt;$AB318,IF(IFERROR(INDEX(Cadastro!$F$5:$F$243,$AB319),"")="",0,IF(IFERROR(INDEX(Cadastro!$F$5:$F$243,$AB319),"")&gt;IFERROR(INDEX(Parâmetros!$B$39:$B$48,MATCH($E319,Parâmetros!$A$39:$A$48,0)),99),IFERROR(INDEX(Cadastro!$F$5:$F$243,$AB319),"")-IFERROR(INDEX(Parâmetros!$B$39:$B$48,MATCH($E319,Parâmetros!$A$39:$A$48,0)),99),0)),IF(AND($L319=0,OR(N($W318)&gt;=IFERROR(INDEX(Parâmetros!$B$39:$B$48,MATCH($E319,Parâmetros!$A$39:$A$48,0)),99),AND(N($X318)&gt;0,N($X318)&lt;IFERROR(INDEX(Parâmetros!$C$39:$C$48,MATCH($E319,Parâmetros!$A$39:$A$48,0)),0)))),N($X318)+1,0)))</f>
        <v>0</v>
      </c>
      <c r="Y319" t="str">
        <f>IF($AC319&lt;&gt;"",IF($L319&gt;0,$AC319&amp;" · com apontamento",$AC319),IF($E319="Férias",IF($L319&gt;0,"Férias · com apontamento","Férias (cadastro)"),IF(($Z319+$AA319-1)&gt;Parâmetros!$E$16,"Férias / afastamento",IF(AND($D319="5x2",OR(WEEKDAY($F319,2)=6,WEEKDAY($F319,2)=7)),IF($L319&gt;0,"Folga trabalhada","Folga"),IF($L319&gt;0,"Trabalhado",IF(OR(OR($D319="6x1",$D319="FF 6x1"),$D319="5x2"),IF(AND(OR($D319="6x1",$D319="FF 6x1"),OR(WEEKDAY($F319,2)=6,WEEKDAY($F319,2)=7)),"Folga","Falta de registro"),IF(AND($AB319&lt;&gt;$AB318,IFERROR(INDEX(Cadastro!$F$5:$F$243,$AB319),"")=""),"Indeterminado (início da série)",IF($X319&gt;0,"Folga","Falta de registro"))))))))</f>
        <v>Trabalhado</v>
      </c>
      <c r="Z319" s="34">
        <f>IF(OR($L319&gt;0,$F319&gt;Parâmetros!$E$14),0,IF($A319&lt;&gt;$A318,1,N($Z318)+1))</f>
        <v>0</v>
      </c>
      <c r="AA319" s="34">
        <f>IF(OR($L319&gt;0,$F319&gt;Parâmetros!$E$14),0,IF(OR($A319&lt;&gt;$A320,$F320&gt;Parâmetros!$E$14),1,N($AA320)+1))</f>
        <v>0</v>
      </c>
      <c r="AB319" s="31">
        <f>IFERROR(MATCH($A319&amp;"|"&amp;TEXT(_xlfn.MAXIFS(Cadastro!$E$5:$E$243,Cadastro!$A$5:$A$243,$A319,Cadastro!$E$5:$E$243,"&lt;="&amp;$F319),"yyyymmdd"),Cadastro!$I$5:$I$243,0),"")</f>
        <v>39</v>
      </c>
      <c r="AC319" t="str">
        <f>IFERROR(_xlfn.SINGLE(INDEX(Exceções!$D$5:$D$203,MATCH($A319&amp;"|"&amp;$F319,Exceções!$F$5:$F$203,0))),"")</f>
        <v/>
      </c>
      <c r="AD319" t="str">
        <f>IF($AC319="","",IFERROR(_xlfn.SINGLE(INDEX(Exceções!$E$5:$E$203,MATCH($A319&amp;"|"&amp;$F319,Exceções!$F$5:$F$203,0))),""))</f>
        <v/>
      </c>
    </row>
    <row r="320" spans="1:30" ht="15" hidden="1" customHeight="1" x14ac:dyDescent="0.25">
      <c r="A320" s="31">
        <v>56784</v>
      </c>
      <c r="B320" s="17" t="s">
        <v>66</v>
      </c>
      <c r="C320" s="17" t="str">
        <f>IFERROR(INDEX(Cadastro!$C$5:$C$243,$AB320),"NÃO INFORMADO")</f>
        <v>USI</v>
      </c>
      <c r="D320" s="17" t="str">
        <f>IFERROR(INDEX(Cadastro!$D$5:$D$243,$AB320),"")</f>
        <v>B</v>
      </c>
      <c r="E320" s="17" t="str">
        <f>IFERROR(INDEX(Cadastro!$G$5:$G$243,$AB320),"")</f>
        <v>B</v>
      </c>
      <c r="F320" s="29">
        <v>46310</v>
      </c>
      <c r="G320" s="32" t="str">
        <f t="shared" si="24"/>
        <v>qui</v>
      </c>
      <c r="H320" s="31">
        <f>IF($L320=0,"",_xlfn.MINIFS(Dados!$Q:$Q,Dados!$A:$A,$A320,Dados!$S:$S,$F320))</f>
        <v>930</v>
      </c>
      <c r="I320" s="31">
        <f>IF($H320="","",_xlfn.MAXIFS(Dados!$R:$R,Dados!$A:$A,$A320,Dados!$S:$S,$F320))</f>
        <v>1394</v>
      </c>
      <c r="J320" s="32" t="str">
        <f>IF($D320&lt;&gt;"Folguista","",IFERROR(INDEX(Parâmetros!$D$52:$G$52,1,MIN(4,MAX(1,$W320))),""))</f>
        <v/>
      </c>
      <c r="K320" s="32" t="str">
        <f>IF(OR($AC320&lt;&gt;"",$Y320="Folga",$Y320="Folga trabalhada",$Y320="Férias (cadastro)",$Y320="Férias / afastamento",$Y320="Indeterminado (início da série)"),"",IF(OR($D320="6x1",$D320="FF 6x1"),IF(OR(WEEKDAY($F320,2)=6,WEEKDAY($F320,2)=7),"6x1 sáb/dom","6x1"),IF($D320="5x2","5x2",IF($H320="",IF($D320="Folguista",$J320,$E320),IF(OR($H320&gt;=Parâmetros!$E$18,$H320&lt;Parâmetros!$E$19),"C",IF($H320&lt;Parâmetros!$E$20,"A","B"))))))</f>
        <v>B</v>
      </c>
      <c r="L320" s="30">
        <f>SUMIFS(Dados!$E:$E,Dados!$A:$A,$A320,Dados!$S:$S,$F320)</f>
        <v>6.74</v>
      </c>
      <c r="M320" s="30">
        <f>IFERROR(INDEX(Parâmetros!$E$6:$E$11,MATCH($K320,Parâmetros!$A$6:$A$11,0)),"")</f>
        <v>7.67</v>
      </c>
      <c r="N320" s="33">
        <f t="shared" si="25"/>
        <v>0.87874837027379404</v>
      </c>
      <c r="O320" s="33">
        <f>Parâmetros!$E$13</f>
        <v>0.8</v>
      </c>
      <c r="P320" s="32" t="str">
        <f>IF(OR($M320="",$F320&gt;Parâmetros!$E$14),"Não","Sim")</f>
        <v>Sim</v>
      </c>
      <c r="Q320" s="32" t="str">
        <f t="shared" si="26"/>
        <v>Sim</v>
      </c>
      <c r="R320" s="32" t="str">
        <f t="shared" si="27"/>
        <v>Sim</v>
      </c>
      <c r="S320" s="30">
        <f t="shared" si="28"/>
        <v>0</v>
      </c>
      <c r="T320" s="32" t="str">
        <f>IF($Q320&lt;&gt;"Sim","",IF($N320&gt;Parâmetros!$E$15,"Sim","Não"))</f>
        <v>Não</v>
      </c>
      <c r="U320" s="17" t="str">
        <f t="shared" si="29"/>
        <v>Na meta</v>
      </c>
      <c r="V320" s="17" t="str">
        <f>IF($AC320&lt;&gt;"",IF($L320&gt;0,"ATENÇÃO · apontou em dia de "&amp;LOWER($AC320)&amp;" cadastrado","Exceção cadastrada · "&amp;$AC320)&amp;IF($AD320="",""," · "&amp;$AD320),IF($E320="Férias",IF($L320&gt;0,"ATENÇÃO · apontou estando de férias no cadastro","Férias no cadastro"),IF($Y320="Férias / afastamento","Afastamento · "&amp;($Z320+$AA320-1)&amp;" dias seguidos sem apontamento",IF($Y320="Folga trabalhada","ATENÇÃO · apontou em dia de folga da escala 5x2",IF($Y320="Folga",IF(AND($D320="5x2",OR(WEEKDAY($F320,2)=6,WEEKDAY($F320,2)=7)),"Folga de fim de semana da escala 5x2",IF(AND(OR($D320="6x1",$D320="FF 6x1"),WEEKDAY($F320,2)=6,FALSE()),"Folga de fim de semana · apontou no domingo anterior",IF(AND(OR($D320="6x1",$D320="FF 6x1"),WEEKDAY($F320,2)=7,AND($A320=$A319,$L319&gt;0)),"Folga de fim de semana · apontou no sábado",IF(AND(OR($D320="6x1",$D320="FF 6x1"),OR(WEEKDAY($F320,2)=6,WEEKDAY($F320,2)=7)),"Folga de fim de semana · sem apontamento no sábado nem no domingo","Folga prevista pelo ciclo")))),IF($Y320="Indeterminado (início da série)","Sem histórico anterior — informe o dia do ciclo no Cadastro",IF($Y320="Falta de registro",IF(OR(OR($D320="6x1",$D320="FF 6x1"),$D320="5x2"),"FALTA DE REGISTRO · dia útil da escala "&amp;$E320,"FALTA DE REGISTRO · dia "&amp;$W320&amp;" de "&amp;IFERROR(INDEX(Parâmetros!$B$39:$B$48,MATCH($E320,Parâmetros!$A$39:$A$48,0)),99)&amp;" do ciclo"),IF(OR($D320="6x1",$D320="FF 6x1"),IF(OR(AND(WEEKDAY($F320,2)=6,AND($A320=$A321,$L321&gt;0)),AND(WEEKDAY($F320,2)=7,AND($A320=$A319,$L319&gt;0))),"ATENÇÃO · apontou sábado e domingo no mesmo fim de semana",IF(OR(WEEKDAY($F320,2)=6,WEEKDAY($F320,2)=7),"Jornada de fim de semana do 6x1",IF(OR($H320&gt;=Parâmetros!$E$20,$H320&lt;Parâmetros!$E$19),"ATENÇÃO · 6x1 apontou fora do horário diurno","Jornada fixa do 6x1"))),IF($D320="5x2","Jornada fixa do 5x2",IF($D320="Folguista",IF($J320=$K320,"Evidência confirma sequência","DIVERGE · sequência "&amp;$J320&amp;" × evidência "&amp;$K320),IF($K320=$E320,"Evidência confirma cadastro","DIVERGE · cadastro "&amp;$E320&amp;" × evidência "&amp;$K320)))))))))))</f>
        <v>Evidência confirma cadastro</v>
      </c>
      <c r="W320" s="34">
        <f>IF(OR(OR($D320="6x1",$D320="FF 6x1"),$D320="5x2"),"",IF($AB320&lt;&gt;$AB319,IF(IFERROR(INDEX(Cadastro!$F$5:$F$243,$AB320),"")="",IF($L320&gt;0,1,0),IF(IFERROR(INDEX(Cadastro!$F$5:$F$243,$AB320),"")&lt;=IFERROR(INDEX(Parâmetros!$B$39:$B$48,MATCH($E320,Parâmetros!$A$39:$A$48,0)),99),IFERROR(INDEX(Cadastro!$F$5:$F$243,$AB320),""),0)),IF($L320&gt;0,IF(N($X319)&gt;0,1,N($W319)+1),IF(AND($L320=0,OR(N($W319)&gt;=IFERROR(INDEX(Parâmetros!$B$39:$B$48,MATCH($E320,Parâmetros!$A$39:$A$48,0)),99),AND(N($X319)&gt;0,N($X319)&lt;IFERROR(INDEX(Parâmetros!$C$39:$C$48,MATCH($E320,Parâmetros!$A$39:$A$48,0)),0)))),0,N($W319)+1))))</f>
        <v>2</v>
      </c>
      <c r="X320" s="34">
        <f>IF(OR(OR($D320="6x1",$D320="FF 6x1"),$D320="5x2"),"",IF($AB320&lt;&gt;$AB319,IF(IFERROR(INDEX(Cadastro!$F$5:$F$243,$AB320),"")="",0,IF(IFERROR(INDEX(Cadastro!$F$5:$F$243,$AB320),"")&gt;IFERROR(INDEX(Parâmetros!$B$39:$B$48,MATCH($E320,Parâmetros!$A$39:$A$48,0)),99),IFERROR(INDEX(Cadastro!$F$5:$F$243,$AB320),"")-IFERROR(INDEX(Parâmetros!$B$39:$B$48,MATCH($E320,Parâmetros!$A$39:$A$48,0)),99),0)),IF(AND($L320=0,OR(N($W319)&gt;=IFERROR(INDEX(Parâmetros!$B$39:$B$48,MATCH($E320,Parâmetros!$A$39:$A$48,0)),99),AND(N($X319)&gt;0,N($X319)&lt;IFERROR(INDEX(Parâmetros!$C$39:$C$48,MATCH($E320,Parâmetros!$A$39:$A$48,0)),0)))),N($X319)+1,0)))</f>
        <v>0</v>
      </c>
      <c r="Y320" t="str">
        <f>IF($AC320&lt;&gt;"",IF($L320&gt;0,$AC320&amp;" · com apontamento",$AC320),IF($E320="Férias",IF($L320&gt;0,"Férias · com apontamento","Férias (cadastro)"),IF(($Z320+$AA320-1)&gt;Parâmetros!$E$16,"Férias / afastamento",IF(AND($D320="5x2",OR(WEEKDAY($F320,2)=6,WEEKDAY($F320,2)=7)),IF($L320&gt;0,"Folga trabalhada","Folga"),IF($L320&gt;0,"Trabalhado",IF(OR(OR($D320="6x1",$D320="FF 6x1"),$D320="5x2"),IF(AND(OR($D320="6x1",$D320="FF 6x1"),OR(WEEKDAY($F320,2)=6,WEEKDAY($F320,2)=7)),"Folga","Falta de registro"),IF(AND($AB320&lt;&gt;$AB319,IFERROR(INDEX(Cadastro!$F$5:$F$243,$AB320),"")=""),"Indeterminado (início da série)",IF($X320&gt;0,"Folga","Falta de registro"))))))))</f>
        <v>Trabalhado</v>
      </c>
      <c r="Z320" s="34">
        <f>IF(OR($L320&gt;0,$F320&gt;Parâmetros!$E$14),0,IF($A320&lt;&gt;$A319,1,N($Z319)+1))</f>
        <v>0</v>
      </c>
      <c r="AA320" s="34">
        <f>IF(OR($L320&gt;0,$F320&gt;Parâmetros!$E$14),0,IF(OR($A320&lt;&gt;$A321,$F321&gt;Parâmetros!$E$14),1,N($AA321)+1))</f>
        <v>0</v>
      </c>
      <c r="AB320" s="31">
        <f>IFERROR(MATCH($A320&amp;"|"&amp;TEXT(_xlfn.MAXIFS(Cadastro!$E$5:$E$243,Cadastro!$A$5:$A$243,$A320,Cadastro!$E$5:$E$243,"&lt;="&amp;$F320),"yyyymmdd"),Cadastro!$I$5:$I$243,0),"")</f>
        <v>39</v>
      </c>
      <c r="AC320" t="str">
        <f>IFERROR(_xlfn.SINGLE(INDEX(Exceções!$D$5:$D$203,MATCH($A320&amp;"|"&amp;$F320,Exceções!$F$5:$F$203,0))),"")</f>
        <v/>
      </c>
      <c r="AD320" t="str">
        <f>IF($AC320="","",IFERROR(_xlfn.SINGLE(INDEX(Exceções!$E$5:$E$203,MATCH($A320&amp;"|"&amp;$F320,Exceções!$F$5:$F$203,0))),""))</f>
        <v/>
      </c>
    </row>
    <row r="321" spans="1:30" ht="15" hidden="1" customHeight="1" x14ac:dyDescent="0.25">
      <c r="A321" s="31">
        <v>56784</v>
      </c>
      <c r="B321" s="17" t="s">
        <v>66</v>
      </c>
      <c r="C321" s="17" t="str">
        <f>IFERROR(INDEX(Cadastro!$C$5:$C$243,$AB321),"NÃO INFORMADO")</f>
        <v>USI</v>
      </c>
      <c r="D321" s="17" t="str">
        <f>IFERROR(INDEX(Cadastro!$D$5:$D$243,$AB321),"")</f>
        <v>B</v>
      </c>
      <c r="E321" s="17" t="str">
        <f>IFERROR(INDEX(Cadastro!$G$5:$G$243,$AB321),"")</f>
        <v>B</v>
      </c>
      <c r="F321" s="29">
        <v>46311</v>
      </c>
      <c r="G321" s="32" t="str">
        <f t="shared" si="24"/>
        <v>sex</v>
      </c>
      <c r="H321" s="31">
        <f>IF($L321=0,"",_xlfn.MINIFS(Dados!$Q:$Q,Dados!$A:$A,$A321,Dados!$S:$S,$F321))</f>
        <v>930</v>
      </c>
      <c r="I321" s="31">
        <f>IF($H321="","",_xlfn.MAXIFS(Dados!$R:$R,Dados!$A:$A,$A321,Dados!$S:$S,$F321))</f>
        <v>1399</v>
      </c>
      <c r="J321" s="32" t="str">
        <f>IF($D321&lt;&gt;"Folguista","",IFERROR(INDEX(Parâmetros!$D$52:$G$52,1,MIN(4,MAX(1,$W321))),""))</f>
        <v/>
      </c>
      <c r="K321" s="32" t="str">
        <f>IF(OR($AC321&lt;&gt;"",$Y321="Folga",$Y321="Folga trabalhada",$Y321="Férias (cadastro)",$Y321="Férias / afastamento",$Y321="Indeterminado (início da série)"),"",IF(OR($D321="6x1",$D321="FF 6x1"),IF(OR(WEEKDAY($F321,2)=6,WEEKDAY($F321,2)=7),"6x1 sáb/dom","6x1"),IF($D321="5x2","5x2",IF($H321="",IF($D321="Folguista",$J321,$E321),IF(OR($H321&gt;=Parâmetros!$E$18,$H321&lt;Parâmetros!$E$19),"C",IF($H321&lt;Parâmetros!$E$20,"A","B"))))))</f>
        <v>B</v>
      </c>
      <c r="L321" s="30">
        <f>SUMIFS(Dados!$E:$E,Dados!$A:$A,$A321,Dados!$S:$S,$F321)</f>
        <v>6.77</v>
      </c>
      <c r="M321" s="30">
        <f>IFERROR(INDEX(Parâmetros!$E$6:$E$11,MATCH($K321,Parâmetros!$A$6:$A$11,0)),"")</f>
        <v>7.67</v>
      </c>
      <c r="N321" s="33">
        <f t="shared" si="25"/>
        <v>0.8826597131681877</v>
      </c>
      <c r="O321" s="33">
        <f>Parâmetros!$E$13</f>
        <v>0.8</v>
      </c>
      <c r="P321" s="32" t="str">
        <f>IF(OR($M321="",$F321&gt;Parâmetros!$E$14),"Não","Sim")</f>
        <v>Sim</v>
      </c>
      <c r="Q321" s="32" t="str">
        <f t="shared" si="26"/>
        <v>Sim</v>
      </c>
      <c r="R321" s="32" t="str">
        <f t="shared" si="27"/>
        <v>Sim</v>
      </c>
      <c r="S321" s="30">
        <f t="shared" si="28"/>
        <v>0</v>
      </c>
      <c r="T321" s="32" t="str">
        <f>IF($Q321&lt;&gt;"Sim","",IF($N321&gt;Parâmetros!$E$15,"Sim","Não"))</f>
        <v>Não</v>
      </c>
      <c r="U321" s="17" t="str">
        <f t="shared" si="29"/>
        <v>Na meta</v>
      </c>
      <c r="V321" s="17" t="str">
        <f>IF($AC321&lt;&gt;"",IF($L321&gt;0,"ATENÇÃO · apontou em dia de "&amp;LOWER($AC321)&amp;" cadastrado","Exceção cadastrada · "&amp;$AC321)&amp;IF($AD321="",""," · "&amp;$AD321),IF($E321="Férias",IF($L321&gt;0,"ATENÇÃO · apontou estando de férias no cadastro","Férias no cadastro"),IF($Y321="Férias / afastamento","Afastamento · "&amp;($Z321+$AA321-1)&amp;" dias seguidos sem apontamento",IF($Y321="Folga trabalhada","ATENÇÃO · apontou em dia de folga da escala 5x2",IF($Y321="Folga",IF(AND($D321="5x2",OR(WEEKDAY($F321,2)=6,WEEKDAY($F321,2)=7)),"Folga de fim de semana da escala 5x2",IF(AND(OR($D321="6x1",$D321="FF 6x1"),WEEKDAY($F321,2)=6,FALSE()),"Folga de fim de semana · apontou no domingo anterior",IF(AND(OR($D321="6x1",$D321="FF 6x1"),WEEKDAY($F321,2)=7,AND($A321=$A320,$L320&gt;0)),"Folga de fim de semana · apontou no sábado",IF(AND(OR($D321="6x1",$D321="FF 6x1"),OR(WEEKDAY($F321,2)=6,WEEKDAY($F321,2)=7)),"Folga de fim de semana · sem apontamento no sábado nem no domingo","Folga prevista pelo ciclo")))),IF($Y321="Indeterminado (início da série)","Sem histórico anterior — informe o dia do ciclo no Cadastro",IF($Y321="Falta de registro",IF(OR(OR($D321="6x1",$D321="FF 6x1"),$D321="5x2"),"FALTA DE REGISTRO · dia útil da escala "&amp;$E321,"FALTA DE REGISTRO · dia "&amp;$W321&amp;" de "&amp;IFERROR(INDEX(Parâmetros!$B$39:$B$48,MATCH($E321,Parâmetros!$A$39:$A$48,0)),99)&amp;" do ciclo"),IF(OR($D321="6x1",$D321="FF 6x1"),IF(OR(AND(WEEKDAY($F321,2)=6,AND($A321=$A322,$L322&gt;0)),AND(WEEKDAY($F321,2)=7,AND($A321=$A320,$L320&gt;0))),"ATENÇÃO · apontou sábado e domingo no mesmo fim de semana",IF(OR(WEEKDAY($F321,2)=6,WEEKDAY($F321,2)=7),"Jornada de fim de semana do 6x1",IF(OR($H321&gt;=Parâmetros!$E$20,$H321&lt;Parâmetros!$E$19),"ATENÇÃO · 6x1 apontou fora do horário diurno","Jornada fixa do 6x1"))),IF($D321="5x2","Jornada fixa do 5x2",IF($D321="Folguista",IF($J321=$K321,"Evidência confirma sequência","DIVERGE · sequência "&amp;$J321&amp;" × evidência "&amp;$K321),IF($K321=$E321,"Evidência confirma cadastro","DIVERGE · cadastro "&amp;$E321&amp;" × evidência "&amp;$K321)))))))))))</f>
        <v>Evidência confirma cadastro</v>
      </c>
      <c r="W321" s="34">
        <f>IF(OR(OR($D321="6x1",$D321="FF 6x1"),$D321="5x2"),"",IF($AB321&lt;&gt;$AB320,IF(IFERROR(INDEX(Cadastro!$F$5:$F$243,$AB321),"")="",IF($L321&gt;0,1,0),IF(IFERROR(INDEX(Cadastro!$F$5:$F$243,$AB321),"")&lt;=IFERROR(INDEX(Parâmetros!$B$39:$B$48,MATCH($E321,Parâmetros!$A$39:$A$48,0)),99),IFERROR(INDEX(Cadastro!$F$5:$F$243,$AB321),""),0)),IF($L321&gt;0,IF(N($X320)&gt;0,1,N($W320)+1),IF(AND($L321=0,OR(N($W320)&gt;=IFERROR(INDEX(Parâmetros!$B$39:$B$48,MATCH($E321,Parâmetros!$A$39:$A$48,0)),99),AND(N($X320)&gt;0,N($X320)&lt;IFERROR(INDEX(Parâmetros!$C$39:$C$48,MATCH($E321,Parâmetros!$A$39:$A$48,0)),0)))),0,N($W320)+1))))</f>
        <v>3</v>
      </c>
      <c r="X321" s="34">
        <f>IF(OR(OR($D321="6x1",$D321="FF 6x1"),$D321="5x2"),"",IF($AB321&lt;&gt;$AB320,IF(IFERROR(INDEX(Cadastro!$F$5:$F$243,$AB321),"")="",0,IF(IFERROR(INDEX(Cadastro!$F$5:$F$243,$AB321),"")&gt;IFERROR(INDEX(Parâmetros!$B$39:$B$48,MATCH($E321,Parâmetros!$A$39:$A$48,0)),99),IFERROR(INDEX(Cadastro!$F$5:$F$243,$AB321),"")-IFERROR(INDEX(Parâmetros!$B$39:$B$48,MATCH($E321,Parâmetros!$A$39:$A$48,0)),99),0)),IF(AND($L321=0,OR(N($W320)&gt;=IFERROR(INDEX(Parâmetros!$B$39:$B$48,MATCH($E321,Parâmetros!$A$39:$A$48,0)),99),AND(N($X320)&gt;0,N($X320)&lt;IFERROR(INDEX(Parâmetros!$C$39:$C$48,MATCH($E321,Parâmetros!$A$39:$A$48,0)),0)))),N($X320)+1,0)))</f>
        <v>0</v>
      </c>
      <c r="Y321" t="str">
        <f>IF($AC321&lt;&gt;"",IF($L321&gt;0,$AC321&amp;" · com apontamento",$AC321),IF($E321="Férias",IF($L321&gt;0,"Férias · com apontamento","Férias (cadastro)"),IF(($Z321+$AA321-1)&gt;Parâmetros!$E$16,"Férias / afastamento",IF(AND($D321="5x2",OR(WEEKDAY($F321,2)=6,WEEKDAY($F321,2)=7)),IF($L321&gt;0,"Folga trabalhada","Folga"),IF($L321&gt;0,"Trabalhado",IF(OR(OR($D321="6x1",$D321="FF 6x1"),$D321="5x2"),IF(AND(OR($D321="6x1",$D321="FF 6x1"),OR(WEEKDAY($F321,2)=6,WEEKDAY($F321,2)=7)),"Folga","Falta de registro"),IF(AND($AB321&lt;&gt;$AB320,IFERROR(INDEX(Cadastro!$F$5:$F$243,$AB321),"")=""),"Indeterminado (início da série)",IF($X321&gt;0,"Folga","Falta de registro"))))))))</f>
        <v>Trabalhado</v>
      </c>
      <c r="Z321" s="34">
        <f>IF(OR($L321&gt;0,$F321&gt;Parâmetros!$E$14),0,IF($A321&lt;&gt;$A320,1,N($Z320)+1))</f>
        <v>0</v>
      </c>
      <c r="AA321" s="34">
        <f>IF(OR($L321&gt;0,$F321&gt;Parâmetros!$E$14),0,IF(OR($A321&lt;&gt;$A322,$F322&gt;Parâmetros!$E$14),1,N($AA322)+1))</f>
        <v>0</v>
      </c>
      <c r="AB321" s="31">
        <f>IFERROR(MATCH($A321&amp;"|"&amp;TEXT(_xlfn.MAXIFS(Cadastro!$E$5:$E$243,Cadastro!$A$5:$A$243,$A321,Cadastro!$E$5:$E$243,"&lt;="&amp;$F321),"yyyymmdd"),Cadastro!$I$5:$I$243,0),"")</f>
        <v>39</v>
      </c>
      <c r="AC321" t="str">
        <f>IFERROR(_xlfn.SINGLE(INDEX(Exceções!$D$5:$D$203,MATCH($A321&amp;"|"&amp;$F321,Exceções!$F$5:$F$203,0))),"")</f>
        <v/>
      </c>
      <c r="AD321" t="str">
        <f>IF($AC321="","",IFERROR(_xlfn.SINGLE(INDEX(Exceções!$E$5:$E$203,MATCH($A321&amp;"|"&amp;$F321,Exceções!$F$5:$F$203,0))),""))</f>
        <v/>
      </c>
    </row>
    <row r="322" spans="1:30" ht="15" hidden="1" customHeight="1" x14ac:dyDescent="0.25">
      <c r="A322" s="31">
        <v>56784</v>
      </c>
      <c r="B322" s="17" t="s">
        <v>66</v>
      </c>
      <c r="C322" s="17" t="str">
        <f>IFERROR(INDEX(Cadastro!$C$5:$C$243,$AB322),"NÃO INFORMADO")</f>
        <v>USI</v>
      </c>
      <c r="D322" s="17" t="str">
        <f>IFERROR(INDEX(Cadastro!$D$5:$D$243,$AB322),"")</f>
        <v>B</v>
      </c>
      <c r="E322" s="17" t="str">
        <f>IFERROR(INDEX(Cadastro!$G$5:$G$243,$AB322),"")</f>
        <v>B</v>
      </c>
      <c r="F322" s="29">
        <v>46312</v>
      </c>
      <c r="G322" s="32" t="str">
        <f t="shared" ref="G322:G385" si="30">CHOOSE(WEEKDAY($F322,1),"dom","seg","ter","qua","qui","sex","sáb")</f>
        <v>sáb</v>
      </c>
      <c r="H322" s="31">
        <f>IF($L322=0,"",_xlfn.MINIFS(Dados!$Q:$Q,Dados!$A:$A,$A322,Dados!$S:$S,$F322))</f>
        <v>931</v>
      </c>
      <c r="I322" s="31">
        <f>IF($H322="","",_xlfn.MAXIFS(Dados!$R:$R,Dados!$A:$A,$A322,Dados!$S:$S,$F322))</f>
        <v>1389</v>
      </c>
      <c r="J322" s="32" t="str">
        <f>IF($D322&lt;&gt;"Folguista","",IFERROR(INDEX(Parâmetros!$D$52:$G$52,1,MIN(4,MAX(1,$W322))),""))</f>
        <v/>
      </c>
      <c r="K322" s="32" t="str">
        <f>IF(OR($AC322&lt;&gt;"",$Y322="Folga",$Y322="Folga trabalhada",$Y322="Férias (cadastro)",$Y322="Férias / afastamento",$Y322="Indeterminado (início da série)"),"",IF(OR($D322="6x1",$D322="FF 6x1"),IF(OR(WEEKDAY($F322,2)=6,WEEKDAY($F322,2)=7),"6x1 sáb/dom","6x1"),IF($D322="5x2","5x2",IF($H322="",IF($D322="Folguista",$J322,$E322),IF(OR($H322&gt;=Parâmetros!$E$18,$H322&lt;Parâmetros!$E$19),"C",IF($H322&lt;Parâmetros!$E$20,"A","B"))))))</f>
        <v>B</v>
      </c>
      <c r="L322" s="30">
        <f>SUMIFS(Dados!$E:$E,Dados!$A:$A,$A322,Dados!$S:$S,$F322)</f>
        <v>6.74</v>
      </c>
      <c r="M322" s="30">
        <f>IFERROR(INDEX(Parâmetros!$E$6:$E$11,MATCH($K322,Parâmetros!$A$6:$A$11,0)),"")</f>
        <v>7.67</v>
      </c>
      <c r="N322" s="33">
        <f t="shared" ref="N322:N385" si="31">IFERROR($L322/$M322,"")</f>
        <v>0.87874837027379404</v>
      </c>
      <c r="O322" s="33">
        <f>Parâmetros!$E$13</f>
        <v>0.8</v>
      </c>
      <c r="P322" s="32" t="str">
        <f>IF(OR($M322="",$F322&gt;Parâmetros!$E$14),"Não","Sim")</f>
        <v>Sim</v>
      </c>
      <c r="Q322" s="32" t="str">
        <f t="shared" ref="Q322:Q385" si="32">IF($P322="Não","",IF($L322&gt;0,"Sim","Não"))</f>
        <v>Sim</v>
      </c>
      <c r="R322" s="32" t="str">
        <f t="shared" ref="R322:R385" si="33">IF($Q322&lt;&gt;"Sim","",IF($N322&gt;=$O322,"Sim","Não"))</f>
        <v>Sim</v>
      </c>
      <c r="S322" s="30">
        <f t="shared" ref="S322:S385" si="34">IF($Q322&lt;&gt;"Sim","",MAX(0,$M322*$O322-$L322))</f>
        <v>0</v>
      </c>
      <c r="T322" s="32" t="str">
        <f>IF($Q322&lt;&gt;"Sim","",IF($N322&gt;Parâmetros!$E$15,"Sim","Não"))</f>
        <v>Não</v>
      </c>
      <c r="U322" s="17" t="str">
        <f t="shared" ref="U322:U385" si="35">IF($AC322&lt;&gt;"",$AC322,IF($P322="Não",IF($Y322="Folga","Folga",IF(LEFT($Y322,6)="Férias","Férias / afastamento",IF($Y322="Indeterminado (início da série)","Início da série","Fora da apuração"))),IF($Q322="Não","Falta de registro",IF($R322="Sim","Na meta","Abaixo da meta"))))</f>
        <v>Na meta</v>
      </c>
      <c r="V322" s="17" t="str">
        <f>IF($AC322&lt;&gt;"",IF($L322&gt;0,"ATENÇÃO · apontou em dia de "&amp;LOWER($AC322)&amp;" cadastrado","Exceção cadastrada · "&amp;$AC322)&amp;IF($AD322="",""," · "&amp;$AD322),IF($E322="Férias",IF($L322&gt;0,"ATENÇÃO · apontou estando de férias no cadastro","Férias no cadastro"),IF($Y322="Férias / afastamento","Afastamento · "&amp;($Z322+$AA322-1)&amp;" dias seguidos sem apontamento",IF($Y322="Folga trabalhada","ATENÇÃO · apontou em dia de folga da escala 5x2",IF($Y322="Folga",IF(AND($D322="5x2",OR(WEEKDAY($F322,2)=6,WEEKDAY($F322,2)=7)),"Folga de fim de semana da escala 5x2",IF(AND(OR($D322="6x1",$D322="FF 6x1"),WEEKDAY($F322,2)=6,FALSE()),"Folga de fim de semana · apontou no domingo anterior",IF(AND(OR($D322="6x1",$D322="FF 6x1"),WEEKDAY($F322,2)=7,AND($A322=$A321,$L321&gt;0)),"Folga de fim de semana · apontou no sábado",IF(AND(OR($D322="6x1",$D322="FF 6x1"),OR(WEEKDAY($F322,2)=6,WEEKDAY($F322,2)=7)),"Folga de fim de semana · sem apontamento no sábado nem no domingo","Folga prevista pelo ciclo")))),IF($Y322="Indeterminado (início da série)","Sem histórico anterior — informe o dia do ciclo no Cadastro",IF($Y322="Falta de registro",IF(OR(OR($D322="6x1",$D322="FF 6x1"),$D322="5x2"),"FALTA DE REGISTRO · dia útil da escala "&amp;$E322,"FALTA DE REGISTRO · dia "&amp;$W322&amp;" de "&amp;IFERROR(INDEX(Parâmetros!$B$39:$B$48,MATCH($E322,Parâmetros!$A$39:$A$48,0)),99)&amp;" do ciclo"),IF(OR($D322="6x1",$D322="FF 6x1"),IF(OR(AND(WEEKDAY($F322,2)=6,AND($A322=$A323,$L323&gt;0)),AND(WEEKDAY($F322,2)=7,AND($A322=$A321,$L321&gt;0))),"ATENÇÃO · apontou sábado e domingo no mesmo fim de semana",IF(OR(WEEKDAY($F322,2)=6,WEEKDAY($F322,2)=7),"Jornada de fim de semana do 6x1",IF(OR($H322&gt;=Parâmetros!$E$20,$H322&lt;Parâmetros!$E$19),"ATENÇÃO · 6x1 apontou fora do horário diurno","Jornada fixa do 6x1"))),IF($D322="5x2","Jornada fixa do 5x2",IF($D322="Folguista",IF($J322=$K322,"Evidência confirma sequência","DIVERGE · sequência "&amp;$J322&amp;" × evidência "&amp;$K322),IF($K322=$E322,"Evidência confirma cadastro","DIVERGE · cadastro "&amp;$E322&amp;" × evidência "&amp;$K322)))))))))))</f>
        <v>Evidência confirma cadastro</v>
      </c>
      <c r="W322" s="34">
        <f>IF(OR(OR($D322="6x1",$D322="FF 6x1"),$D322="5x2"),"",IF($AB322&lt;&gt;$AB321,IF(IFERROR(INDEX(Cadastro!$F$5:$F$243,$AB322),"")="",IF($L322&gt;0,1,0),IF(IFERROR(INDEX(Cadastro!$F$5:$F$243,$AB322),"")&lt;=IFERROR(INDEX(Parâmetros!$B$39:$B$48,MATCH($E322,Parâmetros!$A$39:$A$48,0)),99),IFERROR(INDEX(Cadastro!$F$5:$F$243,$AB322),""),0)),IF($L322&gt;0,IF(N($X321)&gt;0,1,N($W321)+1),IF(AND($L322=0,OR(N($W321)&gt;=IFERROR(INDEX(Parâmetros!$B$39:$B$48,MATCH($E322,Parâmetros!$A$39:$A$48,0)),99),AND(N($X321)&gt;0,N($X321)&lt;IFERROR(INDEX(Parâmetros!$C$39:$C$48,MATCH($E322,Parâmetros!$A$39:$A$48,0)),0)))),0,N($W321)+1))))</f>
        <v>4</v>
      </c>
      <c r="X322" s="34">
        <f>IF(OR(OR($D322="6x1",$D322="FF 6x1"),$D322="5x2"),"",IF($AB322&lt;&gt;$AB321,IF(IFERROR(INDEX(Cadastro!$F$5:$F$243,$AB322),"")="",0,IF(IFERROR(INDEX(Cadastro!$F$5:$F$243,$AB322),"")&gt;IFERROR(INDEX(Parâmetros!$B$39:$B$48,MATCH($E322,Parâmetros!$A$39:$A$48,0)),99),IFERROR(INDEX(Cadastro!$F$5:$F$243,$AB322),"")-IFERROR(INDEX(Parâmetros!$B$39:$B$48,MATCH($E322,Parâmetros!$A$39:$A$48,0)),99),0)),IF(AND($L322=0,OR(N($W321)&gt;=IFERROR(INDEX(Parâmetros!$B$39:$B$48,MATCH($E322,Parâmetros!$A$39:$A$48,0)),99),AND(N($X321)&gt;0,N($X321)&lt;IFERROR(INDEX(Parâmetros!$C$39:$C$48,MATCH($E322,Parâmetros!$A$39:$A$48,0)),0)))),N($X321)+1,0)))</f>
        <v>0</v>
      </c>
      <c r="Y322" t="str">
        <f>IF($AC322&lt;&gt;"",IF($L322&gt;0,$AC322&amp;" · com apontamento",$AC322),IF($E322="Férias",IF($L322&gt;0,"Férias · com apontamento","Férias (cadastro)"),IF(($Z322+$AA322-1)&gt;Parâmetros!$E$16,"Férias / afastamento",IF(AND($D322="5x2",OR(WEEKDAY($F322,2)=6,WEEKDAY($F322,2)=7)),IF($L322&gt;0,"Folga trabalhada","Folga"),IF($L322&gt;0,"Trabalhado",IF(OR(OR($D322="6x1",$D322="FF 6x1"),$D322="5x2"),IF(AND(OR($D322="6x1",$D322="FF 6x1"),OR(WEEKDAY($F322,2)=6,WEEKDAY($F322,2)=7)),"Folga","Falta de registro"),IF(AND($AB322&lt;&gt;$AB321,IFERROR(INDEX(Cadastro!$F$5:$F$243,$AB322),"")=""),"Indeterminado (início da série)",IF($X322&gt;0,"Folga","Falta de registro"))))))))</f>
        <v>Trabalhado</v>
      </c>
      <c r="Z322" s="34">
        <f>IF(OR($L322&gt;0,$F322&gt;Parâmetros!$E$14),0,IF($A322&lt;&gt;$A321,1,N($Z321)+1))</f>
        <v>0</v>
      </c>
      <c r="AA322" s="34">
        <f>IF(OR($L322&gt;0,$F322&gt;Parâmetros!$E$14),0,IF(OR($A322&lt;&gt;$A323,$F323&gt;Parâmetros!$E$14),1,N($AA323)+1))</f>
        <v>0</v>
      </c>
      <c r="AB322" s="31">
        <f>IFERROR(MATCH($A322&amp;"|"&amp;TEXT(_xlfn.MAXIFS(Cadastro!$E$5:$E$243,Cadastro!$A$5:$A$243,$A322,Cadastro!$E$5:$E$243,"&lt;="&amp;$F322),"yyyymmdd"),Cadastro!$I$5:$I$243,0),"")</f>
        <v>39</v>
      </c>
      <c r="AC322" t="str">
        <f>IFERROR(_xlfn.SINGLE(INDEX(Exceções!$D$5:$D$203,MATCH($A322&amp;"|"&amp;$F322,Exceções!$F$5:$F$203,0))),"")</f>
        <v/>
      </c>
      <c r="AD322" t="str">
        <f>IF($AC322="","",IFERROR(_xlfn.SINGLE(INDEX(Exceções!$E$5:$E$203,MATCH($A322&amp;"|"&amp;$F322,Exceções!$F$5:$F$203,0))),""))</f>
        <v/>
      </c>
    </row>
    <row r="323" spans="1:30" ht="15" hidden="1" customHeight="1" x14ac:dyDescent="0.25">
      <c r="A323" s="31">
        <v>56784</v>
      </c>
      <c r="B323" s="17" t="s">
        <v>66</v>
      </c>
      <c r="C323" s="17" t="str">
        <f>IFERROR(INDEX(Cadastro!$C$5:$C$243,$AB323),"NÃO INFORMADO")</f>
        <v>USI</v>
      </c>
      <c r="D323" s="17" t="str">
        <f>IFERROR(INDEX(Cadastro!$D$5:$D$243,$AB323),"")</f>
        <v>B</v>
      </c>
      <c r="E323" s="17" t="str">
        <f>IFERROR(INDEX(Cadastro!$G$5:$G$243,$AB323),"")</f>
        <v>B</v>
      </c>
      <c r="F323" s="29">
        <v>46313</v>
      </c>
      <c r="G323" s="32" t="str">
        <f t="shared" si="30"/>
        <v>dom</v>
      </c>
      <c r="H323" s="31">
        <f>IF($L323=0,"",_xlfn.MINIFS(Dados!$Q:$Q,Dados!$A:$A,$A323,Dados!$S:$S,$F323))</f>
        <v>930</v>
      </c>
      <c r="I323" s="31">
        <f>IF($H323="","",_xlfn.MAXIFS(Dados!$R:$R,Dados!$A:$A,$A323,Dados!$S:$S,$F323))</f>
        <v>1141</v>
      </c>
      <c r="J323" s="32" t="str">
        <f>IF($D323&lt;&gt;"Folguista","",IFERROR(INDEX(Parâmetros!$D$52:$G$52,1,MIN(4,MAX(1,$W323))),""))</f>
        <v/>
      </c>
      <c r="K323" s="32" t="str">
        <f>IF(OR($AC323&lt;&gt;"",$Y323="Folga",$Y323="Folga trabalhada",$Y323="Férias (cadastro)",$Y323="Férias / afastamento",$Y323="Indeterminado (início da série)"),"",IF(OR($D323="6x1",$D323="FF 6x1"),IF(OR(WEEKDAY($F323,2)=6,WEEKDAY($F323,2)=7),"6x1 sáb/dom","6x1"),IF($D323="5x2","5x2",IF($H323="",IF($D323="Folguista",$J323,$E323),IF(OR($H323&gt;=Parâmetros!$E$18,$H323&lt;Parâmetros!$E$19),"C",IF($H323&lt;Parâmetros!$E$20,"A","B"))))))</f>
        <v>B</v>
      </c>
      <c r="L323" s="30">
        <f>SUMIFS(Dados!$E:$E,Dados!$A:$A,$A323,Dados!$S:$S,$F323)</f>
        <v>3.52</v>
      </c>
      <c r="M323" s="30">
        <f>IFERROR(INDEX(Parâmetros!$E$6:$E$11,MATCH($K323,Parâmetros!$A$6:$A$11,0)),"")</f>
        <v>7.67</v>
      </c>
      <c r="N323" s="33">
        <f t="shared" si="31"/>
        <v>0.45893089960886574</v>
      </c>
      <c r="O323" s="33">
        <f>Parâmetros!$E$13</f>
        <v>0.8</v>
      </c>
      <c r="P323" s="32" t="str">
        <f>IF(OR($M323="",$F323&gt;Parâmetros!$E$14),"Não","Sim")</f>
        <v>Sim</v>
      </c>
      <c r="Q323" s="32" t="str">
        <f t="shared" si="32"/>
        <v>Sim</v>
      </c>
      <c r="R323" s="32" t="str">
        <f t="shared" si="33"/>
        <v>Não</v>
      </c>
      <c r="S323" s="30">
        <f t="shared" si="34"/>
        <v>2.6160000000000001</v>
      </c>
      <c r="T323" s="32" t="str">
        <f>IF($Q323&lt;&gt;"Sim","",IF($N323&gt;Parâmetros!$E$15,"Sim","Não"))</f>
        <v>Não</v>
      </c>
      <c r="U323" s="17" t="str">
        <f t="shared" si="35"/>
        <v>Abaixo da meta</v>
      </c>
      <c r="V323" s="17" t="str">
        <f>IF($AC323&lt;&gt;"",IF($L323&gt;0,"ATENÇÃO · apontou em dia de "&amp;LOWER($AC323)&amp;" cadastrado","Exceção cadastrada · "&amp;$AC323)&amp;IF($AD323="",""," · "&amp;$AD323),IF($E323="Férias",IF($L323&gt;0,"ATENÇÃO · apontou estando de férias no cadastro","Férias no cadastro"),IF($Y323="Férias / afastamento","Afastamento · "&amp;($Z323+$AA323-1)&amp;" dias seguidos sem apontamento",IF($Y323="Folga trabalhada","ATENÇÃO · apontou em dia de folga da escala 5x2",IF($Y323="Folga",IF(AND($D323="5x2",OR(WEEKDAY($F323,2)=6,WEEKDAY($F323,2)=7)),"Folga de fim de semana da escala 5x2",IF(AND(OR($D323="6x1",$D323="FF 6x1"),WEEKDAY($F323,2)=6,FALSE()),"Folga de fim de semana · apontou no domingo anterior",IF(AND(OR($D323="6x1",$D323="FF 6x1"),WEEKDAY($F323,2)=7,AND($A323=$A322,$L322&gt;0)),"Folga de fim de semana · apontou no sábado",IF(AND(OR($D323="6x1",$D323="FF 6x1"),OR(WEEKDAY($F323,2)=6,WEEKDAY($F323,2)=7)),"Folga de fim de semana · sem apontamento no sábado nem no domingo","Folga prevista pelo ciclo")))),IF($Y323="Indeterminado (início da série)","Sem histórico anterior — informe o dia do ciclo no Cadastro",IF($Y323="Falta de registro",IF(OR(OR($D323="6x1",$D323="FF 6x1"),$D323="5x2"),"FALTA DE REGISTRO · dia útil da escala "&amp;$E323,"FALTA DE REGISTRO · dia "&amp;$W323&amp;" de "&amp;IFERROR(INDEX(Parâmetros!$B$39:$B$48,MATCH($E323,Parâmetros!$A$39:$A$48,0)),99)&amp;" do ciclo"),IF(OR($D323="6x1",$D323="FF 6x1"),IF(OR(AND(WEEKDAY($F323,2)=6,AND($A323=$A324,$L324&gt;0)),AND(WEEKDAY($F323,2)=7,AND($A323=$A322,$L322&gt;0))),"ATENÇÃO · apontou sábado e domingo no mesmo fim de semana",IF(OR(WEEKDAY($F323,2)=6,WEEKDAY($F323,2)=7),"Jornada de fim de semana do 6x1",IF(OR($H323&gt;=Parâmetros!$E$20,$H323&lt;Parâmetros!$E$19),"ATENÇÃO · 6x1 apontou fora do horário diurno","Jornada fixa do 6x1"))),IF($D323="5x2","Jornada fixa do 5x2",IF($D323="Folguista",IF($J323=$K323,"Evidência confirma sequência","DIVERGE · sequência "&amp;$J323&amp;" × evidência "&amp;$K323),IF($K323=$E323,"Evidência confirma cadastro","DIVERGE · cadastro "&amp;$E323&amp;" × evidência "&amp;$K323)))))))))))</f>
        <v>Evidência confirma cadastro</v>
      </c>
      <c r="W323" s="34">
        <f>IF(OR(OR($D323="6x1",$D323="FF 6x1"),$D323="5x2"),"",IF($AB323&lt;&gt;$AB322,IF(IFERROR(INDEX(Cadastro!$F$5:$F$243,$AB323),"")="",IF($L323&gt;0,1,0),IF(IFERROR(INDEX(Cadastro!$F$5:$F$243,$AB323),"")&lt;=IFERROR(INDEX(Parâmetros!$B$39:$B$48,MATCH($E323,Parâmetros!$A$39:$A$48,0)),99),IFERROR(INDEX(Cadastro!$F$5:$F$243,$AB323),""),0)),IF($L323&gt;0,IF(N($X322)&gt;0,1,N($W322)+1),IF(AND($L323=0,OR(N($W322)&gt;=IFERROR(INDEX(Parâmetros!$B$39:$B$48,MATCH($E323,Parâmetros!$A$39:$A$48,0)),99),AND(N($X322)&gt;0,N($X322)&lt;IFERROR(INDEX(Parâmetros!$C$39:$C$48,MATCH($E323,Parâmetros!$A$39:$A$48,0)),0)))),0,N($W322)+1))))</f>
        <v>5</v>
      </c>
      <c r="X323" s="34">
        <f>IF(OR(OR($D323="6x1",$D323="FF 6x1"),$D323="5x2"),"",IF($AB323&lt;&gt;$AB322,IF(IFERROR(INDEX(Cadastro!$F$5:$F$243,$AB323),"")="",0,IF(IFERROR(INDEX(Cadastro!$F$5:$F$243,$AB323),"")&gt;IFERROR(INDEX(Parâmetros!$B$39:$B$48,MATCH($E323,Parâmetros!$A$39:$A$48,0)),99),IFERROR(INDEX(Cadastro!$F$5:$F$243,$AB323),"")-IFERROR(INDEX(Parâmetros!$B$39:$B$48,MATCH($E323,Parâmetros!$A$39:$A$48,0)),99),0)),IF(AND($L323=0,OR(N($W322)&gt;=IFERROR(INDEX(Parâmetros!$B$39:$B$48,MATCH($E323,Parâmetros!$A$39:$A$48,0)),99),AND(N($X322)&gt;0,N($X322)&lt;IFERROR(INDEX(Parâmetros!$C$39:$C$48,MATCH($E323,Parâmetros!$A$39:$A$48,0)),0)))),N($X322)+1,0)))</f>
        <v>0</v>
      </c>
      <c r="Y323" t="str">
        <f>IF($AC323&lt;&gt;"",IF($L323&gt;0,$AC323&amp;" · com apontamento",$AC323),IF($E323="Férias",IF($L323&gt;0,"Férias · com apontamento","Férias (cadastro)"),IF(($Z323+$AA323-1)&gt;Parâmetros!$E$16,"Férias / afastamento",IF(AND($D323="5x2",OR(WEEKDAY($F323,2)=6,WEEKDAY($F323,2)=7)),IF($L323&gt;0,"Folga trabalhada","Folga"),IF($L323&gt;0,"Trabalhado",IF(OR(OR($D323="6x1",$D323="FF 6x1"),$D323="5x2"),IF(AND(OR($D323="6x1",$D323="FF 6x1"),OR(WEEKDAY($F323,2)=6,WEEKDAY($F323,2)=7)),"Folga","Falta de registro"),IF(AND($AB323&lt;&gt;$AB322,IFERROR(INDEX(Cadastro!$F$5:$F$243,$AB323),"")=""),"Indeterminado (início da série)",IF($X323&gt;0,"Folga","Falta de registro"))))))))</f>
        <v>Trabalhado</v>
      </c>
      <c r="Z323" s="34">
        <f>IF(OR($L323&gt;0,$F323&gt;Parâmetros!$E$14),0,IF($A323&lt;&gt;$A322,1,N($Z322)+1))</f>
        <v>0</v>
      </c>
      <c r="AA323" s="34">
        <f>IF(OR($L323&gt;0,$F323&gt;Parâmetros!$E$14),0,IF(OR($A323&lt;&gt;$A324,$F324&gt;Parâmetros!$E$14),1,N($AA324)+1))</f>
        <v>0</v>
      </c>
      <c r="AB323" s="31">
        <f>IFERROR(MATCH($A323&amp;"|"&amp;TEXT(_xlfn.MAXIFS(Cadastro!$E$5:$E$243,Cadastro!$A$5:$A$243,$A323,Cadastro!$E$5:$E$243,"&lt;="&amp;$F323),"yyyymmdd"),Cadastro!$I$5:$I$243,0),"")</f>
        <v>39</v>
      </c>
      <c r="AC323" t="str">
        <f>IFERROR(_xlfn.SINGLE(INDEX(Exceções!$D$5:$D$203,MATCH($A323&amp;"|"&amp;$F323,Exceções!$F$5:$F$203,0))),"")</f>
        <v/>
      </c>
      <c r="AD323" t="str">
        <f>IF($AC323="","",IFERROR(_xlfn.SINGLE(INDEX(Exceções!$E$5:$E$203,MATCH($A323&amp;"|"&amp;$F323,Exceções!$F$5:$F$203,0))),""))</f>
        <v/>
      </c>
    </row>
    <row r="324" spans="1:30" ht="15" hidden="1" customHeight="1" x14ac:dyDescent="0.25">
      <c r="A324" s="31">
        <v>56784</v>
      </c>
      <c r="B324" s="17" t="s">
        <v>66</v>
      </c>
      <c r="C324" s="17" t="str">
        <f>IFERROR(INDEX(Cadastro!$C$5:$C$243,$AB324),"NÃO INFORMADO")</f>
        <v>USI</v>
      </c>
      <c r="D324" s="17" t="str">
        <f>IFERROR(INDEX(Cadastro!$D$5:$D$243,$AB324),"")</f>
        <v>B</v>
      </c>
      <c r="E324" s="17" t="str">
        <f>IFERROR(INDEX(Cadastro!$G$5:$G$243,$AB324),"")</f>
        <v>B</v>
      </c>
      <c r="F324" s="29">
        <v>46314</v>
      </c>
      <c r="G324" s="32" t="str">
        <f t="shared" si="30"/>
        <v>seg</v>
      </c>
      <c r="H324" s="31" t="str">
        <f>IF($L324=0,"",_xlfn.MINIFS(Dados!$Q:$Q,Dados!$A:$A,$A324,Dados!$S:$S,$F324))</f>
        <v/>
      </c>
      <c r="I324" s="31" t="str">
        <f>IF($H324="","",_xlfn.MAXIFS(Dados!$R:$R,Dados!$A:$A,$A324,Dados!$S:$S,$F324))</f>
        <v/>
      </c>
      <c r="J324" s="32" t="str">
        <f>IF($D324&lt;&gt;"Folguista","",IFERROR(INDEX(Parâmetros!$D$52:$G$52,1,MIN(4,MAX(1,$W324))),""))</f>
        <v/>
      </c>
      <c r="K324" s="32" t="str">
        <f>IF(OR($AC324&lt;&gt;"",$Y324="Folga",$Y324="Folga trabalhada",$Y324="Férias (cadastro)",$Y324="Férias / afastamento",$Y324="Indeterminado (início da série)"),"",IF(OR($D324="6x1",$D324="FF 6x1"),IF(OR(WEEKDAY($F324,2)=6,WEEKDAY($F324,2)=7),"6x1 sáb/dom","6x1"),IF($D324="5x2","5x2",IF($H324="",IF($D324="Folguista",$J324,$E324),IF(OR($H324&gt;=Parâmetros!$E$18,$H324&lt;Parâmetros!$E$19),"C",IF($H324&lt;Parâmetros!$E$20,"A","B"))))))</f>
        <v/>
      </c>
      <c r="L324" s="30">
        <f>SUMIFS(Dados!$E:$E,Dados!$A:$A,$A324,Dados!$S:$S,$F324)</f>
        <v>0</v>
      </c>
      <c r="M324" s="30" t="str">
        <f>IFERROR(INDEX(Parâmetros!$E$6:$E$11,MATCH($K324,Parâmetros!$A$6:$A$11,0)),"")</f>
        <v/>
      </c>
      <c r="N324" s="33" t="str">
        <f t="shared" si="31"/>
        <v/>
      </c>
      <c r="O324" s="33">
        <f>Parâmetros!$E$13</f>
        <v>0.8</v>
      </c>
      <c r="P324" s="32" t="str">
        <f>IF(OR($M324="",$F324&gt;Parâmetros!$E$14),"Não","Sim")</f>
        <v>Não</v>
      </c>
      <c r="Q324" s="32" t="str">
        <f t="shared" si="32"/>
        <v/>
      </c>
      <c r="R324" s="32" t="str">
        <f t="shared" si="33"/>
        <v/>
      </c>
      <c r="S324" s="30" t="str">
        <f t="shared" si="34"/>
        <v/>
      </c>
      <c r="T324" s="32" t="str">
        <f>IF($Q324&lt;&gt;"Sim","",IF($N324&gt;Parâmetros!$E$15,"Sim","Não"))</f>
        <v/>
      </c>
      <c r="U324" s="17" t="str">
        <f t="shared" si="35"/>
        <v>Folga</v>
      </c>
      <c r="V324" s="17" t="str">
        <f>IF($AC324&lt;&gt;"",IF($L324&gt;0,"ATENÇÃO · apontou em dia de "&amp;LOWER($AC324)&amp;" cadastrado","Exceção cadastrada · "&amp;$AC324)&amp;IF($AD324="",""," · "&amp;$AD324),IF($E324="Férias",IF($L324&gt;0,"ATENÇÃO · apontou estando de férias no cadastro","Férias no cadastro"),IF($Y324="Férias / afastamento","Afastamento · "&amp;($Z324+$AA324-1)&amp;" dias seguidos sem apontamento",IF($Y324="Folga trabalhada","ATENÇÃO · apontou em dia de folga da escala 5x2",IF($Y324="Folga",IF(AND($D324="5x2",OR(WEEKDAY($F324,2)=6,WEEKDAY($F324,2)=7)),"Folga de fim de semana da escala 5x2",IF(AND(OR($D324="6x1",$D324="FF 6x1"),WEEKDAY($F324,2)=6,FALSE()),"Folga de fim de semana · apontou no domingo anterior",IF(AND(OR($D324="6x1",$D324="FF 6x1"),WEEKDAY($F324,2)=7,AND($A324=$A323,$L323&gt;0)),"Folga de fim de semana · apontou no sábado",IF(AND(OR($D324="6x1",$D324="FF 6x1"),OR(WEEKDAY($F324,2)=6,WEEKDAY($F324,2)=7)),"Folga de fim de semana · sem apontamento no sábado nem no domingo","Folga prevista pelo ciclo")))),IF($Y324="Indeterminado (início da série)","Sem histórico anterior — informe o dia do ciclo no Cadastro",IF($Y324="Falta de registro",IF(OR(OR($D324="6x1",$D324="FF 6x1"),$D324="5x2"),"FALTA DE REGISTRO · dia útil da escala "&amp;$E324,"FALTA DE REGISTRO · dia "&amp;$W324&amp;" de "&amp;IFERROR(INDEX(Parâmetros!$B$39:$B$48,MATCH($E324,Parâmetros!$A$39:$A$48,0)),99)&amp;" do ciclo"),IF(OR($D324="6x1",$D324="FF 6x1"),IF(OR(AND(WEEKDAY($F324,2)=6,AND($A324=$A325,$L325&gt;0)),AND(WEEKDAY($F324,2)=7,AND($A324=$A323,$L323&gt;0))),"ATENÇÃO · apontou sábado e domingo no mesmo fim de semana",IF(OR(WEEKDAY($F324,2)=6,WEEKDAY($F324,2)=7),"Jornada de fim de semana do 6x1",IF(OR($H324&gt;=Parâmetros!$E$20,$H324&lt;Parâmetros!$E$19),"ATENÇÃO · 6x1 apontou fora do horário diurno","Jornada fixa do 6x1"))),IF($D324="5x2","Jornada fixa do 5x2",IF($D324="Folguista",IF($J324=$K324,"Evidência confirma sequência","DIVERGE · sequência "&amp;$J324&amp;" × evidência "&amp;$K324),IF($K324=$E324,"Evidência confirma cadastro","DIVERGE · cadastro "&amp;$E324&amp;" × evidência "&amp;$K324)))))))))))</f>
        <v>Folga prevista pelo ciclo</v>
      </c>
      <c r="W324" s="34">
        <f>IF(OR(OR($D324="6x1",$D324="FF 6x1"),$D324="5x2"),"",IF($AB324&lt;&gt;$AB323,IF(IFERROR(INDEX(Cadastro!$F$5:$F$243,$AB324),"")="",IF($L324&gt;0,1,0),IF(IFERROR(INDEX(Cadastro!$F$5:$F$243,$AB324),"")&lt;=IFERROR(INDEX(Parâmetros!$B$39:$B$48,MATCH($E324,Parâmetros!$A$39:$A$48,0)),99),IFERROR(INDEX(Cadastro!$F$5:$F$243,$AB324),""),0)),IF($L324&gt;0,IF(N($X323)&gt;0,1,N($W323)+1),IF(AND($L324=0,OR(N($W323)&gt;=IFERROR(INDEX(Parâmetros!$B$39:$B$48,MATCH($E324,Parâmetros!$A$39:$A$48,0)),99),AND(N($X323)&gt;0,N($X323)&lt;IFERROR(INDEX(Parâmetros!$C$39:$C$48,MATCH($E324,Parâmetros!$A$39:$A$48,0)),0)))),0,N($W323)+1))))</f>
        <v>0</v>
      </c>
      <c r="X324" s="34">
        <f>IF(OR(OR($D324="6x1",$D324="FF 6x1"),$D324="5x2"),"",IF($AB324&lt;&gt;$AB323,IF(IFERROR(INDEX(Cadastro!$F$5:$F$243,$AB324),"")="",0,IF(IFERROR(INDEX(Cadastro!$F$5:$F$243,$AB324),"")&gt;IFERROR(INDEX(Parâmetros!$B$39:$B$48,MATCH($E324,Parâmetros!$A$39:$A$48,0)),99),IFERROR(INDEX(Cadastro!$F$5:$F$243,$AB324),"")-IFERROR(INDEX(Parâmetros!$B$39:$B$48,MATCH($E324,Parâmetros!$A$39:$A$48,0)),99),0)),IF(AND($L324=0,OR(N($W323)&gt;=IFERROR(INDEX(Parâmetros!$B$39:$B$48,MATCH($E324,Parâmetros!$A$39:$A$48,0)),99),AND(N($X323)&gt;0,N($X323)&lt;IFERROR(INDEX(Parâmetros!$C$39:$C$48,MATCH($E324,Parâmetros!$A$39:$A$48,0)),0)))),N($X323)+1,0)))</f>
        <v>1</v>
      </c>
      <c r="Y324" t="str">
        <f>IF($AC324&lt;&gt;"",IF($L324&gt;0,$AC324&amp;" · com apontamento",$AC324),IF($E324="Férias",IF($L324&gt;0,"Férias · com apontamento","Férias (cadastro)"),IF(($Z324+$AA324-1)&gt;Parâmetros!$E$16,"Férias / afastamento",IF(AND($D324="5x2",OR(WEEKDAY($F324,2)=6,WEEKDAY($F324,2)=7)),IF($L324&gt;0,"Folga trabalhada","Folga"),IF($L324&gt;0,"Trabalhado",IF(OR(OR($D324="6x1",$D324="FF 6x1"),$D324="5x2"),IF(AND(OR($D324="6x1",$D324="FF 6x1"),OR(WEEKDAY($F324,2)=6,WEEKDAY($F324,2)=7)),"Folga","Falta de registro"),IF(AND($AB324&lt;&gt;$AB323,IFERROR(INDEX(Cadastro!$F$5:$F$243,$AB324),"")=""),"Indeterminado (início da série)",IF($X324&gt;0,"Folga","Falta de registro"))))))))</f>
        <v>Folga</v>
      </c>
      <c r="Z324" s="34">
        <f>IF(OR($L324&gt;0,$F324&gt;Parâmetros!$E$14),0,IF($A324&lt;&gt;$A323,1,N($Z323)+1))</f>
        <v>1</v>
      </c>
      <c r="AA324" s="34">
        <f>IF(OR($L324&gt;0,$F324&gt;Parâmetros!$E$14),0,IF(OR($A324&lt;&gt;$A325,$F325&gt;Parâmetros!$E$14),1,N($AA325)+1))</f>
        <v>1</v>
      </c>
      <c r="AB324" s="31">
        <f>IFERROR(MATCH($A324&amp;"|"&amp;TEXT(_xlfn.MAXIFS(Cadastro!$E$5:$E$243,Cadastro!$A$5:$A$243,$A324,Cadastro!$E$5:$E$243,"&lt;="&amp;$F324),"yyyymmdd"),Cadastro!$I$5:$I$243,0),"")</f>
        <v>39</v>
      </c>
      <c r="AC324" t="str">
        <f>IFERROR(_xlfn.SINGLE(INDEX(Exceções!$D$5:$D$203,MATCH($A324&amp;"|"&amp;$F324,Exceções!$F$5:$F$203,0))),"")</f>
        <v/>
      </c>
      <c r="AD324" t="str">
        <f>IF($AC324="","",IFERROR(_xlfn.SINGLE(INDEX(Exceções!$E$5:$E$203,MATCH($A324&amp;"|"&amp;$F324,Exceções!$F$5:$F$203,0))),""))</f>
        <v/>
      </c>
    </row>
    <row r="325" spans="1:30" ht="15" hidden="1" customHeight="1" x14ac:dyDescent="0.25">
      <c r="A325" s="31">
        <v>56784</v>
      </c>
      <c r="B325" s="17" t="s">
        <v>66</v>
      </c>
      <c r="C325" s="17" t="str">
        <f>IFERROR(INDEX(Cadastro!$C$5:$C$243,$AB325),"NÃO INFORMADO")</f>
        <v>USI</v>
      </c>
      <c r="D325" s="17" t="str">
        <f>IFERROR(INDEX(Cadastro!$D$5:$D$243,$AB325),"")</f>
        <v>B</v>
      </c>
      <c r="E325" s="17" t="str">
        <f>IFERROR(INDEX(Cadastro!$G$5:$G$243,$AB325),"")</f>
        <v>B</v>
      </c>
      <c r="F325" s="29">
        <v>46315</v>
      </c>
      <c r="G325" s="32" t="str">
        <f t="shared" si="30"/>
        <v>ter</v>
      </c>
      <c r="H325" s="31">
        <f>IF($L325=0,"",_xlfn.MINIFS(Dados!$Q:$Q,Dados!$A:$A,$A325,Dados!$S:$S,$F325))</f>
        <v>930</v>
      </c>
      <c r="I325" s="31">
        <f>IF($H325="","",_xlfn.MAXIFS(Dados!$R:$R,Dados!$A:$A,$A325,Dados!$S:$S,$F325))</f>
        <v>1382</v>
      </c>
      <c r="J325" s="32" t="str">
        <f>IF($D325&lt;&gt;"Folguista","",IFERROR(INDEX(Parâmetros!$D$52:$G$52,1,MIN(4,MAX(1,$W325))),""))</f>
        <v/>
      </c>
      <c r="K325" s="32" t="str">
        <f>IF(OR($AC325&lt;&gt;"",$Y325="Folga",$Y325="Folga trabalhada",$Y325="Férias (cadastro)",$Y325="Férias / afastamento",$Y325="Indeterminado (início da série)"),"",IF(OR($D325="6x1",$D325="FF 6x1"),IF(OR(WEEKDAY($F325,2)=6,WEEKDAY($F325,2)=7),"6x1 sáb/dom","6x1"),IF($D325="5x2","5x2",IF($H325="",IF($D325="Folguista",$J325,$E325),IF(OR($H325&gt;=Parâmetros!$E$18,$H325&lt;Parâmetros!$E$19),"C",IF($H325&lt;Parâmetros!$E$20,"A","B"))))))</f>
        <v>B</v>
      </c>
      <c r="L325" s="30">
        <f>SUMIFS(Dados!$E:$E,Dados!$A:$A,$A325,Dados!$S:$S,$F325)</f>
        <v>6.51</v>
      </c>
      <c r="M325" s="30">
        <f>IFERROR(INDEX(Parâmetros!$E$6:$E$11,MATCH($K325,Parâmetros!$A$6:$A$11,0)),"")</f>
        <v>7.67</v>
      </c>
      <c r="N325" s="33">
        <f t="shared" si="31"/>
        <v>0.84876140808344192</v>
      </c>
      <c r="O325" s="33">
        <f>Parâmetros!$E$13</f>
        <v>0.8</v>
      </c>
      <c r="P325" s="32" t="str">
        <f>IF(OR($M325="",$F325&gt;Parâmetros!$E$14),"Não","Sim")</f>
        <v>Sim</v>
      </c>
      <c r="Q325" s="32" t="str">
        <f t="shared" si="32"/>
        <v>Sim</v>
      </c>
      <c r="R325" s="32" t="str">
        <f t="shared" si="33"/>
        <v>Sim</v>
      </c>
      <c r="S325" s="30">
        <f t="shared" si="34"/>
        <v>0</v>
      </c>
      <c r="T325" s="32" t="str">
        <f>IF($Q325&lt;&gt;"Sim","",IF($N325&gt;Parâmetros!$E$15,"Sim","Não"))</f>
        <v>Não</v>
      </c>
      <c r="U325" s="17" t="str">
        <f t="shared" si="35"/>
        <v>Na meta</v>
      </c>
      <c r="V325" s="17" t="str">
        <f>IF($AC325&lt;&gt;"",IF($L325&gt;0,"ATENÇÃO · apontou em dia de "&amp;LOWER($AC325)&amp;" cadastrado","Exceção cadastrada · "&amp;$AC325)&amp;IF($AD325="",""," · "&amp;$AD325),IF($E325="Férias",IF($L325&gt;0,"ATENÇÃO · apontou estando de férias no cadastro","Férias no cadastro"),IF($Y325="Férias / afastamento","Afastamento · "&amp;($Z325+$AA325-1)&amp;" dias seguidos sem apontamento",IF($Y325="Folga trabalhada","ATENÇÃO · apontou em dia de folga da escala 5x2",IF($Y325="Folga",IF(AND($D325="5x2",OR(WEEKDAY($F325,2)=6,WEEKDAY($F325,2)=7)),"Folga de fim de semana da escala 5x2",IF(AND(OR($D325="6x1",$D325="FF 6x1"),WEEKDAY($F325,2)=6,FALSE()),"Folga de fim de semana · apontou no domingo anterior",IF(AND(OR($D325="6x1",$D325="FF 6x1"),WEEKDAY($F325,2)=7,AND($A325=$A324,$L324&gt;0)),"Folga de fim de semana · apontou no sábado",IF(AND(OR($D325="6x1",$D325="FF 6x1"),OR(WEEKDAY($F325,2)=6,WEEKDAY($F325,2)=7)),"Folga de fim de semana · sem apontamento no sábado nem no domingo","Folga prevista pelo ciclo")))),IF($Y325="Indeterminado (início da série)","Sem histórico anterior — informe o dia do ciclo no Cadastro",IF($Y325="Falta de registro",IF(OR(OR($D325="6x1",$D325="FF 6x1"),$D325="5x2"),"FALTA DE REGISTRO · dia útil da escala "&amp;$E325,"FALTA DE REGISTRO · dia "&amp;$W325&amp;" de "&amp;IFERROR(INDEX(Parâmetros!$B$39:$B$48,MATCH($E325,Parâmetros!$A$39:$A$48,0)),99)&amp;" do ciclo"),IF(OR($D325="6x1",$D325="FF 6x1"),IF(OR(AND(WEEKDAY($F325,2)=6,AND($A325=$A326,$L326&gt;0)),AND(WEEKDAY($F325,2)=7,AND($A325=$A324,$L324&gt;0))),"ATENÇÃO · apontou sábado e domingo no mesmo fim de semana",IF(OR(WEEKDAY($F325,2)=6,WEEKDAY($F325,2)=7),"Jornada de fim de semana do 6x1",IF(OR($H325&gt;=Parâmetros!$E$20,$H325&lt;Parâmetros!$E$19),"ATENÇÃO · 6x1 apontou fora do horário diurno","Jornada fixa do 6x1"))),IF($D325="5x2","Jornada fixa do 5x2",IF($D325="Folguista",IF($J325=$K325,"Evidência confirma sequência","DIVERGE · sequência "&amp;$J325&amp;" × evidência "&amp;$K325),IF($K325=$E325,"Evidência confirma cadastro","DIVERGE · cadastro "&amp;$E325&amp;" × evidência "&amp;$K325)))))))))))</f>
        <v>Evidência confirma cadastro</v>
      </c>
      <c r="W325" s="34">
        <f>IF(OR(OR($D325="6x1",$D325="FF 6x1"),$D325="5x2"),"",IF($AB325&lt;&gt;$AB324,IF(IFERROR(INDEX(Cadastro!$F$5:$F$243,$AB325),"")="",IF($L325&gt;0,1,0),IF(IFERROR(INDEX(Cadastro!$F$5:$F$243,$AB325),"")&lt;=IFERROR(INDEX(Parâmetros!$B$39:$B$48,MATCH($E325,Parâmetros!$A$39:$A$48,0)),99),IFERROR(INDEX(Cadastro!$F$5:$F$243,$AB325),""),0)),IF($L325&gt;0,IF(N($X324)&gt;0,1,N($W324)+1),IF(AND($L325=0,OR(N($W324)&gt;=IFERROR(INDEX(Parâmetros!$B$39:$B$48,MATCH($E325,Parâmetros!$A$39:$A$48,0)),99),AND(N($X324)&gt;0,N($X324)&lt;IFERROR(INDEX(Parâmetros!$C$39:$C$48,MATCH($E325,Parâmetros!$A$39:$A$48,0)),0)))),0,N($W324)+1))))</f>
        <v>1</v>
      </c>
      <c r="X325" s="34">
        <f>IF(OR(OR($D325="6x1",$D325="FF 6x1"),$D325="5x2"),"",IF($AB325&lt;&gt;$AB324,IF(IFERROR(INDEX(Cadastro!$F$5:$F$243,$AB325),"")="",0,IF(IFERROR(INDEX(Cadastro!$F$5:$F$243,$AB325),"")&gt;IFERROR(INDEX(Parâmetros!$B$39:$B$48,MATCH($E325,Parâmetros!$A$39:$A$48,0)),99),IFERROR(INDEX(Cadastro!$F$5:$F$243,$AB325),"")-IFERROR(INDEX(Parâmetros!$B$39:$B$48,MATCH($E325,Parâmetros!$A$39:$A$48,0)),99),0)),IF(AND($L325=0,OR(N($W324)&gt;=IFERROR(INDEX(Parâmetros!$B$39:$B$48,MATCH($E325,Parâmetros!$A$39:$A$48,0)),99),AND(N($X324)&gt;0,N($X324)&lt;IFERROR(INDEX(Parâmetros!$C$39:$C$48,MATCH($E325,Parâmetros!$A$39:$A$48,0)),0)))),N($X324)+1,0)))</f>
        <v>0</v>
      </c>
      <c r="Y325" t="str">
        <f>IF($AC325&lt;&gt;"",IF($L325&gt;0,$AC325&amp;" · com apontamento",$AC325),IF($E325="Férias",IF($L325&gt;0,"Férias · com apontamento","Férias (cadastro)"),IF(($Z325+$AA325-1)&gt;Parâmetros!$E$16,"Férias / afastamento",IF(AND($D325="5x2",OR(WEEKDAY($F325,2)=6,WEEKDAY($F325,2)=7)),IF($L325&gt;0,"Folga trabalhada","Folga"),IF($L325&gt;0,"Trabalhado",IF(OR(OR($D325="6x1",$D325="FF 6x1"),$D325="5x2"),IF(AND(OR($D325="6x1",$D325="FF 6x1"),OR(WEEKDAY($F325,2)=6,WEEKDAY($F325,2)=7)),"Folga","Falta de registro"),IF(AND($AB325&lt;&gt;$AB324,IFERROR(INDEX(Cadastro!$F$5:$F$243,$AB325),"")=""),"Indeterminado (início da série)",IF($X325&gt;0,"Folga","Falta de registro"))))))))</f>
        <v>Trabalhado</v>
      </c>
      <c r="Z325" s="34">
        <f>IF(OR($L325&gt;0,$F325&gt;Parâmetros!$E$14),0,IF($A325&lt;&gt;$A324,1,N($Z324)+1))</f>
        <v>0</v>
      </c>
      <c r="AA325" s="34">
        <f>IF(OR($L325&gt;0,$F325&gt;Parâmetros!$E$14),0,IF(OR($A325&lt;&gt;$A326,$F326&gt;Parâmetros!$E$14),1,N($AA326)+1))</f>
        <v>0</v>
      </c>
      <c r="AB325" s="31">
        <f>IFERROR(MATCH($A325&amp;"|"&amp;TEXT(_xlfn.MAXIFS(Cadastro!$E$5:$E$243,Cadastro!$A$5:$A$243,$A325,Cadastro!$E$5:$E$243,"&lt;="&amp;$F325),"yyyymmdd"),Cadastro!$I$5:$I$243,0),"")</f>
        <v>39</v>
      </c>
      <c r="AC325" t="str">
        <f>IFERROR(_xlfn.SINGLE(INDEX(Exceções!$D$5:$D$203,MATCH($A325&amp;"|"&amp;$F325,Exceções!$F$5:$F$203,0))),"")</f>
        <v/>
      </c>
      <c r="AD325" t="str">
        <f>IF($AC325="","",IFERROR(_xlfn.SINGLE(INDEX(Exceções!$E$5:$E$203,MATCH($A325&amp;"|"&amp;$F325,Exceções!$F$5:$F$203,0))),""))</f>
        <v/>
      </c>
    </row>
    <row r="326" spans="1:30" ht="15" hidden="1" customHeight="1" x14ac:dyDescent="0.25">
      <c r="A326" s="31">
        <v>56784</v>
      </c>
      <c r="B326" s="17" t="s">
        <v>66</v>
      </c>
      <c r="C326" s="17" t="str">
        <f>IFERROR(INDEX(Cadastro!$C$5:$C$243,$AB326),"NÃO INFORMADO")</f>
        <v>USI</v>
      </c>
      <c r="D326" s="17" t="str">
        <f>IFERROR(INDEX(Cadastro!$D$5:$D$243,$AB326),"")</f>
        <v>B</v>
      </c>
      <c r="E326" s="17" t="str">
        <f>IFERROR(INDEX(Cadastro!$G$5:$G$243,$AB326),"")</f>
        <v>B</v>
      </c>
      <c r="F326" s="29">
        <v>46316</v>
      </c>
      <c r="G326" s="32" t="str">
        <f t="shared" si="30"/>
        <v>qua</v>
      </c>
      <c r="H326" s="31">
        <f>IF($L326=0,"",_xlfn.MINIFS(Dados!$Q:$Q,Dados!$A:$A,$A326,Dados!$S:$S,$F326))</f>
        <v>931</v>
      </c>
      <c r="I326" s="31">
        <f>IF($H326="","",_xlfn.MAXIFS(Dados!$R:$R,Dados!$A:$A,$A326,Dados!$S:$S,$F326))</f>
        <v>1398</v>
      </c>
      <c r="J326" s="32" t="str">
        <f>IF($D326&lt;&gt;"Folguista","",IFERROR(INDEX(Parâmetros!$D$52:$G$52,1,MIN(4,MAX(1,$W326))),""))</f>
        <v/>
      </c>
      <c r="K326" s="32" t="str">
        <f>IF(OR($AC326&lt;&gt;"",$Y326="Folga",$Y326="Folga trabalhada",$Y326="Férias (cadastro)",$Y326="Férias / afastamento",$Y326="Indeterminado (início da série)"),"",IF(OR($D326="6x1",$D326="FF 6x1"),IF(OR(WEEKDAY($F326,2)=6,WEEKDAY($F326,2)=7),"6x1 sáb/dom","6x1"),IF($D326="5x2","5x2",IF($H326="",IF($D326="Folguista",$J326,$E326),IF(OR($H326&gt;=Parâmetros!$E$18,$H326&lt;Parâmetros!$E$19),"C",IF($H326&lt;Parâmetros!$E$20,"A","B"))))))</f>
        <v>B</v>
      </c>
      <c r="L326" s="30">
        <f>SUMIFS(Dados!$E:$E,Dados!$A:$A,$A326,Dados!$S:$S,$F326)</f>
        <v>6.76</v>
      </c>
      <c r="M326" s="30">
        <f>IFERROR(INDEX(Parâmetros!$E$6:$E$11,MATCH($K326,Parâmetros!$A$6:$A$11,0)),"")</f>
        <v>7.67</v>
      </c>
      <c r="N326" s="33">
        <f t="shared" si="31"/>
        <v>0.88135593220338981</v>
      </c>
      <c r="O326" s="33">
        <f>Parâmetros!$E$13</f>
        <v>0.8</v>
      </c>
      <c r="P326" s="32" t="str">
        <f>IF(OR($M326="",$F326&gt;Parâmetros!$E$14),"Não","Sim")</f>
        <v>Sim</v>
      </c>
      <c r="Q326" s="32" t="str">
        <f t="shared" si="32"/>
        <v>Sim</v>
      </c>
      <c r="R326" s="32" t="str">
        <f t="shared" si="33"/>
        <v>Sim</v>
      </c>
      <c r="S326" s="30">
        <f t="shared" si="34"/>
        <v>0</v>
      </c>
      <c r="T326" s="32" t="str">
        <f>IF($Q326&lt;&gt;"Sim","",IF($N326&gt;Parâmetros!$E$15,"Sim","Não"))</f>
        <v>Não</v>
      </c>
      <c r="U326" s="17" t="str">
        <f t="shared" si="35"/>
        <v>Na meta</v>
      </c>
      <c r="V326" s="17" t="str">
        <f>IF($AC326&lt;&gt;"",IF($L326&gt;0,"ATENÇÃO · apontou em dia de "&amp;LOWER($AC326)&amp;" cadastrado","Exceção cadastrada · "&amp;$AC326)&amp;IF($AD326="",""," · "&amp;$AD326),IF($E326="Férias",IF($L326&gt;0,"ATENÇÃO · apontou estando de férias no cadastro","Férias no cadastro"),IF($Y326="Férias / afastamento","Afastamento · "&amp;($Z326+$AA326-1)&amp;" dias seguidos sem apontamento",IF($Y326="Folga trabalhada","ATENÇÃO · apontou em dia de folga da escala 5x2",IF($Y326="Folga",IF(AND($D326="5x2",OR(WEEKDAY($F326,2)=6,WEEKDAY($F326,2)=7)),"Folga de fim de semana da escala 5x2",IF(AND(OR($D326="6x1",$D326="FF 6x1"),WEEKDAY($F326,2)=6,FALSE()),"Folga de fim de semana · apontou no domingo anterior",IF(AND(OR($D326="6x1",$D326="FF 6x1"),WEEKDAY($F326,2)=7,AND($A326=$A325,$L325&gt;0)),"Folga de fim de semana · apontou no sábado",IF(AND(OR($D326="6x1",$D326="FF 6x1"),OR(WEEKDAY($F326,2)=6,WEEKDAY($F326,2)=7)),"Folga de fim de semana · sem apontamento no sábado nem no domingo","Folga prevista pelo ciclo")))),IF($Y326="Indeterminado (início da série)","Sem histórico anterior — informe o dia do ciclo no Cadastro",IF($Y326="Falta de registro",IF(OR(OR($D326="6x1",$D326="FF 6x1"),$D326="5x2"),"FALTA DE REGISTRO · dia útil da escala "&amp;$E326,"FALTA DE REGISTRO · dia "&amp;$W326&amp;" de "&amp;IFERROR(INDEX(Parâmetros!$B$39:$B$48,MATCH($E326,Parâmetros!$A$39:$A$48,0)),99)&amp;" do ciclo"),IF(OR($D326="6x1",$D326="FF 6x1"),IF(OR(AND(WEEKDAY($F326,2)=6,AND($A326=$A327,$L327&gt;0)),AND(WEEKDAY($F326,2)=7,AND($A326=$A325,$L325&gt;0))),"ATENÇÃO · apontou sábado e domingo no mesmo fim de semana",IF(OR(WEEKDAY($F326,2)=6,WEEKDAY($F326,2)=7),"Jornada de fim de semana do 6x1",IF(OR($H326&gt;=Parâmetros!$E$20,$H326&lt;Parâmetros!$E$19),"ATENÇÃO · 6x1 apontou fora do horário diurno","Jornada fixa do 6x1"))),IF($D326="5x2","Jornada fixa do 5x2",IF($D326="Folguista",IF($J326=$K326,"Evidência confirma sequência","DIVERGE · sequência "&amp;$J326&amp;" × evidência "&amp;$K326),IF($K326=$E326,"Evidência confirma cadastro","DIVERGE · cadastro "&amp;$E326&amp;" × evidência "&amp;$K326)))))))))))</f>
        <v>Evidência confirma cadastro</v>
      </c>
      <c r="W326" s="34">
        <f>IF(OR(OR($D326="6x1",$D326="FF 6x1"),$D326="5x2"),"",IF($AB326&lt;&gt;$AB325,IF(IFERROR(INDEX(Cadastro!$F$5:$F$243,$AB326),"")="",IF($L326&gt;0,1,0),IF(IFERROR(INDEX(Cadastro!$F$5:$F$243,$AB326),"")&lt;=IFERROR(INDEX(Parâmetros!$B$39:$B$48,MATCH($E326,Parâmetros!$A$39:$A$48,0)),99),IFERROR(INDEX(Cadastro!$F$5:$F$243,$AB326),""),0)),IF($L326&gt;0,IF(N($X325)&gt;0,1,N($W325)+1),IF(AND($L326=0,OR(N($W325)&gt;=IFERROR(INDEX(Parâmetros!$B$39:$B$48,MATCH($E326,Parâmetros!$A$39:$A$48,0)),99),AND(N($X325)&gt;0,N($X325)&lt;IFERROR(INDEX(Parâmetros!$C$39:$C$48,MATCH($E326,Parâmetros!$A$39:$A$48,0)),0)))),0,N($W325)+1))))</f>
        <v>2</v>
      </c>
      <c r="X326" s="34">
        <f>IF(OR(OR($D326="6x1",$D326="FF 6x1"),$D326="5x2"),"",IF($AB326&lt;&gt;$AB325,IF(IFERROR(INDEX(Cadastro!$F$5:$F$243,$AB326),"")="",0,IF(IFERROR(INDEX(Cadastro!$F$5:$F$243,$AB326),"")&gt;IFERROR(INDEX(Parâmetros!$B$39:$B$48,MATCH($E326,Parâmetros!$A$39:$A$48,0)),99),IFERROR(INDEX(Cadastro!$F$5:$F$243,$AB326),"")-IFERROR(INDEX(Parâmetros!$B$39:$B$48,MATCH($E326,Parâmetros!$A$39:$A$48,0)),99),0)),IF(AND($L326=0,OR(N($W325)&gt;=IFERROR(INDEX(Parâmetros!$B$39:$B$48,MATCH($E326,Parâmetros!$A$39:$A$48,0)),99),AND(N($X325)&gt;0,N($X325)&lt;IFERROR(INDEX(Parâmetros!$C$39:$C$48,MATCH($E326,Parâmetros!$A$39:$A$48,0)),0)))),N($X325)+1,0)))</f>
        <v>0</v>
      </c>
      <c r="Y326" t="str">
        <f>IF($AC326&lt;&gt;"",IF($L326&gt;0,$AC326&amp;" · com apontamento",$AC326),IF($E326="Férias",IF($L326&gt;0,"Férias · com apontamento","Férias (cadastro)"),IF(($Z326+$AA326-1)&gt;Parâmetros!$E$16,"Férias / afastamento",IF(AND($D326="5x2",OR(WEEKDAY($F326,2)=6,WEEKDAY($F326,2)=7)),IF($L326&gt;0,"Folga trabalhada","Folga"),IF($L326&gt;0,"Trabalhado",IF(OR(OR($D326="6x1",$D326="FF 6x1"),$D326="5x2"),IF(AND(OR($D326="6x1",$D326="FF 6x1"),OR(WEEKDAY($F326,2)=6,WEEKDAY($F326,2)=7)),"Folga","Falta de registro"),IF(AND($AB326&lt;&gt;$AB325,IFERROR(INDEX(Cadastro!$F$5:$F$243,$AB326),"")=""),"Indeterminado (início da série)",IF($X326&gt;0,"Folga","Falta de registro"))))))))</f>
        <v>Trabalhado</v>
      </c>
      <c r="Z326" s="34">
        <f>IF(OR($L326&gt;0,$F326&gt;Parâmetros!$E$14),0,IF($A326&lt;&gt;$A325,1,N($Z325)+1))</f>
        <v>0</v>
      </c>
      <c r="AA326" s="34">
        <f>IF(OR($L326&gt;0,$F326&gt;Parâmetros!$E$14),0,IF(OR($A326&lt;&gt;$A327,$F327&gt;Parâmetros!$E$14),1,N($AA327)+1))</f>
        <v>0</v>
      </c>
      <c r="AB326" s="31">
        <f>IFERROR(MATCH($A326&amp;"|"&amp;TEXT(_xlfn.MAXIFS(Cadastro!$E$5:$E$243,Cadastro!$A$5:$A$243,$A326,Cadastro!$E$5:$E$243,"&lt;="&amp;$F326),"yyyymmdd"),Cadastro!$I$5:$I$243,0),"")</f>
        <v>39</v>
      </c>
      <c r="AC326" t="str">
        <f>IFERROR(_xlfn.SINGLE(INDEX(Exceções!$D$5:$D$203,MATCH($A326&amp;"|"&amp;$F326,Exceções!$F$5:$F$203,0))),"")</f>
        <v/>
      </c>
      <c r="AD326" t="str">
        <f>IF($AC326="","",IFERROR(_xlfn.SINGLE(INDEX(Exceções!$E$5:$E$203,MATCH($A326&amp;"|"&amp;$F326,Exceções!$F$5:$F$203,0))),""))</f>
        <v/>
      </c>
    </row>
    <row r="327" spans="1:30" ht="15" hidden="1" customHeight="1" x14ac:dyDescent="0.25">
      <c r="A327" s="31">
        <v>56784</v>
      </c>
      <c r="B327" s="17" t="s">
        <v>66</v>
      </c>
      <c r="C327" s="17" t="str">
        <f>IFERROR(INDEX(Cadastro!$C$5:$C$243,$AB327),"NÃO INFORMADO")</f>
        <v>USI</v>
      </c>
      <c r="D327" s="17" t="str">
        <f>IFERROR(INDEX(Cadastro!$D$5:$D$243,$AB327),"")</f>
        <v>B</v>
      </c>
      <c r="E327" s="17" t="str">
        <f>IFERROR(INDEX(Cadastro!$G$5:$G$243,$AB327),"")</f>
        <v>B</v>
      </c>
      <c r="F327" s="29">
        <v>46317</v>
      </c>
      <c r="G327" s="32" t="str">
        <f t="shared" si="30"/>
        <v>qui</v>
      </c>
      <c r="H327" s="31">
        <f>IF($L327=0,"",_xlfn.MINIFS(Dados!$Q:$Q,Dados!$A:$A,$A327,Dados!$S:$S,$F327))</f>
        <v>934</v>
      </c>
      <c r="I327" s="31">
        <f>IF($H327="","",_xlfn.MAXIFS(Dados!$R:$R,Dados!$A:$A,$A327,Dados!$S:$S,$F327))</f>
        <v>1398</v>
      </c>
      <c r="J327" s="32" t="str">
        <f>IF($D327&lt;&gt;"Folguista","",IFERROR(INDEX(Parâmetros!$D$52:$G$52,1,MIN(4,MAX(1,$W327))),""))</f>
        <v/>
      </c>
      <c r="K327" s="32" t="str">
        <f>IF(OR($AC327&lt;&gt;"",$Y327="Folga",$Y327="Folga trabalhada",$Y327="Férias (cadastro)",$Y327="Férias / afastamento",$Y327="Indeterminado (início da série)"),"",IF(OR($D327="6x1",$D327="FF 6x1"),IF(OR(WEEKDAY($F327,2)=6,WEEKDAY($F327,2)=7),"6x1 sáb/dom","6x1"),IF($D327="5x2","5x2",IF($H327="",IF($D327="Folguista",$J327,$E327),IF(OR($H327&gt;=Parâmetros!$E$18,$H327&lt;Parâmetros!$E$19),"C",IF($H327&lt;Parâmetros!$E$20,"A","B"))))))</f>
        <v>B</v>
      </c>
      <c r="L327" s="30">
        <f>SUMIFS(Dados!$E:$E,Dados!$A:$A,$A327,Dados!$S:$S,$F327)</f>
        <v>6.77</v>
      </c>
      <c r="M327" s="30">
        <f>IFERROR(INDEX(Parâmetros!$E$6:$E$11,MATCH($K327,Parâmetros!$A$6:$A$11,0)),"")</f>
        <v>7.67</v>
      </c>
      <c r="N327" s="33">
        <f t="shared" si="31"/>
        <v>0.8826597131681877</v>
      </c>
      <c r="O327" s="33">
        <f>Parâmetros!$E$13</f>
        <v>0.8</v>
      </c>
      <c r="P327" s="32" t="str">
        <f>IF(OR($M327="",$F327&gt;Parâmetros!$E$14),"Não","Sim")</f>
        <v>Sim</v>
      </c>
      <c r="Q327" s="32" t="str">
        <f t="shared" si="32"/>
        <v>Sim</v>
      </c>
      <c r="R327" s="32" t="str">
        <f t="shared" si="33"/>
        <v>Sim</v>
      </c>
      <c r="S327" s="30">
        <f t="shared" si="34"/>
        <v>0</v>
      </c>
      <c r="T327" s="32" t="str">
        <f>IF($Q327&lt;&gt;"Sim","",IF($N327&gt;Parâmetros!$E$15,"Sim","Não"))</f>
        <v>Não</v>
      </c>
      <c r="U327" s="17" t="str">
        <f t="shared" si="35"/>
        <v>Na meta</v>
      </c>
      <c r="V327" s="17" t="str">
        <f>IF($AC327&lt;&gt;"",IF($L327&gt;0,"ATENÇÃO · apontou em dia de "&amp;LOWER($AC327)&amp;" cadastrado","Exceção cadastrada · "&amp;$AC327)&amp;IF($AD327="",""," · "&amp;$AD327),IF($E327="Férias",IF($L327&gt;0,"ATENÇÃO · apontou estando de férias no cadastro","Férias no cadastro"),IF($Y327="Férias / afastamento","Afastamento · "&amp;($Z327+$AA327-1)&amp;" dias seguidos sem apontamento",IF($Y327="Folga trabalhada","ATENÇÃO · apontou em dia de folga da escala 5x2",IF($Y327="Folga",IF(AND($D327="5x2",OR(WEEKDAY($F327,2)=6,WEEKDAY($F327,2)=7)),"Folga de fim de semana da escala 5x2",IF(AND(OR($D327="6x1",$D327="FF 6x1"),WEEKDAY($F327,2)=6,FALSE()),"Folga de fim de semana · apontou no domingo anterior",IF(AND(OR($D327="6x1",$D327="FF 6x1"),WEEKDAY($F327,2)=7,AND($A327=$A326,$L326&gt;0)),"Folga de fim de semana · apontou no sábado",IF(AND(OR($D327="6x1",$D327="FF 6x1"),OR(WEEKDAY($F327,2)=6,WEEKDAY($F327,2)=7)),"Folga de fim de semana · sem apontamento no sábado nem no domingo","Folga prevista pelo ciclo")))),IF($Y327="Indeterminado (início da série)","Sem histórico anterior — informe o dia do ciclo no Cadastro",IF($Y327="Falta de registro",IF(OR(OR($D327="6x1",$D327="FF 6x1"),$D327="5x2"),"FALTA DE REGISTRO · dia útil da escala "&amp;$E327,"FALTA DE REGISTRO · dia "&amp;$W327&amp;" de "&amp;IFERROR(INDEX(Parâmetros!$B$39:$B$48,MATCH($E327,Parâmetros!$A$39:$A$48,0)),99)&amp;" do ciclo"),IF(OR($D327="6x1",$D327="FF 6x1"),IF(OR(AND(WEEKDAY($F327,2)=6,AND($A327=$A328,$L328&gt;0)),AND(WEEKDAY($F327,2)=7,AND($A327=$A326,$L326&gt;0))),"ATENÇÃO · apontou sábado e domingo no mesmo fim de semana",IF(OR(WEEKDAY($F327,2)=6,WEEKDAY($F327,2)=7),"Jornada de fim de semana do 6x1",IF(OR($H327&gt;=Parâmetros!$E$20,$H327&lt;Parâmetros!$E$19),"ATENÇÃO · 6x1 apontou fora do horário diurno","Jornada fixa do 6x1"))),IF($D327="5x2","Jornada fixa do 5x2",IF($D327="Folguista",IF($J327=$K327,"Evidência confirma sequência","DIVERGE · sequência "&amp;$J327&amp;" × evidência "&amp;$K327),IF($K327=$E327,"Evidência confirma cadastro","DIVERGE · cadastro "&amp;$E327&amp;" × evidência "&amp;$K327)))))))))))</f>
        <v>Evidência confirma cadastro</v>
      </c>
      <c r="W327" s="34">
        <f>IF(OR(OR($D327="6x1",$D327="FF 6x1"),$D327="5x2"),"",IF($AB327&lt;&gt;$AB326,IF(IFERROR(INDEX(Cadastro!$F$5:$F$243,$AB327),"")="",IF($L327&gt;0,1,0),IF(IFERROR(INDEX(Cadastro!$F$5:$F$243,$AB327),"")&lt;=IFERROR(INDEX(Parâmetros!$B$39:$B$48,MATCH($E327,Parâmetros!$A$39:$A$48,0)),99),IFERROR(INDEX(Cadastro!$F$5:$F$243,$AB327),""),0)),IF($L327&gt;0,IF(N($X326)&gt;0,1,N($W326)+1),IF(AND($L327=0,OR(N($W326)&gt;=IFERROR(INDEX(Parâmetros!$B$39:$B$48,MATCH($E327,Parâmetros!$A$39:$A$48,0)),99),AND(N($X326)&gt;0,N($X326)&lt;IFERROR(INDEX(Parâmetros!$C$39:$C$48,MATCH($E327,Parâmetros!$A$39:$A$48,0)),0)))),0,N($W326)+1))))</f>
        <v>3</v>
      </c>
      <c r="X327" s="34">
        <f>IF(OR(OR($D327="6x1",$D327="FF 6x1"),$D327="5x2"),"",IF($AB327&lt;&gt;$AB326,IF(IFERROR(INDEX(Cadastro!$F$5:$F$243,$AB327),"")="",0,IF(IFERROR(INDEX(Cadastro!$F$5:$F$243,$AB327),"")&gt;IFERROR(INDEX(Parâmetros!$B$39:$B$48,MATCH($E327,Parâmetros!$A$39:$A$48,0)),99),IFERROR(INDEX(Cadastro!$F$5:$F$243,$AB327),"")-IFERROR(INDEX(Parâmetros!$B$39:$B$48,MATCH($E327,Parâmetros!$A$39:$A$48,0)),99),0)),IF(AND($L327=0,OR(N($W326)&gt;=IFERROR(INDEX(Parâmetros!$B$39:$B$48,MATCH($E327,Parâmetros!$A$39:$A$48,0)),99),AND(N($X326)&gt;0,N($X326)&lt;IFERROR(INDEX(Parâmetros!$C$39:$C$48,MATCH($E327,Parâmetros!$A$39:$A$48,0)),0)))),N($X326)+1,0)))</f>
        <v>0</v>
      </c>
      <c r="Y327" t="str">
        <f>IF($AC327&lt;&gt;"",IF($L327&gt;0,$AC327&amp;" · com apontamento",$AC327),IF($E327="Férias",IF($L327&gt;0,"Férias · com apontamento","Férias (cadastro)"),IF(($Z327+$AA327-1)&gt;Parâmetros!$E$16,"Férias / afastamento",IF(AND($D327="5x2",OR(WEEKDAY($F327,2)=6,WEEKDAY($F327,2)=7)),IF($L327&gt;0,"Folga trabalhada","Folga"),IF($L327&gt;0,"Trabalhado",IF(OR(OR($D327="6x1",$D327="FF 6x1"),$D327="5x2"),IF(AND(OR($D327="6x1",$D327="FF 6x1"),OR(WEEKDAY($F327,2)=6,WEEKDAY($F327,2)=7)),"Folga","Falta de registro"),IF(AND($AB327&lt;&gt;$AB326,IFERROR(INDEX(Cadastro!$F$5:$F$243,$AB327),"")=""),"Indeterminado (início da série)",IF($X327&gt;0,"Folga","Falta de registro"))))))))</f>
        <v>Trabalhado</v>
      </c>
      <c r="Z327" s="34">
        <f>IF(OR($L327&gt;0,$F327&gt;Parâmetros!$E$14),0,IF($A327&lt;&gt;$A326,1,N($Z326)+1))</f>
        <v>0</v>
      </c>
      <c r="AA327" s="34">
        <f>IF(OR($L327&gt;0,$F327&gt;Parâmetros!$E$14),0,IF(OR($A327&lt;&gt;$A328,$F328&gt;Parâmetros!$E$14),1,N($AA328)+1))</f>
        <v>0</v>
      </c>
      <c r="AB327" s="31">
        <f>IFERROR(MATCH($A327&amp;"|"&amp;TEXT(_xlfn.MAXIFS(Cadastro!$E$5:$E$243,Cadastro!$A$5:$A$243,$A327,Cadastro!$E$5:$E$243,"&lt;="&amp;$F327),"yyyymmdd"),Cadastro!$I$5:$I$243,0),"")</f>
        <v>39</v>
      </c>
      <c r="AC327" t="str">
        <f>IFERROR(_xlfn.SINGLE(INDEX(Exceções!$D$5:$D$203,MATCH($A327&amp;"|"&amp;$F327,Exceções!$F$5:$F$203,0))),"")</f>
        <v/>
      </c>
      <c r="AD327" t="str">
        <f>IF($AC327="","",IFERROR(_xlfn.SINGLE(INDEX(Exceções!$E$5:$E$203,MATCH($A327&amp;"|"&amp;$F327,Exceções!$F$5:$F$203,0))),""))</f>
        <v/>
      </c>
    </row>
    <row r="328" spans="1:30" ht="15" hidden="1" customHeight="1" x14ac:dyDescent="0.25">
      <c r="A328" s="31">
        <v>56784</v>
      </c>
      <c r="B328" s="17" t="s">
        <v>66</v>
      </c>
      <c r="C328" s="17" t="str">
        <f>IFERROR(INDEX(Cadastro!$C$5:$C$243,$AB328),"NÃO INFORMADO")</f>
        <v>USI</v>
      </c>
      <c r="D328" s="17" t="str">
        <f>IFERROR(INDEX(Cadastro!$D$5:$D$243,$AB328),"")</f>
        <v>B</v>
      </c>
      <c r="E328" s="17" t="str">
        <f>IFERROR(INDEX(Cadastro!$G$5:$G$243,$AB328),"")</f>
        <v>B</v>
      </c>
      <c r="F328" s="29">
        <v>46318</v>
      </c>
      <c r="G328" s="32" t="str">
        <f t="shared" si="30"/>
        <v>sex</v>
      </c>
      <c r="H328" s="31">
        <f>IF($L328=0,"",_xlfn.MINIFS(Dados!$Q:$Q,Dados!$A:$A,$A328,Dados!$S:$S,$F328))</f>
        <v>931</v>
      </c>
      <c r="I328" s="31">
        <f>IF($H328="","",_xlfn.MAXIFS(Dados!$R:$R,Dados!$A:$A,$A328,Dados!$S:$S,$F328))</f>
        <v>1393</v>
      </c>
      <c r="J328" s="32" t="str">
        <f>IF($D328&lt;&gt;"Folguista","",IFERROR(INDEX(Parâmetros!$D$52:$G$52,1,MIN(4,MAX(1,$W328))),""))</f>
        <v/>
      </c>
      <c r="K328" s="32" t="str">
        <f>IF(OR($AC328&lt;&gt;"",$Y328="Folga",$Y328="Folga trabalhada",$Y328="Férias (cadastro)",$Y328="Férias / afastamento",$Y328="Indeterminado (início da série)"),"",IF(OR($D328="6x1",$D328="FF 6x1"),IF(OR(WEEKDAY($F328,2)=6,WEEKDAY($F328,2)=7),"6x1 sáb/dom","6x1"),IF($D328="5x2","5x2",IF($H328="",IF($D328="Folguista",$J328,$E328),IF(OR($H328&gt;=Parâmetros!$E$18,$H328&lt;Parâmetros!$E$19),"C",IF($H328&lt;Parâmetros!$E$20,"A","B"))))))</f>
        <v>B</v>
      </c>
      <c r="L328" s="30">
        <f>SUMIFS(Dados!$E:$E,Dados!$A:$A,$A328,Dados!$S:$S,$F328)</f>
        <v>6.78</v>
      </c>
      <c r="M328" s="30">
        <f>IFERROR(INDEX(Parâmetros!$E$6:$E$11,MATCH($K328,Parâmetros!$A$6:$A$11,0)),"")</f>
        <v>7.67</v>
      </c>
      <c r="N328" s="33">
        <f t="shared" si="31"/>
        <v>0.88396349413298569</v>
      </c>
      <c r="O328" s="33">
        <f>Parâmetros!$E$13</f>
        <v>0.8</v>
      </c>
      <c r="P328" s="32" t="str">
        <f>IF(OR($M328="",$F328&gt;Parâmetros!$E$14),"Não","Sim")</f>
        <v>Sim</v>
      </c>
      <c r="Q328" s="32" t="str">
        <f t="shared" si="32"/>
        <v>Sim</v>
      </c>
      <c r="R328" s="32" t="str">
        <f t="shared" si="33"/>
        <v>Sim</v>
      </c>
      <c r="S328" s="30">
        <f t="shared" si="34"/>
        <v>0</v>
      </c>
      <c r="T328" s="32" t="str">
        <f>IF($Q328&lt;&gt;"Sim","",IF($N328&gt;Parâmetros!$E$15,"Sim","Não"))</f>
        <v>Não</v>
      </c>
      <c r="U328" s="17" t="str">
        <f t="shared" si="35"/>
        <v>Na meta</v>
      </c>
      <c r="V328" s="17" t="str">
        <f>IF($AC328&lt;&gt;"",IF($L328&gt;0,"ATENÇÃO · apontou em dia de "&amp;LOWER($AC328)&amp;" cadastrado","Exceção cadastrada · "&amp;$AC328)&amp;IF($AD328="",""," · "&amp;$AD328),IF($E328="Férias",IF($L328&gt;0,"ATENÇÃO · apontou estando de férias no cadastro","Férias no cadastro"),IF($Y328="Férias / afastamento","Afastamento · "&amp;($Z328+$AA328-1)&amp;" dias seguidos sem apontamento",IF($Y328="Folga trabalhada","ATENÇÃO · apontou em dia de folga da escala 5x2",IF($Y328="Folga",IF(AND($D328="5x2",OR(WEEKDAY($F328,2)=6,WEEKDAY($F328,2)=7)),"Folga de fim de semana da escala 5x2",IF(AND(OR($D328="6x1",$D328="FF 6x1"),WEEKDAY($F328,2)=6,FALSE()),"Folga de fim de semana · apontou no domingo anterior",IF(AND(OR($D328="6x1",$D328="FF 6x1"),WEEKDAY($F328,2)=7,AND($A328=$A327,$L327&gt;0)),"Folga de fim de semana · apontou no sábado",IF(AND(OR($D328="6x1",$D328="FF 6x1"),OR(WEEKDAY($F328,2)=6,WEEKDAY($F328,2)=7)),"Folga de fim de semana · sem apontamento no sábado nem no domingo","Folga prevista pelo ciclo")))),IF($Y328="Indeterminado (início da série)","Sem histórico anterior — informe o dia do ciclo no Cadastro",IF($Y328="Falta de registro",IF(OR(OR($D328="6x1",$D328="FF 6x1"),$D328="5x2"),"FALTA DE REGISTRO · dia útil da escala "&amp;$E328,"FALTA DE REGISTRO · dia "&amp;$W328&amp;" de "&amp;IFERROR(INDEX(Parâmetros!$B$39:$B$48,MATCH($E328,Parâmetros!$A$39:$A$48,0)),99)&amp;" do ciclo"),IF(OR($D328="6x1",$D328="FF 6x1"),IF(OR(AND(WEEKDAY($F328,2)=6,AND($A328=$A329,$L329&gt;0)),AND(WEEKDAY($F328,2)=7,AND($A328=$A327,$L327&gt;0))),"ATENÇÃO · apontou sábado e domingo no mesmo fim de semana",IF(OR(WEEKDAY($F328,2)=6,WEEKDAY($F328,2)=7),"Jornada de fim de semana do 6x1",IF(OR($H328&gt;=Parâmetros!$E$20,$H328&lt;Parâmetros!$E$19),"ATENÇÃO · 6x1 apontou fora do horário diurno","Jornada fixa do 6x1"))),IF($D328="5x2","Jornada fixa do 5x2",IF($D328="Folguista",IF($J328=$K328,"Evidência confirma sequência","DIVERGE · sequência "&amp;$J328&amp;" × evidência "&amp;$K328),IF($K328=$E328,"Evidência confirma cadastro","DIVERGE · cadastro "&amp;$E328&amp;" × evidência "&amp;$K328)))))))))))</f>
        <v>Evidência confirma cadastro</v>
      </c>
      <c r="W328" s="34">
        <f>IF(OR(OR($D328="6x1",$D328="FF 6x1"),$D328="5x2"),"",IF($AB328&lt;&gt;$AB327,IF(IFERROR(INDEX(Cadastro!$F$5:$F$243,$AB328),"")="",IF($L328&gt;0,1,0),IF(IFERROR(INDEX(Cadastro!$F$5:$F$243,$AB328),"")&lt;=IFERROR(INDEX(Parâmetros!$B$39:$B$48,MATCH($E328,Parâmetros!$A$39:$A$48,0)),99),IFERROR(INDEX(Cadastro!$F$5:$F$243,$AB328),""),0)),IF($L328&gt;0,IF(N($X327)&gt;0,1,N($W327)+1),IF(AND($L328=0,OR(N($W327)&gt;=IFERROR(INDEX(Parâmetros!$B$39:$B$48,MATCH($E328,Parâmetros!$A$39:$A$48,0)),99),AND(N($X327)&gt;0,N($X327)&lt;IFERROR(INDEX(Parâmetros!$C$39:$C$48,MATCH($E328,Parâmetros!$A$39:$A$48,0)),0)))),0,N($W327)+1))))</f>
        <v>4</v>
      </c>
      <c r="X328" s="34">
        <f>IF(OR(OR($D328="6x1",$D328="FF 6x1"),$D328="5x2"),"",IF($AB328&lt;&gt;$AB327,IF(IFERROR(INDEX(Cadastro!$F$5:$F$243,$AB328),"")="",0,IF(IFERROR(INDEX(Cadastro!$F$5:$F$243,$AB328),"")&gt;IFERROR(INDEX(Parâmetros!$B$39:$B$48,MATCH($E328,Parâmetros!$A$39:$A$48,0)),99),IFERROR(INDEX(Cadastro!$F$5:$F$243,$AB328),"")-IFERROR(INDEX(Parâmetros!$B$39:$B$48,MATCH($E328,Parâmetros!$A$39:$A$48,0)),99),0)),IF(AND($L328=0,OR(N($W327)&gt;=IFERROR(INDEX(Parâmetros!$B$39:$B$48,MATCH($E328,Parâmetros!$A$39:$A$48,0)),99),AND(N($X327)&gt;0,N($X327)&lt;IFERROR(INDEX(Parâmetros!$C$39:$C$48,MATCH($E328,Parâmetros!$A$39:$A$48,0)),0)))),N($X327)+1,0)))</f>
        <v>0</v>
      </c>
      <c r="Y328" t="str">
        <f>IF($AC328&lt;&gt;"",IF($L328&gt;0,$AC328&amp;" · com apontamento",$AC328),IF($E328="Férias",IF($L328&gt;0,"Férias · com apontamento","Férias (cadastro)"),IF(($Z328+$AA328-1)&gt;Parâmetros!$E$16,"Férias / afastamento",IF(AND($D328="5x2",OR(WEEKDAY($F328,2)=6,WEEKDAY($F328,2)=7)),IF($L328&gt;0,"Folga trabalhada","Folga"),IF($L328&gt;0,"Trabalhado",IF(OR(OR($D328="6x1",$D328="FF 6x1"),$D328="5x2"),IF(AND(OR($D328="6x1",$D328="FF 6x1"),OR(WEEKDAY($F328,2)=6,WEEKDAY($F328,2)=7)),"Folga","Falta de registro"),IF(AND($AB328&lt;&gt;$AB327,IFERROR(INDEX(Cadastro!$F$5:$F$243,$AB328),"")=""),"Indeterminado (início da série)",IF($X328&gt;0,"Folga","Falta de registro"))))))))</f>
        <v>Trabalhado</v>
      </c>
      <c r="Z328" s="34">
        <f>IF(OR($L328&gt;0,$F328&gt;Parâmetros!$E$14),0,IF($A328&lt;&gt;$A327,1,N($Z327)+1))</f>
        <v>0</v>
      </c>
      <c r="AA328" s="34">
        <f>IF(OR($L328&gt;0,$F328&gt;Parâmetros!$E$14),0,IF(OR($A328&lt;&gt;$A329,$F329&gt;Parâmetros!$E$14),1,N($AA329)+1))</f>
        <v>0</v>
      </c>
      <c r="AB328" s="31">
        <f>IFERROR(MATCH($A328&amp;"|"&amp;TEXT(_xlfn.MAXIFS(Cadastro!$E$5:$E$243,Cadastro!$A$5:$A$243,$A328,Cadastro!$E$5:$E$243,"&lt;="&amp;$F328),"yyyymmdd"),Cadastro!$I$5:$I$243,0),"")</f>
        <v>39</v>
      </c>
      <c r="AC328" t="str">
        <f>IFERROR(_xlfn.SINGLE(INDEX(Exceções!$D$5:$D$203,MATCH($A328&amp;"|"&amp;$F328,Exceções!$F$5:$F$203,0))),"")</f>
        <v/>
      </c>
      <c r="AD328" t="str">
        <f>IF($AC328="","",IFERROR(_xlfn.SINGLE(INDEX(Exceções!$E$5:$E$203,MATCH($A328&amp;"|"&amp;$F328,Exceções!$F$5:$F$203,0))),""))</f>
        <v/>
      </c>
    </row>
    <row r="329" spans="1:30" ht="15" hidden="1" customHeight="1" x14ac:dyDescent="0.25">
      <c r="A329" s="31">
        <v>56784</v>
      </c>
      <c r="B329" s="17" t="s">
        <v>66</v>
      </c>
      <c r="C329" s="17" t="str">
        <f>IFERROR(INDEX(Cadastro!$C$5:$C$243,$AB329),"NÃO INFORMADO")</f>
        <v>USI</v>
      </c>
      <c r="D329" s="17" t="str">
        <f>IFERROR(INDEX(Cadastro!$D$5:$D$243,$AB329),"")</f>
        <v>B</v>
      </c>
      <c r="E329" s="17" t="str">
        <f>IFERROR(INDEX(Cadastro!$G$5:$G$243,$AB329),"")</f>
        <v>B</v>
      </c>
      <c r="F329" s="29">
        <v>46319</v>
      </c>
      <c r="G329" s="32" t="str">
        <f t="shared" si="30"/>
        <v>sáb</v>
      </c>
      <c r="H329" s="31" t="str">
        <f>IF($L329=0,"",_xlfn.MINIFS(Dados!$Q:$Q,Dados!$A:$A,$A329,Dados!$S:$S,$F329))</f>
        <v/>
      </c>
      <c r="I329" s="31" t="str">
        <f>IF($H329="","",_xlfn.MAXIFS(Dados!$R:$R,Dados!$A:$A,$A329,Dados!$S:$S,$F329))</f>
        <v/>
      </c>
      <c r="J329" s="32" t="str">
        <f>IF($D329&lt;&gt;"Folguista","",IFERROR(INDEX(Parâmetros!$D$52:$G$52,1,MIN(4,MAX(1,$W329))),""))</f>
        <v/>
      </c>
      <c r="K329" s="32" t="str">
        <f>IF(OR($AC329&lt;&gt;"",$Y329="Folga",$Y329="Folga trabalhada",$Y329="Férias (cadastro)",$Y329="Férias / afastamento",$Y329="Indeterminado (início da série)"),"",IF(OR($D329="6x1",$D329="FF 6x1"),IF(OR(WEEKDAY($F329,2)=6,WEEKDAY($F329,2)=7),"6x1 sáb/dom","6x1"),IF($D329="5x2","5x2",IF($H329="",IF($D329="Folguista",$J329,$E329),IF(OR($H329&gt;=Parâmetros!$E$18,$H329&lt;Parâmetros!$E$19),"C",IF($H329&lt;Parâmetros!$E$20,"A","B"))))))</f>
        <v>B</v>
      </c>
      <c r="L329" s="30">
        <f>SUMIFS(Dados!$E:$E,Dados!$A:$A,$A329,Dados!$S:$S,$F329)</f>
        <v>0</v>
      </c>
      <c r="M329" s="30">
        <f>IFERROR(INDEX(Parâmetros!$E$6:$E$11,MATCH($K329,Parâmetros!$A$6:$A$11,0)),"")</f>
        <v>7.67</v>
      </c>
      <c r="N329" s="33">
        <f t="shared" si="31"/>
        <v>0</v>
      </c>
      <c r="O329" s="33">
        <f>Parâmetros!$E$13</f>
        <v>0.8</v>
      </c>
      <c r="P329" s="32" t="str">
        <f>IF(OR($M329="",$F329&gt;Parâmetros!$E$14),"Não","Sim")</f>
        <v>Não</v>
      </c>
      <c r="Q329" s="32" t="str">
        <f t="shared" si="32"/>
        <v/>
      </c>
      <c r="R329" s="32" t="str">
        <f t="shared" si="33"/>
        <v/>
      </c>
      <c r="S329" s="30" t="str">
        <f t="shared" si="34"/>
        <v/>
      </c>
      <c r="T329" s="32" t="str">
        <f>IF($Q329&lt;&gt;"Sim","",IF($N329&gt;Parâmetros!$E$15,"Sim","Não"))</f>
        <v/>
      </c>
      <c r="U329" s="17" t="str">
        <f t="shared" si="35"/>
        <v>Fora da apuração</v>
      </c>
      <c r="V329" s="17" t="str">
        <f>IF($AC329&lt;&gt;"",IF($L329&gt;0,"ATENÇÃO · apontou em dia de "&amp;LOWER($AC329)&amp;" cadastrado","Exceção cadastrada · "&amp;$AC329)&amp;IF($AD329="",""," · "&amp;$AD329),IF($E329="Férias",IF($L329&gt;0,"ATENÇÃO · apontou estando de férias no cadastro","Férias no cadastro"),IF($Y329="Férias / afastamento","Afastamento · "&amp;($Z329+$AA329-1)&amp;" dias seguidos sem apontamento",IF($Y329="Folga trabalhada","ATENÇÃO · apontou em dia de folga da escala 5x2",IF($Y329="Folga",IF(AND($D329="5x2",OR(WEEKDAY($F329,2)=6,WEEKDAY($F329,2)=7)),"Folga de fim de semana da escala 5x2",IF(AND(OR($D329="6x1",$D329="FF 6x1"),WEEKDAY($F329,2)=6,FALSE()),"Folga de fim de semana · apontou no domingo anterior",IF(AND(OR($D329="6x1",$D329="FF 6x1"),WEEKDAY($F329,2)=7,AND($A329=$A328,$L328&gt;0)),"Folga de fim de semana · apontou no sábado",IF(AND(OR($D329="6x1",$D329="FF 6x1"),OR(WEEKDAY($F329,2)=6,WEEKDAY($F329,2)=7)),"Folga de fim de semana · sem apontamento no sábado nem no domingo","Folga prevista pelo ciclo")))),IF($Y329="Indeterminado (início da série)","Sem histórico anterior — informe o dia do ciclo no Cadastro",IF($Y329="Falta de registro",IF(OR(OR($D329="6x1",$D329="FF 6x1"),$D329="5x2"),"FALTA DE REGISTRO · dia útil da escala "&amp;$E329,"FALTA DE REGISTRO · dia "&amp;$W329&amp;" de "&amp;IFERROR(INDEX(Parâmetros!$B$39:$B$48,MATCH($E329,Parâmetros!$A$39:$A$48,0)),99)&amp;" do ciclo"),IF(OR($D329="6x1",$D329="FF 6x1"),IF(OR(AND(WEEKDAY($F329,2)=6,AND($A329=$A330,$L330&gt;0)),AND(WEEKDAY($F329,2)=7,AND($A329=$A328,$L328&gt;0))),"ATENÇÃO · apontou sábado e domingo no mesmo fim de semana",IF(OR(WEEKDAY($F329,2)=6,WEEKDAY($F329,2)=7),"Jornada de fim de semana do 6x1",IF(OR($H329&gt;=Parâmetros!$E$20,$H329&lt;Parâmetros!$E$19),"ATENÇÃO · 6x1 apontou fora do horário diurno","Jornada fixa do 6x1"))),IF($D329="5x2","Jornada fixa do 5x2",IF($D329="Folguista",IF($J329=$K329,"Evidência confirma sequência","DIVERGE · sequência "&amp;$J329&amp;" × evidência "&amp;$K329),IF($K329=$E329,"Evidência confirma cadastro","DIVERGE · cadastro "&amp;$E329&amp;" × evidência "&amp;$K329)))))))))))</f>
        <v>FALTA DE REGISTRO · dia 5 de 5 do ciclo</v>
      </c>
      <c r="W329" s="34">
        <f>IF(OR(OR($D329="6x1",$D329="FF 6x1"),$D329="5x2"),"",IF($AB329&lt;&gt;$AB328,IF(IFERROR(INDEX(Cadastro!$F$5:$F$243,$AB329),"")="",IF($L329&gt;0,1,0),IF(IFERROR(INDEX(Cadastro!$F$5:$F$243,$AB329),"")&lt;=IFERROR(INDEX(Parâmetros!$B$39:$B$48,MATCH($E329,Parâmetros!$A$39:$A$48,0)),99),IFERROR(INDEX(Cadastro!$F$5:$F$243,$AB329),""),0)),IF($L329&gt;0,IF(N($X328)&gt;0,1,N($W328)+1),IF(AND($L329=0,OR(N($W328)&gt;=IFERROR(INDEX(Parâmetros!$B$39:$B$48,MATCH($E329,Parâmetros!$A$39:$A$48,0)),99),AND(N($X328)&gt;0,N($X328)&lt;IFERROR(INDEX(Parâmetros!$C$39:$C$48,MATCH($E329,Parâmetros!$A$39:$A$48,0)),0)))),0,N($W328)+1))))</f>
        <v>5</v>
      </c>
      <c r="X329" s="34">
        <f>IF(OR(OR($D329="6x1",$D329="FF 6x1"),$D329="5x2"),"",IF($AB329&lt;&gt;$AB328,IF(IFERROR(INDEX(Cadastro!$F$5:$F$243,$AB329),"")="",0,IF(IFERROR(INDEX(Cadastro!$F$5:$F$243,$AB329),"")&gt;IFERROR(INDEX(Parâmetros!$B$39:$B$48,MATCH($E329,Parâmetros!$A$39:$A$48,0)),99),IFERROR(INDEX(Cadastro!$F$5:$F$243,$AB329),"")-IFERROR(INDEX(Parâmetros!$B$39:$B$48,MATCH($E329,Parâmetros!$A$39:$A$48,0)),99),0)),IF(AND($L329=0,OR(N($W328)&gt;=IFERROR(INDEX(Parâmetros!$B$39:$B$48,MATCH($E329,Parâmetros!$A$39:$A$48,0)),99),AND(N($X328)&gt;0,N($X328)&lt;IFERROR(INDEX(Parâmetros!$C$39:$C$48,MATCH($E329,Parâmetros!$A$39:$A$48,0)),0)))),N($X328)+1,0)))</f>
        <v>0</v>
      </c>
      <c r="Y329" t="str">
        <f>IF($AC329&lt;&gt;"",IF($L329&gt;0,$AC329&amp;" · com apontamento",$AC329),IF($E329="Férias",IF($L329&gt;0,"Férias · com apontamento","Férias (cadastro)"),IF(($Z329+$AA329-1)&gt;Parâmetros!$E$16,"Férias / afastamento",IF(AND($D329="5x2",OR(WEEKDAY($F329,2)=6,WEEKDAY($F329,2)=7)),IF($L329&gt;0,"Folga trabalhada","Folga"),IF($L329&gt;0,"Trabalhado",IF(OR(OR($D329="6x1",$D329="FF 6x1"),$D329="5x2"),IF(AND(OR($D329="6x1",$D329="FF 6x1"),OR(WEEKDAY($F329,2)=6,WEEKDAY($F329,2)=7)),"Folga","Falta de registro"),IF(AND($AB329&lt;&gt;$AB328,IFERROR(INDEX(Cadastro!$F$5:$F$243,$AB329),"")=""),"Indeterminado (início da série)",IF($X329&gt;0,"Folga","Falta de registro"))))))))</f>
        <v>Falta de registro</v>
      </c>
      <c r="Z329" s="34">
        <f>IF(OR($L329&gt;0,$F329&gt;Parâmetros!$E$14),0,IF($A329&lt;&gt;$A328,1,N($Z328)+1))</f>
        <v>0</v>
      </c>
      <c r="AA329" s="34">
        <f>IF(OR($L329&gt;0,$F329&gt;Parâmetros!$E$14),0,IF(OR($A329&lt;&gt;$A330,$F330&gt;Parâmetros!$E$14),1,N($AA330)+1))</f>
        <v>0</v>
      </c>
      <c r="AB329" s="31">
        <f>IFERROR(MATCH($A329&amp;"|"&amp;TEXT(_xlfn.MAXIFS(Cadastro!$E$5:$E$243,Cadastro!$A$5:$A$243,$A329,Cadastro!$E$5:$E$243,"&lt;="&amp;$F329),"yyyymmdd"),Cadastro!$I$5:$I$243,0),"")</f>
        <v>39</v>
      </c>
      <c r="AC329" t="str">
        <f>IFERROR(_xlfn.SINGLE(INDEX(Exceções!$D$5:$D$203,MATCH($A329&amp;"|"&amp;$F329,Exceções!$F$5:$F$203,0))),"")</f>
        <v/>
      </c>
      <c r="AD329" t="str">
        <f>IF($AC329="","",IFERROR(_xlfn.SINGLE(INDEX(Exceções!$E$5:$E$203,MATCH($A329&amp;"|"&amp;$F329,Exceções!$F$5:$F$203,0))),""))</f>
        <v/>
      </c>
    </row>
    <row r="330" spans="1:30" ht="15" hidden="1" customHeight="1" x14ac:dyDescent="0.25">
      <c r="A330" s="31">
        <v>56784</v>
      </c>
      <c r="B330" s="17" t="s">
        <v>66</v>
      </c>
      <c r="C330" s="17" t="str">
        <f>IFERROR(INDEX(Cadastro!$C$5:$C$243,$AB330),"NÃO INFORMADO")</f>
        <v>USI</v>
      </c>
      <c r="D330" s="17" t="str">
        <f>IFERROR(INDEX(Cadastro!$D$5:$D$243,$AB330),"")</f>
        <v>B</v>
      </c>
      <c r="E330" s="17" t="str">
        <f>IFERROR(INDEX(Cadastro!$G$5:$G$243,$AB330),"")</f>
        <v>B</v>
      </c>
      <c r="F330" s="29">
        <v>46320</v>
      </c>
      <c r="G330" s="32" t="str">
        <f t="shared" si="30"/>
        <v>dom</v>
      </c>
      <c r="H330" s="31" t="str">
        <f>IF($L330=0,"",_xlfn.MINIFS(Dados!$Q:$Q,Dados!$A:$A,$A330,Dados!$S:$S,$F330))</f>
        <v/>
      </c>
      <c r="I330" s="31" t="str">
        <f>IF($H330="","",_xlfn.MAXIFS(Dados!$R:$R,Dados!$A:$A,$A330,Dados!$S:$S,$F330))</f>
        <v/>
      </c>
      <c r="J330" s="32" t="str">
        <f>IF($D330&lt;&gt;"Folguista","",IFERROR(INDEX(Parâmetros!$D$52:$G$52,1,MIN(4,MAX(1,$W330))),""))</f>
        <v/>
      </c>
      <c r="K330" s="32" t="str">
        <f>IF(OR($AC330&lt;&gt;"",$Y330="Folga",$Y330="Folga trabalhada",$Y330="Férias (cadastro)",$Y330="Férias / afastamento",$Y330="Indeterminado (início da série)"),"",IF(OR($D330="6x1",$D330="FF 6x1"),IF(OR(WEEKDAY($F330,2)=6,WEEKDAY($F330,2)=7),"6x1 sáb/dom","6x1"),IF($D330="5x2","5x2",IF($H330="",IF($D330="Folguista",$J330,$E330),IF(OR($H330&gt;=Parâmetros!$E$18,$H330&lt;Parâmetros!$E$19),"C",IF($H330&lt;Parâmetros!$E$20,"A","B"))))))</f>
        <v/>
      </c>
      <c r="L330" s="30">
        <f>SUMIFS(Dados!$E:$E,Dados!$A:$A,$A330,Dados!$S:$S,$F330)</f>
        <v>0</v>
      </c>
      <c r="M330" s="30" t="str">
        <f>IFERROR(INDEX(Parâmetros!$E$6:$E$11,MATCH($K330,Parâmetros!$A$6:$A$11,0)),"")</f>
        <v/>
      </c>
      <c r="N330" s="33" t="str">
        <f t="shared" si="31"/>
        <v/>
      </c>
      <c r="O330" s="33">
        <f>Parâmetros!$E$13</f>
        <v>0.8</v>
      </c>
      <c r="P330" s="32" t="str">
        <f>IF(OR($M330="",$F330&gt;Parâmetros!$E$14),"Não","Sim")</f>
        <v>Não</v>
      </c>
      <c r="Q330" s="32" t="str">
        <f t="shared" si="32"/>
        <v/>
      </c>
      <c r="R330" s="32" t="str">
        <f t="shared" si="33"/>
        <v/>
      </c>
      <c r="S330" s="30" t="str">
        <f t="shared" si="34"/>
        <v/>
      </c>
      <c r="T330" s="32" t="str">
        <f>IF($Q330&lt;&gt;"Sim","",IF($N330&gt;Parâmetros!$E$15,"Sim","Não"))</f>
        <v/>
      </c>
      <c r="U330" s="17" t="str">
        <f t="shared" si="35"/>
        <v>Folga</v>
      </c>
      <c r="V330" s="17" t="str">
        <f>IF($AC330&lt;&gt;"",IF($L330&gt;0,"ATENÇÃO · apontou em dia de "&amp;LOWER($AC330)&amp;" cadastrado","Exceção cadastrada · "&amp;$AC330)&amp;IF($AD330="",""," · "&amp;$AD330),IF($E330="Férias",IF($L330&gt;0,"ATENÇÃO · apontou estando de férias no cadastro","Férias no cadastro"),IF($Y330="Férias / afastamento","Afastamento · "&amp;($Z330+$AA330-1)&amp;" dias seguidos sem apontamento",IF($Y330="Folga trabalhada","ATENÇÃO · apontou em dia de folga da escala 5x2",IF($Y330="Folga",IF(AND($D330="5x2",OR(WEEKDAY($F330,2)=6,WEEKDAY($F330,2)=7)),"Folga de fim de semana da escala 5x2",IF(AND(OR($D330="6x1",$D330="FF 6x1"),WEEKDAY($F330,2)=6,FALSE()),"Folga de fim de semana · apontou no domingo anterior",IF(AND(OR($D330="6x1",$D330="FF 6x1"),WEEKDAY($F330,2)=7,AND($A330=$A329,$L329&gt;0)),"Folga de fim de semana · apontou no sábado",IF(AND(OR($D330="6x1",$D330="FF 6x1"),OR(WEEKDAY($F330,2)=6,WEEKDAY($F330,2)=7)),"Folga de fim de semana · sem apontamento no sábado nem no domingo","Folga prevista pelo ciclo")))),IF($Y330="Indeterminado (início da série)","Sem histórico anterior — informe o dia do ciclo no Cadastro",IF($Y330="Falta de registro",IF(OR(OR($D330="6x1",$D330="FF 6x1"),$D330="5x2"),"FALTA DE REGISTRO · dia útil da escala "&amp;$E330,"FALTA DE REGISTRO · dia "&amp;$W330&amp;" de "&amp;IFERROR(INDEX(Parâmetros!$B$39:$B$48,MATCH($E330,Parâmetros!$A$39:$A$48,0)),99)&amp;" do ciclo"),IF(OR($D330="6x1",$D330="FF 6x1"),IF(OR(AND(WEEKDAY($F330,2)=6,AND($A330=$A331,$L331&gt;0)),AND(WEEKDAY($F330,2)=7,AND($A330=$A329,$L329&gt;0))),"ATENÇÃO · apontou sábado e domingo no mesmo fim de semana",IF(OR(WEEKDAY($F330,2)=6,WEEKDAY($F330,2)=7),"Jornada de fim de semana do 6x1",IF(OR($H330&gt;=Parâmetros!$E$20,$H330&lt;Parâmetros!$E$19),"ATENÇÃO · 6x1 apontou fora do horário diurno","Jornada fixa do 6x1"))),IF($D330="5x2","Jornada fixa do 5x2",IF($D330="Folguista",IF($J330=$K330,"Evidência confirma sequência","DIVERGE · sequência "&amp;$J330&amp;" × evidência "&amp;$K330),IF($K330=$E330,"Evidência confirma cadastro","DIVERGE · cadastro "&amp;$E330&amp;" × evidência "&amp;$K330)))))))))))</f>
        <v>Folga prevista pelo ciclo</v>
      </c>
      <c r="W330" s="34">
        <f>IF(OR(OR($D330="6x1",$D330="FF 6x1"),$D330="5x2"),"",IF($AB330&lt;&gt;$AB329,IF(IFERROR(INDEX(Cadastro!$F$5:$F$243,$AB330),"")="",IF($L330&gt;0,1,0),IF(IFERROR(INDEX(Cadastro!$F$5:$F$243,$AB330),"")&lt;=IFERROR(INDEX(Parâmetros!$B$39:$B$48,MATCH($E330,Parâmetros!$A$39:$A$48,0)),99),IFERROR(INDEX(Cadastro!$F$5:$F$243,$AB330),""),0)),IF($L330&gt;0,IF(N($X329)&gt;0,1,N($W329)+1),IF(AND($L330=0,OR(N($W329)&gt;=IFERROR(INDEX(Parâmetros!$B$39:$B$48,MATCH($E330,Parâmetros!$A$39:$A$48,0)),99),AND(N($X329)&gt;0,N($X329)&lt;IFERROR(INDEX(Parâmetros!$C$39:$C$48,MATCH($E330,Parâmetros!$A$39:$A$48,0)),0)))),0,N($W329)+1))))</f>
        <v>0</v>
      </c>
      <c r="X330" s="34">
        <f>IF(OR(OR($D330="6x1",$D330="FF 6x1"),$D330="5x2"),"",IF($AB330&lt;&gt;$AB329,IF(IFERROR(INDEX(Cadastro!$F$5:$F$243,$AB330),"")="",0,IF(IFERROR(INDEX(Cadastro!$F$5:$F$243,$AB330),"")&gt;IFERROR(INDEX(Parâmetros!$B$39:$B$48,MATCH($E330,Parâmetros!$A$39:$A$48,0)),99),IFERROR(INDEX(Cadastro!$F$5:$F$243,$AB330),"")-IFERROR(INDEX(Parâmetros!$B$39:$B$48,MATCH($E330,Parâmetros!$A$39:$A$48,0)),99),0)),IF(AND($L330=0,OR(N($W329)&gt;=IFERROR(INDEX(Parâmetros!$B$39:$B$48,MATCH($E330,Parâmetros!$A$39:$A$48,0)),99),AND(N($X329)&gt;0,N($X329)&lt;IFERROR(INDEX(Parâmetros!$C$39:$C$48,MATCH($E330,Parâmetros!$A$39:$A$48,0)),0)))),N($X329)+1,0)))</f>
        <v>1</v>
      </c>
      <c r="Y330" t="str">
        <f>IF($AC330&lt;&gt;"",IF($L330&gt;0,$AC330&amp;" · com apontamento",$AC330),IF($E330="Férias",IF($L330&gt;0,"Férias · com apontamento","Férias (cadastro)"),IF(($Z330+$AA330-1)&gt;Parâmetros!$E$16,"Férias / afastamento",IF(AND($D330="5x2",OR(WEEKDAY($F330,2)=6,WEEKDAY($F330,2)=7)),IF($L330&gt;0,"Folga trabalhada","Folga"),IF($L330&gt;0,"Trabalhado",IF(OR(OR($D330="6x1",$D330="FF 6x1"),$D330="5x2"),IF(AND(OR($D330="6x1",$D330="FF 6x1"),OR(WEEKDAY($F330,2)=6,WEEKDAY($F330,2)=7)),"Folga","Falta de registro"),IF(AND($AB330&lt;&gt;$AB329,IFERROR(INDEX(Cadastro!$F$5:$F$243,$AB330),"")=""),"Indeterminado (início da série)",IF($X330&gt;0,"Folga","Falta de registro"))))))))</f>
        <v>Folga</v>
      </c>
      <c r="Z330" s="34">
        <f>IF(OR($L330&gt;0,$F330&gt;Parâmetros!$E$14),0,IF($A330&lt;&gt;$A329,1,N($Z329)+1))</f>
        <v>0</v>
      </c>
      <c r="AA330" s="34">
        <f>IF(OR($L330&gt;0,$F330&gt;Parâmetros!$E$14),0,IF(OR($A330&lt;&gt;$A331,$F331&gt;Parâmetros!$E$14),1,N($AA331)+1))</f>
        <v>0</v>
      </c>
      <c r="AB330" s="31">
        <f>IFERROR(MATCH($A330&amp;"|"&amp;TEXT(_xlfn.MAXIFS(Cadastro!$E$5:$E$243,Cadastro!$A$5:$A$243,$A330,Cadastro!$E$5:$E$243,"&lt;="&amp;$F330),"yyyymmdd"),Cadastro!$I$5:$I$243,0),"")</f>
        <v>39</v>
      </c>
      <c r="AC330" t="str">
        <f>IFERROR(_xlfn.SINGLE(INDEX(Exceções!$D$5:$D$203,MATCH($A330&amp;"|"&amp;$F330,Exceções!$F$5:$F$203,0))),"")</f>
        <v/>
      </c>
      <c r="AD330" t="str">
        <f>IF($AC330="","",IFERROR(_xlfn.SINGLE(INDEX(Exceções!$E$5:$E$203,MATCH($A330&amp;"|"&amp;$F330,Exceções!$F$5:$F$203,0))),""))</f>
        <v/>
      </c>
    </row>
    <row r="331" spans="1:30" ht="15" hidden="1" customHeight="1" x14ac:dyDescent="0.25">
      <c r="A331" s="31">
        <v>56784</v>
      </c>
      <c r="B331" s="17" t="s">
        <v>66</v>
      </c>
      <c r="C331" s="17" t="str">
        <f>IFERROR(INDEX(Cadastro!$C$5:$C$243,$AB331),"NÃO INFORMADO")</f>
        <v>USI</v>
      </c>
      <c r="D331" s="17" t="str">
        <f>IFERROR(INDEX(Cadastro!$D$5:$D$243,$AB331),"")</f>
        <v>B</v>
      </c>
      <c r="E331" s="17" t="str">
        <f>IFERROR(INDEX(Cadastro!$G$5:$G$243,$AB331),"")</f>
        <v>B</v>
      </c>
      <c r="F331" s="29">
        <v>46321</v>
      </c>
      <c r="G331" s="32" t="str">
        <f t="shared" si="30"/>
        <v>seg</v>
      </c>
      <c r="H331" s="31" t="str">
        <f>IF($L331=0,"",_xlfn.MINIFS(Dados!$Q:$Q,Dados!$A:$A,$A331,Dados!$S:$S,$F331))</f>
        <v/>
      </c>
      <c r="I331" s="31" t="str">
        <f>IF($H331="","",_xlfn.MAXIFS(Dados!$R:$R,Dados!$A:$A,$A331,Dados!$S:$S,$F331))</f>
        <v/>
      </c>
      <c r="J331" s="32" t="str">
        <f>IF($D331&lt;&gt;"Folguista","",IFERROR(INDEX(Parâmetros!$D$52:$G$52,1,MIN(4,MAX(1,$W331))),""))</f>
        <v/>
      </c>
      <c r="K331" s="32" t="str">
        <f>IF(OR($AC331&lt;&gt;"",$Y331="Folga",$Y331="Folga trabalhada",$Y331="Férias (cadastro)",$Y331="Férias / afastamento",$Y331="Indeterminado (início da série)"),"",IF(OR($D331="6x1",$D331="FF 6x1"),IF(OR(WEEKDAY($F331,2)=6,WEEKDAY($F331,2)=7),"6x1 sáb/dom","6x1"),IF($D331="5x2","5x2",IF($H331="",IF($D331="Folguista",$J331,$E331),IF(OR($H331&gt;=Parâmetros!$E$18,$H331&lt;Parâmetros!$E$19),"C",IF($H331&lt;Parâmetros!$E$20,"A","B"))))))</f>
        <v>B</v>
      </c>
      <c r="L331" s="30">
        <f>SUMIFS(Dados!$E:$E,Dados!$A:$A,$A331,Dados!$S:$S,$F331)</f>
        <v>0</v>
      </c>
      <c r="M331" s="30">
        <f>IFERROR(INDEX(Parâmetros!$E$6:$E$11,MATCH($K331,Parâmetros!$A$6:$A$11,0)),"")</f>
        <v>7.67</v>
      </c>
      <c r="N331" s="33">
        <f t="shared" si="31"/>
        <v>0</v>
      </c>
      <c r="O331" s="33">
        <f>Parâmetros!$E$13</f>
        <v>0.8</v>
      </c>
      <c r="P331" s="32" t="str">
        <f>IF(OR($M331="",$F331&gt;Parâmetros!$E$14),"Não","Sim")</f>
        <v>Não</v>
      </c>
      <c r="Q331" s="32" t="str">
        <f t="shared" si="32"/>
        <v/>
      </c>
      <c r="R331" s="32" t="str">
        <f t="shared" si="33"/>
        <v/>
      </c>
      <c r="S331" s="30" t="str">
        <f t="shared" si="34"/>
        <v/>
      </c>
      <c r="T331" s="32" t="str">
        <f>IF($Q331&lt;&gt;"Sim","",IF($N331&gt;Parâmetros!$E$15,"Sim","Não"))</f>
        <v/>
      </c>
      <c r="U331" s="17" t="str">
        <f t="shared" si="35"/>
        <v>Fora da apuração</v>
      </c>
      <c r="V331" s="17" t="str">
        <f>IF($AC331&lt;&gt;"",IF($L331&gt;0,"ATENÇÃO · apontou em dia de "&amp;LOWER($AC331)&amp;" cadastrado","Exceção cadastrada · "&amp;$AC331)&amp;IF($AD331="",""," · "&amp;$AD331),IF($E331="Férias",IF($L331&gt;0,"ATENÇÃO · apontou estando de férias no cadastro","Férias no cadastro"),IF($Y331="Férias / afastamento","Afastamento · "&amp;($Z331+$AA331-1)&amp;" dias seguidos sem apontamento",IF($Y331="Folga trabalhada","ATENÇÃO · apontou em dia de folga da escala 5x2",IF($Y331="Folga",IF(AND($D331="5x2",OR(WEEKDAY($F331,2)=6,WEEKDAY($F331,2)=7)),"Folga de fim de semana da escala 5x2",IF(AND(OR($D331="6x1",$D331="FF 6x1"),WEEKDAY($F331,2)=6,FALSE()),"Folga de fim de semana · apontou no domingo anterior",IF(AND(OR($D331="6x1",$D331="FF 6x1"),WEEKDAY($F331,2)=7,AND($A331=$A330,$L330&gt;0)),"Folga de fim de semana · apontou no sábado",IF(AND(OR($D331="6x1",$D331="FF 6x1"),OR(WEEKDAY($F331,2)=6,WEEKDAY($F331,2)=7)),"Folga de fim de semana · sem apontamento no sábado nem no domingo","Folga prevista pelo ciclo")))),IF($Y331="Indeterminado (início da série)","Sem histórico anterior — informe o dia do ciclo no Cadastro",IF($Y331="Falta de registro",IF(OR(OR($D331="6x1",$D331="FF 6x1"),$D331="5x2"),"FALTA DE REGISTRO · dia útil da escala "&amp;$E331,"FALTA DE REGISTRO · dia "&amp;$W331&amp;" de "&amp;IFERROR(INDEX(Parâmetros!$B$39:$B$48,MATCH($E331,Parâmetros!$A$39:$A$48,0)),99)&amp;" do ciclo"),IF(OR($D331="6x1",$D331="FF 6x1"),IF(OR(AND(WEEKDAY($F331,2)=6,AND($A331=$A332,$L332&gt;0)),AND(WEEKDAY($F331,2)=7,AND($A331=$A330,$L330&gt;0))),"ATENÇÃO · apontou sábado e domingo no mesmo fim de semana",IF(OR(WEEKDAY($F331,2)=6,WEEKDAY($F331,2)=7),"Jornada de fim de semana do 6x1",IF(OR($H331&gt;=Parâmetros!$E$20,$H331&lt;Parâmetros!$E$19),"ATENÇÃO · 6x1 apontou fora do horário diurno","Jornada fixa do 6x1"))),IF($D331="5x2","Jornada fixa do 5x2",IF($D331="Folguista",IF($J331=$K331,"Evidência confirma sequência","DIVERGE · sequência "&amp;$J331&amp;" × evidência "&amp;$K331),IF($K331=$E331,"Evidência confirma cadastro","DIVERGE · cadastro "&amp;$E331&amp;" × evidência "&amp;$K331)))))))))))</f>
        <v>FALTA DE REGISTRO · dia 1 de 5 do ciclo</v>
      </c>
      <c r="W331" s="34">
        <f>IF(OR(OR($D331="6x1",$D331="FF 6x1"),$D331="5x2"),"",IF($AB331&lt;&gt;$AB330,IF(IFERROR(INDEX(Cadastro!$F$5:$F$243,$AB331),"")="",IF($L331&gt;0,1,0),IF(IFERROR(INDEX(Cadastro!$F$5:$F$243,$AB331),"")&lt;=IFERROR(INDEX(Parâmetros!$B$39:$B$48,MATCH($E331,Parâmetros!$A$39:$A$48,0)),99),IFERROR(INDEX(Cadastro!$F$5:$F$243,$AB331),""),0)),IF($L331&gt;0,IF(N($X330)&gt;0,1,N($W330)+1),IF(AND($L331=0,OR(N($W330)&gt;=IFERROR(INDEX(Parâmetros!$B$39:$B$48,MATCH($E331,Parâmetros!$A$39:$A$48,0)),99),AND(N($X330)&gt;0,N($X330)&lt;IFERROR(INDEX(Parâmetros!$C$39:$C$48,MATCH($E331,Parâmetros!$A$39:$A$48,0)),0)))),0,N($W330)+1))))</f>
        <v>1</v>
      </c>
      <c r="X331" s="34">
        <f>IF(OR(OR($D331="6x1",$D331="FF 6x1"),$D331="5x2"),"",IF($AB331&lt;&gt;$AB330,IF(IFERROR(INDEX(Cadastro!$F$5:$F$243,$AB331),"")="",0,IF(IFERROR(INDEX(Cadastro!$F$5:$F$243,$AB331),"")&gt;IFERROR(INDEX(Parâmetros!$B$39:$B$48,MATCH($E331,Parâmetros!$A$39:$A$48,0)),99),IFERROR(INDEX(Cadastro!$F$5:$F$243,$AB331),"")-IFERROR(INDEX(Parâmetros!$B$39:$B$48,MATCH($E331,Parâmetros!$A$39:$A$48,0)),99),0)),IF(AND($L331=0,OR(N($W330)&gt;=IFERROR(INDEX(Parâmetros!$B$39:$B$48,MATCH($E331,Parâmetros!$A$39:$A$48,0)),99),AND(N($X330)&gt;0,N($X330)&lt;IFERROR(INDEX(Parâmetros!$C$39:$C$48,MATCH($E331,Parâmetros!$A$39:$A$48,0)),0)))),N($X330)+1,0)))</f>
        <v>0</v>
      </c>
      <c r="Y331" t="str">
        <f>IF($AC331&lt;&gt;"",IF($L331&gt;0,$AC331&amp;" · com apontamento",$AC331),IF($E331="Férias",IF($L331&gt;0,"Férias · com apontamento","Férias (cadastro)"),IF(($Z331+$AA331-1)&gt;Parâmetros!$E$16,"Férias / afastamento",IF(AND($D331="5x2",OR(WEEKDAY($F331,2)=6,WEEKDAY($F331,2)=7)),IF($L331&gt;0,"Folga trabalhada","Folga"),IF($L331&gt;0,"Trabalhado",IF(OR(OR($D331="6x1",$D331="FF 6x1"),$D331="5x2"),IF(AND(OR($D331="6x1",$D331="FF 6x1"),OR(WEEKDAY($F331,2)=6,WEEKDAY($F331,2)=7)),"Folga","Falta de registro"),IF(AND($AB331&lt;&gt;$AB330,IFERROR(INDEX(Cadastro!$F$5:$F$243,$AB331),"")=""),"Indeterminado (início da série)",IF($X331&gt;0,"Folga","Falta de registro"))))))))</f>
        <v>Falta de registro</v>
      </c>
      <c r="Z331" s="34">
        <f>IF(OR($L331&gt;0,$F331&gt;Parâmetros!$E$14),0,IF($A331&lt;&gt;$A330,1,N($Z330)+1))</f>
        <v>0</v>
      </c>
      <c r="AA331" s="34">
        <f>IF(OR($L331&gt;0,$F331&gt;Parâmetros!$E$14),0,IF(OR($A331&lt;&gt;$A332,$F332&gt;Parâmetros!$E$14),1,N($AA332)+1))</f>
        <v>0</v>
      </c>
      <c r="AB331" s="31">
        <f>IFERROR(MATCH($A331&amp;"|"&amp;TEXT(_xlfn.MAXIFS(Cadastro!$E$5:$E$243,Cadastro!$A$5:$A$243,$A331,Cadastro!$E$5:$E$243,"&lt;="&amp;$F331),"yyyymmdd"),Cadastro!$I$5:$I$243,0),"")</f>
        <v>39</v>
      </c>
      <c r="AC331" t="str">
        <f>IFERROR(_xlfn.SINGLE(INDEX(Exceções!$D$5:$D$203,MATCH($A331&amp;"|"&amp;$F331,Exceções!$F$5:$F$203,0))),"")</f>
        <v/>
      </c>
      <c r="AD331" t="str">
        <f>IF($AC331="","",IFERROR(_xlfn.SINGLE(INDEX(Exceções!$E$5:$E$203,MATCH($A331&amp;"|"&amp;$F331,Exceções!$F$5:$F$203,0))),""))</f>
        <v/>
      </c>
    </row>
    <row r="332" spans="1:30" ht="15" hidden="1" customHeight="1" x14ac:dyDescent="0.25">
      <c r="A332" s="31">
        <v>56784</v>
      </c>
      <c r="B332" s="17" t="s">
        <v>66</v>
      </c>
      <c r="C332" s="17" t="str">
        <f>IFERROR(INDEX(Cadastro!$C$5:$C$243,$AB332),"NÃO INFORMADO")</f>
        <v>USI</v>
      </c>
      <c r="D332" s="17" t="str">
        <f>IFERROR(INDEX(Cadastro!$D$5:$D$243,$AB332),"")</f>
        <v>B</v>
      </c>
      <c r="E332" s="17" t="str">
        <f>IFERROR(INDEX(Cadastro!$G$5:$G$243,$AB332),"")</f>
        <v>B</v>
      </c>
      <c r="F332" s="29">
        <v>46322</v>
      </c>
      <c r="G332" s="32" t="str">
        <f t="shared" si="30"/>
        <v>ter</v>
      </c>
      <c r="H332" s="31" t="str">
        <f>IF($L332=0,"",_xlfn.MINIFS(Dados!$Q:$Q,Dados!$A:$A,$A332,Dados!$S:$S,$F332))</f>
        <v/>
      </c>
      <c r="I332" s="31" t="str">
        <f>IF($H332="","",_xlfn.MAXIFS(Dados!$R:$R,Dados!$A:$A,$A332,Dados!$S:$S,$F332))</f>
        <v/>
      </c>
      <c r="J332" s="32" t="str">
        <f>IF($D332&lt;&gt;"Folguista","",IFERROR(INDEX(Parâmetros!$D$52:$G$52,1,MIN(4,MAX(1,$W332))),""))</f>
        <v/>
      </c>
      <c r="K332" s="32" t="str">
        <f>IF(OR($AC332&lt;&gt;"",$Y332="Folga",$Y332="Folga trabalhada",$Y332="Férias (cadastro)",$Y332="Férias / afastamento",$Y332="Indeterminado (início da série)"),"",IF(OR($D332="6x1",$D332="FF 6x1"),IF(OR(WEEKDAY($F332,2)=6,WEEKDAY($F332,2)=7),"6x1 sáb/dom","6x1"),IF($D332="5x2","5x2",IF($H332="",IF($D332="Folguista",$J332,$E332),IF(OR($H332&gt;=Parâmetros!$E$18,$H332&lt;Parâmetros!$E$19),"C",IF($H332&lt;Parâmetros!$E$20,"A","B"))))))</f>
        <v>B</v>
      </c>
      <c r="L332" s="30">
        <f>SUMIFS(Dados!$E:$E,Dados!$A:$A,$A332,Dados!$S:$S,$F332)</f>
        <v>0</v>
      </c>
      <c r="M332" s="30">
        <f>IFERROR(INDEX(Parâmetros!$E$6:$E$11,MATCH($K332,Parâmetros!$A$6:$A$11,0)),"")</f>
        <v>7.67</v>
      </c>
      <c r="N332" s="33">
        <f t="shared" si="31"/>
        <v>0</v>
      </c>
      <c r="O332" s="33">
        <f>Parâmetros!$E$13</f>
        <v>0.8</v>
      </c>
      <c r="P332" s="32" t="str">
        <f>IF(OR($M332="",$F332&gt;Parâmetros!$E$14),"Não","Sim")</f>
        <v>Não</v>
      </c>
      <c r="Q332" s="32" t="str">
        <f t="shared" si="32"/>
        <v/>
      </c>
      <c r="R332" s="32" t="str">
        <f t="shared" si="33"/>
        <v/>
      </c>
      <c r="S332" s="30" t="str">
        <f t="shared" si="34"/>
        <v/>
      </c>
      <c r="T332" s="32" t="str">
        <f>IF($Q332&lt;&gt;"Sim","",IF($N332&gt;Parâmetros!$E$15,"Sim","Não"))</f>
        <v/>
      </c>
      <c r="U332" s="17" t="str">
        <f t="shared" si="35"/>
        <v>Fora da apuração</v>
      </c>
      <c r="V332" s="17" t="str">
        <f>IF($AC332&lt;&gt;"",IF($L332&gt;0,"ATENÇÃO · apontou em dia de "&amp;LOWER($AC332)&amp;" cadastrado","Exceção cadastrada · "&amp;$AC332)&amp;IF($AD332="",""," · "&amp;$AD332),IF($E332="Férias",IF($L332&gt;0,"ATENÇÃO · apontou estando de férias no cadastro","Férias no cadastro"),IF($Y332="Férias / afastamento","Afastamento · "&amp;($Z332+$AA332-1)&amp;" dias seguidos sem apontamento",IF($Y332="Folga trabalhada","ATENÇÃO · apontou em dia de folga da escala 5x2",IF($Y332="Folga",IF(AND($D332="5x2",OR(WEEKDAY($F332,2)=6,WEEKDAY($F332,2)=7)),"Folga de fim de semana da escala 5x2",IF(AND(OR($D332="6x1",$D332="FF 6x1"),WEEKDAY($F332,2)=6,FALSE()),"Folga de fim de semana · apontou no domingo anterior",IF(AND(OR($D332="6x1",$D332="FF 6x1"),WEEKDAY($F332,2)=7,AND($A332=$A331,$L331&gt;0)),"Folga de fim de semana · apontou no sábado",IF(AND(OR($D332="6x1",$D332="FF 6x1"),OR(WEEKDAY($F332,2)=6,WEEKDAY($F332,2)=7)),"Folga de fim de semana · sem apontamento no sábado nem no domingo","Folga prevista pelo ciclo")))),IF($Y332="Indeterminado (início da série)","Sem histórico anterior — informe o dia do ciclo no Cadastro",IF($Y332="Falta de registro",IF(OR(OR($D332="6x1",$D332="FF 6x1"),$D332="5x2"),"FALTA DE REGISTRO · dia útil da escala "&amp;$E332,"FALTA DE REGISTRO · dia "&amp;$W332&amp;" de "&amp;IFERROR(INDEX(Parâmetros!$B$39:$B$48,MATCH($E332,Parâmetros!$A$39:$A$48,0)),99)&amp;" do ciclo"),IF(OR($D332="6x1",$D332="FF 6x1"),IF(OR(AND(WEEKDAY($F332,2)=6,AND($A332=$A333,$L333&gt;0)),AND(WEEKDAY($F332,2)=7,AND($A332=$A331,$L331&gt;0))),"ATENÇÃO · apontou sábado e domingo no mesmo fim de semana",IF(OR(WEEKDAY($F332,2)=6,WEEKDAY($F332,2)=7),"Jornada de fim de semana do 6x1",IF(OR($H332&gt;=Parâmetros!$E$20,$H332&lt;Parâmetros!$E$19),"ATENÇÃO · 6x1 apontou fora do horário diurno","Jornada fixa do 6x1"))),IF($D332="5x2","Jornada fixa do 5x2",IF($D332="Folguista",IF($J332=$K332,"Evidência confirma sequência","DIVERGE · sequência "&amp;$J332&amp;" × evidência "&amp;$K332),IF($K332=$E332,"Evidência confirma cadastro","DIVERGE · cadastro "&amp;$E332&amp;" × evidência "&amp;$K332)))))))))))</f>
        <v>FALTA DE REGISTRO · dia 2 de 5 do ciclo</v>
      </c>
      <c r="W332" s="34">
        <f>IF(OR(OR($D332="6x1",$D332="FF 6x1"),$D332="5x2"),"",IF($AB332&lt;&gt;$AB331,IF(IFERROR(INDEX(Cadastro!$F$5:$F$243,$AB332),"")="",IF($L332&gt;0,1,0),IF(IFERROR(INDEX(Cadastro!$F$5:$F$243,$AB332),"")&lt;=IFERROR(INDEX(Parâmetros!$B$39:$B$48,MATCH($E332,Parâmetros!$A$39:$A$48,0)),99),IFERROR(INDEX(Cadastro!$F$5:$F$243,$AB332),""),0)),IF($L332&gt;0,IF(N($X331)&gt;0,1,N($W331)+1),IF(AND($L332=0,OR(N($W331)&gt;=IFERROR(INDEX(Parâmetros!$B$39:$B$48,MATCH($E332,Parâmetros!$A$39:$A$48,0)),99),AND(N($X331)&gt;0,N($X331)&lt;IFERROR(INDEX(Parâmetros!$C$39:$C$48,MATCH($E332,Parâmetros!$A$39:$A$48,0)),0)))),0,N($W331)+1))))</f>
        <v>2</v>
      </c>
      <c r="X332" s="34">
        <f>IF(OR(OR($D332="6x1",$D332="FF 6x1"),$D332="5x2"),"",IF($AB332&lt;&gt;$AB331,IF(IFERROR(INDEX(Cadastro!$F$5:$F$243,$AB332),"")="",0,IF(IFERROR(INDEX(Cadastro!$F$5:$F$243,$AB332),"")&gt;IFERROR(INDEX(Parâmetros!$B$39:$B$48,MATCH($E332,Parâmetros!$A$39:$A$48,0)),99),IFERROR(INDEX(Cadastro!$F$5:$F$243,$AB332),"")-IFERROR(INDEX(Parâmetros!$B$39:$B$48,MATCH($E332,Parâmetros!$A$39:$A$48,0)),99),0)),IF(AND($L332=0,OR(N($W331)&gt;=IFERROR(INDEX(Parâmetros!$B$39:$B$48,MATCH($E332,Parâmetros!$A$39:$A$48,0)),99),AND(N($X331)&gt;0,N($X331)&lt;IFERROR(INDEX(Parâmetros!$C$39:$C$48,MATCH($E332,Parâmetros!$A$39:$A$48,0)),0)))),N($X331)+1,0)))</f>
        <v>0</v>
      </c>
      <c r="Y332" t="str">
        <f>IF($AC332&lt;&gt;"",IF($L332&gt;0,$AC332&amp;" · com apontamento",$AC332),IF($E332="Férias",IF($L332&gt;0,"Férias · com apontamento","Férias (cadastro)"),IF(($Z332+$AA332-1)&gt;Parâmetros!$E$16,"Férias / afastamento",IF(AND($D332="5x2",OR(WEEKDAY($F332,2)=6,WEEKDAY($F332,2)=7)),IF($L332&gt;0,"Folga trabalhada","Folga"),IF($L332&gt;0,"Trabalhado",IF(OR(OR($D332="6x1",$D332="FF 6x1"),$D332="5x2"),IF(AND(OR($D332="6x1",$D332="FF 6x1"),OR(WEEKDAY($F332,2)=6,WEEKDAY($F332,2)=7)),"Folga","Falta de registro"),IF(AND($AB332&lt;&gt;$AB331,IFERROR(INDEX(Cadastro!$F$5:$F$243,$AB332),"")=""),"Indeterminado (início da série)",IF($X332&gt;0,"Folga","Falta de registro"))))))))</f>
        <v>Falta de registro</v>
      </c>
      <c r="Z332" s="34">
        <f>IF(OR($L332&gt;0,$F332&gt;Parâmetros!$E$14),0,IF($A332&lt;&gt;$A331,1,N($Z331)+1))</f>
        <v>0</v>
      </c>
      <c r="AA332" s="34">
        <f>IF(OR($L332&gt;0,$F332&gt;Parâmetros!$E$14),0,IF(OR($A332&lt;&gt;$A333,$F333&gt;Parâmetros!$E$14),1,N($AA333)+1))</f>
        <v>0</v>
      </c>
      <c r="AB332" s="31">
        <f>IFERROR(MATCH($A332&amp;"|"&amp;TEXT(_xlfn.MAXIFS(Cadastro!$E$5:$E$243,Cadastro!$A$5:$A$243,$A332,Cadastro!$E$5:$E$243,"&lt;="&amp;$F332),"yyyymmdd"),Cadastro!$I$5:$I$243,0),"")</f>
        <v>39</v>
      </c>
      <c r="AC332" t="str">
        <f>IFERROR(_xlfn.SINGLE(INDEX(Exceções!$D$5:$D$203,MATCH($A332&amp;"|"&amp;$F332,Exceções!$F$5:$F$203,0))),"")</f>
        <v/>
      </c>
      <c r="AD332" t="str">
        <f>IF($AC332="","",IFERROR(_xlfn.SINGLE(INDEX(Exceções!$E$5:$E$203,MATCH($A332&amp;"|"&amp;$F332,Exceções!$F$5:$F$203,0))),""))</f>
        <v/>
      </c>
    </row>
    <row r="333" spans="1:30" ht="15" hidden="1" customHeight="1" x14ac:dyDescent="0.25">
      <c r="A333" s="31">
        <v>56784</v>
      </c>
      <c r="B333" s="17" t="s">
        <v>66</v>
      </c>
      <c r="C333" s="17" t="str">
        <f>IFERROR(INDEX(Cadastro!$C$5:$C$243,$AB333),"NÃO INFORMADO")</f>
        <v>USI</v>
      </c>
      <c r="D333" s="17" t="str">
        <f>IFERROR(INDEX(Cadastro!$D$5:$D$243,$AB333),"")</f>
        <v>B</v>
      </c>
      <c r="E333" s="17" t="str">
        <f>IFERROR(INDEX(Cadastro!$G$5:$G$243,$AB333),"")</f>
        <v>B</v>
      </c>
      <c r="F333" s="29">
        <v>46323</v>
      </c>
      <c r="G333" s="32" t="str">
        <f t="shared" si="30"/>
        <v>qua</v>
      </c>
      <c r="H333" s="31" t="str">
        <f>IF($L333=0,"",_xlfn.MINIFS(Dados!$Q:$Q,Dados!$A:$A,$A333,Dados!$S:$S,$F333))</f>
        <v/>
      </c>
      <c r="I333" s="31" t="str">
        <f>IF($H333="","",_xlfn.MAXIFS(Dados!$R:$R,Dados!$A:$A,$A333,Dados!$S:$S,$F333))</f>
        <v/>
      </c>
      <c r="J333" s="32" t="str">
        <f>IF($D333&lt;&gt;"Folguista","",IFERROR(INDEX(Parâmetros!$D$52:$G$52,1,MIN(4,MAX(1,$W333))),""))</f>
        <v/>
      </c>
      <c r="K333" s="32" t="str">
        <f>IF(OR($AC333&lt;&gt;"",$Y333="Folga",$Y333="Folga trabalhada",$Y333="Férias (cadastro)",$Y333="Férias / afastamento",$Y333="Indeterminado (início da série)"),"",IF(OR($D333="6x1",$D333="FF 6x1"),IF(OR(WEEKDAY($F333,2)=6,WEEKDAY($F333,2)=7),"6x1 sáb/dom","6x1"),IF($D333="5x2","5x2",IF($H333="",IF($D333="Folguista",$J333,$E333),IF(OR($H333&gt;=Parâmetros!$E$18,$H333&lt;Parâmetros!$E$19),"C",IF($H333&lt;Parâmetros!$E$20,"A","B"))))))</f>
        <v>B</v>
      </c>
      <c r="L333" s="30">
        <f>SUMIFS(Dados!$E:$E,Dados!$A:$A,$A333,Dados!$S:$S,$F333)</f>
        <v>0</v>
      </c>
      <c r="M333" s="30">
        <f>IFERROR(INDEX(Parâmetros!$E$6:$E$11,MATCH($K333,Parâmetros!$A$6:$A$11,0)),"")</f>
        <v>7.67</v>
      </c>
      <c r="N333" s="33">
        <f t="shared" si="31"/>
        <v>0</v>
      </c>
      <c r="O333" s="33">
        <f>Parâmetros!$E$13</f>
        <v>0.8</v>
      </c>
      <c r="P333" s="32" t="str">
        <f>IF(OR($M333="",$F333&gt;Parâmetros!$E$14),"Não","Sim")</f>
        <v>Não</v>
      </c>
      <c r="Q333" s="32" t="str">
        <f t="shared" si="32"/>
        <v/>
      </c>
      <c r="R333" s="32" t="str">
        <f t="shared" si="33"/>
        <v/>
      </c>
      <c r="S333" s="30" t="str">
        <f t="shared" si="34"/>
        <v/>
      </c>
      <c r="T333" s="32" t="str">
        <f>IF($Q333&lt;&gt;"Sim","",IF($N333&gt;Parâmetros!$E$15,"Sim","Não"))</f>
        <v/>
      </c>
      <c r="U333" s="17" t="str">
        <f t="shared" si="35"/>
        <v>Fora da apuração</v>
      </c>
      <c r="V333" s="17" t="str">
        <f>IF($AC333&lt;&gt;"",IF($L333&gt;0,"ATENÇÃO · apontou em dia de "&amp;LOWER($AC333)&amp;" cadastrado","Exceção cadastrada · "&amp;$AC333)&amp;IF($AD333="",""," · "&amp;$AD333),IF($E333="Férias",IF($L333&gt;0,"ATENÇÃO · apontou estando de férias no cadastro","Férias no cadastro"),IF($Y333="Férias / afastamento","Afastamento · "&amp;($Z333+$AA333-1)&amp;" dias seguidos sem apontamento",IF($Y333="Folga trabalhada","ATENÇÃO · apontou em dia de folga da escala 5x2",IF($Y333="Folga",IF(AND($D333="5x2",OR(WEEKDAY($F333,2)=6,WEEKDAY($F333,2)=7)),"Folga de fim de semana da escala 5x2",IF(AND(OR($D333="6x1",$D333="FF 6x1"),WEEKDAY($F333,2)=6,FALSE()),"Folga de fim de semana · apontou no domingo anterior",IF(AND(OR($D333="6x1",$D333="FF 6x1"),WEEKDAY($F333,2)=7,AND($A333=$A332,$L332&gt;0)),"Folga de fim de semana · apontou no sábado",IF(AND(OR($D333="6x1",$D333="FF 6x1"),OR(WEEKDAY($F333,2)=6,WEEKDAY($F333,2)=7)),"Folga de fim de semana · sem apontamento no sábado nem no domingo","Folga prevista pelo ciclo")))),IF($Y333="Indeterminado (início da série)","Sem histórico anterior — informe o dia do ciclo no Cadastro",IF($Y333="Falta de registro",IF(OR(OR($D333="6x1",$D333="FF 6x1"),$D333="5x2"),"FALTA DE REGISTRO · dia útil da escala "&amp;$E333,"FALTA DE REGISTRO · dia "&amp;$W333&amp;" de "&amp;IFERROR(INDEX(Parâmetros!$B$39:$B$48,MATCH($E333,Parâmetros!$A$39:$A$48,0)),99)&amp;" do ciclo"),IF(OR($D333="6x1",$D333="FF 6x1"),IF(OR(AND(WEEKDAY($F333,2)=6,AND($A333=$A334,$L334&gt;0)),AND(WEEKDAY($F333,2)=7,AND($A333=$A332,$L332&gt;0))),"ATENÇÃO · apontou sábado e domingo no mesmo fim de semana",IF(OR(WEEKDAY($F333,2)=6,WEEKDAY($F333,2)=7),"Jornada de fim de semana do 6x1",IF(OR($H333&gt;=Parâmetros!$E$20,$H333&lt;Parâmetros!$E$19),"ATENÇÃO · 6x1 apontou fora do horário diurno","Jornada fixa do 6x1"))),IF($D333="5x2","Jornada fixa do 5x2",IF($D333="Folguista",IF($J333=$K333,"Evidência confirma sequência","DIVERGE · sequência "&amp;$J333&amp;" × evidência "&amp;$K333),IF($K333=$E333,"Evidência confirma cadastro","DIVERGE · cadastro "&amp;$E333&amp;" × evidência "&amp;$K333)))))))))))</f>
        <v>FALTA DE REGISTRO · dia 3 de 5 do ciclo</v>
      </c>
      <c r="W333" s="34">
        <f>IF(OR(OR($D333="6x1",$D333="FF 6x1"),$D333="5x2"),"",IF($AB333&lt;&gt;$AB332,IF(IFERROR(INDEX(Cadastro!$F$5:$F$243,$AB333),"")="",IF($L333&gt;0,1,0),IF(IFERROR(INDEX(Cadastro!$F$5:$F$243,$AB333),"")&lt;=IFERROR(INDEX(Parâmetros!$B$39:$B$48,MATCH($E333,Parâmetros!$A$39:$A$48,0)),99),IFERROR(INDEX(Cadastro!$F$5:$F$243,$AB333),""),0)),IF($L333&gt;0,IF(N($X332)&gt;0,1,N($W332)+1),IF(AND($L333=0,OR(N($W332)&gt;=IFERROR(INDEX(Parâmetros!$B$39:$B$48,MATCH($E333,Parâmetros!$A$39:$A$48,0)),99),AND(N($X332)&gt;0,N($X332)&lt;IFERROR(INDEX(Parâmetros!$C$39:$C$48,MATCH($E333,Parâmetros!$A$39:$A$48,0)),0)))),0,N($W332)+1))))</f>
        <v>3</v>
      </c>
      <c r="X333" s="34">
        <f>IF(OR(OR($D333="6x1",$D333="FF 6x1"),$D333="5x2"),"",IF($AB333&lt;&gt;$AB332,IF(IFERROR(INDEX(Cadastro!$F$5:$F$243,$AB333),"")="",0,IF(IFERROR(INDEX(Cadastro!$F$5:$F$243,$AB333),"")&gt;IFERROR(INDEX(Parâmetros!$B$39:$B$48,MATCH($E333,Parâmetros!$A$39:$A$48,0)),99),IFERROR(INDEX(Cadastro!$F$5:$F$243,$AB333),"")-IFERROR(INDEX(Parâmetros!$B$39:$B$48,MATCH($E333,Parâmetros!$A$39:$A$48,0)),99),0)),IF(AND($L333=0,OR(N($W332)&gt;=IFERROR(INDEX(Parâmetros!$B$39:$B$48,MATCH($E333,Parâmetros!$A$39:$A$48,0)),99),AND(N($X332)&gt;0,N($X332)&lt;IFERROR(INDEX(Parâmetros!$C$39:$C$48,MATCH($E333,Parâmetros!$A$39:$A$48,0)),0)))),N($X332)+1,0)))</f>
        <v>0</v>
      </c>
      <c r="Y333" t="str">
        <f>IF($AC333&lt;&gt;"",IF($L333&gt;0,$AC333&amp;" · com apontamento",$AC333),IF($E333="Férias",IF($L333&gt;0,"Férias · com apontamento","Férias (cadastro)"),IF(($Z333+$AA333-1)&gt;Parâmetros!$E$16,"Férias / afastamento",IF(AND($D333="5x2",OR(WEEKDAY($F333,2)=6,WEEKDAY($F333,2)=7)),IF($L333&gt;0,"Folga trabalhada","Folga"),IF($L333&gt;0,"Trabalhado",IF(OR(OR($D333="6x1",$D333="FF 6x1"),$D333="5x2"),IF(AND(OR($D333="6x1",$D333="FF 6x1"),OR(WEEKDAY($F333,2)=6,WEEKDAY($F333,2)=7)),"Folga","Falta de registro"),IF(AND($AB333&lt;&gt;$AB332,IFERROR(INDEX(Cadastro!$F$5:$F$243,$AB333),"")=""),"Indeterminado (início da série)",IF($X333&gt;0,"Folga","Falta de registro"))))))))</f>
        <v>Falta de registro</v>
      </c>
      <c r="Z333" s="34">
        <f>IF(OR($L333&gt;0,$F333&gt;Parâmetros!$E$14),0,IF($A333&lt;&gt;$A332,1,N($Z332)+1))</f>
        <v>0</v>
      </c>
      <c r="AA333" s="34">
        <f>IF(OR($L333&gt;0,$F333&gt;Parâmetros!$E$14),0,IF(OR($A333&lt;&gt;$A334,$F334&gt;Parâmetros!$E$14),1,N($AA334)+1))</f>
        <v>0</v>
      </c>
      <c r="AB333" s="31">
        <f>IFERROR(MATCH($A333&amp;"|"&amp;TEXT(_xlfn.MAXIFS(Cadastro!$E$5:$E$243,Cadastro!$A$5:$A$243,$A333,Cadastro!$E$5:$E$243,"&lt;="&amp;$F333),"yyyymmdd"),Cadastro!$I$5:$I$243,0),"")</f>
        <v>39</v>
      </c>
      <c r="AC333" t="str">
        <f>IFERROR(_xlfn.SINGLE(INDEX(Exceções!$D$5:$D$203,MATCH($A333&amp;"|"&amp;$F333,Exceções!$F$5:$F$203,0))),"")</f>
        <v/>
      </c>
      <c r="AD333" t="str">
        <f>IF($AC333="","",IFERROR(_xlfn.SINGLE(INDEX(Exceções!$E$5:$E$203,MATCH($A333&amp;"|"&amp;$F333,Exceções!$F$5:$F$203,0))),""))</f>
        <v/>
      </c>
    </row>
    <row r="334" spans="1:30" ht="15" hidden="1" customHeight="1" x14ac:dyDescent="0.25">
      <c r="A334" s="31">
        <v>56784</v>
      </c>
      <c r="B334" s="17" t="s">
        <v>66</v>
      </c>
      <c r="C334" s="17" t="str">
        <f>IFERROR(INDEX(Cadastro!$C$5:$C$243,$AB334),"NÃO INFORMADO")</f>
        <v>USI</v>
      </c>
      <c r="D334" s="17" t="str">
        <f>IFERROR(INDEX(Cadastro!$D$5:$D$243,$AB334),"")</f>
        <v>B</v>
      </c>
      <c r="E334" s="17" t="str">
        <f>IFERROR(INDEX(Cadastro!$G$5:$G$243,$AB334),"")</f>
        <v>B</v>
      </c>
      <c r="F334" s="29">
        <v>46324</v>
      </c>
      <c r="G334" s="32" t="str">
        <f t="shared" si="30"/>
        <v>qui</v>
      </c>
      <c r="H334" s="31" t="str">
        <f>IF($L334=0,"",_xlfn.MINIFS(Dados!$Q:$Q,Dados!$A:$A,$A334,Dados!$S:$S,$F334))</f>
        <v/>
      </c>
      <c r="I334" s="31" t="str">
        <f>IF($H334="","",_xlfn.MAXIFS(Dados!$R:$R,Dados!$A:$A,$A334,Dados!$S:$S,$F334))</f>
        <v/>
      </c>
      <c r="J334" s="32" t="str">
        <f>IF($D334&lt;&gt;"Folguista","",IFERROR(INDEX(Parâmetros!$D$52:$G$52,1,MIN(4,MAX(1,$W334))),""))</f>
        <v/>
      </c>
      <c r="K334" s="32" t="str">
        <f>IF(OR($AC334&lt;&gt;"",$Y334="Folga",$Y334="Folga trabalhada",$Y334="Férias (cadastro)",$Y334="Férias / afastamento",$Y334="Indeterminado (início da série)"),"",IF(OR($D334="6x1",$D334="FF 6x1"),IF(OR(WEEKDAY($F334,2)=6,WEEKDAY($F334,2)=7),"6x1 sáb/dom","6x1"),IF($D334="5x2","5x2",IF($H334="",IF($D334="Folguista",$J334,$E334),IF(OR($H334&gt;=Parâmetros!$E$18,$H334&lt;Parâmetros!$E$19),"C",IF($H334&lt;Parâmetros!$E$20,"A","B"))))))</f>
        <v>B</v>
      </c>
      <c r="L334" s="30">
        <f>SUMIFS(Dados!$E:$E,Dados!$A:$A,$A334,Dados!$S:$S,$F334)</f>
        <v>0</v>
      </c>
      <c r="M334" s="30">
        <f>IFERROR(INDEX(Parâmetros!$E$6:$E$11,MATCH($K334,Parâmetros!$A$6:$A$11,0)),"")</f>
        <v>7.67</v>
      </c>
      <c r="N334" s="33">
        <f t="shared" si="31"/>
        <v>0</v>
      </c>
      <c r="O334" s="33">
        <f>Parâmetros!$E$13</f>
        <v>0.8</v>
      </c>
      <c r="P334" s="32" t="str">
        <f>IF(OR($M334="",$F334&gt;Parâmetros!$E$14),"Não","Sim")</f>
        <v>Não</v>
      </c>
      <c r="Q334" s="32" t="str">
        <f t="shared" si="32"/>
        <v/>
      </c>
      <c r="R334" s="32" t="str">
        <f t="shared" si="33"/>
        <v/>
      </c>
      <c r="S334" s="30" t="str">
        <f t="shared" si="34"/>
        <v/>
      </c>
      <c r="T334" s="32" t="str">
        <f>IF($Q334&lt;&gt;"Sim","",IF($N334&gt;Parâmetros!$E$15,"Sim","Não"))</f>
        <v/>
      </c>
      <c r="U334" s="17" t="str">
        <f t="shared" si="35"/>
        <v>Fora da apuração</v>
      </c>
      <c r="V334" s="17" t="str">
        <f>IF($AC334&lt;&gt;"",IF($L334&gt;0,"ATENÇÃO · apontou em dia de "&amp;LOWER($AC334)&amp;" cadastrado","Exceção cadastrada · "&amp;$AC334)&amp;IF($AD334="",""," · "&amp;$AD334),IF($E334="Férias",IF($L334&gt;0,"ATENÇÃO · apontou estando de férias no cadastro","Férias no cadastro"),IF($Y334="Férias / afastamento","Afastamento · "&amp;($Z334+$AA334-1)&amp;" dias seguidos sem apontamento",IF($Y334="Folga trabalhada","ATENÇÃO · apontou em dia de folga da escala 5x2",IF($Y334="Folga",IF(AND($D334="5x2",OR(WEEKDAY($F334,2)=6,WEEKDAY($F334,2)=7)),"Folga de fim de semana da escala 5x2",IF(AND(OR($D334="6x1",$D334="FF 6x1"),WEEKDAY($F334,2)=6,FALSE()),"Folga de fim de semana · apontou no domingo anterior",IF(AND(OR($D334="6x1",$D334="FF 6x1"),WEEKDAY($F334,2)=7,AND($A334=$A333,$L333&gt;0)),"Folga de fim de semana · apontou no sábado",IF(AND(OR($D334="6x1",$D334="FF 6x1"),OR(WEEKDAY($F334,2)=6,WEEKDAY($F334,2)=7)),"Folga de fim de semana · sem apontamento no sábado nem no domingo","Folga prevista pelo ciclo")))),IF($Y334="Indeterminado (início da série)","Sem histórico anterior — informe o dia do ciclo no Cadastro",IF($Y334="Falta de registro",IF(OR(OR($D334="6x1",$D334="FF 6x1"),$D334="5x2"),"FALTA DE REGISTRO · dia útil da escala "&amp;$E334,"FALTA DE REGISTRO · dia "&amp;$W334&amp;" de "&amp;IFERROR(INDEX(Parâmetros!$B$39:$B$48,MATCH($E334,Parâmetros!$A$39:$A$48,0)),99)&amp;" do ciclo"),IF(OR($D334="6x1",$D334="FF 6x1"),IF(OR(AND(WEEKDAY($F334,2)=6,AND($A334=$A335,$L335&gt;0)),AND(WEEKDAY($F334,2)=7,AND($A334=$A333,$L333&gt;0))),"ATENÇÃO · apontou sábado e domingo no mesmo fim de semana",IF(OR(WEEKDAY($F334,2)=6,WEEKDAY($F334,2)=7),"Jornada de fim de semana do 6x1",IF(OR($H334&gt;=Parâmetros!$E$20,$H334&lt;Parâmetros!$E$19),"ATENÇÃO · 6x1 apontou fora do horário diurno","Jornada fixa do 6x1"))),IF($D334="5x2","Jornada fixa do 5x2",IF($D334="Folguista",IF($J334=$K334,"Evidência confirma sequência","DIVERGE · sequência "&amp;$J334&amp;" × evidência "&amp;$K334),IF($K334=$E334,"Evidência confirma cadastro","DIVERGE · cadastro "&amp;$E334&amp;" × evidência "&amp;$K334)))))))))))</f>
        <v>FALTA DE REGISTRO · dia 4 de 5 do ciclo</v>
      </c>
      <c r="W334" s="34">
        <f>IF(OR(OR($D334="6x1",$D334="FF 6x1"),$D334="5x2"),"",IF($AB334&lt;&gt;$AB333,IF(IFERROR(INDEX(Cadastro!$F$5:$F$243,$AB334),"")="",IF($L334&gt;0,1,0),IF(IFERROR(INDEX(Cadastro!$F$5:$F$243,$AB334),"")&lt;=IFERROR(INDEX(Parâmetros!$B$39:$B$48,MATCH($E334,Parâmetros!$A$39:$A$48,0)),99),IFERROR(INDEX(Cadastro!$F$5:$F$243,$AB334),""),0)),IF($L334&gt;0,IF(N($X333)&gt;0,1,N($W333)+1),IF(AND($L334=0,OR(N($W333)&gt;=IFERROR(INDEX(Parâmetros!$B$39:$B$48,MATCH($E334,Parâmetros!$A$39:$A$48,0)),99),AND(N($X333)&gt;0,N($X333)&lt;IFERROR(INDEX(Parâmetros!$C$39:$C$48,MATCH($E334,Parâmetros!$A$39:$A$48,0)),0)))),0,N($W333)+1))))</f>
        <v>4</v>
      </c>
      <c r="X334" s="34">
        <f>IF(OR(OR($D334="6x1",$D334="FF 6x1"),$D334="5x2"),"",IF($AB334&lt;&gt;$AB333,IF(IFERROR(INDEX(Cadastro!$F$5:$F$243,$AB334),"")="",0,IF(IFERROR(INDEX(Cadastro!$F$5:$F$243,$AB334),"")&gt;IFERROR(INDEX(Parâmetros!$B$39:$B$48,MATCH($E334,Parâmetros!$A$39:$A$48,0)),99),IFERROR(INDEX(Cadastro!$F$5:$F$243,$AB334),"")-IFERROR(INDEX(Parâmetros!$B$39:$B$48,MATCH($E334,Parâmetros!$A$39:$A$48,0)),99),0)),IF(AND($L334=0,OR(N($W333)&gt;=IFERROR(INDEX(Parâmetros!$B$39:$B$48,MATCH($E334,Parâmetros!$A$39:$A$48,0)),99),AND(N($X333)&gt;0,N($X333)&lt;IFERROR(INDEX(Parâmetros!$C$39:$C$48,MATCH($E334,Parâmetros!$A$39:$A$48,0)),0)))),N($X333)+1,0)))</f>
        <v>0</v>
      </c>
      <c r="Y334" t="str">
        <f>IF($AC334&lt;&gt;"",IF($L334&gt;0,$AC334&amp;" · com apontamento",$AC334),IF($E334="Férias",IF($L334&gt;0,"Férias · com apontamento","Férias (cadastro)"),IF(($Z334+$AA334-1)&gt;Parâmetros!$E$16,"Férias / afastamento",IF(AND($D334="5x2",OR(WEEKDAY($F334,2)=6,WEEKDAY($F334,2)=7)),IF($L334&gt;0,"Folga trabalhada","Folga"),IF($L334&gt;0,"Trabalhado",IF(OR(OR($D334="6x1",$D334="FF 6x1"),$D334="5x2"),IF(AND(OR($D334="6x1",$D334="FF 6x1"),OR(WEEKDAY($F334,2)=6,WEEKDAY($F334,2)=7)),"Folga","Falta de registro"),IF(AND($AB334&lt;&gt;$AB333,IFERROR(INDEX(Cadastro!$F$5:$F$243,$AB334),"")=""),"Indeterminado (início da série)",IF($X334&gt;0,"Folga","Falta de registro"))))))))</f>
        <v>Falta de registro</v>
      </c>
      <c r="Z334" s="34">
        <f>IF(OR($L334&gt;0,$F334&gt;Parâmetros!$E$14),0,IF($A334&lt;&gt;$A333,1,N($Z333)+1))</f>
        <v>0</v>
      </c>
      <c r="AA334" s="34">
        <f>IF(OR($L334&gt;0,$F334&gt;Parâmetros!$E$14),0,IF(OR($A334&lt;&gt;$A335,$F335&gt;Parâmetros!$E$14),1,N($AA335)+1))</f>
        <v>0</v>
      </c>
      <c r="AB334" s="31">
        <f>IFERROR(MATCH($A334&amp;"|"&amp;TEXT(_xlfn.MAXIFS(Cadastro!$E$5:$E$243,Cadastro!$A$5:$A$243,$A334,Cadastro!$E$5:$E$243,"&lt;="&amp;$F334),"yyyymmdd"),Cadastro!$I$5:$I$243,0),"")</f>
        <v>39</v>
      </c>
      <c r="AC334" t="str">
        <f>IFERROR(_xlfn.SINGLE(INDEX(Exceções!$D$5:$D$203,MATCH($A334&amp;"|"&amp;$F334,Exceções!$F$5:$F$203,0))),"")</f>
        <v/>
      </c>
      <c r="AD334" t="str">
        <f>IF($AC334="","",IFERROR(_xlfn.SINGLE(INDEX(Exceções!$E$5:$E$203,MATCH($A334&amp;"|"&amp;$F334,Exceções!$F$5:$F$203,0))),""))</f>
        <v/>
      </c>
    </row>
    <row r="335" spans="1:30" ht="15" hidden="1" customHeight="1" x14ac:dyDescent="0.25">
      <c r="A335" s="31">
        <v>56784</v>
      </c>
      <c r="B335" s="17" t="s">
        <v>66</v>
      </c>
      <c r="C335" s="17" t="str">
        <f>IFERROR(INDEX(Cadastro!$C$5:$C$243,$AB335),"NÃO INFORMADO")</f>
        <v>USI</v>
      </c>
      <c r="D335" s="17" t="str">
        <f>IFERROR(INDEX(Cadastro!$D$5:$D$243,$AB335),"")</f>
        <v>B</v>
      </c>
      <c r="E335" s="17" t="str">
        <f>IFERROR(INDEX(Cadastro!$G$5:$G$243,$AB335),"")</f>
        <v>B</v>
      </c>
      <c r="F335" s="29">
        <v>46325</v>
      </c>
      <c r="G335" s="32" t="str">
        <f t="shared" si="30"/>
        <v>sex</v>
      </c>
      <c r="H335" s="31" t="str">
        <f>IF($L335=0,"",_xlfn.MINIFS(Dados!$Q:$Q,Dados!$A:$A,$A335,Dados!$S:$S,$F335))</f>
        <v/>
      </c>
      <c r="I335" s="31" t="str">
        <f>IF($H335="","",_xlfn.MAXIFS(Dados!$R:$R,Dados!$A:$A,$A335,Dados!$S:$S,$F335))</f>
        <v/>
      </c>
      <c r="J335" s="32" t="str">
        <f>IF($D335&lt;&gt;"Folguista","",IFERROR(INDEX(Parâmetros!$D$52:$G$52,1,MIN(4,MAX(1,$W335))),""))</f>
        <v/>
      </c>
      <c r="K335" s="32" t="str">
        <f>IF(OR($AC335&lt;&gt;"",$Y335="Folga",$Y335="Folga trabalhada",$Y335="Férias (cadastro)",$Y335="Férias / afastamento",$Y335="Indeterminado (início da série)"),"",IF(OR($D335="6x1",$D335="FF 6x1"),IF(OR(WEEKDAY($F335,2)=6,WEEKDAY($F335,2)=7),"6x1 sáb/dom","6x1"),IF($D335="5x2","5x2",IF($H335="",IF($D335="Folguista",$J335,$E335),IF(OR($H335&gt;=Parâmetros!$E$18,$H335&lt;Parâmetros!$E$19),"C",IF($H335&lt;Parâmetros!$E$20,"A","B"))))))</f>
        <v>B</v>
      </c>
      <c r="L335" s="30">
        <f>SUMIFS(Dados!$E:$E,Dados!$A:$A,$A335,Dados!$S:$S,$F335)</f>
        <v>0</v>
      </c>
      <c r="M335" s="30">
        <f>IFERROR(INDEX(Parâmetros!$E$6:$E$11,MATCH($K335,Parâmetros!$A$6:$A$11,0)),"")</f>
        <v>7.67</v>
      </c>
      <c r="N335" s="33">
        <f t="shared" si="31"/>
        <v>0</v>
      </c>
      <c r="O335" s="33">
        <f>Parâmetros!$E$13</f>
        <v>0.8</v>
      </c>
      <c r="P335" s="32" t="str">
        <f>IF(OR($M335="",$F335&gt;Parâmetros!$E$14),"Não","Sim")</f>
        <v>Não</v>
      </c>
      <c r="Q335" s="32" t="str">
        <f t="shared" si="32"/>
        <v/>
      </c>
      <c r="R335" s="32" t="str">
        <f t="shared" si="33"/>
        <v/>
      </c>
      <c r="S335" s="30" t="str">
        <f t="shared" si="34"/>
        <v/>
      </c>
      <c r="T335" s="32" t="str">
        <f>IF($Q335&lt;&gt;"Sim","",IF($N335&gt;Parâmetros!$E$15,"Sim","Não"))</f>
        <v/>
      </c>
      <c r="U335" s="17" t="str">
        <f t="shared" si="35"/>
        <v>Fora da apuração</v>
      </c>
      <c r="V335" s="17" t="str">
        <f>IF($AC335&lt;&gt;"",IF($L335&gt;0,"ATENÇÃO · apontou em dia de "&amp;LOWER($AC335)&amp;" cadastrado","Exceção cadastrada · "&amp;$AC335)&amp;IF($AD335="",""," · "&amp;$AD335),IF($E335="Férias",IF($L335&gt;0,"ATENÇÃO · apontou estando de férias no cadastro","Férias no cadastro"),IF($Y335="Férias / afastamento","Afastamento · "&amp;($Z335+$AA335-1)&amp;" dias seguidos sem apontamento",IF($Y335="Folga trabalhada","ATENÇÃO · apontou em dia de folga da escala 5x2",IF($Y335="Folga",IF(AND($D335="5x2",OR(WEEKDAY($F335,2)=6,WEEKDAY($F335,2)=7)),"Folga de fim de semana da escala 5x2",IF(AND(OR($D335="6x1",$D335="FF 6x1"),WEEKDAY($F335,2)=6,FALSE()),"Folga de fim de semana · apontou no domingo anterior",IF(AND(OR($D335="6x1",$D335="FF 6x1"),WEEKDAY($F335,2)=7,AND($A335=$A334,$L334&gt;0)),"Folga de fim de semana · apontou no sábado",IF(AND(OR($D335="6x1",$D335="FF 6x1"),OR(WEEKDAY($F335,2)=6,WEEKDAY($F335,2)=7)),"Folga de fim de semana · sem apontamento no sábado nem no domingo","Folga prevista pelo ciclo")))),IF($Y335="Indeterminado (início da série)","Sem histórico anterior — informe o dia do ciclo no Cadastro",IF($Y335="Falta de registro",IF(OR(OR($D335="6x1",$D335="FF 6x1"),$D335="5x2"),"FALTA DE REGISTRO · dia útil da escala "&amp;$E335,"FALTA DE REGISTRO · dia "&amp;$W335&amp;" de "&amp;IFERROR(INDEX(Parâmetros!$B$39:$B$48,MATCH($E335,Parâmetros!$A$39:$A$48,0)),99)&amp;" do ciclo"),IF(OR($D335="6x1",$D335="FF 6x1"),IF(OR(AND(WEEKDAY($F335,2)=6,AND($A335=$A336,$L336&gt;0)),AND(WEEKDAY($F335,2)=7,AND($A335=$A334,$L334&gt;0))),"ATENÇÃO · apontou sábado e domingo no mesmo fim de semana",IF(OR(WEEKDAY($F335,2)=6,WEEKDAY($F335,2)=7),"Jornada de fim de semana do 6x1",IF(OR($H335&gt;=Parâmetros!$E$20,$H335&lt;Parâmetros!$E$19),"ATENÇÃO · 6x1 apontou fora do horário diurno","Jornada fixa do 6x1"))),IF($D335="5x2","Jornada fixa do 5x2",IF($D335="Folguista",IF($J335=$K335,"Evidência confirma sequência","DIVERGE · sequência "&amp;$J335&amp;" × evidência "&amp;$K335),IF($K335=$E335,"Evidência confirma cadastro","DIVERGE · cadastro "&amp;$E335&amp;" × evidência "&amp;$K335)))))))))))</f>
        <v>FALTA DE REGISTRO · dia 5 de 5 do ciclo</v>
      </c>
      <c r="W335" s="34">
        <f>IF(OR(OR($D335="6x1",$D335="FF 6x1"),$D335="5x2"),"",IF($AB335&lt;&gt;$AB334,IF(IFERROR(INDEX(Cadastro!$F$5:$F$243,$AB335),"")="",IF($L335&gt;0,1,0),IF(IFERROR(INDEX(Cadastro!$F$5:$F$243,$AB335),"")&lt;=IFERROR(INDEX(Parâmetros!$B$39:$B$48,MATCH($E335,Parâmetros!$A$39:$A$48,0)),99),IFERROR(INDEX(Cadastro!$F$5:$F$243,$AB335),""),0)),IF($L335&gt;0,IF(N($X334)&gt;0,1,N($W334)+1),IF(AND($L335=0,OR(N($W334)&gt;=IFERROR(INDEX(Parâmetros!$B$39:$B$48,MATCH($E335,Parâmetros!$A$39:$A$48,0)),99),AND(N($X334)&gt;0,N($X334)&lt;IFERROR(INDEX(Parâmetros!$C$39:$C$48,MATCH($E335,Parâmetros!$A$39:$A$48,0)),0)))),0,N($W334)+1))))</f>
        <v>5</v>
      </c>
      <c r="X335" s="34">
        <f>IF(OR(OR($D335="6x1",$D335="FF 6x1"),$D335="5x2"),"",IF($AB335&lt;&gt;$AB334,IF(IFERROR(INDEX(Cadastro!$F$5:$F$243,$AB335),"")="",0,IF(IFERROR(INDEX(Cadastro!$F$5:$F$243,$AB335),"")&gt;IFERROR(INDEX(Parâmetros!$B$39:$B$48,MATCH($E335,Parâmetros!$A$39:$A$48,0)),99),IFERROR(INDEX(Cadastro!$F$5:$F$243,$AB335),"")-IFERROR(INDEX(Parâmetros!$B$39:$B$48,MATCH($E335,Parâmetros!$A$39:$A$48,0)),99),0)),IF(AND($L335=0,OR(N($W334)&gt;=IFERROR(INDEX(Parâmetros!$B$39:$B$48,MATCH($E335,Parâmetros!$A$39:$A$48,0)),99),AND(N($X334)&gt;0,N($X334)&lt;IFERROR(INDEX(Parâmetros!$C$39:$C$48,MATCH($E335,Parâmetros!$A$39:$A$48,0)),0)))),N($X334)+1,0)))</f>
        <v>0</v>
      </c>
      <c r="Y335" t="str">
        <f>IF($AC335&lt;&gt;"",IF($L335&gt;0,$AC335&amp;" · com apontamento",$AC335),IF($E335="Férias",IF($L335&gt;0,"Férias · com apontamento","Férias (cadastro)"),IF(($Z335+$AA335-1)&gt;Parâmetros!$E$16,"Férias / afastamento",IF(AND($D335="5x2",OR(WEEKDAY($F335,2)=6,WEEKDAY($F335,2)=7)),IF($L335&gt;0,"Folga trabalhada","Folga"),IF($L335&gt;0,"Trabalhado",IF(OR(OR($D335="6x1",$D335="FF 6x1"),$D335="5x2"),IF(AND(OR($D335="6x1",$D335="FF 6x1"),OR(WEEKDAY($F335,2)=6,WEEKDAY($F335,2)=7)),"Folga","Falta de registro"),IF(AND($AB335&lt;&gt;$AB334,IFERROR(INDEX(Cadastro!$F$5:$F$243,$AB335),"")=""),"Indeterminado (início da série)",IF($X335&gt;0,"Folga","Falta de registro"))))))))</f>
        <v>Falta de registro</v>
      </c>
      <c r="Z335" s="34">
        <f>IF(OR($L335&gt;0,$F335&gt;Parâmetros!$E$14),0,IF($A335&lt;&gt;$A334,1,N($Z334)+1))</f>
        <v>0</v>
      </c>
      <c r="AA335" s="34">
        <f>IF(OR($L335&gt;0,$F335&gt;Parâmetros!$E$14),0,IF(OR($A335&lt;&gt;$A336,$F336&gt;Parâmetros!$E$14),1,N($AA336)+1))</f>
        <v>0</v>
      </c>
      <c r="AB335" s="31">
        <f>IFERROR(MATCH($A335&amp;"|"&amp;TEXT(_xlfn.MAXIFS(Cadastro!$E$5:$E$243,Cadastro!$A$5:$A$243,$A335,Cadastro!$E$5:$E$243,"&lt;="&amp;$F335),"yyyymmdd"),Cadastro!$I$5:$I$243,0),"")</f>
        <v>39</v>
      </c>
      <c r="AC335" t="str">
        <f>IFERROR(_xlfn.SINGLE(INDEX(Exceções!$D$5:$D$203,MATCH($A335&amp;"|"&amp;$F335,Exceções!$F$5:$F$203,0))),"")</f>
        <v/>
      </c>
      <c r="AD335" t="str">
        <f>IF($AC335="","",IFERROR(_xlfn.SINGLE(INDEX(Exceções!$E$5:$E$203,MATCH($A335&amp;"|"&amp;$F335,Exceções!$F$5:$F$203,0))),""))</f>
        <v/>
      </c>
    </row>
    <row r="336" spans="1:30" ht="15" hidden="1" customHeight="1" x14ac:dyDescent="0.25">
      <c r="A336" s="31">
        <v>56784</v>
      </c>
      <c r="B336" s="17" t="s">
        <v>66</v>
      </c>
      <c r="C336" s="17" t="str">
        <f>IFERROR(INDEX(Cadastro!$C$5:$C$243,$AB336),"NÃO INFORMADO")</f>
        <v>USI</v>
      </c>
      <c r="D336" s="17" t="str">
        <f>IFERROR(INDEX(Cadastro!$D$5:$D$243,$AB336),"")</f>
        <v>B</v>
      </c>
      <c r="E336" s="17" t="str">
        <f>IFERROR(INDEX(Cadastro!$G$5:$G$243,$AB336),"")</f>
        <v>B</v>
      </c>
      <c r="F336" s="29">
        <v>46326</v>
      </c>
      <c r="G336" s="32" t="str">
        <f t="shared" si="30"/>
        <v>sáb</v>
      </c>
      <c r="H336" s="31" t="str">
        <f>IF($L336=0,"",_xlfn.MINIFS(Dados!$Q:$Q,Dados!$A:$A,$A336,Dados!$S:$S,$F336))</f>
        <v/>
      </c>
      <c r="I336" s="31" t="str">
        <f>IF($H336="","",_xlfn.MAXIFS(Dados!$R:$R,Dados!$A:$A,$A336,Dados!$S:$S,$F336))</f>
        <v/>
      </c>
      <c r="J336" s="32" t="str">
        <f>IF($D336&lt;&gt;"Folguista","",IFERROR(INDEX(Parâmetros!$D$52:$G$52,1,MIN(4,MAX(1,$W336))),""))</f>
        <v/>
      </c>
      <c r="K336" s="32" t="str">
        <f>IF(OR($AC336&lt;&gt;"",$Y336="Folga",$Y336="Folga trabalhada",$Y336="Férias (cadastro)",$Y336="Férias / afastamento",$Y336="Indeterminado (início da série)"),"",IF(OR($D336="6x1",$D336="FF 6x1"),IF(OR(WEEKDAY($F336,2)=6,WEEKDAY($F336,2)=7),"6x1 sáb/dom","6x1"),IF($D336="5x2","5x2",IF($H336="",IF($D336="Folguista",$J336,$E336),IF(OR($H336&gt;=Parâmetros!$E$18,$H336&lt;Parâmetros!$E$19),"C",IF($H336&lt;Parâmetros!$E$20,"A","B"))))))</f>
        <v/>
      </c>
      <c r="L336" s="30">
        <f>SUMIFS(Dados!$E:$E,Dados!$A:$A,$A336,Dados!$S:$S,$F336)</f>
        <v>0</v>
      </c>
      <c r="M336" s="30" t="str">
        <f>IFERROR(INDEX(Parâmetros!$E$6:$E$11,MATCH($K336,Parâmetros!$A$6:$A$11,0)),"")</f>
        <v/>
      </c>
      <c r="N336" s="33" t="str">
        <f t="shared" si="31"/>
        <v/>
      </c>
      <c r="O336" s="33">
        <f>Parâmetros!$E$13</f>
        <v>0.8</v>
      </c>
      <c r="P336" s="32" t="str">
        <f>IF(OR($M336="",$F336&gt;Parâmetros!$E$14),"Não","Sim")</f>
        <v>Não</v>
      </c>
      <c r="Q336" s="32" t="str">
        <f t="shared" si="32"/>
        <v/>
      </c>
      <c r="R336" s="32" t="str">
        <f t="shared" si="33"/>
        <v/>
      </c>
      <c r="S336" s="30" t="str">
        <f t="shared" si="34"/>
        <v/>
      </c>
      <c r="T336" s="32" t="str">
        <f>IF($Q336&lt;&gt;"Sim","",IF($N336&gt;Parâmetros!$E$15,"Sim","Não"))</f>
        <v/>
      </c>
      <c r="U336" s="17" t="str">
        <f t="shared" si="35"/>
        <v>Folga</v>
      </c>
      <c r="V336" s="17" t="str">
        <f>IF($AC336&lt;&gt;"",IF($L336&gt;0,"ATENÇÃO · apontou em dia de "&amp;LOWER($AC336)&amp;" cadastrado","Exceção cadastrada · "&amp;$AC336)&amp;IF($AD336="",""," · "&amp;$AD336),IF($E336="Férias",IF($L336&gt;0,"ATENÇÃO · apontou estando de férias no cadastro","Férias no cadastro"),IF($Y336="Férias / afastamento","Afastamento · "&amp;($Z336+$AA336-1)&amp;" dias seguidos sem apontamento",IF($Y336="Folga trabalhada","ATENÇÃO · apontou em dia de folga da escala 5x2",IF($Y336="Folga",IF(AND($D336="5x2",OR(WEEKDAY($F336,2)=6,WEEKDAY($F336,2)=7)),"Folga de fim de semana da escala 5x2",IF(AND(OR($D336="6x1",$D336="FF 6x1"),WEEKDAY($F336,2)=6,FALSE()),"Folga de fim de semana · apontou no domingo anterior",IF(AND(OR($D336="6x1",$D336="FF 6x1"),WEEKDAY($F336,2)=7,AND($A336=$A335,$L335&gt;0)),"Folga de fim de semana · apontou no sábado",IF(AND(OR($D336="6x1",$D336="FF 6x1"),OR(WEEKDAY($F336,2)=6,WEEKDAY($F336,2)=7)),"Folga de fim de semana · sem apontamento no sábado nem no domingo","Folga prevista pelo ciclo")))),IF($Y336="Indeterminado (início da série)","Sem histórico anterior — informe o dia do ciclo no Cadastro",IF($Y336="Falta de registro",IF(OR(OR($D336="6x1",$D336="FF 6x1"),$D336="5x2"),"FALTA DE REGISTRO · dia útil da escala "&amp;$E336,"FALTA DE REGISTRO · dia "&amp;$W336&amp;" de "&amp;IFERROR(INDEX(Parâmetros!$B$39:$B$48,MATCH($E336,Parâmetros!$A$39:$A$48,0)),99)&amp;" do ciclo"),IF(OR($D336="6x1",$D336="FF 6x1"),IF(OR(AND(WEEKDAY($F336,2)=6,AND($A336=$A337,$L337&gt;0)),AND(WEEKDAY($F336,2)=7,AND($A336=$A335,$L335&gt;0))),"ATENÇÃO · apontou sábado e domingo no mesmo fim de semana",IF(OR(WEEKDAY($F336,2)=6,WEEKDAY($F336,2)=7),"Jornada de fim de semana do 6x1",IF(OR($H336&gt;=Parâmetros!$E$20,$H336&lt;Parâmetros!$E$19),"ATENÇÃO · 6x1 apontou fora do horário diurno","Jornada fixa do 6x1"))),IF($D336="5x2","Jornada fixa do 5x2",IF($D336="Folguista",IF($J336=$K336,"Evidência confirma sequência","DIVERGE · sequência "&amp;$J336&amp;" × evidência "&amp;$K336),IF($K336=$E336,"Evidência confirma cadastro","DIVERGE · cadastro "&amp;$E336&amp;" × evidência "&amp;$K336)))))))))))</f>
        <v>Folga prevista pelo ciclo</v>
      </c>
      <c r="W336" s="34">
        <f>IF(OR(OR($D336="6x1",$D336="FF 6x1"),$D336="5x2"),"",IF($AB336&lt;&gt;$AB335,IF(IFERROR(INDEX(Cadastro!$F$5:$F$243,$AB336),"")="",IF($L336&gt;0,1,0),IF(IFERROR(INDEX(Cadastro!$F$5:$F$243,$AB336),"")&lt;=IFERROR(INDEX(Parâmetros!$B$39:$B$48,MATCH($E336,Parâmetros!$A$39:$A$48,0)),99),IFERROR(INDEX(Cadastro!$F$5:$F$243,$AB336),""),0)),IF($L336&gt;0,IF(N($X335)&gt;0,1,N($W335)+1),IF(AND($L336=0,OR(N($W335)&gt;=IFERROR(INDEX(Parâmetros!$B$39:$B$48,MATCH($E336,Parâmetros!$A$39:$A$48,0)),99),AND(N($X335)&gt;0,N($X335)&lt;IFERROR(INDEX(Parâmetros!$C$39:$C$48,MATCH($E336,Parâmetros!$A$39:$A$48,0)),0)))),0,N($W335)+1))))</f>
        <v>0</v>
      </c>
      <c r="X336" s="34">
        <f>IF(OR(OR($D336="6x1",$D336="FF 6x1"),$D336="5x2"),"",IF($AB336&lt;&gt;$AB335,IF(IFERROR(INDEX(Cadastro!$F$5:$F$243,$AB336),"")="",0,IF(IFERROR(INDEX(Cadastro!$F$5:$F$243,$AB336),"")&gt;IFERROR(INDEX(Parâmetros!$B$39:$B$48,MATCH($E336,Parâmetros!$A$39:$A$48,0)),99),IFERROR(INDEX(Cadastro!$F$5:$F$243,$AB336),"")-IFERROR(INDEX(Parâmetros!$B$39:$B$48,MATCH($E336,Parâmetros!$A$39:$A$48,0)),99),0)),IF(AND($L336=0,OR(N($W335)&gt;=IFERROR(INDEX(Parâmetros!$B$39:$B$48,MATCH($E336,Parâmetros!$A$39:$A$48,0)),99),AND(N($X335)&gt;0,N($X335)&lt;IFERROR(INDEX(Parâmetros!$C$39:$C$48,MATCH($E336,Parâmetros!$A$39:$A$48,0)),0)))),N($X335)+1,0)))</f>
        <v>1</v>
      </c>
      <c r="Y336" t="str">
        <f>IF($AC336&lt;&gt;"",IF($L336&gt;0,$AC336&amp;" · com apontamento",$AC336),IF($E336="Férias",IF($L336&gt;0,"Férias · com apontamento","Férias (cadastro)"),IF(($Z336+$AA336-1)&gt;Parâmetros!$E$16,"Férias / afastamento",IF(AND($D336="5x2",OR(WEEKDAY($F336,2)=6,WEEKDAY($F336,2)=7)),IF($L336&gt;0,"Folga trabalhada","Folga"),IF($L336&gt;0,"Trabalhado",IF(OR(OR($D336="6x1",$D336="FF 6x1"),$D336="5x2"),IF(AND(OR($D336="6x1",$D336="FF 6x1"),OR(WEEKDAY($F336,2)=6,WEEKDAY($F336,2)=7)),"Folga","Falta de registro"),IF(AND($AB336&lt;&gt;$AB335,IFERROR(INDEX(Cadastro!$F$5:$F$243,$AB336),"")=""),"Indeterminado (início da série)",IF($X336&gt;0,"Folga","Falta de registro"))))))))</f>
        <v>Folga</v>
      </c>
      <c r="Z336" s="34">
        <f>IF(OR($L336&gt;0,$F336&gt;Parâmetros!$E$14),0,IF($A336&lt;&gt;$A335,1,N($Z335)+1))</f>
        <v>0</v>
      </c>
      <c r="AA336" s="34">
        <f>IF(OR($L336&gt;0,$F336&gt;Parâmetros!$E$14),0,IF(OR($A336&lt;&gt;$A337,$F337&gt;Parâmetros!$E$14),1,N($AA337)+1))</f>
        <v>0</v>
      </c>
      <c r="AB336" s="31">
        <f>IFERROR(MATCH($A336&amp;"|"&amp;TEXT(_xlfn.MAXIFS(Cadastro!$E$5:$E$243,Cadastro!$A$5:$A$243,$A336,Cadastro!$E$5:$E$243,"&lt;="&amp;$F336),"yyyymmdd"),Cadastro!$I$5:$I$243,0),"")</f>
        <v>39</v>
      </c>
      <c r="AC336" t="str">
        <f>IFERROR(_xlfn.SINGLE(INDEX(Exceções!$D$5:$D$203,MATCH($A336&amp;"|"&amp;$F336,Exceções!$F$5:$F$203,0))),"")</f>
        <v/>
      </c>
      <c r="AD336" t="str">
        <f>IF($AC336="","",IFERROR(_xlfn.SINGLE(INDEX(Exceções!$E$5:$E$203,MATCH($A336&amp;"|"&amp;$F336,Exceções!$F$5:$F$203,0))),""))</f>
        <v/>
      </c>
    </row>
    <row r="337" spans="1:30" ht="15" hidden="1" customHeight="1" x14ac:dyDescent="0.25">
      <c r="A337" s="31">
        <v>56784</v>
      </c>
      <c r="B337" s="17" t="s">
        <v>66</v>
      </c>
      <c r="C337" s="17" t="str">
        <f>IFERROR(INDEX(Cadastro!$C$5:$C$243,$AB337),"NÃO INFORMADO")</f>
        <v>USI</v>
      </c>
      <c r="D337" s="17" t="str">
        <f>IFERROR(INDEX(Cadastro!$D$5:$D$243,$AB337),"")</f>
        <v>B</v>
      </c>
      <c r="E337" s="17" t="str">
        <f>IFERROR(INDEX(Cadastro!$G$5:$G$243,$AB337),"")</f>
        <v>B</v>
      </c>
      <c r="F337" s="29">
        <v>46327</v>
      </c>
      <c r="G337" s="32" t="str">
        <f t="shared" si="30"/>
        <v>dom</v>
      </c>
      <c r="H337" s="31" t="str">
        <f>IF($L337=0,"",_xlfn.MINIFS(Dados!$Q:$Q,Dados!$A:$A,$A337,Dados!$S:$S,$F337))</f>
        <v/>
      </c>
      <c r="I337" s="31" t="str">
        <f>IF($H337="","",_xlfn.MAXIFS(Dados!$R:$R,Dados!$A:$A,$A337,Dados!$S:$S,$F337))</f>
        <v/>
      </c>
      <c r="J337" s="32" t="str">
        <f>IF($D337&lt;&gt;"Folguista","",IFERROR(INDEX(Parâmetros!$D$52:$G$52,1,MIN(4,MAX(1,$W337))),""))</f>
        <v/>
      </c>
      <c r="K337" s="32" t="str">
        <f>IF(OR($AC337&lt;&gt;"",$Y337="Folga",$Y337="Folga trabalhada",$Y337="Férias (cadastro)",$Y337="Férias / afastamento",$Y337="Indeterminado (início da série)"),"",IF(OR($D337="6x1",$D337="FF 6x1"),IF(OR(WEEKDAY($F337,2)=6,WEEKDAY($F337,2)=7),"6x1 sáb/dom","6x1"),IF($D337="5x2","5x2",IF($H337="",IF($D337="Folguista",$J337,$E337),IF(OR($H337&gt;=Parâmetros!$E$18,$H337&lt;Parâmetros!$E$19),"C",IF($H337&lt;Parâmetros!$E$20,"A","B"))))))</f>
        <v>B</v>
      </c>
      <c r="L337" s="30">
        <f>SUMIFS(Dados!$E:$E,Dados!$A:$A,$A337,Dados!$S:$S,$F337)</f>
        <v>0</v>
      </c>
      <c r="M337" s="30">
        <f>IFERROR(INDEX(Parâmetros!$E$6:$E$11,MATCH($K337,Parâmetros!$A$6:$A$11,0)),"")</f>
        <v>7.67</v>
      </c>
      <c r="N337" s="33">
        <f t="shared" si="31"/>
        <v>0</v>
      </c>
      <c r="O337" s="33">
        <f>Parâmetros!$E$13</f>
        <v>0.8</v>
      </c>
      <c r="P337" s="32" t="str">
        <f>IF(OR($M337="",$F337&gt;Parâmetros!$E$14),"Não","Sim")</f>
        <v>Não</v>
      </c>
      <c r="Q337" s="32" t="str">
        <f t="shared" si="32"/>
        <v/>
      </c>
      <c r="R337" s="32" t="str">
        <f t="shared" si="33"/>
        <v/>
      </c>
      <c r="S337" s="30" t="str">
        <f t="shared" si="34"/>
        <v/>
      </c>
      <c r="T337" s="32" t="str">
        <f>IF($Q337&lt;&gt;"Sim","",IF($N337&gt;Parâmetros!$E$15,"Sim","Não"))</f>
        <v/>
      </c>
      <c r="U337" s="17" t="str">
        <f t="shared" si="35"/>
        <v>Fora da apuração</v>
      </c>
      <c r="V337" s="17" t="str">
        <f>IF($AC337&lt;&gt;"",IF($L337&gt;0,"ATENÇÃO · apontou em dia de "&amp;LOWER($AC337)&amp;" cadastrado","Exceção cadastrada · "&amp;$AC337)&amp;IF($AD337="",""," · "&amp;$AD337),IF($E337="Férias",IF($L337&gt;0,"ATENÇÃO · apontou estando de férias no cadastro","Férias no cadastro"),IF($Y337="Férias / afastamento","Afastamento · "&amp;($Z337+$AA337-1)&amp;" dias seguidos sem apontamento",IF($Y337="Folga trabalhada","ATENÇÃO · apontou em dia de folga da escala 5x2",IF($Y337="Folga",IF(AND($D337="5x2",OR(WEEKDAY($F337,2)=6,WEEKDAY($F337,2)=7)),"Folga de fim de semana da escala 5x2",IF(AND(OR($D337="6x1",$D337="FF 6x1"),WEEKDAY($F337,2)=6,FALSE()),"Folga de fim de semana · apontou no domingo anterior",IF(AND(OR($D337="6x1",$D337="FF 6x1"),WEEKDAY($F337,2)=7,AND($A337=$A336,$L336&gt;0)),"Folga de fim de semana · apontou no sábado",IF(AND(OR($D337="6x1",$D337="FF 6x1"),OR(WEEKDAY($F337,2)=6,WEEKDAY($F337,2)=7)),"Folga de fim de semana · sem apontamento no sábado nem no domingo","Folga prevista pelo ciclo")))),IF($Y337="Indeterminado (início da série)","Sem histórico anterior — informe o dia do ciclo no Cadastro",IF($Y337="Falta de registro",IF(OR(OR($D337="6x1",$D337="FF 6x1"),$D337="5x2"),"FALTA DE REGISTRO · dia útil da escala "&amp;$E337,"FALTA DE REGISTRO · dia "&amp;$W337&amp;" de "&amp;IFERROR(INDEX(Parâmetros!$B$39:$B$48,MATCH($E337,Parâmetros!$A$39:$A$48,0)),99)&amp;" do ciclo"),IF(OR($D337="6x1",$D337="FF 6x1"),IF(OR(AND(WEEKDAY($F337,2)=6,AND($A337=$A338,$L338&gt;0)),AND(WEEKDAY($F337,2)=7,AND($A337=$A336,$L336&gt;0))),"ATENÇÃO · apontou sábado e domingo no mesmo fim de semana",IF(OR(WEEKDAY($F337,2)=6,WEEKDAY($F337,2)=7),"Jornada de fim de semana do 6x1",IF(OR($H337&gt;=Parâmetros!$E$20,$H337&lt;Parâmetros!$E$19),"ATENÇÃO · 6x1 apontou fora do horário diurno","Jornada fixa do 6x1"))),IF($D337="5x2","Jornada fixa do 5x2",IF($D337="Folguista",IF($J337=$K337,"Evidência confirma sequência","DIVERGE · sequência "&amp;$J337&amp;" × evidência "&amp;$K337),IF($K337=$E337,"Evidência confirma cadastro","DIVERGE · cadastro "&amp;$E337&amp;" × evidência "&amp;$K337)))))))))))</f>
        <v>FALTA DE REGISTRO · dia 1 de 5 do ciclo</v>
      </c>
      <c r="W337" s="34">
        <f>IF(OR(OR($D337="6x1",$D337="FF 6x1"),$D337="5x2"),"",IF($AB337&lt;&gt;$AB336,IF(IFERROR(INDEX(Cadastro!$F$5:$F$243,$AB337),"")="",IF($L337&gt;0,1,0),IF(IFERROR(INDEX(Cadastro!$F$5:$F$243,$AB337),"")&lt;=IFERROR(INDEX(Parâmetros!$B$39:$B$48,MATCH($E337,Parâmetros!$A$39:$A$48,0)),99),IFERROR(INDEX(Cadastro!$F$5:$F$243,$AB337),""),0)),IF($L337&gt;0,IF(N($X336)&gt;0,1,N($W336)+1),IF(AND($L337=0,OR(N($W336)&gt;=IFERROR(INDEX(Parâmetros!$B$39:$B$48,MATCH($E337,Parâmetros!$A$39:$A$48,0)),99),AND(N($X336)&gt;0,N($X336)&lt;IFERROR(INDEX(Parâmetros!$C$39:$C$48,MATCH($E337,Parâmetros!$A$39:$A$48,0)),0)))),0,N($W336)+1))))</f>
        <v>1</v>
      </c>
      <c r="X337" s="34">
        <f>IF(OR(OR($D337="6x1",$D337="FF 6x1"),$D337="5x2"),"",IF($AB337&lt;&gt;$AB336,IF(IFERROR(INDEX(Cadastro!$F$5:$F$243,$AB337),"")="",0,IF(IFERROR(INDEX(Cadastro!$F$5:$F$243,$AB337),"")&gt;IFERROR(INDEX(Parâmetros!$B$39:$B$48,MATCH($E337,Parâmetros!$A$39:$A$48,0)),99),IFERROR(INDEX(Cadastro!$F$5:$F$243,$AB337),"")-IFERROR(INDEX(Parâmetros!$B$39:$B$48,MATCH($E337,Parâmetros!$A$39:$A$48,0)),99),0)),IF(AND($L337=0,OR(N($W336)&gt;=IFERROR(INDEX(Parâmetros!$B$39:$B$48,MATCH($E337,Parâmetros!$A$39:$A$48,0)),99),AND(N($X336)&gt;0,N($X336)&lt;IFERROR(INDEX(Parâmetros!$C$39:$C$48,MATCH($E337,Parâmetros!$A$39:$A$48,0)),0)))),N($X336)+1,0)))</f>
        <v>0</v>
      </c>
      <c r="Y337" t="str">
        <f>IF($AC337&lt;&gt;"",IF($L337&gt;0,$AC337&amp;" · com apontamento",$AC337),IF($E337="Férias",IF($L337&gt;0,"Férias · com apontamento","Férias (cadastro)"),IF(($Z337+$AA337-1)&gt;Parâmetros!$E$16,"Férias / afastamento",IF(AND($D337="5x2",OR(WEEKDAY($F337,2)=6,WEEKDAY($F337,2)=7)),IF($L337&gt;0,"Folga trabalhada","Folga"),IF($L337&gt;0,"Trabalhado",IF(OR(OR($D337="6x1",$D337="FF 6x1"),$D337="5x2"),IF(AND(OR($D337="6x1",$D337="FF 6x1"),OR(WEEKDAY($F337,2)=6,WEEKDAY($F337,2)=7)),"Folga","Falta de registro"),IF(AND($AB337&lt;&gt;$AB336,IFERROR(INDEX(Cadastro!$F$5:$F$243,$AB337),"")=""),"Indeterminado (início da série)",IF($X337&gt;0,"Folga","Falta de registro"))))))))</f>
        <v>Falta de registro</v>
      </c>
      <c r="Z337" s="34">
        <f>IF(OR($L337&gt;0,$F337&gt;Parâmetros!$E$14),0,IF($A337&lt;&gt;$A336,1,N($Z336)+1))</f>
        <v>0</v>
      </c>
      <c r="AA337" s="34">
        <f>IF(OR($L337&gt;0,$F337&gt;Parâmetros!$E$14),0,IF(OR($A337&lt;&gt;$A338,$F338&gt;Parâmetros!$E$14),1,N($AA338)+1))</f>
        <v>0</v>
      </c>
      <c r="AB337" s="31">
        <f>IFERROR(MATCH($A337&amp;"|"&amp;TEXT(_xlfn.MAXIFS(Cadastro!$E$5:$E$243,Cadastro!$A$5:$A$243,$A337,Cadastro!$E$5:$E$243,"&lt;="&amp;$F337),"yyyymmdd"),Cadastro!$I$5:$I$243,0),"")</f>
        <v>39</v>
      </c>
      <c r="AC337" t="str">
        <f>IFERROR(_xlfn.SINGLE(INDEX(Exceções!$D$5:$D$203,MATCH($A337&amp;"|"&amp;$F337,Exceções!$F$5:$F$203,0))),"")</f>
        <v/>
      </c>
      <c r="AD337" t="str">
        <f>IF($AC337="","",IFERROR(_xlfn.SINGLE(INDEX(Exceções!$E$5:$E$203,MATCH($A337&amp;"|"&amp;$F337,Exceções!$F$5:$F$203,0))),""))</f>
        <v/>
      </c>
    </row>
    <row r="338" spans="1:30" ht="15" hidden="1" customHeight="1" x14ac:dyDescent="0.25">
      <c r="A338" s="31">
        <v>56855</v>
      </c>
      <c r="B338" s="17" t="s">
        <v>42</v>
      </c>
      <c r="C338" s="17" t="str">
        <f>IFERROR(INDEX(Cadastro!$C$5:$C$243,$AB338),"NÃO INFORMADO")</f>
        <v>INS</v>
      </c>
      <c r="D338" s="17" t="str">
        <f>IFERROR(INDEX(Cadastro!$D$5:$D$243,$AB338),"")</f>
        <v>A</v>
      </c>
      <c r="E338" s="17" t="str">
        <f>IFERROR(INDEX(Cadastro!$G$5:$G$243,$AB338),"")</f>
        <v>A</v>
      </c>
      <c r="F338" s="29">
        <v>46300</v>
      </c>
      <c r="G338" s="32" t="str">
        <f t="shared" si="30"/>
        <v>seg</v>
      </c>
      <c r="H338" s="31">
        <f>IF($L338=0,"",_xlfn.MINIFS(Dados!$Q:$Q,Dados!$A:$A,$A338,Dados!$S:$S,$F338))</f>
        <v>431</v>
      </c>
      <c r="I338" s="31">
        <f>IF($H338="","",_xlfn.MAXIFS(Dados!$R:$R,Dados!$A:$A,$A338,Dados!$S:$S,$F338))</f>
        <v>925</v>
      </c>
      <c r="J338" s="32" t="str">
        <f>IF($D338&lt;&gt;"Folguista","",IFERROR(INDEX(Parâmetros!$D$52:$G$52,1,MIN(4,MAX(1,$W338))),""))</f>
        <v/>
      </c>
      <c r="K338" s="32" t="str">
        <f>IF(OR($AC338&lt;&gt;"",$Y338="Folga",$Y338="Folga trabalhada",$Y338="Férias (cadastro)",$Y338="Férias / afastamento",$Y338="Indeterminado (início da série)"),"",IF(OR($D338="6x1",$D338="FF 6x1"),IF(OR(WEEKDAY($F338,2)=6,WEEKDAY($F338,2)=7),"6x1 sáb/dom","6x1"),IF($D338="5x2","5x2",IF($H338="",IF($D338="Folguista",$J338,$E338),IF(OR($H338&gt;=Parâmetros!$E$18,$H338&lt;Parâmetros!$E$19),"C",IF($H338&lt;Parâmetros!$E$20,"A","B"))))))</f>
        <v>A</v>
      </c>
      <c r="L338" s="30">
        <f>SUMIFS(Dados!$E:$E,Dados!$A:$A,$A338,Dados!$S:$S,$F338)</f>
        <v>7.16</v>
      </c>
      <c r="M338" s="30">
        <f>IFERROR(INDEX(Parâmetros!$E$6:$E$11,MATCH($K338,Parâmetros!$A$6:$A$11,0)),"")</f>
        <v>7.58</v>
      </c>
      <c r="N338" s="33">
        <f t="shared" si="31"/>
        <v>0.9445910290237467</v>
      </c>
      <c r="O338" s="33">
        <f>Parâmetros!$E$13</f>
        <v>0.8</v>
      </c>
      <c r="P338" s="32" t="str">
        <f>IF(OR($M338="",$F338&gt;Parâmetros!$E$14),"Não","Sim")</f>
        <v>Sim</v>
      </c>
      <c r="Q338" s="32" t="str">
        <f t="shared" si="32"/>
        <v>Sim</v>
      </c>
      <c r="R338" s="32" t="str">
        <f t="shared" si="33"/>
        <v>Sim</v>
      </c>
      <c r="S338" s="30">
        <f t="shared" si="34"/>
        <v>0</v>
      </c>
      <c r="T338" s="32" t="str">
        <f>IF($Q338&lt;&gt;"Sim","",IF($N338&gt;Parâmetros!$E$15,"Sim","Não"))</f>
        <v>Não</v>
      </c>
      <c r="U338" s="17" t="str">
        <f t="shared" si="35"/>
        <v>Na meta</v>
      </c>
      <c r="V338" s="17" t="str">
        <f>IF($AC338&lt;&gt;"",IF($L338&gt;0,"ATENÇÃO · apontou em dia de "&amp;LOWER($AC338)&amp;" cadastrado","Exceção cadastrada · "&amp;$AC338)&amp;IF($AD338="",""," · "&amp;$AD338),IF($E338="Férias",IF($L338&gt;0,"ATENÇÃO · apontou estando de férias no cadastro","Férias no cadastro"),IF($Y338="Férias / afastamento","Afastamento · "&amp;($Z338+$AA338-1)&amp;" dias seguidos sem apontamento",IF($Y338="Folga trabalhada","ATENÇÃO · apontou em dia de folga da escala 5x2",IF($Y338="Folga",IF(AND($D338="5x2",OR(WEEKDAY($F338,2)=6,WEEKDAY($F338,2)=7)),"Folga de fim de semana da escala 5x2",IF(AND(OR($D338="6x1",$D338="FF 6x1"),WEEKDAY($F338,2)=6,FALSE()),"Folga de fim de semana · apontou no domingo anterior",IF(AND(OR($D338="6x1",$D338="FF 6x1"),WEEKDAY($F338,2)=7,AND($A338=$A337,$L337&gt;0)),"Folga de fim de semana · apontou no sábado",IF(AND(OR($D338="6x1",$D338="FF 6x1"),OR(WEEKDAY($F338,2)=6,WEEKDAY($F338,2)=7)),"Folga de fim de semana · sem apontamento no sábado nem no domingo","Folga prevista pelo ciclo")))),IF($Y338="Indeterminado (início da série)","Sem histórico anterior — informe o dia do ciclo no Cadastro",IF($Y338="Falta de registro",IF(OR(OR($D338="6x1",$D338="FF 6x1"),$D338="5x2"),"FALTA DE REGISTRO · dia útil da escala "&amp;$E338,"FALTA DE REGISTRO · dia "&amp;$W338&amp;" de "&amp;IFERROR(INDEX(Parâmetros!$B$39:$B$48,MATCH($E338,Parâmetros!$A$39:$A$48,0)),99)&amp;" do ciclo"),IF(OR($D338="6x1",$D338="FF 6x1"),IF(OR(AND(WEEKDAY($F338,2)=6,AND($A338=$A339,$L339&gt;0)),AND(WEEKDAY($F338,2)=7,AND($A338=$A337,$L337&gt;0))),"ATENÇÃO · apontou sábado e domingo no mesmo fim de semana",IF(OR(WEEKDAY($F338,2)=6,WEEKDAY($F338,2)=7),"Jornada de fim de semana do 6x1",IF(OR($H338&gt;=Parâmetros!$E$20,$H338&lt;Parâmetros!$E$19),"ATENÇÃO · 6x1 apontou fora do horário diurno","Jornada fixa do 6x1"))),IF($D338="5x2","Jornada fixa do 5x2",IF($D338="Folguista",IF($J338=$K338,"Evidência confirma sequência","DIVERGE · sequência "&amp;$J338&amp;" × evidência "&amp;$K338),IF($K338=$E338,"Evidência confirma cadastro","DIVERGE · cadastro "&amp;$E338&amp;" × evidência "&amp;$K338)))))))))))</f>
        <v>Evidência confirma cadastro</v>
      </c>
      <c r="W338" s="34">
        <f>IF(OR(OR($D338="6x1",$D338="FF 6x1"),$D338="5x2"),"",IF($AB338&lt;&gt;$AB337,IF(IFERROR(INDEX(Cadastro!$F$5:$F$243,$AB338),"")="",IF($L338&gt;0,1,0),IF(IFERROR(INDEX(Cadastro!$F$5:$F$243,$AB338),"")&lt;=IFERROR(INDEX(Parâmetros!$B$39:$B$48,MATCH($E338,Parâmetros!$A$39:$A$48,0)),99),IFERROR(INDEX(Cadastro!$F$5:$F$243,$AB338),""),0)),IF($L338&gt;0,IF(N($X337)&gt;0,1,N($W337)+1),IF(AND($L338=0,OR(N($W337)&gt;=IFERROR(INDEX(Parâmetros!$B$39:$B$48,MATCH($E338,Parâmetros!$A$39:$A$48,0)),99),AND(N($X337)&gt;0,N($X337)&lt;IFERROR(INDEX(Parâmetros!$C$39:$C$48,MATCH($E338,Parâmetros!$A$39:$A$48,0)),0)))),0,N($W337)+1))))</f>
        <v>4</v>
      </c>
      <c r="X338" s="34">
        <f>IF(OR(OR($D338="6x1",$D338="FF 6x1"),$D338="5x2"),"",IF($AB338&lt;&gt;$AB337,IF(IFERROR(INDEX(Cadastro!$F$5:$F$243,$AB338),"")="",0,IF(IFERROR(INDEX(Cadastro!$F$5:$F$243,$AB338),"")&gt;IFERROR(INDEX(Parâmetros!$B$39:$B$48,MATCH($E338,Parâmetros!$A$39:$A$48,0)),99),IFERROR(INDEX(Cadastro!$F$5:$F$243,$AB338),"")-IFERROR(INDEX(Parâmetros!$B$39:$B$48,MATCH($E338,Parâmetros!$A$39:$A$48,0)),99),0)),IF(AND($L338=0,OR(N($W337)&gt;=IFERROR(INDEX(Parâmetros!$B$39:$B$48,MATCH($E338,Parâmetros!$A$39:$A$48,0)),99),AND(N($X337)&gt;0,N($X337)&lt;IFERROR(INDEX(Parâmetros!$C$39:$C$48,MATCH($E338,Parâmetros!$A$39:$A$48,0)),0)))),N($X337)+1,0)))</f>
        <v>0</v>
      </c>
      <c r="Y338" t="str">
        <f>IF($AC338&lt;&gt;"",IF($L338&gt;0,$AC338&amp;" · com apontamento",$AC338),IF($E338="Férias",IF($L338&gt;0,"Férias · com apontamento","Férias (cadastro)"),IF(($Z338+$AA338-1)&gt;Parâmetros!$E$16,"Férias / afastamento",IF(AND($D338="5x2",OR(WEEKDAY($F338,2)=6,WEEKDAY($F338,2)=7)),IF($L338&gt;0,"Folga trabalhada","Folga"),IF($L338&gt;0,"Trabalhado",IF(OR(OR($D338="6x1",$D338="FF 6x1"),$D338="5x2"),IF(AND(OR($D338="6x1",$D338="FF 6x1"),OR(WEEKDAY($F338,2)=6,WEEKDAY($F338,2)=7)),"Folga","Falta de registro"),IF(AND($AB338&lt;&gt;$AB337,IFERROR(INDEX(Cadastro!$F$5:$F$243,$AB338),"")=""),"Indeterminado (início da série)",IF($X338&gt;0,"Folga","Falta de registro"))))))))</f>
        <v>Trabalhado</v>
      </c>
      <c r="Z338" s="34">
        <f>IF(OR($L338&gt;0,$F338&gt;Parâmetros!$E$14),0,IF($A338&lt;&gt;$A337,1,N($Z337)+1))</f>
        <v>0</v>
      </c>
      <c r="AA338" s="34">
        <f>IF(OR($L338&gt;0,$F338&gt;Parâmetros!$E$14),0,IF(OR($A338&lt;&gt;$A339,$F339&gt;Parâmetros!$E$14),1,N($AA339)+1))</f>
        <v>0</v>
      </c>
      <c r="AB338" s="31">
        <f>IFERROR(MATCH($A338&amp;"|"&amp;TEXT(_xlfn.MAXIFS(Cadastro!$E$5:$E$243,Cadastro!$A$5:$A$243,$A338,Cadastro!$E$5:$E$243,"&lt;="&amp;$F338),"yyyymmdd"),Cadastro!$I$5:$I$243,0),"")</f>
        <v>45</v>
      </c>
      <c r="AC338" t="str">
        <f>IFERROR(_xlfn.SINGLE(INDEX(Exceções!$D$5:$D$203,MATCH($A338&amp;"|"&amp;$F338,Exceções!$F$5:$F$203,0))),"")</f>
        <v/>
      </c>
      <c r="AD338" t="str">
        <f>IF($AC338="","",IFERROR(_xlfn.SINGLE(INDEX(Exceções!$E$5:$E$203,MATCH($A338&amp;"|"&amp;$F338,Exceções!$F$5:$F$203,0))),""))</f>
        <v/>
      </c>
    </row>
    <row r="339" spans="1:30" ht="15" hidden="1" customHeight="1" x14ac:dyDescent="0.25">
      <c r="A339" s="31">
        <v>56855</v>
      </c>
      <c r="B339" s="17" t="s">
        <v>42</v>
      </c>
      <c r="C339" s="17" t="str">
        <f>IFERROR(INDEX(Cadastro!$C$5:$C$243,$AB339),"NÃO INFORMADO")</f>
        <v>INS</v>
      </c>
      <c r="D339" s="17" t="str">
        <f>IFERROR(INDEX(Cadastro!$D$5:$D$243,$AB339),"")</f>
        <v>A</v>
      </c>
      <c r="E339" s="17" t="str">
        <f>IFERROR(INDEX(Cadastro!$G$5:$G$243,$AB339),"")</f>
        <v>A</v>
      </c>
      <c r="F339" s="29">
        <v>46301</v>
      </c>
      <c r="G339" s="32" t="str">
        <f t="shared" si="30"/>
        <v>ter</v>
      </c>
      <c r="H339" s="31">
        <f>IF($L339=0,"",_xlfn.MINIFS(Dados!$Q:$Q,Dados!$A:$A,$A339,Dados!$S:$S,$F339))</f>
        <v>426</v>
      </c>
      <c r="I339" s="31">
        <f>IF($H339="","",_xlfn.MAXIFS(Dados!$R:$R,Dados!$A:$A,$A339,Dados!$S:$S,$F339))</f>
        <v>929</v>
      </c>
      <c r="J339" s="32" t="str">
        <f>IF($D339&lt;&gt;"Folguista","",IFERROR(INDEX(Parâmetros!$D$52:$G$52,1,MIN(4,MAX(1,$W339))),""))</f>
        <v/>
      </c>
      <c r="K339" s="32" t="str">
        <f>IF(OR($AC339&lt;&gt;"",$Y339="Folga",$Y339="Folga trabalhada",$Y339="Férias (cadastro)",$Y339="Férias / afastamento",$Y339="Indeterminado (início da série)"),"",IF(OR($D339="6x1",$D339="FF 6x1"),IF(OR(WEEKDAY($F339,2)=6,WEEKDAY($F339,2)=7),"6x1 sáb/dom","6x1"),IF($D339="5x2","5x2",IF($H339="",IF($D339="Folguista",$J339,$E339),IF(OR($H339&gt;=Parâmetros!$E$18,$H339&lt;Parâmetros!$E$19),"C",IF($H339&lt;Parâmetros!$E$20,"A","B"))))))</f>
        <v>A</v>
      </c>
      <c r="L339" s="30">
        <f>SUMIFS(Dados!$E:$E,Dados!$A:$A,$A339,Dados!$S:$S,$F339)</f>
        <v>7.2900000000000009</v>
      </c>
      <c r="M339" s="30">
        <f>IFERROR(INDEX(Parâmetros!$E$6:$E$11,MATCH($K339,Parâmetros!$A$6:$A$11,0)),"")</f>
        <v>7.58</v>
      </c>
      <c r="N339" s="33">
        <f t="shared" si="31"/>
        <v>0.96174142480211089</v>
      </c>
      <c r="O339" s="33">
        <f>Parâmetros!$E$13</f>
        <v>0.8</v>
      </c>
      <c r="P339" s="32" t="str">
        <f>IF(OR($M339="",$F339&gt;Parâmetros!$E$14),"Não","Sim")</f>
        <v>Sim</v>
      </c>
      <c r="Q339" s="32" t="str">
        <f t="shared" si="32"/>
        <v>Sim</v>
      </c>
      <c r="R339" s="32" t="str">
        <f t="shared" si="33"/>
        <v>Sim</v>
      </c>
      <c r="S339" s="30">
        <f t="shared" si="34"/>
        <v>0</v>
      </c>
      <c r="T339" s="32" t="str">
        <f>IF($Q339&lt;&gt;"Sim","",IF($N339&gt;Parâmetros!$E$15,"Sim","Não"))</f>
        <v>Não</v>
      </c>
      <c r="U339" s="17" t="str">
        <f t="shared" si="35"/>
        <v>Na meta</v>
      </c>
      <c r="V339" s="17" t="str">
        <f>IF($AC339&lt;&gt;"",IF($L339&gt;0,"ATENÇÃO · apontou em dia de "&amp;LOWER($AC339)&amp;" cadastrado","Exceção cadastrada · "&amp;$AC339)&amp;IF($AD339="",""," · "&amp;$AD339),IF($E339="Férias",IF($L339&gt;0,"ATENÇÃO · apontou estando de férias no cadastro","Férias no cadastro"),IF($Y339="Férias / afastamento","Afastamento · "&amp;($Z339+$AA339-1)&amp;" dias seguidos sem apontamento",IF($Y339="Folga trabalhada","ATENÇÃO · apontou em dia de folga da escala 5x2",IF($Y339="Folga",IF(AND($D339="5x2",OR(WEEKDAY($F339,2)=6,WEEKDAY($F339,2)=7)),"Folga de fim de semana da escala 5x2",IF(AND(OR($D339="6x1",$D339="FF 6x1"),WEEKDAY($F339,2)=6,FALSE()),"Folga de fim de semana · apontou no domingo anterior",IF(AND(OR($D339="6x1",$D339="FF 6x1"),WEEKDAY($F339,2)=7,AND($A339=$A338,$L338&gt;0)),"Folga de fim de semana · apontou no sábado",IF(AND(OR($D339="6x1",$D339="FF 6x1"),OR(WEEKDAY($F339,2)=6,WEEKDAY($F339,2)=7)),"Folga de fim de semana · sem apontamento no sábado nem no domingo","Folga prevista pelo ciclo")))),IF($Y339="Indeterminado (início da série)","Sem histórico anterior — informe o dia do ciclo no Cadastro",IF($Y339="Falta de registro",IF(OR(OR($D339="6x1",$D339="FF 6x1"),$D339="5x2"),"FALTA DE REGISTRO · dia útil da escala "&amp;$E339,"FALTA DE REGISTRO · dia "&amp;$W339&amp;" de "&amp;IFERROR(INDEX(Parâmetros!$B$39:$B$48,MATCH($E339,Parâmetros!$A$39:$A$48,0)),99)&amp;" do ciclo"),IF(OR($D339="6x1",$D339="FF 6x1"),IF(OR(AND(WEEKDAY($F339,2)=6,AND($A339=$A340,$L340&gt;0)),AND(WEEKDAY($F339,2)=7,AND($A339=$A338,$L338&gt;0))),"ATENÇÃO · apontou sábado e domingo no mesmo fim de semana",IF(OR(WEEKDAY($F339,2)=6,WEEKDAY($F339,2)=7),"Jornada de fim de semana do 6x1",IF(OR($H339&gt;=Parâmetros!$E$20,$H339&lt;Parâmetros!$E$19),"ATENÇÃO · 6x1 apontou fora do horário diurno","Jornada fixa do 6x1"))),IF($D339="5x2","Jornada fixa do 5x2",IF($D339="Folguista",IF($J339=$K339,"Evidência confirma sequência","DIVERGE · sequência "&amp;$J339&amp;" × evidência "&amp;$K339),IF($K339=$E339,"Evidência confirma cadastro","DIVERGE · cadastro "&amp;$E339&amp;" × evidência "&amp;$K339)))))))))))</f>
        <v>Evidência confirma cadastro</v>
      </c>
      <c r="W339" s="34">
        <f>IF(OR(OR($D339="6x1",$D339="FF 6x1"),$D339="5x2"),"",IF($AB339&lt;&gt;$AB338,IF(IFERROR(INDEX(Cadastro!$F$5:$F$243,$AB339),"")="",IF($L339&gt;0,1,0),IF(IFERROR(INDEX(Cadastro!$F$5:$F$243,$AB339),"")&lt;=IFERROR(INDEX(Parâmetros!$B$39:$B$48,MATCH($E339,Parâmetros!$A$39:$A$48,0)),99),IFERROR(INDEX(Cadastro!$F$5:$F$243,$AB339),""),0)),IF($L339&gt;0,IF(N($X338)&gt;0,1,N($W338)+1),IF(AND($L339=0,OR(N($W338)&gt;=IFERROR(INDEX(Parâmetros!$B$39:$B$48,MATCH($E339,Parâmetros!$A$39:$A$48,0)),99),AND(N($X338)&gt;0,N($X338)&lt;IFERROR(INDEX(Parâmetros!$C$39:$C$48,MATCH($E339,Parâmetros!$A$39:$A$48,0)),0)))),0,N($W338)+1))))</f>
        <v>5</v>
      </c>
      <c r="X339" s="34">
        <f>IF(OR(OR($D339="6x1",$D339="FF 6x1"),$D339="5x2"),"",IF($AB339&lt;&gt;$AB338,IF(IFERROR(INDEX(Cadastro!$F$5:$F$243,$AB339),"")="",0,IF(IFERROR(INDEX(Cadastro!$F$5:$F$243,$AB339),"")&gt;IFERROR(INDEX(Parâmetros!$B$39:$B$48,MATCH($E339,Parâmetros!$A$39:$A$48,0)),99),IFERROR(INDEX(Cadastro!$F$5:$F$243,$AB339),"")-IFERROR(INDEX(Parâmetros!$B$39:$B$48,MATCH($E339,Parâmetros!$A$39:$A$48,0)),99),0)),IF(AND($L339=0,OR(N($W338)&gt;=IFERROR(INDEX(Parâmetros!$B$39:$B$48,MATCH($E339,Parâmetros!$A$39:$A$48,0)),99),AND(N($X338)&gt;0,N($X338)&lt;IFERROR(INDEX(Parâmetros!$C$39:$C$48,MATCH($E339,Parâmetros!$A$39:$A$48,0)),0)))),N($X338)+1,0)))</f>
        <v>0</v>
      </c>
      <c r="Y339" t="str">
        <f>IF($AC339&lt;&gt;"",IF($L339&gt;0,$AC339&amp;" · com apontamento",$AC339),IF($E339="Férias",IF($L339&gt;0,"Férias · com apontamento","Férias (cadastro)"),IF(($Z339+$AA339-1)&gt;Parâmetros!$E$16,"Férias / afastamento",IF(AND($D339="5x2",OR(WEEKDAY($F339,2)=6,WEEKDAY($F339,2)=7)),IF($L339&gt;0,"Folga trabalhada","Folga"),IF($L339&gt;0,"Trabalhado",IF(OR(OR($D339="6x1",$D339="FF 6x1"),$D339="5x2"),IF(AND(OR($D339="6x1",$D339="FF 6x1"),OR(WEEKDAY($F339,2)=6,WEEKDAY($F339,2)=7)),"Folga","Falta de registro"),IF(AND($AB339&lt;&gt;$AB338,IFERROR(INDEX(Cadastro!$F$5:$F$243,$AB339),"")=""),"Indeterminado (início da série)",IF($X339&gt;0,"Folga","Falta de registro"))))))))</f>
        <v>Trabalhado</v>
      </c>
      <c r="Z339" s="34">
        <f>IF(OR($L339&gt;0,$F339&gt;Parâmetros!$E$14),0,IF($A339&lt;&gt;$A338,1,N($Z338)+1))</f>
        <v>0</v>
      </c>
      <c r="AA339" s="34">
        <f>IF(OR($L339&gt;0,$F339&gt;Parâmetros!$E$14),0,IF(OR($A339&lt;&gt;$A340,$F340&gt;Parâmetros!$E$14),1,N($AA340)+1))</f>
        <v>0</v>
      </c>
      <c r="AB339" s="31">
        <f>IFERROR(MATCH($A339&amp;"|"&amp;TEXT(_xlfn.MAXIFS(Cadastro!$E$5:$E$243,Cadastro!$A$5:$A$243,$A339,Cadastro!$E$5:$E$243,"&lt;="&amp;$F339),"yyyymmdd"),Cadastro!$I$5:$I$243,0),"")</f>
        <v>45</v>
      </c>
      <c r="AC339" t="str">
        <f>IFERROR(_xlfn.SINGLE(INDEX(Exceções!$D$5:$D$203,MATCH($A339&amp;"|"&amp;$F339,Exceções!$F$5:$F$203,0))),"")</f>
        <v/>
      </c>
      <c r="AD339" t="str">
        <f>IF($AC339="","",IFERROR(_xlfn.SINGLE(INDEX(Exceções!$E$5:$E$203,MATCH($A339&amp;"|"&amp;$F339,Exceções!$F$5:$F$203,0))),""))</f>
        <v/>
      </c>
    </row>
    <row r="340" spans="1:30" ht="15" hidden="1" customHeight="1" x14ac:dyDescent="0.25">
      <c r="A340" s="31">
        <v>56855</v>
      </c>
      <c r="B340" s="17" t="s">
        <v>42</v>
      </c>
      <c r="C340" s="17" t="str">
        <f>IFERROR(INDEX(Cadastro!$C$5:$C$243,$AB340),"NÃO INFORMADO")</f>
        <v>INS</v>
      </c>
      <c r="D340" s="17" t="str">
        <f>IFERROR(INDEX(Cadastro!$D$5:$D$243,$AB340),"")</f>
        <v>A</v>
      </c>
      <c r="E340" s="17" t="str">
        <f>IFERROR(INDEX(Cadastro!$G$5:$G$243,$AB340),"")</f>
        <v>A</v>
      </c>
      <c r="F340" s="29">
        <v>46302</v>
      </c>
      <c r="G340" s="32" t="str">
        <f t="shared" si="30"/>
        <v>qua</v>
      </c>
      <c r="H340" s="31" t="str">
        <f>IF($L340=0,"",_xlfn.MINIFS(Dados!$Q:$Q,Dados!$A:$A,$A340,Dados!$S:$S,$F340))</f>
        <v/>
      </c>
      <c r="I340" s="31" t="str">
        <f>IF($H340="","",_xlfn.MAXIFS(Dados!$R:$R,Dados!$A:$A,$A340,Dados!$S:$S,$F340))</f>
        <v/>
      </c>
      <c r="J340" s="32" t="str">
        <f>IF($D340&lt;&gt;"Folguista","",IFERROR(INDEX(Parâmetros!$D$52:$G$52,1,MIN(4,MAX(1,$W340))),""))</f>
        <v/>
      </c>
      <c r="K340" s="32" t="str">
        <f>IF(OR($AC340&lt;&gt;"",$Y340="Folga",$Y340="Folga trabalhada",$Y340="Férias (cadastro)",$Y340="Férias / afastamento",$Y340="Indeterminado (início da série)"),"",IF(OR($D340="6x1",$D340="FF 6x1"),IF(OR(WEEKDAY($F340,2)=6,WEEKDAY($F340,2)=7),"6x1 sáb/dom","6x1"),IF($D340="5x2","5x2",IF($H340="",IF($D340="Folguista",$J340,$E340),IF(OR($H340&gt;=Parâmetros!$E$18,$H340&lt;Parâmetros!$E$19),"C",IF($H340&lt;Parâmetros!$E$20,"A","B"))))))</f>
        <v/>
      </c>
      <c r="L340" s="30">
        <f>SUMIFS(Dados!$E:$E,Dados!$A:$A,$A340,Dados!$S:$S,$F340)</f>
        <v>0</v>
      </c>
      <c r="M340" s="30" t="str">
        <f>IFERROR(INDEX(Parâmetros!$E$6:$E$11,MATCH($K340,Parâmetros!$A$6:$A$11,0)),"")</f>
        <v/>
      </c>
      <c r="N340" s="33" t="str">
        <f t="shared" si="31"/>
        <v/>
      </c>
      <c r="O340" s="33">
        <f>Parâmetros!$E$13</f>
        <v>0.8</v>
      </c>
      <c r="P340" s="32" t="str">
        <f>IF(OR($M340="",$F340&gt;Parâmetros!$E$14),"Não","Sim")</f>
        <v>Não</v>
      </c>
      <c r="Q340" s="32" t="str">
        <f t="shared" si="32"/>
        <v/>
      </c>
      <c r="R340" s="32" t="str">
        <f t="shared" si="33"/>
        <v/>
      </c>
      <c r="S340" s="30" t="str">
        <f t="shared" si="34"/>
        <v/>
      </c>
      <c r="T340" s="32" t="str">
        <f>IF($Q340&lt;&gt;"Sim","",IF($N340&gt;Parâmetros!$E$15,"Sim","Não"))</f>
        <v/>
      </c>
      <c r="U340" s="17" t="str">
        <f t="shared" si="35"/>
        <v>Folga</v>
      </c>
      <c r="V340" s="17" t="str">
        <f>IF($AC340&lt;&gt;"",IF($L340&gt;0,"ATENÇÃO · apontou em dia de "&amp;LOWER($AC340)&amp;" cadastrado","Exceção cadastrada · "&amp;$AC340)&amp;IF($AD340="",""," · "&amp;$AD340),IF($E340="Férias",IF($L340&gt;0,"ATENÇÃO · apontou estando de férias no cadastro","Férias no cadastro"),IF($Y340="Férias / afastamento","Afastamento · "&amp;($Z340+$AA340-1)&amp;" dias seguidos sem apontamento",IF($Y340="Folga trabalhada","ATENÇÃO · apontou em dia de folga da escala 5x2",IF($Y340="Folga",IF(AND($D340="5x2",OR(WEEKDAY($F340,2)=6,WEEKDAY($F340,2)=7)),"Folga de fim de semana da escala 5x2",IF(AND(OR($D340="6x1",$D340="FF 6x1"),WEEKDAY($F340,2)=6,FALSE()),"Folga de fim de semana · apontou no domingo anterior",IF(AND(OR($D340="6x1",$D340="FF 6x1"),WEEKDAY($F340,2)=7,AND($A340=$A339,$L339&gt;0)),"Folga de fim de semana · apontou no sábado",IF(AND(OR($D340="6x1",$D340="FF 6x1"),OR(WEEKDAY($F340,2)=6,WEEKDAY($F340,2)=7)),"Folga de fim de semana · sem apontamento no sábado nem no domingo","Folga prevista pelo ciclo")))),IF($Y340="Indeterminado (início da série)","Sem histórico anterior — informe o dia do ciclo no Cadastro",IF($Y340="Falta de registro",IF(OR(OR($D340="6x1",$D340="FF 6x1"),$D340="5x2"),"FALTA DE REGISTRO · dia útil da escala "&amp;$E340,"FALTA DE REGISTRO · dia "&amp;$W340&amp;" de "&amp;IFERROR(INDEX(Parâmetros!$B$39:$B$48,MATCH($E340,Parâmetros!$A$39:$A$48,0)),99)&amp;" do ciclo"),IF(OR($D340="6x1",$D340="FF 6x1"),IF(OR(AND(WEEKDAY($F340,2)=6,AND($A340=$A341,$L341&gt;0)),AND(WEEKDAY($F340,2)=7,AND($A340=$A339,$L339&gt;0))),"ATENÇÃO · apontou sábado e domingo no mesmo fim de semana",IF(OR(WEEKDAY($F340,2)=6,WEEKDAY($F340,2)=7),"Jornada de fim de semana do 6x1",IF(OR($H340&gt;=Parâmetros!$E$20,$H340&lt;Parâmetros!$E$19),"ATENÇÃO · 6x1 apontou fora do horário diurno","Jornada fixa do 6x1"))),IF($D340="5x2","Jornada fixa do 5x2",IF($D340="Folguista",IF($J340=$K340,"Evidência confirma sequência","DIVERGE · sequência "&amp;$J340&amp;" × evidência "&amp;$K340),IF($K340=$E340,"Evidência confirma cadastro","DIVERGE · cadastro "&amp;$E340&amp;" × evidência "&amp;$K340)))))))))))</f>
        <v>Folga prevista pelo ciclo</v>
      </c>
      <c r="W340" s="34">
        <f>IF(OR(OR($D340="6x1",$D340="FF 6x1"),$D340="5x2"),"",IF($AB340&lt;&gt;$AB339,IF(IFERROR(INDEX(Cadastro!$F$5:$F$243,$AB340),"")="",IF($L340&gt;0,1,0),IF(IFERROR(INDEX(Cadastro!$F$5:$F$243,$AB340),"")&lt;=IFERROR(INDEX(Parâmetros!$B$39:$B$48,MATCH($E340,Parâmetros!$A$39:$A$48,0)),99),IFERROR(INDEX(Cadastro!$F$5:$F$243,$AB340),""),0)),IF($L340&gt;0,IF(N($X339)&gt;0,1,N($W339)+1),IF(AND($L340=0,OR(N($W339)&gt;=IFERROR(INDEX(Parâmetros!$B$39:$B$48,MATCH($E340,Parâmetros!$A$39:$A$48,0)),99),AND(N($X339)&gt;0,N($X339)&lt;IFERROR(INDEX(Parâmetros!$C$39:$C$48,MATCH($E340,Parâmetros!$A$39:$A$48,0)),0)))),0,N($W339)+1))))</f>
        <v>0</v>
      </c>
      <c r="X340" s="34">
        <f>IF(OR(OR($D340="6x1",$D340="FF 6x1"),$D340="5x2"),"",IF($AB340&lt;&gt;$AB339,IF(IFERROR(INDEX(Cadastro!$F$5:$F$243,$AB340),"")="",0,IF(IFERROR(INDEX(Cadastro!$F$5:$F$243,$AB340),"")&gt;IFERROR(INDEX(Parâmetros!$B$39:$B$48,MATCH($E340,Parâmetros!$A$39:$A$48,0)),99),IFERROR(INDEX(Cadastro!$F$5:$F$243,$AB340),"")-IFERROR(INDEX(Parâmetros!$B$39:$B$48,MATCH($E340,Parâmetros!$A$39:$A$48,0)),99),0)),IF(AND($L340=0,OR(N($W339)&gt;=IFERROR(INDEX(Parâmetros!$B$39:$B$48,MATCH($E340,Parâmetros!$A$39:$A$48,0)),99),AND(N($X339)&gt;0,N($X339)&lt;IFERROR(INDEX(Parâmetros!$C$39:$C$48,MATCH($E340,Parâmetros!$A$39:$A$48,0)),0)))),N($X339)+1,0)))</f>
        <v>1</v>
      </c>
      <c r="Y340" t="str">
        <f>IF($AC340&lt;&gt;"",IF($L340&gt;0,$AC340&amp;" · com apontamento",$AC340),IF($E340="Férias",IF($L340&gt;0,"Férias · com apontamento","Férias (cadastro)"),IF(($Z340+$AA340-1)&gt;Parâmetros!$E$16,"Férias / afastamento",IF(AND($D340="5x2",OR(WEEKDAY($F340,2)=6,WEEKDAY($F340,2)=7)),IF($L340&gt;0,"Folga trabalhada","Folga"),IF($L340&gt;0,"Trabalhado",IF(OR(OR($D340="6x1",$D340="FF 6x1"),$D340="5x2"),IF(AND(OR($D340="6x1",$D340="FF 6x1"),OR(WEEKDAY($F340,2)=6,WEEKDAY($F340,2)=7)),"Folga","Falta de registro"),IF(AND($AB340&lt;&gt;$AB339,IFERROR(INDEX(Cadastro!$F$5:$F$243,$AB340),"")=""),"Indeterminado (início da série)",IF($X340&gt;0,"Folga","Falta de registro"))))))))</f>
        <v>Folga</v>
      </c>
      <c r="Z340" s="34">
        <f>IF(OR($L340&gt;0,$F340&gt;Parâmetros!$E$14),0,IF($A340&lt;&gt;$A339,1,N($Z339)+1))</f>
        <v>1</v>
      </c>
      <c r="AA340" s="34">
        <f>IF(OR($L340&gt;0,$F340&gt;Parâmetros!$E$14),0,IF(OR($A340&lt;&gt;$A341,$F341&gt;Parâmetros!$E$14),1,N($AA341)+1))</f>
        <v>1</v>
      </c>
      <c r="AB340" s="31">
        <f>IFERROR(MATCH($A340&amp;"|"&amp;TEXT(_xlfn.MAXIFS(Cadastro!$E$5:$E$243,Cadastro!$A$5:$A$243,$A340,Cadastro!$E$5:$E$243,"&lt;="&amp;$F340),"yyyymmdd"),Cadastro!$I$5:$I$243,0),"")</f>
        <v>45</v>
      </c>
      <c r="AC340" t="str">
        <f>IFERROR(_xlfn.SINGLE(INDEX(Exceções!$D$5:$D$203,MATCH($A340&amp;"|"&amp;$F340,Exceções!$F$5:$F$203,0))),"")</f>
        <v/>
      </c>
      <c r="AD340" t="str">
        <f>IF($AC340="","",IFERROR(_xlfn.SINGLE(INDEX(Exceções!$E$5:$E$203,MATCH($A340&amp;"|"&amp;$F340,Exceções!$F$5:$F$203,0))),""))</f>
        <v/>
      </c>
    </row>
    <row r="341" spans="1:30" ht="15" hidden="1" customHeight="1" x14ac:dyDescent="0.25">
      <c r="A341" s="31">
        <v>56855</v>
      </c>
      <c r="B341" s="17" t="s">
        <v>42</v>
      </c>
      <c r="C341" s="17" t="str">
        <f>IFERROR(INDEX(Cadastro!$C$5:$C$243,$AB341),"NÃO INFORMADO")</f>
        <v>INS</v>
      </c>
      <c r="D341" s="17" t="str">
        <f>IFERROR(INDEX(Cadastro!$D$5:$D$243,$AB341),"")</f>
        <v>A</v>
      </c>
      <c r="E341" s="17" t="str">
        <f>IFERROR(INDEX(Cadastro!$G$5:$G$243,$AB341),"")</f>
        <v>A</v>
      </c>
      <c r="F341" s="29">
        <v>46303</v>
      </c>
      <c r="G341" s="32" t="str">
        <f t="shared" si="30"/>
        <v>qui</v>
      </c>
      <c r="H341" s="31">
        <f>IF($L341=0,"",_xlfn.MINIFS(Dados!$Q:$Q,Dados!$A:$A,$A341,Dados!$S:$S,$F341))</f>
        <v>432</v>
      </c>
      <c r="I341" s="31">
        <f>IF($H341="","",_xlfn.MAXIFS(Dados!$R:$R,Dados!$A:$A,$A341,Dados!$S:$S,$F341))</f>
        <v>924</v>
      </c>
      <c r="J341" s="32" t="str">
        <f>IF($D341&lt;&gt;"Folguista","",IFERROR(INDEX(Parâmetros!$D$52:$G$52,1,MIN(4,MAX(1,$W341))),""))</f>
        <v/>
      </c>
      <c r="K341" s="32" t="str">
        <f>IF(OR($AC341&lt;&gt;"",$Y341="Folga",$Y341="Folga trabalhada",$Y341="Férias (cadastro)",$Y341="Férias / afastamento",$Y341="Indeterminado (início da série)"),"",IF(OR($D341="6x1",$D341="FF 6x1"),IF(OR(WEEKDAY($F341,2)=6,WEEKDAY($F341,2)=7),"6x1 sáb/dom","6x1"),IF($D341="5x2","5x2",IF($H341="",IF($D341="Folguista",$J341,$E341),IF(OR($H341&gt;=Parâmetros!$E$18,$H341&lt;Parâmetros!$E$19),"C",IF($H341&lt;Parâmetros!$E$20,"A","B"))))))</f>
        <v>A</v>
      </c>
      <c r="L341" s="30">
        <f>SUMIFS(Dados!$E:$E,Dados!$A:$A,$A341,Dados!$S:$S,$F341)</f>
        <v>7.0900000000000007</v>
      </c>
      <c r="M341" s="30">
        <f>IFERROR(INDEX(Parâmetros!$E$6:$E$11,MATCH($K341,Parâmetros!$A$6:$A$11,0)),"")</f>
        <v>7.58</v>
      </c>
      <c r="N341" s="33">
        <f t="shared" si="31"/>
        <v>0.93535620052770463</v>
      </c>
      <c r="O341" s="33">
        <f>Parâmetros!$E$13</f>
        <v>0.8</v>
      </c>
      <c r="P341" s="32" t="str">
        <f>IF(OR($M341="",$F341&gt;Parâmetros!$E$14),"Não","Sim")</f>
        <v>Sim</v>
      </c>
      <c r="Q341" s="32" t="str">
        <f t="shared" si="32"/>
        <v>Sim</v>
      </c>
      <c r="R341" s="32" t="str">
        <f t="shared" si="33"/>
        <v>Sim</v>
      </c>
      <c r="S341" s="30">
        <f t="shared" si="34"/>
        <v>0</v>
      </c>
      <c r="T341" s="32" t="str">
        <f>IF($Q341&lt;&gt;"Sim","",IF($N341&gt;Parâmetros!$E$15,"Sim","Não"))</f>
        <v>Não</v>
      </c>
      <c r="U341" s="17" t="str">
        <f t="shared" si="35"/>
        <v>Na meta</v>
      </c>
      <c r="V341" s="17" t="str">
        <f>IF($AC341&lt;&gt;"",IF($L341&gt;0,"ATENÇÃO · apontou em dia de "&amp;LOWER($AC341)&amp;" cadastrado","Exceção cadastrada · "&amp;$AC341)&amp;IF($AD341="",""," · "&amp;$AD341),IF($E341="Férias",IF($L341&gt;0,"ATENÇÃO · apontou estando de férias no cadastro","Férias no cadastro"),IF($Y341="Férias / afastamento","Afastamento · "&amp;($Z341+$AA341-1)&amp;" dias seguidos sem apontamento",IF($Y341="Folga trabalhada","ATENÇÃO · apontou em dia de folga da escala 5x2",IF($Y341="Folga",IF(AND($D341="5x2",OR(WEEKDAY($F341,2)=6,WEEKDAY($F341,2)=7)),"Folga de fim de semana da escala 5x2",IF(AND(OR($D341="6x1",$D341="FF 6x1"),WEEKDAY($F341,2)=6,FALSE()),"Folga de fim de semana · apontou no domingo anterior",IF(AND(OR($D341="6x1",$D341="FF 6x1"),WEEKDAY($F341,2)=7,AND($A341=$A340,$L340&gt;0)),"Folga de fim de semana · apontou no sábado",IF(AND(OR($D341="6x1",$D341="FF 6x1"),OR(WEEKDAY($F341,2)=6,WEEKDAY($F341,2)=7)),"Folga de fim de semana · sem apontamento no sábado nem no domingo","Folga prevista pelo ciclo")))),IF($Y341="Indeterminado (início da série)","Sem histórico anterior — informe o dia do ciclo no Cadastro",IF($Y341="Falta de registro",IF(OR(OR($D341="6x1",$D341="FF 6x1"),$D341="5x2"),"FALTA DE REGISTRO · dia útil da escala "&amp;$E341,"FALTA DE REGISTRO · dia "&amp;$W341&amp;" de "&amp;IFERROR(INDEX(Parâmetros!$B$39:$B$48,MATCH($E341,Parâmetros!$A$39:$A$48,0)),99)&amp;" do ciclo"),IF(OR($D341="6x1",$D341="FF 6x1"),IF(OR(AND(WEEKDAY($F341,2)=6,AND($A341=$A342,$L342&gt;0)),AND(WEEKDAY($F341,2)=7,AND($A341=$A340,$L340&gt;0))),"ATENÇÃO · apontou sábado e domingo no mesmo fim de semana",IF(OR(WEEKDAY($F341,2)=6,WEEKDAY($F341,2)=7),"Jornada de fim de semana do 6x1",IF(OR($H341&gt;=Parâmetros!$E$20,$H341&lt;Parâmetros!$E$19),"ATENÇÃO · 6x1 apontou fora do horário diurno","Jornada fixa do 6x1"))),IF($D341="5x2","Jornada fixa do 5x2",IF($D341="Folguista",IF($J341=$K341,"Evidência confirma sequência","DIVERGE · sequência "&amp;$J341&amp;" × evidência "&amp;$K341),IF($K341=$E341,"Evidência confirma cadastro","DIVERGE · cadastro "&amp;$E341&amp;" × evidência "&amp;$K341)))))))))))</f>
        <v>Evidência confirma cadastro</v>
      </c>
      <c r="W341" s="34">
        <f>IF(OR(OR($D341="6x1",$D341="FF 6x1"),$D341="5x2"),"",IF($AB341&lt;&gt;$AB340,IF(IFERROR(INDEX(Cadastro!$F$5:$F$243,$AB341),"")="",IF($L341&gt;0,1,0),IF(IFERROR(INDEX(Cadastro!$F$5:$F$243,$AB341),"")&lt;=IFERROR(INDEX(Parâmetros!$B$39:$B$48,MATCH($E341,Parâmetros!$A$39:$A$48,0)),99),IFERROR(INDEX(Cadastro!$F$5:$F$243,$AB341),""),0)),IF($L341&gt;0,IF(N($X340)&gt;0,1,N($W340)+1),IF(AND($L341=0,OR(N($W340)&gt;=IFERROR(INDEX(Parâmetros!$B$39:$B$48,MATCH($E341,Parâmetros!$A$39:$A$48,0)),99),AND(N($X340)&gt;0,N($X340)&lt;IFERROR(INDEX(Parâmetros!$C$39:$C$48,MATCH($E341,Parâmetros!$A$39:$A$48,0)),0)))),0,N($W340)+1))))</f>
        <v>1</v>
      </c>
      <c r="X341" s="34">
        <f>IF(OR(OR($D341="6x1",$D341="FF 6x1"),$D341="5x2"),"",IF($AB341&lt;&gt;$AB340,IF(IFERROR(INDEX(Cadastro!$F$5:$F$243,$AB341),"")="",0,IF(IFERROR(INDEX(Cadastro!$F$5:$F$243,$AB341),"")&gt;IFERROR(INDEX(Parâmetros!$B$39:$B$48,MATCH($E341,Parâmetros!$A$39:$A$48,0)),99),IFERROR(INDEX(Cadastro!$F$5:$F$243,$AB341),"")-IFERROR(INDEX(Parâmetros!$B$39:$B$48,MATCH($E341,Parâmetros!$A$39:$A$48,0)),99),0)),IF(AND($L341=0,OR(N($W340)&gt;=IFERROR(INDEX(Parâmetros!$B$39:$B$48,MATCH($E341,Parâmetros!$A$39:$A$48,0)),99),AND(N($X340)&gt;0,N($X340)&lt;IFERROR(INDEX(Parâmetros!$C$39:$C$48,MATCH($E341,Parâmetros!$A$39:$A$48,0)),0)))),N($X340)+1,0)))</f>
        <v>0</v>
      </c>
      <c r="Y341" t="str">
        <f>IF($AC341&lt;&gt;"",IF($L341&gt;0,$AC341&amp;" · com apontamento",$AC341),IF($E341="Férias",IF($L341&gt;0,"Férias · com apontamento","Férias (cadastro)"),IF(($Z341+$AA341-1)&gt;Parâmetros!$E$16,"Férias / afastamento",IF(AND($D341="5x2",OR(WEEKDAY($F341,2)=6,WEEKDAY($F341,2)=7)),IF($L341&gt;0,"Folga trabalhada","Folga"),IF($L341&gt;0,"Trabalhado",IF(OR(OR($D341="6x1",$D341="FF 6x1"),$D341="5x2"),IF(AND(OR($D341="6x1",$D341="FF 6x1"),OR(WEEKDAY($F341,2)=6,WEEKDAY($F341,2)=7)),"Folga","Falta de registro"),IF(AND($AB341&lt;&gt;$AB340,IFERROR(INDEX(Cadastro!$F$5:$F$243,$AB341),"")=""),"Indeterminado (início da série)",IF($X341&gt;0,"Folga","Falta de registro"))))))))</f>
        <v>Trabalhado</v>
      </c>
      <c r="Z341" s="34">
        <f>IF(OR($L341&gt;0,$F341&gt;Parâmetros!$E$14),0,IF($A341&lt;&gt;$A340,1,N($Z340)+1))</f>
        <v>0</v>
      </c>
      <c r="AA341" s="34">
        <f>IF(OR($L341&gt;0,$F341&gt;Parâmetros!$E$14),0,IF(OR($A341&lt;&gt;$A342,$F342&gt;Parâmetros!$E$14),1,N($AA342)+1))</f>
        <v>0</v>
      </c>
      <c r="AB341" s="31">
        <f>IFERROR(MATCH($A341&amp;"|"&amp;TEXT(_xlfn.MAXIFS(Cadastro!$E$5:$E$243,Cadastro!$A$5:$A$243,$A341,Cadastro!$E$5:$E$243,"&lt;="&amp;$F341),"yyyymmdd"),Cadastro!$I$5:$I$243,0),"")</f>
        <v>45</v>
      </c>
      <c r="AC341" t="str">
        <f>IFERROR(_xlfn.SINGLE(INDEX(Exceções!$D$5:$D$203,MATCH($A341&amp;"|"&amp;$F341,Exceções!$F$5:$F$203,0))),"")</f>
        <v/>
      </c>
      <c r="AD341" t="str">
        <f>IF($AC341="","",IFERROR(_xlfn.SINGLE(INDEX(Exceções!$E$5:$E$203,MATCH($A341&amp;"|"&amp;$F341,Exceções!$F$5:$F$203,0))),""))</f>
        <v/>
      </c>
    </row>
    <row r="342" spans="1:30" ht="15" hidden="1" customHeight="1" x14ac:dyDescent="0.25">
      <c r="A342" s="31">
        <v>56855</v>
      </c>
      <c r="B342" s="17" t="s">
        <v>42</v>
      </c>
      <c r="C342" s="17" t="str">
        <f>IFERROR(INDEX(Cadastro!$C$5:$C$243,$AB342),"NÃO INFORMADO")</f>
        <v>INS</v>
      </c>
      <c r="D342" s="17" t="str">
        <f>IFERROR(INDEX(Cadastro!$D$5:$D$243,$AB342),"")</f>
        <v>A</v>
      </c>
      <c r="E342" s="17" t="str">
        <f>IFERROR(INDEX(Cadastro!$G$5:$G$243,$AB342),"")</f>
        <v>A</v>
      </c>
      <c r="F342" s="29">
        <v>46304</v>
      </c>
      <c r="G342" s="32" t="str">
        <f t="shared" si="30"/>
        <v>sex</v>
      </c>
      <c r="H342" s="31">
        <f>IF($L342=0,"",_xlfn.MINIFS(Dados!$Q:$Q,Dados!$A:$A,$A342,Dados!$S:$S,$F342))</f>
        <v>434</v>
      </c>
      <c r="I342" s="31">
        <f>IF($H342="","",_xlfn.MAXIFS(Dados!$R:$R,Dados!$A:$A,$A342,Dados!$S:$S,$F342))</f>
        <v>935</v>
      </c>
      <c r="J342" s="32" t="str">
        <f>IF($D342&lt;&gt;"Folguista","",IFERROR(INDEX(Parâmetros!$D$52:$G$52,1,MIN(4,MAX(1,$W342))),""))</f>
        <v/>
      </c>
      <c r="K342" s="32" t="str">
        <f>IF(OR($AC342&lt;&gt;"",$Y342="Folga",$Y342="Folga trabalhada",$Y342="Férias (cadastro)",$Y342="Férias / afastamento",$Y342="Indeterminado (início da série)"),"",IF(OR($D342="6x1",$D342="FF 6x1"),IF(OR(WEEKDAY($F342,2)=6,WEEKDAY($F342,2)=7),"6x1 sáb/dom","6x1"),IF($D342="5x2","5x2",IF($H342="",IF($D342="Folguista",$J342,$E342),IF(OR($H342&gt;=Parâmetros!$E$18,$H342&lt;Parâmetros!$E$19),"C",IF($H342&lt;Parâmetros!$E$20,"A","B"))))))</f>
        <v>A</v>
      </c>
      <c r="L342" s="30">
        <f>SUMIFS(Dados!$E:$E,Dados!$A:$A,$A342,Dados!$S:$S,$F342)</f>
        <v>7.44</v>
      </c>
      <c r="M342" s="30">
        <f>IFERROR(INDEX(Parâmetros!$E$6:$E$11,MATCH($K342,Parâmetros!$A$6:$A$11,0)),"")</f>
        <v>7.58</v>
      </c>
      <c r="N342" s="33">
        <f t="shared" si="31"/>
        <v>0.98153034300791564</v>
      </c>
      <c r="O342" s="33">
        <f>Parâmetros!$E$13</f>
        <v>0.8</v>
      </c>
      <c r="P342" s="32" t="str">
        <f>IF(OR($M342="",$F342&gt;Parâmetros!$E$14),"Não","Sim")</f>
        <v>Sim</v>
      </c>
      <c r="Q342" s="32" t="str">
        <f t="shared" si="32"/>
        <v>Sim</v>
      </c>
      <c r="R342" s="32" t="str">
        <f t="shared" si="33"/>
        <v>Sim</v>
      </c>
      <c r="S342" s="30">
        <f t="shared" si="34"/>
        <v>0</v>
      </c>
      <c r="T342" s="32" t="str">
        <f>IF($Q342&lt;&gt;"Sim","",IF($N342&gt;Parâmetros!$E$15,"Sim","Não"))</f>
        <v>Não</v>
      </c>
      <c r="U342" s="17" t="str">
        <f t="shared" si="35"/>
        <v>Na meta</v>
      </c>
      <c r="V342" s="17" t="str">
        <f>IF($AC342&lt;&gt;"",IF($L342&gt;0,"ATENÇÃO · apontou em dia de "&amp;LOWER($AC342)&amp;" cadastrado","Exceção cadastrada · "&amp;$AC342)&amp;IF($AD342="",""," · "&amp;$AD342),IF($E342="Férias",IF($L342&gt;0,"ATENÇÃO · apontou estando de férias no cadastro","Férias no cadastro"),IF($Y342="Férias / afastamento","Afastamento · "&amp;($Z342+$AA342-1)&amp;" dias seguidos sem apontamento",IF($Y342="Folga trabalhada","ATENÇÃO · apontou em dia de folga da escala 5x2",IF($Y342="Folga",IF(AND($D342="5x2",OR(WEEKDAY($F342,2)=6,WEEKDAY($F342,2)=7)),"Folga de fim de semana da escala 5x2",IF(AND(OR($D342="6x1",$D342="FF 6x1"),WEEKDAY($F342,2)=6,FALSE()),"Folga de fim de semana · apontou no domingo anterior",IF(AND(OR($D342="6x1",$D342="FF 6x1"),WEEKDAY($F342,2)=7,AND($A342=$A341,$L341&gt;0)),"Folga de fim de semana · apontou no sábado",IF(AND(OR($D342="6x1",$D342="FF 6x1"),OR(WEEKDAY($F342,2)=6,WEEKDAY($F342,2)=7)),"Folga de fim de semana · sem apontamento no sábado nem no domingo","Folga prevista pelo ciclo")))),IF($Y342="Indeterminado (início da série)","Sem histórico anterior — informe o dia do ciclo no Cadastro",IF($Y342="Falta de registro",IF(OR(OR($D342="6x1",$D342="FF 6x1"),$D342="5x2"),"FALTA DE REGISTRO · dia útil da escala "&amp;$E342,"FALTA DE REGISTRO · dia "&amp;$W342&amp;" de "&amp;IFERROR(INDEX(Parâmetros!$B$39:$B$48,MATCH($E342,Parâmetros!$A$39:$A$48,0)),99)&amp;" do ciclo"),IF(OR($D342="6x1",$D342="FF 6x1"),IF(OR(AND(WEEKDAY($F342,2)=6,AND($A342=$A343,$L343&gt;0)),AND(WEEKDAY($F342,2)=7,AND($A342=$A341,$L341&gt;0))),"ATENÇÃO · apontou sábado e domingo no mesmo fim de semana",IF(OR(WEEKDAY($F342,2)=6,WEEKDAY($F342,2)=7),"Jornada de fim de semana do 6x1",IF(OR($H342&gt;=Parâmetros!$E$20,$H342&lt;Parâmetros!$E$19),"ATENÇÃO · 6x1 apontou fora do horário diurno","Jornada fixa do 6x1"))),IF($D342="5x2","Jornada fixa do 5x2",IF($D342="Folguista",IF($J342=$K342,"Evidência confirma sequência","DIVERGE · sequência "&amp;$J342&amp;" × evidência "&amp;$K342),IF($K342=$E342,"Evidência confirma cadastro","DIVERGE · cadastro "&amp;$E342&amp;" × evidência "&amp;$K342)))))))))))</f>
        <v>Evidência confirma cadastro</v>
      </c>
      <c r="W342" s="34">
        <f>IF(OR(OR($D342="6x1",$D342="FF 6x1"),$D342="5x2"),"",IF($AB342&lt;&gt;$AB341,IF(IFERROR(INDEX(Cadastro!$F$5:$F$243,$AB342),"")="",IF($L342&gt;0,1,0),IF(IFERROR(INDEX(Cadastro!$F$5:$F$243,$AB342),"")&lt;=IFERROR(INDEX(Parâmetros!$B$39:$B$48,MATCH($E342,Parâmetros!$A$39:$A$48,0)),99),IFERROR(INDEX(Cadastro!$F$5:$F$243,$AB342),""),0)),IF($L342&gt;0,IF(N($X341)&gt;0,1,N($W341)+1),IF(AND($L342=0,OR(N($W341)&gt;=IFERROR(INDEX(Parâmetros!$B$39:$B$48,MATCH($E342,Parâmetros!$A$39:$A$48,0)),99),AND(N($X341)&gt;0,N($X341)&lt;IFERROR(INDEX(Parâmetros!$C$39:$C$48,MATCH($E342,Parâmetros!$A$39:$A$48,0)),0)))),0,N($W341)+1))))</f>
        <v>2</v>
      </c>
      <c r="X342" s="34">
        <f>IF(OR(OR($D342="6x1",$D342="FF 6x1"),$D342="5x2"),"",IF($AB342&lt;&gt;$AB341,IF(IFERROR(INDEX(Cadastro!$F$5:$F$243,$AB342),"")="",0,IF(IFERROR(INDEX(Cadastro!$F$5:$F$243,$AB342),"")&gt;IFERROR(INDEX(Parâmetros!$B$39:$B$48,MATCH($E342,Parâmetros!$A$39:$A$48,0)),99),IFERROR(INDEX(Cadastro!$F$5:$F$243,$AB342),"")-IFERROR(INDEX(Parâmetros!$B$39:$B$48,MATCH($E342,Parâmetros!$A$39:$A$48,0)),99),0)),IF(AND($L342=0,OR(N($W341)&gt;=IFERROR(INDEX(Parâmetros!$B$39:$B$48,MATCH($E342,Parâmetros!$A$39:$A$48,0)),99),AND(N($X341)&gt;0,N($X341)&lt;IFERROR(INDEX(Parâmetros!$C$39:$C$48,MATCH($E342,Parâmetros!$A$39:$A$48,0)),0)))),N($X341)+1,0)))</f>
        <v>0</v>
      </c>
      <c r="Y342" t="str">
        <f>IF($AC342&lt;&gt;"",IF($L342&gt;0,$AC342&amp;" · com apontamento",$AC342),IF($E342="Férias",IF($L342&gt;0,"Férias · com apontamento","Férias (cadastro)"),IF(($Z342+$AA342-1)&gt;Parâmetros!$E$16,"Férias / afastamento",IF(AND($D342="5x2",OR(WEEKDAY($F342,2)=6,WEEKDAY($F342,2)=7)),IF($L342&gt;0,"Folga trabalhada","Folga"),IF($L342&gt;0,"Trabalhado",IF(OR(OR($D342="6x1",$D342="FF 6x1"),$D342="5x2"),IF(AND(OR($D342="6x1",$D342="FF 6x1"),OR(WEEKDAY($F342,2)=6,WEEKDAY($F342,2)=7)),"Folga","Falta de registro"),IF(AND($AB342&lt;&gt;$AB341,IFERROR(INDEX(Cadastro!$F$5:$F$243,$AB342),"")=""),"Indeterminado (início da série)",IF($X342&gt;0,"Folga","Falta de registro"))))))))</f>
        <v>Trabalhado</v>
      </c>
      <c r="Z342" s="34">
        <f>IF(OR($L342&gt;0,$F342&gt;Parâmetros!$E$14),0,IF($A342&lt;&gt;$A341,1,N($Z341)+1))</f>
        <v>0</v>
      </c>
      <c r="AA342" s="34">
        <f>IF(OR($L342&gt;0,$F342&gt;Parâmetros!$E$14),0,IF(OR($A342&lt;&gt;$A343,$F343&gt;Parâmetros!$E$14),1,N($AA343)+1))</f>
        <v>0</v>
      </c>
      <c r="AB342" s="31">
        <f>IFERROR(MATCH($A342&amp;"|"&amp;TEXT(_xlfn.MAXIFS(Cadastro!$E$5:$E$243,Cadastro!$A$5:$A$243,$A342,Cadastro!$E$5:$E$243,"&lt;="&amp;$F342),"yyyymmdd"),Cadastro!$I$5:$I$243,0),"")</f>
        <v>45</v>
      </c>
      <c r="AC342" t="str">
        <f>IFERROR(_xlfn.SINGLE(INDEX(Exceções!$D$5:$D$203,MATCH($A342&amp;"|"&amp;$F342,Exceções!$F$5:$F$203,0))),"")</f>
        <v/>
      </c>
      <c r="AD342" t="str">
        <f>IF($AC342="","",IFERROR(_xlfn.SINGLE(INDEX(Exceções!$E$5:$E$203,MATCH($A342&amp;"|"&amp;$F342,Exceções!$F$5:$F$203,0))),""))</f>
        <v/>
      </c>
    </row>
    <row r="343" spans="1:30" ht="15" hidden="1" customHeight="1" x14ac:dyDescent="0.25">
      <c r="A343" s="31">
        <v>56855</v>
      </c>
      <c r="B343" s="17" t="s">
        <v>42</v>
      </c>
      <c r="C343" s="17" t="str">
        <f>IFERROR(INDEX(Cadastro!$C$5:$C$243,$AB343),"NÃO INFORMADO")</f>
        <v>INS</v>
      </c>
      <c r="D343" s="17" t="str">
        <f>IFERROR(INDEX(Cadastro!$D$5:$D$243,$AB343),"")</f>
        <v>A</v>
      </c>
      <c r="E343" s="17" t="str">
        <f>IFERROR(INDEX(Cadastro!$G$5:$G$243,$AB343),"")</f>
        <v>A</v>
      </c>
      <c r="F343" s="29">
        <v>46305</v>
      </c>
      <c r="G343" s="32" t="str">
        <f t="shared" si="30"/>
        <v>sáb</v>
      </c>
      <c r="H343" s="31">
        <f>IF($L343=0,"",_xlfn.MINIFS(Dados!$Q:$Q,Dados!$A:$A,$A343,Dados!$S:$S,$F343))</f>
        <v>427</v>
      </c>
      <c r="I343" s="31">
        <f>IF($H343="","",_xlfn.MAXIFS(Dados!$R:$R,Dados!$A:$A,$A343,Dados!$S:$S,$F343))</f>
        <v>923</v>
      </c>
      <c r="J343" s="32" t="str">
        <f>IF($D343&lt;&gt;"Folguista","",IFERROR(INDEX(Parâmetros!$D$52:$G$52,1,MIN(4,MAX(1,$W343))),""))</f>
        <v/>
      </c>
      <c r="K343" s="32" t="str">
        <f>IF(OR($AC343&lt;&gt;"",$Y343="Folga",$Y343="Folga trabalhada",$Y343="Férias (cadastro)",$Y343="Férias / afastamento",$Y343="Indeterminado (início da série)"),"",IF(OR($D343="6x1",$D343="FF 6x1"),IF(OR(WEEKDAY($F343,2)=6,WEEKDAY($F343,2)=7),"6x1 sáb/dom","6x1"),IF($D343="5x2","5x2",IF($H343="",IF($D343="Folguista",$J343,$E343),IF(OR($H343&gt;=Parâmetros!$E$18,$H343&lt;Parâmetros!$E$19),"C",IF($H343&lt;Parâmetros!$E$20,"A","B"))))))</f>
        <v>A</v>
      </c>
      <c r="L343" s="30">
        <f>SUMIFS(Dados!$E:$E,Dados!$A:$A,$A343,Dados!$S:$S,$F343)</f>
        <v>7.2200000000000006</v>
      </c>
      <c r="M343" s="30">
        <f>IFERROR(INDEX(Parâmetros!$E$6:$E$11,MATCH($K343,Parâmetros!$A$6:$A$11,0)),"")</f>
        <v>7.58</v>
      </c>
      <c r="N343" s="33">
        <f t="shared" si="31"/>
        <v>0.95250659630606871</v>
      </c>
      <c r="O343" s="33">
        <f>Parâmetros!$E$13</f>
        <v>0.8</v>
      </c>
      <c r="P343" s="32" t="str">
        <f>IF(OR($M343="",$F343&gt;Parâmetros!$E$14),"Não","Sim")</f>
        <v>Sim</v>
      </c>
      <c r="Q343" s="32" t="str">
        <f t="shared" si="32"/>
        <v>Sim</v>
      </c>
      <c r="R343" s="32" t="str">
        <f t="shared" si="33"/>
        <v>Sim</v>
      </c>
      <c r="S343" s="30">
        <f t="shared" si="34"/>
        <v>0</v>
      </c>
      <c r="T343" s="32" t="str">
        <f>IF($Q343&lt;&gt;"Sim","",IF($N343&gt;Parâmetros!$E$15,"Sim","Não"))</f>
        <v>Não</v>
      </c>
      <c r="U343" s="17" t="str">
        <f t="shared" si="35"/>
        <v>Na meta</v>
      </c>
      <c r="V343" s="17" t="str">
        <f>IF($AC343&lt;&gt;"",IF($L343&gt;0,"ATENÇÃO · apontou em dia de "&amp;LOWER($AC343)&amp;" cadastrado","Exceção cadastrada · "&amp;$AC343)&amp;IF($AD343="",""," · "&amp;$AD343),IF($E343="Férias",IF($L343&gt;0,"ATENÇÃO · apontou estando de férias no cadastro","Férias no cadastro"),IF($Y343="Férias / afastamento","Afastamento · "&amp;($Z343+$AA343-1)&amp;" dias seguidos sem apontamento",IF($Y343="Folga trabalhada","ATENÇÃO · apontou em dia de folga da escala 5x2",IF($Y343="Folga",IF(AND($D343="5x2",OR(WEEKDAY($F343,2)=6,WEEKDAY($F343,2)=7)),"Folga de fim de semana da escala 5x2",IF(AND(OR($D343="6x1",$D343="FF 6x1"),WEEKDAY($F343,2)=6,FALSE()),"Folga de fim de semana · apontou no domingo anterior",IF(AND(OR($D343="6x1",$D343="FF 6x1"),WEEKDAY($F343,2)=7,AND($A343=$A342,$L342&gt;0)),"Folga de fim de semana · apontou no sábado",IF(AND(OR($D343="6x1",$D343="FF 6x1"),OR(WEEKDAY($F343,2)=6,WEEKDAY($F343,2)=7)),"Folga de fim de semana · sem apontamento no sábado nem no domingo","Folga prevista pelo ciclo")))),IF($Y343="Indeterminado (início da série)","Sem histórico anterior — informe o dia do ciclo no Cadastro",IF($Y343="Falta de registro",IF(OR(OR($D343="6x1",$D343="FF 6x1"),$D343="5x2"),"FALTA DE REGISTRO · dia útil da escala "&amp;$E343,"FALTA DE REGISTRO · dia "&amp;$W343&amp;" de "&amp;IFERROR(INDEX(Parâmetros!$B$39:$B$48,MATCH($E343,Parâmetros!$A$39:$A$48,0)),99)&amp;" do ciclo"),IF(OR($D343="6x1",$D343="FF 6x1"),IF(OR(AND(WEEKDAY($F343,2)=6,AND($A343=$A344,$L344&gt;0)),AND(WEEKDAY($F343,2)=7,AND($A343=$A342,$L342&gt;0))),"ATENÇÃO · apontou sábado e domingo no mesmo fim de semana",IF(OR(WEEKDAY($F343,2)=6,WEEKDAY($F343,2)=7),"Jornada de fim de semana do 6x1",IF(OR($H343&gt;=Parâmetros!$E$20,$H343&lt;Parâmetros!$E$19),"ATENÇÃO · 6x1 apontou fora do horário diurno","Jornada fixa do 6x1"))),IF($D343="5x2","Jornada fixa do 5x2",IF($D343="Folguista",IF($J343=$K343,"Evidência confirma sequência","DIVERGE · sequência "&amp;$J343&amp;" × evidência "&amp;$K343),IF($K343=$E343,"Evidência confirma cadastro","DIVERGE · cadastro "&amp;$E343&amp;" × evidência "&amp;$K343)))))))))))</f>
        <v>Evidência confirma cadastro</v>
      </c>
      <c r="W343" s="34">
        <f>IF(OR(OR($D343="6x1",$D343="FF 6x1"),$D343="5x2"),"",IF($AB343&lt;&gt;$AB342,IF(IFERROR(INDEX(Cadastro!$F$5:$F$243,$AB343),"")="",IF($L343&gt;0,1,0),IF(IFERROR(INDEX(Cadastro!$F$5:$F$243,$AB343),"")&lt;=IFERROR(INDEX(Parâmetros!$B$39:$B$48,MATCH($E343,Parâmetros!$A$39:$A$48,0)),99),IFERROR(INDEX(Cadastro!$F$5:$F$243,$AB343),""),0)),IF($L343&gt;0,IF(N($X342)&gt;0,1,N($W342)+1),IF(AND($L343=0,OR(N($W342)&gt;=IFERROR(INDEX(Parâmetros!$B$39:$B$48,MATCH($E343,Parâmetros!$A$39:$A$48,0)),99),AND(N($X342)&gt;0,N($X342)&lt;IFERROR(INDEX(Parâmetros!$C$39:$C$48,MATCH($E343,Parâmetros!$A$39:$A$48,0)),0)))),0,N($W342)+1))))</f>
        <v>3</v>
      </c>
      <c r="X343" s="34">
        <f>IF(OR(OR($D343="6x1",$D343="FF 6x1"),$D343="5x2"),"",IF($AB343&lt;&gt;$AB342,IF(IFERROR(INDEX(Cadastro!$F$5:$F$243,$AB343),"")="",0,IF(IFERROR(INDEX(Cadastro!$F$5:$F$243,$AB343),"")&gt;IFERROR(INDEX(Parâmetros!$B$39:$B$48,MATCH($E343,Parâmetros!$A$39:$A$48,0)),99),IFERROR(INDEX(Cadastro!$F$5:$F$243,$AB343),"")-IFERROR(INDEX(Parâmetros!$B$39:$B$48,MATCH($E343,Parâmetros!$A$39:$A$48,0)),99),0)),IF(AND($L343=0,OR(N($W342)&gt;=IFERROR(INDEX(Parâmetros!$B$39:$B$48,MATCH($E343,Parâmetros!$A$39:$A$48,0)),99),AND(N($X342)&gt;0,N($X342)&lt;IFERROR(INDEX(Parâmetros!$C$39:$C$48,MATCH($E343,Parâmetros!$A$39:$A$48,0)),0)))),N($X342)+1,0)))</f>
        <v>0</v>
      </c>
      <c r="Y343" t="str">
        <f>IF($AC343&lt;&gt;"",IF($L343&gt;0,$AC343&amp;" · com apontamento",$AC343),IF($E343="Férias",IF($L343&gt;0,"Férias · com apontamento","Férias (cadastro)"),IF(($Z343+$AA343-1)&gt;Parâmetros!$E$16,"Férias / afastamento",IF(AND($D343="5x2",OR(WEEKDAY($F343,2)=6,WEEKDAY($F343,2)=7)),IF($L343&gt;0,"Folga trabalhada","Folga"),IF($L343&gt;0,"Trabalhado",IF(OR(OR($D343="6x1",$D343="FF 6x1"),$D343="5x2"),IF(AND(OR($D343="6x1",$D343="FF 6x1"),OR(WEEKDAY($F343,2)=6,WEEKDAY($F343,2)=7)),"Folga","Falta de registro"),IF(AND($AB343&lt;&gt;$AB342,IFERROR(INDEX(Cadastro!$F$5:$F$243,$AB343),"")=""),"Indeterminado (início da série)",IF($X343&gt;0,"Folga","Falta de registro"))))))))</f>
        <v>Trabalhado</v>
      </c>
      <c r="Z343" s="34">
        <f>IF(OR($L343&gt;0,$F343&gt;Parâmetros!$E$14),0,IF($A343&lt;&gt;$A342,1,N($Z342)+1))</f>
        <v>0</v>
      </c>
      <c r="AA343" s="34">
        <f>IF(OR($L343&gt;0,$F343&gt;Parâmetros!$E$14),0,IF(OR($A343&lt;&gt;$A344,$F344&gt;Parâmetros!$E$14),1,N($AA344)+1))</f>
        <v>0</v>
      </c>
      <c r="AB343" s="31">
        <f>IFERROR(MATCH($A343&amp;"|"&amp;TEXT(_xlfn.MAXIFS(Cadastro!$E$5:$E$243,Cadastro!$A$5:$A$243,$A343,Cadastro!$E$5:$E$243,"&lt;="&amp;$F343),"yyyymmdd"),Cadastro!$I$5:$I$243,0),"")</f>
        <v>45</v>
      </c>
      <c r="AC343" t="str">
        <f>IFERROR(_xlfn.SINGLE(INDEX(Exceções!$D$5:$D$203,MATCH($A343&amp;"|"&amp;$F343,Exceções!$F$5:$F$203,0))),"")</f>
        <v/>
      </c>
      <c r="AD343" t="str">
        <f>IF($AC343="","",IFERROR(_xlfn.SINGLE(INDEX(Exceções!$E$5:$E$203,MATCH($A343&amp;"|"&amp;$F343,Exceções!$F$5:$F$203,0))),""))</f>
        <v/>
      </c>
    </row>
    <row r="344" spans="1:30" ht="15" hidden="1" customHeight="1" x14ac:dyDescent="0.25">
      <c r="A344" s="31">
        <v>56855</v>
      </c>
      <c r="B344" s="17" t="s">
        <v>42</v>
      </c>
      <c r="C344" s="17" t="str">
        <f>IFERROR(INDEX(Cadastro!$C$5:$C$243,$AB344),"NÃO INFORMADO")</f>
        <v>INS</v>
      </c>
      <c r="D344" s="17" t="str">
        <f>IFERROR(INDEX(Cadastro!$D$5:$D$243,$AB344),"")</f>
        <v>A</v>
      </c>
      <c r="E344" s="17" t="str">
        <f>IFERROR(INDEX(Cadastro!$G$5:$G$243,$AB344),"")</f>
        <v>A</v>
      </c>
      <c r="F344" s="29">
        <v>46306</v>
      </c>
      <c r="G344" s="32" t="str">
        <f t="shared" si="30"/>
        <v>dom</v>
      </c>
      <c r="H344" s="31">
        <f>IF($L344=0,"",_xlfn.MINIFS(Dados!$Q:$Q,Dados!$A:$A,$A344,Dados!$S:$S,$F344))</f>
        <v>426</v>
      </c>
      <c r="I344" s="31">
        <f>IF($H344="","",_xlfn.MAXIFS(Dados!$R:$R,Dados!$A:$A,$A344,Dados!$S:$S,$F344))</f>
        <v>927</v>
      </c>
      <c r="J344" s="32" t="str">
        <f>IF($D344&lt;&gt;"Folguista","",IFERROR(INDEX(Parâmetros!$D$52:$G$52,1,MIN(4,MAX(1,$W344))),""))</f>
        <v/>
      </c>
      <c r="K344" s="32" t="str">
        <f>IF(OR($AC344&lt;&gt;"",$Y344="Folga",$Y344="Folga trabalhada",$Y344="Férias (cadastro)",$Y344="Férias / afastamento",$Y344="Indeterminado (início da série)"),"",IF(OR($D344="6x1",$D344="FF 6x1"),IF(OR(WEEKDAY($F344,2)=6,WEEKDAY($F344,2)=7),"6x1 sáb/dom","6x1"),IF($D344="5x2","5x2",IF($H344="",IF($D344="Folguista",$J344,$E344),IF(OR($H344&gt;=Parâmetros!$E$18,$H344&lt;Parâmetros!$E$19),"C",IF($H344&lt;Parâmetros!$E$20,"A","B"))))))</f>
        <v>A</v>
      </c>
      <c r="L344" s="30">
        <f>SUMIFS(Dados!$E:$E,Dados!$A:$A,$A344,Dados!$S:$S,$F344)</f>
        <v>7.2599999999999989</v>
      </c>
      <c r="M344" s="30">
        <f>IFERROR(INDEX(Parâmetros!$E$6:$E$11,MATCH($K344,Parâmetros!$A$6:$A$11,0)),"")</f>
        <v>7.58</v>
      </c>
      <c r="N344" s="33">
        <f t="shared" si="31"/>
        <v>0.95778364116094972</v>
      </c>
      <c r="O344" s="33">
        <f>Parâmetros!$E$13</f>
        <v>0.8</v>
      </c>
      <c r="P344" s="32" t="str">
        <f>IF(OR($M344="",$F344&gt;Parâmetros!$E$14),"Não","Sim")</f>
        <v>Sim</v>
      </c>
      <c r="Q344" s="32" t="str">
        <f t="shared" si="32"/>
        <v>Sim</v>
      </c>
      <c r="R344" s="32" t="str">
        <f t="shared" si="33"/>
        <v>Sim</v>
      </c>
      <c r="S344" s="30">
        <f t="shared" si="34"/>
        <v>0</v>
      </c>
      <c r="T344" s="32" t="str">
        <f>IF($Q344&lt;&gt;"Sim","",IF($N344&gt;Parâmetros!$E$15,"Sim","Não"))</f>
        <v>Não</v>
      </c>
      <c r="U344" s="17" t="str">
        <f t="shared" si="35"/>
        <v>Na meta</v>
      </c>
      <c r="V344" s="17" t="str">
        <f>IF($AC344&lt;&gt;"",IF($L344&gt;0,"ATENÇÃO · apontou em dia de "&amp;LOWER($AC344)&amp;" cadastrado","Exceção cadastrada · "&amp;$AC344)&amp;IF($AD344="",""," · "&amp;$AD344),IF($E344="Férias",IF($L344&gt;0,"ATENÇÃO · apontou estando de férias no cadastro","Férias no cadastro"),IF($Y344="Férias / afastamento","Afastamento · "&amp;($Z344+$AA344-1)&amp;" dias seguidos sem apontamento",IF($Y344="Folga trabalhada","ATENÇÃO · apontou em dia de folga da escala 5x2",IF($Y344="Folga",IF(AND($D344="5x2",OR(WEEKDAY($F344,2)=6,WEEKDAY($F344,2)=7)),"Folga de fim de semana da escala 5x2",IF(AND(OR($D344="6x1",$D344="FF 6x1"),WEEKDAY($F344,2)=6,FALSE()),"Folga de fim de semana · apontou no domingo anterior",IF(AND(OR($D344="6x1",$D344="FF 6x1"),WEEKDAY($F344,2)=7,AND($A344=$A343,$L343&gt;0)),"Folga de fim de semana · apontou no sábado",IF(AND(OR($D344="6x1",$D344="FF 6x1"),OR(WEEKDAY($F344,2)=6,WEEKDAY($F344,2)=7)),"Folga de fim de semana · sem apontamento no sábado nem no domingo","Folga prevista pelo ciclo")))),IF($Y344="Indeterminado (início da série)","Sem histórico anterior — informe o dia do ciclo no Cadastro",IF($Y344="Falta de registro",IF(OR(OR($D344="6x1",$D344="FF 6x1"),$D344="5x2"),"FALTA DE REGISTRO · dia útil da escala "&amp;$E344,"FALTA DE REGISTRO · dia "&amp;$W344&amp;" de "&amp;IFERROR(INDEX(Parâmetros!$B$39:$B$48,MATCH($E344,Parâmetros!$A$39:$A$48,0)),99)&amp;" do ciclo"),IF(OR($D344="6x1",$D344="FF 6x1"),IF(OR(AND(WEEKDAY($F344,2)=6,AND($A344=$A345,$L345&gt;0)),AND(WEEKDAY($F344,2)=7,AND($A344=$A343,$L343&gt;0))),"ATENÇÃO · apontou sábado e domingo no mesmo fim de semana",IF(OR(WEEKDAY($F344,2)=6,WEEKDAY($F344,2)=7),"Jornada de fim de semana do 6x1",IF(OR($H344&gt;=Parâmetros!$E$20,$H344&lt;Parâmetros!$E$19),"ATENÇÃO · 6x1 apontou fora do horário diurno","Jornada fixa do 6x1"))),IF($D344="5x2","Jornada fixa do 5x2",IF($D344="Folguista",IF($J344=$K344,"Evidência confirma sequência","DIVERGE · sequência "&amp;$J344&amp;" × evidência "&amp;$K344),IF($K344=$E344,"Evidência confirma cadastro","DIVERGE · cadastro "&amp;$E344&amp;" × evidência "&amp;$K344)))))))))))</f>
        <v>Evidência confirma cadastro</v>
      </c>
      <c r="W344" s="34">
        <f>IF(OR(OR($D344="6x1",$D344="FF 6x1"),$D344="5x2"),"",IF($AB344&lt;&gt;$AB343,IF(IFERROR(INDEX(Cadastro!$F$5:$F$243,$AB344),"")="",IF($L344&gt;0,1,0),IF(IFERROR(INDEX(Cadastro!$F$5:$F$243,$AB344),"")&lt;=IFERROR(INDEX(Parâmetros!$B$39:$B$48,MATCH($E344,Parâmetros!$A$39:$A$48,0)),99),IFERROR(INDEX(Cadastro!$F$5:$F$243,$AB344),""),0)),IF($L344&gt;0,IF(N($X343)&gt;0,1,N($W343)+1),IF(AND($L344=0,OR(N($W343)&gt;=IFERROR(INDEX(Parâmetros!$B$39:$B$48,MATCH($E344,Parâmetros!$A$39:$A$48,0)),99),AND(N($X343)&gt;0,N($X343)&lt;IFERROR(INDEX(Parâmetros!$C$39:$C$48,MATCH($E344,Parâmetros!$A$39:$A$48,0)),0)))),0,N($W343)+1))))</f>
        <v>4</v>
      </c>
      <c r="X344" s="34">
        <f>IF(OR(OR($D344="6x1",$D344="FF 6x1"),$D344="5x2"),"",IF($AB344&lt;&gt;$AB343,IF(IFERROR(INDEX(Cadastro!$F$5:$F$243,$AB344),"")="",0,IF(IFERROR(INDEX(Cadastro!$F$5:$F$243,$AB344),"")&gt;IFERROR(INDEX(Parâmetros!$B$39:$B$48,MATCH($E344,Parâmetros!$A$39:$A$48,0)),99),IFERROR(INDEX(Cadastro!$F$5:$F$243,$AB344),"")-IFERROR(INDEX(Parâmetros!$B$39:$B$48,MATCH($E344,Parâmetros!$A$39:$A$48,0)),99),0)),IF(AND($L344=0,OR(N($W343)&gt;=IFERROR(INDEX(Parâmetros!$B$39:$B$48,MATCH($E344,Parâmetros!$A$39:$A$48,0)),99),AND(N($X343)&gt;0,N($X343)&lt;IFERROR(INDEX(Parâmetros!$C$39:$C$48,MATCH($E344,Parâmetros!$A$39:$A$48,0)),0)))),N($X343)+1,0)))</f>
        <v>0</v>
      </c>
      <c r="Y344" t="str">
        <f>IF($AC344&lt;&gt;"",IF($L344&gt;0,$AC344&amp;" · com apontamento",$AC344),IF($E344="Férias",IF($L344&gt;0,"Férias · com apontamento","Férias (cadastro)"),IF(($Z344+$AA344-1)&gt;Parâmetros!$E$16,"Férias / afastamento",IF(AND($D344="5x2",OR(WEEKDAY($F344,2)=6,WEEKDAY($F344,2)=7)),IF($L344&gt;0,"Folga trabalhada","Folga"),IF($L344&gt;0,"Trabalhado",IF(OR(OR($D344="6x1",$D344="FF 6x1"),$D344="5x2"),IF(AND(OR($D344="6x1",$D344="FF 6x1"),OR(WEEKDAY($F344,2)=6,WEEKDAY($F344,2)=7)),"Folga","Falta de registro"),IF(AND($AB344&lt;&gt;$AB343,IFERROR(INDEX(Cadastro!$F$5:$F$243,$AB344),"")=""),"Indeterminado (início da série)",IF($X344&gt;0,"Folga","Falta de registro"))))))))</f>
        <v>Trabalhado</v>
      </c>
      <c r="Z344" s="34">
        <f>IF(OR($L344&gt;0,$F344&gt;Parâmetros!$E$14),0,IF($A344&lt;&gt;$A343,1,N($Z343)+1))</f>
        <v>0</v>
      </c>
      <c r="AA344" s="34">
        <f>IF(OR($L344&gt;0,$F344&gt;Parâmetros!$E$14),0,IF(OR($A344&lt;&gt;$A345,$F345&gt;Parâmetros!$E$14),1,N($AA345)+1))</f>
        <v>0</v>
      </c>
      <c r="AB344" s="31">
        <f>IFERROR(MATCH($A344&amp;"|"&amp;TEXT(_xlfn.MAXIFS(Cadastro!$E$5:$E$243,Cadastro!$A$5:$A$243,$A344,Cadastro!$E$5:$E$243,"&lt;="&amp;$F344),"yyyymmdd"),Cadastro!$I$5:$I$243,0),"")</f>
        <v>45</v>
      </c>
      <c r="AC344" t="str">
        <f>IFERROR(_xlfn.SINGLE(INDEX(Exceções!$D$5:$D$203,MATCH($A344&amp;"|"&amp;$F344,Exceções!$F$5:$F$203,0))),"")</f>
        <v/>
      </c>
      <c r="AD344" t="str">
        <f>IF($AC344="","",IFERROR(_xlfn.SINGLE(INDEX(Exceções!$E$5:$E$203,MATCH($A344&amp;"|"&amp;$F344,Exceções!$F$5:$F$203,0))),""))</f>
        <v/>
      </c>
    </row>
    <row r="345" spans="1:30" ht="15" hidden="1" customHeight="1" x14ac:dyDescent="0.25">
      <c r="A345" s="31">
        <v>56855</v>
      </c>
      <c r="B345" s="17" t="s">
        <v>42</v>
      </c>
      <c r="C345" s="17" t="str">
        <f>IFERROR(INDEX(Cadastro!$C$5:$C$243,$AB345),"NÃO INFORMADO")</f>
        <v>INS</v>
      </c>
      <c r="D345" s="17" t="str">
        <f>IFERROR(INDEX(Cadastro!$D$5:$D$243,$AB345),"")</f>
        <v>A</v>
      </c>
      <c r="E345" s="17" t="str">
        <f>IFERROR(INDEX(Cadastro!$G$5:$G$243,$AB345),"")</f>
        <v>A</v>
      </c>
      <c r="F345" s="29">
        <v>46307</v>
      </c>
      <c r="G345" s="32" t="str">
        <f t="shared" si="30"/>
        <v>seg</v>
      </c>
      <c r="H345" s="31">
        <f>IF($L345=0,"",_xlfn.MINIFS(Dados!$Q:$Q,Dados!$A:$A,$A345,Dados!$S:$S,$F345))</f>
        <v>421</v>
      </c>
      <c r="I345" s="31">
        <f>IF($H345="","",_xlfn.MAXIFS(Dados!$R:$R,Dados!$A:$A,$A345,Dados!$S:$S,$F345))</f>
        <v>913</v>
      </c>
      <c r="J345" s="32" t="str">
        <f>IF($D345&lt;&gt;"Folguista","",IFERROR(INDEX(Parâmetros!$D$52:$G$52,1,MIN(4,MAX(1,$W345))),""))</f>
        <v/>
      </c>
      <c r="K345" s="32" t="str">
        <f>IF(OR($AC345&lt;&gt;"",$Y345="Folga",$Y345="Folga trabalhada",$Y345="Férias (cadastro)",$Y345="Férias / afastamento",$Y345="Indeterminado (início da série)"),"",IF(OR($D345="6x1",$D345="FF 6x1"),IF(OR(WEEKDAY($F345,2)=6,WEEKDAY($F345,2)=7),"6x1 sáb/dom","6x1"),IF($D345="5x2","5x2",IF($H345="",IF($D345="Folguista",$J345,$E345),IF(OR($H345&gt;=Parâmetros!$E$18,$H345&lt;Parâmetros!$E$19),"C",IF($H345&lt;Parâmetros!$E$20,"A","B"))))))</f>
        <v>A</v>
      </c>
      <c r="L345" s="30">
        <f>SUMIFS(Dados!$E:$E,Dados!$A:$A,$A345,Dados!$S:$S,$F345)</f>
        <v>7.2</v>
      </c>
      <c r="M345" s="30">
        <f>IFERROR(INDEX(Parâmetros!$E$6:$E$11,MATCH($K345,Parâmetros!$A$6:$A$11,0)),"")</f>
        <v>7.58</v>
      </c>
      <c r="N345" s="33">
        <f t="shared" si="31"/>
        <v>0.94986807387862793</v>
      </c>
      <c r="O345" s="33">
        <f>Parâmetros!$E$13</f>
        <v>0.8</v>
      </c>
      <c r="P345" s="32" t="str">
        <f>IF(OR($M345="",$F345&gt;Parâmetros!$E$14),"Não","Sim")</f>
        <v>Sim</v>
      </c>
      <c r="Q345" s="32" t="str">
        <f t="shared" si="32"/>
        <v>Sim</v>
      </c>
      <c r="R345" s="32" t="str">
        <f t="shared" si="33"/>
        <v>Sim</v>
      </c>
      <c r="S345" s="30">
        <f t="shared" si="34"/>
        <v>0</v>
      </c>
      <c r="T345" s="32" t="str">
        <f>IF($Q345&lt;&gt;"Sim","",IF($N345&gt;Parâmetros!$E$15,"Sim","Não"))</f>
        <v>Não</v>
      </c>
      <c r="U345" s="17" t="str">
        <f t="shared" si="35"/>
        <v>Na meta</v>
      </c>
      <c r="V345" s="17" t="str">
        <f>IF($AC345&lt;&gt;"",IF($L345&gt;0,"ATENÇÃO · apontou em dia de "&amp;LOWER($AC345)&amp;" cadastrado","Exceção cadastrada · "&amp;$AC345)&amp;IF($AD345="",""," · "&amp;$AD345),IF($E345="Férias",IF($L345&gt;0,"ATENÇÃO · apontou estando de férias no cadastro","Férias no cadastro"),IF($Y345="Férias / afastamento","Afastamento · "&amp;($Z345+$AA345-1)&amp;" dias seguidos sem apontamento",IF($Y345="Folga trabalhada","ATENÇÃO · apontou em dia de folga da escala 5x2",IF($Y345="Folga",IF(AND($D345="5x2",OR(WEEKDAY($F345,2)=6,WEEKDAY($F345,2)=7)),"Folga de fim de semana da escala 5x2",IF(AND(OR($D345="6x1",$D345="FF 6x1"),WEEKDAY($F345,2)=6,FALSE()),"Folga de fim de semana · apontou no domingo anterior",IF(AND(OR($D345="6x1",$D345="FF 6x1"),WEEKDAY($F345,2)=7,AND($A345=$A344,$L344&gt;0)),"Folga de fim de semana · apontou no sábado",IF(AND(OR($D345="6x1",$D345="FF 6x1"),OR(WEEKDAY($F345,2)=6,WEEKDAY($F345,2)=7)),"Folga de fim de semana · sem apontamento no sábado nem no domingo","Folga prevista pelo ciclo")))),IF($Y345="Indeterminado (início da série)","Sem histórico anterior — informe o dia do ciclo no Cadastro",IF($Y345="Falta de registro",IF(OR(OR($D345="6x1",$D345="FF 6x1"),$D345="5x2"),"FALTA DE REGISTRO · dia útil da escala "&amp;$E345,"FALTA DE REGISTRO · dia "&amp;$W345&amp;" de "&amp;IFERROR(INDEX(Parâmetros!$B$39:$B$48,MATCH($E345,Parâmetros!$A$39:$A$48,0)),99)&amp;" do ciclo"),IF(OR($D345="6x1",$D345="FF 6x1"),IF(OR(AND(WEEKDAY($F345,2)=6,AND($A345=$A346,$L346&gt;0)),AND(WEEKDAY($F345,2)=7,AND($A345=$A344,$L344&gt;0))),"ATENÇÃO · apontou sábado e domingo no mesmo fim de semana",IF(OR(WEEKDAY($F345,2)=6,WEEKDAY($F345,2)=7),"Jornada de fim de semana do 6x1",IF(OR($H345&gt;=Parâmetros!$E$20,$H345&lt;Parâmetros!$E$19),"ATENÇÃO · 6x1 apontou fora do horário diurno","Jornada fixa do 6x1"))),IF($D345="5x2","Jornada fixa do 5x2",IF($D345="Folguista",IF($J345=$K345,"Evidência confirma sequência","DIVERGE · sequência "&amp;$J345&amp;" × evidência "&amp;$K345),IF($K345=$E345,"Evidência confirma cadastro","DIVERGE · cadastro "&amp;$E345&amp;" × evidência "&amp;$K345)))))))))))</f>
        <v>Evidência confirma cadastro</v>
      </c>
      <c r="W345" s="34">
        <f>IF(OR(OR($D345="6x1",$D345="FF 6x1"),$D345="5x2"),"",IF($AB345&lt;&gt;$AB344,IF(IFERROR(INDEX(Cadastro!$F$5:$F$243,$AB345),"")="",IF($L345&gt;0,1,0),IF(IFERROR(INDEX(Cadastro!$F$5:$F$243,$AB345),"")&lt;=IFERROR(INDEX(Parâmetros!$B$39:$B$48,MATCH($E345,Parâmetros!$A$39:$A$48,0)),99),IFERROR(INDEX(Cadastro!$F$5:$F$243,$AB345),""),0)),IF($L345&gt;0,IF(N($X344)&gt;0,1,N($W344)+1),IF(AND($L345=0,OR(N($W344)&gt;=IFERROR(INDEX(Parâmetros!$B$39:$B$48,MATCH($E345,Parâmetros!$A$39:$A$48,0)),99),AND(N($X344)&gt;0,N($X344)&lt;IFERROR(INDEX(Parâmetros!$C$39:$C$48,MATCH($E345,Parâmetros!$A$39:$A$48,0)),0)))),0,N($W344)+1))))</f>
        <v>5</v>
      </c>
      <c r="X345" s="34">
        <f>IF(OR(OR($D345="6x1",$D345="FF 6x1"),$D345="5x2"),"",IF($AB345&lt;&gt;$AB344,IF(IFERROR(INDEX(Cadastro!$F$5:$F$243,$AB345),"")="",0,IF(IFERROR(INDEX(Cadastro!$F$5:$F$243,$AB345),"")&gt;IFERROR(INDEX(Parâmetros!$B$39:$B$48,MATCH($E345,Parâmetros!$A$39:$A$48,0)),99),IFERROR(INDEX(Cadastro!$F$5:$F$243,$AB345),"")-IFERROR(INDEX(Parâmetros!$B$39:$B$48,MATCH($E345,Parâmetros!$A$39:$A$48,0)),99),0)),IF(AND($L345=0,OR(N($W344)&gt;=IFERROR(INDEX(Parâmetros!$B$39:$B$48,MATCH($E345,Parâmetros!$A$39:$A$48,0)),99),AND(N($X344)&gt;0,N($X344)&lt;IFERROR(INDEX(Parâmetros!$C$39:$C$48,MATCH($E345,Parâmetros!$A$39:$A$48,0)),0)))),N($X344)+1,0)))</f>
        <v>0</v>
      </c>
      <c r="Y345" t="str">
        <f>IF($AC345&lt;&gt;"",IF($L345&gt;0,$AC345&amp;" · com apontamento",$AC345),IF($E345="Férias",IF($L345&gt;0,"Férias · com apontamento","Férias (cadastro)"),IF(($Z345+$AA345-1)&gt;Parâmetros!$E$16,"Férias / afastamento",IF(AND($D345="5x2",OR(WEEKDAY($F345,2)=6,WEEKDAY($F345,2)=7)),IF($L345&gt;0,"Folga trabalhada","Folga"),IF($L345&gt;0,"Trabalhado",IF(OR(OR($D345="6x1",$D345="FF 6x1"),$D345="5x2"),IF(AND(OR($D345="6x1",$D345="FF 6x1"),OR(WEEKDAY($F345,2)=6,WEEKDAY($F345,2)=7)),"Folga","Falta de registro"),IF(AND($AB345&lt;&gt;$AB344,IFERROR(INDEX(Cadastro!$F$5:$F$243,$AB345),"")=""),"Indeterminado (início da série)",IF($X345&gt;0,"Folga","Falta de registro"))))))))</f>
        <v>Trabalhado</v>
      </c>
      <c r="Z345" s="34">
        <f>IF(OR($L345&gt;0,$F345&gt;Parâmetros!$E$14),0,IF($A345&lt;&gt;$A344,1,N($Z344)+1))</f>
        <v>0</v>
      </c>
      <c r="AA345" s="34">
        <f>IF(OR($L345&gt;0,$F345&gt;Parâmetros!$E$14),0,IF(OR($A345&lt;&gt;$A346,$F346&gt;Parâmetros!$E$14),1,N($AA346)+1))</f>
        <v>0</v>
      </c>
      <c r="AB345" s="31">
        <f>IFERROR(MATCH($A345&amp;"|"&amp;TEXT(_xlfn.MAXIFS(Cadastro!$E$5:$E$243,Cadastro!$A$5:$A$243,$A345,Cadastro!$E$5:$E$243,"&lt;="&amp;$F345),"yyyymmdd"),Cadastro!$I$5:$I$243,0),"")</f>
        <v>45</v>
      </c>
      <c r="AC345" t="str">
        <f>IFERROR(_xlfn.SINGLE(INDEX(Exceções!$D$5:$D$203,MATCH($A345&amp;"|"&amp;$F345,Exceções!$F$5:$F$203,0))),"")</f>
        <v/>
      </c>
      <c r="AD345" t="str">
        <f>IF($AC345="","",IFERROR(_xlfn.SINGLE(INDEX(Exceções!$E$5:$E$203,MATCH($A345&amp;"|"&amp;$F345,Exceções!$F$5:$F$203,0))),""))</f>
        <v/>
      </c>
    </row>
    <row r="346" spans="1:30" ht="15" hidden="1" customHeight="1" x14ac:dyDescent="0.25">
      <c r="A346" s="31">
        <v>56855</v>
      </c>
      <c r="B346" s="17" t="s">
        <v>42</v>
      </c>
      <c r="C346" s="17" t="str">
        <f>IFERROR(INDEX(Cadastro!$C$5:$C$243,$AB346),"NÃO INFORMADO")</f>
        <v>INS</v>
      </c>
      <c r="D346" s="17" t="str">
        <f>IFERROR(INDEX(Cadastro!$D$5:$D$243,$AB346),"")</f>
        <v>A</v>
      </c>
      <c r="E346" s="17" t="str">
        <f>IFERROR(INDEX(Cadastro!$G$5:$G$243,$AB346),"")</f>
        <v>A</v>
      </c>
      <c r="F346" s="29">
        <v>46308</v>
      </c>
      <c r="G346" s="32" t="str">
        <f t="shared" si="30"/>
        <v>ter</v>
      </c>
      <c r="H346" s="31" t="str">
        <f>IF($L346=0,"",_xlfn.MINIFS(Dados!$Q:$Q,Dados!$A:$A,$A346,Dados!$S:$S,$F346))</f>
        <v/>
      </c>
      <c r="I346" s="31" t="str">
        <f>IF($H346="","",_xlfn.MAXIFS(Dados!$R:$R,Dados!$A:$A,$A346,Dados!$S:$S,$F346))</f>
        <v/>
      </c>
      <c r="J346" s="32" t="str">
        <f>IF($D346&lt;&gt;"Folguista","",IFERROR(INDEX(Parâmetros!$D$52:$G$52,1,MIN(4,MAX(1,$W346))),""))</f>
        <v/>
      </c>
      <c r="K346" s="32" t="str">
        <f>IF(OR($AC346&lt;&gt;"",$Y346="Folga",$Y346="Folga trabalhada",$Y346="Férias (cadastro)",$Y346="Férias / afastamento",$Y346="Indeterminado (início da série)"),"",IF(OR($D346="6x1",$D346="FF 6x1"),IF(OR(WEEKDAY($F346,2)=6,WEEKDAY($F346,2)=7),"6x1 sáb/dom","6x1"),IF($D346="5x2","5x2",IF($H346="",IF($D346="Folguista",$J346,$E346),IF(OR($H346&gt;=Parâmetros!$E$18,$H346&lt;Parâmetros!$E$19),"C",IF($H346&lt;Parâmetros!$E$20,"A","B"))))))</f>
        <v/>
      </c>
      <c r="L346" s="30">
        <f>SUMIFS(Dados!$E:$E,Dados!$A:$A,$A346,Dados!$S:$S,$F346)</f>
        <v>0</v>
      </c>
      <c r="M346" s="30" t="str">
        <f>IFERROR(INDEX(Parâmetros!$E$6:$E$11,MATCH($K346,Parâmetros!$A$6:$A$11,0)),"")</f>
        <v/>
      </c>
      <c r="N346" s="33" t="str">
        <f t="shared" si="31"/>
        <v/>
      </c>
      <c r="O346" s="33">
        <f>Parâmetros!$E$13</f>
        <v>0.8</v>
      </c>
      <c r="P346" s="32" t="str">
        <f>IF(OR($M346="",$F346&gt;Parâmetros!$E$14),"Não","Sim")</f>
        <v>Não</v>
      </c>
      <c r="Q346" s="32" t="str">
        <f t="shared" si="32"/>
        <v/>
      </c>
      <c r="R346" s="32" t="str">
        <f t="shared" si="33"/>
        <v/>
      </c>
      <c r="S346" s="30" t="str">
        <f t="shared" si="34"/>
        <v/>
      </c>
      <c r="T346" s="32" t="str">
        <f>IF($Q346&lt;&gt;"Sim","",IF($N346&gt;Parâmetros!$E$15,"Sim","Não"))</f>
        <v/>
      </c>
      <c r="U346" s="17" t="str">
        <f t="shared" si="35"/>
        <v>Folga</v>
      </c>
      <c r="V346" s="17" t="str">
        <f>IF($AC346&lt;&gt;"",IF($L346&gt;0,"ATENÇÃO · apontou em dia de "&amp;LOWER($AC346)&amp;" cadastrado","Exceção cadastrada · "&amp;$AC346)&amp;IF($AD346="",""," · "&amp;$AD346),IF($E346="Férias",IF($L346&gt;0,"ATENÇÃO · apontou estando de férias no cadastro","Férias no cadastro"),IF($Y346="Férias / afastamento","Afastamento · "&amp;($Z346+$AA346-1)&amp;" dias seguidos sem apontamento",IF($Y346="Folga trabalhada","ATENÇÃO · apontou em dia de folga da escala 5x2",IF($Y346="Folga",IF(AND($D346="5x2",OR(WEEKDAY($F346,2)=6,WEEKDAY($F346,2)=7)),"Folga de fim de semana da escala 5x2",IF(AND(OR($D346="6x1",$D346="FF 6x1"),WEEKDAY($F346,2)=6,FALSE()),"Folga de fim de semana · apontou no domingo anterior",IF(AND(OR($D346="6x1",$D346="FF 6x1"),WEEKDAY($F346,2)=7,AND($A346=$A345,$L345&gt;0)),"Folga de fim de semana · apontou no sábado",IF(AND(OR($D346="6x1",$D346="FF 6x1"),OR(WEEKDAY($F346,2)=6,WEEKDAY($F346,2)=7)),"Folga de fim de semana · sem apontamento no sábado nem no domingo","Folga prevista pelo ciclo")))),IF($Y346="Indeterminado (início da série)","Sem histórico anterior — informe o dia do ciclo no Cadastro",IF($Y346="Falta de registro",IF(OR(OR($D346="6x1",$D346="FF 6x1"),$D346="5x2"),"FALTA DE REGISTRO · dia útil da escala "&amp;$E346,"FALTA DE REGISTRO · dia "&amp;$W346&amp;" de "&amp;IFERROR(INDEX(Parâmetros!$B$39:$B$48,MATCH($E346,Parâmetros!$A$39:$A$48,0)),99)&amp;" do ciclo"),IF(OR($D346="6x1",$D346="FF 6x1"),IF(OR(AND(WEEKDAY($F346,2)=6,AND($A346=$A347,$L347&gt;0)),AND(WEEKDAY($F346,2)=7,AND($A346=$A345,$L345&gt;0))),"ATENÇÃO · apontou sábado e domingo no mesmo fim de semana",IF(OR(WEEKDAY($F346,2)=6,WEEKDAY($F346,2)=7),"Jornada de fim de semana do 6x1",IF(OR($H346&gt;=Parâmetros!$E$20,$H346&lt;Parâmetros!$E$19),"ATENÇÃO · 6x1 apontou fora do horário diurno","Jornada fixa do 6x1"))),IF($D346="5x2","Jornada fixa do 5x2",IF($D346="Folguista",IF($J346=$K346,"Evidência confirma sequência","DIVERGE · sequência "&amp;$J346&amp;" × evidência "&amp;$K346),IF($K346=$E346,"Evidência confirma cadastro","DIVERGE · cadastro "&amp;$E346&amp;" × evidência "&amp;$K346)))))))))))</f>
        <v>Folga prevista pelo ciclo</v>
      </c>
      <c r="W346" s="34">
        <f>IF(OR(OR($D346="6x1",$D346="FF 6x1"),$D346="5x2"),"",IF($AB346&lt;&gt;$AB345,IF(IFERROR(INDEX(Cadastro!$F$5:$F$243,$AB346),"")="",IF($L346&gt;0,1,0),IF(IFERROR(INDEX(Cadastro!$F$5:$F$243,$AB346),"")&lt;=IFERROR(INDEX(Parâmetros!$B$39:$B$48,MATCH($E346,Parâmetros!$A$39:$A$48,0)),99),IFERROR(INDEX(Cadastro!$F$5:$F$243,$AB346),""),0)),IF($L346&gt;0,IF(N($X345)&gt;0,1,N($W345)+1),IF(AND($L346=0,OR(N($W345)&gt;=IFERROR(INDEX(Parâmetros!$B$39:$B$48,MATCH($E346,Parâmetros!$A$39:$A$48,0)),99),AND(N($X345)&gt;0,N($X345)&lt;IFERROR(INDEX(Parâmetros!$C$39:$C$48,MATCH($E346,Parâmetros!$A$39:$A$48,0)),0)))),0,N($W345)+1))))</f>
        <v>0</v>
      </c>
      <c r="X346" s="34">
        <f>IF(OR(OR($D346="6x1",$D346="FF 6x1"),$D346="5x2"),"",IF($AB346&lt;&gt;$AB345,IF(IFERROR(INDEX(Cadastro!$F$5:$F$243,$AB346),"")="",0,IF(IFERROR(INDEX(Cadastro!$F$5:$F$243,$AB346),"")&gt;IFERROR(INDEX(Parâmetros!$B$39:$B$48,MATCH($E346,Parâmetros!$A$39:$A$48,0)),99),IFERROR(INDEX(Cadastro!$F$5:$F$243,$AB346),"")-IFERROR(INDEX(Parâmetros!$B$39:$B$48,MATCH($E346,Parâmetros!$A$39:$A$48,0)),99),0)),IF(AND($L346=0,OR(N($W345)&gt;=IFERROR(INDEX(Parâmetros!$B$39:$B$48,MATCH($E346,Parâmetros!$A$39:$A$48,0)),99),AND(N($X345)&gt;0,N($X345)&lt;IFERROR(INDEX(Parâmetros!$C$39:$C$48,MATCH($E346,Parâmetros!$A$39:$A$48,0)),0)))),N($X345)+1,0)))</f>
        <v>1</v>
      </c>
      <c r="Y346" t="str">
        <f>IF($AC346&lt;&gt;"",IF($L346&gt;0,$AC346&amp;" · com apontamento",$AC346),IF($E346="Férias",IF($L346&gt;0,"Férias · com apontamento","Férias (cadastro)"),IF(($Z346+$AA346-1)&gt;Parâmetros!$E$16,"Férias / afastamento",IF(AND($D346="5x2",OR(WEEKDAY($F346,2)=6,WEEKDAY($F346,2)=7)),IF($L346&gt;0,"Folga trabalhada","Folga"),IF($L346&gt;0,"Trabalhado",IF(OR(OR($D346="6x1",$D346="FF 6x1"),$D346="5x2"),IF(AND(OR($D346="6x1",$D346="FF 6x1"),OR(WEEKDAY($F346,2)=6,WEEKDAY($F346,2)=7)),"Folga","Falta de registro"),IF(AND($AB346&lt;&gt;$AB345,IFERROR(INDEX(Cadastro!$F$5:$F$243,$AB346),"")=""),"Indeterminado (início da série)",IF($X346&gt;0,"Folga","Falta de registro"))))))))</f>
        <v>Folga</v>
      </c>
      <c r="Z346" s="34">
        <f>IF(OR($L346&gt;0,$F346&gt;Parâmetros!$E$14),0,IF($A346&lt;&gt;$A345,1,N($Z345)+1))</f>
        <v>1</v>
      </c>
      <c r="AA346" s="34">
        <f>IF(OR($L346&gt;0,$F346&gt;Parâmetros!$E$14),0,IF(OR($A346&lt;&gt;$A347,$F347&gt;Parâmetros!$E$14),1,N($AA347)+1))</f>
        <v>1</v>
      </c>
      <c r="AB346" s="31">
        <f>IFERROR(MATCH($A346&amp;"|"&amp;TEXT(_xlfn.MAXIFS(Cadastro!$E$5:$E$243,Cadastro!$A$5:$A$243,$A346,Cadastro!$E$5:$E$243,"&lt;="&amp;$F346),"yyyymmdd"),Cadastro!$I$5:$I$243,0),"")</f>
        <v>45</v>
      </c>
      <c r="AC346" t="str">
        <f>IFERROR(_xlfn.SINGLE(INDEX(Exceções!$D$5:$D$203,MATCH($A346&amp;"|"&amp;$F346,Exceções!$F$5:$F$203,0))),"")</f>
        <v/>
      </c>
      <c r="AD346" t="str">
        <f>IF($AC346="","",IFERROR(_xlfn.SINGLE(INDEX(Exceções!$E$5:$E$203,MATCH($A346&amp;"|"&amp;$F346,Exceções!$F$5:$F$203,0))),""))</f>
        <v/>
      </c>
    </row>
    <row r="347" spans="1:30" ht="15" hidden="1" customHeight="1" x14ac:dyDescent="0.25">
      <c r="A347" s="31">
        <v>56855</v>
      </c>
      <c r="B347" s="17" t="s">
        <v>42</v>
      </c>
      <c r="C347" s="17" t="str">
        <f>IFERROR(INDEX(Cadastro!$C$5:$C$243,$AB347),"NÃO INFORMADO")</f>
        <v>INS</v>
      </c>
      <c r="D347" s="17" t="str">
        <f>IFERROR(INDEX(Cadastro!$D$5:$D$243,$AB347),"")</f>
        <v>A</v>
      </c>
      <c r="E347" s="17" t="str">
        <f>IFERROR(INDEX(Cadastro!$G$5:$G$243,$AB347),"")</f>
        <v>A</v>
      </c>
      <c r="F347" s="29">
        <v>46309</v>
      </c>
      <c r="G347" s="32" t="str">
        <f t="shared" si="30"/>
        <v>qua</v>
      </c>
      <c r="H347" s="31">
        <f>IF($L347=0,"",_xlfn.MINIFS(Dados!$Q:$Q,Dados!$A:$A,$A347,Dados!$S:$S,$F347))</f>
        <v>431</v>
      </c>
      <c r="I347" s="31">
        <f>IF($H347="","",_xlfn.MAXIFS(Dados!$R:$R,Dados!$A:$A,$A347,Dados!$S:$S,$F347))</f>
        <v>930</v>
      </c>
      <c r="J347" s="32" t="str">
        <f>IF($D347&lt;&gt;"Folguista","",IFERROR(INDEX(Parâmetros!$D$52:$G$52,1,MIN(4,MAX(1,$W347))),""))</f>
        <v/>
      </c>
      <c r="K347" s="32" t="str">
        <f>IF(OR($AC347&lt;&gt;"",$Y347="Folga",$Y347="Folga trabalhada",$Y347="Férias (cadastro)",$Y347="Férias / afastamento",$Y347="Indeterminado (início da série)"),"",IF(OR($D347="6x1",$D347="FF 6x1"),IF(OR(WEEKDAY($F347,2)=6,WEEKDAY($F347,2)=7),"6x1 sáb/dom","6x1"),IF($D347="5x2","5x2",IF($H347="",IF($D347="Folguista",$J347,$E347),IF(OR($H347&gt;=Parâmetros!$E$18,$H347&lt;Parâmetros!$E$19),"C",IF($H347&lt;Parâmetros!$E$20,"A","B"))))))</f>
        <v>A</v>
      </c>
      <c r="L347" s="30">
        <f>SUMIFS(Dados!$E:$E,Dados!$A:$A,$A347,Dados!$S:$S,$F347)</f>
        <v>7.25</v>
      </c>
      <c r="M347" s="30">
        <f>IFERROR(INDEX(Parâmetros!$E$6:$E$11,MATCH($K347,Parâmetros!$A$6:$A$11,0)),"")</f>
        <v>7.58</v>
      </c>
      <c r="N347" s="33">
        <f t="shared" si="31"/>
        <v>0.95646437994722955</v>
      </c>
      <c r="O347" s="33">
        <f>Parâmetros!$E$13</f>
        <v>0.8</v>
      </c>
      <c r="P347" s="32" t="str">
        <f>IF(OR($M347="",$F347&gt;Parâmetros!$E$14),"Não","Sim")</f>
        <v>Sim</v>
      </c>
      <c r="Q347" s="32" t="str">
        <f t="shared" si="32"/>
        <v>Sim</v>
      </c>
      <c r="R347" s="32" t="str">
        <f t="shared" si="33"/>
        <v>Sim</v>
      </c>
      <c r="S347" s="30">
        <f t="shared" si="34"/>
        <v>0</v>
      </c>
      <c r="T347" s="32" t="str">
        <f>IF($Q347&lt;&gt;"Sim","",IF($N347&gt;Parâmetros!$E$15,"Sim","Não"))</f>
        <v>Não</v>
      </c>
      <c r="U347" s="17" t="str">
        <f t="shared" si="35"/>
        <v>Na meta</v>
      </c>
      <c r="V347" s="17" t="str">
        <f>IF($AC347&lt;&gt;"",IF($L347&gt;0,"ATENÇÃO · apontou em dia de "&amp;LOWER($AC347)&amp;" cadastrado","Exceção cadastrada · "&amp;$AC347)&amp;IF($AD347="",""," · "&amp;$AD347),IF($E347="Férias",IF($L347&gt;0,"ATENÇÃO · apontou estando de férias no cadastro","Férias no cadastro"),IF($Y347="Férias / afastamento","Afastamento · "&amp;($Z347+$AA347-1)&amp;" dias seguidos sem apontamento",IF($Y347="Folga trabalhada","ATENÇÃO · apontou em dia de folga da escala 5x2",IF($Y347="Folga",IF(AND($D347="5x2",OR(WEEKDAY($F347,2)=6,WEEKDAY($F347,2)=7)),"Folga de fim de semana da escala 5x2",IF(AND(OR($D347="6x1",$D347="FF 6x1"),WEEKDAY($F347,2)=6,FALSE()),"Folga de fim de semana · apontou no domingo anterior",IF(AND(OR($D347="6x1",$D347="FF 6x1"),WEEKDAY($F347,2)=7,AND($A347=$A346,$L346&gt;0)),"Folga de fim de semana · apontou no sábado",IF(AND(OR($D347="6x1",$D347="FF 6x1"),OR(WEEKDAY($F347,2)=6,WEEKDAY($F347,2)=7)),"Folga de fim de semana · sem apontamento no sábado nem no domingo","Folga prevista pelo ciclo")))),IF($Y347="Indeterminado (início da série)","Sem histórico anterior — informe o dia do ciclo no Cadastro",IF($Y347="Falta de registro",IF(OR(OR($D347="6x1",$D347="FF 6x1"),$D347="5x2"),"FALTA DE REGISTRO · dia útil da escala "&amp;$E347,"FALTA DE REGISTRO · dia "&amp;$W347&amp;" de "&amp;IFERROR(INDEX(Parâmetros!$B$39:$B$48,MATCH($E347,Parâmetros!$A$39:$A$48,0)),99)&amp;" do ciclo"),IF(OR($D347="6x1",$D347="FF 6x1"),IF(OR(AND(WEEKDAY($F347,2)=6,AND($A347=$A348,$L348&gt;0)),AND(WEEKDAY($F347,2)=7,AND($A347=$A346,$L346&gt;0))),"ATENÇÃO · apontou sábado e domingo no mesmo fim de semana",IF(OR(WEEKDAY($F347,2)=6,WEEKDAY($F347,2)=7),"Jornada de fim de semana do 6x1",IF(OR($H347&gt;=Parâmetros!$E$20,$H347&lt;Parâmetros!$E$19),"ATENÇÃO · 6x1 apontou fora do horário diurno","Jornada fixa do 6x1"))),IF($D347="5x2","Jornada fixa do 5x2",IF($D347="Folguista",IF($J347=$K347,"Evidência confirma sequência","DIVERGE · sequência "&amp;$J347&amp;" × evidência "&amp;$K347),IF($K347=$E347,"Evidência confirma cadastro","DIVERGE · cadastro "&amp;$E347&amp;" × evidência "&amp;$K347)))))))))))</f>
        <v>Evidência confirma cadastro</v>
      </c>
      <c r="W347" s="34">
        <f>IF(OR(OR($D347="6x1",$D347="FF 6x1"),$D347="5x2"),"",IF($AB347&lt;&gt;$AB346,IF(IFERROR(INDEX(Cadastro!$F$5:$F$243,$AB347),"")="",IF($L347&gt;0,1,0),IF(IFERROR(INDEX(Cadastro!$F$5:$F$243,$AB347),"")&lt;=IFERROR(INDEX(Parâmetros!$B$39:$B$48,MATCH($E347,Parâmetros!$A$39:$A$48,0)),99),IFERROR(INDEX(Cadastro!$F$5:$F$243,$AB347),""),0)),IF($L347&gt;0,IF(N($X346)&gt;0,1,N($W346)+1),IF(AND($L347=0,OR(N($W346)&gt;=IFERROR(INDEX(Parâmetros!$B$39:$B$48,MATCH($E347,Parâmetros!$A$39:$A$48,0)),99),AND(N($X346)&gt;0,N($X346)&lt;IFERROR(INDEX(Parâmetros!$C$39:$C$48,MATCH($E347,Parâmetros!$A$39:$A$48,0)),0)))),0,N($W346)+1))))</f>
        <v>1</v>
      </c>
      <c r="X347" s="34">
        <f>IF(OR(OR($D347="6x1",$D347="FF 6x1"),$D347="5x2"),"",IF($AB347&lt;&gt;$AB346,IF(IFERROR(INDEX(Cadastro!$F$5:$F$243,$AB347),"")="",0,IF(IFERROR(INDEX(Cadastro!$F$5:$F$243,$AB347),"")&gt;IFERROR(INDEX(Parâmetros!$B$39:$B$48,MATCH($E347,Parâmetros!$A$39:$A$48,0)),99),IFERROR(INDEX(Cadastro!$F$5:$F$243,$AB347),"")-IFERROR(INDEX(Parâmetros!$B$39:$B$48,MATCH($E347,Parâmetros!$A$39:$A$48,0)),99),0)),IF(AND($L347=0,OR(N($W346)&gt;=IFERROR(INDEX(Parâmetros!$B$39:$B$48,MATCH($E347,Parâmetros!$A$39:$A$48,0)),99),AND(N($X346)&gt;0,N($X346)&lt;IFERROR(INDEX(Parâmetros!$C$39:$C$48,MATCH($E347,Parâmetros!$A$39:$A$48,0)),0)))),N($X346)+1,0)))</f>
        <v>0</v>
      </c>
      <c r="Y347" t="str">
        <f>IF($AC347&lt;&gt;"",IF($L347&gt;0,$AC347&amp;" · com apontamento",$AC347),IF($E347="Férias",IF($L347&gt;0,"Férias · com apontamento","Férias (cadastro)"),IF(($Z347+$AA347-1)&gt;Parâmetros!$E$16,"Férias / afastamento",IF(AND($D347="5x2",OR(WEEKDAY($F347,2)=6,WEEKDAY($F347,2)=7)),IF($L347&gt;0,"Folga trabalhada","Folga"),IF($L347&gt;0,"Trabalhado",IF(OR(OR($D347="6x1",$D347="FF 6x1"),$D347="5x2"),IF(AND(OR($D347="6x1",$D347="FF 6x1"),OR(WEEKDAY($F347,2)=6,WEEKDAY($F347,2)=7)),"Folga","Falta de registro"),IF(AND($AB347&lt;&gt;$AB346,IFERROR(INDEX(Cadastro!$F$5:$F$243,$AB347),"")=""),"Indeterminado (início da série)",IF($X347&gt;0,"Folga","Falta de registro"))))))))</f>
        <v>Trabalhado</v>
      </c>
      <c r="Z347" s="34">
        <f>IF(OR($L347&gt;0,$F347&gt;Parâmetros!$E$14),0,IF($A347&lt;&gt;$A346,1,N($Z346)+1))</f>
        <v>0</v>
      </c>
      <c r="AA347" s="34">
        <f>IF(OR($L347&gt;0,$F347&gt;Parâmetros!$E$14),0,IF(OR($A347&lt;&gt;$A348,$F348&gt;Parâmetros!$E$14),1,N($AA348)+1))</f>
        <v>0</v>
      </c>
      <c r="AB347" s="31">
        <f>IFERROR(MATCH($A347&amp;"|"&amp;TEXT(_xlfn.MAXIFS(Cadastro!$E$5:$E$243,Cadastro!$A$5:$A$243,$A347,Cadastro!$E$5:$E$243,"&lt;="&amp;$F347),"yyyymmdd"),Cadastro!$I$5:$I$243,0),"")</f>
        <v>45</v>
      </c>
      <c r="AC347" t="str">
        <f>IFERROR(_xlfn.SINGLE(INDEX(Exceções!$D$5:$D$203,MATCH($A347&amp;"|"&amp;$F347,Exceções!$F$5:$F$203,0))),"")</f>
        <v/>
      </c>
      <c r="AD347" t="str">
        <f>IF($AC347="","",IFERROR(_xlfn.SINGLE(INDEX(Exceções!$E$5:$E$203,MATCH($A347&amp;"|"&amp;$F347,Exceções!$F$5:$F$203,0))),""))</f>
        <v/>
      </c>
    </row>
    <row r="348" spans="1:30" ht="15" hidden="1" customHeight="1" x14ac:dyDescent="0.25">
      <c r="A348" s="31">
        <v>56855</v>
      </c>
      <c r="B348" s="17" t="s">
        <v>42</v>
      </c>
      <c r="C348" s="17" t="str">
        <f>IFERROR(INDEX(Cadastro!$C$5:$C$243,$AB348),"NÃO INFORMADO")</f>
        <v>INS</v>
      </c>
      <c r="D348" s="17" t="str">
        <f>IFERROR(INDEX(Cadastro!$D$5:$D$243,$AB348),"")</f>
        <v>A</v>
      </c>
      <c r="E348" s="17" t="str">
        <f>IFERROR(INDEX(Cadastro!$G$5:$G$243,$AB348),"")</f>
        <v>A</v>
      </c>
      <c r="F348" s="29">
        <v>46310</v>
      </c>
      <c r="G348" s="32" t="str">
        <f t="shared" si="30"/>
        <v>qui</v>
      </c>
      <c r="H348" s="31">
        <f>IF($L348=0,"",_xlfn.MINIFS(Dados!$Q:$Q,Dados!$A:$A,$A348,Dados!$S:$S,$F348))</f>
        <v>424</v>
      </c>
      <c r="I348" s="31">
        <f>IF($H348="","",_xlfn.MAXIFS(Dados!$R:$R,Dados!$A:$A,$A348,Dados!$S:$S,$F348))</f>
        <v>852</v>
      </c>
      <c r="J348" s="32" t="str">
        <f>IF($D348&lt;&gt;"Folguista","",IFERROR(INDEX(Parâmetros!$D$52:$G$52,1,MIN(4,MAX(1,$W348))),""))</f>
        <v/>
      </c>
      <c r="K348" s="32" t="str">
        <f>IF(OR($AC348&lt;&gt;"",$Y348="Folga",$Y348="Folga trabalhada",$Y348="Férias (cadastro)",$Y348="Férias / afastamento",$Y348="Indeterminado (início da série)"),"",IF(OR($D348="6x1",$D348="FF 6x1"),IF(OR(WEEKDAY($F348,2)=6,WEEKDAY($F348,2)=7),"6x1 sáb/dom","6x1"),IF($D348="5x2","5x2",IF($H348="",IF($D348="Folguista",$J348,$E348),IF(OR($H348&gt;=Parâmetros!$E$18,$H348&lt;Parâmetros!$E$19),"C",IF($H348&lt;Parâmetros!$E$20,"A","B"))))))</f>
        <v>A</v>
      </c>
      <c r="L348" s="30">
        <f>SUMIFS(Dados!$E:$E,Dados!$A:$A,$A348,Dados!$S:$S,$F348)</f>
        <v>7.1099999999999994</v>
      </c>
      <c r="M348" s="30">
        <f>IFERROR(INDEX(Parâmetros!$E$6:$E$11,MATCH($K348,Parâmetros!$A$6:$A$11,0)),"")</f>
        <v>7.58</v>
      </c>
      <c r="N348" s="33">
        <f t="shared" si="31"/>
        <v>0.93799472295514508</v>
      </c>
      <c r="O348" s="33">
        <f>Parâmetros!$E$13</f>
        <v>0.8</v>
      </c>
      <c r="P348" s="32" t="str">
        <f>IF(OR($M348="",$F348&gt;Parâmetros!$E$14),"Não","Sim")</f>
        <v>Sim</v>
      </c>
      <c r="Q348" s="32" t="str">
        <f t="shared" si="32"/>
        <v>Sim</v>
      </c>
      <c r="R348" s="32" t="str">
        <f t="shared" si="33"/>
        <v>Sim</v>
      </c>
      <c r="S348" s="30">
        <f t="shared" si="34"/>
        <v>0</v>
      </c>
      <c r="T348" s="32" t="str">
        <f>IF($Q348&lt;&gt;"Sim","",IF($N348&gt;Parâmetros!$E$15,"Sim","Não"))</f>
        <v>Não</v>
      </c>
      <c r="U348" s="17" t="str">
        <f t="shared" si="35"/>
        <v>Na meta</v>
      </c>
      <c r="V348" s="17" t="str">
        <f>IF($AC348&lt;&gt;"",IF($L348&gt;0,"ATENÇÃO · apontou em dia de "&amp;LOWER($AC348)&amp;" cadastrado","Exceção cadastrada · "&amp;$AC348)&amp;IF($AD348="",""," · "&amp;$AD348),IF($E348="Férias",IF($L348&gt;0,"ATENÇÃO · apontou estando de férias no cadastro","Férias no cadastro"),IF($Y348="Férias / afastamento","Afastamento · "&amp;($Z348+$AA348-1)&amp;" dias seguidos sem apontamento",IF($Y348="Folga trabalhada","ATENÇÃO · apontou em dia de folga da escala 5x2",IF($Y348="Folga",IF(AND($D348="5x2",OR(WEEKDAY($F348,2)=6,WEEKDAY($F348,2)=7)),"Folga de fim de semana da escala 5x2",IF(AND(OR($D348="6x1",$D348="FF 6x1"),WEEKDAY($F348,2)=6,FALSE()),"Folga de fim de semana · apontou no domingo anterior",IF(AND(OR($D348="6x1",$D348="FF 6x1"),WEEKDAY($F348,2)=7,AND($A348=$A347,$L347&gt;0)),"Folga de fim de semana · apontou no sábado",IF(AND(OR($D348="6x1",$D348="FF 6x1"),OR(WEEKDAY($F348,2)=6,WEEKDAY($F348,2)=7)),"Folga de fim de semana · sem apontamento no sábado nem no domingo","Folga prevista pelo ciclo")))),IF($Y348="Indeterminado (início da série)","Sem histórico anterior — informe o dia do ciclo no Cadastro",IF($Y348="Falta de registro",IF(OR(OR($D348="6x1",$D348="FF 6x1"),$D348="5x2"),"FALTA DE REGISTRO · dia útil da escala "&amp;$E348,"FALTA DE REGISTRO · dia "&amp;$W348&amp;" de "&amp;IFERROR(INDEX(Parâmetros!$B$39:$B$48,MATCH($E348,Parâmetros!$A$39:$A$48,0)),99)&amp;" do ciclo"),IF(OR($D348="6x1",$D348="FF 6x1"),IF(OR(AND(WEEKDAY($F348,2)=6,AND($A348=$A349,$L349&gt;0)),AND(WEEKDAY($F348,2)=7,AND($A348=$A347,$L347&gt;0))),"ATENÇÃO · apontou sábado e domingo no mesmo fim de semana",IF(OR(WEEKDAY($F348,2)=6,WEEKDAY($F348,2)=7),"Jornada de fim de semana do 6x1",IF(OR($H348&gt;=Parâmetros!$E$20,$H348&lt;Parâmetros!$E$19),"ATENÇÃO · 6x1 apontou fora do horário diurno","Jornada fixa do 6x1"))),IF($D348="5x2","Jornada fixa do 5x2",IF($D348="Folguista",IF($J348=$K348,"Evidência confirma sequência","DIVERGE · sequência "&amp;$J348&amp;" × evidência "&amp;$K348),IF($K348=$E348,"Evidência confirma cadastro","DIVERGE · cadastro "&amp;$E348&amp;" × evidência "&amp;$K348)))))))))))</f>
        <v>Evidência confirma cadastro</v>
      </c>
      <c r="W348" s="34">
        <f>IF(OR(OR($D348="6x1",$D348="FF 6x1"),$D348="5x2"),"",IF($AB348&lt;&gt;$AB347,IF(IFERROR(INDEX(Cadastro!$F$5:$F$243,$AB348),"")="",IF($L348&gt;0,1,0),IF(IFERROR(INDEX(Cadastro!$F$5:$F$243,$AB348),"")&lt;=IFERROR(INDEX(Parâmetros!$B$39:$B$48,MATCH($E348,Parâmetros!$A$39:$A$48,0)),99),IFERROR(INDEX(Cadastro!$F$5:$F$243,$AB348),""),0)),IF($L348&gt;0,IF(N($X347)&gt;0,1,N($W347)+1),IF(AND($L348=0,OR(N($W347)&gt;=IFERROR(INDEX(Parâmetros!$B$39:$B$48,MATCH($E348,Parâmetros!$A$39:$A$48,0)),99),AND(N($X347)&gt;0,N($X347)&lt;IFERROR(INDEX(Parâmetros!$C$39:$C$48,MATCH($E348,Parâmetros!$A$39:$A$48,0)),0)))),0,N($W347)+1))))</f>
        <v>2</v>
      </c>
      <c r="X348" s="34">
        <f>IF(OR(OR($D348="6x1",$D348="FF 6x1"),$D348="5x2"),"",IF($AB348&lt;&gt;$AB347,IF(IFERROR(INDEX(Cadastro!$F$5:$F$243,$AB348),"")="",0,IF(IFERROR(INDEX(Cadastro!$F$5:$F$243,$AB348),"")&gt;IFERROR(INDEX(Parâmetros!$B$39:$B$48,MATCH($E348,Parâmetros!$A$39:$A$48,0)),99),IFERROR(INDEX(Cadastro!$F$5:$F$243,$AB348),"")-IFERROR(INDEX(Parâmetros!$B$39:$B$48,MATCH($E348,Parâmetros!$A$39:$A$48,0)),99),0)),IF(AND($L348=0,OR(N($W347)&gt;=IFERROR(INDEX(Parâmetros!$B$39:$B$48,MATCH($E348,Parâmetros!$A$39:$A$48,0)),99),AND(N($X347)&gt;0,N($X347)&lt;IFERROR(INDEX(Parâmetros!$C$39:$C$48,MATCH($E348,Parâmetros!$A$39:$A$48,0)),0)))),N($X347)+1,0)))</f>
        <v>0</v>
      </c>
      <c r="Y348" t="str">
        <f>IF($AC348&lt;&gt;"",IF($L348&gt;0,$AC348&amp;" · com apontamento",$AC348),IF($E348="Férias",IF($L348&gt;0,"Férias · com apontamento","Férias (cadastro)"),IF(($Z348+$AA348-1)&gt;Parâmetros!$E$16,"Férias / afastamento",IF(AND($D348="5x2",OR(WEEKDAY($F348,2)=6,WEEKDAY($F348,2)=7)),IF($L348&gt;0,"Folga trabalhada","Folga"),IF($L348&gt;0,"Trabalhado",IF(OR(OR($D348="6x1",$D348="FF 6x1"),$D348="5x2"),IF(AND(OR($D348="6x1",$D348="FF 6x1"),OR(WEEKDAY($F348,2)=6,WEEKDAY($F348,2)=7)),"Folga","Falta de registro"),IF(AND($AB348&lt;&gt;$AB347,IFERROR(INDEX(Cadastro!$F$5:$F$243,$AB348),"")=""),"Indeterminado (início da série)",IF($X348&gt;0,"Folga","Falta de registro"))))))))</f>
        <v>Trabalhado</v>
      </c>
      <c r="Z348" s="34">
        <f>IF(OR($L348&gt;0,$F348&gt;Parâmetros!$E$14),0,IF($A348&lt;&gt;$A347,1,N($Z347)+1))</f>
        <v>0</v>
      </c>
      <c r="AA348" s="34">
        <f>IF(OR($L348&gt;0,$F348&gt;Parâmetros!$E$14),0,IF(OR($A348&lt;&gt;$A349,$F349&gt;Parâmetros!$E$14),1,N($AA349)+1))</f>
        <v>0</v>
      </c>
      <c r="AB348" s="31">
        <f>IFERROR(MATCH($A348&amp;"|"&amp;TEXT(_xlfn.MAXIFS(Cadastro!$E$5:$E$243,Cadastro!$A$5:$A$243,$A348,Cadastro!$E$5:$E$243,"&lt;="&amp;$F348),"yyyymmdd"),Cadastro!$I$5:$I$243,0),"")</f>
        <v>45</v>
      </c>
      <c r="AC348" t="str">
        <f>IFERROR(_xlfn.SINGLE(INDEX(Exceções!$D$5:$D$203,MATCH($A348&amp;"|"&amp;$F348,Exceções!$F$5:$F$203,0))),"")</f>
        <v/>
      </c>
      <c r="AD348" t="str">
        <f>IF($AC348="","",IFERROR(_xlfn.SINGLE(INDEX(Exceções!$E$5:$E$203,MATCH($A348&amp;"|"&amp;$F348,Exceções!$F$5:$F$203,0))),""))</f>
        <v/>
      </c>
    </row>
    <row r="349" spans="1:30" ht="15" hidden="1" customHeight="1" x14ac:dyDescent="0.25">
      <c r="A349" s="31">
        <v>56855</v>
      </c>
      <c r="B349" s="17" t="s">
        <v>42</v>
      </c>
      <c r="C349" s="17" t="str">
        <f>IFERROR(INDEX(Cadastro!$C$5:$C$243,$AB349),"NÃO INFORMADO")</f>
        <v>INS</v>
      </c>
      <c r="D349" s="17" t="str">
        <f>IFERROR(INDEX(Cadastro!$D$5:$D$243,$AB349),"")</f>
        <v>A</v>
      </c>
      <c r="E349" s="17" t="str">
        <f>IFERROR(INDEX(Cadastro!$G$5:$G$243,$AB349),"")</f>
        <v>A</v>
      </c>
      <c r="F349" s="29">
        <v>46311</v>
      </c>
      <c r="G349" s="32" t="str">
        <f t="shared" si="30"/>
        <v>sex</v>
      </c>
      <c r="H349" s="31">
        <f>IF($L349=0,"",_xlfn.MINIFS(Dados!$Q:$Q,Dados!$A:$A,$A349,Dados!$S:$S,$F349))</f>
        <v>425</v>
      </c>
      <c r="I349" s="31">
        <f>IF($H349="","",_xlfn.MAXIFS(Dados!$R:$R,Dados!$A:$A,$A349,Dados!$S:$S,$F349))</f>
        <v>930</v>
      </c>
      <c r="J349" s="32" t="str">
        <f>IF($D349&lt;&gt;"Folguista","",IFERROR(INDEX(Parâmetros!$D$52:$G$52,1,MIN(4,MAX(1,$W349))),""))</f>
        <v/>
      </c>
      <c r="K349" s="32" t="str">
        <f>IF(OR($AC349&lt;&gt;"",$Y349="Folga",$Y349="Folga trabalhada",$Y349="Férias (cadastro)",$Y349="Férias / afastamento",$Y349="Indeterminado (início da série)"),"",IF(OR($D349="6x1",$D349="FF 6x1"),IF(OR(WEEKDAY($F349,2)=6,WEEKDAY($F349,2)=7),"6x1 sáb/dom","6x1"),IF($D349="5x2","5x2",IF($H349="",IF($D349="Folguista",$J349,$E349),IF(OR($H349&gt;=Parâmetros!$E$18,$H349&lt;Parâmetros!$E$19),"C",IF($H349&lt;Parâmetros!$E$20,"A","B"))))))</f>
        <v>A</v>
      </c>
      <c r="L349" s="30">
        <f>SUMIFS(Dados!$E:$E,Dados!$A:$A,$A349,Dados!$S:$S,$F349)</f>
        <v>7.3100000000000005</v>
      </c>
      <c r="M349" s="30">
        <f>IFERROR(INDEX(Parâmetros!$E$6:$E$11,MATCH($K349,Parâmetros!$A$6:$A$11,0)),"")</f>
        <v>7.58</v>
      </c>
      <c r="N349" s="33">
        <f t="shared" si="31"/>
        <v>0.96437994722955156</v>
      </c>
      <c r="O349" s="33">
        <f>Parâmetros!$E$13</f>
        <v>0.8</v>
      </c>
      <c r="P349" s="32" t="str">
        <f>IF(OR($M349="",$F349&gt;Parâmetros!$E$14),"Não","Sim")</f>
        <v>Sim</v>
      </c>
      <c r="Q349" s="32" t="str">
        <f t="shared" si="32"/>
        <v>Sim</v>
      </c>
      <c r="R349" s="32" t="str">
        <f t="shared" si="33"/>
        <v>Sim</v>
      </c>
      <c r="S349" s="30">
        <f t="shared" si="34"/>
        <v>0</v>
      </c>
      <c r="T349" s="32" t="str">
        <f>IF($Q349&lt;&gt;"Sim","",IF($N349&gt;Parâmetros!$E$15,"Sim","Não"))</f>
        <v>Não</v>
      </c>
      <c r="U349" s="17" t="str">
        <f t="shared" si="35"/>
        <v>Na meta</v>
      </c>
      <c r="V349" s="17" t="str">
        <f>IF($AC349&lt;&gt;"",IF($L349&gt;0,"ATENÇÃO · apontou em dia de "&amp;LOWER($AC349)&amp;" cadastrado","Exceção cadastrada · "&amp;$AC349)&amp;IF($AD349="",""," · "&amp;$AD349),IF($E349="Férias",IF($L349&gt;0,"ATENÇÃO · apontou estando de férias no cadastro","Férias no cadastro"),IF($Y349="Férias / afastamento","Afastamento · "&amp;($Z349+$AA349-1)&amp;" dias seguidos sem apontamento",IF($Y349="Folga trabalhada","ATENÇÃO · apontou em dia de folga da escala 5x2",IF($Y349="Folga",IF(AND($D349="5x2",OR(WEEKDAY($F349,2)=6,WEEKDAY($F349,2)=7)),"Folga de fim de semana da escala 5x2",IF(AND(OR($D349="6x1",$D349="FF 6x1"),WEEKDAY($F349,2)=6,FALSE()),"Folga de fim de semana · apontou no domingo anterior",IF(AND(OR($D349="6x1",$D349="FF 6x1"),WEEKDAY($F349,2)=7,AND($A349=$A348,$L348&gt;0)),"Folga de fim de semana · apontou no sábado",IF(AND(OR($D349="6x1",$D349="FF 6x1"),OR(WEEKDAY($F349,2)=6,WEEKDAY($F349,2)=7)),"Folga de fim de semana · sem apontamento no sábado nem no domingo","Folga prevista pelo ciclo")))),IF($Y349="Indeterminado (início da série)","Sem histórico anterior — informe o dia do ciclo no Cadastro",IF($Y349="Falta de registro",IF(OR(OR($D349="6x1",$D349="FF 6x1"),$D349="5x2"),"FALTA DE REGISTRO · dia útil da escala "&amp;$E349,"FALTA DE REGISTRO · dia "&amp;$W349&amp;" de "&amp;IFERROR(INDEX(Parâmetros!$B$39:$B$48,MATCH($E349,Parâmetros!$A$39:$A$48,0)),99)&amp;" do ciclo"),IF(OR($D349="6x1",$D349="FF 6x1"),IF(OR(AND(WEEKDAY($F349,2)=6,AND($A349=$A350,$L350&gt;0)),AND(WEEKDAY($F349,2)=7,AND($A349=$A348,$L348&gt;0))),"ATENÇÃO · apontou sábado e domingo no mesmo fim de semana",IF(OR(WEEKDAY($F349,2)=6,WEEKDAY($F349,2)=7),"Jornada de fim de semana do 6x1",IF(OR($H349&gt;=Parâmetros!$E$20,$H349&lt;Parâmetros!$E$19),"ATENÇÃO · 6x1 apontou fora do horário diurno","Jornada fixa do 6x1"))),IF($D349="5x2","Jornada fixa do 5x2",IF($D349="Folguista",IF($J349=$K349,"Evidência confirma sequência","DIVERGE · sequência "&amp;$J349&amp;" × evidência "&amp;$K349),IF($K349=$E349,"Evidência confirma cadastro","DIVERGE · cadastro "&amp;$E349&amp;" × evidência "&amp;$K349)))))))))))</f>
        <v>Evidência confirma cadastro</v>
      </c>
      <c r="W349" s="34">
        <f>IF(OR(OR($D349="6x1",$D349="FF 6x1"),$D349="5x2"),"",IF($AB349&lt;&gt;$AB348,IF(IFERROR(INDEX(Cadastro!$F$5:$F$243,$AB349),"")="",IF($L349&gt;0,1,0),IF(IFERROR(INDEX(Cadastro!$F$5:$F$243,$AB349),"")&lt;=IFERROR(INDEX(Parâmetros!$B$39:$B$48,MATCH($E349,Parâmetros!$A$39:$A$48,0)),99),IFERROR(INDEX(Cadastro!$F$5:$F$243,$AB349),""),0)),IF($L349&gt;0,IF(N($X348)&gt;0,1,N($W348)+1),IF(AND($L349=0,OR(N($W348)&gt;=IFERROR(INDEX(Parâmetros!$B$39:$B$48,MATCH($E349,Parâmetros!$A$39:$A$48,0)),99),AND(N($X348)&gt;0,N($X348)&lt;IFERROR(INDEX(Parâmetros!$C$39:$C$48,MATCH($E349,Parâmetros!$A$39:$A$48,0)),0)))),0,N($W348)+1))))</f>
        <v>3</v>
      </c>
      <c r="X349" s="34">
        <f>IF(OR(OR($D349="6x1",$D349="FF 6x1"),$D349="5x2"),"",IF($AB349&lt;&gt;$AB348,IF(IFERROR(INDEX(Cadastro!$F$5:$F$243,$AB349),"")="",0,IF(IFERROR(INDEX(Cadastro!$F$5:$F$243,$AB349),"")&gt;IFERROR(INDEX(Parâmetros!$B$39:$B$48,MATCH($E349,Parâmetros!$A$39:$A$48,0)),99),IFERROR(INDEX(Cadastro!$F$5:$F$243,$AB349),"")-IFERROR(INDEX(Parâmetros!$B$39:$B$48,MATCH($E349,Parâmetros!$A$39:$A$48,0)),99),0)),IF(AND($L349=0,OR(N($W348)&gt;=IFERROR(INDEX(Parâmetros!$B$39:$B$48,MATCH($E349,Parâmetros!$A$39:$A$48,0)),99),AND(N($X348)&gt;0,N($X348)&lt;IFERROR(INDEX(Parâmetros!$C$39:$C$48,MATCH($E349,Parâmetros!$A$39:$A$48,0)),0)))),N($X348)+1,0)))</f>
        <v>0</v>
      </c>
      <c r="Y349" t="str">
        <f>IF($AC349&lt;&gt;"",IF($L349&gt;0,$AC349&amp;" · com apontamento",$AC349),IF($E349="Férias",IF($L349&gt;0,"Férias · com apontamento","Férias (cadastro)"),IF(($Z349+$AA349-1)&gt;Parâmetros!$E$16,"Férias / afastamento",IF(AND($D349="5x2",OR(WEEKDAY($F349,2)=6,WEEKDAY($F349,2)=7)),IF($L349&gt;0,"Folga trabalhada","Folga"),IF($L349&gt;0,"Trabalhado",IF(OR(OR($D349="6x1",$D349="FF 6x1"),$D349="5x2"),IF(AND(OR($D349="6x1",$D349="FF 6x1"),OR(WEEKDAY($F349,2)=6,WEEKDAY($F349,2)=7)),"Folga","Falta de registro"),IF(AND($AB349&lt;&gt;$AB348,IFERROR(INDEX(Cadastro!$F$5:$F$243,$AB349),"")=""),"Indeterminado (início da série)",IF($X349&gt;0,"Folga","Falta de registro"))))))))</f>
        <v>Trabalhado</v>
      </c>
      <c r="Z349" s="34">
        <f>IF(OR($L349&gt;0,$F349&gt;Parâmetros!$E$14),0,IF($A349&lt;&gt;$A348,1,N($Z348)+1))</f>
        <v>0</v>
      </c>
      <c r="AA349" s="34">
        <f>IF(OR($L349&gt;0,$F349&gt;Parâmetros!$E$14),0,IF(OR($A349&lt;&gt;$A350,$F350&gt;Parâmetros!$E$14),1,N($AA350)+1))</f>
        <v>0</v>
      </c>
      <c r="AB349" s="31">
        <f>IFERROR(MATCH($A349&amp;"|"&amp;TEXT(_xlfn.MAXIFS(Cadastro!$E$5:$E$243,Cadastro!$A$5:$A$243,$A349,Cadastro!$E$5:$E$243,"&lt;="&amp;$F349),"yyyymmdd"),Cadastro!$I$5:$I$243,0),"")</f>
        <v>45</v>
      </c>
      <c r="AC349" t="str">
        <f>IFERROR(_xlfn.SINGLE(INDEX(Exceções!$D$5:$D$203,MATCH($A349&amp;"|"&amp;$F349,Exceções!$F$5:$F$203,0))),"")</f>
        <v/>
      </c>
      <c r="AD349" t="str">
        <f>IF($AC349="","",IFERROR(_xlfn.SINGLE(INDEX(Exceções!$E$5:$E$203,MATCH($A349&amp;"|"&amp;$F349,Exceções!$F$5:$F$203,0))),""))</f>
        <v/>
      </c>
    </row>
    <row r="350" spans="1:30" ht="15" hidden="1" customHeight="1" x14ac:dyDescent="0.25">
      <c r="A350" s="31">
        <v>56855</v>
      </c>
      <c r="B350" s="17" t="s">
        <v>42</v>
      </c>
      <c r="C350" s="17" t="str">
        <f>IFERROR(INDEX(Cadastro!$C$5:$C$243,$AB350),"NÃO INFORMADO")</f>
        <v>INS</v>
      </c>
      <c r="D350" s="17" t="str">
        <f>IFERROR(INDEX(Cadastro!$D$5:$D$243,$AB350),"")</f>
        <v>A</v>
      </c>
      <c r="E350" s="17" t="str">
        <f>IFERROR(INDEX(Cadastro!$G$5:$G$243,$AB350),"")</f>
        <v>A</v>
      </c>
      <c r="F350" s="29">
        <v>46312</v>
      </c>
      <c r="G350" s="32" t="str">
        <f t="shared" si="30"/>
        <v>sáb</v>
      </c>
      <c r="H350" s="31">
        <f>IF($L350=0,"",_xlfn.MINIFS(Dados!$Q:$Q,Dados!$A:$A,$A350,Dados!$S:$S,$F350))</f>
        <v>425</v>
      </c>
      <c r="I350" s="31">
        <f>IF($H350="","",_xlfn.MAXIFS(Dados!$R:$R,Dados!$A:$A,$A350,Dados!$S:$S,$F350))</f>
        <v>920</v>
      </c>
      <c r="J350" s="32" t="str">
        <f>IF($D350&lt;&gt;"Folguista","",IFERROR(INDEX(Parâmetros!$D$52:$G$52,1,MIN(4,MAX(1,$W350))),""))</f>
        <v/>
      </c>
      <c r="K350" s="32" t="str">
        <f>IF(OR($AC350&lt;&gt;"",$Y350="Folga",$Y350="Folga trabalhada",$Y350="Férias (cadastro)",$Y350="Férias / afastamento",$Y350="Indeterminado (início da série)"),"",IF(OR($D350="6x1",$D350="FF 6x1"),IF(OR(WEEKDAY($F350,2)=6,WEEKDAY($F350,2)=7),"6x1 sáb/dom","6x1"),IF($D350="5x2","5x2",IF($H350="",IF($D350="Folguista",$J350,$E350),IF(OR($H350&gt;=Parâmetros!$E$18,$H350&lt;Parâmetros!$E$19),"C",IF($H350&lt;Parâmetros!$E$20,"A","B"))))))</f>
        <v>A</v>
      </c>
      <c r="L350" s="30">
        <f>SUMIFS(Dados!$E:$E,Dados!$A:$A,$A350,Dados!$S:$S,$F350)</f>
        <v>6.91</v>
      </c>
      <c r="M350" s="30">
        <f>IFERROR(INDEX(Parâmetros!$E$6:$E$11,MATCH($K350,Parâmetros!$A$6:$A$11,0)),"")</f>
        <v>7.58</v>
      </c>
      <c r="N350" s="33">
        <f t="shared" si="31"/>
        <v>0.91160949868073882</v>
      </c>
      <c r="O350" s="33">
        <f>Parâmetros!$E$13</f>
        <v>0.8</v>
      </c>
      <c r="P350" s="32" t="str">
        <f>IF(OR($M350="",$F350&gt;Parâmetros!$E$14),"Não","Sim")</f>
        <v>Sim</v>
      </c>
      <c r="Q350" s="32" t="str">
        <f t="shared" si="32"/>
        <v>Sim</v>
      </c>
      <c r="R350" s="32" t="str">
        <f t="shared" si="33"/>
        <v>Sim</v>
      </c>
      <c r="S350" s="30">
        <f t="shared" si="34"/>
        <v>0</v>
      </c>
      <c r="T350" s="32" t="str">
        <f>IF($Q350&lt;&gt;"Sim","",IF($N350&gt;Parâmetros!$E$15,"Sim","Não"))</f>
        <v>Não</v>
      </c>
      <c r="U350" s="17" t="str">
        <f t="shared" si="35"/>
        <v>Na meta</v>
      </c>
      <c r="V350" s="17" t="str">
        <f>IF($AC350&lt;&gt;"",IF($L350&gt;0,"ATENÇÃO · apontou em dia de "&amp;LOWER($AC350)&amp;" cadastrado","Exceção cadastrada · "&amp;$AC350)&amp;IF($AD350="",""," · "&amp;$AD350),IF($E350="Férias",IF($L350&gt;0,"ATENÇÃO · apontou estando de férias no cadastro","Férias no cadastro"),IF($Y350="Férias / afastamento","Afastamento · "&amp;($Z350+$AA350-1)&amp;" dias seguidos sem apontamento",IF($Y350="Folga trabalhada","ATENÇÃO · apontou em dia de folga da escala 5x2",IF($Y350="Folga",IF(AND($D350="5x2",OR(WEEKDAY($F350,2)=6,WEEKDAY($F350,2)=7)),"Folga de fim de semana da escala 5x2",IF(AND(OR($D350="6x1",$D350="FF 6x1"),WEEKDAY($F350,2)=6,FALSE()),"Folga de fim de semana · apontou no domingo anterior",IF(AND(OR($D350="6x1",$D350="FF 6x1"),WEEKDAY($F350,2)=7,AND($A350=$A349,$L349&gt;0)),"Folga de fim de semana · apontou no sábado",IF(AND(OR($D350="6x1",$D350="FF 6x1"),OR(WEEKDAY($F350,2)=6,WEEKDAY($F350,2)=7)),"Folga de fim de semana · sem apontamento no sábado nem no domingo","Folga prevista pelo ciclo")))),IF($Y350="Indeterminado (início da série)","Sem histórico anterior — informe o dia do ciclo no Cadastro",IF($Y350="Falta de registro",IF(OR(OR($D350="6x1",$D350="FF 6x1"),$D350="5x2"),"FALTA DE REGISTRO · dia útil da escala "&amp;$E350,"FALTA DE REGISTRO · dia "&amp;$W350&amp;" de "&amp;IFERROR(INDEX(Parâmetros!$B$39:$B$48,MATCH($E350,Parâmetros!$A$39:$A$48,0)),99)&amp;" do ciclo"),IF(OR($D350="6x1",$D350="FF 6x1"),IF(OR(AND(WEEKDAY($F350,2)=6,AND($A350=$A351,$L351&gt;0)),AND(WEEKDAY($F350,2)=7,AND($A350=$A349,$L349&gt;0))),"ATENÇÃO · apontou sábado e domingo no mesmo fim de semana",IF(OR(WEEKDAY($F350,2)=6,WEEKDAY($F350,2)=7),"Jornada de fim de semana do 6x1",IF(OR($H350&gt;=Parâmetros!$E$20,$H350&lt;Parâmetros!$E$19),"ATENÇÃO · 6x1 apontou fora do horário diurno","Jornada fixa do 6x1"))),IF($D350="5x2","Jornada fixa do 5x2",IF($D350="Folguista",IF($J350=$K350,"Evidência confirma sequência","DIVERGE · sequência "&amp;$J350&amp;" × evidência "&amp;$K350),IF($K350=$E350,"Evidência confirma cadastro","DIVERGE · cadastro "&amp;$E350&amp;" × evidência "&amp;$K350)))))))))))</f>
        <v>Evidência confirma cadastro</v>
      </c>
      <c r="W350" s="34">
        <f>IF(OR(OR($D350="6x1",$D350="FF 6x1"),$D350="5x2"),"",IF($AB350&lt;&gt;$AB349,IF(IFERROR(INDEX(Cadastro!$F$5:$F$243,$AB350),"")="",IF($L350&gt;0,1,0),IF(IFERROR(INDEX(Cadastro!$F$5:$F$243,$AB350),"")&lt;=IFERROR(INDEX(Parâmetros!$B$39:$B$48,MATCH($E350,Parâmetros!$A$39:$A$48,0)),99),IFERROR(INDEX(Cadastro!$F$5:$F$243,$AB350),""),0)),IF($L350&gt;0,IF(N($X349)&gt;0,1,N($W349)+1),IF(AND($L350=0,OR(N($W349)&gt;=IFERROR(INDEX(Parâmetros!$B$39:$B$48,MATCH($E350,Parâmetros!$A$39:$A$48,0)),99),AND(N($X349)&gt;0,N($X349)&lt;IFERROR(INDEX(Parâmetros!$C$39:$C$48,MATCH($E350,Parâmetros!$A$39:$A$48,0)),0)))),0,N($W349)+1))))</f>
        <v>4</v>
      </c>
      <c r="X350" s="34">
        <f>IF(OR(OR($D350="6x1",$D350="FF 6x1"),$D350="5x2"),"",IF($AB350&lt;&gt;$AB349,IF(IFERROR(INDEX(Cadastro!$F$5:$F$243,$AB350),"")="",0,IF(IFERROR(INDEX(Cadastro!$F$5:$F$243,$AB350),"")&gt;IFERROR(INDEX(Parâmetros!$B$39:$B$48,MATCH($E350,Parâmetros!$A$39:$A$48,0)),99),IFERROR(INDEX(Cadastro!$F$5:$F$243,$AB350),"")-IFERROR(INDEX(Parâmetros!$B$39:$B$48,MATCH($E350,Parâmetros!$A$39:$A$48,0)),99),0)),IF(AND($L350=0,OR(N($W349)&gt;=IFERROR(INDEX(Parâmetros!$B$39:$B$48,MATCH($E350,Parâmetros!$A$39:$A$48,0)),99),AND(N($X349)&gt;0,N($X349)&lt;IFERROR(INDEX(Parâmetros!$C$39:$C$48,MATCH($E350,Parâmetros!$A$39:$A$48,0)),0)))),N($X349)+1,0)))</f>
        <v>0</v>
      </c>
      <c r="Y350" t="str">
        <f>IF($AC350&lt;&gt;"",IF($L350&gt;0,$AC350&amp;" · com apontamento",$AC350),IF($E350="Férias",IF($L350&gt;0,"Férias · com apontamento","Férias (cadastro)"),IF(($Z350+$AA350-1)&gt;Parâmetros!$E$16,"Férias / afastamento",IF(AND($D350="5x2",OR(WEEKDAY($F350,2)=6,WEEKDAY($F350,2)=7)),IF($L350&gt;0,"Folga trabalhada","Folga"),IF($L350&gt;0,"Trabalhado",IF(OR(OR($D350="6x1",$D350="FF 6x1"),$D350="5x2"),IF(AND(OR($D350="6x1",$D350="FF 6x1"),OR(WEEKDAY($F350,2)=6,WEEKDAY($F350,2)=7)),"Folga","Falta de registro"),IF(AND($AB350&lt;&gt;$AB349,IFERROR(INDEX(Cadastro!$F$5:$F$243,$AB350),"")=""),"Indeterminado (início da série)",IF($X350&gt;0,"Folga","Falta de registro"))))))))</f>
        <v>Trabalhado</v>
      </c>
      <c r="Z350" s="34">
        <f>IF(OR($L350&gt;0,$F350&gt;Parâmetros!$E$14),0,IF($A350&lt;&gt;$A349,1,N($Z349)+1))</f>
        <v>0</v>
      </c>
      <c r="AA350" s="34">
        <f>IF(OR($L350&gt;0,$F350&gt;Parâmetros!$E$14),0,IF(OR($A350&lt;&gt;$A351,$F351&gt;Parâmetros!$E$14),1,N($AA351)+1))</f>
        <v>0</v>
      </c>
      <c r="AB350" s="31">
        <f>IFERROR(MATCH($A350&amp;"|"&amp;TEXT(_xlfn.MAXIFS(Cadastro!$E$5:$E$243,Cadastro!$A$5:$A$243,$A350,Cadastro!$E$5:$E$243,"&lt;="&amp;$F350),"yyyymmdd"),Cadastro!$I$5:$I$243,0),"")</f>
        <v>45</v>
      </c>
      <c r="AC350" t="str">
        <f>IFERROR(_xlfn.SINGLE(INDEX(Exceções!$D$5:$D$203,MATCH($A350&amp;"|"&amp;$F350,Exceções!$F$5:$F$203,0))),"")</f>
        <v/>
      </c>
      <c r="AD350" t="str">
        <f>IF($AC350="","",IFERROR(_xlfn.SINGLE(INDEX(Exceções!$E$5:$E$203,MATCH($A350&amp;"|"&amp;$F350,Exceções!$F$5:$F$203,0))),""))</f>
        <v/>
      </c>
    </row>
    <row r="351" spans="1:30" ht="15" hidden="1" customHeight="1" x14ac:dyDescent="0.25">
      <c r="A351" s="31">
        <v>56855</v>
      </c>
      <c r="B351" s="17" t="s">
        <v>42</v>
      </c>
      <c r="C351" s="17" t="str">
        <f>IFERROR(INDEX(Cadastro!$C$5:$C$243,$AB351),"NÃO INFORMADO")</f>
        <v>INS</v>
      </c>
      <c r="D351" s="17" t="str">
        <f>IFERROR(INDEX(Cadastro!$D$5:$D$243,$AB351),"")</f>
        <v>A</v>
      </c>
      <c r="E351" s="17" t="str">
        <f>IFERROR(INDEX(Cadastro!$G$5:$G$243,$AB351),"")</f>
        <v>A</v>
      </c>
      <c r="F351" s="29">
        <v>46313</v>
      </c>
      <c r="G351" s="32" t="str">
        <f t="shared" si="30"/>
        <v>dom</v>
      </c>
      <c r="H351" s="31">
        <f>IF($L351=0,"",_xlfn.MINIFS(Dados!$Q:$Q,Dados!$A:$A,$A351,Dados!$S:$S,$F351))</f>
        <v>425</v>
      </c>
      <c r="I351" s="31">
        <f>IF($H351="","",_xlfn.MAXIFS(Dados!$R:$R,Dados!$A:$A,$A351,Dados!$S:$S,$F351))</f>
        <v>921</v>
      </c>
      <c r="J351" s="32" t="str">
        <f>IF($D351&lt;&gt;"Folguista","",IFERROR(INDEX(Parâmetros!$D$52:$G$52,1,MIN(4,MAX(1,$W351))),""))</f>
        <v/>
      </c>
      <c r="K351" s="32" t="str">
        <f>IF(OR($AC351&lt;&gt;"",$Y351="Folga",$Y351="Folga trabalhada",$Y351="Férias (cadastro)",$Y351="Férias / afastamento",$Y351="Indeterminado (início da série)"),"",IF(OR($D351="6x1",$D351="FF 6x1"),IF(OR(WEEKDAY($F351,2)=6,WEEKDAY($F351,2)=7),"6x1 sáb/dom","6x1"),IF($D351="5x2","5x2",IF($H351="",IF($D351="Folguista",$J351,$E351),IF(OR($H351&gt;=Parâmetros!$E$18,$H351&lt;Parâmetros!$E$19),"C",IF($H351&lt;Parâmetros!$E$20,"A","B"))))))</f>
        <v>A</v>
      </c>
      <c r="L351" s="30">
        <f>SUMIFS(Dados!$E:$E,Dados!$A:$A,$A351,Dados!$S:$S,$F351)</f>
        <v>7.24</v>
      </c>
      <c r="M351" s="30">
        <f>IFERROR(INDEX(Parâmetros!$E$6:$E$11,MATCH($K351,Parâmetros!$A$6:$A$11,0)),"")</f>
        <v>7.58</v>
      </c>
      <c r="N351" s="33">
        <f t="shared" si="31"/>
        <v>0.95514511873350927</v>
      </c>
      <c r="O351" s="33">
        <f>Parâmetros!$E$13</f>
        <v>0.8</v>
      </c>
      <c r="P351" s="32" t="str">
        <f>IF(OR($M351="",$F351&gt;Parâmetros!$E$14),"Não","Sim")</f>
        <v>Sim</v>
      </c>
      <c r="Q351" s="32" t="str">
        <f t="shared" si="32"/>
        <v>Sim</v>
      </c>
      <c r="R351" s="32" t="str">
        <f t="shared" si="33"/>
        <v>Sim</v>
      </c>
      <c r="S351" s="30">
        <f t="shared" si="34"/>
        <v>0</v>
      </c>
      <c r="T351" s="32" t="str">
        <f>IF($Q351&lt;&gt;"Sim","",IF($N351&gt;Parâmetros!$E$15,"Sim","Não"))</f>
        <v>Não</v>
      </c>
      <c r="U351" s="17" t="str">
        <f t="shared" si="35"/>
        <v>Na meta</v>
      </c>
      <c r="V351" s="17" t="str">
        <f>IF($AC351&lt;&gt;"",IF($L351&gt;0,"ATENÇÃO · apontou em dia de "&amp;LOWER($AC351)&amp;" cadastrado","Exceção cadastrada · "&amp;$AC351)&amp;IF($AD351="",""," · "&amp;$AD351),IF($E351="Férias",IF($L351&gt;0,"ATENÇÃO · apontou estando de férias no cadastro","Férias no cadastro"),IF($Y351="Férias / afastamento","Afastamento · "&amp;($Z351+$AA351-1)&amp;" dias seguidos sem apontamento",IF($Y351="Folga trabalhada","ATENÇÃO · apontou em dia de folga da escala 5x2",IF($Y351="Folga",IF(AND($D351="5x2",OR(WEEKDAY($F351,2)=6,WEEKDAY($F351,2)=7)),"Folga de fim de semana da escala 5x2",IF(AND(OR($D351="6x1",$D351="FF 6x1"),WEEKDAY($F351,2)=6,FALSE()),"Folga de fim de semana · apontou no domingo anterior",IF(AND(OR($D351="6x1",$D351="FF 6x1"),WEEKDAY($F351,2)=7,AND($A351=$A350,$L350&gt;0)),"Folga de fim de semana · apontou no sábado",IF(AND(OR($D351="6x1",$D351="FF 6x1"),OR(WEEKDAY($F351,2)=6,WEEKDAY($F351,2)=7)),"Folga de fim de semana · sem apontamento no sábado nem no domingo","Folga prevista pelo ciclo")))),IF($Y351="Indeterminado (início da série)","Sem histórico anterior — informe o dia do ciclo no Cadastro",IF($Y351="Falta de registro",IF(OR(OR($D351="6x1",$D351="FF 6x1"),$D351="5x2"),"FALTA DE REGISTRO · dia útil da escala "&amp;$E351,"FALTA DE REGISTRO · dia "&amp;$W351&amp;" de "&amp;IFERROR(INDEX(Parâmetros!$B$39:$B$48,MATCH($E351,Parâmetros!$A$39:$A$48,0)),99)&amp;" do ciclo"),IF(OR($D351="6x1",$D351="FF 6x1"),IF(OR(AND(WEEKDAY($F351,2)=6,AND($A351=$A352,$L352&gt;0)),AND(WEEKDAY($F351,2)=7,AND($A351=$A350,$L350&gt;0))),"ATENÇÃO · apontou sábado e domingo no mesmo fim de semana",IF(OR(WEEKDAY($F351,2)=6,WEEKDAY($F351,2)=7),"Jornada de fim de semana do 6x1",IF(OR($H351&gt;=Parâmetros!$E$20,$H351&lt;Parâmetros!$E$19),"ATENÇÃO · 6x1 apontou fora do horário diurno","Jornada fixa do 6x1"))),IF($D351="5x2","Jornada fixa do 5x2",IF($D351="Folguista",IF($J351=$K351,"Evidência confirma sequência","DIVERGE · sequência "&amp;$J351&amp;" × evidência "&amp;$K351),IF($K351=$E351,"Evidência confirma cadastro","DIVERGE · cadastro "&amp;$E351&amp;" × evidência "&amp;$K351)))))))))))</f>
        <v>Evidência confirma cadastro</v>
      </c>
      <c r="W351" s="34">
        <f>IF(OR(OR($D351="6x1",$D351="FF 6x1"),$D351="5x2"),"",IF($AB351&lt;&gt;$AB350,IF(IFERROR(INDEX(Cadastro!$F$5:$F$243,$AB351),"")="",IF($L351&gt;0,1,0),IF(IFERROR(INDEX(Cadastro!$F$5:$F$243,$AB351),"")&lt;=IFERROR(INDEX(Parâmetros!$B$39:$B$48,MATCH($E351,Parâmetros!$A$39:$A$48,0)),99),IFERROR(INDEX(Cadastro!$F$5:$F$243,$AB351),""),0)),IF($L351&gt;0,IF(N($X350)&gt;0,1,N($W350)+1),IF(AND($L351=0,OR(N($W350)&gt;=IFERROR(INDEX(Parâmetros!$B$39:$B$48,MATCH($E351,Parâmetros!$A$39:$A$48,0)),99),AND(N($X350)&gt;0,N($X350)&lt;IFERROR(INDEX(Parâmetros!$C$39:$C$48,MATCH($E351,Parâmetros!$A$39:$A$48,0)),0)))),0,N($W350)+1))))</f>
        <v>5</v>
      </c>
      <c r="X351" s="34">
        <f>IF(OR(OR($D351="6x1",$D351="FF 6x1"),$D351="5x2"),"",IF($AB351&lt;&gt;$AB350,IF(IFERROR(INDEX(Cadastro!$F$5:$F$243,$AB351),"")="",0,IF(IFERROR(INDEX(Cadastro!$F$5:$F$243,$AB351),"")&gt;IFERROR(INDEX(Parâmetros!$B$39:$B$48,MATCH($E351,Parâmetros!$A$39:$A$48,0)),99),IFERROR(INDEX(Cadastro!$F$5:$F$243,$AB351),"")-IFERROR(INDEX(Parâmetros!$B$39:$B$48,MATCH($E351,Parâmetros!$A$39:$A$48,0)),99),0)),IF(AND($L351=0,OR(N($W350)&gt;=IFERROR(INDEX(Parâmetros!$B$39:$B$48,MATCH($E351,Parâmetros!$A$39:$A$48,0)),99),AND(N($X350)&gt;0,N($X350)&lt;IFERROR(INDEX(Parâmetros!$C$39:$C$48,MATCH($E351,Parâmetros!$A$39:$A$48,0)),0)))),N($X350)+1,0)))</f>
        <v>0</v>
      </c>
      <c r="Y351" t="str">
        <f>IF($AC351&lt;&gt;"",IF($L351&gt;0,$AC351&amp;" · com apontamento",$AC351),IF($E351="Férias",IF($L351&gt;0,"Férias · com apontamento","Férias (cadastro)"),IF(($Z351+$AA351-1)&gt;Parâmetros!$E$16,"Férias / afastamento",IF(AND($D351="5x2",OR(WEEKDAY($F351,2)=6,WEEKDAY($F351,2)=7)),IF($L351&gt;0,"Folga trabalhada","Folga"),IF($L351&gt;0,"Trabalhado",IF(OR(OR($D351="6x1",$D351="FF 6x1"),$D351="5x2"),IF(AND(OR($D351="6x1",$D351="FF 6x1"),OR(WEEKDAY($F351,2)=6,WEEKDAY($F351,2)=7)),"Folga","Falta de registro"),IF(AND($AB351&lt;&gt;$AB350,IFERROR(INDEX(Cadastro!$F$5:$F$243,$AB351),"")=""),"Indeterminado (início da série)",IF($X351&gt;0,"Folga","Falta de registro"))))))))</f>
        <v>Trabalhado</v>
      </c>
      <c r="Z351" s="34">
        <f>IF(OR($L351&gt;0,$F351&gt;Parâmetros!$E$14),0,IF($A351&lt;&gt;$A350,1,N($Z350)+1))</f>
        <v>0</v>
      </c>
      <c r="AA351" s="34">
        <f>IF(OR($L351&gt;0,$F351&gt;Parâmetros!$E$14),0,IF(OR($A351&lt;&gt;$A352,$F352&gt;Parâmetros!$E$14),1,N($AA352)+1))</f>
        <v>0</v>
      </c>
      <c r="AB351" s="31">
        <f>IFERROR(MATCH($A351&amp;"|"&amp;TEXT(_xlfn.MAXIFS(Cadastro!$E$5:$E$243,Cadastro!$A$5:$A$243,$A351,Cadastro!$E$5:$E$243,"&lt;="&amp;$F351),"yyyymmdd"),Cadastro!$I$5:$I$243,0),"")</f>
        <v>45</v>
      </c>
      <c r="AC351" t="str">
        <f>IFERROR(_xlfn.SINGLE(INDEX(Exceções!$D$5:$D$203,MATCH($A351&amp;"|"&amp;$F351,Exceções!$F$5:$F$203,0))),"")</f>
        <v/>
      </c>
      <c r="AD351" t="str">
        <f>IF($AC351="","",IFERROR(_xlfn.SINGLE(INDEX(Exceções!$E$5:$E$203,MATCH($A351&amp;"|"&amp;$F351,Exceções!$F$5:$F$203,0))),""))</f>
        <v/>
      </c>
    </row>
    <row r="352" spans="1:30" ht="15" hidden="1" customHeight="1" x14ac:dyDescent="0.25">
      <c r="A352" s="31">
        <v>56855</v>
      </c>
      <c r="B352" s="17" t="s">
        <v>42</v>
      </c>
      <c r="C352" s="17" t="str">
        <f>IFERROR(INDEX(Cadastro!$C$5:$C$243,$AB352),"NÃO INFORMADO")</f>
        <v>INS</v>
      </c>
      <c r="D352" s="17" t="str">
        <f>IFERROR(INDEX(Cadastro!$D$5:$D$243,$AB352),"")</f>
        <v>A</v>
      </c>
      <c r="E352" s="17" t="str">
        <f>IFERROR(INDEX(Cadastro!$G$5:$G$243,$AB352),"")</f>
        <v>A</v>
      </c>
      <c r="F352" s="29">
        <v>46314</v>
      </c>
      <c r="G352" s="32" t="str">
        <f t="shared" si="30"/>
        <v>seg</v>
      </c>
      <c r="H352" s="31" t="str">
        <f>IF($L352=0,"",_xlfn.MINIFS(Dados!$Q:$Q,Dados!$A:$A,$A352,Dados!$S:$S,$F352))</f>
        <v/>
      </c>
      <c r="I352" s="31" t="str">
        <f>IF($H352="","",_xlfn.MAXIFS(Dados!$R:$R,Dados!$A:$A,$A352,Dados!$S:$S,$F352))</f>
        <v/>
      </c>
      <c r="J352" s="32" t="str">
        <f>IF($D352&lt;&gt;"Folguista","",IFERROR(INDEX(Parâmetros!$D$52:$G$52,1,MIN(4,MAX(1,$W352))),""))</f>
        <v/>
      </c>
      <c r="K352" s="32" t="str">
        <f>IF(OR($AC352&lt;&gt;"",$Y352="Folga",$Y352="Folga trabalhada",$Y352="Férias (cadastro)",$Y352="Férias / afastamento",$Y352="Indeterminado (início da série)"),"",IF(OR($D352="6x1",$D352="FF 6x1"),IF(OR(WEEKDAY($F352,2)=6,WEEKDAY($F352,2)=7),"6x1 sáb/dom","6x1"),IF($D352="5x2","5x2",IF($H352="",IF($D352="Folguista",$J352,$E352),IF(OR($H352&gt;=Parâmetros!$E$18,$H352&lt;Parâmetros!$E$19),"C",IF($H352&lt;Parâmetros!$E$20,"A","B"))))))</f>
        <v/>
      </c>
      <c r="L352" s="30">
        <f>SUMIFS(Dados!$E:$E,Dados!$A:$A,$A352,Dados!$S:$S,$F352)</f>
        <v>0</v>
      </c>
      <c r="M352" s="30" t="str">
        <f>IFERROR(INDEX(Parâmetros!$E$6:$E$11,MATCH($K352,Parâmetros!$A$6:$A$11,0)),"")</f>
        <v/>
      </c>
      <c r="N352" s="33" t="str">
        <f t="shared" si="31"/>
        <v/>
      </c>
      <c r="O352" s="33">
        <f>Parâmetros!$E$13</f>
        <v>0.8</v>
      </c>
      <c r="P352" s="32" t="str">
        <f>IF(OR($M352="",$F352&gt;Parâmetros!$E$14),"Não","Sim")</f>
        <v>Não</v>
      </c>
      <c r="Q352" s="32" t="str">
        <f t="shared" si="32"/>
        <v/>
      </c>
      <c r="R352" s="32" t="str">
        <f t="shared" si="33"/>
        <v/>
      </c>
      <c r="S352" s="30" t="str">
        <f t="shared" si="34"/>
        <v/>
      </c>
      <c r="T352" s="32" t="str">
        <f>IF($Q352&lt;&gt;"Sim","",IF($N352&gt;Parâmetros!$E$15,"Sim","Não"))</f>
        <v/>
      </c>
      <c r="U352" s="17" t="str">
        <f t="shared" si="35"/>
        <v>Folga</v>
      </c>
      <c r="V352" s="17" t="str">
        <f>IF($AC352&lt;&gt;"",IF($L352&gt;0,"ATENÇÃO · apontou em dia de "&amp;LOWER($AC352)&amp;" cadastrado","Exceção cadastrada · "&amp;$AC352)&amp;IF($AD352="",""," · "&amp;$AD352),IF($E352="Férias",IF($L352&gt;0,"ATENÇÃO · apontou estando de férias no cadastro","Férias no cadastro"),IF($Y352="Férias / afastamento","Afastamento · "&amp;($Z352+$AA352-1)&amp;" dias seguidos sem apontamento",IF($Y352="Folga trabalhada","ATENÇÃO · apontou em dia de folga da escala 5x2",IF($Y352="Folga",IF(AND($D352="5x2",OR(WEEKDAY($F352,2)=6,WEEKDAY($F352,2)=7)),"Folga de fim de semana da escala 5x2",IF(AND(OR($D352="6x1",$D352="FF 6x1"),WEEKDAY($F352,2)=6,FALSE()),"Folga de fim de semana · apontou no domingo anterior",IF(AND(OR($D352="6x1",$D352="FF 6x1"),WEEKDAY($F352,2)=7,AND($A352=$A351,$L351&gt;0)),"Folga de fim de semana · apontou no sábado",IF(AND(OR($D352="6x1",$D352="FF 6x1"),OR(WEEKDAY($F352,2)=6,WEEKDAY($F352,2)=7)),"Folga de fim de semana · sem apontamento no sábado nem no domingo","Folga prevista pelo ciclo")))),IF($Y352="Indeterminado (início da série)","Sem histórico anterior — informe o dia do ciclo no Cadastro",IF($Y352="Falta de registro",IF(OR(OR($D352="6x1",$D352="FF 6x1"),$D352="5x2"),"FALTA DE REGISTRO · dia útil da escala "&amp;$E352,"FALTA DE REGISTRO · dia "&amp;$W352&amp;" de "&amp;IFERROR(INDEX(Parâmetros!$B$39:$B$48,MATCH($E352,Parâmetros!$A$39:$A$48,0)),99)&amp;" do ciclo"),IF(OR($D352="6x1",$D352="FF 6x1"),IF(OR(AND(WEEKDAY($F352,2)=6,AND($A352=$A353,$L353&gt;0)),AND(WEEKDAY($F352,2)=7,AND($A352=$A351,$L351&gt;0))),"ATENÇÃO · apontou sábado e domingo no mesmo fim de semana",IF(OR(WEEKDAY($F352,2)=6,WEEKDAY($F352,2)=7),"Jornada de fim de semana do 6x1",IF(OR($H352&gt;=Parâmetros!$E$20,$H352&lt;Parâmetros!$E$19),"ATENÇÃO · 6x1 apontou fora do horário diurno","Jornada fixa do 6x1"))),IF($D352="5x2","Jornada fixa do 5x2",IF($D352="Folguista",IF($J352=$K352,"Evidência confirma sequência","DIVERGE · sequência "&amp;$J352&amp;" × evidência "&amp;$K352),IF($K352=$E352,"Evidência confirma cadastro","DIVERGE · cadastro "&amp;$E352&amp;" × evidência "&amp;$K352)))))))))))</f>
        <v>Folga prevista pelo ciclo</v>
      </c>
      <c r="W352" s="34">
        <f>IF(OR(OR($D352="6x1",$D352="FF 6x1"),$D352="5x2"),"",IF($AB352&lt;&gt;$AB351,IF(IFERROR(INDEX(Cadastro!$F$5:$F$243,$AB352),"")="",IF($L352&gt;0,1,0),IF(IFERROR(INDEX(Cadastro!$F$5:$F$243,$AB352),"")&lt;=IFERROR(INDEX(Parâmetros!$B$39:$B$48,MATCH($E352,Parâmetros!$A$39:$A$48,0)),99),IFERROR(INDEX(Cadastro!$F$5:$F$243,$AB352),""),0)),IF($L352&gt;0,IF(N($X351)&gt;0,1,N($W351)+1),IF(AND($L352=0,OR(N($W351)&gt;=IFERROR(INDEX(Parâmetros!$B$39:$B$48,MATCH($E352,Parâmetros!$A$39:$A$48,0)),99),AND(N($X351)&gt;0,N($X351)&lt;IFERROR(INDEX(Parâmetros!$C$39:$C$48,MATCH($E352,Parâmetros!$A$39:$A$48,0)),0)))),0,N($W351)+1))))</f>
        <v>0</v>
      </c>
      <c r="X352" s="34">
        <f>IF(OR(OR($D352="6x1",$D352="FF 6x1"),$D352="5x2"),"",IF($AB352&lt;&gt;$AB351,IF(IFERROR(INDEX(Cadastro!$F$5:$F$243,$AB352),"")="",0,IF(IFERROR(INDEX(Cadastro!$F$5:$F$243,$AB352),"")&gt;IFERROR(INDEX(Parâmetros!$B$39:$B$48,MATCH($E352,Parâmetros!$A$39:$A$48,0)),99),IFERROR(INDEX(Cadastro!$F$5:$F$243,$AB352),"")-IFERROR(INDEX(Parâmetros!$B$39:$B$48,MATCH($E352,Parâmetros!$A$39:$A$48,0)),99),0)),IF(AND($L352=0,OR(N($W351)&gt;=IFERROR(INDEX(Parâmetros!$B$39:$B$48,MATCH($E352,Parâmetros!$A$39:$A$48,0)),99),AND(N($X351)&gt;0,N($X351)&lt;IFERROR(INDEX(Parâmetros!$C$39:$C$48,MATCH($E352,Parâmetros!$A$39:$A$48,0)),0)))),N($X351)+1,0)))</f>
        <v>1</v>
      </c>
      <c r="Y352" t="str">
        <f>IF($AC352&lt;&gt;"",IF($L352&gt;0,$AC352&amp;" · com apontamento",$AC352),IF($E352="Férias",IF($L352&gt;0,"Férias · com apontamento","Férias (cadastro)"),IF(($Z352+$AA352-1)&gt;Parâmetros!$E$16,"Férias / afastamento",IF(AND($D352="5x2",OR(WEEKDAY($F352,2)=6,WEEKDAY($F352,2)=7)),IF($L352&gt;0,"Folga trabalhada","Folga"),IF($L352&gt;0,"Trabalhado",IF(OR(OR($D352="6x1",$D352="FF 6x1"),$D352="5x2"),IF(AND(OR($D352="6x1",$D352="FF 6x1"),OR(WEEKDAY($F352,2)=6,WEEKDAY($F352,2)=7)),"Folga","Falta de registro"),IF(AND($AB352&lt;&gt;$AB351,IFERROR(INDEX(Cadastro!$F$5:$F$243,$AB352),"")=""),"Indeterminado (início da série)",IF($X352&gt;0,"Folga","Falta de registro"))))))))</f>
        <v>Folga</v>
      </c>
      <c r="Z352" s="34">
        <f>IF(OR($L352&gt;0,$F352&gt;Parâmetros!$E$14),0,IF($A352&lt;&gt;$A351,1,N($Z351)+1))</f>
        <v>1</v>
      </c>
      <c r="AA352" s="34">
        <f>IF(OR($L352&gt;0,$F352&gt;Parâmetros!$E$14),0,IF(OR($A352&lt;&gt;$A353,$F353&gt;Parâmetros!$E$14),1,N($AA353)+1))</f>
        <v>1</v>
      </c>
      <c r="AB352" s="31">
        <f>IFERROR(MATCH($A352&amp;"|"&amp;TEXT(_xlfn.MAXIFS(Cadastro!$E$5:$E$243,Cadastro!$A$5:$A$243,$A352,Cadastro!$E$5:$E$243,"&lt;="&amp;$F352),"yyyymmdd"),Cadastro!$I$5:$I$243,0),"")</f>
        <v>45</v>
      </c>
      <c r="AC352" t="str">
        <f>IFERROR(_xlfn.SINGLE(INDEX(Exceções!$D$5:$D$203,MATCH($A352&amp;"|"&amp;$F352,Exceções!$F$5:$F$203,0))),"")</f>
        <v/>
      </c>
      <c r="AD352" t="str">
        <f>IF($AC352="","",IFERROR(_xlfn.SINGLE(INDEX(Exceções!$E$5:$E$203,MATCH($A352&amp;"|"&amp;$F352,Exceções!$F$5:$F$203,0))),""))</f>
        <v/>
      </c>
    </row>
    <row r="353" spans="1:30" ht="15" hidden="1" customHeight="1" x14ac:dyDescent="0.25">
      <c r="A353" s="31">
        <v>56855</v>
      </c>
      <c r="B353" s="17" t="s">
        <v>42</v>
      </c>
      <c r="C353" s="17" t="str">
        <f>IFERROR(INDEX(Cadastro!$C$5:$C$243,$AB353),"NÃO INFORMADO")</f>
        <v>INS</v>
      </c>
      <c r="D353" s="17" t="str">
        <f>IFERROR(INDEX(Cadastro!$D$5:$D$243,$AB353),"")</f>
        <v>A</v>
      </c>
      <c r="E353" s="17" t="str">
        <f>IFERROR(INDEX(Cadastro!$G$5:$G$243,$AB353),"")</f>
        <v>A</v>
      </c>
      <c r="F353" s="29">
        <v>46315</v>
      </c>
      <c r="G353" s="32" t="str">
        <f t="shared" si="30"/>
        <v>ter</v>
      </c>
      <c r="H353" s="31">
        <f>IF($L353=0,"",_xlfn.MINIFS(Dados!$Q:$Q,Dados!$A:$A,$A353,Dados!$S:$S,$F353))</f>
        <v>433</v>
      </c>
      <c r="I353" s="31">
        <f>IF($H353="","",_xlfn.MAXIFS(Dados!$R:$R,Dados!$A:$A,$A353,Dados!$S:$S,$F353))</f>
        <v>926</v>
      </c>
      <c r="J353" s="32" t="str">
        <f>IF($D353&lt;&gt;"Folguista","",IFERROR(INDEX(Parâmetros!$D$52:$G$52,1,MIN(4,MAX(1,$W353))),""))</f>
        <v/>
      </c>
      <c r="K353" s="32" t="str">
        <f>IF(OR($AC353&lt;&gt;"",$Y353="Folga",$Y353="Folga trabalhada",$Y353="Férias (cadastro)",$Y353="Férias / afastamento",$Y353="Indeterminado (início da série)"),"",IF(OR($D353="6x1",$D353="FF 6x1"),IF(OR(WEEKDAY($F353,2)=6,WEEKDAY($F353,2)=7),"6x1 sáb/dom","6x1"),IF($D353="5x2","5x2",IF($H353="",IF($D353="Folguista",$J353,$E353),IF(OR($H353&gt;=Parâmetros!$E$18,$H353&lt;Parâmetros!$E$19),"C",IF($H353&lt;Parâmetros!$E$20,"A","B"))))))</f>
        <v>A</v>
      </c>
      <c r="L353" s="30">
        <f>SUMIFS(Dados!$E:$E,Dados!$A:$A,$A353,Dados!$S:$S,$F353)</f>
        <v>7.129999999999999</v>
      </c>
      <c r="M353" s="30">
        <f>IFERROR(INDEX(Parâmetros!$E$6:$E$11,MATCH($K353,Parâmetros!$A$6:$A$11,0)),"")</f>
        <v>7.58</v>
      </c>
      <c r="N353" s="33">
        <f t="shared" si="31"/>
        <v>0.94063324538258564</v>
      </c>
      <c r="O353" s="33">
        <f>Parâmetros!$E$13</f>
        <v>0.8</v>
      </c>
      <c r="P353" s="32" t="str">
        <f>IF(OR($M353="",$F353&gt;Parâmetros!$E$14),"Não","Sim")</f>
        <v>Sim</v>
      </c>
      <c r="Q353" s="32" t="str">
        <f t="shared" si="32"/>
        <v>Sim</v>
      </c>
      <c r="R353" s="32" t="str">
        <f t="shared" si="33"/>
        <v>Sim</v>
      </c>
      <c r="S353" s="30">
        <f t="shared" si="34"/>
        <v>0</v>
      </c>
      <c r="T353" s="32" t="str">
        <f>IF($Q353&lt;&gt;"Sim","",IF($N353&gt;Parâmetros!$E$15,"Sim","Não"))</f>
        <v>Não</v>
      </c>
      <c r="U353" s="17" t="str">
        <f t="shared" si="35"/>
        <v>Na meta</v>
      </c>
      <c r="V353" s="17" t="str">
        <f>IF($AC353&lt;&gt;"",IF($L353&gt;0,"ATENÇÃO · apontou em dia de "&amp;LOWER($AC353)&amp;" cadastrado","Exceção cadastrada · "&amp;$AC353)&amp;IF($AD353="",""," · "&amp;$AD353),IF($E353="Férias",IF($L353&gt;0,"ATENÇÃO · apontou estando de férias no cadastro","Férias no cadastro"),IF($Y353="Férias / afastamento","Afastamento · "&amp;($Z353+$AA353-1)&amp;" dias seguidos sem apontamento",IF($Y353="Folga trabalhada","ATENÇÃO · apontou em dia de folga da escala 5x2",IF($Y353="Folga",IF(AND($D353="5x2",OR(WEEKDAY($F353,2)=6,WEEKDAY($F353,2)=7)),"Folga de fim de semana da escala 5x2",IF(AND(OR($D353="6x1",$D353="FF 6x1"),WEEKDAY($F353,2)=6,FALSE()),"Folga de fim de semana · apontou no domingo anterior",IF(AND(OR($D353="6x1",$D353="FF 6x1"),WEEKDAY($F353,2)=7,AND($A353=$A352,$L352&gt;0)),"Folga de fim de semana · apontou no sábado",IF(AND(OR($D353="6x1",$D353="FF 6x1"),OR(WEEKDAY($F353,2)=6,WEEKDAY($F353,2)=7)),"Folga de fim de semana · sem apontamento no sábado nem no domingo","Folga prevista pelo ciclo")))),IF($Y353="Indeterminado (início da série)","Sem histórico anterior — informe o dia do ciclo no Cadastro",IF($Y353="Falta de registro",IF(OR(OR($D353="6x1",$D353="FF 6x1"),$D353="5x2"),"FALTA DE REGISTRO · dia útil da escala "&amp;$E353,"FALTA DE REGISTRO · dia "&amp;$W353&amp;" de "&amp;IFERROR(INDEX(Parâmetros!$B$39:$B$48,MATCH($E353,Parâmetros!$A$39:$A$48,0)),99)&amp;" do ciclo"),IF(OR($D353="6x1",$D353="FF 6x1"),IF(OR(AND(WEEKDAY($F353,2)=6,AND($A353=$A354,$L354&gt;0)),AND(WEEKDAY($F353,2)=7,AND($A353=$A352,$L352&gt;0))),"ATENÇÃO · apontou sábado e domingo no mesmo fim de semana",IF(OR(WEEKDAY($F353,2)=6,WEEKDAY($F353,2)=7),"Jornada de fim de semana do 6x1",IF(OR($H353&gt;=Parâmetros!$E$20,$H353&lt;Parâmetros!$E$19),"ATENÇÃO · 6x1 apontou fora do horário diurno","Jornada fixa do 6x1"))),IF($D353="5x2","Jornada fixa do 5x2",IF($D353="Folguista",IF($J353=$K353,"Evidência confirma sequência","DIVERGE · sequência "&amp;$J353&amp;" × evidência "&amp;$K353),IF($K353=$E353,"Evidência confirma cadastro","DIVERGE · cadastro "&amp;$E353&amp;" × evidência "&amp;$K353)))))))))))</f>
        <v>Evidência confirma cadastro</v>
      </c>
      <c r="W353" s="34">
        <f>IF(OR(OR($D353="6x1",$D353="FF 6x1"),$D353="5x2"),"",IF($AB353&lt;&gt;$AB352,IF(IFERROR(INDEX(Cadastro!$F$5:$F$243,$AB353),"")="",IF($L353&gt;0,1,0),IF(IFERROR(INDEX(Cadastro!$F$5:$F$243,$AB353),"")&lt;=IFERROR(INDEX(Parâmetros!$B$39:$B$48,MATCH($E353,Parâmetros!$A$39:$A$48,0)),99),IFERROR(INDEX(Cadastro!$F$5:$F$243,$AB353),""),0)),IF($L353&gt;0,IF(N($X352)&gt;0,1,N($W352)+1),IF(AND($L353=0,OR(N($W352)&gt;=IFERROR(INDEX(Parâmetros!$B$39:$B$48,MATCH($E353,Parâmetros!$A$39:$A$48,0)),99),AND(N($X352)&gt;0,N($X352)&lt;IFERROR(INDEX(Parâmetros!$C$39:$C$48,MATCH($E353,Parâmetros!$A$39:$A$48,0)),0)))),0,N($W352)+1))))</f>
        <v>1</v>
      </c>
      <c r="X353" s="34">
        <f>IF(OR(OR($D353="6x1",$D353="FF 6x1"),$D353="5x2"),"",IF($AB353&lt;&gt;$AB352,IF(IFERROR(INDEX(Cadastro!$F$5:$F$243,$AB353),"")="",0,IF(IFERROR(INDEX(Cadastro!$F$5:$F$243,$AB353),"")&gt;IFERROR(INDEX(Parâmetros!$B$39:$B$48,MATCH($E353,Parâmetros!$A$39:$A$48,0)),99),IFERROR(INDEX(Cadastro!$F$5:$F$243,$AB353),"")-IFERROR(INDEX(Parâmetros!$B$39:$B$48,MATCH($E353,Parâmetros!$A$39:$A$48,0)),99),0)),IF(AND($L353=0,OR(N($W352)&gt;=IFERROR(INDEX(Parâmetros!$B$39:$B$48,MATCH($E353,Parâmetros!$A$39:$A$48,0)),99),AND(N($X352)&gt;0,N($X352)&lt;IFERROR(INDEX(Parâmetros!$C$39:$C$48,MATCH($E353,Parâmetros!$A$39:$A$48,0)),0)))),N($X352)+1,0)))</f>
        <v>0</v>
      </c>
      <c r="Y353" t="str">
        <f>IF($AC353&lt;&gt;"",IF($L353&gt;0,$AC353&amp;" · com apontamento",$AC353),IF($E353="Férias",IF($L353&gt;0,"Férias · com apontamento","Férias (cadastro)"),IF(($Z353+$AA353-1)&gt;Parâmetros!$E$16,"Férias / afastamento",IF(AND($D353="5x2",OR(WEEKDAY($F353,2)=6,WEEKDAY($F353,2)=7)),IF($L353&gt;0,"Folga trabalhada","Folga"),IF($L353&gt;0,"Trabalhado",IF(OR(OR($D353="6x1",$D353="FF 6x1"),$D353="5x2"),IF(AND(OR($D353="6x1",$D353="FF 6x1"),OR(WEEKDAY($F353,2)=6,WEEKDAY($F353,2)=7)),"Folga","Falta de registro"),IF(AND($AB353&lt;&gt;$AB352,IFERROR(INDEX(Cadastro!$F$5:$F$243,$AB353),"")=""),"Indeterminado (início da série)",IF($X353&gt;0,"Folga","Falta de registro"))))))))</f>
        <v>Trabalhado</v>
      </c>
      <c r="Z353" s="34">
        <f>IF(OR($L353&gt;0,$F353&gt;Parâmetros!$E$14),0,IF($A353&lt;&gt;$A352,1,N($Z352)+1))</f>
        <v>0</v>
      </c>
      <c r="AA353" s="34">
        <f>IF(OR($L353&gt;0,$F353&gt;Parâmetros!$E$14),0,IF(OR($A353&lt;&gt;$A354,$F354&gt;Parâmetros!$E$14),1,N($AA354)+1))</f>
        <v>0</v>
      </c>
      <c r="AB353" s="31">
        <f>IFERROR(MATCH($A353&amp;"|"&amp;TEXT(_xlfn.MAXIFS(Cadastro!$E$5:$E$243,Cadastro!$A$5:$A$243,$A353,Cadastro!$E$5:$E$243,"&lt;="&amp;$F353),"yyyymmdd"),Cadastro!$I$5:$I$243,0),"")</f>
        <v>45</v>
      </c>
      <c r="AC353" t="str">
        <f>IFERROR(_xlfn.SINGLE(INDEX(Exceções!$D$5:$D$203,MATCH($A353&amp;"|"&amp;$F353,Exceções!$F$5:$F$203,0))),"")</f>
        <v/>
      </c>
      <c r="AD353" t="str">
        <f>IF($AC353="","",IFERROR(_xlfn.SINGLE(INDEX(Exceções!$E$5:$E$203,MATCH($A353&amp;"|"&amp;$F353,Exceções!$F$5:$F$203,0))),""))</f>
        <v/>
      </c>
    </row>
    <row r="354" spans="1:30" ht="15" hidden="1" customHeight="1" x14ac:dyDescent="0.25">
      <c r="A354" s="31">
        <v>56855</v>
      </c>
      <c r="B354" s="17" t="s">
        <v>42</v>
      </c>
      <c r="C354" s="17" t="str">
        <f>IFERROR(INDEX(Cadastro!$C$5:$C$243,$AB354),"NÃO INFORMADO")</f>
        <v>INS</v>
      </c>
      <c r="D354" s="17" t="str">
        <f>IFERROR(INDEX(Cadastro!$D$5:$D$243,$AB354),"")</f>
        <v>A</v>
      </c>
      <c r="E354" s="17" t="str">
        <f>IFERROR(INDEX(Cadastro!$G$5:$G$243,$AB354),"")</f>
        <v>A</v>
      </c>
      <c r="F354" s="29">
        <v>46316</v>
      </c>
      <c r="G354" s="32" t="str">
        <f t="shared" si="30"/>
        <v>qua</v>
      </c>
      <c r="H354" s="31">
        <f>IF($L354=0,"",_xlfn.MINIFS(Dados!$Q:$Q,Dados!$A:$A,$A354,Dados!$S:$S,$F354))</f>
        <v>429</v>
      </c>
      <c r="I354" s="31">
        <f>IF($H354="","",_xlfn.MAXIFS(Dados!$R:$R,Dados!$A:$A,$A354,Dados!$S:$S,$F354))</f>
        <v>921</v>
      </c>
      <c r="J354" s="32" t="str">
        <f>IF($D354&lt;&gt;"Folguista","",IFERROR(INDEX(Parâmetros!$D$52:$G$52,1,MIN(4,MAX(1,$W354))),""))</f>
        <v/>
      </c>
      <c r="K354" s="32" t="str">
        <f>IF(OR($AC354&lt;&gt;"",$Y354="Folga",$Y354="Folga trabalhada",$Y354="Férias (cadastro)",$Y354="Férias / afastamento",$Y354="Indeterminado (início da série)"),"",IF(OR($D354="6x1",$D354="FF 6x1"),IF(OR(WEEKDAY($F354,2)=6,WEEKDAY($F354,2)=7),"6x1 sáb/dom","6x1"),IF($D354="5x2","5x2",IF($H354="",IF($D354="Folguista",$J354,$E354),IF(OR($H354&gt;=Parâmetros!$E$18,$H354&lt;Parâmetros!$E$19),"C",IF($H354&lt;Parâmetros!$E$20,"A","B"))))))</f>
        <v>A</v>
      </c>
      <c r="L354" s="30">
        <f>SUMIFS(Dados!$E:$E,Dados!$A:$A,$A354,Dados!$S:$S,$F354)</f>
        <v>7.05</v>
      </c>
      <c r="M354" s="30">
        <f>IFERROR(INDEX(Parâmetros!$E$6:$E$11,MATCH($K354,Parâmetros!$A$6:$A$11,0)),"")</f>
        <v>7.58</v>
      </c>
      <c r="N354" s="33">
        <f t="shared" si="31"/>
        <v>0.93007915567282318</v>
      </c>
      <c r="O354" s="33">
        <f>Parâmetros!$E$13</f>
        <v>0.8</v>
      </c>
      <c r="P354" s="32" t="str">
        <f>IF(OR($M354="",$F354&gt;Parâmetros!$E$14),"Não","Sim")</f>
        <v>Sim</v>
      </c>
      <c r="Q354" s="32" t="str">
        <f t="shared" si="32"/>
        <v>Sim</v>
      </c>
      <c r="R354" s="32" t="str">
        <f t="shared" si="33"/>
        <v>Sim</v>
      </c>
      <c r="S354" s="30">
        <f t="shared" si="34"/>
        <v>0</v>
      </c>
      <c r="T354" s="32" t="str">
        <f>IF($Q354&lt;&gt;"Sim","",IF($N354&gt;Parâmetros!$E$15,"Sim","Não"))</f>
        <v>Não</v>
      </c>
      <c r="U354" s="17" t="str">
        <f t="shared" si="35"/>
        <v>Na meta</v>
      </c>
      <c r="V354" s="17" t="str">
        <f>IF($AC354&lt;&gt;"",IF($L354&gt;0,"ATENÇÃO · apontou em dia de "&amp;LOWER($AC354)&amp;" cadastrado","Exceção cadastrada · "&amp;$AC354)&amp;IF($AD354="",""," · "&amp;$AD354),IF($E354="Férias",IF($L354&gt;0,"ATENÇÃO · apontou estando de férias no cadastro","Férias no cadastro"),IF($Y354="Férias / afastamento","Afastamento · "&amp;($Z354+$AA354-1)&amp;" dias seguidos sem apontamento",IF($Y354="Folga trabalhada","ATENÇÃO · apontou em dia de folga da escala 5x2",IF($Y354="Folga",IF(AND($D354="5x2",OR(WEEKDAY($F354,2)=6,WEEKDAY($F354,2)=7)),"Folga de fim de semana da escala 5x2",IF(AND(OR($D354="6x1",$D354="FF 6x1"),WEEKDAY($F354,2)=6,FALSE()),"Folga de fim de semana · apontou no domingo anterior",IF(AND(OR($D354="6x1",$D354="FF 6x1"),WEEKDAY($F354,2)=7,AND($A354=$A353,$L353&gt;0)),"Folga de fim de semana · apontou no sábado",IF(AND(OR($D354="6x1",$D354="FF 6x1"),OR(WEEKDAY($F354,2)=6,WEEKDAY($F354,2)=7)),"Folga de fim de semana · sem apontamento no sábado nem no domingo","Folga prevista pelo ciclo")))),IF($Y354="Indeterminado (início da série)","Sem histórico anterior — informe o dia do ciclo no Cadastro",IF($Y354="Falta de registro",IF(OR(OR($D354="6x1",$D354="FF 6x1"),$D354="5x2"),"FALTA DE REGISTRO · dia útil da escala "&amp;$E354,"FALTA DE REGISTRO · dia "&amp;$W354&amp;" de "&amp;IFERROR(INDEX(Parâmetros!$B$39:$B$48,MATCH($E354,Parâmetros!$A$39:$A$48,0)),99)&amp;" do ciclo"),IF(OR($D354="6x1",$D354="FF 6x1"),IF(OR(AND(WEEKDAY($F354,2)=6,AND($A354=$A355,$L355&gt;0)),AND(WEEKDAY($F354,2)=7,AND($A354=$A353,$L353&gt;0))),"ATENÇÃO · apontou sábado e domingo no mesmo fim de semana",IF(OR(WEEKDAY($F354,2)=6,WEEKDAY($F354,2)=7),"Jornada de fim de semana do 6x1",IF(OR($H354&gt;=Parâmetros!$E$20,$H354&lt;Parâmetros!$E$19),"ATENÇÃO · 6x1 apontou fora do horário diurno","Jornada fixa do 6x1"))),IF($D354="5x2","Jornada fixa do 5x2",IF($D354="Folguista",IF($J354=$K354,"Evidência confirma sequência","DIVERGE · sequência "&amp;$J354&amp;" × evidência "&amp;$K354),IF($K354=$E354,"Evidência confirma cadastro","DIVERGE · cadastro "&amp;$E354&amp;" × evidência "&amp;$K354)))))))))))</f>
        <v>Evidência confirma cadastro</v>
      </c>
      <c r="W354" s="34">
        <f>IF(OR(OR($D354="6x1",$D354="FF 6x1"),$D354="5x2"),"",IF($AB354&lt;&gt;$AB353,IF(IFERROR(INDEX(Cadastro!$F$5:$F$243,$AB354),"")="",IF($L354&gt;0,1,0),IF(IFERROR(INDEX(Cadastro!$F$5:$F$243,$AB354),"")&lt;=IFERROR(INDEX(Parâmetros!$B$39:$B$48,MATCH($E354,Parâmetros!$A$39:$A$48,0)),99),IFERROR(INDEX(Cadastro!$F$5:$F$243,$AB354),""),0)),IF($L354&gt;0,IF(N($X353)&gt;0,1,N($W353)+1),IF(AND($L354=0,OR(N($W353)&gt;=IFERROR(INDEX(Parâmetros!$B$39:$B$48,MATCH($E354,Parâmetros!$A$39:$A$48,0)),99),AND(N($X353)&gt;0,N($X353)&lt;IFERROR(INDEX(Parâmetros!$C$39:$C$48,MATCH($E354,Parâmetros!$A$39:$A$48,0)),0)))),0,N($W353)+1))))</f>
        <v>2</v>
      </c>
      <c r="X354" s="34">
        <f>IF(OR(OR($D354="6x1",$D354="FF 6x1"),$D354="5x2"),"",IF($AB354&lt;&gt;$AB353,IF(IFERROR(INDEX(Cadastro!$F$5:$F$243,$AB354),"")="",0,IF(IFERROR(INDEX(Cadastro!$F$5:$F$243,$AB354),"")&gt;IFERROR(INDEX(Parâmetros!$B$39:$B$48,MATCH($E354,Parâmetros!$A$39:$A$48,0)),99),IFERROR(INDEX(Cadastro!$F$5:$F$243,$AB354),"")-IFERROR(INDEX(Parâmetros!$B$39:$B$48,MATCH($E354,Parâmetros!$A$39:$A$48,0)),99),0)),IF(AND($L354=0,OR(N($W353)&gt;=IFERROR(INDEX(Parâmetros!$B$39:$B$48,MATCH($E354,Parâmetros!$A$39:$A$48,0)),99),AND(N($X353)&gt;0,N($X353)&lt;IFERROR(INDEX(Parâmetros!$C$39:$C$48,MATCH($E354,Parâmetros!$A$39:$A$48,0)),0)))),N($X353)+1,0)))</f>
        <v>0</v>
      </c>
      <c r="Y354" t="str">
        <f>IF($AC354&lt;&gt;"",IF($L354&gt;0,$AC354&amp;" · com apontamento",$AC354),IF($E354="Férias",IF($L354&gt;0,"Férias · com apontamento","Férias (cadastro)"),IF(($Z354+$AA354-1)&gt;Parâmetros!$E$16,"Férias / afastamento",IF(AND($D354="5x2",OR(WEEKDAY($F354,2)=6,WEEKDAY($F354,2)=7)),IF($L354&gt;0,"Folga trabalhada","Folga"),IF($L354&gt;0,"Trabalhado",IF(OR(OR($D354="6x1",$D354="FF 6x1"),$D354="5x2"),IF(AND(OR($D354="6x1",$D354="FF 6x1"),OR(WEEKDAY($F354,2)=6,WEEKDAY($F354,2)=7)),"Folga","Falta de registro"),IF(AND($AB354&lt;&gt;$AB353,IFERROR(INDEX(Cadastro!$F$5:$F$243,$AB354),"")=""),"Indeterminado (início da série)",IF($X354&gt;0,"Folga","Falta de registro"))))))))</f>
        <v>Trabalhado</v>
      </c>
      <c r="Z354" s="34">
        <f>IF(OR($L354&gt;0,$F354&gt;Parâmetros!$E$14),0,IF($A354&lt;&gt;$A353,1,N($Z353)+1))</f>
        <v>0</v>
      </c>
      <c r="AA354" s="34">
        <f>IF(OR($L354&gt;0,$F354&gt;Parâmetros!$E$14),0,IF(OR($A354&lt;&gt;$A355,$F355&gt;Parâmetros!$E$14),1,N($AA355)+1))</f>
        <v>0</v>
      </c>
      <c r="AB354" s="31">
        <f>IFERROR(MATCH($A354&amp;"|"&amp;TEXT(_xlfn.MAXIFS(Cadastro!$E$5:$E$243,Cadastro!$A$5:$A$243,$A354,Cadastro!$E$5:$E$243,"&lt;="&amp;$F354),"yyyymmdd"),Cadastro!$I$5:$I$243,0),"")</f>
        <v>45</v>
      </c>
      <c r="AC354" t="str">
        <f>IFERROR(_xlfn.SINGLE(INDEX(Exceções!$D$5:$D$203,MATCH($A354&amp;"|"&amp;$F354,Exceções!$F$5:$F$203,0))),"")</f>
        <v/>
      </c>
      <c r="AD354" t="str">
        <f>IF($AC354="","",IFERROR(_xlfn.SINGLE(INDEX(Exceções!$E$5:$E$203,MATCH($A354&amp;"|"&amp;$F354,Exceções!$F$5:$F$203,0))),""))</f>
        <v/>
      </c>
    </row>
    <row r="355" spans="1:30" ht="15" hidden="1" customHeight="1" x14ac:dyDescent="0.25">
      <c r="A355" s="31">
        <v>56855</v>
      </c>
      <c r="B355" s="17" t="s">
        <v>42</v>
      </c>
      <c r="C355" s="17" t="str">
        <f>IFERROR(INDEX(Cadastro!$C$5:$C$243,$AB355),"NÃO INFORMADO")</f>
        <v>INS</v>
      </c>
      <c r="D355" s="17" t="str">
        <f>IFERROR(INDEX(Cadastro!$D$5:$D$243,$AB355),"")</f>
        <v>A</v>
      </c>
      <c r="E355" s="17" t="str">
        <f>IFERROR(INDEX(Cadastro!$G$5:$G$243,$AB355),"")</f>
        <v>A</v>
      </c>
      <c r="F355" s="29">
        <v>46317</v>
      </c>
      <c r="G355" s="32" t="str">
        <f t="shared" si="30"/>
        <v>qui</v>
      </c>
      <c r="H355" s="31" t="str">
        <f>IF($L355=0,"",_xlfn.MINIFS(Dados!$Q:$Q,Dados!$A:$A,$A355,Dados!$S:$S,$F355))</f>
        <v/>
      </c>
      <c r="I355" s="31" t="str">
        <f>IF($H355="","",_xlfn.MAXIFS(Dados!$R:$R,Dados!$A:$A,$A355,Dados!$S:$S,$F355))</f>
        <v/>
      </c>
      <c r="J355" s="32" t="str">
        <f>IF($D355&lt;&gt;"Folguista","",IFERROR(INDEX(Parâmetros!$D$52:$G$52,1,MIN(4,MAX(1,$W355))),""))</f>
        <v/>
      </c>
      <c r="K355" s="32" t="str">
        <f>IF(OR($AC355&lt;&gt;"",$Y355="Folga",$Y355="Folga trabalhada",$Y355="Férias (cadastro)",$Y355="Férias / afastamento",$Y355="Indeterminado (início da série)"),"",IF(OR($D355="6x1",$D355="FF 6x1"),IF(OR(WEEKDAY($F355,2)=6,WEEKDAY($F355,2)=7),"6x1 sáb/dom","6x1"),IF($D355="5x2","5x2",IF($H355="",IF($D355="Folguista",$J355,$E355),IF(OR($H355&gt;=Parâmetros!$E$18,$H355&lt;Parâmetros!$E$19),"C",IF($H355&lt;Parâmetros!$E$20,"A","B"))))))</f>
        <v/>
      </c>
      <c r="L355" s="30">
        <f>SUMIFS(Dados!$E:$E,Dados!$A:$A,$A355,Dados!$S:$S,$F355)</f>
        <v>0</v>
      </c>
      <c r="M355" s="30" t="str">
        <f>IFERROR(INDEX(Parâmetros!$E$6:$E$11,MATCH($K355,Parâmetros!$A$6:$A$11,0)),"")</f>
        <v/>
      </c>
      <c r="N355" s="33" t="str">
        <f t="shared" si="31"/>
        <v/>
      </c>
      <c r="O355" s="33">
        <f>Parâmetros!$E$13</f>
        <v>0.8</v>
      </c>
      <c r="P355" s="32" t="str">
        <f>IF(OR($M355="",$F355&gt;Parâmetros!$E$14),"Não","Sim")</f>
        <v>Não</v>
      </c>
      <c r="Q355" s="32" t="str">
        <f t="shared" si="32"/>
        <v/>
      </c>
      <c r="R355" s="32" t="str">
        <f t="shared" si="33"/>
        <v/>
      </c>
      <c r="S355" s="30" t="str">
        <f t="shared" si="34"/>
        <v/>
      </c>
      <c r="T355" s="32" t="str">
        <f>IF($Q355&lt;&gt;"Sim","",IF($N355&gt;Parâmetros!$E$15,"Sim","Não"))</f>
        <v/>
      </c>
      <c r="U355" s="17" t="str">
        <f t="shared" si="35"/>
        <v>Folga</v>
      </c>
      <c r="V355" s="17" t="str">
        <f>IF($AC355&lt;&gt;"",IF($L355&gt;0,"ATENÇÃO · apontou em dia de "&amp;LOWER($AC355)&amp;" cadastrado","Exceção cadastrada · "&amp;$AC355)&amp;IF($AD355="",""," · "&amp;$AD355),IF($E355="Férias",IF($L355&gt;0,"ATENÇÃO · apontou estando de férias no cadastro","Férias no cadastro"),IF($Y355="Férias / afastamento","Afastamento · "&amp;($Z355+$AA355-1)&amp;" dias seguidos sem apontamento",IF($Y355="Folga trabalhada","ATENÇÃO · apontou em dia de folga da escala 5x2",IF($Y355="Folga",IF(AND($D355="5x2",OR(WEEKDAY($F355,2)=6,WEEKDAY($F355,2)=7)),"Folga de fim de semana da escala 5x2",IF(AND(OR($D355="6x1",$D355="FF 6x1"),WEEKDAY($F355,2)=6,FALSE()),"Folga de fim de semana · apontou no domingo anterior",IF(AND(OR($D355="6x1",$D355="FF 6x1"),WEEKDAY($F355,2)=7,AND($A355=$A354,$L354&gt;0)),"Folga de fim de semana · apontou no sábado",IF(AND(OR($D355="6x1",$D355="FF 6x1"),OR(WEEKDAY($F355,2)=6,WEEKDAY($F355,2)=7)),"Folga de fim de semana · sem apontamento no sábado nem no domingo","Folga prevista pelo ciclo")))),IF($Y355="Indeterminado (início da série)","Sem histórico anterior — informe o dia do ciclo no Cadastro",IF($Y355="Falta de registro",IF(OR(OR($D355="6x1",$D355="FF 6x1"),$D355="5x2"),"FALTA DE REGISTRO · dia útil da escala "&amp;$E355,"FALTA DE REGISTRO · dia "&amp;$W355&amp;" de "&amp;IFERROR(INDEX(Parâmetros!$B$39:$B$48,MATCH($E355,Parâmetros!$A$39:$A$48,0)),99)&amp;" do ciclo"),IF(OR($D355="6x1",$D355="FF 6x1"),IF(OR(AND(WEEKDAY($F355,2)=6,AND($A355=$A356,$L356&gt;0)),AND(WEEKDAY($F355,2)=7,AND($A355=$A354,$L354&gt;0))),"ATENÇÃO · apontou sábado e domingo no mesmo fim de semana",IF(OR(WEEKDAY($F355,2)=6,WEEKDAY($F355,2)=7),"Jornada de fim de semana do 6x1",IF(OR($H355&gt;=Parâmetros!$E$20,$H355&lt;Parâmetros!$E$19),"ATENÇÃO · 6x1 apontou fora do horário diurno","Jornada fixa do 6x1"))),IF($D355="5x2","Jornada fixa do 5x2",IF($D355="Folguista",IF($J355=$K355,"Evidência confirma sequência","DIVERGE · sequência "&amp;$J355&amp;" × evidência "&amp;$K355),IF($K355=$E355,"Evidência confirma cadastro","DIVERGE · cadastro "&amp;$E355&amp;" × evidência "&amp;$K355)))))))))))</f>
        <v>Exceção cadastrada · Folga · Folga de escala</v>
      </c>
      <c r="W355" s="34">
        <f>IF(OR(OR($D355="6x1",$D355="FF 6x1"),$D355="5x2"),"",IF($AB355&lt;&gt;$AB354,IF(IFERROR(INDEX(Cadastro!$F$5:$F$243,$AB355),"")="",IF($L355&gt;0,1,0),IF(IFERROR(INDEX(Cadastro!$F$5:$F$243,$AB355),"")&lt;=IFERROR(INDEX(Parâmetros!$B$39:$B$48,MATCH($E355,Parâmetros!$A$39:$A$48,0)),99),IFERROR(INDEX(Cadastro!$F$5:$F$243,$AB355),""),0)),IF($L355&gt;0,IF(N($X354)&gt;0,1,N($W354)+1),IF(AND($L355=0,OR(N($W354)&gt;=IFERROR(INDEX(Parâmetros!$B$39:$B$48,MATCH($E355,Parâmetros!$A$39:$A$48,0)),99),AND(N($X354)&gt;0,N($X354)&lt;IFERROR(INDEX(Parâmetros!$C$39:$C$48,MATCH($E355,Parâmetros!$A$39:$A$48,0)),0)))),0,N($W354)+1))))</f>
        <v>3</v>
      </c>
      <c r="X355" s="34">
        <f>IF(OR(OR($D355="6x1",$D355="FF 6x1"),$D355="5x2"),"",IF($AB355&lt;&gt;$AB354,IF(IFERROR(INDEX(Cadastro!$F$5:$F$243,$AB355),"")="",0,IF(IFERROR(INDEX(Cadastro!$F$5:$F$243,$AB355),"")&gt;IFERROR(INDEX(Parâmetros!$B$39:$B$48,MATCH($E355,Parâmetros!$A$39:$A$48,0)),99),IFERROR(INDEX(Cadastro!$F$5:$F$243,$AB355),"")-IFERROR(INDEX(Parâmetros!$B$39:$B$48,MATCH($E355,Parâmetros!$A$39:$A$48,0)),99),0)),IF(AND($L355=0,OR(N($W354)&gt;=IFERROR(INDEX(Parâmetros!$B$39:$B$48,MATCH($E355,Parâmetros!$A$39:$A$48,0)),99),AND(N($X354)&gt;0,N($X354)&lt;IFERROR(INDEX(Parâmetros!$C$39:$C$48,MATCH($E355,Parâmetros!$A$39:$A$48,0)),0)))),N($X354)+1,0)))</f>
        <v>0</v>
      </c>
      <c r="Y355" t="str">
        <f>IF($AC355&lt;&gt;"",IF($L355&gt;0,$AC355&amp;" · com apontamento",$AC355),IF($E355="Férias",IF($L355&gt;0,"Férias · com apontamento","Férias (cadastro)"),IF(($Z355+$AA355-1)&gt;Parâmetros!$E$16,"Férias / afastamento",IF(AND($D355="5x2",OR(WEEKDAY($F355,2)=6,WEEKDAY($F355,2)=7)),IF($L355&gt;0,"Folga trabalhada","Folga"),IF($L355&gt;0,"Trabalhado",IF(OR(OR($D355="6x1",$D355="FF 6x1"),$D355="5x2"),IF(AND(OR($D355="6x1",$D355="FF 6x1"),OR(WEEKDAY($F355,2)=6,WEEKDAY($F355,2)=7)),"Folga","Falta de registro"),IF(AND($AB355&lt;&gt;$AB354,IFERROR(INDEX(Cadastro!$F$5:$F$243,$AB355),"")=""),"Indeterminado (início da série)",IF($X355&gt;0,"Folga","Falta de registro"))))))))</f>
        <v>Folga</v>
      </c>
      <c r="Z355" s="34">
        <f>IF(OR($L355&gt;0,$F355&gt;Parâmetros!$E$14),0,IF($A355&lt;&gt;$A354,1,N($Z354)+1))</f>
        <v>1</v>
      </c>
      <c r="AA355" s="34">
        <f>IF(OR($L355&gt;0,$F355&gt;Parâmetros!$E$14),0,IF(OR($A355&lt;&gt;$A356,$F356&gt;Parâmetros!$E$14),1,N($AA356)+1))</f>
        <v>1</v>
      </c>
      <c r="AB355" s="31">
        <f>IFERROR(MATCH($A355&amp;"|"&amp;TEXT(_xlfn.MAXIFS(Cadastro!$E$5:$E$243,Cadastro!$A$5:$A$243,$A355,Cadastro!$E$5:$E$243,"&lt;="&amp;$F355),"yyyymmdd"),Cadastro!$I$5:$I$243,0),"")</f>
        <v>45</v>
      </c>
      <c r="AC355" t="str">
        <f>IFERROR(_xlfn.SINGLE(INDEX(Exceções!$D$5:$D$203,MATCH($A355&amp;"|"&amp;$F355,Exceções!$F$5:$F$203,0))),"")</f>
        <v>Folga</v>
      </c>
      <c r="AD355" t="str">
        <f>IF($AC355="","",IFERROR(_xlfn.SINGLE(INDEX(Exceções!$E$5:$E$203,MATCH($A355&amp;"|"&amp;$F355,Exceções!$F$5:$F$203,0))),""))</f>
        <v>Folga de escala</v>
      </c>
    </row>
    <row r="356" spans="1:30" ht="15" hidden="1" customHeight="1" x14ac:dyDescent="0.25">
      <c r="A356" s="31">
        <v>56855</v>
      </c>
      <c r="B356" s="17" t="s">
        <v>42</v>
      </c>
      <c r="C356" s="17" t="str">
        <f>IFERROR(INDEX(Cadastro!$C$5:$C$243,$AB356),"NÃO INFORMADO")</f>
        <v>INS</v>
      </c>
      <c r="D356" s="17" t="str">
        <f>IFERROR(INDEX(Cadastro!$D$5:$D$243,$AB356),"")</f>
        <v>C</v>
      </c>
      <c r="E356" s="17" t="str">
        <f>IFERROR(INDEX(Cadastro!$G$5:$G$243,$AB356),"")</f>
        <v>C</v>
      </c>
      <c r="F356" s="29">
        <v>46318</v>
      </c>
      <c r="G356" s="32" t="str">
        <f t="shared" si="30"/>
        <v>sex</v>
      </c>
      <c r="H356" s="31">
        <f>IF($L356=0,"",_xlfn.MINIFS(Dados!$Q:$Q,Dados!$A:$A,$A356,Dados!$S:$S,$F356))</f>
        <v>150</v>
      </c>
      <c r="I356" s="31">
        <f>IF($H356="","",_xlfn.MAXIFS(Dados!$R:$R,Dados!$A:$A,$A356,Dados!$S:$S,$F356))</f>
        <v>423</v>
      </c>
      <c r="J356" s="32" t="str">
        <f>IF($D356&lt;&gt;"Folguista","",IFERROR(INDEX(Parâmetros!$D$52:$G$52,1,MIN(4,MAX(1,$W356))),""))</f>
        <v/>
      </c>
      <c r="K356" s="32" t="str">
        <f>IF(OR($AC356&lt;&gt;"",$Y356="Folga",$Y356="Folga trabalhada",$Y356="Férias (cadastro)",$Y356="Férias / afastamento",$Y356="Indeterminado (início da série)"),"",IF(OR($D356="6x1",$D356="FF 6x1"),IF(OR(WEEKDAY($F356,2)=6,WEEKDAY($F356,2)=7),"6x1 sáb/dom","6x1"),IF($D356="5x2","5x2",IF($H356="",IF($D356="Folguista",$J356,$E356),IF(OR($H356&gt;=Parâmetros!$E$18,$H356&lt;Parâmetros!$E$19),"C",IF($H356&lt;Parâmetros!$E$20,"A","B"))))))</f>
        <v>C</v>
      </c>
      <c r="L356" s="30">
        <f>SUMIFS(Dados!$E:$E,Dados!$A:$A,$A356,Dados!$S:$S,$F356)</f>
        <v>5.6599999999999993</v>
      </c>
      <c r="M356" s="30">
        <f>IFERROR(INDEX(Parâmetros!$E$6:$E$11,MATCH($K356,Parâmetros!$A$6:$A$11,0)),"")</f>
        <v>6.67</v>
      </c>
      <c r="N356" s="33">
        <f t="shared" si="31"/>
        <v>0.84857571214392791</v>
      </c>
      <c r="O356" s="33">
        <f>Parâmetros!$E$13</f>
        <v>0.8</v>
      </c>
      <c r="P356" s="32" t="str">
        <f>IF(OR($M356="",$F356&gt;Parâmetros!$E$14),"Não","Sim")</f>
        <v>Sim</v>
      </c>
      <c r="Q356" s="32" t="str">
        <f t="shared" si="32"/>
        <v>Sim</v>
      </c>
      <c r="R356" s="32" t="str">
        <f t="shared" si="33"/>
        <v>Sim</v>
      </c>
      <c r="S356" s="30">
        <f t="shared" si="34"/>
        <v>0</v>
      </c>
      <c r="T356" s="32" t="str">
        <f>IF($Q356&lt;&gt;"Sim","",IF($N356&gt;Parâmetros!$E$15,"Sim","Não"))</f>
        <v>Não</v>
      </c>
      <c r="U356" s="17" t="str">
        <f t="shared" si="35"/>
        <v>Na meta</v>
      </c>
      <c r="V356" s="17" t="str">
        <f>IF($AC356&lt;&gt;"",IF($L356&gt;0,"ATENÇÃO · apontou em dia de "&amp;LOWER($AC356)&amp;" cadastrado","Exceção cadastrada · "&amp;$AC356)&amp;IF($AD356="",""," · "&amp;$AD356),IF($E356="Férias",IF($L356&gt;0,"ATENÇÃO · apontou estando de férias no cadastro","Férias no cadastro"),IF($Y356="Férias / afastamento","Afastamento · "&amp;($Z356+$AA356-1)&amp;" dias seguidos sem apontamento",IF($Y356="Folga trabalhada","ATENÇÃO · apontou em dia de folga da escala 5x2",IF($Y356="Folga",IF(AND($D356="5x2",OR(WEEKDAY($F356,2)=6,WEEKDAY($F356,2)=7)),"Folga de fim de semana da escala 5x2",IF(AND(OR($D356="6x1",$D356="FF 6x1"),WEEKDAY($F356,2)=6,FALSE()),"Folga de fim de semana · apontou no domingo anterior",IF(AND(OR($D356="6x1",$D356="FF 6x1"),WEEKDAY($F356,2)=7,AND($A356=$A355,$L355&gt;0)),"Folga de fim de semana · apontou no sábado",IF(AND(OR($D356="6x1",$D356="FF 6x1"),OR(WEEKDAY($F356,2)=6,WEEKDAY($F356,2)=7)),"Folga de fim de semana · sem apontamento no sábado nem no domingo","Folga prevista pelo ciclo")))),IF($Y356="Indeterminado (início da série)","Sem histórico anterior — informe o dia do ciclo no Cadastro",IF($Y356="Falta de registro",IF(OR(OR($D356="6x1",$D356="FF 6x1"),$D356="5x2"),"FALTA DE REGISTRO · dia útil da escala "&amp;$E356,"FALTA DE REGISTRO · dia "&amp;$W356&amp;" de "&amp;IFERROR(INDEX(Parâmetros!$B$39:$B$48,MATCH($E356,Parâmetros!$A$39:$A$48,0)),99)&amp;" do ciclo"),IF(OR($D356="6x1",$D356="FF 6x1"),IF(OR(AND(WEEKDAY($F356,2)=6,AND($A356=$A357,$L357&gt;0)),AND(WEEKDAY($F356,2)=7,AND($A356=$A355,$L355&gt;0))),"ATENÇÃO · apontou sábado e domingo no mesmo fim de semana",IF(OR(WEEKDAY($F356,2)=6,WEEKDAY($F356,2)=7),"Jornada de fim de semana do 6x1",IF(OR($H356&gt;=Parâmetros!$E$20,$H356&lt;Parâmetros!$E$19),"ATENÇÃO · 6x1 apontou fora do horário diurno","Jornada fixa do 6x1"))),IF($D356="5x2","Jornada fixa do 5x2",IF($D356="Folguista",IF($J356=$K356,"Evidência confirma sequência","DIVERGE · sequência "&amp;$J356&amp;" × evidência "&amp;$K356),IF($K356=$E356,"Evidência confirma cadastro","DIVERGE · cadastro "&amp;$E356&amp;" × evidência "&amp;$K356)))))))))))</f>
        <v>Evidência confirma cadastro</v>
      </c>
      <c r="W356" s="34">
        <f>IF(OR(OR($D356="6x1",$D356="FF 6x1"),$D356="5x2"),"",IF($AB356&lt;&gt;$AB355,IF(IFERROR(INDEX(Cadastro!$F$5:$F$243,$AB356),"")="",IF($L356&gt;0,1,0),IF(IFERROR(INDEX(Cadastro!$F$5:$F$243,$AB356),"")&lt;=IFERROR(INDEX(Parâmetros!$B$39:$B$48,MATCH($E356,Parâmetros!$A$39:$A$48,0)),99),IFERROR(INDEX(Cadastro!$F$5:$F$243,$AB356),""),0)),IF($L356&gt;0,IF(N($X355)&gt;0,1,N($W355)+1),IF(AND($L356=0,OR(N($W355)&gt;=IFERROR(INDEX(Parâmetros!$B$39:$B$48,MATCH($E356,Parâmetros!$A$39:$A$48,0)),99),AND(N($X355)&gt;0,N($X355)&lt;IFERROR(INDEX(Parâmetros!$C$39:$C$48,MATCH($E356,Parâmetros!$A$39:$A$48,0)),0)))),0,N($W355)+1))))</f>
        <v>1</v>
      </c>
      <c r="X356" s="34">
        <f>IF(OR(OR($D356="6x1",$D356="FF 6x1"),$D356="5x2"),"",IF($AB356&lt;&gt;$AB355,IF(IFERROR(INDEX(Cadastro!$F$5:$F$243,$AB356),"")="",0,IF(IFERROR(INDEX(Cadastro!$F$5:$F$243,$AB356),"")&gt;IFERROR(INDEX(Parâmetros!$B$39:$B$48,MATCH($E356,Parâmetros!$A$39:$A$48,0)),99),IFERROR(INDEX(Cadastro!$F$5:$F$243,$AB356),"")-IFERROR(INDEX(Parâmetros!$B$39:$B$48,MATCH($E356,Parâmetros!$A$39:$A$48,0)),99),0)),IF(AND($L356=0,OR(N($W355)&gt;=IFERROR(INDEX(Parâmetros!$B$39:$B$48,MATCH($E356,Parâmetros!$A$39:$A$48,0)),99),AND(N($X355)&gt;0,N($X355)&lt;IFERROR(INDEX(Parâmetros!$C$39:$C$48,MATCH($E356,Parâmetros!$A$39:$A$48,0)),0)))),N($X355)+1,0)))</f>
        <v>0</v>
      </c>
      <c r="Y356" t="str">
        <f>IF($AC356&lt;&gt;"",IF($L356&gt;0,$AC356&amp;" · com apontamento",$AC356),IF($E356="Férias",IF($L356&gt;0,"Férias · com apontamento","Férias (cadastro)"),IF(($Z356+$AA356-1)&gt;Parâmetros!$E$16,"Férias / afastamento",IF(AND($D356="5x2",OR(WEEKDAY($F356,2)=6,WEEKDAY($F356,2)=7)),IF($L356&gt;0,"Folga trabalhada","Folga"),IF($L356&gt;0,"Trabalhado",IF(OR(OR($D356="6x1",$D356="FF 6x1"),$D356="5x2"),IF(AND(OR($D356="6x1",$D356="FF 6x1"),OR(WEEKDAY($F356,2)=6,WEEKDAY($F356,2)=7)),"Folga","Falta de registro"),IF(AND($AB356&lt;&gt;$AB355,IFERROR(INDEX(Cadastro!$F$5:$F$243,$AB356),"")=""),"Indeterminado (início da série)",IF($X356&gt;0,"Folga","Falta de registro"))))))))</f>
        <v>Trabalhado</v>
      </c>
      <c r="Z356" s="34">
        <f>IF(OR($L356&gt;0,$F356&gt;Parâmetros!$E$14),0,IF($A356&lt;&gt;$A355,1,N($Z355)+1))</f>
        <v>0</v>
      </c>
      <c r="AA356" s="34">
        <f>IF(OR($L356&gt;0,$F356&gt;Parâmetros!$E$14),0,IF(OR($A356&lt;&gt;$A357,$F357&gt;Parâmetros!$E$14),1,N($AA357)+1))</f>
        <v>0</v>
      </c>
      <c r="AB356" s="31">
        <f>IFERROR(MATCH($A356&amp;"|"&amp;TEXT(_xlfn.MAXIFS(Cadastro!$E$5:$E$243,Cadastro!$A$5:$A$243,$A356,Cadastro!$E$5:$E$243,"&lt;="&amp;$F356),"yyyymmdd"),Cadastro!$I$5:$I$243,0),"")</f>
        <v>46</v>
      </c>
      <c r="AC356" t="str">
        <f>IFERROR(_xlfn.SINGLE(INDEX(Exceções!$D$5:$D$203,MATCH($A356&amp;"|"&amp;$F356,Exceções!$F$5:$F$203,0))),"")</f>
        <v/>
      </c>
      <c r="AD356" t="str">
        <f>IF($AC356="","",IFERROR(_xlfn.SINGLE(INDEX(Exceções!$E$5:$E$203,MATCH($A356&amp;"|"&amp;$F356,Exceções!$F$5:$F$203,0))),""))</f>
        <v/>
      </c>
    </row>
    <row r="357" spans="1:30" ht="15" hidden="1" customHeight="1" x14ac:dyDescent="0.25">
      <c r="A357" s="31">
        <v>56855</v>
      </c>
      <c r="B357" s="17" t="s">
        <v>42</v>
      </c>
      <c r="C357" s="17" t="str">
        <f>IFERROR(INDEX(Cadastro!$C$5:$C$243,$AB357),"NÃO INFORMADO")</f>
        <v>INS</v>
      </c>
      <c r="D357" s="17" t="str">
        <f>IFERROR(INDEX(Cadastro!$D$5:$D$243,$AB357),"")</f>
        <v>C</v>
      </c>
      <c r="E357" s="17" t="str">
        <f>IFERROR(INDEX(Cadastro!$G$5:$G$243,$AB357),"")</f>
        <v>C</v>
      </c>
      <c r="F357" s="29">
        <v>46319</v>
      </c>
      <c r="G357" s="32" t="str">
        <f t="shared" si="30"/>
        <v>sáb</v>
      </c>
      <c r="H357" s="31" t="str">
        <f>IF($L357=0,"",_xlfn.MINIFS(Dados!$Q:$Q,Dados!$A:$A,$A357,Dados!$S:$S,$F357))</f>
        <v/>
      </c>
      <c r="I357" s="31" t="str">
        <f>IF($H357="","",_xlfn.MAXIFS(Dados!$R:$R,Dados!$A:$A,$A357,Dados!$S:$S,$F357))</f>
        <v/>
      </c>
      <c r="J357" s="32" t="str">
        <f>IF($D357&lt;&gt;"Folguista","",IFERROR(INDEX(Parâmetros!$D$52:$G$52,1,MIN(4,MAX(1,$W357))),""))</f>
        <v/>
      </c>
      <c r="K357" s="32" t="str">
        <f>IF(OR($AC357&lt;&gt;"",$Y357="Folga",$Y357="Folga trabalhada",$Y357="Férias (cadastro)",$Y357="Férias / afastamento",$Y357="Indeterminado (início da série)"),"",IF(OR($D357="6x1",$D357="FF 6x1"),IF(OR(WEEKDAY($F357,2)=6,WEEKDAY($F357,2)=7),"6x1 sáb/dom","6x1"),IF($D357="5x2","5x2",IF($H357="",IF($D357="Folguista",$J357,$E357),IF(OR($H357&gt;=Parâmetros!$E$18,$H357&lt;Parâmetros!$E$19),"C",IF($H357&lt;Parâmetros!$E$20,"A","B"))))))</f>
        <v>C</v>
      </c>
      <c r="L357" s="30">
        <f>SUMIFS(Dados!$E:$E,Dados!$A:$A,$A357,Dados!$S:$S,$F357)</f>
        <v>0</v>
      </c>
      <c r="M357" s="30">
        <f>IFERROR(INDEX(Parâmetros!$E$6:$E$11,MATCH($K357,Parâmetros!$A$6:$A$11,0)),"")</f>
        <v>6.67</v>
      </c>
      <c r="N357" s="33">
        <f t="shared" si="31"/>
        <v>0</v>
      </c>
      <c r="O357" s="33">
        <f>Parâmetros!$E$13</f>
        <v>0.8</v>
      </c>
      <c r="P357" s="32" t="str">
        <f>IF(OR($M357="",$F357&gt;Parâmetros!$E$14),"Não","Sim")</f>
        <v>Não</v>
      </c>
      <c r="Q357" s="32" t="str">
        <f t="shared" si="32"/>
        <v/>
      </c>
      <c r="R357" s="32" t="str">
        <f t="shared" si="33"/>
        <v/>
      </c>
      <c r="S357" s="30" t="str">
        <f t="shared" si="34"/>
        <v/>
      </c>
      <c r="T357" s="32" t="str">
        <f>IF($Q357&lt;&gt;"Sim","",IF($N357&gt;Parâmetros!$E$15,"Sim","Não"))</f>
        <v/>
      </c>
      <c r="U357" s="17" t="str">
        <f t="shared" si="35"/>
        <v>Fora da apuração</v>
      </c>
      <c r="V357" s="17" t="str">
        <f>IF($AC357&lt;&gt;"",IF($L357&gt;0,"ATENÇÃO · apontou em dia de "&amp;LOWER($AC357)&amp;" cadastrado","Exceção cadastrada · "&amp;$AC357)&amp;IF($AD357="",""," · "&amp;$AD357),IF($E357="Férias",IF($L357&gt;0,"ATENÇÃO · apontou estando de férias no cadastro","Férias no cadastro"),IF($Y357="Férias / afastamento","Afastamento · "&amp;($Z357+$AA357-1)&amp;" dias seguidos sem apontamento",IF($Y357="Folga trabalhada","ATENÇÃO · apontou em dia de folga da escala 5x2",IF($Y357="Folga",IF(AND($D357="5x2",OR(WEEKDAY($F357,2)=6,WEEKDAY($F357,2)=7)),"Folga de fim de semana da escala 5x2",IF(AND(OR($D357="6x1",$D357="FF 6x1"),WEEKDAY($F357,2)=6,FALSE()),"Folga de fim de semana · apontou no domingo anterior",IF(AND(OR($D357="6x1",$D357="FF 6x1"),WEEKDAY($F357,2)=7,AND($A357=$A356,$L356&gt;0)),"Folga de fim de semana · apontou no sábado",IF(AND(OR($D357="6x1",$D357="FF 6x1"),OR(WEEKDAY($F357,2)=6,WEEKDAY($F357,2)=7)),"Folga de fim de semana · sem apontamento no sábado nem no domingo","Folga prevista pelo ciclo")))),IF($Y357="Indeterminado (início da série)","Sem histórico anterior — informe o dia do ciclo no Cadastro",IF($Y357="Falta de registro",IF(OR(OR($D357="6x1",$D357="FF 6x1"),$D357="5x2"),"FALTA DE REGISTRO · dia útil da escala "&amp;$E357,"FALTA DE REGISTRO · dia "&amp;$W357&amp;" de "&amp;IFERROR(INDEX(Parâmetros!$B$39:$B$48,MATCH($E357,Parâmetros!$A$39:$A$48,0)),99)&amp;" do ciclo"),IF(OR($D357="6x1",$D357="FF 6x1"),IF(OR(AND(WEEKDAY($F357,2)=6,AND($A357=$A358,$L358&gt;0)),AND(WEEKDAY($F357,2)=7,AND($A357=$A356,$L356&gt;0))),"ATENÇÃO · apontou sábado e domingo no mesmo fim de semana",IF(OR(WEEKDAY($F357,2)=6,WEEKDAY($F357,2)=7),"Jornada de fim de semana do 6x1",IF(OR($H357&gt;=Parâmetros!$E$20,$H357&lt;Parâmetros!$E$19),"ATENÇÃO · 6x1 apontou fora do horário diurno","Jornada fixa do 6x1"))),IF($D357="5x2","Jornada fixa do 5x2",IF($D357="Folguista",IF($J357=$K357,"Evidência confirma sequência","DIVERGE · sequência "&amp;$J357&amp;" × evidência "&amp;$K357),IF($K357=$E357,"Evidência confirma cadastro","DIVERGE · cadastro "&amp;$E357&amp;" × evidência "&amp;$K357)))))))))))</f>
        <v>FALTA DE REGISTRO · dia 2 de 5 do ciclo</v>
      </c>
      <c r="W357" s="34">
        <f>IF(OR(OR($D357="6x1",$D357="FF 6x1"),$D357="5x2"),"",IF($AB357&lt;&gt;$AB356,IF(IFERROR(INDEX(Cadastro!$F$5:$F$243,$AB357),"")="",IF($L357&gt;0,1,0),IF(IFERROR(INDEX(Cadastro!$F$5:$F$243,$AB357),"")&lt;=IFERROR(INDEX(Parâmetros!$B$39:$B$48,MATCH($E357,Parâmetros!$A$39:$A$48,0)),99),IFERROR(INDEX(Cadastro!$F$5:$F$243,$AB357),""),0)),IF($L357&gt;0,IF(N($X356)&gt;0,1,N($W356)+1),IF(AND($L357=0,OR(N($W356)&gt;=IFERROR(INDEX(Parâmetros!$B$39:$B$48,MATCH($E357,Parâmetros!$A$39:$A$48,0)),99),AND(N($X356)&gt;0,N($X356)&lt;IFERROR(INDEX(Parâmetros!$C$39:$C$48,MATCH($E357,Parâmetros!$A$39:$A$48,0)),0)))),0,N($W356)+1))))</f>
        <v>2</v>
      </c>
      <c r="X357" s="34">
        <f>IF(OR(OR($D357="6x1",$D357="FF 6x1"),$D357="5x2"),"",IF($AB357&lt;&gt;$AB356,IF(IFERROR(INDEX(Cadastro!$F$5:$F$243,$AB357),"")="",0,IF(IFERROR(INDEX(Cadastro!$F$5:$F$243,$AB357),"")&gt;IFERROR(INDEX(Parâmetros!$B$39:$B$48,MATCH($E357,Parâmetros!$A$39:$A$48,0)),99),IFERROR(INDEX(Cadastro!$F$5:$F$243,$AB357),"")-IFERROR(INDEX(Parâmetros!$B$39:$B$48,MATCH($E357,Parâmetros!$A$39:$A$48,0)),99),0)),IF(AND($L357=0,OR(N($W356)&gt;=IFERROR(INDEX(Parâmetros!$B$39:$B$48,MATCH($E357,Parâmetros!$A$39:$A$48,0)),99),AND(N($X356)&gt;0,N($X356)&lt;IFERROR(INDEX(Parâmetros!$C$39:$C$48,MATCH($E357,Parâmetros!$A$39:$A$48,0)),0)))),N($X356)+1,0)))</f>
        <v>0</v>
      </c>
      <c r="Y357" t="str">
        <f>IF($AC357&lt;&gt;"",IF($L357&gt;0,$AC357&amp;" · com apontamento",$AC357),IF($E357="Férias",IF($L357&gt;0,"Férias · com apontamento","Férias (cadastro)"),IF(($Z357+$AA357-1)&gt;Parâmetros!$E$16,"Férias / afastamento",IF(AND($D357="5x2",OR(WEEKDAY($F357,2)=6,WEEKDAY($F357,2)=7)),IF($L357&gt;0,"Folga trabalhada","Folga"),IF($L357&gt;0,"Trabalhado",IF(OR(OR($D357="6x1",$D357="FF 6x1"),$D357="5x2"),IF(AND(OR($D357="6x1",$D357="FF 6x1"),OR(WEEKDAY($F357,2)=6,WEEKDAY($F357,2)=7)),"Folga","Falta de registro"),IF(AND($AB357&lt;&gt;$AB356,IFERROR(INDEX(Cadastro!$F$5:$F$243,$AB357),"")=""),"Indeterminado (início da série)",IF($X357&gt;0,"Folga","Falta de registro"))))))))</f>
        <v>Falta de registro</v>
      </c>
      <c r="Z357" s="34">
        <f>IF(OR($L357&gt;0,$F357&gt;Parâmetros!$E$14),0,IF($A357&lt;&gt;$A356,1,N($Z356)+1))</f>
        <v>0</v>
      </c>
      <c r="AA357" s="34">
        <f>IF(OR($L357&gt;0,$F357&gt;Parâmetros!$E$14),0,IF(OR($A357&lt;&gt;$A358,$F358&gt;Parâmetros!$E$14),1,N($AA358)+1))</f>
        <v>0</v>
      </c>
      <c r="AB357" s="31">
        <f>IFERROR(MATCH($A357&amp;"|"&amp;TEXT(_xlfn.MAXIFS(Cadastro!$E$5:$E$243,Cadastro!$A$5:$A$243,$A357,Cadastro!$E$5:$E$243,"&lt;="&amp;$F357),"yyyymmdd"),Cadastro!$I$5:$I$243,0),"")</f>
        <v>46</v>
      </c>
      <c r="AC357" t="str">
        <f>IFERROR(_xlfn.SINGLE(INDEX(Exceções!$D$5:$D$203,MATCH($A357&amp;"|"&amp;$F357,Exceções!$F$5:$F$203,0))),"")</f>
        <v/>
      </c>
      <c r="AD357" t="str">
        <f>IF($AC357="","",IFERROR(_xlfn.SINGLE(INDEX(Exceções!$E$5:$E$203,MATCH($A357&amp;"|"&amp;$F357,Exceções!$F$5:$F$203,0))),""))</f>
        <v/>
      </c>
    </row>
    <row r="358" spans="1:30" ht="15" hidden="1" customHeight="1" x14ac:dyDescent="0.25">
      <c r="A358" s="31">
        <v>56855</v>
      </c>
      <c r="B358" s="17" t="s">
        <v>42</v>
      </c>
      <c r="C358" s="17" t="str">
        <f>IFERROR(INDEX(Cadastro!$C$5:$C$243,$AB358),"NÃO INFORMADO")</f>
        <v>INS</v>
      </c>
      <c r="D358" s="17" t="str">
        <f>IFERROR(INDEX(Cadastro!$D$5:$D$243,$AB358),"")</f>
        <v>C</v>
      </c>
      <c r="E358" s="17" t="str">
        <f>IFERROR(INDEX(Cadastro!$G$5:$G$243,$AB358),"")</f>
        <v>C</v>
      </c>
      <c r="F358" s="29">
        <v>46320</v>
      </c>
      <c r="G358" s="32" t="str">
        <f t="shared" si="30"/>
        <v>dom</v>
      </c>
      <c r="H358" s="31" t="str">
        <f>IF($L358=0,"",_xlfn.MINIFS(Dados!$Q:$Q,Dados!$A:$A,$A358,Dados!$S:$S,$F358))</f>
        <v/>
      </c>
      <c r="I358" s="31" t="str">
        <f>IF($H358="","",_xlfn.MAXIFS(Dados!$R:$R,Dados!$A:$A,$A358,Dados!$S:$S,$F358))</f>
        <v/>
      </c>
      <c r="J358" s="32" t="str">
        <f>IF($D358&lt;&gt;"Folguista","",IFERROR(INDEX(Parâmetros!$D$52:$G$52,1,MIN(4,MAX(1,$W358))),""))</f>
        <v/>
      </c>
      <c r="K358" s="32" t="str">
        <f>IF(OR($AC358&lt;&gt;"",$Y358="Folga",$Y358="Folga trabalhada",$Y358="Férias (cadastro)",$Y358="Férias / afastamento",$Y358="Indeterminado (início da série)"),"",IF(OR($D358="6x1",$D358="FF 6x1"),IF(OR(WEEKDAY($F358,2)=6,WEEKDAY($F358,2)=7),"6x1 sáb/dom","6x1"),IF($D358="5x2","5x2",IF($H358="",IF($D358="Folguista",$J358,$E358),IF(OR($H358&gt;=Parâmetros!$E$18,$H358&lt;Parâmetros!$E$19),"C",IF($H358&lt;Parâmetros!$E$20,"A","B"))))))</f>
        <v>C</v>
      </c>
      <c r="L358" s="30">
        <f>SUMIFS(Dados!$E:$E,Dados!$A:$A,$A358,Dados!$S:$S,$F358)</f>
        <v>0</v>
      </c>
      <c r="M358" s="30">
        <f>IFERROR(INDEX(Parâmetros!$E$6:$E$11,MATCH($K358,Parâmetros!$A$6:$A$11,0)),"")</f>
        <v>6.67</v>
      </c>
      <c r="N358" s="33">
        <f t="shared" si="31"/>
        <v>0</v>
      </c>
      <c r="O358" s="33">
        <f>Parâmetros!$E$13</f>
        <v>0.8</v>
      </c>
      <c r="P358" s="32" t="str">
        <f>IF(OR($M358="",$F358&gt;Parâmetros!$E$14),"Não","Sim")</f>
        <v>Não</v>
      </c>
      <c r="Q358" s="32" t="str">
        <f t="shared" si="32"/>
        <v/>
      </c>
      <c r="R358" s="32" t="str">
        <f t="shared" si="33"/>
        <v/>
      </c>
      <c r="S358" s="30" t="str">
        <f t="shared" si="34"/>
        <v/>
      </c>
      <c r="T358" s="32" t="str">
        <f>IF($Q358&lt;&gt;"Sim","",IF($N358&gt;Parâmetros!$E$15,"Sim","Não"))</f>
        <v/>
      </c>
      <c r="U358" s="17" t="str">
        <f t="shared" si="35"/>
        <v>Fora da apuração</v>
      </c>
      <c r="V358" s="17" t="str">
        <f>IF($AC358&lt;&gt;"",IF($L358&gt;0,"ATENÇÃO · apontou em dia de "&amp;LOWER($AC358)&amp;" cadastrado","Exceção cadastrada · "&amp;$AC358)&amp;IF($AD358="",""," · "&amp;$AD358),IF($E358="Férias",IF($L358&gt;0,"ATENÇÃO · apontou estando de férias no cadastro","Férias no cadastro"),IF($Y358="Férias / afastamento","Afastamento · "&amp;($Z358+$AA358-1)&amp;" dias seguidos sem apontamento",IF($Y358="Folga trabalhada","ATENÇÃO · apontou em dia de folga da escala 5x2",IF($Y358="Folga",IF(AND($D358="5x2",OR(WEEKDAY($F358,2)=6,WEEKDAY($F358,2)=7)),"Folga de fim de semana da escala 5x2",IF(AND(OR($D358="6x1",$D358="FF 6x1"),WEEKDAY($F358,2)=6,FALSE()),"Folga de fim de semana · apontou no domingo anterior",IF(AND(OR($D358="6x1",$D358="FF 6x1"),WEEKDAY($F358,2)=7,AND($A358=$A357,$L357&gt;0)),"Folga de fim de semana · apontou no sábado",IF(AND(OR($D358="6x1",$D358="FF 6x1"),OR(WEEKDAY($F358,2)=6,WEEKDAY($F358,2)=7)),"Folga de fim de semana · sem apontamento no sábado nem no domingo","Folga prevista pelo ciclo")))),IF($Y358="Indeterminado (início da série)","Sem histórico anterior — informe o dia do ciclo no Cadastro",IF($Y358="Falta de registro",IF(OR(OR($D358="6x1",$D358="FF 6x1"),$D358="5x2"),"FALTA DE REGISTRO · dia útil da escala "&amp;$E358,"FALTA DE REGISTRO · dia "&amp;$W358&amp;" de "&amp;IFERROR(INDEX(Parâmetros!$B$39:$B$48,MATCH($E358,Parâmetros!$A$39:$A$48,0)),99)&amp;" do ciclo"),IF(OR($D358="6x1",$D358="FF 6x1"),IF(OR(AND(WEEKDAY($F358,2)=6,AND($A358=$A359,$L359&gt;0)),AND(WEEKDAY($F358,2)=7,AND($A358=$A357,$L357&gt;0))),"ATENÇÃO · apontou sábado e domingo no mesmo fim de semana",IF(OR(WEEKDAY($F358,2)=6,WEEKDAY($F358,2)=7),"Jornada de fim de semana do 6x1",IF(OR($H358&gt;=Parâmetros!$E$20,$H358&lt;Parâmetros!$E$19),"ATENÇÃO · 6x1 apontou fora do horário diurno","Jornada fixa do 6x1"))),IF($D358="5x2","Jornada fixa do 5x2",IF($D358="Folguista",IF($J358=$K358,"Evidência confirma sequência","DIVERGE · sequência "&amp;$J358&amp;" × evidência "&amp;$K358),IF($K358=$E358,"Evidência confirma cadastro","DIVERGE · cadastro "&amp;$E358&amp;" × evidência "&amp;$K358)))))))))))</f>
        <v>FALTA DE REGISTRO · dia 3 de 5 do ciclo</v>
      </c>
      <c r="W358" s="34">
        <f>IF(OR(OR($D358="6x1",$D358="FF 6x1"),$D358="5x2"),"",IF($AB358&lt;&gt;$AB357,IF(IFERROR(INDEX(Cadastro!$F$5:$F$243,$AB358),"")="",IF($L358&gt;0,1,0),IF(IFERROR(INDEX(Cadastro!$F$5:$F$243,$AB358),"")&lt;=IFERROR(INDEX(Parâmetros!$B$39:$B$48,MATCH($E358,Parâmetros!$A$39:$A$48,0)),99),IFERROR(INDEX(Cadastro!$F$5:$F$243,$AB358),""),0)),IF($L358&gt;0,IF(N($X357)&gt;0,1,N($W357)+1),IF(AND($L358=0,OR(N($W357)&gt;=IFERROR(INDEX(Parâmetros!$B$39:$B$48,MATCH($E358,Parâmetros!$A$39:$A$48,0)),99),AND(N($X357)&gt;0,N($X357)&lt;IFERROR(INDEX(Parâmetros!$C$39:$C$48,MATCH($E358,Parâmetros!$A$39:$A$48,0)),0)))),0,N($W357)+1))))</f>
        <v>3</v>
      </c>
      <c r="X358" s="34">
        <f>IF(OR(OR($D358="6x1",$D358="FF 6x1"),$D358="5x2"),"",IF($AB358&lt;&gt;$AB357,IF(IFERROR(INDEX(Cadastro!$F$5:$F$243,$AB358),"")="",0,IF(IFERROR(INDEX(Cadastro!$F$5:$F$243,$AB358),"")&gt;IFERROR(INDEX(Parâmetros!$B$39:$B$48,MATCH($E358,Parâmetros!$A$39:$A$48,0)),99),IFERROR(INDEX(Cadastro!$F$5:$F$243,$AB358),"")-IFERROR(INDEX(Parâmetros!$B$39:$B$48,MATCH($E358,Parâmetros!$A$39:$A$48,0)),99),0)),IF(AND($L358=0,OR(N($W357)&gt;=IFERROR(INDEX(Parâmetros!$B$39:$B$48,MATCH($E358,Parâmetros!$A$39:$A$48,0)),99),AND(N($X357)&gt;0,N($X357)&lt;IFERROR(INDEX(Parâmetros!$C$39:$C$48,MATCH($E358,Parâmetros!$A$39:$A$48,0)),0)))),N($X357)+1,0)))</f>
        <v>0</v>
      </c>
      <c r="Y358" t="str">
        <f>IF($AC358&lt;&gt;"",IF($L358&gt;0,$AC358&amp;" · com apontamento",$AC358),IF($E358="Férias",IF($L358&gt;0,"Férias · com apontamento","Férias (cadastro)"),IF(($Z358+$AA358-1)&gt;Parâmetros!$E$16,"Férias / afastamento",IF(AND($D358="5x2",OR(WEEKDAY($F358,2)=6,WEEKDAY($F358,2)=7)),IF($L358&gt;0,"Folga trabalhada","Folga"),IF($L358&gt;0,"Trabalhado",IF(OR(OR($D358="6x1",$D358="FF 6x1"),$D358="5x2"),IF(AND(OR($D358="6x1",$D358="FF 6x1"),OR(WEEKDAY($F358,2)=6,WEEKDAY($F358,2)=7)),"Folga","Falta de registro"),IF(AND($AB358&lt;&gt;$AB357,IFERROR(INDEX(Cadastro!$F$5:$F$243,$AB358),"")=""),"Indeterminado (início da série)",IF($X358&gt;0,"Folga","Falta de registro"))))))))</f>
        <v>Falta de registro</v>
      </c>
      <c r="Z358" s="34">
        <f>IF(OR($L358&gt;0,$F358&gt;Parâmetros!$E$14),0,IF($A358&lt;&gt;$A357,1,N($Z357)+1))</f>
        <v>0</v>
      </c>
      <c r="AA358" s="34">
        <f>IF(OR($L358&gt;0,$F358&gt;Parâmetros!$E$14),0,IF(OR($A358&lt;&gt;$A359,$F359&gt;Parâmetros!$E$14),1,N($AA359)+1))</f>
        <v>0</v>
      </c>
      <c r="AB358" s="31">
        <f>IFERROR(MATCH($A358&amp;"|"&amp;TEXT(_xlfn.MAXIFS(Cadastro!$E$5:$E$243,Cadastro!$A$5:$A$243,$A358,Cadastro!$E$5:$E$243,"&lt;="&amp;$F358),"yyyymmdd"),Cadastro!$I$5:$I$243,0),"")</f>
        <v>46</v>
      </c>
      <c r="AC358" t="str">
        <f>IFERROR(_xlfn.SINGLE(INDEX(Exceções!$D$5:$D$203,MATCH($A358&amp;"|"&amp;$F358,Exceções!$F$5:$F$203,0))),"")</f>
        <v/>
      </c>
      <c r="AD358" t="str">
        <f>IF($AC358="","",IFERROR(_xlfn.SINGLE(INDEX(Exceções!$E$5:$E$203,MATCH($A358&amp;"|"&amp;$F358,Exceções!$F$5:$F$203,0))),""))</f>
        <v/>
      </c>
    </row>
    <row r="359" spans="1:30" ht="15" hidden="1" customHeight="1" x14ac:dyDescent="0.25">
      <c r="A359" s="31">
        <v>56855</v>
      </c>
      <c r="B359" s="17" t="s">
        <v>42</v>
      </c>
      <c r="C359" s="17" t="str">
        <f>IFERROR(INDEX(Cadastro!$C$5:$C$243,$AB359),"NÃO INFORMADO")</f>
        <v>INS</v>
      </c>
      <c r="D359" s="17" t="str">
        <f>IFERROR(INDEX(Cadastro!$D$5:$D$243,$AB359),"")</f>
        <v>C</v>
      </c>
      <c r="E359" s="17" t="str">
        <f>IFERROR(INDEX(Cadastro!$G$5:$G$243,$AB359),"")</f>
        <v>C</v>
      </c>
      <c r="F359" s="29">
        <v>46321</v>
      </c>
      <c r="G359" s="32" t="str">
        <f t="shared" si="30"/>
        <v>seg</v>
      </c>
      <c r="H359" s="31" t="str">
        <f>IF($L359=0,"",_xlfn.MINIFS(Dados!$Q:$Q,Dados!$A:$A,$A359,Dados!$S:$S,$F359))</f>
        <v/>
      </c>
      <c r="I359" s="31" t="str">
        <f>IF($H359="","",_xlfn.MAXIFS(Dados!$R:$R,Dados!$A:$A,$A359,Dados!$S:$S,$F359))</f>
        <v/>
      </c>
      <c r="J359" s="32" t="str">
        <f>IF($D359&lt;&gt;"Folguista","",IFERROR(INDEX(Parâmetros!$D$52:$G$52,1,MIN(4,MAX(1,$W359))),""))</f>
        <v/>
      </c>
      <c r="K359" s="32" t="str">
        <f>IF(OR($AC359&lt;&gt;"",$Y359="Folga",$Y359="Folga trabalhada",$Y359="Férias (cadastro)",$Y359="Férias / afastamento",$Y359="Indeterminado (início da série)"),"",IF(OR($D359="6x1",$D359="FF 6x1"),IF(OR(WEEKDAY($F359,2)=6,WEEKDAY($F359,2)=7),"6x1 sáb/dom","6x1"),IF($D359="5x2","5x2",IF($H359="",IF($D359="Folguista",$J359,$E359),IF(OR($H359&gt;=Parâmetros!$E$18,$H359&lt;Parâmetros!$E$19),"C",IF($H359&lt;Parâmetros!$E$20,"A","B"))))))</f>
        <v>C</v>
      </c>
      <c r="L359" s="30">
        <f>SUMIFS(Dados!$E:$E,Dados!$A:$A,$A359,Dados!$S:$S,$F359)</f>
        <v>0</v>
      </c>
      <c r="M359" s="30">
        <f>IFERROR(INDEX(Parâmetros!$E$6:$E$11,MATCH($K359,Parâmetros!$A$6:$A$11,0)),"")</f>
        <v>6.67</v>
      </c>
      <c r="N359" s="33">
        <f t="shared" si="31"/>
        <v>0</v>
      </c>
      <c r="O359" s="33">
        <f>Parâmetros!$E$13</f>
        <v>0.8</v>
      </c>
      <c r="P359" s="32" t="str">
        <f>IF(OR($M359="",$F359&gt;Parâmetros!$E$14),"Não","Sim")</f>
        <v>Não</v>
      </c>
      <c r="Q359" s="32" t="str">
        <f t="shared" si="32"/>
        <v/>
      </c>
      <c r="R359" s="32" t="str">
        <f t="shared" si="33"/>
        <v/>
      </c>
      <c r="S359" s="30" t="str">
        <f t="shared" si="34"/>
        <v/>
      </c>
      <c r="T359" s="32" t="str">
        <f>IF($Q359&lt;&gt;"Sim","",IF($N359&gt;Parâmetros!$E$15,"Sim","Não"))</f>
        <v/>
      </c>
      <c r="U359" s="17" t="str">
        <f t="shared" si="35"/>
        <v>Fora da apuração</v>
      </c>
      <c r="V359" s="17" t="str">
        <f>IF($AC359&lt;&gt;"",IF($L359&gt;0,"ATENÇÃO · apontou em dia de "&amp;LOWER($AC359)&amp;" cadastrado","Exceção cadastrada · "&amp;$AC359)&amp;IF($AD359="",""," · "&amp;$AD359),IF($E359="Férias",IF($L359&gt;0,"ATENÇÃO · apontou estando de férias no cadastro","Férias no cadastro"),IF($Y359="Férias / afastamento","Afastamento · "&amp;($Z359+$AA359-1)&amp;" dias seguidos sem apontamento",IF($Y359="Folga trabalhada","ATENÇÃO · apontou em dia de folga da escala 5x2",IF($Y359="Folga",IF(AND($D359="5x2",OR(WEEKDAY($F359,2)=6,WEEKDAY($F359,2)=7)),"Folga de fim de semana da escala 5x2",IF(AND(OR($D359="6x1",$D359="FF 6x1"),WEEKDAY($F359,2)=6,FALSE()),"Folga de fim de semana · apontou no domingo anterior",IF(AND(OR($D359="6x1",$D359="FF 6x1"),WEEKDAY($F359,2)=7,AND($A359=$A358,$L358&gt;0)),"Folga de fim de semana · apontou no sábado",IF(AND(OR($D359="6x1",$D359="FF 6x1"),OR(WEEKDAY($F359,2)=6,WEEKDAY($F359,2)=7)),"Folga de fim de semana · sem apontamento no sábado nem no domingo","Folga prevista pelo ciclo")))),IF($Y359="Indeterminado (início da série)","Sem histórico anterior — informe o dia do ciclo no Cadastro",IF($Y359="Falta de registro",IF(OR(OR($D359="6x1",$D359="FF 6x1"),$D359="5x2"),"FALTA DE REGISTRO · dia útil da escala "&amp;$E359,"FALTA DE REGISTRO · dia "&amp;$W359&amp;" de "&amp;IFERROR(INDEX(Parâmetros!$B$39:$B$48,MATCH($E359,Parâmetros!$A$39:$A$48,0)),99)&amp;" do ciclo"),IF(OR($D359="6x1",$D359="FF 6x1"),IF(OR(AND(WEEKDAY($F359,2)=6,AND($A359=$A360,$L360&gt;0)),AND(WEEKDAY($F359,2)=7,AND($A359=$A358,$L358&gt;0))),"ATENÇÃO · apontou sábado e domingo no mesmo fim de semana",IF(OR(WEEKDAY($F359,2)=6,WEEKDAY($F359,2)=7),"Jornada de fim de semana do 6x1",IF(OR($H359&gt;=Parâmetros!$E$20,$H359&lt;Parâmetros!$E$19),"ATENÇÃO · 6x1 apontou fora do horário diurno","Jornada fixa do 6x1"))),IF($D359="5x2","Jornada fixa do 5x2",IF($D359="Folguista",IF($J359=$K359,"Evidência confirma sequência","DIVERGE · sequência "&amp;$J359&amp;" × evidência "&amp;$K359),IF($K359=$E359,"Evidência confirma cadastro","DIVERGE · cadastro "&amp;$E359&amp;" × evidência "&amp;$K359)))))))))))</f>
        <v>FALTA DE REGISTRO · dia 4 de 5 do ciclo</v>
      </c>
      <c r="W359" s="34">
        <f>IF(OR(OR($D359="6x1",$D359="FF 6x1"),$D359="5x2"),"",IF($AB359&lt;&gt;$AB358,IF(IFERROR(INDEX(Cadastro!$F$5:$F$243,$AB359),"")="",IF($L359&gt;0,1,0),IF(IFERROR(INDEX(Cadastro!$F$5:$F$243,$AB359),"")&lt;=IFERROR(INDEX(Parâmetros!$B$39:$B$48,MATCH($E359,Parâmetros!$A$39:$A$48,0)),99),IFERROR(INDEX(Cadastro!$F$5:$F$243,$AB359),""),0)),IF($L359&gt;0,IF(N($X358)&gt;0,1,N($W358)+1),IF(AND($L359=0,OR(N($W358)&gt;=IFERROR(INDEX(Parâmetros!$B$39:$B$48,MATCH($E359,Parâmetros!$A$39:$A$48,0)),99),AND(N($X358)&gt;0,N($X358)&lt;IFERROR(INDEX(Parâmetros!$C$39:$C$48,MATCH($E359,Parâmetros!$A$39:$A$48,0)),0)))),0,N($W358)+1))))</f>
        <v>4</v>
      </c>
      <c r="X359" s="34">
        <f>IF(OR(OR($D359="6x1",$D359="FF 6x1"),$D359="5x2"),"",IF($AB359&lt;&gt;$AB358,IF(IFERROR(INDEX(Cadastro!$F$5:$F$243,$AB359),"")="",0,IF(IFERROR(INDEX(Cadastro!$F$5:$F$243,$AB359),"")&gt;IFERROR(INDEX(Parâmetros!$B$39:$B$48,MATCH($E359,Parâmetros!$A$39:$A$48,0)),99),IFERROR(INDEX(Cadastro!$F$5:$F$243,$AB359),"")-IFERROR(INDEX(Parâmetros!$B$39:$B$48,MATCH($E359,Parâmetros!$A$39:$A$48,0)),99),0)),IF(AND($L359=0,OR(N($W358)&gt;=IFERROR(INDEX(Parâmetros!$B$39:$B$48,MATCH($E359,Parâmetros!$A$39:$A$48,0)),99),AND(N($X358)&gt;0,N($X358)&lt;IFERROR(INDEX(Parâmetros!$C$39:$C$48,MATCH($E359,Parâmetros!$A$39:$A$48,0)),0)))),N($X358)+1,0)))</f>
        <v>0</v>
      </c>
      <c r="Y359" t="str">
        <f>IF($AC359&lt;&gt;"",IF($L359&gt;0,$AC359&amp;" · com apontamento",$AC359),IF($E359="Férias",IF($L359&gt;0,"Férias · com apontamento","Férias (cadastro)"),IF(($Z359+$AA359-1)&gt;Parâmetros!$E$16,"Férias / afastamento",IF(AND($D359="5x2",OR(WEEKDAY($F359,2)=6,WEEKDAY($F359,2)=7)),IF($L359&gt;0,"Folga trabalhada","Folga"),IF($L359&gt;0,"Trabalhado",IF(OR(OR($D359="6x1",$D359="FF 6x1"),$D359="5x2"),IF(AND(OR($D359="6x1",$D359="FF 6x1"),OR(WEEKDAY($F359,2)=6,WEEKDAY($F359,2)=7)),"Folga","Falta de registro"),IF(AND($AB359&lt;&gt;$AB358,IFERROR(INDEX(Cadastro!$F$5:$F$243,$AB359),"")=""),"Indeterminado (início da série)",IF($X359&gt;0,"Folga","Falta de registro"))))))))</f>
        <v>Falta de registro</v>
      </c>
      <c r="Z359" s="34">
        <f>IF(OR($L359&gt;0,$F359&gt;Parâmetros!$E$14),0,IF($A359&lt;&gt;$A358,1,N($Z358)+1))</f>
        <v>0</v>
      </c>
      <c r="AA359" s="34">
        <f>IF(OR($L359&gt;0,$F359&gt;Parâmetros!$E$14),0,IF(OR($A359&lt;&gt;$A360,$F360&gt;Parâmetros!$E$14),1,N($AA360)+1))</f>
        <v>0</v>
      </c>
      <c r="AB359" s="31">
        <f>IFERROR(MATCH($A359&amp;"|"&amp;TEXT(_xlfn.MAXIFS(Cadastro!$E$5:$E$243,Cadastro!$A$5:$A$243,$A359,Cadastro!$E$5:$E$243,"&lt;="&amp;$F359),"yyyymmdd"),Cadastro!$I$5:$I$243,0),"")</f>
        <v>46</v>
      </c>
      <c r="AC359" t="str">
        <f>IFERROR(_xlfn.SINGLE(INDEX(Exceções!$D$5:$D$203,MATCH($A359&amp;"|"&amp;$F359,Exceções!$F$5:$F$203,0))),"")</f>
        <v/>
      </c>
      <c r="AD359" t="str">
        <f>IF($AC359="","",IFERROR(_xlfn.SINGLE(INDEX(Exceções!$E$5:$E$203,MATCH($A359&amp;"|"&amp;$F359,Exceções!$F$5:$F$203,0))),""))</f>
        <v/>
      </c>
    </row>
    <row r="360" spans="1:30" ht="15" hidden="1" customHeight="1" x14ac:dyDescent="0.25">
      <c r="A360" s="31">
        <v>56855</v>
      </c>
      <c r="B360" s="17" t="s">
        <v>42</v>
      </c>
      <c r="C360" s="17" t="str">
        <f>IFERROR(INDEX(Cadastro!$C$5:$C$243,$AB360),"NÃO INFORMADO")</f>
        <v>INS</v>
      </c>
      <c r="D360" s="17" t="str">
        <f>IFERROR(INDEX(Cadastro!$D$5:$D$243,$AB360),"")</f>
        <v>C</v>
      </c>
      <c r="E360" s="17" t="str">
        <f>IFERROR(INDEX(Cadastro!$G$5:$G$243,$AB360),"")</f>
        <v>C</v>
      </c>
      <c r="F360" s="29">
        <v>46322</v>
      </c>
      <c r="G360" s="32" t="str">
        <f t="shared" si="30"/>
        <v>ter</v>
      </c>
      <c r="H360" s="31" t="str">
        <f>IF($L360=0,"",_xlfn.MINIFS(Dados!$Q:$Q,Dados!$A:$A,$A360,Dados!$S:$S,$F360))</f>
        <v/>
      </c>
      <c r="I360" s="31" t="str">
        <f>IF($H360="","",_xlfn.MAXIFS(Dados!$R:$R,Dados!$A:$A,$A360,Dados!$S:$S,$F360))</f>
        <v/>
      </c>
      <c r="J360" s="32" t="str">
        <f>IF($D360&lt;&gt;"Folguista","",IFERROR(INDEX(Parâmetros!$D$52:$G$52,1,MIN(4,MAX(1,$W360))),""))</f>
        <v/>
      </c>
      <c r="K360" s="32" t="str">
        <f>IF(OR($AC360&lt;&gt;"",$Y360="Folga",$Y360="Folga trabalhada",$Y360="Férias (cadastro)",$Y360="Férias / afastamento",$Y360="Indeterminado (início da série)"),"",IF(OR($D360="6x1",$D360="FF 6x1"),IF(OR(WEEKDAY($F360,2)=6,WEEKDAY($F360,2)=7),"6x1 sáb/dom","6x1"),IF($D360="5x2","5x2",IF($H360="",IF($D360="Folguista",$J360,$E360),IF(OR($H360&gt;=Parâmetros!$E$18,$H360&lt;Parâmetros!$E$19),"C",IF($H360&lt;Parâmetros!$E$20,"A","B"))))))</f>
        <v>C</v>
      </c>
      <c r="L360" s="30">
        <f>SUMIFS(Dados!$E:$E,Dados!$A:$A,$A360,Dados!$S:$S,$F360)</f>
        <v>0</v>
      </c>
      <c r="M360" s="30">
        <f>IFERROR(INDEX(Parâmetros!$E$6:$E$11,MATCH($K360,Parâmetros!$A$6:$A$11,0)),"")</f>
        <v>6.67</v>
      </c>
      <c r="N360" s="33">
        <f t="shared" si="31"/>
        <v>0</v>
      </c>
      <c r="O360" s="33">
        <f>Parâmetros!$E$13</f>
        <v>0.8</v>
      </c>
      <c r="P360" s="32" t="str">
        <f>IF(OR($M360="",$F360&gt;Parâmetros!$E$14),"Não","Sim")</f>
        <v>Não</v>
      </c>
      <c r="Q360" s="32" t="str">
        <f t="shared" si="32"/>
        <v/>
      </c>
      <c r="R360" s="32" t="str">
        <f t="shared" si="33"/>
        <v/>
      </c>
      <c r="S360" s="30" t="str">
        <f t="shared" si="34"/>
        <v/>
      </c>
      <c r="T360" s="32" t="str">
        <f>IF($Q360&lt;&gt;"Sim","",IF($N360&gt;Parâmetros!$E$15,"Sim","Não"))</f>
        <v/>
      </c>
      <c r="U360" s="17" t="str">
        <f t="shared" si="35"/>
        <v>Fora da apuração</v>
      </c>
      <c r="V360" s="17" t="str">
        <f>IF($AC360&lt;&gt;"",IF($L360&gt;0,"ATENÇÃO · apontou em dia de "&amp;LOWER($AC360)&amp;" cadastrado","Exceção cadastrada · "&amp;$AC360)&amp;IF($AD360="",""," · "&amp;$AD360),IF($E360="Férias",IF($L360&gt;0,"ATENÇÃO · apontou estando de férias no cadastro","Férias no cadastro"),IF($Y360="Férias / afastamento","Afastamento · "&amp;($Z360+$AA360-1)&amp;" dias seguidos sem apontamento",IF($Y360="Folga trabalhada","ATENÇÃO · apontou em dia de folga da escala 5x2",IF($Y360="Folga",IF(AND($D360="5x2",OR(WEEKDAY($F360,2)=6,WEEKDAY($F360,2)=7)),"Folga de fim de semana da escala 5x2",IF(AND(OR($D360="6x1",$D360="FF 6x1"),WEEKDAY($F360,2)=6,FALSE()),"Folga de fim de semana · apontou no domingo anterior",IF(AND(OR($D360="6x1",$D360="FF 6x1"),WEEKDAY($F360,2)=7,AND($A360=$A359,$L359&gt;0)),"Folga de fim de semana · apontou no sábado",IF(AND(OR($D360="6x1",$D360="FF 6x1"),OR(WEEKDAY($F360,2)=6,WEEKDAY($F360,2)=7)),"Folga de fim de semana · sem apontamento no sábado nem no domingo","Folga prevista pelo ciclo")))),IF($Y360="Indeterminado (início da série)","Sem histórico anterior — informe o dia do ciclo no Cadastro",IF($Y360="Falta de registro",IF(OR(OR($D360="6x1",$D360="FF 6x1"),$D360="5x2"),"FALTA DE REGISTRO · dia útil da escala "&amp;$E360,"FALTA DE REGISTRO · dia "&amp;$W360&amp;" de "&amp;IFERROR(INDEX(Parâmetros!$B$39:$B$48,MATCH($E360,Parâmetros!$A$39:$A$48,0)),99)&amp;" do ciclo"),IF(OR($D360="6x1",$D360="FF 6x1"),IF(OR(AND(WEEKDAY($F360,2)=6,AND($A360=$A361,$L361&gt;0)),AND(WEEKDAY($F360,2)=7,AND($A360=$A359,$L359&gt;0))),"ATENÇÃO · apontou sábado e domingo no mesmo fim de semana",IF(OR(WEEKDAY($F360,2)=6,WEEKDAY($F360,2)=7),"Jornada de fim de semana do 6x1",IF(OR($H360&gt;=Parâmetros!$E$20,$H360&lt;Parâmetros!$E$19),"ATENÇÃO · 6x1 apontou fora do horário diurno","Jornada fixa do 6x1"))),IF($D360="5x2","Jornada fixa do 5x2",IF($D360="Folguista",IF($J360=$K360,"Evidência confirma sequência","DIVERGE · sequência "&amp;$J360&amp;" × evidência "&amp;$K360),IF($K360=$E360,"Evidência confirma cadastro","DIVERGE · cadastro "&amp;$E360&amp;" × evidência "&amp;$K360)))))))))))</f>
        <v>FALTA DE REGISTRO · dia 5 de 5 do ciclo</v>
      </c>
      <c r="W360" s="34">
        <f>IF(OR(OR($D360="6x1",$D360="FF 6x1"),$D360="5x2"),"",IF($AB360&lt;&gt;$AB359,IF(IFERROR(INDEX(Cadastro!$F$5:$F$243,$AB360),"")="",IF($L360&gt;0,1,0),IF(IFERROR(INDEX(Cadastro!$F$5:$F$243,$AB360),"")&lt;=IFERROR(INDEX(Parâmetros!$B$39:$B$48,MATCH($E360,Parâmetros!$A$39:$A$48,0)),99),IFERROR(INDEX(Cadastro!$F$5:$F$243,$AB360),""),0)),IF($L360&gt;0,IF(N($X359)&gt;0,1,N($W359)+1),IF(AND($L360=0,OR(N($W359)&gt;=IFERROR(INDEX(Parâmetros!$B$39:$B$48,MATCH($E360,Parâmetros!$A$39:$A$48,0)),99),AND(N($X359)&gt;0,N($X359)&lt;IFERROR(INDEX(Parâmetros!$C$39:$C$48,MATCH($E360,Parâmetros!$A$39:$A$48,0)),0)))),0,N($W359)+1))))</f>
        <v>5</v>
      </c>
      <c r="X360" s="34">
        <f>IF(OR(OR($D360="6x1",$D360="FF 6x1"),$D360="5x2"),"",IF($AB360&lt;&gt;$AB359,IF(IFERROR(INDEX(Cadastro!$F$5:$F$243,$AB360),"")="",0,IF(IFERROR(INDEX(Cadastro!$F$5:$F$243,$AB360),"")&gt;IFERROR(INDEX(Parâmetros!$B$39:$B$48,MATCH($E360,Parâmetros!$A$39:$A$48,0)),99),IFERROR(INDEX(Cadastro!$F$5:$F$243,$AB360),"")-IFERROR(INDEX(Parâmetros!$B$39:$B$48,MATCH($E360,Parâmetros!$A$39:$A$48,0)),99),0)),IF(AND($L360=0,OR(N($W359)&gt;=IFERROR(INDEX(Parâmetros!$B$39:$B$48,MATCH($E360,Parâmetros!$A$39:$A$48,0)),99),AND(N($X359)&gt;0,N($X359)&lt;IFERROR(INDEX(Parâmetros!$C$39:$C$48,MATCH($E360,Parâmetros!$A$39:$A$48,0)),0)))),N($X359)+1,0)))</f>
        <v>0</v>
      </c>
      <c r="Y360" t="str">
        <f>IF($AC360&lt;&gt;"",IF($L360&gt;0,$AC360&amp;" · com apontamento",$AC360),IF($E360="Férias",IF($L360&gt;0,"Férias · com apontamento","Férias (cadastro)"),IF(($Z360+$AA360-1)&gt;Parâmetros!$E$16,"Férias / afastamento",IF(AND($D360="5x2",OR(WEEKDAY($F360,2)=6,WEEKDAY($F360,2)=7)),IF($L360&gt;0,"Folga trabalhada","Folga"),IF($L360&gt;0,"Trabalhado",IF(OR(OR($D360="6x1",$D360="FF 6x1"),$D360="5x2"),IF(AND(OR($D360="6x1",$D360="FF 6x1"),OR(WEEKDAY($F360,2)=6,WEEKDAY($F360,2)=7)),"Folga","Falta de registro"),IF(AND($AB360&lt;&gt;$AB359,IFERROR(INDEX(Cadastro!$F$5:$F$243,$AB360),"")=""),"Indeterminado (início da série)",IF($X360&gt;0,"Folga","Falta de registro"))))))))</f>
        <v>Falta de registro</v>
      </c>
      <c r="Z360" s="34">
        <f>IF(OR($L360&gt;0,$F360&gt;Parâmetros!$E$14),0,IF($A360&lt;&gt;$A359,1,N($Z359)+1))</f>
        <v>0</v>
      </c>
      <c r="AA360" s="34">
        <f>IF(OR($L360&gt;0,$F360&gt;Parâmetros!$E$14),0,IF(OR($A360&lt;&gt;$A361,$F361&gt;Parâmetros!$E$14),1,N($AA361)+1))</f>
        <v>0</v>
      </c>
      <c r="AB360" s="31">
        <f>IFERROR(MATCH($A360&amp;"|"&amp;TEXT(_xlfn.MAXIFS(Cadastro!$E$5:$E$243,Cadastro!$A$5:$A$243,$A360,Cadastro!$E$5:$E$243,"&lt;="&amp;$F360),"yyyymmdd"),Cadastro!$I$5:$I$243,0),"")</f>
        <v>46</v>
      </c>
      <c r="AC360" t="str">
        <f>IFERROR(_xlfn.SINGLE(INDEX(Exceções!$D$5:$D$203,MATCH($A360&amp;"|"&amp;$F360,Exceções!$F$5:$F$203,0))),"")</f>
        <v/>
      </c>
      <c r="AD360" t="str">
        <f>IF($AC360="","",IFERROR(_xlfn.SINGLE(INDEX(Exceções!$E$5:$E$203,MATCH($A360&amp;"|"&amp;$F360,Exceções!$F$5:$F$203,0))),""))</f>
        <v/>
      </c>
    </row>
    <row r="361" spans="1:30" ht="15" hidden="1" customHeight="1" x14ac:dyDescent="0.25">
      <c r="A361" s="31">
        <v>56855</v>
      </c>
      <c r="B361" s="17" t="s">
        <v>42</v>
      </c>
      <c r="C361" s="17" t="str">
        <f>IFERROR(INDEX(Cadastro!$C$5:$C$243,$AB361),"NÃO INFORMADO")</f>
        <v>INS</v>
      </c>
      <c r="D361" s="17" t="str">
        <f>IFERROR(INDEX(Cadastro!$D$5:$D$243,$AB361),"")</f>
        <v>C</v>
      </c>
      <c r="E361" s="17" t="str">
        <f>IFERROR(INDEX(Cadastro!$G$5:$G$243,$AB361),"")</f>
        <v>C</v>
      </c>
      <c r="F361" s="29">
        <v>46323</v>
      </c>
      <c r="G361" s="32" t="str">
        <f t="shared" si="30"/>
        <v>qua</v>
      </c>
      <c r="H361" s="31" t="str">
        <f>IF($L361=0,"",_xlfn.MINIFS(Dados!$Q:$Q,Dados!$A:$A,$A361,Dados!$S:$S,$F361))</f>
        <v/>
      </c>
      <c r="I361" s="31" t="str">
        <f>IF($H361="","",_xlfn.MAXIFS(Dados!$R:$R,Dados!$A:$A,$A361,Dados!$S:$S,$F361))</f>
        <v/>
      </c>
      <c r="J361" s="32" t="str">
        <f>IF($D361&lt;&gt;"Folguista","",IFERROR(INDEX(Parâmetros!$D$52:$G$52,1,MIN(4,MAX(1,$W361))),""))</f>
        <v/>
      </c>
      <c r="K361" s="32" t="str">
        <f>IF(OR($AC361&lt;&gt;"",$Y361="Folga",$Y361="Folga trabalhada",$Y361="Férias (cadastro)",$Y361="Férias / afastamento",$Y361="Indeterminado (início da série)"),"",IF(OR($D361="6x1",$D361="FF 6x1"),IF(OR(WEEKDAY($F361,2)=6,WEEKDAY($F361,2)=7),"6x1 sáb/dom","6x1"),IF($D361="5x2","5x2",IF($H361="",IF($D361="Folguista",$J361,$E361),IF(OR($H361&gt;=Parâmetros!$E$18,$H361&lt;Parâmetros!$E$19),"C",IF($H361&lt;Parâmetros!$E$20,"A","B"))))))</f>
        <v/>
      </c>
      <c r="L361" s="30">
        <f>SUMIFS(Dados!$E:$E,Dados!$A:$A,$A361,Dados!$S:$S,$F361)</f>
        <v>0</v>
      </c>
      <c r="M361" s="30" t="str">
        <f>IFERROR(INDEX(Parâmetros!$E$6:$E$11,MATCH($K361,Parâmetros!$A$6:$A$11,0)),"")</f>
        <v/>
      </c>
      <c r="N361" s="33" t="str">
        <f t="shared" si="31"/>
        <v/>
      </c>
      <c r="O361" s="33">
        <f>Parâmetros!$E$13</f>
        <v>0.8</v>
      </c>
      <c r="P361" s="32" t="str">
        <f>IF(OR($M361="",$F361&gt;Parâmetros!$E$14),"Não","Sim")</f>
        <v>Não</v>
      </c>
      <c r="Q361" s="32" t="str">
        <f t="shared" si="32"/>
        <v/>
      </c>
      <c r="R361" s="32" t="str">
        <f t="shared" si="33"/>
        <v/>
      </c>
      <c r="S361" s="30" t="str">
        <f t="shared" si="34"/>
        <v/>
      </c>
      <c r="T361" s="32" t="str">
        <f>IF($Q361&lt;&gt;"Sim","",IF($N361&gt;Parâmetros!$E$15,"Sim","Não"))</f>
        <v/>
      </c>
      <c r="U361" s="17" t="str">
        <f t="shared" si="35"/>
        <v>Folga</v>
      </c>
      <c r="V361" s="17" t="str">
        <f>IF($AC361&lt;&gt;"",IF($L361&gt;0,"ATENÇÃO · apontou em dia de "&amp;LOWER($AC361)&amp;" cadastrado","Exceção cadastrada · "&amp;$AC361)&amp;IF($AD361="",""," · "&amp;$AD361),IF($E361="Férias",IF($L361&gt;0,"ATENÇÃO · apontou estando de férias no cadastro","Férias no cadastro"),IF($Y361="Férias / afastamento","Afastamento · "&amp;($Z361+$AA361-1)&amp;" dias seguidos sem apontamento",IF($Y361="Folga trabalhada","ATENÇÃO · apontou em dia de folga da escala 5x2",IF($Y361="Folga",IF(AND($D361="5x2",OR(WEEKDAY($F361,2)=6,WEEKDAY($F361,2)=7)),"Folga de fim de semana da escala 5x2",IF(AND(OR($D361="6x1",$D361="FF 6x1"),WEEKDAY($F361,2)=6,FALSE()),"Folga de fim de semana · apontou no domingo anterior",IF(AND(OR($D361="6x1",$D361="FF 6x1"),WEEKDAY($F361,2)=7,AND($A361=$A360,$L360&gt;0)),"Folga de fim de semana · apontou no sábado",IF(AND(OR($D361="6x1",$D361="FF 6x1"),OR(WEEKDAY($F361,2)=6,WEEKDAY($F361,2)=7)),"Folga de fim de semana · sem apontamento no sábado nem no domingo","Folga prevista pelo ciclo")))),IF($Y361="Indeterminado (início da série)","Sem histórico anterior — informe o dia do ciclo no Cadastro",IF($Y361="Falta de registro",IF(OR(OR($D361="6x1",$D361="FF 6x1"),$D361="5x2"),"FALTA DE REGISTRO · dia útil da escala "&amp;$E361,"FALTA DE REGISTRO · dia "&amp;$W361&amp;" de "&amp;IFERROR(INDEX(Parâmetros!$B$39:$B$48,MATCH($E361,Parâmetros!$A$39:$A$48,0)),99)&amp;" do ciclo"),IF(OR($D361="6x1",$D361="FF 6x1"),IF(OR(AND(WEEKDAY($F361,2)=6,AND($A361=$A362,$L362&gt;0)),AND(WEEKDAY($F361,2)=7,AND($A361=$A360,$L360&gt;0))),"ATENÇÃO · apontou sábado e domingo no mesmo fim de semana",IF(OR(WEEKDAY($F361,2)=6,WEEKDAY($F361,2)=7),"Jornada de fim de semana do 6x1",IF(OR($H361&gt;=Parâmetros!$E$20,$H361&lt;Parâmetros!$E$19),"ATENÇÃO · 6x1 apontou fora do horário diurno","Jornada fixa do 6x1"))),IF($D361="5x2","Jornada fixa do 5x2",IF($D361="Folguista",IF($J361=$K361,"Evidência confirma sequência","DIVERGE · sequência "&amp;$J361&amp;" × evidência "&amp;$K361),IF($K361=$E361,"Evidência confirma cadastro","DIVERGE · cadastro "&amp;$E361&amp;" × evidência "&amp;$K361)))))))))))</f>
        <v>Folga prevista pelo ciclo</v>
      </c>
      <c r="W361" s="34">
        <f>IF(OR(OR($D361="6x1",$D361="FF 6x1"),$D361="5x2"),"",IF($AB361&lt;&gt;$AB360,IF(IFERROR(INDEX(Cadastro!$F$5:$F$243,$AB361),"")="",IF($L361&gt;0,1,0),IF(IFERROR(INDEX(Cadastro!$F$5:$F$243,$AB361),"")&lt;=IFERROR(INDEX(Parâmetros!$B$39:$B$48,MATCH($E361,Parâmetros!$A$39:$A$48,0)),99),IFERROR(INDEX(Cadastro!$F$5:$F$243,$AB361),""),0)),IF($L361&gt;0,IF(N($X360)&gt;0,1,N($W360)+1),IF(AND($L361=0,OR(N($W360)&gt;=IFERROR(INDEX(Parâmetros!$B$39:$B$48,MATCH($E361,Parâmetros!$A$39:$A$48,0)),99),AND(N($X360)&gt;0,N($X360)&lt;IFERROR(INDEX(Parâmetros!$C$39:$C$48,MATCH($E361,Parâmetros!$A$39:$A$48,0)),0)))),0,N($W360)+1))))</f>
        <v>0</v>
      </c>
      <c r="X361" s="34">
        <f>IF(OR(OR($D361="6x1",$D361="FF 6x1"),$D361="5x2"),"",IF($AB361&lt;&gt;$AB360,IF(IFERROR(INDEX(Cadastro!$F$5:$F$243,$AB361),"")="",0,IF(IFERROR(INDEX(Cadastro!$F$5:$F$243,$AB361),"")&gt;IFERROR(INDEX(Parâmetros!$B$39:$B$48,MATCH($E361,Parâmetros!$A$39:$A$48,0)),99),IFERROR(INDEX(Cadastro!$F$5:$F$243,$AB361),"")-IFERROR(INDEX(Parâmetros!$B$39:$B$48,MATCH($E361,Parâmetros!$A$39:$A$48,0)),99),0)),IF(AND($L361=0,OR(N($W360)&gt;=IFERROR(INDEX(Parâmetros!$B$39:$B$48,MATCH($E361,Parâmetros!$A$39:$A$48,0)),99),AND(N($X360)&gt;0,N($X360)&lt;IFERROR(INDEX(Parâmetros!$C$39:$C$48,MATCH($E361,Parâmetros!$A$39:$A$48,0)),0)))),N($X360)+1,0)))</f>
        <v>1</v>
      </c>
      <c r="Y361" t="str">
        <f>IF($AC361&lt;&gt;"",IF($L361&gt;0,$AC361&amp;" · com apontamento",$AC361),IF($E361="Férias",IF($L361&gt;0,"Férias · com apontamento","Férias (cadastro)"),IF(($Z361+$AA361-1)&gt;Parâmetros!$E$16,"Férias / afastamento",IF(AND($D361="5x2",OR(WEEKDAY($F361,2)=6,WEEKDAY($F361,2)=7)),IF($L361&gt;0,"Folga trabalhada","Folga"),IF($L361&gt;0,"Trabalhado",IF(OR(OR($D361="6x1",$D361="FF 6x1"),$D361="5x2"),IF(AND(OR($D361="6x1",$D361="FF 6x1"),OR(WEEKDAY($F361,2)=6,WEEKDAY($F361,2)=7)),"Folga","Falta de registro"),IF(AND($AB361&lt;&gt;$AB360,IFERROR(INDEX(Cadastro!$F$5:$F$243,$AB361),"")=""),"Indeterminado (início da série)",IF($X361&gt;0,"Folga","Falta de registro"))))))))</f>
        <v>Folga</v>
      </c>
      <c r="Z361" s="34">
        <f>IF(OR($L361&gt;0,$F361&gt;Parâmetros!$E$14),0,IF($A361&lt;&gt;$A360,1,N($Z360)+1))</f>
        <v>0</v>
      </c>
      <c r="AA361" s="34">
        <f>IF(OR($L361&gt;0,$F361&gt;Parâmetros!$E$14),0,IF(OR($A361&lt;&gt;$A362,$F362&gt;Parâmetros!$E$14),1,N($AA362)+1))</f>
        <v>0</v>
      </c>
      <c r="AB361" s="31">
        <f>IFERROR(MATCH($A361&amp;"|"&amp;TEXT(_xlfn.MAXIFS(Cadastro!$E$5:$E$243,Cadastro!$A$5:$A$243,$A361,Cadastro!$E$5:$E$243,"&lt;="&amp;$F361),"yyyymmdd"),Cadastro!$I$5:$I$243,0),"")</f>
        <v>46</v>
      </c>
      <c r="AC361" t="str">
        <f>IFERROR(_xlfn.SINGLE(INDEX(Exceções!$D$5:$D$203,MATCH($A361&amp;"|"&amp;$F361,Exceções!$F$5:$F$203,0))),"")</f>
        <v/>
      </c>
      <c r="AD361" t="str">
        <f>IF($AC361="","",IFERROR(_xlfn.SINGLE(INDEX(Exceções!$E$5:$E$203,MATCH($A361&amp;"|"&amp;$F361,Exceções!$F$5:$F$203,0))),""))</f>
        <v/>
      </c>
    </row>
    <row r="362" spans="1:30" ht="15" hidden="1" customHeight="1" x14ac:dyDescent="0.25">
      <c r="A362" s="31">
        <v>56855</v>
      </c>
      <c r="B362" s="17" t="s">
        <v>42</v>
      </c>
      <c r="C362" s="17" t="str">
        <f>IFERROR(INDEX(Cadastro!$C$5:$C$243,$AB362),"NÃO INFORMADO")</f>
        <v>INS</v>
      </c>
      <c r="D362" s="17" t="str">
        <f>IFERROR(INDEX(Cadastro!$D$5:$D$243,$AB362),"")</f>
        <v>C</v>
      </c>
      <c r="E362" s="17" t="str">
        <f>IFERROR(INDEX(Cadastro!$G$5:$G$243,$AB362),"")</f>
        <v>C</v>
      </c>
      <c r="F362" s="29">
        <v>46324</v>
      </c>
      <c r="G362" s="32" t="str">
        <f t="shared" si="30"/>
        <v>qui</v>
      </c>
      <c r="H362" s="31" t="str">
        <f>IF($L362=0,"",_xlfn.MINIFS(Dados!$Q:$Q,Dados!$A:$A,$A362,Dados!$S:$S,$F362))</f>
        <v/>
      </c>
      <c r="I362" s="31" t="str">
        <f>IF($H362="","",_xlfn.MAXIFS(Dados!$R:$R,Dados!$A:$A,$A362,Dados!$S:$S,$F362))</f>
        <v/>
      </c>
      <c r="J362" s="32" t="str">
        <f>IF($D362&lt;&gt;"Folguista","",IFERROR(INDEX(Parâmetros!$D$52:$G$52,1,MIN(4,MAX(1,$W362))),""))</f>
        <v/>
      </c>
      <c r="K362" s="32" t="str">
        <f>IF(OR($AC362&lt;&gt;"",$Y362="Folga",$Y362="Folga trabalhada",$Y362="Férias (cadastro)",$Y362="Férias / afastamento",$Y362="Indeterminado (início da série)"),"",IF(OR($D362="6x1",$D362="FF 6x1"),IF(OR(WEEKDAY($F362,2)=6,WEEKDAY($F362,2)=7),"6x1 sáb/dom","6x1"),IF($D362="5x2","5x2",IF($H362="",IF($D362="Folguista",$J362,$E362),IF(OR($H362&gt;=Parâmetros!$E$18,$H362&lt;Parâmetros!$E$19),"C",IF($H362&lt;Parâmetros!$E$20,"A","B"))))))</f>
        <v/>
      </c>
      <c r="L362" s="30">
        <f>SUMIFS(Dados!$E:$E,Dados!$A:$A,$A362,Dados!$S:$S,$F362)</f>
        <v>0</v>
      </c>
      <c r="M362" s="30" t="str">
        <f>IFERROR(INDEX(Parâmetros!$E$6:$E$11,MATCH($K362,Parâmetros!$A$6:$A$11,0)),"")</f>
        <v/>
      </c>
      <c r="N362" s="33" t="str">
        <f t="shared" si="31"/>
        <v/>
      </c>
      <c r="O362" s="33">
        <f>Parâmetros!$E$13</f>
        <v>0.8</v>
      </c>
      <c r="P362" s="32" t="str">
        <f>IF(OR($M362="",$F362&gt;Parâmetros!$E$14),"Não","Sim")</f>
        <v>Não</v>
      </c>
      <c r="Q362" s="32" t="str">
        <f t="shared" si="32"/>
        <v/>
      </c>
      <c r="R362" s="32" t="str">
        <f t="shared" si="33"/>
        <v/>
      </c>
      <c r="S362" s="30" t="str">
        <f t="shared" si="34"/>
        <v/>
      </c>
      <c r="T362" s="32" t="str">
        <f>IF($Q362&lt;&gt;"Sim","",IF($N362&gt;Parâmetros!$E$15,"Sim","Não"))</f>
        <v/>
      </c>
      <c r="U362" s="17" t="str">
        <f t="shared" si="35"/>
        <v>Folga</v>
      </c>
      <c r="V362" s="17" t="str">
        <f>IF($AC362&lt;&gt;"",IF($L362&gt;0,"ATENÇÃO · apontou em dia de "&amp;LOWER($AC362)&amp;" cadastrado","Exceção cadastrada · "&amp;$AC362)&amp;IF($AD362="",""," · "&amp;$AD362),IF($E362="Férias",IF($L362&gt;0,"ATENÇÃO · apontou estando de férias no cadastro","Férias no cadastro"),IF($Y362="Férias / afastamento","Afastamento · "&amp;($Z362+$AA362-1)&amp;" dias seguidos sem apontamento",IF($Y362="Folga trabalhada","ATENÇÃO · apontou em dia de folga da escala 5x2",IF($Y362="Folga",IF(AND($D362="5x2",OR(WEEKDAY($F362,2)=6,WEEKDAY($F362,2)=7)),"Folga de fim de semana da escala 5x2",IF(AND(OR($D362="6x1",$D362="FF 6x1"),WEEKDAY($F362,2)=6,FALSE()),"Folga de fim de semana · apontou no domingo anterior",IF(AND(OR($D362="6x1",$D362="FF 6x1"),WEEKDAY($F362,2)=7,AND($A362=$A361,$L361&gt;0)),"Folga de fim de semana · apontou no sábado",IF(AND(OR($D362="6x1",$D362="FF 6x1"),OR(WEEKDAY($F362,2)=6,WEEKDAY($F362,2)=7)),"Folga de fim de semana · sem apontamento no sábado nem no domingo","Folga prevista pelo ciclo")))),IF($Y362="Indeterminado (início da série)","Sem histórico anterior — informe o dia do ciclo no Cadastro",IF($Y362="Falta de registro",IF(OR(OR($D362="6x1",$D362="FF 6x1"),$D362="5x2"),"FALTA DE REGISTRO · dia útil da escala "&amp;$E362,"FALTA DE REGISTRO · dia "&amp;$W362&amp;" de "&amp;IFERROR(INDEX(Parâmetros!$B$39:$B$48,MATCH($E362,Parâmetros!$A$39:$A$48,0)),99)&amp;" do ciclo"),IF(OR($D362="6x1",$D362="FF 6x1"),IF(OR(AND(WEEKDAY($F362,2)=6,AND($A362=$A363,$L363&gt;0)),AND(WEEKDAY($F362,2)=7,AND($A362=$A361,$L361&gt;0))),"ATENÇÃO · apontou sábado e domingo no mesmo fim de semana",IF(OR(WEEKDAY($F362,2)=6,WEEKDAY($F362,2)=7),"Jornada de fim de semana do 6x1",IF(OR($H362&gt;=Parâmetros!$E$20,$H362&lt;Parâmetros!$E$19),"ATENÇÃO · 6x1 apontou fora do horário diurno","Jornada fixa do 6x1"))),IF($D362="5x2","Jornada fixa do 5x2",IF($D362="Folguista",IF($J362=$K362,"Evidência confirma sequência","DIVERGE · sequência "&amp;$J362&amp;" × evidência "&amp;$K362),IF($K362=$E362,"Evidência confirma cadastro","DIVERGE · cadastro "&amp;$E362&amp;" × evidência "&amp;$K362)))))))))))</f>
        <v>Exceção cadastrada · Folga · Folga de escala</v>
      </c>
      <c r="W362" s="34">
        <f>IF(OR(OR($D362="6x1",$D362="FF 6x1"),$D362="5x2"),"",IF($AB362&lt;&gt;$AB361,IF(IFERROR(INDEX(Cadastro!$F$5:$F$243,$AB362),"")="",IF($L362&gt;0,1,0),IF(IFERROR(INDEX(Cadastro!$F$5:$F$243,$AB362),"")&lt;=IFERROR(INDEX(Parâmetros!$B$39:$B$48,MATCH($E362,Parâmetros!$A$39:$A$48,0)),99),IFERROR(INDEX(Cadastro!$F$5:$F$243,$AB362),""),0)),IF($L362&gt;0,IF(N($X361)&gt;0,1,N($W361)+1),IF(AND($L362=0,OR(N($W361)&gt;=IFERROR(INDEX(Parâmetros!$B$39:$B$48,MATCH($E362,Parâmetros!$A$39:$A$48,0)),99),AND(N($X361)&gt;0,N($X361)&lt;IFERROR(INDEX(Parâmetros!$C$39:$C$48,MATCH($E362,Parâmetros!$A$39:$A$48,0)),0)))),0,N($W361)+1))))</f>
        <v>1</v>
      </c>
      <c r="X362" s="34">
        <f>IF(OR(OR($D362="6x1",$D362="FF 6x1"),$D362="5x2"),"",IF($AB362&lt;&gt;$AB361,IF(IFERROR(INDEX(Cadastro!$F$5:$F$243,$AB362),"")="",0,IF(IFERROR(INDEX(Cadastro!$F$5:$F$243,$AB362),"")&gt;IFERROR(INDEX(Parâmetros!$B$39:$B$48,MATCH($E362,Parâmetros!$A$39:$A$48,0)),99),IFERROR(INDEX(Cadastro!$F$5:$F$243,$AB362),"")-IFERROR(INDEX(Parâmetros!$B$39:$B$48,MATCH($E362,Parâmetros!$A$39:$A$48,0)),99),0)),IF(AND($L362=0,OR(N($W361)&gt;=IFERROR(INDEX(Parâmetros!$B$39:$B$48,MATCH($E362,Parâmetros!$A$39:$A$48,0)),99),AND(N($X361)&gt;0,N($X361)&lt;IFERROR(INDEX(Parâmetros!$C$39:$C$48,MATCH($E362,Parâmetros!$A$39:$A$48,0)),0)))),N($X361)+1,0)))</f>
        <v>0</v>
      </c>
      <c r="Y362" t="str">
        <f>IF($AC362&lt;&gt;"",IF($L362&gt;0,$AC362&amp;" · com apontamento",$AC362),IF($E362="Férias",IF($L362&gt;0,"Férias · com apontamento","Férias (cadastro)"),IF(($Z362+$AA362-1)&gt;Parâmetros!$E$16,"Férias / afastamento",IF(AND($D362="5x2",OR(WEEKDAY($F362,2)=6,WEEKDAY($F362,2)=7)),IF($L362&gt;0,"Folga trabalhada","Folga"),IF($L362&gt;0,"Trabalhado",IF(OR(OR($D362="6x1",$D362="FF 6x1"),$D362="5x2"),IF(AND(OR($D362="6x1",$D362="FF 6x1"),OR(WEEKDAY($F362,2)=6,WEEKDAY($F362,2)=7)),"Folga","Falta de registro"),IF(AND($AB362&lt;&gt;$AB361,IFERROR(INDEX(Cadastro!$F$5:$F$243,$AB362),"")=""),"Indeterminado (início da série)",IF($X362&gt;0,"Folga","Falta de registro"))))))))</f>
        <v>Folga</v>
      </c>
      <c r="Z362" s="34">
        <f>IF(OR($L362&gt;0,$F362&gt;Parâmetros!$E$14),0,IF($A362&lt;&gt;$A361,1,N($Z361)+1))</f>
        <v>0</v>
      </c>
      <c r="AA362" s="34">
        <f>IF(OR($L362&gt;0,$F362&gt;Parâmetros!$E$14),0,IF(OR($A362&lt;&gt;$A363,$F363&gt;Parâmetros!$E$14),1,N($AA363)+1))</f>
        <v>0</v>
      </c>
      <c r="AB362" s="31">
        <f>IFERROR(MATCH($A362&amp;"|"&amp;TEXT(_xlfn.MAXIFS(Cadastro!$E$5:$E$243,Cadastro!$A$5:$A$243,$A362,Cadastro!$E$5:$E$243,"&lt;="&amp;$F362),"yyyymmdd"),Cadastro!$I$5:$I$243,0),"")</f>
        <v>46</v>
      </c>
      <c r="AC362" t="str">
        <f>IFERROR(_xlfn.SINGLE(INDEX(Exceções!$D$5:$D$203,MATCH($A362&amp;"|"&amp;$F362,Exceções!$F$5:$F$203,0))),"")</f>
        <v>Folga</v>
      </c>
      <c r="AD362" t="str">
        <f>IF($AC362="","",IFERROR(_xlfn.SINGLE(INDEX(Exceções!$E$5:$E$203,MATCH($A362&amp;"|"&amp;$F362,Exceções!$F$5:$F$203,0))),""))</f>
        <v>Folga de escala</v>
      </c>
    </row>
    <row r="363" spans="1:30" ht="15" hidden="1" customHeight="1" x14ac:dyDescent="0.25">
      <c r="A363" s="31">
        <v>56855</v>
      </c>
      <c r="B363" s="17" t="s">
        <v>42</v>
      </c>
      <c r="C363" s="17" t="str">
        <f>IFERROR(INDEX(Cadastro!$C$5:$C$243,$AB363),"NÃO INFORMADO")</f>
        <v>INS</v>
      </c>
      <c r="D363" s="17" t="str">
        <f>IFERROR(INDEX(Cadastro!$D$5:$D$243,$AB363),"")</f>
        <v>A</v>
      </c>
      <c r="E363" s="17" t="str">
        <f>IFERROR(INDEX(Cadastro!$G$5:$G$243,$AB363),"")</f>
        <v>A</v>
      </c>
      <c r="F363" s="29">
        <v>46325</v>
      </c>
      <c r="G363" s="32" t="str">
        <f t="shared" si="30"/>
        <v>sex</v>
      </c>
      <c r="H363" s="31" t="str">
        <f>IF($L363=0,"",_xlfn.MINIFS(Dados!$Q:$Q,Dados!$A:$A,$A363,Dados!$S:$S,$F363))</f>
        <v/>
      </c>
      <c r="I363" s="31" t="str">
        <f>IF($H363="","",_xlfn.MAXIFS(Dados!$R:$R,Dados!$A:$A,$A363,Dados!$S:$S,$F363))</f>
        <v/>
      </c>
      <c r="J363" s="32" t="str">
        <f>IF($D363&lt;&gt;"Folguista","",IFERROR(INDEX(Parâmetros!$D$52:$G$52,1,MIN(4,MAX(1,$W363))),""))</f>
        <v/>
      </c>
      <c r="K363" s="32" t="str">
        <f>IF(OR($AC363&lt;&gt;"",$Y363="Folga",$Y363="Folga trabalhada",$Y363="Férias (cadastro)",$Y363="Férias / afastamento",$Y363="Indeterminado (início da série)"),"",IF(OR($D363="6x1",$D363="FF 6x1"),IF(OR(WEEKDAY($F363,2)=6,WEEKDAY($F363,2)=7),"6x1 sáb/dom","6x1"),IF($D363="5x2","5x2",IF($H363="",IF($D363="Folguista",$J363,$E363),IF(OR($H363&gt;=Parâmetros!$E$18,$H363&lt;Parâmetros!$E$19),"C",IF($H363&lt;Parâmetros!$E$20,"A","B"))))))</f>
        <v/>
      </c>
      <c r="L363" s="30">
        <f>SUMIFS(Dados!$E:$E,Dados!$A:$A,$A363,Dados!$S:$S,$F363)</f>
        <v>0</v>
      </c>
      <c r="M363" s="30" t="str">
        <f>IFERROR(INDEX(Parâmetros!$E$6:$E$11,MATCH($K363,Parâmetros!$A$6:$A$11,0)),"")</f>
        <v/>
      </c>
      <c r="N363" s="33" t="str">
        <f t="shared" si="31"/>
        <v/>
      </c>
      <c r="O363" s="33">
        <f>Parâmetros!$E$13</f>
        <v>0.8</v>
      </c>
      <c r="P363" s="32" t="str">
        <f>IF(OR($M363="",$F363&gt;Parâmetros!$E$14),"Não","Sim")</f>
        <v>Não</v>
      </c>
      <c r="Q363" s="32" t="str">
        <f t="shared" si="32"/>
        <v/>
      </c>
      <c r="R363" s="32" t="str">
        <f t="shared" si="33"/>
        <v/>
      </c>
      <c r="S363" s="30" t="str">
        <f t="shared" si="34"/>
        <v/>
      </c>
      <c r="T363" s="32" t="str">
        <f>IF($Q363&lt;&gt;"Sim","",IF($N363&gt;Parâmetros!$E$15,"Sim","Não"))</f>
        <v/>
      </c>
      <c r="U363" s="17" t="str">
        <f t="shared" si="35"/>
        <v>Início da série</v>
      </c>
      <c r="V363" s="17" t="str">
        <f>IF($AC363&lt;&gt;"",IF($L363&gt;0,"ATENÇÃO · apontou em dia de "&amp;LOWER($AC363)&amp;" cadastrado","Exceção cadastrada · "&amp;$AC363)&amp;IF($AD363="",""," · "&amp;$AD363),IF($E363="Férias",IF($L363&gt;0,"ATENÇÃO · apontou estando de férias no cadastro","Férias no cadastro"),IF($Y363="Férias / afastamento","Afastamento · "&amp;($Z363+$AA363-1)&amp;" dias seguidos sem apontamento",IF($Y363="Folga trabalhada","ATENÇÃO · apontou em dia de folga da escala 5x2",IF($Y363="Folga",IF(AND($D363="5x2",OR(WEEKDAY($F363,2)=6,WEEKDAY($F363,2)=7)),"Folga de fim de semana da escala 5x2",IF(AND(OR($D363="6x1",$D363="FF 6x1"),WEEKDAY($F363,2)=6,FALSE()),"Folga de fim de semana · apontou no domingo anterior",IF(AND(OR($D363="6x1",$D363="FF 6x1"),WEEKDAY($F363,2)=7,AND($A363=$A362,$L362&gt;0)),"Folga de fim de semana · apontou no sábado",IF(AND(OR($D363="6x1",$D363="FF 6x1"),OR(WEEKDAY($F363,2)=6,WEEKDAY($F363,2)=7)),"Folga de fim de semana · sem apontamento no sábado nem no domingo","Folga prevista pelo ciclo")))),IF($Y363="Indeterminado (início da série)","Sem histórico anterior — informe o dia do ciclo no Cadastro",IF($Y363="Falta de registro",IF(OR(OR($D363="6x1",$D363="FF 6x1"),$D363="5x2"),"FALTA DE REGISTRO · dia útil da escala "&amp;$E363,"FALTA DE REGISTRO · dia "&amp;$W363&amp;" de "&amp;IFERROR(INDEX(Parâmetros!$B$39:$B$48,MATCH($E363,Parâmetros!$A$39:$A$48,0)),99)&amp;" do ciclo"),IF(OR($D363="6x1",$D363="FF 6x1"),IF(OR(AND(WEEKDAY($F363,2)=6,AND($A363=$A364,$L364&gt;0)),AND(WEEKDAY($F363,2)=7,AND($A363=$A362,$L362&gt;0))),"ATENÇÃO · apontou sábado e domingo no mesmo fim de semana",IF(OR(WEEKDAY($F363,2)=6,WEEKDAY($F363,2)=7),"Jornada de fim de semana do 6x1",IF(OR($H363&gt;=Parâmetros!$E$20,$H363&lt;Parâmetros!$E$19),"ATENÇÃO · 6x1 apontou fora do horário diurno","Jornada fixa do 6x1"))),IF($D363="5x2","Jornada fixa do 5x2",IF($D363="Folguista",IF($J363=$K363,"Evidência confirma sequência","DIVERGE · sequência "&amp;$J363&amp;" × evidência "&amp;$K363),IF($K363=$E363,"Evidência confirma cadastro","DIVERGE · cadastro "&amp;$E363&amp;" × evidência "&amp;$K363)))))))))))</f>
        <v>Sem histórico anterior — informe o dia do ciclo no Cadastro</v>
      </c>
      <c r="W363" s="34">
        <f>IF(OR(OR($D363="6x1",$D363="FF 6x1"),$D363="5x2"),"",IF($AB363&lt;&gt;$AB362,IF(IFERROR(INDEX(Cadastro!$F$5:$F$243,$AB363),"")="",IF($L363&gt;0,1,0),IF(IFERROR(INDEX(Cadastro!$F$5:$F$243,$AB363),"")&lt;=IFERROR(INDEX(Parâmetros!$B$39:$B$48,MATCH($E363,Parâmetros!$A$39:$A$48,0)),99),IFERROR(INDEX(Cadastro!$F$5:$F$243,$AB363),""),0)),IF($L363&gt;0,IF(N($X362)&gt;0,1,N($W362)+1),IF(AND($L363=0,OR(N($W362)&gt;=IFERROR(INDEX(Parâmetros!$B$39:$B$48,MATCH($E363,Parâmetros!$A$39:$A$48,0)),99),AND(N($X362)&gt;0,N($X362)&lt;IFERROR(INDEX(Parâmetros!$C$39:$C$48,MATCH($E363,Parâmetros!$A$39:$A$48,0)),0)))),0,N($W362)+1))))</f>
        <v>0</v>
      </c>
      <c r="X363" s="34">
        <f>IF(OR(OR($D363="6x1",$D363="FF 6x1"),$D363="5x2"),"",IF($AB363&lt;&gt;$AB362,IF(IFERROR(INDEX(Cadastro!$F$5:$F$243,$AB363),"")="",0,IF(IFERROR(INDEX(Cadastro!$F$5:$F$243,$AB363),"")&gt;IFERROR(INDEX(Parâmetros!$B$39:$B$48,MATCH($E363,Parâmetros!$A$39:$A$48,0)),99),IFERROR(INDEX(Cadastro!$F$5:$F$243,$AB363),"")-IFERROR(INDEX(Parâmetros!$B$39:$B$48,MATCH($E363,Parâmetros!$A$39:$A$48,0)),99),0)),IF(AND($L363=0,OR(N($W362)&gt;=IFERROR(INDEX(Parâmetros!$B$39:$B$48,MATCH($E363,Parâmetros!$A$39:$A$48,0)),99),AND(N($X362)&gt;0,N($X362)&lt;IFERROR(INDEX(Parâmetros!$C$39:$C$48,MATCH($E363,Parâmetros!$A$39:$A$48,0)),0)))),N($X362)+1,0)))</f>
        <v>0</v>
      </c>
      <c r="Y363" t="str">
        <f>IF($AC363&lt;&gt;"",IF($L363&gt;0,$AC363&amp;" · com apontamento",$AC363),IF($E363="Férias",IF($L363&gt;0,"Férias · com apontamento","Férias (cadastro)"),IF(($Z363+$AA363-1)&gt;Parâmetros!$E$16,"Férias / afastamento",IF(AND($D363="5x2",OR(WEEKDAY($F363,2)=6,WEEKDAY($F363,2)=7)),IF($L363&gt;0,"Folga trabalhada","Folga"),IF($L363&gt;0,"Trabalhado",IF(OR(OR($D363="6x1",$D363="FF 6x1"),$D363="5x2"),IF(AND(OR($D363="6x1",$D363="FF 6x1"),OR(WEEKDAY($F363,2)=6,WEEKDAY($F363,2)=7)),"Folga","Falta de registro"),IF(AND($AB363&lt;&gt;$AB362,IFERROR(INDEX(Cadastro!$F$5:$F$243,$AB363),"")=""),"Indeterminado (início da série)",IF($X363&gt;0,"Folga","Falta de registro"))))))))</f>
        <v>Indeterminado (início da série)</v>
      </c>
      <c r="Z363" s="34">
        <f>IF(OR($L363&gt;0,$F363&gt;Parâmetros!$E$14),0,IF($A363&lt;&gt;$A362,1,N($Z362)+1))</f>
        <v>0</v>
      </c>
      <c r="AA363" s="34">
        <f>IF(OR($L363&gt;0,$F363&gt;Parâmetros!$E$14),0,IF(OR($A363&lt;&gt;$A364,$F364&gt;Parâmetros!$E$14),1,N($AA364)+1))</f>
        <v>0</v>
      </c>
      <c r="AB363" s="31">
        <f>IFERROR(MATCH($A363&amp;"|"&amp;TEXT(_xlfn.MAXIFS(Cadastro!$E$5:$E$243,Cadastro!$A$5:$A$243,$A363,Cadastro!$E$5:$E$243,"&lt;="&amp;$F363),"yyyymmdd"),Cadastro!$I$5:$I$243,0),"")</f>
        <v>47</v>
      </c>
      <c r="AC363" t="str">
        <f>IFERROR(_xlfn.SINGLE(INDEX(Exceções!$D$5:$D$203,MATCH($A363&amp;"|"&amp;$F363,Exceções!$F$5:$F$203,0))),"")</f>
        <v/>
      </c>
      <c r="AD363" t="str">
        <f>IF($AC363="","",IFERROR(_xlfn.SINGLE(INDEX(Exceções!$E$5:$E$203,MATCH($A363&amp;"|"&amp;$F363,Exceções!$F$5:$F$203,0))),""))</f>
        <v/>
      </c>
    </row>
    <row r="364" spans="1:30" ht="15" hidden="1" customHeight="1" x14ac:dyDescent="0.25">
      <c r="A364" s="31">
        <v>56855</v>
      </c>
      <c r="B364" s="17" t="s">
        <v>42</v>
      </c>
      <c r="C364" s="17" t="str">
        <f>IFERROR(INDEX(Cadastro!$C$5:$C$243,$AB364),"NÃO INFORMADO")</f>
        <v>INS</v>
      </c>
      <c r="D364" s="17" t="str">
        <f>IFERROR(INDEX(Cadastro!$D$5:$D$243,$AB364),"")</f>
        <v>A</v>
      </c>
      <c r="E364" s="17" t="str">
        <f>IFERROR(INDEX(Cadastro!$G$5:$G$243,$AB364),"")</f>
        <v>A</v>
      </c>
      <c r="F364" s="29">
        <v>46326</v>
      </c>
      <c r="G364" s="32" t="str">
        <f t="shared" si="30"/>
        <v>sáb</v>
      </c>
      <c r="H364" s="31" t="str">
        <f>IF($L364=0,"",_xlfn.MINIFS(Dados!$Q:$Q,Dados!$A:$A,$A364,Dados!$S:$S,$F364))</f>
        <v/>
      </c>
      <c r="I364" s="31" t="str">
        <f>IF($H364="","",_xlfn.MAXIFS(Dados!$R:$R,Dados!$A:$A,$A364,Dados!$S:$S,$F364))</f>
        <v/>
      </c>
      <c r="J364" s="32" t="str">
        <f>IF($D364&lt;&gt;"Folguista","",IFERROR(INDEX(Parâmetros!$D$52:$G$52,1,MIN(4,MAX(1,$W364))),""))</f>
        <v/>
      </c>
      <c r="K364" s="32" t="str">
        <f>IF(OR($AC364&lt;&gt;"",$Y364="Folga",$Y364="Folga trabalhada",$Y364="Férias (cadastro)",$Y364="Férias / afastamento",$Y364="Indeterminado (início da série)"),"",IF(OR($D364="6x1",$D364="FF 6x1"),IF(OR(WEEKDAY($F364,2)=6,WEEKDAY($F364,2)=7),"6x1 sáb/dom","6x1"),IF($D364="5x2","5x2",IF($H364="",IF($D364="Folguista",$J364,$E364),IF(OR($H364&gt;=Parâmetros!$E$18,$H364&lt;Parâmetros!$E$19),"C",IF($H364&lt;Parâmetros!$E$20,"A","B"))))))</f>
        <v/>
      </c>
      <c r="L364" s="30">
        <f>SUMIFS(Dados!$E:$E,Dados!$A:$A,$A364,Dados!$S:$S,$F364)</f>
        <v>0</v>
      </c>
      <c r="M364" s="30" t="str">
        <f>IFERROR(INDEX(Parâmetros!$E$6:$E$11,MATCH($K364,Parâmetros!$A$6:$A$11,0)),"")</f>
        <v/>
      </c>
      <c r="N364" s="33" t="str">
        <f t="shared" si="31"/>
        <v/>
      </c>
      <c r="O364" s="33">
        <f>Parâmetros!$E$13</f>
        <v>0.8</v>
      </c>
      <c r="P364" s="32" t="str">
        <f>IF(OR($M364="",$F364&gt;Parâmetros!$E$14),"Não","Sim")</f>
        <v>Não</v>
      </c>
      <c r="Q364" s="32" t="str">
        <f t="shared" si="32"/>
        <v/>
      </c>
      <c r="R364" s="32" t="str">
        <f t="shared" si="33"/>
        <v/>
      </c>
      <c r="S364" s="30" t="str">
        <f t="shared" si="34"/>
        <v/>
      </c>
      <c r="T364" s="32" t="str">
        <f>IF($Q364&lt;&gt;"Sim","",IF($N364&gt;Parâmetros!$E$15,"Sim","Não"))</f>
        <v/>
      </c>
      <c r="U364" s="17" t="str">
        <f t="shared" si="35"/>
        <v>Folga</v>
      </c>
      <c r="V364" s="17" t="str">
        <f>IF($AC364&lt;&gt;"",IF($L364&gt;0,"ATENÇÃO · apontou em dia de "&amp;LOWER($AC364)&amp;" cadastrado","Exceção cadastrada · "&amp;$AC364)&amp;IF($AD364="",""," · "&amp;$AD364),IF($E364="Férias",IF($L364&gt;0,"ATENÇÃO · apontou estando de férias no cadastro","Férias no cadastro"),IF($Y364="Férias / afastamento","Afastamento · "&amp;($Z364+$AA364-1)&amp;" dias seguidos sem apontamento",IF($Y364="Folga trabalhada","ATENÇÃO · apontou em dia de folga da escala 5x2",IF($Y364="Folga",IF(AND($D364="5x2",OR(WEEKDAY($F364,2)=6,WEEKDAY($F364,2)=7)),"Folga de fim de semana da escala 5x2",IF(AND(OR($D364="6x1",$D364="FF 6x1"),WEEKDAY($F364,2)=6,FALSE()),"Folga de fim de semana · apontou no domingo anterior",IF(AND(OR($D364="6x1",$D364="FF 6x1"),WEEKDAY($F364,2)=7,AND($A364=$A363,$L363&gt;0)),"Folga de fim de semana · apontou no sábado",IF(AND(OR($D364="6x1",$D364="FF 6x1"),OR(WEEKDAY($F364,2)=6,WEEKDAY($F364,2)=7)),"Folga de fim de semana · sem apontamento no sábado nem no domingo","Folga prevista pelo ciclo")))),IF($Y364="Indeterminado (início da série)","Sem histórico anterior — informe o dia do ciclo no Cadastro",IF($Y364="Falta de registro",IF(OR(OR($D364="6x1",$D364="FF 6x1"),$D364="5x2"),"FALTA DE REGISTRO · dia útil da escala "&amp;$E364,"FALTA DE REGISTRO · dia "&amp;$W364&amp;" de "&amp;IFERROR(INDEX(Parâmetros!$B$39:$B$48,MATCH($E364,Parâmetros!$A$39:$A$48,0)),99)&amp;" do ciclo"),IF(OR($D364="6x1",$D364="FF 6x1"),IF(OR(AND(WEEKDAY($F364,2)=6,AND($A364=$A365,$L365&gt;0)),AND(WEEKDAY($F364,2)=7,AND($A364=$A363,$L363&gt;0))),"ATENÇÃO · apontou sábado e domingo no mesmo fim de semana",IF(OR(WEEKDAY($F364,2)=6,WEEKDAY($F364,2)=7),"Jornada de fim de semana do 6x1",IF(OR($H364&gt;=Parâmetros!$E$20,$H364&lt;Parâmetros!$E$19),"ATENÇÃO · 6x1 apontou fora do horário diurno","Jornada fixa do 6x1"))),IF($D364="5x2","Jornada fixa do 5x2",IF($D364="Folguista",IF($J364=$K364,"Evidência confirma sequência","DIVERGE · sequência "&amp;$J364&amp;" × evidência "&amp;$K364),IF($K364=$E364,"Evidência confirma cadastro","DIVERGE · cadastro "&amp;$E364&amp;" × evidência "&amp;$K364)))))))))))</f>
        <v>Exceção cadastrada · Folga · Folga de escala</v>
      </c>
      <c r="W364" s="34">
        <f>IF(OR(OR($D364="6x1",$D364="FF 6x1"),$D364="5x2"),"",IF($AB364&lt;&gt;$AB363,IF(IFERROR(INDEX(Cadastro!$F$5:$F$243,$AB364),"")="",IF($L364&gt;0,1,0),IF(IFERROR(INDEX(Cadastro!$F$5:$F$243,$AB364),"")&lt;=IFERROR(INDEX(Parâmetros!$B$39:$B$48,MATCH($E364,Parâmetros!$A$39:$A$48,0)),99),IFERROR(INDEX(Cadastro!$F$5:$F$243,$AB364),""),0)),IF($L364&gt;0,IF(N($X363)&gt;0,1,N($W363)+1),IF(AND($L364=0,OR(N($W363)&gt;=IFERROR(INDEX(Parâmetros!$B$39:$B$48,MATCH($E364,Parâmetros!$A$39:$A$48,0)),99),AND(N($X363)&gt;0,N($X363)&lt;IFERROR(INDEX(Parâmetros!$C$39:$C$48,MATCH($E364,Parâmetros!$A$39:$A$48,0)),0)))),0,N($W363)+1))))</f>
        <v>1</v>
      </c>
      <c r="X364" s="34">
        <f>IF(OR(OR($D364="6x1",$D364="FF 6x1"),$D364="5x2"),"",IF($AB364&lt;&gt;$AB363,IF(IFERROR(INDEX(Cadastro!$F$5:$F$243,$AB364),"")="",0,IF(IFERROR(INDEX(Cadastro!$F$5:$F$243,$AB364),"")&gt;IFERROR(INDEX(Parâmetros!$B$39:$B$48,MATCH($E364,Parâmetros!$A$39:$A$48,0)),99),IFERROR(INDEX(Cadastro!$F$5:$F$243,$AB364),"")-IFERROR(INDEX(Parâmetros!$B$39:$B$48,MATCH($E364,Parâmetros!$A$39:$A$48,0)),99),0)),IF(AND($L364=0,OR(N($W363)&gt;=IFERROR(INDEX(Parâmetros!$B$39:$B$48,MATCH($E364,Parâmetros!$A$39:$A$48,0)),99),AND(N($X363)&gt;0,N($X363)&lt;IFERROR(INDEX(Parâmetros!$C$39:$C$48,MATCH($E364,Parâmetros!$A$39:$A$48,0)),0)))),N($X363)+1,0)))</f>
        <v>0</v>
      </c>
      <c r="Y364" t="str">
        <f>IF($AC364&lt;&gt;"",IF($L364&gt;0,$AC364&amp;" · com apontamento",$AC364),IF($E364="Férias",IF($L364&gt;0,"Férias · com apontamento","Férias (cadastro)"),IF(($Z364+$AA364-1)&gt;Parâmetros!$E$16,"Férias / afastamento",IF(AND($D364="5x2",OR(WEEKDAY($F364,2)=6,WEEKDAY($F364,2)=7)),IF($L364&gt;0,"Folga trabalhada","Folga"),IF($L364&gt;0,"Trabalhado",IF(OR(OR($D364="6x1",$D364="FF 6x1"),$D364="5x2"),IF(AND(OR($D364="6x1",$D364="FF 6x1"),OR(WEEKDAY($F364,2)=6,WEEKDAY($F364,2)=7)),"Folga","Falta de registro"),IF(AND($AB364&lt;&gt;$AB363,IFERROR(INDEX(Cadastro!$F$5:$F$243,$AB364),"")=""),"Indeterminado (início da série)",IF($X364&gt;0,"Folga","Falta de registro"))))))))</f>
        <v>Folga</v>
      </c>
      <c r="Z364" s="34">
        <f>IF(OR($L364&gt;0,$F364&gt;Parâmetros!$E$14),0,IF($A364&lt;&gt;$A363,1,N($Z363)+1))</f>
        <v>0</v>
      </c>
      <c r="AA364" s="34">
        <f>IF(OR($L364&gt;0,$F364&gt;Parâmetros!$E$14),0,IF(OR($A364&lt;&gt;$A365,$F365&gt;Parâmetros!$E$14),1,N($AA365)+1))</f>
        <v>0</v>
      </c>
      <c r="AB364" s="31">
        <f>IFERROR(MATCH($A364&amp;"|"&amp;TEXT(_xlfn.MAXIFS(Cadastro!$E$5:$E$243,Cadastro!$A$5:$A$243,$A364,Cadastro!$E$5:$E$243,"&lt;="&amp;$F364),"yyyymmdd"),Cadastro!$I$5:$I$243,0),"")</f>
        <v>47</v>
      </c>
      <c r="AC364" t="str">
        <f>IFERROR(_xlfn.SINGLE(INDEX(Exceções!$D$5:$D$203,MATCH($A364&amp;"|"&amp;$F364,Exceções!$F$5:$F$203,0))),"")</f>
        <v>Folga</v>
      </c>
      <c r="AD364" t="str">
        <f>IF($AC364="","",IFERROR(_xlfn.SINGLE(INDEX(Exceções!$E$5:$E$203,MATCH($A364&amp;"|"&amp;$F364,Exceções!$F$5:$F$203,0))),""))</f>
        <v>Folga de escala</v>
      </c>
    </row>
    <row r="365" spans="1:30" ht="15" hidden="1" customHeight="1" x14ac:dyDescent="0.25">
      <c r="A365" s="31">
        <v>56855</v>
      </c>
      <c r="B365" s="17" t="s">
        <v>42</v>
      </c>
      <c r="C365" s="17" t="str">
        <f>IFERROR(INDEX(Cadastro!$C$5:$C$243,$AB365),"NÃO INFORMADO")</f>
        <v>INS</v>
      </c>
      <c r="D365" s="17" t="str">
        <f>IFERROR(INDEX(Cadastro!$D$5:$D$243,$AB365),"")</f>
        <v>A</v>
      </c>
      <c r="E365" s="17" t="str">
        <f>IFERROR(INDEX(Cadastro!$G$5:$G$243,$AB365),"")</f>
        <v>A</v>
      </c>
      <c r="F365" s="29">
        <v>46327</v>
      </c>
      <c r="G365" s="32" t="str">
        <f t="shared" si="30"/>
        <v>dom</v>
      </c>
      <c r="H365" s="31" t="str">
        <f>IF($L365=0,"",_xlfn.MINIFS(Dados!$Q:$Q,Dados!$A:$A,$A365,Dados!$S:$S,$F365))</f>
        <v/>
      </c>
      <c r="I365" s="31" t="str">
        <f>IF($H365="","",_xlfn.MAXIFS(Dados!$R:$R,Dados!$A:$A,$A365,Dados!$S:$S,$F365))</f>
        <v/>
      </c>
      <c r="J365" s="32" t="str">
        <f>IF($D365&lt;&gt;"Folguista","",IFERROR(INDEX(Parâmetros!$D$52:$G$52,1,MIN(4,MAX(1,$W365))),""))</f>
        <v/>
      </c>
      <c r="K365" s="32" t="str">
        <f>IF(OR($AC365&lt;&gt;"",$Y365="Folga",$Y365="Folga trabalhada",$Y365="Férias (cadastro)",$Y365="Férias / afastamento",$Y365="Indeterminado (início da série)"),"",IF(OR($D365="6x1",$D365="FF 6x1"),IF(OR(WEEKDAY($F365,2)=6,WEEKDAY($F365,2)=7),"6x1 sáb/dom","6x1"),IF($D365="5x2","5x2",IF($H365="",IF($D365="Folguista",$J365,$E365),IF(OR($H365&gt;=Parâmetros!$E$18,$H365&lt;Parâmetros!$E$19),"C",IF($H365&lt;Parâmetros!$E$20,"A","B"))))))</f>
        <v>A</v>
      </c>
      <c r="L365" s="30">
        <f>SUMIFS(Dados!$E:$E,Dados!$A:$A,$A365,Dados!$S:$S,$F365)</f>
        <v>0</v>
      </c>
      <c r="M365" s="30">
        <f>IFERROR(INDEX(Parâmetros!$E$6:$E$11,MATCH($K365,Parâmetros!$A$6:$A$11,0)),"")</f>
        <v>7.58</v>
      </c>
      <c r="N365" s="33">
        <f t="shared" si="31"/>
        <v>0</v>
      </c>
      <c r="O365" s="33">
        <f>Parâmetros!$E$13</f>
        <v>0.8</v>
      </c>
      <c r="P365" s="32" t="str">
        <f>IF(OR($M365="",$F365&gt;Parâmetros!$E$14),"Não","Sim")</f>
        <v>Não</v>
      </c>
      <c r="Q365" s="32" t="str">
        <f t="shared" si="32"/>
        <v/>
      </c>
      <c r="R365" s="32" t="str">
        <f t="shared" si="33"/>
        <v/>
      </c>
      <c r="S365" s="30" t="str">
        <f t="shared" si="34"/>
        <v/>
      </c>
      <c r="T365" s="32" t="str">
        <f>IF($Q365&lt;&gt;"Sim","",IF($N365&gt;Parâmetros!$E$15,"Sim","Não"))</f>
        <v/>
      </c>
      <c r="U365" s="17" t="str">
        <f t="shared" si="35"/>
        <v>Fora da apuração</v>
      </c>
      <c r="V365" s="17" t="str">
        <f>IF($AC365&lt;&gt;"",IF($L365&gt;0,"ATENÇÃO · apontou em dia de "&amp;LOWER($AC365)&amp;" cadastrado","Exceção cadastrada · "&amp;$AC365)&amp;IF($AD365="",""," · "&amp;$AD365),IF($E365="Férias",IF($L365&gt;0,"ATENÇÃO · apontou estando de férias no cadastro","Férias no cadastro"),IF($Y365="Férias / afastamento","Afastamento · "&amp;($Z365+$AA365-1)&amp;" dias seguidos sem apontamento",IF($Y365="Folga trabalhada","ATENÇÃO · apontou em dia de folga da escala 5x2",IF($Y365="Folga",IF(AND($D365="5x2",OR(WEEKDAY($F365,2)=6,WEEKDAY($F365,2)=7)),"Folga de fim de semana da escala 5x2",IF(AND(OR($D365="6x1",$D365="FF 6x1"),WEEKDAY($F365,2)=6,FALSE()),"Folga de fim de semana · apontou no domingo anterior",IF(AND(OR($D365="6x1",$D365="FF 6x1"),WEEKDAY($F365,2)=7,AND($A365=$A364,$L364&gt;0)),"Folga de fim de semana · apontou no sábado",IF(AND(OR($D365="6x1",$D365="FF 6x1"),OR(WEEKDAY($F365,2)=6,WEEKDAY($F365,2)=7)),"Folga de fim de semana · sem apontamento no sábado nem no domingo","Folga prevista pelo ciclo")))),IF($Y365="Indeterminado (início da série)","Sem histórico anterior — informe o dia do ciclo no Cadastro",IF($Y365="Falta de registro",IF(OR(OR($D365="6x1",$D365="FF 6x1"),$D365="5x2"),"FALTA DE REGISTRO · dia útil da escala "&amp;$E365,"FALTA DE REGISTRO · dia "&amp;$W365&amp;" de "&amp;IFERROR(INDEX(Parâmetros!$B$39:$B$48,MATCH($E365,Parâmetros!$A$39:$A$48,0)),99)&amp;" do ciclo"),IF(OR($D365="6x1",$D365="FF 6x1"),IF(OR(AND(WEEKDAY($F365,2)=6,AND($A365=$A366,$L366&gt;0)),AND(WEEKDAY($F365,2)=7,AND($A365=$A364,$L364&gt;0))),"ATENÇÃO · apontou sábado e domingo no mesmo fim de semana",IF(OR(WEEKDAY($F365,2)=6,WEEKDAY($F365,2)=7),"Jornada de fim de semana do 6x1",IF(OR($H365&gt;=Parâmetros!$E$20,$H365&lt;Parâmetros!$E$19),"ATENÇÃO · 6x1 apontou fora do horário diurno","Jornada fixa do 6x1"))),IF($D365="5x2","Jornada fixa do 5x2",IF($D365="Folguista",IF($J365=$K365,"Evidência confirma sequência","DIVERGE · sequência "&amp;$J365&amp;" × evidência "&amp;$K365),IF($K365=$E365,"Evidência confirma cadastro","DIVERGE · cadastro "&amp;$E365&amp;" × evidência "&amp;$K365)))))))))))</f>
        <v>FALTA DE REGISTRO · dia 2 de 5 do ciclo</v>
      </c>
      <c r="W365" s="34">
        <f>IF(OR(OR($D365="6x1",$D365="FF 6x1"),$D365="5x2"),"",IF($AB365&lt;&gt;$AB364,IF(IFERROR(INDEX(Cadastro!$F$5:$F$243,$AB365),"")="",IF($L365&gt;0,1,0),IF(IFERROR(INDEX(Cadastro!$F$5:$F$243,$AB365),"")&lt;=IFERROR(INDEX(Parâmetros!$B$39:$B$48,MATCH($E365,Parâmetros!$A$39:$A$48,0)),99),IFERROR(INDEX(Cadastro!$F$5:$F$243,$AB365),""),0)),IF($L365&gt;0,IF(N($X364)&gt;0,1,N($W364)+1),IF(AND($L365=0,OR(N($W364)&gt;=IFERROR(INDEX(Parâmetros!$B$39:$B$48,MATCH($E365,Parâmetros!$A$39:$A$48,0)),99),AND(N($X364)&gt;0,N($X364)&lt;IFERROR(INDEX(Parâmetros!$C$39:$C$48,MATCH($E365,Parâmetros!$A$39:$A$48,0)),0)))),0,N($W364)+1))))</f>
        <v>2</v>
      </c>
      <c r="X365" s="34">
        <f>IF(OR(OR($D365="6x1",$D365="FF 6x1"),$D365="5x2"),"",IF($AB365&lt;&gt;$AB364,IF(IFERROR(INDEX(Cadastro!$F$5:$F$243,$AB365),"")="",0,IF(IFERROR(INDEX(Cadastro!$F$5:$F$243,$AB365),"")&gt;IFERROR(INDEX(Parâmetros!$B$39:$B$48,MATCH($E365,Parâmetros!$A$39:$A$48,0)),99),IFERROR(INDEX(Cadastro!$F$5:$F$243,$AB365),"")-IFERROR(INDEX(Parâmetros!$B$39:$B$48,MATCH($E365,Parâmetros!$A$39:$A$48,0)),99),0)),IF(AND($L365=0,OR(N($W364)&gt;=IFERROR(INDEX(Parâmetros!$B$39:$B$48,MATCH($E365,Parâmetros!$A$39:$A$48,0)),99),AND(N($X364)&gt;0,N($X364)&lt;IFERROR(INDEX(Parâmetros!$C$39:$C$48,MATCH($E365,Parâmetros!$A$39:$A$48,0)),0)))),N($X364)+1,0)))</f>
        <v>0</v>
      </c>
      <c r="Y365" t="str">
        <f>IF($AC365&lt;&gt;"",IF($L365&gt;0,$AC365&amp;" · com apontamento",$AC365),IF($E365="Férias",IF($L365&gt;0,"Férias · com apontamento","Férias (cadastro)"),IF(($Z365+$AA365-1)&gt;Parâmetros!$E$16,"Férias / afastamento",IF(AND($D365="5x2",OR(WEEKDAY($F365,2)=6,WEEKDAY($F365,2)=7)),IF($L365&gt;0,"Folga trabalhada","Folga"),IF($L365&gt;0,"Trabalhado",IF(OR(OR($D365="6x1",$D365="FF 6x1"),$D365="5x2"),IF(AND(OR($D365="6x1",$D365="FF 6x1"),OR(WEEKDAY($F365,2)=6,WEEKDAY($F365,2)=7)),"Folga","Falta de registro"),IF(AND($AB365&lt;&gt;$AB364,IFERROR(INDEX(Cadastro!$F$5:$F$243,$AB365),"")=""),"Indeterminado (início da série)",IF($X365&gt;0,"Folga","Falta de registro"))))))))</f>
        <v>Falta de registro</v>
      </c>
      <c r="Z365" s="34">
        <f>IF(OR($L365&gt;0,$F365&gt;Parâmetros!$E$14),0,IF($A365&lt;&gt;$A364,1,N($Z364)+1))</f>
        <v>0</v>
      </c>
      <c r="AA365" s="34">
        <f>IF(OR($L365&gt;0,$F365&gt;Parâmetros!$E$14),0,IF(OR($A365&lt;&gt;$A366,$F366&gt;Parâmetros!$E$14),1,N($AA366)+1))</f>
        <v>0</v>
      </c>
      <c r="AB365" s="31">
        <f>IFERROR(MATCH($A365&amp;"|"&amp;TEXT(_xlfn.MAXIFS(Cadastro!$E$5:$E$243,Cadastro!$A$5:$A$243,$A365,Cadastro!$E$5:$E$243,"&lt;="&amp;$F365),"yyyymmdd"),Cadastro!$I$5:$I$243,0),"")</f>
        <v>47</v>
      </c>
      <c r="AC365" t="str">
        <f>IFERROR(_xlfn.SINGLE(INDEX(Exceções!$D$5:$D$203,MATCH($A365&amp;"|"&amp;$F365,Exceções!$F$5:$F$203,0))),"")</f>
        <v/>
      </c>
      <c r="AD365" t="str">
        <f>IF($AC365="","",IFERROR(_xlfn.SINGLE(INDEX(Exceções!$E$5:$E$203,MATCH($A365&amp;"|"&amp;$F365,Exceções!$F$5:$F$203,0))),""))</f>
        <v/>
      </c>
    </row>
    <row r="366" spans="1:30" ht="15" hidden="1" customHeight="1" x14ac:dyDescent="0.25">
      <c r="A366" s="31">
        <v>55420</v>
      </c>
      <c r="B366" s="17" t="s">
        <v>53</v>
      </c>
      <c r="C366" s="17" t="str">
        <f>IFERROR(INDEX(Cadastro!$C$5:$C$243,$AB366),"NÃO INFORMADO")</f>
        <v>MEC</v>
      </c>
      <c r="D366" s="17" t="str">
        <f>IFERROR(INDEX(Cadastro!$D$5:$D$243,$AB366),"")</f>
        <v>B</v>
      </c>
      <c r="E366" s="17" t="str">
        <f>IFERROR(INDEX(Cadastro!$G$5:$G$243,$AB366),"")</f>
        <v>B</v>
      </c>
      <c r="F366" s="29">
        <v>46300</v>
      </c>
      <c r="G366" s="32" t="str">
        <f t="shared" si="30"/>
        <v>seg</v>
      </c>
      <c r="H366" s="31">
        <f>IF($L366=0,"",_xlfn.MINIFS(Dados!$Q:$Q,Dados!$A:$A,$A366,Dados!$S:$S,$F366))</f>
        <v>929</v>
      </c>
      <c r="I366" s="31">
        <f>IF($H366="","",_xlfn.MAXIFS(Dados!$R:$R,Dados!$A:$A,$A366,Dados!$S:$S,$F366))</f>
        <v>1385</v>
      </c>
      <c r="J366" s="32" t="str">
        <f>IF($D366&lt;&gt;"Folguista","",IFERROR(INDEX(Parâmetros!$D$52:$G$52,1,MIN(4,MAX(1,$W366))),""))</f>
        <v/>
      </c>
      <c r="K366" s="32" t="str">
        <f>IF(OR($AC366&lt;&gt;"",$Y366="Folga",$Y366="Folga trabalhada",$Y366="Férias (cadastro)",$Y366="Férias / afastamento",$Y366="Indeterminado (início da série)"),"",IF(OR($D366="6x1",$D366="FF 6x1"),IF(OR(WEEKDAY($F366,2)=6,WEEKDAY($F366,2)=7),"6x1 sáb/dom","6x1"),IF($D366="5x2","5x2",IF($H366="",IF($D366="Folguista",$J366,$E366),IF(OR($H366&gt;=Parâmetros!$E$18,$H366&lt;Parâmetros!$E$19),"C",IF($H366&lt;Parâmetros!$E$20,"A","B"))))))</f>
        <v>B</v>
      </c>
      <c r="L366" s="30">
        <f>SUMIFS(Dados!$E:$E,Dados!$A:$A,$A366,Dados!$S:$S,$F366)</f>
        <v>7.59</v>
      </c>
      <c r="M366" s="30">
        <f>IFERROR(INDEX(Parâmetros!$E$6:$E$11,MATCH($K366,Parâmetros!$A$6:$A$11,0)),"")</f>
        <v>7.67</v>
      </c>
      <c r="N366" s="33">
        <f t="shared" si="31"/>
        <v>0.9895697522816167</v>
      </c>
      <c r="O366" s="33">
        <f>Parâmetros!$E$13</f>
        <v>0.8</v>
      </c>
      <c r="P366" s="32" t="str">
        <f>IF(OR($M366="",$F366&gt;Parâmetros!$E$14),"Não","Sim")</f>
        <v>Sim</v>
      </c>
      <c r="Q366" s="32" t="str">
        <f t="shared" si="32"/>
        <v>Sim</v>
      </c>
      <c r="R366" s="32" t="str">
        <f t="shared" si="33"/>
        <v>Sim</v>
      </c>
      <c r="S366" s="30">
        <f t="shared" si="34"/>
        <v>0</v>
      </c>
      <c r="T366" s="32" t="str">
        <f>IF($Q366&lt;&gt;"Sim","",IF($N366&gt;Parâmetros!$E$15,"Sim","Não"))</f>
        <v>Não</v>
      </c>
      <c r="U366" s="17" t="str">
        <f t="shared" si="35"/>
        <v>Na meta</v>
      </c>
      <c r="V366" s="17" t="str">
        <f>IF($AC366&lt;&gt;"",IF($L366&gt;0,"ATENÇÃO · apontou em dia de "&amp;LOWER($AC366)&amp;" cadastrado","Exceção cadastrada · "&amp;$AC366)&amp;IF($AD366="",""," · "&amp;$AD366),IF($E366="Férias",IF($L366&gt;0,"ATENÇÃO · apontou estando de férias no cadastro","Férias no cadastro"),IF($Y366="Férias / afastamento","Afastamento · "&amp;($Z366+$AA366-1)&amp;" dias seguidos sem apontamento",IF($Y366="Folga trabalhada","ATENÇÃO · apontou em dia de folga da escala 5x2",IF($Y366="Folga",IF(AND($D366="5x2",OR(WEEKDAY($F366,2)=6,WEEKDAY($F366,2)=7)),"Folga de fim de semana da escala 5x2",IF(AND(OR($D366="6x1",$D366="FF 6x1"),WEEKDAY($F366,2)=6,FALSE()),"Folga de fim de semana · apontou no domingo anterior",IF(AND(OR($D366="6x1",$D366="FF 6x1"),WEEKDAY($F366,2)=7,AND($A366=$A365,$L365&gt;0)),"Folga de fim de semana · apontou no sábado",IF(AND(OR($D366="6x1",$D366="FF 6x1"),OR(WEEKDAY($F366,2)=6,WEEKDAY($F366,2)=7)),"Folga de fim de semana · sem apontamento no sábado nem no domingo","Folga prevista pelo ciclo")))),IF($Y366="Indeterminado (início da série)","Sem histórico anterior — informe o dia do ciclo no Cadastro",IF($Y366="Falta de registro",IF(OR(OR($D366="6x1",$D366="FF 6x1"),$D366="5x2"),"FALTA DE REGISTRO · dia útil da escala "&amp;$E366,"FALTA DE REGISTRO · dia "&amp;$W366&amp;" de "&amp;IFERROR(INDEX(Parâmetros!$B$39:$B$48,MATCH($E366,Parâmetros!$A$39:$A$48,0)),99)&amp;" do ciclo"),IF(OR($D366="6x1",$D366="FF 6x1"),IF(OR(AND(WEEKDAY($F366,2)=6,AND($A366=$A367,$L367&gt;0)),AND(WEEKDAY($F366,2)=7,AND($A366=$A365,$L365&gt;0))),"ATENÇÃO · apontou sábado e domingo no mesmo fim de semana",IF(OR(WEEKDAY($F366,2)=6,WEEKDAY($F366,2)=7),"Jornada de fim de semana do 6x1",IF(OR($H366&gt;=Parâmetros!$E$20,$H366&lt;Parâmetros!$E$19),"ATENÇÃO · 6x1 apontou fora do horário diurno","Jornada fixa do 6x1"))),IF($D366="5x2","Jornada fixa do 5x2",IF($D366="Folguista",IF($J366=$K366,"Evidência confirma sequência","DIVERGE · sequência "&amp;$J366&amp;" × evidência "&amp;$K366),IF($K366=$E366,"Evidência confirma cadastro","DIVERGE · cadastro "&amp;$E366&amp;" × evidência "&amp;$K366)))))))))))</f>
        <v>Evidência confirma cadastro</v>
      </c>
      <c r="W366" s="34">
        <f>IF(OR(OR($D366="6x1",$D366="FF 6x1"),$D366="5x2"),"",IF($AB366&lt;&gt;$AB365,IF(IFERROR(INDEX(Cadastro!$F$5:$F$243,$AB366),"")="",IF($L366&gt;0,1,0),IF(IFERROR(INDEX(Cadastro!$F$5:$F$243,$AB366),"")&lt;=IFERROR(INDEX(Parâmetros!$B$39:$B$48,MATCH($E366,Parâmetros!$A$39:$A$48,0)),99),IFERROR(INDEX(Cadastro!$F$5:$F$243,$AB366),""),0)),IF($L366&gt;0,IF(N($X365)&gt;0,1,N($W365)+1),IF(AND($L366=0,OR(N($W365)&gt;=IFERROR(INDEX(Parâmetros!$B$39:$B$48,MATCH($E366,Parâmetros!$A$39:$A$48,0)),99),AND(N($X365)&gt;0,N($X365)&lt;IFERROR(INDEX(Parâmetros!$C$39:$C$48,MATCH($E366,Parâmetros!$A$39:$A$48,0)),0)))),0,N($W365)+1))))</f>
        <v>1</v>
      </c>
      <c r="X366" s="34">
        <f>IF(OR(OR($D366="6x1",$D366="FF 6x1"),$D366="5x2"),"",IF($AB366&lt;&gt;$AB365,IF(IFERROR(INDEX(Cadastro!$F$5:$F$243,$AB366),"")="",0,IF(IFERROR(INDEX(Cadastro!$F$5:$F$243,$AB366),"")&gt;IFERROR(INDEX(Parâmetros!$B$39:$B$48,MATCH($E366,Parâmetros!$A$39:$A$48,0)),99),IFERROR(INDEX(Cadastro!$F$5:$F$243,$AB366),"")-IFERROR(INDEX(Parâmetros!$B$39:$B$48,MATCH($E366,Parâmetros!$A$39:$A$48,0)),99),0)),IF(AND($L366=0,OR(N($W365)&gt;=IFERROR(INDEX(Parâmetros!$B$39:$B$48,MATCH($E366,Parâmetros!$A$39:$A$48,0)),99),AND(N($X365)&gt;0,N($X365)&lt;IFERROR(INDEX(Parâmetros!$C$39:$C$48,MATCH($E366,Parâmetros!$A$39:$A$48,0)),0)))),N($X365)+1,0)))</f>
        <v>0</v>
      </c>
      <c r="Y366" t="str">
        <f>IF($AC366&lt;&gt;"",IF($L366&gt;0,$AC366&amp;" · com apontamento",$AC366),IF($E366="Férias",IF($L366&gt;0,"Férias · com apontamento","Férias (cadastro)"),IF(($Z366+$AA366-1)&gt;Parâmetros!$E$16,"Férias / afastamento",IF(AND($D366="5x2",OR(WEEKDAY($F366,2)=6,WEEKDAY($F366,2)=7)),IF($L366&gt;0,"Folga trabalhada","Folga"),IF($L366&gt;0,"Trabalhado",IF(OR(OR($D366="6x1",$D366="FF 6x1"),$D366="5x2"),IF(AND(OR($D366="6x1",$D366="FF 6x1"),OR(WEEKDAY($F366,2)=6,WEEKDAY($F366,2)=7)),"Folga","Falta de registro"),IF(AND($AB366&lt;&gt;$AB365,IFERROR(INDEX(Cadastro!$F$5:$F$243,$AB366),"")=""),"Indeterminado (início da série)",IF($X366&gt;0,"Folga","Falta de registro"))))))))</f>
        <v>Trabalhado</v>
      </c>
      <c r="Z366" s="34">
        <f>IF(OR($L366&gt;0,$F366&gt;Parâmetros!$E$14),0,IF($A366&lt;&gt;$A365,1,N($Z365)+1))</f>
        <v>0</v>
      </c>
      <c r="AA366" s="34">
        <f>IF(OR($L366&gt;0,$F366&gt;Parâmetros!$E$14),0,IF(OR($A366&lt;&gt;$A367,$F367&gt;Parâmetros!$E$14),1,N($AA367)+1))</f>
        <v>0</v>
      </c>
      <c r="AB366" s="31">
        <f>IFERROR(MATCH($A366&amp;"|"&amp;TEXT(_xlfn.MAXIFS(Cadastro!$E$5:$E$243,Cadastro!$A$5:$A$243,$A366,Cadastro!$E$5:$E$243,"&lt;="&amp;$F366),"yyyymmdd"),Cadastro!$I$5:$I$243,0),"")</f>
        <v>49</v>
      </c>
      <c r="AC366" t="str">
        <f>IFERROR(_xlfn.SINGLE(INDEX(Exceções!$D$5:$D$203,MATCH($A366&amp;"|"&amp;$F366,Exceções!$F$5:$F$203,0))),"")</f>
        <v/>
      </c>
      <c r="AD366" t="str">
        <f>IF($AC366="","",IFERROR(_xlfn.SINGLE(INDEX(Exceções!$E$5:$E$203,MATCH($A366&amp;"|"&amp;$F366,Exceções!$F$5:$F$203,0))),""))</f>
        <v/>
      </c>
    </row>
    <row r="367" spans="1:30" ht="15" hidden="1" customHeight="1" x14ac:dyDescent="0.25">
      <c r="A367" s="31">
        <v>55420</v>
      </c>
      <c r="B367" s="17" t="s">
        <v>53</v>
      </c>
      <c r="C367" s="17" t="str">
        <f>IFERROR(INDEX(Cadastro!$C$5:$C$243,$AB367),"NÃO INFORMADO")</f>
        <v>MEC</v>
      </c>
      <c r="D367" s="17" t="str">
        <f>IFERROR(INDEX(Cadastro!$D$5:$D$243,$AB367),"")</f>
        <v>B</v>
      </c>
      <c r="E367" s="17" t="str">
        <f>IFERROR(INDEX(Cadastro!$G$5:$G$243,$AB367),"")</f>
        <v>B</v>
      </c>
      <c r="F367" s="29">
        <v>46301</v>
      </c>
      <c r="G367" s="32" t="str">
        <f t="shared" si="30"/>
        <v>ter</v>
      </c>
      <c r="H367" s="31">
        <f>IF($L367=0,"",_xlfn.MINIFS(Dados!$Q:$Q,Dados!$A:$A,$A367,Dados!$S:$S,$F367))</f>
        <v>935</v>
      </c>
      <c r="I367" s="31">
        <f>IF($H367="","",_xlfn.MAXIFS(Dados!$R:$R,Dados!$A:$A,$A367,Dados!$S:$S,$F367))</f>
        <v>1388</v>
      </c>
      <c r="J367" s="32" t="str">
        <f>IF($D367&lt;&gt;"Folguista","",IFERROR(INDEX(Parâmetros!$D$52:$G$52,1,MIN(4,MAX(1,$W367))),""))</f>
        <v/>
      </c>
      <c r="K367" s="32" t="str">
        <f>IF(OR($AC367&lt;&gt;"",$Y367="Folga",$Y367="Folga trabalhada",$Y367="Férias (cadastro)",$Y367="Férias / afastamento",$Y367="Indeterminado (início da série)"),"",IF(OR($D367="6x1",$D367="FF 6x1"),IF(OR(WEEKDAY($F367,2)=6,WEEKDAY($F367,2)=7),"6x1 sáb/dom","6x1"),IF($D367="5x2","5x2",IF($H367="",IF($D367="Folguista",$J367,$E367),IF(OR($H367&gt;=Parâmetros!$E$18,$H367&lt;Parâmetros!$E$19),"C",IF($H367&lt;Parâmetros!$E$20,"A","B"))))))</f>
        <v>B</v>
      </c>
      <c r="L367" s="30">
        <f>SUMIFS(Dados!$E:$E,Dados!$A:$A,$A367,Dados!$S:$S,$F367)</f>
        <v>7.56</v>
      </c>
      <c r="M367" s="30">
        <f>IFERROR(INDEX(Parâmetros!$E$6:$E$11,MATCH($K367,Parâmetros!$A$6:$A$11,0)),"")</f>
        <v>7.67</v>
      </c>
      <c r="N367" s="33">
        <f t="shared" si="31"/>
        <v>0.98565840938722293</v>
      </c>
      <c r="O367" s="33">
        <f>Parâmetros!$E$13</f>
        <v>0.8</v>
      </c>
      <c r="P367" s="32" t="str">
        <f>IF(OR($M367="",$F367&gt;Parâmetros!$E$14),"Não","Sim")</f>
        <v>Sim</v>
      </c>
      <c r="Q367" s="32" t="str">
        <f t="shared" si="32"/>
        <v>Sim</v>
      </c>
      <c r="R367" s="32" t="str">
        <f t="shared" si="33"/>
        <v>Sim</v>
      </c>
      <c r="S367" s="30">
        <f t="shared" si="34"/>
        <v>0</v>
      </c>
      <c r="T367" s="32" t="str">
        <f>IF($Q367&lt;&gt;"Sim","",IF($N367&gt;Parâmetros!$E$15,"Sim","Não"))</f>
        <v>Não</v>
      </c>
      <c r="U367" s="17" t="str">
        <f t="shared" si="35"/>
        <v>Na meta</v>
      </c>
      <c r="V367" s="17" t="str">
        <f>IF($AC367&lt;&gt;"",IF($L367&gt;0,"ATENÇÃO · apontou em dia de "&amp;LOWER($AC367)&amp;" cadastrado","Exceção cadastrada · "&amp;$AC367)&amp;IF($AD367="",""," · "&amp;$AD367),IF($E367="Férias",IF($L367&gt;0,"ATENÇÃO · apontou estando de férias no cadastro","Férias no cadastro"),IF($Y367="Férias / afastamento","Afastamento · "&amp;($Z367+$AA367-1)&amp;" dias seguidos sem apontamento",IF($Y367="Folga trabalhada","ATENÇÃO · apontou em dia de folga da escala 5x2",IF($Y367="Folga",IF(AND($D367="5x2",OR(WEEKDAY($F367,2)=6,WEEKDAY($F367,2)=7)),"Folga de fim de semana da escala 5x2",IF(AND(OR($D367="6x1",$D367="FF 6x1"),WEEKDAY($F367,2)=6,FALSE()),"Folga de fim de semana · apontou no domingo anterior",IF(AND(OR($D367="6x1",$D367="FF 6x1"),WEEKDAY($F367,2)=7,AND($A367=$A366,$L366&gt;0)),"Folga de fim de semana · apontou no sábado",IF(AND(OR($D367="6x1",$D367="FF 6x1"),OR(WEEKDAY($F367,2)=6,WEEKDAY($F367,2)=7)),"Folga de fim de semana · sem apontamento no sábado nem no domingo","Folga prevista pelo ciclo")))),IF($Y367="Indeterminado (início da série)","Sem histórico anterior — informe o dia do ciclo no Cadastro",IF($Y367="Falta de registro",IF(OR(OR($D367="6x1",$D367="FF 6x1"),$D367="5x2"),"FALTA DE REGISTRO · dia útil da escala "&amp;$E367,"FALTA DE REGISTRO · dia "&amp;$W367&amp;" de "&amp;IFERROR(INDEX(Parâmetros!$B$39:$B$48,MATCH($E367,Parâmetros!$A$39:$A$48,0)),99)&amp;" do ciclo"),IF(OR($D367="6x1",$D367="FF 6x1"),IF(OR(AND(WEEKDAY($F367,2)=6,AND($A367=$A368,$L368&gt;0)),AND(WEEKDAY($F367,2)=7,AND($A367=$A366,$L366&gt;0))),"ATENÇÃO · apontou sábado e domingo no mesmo fim de semana",IF(OR(WEEKDAY($F367,2)=6,WEEKDAY($F367,2)=7),"Jornada de fim de semana do 6x1",IF(OR($H367&gt;=Parâmetros!$E$20,$H367&lt;Parâmetros!$E$19),"ATENÇÃO · 6x1 apontou fora do horário diurno","Jornada fixa do 6x1"))),IF($D367="5x2","Jornada fixa do 5x2",IF($D367="Folguista",IF($J367=$K367,"Evidência confirma sequência","DIVERGE · sequência "&amp;$J367&amp;" × evidência "&amp;$K367),IF($K367=$E367,"Evidência confirma cadastro","DIVERGE · cadastro "&amp;$E367&amp;" × evidência "&amp;$K367)))))))))))</f>
        <v>Evidência confirma cadastro</v>
      </c>
      <c r="W367" s="34">
        <f>IF(OR(OR($D367="6x1",$D367="FF 6x1"),$D367="5x2"),"",IF($AB367&lt;&gt;$AB366,IF(IFERROR(INDEX(Cadastro!$F$5:$F$243,$AB367),"")="",IF($L367&gt;0,1,0),IF(IFERROR(INDEX(Cadastro!$F$5:$F$243,$AB367),"")&lt;=IFERROR(INDEX(Parâmetros!$B$39:$B$48,MATCH($E367,Parâmetros!$A$39:$A$48,0)),99),IFERROR(INDEX(Cadastro!$F$5:$F$243,$AB367),""),0)),IF($L367&gt;0,IF(N($X366)&gt;0,1,N($W366)+1),IF(AND($L367=0,OR(N($W366)&gt;=IFERROR(INDEX(Parâmetros!$B$39:$B$48,MATCH($E367,Parâmetros!$A$39:$A$48,0)),99),AND(N($X366)&gt;0,N($X366)&lt;IFERROR(INDEX(Parâmetros!$C$39:$C$48,MATCH($E367,Parâmetros!$A$39:$A$48,0)),0)))),0,N($W366)+1))))</f>
        <v>2</v>
      </c>
      <c r="X367" s="34">
        <f>IF(OR(OR($D367="6x1",$D367="FF 6x1"),$D367="5x2"),"",IF($AB367&lt;&gt;$AB366,IF(IFERROR(INDEX(Cadastro!$F$5:$F$243,$AB367),"")="",0,IF(IFERROR(INDEX(Cadastro!$F$5:$F$243,$AB367),"")&gt;IFERROR(INDEX(Parâmetros!$B$39:$B$48,MATCH($E367,Parâmetros!$A$39:$A$48,0)),99),IFERROR(INDEX(Cadastro!$F$5:$F$243,$AB367),"")-IFERROR(INDEX(Parâmetros!$B$39:$B$48,MATCH($E367,Parâmetros!$A$39:$A$48,0)),99),0)),IF(AND($L367=0,OR(N($W366)&gt;=IFERROR(INDEX(Parâmetros!$B$39:$B$48,MATCH($E367,Parâmetros!$A$39:$A$48,0)),99),AND(N($X366)&gt;0,N($X366)&lt;IFERROR(INDEX(Parâmetros!$C$39:$C$48,MATCH($E367,Parâmetros!$A$39:$A$48,0)),0)))),N($X366)+1,0)))</f>
        <v>0</v>
      </c>
      <c r="Y367" t="str">
        <f>IF($AC367&lt;&gt;"",IF($L367&gt;0,$AC367&amp;" · com apontamento",$AC367),IF($E367="Férias",IF($L367&gt;0,"Férias · com apontamento","Férias (cadastro)"),IF(($Z367+$AA367-1)&gt;Parâmetros!$E$16,"Férias / afastamento",IF(AND($D367="5x2",OR(WEEKDAY($F367,2)=6,WEEKDAY($F367,2)=7)),IF($L367&gt;0,"Folga trabalhada","Folga"),IF($L367&gt;0,"Trabalhado",IF(OR(OR($D367="6x1",$D367="FF 6x1"),$D367="5x2"),IF(AND(OR($D367="6x1",$D367="FF 6x1"),OR(WEEKDAY($F367,2)=6,WEEKDAY($F367,2)=7)),"Folga","Falta de registro"),IF(AND($AB367&lt;&gt;$AB366,IFERROR(INDEX(Cadastro!$F$5:$F$243,$AB367),"")=""),"Indeterminado (início da série)",IF($X367&gt;0,"Folga","Falta de registro"))))))))</f>
        <v>Trabalhado</v>
      </c>
      <c r="Z367" s="34">
        <f>IF(OR($L367&gt;0,$F367&gt;Parâmetros!$E$14),0,IF($A367&lt;&gt;$A366,1,N($Z366)+1))</f>
        <v>0</v>
      </c>
      <c r="AA367" s="34">
        <f>IF(OR($L367&gt;0,$F367&gt;Parâmetros!$E$14),0,IF(OR($A367&lt;&gt;$A368,$F368&gt;Parâmetros!$E$14),1,N($AA368)+1))</f>
        <v>0</v>
      </c>
      <c r="AB367" s="31">
        <f>IFERROR(MATCH($A367&amp;"|"&amp;TEXT(_xlfn.MAXIFS(Cadastro!$E$5:$E$243,Cadastro!$A$5:$A$243,$A367,Cadastro!$E$5:$E$243,"&lt;="&amp;$F367),"yyyymmdd"),Cadastro!$I$5:$I$243,0),"")</f>
        <v>49</v>
      </c>
      <c r="AC367" t="str">
        <f>IFERROR(_xlfn.SINGLE(INDEX(Exceções!$D$5:$D$203,MATCH($A367&amp;"|"&amp;$F367,Exceções!$F$5:$F$203,0))),"")</f>
        <v/>
      </c>
      <c r="AD367" t="str">
        <f>IF($AC367="","",IFERROR(_xlfn.SINGLE(INDEX(Exceções!$E$5:$E$203,MATCH($A367&amp;"|"&amp;$F367,Exceções!$F$5:$F$203,0))),""))</f>
        <v/>
      </c>
    </row>
    <row r="368" spans="1:30" ht="15" hidden="1" customHeight="1" x14ac:dyDescent="0.25">
      <c r="A368" s="31">
        <v>55420</v>
      </c>
      <c r="B368" s="17" t="s">
        <v>53</v>
      </c>
      <c r="C368" s="17" t="str">
        <f>IFERROR(INDEX(Cadastro!$C$5:$C$243,$AB368),"NÃO INFORMADO")</f>
        <v>MEC</v>
      </c>
      <c r="D368" s="17" t="str">
        <f>IFERROR(INDEX(Cadastro!$D$5:$D$243,$AB368),"")</f>
        <v>B</v>
      </c>
      <c r="E368" s="17" t="str">
        <f>IFERROR(INDEX(Cadastro!$G$5:$G$243,$AB368),"")</f>
        <v>B</v>
      </c>
      <c r="F368" s="29">
        <v>46302</v>
      </c>
      <c r="G368" s="32" t="str">
        <f t="shared" si="30"/>
        <v>qua</v>
      </c>
      <c r="H368" s="31">
        <f>IF($L368=0,"",_xlfn.MINIFS(Dados!$Q:$Q,Dados!$A:$A,$A368,Dados!$S:$S,$F368))</f>
        <v>941</v>
      </c>
      <c r="I368" s="31">
        <f>IF($H368="","",_xlfn.MAXIFS(Dados!$R:$R,Dados!$A:$A,$A368,Dados!$S:$S,$F368))</f>
        <v>1400</v>
      </c>
      <c r="J368" s="32" t="str">
        <f>IF($D368&lt;&gt;"Folguista","",IFERROR(INDEX(Parâmetros!$D$52:$G$52,1,MIN(4,MAX(1,$W368))),""))</f>
        <v/>
      </c>
      <c r="K368" s="32" t="str">
        <f>IF(OR($AC368&lt;&gt;"",$Y368="Folga",$Y368="Folga trabalhada",$Y368="Férias (cadastro)",$Y368="Férias / afastamento",$Y368="Indeterminado (início da série)"),"",IF(OR($D368="6x1",$D368="FF 6x1"),IF(OR(WEEKDAY($F368,2)=6,WEEKDAY($F368,2)=7),"6x1 sáb/dom","6x1"),IF($D368="5x2","5x2",IF($H368="",IF($D368="Folguista",$J368,$E368),IF(OR($H368&gt;=Parâmetros!$E$18,$H368&lt;Parâmetros!$E$19),"C",IF($H368&lt;Parâmetros!$E$20,"A","B"))))))</f>
        <v>B</v>
      </c>
      <c r="L368" s="30">
        <f>SUMIFS(Dados!$E:$E,Dados!$A:$A,$A368,Dados!$S:$S,$F368)</f>
        <v>7.4799999999999995</v>
      </c>
      <c r="M368" s="30">
        <f>IFERROR(INDEX(Parâmetros!$E$6:$E$11,MATCH($K368,Parâmetros!$A$6:$A$11,0)),"")</f>
        <v>7.67</v>
      </c>
      <c r="N368" s="33">
        <f t="shared" si="31"/>
        <v>0.97522816166883963</v>
      </c>
      <c r="O368" s="33">
        <f>Parâmetros!$E$13</f>
        <v>0.8</v>
      </c>
      <c r="P368" s="32" t="str">
        <f>IF(OR($M368="",$F368&gt;Parâmetros!$E$14),"Não","Sim")</f>
        <v>Sim</v>
      </c>
      <c r="Q368" s="32" t="str">
        <f t="shared" si="32"/>
        <v>Sim</v>
      </c>
      <c r="R368" s="32" t="str">
        <f t="shared" si="33"/>
        <v>Sim</v>
      </c>
      <c r="S368" s="30">
        <f t="shared" si="34"/>
        <v>0</v>
      </c>
      <c r="T368" s="32" t="str">
        <f>IF($Q368&lt;&gt;"Sim","",IF($N368&gt;Parâmetros!$E$15,"Sim","Não"))</f>
        <v>Não</v>
      </c>
      <c r="U368" s="17" t="str">
        <f t="shared" si="35"/>
        <v>Na meta</v>
      </c>
      <c r="V368" s="17" t="str">
        <f>IF($AC368&lt;&gt;"",IF($L368&gt;0,"ATENÇÃO · apontou em dia de "&amp;LOWER($AC368)&amp;" cadastrado","Exceção cadastrada · "&amp;$AC368)&amp;IF($AD368="",""," · "&amp;$AD368),IF($E368="Férias",IF($L368&gt;0,"ATENÇÃO · apontou estando de férias no cadastro","Férias no cadastro"),IF($Y368="Férias / afastamento","Afastamento · "&amp;($Z368+$AA368-1)&amp;" dias seguidos sem apontamento",IF($Y368="Folga trabalhada","ATENÇÃO · apontou em dia de folga da escala 5x2",IF($Y368="Folga",IF(AND($D368="5x2",OR(WEEKDAY($F368,2)=6,WEEKDAY($F368,2)=7)),"Folga de fim de semana da escala 5x2",IF(AND(OR($D368="6x1",$D368="FF 6x1"),WEEKDAY($F368,2)=6,FALSE()),"Folga de fim de semana · apontou no domingo anterior",IF(AND(OR($D368="6x1",$D368="FF 6x1"),WEEKDAY($F368,2)=7,AND($A368=$A367,$L367&gt;0)),"Folga de fim de semana · apontou no sábado",IF(AND(OR($D368="6x1",$D368="FF 6x1"),OR(WEEKDAY($F368,2)=6,WEEKDAY($F368,2)=7)),"Folga de fim de semana · sem apontamento no sábado nem no domingo","Folga prevista pelo ciclo")))),IF($Y368="Indeterminado (início da série)","Sem histórico anterior — informe o dia do ciclo no Cadastro",IF($Y368="Falta de registro",IF(OR(OR($D368="6x1",$D368="FF 6x1"),$D368="5x2"),"FALTA DE REGISTRO · dia útil da escala "&amp;$E368,"FALTA DE REGISTRO · dia "&amp;$W368&amp;" de "&amp;IFERROR(INDEX(Parâmetros!$B$39:$B$48,MATCH($E368,Parâmetros!$A$39:$A$48,0)),99)&amp;" do ciclo"),IF(OR($D368="6x1",$D368="FF 6x1"),IF(OR(AND(WEEKDAY($F368,2)=6,AND($A368=$A369,$L369&gt;0)),AND(WEEKDAY($F368,2)=7,AND($A368=$A367,$L367&gt;0))),"ATENÇÃO · apontou sábado e domingo no mesmo fim de semana",IF(OR(WEEKDAY($F368,2)=6,WEEKDAY($F368,2)=7),"Jornada de fim de semana do 6x1",IF(OR($H368&gt;=Parâmetros!$E$20,$H368&lt;Parâmetros!$E$19),"ATENÇÃO · 6x1 apontou fora do horário diurno","Jornada fixa do 6x1"))),IF($D368="5x2","Jornada fixa do 5x2",IF($D368="Folguista",IF($J368=$K368,"Evidência confirma sequência","DIVERGE · sequência "&amp;$J368&amp;" × evidência "&amp;$K368),IF($K368=$E368,"Evidência confirma cadastro","DIVERGE · cadastro "&amp;$E368&amp;" × evidência "&amp;$K368)))))))))))</f>
        <v>Evidência confirma cadastro</v>
      </c>
      <c r="W368" s="34">
        <f>IF(OR(OR($D368="6x1",$D368="FF 6x1"),$D368="5x2"),"",IF($AB368&lt;&gt;$AB367,IF(IFERROR(INDEX(Cadastro!$F$5:$F$243,$AB368),"")="",IF($L368&gt;0,1,0),IF(IFERROR(INDEX(Cadastro!$F$5:$F$243,$AB368),"")&lt;=IFERROR(INDEX(Parâmetros!$B$39:$B$48,MATCH($E368,Parâmetros!$A$39:$A$48,0)),99),IFERROR(INDEX(Cadastro!$F$5:$F$243,$AB368),""),0)),IF($L368&gt;0,IF(N($X367)&gt;0,1,N($W367)+1),IF(AND($L368=0,OR(N($W367)&gt;=IFERROR(INDEX(Parâmetros!$B$39:$B$48,MATCH($E368,Parâmetros!$A$39:$A$48,0)),99),AND(N($X367)&gt;0,N($X367)&lt;IFERROR(INDEX(Parâmetros!$C$39:$C$48,MATCH($E368,Parâmetros!$A$39:$A$48,0)),0)))),0,N($W367)+1))))</f>
        <v>3</v>
      </c>
      <c r="X368" s="34">
        <f>IF(OR(OR($D368="6x1",$D368="FF 6x1"),$D368="5x2"),"",IF($AB368&lt;&gt;$AB367,IF(IFERROR(INDEX(Cadastro!$F$5:$F$243,$AB368),"")="",0,IF(IFERROR(INDEX(Cadastro!$F$5:$F$243,$AB368),"")&gt;IFERROR(INDEX(Parâmetros!$B$39:$B$48,MATCH($E368,Parâmetros!$A$39:$A$48,0)),99),IFERROR(INDEX(Cadastro!$F$5:$F$243,$AB368),"")-IFERROR(INDEX(Parâmetros!$B$39:$B$48,MATCH($E368,Parâmetros!$A$39:$A$48,0)),99),0)),IF(AND($L368=0,OR(N($W367)&gt;=IFERROR(INDEX(Parâmetros!$B$39:$B$48,MATCH($E368,Parâmetros!$A$39:$A$48,0)),99),AND(N($X367)&gt;0,N($X367)&lt;IFERROR(INDEX(Parâmetros!$C$39:$C$48,MATCH($E368,Parâmetros!$A$39:$A$48,0)),0)))),N($X367)+1,0)))</f>
        <v>0</v>
      </c>
      <c r="Y368" t="str">
        <f>IF($AC368&lt;&gt;"",IF($L368&gt;0,$AC368&amp;" · com apontamento",$AC368),IF($E368="Férias",IF($L368&gt;0,"Férias · com apontamento","Férias (cadastro)"),IF(($Z368+$AA368-1)&gt;Parâmetros!$E$16,"Férias / afastamento",IF(AND($D368="5x2",OR(WEEKDAY($F368,2)=6,WEEKDAY($F368,2)=7)),IF($L368&gt;0,"Folga trabalhada","Folga"),IF($L368&gt;0,"Trabalhado",IF(OR(OR($D368="6x1",$D368="FF 6x1"),$D368="5x2"),IF(AND(OR($D368="6x1",$D368="FF 6x1"),OR(WEEKDAY($F368,2)=6,WEEKDAY($F368,2)=7)),"Folga","Falta de registro"),IF(AND($AB368&lt;&gt;$AB367,IFERROR(INDEX(Cadastro!$F$5:$F$243,$AB368),"")=""),"Indeterminado (início da série)",IF($X368&gt;0,"Folga","Falta de registro"))))))))</f>
        <v>Trabalhado</v>
      </c>
      <c r="Z368" s="34">
        <f>IF(OR($L368&gt;0,$F368&gt;Parâmetros!$E$14),0,IF($A368&lt;&gt;$A367,1,N($Z367)+1))</f>
        <v>0</v>
      </c>
      <c r="AA368" s="34">
        <f>IF(OR($L368&gt;0,$F368&gt;Parâmetros!$E$14),0,IF(OR($A368&lt;&gt;$A369,$F369&gt;Parâmetros!$E$14),1,N($AA369)+1))</f>
        <v>0</v>
      </c>
      <c r="AB368" s="31">
        <f>IFERROR(MATCH($A368&amp;"|"&amp;TEXT(_xlfn.MAXIFS(Cadastro!$E$5:$E$243,Cadastro!$A$5:$A$243,$A368,Cadastro!$E$5:$E$243,"&lt;="&amp;$F368),"yyyymmdd"),Cadastro!$I$5:$I$243,0),"")</f>
        <v>49</v>
      </c>
      <c r="AC368" t="str">
        <f>IFERROR(_xlfn.SINGLE(INDEX(Exceções!$D$5:$D$203,MATCH($A368&amp;"|"&amp;$F368,Exceções!$F$5:$F$203,0))),"")</f>
        <v/>
      </c>
      <c r="AD368" t="str">
        <f>IF($AC368="","",IFERROR(_xlfn.SINGLE(INDEX(Exceções!$E$5:$E$203,MATCH($A368&amp;"|"&amp;$F368,Exceções!$F$5:$F$203,0))),""))</f>
        <v/>
      </c>
    </row>
    <row r="369" spans="1:30" ht="15" hidden="1" customHeight="1" x14ac:dyDescent="0.25">
      <c r="A369" s="31">
        <v>55420</v>
      </c>
      <c r="B369" s="17" t="s">
        <v>53</v>
      </c>
      <c r="C369" s="17" t="str">
        <f>IFERROR(INDEX(Cadastro!$C$5:$C$243,$AB369),"NÃO INFORMADO")</f>
        <v>MEC</v>
      </c>
      <c r="D369" s="17" t="str">
        <f>IFERROR(INDEX(Cadastro!$D$5:$D$243,$AB369),"")</f>
        <v>B</v>
      </c>
      <c r="E369" s="17" t="str">
        <f>IFERROR(INDEX(Cadastro!$G$5:$G$243,$AB369),"")</f>
        <v>B</v>
      </c>
      <c r="F369" s="29">
        <v>46303</v>
      </c>
      <c r="G369" s="32" t="str">
        <f t="shared" si="30"/>
        <v>qui</v>
      </c>
      <c r="H369" s="31">
        <f>IF($L369=0,"",_xlfn.MINIFS(Dados!$Q:$Q,Dados!$A:$A,$A369,Dados!$S:$S,$F369))</f>
        <v>948</v>
      </c>
      <c r="I369" s="31">
        <f>IF($H369="","",_xlfn.MAXIFS(Dados!$R:$R,Dados!$A:$A,$A369,Dados!$S:$S,$F369))</f>
        <v>1410</v>
      </c>
      <c r="J369" s="32" t="str">
        <f>IF($D369&lt;&gt;"Folguista","",IFERROR(INDEX(Parâmetros!$D$52:$G$52,1,MIN(4,MAX(1,$W369))),""))</f>
        <v/>
      </c>
      <c r="K369" s="32" t="str">
        <f>IF(OR($AC369&lt;&gt;"",$Y369="Folga",$Y369="Folga trabalhada",$Y369="Férias (cadastro)",$Y369="Férias / afastamento",$Y369="Indeterminado (início da série)"),"",IF(OR($D369="6x1",$D369="FF 6x1"),IF(OR(WEEKDAY($F369,2)=6,WEEKDAY($F369,2)=7),"6x1 sáb/dom","6x1"),IF($D369="5x2","5x2",IF($H369="",IF($D369="Folguista",$J369,$E369),IF(OR($H369&gt;=Parâmetros!$E$18,$H369&lt;Parâmetros!$E$19),"C",IF($H369&lt;Parâmetros!$E$20,"A","B"))))))</f>
        <v>B</v>
      </c>
      <c r="L369" s="30">
        <f>SUMIFS(Dados!$E:$E,Dados!$A:$A,$A369,Dados!$S:$S,$F369)</f>
        <v>6.65</v>
      </c>
      <c r="M369" s="30">
        <f>IFERROR(INDEX(Parâmetros!$E$6:$E$11,MATCH($K369,Parâmetros!$A$6:$A$11,0)),"")</f>
        <v>7.67</v>
      </c>
      <c r="N369" s="33">
        <f t="shared" si="31"/>
        <v>0.86701434159061286</v>
      </c>
      <c r="O369" s="33">
        <f>Parâmetros!$E$13</f>
        <v>0.8</v>
      </c>
      <c r="P369" s="32" t="str">
        <f>IF(OR($M369="",$F369&gt;Parâmetros!$E$14),"Não","Sim")</f>
        <v>Sim</v>
      </c>
      <c r="Q369" s="32" t="str">
        <f t="shared" si="32"/>
        <v>Sim</v>
      </c>
      <c r="R369" s="32" t="str">
        <f t="shared" si="33"/>
        <v>Sim</v>
      </c>
      <c r="S369" s="30">
        <f t="shared" si="34"/>
        <v>0</v>
      </c>
      <c r="T369" s="32" t="str">
        <f>IF($Q369&lt;&gt;"Sim","",IF($N369&gt;Parâmetros!$E$15,"Sim","Não"))</f>
        <v>Não</v>
      </c>
      <c r="U369" s="17" t="str">
        <f t="shared" si="35"/>
        <v>Na meta</v>
      </c>
      <c r="V369" s="17" t="str">
        <f>IF($AC369&lt;&gt;"",IF($L369&gt;0,"ATENÇÃO · apontou em dia de "&amp;LOWER($AC369)&amp;" cadastrado","Exceção cadastrada · "&amp;$AC369)&amp;IF($AD369="",""," · "&amp;$AD369),IF($E369="Férias",IF($L369&gt;0,"ATENÇÃO · apontou estando de férias no cadastro","Férias no cadastro"),IF($Y369="Férias / afastamento","Afastamento · "&amp;($Z369+$AA369-1)&amp;" dias seguidos sem apontamento",IF($Y369="Folga trabalhada","ATENÇÃO · apontou em dia de folga da escala 5x2",IF($Y369="Folga",IF(AND($D369="5x2",OR(WEEKDAY($F369,2)=6,WEEKDAY($F369,2)=7)),"Folga de fim de semana da escala 5x2",IF(AND(OR($D369="6x1",$D369="FF 6x1"),WEEKDAY($F369,2)=6,FALSE()),"Folga de fim de semana · apontou no domingo anterior",IF(AND(OR($D369="6x1",$D369="FF 6x1"),WEEKDAY($F369,2)=7,AND($A369=$A368,$L368&gt;0)),"Folga de fim de semana · apontou no sábado",IF(AND(OR($D369="6x1",$D369="FF 6x1"),OR(WEEKDAY($F369,2)=6,WEEKDAY($F369,2)=7)),"Folga de fim de semana · sem apontamento no sábado nem no domingo","Folga prevista pelo ciclo")))),IF($Y369="Indeterminado (início da série)","Sem histórico anterior — informe o dia do ciclo no Cadastro",IF($Y369="Falta de registro",IF(OR(OR($D369="6x1",$D369="FF 6x1"),$D369="5x2"),"FALTA DE REGISTRO · dia útil da escala "&amp;$E369,"FALTA DE REGISTRO · dia "&amp;$W369&amp;" de "&amp;IFERROR(INDEX(Parâmetros!$B$39:$B$48,MATCH($E369,Parâmetros!$A$39:$A$48,0)),99)&amp;" do ciclo"),IF(OR($D369="6x1",$D369="FF 6x1"),IF(OR(AND(WEEKDAY($F369,2)=6,AND($A369=$A370,$L370&gt;0)),AND(WEEKDAY($F369,2)=7,AND($A369=$A368,$L368&gt;0))),"ATENÇÃO · apontou sábado e domingo no mesmo fim de semana",IF(OR(WEEKDAY($F369,2)=6,WEEKDAY($F369,2)=7),"Jornada de fim de semana do 6x1",IF(OR($H369&gt;=Parâmetros!$E$20,$H369&lt;Parâmetros!$E$19),"ATENÇÃO · 6x1 apontou fora do horário diurno","Jornada fixa do 6x1"))),IF($D369="5x2","Jornada fixa do 5x2",IF($D369="Folguista",IF($J369=$K369,"Evidência confirma sequência","DIVERGE · sequência "&amp;$J369&amp;" × evidência "&amp;$K369),IF($K369=$E369,"Evidência confirma cadastro","DIVERGE · cadastro "&amp;$E369&amp;" × evidência "&amp;$K369)))))))))))</f>
        <v>Evidência confirma cadastro</v>
      </c>
      <c r="W369" s="34">
        <f>IF(OR(OR($D369="6x1",$D369="FF 6x1"),$D369="5x2"),"",IF($AB369&lt;&gt;$AB368,IF(IFERROR(INDEX(Cadastro!$F$5:$F$243,$AB369),"")="",IF($L369&gt;0,1,0),IF(IFERROR(INDEX(Cadastro!$F$5:$F$243,$AB369),"")&lt;=IFERROR(INDEX(Parâmetros!$B$39:$B$48,MATCH($E369,Parâmetros!$A$39:$A$48,0)),99),IFERROR(INDEX(Cadastro!$F$5:$F$243,$AB369),""),0)),IF($L369&gt;0,IF(N($X368)&gt;0,1,N($W368)+1),IF(AND($L369=0,OR(N($W368)&gt;=IFERROR(INDEX(Parâmetros!$B$39:$B$48,MATCH($E369,Parâmetros!$A$39:$A$48,0)),99),AND(N($X368)&gt;0,N($X368)&lt;IFERROR(INDEX(Parâmetros!$C$39:$C$48,MATCH($E369,Parâmetros!$A$39:$A$48,0)),0)))),0,N($W368)+1))))</f>
        <v>4</v>
      </c>
      <c r="X369" s="34">
        <f>IF(OR(OR($D369="6x1",$D369="FF 6x1"),$D369="5x2"),"",IF($AB369&lt;&gt;$AB368,IF(IFERROR(INDEX(Cadastro!$F$5:$F$243,$AB369),"")="",0,IF(IFERROR(INDEX(Cadastro!$F$5:$F$243,$AB369),"")&gt;IFERROR(INDEX(Parâmetros!$B$39:$B$48,MATCH($E369,Parâmetros!$A$39:$A$48,0)),99),IFERROR(INDEX(Cadastro!$F$5:$F$243,$AB369),"")-IFERROR(INDEX(Parâmetros!$B$39:$B$48,MATCH($E369,Parâmetros!$A$39:$A$48,0)),99),0)),IF(AND($L369=0,OR(N($W368)&gt;=IFERROR(INDEX(Parâmetros!$B$39:$B$48,MATCH($E369,Parâmetros!$A$39:$A$48,0)),99),AND(N($X368)&gt;0,N($X368)&lt;IFERROR(INDEX(Parâmetros!$C$39:$C$48,MATCH($E369,Parâmetros!$A$39:$A$48,0)),0)))),N($X368)+1,0)))</f>
        <v>0</v>
      </c>
      <c r="Y369" t="str">
        <f>IF($AC369&lt;&gt;"",IF($L369&gt;0,$AC369&amp;" · com apontamento",$AC369),IF($E369="Férias",IF($L369&gt;0,"Férias · com apontamento","Férias (cadastro)"),IF(($Z369+$AA369-1)&gt;Parâmetros!$E$16,"Férias / afastamento",IF(AND($D369="5x2",OR(WEEKDAY($F369,2)=6,WEEKDAY($F369,2)=7)),IF($L369&gt;0,"Folga trabalhada","Folga"),IF($L369&gt;0,"Trabalhado",IF(OR(OR($D369="6x1",$D369="FF 6x1"),$D369="5x2"),IF(AND(OR($D369="6x1",$D369="FF 6x1"),OR(WEEKDAY($F369,2)=6,WEEKDAY($F369,2)=7)),"Folga","Falta de registro"),IF(AND($AB369&lt;&gt;$AB368,IFERROR(INDEX(Cadastro!$F$5:$F$243,$AB369),"")=""),"Indeterminado (início da série)",IF($X369&gt;0,"Folga","Falta de registro"))))))))</f>
        <v>Trabalhado</v>
      </c>
      <c r="Z369" s="34">
        <f>IF(OR($L369&gt;0,$F369&gt;Parâmetros!$E$14),0,IF($A369&lt;&gt;$A368,1,N($Z368)+1))</f>
        <v>0</v>
      </c>
      <c r="AA369" s="34">
        <f>IF(OR($L369&gt;0,$F369&gt;Parâmetros!$E$14),0,IF(OR($A369&lt;&gt;$A370,$F370&gt;Parâmetros!$E$14),1,N($AA370)+1))</f>
        <v>0</v>
      </c>
      <c r="AB369" s="31">
        <f>IFERROR(MATCH($A369&amp;"|"&amp;TEXT(_xlfn.MAXIFS(Cadastro!$E$5:$E$243,Cadastro!$A$5:$A$243,$A369,Cadastro!$E$5:$E$243,"&lt;="&amp;$F369),"yyyymmdd"),Cadastro!$I$5:$I$243,0),"")</f>
        <v>49</v>
      </c>
      <c r="AC369" t="str">
        <f>IFERROR(_xlfn.SINGLE(INDEX(Exceções!$D$5:$D$203,MATCH($A369&amp;"|"&amp;$F369,Exceções!$F$5:$F$203,0))),"")</f>
        <v/>
      </c>
      <c r="AD369" t="str">
        <f>IF($AC369="","",IFERROR(_xlfn.SINGLE(INDEX(Exceções!$E$5:$E$203,MATCH($A369&amp;"|"&amp;$F369,Exceções!$F$5:$F$203,0))),""))</f>
        <v/>
      </c>
    </row>
    <row r="370" spans="1:30" ht="15" hidden="1" customHeight="1" x14ac:dyDescent="0.25">
      <c r="A370" s="31">
        <v>55420</v>
      </c>
      <c r="B370" s="17" t="s">
        <v>53</v>
      </c>
      <c r="C370" s="17" t="str">
        <f>IFERROR(INDEX(Cadastro!$C$5:$C$243,$AB370),"NÃO INFORMADO")</f>
        <v>MEC</v>
      </c>
      <c r="D370" s="17" t="str">
        <f>IFERROR(INDEX(Cadastro!$D$5:$D$243,$AB370),"")</f>
        <v>B</v>
      </c>
      <c r="E370" s="17" t="str">
        <f>IFERROR(INDEX(Cadastro!$G$5:$G$243,$AB370),"")</f>
        <v>B</v>
      </c>
      <c r="F370" s="29">
        <v>46304</v>
      </c>
      <c r="G370" s="32" t="str">
        <f t="shared" si="30"/>
        <v>sex</v>
      </c>
      <c r="H370" s="31">
        <f>IF($L370=0,"",_xlfn.MINIFS(Dados!$Q:$Q,Dados!$A:$A,$A370,Dados!$S:$S,$F370))</f>
        <v>927</v>
      </c>
      <c r="I370" s="31">
        <f>IF($H370="","",_xlfn.MAXIFS(Dados!$R:$R,Dados!$A:$A,$A370,Dados!$S:$S,$F370))</f>
        <v>1387</v>
      </c>
      <c r="J370" s="32" t="str">
        <f>IF($D370&lt;&gt;"Folguista","",IFERROR(INDEX(Parâmetros!$D$52:$G$52,1,MIN(4,MAX(1,$W370))),""))</f>
        <v/>
      </c>
      <c r="K370" s="32" t="str">
        <f>IF(OR($AC370&lt;&gt;"",$Y370="Folga",$Y370="Folga trabalhada",$Y370="Férias (cadastro)",$Y370="Férias / afastamento",$Y370="Indeterminado (início da série)"),"",IF(OR($D370="6x1",$D370="FF 6x1"),IF(OR(WEEKDAY($F370,2)=6,WEEKDAY($F370,2)=7),"6x1 sáb/dom","6x1"),IF($D370="5x2","5x2",IF($H370="",IF($D370="Folguista",$J370,$E370),IF(OR($H370&gt;=Parâmetros!$E$18,$H370&lt;Parâmetros!$E$19),"C",IF($H370&lt;Parâmetros!$E$20,"A","B"))))))</f>
        <v>B</v>
      </c>
      <c r="L370" s="30">
        <f>SUMIFS(Dados!$E:$E,Dados!$A:$A,$A370,Dados!$S:$S,$F370)</f>
        <v>7.67</v>
      </c>
      <c r="M370" s="30">
        <f>IFERROR(INDEX(Parâmetros!$E$6:$E$11,MATCH($K370,Parâmetros!$A$6:$A$11,0)),"")</f>
        <v>7.67</v>
      </c>
      <c r="N370" s="33">
        <f t="shared" si="31"/>
        <v>1</v>
      </c>
      <c r="O370" s="33">
        <f>Parâmetros!$E$13</f>
        <v>0.8</v>
      </c>
      <c r="P370" s="32" t="str">
        <f>IF(OR($M370="",$F370&gt;Parâmetros!$E$14),"Não","Sim")</f>
        <v>Sim</v>
      </c>
      <c r="Q370" s="32" t="str">
        <f t="shared" si="32"/>
        <v>Sim</v>
      </c>
      <c r="R370" s="32" t="str">
        <f t="shared" si="33"/>
        <v>Sim</v>
      </c>
      <c r="S370" s="30">
        <f t="shared" si="34"/>
        <v>0</v>
      </c>
      <c r="T370" s="32" t="str">
        <f>IF($Q370&lt;&gt;"Sim","",IF($N370&gt;Parâmetros!$E$15,"Sim","Não"))</f>
        <v>Não</v>
      </c>
      <c r="U370" s="17" t="str">
        <f t="shared" si="35"/>
        <v>Na meta</v>
      </c>
      <c r="V370" s="17" t="str">
        <f>IF($AC370&lt;&gt;"",IF($L370&gt;0,"ATENÇÃO · apontou em dia de "&amp;LOWER($AC370)&amp;" cadastrado","Exceção cadastrada · "&amp;$AC370)&amp;IF($AD370="",""," · "&amp;$AD370),IF($E370="Férias",IF($L370&gt;0,"ATENÇÃO · apontou estando de férias no cadastro","Férias no cadastro"),IF($Y370="Férias / afastamento","Afastamento · "&amp;($Z370+$AA370-1)&amp;" dias seguidos sem apontamento",IF($Y370="Folga trabalhada","ATENÇÃO · apontou em dia de folga da escala 5x2",IF($Y370="Folga",IF(AND($D370="5x2",OR(WEEKDAY($F370,2)=6,WEEKDAY($F370,2)=7)),"Folga de fim de semana da escala 5x2",IF(AND(OR($D370="6x1",$D370="FF 6x1"),WEEKDAY($F370,2)=6,FALSE()),"Folga de fim de semana · apontou no domingo anterior",IF(AND(OR($D370="6x1",$D370="FF 6x1"),WEEKDAY($F370,2)=7,AND($A370=$A369,$L369&gt;0)),"Folga de fim de semana · apontou no sábado",IF(AND(OR($D370="6x1",$D370="FF 6x1"),OR(WEEKDAY($F370,2)=6,WEEKDAY($F370,2)=7)),"Folga de fim de semana · sem apontamento no sábado nem no domingo","Folga prevista pelo ciclo")))),IF($Y370="Indeterminado (início da série)","Sem histórico anterior — informe o dia do ciclo no Cadastro",IF($Y370="Falta de registro",IF(OR(OR($D370="6x1",$D370="FF 6x1"),$D370="5x2"),"FALTA DE REGISTRO · dia útil da escala "&amp;$E370,"FALTA DE REGISTRO · dia "&amp;$W370&amp;" de "&amp;IFERROR(INDEX(Parâmetros!$B$39:$B$48,MATCH($E370,Parâmetros!$A$39:$A$48,0)),99)&amp;" do ciclo"),IF(OR($D370="6x1",$D370="FF 6x1"),IF(OR(AND(WEEKDAY($F370,2)=6,AND($A370=$A371,$L371&gt;0)),AND(WEEKDAY($F370,2)=7,AND($A370=$A369,$L369&gt;0))),"ATENÇÃO · apontou sábado e domingo no mesmo fim de semana",IF(OR(WEEKDAY($F370,2)=6,WEEKDAY($F370,2)=7),"Jornada de fim de semana do 6x1",IF(OR($H370&gt;=Parâmetros!$E$20,$H370&lt;Parâmetros!$E$19),"ATENÇÃO · 6x1 apontou fora do horário diurno","Jornada fixa do 6x1"))),IF($D370="5x2","Jornada fixa do 5x2",IF($D370="Folguista",IF($J370=$K370,"Evidência confirma sequência","DIVERGE · sequência "&amp;$J370&amp;" × evidência "&amp;$K370),IF($K370=$E370,"Evidência confirma cadastro","DIVERGE · cadastro "&amp;$E370&amp;" × evidência "&amp;$K370)))))))))))</f>
        <v>Evidência confirma cadastro</v>
      </c>
      <c r="W370" s="34">
        <f>IF(OR(OR($D370="6x1",$D370="FF 6x1"),$D370="5x2"),"",IF($AB370&lt;&gt;$AB369,IF(IFERROR(INDEX(Cadastro!$F$5:$F$243,$AB370),"")="",IF($L370&gt;0,1,0),IF(IFERROR(INDEX(Cadastro!$F$5:$F$243,$AB370),"")&lt;=IFERROR(INDEX(Parâmetros!$B$39:$B$48,MATCH($E370,Parâmetros!$A$39:$A$48,0)),99),IFERROR(INDEX(Cadastro!$F$5:$F$243,$AB370),""),0)),IF($L370&gt;0,IF(N($X369)&gt;0,1,N($W369)+1),IF(AND($L370=0,OR(N($W369)&gt;=IFERROR(INDEX(Parâmetros!$B$39:$B$48,MATCH($E370,Parâmetros!$A$39:$A$48,0)),99),AND(N($X369)&gt;0,N($X369)&lt;IFERROR(INDEX(Parâmetros!$C$39:$C$48,MATCH($E370,Parâmetros!$A$39:$A$48,0)),0)))),0,N($W369)+1))))</f>
        <v>5</v>
      </c>
      <c r="X370" s="34">
        <f>IF(OR(OR($D370="6x1",$D370="FF 6x1"),$D370="5x2"),"",IF($AB370&lt;&gt;$AB369,IF(IFERROR(INDEX(Cadastro!$F$5:$F$243,$AB370),"")="",0,IF(IFERROR(INDEX(Cadastro!$F$5:$F$243,$AB370),"")&gt;IFERROR(INDEX(Parâmetros!$B$39:$B$48,MATCH($E370,Parâmetros!$A$39:$A$48,0)),99),IFERROR(INDEX(Cadastro!$F$5:$F$243,$AB370),"")-IFERROR(INDEX(Parâmetros!$B$39:$B$48,MATCH($E370,Parâmetros!$A$39:$A$48,0)),99),0)),IF(AND($L370=0,OR(N($W369)&gt;=IFERROR(INDEX(Parâmetros!$B$39:$B$48,MATCH($E370,Parâmetros!$A$39:$A$48,0)),99),AND(N($X369)&gt;0,N($X369)&lt;IFERROR(INDEX(Parâmetros!$C$39:$C$48,MATCH($E370,Parâmetros!$A$39:$A$48,0)),0)))),N($X369)+1,0)))</f>
        <v>0</v>
      </c>
      <c r="Y370" t="str">
        <f>IF($AC370&lt;&gt;"",IF($L370&gt;0,$AC370&amp;" · com apontamento",$AC370),IF($E370="Férias",IF($L370&gt;0,"Férias · com apontamento","Férias (cadastro)"),IF(($Z370+$AA370-1)&gt;Parâmetros!$E$16,"Férias / afastamento",IF(AND($D370="5x2",OR(WEEKDAY($F370,2)=6,WEEKDAY($F370,2)=7)),IF($L370&gt;0,"Folga trabalhada","Folga"),IF($L370&gt;0,"Trabalhado",IF(OR(OR($D370="6x1",$D370="FF 6x1"),$D370="5x2"),IF(AND(OR($D370="6x1",$D370="FF 6x1"),OR(WEEKDAY($F370,2)=6,WEEKDAY($F370,2)=7)),"Folga","Falta de registro"),IF(AND($AB370&lt;&gt;$AB369,IFERROR(INDEX(Cadastro!$F$5:$F$243,$AB370),"")=""),"Indeterminado (início da série)",IF($X370&gt;0,"Folga","Falta de registro"))))))))</f>
        <v>Trabalhado</v>
      </c>
      <c r="Z370" s="34">
        <f>IF(OR($L370&gt;0,$F370&gt;Parâmetros!$E$14),0,IF($A370&lt;&gt;$A369,1,N($Z369)+1))</f>
        <v>0</v>
      </c>
      <c r="AA370" s="34">
        <f>IF(OR($L370&gt;0,$F370&gt;Parâmetros!$E$14),0,IF(OR($A370&lt;&gt;$A371,$F371&gt;Parâmetros!$E$14),1,N($AA371)+1))</f>
        <v>0</v>
      </c>
      <c r="AB370" s="31">
        <f>IFERROR(MATCH($A370&amp;"|"&amp;TEXT(_xlfn.MAXIFS(Cadastro!$E$5:$E$243,Cadastro!$A$5:$A$243,$A370,Cadastro!$E$5:$E$243,"&lt;="&amp;$F370),"yyyymmdd"),Cadastro!$I$5:$I$243,0),"")</f>
        <v>49</v>
      </c>
      <c r="AC370" t="str">
        <f>IFERROR(_xlfn.SINGLE(INDEX(Exceções!$D$5:$D$203,MATCH($A370&amp;"|"&amp;$F370,Exceções!$F$5:$F$203,0))),"")</f>
        <v/>
      </c>
      <c r="AD370" t="str">
        <f>IF($AC370="","",IFERROR(_xlfn.SINGLE(INDEX(Exceções!$E$5:$E$203,MATCH($A370&amp;"|"&amp;$F370,Exceções!$F$5:$F$203,0))),""))</f>
        <v/>
      </c>
    </row>
    <row r="371" spans="1:30" ht="15" hidden="1" customHeight="1" x14ac:dyDescent="0.25">
      <c r="A371" s="31">
        <v>55420</v>
      </c>
      <c r="B371" s="17" t="s">
        <v>53</v>
      </c>
      <c r="C371" s="17" t="str">
        <f>IFERROR(INDEX(Cadastro!$C$5:$C$243,$AB371),"NÃO INFORMADO")</f>
        <v>MEC</v>
      </c>
      <c r="D371" s="17" t="str">
        <f>IFERROR(INDEX(Cadastro!$D$5:$D$243,$AB371),"")</f>
        <v>B</v>
      </c>
      <c r="E371" s="17" t="str">
        <f>IFERROR(INDEX(Cadastro!$G$5:$G$243,$AB371),"")</f>
        <v>B</v>
      </c>
      <c r="F371" s="29">
        <v>46305</v>
      </c>
      <c r="G371" s="32" t="str">
        <f t="shared" si="30"/>
        <v>sáb</v>
      </c>
      <c r="H371" s="31" t="str">
        <f>IF($L371=0,"",_xlfn.MINIFS(Dados!$Q:$Q,Dados!$A:$A,$A371,Dados!$S:$S,$F371))</f>
        <v/>
      </c>
      <c r="I371" s="31" t="str">
        <f>IF($H371="","",_xlfn.MAXIFS(Dados!$R:$R,Dados!$A:$A,$A371,Dados!$S:$S,$F371))</f>
        <v/>
      </c>
      <c r="J371" s="32" t="str">
        <f>IF($D371&lt;&gt;"Folguista","",IFERROR(INDEX(Parâmetros!$D$52:$G$52,1,MIN(4,MAX(1,$W371))),""))</f>
        <v/>
      </c>
      <c r="K371" s="32" t="str">
        <f>IF(OR($AC371&lt;&gt;"",$Y371="Folga",$Y371="Folga trabalhada",$Y371="Férias (cadastro)",$Y371="Férias / afastamento",$Y371="Indeterminado (início da série)"),"",IF(OR($D371="6x1",$D371="FF 6x1"),IF(OR(WEEKDAY($F371,2)=6,WEEKDAY($F371,2)=7),"6x1 sáb/dom","6x1"),IF($D371="5x2","5x2",IF($H371="",IF($D371="Folguista",$J371,$E371),IF(OR($H371&gt;=Parâmetros!$E$18,$H371&lt;Parâmetros!$E$19),"C",IF($H371&lt;Parâmetros!$E$20,"A","B"))))))</f>
        <v/>
      </c>
      <c r="L371" s="30">
        <f>SUMIFS(Dados!$E:$E,Dados!$A:$A,$A371,Dados!$S:$S,$F371)</f>
        <v>0</v>
      </c>
      <c r="M371" s="30" t="str">
        <f>IFERROR(INDEX(Parâmetros!$E$6:$E$11,MATCH($K371,Parâmetros!$A$6:$A$11,0)),"")</f>
        <v/>
      </c>
      <c r="N371" s="33" t="str">
        <f t="shared" si="31"/>
        <v/>
      </c>
      <c r="O371" s="33">
        <f>Parâmetros!$E$13</f>
        <v>0.8</v>
      </c>
      <c r="P371" s="32" t="str">
        <f>IF(OR($M371="",$F371&gt;Parâmetros!$E$14),"Não","Sim")</f>
        <v>Não</v>
      </c>
      <c r="Q371" s="32" t="str">
        <f t="shared" si="32"/>
        <v/>
      </c>
      <c r="R371" s="32" t="str">
        <f t="shared" si="33"/>
        <v/>
      </c>
      <c r="S371" s="30" t="str">
        <f t="shared" si="34"/>
        <v/>
      </c>
      <c r="T371" s="32" t="str">
        <f>IF($Q371&lt;&gt;"Sim","",IF($N371&gt;Parâmetros!$E$15,"Sim","Não"))</f>
        <v/>
      </c>
      <c r="U371" s="17" t="str">
        <f t="shared" si="35"/>
        <v>Folga</v>
      </c>
      <c r="V371" s="17" t="str">
        <f>IF($AC371&lt;&gt;"",IF($L371&gt;0,"ATENÇÃO · apontou em dia de "&amp;LOWER($AC371)&amp;" cadastrado","Exceção cadastrada · "&amp;$AC371)&amp;IF($AD371="",""," · "&amp;$AD371),IF($E371="Férias",IF($L371&gt;0,"ATENÇÃO · apontou estando de férias no cadastro","Férias no cadastro"),IF($Y371="Férias / afastamento","Afastamento · "&amp;($Z371+$AA371-1)&amp;" dias seguidos sem apontamento",IF($Y371="Folga trabalhada","ATENÇÃO · apontou em dia de folga da escala 5x2",IF($Y371="Folga",IF(AND($D371="5x2",OR(WEEKDAY($F371,2)=6,WEEKDAY($F371,2)=7)),"Folga de fim de semana da escala 5x2",IF(AND(OR($D371="6x1",$D371="FF 6x1"),WEEKDAY($F371,2)=6,FALSE()),"Folga de fim de semana · apontou no domingo anterior",IF(AND(OR($D371="6x1",$D371="FF 6x1"),WEEKDAY($F371,2)=7,AND($A371=$A370,$L370&gt;0)),"Folga de fim de semana · apontou no sábado",IF(AND(OR($D371="6x1",$D371="FF 6x1"),OR(WEEKDAY($F371,2)=6,WEEKDAY($F371,2)=7)),"Folga de fim de semana · sem apontamento no sábado nem no domingo","Folga prevista pelo ciclo")))),IF($Y371="Indeterminado (início da série)","Sem histórico anterior — informe o dia do ciclo no Cadastro",IF($Y371="Falta de registro",IF(OR(OR($D371="6x1",$D371="FF 6x1"),$D371="5x2"),"FALTA DE REGISTRO · dia útil da escala "&amp;$E371,"FALTA DE REGISTRO · dia "&amp;$W371&amp;" de "&amp;IFERROR(INDEX(Parâmetros!$B$39:$B$48,MATCH($E371,Parâmetros!$A$39:$A$48,0)),99)&amp;" do ciclo"),IF(OR($D371="6x1",$D371="FF 6x1"),IF(OR(AND(WEEKDAY($F371,2)=6,AND($A371=$A372,$L372&gt;0)),AND(WEEKDAY($F371,2)=7,AND($A371=$A370,$L370&gt;0))),"ATENÇÃO · apontou sábado e domingo no mesmo fim de semana",IF(OR(WEEKDAY($F371,2)=6,WEEKDAY($F371,2)=7),"Jornada de fim de semana do 6x1",IF(OR($H371&gt;=Parâmetros!$E$20,$H371&lt;Parâmetros!$E$19),"ATENÇÃO · 6x1 apontou fora do horário diurno","Jornada fixa do 6x1"))),IF($D371="5x2","Jornada fixa do 5x2",IF($D371="Folguista",IF($J371=$K371,"Evidência confirma sequência","DIVERGE · sequência "&amp;$J371&amp;" × evidência "&amp;$K371),IF($K371=$E371,"Evidência confirma cadastro","DIVERGE · cadastro "&amp;$E371&amp;" × evidência "&amp;$K371)))))))))))</f>
        <v>Folga prevista pelo ciclo</v>
      </c>
      <c r="W371" s="34">
        <f>IF(OR(OR($D371="6x1",$D371="FF 6x1"),$D371="5x2"),"",IF($AB371&lt;&gt;$AB370,IF(IFERROR(INDEX(Cadastro!$F$5:$F$243,$AB371),"")="",IF($L371&gt;0,1,0),IF(IFERROR(INDEX(Cadastro!$F$5:$F$243,$AB371),"")&lt;=IFERROR(INDEX(Parâmetros!$B$39:$B$48,MATCH($E371,Parâmetros!$A$39:$A$48,0)),99),IFERROR(INDEX(Cadastro!$F$5:$F$243,$AB371),""),0)),IF($L371&gt;0,IF(N($X370)&gt;0,1,N($W370)+1),IF(AND($L371=0,OR(N($W370)&gt;=IFERROR(INDEX(Parâmetros!$B$39:$B$48,MATCH($E371,Parâmetros!$A$39:$A$48,0)),99),AND(N($X370)&gt;0,N($X370)&lt;IFERROR(INDEX(Parâmetros!$C$39:$C$48,MATCH($E371,Parâmetros!$A$39:$A$48,0)),0)))),0,N($W370)+1))))</f>
        <v>0</v>
      </c>
      <c r="X371" s="34">
        <f>IF(OR(OR($D371="6x1",$D371="FF 6x1"),$D371="5x2"),"",IF($AB371&lt;&gt;$AB370,IF(IFERROR(INDEX(Cadastro!$F$5:$F$243,$AB371),"")="",0,IF(IFERROR(INDEX(Cadastro!$F$5:$F$243,$AB371),"")&gt;IFERROR(INDEX(Parâmetros!$B$39:$B$48,MATCH($E371,Parâmetros!$A$39:$A$48,0)),99),IFERROR(INDEX(Cadastro!$F$5:$F$243,$AB371),"")-IFERROR(INDEX(Parâmetros!$B$39:$B$48,MATCH($E371,Parâmetros!$A$39:$A$48,0)),99),0)),IF(AND($L371=0,OR(N($W370)&gt;=IFERROR(INDEX(Parâmetros!$B$39:$B$48,MATCH($E371,Parâmetros!$A$39:$A$48,0)),99),AND(N($X370)&gt;0,N($X370)&lt;IFERROR(INDEX(Parâmetros!$C$39:$C$48,MATCH($E371,Parâmetros!$A$39:$A$48,0)),0)))),N($X370)+1,0)))</f>
        <v>1</v>
      </c>
      <c r="Y371" t="str">
        <f>IF($AC371&lt;&gt;"",IF($L371&gt;0,$AC371&amp;" · com apontamento",$AC371),IF($E371="Férias",IF($L371&gt;0,"Férias · com apontamento","Férias (cadastro)"),IF(($Z371+$AA371-1)&gt;Parâmetros!$E$16,"Férias / afastamento",IF(AND($D371="5x2",OR(WEEKDAY($F371,2)=6,WEEKDAY($F371,2)=7)),IF($L371&gt;0,"Folga trabalhada","Folga"),IF($L371&gt;0,"Trabalhado",IF(OR(OR($D371="6x1",$D371="FF 6x1"),$D371="5x2"),IF(AND(OR($D371="6x1",$D371="FF 6x1"),OR(WEEKDAY($F371,2)=6,WEEKDAY($F371,2)=7)),"Folga","Falta de registro"),IF(AND($AB371&lt;&gt;$AB370,IFERROR(INDEX(Cadastro!$F$5:$F$243,$AB371),"")=""),"Indeterminado (início da série)",IF($X371&gt;0,"Folga","Falta de registro"))))))))</f>
        <v>Folga</v>
      </c>
      <c r="Z371" s="34">
        <f>IF(OR($L371&gt;0,$F371&gt;Parâmetros!$E$14),0,IF($A371&lt;&gt;$A370,1,N($Z370)+1))</f>
        <v>1</v>
      </c>
      <c r="AA371" s="34">
        <f>IF(OR($L371&gt;0,$F371&gt;Parâmetros!$E$14),0,IF(OR($A371&lt;&gt;$A372,$F372&gt;Parâmetros!$E$14),1,N($AA372)+1))</f>
        <v>1</v>
      </c>
      <c r="AB371" s="31">
        <f>IFERROR(MATCH($A371&amp;"|"&amp;TEXT(_xlfn.MAXIFS(Cadastro!$E$5:$E$243,Cadastro!$A$5:$A$243,$A371,Cadastro!$E$5:$E$243,"&lt;="&amp;$F371),"yyyymmdd"),Cadastro!$I$5:$I$243,0),"")</f>
        <v>49</v>
      </c>
      <c r="AC371" t="str">
        <f>IFERROR(_xlfn.SINGLE(INDEX(Exceções!$D$5:$D$203,MATCH($A371&amp;"|"&amp;$F371,Exceções!$F$5:$F$203,0))),"")</f>
        <v/>
      </c>
      <c r="AD371" t="str">
        <f>IF($AC371="","",IFERROR(_xlfn.SINGLE(INDEX(Exceções!$E$5:$E$203,MATCH($A371&amp;"|"&amp;$F371,Exceções!$F$5:$F$203,0))),""))</f>
        <v/>
      </c>
    </row>
    <row r="372" spans="1:30" ht="15" hidden="1" customHeight="1" x14ac:dyDescent="0.25">
      <c r="A372" s="31">
        <v>55420</v>
      </c>
      <c r="B372" s="17" t="s">
        <v>53</v>
      </c>
      <c r="C372" s="17" t="str">
        <f>IFERROR(INDEX(Cadastro!$C$5:$C$243,$AB372),"NÃO INFORMADO")</f>
        <v>MEC</v>
      </c>
      <c r="D372" s="17" t="str">
        <f>IFERROR(INDEX(Cadastro!$D$5:$D$243,$AB372),"")</f>
        <v>B</v>
      </c>
      <c r="E372" s="17" t="str">
        <f>IFERROR(INDEX(Cadastro!$G$5:$G$243,$AB372),"")</f>
        <v>B</v>
      </c>
      <c r="F372" s="29">
        <v>46306</v>
      </c>
      <c r="G372" s="32" t="str">
        <f t="shared" si="30"/>
        <v>dom</v>
      </c>
      <c r="H372" s="31">
        <f>IF($L372=0,"",_xlfn.MINIFS(Dados!$Q:$Q,Dados!$A:$A,$A372,Dados!$S:$S,$F372))</f>
        <v>955</v>
      </c>
      <c r="I372" s="31">
        <f>IF($H372="","",_xlfn.MAXIFS(Dados!$R:$R,Dados!$A:$A,$A372,Dados!$S:$S,$F372))</f>
        <v>1375</v>
      </c>
      <c r="J372" s="32" t="str">
        <f>IF($D372&lt;&gt;"Folguista","",IFERROR(INDEX(Parâmetros!$D$52:$G$52,1,MIN(4,MAX(1,$W372))),""))</f>
        <v/>
      </c>
      <c r="K372" s="32" t="str">
        <f>IF(OR($AC372&lt;&gt;"",$Y372="Folga",$Y372="Folga trabalhada",$Y372="Férias (cadastro)",$Y372="Férias / afastamento",$Y372="Indeterminado (início da série)"),"",IF(OR($D372="6x1",$D372="FF 6x1"),IF(OR(WEEKDAY($F372,2)=6,WEEKDAY($F372,2)=7),"6x1 sáb/dom","6x1"),IF($D372="5x2","5x2",IF($H372="",IF($D372="Folguista",$J372,$E372),IF(OR($H372&gt;=Parâmetros!$E$18,$H372&lt;Parâmetros!$E$19),"C",IF($H372&lt;Parâmetros!$E$20,"A","B"))))))</f>
        <v>B</v>
      </c>
      <c r="L372" s="30">
        <f>SUMIFS(Dados!$E:$E,Dados!$A:$A,$A372,Dados!$S:$S,$F372)</f>
        <v>6.99</v>
      </c>
      <c r="M372" s="30">
        <f>IFERROR(INDEX(Parâmetros!$E$6:$E$11,MATCH($K372,Parâmetros!$A$6:$A$11,0)),"")</f>
        <v>7.67</v>
      </c>
      <c r="N372" s="33">
        <f t="shared" si="31"/>
        <v>0.91134289439374194</v>
      </c>
      <c r="O372" s="33">
        <f>Parâmetros!$E$13</f>
        <v>0.8</v>
      </c>
      <c r="P372" s="32" t="str">
        <f>IF(OR($M372="",$F372&gt;Parâmetros!$E$14),"Não","Sim")</f>
        <v>Sim</v>
      </c>
      <c r="Q372" s="32" t="str">
        <f t="shared" si="32"/>
        <v>Sim</v>
      </c>
      <c r="R372" s="32" t="str">
        <f t="shared" si="33"/>
        <v>Sim</v>
      </c>
      <c r="S372" s="30">
        <f t="shared" si="34"/>
        <v>0</v>
      </c>
      <c r="T372" s="32" t="str">
        <f>IF($Q372&lt;&gt;"Sim","",IF($N372&gt;Parâmetros!$E$15,"Sim","Não"))</f>
        <v>Não</v>
      </c>
      <c r="U372" s="17" t="str">
        <f t="shared" si="35"/>
        <v>Na meta</v>
      </c>
      <c r="V372" s="17" t="str">
        <f>IF($AC372&lt;&gt;"",IF($L372&gt;0,"ATENÇÃO · apontou em dia de "&amp;LOWER($AC372)&amp;" cadastrado","Exceção cadastrada · "&amp;$AC372)&amp;IF($AD372="",""," · "&amp;$AD372),IF($E372="Férias",IF($L372&gt;0,"ATENÇÃO · apontou estando de férias no cadastro","Férias no cadastro"),IF($Y372="Férias / afastamento","Afastamento · "&amp;($Z372+$AA372-1)&amp;" dias seguidos sem apontamento",IF($Y372="Folga trabalhada","ATENÇÃO · apontou em dia de folga da escala 5x2",IF($Y372="Folga",IF(AND($D372="5x2",OR(WEEKDAY($F372,2)=6,WEEKDAY($F372,2)=7)),"Folga de fim de semana da escala 5x2",IF(AND(OR($D372="6x1",$D372="FF 6x1"),WEEKDAY($F372,2)=6,FALSE()),"Folga de fim de semana · apontou no domingo anterior",IF(AND(OR($D372="6x1",$D372="FF 6x1"),WEEKDAY($F372,2)=7,AND($A372=$A371,$L371&gt;0)),"Folga de fim de semana · apontou no sábado",IF(AND(OR($D372="6x1",$D372="FF 6x1"),OR(WEEKDAY($F372,2)=6,WEEKDAY($F372,2)=7)),"Folga de fim de semana · sem apontamento no sábado nem no domingo","Folga prevista pelo ciclo")))),IF($Y372="Indeterminado (início da série)","Sem histórico anterior — informe o dia do ciclo no Cadastro",IF($Y372="Falta de registro",IF(OR(OR($D372="6x1",$D372="FF 6x1"),$D372="5x2"),"FALTA DE REGISTRO · dia útil da escala "&amp;$E372,"FALTA DE REGISTRO · dia "&amp;$W372&amp;" de "&amp;IFERROR(INDEX(Parâmetros!$B$39:$B$48,MATCH($E372,Parâmetros!$A$39:$A$48,0)),99)&amp;" do ciclo"),IF(OR($D372="6x1",$D372="FF 6x1"),IF(OR(AND(WEEKDAY($F372,2)=6,AND($A372=$A373,$L373&gt;0)),AND(WEEKDAY($F372,2)=7,AND($A372=$A371,$L371&gt;0))),"ATENÇÃO · apontou sábado e domingo no mesmo fim de semana",IF(OR(WEEKDAY($F372,2)=6,WEEKDAY($F372,2)=7),"Jornada de fim de semana do 6x1",IF(OR($H372&gt;=Parâmetros!$E$20,$H372&lt;Parâmetros!$E$19),"ATENÇÃO · 6x1 apontou fora do horário diurno","Jornada fixa do 6x1"))),IF($D372="5x2","Jornada fixa do 5x2",IF($D372="Folguista",IF($J372=$K372,"Evidência confirma sequência","DIVERGE · sequência "&amp;$J372&amp;" × evidência "&amp;$K372),IF($K372=$E372,"Evidência confirma cadastro","DIVERGE · cadastro "&amp;$E372&amp;" × evidência "&amp;$K372)))))))))))</f>
        <v>Evidência confirma cadastro</v>
      </c>
      <c r="W372" s="34">
        <f>IF(OR(OR($D372="6x1",$D372="FF 6x1"),$D372="5x2"),"",IF($AB372&lt;&gt;$AB371,IF(IFERROR(INDEX(Cadastro!$F$5:$F$243,$AB372),"")="",IF($L372&gt;0,1,0),IF(IFERROR(INDEX(Cadastro!$F$5:$F$243,$AB372),"")&lt;=IFERROR(INDEX(Parâmetros!$B$39:$B$48,MATCH($E372,Parâmetros!$A$39:$A$48,0)),99),IFERROR(INDEX(Cadastro!$F$5:$F$243,$AB372),""),0)),IF($L372&gt;0,IF(N($X371)&gt;0,1,N($W371)+1),IF(AND($L372=0,OR(N($W371)&gt;=IFERROR(INDEX(Parâmetros!$B$39:$B$48,MATCH($E372,Parâmetros!$A$39:$A$48,0)),99),AND(N($X371)&gt;0,N($X371)&lt;IFERROR(INDEX(Parâmetros!$C$39:$C$48,MATCH($E372,Parâmetros!$A$39:$A$48,0)),0)))),0,N($W371)+1))))</f>
        <v>1</v>
      </c>
      <c r="X372" s="34">
        <f>IF(OR(OR($D372="6x1",$D372="FF 6x1"),$D372="5x2"),"",IF($AB372&lt;&gt;$AB371,IF(IFERROR(INDEX(Cadastro!$F$5:$F$243,$AB372),"")="",0,IF(IFERROR(INDEX(Cadastro!$F$5:$F$243,$AB372),"")&gt;IFERROR(INDEX(Parâmetros!$B$39:$B$48,MATCH($E372,Parâmetros!$A$39:$A$48,0)),99),IFERROR(INDEX(Cadastro!$F$5:$F$243,$AB372),"")-IFERROR(INDEX(Parâmetros!$B$39:$B$48,MATCH($E372,Parâmetros!$A$39:$A$48,0)),99),0)),IF(AND($L372=0,OR(N($W371)&gt;=IFERROR(INDEX(Parâmetros!$B$39:$B$48,MATCH($E372,Parâmetros!$A$39:$A$48,0)),99),AND(N($X371)&gt;0,N($X371)&lt;IFERROR(INDEX(Parâmetros!$C$39:$C$48,MATCH($E372,Parâmetros!$A$39:$A$48,0)),0)))),N($X371)+1,0)))</f>
        <v>0</v>
      </c>
      <c r="Y372" t="str">
        <f>IF($AC372&lt;&gt;"",IF($L372&gt;0,$AC372&amp;" · com apontamento",$AC372),IF($E372="Férias",IF($L372&gt;0,"Férias · com apontamento","Férias (cadastro)"),IF(($Z372+$AA372-1)&gt;Parâmetros!$E$16,"Férias / afastamento",IF(AND($D372="5x2",OR(WEEKDAY($F372,2)=6,WEEKDAY($F372,2)=7)),IF($L372&gt;0,"Folga trabalhada","Folga"),IF($L372&gt;0,"Trabalhado",IF(OR(OR($D372="6x1",$D372="FF 6x1"),$D372="5x2"),IF(AND(OR($D372="6x1",$D372="FF 6x1"),OR(WEEKDAY($F372,2)=6,WEEKDAY($F372,2)=7)),"Folga","Falta de registro"),IF(AND($AB372&lt;&gt;$AB371,IFERROR(INDEX(Cadastro!$F$5:$F$243,$AB372),"")=""),"Indeterminado (início da série)",IF($X372&gt;0,"Folga","Falta de registro"))))))))</f>
        <v>Trabalhado</v>
      </c>
      <c r="Z372" s="34">
        <f>IF(OR($L372&gt;0,$F372&gt;Parâmetros!$E$14),0,IF($A372&lt;&gt;$A371,1,N($Z371)+1))</f>
        <v>0</v>
      </c>
      <c r="AA372" s="34">
        <f>IF(OR($L372&gt;0,$F372&gt;Parâmetros!$E$14),0,IF(OR($A372&lt;&gt;$A373,$F373&gt;Parâmetros!$E$14),1,N($AA373)+1))</f>
        <v>0</v>
      </c>
      <c r="AB372" s="31">
        <f>IFERROR(MATCH($A372&amp;"|"&amp;TEXT(_xlfn.MAXIFS(Cadastro!$E$5:$E$243,Cadastro!$A$5:$A$243,$A372,Cadastro!$E$5:$E$243,"&lt;="&amp;$F372),"yyyymmdd"),Cadastro!$I$5:$I$243,0),"")</f>
        <v>49</v>
      </c>
      <c r="AC372" t="str">
        <f>IFERROR(_xlfn.SINGLE(INDEX(Exceções!$D$5:$D$203,MATCH($A372&amp;"|"&amp;$F372,Exceções!$F$5:$F$203,0))),"")</f>
        <v/>
      </c>
      <c r="AD372" t="str">
        <f>IF($AC372="","",IFERROR(_xlfn.SINGLE(INDEX(Exceções!$E$5:$E$203,MATCH($A372&amp;"|"&amp;$F372,Exceções!$F$5:$F$203,0))),""))</f>
        <v/>
      </c>
    </row>
    <row r="373" spans="1:30" ht="15" hidden="1" customHeight="1" x14ac:dyDescent="0.25">
      <c r="A373" s="31">
        <v>55420</v>
      </c>
      <c r="B373" s="17" t="s">
        <v>53</v>
      </c>
      <c r="C373" s="17" t="str">
        <f>IFERROR(INDEX(Cadastro!$C$5:$C$243,$AB373),"NÃO INFORMADO")</f>
        <v>MEC</v>
      </c>
      <c r="D373" s="17" t="str">
        <f>IFERROR(INDEX(Cadastro!$D$5:$D$243,$AB373),"")</f>
        <v>B</v>
      </c>
      <c r="E373" s="17" t="str">
        <f>IFERROR(INDEX(Cadastro!$G$5:$G$243,$AB373),"")</f>
        <v>B</v>
      </c>
      <c r="F373" s="29">
        <v>46307</v>
      </c>
      <c r="G373" s="32" t="str">
        <f t="shared" si="30"/>
        <v>seg</v>
      </c>
      <c r="H373" s="31">
        <f>IF($L373=0,"",_xlfn.MINIFS(Dados!$Q:$Q,Dados!$A:$A,$A373,Dados!$S:$S,$F373))</f>
        <v>932</v>
      </c>
      <c r="I373" s="31">
        <f>IF($H373="","",_xlfn.MAXIFS(Dados!$R:$R,Dados!$A:$A,$A373,Dados!$S:$S,$F373))</f>
        <v>1390</v>
      </c>
      <c r="J373" s="32" t="str">
        <f>IF($D373&lt;&gt;"Folguista","",IFERROR(INDEX(Parâmetros!$D$52:$G$52,1,MIN(4,MAX(1,$W373))),""))</f>
        <v/>
      </c>
      <c r="K373" s="32" t="str">
        <f>IF(OR($AC373&lt;&gt;"",$Y373="Folga",$Y373="Folga trabalhada",$Y373="Férias (cadastro)",$Y373="Férias / afastamento",$Y373="Indeterminado (início da série)"),"",IF(OR($D373="6x1",$D373="FF 6x1"),IF(OR(WEEKDAY($F373,2)=6,WEEKDAY($F373,2)=7),"6x1 sáb/dom","6x1"),IF($D373="5x2","5x2",IF($H373="",IF($D373="Folguista",$J373,$E373),IF(OR($H373&gt;=Parâmetros!$E$18,$H373&lt;Parâmetros!$E$19),"C",IF($H373&lt;Parâmetros!$E$20,"A","B"))))))</f>
        <v>B</v>
      </c>
      <c r="L373" s="30">
        <f>SUMIFS(Dados!$E:$E,Dados!$A:$A,$A373,Dados!$S:$S,$F373)</f>
        <v>6.9799999999999986</v>
      </c>
      <c r="M373" s="30">
        <f>IFERROR(INDEX(Parâmetros!$E$6:$E$11,MATCH($K373,Parâmetros!$A$6:$A$11,0)),"")</f>
        <v>7.67</v>
      </c>
      <c r="N373" s="33">
        <f t="shared" si="31"/>
        <v>0.91003911342894372</v>
      </c>
      <c r="O373" s="33">
        <f>Parâmetros!$E$13</f>
        <v>0.8</v>
      </c>
      <c r="P373" s="32" t="str">
        <f>IF(OR($M373="",$F373&gt;Parâmetros!$E$14),"Não","Sim")</f>
        <v>Sim</v>
      </c>
      <c r="Q373" s="32" t="str">
        <f t="shared" si="32"/>
        <v>Sim</v>
      </c>
      <c r="R373" s="32" t="str">
        <f t="shared" si="33"/>
        <v>Sim</v>
      </c>
      <c r="S373" s="30">
        <f t="shared" si="34"/>
        <v>0</v>
      </c>
      <c r="T373" s="32" t="str">
        <f>IF($Q373&lt;&gt;"Sim","",IF($N373&gt;Parâmetros!$E$15,"Sim","Não"))</f>
        <v>Não</v>
      </c>
      <c r="U373" s="17" t="str">
        <f t="shared" si="35"/>
        <v>Na meta</v>
      </c>
      <c r="V373" s="17" t="str">
        <f>IF($AC373&lt;&gt;"",IF($L373&gt;0,"ATENÇÃO · apontou em dia de "&amp;LOWER($AC373)&amp;" cadastrado","Exceção cadastrada · "&amp;$AC373)&amp;IF($AD373="",""," · "&amp;$AD373),IF($E373="Férias",IF($L373&gt;0,"ATENÇÃO · apontou estando de férias no cadastro","Férias no cadastro"),IF($Y373="Férias / afastamento","Afastamento · "&amp;($Z373+$AA373-1)&amp;" dias seguidos sem apontamento",IF($Y373="Folga trabalhada","ATENÇÃO · apontou em dia de folga da escala 5x2",IF($Y373="Folga",IF(AND($D373="5x2",OR(WEEKDAY($F373,2)=6,WEEKDAY($F373,2)=7)),"Folga de fim de semana da escala 5x2",IF(AND(OR($D373="6x1",$D373="FF 6x1"),WEEKDAY($F373,2)=6,FALSE()),"Folga de fim de semana · apontou no domingo anterior",IF(AND(OR($D373="6x1",$D373="FF 6x1"),WEEKDAY($F373,2)=7,AND($A373=$A372,$L372&gt;0)),"Folga de fim de semana · apontou no sábado",IF(AND(OR($D373="6x1",$D373="FF 6x1"),OR(WEEKDAY($F373,2)=6,WEEKDAY($F373,2)=7)),"Folga de fim de semana · sem apontamento no sábado nem no domingo","Folga prevista pelo ciclo")))),IF($Y373="Indeterminado (início da série)","Sem histórico anterior — informe o dia do ciclo no Cadastro",IF($Y373="Falta de registro",IF(OR(OR($D373="6x1",$D373="FF 6x1"),$D373="5x2"),"FALTA DE REGISTRO · dia útil da escala "&amp;$E373,"FALTA DE REGISTRO · dia "&amp;$W373&amp;" de "&amp;IFERROR(INDEX(Parâmetros!$B$39:$B$48,MATCH($E373,Parâmetros!$A$39:$A$48,0)),99)&amp;" do ciclo"),IF(OR($D373="6x1",$D373="FF 6x1"),IF(OR(AND(WEEKDAY($F373,2)=6,AND($A373=$A374,$L374&gt;0)),AND(WEEKDAY($F373,2)=7,AND($A373=$A372,$L372&gt;0))),"ATENÇÃO · apontou sábado e domingo no mesmo fim de semana",IF(OR(WEEKDAY($F373,2)=6,WEEKDAY($F373,2)=7),"Jornada de fim de semana do 6x1",IF(OR($H373&gt;=Parâmetros!$E$20,$H373&lt;Parâmetros!$E$19),"ATENÇÃO · 6x1 apontou fora do horário diurno","Jornada fixa do 6x1"))),IF($D373="5x2","Jornada fixa do 5x2",IF($D373="Folguista",IF($J373=$K373,"Evidência confirma sequência","DIVERGE · sequência "&amp;$J373&amp;" × evidência "&amp;$K373),IF($K373=$E373,"Evidência confirma cadastro","DIVERGE · cadastro "&amp;$E373&amp;" × evidência "&amp;$K373)))))))))))</f>
        <v>Evidência confirma cadastro</v>
      </c>
      <c r="W373" s="34">
        <f>IF(OR(OR($D373="6x1",$D373="FF 6x1"),$D373="5x2"),"",IF($AB373&lt;&gt;$AB372,IF(IFERROR(INDEX(Cadastro!$F$5:$F$243,$AB373),"")="",IF($L373&gt;0,1,0),IF(IFERROR(INDEX(Cadastro!$F$5:$F$243,$AB373),"")&lt;=IFERROR(INDEX(Parâmetros!$B$39:$B$48,MATCH($E373,Parâmetros!$A$39:$A$48,0)),99),IFERROR(INDEX(Cadastro!$F$5:$F$243,$AB373),""),0)),IF($L373&gt;0,IF(N($X372)&gt;0,1,N($W372)+1),IF(AND($L373=0,OR(N($W372)&gt;=IFERROR(INDEX(Parâmetros!$B$39:$B$48,MATCH($E373,Parâmetros!$A$39:$A$48,0)),99),AND(N($X372)&gt;0,N($X372)&lt;IFERROR(INDEX(Parâmetros!$C$39:$C$48,MATCH($E373,Parâmetros!$A$39:$A$48,0)),0)))),0,N($W372)+1))))</f>
        <v>2</v>
      </c>
      <c r="X373" s="34">
        <f>IF(OR(OR($D373="6x1",$D373="FF 6x1"),$D373="5x2"),"",IF($AB373&lt;&gt;$AB372,IF(IFERROR(INDEX(Cadastro!$F$5:$F$243,$AB373),"")="",0,IF(IFERROR(INDEX(Cadastro!$F$5:$F$243,$AB373),"")&gt;IFERROR(INDEX(Parâmetros!$B$39:$B$48,MATCH($E373,Parâmetros!$A$39:$A$48,0)),99),IFERROR(INDEX(Cadastro!$F$5:$F$243,$AB373),"")-IFERROR(INDEX(Parâmetros!$B$39:$B$48,MATCH($E373,Parâmetros!$A$39:$A$48,0)),99),0)),IF(AND($L373=0,OR(N($W372)&gt;=IFERROR(INDEX(Parâmetros!$B$39:$B$48,MATCH($E373,Parâmetros!$A$39:$A$48,0)),99),AND(N($X372)&gt;0,N($X372)&lt;IFERROR(INDEX(Parâmetros!$C$39:$C$48,MATCH($E373,Parâmetros!$A$39:$A$48,0)),0)))),N($X372)+1,0)))</f>
        <v>0</v>
      </c>
      <c r="Y373" t="str">
        <f>IF($AC373&lt;&gt;"",IF($L373&gt;0,$AC373&amp;" · com apontamento",$AC373),IF($E373="Férias",IF($L373&gt;0,"Férias · com apontamento","Férias (cadastro)"),IF(($Z373+$AA373-1)&gt;Parâmetros!$E$16,"Férias / afastamento",IF(AND($D373="5x2",OR(WEEKDAY($F373,2)=6,WEEKDAY($F373,2)=7)),IF($L373&gt;0,"Folga trabalhada","Folga"),IF($L373&gt;0,"Trabalhado",IF(OR(OR($D373="6x1",$D373="FF 6x1"),$D373="5x2"),IF(AND(OR($D373="6x1",$D373="FF 6x1"),OR(WEEKDAY($F373,2)=6,WEEKDAY($F373,2)=7)),"Folga","Falta de registro"),IF(AND($AB373&lt;&gt;$AB372,IFERROR(INDEX(Cadastro!$F$5:$F$243,$AB373),"")=""),"Indeterminado (início da série)",IF($X373&gt;0,"Folga","Falta de registro"))))))))</f>
        <v>Trabalhado</v>
      </c>
      <c r="Z373" s="34">
        <f>IF(OR($L373&gt;0,$F373&gt;Parâmetros!$E$14),0,IF($A373&lt;&gt;$A372,1,N($Z372)+1))</f>
        <v>0</v>
      </c>
      <c r="AA373" s="34">
        <f>IF(OR($L373&gt;0,$F373&gt;Parâmetros!$E$14),0,IF(OR($A373&lt;&gt;$A374,$F374&gt;Parâmetros!$E$14),1,N($AA374)+1))</f>
        <v>0</v>
      </c>
      <c r="AB373" s="31">
        <f>IFERROR(MATCH($A373&amp;"|"&amp;TEXT(_xlfn.MAXIFS(Cadastro!$E$5:$E$243,Cadastro!$A$5:$A$243,$A373,Cadastro!$E$5:$E$243,"&lt;="&amp;$F373),"yyyymmdd"),Cadastro!$I$5:$I$243,0),"")</f>
        <v>49</v>
      </c>
      <c r="AC373" t="str">
        <f>IFERROR(_xlfn.SINGLE(INDEX(Exceções!$D$5:$D$203,MATCH($A373&amp;"|"&amp;$F373,Exceções!$F$5:$F$203,0))),"")</f>
        <v/>
      </c>
      <c r="AD373" t="str">
        <f>IF($AC373="","",IFERROR(_xlfn.SINGLE(INDEX(Exceções!$E$5:$E$203,MATCH($A373&amp;"|"&amp;$F373,Exceções!$F$5:$F$203,0))),""))</f>
        <v/>
      </c>
    </row>
    <row r="374" spans="1:30" ht="15" hidden="1" customHeight="1" x14ac:dyDescent="0.25">
      <c r="A374" s="31">
        <v>55420</v>
      </c>
      <c r="B374" s="17" t="s">
        <v>53</v>
      </c>
      <c r="C374" s="17" t="str">
        <f>IFERROR(INDEX(Cadastro!$C$5:$C$243,$AB374),"NÃO INFORMADO")</f>
        <v>MEC</v>
      </c>
      <c r="D374" s="17" t="str">
        <f>IFERROR(INDEX(Cadastro!$D$5:$D$243,$AB374),"")</f>
        <v>B</v>
      </c>
      <c r="E374" s="17" t="str">
        <f>IFERROR(INDEX(Cadastro!$G$5:$G$243,$AB374),"")</f>
        <v>B</v>
      </c>
      <c r="F374" s="29">
        <v>46308</v>
      </c>
      <c r="G374" s="32" t="str">
        <f t="shared" si="30"/>
        <v>ter</v>
      </c>
      <c r="H374" s="31">
        <f>IF($L374=0,"",_xlfn.MINIFS(Dados!$Q:$Q,Dados!$A:$A,$A374,Dados!$S:$S,$F374))</f>
        <v>936</v>
      </c>
      <c r="I374" s="31">
        <f>IF($H374="","",_xlfn.MAXIFS(Dados!$R:$R,Dados!$A:$A,$A374,Dados!$S:$S,$F374))</f>
        <v>1379</v>
      </c>
      <c r="J374" s="32" t="str">
        <f>IF($D374&lt;&gt;"Folguista","",IFERROR(INDEX(Parâmetros!$D$52:$G$52,1,MIN(4,MAX(1,$W374))),""))</f>
        <v/>
      </c>
      <c r="K374" s="32" t="str">
        <f>IF(OR($AC374&lt;&gt;"",$Y374="Folga",$Y374="Folga trabalhada",$Y374="Férias (cadastro)",$Y374="Férias / afastamento",$Y374="Indeterminado (início da série)"),"",IF(OR($D374="6x1",$D374="FF 6x1"),IF(OR(WEEKDAY($F374,2)=6,WEEKDAY($F374,2)=7),"6x1 sáb/dom","6x1"),IF($D374="5x2","5x2",IF($H374="",IF($D374="Folguista",$J374,$E374),IF(OR($H374&gt;=Parâmetros!$E$18,$H374&lt;Parâmetros!$E$19),"C",IF($H374&lt;Parâmetros!$E$20,"A","B"))))))</f>
        <v>B</v>
      </c>
      <c r="L374" s="30">
        <f>SUMIFS(Dados!$E:$E,Dados!$A:$A,$A374,Dados!$S:$S,$F374)</f>
        <v>7.2299999999999995</v>
      </c>
      <c r="M374" s="30">
        <f>IFERROR(INDEX(Parâmetros!$E$6:$E$11,MATCH($K374,Parâmetros!$A$6:$A$11,0)),"")</f>
        <v>7.67</v>
      </c>
      <c r="N374" s="33">
        <f t="shared" si="31"/>
        <v>0.94263363754889173</v>
      </c>
      <c r="O374" s="33">
        <f>Parâmetros!$E$13</f>
        <v>0.8</v>
      </c>
      <c r="P374" s="32" t="str">
        <f>IF(OR($M374="",$F374&gt;Parâmetros!$E$14),"Não","Sim")</f>
        <v>Sim</v>
      </c>
      <c r="Q374" s="32" t="str">
        <f t="shared" si="32"/>
        <v>Sim</v>
      </c>
      <c r="R374" s="32" t="str">
        <f t="shared" si="33"/>
        <v>Sim</v>
      </c>
      <c r="S374" s="30">
        <f t="shared" si="34"/>
        <v>0</v>
      </c>
      <c r="T374" s="32" t="str">
        <f>IF($Q374&lt;&gt;"Sim","",IF($N374&gt;Parâmetros!$E$15,"Sim","Não"))</f>
        <v>Não</v>
      </c>
      <c r="U374" s="17" t="str">
        <f t="shared" si="35"/>
        <v>Na meta</v>
      </c>
      <c r="V374" s="17" t="str">
        <f>IF($AC374&lt;&gt;"",IF($L374&gt;0,"ATENÇÃO · apontou em dia de "&amp;LOWER($AC374)&amp;" cadastrado","Exceção cadastrada · "&amp;$AC374)&amp;IF($AD374="",""," · "&amp;$AD374),IF($E374="Férias",IF($L374&gt;0,"ATENÇÃO · apontou estando de férias no cadastro","Férias no cadastro"),IF($Y374="Férias / afastamento","Afastamento · "&amp;($Z374+$AA374-1)&amp;" dias seguidos sem apontamento",IF($Y374="Folga trabalhada","ATENÇÃO · apontou em dia de folga da escala 5x2",IF($Y374="Folga",IF(AND($D374="5x2",OR(WEEKDAY($F374,2)=6,WEEKDAY($F374,2)=7)),"Folga de fim de semana da escala 5x2",IF(AND(OR($D374="6x1",$D374="FF 6x1"),WEEKDAY($F374,2)=6,FALSE()),"Folga de fim de semana · apontou no domingo anterior",IF(AND(OR($D374="6x1",$D374="FF 6x1"),WEEKDAY($F374,2)=7,AND($A374=$A373,$L373&gt;0)),"Folga de fim de semana · apontou no sábado",IF(AND(OR($D374="6x1",$D374="FF 6x1"),OR(WEEKDAY($F374,2)=6,WEEKDAY($F374,2)=7)),"Folga de fim de semana · sem apontamento no sábado nem no domingo","Folga prevista pelo ciclo")))),IF($Y374="Indeterminado (início da série)","Sem histórico anterior — informe o dia do ciclo no Cadastro",IF($Y374="Falta de registro",IF(OR(OR($D374="6x1",$D374="FF 6x1"),$D374="5x2"),"FALTA DE REGISTRO · dia útil da escala "&amp;$E374,"FALTA DE REGISTRO · dia "&amp;$W374&amp;" de "&amp;IFERROR(INDEX(Parâmetros!$B$39:$B$48,MATCH($E374,Parâmetros!$A$39:$A$48,0)),99)&amp;" do ciclo"),IF(OR($D374="6x1",$D374="FF 6x1"),IF(OR(AND(WEEKDAY($F374,2)=6,AND($A374=$A375,$L375&gt;0)),AND(WEEKDAY($F374,2)=7,AND($A374=$A373,$L373&gt;0))),"ATENÇÃO · apontou sábado e domingo no mesmo fim de semana",IF(OR(WEEKDAY($F374,2)=6,WEEKDAY($F374,2)=7),"Jornada de fim de semana do 6x1",IF(OR($H374&gt;=Parâmetros!$E$20,$H374&lt;Parâmetros!$E$19),"ATENÇÃO · 6x1 apontou fora do horário diurno","Jornada fixa do 6x1"))),IF($D374="5x2","Jornada fixa do 5x2",IF($D374="Folguista",IF($J374=$K374,"Evidência confirma sequência","DIVERGE · sequência "&amp;$J374&amp;" × evidência "&amp;$K374),IF($K374=$E374,"Evidência confirma cadastro","DIVERGE · cadastro "&amp;$E374&amp;" × evidência "&amp;$K374)))))))))))</f>
        <v>Evidência confirma cadastro</v>
      </c>
      <c r="W374" s="34">
        <f>IF(OR(OR($D374="6x1",$D374="FF 6x1"),$D374="5x2"),"",IF($AB374&lt;&gt;$AB373,IF(IFERROR(INDEX(Cadastro!$F$5:$F$243,$AB374),"")="",IF($L374&gt;0,1,0),IF(IFERROR(INDEX(Cadastro!$F$5:$F$243,$AB374),"")&lt;=IFERROR(INDEX(Parâmetros!$B$39:$B$48,MATCH($E374,Parâmetros!$A$39:$A$48,0)),99),IFERROR(INDEX(Cadastro!$F$5:$F$243,$AB374),""),0)),IF($L374&gt;0,IF(N($X373)&gt;0,1,N($W373)+1),IF(AND($L374=0,OR(N($W373)&gt;=IFERROR(INDEX(Parâmetros!$B$39:$B$48,MATCH($E374,Parâmetros!$A$39:$A$48,0)),99),AND(N($X373)&gt;0,N($X373)&lt;IFERROR(INDEX(Parâmetros!$C$39:$C$48,MATCH($E374,Parâmetros!$A$39:$A$48,0)),0)))),0,N($W373)+1))))</f>
        <v>3</v>
      </c>
      <c r="X374" s="34">
        <f>IF(OR(OR($D374="6x1",$D374="FF 6x1"),$D374="5x2"),"",IF($AB374&lt;&gt;$AB373,IF(IFERROR(INDEX(Cadastro!$F$5:$F$243,$AB374),"")="",0,IF(IFERROR(INDEX(Cadastro!$F$5:$F$243,$AB374),"")&gt;IFERROR(INDEX(Parâmetros!$B$39:$B$48,MATCH($E374,Parâmetros!$A$39:$A$48,0)),99),IFERROR(INDEX(Cadastro!$F$5:$F$243,$AB374),"")-IFERROR(INDEX(Parâmetros!$B$39:$B$48,MATCH($E374,Parâmetros!$A$39:$A$48,0)),99),0)),IF(AND($L374=0,OR(N($W373)&gt;=IFERROR(INDEX(Parâmetros!$B$39:$B$48,MATCH($E374,Parâmetros!$A$39:$A$48,0)),99),AND(N($X373)&gt;0,N($X373)&lt;IFERROR(INDEX(Parâmetros!$C$39:$C$48,MATCH($E374,Parâmetros!$A$39:$A$48,0)),0)))),N($X373)+1,0)))</f>
        <v>0</v>
      </c>
      <c r="Y374" t="str">
        <f>IF($AC374&lt;&gt;"",IF($L374&gt;0,$AC374&amp;" · com apontamento",$AC374),IF($E374="Férias",IF($L374&gt;0,"Férias · com apontamento","Férias (cadastro)"),IF(($Z374+$AA374-1)&gt;Parâmetros!$E$16,"Férias / afastamento",IF(AND($D374="5x2",OR(WEEKDAY($F374,2)=6,WEEKDAY($F374,2)=7)),IF($L374&gt;0,"Folga trabalhada","Folga"),IF($L374&gt;0,"Trabalhado",IF(OR(OR($D374="6x1",$D374="FF 6x1"),$D374="5x2"),IF(AND(OR($D374="6x1",$D374="FF 6x1"),OR(WEEKDAY($F374,2)=6,WEEKDAY($F374,2)=7)),"Folga","Falta de registro"),IF(AND($AB374&lt;&gt;$AB373,IFERROR(INDEX(Cadastro!$F$5:$F$243,$AB374),"")=""),"Indeterminado (início da série)",IF($X374&gt;0,"Folga","Falta de registro"))))))))</f>
        <v>Trabalhado</v>
      </c>
      <c r="Z374" s="34">
        <f>IF(OR($L374&gt;0,$F374&gt;Parâmetros!$E$14),0,IF($A374&lt;&gt;$A373,1,N($Z373)+1))</f>
        <v>0</v>
      </c>
      <c r="AA374" s="34">
        <f>IF(OR($L374&gt;0,$F374&gt;Parâmetros!$E$14),0,IF(OR($A374&lt;&gt;$A375,$F375&gt;Parâmetros!$E$14),1,N($AA375)+1))</f>
        <v>0</v>
      </c>
      <c r="AB374" s="31">
        <f>IFERROR(MATCH($A374&amp;"|"&amp;TEXT(_xlfn.MAXIFS(Cadastro!$E$5:$E$243,Cadastro!$A$5:$A$243,$A374,Cadastro!$E$5:$E$243,"&lt;="&amp;$F374),"yyyymmdd"),Cadastro!$I$5:$I$243,0),"")</f>
        <v>49</v>
      </c>
      <c r="AC374" t="str">
        <f>IFERROR(_xlfn.SINGLE(INDEX(Exceções!$D$5:$D$203,MATCH($A374&amp;"|"&amp;$F374,Exceções!$F$5:$F$203,0))),"")</f>
        <v/>
      </c>
      <c r="AD374" t="str">
        <f>IF($AC374="","",IFERROR(_xlfn.SINGLE(INDEX(Exceções!$E$5:$E$203,MATCH($A374&amp;"|"&amp;$F374,Exceções!$F$5:$F$203,0))),""))</f>
        <v/>
      </c>
    </row>
    <row r="375" spans="1:30" ht="15" hidden="1" customHeight="1" x14ac:dyDescent="0.25">
      <c r="A375" s="31">
        <v>55420</v>
      </c>
      <c r="B375" s="17" t="s">
        <v>53</v>
      </c>
      <c r="C375" s="17" t="str">
        <f>IFERROR(INDEX(Cadastro!$C$5:$C$243,$AB375),"NÃO INFORMADO")</f>
        <v>MEC</v>
      </c>
      <c r="D375" s="17" t="str">
        <f>IFERROR(INDEX(Cadastro!$D$5:$D$243,$AB375),"")</f>
        <v>B</v>
      </c>
      <c r="E375" s="17" t="str">
        <f>IFERROR(INDEX(Cadastro!$G$5:$G$243,$AB375),"")</f>
        <v>B</v>
      </c>
      <c r="F375" s="29">
        <v>46309</v>
      </c>
      <c r="G375" s="32" t="str">
        <f t="shared" si="30"/>
        <v>qua</v>
      </c>
      <c r="H375" s="31">
        <f>IF($L375=0,"",_xlfn.MINIFS(Dados!$Q:$Q,Dados!$A:$A,$A375,Dados!$S:$S,$F375))</f>
        <v>935</v>
      </c>
      <c r="I375" s="31">
        <f>IF($H375="","",_xlfn.MAXIFS(Dados!$R:$R,Dados!$A:$A,$A375,Dados!$S:$S,$F375))</f>
        <v>1384</v>
      </c>
      <c r="J375" s="32" t="str">
        <f>IF($D375&lt;&gt;"Folguista","",IFERROR(INDEX(Parâmetros!$D$52:$G$52,1,MIN(4,MAX(1,$W375))),""))</f>
        <v/>
      </c>
      <c r="K375" s="32" t="str">
        <f>IF(OR($AC375&lt;&gt;"",$Y375="Folga",$Y375="Folga trabalhada",$Y375="Férias (cadastro)",$Y375="Férias / afastamento",$Y375="Indeterminado (início da série)"),"",IF(OR($D375="6x1",$D375="FF 6x1"),IF(OR(WEEKDAY($F375,2)=6,WEEKDAY($F375,2)=7),"6x1 sáb/dom","6x1"),IF($D375="5x2","5x2",IF($H375="",IF($D375="Folguista",$J375,$E375),IF(OR($H375&gt;=Parâmetros!$E$18,$H375&lt;Parâmetros!$E$19),"C",IF($H375&lt;Parâmetros!$E$20,"A","B"))))))</f>
        <v>B</v>
      </c>
      <c r="L375" s="30">
        <f>SUMIFS(Dados!$E:$E,Dados!$A:$A,$A375,Dados!$S:$S,$F375)</f>
        <v>7.5</v>
      </c>
      <c r="M375" s="30">
        <f>IFERROR(INDEX(Parâmetros!$E$6:$E$11,MATCH($K375,Parâmetros!$A$6:$A$11,0)),"")</f>
        <v>7.67</v>
      </c>
      <c r="N375" s="33">
        <f t="shared" si="31"/>
        <v>0.97783572359843551</v>
      </c>
      <c r="O375" s="33">
        <f>Parâmetros!$E$13</f>
        <v>0.8</v>
      </c>
      <c r="P375" s="32" t="str">
        <f>IF(OR($M375="",$F375&gt;Parâmetros!$E$14),"Não","Sim")</f>
        <v>Sim</v>
      </c>
      <c r="Q375" s="32" t="str">
        <f t="shared" si="32"/>
        <v>Sim</v>
      </c>
      <c r="R375" s="32" t="str">
        <f t="shared" si="33"/>
        <v>Sim</v>
      </c>
      <c r="S375" s="30">
        <f t="shared" si="34"/>
        <v>0</v>
      </c>
      <c r="T375" s="32" t="str">
        <f>IF($Q375&lt;&gt;"Sim","",IF($N375&gt;Parâmetros!$E$15,"Sim","Não"))</f>
        <v>Não</v>
      </c>
      <c r="U375" s="17" t="str">
        <f t="shared" si="35"/>
        <v>Na meta</v>
      </c>
      <c r="V375" s="17" t="str">
        <f>IF($AC375&lt;&gt;"",IF($L375&gt;0,"ATENÇÃO · apontou em dia de "&amp;LOWER($AC375)&amp;" cadastrado","Exceção cadastrada · "&amp;$AC375)&amp;IF($AD375="",""," · "&amp;$AD375),IF($E375="Férias",IF($L375&gt;0,"ATENÇÃO · apontou estando de férias no cadastro","Férias no cadastro"),IF($Y375="Férias / afastamento","Afastamento · "&amp;($Z375+$AA375-1)&amp;" dias seguidos sem apontamento",IF($Y375="Folga trabalhada","ATENÇÃO · apontou em dia de folga da escala 5x2",IF($Y375="Folga",IF(AND($D375="5x2",OR(WEEKDAY($F375,2)=6,WEEKDAY($F375,2)=7)),"Folga de fim de semana da escala 5x2",IF(AND(OR($D375="6x1",$D375="FF 6x1"),WEEKDAY($F375,2)=6,FALSE()),"Folga de fim de semana · apontou no domingo anterior",IF(AND(OR($D375="6x1",$D375="FF 6x1"),WEEKDAY($F375,2)=7,AND($A375=$A374,$L374&gt;0)),"Folga de fim de semana · apontou no sábado",IF(AND(OR($D375="6x1",$D375="FF 6x1"),OR(WEEKDAY($F375,2)=6,WEEKDAY($F375,2)=7)),"Folga de fim de semana · sem apontamento no sábado nem no domingo","Folga prevista pelo ciclo")))),IF($Y375="Indeterminado (início da série)","Sem histórico anterior — informe o dia do ciclo no Cadastro",IF($Y375="Falta de registro",IF(OR(OR($D375="6x1",$D375="FF 6x1"),$D375="5x2"),"FALTA DE REGISTRO · dia útil da escala "&amp;$E375,"FALTA DE REGISTRO · dia "&amp;$W375&amp;" de "&amp;IFERROR(INDEX(Parâmetros!$B$39:$B$48,MATCH($E375,Parâmetros!$A$39:$A$48,0)),99)&amp;" do ciclo"),IF(OR($D375="6x1",$D375="FF 6x1"),IF(OR(AND(WEEKDAY($F375,2)=6,AND($A375=$A376,$L376&gt;0)),AND(WEEKDAY($F375,2)=7,AND($A375=$A374,$L374&gt;0))),"ATENÇÃO · apontou sábado e domingo no mesmo fim de semana",IF(OR(WEEKDAY($F375,2)=6,WEEKDAY($F375,2)=7),"Jornada de fim de semana do 6x1",IF(OR($H375&gt;=Parâmetros!$E$20,$H375&lt;Parâmetros!$E$19),"ATENÇÃO · 6x1 apontou fora do horário diurno","Jornada fixa do 6x1"))),IF($D375="5x2","Jornada fixa do 5x2",IF($D375="Folguista",IF($J375=$K375,"Evidência confirma sequência","DIVERGE · sequência "&amp;$J375&amp;" × evidência "&amp;$K375),IF($K375=$E375,"Evidência confirma cadastro","DIVERGE · cadastro "&amp;$E375&amp;" × evidência "&amp;$K375)))))))))))</f>
        <v>Evidência confirma cadastro</v>
      </c>
      <c r="W375" s="34">
        <f>IF(OR(OR($D375="6x1",$D375="FF 6x1"),$D375="5x2"),"",IF($AB375&lt;&gt;$AB374,IF(IFERROR(INDEX(Cadastro!$F$5:$F$243,$AB375),"")="",IF($L375&gt;0,1,0),IF(IFERROR(INDEX(Cadastro!$F$5:$F$243,$AB375),"")&lt;=IFERROR(INDEX(Parâmetros!$B$39:$B$48,MATCH($E375,Parâmetros!$A$39:$A$48,0)),99),IFERROR(INDEX(Cadastro!$F$5:$F$243,$AB375),""),0)),IF($L375&gt;0,IF(N($X374)&gt;0,1,N($W374)+1),IF(AND($L375=0,OR(N($W374)&gt;=IFERROR(INDEX(Parâmetros!$B$39:$B$48,MATCH($E375,Parâmetros!$A$39:$A$48,0)),99),AND(N($X374)&gt;0,N($X374)&lt;IFERROR(INDEX(Parâmetros!$C$39:$C$48,MATCH($E375,Parâmetros!$A$39:$A$48,0)),0)))),0,N($W374)+1))))</f>
        <v>4</v>
      </c>
      <c r="X375" s="34">
        <f>IF(OR(OR($D375="6x1",$D375="FF 6x1"),$D375="5x2"),"",IF($AB375&lt;&gt;$AB374,IF(IFERROR(INDEX(Cadastro!$F$5:$F$243,$AB375),"")="",0,IF(IFERROR(INDEX(Cadastro!$F$5:$F$243,$AB375),"")&gt;IFERROR(INDEX(Parâmetros!$B$39:$B$48,MATCH($E375,Parâmetros!$A$39:$A$48,0)),99),IFERROR(INDEX(Cadastro!$F$5:$F$243,$AB375),"")-IFERROR(INDEX(Parâmetros!$B$39:$B$48,MATCH($E375,Parâmetros!$A$39:$A$48,0)),99),0)),IF(AND($L375=0,OR(N($W374)&gt;=IFERROR(INDEX(Parâmetros!$B$39:$B$48,MATCH($E375,Parâmetros!$A$39:$A$48,0)),99),AND(N($X374)&gt;0,N($X374)&lt;IFERROR(INDEX(Parâmetros!$C$39:$C$48,MATCH($E375,Parâmetros!$A$39:$A$48,0)),0)))),N($X374)+1,0)))</f>
        <v>0</v>
      </c>
      <c r="Y375" t="str">
        <f>IF($AC375&lt;&gt;"",IF($L375&gt;0,$AC375&amp;" · com apontamento",$AC375),IF($E375="Férias",IF($L375&gt;0,"Férias · com apontamento","Férias (cadastro)"),IF(($Z375+$AA375-1)&gt;Parâmetros!$E$16,"Férias / afastamento",IF(AND($D375="5x2",OR(WEEKDAY($F375,2)=6,WEEKDAY($F375,2)=7)),IF($L375&gt;0,"Folga trabalhada","Folga"),IF($L375&gt;0,"Trabalhado",IF(OR(OR($D375="6x1",$D375="FF 6x1"),$D375="5x2"),IF(AND(OR($D375="6x1",$D375="FF 6x1"),OR(WEEKDAY($F375,2)=6,WEEKDAY($F375,2)=7)),"Folga","Falta de registro"),IF(AND($AB375&lt;&gt;$AB374,IFERROR(INDEX(Cadastro!$F$5:$F$243,$AB375),"")=""),"Indeterminado (início da série)",IF($X375&gt;0,"Folga","Falta de registro"))))))))</f>
        <v>Trabalhado</v>
      </c>
      <c r="Z375" s="34">
        <f>IF(OR($L375&gt;0,$F375&gt;Parâmetros!$E$14),0,IF($A375&lt;&gt;$A374,1,N($Z374)+1))</f>
        <v>0</v>
      </c>
      <c r="AA375" s="34">
        <f>IF(OR($L375&gt;0,$F375&gt;Parâmetros!$E$14),0,IF(OR($A375&lt;&gt;$A376,$F376&gt;Parâmetros!$E$14),1,N($AA376)+1))</f>
        <v>0</v>
      </c>
      <c r="AB375" s="31">
        <f>IFERROR(MATCH($A375&amp;"|"&amp;TEXT(_xlfn.MAXIFS(Cadastro!$E$5:$E$243,Cadastro!$A$5:$A$243,$A375,Cadastro!$E$5:$E$243,"&lt;="&amp;$F375),"yyyymmdd"),Cadastro!$I$5:$I$243,0),"")</f>
        <v>49</v>
      </c>
      <c r="AC375" t="str">
        <f>IFERROR(_xlfn.SINGLE(INDEX(Exceções!$D$5:$D$203,MATCH($A375&amp;"|"&amp;$F375,Exceções!$F$5:$F$203,0))),"")</f>
        <v/>
      </c>
      <c r="AD375" t="str">
        <f>IF($AC375="","",IFERROR(_xlfn.SINGLE(INDEX(Exceções!$E$5:$E$203,MATCH($A375&amp;"|"&amp;$F375,Exceções!$F$5:$F$203,0))),""))</f>
        <v/>
      </c>
    </row>
    <row r="376" spans="1:30" ht="15" hidden="1" customHeight="1" x14ac:dyDescent="0.25">
      <c r="A376" s="31">
        <v>55420</v>
      </c>
      <c r="B376" s="17" t="s">
        <v>53</v>
      </c>
      <c r="C376" s="17" t="str">
        <f>IFERROR(INDEX(Cadastro!$C$5:$C$243,$AB376),"NÃO INFORMADO")</f>
        <v>MEC</v>
      </c>
      <c r="D376" s="17" t="str">
        <f>IFERROR(INDEX(Cadastro!$D$5:$D$243,$AB376),"")</f>
        <v>B</v>
      </c>
      <c r="E376" s="17" t="str">
        <f>IFERROR(INDEX(Cadastro!$G$5:$G$243,$AB376),"")</f>
        <v>B</v>
      </c>
      <c r="F376" s="29">
        <v>46310</v>
      </c>
      <c r="G376" s="32" t="str">
        <f t="shared" si="30"/>
        <v>qui</v>
      </c>
      <c r="H376" s="31">
        <f>IF($L376=0,"",_xlfn.MINIFS(Dados!$Q:$Q,Dados!$A:$A,$A376,Dados!$S:$S,$F376))</f>
        <v>935</v>
      </c>
      <c r="I376" s="31">
        <f>IF($H376="","",_xlfn.MAXIFS(Dados!$R:$R,Dados!$A:$A,$A376,Dados!$S:$S,$F376))</f>
        <v>1386</v>
      </c>
      <c r="J376" s="32" t="str">
        <f>IF($D376&lt;&gt;"Folguista","",IFERROR(INDEX(Parâmetros!$D$52:$G$52,1,MIN(4,MAX(1,$W376))),""))</f>
        <v/>
      </c>
      <c r="K376" s="32" t="str">
        <f>IF(OR($AC376&lt;&gt;"",$Y376="Folga",$Y376="Folga trabalhada",$Y376="Férias (cadastro)",$Y376="Férias / afastamento",$Y376="Indeterminado (início da série)"),"",IF(OR($D376="6x1",$D376="FF 6x1"),IF(OR(WEEKDAY($F376,2)=6,WEEKDAY($F376,2)=7),"6x1 sáb/dom","6x1"),IF($D376="5x2","5x2",IF($H376="",IF($D376="Folguista",$J376,$E376),IF(OR($H376&gt;=Parâmetros!$E$18,$H376&lt;Parâmetros!$E$19),"C",IF($H376&lt;Parâmetros!$E$20,"A","B"))))))</f>
        <v>B</v>
      </c>
      <c r="L376" s="30">
        <f>SUMIFS(Dados!$E:$E,Dados!$A:$A,$A376,Dados!$S:$S,$F376)</f>
        <v>7.51</v>
      </c>
      <c r="M376" s="30">
        <f>IFERROR(INDEX(Parâmetros!$E$6:$E$11,MATCH($K376,Parâmetros!$A$6:$A$11,0)),"")</f>
        <v>7.67</v>
      </c>
      <c r="N376" s="33">
        <f t="shared" si="31"/>
        <v>0.9791395045632334</v>
      </c>
      <c r="O376" s="33">
        <f>Parâmetros!$E$13</f>
        <v>0.8</v>
      </c>
      <c r="P376" s="32" t="str">
        <f>IF(OR($M376="",$F376&gt;Parâmetros!$E$14),"Não","Sim")</f>
        <v>Sim</v>
      </c>
      <c r="Q376" s="32" t="str">
        <f t="shared" si="32"/>
        <v>Sim</v>
      </c>
      <c r="R376" s="32" t="str">
        <f t="shared" si="33"/>
        <v>Sim</v>
      </c>
      <c r="S376" s="30">
        <f t="shared" si="34"/>
        <v>0</v>
      </c>
      <c r="T376" s="32" t="str">
        <f>IF($Q376&lt;&gt;"Sim","",IF($N376&gt;Parâmetros!$E$15,"Sim","Não"))</f>
        <v>Não</v>
      </c>
      <c r="U376" s="17" t="str">
        <f t="shared" si="35"/>
        <v>Na meta</v>
      </c>
      <c r="V376" s="17" t="str">
        <f>IF($AC376&lt;&gt;"",IF($L376&gt;0,"ATENÇÃO · apontou em dia de "&amp;LOWER($AC376)&amp;" cadastrado","Exceção cadastrada · "&amp;$AC376)&amp;IF($AD376="",""," · "&amp;$AD376),IF($E376="Férias",IF($L376&gt;0,"ATENÇÃO · apontou estando de férias no cadastro","Férias no cadastro"),IF($Y376="Férias / afastamento","Afastamento · "&amp;($Z376+$AA376-1)&amp;" dias seguidos sem apontamento",IF($Y376="Folga trabalhada","ATENÇÃO · apontou em dia de folga da escala 5x2",IF($Y376="Folga",IF(AND($D376="5x2",OR(WEEKDAY($F376,2)=6,WEEKDAY($F376,2)=7)),"Folga de fim de semana da escala 5x2",IF(AND(OR($D376="6x1",$D376="FF 6x1"),WEEKDAY($F376,2)=6,FALSE()),"Folga de fim de semana · apontou no domingo anterior",IF(AND(OR($D376="6x1",$D376="FF 6x1"),WEEKDAY($F376,2)=7,AND($A376=$A375,$L375&gt;0)),"Folga de fim de semana · apontou no sábado",IF(AND(OR($D376="6x1",$D376="FF 6x1"),OR(WEEKDAY($F376,2)=6,WEEKDAY($F376,2)=7)),"Folga de fim de semana · sem apontamento no sábado nem no domingo","Folga prevista pelo ciclo")))),IF($Y376="Indeterminado (início da série)","Sem histórico anterior — informe o dia do ciclo no Cadastro",IF($Y376="Falta de registro",IF(OR(OR($D376="6x1",$D376="FF 6x1"),$D376="5x2"),"FALTA DE REGISTRO · dia útil da escala "&amp;$E376,"FALTA DE REGISTRO · dia "&amp;$W376&amp;" de "&amp;IFERROR(INDEX(Parâmetros!$B$39:$B$48,MATCH($E376,Parâmetros!$A$39:$A$48,0)),99)&amp;" do ciclo"),IF(OR($D376="6x1",$D376="FF 6x1"),IF(OR(AND(WEEKDAY($F376,2)=6,AND($A376=$A377,$L377&gt;0)),AND(WEEKDAY($F376,2)=7,AND($A376=$A375,$L375&gt;0))),"ATENÇÃO · apontou sábado e domingo no mesmo fim de semana",IF(OR(WEEKDAY($F376,2)=6,WEEKDAY($F376,2)=7),"Jornada de fim de semana do 6x1",IF(OR($H376&gt;=Parâmetros!$E$20,$H376&lt;Parâmetros!$E$19),"ATENÇÃO · 6x1 apontou fora do horário diurno","Jornada fixa do 6x1"))),IF($D376="5x2","Jornada fixa do 5x2",IF($D376="Folguista",IF($J376=$K376,"Evidência confirma sequência","DIVERGE · sequência "&amp;$J376&amp;" × evidência "&amp;$K376),IF($K376=$E376,"Evidência confirma cadastro","DIVERGE · cadastro "&amp;$E376&amp;" × evidência "&amp;$K376)))))))))))</f>
        <v>Evidência confirma cadastro</v>
      </c>
      <c r="W376" s="34">
        <f>IF(OR(OR($D376="6x1",$D376="FF 6x1"),$D376="5x2"),"",IF($AB376&lt;&gt;$AB375,IF(IFERROR(INDEX(Cadastro!$F$5:$F$243,$AB376),"")="",IF($L376&gt;0,1,0),IF(IFERROR(INDEX(Cadastro!$F$5:$F$243,$AB376),"")&lt;=IFERROR(INDEX(Parâmetros!$B$39:$B$48,MATCH($E376,Parâmetros!$A$39:$A$48,0)),99),IFERROR(INDEX(Cadastro!$F$5:$F$243,$AB376),""),0)),IF($L376&gt;0,IF(N($X375)&gt;0,1,N($W375)+1),IF(AND($L376=0,OR(N($W375)&gt;=IFERROR(INDEX(Parâmetros!$B$39:$B$48,MATCH($E376,Parâmetros!$A$39:$A$48,0)),99),AND(N($X375)&gt;0,N($X375)&lt;IFERROR(INDEX(Parâmetros!$C$39:$C$48,MATCH($E376,Parâmetros!$A$39:$A$48,0)),0)))),0,N($W375)+1))))</f>
        <v>5</v>
      </c>
      <c r="X376" s="34">
        <f>IF(OR(OR($D376="6x1",$D376="FF 6x1"),$D376="5x2"),"",IF($AB376&lt;&gt;$AB375,IF(IFERROR(INDEX(Cadastro!$F$5:$F$243,$AB376),"")="",0,IF(IFERROR(INDEX(Cadastro!$F$5:$F$243,$AB376),"")&gt;IFERROR(INDEX(Parâmetros!$B$39:$B$48,MATCH($E376,Parâmetros!$A$39:$A$48,0)),99),IFERROR(INDEX(Cadastro!$F$5:$F$243,$AB376),"")-IFERROR(INDEX(Parâmetros!$B$39:$B$48,MATCH($E376,Parâmetros!$A$39:$A$48,0)),99),0)),IF(AND($L376=0,OR(N($W375)&gt;=IFERROR(INDEX(Parâmetros!$B$39:$B$48,MATCH($E376,Parâmetros!$A$39:$A$48,0)),99),AND(N($X375)&gt;0,N($X375)&lt;IFERROR(INDEX(Parâmetros!$C$39:$C$48,MATCH($E376,Parâmetros!$A$39:$A$48,0)),0)))),N($X375)+1,0)))</f>
        <v>0</v>
      </c>
      <c r="Y376" t="str">
        <f>IF($AC376&lt;&gt;"",IF($L376&gt;0,$AC376&amp;" · com apontamento",$AC376),IF($E376="Férias",IF($L376&gt;0,"Férias · com apontamento","Férias (cadastro)"),IF(($Z376+$AA376-1)&gt;Parâmetros!$E$16,"Férias / afastamento",IF(AND($D376="5x2",OR(WEEKDAY($F376,2)=6,WEEKDAY($F376,2)=7)),IF($L376&gt;0,"Folga trabalhada","Folga"),IF($L376&gt;0,"Trabalhado",IF(OR(OR($D376="6x1",$D376="FF 6x1"),$D376="5x2"),IF(AND(OR($D376="6x1",$D376="FF 6x1"),OR(WEEKDAY($F376,2)=6,WEEKDAY($F376,2)=7)),"Folga","Falta de registro"),IF(AND($AB376&lt;&gt;$AB375,IFERROR(INDEX(Cadastro!$F$5:$F$243,$AB376),"")=""),"Indeterminado (início da série)",IF($X376&gt;0,"Folga","Falta de registro"))))))))</f>
        <v>Trabalhado</v>
      </c>
      <c r="Z376" s="34">
        <f>IF(OR($L376&gt;0,$F376&gt;Parâmetros!$E$14),0,IF($A376&lt;&gt;$A375,1,N($Z375)+1))</f>
        <v>0</v>
      </c>
      <c r="AA376" s="34">
        <f>IF(OR($L376&gt;0,$F376&gt;Parâmetros!$E$14),0,IF(OR($A376&lt;&gt;$A377,$F377&gt;Parâmetros!$E$14),1,N($AA377)+1))</f>
        <v>0</v>
      </c>
      <c r="AB376" s="31">
        <f>IFERROR(MATCH($A376&amp;"|"&amp;TEXT(_xlfn.MAXIFS(Cadastro!$E$5:$E$243,Cadastro!$A$5:$A$243,$A376,Cadastro!$E$5:$E$243,"&lt;="&amp;$F376),"yyyymmdd"),Cadastro!$I$5:$I$243,0),"")</f>
        <v>49</v>
      </c>
      <c r="AC376" t="str">
        <f>IFERROR(_xlfn.SINGLE(INDEX(Exceções!$D$5:$D$203,MATCH($A376&amp;"|"&amp;$F376,Exceções!$F$5:$F$203,0))),"")</f>
        <v/>
      </c>
      <c r="AD376" t="str">
        <f>IF($AC376="","",IFERROR(_xlfn.SINGLE(INDEX(Exceções!$E$5:$E$203,MATCH($A376&amp;"|"&amp;$F376,Exceções!$F$5:$F$203,0))),""))</f>
        <v/>
      </c>
    </row>
    <row r="377" spans="1:30" ht="15" hidden="1" customHeight="1" x14ac:dyDescent="0.25">
      <c r="A377" s="31">
        <v>55420</v>
      </c>
      <c r="B377" s="17" t="s">
        <v>53</v>
      </c>
      <c r="C377" s="17" t="str">
        <f>IFERROR(INDEX(Cadastro!$C$5:$C$243,$AB377),"NÃO INFORMADO")</f>
        <v>MEC</v>
      </c>
      <c r="D377" s="17" t="str">
        <f>IFERROR(INDEX(Cadastro!$D$5:$D$243,$AB377),"")</f>
        <v>B</v>
      </c>
      <c r="E377" s="17" t="str">
        <f>IFERROR(INDEX(Cadastro!$G$5:$G$243,$AB377),"")</f>
        <v>B</v>
      </c>
      <c r="F377" s="29">
        <v>46311</v>
      </c>
      <c r="G377" s="32" t="str">
        <f t="shared" si="30"/>
        <v>sex</v>
      </c>
      <c r="H377" s="31" t="str">
        <f>IF($L377=0,"",_xlfn.MINIFS(Dados!$Q:$Q,Dados!$A:$A,$A377,Dados!$S:$S,$F377))</f>
        <v/>
      </c>
      <c r="I377" s="31" t="str">
        <f>IF($H377="","",_xlfn.MAXIFS(Dados!$R:$R,Dados!$A:$A,$A377,Dados!$S:$S,$F377))</f>
        <v/>
      </c>
      <c r="J377" s="32" t="str">
        <f>IF($D377&lt;&gt;"Folguista","",IFERROR(INDEX(Parâmetros!$D$52:$G$52,1,MIN(4,MAX(1,$W377))),""))</f>
        <v/>
      </c>
      <c r="K377" s="32" t="str">
        <f>IF(OR($AC377&lt;&gt;"",$Y377="Folga",$Y377="Folga trabalhada",$Y377="Férias (cadastro)",$Y377="Férias / afastamento",$Y377="Indeterminado (início da série)"),"",IF(OR($D377="6x1",$D377="FF 6x1"),IF(OR(WEEKDAY($F377,2)=6,WEEKDAY($F377,2)=7),"6x1 sáb/dom","6x1"),IF($D377="5x2","5x2",IF($H377="",IF($D377="Folguista",$J377,$E377),IF(OR($H377&gt;=Parâmetros!$E$18,$H377&lt;Parâmetros!$E$19),"C",IF($H377&lt;Parâmetros!$E$20,"A","B"))))))</f>
        <v/>
      </c>
      <c r="L377" s="30">
        <f>SUMIFS(Dados!$E:$E,Dados!$A:$A,$A377,Dados!$S:$S,$F377)</f>
        <v>0</v>
      </c>
      <c r="M377" s="30" t="str">
        <f>IFERROR(INDEX(Parâmetros!$E$6:$E$11,MATCH($K377,Parâmetros!$A$6:$A$11,0)),"")</f>
        <v/>
      </c>
      <c r="N377" s="33" t="str">
        <f t="shared" si="31"/>
        <v/>
      </c>
      <c r="O377" s="33">
        <f>Parâmetros!$E$13</f>
        <v>0.8</v>
      </c>
      <c r="P377" s="32" t="str">
        <f>IF(OR($M377="",$F377&gt;Parâmetros!$E$14),"Não","Sim")</f>
        <v>Não</v>
      </c>
      <c r="Q377" s="32" t="str">
        <f t="shared" si="32"/>
        <v/>
      </c>
      <c r="R377" s="32" t="str">
        <f t="shared" si="33"/>
        <v/>
      </c>
      <c r="S377" s="30" t="str">
        <f t="shared" si="34"/>
        <v/>
      </c>
      <c r="T377" s="32" t="str">
        <f>IF($Q377&lt;&gt;"Sim","",IF($N377&gt;Parâmetros!$E$15,"Sim","Não"))</f>
        <v/>
      </c>
      <c r="U377" s="17" t="str">
        <f t="shared" si="35"/>
        <v>Folga</v>
      </c>
      <c r="V377" s="17" t="str">
        <f>IF($AC377&lt;&gt;"",IF($L377&gt;0,"ATENÇÃO · apontou em dia de "&amp;LOWER($AC377)&amp;" cadastrado","Exceção cadastrada · "&amp;$AC377)&amp;IF($AD377="",""," · "&amp;$AD377),IF($E377="Férias",IF($L377&gt;0,"ATENÇÃO · apontou estando de férias no cadastro","Férias no cadastro"),IF($Y377="Férias / afastamento","Afastamento · "&amp;($Z377+$AA377-1)&amp;" dias seguidos sem apontamento",IF($Y377="Folga trabalhada","ATENÇÃO · apontou em dia de folga da escala 5x2",IF($Y377="Folga",IF(AND($D377="5x2",OR(WEEKDAY($F377,2)=6,WEEKDAY($F377,2)=7)),"Folga de fim de semana da escala 5x2",IF(AND(OR($D377="6x1",$D377="FF 6x1"),WEEKDAY($F377,2)=6,FALSE()),"Folga de fim de semana · apontou no domingo anterior",IF(AND(OR($D377="6x1",$D377="FF 6x1"),WEEKDAY($F377,2)=7,AND($A377=$A376,$L376&gt;0)),"Folga de fim de semana · apontou no sábado",IF(AND(OR($D377="6x1",$D377="FF 6x1"),OR(WEEKDAY($F377,2)=6,WEEKDAY($F377,2)=7)),"Folga de fim de semana · sem apontamento no sábado nem no domingo","Folga prevista pelo ciclo")))),IF($Y377="Indeterminado (início da série)","Sem histórico anterior — informe o dia do ciclo no Cadastro",IF($Y377="Falta de registro",IF(OR(OR($D377="6x1",$D377="FF 6x1"),$D377="5x2"),"FALTA DE REGISTRO · dia útil da escala "&amp;$E377,"FALTA DE REGISTRO · dia "&amp;$W377&amp;" de "&amp;IFERROR(INDEX(Parâmetros!$B$39:$B$48,MATCH($E377,Parâmetros!$A$39:$A$48,0)),99)&amp;" do ciclo"),IF(OR($D377="6x1",$D377="FF 6x1"),IF(OR(AND(WEEKDAY($F377,2)=6,AND($A377=$A378,$L378&gt;0)),AND(WEEKDAY($F377,2)=7,AND($A377=$A376,$L376&gt;0))),"ATENÇÃO · apontou sábado e domingo no mesmo fim de semana",IF(OR(WEEKDAY($F377,2)=6,WEEKDAY($F377,2)=7),"Jornada de fim de semana do 6x1",IF(OR($H377&gt;=Parâmetros!$E$20,$H377&lt;Parâmetros!$E$19),"ATENÇÃO · 6x1 apontou fora do horário diurno","Jornada fixa do 6x1"))),IF($D377="5x2","Jornada fixa do 5x2",IF($D377="Folguista",IF($J377=$K377,"Evidência confirma sequência","DIVERGE · sequência "&amp;$J377&amp;" × evidência "&amp;$K377),IF($K377=$E377,"Evidência confirma cadastro","DIVERGE · cadastro "&amp;$E377&amp;" × evidência "&amp;$K377)))))))))))</f>
        <v>Folga prevista pelo ciclo</v>
      </c>
      <c r="W377" s="34">
        <f>IF(OR(OR($D377="6x1",$D377="FF 6x1"),$D377="5x2"),"",IF($AB377&lt;&gt;$AB376,IF(IFERROR(INDEX(Cadastro!$F$5:$F$243,$AB377),"")="",IF($L377&gt;0,1,0),IF(IFERROR(INDEX(Cadastro!$F$5:$F$243,$AB377),"")&lt;=IFERROR(INDEX(Parâmetros!$B$39:$B$48,MATCH($E377,Parâmetros!$A$39:$A$48,0)),99),IFERROR(INDEX(Cadastro!$F$5:$F$243,$AB377),""),0)),IF($L377&gt;0,IF(N($X376)&gt;0,1,N($W376)+1),IF(AND($L377=0,OR(N($W376)&gt;=IFERROR(INDEX(Parâmetros!$B$39:$B$48,MATCH($E377,Parâmetros!$A$39:$A$48,0)),99),AND(N($X376)&gt;0,N($X376)&lt;IFERROR(INDEX(Parâmetros!$C$39:$C$48,MATCH($E377,Parâmetros!$A$39:$A$48,0)),0)))),0,N($W376)+1))))</f>
        <v>0</v>
      </c>
      <c r="X377" s="34">
        <f>IF(OR(OR($D377="6x1",$D377="FF 6x1"),$D377="5x2"),"",IF($AB377&lt;&gt;$AB376,IF(IFERROR(INDEX(Cadastro!$F$5:$F$243,$AB377),"")="",0,IF(IFERROR(INDEX(Cadastro!$F$5:$F$243,$AB377),"")&gt;IFERROR(INDEX(Parâmetros!$B$39:$B$48,MATCH($E377,Parâmetros!$A$39:$A$48,0)),99),IFERROR(INDEX(Cadastro!$F$5:$F$243,$AB377),"")-IFERROR(INDEX(Parâmetros!$B$39:$B$48,MATCH($E377,Parâmetros!$A$39:$A$48,0)),99),0)),IF(AND($L377=0,OR(N($W376)&gt;=IFERROR(INDEX(Parâmetros!$B$39:$B$48,MATCH($E377,Parâmetros!$A$39:$A$48,0)),99),AND(N($X376)&gt;0,N($X376)&lt;IFERROR(INDEX(Parâmetros!$C$39:$C$48,MATCH($E377,Parâmetros!$A$39:$A$48,0)),0)))),N($X376)+1,0)))</f>
        <v>1</v>
      </c>
      <c r="Y377" t="str">
        <f>IF($AC377&lt;&gt;"",IF($L377&gt;0,$AC377&amp;" · com apontamento",$AC377),IF($E377="Férias",IF($L377&gt;0,"Férias · com apontamento","Férias (cadastro)"),IF(($Z377+$AA377-1)&gt;Parâmetros!$E$16,"Férias / afastamento",IF(AND($D377="5x2",OR(WEEKDAY($F377,2)=6,WEEKDAY($F377,2)=7)),IF($L377&gt;0,"Folga trabalhada","Folga"),IF($L377&gt;0,"Trabalhado",IF(OR(OR($D377="6x1",$D377="FF 6x1"),$D377="5x2"),IF(AND(OR($D377="6x1",$D377="FF 6x1"),OR(WEEKDAY($F377,2)=6,WEEKDAY($F377,2)=7)),"Folga","Falta de registro"),IF(AND($AB377&lt;&gt;$AB376,IFERROR(INDEX(Cadastro!$F$5:$F$243,$AB377),"")=""),"Indeterminado (início da série)",IF($X377&gt;0,"Folga","Falta de registro"))))))))</f>
        <v>Folga</v>
      </c>
      <c r="Z377" s="34">
        <f>IF(OR($L377&gt;0,$F377&gt;Parâmetros!$E$14),0,IF($A377&lt;&gt;$A376,1,N($Z376)+1))</f>
        <v>1</v>
      </c>
      <c r="AA377" s="34">
        <f>IF(OR($L377&gt;0,$F377&gt;Parâmetros!$E$14),0,IF(OR($A377&lt;&gt;$A378,$F378&gt;Parâmetros!$E$14),1,N($AA378)+1))</f>
        <v>1</v>
      </c>
      <c r="AB377" s="31">
        <f>IFERROR(MATCH($A377&amp;"|"&amp;TEXT(_xlfn.MAXIFS(Cadastro!$E$5:$E$243,Cadastro!$A$5:$A$243,$A377,Cadastro!$E$5:$E$243,"&lt;="&amp;$F377),"yyyymmdd"),Cadastro!$I$5:$I$243,0),"")</f>
        <v>49</v>
      </c>
      <c r="AC377" t="str">
        <f>IFERROR(_xlfn.SINGLE(INDEX(Exceções!$D$5:$D$203,MATCH($A377&amp;"|"&amp;$F377,Exceções!$F$5:$F$203,0))),"")</f>
        <v/>
      </c>
      <c r="AD377" t="str">
        <f>IF($AC377="","",IFERROR(_xlfn.SINGLE(INDEX(Exceções!$E$5:$E$203,MATCH($A377&amp;"|"&amp;$F377,Exceções!$F$5:$F$203,0))),""))</f>
        <v/>
      </c>
    </row>
    <row r="378" spans="1:30" ht="15" hidden="1" customHeight="1" x14ac:dyDescent="0.25">
      <c r="A378" s="31">
        <v>55420</v>
      </c>
      <c r="B378" s="17" t="s">
        <v>53</v>
      </c>
      <c r="C378" s="17" t="str">
        <f>IFERROR(INDEX(Cadastro!$C$5:$C$243,$AB378),"NÃO INFORMADO")</f>
        <v>MEC</v>
      </c>
      <c r="D378" s="17" t="str">
        <f>IFERROR(INDEX(Cadastro!$D$5:$D$243,$AB378),"")</f>
        <v>B</v>
      </c>
      <c r="E378" s="17" t="str">
        <f>IFERROR(INDEX(Cadastro!$G$5:$G$243,$AB378),"")</f>
        <v>B</v>
      </c>
      <c r="F378" s="29">
        <v>46312</v>
      </c>
      <c r="G378" s="32" t="str">
        <f t="shared" si="30"/>
        <v>sáb</v>
      </c>
      <c r="H378" s="31">
        <f>IF($L378=0,"",_xlfn.MINIFS(Dados!$Q:$Q,Dados!$A:$A,$A378,Dados!$S:$S,$F378))</f>
        <v>951</v>
      </c>
      <c r="I378" s="31">
        <f>IF($H378="","",_xlfn.MAXIFS(Dados!$R:$R,Dados!$A:$A,$A378,Dados!$S:$S,$F378))</f>
        <v>1389</v>
      </c>
      <c r="J378" s="32" t="str">
        <f>IF($D378&lt;&gt;"Folguista","",IFERROR(INDEX(Parâmetros!$D$52:$G$52,1,MIN(4,MAX(1,$W378))),""))</f>
        <v/>
      </c>
      <c r="K378" s="32" t="str">
        <f>IF(OR($AC378&lt;&gt;"",$Y378="Folga",$Y378="Folga trabalhada",$Y378="Férias (cadastro)",$Y378="Férias / afastamento",$Y378="Indeterminado (início da série)"),"",IF(OR($D378="6x1",$D378="FF 6x1"),IF(OR(WEEKDAY($F378,2)=6,WEEKDAY($F378,2)=7),"6x1 sáb/dom","6x1"),IF($D378="5x2","5x2",IF($H378="",IF($D378="Folguista",$J378,$E378),IF(OR($H378&gt;=Parâmetros!$E$18,$H378&lt;Parâmetros!$E$19),"C",IF($H378&lt;Parâmetros!$E$20,"A","B"))))))</f>
        <v>B</v>
      </c>
      <c r="L378" s="30">
        <f>SUMIFS(Dados!$E:$E,Dados!$A:$A,$A378,Dados!$S:$S,$F378)</f>
        <v>7.3</v>
      </c>
      <c r="M378" s="30">
        <f>IFERROR(INDEX(Parâmetros!$E$6:$E$11,MATCH($K378,Parâmetros!$A$6:$A$11,0)),"")</f>
        <v>7.67</v>
      </c>
      <c r="N378" s="33">
        <f t="shared" si="31"/>
        <v>0.95176010430247715</v>
      </c>
      <c r="O378" s="33">
        <f>Parâmetros!$E$13</f>
        <v>0.8</v>
      </c>
      <c r="P378" s="32" t="str">
        <f>IF(OR($M378="",$F378&gt;Parâmetros!$E$14),"Não","Sim")</f>
        <v>Sim</v>
      </c>
      <c r="Q378" s="32" t="str">
        <f t="shared" si="32"/>
        <v>Sim</v>
      </c>
      <c r="R378" s="32" t="str">
        <f t="shared" si="33"/>
        <v>Sim</v>
      </c>
      <c r="S378" s="30">
        <f t="shared" si="34"/>
        <v>0</v>
      </c>
      <c r="T378" s="32" t="str">
        <f>IF($Q378&lt;&gt;"Sim","",IF($N378&gt;Parâmetros!$E$15,"Sim","Não"))</f>
        <v>Não</v>
      </c>
      <c r="U378" s="17" t="str">
        <f t="shared" si="35"/>
        <v>Na meta</v>
      </c>
      <c r="V378" s="17" t="str">
        <f>IF($AC378&lt;&gt;"",IF($L378&gt;0,"ATENÇÃO · apontou em dia de "&amp;LOWER($AC378)&amp;" cadastrado","Exceção cadastrada · "&amp;$AC378)&amp;IF($AD378="",""," · "&amp;$AD378),IF($E378="Férias",IF($L378&gt;0,"ATENÇÃO · apontou estando de férias no cadastro","Férias no cadastro"),IF($Y378="Férias / afastamento","Afastamento · "&amp;($Z378+$AA378-1)&amp;" dias seguidos sem apontamento",IF($Y378="Folga trabalhada","ATENÇÃO · apontou em dia de folga da escala 5x2",IF($Y378="Folga",IF(AND($D378="5x2",OR(WEEKDAY($F378,2)=6,WEEKDAY($F378,2)=7)),"Folga de fim de semana da escala 5x2",IF(AND(OR($D378="6x1",$D378="FF 6x1"),WEEKDAY($F378,2)=6,FALSE()),"Folga de fim de semana · apontou no domingo anterior",IF(AND(OR($D378="6x1",$D378="FF 6x1"),WEEKDAY($F378,2)=7,AND($A378=$A377,$L377&gt;0)),"Folga de fim de semana · apontou no sábado",IF(AND(OR($D378="6x1",$D378="FF 6x1"),OR(WEEKDAY($F378,2)=6,WEEKDAY($F378,2)=7)),"Folga de fim de semana · sem apontamento no sábado nem no domingo","Folga prevista pelo ciclo")))),IF($Y378="Indeterminado (início da série)","Sem histórico anterior — informe o dia do ciclo no Cadastro",IF($Y378="Falta de registro",IF(OR(OR($D378="6x1",$D378="FF 6x1"),$D378="5x2"),"FALTA DE REGISTRO · dia útil da escala "&amp;$E378,"FALTA DE REGISTRO · dia "&amp;$W378&amp;" de "&amp;IFERROR(INDEX(Parâmetros!$B$39:$B$48,MATCH($E378,Parâmetros!$A$39:$A$48,0)),99)&amp;" do ciclo"),IF(OR($D378="6x1",$D378="FF 6x1"),IF(OR(AND(WEEKDAY($F378,2)=6,AND($A378=$A379,$L379&gt;0)),AND(WEEKDAY($F378,2)=7,AND($A378=$A377,$L377&gt;0))),"ATENÇÃO · apontou sábado e domingo no mesmo fim de semana",IF(OR(WEEKDAY($F378,2)=6,WEEKDAY($F378,2)=7),"Jornada de fim de semana do 6x1",IF(OR($H378&gt;=Parâmetros!$E$20,$H378&lt;Parâmetros!$E$19),"ATENÇÃO · 6x1 apontou fora do horário diurno","Jornada fixa do 6x1"))),IF($D378="5x2","Jornada fixa do 5x2",IF($D378="Folguista",IF($J378=$K378,"Evidência confirma sequência","DIVERGE · sequência "&amp;$J378&amp;" × evidência "&amp;$K378),IF($K378=$E378,"Evidência confirma cadastro","DIVERGE · cadastro "&amp;$E378&amp;" × evidência "&amp;$K378)))))))))))</f>
        <v>Evidência confirma cadastro</v>
      </c>
      <c r="W378" s="34">
        <f>IF(OR(OR($D378="6x1",$D378="FF 6x1"),$D378="5x2"),"",IF($AB378&lt;&gt;$AB377,IF(IFERROR(INDEX(Cadastro!$F$5:$F$243,$AB378),"")="",IF($L378&gt;0,1,0),IF(IFERROR(INDEX(Cadastro!$F$5:$F$243,$AB378),"")&lt;=IFERROR(INDEX(Parâmetros!$B$39:$B$48,MATCH($E378,Parâmetros!$A$39:$A$48,0)),99),IFERROR(INDEX(Cadastro!$F$5:$F$243,$AB378),""),0)),IF($L378&gt;0,IF(N($X377)&gt;0,1,N($W377)+1),IF(AND($L378=0,OR(N($W377)&gt;=IFERROR(INDEX(Parâmetros!$B$39:$B$48,MATCH($E378,Parâmetros!$A$39:$A$48,0)),99),AND(N($X377)&gt;0,N($X377)&lt;IFERROR(INDEX(Parâmetros!$C$39:$C$48,MATCH($E378,Parâmetros!$A$39:$A$48,0)),0)))),0,N($W377)+1))))</f>
        <v>1</v>
      </c>
      <c r="X378" s="34">
        <f>IF(OR(OR($D378="6x1",$D378="FF 6x1"),$D378="5x2"),"",IF($AB378&lt;&gt;$AB377,IF(IFERROR(INDEX(Cadastro!$F$5:$F$243,$AB378),"")="",0,IF(IFERROR(INDEX(Cadastro!$F$5:$F$243,$AB378),"")&gt;IFERROR(INDEX(Parâmetros!$B$39:$B$48,MATCH($E378,Parâmetros!$A$39:$A$48,0)),99),IFERROR(INDEX(Cadastro!$F$5:$F$243,$AB378),"")-IFERROR(INDEX(Parâmetros!$B$39:$B$48,MATCH($E378,Parâmetros!$A$39:$A$48,0)),99),0)),IF(AND($L378=0,OR(N($W377)&gt;=IFERROR(INDEX(Parâmetros!$B$39:$B$48,MATCH($E378,Parâmetros!$A$39:$A$48,0)),99),AND(N($X377)&gt;0,N($X377)&lt;IFERROR(INDEX(Parâmetros!$C$39:$C$48,MATCH($E378,Parâmetros!$A$39:$A$48,0)),0)))),N($X377)+1,0)))</f>
        <v>0</v>
      </c>
      <c r="Y378" t="str">
        <f>IF($AC378&lt;&gt;"",IF($L378&gt;0,$AC378&amp;" · com apontamento",$AC378),IF($E378="Férias",IF($L378&gt;0,"Férias · com apontamento","Férias (cadastro)"),IF(($Z378+$AA378-1)&gt;Parâmetros!$E$16,"Férias / afastamento",IF(AND($D378="5x2",OR(WEEKDAY($F378,2)=6,WEEKDAY($F378,2)=7)),IF($L378&gt;0,"Folga trabalhada","Folga"),IF($L378&gt;0,"Trabalhado",IF(OR(OR($D378="6x1",$D378="FF 6x1"),$D378="5x2"),IF(AND(OR($D378="6x1",$D378="FF 6x1"),OR(WEEKDAY($F378,2)=6,WEEKDAY($F378,2)=7)),"Folga","Falta de registro"),IF(AND($AB378&lt;&gt;$AB377,IFERROR(INDEX(Cadastro!$F$5:$F$243,$AB378),"")=""),"Indeterminado (início da série)",IF($X378&gt;0,"Folga","Falta de registro"))))))))</f>
        <v>Trabalhado</v>
      </c>
      <c r="Z378" s="34">
        <f>IF(OR($L378&gt;0,$F378&gt;Parâmetros!$E$14),0,IF($A378&lt;&gt;$A377,1,N($Z377)+1))</f>
        <v>0</v>
      </c>
      <c r="AA378" s="34">
        <f>IF(OR($L378&gt;0,$F378&gt;Parâmetros!$E$14),0,IF(OR($A378&lt;&gt;$A379,$F379&gt;Parâmetros!$E$14),1,N($AA379)+1))</f>
        <v>0</v>
      </c>
      <c r="AB378" s="31">
        <f>IFERROR(MATCH($A378&amp;"|"&amp;TEXT(_xlfn.MAXIFS(Cadastro!$E$5:$E$243,Cadastro!$A$5:$A$243,$A378,Cadastro!$E$5:$E$243,"&lt;="&amp;$F378),"yyyymmdd"),Cadastro!$I$5:$I$243,0),"")</f>
        <v>49</v>
      </c>
      <c r="AC378" t="str">
        <f>IFERROR(_xlfn.SINGLE(INDEX(Exceções!$D$5:$D$203,MATCH($A378&amp;"|"&amp;$F378,Exceções!$F$5:$F$203,0))),"")</f>
        <v/>
      </c>
      <c r="AD378" t="str">
        <f>IF($AC378="","",IFERROR(_xlfn.SINGLE(INDEX(Exceções!$E$5:$E$203,MATCH($A378&amp;"|"&amp;$F378,Exceções!$F$5:$F$203,0))),""))</f>
        <v/>
      </c>
    </row>
    <row r="379" spans="1:30" ht="15" hidden="1" customHeight="1" x14ac:dyDescent="0.25">
      <c r="A379" s="31">
        <v>55420</v>
      </c>
      <c r="B379" s="17" t="s">
        <v>53</v>
      </c>
      <c r="C379" s="17" t="str">
        <f>IFERROR(INDEX(Cadastro!$C$5:$C$243,$AB379),"NÃO INFORMADO")</f>
        <v>MEC</v>
      </c>
      <c r="D379" s="17" t="str">
        <f>IFERROR(INDEX(Cadastro!$D$5:$D$243,$AB379),"")</f>
        <v>B</v>
      </c>
      <c r="E379" s="17" t="str">
        <f>IFERROR(INDEX(Cadastro!$G$5:$G$243,$AB379),"")</f>
        <v>B</v>
      </c>
      <c r="F379" s="29">
        <v>46313</v>
      </c>
      <c r="G379" s="32" t="str">
        <f t="shared" si="30"/>
        <v>dom</v>
      </c>
      <c r="H379" s="31">
        <f>IF($L379=0,"",_xlfn.MINIFS(Dados!$Q:$Q,Dados!$A:$A,$A379,Dados!$S:$S,$F379))</f>
        <v>940</v>
      </c>
      <c r="I379" s="31">
        <f>IF($H379="","",_xlfn.MAXIFS(Dados!$R:$R,Dados!$A:$A,$A379,Dados!$S:$S,$F379))</f>
        <v>1375</v>
      </c>
      <c r="J379" s="32" t="str">
        <f>IF($D379&lt;&gt;"Folguista","",IFERROR(INDEX(Parâmetros!$D$52:$G$52,1,MIN(4,MAX(1,$W379))),""))</f>
        <v/>
      </c>
      <c r="K379" s="32" t="str">
        <f>IF(OR($AC379&lt;&gt;"",$Y379="Folga",$Y379="Folga trabalhada",$Y379="Férias (cadastro)",$Y379="Férias / afastamento",$Y379="Indeterminado (início da série)"),"",IF(OR($D379="6x1",$D379="FF 6x1"),IF(OR(WEEKDAY($F379,2)=6,WEEKDAY($F379,2)=7),"6x1 sáb/dom","6x1"),IF($D379="5x2","5x2",IF($H379="",IF($D379="Folguista",$J379,$E379),IF(OR($H379&gt;=Parâmetros!$E$18,$H379&lt;Parâmetros!$E$19),"C",IF($H379&lt;Parâmetros!$E$20,"A","B"))))))</f>
        <v>B</v>
      </c>
      <c r="L379" s="30">
        <f>SUMIFS(Dados!$E:$E,Dados!$A:$A,$A379,Dados!$S:$S,$F379)</f>
        <v>6.9700000000000006</v>
      </c>
      <c r="M379" s="30">
        <f>IFERROR(INDEX(Parâmetros!$E$6:$E$11,MATCH($K379,Parâmetros!$A$6:$A$11,0)),"")</f>
        <v>7.67</v>
      </c>
      <c r="N379" s="33">
        <f t="shared" si="31"/>
        <v>0.90873533246414606</v>
      </c>
      <c r="O379" s="33">
        <f>Parâmetros!$E$13</f>
        <v>0.8</v>
      </c>
      <c r="P379" s="32" t="str">
        <f>IF(OR($M379="",$F379&gt;Parâmetros!$E$14),"Não","Sim")</f>
        <v>Sim</v>
      </c>
      <c r="Q379" s="32" t="str">
        <f t="shared" si="32"/>
        <v>Sim</v>
      </c>
      <c r="R379" s="32" t="str">
        <f t="shared" si="33"/>
        <v>Sim</v>
      </c>
      <c r="S379" s="30">
        <f t="shared" si="34"/>
        <v>0</v>
      </c>
      <c r="T379" s="32" t="str">
        <f>IF($Q379&lt;&gt;"Sim","",IF($N379&gt;Parâmetros!$E$15,"Sim","Não"))</f>
        <v>Não</v>
      </c>
      <c r="U379" s="17" t="str">
        <f t="shared" si="35"/>
        <v>Na meta</v>
      </c>
      <c r="V379" s="17" t="str">
        <f>IF($AC379&lt;&gt;"",IF($L379&gt;0,"ATENÇÃO · apontou em dia de "&amp;LOWER($AC379)&amp;" cadastrado","Exceção cadastrada · "&amp;$AC379)&amp;IF($AD379="",""," · "&amp;$AD379),IF($E379="Férias",IF($L379&gt;0,"ATENÇÃO · apontou estando de férias no cadastro","Férias no cadastro"),IF($Y379="Férias / afastamento","Afastamento · "&amp;($Z379+$AA379-1)&amp;" dias seguidos sem apontamento",IF($Y379="Folga trabalhada","ATENÇÃO · apontou em dia de folga da escala 5x2",IF($Y379="Folga",IF(AND($D379="5x2",OR(WEEKDAY($F379,2)=6,WEEKDAY($F379,2)=7)),"Folga de fim de semana da escala 5x2",IF(AND(OR($D379="6x1",$D379="FF 6x1"),WEEKDAY($F379,2)=6,FALSE()),"Folga de fim de semana · apontou no domingo anterior",IF(AND(OR($D379="6x1",$D379="FF 6x1"),WEEKDAY($F379,2)=7,AND($A379=$A378,$L378&gt;0)),"Folga de fim de semana · apontou no sábado",IF(AND(OR($D379="6x1",$D379="FF 6x1"),OR(WEEKDAY($F379,2)=6,WEEKDAY($F379,2)=7)),"Folga de fim de semana · sem apontamento no sábado nem no domingo","Folga prevista pelo ciclo")))),IF($Y379="Indeterminado (início da série)","Sem histórico anterior — informe o dia do ciclo no Cadastro",IF($Y379="Falta de registro",IF(OR(OR($D379="6x1",$D379="FF 6x1"),$D379="5x2"),"FALTA DE REGISTRO · dia útil da escala "&amp;$E379,"FALTA DE REGISTRO · dia "&amp;$W379&amp;" de "&amp;IFERROR(INDEX(Parâmetros!$B$39:$B$48,MATCH($E379,Parâmetros!$A$39:$A$48,0)),99)&amp;" do ciclo"),IF(OR($D379="6x1",$D379="FF 6x1"),IF(OR(AND(WEEKDAY($F379,2)=6,AND($A379=$A380,$L380&gt;0)),AND(WEEKDAY($F379,2)=7,AND($A379=$A378,$L378&gt;0))),"ATENÇÃO · apontou sábado e domingo no mesmo fim de semana",IF(OR(WEEKDAY($F379,2)=6,WEEKDAY($F379,2)=7),"Jornada de fim de semana do 6x1",IF(OR($H379&gt;=Parâmetros!$E$20,$H379&lt;Parâmetros!$E$19),"ATENÇÃO · 6x1 apontou fora do horário diurno","Jornada fixa do 6x1"))),IF($D379="5x2","Jornada fixa do 5x2",IF($D379="Folguista",IF($J379=$K379,"Evidência confirma sequência","DIVERGE · sequência "&amp;$J379&amp;" × evidência "&amp;$K379),IF($K379=$E379,"Evidência confirma cadastro","DIVERGE · cadastro "&amp;$E379&amp;" × evidência "&amp;$K379)))))))))))</f>
        <v>Evidência confirma cadastro</v>
      </c>
      <c r="W379" s="34">
        <f>IF(OR(OR($D379="6x1",$D379="FF 6x1"),$D379="5x2"),"",IF($AB379&lt;&gt;$AB378,IF(IFERROR(INDEX(Cadastro!$F$5:$F$243,$AB379),"")="",IF($L379&gt;0,1,0),IF(IFERROR(INDEX(Cadastro!$F$5:$F$243,$AB379),"")&lt;=IFERROR(INDEX(Parâmetros!$B$39:$B$48,MATCH($E379,Parâmetros!$A$39:$A$48,0)),99),IFERROR(INDEX(Cadastro!$F$5:$F$243,$AB379),""),0)),IF($L379&gt;0,IF(N($X378)&gt;0,1,N($W378)+1),IF(AND($L379=0,OR(N($W378)&gt;=IFERROR(INDEX(Parâmetros!$B$39:$B$48,MATCH($E379,Parâmetros!$A$39:$A$48,0)),99),AND(N($X378)&gt;0,N($X378)&lt;IFERROR(INDEX(Parâmetros!$C$39:$C$48,MATCH($E379,Parâmetros!$A$39:$A$48,0)),0)))),0,N($W378)+1))))</f>
        <v>2</v>
      </c>
      <c r="X379" s="34">
        <f>IF(OR(OR($D379="6x1",$D379="FF 6x1"),$D379="5x2"),"",IF($AB379&lt;&gt;$AB378,IF(IFERROR(INDEX(Cadastro!$F$5:$F$243,$AB379),"")="",0,IF(IFERROR(INDEX(Cadastro!$F$5:$F$243,$AB379),"")&gt;IFERROR(INDEX(Parâmetros!$B$39:$B$48,MATCH($E379,Parâmetros!$A$39:$A$48,0)),99),IFERROR(INDEX(Cadastro!$F$5:$F$243,$AB379),"")-IFERROR(INDEX(Parâmetros!$B$39:$B$48,MATCH($E379,Parâmetros!$A$39:$A$48,0)),99),0)),IF(AND($L379=0,OR(N($W378)&gt;=IFERROR(INDEX(Parâmetros!$B$39:$B$48,MATCH($E379,Parâmetros!$A$39:$A$48,0)),99),AND(N($X378)&gt;0,N($X378)&lt;IFERROR(INDEX(Parâmetros!$C$39:$C$48,MATCH($E379,Parâmetros!$A$39:$A$48,0)),0)))),N($X378)+1,0)))</f>
        <v>0</v>
      </c>
      <c r="Y379" t="str">
        <f>IF($AC379&lt;&gt;"",IF($L379&gt;0,$AC379&amp;" · com apontamento",$AC379),IF($E379="Férias",IF($L379&gt;0,"Férias · com apontamento","Férias (cadastro)"),IF(($Z379+$AA379-1)&gt;Parâmetros!$E$16,"Férias / afastamento",IF(AND($D379="5x2",OR(WEEKDAY($F379,2)=6,WEEKDAY($F379,2)=7)),IF($L379&gt;0,"Folga trabalhada","Folga"),IF($L379&gt;0,"Trabalhado",IF(OR(OR($D379="6x1",$D379="FF 6x1"),$D379="5x2"),IF(AND(OR($D379="6x1",$D379="FF 6x1"),OR(WEEKDAY($F379,2)=6,WEEKDAY($F379,2)=7)),"Folga","Falta de registro"),IF(AND($AB379&lt;&gt;$AB378,IFERROR(INDEX(Cadastro!$F$5:$F$243,$AB379),"")=""),"Indeterminado (início da série)",IF($X379&gt;0,"Folga","Falta de registro"))))))))</f>
        <v>Trabalhado</v>
      </c>
      <c r="Z379" s="34">
        <f>IF(OR($L379&gt;0,$F379&gt;Parâmetros!$E$14),0,IF($A379&lt;&gt;$A378,1,N($Z378)+1))</f>
        <v>0</v>
      </c>
      <c r="AA379" s="34">
        <f>IF(OR($L379&gt;0,$F379&gt;Parâmetros!$E$14),0,IF(OR($A379&lt;&gt;$A380,$F380&gt;Parâmetros!$E$14),1,N($AA380)+1))</f>
        <v>0</v>
      </c>
      <c r="AB379" s="31">
        <f>IFERROR(MATCH($A379&amp;"|"&amp;TEXT(_xlfn.MAXIFS(Cadastro!$E$5:$E$243,Cadastro!$A$5:$A$243,$A379,Cadastro!$E$5:$E$243,"&lt;="&amp;$F379),"yyyymmdd"),Cadastro!$I$5:$I$243,0),"")</f>
        <v>49</v>
      </c>
      <c r="AC379" t="str">
        <f>IFERROR(_xlfn.SINGLE(INDEX(Exceções!$D$5:$D$203,MATCH($A379&amp;"|"&amp;$F379,Exceções!$F$5:$F$203,0))),"")</f>
        <v/>
      </c>
      <c r="AD379" t="str">
        <f>IF($AC379="","",IFERROR(_xlfn.SINGLE(INDEX(Exceções!$E$5:$E$203,MATCH($A379&amp;"|"&amp;$F379,Exceções!$F$5:$F$203,0))),""))</f>
        <v/>
      </c>
    </row>
    <row r="380" spans="1:30" ht="15" hidden="1" customHeight="1" x14ac:dyDescent="0.25">
      <c r="A380" s="31">
        <v>55420</v>
      </c>
      <c r="B380" s="17" t="s">
        <v>53</v>
      </c>
      <c r="C380" s="17" t="str">
        <f>IFERROR(INDEX(Cadastro!$C$5:$C$243,$AB380),"NÃO INFORMADO")</f>
        <v>MEC</v>
      </c>
      <c r="D380" s="17" t="str">
        <f>IFERROR(INDEX(Cadastro!$D$5:$D$243,$AB380),"")</f>
        <v>B</v>
      </c>
      <c r="E380" s="17" t="str">
        <f>IFERROR(INDEX(Cadastro!$G$5:$G$243,$AB380),"")</f>
        <v>B</v>
      </c>
      <c r="F380" s="29">
        <v>46314</v>
      </c>
      <c r="G380" s="32" t="str">
        <f t="shared" si="30"/>
        <v>seg</v>
      </c>
      <c r="H380" s="31">
        <f>IF($L380=0,"",_xlfn.MINIFS(Dados!$Q:$Q,Dados!$A:$A,$A380,Dados!$S:$S,$F380))</f>
        <v>941</v>
      </c>
      <c r="I380" s="31">
        <f>IF($H380="","",_xlfn.MAXIFS(Dados!$R:$R,Dados!$A:$A,$A380,Dados!$S:$S,$F380))</f>
        <v>1381</v>
      </c>
      <c r="J380" s="32" t="str">
        <f>IF($D380&lt;&gt;"Folguista","",IFERROR(INDEX(Parâmetros!$D$52:$G$52,1,MIN(4,MAX(1,$W380))),""))</f>
        <v/>
      </c>
      <c r="K380" s="32" t="str">
        <f>IF(OR($AC380&lt;&gt;"",$Y380="Folga",$Y380="Folga trabalhada",$Y380="Férias (cadastro)",$Y380="Férias / afastamento",$Y380="Indeterminado (início da série)"),"",IF(OR($D380="6x1",$D380="FF 6x1"),IF(OR(WEEKDAY($F380,2)=6,WEEKDAY($F380,2)=7),"6x1 sáb/dom","6x1"),IF($D380="5x2","5x2",IF($H380="",IF($D380="Folguista",$J380,$E380),IF(OR($H380&gt;=Parâmetros!$E$18,$H380&lt;Parâmetros!$E$19),"C",IF($H380&lt;Parâmetros!$E$20,"A","B"))))))</f>
        <v>B</v>
      </c>
      <c r="L380" s="30">
        <f>SUMIFS(Dados!$E:$E,Dados!$A:$A,$A380,Dados!$S:$S,$F380)</f>
        <v>7.34</v>
      </c>
      <c r="M380" s="30">
        <f>IFERROR(INDEX(Parâmetros!$E$6:$E$11,MATCH($K380,Parâmetros!$A$6:$A$11,0)),"")</f>
        <v>7.67</v>
      </c>
      <c r="N380" s="33">
        <f t="shared" si="31"/>
        <v>0.9569752281616688</v>
      </c>
      <c r="O380" s="33">
        <f>Parâmetros!$E$13</f>
        <v>0.8</v>
      </c>
      <c r="P380" s="32" t="str">
        <f>IF(OR($M380="",$F380&gt;Parâmetros!$E$14),"Não","Sim")</f>
        <v>Sim</v>
      </c>
      <c r="Q380" s="32" t="str">
        <f t="shared" si="32"/>
        <v>Sim</v>
      </c>
      <c r="R380" s="32" t="str">
        <f t="shared" si="33"/>
        <v>Sim</v>
      </c>
      <c r="S380" s="30">
        <f t="shared" si="34"/>
        <v>0</v>
      </c>
      <c r="T380" s="32" t="str">
        <f>IF($Q380&lt;&gt;"Sim","",IF($N380&gt;Parâmetros!$E$15,"Sim","Não"))</f>
        <v>Não</v>
      </c>
      <c r="U380" s="17" t="str">
        <f t="shared" si="35"/>
        <v>Na meta</v>
      </c>
      <c r="V380" s="17" t="str">
        <f>IF($AC380&lt;&gt;"",IF($L380&gt;0,"ATENÇÃO · apontou em dia de "&amp;LOWER($AC380)&amp;" cadastrado","Exceção cadastrada · "&amp;$AC380)&amp;IF($AD380="",""," · "&amp;$AD380),IF($E380="Férias",IF($L380&gt;0,"ATENÇÃO · apontou estando de férias no cadastro","Férias no cadastro"),IF($Y380="Férias / afastamento","Afastamento · "&amp;($Z380+$AA380-1)&amp;" dias seguidos sem apontamento",IF($Y380="Folga trabalhada","ATENÇÃO · apontou em dia de folga da escala 5x2",IF($Y380="Folga",IF(AND($D380="5x2",OR(WEEKDAY($F380,2)=6,WEEKDAY($F380,2)=7)),"Folga de fim de semana da escala 5x2",IF(AND(OR($D380="6x1",$D380="FF 6x1"),WEEKDAY($F380,2)=6,FALSE()),"Folga de fim de semana · apontou no domingo anterior",IF(AND(OR($D380="6x1",$D380="FF 6x1"),WEEKDAY($F380,2)=7,AND($A380=$A379,$L379&gt;0)),"Folga de fim de semana · apontou no sábado",IF(AND(OR($D380="6x1",$D380="FF 6x1"),OR(WEEKDAY($F380,2)=6,WEEKDAY($F380,2)=7)),"Folga de fim de semana · sem apontamento no sábado nem no domingo","Folga prevista pelo ciclo")))),IF($Y380="Indeterminado (início da série)","Sem histórico anterior — informe o dia do ciclo no Cadastro",IF($Y380="Falta de registro",IF(OR(OR($D380="6x1",$D380="FF 6x1"),$D380="5x2"),"FALTA DE REGISTRO · dia útil da escala "&amp;$E380,"FALTA DE REGISTRO · dia "&amp;$W380&amp;" de "&amp;IFERROR(INDEX(Parâmetros!$B$39:$B$48,MATCH($E380,Parâmetros!$A$39:$A$48,0)),99)&amp;" do ciclo"),IF(OR($D380="6x1",$D380="FF 6x1"),IF(OR(AND(WEEKDAY($F380,2)=6,AND($A380=$A381,$L381&gt;0)),AND(WEEKDAY($F380,2)=7,AND($A380=$A379,$L379&gt;0))),"ATENÇÃO · apontou sábado e domingo no mesmo fim de semana",IF(OR(WEEKDAY($F380,2)=6,WEEKDAY($F380,2)=7),"Jornada de fim de semana do 6x1",IF(OR($H380&gt;=Parâmetros!$E$20,$H380&lt;Parâmetros!$E$19),"ATENÇÃO · 6x1 apontou fora do horário diurno","Jornada fixa do 6x1"))),IF($D380="5x2","Jornada fixa do 5x2",IF($D380="Folguista",IF($J380=$K380,"Evidência confirma sequência","DIVERGE · sequência "&amp;$J380&amp;" × evidência "&amp;$K380),IF($K380=$E380,"Evidência confirma cadastro","DIVERGE · cadastro "&amp;$E380&amp;" × evidência "&amp;$K380)))))))))))</f>
        <v>Evidência confirma cadastro</v>
      </c>
      <c r="W380" s="34">
        <f>IF(OR(OR($D380="6x1",$D380="FF 6x1"),$D380="5x2"),"",IF($AB380&lt;&gt;$AB379,IF(IFERROR(INDEX(Cadastro!$F$5:$F$243,$AB380),"")="",IF($L380&gt;0,1,0),IF(IFERROR(INDEX(Cadastro!$F$5:$F$243,$AB380),"")&lt;=IFERROR(INDEX(Parâmetros!$B$39:$B$48,MATCH($E380,Parâmetros!$A$39:$A$48,0)),99),IFERROR(INDEX(Cadastro!$F$5:$F$243,$AB380),""),0)),IF($L380&gt;0,IF(N($X379)&gt;0,1,N($W379)+1),IF(AND($L380=0,OR(N($W379)&gt;=IFERROR(INDEX(Parâmetros!$B$39:$B$48,MATCH($E380,Parâmetros!$A$39:$A$48,0)),99),AND(N($X379)&gt;0,N($X379)&lt;IFERROR(INDEX(Parâmetros!$C$39:$C$48,MATCH($E380,Parâmetros!$A$39:$A$48,0)),0)))),0,N($W379)+1))))</f>
        <v>3</v>
      </c>
      <c r="X380" s="34">
        <f>IF(OR(OR($D380="6x1",$D380="FF 6x1"),$D380="5x2"),"",IF($AB380&lt;&gt;$AB379,IF(IFERROR(INDEX(Cadastro!$F$5:$F$243,$AB380),"")="",0,IF(IFERROR(INDEX(Cadastro!$F$5:$F$243,$AB380),"")&gt;IFERROR(INDEX(Parâmetros!$B$39:$B$48,MATCH($E380,Parâmetros!$A$39:$A$48,0)),99),IFERROR(INDEX(Cadastro!$F$5:$F$243,$AB380),"")-IFERROR(INDEX(Parâmetros!$B$39:$B$48,MATCH($E380,Parâmetros!$A$39:$A$48,0)),99),0)),IF(AND($L380=0,OR(N($W379)&gt;=IFERROR(INDEX(Parâmetros!$B$39:$B$48,MATCH($E380,Parâmetros!$A$39:$A$48,0)),99),AND(N($X379)&gt;0,N($X379)&lt;IFERROR(INDEX(Parâmetros!$C$39:$C$48,MATCH($E380,Parâmetros!$A$39:$A$48,0)),0)))),N($X379)+1,0)))</f>
        <v>0</v>
      </c>
      <c r="Y380" t="str">
        <f>IF($AC380&lt;&gt;"",IF($L380&gt;0,$AC380&amp;" · com apontamento",$AC380),IF($E380="Férias",IF($L380&gt;0,"Férias · com apontamento","Férias (cadastro)"),IF(($Z380+$AA380-1)&gt;Parâmetros!$E$16,"Férias / afastamento",IF(AND($D380="5x2",OR(WEEKDAY($F380,2)=6,WEEKDAY($F380,2)=7)),IF($L380&gt;0,"Folga trabalhada","Folga"),IF($L380&gt;0,"Trabalhado",IF(OR(OR($D380="6x1",$D380="FF 6x1"),$D380="5x2"),IF(AND(OR($D380="6x1",$D380="FF 6x1"),OR(WEEKDAY($F380,2)=6,WEEKDAY($F380,2)=7)),"Folga","Falta de registro"),IF(AND($AB380&lt;&gt;$AB379,IFERROR(INDEX(Cadastro!$F$5:$F$243,$AB380),"")=""),"Indeterminado (início da série)",IF($X380&gt;0,"Folga","Falta de registro"))))))))</f>
        <v>Trabalhado</v>
      </c>
      <c r="Z380" s="34">
        <f>IF(OR($L380&gt;0,$F380&gt;Parâmetros!$E$14),0,IF($A380&lt;&gt;$A379,1,N($Z379)+1))</f>
        <v>0</v>
      </c>
      <c r="AA380" s="34">
        <f>IF(OR($L380&gt;0,$F380&gt;Parâmetros!$E$14),0,IF(OR($A380&lt;&gt;$A381,$F381&gt;Parâmetros!$E$14),1,N($AA381)+1))</f>
        <v>0</v>
      </c>
      <c r="AB380" s="31">
        <f>IFERROR(MATCH($A380&amp;"|"&amp;TEXT(_xlfn.MAXIFS(Cadastro!$E$5:$E$243,Cadastro!$A$5:$A$243,$A380,Cadastro!$E$5:$E$243,"&lt;="&amp;$F380),"yyyymmdd"),Cadastro!$I$5:$I$243,0),"")</f>
        <v>49</v>
      </c>
      <c r="AC380" t="str">
        <f>IFERROR(_xlfn.SINGLE(INDEX(Exceções!$D$5:$D$203,MATCH($A380&amp;"|"&amp;$F380,Exceções!$F$5:$F$203,0))),"")</f>
        <v/>
      </c>
      <c r="AD380" t="str">
        <f>IF($AC380="","",IFERROR(_xlfn.SINGLE(INDEX(Exceções!$E$5:$E$203,MATCH($A380&amp;"|"&amp;$F380,Exceções!$F$5:$F$203,0))),""))</f>
        <v/>
      </c>
    </row>
    <row r="381" spans="1:30" ht="15" hidden="1" customHeight="1" x14ac:dyDescent="0.25">
      <c r="A381" s="31">
        <v>55420</v>
      </c>
      <c r="B381" s="17" t="s">
        <v>53</v>
      </c>
      <c r="C381" s="17" t="str">
        <f>IFERROR(INDEX(Cadastro!$C$5:$C$243,$AB381),"NÃO INFORMADO")</f>
        <v>MEC</v>
      </c>
      <c r="D381" s="17" t="str">
        <f>IFERROR(INDEX(Cadastro!$D$5:$D$243,$AB381),"")</f>
        <v>B</v>
      </c>
      <c r="E381" s="17" t="str">
        <f>IFERROR(INDEX(Cadastro!$G$5:$G$243,$AB381),"")</f>
        <v>B</v>
      </c>
      <c r="F381" s="29">
        <v>46315</v>
      </c>
      <c r="G381" s="32" t="str">
        <f t="shared" si="30"/>
        <v>ter</v>
      </c>
      <c r="H381" s="31">
        <f>IF($L381=0,"",_xlfn.MINIFS(Dados!$Q:$Q,Dados!$A:$A,$A381,Dados!$S:$S,$F381))</f>
        <v>935</v>
      </c>
      <c r="I381" s="31">
        <f>IF($H381="","",_xlfn.MAXIFS(Dados!$R:$R,Dados!$A:$A,$A381,Dados!$S:$S,$F381))</f>
        <v>1384</v>
      </c>
      <c r="J381" s="32" t="str">
        <f>IF($D381&lt;&gt;"Folguista","",IFERROR(INDEX(Parâmetros!$D$52:$G$52,1,MIN(4,MAX(1,$W381))),""))</f>
        <v/>
      </c>
      <c r="K381" s="32" t="str">
        <f>IF(OR($AC381&lt;&gt;"",$Y381="Folga",$Y381="Folga trabalhada",$Y381="Férias (cadastro)",$Y381="Férias / afastamento",$Y381="Indeterminado (início da série)"),"",IF(OR($D381="6x1",$D381="FF 6x1"),IF(OR(WEEKDAY($F381,2)=6,WEEKDAY($F381,2)=7),"6x1 sáb/dom","6x1"),IF($D381="5x2","5x2",IF($H381="",IF($D381="Folguista",$J381,$E381),IF(OR($H381&gt;=Parâmetros!$E$18,$H381&lt;Parâmetros!$E$19),"C",IF($H381&lt;Parâmetros!$E$20,"A","B"))))))</f>
        <v>B</v>
      </c>
      <c r="L381" s="30">
        <f>SUMIFS(Dados!$E:$E,Dados!$A:$A,$A381,Dados!$S:$S,$F381)</f>
        <v>7.29</v>
      </c>
      <c r="M381" s="30">
        <f>IFERROR(INDEX(Parâmetros!$E$6:$E$11,MATCH($K381,Parâmetros!$A$6:$A$11,0)),"")</f>
        <v>7.67</v>
      </c>
      <c r="N381" s="33">
        <f t="shared" si="31"/>
        <v>0.95045632333767927</v>
      </c>
      <c r="O381" s="33">
        <f>Parâmetros!$E$13</f>
        <v>0.8</v>
      </c>
      <c r="P381" s="32" t="str">
        <f>IF(OR($M381="",$F381&gt;Parâmetros!$E$14),"Não","Sim")</f>
        <v>Sim</v>
      </c>
      <c r="Q381" s="32" t="str">
        <f t="shared" si="32"/>
        <v>Sim</v>
      </c>
      <c r="R381" s="32" t="str">
        <f t="shared" si="33"/>
        <v>Sim</v>
      </c>
      <c r="S381" s="30">
        <f t="shared" si="34"/>
        <v>0</v>
      </c>
      <c r="T381" s="32" t="str">
        <f>IF($Q381&lt;&gt;"Sim","",IF($N381&gt;Parâmetros!$E$15,"Sim","Não"))</f>
        <v>Não</v>
      </c>
      <c r="U381" s="17" t="str">
        <f t="shared" si="35"/>
        <v>Na meta</v>
      </c>
      <c r="V381" s="17" t="str">
        <f>IF($AC381&lt;&gt;"",IF($L381&gt;0,"ATENÇÃO · apontou em dia de "&amp;LOWER($AC381)&amp;" cadastrado","Exceção cadastrada · "&amp;$AC381)&amp;IF($AD381="",""," · "&amp;$AD381),IF($E381="Férias",IF($L381&gt;0,"ATENÇÃO · apontou estando de férias no cadastro","Férias no cadastro"),IF($Y381="Férias / afastamento","Afastamento · "&amp;($Z381+$AA381-1)&amp;" dias seguidos sem apontamento",IF($Y381="Folga trabalhada","ATENÇÃO · apontou em dia de folga da escala 5x2",IF($Y381="Folga",IF(AND($D381="5x2",OR(WEEKDAY($F381,2)=6,WEEKDAY($F381,2)=7)),"Folga de fim de semana da escala 5x2",IF(AND(OR($D381="6x1",$D381="FF 6x1"),WEEKDAY($F381,2)=6,FALSE()),"Folga de fim de semana · apontou no domingo anterior",IF(AND(OR($D381="6x1",$D381="FF 6x1"),WEEKDAY($F381,2)=7,AND($A381=$A380,$L380&gt;0)),"Folga de fim de semana · apontou no sábado",IF(AND(OR($D381="6x1",$D381="FF 6x1"),OR(WEEKDAY($F381,2)=6,WEEKDAY($F381,2)=7)),"Folga de fim de semana · sem apontamento no sábado nem no domingo","Folga prevista pelo ciclo")))),IF($Y381="Indeterminado (início da série)","Sem histórico anterior — informe o dia do ciclo no Cadastro",IF($Y381="Falta de registro",IF(OR(OR($D381="6x1",$D381="FF 6x1"),$D381="5x2"),"FALTA DE REGISTRO · dia útil da escala "&amp;$E381,"FALTA DE REGISTRO · dia "&amp;$W381&amp;" de "&amp;IFERROR(INDEX(Parâmetros!$B$39:$B$48,MATCH($E381,Parâmetros!$A$39:$A$48,0)),99)&amp;" do ciclo"),IF(OR($D381="6x1",$D381="FF 6x1"),IF(OR(AND(WEEKDAY($F381,2)=6,AND($A381=$A382,$L382&gt;0)),AND(WEEKDAY($F381,2)=7,AND($A381=$A380,$L380&gt;0))),"ATENÇÃO · apontou sábado e domingo no mesmo fim de semana",IF(OR(WEEKDAY($F381,2)=6,WEEKDAY($F381,2)=7),"Jornada de fim de semana do 6x1",IF(OR($H381&gt;=Parâmetros!$E$20,$H381&lt;Parâmetros!$E$19),"ATENÇÃO · 6x1 apontou fora do horário diurno","Jornada fixa do 6x1"))),IF($D381="5x2","Jornada fixa do 5x2",IF($D381="Folguista",IF($J381=$K381,"Evidência confirma sequência","DIVERGE · sequência "&amp;$J381&amp;" × evidência "&amp;$K381),IF($K381=$E381,"Evidência confirma cadastro","DIVERGE · cadastro "&amp;$E381&amp;" × evidência "&amp;$K381)))))))))))</f>
        <v>Evidência confirma cadastro</v>
      </c>
      <c r="W381" s="34">
        <f>IF(OR(OR($D381="6x1",$D381="FF 6x1"),$D381="5x2"),"",IF($AB381&lt;&gt;$AB380,IF(IFERROR(INDEX(Cadastro!$F$5:$F$243,$AB381),"")="",IF($L381&gt;0,1,0),IF(IFERROR(INDEX(Cadastro!$F$5:$F$243,$AB381),"")&lt;=IFERROR(INDEX(Parâmetros!$B$39:$B$48,MATCH($E381,Parâmetros!$A$39:$A$48,0)),99),IFERROR(INDEX(Cadastro!$F$5:$F$243,$AB381),""),0)),IF($L381&gt;0,IF(N($X380)&gt;0,1,N($W380)+1),IF(AND($L381=0,OR(N($W380)&gt;=IFERROR(INDEX(Parâmetros!$B$39:$B$48,MATCH($E381,Parâmetros!$A$39:$A$48,0)),99),AND(N($X380)&gt;0,N($X380)&lt;IFERROR(INDEX(Parâmetros!$C$39:$C$48,MATCH($E381,Parâmetros!$A$39:$A$48,0)),0)))),0,N($W380)+1))))</f>
        <v>4</v>
      </c>
      <c r="X381" s="34">
        <f>IF(OR(OR($D381="6x1",$D381="FF 6x1"),$D381="5x2"),"",IF($AB381&lt;&gt;$AB380,IF(IFERROR(INDEX(Cadastro!$F$5:$F$243,$AB381),"")="",0,IF(IFERROR(INDEX(Cadastro!$F$5:$F$243,$AB381),"")&gt;IFERROR(INDEX(Parâmetros!$B$39:$B$48,MATCH($E381,Parâmetros!$A$39:$A$48,0)),99),IFERROR(INDEX(Cadastro!$F$5:$F$243,$AB381),"")-IFERROR(INDEX(Parâmetros!$B$39:$B$48,MATCH($E381,Parâmetros!$A$39:$A$48,0)),99),0)),IF(AND($L381=0,OR(N($W380)&gt;=IFERROR(INDEX(Parâmetros!$B$39:$B$48,MATCH($E381,Parâmetros!$A$39:$A$48,0)),99),AND(N($X380)&gt;0,N($X380)&lt;IFERROR(INDEX(Parâmetros!$C$39:$C$48,MATCH($E381,Parâmetros!$A$39:$A$48,0)),0)))),N($X380)+1,0)))</f>
        <v>0</v>
      </c>
      <c r="Y381" t="str">
        <f>IF($AC381&lt;&gt;"",IF($L381&gt;0,$AC381&amp;" · com apontamento",$AC381),IF($E381="Férias",IF($L381&gt;0,"Férias · com apontamento","Férias (cadastro)"),IF(($Z381+$AA381-1)&gt;Parâmetros!$E$16,"Férias / afastamento",IF(AND($D381="5x2",OR(WEEKDAY($F381,2)=6,WEEKDAY($F381,2)=7)),IF($L381&gt;0,"Folga trabalhada","Folga"),IF($L381&gt;0,"Trabalhado",IF(OR(OR($D381="6x1",$D381="FF 6x1"),$D381="5x2"),IF(AND(OR($D381="6x1",$D381="FF 6x1"),OR(WEEKDAY($F381,2)=6,WEEKDAY($F381,2)=7)),"Folga","Falta de registro"),IF(AND($AB381&lt;&gt;$AB380,IFERROR(INDEX(Cadastro!$F$5:$F$243,$AB381),"")=""),"Indeterminado (início da série)",IF($X381&gt;0,"Folga","Falta de registro"))))))))</f>
        <v>Trabalhado</v>
      </c>
      <c r="Z381" s="34">
        <f>IF(OR($L381&gt;0,$F381&gt;Parâmetros!$E$14),0,IF($A381&lt;&gt;$A380,1,N($Z380)+1))</f>
        <v>0</v>
      </c>
      <c r="AA381" s="34">
        <f>IF(OR($L381&gt;0,$F381&gt;Parâmetros!$E$14),0,IF(OR($A381&lt;&gt;$A382,$F382&gt;Parâmetros!$E$14),1,N($AA382)+1))</f>
        <v>0</v>
      </c>
      <c r="AB381" s="31">
        <f>IFERROR(MATCH($A381&amp;"|"&amp;TEXT(_xlfn.MAXIFS(Cadastro!$E$5:$E$243,Cadastro!$A$5:$A$243,$A381,Cadastro!$E$5:$E$243,"&lt;="&amp;$F381),"yyyymmdd"),Cadastro!$I$5:$I$243,0),"")</f>
        <v>49</v>
      </c>
      <c r="AC381" t="str">
        <f>IFERROR(_xlfn.SINGLE(INDEX(Exceções!$D$5:$D$203,MATCH($A381&amp;"|"&amp;$F381,Exceções!$F$5:$F$203,0))),"")</f>
        <v/>
      </c>
      <c r="AD381" t="str">
        <f>IF($AC381="","",IFERROR(_xlfn.SINGLE(INDEX(Exceções!$E$5:$E$203,MATCH($A381&amp;"|"&amp;$F381,Exceções!$F$5:$F$203,0))),""))</f>
        <v/>
      </c>
    </row>
    <row r="382" spans="1:30" ht="15" hidden="1" customHeight="1" x14ac:dyDescent="0.25">
      <c r="A382" s="31">
        <v>55420</v>
      </c>
      <c r="B382" s="17" t="s">
        <v>53</v>
      </c>
      <c r="C382" s="17" t="str">
        <f>IFERROR(INDEX(Cadastro!$C$5:$C$243,$AB382),"NÃO INFORMADO")</f>
        <v>MEC</v>
      </c>
      <c r="D382" s="17" t="str">
        <f>IFERROR(INDEX(Cadastro!$D$5:$D$243,$AB382),"")</f>
        <v>B</v>
      </c>
      <c r="E382" s="17" t="str">
        <f>IFERROR(INDEX(Cadastro!$G$5:$G$243,$AB382),"")</f>
        <v>B</v>
      </c>
      <c r="F382" s="29">
        <v>46316</v>
      </c>
      <c r="G382" s="32" t="str">
        <f t="shared" si="30"/>
        <v>qua</v>
      </c>
      <c r="H382" s="31">
        <f>IF($L382=0,"",_xlfn.MINIFS(Dados!$Q:$Q,Dados!$A:$A,$A382,Dados!$S:$S,$F382))</f>
        <v>940</v>
      </c>
      <c r="I382" s="31">
        <f>IF($H382="","",_xlfn.MAXIFS(Dados!$R:$R,Dados!$A:$A,$A382,Dados!$S:$S,$F382))</f>
        <v>1377</v>
      </c>
      <c r="J382" s="32" t="str">
        <f>IF($D382&lt;&gt;"Folguista","",IFERROR(INDEX(Parâmetros!$D$52:$G$52,1,MIN(4,MAX(1,$W382))),""))</f>
        <v/>
      </c>
      <c r="K382" s="32" t="str">
        <f>IF(OR($AC382&lt;&gt;"",$Y382="Folga",$Y382="Folga trabalhada",$Y382="Férias (cadastro)",$Y382="Férias / afastamento",$Y382="Indeterminado (início da série)"),"",IF(OR($D382="6x1",$D382="FF 6x1"),IF(OR(WEEKDAY($F382,2)=6,WEEKDAY($F382,2)=7),"6x1 sáb/dom","6x1"),IF($D382="5x2","5x2",IF($H382="",IF($D382="Folguista",$J382,$E382),IF(OR($H382&gt;=Parâmetros!$E$18,$H382&lt;Parâmetros!$E$19),"C",IF($H382&lt;Parâmetros!$E$20,"A","B"))))))</f>
        <v>B</v>
      </c>
      <c r="L382" s="30">
        <f>SUMIFS(Dados!$E:$E,Dados!$A:$A,$A382,Dados!$S:$S,$F382)</f>
        <v>7.26</v>
      </c>
      <c r="M382" s="30">
        <f>IFERROR(INDEX(Parâmetros!$E$6:$E$11,MATCH($K382,Parâmetros!$A$6:$A$11,0)),"")</f>
        <v>7.67</v>
      </c>
      <c r="N382" s="33">
        <f t="shared" si="31"/>
        <v>0.9465449804432855</v>
      </c>
      <c r="O382" s="33">
        <f>Parâmetros!$E$13</f>
        <v>0.8</v>
      </c>
      <c r="P382" s="32" t="str">
        <f>IF(OR($M382="",$F382&gt;Parâmetros!$E$14),"Não","Sim")</f>
        <v>Sim</v>
      </c>
      <c r="Q382" s="32" t="str">
        <f t="shared" si="32"/>
        <v>Sim</v>
      </c>
      <c r="R382" s="32" t="str">
        <f t="shared" si="33"/>
        <v>Sim</v>
      </c>
      <c r="S382" s="30">
        <f t="shared" si="34"/>
        <v>0</v>
      </c>
      <c r="T382" s="32" t="str">
        <f>IF($Q382&lt;&gt;"Sim","",IF($N382&gt;Parâmetros!$E$15,"Sim","Não"))</f>
        <v>Não</v>
      </c>
      <c r="U382" s="17" t="str">
        <f t="shared" si="35"/>
        <v>Na meta</v>
      </c>
      <c r="V382" s="17" t="str">
        <f>IF($AC382&lt;&gt;"",IF($L382&gt;0,"ATENÇÃO · apontou em dia de "&amp;LOWER($AC382)&amp;" cadastrado","Exceção cadastrada · "&amp;$AC382)&amp;IF($AD382="",""," · "&amp;$AD382),IF($E382="Férias",IF($L382&gt;0,"ATENÇÃO · apontou estando de férias no cadastro","Férias no cadastro"),IF($Y382="Férias / afastamento","Afastamento · "&amp;($Z382+$AA382-1)&amp;" dias seguidos sem apontamento",IF($Y382="Folga trabalhada","ATENÇÃO · apontou em dia de folga da escala 5x2",IF($Y382="Folga",IF(AND($D382="5x2",OR(WEEKDAY($F382,2)=6,WEEKDAY($F382,2)=7)),"Folga de fim de semana da escala 5x2",IF(AND(OR($D382="6x1",$D382="FF 6x1"),WEEKDAY($F382,2)=6,FALSE()),"Folga de fim de semana · apontou no domingo anterior",IF(AND(OR($D382="6x1",$D382="FF 6x1"),WEEKDAY($F382,2)=7,AND($A382=$A381,$L381&gt;0)),"Folga de fim de semana · apontou no sábado",IF(AND(OR($D382="6x1",$D382="FF 6x1"),OR(WEEKDAY($F382,2)=6,WEEKDAY($F382,2)=7)),"Folga de fim de semana · sem apontamento no sábado nem no domingo","Folga prevista pelo ciclo")))),IF($Y382="Indeterminado (início da série)","Sem histórico anterior — informe o dia do ciclo no Cadastro",IF($Y382="Falta de registro",IF(OR(OR($D382="6x1",$D382="FF 6x1"),$D382="5x2"),"FALTA DE REGISTRO · dia útil da escala "&amp;$E382,"FALTA DE REGISTRO · dia "&amp;$W382&amp;" de "&amp;IFERROR(INDEX(Parâmetros!$B$39:$B$48,MATCH($E382,Parâmetros!$A$39:$A$48,0)),99)&amp;" do ciclo"),IF(OR($D382="6x1",$D382="FF 6x1"),IF(OR(AND(WEEKDAY($F382,2)=6,AND($A382=$A383,$L383&gt;0)),AND(WEEKDAY($F382,2)=7,AND($A382=$A381,$L381&gt;0))),"ATENÇÃO · apontou sábado e domingo no mesmo fim de semana",IF(OR(WEEKDAY($F382,2)=6,WEEKDAY($F382,2)=7),"Jornada de fim de semana do 6x1",IF(OR($H382&gt;=Parâmetros!$E$20,$H382&lt;Parâmetros!$E$19),"ATENÇÃO · 6x1 apontou fora do horário diurno","Jornada fixa do 6x1"))),IF($D382="5x2","Jornada fixa do 5x2",IF($D382="Folguista",IF($J382=$K382,"Evidência confirma sequência","DIVERGE · sequência "&amp;$J382&amp;" × evidência "&amp;$K382),IF($K382=$E382,"Evidência confirma cadastro","DIVERGE · cadastro "&amp;$E382&amp;" × evidência "&amp;$K382)))))))))))</f>
        <v>Evidência confirma cadastro</v>
      </c>
      <c r="W382" s="34">
        <f>IF(OR(OR($D382="6x1",$D382="FF 6x1"),$D382="5x2"),"",IF($AB382&lt;&gt;$AB381,IF(IFERROR(INDEX(Cadastro!$F$5:$F$243,$AB382),"")="",IF($L382&gt;0,1,0),IF(IFERROR(INDEX(Cadastro!$F$5:$F$243,$AB382),"")&lt;=IFERROR(INDEX(Parâmetros!$B$39:$B$48,MATCH($E382,Parâmetros!$A$39:$A$48,0)),99),IFERROR(INDEX(Cadastro!$F$5:$F$243,$AB382),""),0)),IF($L382&gt;0,IF(N($X381)&gt;0,1,N($W381)+1),IF(AND($L382=0,OR(N($W381)&gt;=IFERROR(INDEX(Parâmetros!$B$39:$B$48,MATCH($E382,Parâmetros!$A$39:$A$48,0)),99),AND(N($X381)&gt;0,N($X381)&lt;IFERROR(INDEX(Parâmetros!$C$39:$C$48,MATCH($E382,Parâmetros!$A$39:$A$48,0)),0)))),0,N($W381)+1))))</f>
        <v>5</v>
      </c>
      <c r="X382" s="34">
        <f>IF(OR(OR($D382="6x1",$D382="FF 6x1"),$D382="5x2"),"",IF($AB382&lt;&gt;$AB381,IF(IFERROR(INDEX(Cadastro!$F$5:$F$243,$AB382),"")="",0,IF(IFERROR(INDEX(Cadastro!$F$5:$F$243,$AB382),"")&gt;IFERROR(INDEX(Parâmetros!$B$39:$B$48,MATCH($E382,Parâmetros!$A$39:$A$48,0)),99),IFERROR(INDEX(Cadastro!$F$5:$F$243,$AB382),"")-IFERROR(INDEX(Parâmetros!$B$39:$B$48,MATCH($E382,Parâmetros!$A$39:$A$48,0)),99),0)),IF(AND($L382=0,OR(N($W381)&gt;=IFERROR(INDEX(Parâmetros!$B$39:$B$48,MATCH($E382,Parâmetros!$A$39:$A$48,0)),99),AND(N($X381)&gt;0,N($X381)&lt;IFERROR(INDEX(Parâmetros!$C$39:$C$48,MATCH($E382,Parâmetros!$A$39:$A$48,0)),0)))),N($X381)+1,0)))</f>
        <v>0</v>
      </c>
      <c r="Y382" t="str">
        <f>IF($AC382&lt;&gt;"",IF($L382&gt;0,$AC382&amp;" · com apontamento",$AC382),IF($E382="Férias",IF($L382&gt;0,"Férias · com apontamento","Férias (cadastro)"),IF(($Z382+$AA382-1)&gt;Parâmetros!$E$16,"Férias / afastamento",IF(AND($D382="5x2",OR(WEEKDAY($F382,2)=6,WEEKDAY($F382,2)=7)),IF($L382&gt;0,"Folga trabalhada","Folga"),IF($L382&gt;0,"Trabalhado",IF(OR(OR($D382="6x1",$D382="FF 6x1"),$D382="5x2"),IF(AND(OR($D382="6x1",$D382="FF 6x1"),OR(WEEKDAY($F382,2)=6,WEEKDAY($F382,2)=7)),"Folga","Falta de registro"),IF(AND($AB382&lt;&gt;$AB381,IFERROR(INDEX(Cadastro!$F$5:$F$243,$AB382),"")=""),"Indeterminado (início da série)",IF($X382&gt;0,"Folga","Falta de registro"))))))))</f>
        <v>Trabalhado</v>
      </c>
      <c r="Z382" s="34">
        <f>IF(OR($L382&gt;0,$F382&gt;Parâmetros!$E$14),0,IF($A382&lt;&gt;$A381,1,N($Z381)+1))</f>
        <v>0</v>
      </c>
      <c r="AA382" s="34">
        <f>IF(OR($L382&gt;0,$F382&gt;Parâmetros!$E$14),0,IF(OR($A382&lt;&gt;$A383,$F383&gt;Parâmetros!$E$14),1,N($AA383)+1))</f>
        <v>0</v>
      </c>
      <c r="AB382" s="31">
        <f>IFERROR(MATCH($A382&amp;"|"&amp;TEXT(_xlfn.MAXIFS(Cadastro!$E$5:$E$243,Cadastro!$A$5:$A$243,$A382,Cadastro!$E$5:$E$243,"&lt;="&amp;$F382),"yyyymmdd"),Cadastro!$I$5:$I$243,0),"")</f>
        <v>49</v>
      </c>
      <c r="AC382" t="str">
        <f>IFERROR(_xlfn.SINGLE(INDEX(Exceções!$D$5:$D$203,MATCH($A382&amp;"|"&amp;$F382,Exceções!$F$5:$F$203,0))),"")</f>
        <v/>
      </c>
      <c r="AD382" t="str">
        <f>IF($AC382="","",IFERROR(_xlfn.SINGLE(INDEX(Exceções!$E$5:$E$203,MATCH($A382&amp;"|"&amp;$F382,Exceções!$F$5:$F$203,0))),""))</f>
        <v/>
      </c>
    </row>
    <row r="383" spans="1:30" ht="15" hidden="1" customHeight="1" x14ac:dyDescent="0.25">
      <c r="A383" s="31">
        <v>55420</v>
      </c>
      <c r="B383" s="17" t="s">
        <v>53</v>
      </c>
      <c r="C383" s="17" t="str">
        <f>IFERROR(INDEX(Cadastro!$C$5:$C$243,$AB383),"NÃO INFORMADO")</f>
        <v>MEC</v>
      </c>
      <c r="D383" s="17" t="str">
        <f>IFERROR(INDEX(Cadastro!$D$5:$D$243,$AB383),"")</f>
        <v>B</v>
      </c>
      <c r="E383" s="17" t="str">
        <f>IFERROR(INDEX(Cadastro!$G$5:$G$243,$AB383),"")</f>
        <v>B</v>
      </c>
      <c r="F383" s="29">
        <v>46317</v>
      </c>
      <c r="G383" s="32" t="str">
        <f t="shared" si="30"/>
        <v>qui</v>
      </c>
      <c r="H383" s="31" t="str">
        <f>IF($L383=0,"",_xlfn.MINIFS(Dados!$Q:$Q,Dados!$A:$A,$A383,Dados!$S:$S,$F383))</f>
        <v/>
      </c>
      <c r="I383" s="31" t="str">
        <f>IF($H383="","",_xlfn.MAXIFS(Dados!$R:$R,Dados!$A:$A,$A383,Dados!$S:$S,$F383))</f>
        <v/>
      </c>
      <c r="J383" s="32" t="str">
        <f>IF($D383&lt;&gt;"Folguista","",IFERROR(INDEX(Parâmetros!$D$52:$G$52,1,MIN(4,MAX(1,$W383))),""))</f>
        <v/>
      </c>
      <c r="K383" s="32" t="str">
        <f>IF(OR($AC383&lt;&gt;"",$Y383="Folga",$Y383="Folga trabalhada",$Y383="Férias (cadastro)",$Y383="Férias / afastamento",$Y383="Indeterminado (início da série)"),"",IF(OR($D383="6x1",$D383="FF 6x1"),IF(OR(WEEKDAY($F383,2)=6,WEEKDAY($F383,2)=7),"6x1 sáb/dom","6x1"),IF($D383="5x2","5x2",IF($H383="",IF($D383="Folguista",$J383,$E383),IF(OR($H383&gt;=Parâmetros!$E$18,$H383&lt;Parâmetros!$E$19),"C",IF($H383&lt;Parâmetros!$E$20,"A","B"))))))</f>
        <v/>
      </c>
      <c r="L383" s="30">
        <f>SUMIFS(Dados!$E:$E,Dados!$A:$A,$A383,Dados!$S:$S,$F383)</f>
        <v>0</v>
      </c>
      <c r="M383" s="30" t="str">
        <f>IFERROR(INDEX(Parâmetros!$E$6:$E$11,MATCH($K383,Parâmetros!$A$6:$A$11,0)),"")</f>
        <v/>
      </c>
      <c r="N383" s="33" t="str">
        <f t="shared" si="31"/>
        <v/>
      </c>
      <c r="O383" s="33">
        <f>Parâmetros!$E$13</f>
        <v>0.8</v>
      </c>
      <c r="P383" s="32" t="str">
        <f>IF(OR($M383="",$F383&gt;Parâmetros!$E$14),"Não","Sim")</f>
        <v>Não</v>
      </c>
      <c r="Q383" s="32" t="str">
        <f t="shared" si="32"/>
        <v/>
      </c>
      <c r="R383" s="32" t="str">
        <f t="shared" si="33"/>
        <v/>
      </c>
      <c r="S383" s="30" t="str">
        <f t="shared" si="34"/>
        <v/>
      </c>
      <c r="T383" s="32" t="str">
        <f>IF($Q383&lt;&gt;"Sim","",IF($N383&gt;Parâmetros!$E$15,"Sim","Não"))</f>
        <v/>
      </c>
      <c r="U383" s="17" t="str">
        <f t="shared" si="35"/>
        <v>Folga</v>
      </c>
      <c r="V383" s="17" t="str">
        <f>IF($AC383&lt;&gt;"",IF($L383&gt;0,"ATENÇÃO · apontou em dia de "&amp;LOWER($AC383)&amp;" cadastrado","Exceção cadastrada · "&amp;$AC383)&amp;IF($AD383="",""," · "&amp;$AD383),IF($E383="Férias",IF($L383&gt;0,"ATENÇÃO · apontou estando de férias no cadastro","Férias no cadastro"),IF($Y383="Férias / afastamento","Afastamento · "&amp;($Z383+$AA383-1)&amp;" dias seguidos sem apontamento",IF($Y383="Folga trabalhada","ATENÇÃO · apontou em dia de folga da escala 5x2",IF($Y383="Folga",IF(AND($D383="5x2",OR(WEEKDAY($F383,2)=6,WEEKDAY($F383,2)=7)),"Folga de fim de semana da escala 5x2",IF(AND(OR($D383="6x1",$D383="FF 6x1"),WEEKDAY($F383,2)=6,FALSE()),"Folga de fim de semana · apontou no domingo anterior",IF(AND(OR($D383="6x1",$D383="FF 6x1"),WEEKDAY($F383,2)=7,AND($A383=$A382,$L382&gt;0)),"Folga de fim de semana · apontou no sábado",IF(AND(OR($D383="6x1",$D383="FF 6x1"),OR(WEEKDAY($F383,2)=6,WEEKDAY($F383,2)=7)),"Folga de fim de semana · sem apontamento no sábado nem no domingo","Folga prevista pelo ciclo")))),IF($Y383="Indeterminado (início da série)","Sem histórico anterior — informe o dia do ciclo no Cadastro",IF($Y383="Falta de registro",IF(OR(OR($D383="6x1",$D383="FF 6x1"),$D383="5x2"),"FALTA DE REGISTRO · dia útil da escala "&amp;$E383,"FALTA DE REGISTRO · dia "&amp;$W383&amp;" de "&amp;IFERROR(INDEX(Parâmetros!$B$39:$B$48,MATCH($E383,Parâmetros!$A$39:$A$48,0)),99)&amp;" do ciclo"),IF(OR($D383="6x1",$D383="FF 6x1"),IF(OR(AND(WEEKDAY($F383,2)=6,AND($A383=$A384,$L384&gt;0)),AND(WEEKDAY($F383,2)=7,AND($A383=$A382,$L382&gt;0))),"ATENÇÃO · apontou sábado e domingo no mesmo fim de semana",IF(OR(WEEKDAY($F383,2)=6,WEEKDAY($F383,2)=7),"Jornada de fim de semana do 6x1",IF(OR($H383&gt;=Parâmetros!$E$20,$H383&lt;Parâmetros!$E$19),"ATENÇÃO · 6x1 apontou fora do horário diurno","Jornada fixa do 6x1"))),IF($D383="5x2","Jornada fixa do 5x2",IF($D383="Folguista",IF($J383=$K383,"Evidência confirma sequência","DIVERGE · sequência "&amp;$J383&amp;" × evidência "&amp;$K383),IF($K383=$E383,"Evidência confirma cadastro","DIVERGE · cadastro "&amp;$E383&amp;" × evidência "&amp;$K383)))))))))))</f>
        <v>Folga prevista pelo ciclo</v>
      </c>
      <c r="W383" s="34">
        <f>IF(OR(OR($D383="6x1",$D383="FF 6x1"),$D383="5x2"),"",IF($AB383&lt;&gt;$AB382,IF(IFERROR(INDEX(Cadastro!$F$5:$F$243,$AB383),"")="",IF($L383&gt;0,1,0),IF(IFERROR(INDEX(Cadastro!$F$5:$F$243,$AB383),"")&lt;=IFERROR(INDEX(Parâmetros!$B$39:$B$48,MATCH($E383,Parâmetros!$A$39:$A$48,0)),99),IFERROR(INDEX(Cadastro!$F$5:$F$243,$AB383),""),0)),IF($L383&gt;0,IF(N($X382)&gt;0,1,N($W382)+1),IF(AND($L383=0,OR(N($W382)&gt;=IFERROR(INDEX(Parâmetros!$B$39:$B$48,MATCH($E383,Parâmetros!$A$39:$A$48,0)),99),AND(N($X382)&gt;0,N($X382)&lt;IFERROR(INDEX(Parâmetros!$C$39:$C$48,MATCH($E383,Parâmetros!$A$39:$A$48,0)),0)))),0,N($W382)+1))))</f>
        <v>0</v>
      </c>
      <c r="X383" s="34">
        <f>IF(OR(OR($D383="6x1",$D383="FF 6x1"),$D383="5x2"),"",IF($AB383&lt;&gt;$AB382,IF(IFERROR(INDEX(Cadastro!$F$5:$F$243,$AB383),"")="",0,IF(IFERROR(INDEX(Cadastro!$F$5:$F$243,$AB383),"")&gt;IFERROR(INDEX(Parâmetros!$B$39:$B$48,MATCH($E383,Parâmetros!$A$39:$A$48,0)),99),IFERROR(INDEX(Cadastro!$F$5:$F$243,$AB383),"")-IFERROR(INDEX(Parâmetros!$B$39:$B$48,MATCH($E383,Parâmetros!$A$39:$A$48,0)),99),0)),IF(AND($L383=0,OR(N($W382)&gt;=IFERROR(INDEX(Parâmetros!$B$39:$B$48,MATCH($E383,Parâmetros!$A$39:$A$48,0)),99),AND(N($X382)&gt;0,N($X382)&lt;IFERROR(INDEX(Parâmetros!$C$39:$C$48,MATCH($E383,Parâmetros!$A$39:$A$48,0)),0)))),N($X382)+1,0)))</f>
        <v>1</v>
      </c>
      <c r="Y383" t="str">
        <f>IF($AC383&lt;&gt;"",IF($L383&gt;0,$AC383&amp;" · com apontamento",$AC383),IF($E383="Férias",IF($L383&gt;0,"Férias · com apontamento","Férias (cadastro)"),IF(($Z383+$AA383-1)&gt;Parâmetros!$E$16,"Férias / afastamento",IF(AND($D383="5x2",OR(WEEKDAY($F383,2)=6,WEEKDAY($F383,2)=7)),IF($L383&gt;0,"Folga trabalhada","Folga"),IF($L383&gt;0,"Trabalhado",IF(OR(OR($D383="6x1",$D383="FF 6x1"),$D383="5x2"),IF(AND(OR($D383="6x1",$D383="FF 6x1"),OR(WEEKDAY($F383,2)=6,WEEKDAY($F383,2)=7)),"Folga","Falta de registro"),IF(AND($AB383&lt;&gt;$AB382,IFERROR(INDEX(Cadastro!$F$5:$F$243,$AB383),"")=""),"Indeterminado (início da série)",IF($X383&gt;0,"Folga","Falta de registro"))))))))</f>
        <v>Folga</v>
      </c>
      <c r="Z383" s="34">
        <f>IF(OR($L383&gt;0,$F383&gt;Parâmetros!$E$14),0,IF($A383&lt;&gt;$A382,1,N($Z382)+1))</f>
        <v>1</v>
      </c>
      <c r="AA383" s="34">
        <f>IF(OR($L383&gt;0,$F383&gt;Parâmetros!$E$14),0,IF(OR($A383&lt;&gt;$A384,$F384&gt;Parâmetros!$E$14),1,N($AA384)+1))</f>
        <v>1</v>
      </c>
      <c r="AB383" s="31">
        <f>IFERROR(MATCH($A383&amp;"|"&amp;TEXT(_xlfn.MAXIFS(Cadastro!$E$5:$E$243,Cadastro!$A$5:$A$243,$A383,Cadastro!$E$5:$E$243,"&lt;="&amp;$F383),"yyyymmdd"),Cadastro!$I$5:$I$243,0),"")</f>
        <v>49</v>
      </c>
      <c r="AC383" t="str">
        <f>IFERROR(_xlfn.SINGLE(INDEX(Exceções!$D$5:$D$203,MATCH($A383&amp;"|"&amp;$F383,Exceções!$F$5:$F$203,0))),"")</f>
        <v/>
      </c>
      <c r="AD383" t="str">
        <f>IF($AC383="","",IFERROR(_xlfn.SINGLE(INDEX(Exceções!$E$5:$E$203,MATCH($A383&amp;"|"&amp;$F383,Exceções!$F$5:$F$203,0))),""))</f>
        <v/>
      </c>
    </row>
    <row r="384" spans="1:30" ht="15" hidden="1" customHeight="1" x14ac:dyDescent="0.25">
      <c r="A384" s="31">
        <v>55420</v>
      </c>
      <c r="B384" s="17" t="s">
        <v>53</v>
      </c>
      <c r="C384" s="17" t="str">
        <f>IFERROR(INDEX(Cadastro!$C$5:$C$243,$AB384),"NÃO INFORMADO")</f>
        <v>MEC</v>
      </c>
      <c r="D384" s="17" t="str">
        <f>IFERROR(INDEX(Cadastro!$D$5:$D$243,$AB384),"")</f>
        <v>B</v>
      </c>
      <c r="E384" s="17" t="str">
        <f>IFERROR(INDEX(Cadastro!$G$5:$G$243,$AB384),"")</f>
        <v>B</v>
      </c>
      <c r="F384" s="29">
        <v>46318</v>
      </c>
      <c r="G384" s="32" t="str">
        <f t="shared" si="30"/>
        <v>sex</v>
      </c>
      <c r="H384" s="31">
        <f>IF($L384=0,"",_xlfn.MINIFS(Dados!$Q:$Q,Dados!$A:$A,$A384,Dados!$S:$S,$F384))</f>
        <v>962</v>
      </c>
      <c r="I384" s="31">
        <f>IF($H384="","",_xlfn.MAXIFS(Dados!$R:$R,Dados!$A:$A,$A384,Dados!$S:$S,$F384))</f>
        <v>1387</v>
      </c>
      <c r="J384" s="32" t="str">
        <f>IF($D384&lt;&gt;"Folguista","",IFERROR(INDEX(Parâmetros!$D$52:$G$52,1,MIN(4,MAX(1,$W384))),""))</f>
        <v/>
      </c>
      <c r="K384" s="32" t="str">
        <f>IF(OR($AC384&lt;&gt;"",$Y384="Folga",$Y384="Folga trabalhada",$Y384="Férias (cadastro)",$Y384="Férias / afastamento",$Y384="Indeterminado (início da série)"),"",IF(OR($D384="6x1",$D384="FF 6x1"),IF(OR(WEEKDAY($F384,2)=6,WEEKDAY($F384,2)=7),"6x1 sáb/dom","6x1"),IF($D384="5x2","5x2",IF($H384="",IF($D384="Folguista",$J384,$E384),IF(OR($H384&gt;=Parâmetros!$E$18,$H384&lt;Parâmetros!$E$19),"C",IF($H384&lt;Parâmetros!$E$20,"A","B"))))))</f>
        <v>B</v>
      </c>
      <c r="L384" s="30">
        <f>SUMIFS(Dados!$E:$E,Dados!$A:$A,$A384,Dados!$S:$S,$F384)</f>
        <v>7.01</v>
      </c>
      <c r="M384" s="30">
        <f>IFERROR(INDEX(Parâmetros!$E$6:$E$11,MATCH($K384,Parâmetros!$A$6:$A$11,0)),"")</f>
        <v>7.67</v>
      </c>
      <c r="N384" s="33">
        <f t="shared" si="31"/>
        <v>0.91395045632333771</v>
      </c>
      <c r="O384" s="33">
        <f>Parâmetros!$E$13</f>
        <v>0.8</v>
      </c>
      <c r="P384" s="32" t="str">
        <f>IF(OR($M384="",$F384&gt;Parâmetros!$E$14),"Não","Sim")</f>
        <v>Sim</v>
      </c>
      <c r="Q384" s="32" t="str">
        <f t="shared" si="32"/>
        <v>Sim</v>
      </c>
      <c r="R384" s="32" t="str">
        <f t="shared" si="33"/>
        <v>Sim</v>
      </c>
      <c r="S384" s="30">
        <f t="shared" si="34"/>
        <v>0</v>
      </c>
      <c r="T384" s="32" t="str">
        <f>IF($Q384&lt;&gt;"Sim","",IF($N384&gt;Parâmetros!$E$15,"Sim","Não"))</f>
        <v>Não</v>
      </c>
      <c r="U384" s="17" t="str">
        <f t="shared" si="35"/>
        <v>Na meta</v>
      </c>
      <c r="V384" s="17" t="str">
        <f>IF($AC384&lt;&gt;"",IF($L384&gt;0,"ATENÇÃO · apontou em dia de "&amp;LOWER($AC384)&amp;" cadastrado","Exceção cadastrada · "&amp;$AC384)&amp;IF($AD384="",""," · "&amp;$AD384),IF($E384="Férias",IF($L384&gt;0,"ATENÇÃO · apontou estando de férias no cadastro","Férias no cadastro"),IF($Y384="Férias / afastamento","Afastamento · "&amp;($Z384+$AA384-1)&amp;" dias seguidos sem apontamento",IF($Y384="Folga trabalhada","ATENÇÃO · apontou em dia de folga da escala 5x2",IF($Y384="Folga",IF(AND($D384="5x2",OR(WEEKDAY($F384,2)=6,WEEKDAY($F384,2)=7)),"Folga de fim de semana da escala 5x2",IF(AND(OR($D384="6x1",$D384="FF 6x1"),WEEKDAY($F384,2)=6,FALSE()),"Folga de fim de semana · apontou no domingo anterior",IF(AND(OR($D384="6x1",$D384="FF 6x1"),WEEKDAY($F384,2)=7,AND($A384=$A383,$L383&gt;0)),"Folga de fim de semana · apontou no sábado",IF(AND(OR($D384="6x1",$D384="FF 6x1"),OR(WEEKDAY($F384,2)=6,WEEKDAY($F384,2)=7)),"Folga de fim de semana · sem apontamento no sábado nem no domingo","Folga prevista pelo ciclo")))),IF($Y384="Indeterminado (início da série)","Sem histórico anterior — informe o dia do ciclo no Cadastro",IF($Y384="Falta de registro",IF(OR(OR($D384="6x1",$D384="FF 6x1"),$D384="5x2"),"FALTA DE REGISTRO · dia útil da escala "&amp;$E384,"FALTA DE REGISTRO · dia "&amp;$W384&amp;" de "&amp;IFERROR(INDEX(Parâmetros!$B$39:$B$48,MATCH($E384,Parâmetros!$A$39:$A$48,0)),99)&amp;" do ciclo"),IF(OR($D384="6x1",$D384="FF 6x1"),IF(OR(AND(WEEKDAY($F384,2)=6,AND($A384=$A385,$L385&gt;0)),AND(WEEKDAY($F384,2)=7,AND($A384=$A383,$L383&gt;0))),"ATENÇÃO · apontou sábado e domingo no mesmo fim de semana",IF(OR(WEEKDAY($F384,2)=6,WEEKDAY($F384,2)=7),"Jornada de fim de semana do 6x1",IF(OR($H384&gt;=Parâmetros!$E$20,$H384&lt;Parâmetros!$E$19),"ATENÇÃO · 6x1 apontou fora do horário diurno","Jornada fixa do 6x1"))),IF($D384="5x2","Jornada fixa do 5x2",IF($D384="Folguista",IF($J384=$K384,"Evidência confirma sequência","DIVERGE · sequência "&amp;$J384&amp;" × evidência "&amp;$K384),IF($K384=$E384,"Evidência confirma cadastro","DIVERGE · cadastro "&amp;$E384&amp;" × evidência "&amp;$K384)))))))))))</f>
        <v>Evidência confirma cadastro</v>
      </c>
      <c r="W384" s="34">
        <f>IF(OR(OR($D384="6x1",$D384="FF 6x1"),$D384="5x2"),"",IF($AB384&lt;&gt;$AB383,IF(IFERROR(INDEX(Cadastro!$F$5:$F$243,$AB384),"")="",IF($L384&gt;0,1,0),IF(IFERROR(INDEX(Cadastro!$F$5:$F$243,$AB384),"")&lt;=IFERROR(INDEX(Parâmetros!$B$39:$B$48,MATCH($E384,Parâmetros!$A$39:$A$48,0)),99),IFERROR(INDEX(Cadastro!$F$5:$F$243,$AB384),""),0)),IF($L384&gt;0,IF(N($X383)&gt;0,1,N($W383)+1),IF(AND($L384=0,OR(N($W383)&gt;=IFERROR(INDEX(Parâmetros!$B$39:$B$48,MATCH($E384,Parâmetros!$A$39:$A$48,0)),99),AND(N($X383)&gt;0,N($X383)&lt;IFERROR(INDEX(Parâmetros!$C$39:$C$48,MATCH($E384,Parâmetros!$A$39:$A$48,0)),0)))),0,N($W383)+1))))</f>
        <v>1</v>
      </c>
      <c r="X384" s="34">
        <f>IF(OR(OR($D384="6x1",$D384="FF 6x1"),$D384="5x2"),"",IF($AB384&lt;&gt;$AB383,IF(IFERROR(INDEX(Cadastro!$F$5:$F$243,$AB384),"")="",0,IF(IFERROR(INDEX(Cadastro!$F$5:$F$243,$AB384),"")&gt;IFERROR(INDEX(Parâmetros!$B$39:$B$48,MATCH($E384,Parâmetros!$A$39:$A$48,0)),99),IFERROR(INDEX(Cadastro!$F$5:$F$243,$AB384),"")-IFERROR(INDEX(Parâmetros!$B$39:$B$48,MATCH($E384,Parâmetros!$A$39:$A$48,0)),99),0)),IF(AND($L384=0,OR(N($W383)&gt;=IFERROR(INDEX(Parâmetros!$B$39:$B$48,MATCH($E384,Parâmetros!$A$39:$A$48,0)),99),AND(N($X383)&gt;0,N($X383)&lt;IFERROR(INDEX(Parâmetros!$C$39:$C$48,MATCH($E384,Parâmetros!$A$39:$A$48,0)),0)))),N($X383)+1,0)))</f>
        <v>0</v>
      </c>
      <c r="Y384" t="str">
        <f>IF($AC384&lt;&gt;"",IF($L384&gt;0,$AC384&amp;" · com apontamento",$AC384),IF($E384="Férias",IF($L384&gt;0,"Férias · com apontamento","Férias (cadastro)"),IF(($Z384+$AA384-1)&gt;Parâmetros!$E$16,"Férias / afastamento",IF(AND($D384="5x2",OR(WEEKDAY($F384,2)=6,WEEKDAY($F384,2)=7)),IF($L384&gt;0,"Folga trabalhada","Folga"),IF($L384&gt;0,"Trabalhado",IF(OR(OR($D384="6x1",$D384="FF 6x1"),$D384="5x2"),IF(AND(OR($D384="6x1",$D384="FF 6x1"),OR(WEEKDAY($F384,2)=6,WEEKDAY($F384,2)=7)),"Folga","Falta de registro"),IF(AND($AB384&lt;&gt;$AB383,IFERROR(INDEX(Cadastro!$F$5:$F$243,$AB384),"")=""),"Indeterminado (início da série)",IF($X384&gt;0,"Folga","Falta de registro"))))))))</f>
        <v>Trabalhado</v>
      </c>
      <c r="Z384" s="34">
        <f>IF(OR($L384&gt;0,$F384&gt;Parâmetros!$E$14),0,IF($A384&lt;&gt;$A383,1,N($Z383)+1))</f>
        <v>0</v>
      </c>
      <c r="AA384" s="34">
        <f>IF(OR($L384&gt;0,$F384&gt;Parâmetros!$E$14),0,IF(OR($A384&lt;&gt;$A385,$F385&gt;Parâmetros!$E$14),1,N($AA385)+1))</f>
        <v>0</v>
      </c>
      <c r="AB384" s="31">
        <f>IFERROR(MATCH($A384&amp;"|"&amp;TEXT(_xlfn.MAXIFS(Cadastro!$E$5:$E$243,Cadastro!$A$5:$A$243,$A384,Cadastro!$E$5:$E$243,"&lt;="&amp;$F384),"yyyymmdd"),Cadastro!$I$5:$I$243,0),"")</f>
        <v>49</v>
      </c>
      <c r="AC384" t="str">
        <f>IFERROR(_xlfn.SINGLE(INDEX(Exceções!$D$5:$D$203,MATCH($A384&amp;"|"&amp;$F384,Exceções!$F$5:$F$203,0))),"")</f>
        <v/>
      </c>
      <c r="AD384" t="str">
        <f>IF($AC384="","",IFERROR(_xlfn.SINGLE(INDEX(Exceções!$E$5:$E$203,MATCH($A384&amp;"|"&amp;$F384,Exceções!$F$5:$F$203,0))),""))</f>
        <v/>
      </c>
    </row>
    <row r="385" spans="1:30" ht="15" hidden="1" customHeight="1" x14ac:dyDescent="0.25">
      <c r="A385" s="31">
        <v>55420</v>
      </c>
      <c r="B385" s="17" t="s">
        <v>53</v>
      </c>
      <c r="C385" s="17" t="str">
        <f>IFERROR(INDEX(Cadastro!$C$5:$C$243,$AB385),"NÃO INFORMADO")</f>
        <v>MEC</v>
      </c>
      <c r="D385" s="17" t="str">
        <f>IFERROR(INDEX(Cadastro!$D$5:$D$243,$AB385),"")</f>
        <v>B</v>
      </c>
      <c r="E385" s="17" t="str">
        <f>IFERROR(INDEX(Cadastro!$G$5:$G$243,$AB385),"")</f>
        <v>B</v>
      </c>
      <c r="F385" s="29">
        <v>46319</v>
      </c>
      <c r="G385" s="32" t="str">
        <f t="shared" si="30"/>
        <v>sáb</v>
      </c>
      <c r="H385" s="31" t="str">
        <f>IF($L385=0,"",_xlfn.MINIFS(Dados!$Q:$Q,Dados!$A:$A,$A385,Dados!$S:$S,$F385))</f>
        <v/>
      </c>
      <c r="I385" s="31" t="str">
        <f>IF($H385="","",_xlfn.MAXIFS(Dados!$R:$R,Dados!$A:$A,$A385,Dados!$S:$S,$F385))</f>
        <v/>
      </c>
      <c r="J385" s="32" t="str">
        <f>IF($D385&lt;&gt;"Folguista","",IFERROR(INDEX(Parâmetros!$D$52:$G$52,1,MIN(4,MAX(1,$W385))),""))</f>
        <v/>
      </c>
      <c r="K385" s="32" t="str">
        <f>IF(OR($AC385&lt;&gt;"",$Y385="Folga",$Y385="Folga trabalhada",$Y385="Férias (cadastro)",$Y385="Férias / afastamento",$Y385="Indeterminado (início da série)"),"",IF(OR($D385="6x1",$D385="FF 6x1"),IF(OR(WEEKDAY($F385,2)=6,WEEKDAY($F385,2)=7),"6x1 sáb/dom","6x1"),IF($D385="5x2","5x2",IF($H385="",IF($D385="Folguista",$J385,$E385),IF(OR($H385&gt;=Parâmetros!$E$18,$H385&lt;Parâmetros!$E$19),"C",IF($H385&lt;Parâmetros!$E$20,"A","B"))))))</f>
        <v>B</v>
      </c>
      <c r="L385" s="30">
        <f>SUMIFS(Dados!$E:$E,Dados!$A:$A,$A385,Dados!$S:$S,$F385)</f>
        <v>0</v>
      </c>
      <c r="M385" s="30">
        <f>IFERROR(INDEX(Parâmetros!$E$6:$E$11,MATCH($K385,Parâmetros!$A$6:$A$11,0)),"")</f>
        <v>7.67</v>
      </c>
      <c r="N385" s="33">
        <f t="shared" si="31"/>
        <v>0</v>
      </c>
      <c r="O385" s="33">
        <f>Parâmetros!$E$13</f>
        <v>0.8</v>
      </c>
      <c r="P385" s="32" t="str">
        <f>IF(OR($M385="",$F385&gt;Parâmetros!$E$14),"Não","Sim")</f>
        <v>Não</v>
      </c>
      <c r="Q385" s="32" t="str">
        <f t="shared" si="32"/>
        <v/>
      </c>
      <c r="R385" s="32" t="str">
        <f t="shared" si="33"/>
        <v/>
      </c>
      <c r="S385" s="30" t="str">
        <f t="shared" si="34"/>
        <v/>
      </c>
      <c r="T385" s="32" t="str">
        <f>IF($Q385&lt;&gt;"Sim","",IF($N385&gt;Parâmetros!$E$15,"Sim","Não"))</f>
        <v/>
      </c>
      <c r="U385" s="17" t="str">
        <f t="shared" si="35"/>
        <v>Fora da apuração</v>
      </c>
      <c r="V385" s="17" t="str">
        <f>IF($AC385&lt;&gt;"",IF($L385&gt;0,"ATENÇÃO · apontou em dia de "&amp;LOWER($AC385)&amp;" cadastrado","Exceção cadastrada · "&amp;$AC385)&amp;IF($AD385="",""," · "&amp;$AD385),IF($E385="Férias",IF($L385&gt;0,"ATENÇÃO · apontou estando de férias no cadastro","Férias no cadastro"),IF($Y385="Férias / afastamento","Afastamento · "&amp;($Z385+$AA385-1)&amp;" dias seguidos sem apontamento",IF($Y385="Folga trabalhada","ATENÇÃO · apontou em dia de folga da escala 5x2",IF($Y385="Folga",IF(AND($D385="5x2",OR(WEEKDAY($F385,2)=6,WEEKDAY($F385,2)=7)),"Folga de fim de semana da escala 5x2",IF(AND(OR($D385="6x1",$D385="FF 6x1"),WEEKDAY($F385,2)=6,FALSE()),"Folga de fim de semana · apontou no domingo anterior",IF(AND(OR($D385="6x1",$D385="FF 6x1"),WEEKDAY($F385,2)=7,AND($A385=$A384,$L384&gt;0)),"Folga de fim de semana · apontou no sábado",IF(AND(OR($D385="6x1",$D385="FF 6x1"),OR(WEEKDAY($F385,2)=6,WEEKDAY($F385,2)=7)),"Folga de fim de semana · sem apontamento no sábado nem no domingo","Folga prevista pelo ciclo")))),IF($Y385="Indeterminado (início da série)","Sem histórico anterior — informe o dia do ciclo no Cadastro",IF($Y385="Falta de registro",IF(OR(OR($D385="6x1",$D385="FF 6x1"),$D385="5x2"),"FALTA DE REGISTRO · dia útil da escala "&amp;$E385,"FALTA DE REGISTRO · dia "&amp;$W385&amp;" de "&amp;IFERROR(INDEX(Parâmetros!$B$39:$B$48,MATCH($E385,Parâmetros!$A$39:$A$48,0)),99)&amp;" do ciclo"),IF(OR($D385="6x1",$D385="FF 6x1"),IF(OR(AND(WEEKDAY($F385,2)=6,AND($A385=$A386,$L386&gt;0)),AND(WEEKDAY($F385,2)=7,AND($A385=$A384,$L384&gt;0))),"ATENÇÃO · apontou sábado e domingo no mesmo fim de semana",IF(OR(WEEKDAY($F385,2)=6,WEEKDAY($F385,2)=7),"Jornada de fim de semana do 6x1",IF(OR($H385&gt;=Parâmetros!$E$20,$H385&lt;Parâmetros!$E$19),"ATENÇÃO · 6x1 apontou fora do horário diurno","Jornada fixa do 6x1"))),IF($D385="5x2","Jornada fixa do 5x2",IF($D385="Folguista",IF($J385=$K385,"Evidência confirma sequência","DIVERGE · sequência "&amp;$J385&amp;" × evidência "&amp;$K385),IF($K385=$E385,"Evidência confirma cadastro","DIVERGE · cadastro "&amp;$E385&amp;" × evidência "&amp;$K385)))))))))))</f>
        <v>FALTA DE REGISTRO · dia 2 de 5 do ciclo</v>
      </c>
      <c r="W385" s="34">
        <f>IF(OR(OR($D385="6x1",$D385="FF 6x1"),$D385="5x2"),"",IF($AB385&lt;&gt;$AB384,IF(IFERROR(INDEX(Cadastro!$F$5:$F$243,$AB385),"")="",IF($L385&gt;0,1,0),IF(IFERROR(INDEX(Cadastro!$F$5:$F$243,$AB385),"")&lt;=IFERROR(INDEX(Parâmetros!$B$39:$B$48,MATCH($E385,Parâmetros!$A$39:$A$48,0)),99),IFERROR(INDEX(Cadastro!$F$5:$F$243,$AB385),""),0)),IF($L385&gt;0,IF(N($X384)&gt;0,1,N($W384)+1),IF(AND($L385=0,OR(N($W384)&gt;=IFERROR(INDEX(Parâmetros!$B$39:$B$48,MATCH($E385,Parâmetros!$A$39:$A$48,0)),99),AND(N($X384)&gt;0,N($X384)&lt;IFERROR(INDEX(Parâmetros!$C$39:$C$48,MATCH($E385,Parâmetros!$A$39:$A$48,0)),0)))),0,N($W384)+1))))</f>
        <v>2</v>
      </c>
      <c r="X385" s="34">
        <f>IF(OR(OR($D385="6x1",$D385="FF 6x1"),$D385="5x2"),"",IF($AB385&lt;&gt;$AB384,IF(IFERROR(INDEX(Cadastro!$F$5:$F$243,$AB385),"")="",0,IF(IFERROR(INDEX(Cadastro!$F$5:$F$243,$AB385),"")&gt;IFERROR(INDEX(Parâmetros!$B$39:$B$48,MATCH($E385,Parâmetros!$A$39:$A$48,0)),99),IFERROR(INDEX(Cadastro!$F$5:$F$243,$AB385),"")-IFERROR(INDEX(Parâmetros!$B$39:$B$48,MATCH($E385,Parâmetros!$A$39:$A$48,0)),99),0)),IF(AND($L385=0,OR(N($W384)&gt;=IFERROR(INDEX(Parâmetros!$B$39:$B$48,MATCH($E385,Parâmetros!$A$39:$A$48,0)),99),AND(N($X384)&gt;0,N($X384)&lt;IFERROR(INDEX(Parâmetros!$C$39:$C$48,MATCH($E385,Parâmetros!$A$39:$A$48,0)),0)))),N($X384)+1,0)))</f>
        <v>0</v>
      </c>
      <c r="Y385" t="str">
        <f>IF($AC385&lt;&gt;"",IF($L385&gt;0,$AC385&amp;" · com apontamento",$AC385),IF($E385="Férias",IF($L385&gt;0,"Férias · com apontamento","Férias (cadastro)"),IF(($Z385+$AA385-1)&gt;Parâmetros!$E$16,"Férias / afastamento",IF(AND($D385="5x2",OR(WEEKDAY($F385,2)=6,WEEKDAY($F385,2)=7)),IF($L385&gt;0,"Folga trabalhada","Folga"),IF($L385&gt;0,"Trabalhado",IF(OR(OR($D385="6x1",$D385="FF 6x1"),$D385="5x2"),IF(AND(OR($D385="6x1",$D385="FF 6x1"),OR(WEEKDAY($F385,2)=6,WEEKDAY($F385,2)=7)),"Folga","Falta de registro"),IF(AND($AB385&lt;&gt;$AB384,IFERROR(INDEX(Cadastro!$F$5:$F$243,$AB385),"")=""),"Indeterminado (início da série)",IF($X385&gt;0,"Folga","Falta de registro"))))))))</f>
        <v>Falta de registro</v>
      </c>
      <c r="Z385" s="34">
        <f>IF(OR($L385&gt;0,$F385&gt;Parâmetros!$E$14),0,IF($A385&lt;&gt;$A384,1,N($Z384)+1))</f>
        <v>0</v>
      </c>
      <c r="AA385" s="34">
        <f>IF(OR($L385&gt;0,$F385&gt;Parâmetros!$E$14),0,IF(OR($A385&lt;&gt;$A386,$F386&gt;Parâmetros!$E$14),1,N($AA386)+1))</f>
        <v>0</v>
      </c>
      <c r="AB385" s="31">
        <f>IFERROR(MATCH($A385&amp;"|"&amp;TEXT(_xlfn.MAXIFS(Cadastro!$E$5:$E$243,Cadastro!$A$5:$A$243,$A385,Cadastro!$E$5:$E$243,"&lt;="&amp;$F385),"yyyymmdd"),Cadastro!$I$5:$I$243,0),"")</f>
        <v>49</v>
      </c>
      <c r="AC385" t="str">
        <f>IFERROR(_xlfn.SINGLE(INDEX(Exceções!$D$5:$D$203,MATCH($A385&amp;"|"&amp;$F385,Exceções!$F$5:$F$203,0))),"")</f>
        <v/>
      </c>
      <c r="AD385" t="str">
        <f>IF($AC385="","",IFERROR(_xlfn.SINGLE(INDEX(Exceções!$E$5:$E$203,MATCH($A385&amp;"|"&amp;$F385,Exceções!$F$5:$F$203,0))),""))</f>
        <v/>
      </c>
    </row>
    <row r="386" spans="1:30" ht="15" hidden="1" customHeight="1" x14ac:dyDescent="0.25">
      <c r="A386" s="31">
        <v>55420</v>
      </c>
      <c r="B386" s="17" t="s">
        <v>53</v>
      </c>
      <c r="C386" s="17" t="str">
        <f>IFERROR(INDEX(Cadastro!$C$5:$C$243,$AB386),"NÃO INFORMADO")</f>
        <v>MEC</v>
      </c>
      <c r="D386" s="17" t="str">
        <f>IFERROR(INDEX(Cadastro!$D$5:$D$243,$AB386),"")</f>
        <v>B</v>
      </c>
      <c r="E386" s="17" t="str">
        <f>IFERROR(INDEX(Cadastro!$G$5:$G$243,$AB386),"")</f>
        <v>B</v>
      </c>
      <c r="F386" s="29">
        <v>46320</v>
      </c>
      <c r="G386" s="32" t="str">
        <f t="shared" ref="G386:G449" si="36">CHOOSE(WEEKDAY($F386,1),"dom","seg","ter","qua","qui","sex","sáb")</f>
        <v>dom</v>
      </c>
      <c r="H386" s="31" t="str">
        <f>IF($L386=0,"",_xlfn.MINIFS(Dados!$Q:$Q,Dados!$A:$A,$A386,Dados!$S:$S,$F386))</f>
        <v/>
      </c>
      <c r="I386" s="31" t="str">
        <f>IF($H386="","",_xlfn.MAXIFS(Dados!$R:$R,Dados!$A:$A,$A386,Dados!$S:$S,$F386))</f>
        <v/>
      </c>
      <c r="J386" s="32" t="str">
        <f>IF($D386&lt;&gt;"Folguista","",IFERROR(INDEX(Parâmetros!$D$52:$G$52,1,MIN(4,MAX(1,$W386))),""))</f>
        <v/>
      </c>
      <c r="K386" s="32" t="str">
        <f>IF(OR($AC386&lt;&gt;"",$Y386="Folga",$Y386="Folga trabalhada",$Y386="Férias (cadastro)",$Y386="Férias / afastamento",$Y386="Indeterminado (início da série)"),"",IF(OR($D386="6x1",$D386="FF 6x1"),IF(OR(WEEKDAY($F386,2)=6,WEEKDAY($F386,2)=7),"6x1 sáb/dom","6x1"),IF($D386="5x2","5x2",IF($H386="",IF($D386="Folguista",$J386,$E386),IF(OR($H386&gt;=Parâmetros!$E$18,$H386&lt;Parâmetros!$E$19),"C",IF($H386&lt;Parâmetros!$E$20,"A","B"))))))</f>
        <v>B</v>
      </c>
      <c r="L386" s="30">
        <f>SUMIFS(Dados!$E:$E,Dados!$A:$A,$A386,Dados!$S:$S,$F386)</f>
        <v>0</v>
      </c>
      <c r="M386" s="30">
        <f>IFERROR(INDEX(Parâmetros!$E$6:$E$11,MATCH($K386,Parâmetros!$A$6:$A$11,0)),"")</f>
        <v>7.67</v>
      </c>
      <c r="N386" s="33">
        <f t="shared" ref="N386:N449" si="37">IFERROR($L386/$M386,"")</f>
        <v>0</v>
      </c>
      <c r="O386" s="33">
        <f>Parâmetros!$E$13</f>
        <v>0.8</v>
      </c>
      <c r="P386" s="32" t="str">
        <f>IF(OR($M386="",$F386&gt;Parâmetros!$E$14),"Não","Sim")</f>
        <v>Não</v>
      </c>
      <c r="Q386" s="32" t="str">
        <f t="shared" ref="Q386:Q449" si="38">IF($P386="Não","",IF($L386&gt;0,"Sim","Não"))</f>
        <v/>
      </c>
      <c r="R386" s="32" t="str">
        <f t="shared" ref="R386:R449" si="39">IF($Q386&lt;&gt;"Sim","",IF($N386&gt;=$O386,"Sim","Não"))</f>
        <v/>
      </c>
      <c r="S386" s="30" t="str">
        <f t="shared" ref="S386:S449" si="40">IF($Q386&lt;&gt;"Sim","",MAX(0,$M386*$O386-$L386))</f>
        <v/>
      </c>
      <c r="T386" s="32" t="str">
        <f>IF($Q386&lt;&gt;"Sim","",IF($N386&gt;Parâmetros!$E$15,"Sim","Não"))</f>
        <v/>
      </c>
      <c r="U386" s="17" t="str">
        <f t="shared" ref="U386:U449" si="41">IF($AC386&lt;&gt;"",$AC386,IF($P386="Não",IF($Y386="Folga","Folga",IF(LEFT($Y386,6)="Férias","Férias / afastamento",IF($Y386="Indeterminado (início da série)","Início da série","Fora da apuração"))),IF($Q386="Não","Falta de registro",IF($R386="Sim","Na meta","Abaixo da meta"))))</f>
        <v>Fora da apuração</v>
      </c>
      <c r="V386" s="17" t="str">
        <f>IF($AC386&lt;&gt;"",IF($L386&gt;0,"ATENÇÃO · apontou em dia de "&amp;LOWER($AC386)&amp;" cadastrado","Exceção cadastrada · "&amp;$AC386)&amp;IF($AD386="",""," · "&amp;$AD386),IF($E386="Férias",IF($L386&gt;0,"ATENÇÃO · apontou estando de férias no cadastro","Férias no cadastro"),IF($Y386="Férias / afastamento","Afastamento · "&amp;($Z386+$AA386-1)&amp;" dias seguidos sem apontamento",IF($Y386="Folga trabalhada","ATENÇÃO · apontou em dia de folga da escala 5x2",IF($Y386="Folga",IF(AND($D386="5x2",OR(WEEKDAY($F386,2)=6,WEEKDAY($F386,2)=7)),"Folga de fim de semana da escala 5x2",IF(AND(OR($D386="6x1",$D386="FF 6x1"),WEEKDAY($F386,2)=6,FALSE()),"Folga de fim de semana · apontou no domingo anterior",IF(AND(OR($D386="6x1",$D386="FF 6x1"),WEEKDAY($F386,2)=7,AND($A386=$A385,$L385&gt;0)),"Folga de fim de semana · apontou no sábado",IF(AND(OR($D386="6x1",$D386="FF 6x1"),OR(WEEKDAY($F386,2)=6,WEEKDAY($F386,2)=7)),"Folga de fim de semana · sem apontamento no sábado nem no domingo","Folga prevista pelo ciclo")))),IF($Y386="Indeterminado (início da série)","Sem histórico anterior — informe o dia do ciclo no Cadastro",IF($Y386="Falta de registro",IF(OR(OR($D386="6x1",$D386="FF 6x1"),$D386="5x2"),"FALTA DE REGISTRO · dia útil da escala "&amp;$E386,"FALTA DE REGISTRO · dia "&amp;$W386&amp;" de "&amp;IFERROR(INDEX(Parâmetros!$B$39:$B$48,MATCH($E386,Parâmetros!$A$39:$A$48,0)),99)&amp;" do ciclo"),IF(OR($D386="6x1",$D386="FF 6x1"),IF(OR(AND(WEEKDAY($F386,2)=6,AND($A386=$A387,$L387&gt;0)),AND(WEEKDAY($F386,2)=7,AND($A386=$A385,$L385&gt;0))),"ATENÇÃO · apontou sábado e domingo no mesmo fim de semana",IF(OR(WEEKDAY($F386,2)=6,WEEKDAY($F386,2)=7),"Jornada de fim de semana do 6x1",IF(OR($H386&gt;=Parâmetros!$E$20,$H386&lt;Parâmetros!$E$19),"ATENÇÃO · 6x1 apontou fora do horário diurno","Jornada fixa do 6x1"))),IF($D386="5x2","Jornada fixa do 5x2",IF($D386="Folguista",IF($J386=$K386,"Evidência confirma sequência","DIVERGE · sequência "&amp;$J386&amp;" × evidência "&amp;$K386),IF($K386=$E386,"Evidência confirma cadastro","DIVERGE · cadastro "&amp;$E386&amp;" × evidência "&amp;$K386)))))))))))</f>
        <v>FALTA DE REGISTRO · dia 3 de 5 do ciclo</v>
      </c>
      <c r="W386" s="34">
        <f>IF(OR(OR($D386="6x1",$D386="FF 6x1"),$D386="5x2"),"",IF($AB386&lt;&gt;$AB385,IF(IFERROR(INDEX(Cadastro!$F$5:$F$243,$AB386),"")="",IF($L386&gt;0,1,0),IF(IFERROR(INDEX(Cadastro!$F$5:$F$243,$AB386),"")&lt;=IFERROR(INDEX(Parâmetros!$B$39:$B$48,MATCH($E386,Parâmetros!$A$39:$A$48,0)),99),IFERROR(INDEX(Cadastro!$F$5:$F$243,$AB386),""),0)),IF($L386&gt;0,IF(N($X385)&gt;0,1,N($W385)+1),IF(AND($L386=0,OR(N($W385)&gt;=IFERROR(INDEX(Parâmetros!$B$39:$B$48,MATCH($E386,Parâmetros!$A$39:$A$48,0)),99),AND(N($X385)&gt;0,N($X385)&lt;IFERROR(INDEX(Parâmetros!$C$39:$C$48,MATCH($E386,Parâmetros!$A$39:$A$48,0)),0)))),0,N($W385)+1))))</f>
        <v>3</v>
      </c>
      <c r="X386" s="34">
        <f>IF(OR(OR($D386="6x1",$D386="FF 6x1"),$D386="5x2"),"",IF($AB386&lt;&gt;$AB385,IF(IFERROR(INDEX(Cadastro!$F$5:$F$243,$AB386),"")="",0,IF(IFERROR(INDEX(Cadastro!$F$5:$F$243,$AB386),"")&gt;IFERROR(INDEX(Parâmetros!$B$39:$B$48,MATCH($E386,Parâmetros!$A$39:$A$48,0)),99),IFERROR(INDEX(Cadastro!$F$5:$F$243,$AB386),"")-IFERROR(INDEX(Parâmetros!$B$39:$B$48,MATCH($E386,Parâmetros!$A$39:$A$48,0)),99),0)),IF(AND($L386=0,OR(N($W385)&gt;=IFERROR(INDEX(Parâmetros!$B$39:$B$48,MATCH($E386,Parâmetros!$A$39:$A$48,0)),99),AND(N($X385)&gt;0,N($X385)&lt;IFERROR(INDEX(Parâmetros!$C$39:$C$48,MATCH($E386,Parâmetros!$A$39:$A$48,0)),0)))),N($X385)+1,0)))</f>
        <v>0</v>
      </c>
      <c r="Y386" t="str">
        <f>IF($AC386&lt;&gt;"",IF($L386&gt;0,$AC386&amp;" · com apontamento",$AC386),IF($E386="Férias",IF($L386&gt;0,"Férias · com apontamento","Férias (cadastro)"),IF(($Z386+$AA386-1)&gt;Parâmetros!$E$16,"Férias / afastamento",IF(AND($D386="5x2",OR(WEEKDAY($F386,2)=6,WEEKDAY($F386,2)=7)),IF($L386&gt;0,"Folga trabalhada","Folga"),IF($L386&gt;0,"Trabalhado",IF(OR(OR($D386="6x1",$D386="FF 6x1"),$D386="5x2"),IF(AND(OR($D386="6x1",$D386="FF 6x1"),OR(WEEKDAY($F386,2)=6,WEEKDAY($F386,2)=7)),"Folga","Falta de registro"),IF(AND($AB386&lt;&gt;$AB385,IFERROR(INDEX(Cadastro!$F$5:$F$243,$AB386),"")=""),"Indeterminado (início da série)",IF($X386&gt;0,"Folga","Falta de registro"))))))))</f>
        <v>Falta de registro</v>
      </c>
      <c r="Z386" s="34">
        <f>IF(OR($L386&gt;0,$F386&gt;Parâmetros!$E$14),0,IF($A386&lt;&gt;$A385,1,N($Z385)+1))</f>
        <v>0</v>
      </c>
      <c r="AA386" s="34">
        <f>IF(OR($L386&gt;0,$F386&gt;Parâmetros!$E$14),0,IF(OR($A386&lt;&gt;$A387,$F387&gt;Parâmetros!$E$14),1,N($AA387)+1))</f>
        <v>0</v>
      </c>
      <c r="AB386" s="31">
        <f>IFERROR(MATCH($A386&amp;"|"&amp;TEXT(_xlfn.MAXIFS(Cadastro!$E$5:$E$243,Cadastro!$A$5:$A$243,$A386,Cadastro!$E$5:$E$243,"&lt;="&amp;$F386),"yyyymmdd"),Cadastro!$I$5:$I$243,0),"")</f>
        <v>49</v>
      </c>
      <c r="AC386" t="str">
        <f>IFERROR(_xlfn.SINGLE(INDEX(Exceções!$D$5:$D$203,MATCH($A386&amp;"|"&amp;$F386,Exceções!$F$5:$F$203,0))),"")</f>
        <v/>
      </c>
      <c r="AD386" t="str">
        <f>IF($AC386="","",IFERROR(_xlfn.SINGLE(INDEX(Exceções!$E$5:$E$203,MATCH($A386&amp;"|"&amp;$F386,Exceções!$F$5:$F$203,0))),""))</f>
        <v/>
      </c>
    </row>
    <row r="387" spans="1:30" ht="15" hidden="1" customHeight="1" x14ac:dyDescent="0.25">
      <c r="A387" s="31">
        <v>55420</v>
      </c>
      <c r="B387" s="17" t="s">
        <v>53</v>
      </c>
      <c r="C387" s="17" t="str">
        <f>IFERROR(INDEX(Cadastro!$C$5:$C$243,$AB387),"NÃO INFORMADO")</f>
        <v>MEC</v>
      </c>
      <c r="D387" s="17" t="str">
        <f>IFERROR(INDEX(Cadastro!$D$5:$D$243,$AB387),"")</f>
        <v>B</v>
      </c>
      <c r="E387" s="17" t="str">
        <f>IFERROR(INDEX(Cadastro!$G$5:$G$243,$AB387),"")</f>
        <v>B</v>
      </c>
      <c r="F387" s="29">
        <v>46321</v>
      </c>
      <c r="G387" s="32" t="str">
        <f t="shared" si="36"/>
        <v>seg</v>
      </c>
      <c r="H387" s="31" t="str">
        <f>IF($L387=0,"",_xlfn.MINIFS(Dados!$Q:$Q,Dados!$A:$A,$A387,Dados!$S:$S,$F387))</f>
        <v/>
      </c>
      <c r="I387" s="31" t="str">
        <f>IF($H387="","",_xlfn.MAXIFS(Dados!$R:$R,Dados!$A:$A,$A387,Dados!$S:$S,$F387))</f>
        <v/>
      </c>
      <c r="J387" s="32" t="str">
        <f>IF($D387&lt;&gt;"Folguista","",IFERROR(INDEX(Parâmetros!$D$52:$G$52,1,MIN(4,MAX(1,$W387))),""))</f>
        <v/>
      </c>
      <c r="K387" s="32" t="str">
        <f>IF(OR($AC387&lt;&gt;"",$Y387="Folga",$Y387="Folga trabalhada",$Y387="Férias (cadastro)",$Y387="Férias / afastamento",$Y387="Indeterminado (início da série)"),"",IF(OR($D387="6x1",$D387="FF 6x1"),IF(OR(WEEKDAY($F387,2)=6,WEEKDAY($F387,2)=7),"6x1 sáb/dom","6x1"),IF($D387="5x2","5x2",IF($H387="",IF($D387="Folguista",$J387,$E387),IF(OR($H387&gt;=Parâmetros!$E$18,$H387&lt;Parâmetros!$E$19),"C",IF($H387&lt;Parâmetros!$E$20,"A","B"))))))</f>
        <v>B</v>
      </c>
      <c r="L387" s="30">
        <f>SUMIFS(Dados!$E:$E,Dados!$A:$A,$A387,Dados!$S:$S,$F387)</f>
        <v>0</v>
      </c>
      <c r="M387" s="30">
        <f>IFERROR(INDEX(Parâmetros!$E$6:$E$11,MATCH($K387,Parâmetros!$A$6:$A$11,0)),"")</f>
        <v>7.67</v>
      </c>
      <c r="N387" s="33">
        <f t="shared" si="37"/>
        <v>0</v>
      </c>
      <c r="O387" s="33">
        <f>Parâmetros!$E$13</f>
        <v>0.8</v>
      </c>
      <c r="P387" s="32" t="str">
        <f>IF(OR($M387="",$F387&gt;Parâmetros!$E$14),"Não","Sim")</f>
        <v>Não</v>
      </c>
      <c r="Q387" s="32" t="str">
        <f t="shared" si="38"/>
        <v/>
      </c>
      <c r="R387" s="32" t="str">
        <f t="shared" si="39"/>
        <v/>
      </c>
      <c r="S387" s="30" t="str">
        <f t="shared" si="40"/>
        <v/>
      </c>
      <c r="T387" s="32" t="str">
        <f>IF($Q387&lt;&gt;"Sim","",IF($N387&gt;Parâmetros!$E$15,"Sim","Não"))</f>
        <v/>
      </c>
      <c r="U387" s="17" t="str">
        <f t="shared" si="41"/>
        <v>Fora da apuração</v>
      </c>
      <c r="V387" s="17" t="str">
        <f>IF($AC387&lt;&gt;"",IF($L387&gt;0,"ATENÇÃO · apontou em dia de "&amp;LOWER($AC387)&amp;" cadastrado","Exceção cadastrada · "&amp;$AC387)&amp;IF($AD387="",""," · "&amp;$AD387),IF($E387="Férias",IF($L387&gt;0,"ATENÇÃO · apontou estando de férias no cadastro","Férias no cadastro"),IF($Y387="Férias / afastamento","Afastamento · "&amp;($Z387+$AA387-1)&amp;" dias seguidos sem apontamento",IF($Y387="Folga trabalhada","ATENÇÃO · apontou em dia de folga da escala 5x2",IF($Y387="Folga",IF(AND($D387="5x2",OR(WEEKDAY($F387,2)=6,WEEKDAY($F387,2)=7)),"Folga de fim de semana da escala 5x2",IF(AND(OR($D387="6x1",$D387="FF 6x1"),WEEKDAY($F387,2)=6,FALSE()),"Folga de fim de semana · apontou no domingo anterior",IF(AND(OR($D387="6x1",$D387="FF 6x1"),WEEKDAY($F387,2)=7,AND($A387=$A386,$L386&gt;0)),"Folga de fim de semana · apontou no sábado",IF(AND(OR($D387="6x1",$D387="FF 6x1"),OR(WEEKDAY($F387,2)=6,WEEKDAY($F387,2)=7)),"Folga de fim de semana · sem apontamento no sábado nem no domingo","Folga prevista pelo ciclo")))),IF($Y387="Indeterminado (início da série)","Sem histórico anterior — informe o dia do ciclo no Cadastro",IF($Y387="Falta de registro",IF(OR(OR($D387="6x1",$D387="FF 6x1"),$D387="5x2"),"FALTA DE REGISTRO · dia útil da escala "&amp;$E387,"FALTA DE REGISTRO · dia "&amp;$W387&amp;" de "&amp;IFERROR(INDEX(Parâmetros!$B$39:$B$48,MATCH($E387,Parâmetros!$A$39:$A$48,0)),99)&amp;" do ciclo"),IF(OR($D387="6x1",$D387="FF 6x1"),IF(OR(AND(WEEKDAY($F387,2)=6,AND($A387=$A388,$L388&gt;0)),AND(WEEKDAY($F387,2)=7,AND($A387=$A386,$L386&gt;0))),"ATENÇÃO · apontou sábado e domingo no mesmo fim de semana",IF(OR(WEEKDAY($F387,2)=6,WEEKDAY($F387,2)=7),"Jornada de fim de semana do 6x1",IF(OR($H387&gt;=Parâmetros!$E$20,$H387&lt;Parâmetros!$E$19),"ATENÇÃO · 6x1 apontou fora do horário diurno","Jornada fixa do 6x1"))),IF($D387="5x2","Jornada fixa do 5x2",IF($D387="Folguista",IF($J387=$K387,"Evidência confirma sequência","DIVERGE · sequência "&amp;$J387&amp;" × evidência "&amp;$K387),IF($K387=$E387,"Evidência confirma cadastro","DIVERGE · cadastro "&amp;$E387&amp;" × evidência "&amp;$K387)))))))))))</f>
        <v>FALTA DE REGISTRO · dia 4 de 5 do ciclo</v>
      </c>
      <c r="W387" s="34">
        <f>IF(OR(OR($D387="6x1",$D387="FF 6x1"),$D387="5x2"),"",IF($AB387&lt;&gt;$AB386,IF(IFERROR(INDEX(Cadastro!$F$5:$F$243,$AB387),"")="",IF($L387&gt;0,1,0),IF(IFERROR(INDEX(Cadastro!$F$5:$F$243,$AB387),"")&lt;=IFERROR(INDEX(Parâmetros!$B$39:$B$48,MATCH($E387,Parâmetros!$A$39:$A$48,0)),99),IFERROR(INDEX(Cadastro!$F$5:$F$243,$AB387),""),0)),IF($L387&gt;0,IF(N($X386)&gt;0,1,N($W386)+1),IF(AND($L387=0,OR(N($W386)&gt;=IFERROR(INDEX(Parâmetros!$B$39:$B$48,MATCH($E387,Parâmetros!$A$39:$A$48,0)),99),AND(N($X386)&gt;0,N($X386)&lt;IFERROR(INDEX(Parâmetros!$C$39:$C$48,MATCH($E387,Parâmetros!$A$39:$A$48,0)),0)))),0,N($W386)+1))))</f>
        <v>4</v>
      </c>
      <c r="X387" s="34">
        <f>IF(OR(OR($D387="6x1",$D387="FF 6x1"),$D387="5x2"),"",IF($AB387&lt;&gt;$AB386,IF(IFERROR(INDEX(Cadastro!$F$5:$F$243,$AB387),"")="",0,IF(IFERROR(INDEX(Cadastro!$F$5:$F$243,$AB387),"")&gt;IFERROR(INDEX(Parâmetros!$B$39:$B$48,MATCH($E387,Parâmetros!$A$39:$A$48,0)),99),IFERROR(INDEX(Cadastro!$F$5:$F$243,$AB387),"")-IFERROR(INDEX(Parâmetros!$B$39:$B$48,MATCH($E387,Parâmetros!$A$39:$A$48,0)),99),0)),IF(AND($L387=0,OR(N($W386)&gt;=IFERROR(INDEX(Parâmetros!$B$39:$B$48,MATCH($E387,Parâmetros!$A$39:$A$48,0)),99),AND(N($X386)&gt;0,N($X386)&lt;IFERROR(INDEX(Parâmetros!$C$39:$C$48,MATCH($E387,Parâmetros!$A$39:$A$48,0)),0)))),N($X386)+1,0)))</f>
        <v>0</v>
      </c>
      <c r="Y387" t="str">
        <f>IF($AC387&lt;&gt;"",IF($L387&gt;0,$AC387&amp;" · com apontamento",$AC387),IF($E387="Férias",IF($L387&gt;0,"Férias · com apontamento","Férias (cadastro)"),IF(($Z387+$AA387-1)&gt;Parâmetros!$E$16,"Férias / afastamento",IF(AND($D387="5x2",OR(WEEKDAY($F387,2)=6,WEEKDAY($F387,2)=7)),IF($L387&gt;0,"Folga trabalhada","Folga"),IF($L387&gt;0,"Trabalhado",IF(OR(OR($D387="6x1",$D387="FF 6x1"),$D387="5x2"),IF(AND(OR($D387="6x1",$D387="FF 6x1"),OR(WEEKDAY($F387,2)=6,WEEKDAY($F387,2)=7)),"Folga","Falta de registro"),IF(AND($AB387&lt;&gt;$AB386,IFERROR(INDEX(Cadastro!$F$5:$F$243,$AB387),"")=""),"Indeterminado (início da série)",IF($X387&gt;0,"Folga","Falta de registro"))))))))</f>
        <v>Falta de registro</v>
      </c>
      <c r="Z387" s="34">
        <f>IF(OR($L387&gt;0,$F387&gt;Parâmetros!$E$14),0,IF($A387&lt;&gt;$A386,1,N($Z386)+1))</f>
        <v>0</v>
      </c>
      <c r="AA387" s="34">
        <f>IF(OR($L387&gt;0,$F387&gt;Parâmetros!$E$14),0,IF(OR($A387&lt;&gt;$A388,$F388&gt;Parâmetros!$E$14),1,N($AA388)+1))</f>
        <v>0</v>
      </c>
      <c r="AB387" s="31">
        <f>IFERROR(MATCH($A387&amp;"|"&amp;TEXT(_xlfn.MAXIFS(Cadastro!$E$5:$E$243,Cadastro!$A$5:$A$243,$A387,Cadastro!$E$5:$E$243,"&lt;="&amp;$F387),"yyyymmdd"),Cadastro!$I$5:$I$243,0),"")</f>
        <v>49</v>
      </c>
      <c r="AC387" t="str">
        <f>IFERROR(_xlfn.SINGLE(INDEX(Exceções!$D$5:$D$203,MATCH($A387&amp;"|"&amp;$F387,Exceções!$F$5:$F$203,0))),"")</f>
        <v/>
      </c>
      <c r="AD387" t="str">
        <f>IF($AC387="","",IFERROR(_xlfn.SINGLE(INDEX(Exceções!$E$5:$E$203,MATCH($A387&amp;"|"&amp;$F387,Exceções!$F$5:$F$203,0))),""))</f>
        <v/>
      </c>
    </row>
    <row r="388" spans="1:30" ht="15" hidden="1" customHeight="1" x14ac:dyDescent="0.25">
      <c r="A388" s="31">
        <v>55420</v>
      </c>
      <c r="B388" s="17" t="s">
        <v>53</v>
      </c>
      <c r="C388" s="17" t="str">
        <f>IFERROR(INDEX(Cadastro!$C$5:$C$243,$AB388),"NÃO INFORMADO")</f>
        <v>MEC</v>
      </c>
      <c r="D388" s="17" t="str">
        <f>IFERROR(INDEX(Cadastro!$D$5:$D$243,$AB388),"")</f>
        <v>B</v>
      </c>
      <c r="E388" s="17" t="str">
        <f>IFERROR(INDEX(Cadastro!$G$5:$G$243,$AB388),"")</f>
        <v>B</v>
      </c>
      <c r="F388" s="29">
        <v>46322</v>
      </c>
      <c r="G388" s="32" t="str">
        <f t="shared" si="36"/>
        <v>ter</v>
      </c>
      <c r="H388" s="31" t="str">
        <f>IF($L388=0,"",_xlfn.MINIFS(Dados!$Q:$Q,Dados!$A:$A,$A388,Dados!$S:$S,$F388))</f>
        <v/>
      </c>
      <c r="I388" s="31" t="str">
        <f>IF($H388="","",_xlfn.MAXIFS(Dados!$R:$R,Dados!$A:$A,$A388,Dados!$S:$S,$F388))</f>
        <v/>
      </c>
      <c r="J388" s="32" t="str">
        <f>IF($D388&lt;&gt;"Folguista","",IFERROR(INDEX(Parâmetros!$D$52:$G$52,1,MIN(4,MAX(1,$W388))),""))</f>
        <v/>
      </c>
      <c r="K388" s="32" t="str">
        <f>IF(OR($AC388&lt;&gt;"",$Y388="Folga",$Y388="Folga trabalhada",$Y388="Férias (cadastro)",$Y388="Férias / afastamento",$Y388="Indeterminado (início da série)"),"",IF(OR($D388="6x1",$D388="FF 6x1"),IF(OR(WEEKDAY($F388,2)=6,WEEKDAY($F388,2)=7),"6x1 sáb/dom","6x1"),IF($D388="5x2","5x2",IF($H388="",IF($D388="Folguista",$J388,$E388),IF(OR($H388&gt;=Parâmetros!$E$18,$H388&lt;Parâmetros!$E$19),"C",IF($H388&lt;Parâmetros!$E$20,"A","B"))))))</f>
        <v>B</v>
      </c>
      <c r="L388" s="30">
        <f>SUMIFS(Dados!$E:$E,Dados!$A:$A,$A388,Dados!$S:$S,$F388)</f>
        <v>0</v>
      </c>
      <c r="M388" s="30">
        <f>IFERROR(INDEX(Parâmetros!$E$6:$E$11,MATCH($K388,Parâmetros!$A$6:$A$11,0)),"")</f>
        <v>7.67</v>
      </c>
      <c r="N388" s="33">
        <f t="shared" si="37"/>
        <v>0</v>
      </c>
      <c r="O388" s="33">
        <f>Parâmetros!$E$13</f>
        <v>0.8</v>
      </c>
      <c r="P388" s="32" t="str">
        <f>IF(OR($M388="",$F388&gt;Parâmetros!$E$14),"Não","Sim")</f>
        <v>Não</v>
      </c>
      <c r="Q388" s="32" t="str">
        <f t="shared" si="38"/>
        <v/>
      </c>
      <c r="R388" s="32" t="str">
        <f t="shared" si="39"/>
        <v/>
      </c>
      <c r="S388" s="30" t="str">
        <f t="shared" si="40"/>
        <v/>
      </c>
      <c r="T388" s="32" t="str">
        <f>IF($Q388&lt;&gt;"Sim","",IF($N388&gt;Parâmetros!$E$15,"Sim","Não"))</f>
        <v/>
      </c>
      <c r="U388" s="17" t="str">
        <f t="shared" si="41"/>
        <v>Fora da apuração</v>
      </c>
      <c r="V388" s="17" t="str">
        <f>IF($AC388&lt;&gt;"",IF($L388&gt;0,"ATENÇÃO · apontou em dia de "&amp;LOWER($AC388)&amp;" cadastrado","Exceção cadastrada · "&amp;$AC388)&amp;IF($AD388="",""," · "&amp;$AD388),IF($E388="Férias",IF($L388&gt;0,"ATENÇÃO · apontou estando de férias no cadastro","Férias no cadastro"),IF($Y388="Férias / afastamento","Afastamento · "&amp;($Z388+$AA388-1)&amp;" dias seguidos sem apontamento",IF($Y388="Folga trabalhada","ATENÇÃO · apontou em dia de folga da escala 5x2",IF($Y388="Folga",IF(AND($D388="5x2",OR(WEEKDAY($F388,2)=6,WEEKDAY($F388,2)=7)),"Folga de fim de semana da escala 5x2",IF(AND(OR($D388="6x1",$D388="FF 6x1"),WEEKDAY($F388,2)=6,FALSE()),"Folga de fim de semana · apontou no domingo anterior",IF(AND(OR($D388="6x1",$D388="FF 6x1"),WEEKDAY($F388,2)=7,AND($A388=$A387,$L387&gt;0)),"Folga de fim de semana · apontou no sábado",IF(AND(OR($D388="6x1",$D388="FF 6x1"),OR(WEEKDAY($F388,2)=6,WEEKDAY($F388,2)=7)),"Folga de fim de semana · sem apontamento no sábado nem no domingo","Folga prevista pelo ciclo")))),IF($Y388="Indeterminado (início da série)","Sem histórico anterior — informe o dia do ciclo no Cadastro",IF($Y388="Falta de registro",IF(OR(OR($D388="6x1",$D388="FF 6x1"),$D388="5x2"),"FALTA DE REGISTRO · dia útil da escala "&amp;$E388,"FALTA DE REGISTRO · dia "&amp;$W388&amp;" de "&amp;IFERROR(INDEX(Parâmetros!$B$39:$B$48,MATCH($E388,Parâmetros!$A$39:$A$48,0)),99)&amp;" do ciclo"),IF(OR($D388="6x1",$D388="FF 6x1"),IF(OR(AND(WEEKDAY($F388,2)=6,AND($A388=$A389,$L389&gt;0)),AND(WEEKDAY($F388,2)=7,AND($A388=$A387,$L387&gt;0))),"ATENÇÃO · apontou sábado e domingo no mesmo fim de semana",IF(OR(WEEKDAY($F388,2)=6,WEEKDAY($F388,2)=7),"Jornada de fim de semana do 6x1",IF(OR($H388&gt;=Parâmetros!$E$20,$H388&lt;Parâmetros!$E$19),"ATENÇÃO · 6x1 apontou fora do horário diurno","Jornada fixa do 6x1"))),IF($D388="5x2","Jornada fixa do 5x2",IF($D388="Folguista",IF($J388=$K388,"Evidência confirma sequência","DIVERGE · sequência "&amp;$J388&amp;" × evidência "&amp;$K388),IF($K388=$E388,"Evidência confirma cadastro","DIVERGE · cadastro "&amp;$E388&amp;" × evidência "&amp;$K388)))))))))))</f>
        <v>FALTA DE REGISTRO · dia 5 de 5 do ciclo</v>
      </c>
      <c r="W388" s="34">
        <f>IF(OR(OR($D388="6x1",$D388="FF 6x1"),$D388="5x2"),"",IF($AB388&lt;&gt;$AB387,IF(IFERROR(INDEX(Cadastro!$F$5:$F$243,$AB388),"")="",IF($L388&gt;0,1,0),IF(IFERROR(INDEX(Cadastro!$F$5:$F$243,$AB388),"")&lt;=IFERROR(INDEX(Parâmetros!$B$39:$B$48,MATCH($E388,Parâmetros!$A$39:$A$48,0)),99),IFERROR(INDEX(Cadastro!$F$5:$F$243,$AB388),""),0)),IF($L388&gt;0,IF(N($X387)&gt;0,1,N($W387)+1),IF(AND($L388=0,OR(N($W387)&gt;=IFERROR(INDEX(Parâmetros!$B$39:$B$48,MATCH($E388,Parâmetros!$A$39:$A$48,0)),99),AND(N($X387)&gt;0,N($X387)&lt;IFERROR(INDEX(Parâmetros!$C$39:$C$48,MATCH($E388,Parâmetros!$A$39:$A$48,0)),0)))),0,N($W387)+1))))</f>
        <v>5</v>
      </c>
      <c r="X388" s="34">
        <f>IF(OR(OR($D388="6x1",$D388="FF 6x1"),$D388="5x2"),"",IF($AB388&lt;&gt;$AB387,IF(IFERROR(INDEX(Cadastro!$F$5:$F$243,$AB388),"")="",0,IF(IFERROR(INDEX(Cadastro!$F$5:$F$243,$AB388),"")&gt;IFERROR(INDEX(Parâmetros!$B$39:$B$48,MATCH($E388,Parâmetros!$A$39:$A$48,0)),99),IFERROR(INDEX(Cadastro!$F$5:$F$243,$AB388),"")-IFERROR(INDEX(Parâmetros!$B$39:$B$48,MATCH($E388,Parâmetros!$A$39:$A$48,0)),99),0)),IF(AND($L388=0,OR(N($W387)&gt;=IFERROR(INDEX(Parâmetros!$B$39:$B$48,MATCH($E388,Parâmetros!$A$39:$A$48,0)),99),AND(N($X387)&gt;0,N($X387)&lt;IFERROR(INDEX(Parâmetros!$C$39:$C$48,MATCH($E388,Parâmetros!$A$39:$A$48,0)),0)))),N($X387)+1,0)))</f>
        <v>0</v>
      </c>
      <c r="Y388" t="str">
        <f>IF($AC388&lt;&gt;"",IF($L388&gt;0,$AC388&amp;" · com apontamento",$AC388),IF($E388="Férias",IF($L388&gt;0,"Férias · com apontamento","Férias (cadastro)"),IF(($Z388+$AA388-1)&gt;Parâmetros!$E$16,"Férias / afastamento",IF(AND($D388="5x2",OR(WEEKDAY($F388,2)=6,WEEKDAY($F388,2)=7)),IF($L388&gt;0,"Folga trabalhada","Folga"),IF($L388&gt;0,"Trabalhado",IF(OR(OR($D388="6x1",$D388="FF 6x1"),$D388="5x2"),IF(AND(OR($D388="6x1",$D388="FF 6x1"),OR(WEEKDAY($F388,2)=6,WEEKDAY($F388,2)=7)),"Folga","Falta de registro"),IF(AND($AB388&lt;&gt;$AB387,IFERROR(INDEX(Cadastro!$F$5:$F$243,$AB388),"")=""),"Indeterminado (início da série)",IF($X388&gt;0,"Folga","Falta de registro"))))))))</f>
        <v>Falta de registro</v>
      </c>
      <c r="Z388" s="34">
        <f>IF(OR($L388&gt;0,$F388&gt;Parâmetros!$E$14),0,IF($A388&lt;&gt;$A387,1,N($Z387)+1))</f>
        <v>0</v>
      </c>
      <c r="AA388" s="34">
        <f>IF(OR($L388&gt;0,$F388&gt;Parâmetros!$E$14),0,IF(OR($A388&lt;&gt;$A389,$F389&gt;Parâmetros!$E$14),1,N($AA389)+1))</f>
        <v>0</v>
      </c>
      <c r="AB388" s="31">
        <f>IFERROR(MATCH($A388&amp;"|"&amp;TEXT(_xlfn.MAXIFS(Cadastro!$E$5:$E$243,Cadastro!$A$5:$A$243,$A388,Cadastro!$E$5:$E$243,"&lt;="&amp;$F388),"yyyymmdd"),Cadastro!$I$5:$I$243,0),"")</f>
        <v>49</v>
      </c>
      <c r="AC388" t="str">
        <f>IFERROR(_xlfn.SINGLE(INDEX(Exceções!$D$5:$D$203,MATCH($A388&amp;"|"&amp;$F388,Exceções!$F$5:$F$203,0))),"")</f>
        <v/>
      </c>
      <c r="AD388" t="str">
        <f>IF($AC388="","",IFERROR(_xlfn.SINGLE(INDEX(Exceções!$E$5:$E$203,MATCH($A388&amp;"|"&amp;$F388,Exceções!$F$5:$F$203,0))),""))</f>
        <v/>
      </c>
    </row>
    <row r="389" spans="1:30" ht="15" hidden="1" customHeight="1" x14ac:dyDescent="0.25">
      <c r="A389" s="31">
        <v>55420</v>
      </c>
      <c r="B389" s="17" t="s">
        <v>53</v>
      </c>
      <c r="C389" s="17" t="str">
        <f>IFERROR(INDEX(Cadastro!$C$5:$C$243,$AB389),"NÃO INFORMADO")</f>
        <v>MEC</v>
      </c>
      <c r="D389" s="17" t="str">
        <f>IFERROR(INDEX(Cadastro!$D$5:$D$243,$AB389),"")</f>
        <v>B</v>
      </c>
      <c r="E389" s="17" t="str">
        <f>IFERROR(INDEX(Cadastro!$G$5:$G$243,$AB389),"")</f>
        <v>B</v>
      </c>
      <c r="F389" s="29">
        <v>46323</v>
      </c>
      <c r="G389" s="32" t="str">
        <f t="shared" si="36"/>
        <v>qua</v>
      </c>
      <c r="H389" s="31" t="str">
        <f>IF($L389=0,"",_xlfn.MINIFS(Dados!$Q:$Q,Dados!$A:$A,$A389,Dados!$S:$S,$F389))</f>
        <v/>
      </c>
      <c r="I389" s="31" t="str">
        <f>IF($H389="","",_xlfn.MAXIFS(Dados!$R:$R,Dados!$A:$A,$A389,Dados!$S:$S,$F389))</f>
        <v/>
      </c>
      <c r="J389" s="32" t="str">
        <f>IF($D389&lt;&gt;"Folguista","",IFERROR(INDEX(Parâmetros!$D$52:$G$52,1,MIN(4,MAX(1,$W389))),""))</f>
        <v/>
      </c>
      <c r="K389" s="32" t="str">
        <f>IF(OR($AC389&lt;&gt;"",$Y389="Folga",$Y389="Folga trabalhada",$Y389="Férias (cadastro)",$Y389="Férias / afastamento",$Y389="Indeterminado (início da série)"),"",IF(OR($D389="6x1",$D389="FF 6x1"),IF(OR(WEEKDAY($F389,2)=6,WEEKDAY($F389,2)=7),"6x1 sáb/dom","6x1"),IF($D389="5x2","5x2",IF($H389="",IF($D389="Folguista",$J389,$E389),IF(OR($H389&gt;=Parâmetros!$E$18,$H389&lt;Parâmetros!$E$19),"C",IF($H389&lt;Parâmetros!$E$20,"A","B"))))))</f>
        <v/>
      </c>
      <c r="L389" s="30">
        <f>SUMIFS(Dados!$E:$E,Dados!$A:$A,$A389,Dados!$S:$S,$F389)</f>
        <v>0</v>
      </c>
      <c r="M389" s="30" t="str">
        <f>IFERROR(INDEX(Parâmetros!$E$6:$E$11,MATCH($K389,Parâmetros!$A$6:$A$11,0)),"")</f>
        <v/>
      </c>
      <c r="N389" s="33" t="str">
        <f t="shared" si="37"/>
        <v/>
      </c>
      <c r="O389" s="33">
        <f>Parâmetros!$E$13</f>
        <v>0.8</v>
      </c>
      <c r="P389" s="32" t="str">
        <f>IF(OR($M389="",$F389&gt;Parâmetros!$E$14),"Não","Sim")</f>
        <v>Não</v>
      </c>
      <c r="Q389" s="32" t="str">
        <f t="shared" si="38"/>
        <v/>
      </c>
      <c r="R389" s="32" t="str">
        <f t="shared" si="39"/>
        <v/>
      </c>
      <c r="S389" s="30" t="str">
        <f t="shared" si="40"/>
        <v/>
      </c>
      <c r="T389" s="32" t="str">
        <f>IF($Q389&lt;&gt;"Sim","",IF($N389&gt;Parâmetros!$E$15,"Sim","Não"))</f>
        <v/>
      </c>
      <c r="U389" s="17" t="str">
        <f t="shared" si="41"/>
        <v>Folga</v>
      </c>
      <c r="V389" s="17" t="str">
        <f>IF($AC389&lt;&gt;"",IF($L389&gt;0,"ATENÇÃO · apontou em dia de "&amp;LOWER($AC389)&amp;" cadastrado","Exceção cadastrada · "&amp;$AC389)&amp;IF($AD389="",""," · "&amp;$AD389),IF($E389="Férias",IF($L389&gt;0,"ATENÇÃO · apontou estando de férias no cadastro","Férias no cadastro"),IF($Y389="Férias / afastamento","Afastamento · "&amp;($Z389+$AA389-1)&amp;" dias seguidos sem apontamento",IF($Y389="Folga trabalhada","ATENÇÃO · apontou em dia de folga da escala 5x2",IF($Y389="Folga",IF(AND($D389="5x2",OR(WEEKDAY($F389,2)=6,WEEKDAY($F389,2)=7)),"Folga de fim de semana da escala 5x2",IF(AND(OR($D389="6x1",$D389="FF 6x1"),WEEKDAY($F389,2)=6,FALSE()),"Folga de fim de semana · apontou no domingo anterior",IF(AND(OR($D389="6x1",$D389="FF 6x1"),WEEKDAY($F389,2)=7,AND($A389=$A388,$L388&gt;0)),"Folga de fim de semana · apontou no sábado",IF(AND(OR($D389="6x1",$D389="FF 6x1"),OR(WEEKDAY($F389,2)=6,WEEKDAY($F389,2)=7)),"Folga de fim de semana · sem apontamento no sábado nem no domingo","Folga prevista pelo ciclo")))),IF($Y389="Indeterminado (início da série)","Sem histórico anterior — informe o dia do ciclo no Cadastro",IF($Y389="Falta de registro",IF(OR(OR($D389="6x1",$D389="FF 6x1"),$D389="5x2"),"FALTA DE REGISTRO · dia útil da escala "&amp;$E389,"FALTA DE REGISTRO · dia "&amp;$W389&amp;" de "&amp;IFERROR(INDEX(Parâmetros!$B$39:$B$48,MATCH($E389,Parâmetros!$A$39:$A$48,0)),99)&amp;" do ciclo"),IF(OR($D389="6x1",$D389="FF 6x1"),IF(OR(AND(WEEKDAY($F389,2)=6,AND($A389=$A390,$L390&gt;0)),AND(WEEKDAY($F389,2)=7,AND($A389=$A388,$L388&gt;0))),"ATENÇÃO · apontou sábado e domingo no mesmo fim de semana",IF(OR(WEEKDAY($F389,2)=6,WEEKDAY($F389,2)=7),"Jornada de fim de semana do 6x1",IF(OR($H389&gt;=Parâmetros!$E$20,$H389&lt;Parâmetros!$E$19),"ATENÇÃO · 6x1 apontou fora do horário diurno","Jornada fixa do 6x1"))),IF($D389="5x2","Jornada fixa do 5x2",IF($D389="Folguista",IF($J389=$K389,"Evidência confirma sequência","DIVERGE · sequência "&amp;$J389&amp;" × evidência "&amp;$K389),IF($K389=$E389,"Evidência confirma cadastro","DIVERGE · cadastro "&amp;$E389&amp;" × evidência "&amp;$K389)))))))))))</f>
        <v>Folga prevista pelo ciclo</v>
      </c>
      <c r="W389" s="34">
        <f>IF(OR(OR($D389="6x1",$D389="FF 6x1"),$D389="5x2"),"",IF($AB389&lt;&gt;$AB388,IF(IFERROR(INDEX(Cadastro!$F$5:$F$243,$AB389),"")="",IF($L389&gt;0,1,0),IF(IFERROR(INDEX(Cadastro!$F$5:$F$243,$AB389),"")&lt;=IFERROR(INDEX(Parâmetros!$B$39:$B$48,MATCH($E389,Parâmetros!$A$39:$A$48,0)),99),IFERROR(INDEX(Cadastro!$F$5:$F$243,$AB389),""),0)),IF($L389&gt;0,IF(N($X388)&gt;0,1,N($W388)+1),IF(AND($L389=0,OR(N($W388)&gt;=IFERROR(INDEX(Parâmetros!$B$39:$B$48,MATCH($E389,Parâmetros!$A$39:$A$48,0)),99),AND(N($X388)&gt;0,N($X388)&lt;IFERROR(INDEX(Parâmetros!$C$39:$C$48,MATCH($E389,Parâmetros!$A$39:$A$48,0)),0)))),0,N($W388)+1))))</f>
        <v>0</v>
      </c>
      <c r="X389" s="34">
        <f>IF(OR(OR($D389="6x1",$D389="FF 6x1"),$D389="5x2"),"",IF($AB389&lt;&gt;$AB388,IF(IFERROR(INDEX(Cadastro!$F$5:$F$243,$AB389),"")="",0,IF(IFERROR(INDEX(Cadastro!$F$5:$F$243,$AB389),"")&gt;IFERROR(INDEX(Parâmetros!$B$39:$B$48,MATCH($E389,Parâmetros!$A$39:$A$48,0)),99),IFERROR(INDEX(Cadastro!$F$5:$F$243,$AB389),"")-IFERROR(INDEX(Parâmetros!$B$39:$B$48,MATCH($E389,Parâmetros!$A$39:$A$48,0)),99),0)),IF(AND($L389=0,OR(N($W388)&gt;=IFERROR(INDEX(Parâmetros!$B$39:$B$48,MATCH($E389,Parâmetros!$A$39:$A$48,0)),99),AND(N($X388)&gt;0,N($X388)&lt;IFERROR(INDEX(Parâmetros!$C$39:$C$48,MATCH($E389,Parâmetros!$A$39:$A$48,0)),0)))),N($X388)+1,0)))</f>
        <v>1</v>
      </c>
      <c r="Y389" t="str">
        <f>IF($AC389&lt;&gt;"",IF($L389&gt;0,$AC389&amp;" · com apontamento",$AC389),IF($E389="Férias",IF($L389&gt;0,"Férias · com apontamento","Férias (cadastro)"),IF(($Z389+$AA389-1)&gt;Parâmetros!$E$16,"Férias / afastamento",IF(AND($D389="5x2",OR(WEEKDAY($F389,2)=6,WEEKDAY($F389,2)=7)),IF($L389&gt;0,"Folga trabalhada","Folga"),IF($L389&gt;0,"Trabalhado",IF(OR(OR($D389="6x1",$D389="FF 6x1"),$D389="5x2"),IF(AND(OR($D389="6x1",$D389="FF 6x1"),OR(WEEKDAY($F389,2)=6,WEEKDAY($F389,2)=7)),"Folga","Falta de registro"),IF(AND($AB389&lt;&gt;$AB388,IFERROR(INDEX(Cadastro!$F$5:$F$243,$AB389),"")=""),"Indeterminado (início da série)",IF($X389&gt;0,"Folga","Falta de registro"))))))))</f>
        <v>Folga</v>
      </c>
      <c r="Z389" s="34">
        <f>IF(OR($L389&gt;0,$F389&gt;Parâmetros!$E$14),0,IF($A389&lt;&gt;$A388,1,N($Z388)+1))</f>
        <v>0</v>
      </c>
      <c r="AA389" s="34">
        <f>IF(OR($L389&gt;0,$F389&gt;Parâmetros!$E$14),0,IF(OR($A389&lt;&gt;$A390,$F390&gt;Parâmetros!$E$14),1,N($AA390)+1))</f>
        <v>0</v>
      </c>
      <c r="AB389" s="31">
        <f>IFERROR(MATCH($A389&amp;"|"&amp;TEXT(_xlfn.MAXIFS(Cadastro!$E$5:$E$243,Cadastro!$A$5:$A$243,$A389,Cadastro!$E$5:$E$243,"&lt;="&amp;$F389),"yyyymmdd"),Cadastro!$I$5:$I$243,0),"")</f>
        <v>49</v>
      </c>
      <c r="AC389" t="str">
        <f>IFERROR(_xlfn.SINGLE(INDEX(Exceções!$D$5:$D$203,MATCH($A389&amp;"|"&amp;$F389,Exceções!$F$5:$F$203,0))),"")</f>
        <v/>
      </c>
      <c r="AD389" t="str">
        <f>IF($AC389="","",IFERROR(_xlfn.SINGLE(INDEX(Exceções!$E$5:$E$203,MATCH($A389&amp;"|"&amp;$F389,Exceções!$F$5:$F$203,0))),""))</f>
        <v/>
      </c>
    </row>
    <row r="390" spans="1:30" ht="15" hidden="1" customHeight="1" x14ac:dyDescent="0.25">
      <c r="A390" s="31">
        <v>55420</v>
      </c>
      <c r="B390" s="17" t="s">
        <v>53</v>
      </c>
      <c r="C390" s="17" t="str">
        <f>IFERROR(INDEX(Cadastro!$C$5:$C$243,$AB390),"NÃO INFORMADO")</f>
        <v>MEC</v>
      </c>
      <c r="D390" s="17" t="str">
        <f>IFERROR(INDEX(Cadastro!$D$5:$D$243,$AB390),"")</f>
        <v>B</v>
      </c>
      <c r="E390" s="17" t="str">
        <f>IFERROR(INDEX(Cadastro!$G$5:$G$243,$AB390),"")</f>
        <v>B</v>
      </c>
      <c r="F390" s="29">
        <v>46324</v>
      </c>
      <c r="G390" s="32" t="str">
        <f t="shared" si="36"/>
        <v>qui</v>
      </c>
      <c r="H390" s="31" t="str">
        <f>IF($L390=0,"",_xlfn.MINIFS(Dados!$Q:$Q,Dados!$A:$A,$A390,Dados!$S:$S,$F390))</f>
        <v/>
      </c>
      <c r="I390" s="31" t="str">
        <f>IF($H390="","",_xlfn.MAXIFS(Dados!$R:$R,Dados!$A:$A,$A390,Dados!$S:$S,$F390))</f>
        <v/>
      </c>
      <c r="J390" s="32" t="str">
        <f>IF($D390&lt;&gt;"Folguista","",IFERROR(INDEX(Parâmetros!$D$52:$G$52,1,MIN(4,MAX(1,$W390))),""))</f>
        <v/>
      </c>
      <c r="K390" s="32" t="str">
        <f>IF(OR($AC390&lt;&gt;"",$Y390="Folga",$Y390="Folga trabalhada",$Y390="Férias (cadastro)",$Y390="Férias / afastamento",$Y390="Indeterminado (início da série)"),"",IF(OR($D390="6x1",$D390="FF 6x1"),IF(OR(WEEKDAY($F390,2)=6,WEEKDAY($F390,2)=7),"6x1 sáb/dom","6x1"),IF($D390="5x2","5x2",IF($H390="",IF($D390="Folguista",$J390,$E390),IF(OR($H390&gt;=Parâmetros!$E$18,$H390&lt;Parâmetros!$E$19),"C",IF($H390&lt;Parâmetros!$E$20,"A","B"))))))</f>
        <v>B</v>
      </c>
      <c r="L390" s="30">
        <f>SUMIFS(Dados!$E:$E,Dados!$A:$A,$A390,Dados!$S:$S,$F390)</f>
        <v>0</v>
      </c>
      <c r="M390" s="30">
        <f>IFERROR(INDEX(Parâmetros!$E$6:$E$11,MATCH($K390,Parâmetros!$A$6:$A$11,0)),"")</f>
        <v>7.67</v>
      </c>
      <c r="N390" s="33">
        <f t="shared" si="37"/>
        <v>0</v>
      </c>
      <c r="O390" s="33">
        <f>Parâmetros!$E$13</f>
        <v>0.8</v>
      </c>
      <c r="P390" s="32" t="str">
        <f>IF(OR($M390="",$F390&gt;Parâmetros!$E$14),"Não","Sim")</f>
        <v>Não</v>
      </c>
      <c r="Q390" s="32" t="str">
        <f t="shared" si="38"/>
        <v/>
      </c>
      <c r="R390" s="32" t="str">
        <f t="shared" si="39"/>
        <v/>
      </c>
      <c r="S390" s="30" t="str">
        <f t="shared" si="40"/>
        <v/>
      </c>
      <c r="T390" s="32" t="str">
        <f>IF($Q390&lt;&gt;"Sim","",IF($N390&gt;Parâmetros!$E$15,"Sim","Não"))</f>
        <v/>
      </c>
      <c r="U390" s="17" t="str">
        <f t="shared" si="41"/>
        <v>Fora da apuração</v>
      </c>
      <c r="V390" s="17" t="str">
        <f>IF($AC390&lt;&gt;"",IF($L390&gt;0,"ATENÇÃO · apontou em dia de "&amp;LOWER($AC390)&amp;" cadastrado","Exceção cadastrada · "&amp;$AC390)&amp;IF($AD390="",""," · "&amp;$AD390),IF($E390="Férias",IF($L390&gt;0,"ATENÇÃO · apontou estando de férias no cadastro","Férias no cadastro"),IF($Y390="Férias / afastamento","Afastamento · "&amp;($Z390+$AA390-1)&amp;" dias seguidos sem apontamento",IF($Y390="Folga trabalhada","ATENÇÃO · apontou em dia de folga da escala 5x2",IF($Y390="Folga",IF(AND($D390="5x2",OR(WEEKDAY($F390,2)=6,WEEKDAY($F390,2)=7)),"Folga de fim de semana da escala 5x2",IF(AND(OR($D390="6x1",$D390="FF 6x1"),WEEKDAY($F390,2)=6,FALSE()),"Folga de fim de semana · apontou no domingo anterior",IF(AND(OR($D390="6x1",$D390="FF 6x1"),WEEKDAY($F390,2)=7,AND($A390=$A389,$L389&gt;0)),"Folga de fim de semana · apontou no sábado",IF(AND(OR($D390="6x1",$D390="FF 6x1"),OR(WEEKDAY($F390,2)=6,WEEKDAY($F390,2)=7)),"Folga de fim de semana · sem apontamento no sábado nem no domingo","Folga prevista pelo ciclo")))),IF($Y390="Indeterminado (início da série)","Sem histórico anterior — informe o dia do ciclo no Cadastro",IF($Y390="Falta de registro",IF(OR(OR($D390="6x1",$D390="FF 6x1"),$D390="5x2"),"FALTA DE REGISTRO · dia útil da escala "&amp;$E390,"FALTA DE REGISTRO · dia "&amp;$W390&amp;" de "&amp;IFERROR(INDEX(Parâmetros!$B$39:$B$48,MATCH($E390,Parâmetros!$A$39:$A$48,0)),99)&amp;" do ciclo"),IF(OR($D390="6x1",$D390="FF 6x1"),IF(OR(AND(WEEKDAY($F390,2)=6,AND($A390=$A391,$L391&gt;0)),AND(WEEKDAY($F390,2)=7,AND($A390=$A389,$L389&gt;0))),"ATENÇÃO · apontou sábado e domingo no mesmo fim de semana",IF(OR(WEEKDAY($F390,2)=6,WEEKDAY($F390,2)=7),"Jornada de fim de semana do 6x1",IF(OR($H390&gt;=Parâmetros!$E$20,$H390&lt;Parâmetros!$E$19),"ATENÇÃO · 6x1 apontou fora do horário diurno","Jornada fixa do 6x1"))),IF($D390="5x2","Jornada fixa do 5x2",IF($D390="Folguista",IF($J390=$K390,"Evidência confirma sequência","DIVERGE · sequência "&amp;$J390&amp;" × evidência "&amp;$K390),IF($K390=$E390,"Evidência confirma cadastro","DIVERGE · cadastro "&amp;$E390&amp;" × evidência "&amp;$K390)))))))))))</f>
        <v>FALTA DE REGISTRO · dia 1 de 5 do ciclo</v>
      </c>
      <c r="W390" s="34">
        <f>IF(OR(OR($D390="6x1",$D390="FF 6x1"),$D390="5x2"),"",IF($AB390&lt;&gt;$AB389,IF(IFERROR(INDEX(Cadastro!$F$5:$F$243,$AB390),"")="",IF($L390&gt;0,1,0),IF(IFERROR(INDEX(Cadastro!$F$5:$F$243,$AB390),"")&lt;=IFERROR(INDEX(Parâmetros!$B$39:$B$48,MATCH($E390,Parâmetros!$A$39:$A$48,0)),99),IFERROR(INDEX(Cadastro!$F$5:$F$243,$AB390),""),0)),IF($L390&gt;0,IF(N($X389)&gt;0,1,N($W389)+1),IF(AND($L390=0,OR(N($W389)&gt;=IFERROR(INDEX(Parâmetros!$B$39:$B$48,MATCH($E390,Parâmetros!$A$39:$A$48,0)),99),AND(N($X389)&gt;0,N($X389)&lt;IFERROR(INDEX(Parâmetros!$C$39:$C$48,MATCH($E390,Parâmetros!$A$39:$A$48,0)),0)))),0,N($W389)+1))))</f>
        <v>1</v>
      </c>
      <c r="X390" s="34">
        <f>IF(OR(OR($D390="6x1",$D390="FF 6x1"),$D390="5x2"),"",IF($AB390&lt;&gt;$AB389,IF(IFERROR(INDEX(Cadastro!$F$5:$F$243,$AB390),"")="",0,IF(IFERROR(INDEX(Cadastro!$F$5:$F$243,$AB390),"")&gt;IFERROR(INDEX(Parâmetros!$B$39:$B$48,MATCH($E390,Parâmetros!$A$39:$A$48,0)),99),IFERROR(INDEX(Cadastro!$F$5:$F$243,$AB390),"")-IFERROR(INDEX(Parâmetros!$B$39:$B$48,MATCH($E390,Parâmetros!$A$39:$A$48,0)),99),0)),IF(AND($L390=0,OR(N($W389)&gt;=IFERROR(INDEX(Parâmetros!$B$39:$B$48,MATCH($E390,Parâmetros!$A$39:$A$48,0)),99),AND(N($X389)&gt;0,N($X389)&lt;IFERROR(INDEX(Parâmetros!$C$39:$C$48,MATCH($E390,Parâmetros!$A$39:$A$48,0)),0)))),N($X389)+1,0)))</f>
        <v>0</v>
      </c>
      <c r="Y390" t="str">
        <f>IF($AC390&lt;&gt;"",IF($L390&gt;0,$AC390&amp;" · com apontamento",$AC390),IF($E390="Férias",IF($L390&gt;0,"Férias · com apontamento","Férias (cadastro)"),IF(($Z390+$AA390-1)&gt;Parâmetros!$E$16,"Férias / afastamento",IF(AND($D390="5x2",OR(WEEKDAY($F390,2)=6,WEEKDAY($F390,2)=7)),IF($L390&gt;0,"Folga trabalhada","Folga"),IF($L390&gt;0,"Trabalhado",IF(OR(OR($D390="6x1",$D390="FF 6x1"),$D390="5x2"),IF(AND(OR($D390="6x1",$D390="FF 6x1"),OR(WEEKDAY($F390,2)=6,WEEKDAY($F390,2)=7)),"Folga","Falta de registro"),IF(AND($AB390&lt;&gt;$AB389,IFERROR(INDEX(Cadastro!$F$5:$F$243,$AB390),"")=""),"Indeterminado (início da série)",IF($X390&gt;0,"Folga","Falta de registro"))))))))</f>
        <v>Falta de registro</v>
      </c>
      <c r="Z390" s="34">
        <f>IF(OR($L390&gt;0,$F390&gt;Parâmetros!$E$14),0,IF($A390&lt;&gt;$A389,1,N($Z389)+1))</f>
        <v>0</v>
      </c>
      <c r="AA390" s="34">
        <f>IF(OR($L390&gt;0,$F390&gt;Parâmetros!$E$14),0,IF(OR($A390&lt;&gt;$A391,$F391&gt;Parâmetros!$E$14),1,N($AA391)+1))</f>
        <v>0</v>
      </c>
      <c r="AB390" s="31">
        <f>IFERROR(MATCH($A390&amp;"|"&amp;TEXT(_xlfn.MAXIFS(Cadastro!$E$5:$E$243,Cadastro!$A$5:$A$243,$A390,Cadastro!$E$5:$E$243,"&lt;="&amp;$F390),"yyyymmdd"),Cadastro!$I$5:$I$243,0),"")</f>
        <v>49</v>
      </c>
      <c r="AC390" t="str">
        <f>IFERROR(_xlfn.SINGLE(INDEX(Exceções!$D$5:$D$203,MATCH($A390&amp;"|"&amp;$F390,Exceções!$F$5:$F$203,0))),"")</f>
        <v/>
      </c>
      <c r="AD390" t="str">
        <f>IF($AC390="","",IFERROR(_xlfn.SINGLE(INDEX(Exceções!$E$5:$E$203,MATCH($A390&amp;"|"&amp;$F390,Exceções!$F$5:$F$203,0))),""))</f>
        <v/>
      </c>
    </row>
    <row r="391" spans="1:30" ht="15" hidden="1" customHeight="1" x14ac:dyDescent="0.25">
      <c r="A391" s="31">
        <v>55420</v>
      </c>
      <c r="B391" s="17" t="s">
        <v>53</v>
      </c>
      <c r="C391" s="17" t="str">
        <f>IFERROR(INDEX(Cadastro!$C$5:$C$243,$AB391),"NÃO INFORMADO")</f>
        <v>MEC</v>
      </c>
      <c r="D391" s="17" t="str">
        <f>IFERROR(INDEX(Cadastro!$D$5:$D$243,$AB391),"")</f>
        <v>B</v>
      </c>
      <c r="E391" s="17" t="str">
        <f>IFERROR(INDEX(Cadastro!$G$5:$G$243,$AB391),"")</f>
        <v>B</v>
      </c>
      <c r="F391" s="29">
        <v>46325</v>
      </c>
      <c r="G391" s="32" t="str">
        <f t="shared" si="36"/>
        <v>sex</v>
      </c>
      <c r="H391" s="31" t="str">
        <f>IF($L391=0,"",_xlfn.MINIFS(Dados!$Q:$Q,Dados!$A:$A,$A391,Dados!$S:$S,$F391))</f>
        <v/>
      </c>
      <c r="I391" s="31" t="str">
        <f>IF($H391="","",_xlfn.MAXIFS(Dados!$R:$R,Dados!$A:$A,$A391,Dados!$S:$S,$F391))</f>
        <v/>
      </c>
      <c r="J391" s="32" t="str">
        <f>IF($D391&lt;&gt;"Folguista","",IFERROR(INDEX(Parâmetros!$D$52:$G$52,1,MIN(4,MAX(1,$W391))),""))</f>
        <v/>
      </c>
      <c r="K391" s="32" t="str">
        <f>IF(OR($AC391&lt;&gt;"",$Y391="Folga",$Y391="Folga trabalhada",$Y391="Férias (cadastro)",$Y391="Férias / afastamento",$Y391="Indeterminado (início da série)"),"",IF(OR($D391="6x1",$D391="FF 6x1"),IF(OR(WEEKDAY($F391,2)=6,WEEKDAY($F391,2)=7),"6x1 sáb/dom","6x1"),IF($D391="5x2","5x2",IF($H391="",IF($D391="Folguista",$J391,$E391),IF(OR($H391&gt;=Parâmetros!$E$18,$H391&lt;Parâmetros!$E$19),"C",IF($H391&lt;Parâmetros!$E$20,"A","B"))))))</f>
        <v>B</v>
      </c>
      <c r="L391" s="30">
        <f>SUMIFS(Dados!$E:$E,Dados!$A:$A,$A391,Dados!$S:$S,$F391)</f>
        <v>0</v>
      </c>
      <c r="M391" s="30">
        <f>IFERROR(INDEX(Parâmetros!$E$6:$E$11,MATCH($K391,Parâmetros!$A$6:$A$11,0)),"")</f>
        <v>7.67</v>
      </c>
      <c r="N391" s="33">
        <f t="shared" si="37"/>
        <v>0</v>
      </c>
      <c r="O391" s="33">
        <f>Parâmetros!$E$13</f>
        <v>0.8</v>
      </c>
      <c r="P391" s="32" t="str">
        <f>IF(OR($M391="",$F391&gt;Parâmetros!$E$14),"Não","Sim")</f>
        <v>Não</v>
      </c>
      <c r="Q391" s="32" t="str">
        <f t="shared" si="38"/>
        <v/>
      </c>
      <c r="R391" s="32" t="str">
        <f t="shared" si="39"/>
        <v/>
      </c>
      <c r="S391" s="30" t="str">
        <f t="shared" si="40"/>
        <v/>
      </c>
      <c r="T391" s="32" t="str">
        <f>IF($Q391&lt;&gt;"Sim","",IF($N391&gt;Parâmetros!$E$15,"Sim","Não"))</f>
        <v/>
      </c>
      <c r="U391" s="17" t="str">
        <f t="shared" si="41"/>
        <v>Fora da apuração</v>
      </c>
      <c r="V391" s="17" t="str">
        <f>IF($AC391&lt;&gt;"",IF($L391&gt;0,"ATENÇÃO · apontou em dia de "&amp;LOWER($AC391)&amp;" cadastrado","Exceção cadastrada · "&amp;$AC391)&amp;IF($AD391="",""," · "&amp;$AD391),IF($E391="Férias",IF($L391&gt;0,"ATENÇÃO · apontou estando de férias no cadastro","Férias no cadastro"),IF($Y391="Férias / afastamento","Afastamento · "&amp;($Z391+$AA391-1)&amp;" dias seguidos sem apontamento",IF($Y391="Folga trabalhada","ATENÇÃO · apontou em dia de folga da escala 5x2",IF($Y391="Folga",IF(AND($D391="5x2",OR(WEEKDAY($F391,2)=6,WEEKDAY($F391,2)=7)),"Folga de fim de semana da escala 5x2",IF(AND(OR($D391="6x1",$D391="FF 6x1"),WEEKDAY($F391,2)=6,FALSE()),"Folga de fim de semana · apontou no domingo anterior",IF(AND(OR($D391="6x1",$D391="FF 6x1"),WEEKDAY($F391,2)=7,AND($A391=$A390,$L390&gt;0)),"Folga de fim de semana · apontou no sábado",IF(AND(OR($D391="6x1",$D391="FF 6x1"),OR(WEEKDAY($F391,2)=6,WEEKDAY($F391,2)=7)),"Folga de fim de semana · sem apontamento no sábado nem no domingo","Folga prevista pelo ciclo")))),IF($Y391="Indeterminado (início da série)","Sem histórico anterior — informe o dia do ciclo no Cadastro",IF($Y391="Falta de registro",IF(OR(OR($D391="6x1",$D391="FF 6x1"),$D391="5x2"),"FALTA DE REGISTRO · dia útil da escala "&amp;$E391,"FALTA DE REGISTRO · dia "&amp;$W391&amp;" de "&amp;IFERROR(INDEX(Parâmetros!$B$39:$B$48,MATCH($E391,Parâmetros!$A$39:$A$48,0)),99)&amp;" do ciclo"),IF(OR($D391="6x1",$D391="FF 6x1"),IF(OR(AND(WEEKDAY($F391,2)=6,AND($A391=$A392,$L392&gt;0)),AND(WEEKDAY($F391,2)=7,AND($A391=$A390,$L390&gt;0))),"ATENÇÃO · apontou sábado e domingo no mesmo fim de semana",IF(OR(WEEKDAY($F391,2)=6,WEEKDAY($F391,2)=7),"Jornada de fim de semana do 6x1",IF(OR($H391&gt;=Parâmetros!$E$20,$H391&lt;Parâmetros!$E$19),"ATENÇÃO · 6x1 apontou fora do horário diurno","Jornada fixa do 6x1"))),IF($D391="5x2","Jornada fixa do 5x2",IF($D391="Folguista",IF($J391=$K391,"Evidência confirma sequência","DIVERGE · sequência "&amp;$J391&amp;" × evidência "&amp;$K391),IF($K391=$E391,"Evidência confirma cadastro","DIVERGE · cadastro "&amp;$E391&amp;" × evidência "&amp;$K391)))))))))))</f>
        <v>FALTA DE REGISTRO · dia 2 de 5 do ciclo</v>
      </c>
      <c r="W391" s="34">
        <f>IF(OR(OR($D391="6x1",$D391="FF 6x1"),$D391="5x2"),"",IF($AB391&lt;&gt;$AB390,IF(IFERROR(INDEX(Cadastro!$F$5:$F$243,$AB391),"")="",IF($L391&gt;0,1,0),IF(IFERROR(INDEX(Cadastro!$F$5:$F$243,$AB391),"")&lt;=IFERROR(INDEX(Parâmetros!$B$39:$B$48,MATCH($E391,Parâmetros!$A$39:$A$48,0)),99),IFERROR(INDEX(Cadastro!$F$5:$F$243,$AB391),""),0)),IF($L391&gt;0,IF(N($X390)&gt;0,1,N($W390)+1),IF(AND($L391=0,OR(N($W390)&gt;=IFERROR(INDEX(Parâmetros!$B$39:$B$48,MATCH($E391,Parâmetros!$A$39:$A$48,0)),99),AND(N($X390)&gt;0,N($X390)&lt;IFERROR(INDEX(Parâmetros!$C$39:$C$48,MATCH($E391,Parâmetros!$A$39:$A$48,0)),0)))),0,N($W390)+1))))</f>
        <v>2</v>
      </c>
      <c r="X391" s="34">
        <f>IF(OR(OR($D391="6x1",$D391="FF 6x1"),$D391="5x2"),"",IF($AB391&lt;&gt;$AB390,IF(IFERROR(INDEX(Cadastro!$F$5:$F$243,$AB391),"")="",0,IF(IFERROR(INDEX(Cadastro!$F$5:$F$243,$AB391),"")&gt;IFERROR(INDEX(Parâmetros!$B$39:$B$48,MATCH($E391,Parâmetros!$A$39:$A$48,0)),99),IFERROR(INDEX(Cadastro!$F$5:$F$243,$AB391),"")-IFERROR(INDEX(Parâmetros!$B$39:$B$48,MATCH($E391,Parâmetros!$A$39:$A$48,0)),99),0)),IF(AND($L391=0,OR(N($W390)&gt;=IFERROR(INDEX(Parâmetros!$B$39:$B$48,MATCH($E391,Parâmetros!$A$39:$A$48,0)),99),AND(N($X390)&gt;0,N($X390)&lt;IFERROR(INDEX(Parâmetros!$C$39:$C$48,MATCH($E391,Parâmetros!$A$39:$A$48,0)),0)))),N($X390)+1,0)))</f>
        <v>0</v>
      </c>
      <c r="Y391" t="str">
        <f>IF($AC391&lt;&gt;"",IF($L391&gt;0,$AC391&amp;" · com apontamento",$AC391),IF($E391="Férias",IF($L391&gt;0,"Férias · com apontamento","Férias (cadastro)"),IF(($Z391+$AA391-1)&gt;Parâmetros!$E$16,"Férias / afastamento",IF(AND($D391="5x2",OR(WEEKDAY($F391,2)=6,WEEKDAY($F391,2)=7)),IF($L391&gt;0,"Folga trabalhada","Folga"),IF($L391&gt;0,"Trabalhado",IF(OR(OR($D391="6x1",$D391="FF 6x1"),$D391="5x2"),IF(AND(OR($D391="6x1",$D391="FF 6x1"),OR(WEEKDAY($F391,2)=6,WEEKDAY($F391,2)=7)),"Folga","Falta de registro"),IF(AND($AB391&lt;&gt;$AB390,IFERROR(INDEX(Cadastro!$F$5:$F$243,$AB391),"")=""),"Indeterminado (início da série)",IF($X391&gt;0,"Folga","Falta de registro"))))))))</f>
        <v>Falta de registro</v>
      </c>
      <c r="Z391" s="34">
        <f>IF(OR($L391&gt;0,$F391&gt;Parâmetros!$E$14),0,IF($A391&lt;&gt;$A390,1,N($Z390)+1))</f>
        <v>0</v>
      </c>
      <c r="AA391" s="34">
        <f>IF(OR($L391&gt;0,$F391&gt;Parâmetros!$E$14),0,IF(OR($A391&lt;&gt;$A392,$F392&gt;Parâmetros!$E$14),1,N($AA392)+1))</f>
        <v>0</v>
      </c>
      <c r="AB391" s="31">
        <f>IFERROR(MATCH($A391&amp;"|"&amp;TEXT(_xlfn.MAXIFS(Cadastro!$E$5:$E$243,Cadastro!$A$5:$A$243,$A391,Cadastro!$E$5:$E$243,"&lt;="&amp;$F391),"yyyymmdd"),Cadastro!$I$5:$I$243,0),"")</f>
        <v>49</v>
      </c>
      <c r="AC391" t="str">
        <f>IFERROR(_xlfn.SINGLE(INDEX(Exceções!$D$5:$D$203,MATCH($A391&amp;"|"&amp;$F391,Exceções!$F$5:$F$203,0))),"")</f>
        <v/>
      </c>
      <c r="AD391" t="str">
        <f>IF($AC391="","",IFERROR(_xlfn.SINGLE(INDEX(Exceções!$E$5:$E$203,MATCH($A391&amp;"|"&amp;$F391,Exceções!$F$5:$F$203,0))),""))</f>
        <v/>
      </c>
    </row>
    <row r="392" spans="1:30" ht="15" hidden="1" customHeight="1" x14ac:dyDescent="0.25">
      <c r="A392" s="31">
        <v>55420</v>
      </c>
      <c r="B392" s="17" t="s">
        <v>53</v>
      </c>
      <c r="C392" s="17" t="str">
        <f>IFERROR(INDEX(Cadastro!$C$5:$C$243,$AB392),"NÃO INFORMADO")</f>
        <v>MEC</v>
      </c>
      <c r="D392" s="17" t="str">
        <f>IFERROR(INDEX(Cadastro!$D$5:$D$243,$AB392),"")</f>
        <v>B</v>
      </c>
      <c r="E392" s="17" t="str">
        <f>IFERROR(INDEX(Cadastro!$G$5:$G$243,$AB392),"")</f>
        <v>B</v>
      </c>
      <c r="F392" s="29">
        <v>46326</v>
      </c>
      <c r="G392" s="32" t="str">
        <f t="shared" si="36"/>
        <v>sáb</v>
      </c>
      <c r="H392" s="31" t="str">
        <f>IF($L392=0,"",_xlfn.MINIFS(Dados!$Q:$Q,Dados!$A:$A,$A392,Dados!$S:$S,$F392))</f>
        <v/>
      </c>
      <c r="I392" s="31" t="str">
        <f>IF($H392="","",_xlfn.MAXIFS(Dados!$R:$R,Dados!$A:$A,$A392,Dados!$S:$S,$F392))</f>
        <v/>
      </c>
      <c r="J392" s="32" t="str">
        <f>IF($D392&lt;&gt;"Folguista","",IFERROR(INDEX(Parâmetros!$D$52:$G$52,1,MIN(4,MAX(1,$W392))),""))</f>
        <v/>
      </c>
      <c r="K392" s="32" t="str">
        <f>IF(OR($AC392&lt;&gt;"",$Y392="Folga",$Y392="Folga trabalhada",$Y392="Férias (cadastro)",$Y392="Férias / afastamento",$Y392="Indeterminado (início da série)"),"",IF(OR($D392="6x1",$D392="FF 6x1"),IF(OR(WEEKDAY($F392,2)=6,WEEKDAY($F392,2)=7),"6x1 sáb/dom","6x1"),IF($D392="5x2","5x2",IF($H392="",IF($D392="Folguista",$J392,$E392),IF(OR($H392&gt;=Parâmetros!$E$18,$H392&lt;Parâmetros!$E$19),"C",IF($H392&lt;Parâmetros!$E$20,"A","B"))))))</f>
        <v>B</v>
      </c>
      <c r="L392" s="30">
        <f>SUMIFS(Dados!$E:$E,Dados!$A:$A,$A392,Dados!$S:$S,$F392)</f>
        <v>0</v>
      </c>
      <c r="M392" s="30">
        <f>IFERROR(INDEX(Parâmetros!$E$6:$E$11,MATCH($K392,Parâmetros!$A$6:$A$11,0)),"")</f>
        <v>7.67</v>
      </c>
      <c r="N392" s="33">
        <f t="shared" si="37"/>
        <v>0</v>
      </c>
      <c r="O392" s="33">
        <f>Parâmetros!$E$13</f>
        <v>0.8</v>
      </c>
      <c r="P392" s="32" t="str">
        <f>IF(OR($M392="",$F392&gt;Parâmetros!$E$14),"Não","Sim")</f>
        <v>Não</v>
      </c>
      <c r="Q392" s="32" t="str">
        <f t="shared" si="38"/>
        <v/>
      </c>
      <c r="R392" s="32" t="str">
        <f t="shared" si="39"/>
        <v/>
      </c>
      <c r="S392" s="30" t="str">
        <f t="shared" si="40"/>
        <v/>
      </c>
      <c r="T392" s="32" t="str">
        <f>IF($Q392&lt;&gt;"Sim","",IF($N392&gt;Parâmetros!$E$15,"Sim","Não"))</f>
        <v/>
      </c>
      <c r="U392" s="17" t="str">
        <f t="shared" si="41"/>
        <v>Fora da apuração</v>
      </c>
      <c r="V392" s="17" t="str">
        <f>IF($AC392&lt;&gt;"",IF($L392&gt;0,"ATENÇÃO · apontou em dia de "&amp;LOWER($AC392)&amp;" cadastrado","Exceção cadastrada · "&amp;$AC392)&amp;IF($AD392="",""," · "&amp;$AD392),IF($E392="Férias",IF($L392&gt;0,"ATENÇÃO · apontou estando de férias no cadastro","Férias no cadastro"),IF($Y392="Férias / afastamento","Afastamento · "&amp;($Z392+$AA392-1)&amp;" dias seguidos sem apontamento",IF($Y392="Folga trabalhada","ATENÇÃO · apontou em dia de folga da escala 5x2",IF($Y392="Folga",IF(AND($D392="5x2",OR(WEEKDAY($F392,2)=6,WEEKDAY($F392,2)=7)),"Folga de fim de semana da escala 5x2",IF(AND(OR($D392="6x1",$D392="FF 6x1"),WEEKDAY($F392,2)=6,FALSE()),"Folga de fim de semana · apontou no domingo anterior",IF(AND(OR($D392="6x1",$D392="FF 6x1"),WEEKDAY($F392,2)=7,AND($A392=$A391,$L391&gt;0)),"Folga de fim de semana · apontou no sábado",IF(AND(OR($D392="6x1",$D392="FF 6x1"),OR(WEEKDAY($F392,2)=6,WEEKDAY($F392,2)=7)),"Folga de fim de semana · sem apontamento no sábado nem no domingo","Folga prevista pelo ciclo")))),IF($Y392="Indeterminado (início da série)","Sem histórico anterior — informe o dia do ciclo no Cadastro",IF($Y392="Falta de registro",IF(OR(OR($D392="6x1",$D392="FF 6x1"),$D392="5x2"),"FALTA DE REGISTRO · dia útil da escala "&amp;$E392,"FALTA DE REGISTRO · dia "&amp;$W392&amp;" de "&amp;IFERROR(INDEX(Parâmetros!$B$39:$B$48,MATCH($E392,Parâmetros!$A$39:$A$48,0)),99)&amp;" do ciclo"),IF(OR($D392="6x1",$D392="FF 6x1"),IF(OR(AND(WEEKDAY($F392,2)=6,AND($A392=$A393,$L393&gt;0)),AND(WEEKDAY($F392,2)=7,AND($A392=$A391,$L391&gt;0))),"ATENÇÃO · apontou sábado e domingo no mesmo fim de semana",IF(OR(WEEKDAY($F392,2)=6,WEEKDAY($F392,2)=7),"Jornada de fim de semana do 6x1",IF(OR($H392&gt;=Parâmetros!$E$20,$H392&lt;Parâmetros!$E$19),"ATENÇÃO · 6x1 apontou fora do horário diurno","Jornada fixa do 6x1"))),IF($D392="5x2","Jornada fixa do 5x2",IF($D392="Folguista",IF($J392=$K392,"Evidência confirma sequência","DIVERGE · sequência "&amp;$J392&amp;" × evidência "&amp;$K392),IF($K392=$E392,"Evidência confirma cadastro","DIVERGE · cadastro "&amp;$E392&amp;" × evidência "&amp;$K392)))))))))))</f>
        <v>FALTA DE REGISTRO · dia 3 de 5 do ciclo</v>
      </c>
      <c r="W392" s="34">
        <f>IF(OR(OR($D392="6x1",$D392="FF 6x1"),$D392="5x2"),"",IF($AB392&lt;&gt;$AB391,IF(IFERROR(INDEX(Cadastro!$F$5:$F$243,$AB392),"")="",IF($L392&gt;0,1,0),IF(IFERROR(INDEX(Cadastro!$F$5:$F$243,$AB392),"")&lt;=IFERROR(INDEX(Parâmetros!$B$39:$B$48,MATCH($E392,Parâmetros!$A$39:$A$48,0)),99),IFERROR(INDEX(Cadastro!$F$5:$F$243,$AB392),""),0)),IF($L392&gt;0,IF(N($X391)&gt;0,1,N($W391)+1),IF(AND($L392=0,OR(N($W391)&gt;=IFERROR(INDEX(Parâmetros!$B$39:$B$48,MATCH($E392,Parâmetros!$A$39:$A$48,0)),99),AND(N($X391)&gt;0,N($X391)&lt;IFERROR(INDEX(Parâmetros!$C$39:$C$48,MATCH($E392,Parâmetros!$A$39:$A$48,0)),0)))),0,N($W391)+1))))</f>
        <v>3</v>
      </c>
      <c r="X392" s="34">
        <f>IF(OR(OR($D392="6x1",$D392="FF 6x1"),$D392="5x2"),"",IF($AB392&lt;&gt;$AB391,IF(IFERROR(INDEX(Cadastro!$F$5:$F$243,$AB392),"")="",0,IF(IFERROR(INDEX(Cadastro!$F$5:$F$243,$AB392),"")&gt;IFERROR(INDEX(Parâmetros!$B$39:$B$48,MATCH($E392,Parâmetros!$A$39:$A$48,0)),99),IFERROR(INDEX(Cadastro!$F$5:$F$243,$AB392),"")-IFERROR(INDEX(Parâmetros!$B$39:$B$48,MATCH($E392,Parâmetros!$A$39:$A$48,0)),99),0)),IF(AND($L392=0,OR(N($W391)&gt;=IFERROR(INDEX(Parâmetros!$B$39:$B$48,MATCH($E392,Parâmetros!$A$39:$A$48,0)),99),AND(N($X391)&gt;0,N($X391)&lt;IFERROR(INDEX(Parâmetros!$C$39:$C$48,MATCH($E392,Parâmetros!$A$39:$A$48,0)),0)))),N($X391)+1,0)))</f>
        <v>0</v>
      </c>
      <c r="Y392" t="str">
        <f>IF($AC392&lt;&gt;"",IF($L392&gt;0,$AC392&amp;" · com apontamento",$AC392),IF($E392="Férias",IF($L392&gt;0,"Férias · com apontamento","Férias (cadastro)"),IF(($Z392+$AA392-1)&gt;Parâmetros!$E$16,"Férias / afastamento",IF(AND($D392="5x2",OR(WEEKDAY($F392,2)=6,WEEKDAY($F392,2)=7)),IF($L392&gt;0,"Folga trabalhada","Folga"),IF($L392&gt;0,"Trabalhado",IF(OR(OR($D392="6x1",$D392="FF 6x1"),$D392="5x2"),IF(AND(OR($D392="6x1",$D392="FF 6x1"),OR(WEEKDAY($F392,2)=6,WEEKDAY($F392,2)=7)),"Folga","Falta de registro"),IF(AND($AB392&lt;&gt;$AB391,IFERROR(INDEX(Cadastro!$F$5:$F$243,$AB392),"")=""),"Indeterminado (início da série)",IF($X392&gt;0,"Folga","Falta de registro"))))))))</f>
        <v>Falta de registro</v>
      </c>
      <c r="Z392" s="34">
        <f>IF(OR($L392&gt;0,$F392&gt;Parâmetros!$E$14),0,IF($A392&lt;&gt;$A391,1,N($Z391)+1))</f>
        <v>0</v>
      </c>
      <c r="AA392" s="34">
        <f>IF(OR($L392&gt;0,$F392&gt;Parâmetros!$E$14),0,IF(OR($A392&lt;&gt;$A393,$F393&gt;Parâmetros!$E$14),1,N($AA393)+1))</f>
        <v>0</v>
      </c>
      <c r="AB392" s="31">
        <f>IFERROR(MATCH($A392&amp;"|"&amp;TEXT(_xlfn.MAXIFS(Cadastro!$E$5:$E$243,Cadastro!$A$5:$A$243,$A392,Cadastro!$E$5:$E$243,"&lt;="&amp;$F392),"yyyymmdd"),Cadastro!$I$5:$I$243,0),"")</f>
        <v>49</v>
      </c>
      <c r="AC392" t="str">
        <f>IFERROR(_xlfn.SINGLE(INDEX(Exceções!$D$5:$D$203,MATCH($A392&amp;"|"&amp;$F392,Exceções!$F$5:$F$203,0))),"")</f>
        <v/>
      </c>
      <c r="AD392" t="str">
        <f>IF($AC392="","",IFERROR(_xlfn.SINGLE(INDEX(Exceções!$E$5:$E$203,MATCH($A392&amp;"|"&amp;$F392,Exceções!$F$5:$F$203,0))),""))</f>
        <v/>
      </c>
    </row>
    <row r="393" spans="1:30" ht="15" hidden="1" customHeight="1" x14ac:dyDescent="0.25">
      <c r="A393" s="31">
        <v>55420</v>
      </c>
      <c r="B393" s="17" t="s">
        <v>53</v>
      </c>
      <c r="C393" s="17" t="str">
        <f>IFERROR(INDEX(Cadastro!$C$5:$C$243,$AB393),"NÃO INFORMADO")</f>
        <v>MEC</v>
      </c>
      <c r="D393" s="17" t="str">
        <f>IFERROR(INDEX(Cadastro!$D$5:$D$243,$AB393),"")</f>
        <v>B</v>
      </c>
      <c r="E393" s="17" t="str">
        <f>IFERROR(INDEX(Cadastro!$G$5:$G$243,$AB393),"")</f>
        <v>B</v>
      </c>
      <c r="F393" s="29">
        <v>46327</v>
      </c>
      <c r="G393" s="32" t="str">
        <f t="shared" si="36"/>
        <v>dom</v>
      </c>
      <c r="H393" s="31" t="str">
        <f>IF($L393=0,"",_xlfn.MINIFS(Dados!$Q:$Q,Dados!$A:$A,$A393,Dados!$S:$S,$F393))</f>
        <v/>
      </c>
      <c r="I393" s="31" t="str">
        <f>IF($H393="","",_xlfn.MAXIFS(Dados!$R:$R,Dados!$A:$A,$A393,Dados!$S:$S,$F393))</f>
        <v/>
      </c>
      <c r="J393" s="32" t="str">
        <f>IF($D393&lt;&gt;"Folguista","",IFERROR(INDEX(Parâmetros!$D$52:$G$52,1,MIN(4,MAX(1,$W393))),""))</f>
        <v/>
      </c>
      <c r="K393" s="32" t="str">
        <f>IF(OR($AC393&lt;&gt;"",$Y393="Folga",$Y393="Folga trabalhada",$Y393="Férias (cadastro)",$Y393="Férias / afastamento",$Y393="Indeterminado (início da série)"),"",IF(OR($D393="6x1",$D393="FF 6x1"),IF(OR(WEEKDAY($F393,2)=6,WEEKDAY($F393,2)=7),"6x1 sáb/dom","6x1"),IF($D393="5x2","5x2",IF($H393="",IF($D393="Folguista",$J393,$E393),IF(OR($H393&gt;=Parâmetros!$E$18,$H393&lt;Parâmetros!$E$19),"C",IF($H393&lt;Parâmetros!$E$20,"A","B"))))))</f>
        <v>B</v>
      </c>
      <c r="L393" s="30">
        <f>SUMIFS(Dados!$E:$E,Dados!$A:$A,$A393,Dados!$S:$S,$F393)</f>
        <v>0</v>
      </c>
      <c r="M393" s="30">
        <f>IFERROR(INDEX(Parâmetros!$E$6:$E$11,MATCH($K393,Parâmetros!$A$6:$A$11,0)),"")</f>
        <v>7.67</v>
      </c>
      <c r="N393" s="33">
        <f t="shared" si="37"/>
        <v>0</v>
      </c>
      <c r="O393" s="33">
        <f>Parâmetros!$E$13</f>
        <v>0.8</v>
      </c>
      <c r="P393" s="32" t="str">
        <f>IF(OR($M393="",$F393&gt;Parâmetros!$E$14),"Não","Sim")</f>
        <v>Não</v>
      </c>
      <c r="Q393" s="32" t="str">
        <f t="shared" si="38"/>
        <v/>
      </c>
      <c r="R393" s="32" t="str">
        <f t="shared" si="39"/>
        <v/>
      </c>
      <c r="S393" s="30" t="str">
        <f t="shared" si="40"/>
        <v/>
      </c>
      <c r="T393" s="32" t="str">
        <f>IF($Q393&lt;&gt;"Sim","",IF($N393&gt;Parâmetros!$E$15,"Sim","Não"))</f>
        <v/>
      </c>
      <c r="U393" s="17" t="str">
        <f t="shared" si="41"/>
        <v>Fora da apuração</v>
      </c>
      <c r="V393" s="17" t="str">
        <f>IF($AC393&lt;&gt;"",IF($L393&gt;0,"ATENÇÃO · apontou em dia de "&amp;LOWER($AC393)&amp;" cadastrado","Exceção cadastrada · "&amp;$AC393)&amp;IF($AD393="",""," · "&amp;$AD393),IF($E393="Férias",IF($L393&gt;0,"ATENÇÃO · apontou estando de férias no cadastro","Férias no cadastro"),IF($Y393="Férias / afastamento","Afastamento · "&amp;($Z393+$AA393-1)&amp;" dias seguidos sem apontamento",IF($Y393="Folga trabalhada","ATENÇÃO · apontou em dia de folga da escala 5x2",IF($Y393="Folga",IF(AND($D393="5x2",OR(WEEKDAY($F393,2)=6,WEEKDAY($F393,2)=7)),"Folga de fim de semana da escala 5x2",IF(AND(OR($D393="6x1",$D393="FF 6x1"),WEEKDAY($F393,2)=6,FALSE()),"Folga de fim de semana · apontou no domingo anterior",IF(AND(OR($D393="6x1",$D393="FF 6x1"),WEEKDAY($F393,2)=7,AND($A393=$A392,$L392&gt;0)),"Folga de fim de semana · apontou no sábado",IF(AND(OR($D393="6x1",$D393="FF 6x1"),OR(WEEKDAY($F393,2)=6,WEEKDAY($F393,2)=7)),"Folga de fim de semana · sem apontamento no sábado nem no domingo","Folga prevista pelo ciclo")))),IF($Y393="Indeterminado (início da série)","Sem histórico anterior — informe o dia do ciclo no Cadastro",IF($Y393="Falta de registro",IF(OR(OR($D393="6x1",$D393="FF 6x1"),$D393="5x2"),"FALTA DE REGISTRO · dia útil da escala "&amp;$E393,"FALTA DE REGISTRO · dia "&amp;$W393&amp;" de "&amp;IFERROR(INDEX(Parâmetros!$B$39:$B$48,MATCH($E393,Parâmetros!$A$39:$A$48,0)),99)&amp;" do ciclo"),IF(OR($D393="6x1",$D393="FF 6x1"),IF(OR(AND(WEEKDAY($F393,2)=6,AND($A393=$A394,$L394&gt;0)),AND(WEEKDAY($F393,2)=7,AND($A393=$A392,$L392&gt;0))),"ATENÇÃO · apontou sábado e domingo no mesmo fim de semana",IF(OR(WEEKDAY($F393,2)=6,WEEKDAY($F393,2)=7),"Jornada de fim de semana do 6x1",IF(OR($H393&gt;=Parâmetros!$E$20,$H393&lt;Parâmetros!$E$19),"ATENÇÃO · 6x1 apontou fora do horário diurno","Jornada fixa do 6x1"))),IF($D393="5x2","Jornada fixa do 5x2",IF($D393="Folguista",IF($J393=$K393,"Evidência confirma sequência","DIVERGE · sequência "&amp;$J393&amp;" × evidência "&amp;$K393),IF($K393=$E393,"Evidência confirma cadastro","DIVERGE · cadastro "&amp;$E393&amp;" × evidência "&amp;$K393)))))))))))</f>
        <v>FALTA DE REGISTRO · dia 4 de 5 do ciclo</v>
      </c>
      <c r="W393" s="34">
        <f>IF(OR(OR($D393="6x1",$D393="FF 6x1"),$D393="5x2"),"",IF($AB393&lt;&gt;$AB392,IF(IFERROR(INDEX(Cadastro!$F$5:$F$243,$AB393),"")="",IF($L393&gt;0,1,0),IF(IFERROR(INDEX(Cadastro!$F$5:$F$243,$AB393),"")&lt;=IFERROR(INDEX(Parâmetros!$B$39:$B$48,MATCH($E393,Parâmetros!$A$39:$A$48,0)),99),IFERROR(INDEX(Cadastro!$F$5:$F$243,$AB393),""),0)),IF($L393&gt;0,IF(N($X392)&gt;0,1,N($W392)+1),IF(AND($L393=0,OR(N($W392)&gt;=IFERROR(INDEX(Parâmetros!$B$39:$B$48,MATCH($E393,Parâmetros!$A$39:$A$48,0)),99),AND(N($X392)&gt;0,N($X392)&lt;IFERROR(INDEX(Parâmetros!$C$39:$C$48,MATCH($E393,Parâmetros!$A$39:$A$48,0)),0)))),0,N($W392)+1))))</f>
        <v>4</v>
      </c>
      <c r="X393" s="34">
        <f>IF(OR(OR($D393="6x1",$D393="FF 6x1"),$D393="5x2"),"",IF($AB393&lt;&gt;$AB392,IF(IFERROR(INDEX(Cadastro!$F$5:$F$243,$AB393),"")="",0,IF(IFERROR(INDEX(Cadastro!$F$5:$F$243,$AB393),"")&gt;IFERROR(INDEX(Parâmetros!$B$39:$B$48,MATCH($E393,Parâmetros!$A$39:$A$48,0)),99),IFERROR(INDEX(Cadastro!$F$5:$F$243,$AB393),"")-IFERROR(INDEX(Parâmetros!$B$39:$B$48,MATCH($E393,Parâmetros!$A$39:$A$48,0)),99),0)),IF(AND($L393=0,OR(N($W392)&gt;=IFERROR(INDEX(Parâmetros!$B$39:$B$48,MATCH($E393,Parâmetros!$A$39:$A$48,0)),99),AND(N($X392)&gt;0,N($X392)&lt;IFERROR(INDEX(Parâmetros!$C$39:$C$48,MATCH($E393,Parâmetros!$A$39:$A$48,0)),0)))),N($X392)+1,0)))</f>
        <v>0</v>
      </c>
      <c r="Y393" t="str">
        <f>IF($AC393&lt;&gt;"",IF($L393&gt;0,$AC393&amp;" · com apontamento",$AC393),IF($E393="Férias",IF($L393&gt;0,"Férias · com apontamento","Férias (cadastro)"),IF(($Z393+$AA393-1)&gt;Parâmetros!$E$16,"Férias / afastamento",IF(AND($D393="5x2",OR(WEEKDAY($F393,2)=6,WEEKDAY($F393,2)=7)),IF($L393&gt;0,"Folga trabalhada","Folga"),IF($L393&gt;0,"Trabalhado",IF(OR(OR($D393="6x1",$D393="FF 6x1"),$D393="5x2"),IF(AND(OR($D393="6x1",$D393="FF 6x1"),OR(WEEKDAY($F393,2)=6,WEEKDAY($F393,2)=7)),"Folga","Falta de registro"),IF(AND($AB393&lt;&gt;$AB392,IFERROR(INDEX(Cadastro!$F$5:$F$243,$AB393),"")=""),"Indeterminado (início da série)",IF($X393&gt;0,"Folga","Falta de registro"))))))))</f>
        <v>Falta de registro</v>
      </c>
      <c r="Z393" s="34">
        <f>IF(OR($L393&gt;0,$F393&gt;Parâmetros!$E$14),0,IF($A393&lt;&gt;$A392,1,N($Z392)+1))</f>
        <v>0</v>
      </c>
      <c r="AA393" s="34">
        <f>IF(OR($L393&gt;0,$F393&gt;Parâmetros!$E$14),0,IF(OR($A393&lt;&gt;$A394,$F394&gt;Parâmetros!$E$14),1,N($AA394)+1))</f>
        <v>0</v>
      </c>
      <c r="AB393" s="31">
        <f>IFERROR(MATCH($A393&amp;"|"&amp;TEXT(_xlfn.MAXIFS(Cadastro!$E$5:$E$243,Cadastro!$A$5:$A$243,$A393,Cadastro!$E$5:$E$243,"&lt;="&amp;$F393),"yyyymmdd"),Cadastro!$I$5:$I$243,0),"")</f>
        <v>49</v>
      </c>
      <c r="AC393" t="str">
        <f>IFERROR(_xlfn.SINGLE(INDEX(Exceções!$D$5:$D$203,MATCH($A393&amp;"|"&amp;$F393,Exceções!$F$5:$F$203,0))),"")</f>
        <v/>
      </c>
      <c r="AD393" t="str">
        <f>IF($AC393="","",IFERROR(_xlfn.SINGLE(INDEX(Exceções!$E$5:$E$203,MATCH($A393&amp;"|"&amp;$F393,Exceções!$F$5:$F$203,0))),""))</f>
        <v/>
      </c>
    </row>
    <row r="394" spans="1:30" ht="15" hidden="1" customHeight="1" x14ac:dyDescent="0.25">
      <c r="A394" s="31">
        <v>9561</v>
      </c>
      <c r="B394" s="17" t="s">
        <v>36</v>
      </c>
      <c r="C394" s="17" t="str">
        <f>IFERROR(INDEX(Cadastro!$C$5:$C$243,$AB394),"NÃO INFORMADO")</f>
        <v>ENGMAN</v>
      </c>
      <c r="D394" s="17" t="str">
        <f>IFERROR(INDEX(Cadastro!$D$5:$D$243,$AB394),"")</f>
        <v>6x1</v>
      </c>
      <c r="E394" s="17" t="str">
        <f>IFERROR(INDEX(Cadastro!$G$5:$G$243,$AB394),"")</f>
        <v>6x1</v>
      </c>
      <c r="F394" s="29">
        <v>46300</v>
      </c>
      <c r="G394" s="32" t="str">
        <f t="shared" si="36"/>
        <v>seg</v>
      </c>
      <c r="H394" s="31">
        <f>IF($L394=0,"",_xlfn.MINIFS(Dados!$Q:$Q,Dados!$A:$A,$A394,Dados!$S:$S,$F394))</f>
        <v>451</v>
      </c>
      <c r="I394" s="31">
        <f>IF($H394="","",_xlfn.MAXIFS(Dados!$R:$R,Dados!$A:$A,$A394,Dados!$S:$S,$F394))</f>
        <v>1000</v>
      </c>
      <c r="J394" s="32" t="str">
        <f>IF($D394&lt;&gt;"Folguista","",IFERROR(INDEX(Parâmetros!$D$52:$G$52,1,MIN(4,MAX(1,$W394))),""))</f>
        <v/>
      </c>
      <c r="K394" s="32" t="str">
        <f>IF(OR($AC394&lt;&gt;"",$Y394="Folga",$Y394="Folga trabalhada",$Y394="Férias (cadastro)",$Y394="Férias / afastamento",$Y394="Indeterminado (início da série)"),"",IF(OR($D394="6x1",$D394="FF 6x1"),IF(OR(WEEKDAY($F394,2)=6,WEEKDAY($F394,2)=7),"6x1 sáb/dom","6x1"),IF($D394="5x2","5x2",IF($H394="",IF($D394="Folguista",$J394,$E394),IF(OR($H394&gt;=Parâmetros!$E$18,$H394&lt;Parâmetros!$E$19),"C",IF($H394&lt;Parâmetros!$E$20,"A","B"))))))</f>
        <v>6x1</v>
      </c>
      <c r="L394" s="30">
        <f>SUMIFS(Dados!$E:$E,Dados!$A:$A,$A394,Dados!$S:$S,$F394)</f>
        <v>7.79</v>
      </c>
      <c r="M394" s="30">
        <f>IFERROR(INDEX(Parâmetros!$E$6:$E$11,MATCH($K394,Parâmetros!$A$6:$A$11,0)),"")</f>
        <v>8.8000000000000007</v>
      </c>
      <c r="N394" s="33">
        <f t="shared" si="37"/>
        <v>0.88522727272727264</v>
      </c>
      <c r="O394" s="33">
        <f>Parâmetros!$E$13</f>
        <v>0.8</v>
      </c>
      <c r="P394" s="32" t="str">
        <f>IF(OR($M394="",$F394&gt;Parâmetros!$E$14),"Não","Sim")</f>
        <v>Sim</v>
      </c>
      <c r="Q394" s="32" t="str">
        <f t="shared" si="38"/>
        <v>Sim</v>
      </c>
      <c r="R394" s="32" t="str">
        <f t="shared" si="39"/>
        <v>Sim</v>
      </c>
      <c r="S394" s="30">
        <f t="shared" si="40"/>
        <v>0</v>
      </c>
      <c r="T394" s="32" t="str">
        <f>IF($Q394&lt;&gt;"Sim","",IF($N394&gt;Parâmetros!$E$15,"Sim","Não"))</f>
        <v>Não</v>
      </c>
      <c r="U394" s="17" t="str">
        <f t="shared" si="41"/>
        <v>Na meta</v>
      </c>
      <c r="V394" s="17" t="str">
        <f>IF($AC394&lt;&gt;"",IF($L394&gt;0,"ATENÇÃO · apontou em dia de "&amp;LOWER($AC394)&amp;" cadastrado","Exceção cadastrada · "&amp;$AC394)&amp;IF($AD394="",""," · "&amp;$AD394),IF($E394="Férias",IF($L394&gt;0,"ATENÇÃO · apontou estando de férias no cadastro","Férias no cadastro"),IF($Y394="Férias / afastamento","Afastamento · "&amp;($Z394+$AA394-1)&amp;" dias seguidos sem apontamento",IF($Y394="Folga trabalhada","ATENÇÃO · apontou em dia de folga da escala 5x2",IF($Y394="Folga",IF(AND($D394="5x2",OR(WEEKDAY($F394,2)=6,WEEKDAY($F394,2)=7)),"Folga de fim de semana da escala 5x2",IF(AND(OR($D394="6x1",$D394="FF 6x1"),WEEKDAY($F394,2)=6,FALSE()),"Folga de fim de semana · apontou no domingo anterior",IF(AND(OR($D394="6x1",$D394="FF 6x1"),WEEKDAY($F394,2)=7,AND($A394=$A393,$L393&gt;0)),"Folga de fim de semana · apontou no sábado",IF(AND(OR($D394="6x1",$D394="FF 6x1"),OR(WEEKDAY($F394,2)=6,WEEKDAY($F394,2)=7)),"Folga de fim de semana · sem apontamento no sábado nem no domingo","Folga prevista pelo ciclo")))),IF($Y394="Indeterminado (início da série)","Sem histórico anterior — informe o dia do ciclo no Cadastro",IF($Y394="Falta de registro",IF(OR(OR($D394="6x1",$D394="FF 6x1"),$D394="5x2"),"FALTA DE REGISTRO · dia útil da escala "&amp;$E394,"FALTA DE REGISTRO · dia "&amp;$W394&amp;" de "&amp;IFERROR(INDEX(Parâmetros!$B$39:$B$48,MATCH($E394,Parâmetros!$A$39:$A$48,0)),99)&amp;" do ciclo"),IF(OR($D394="6x1",$D394="FF 6x1"),IF(OR(AND(WEEKDAY($F394,2)=6,AND($A394=$A395,$L395&gt;0)),AND(WEEKDAY($F394,2)=7,AND($A394=$A393,$L393&gt;0))),"ATENÇÃO · apontou sábado e domingo no mesmo fim de semana",IF(OR(WEEKDAY($F394,2)=6,WEEKDAY($F394,2)=7),"Jornada de fim de semana do 6x1",IF(OR($H394&gt;=Parâmetros!$E$20,$H394&lt;Parâmetros!$E$19),"ATENÇÃO · 6x1 apontou fora do horário diurno","Jornada fixa do 6x1"))),IF($D394="5x2","Jornada fixa do 5x2",IF($D394="Folguista",IF($J394=$K394,"Evidência confirma sequência","DIVERGE · sequência "&amp;$J394&amp;" × evidência "&amp;$K394),IF($K394=$E394,"Evidência confirma cadastro","DIVERGE · cadastro "&amp;$E394&amp;" × evidência "&amp;$K394)))))))))))</f>
        <v>Jornada fixa do 6x1</v>
      </c>
      <c r="W394" s="34" t="str">
        <f>IF(OR(OR($D394="6x1",$D394="FF 6x1"),$D394="5x2"),"",IF($AB394&lt;&gt;$AB393,IF(IFERROR(INDEX(Cadastro!$F$5:$F$243,$AB394),"")="",IF($L394&gt;0,1,0),IF(IFERROR(INDEX(Cadastro!$F$5:$F$243,$AB394),"")&lt;=IFERROR(INDEX(Parâmetros!$B$39:$B$48,MATCH($E394,Parâmetros!$A$39:$A$48,0)),99),IFERROR(INDEX(Cadastro!$F$5:$F$243,$AB394),""),0)),IF($L394&gt;0,IF(N($X393)&gt;0,1,N($W393)+1),IF(AND($L394=0,OR(N($W393)&gt;=IFERROR(INDEX(Parâmetros!$B$39:$B$48,MATCH($E394,Parâmetros!$A$39:$A$48,0)),99),AND(N($X393)&gt;0,N($X393)&lt;IFERROR(INDEX(Parâmetros!$C$39:$C$48,MATCH($E394,Parâmetros!$A$39:$A$48,0)),0)))),0,N($W393)+1))))</f>
        <v/>
      </c>
      <c r="X394" s="34" t="str">
        <f>IF(OR(OR($D394="6x1",$D394="FF 6x1"),$D394="5x2"),"",IF($AB394&lt;&gt;$AB393,IF(IFERROR(INDEX(Cadastro!$F$5:$F$243,$AB394),"")="",0,IF(IFERROR(INDEX(Cadastro!$F$5:$F$243,$AB394),"")&gt;IFERROR(INDEX(Parâmetros!$B$39:$B$48,MATCH($E394,Parâmetros!$A$39:$A$48,0)),99),IFERROR(INDEX(Cadastro!$F$5:$F$243,$AB394),"")-IFERROR(INDEX(Parâmetros!$B$39:$B$48,MATCH($E394,Parâmetros!$A$39:$A$48,0)),99),0)),IF(AND($L394=0,OR(N($W393)&gt;=IFERROR(INDEX(Parâmetros!$B$39:$B$48,MATCH($E394,Parâmetros!$A$39:$A$48,0)),99),AND(N($X393)&gt;0,N($X393)&lt;IFERROR(INDEX(Parâmetros!$C$39:$C$48,MATCH($E394,Parâmetros!$A$39:$A$48,0)),0)))),N($X393)+1,0)))</f>
        <v/>
      </c>
      <c r="Y394" t="str">
        <f>IF($AC394&lt;&gt;"",IF($L394&gt;0,$AC394&amp;" · com apontamento",$AC394),IF($E394="Férias",IF($L394&gt;0,"Férias · com apontamento","Férias (cadastro)"),IF(($Z394+$AA394-1)&gt;Parâmetros!$E$16,"Férias / afastamento",IF(AND($D394="5x2",OR(WEEKDAY($F394,2)=6,WEEKDAY($F394,2)=7)),IF($L394&gt;0,"Folga trabalhada","Folga"),IF($L394&gt;0,"Trabalhado",IF(OR(OR($D394="6x1",$D394="FF 6x1"),$D394="5x2"),IF(AND(OR($D394="6x1",$D394="FF 6x1"),OR(WEEKDAY($F394,2)=6,WEEKDAY($F394,2)=7)),"Folga","Falta de registro"),IF(AND($AB394&lt;&gt;$AB393,IFERROR(INDEX(Cadastro!$F$5:$F$243,$AB394),"")=""),"Indeterminado (início da série)",IF($X394&gt;0,"Folga","Falta de registro"))))))))</f>
        <v>Trabalhado</v>
      </c>
      <c r="Z394" s="34">
        <f>IF(OR($L394&gt;0,$F394&gt;Parâmetros!$E$14),0,IF($A394&lt;&gt;$A393,1,N($Z393)+1))</f>
        <v>0</v>
      </c>
      <c r="AA394" s="34">
        <f>IF(OR($L394&gt;0,$F394&gt;Parâmetros!$E$14),0,IF(OR($A394&lt;&gt;$A395,$F395&gt;Parâmetros!$E$14),1,N($AA395)+1))</f>
        <v>0</v>
      </c>
      <c r="AB394" s="31">
        <f>IFERROR(MATCH($A394&amp;"|"&amp;TEXT(_xlfn.MAXIFS(Cadastro!$E$5:$E$243,Cadastro!$A$5:$A$243,$A394,Cadastro!$E$5:$E$243,"&lt;="&amp;$F394),"yyyymmdd"),Cadastro!$I$5:$I$243,0),"")</f>
        <v>53</v>
      </c>
      <c r="AC394" t="str">
        <f>IFERROR(_xlfn.SINGLE(INDEX(Exceções!$D$5:$D$203,MATCH($A394&amp;"|"&amp;$F394,Exceções!$F$5:$F$203,0))),"")</f>
        <v/>
      </c>
      <c r="AD394" t="str">
        <f>IF($AC394="","",IFERROR(_xlfn.SINGLE(INDEX(Exceções!$E$5:$E$203,MATCH($A394&amp;"|"&amp;$F394,Exceções!$F$5:$F$203,0))),""))</f>
        <v/>
      </c>
    </row>
    <row r="395" spans="1:30" ht="15" hidden="1" customHeight="1" x14ac:dyDescent="0.25">
      <c r="A395" s="31">
        <v>9561</v>
      </c>
      <c r="B395" s="17" t="s">
        <v>36</v>
      </c>
      <c r="C395" s="17" t="str">
        <f>IFERROR(INDEX(Cadastro!$C$5:$C$243,$AB395),"NÃO INFORMADO")</f>
        <v>ENGMAN</v>
      </c>
      <c r="D395" s="17" t="str">
        <f>IFERROR(INDEX(Cadastro!$D$5:$D$243,$AB395),"")</f>
        <v>6x1</v>
      </c>
      <c r="E395" s="17" t="str">
        <f>IFERROR(INDEX(Cadastro!$G$5:$G$243,$AB395),"")</f>
        <v>6x1</v>
      </c>
      <c r="F395" s="29">
        <v>46301</v>
      </c>
      <c r="G395" s="32" t="str">
        <f t="shared" si="36"/>
        <v>ter</v>
      </c>
      <c r="H395" s="31">
        <f>IF($L395=0,"",_xlfn.MINIFS(Dados!$Q:$Q,Dados!$A:$A,$A395,Dados!$S:$S,$F395))</f>
        <v>446</v>
      </c>
      <c r="I395" s="31">
        <f>IF($H395="","",_xlfn.MAXIFS(Dados!$R:$R,Dados!$A:$A,$A395,Dados!$S:$S,$F395))</f>
        <v>994</v>
      </c>
      <c r="J395" s="32" t="str">
        <f>IF($D395&lt;&gt;"Folguista","",IFERROR(INDEX(Parâmetros!$D$52:$G$52,1,MIN(4,MAX(1,$W395))),""))</f>
        <v/>
      </c>
      <c r="K395" s="32" t="str">
        <f>IF(OR($AC395&lt;&gt;"",$Y395="Folga",$Y395="Folga trabalhada",$Y395="Férias (cadastro)",$Y395="Férias / afastamento",$Y395="Indeterminado (início da série)"),"",IF(OR($D395="6x1",$D395="FF 6x1"),IF(OR(WEEKDAY($F395,2)=6,WEEKDAY($F395,2)=7),"6x1 sáb/dom","6x1"),IF($D395="5x2","5x2",IF($H395="",IF($D395="Folguista",$J395,$E395),IF(OR($H395&gt;=Parâmetros!$E$18,$H395&lt;Parâmetros!$E$19),"C",IF($H395&lt;Parâmetros!$E$20,"A","B"))))))</f>
        <v>6x1</v>
      </c>
      <c r="L395" s="30">
        <f>SUMIFS(Dados!$E:$E,Dados!$A:$A,$A395,Dados!$S:$S,$F395)</f>
        <v>7.9700000000000006</v>
      </c>
      <c r="M395" s="30">
        <f>IFERROR(INDEX(Parâmetros!$E$6:$E$11,MATCH($K395,Parâmetros!$A$6:$A$11,0)),"")</f>
        <v>8.8000000000000007</v>
      </c>
      <c r="N395" s="33">
        <f t="shared" si="37"/>
        <v>0.90568181818181814</v>
      </c>
      <c r="O395" s="33">
        <f>Parâmetros!$E$13</f>
        <v>0.8</v>
      </c>
      <c r="P395" s="32" t="str">
        <f>IF(OR($M395="",$F395&gt;Parâmetros!$E$14),"Não","Sim")</f>
        <v>Sim</v>
      </c>
      <c r="Q395" s="32" t="str">
        <f t="shared" si="38"/>
        <v>Sim</v>
      </c>
      <c r="R395" s="32" t="str">
        <f t="shared" si="39"/>
        <v>Sim</v>
      </c>
      <c r="S395" s="30">
        <f t="shared" si="40"/>
        <v>0</v>
      </c>
      <c r="T395" s="32" t="str">
        <f>IF($Q395&lt;&gt;"Sim","",IF($N395&gt;Parâmetros!$E$15,"Sim","Não"))</f>
        <v>Não</v>
      </c>
      <c r="U395" s="17" t="str">
        <f t="shared" si="41"/>
        <v>Na meta</v>
      </c>
      <c r="V395" s="17" t="str">
        <f>IF($AC395&lt;&gt;"",IF($L395&gt;0,"ATENÇÃO · apontou em dia de "&amp;LOWER($AC395)&amp;" cadastrado","Exceção cadastrada · "&amp;$AC395)&amp;IF($AD395="",""," · "&amp;$AD395),IF($E395="Férias",IF($L395&gt;0,"ATENÇÃO · apontou estando de férias no cadastro","Férias no cadastro"),IF($Y395="Férias / afastamento","Afastamento · "&amp;($Z395+$AA395-1)&amp;" dias seguidos sem apontamento",IF($Y395="Folga trabalhada","ATENÇÃO · apontou em dia de folga da escala 5x2",IF($Y395="Folga",IF(AND($D395="5x2",OR(WEEKDAY($F395,2)=6,WEEKDAY($F395,2)=7)),"Folga de fim de semana da escala 5x2",IF(AND(OR($D395="6x1",$D395="FF 6x1"),WEEKDAY($F395,2)=6,FALSE()),"Folga de fim de semana · apontou no domingo anterior",IF(AND(OR($D395="6x1",$D395="FF 6x1"),WEEKDAY($F395,2)=7,AND($A395=$A394,$L394&gt;0)),"Folga de fim de semana · apontou no sábado",IF(AND(OR($D395="6x1",$D395="FF 6x1"),OR(WEEKDAY($F395,2)=6,WEEKDAY($F395,2)=7)),"Folga de fim de semana · sem apontamento no sábado nem no domingo","Folga prevista pelo ciclo")))),IF($Y395="Indeterminado (início da série)","Sem histórico anterior — informe o dia do ciclo no Cadastro",IF($Y395="Falta de registro",IF(OR(OR($D395="6x1",$D395="FF 6x1"),$D395="5x2"),"FALTA DE REGISTRO · dia útil da escala "&amp;$E395,"FALTA DE REGISTRO · dia "&amp;$W395&amp;" de "&amp;IFERROR(INDEX(Parâmetros!$B$39:$B$48,MATCH($E395,Parâmetros!$A$39:$A$48,0)),99)&amp;" do ciclo"),IF(OR($D395="6x1",$D395="FF 6x1"),IF(OR(AND(WEEKDAY($F395,2)=6,AND($A395=$A396,$L396&gt;0)),AND(WEEKDAY($F395,2)=7,AND($A395=$A394,$L394&gt;0))),"ATENÇÃO · apontou sábado e domingo no mesmo fim de semana",IF(OR(WEEKDAY($F395,2)=6,WEEKDAY($F395,2)=7),"Jornada de fim de semana do 6x1",IF(OR($H395&gt;=Parâmetros!$E$20,$H395&lt;Parâmetros!$E$19),"ATENÇÃO · 6x1 apontou fora do horário diurno","Jornada fixa do 6x1"))),IF($D395="5x2","Jornada fixa do 5x2",IF($D395="Folguista",IF($J395=$K395,"Evidência confirma sequência","DIVERGE · sequência "&amp;$J395&amp;" × evidência "&amp;$K395),IF($K395=$E395,"Evidência confirma cadastro","DIVERGE · cadastro "&amp;$E395&amp;" × evidência "&amp;$K395)))))))))))</f>
        <v>Jornada fixa do 6x1</v>
      </c>
      <c r="W395" s="34" t="str">
        <f>IF(OR(OR($D395="6x1",$D395="FF 6x1"),$D395="5x2"),"",IF($AB395&lt;&gt;$AB394,IF(IFERROR(INDEX(Cadastro!$F$5:$F$243,$AB395),"")="",IF($L395&gt;0,1,0),IF(IFERROR(INDEX(Cadastro!$F$5:$F$243,$AB395),"")&lt;=IFERROR(INDEX(Parâmetros!$B$39:$B$48,MATCH($E395,Parâmetros!$A$39:$A$48,0)),99),IFERROR(INDEX(Cadastro!$F$5:$F$243,$AB395),""),0)),IF($L395&gt;0,IF(N($X394)&gt;0,1,N($W394)+1),IF(AND($L395=0,OR(N($W394)&gt;=IFERROR(INDEX(Parâmetros!$B$39:$B$48,MATCH($E395,Parâmetros!$A$39:$A$48,0)),99),AND(N($X394)&gt;0,N($X394)&lt;IFERROR(INDEX(Parâmetros!$C$39:$C$48,MATCH($E395,Parâmetros!$A$39:$A$48,0)),0)))),0,N($W394)+1))))</f>
        <v/>
      </c>
      <c r="X395" s="34" t="str">
        <f>IF(OR(OR($D395="6x1",$D395="FF 6x1"),$D395="5x2"),"",IF($AB395&lt;&gt;$AB394,IF(IFERROR(INDEX(Cadastro!$F$5:$F$243,$AB395),"")="",0,IF(IFERROR(INDEX(Cadastro!$F$5:$F$243,$AB395),"")&gt;IFERROR(INDEX(Parâmetros!$B$39:$B$48,MATCH($E395,Parâmetros!$A$39:$A$48,0)),99),IFERROR(INDEX(Cadastro!$F$5:$F$243,$AB395),"")-IFERROR(INDEX(Parâmetros!$B$39:$B$48,MATCH($E395,Parâmetros!$A$39:$A$48,0)),99),0)),IF(AND($L395=0,OR(N($W394)&gt;=IFERROR(INDEX(Parâmetros!$B$39:$B$48,MATCH($E395,Parâmetros!$A$39:$A$48,0)),99),AND(N($X394)&gt;0,N($X394)&lt;IFERROR(INDEX(Parâmetros!$C$39:$C$48,MATCH($E395,Parâmetros!$A$39:$A$48,0)),0)))),N($X394)+1,0)))</f>
        <v/>
      </c>
      <c r="Y395" t="str">
        <f>IF($AC395&lt;&gt;"",IF($L395&gt;0,$AC395&amp;" · com apontamento",$AC395),IF($E395="Férias",IF($L395&gt;0,"Férias · com apontamento","Férias (cadastro)"),IF(($Z395+$AA395-1)&gt;Parâmetros!$E$16,"Férias / afastamento",IF(AND($D395="5x2",OR(WEEKDAY($F395,2)=6,WEEKDAY($F395,2)=7)),IF($L395&gt;0,"Folga trabalhada","Folga"),IF($L395&gt;0,"Trabalhado",IF(OR(OR($D395="6x1",$D395="FF 6x1"),$D395="5x2"),IF(AND(OR($D395="6x1",$D395="FF 6x1"),OR(WEEKDAY($F395,2)=6,WEEKDAY($F395,2)=7)),"Folga","Falta de registro"),IF(AND($AB395&lt;&gt;$AB394,IFERROR(INDEX(Cadastro!$F$5:$F$243,$AB395),"")=""),"Indeterminado (início da série)",IF($X395&gt;0,"Folga","Falta de registro"))))))))</f>
        <v>Trabalhado</v>
      </c>
      <c r="Z395" s="34">
        <f>IF(OR($L395&gt;0,$F395&gt;Parâmetros!$E$14),0,IF($A395&lt;&gt;$A394,1,N($Z394)+1))</f>
        <v>0</v>
      </c>
      <c r="AA395" s="34">
        <f>IF(OR($L395&gt;0,$F395&gt;Parâmetros!$E$14),0,IF(OR($A395&lt;&gt;$A396,$F396&gt;Parâmetros!$E$14),1,N($AA396)+1))</f>
        <v>0</v>
      </c>
      <c r="AB395" s="31">
        <f>IFERROR(MATCH($A395&amp;"|"&amp;TEXT(_xlfn.MAXIFS(Cadastro!$E$5:$E$243,Cadastro!$A$5:$A$243,$A395,Cadastro!$E$5:$E$243,"&lt;="&amp;$F395),"yyyymmdd"),Cadastro!$I$5:$I$243,0),"")</f>
        <v>53</v>
      </c>
      <c r="AC395" t="str">
        <f>IFERROR(_xlfn.SINGLE(INDEX(Exceções!$D$5:$D$203,MATCH($A395&amp;"|"&amp;$F395,Exceções!$F$5:$F$203,0))),"")</f>
        <v/>
      </c>
      <c r="AD395" t="str">
        <f>IF($AC395="","",IFERROR(_xlfn.SINGLE(INDEX(Exceções!$E$5:$E$203,MATCH($A395&amp;"|"&amp;$F395,Exceções!$F$5:$F$203,0))),""))</f>
        <v/>
      </c>
    </row>
    <row r="396" spans="1:30" ht="15" hidden="1" customHeight="1" x14ac:dyDescent="0.25">
      <c r="A396" s="31">
        <v>9561</v>
      </c>
      <c r="B396" s="17" t="s">
        <v>36</v>
      </c>
      <c r="C396" s="17" t="str">
        <f>IFERROR(INDEX(Cadastro!$C$5:$C$243,$AB396),"NÃO INFORMADO")</f>
        <v>ENGMAN</v>
      </c>
      <c r="D396" s="17" t="str">
        <f>IFERROR(INDEX(Cadastro!$D$5:$D$243,$AB396),"")</f>
        <v>6x1</v>
      </c>
      <c r="E396" s="17" t="str">
        <f>IFERROR(INDEX(Cadastro!$G$5:$G$243,$AB396),"")</f>
        <v>6x1</v>
      </c>
      <c r="F396" s="29">
        <v>46302</v>
      </c>
      <c r="G396" s="32" t="str">
        <f t="shared" si="36"/>
        <v>qua</v>
      </c>
      <c r="H396" s="31">
        <f>IF($L396=0,"",_xlfn.MINIFS(Dados!$Q:$Q,Dados!$A:$A,$A396,Dados!$S:$S,$F396))</f>
        <v>461</v>
      </c>
      <c r="I396" s="31">
        <f>IF($H396="","",_xlfn.MAXIFS(Dados!$R:$R,Dados!$A:$A,$A396,Dados!$S:$S,$F396))</f>
        <v>1003</v>
      </c>
      <c r="J396" s="32" t="str">
        <f>IF($D396&lt;&gt;"Folguista","",IFERROR(INDEX(Parâmetros!$D$52:$G$52,1,MIN(4,MAX(1,$W396))),""))</f>
        <v/>
      </c>
      <c r="K396" s="32" t="str">
        <f>IF(OR($AC396&lt;&gt;"",$Y396="Folga",$Y396="Folga trabalhada",$Y396="Férias (cadastro)",$Y396="Férias / afastamento",$Y396="Indeterminado (início da série)"),"",IF(OR($D396="6x1",$D396="FF 6x1"),IF(OR(WEEKDAY($F396,2)=6,WEEKDAY($F396,2)=7),"6x1 sáb/dom","6x1"),IF($D396="5x2","5x2",IF($H396="",IF($D396="Folguista",$J396,$E396),IF(OR($H396&gt;=Parâmetros!$E$18,$H396&lt;Parâmetros!$E$19),"C",IF($H396&lt;Parâmetros!$E$20,"A","B"))))))</f>
        <v>6x1</v>
      </c>
      <c r="L396" s="30">
        <f>SUMIFS(Dados!$E:$E,Dados!$A:$A,$A396,Dados!$S:$S,$F396)</f>
        <v>7.8100000000000005</v>
      </c>
      <c r="M396" s="30">
        <f>IFERROR(INDEX(Parâmetros!$E$6:$E$11,MATCH($K396,Parâmetros!$A$6:$A$11,0)),"")</f>
        <v>8.8000000000000007</v>
      </c>
      <c r="N396" s="33">
        <f t="shared" si="37"/>
        <v>0.88749999999999996</v>
      </c>
      <c r="O396" s="33">
        <f>Parâmetros!$E$13</f>
        <v>0.8</v>
      </c>
      <c r="P396" s="32" t="str">
        <f>IF(OR($M396="",$F396&gt;Parâmetros!$E$14),"Não","Sim")</f>
        <v>Sim</v>
      </c>
      <c r="Q396" s="32" t="str">
        <f t="shared" si="38"/>
        <v>Sim</v>
      </c>
      <c r="R396" s="32" t="str">
        <f t="shared" si="39"/>
        <v>Sim</v>
      </c>
      <c r="S396" s="30">
        <f t="shared" si="40"/>
        <v>0</v>
      </c>
      <c r="T396" s="32" t="str">
        <f>IF($Q396&lt;&gt;"Sim","",IF($N396&gt;Parâmetros!$E$15,"Sim","Não"))</f>
        <v>Não</v>
      </c>
      <c r="U396" s="17" t="str">
        <f t="shared" si="41"/>
        <v>Na meta</v>
      </c>
      <c r="V396" s="17" t="str">
        <f>IF($AC396&lt;&gt;"",IF($L396&gt;0,"ATENÇÃO · apontou em dia de "&amp;LOWER($AC396)&amp;" cadastrado","Exceção cadastrada · "&amp;$AC396)&amp;IF($AD396="",""," · "&amp;$AD396),IF($E396="Férias",IF($L396&gt;0,"ATENÇÃO · apontou estando de férias no cadastro","Férias no cadastro"),IF($Y396="Férias / afastamento","Afastamento · "&amp;($Z396+$AA396-1)&amp;" dias seguidos sem apontamento",IF($Y396="Folga trabalhada","ATENÇÃO · apontou em dia de folga da escala 5x2",IF($Y396="Folga",IF(AND($D396="5x2",OR(WEEKDAY($F396,2)=6,WEEKDAY($F396,2)=7)),"Folga de fim de semana da escala 5x2",IF(AND(OR($D396="6x1",$D396="FF 6x1"),WEEKDAY($F396,2)=6,FALSE()),"Folga de fim de semana · apontou no domingo anterior",IF(AND(OR($D396="6x1",$D396="FF 6x1"),WEEKDAY($F396,2)=7,AND($A396=$A395,$L395&gt;0)),"Folga de fim de semana · apontou no sábado",IF(AND(OR($D396="6x1",$D396="FF 6x1"),OR(WEEKDAY($F396,2)=6,WEEKDAY($F396,2)=7)),"Folga de fim de semana · sem apontamento no sábado nem no domingo","Folga prevista pelo ciclo")))),IF($Y396="Indeterminado (início da série)","Sem histórico anterior — informe o dia do ciclo no Cadastro",IF($Y396="Falta de registro",IF(OR(OR($D396="6x1",$D396="FF 6x1"),$D396="5x2"),"FALTA DE REGISTRO · dia útil da escala "&amp;$E396,"FALTA DE REGISTRO · dia "&amp;$W396&amp;" de "&amp;IFERROR(INDEX(Parâmetros!$B$39:$B$48,MATCH($E396,Parâmetros!$A$39:$A$48,0)),99)&amp;" do ciclo"),IF(OR($D396="6x1",$D396="FF 6x1"),IF(OR(AND(WEEKDAY($F396,2)=6,AND($A396=$A397,$L397&gt;0)),AND(WEEKDAY($F396,2)=7,AND($A396=$A395,$L395&gt;0))),"ATENÇÃO · apontou sábado e domingo no mesmo fim de semana",IF(OR(WEEKDAY($F396,2)=6,WEEKDAY($F396,2)=7),"Jornada de fim de semana do 6x1",IF(OR($H396&gt;=Parâmetros!$E$20,$H396&lt;Parâmetros!$E$19),"ATENÇÃO · 6x1 apontou fora do horário diurno","Jornada fixa do 6x1"))),IF($D396="5x2","Jornada fixa do 5x2",IF($D396="Folguista",IF($J396=$K396,"Evidência confirma sequência","DIVERGE · sequência "&amp;$J396&amp;" × evidência "&amp;$K396),IF($K396=$E396,"Evidência confirma cadastro","DIVERGE · cadastro "&amp;$E396&amp;" × evidência "&amp;$K396)))))))))))</f>
        <v>Jornada fixa do 6x1</v>
      </c>
      <c r="W396" s="34" t="str">
        <f>IF(OR(OR($D396="6x1",$D396="FF 6x1"),$D396="5x2"),"",IF($AB396&lt;&gt;$AB395,IF(IFERROR(INDEX(Cadastro!$F$5:$F$243,$AB396),"")="",IF($L396&gt;0,1,0),IF(IFERROR(INDEX(Cadastro!$F$5:$F$243,$AB396),"")&lt;=IFERROR(INDEX(Parâmetros!$B$39:$B$48,MATCH($E396,Parâmetros!$A$39:$A$48,0)),99),IFERROR(INDEX(Cadastro!$F$5:$F$243,$AB396),""),0)),IF($L396&gt;0,IF(N($X395)&gt;0,1,N($W395)+1),IF(AND($L396=0,OR(N($W395)&gt;=IFERROR(INDEX(Parâmetros!$B$39:$B$48,MATCH($E396,Parâmetros!$A$39:$A$48,0)),99),AND(N($X395)&gt;0,N($X395)&lt;IFERROR(INDEX(Parâmetros!$C$39:$C$48,MATCH($E396,Parâmetros!$A$39:$A$48,0)),0)))),0,N($W395)+1))))</f>
        <v/>
      </c>
      <c r="X396" s="34" t="str">
        <f>IF(OR(OR($D396="6x1",$D396="FF 6x1"),$D396="5x2"),"",IF($AB396&lt;&gt;$AB395,IF(IFERROR(INDEX(Cadastro!$F$5:$F$243,$AB396),"")="",0,IF(IFERROR(INDEX(Cadastro!$F$5:$F$243,$AB396),"")&gt;IFERROR(INDEX(Parâmetros!$B$39:$B$48,MATCH($E396,Parâmetros!$A$39:$A$48,0)),99),IFERROR(INDEX(Cadastro!$F$5:$F$243,$AB396),"")-IFERROR(INDEX(Parâmetros!$B$39:$B$48,MATCH($E396,Parâmetros!$A$39:$A$48,0)),99),0)),IF(AND($L396=0,OR(N($W395)&gt;=IFERROR(INDEX(Parâmetros!$B$39:$B$48,MATCH($E396,Parâmetros!$A$39:$A$48,0)),99),AND(N($X395)&gt;0,N($X395)&lt;IFERROR(INDEX(Parâmetros!$C$39:$C$48,MATCH($E396,Parâmetros!$A$39:$A$48,0)),0)))),N($X395)+1,0)))</f>
        <v/>
      </c>
      <c r="Y396" t="str">
        <f>IF($AC396&lt;&gt;"",IF($L396&gt;0,$AC396&amp;" · com apontamento",$AC396),IF($E396="Férias",IF($L396&gt;0,"Férias · com apontamento","Férias (cadastro)"),IF(($Z396+$AA396-1)&gt;Parâmetros!$E$16,"Férias / afastamento",IF(AND($D396="5x2",OR(WEEKDAY($F396,2)=6,WEEKDAY($F396,2)=7)),IF($L396&gt;0,"Folga trabalhada","Folga"),IF($L396&gt;0,"Trabalhado",IF(OR(OR($D396="6x1",$D396="FF 6x1"),$D396="5x2"),IF(AND(OR($D396="6x1",$D396="FF 6x1"),OR(WEEKDAY($F396,2)=6,WEEKDAY($F396,2)=7)),"Folga","Falta de registro"),IF(AND($AB396&lt;&gt;$AB395,IFERROR(INDEX(Cadastro!$F$5:$F$243,$AB396),"")=""),"Indeterminado (início da série)",IF($X396&gt;0,"Folga","Falta de registro"))))))))</f>
        <v>Trabalhado</v>
      </c>
      <c r="Z396" s="34">
        <f>IF(OR($L396&gt;0,$F396&gt;Parâmetros!$E$14),0,IF($A396&lt;&gt;$A395,1,N($Z395)+1))</f>
        <v>0</v>
      </c>
      <c r="AA396" s="34">
        <f>IF(OR($L396&gt;0,$F396&gt;Parâmetros!$E$14),0,IF(OR($A396&lt;&gt;$A397,$F397&gt;Parâmetros!$E$14),1,N($AA397)+1))</f>
        <v>0</v>
      </c>
      <c r="AB396" s="31">
        <f>IFERROR(MATCH($A396&amp;"|"&amp;TEXT(_xlfn.MAXIFS(Cadastro!$E$5:$E$243,Cadastro!$A$5:$A$243,$A396,Cadastro!$E$5:$E$243,"&lt;="&amp;$F396),"yyyymmdd"),Cadastro!$I$5:$I$243,0),"")</f>
        <v>53</v>
      </c>
      <c r="AC396" t="str">
        <f>IFERROR(_xlfn.SINGLE(INDEX(Exceções!$D$5:$D$203,MATCH($A396&amp;"|"&amp;$F396,Exceções!$F$5:$F$203,0))),"")</f>
        <v/>
      </c>
      <c r="AD396" t="str">
        <f>IF($AC396="","",IFERROR(_xlfn.SINGLE(INDEX(Exceções!$E$5:$E$203,MATCH($A396&amp;"|"&amp;$F396,Exceções!$F$5:$F$203,0))),""))</f>
        <v/>
      </c>
    </row>
    <row r="397" spans="1:30" ht="15" hidden="1" customHeight="1" x14ac:dyDescent="0.25">
      <c r="A397" s="31">
        <v>9561</v>
      </c>
      <c r="B397" s="17" t="s">
        <v>36</v>
      </c>
      <c r="C397" s="17" t="str">
        <f>IFERROR(INDEX(Cadastro!$C$5:$C$243,$AB397),"NÃO INFORMADO")</f>
        <v>ENGMAN</v>
      </c>
      <c r="D397" s="17" t="str">
        <f>IFERROR(INDEX(Cadastro!$D$5:$D$243,$AB397),"")</f>
        <v>6x1</v>
      </c>
      <c r="E397" s="17" t="str">
        <f>IFERROR(INDEX(Cadastro!$G$5:$G$243,$AB397),"")</f>
        <v>6x1</v>
      </c>
      <c r="F397" s="29">
        <v>46303</v>
      </c>
      <c r="G397" s="32" t="str">
        <f t="shared" si="36"/>
        <v>qui</v>
      </c>
      <c r="H397" s="31">
        <f>IF($L397=0,"",_xlfn.MINIFS(Dados!$Q:$Q,Dados!$A:$A,$A397,Dados!$S:$S,$F397))</f>
        <v>445</v>
      </c>
      <c r="I397" s="31">
        <f>IF($H397="","",_xlfn.MAXIFS(Dados!$R:$R,Dados!$A:$A,$A397,Dados!$S:$S,$F397))</f>
        <v>988</v>
      </c>
      <c r="J397" s="32" t="str">
        <f>IF($D397&lt;&gt;"Folguista","",IFERROR(INDEX(Parâmetros!$D$52:$G$52,1,MIN(4,MAX(1,$W397))),""))</f>
        <v/>
      </c>
      <c r="K397" s="32" t="str">
        <f>IF(OR($AC397&lt;&gt;"",$Y397="Folga",$Y397="Folga trabalhada",$Y397="Férias (cadastro)",$Y397="Férias / afastamento",$Y397="Indeterminado (início da série)"),"",IF(OR($D397="6x1",$D397="FF 6x1"),IF(OR(WEEKDAY($F397,2)=6,WEEKDAY($F397,2)=7),"6x1 sáb/dom","6x1"),IF($D397="5x2","5x2",IF($H397="",IF($D397="Folguista",$J397,$E397),IF(OR($H397&gt;=Parâmetros!$E$18,$H397&lt;Parâmetros!$E$19),"C",IF($H397&lt;Parâmetros!$E$20,"A","B"))))))</f>
        <v>6x1</v>
      </c>
      <c r="L397" s="30">
        <f>SUMIFS(Dados!$E:$E,Dados!$A:$A,$A397,Dados!$S:$S,$F397)</f>
        <v>6.7700000000000005</v>
      </c>
      <c r="M397" s="30">
        <f>IFERROR(INDEX(Parâmetros!$E$6:$E$11,MATCH($K397,Parâmetros!$A$6:$A$11,0)),"")</f>
        <v>8.8000000000000007</v>
      </c>
      <c r="N397" s="33">
        <f t="shared" si="37"/>
        <v>0.76931818181818179</v>
      </c>
      <c r="O397" s="33">
        <f>Parâmetros!$E$13</f>
        <v>0.8</v>
      </c>
      <c r="P397" s="32" t="str">
        <f>IF(OR($M397="",$F397&gt;Parâmetros!$E$14),"Não","Sim")</f>
        <v>Sim</v>
      </c>
      <c r="Q397" s="32" t="str">
        <f t="shared" si="38"/>
        <v>Sim</v>
      </c>
      <c r="R397" s="32" t="str">
        <f t="shared" si="39"/>
        <v>Não</v>
      </c>
      <c r="S397" s="30">
        <f t="shared" si="40"/>
        <v>0.27000000000000046</v>
      </c>
      <c r="T397" s="32" t="str">
        <f>IF($Q397&lt;&gt;"Sim","",IF($N397&gt;Parâmetros!$E$15,"Sim","Não"))</f>
        <v>Não</v>
      </c>
      <c r="U397" s="17" t="str">
        <f t="shared" si="41"/>
        <v>Abaixo da meta</v>
      </c>
      <c r="V397" s="17" t="str">
        <f>IF($AC397&lt;&gt;"",IF($L397&gt;0,"ATENÇÃO · apontou em dia de "&amp;LOWER($AC397)&amp;" cadastrado","Exceção cadastrada · "&amp;$AC397)&amp;IF($AD397="",""," · "&amp;$AD397),IF($E397="Férias",IF($L397&gt;0,"ATENÇÃO · apontou estando de férias no cadastro","Férias no cadastro"),IF($Y397="Férias / afastamento","Afastamento · "&amp;($Z397+$AA397-1)&amp;" dias seguidos sem apontamento",IF($Y397="Folga trabalhada","ATENÇÃO · apontou em dia de folga da escala 5x2",IF($Y397="Folga",IF(AND($D397="5x2",OR(WEEKDAY($F397,2)=6,WEEKDAY($F397,2)=7)),"Folga de fim de semana da escala 5x2",IF(AND(OR($D397="6x1",$D397="FF 6x1"),WEEKDAY($F397,2)=6,FALSE()),"Folga de fim de semana · apontou no domingo anterior",IF(AND(OR($D397="6x1",$D397="FF 6x1"),WEEKDAY($F397,2)=7,AND($A397=$A396,$L396&gt;0)),"Folga de fim de semana · apontou no sábado",IF(AND(OR($D397="6x1",$D397="FF 6x1"),OR(WEEKDAY($F397,2)=6,WEEKDAY($F397,2)=7)),"Folga de fim de semana · sem apontamento no sábado nem no domingo","Folga prevista pelo ciclo")))),IF($Y397="Indeterminado (início da série)","Sem histórico anterior — informe o dia do ciclo no Cadastro",IF($Y397="Falta de registro",IF(OR(OR($D397="6x1",$D397="FF 6x1"),$D397="5x2"),"FALTA DE REGISTRO · dia útil da escala "&amp;$E397,"FALTA DE REGISTRO · dia "&amp;$W397&amp;" de "&amp;IFERROR(INDEX(Parâmetros!$B$39:$B$48,MATCH($E397,Parâmetros!$A$39:$A$48,0)),99)&amp;" do ciclo"),IF(OR($D397="6x1",$D397="FF 6x1"),IF(OR(AND(WEEKDAY($F397,2)=6,AND($A397=$A398,$L398&gt;0)),AND(WEEKDAY($F397,2)=7,AND($A397=$A396,$L396&gt;0))),"ATENÇÃO · apontou sábado e domingo no mesmo fim de semana",IF(OR(WEEKDAY($F397,2)=6,WEEKDAY($F397,2)=7),"Jornada de fim de semana do 6x1",IF(OR($H397&gt;=Parâmetros!$E$20,$H397&lt;Parâmetros!$E$19),"ATENÇÃO · 6x1 apontou fora do horário diurno","Jornada fixa do 6x1"))),IF($D397="5x2","Jornada fixa do 5x2",IF($D397="Folguista",IF($J397=$K397,"Evidência confirma sequência","DIVERGE · sequência "&amp;$J397&amp;" × evidência "&amp;$K397),IF($K397=$E397,"Evidência confirma cadastro","DIVERGE · cadastro "&amp;$E397&amp;" × evidência "&amp;$K397)))))))))))</f>
        <v>Jornada fixa do 6x1</v>
      </c>
      <c r="W397" s="34" t="str">
        <f>IF(OR(OR($D397="6x1",$D397="FF 6x1"),$D397="5x2"),"",IF($AB397&lt;&gt;$AB396,IF(IFERROR(INDEX(Cadastro!$F$5:$F$243,$AB397),"")="",IF($L397&gt;0,1,0),IF(IFERROR(INDEX(Cadastro!$F$5:$F$243,$AB397),"")&lt;=IFERROR(INDEX(Parâmetros!$B$39:$B$48,MATCH($E397,Parâmetros!$A$39:$A$48,0)),99),IFERROR(INDEX(Cadastro!$F$5:$F$243,$AB397),""),0)),IF($L397&gt;0,IF(N($X396)&gt;0,1,N($W396)+1),IF(AND($L397=0,OR(N($W396)&gt;=IFERROR(INDEX(Parâmetros!$B$39:$B$48,MATCH($E397,Parâmetros!$A$39:$A$48,0)),99),AND(N($X396)&gt;0,N($X396)&lt;IFERROR(INDEX(Parâmetros!$C$39:$C$48,MATCH($E397,Parâmetros!$A$39:$A$48,0)),0)))),0,N($W396)+1))))</f>
        <v/>
      </c>
      <c r="X397" s="34" t="str">
        <f>IF(OR(OR($D397="6x1",$D397="FF 6x1"),$D397="5x2"),"",IF($AB397&lt;&gt;$AB396,IF(IFERROR(INDEX(Cadastro!$F$5:$F$243,$AB397),"")="",0,IF(IFERROR(INDEX(Cadastro!$F$5:$F$243,$AB397),"")&gt;IFERROR(INDEX(Parâmetros!$B$39:$B$48,MATCH($E397,Parâmetros!$A$39:$A$48,0)),99),IFERROR(INDEX(Cadastro!$F$5:$F$243,$AB397),"")-IFERROR(INDEX(Parâmetros!$B$39:$B$48,MATCH($E397,Parâmetros!$A$39:$A$48,0)),99),0)),IF(AND($L397=0,OR(N($W396)&gt;=IFERROR(INDEX(Parâmetros!$B$39:$B$48,MATCH($E397,Parâmetros!$A$39:$A$48,0)),99),AND(N($X396)&gt;0,N($X396)&lt;IFERROR(INDEX(Parâmetros!$C$39:$C$48,MATCH($E397,Parâmetros!$A$39:$A$48,0)),0)))),N($X396)+1,0)))</f>
        <v/>
      </c>
      <c r="Y397" t="str">
        <f>IF($AC397&lt;&gt;"",IF($L397&gt;0,$AC397&amp;" · com apontamento",$AC397),IF($E397="Férias",IF($L397&gt;0,"Férias · com apontamento","Férias (cadastro)"),IF(($Z397+$AA397-1)&gt;Parâmetros!$E$16,"Férias / afastamento",IF(AND($D397="5x2",OR(WEEKDAY($F397,2)=6,WEEKDAY($F397,2)=7)),IF($L397&gt;0,"Folga trabalhada","Folga"),IF($L397&gt;0,"Trabalhado",IF(OR(OR($D397="6x1",$D397="FF 6x1"),$D397="5x2"),IF(AND(OR($D397="6x1",$D397="FF 6x1"),OR(WEEKDAY($F397,2)=6,WEEKDAY($F397,2)=7)),"Folga","Falta de registro"),IF(AND($AB397&lt;&gt;$AB396,IFERROR(INDEX(Cadastro!$F$5:$F$243,$AB397),"")=""),"Indeterminado (início da série)",IF($X397&gt;0,"Folga","Falta de registro"))))))))</f>
        <v>Trabalhado</v>
      </c>
      <c r="Z397" s="34">
        <f>IF(OR($L397&gt;0,$F397&gt;Parâmetros!$E$14),0,IF($A397&lt;&gt;$A396,1,N($Z396)+1))</f>
        <v>0</v>
      </c>
      <c r="AA397" s="34">
        <f>IF(OR($L397&gt;0,$F397&gt;Parâmetros!$E$14),0,IF(OR($A397&lt;&gt;$A398,$F398&gt;Parâmetros!$E$14),1,N($AA398)+1))</f>
        <v>0</v>
      </c>
      <c r="AB397" s="31">
        <f>IFERROR(MATCH($A397&amp;"|"&amp;TEXT(_xlfn.MAXIFS(Cadastro!$E$5:$E$243,Cadastro!$A$5:$A$243,$A397,Cadastro!$E$5:$E$243,"&lt;="&amp;$F397),"yyyymmdd"),Cadastro!$I$5:$I$243,0),"")</f>
        <v>53</v>
      </c>
      <c r="AC397" t="str">
        <f>IFERROR(_xlfn.SINGLE(INDEX(Exceções!$D$5:$D$203,MATCH($A397&amp;"|"&amp;$F397,Exceções!$F$5:$F$203,0))),"")</f>
        <v/>
      </c>
      <c r="AD397" t="str">
        <f>IF($AC397="","",IFERROR(_xlfn.SINGLE(INDEX(Exceções!$E$5:$E$203,MATCH($A397&amp;"|"&amp;$F397,Exceções!$F$5:$F$203,0))),""))</f>
        <v/>
      </c>
    </row>
    <row r="398" spans="1:30" ht="15" hidden="1" customHeight="1" x14ac:dyDescent="0.25">
      <c r="A398" s="31">
        <v>9561</v>
      </c>
      <c r="B398" s="17" t="s">
        <v>36</v>
      </c>
      <c r="C398" s="17" t="str">
        <f>IFERROR(INDEX(Cadastro!$C$5:$C$243,$AB398),"NÃO INFORMADO")</f>
        <v>ENGMAN</v>
      </c>
      <c r="D398" s="17" t="str">
        <f>IFERROR(INDEX(Cadastro!$D$5:$D$243,$AB398),"")</f>
        <v>6x1</v>
      </c>
      <c r="E398" s="17" t="str">
        <f>IFERROR(INDEX(Cadastro!$G$5:$G$243,$AB398),"")</f>
        <v>6x1</v>
      </c>
      <c r="F398" s="29">
        <v>46304</v>
      </c>
      <c r="G398" s="32" t="str">
        <f t="shared" si="36"/>
        <v>sex</v>
      </c>
      <c r="H398" s="31">
        <f>IF($L398=0,"",_xlfn.MINIFS(Dados!$Q:$Q,Dados!$A:$A,$A398,Dados!$S:$S,$F398))</f>
        <v>435</v>
      </c>
      <c r="I398" s="31">
        <f>IF($H398="","",_xlfn.MAXIFS(Dados!$R:$R,Dados!$A:$A,$A398,Dados!$S:$S,$F398))</f>
        <v>981</v>
      </c>
      <c r="J398" s="32" t="str">
        <f>IF($D398&lt;&gt;"Folguista","",IFERROR(INDEX(Parâmetros!$D$52:$G$52,1,MIN(4,MAX(1,$W398))),""))</f>
        <v/>
      </c>
      <c r="K398" s="32" t="str">
        <f>IF(OR($AC398&lt;&gt;"",$Y398="Folga",$Y398="Folga trabalhada",$Y398="Férias (cadastro)",$Y398="Férias / afastamento",$Y398="Indeterminado (início da série)"),"",IF(OR($D398="6x1",$D398="FF 6x1"),IF(OR(WEEKDAY($F398,2)=6,WEEKDAY($F398,2)=7),"6x1 sáb/dom","6x1"),IF($D398="5x2","5x2",IF($H398="",IF($D398="Folguista",$J398,$E398),IF(OR($H398&gt;=Parâmetros!$E$18,$H398&lt;Parâmetros!$E$19),"C",IF($H398&lt;Parâmetros!$E$20,"A","B"))))))</f>
        <v>6x1</v>
      </c>
      <c r="L398" s="30">
        <f>SUMIFS(Dados!$E:$E,Dados!$A:$A,$A398,Dados!$S:$S,$F398)</f>
        <v>6.3800000000000008</v>
      </c>
      <c r="M398" s="30">
        <f>IFERROR(INDEX(Parâmetros!$E$6:$E$11,MATCH($K398,Parâmetros!$A$6:$A$11,0)),"")</f>
        <v>8.8000000000000007</v>
      </c>
      <c r="N398" s="33">
        <f t="shared" si="37"/>
        <v>0.72499999999999998</v>
      </c>
      <c r="O398" s="33">
        <f>Parâmetros!$E$13</f>
        <v>0.8</v>
      </c>
      <c r="P398" s="32" t="str">
        <f>IF(OR($M398="",$F398&gt;Parâmetros!$E$14),"Não","Sim")</f>
        <v>Sim</v>
      </c>
      <c r="Q398" s="32" t="str">
        <f t="shared" si="38"/>
        <v>Sim</v>
      </c>
      <c r="R398" s="32" t="str">
        <f t="shared" si="39"/>
        <v>Não</v>
      </c>
      <c r="S398" s="30">
        <f t="shared" si="40"/>
        <v>0.66000000000000014</v>
      </c>
      <c r="T398" s="32" t="str">
        <f>IF($Q398&lt;&gt;"Sim","",IF($N398&gt;Parâmetros!$E$15,"Sim","Não"))</f>
        <v>Não</v>
      </c>
      <c r="U398" s="17" t="str">
        <f t="shared" si="41"/>
        <v>Abaixo da meta</v>
      </c>
      <c r="V398" s="17" t="str">
        <f>IF($AC398&lt;&gt;"",IF($L398&gt;0,"ATENÇÃO · apontou em dia de "&amp;LOWER($AC398)&amp;" cadastrado","Exceção cadastrada · "&amp;$AC398)&amp;IF($AD398="",""," · "&amp;$AD398),IF($E398="Férias",IF($L398&gt;0,"ATENÇÃO · apontou estando de férias no cadastro","Férias no cadastro"),IF($Y398="Férias / afastamento","Afastamento · "&amp;($Z398+$AA398-1)&amp;" dias seguidos sem apontamento",IF($Y398="Folga trabalhada","ATENÇÃO · apontou em dia de folga da escala 5x2",IF($Y398="Folga",IF(AND($D398="5x2",OR(WEEKDAY($F398,2)=6,WEEKDAY($F398,2)=7)),"Folga de fim de semana da escala 5x2",IF(AND(OR($D398="6x1",$D398="FF 6x1"),WEEKDAY($F398,2)=6,FALSE()),"Folga de fim de semana · apontou no domingo anterior",IF(AND(OR($D398="6x1",$D398="FF 6x1"),WEEKDAY($F398,2)=7,AND($A398=$A397,$L397&gt;0)),"Folga de fim de semana · apontou no sábado",IF(AND(OR($D398="6x1",$D398="FF 6x1"),OR(WEEKDAY($F398,2)=6,WEEKDAY($F398,2)=7)),"Folga de fim de semana · sem apontamento no sábado nem no domingo","Folga prevista pelo ciclo")))),IF($Y398="Indeterminado (início da série)","Sem histórico anterior — informe o dia do ciclo no Cadastro",IF($Y398="Falta de registro",IF(OR(OR($D398="6x1",$D398="FF 6x1"),$D398="5x2"),"FALTA DE REGISTRO · dia útil da escala "&amp;$E398,"FALTA DE REGISTRO · dia "&amp;$W398&amp;" de "&amp;IFERROR(INDEX(Parâmetros!$B$39:$B$48,MATCH($E398,Parâmetros!$A$39:$A$48,0)),99)&amp;" do ciclo"),IF(OR($D398="6x1",$D398="FF 6x1"),IF(OR(AND(WEEKDAY($F398,2)=6,AND($A398=$A399,$L399&gt;0)),AND(WEEKDAY($F398,2)=7,AND($A398=$A397,$L397&gt;0))),"ATENÇÃO · apontou sábado e domingo no mesmo fim de semana",IF(OR(WEEKDAY($F398,2)=6,WEEKDAY($F398,2)=7),"Jornada de fim de semana do 6x1",IF(OR($H398&gt;=Parâmetros!$E$20,$H398&lt;Parâmetros!$E$19),"ATENÇÃO · 6x1 apontou fora do horário diurno","Jornada fixa do 6x1"))),IF($D398="5x2","Jornada fixa do 5x2",IF($D398="Folguista",IF($J398=$K398,"Evidência confirma sequência","DIVERGE · sequência "&amp;$J398&amp;" × evidência "&amp;$K398),IF($K398=$E398,"Evidência confirma cadastro","DIVERGE · cadastro "&amp;$E398&amp;" × evidência "&amp;$K398)))))))))))</f>
        <v>Jornada fixa do 6x1</v>
      </c>
      <c r="W398" s="34" t="str">
        <f>IF(OR(OR($D398="6x1",$D398="FF 6x1"),$D398="5x2"),"",IF($AB398&lt;&gt;$AB397,IF(IFERROR(INDEX(Cadastro!$F$5:$F$243,$AB398),"")="",IF($L398&gt;0,1,0),IF(IFERROR(INDEX(Cadastro!$F$5:$F$243,$AB398),"")&lt;=IFERROR(INDEX(Parâmetros!$B$39:$B$48,MATCH($E398,Parâmetros!$A$39:$A$48,0)),99),IFERROR(INDEX(Cadastro!$F$5:$F$243,$AB398),""),0)),IF($L398&gt;0,IF(N($X397)&gt;0,1,N($W397)+1),IF(AND($L398=0,OR(N($W397)&gt;=IFERROR(INDEX(Parâmetros!$B$39:$B$48,MATCH($E398,Parâmetros!$A$39:$A$48,0)),99),AND(N($X397)&gt;0,N($X397)&lt;IFERROR(INDEX(Parâmetros!$C$39:$C$48,MATCH($E398,Parâmetros!$A$39:$A$48,0)),0)))),0,N($W397)+1))))</f>
        <v/>
      </c>
      <c r="X398" s="34" t="str">
        <f>IF(OR(OR($D398="6x1",$D398="FF 6x1"),$D398="5x2"),"",IF($AB398&lt;&gt;$AB397,IF(IFERROR(INDEX(Cadastro!$F$5:$F$243,$AB398),"")="",0,IF(IFERROR(INDEX(Cadastro!$F$5:$F$243,$AB398),"")&gt;IFERROR(INDEX(Parâmetros!$B$39:$B$48,MATCH($E398,Parâmetros!$A$39:$A$48,0)),99),IFERROR(INDEX(Cadastro!$F$5:$F$243,$AB398),"")-IFERROR(INDEX(Parâmetros!$B$39:$B$48,MATCH($E398,Parâmetros!$A$39:$A$48,0)),99),0)),IF(AND($L398=0,OR(N($W397)&gt;=IFERROR(INDEX(Parâmetros!$B$39:$B$48,MATCH($E398,Parâmetros!$A$39:$A$48,0)),99),AND(N($X397)&gt;0,N($X397)&lt;IFERROR(INDEX(Parâmetros!$C$39:$C$48,MATCH($E398,Parâmetros!$A$39:$A$48,0)),0)))),N($X397)+1,0)))</f>
        <v/>
      </c>
      <c r="Y398" t="str">
        <f>IF($AC398&lt;&gt;"",IF($L398&gt;0,$AC398&amp;" · com apontamento",$AC398),IF($E398="Férias",IF($L398&gt;0,"Férias · com apontamento","Férias (cadastro)"),IF(($Z398+$AA398-1)&gt;Parâmetros!$E$16,"Férias / afastamento",IF(AND($D398="5x2",OR(WEEKDAY($F398,2)=6,WEEKDAY($F398,2)=7)),IF($L398&gt;0,"Folga trabalhada","Folga"),IF($L398&gt;0,"Trabalhado",IF(OR(OR($D398="6x1",$D398="FF 6x1"),$D398="5x2"),IF(AND(OR($D398="6x1",$D398="FF 6x1"),OR(WEEKDAY($F398,2)=6,WEEKDAY($F398,2)=7)),"Folga","Falta de registro"),IF(AND($AB398&lt;&gt;$AB397,IFERROR(INDEX(Cadastro!$F$5:$F$243,$AB398),"")=""),"Indeterminado (início da série)",IF($X398&gt;0,"Folga","Falta de registro"))))))))</f>
        <v>Trabalhado</v>
      </c>
      <c r="Z398" s="34">
        <f>IF(OR($L398&gt;0,$F398&gt;Parâmetros!$E$14),0,IF($A398&lt;&gt;$A397,1,N($Z397)+1))</f>
        <v>0</v>
      </c>
      <c r="AA398" s="34">
        <f>IF(OR($L398&gt;0,$F398&gt;Parâmetros!$E$14),0,IF(OR($A398&lt;&gt;$A399,$F399&gt;Parâmetros!$E$14),1,N($AA399)+1))</f>
        <v>0</v>
      </c>
      <c r="AB398" s="31">
        <f>IFERROR(MATCH($A398&amp;"|"&amp;TEXT(_xlfn.MAXIFS(Cadastro!$E$5:$E$243,Cadastro!$A$5:$A$243,$A398,Cadastro!$E$5:$E$243,"&lt;="&amp;$F398),"yyyymmdd"),Cadastro!$I$5:$I$243,0),"")</f>
        <v>53</v>
      </c>
      <c r="AC398" t="str">
        <f>IFERROR(_xlfn.SINGLE(INDEX(Exceções!$D$5:$D$203,MATCH($A398&amp;"|"&amp;$F398,Exceções!$F$5:$F$203,0))),"")</f>
        <v/>
      </c>
      <c r="AD398" t="str">
        <f>IF($AC398="","",IFERROR(_xlfn.SINGLE(INDEX(Exceções!$E$5:$E$203,MATCH($A398&amp;"|"&amp;$F398,Exceções!$F$5:$F$203,0))),""))</f>
        <v/>
      </c>
    </row>
    <row r="399" spans="1:30" ht="15" hidden="1" customHeight="1" x14ac:dyDescent="0.25">
      <c r="A399" s="31">
        <v>9561</v>
      </c>
      <c r="B399" s="17" t="s">
        <v>36</v>
      </c>
      <c r="C399" s="17" t="str">
        <f>IFERROR(INDEX(Cadastro!$C$5:$C$243,$AB399),"NÃO INFORMADO")</f>
        <v>ENGMAN</v>
      </c>
      <c r="D399" s="17" t="str">
        <f>IFERROR(INDEX(Cadastro!$D$5:$D$243,$AB399),"")</f>
        <v>6x1</v>
      </c>
      <c r="E399" s="17" t="str">
        <f>IFERROR(INDEX(Cadastro!$G$5:$G$243,$AB399),"")</f>
        <v>6x1</v>
      </c>
      <c r="F399" s="29">
        <v>46305</v>
      </c>
      <c r="G399" s="32" t="str">
        <f t="shared" si="36"/>
        <v>sáb</v>
      </c>
      <c r="H399" s="31" t="str">
        <f>IF($L399=0,"",_xlfn.MINIFS(Dados!$Q:$Q,Dados!$A:$A,$A399,Dados!$S:$S,$F399))</f>
        <v/>
      </c>
      <c r="I399" s="31" t="str">
        <f>IF($H399="","",_xlfn.MAXIFS(Dados!$R:$R,Dados!$A:$A,$A399,Dados!$S:$S,$F399))</f>
        <v/>
      </c>
      <c r="J399" s="32" t="str">
        <f>IF($D399&lt;&gt;"Folguista","",IFERROR(INDEX(Parâmetros!$D$52:$G$52,1,MIN(4,MAX(1,$W399))),""))</f>
        <v/>
      </c>
      <c r="K399" s="32" t="str">
        <f>IF(OR($AC399&lt;&gt;"",$Y399="Folga",$Y399="Folga trabalhada",$Y399="Férias (cadastro)",$Y399="Férias / afastamento",$Y399="Indeterminado (início da série)"),"",IF(OR($D399="6x1",$D399="FF 6x1"),IF(OR(WEEKDAY($F399,2)=6,WEEKDAY($F399,2)=7),"6x1 sáb/dom","6x1"),IF($D399="5x2","5x2",IF($H399="",IF($D399="Folguista",$J399,$E399),IF(OR($H399&gt;=Parâmetros!$E$18,$H399&lt;Parâmetros!$E$19),"C",IF($H399&lt;Parâmetros!$E$20,"A","B"))))))</f>
        <v/>
      </c>
      <c r="L399" s="30">
        <f>SUMIFS(Dados!$E:$E,Dados!$A:$A,$A399,Dados!$S:$S,$F399)</f>
        <v>0</v>
      </c>
      <c r="M399" s="30" t="str">
        <f>IFERROR(INDEX(Parâmetros!$E$6:$E$11,MATCH($K399,Parâmetros!$A$6:$A$11,0)),"")</f>
        <v/>
      </c>
      <c r="N399" s="33" t="str">
        <f t="shared" si="37"/>
        <v/>
      </c>
      <c r="O399" s="33">
        <f>Parâmetros!$E$13</f>
        <v>0.8</v>
      </c>
      <c r="P399" s="32" t="str">
        <f>IF(OR($M399="",$F399&gt;Parâmetros!$E$14),"Não","Sim")</f>
        <v>Não</v>
      </c>
      <c r="Q399" s="32" t="str">
        <f t="shared" si="38"/>
        <v/>
      </c>
      <c r="R399" s="32" t="str">
        <f t="shared" si="39"/>
        <v/>
      </c>
      <c r="S399" s="30" t="str">
        <f t="shared" si="40"/>
        <v/>
      </c>
      <c r="T399" s="32" t="str">
        <f>IF($Q399&lt;&gt;"Sim","",IF($N399&gt;Parâmetros!$E$15,"Sim","Não"))</f>
        <v/>
      </c>
      <c r="U399" s="17" t="str">
        <f t="shared" si="41"/>
        <v>Folga</v>
      </c>
      <c r="V399" s="17" t="str">
        <f>IF($AC399&lt;&gt;"",IF($L399&gt;0,"ATENÇÃO · apontou em dia de "&amp;LOWER($AC399)&amp;" cadastrado","Exceção cadastrada · "&amp;$AC399)&amp;IF($AD399="",""," · "&amp;$AD399),IF($E399="Férias",IF($L399&gt;0,"ATENÇÃO · apontou estando de férias no cadastro","Férias no cadastro"),IF($Y399="Férias / afastamento","Afastamento · "&amp;($Z399+$AA399-1)&amp;" dias seguidos sem apontamento",IF($Y399="Folga trabalhada","ATENÇÃO · apontou em dia de folga da escala 5x2",IF($Y399="Folga",IF(AND($D399="5x2",OR(WEEKDAY($F399,2)=6,WEEKDAY($F399,2)=7)),"Folga de fim de semana da escala 5x2",IF(AND(OR($D399="6x1",$D399="FF 6x1"),WEEKDAY($F399,2)=6,FALSE()),"Folga de fim de semana · apontou no domingo anterior",IF(AND(OR($D399="6x1",$D399="FF 6x1"),WEEKDAY($F399,2)=7,AND($A399=$A398,$L398&gt;0)),"Folga de fim de semana · apontou no sábado",IF(AND(OR($D399="6x1",$D399="FF 6x1"),OR(WEEKDAY($F399,2)=6,WEEKDAY($F399,2)=7)),"Folga de fim de semana · sem apontamento no sábado nem no domingo","Folga prevista pelo ciclo")))),IF($Y399="Indeterminado (início da série)","Sem histórico anterior — informe o dia do ciclo no Cadastro",IF($Y399="Falta de registro",IF(OR(OR($D399="6x1",$D399="FF 6x1"),$D399="5x2"),"FALTA DE REGISTRO · dia útil da escala "&amp;$E399,"FALTA DE REGISTRO · dia "&amp;$W399&amp;" de "&amp;IFERROR(INDEX(Parâmetros!$B$39:$B$48,MATCH($E399,Parâmetros!$A$39:$A$48,0)),99)&amp;" do ciclo"),IF(OR($D399="6x1",$D399="FF 6x1"),IF(OR(AND(WEEKDAY($F399,2)=6,AND($A399=$A400,$L400&gt;0)),AND(WEEKDAY($F399,2)=7,AND($A399=$A398,$L398&gt;0))),"ATENÇÃO · apontou sábado e domingo no mesmo fim de semana",IF(OR(WEEKDAY($F399,2)=6,WEEKDAY($F399,2)=7),"Jornada de fim de semana do 6x1",IF(OR($H399&gt;=Parâmetros!$E$20,$H399&lt;Parâmetros!$E$19),"ATENÇÃO · 6x1 apontou fora do horário diurno","Jornada fixa do 6x1"))),IF($D399="5x2","Jornada fixa do 5x2",IF($D399="Folguista",IF($J399=$K399,"Evidência confirma sequência","DIVERGE · sequência "&amp;$J399&amp;" × evidência "&amp;$K399),IF($K399=$E399,"Evidência confirma cadastro","DIVERGE · cadastro "&amp;$E399&amp;" × evidência "&amp;$K399)))))))))))</f>
        <v>Folga de fim de semana · sem apontamento no sábado nem no domingo</v>
      </c>
      <c r="W399" s="34" t="str">
        <f>IF(OR(OR($D399="6x1",$D399="FF 6x1"),$D399="5x2"),"",IF($AB399&lt;&gt;$AB398,IF(IFERROR(INDEX(Cadastro!$F$5:$F$243,$AB399),"")="",IF($L399&gt;0,1,0),IF(IFERROR(INDEX(Cadastro!$F$5:$F$243,$AB399),"")&lt;=IFERROR(INDEX(Parâmetros!$B$39:$B$48,MATCH($E399,Parâmetros!$A$39:$A$48,0)),99),IFERROR(INDEX(Cadastro!$F$5:$F$243,$AB399),""),0)),IF($L399&gt;0,IF(N($X398)&gt;0,1,N($W398)+1),IF(AND($L399=0,OR(N($W398)&gt;=IFERROR(INDEX(Parâmetros!$B$39:$B$48,MATCH($E399,Parâmetros!$A$39:$A$48,0)),99),AND(N($X398)&gt;0,N($X398)&lt;IFERROR(INDEX(Parâmetros!$C$39:$C$48,MATCH($E399,Parâmetros!$A$39:$A$48,0)),0)))),0,N($W398)+1))))</f>
        <v/>
      </c>
      <c r="X399" s="34" t="str">
        <f>IF(OR(OR($D399="6x1",$D399="FF 6x1"),$D399="5x2"),"",IF($AB399&lt;&gt;$AB398,IF(IFERROR(INDEX(Cadastro!$F$5:$F$243,$AB399),"")="",0,IF(IFERROR(INDEX(Cadastro!$F$5:$F$243,$AB399),"")&gt;IFERROR(INDEX(Parâmetros!$B$39:$B$48,MATCH($E399,Parâmetros!$A$39:$A$48,0)),99),IFERROR(INDEX(Cadastro!$F$5:$F$243,$AB399),"")-IFERROR(INDEX(Parâmetros!$B$39:$B$48,MATCH($E399,Parâmetros!$A$39:$A$48,0)),99),0)),IF(AND($L399=0,OR(N($W398)&gt;=IFERROR(INDEX(Parâmetros!$B$39:$B$48,MATCH($E399,Parâmetros!$A$39:$A$48,0)),99),AND(N($X398)&gt;0,N($X398)&lt;IFERROR(INDEX(Parâmetros!$C$39:$C$48,MATCH($E399,Parâmetros!$A$39:$A$48,0)),0)))),N($X398)+1,0)))</f>
        <v/>
      </c>
      <c r="Y399" t="str">
        <f>IF($AC399&lt;&gt;"",IF($L399&gt;0,$AC399&amp;" · com apontamento",$AC399),IF($E399="Férias",IF($L399&gt;0,"Férias · com apontamento","Férias (cadastro)"),IF(($Z399+$AA399-1)&gt;Parâmetros!$E$16,"Férias / afastamento",IF(AND($D399="5x2",OR(WEEKDAY($F399,2)=6,WEEKDAY($F399,2)=7)),IF($L399&gt;0,"Folga trabalhada","Folga"),IF($L399&gt;0,"Trabalhado",IF(OR(OR($D399="6x1",$D399="FF 6x1"),$D399="5x2"),IF(AND(OR($D399="6x1",$D399="FF 6x1"),OR(WEEKDAY($F399,2)=6,WEEKDAY($F399,2)=7)),"Folga","Falta de registro"),IF(AND($AB399&lt;&gt;$AB398,IFERROR(INDEX(Cadastro!$F$5:$F$243,$AB399),"")=""),"Indeterminado (início da série)",IF($X399&gt;0,"Folga","Falta de registro"))))))))</f>
        <v>Folga</v>
      </c>
      <c r="Z399" s="34">
        <f>IF(OR($L399&gt;0,$F399&gt;Parâmetros!$E$14),0,IF($A399&lt;&gt;$A398,1,N($Z398)+1))</f>
        <v>1</v>
      </c>
      <c r="AA399" s="34">
        <f>IF(OR($L399&gt;0,$F399&gt;Parâmetros!$E$14),0,IF(OR($A399&lt;&gt;$A400,$F400&gt;Parâmetros!$E$14),1,N($AA400)+1))</f>
        <v>2</v>
      </c>
      <c r="AB399" s="31">
        <f>IFERROR(MATCH($A399&amp;"|"&amp;TEXT(_xlfn.MAXIFS(Cadastro!$E$5:$E$243,Cadastro!$A$5:$A$243,$A399,Cadastro!$E$5:$E$243,"&lt;="&amp;$F399),"yyyymmdd"),Cadastro!$I$5:$I$243,0),"")</f>
        <v>53</v>
      </c>
      <c r="AC399" t="str">
        <f>IFERROR(_xlfn.SINGLE(INDEX(Exceções!$D$5:$D$203,MATCH($A399&amp;"|"&amp;$F399,Exceções!$F$5:$F$203,0))),"")</f>
        <v/>
      </c>
      <c r="AD399" t="str">
        <f>IF($AC399="","",IFERROR(_xlfn.SINGLE(INDEX(Exceções!$E$5:$E$203,MATCH($A399&amp;"|"&amp;$F399,Exceções!$F$5:$F$203,0))),""))</f>
        <v/>
      </c>
    </row>
    <row r="400" spans="1:30" ht="15" hidden="1" customHeight="1" x14ac:dyDescent="0.25">
      <c r="A400" s="31">
        <v>9561</v>
      </c>
      <c r="B400" s="17" t="s">
        <v>36</v>
      </c>
      <c r="C400" s="17" t="str">
        <f>IFERROR(INDEX(Cadastro!$C$5:$C$243,$AB400),"NÃO INFORMADO")</f>
        <v>ENGMAN</v>
      </c>
      <c r="D400" s="17" t="str">
        <f>IFERROR(INDEX(Cadastro!$D$5:$D$243,$AB400),"")</f>
        <v>6x1</v>
      </c>
      <c r="E400" s="17" t="str">
        <f>IFERROR(INDEX(Cadastro!$G$5:$G$243,$AB400),"")</f>
        <v>6x1</v>
      </c>
      <c r="F400" s="29">
        <v>46306</v>
      </c>
      <c r="G400" s="32" t="str">
        <f t="shared" si="36"/>
        <v>dom</v>
      </c>
      <c r="H400" s="31" t="str">
        <f>IF($L400=0,"",_xlfn.MINIFS(Dados!$Q:$Q,Dados!$A:$A,$A400,Dados!$S:$S,$F400))</f>
        <v/>
      </c>
      <c r="I400" s="31" t="str">
        <f>IF($H400="","",_xlfn.MAXIFS(Dados!$R:$R,Dados!$A:$A,$A400,Dados!$S:$S,$F400))</f>
        <v/>
      </c>
      <c r="J400" s="32" t="str">
        <f>IF($D400&lt;&gt;"Folguista","",IFERROR(INDEX(Parâmetros!$D$52:$G$52,1,MIN(4,MAX(1,$W400))),""))</f>
        <v/>
      </c>
      <c r="K400" s="32" t="str">
        <f>IF(OR($AC400&lt;&gt;"",$Y400="Folga",$Y400="Folga trabalhada",$Y400="Férias (cadastro)",$Y400="Férias / afastamento",$Y400="Indeterminado (início da série)"),"",IF(OR($D400="6x1",$D400="FF 6x1"),IF(OR(WEEKDAY($F400,2)=6,WEEKDAY($F400,2)=7),"6x1 sáb/dom","6x1"),IF($D400="5x2","5x2",IF($H400="",IF($D400="Folguista",$J400,$E400),IF(OR($H400&gt;=Parâmetros!$E$18,$H400&lt;Parâmetros!$E$19),"C",IF($H400&lt;Parâmetros!$E$20,"A","B"))))))</f>
        <v/>
      </c>
      <c r="L400" s="30">
        <f>SUMIFS(Dados!$E:$E,Dados!$A:$A,$A400,Dados!$S:$S,$F400)</f>
        <v>0</v>
      </c>
      <c r="M400" s="30" t="str">
        <f>IFERROR(INDEX(Parâmetros!$E$6:$E$11,MATCH($K400,Parâmetros!$A$6:$A$11,0)),"")</f>
        <v/>
      </c>
      <c r="N400" s="33" t="str">
        <f t="shared" si="37"/>
        <v/>
      </c>
      <c r="O400" s="33">
        <f>Parâmetros!$E$13</f>
        <v>0.8</v>
      </c>
      <c r="P400" s="32" t="str">
        <f>IF(OR($M400="",$F400&gt;Parâmetros!$E$14),"Não","Sim")</f>
        <v>Não</v>
      </c>
      <c r="Q400" s="32" t="str">
        <f t="shared" si="38"/>
        <v/>
      </c>
      <c r="R400" s="32" t="str">
        <f t="shared" si="39"/>
        <v/>
      </c>
      <c r="S400" s="30" t="str">
        <f t="shared" si="40"/>
        <v/>
      </c>
      <c r="T400" s="32" t="str">
        <f>IF($Q400&lt;&gt;"Sim","",IF($N400&gt;Parâmetros!$E$15,"Sim","Não"))</f>
        <v/>
      </c>
      <c r="U400" s="17" t="str">
        <f t="shared" si="41"/>
        <v>Folga</v>
      </c>
      <c r="V400" s="17" t="str">
        <f>IF($AC400&lt;&gt;"",IF($L400&gt;0,"ATENÇÃO · apontou em dia de "&amp;LOWER($AC400)&amp;" cadastrado","Exceção cadastrada · "&amp;$AC400)&amp;IF($AD400="",""," · "&amp;$AD400),IF($E400="Férias",IF($L400&gt;0,"ATENÇÃO · apontou estando de férias no cadastro","Férias no cadastro"),IF($Y400="Férias / afastamento","Afastamento · "&amp;($Z400+$AA400-1)&amp;" dias seguidos sem apontamento",IF($Y400="Folga trabalhada","ATENÇÃO · apontou em dia de folga da escala 5x2",IF($Y400="Folga",IF(AND($D400="5x2",OR(WEEKDAY($F400,2)=6,WEEKDAY($F400,2)=7)),"Folga de fim de semana da escala 5x2",IF(AND(OR($D400="6x1",$D400="FF 6x1"),WEEKDAY($F400,2)=6,FALSE()),"Folga de fim de semana · apontou no domingo anterior",IF(AND(OR($D400="6x1",$D400="FF 6x1"),WEEKDAY($F400,2)=7,AND($A400=$A399,$L399&gt;0)),"Folga de fim de semana · apontou no sábado",IF(AND(OR($D400="6x1",$D400="FF 6x1"),OR(WEEKDAY($F400,2)=6,WEEKDAY($F400,2)=7)),"Folga de fim de semana · sem apontamento no sábado nem no domingo","Folga prevista pelo ciclo")))),IF($Y400="Indeterminado (início da série)","Sem histórico anterior — informe o dia do ciclo no Cadastro",IF($Y400="Falta de registro",IF(OR(OR($D400="6x1",$D400="FF 6x1"),$D400="5x2"),"FALTA DE REGISTRO · dia útil da escala "&amp;$E400,"FALTA DE REGISTRO · dia "&amp;$W400&amp;" de "&amp;IFERROR(INDEX(Parâmetros!$B$39:$B$48,MATCH($E400,Parâmetros!$A$39:$A$48,0)),99)&amp;" do ciclo"),IF(OR($D400="6x1",$D400="FF 6x1"),IF(OR(AND(WEEKDAY($F400,2)=6,AND($A400=$A401,$L401&gt;0)),AND(WEEKDAY($F400,2)=7,AND($A400=$A399,$L399&gt;0))),"ATENÇÃO · apontou sábado e domingo no mesmo fim de semana",IF(OR(WEEKDAY($F400,2)=6,WEEKDAY($F400,2)=7),"Jornada de fim de semana do 6x1",IF(OR($H400&gt;=Parâmetros!$E$20,$H400&lt;Parâmetros!$E$19),"ATENÇÃO · 6x1 apontou fora do horário diurno","Jornada fixa do 6x1"))),IF($D400="5x2","Jornada fixa do 5x2",IF($D400="Folguista",IF($J400=$K400,"Evidência confirma sequência","DIVERGE · sequência "&amp;$J400&amp;" × evidência "&amp;$K400),IF($K400=$E400,"Evidência confirma cadastro","DIVERGE · cadastro "&amp;$E400&amp;" × evidência "&amp;$K400)))))))))))</f>
        <v>Folga de fim de semana · sem apontamento no sábado nem no domingo</v>
      </c>
      <c r="W400" s="34" t="str">
        <f>IF(OR(OR($D400="6x1",$D400="FF 6x1"),$D400="5x2"),"",IF($AB400&lt;&gt;$AB399,IF(IFERROR(INDEX(Cadastro!$F$5:$F$243,$AB400),"")="",IF($L400&gt;0,1,0),IF(IFERROR(INDEX(Cadastro!$F$5:$F$243,$AB400),"")&lt;=IFERROR(INDEX(Parâmetros!$B$39:$B$48,MATCH($E400,Parâmetros!$A$39:$A$48,0)),99),IFERROR(INDEX(Cadastro!$F$5:$F$243,$AB400),""),0)),IF($L400&gt;0,IF(N($X399)&gt;0,1,N($W399)+1),IF(AND($L400=0,OR(N($W399)&gt;=IFERROR(INDEX(Parâmetros!$B$39:$B$48,MATCH($E400,Parâmetros!$A$39:$A$48,0)),99),AND(N($X399)&gt;0,N($X399)&lt;IFERROR(INDEX(Parâmetros!$C$39:$C$48,MATCH($E400,Parâmetros!$A$39:$A$48,0)),0)))),0,N($W399)+1))))</f>
        <v/>
      </c>
      <c r="X400" s="34" t="str">
        <f>IF(OR(OR($D400="6x1",$D400="FF 6x1"),$D400="5x2"),"",IF($AB400&lt;&gt;$AB399,IF(IFERROR(INDEX(Cadastro!$F$5:$F$243,$AB400),"")="",0,IF(IFERROR(INDEX(Cadastro!$F$5:$F$243,$AB400),"")&gt;IFERROR(INDEX(Parâmetros!$B$39:$B$48,MATCH($E400,Parâmetros!$A$39:$A$48,0)),99),IFERROR(INDEX(Cadastro!$F$5:$F$243,$AB400),"")-IFERROR(INDEX(Parâmetros!$B$39:$B$48,MATCH($E400,Parâmetros!$A$39:$A$48,0)),99),0)),IF(AND($L400=0,OR(N($W399)&gt;=IFERROR(INDEX(Parâmetros!$B$39:$B$48,MATCH($E400,Parâmetros!$A$39:$A$48,0)),99),AND(N($X399)&gt;0,N($X399)&lt;IFERROR(INDEX(Parâmetros!$C$39:$C$48,MATCH($E400,Parâmetros!$A$39:$A$48,0)),0)))),N($X399)+1,0)))</f>
        <v/>
      </c>
      <c r="Y400" t="str">
        <f>IF($AC400&lt;&gt;"",IF($L400&gt;0,$AC400&amp;" · com apontamento",$AC400),IF($E400="Férias",IF($L400&gt;0,"Férias · com apontamento","Férias (cadastro)"),IF(($Z400+$AA400-1)&gt;Parâmetros!$E$16,"Férias / afastamento",IF(AND($D400="5x2",OR(WEEKDAY($F400,2)=6,WEEKDAY($F400,2)=7)),IF($L400&gt;0,"Folga trabalhada","Folga"),IF($L400&gt;0,"Trabalhado",IF(OR(OR($D400="6x1",$D400="FF 6x1"),$D400="5x2"),IF(AND(OR($D400="6x1",$D400="FF 6x1"),OR(WEEKDAY($F400,2)=6,WEEKDAY($F400,2)=7)),"Folga","Falta de registro"),IF(AND($AB400&lt;&gt;$AB399,IFERROR(INDEX(Cadastro!$F$5:$F$243,$AB400),"")=""),"Indeterminado (início da série)",IF($X400&gt;0,"Folga","Falta de registro"))))))))</f>
        <v>Folga</v>
      </c>
      <c r="Z400" s="34">
        <f>IF(OR($L400&gt;0,$F400&gt;Parâmetros!$E$14),0,IF($A400&lt;&gt;$A399,1,N($Z399)+1))</f>
        <v>2</v>
      </c>
      <c r="AA400" s="34">
        <f>IF(OR($L400&gt;0,$F400&gt;Parâmetros!$E$14),0,IF(OR($A400&lt;&gt;$A401,$F401&gt;Parâmetros!$E$14),1,N($AA401)+1))</f>
        <v>1</v>
      </c>
      <c r="AB400" s="31">
        <f>IFERROR(MATCH($A400&amp;"|"&amp;TEXT(_xlfn.MAXIFS(Cadastro!$E$5:$E$243,Cadastro!$A$5:$A$243,$A400,Cadastro!$E$5:$E$243,"&lt;="&amp;$F400),"yyyymmdd"),Cadastro!$I$5:$I$243,0),"")</f>
        <v>53</v>
      </c>
      <c r="AC400" t="str">
        <f>IFERROR(_xlfn.SINGLE(INDEX(Exceções!$D$5:$D$203,MATCH($A400&amp;"|"&amp;$F400,Exceções!$F$5:$F$203,0))),"")</f>
        <v/>
      </c>
      <c r="AD400" t="str">
        <f>IF($AC400="","",IFERROR(_xlfn.SINGLE(INDEX(Exceções!$E$5:$E$203,MATCH($A400&amp;"|"&amp;$F400,Exceções!$F$5:$F$203,0))),""))</f>
        <v/>
      </c>
    </row>
    <row r="401" spans="1:30" ht="15" hidden="1" customHeight="1" x14ac:dyDescent="0.25">
      <c r="A401" s="31">
        <v>9561</v>
      </c>
      <c r="B401" s="17" t="s">
        <v>36</v>
      </c>
      <c r="C401" s="17" t="str">
        <f>IFERROR(INDEX(Cadastro!$C$5:$C$243,$AB401),"NÃO INFORMADO")</f>
        <v>ENGMAN</v>
      </c>
      <c r="D401" s="17" t="str">
        <f>IFERROR(INDEX(Cadastro!$D$5:$D$243,$AB401),"")</f>
        <v>A</v>
      </c>
      <c r="E401" s="17" t="str">
        <f>IFERROR(INDEX(Cadastro!$G$5:$G$243,$AB401),"")</f>
        <v>A</v>
      </c>
      <c r="F401" s="29">
        <v>46307</v>
      </c>
      <c r="G401" s="32" t="str">
        <f t="shared" si="36"/>
        <v>seg</v>
      </c>
      <c r="H401" s="31">
        <f>IF($L401=0,"",_xlfn.MINIFS(Dados!$Q:$Q,Dados!$A:$A,$A401,Dados!$S:$S,$F401))</f>
        <v>431</v>
      </c>
      <c r="I401" s="31">
        <f>IF($H401="","",_xlfn.MAXIFS(Dados!$R:$R,Dados!$A:$A,$A401,Dados!$S:$S,$F401))</f>
        <v>900</v>
      </c>
      <c r="J401" s="32" t="str">
        <f>IF($D401&lt;&gt;"Folguista","",IFERROR(INDEX(Parâmetros!$D$52:$G$52,1,MIN(4,MAX(1,$W401))),""))</f>
        <v/>
      </c>
      <c r="K401" s="32" t="str">
        <f>IF(OR($AC401&lt;&gt;"",$Y401="Folga",$Y401="Folga trabalhada",$Y401="Férias (cadastro)",$Y401="Férias / afastamento",$Y401="Indeterminado (início da série)"),"",IF(OR($D401="6x1",$D401="FF 6x1"),IF(OR(WEEKDAY($F401,2)=6,WEEKDAY($F401,2)=7),"6x1 sáb/dom","6x1"),IF($D401="5x2","5x2",IF($H401="",IF($D401="Folguista",$J401,$E401),IF(OR($H401&gt;=Parâmetros!$E$18,$H401&lt;Parâmetros!$E$19),"C",IF($H401&lt;Parâmetros!$E$20,"A","B"))))))</f>
        <v>A</v>
      </c>
      <c r="L401" s="30">
        <f>SUMIFS(Dados!$E:$E,Dados!$A:$A,$A401,Dados!$S:$S,$F401)</f>
        <v>6.5</v>
      </c>
      <c r="M401" s="30">
        <f>IFERROR(INDEX(Parâmetros!$E$6:$E$11,MATCH($K401,Parâmetros!$A$6:$A$11,0)),"")</f>
        <v>7.58</v>
      </c>
      <c r="N401" s="33">
        <f t="shared" si="37"/>
        <v>0.85751978891820579</v>
      </c>
      <c r="O401" s="33">
        <f>Parâmetros!$E$13</f>
        <v>0.8</v>
      </c>
      <c r="P401" s="32" t="str">
        <f>IF(OR($M401="",$F401&gt;Parâmetros!$E$14),"Não","Sim")</f>
        <v>Sim</v>
      </c>
      <c r="Q401" s="32" t="str">
        <f t="shared" si="38"/>
        <v>Sim</v>
      </c>
      <c r="R401" s="32" t="str">
        <f t="shared" si="39"/>
        <v>Sim</v>
      </c>
      <c r="S401" s="30">
        <f t="shared" si="40"/>
        <v>0</v>
      </c>
      <c r="T401" s="32" t="str">
        <f>IF($Q401&lt;&gt;"Sim","",IF($N401&gt;Parâmetros!$E$15,"Sim","Não"))</f>
        <v>Não</v>
      </c>
      <c r="U401" s="17" t="str">
        <f t="shared" si="41"/>
        <v>Na meta</v>
      </c>
      <c r="V401" s="17" t="str">
        <f>IF($AC401&lt;&gt;"",IF($L401&gt;0,"ATENÇÃO · apontou em dia de "&amp;LOWER($AC401)&amp;" cadastrado","Exceção cadastrada · "&amp;$AC401)&amp;IF($AD401="",""," · "&amp;$AD401),IF($E401="Férias",IF($L401&gt;0,"ATENÇÃO · apontou estando de férias no cadastro","Férias no cadastro"),IF($Y401="Férias / afastamento","Afastamento · "&amp;($Z401+$AA401-1)&amp;" dias seguidos sem apontamento",IF($Y401="Folga trabalhada","ATENÇÃO · apontou em dia de folga da escala 5x2",IF($Y401="Folga",IF(AND($D401="5x2",OR(WEEKDAY($F401,2)=6,WEEKDAY($F401,2)=7)),"Folga de fim de semana da escala 5x2",IF(AND(OR($D401="6x1",$D401="FF 6x1"),WEEKDAY($F401,2)=6,FALSE()),"Folga de fim de semana · apontou no domingo anterior",IF(AND(OR($D401="6x1",$D401="FF 6x1"),WEEKDAY($F401,2)=7,AND($A401=$A400,$L400&gt;0)),"Folga de fim de semana · apontou no sábado",IF(AND(OR($D401="6x1",$D401="FF 6x1"),OR(WEEKDAY($F401,2)=6,WEEKDAY($F401,2)=7)),"Folga de fim de semana · sem apontamento no sábado nem no domingo","Folga prevista pelo ciclo")))),IF($Y401="Indeterminado (início da série)","Sem histórico anterior — informe o dia do ciclo no Cadastro",IF($Y401="Falta de registro",IF(OR(OR($D401="6x1",$D401="FF 6x1"),$D401="5x2"),"FALTA DE REGISTRO · dia útil da escala "&amp;$E401,"FALTA DE REGISTRO · dia "&amp;$W401&amp;" de "&amp;IFERROR(INDEX(Parâmetros!$B$39:$B$48,MATCH($E401,Parâmetros!$A$39:$A$48,0)),99)&amp;" do ciclo"),IF(OR($D401="6x1",$D401="FF 6x1"),IF(OR(AND(WEEKDAY($F401,2)=6,AND($A401=$A402,$L402&gt;0)),AND(WEEKDAY($F401,2)=7,AND($A401=$A400,$L400&gt;0))),"ATENÇÃO · apontou sábado e domingo no mesmo fim de semana",IF(OR(WEEKDAY($F401,2)=6,WEEKDAY($F401,2)=7),"Jornada de fim de semana do 6x1",IF(OR($H401&gt;=Parâmetros!$E$20,$H401&lt;Parâmetros!$E$19),"ATENÇÃO · 6x1 apontou fora do horário diurno","Jornada fixa do 6x1"))),IF($D401="5x2","Jornada fixa do 5x2",IF($D401="Folguista",IF($J401=$K401,"Evidência confirma sequência","DIVERGE · sequência "&amp;$J401&amp;" × evidência "&amp;$K401),IF($K401=$E401,"Evidência confirma cadastro","DIVERGE · cadastro "&amp;$E401&amp;" × evidência "&amp;$K401)))))))))))</f>
        <v>Evidência confirma cadastro</v>
      </c>
      <c r="W401" s="34">
        <f>IF(OR(OR($D401="6x1",$D401="FF 6x1"),$D401="5x2"),"",IF($AB401&lt;&gt;$AB400,IF(IFERROR(INDEX(Cadastro!$F$5:$F$243,$AB401),"")="",IF($L401&gt;0,1,0),IF(IFERROR(INDEX(Cadastro!$F$5:$F$243,$AB401),"")&lt;=IFERROR(INDEX(Parâmetros!$B$39:$B$48,MATCH($E401,Parâmetros!$A$39:$A$48,0)),99),IFERROR(INDEX(Cadastro!$F$5:$F$243,$AB401),""),0)),IF($L401&gt;0,IF(N($X400)&gt;0,1,N($W400)+1),IF(AND($L401=0,OR(N($W400)&gt;=IFERROR(INDEX(Parâmetros!$B$39:$B$48,MATCH($E401,Parâmetros!$A$39:$A$48,0)),99),AND(N($X400)&gt;0,N($X400)&lt;IFERROR(INDEX(Parâmetros!$C$39:$C$48,MATCH($E401,Parâmetros!$A$39:$A$48,0)),0)))),0,N($W400)+1))))</f>
        <v>1</v>
      </c>
      <c r="X401" s="34">
        <f>IF(OR(OR($D401="6x1",$D401="FF 6x1"),$D401="5x2"),"",IF($AB401&lt;&gt;$AB400,IF(IFERROR(INDEX(Cadastro!$F$5:$F$243,$AB401),"")="",0,IF(IFERROR(INDEX(Cadastro!$F$5:$F$243,$AB401),"")&gt;IFERROR(INDEX(Parâmetros!$B$39:$B$48,MATCH($E401,Parâmetros!$A$39:$A$48,0)),99),IFERROR(INDEX(Cadastro!$F$5:$F$243,$AB401),"")-IFERROR(INDEX(Parâmetros!$B$39:$B$48,MATCH($E401,Parâmetros!$A$39:$A$48,0)),99),0)),IF(AND($L401=0,OR(N($W400)&gt;=IFERROR(INDEX(Parâmetros!$B$39:$B$48,MATCH($E401,Parâmetros!$A$39:$A$48,0)),99),AND(N($X400)&gt;0,N($X400)&lt;IFERROR(INDEX(Parâmetros!$C$39:$C$48,MATCH($E401,Parâmetros!$A$39:$A$48,0)),0)))),N($X400)+1,0)))</f>
        <v>0</v>
      </c>
      <c r="Y401" t="str">
        <f>IF($AC401&lt;&gt;"",IF($L401&gt;0,$AC401&amp;" · com apontamento",$AC401),IF($E401="Férias",IF($L401&gt;0,"Férias · com apontamento","Férias (cadastro)"),IF(($Z401+$AA401-1)&gt;Parâmetros!$E$16,"Férias / afastamento",IF(AND($D401="5x2",OR(WEEKDAY($F401,2)=6,WEEKDAY($F401,2)=7)),IF($L401&gt;0,"Folga trabalhada","Folga"),IF($L401&gt;0,"Trabalhado",IF(OR(OR($D401="6x1",$D401="FF 6x1"),$D401="5x2"),IF(AND(OR($D401="6x1",$D401="FF 6x1"),OR(WEEKDAY($F401,2)=6,WEEKDAY($F401,2)=7)),"Folga","Falta de registro"),IF(AND($AB401&lt;&gt;$AB400,IFERROR(INDEX(Cadastro!$F$5:$F$243,$AB401),"")=""),"Indeterminado (início da série)",IF($X401&gt;0,"Folga","Falta de registro"))))))))</f>
        <v>Trabalhado</v>
      </c>
      <c r="Z401" s="34">
        <f>IF(OR($L401&gt;0,$F401&gt;Parâmetros!$E$14),0,IF($A401&lt;&gt;$A400,1,N($Z400)+1))</f>
        <v>0</v>
      </c>
      <c r="AA401" s="34">
        <f>IF(OR($L401&gt;0,$F401&gt;Parâmetros!$E$14),0,IF(OR($A401&lt;&gt;$A402,$F402&gt;Parâmetros!$E$14),1,N($AA402)+1))</f>
        <v>0</v>
      </c>
      <c r="AB401" s="31">
        <f>IFERROR(MATCH($A401&amp;"|"&amp;TEXT(_xlfn.MAXIFS(Cadastro!$E$5:$E$243,Cadastro!$A$5:$A$243,$A401,Cadastro!$E$5:$E$243,"&lt;="&amp;$F401),"yyyymmdd"),Cadastro!$I$5:$I$243,0),"")</f>
        <v>54</v>
      </c>
      <c r="AC401" t="str">
        <f>IFERROR(_xlfn.SINGLE(INDEX(Exceções!$D$5:$D$203,MATCH($A401&amp;"|"&amp;$F401,Exceções!$F$5:$F$203,0))),"")</f>
        <v/>
      </c>
      <c r="AD401" t="str">
        <f>IF($AC401="","",IFERROR(_xlfn.SINGLE(INDEX(Exceções!$E$5:$E$203,MATCH($A401&amp;"|"&amp;$F401,Exceções!$F$5:$F$203,0))),""))</f>
        <v/>
      </c>
    </row>
    <row r="402" spans="1:30" ht="15" hidden="1" customHeight="1" x14ac:dyDescent="0.25">
      <c r="A402" s="31">
        <v>9561</v>
      </c>
      <c r="B402" s="17" t="s">
        <v>36</v>
      </c>
      <c r="C402" s="17" t="str">
        <f>IFERROR(INDEX(Cadastro!$C$5:$C$243,$AB402),"NÃO INFORMADO")</f>
        <v>ENGMAN</v>
      </c>
      <c r="D402" s="17" t="str">
        <f>IFERROR(INDEX(Cadastro!$D$5:$D$243,$AB402),"")</f>
        <v>6x1</v>
      </c>
      <c r="E402" s="17" t="str">
        <f>IFERROR(INDEX(Cadastro!$G$5:$G$243,$AB402),"")</f>
        <v>6x1</v>
      </c>
      <c r="F402" s="29">
        <v>46308</v>
      </c>
      <c r="G402" s="32" t="str">
        <f t="shared" si="36"/>
        <v>ter</v>
      </c>
      <c r="H402" s="31">
        <f>IF($L402=0,"",_xlfn.MINIFS(Dados!$Q:$Q,Dados!$A:$A,$A402,Dados!$S:$S,$F402))</f>
        <v>450</v>
      </c>
      <c r="I402" s="31">
        <f>IF($H402="","",_xlfn.MAXIFS(Dados!$R:$R,Dados!$A:$A,$A402,Dados!$S:$S,$F402))</f>
        <v>987</v>
      </c>
      <c r="J402" s="32" t="str">
        <f>IF($D402&lt;&gt;"Folguista","",IFERROR(INDEX(Parâmetros!$D$52:$G$52,1,MIN(4,MAX(1,$W402))),""))</f>
        <v/>
      </c>
      <c r="K402" s="32" t="str">
        <f>IF(OR($AC402&lt;&gt;"",$Y402="Folga",$Y402="Folga trabalhada",$Y402="Férias (cadastro)",$Y402="Férias / afastamento",$Y402="Indeterminado (início da série)"),"",IF(OR($D402="6x1",$D402="FF 6x1"),IF(OR(WEEKDAY($F402,2)=6,WEEKDAY($F402,2)=7),"6x1 sáb/dom","6x1"),IF($D402="5x2","5x2",IF($H402="",IF($D402="Folguista",$J402,$E402),IF(OR($H402&gt;=Parâmetros!$E$18,$H402&lt;Parâmetros!$E$19),"C",IF($H402&lt;Parâmetros!$E$20,"A","B"))))))</f>
        <v>6x1</v>
      </c>
      <c r="L402" s="30">
        <f>SUMIFS(Dados!$E:$E,Dados!$A:$A,$A402,Dados!$S:$S,$F402)</f>
        <v>7.84</v>
      </c>
      <c r="M402" s="30">
        <f>IFERROR(INDEX(Parâmetros!$E$6:$E$11,MATCH($K402,Parâmetros!$A$6:$A$11,0)),"")</f>
        <v>8.8000000000000007</v>
      </c>
      <c r="N402" s="33">
        <f t="shared" si="37"/>
        <v>0.89090909090909087</v>
      </c>
      <c r="O402" s="33">
        <f>Parâmetros!$E$13</f>
        <v>0.8</v>
      </c>
      <c r="P402" s="32" t="str">
        <f>IF(OR($M402="",$F402&gt;Parâmetros!$E$14),"Não","Sim")</f>
        <v>Sim</v>
      </c>
      <c r="Q402" s="32" t="str">
        <f t="shared" si="38"/>
        <v>Sim</v>
      </c>
      <c r="R402" s="32" t="str">
        <f t="shared" si="39"/>
        <v>Sim</v>
      </c>
      <c r="S402" s="30">
        <f t="shared" si="40"/>
        <v>0</v>
      </c>
      <c r="T402" s="32" t="str">
        <f>IF($Q402&lt;&gt;"Sim","",IF($N402&gt;Parâmetros!$E$15,"Sim","Não"))</f>
        <v>Não</v>
      </c>
      <c r="U402" s="17" t="str">
        <f t="shared" si="41"/>
        <v>Na meta</v>
      </c>
      <c r="V402" s="17" t="str">
        <f>IF($AC402&lt;&gt;"",IF($L402&gt;0,"ATENÇÃO · apontou em dia de "&amp;LOWER($AC402)&amp;" cadastrado","Exceção cadastrada · "&amp;$AC402)&amp;IF($AD402="",""," · "&amp;$AD402),IF($E402="Férias",IF($L402&gt;0,"ATENÇÃO · apontou estando de férias no cadastro","Férias no cadastro"),IF($Y402="Férias / afastamento","Afastamento · "&amp;($Z402+$AA402-1)&amp;" dias seguidos sem apontamento",IF($Y402="Folga trabalhada","ATENÇÃO · apontou em dia de folga da escala 5x2",IF($Y402="Folga",IF(AND($D402="5x2",OR(WEEKDAY($F402,2)=6,WEEKDAY($F402,2)=7)),"Folga de fim de semana da escala 5x2",IF(AND(OR($D402="6x1",$D402="FF 6x1"),WEEKDAY($F402,2)=6,FALSE()),"Folga de fim de semana · apontou no domingo anterior",IF(AND(OR($D402="6x1",$D402="FF 6x1"),WEEKDAY($F402,2)=7,AND($A402=$A401,$L401&gt;0)),"Folga de fim de semana · apontou no sábado",IF(AND(OR($D402="6x1",$D402="FF 6x1"),OR(WEEKDAY($F402,2)=6,WEEKDAY($F402,2)=7)),"Folga de fim de semana · sem apontamento no sábado nem no domingo","Folga prevista pelo ciclo")))),IF($Y402="Indeterminado (início da série)","Sem histórico anterior — informe o dia do ciclo no Cadastro",IF($Y402="Falta de registro",IF(OR(OR($D402="6x1",$D402="FF 6x1"),$D402="5x2"),"FALTA DE REGISTRO · dia útil da escala "&amp;$E402,"FALTA DE REGISTRO · dia "&amp;$W402&amp;" de "&amp;IFERROR(INDEX(Parâmetros!$B$39:$B$48,MATCH($E402,Parâmetros!$A$39:$A$48,0)),99)&amp;" do ciclo"),IF(OR($D402="6x1",$D402="FF 6x1"),IF(OR(AND(WEEKDAY($F402,2)=6,AND($A402=$A403,$L403&gt;0)),AND(WEEKDAY($F402,2)=7,AND($A402=$A401,$L401&gt;0))),"ATENÇÃO · apontou sábado e domingo no mesmo fim de semana",IF(OR(WEEKDAY($F402,2)=6,WEEKDAY($F402,2)=7),"Jornada de fim de semana do 6x1",IF(OR($H402&gt;=Parâmetros!$E$20,$H402&lt;Parâmetros!$E$19),"ATENÇÃO · 6x1 apontou fora do horário diurno","Jornada fixa do 6x1"))),IF($D402="5x2","Jornada fixa do 5x2",IF($D402="Folguista",IF($J402=$K402,"Evidência confirma sequência","DIVERGE · sequência "&amp;$J402&amp;" × evidência "&amp;$K402),IF($K402=$E402,"Evidência confirma cadastro","DIVERGE · cadastro "&amp;$E402&amp;" × evidência "&amp;$K402)))))))))))</f>
        <v>Jornada fixa do 6x1</v>
      </c>
      <c r="W402" s="34" t="str">
        <f>IF(OR(OR($D402="6x1",$D402="FF 6x1"),$D402="5x2"),"",IF($AB402&lt;&gt;$AB401,IF(IFERROR(INDEX(Cadastro!$F$5:$F$243,$AB402),"")="",IF($L402&gt;0,1,0),IF(IFERROR(INDEX(Cadastro!$F$5:$F$243,$AB402),"")&lt;=IFERROR(INDEX(Parâmetros!$B$39:$B$48,MATCH($E402,Parâmetros!$A$39:$A$48,0)),99),IFERROR(INDEX(Cadastro!$F$5:$F$243,$AB402),""),0)),IF($L402&gt;0,IF(N($X401)&gt;0,1,N($W401)+1),IF(AND($L402=0,OR(N($W401)&gt;=IFERROR(INDEX(Parâmetros!$B$39:$B$48,MATCH($E402,Parâmetros!$A$39:$A$48,0)),99),AND(N($X401)&gt;0,N($X401)&lt;IFERROR(INDEX(Parâmetros!$C$39:$C$48,MATCH($E402,Parâmetros!$A$39:$A$48,0)),0)))),0,N($W401)+1))))</f>
        <v/>
      </c>
      <c r="X402" s="34" t="str">
        <f>IF(OR(OR($D402="6x1",$D402="FF 6x1"),$D402="5x2"),"",IF($AB402&lt;&gt;$AB401,IF(IFERROR(INDEX(Cadastro!$F$5:$F$243,$AB402),"")="",0,IF(IFERROR(INDEX(Cadastro!$F$5:$F$243,$AB402),"")&gt;IFERROR(INDEX(Parâmetros!$B$39:$B$48,MATCH($E402,Parâmetros!$A$39:$A$48,0)),99),IFERROR(INDEX(Cadastro!$F$5:$F$243,$AB402),"")-IFERROR(INDEX(Parâmetros!$B$39:$B$48,MATCH($E402,Parâmetros!$A$39:$A$48,0)),99),0)),IF(AND($L402=0,OR(N($W401)&gt;=IFERROR(INDEX(Parâmetros!$B$39:$B$48,MATCH($E402,Parâmetros!$A$39:$A$48,0)),99),AND(N($X401)&gt;0,N($X401)&lt;IFERROR(INDEX(Parâmetros!$C$39:$C$48,MATCH($E402,Parâmetros!$A$39:$A$48,0)),0)))),N($X401)+1,0)))</f>
        <v/>
      </c>
      <c r="Y402" t="str">
        <f>IF($AC402&lt;&gt;"",IF($L402&gt;0,$AC402&amp;" · com apontamento",$AC402),IF($E402="Férias",IF($L402&gt;0,"Férias · com apontamento","Férias (cadastro)"),IF(($Z402+$AA402-1)&gt;Parâmetros!$E$16,"Férias / afastamento",IF(AND($D402="5x2",OR(WEEKDAY($F402,2)=6,WEEKDAY($F402,2)=7)),IF($L402&gt;0,"Folga trabalhada","Folga"),IF($L402&gt;0,"Trabalhado",IF(OR(OR($D402="6x1",$D402="FF 6x1"),$D402="5x2"),IF(AND(OR($D402="6x1",$D402="FF 6x1"),OR(WEEKDAY($F402,2)=6,WEEKDAY($F402,2)=7)),"Folga","Falta de registro"),IF(AND($AB402&lt;&gt;$AB401,IFERROR(INDEX(Cadastro!$F$5:$F$243,$AB402),"")=""),"Indeterminado (início da série)",IF($X402&gt;0,"Folga","Falta de registro"))))))))</f>
        <v>Trabalhado</v>
      </c>
      <c r="Z402" s="34">
        <f>IF(OR($L402&gt;0,$F402&gt;Parâmetros!$E$14),0,IF($A402&lt;&gt;$A401,1,N($Z401)+1))</f>
        <v>0</v>
      </c>
      <c r="AA402" s="34">
        <f>IF(OR($L402&gt;0,$F402&gt;Parâmetros!$E$14),0,IF(OR($A402&lt;&gt;$A403,$F403&gt;Parâmetros!$E$14),1,N($AA403)+1))</f>
        <v>0</v>
      </c>
      <c r="AB402" s="31">
        <f>IFERROR(MATCH($A402&amp;"|"&amp;TEXT(_xlfn.MAXIFS(Cadastro!$E$5:$E$243,Cadastro!$A$5:$A$243,$A402,Cadastro!$E$5:$E$243,"&lt;="&amp;$F402),"yyyymmdd"),Cadastro!$I$5:$I$243,0),"")</f>
        <v>55</v>
      </c>
      <c r="AC402" t="str">
        <f>IFERROR(_xlfn.SINGLE(INDEX(Exceções!$D$5:$D$203,MATCH($A402&amp;"|"&amp;$F402,Exceções!$F$5:$F$203,0))),"")</f>
        <v/>
      </c>
      <c r="AD402" t="str">
        <f>IF($AC402="","",IFERROR(_xlfn.SINGLE(INDEX(Exceções!$E$5:$E$203,MATCH($A402&amp;"|"&amp;$F402,Exceções!$F$5:$F$203,0))),""))</f>
        <v/>
      </c>
    </row>
    <row r="403" spans="1:30" ht="15" hidden="1" customHeight="1" x14ac:dyDescent="0.25">
      <c r="A403" s="31">
        <v>9561</v>
      </c>
      <c r="B403" s="17" t="s">
        <v>36</v>
      </c>
      <c r="C403" s="17" t="str">
        <f>IFERROR(INDEX(Cadastro!$C$5:$C$243,$AB403),"NÃO INFORMADO")</f>
        <v>ENGMAN</v>
      </c>
      <c r="D403" s="17" t="str">
        <f>IFERROR(INDEX(Cadastro!$D$5:$D$243,$AB403),"")</f>
        <v>6x1</v>
      </c>
      <c r="E403" s="17" t="str">
        <f>IFERROR(INDEX(Cadastro!$G$5:$G$243,$AB403),"")</f>
        <v>6x1</v>
      </c>
      <c r="F403" s="29">
        <v>46309</v>
      </c>
      <c r="G403" s="32" t="str">
        <f t="shared" si="36"/>
        <v>qua</v>
      </c>
      <c r="H403" s="31">
        <f>IF($L403=0,"",_xlfn.MINIFS(Dados!$Q:$Q,Dados!$A:$A,$A403,Dados!$S:$S,$F403))</f>
        <v>425</v>
      </c>
      <c r="I403" s="31">
        <f>IF($H403="","",_xlfn.MAXIFS(Dados!$R:$R,Dados!$A:$A,$A403,Dados!$S:$S,$F403))</f>
        <v>997</v>
      </c>
      <c r="J403" s="32" t="str">
        <f>IF($D403&lt;&gt;"Folguista","",IFERROR(INDEX(Parâmetros!$D$52:$G$52,1,MIN(4,MAX(1,$W403))),""))</f>
        <v/>
      </c>
      <c r="K403" s="32" t="str">
        <f>IF(OR($AC403&lt;&gt;"",$Y403="Folga",$Y403="Folga trabalhada",$Y403="Férias (cadastro)",$Y403="Férias / afastamento",$Y403="Indeterminado (início da série)"),"",IF(OR($D403="6x1",$D403="FF 6x1"),IF(OR(WEEKDAY($F403,2)=6,WEEKDAY($F403,2)=7),"6x1 sáb/dom","6x1"),IF($D403="5x2","5x2",IF($H403="",IF($D403="Folguista",$J403,$E403),IF(OR($H403&gt;=Parâmetros!$E$18,$H403&lt;Parâmetros!$E$19),"C",IF($H403&lt;Parâmetros!$E$20,"A","B"))))))</f>
        <v>6x1</v>
      </c>
      <c r="L403" s="30">
        <f>SUMIFS(Dados!$E:$E,Dados!$A:$A,$A403,Dados!$S:$S,$F403)</f>
        <v>8.5299999999999994</v>
      </c>
      <c r="M403" s="30">
        <f>IFERROR(INDEX(Parâmetros!$E$6:$E$11,MATCH($K403,Parâmetros!$A$6:$A$11,0)),"")</f>
        <v>8.8000000000000007</v>
      </c>
      <c r="N403" s="33">
        <f t="shared" si="37"/>
        <v>0.96931818181818163</v>
      </c>
      <c r="O403" s="33">
        <f>Parâmetros!$E$13</f>
        <v>0.8</v>
      </c>
      <c r="P403" s="32" t="str">
        <f>IF(OR($M403="",$F403&gt;Parâmetros!$E$14),"Não","Sim")</f>
        <v>Sim</v>
      </c>
      <c r="Q403" s="32" t="str">
        <f t="shared" si="38"/>
        <v>Sim</v>
      </c>
      <c r="R403" s="32" t="str">
        <f t="shared" si="39"/>
        <v>Sim</v>
      </c>
      <c r="S403" s="30">
        <f t="shared" si="40"/>
        <v>0</v>
      </c>
      <c r="T403" s="32" t="str">
        <f>IF($Q403&lt;&gt;"Sim","",IF($N403&gt;Parâmetros!$E$15,"Sim","Não"))</f>
        <v>Não</v>
      </c>
      <c r="U403" s="17" t="str">
        <f t="shared" si="41"/>
        <v>Na meta</v>
      </c>
      <c r="V403" s="17" t="str">
        <f>IF($AC403&lt;&gt;"",IF($L403&gt;0,"ATENÇÃO · apontou em dia de "&amp;LOWER($AC403)&amp;" cadastrado","Exceção cadastrada · "&amp;$AC403)&amp;IF($AD403="",""," · "&amp;$AD403),IF($E403="Férias",IF($L403&gt;0,"ATENÇÃO · apontou estando de férias no cadastro","Férias no cadastro"),IF($Y403="Férias / afastamento","Afastamento · "&amp;($Z403+$AA403-1)&amp;" dias seguidos sem apontamento",IF($Y403="Folga trabalhada","ATENÇÃO · apontou em dia de folga da escala 5x2",IF($Y403="Folga",IF(AND($D403="5x2",OR(WEEKDAY($F403,2)=6,WEEKDAY($F403,2)=7)),"Folga de fim de semana da escala 5x2",IF(AND(OR($D403="6x1",$D403="FF 6x1"),WEEKDAY($F403,2)=6,FALSE()),"Folga de fim de semana · apontou no domingo anterior",IF(AND(OR($D403="6x1",$D403="FF 6x1"),WEEKDAY($F403,2)=7,AND($A403=$A402,$L402&gt;0)),"Folga de fim de semana · apontou no sábado",IF(AND(OR($D403="6x1",$D403="FF 6x1"),OR(WEEKDAY($F403,2)=6,WEEKDAY($F403,2)=7)),"Folga de fim de semana · sem apontamento no sábado nem no domingo","Folga prevista pelo ciclo")))),IF($Y403="Indeterminado (início da série)","Sem histórico anterior — informe o dia do ciclo no Cadastro",IF($Y403="Falta de registro",IF(OR(OR($D403="6x1",$D403="FF 6x1"),$D403="5x2"),"FALTA DE REGISTRO · dia útil da escala "&amp;$E403,"FALTA DE REGISTRO · dia "&amp;$W403&amp;" de "&amp;IFERROR(INDEX(Parâmetros!$B$39:$B$48,MATCH($E403,Parâmetros!$A$39:$A$48,0)),99)&amp;" do ciclo"),IF(OR($D403="6x1",$D403="FF 6x1"),IF(OR(AND(WEEKDAY($F403,2)=6,AND($A403=$A404,$L404&gt;0)),AND(WEEKDAY($F403,2)=7,AND($A403=$A402,$L402&gt;0))),"ATENÇÃO · apontou sábado e domingo no mesmo fim de semana",IF(OR(WEEKDAY($F403,2)=6,WEEKDAY($F403,2)=7),"Jornada de fim de semana do 6x1",IF(OR($H403&gt;=Parâmetros!$E$20,$H403&lt;Parâmetros!$E$19),"ATENÇÃO · 6x1 apontou fora do horário diurno","Jornada fixa do 6x1"))),IF($D403="5x2","Jornada fixa do 5x2",IF($D403="Folguista",IF($J403=$K403,"Evidência confirma sequência","DIVERGE · sequência "&amp;$J403&amp;" × evidência "&amp;$K403),IF($K403=$E403,"Evidência confirma cadastro","DIVERGE · cadastro "&amp;$E403&amp;" × evidência "&amp;$K403)))))))))))</f>
        <v>Jornada fixa do 6x1</v>
      </c>
      <c r="W403" s="34" t="str">
        <f>IF(OR(OR($D403="6x1",$D403="FF 6x1"),$D403="5x2"),"",IF($AB403&lt;&gt;$AB402,IF(IFERROR(INDEX(Cadastro!$F$5:$F$243,$AB403),"")="",IF($L403&gt;0,1,0),IF(IFERROR(INDEX(Cadastro!$F$5:$F$243,$AB403),"")&lt;=IFERROR(INDEX(Parâmetros!$B$39:$B$48,MATCH($E403,Parâmetros!$A$39:$A$48,0)),99),IFERROR(INDEX(Cadastro!$F$5:$F$243,$AB403),""),0)),IF($L403&gt;0,IF(N($X402)&gt;0,1,N($W402)+1),IF(AND($L403=0,OR(N($W402)&gt;=IFERROR(INDEX(Parâmetros!$B$39:$B$48,MATCH($E403,Parâmetros!$A$39:$A$48,0)),99),AND(N($X402)&gt;0,N($X402)&lt;IFERROR(INDEX(Parâmetros!$C$39:$C$48,MATCH($E403,Parâmetros!$A$39:$A$48,0)),0)))),0,N($W402)+1))))</f>
        <v/>
      </c>
      <c r="X403" s="34" t="str">
        <f>IF(OR(OR($D403="6x1",$D403="FF 6x1"),$D403="5x2"),"",IF($AB403&lt;&gt;$AB402,IF(IFERROR(INDEX(Cadastro!$F$5:$F$243,$AB403),"")="",0,IF(IFERROR(INDEX(Cadastro!$F$5:$F$243,$AB403),"")&gt;IFERROR(INDEX(Parâmetros!$B$39:$B$48,MATCH($E403,Parâmetros!$A$39:$A$48,0)),99),IFERROR(INDEX(Cadastro!$F$5:$F$243,$AB403),"")-IFERROR(INDEX(Parâmetros!$B$39:$B$48,MATCH($E403,Parâmetros!$A$39:$A$48,0)),99),0)),IF(AND($L403=0,OR(N($W402)&gt;=IFERROR(INDEX(Parâmetros!$B$39:$B$48,MATCH($E403,Parâmetros!$A$39:$A$48,0)),99),AND(N($X402)&gt;0,N($X402)&lt;IFERROR(INDEX(Parâmetros!$C$39:$C$48,MATCH($E403,Parâmetros!$A$39:$A$48,0)),0)))),N($X402)+1,0)))</f>
        <v/>
      </c>
      <c r="Y403" t="str">
        <f>IF($AC403&lt;&gt;"",IF($L403&gt;0,$AC403&amp;" · com apontamento",$AC403),IF($E403="Férias",IF($L403&gt;0,"Férias · com apontamento","Férias (cadastro)"),IF(($Z403+$AA403-1)&gt;Parâmetros!$E$16,"Férias / afastamento",IF(AND($D403="5x2",OR(WEEKDAY($F403,2)=6,WEEKDAY($F403,2)=7)),IF($L403&gt;0,"Folga trabalhada","Folga"),IF($L403&gt;0,"Trabalhado",IF(OR(OR($D403="6x1",$D403="FF 6x1"),$D403="5x2"),IF(AND(OR($D403="6x1",$D403="FF 6x1"),OR(WEEKDAY($F403,2)=6,WEEKDAY($F403,2)=7)),"Folga","Falta de registro"),IF(AND($AB403&lt;&gt;$AB402,IFERROR(INDEX(Cadastro!$F$5:$F$243,$AB403),"")=""),"Indeterminado (início da série)",IF($X403&gt;0,"Folga","Falta de registro"))))))))</f>
        <v>Trabalhado</v>
      </c>
      <c r="Z403" s="34">
        <f>IF(OR($L403&gt;0,$F403&gt;Parâmetros!$E$14),0,IF($A403&lt;&gt;$A402,1,N($Z402)+1))</f>
        <v>0</v>
      </c>
      <c r="AA403" s="34">
        <f>IF(OR($L403&gt;0,$F403&gt;Parâmetros!$E$14),0,IF(OR($A403&lt;&gt;$A404,$F404&gt;Parâmetros!$E$14),1,N($AA404)+1))</f>
        <v>0</v>
      </c>
      <c r="AB403" s="31">
        <f>IFERROR(MATCH($A403&amp;"|"&amp;TEXT(_xlfn.MAXIFS(Cadastro!$E$5:$E$243,Cadastro!$A$5:$A$243,$A403,Cadastro!$E$5:$E$243,"&lt;="&amp;$F403),"yyyymmdd"),Cadastro!$I$5:$I$243,0),"")</f>
        <v>55</v>
      </c>
      <c r="AC403" t="str">
        <f>IFERROR(_xlfn.SINGLE(INDEX(Exceções!$D$5:$D$203,MATCH($A403&amp;"|"&amp;$F403,Exceções!$F$5:$F$203,0))),"")</f>
        <v/>
      </c>
      <c r="AD403" t="str">
        <f>IF($AC403="","",IFERROR(_xlfn.SINGLE(INDEX(Exceções!$E$5:$E$203,MATCH($A403&amp;"|"&amp;$F403,Exceções!$F$5:$F$203,0))),""))</f>
        <v/>
      </c>
    </row>
    <row r="404" spans="1:30" ht="15" hidden="1" customHeight="1" x14ac:dyDescent="0.25">
      <c r="A404" s="31">
        <v>9561</v>
      </c>
      <c r="B404" s="17" t="s">
        <v>36</v>
      </c>
      <c r="C404" s="17" t="str">
        <f>IFERROR(INDEX(Cadastro!$C$5:$C$243,$AB404),"NÃO INFORMADO")</f>
        <v>ENGMAN</v>
      </c>
      <c r="D404" s="17" t="str">
        <f>IFERROR(INDEX(Cadastro!$D$5:$D$243,$AB404),"")</f>
        <v>6x1</v>
      </c>
      <c r="E404" s="17" t="str">
        <f>IFERROR(INDEX(Cadastro!$G$5:$G$243,$AB404),"")</f>
        <v>6x1</v>
      </c>
      <c r="F404" s="29">
        <v>46310</v>
      </c>
      <c r="G404" s="32" t="str">
        <f t="shared" si="36"/>
        <v>qui</v>
      </c>
      <c r="H404" s="31">
        <f>IF($L404=0,"",_xlfn.MINIFS(Dados!$Q:$Q,Dados!$A:$A,$A404,Dados!$S:$S,$F404))</f>
        <v>447</v>
      </c>
      <c r="I404" s="31">
        <f>IF($H404="","",_xlfn.MAXIFS(Dados!$R:$R,Dados!$A:$A,$A404,Dados!$S:$S,$F404))</f>
        <v>984</v>
      </c>
      <c r="J404" s="32" t="str">
        <f>IF($D404&lt;&gt;"Folguista","",IFERROR(INDEX(Parâmetros!$D$52:$G$52,1,MIN(4,MAX(1,$W404))),""))</f>
        <v/>
      </c>
      <c r="K404" s="32" t="str">
        <f>IF(OR($AC404&lt;&gt;"",$Y404="Folga",$Y404="Folga trabalhada",$Y404="Férias (cadastro)",$Y404="Férias / afastamento",$Y404="Indeterminado (início da série)"),"",IF(OR($D404="6x1",$D404="FF 6x1"),IF(OR(WEEKDAY($F404,2)=6,WEEKDAY($F404,2)=7),"6x1 sáb/dom","6x1"),IF($D404="5x2","5x2",IF($H404="",IF($D404="Folguista",$J404,$E404),IF(OR($H404&gt;=Parâmetros!$E$18,$H404&lt;Parâmetros!$E$19),"C",IF($H404&lt;Parâmetros!$E$20,"A","B"))))))</f>
        <v>6x1</v>
      </c>
      <c r="L404" s="30">
        <f>SUMIFS(Dados!$E:$E,Dados!$A:$A,$A404,Dados!$S:$S,$F404)</f>
        <v>7.0100000000000007</v>
      </c>
      <c r="M404" s="30">
        <f>IFERROR(INDEX(Parâmetros!$E$6:$E$11,MATCH($K404,Parâmetros!$A$6:$A$11,0)),"")</f>
        <v>8.8000000000000007</v>
      </c>
      <c r="N404" s="33">
        <f t="shared" si="37"/>
        <v>0.79659090909090913</v>
      </c>
      <c r="O404" s="33">
        <f>Parâmetros!$E$13</f>
        <v>0.8</v>
      </c>
      <c r="P404" s="32" t="str">
        <f>IF(OR($M404="",$F404&gt;Parâmetros!$E$14),"Não","Sim")</f>
        <v>Sim</v>
      </c>
      <c r="Q404" s="32" t="str">
        <f t="shared" si="38"/>
        <v>Sim</v>
      </c>
      <c r="R404" s="32" t="str">
        <f t="shared" si="39"/>
        <v>Não</v>
      </c>
      <c r="S404" s="30">
        <f t="shared" si="40"/>
        <v>3.0000000000000249E-2</v>
      </c>
      <c r="T404" s="32" t="str">
        <f>IF($Q404&lt;&gt;"Sim","",IF($N404&gt;Parâmetros!$E$15,"Sim","Não"))</f>
        <v>Não</v>
      </c>
      <c r="U404" s="17" t="str">
        <f t="shared" si="41"/>
        <v>Abaixo da meta</v>
      </c>
      <c r="V404" s="17" t="str">
        <f>IF($AC404&lt;&gt;"",IF($L404&gt;0,"ATENÇÃO · apontou em dia de "&amp;LOWER($AC404)&amp;" cadastrado","Exceção cadastrada · "&amp;$AC404)&amp;IF($AD404="",""," · "&amp;$AD404),IF($E404="Férias",IF($L404&gt;0,"ATENÇÃO · apontou estando de férias no cadastro","Férias no cadastro"),IF($Y404="Férias / afastamento","Afastamento · "&amp;($Z404+$AA404-1)&amp;" dias seguidos sem apontamento",IF($Y404="Folga trabalhada","ATENÇÃO · apontou em dia de folga da escala 5x2",IF($Y404="Folga",IF(AND($D404="5x2",OR(WEEKDAY($F404,2)=6,WEEKDAY($F404,2)=7)),"Folga de fim de semana da escala 5x2",IF(AND(OR($D404="6x1",$D404="FF 6x1"),WEEKDAY($F404,2)=6,FALSE()),"Folga de fim de semana · apontou no domingo anterior",IF(AND(OR($D404="6x1",$D404="FF 6x1"),WEEKDAY($F404,2)=7,AND($A404=$A403,$L403&gt;0)),"Folga de fim de semana · apontou no sábado",IF(AND(OR($D404="6x1",$D404="FF 6x1"),OR(WEEKDAY($F404,2)=6,WEEKDAY($F404,2)=7)),"Folga de fim de semana · sem apontamento no sábado nem no domingo","Folga prevista pelo ciclo")))),IF($Y404="Indeterminado (início da série)","Sem histórico anterior — informe o dia do ciclo no Cadastro",IF($Y404="Falta de registro",IF(OR(OR($D404="6x1",$D404="FF 6x1"),$D404="5x2"),"FALTA DE REGISTRO · dia útil da escala "&amp;$E404,"FALTA DE REGISTRO · dia "&amp;$W404&amp;" de "&amp;IFERROR(INDEX(Parâmetros!$B$39:$B$48,MATCH($E404,Parâmetros!$A$39:$A$48,0)),99)&amp;" do ciclo"),IF(OR($D404="6x1",$D404="FF 6x1"),IF(OR(AND(WEEKDAY($F404,2)=6,AND($A404=$A405,$L405&gt;0)),AND(WEEKDAY($F404,2)=7,AND($A404=$A403,$L403&gt;0))),"ATENÇÃO · apontou sábado e domingo no mesmo fim de semana",IF(OR(WEEKDAY($F404,2)=6,WEEKDAY($F404,2)=7),"Jornada de fim de semana do 6x1",IF(OR($H404&gt;=Parâmetros!$E$20,$H404&lt;Parâmetros!$E$19),"ATENÇÃO · 6x1 apontou fora do horário diurno","Jornada fixa do 6x1"))),IF($D404="5x2","Jornada fixa do 5x2",IF($D404="Folguista",IF($J404=$K404,"Evidência confirma sequência","DIVERGE · sequência "&amp;$J404&amp;" × evidência "&amp;$K404),IF($K404=$E404,"Evidência confirma cadastro","DIVERGE · cadastro "&amp;$E404&amp;" × evidência "&amp;$K404)))))))))))</f>
        <v>Jornada fixa do 6x1</v>
      </c>
      <c r="W404" s="34" t="str">
        <f>IF(OR(OR($D404="6x1",$D404="FF 6x1"),$D404="5x2"),"",IF($AB404&lt;&gt;$AB403,IF(IFERROR(INDEX(Cadastro!$F$5:$F$243,$AB404),"")="",IF($L404&gt;0,1,0),IF(IFERROR(INDEX(Cadastro!$F$5:$F$243,$AB404),"")&lt;=IFERROR(INDEX(Parâmetros!$B$39:$B$48,MATCH($E404,Parâmetros!$A$39:$A$48,0)),99),IFERROR(INDEX(Cadastro!$F$5:$F$243,$AB404),""),0)),IF($L404&gt;0,IF(N($X403)&gt;0,1,N($W403)+1),IF(AND($L404=0,OR(N($W403)&gt;=IFERROR(INDEX(Parâmetros!$B$39:$B$48,MATCH($E404,Parâmetros!$A$39:$A$48,0)),99),AND(N($X403)&gt;0,N($X403)&lt;IFERROR(INDEX(Parâmetros!$C$39:$C$48,MATCH($E404,Parâmetros!$A$39:$A$48,0)),0)))),0,N($W403)+1))))</f>
        <v/>
      </c>
      <c r="X404" s="34" t="str">
        <f>IF(OR(OR($D404="6x1",$D404="FF 6x1"),$D404="5x2"),"",IF($AB404&lt;&gt;$AB403,IF(IFERROR(INDEX(Cadastro!$F$5:$F$243,$AB404),"")="",0,IF(IFERROR(INDEX(Cadastro!$F$5:$F$243,$AB404),"")&gt;IFERROR(INDEX(Parâmetros!$B$39:$B$48,MATCH($E404,Parâmetros!$A$39:$A$48,0)),99),IFERROR(INDEX(Cadastro!$F$5:$F$243,$AB404),"")-IFERROR(INDEX(Parâmetros!$B$39:$B$48,MATCH($E404,Parâmetros!$A$39:$A$48,0)),99),0)),IF(AND($L404=0,OR(N($W403)&gt;=IFERROR(INDEX(Parâmetros!$B$39:$B$48,MATCH($E404,Parâmetros!$A$39:$A$48,0)),99),AND(N($X403)&gt;0,N($X403)&lt;IFERROR(INDEX(Parâmetros!$C$39:$C$48,MATCH($E404,Parâmetros!$A$39:$A$48,0)),0)))),N($X403)+1,0)))</f>
        <v/>
      </c>
      <c r="Y404" t="str">
        <f>IF($AC404&lt;&gt;"",IF($L404&gt;0,$AC404&amp;" · com apontamento",$AC404),IF($E404="Férias",IF($L404&gt;0,"Férias · com apontamento","Férias (cadastro)"),IF(($Z404+$AA404-1)&gt;Parâmetros!$E$16,"Férias / afastamento",IF(AND($D404="5x2",OR(WEEKDAY($F404,2)=6,WEEKDAY($F404,2)=7)),IF($L404&gt;0,"Folga trabalhada","Folga"),IF($L404&gt;0,"Trabalhado",IF(OR(OR($D404="6x1",$D404="FF 6x1"),$D404="5x2"),IF(AND(OR($D404="6x1",$D404="FF 6x1"),OR(WEEKDAY($F404,2)=6,WEEKDAY($F404,2)=7)),"Folga","Falta de registro"),IF(AND($AB404&lt;&gt;$AB403,IFERROR(INDEX(Cadastro!$F$5:$F$243,$AB404),"")=""),"Indeterminado (início da série)",IF($X404&gt;0,"Folga","Falta de registro"))))))))</f>
        <v>Trabalhado</v>
      </c>
      <c r="Z404" s="34">
        <f>IF(OR($L404&gt;0,$F404&gt;Parâmetros!$E$14),0,IF($A404&lt;&gt;$A403,1,N($Z403)+1))</f>
        <v>0</v>
      </c>
      <c r="AA404" s="34">
        <f>IF(OR($L404&gt;0,$F404&gt;Parâmetros!$E$14),0,IF(OR($A404&lt;&gt;$A405,$F405&gt;Parâmetros!$E$14),1,N($AA405)+1))</f>
        <v>0</v>
      </c>
      <c r="AB404" s="31">
        <f>IFERROR(MATCH($A404&amp;"|"&amp;TEXT(_xlfn.MAXIFS(Cadastro!$E$5:$E$243,Cadastro!$A$5:$A$243,$A404,Cadastro!$E$5:$E$243,"&lt;="&amp;$F404),"yyyymmdd"),Cadastro!$I$5:$I$243,0),"")</f>
        <v>55</v>
      </c>
      <c r="AC404" t="str">
        <f>IFERROR(_xlfn.SINGLE(INDEX(Exceções!$D$5:$D$203,MATCH($A404&amp;"|"&amp;$F404,Exceções!$F$5:$F$203,0))),"")</f>
        <v/>
      </c>
      <c r="AD404" t="str">
        <f>IF($AC404="","",IFERROR(_xlfn.SINGLE(INDEX(Exceções!$E$5:$E$203,MATCH($A404&amp;"|"&amp;$F404,Exceções!$F$5:$F$203,0))),""))</f>
        <v/>
      </c>
    </row>
    <row r="405" spans="1:30" ht="15" hidden="1" customHeight="1" x14ac:dyDescent="0.25">
      <c r="A405" s="31">
        <v>9561</v>
      </c>
      <c r="B405" s="17" t="s">
        <v>36</v>
      </c>
      <c r="C405" s="17" t="str">
        <f>IFERROR(INDEX(Cadastro!$C$5:$C$243,$AB405),"NÃO INFORMADO")</f>
        <v>ENGMAN</v>
      </c>
      <c r="D405" s="17" t="str">
        <f>IFERROR(INDEX(Cadastro!$D$5:$D$243,$AB405),"")</f>
        <v>6x1</v>
      </c>
      <c r="E405" s="17" t="str">
        <f>IFERROR(INDEX(Cadastro!$G$5:$G$243,$AB405),"")</f>
        <v>6x1</v>
      </c>
      <c r="F405" s="29">
        <v>46311</v>
      </c>
      <c r="G405" s="32" t="str">
        <f t="shared" si="36"/>
        <v>sex</v>
      </c>
      <c r="H405" s="31">
        <f>IF($L405=0,"",_xlfn.MINIFS(Dados!$Q:$Q,Dados!$A:$A,$A405,Dados!$S:$S,$F405))</f>
        <v>449</v>
      </c>
      <c r="I405" s="31">
        <f>IF($H405="","",_xlfn.MAXIFS(Dados!$R:$R,Dados!$A:$A,$A405,Dados!$S:$S,$F405))</f>
        <v>932</v>
      </c>
      <c r="J405" s="32" t="str">
        <f>IF($D405&lt;&gt;"Folguista","",IFERROR(INDEX(Parâmetros!$D$52:$G$52,1,MIN(4,MAX(1,$W405))),""))</f>
        <v/>
      </c>
      <c r="K405" s="32" t="str">
        <f>IF(OR($AC405&lt;&gt;"",$Y405="Folga",$Y405="Folga trabalhada",$Y405="Férias (cadastro)",$Y405="Férias / afastamento",$Y405="Indeterminado (início da série)"),"",IF(OR($D405="6x1",$D405="FF 6x1"),IF(OR(WEEKDAY($F405,2)=6,WEEKDAY($F405,2)=7),"6x1 sáb/dom","6x1"),IF($D405="5x2","5x2",IF($H405="",IF($D405="Folguista",$J405,$E405),IF(OR($H405&gt;=Parâmetros!$E$18,$H405&lt;Parâmetros!$E$19),"C",IF($H405&lt;Parâmetros!$E$20,"A","B"))))))</f>
        <v>6x1</v>
      </c>
      <c r="L405" s="30">
        <f>SUMIFS(Dados!$E:$E,Dados!$A:$A,$A405,Dados!$S:$S,$F405)</f>
        <v>4.9300000000000006</v>
      </c>
      <c r="M405" s="30">
        <f>IFERROR(INDEX(Parâmetros!$E$6:$E$11,MATCH($K405,Parâmetros!$A$6:$A$11,0)),"")</f>
        <v>8.8000000000000007</v>
      </c>
      <c r="N405" s="33">
        <f t="shared" si="37"/>
        <v>0.5602272727272728</v>
      </c>
      <c r="O405" s="33">
        <f>Parâmetros!$E$13</f>
        <v>0.8</v>
      </c>
      <c r="P405" s="32" t="str">
        <f>IF(OR($M405="",$F405&gt;Parâmetros!$E$14),"Não","Sim")</f>
        <v>Sim</v>
      </c>
      <c r="Q405" s="32" t="str">
        <f t="shared" si="38"/>
        <v>Sim</v>
      </c>
      <c r="R405" s="32" t="str">
        <f t="shared" si="39"/>
        <v>Não</v>
      </c>
      <c r="S405" s="30">
        <f t="shared" si="40"/>
        <v>2.1100000000000003</v>
      </c>
      <c r="T405" s="32" t="str">
        <f>IF($Q405&lt;&gt;"Sim","",IF($N405&gt;Parâmetros!$E$15,"Sim","Não"))</f>
        <v>Não</v>
      </c>
      <c r="U405" s="17" t="str">
        <f t="shared" si="41"/>
        <v>Abaixo da meta</v>
      </c>
      <c r="V405" s="17" t="str">
        <f>IF($AC405&lt;&gt;"",IF($L405&gt;0,"ATENÇÃO · apontou em dia de "&amp;LOWER($AC405)&amp;" cadastrado","Exceção cadastrada · "&amp;$AC405)&amp;IF($AD405="",""," · "&amp;$AD405),IF($E405="Férias",IF($L405&gt;0,"ATENÇÃO · apontou estando de férias no cadastro","Férias no cadastro"),IF($Y405="Férias / afastamento","Afastamento · "&amp;($Z405+$AA405-1)&amp;" dias seguidos sem apontamento",IF($Y405="Folga trabalhada","ATENÇÃO · apontou em dia de folga da escala 5x2",IF($Y405="Folga",IF(AND($D405="5x2",OR(WEEKDAY($F405,2)=6,WEEKDAY($F405,2)=7)),"Folga de fim de semana da escala 5x2",IF(AND(OR($D405="6x1",$D405="FF 6x1"),WEEKDAY($F405,2)=6,FALSE()),"Folga de fim de semana · apontou no domingo anterior",IF(AND(OR($D405="6x1",$D405="FF 6x1"),WEEKDAY($F405,2)=7,AND($A405=$A404,$L404&gt;0)),"Folga de fim de semana · apontou no sábado",IF(AND(OR($D405="6x1",$D405="FF 6x1"),OR(WEEKDAY($F405,2)=6,WEEKDAY($F405,2)=7)),"Folga de fim de semana · sem apontamento no sábado nem no domingo","Folga prevista pelo ciclo")))),IF($Y405="Indeterminado (início da série)","Sem histórico anterior — informe o dia do ciclo no Cadastro",IF($Y405="Falta de registro",IF(OR(OR($D405="6x1",$D405="FF 6x1"),$D405="5x2"),"FALTA DE REGISTRO · dia útil da escala "&amp;$E405,"FALTA DE REGISTRO · dia "&amp;$W405&amp;" de "&amp;IFERROR(INDEX(Parâmetros!$B$39:$B$48,MATCH($E405,Parâmetros!$A$39:$A$48,0)),99)&amp;" do ciclo"),IF(OR($D405="6x1",$D405="FF 6x1"),IF(OR(AND(WEEKDAY($F405,2)=6,AND($A405=$A406,$L406&gt;0)),AND(WEEKDAY($F405,2)=7,AND($A405=$A404,$L404&gt;0))),"ATENÇÃO · apontou sábado e domingo no mesmo fim de semana",IF(OR(WEEKDAY($F405,2)=6,WEEKDAY($F405,2)=7),"Jornada de fim de semana do 6x1",IF(OR($H405&gt;=Parâmetros!$E$20,$H405&lt;Parâmetros!$E$19),"ATENÇÃO · 6x1 apontou fora do horário diurno","Jornada fixa do 6x1"))),IF($D405="5x2","Jornada fixa do 5x2",IF($D405="Folguista",IF($J405=$K405,"Evidência confirma sequência","DIVERGE · sequência "&amp;$J405&amp;" × evidência "&amp;$K405),IF($K405=$E405,"Evidência confirma cadastro","DIVERGE · cadastro "&amp;$E405&amp;" × evidência "&amp;$K405)))))))))))</f>
        <v>Jornada fixa do 6x1</v>
      </c>
      <c r="W405" s="34" t="str">
        <f>IF(OR(OR($D405="6x1",$D405="FF 6x1"),$D405="5x2"),"",IF($AB405&lt;&gt;$AB404,IF(IFERROR(INDEX(Cadastro!$F$5:$F$243,$AB405),"")="",IF($L405&gt;0,1,0),IF(IFERROR(INDEX(Cadastro!$F$5:$F$243,$AB405),"")&lt;=IFERROR(INDEX(Parâmetros!$B$39:$B$48,MATCH($E405,Parâmetros!$A$39:$A$48,0)),99),IFERROR(INDEX(Cadastro!$F$5:$F$243,$AB405),""),0)),IF($L405&gt;0,IF(N($X404)&gt;0,1,N($W404)+1),IF(AND($L405=0,OR(N($W404)&gt;=IFERROR(INDEX(Parâmetros!$B$39:$B$48,MATCH($E405,Parâmetros!$A$39:$A$48,0)),99),AND(N($X404)&gt;0,N($X404)&lt;IFERROR(INDEX(Parâmetros!$C$39:$C$48,MATCH($E405,Parâmetros!$A$39:$A$48,0)),0)))),0,N($W404)+1))))</f>
        <v/>
      </c>
      <c r="X405" s="34" t="str">
        <f>IF(OR(OR($D405="6x1",$D405="FF 6x1"),$D405="5x2"),"",IF($AB405&lt;&gt;$AB404,IF(IFERROR(INDEX(Cadastro!$F$5:$F$243,$AB405),"")="",0,IF(IFERROR(INDEX(Cadastro!$F$5:$F$243,$AB405),"")&gt;IFERROR(INDEX(Parâmetros!$B$39:$B$48,MATCH($E405,Parâmetros!$A$39:$A$48,0)),99),IFERROR(INDEX(Cadastro!$F$5:$F$243,$AB405),"")-IFERROR(INDEX(Parâmetros!$B$39:$B$48,MATCH($E405,Parâmetros!$A$39:$A$48,0)),99),0)),IF(AND($L405=0,OR(N($W404)&gt;=IFERROR(INDEX(Parâmetros!$B$39:$B$48,MATCH($E405,Parâmetros!$A$39:$A$48,0)),99),AND(N($X404)&gt;0,N($X404)&lt;IFERROR(INDEX(Parâmetros!$C$39:$C$48,MATCH($E405,Parâmetros!$A$39:$A$48,0)),0)))),N($X404)+1,0)))</f>
        <v/>
      </c>
      <c r="Y405" t="str">
        <f>IF($AC405&lt;&gt;"",IF($L405&gt;0,$AC405&amp;" · com apontamento",$AC405),IF($E405="Férias",IF($L405&gt;0,"Férias · com apontamento","Férias (cadastro)"),IF(($Z405+$AA405-1)&gt;Parâmetros!$E$16,"Férias / afastamento",IF(AND($D405="5x2",OR(WEEKDAY($F405,2)=6,WEEKDAY($F405,2)=7)),IF($L405&gt;0,"Folga trabalhada","Folga"),IF($L405&gt;0,"Trabalhado",IF(OR(OR($D405="6x1",$D405="FF 6x1"),$D405="5x2"),IF(AND(OR($D405="6x1",$D405="FF 6x1"),OR(WEEKDAY($F405,2)=6,WEEKDAY($F405,2)=7)),"Folga","Falta de registro"),IF(AND($AB405&lt;&gt;$AB404,IFERROR(INDEX(Cadastro!$F$5:$F$243,$AB405),"")=""),"Indeterminado (início da série)",IF($X405&gt;0,"Folga","Falta de registro"))))))))</f>
        <v>Trabalhado</v>
      </c>
      <c r="Z405" s="34">
        <f>IF(OR($L405&gt;0,$F405&gt;Parâmetros!$E$14),0,IF($A405&lt;&gt;$A404,1,N($Z404)+1))</f>
        <v>0</v>
      </c>
      <c r="AA405" s="34">
        <f>IF(OR($L405&gt;0,$F405&gt;Parâmetros!$E$14),0,IF(OR($A405&lt;&gt;$A406,$F406&gt;Parâmetros!$E$14),1,N($AA406)+1))</f>
        <v>0</v>
      </c>
      <c r="AB405" s="31">
        <f>IFERROR(MATCH($A405&amp;"|"&amp;TEXT(_xlfn.MAXIFS(Cadastro!$E$5:$E$243,Cadastro!$A$5:$A$243,$A405,Cadastro!$E$5:$E$243,"&lt;="&amp;$F405),"yyyymmdd"),Cadastro!$I$5:$I$243,0),"")</f>
        <v>55</v>
      </c>
      <c r="AC405" t="str">
        <f>IFERROR(_xlfn.SINGLE(INDEX(Exceções!$D$5:$D$203,MATCH($A405&amp;"|"&amp;$F405,Exceções!$F$5:$F$203,0))),"")</f>
        <v/>
      </c>
      <c r="AD405" t="str">
        <f>IF($AC405="","",IFERROR(_xlfn.SINGLE(INDEX(Exceções!$E$5:$E$203,MATCH($A405&amp;"|"&amp;$F405,Exceções!$F$5:$F$203,0))),""))</f>
        <v/>
      </c>
    </row>
    <row r="406" spans="1:30" ht="15" hidden="1" customHeight="1" x14ac:dyDescent="0.25">
      <c r="A406" s="31">
        <v>9561</v>
      </c>
      <c r="B406" s="17" t="s">
        <v>36</v>
      </c>
      <c r="C406" s="17" t="str">
        <f>IFERROR(INDEX(Cadastro!$C$5:$C$243,$AB406),"NÃO INFORMADO")</f>
        <v>ENGMAN</v>
      </c>
      <c r="D406" s="17" t="str">
        <f>IFERROR(INDEX(Cadastro!$D$5:$D$243,$AB406),"")</f>
        <v>6x1</v>
      </c>
      <c r="E406" s="17" t="str">
        <f>IFERROR(INDEX(Cadastro!$G$5:$G$243,$AB406),"")</f>
        <v>6x1</v>
      </c>
      <c r="F406" s="29">
        <v>46312</v>
      </c>
      <c r="G406" s="32" t="str">
        <f t="shared" si="36"/>
        <v>sáb</v>
      </c>
      <c r="H406" s="31">
        <f>IF($L406=0,"",_xlfn.MINIFS(Dados!$Q:$Q,Dados!$A:$A,$A406,Dados!$S:$S,$F406))</f>
        <v>457</v>
      </c>
      <c r="I406" s="31">
        <f>IF($H406="","",_xlfn.MAXIFS(Dados!$R:$R,Dados!$A:$A,$A406,Dados!$S:$S,$F406))</f>
        <v>903</v>
      </c>
      <c r="J406" s="32" t="str">
        <f>IF($D406&lt;&gt;"Folguista","",IFERROR(INDEX(Parâmetros!$D$52:$G$52,1,MIN(4,MAX(1,$W406))),""))</f>
        <v/>
      </c>
      <c r="K406" s="32" t="str">
        <f>IF(OR($AC406&lt;&gt;"",$Y406="Folga",$Y406="Folga trabalhada",$Y406="Férias (cadastro)",$Y406="Férias / afastamento",$Y406="Indeterminado (início da série)"),"",IF(OR($D406="6x1",$D406="FF 6x1"),IF(OR(WEEKDAY($F406,2)=6,WEEKDAY($F406,2)=7),"6x1 sáb/dom","6x1"),IF($D406="5x2","5x2",IF($H406="",IF($D406="Folguista",$J406,$E406),IF(OR($H406&gt;=Parâmetros!$E$18,$H406&lt;Parâmetros!$E$19),"C",IF($H406&lt;Parâmetros!$E$20,"A","B"))))))</f>
        <v>6x1 sáb/dom</v>
      </c>
      <c r="L406" s="30">
        <f>SUMIFS(Dados!$E:$E,Dados!$A:$A,$A406,Dados!$S:$S,$F406)</f>
        <v>5.81</v>
      </c>
      <c r="M406" s="30">
        <f>IFERROR(INDEX(Parâmetros!$E$6:$E$11,MATCH($K406,Parâmetros!$A$6:$A$11,0)),"")</f>
        <v>7.33</v>
      </c>
      <c r="N406" s="33">
        <f t="shared" si="37"/>
        <v>0.79263301500682126</v>
      </c>
      <c r="O406" s="33">
        <f>Parâmetros!$E$13</f>
        <v>0.8</v>
      </c>
      <c r="P406" s="32" t="str">
        <f>IF(OR($M406="",$F406&gt;Parâmetros!$E$14),"Não","Sim")</f>
        <v>Sim</v>
      </c>
      <c r="Q406" s="32" t="str">
        <f t="shared" si="38"/>
        <v>Sim</v>
      </c>
      <c r="R406" s="32" t="str">
        <f t="shared" si="39"/>
        <v>Não</v>
      </c>
      <c r="S406" s="30">
        <f t="shared" si="40"/>
        <v>5.4000000000001158E-2</v>
      </c>
      <c r="T406" s="32" t="str">
        <f>IF($Q406&lt;&gt;"Sim","",IF($N406&gt;Parâmetros!$E$15,"Sim","Não"))</f>
        <v>Não</v>
      </c>
      <c r="U406" s="17" t="str">
        <f t="shared" si="41"/>
        <v>Abaixo da meta</v>
      </c>
      <c r="V406" s="17" t="str">
        <f>IF($AC406&lt;&gt;"",IF($L406&gt;0,"ATENÇÃO · apontou em dia de "&amp;LOWER($AC406)&amp;" cadastrado","Exceção cadastrada · "&amp;$AC406)&amp;IF($AD406="",""," · "&amp;$AD406),IF($E406="Férias",IF($L406&gt;0,"ATENÇÃO · apontou estando de férias no cadastro","Férias no cadastro"),IF($Y406="Férias / afastamento","Afastamento · "&amp;($Z406+$AA406-1)&amp;" dias seguidos sem apontamento",IF($Y406="Folga trabalhada","ATENÇÃO · apontou em dia de folga da escala 5x2",IF($Y406="Folga",IF(AND($D406="5x2",OR(WEEKDAY($F406,2)=6,WEEKDAY($F406,2)=7)),"Folga de fim de semana da escala 5x2",IF(AND(OR($D406="6x1",$D406="FF 6x1"),WEEKDAY($F406,2)=6,FALSE()),"Folga de fim de semana · apontou no domingo anterior",IF(AND(OR($D406="6x1",$D406="FF 6x1"),WEEKDAY($F406,2)=7,AND($A406=$A405,$L405&gt;0)),"Folga de fim de semana · apontou no sábado",IF(AND(OR($D406="6x1",$D406="FF 6x1"),OR(WEEKDAY($F406,2)=6,WEEKDAY($F406,2)=7)),"Folga de fim de semana · sem apontamento no sábado nem no domingo","Folga prevista pelo ciclo")))),IF($Y406="Indeterminado (início da série)","Sem histórico anterior — informe o dia do ciclo no Cadastro",IF($Y406="Falta de registro",IF(OR(OR($D406="6x1",$D406="FF 6x1"),$D406="5x2"),"FALTA DE REGISTRO · dia útil da escala "&amp;$E406,"FALTA DE REGISTRO · dia "&amp;$W406&amp;" de "&amp;IFERROR(INDEX(Parâmetros!$B$39:$B$48,MATCH($E406,Parâmetros!$A$39:$A$48,0)),99)&amp;" do ciclo"),IF(OR($D406="6x1",$D406="FF 6x1"),IF(OR(AND(WEEKDAY($F406,2)=6,AND($A406=$A407,$L407&gt;0)),AND(WEEKDAY($F406,2)=7,AND($A406=$A405,$L405&gt;0))),"ATENÇÃO · apontou sábado e domingo no mesmo fim de semana",IF(OR(WEEKDAY($F406,2)=6,WEEKDAY($F406,2)=7),"Jornada de fim de semana do 6x1",IF(OR($H406&gt;=Parâmetros!$E$20,$H406&lt;Parâmetros!$E$19),"ATENÇÃO · 6x1 apontou fora do horário diurno","Jornada fixa do 6x1"))),IF($D406="5x2","Jornada fixa do 5x2",IF($D406="Folguista",IF($J406=$K406,"Evidência confirma sequência","DIVERGE · sequência "&amp;$J406&amp;" × evidência "&amp;$K406),IF($K406=$E406,"Evidência confirma cadastro","DIVERGE · cadastro "&amp;$E406&amp;" × evidência "&amp;$K406)))))))))))</f>
        <v>Jornada de fim de semana do 6x1</v>
      </c>
      <c r="W406" s="34" t="str">
        <f>IF(OR(OR($D406="6x1",$D406="FF 6x1"),$D406="5x2"),"",IF($AB406&lt;&gt;$AB405,IF(IFERROR(INDEX(Cadastro!$F$5:$F$243,$AB406),"")="",IF($L406&gt;0,1,0),IF(IFERROR(INDEX(Cadastro!$F$5:$F$243,$AB406),"")&lt;=IFERROR(INDEX(Parâmetros!$B$39:$B$48,MATCH($E406,Parâmetros!$A$39:$A$48,0)),99),IFERROR(INDEX(Cadastro!$F$5:$F$243,$AB406),""),0)),IF($L406&gt;0,IF(N($X405)&gt;0,1,N($W405)+1),IF(AND($L406=0,OR(N($W405)&gt;=IFERROR(INDEX(Parâmetros!$B$39:$B$48,MATCH($E406,Parâmetros!$A$39:$A$48,0)),99),AND(N($X405)&gt;0,N($X405)&lt;IFERROR(INDEX(Parâmetros!$C$39:$C$48,MATCH($E406,Parâmetros!$A$39:$A$48,0)),0)))),0,N($W405)+1))))</f>
        <v/>
      </c>
      <c r="X406" s="34" t="str">
        <f>IF(OR(OR($D406="6x1",$D406="FF 6x1"),$D406="5x2"),"",IF($AB406&lt;&gt;$AB405,IF(IFERROR(INDEX(Cadastro!$F$5:$F$243,$AB406),"")="",0,IF(IFERROR(INDEX(Cadastro!$F$5:$F$243,$AB406),"")&gt;IFERROR(INDEX(Parâmetros!$B$39:$B$48,MATCH($E406,Parâmetros!$A$39:$A$48,0)),99),IFERROR(INDEX(Cadastro!$F$5:$F$243,$AB406),"")-IFERROR(INDEX(Parâmetros!$B$39:$B$48,MATCH($E406,Parâmetros!$A$39:$A$48,0)),99),0)),IF(AND($L406=0,OR(N($W405)&gt;=IFERROR(INDEX(Parâmetros!$B$39:$B$48,MATCH($E406,Parâmetros!$A$39:$A$48,0)),99),AND(N($X405)&gt;0,N($X405)&lt;IFERROR(INDEX(Parâmetros!$C$39:$C$48,MATCH($E406,Parâmetros!$A$39:$A$48,0)),0)))),N($X405)+1,0)))</f>
        <v/>
      </c>
      <c r="Y406" t="str">
        <f>IF($AC406&lt;&gt;"",IF($L406&gt;0,$AC406&amp;" · com apontamento",$AC406),IF($E406="Férias",IF($L406&gt;0,"Férias · com apontamento","Férias (cadastro)"),IF(($Z406+$AA406-1)&gt;Parâmetros!$E$16,"Férias / afastamento",IF(AND($D406="5x2",OR(WEEKDAY($F406,2)=6,WEEKDAY($F406,2)=7)),IF($L406&gt;0,"Folga trabalhada","Folga"),IF($L406&gt;0,"Trabalhado",IF(OR(OR($D406="6x1",$D406="FF 6x1"),$D406="5x2"),IF(AND(OR($D406="6x1",$D406="FF 6x1"),OR(WEEKDAY($F406,2)=6,WEEKDAY($F406,2)=7)),"Folga","Falta de registro"),IF(AND($AB406&lt;&gt;$AB405,IFERROR(INDEX(Cadastro!$F$5:$F$243,$AB406),"")=""),"Indeterminado (início da série)",IF($X406&gt;0,"Folga","Falta de registro"))))))))</f>
        <v>Trabalhado</v>
      </c>
      <c r="Z406" s="34">
        <f>IF(OR($L406&gt;0,$F406&gt;Parâmetros!$E$14),0,IF($A406&lt;&gt;$A405,1,N($Z405)+1))</f>
        <v>0</v>
      </c>
      <c r="AA406" s="34">
        <f>IF(OR($L406&gt;0,$F406&gt;Parâmetros!$E$14),0,IF(OR($A406&lt;&gt;$A407,$F407&gt;Parâmetros!$E$14),1,N($AA407)+1))</f>
        <v>0</v>
      </c>
      <c r="AB406" s="31">
        <f>IFERROR(MATCH($A406&amp;"|"&amp;TEXT(_xlfn.MAXIFS(Cadastro!$E$5:$E$243,Cadastro!$A$5:$A$243,$A406,Cadastro!$E$5:$E$243,"&lt;="&amp;$F406),"yyyymmdd"),Cadastro!$I$5:$I$243,0),"")</f>
        <v>55</v>
      </c>
      <c r="AC406" t="str">
        <f>IFERROR(_xlfn.SINGLE(INDEX(Exceções!$D$5:$D$203,MATCH($A406&amp;"|"&amp;$F406,Exceções!$F$5:$F$203,0))),"")</f>
        <v/>
      </c>
      <c r="AD406" t="str">
        <f>IF($AC406="","",IFERROR(_xlfn.SINGLE(INDEX(Exceções!$E$5:$E$203,MATCH($A406&amp;"|"&amp;$F406,Exceções!$F$5:$F$203,0))),""))</f>
        <v/>
      </c>
    </row>
    <row r="407" spans="1:30" ht="15" hidden="1" customHeight="1" x14ac:dyDescent="0.25">
      <c r="A407" s="31">
        <v>9561</v>
      </c>
      <c r="B407" s="17" t="s">
        <v>36</v>
      </c>
      <c r="C407" s="17" t="str">
        <f>IFERROR(INDEX(Cadastro!$C$5:$C$243,$AB407),"NÃO INFORMADO")</f>
        <v>ENGMAN</v>
      </c>
      <c r="D407" s="17" t="str">
        <f>IFERROR(INDEX(Cadastro!$D$5:$D$243,$AB407),"")</f>
        <v>6x1</v>
      </c>
      <c r="E407" s="17" t="str">
        <f>IFERROR(INDEX(Cadastro!$G$5:$G$243,$AB407),"")</f>
        <v>6x1</v>
      </c>
      <c r="F407" s="29">
        <v>46313</v>
      </c>
      <c r="G407" s="32" t="str">
        <f t="shared" si="36"/>
        <v>dom</v>
      </c>
      <c r="H407" s="31" t="str">
        <f>IF($L407=0,"",_xlfn.MINIFS(Dados!$Q:$Q,Dados!$A:$A,$A407,Dados!$S:$S,$F407))</f>
        <v/>
      </c>
      <c r="I407" s="31" t="str">
        <f>IF($H407="","",_xlfn.MAXIFS(Dados!$R:$R,Dados!$A:$A,$A407,Dados!$S:$S,$F407))</f>
        <v/>
      </c>
      <c r="J407" s="32" t="str">
        <f>IF($D407&lt;&gt;"Folguista","",IFERROR(INDEX(Parâmetros!$D$52:$G$52,1,MIN(4,MAX(1,$W407))),""))</f>
        <v/>
      </c>
      <c r="K407" s="32" t="str">
        <f>IF(OR($AC407&lt;&gt;"",$Y407="Folga",$Y407="Folga trabalhada",$Y407="Férias (cadastro)",$Y407="Férias / afastamento",$Y407="Indeterminado (início da série)"),"",IF(OR($D407="6x1",$D407="FF 6x1"),IF(OR(WEEKDAY($F407,2)=6,WEEKDAY($F407,2)=7),"6x1 sáb/dom","6x1"),IF($D407="5x2","5x2",IF($H407="",IF($D407="Folguista",$J407,$E407),IF(OR($H407&gt;=Parâmetros!$E$18,$H407&lt;Parâmetros!$E$19),"C",IF($H407&lt;Parâmetros!$E$20,"A","B"))))))</f>
        <v/>
      </c>
      <c r="L407" s="30">
        <f>SUMIFS(Dados!$E:$E,Dados!$A:$A,$A407,Dados!$S:$S,$F407)</f>
        <v>0</v>
      </c>
      <c r="M407" s="30" t="str">
        <f>IFERROR(INDEX(Parâmetros!$E$6:$E$11,MATCH($K407,Parâmetros!$A$6:$A$11,0)),"")</f>
        <v/>
      </c>
      <c r="N407" s="33" t="str">
        <f t="shared" si="37"/>
        <v/>
      </c>
      <c r="O407" s="33">
        <f>Parâmetros!$E$13</f>
        <v>0.8</v>
      </c>
      <c r="P407" s="32" t="str">
        <f>IF(OR($M407="",$F407&gt;Parâmetros!$E$14),"Não","Sim")</f>
        <v>Não</v>
      </c>
      <c r="Q407" s="32" t="str">
        <f t="shared" si="38"/>
        <v/>
      </c>
      <c r="R407" s="32" t="str">
        <f t="shared" si="39"/>
        <v/>
      </c>
      <c r="S407" s="30" t="str">
        <f t="shared" si="40"/>
        <v/>
      </c>
      <c r="T407" s="32" t="str">
        <f>IF($Q407&lt;&gt;"Sim","",IF($N407&gt;Parâmetros!$E$15,"Sim","Não"))</f>
        <v/>
      </c>
      <c r="U407" s="17" t="str">
        <f t="shared" si="41"/>
        <v>Folga</v>
      </c>
      <c r="V407" s="17" t="str">
        <f>IF($AC407&lt;&gt;"",IF($L407&gt;0,"ATENÇÃO · apontou em dia de "&amp;LOWER($AC407)&amp;" cadastrado","Exceção cadastrada · "&amp;$AC407)&amp;IF($AD407="",""," · "&amp;$AD407),IF($E407="Férias",IF($L407&gt;0,"ATENÇÃO · apontou estando de férias no cadastro","Férias no cadastro"),IF($Y407="Férias / afastamento","Afastamento · "&amp;($Z407+$AA407-1)&amp;" dias seguidos sem apontamento",IF($Y407="Folga trabalhada","ATENÇÃO · apontou em dia de folga da escala 5x2",IF($Y407="Folga",IF(AND($D407="5x2",OR(WEEKDAY($F407,2)=6,WEEKDAY($F407,2)=7)),"Folga de fim de semana da escala 5x2",IF(AND(OR($D407="6x1",$D407="FF 6x1"),WEEKDAY($F407,2)=6,FALSE()),"Folga de fim de semana · apontou no domingo anterior",IF(AND(OR($D407="6x1",$D407="FF 6x1"),WEEKDAY($F407,2)=7,AND($A407=$A406,$L406&gt;0)),"Folga de fim de semana · apontou no sábado",IF(AND(OR($D407="6x1",$D407="FF 6x1"),OR(WEEKDAY($F407,2)=6,WEEKDAY($F407,2)=7)),"Folga de fim de semana · sem apontamento no sábado nem no domingo","Folga prevista pelo ciclo")))),IF($Y407="Indeterminado (início da série)","Sem histórico anterior — informe o dia do ciclo no Cadastro",IF($Y407="Falta de registro",IF(OR(OR($D407="6x1",$D407="FF 6x1"),$D407="5x2"),"FALTA DE REGISTRO · dia útil da escala "&amp;$E407,"FALTA DE REGISTRO · dia "&amp;$W407&amp;" de "&amp;IFERROR(INDEX(Parâmetros!$B$39:$B$48,MATCH($E407,Parâmetros!$A$39:$A$48,0)),99)&amp;" do ciclo"),IF(OR($D407="6x1",$D407="FF 6x1"),IF(OR(AND(WEEKDAY($F407,2)=6,AND($A407=$A408,$L408&gt;0)),AND(WEEKDAY($F407,2)=7,AND($A407=$A406,$L406&gt;0))),"ATENÇÃO · apontou sábado e domingo no mesmo fim de semana",IF(OR(WEEKDAY($F407,2)=6,WEEKDAY($F407,2)=7),"Jornada de fim de semana do 6x1",IF(OR($H407&gt;=Parâmetros!$E$20,$H407&lt;Parâmetros!$E$19),"ATENÇÃO · 6x1 apontou fora do horário diurno","Jornada fixa do 6x1"))),IF($D407="5x2","Jornada fixa do 5x2",IF($D407="Folguista",IF($J407=$K407,"Evidência confirma sequência","DIVERGE · sequência "&amp;$J407&amp;" × evidência "&amp;$K407),IF($K407=$E407,"Evidência confirma cadastro","DIVERGE · cadastro "&amp;$E407&amp;" × evidência "&amp;$K407)))))))))))</f>
        <v>Folga de fim de semana · apontou no sábado</v>
      </c>
      <c r="W407" s="34" t="str">
        <f>IF(OR(OR($D407="6x1",$D407="FF 6x1"),$D407="5x2"),"",IF($AB407&lt;&gt;$AB406,IF(IFERROR(INDEX(Cadastro!$F$5:$F$243,$AB407),"")="",IF($L407&gt;0,1,0),IF(IFERROR(INDEX(Cadastro!$F$5:$F$243,$AB407),"")&lt;=IFERROR(INDEX(Parâmetros!$B$39:$B$48,MATCH($E407,Parâmetros!$A$39:$A$48,0)),99),IFERROR(INDEX(Cadastro!$F$5:$F$243,$AB407),""),0)),IF($L407&gt;0,IF(N($X406)&gt;0,1,N($W406)+1),IF(AND($L407=0,OR(N($W406)&gt;=IFERROR(INDEX(Parâmetros!$B$39:$B$48,MATCH($E407,Parâmetros!$A$39:$A$48,0)),99),AND(N($X406)&gt;0,N($X406)&lt;IFERROR(INDEX(Parâmetros!$C$39:$C$48,MATCH($E407,Parâmetros!$A$39:$A$48,0)),0)))),0,N($W406)+1))))</f>
        <v/>
      </c>
      <c r="X407" s="34" t="str">
        <f>IF(OR(OR($D407="6x1",$D407="FF 6x1"),$D407="5x2"),"",IF($AB407&lt;&gt;$AB406,IF(IFERROR(INDEX(Cadastro!$F$5:$F$243,$AB407),"")="",0,IF(IFERROR(INDEX(Cadastro!$F$5:$F$243,$AB407),"")&gt;IFERROR(INDEX(Parâmetros!$B$39:$B$48,MATCH($E407,Parâmetros!$A$39:$A$48,0)),99),IFERROR(INDEX(Cadastro!$F$5:$F$243,$AB407),"")-IFERROR(INDEX(Parâmetros!$B$39:$B$48,MATCH($E407,Parâmetros!$A$39:$A$48,0)),99),0)),IF(AND($L407=0,OR(N($W406)&gt;=IFERROR(INDEX(Parâmetros!$B$39:$B$48,MATCH($E407,Parâmetros!$A$39:$A$48,0)),99),AND(N($X406)&gt;0,N($X406)&lt;IFERROR(INDEX(Parâmetros!$C$39:$C$48,MATCH($E407,Parâmetros!$A$39:$A$48,0)),0)))),N($X406)+1,0)))</f>
        <v/>
      </c>
      <c r="Y407" t="str">
        <f>IF($AC407&lt;&gt;"",IF($L407&gt;0,$AC407&amp;" · com apontamento",$AC407),IF($E407="Férias",IF($L407&gt;0,"Férias · com apontamento","Férias (cadastro)"),IF(($Z407+$AA407-1)&gt;Parâmetros!$E$16,"Férias / afastamento",IF(AND($D407="5x2",OR(WEEKDAY($F407,2)=6,WEEKDAY($F407,2)=7)),IF($L407&gt;0,"Folga trabalhada","Folga"),IF($L407&gt;0,"Trabalhado",IF(OR(OR($D407="6x1",$D407="FF 6x1"),$D407="5x2"),IF(AND(OR($D407="6x1",$D407="FF 6x1"),OR(WEEKDAY($F407,2)=6,WEEKDAY($F407,2)=7)),"Folga","Falta de registro"),IF(AND($AB407&lt;&gt;$AB406,IFERROR(INDEX(Cadastro!$F$5:$F$243,$AB407),"")=""),"Indeterminado (início da série)",IF($X407&gt;0,"Folga","Falta de registro"))))))))</f>
        <v>Folga</v>
      </c>
      <c r="Z407" s="34">
        <f>IF(OR($L407&gt;0,$F407&gt;Parâmetros!$E$14),0,IF($A407&lt;&gt;$A406,1,N($Z406)+1))</f>
        <v>1</v>
      </c>
      <c r="AA407" s="34">
        <f>IF(OR($L407&gt;0,$F407&gt;Parâmetros!$E$14),0,IF(OR($A407&lt;&gt;$A408,$F408&gt;Parâmetros!$E$14),1,N($AA408)+1))</f>
        <v>1</v>
      </c>
      <c r="AB407" s="31">
        <f>IFERROR(MATCH($A407&amp;"|"&amp;TEXT(_xlfn.MAXIFS(Cadastro!$E$5:$E$243,Cadastro!$A$5:$A$243,$A407,Cadastro!$E$5:$E$243,"&lt;="&amp;$F407),"yyyymmdd"),Cadastro!$I$5:$I$243,0),"")</f>
        <v>55</v>
      </c>
      <c r="AC407" t="str">
        <f>IFERROR(_xlfn.SINGLE(INDEX(Exceções!$D$5:$D$203,MATCH($A407&amp;"|"&amp;$F407,Exceções!$F$5:$F$203,0))),"")</f>
        <v/>
      </c>
      <c r="AD407" t="str">
        <f>IF($AC407="","",IFERROR(_xlfn.SINGLE(INDEX(Exceções!$E$5:$E$203,MATCH($A407&amp;"|"&amp;$F407,Exceções!$F$5:$F$203,0))),""))</f>
        <v/>
      </c>
    </row>
    <row r="408" spans="1:30" ht="15" hidden="1" customHeight="1" x14ac:dyDescent="0.25">
      <c r="A408" s="31">
        <v>9561</v>
      </c>
      <c r="B408" s="17" t="s">
        <v>36</v>
      </c>
      <c r="C408" s="17" t="str">
        <f>IFERROR(INDEX(Cadastro!$C$5:$C$243,$AB408),"NÃO INFORMADO")</f>
        <v>ENGMAN</v>
      </c>
      <c r="D408" s="17" t="str">
        <f>IFERROR(INDEX(Cadastro!$D$5:$D$243,$AB408),"")</f>
        <v>6x1</v>
      </c>
      <c r="E408" s="17" t="str">
        <f>IFERROR(INDEX(Cadastro!$G$5:$G$243,$AB408),"")</f>
        <v>6x1</v>
      </c>
      <c r="F408" s="29">
        <v>46314</v>
      </c>
      <c r="G408" s="32" t="str">
        <f t="shared" si="36"/>
        <v>seg</v>
      </c>
      <c r="H408" s="31">
        <f>IF($L408=0,"",_xlfn.MINIFS(Dados!$Q:$Q,Dados!$A:$A,$A408,Dados!$S:$S,$F408))</f>
        <v>454</v>
      </c>
      <c r="I408" s="31">
        <f>IF($H408="","",_xlfn.MAXIFS(Dados!$R:$R,Dados!$A:$A,$A408,Dados!$S:$S,$F408))</f>
        <v>998</v>
      </c>
      <c r="J408" s="32" t="str">
        <f>IF($D408&lt;&gt;"Folguista","",IFERROR(INDEX(Parâmetros!$D$52:$G$52,1,MIN(4,MAX(1,$W408))),""))</f>
        <v/>
      </c>
      <c r="K408" s="32" t="str">
        <f>IF(OR($AC408&lt;&gt;"",$Y408="Folga",$Y408="Folga trabalhada",$Y408="Férias (cadastro)",$Y408="Férias / afastamento",$Y408="Indeterminado (início da série)"),"",IF(OR($D408="6x1",$D408="FF 6x1"),IF(OR(WEEKDAY($F408,2)=6,WEEKDAY($F408,2)=7),"6x1 sáb/dom","6x1"),IF($D408="5x2","5x2",IF($H408="",IF($D408="Folguista",$J408,$E408),IF(OR($H408&gt;=Parâmetros!$E$18,$H408&lt;Parâmetros!$E$19),"C",IF($H408&lt;Parâmetros!$E$20,"A","B"))))))</f>
        <v>6x1</v>
      </c>
      <c r="L408" s="30">
        <f>SUMIFS(Dados!$E:$E,Dados!$A:$A,$A408,Dados!$S:$S,$F408)</f>
        <v>7.79</v>
      </c>
      <c r="M408" s="30">
        <f>IFERROR(INDEX(Parâmetros!$E$6:$E$11,MATCH($K408,Parâmetros!$A$6:$A$11,0)),"")</f>
        <v>8.8000000000000007</v>
      </c>
      <c r="N408" s="33">
        <f t="shared" si="37"/>
        <v>0.88522727272727264</v>
      </c>
      <c r="O408" s="33">
        <f>Parâmetros!$E$13</f>
        <v>0.8</v>
      </c>
      <c r="P408" s="32" t="str">
        <f>IF(OR($M408="",$F408&gt;Parâmetros!$E$14),"Não","Sim")</f>
        <v>Sim</v>
      </c>
      <c r="Q408" s="32" t="str">
        <f t="shared" si="38"/>
        <v>Sim</v>
      </c>
      <c r="R408" s="32" t="str">
        <f t="shared" si="39"/>
        <v>Sim</v>
      </c>
      <c r="S408" s="30">
        <f t="shared" si="40"/>
        <v>0</v>
      </c>
      <c r="T408" s="32" t="str">
        <f>IF($Q408&lt;&gt;"Sim","",IF($N408&gt;Parâmetros!$E$15,"Sim","Não"))</f>
        <v>Não</v>
      </c>
      <c r="U408" s="17" t="str">
        <f t="shared" si="41"/>
        <v>Na meta</v>
      </c>
      <c r="V408" s="17" t="str">
        <f>IF($AC408&lt;&gt;"",IF($L408&gt;0,"ATENÇÃO · apontou em dia de "&amp;LOWER($AC408)&amp;" cadastrado","Exceção cadastrada · "&amp;$AC408)&amp;IF($AD408="",""," · "&amp;$AD408),IF($E408="Férias",IF($L408&gt;0,"ATENÇÃO · apontou estando de férias no cadastro","Férias no cadastro"),IF($Y408="Férias / afastamento","Afastamento · "&amp;($Z408+$AA408-1)&amp;" dias seguidos sem apontamento",IF($Y408="Folga trabalhada","ATENÇÃO · apontou em dia de folga da escala 5x2",IF($Y408="Folga",IF(AND($D408="5x2",OR(WEEKDAY($F408,2)=6,WEEKDAY($F408,2)=7)),"Folga de fim de semana da escala 5x2",IF(AND(OR($D408="6x1",$D408="FF 6x1"),WEEKDAY($F408,2)=6,FALSE()),"Folga de fim de semana · apontou no domingo anterior",IF(AND(OR($D408="6x1",$D408="FF 6x1"),WEEKDAY($F408,2)=7,AND($A408=$A407,$L407&gt;0)),"Folga de fim de semana · apontou no sábado",IF(AND(OR($D408="6x1",$D408="FF 6x1"),OR(WEEKDAY($F408,2)=6,WEEKDAY($F408,2)=7)),"Folga de fim de semana · sem apontamento no sábado nem no domingo","Folga prevista pelo ciclo")))),IF($Y408="Indeterminado (início da série)","Sem histórico anterior — informe o dia do ciclo no Cadastro",IF($Y408="Falta de registro",IF(OR(OR($D408="6x1",$D408="FF 6x1"),$D408="5x2"),"FALTA DE REGISTRO · dia útil da escala "&amp;$E408,"FALTA DE REGISTRO · dia "&amp;$W408&amp;" de "&amp;IFERROR(INDEX(Parâmetros!$B$39:$B$48,MATCH($E408,Parâmetros!$A$39:$A$48,0)),99)&amp;" do ciclo"),IF(OR($D408="6x1",$D408="FF 6x1"),IF(OR(AND(WEEKDAY($F408,2)=6,AND($A408=$A409,$L409&gt;0)),AND(WEEKDAY($F408,2)=7,AND($A408=$A407,$L407&gt;0))),"ATENÇÃO · apontou sábado e domingo no mesmo fim de semana",IF(OR(WEEKDAY($F408,2)=6,WEEKDAY($F408,2)=7),"Jornada de fim de semana do 6x1",IF(OR($H408&gt;=Parâmetros!$E$20,$H408&lt;Parâmetros!$E$19),"ATENÇÃO · 6x1 apontou fora do horário diurno","Jornada fixa do 6x1"))),IF($D408="5x2","Jornada fixa do 5x2",IF($D408="Folguista",IF($J408=$K408,"Evidência confirma sequência","DIVERGE · sequência "&amp;$J408&amp;" × evidência "&amp;$K408),IF($K408=$E408,"Evidência confirma cadastro","DIVERGE · cadastro "&amp;$E408&amp;" × evidência "&amp;$K408)))))))))))</f>
        <v>Jornada fixa do 6x1</v>
      </c>
      <c r="W408" s="34" t="str">
        <f>IF(OR(OR($D408="6x1",$D408="FF 6x1"),$D408="5x2"),"",IF($AB408&lt;&gt;$AB407,IF(IFERROR(INDEX(Cadastro!$F$5:$F$243,$AB408),"")="",IF($L408&gt;0,1,0),IF(IFERROR(INDEX(Cadastro!$F$5:$F$243,$AB408),"")&lt;=IFERROR(INDEX(Parâmetros!$B$39:$B$48,MATCH($E408,Parâmetros!$A$39:$A$48,0)),99),IFERROR(INDEX(Cadastro!$F$5:$F$243,$AB408),""),0)),IF($L408&gt;0,IF(N($X407)&gt;0,1,N($W407)+1),IF(AND($L408=0,OR(N($W407)&gt;=IFERROR(INDEX(Parâmetros!$B$39:$B$48,MATCH($E408,Parâmetros!$A$39:$A$48,0)),99),AND(N($X407)&gt;0,N($X407)&lt;IFERROR(INDEX(Parâmetros!$C$39:$C$48,MATCH($E408,Parâmetros!$A$39:$A$48,0)),0)))),0,N($W407)+1))))</f>
        <v/>
      </c>
      <c r="X408" s="34" t="str">
        <f>IF(OR(OR($D408="6x1",$D408="FF 6x1"),$D408="5x2"),"",IF($AB408&lt;&gt;$AB407,IF(IFERROR(INDEX(Cadastro!$F$5:$F$243,$AB408),"")="",0,IF(IFERROR(INDEX(Cadastro!$F$5:$F$243,$AB408),"")&gt;IFERROR(INDEX(Parâmetros!$B$39:$B$48,MATCH($E408,Parâmetros!$A$39:$A$48,0)),99),IFERROR(INDEX(Cadastro!$F$5:$F$243,$AB408),"")-IFERROR(INDEX(Parâmetros!$B$39:$B$48,MATCH($E408,Parâmetros!$A$39:$A$48,0)),99),0)),IF(AND($L408=0,OR(N($W407)&gt;=IFERROR(INDEX(Parâmetros!$B$39:$B$48,MATCH($E408,Parâmetros!$A$39:$A$48,0)),99),AND(N($X407)&gt;0,N($X407)&lt;IFERROR(INDEX(Parâmetros!$C$39:$C$48,MATCH($E408,Parâmetros!$A$39:$A$48,0)),0)))),N($X407)+1,0)))</f>
        <v/>
      </c>
      <c r="Y408" t="str">
        <f>IF($AC408&lt;&gt;"",IF($L408&gt;0,$AC408&amp;" · com apontamento",$AC408),IF($E408="Férias",IF($L408&gt;0,"Férias · com apontamento","Férias (cadastro)"),IF(($Z408+$AA408-1)&gt;Parâmetros!$E$16,"Férias / afastamento",IF(AND($D408="5x2",OR(WEEKDAY($F408,2)=6,WEEKDAY($F408,2)=7)),IF($L408&gt;0,"Folga trabalhada","Folga"),IF($L408&gt;0,"Trabalhado",IF(OR(OR($D408="6x1",$D408="FF 6x1"),$D408="5x2"),IF(AND(OR($D408="6x1",$D408="FF 6x1"),OR(WEEKDAY($F408,2)=6,WEEKDAY($F408,2)=7)),"Folga","Falta de registro"),IF(AND($AB408&lt;&gt;$AB407,IFERROR(INDEX(Cadastro!$F$5:$F$243,$AB408),"")=""),"Indeterminado (início da série)",IF($X408&gt;0,"Folga","Falta de registro"))))))))</f>
        <v>Trabalhado</v>
      </c>
      <c r="Z408" s="34">
        <f>IF(OR($L408&gt;0,$F408&gt;Parâmetros!$E$14),0,IF($A408&lt;&gt;$A407,1,N($Z407)+1))</f>
        <v>0</v>
      </c>
      <c r="AA408" s="34">
        <f>IF(OR($L408&gt;0,$F408&gt;Parâmetros!$E$14),0,IF(OR($A408&lt;&gt;$A409,$F409&gt;Parâmetros!$E$14),1,N($AA409)+1))</f>
        <v>0</v>
      </c>
      <c r="AB408" s="31">
        <f>IFERROR(MATCH($A408&amp;"|"&amp;TEXT(_xlfn.MAXIFS(Cadastro!$E$5:$E$243,Cadastro!$A$5:$A$243,$A408,Cadastro!$E$5:$E$243,"&lt;="&amp;$F408),"yyyymmdd"),Cadastro!$I$5:$I$243,0),"")</f>
        <v>55</v>
      </c>
      <c r="AC408" t="str">
        <f>IFERROR(_xlfn.SINGLE(INDEX(Exceções!$D$5:$D$203,MATCH($A408&amp;"|"&amp;$F408,Exceções!$F$5:$F$203,0))),"")</f>
        <v/>
      </c>
      <c r="AD408" t="str">
        <f>IF($AC408="","",IFERROR(_xlfn.SINGLE(INDEX(Exceções!$E$5:$E$203,MATCH($A408&amp;"|"&amp;$F408,Exceções!$F$5:$F$203,0))),""))</f>
        <v/>
      </c>
    </row>
    <row r="409" spans="1:30" ht="15" hidden="1" customHeight="1" x14ac:dyDescent="0.25">
      <c r="A409" s="31">
        <v>9561</v>
      </c>
      <c r="B409" s="17" t="s">
        <v>36</v>
      </c>
      <c r="C409" s="17" t="str">
        <f>IFERROR(INDEX(Cadastro!$C$5:$C$243,$AB409),"NÃO INFORMADO")</f>
        <v>ENGMAN</v>
      </c>
      <c r="D409" s="17" t="str">
        <f>IFERROR(INDEX(Cadastro!$D$5:$D$243,$AB409),"")</f>
        <v>6x1</v>
      </c>
      <c r="E409" s="17" t="str">
        <f>IFERROR(INDEX(Cadastro!$G$5:$G$243,$AB409),"")</f>
        <v>6x1</v>
      </c>
      <c r="F409" s="29">
        <v>46315</v>
      </c>
      <c r="G409" s="32" t="str">
        <f t="shared" si="36"/>
        <v>ter</v>
      </c>
      <c r="H409" s="31">
        <f>IF($L409=0,"",_xlfn.MINIFS(Dados!$Q:$Q,Dados!$A:$A,$A409,Dados!$S:$S,$F409))</f>
        <v>447</v>
      </c>
      <c r="I409" s="31">
        <f>IF($H409="","",_xlfn.MAXIFS(Dados!$R:$R,Dados!$A:$A,$A409,Dados!$S:$S,$F409))</f>
        <v>983</v>
      </c>
      <c r="J409" s="32" t="str">
        <f>IF($D409&lt;&gt;"Folguista","",IFERROR(INDEX(Parâmetros!$D$52:$G$52,1,MIN(4,MAX(1,$W409))),""))</f>
        <v/>
      </c>
      <c r="K409" s="32" t="str">
        <f>IF(OR($AC409&lt;&gt;"",$Y409="Folga",$Y409="Folga trabalhada",$Y409="Férias (cadastro)",$Y409="Férias / afastamento",$Y409="Indeterminado (início da série)"),"",IF(OR($D409="6x1",$D409="FF 6x1"),IF(OR(WEEKDAY($F409,2)=6,WEEKDAY($F409,2)=7),"6x1 sáb/dom","6x1"),IF($D409="5x2","5x2",IF($H409="",IF($D409="Folguista",$J409,$E409),IF(OR($H409&gt;=Parâmetros!$E$18,$H409&lt;Parâmetros!$E$19),"C",IF($H409&lt;Parâmetros!$E$20,"A","B"))))))</f>
        <v>6x1</v>
      </c>
      <c r="L409" s="30">
        <f>SUMIFS(Dados!$E:$E,Dados!$A:$A,$A409,Dados!$S:$S,$F409)</f>
        <v>7.82</v>
      </c>
      <c r="M409" s="30">
        <f>IFERROR(INDEX(Parâmetros!$E$6:$E$11,MATCH($K409,Parâmetros!$A$6:$A$11,0)),"")</f>
        <v>8.8000000000000007</v>
      </c>
      <c r="N409" s="33">
        <f t="shared" si="37"/>
        <v>0.88863636363636356</v>
      </c>
      <c r="O409" s="33">
        <f>Parâmetros!$E$13</f>
        <v>0.8</v>
      </c>
      <c r="P409" s="32" t="str">
        <f>IF(OR($M409="",$F409&gt;Parâmetros!$E$14),"Não","Sim")</f>
        <v>Sim</v>
      </c>
      <c r="Q409" s="32" t="str">
        <f t="shared" si="38"/>
        <v>Sim</v>
      </c>
      <c r="R409" s="32" t="str">
        <f t="shared" si="39"/>
        <v>Sim</v>
      </c>
      <c r="S409" s="30">
        <f t="shared" si="40"/>
        <v>0</v>
      </c>
      <c r="T409" s="32" t="str">
        <f>IF($Q409&lt;&gt;"Sim","",IF($N409&gt;Parâmetros!$E$15,"Sim","Não"))</f>
        <v>Não</v>
      </c>
      <c r="U409" s="17" t="str">
        <f t="shared" si="41"/>
        <v>Na meta</v>
      </c>
      <c r="V409" s="17" t="str">
        <f>IF($AC409&lt;&gt;"",IF($L409&gt;0,"ATENÇÃO · apontou em dia de "&amp;LOWER($AC409)&amp;" cadastrado","Exceção cadastrada · "&amp;$AC409)&amp;IF($AD409="",""," · "&amp;$AD409),IF($E409="Férias",IF($L409&gt;0,"ATENÇÃO · apontou estando de férias no cadastro","Férias no cadastro"),IF($Y409="Férias / afastamento","Afastamento · "&amp;($Z409+$AA409-1)&amp;" dias seguidos sem apontamento",IF($Y409="Folga trabalhada","ATENÇÃO · apontou em dia de folga da escala 5x2",IF($Y409="Folga",IF(AND($D409="5x2",OR(WEEKDAY($F409,2)=6,WEEKDAY($F409,2)=7)),"Folga de fim de semana da escala 5x2",IF(AND(OR($D409="6x1",$D409="FF 6x1"),WEEKDAY($F409,2)=6,FALSE()),"Folga de fim de semana · apontou no domingo anterior",IF(AND(OR($D409="6x1",$D409="FF 6x1"),WEEKDAY($F409,2)=7,AND($A409=$A408,$L408&gt;0)),"Folga de fim de semana · apontou no sábado",IF(AND(OR($D409="6x1",$D409="FF 6x1"),OR(WEEKDAY($F409,2)=6,WEEKDAY($F409,2)=7)),"Folga de fim de semana · sem apontamento no sábado nem no domingo","Folga prevista pelo ciclo")))),IF($Y409="Indeterminado (início da série)","Sem histórico anterior — informe o dia do ciclo no Cadastro",IF($Y409="Falta de registro",IF(OR(OR($D409="6x1",$D409="FF 6x1"),$D409="5x2"),"FALTA DE REGISTRO · dia útil da escala "&amp;$E409,"FALTA DE REGISTRO · dia "&amp;$W409&amp;" de "&amp;IFERROR(INDEX(Parâmetros!$B$39:$B$48,MATCH($E409,Parâmetros!$A$39:$A$48,0)),99)&amp;" do ciclo"),IF(OR($D409="6x1",$D409="FF 6x1"),IF(OR(AND(WEEKDAY($F409,2)=6,AND($A409=$A410,$L410&gt;0)),AND(WEEKDAY($F409,2)=7,AND($A409=$A408,$L408&gt;0))),"ATENÇÃO · apontou sábado e domingo no mesmo fim de semana",IF(OR(WEEKDAY($F409,2)=6,WEEKDAY($F409,2)=7),"Jornada de fim de semana do 6x1",IF(OR($H409&gt;=Parâmetros!$E$20,$H409&lt;Parâmetros!$E$19),"ATENÇÃO · 6x1 apontou fora do horário diurno","Jornada fixa do 6x1"))),IF($D409="5x2","Jornada fixa do 5x2",IF($D409="Folguista",IF($J409=$K409,"Evidência confirma sequência","DIVERGE · sequência "&amp;$J409&amp;" × evidência "&amp;$K409),IF($K409=$E409,"Evidência confirma cadastro","DIVERGE · cadastro "&amp;$E409&amp;" × evidência "&amp;$K409)))))))))))</f>
        <v>Jornada fixa do 6x1</v>
      </c>
      <c r="W409" s="34" t="str">
        <f>IF(OR(OR($D409="6x1",$D409="FF 6x1"),$D409="5x2"),"",IF($AB409&lt;&gt;$AB408,IF(IFERROR(INDEX(Cadastro!$F$5:$F$243,$AB409),"")="",IF($L409&gt;0,1,0),IF(IFERROR(INDEX(Cadastro!$F$5:$F$243,$AB409),"")&lt;=IFERROR(INDEX(Parâmetros!$B$39:$B$48,MATCH($E409,Parâmetros!$A$39:$A$48,0)),99),IFERROR(INDEX(Cadastro!$F$5:$F$243,$AB409),""),0)),IF($L409&gt;0,IF(N($X408)&gt;0,1,N($W408)+1),IF(AND($L409=0,OR(N($W408)&gt;=IFERROR(INDEX(Parâmetros!$B$39:$B$48,MATCH($E409,Parâmetros!$A$39:$A$48,0)),99),AND(N($X408)&gt;0,N($X408)&lt;IFERROR(INDEX(Parâmetros!$C$39:$C$48,MATCH($E409,Parâmetros!$A$39:$A$48,0)),0)))),0,N($W408)+1))))</f>
        <v/>
      </c>
      <c r="X409" s="34" t="str">
        <f>IF(OR(OR($D409="6x1",$D409="FF 6x1"),$D409="5x2"),"",IF($AB409&lt;&gt;$AB408,IF(IFERROR(INDEX(Cadastro!$F$5:$F$243,$AB409),"")="",0,IF(IFERROR(INDEX(Cadastro!$F$5:$F$243,$AB409),"")&gt;IFERROR(INDEX(Parâmetros!$B$39:$B$48,MATCH($E409,Parâmetros!$A$39:$A$48,0)),99),IFERROR(INDEX(Cadastro!$F$5:$F$243,$AB409),"")-IFERROR(INDEX(Parâmetros!$B$39:$B$48,MATCH($E409,Parâmetros!$A$39:$A$48,0)),99),0)),IF(AND($L409=0,OR(N($W408)&gt;=IFERROR(INDEX(Parâmetros!$B$39:$B$48,MATCH($E409,Parâmetros!$A$39:$A$48,0)),99),AND(N($X408)&gt;0,N($X408)&lt;IFERROR(INDEX(Parâmetros!$C$39:$C$48,MATCH($E409,Parâmetros!$A$39:$A$48,0)),0)))),N($X408)+1,0)))</f>
        <v/>
      </c>
      <c r="Y409" t="str">
        <f>IF($AC409&lt;&gt;"",IF($L409&gt;0,$AC409&amp;" · com apontamento",$AC409),IF($E409="Férias",IF($L409&gt;0,"Férias · com apontamento","Férias (cadastro)"),IF(($Z409+$AA409-1)&gt;Parâmetros!$E$16,"Férias / afastamento",IF(AND($D409="5x2",OR(WEEKDAY($F409,2)=6,WEEKDAY($F409,2)=7)),IF($L409&gt;0,"Folga trabalhada","Folga"),IF($L409&gt;0,"Trabalhado",IF(OR(OR($D409="6x1",$D409="FF 6x1"),$D409="5x2"),IF(AND(OR($D409="6x1",$D409="FF 6x1"),OR(WEEKDAY($F409,2)=6,WEEKDAY($F409,2)=7)),"Folga","Falta de registro"),IF(AND($AB409&lt;&gt;$AB408,IFERROR(INDEX(Cadastro!$F$5:$F$243,$AB409),"")=""),"Indeterminado (início da série)",IF($X409&gt;0,"Folga","Falta de registro"))))))))</f>
        <v>Trabalhado</v>
      </c>
      <c r="Z409" s="34">
        <f>IF(OR($L409&gt;0,$F409&gt;Parâmetros!$E$14),0,IF($A409&lt;&gt;$A408,1,N($Z408)+1))</f>
        <v>0</v>
      </c>
      <c r="AA409" s="34">
        <f>IF(OR($L409&gt;0,$F409&gt;Parâmetros!$E$14),0,IF(OR($A409&lt;&gt;$A410,$F410&gt;Parâmetros!$E$14),1,N($AA410)+1))</f>
        <v>0</v>
      </c>
      <c r="AB409" s="31">
        <f>IFERROR(MATCH($A409&amp;"|"&amp;TEXT(_xlfn.MAXIFS(Cadastro!$E$5:$E$243,Cadastro!$A$5:$A$243,$A409,Cadastro!$E$5:$E$243,"&lt;="&amp;$F409),"yyyymmdd"),Cadastro!$I$5:$I$243,0),"")</f>
        <v>55</v>
      </c>
      <c r="AC409" t="str">
        <f>IFERROR(_xlfn.SINGLE(INDEX(Exceções!$D$5:$D$203,MATCH($A409&amp;"|"&amp;$F409,Exceções!$F$5:$F$203,0))),"")</f>
        <v/>
      </c>
      <c r="AD409" t="str">
        <f>IF($AC409="","",IFERROR(_xlfn.SINGLE(INDEX(Exceções!$E$5:$E$203,MATCH($A409&amp;"|"&amp;$F409,Exceções!$F$5:$F$203,0))),""))</f>
        <v/>
      </c>
    </row>
    <row r="410" spans="1:30" ht="15" hidden="1" customHeight="1" x14ac:dyDescent="0.25">
      <c r="A410" s="31">
        <v>9561</v>
      </c>
      <c r="B410" s="17" t="s">
        <v>36</v>
      </c>
      <c r="C410" s="17" t="str">
        <f>IFERROR(INDEX(Cadastro!$C$5:$C$243,$AB410),"NÃO INFORMADO")</f>
        <v>ENGMAN</v>
      </c>
      <c r="D410" s="17" t="str">
        <f>IFERROR(INDEX(Cadastro!$D$5:$D$243,$AB410),"")</f>
        <v>6x1</v>
      </c>
      <c r="E410" s="17" t="str">
        <f>IFERROR(INDEX(Cadastro!$G$5:$G$243,$AB410),"")</f>
        <v>6x1</v>
      </c>
      <c r="F410" s="29">
        <v>46316</v>
      </c>
      <c r="G410" s="32" t="str">
        <f t="shared" si="36"/>
        <v>qua</v>
      </c>
      <c r="H410" s="31">
        <f>IF($L410=0,"",_xlfn.MINIFS(Dados!$Q:$Q,Dados!$A:$A,$A410,Dados!$S:$S,$F410))</f>
        <v>455</v>
      </c>
      <c r="I410" s="31">
        <f>IF($H410="","",_xlfn.MAXIFS(Dados!$R:$R,Dados!$A:$A,$A410,Dados!$S:$S,$F410))</f>
        <v>991</v>
      </c>
      <c r="J410" s="32" t="str">
        <f>IF($D410&lt;&gt;"Folguista","",IFERROR(INDEX(Parâmetros!$D$52:$G$52,1,MIN(4,MAX(1,$W410))),""))</f>
        <v/>
      </c>
      <c r="K410" s="32" t="str">
        <f>IF(OR($AC410&lt;&gt;"",$Y410="Folga",$Y410="Folga trabalhada",$Y410="Férias (cadastro)",$Y410="Férias / afastamento",$Y410="Indeterminado (início da série)"),"",IF(OR($D410="6x1",$D410="FF 6x1"),IF(OR(WEEKDAY($F410,2)=6,WEEKDAY($F410,2)=7),"6x1 sáb/dom","6x1"),IF($D410="5x2","5x2",IF($H410="",IF($D410="Folguista",$J410,$E410),IF(OR($H410&gt;=Parâmetros!$E$18,$H410&lt;Parâmetros!$E$19),"C",IF($H410&lt;Parâmetros!$E$20,"A","B"))))))</f>
        <v>6x1</v>
      </c>
      <c r="L410" s="30">
        <f>SUMIFS(Dados!$E:$E,Dados!$A:$A,$A410,Dados!$S:$S,$F410)</f>
        <v>7.8199999999999994</v>
      </c>
      <c r="M410" s="30">
        <f>IFERROR(INDEX(Parâmetros!$E$6:$E$11,MATCH($K410,Parâmetros!$A$6:$A$11,0)),"")</f>
        <v>8.8000000000000007</v>
      </c>
      <c r="N410" s="33">
        <f t="shared" si="37"/>
        <v>0.88863636363636345</v>
      </c>
      <c r="O410" s="33">
        <f>Parâmetros!$E$13</f>
        <v>0.8</v>
      </c>
      <c r="P410" s="32" t="str">
        <f>IF(OR($M410="",$F410&gt;Parâmetros!$E$14),"Não","Sim")</f>
        <v>Sim</v>
      </c>
      <c r="Q410" s="32" t="str">
        <f t="shared" si="38"/>
        <v>Sim</v>
      </c>
      <c r="R410" s="32" t="str">
        <f t="shared" si="39"/>
        <v>Sim</v>
      </c>
      <c r="S410" s="30">
        <f t="shared" si="40"/>
        <v>0</v>
      </c>
      <c r="T410" s="32" t="str">
        <f>IF($Q410&lt;&gt;"Sim","",IF($N410&gt;Parâmetros!$E$15,"Sim","Não"))</f>
        <v>Não</v>
      </c>
      <c r="U410" s="17" t="str">
        <f t="shared" si="41"/>
        <v>Na meta</v>
      </c>
      <c r="V410" s="17" t="str">
        <f>IF($AC410&lt;&gt;"",IF($L410&gt;0,"ATENÇÃO · apontou em dia de "&amp;LOWER($AC410)&amp;" cadastrado","Exceção cadastrada · "&amp;$AC410)&amp;IF($AD410="",""," · "&amp;$AD410),IF($E410="Férias",IF($L410&gt;0,"ATENÇÃO · apontou estando de férias no cadastro","Férias no cadastro"),IF($Y410="Férias / afastamento","Afastamento · "&amp;($Z410+$AA410-1)&amp;" dias seguidos sem apontamento",IF($Y410="Folga trabalhada","ATENÇÃO · apontou em dia de folga da escala 5x2",IF($Y410="Folga",IF(AND($D410="5x2",OR(WEEKDAY($F410,2)=6,WEEKDAY($F410,2)=7)),"Folga de fim de semana da escala 5x2",IF(AND(OR($D410="6x1",$D410="FF 6x1"),WEEKDAY($F410,2)=6,FALSE()),"Folga de fim de semana · apontou no domingo anterior",IF(AND(OR($D410="6x1",$D410="FF 6x1"),WEEKDAY($F410,2)=7,AND($A410=$A409,$L409&gt;0)),"Folga de fim de semana · apontou no sábado",IF(AND(OR($D410="6x1",$D410="FF 6x1"),OR(WEEKDAY($F410,2)=6,WEEKDAY($F410,2)=7)),"Folga de fim de semana · sem apontamento no sábado nem no domingo","Folga prevista pelo ciclo")))),IF($Y410="Indeterminado (início da série)","Sem histórico anterior — informe o dia do ciclo no Cadastro",IF($Y410="Falta de registro",IF(OR(OR($D410="6x1",$D410="FF 6x1"),$D410="5x2"),"FALTA DE REGISTRO · dia útil da escala "&amp;$E410,"FALTA DE REGISTRO · dia "&amp;$W410&amp;" de "&amp;IFERROR(INDEX(Parâmetros!$B$39:$B$48,MATCH($E410,Parâmetros!$A$39:$A$48,0)),99)&amp;" do ciclo"),IF(OR($D410="6x1",$D410="FF 6x1"),IF(OR(AND(WEEKDAY($F410,2)=6,AND($A410=$A411,$L411&gt;0)),AND(WEEKDAY($F410,2)=7,AND($A410=$A409,$L409&gt;0))),"ATENÇÃO · apontou sábado e domingo no mesmo fim de semana",IF(OR(WEEKDAY($F410,2)=6,WEEKDAY($F410,2)=7),"Jornada de fim de semana do 6x1",IF(OR($H410&gt;=Parâmetros!$E$20,$H410&lt;Parâmetros!$E$19),"ATENÇÃO · 6x1 apontou fora do horário diurno","Jornada fixa do 6x1"))),IF($D410="5x2","Jornada fixa do 5x2",IF($D410="Folguista",IF($J410=$K410,"Evidência confirma sequência","DIVERGE · sequência "&amp;$J410&amp;" × evidência "&amp;$K410),IF($K410=$E410,"Evidência confirma cadastro","DIVERGE · cadastro "&amp;$E410&amp;" × evidência "&amp;$K410)))))))))))</f>
        <v>Jornada fixa do 6x1</v>
      </c>
      <c r="W410" s="34" t="str">
        <f>IF(OR(OR($D410="6x1",$D410="FF 6x1"),$D410="5x2"),"",IF($AB410&lt;&gt;$AB409,IF(IFERROR(INDEX(Cadastro!$F$5:$F$243,$AB410),"")="",IF($L410&gt;0,1,0),IF(IFERROR(INDEX(Cadastro!$F$5:$F$243,$AB410),"")&lt;=IFERROR(INDEX(Parâmetros!$B$39:$B$48,MATCH($E410,Parâmetros!$A$39:$A$48,0)),99),IFERROR(INDEX(Cadastro!$F$5:$F$243,$AB410),""),0)),IF($L410&gt;0,IF(N($X409)&gt;0,1,N($W409)+1),IF(AND($L410=0,OR(N($W409)&gt;=IFERROR(INDEX(Parâmetros!$B$39:$B$48,MATCH($E410,Parâmetros!$A$39:$A$48,0)),99),AND(N($X409)&gt;0,N($X409)&lt;IFERROR(INDEX(Parâmetros!$C$39:$C$48,MATCH($E410,Parâmetros!$A$39:$A$48,0)),0)))),0,N($W409)+1))))</f>
        <v/>
      </c>
      <c r="X410" s="34" t="str">
        <f>IF(OR(OR($D410="6x1",$D410="FF 6x1"),$D410="5x2"),"",IF($AB410&lt;&gt;$AB409,IF(IFERROR(INDEX(Cadastro!$F$5:$F$243,$AB410),"")="",0,IF(IFERROR(INDEX(Cadastro!$F$5:$F$243,$AB410),"")&gt;IFERROR(INDEX(Parâmetros!$B$39:$B$48,MATCH($E410,Parâmetros!$A$39:$A$48,0)),99),IFERROR(INDEX(Cadastro!$F$5:$F$243,$AB410),"")-IFERROR(INDEX(Parâmetros!$B$39:$B$48,MATCH($E410,Parâmetros!$A$39:$A$48,0)),99),0)),IF(AND($L410=0,OR(N($W409)&gt;=IFERROR(INDEX(Parâmetros!$B$39:$B$48,MATCH($E410,Parâmetros!$A$39:$A$48,0)),99),AND(N($X409)&gt;0,N($X409)&lt;IFERROR(INDEX(Parâmetros!$C$39:$C$48,MATCH($E410,Parâmetros!$A$39:$A$48,0)),0)))),N($X409)+1,0)))</f>
        <v/>
      </c>
      <c r="Y410" t="str">
        <f>IF($AC410&lt;&gt;"",IF($L410&gt;0,$AC410&amp;" · com apontamento",$AC410),IF($E410="Férias",IF($L410&gt;0,"Férias · com apontamento","Férias (cadastro)"),IF(($Z410+$AA410-1)&gt;Parâmetros!$E$16,"Férias / afastamento",IF(AND($D410="5x2",OR(WEEKDAY($F410,2)=6,WEEKDAY($F410,2)=7)),IF($L410&gt;0,"Folga trabalhada","Folga"),IF($L410&gt;0,"Trabalhado",IF(OR(OR($D410="6x1",$D410="FF 6x1"),$D410="5x2"),IF(AND(OR($D410="6x1",$D410="FF 6x1"),OR(WEEKDAY($F410,2)=6,WEEKDAY($F410,2)=7)),"Folga","Falta de registro"),IF(AND($AB410&lt;&gt;$AB409,IFERROR(INDEX(Cadastro!$F$5:$F$243,$AB410),"")=""),"Indeterminado (início da série)",IF($X410&gt;0,"Folga","Falta de registro"))))))))</f>
        <v>Trabalhado</v>
      </c>
      <c r="Z410" s="34">
        <f>IF(OR($L410&gt;0,$F410&gt;Parâmetros!$E$14),0,IF($A410&lt;&gt;$A409,1,N($Z409)+1))</f>
        <v>0</v>
      </c>
      <c r="AA410" s="34">
        <f>IF(OR($L410&gt;0,$F410&gt;Parâmetros!$E$14),0,IF(OR($A410&lt;&gt;$A411,$F411&gt;Parâmetros!$E$14),1,N($AA411)+1))</f>
        <v>0</v>
      </c>
      <c r="AB410" s="31">
        <f>IFERROR(MATCH($A410&amp;"|"&amp;TEXT(_xlfn.MAXIFS(Cadastro!$E$5:$E$243,Cadastro!$A$5:$A$243,$A410,Cadastro!$E$5:$E$243,"&lt;="&amp;$F410),"yyyymmdd"),Cadastro!$I$5:$I$243,0),"")</f>
        <v>55</v>
      </c>
      <c r="AC410" t="str">
        <f>IFERROR(_xlfn.SINGLE(INDEX(Exceções!$D$5:$D$203,MATCH($A410&amp;"|"&amp;$F410,Exceções!$F$5:$F$203,0))),"")</f>
        <v/>
      </c>
      <c r="AD410" t="str">
        <f>IF($AC410="","",IFERROR(_xlfn.SINGLE(INDEX(Exceções!$E$5:$E$203,MATCH($A410&amp;"|"&amp;$F410,Exceções!$F$5:$F$203,0))),""))</f>
        <v/>
      </c>
    </row>
    <row r="411" spans="1:30" ht="15" hidden="1" customHeight="1" x14ac:dyDescent="0.25">
      <c r="A411" s="31">
        <v>9561</v>
      </c>
      <c r="B411" s="17" t="s">
        <v>36</v>
      </c>
      <c r="C411" s="17" t="str">
        <f>IFERROR(INDEX(Cadastro!$C$5:$C$243,$AB411),"NÃO INFORMADO")</f>
        <v>ENGMAN</v>
      </c>
      <c r="D411" s="17" t="str">
        <f>IFERROR(INDEX(Cadastro!$D$5:$D$243,$AB411),"")</f>
        <v>6x1</v>
      </c>
      <c r="E411" s="17" t="str">
        <f>IFERROR(INDEX(Cadastro!$G$5:$G$243,$AB411),"")</f>
        <v>6x1</v>
      </c>
      <c r="F411" s="29">
        <v>46317</v>
      </c>
      <c r="G411" s="32" t="str">
        <f t="shared" si="36"/>
        <v>qui</v>
      </c>
      <c r="H411" s="31">
        <f>IF($L411=0,"",_xlfn.MINIFS(Dados!$Q:$Q,Dados!$A:$A,$A411,Dados!$S:$S,$F411))</f>
        <v>455</v>
      </c>
      <c r="I411" s="31">
        <f>IF($H411="","",_xlfn.MAXIFS(Dados!$R:$R,Dados!$A:$A,$A411,Dados!$S:$S,$F411))</f>
        <v>994</v>
      </c>
      <c r="J411" s="32" t="str">
        <f>IF($D411&lt;&gt;"Folguista","",IFERROR(INDEX(Parâmetros!$D$52:$G$52,1,MIN(4,MAX(1,$W411))),""))</f>
        <v/>
      </c>
      <c r="K411" s="32" t="str">
        <f>IF(OR($AC411&lt;&gt;"",$Y411="Folga",$Y411="Folga trabalhada",$Y411="Férias (cadastro)",$Y411="Férias / afastamento",$Y411="Indeterminado (início da série)"),"",IF(OR($D411="6x1",$D411="FF 6x1"),IF(OR(WEEKDAY($F411,2)=6,WEEKDAY($F411,2)=7),"6x1 sáb/dom","6x1"),IF($D411="5x2","5x2",IF($H411="",IF($D411="Folguista",$J411,$E411),IF(OR($H411&gt;=Parâmetros!$E$18,$H411&lt;Parâmetros!$E$19),"C",IF($H411&lt;Parâmetros!$E$20,"A","B"))))))</f>
        <v>6x1</v>
      </c>
      <c r="L411" s="30">
        <f>SUMIFS(Dados!$E:$E,Dados!$A:$A,$A411,Dados!$S:$S,$F411)</f>
        <v>8.33</v>
      </c>
      <c r="M411" s="30">
        <f>IFERROR(INDEX(Parâmetros!$E$6:$E$11,MATCH($K411,Parâmetros!$A$6:$A$11,0)),"")</f>
        <v>8.8000000000000007</v>
      </c>
      <c r="N411" s="33">
        <f t="shared" si="37"/>
        <v>0.94659090909090904</v>
      </c>
      <c r="O411" s="33">
        <f>Parâmetros!$E$13</f>
        <v>0.8</v>
      </c>
      <c r="P411" s="32" t="str">
        <f>IF(OR($M411="",$F411&gt;Parâmetros!$E$14),"Não","Sim")</f>
        <v>Sim</v>
      </c>
      <c r="Q411" s="32" t="str">
        <f t="shared" si="38"/>
        <v>Sim</v>
      </c>
      <c r="R411" s="32" t="str">
        <f t="shared" si="39"/>
        <v>Sim</v>
      </c>
      <c r="S411" s="30">
        <f t="shared" si="40"/>
        <v>0</v>
      </c>
      <c r="T411" s="32" t="str">
        <f>IF($Q411&lt;&gt;"Sim","",IF($N411&gt;Parâmetros!$E$15,"Sim","Não"))</f>
        <v>Não</v>
      </c>
      <c r="U411" s="17" t="str">
        <f t="shared" si="41"/>
        <v>Na meta</v>
      </c>
      <c r="V411" s="17" t="str">
        <f>IF($AC411&lt;&gt;"",IF($L411&gt;0,"ATENÇÃO · apontou em dia de "&amp;LOWER($AC411)&amp;" cadastrado","Exceção cadastrada · "&amp;$AC411)&amp;IF($AD411="",""," · "&amp;$AD411),IF($E411="Férias",IF($L411&gt;0,"ATENÇÃO · apontou estando de férias no cadastro","Férias no cadastro"),IF($Y411="Férias / afastamento","Afastamento · "&amp;($Z411+$AA411-1)&amp;" dias seguidos sem apontamento",IF($Y411="Folga trabalhada","ATENÇÃO · apontou em dia de folga da escala 5x2",IF($Y411="Folga",IF(AND($D411="5x2",OR(WEEKDAY($F411,2)=6,WEEKDAY($F411,2)=7)),"Folga de fim de semana da escala 5x2",IF(AND(OR($D411="6x1",$D411="FF 6x1"),WEEKDAY($F411,2)=6,FALSE()),"Folga de fim de semana · apontou no domingo anterior",IF(AND(OR($D411="6x1",$D411="FF 6x1"),WEEKDAY($F411,2)=7,AND($A411=$A410,$L410&gt;0)),"Folga de fim de semana · apontou no sábado",IF(AND(OR($D411="6x1",$D411="FF 6x1"),OR(WEEKDAY($F411,2)=6,WEEKDAY($F411,2)=7)),"Folga de fim de semana · sem apontamento no sábado nem no domingo","Folga prevista pelo ciclo")))),IF($Y411="Indeterminado (início da série)","Sem histórico anterior — informe o dia do ciclo no Cadastro",IF($Y411="Falta de registro",IF(OR(OR($D411="6x1",$D411="FF 6x1"),$D411="5x2"),"FALTA DE REGISTRO · dia útil da escala "&amp;$E411,"FALTA DE REGISTRO · dia "&amp;$W411&amp;" de "&amp;IFERROR(INDEX(Parâmetros!$B$39:$B$48,MATCH($E411,Parâmetros!$A$39:$A$48,0)),99)&amp;" do ciclo"),IF(OR($D411="6x1",$D411="FF 6x1"),IF(OR(AND(WEEKDAY($F411,2)=6,AND($A411=$A412,$L412&gt;0)),AND(WEEKDAY($F411,2)=7,AND($A411=$A410,$L410&gt;0))),"ATENÇÃO · apontou sábado e domingo no mesmo fim de semana",IF(OR(WEEKDAY($F411,2)=6,WEEKDAY($F411,2)=7),"Jornada de fim de semana do 6x1",IF(OR($H411&gt;=Parâmetros!$E$20,$H411&lt;Parâmetros!$E$19),"ATENÇÃO · 6x1 apontou fora do horário diurno","Jornada fixa do 6x1"))),IF($D411="5x2","Jornada fixa do 5x2",IF($D411="Folguista",IF($J411=$K411,"Evidência confirma sequência","DIVERGE · sequência "&amp;$J411&amp;" × evidência "&amp;$K411),IF($K411=$E411,"Evidência confirma cadastro","DIVERGE · cadastro "&amp;$E411&amp;" × evidência "&amp;$K411)))))))))))</f>
        <v>Jornada fixa do 6x1</v>
      </c>
      <c r="W411" s="34" t="str">
        <f>IF(OR(OR($D411="6x1",$D411="FF 6x1"),$D411="5x2"),"",IF($AB411&lt;&gt;$AB410,IF(IFERROR(INDEX(Cadastro!$F$5:$F$243,$AB411),"")="",IF($L411&gt;0,1,0),IF(IFERROR(INDEX(Cadastro!$F$5:$F$243,$AB411),"")&lt;=IFERROR(INDEX(Parâmetros!$B$39:$B$48,MATCH($E411,Parâmetros!$A$39:$A$48,0)),99),IFERROR(INDEX(Cadastro!$F$5:$F$243,$AB411),""),0)),IF($L411&gt;0,IF(N($X410)&gt;0,1,N($W410)+1),IF(AND($L411=0,OR(N($W410)&gt;=IFERROR(INDEX(Parâmetros!$B$39:$B$48,MATCH($E411,Parâmetros!$A$39:$A$48,0)),99),AND(N($X410)&gt;0,N($X410)&lt;IFERROR(INDEX(Parâmetros!$C$39:$C$48,MATCH($E411,Parâmetros!$A$39:$A$48,0)),0)))),0,N($W410)+1))))</f>
        <v/>
      </c>
      <c r="X411" s="34" t="str">
        <f>IF(OR(OR($D411="6x1",$D411="FF 6x1"),$D411="5x2"),"",IF($AB411&lt;&gt;$AB410,IF(IFERROR(INDEX(Cadastro!$F$5:$F$243,$AB411),"")="",0,IF(IFERROR(INDEX(Cadastro!$F$5:$F$243,$AB411),"")&gt;IFERROR(INDEX(Parâmetros!$B$39:$B$48,MATCH($E411,Parâmetros!$A$39:$A$48,0)),99),IFERROR(INDEX(Cadastro!$F$5:$F$243,$AB411),"")-IFERROR(INDEX(Parâmetros!$B$39:$B$48,MATCH($E411,Parâmetros!$A$39:$A$48,0)),99),0)),IF(AND($L411=0,OR(N($W410)&gt;=IFERROR(INDEX(Parâmetros!$B$39:$B$48,MATCH($E411,Parâmetros!$A$39:$A$48,0)),99),AND(N($X410)&gt;0,N($X410)&lt;IFERROR(INDEX(Parâmetros!$C$39:$C$48,MATCH($E411,Parâmetros!$A$39:$A$48,0)),0)))),N($X410)+1,0)))</f>
        <v/>
      </c>
      <c r="Y411" t="str">
        <f>IF($AC411&lt;&gt;"",IF($L411&gt;0,$AC411&amp;" · com apontamento",$AC411),IF($E411="Férias",IF($L411&gt;0,"Férias · com apontamento","Férias (cadastro)"),IF(($Z411+$AA411-1)&gt;Parâmetros!$E$16,"Férias / afastamento",IF(AND($D411="5x2",OR(WEEKDAY($F411,2)=6,WEEKDAY($F411,2)=7)),IF($L411&gt;0,"Folga trabalhada","Folga"),IF($L411&gt;0,"Trabalhado",IF(OR(OR($D411="6x1",$D411="FF 6x1"),$D411="5x2"),IF(AND(OR($D411="6x1",$D411="FF 6x1"),OR(WEEKDAY($F411,2)=6,WEEKDAY($F411,2)=7)),"Folga","Falta de registro"),IF(AND($AB411&lt;&gt;$AB410,IFERROR(INDEX(Cadastro!$F$5:$F$243,$AB411),"")=""),"Indeterminado (início da série)",IF($X411&gt;0,"Folga","Falta de registro"))))))))</f>
        <v>Trabalhado</v>
      </c>
      <c r="Z411" s="34">
        <f>IF(OR($L411&gt;0,$F411&gt;Parâmetros!$E$14),0,IF($A411&lt;&gt;$A410,1,N($Z410)+1))</f>
        <v>0</v>
      </c>
      <c r="AA411" s="34">
        <f>IF(OR($L411&gt;0,$F411&gt;Parâmetros!$E$14),0,IF(OR($A411&lt;&gt;$A412,$F412&gt;Parâmetros!$E$14),1,N($AA412)+1))</f>
        <v>0</v>
      </c>
      <c r="AB411" s="31">
        <f>IFERROR(MATCH($A411&amp;"|"&amp;TEXT(_xlfn.MAXIFS(Cadastro!$E$5:$E$243,Cadastro!$A$5:$A$243,$A411,Cadastro!$E$5:$E$243,"&lt;="&amp;$F411),"yyyymmdd"),Cadastro!$I$5:$I$243,0),"")</f>
        <v>55</v>
      </c>
      <c r="AC411" t="str">
        <f>IFERROR(_xlfn.SINGLE(INDEX(Exceções!$D$5:$D$203,MATCH($A411&amp;"|"&amp;$F411,Exceções!$F$5:$F$203,0))),"")</f>
        <v/>
      </c>
      <c r="AD411" t="str">
        <f>IF($AC411="","",IFERROR(_xlfn.SINGLE(INDEX(Exceções!$E$5:$E$203,MATCH($A411&amp;"|"&amp;$F411,Exceções!$F$5:$F$203,0))),""))</f>
        <v/>
      </c>
    </row>
    <row r="412" spans="1:30" ht="15" hidden="1" customHeight="1" x14ac:dyDescent="0.25">
      <c r="A412" s="31">
        <v>9561</v>
      </c>
      <c r="B412" s="17" t="s">
        <v>36</v>
      </c>
      <c r="C412" s="17" t="str">
        <f>IFERROR(INDEX(Cadastro!$C$5:$C$243,$AB412),"NÃO INFORMADO")</f>
        <v>ENGMAN</v>
      </c>
      <c r="D412" s="17" t="str">
        <f>IFERROR(INDEX(Cadastro!$D$5:$D$243,$AB412),"")</f>
        <v>6x1</v>
      </c>
      <c r="E412" s="17" t="str">
        <f>IFERROR(INDEX(Cadastro!$G$5:$G$243,$AB412),"")</f>
        <v>6x1</v>
      </c>
      <c r="F412" s="29">
        <v>46318</v>
      </c>
      <c r="G412" s="32" t="str">
        <f t="shared" si="36"/>
        <v>sex</v>
      </c>
      <c r="H412" s="31">
        <f>IF($L412=0,"",_xlfn.MINIFS(Dados!$Q:$Q,Dados!$A:$A,$A412,Dados!$S:$S,$F412))</f>
        <v>447</v>
      </c>
      <c r="I412" s="31">
        <f>IF($H412="","",_xlfn.MAXIFS(Dados!$R:$R,Dados!$A:$A,$A412,Dados!$S:$S,$F412))</f>
        <v>960</v>
      </c>
      <c r="J412" s="32" t="str">
        <f>IF($D412&lt;&gt;"Folguista","",IFERROR(INDEX(Parâmetros!$D$52:$G$52,1,MIN(4,MAX(1,$W412))),""))</f>
        <v/>
      </c>
      <c r="K412" s="32" t="str">
        <f>IF(OR($AC412&lt;&gt;"",$Y412="Folga",$Y412="Folga trabalhada",$Y412="Férias (cadastro)",$Y412="Férias / afastamento",$Y412="Indeterminado (início da série)"),"",IF(OR($D412="6x1",$D412="FF 6x1"),IF(OR(WEEKDAY($F412,2)=6,WEEKDAY($F412,2)=7),"6x1 sáb/dom","6x1"),IF($D412="5x2","5x2",IF($H412="",IF($D412="Folguista",$J412,$E412),IF(OR($H412&gt;=Parâmetros!$E$18,$H412&lt;Parâmetros!$E$19),"C",IF($H412&lt;Parâmetros!$E$20,"A","B"))))))</f>
        <v>6x1</v>
      </c>
      <c r="L412" s="30">
        <f>SUMIFS(Dados!$E:$E,Dados!$A:$A,$A412,Dados!$S:$S,$F412)</f>
        <v>7.24</v>
      </c>
      <c r="M412" s="30">
        <f>IFERROR(INDEX(Parâmetros!$E$6:$E$11,MATCH($K412,Parâmetros!$A$6:$A$11,0)),"")</f>
        <v>8.8000000000000007</v>
      </c>
      <c r="N412" s="33">
        <f t="shared" si="37"/>
        <v>0.82272727272727264</v>
      </c>
      <c r="O412" s="33">
        <f>Parâmetros!$E$13</f>
        <v>0.8</v>
      </c>
      <c r="P412" s="32" t="str">
        <f>IF(OR($M412="",$F412&gt;Parâmetros!$E$14),"Não","Sim")</f>
        <v>Sim</v>
      </c>
      <c r="Q412" s="32" t="str">
        <f t="shared" si="38"/>
        <v>Sim</v>
      </c>
      <c r="R412" s="32" t="str">
        <f t="shared" si="39"/>
        <v>Sim</v>
      </c>
      <c r="S412" s="30">
        <f t="shared" si="40"/>
        <v>0</v>
      </c>
      <c r="T412" s="32" t="str">
        <f>IF($Q412&lt;&gt;"Sim","",IF($N412&gt;Parâmetros!$E$15,"Sim","Não"))</f>
        <v>Não</v>
      </c>
      <c r="U412" s="17" t="str">
        <f t="shared" si="41"/>
        <v>Na meta</v>
      </c>
      <c r="V412" s="17" t="str">
        <f>IF($AC412&lt;&gt;"",IF($L412&gt;0,"ATENÇÃO · apontou em dia de "&amp;LOWER($AC412)&amp;" cadastrado","Exceção cadastrada · "&amp;$AC412)&amp;IF($AD412="",""," · "&amp;$AD412),IF($E412="Férias",IF($L412&gt;0,"ATENÇÃO · apontou estando de férias no cadastro","Férias no cadastro"),IF($Y412="Férias / afastamento","Afastamento · "&amp;($Z412+$AA412-1)&amp;" dias seguidos sem apontamento",IF($Y412="Folga trabalhada","ATENÇÃO · apontou em dia de folga da escala 5x2",IF($Y412="Folga",IF(AND($D412="5x2",OR(WEEKDAY($F412,2)=6,WEEKDAY($F412,2)=7)),"Folga de fim de semana da escala 5x2",IF(AND(OR($D412="6x1",$D412="FF 6x1"),WEEKDAY($F412,2)=6,FALSE()),"Folga de fim de semana · apontou no domingo anterior",IF(AND(OR($D412="6x1",$D412="FF 6x1"),WEEKDAY($F412,2)=7,AND($A412=$A411,$L411&gt;0)),"Folga de fim de semana · apontou no sábado",IF(AND(OR($D412="6x1",$D412="FF 6x1"),OR(WEEKDAY($F412,2)=6,WEEKDAY($F412,2)=7)),"Folga de fim de semana · sem apontamento no sábado nem no domingo","Folga prevista pelo ciclo")))),IF($Y412="Indeterminado (início da série)","Sem histórico anterior — informe o dia do ciclo no Cadastro",IF($Y412="Falta de registro",IF(OR(OR($D412="6x1",$D412="FF 6x1"),$D412="5x2"),"FALTA DE REGISTRO · dia útil da escala "&amp;$E412,"FALTA DE REGISTRO · dia "&amp;$W412&amp;" de "&amp;IFERROR(INDEX(Parâmetros!$B$39:$B$48,MATCH($E412,Parâmetros!$A$39:$A$48,0)),99)&amp;" do ciclo"),IF(OR($D412="6x1",$D412="FF 6x1"),IF(OR(AND(WEEKDAY($F412,2)=6,AND($A412=$A413,$L413&gt;0)),AND(WEEKDAY($F412,2)=7,AND($A412=$A411,$L411&gt;0))),"ATENÇÃO · apontou sábado e domingo no mesmo fim de semana",IF(OR(WEEKDAY($F412,2)=6,WEEKDAY($F412,2)=7),"Jornada de fim de semana do 6x1",IF(OR($H412&gt;=Parâmetros!$E$20,$H412&lt;Parâmetros!$E$19),"ATENÇÃO · 6x1 apontou fora do horário diurno","Jornada fixa do 6x1"))),IF($D412="5x2","Jornada fixa do 5x2",IF($D412="Folguista",IF($J412=$K412,"Evidência confirma sequência","DIVERGE · sequência "&amp;$J412&amp;" × evidência "&amp;$K412),IF($K412=$E412,"Evidência confirma cadastro","DIVERGE · cadastro "&amp;$E412&amp;" × evidência "&amp;$K412)))))))))))</f>
        <v>Jornada fixa do 6x1</v>
      </c>
      <c r="W412" s="34" t="str">
        <f>IF(OR(OR($D412="6x1",$D412="FF 6x1"),$D412="5x2"),"",IF($AB412&lt;&gt;$AB411,IF(IFERROR(INDEX(Cadastro!$F$5:$F$243,$AB412),"")="",IF($L412&gt;0,1,0),IF(IFERROR(INDEX(Cadastro!$F$5:$F$243,$AB412),"")&lt;=IFERROR(INDEX(Parâmetros!$B$39:$B$48,MATCH($E412,Parâmetros!$A$39:$A$48,0)),99),IFERROR(INDEX(Cadastro!$F$5:$F$243,$AB412),""),0)),IF($L412&gt;0,IF(N($X411)&gt;0,1,N($W411)+1),IF(AND($L412=0,OR(N($W411)&gt;=IFERROR(INDEX(Parâmetros!$B$39:$B$48,MATCH($E412,Parâmetros!$A$39:$A$48,0)),99),AND(N($X411)&gt;0,N($X411)&lt;IFERROR(INDEX(Parâmetros!$C$39:$C$48,MATCH($E412,Parâmetros!$A$39:$A$48,0)),0)))),0,N($W411)+1))))</f>
        <v/>
      </c>
      <c r="X412" s="34" t="str">
        <f>IF(OR(OR($D412="6x1",$D412="FF 6x1"),$D412="5x2"),"",IF($AB412&lt;&gt;$AB411,IF(IFERROR(INDEX(Cadastro!$F$5:$F$243,$AB412),"")="",0,IF(IFERROR(INDEX(Cadastro!$F$5:$F$243,$AB412),"")&gt;IFERROR(INDEX(Parâmetros!$B$39:$B$48,MATCH($E412,Parâmetros!$A$39:$A$48,0)),99),IFERROR(INDEX(Cadastro!$F$5:$F$243,$AB412),"")-IFERROR(INDEX(Parâmetros!$B$39:$B$48,MATCH($E412,Parâmetros!$A$39:$A$48,0)),99),0)),IF(AND($L412=0,OR(N($W411)&gt;=IFERROR(INDEX(Parâmetros!$B$39:$B$48,MATCH($E412,Parâmetros!$A$39:$A$48,0)),99),AND(N($X411)&gt;0,N($X411)&lt;IFERROR(INDEX(Parâmetros!$C$39:$C$48,MATCH($E412,Parâmetros!$A$39:$A$48,0)),0)))),N($X411)+1,0)))</f>
        <v/>
      </c>
      <c r="Y412" t="str">
        <f>IF($AC412&lt;&gt;"",IF($L412&gt;0,$AC412&amp;" · com apontamento",$AC412),IF($E412="Férias",IF($L412&gt;0,"Férias · com apontamento","Férias (cadastro)"),IF(($Z412+$AA412-1)&gt;Parâmetros!$E$16,"Férias / afastamento",IF(AND($D412="5x2",OR(WEEKDAY($F412,2)=6,WEEKDAY($F412,2)=7)),IF($L412&gt;0,"Folga trabalhada","Folga"),IF($L412&gt;0,"Trabalhado",IF(OR(OR($D412="6x1",$D412="FF 6x1"),$D412="5x2"),IF(AND(OR($D412="6x1",$D412="FF 6x1"),OR(WEEKDAY($F412,2)=6,WEEKDAY($F412,2)=7)),"Folga","Falta de registro"),IF(AND($AB412&lt;&gt;$AB411,IFERROR(INDEX(Cadastro!$F$5:$F$243,$AB412),"")=""),"Indeterminado (início da série)",IF($X412&gt;0,"Folga","Falta de registro"))))))))</f>
        <v>Trabalhado</v>
      </c>
      <c r="Z412" s="34">
        <f>IF(OR($L412&gt;0,$F412&gt;Parâmetros!$E$14),0,IF($A412&lt;&gt;$A411,1,N($Z411)+1))</f>
        <v>0</v>
      </c>
      <c r="AA412" s="34">
        <f>IF(OR($L412&gt;0,$F412&gt;Parâmetros!$E$14),0,IF(OR($A412&lt;&gt;$A413,$F413&gt;Parâmetros!$E$14),1,N($AA413)+1))</f>
        <v>0</v>
      </c>
      <c r="AB412" s="31">
        <f>IFERROR(MATCH($A412&amp;"|"&amp;TEXT(_xlfn.MAXIFS(Cadastro!$E$5:$E$243,Cadastro!$A$5:$A$243,$A412,Cadastro!$E$5:$E$243,"&lt;="&amp;$F412),"yyyymmdd"),Cadastro!$I$5:$I$243,0),"")</f>
        <v>55</v>
      </c>
      <c r="AC412" t="str">
        <f>IFERROR(_xlfn.SINGLE(INDEX(Exceções!$D$5:$D$203,MATCH($A412&amp;"|"&amp;$F412,Exceções!$F$5:$F$203,0))),"")</f>
        <v/>
      </c>
      <c r="AD412" t="str">
        <f>IF($AC412="","",IFERROR(_xlfn.SINGLE(INDEX(Exceções!$E$5:$E$203,MATCH($A412&amp;"|"&amp;$F412,Exceções!$F$5:$F$203,0))),""))</f>
        <v/>
      </c>
    </row>
    <row r="413" spans="1:30" ht="15" hidden="1" customHeight="1" x14ac:dyDescent="0.25">
      <c r="A413" s="31">
        <v>9561</v>
      </c>
      <c r="B413" s="17" t="s">
        <v>36</v>
      </c>
      <c r="C413" s="17" t="str">
        <f>IFERROR(INDEX(Cadastro!$C$5:$C$243,$AB413),"NÃO INFORMADO")</f>
        <v>ENGMAN</v>
      </c>
      <c r="D413" s="17" t="str">
        <f>IFERROR(INDEX(Cadastro!$D$5:$D$243,$AB413),"")</f>
        <v>6x1</v>
      </c>
      <c r="E413" s="17" t="str">
        <f>IFERROR(INDEX(Cadastro!$G$5:$G$243,$AB413),"")</f>
        <v>6x1</v>
      </c>
      <c r="F413" s="29">
        <v>46319</v>
      </c>
      <c r="G413" s="32" t="str">
        <f t="shared" si="36"/>
        <v>sáb</v>
      </c>
      <c r="H413" s="31" t="str">
        <f>IF($L413=0,"",_xlfn.MINIFS(Dados!$Q:$Q,Dados!$A:$A,$A413,Dados!$S:$S,$F413))</f>
        <v/>
      </c>
      <c r="I413" s="31" t="str">
        <f>IF($H413="","",_xlfn.MAXIFS(Dados!$R:$R,Dados!$A:$A,$A413,Dados!$S:$S,$F413))</f>
        <v/>
      </c>
      <c r="J413" s="32" t="str">
        <f>IF($D413&lt;&gt;"Folguista","",IFERROR(INDEX(Parâmetros!$D$52:$G$52,1,MIN(4,MAX(1,$W413))),""))</f>
        <v/>
      </c>
      <c r="K413" s="32" t="str">
        <f>IF(OR($AC413&lt;&gt;"",$Y413="Folga",$Y413="Folga trabalhada",$Y413="Férias (cadastro)",$Y413="Férias / afastamento",$Y413="Indeterminado (início da série)"),"",IF(OR($D413="6x1",$D413="FF 6x1"),IF(OR(WEEKDAY($F413,2)=6,WEEKDAY($F413,2)=7),"6x1 sáb/dom","6x1"),IF($D413="5x2","5x2",IF($H413="",IF($D413="Folguista",$J413,$E413),IF(OR($H413&gt;=Parâmetros!$E$18,$H413&lt;Parâmetros!$E$19),"C",IF($H413&lt;Parâmetros!$E$20,"A","B"))))))</f>
        <v/>
      </c>
      <c r="L413" s="30">
        <f>SUMIFS(Dados!$E:$E,Dados!$A:$A,$A413,Dados!$S:$S,$F413)</f>
        <v>0</v>
      </c>
      <c r="M413" s="30" t="str">
        <f>IFERROR(INDEX(Parâmetros!$E$6:$E$11,MATCH($K413,Parâmetros!$A$6:$A$11,0)),"")</f>
        <v/>
      </c>
      <c r="N413" s="33" t="str">
        <f t="shared" si="37"/>
        <v/>
      </c>
      <c r="O413" s="33">
        <f>Parâmetros!$E$13</f>
        <v>0.8</v>
      </c>
      <c r="P413" s="32" t="str">
        <f>IF(OR($M413="",$F413&gt;Parâmetros!$E$14),"Não","Sim")</f>
        <v>Não</v>
      </c>
      <c r="Q413" s="32" t="str">
        <f t="shared" si="38"/>
        <v/>
      </c>
      <c r="R413" s="32" t="str">
        <f t="shared" si="39"/>
        <v/>
      </c>
      <c r="S413" s="30" t="str">
        <f t="shared" si="40"/>
        <v/>
      </c>
      <c r="T413" s="32" t="str">
        <f>IF($Q413&lt;&gt;"Sim","",IF($N413&gt;Parâmetros!$E$15,"Sim","Não"))</f>
        <v/>
      </c>
      <c r="U413" s="17" t="str">
        <f t="shared" si="41"/>
        <v>Folga</v>
      </c>
      <c r="V413" s="17" t="str">
        <f>IF($AC413&lt;&gt;"",IF($L413&gt;0,"ATENÇÃO · apontou em dia de "&amp;LOWER($AC413)&amp;" cadastrado","Exceção cadastrada · "&amp;$AC413)&amp;IF($AD413="",""," · "&amp;$AD413),IF($E413="Férias",IF($L413&gt;0,"ATENÇÃO · apontou estando de férias no cadastro","Férias no cadastro"),IF($Y413="Férias / afastamento","Afastamento · "&amp;($Z413+$AA413-1)&amp;" dias seguidos sem apontamento",IF($Y413="Folga trabalhada","ATENÇÃO · apontou em dia de folga da escala 5x2",IF($Y413="Folga",IF(AND($D413="5x2",OR(WEEKDAY($F413,2)=6,WEEKDAY($F413,2)=7)),"Folga de fim de semana da escala 5x2",IF(AND(OR($D413="6x1",$D413="FF 6x1"),WEEKDAY($F413,2)=6,FALSE()),"Folga de fim de semana · apontou no domingo anterior",IF(AND(OR($D413="6x1",$D413="FF 6x1"),WEEKDAY($F413,2)=7,AND($A413=$A412,$L412&gt;0)),"Folga de fim de semana · apontou no sábado",IF(AND(OR($D413="6x1",$D413="FF 6x1"),OR(WEEKDAY($F413,2)=6,WEEKDAY($F413,2)=7)),"Folga de fim de semana · sem apontamento no sábado nem no domingo","Folga prevista pelo ciclo")))),IF($Y413="Indeterminado (início da série)","Sem histórico anterior — informe o dia do ciclo no Cadastro",IF($Y413="Falta de registro",IF(OR(OR($D413="6x1",$D413="FF 6x1"),$D413="5x2"),"FALTA DE REGISTRO · dia útil da escala "&amp;$E413,"FALTA DE REGISTRO · dia "&amp;$W413&amp;" de "&amp;IFERROR(INDEX(Parâmetros!$B$39:$B$48,MATCH($E413,Parâmetros!$A$39:$A$48,0)),99)&amp;" do ciclo"),IF(OR($D413="6x1",$D413="FF 6x1"),IF(OR(AND(WEEKDAY($F413,2)=6,AND($A413=$A414,$L414&gt;0)),AND(WEEKDAY($F413,2)=7,AND($A413=$A412,$L412&gt;0))),"ATENÇÃO · apontou sábado e domingo no mesmo fim de semana",IF(OR(WEEKDAY($F413,2)=6,WEEKDAY($F413,2)=7),"Jornada de fim de semana do 6x1",IF(OR($H413&gt;=Parâmetros!$E$20,$H413&lt;Parâmetros!$E$19),"ATENÇÃO · 6x1 apontou fora do horário diurno","Jornada fixa do 6x1"))),IF($D413="5x2","Jornada fixa do 5x2",IF($D413="Folguista",IF($J413=$K413,"Evidência confirma sequência","DIVERGE · sequência "&amp;$J413&amp;" × evidência "&amp;$K413),IF($K413=$E413,"Evidência confirma cadastro","DIVERGE · cadastro "&amp;$E413&amp;" × evidência "&amp;$K413)))))))))))</f>
        <v>Folga de fim de semana · sem apontamento no sábado nem no domingo</v>
      </c>
      <c r="W413" s="34" t="str">
        <f>IF(OR(OR($D413="6x1",$D413="FF 6x1"),$D413="5x2"),"",IF($AB413&lt;&gt;$AB412,IF(IFERROR(INDEX(Cadastro!$F$5:$F$243,$AB413),"")="",IF($L413&gt;0,1,0),IF(IFERROR(INDEX(Cadastro!$F$5:$F$243,$AB413),"")&lt;=IFERROR(INDEX(Parâmetros!$B$39:$B$48,MATCH($E413,Parâmetros!$A$39:$A$48,0)),99),IFERROR(INDEX(Cadastro!$F$5:$F$243,$AB413),""),0)),IF($L413&gt;0,IF(N($X412)&gt;0,1,N($W412)+1),IF(AND($L413=0,OR(N($W412)&gt;=IFERROR(INDEX(Parâmetros!$B$39:$B$48,MATCH($E413,Parâmetros!$A$39:$A$48,0)),99),AND(N($X412)&gt;0,N($X412)&lt;IFERROR(INDEX(Parâmetros!$C$39:$C$48,MATCH($E413,Parâmetros!$A$39:$A$48,0)),0)))),0,N($W412)+1))))</f>
        <v/>
      </c>
      <c r="X413" s="34" t="str">
        <f>IF(OR(OR($D413="6x1",$D413="FF 6x1"),$D413="5x2"),"",IF($AB413&lt;&gt;$AB412,IF(IFERROR(INDEX(Cadastro!$F$5:$F$243,$AB413),"")="",0,IF(IFERROR(INDEX(Cadastro!$F$5:$F$243,$AB413),"")&gt;IFERROR(INDEX(Parâmetros!$B$39:$B$48,MATCH($E413,Parâmetros!$A$39:$A$48,0)),99),IFERROR(INDEX(Cadastro!$F$5:$F$243,$AB413),"")-IFERROR(INDEX(Parâmetros!$B$39:$B$48,MATCH($E413,Parâmetros!$A$39:$A$48,0)),99),0)),IF(AND($L413=0,OR(N($W412)&gt;=IFERROR(INDEX(Parâmetros!$B$39:$B$48,MATCH($E413,Parâmetros!$A$39:$A$48,0)),99),AND(N($X412)&gt;0,N($X412)&lt;IFERROR(INDEX(Parâmetros!$C$39:$C$48,MATCH($E413,Parâmetros!$A$39:$A$48,0)),0)))),N($X412)+1,0)))</f>
        <v/>
      </c>
      <c r="Y413" t="str">
        <f>IF($AC413&lt;&gt;"",IF($L413&gt;0,$AC413&amp;" · com apontamento",$AC413),IF($E413="Férias",IF($L413&gt;0,"Férias · com apontamento","Férias (cadastro)"),IF(($Z413+$AA413-1)&gt;Parâmetros!$E$16,"Férias / afastamento",IF(AND($D413="5x2",OR(WEEKDAY($F413,2)=6,WEEKDAY($F413,2)=7)),IF($L413&gt;0,"Folga trabalhada","Folga"),IF($L413&gt;0,"Trabalhado",IF(OR(OR($D413="6x1",$D413="FF 6x1"),$D413="5x2"),IF(AND(OR($D413="6x1",$D413="FF 6x1"),OR(WEEKDAY($F413,2)=6,WEEKDAY($F413,2)=7)),"Folga","Falta de registro"),IF(AND($AB413&lt;&gt;$AB412,IFERROR(INDEX(Cadastro!$F$5:$F$243,$AB413),"")=""),"Indeterminado (início da série)",IF($X413&gt;0,"Folga","Falta de registro"))))))))</f>
        <v>Folga</v>
      </c>
      <c r="Z413" s="34">
        <f>IF(OR($L413&gt;0,$F413&gt;Parâmetros!$E$14),0,IF($A413&lt;&gt;$A412,1,N($Z412)+1))</f>
        <v>0</v>
      </c>
      <c r="AA413" s="34">
        <f>IF(OR($L413&gt;0,$F413&gt;Parâmetros!$E$14),0,IF(OR($A413&lt;&gt;$A414,$F414&gt;Parâmetros!$E$14),1,N($AA414)+1))</f>
        <v>0</v>
      </c>
      <c r="AB413" s="31">
        <f>IFERROR(MATCH($A413&amp;"|"&amp;TEXT(_xlfn.MAXIFS(Cadastro!$E$5:$E$243,Cadastro!$A$5:$A$243,$A413,Cadastro!$E$5:$E$243,"&lt;="&amp;$F413),"yyyymmdd"),Cadastro!$I$5:$I$243,0),"")</f>
        <v>55</v>
      </c>
      <c r="AC413" t="str">
        <f>IFERROR(_xlfn.SINGLE(INDEX(Exceções!$D$5:$D$203,MATCH($A413&amp;"|"&amp;$F413,Exceções!$F$5:$F$203,0))),"")</f>
        <v/>
      </c>
      <c r="AD413" t="str">
        <f>IF($AC413="","",IFERROR(_xlfn.SINGLE(INDEX(Exceções!$E$5:$E$203,MATCH($A413&amp;"|"&amp;$F413,Exceções!$F$5:$F$203,0))),""))</f>
        <v/>
      </c>
    </row>
    <row r="414" spans="1:30" ht="15" hidden="1" customHeight="1" x14ac:dyDescent="0.25">
      <c r="A414" s="31">
        <v>9561</v>
      </c>
      <c r="B414" s="17" t="s">
        <v>36</v>
      </c>
      <c r="C414" s="17" t="str">
        <f>IFERROR(INDEX(Cadastro!$C$5:$C$243,$AB414),"NÃO INFORMADO")</f>
        <v>ENGMAN</v>
      </c>
      <c r="D414" s="17" t="str">
        <f>IFERROR(INDEX(Cadastro!$D$5:$D$243,$AB414),"")</f>
        <v>6x1</v>
      </c>
      <c r="E414" s="17" t="str">
        <f>IFERROR(INDEX(Cadastro!$G$5:$G$243,$AB414),"")</f>
        <v>6x1</v>
      </c>
      <c r="F414" s="29">
        <v>46320</v>
      </c>
      <c r="G414" s="32" t="str">
        <f t="shared" si="36"/>
        <v>dom</v>
      </c>
      <c r="H414" s="31" t="str">
        <f>IF($L414=0,"",_xlfn.MINIFS(Dados!$Q:$Q,Dados!$A:$A,$A414,Dados!$S:$S,$F414))</f>
        <v/>
      </c>
      <c r="I414" s="31" t="str">
        <f>IF($H414="","",_xlfn.MAXIFS(Dados!$R:$R,Dados!$A:$A,$A414,Dados!$S:$S,$F414))</f>
        <v/>
      </c>
      <c r="J414" s="32" t="str">
        <f>IF($D414&lt;&gt;"Folguista","",IFERROR(INDEX(Parâmetros!$D$52:$G$52,1,MIN(4,MAX(1,$W414))),""))</f>
        <v/>
      </c>
      <c r="K414" s="32" t="str">
        <f>IF(OR($AC414&lt;&gt;"",$Y414="Folga",$Y414="Folga trabalhada",$Y414="Férias (cadastro)",$Y414="Férias / afastamento",$Y414="Indeterminado (início da série)"),"",IF(OR($D414="6x1",$D414="FF 6x1"),IF(OR(WEEKDAY($F414,2)=6,WEEKDAY($F414,2)=7),"6x1 sáb/dom","6x1"),IF($D414="5x2","5x2",IF($H414="",IF($D414="Folguista",$J414,$E414),IF(OR($H414&gt;=Parâmetros!$E$18,$H414&lt;Parâmetros!$E$19),"C",IF($H414&lt;Parâmetros!$E$20,"A","B"))))))</f>
        <v/>
      </c>
      <c r="L414" s="30">
        <f>SUMIFS(Dados!$E:$E,Dados!$A:$A,$A414,Dados!$S:$S,$F414)</f>
        <v>0</v>
      </c>
      <c r="M414" s="30" t="str">
        <f>IFERROR(INDEX(Parâmetros!$E$6:$E$11,MATCH($K414,Parâmetros!$A$6:$A$11,0)),"")</f>
        <v/>
      </c>
      <c r="N414" s="33" t="str">
        <f t="shared" si="37"/>
        <v/>
      </c>
      <c r="O414" s="33">
        <f>Parâmetros!$E$13</f>
        <v>0.8</v>
      </c>
      <c r="P414" s="32" t="str">
        <f>IF(OR($M414="",$F414&gt;Parâmetros!$E$14),"Não","Sim")</f>
        <v>Não</v>
      </c>
      <c r="Q414" s="32" t="str">
        <f t="shared" si="38"/>
        <v/>
      </c>
      <c r="R414" s="32" t="str">
        <f t="shared" si="39"/>
        <v/>
      </c>
      <c r="S414" s="30" t="str">
        <f t="shared" si="40"/>
        <v/>
      </c>
      <c r="T414" s="32" t="str">
        <f>IF($Q414&lt;&gt;"Sim","",IF($N414&gt;Parâmetros!$E$15,"Sim","Não"))</f>
        <v/>
      </c>
      <c r="U414" s="17" t="str">
        <f t="shared" si="41"/>
        <v>Folga</v>
      </c>
      <c r="V414" s="17" t="str">
        <f>IF($AC414&lt;&gt;"",IF($L414&gt;0,"ATENÇÃO · apontou em dia de "&amp;LOWER($AC414)&amp;" cadastrado","Exceção cadastrada · "&amp;$AC414)&amp;IF($AD414="",""," · "&amp;$AD414),IF($E414="Férias",IF($L414&gt;0,"ATENÇÃO · apontou estando de férias no cadastro","Férias no cadastro"),IF($Y414="Férias / afastamento","Afastamento · "&amp;($Z414+$AA414-1)&amp;" dias seguidos sem apontamento",IF($Y414="Folga trabalhada","ATENÇÃO · apontou em dia de folga da escala 5x2",IF($Y414="Folga",IF(AND($D414="5x2",OR(WEEKDAY($F414,2)=6,WEEKDAY($F414,2)=7)),"Folga de fim de semana da escala 5x2",IF(AND(OR($D414="6x1",$D414="FF 6x1"),WEEKDAY($F414,2)=6,FALSE()),"Folga de fim de semana · apontou no domingo anterior",IF(AND(OR($D414="6x1",$D414="FF 6x1"),WEEKDAY($F414,2)=7,AND($A414=$A413,$L413&gt;0)),"Folga de fim de semana · apontou no sábado",IF(AND(OR($D414="6x1",$D414="FF 6x1"),OR(WEEKDAY($F414,2)=6,WEEKDAY($F414,2)=7)),"Folga de fim de semana · sem apontamento no sábado nem no domingo","Folga prevista pelo ciclo")))),IF($Y414="Indeterminado (início da série)","Sem histórico anterior — informe o dia do ciclo no Cadastro",IF($Y414="Falta de registro",IF(OR(OR($D414="6x1",$D414="FF 6x1"),$D414="5x2"),"FALTA DE REGISTRO · dia útil da escala "&amp;$E414,"FALTA DE REGISTRO · dia "&amp;$W414&amp;" de "&amp;IFERROR(INDEX(Parâmetros!$B$39:$B$48,MATCH($E414,Parâmetros!$A$39:$A$48,0)),99)&amp;" do ciclo"),IF(OR($D414="6x1",$D414="FF 6x1"),IF(OR(AND(WEEKDAY($F414,2)=6,AND($A414=$A415,$L415&gt;0)),AND(WEEKDAY($F414,2)=7,AND($A414=$A413,$L413&gt;0))),"ATENÇÃO · apontou sábado e domingo no mesmo fim de semana",IF(OR(WEEKDAY($F414,2)=6,WEEKDAY($F414,2)=7),"Jornada de fim de semana do 6x1",IF(OR($H414&gt;=Parâmetros!$E$20,$H414&lt;Parâmetros!$E$19),"ATENÇÃO · 6x1 apontou fora do horário diurno","Jornada fixa do 6x1"))),IF($D414="5x2","Jornada fixa do 5x2",IF($D414="Folguista",IF($J414=$K414,"Evidência confirma sequência","DIVERGE · sequência "&amp;$J414&amp;" × evidência "&amp;$K414),IF($K414=$E414,"Evidência confirma cadastro","DIVERGE · cadastro "&amp;$E414&amp;" × evidência "&amp;$K414)))))))))))</f>
        <v>Folga de fim de semana · sem apontamento no sábado nem no domingo</v>
      </c>
      <c r="W414" s="34" t="str">
        <f>IF(OR(OR($D414="6x1",$D414="FF 6x1"),$D414="5x2"),"",IF($AB414&lt;&gt;$AB413,IF(IFERROR(INDEX(Cadastro!$F$5:$F$243,$AB414),"")="",IF($L414&gt;0,1,0),IF(IFERROR(INDEX(Cadastro!$F$5:$F$243,$AB414),"")&lt;=IFERROR(INDEX(Parâmetros!$B$39:$B$48,MATCH($E414,Parâmetros!$A$39:$A$48,0)),99),IFERROR(INDEX(Cadastro!$F$5:$F$243,$AB414),""),0)),IF($L414&gt;0,IF(N($X413)&gt;0,1,N($W413)+1),IF(AND($L414=0,OR(N($W413)&gt;=IFERROR(INDEX(Parâmetros!$B$39:$B$48,MATCH($E414,Parâmetros!$A$39:$A$48,0)),99),AND(N($X413)&gt;0,N($X413)&lt;IFERROR(INDEX(Parâmetros!$C$39:$C$48,MATCH($E414,Parâmetros!$A$39:$A$48,0)),0)))),0,N($W413)+1))))</f>
        <v/>
      </c>
      <c r="X414" s="34" t="str">
        <f>IF(OR(OR($D414="6x1",$D414="FF 6x1"),$D414="5x2"),"",IF($AB414&lt;&gt;$AB413,IF(IFERROR(INDEX(Cadastro!$F$5:$F$243,$AB414),"")="",0,IF(IFERROR(INDEX(Cadastro!$F$5:$F$243,$AB414),"")&gt;IFERROR(INDEX(Parâmetros!$B$39:$B$48,MATCH($E414,Parâmetros!$A$39:$A$48,0)),99),IFERROR(INDEX(Cadastro!$F$5:$F$243,$AB414),"")-IFERROR(INDEX(Parâmetros!$B$39:$B$48,MATCH($E414,Parâmetros!$A$39:$A$48,0)),99),0)),IF(AND($L414=0,OR(N($W413)&gt;=IFERROR(INDEX(Parâmetros!$B$39:$B$48,MATCH($E414,Parâmetros!$A$39:$A$48,0)),99),AND(N($X413)&gt;0,N($X413)&lt;IFERROR(INDEX(Parâmetros!$C$39:$C$48,MATCH($E414,Parâmetros!$A$39:$A$48,0)),0)))),N($X413)+1,0)))</f>
        <v/>
      </c>
      <c r="Y414" t="str">
        <f>IF($AC414&lt;&gt;"",IF($L414&gt;0,$AC414&amp;" · com apontamento",$AC414),IF($E414="Férias",IF($L414&gt;0,"Férias · com apontamento","Férias (cadastro)"),IF(($Z414+$AA414-1)&gt;Parâmetros!$E$16,"Férias / afastamento",IF(AND($D414="5x2",OR(WEEKDAY($F414,2)=6,WEEKDAY($F414,2)=7)),IF($L414&gt;0,"Folga trabalhada","Folga"),IF($L414&gt;0,"Trabalhado",IF(OR(OR($D414="6x1",$D414="FF 6x1"),$D414="5x2"),IF(AND(OR($D414="6x1",$D414="FF 6x1"),OR(WEEKDAY($F414,2)=6,WEEKDAY($F414,2)=7)),"Folga","Falta de registro"),IF(AND($AB414&lt;&gt;$AB413,IFERROR(INDEX(Cadastro!$F$5:$F$243,$AB414),"")=""),"Indeterminado (início da série)",IF($X414&gt;0,"Folga","Falta de registro"))))))))</f>
        <v>Folga</v>
      </c>
      <c r="Z414" s="34">
        <f>IF(OR($L414&gt;0,$F414&gt;Parâmetros!$E$14),0,IF($A414&lt;&gt;$A413,1,N($Z413)+1))</f>
        <v>0</v>
      </c>
      <c r="AA414" s="34">
        <f>IF(OR($L414&gt;0,$F414&gt;Parâmetros!$E$14),0,IF(OR($A414&lt;&gt;$A415,$F415&gt;Parâmetros!$E$14),1,N($AA415)+1))</f>
        <v>0</v>
      </c>
      <c r="AB414" s="31">
        <f>IFERROR(MATCH($A414&amp;"|"&amp;TEXT(_xlfn.MAXIFS(Cadastro!$E$5:$E$243,Cadastro!$A$5:$A$243,$A414,Cadastro!$E$5:$E$243,"&lt;="&amp;$F414),"yyyymmdd"),Cadastro!$I$5:$I$243,0),"")</f>
        <v>55</v>
      </c>
      <c r="AC414" t="str">
        <f>IFERROR(_xlfn.SINGLE(INDEX(Exceções!$D$5:$D$203,MATCH($A414&amp;"|"&amp;$F414,Exceções!$F$5:$F$203,0))),"")</f>
        <v/>
      </c>
      <c r="AD414" t="str">
        <f>IF($AC414="","",IFERROR(_xlfn.SINGLE(INDEX(Exceções!$E$5:$E$203,MATCH($A414&amp;"|"&amp;$F414,Exceções!$F$5:$F$203,0))),""))</f>
        <v/>
      </c>
    </row>
    <row r="415" spans="1:30" ht="15" hidden="1" customHeight="1" x14ac:dyDescent="0.25">
      <c r="A415" s="31">
        <v>9561</v>
      </c>
      <c r="B415" s="17" t="s">
        <v>36</v>
      </c>
      <c r="C415" s="17" t="str">
        <f>IFERROR(INDEX(Cadastro!$C$5:$C$243,$AB415),"NÃO INFORMADO")</f>
        <v>ENGMAN</v>
      </c>
      <c r="D415" s="17" t="str">
        <f>IFERROR(INDEX(Cadastro!$D$5:$D$243,$AB415),"")</f>
        <v>6x1</v>
      </c>
      <c r="E415" s="17" t="str">
        <f>IFERROR(INDEX(Cadastro!$G$5:$G$243,$AB415),"")</f>
        <v>6x1</v>
      </c>
      <c r="F415" s="29">
        <v>46321</v>
      </c>
      <c r="G415" s="32" t="str">
        <f t="shared" si="36"/>
        <v>seg</v>
      </c>
      <c r="H415" s="31" t="str">
        <f>IF($L415=0,"",_xlfn.MINIFS(Dados!$Q:$Q,Dados!$A:$A,$A415,Dados!$S:$S,$F415))</f>
        <v/>
      </c>
      <c r="I415" s="31" t="str">
        <f>IF($H415="","",_xlfn.MAXIFS(Dados!$R:$R,Dados!$A:$A,$A415,Dados!$S:$S,$F415))</f>
        <v/>
      </c>
      <c r="J415" s="32" t="str">
        <f>IF($D415&lt;&gt;"Folguista","",IFERROR(INDEX(Parâmetros!$D$52:$G$52,1,MIN(4,MAX(1,$W415))),""))</f>
        <v/>
      </c>
      <c r="K415" s="32" t="str">
        <f>IF(OR($AC415&lt;&gt;"",$Y415="Folga",$Y415="Folga trabalhada",$Y415="Férias (cadastro)",$Y415="Férias / afastamento",$Y415="Indeterminado (início da série)"),"",IF(OR($D415="6x1",$D415="FF 6x1"),IF(OR(WEEKDAY($F415,2)=6,WEEKDAY($F415,2)=7),"6x1 sáb/dom","6x1"),IF($D415="5x2","5x2",IF($H415="",IF($D415="Folguista",$J415,$E415),IF(OR($H415&gt;=Parâmetros!$E$18,$H415&lt;Parâmetros!$E$19),"C",IF($H415&lt;Parâmetros!$E$20,"A","B"))))))</f>
        <v>6x1</v>
      </c>
      <c r="L415" s="30">
        <f>SUMIFS(Dados!$E:$E,Dados!$A:$A,$A415,Dados!$S:$S,$F415)</f>
        <v>0</v>
      </c>
      <c r="M415" s="30">
        <f>IFERROR(INDEX(Parâmetros!$E$6:$E$11,MATCH($K415,Parâmetros!$A$6:$A$11,0)),"")</f>
        <v>8.8000000000000007</v>
      </c>
      <c r="N415" s="33">
        <f t="shared" si="37"/>
        <v>0</v>
      </c>
      <c r="O415" s="33">
        <f>Parâmetros!$E$13</f>
        <v>0.8</v>
      </c>
      <c r="P415" s="32" t="str">
        <f>IF(OR($M415="",$F415&gt;Parâmetros!$E$14),"Não","Sim")</f>
        <v>Não</v>
      </c>
      <c r="Q415" s="32" t="str">
        <f t="shared" si="38"/>
        <v/>
      </c>
      <c r="R415" s="32" t="str">
        <f t="shared" si="39"/>
        <v/>
      </c>
      <c r="S415" s="30" t="str">
        <f t="shared" si="40"/>
        <v/>
      </c>
      <c r="T415" s="32" t="str">
        <f>IF($Q415&lt;&gt;"Sim","",IF($N415&gt;Parâmetros!$E$15,"Sim","Não"))</f>
        <v/>
      </c>
      <c r="U415" s="17" t="str">
        <f t="shared" si="41"/>
        <v>Fora da apuração</v>
      </c>
      <c r="V415" s="17" t="str">
        <f>IF($AC415&lt;&gt;"",IF($L415&gt;0,"ATENÇÃO · apontou em dia de "&amp;LOWER($AC415)&amp;" cadastrado","Exceção cadastrada · "&amp;$AC415)&amp;IF($AD415="",""," · "&amp;$AD415),IF($E415="Férias",IF($L415&gt;0,"ATENÇÃO · apontou estando de férias no cadastro","Férias no cadastro"),IF($Y415="Férias / afastamento","Afastamento · "&amp;($Z415+$AA415-1)&amp;" dias seguidos sem apontamento",IF($Y415="Folga trabalhada","ATENÇÃO · apontou em dia de folga da escala 5x2",IF($Y415="Folga",IF(AND($D415="5x2",OR(WEEKDAY($F415,2)=6,WEEKDAY($F415,2)=7)),"Folga de fim de semana da escala 5x2",IF(AND(OR($D415="6x1",$D415="FF 6x1"),WEEKDAY($F415,2)=6,FALSE()),"Folga de fim de semana · apontou no domingo anterior",IF(AND(OR($D415="6x1",$D415="FF 6x1"),WEEKDAY($F415,2)=7,AND($A415=$A414,$L414&gt;0)),"Folga de fim de semana · apontou no sábado",IF(AND(OR($D415="6x1",$D415="FF 6x1"),OR(WEEKDAY($F415,2)=6,WEEKDAY($F415,2)=7)),"Folga de fim de semana · sem apontamento no sábado nem no domingo","Folga prevista pelo ciclo")))),IF($Y415="Indeterminado (início da série)","Sem histórico anterior — informe o dia do ciclo no Cadastro",IF($Y415="Falta de registro",IF(OR(OR($D415="6x1",$D415="FF 6x1"),$D415="5x2"),"FALTA DE REGISTRO · dia útil da escala "&amp;$E415,"FALTA DE REGISTRO · dia "&amp;$W415&amp;" de "&amp;IFERROR(INDEX(Parâmetros!$B$39:$B$48,MATCH($E415,Parâmetros!$A$39:$A$48,0)),99)&amp;" do ciclo"),IF(OR($D415="6x1",$D415="FF 6x1"),IF(OR(AND(WEEKDAY($F415,2)=6,AND($A415=$A416,$L416&gt;0)),AND(WEEKDAY($F415,2)=7,AND($A415=$A414,$L414&gt;0))),"ATENÇÃO · apontou sábado e domingo no mesmo fim de semana",IF(OR(WEEKDAY($F415,2)=6,WEEKDAY($F415,2)=7),"Jornada de fim de semana do 6x1",IF(OR($H415&gt;=Parâmetros!$E$20,$H415&lt;Parâmetros!$E$19),"ATENÇÃO · 6x1 apontou fora do horário diurno","Jornada fixa do 6x1"))),IF($D415="5x2","Jornada fixa do 5x2",IF($D415="Folguista",IF($J415=$K415,"Evidência confirma sequência","DIVERGE · sequência "&amp;$J415&amp;" × evidência "&amp;$K415),IF($K415=$E415,"Evidência confirma cadastro","DIVERGE · cadastro "&amp;$E415&amp;" × evidência "&amp;$K415)))))))))))</f>
        <v>FALTA DE REGISTRO · dia útil da escala 6x1</v>
      </c>
      <c r="W415" s="34" t="str">
        <f>IF(OR(OR($D415="6x1",$D415="FF 6x1"),$D415="5x2"),"",IF($AB415&lt;&gt;$AB414,IF(IFERROR(INDEX(Cadastro!$F$5:$F$243,$AB415),"")="",IF($L415&gt;0,1,0),IF(IFERROR(INDEX(Cadastro!$F$5:$F$243,$AB415),"")&lt;=IFERROR(INDEX(Parâmetros!$B$39:$B$48,MATCH($E415,Parâmetros!$A$39:$A$48,0)),99),IFERROR(INDEX(Cadastro!$F$5:$F$243,$AB415),""),0)),IF($L415&gt;0,IF(N($X414)&gt;0,1,N($W414)+1),IF(AND($L415=0,OR(N($W414)&gt;=IFERROR(INDEX(Parâmetros!$B$39:$B$48,MATCH($E415,Parâmetros!$A$39:$A$48,0)),99),AND(N($X414)&gt;0,N($X414)&lt;IFERROR(INDEX(Parâmetros!$C$39:$C$48,MATCH($E415,Parâmetros!$A$39:$A$48,0)),0)))),0,N($W414)+1))))</f>
        <v/>
      </c>
      <c r="X415" s="34" t="str">
        <f>IF(OR(OR($D415="6x1",$D415="FF 6x1"),$D415="5x2"),"",IF($AB415&lt;&gt;$AB414,IF(IFERROR(INDEX(Cadastro!$F$5:$F$243,$AB415),"")="",0,IF(IFERROR(INDEX(Cadastro!$F$5:$F$243,$AB415),"")&gt;IFERROR(INDEX(Parâmetros!$B$39:$B$48,MATCH($E415,Parâmetros!$A$39:$A$48,0)),99),IFERROR(INDEX(Cadastro!$F$5:$F$243,$AB415),"")-IFERROR(INDEX(Parâmetros!$B$39:$B$48,MATCH($E415,Parâmetros!$A$39:$A$48,0)),99),0)),IF(AND($L415=0,OR(N($W414)&gt;=IFERROR(INDEX(Parâmetros!$B$39:$B$48,MATCH($E415,Parâmetros!$A$39:$A$48,0)),99),AND(N($X414)&gt;0,N($X414)&lt;IFERROR(INDEX(Parâmetros!$C$39:$C$48,MATCH($E415,Parâmetros!$A$39:$A$48,0)),0)))),N($X414)+1,0)))</f>
        <v/>
      </c>
      <c r="Y415" t="str">
        <f>IF($AC415&lt;&gt;"",IF($L415&gt;0,$AC415&amp;" · com apontamento",$AC415),IF($E415="Férias",IF($L415&gt;0,"Férias · com apontamento","Férias (cadastro)"),IF(($Z415+$AA415-1)&gt;Parâmetros!$E$16,"Férias / afastamento",IF(AND($D415="5x2",OR(WEEKDAY($F415,2)=6,WEEKDAY($F415,2)=7)),IF($L415&gt;0,"Folga trabalhada","Folga"),IF($L415&gt;0,"Trabalhado",IF(OR(OR($D415="6x1",$D415="FF 6x1"),$D415="5x2"),IF(AND(OR($D415="6x1",$D415="FF 6x1"),OR(WEEKDAY($F415,2)=6,WEEKDAY($F415,2)=7)),"Folga","Falta de registro"),IF(AND($AB415&lt;&gt;$AB414,IFERROR(INDEX(Cadastro!$F$5:$F$243,$AB415),"")=""),"Indeterminado (início da série)",IF($X415&gt;0,"Folga","Falta de registro"))))))))</f>
        <v>Falta de registro</v>
      </c>
      <c r="Z415" s="34">
        <f>IF(OR($L415&gt;0,$F415&gt;Parâmetros!$E$14),0,IF($A415&lt;&gt;$A414,1,N($Z414)+1))</f>
        <v>0</v>
      </c>
      <c r="AA415" s="34">
        <f>IF(OR($L415&gt;0,$F415&gt;Parâmetros!$E$14),0,IF(OR($A415&lt;&gt;$A416,$F416&gt;Parâmetros!$E$14),1,N($AA416)+1))</f>
        <v>0</v>
      </c>
      <c r="AB415" s="31">
        <f>IFERROR(MATCH($A415&amp;"|"&amp;TEXT(_xlfn.MAXIFS(Cadastro!$E$5:$E$243,Cadastro!$A$5:$A$243,$A415,Cadastro!$E$5:$E$243,"&lt;="&amp;$F415),"yyyymmdd"),Cadastro!$I$5:$I$243,0),"")</f>
        <v>55</v>
      </c>
      <c r="AC415" t="str">
        <f>IFERROR(_xlfn.SINGLE(INDEX(Exceções!$D$5:$D$203,MATCH($A415&amp;"|"&amp;$F415,Exceções!$F$5:$F$203,0))),"")</f>
        <v/>
      </c>
      <c r="AD415" t="str">
        <f>IF($AC415="","",IFERROR(_xlfn.SINGLE(INDEX(Exceções!$E$5:$E$203,MATCH($A415&amp;"|"&amp;$F415,Exceções!$F$5:$F$203,0))),""))</f>
        <v/>
      </c>
    </row>
    <row r="416" spans="1:30" ht="15" hidden="1" customHeight="1" x14ac:dyDescent="0.25">
      <c r="A416" s="31">
        <v>9561</v>
      </c>
      <c r="B416" s="17" t="s">
        <v>36</v>
      </c>
      <c r="C416" s="17" t="str">
        <f>IFERROR(INDEX(Cadastro!$C$5:$C$243,$AB416),"NÃO INFORMADO")</f>
        <v>ENGMAN</v>
      </c>
      <c r="D416" s="17" t="str">
        <f>IFERROR(INDEX(Cadastro!$D$5:$D$243,$AB416),"")</f>
        <v>6x1</v>
      </c>
      <c r="E416" s="17" t="str">
        <f>IFERROR(INDEX(Cadastro!$G$5:$G$243,$AB416),"")</f>
        <v>6x1</v>
      </c>
      <c r="F416" s="29">
        <v>46322</v>
      </c>
      <c r="G416" s="32" t="str">
        <f t="shared" si="36"/>
        <v>ter</v>
      </c>
      <c r="H416" s="31" t="str">
        <f>IF($L416=0,"",_xlfn.MINIFS(Dados!$Q:$Q,Dados!$A:$A,$A416,Dados!$S:$S,$F416))</f>
        <v/>
      </c>
      <c r="I416" s="31" t="str">
        <f>IF($H416="","",_xlfn.MAXIFS(Dados!$R:$R,Dados!$A:$A,$A416,Dados!$S:$S,$F416))</f>
        <v/>
      </c>
      <c r="J416" s="32" t="str">
        <f>IF($D416&lt;&gt;"Folguista","",IFERROR(INDEX(Parâmetros!$D$52:$G$52,1,MIN(4,MAX(1,$W416))),""))</f>
        <v/>
      </c>
      <c r="K416" s="32" t="str">
        <f>IF(OR($AC416&lt;&gt;"",$Y416="Folga",$Y416="Folga trabalhada",$Y416="Férias (cadastro)",$Y416="Férias / afastamento",$Y416="Indeterminado (início da série)"),"",IF(OR($D416="6x1",$D416="FF 6x1"),IF(OR(WEEKDAY($F416,2)=6,WEEKDAY($F416,2)=7),"6x1 sáb/dom","6x1"),IF($D416="5x2","5x2",IF($H416="",IF($D416="Folguista",$J416,$E416),IF(OR($H416&gt;=Parâmetros!$E$18,$H416&lt;Parâmetros!$E$19),"C",IF($H416&lt;Parâmetros!$E$20,"A","B"))))))</f>
        <v>6x1</v>
      </c>
      <c r="L416" s="30">
        <f>SUMIFS(Dados!$E:$E,Dados!$A:$A,$A416,Dados!$S:$S,$F416)</f>
        <v>0</v>
      </c>
      <c r="M416" s="30">
        <f>IFERROR(INDEX(Parâmetros!$E$6:$E$11,MATCH($K416,Parâmetros!$A$6:$A$11,0)),"")</f>
        <v>8.8000000000000007</v>
      </c>
      <c r="N416" s="33">
        <f t="shared" si="37"/>
        <v>0</v>
      </c>
      <c r="O416" s="33">
        <f>Parâmetros!$E$13</f>
        <v>0.8</v>
      </c>
      <c r="P416" s="32" t="str">
        <f>IF(OR($M416="",$F416&gt;Parâmetros!$E$14),"Não","Sim")</f>
        <v>Não</v>
      </c>
      <c r="Q416" s="32" t="str">
        <f t="shared" si="38"/>
        <v/>
      </c>
      <c r="R416" s="32" t="str">
        <f t="shared" si="39"/>
        <v/>
      </c>
      <c r="S416" s="30" t="str">
        <f t="shared" si="40"/>
        <v/>
      </c>
      <c r="T416" s="32" t="str">
        <f>IF($Q416&lt;&gt;"Sim","",IF($N416&gt;Parâmetros!$E$15,"Sim","Não"))</f>
        <v/>
      </c>
      <c r="U416" s="17" t="str">
        <f t="shared" si="41"/>
        <v>Fora da apuração</v>
      </c>
      <c r="V416" s="17" t="str">
        <f>IF($AC416&lt;&gt;"",IF($L416&gt;0,"ATENÇÃO · apontou em dia de "&amp;LOWER($AC416)&amp;" cadastrado","Exceção cadastrada · "&amp;$AC416)&amp;IF($AD416="",""," · "&amp;$AD416),IF($E416="Férias",IF($L416&gt;0,"ATENÇÃO · apontou estando de férias no cadastro","Férias no cadastro"),IF($Y416="Férias / afastamento","Afastamento · "&amp;($Z416+$AA416-1)&amp;" dias seguidos sem apontamento",IF($Y416="Folga trabalhada","ATENÇÃO · apontou em dia de folga da escala 5x2",IF($Y416="Folga",IF(AND($D416="5x2",OR(WEEKDAY($F416,2)=6,WEEKDAY($F416,2)=7)),"Folga de fim de semana da escala 5x2",IF(AND(OR($D416="6x1",$D416="FF 6x1"),WEEKDAY($F416,2)=6,FALSE()),"Folga de fim de semana · apontou no domingo anterior",IF(AND(OR($D416="6x1",$D416="FF 6x1"),WEEKDAY($F416,2)=7,AND($A416=$A415,$L415&gt;0)),"Folga de fim de semana · apontou no sábado",IF(AND(OR($D416="6x1",$D416="FF 6x1"),OR(WEEKDAY($F416,2)=6,WEEKDAY($F416,2)=7)),"Folga de fim de semana · sem apontamento no sábado nem no domingo","Folga prevista pelo ciclo")))),IF($Y416="Indeterminado (início da série)","Sem histórico anterior — informe o dia do ciclo no Cadastro",IF($Y416="Falta de registro",IF(OR(OR($D416="6x1",$D416="FF 6x1"),$D416="5x2"),"FALTA DE REGISTRO · dia útil da escala "&amp;$E416,"FALTA DE REGISTRO · dia "&amp;$W416&amp;" de "&amp;IFERROR(INDEX(Parâmetros!$B$39:$B$48,MATCH($E416,Parâmetros!$A$39:$A$48,0)),99)&amp;" do ciclo"),IF(OR($D416="6x1",$D416="FF 6x1"),IF(OR(AND(WEEKDAY($F416,2)=6,AND($A416=$A417,$L417&gt;0)),AND(WEEKDAY($F416,2)=7,AND($A416=$A415,$L415&gt;0))),"ATENÇÃO · apontou sábado e domingo no mesmo fim de semana",IF(OR(WEEKDAY($F416,2)=6,WEEKDAY($F416,2)=7),"Jornada de fim de semana do 6x1",IF(OR($H416&gt;=Parâmetros!$E$20,$H416&lt;Parâmetros!$E$19),"ATENÇÃO · 6x1 apontou fora do horário diurno","Jornada fixa do 6x1"))),IF($D416="5x2","Jornada fixa do 5x2",IF($D416="Folguista",IF($J416=$K416,"Evidência confirma sequência","DIVERGE · sequência "&amp;$J416&amp;" × evidência "&amp;$K416),IF($K416=$E416,"Evidência confirma cadastro","DIVERGE · cadastro "&amp;$E416&amp;" × evidência "&amp;$K416)))))))))))</f>
        <v>FALTA DE REGISTRO · dia útil da escala 6x1</v>
      </c>
      <c r="W416" s="34" t="str">
        <f>IF(OR(OR($D416="6x1",$D416="FF 6x1"),$D416="5x2"),"",IF($AB416&lt;&gt;$AB415,IF(IFERROR(INDEX(Cadastro!$F$5:$F$243,$AB416),"")="",IF($L416&gt;0,1,0),IF(IFERROR(INDEX(Cadastro!$F$5:$F$243,$AB416),"")&lt;=IFERROR(INDEX(Parâmetros!$B$39:$B$48,MATCH($E416,Parâmetros!$A$39:$A$48,0)),99),IFERROR(INDEX(Cadastro!$F$5:$F$243,$AB416),""),0)),IF($L416&gt;0,IF(N($X415)&gt;0,1,N($W415)+1),IF(AND($L416=0,OR(N($W415)&gt;=IFERROR(INDEX(Parâmetros!$B$39:$B$48,MATCH($E416,Parâmetros!$A$39:$A$48,0)),99),AND(N($X415)&gt;0,N($X415)&lt;IFERROR(INDEX(Parâmetros!$C$39:$C$48,MATCH($E416,Parâmetros!$A$39:$A$48,0)),0)))),0,N($W415)+1))))</f>
        <v/>
      </c>
      <c r="X416" s="34" t="str">
        <f>IF(OR(OR($D416="6x1",$D416="FF 6x1"),$D416="5x2"),"",IF($AB416&lt;&gt;$AB415,IF(IFERROR(INDEX(Cadastro!$F$5:$F$243,$AB416),"")="",0,IF(IFERROR(INDEX(Cadastro!$F$5:$F$243,$AB416),"")&gt;IFERROR(INDEX(Parâmetros!$B$39:$B$48,MATCH($E416,Parâmetros!$A$39:$A$48,0)),99),IFERROR(INDEX(Cadastro!$F$5:$F$243,$AB416),"")-IFERROR(INDEX(Parâmetros!$B$39:$B$48,MATCH($E416,Parâmetros!$A$39:$A$48,0)),99),0)),IF(AND($L416=0,OR(N($W415)&gt;=IFERROR(INDEX(Parâmetros!$B$39:$B$48,MATCH($E416,Parâmetros!$A$39:$A$48,0)),99),AND(N($X415)&gt;0,N($X415)&lt;IFERROR(INDEX(Parâmetros!$C$39:$C$48,MATCH($E416,Parâmetros!$A$39:$A$48,0)),0)))),N($X415)+1,0)))</f>
        <v/>
      </c>
      <c r="Y416" t="str">
        <f>IF($AC416&lt;&gt;"",IF($L416&gt;0,$AC416&amp;" · com apontamento",$AC416),IF($E416="Férias",IF($L416&gt;0,"Férias · com apontamento","Férias (cadastro)"),IF(($Z416+$AA416-1)&gt;Parâmetros!$E$16,"Férias / afastamento",IF(AND($D416="5x2",OR(WEEKDAY($F416,2)=6,WEEKDAY($F416,2)=7)),IF($L416&gt;0,"Folga trabalhada","Folga"),IF($L416&gt;0,"Trabalhado",IF(OR(OR($D416="6x1",$D416="FF 6x1"),$D416="5x2"),IF(AND(OR($D416="6x1",$D416="FF 6x1"),OR(WEEKDAY($F416,2)=6,WEEKDAY($F416,2)=7)),"Folga","Falta de registro"),IF(AND($AB416&lt;&gt;$AB415,IFERROR(INDEX(Cadastro!$F$5:$F$243,$AB416),"")=""),"Indeterminado (início da série)",IF($X416&gt;0,"Folga","Falta de registro"))))))))</f>
        <v>Falta de registro</v>
      </c>
      <c r="Z416" s="34">
        <f>IF(OR($L416&gt;0,$F416&gt;Parâmetros!$E$14),0,IF($A416&lt;&gt;$A415,1,N($Z415)+1))</f>
        <v>0</v>
      </c>
      <c r="AA416" s="34">
        <f>IF(OR($L416&gt;0,$F416&gt;Parâmetros!$E$14),0,IF(OR($A416&lt;&gt;$A417,$F417&gt;Parâmetros!$E$14),1,N($AA417)+1))</f>
        <v>0</v>
      </c>
      <c r="AB416" s="31">
        <f>IFERROR(MATCH($A416&amp;"|"&amp;TEXT(_xlfn.MAXIFS(Cadastro!$E$5:$E$243,Cadastro!$A$5:$A$243,$A416,Cadastro!$E$5:$E$243,"&lt;="&amp;$F416),"yyyymmdd"),Cadastro!$I$5:$I$243,0),"")</f>
        <v>55</v>
      </c>
      <c r="AC416" t="str">
        <f>IFERROR(_xlfn.SINGLE(INDEX(Exceções!$D$5:$D$203,MATCH($A416&amp;"|"&amp;$F416,Exceções!$F$5:$F$203,0))),"")</f>
        <v/>
      </c>
      <c r="AD416" t="str">
        <f>IF($AC416="","",IFERROR(_xlfn.SINGLE(INDEX(Exceções!$E$5:$E$203,MATCH($A416&amp;"|"&amp;$F416,Exceções!$F$5:$F$203,0))),""))</f>
        <v/>
      </c>
    </row>
    <row r="417" spans="1:30" ht="15" hidden="1" customHeight="1" x14ac:dyDescent="0.25">
      <c r="A417" s="31">
        <v>9561</v>
      </c>
      <c r="B417" s="17" t="s">
        <v>36</v>
      </c>
      <c r="C417" s="17" t="str">
        <f>IFERROR(INDEX(Cadastro!$C$5:$C$243,$AB417),"NÃO INFORMADO")</f>
        <v>ENGMAN</v>
      </c>
      <c r="D417" s="17" t="str">
        <f>IFERROR(INDEX(Cadastro!$D$5:$D$243,$AB417),"")</f>
        <v>6x1</v>
      </c>
      <c r="E417" s="17" t="str">
        <f>IFERROR(INDEX(Cadastro!$G$5:$G$243,$AB417),"")</f>
        <v>6x1</v>
      </c>
      <c r="F417" s="29">
        <v>46323</v>
      </c>
      <c r="G417" s="32" t="str">
        <f t="shared" si="36"/>
        <v>qua</v>
      </c>
      <c r="H417" s="31" t="str">
        <f>IF($L417=0,"",_xlfn.MINIFS(Dados!$Q:$Q,Dados!$A:$A,$A417,Dados!$S:$S,$F417))</f>
        <v/>
      </c>
      <c r="I417" s="31" t="str">
        <f>IF($H417="","",_xlfn.MAXIFS(Dados!$R:$R,Dados!$A:$A,$A417,Dados!$S:$S,$F417))</f>
        <v/>
      </c>
      <c r="J417" s="32" t="str">
        <f>IF($D417&lt;&gt;"Folguista","",IFERROR(INDEX(Parâmetros!$D$52:$G$52,1,MIN(4,MAX(1,$W417))),""))</f>
        <v/>
      </c>
      <c r="K417" s="32" t="str">
        <f>IF(OR($AC417&lt;&gt;"",$Y417="Folga",$Y417="Folga trabalhada",$Y417="Férias (cadastro)",$Y417="Férias / afastamento",$Y417="Indeterminado (início da série)"),"",IF(OR($D417="6x1",$D417="FF 6x1"),IF(OR(WEEKDAY($F417,2)=6,WEEKDAY($F417,2)=7),"6x1 sáb/dom","6x1"),IF($D417="5x2","5x2",IF($H417="",IF($D417="Folguista",$J417,$E417),IF(OR($H417&gt;=Parâmetros!$E$18,$H417&lt;Parâmetros!$E$19),"C",IF($H417&lt;Parâmetros!$E$20,"A","B"))))))</f>
        <v>6x1</v>
      </c>
      <c r="L417" s="30">
        <f>SUMIFS(Dados!$E:$E,Dados!$A:$A,$A417,Dados!$S:$S,$F417)</f>
        <v>0</v>
      </c>
      <c r="M417" s="30">
        <f>IFERROR(INDEX(Parâmetros!$E$6:$E$11,MATCH($K417,Parâmetros!$A$6:$A$11,0)),"")</f>
        <v>8.8000000000000007</v>
      </c>
      <c r="N417" s="33">
        <f t="shared" si="37"/>
        <v>0</v>
      </c>
      <c r="O417" s="33">
        <f>Parâmetros!$E$13</f>
        <v>0.8</v>
      </c>
      <c r="P417" s="32" t="str">
        <f>IF(OR($M417="",$F417&gt;Parâmetros!$E$14),"Não","Sim")</f>
        <v>Não</v>
      </c>
      <c r="Q417" s="32" t="str">
        <f t="shared" si="38"/>
        <v/>
      </c>
      <c r="R417" s="32" t="str">
        <f t="shared" si="39"/>
        <v/>
      </c>
      <c r="S417" s="30" t="str">
        <f t="shared" si="40"/>
        <v/>
      </c>
      <c r="T417" s="32" t="str">
        <f>IF($Q417&lt;&gt;"Sim","",IF($N417&gt;Parâmetros!$E$15,"Sim","Não"))</f>
        <v/>
      </c>
      <c r="U417" s="17" t="str">
        <f t="shared" si="41"/>
        <v>Fora da apuração</v>
      </c>
      <c r="V417" s="17" t="str">
        <f>IF($AC417&lt;&gt;"",IF($L417&gt;0,"ATENÇÃO · apontou em dia de "&amp;LOWER($AC417)&amp;" cadastrado","Exceção cadastrada · "&amp;$AC417)&amp;IF($AD417="",""," · "&amp;$AD417),IF($E417="Férias",IF($L417&gt;0,"ATENÇÃO · apontou estando de férias no cadastro","Férias no cadastro"),IF($Y417="Férias / afastamento","Afastamento · "&amp;($Z417+$AA417-1)&amp;" dias seguidos sem apontamento",IF($Y417="Folga trabalhada","ATENÇÃO · apontou em dia de folga da escala 5x2",IF($Y417="Folga",IF(AND($D417="5x2",OR(WEEKDAY($F417,2)=6,WEEKDAY($F417,2)=7)),"Folga de fim de semana da escala 5x2",IF(AND(OR($D417="6x1",$D417="FF 6x1"),WEEKDAY($F417,2)=6,FALSE()),"Folga de fim de semana · apontou no domingo anterior",IF(AND(OR($D417="6x1",$D417="FF 6x1"),WEEKDAY($F417,2)=7,AND($A417=$A416,$L416&gt;0)),"Folga de fim de semana · apontou no sábado",IF(AND(OR($D417="6x1",$D417="FF 6x1"),OR(WEEKDAY($F417,2)=6,WEEKDAY($F417,2)=7)),"Folga de fim de semana · sem apontamento no sábado nem no domingo","Folga prevista pelo ciclo")))),IF($Y417="Indeterminado (início da série)","Sem histórico anterior — informe o dia do ciclo no Cadastro",IF($Y417="Falta de registro",IF(OR(OR($D417="6x1",$D417="FF 6x1"),$D417="5x2"),"FALTA DE REGISTRO · dia útil da escala "&amp;$E417,"FALTA DE REGISTRO · dia "&amp;$W417&amp;" de "&amp;IFERROR(INDEX(Parâmetros!$B$39:$B$48,MATCH($E417,Parâmetros!$A$39:$A$48,0)),99)&amp;" do ciclo"),IF(OR($D417="6x1",$D417="FF 6x1"),IF(OR(AND(WEEKDAY($F417,2)=6,AND($A417=$A418,$L418&gt;0)),AND(WEEKDAY($F417,2)=7,AND($A417=$A416,$L416&gt;0))),"ATENÇÃO · apontou sábado e domingo no mesmo fim de semana",IF(OR(WEEKDAY($F417,2)=6,WEEKDAY($F417,2)=7),"Jornada de fim de semana do 6x1",IF(OR($H417&gt;=Parâmetros!$E$20,$H417&lt;Parâmetros!$E$19),"ATENÇÃO · 6x1 apontou fora do horário diurno","Jornada fixa do 6x1"))),IF($D417="5x2","Jornada fixa do 5x2",IF($D417="Folguista",IF($J417=$K417,"Evidência confirma sequência","DIVERGE · sequência "&amp;$J417&amp;" × evidência "&amp;$K417),IF($K417=$E417,"Evidência confirma cadastro","DIVERGE · cadastro "&amp;$E417&amp;" × evidência "&amp;$K417)))))))))))</f>
        <v>FALTA DE REGISTRO · dia útil da escala 6x1</v>
      </c>
      <c r="W417" s="34" t="str">
        <f>IF(OR(OR($D417="6x1",$D417="FF 6x1"),$D417="5x2"),"",IF($AB417&lt;&gt;$AB416,IF(IFERROR(INDEX(Cadastro!$F$5:$F$243,$AB417),"")="",IF($L417&gt;0,1,0),IF(IFERROR(INDEX(Cadastro!$F$5:$F$243,$AB417),"")&lt;=IFERROR(INDEX(Parâmetros!$B$39:$B$48,MATCH($E417,Parâmetros!$A$39:$A$48,0)),99),IFERROR(INDEX(Cadastro!$F$5:$F$243,$AB417),""),0)),IF($L417&gt;0,IF(N($X416)&gt;0,1,N($W416)+1),IF(AND($L417=0,OR(N($W416)&gt;=IFERROR(INDEX(Parâmetros!$B$39:$B$48,MATCH($E417,Parâmetros!$A$39:$A$48,0)),99),AND(N($X416)&gt;0,N($X416)&lt;IFERROR(INDEX(Parâmetros!$C$39:$C$48,MATCH($E417,Parâmetros!$A$39:$A$48,0)),0)))),0,N($W416)+1))))</f>
        <v/>
      </c>
      <c r="X417" s="34" t="str">
        <f>IF(OR(OR($D417="6x1",$D417="FF 6x1"),$D417="5x2"),"",IF($AB417&lt;&gt;$AB416,IF(IFERROR(INDEX(Cadastro!$F$5:$F$243,$AB417),"")="",0,IF(IFERROR(INDEX(Cadastro!$F$5:$F$243,$AB417),"")&gt;IFERROR(INDEX(Parâmetros!$B$39:$B$48,MATCH($E417,Parâmetros!$A$39:$A$48,0)),99),IFERROR(INDEX(Cadastro!$F$5:$F$243,$AB417),"")-IFERROR(INDEX(Parâmetros!$B$39:$B$48,MATCH($E417,Parâmetros!$A$39:$A$48,0)),99),0)),IF(AND($L417=0,OR(N($W416)&gt;=IFERROR(INDEX(Parâmetros!$B$39:$B$48,MATCH($E417,Parâmetros!$A$39:$A$48,0)),99),AND(N($X416)&gt;0,N($X416)&lt;IFERROR(INDEX(Parâmetros!$C$39:$C$48,MATCH($E417,Parâmetros!$A$39:$A$48,0)),0)))),N($X416)+1,0)))</f>
        <v/>
      </c>
      <c r="Y417" t="str">
        <f>IF($AC417&lt;&gt;"",IF($L417&gt;0,$AC417&amp;" · com apontamento",$AC417),IF($E417="Férias",IF($L417&gt;0,"Férias · com apontamento","Férias (cadastro)"),IF(($Z417+$AA417-1)&gt;Parâmetros!$E$16,"Férias / afastamento",IF(AND($D417="5x2",OR(WEEKDAY($F417,2)=6,WEEKDAY($F417,2)=7)),IF($L417&gt;0,"Folga trabalhada","Folga"),IF($L417&gt;0,"Trabalhado",IF(OR(OR($D417="6x1",$D417="FF 6x1"),$D417="5x2"),IF(AND(OR($D417="6x1",$D417="FF 6x1"),OR(WEEKDAY($F417,2)=6,WEEKDAY($F417,2)=7)),"Folga","Falta de registro"),IF(AND($AB417&lt;&gt;$AB416,IFERROR(INDEX(Cadastro!$F$5:$F$243,$AB417),"")=""),"Indeterminado (início da série)",IF($X417&gt;0,"Folga","Falta de registro"))))))))</f>
        <v>Falta de registro</v>
      </c>
      <c r="Z417" s="34">
        <f>IF(OR($L417&gt;0,$F417&gt;Parâmetros!$E$14),0,IF($A417&lt;&gt;$A416,1,N($Z416)+1))</f>
        <v>0</v>
      </c>
      <c r="AA417" s="34">
        <f>IF(OR($L417&gt;0,$F417&gt;Parâmetros!$E$14),0,IF(OR($A417&lt;&gt;$A418,$F418&gt;Parâmetros!$E$14),1,N($AA418)+1))</f>
        <v>0</v>
      </c>
      <c r="AB417" s="31">
        <f>IFERROR(MATCH($A417&amp;"|"&amp;TEXT(_xlfn.MAXIFS(Cadastro!$E$5:$E$243,Cadastro!$A$5:$A$243,$A417,Cadastro!$E$5:$E$243,"&lt;="&amp;$F417),"yyyymmdd"),Cadastro!$I$5:$I$243,0),"")</f>
        <v>55</v>
      </c>
      <c r="AC417" t="str">
        <f>IFERROR(_xlfn.SINGLE(INDEX(Exceções!$D$5:$D$203,MATCH($A417&amp;"|"&amp;$F417,Exceções!$F$5:$F$203,0))),"")</f>
        <v/>
      </c>
      <c r="AD417" t="str">
        <f>IF($AC417="","",IFERROR(_xlfn.SINGLE(INDEX(Exceções!$E$5:$E$203,MATCH($A417&amp;"|"&amp;$F417,Exceções!$F$5:$F$203,0))),""))</f>
        <v/>
      </c>
    </row>
    <row r="418" spans="1:30" ht="15" hidden="1" customHeight="1" x14ac:dyDescent="0.25">
      <c r="A418" s="31">
        <v>9561</v>
      </c>
      <c r="B418" s="17" t="s">
        <v>36</v>
      </c>
      <c r="C418" s="17" t="str">
        <f>IFERROR(INDEX(Cadastro!$C$5:$C$243,$AB418),"NÃO INFORMADO")</f>
        <v>ENGMAN</v>
      </c>
      <c r="D418" s="17" t="str">
        <f>IFERROR(INDEX(Cadastro!$D$5:$D$243,$AB418),"")</f>
        <v>6x1</v>
      </c>
      <c r="E418" s="17" t="str">
        <f>IFERROR(INDEX(Cadastro!$G$5:$G$243,$AB418),"")</f>
        <v>6x1</v>
      </c>
      <c r="F418" s="29">
        <v>46324</v>
      </c>
      <c r="G418" s="32" t="str">
        <f t="shared" si="36"/>
        <v>qui</v>
      </c>
      <c r="H418" s="31" t="str">
        <f>IF($L418=0,"",_xlfn.MINIFS(Dados!$Q:$Q,Dados!$A:$A,$A418,Dados!$S:$S,$F418))</f>
        <v/>
      </c>
      <c r="I418" s="31" t="str">
        <f>IF($H418="","",_xlfn.MAXIFS(Dados!$R:$R,Dados!$A:$A,$A418,Dados!$S:$S,$F418))</f>
        <v/>
      </c>
      <c r="J418" s="32" t="str">
        <f>IF($D418&lt;&gt;"Folguista","",IFERROR(INDEX(Parâmetros!$D$52:$G$52,1,MIN(4,MAX(1,$W418))),""))</f>
        <v/>
      </c>
      <c r="K418" s="32" t="str">
        <f>IF(OR($AC418&lt;&gt;"",$Y418="Folga",$Y418="Folga trabalhada",$Y418="Férias (cadastro)",$Y418="Férias / afastamento",$Y418="Indeterminado (início da série)"),"",IF(OR($D418="6x1",$D418="FF 6x1"),IF(OR(WEEKDAY($F418,2)=6,WEEKDAY($F418,2)=7),"6x1 sáb/dom","6x1"),IF($D418="5x2","5x2",IF($H418="",IF($D418="Folguista",$J418,$E418),IF(OR($H418&gt;=Parâmetros!$E$18,$H418&lt;Parâmetros!$E$19),"C",IF($H418&lt;Parâmetros!$E$20,"A","B"))))))</f>
        <v>6x1</v>
      </c>
      <c r="L418" s="30">
        <f>SUMIFS(Dados!$E:$E,Dados!$A:$A,$A418,Dados!$S:$S,$F418)</f>
        <v>0</v>
      </c>
      <c r="M418" s="30">
        <f>IFERROR(INDEX(Parâmetros!$E$6:$E$11,MATCH($K418,Parâmetros!$A$6:$A$11,0)),"")</f>
        <v>8.8000000000000007</v>
      </c>
      <c r="N418" s="33">
        <f t="shared" si="37"/>
        <v>0</v>
      </c>
      <c r="O418" s="33">
        <f>Parâmetros!$E$13</f>
        <v>0.8</v>
      </c>
      <c r="P418" s="32" t="str">
        <f>IF(OR($M418="",$F418&gt;Parâmetros!$E$14),"Não","Sim")</f>
        <v>Não</v>
      </c>
      <c r="Q418" s="32" t="str">
        <f t="shared" si="38"/>
        <v/>
      </c>
      <c r="R418" s="32" t="str">
        <f t="shared" si="39"/>
        <v/>
      </c>
      <c r="S418" s="30" t="str">
        <f t="shared" si="40"/>
        <v/>
      </c>
      <c r="T418" s="32" t="str">
        <f>IF($Q418&lt;&gt;"Sim","",IF($N418&gt;Parâmetros!$E$15,"Sim","Não"))</f>
        <v/>
      </c>
      <c r="U418" s="17" t="str">
        <f t="shared" si="41"/>
        <v>Fora da apuração</v>
      </c>
      <c r="V418" s="17" t="str">
        <f>IF($AC418&lt;&gt;"",IF($L418&gt;0,"ATENÇÃO · apontou em dia de "&amp;LOWER($AC418)&amp;" cadastrado","Exceção cadastrada · "&amp;$AC418)&amp;IF($AD418="",""," · "&amp;$AD418),IF($E418="Férias",IF($L418&gt;0,"ATENÇÃO · apontou estando de férias no cadastro","Férias no cadastro"),IF($Y418="Férias / afastamento","Afastamento · "&amp;($Z418+$AA418-1)&amp;" dias seguidos sem apontamento",IF($Y418="Folga trabalhada","ATENÇÃO · apontou em dia de folga da escala 5x2",IF($Y418="Folga",IF(AND($D418="5x2",OR(WEEKDAY($F418,2)=6,WEEKDAY($F418,2)=7)),"Folga de fim de semana da escala 5x2",IF(AND(OR($D418="6x1",$D418="FF 6x1"),WEEKDAY($F418,2)=6,FALSE()),"Folga de fim de semana · apontou no domingo anterior",IF(AND(OR($D418="6x1",$D418="FF 6x1"),WEEKDAY($F418,2)=7,AND($A418=$A417,$L417&gt;0)),"Folga de fim de semana · apontou no sábado",IF(AND(OR($D418="6x1",$D418="FF 6x1"),OR(WEEKDAY($F418,2)=6,WEEKDAY($F418,2)=7)),"Folga de fim de semana · sem apontamento no sábado nem no domingo","Folga prevista pelo ciclo")))),IF($Y418="Indeterminado (início da série)","Sem histórico anterior — informe o dia do ciclo no Cadastro",IF($Y418="Falta de registro",IF(OR(OR($D418="6x1",$D418="FF 6x1"),$D418="5x2"),"FALTA DE REGISTRO · dia útil da escala "&amp;$E418,"FALTA DE REGISTRO · dia "&amp;$W418&amp;" de "&amp;IFERROR(INDEX(Parâmetros!$B$39:$B$48,MATCH($E418,Parâmetros!$A$39:$A$48,0)),99)&amp;" do ciclo"),IF(OR($D418="6x1",$D418="FF 6x1"),IF(OR(AND(WEEKDAY($F418,2)=6,AND($A418=$A419,$L419&gt;0)),AND(WEEKDAY($F418,2)=7,AND($A418=$A417,$L417&gt;0))),"ATENÇÃO · apontou sábado e domingo no mesmo fim de semana",IF(OR(WEEKDAY($F418,2)=6,WEEKDAY($F418,2)=7),"Jornada de fim de semana do 6x1",IF(OR($H418&gt;=Parâmetros!$E$20,$H418&lt;Parâmetros!$E$19),"ATENÇÃO · 6x1 apontou fora do horário diurno","Jornada fixa do 6x1"))),IF($D418="5x2","Jornada fixa do 5x2",IF($D418="Folguista",IF($J418=$K418,"Evidência confirma sequência","DIVERGE · sequência "&amp;$J418&amp;" × evidência "&amp;$K418),IF($K418=$E418,"Evidência confirma cadastro","DIVERGE · cadastro "&amp;$E418&amp;" × evidência "&amp;$K418)))))))))))</f>
        <v>FALTA DE REGISTRO · dia útil da escala 6x1</v>
      </c>
      <c r="W418" s="34" t="str">
        <f>IF(OR(OR($D418="6x1",$D418="FF 6x1"),$D418="5x2"),"",IF($AB418&lt;&gt;$AB417,IF(IFERROR(INDEX(Cadastro!$F$5:$F$243,$AB418),"")="",IF($L418&gt;0,1,0),IF(IFERROR(INDEX(Cadastro!$F$5:$F$243,$AB418),"")&lt;=IFERROR(INDEX(Parâmetros!$B$39:$B$48,MATCH($E418,Parâmetros!$A$39:$A$48,0)),99),IFERROR(INDEX(Cadastro!$F$5:$F$243,$AB418),""),0)),IF($L418&gt;0,IF(N($X417)&gt;0,1,N($W417)+1),IF(AND($L418=0,OR(N($W417)&gt;=IFERROR(INDEX(Parâmetros!$B$39:$B$48,MATCH($E418,Parâmetros!$A$39:$A$48,0)),99),AND(N($X417)&gt;0,N($X417)&lt;IFERROR(INDEX(Parâmetros!$C$39:$C$48,MATCH($E418,Parâmetros!$A$39:$A$48,0)),0)))),0,N($W417)+1))))</f>
        <v/>
      </c>
      <c r="X418" s="34" t="str">
        <f>IF(OR(OR($D418="6x1",$D418="FF 6x1"),$D418="5x2"),"",IF($AB418&lt;&gt;$AB417,IF(IFERROR(INDEX(Cadastro!$F$5:$F$243,$AB418),"")="",0,IF(IFERROR(INDEX(Cadastro!$F$5:$F$243,$AB418),"")&gt;IFERROR(INDEX(Parâmetros!$B$39:$B$48,MATCH($E418,Parâmetros!$A$39:$A$48,0)),99),IFERROR(INDEX(Cadastro!$F$5:$F$243,$AB418),"")-IFERROR(INDEX(Parâmetros!$B$39:$B$48,MATCH($E418,Parâmetros!$A$39:$A$48,0)),99),0)),IF(AND($L418=0,OR(N($W417)&gt;=IFERROR(INDEX(Parâmetros!$B$39:$B$48,MATCH($E418,Parâmetros!$A$39:$A$48,0)),99),AND(N($X417)&gt;0,N($X417)&lt;IFERROR(INDEX(Parâmetros!$C$39:$C$48,MATCH($E418,Parâmetros!$A$39:$A$48,0)),0)))),N($X417)+1,0)))</f>
        <v/>
      </c>
      <c r="Y418" t="str">
        <f>IF($AC418&lt;&gt;"",IF($L418&gt;0,$AC418&amp;" · com apontamento",$AC418),IF($E418="Férias",IF($L418&gt;0,"Férias · com apontamento","Férias (cadastro)"),IF(($Z418+$AA418-1)&gt;Parâmetros!$E$16,"Férias / afastamento",IF(AND($D418="5x2",OR(WEEKDAY($F418,2)=6,WEEKDAY($F418,2)=7)),IF($L418&gt;0,"Folga trabalhada","Folga"),IF($L418&gt;0,"Trabalhado",IF(OR(OR($D418="6x1",$D418="FF 6x1"),$D418="5x2"),IF(AND(OR($D418="6x1",$D418="FF 6x1"),OR(WEEKDAY($F418,2)=6,WEEKDAY($F418,2)=7)),"Folga","Falta de registro"),IF(AND($AB418&lt;&gt;$AB417,IFERROR(INDEX(Cadastro!$F$5:$F$243,$AB418),"")=""),"Indeterminado (início da série)",IF($X418&gt;0,"Folga","Falta de registro"))))))))</f>
        <v>Falta de registro</v>
      </c>
      <c r="Z418" s="34">
        <f>IF(OR($L418&gt;0,$F418&gt;Parâmetros!$E$14),0,IF($A418&lt;&gt;$A417,1,N($Z417)+1))</f>
        <v>0</v>
      </c>
      <c r="AA418" s="34">
        <f>IF(OR($L418&gt;0,$F418&gt;Parâmetros!$E$14),0,IF(OR($A418&lt;&gt;$A419,$F419&gt;Parâmetros!$E$14),1,N($AA419)+1))</f>
        <v>0</v>
      </c>
      <c r="AB418" s="31">
        <f>IFERROR(MATCH($A418&amp;"|"&amp;TEXT(_xlfn.MAXIFS(Cadastro!$E$5:$E$243,Cadastro!$A$5:$A$243,$A418,Cadastro!$E$5:$E$243,"&lt;="&amp;$F418),"yyyymmdd"),Cadastro!$I$5:$I$243,0),"")</f>
        <v>55</v>
      </c>
      <c r="AC418" t="str">
        <f>IFERROR(_xlfn.SINGLE(INDEX(Exceções!$D$5:$D$203,MATCH($A418&amp;"|"&amp;$F418,Exceções!$F$5:$F$203,0))),"")</f>
        <v/>
      </c>
      <c r="AD418" t="str">
        <f>IF($AC418="","",IFERROR(_xlfn.SINGLE(INDEX(Exceções!$E$5:$E$203,MATCH($A418&amp;"|"&amp;$F418,Exceções!$F$5:$F$203,0))),""))</f>
        <v/>
      </c>
    </row>
    <row r="419" spans="1:30" ht="15" hidden="1" customHeight="1" x14ac:dyDescent="0.25">
      <c r="A419" s="31">
        <v>9561</v>
      </c>
      <c r="B419" s="17" t="s">
        <v>36</v>
      </c>
      <c r="C419" s="17" t="str">
        <f>IFERROR(INDEX(Cadastro!$C$5:$C$243,$AB419),"NÃO INFORMADO")</f>
        <v>ENGMAN</v>
      </c>
      <c r="D419" s="17" t="str">
        <f>IFERROR(INDEX(Cadastro!$D$5:$D$243,$AB419),"")</f>
        <v>6x1</v>
      </c>
      <c r="E419" s="17" t="str">
        <f>IFERROR(INDEX(Cadastro!$G$5:$G$243,$AB419),"")</f>
        <v>6x1</v>
      </c>
      <c r="F419" s="29">
        <v>46325</v>
      </c>
      <c r="G419" s="32" t="str">
        <f t="shared" si="36"/>
        <v>sex</v>
      </c>
      <c r="H419" s="31" t="str">
        <f>IF($L419=0,"",_xlfn.MINIFS(Dados!$Q:$Q,Dados!$A:$A,$A419,Dados!$S:$S,$F419))</f>
        <v/>
      </c>
      <c r="I419" s="31" t="str">
        <f>IF($H419="","",_xlfn.MAXIFS(Dados!$R:$R,Dados!$A:$A,$A419,Dados!$S:$S,$F419))</f>
        <v/>
      </c>
      <c r="J419" s="32" t="str">
        <f>IF($D419&lt;&gt;"Folguista","",IFERROR(INDEX(Parâmetros!$D$52:$G$52,1,MIN(4,MAX(1,$W419))),""))</f>
        <v/>
      </c>
      <c r="K419" s="32" t="str">
        <f>IF(OR($AC419&lt;&gt;"",$Y419="Folga",$Y419="Folga trabalhada",$Y419="Férias (cadastro)",$Y419="Férias / afastamento",$Y419="Indeterminado (início da série)"),"",IF(OR($D419="6x1",$D419="FF 6x1"),IF(OR(WEEKDAY($F419,2)=6,WEEKDAY($F419,2)=7),"6x1 sáb/dom","6x1"),IF($D419="5x2","5x2",IF($H419="",IF($D419="Folguista",$J419,$E419),IF(OR($H419&gt;=Parâmetros!$E$18,$H419&lt;Parâmetros!$E$19),"C",IF($H419&lt;Parâmetros!$E$20,"A","B"))))))</f>
        <v>6x1</v>
      </c>
      <c r="L419" s="30">
        <f>SUMIFS(Dados!$E:$E,Dados!$A:$A,$A419,Dados!$S:$S,$F419)</f>
        <v>0</v>
      </c>
      <c r="M419" s="30">
        <f>IFERROR(INDEX(Parâmetros!$E$6:$E$11,MATCH($K419,Parâmetros!$A$6:$A$11,0)),"")</f>
        <v>8.8000000000000007</v>
      </c>
      <c r="N419" s="33">
        <f t="shared" si="37"/>
        <v>0</v>
      </c>
      <c r="O419" s="33">
        <f>Parâmetros!$E$13</f>
        <v>0.8</v>
      </c>
      <c r="P419" s="32" t="str">
        <f>IF(OR($M419="",$F419&gt;Parâmetros!$E$14),"Não","Sim")</f>
        <v>Não</v>
      </c>
      <c r="Q419" s="32" t="str">
        <f t="shared" si="38"/>
        <v/>
      </c>
      <c r="R419" s="32" t="str">
        <f t="shared" si="39"/>
        <v/>
      </c>
      <c r="S419" s="30" t="str">
        <f t="shared" si="40"/>
        <v/>
      </c>
      <c r="T419" s="32" t="str">
        <f>IF($Q419&lt;&gt;"Sim","",IF($N419&gt;Parâmetros!$E$15,"Sim","Não"))</f>
        <v/>
      </c>
      <c r="U419" s="17" t="str">
        <f t="shared" si="41"/>
        <v>Fora da apuração</v>
      </c>
      <c r="V419" s="17" t="str">
        <f>IF($AC419&lt;&gt;"",IF($L419&gt;0,"ATENÇÃO · apontou em dia de "&amp;LOWER($AC419)&amp;" cadastrado","Exceção cadastrada · "&amp;$AC419)&amp;IF($AD419="",""," · "&amp;$AD419),IF($E419="Férias",IF($L419&gt;0,"ATENÇÃO · apontou estando de férias no cadastro","Férias no cadastro"),IF($Y419="Férias / afastamento","Afastamento · "&amp;($Z419+$AA419-1)&amp;" dias seguidos sem apontamento",IF($Y419="Folga trabalhada","ATENÇÃO · apontou em dia de folga da escala 5x2",IF($Y419="Folga",IF(AND($D419="5x2",OR(WEEKDAY($F419,2)=6,WEEKDAY($F419,2)=7)),"Folga de fim de semana da escala 5x2",IF(AND(OR($D419="6x1",$D419="FF 6x1"),WEEKDAY($F419,2)=6,FALSE()),"Folga de fim de semana · apontou no domingo anterior",IF(AND(OR($D419="6x1",$D419="FF 6x1"),WEEKDAY($F419,2)=7,AND($A419=$A418,$L418&gt;0)),"Folga de fim de semana · apontou no sábado",IF(AND(OR($D419="6x1",$D419="FF 6x1"),OR(WEEKDAY($F419,2)=6,WEEKDAY($F419,2)=7)),"Folga de fim de semana · sem apontamento no sábado nem no domingo","Folga prevista pelo ciclo")))),IF($Y419="Indeterminado (início da série)","Sem histórico anterior — informe o dia do ciclo no Cadastro",IF($Y419="Falta de registro",IF(OR(OR($D419="6x1",$D419="FF 6x1"),$D419="5x2"),"FALTA DE REGISTRO · dia útil da escala "&amp;$E419,"FALTA DE REGISTRO · dia "&amp;$W419&amp;" de "&amp;IFERROR(INDEX(Parâmetros!$B$39:$B$48,MATCH($E419,Parâmetros!$A$39:$A$48,0)),99)&amp;" do ciclo"),IF(OR($D419="6x1",$D419="FF 6x1"),IF(OR(AND(WEEKDAY($F419,2)=6,AND($A419=$A420,$L420&gt;0)),AND(WEEKDAY($F419,2)=7,AND($A419=$A418,$L418&gt;0))),"ATENÇÃO · apontou sábado e domingo no mesmo fim de semana",IF(OR(WEEKDAY($F419,2)=6,WEEKDAY($F419,2)=7),"Jornada de fim de semana do 6x1",IF(OR($H419&gt;=Parâmetros!$E$20,$H419&lt;Parâmetros!$E$19),"ATENÇÃO · 6x1 apontou fora do horário diurno","Jornada fixa do 6x1"))),IF($D419="5x2","Jornada fixa do 5x2",IF($D419="Folguista",IF($J419=$K419,"Evidência confirma sequência","DIVERGE · sequência "&amp;$J419&amp;" × evidência "&amp;$K419),IF($K419=$E419,"Evidência confirma cadastro","DIVERGE · cadastro "&amp;$E419&amp;" × evidência "&amp;$K419)))))))))))</f>
        <v>FALTA DE REGISTRO · dia útil da escala 6x1</v>
      </c>
      <c r="W419" s="34" t="str">
        <f>IF(OR(OR($D419="6x1",$D419="FF 6x1"),$D419="5x2"),"",IF($AB419&lt;&gt;$AB418,IF(IFERROR(INDEX(Cadastro!$F$5:$F$243,$AB419),"")="",IF($L419&gt;0,1,0),IF(IFERROR(INDEX(Cadastro!$F$5:$F$243,$AB419),"")&lt;=IFERROR(INDEX(Parâmetros!$B$39:$B$48,MATCH($E419,Parâmetros!$A$39:$A$48,0)),99),IFERROR(INDEX(Cadastro!$F$5:$F$243,$AB419),""),0)),IF($L419&gt;0,IF(N($X418)&gt;0,1,N($W418)+1),IF(AND($L419=0,OR(N($W418)&gt;=IFERROR(INDEX(Parâmetros!$B$39:$B$48,MATCH($E419,Parâmetros!$A$39:$A$48,0)),99),AND(N($X418)&gt;0,N($X418)&lt;IFERROR(INDEX(Parâmetros!$C$39:$C$48,MATCH($E419,Parâmetros!$A$39:$A$48,0)),0)))),0,N($W418)+1))))</f>
        <v/>
      </c>
      <c r="X419" s="34" t="str">
        <f>IF(OR(OR($D419="6x1",$D419="FF 6x1"),$D419="5x2"),"",IF($AB419&lt;&gt;$AB418,IF(IFERROR(INDEX(Cadastro!$F$5:$F$243,$AB419),"")="",0,IF(IFERROR(INDEX(Cadastro!$F$5:$F$243,$AB419),"")&gt;IFERROR(INDEX(Parâmetros!$B$39:$B$48,MATCH($E419,Parâmetros!$A$39:$A$48,0)),99),IFERROR(INDEX(Cadastro!$F$5:$F$243,$AB419),"")-IFERROR(INDEX(Parâmetros!$B$39:$B$48,MATCH($E419,Parâmetros!$A$39:$A$48,0)),99),0)),IF(AND($L419=0,OR(N($W418)&gt;=IFERROR(INDEX(Parâmetros!$B$39:$B$48,MATCH($E419,Parâmetros!$A$39:$A$48,0)),99),AND(N($X418)&gt;0,N($X418)&lt;IFERROR(INDEX(Parâmetros!$C$39:$C$48,MATCH($E419,Parâmetros!$A$39:$A$48,0)),0)))),N($X418)+1,0)))</f>
        <v/>
      </c>
      <c r="Y419" t="str">
        <f>IF($AC419&lt;&gt;"",IF($L419&gt;0,$AC419&amp;" · com apontamento",$AC419),IF($E419="Férias",IF($L419&gt;0,"Férias · com apontamento","Férias (cadastro)"),IF(($Z419+$AA419-1)&gt;Parâmetros!$E$16,"Férias / afastamento",IF(AND($D419="5x2",OR(WEEKDAY($F419,2)=6,WEEKDAY($F419,2)=7)),IF($L419&gt;0,"Folga trabalhada","Folga"),IF($L419&gt;0,"Trabalhado",IF(OR(OR($D419="6x1",$D419="FF 6x1"),$D419="5x2"),IF(AND(OR($D419="6x1",$D419="FF 6x1"),OR(WEEKDAY($F419,2)=6,WEEKDAY($F419,2)=7)),"Folga","Falta de registro"),IF(AND($AB419&lt;&gt;$AB418,IFERROR(INDEX(Cadastro!$F$5:$F$243,$AB419),"")=""),"Indeterminado (início da série)",IF($X419&gt;0,"Folga","Falta de registro"))))))))</f>
        <v>Falta de registro</v>
      </c>
      <c r="Z419" s="34">
        <f>IF(OR($L419&gt;0,$F419&gt;Parâmetros!$E$14),0,IF($A419&lt;&gt;$A418,1,N($Z418)+1))</f>
        <v>0</v>
      </c>
      <c r="AA419" s="34">
        <f>IF(OR($L419&gt;0,$F419&gt;Parâmetros!$E$14),0,IF(OR($A419&lt;&gt;$A420,$F420&gt;Parâmetros!$E$14),1,N($AA420)+1))</f>
        <v>0</v>
      </c>
      <c r="AB419" s="31">
        <f>IFERROR(MATCH($A419&amp;"|"&amp;TEXT(_xlfn.MAXIFS(Cadastro!$E$5:$E$243,Cadastro!$A$5:$A$243,$A419,Cadastro!$E$5:$E$243,"&lt;="&amp;$F419),"yyyymmdd"),Cadastro!$I$5:$I$243,0),"")</f>
        <v>55</v>
      </c>
      <c r="AC419" t="str">
        <f>IFERROR(_xlfn.SINGLE(INDEX(Exceções!$D$5:$D$203,MATCH($A419&amp;"|"&amp;$F419,Exceções!$F$5:$F$203,0))),"")</f>
        <v/>
      </c>
      <c r="AD419" t="str">
        <f>IF($AC419="","",IFERROR(_xlfn.SINGLE(INDEX(Exceções!$E$5:$E$203,MATCH($A419&amp;"|"&amp;$F419,Exceções!$F$5:$F$203,0))),""))</f>
        <v/>
      </c>
    </row>
    <row r="420" spans="1:30" ht="15" hidden="1" customHeight="1" x14ac:dyDescent="0.25">
      <c r="A420" s="31">
        <v>9561</v>
      </c>
      <c r="B420" s="17" t="s">
        <v>36</v>
      </c>
      <c r="C420" s="17" t="str">
        <f>IFERROR(INDEX(Cadastro!$C$5:$C$243,$AB420),"NÃO INFORMADO")</f>
        <v>ENGMAN</v>
      </c>
      <c r="D420" s="17" t="str">
        <f>IFERROR(INDEX(Cadastro!$D$5:$D$243,$AB420),"")</f>
        <v>6x1</v>
      </c>
      <c r="E420" s="17" t="str">
        <f>IFERROR(INDEX(Cadastro!$G$5:$G$243,$AB420),"")</f>
        <v>6x1</v>
      </c>
      <c r="F420" s="29">
        <v>46326</v>
      </c>
      <c r="G420" s="32" t="str">
        <f t="shared" si="36"/>
        <v>sáb</v>
      </c>
      <c r="H420" s="31" t="str">
        <f>IF($L420=0,"",_xlfn.MINIFS(Dados!$Q:$Q,Dados!$A:$A,$A420,Dados!$S:$S,$F420))</f>
        <v/>
      </c>
      <c r="I420" s="31" t="str">
        <f>IF($H420="","",_xlfn.MAXIFS(Dados!$R:$R,Dados!$A:$A,$A420,Dados!$S:$S,$F420))</f>
        <v/>
      </c>
      <c r="J420" s="32" t="str">
        <f>IF($D420&lt;&gt;"Folguista","",IFERROR(INDEX(Parâmetros!$D$52:$G$52,1,MIN(4,MAX(1,$W420))),""))</f>
        <v/>
      </c>
      <c r="K420" s="32" t="str">
        <f>IF(OR($AC420&lt;&gt;"",$Y420="Folga",$Y420="Folga trabalhada",$Y420="Férias (cadastro)",$Y420="Férias / afastamento",$Y420="Indeterminado (início da série)"),"",IF(OR($D420="6x1",$D420="FF 6x1"),IF(OR(WEEKDAY($F420,2)=6,WEEKDAY($F420,2)=7),"6x1 sáb/dom","6x1"),IF($D420="5x2","5x2",IF($H420="",IF($D420="Folguista",$J420,$E420),IF(OR($H420&gt;=Parâmetros!$E$18,$H420&lt;Parâmetros!$E$19),"C",IF($H420&lt;Parâmetros!$E$20,"A","B"))))))</f>
        <v/>
      </c>
      <c r="L420" s="30">
        <f>SUMIFS(Dados!$E:$E,Dados!$A:$A,$A420,Dados!$S:$S,$F420)</f>
        <v>0</v>
      </c>
      <c r="M420" s="30" t="str">
        <f>IFERROR(INDEX(Parâmetros!$E$6:$E$11,MATCH($K420,Parâmetros!$A$6:$A$11,0)),"")</f>
        <v/>
      </c>
      <c r="N420" s="33" t="str">
        <f t="shared" si="37"/>
        <v/>
      </c>
      <c r="O420" s="33">
        <f>Parâmetros!$E$13</f>
        <v>0.8</v>
      </c>
      <c r="P420" s="32" t="str">
        <f>IF(OR($M420="",$F420&gt;Parâmetros!$E$14),"Não","Sim")</f>
        <v>Não</v>
      </c>
      <c r="Q420" s="32" t="str">
        <f t="shared" si="38"/>
        <v/>
      </c>
      <c r="R420" s="32" t="str">
        <f t="shared" si="39"/>
        <v/>
      </c>
      <c r="S420" s="30" t="str">
        <f t="shared" si="40"/>
        <v/>
      </c>
      <c r="T420" s="32" t="str">
        <f>IF($Q420&lt;&gt;"Sim","",IF($N420&gt;Parâmetros!$E$15,"Sim","Não"))</f>
        <v/>
      </c>
      <c r="U420" s="17" t="str">
        <f t="shared" si="41"/>
        <v>Folga</v>
      </c>
      <c r="V420" s="17" t="str">
        <f>IF($AC420&lt;&gt;"",IF($L420&gt;0,"ATENÇÃO · apontou em dia de "&amp;LOWER($AC420)&amp;" cadastrado","Exceção cadastrada · "&amp;$AC420)&amp;IF($AD420="",""," · "&amp;$AD420),IF($E420="Férias",IF($L420&gt;0,"ATENÇÃO · apontou estando de férias no cadastro","Férias no cadastro"),IF($Y420="Férias / afastamento","Afastamento · "&amp;($Z420+$AA420-1)&amp;" dias seguidos sem apontamento",IF($Y420="Folga trabalhada","ATENÇÃO · apontou em dia de folga da escala 5x2",IF($Y420="Folga",IF(AND($D420="5x2",OR(WEEKDAY($F420,2)=6,WEEKDAY($F420,2)=7)),"Folga de fim de semana da escala 5x2",IF(AND(OR($D420="6x1",$D420="FF 6x1"),WEEKDAY($F420,2)=6,FALSE()),"Folga de fim de semana · apontou no domingo anterior",IF(AND(OR($D420="6x1",$D420="FF 6x1"),WEEKDAY($F420,2)=7,AND($A420=$A419,$L419&gt;0)),"Folga de fim de semana · apontou no sábado",IF(AND(OR($D420="6x1",$D420="FF 6x1"),OR(WEEKDAY($F420,2)=6,WEEKDAY($F420,2)=7)),"Folga de fim de semana · sem apontamento no sábado nem no domingo","Folga prevista pelo ciclo")))),IF($Y420="Indeterminado (início da série)","Sem histórico anterior — informe o dia do ciclo no Cadastro",IF($Y420="Falta de registro",IF(OR(OR($D420="6x1",$D420="FF 6x1"),$D420="5x2"),"FALTA DE REGISTRO · dia útil da escala "&amp;$E420,"FALTA DE REGISTRO · dia "&amp;$W420&amp;" de "&amp;IFERROR(INDEX(Parâmetros!$B$39:$B$48,MATCH($E420,Parâmetros!$A$39:$A$48,0)),99)&amp;" do ciclo"),IF(OR($D420="6x1",$D420="FF 6x1"),IF(OR(AND(WEEKDAY($F420,2)=6,AND($A420=$A421,$L421&gt;0)),AND(WEEKDAY($F420,2)=7,AND($A420=$A419,$L419&gt;0))),"ATENÇÃO · apontou sábado e domingo no mesmo fim de semana",IF(OR(WEEKDAY($F420,2)=6,WEEKDAY($F420,2)=7),"Jornada de fim de semana do 6x1",IF(OR($H420&gt;=Parâmetros!$E$20,$H420&lt;Parâmetros!$E$19),"ATENÇÃO · 6x1 apontou fora do horário diurno","Jornada fixa do 6x1"))),IF($D420="5x2","Jornada fixa do 5x2",IF($D420="Folguista",IF($J420=$K420,"Evidência confirma sequência","DIVERGE · sequência "&amp;$J420&amp;" × evidência "&amp;$K420),IF($K420=$E420,"Evidência confirma cadastro","DIVERGE · cadastro "&amp;$E420&amp;" × evidência "&amp;$K420)))))))))))</f>
        <v>Folga de fim de semana · sem apontamento no sábado nem no domingo</v>
      </c>
      <c r="W420" s="34" t="str">
        <f>IF(OR(OR($D420="6x1",$D420="FF 6x1"),$D420="5x2"),"",IF($AB420&lt;&gt;$AB419,IF(IFERROR(INDEX(Cadastro!$F$5:$F$243,$AB420),"")="",IF($L420&gt;0,1,0),IF(IFERROR(INDEX(Cadastro!$F$5:$F$243,$AB420),"")&lt;=IFERROR(INDEX(Parâmetros!$B$39:$B$48,MATCH($E420,Parâmetros!$A$39:$A$48,0)),99),IFERROR(INDEX(Cadastro!$F$5:$F$243,$AB420),""),0)),IF($L420&gt;0,IF(N($X419)&gt;0,1,N($W419)+1),IF(AND($L420=0,OR(N($W419)&gt;=IFERROR(INDEX(Parâmetros!$B$39:$B$48,MATCH($E420,Parâmetros!$A$39:$A$48,0)),99),AND(N($X419)&gt;0,N($X419)&lt;IFERROR(INDEX(Parâmetros!$C$39:$C$48,MATCH($E420,Parâmetros!$A$39:$A$48,0)),0)))),0,N($W419)+1))))</f>
        <v/>
      </c>
      <c r="X420" s="34" t="str">
        <f>IF(OR(OR($D420="6x1",$D420="FF 6x1"),$D420="5x2"),"",IF($AB420&lt;&gt;$AB419,IF(IFERROR(INDEX(Cadastro!$F$5:$F$243,$AB420),"")="",0,IF(IFERROR(INDEX(Cadastro!$F$5:$F$243,$AB420),"")&gt;IFERROR(INDEX(Parâmetros!$B$39:$B$48,MATCH($E420,Parâmetros!$A$39:$A$48,0)),99),IFERROR(INDEX(Cadastro!$F$5:$F$243,$AB420),"")-IFERROR(INDEX(Parâmetros!$B$39:$B$48,MATCH($E420,Parâmetros!$A$39:$A$48,0)),99),0)),IF(AND($L420=0,OR(N($W419)&gt;=IFERROR(INDEX(Parâmetros!$B$39:$B$48,MATCH($E420,Parâmetros!$A$39:$A$48,0)),99),AND(N($X419)&gt;0,N($X419)&lt;IFERROR(INDEX(Parâmetros!$C$39:$C$48,MATCH($E420,Parâmetros!$A$39:$A$48,0)),0)))),N($X419)+1,0)))</f>
        <v/>
      </c>
      <c r="Y420" t="str">
        <f>IF($AC420&lt;&gt;"",IF($L420&gt;0,$AC420&amp;" · com apontamento",$AC420),IF($E420="Férias",IF($L420&gt;0,"Férias · com apontamento","Férias (cadastro)"),IF(($Z420+$AA420-1)&gt;Parâmetros!$E$16,"Férias / afastamento",IF(AND($D420="5x2",OR(WEEKDAY($F420,2)=6,WEEKDAY($F420,2)=7)),IF($L420&gt;0,"Folga trabalhada","Folga"),IF($L420&gt;0,"Trabalhado",IF(OR(OR($D420="6x1",$D420="FF 6x1"),$D420="5x2"),IF(AND(OR($D420="6x1",$D420="FF 6x1"),OR(WEEKDAY($F420,2)=6,WEEKDAY($F420,2)=7)),"Folga","Falta de registro"),IF(AND($AB420&lt;&gt;$AB419,IFERROR(INDEX(Cadastro!$F$5:$F$243,$AB420),"")=""),"Indeterminado (início da série)",IF($X420&gt;0,"Folga","Falta de registro"))))))))</f>
        <v>Folga</v>
      </c>
      <c r="Z420" s="34">
        <f>IF(OR($L420&gt;0,$F420&gt;Parâmetros!$E$14),0,IF($A420&lt;&gt;$A419,1,N($Z419)+1))</f>
        <v>0</v>
      </c>
      <c r="AA420" s="34">
        <f>IF(OR($L420&gt;0,$F420&gt;Parâmetros!$E$14),0,IF(OR($A420&lt;&gt;$A421,$F421&gt;Parâmetros!$E$14),1,N($AA421)+1))</f>
        <v>0</v>
      </c>
      <c r="AB420" s="31">
        <f>IFERROR(MATCH($A420&amp;"|"&amp;TEXT(_xlfn.MAXIFS(Cadastro!$E$5:$E$243,Cadastro!$A$5:$A$243,$A420,Cadastro!$E$5:$E$243,"&lt;="&amp;$F420),"yyyymmdd"),Cadastro!$I$5:$I$243,0),"")</f>
        <v>55</v>
      </c>
      <c r="AC420" t="str">
        <f>IFERROR(_xlfn.SINGLE(INDEX(Exceções!$D$5:$D$203,MATCH($A420&amp;"|"&amp;$F420,Exceções!$F$5:$F$203,0))),"")</f>
        <v/>
      </c>
      <c r="AD420" t="str">
        <f>IF($AC420="","",IFERROR(_xlfn.SINGLE(INDEX(Exceções!$E$5:$E$203,MATCH($A420&amp;"|"&amp;$F420,Exceções!$F$5:$F$203,0))),""))</f>
        <v/>
      </c>
    </row>
    <row r="421" spans="1:30" ht="15" hidden="1" customHeight="1" x14ac:dyDescent="0.25">
      <c r="A421" s="31">
        <v>9561</v>
      </c>
      <c r="B421" s="17" t="s">
        <v>36</v>
      </c>
      <c r="C421" s="17" t="str">
        <f>IFERROR(INDEX(Cadastro!$C$5:$C$243,$AB421),"NÃO INFORMADO")</f>
        <v>ENGMAN</v>
      </c>
      <c r="D421" s="17" t="str">
        <f>IFERROR(INDEX(Cadastro!$D$5:$D$243,$AB421),"")</f>
        <v>6x1</v>
      </c>
      <c r="E421" s="17" t="str">
        <f>IFERROR(INDEX(Cadastro!$G$5:$G$243,$AB421),"")</f>
        <v>6x1</v>
      </c>
      <c r="F421" s="29">
        <v>46327</v>
      </c>
      <c r="G421" s="32" t="str">
        <f t="shared" si="36"/>
        <v>dom</v>
      </c>
      <c r="H421" s="31" t="str">
        <f>IF($L421=0,"",_xlfn.MINIFS(Dados!$Q:$Q,Dados!$A:$A,$A421,Dados!$S:$S,$F421))</f>
        <v/>
      </c>
      <c r="I421" s="31" t="str">
        <f>IF($H421="","",_xlfn.MAXIFS(Dados!$R:$R,Dados!$A:$A,$A421,Dados!$S:$S,$F421))</f>
        <v/>
      </c>
      <c r="J421" s="32" t="str">
        <f>IF($D421&lt;&gt;"Folguista","",IFERROR(INDEX(Parâmetros!$D$52:$G$52,1,MIN(4,MAX(1,$W421))),""))</f>
        <v/>
      </c>
      <c r="K421" s="32" t="str">
        <f>IF(OR($AC421&lt;&gt;"",$Y421="Folga",$Y421="Folga trabalhada",$Y421="Férias (cadastro)",$Y421="Férias / afastamento",$Y421="Indeterminado (início da série)"),"",IF(OR($D421="6x1",$D421="FF 6x1"),IF(OR(WEEKDAY($F421,2)=6,WEEKDAY($F421,2)=7),"6x1 sáb/dom","6x1"),IF($D421="5x2","5x2",IF($H421="",IF($D421="Folguista",$J421,$E421),IF(OR($H421&gt;=Parâmetros!$E$18,$H421&lt;Parâmetros!$E$19),"C",IF($H421&lt;Parâmetros!$E$20,"A","B"))))))</f>
        <v/>
      </c>
      <c r="L421" s="30">
        <f>SUMIFS(Dados!$E:$E,Dados!$A:$A,$A421,Dados!$S:$S,$F421)</f>
        <v>0</v>
      </c>
      <c r="M421" s="30" t="str">
        <f>IFERROR(INDEX(Parâmetros!$E$6:$E$11,MATCH($K421,Parâmetros!$A$6:$A$11,0)),"")</f>
        <v/>
      </c>
      <c r="N421" s="33" t="str">
        <f t="shared" si="37"/>
        <v/>
      </c>
      <c r="O421" s="33">
        <f>Parâmetros!$E$13</f>
        <v>0.8</v>
      </c>
      <c r="P421" s="32" t="str">
        <f>IF(OR($M421="",$F421&gt;Parâmetros!$E$14),"Não","Sim")</f>
        <v>Não</v>
      </c>
      <c r="Q421" s="32" t="str">
        <f t="shared" si="38"/>
        <v/>
      </c>
      <c r="R421" s="32" t="str">
        <f t="shared" si="39"/>
        <v/>
      </c>
      <c r="S421" s="30" t="str">
        <f t="shared" si="40"/>
        <v/>
      </c>
      <c r="T421" s="32" t="str">
        <f>IF($Q421&lt;&gt;"Sim","",IF($N421&gt;Parâmetros!$E$15,"Sim","Não"))</f>
        <v/>
      </c>
      <c r="U421" s="17" t="str">
        <f t="shared" si="41"/>
        <v>Folga</v>
      </c>
      <c r="V421" s="17" t="str">
        <f>IF($AC421&lt;&gt;"",IF($L421&gt;0,"ATENÇÃO · apontou em dia de "&amp;LOWER($AC421)&amp;" cadastrado","Exceção cadastrada · "&amp;$AC421)&amp;IF($AD421="",""," · "&amp;$AD421),IF($E421="Férias",IF($L421&gt;0,"ATENÇÃO · apontou estando de férias no cadastro","Férias no cadastro"),IF($Y421="Férias / afastamento","Afastamento · "&amp;($Z421+$AA421-1)&amp;" dias seguidos sem apontamento",IF($Y421="Folga trabalhada","ATENÇÃO · apontou em dia de folga da escala 5x2",IF($Y421="Folga",IF(AND($D421="5x2",OR(WEEKDAY($F421,2)=6,WEEKDAY($F421,2)=7)),"Folga de fim de semana da escala 5x2",IF(AND(OR($D421="6x1",$D421="FF 6x1"),WEEKDAY($F421,2)=6,FALSE()),"Folga de fim de semana · apontou no domingo anterior",IF(AND(OR($D421="6x1",$D421="FF 6x1"),WEEKDAY($F421,2)=7,AND($A421=$A420,$L420&gt;0)),"Folga de fim de semana · apontou no sábado",IF(AND(OR($D421="6x1",$D421="FF 6x1"),OR(WEEKDAY($F421,2)=6,WEEKDAY($F421,2)=7)),"Folga de fim de semana · sem apontamento no sábado nem no domingo","Folga prevista pelo ciclo")))),IF($Y421="Indeterminado (início da série)","Sem histórico anterior — informe o dia do ciclo no Cadastro",IF($Y421="Falta de registro",IF(OR(OR($D421="6x1",$D421="FF 6x1"),$D421="5x2"),"FALTA DE REGISTRO · dia útil da escala "&amp;$E421,"FALTA DE REGISTRO · dia "&amp;$W421&amp;" de "&amp;IFERROR(INDEX(Parâmetros!$B$39:$B$48,MATCH($E421,Parâmetros!$A$39:$A$48,0)),99)&amp;" do ciclo"),IF(OR($D421="6x1",$D421="FF 6x1"),IF(OR(AND(WEEKDAY($F421,2)=6,AND($A421=$A422,$L422&gt;0)),AND(WEEKDAY($F421,2)=7,AND($A421=$A420,$L420&gt;0))),"ATENÇÃO · apontou sábado e domingo no mesmo fim de semana",IF(OR(WEEKDAY($F421,2)=6,WEEKDAY($F421,2)=7),"Jornada de fim de semana do 6x1",IF(OR($H421&gt;=Parâmetros!$E$20,$H421&lt;Parâmetros!$E$19),"ATENÇÃO · 6x1 apontou fora do horário diurno","Jornada fixa do 6x1"))),IF($D421="5x2","Jornada fixa do 5x2",IF($D421="Folguista",IF($J421=$K421,"Evidência confirma sequência","DIVERGE · sequência "&amp;$J421&amp;" × evidência "&amp;$K421),IF($K421=$E421,"Evidência confirma cadastro","DIVERGE · cadastro "&amp;$E421&amp;" × evidência "&amp;$K421)))))))))))</f>
        <v>Folga de fim de semana · sem apontamento no sábado nem no domingo</v>
      </c>
      <c r="W421" s="34" t="str">
        <f>IF(OR(OR($D421="6x1",$D421="FF 6x1"),$D421="5x2"),"",IF($AB421&lt;&gt;$AB420,IF(IFERROR(INDEX(Cadastro!$F$5:$F$243,$AB421),"")="",IF($L421&gt;0,1,0),IF(IFERROR(INDEX(Cadastro!$F$5:$F$243,$AB421),"")&lt;=IFERROR(INDEX(Parâmetros!$B$39:$B$48,MATCH($E421,Parâmetros!$A$39:$A$48,0)),99),IFERROR(INDEX(Cadastro!$F$5:$F$243,$AB421),""),0)),IF($L421&gt;0,IF(N($X420)&gt;0,1,N($W420)+1),IF(AND($L421=0,OR(N($W420)&gt;=IFERROR(INDEX(Parâmetros!$B$39:$B$48,MATCH($E421,Parâmetros!$A$39:$A$48,0)),99),AND(N($X420)&gt;0,N($X420)&lt;IFERROR(INDEX(Parâmetros!$C$39:$C$48,MATCH($E421,Parâmetros!$A$39:$A$48,0)),0)))),0,N($W420)+1))))</f>
        <v/>
      </c>
      <c r="X421" s="34" t="str">
        <f>IF(OR(OR($D421="6x1",$D421="FF 6x1"),$D421="5x2"),"",IF($AB421&lt;&gt;$AB420,IF(IFERROR(INDEX(Cadastro!$F$5:$F$243,$AB421),"")="",0,IF(IFERROR(INDEX(Cadastro!$F$5:$F$243,$AB421),"")&gt;IFERROR(INDEX(Parâmetros!$B$39:$B$48,MATCH($E421,Parâmetros!$A$39:$A$48,0)),99),IFERROR(INDEX(Cadastro!$F$5:$F$243,$AB421),"")-IFERROR(INDEX(Parâmetros!$B$39:$B$48,MATCH($E421,Parâmetros!$A$39:$A$48,0)),99),0)),IF(AND($L421=0,OR(N($W420)&gt;=IFERROR(INDEX(Parâmetros!$B$39:$B$48,MATCH($E421,Parâmetros!$A$39:$A$48,0)),99),AND(N($X420)&gt;0,N($X420)&lt;IFERROR(INDEX(Parâmetros!$C$39:$C$48,MATCH($E421,Parâmetros!$A$39:$A$48,0)),0)))),N($X420)+1,0)))</f>
        <v/>
      </c>
      <c r="Y421" t="str">
        <f>IF($AC421&lt;&gt;"",IF($L421&gt;0,$AC421&amp;" · com apontamento",$AC421),IF($E421="Férias",IF($L421&gt;0,"Férias · com apontamento","Férias (cadastro)"),IF(($Z421+$AA421-1)&gt;Parâmetros!$E$16,"Férias / afastamento",IF(AND($D421="5x2",OR(WEEKDAY($F421,2)=6,WEEKDAY($F421,2)=7)),IF($L421&gt;0,"Folga trabalhada","Folga"),IF($L421&gt;0,"Trabalhado",IF(OR(OR($D421="6x1",$D421="FF 6x1"),$D421="5x2"),IF(AND(OR($D421="6x1",$D421="FF 6x1"),OR(WEEKDAY($F421,2)=6,WEEKDAY($F421,2)=7)),"Folga","Falta de registro"),IF(AND($AB421&lt;&gt;$AB420,IFERROR(INDEX(Cadastro!$F$5:$F$243,$AB421),"")=""),"Indeterminado (início da série)",IF($X421&gt;0,"Folga","Falta de registro"))))))))</f>
        <v>Folga</v>
      </c>
      <c r="Z421" s="34">
        <f>IF(OR($L421&gt;0,$F421&gt;Parâmetros!$E$14),0,IF($A421&lt;&gt;$A420,1,N($Z420)+1))</f>
        <v>0</v>
      </c>
      <c r="AA421" s="34">
        <f>IF(OR($L421&gt;0,$F421&gt;Parâmetros!$E$14),0,IF(OR($A421&lt;&gt;$A422,$F422&gt;Parâmetros!$E$14),1,N($AA422)+1))</f>
        <v>0</v>
      </c>
      <c r="AB421" s="31">
        <f>IFERROR(MATCH($A421&amp;"|"&amp;TEXT(_xlfn.MAXIFS(Cadastro!$E$5:$E$243,Cadastro!$A$5:$A$243,$A421,Cadastro!$E$5:$E$243,"&lt;="&amp;$F421),"yyyymmdd"),Cadastro!$I$5:$I$243,0),"")</f>
        <v>55</v>
      </c>
      <c r="AC421" t="str">
        <f>IFERROR(_xlfn.SINGLE(INDEX(Exceções!$D$5:$D$203,MATCH($A421&amp;"|"&amp;$F421,Exceções!$F$5:$F$203,0))),"")</f>
        <v/>
      </c>
      <c r="AD421" t="str">
        <f>IF($AC421="","",IFERROR(_xlfn.SINGLE(INDEX(Exceções!$E$5:$E$203,MATCH($A421&amp;"|"&amp;$F421,Exceções!$F$5:$F$203,0))),""))</f>
        <v/>
      </c>
    </row>
    <row r="422" spans="1:30" ht="15" hidden="1" customHeight="1" x14ac:dyDescent="0.25">
      <c r="A422" s="31">
        <v>56227</v>
      </c>
      <c r="B422" s="17" t="s">
        <v>37</v>
      </c>
      <c r="C422" s="17" t="str">
        <f>IFERROR(INDEX(Cadastro!$C$5:$C$243,$AB422),"NÃO INFORMADO")</f>
        <v>NÃO INFORMADO</v>
      </c>
      <c r="D422" s="17" t="str">
        <f>IFERROR(INDEX(Cadastro!$D$5:$D$243,$AB422),"")</f>
        <v>Férias</v>
      </c>
      <c r="E422" s="17" t="str">
        <f>IFERROR(INDEX(Cadastro!$G$5:$G$243,$AB422),"")</f>
        <v>Férias</v>
      </c>
      <c r="F422" s="29">
        <v>46300</v>
      </c>
      <c r="G422" s="32" t="str">
        <f t="shared" si="36"/>
        <v>seg</v>
      </c>
      <c r="H422" s="31" t="str">
        <f>IF($L422=0,"",_xlfn.MINIFS(Dados!$Q:$Q,Dados!$A:$A,$A422,Dados!$S:$S,$F422))</f>
        <v/>
      </c>
      <c r="I422" s="31" t="str">
        <f>IF($H422="","",_xlfn.MAXIFS(Dados!$R:$R,Dados!$A:$A,$A422,Dados!$S:$S,$F422))</f>
        <v/>
      </c>
      <c r="J422" s="32" t="str">
        <f>IF($D422&lt;&gt;"Folguista","",IFERROR(INDEX(Parâmetros!$D$52:$G$52,1,MIN(4,MAX(1,$W422))),""))</f>
        <v/>
      </c>
      <c r="K422" s="32" t="str">
        <f>IF(OR($AC422&lt;&gt;"",$Y422="Folga",$Y422="Folga trabalhada",$Y422="Férias (cadastro)",$Y422="Férias / afastamento",$Y422="Indeterminado (início da série)"),"",IF(OR($D422="6x1",$D422="FF 6x1"),IF(OR(WEEKDAY($F422,2)=6,WEEKDAY($F422,2)=7),"6x1 sáb/dom","6x1"),IF($D422="5x2","5x2",IF($H422="",IF($D422="Folguista",$J422,$E422),IF(OR($H422&gt;=Parâmetros!$E$18,$H422&lt;Parâmetros!$E$19),"C",IF($H422&lt;Parâmetros!$E$20,"A","B"))))))</f>
        <v/>
      </c>
      <c r="L422" s="30">
        <f>SUMIFS(Dados!$E:$E,Dados!$A:$A,$A422,Dados!$S:$S,$F422)</f>
        <v>0</v>
      </c>
      <c r="M422" s="30" t="str">
        <f>IFERROR(INDEX(Parâmetros!$E$6:$E$11,MATCH($K422,Parâmetros!$A$6:$A$11,0)),"")</f>
        <v/>
      </c>
      <c r="N422" s="33" t="str">
        <f t="shared" si="37"/>
        <v/>
      </c>
      <c r="O422" s="33">
        <f>Parâmetros!$E$13</f>
        <v>0.8</v>
      </c>
      <c r="P422" s="32" t="str">
        <f>IF(OR($M422="",$F422&gt;Parâmetros!$E$14),"Não","Sim")</f>
        <v>Não</v>
      </c>
      <c r="Q422" s="32" t="str">
        <f t="shared" si="38"/>
        <v/>
      </c>
      <c r="R422" s="32" t="str">
        <f t="shared" si="39"/>
        <v/>
      </c>
      <c r="S422" s="30" t="str">
        <f t="shared" si="40"/>
        <v/>
      </c>
      <c r="T422" s="32" t="str">
        <f>IF($Q422&lt;&gt;"Sim","",IF($N422&gt;Parâmetros!$E$15,"Sim","Não"))</f>
        <v/>
      </c>
      <c r="U422" s="17" t="str">
        <f t="shared" si="41"/>
        <v>Férias / afastamento</v>
      </c>
      <c r="V422" s="17" t="str">
        <f>IF($AC422&lt;&gt;"",IF($L422&gt;0,"ATENÇÃO · apontou em dia de "&amp;LOWER($AC422)&amp;" cadastrado","Exceção cadastrada · "&amp;$AC422)&amp;IF($AD422="",""," · "&amp;$AD422),IF($E422="Férias",IF($L422&gt;0,"ATENÇÃO · apontou estando de férias no cadastro","Férias no cadastro"),IF($Y422="Férias / afastamento","Afastamento · "&amp;($Z422+$AA422-1)&amp;" dias seguidos sem apontamento",IF($Y422="Folga trabalhada","ATENÇÃO · apontou em dia de folga da escala 5x2",IF($Y422="Folga",IF(AND($D422="5x2",OR(WEEKDAY($F422,2)=6,WEEKDAY($F422,2)=7)),"Folga de fim de semana da escala 5x2",IF(AND(OR($D422="6x1",$D422="FF 6x1"),WEEKDAY($F422,2)=6,FALSE()),"Folga de fim de semana · apontou no domingo anterior",IF(AND(OR($D422="6x1",$D422="FF 6x1"),WEEKDAY($F422,2)=7,AND($A422=$A421,$L421&gt;0)),"Folga de fim de semana · apontou no sábado",IF(AND(OR($D422="6x1",$D422="FF 6x1"),OR(WEEKDAY($F422,2)=6,WEEKDAY($F422,2)=7)),"Folga de fim de semana · sem apontamento no sábado nem no domingo","Folga prevista pelo ciclo")))),IF($Y422="Indeterminado (início da série)","Sem histórico anterior — informe o dia do ciclo no Cadastro",IF($Y422="Falta de registro",IF(OR(OR($D422="6x1",$D422="FF 6x1"),$D422="5x2"),"FALTA DE REGISTRO · dia útil da escala "&amp;$E422,"FALTA DE REGISTRO · dia "&amp;$W422&amp;" de "&amp;IFERROR(INDEX(Parâmetros!$B$39:$B$48,MATCH($E422,Parâmetros!$A$39:$A$48,0)),99)&amp;" do ciclo"),IF(OR($D422="6x1",$D422="FF 6x1"),IF(OR(AND(WEEKDAY($F422,2)=6,AND($A422=$A423,$L423&gt;0)),AND(WEEKDAY($F422,2)=7,AND($A422=$A421,$L421&gt;0))),"ATENÇÃO · apontou sábado e domingo no mesmo fim de semana",IF(OR(WEEKDAY($F422,2)=6,WEEKDAY($F422,2)=7),"Jornada de fim de semana do 6x1",IF(OR($H422&gt;=Parâmetros!$E$20,$H422&lt;Parâmetros!$E$19),"ATENÇÃO · 6x1 apontou fora do horário diurno","Jornada fixa do 6x1"))),IF($D422="5x2","Jornada fixa do 5x2",IF($D422="Folguista",IF($J422=$K422,"Evidência confirma sequência","DIVERGE · sequência "&amp;$J422&amp;" × evidência "&amp;$K422),IF($K422=$E422,"Evidência confirma cadastro","DIVERGE · cadastro "&amp;$E422&amp;" × evidência "&amp;$K422)))))))))))</f>
        <v>Férias no cadastro</v>
      </c>
      <c r="W422" s="34">
        <f>IF(OR(OR($D422="6x1",$D422="FF 6x1"),$D422="5x2"),"",IF($AB422&lt;&gt;$AB421,IF(IFERROR(INDEX(Cadastro!$F$5:$F$243,$AB422),"")="",IF($L422&gt;0,1,0),IF(IFERROR(INDEX(Cadastro!$F$5:$F$243,$AB422),"")&lt;=IFERROR(INDEX(Parâmetros!$B$39:$B$48,MATCH($E422,Parâmetros!$A$39:$A$48,0)),99),IFERROR(INDEX(Cadastro!$F$5:$F$243,$AB422),""),0)),IF($L422&gt;0,IF(N($X421)&gt;0,1,N($W421)+1),IF(AND($L422=0,OR(N($W421)&gt;=IFERROR(INDEX(Parâmetros!$B$39:$B$48,MATCH($E422,Parâmetros!$A$39:$A$48,0)),99),AND(N($X421)&gt;0,N($X421)&lt;IFERROR(INDEX(Parâmetros!$C$39:$C$48,MATCH($E422,Parâmetros!$A$39:$A$48,0)),0)))),0,N($W421)+1))))</f>
        <v>0</v>
      </c>
      <c r="X422" s="34">
        <f>IF(OR(OR($D422="6x1",$D422="FF 6x1"),$D422="5x2"),"",IF($AB422&lt;&gt;$AB421,IF(IFERROR(INDEX(Cadastro!$F$5:$F$243,$AB422),"")="",0,IF(IFERROR(INDEX(Cadastro!$F$5:$F$243,$AB422),"")&gt;IFERROR(INDEX(Parâmetros!$B$39:$B$48,MATCH($E422,Parâmetros!$A$39:$A$48,0)),99),IFERROR(INDEX(Cadastro!$F$5:$F$243,$AB422),"")-IFERROR(INDEX(Parâmetros!$B$39:$B$48,MATCH($E422,Parâmetros!$A$39:$A$48,0)),99),0)),IF(AND($L422=0,OR(N($W421)&gt;=IFERROR(INDEX(Parâmetros!$B$39:$B$48,MATCH($E422,Parâmetros!$A$39:$A$48,0)),99),AND(N($X421)&gt;0,N($X421)&lt;IFERROR(INDEX(Parâmetros!$C$39:$C$48,MATCH($E422,Parâmetros!$A$39:$A$48,0)),0)))),N($X421)+1,0)))</f>
        <v>0</v>
      </c>
      <c r="Y422" t="str">
        <f>IF($AC422&lt;&gt;"",IF($L422&gt;0,$AC422&amp;" · com apontamento",$AC422),IF($E422="Férias",IF($L422&gt;0,"Férias · com apontamento","Férias (cadastro)"),IF(($Z422+$AA422-1)&gt;Parâmetros!$E$16,"Férias / afastamento",IF(AND($D422="5x2",OR(WEEKDAY($F422,2)=6,WEEKDAY($F422,2)=7)),IF($L422&gt;0,"Folga trabalhada","Folga"),IF($L422&gt;0,"Trabalhado",IF(OR(OR($D422="6x1",$D422="FF 6x1"),$D422="5x2"),IF(AND(OR($D422="6x1",$D422="FF 6x1"),OR(WEEKDAY($F422,2)=6,WEEKDAY($F422,2)=7)),"Folga","Falta de registro"),IF(AND($AB422&lt;&gt;$AB421,IFERROR(INDEX(Cadastro!$F$5:$F$243,$AB422),"")=""),"Indeterminado (início da série)",IF($X422&gt;0,"Folga","Falta de registro"))))))))</f>
        <v>Férias (cadastro)</v>
      </c>
      <c r="Z422" s="34">
        <f>IF(OR($L422&gt;0,$F422&gt;Parâmetros!$E$14),0,IF($A422&lt;&gt;$A421,1,N($Z421)+1))</f>
        <v>1</v>
      </c>
      <c r="AA422" s="34">
        <f>IF(OR($L422&gt;0,$F422&gt;Parâmetros!$E$14),0,IF(OR($A422&lt;&gt;$A423,$F423&gt;Parâmetros!$E$14),1,N($AA423)+1))</f>
        <v>19</v>
      </c>
      <c r="AB422" s="31">
        <f>IFERROR(MATCH($A422&amp;"|"&amp;TEXT(_xlfn.MAXIFS(Cadastro!$E$5:$E$243,Cadastro!$A$5:$A$243,$A422,Cadastro!$E$5:$E$243,"&lt;="&amp;$F422),"yyyymmdd"),Cadastro!$I$5:$I$243,0),"")</f>
        <v>59</v>
      </c>
      <c r="AC422" t="str">
        <f>IFERROR(_xlfn.SINGLE(INDEX(Exceções!$D$5:$D$203,MATCH($A422&amp;"|"&amp;$F422,Exceções!$F$5:$F$203,0))),"")</f>
        <v/>
      </c>
      <c r="AD422" t="str">
        <f>IF($AC422="","",IFERROR(_xlfn.SINGLE(INDEX(Exceções!$E$5:$E$203,MATCH($A422&amp;"|"&amp;$F422,Exceções!$F$5:$F$203,0))),""))</f>
        <v/>
      </c>
    </row>
    <row r="423" spans="1:30" ht="15" hidden="1" customHeight="1" x14ac:dyDescent="0.25">
      <c r="A423" s="31">
        <v>56227</v>
      </c>
      <c r="B423" s="17" t="s">
        <v>37</v>
      </c>
      <c r="C423" s="17" t="str">
        <f>IFERROR(INDEX(Cadastro!$C$5:$C$243,$AB423),"NÃO INFORMADO")</f>
        <v>NÃO INFORMADO</v>
      </c>
      <c r="D423" s="17" t="str">
        <f>IFERROR(INDEX(Cadastro!$D$5:$D$243,$AB423),"")</f>
        <v>Férias</v>
      </c>
      <c r="E423" s="17" t="str">
        <f>IFERROR(INDEX(Cadastro!$G$5:$G$243,$AB423),"")</f>
        <v>Férias</v>
      </c>
      <c r="F423" s="29">
        <v>46301</v>
      </c>
      <c r="G423" s="32" t="str">
        <f t="shared" si="36"/>
        <v>ter</v>
      </c>
      <c r="H423" s="31" t="str">
        <f>IF($L423=0,"",_xlfn.MINIFS(Dados!$Q:$Q,Dados!$A:$A,$A423,Dados!$S:$S,$F423))</f>
        <v/>
      </c>
      <c r="I423" s="31" t="str">
        <f>IF($H423="","",_xlfn.MAXIFS(Dados!$R:$R,Dados!$A:$A,$A423,Dados!$S:$S,$F423))</f>
        <v/>
      </c>
      <c r="J423" s="32" t="str">
        <f>IF($D423&lt;&gt;"Folguista","",IFERROR(INDEX(Parâmetros!$D$52:$G$52,1,MIN(4,MAX(1,$W423))),""))</f>
        <v/>
      </c>
      <c r="K423" s="32" t="str">
        <f>IF(OR($AC423&lt;&gt;"",$Y423="Folga",$Y423="Folga trabalhada",$Y423="Férias (cadastro)",$Y423="Férias / afastamento",$Y423="Indeterminado (início da série)"),"",IF(OR($D423="6x1",$D423="FF 6x1"),IF(OR(WEEKDAY($F423,2)=6,WEEKDAY($F423,2)=7),"6x1 sáb/dom","6x1"),IF($D423="5x2","5x2",IF($H423="",IF($D423="Folguista",$J423,$E423),IF(OR($H423&gt;=Parâmetros!$E$18,$H423&lt;Parâmetros!$E$19),"C",IF($H423&lt;Parâmetros!$E$20,"A","B"))))))</f>
        <v/>
      </c>
      <c r="L423" s="30">
        <f>SUMIFS(Dados!$E:$E,Dados!$A:$A,$A423,Dados!$S:$S,$F423)</f>
        <v>0</v>
      </c>
      <c r="M423" s="30" t="str">
        <f>IFERROR(INDEX(Parâmetros!$E$6:$E$11,MATCH($K423,Parâmetros!$A$6:$A$11,0)),"")</f>
        <v/>
      </c>
      <c r="N423" s="33" t="str">
        <f t="shared" si="37"/>
        <v/>
      </c>
      <c r="O423" s="33">
        <f>Parâmetros!$E$13</f>
        <v>0.8</v>
      </c>
      <c r="P423" s="32" t="str">
        <f>IF(OR($M423="",$F423&gt;Parâmetros!$E$14),"Não","Sim")</f>
        <v>Não</v>
      </c>
      <c r="Q423" s="32" t="str">
        <f t="shared" si="38"/>
        <v/>
      </c>
      <c r="R423" s="32" t="str">
        <f t="shared" si="39"/>
        <v/>
      </c>
      <c r="S423" s="30" t="str">
        <f t="shared" si="40"/>
        <v/>
      </c>
      <c r="T423" s="32" t="str">
        <f>IF($Q423&lt;&gt;"Sim","",IF($N423&gt;Parâmetros!$E$15,"Sim","Não"))</f>
        <v/>
      </c>
      <c r="U423" s="17" t="str">
        <f t="shared" si="41"/>
        <v>Férias / afastamento</v>
      </c>
      <c r="V423" s="17" t="str">
        <f>IF($AC423&lt;&gt;"",IF($L423&gt;0,"ATENÇÃO · apontou em dia de "&amp;LOWER($AC423)&amp;" cadastrado","Exceção cadastrada · "&amp;$AC423)&amp;IF($AD423="",""," · "&amp;$AD423),IF($E423="Férias",IF($L423&gt;0,"ATENÇÃO · apontou estando de férias no cadastro","Férias no cadastro"),IF($Y423="Férias / afastamento","Afastamento · "&amp;($Z423+$AA423-1)&amp;" dias seguidos sem apontamento",IF($Y423="Folga trabalhada","ATENÇÃO · apontou em dia de folga da escala 5x2",IF($Y423="Folga",IF(AND($D423="5x2",OR(WEEKDAY($F423,2)=6,WEEKDAY($F423,2)=7)),"Folga de fim de semana da escala 5x2",IF(AND(OR($D423="6x1",$D423="FF 6x1"),WEEKDAY($F423,2)=6,FALSE()),"Folga de fim de semana · apontou no domingo anterior",IF(AND(OR($D423="6x1",$D423="FF 6x1"),WEEKDAY($F423,2)=7,AND($A423=$A422,$L422&gt;0)),"Folga de fim de semana · apontou no sábado",IF(AND(OR($D423="6x1",$D423="FF 6x1"),OR(WEEKDAY($F423,2)=6,WEEKDAY($F423,2)=7)),"Folga de fim de semana · sem apontamento no sábado nem no domingo","Folga prevista pelo ciclo")))),IF($Y423="Indeterminado (início da série)","Sem histórico anterior — informe o dia do ciclo no Cadastro",IF($Y423="Falta de registro",IF(OR(OR($D423="6x1",$D423="FF 6x1"),$D423="5x2"),"FALTA DE REGISTRO · dia útil da escala "&amp;$E423,"FALTA DE REGISTRO · dia "&amp;$W423&amp;" de "&amp;IFERROR(INDEX(Parâmetros!$B$39:$B$48,MATCH($E423,Parâmetros!$A$39:$A$48,0)),99)&amp;" do ciclo"),IF(OR($D423="6x1",$D423="FF 6x1"),IF(OR(AND(WEEKDAY($F423,2)=6,AND($A423=$A424,$L424&gt;0)),AND(WEEKDAY($F423,2)=7,AND($A423=$A422,$L422&gt;0))),"ATENÇÃO · apontou sábado e domingo no mesmo fim de semana",IF(OR(WEEKDAY($F423,2)=6,WEEKDAY($F423,2)=7),"Jornada de fim de semana do 6x1",IF(OR($H423&gt;=Parâmetros!$E$20,$H423&lt;Parâmetros!$E$19),"ATENÇÃO · 6x1 apontou fora do horário diurno","Jornada fixa do 6x1"))),IF($D423="5x2","Jornada fixa do 5x2",IF($D423="Folguista",IF($J423=$K423,"Evidência confirma sequência","DIVERGE · sequência "&amp;$J423&amp;" × evidência "&amp;$K423),IF($K423=$E423,"Evidência confirma cadastro","DIVERGE · cadastro "&amp;$E423&amp;" × evidência "&amp;$K423)))))))))))</f>
        <v>Férias no cadastro</v>
      </c>
      <c r="W423" s="34">
        <f>IF(OR(OR($D423="6x1",$D423="FF 6x1"),$D423="5x2"),"",IF($AB423&lt;&gt;$AB422,IF(IFERROR(INDEX(Cadastro!$F$5:$F$243,$AB423),"")="",IF($L423&gt;0,1,0),IF(IFERROR(INDEX(Cadastro!$F$5:$F$243,$AB423),"")&lt;=IFERROR(INDEX(Parâmetros!$B$39:$B$48,MATCH($E423,Parâmetros!$A$39:$A$48,0)),99),IFERROR(INDEX(Cadastro!$F$5:$F$243,$AB423),""),0)),IF($L423&gt;0,IF(N($X422)&gt;0,1,N($W422)+1),IF(AND($L423=0,OR(N($W422)&gt;=IFERROR(INDEX(Parâmetros!$B$39:$B$48,MATCH($E423,Parâmetros!$A$39:$A$48,0)),99),AND(N($X422)&gt;0,N($X422)&lt;IFERROR(INDEX(Parâmetros!$C$39:$C$48,MATCH($E423,Parâmetros!$A$39:$A$48,0)),0)))),0,N($W422)+1))))</f>
        <v>1</v>
      </c>
      <c r="X423" s="34">
        <f>IF(OR(OR($D423="6x1",$D423="FF 6x1"),$D423="5x2"),"",IF($AB423&lt;&gt;$AB422,IF(IFERROR(INDEX(Cadastro!$F$5:$F$243,$AB423),"")="",0,IF(IFERROR(INDEX(Cadastro!$F$5:$F$243,$AB423),"")&gt;IFERROR(INDEX(Parâmetros!$B$39:$B$48,MATCH($E423,Parâmetros!$A$39:$A$48,0)),99),IFERROR(INDEX(Cadastro!$F$5:$F$243,$AB423),"")-IFERROR(INDEX(Parâmetros!$B$39:$B$48,MATCH($E423,Parâmetros!$A$39:$A$48,0)),99),0)),IF(AND($L423=0,OR(N($W422)&gt;=IFERROR(INDEX(Parâmetros!$B$39:$B$48,MATCH($E423,Parâmetros!$A$39:$A$48,0)),99),AND(N($X422)&gt;0,N($X422)&lt;IFERROR(INDEX(Parâmetros!$C$39:$C$48,MATCH($E423,Parâmetros!$A$39:$A$48,0)),0)))),N($X422)+1,0)))</f>
        <v>0</v>
      </c>
      <c r="Y423" t="str">
        <f>IF($AC423&lt;&gt;"",IF($L423&gt;0,$AC423&amp;" · com apontamento",$AC423),IF($E423="Férias",IF($L423&gt;0,"Férias · com apontamento","Férias (cadastro)"),IF(($Z423+$AA423-1)&gt;Parâmetros!$E$16,"Férias / afastamento",IF(AND($D423="5x2",OR(WEEKDAY($F423,2)=6,WEEKDAY($F423,2)=7)),IF($L423&gt;0,"Folga trabalhada","Folga"),IF($L423&gt;0,"Trabalhado",IF(OR(OR($D423="6x1",$D423="FF 6x1"),$D423="5x2"),IF(AND(OR($D423="6x1",$D423="FF 6x1"),OR(WEEKDAY($F423,2)=6,WEEKDAY($F423,2)=7)),"Folga","Falta de registro"),IF(AND($AB423&lt;&gt;$AB422,IFERROR(INDEX(Cadastro!$F$5:$F$243,$AB423),"")=""),"Indeterminado (início da série)",IF($X423&gt;0,"Folga","Falta de registro"))))))))</f>
        <v>Férias (cadastro)</v>
      </c>
      <c r="Z423" s="34">
        <f>IF(OR($L423&gt;0,$F423&gt;Parâmetros!$E$14),0,IF($A423&lt;&gt;$A422,1,N($Z422)+1))</f>
        <v>2</v>
      </c>
      <c r="AA423" s="34">
        <f>IF(OR($L423&gt;0,$F423&gt;Parâmetros!$E$14),0,IF(OR($A423&lt;&gt;$A424,$F424&gt;Parâmetros!$E$14),1,N($AA424)+1))</f>
        <v>18</v>
      </c>
      <c r="AB423" s="31">
        <f>IFERROR(MATCH($A423&amp;"|"&amp;TEXT(_xlfn.MAXIFS(Cadastro!$E$5:$E$243,Cadastro!$A$5:$A$243,$A423,Cadastro!$E$5:$E$243,"&lt;="&amp;$F423),"yyyymmdd"),Cadastro!$I$5:$I$243,0),"")</f>
        <v>59</v>
      </c>
      <c r="AC423" t="str">
        <f>IFERROR(_xlfn.SINGLE(INDEX(Exceções!$D$5:$D$203,MATCH($A423&amp;"|"&amp;$F423,Exceções!$F$5:$F$203,0))),"")</f>
        <v/>
      </c>
      <c r="AD423" t="str">
        <f>IF($AC423="","",IFERROR(_xlfn.SINGLE(INDEX(Exceções!$E$5:$E$203,MATCH($A423&amp;"|"&amp;$F423,Exceções!$F$5:$F$203,0))),""))</f>
        <v/>
      </c>
    </row>
    <row r="424" spans="1:30" ht="15" hidden="1" customHeight="1" x14ac:dyDescent="0.25">
      <c r="A424" s="31">
        <v>56227</v>
      </c>
      <c r="B424" s="17" t="s">
        <v>37</v>
      </c>
      <c r="C424" s="17" t="str">
        <f>IFERROR(INDEX(Cadastro!$C$5:$C$243,$AB424),"NÃO INFORMADO")</f>
        <v>NÃO INFORMADO</v>
      </c>
      <c r="D424" s="17" t="str">
        <f>IFERROR(INDEX(Cadastro!$D$5:$D$243,$AB424),"")</f>
        <v>Férias</v>
      </c>
      <c r="E424" s="17" t="str">
        <f>IFERROR(INDEX(Cadastro!$G$5:$G$243,$AB424),"")</f>
        <v>Férias</v>
      </c>
      <c r="F424" s="29">
        <v>46302</v>
      </c>
      <c r="G424" s="32" t="str">
        <f t="shared" si="36"/>
        <v>qua</v>
      </c>
      <c r="H424" s="31" t="str">
        <f>IF($L424=0,"",_xlfn.MINIFS(Dados!$Q:$Q,Dados!$A:$A,$A424,Dados!$S:$S,$F424))</f>
        <v/>
      </c>
      <c r="I424" s="31" t="str">
        <f>IF($H424="","",_xlfn.MAXIFS(Dados!$R:$R,Dados!$A:$A,$A424,Dados!$S:$S,$F424))</f>
        <v/>
      </c>
      <c r="J424" s="32" t="str">
        <f>IF($D424&lt;&gt;"Folguista","",IFERROR(INDEX(Parâmetros!$D$52:$G$52,1,MIN(4,MAX(1,$W424))),""))</f>
        <v/>
      </c>
      <c r="K424" s="32" t="str">
        <f>IF(OR($AC424&lt;&gt;"",$Y424="Folga",$Y424="Folga trabalhada",$Y424="Férias (cadastro)",$Y424="Férias / afastamento",$Y424="Indeterminado (início da série)"),"",IF(OR($D424="6x1",$D424="FF 6x1"),IF(OR(WEEKDAY($F424,2)=6,WEEKDAY($F424,2)=7),"6x1 sáb/dom","6x1"),IF($D424="5x2","5x2",IF($H424="",IF($D424="Folguista",$J424,$E424),IF(OR($H424&gt;=Parâmetros!$E$18,$H424&lt;Parâmetros!$E$19),"C",IF($H424&lt;Parâmetros!$E$20,"A","B"))))))</f>
        <v/>
      </c>
      <c r="L424" s="30">
        <f>SUMIFS(Dados!$E:$E,Dados!$A:$A,$A424,Dados!$S:$S,$F424)</f>
        <v>0</v>
      </c>
      <c r="M424" s="30" t="str">
        <f>IFERROR(INDEX(Parâmetros!$E$6:$E$11,MATCH($K424,Parâmetros!$A$6:$A$11,0)),"")</f>
        <v/>
      </c>
      <c r="N424" s="33" t="str">
        <f t="shared" si="37"/>
        <v/>
      </c>
      <c r="O424" s="33">
        <f>Parâmetros!$E$13</f>
        <v>0.8</v>
      </c>
      <c r="P424" s="32" t="str">
        <f>IF(OR($M424="",$F424&gt;Parâmetros!$E$14),"Não","Sim")</f>
        <v>Não</v>
      </c>
      <c r="Q424" s="32" t="str">
        <f t="shared" si="38"/>
        <v/>
      </c>
      <c r="R424" s="32" t="str">
        <f t="shared" si="39"/>
        <v/>
      </c>
      <c r="S424" s="30" t="str">
        <f t="shared" si="40"/>
        <v/>
      </c>
      <c r="T424" s="32" t="str">
        <f>IF($Q424&lt;&gt;"Sim","",IF($N424&gt;Parâmetros!$E$15,"Sim","Não"))</f>
        <v/>
      </c>
      <c r="U424" s="17" t="str">
        <f t="shared" si="41"/>
        <v>Férias / afastamento</v>
      </c>
      <c r="V424" s="17" t="str">
        <f>IF($AC424&lt;&gt;"",IF($L424&gt;0,"ATENÇÃO · apontou em dia de "&amp;LOWER($AC424)&amp;" cadastrado","Exceção cadastrada · "&amp;$AC424)&amp;IF($AD424="",""," · "&amp;$AD424),IF($E424="Férias",IF($L424&gt;0,"ATENÇÃO · apontou estando de férias no cadastro","Férias no cadastro"),IF($Y424="Férias / afastamento","Afastamento · "&amp;($Z424+$AA424-1)&amp;" dias seguidos sem apontamento",IF($Y424="Folga trabalhada","ATENÇÃO · apontou em dia de folga da escala 5x2",IF($Y424="Folga",IF(AND($D424="5x2",OR(WEEKDAY($F424,2)=6,WEEKDAY($F424,2)=7)),"Folga de fim de semana da escala 5x2",IF(AND(OR($D424="6x1",$D424="FF 6x1"),WEEKDAY($F424,2)=6,FALSE()),"Folga de fim de semana · apontou no domingo anterior",IF(AND(OR($D424="6x1",$D424="FF 6x1"),WEEKDAY($F424,2)=7,AND($A424=$A423,$L423&gt;0)),"Folga de fim de semana · apontou no sábado",IF(AND(OR($D424="6x1",$D424="FF 6x1"),OR(WEEKDAY($F424,2)=6,WEEKDAY($F424,2)=7)),"Folga de fim de semana · sem apontamento no sábado nem no domingo","Folga prevista pelo ciclo")))),IF($Y424="Indeterminado (início da série)","Sem histórico anterior — informe o dia do ciclo no Cadastro",IF($Y424="Falta de registro",IF(OR(OR($D424="6x1",$D424="FF 6x1"),$D424="5x2"),"FALTA DE REGISTRO · dia útil da escala "&amp;$E424,"FALTA DE REGISTRO · dia "&amp;$W424&amp;" de "&amp;IFERROR(INDEX(Parâmetros!$B$39:$B$48,MATCH($E424,Parâmetros!$A$39:$A$48,0)),99)&amp;" do ciclo"),IF(OR($D424="6x1",$D424="FF 6x1"),IF(OR(AND(WEEKDAY($F424,2)=6,AND($A424=$A425,$L425&gt;0)),AND(WEEKDAY($F424,2)=7,AND($A424=$A423,$L423&gt;0))),"ATENÇÃO · apontou sábado e domingo no mesmo fim de semana",IF(OR(WEEKDAY($F424,2)=6,WEEKDAY($F424,2)=7),"Jornada de fim de semana do 6x1",IF(OR($H424&gt;=Parâmetros!$E$20,$H424&lt;Parâmetros!$E$19),"ATENÇÃO · 6x1 apontou fora do horário diurno","Jornada fixa do 6x1"))),IF($D424="5x2","Jornada fixa do 5x2",IF($D424="Folguista",IF($J424=$K424,"Evidência confirma sequência","DIVERGE · sequência "&amp;$J424&amp;" × evidência "&amp;$K424),IF($K424=$E424,"Evidência confirma cadastro","DIVERGE · cadastro "&amp;$E424&amp;" × evidência "&amp;$K424)))))))))))</f>
        <v>Férias no cadastro</v>
      </c>
      <c r="W424" s="34">
        <f>IF(OR(OR($D424="6x1",$D424="FF 6x1"),$D424="5x2"),"",IF($AB424&lt;&gt;$AB423,IF(IFERROR(INDEX(Cadastro!$F$5:$F$243,$AB424),"")="",IF($L424&gt;0,1,0),IF(IFERROR(INDEX(Cadastro!$F$5:$F$243,$AB424),"")&lt;=IFERROR(INDEX(Parâmetros!$B$39:$B$48,MATCH($E424,Parâmetros!$A$39:$A$48,0)),99),IFERROR(INDEX(Cadastro!$F$5:$F$243,$AB424),""),0)),IF($L424&gt;0,IF(N($X423)&gt;0,1,N($W423)+1),IF(AND($L424=0,OR(N($W423)&gt;=IFERROR(INDEX(Parâmetros!$B$39:$B$48,MATCH($E424,Parâmetros!$A$39:$A$48,0)),99),AND(N($X423)&gt;0,N($X423)&lt;IFERROR(INDEX(Parâmetros!$C$39:$C$48,MATCH($E424,Parâmetros!$A$39:$A$48,0)),0)))),0,N($W423)+1))))</f>
        <v>2</v>
      </c>
      <c r="X424" s="34">
        <f>IF(OR(OR($D424="6x1",$D424="FF 6x1"),$D424="5x2"),"",IF($AB424&lt;&gt;$AB423,IF(IFERROR(INDEX(Cadastro!$F$5:$F$243,$AB424),"")="",0,IF(IFERROR(INDEX(Cadastro!$F$5:$F$243,$AB424),"")&gt;IFERROR(INDEX(Parâmetros!$B$39:$B$48,MATCH($E424,Parâmetros!$A$39:$A$48,0)),99),IFERROR(INDEX(Cadastro!$F$5:$F$243,$AB424),"")-IFERROR(INDEX(Parâmetros!$B$39:$B$48,MATCH($E424,Parâmetros!$A$39:$A$48,0)),99),0)),IF(AND($L424=0,OR(N($W423)&gt;=IFERROR(INDEX(Parâmetros!$B$39:$B$48,MATCH($E424,Parâmetros!$A$39:$A$48,0)),99),AND(N($X423)&gt;0,N($X423)&lt;IFERROR(INDEX(Parâmetros!$C$39:$C$48,MATCH($E424,Parâmetros!$A$39:$A$48,0)),0)))),N($X423)+1,0)))</f>
        <v>0</v>
      </c>
      <c r="Y424" t="str">
        <f>IF($AC424&lt;&gt;"",IF($L424&gt;0,$AC424&amp;" · com apontamento",$AC424),IF($E424="Férias",IF($L424&gt;0,"Férias · com apontamento","Férias (cadastro)"),IF(($Z424+$AA424-1)&gt;Parâmetros!$E$16,"Férias / afastamento",IF(AND($D424="5x2",OR(WEEKDAY($F424,2)=6,WEEKDAY($F424,2)=7)),IF($L424&gt;0,"Folga trabalhada","Folga"),IF($L424&gt;0,"Trabalhado",IF(OR(OR($D424="6x1",$D424="FF 6x1"),$D424="5x2"),IF(AND(OR($D424="6x1",$D424="FF 6x1"),OR(WEEKDAY($F424,2)=6,WEEKDAY($F424,2)=7)),"Folga","Falta de registro"),IF(AND($AB424&lt;&gt;$AB423,IFERROR(INDEX(Cadastro!$F$5:$F$243,$AB424),"")=""),"Indeterminado (início da série)",IF($X424&gt;0,"Folga","Falta de registro"))))))))</f>
        <v>Férias (cadastro)</v>
      </c>
      <c r="Z424" s="34">
        <f>IF(OR($L424&gt;0,$F424&gt;Parâmetros!$E$14),0,IF($A424&lt;&gt;$A423,1,N($Z423)+1))</f>
        <v>3</v>
      </c>
      <c r="AA424" s="34">
        <f>IF(OR($L424&gt;0,$F424&gt;Parâmetros!$E$14),0,IF(OR($A424&lt;&gt;$A425,$F425&gt;Parâmetros!$E$14),1,N($AA425)+1))</f>
        <v>17</v>
      </c>
      <c r="AB424" s="31">
        <f>IFERROR(MATCH($A424&amp;"|"&amp;TEXT(_xlfn.MAXIFS(Cadastro!$E$5:$E$243,Cadastro!$A$5:$A$243,$A424,Cadastro!$E$5:$E$243,"&lt;="&amp;$F424),"yyyymmdd"),Cadastro!$I$5:$I$243,0),"")</f>
        <v>59</v>
      </c>
      <c r="AC424" t="str">
        <f>IFERROR(_xlfn.SINGLE(INDEX(Exceções!$D$5:$D$203,MATCH($A424&amp;"|"&amp;$F424,Exceções!$F$5:$F$203,0))),"")</f>
        <v/>
      </c>
      <c r="AD424" t="str">
        <f>IF($AC424="","",IFERROR(_xlfn.SINGLE(INDEX(Exceções!$E$5:$E$203,MATCH($A424&amp;"|"&amp;$F424,Exceções!$F$5:$F$203,0))),""))</f>
        <v/>
      </c>
    </row>
    <row r="425" spans="1:30" ht="15" hidden="1" customHeight="1" x14ac:dyDescent="0.25">
      <c r="A425" s="31">
        <v>56227</v>
      </c>
      <c r="B425" s="17" t="s">
        <v>37</v>
      </c>
      <c r="C425" s="17" t="str">
        <f>IFERROR(INDEX(Cadastro!$C$5:$C$243,$AB425),"NÃO INFORMADO")</f>
        <v>NÃO INFORMADO</v>
      </c>
      <c r="D425" s="17" t="str">
        <f>IFERROR(INDEX(Cadastro!$D$5:$D$243,$AB425),"")</f>
        <v>Férias</v>
      </c>
      <c r="E425" s="17" t="str">
        <f>IFERROR(INDEX(Cadastro!$G$5:$G$243,$AB425),"")</f>
        <v>Férias</v>
      </c>
      <c r="F425" s="29">
        <v>46303</v>
      </c>
      <c r="G425" s="32" t="str">
        <f t="shared" si="36"/>
        <v>qui</v>
      </c>
      <c r="H425" s="31" t="str">
        <f>IF($L425=0,"",_xlfn.MINIFS(Dados!$Q:$Q,Dados!$A:$A,$A425,Dados!$S:$S,$F425))</f>
        <v/>
      </c>
      <c r="I425" s="31" t="str">
        <f>IF($H425="","",_xlfn.MAXIFS(Dados!$R:$R,Dados!$A:$A,$A425,Dados!$S:$S,$F425))</f>
        <v/>
      </c>
      <c r="J425" s="32" t="str">
        <f>IF($D425&lt;&gt;"Folguista","",IFERROR(INDEX(Parâmetros!$D$52:$G$52,1,MIN(4,MAX(1,$W425))),""))</f>
        <v/>
      </c>
      <c r="K425" s="32" t="str">
        <f>IF(OR($AC425&lt;&gt;"",$Y425="Folga",$Y425="Folga trabalhada",$Y425="Férias (cadastro)",$Y425="Férias / afastamento",$Y425="Indeterminado (início da série)"),"",IF(OR($D425="6x1",$D425="FF 6x1"),IF(OR(WEEKDAY($F425,2)=6,WEEKDAY($F425,2)=7),"6x1 sáb/dom","6x1"),IF($D425="5x2","5x2",IF($H425="",IF($D425="Folguista",$J425,$E425),IF(OR($H425&gt;=Parâmetros!$E$18,$H425&lt;Parâmetros!$E$19),"C",IF($H425&lt;Parâmetros!$E$20,"A","B"))))))</f>
        <v/>
      </c>
      <c r="L425" s="30">
        <f>SUMIFS(Dados!$E:$E,Dados!$A:$A,$A425,Dados!$S:$S,$F425)</f>
        <v>0</v>
      </c>
      <c r="M425" s="30" t="str">
        <f>IFERROR(INDEX(Parâmetros!$E$6:$E$11,MATCH($K425,Parâmetros!$A$6:$A$11,0)),"")</f>
        <v/>
      </c>
      <c r="N425" s="33" t="str">
        <f t="shared" si="37"/>
        <v/>
      </c>
      <c r="O425" s="33">
        <f>Parâmetros!$E$13</f>
        <v>0.8</v>
      </c>
      <c r="P425" s="32" t="str">
        <f>IF(OR($M425="",$F425&gt;Parâmetros!$E$14),"Não","Sim")</f>
        <v>Não</v>
      </c>
      <c r="Q425" s="32" t="str">
        <f t="shared" si="38"/>
        <v/>
      </c>
      <c r="R425" s="32" t="str">
        <f t="shared" si="39"/>
        <v/>
      </c>
      <c r="S425" s="30" t="str">
        <f t="shared" si="40"/>
        <v/>
      </c>
      <c r="T425" s="32" t="str">
        <f>IF($Q425&lt;&gt;"Sim","",IF($N425&gt;Parâmetros!$E$15,"Sim","Não"))</f>
        <v/>
      </c>
      <c r="U425" s="17" t="str">
        <f t="shared" si="41"/>
        <v>Férias / afastamento</v>
      </c>
      <c r="V425" s="17" t="str">
        <f>IF($AC425&lt;&gt;"",IF($L425&gt;0,"ATENÇÃO · apontou em dia de "&amp;LOWER($AC425)&amp;" cadastrado","Exceção cadastrada · "&amp;$AC425)&amp;IF($AD425="",""," · "&amp;$AD425),IF($E425="Férias",IF($L425&gt;0,"ATENÇÃO · apontou estando de férias no cadastro","Férias no cadastro"),IF($Y425="Férias / afastamento","Afastamento · "&amp;($Z425+$AA425-1)&amp;" dias seguidos sem apontamento",IF($Y425="Folga trabalhada","ATENÇÃO · apontou em dia de folga da escala 5x2",IF($Y425="Folga",IF(AND($D425="5x2",OR(WEEKDAY($F425,2)=6,WEEKDAY($F425,2)=7)),"Folga de fim de semana da escala 5x2",IF(AND(OR($D425="6x1",$D425="FF 6x1"),WEEKDAY($F425,2)=6,FALSE()),"Folga de fim de semana · apontou no domingo anterior",IF(AND(OR($D425="6x1",$D425="FF 6x1"),WEEKDAY($F425,2)=7,AND($A425=$A424,$L424&gt;0)),"Folga de fim de semana · apontou no sábado",IF(AND(OR($D425="6x1",$D425="FF 6x1"),OR(WEEKDAY($F425,2)=6,WEEKDAY($F425,2)=7)),"Folga de fim de semana · sem apontamento no sábado nem no domingo","Folga prevista pelo ciclo")))),IF($Y425="Indeterminado (início da série)","Sem histórico anterior — informe o dia do ciclo no Cadastro",IF($Y425="Falta de registro",IF(OR(OR($D425="6x1",$D425="FF 6x1"),$D425="5x2"),"FALTA DE REGISTRO · dia útil da escala "&amp;$E425,"FALTA DE REGISTRO · dia "&amp;$W425&amp;" de "&amp;IFERROR(INDEX(Parâmetros!$B$39:$B$48,MATCH($E425,Parâmetros!$A$39:$A$48,0)),99)&amp;" do ciclo"),IF(OR($D425="6x1",$D425="FF 6x1"),IF(OR(AND(WEEKDAY($F425,2)=6,AND($A425=$A426,$L426&gt;0)),AND(WEEKDAY($F425,2)=7,AND($A425=$A424,$L424&gt;0))),"ATENÇÃO · apontou sábado e domingo no mesmo fim de semana",IF(OR(WEEKDAY($F425,2)=6,WEEKDAY($F425,2)=7),"Jornada de fim de semana do 6x1",IF(OR($H425&gt;=Parâmetros!$E$20,$H425&lt;Parâmetros!$E$19),"ATENÇÃO · 6x1 apontou fora do horário diurno","Jornada fixa do 6x1"))),IF($D425="5x2","Jornada fixa do 5x2",IF($D425="Folguista",IF($J425=$K425,"Evidência confirma sequência","DIVERGE · sequência "&amp;$J425&amp;" × evidência "&amp;$K425),IF($K425=$E425,"Evidência confirma cadastro","DIVERGE · cadastro "&amp;$E425&amp;" × evidência "&amp;$K425)))))))))))</f>
        <v>Férias no cadastro</v>
      </c>
      <c r="W425" s="34">
        <f>IF(OR(OR($D425="6x1",$D425="FF 6x1"),$D425="5x2"),"",IF($AB425&lt;&gt;$AB424,IF(IFERROR(INDEX(Cadastro!$F$5:$F$243,$AB425),"")="",IF($L425&gt;0,1,0),IF(IFERROR(INDEX(Cadastro!$F$5:$F$243,$AB425),"")&lt;=IFERROR(INDEX(Parâmetros!$B$39:$B$48,MATCH($E425,Parâmetros!$A$39:$A$48,0)),99),IFERROR(INDEX(Cadastro!$F$5:$F$243,$AB425),""),0)),IF($L425&gt;0,IF(N($X424)&gt;0,1,N($W424)+1),IF(AND($L425=0,OR(N($W424)&gt;=IFERROR(INDEX(Parâmetros!$B$39:$B$48,MATCH($E425,Parâmetros!$A$39:$A$48,0)),99),AND(N($X424)&gt;0,N($X424)&lt;IFERROR(INDEX(Parâmetros!$C$39:$C$48,MATCH($E425,Parâmetros!$A$39:$A$48,0)),0)))),0,N($W424)+1))))</f>
        <v>3</v>
      </c>
      <c r="X425" s="34">
        <f>IF(OR(OR($D425="6x1",$D425="FF 6x1"),$D425="5x2"),"",IF($AB425&lt;&gt;$AB424,IF(IFERROR(INDEX(Cadastro!$F$5:$F$243,$AB425),"")="",0,IF(IFERROR(INDEX(Cadastro!$F$5:$F$243,$AB425),"")&gt;IFERROR(INDEX(Parâmetros!$B$39:$B$48,MATCH($E425,Parâmetros!$A$39:$A$48,0)),99),IFERROR(INDEX(Cadastro!$F$5:$F$243,$AB425),"")-IFERROR(INDEX(Parâmetros!$B$39:$B$48,MATCH($E425,Parâmetros!$A$39:$A$48,0)),99),0)),IF(AND($L425=0,OR(N($W424)&gt;=IFERROR(INDEX(Parâmetros!$B$39:$B$48,MATCH($E425,Parâmetros!$A$39:$A$48,0)),99),AND(N($X424)&gt;0,N($X424)&lt;IFERROR(INDEX(Parâmetros!$C$39:$C$48,MATCH($E425,Parâmetros!$A$39:$A$48,0)),0)))),N($X424)+1,0)))</f>
        <v>0</v>
      </c>
      <c r="Y425" t="str">
        <f>IF($AC425&lt;&gt;"",IF($L425&gt;0,$AC425&amp;" · com apontamento",$AC425),IF($E425="Férias",IF($L425&gt;0,"Férias · com apontamento","Férias (cadastro)"),IF(($Z425+$AA425-1)&gt;Parâmetros!$E$16,"Férias / afastamento",IF(AND($D425="5x2",OR(WEEKDAY($F425,2)=6,WEEKDAY($F425,2)=7)),IF($L425&gt;0,"Folga trabalhada","Folga"),IF($L425&gt;0,"Trabalhado",IF(OR(OR($D425="6x1",$D425="FF 6x1"),$D425="5x2"),IF(AND(OR($D425="6x1",$D425="FF 6x1"),OR(WEEKDAY($F425,2)=6,WEEKDAY($F425,2)=7)),"Folga","Falta de registro"),IF(AND($AB425&lt;&gt;$AB424,IFERROR(INDEX(Cadastro!$F$5:$F$243,$AB425),"")=""),"Indeterminado (início da série)",IF($X425&gt;0,"Folga","Falta de registro"))))))))</f>
        <v>Férias (cadastro)</v>
      </c>
      <c r="Z425" s="34">
        <f>IF(OR($L425&gt;0,$F425&gt;Parâmetros!$E$14),0,IF($A425&lt;&gt;$A424,1,N($Z424)+1))</f>
        <v>4</v>
      </c>
      <c r="AA425" s="34">
        <f>IF(OR($L425&gt;0,$F425&gt;Parâmetros!$E$14),0,IF(OR($A425&lt;&gt;$A426,$F426&gt;Parâmetros!$E$14),1,N($AA426)+1))</f>
        <v>16</v>
      </c>
      <c r="AB425" s="31">
        <f>IFERROR(MATCH($A425&amp;"|"&amp;TEXT(_xlfn.MAXIFS(Cadastro!$E$5:$E$243,Cadastro!$A$5:$A$243,$A425,Cadastro!$E$5:$E$243,"&lt;="&amp;$F425),"yyyymmdd"),Cadastro!$I$5:$I$243,0),"")</f>
        <v>59</v>
      </c>
      <c r="AC425" t="str">
        <f>IFERROR(_xlfn.SINGLE(INDEX(Exceções!$D$5:$D$203,MATCH($A425&amp;"|"&amp;$F425,Exceções!$F$5:$F$203,0))),"")</f>
        <v/>
      </c>
      <c r="AD425" t="str">
        <f>IF($AC425="","",IFERROR(_xlfn.SINGLE(INDEX(Exceções!$E$5:$E$203,MATCH($A425&amp;"|"&amp;$F425,Exceções!$F$5:$F$203,0))),""))</f>
        <v/>
      </c>
    </row>
    <row r="426" spans="1:30" ht="15" hidden="1" customHeight="1" x14ac:dyDescent="0.25">
      <c r="A426" s="31">
        <v>56227</v>
      </c>
      <c r="B426" s="17" t="s">
        <v>37</v>
      </c>
      <c r="C426" s="17" t="str">
        <f>IFERROR(INDEX(Cadastro!$C$5:$C$243,$AB426),"NÃO INFORMADO")</f>
        <v>NÃO INFORMADO</v>
      </c>
      <c r="D426" s="17" t="str">
        <f>IFERROR(INDEX(Cadastro!$D$5:$D$243,$AB426),"")</f>
        <v>Férias</v>
      </c>
      <c r="E426" s="17" t="str">
        <f>IFERROR(INDEX(Cadastro!$G$5:$G$243,$AB426),"")</f>
        <v>Férias</v>
      </c>
      <c r="F426" s="29">
        <v>46304</v>
      </c>
      <c r="G426" s="32" t="str">
        <f t="shared" si="36"/>
        <v>sex</v>
      </c>
      <c r="H426" s="31" t="str">
        <f>IF($L426=0,"",_xlfn.MINIFS(Dados!$Q:$Q,Dados!$A:$A,$A426,Dados!$S:$S,$F426))</f>
        <v/>
      </c>
      <c r="I426" s="31" t="str">
        <f>IF($H426="","",_xlfn.MAXIFS(Dados!$R:$R,Dados!$A:$A,$A426,Dados!$S:$S,$F426))</f>
        <v/>
      </c>
      <c r="J426" s="32" t="str">
        <f>IF($D426&lt;&gt;"Folguista","",IFERROR(INDEX(Parâmetros!$D$52:$G$52,1,MIN(4,MAX(1,$W426))),""))</f>
        <v/>
      </c>
      <c r="K426" s="32" t="str">
        <f>IF(OR($AC426&lt;&gt;"",$Y426="Folga",$Y426="Folga trabalhada",$Y426="Férias (cadastro)",$Y426="Férias / afastamento",$Y426="Indeterminado (início da série)"),"",IF(OR($D426="6x1",$D426="FF 6x1"),IF(OR(WEEKDAY($F426,2)=6,WEEKDAY($F426,2)=7),"6x1 sáb/dom","6x1"),IF($D426="5x2","5x2",IF($H426="",IF($D426="Folguista",$J426,$E426),IF(OR($H426&gt;=Parâmetros!$E$18,$H426&lt;Parâmetros!$E$19),"C",IF($H426&lt;Parâmetros!$E$20,"A","B"))))))</f>
        <v/>
      </c>
      <c r="L426" s="30">
        <f>SUMIFS(Dados!$E:$E,Dados!$A:$A,$A426,Dados!$S:$S,$F426)</f>
        <v>0</v>
      </c>
      <c r="M426" s="30" t="str">
        <f>IFERROR(INDEX(Parâmetros!$E$6:$E$11,MATCH($K426,Parâmetros!$A$6:$A$11,0)),"")</f>
        <v/>
      </c>
      <c r="N426" s="33" t="str">
        <f t="shared" si="37"/>
        <v/>
      </c>
      <c r="O426" s="33">
        <f>Parâmetros!$E$13</f>
        <v>0.8</v>
      </c>
      <c r="P426" s="32" t="str">
        <f>IF(OR($M426="",$F426&gt;Parâmetros!$E$14),"Não","Sim")</f>
        <v>Não</v>
      </c>
      <c r="Q426" s="32" t="str">
        <f t="shared" si="38"/>
        <v/>
      </c>
      <c r="R426" s="32" t="str">
        <f t="shared" si="39"/>
        <v/>
      </c>
      <c r="S426" s="30" t="str">
        <f t="shared" si="40"/>
        <v/>
      </c>
      <c r="T426" s="32" t="str">
        <f>IF($Q426&lt;&gt;"Sim","",IF($N426&gt;Parâmetros!$E$15,"Sim","Não"))</f>
        <v/>
      </c>
      <c r="U426" s="17" t="str">
        <f t="shared" si="41"/>
        <v>Férias / afastamento</v>
      </c>
      <c r="V426" s="17" t="str">
        <f>IF($AC426&lt;&gt;"",IF($L426&gt;0,"ATENÇÃO · apontou em dia de "&amp;LOWER($AC426)&amp;" cadastrado","Exceção cadastrada · "&amp;$AC426)&amp;IF($AD426="",""," · "&amp;$AD426),IF($E426="Férias",IF($L426&gt;0,"ATENÇÃO · apontou estando de férias no cadastro","Férias no cadastro"),IF($Y426="Férias / afastamento","Afastamento · "&amp;($Z426+$AA426-1)&amp;" dias seguidos sem apontamento",IF($Y426="Folga trabalhada","ATENÇÃO · apontou em dia de folga da escala 5x2",IF($Y426="Folga",IF(AND($D426="5x2",OR(WEEKDAY($F426,2)=6,WEEKDAY($F426,2)=7)),"Folga de fim de semana da escala 5x2",IF(AND(OR($D426="6x1",$D426="FF 6x1"),WEEKDAY($F426,2)=6,FALSE()),"Folga de fim de semana · apontou no domingo anterior",IF(AND(OR($D426="6x1",$D426="FF 6x1"),WEEKDAY($F426,2)=7,AND($A426=$A425,$L425&gt;0)),"Folga de fim de semana · apontou no sábado",IF(AND(OR($D426="6x1",$D426="FF 6x1"),OR(WEEKDAY($F426,2)=6,WEEKDAY($F426,2)=7)),"Folga de fim de semana · sem apontamento no sábado nem no domingo","Folga prevista pelo ciclo")))),IF($Y426="Indeterminado (início da série)","Sem histórico anterior — informe o dia do ciclo no Cadastro",IF($Y426="Falta de registro",IF(OR(OR($D426="6x1",$D426="FF 6x1"),$D426="5x2"),"FALTA DE REGISTRO · dia útil da escala "&amp;$E426,"FALTA DE REGISTRO · dia "&amp;$W426&amp;" de "&amp;IFERROR(INDEX(Parâmetros!$B$39:$B$48,MATCH($E426,Parâmetros!$A$39:$A$48,0)),99)&amp;" do ciclo"),IF(OR($D426="6x1",$D426="FF 6x1"),IF(OR(AND(WEEKDAY($F426,2)=6,AND($A426=$A427,$L427&gt;0)),AND(WEEKDAY($F426,2)=7,AND($A426=$A425,$L425&gt;0))),"ATENÇÃO · apontou sábado e domingo no mesmo fim de semana",IF(OR(WEEKDAY($F426,2)=6,WEEKDAY($F426,2)=7),"Jornada de fim de semana do 6x1",IF(OR($H426&gt;=Parâmetros!$E$20,$H426&lt;Parâmetros!$E$19),"ATENÇÃO · 6x1 apontou fora do horário diurno","Jornada fixa do 6x1"))),IF($D426="5x2","Jornada fixa do 5x2",IF($D426="Folguista",IF($J426=$K426,"Evidência confirma sequência","DIVERGE · sequência "&amp;$J426&amp;" × evidência "&amp;$K426),IF($K426=$E426,"Evidência confirma cadastro","DIVERGE · cadastro "&amp;$E426&amp;" × evidência "&amp;$K426)))))))))))</f>
        <v>Férias no cadastro</v>
      </c>
      <c r="W426" s="34">
        <f>IF(OR(OR($D426="6x1",$D426="FF 6x1"),$D426="5x2"),"",IF($AB426&lt;&gt;$AB425,IF(IFERROR(INDEX(Cadastro!$F$5:$F$243,$AB426),"")="",IF($L426&gt;0,1,0),IF(IFERROR(INDEX(Cadastro!$F$5:$F$243,$AB426),"")&lt;=IFERROR(INDEX(Parâmetros!$B$39:$B$48,MATCH($E426,Parâmetros!$A$39:$A$48,0)),99),IFERROR(INDEX(Cadastro!$F$5:$F$243,$AB426),""),0)),IF($L426&gt;0,IF(N($X425)&gt;0,1,N($W425)+1),IF(AND($L426=0,OR(N($W425)&gt;=IFERROR(INDEX(Parâmetros!$B$39:$B$48,MATCH($E426,Parâmetros!$A$39:$A$48,0)),99),AND(N($X425)&gt;0,N($X425)&lt;IFERROR(INDEX(Parâmetros!$C$39:$C$48,MATCH($E426,Parâmetros!$A$39:$A$48,0)),0)))),0,N($W425)+1))))</f>
        <v>4</v>
      </c>
      <c r="X426" s="34">
        <f>IF(OR(OR($D426="6x1",$D426="FF 6x1"),$D426="5x2"),"",IF($AB426&lt;&gt;$AB425,IF(IFERROR(INDEX(Cadastro!$F$5:$F$243,$AB426),"")="",0,IF(IFERROR(INDEX(Cadastro!$F$5:$F$243,$AB426),"")&gt;IFERROR(INDEX(Parâmetros!$B$39:$B$48,MATCH($E426,Parâmetros!$A$39:$A$48,0)),99),IFERROR(INDEX(Cadastro!$F$5:$F$243,$AB426),"")-IFERROR(INDEX(Parâmetros!$B$39:$B$48,MATCH($E426,Parâmetros!$A$39:$A$48,0)),99),0)),IF(AND($L426=0,OR(N($W425)&gt;=IFERROR(INDEX(Parâmetros!$B$39:$B$48,MATCH($E426,Parâmetros!$A$39:$A$48,0)),99),AND(N($X425)&gt;0,N($X425)&lt;IFERROR(INDEX(Parâmetros!$C$39:$C$48,MATCH($E426,Parâmetros!$A$39:$A$48,0)),0)))),N($X425)+1,0)))</f>
        <v>0</v>
      </c>
      <c r="Y426" t="str">
        <f>IF($AC426&lt;&gt;"",IF($L426&gt;0,$AC426&amp;" · com apontamento",$AC426),IF($E426="Férias",IF($L426&gt;0,"Férias · com apontamento","Férias (cadastro)"),IF(($Z426+$AA426-1)&gt;Parâmetros!$E$16,"Férias / afastamento",IF(AND($D426="5x2",OR(WEEKDAY($F426,2)=6,WEEKDAY($F426,2)=7)),IF($L426&gt;0,"Folga trabalhada","Folga"),IF($L426&gt;0,"Trabalhado",IF(OR(OR($D426="6x1",$D426="FF 6x1"),$D426="5x2"),IF(AND(OR($D426="6x1",$D426="FF 6x1"),OR(WEEKDAY($F426,2)=6,WEEKDAY($F426,2)=7)),"Folga","Falta de registro"),IF(AND($AB426&lt;&gt;$AB425,IFERROR(INDEX(Cadastro!$F$5:$F$243,$AB426),"")=""),"Indeterminado (início da série)",IF($X426&gt;0,"Folga","Falta de registro"))))))))</f>
        <v>Férias (cadastro)</v>
      </c>
      <c r="Z426" s="34">
        <f>IF(OR($L426&gt;0,$F426&gt;Parâmetros!$E$14),0,IF($A426&lt;&gt;$A425,1,N($Z425)+1))</f>
        <v>5</v>
      </c>
      <c r="AA426" s="34">
        <f>IF(OR($L426&gt;0,$F426&gt;Parâmetros!$E$14),0,IF(OR($A426&lt;&gt;$A427,$F427&gt;Parâmetros!$E$14),1,N($AA427)+1))</f>
        <v>15</v>
      </c>
      <c r="AB426" s="31">
        <f>IFERROR(MATCH($A426&amp;"|"&amp;TEXT(_xlfn.MAXIFS(Cadastro!$E$5:$E$243,Cadastro!$A$5:$A$243,$A426,Cadastro!$E$5:$E$243,"&lt;="&amp;$F426),"yyyymmdd"),Cadastro!$I$5:$I$243,0),"")</f>
        <v>59</v>
      </c>
      <c r="AC426" t="str">
        <f>IFERROR(_xlfn.SINGLE(INDEX(Exceções!$D$5:$D$203,MATCH($A426&amp;"|"&amp;$F426,Exceções!$F$5:$F$203,0))),"")</f>
        <v/>
      </c>
      <c r="AD426" t="str">
        <f>IF($AC426="","",IFERROR(_xlfn.SINGLE(INDEX(Exceções!$E$5:$E$203,MATCH($A426&amp;"|"&amp;$F426,Exceções!$F$5:$F$203,0))),""))</f>
        <v/>
      </c>
    </row>
    <row r="427" spans="1:30" ht="15" hidden="1" customHeight="1" x14ac:dyDescent="0.25">
      <c r="A427" s="31">
        <v>56227</v>
      </c>
      <c r="B427" s="17" t="s">
        <v>37</v>
      </c>
      <c r="C427" s="17" t="str">
        <f>IFERROR(INDEX(Cadastro!$C$5:$C$243,$AB427),"NÃO INFORMADO")</f>
        <v>NÃO INFORMADO</v>
      </c>
      <c r="D427" s="17" t="str">
        <f>IFERROR(INDEX(Cadastro!$D$5:$D$243,$AB427),"")</f>
        <v>Férias</v>
      </c>
      <c r="E427" s="17" t="str">
        <f>IFERROR(INDEX(Cadastro!$G$5:$G$243,$AB427),"")</f>
        <v>Férias</v>
      </c>
      <c r="F427" s="29">
        <v>46305</v>
      </c>
      <c r="G427" s="32" t="str">
        <f t="shared" si="36"/>
        <v>sáb</v>
      </c>
      <c r="H427" s="31" t="str">
        <f>IF($L427=0,"",_xlfn.MINIFS(Dados!$Q:$Q,Dados!$A:$A,$A427,Dados!$S:$S,$F427))</f>
        <v/>
      </c>
      <c r="I427" s="31" t="str">
        <f>IF($H427="","",_xlfn.MAXIFS(Dados!$R:$R,Dados!$A:$A,$A427,Dados!$S:$S,$F427))</f>
        <v/>
      </c>
      <c r="J427" s="32" t="str">
        <f>IF($D427&lt;&gt;"Folguista","",IFERROR(INDEX(Parâmetros!$D$52:$G$52,1,MIN(4,MAX(1,$W427))),""))</f>
        <v/>
      </c>
      <c r="K427" s="32" t="str">
        <f>IF(OR($AC427&lt;&gt;"",$Y427="Folga",$Y427="Folga trabalhada",$Y427="Férias (cadastro)",$Y427="Férias / afastamento",$Y427="Indeterminado (início da série)"),"",IF(OR($D427="6x1",$D427="FF 6x1"),IF(OR(WEEKDAY($F427,2)=6,WEEKDAY($F427,2)=7),"6x1 sáb/dom","6x1"),IF($D427="5x2","5x2",IF($H427="",IF($D427="Folguista",$J427,$E427),IF(OR($H427&gt;=Parâmetros!$E$18,$H427&lt;Parâmetros!$E$19),"C",IF($H427&lt;Parâmetros!$E$20,"A","B"))))))</f>
        <v/>
      </c>
      <c r="L427" s="30">
        <f>SUMIFS(Dados!$E:$E,Dados!$A:$A,$A427,Dados!$S:$S,$F427)</f>
        <v>0</v>
      </c>
      <c r="M427" s="30" t="str">
        <f>IFERROR(INDEX(Parâmetros!$E$6:$E$11,MATCH($K427,Parâmetros!$A$6:$A$11,0)),"")</f>
        <v/>
      </c>
      <c r="N427" s="33" t="str">
        <f t="shared" si="37"/>
        <v/>
      </c>
      <c r="O427" s="33">
        <f>Parâmetros!$E$13</f>
        <v>0.8</v>
      </c>
      <c r="P427" s="32" t="str">
        <f>IF(OR($M427="",$F427&gt;Parâmetros!$E$14),"Não","Sim")</f>
        <v>Não</v>
      </c>
      <c r="Q427" s="32" t="str">
        <f t="shared" si="38"/>
        <v/>
      </c>
      <c r="R427" s="32" t="str">
        <f t="shared" si="39"/>
        <v/>
      </c>
      <c r="S427" s="30" t="str">
        <f t="shared" si="40"/>
        <v/>
      </c>
      <c r="T427" s="32" t="str">
        <f>IF($Q427&lt;&gt;"Sim","",IF($N427&gt;Parâmetros!$E$15,"Sim","Não"))</f>
        <v/>
      </c>
      <c r="U427" s="17" t="str">
        <f t="shared" si="41"/>
        <v>Férias / afastamento</v>
      </c>
      <c r="V427" s="17" t="str">
        <f>IF($AC427&lt;&gt;"",IF($L427&gt;0,"ATENÇÃO · apontou em dia de "&amp;LOWER($AC427)&amp;" cadastrado","Exceção cadastrada · "&amp;$AC427)&amp;IF($AD427="",""," · "&amp;$AD427),IF($E427="Férias",IF($L427&gt;0,"ATENÇÃO · apontou estando de férias no cadastro","Férias no cadastro"),IF($Y427="Férias / afastamento","Afastamento · "&amp;($Z427+$AA427-1)&amp;" dias seguidos sem apontamento",IF($Y427="Folga trabalhada","ATENÇÃO · apontou em dia de folga da escala 5x2",IF($Y427="Folga",IF(AND($D427="5x2",OR(WEEKDAY($F427,2)=6,WEEKDAY($F427,2)=7)),"Folga de fim de semana da escala 5x2",IF(AND(OR($D427="6x1",$D427="FF 6x1"),WEEKDAY($F427,2)=6,FALSE()),"Folga de fim de semana · apontou no domingo anterior",IF(AND(OR($D427="6x1",$D427="FF 6x1"),WEEKDAY($F427,2)=7,AND($A427=$A426,$L426&gt;0)),"Folga de fim de semana · apontou no sábado",IF(AND(OR($D427="6x1",$D427="FF 6x1"),OR(WEEKDAY($F427,2)=6,WEEKDAY($F427,2)=7)),"Folga de fim de semana · sem apontamento no sábado nem no domingo","Folga prevista pelo ciclo")))),IF($Y427="Indeterminado (início da série)","Sem histórico anterior — informe o dia do ciclo no Cadastro",IF($Y427="Falta de registro",IF(OR(OR($D427="6x1",$D427="FF 6x1"),$D427="5x2"),"FALTA DE REGISTRO · dia útil da escala "&amp;$E427,"FALTA DE REGISTRO · dia "&amp;$W427&amp;" de "&amp;IFERROR(INDEX(Parâmetros!$B$39:$B$48,MATCH($E427,Parâmetros!$A$39:$A$48,0)),99)&amp;" do ciclo"),IF(OR($D427="6x1",$D427="FF 6x1"),IF(OR(AND(WEEKDAY($F427,2)=6,AND($A427=$A428,$L428&gt;0)),AND(WEEKDAY($F427,2)=7,AND($A427=$A426,$L426&gt;0))),"ATENÇÃO · apontou sábado e domingo no mesmo fim de semana",IF(OR(WEEKDAY($F427,2)=6,WEEKDAY($F427,2)=7),"Jornada de fim de semana do 6x1",IF(OR($H427&gt;=Parâmetros!$E$20,$H427&lt;Parâmetros!$E$19),"ATENÇÃO · 6x1 apontou fora do horário diurno","Jornada fixa do 6x1"))),IF($D427="5x2","Jornada fixa do 5x2",IF($D427="Folguista",IF($J427=$K427,"Evidência confirma sequência","DIVERGE · sequência "&amp;$J427&amp;" × evidência "&amp;$K427),IF($K427=$E427,"Evidência confirma cadastro","DIVERGE · cadastro "&amp;$E427&amp;" × evidência "&amp;$K427)))))))))))</f>
        <v>Férias no cadastro</v>
      </c>
      <c r="W427" s="34">
        <f>IF(OR(OR($D427="6x1",$D427="FF 6x1"),$D427="5x2"),"",IF($AB427&lt;&gt;$AB426,IF(IFERROR(INDEX(Cadastro!$F$5:$F$243,$AB427),"")="",IF($L427&gt;0,1,0),IF(IFERROR(INDEX(Cadastro!$F$5:$F$243,$AB427),"")&lt;=IFERROR(INDEX(Parâmetros!$B$39:$B$48,MATCH($E427,Parâmetros!$A$39:$A$48,0)),99),IFERROR(INDEX(Cadastro!$F$5:$F$243,$AB427),""),0)),IF($L427&gt;0,IF(N($X426)&gt;0,1,N($W426)+1),IF(AND($L427=0,OR(N($W426)&gt;=IFERROR(INDEX(Parâmetros!$B$39:$B$48,MATCH($E427,Parâmetros!$A$39:$A$48,0)),99),AND(N($X426)&gt;0,N($X426)&lt;IFERROR(INDEX(Parâmetros!$C$39:$C$48,MATCH($E427,Parâmetros!$A$39:$A$48,0)),0)))),0,N($W426)+1))))</f>
        <v>5</v>
      </c>
      <c r="X427" s="34">
        <f>IF(OR(OR($D427="6x1",$D427="FF 6x1"),$D427="5x2"),"",IF($AB427&lt;&gt;$AB426,IF(IFERROR(INDEX(Cadastro!$F$5:$F$243,$AB427),"")="",0,IF(IFERROR(INDEX(Cadastro!$F$5:$F$243,$AB427),"")&gt;IFERROR(INDEX(Parâmetros!$B$39:$B$48,MATCH($E427,Parâmetros!$A$39:$A$48,0)),99),IFERROR(INDEX(Cadastro!$F$5:$F$243,$AB427),"")-IFERROR(INDEX(Parâmetros!$B$39:$B$48,MATCH($E427,Parâmetros!$A$39:$A$48,0)),99),0)),IF(AND($L427=0,OR(N($W426)&gt;=IFERROR(INDEX(Parâmetros!$B$39:$B$48,MATCH($E427,Parâmetros!$A$39:$A$48,0)),99),AND(N($X426)&gt;0,N($X426)&lt;IFERROR(INDEX(Parâmetros!$C$39:$C$48,MATCH($E427,Parâmetros!$A$39:$A$48,0)),0)))),N($X426)+1,0)))</f>
        <v>0</v>
      </c>
      <c r="Y427" t="str">
        <f>IF($AC427&lt;&gt;"",IF($L427&gt;0,$AC427&amp;" · com apontamento",$AC427),IF($E427="Férias",IF($L427&gt;0,"Férias · com apontamento","Férias (cadastro)"),IF(($Z427+$AA427-1)&gt;Parâmetros!$E$16,"Férias / afastamento",IF(AND($D427="5x2",OR(WEEKDAY($F427,2)=6,WEEKDAY($F427,2)=7)),IF($L427&gt;0,"Folga trabalhada","Folga"),IF($L427&gt;0,"Trabalhado",IF(OR(OR($D427="6x1",$D427="FF 6x1"),$D427="5x2"),IF(AND(OR($D427="6x1",$D427="FF 6x1"),OR(WEEKDAY($F427,2)=6,WEEKDAY($F427,2)=7)),"Folga","Falta de registro"),IF(AND($AB427&lt;&gt;$AB426,IFERROR(INDEX(Cadastro!$F$5:$F$243,$AB427),"")=""),"Indeterminado (início da série)",IF($X427&gt;0,"Folga","Falta de registro"))))))))</f>
        <v>Férias (cadastro)</v>
      </c>
      <c r="Z427" s="34">
        <f>IF(OR($L427&gt;0,$F427&gt;Parâmetros!$E$14),0,IF($A427&lt;&gt;$A426,1,N($Z426)+1))</f>
        <v>6</v>
      </c>
      <c r="AA427" s="34">
        <f>IF(OR($L427&gt;0,$F427&gt;Parâmetros!$E$14),0,IF(OR($A427&lt;&gt;$A428,$F428&gt;Parâmetros!$E$14),1,N($AA428)+1))</f>
        <v>14</v>
      </c>
      <c r="AB427" s="31">
        <f>IFERROR(MATCH($A427&amp;"|"&amp;TEXT(_xlfn.MAXIFS(Cadastro!$E$5:$E$243,Cadastro!$A$5:$A$243,$A427,Cadastro!$E$5:$E$243,"&lt;="&amp;$F427),"yyyymmdd"),Cadastro!$I$5:$I$243,0),"")</f>
        <v>59</v>
      </c>
      <c r="AC427" t="str">
        <f>IFERROR(_xlfn.SINGLE(INDEX(Exceções!$D$5:$D$203,MATCH($A427&amp;"|"&amp;$F427,Exceções!$F$5:$F$203,0))),"")</f>
        <v/>
      </c>
      <c r="AD427" t="str">
        <f>IF($AC427="","",IFERROR(_xlfn.SINGLE(INDEX(Exceções!$E$5:$E$203,MATCH($A427&amp;"|"&amp;$F427,Exceções!$F$5:$F$203,0))),""))</f>
        <v/>
      </c>
    </row>
    <row r="428" spans="1:30" ht="15" hidden="1" customHeight="1" x14ac:dyDescent="0.25">
      <c r="A428" s="31">
        <v>56227</v>
      </c>
      <c r="B428" s="17" t="s">
        <v>37</v>
      </c>
      <c r="C428" s="17" t="str">
        <f>IFERROR(INDEX(Cadastro!$C$5:$C$243,$AB428),"NÃO INFORMADO")</f>
        <v>NÃO INFORMADO</v>
      </c>
      <c r="D428" s="17" t="str">
        <f>IFERROR(INDEX(Cadastro!$D$5:$D$243,$AB428),"")</f>
        <v>Férias</v>
      </c>
      <c r="E428" s="17" t="str">
        <f>IFERROR(INDEX(Cadastro!$G$5:$G$243,$AB428),"")</f>
        <v>Férias</v>
      </c>
      <c r="F428" s="29">
        <v>46306</v>
      </c>
      <c r="G428" s="32" t="str">
        <f t="shared" si="36"/>
        <v>dom</v>
      </c>
      <c r="H428" s="31" t="str">
        <f>IF($L428=0,"",_xlfn.MINIFS(Dados!$Q:$Q,Dados!$A:$A,$A428,Dados!$S:$S,$F428))</f>
        <v/>
      </c>
      <c r="I428" s="31" t="str">
        <f>IF($H428="","",_xlfn.MAXIFS(Dados!$R:$R,Dados!$A:$A,$A428,Dados!$S:$S,$F428))</f>
        <v/>
      </c>
      <c r="J428" s="32" t="str">
        <f>IF($D428&lt;&gt;"Folguista","",IFERROR(INDEX(Parâmetros!$D$52:$G$52,1,MIN(4,MAX(1,$W428))),""))</f>
        <v/>
      </c>
      <c r="K428" s="32" t="str">
        <f>IF(OR($AC428&lt;&gt;"",$Y428="Folga",$Y428="Folga trabalhada",$Y428="Férias (cadastro)",$Y428="Férias / afastamento",$Y428="Indeterminado (início da série)"),"",IF(OR($D428="6x1",$D428="FF 6x1"),IF(OR(WEEKDAY($F428,2)=6,WEEKDAY($F428,2)=7),"6x1 sáb/dom","6x1"),IF($D428="5x2","5x2",IF($H428="",IF($D428="Folguista",$J428,$E428),IF(OR($H428&gt;=Parâmetros!$E$18,$H428&lt;Parâmetros!$E$19),"C",IF($H428&lt;Parâmetros!$E$20,"A","B"))))))</f>
        <v/>
      </c>
      <c r="L428" s="30">
        <f>SUMIFS(Dados!$E:$E,Dados!$A:$A,$A428,Dados!$S:$S,$F428)</f>
        <v>0</v>
      </c>
      <c r="M428" s="30" t="str">
        <f>IFERROR(INDEX(Parâmetros!$E$6:$E$11,MATCH($K428,Parâmetros!$A$6:$A$11,0)),"")</f>
        <v/>
      </c>
      <c r="N428" s="33" t="str">
        <f t="shared" si="37"/>
        <v/>
      </c>
      <c r="O428" s="33">
        <f>Parâmetros!$E$13</f>
        <v>0.8</v>
      </c>
      <c r="P428" s="32" t="str">
        <f>IF(OR($M428="",$F428&gt;Parâmetros!$E$14),"Não","Sim")</f>
        <v>Não</v>
      </c>
      <c r="Q428" s="32" t="str">
        <f t="shared" si="38"/>
        <v/>
      </c>
      <c r="R428" s="32" t="str">
        <f t="shared" si="39"/>
        <v/>
      </c>
      <c r="S428" s="30" t="str">
        <f t="shared" si="40"/>
        <v/>
      </c>
      <c r="T428" s="32" t="str">
        <f>IF($Q428&lt;&gt;"Sim","",IF($N428&gt;Parâmetros!$E$15,"Sim","Não"))</f>
        <v/>
      </c>
      <c r="U428" s="17" t="str">
        <f t="shared" si="41"/>
        <v>Férias / afastamento</v>
      </c>
      <c r="V428" s="17" t="str">
        <f>IF($AC428&lt;&gt;"",IF($L428&gt;0,"ATENÇÃO · apontou em dia de "&amp;LOWER($AC428)&amp;" cadastrado","Exceção cadastrada · "&amp;$AC428)&amp;IF($AD428="",""," · "&amp;$AD428),IF($E428="Férias",IF($L428&gt;0,"ATENÇÃO · apontou estando de férias no cadastro","Férias no cadastro"),IF($Y428="Férias / afastamento","Afastamento · "&amp;($Z428+$AA428-1)&amp;" dias seguidos sem apontamento",IF($Y428="Folga trabalhada","ATENÇÃO · apontou em dia de folga da escala 5x2",IF($Y428="Folga",IF(AND($D428="5x2",OR(WEEKDAY($F428,2)=6,WEEKDAY($F428,2)=7)),"Folga de fim de semana da escala 5x2",IF(AND(OR($D428="6x1",$D428="FF 6x1"),WEEKDAY($F428,2)=6,FALSE()),"Folga de fim de semana · apontou no domingo anterior",IF(AND(OR($D428="6x1",$D428="FF 6x1"),WEEKDAY($F428,2)=7,AND($A428=$A427,$L427&gt;0)),"Folga de fim de semana · apontou no sábado",IF(AND(OR($D428="6x1",$D428="FF 6x1"),OR(WEEKDAY($F428,2)=6,WEEKDAY($F428,2)=7)),"Folga de fim de semana · sem apontamento no sábado nem no domingo","Folga prevista pelo ciclo")))),IF($Y428="Indeterminado (início da série)","Sem histórico anterior — informe o dia do ciclo no Cadastro",IF($Y428="Falta de registro",IF(OR(OR($D428="6x1",$D428="FF 6x1"),$D428="5x2"),"FALTA DE REGISTRO · dia útil da escala "&amp;$E428,"FALTA DE REGISTRO · dia "&amp;$W428&amp;" de "&amp;IFERROR(INDEX(Parâmetros!$B$39:$B$48,MATCH($E428,Parâmetros!$A$39:$A$48,0)),99)&amp;" do ciclo"),IF(OR($D428="6x1",$D428="FF 6x1"),IF(OR(AND(WEEKDAY($F428,2)=6,AND($A428=$A429,$L429&gt;0)),AND(WEEKDAY($F428,2)=7,AND($A428=$A427,$L427&gt;0))),"ATENÇÃO · apontou sábado e domingo no mesmo fim de semana",IF(OR(WEEKDAY($F428,2)=6,WEEKDAY($F428,2)=7),"Jornada de fim de semana do 6x1",IF(OR($H428&gt;=Parâmetros!$E$20,$H428&lt;Parâmetros!$E$19),"ATENÇÃO · 6x1 apontou fora do horário diurno","Jornada fixa do 6x1"))),IF($D428="5x2","Jornada fixa do 5x2",IF($D428="Folguista",IF($J428=$K428,"Evidência confirma sequência","DIVERGE · sequência "&amp;$J428&amp;" × evidência "&amp;$K428),IF($K428=$E428,"Evidência confirma cadastro","DIVERGE · cadastro "&amp;$E428&amp;" × evidência "&amp;$K428)))))))))))</f>
        <v>Férias no cadastro</v>
      </c>
      <c r="W428" s="34">
        <f>IF(OR(OR($D428="6x1",$D428="FF 6x1"),$D428="5x2"),"",IF($AB428&lt;&gt;$AB427,IF(IFERROR(INDEX(Cadastro!$F$5:$F$243,$AB428),"")="",IF($L428&gt;0,1,0),IF(IFERROR(INDEX(Cadastro!$F$5:$F$243,$AB428),"")&lt;=IFERROR(INDEX(Parâmetros!$B$39:$B$48,MATCH($E428,Parâmetros!$A$39:$A$48,0)),99),IFERROR(INDEX(Cadastro!$F$5:$F$243,$AB428),""),0)),IF($L428&gt;0,IF(N($X427)&gt;0,1,N($W427)+1),IF(AND($L428=0,OR(N($W427)&gt;=IFERROR(INDEX(Parâmetros!$B$39:$B$48,MATCH($E428,Parâmetros!$A$39:$A$48,0)),99),AND(N($X427)&gt;0,N($X427)&lt;IFERROR(INDEX(Parâmetros!$C$39:$C$48,MATCH($E428,Parâmetros!$A$39:$A$48,0)),0)))),0,N($W427)+1))))</f>
        <v>6</v>
      </c>
      <c r="X428" s="34">
        <f>IF(OR(OR($D428="6x1",$D428="FF 6x1"),$D428="5x2"),"",IF($AB428&lt;&gt;$AB427,IF(IFERROR(INDEX(Cadastro!$F$5:$F$243,$AB428),"")="",0,IF(IFERROR(INDEX(Cadastro!$F$5:$F$243,$AB428),"")&gt;IFERROR(INDEX(Parâmetros!$B$39:$B$48,MATCH($E428,Parâmetros!$A$39:$A$48,0)),99),IFERROR(INDEX(Cadastro!$F$5:$F$243,$AB428),"")-IFERROR(INDEX(Parâmetros!$B$39:$B$48,MATCH($E428,Parâmetros!$A$39:$A$48,0)),99),0)),IF(AND($L428=0,OR(N($W427)&gt;=IFERROR(INDEX(Parâmetros!$B$39:$B$48,MATCH($E428,Parâmetros!$A$39:$A$48,0)),99),AND(N($X427)&gt;0,N($X427)&lt;IFERROR(INDEX(Parâmetros!$C$39:$C$48,MATCH($E428,Parâmetros!$A$39:$A$48,0)),0)))),N($X427)+1,0)))</f>
        <v>0</v>
      </c>
      <c r="Y428" t="str">
        <f>IF($AC428&lt;&gt;"",IF($L428&gt;0,$AC428&amp;" · com apontamento",$AC428),IF($E428="Férias",IF($L428&gt;0,"Férias · com apontamento","Férias (cadastro)"),IF(($Z428+$AA428-1)&gt;Parâmetros!$E$16,"Férias / afastamento",IF(AND($D428="5x2",OR(WEEKDAY($F428,2)=6,WEEKDAY($F428,2)=7)),IF($L428&gt;0,"Folga trabalhada","Folga"),IF($L428&gt;0,"Trabalhado",IF(OR(OR($D428="6x1",$D428="FF 6x1"),$D428="5x2"),IF(AND(OR($D428="6x1",$D428="FF 6x1"),OR(WEEKDAY($F428,2)=6,WEEKDAY($F428,2)=7)),"Folga","Falta de registro"),IF(AND($AB428&lt;&gt;$AB427,IFERROR(INDEX(Cadastro!$F$5:$F$243,$AB428),"")=""),"Indeterminado (início da série)",IF($X428&gt;0,"Folga","Falta de registro"))))))))</f>
        <v>Férias (cadastro)</v>
      </c>
      <c r="Z428" s="34">
        <f>IF(OR($L428&gt;0,$F428&gt;Parâmetros!$E$14),0,IF($A428&lt;&gt;$A427,1,N($Z427)+1))</f>
        <v>7</v>
      </c>
      <c r="AA428" s="34">
        <f>IF(OR($L428&gt;0,$F428&gt;Parâmetros!$E$14),0,IF(OR($A428&lt;&gt;$A429,$F429&gt;Parâmetros!$E$14),1,N($AA429)+1))</f>
        <v>13</v>
      </c>
      <c r="AB428" s="31">
        <f>IFERROR(MATCH($A428&amp;"|"&amp;TEXT(_xlfn.MAXIFS(Cadastro!$E$5:$E$243,Cadastro!$A$5:$A$243,$A428,Cadastro!$E$5:$E$243,"&lt;="&amp;$F428),"yyyymmdd"),Cadastro!$I$5:$I$243,0),"")</f>
        <v>59</v>
      </c>
      <c r="AC428" t="str">
        <f>IFERROR(_xlfn.SINGLE(INDEX(Exceções!$D$5:$D$203,MATCH($A428&amp;"|"&amp;$F428,Exceções!$F$5:$F$203,0))),"")</f>
        <v/>
      </c>
      <c r="AD428" t="str">
        <f>IF($AC428="","",IFERROR(_xlfn.SINGLE(INDEX(Exceções!$E$5:$E$203,MATCH($A428&amp;"|"&amp;$F428,Exceções!$F$5:$F$203,0))),""))</f>
        <v/>
      </c>
    </row>
    <row r="429" spans="1:30" ht="15" hidden="1" customHeight="1" x14ac:dyDescent="0.25">
      <c r="A429" s="31">
        <v>56227</v>
      </c>
      <c r="B429" s="17" t="s">
        <v>37</v>
      </c>
      <c r="C429" s="17" t="str">
        <f>IFERROR(INDEX(Cadastro!$C$5:$C$243,$AB429),"NÃO INFORMADO")</f>
        <v>NÃO INFORMADO</v>
      </c>
      <c r="D429" s="17" t="str">
        <f>IFERROR(INDEX(Cadastro!$D$5:$D$243,$AB429),"")</f>
        <v>Férias</v>
      </c>
      <c r="E429" s="17" t="str">
        <f>IFERROR(INDEX(Cadastro!$G$5:$G$243,$AB429),"")</f>
        <v>Férias</v>
      </c>
      <c r="F429" s="29">
        <v>46307</v>
      </c>
      <c r="G429" s="32" t="str">
        <f t="shared" si="36"/>
        <v>seg</v>
      </c>
      <c r="H429" s="31" t="str">
        <f>IF($L429=0,"",_xlfn.MINIFS(Dados!$Q:$Q,Dados!$A:$A,$A429,Dados!$S:$S,$F429))</f>
        <v/>
      </c>
      <c r="I429" s="31" t="str">
        <f>IF($H429="","",_xlfn.MAXIFS(Dados!$R:$R,Dados!$A:$A,$A429,Dados!$S:$S,$F429))</f>
        <v/>
      </c>
      <c r="J429" s="32" t="str">
        <f>IF($D429&lt;&gt;"Folguista","",IFERROR(INDEX(Parâmetros!$D$52:$G$52,1,MIN(4,MAX(1,$W429))),""))</f>
        <v/>
      </c>
      <c r="K429" s="32" t="str">
        <f>IF(OR($AC429&lt;&gt;"",$Y429="Folga",$Y429="Folga trabalhada",$Y429="Férias (cadastro)",$Y429="Férias / afastamento",$Y429="Indeterminado (início da série)"),"",IF(OR($D429="6x1",$D429="FF 6x1"),IF(OR(WEEKDAY($F429,2)=6,WEEKDAY($F429,2)=7),"6x1 sáb/dom","6x1"),IF($D429="5x2","5x2",IF($H429="",IF($D429="Folguista",$J429,$E429),IF(OR($H429&gt;=Parâmetros!$E$18,$H429&lt;Parâmetros!$E$19),"C",IF($H429&lt;Parâmetros!$E$20,"A","B"))))))</f>
        <v/>
      </c>
      <c r="L429" s="30">
        <f>SUMIFS(Dados!$E:$E,Dados!$A:$A,$A429,Dados!$S:$S,$F429)</f>
        <v>0</v>
      </c>
      <c r="M429" s="30" t="str">
        <f>IFERROR(INDEX(Parâmetros!$E$6:$E$11,MATCH($K429,Parâmetros!$A$6:$A$11,0)),"")</f>
        <v/>
      </c>
      <c r="N429" s="33" t="str">
        <f t="shared" si="37"/>
        <v/>
      </c>
      <c r="O429" s="33">
        <f>Parâmetros!$E$13</f>
        <v>0.8</v>
      </c>
      <c r="P429" s="32" t="str">
        <f>IF(OR($M429="",$F429&gt;Parâmetros!$E$14),"Não","Sim")</f>
        <v>Não</v>
      </c>
      <c r="Q429" s="32" t="str">
        <f t="shared" si="38"/>
        <v/>
      </c>
      <c r="R429" s="32" t="str">
        <f t="shared" si="39"/>
        <v/>
      </c>
      <c r="S429" s="30" t="str">
        <f t="shared" si="40"/>
        <v/>
      </c>
      <c r="T429" s="32" t="str">
        <f>IF($Q429&lt;&gt;"Sim","",IF($N429&gt;Parâmetros!$E$15,"Sim","Não"))</f>
        <v/>
      </c>
      <c r="U429" s="17" t="str">
        <f t="shared" si="41"/>
        <v>Férias / afastamento</v>
      </c>
      <c r="V429" s="17" t="str">
        <f>IF($AC429&lt;&gt;"",IF($L429&gt;0,"ATENÇÃO · apontou em dia de "&amp;LOWER($AC429)&amp;" cadastrado","Exceção cadastrada · "&amp;$AC429)&amp;IF($AD429="",""," · "&amp;$AD429),IF($E429="Férias",IF($L429&gt;0,"ATENÇÃO · apontou estando de férias no cadastro","Férias no cadastro"),IF($Y429="Férias / afastamento","Afastamento · "&amp;($Z429+$AA429-1)&amp;" dias seguidos sem apontamento",IF($Y429="Folga trabalhada","ATENÇÃO · apontou em dia de folga da escala 5x2",IF($Y429="Folga",IF(AND($D429="5x2",OR(WEEKDAY($F429,2)=6,WEEKDAY($F429,2)=7)),"Folga de fim de semana da escala 5x2",IF(AND(OR($D429="6x1",$D429="FF 6x1"),WEEKDAY($F429,2)=6,FALSE()),"Folga de fim de semana · apontou no domingo anterior",IF(AND(OR($D429="6x1",$D429="FF 6x1"),WEEKDAY($F429,2)=7,AND($A429=$A428,$L428&gt;0)),"Folga de fim de semana · apontou no sábado",IF(AND(OR($D429="6x1",$D429="FF 6x1"),OR(WEEKDAY($F429,2)=6,WEEKDAY($F429,2)=7)),"Folga de fim de semana · sem apontamento no sábado nem no domingo","Folga prevista pelo ciclo")))),IF($Y429="Indeterminado (início da série)","Sem histórico anterior — informe o dia do ciclo no Cadastro",IF($Y429="Falta de registro",IF(OR(OR($D429="6x1",$D429="FF 6x1"),$D429="5x2"),"FALTA DE REGISTRO · dia útil da escala "&amp;$E429,"FALTA DE REGISTRO · dia "&amp;$W429&amp;" de "&amp;IFERROR(INDEX(Parâmetros!$B$39:$B$48,MATCH($E429,Parâmetros!$A$39:$A$48,0)),99)&amp;" do ciclo"),IF(OR($D429="6x1",$D429="FF 6x1"),IF(OR(AND(WEEKDAY($F429,2)=6,AND($A429=$A430,$L430&gt;0)),AND(WEEKDAY($F429,2)=7,AND($A429=$A428,$L428&gt;0))),"ATENÇÃO · apontou sábado e domingo no mesmo fim de semana",IF(OR(WEEKDAY($F429,2)=6,WEEKDAY($F429,2)=7),"Jornada de fim de semana do 6x1",IF(OR($H429&gt;=Parâmetros!$E$20,$H429&lt;Parâmetros!$E$19),"ATENÇÃO · 6x1 apontou fora do horário diurno","Jornada fixa do 6x1"))),IF($D429="5x2","Jornada fixa do 5x2",IF($D429="Folguista",IF($J429=$K429,"Evidência confirma sequência","DIVERGE · sequência "&amp;$J429&amp;" × evidência "&amp;$K429),IF($K429=$E429,"Evidência confirma cadastro","DIVERGE · cadastro "&amp;$E429&amp;" × evidência "&amp;$K429)))))))))))</f>
        <v>Férias no cadastro</v>
      </c>
      <c r="W429" s="34">
        <f>IF(OR(OR($D429="6x1",$D429="FF 6x1"),$D429="5x2"),"",IF($AB429&lt;&gt;$AB428,IF(IFERROR(INDEX(Cadastro!$F$5:$F$243,$AB429),"")="",IF($L429&gt;0,1,0),IF(IFERROR(INDEX(Cadastro!$F$5:$F$243,$AB429),"")&lt;=IFERROR(INDEX(Parâmetros!$B$39:$B$48,MATCH($E429,Parâmetros!$A$39:$A$48,0)),99),IFERROR(INDEX(Cadastro!$F$5:$F$243,$AB429),""),0)),IF($L429&gt;0,IF(N($X428)&gt;0,1,N($W428)+1),IF(AND($L429=0,OR(N($W428)&gt;=IFERROR(INDEX(Parâmetros!$B$39:$B$48,MATCH($E429,Parâmetros!$A$39:$A$48,0)),99),AND(N($X428)&gt;0,N($X428)&lt;IFERROR(INDEX(Parâmetros!$C$39:$C$48,MATCH($E429,Parâmetros!$A$39:$A$48,0)),0)))),0,N($W428)+1))))</f>
        <v>7</v>
      </c>
      <c r="X429" s="34">
        <f>IF(OR(OR($D429="6x1",$D429="FF 6x1"),$D429="5x2"),"",IF($AB429&lt;&gt;$AB428,IF(IFERROR(INDEX(Cadastro!$F$5:$F$243,$AB429),"")="",0,IF(IFERROR(INDEX(Cadastro!$F$5:$F$243,$AB429),"")&gt;IFERROR(INDEX(Parâmetros!$B$39:$B$48,MATCH($E429,Parâmetros!$A$39:$A$48,0)),99),IFERROR(INDEX(Cadastro!$F$5:$F$243,$AB429),"")-IFERROR(INDEX(Parâmetros!$B$39:$B$48,MATCH($E429,Parâmetros!$A$39:$A$48,0)),99),0)),IF(AND($L429=0,OR(N($W428)&gt;=IFERROR(INDEX(Parâmetros!$B$39:$B$48,MATCH($E429,Parâmetros!$A$39:$A$48,0)),99),AND(N($X428)&gt;0,N($X428)&lt;IFERROR(INDEX(Parâmetros!$C$39:$C$48,MATCH($E429,Parâmetros!$A$39:$A$48,0)),0)))),N($X428)+1,0)))</f>
        <v>0</v>
      </c>
      <c r="Y429" t="str">
        <f>IF($AC429&lt;&gt;"",IF($L429&gt;0,$AC429&amp;" · com apontamento",$AC429),IF($E429="Férias",IF($L429&gt;0,"Férias · com apontamento","Férias (cadastro)"),IF(($Z429+$AA429-1)&gt;Parâmetros!$E$16,"Férias / afastamento",IF(AND($D429="5x2",OR(WEEKDAY($F429,2)=6,WEEKDAY($F429,2)=7)),IF($L429&gt;0,"Folga trabalhada","Folga"),IF($L429&gt;0,"Trabalhado",IF(OR(OR($D429="6x1",$D429="FF 6x1"),$D429="5x2"),IF(AND(OR($D429="6x1",$D429="FF 6x1"),OR(WEEKDAY($F429,2)=6,WEEKDAY($F429,2)=7)),"Folga","Falta de registro"),IF(AND($AB429&lt;&gt;$AB428,IFERROR(INDEX(Cadastro!$F$5:$F$243,$AB429),"")=""),"Indeterminado (início da série)",IF($X429&gt;0,"Folga","Falta de registro"))))))))</f>
        <v>Férias (cadastro)</v>
      </c>
      <c r="Z429" s="34">
        <f>IF(OR($L429&gt;0,$F429&gt;Parâmetros!$E$14),0,IF($A429&lt;&gt;$A428,1,N($Z428)+1))</f>
        <v>8</v>
      </c>
      <c r="AA429" s="34">
        <f>IF(OR($L429&gt;0,$F429&gt;Parâmetros!$E$14),0,IF(OR($A429&lt;&gt;$A430,$F430&gt;Parâmetros!$E$14),1,N($AA430)+1))</f>
        <v>12</v>
      </c>
      <c r="AB429" s="31">
        <f>IFERROR(MATCH($A429&amp;"|"&amp;TEXT(_xlfn.MAXIFS(Cadastro!$E$5:$E$243,Cadastro!$A$5:$A$243,$A429,Cadastro!$E$5:$E$243,"&lt;="&amp;$F429),"yyyymmdd"),Cadastro!$I$5:$I$243,0),"")</f>
        <v>59</v>
      </c>
      <c r="AC429" t="str">
        <f>IFERROR(_xlfn.SINGLE(INDEX(Exceções!$D$5:$D$203,MATCH($A429&amp;"|"&amp;$F429,Exceções!$F$5:$F$203,0))),"")</f>
        <v/>
      </c>
      <c r="AD429" t="str">
        <f>IF($AC429="","",IFERROR(_xlfn.SINGLE(INDEX(Exceções!$E$5:$E$203,MATCH($A429&amp;"|"&amp;$F429,Exceções!$F$5:$F$203,0))),""))</f>
        <v/>
      </c>
    </row>
    <row r="430" spans="1:30" ht="15" hidden="1" customHeight="1" x14ac:dyDescent="0.25">
      <c r="A430" s="31">
        <v>56227</v>
      </c>
      <c r="B430" s="17" t="s">
        <v>37</v>
      </c>
      <c r="C430" s="17" t="str">
        <f>IFERROR(INDEX(Cadastro!$C$5:$C$243,$AB430),"NÃO INFORMADO")</f>
        <v>NÃO INFORMADO</v>
      </c>
      <c r="D430" s="17" t="str">
        <f>IFERROR(INDEX(Cadastro!$D$5:$D$243,$AB430),"")</f>
        <v>Férias</v>
      </c>
      <c r="E430" s="17" t="str">
        <f>IFERROR(INDEX(Cadastro!$G$5:$G$243,$AB430),"")</f>
        <v>Férias</v>
      </c>
      <c r="F430" s="29">
        <v>46308</v>
      </c>
      <c r="G430" s="32" t="str">
        <f t="shared" si="36"/>
        <v>ter</v>
      </c>
      <c r="H430" s="31" t="str">
        <f>IF($L430=0,"",_xlfn.MINIFS(Dados!$Q:$Q,Dados!$A:$A,$A430,Dados!$S:$S,$F430))</f>
        <v/>
      </c>
      <c r="I430" s="31" t="str">
        <f>IF($H430="","",_xlfn.MAXIFS(Dados!$R:$R,Dados!$A:$A,$A430,Dados!$S:$S,$F430))</f>
        <v/>
      </c>
      <c r="J430" s="32" t="str">
        <f>IF($D430&lt;&gt;"Folguista","",IFERROR(INDEX(Parâmetros!$D$52:$G$52,1,MIN(4,MAX(1,$W430))),""))</f>
        <v/>
      </c>
      <c r="K430" s="32" t="str">
        <f>IF(OR($AC430&lt;&gt;"",$Y430="Folga",$Y430="Folga trabalhada",$Y430="Férias (cadastro)",$Y430="Férias / afastamento",$Y430="Indeterminado (início da série)"),"",IF(OR($D430="6x1",$D430="FF 6x1"),IF(OR(WEEKDAY($F430,2)=6,WEEKDAY($F430,2)=7),"6x1 sáb/dom","6x1"),IF($D430="5x2","5x2",IF($H430="",IF($D430="Folguista",$J430,$E430),IF(OR($H430&gt;=Parâmetros!$E$18,$H430&lt;Parâmetros!$E$19),"C",IF($H430&lt;Parâmetros!$E$20,"A","B"))))))</f>
        <v/>
      </c>
      <c r="L430" s="30">
        <f>SUMIFS(Dados!$E:$E,Dados!$A:$A,$A430,Dados!$S:$S,$F430)</f>
        <v>0</v>
      </c>
      <c r="M430" s="30" t="str">
        <f>IFERROR(INDEX(Parâmetros!$E$6:$E$11,MATCH($K430,Parâmetros!$A$6:$A$11,0)),"")</f>
        <v/>
      </c>
      <c r="N430" s="33" t="str">
        <f t="shared" si="37"/>
        <v/>
      </c>
      <c r="O430" s="33">
        <f>Parâmetros!$E$13</f>
        <v>0.8</v>
      </c>
      <c r="P430" s="32" t="str">
        <f>IF(OR($M430="",$F430&gt;Parâmetros!$E$14),"Não","Sim")</f>
        <v>Não</v>
      </c>
      <c r="Q430" s="32" t="str">
        <f t="shared" si="38"/>
        <v/>
      </c>
      <c r="R430" s="32" t="str">
        <f t="shared" si="39"/>
        <v/>
      </c>
      <c r="S430" s="30" t="str">
        <f t="shared" si="40"/>
        <v/>
      </c>
      <c r="T430" s="32" t="str">
        <f>IF($Q430&lt;&gt;"Sim","",IF($N430&gt;Parâmetros!$E$15,"Sim","Não"))</f>
        <v/>
      </c>
      <c r="U430" s="17" t="str">
        <f t="shared" si="41"/>
        <v>Férias / afastamento</v>
      </c>
      <c r="V430" s="17" t="str">
        <f>IF($AC430&lt;&gt;"",IF($L430&gt;0,"ATENÇÃO · apontou em dia de "&amp;LOWER($AC430)&amp;" cadastrado","Exceção cadastrada · "&amp;$AC430)&amp;IF($AD430="",""," · "&amp;$AD430),IF($E430="Férias",IF($L430&gt;0,"ATENÇÃO · apontou estando de férias no cadastro","Férias no cadastro"),IF($Y430="Férias / afastamento","Afastamento · "&amp;($Z430+$AA430-1)&amp;" dias seguidos sem apontamento",IF($Y430="Folga trabalhada","ATENÇÃO · apontou em dia de folga da escala 5x2",IF($Y430="Folga",IF(AND($D430="5x2",OR(WEEKDAY($F430,2)=6,WEEKDAY($F430,2)=7)),"Folga de fim de semana da escala 5x2",IF(AND(OR($D430="6x1",$D430="FF 6x1"),WEEKDAY($F430,2)=6,FALSE()),"Folga de fim de semana · apontou no domingo anterior",IF(AND(OR($D430="6x1",$D430="FF 6x1"),WEEKDAY($F430,2)=7,AND($A430=$A429,$L429&gt;0)),"Folga de fim de semana · apontou no sábado",IF(AND(OR($D430="6x1",$D430="FF 6x1"),OR(WEEKDAY($F430,2)=6,WEEKDAY($F430,2)=7)),"Folga de fim de semana · sem apontamento no sábado nem no domingo","Folga prevista pelo ciclo")))),IF($Y430="Indeterminado (início da série)","Sem histórico anterior — informe o dia do ciclo no Cadastro",IF($Y430="Falta de registro",IF(OR(OR($D430="6x1",$D430="FF 6x1"),$D430="5x2"),"FALTA DE REGISTRO · dia útil da escala "&amp;$E430,"FALTA DE REGISTRO · dia "&amp;$W430&amp;" de "&amp;IFERROR(INDEX(Parâmetros!$B$39:$B$48,MATCH($E430,Parâmetros!$A$39:$A$48,0)),99)&amp;" do ciclo"),IF(OR($D430="6x1",$D430="FF 6x1"),IF(OR(AND(WEEKDAY($F430,2)=6,AND($A430=$A431,$L431&gt;0)),AND(WEEKDAY($F430,2)=7,AND($A430=$A429,$L429&gt;0))),"ATENÇÃO · apontou sábado e domingo no mesmo fim de semana",IF(OR(WEEKDAY($F430,2)=6,WEEKDAY($F430,2)=7),"Jornada de fim de semana do 6x1",IF(OR($H430&gt;=Parâmetros!$E$20,$H430&lt;Parâmetros!$E$19),"ATENÇÃO · 6x1 apontou fora do horário diurno","Jornada fixa do 6x1"))),IF($D430="5x2","Jornada fixa do 5x2",IF($D430="Folguista",IF($J430=$K430,"Evidência confirma sequência","DIVERGE · sequência "&amp;$J430&amp;" × evidência "&amp;$K430),IF($K430=$E430,"Evidência confirma cadastro","DIVERGE · cadastro "&amp;$E430&amp;" × evidência "&amp;$K430)))))))))))</f>
        <v>Férias no cadastro</v>
      </c>
      <c r="W430" s="34">
        <f>IF(OR(OR($D430="6x1",$D430="FF 6x1"),$D430="5x2"),"",IF($AB430&lt;&gt;$AB429,IF(IFERROR(INDEX(Cadastro!$F$5:$F$243,$AB430),"")="",IF($L430&gt;0,1,0),IF(IFERROR(INDEX(Cadastro!$F$5:$F$243,$AB430),"")&lt;=IFERROR(INDEX(Parâmetros!$B$39:$B$48,MATCH($E430,Parâmetros!$A$39:$A$48,0)),99),IFERROR(INDEX(Cadastro!$F$5:$F$243,$AB430),""),0)),IF($L430&gt;0,IF(N($X429)&gt;0,1,N($W429)+1),IF(AND($L430=0,OR(N($W429)&gt;=IFERROR(INDEX(Parâmetros!$B$39:$B$48,MATCH($E430,Parâmetros!$A$39:$A$48,0)),99),AND(N($X429)&gt;0,N($X429)&lt;IFERROR(INDEX(Parâmetros!$C$39:$C$48,MATCH($E430,Parâmetros!$A$39:$A$48,0)),0)))),0,N($W429)+1))))</f>
        <v>8</v>
      </c>
      <c r="X430" s="34">
        <f>IF(OR(OR($D430="6x1",$D430="FF 6x1"),$D430="5x2"),"",IF($AB430&lt;&gt;$AB429,IF(IFERROR(INDEX(Cadastro!$F$5:$F$243,$AB430),"")="",0,IF(IFERROR(INDEX(Cadastro!$F$5:$F$243,$AB430),"")&gt;IFERROR(INDEX(Parâmetros!$B$39:$B$48,MATCH($E430,Parâmetros!$A$39:$A$48,0)),99),IFERROR(INDEX(Cadastro!$F$5:$F$243,$AB430),"")-IFERROR(INDEX(Parâmetros!$B$39:$B$48,MATCH($E430,Parâmetros!$A$39:$A$48,0)),99),0)),IF(AND($L430=0,OR(N($W429)&gt;=IFERROR(INDEX(Parâmetros!$B$39:$B$48,MATCH($E430,Parâmetros!$A$39:$A$48,0)),99),AND(N($X429)&gt;0,N($X429)&lt;IFERROR(INDEX(Parâmetros!$C$39:$C$48,MATCH($E430,Parâmetros!$A$39:$A$48,0)),0)))),N($X429)+1,0)))</f>
        <v>0</v>
      </c>
      <c r="Y430" t="str">
        <f>IF($AC430&lt;&gt;"",IF($L430&gt;0,$AC430&amp;" · com apontamento",$AC430),IF($E430="Férias",IF($L430&gt;0,"Férias · com apontamento","Férias (cadastro)"),IF(($Z430+$AA430-1)&gt;Parâmetros!$E$16,"Férias / afastamento",IF(AND($D430="5x2",OR(WEEKDAY($F430,2)=6,WEEKDAY($F430,2)=7)),IF($L430&gt;0,"Folga trabalhada","Folga"),IF($L430&gt;0,"Trabalhado",IF(OR(OR($D430="6x1",$D430="FF 6x1"),$D430="5x2"),IF(AND(OR($D430="6x1",$D430="FF 6x1"),OR(WEEKDAY($F430,2)=6,WEEKDAY($F430,2)=7)),"Folga","Falta de registro"),IF(AND($AB430&lt;&gt;$AB429,IFERROR(INDEX(Cadastro!$F$5:$F$243,$AB430),"")=""),"Indeterminado (início da série)",IF($X430&gt;0,"Folga","Falta de registro"))))))))</f>
        <v>Férias (cadastro)</v>
      </c>
      <c r="Z430" s="34">
        <f>IF(OR($L430&gt;0,$F430&gt;Parâmetros!$E$14),0,IF($A430&lt;&gt;$A429,1,N($Z429)+1))</f>
        <v>9</v>
      </c>
      <c r="AA430" s="34">
        <f>IF(OR($L430&gt;0,$F430&gt;Parâmetros!$E$14),0,IF(OR($A430&lt;&gt;$A431,$F431&gt;Parâmetros!$E$14),1,N($AA431)+1))</f>
        <v>11</v>
      </c>
      <c r="AB430" s="31">
        <f>IFERROR(MATCH($A430&amp;"|"&amp;TEXT(_xlfn.MAXIFS(Cadastro!$E$5:$E$243,Cadastro!$A$5:$A$243,$A430,Cadastro!$E$5:$E$243,"&lt;="&amp;$F430),"yyyymmdd"),Cadastro!$I$5:$I$243,0),"")</f>
        <v>59</v>
      </c>
      <c r="AC430" t="str">
        <f>IFERROR(_xlfn.SINGLE(INDEX(Exceções!$D$5:$D$203,MATCH($A430&amp;"|"&amp;$F430,Exceções!$F$5:$F$203,0))),"")</f>
        <v/>
      </c>
      <c r="AD430" t="str">
        <f>IF($AC430="","",IFERROR(_xlfn.SINGLE(INDEX(Exceções!$E$5:$E$203,MATCH($A430&amp;"|"&amp;$F430,Exceções!$F$5:$F$203,0))),""))</f>
        <v/>
      </c>
    </row>
    <row r="431" spans="1:30" ht="15" hidden="1" customHeight="1" x14ac:dyDescent="0.25">
      <c r="A431" s="31">
        <v>56227</v>
      </c>
      <c r="B431" s="17" t="s">
        <v>37</v>
      </c>
      <c r="C431" s="17" t="str">
        <f>IFERROR(INDEX(Cadastro!$C$5:$C$243,$AB431),"NÃO INFORMADO")</f>
        <v>NÃO INFORMADO</v>
      </c>
      <c r="D431" s="17" t="str">
        <f>IFERROR(INDEX(Cadastro!$D$5:$D$243,$AB431),"")</f>
        <v>Férias</v>
      </c>
      <c r="E431" s="17" t="str">
        <f>IFERROR(INDEX(Cadastro!$G$5:$G$243,$AB431),"")</f>
        <v>Férias</v>
      </c>
      <c r="F431" s="29">
        <v>46309</v>
      </c>
      <c r="G431" s="32" t="str">
        <f t="shared" si="36"/>
        <v>qua</v>
      </c>
      <c r="H431" s="31" t="str">
        <f>IF($L431=0,"",_xlfn.MINIFS(Dados!$Q:$Q,Dados!$A:$A,$A431,Dados!$S:$S,$F431))</f>
        <v/>
      </c>
      <c r="I431" s="31" t="str">
        <f>IF($H431="","",_xlfn.MAXIFS(Dados!$R:$R,Dados!$A:$A,$A431,Dados!$S:$S,$F431))</f>
        <v/>
      </c>
      <c r="J431" s="32" t="str">
        <f>IF($D431&lt;&gt;"Folguista","",IFERROR(INDEX(Parâmetros!$D$52:$G$52,1,MIN(4,MAX(1,$W431))),""))</f>
        <v/>
      </c>
      <c r="K431" s="32" t="str">
        <f>IF(OR($AC431&lt;&gt;"",$Y431="Folga",$Y431="Folga trabalhada",$Y431="Férias (cadastro)",$Y431="Férias / afastamento",$Y431="Indeterminado (início da série)"),"",IF(OR($D431="6x1",$D431="FF 6x1"),IF(OR(WEEKDAY($F431,2)=6,WEEKDAY($F431,2)=7),"6x1 sáb/dom","6x1"),IF($D431="5x2","5x2",IF($H431="",IF($D431="Folguista",$J431,$E431),IF(OR($H431&gt;=Parâmetros!$E$18,$H431&lt;Parâmetros!$E$19),"C",IF($H431&lt;Parâmetros!$E$20,"A","B"))))))</f>
        <v/>
      </c>
      <c r="L431" s="30">
        <f>SUMIFS(Dados!$E:$E,Dados!$A:$A,$A431,Dados!$S:$S,$F431)</f>
        <v>0</v>
      </c>
      <c r="M431" s="30" t="str">
        <f>IFERROR(INDEX(Parâmetros!$E$6:$E$11,MATCH($K431,Parâmetros!$A$6:$A$11,0)),"")</f>
        <v/>
      </c>
      <c r="N431" s="33" t="str">
        <f t="shared" si="37"/>
        <v/>
      </c>
      <c r="O431" s="33">
        <f>Parâmetros!$E$13</f>
        <v>0.8</v>
      </c>
      <c r="P431" s="32" t="str">
        <f>IF(OR($M431="",$F431&gt;Parâmetros!$E$14),"Não","Sim")</f>
        <v>Não</v>
      </c>
      <c r="Q431" s="32" t="str">
        <f t="shared" si="38"/>
        <v/>
      </c>
      <c r="R431" s="32" t="str">
        <f t="shared" si="39"/>
        <v/>
      </c>
      <c r="S431" s="30" t="str">
        <f t="shared" si="40"/>
        <v/>
      </c>
      <c r="T431" s="32" t="str">
        <f>IF($Q431&lt;&gt;"Sim","",IF($N431&gt;Parâmetros!$E$15,"Sim","Não"))</f>
        <v/>
      </c>
      <c r="U431" s="17" t="str">
        <f t="shared" si="41"/>
        <v>Férias / afastamento</v>
      </c>
      <c r="V431" s="17" t="str">
        <f>IF($AC431&lt;&gt;"",IF($L431&gt;0,"ATENÇÃO · apontou em dia de "&amp;LOWER($AC431)&amp;" cadastrado","Exceção cadastrada · "&amp;$AC431)&amp;IF($AD431="",""," · "&amp;$AD431),IF($E431="Férias",IF($L431&gt;0,"ATENÇÃO · apontou estando de férias no cadastro","Férias no cadastro"),IF($Y431="Férias / afastamento","Afastamento · "&amp;($Z431+$AA431-1)&amp;" dias seguidos sem apontamento",IF($Y431="Folga trabalhada","ATENÇÃO · apontou em dia de folga da escala 5x2",IF($Y431="Folga",IF(AND($D431="5x2",OR(WEEKDAY($F431,2)=6,WEEKDAY($F431,2)=7)),"Folga de fim de semana da escala 5x2",IF(AND(OR($D431="6x1",$D431="FF 6x1"),WEEKDAY($F431,2)=6,FALSE()),"Folga de fim de semana · apontou no domingo anterior",IF(AND(OR($D431="6x1",$D431="FF 6x1"),WEEKDAY($F431,2)=7,AND($A431=$A430,$L430&gt;0)),"Folga de fim de semana · apontou no sábado",IF(AND(OR($D431="6x1",$D431="FF 6x1"),OR(WEEKDAY($F431,2)=6,WEEKDAY($F431,2)=7)),"Folga de fim de semana · sem apontamento no sábado nem no domingo","Folga prevista pelo ciclo")))),IF($Y431="Indeterminado (início da série)","Sem histórico anterior — informe o dia do ciclo no Cadastro",IF($Y431="Falta de registro",IF(OR(OR($D431="6x1",$D431="FF 6x1"),$D431="5x2"),"FALTA DE REGISTRO · dia útil da escala "&amp;$E431,"FALTA DE REGISTRO · dia "&amp;$W431&amp;" de "&amp;IFERROR(INDEX(Parâmetros!$B$39:$B$48,MATCH($E431,Parâmetros!$A$39:$A$48,0)),99)&amp;" do ciclo"),IF(OR($D431="6x1",$D431="FF 6x1"),IF(OR(AND(WEEKDAY($F431,2)=6,AND($A431=$A432,$L432&gt;0)),AND(WEEKDAY($F431,2)=7,AND($A431=$A430,$L430&gt;0))),"ATENÇÃO · apontou sábado e domingo no mesmo fim de semana",IF(OR(WEEKDAY($F431,2)=6,WEEKDAY($F431,2)=7),"Jornada de fim de semana do 6x1",IF(OR($H431&gt;=Parâmetros!$E$20,$H431&lt;Parâmetros!$E$19),"ATENÇÃO · 6x1 apontou fora do horário diurno","Jornada fixa do 6x1"))),IF($D431="5x2","Jornada fixa do 5x2",IF($D431="Folguista",IF($J431=$K431,"Evidência confirma sequência","DIVERGE · sequência "&amp;$J431&amp;" × evidência "&amp;$K431),IF($K431=$E431,"Evidência confirma cadastro","DIVERGE · cadastro "&amp;$E431&amp;" × evidência "&amp;$K431)))))))))))</f>
        <v>Férias no cadastro</v>
      </c>
      <c r="W431" s="34">
        <f>IF(OR(OR($D431="6x1",$D431="FF 6x1"),$D431="5x2"),"",IF($AB431&lt;&gt;$AB430,IF(IFERROR(INDEX(Cadastro!$F$5:$F$243,$AB431),"")="",IF($L431&gt;0,1,0),IF(IFERROR(INDEX(Cadastro!$F$5:$F$243,$AB431),"")&lt;=IFERROR(INDEX(Parâmetros!$B$39:$B$48,MATCH($E431,Parâmetros!$A$39:$A$48,0)),99),IFERROR(INDEX(Cadastro!$F$5:$F$243,$AB431),""),0)),IF($L431&gt;0,IF(N($X430)&gt;0,1,N($W430)+1),IF(AND($L431=0,OR(N($W430)&gt;=IFERROR(INDEX(Parâmetros!$B$39:$B$48,MATCH($E431,Parâmetros!$A$39:$A$48,0)),99),AND(N($X430)&gt;0,N($X430)&lt;IFERROR(INDEX(Parâmetros!$C$39:$C$48,MATCH($E431,Parâmetros!$A$39:$A$48,0)),0)))),0,N($W430)+1))))</f>
        <v>9</v>
      </c>
      <c r="X431" s="34">
        <f>IF(OR(OR($D431="6x1",$D431="FF 6x1"),$D431="5x2"),"",IF($AB431&lt;&gt;$AB430,IF(IFERROR(INDEX(Cadastro!$F$5:$F$243,$AB431),"")="",0,IF(IFERROR(INDEX(Cadastro!$F$5:$F$243,$AB431),"")&gt;IFERROR(INDEX(Parâmetros!$B$39:$B$48,MATCH($E431,Parâmetros!$A$39:$A$48,0)),99),IFERROR(INDEX(Cadastro!$F$5:$F$243,$AB431),"")-IFERROR(INDEX(Parâmetros!$B$39:$B$48,MATCH($E431,Parâmetros!$A$39:$A$48,0)),99),0)),IF(AND($L431=0,OR(N($W430)&gt;=IFERROR(INDEX(Parâmetros!$B$39:$B$48,MATCH($E431,Parâmetros!$A$39:$A$48,0)),99),AND(N($X430)&gt;0,N($X430)&lt;IFERROR(INDEX(Parâmetros!$C$39:$C$48,MATCH($E431,Parâmetros!$A$39:$A$48,0)),0)))),N($X430)+1,0)))</f>
        <v>0</v>
      </c>
      <c r="Y431" t="str">
        <f>IF($AC431&lt;&gt;"",IF($L431&gt;0,$AC431&amp;" · com apontamento",$AC431),IF($E431="Férias",IF($L431&gt;0,"Férias · com apontamento","Férias (cadastro)"),IF(($Z431+$AA431-1)&gt;Parâmetros!$E$16,"Férias / afastamento",IF(AND($D431="5x2",OR(WEEKDAY($F431,2)=6,WEEKDAY($F431,2)=7)),IF($L431&gt;0,"Folga trabalhada","Folga"),IF($L431&gt;0,"Trabalhado",IF(OR(OR($D431="6x1",$D431="FF 6x1"),$D431="5x2"),IF(AND(OR($D431="6x1",$D431="FF 6x1"),OR(WEEKDAY($F431,2)=6,WEEKDAY($F431,2)=7)),"Folga","Falta de registro"),IF(AND($AB431&lt;&gt;$AB430,IFERROR(INDEX(Cadastro!$F$5:$F$243,$AB431),"")=""),"Indeterminado (início da série)",IF($X431&gt;0,"Folga","Falta de registro"))))))))</f>
        <v>Férias (cadastro)</v>
      </c>
      <c r="Z431" s="34">
        <f>IF(OR($L431&gt;0,$F431&gt;Parâmetros!$E$14),0,IF($A431&lt;&gt;$A430,1,N($Z430)+1))</f>
        <v>10</v>
      </c>
      <c r="AA431" s="34">
        <f>IF(OR($L431&gt;0,$F431&gt;Parâmetros!$E$14),0,IF(OR($A431&lt;&gt;$A432,$F432&gt;Parâmetros!$E$14),1,N($AA432)+1))</f>
        <v>10</v>
      </c>
      <c r="AB431" s="31">
        <f>IFERROR(MATCH($A431&amp;"|"&amp;TEXT(_xlfn.MAXIFS(Cadastro!$E$5:$E$243,Cadastro!$A$5:$A$243,$A431,Cadastro!$E$5:$E$243,"&lt;="&amp;$F431),"yyyymmdd"),Cadastro!$I$5:$I$243,0),"")</f>
        <v>59</v>
      </c>
      <c r="AC431" t="str">
        <f>IFERROR(_xlfn.SINGLE(INDEX(Exceções!$D$5:$D$203,MATCH($A431&amp;"|"&amp;$F431,Exceções!$F$5:$F$203,0))),"")</f>
        <v/>
      </c>
      <c r="AD431" t="str">
        <f>IF($AC431="","",IFERROR(_xlfn.SINGLE(INDEX(Exceções!$E$5:$E$203,MATCH($A431&amp;"|"&amp;$F431,Exceções!$F$5:$F$203,0))),""))</f>
        <v/>
      </c>
    </row>
    <row r="432" spans="1:30" ht="15" hidden="1" customHeight="1" x14ac:dyDescent="0.25">
      <c r="A432" s="31">
        <v>56227</v>
      </c>
      <c r="B432" s="17" t="s">
        <v>37</v>
      </c>
      <c r="C432" s="17" t="str">
        <f>IFERROR(INDEX(Cadastro!$C$5:$C$243,$AB432),"NÃO INFORMADO")</f>
        <v>NÃO INFORMADO</v>
      </c>
      <c r="D432" s="17" t="str">
        <f>IFERROR(INDEX(Cadastro!$D$5:$D$243,$AB432),"")</f>
        <v>Férias</v>
      </c>
      <c r="E432" s="17" t="str">
        <f>IFERROR(INDEX(Cadastro!$G$5:$G$243,$AB432),"")</f>
        <v>Férias</v>
      </c>
      <c r="F432" s="29">
        <v>46310</v>
      </c>
      <c r="G432" s="32" t="str">
        <f t="shared" si="36"/>
        <v>qui</v>
      </c>
      <c r="H432" s="31" t="str">
        <f>IF($L432=0,"",_xlfn.MINIFS(Dados!$Q:$Q,Dados!$A:$A,$A432,Dados!$S:$S,$F432))</f>
        <v/>
      </c>
      <c r="I432" s="31" t="str">
        <f>IF($H432="","",_xlfn.MAXIFS(Dados!$R:$R,Dados!$A:$A,$A432,Dados!$S:$S,$F432))</f>
        <v/>
      </c>
      <c r="J432" s="32" t="str">
        <f>IF($D432&lt;&gt;"Folguista","",IFERROR(INDEX(Parâmetros!$D$52:$G$52,1,MIN(4,MAX(1,$W432))),""))</f>
        <v/>
      </c>
      <c r="K432" s="32" t="str">
        <f>IF(OR($AC432&lt;&gt;"",$Y432="Folga",$Y432="Folga trabalhada",$Y432="Férias (cadastro)",$Y432="Férias / afastamento",$Y432="Indeterminado (início da série)"),"",IF(OR($D432="6x1",$D432="FF 6x1"),IF(OR(WEEKDAY($F432,2)=6,WEEKDAY($F432,2)=7),"6x1 sáb/dom","6x1"),IF($D432="5x2","5x2",IF($H432="",IF($D432="Folguista",$J432,$E432),IF(OR($H432&gt;=Parâmetros!$E$18,$H432&lt;Parâmetros!$E$19),"C",IF($H432&lt;Parâmetros!$E$20,"A","B"))))))</f>
        <v/>
      </c>
      <c r="L432" s="30">
        <f>SUMIFS(Dados!$E:$E,Dados!$A:$A,$A432,Dados!$S:$S,$F432)</f>
        <v>0</v>
      </c>
      <c r="M432" s="30" t="str">
        <f>IFERROR(INDEX(Parâmetros!$E$6:$E$11,MATCH($K432,Parâmetros!$A$6:$A$11,0)),"")</f>
        <v/>
      </c>
      <c r="N432" s="33" t="str">
        <f t="shared" si="37"/>
        <v/>
      </c>
      <c r="O432" s="33">
        <f>Parâmetros!$E$13</f>
        <v>0.8</v>
      </c>
      <c r="P432" s="32" t="str">
        <f>IF(OR($M432="",$F432&gt;Parâmetros!$E$14),"Não","Sim")</f>
        <v>Não</v>
      </c>
      <c r="Q432" s="32" t="str">
        <f t="shared" si="38"/>
        <v/>
      </c>
      <c r="R432" s="32" t="str">
        <f t="shared" si="39"/>
        <v/>
      </c>
      <c r="S432" s="30" t="str">
        <f t="shared" si="40"/>
        <v/>
      </c>
      <c r="T432" s="32" t="str">
        <f>IF($Q432&lt;&gt;"Sim","",IF($N432&gt;Parâmetros!$E$15,"Sim","Não"))</f>
        <v/>
      </c>
      <c r="U432" s="17" t="str">
        <f t="shared" si="41"/>
        <v>Férias / afastamento</v>
      </c>
      <c r="V432" s="17" t="str">
        <f>IF($AC432&lt;&gt;"",IF($L432&gt;0,"ATENÇÃO · apontou em dia de "&amp;LOWER($AC432)&amp;" cadastrado","Exceção cadastrada · "&amp;$AC432)&amp;IF($AD432="",""," · "&amp;$AD432),IF($E432="Férias",IF($L432&gt;0,"ATENÇÃO · apontou estando de férias no cadastro","Férias no cadastro"),IF($Y432="Férias / afastamento","Afastamento · "&amp;($Z432+$AA432-1)&amp;" dias seguidos sem apontamento",IF($Y432="Folga trabalhada","ATENÇÃO · apontou em dia de folga da escala 5x2",IF($Y432="Folga",IF(AND($D432="5x2",OR(WEEKDAY($F432,2)=6,WEEKDAY($F432,2)=7)),"Folga de fim de semana da escala 5x2",IF(AND(OR($D432="6x1",$D432="FF 6x1"),WEEKDAY($F432,2)=6,FALSE()),"Folga de fim de semana · apontou no domingo anterior",IF(AND(OR($D432="6x1",$D432="FF 6x1"),WEEKDAY($F432,2)=7,AND($A432=$A431,$L431&gt;0)),"Folga de fim de semana · apontou no sábado",IF(AND(OR($D432="6x1",$D432="FF 6x1"),OR(WEEKDAY($F432,2)=6,WEEKDAY($F432,2)=7)),"Folga de fim de semana · sem apontamento no sábado nem no domingo","Folga prevista pelo ciclo")))),IF($Y432="Indeterminado (início da série)","Sem histórico anterior — informe o dia do ciclo no Cadastro",IF($Y432="Falta de registro",IF(OR(OR($D432="6x1",$D432="FF 6x1"),$D432="5x2"),"FALTA DE REGISTRO · dia útil da escala "&amp;$E432,"FALTA DE REGISTRO · dia "&amp;$W432&amp;" de "&amp;IFERROR(INDEX(Parâmetros!$B$39:$B$48,MATCH($E432,Parâmetros!$A$39:$A$48,0)),99)&amp;" do ciclo"),IF(OR($D432="6x1",$D432="FF 6x1"),IF(OR(AND(WEEKDAY($F432,2)=6,AND($A432=$A433,$L433&gt;0)),AND(WEEKDAY($F432,2)=7,AND($A432=$A431,$L431&gt;0))),"ATENÇÃO · apontou sábado e domingo no mesmo fim de semana",IF(OR(WEEKDAY($F432,2)=6,WEEKDAY($F432,2)=7),"Jornada de fim de semana do 6x1",IF(OR($H432&gt;=Parâmetros!$E$20,$H432&lt;Parâmetros!$E$19),"ATENÇÃO · 6x1 apontou fora do horário diurno","Jornada fixa do 6x1"))),IF($D432="5x2","Jornada fixa do 5x2",IF($D432="Folguista",IF($J432=$K432,"Evidência confirma sequência","DIVERGE · sequência "&amp;$J432&amp;" × evidência "&amp;$K432),IF($K432=$E432,"Evidência confirma cadastro","DIVERGE · cadastro "&amp;$E432&amp;" × evidência "&amp;$K432)))))))))))</f>
        <v>Férias no cadastro</v>
      </c>
      <c r="W432" s="34">
        <f>IF(OR(OR($D432="6x1",$D432="FF 6x1"),$D432="5x2"),"",IF($AB432&lt;&gt;$AB431,IF(IFERROR(INDEX(Cadastro!$F$5:$F$243,$AB432),"")="",IF($L432&gt;0,1,0),IF(IFERROR(INDEX(Cadastro!$F$5:$F$243,$AB432),"")&lt;=IFERROR(INDEX(Parâmetros!$B$39:$B$48,MATCH($E432,Parâmetros!$A$39:$A$48,0)),99),IFERROR(INDEX(Cadastro!$F$5:$F$243,$AB432),""),0)),IF($L432&gt;0,IF(N($X431)&gt;0,1,N($W431)+1),IF(AND($L432=0,OR(N($W431)&gt;=IFERROR(INDEX(Parâmetros!$B$39:$B$48,MATCH($E432,Parâmetros!$A$39:$A$48,0)),99),AND(N($X431)&gt;0,N($X431)&lt;IFERROR(INDEX(Parâmetros!$C$39:$C$48,MATCH($E432,Parâmetros!$A$39:$A$48,0)),0)))),0,N($W431)+1))))</f>
        <v>10</v>
      </c>
      <c r="X432" s="34">
        <f>IF(OR(OR($D432="6x1",$D432="FF 6x1"),$D432="5x2"),"",IF($AB432&lt;&gt;$AB431,IF(IFERROR(INDEX(Cadastro!$F$5:$F$243,$AB432),"")="",0,IF(IFERROR(INDEX(Cadastro!$F$5:$F$243,$AB432),"")&gt;IFERROR(INDEX(Parâmetros!$B$39:$B$48,MATCH($E432,Parâmetros!$A$39:$A$48,0)),99),IFERROR(INDEX(Cadastro!$F$5:$F$243,$AB432),"")-IFERROR(INDEX(Parâmetros!$B$39:$B$48,MATCH($E432,Parâmetros!$A$39:$A$48,0)),99),0)),IF(AND($L432=0,OR(N($W431)&gt;=IFERROR(INDEX(Parâmetros!$B$39:$B$48,MATCH($E432,Parâmetros!$A$39:$A$48,0)),99),AND(N($X431)&gt;0,N($X431)&lt;IFERROR(INDEX(Parâmetros!$C$39:$C$48,MATCH($E432,Parâmetros!$A$39:$A$48,0)),0)))),N($X431)+1,0)))</f>
        <v>0</v>
      </c>
      <c r="Y432" t="str">
        <f>IF($AC432&lt;&gt;"",IF($L432&gt;0,$AC432&amp;" · com apontamento",$AC432),IF($E432="Férias",IF($L432&gt;0,"Férias · com apontamento","Férias (cadastro)"),IF(($Z432+$AA432-1)&gt;Parâmetros!$E$16,"Férias / afastamento",IF(AND($D432="5x2",OR(WEEKDAY($F432,2)=6,WEEKDAY($F432,2)=7)),IF($L432&gt;0,"Folga trabalhada","Folga"),IF($L432&gt;0,"Trabalhado",IF(OR(OR($D432="6x1",$D432="FF 6x1"),$D432="5x2"),IF(AND(OR($D432="6x1",$D432="FF 6x1"),OR(WEEKDAY($F432,2)=6,WEEKDAY($F432,2)=7)),"Folga","Falta de registro"),IF(AND($AB432&lt;&gt;$AB431,IFERROR(INDEX(Cadastro!$F$5:$F$243,$AB432),"")=""),"Indeterminado (início da série)",IF($X432&gt;0,"Folga","Falta de registro"))))))))</f>
        <v>Férias (cadastro)</v>
      </c>
      <c r="Z432" s="34">
        <f>IF(OR($L432&gt;0,$F432&gt;Parâmetros!$E$14),0,IF($A432&lt;&gt;$A431,1,N($Z431)+1))</f>
        <v>11</v>
      </c>
      <c r="AA432" s="34">
        <f>IF(OR($L432&gt;0,$F432&gt;Parâmetros!$E$14),0,IF(OR($A432&lt;&gt;$A433,$F433&gt;Parâmetros!$E$14),1,N($AA433)+1))</f>
        <v>9</v>
      </c>
      <c r="AB432" s="31">
        <f>IFERROR(MATCH($A432&amp;"|"&amp;TEXT(_xlfn.MAXIFS(Cadastro!$E$5:$E$243,Cadastro!$A$5:$A$243,$A432,Cadastro!$E$5:$E$243,"&lt;="&amp;$F432),"yyyymmdd"),Cadastro!$I$5:$I$243,0),"")</f>
        <v>59</v>
      </c>
      <c r="AC432" t="str">
        <f>IFERROR(_xlfn.SINGLE(INDEX(Exceções!$D$5:$D$203,MATCH($A432&amp;"|"&amp;$F432,Exceções!$F$5:$F$203,0))),"")</f>
        <v/>
      </c>
      <c r="AD432" t="str">
        <f>IF($AC432="","",IFERROR(_xlfn.SINGLE(INDEX(Exceções!$E$5:$E$203,MATCH($A432&amp;"|"&amp;$F432,Exceções!$F$5:$F$203,0))),""))</f>
        <v/>
      </c>
    </row>
    <row r="433" spans="1:30" ht="15" hidden="1" customHeight="1" x14ac:dyDescent="0.25">
      <c r="A433" s="31">
        <v>56227</v>
      </c>
      <c r="B433" s="17" t="s">
        <v>37</v>
      </c>
      <c r="C433" s="17" t="str">
        <f>IFERROR(INDEX(Cadastro!$C$5:$C$243,$AB433),"NÃO INFORMADO")</f>
        <v>NÃO INFORMADO</v>
      </c>
      <c r="D433" s="17" t="str">
        <f>IFERROR(INDEX(Cadastro!$D$5:$D$243,$AB433),"")</f>
        <v>Férias</v>
      </c>
      <c r="E433" s="17" t="str">
        <f>IFERROR(INDEX(Cadastro!$G$5:$G$243,$AB433),"")</f>
        <v>Férias</v>
      </c>
      <c r="F433" s="29">
        <v>46311</v>
      </c>
      <c r="G433" s="32" t="str">
        <f t="shared" si="36"/>
        <v>sex</v>
      </c>
      <c r="H433" s="31" t="str">
        <f>IF($L433=0,"",_xlfn.MINIFS(Dados!$Q:$Q,Dados!$A:$A,$A433,Dados!$S:$S,$F433))</f>
        <v/>
      </c>
      <c r="I433" s="31" t="str">
        <f>IF($H433="","",_xlfn.MAXIFS(Dados!$R:$R,Dados!$A:$A,$A433,Dados!$S:$S,$F433))</f>
        <v/>
      </c>
      <c r="J433" s="32" t="str">
        <f>IF($D433&lt;&gt;"Folguista","",IFERROR(INDEX(Parâmetros!$D$52:$G$52,1,MIN(4,MAX(1,$W433))),""))</f>
        <v/>
      </c>
      <c r="K433" s="32" t="str">
        <f>IF(OR($AC433&lt;&gt;"",$Y433="Folga",$Y433="Folga trabalhada",$Y433="Férias (cadastro)",$Y433="Férias / afastamento",$Y433="Indeterminado (início da série)"),"",IF(OR($D433="6x1",$D433="FF 6x1"),IF(OR(WEEKDAY($F433,2)=6,WEEKDAY($F433,2)=7),"6x1 sáb/dom","6x1"),IF($D433="5x2","5x2",IF($H433="",IF($D433="Folguista",$J433,$E433),IF(OR($H433&gt;=Parâmetros!$E$18,$H433&lt;Parâmetros!$E$19),"C",IF($H433&lt;Parâmetros!$E$20,"A","B"))))))</f>
        <v/>
      </c>
      <c r="L433" s="30">
        <f>SUMIFS(Dados!$E:$E,Dados!$A:$A,$A433,Dados!$S:$S,$F433)</f>
        <v>0</v>
      </c>
      <c r="M433" s="30" t="str">
        <f>IFERROR(INDEX(Parâmetros!$E$6:$E$11,MATCH($K433,Parâmetros!$A$6:$A$11,0)),"")</f>
        <v/>
      </c>
      <c r="N433" s="33" t="str">
        <f t="shared" si="37"/>
        <v/>
      </c>
      <c r="O433" s="33">
        <f>Parâmetros!$E$13</f>
        <v>0.8</v>
      </c>
      <c r="P433" s="32" t="str">
        <f>IF(OR($M433="",$F433&gt;Parâmetros!$E$14),"Não","Sim")</f>
        <v>Não</v>
      </c>
      <c r="Q433" s="32" t="str">
        <f t="shared" si="38"/>
        <v/>
      </c>
      <c r="R433" s="32" t="str">
        <f t="shared" si="39"/>
        <v/>
      </c>
      <c r="S433" s="30" t="str">
        <f t="shared" si="40"/>
        <v/>
      </c>
      <c r="T433" s="32" t="str">
        <f>IF($Q433&lt;&gt;"Sim","",IF($N433&gt;Parâmetros!$E$15,"Sim","Não"))</f>
        <v/>
      </c>
      <c r="U433" s="17" t="str">
        <f t="shared" si="41"/>
        <v>Férias / afastamento</v>
      </c>
      <c r="V433" s="17" t="str">
        <f>IF($AC433&lt;&gt;"",IF($L433&gt;0,"ATENÇÃO · apontou em dia de "&amp;LOWER($AC433)&amp;" cadastrado","Exceção cadastrada · "&amp;$AC433)&amp;IF($AD433="",""," · "&amp;$AD433),IF($E433="Férias",IF($L433&gt;0,"ATENÇÃO · apontou estando de férias no cadastro","Férias no cadastro"),IF($Y433="Férias / afastamento","Afastamento · "&amp;($Z433+$AA433-1)&amp;" dias seguidos sem apontamento",IF($Y433="Folga trabalhada","ATENÇÃO · apontou em dia de folga da escala 5x2",IF($Y433="Folga",IF(AND($D433="5x2",OR(WEEKDAY($F433,2)=6,WEEKDAY($F433,2)=7)),"Folga de fim de semana da escala 5x2",IF(AND(OR($D433="6x1",$D433="FF 6x1"),WEEKDAY($F433,2)=6,FALSE()),"Folga de fim de semana · apontou no domingo anterior",IF(AND(OR($D433="6x1",$D433="FF 6x1"),WEEKDAY($F433,2)=7,AND($A433=$A432,$L432&gt;0)),"Folga de fim de semana · apontou no sábado",IF(AND(OR($D433="6x1",$D433="FF 6x1"),OR(WEEKDAY($F433,2)=6,WEEKDAY($F433,2)=7)),"Folga de fim de semana · sem apontamento no sábado nem no domingo","Folga prevista pelo ciclo")))),IF($Y433="Indeterminado (início da série)","Sem histórico anterior — informe o dia do ciclo no Cadastro",IF($Y433="Falta de registro",IF(OR(OR($D433="6x1",$D433="FF 6x1"),$D433="5x2"),"FALTA DE REGISTRO · dia útil da escala "&amp;$E433,"FALTA DE REGISTRO · dia "&amp;$W433&amp;" de "&amp;IFERROR(INDEX(Parâmetros!$B$39:$B$48,MATCH($E433,Parâmetros!$A$39:$A$48,0)),99)&amp;" do ciclo"),IF(OR($D433="6x1",$D433="FF 6x1"),IF(OR(AND(WEEKDAY($F433,2)=6,AND($A433=$A434,$L434&gt;0)),AND(WEEKDAY($F433,2)=7,AND($A433=$A432,$L432&gt;0))),"ATENÇÃO · apontou sábado e domingo no mesmo fim de semana",IF(OR(WEEKDAY($F433,2)=6,WEEKDAY($F433,2)=7),"Jornada de fim de semana do 6x1",IF(OR($H433&gt;=Parâmetros!$E$20,$H433&lt;Parâmetros!$E$19),"ATENÇÃO · 6x1 apontou fora do horário diurno","Jornada fixa do 6x1"))),IF($D433="5x2","Jornada fixa do 5x2",IF($D433="Folguista",IF($J433=$K433,"Evidência confirma sequência","DIVERGE · sequência "&amp;$J433&amp;" × evidência "&amp;$K433),IF($K433=$E433,"Evidência confirma cadastro","DIVERGE · cadastro "&amp;$E433&amp;" × evidência "&amp;$K433)))))))))))</f>
        <v>Férias no cadastro</v>
      </c>
      <c r="W433" s="34">
        <f>IF(OR(OR($D433="6x1",$D433="FF 6x1"),$D433="5x2"),"",IF($AB433&lt;&gt;$AB432,IF(IFERROR(INDEX(Cadastro!$F$5:$F$243,$AB433),"")="",IF($L433&gt;0,1,0),IF(IFERROR(INDEX(Cadastro!$F$5:$F$243,$AB433),"")&lt;=IFERROR(INDEX(Parâmetros!$B$39:$B$48,MATCH($E433,Parâmetros!$A$39:$A$48,0)),99),IFERROR(INDEX(Cadastro!$F$5:$F$243,$AB433),""),0)),IF($L433&gt;0,IF(N($X432)&gt;0,1,N($W432)+1),IF(AND($L433=0,OR(N($W432)&gt;=IFERROR(INDEX(Parâmetros!$B$39:$B$48,MATCH($E433,Parâmetros!$A$39:$A$48,0)),99),AND(N($X432)&gt;0,N($X432)&lt;IFERROR(INDEX(Parâmetros!$C$39:$C$48,MATCH($E433,Parâmetros!$A$39:$A$48,0)),0)))),0,N($W432)+1))))</f>
        <v>11</v>
      </c>
      <c r="X433" s="34">
        <f>IF(OR(OR($D433="6x1",$D433="FF 6x1"),$D433="5x2"),"",IF($AB433&lt;&gt;$AB432,IF(IFERROR(INDEX(Cadastro!$F$5:$F$243,$AB433),"")="",0,IF(IFERROR(INDEX(Cadastro!$F$5:$F$243,$AB433),"")&gt;IFERROR(INDEX(Parâmetros!$B$39:$B$48,MATCH($E433,Parâmetros!$A$39:$A$48,0)),99),IFERROR(INDEX(Cadastro!$F$5:$F$243,$AB433),"")-IFERROR(INDEX(Parâmetros!$B$39:$B$48,MATCH($E433,Parâmetros!$A$39:$A$48,0)),99),0)),IF(AND($L433=0,OR(N($W432)&gt;=IFERROR(INDEX(Parâmetros!$B$39:$B$48,MATCH($E433,Parâmetros!$A$39:$A$48,0)),99),AND(N($X432)&gt;0,N($X432)&lt;IFERROR(INDEX(Parâmetros!$C$39:$C$48,MATCH($E433,Parâmetros!$A$39:$A$48,0)),0)))),N($X432)+1,0)))</f>
        <v>0</v>
      </c>
      <c r="Y433" t="str">
        <f>IF($AC433&lt;&gt;"",IF($L433&gt;0,$AC433&amp;" · com apontamento",$AC433),IF($E433="Férias",IF($L433&gt;0,"Férias · com apontamento","Férias (cadastro)"),IF(($Z433+$AA433-1)&gt;Parâmetros!$E$16,"Férias / afastamento",IF(AND($D433="5x2",OR(WEEKDAY($F433,2)=6,WEEKDAY($F433,2)=7)),IF($L433&gt;0,"Folga trabalhada","Folga"),IF($L433&gt;0,"Trabalhado",IF(OR(OR($D433="6x1",$D433="FF 6x1"),$D433="5x2"),IF(AND(OR($D433="6x1",$D433="FF 6x1"),OR(WEEKDAY($F433,2)=6,WEEKDAY($F433,2)=7)),"Folga","Falta de registro"),IF(AND($AB433&lt;&gt;$AB432,IFERROR(INDEX(Cadastro!$F$5:$F$243,$AB433),"")=""),"Indeterminado (início da série)",IF($X433&gt;0,"Folga","Falta de registro"))))))))</f>
        <v>Férias (cadastro)</v>
      </c>
      <c r="Z433" s="34">
        <f>IF(OR($L433&gt;0,$F433&gt;Parâmetros!$E$14),0,IF($A433&lt;&gt;$A432,1,N($Z432)+1))</f>
        <v>12</v>
      </c>
      <c r="AA433" s="34">
        <f>IF(OR($L433&gt;0,$F433&gt;Parâmetros!$E$14),0,IF(OR($A433&lt;&gt;$A434,$F434&gt;Parâmetros!$E$14),1,N($AA434)+1))</f>
        <v>8</v>
      </c>
      <c r="AB433" s="31">
        <f>IFERROR(MATCH($A433&amp;"|"&amp;TEXT(_xlfn.MAXIFS(Cadastro!$E$5:$E$243,Cadastro!$A$5:$A$243,$A433,Cadastro!$E$5:$E$243,"&lt;="&amp;$F433),"yyyymmdd"),Cadastro!$I$5:$I$243,0),"")</f>
        <v>59</v>
      </c>
      <c r="AC433" t="str">
        <f>IFERROR(_xlfn.SINGLE(INDEX(Exceções!$D$5:$D$203,MATCH($A433&amp;"|"&amp;$F433,Exceções!$F$5:$F$203,0))),"")</f>
        <v/>
      </c>
      <c r="AD433" t="str">
        <f>IF($AC433="","",IFERROR(_xlfn.SINGLE(INDEX(Exceções!$E$5:$E$203,MATCH($A433&amp;"|"&amp;$F433,Exceções!$F$5:$F$203,0))),""))</f>
        <v/>
      </c>
    </row>
    <row r="434" spans="1:30" ht="15" hidden="1" customHeight="1" x14ac:dyDescent="0.25">
      <c r="A434" s="31">
        <v>56227</v>
      </c>
      <c r="B434" s="17" t="s">
        <v>37</v>
      </c>
      <c r="C434" s="17" t="str">
        <f>IFERROR(INDEX(Cadastro!$C$5:$C$243,$AB434),"NÃO INFORMADO")</f>
        <v>NÃO INFORMADO</v>
      </c>
      <c r="D434" s="17" t="str">
        <f>IFERROR(INDEX(Cadastro!$D$5:$D$243,$AB434),"")</f>
        <v>Férias</v>
      </c>
      <c r="E434" s="17" t="str">
        <f>IFERROR(INDEX(Cadastro!$G$5:$G$243,$AB434),"")</f>
        <v>Férias</v>
      </c>
      <c r="F434" s="29">
        <v>46312</v>
      </c>
      <c r="G434" s="32" t="str">
        <f t="shared" si="36"/>
        <v>sáb</v>
      </c>
      <c r="H434" s="31" t="str">
        <f>IF($L434=0,"",_xlfn.MINIFS(Dados!$Q:$Q,Dados!$A:$A,$A434,Dados!$S:$S,$F434))</f>
        <v/>
      </c>
      <c r="I434" s="31" t="str">
        <f>IF($H434="","",_xlfn.MAXIFS(Dados!$R:$R,Dados!$A:$A,$A434,Dados!$S:$S,$F434))</f>
        <v/>
      </c>
      <c r="J434" s="32" t="str">
        <f>IF($D434&lt;&gt;"Folguista","",IFERROR(INDEX(Parâmetros!$D$52:$G$52,1,MIN(4,MAX(1,$W434))),""))</f>
        <v/>
      </c>
      <c r="K434" s="32" t="str">
        <f>IF(OR($AC434&lt;&gt;"",$Y434="Folga",$Y434="Folga trabalhada",$Y434="Férias (cadastro)",$Y434="Férias / afastamento",$Y434="Indeterminado (início da série)"),"",IF(OR($D434="6x1",$D434="FF 6x1"),IF(OR(WEEKDAY($F434,2)=6,WEEKDAY($F434,2)=7),"6x1 sáb/dom","6x1"),IF($D434="5x2","5x2",IF($H434="",IF($D434="Folguista",$J434,$E434),IF(OR($H434&gt;=Parâmetros!$E$18,$H434&lt;Parâmetros!$E$19),"C",IF($H434&lt;Parâmetros!$E$20,"A","B"))))))</f>
        <v/>
      </c>
      <c r="L434" s="30">
        <f>SUMIFS(Dados!$E:$E,Dados!$A:$A,$A434,Dados!$S:$S,$F434)</f>
        <v>0</v>
      </c>
      <c r="M434" s="30" t="str">
        <f>IFERROR(INDEX(Parâmetros!$E$6:$E$11,MATCH($K434,Parâmetros!$A$6:$A$11,0)),"")</f>
        <v/>
      </c>
      <c r="N434" s="33" t="str">
        <f t="shared" si="37"/>
        <v/>
      </c>
      <c r="O434" s="33">
        <f>Parâmetros!$E$13</f>
        <v>0.8</v>
      </c>
      <c r="P434" s="32" t="str">
        <f>IF(OR($M434="",$F434&gt;Parâmetros!$E$14),"Não","Sim")</f>
        <v>Não</v>
      </c>
      <c r="Q434" s="32" t="str">
        <f t="shared" si="38"/>
        <v/>
      </c>
      <c r="R434" s="32" t="str">
        <f t="shared" si="39"/>
        <v/>
      </c>
      <c r="S434" s="30" t="str">
        <f t="shared" si="40"/>
        <v/>
      </c>
      <c r="T434" s="32" t="str">
        <f>IF($Q434&lt;&gt;"Sim","",IF($N434&gt;Parâmetros!$E$15,"Sim","Não"))</f>
        <v/>
      </c>
      <c r="U434" s="17" t="str">
        <f t="shared" si="41"/>
        <v>Férias / afastamento</v>
      </c>
      <c r="V434" s="17" t="str">
        <f>IF($AC434&lt;&gt;"",IF($L434&gt;0,"ATENÇÃO · apontou em dia de "&amp;LOWER($AC434)&amp;" cadastrado","Exceção cadastrada · "&amp;$AC434)&amp;IF($AD434="",""," · "&amp;$AD434),IF($E434="Férias",IF($L434&gt;0,"ATENÇÃO · apontou estando de férias no cadastro","Férias no cadastro"),IF($Y434="Férias / afastamento","Afastamento · "&amp;($Z434+$AA434-1)&amp;" dias seguidos sem apontamento",IF($Y434="Folga trabalhada","ATENÇÃO · apontou em dia de folga da escala 5x2",IF($Y434="Folga",IF(AND($D434="5x2",OR(WEEKDAY($F434,2)=6,WEEKDAY($F434,2)=7)),"Folga de fim de semana da escala 5x2",IF(AND(OR($D434="6x1",$D434="FF 6x1"),WEEKDAY($F434,2)=6,FALSE()),"Folga de fim de semana · apontou no domingo anterior",IF(AND(OR($D434="6x1",$D434="FF 6x1"),WEEKDAY($F434,2)=7,AND($A434=$A433,$L433&gt;0)),"Folga de fim de semana · apontou no sábado",IF(AND(OR($D434="6x1",$D434="FF 6x1"),OR(WEEKDAY($F434,2)=6,WEEKDAY($F434,2)=7)),"Folga de fim de semana · sem apontamento no sábado nem no domingo","Folga prevista pelo ciclo")))),IF($Y434="Indeterminado (início da série)","Sem histórico anterior — informe o dia do ciclo no Cadastro",IF($Y434="Falta de registro",IF(OR(OR($D434="6x1",$D434="FF 6x1"),$D434="5x2"),"FALTA DE REGISTRO · dia útil da escala "&amp;$E434,"FALTA DE REGISTRO · dia "&amp;$W434&amp;" de "&amp;IFERROR(INDEX(Parâmetros!$B$39:$B$48,MATCH($E434,Parâmetros!$A$39:$A$48,0)),99)&amp;" do ciclo"),IF(OR($D434="6x1",$D434="FF 6x1"),IF(OR(AND(WEEKDAY($F434,2)=6,AND($A434=$A435,$L435&gt;0)),AND(WEEKDAY($F434,2)=7,AND($A434=$A433,$L433&gt;0))),"ATENÇÃO · apontou sábado e domingo no mesmo fim de semana",IF(OR(WEEKDAY($F434,2)=6,WEEKDAY($F434,2)=7),"Jornada de fim de semana do 6x1",IF(OR($H434&gt;=Parâmetros!$E$20,$H434&lt;Parâmetros!$E$19),"ATENÇÃO · 6x1 apontou fora do horário diurno","Jornada fixa do 6x1"))),IF($D434="5x2","Jornada fixa do 5x2",IF($D434="Folguista",IF($J434=$K434,"Evidência confirma sequência","DIVERGE · sequência "&amp;$J434&amp;" × evidência "&amp;$K434),IF($K434=$E434,"Evidência confirma cadastro","DIVERGE · cadastro "&amp;$E434&amp;" × evidência "&amp;$K434)))))))))))</f>
        <v>Férias no cadastro</v>
      </c>
      <c r="W434" s="34">
        <f>IF(OR(OR($D434="6x1",$D434="FF 6x1"),$D434="5x2"),"",IF($AB434&lt;&gt;$AB433,IF(IFERROR(INDEX(Cadastro!$F$5:$F$243,$AB434),"")="",IF($L434&gt;0,1,0),IF(IFERROR(INDEX(Cadastro!$F$5:$F$243,$AB434),"")&lt;=IFERROR(INDEX(Parâmetros!$B$39:$B$48,MATCH($E434,Parâmetros!$A$39:$A$48,0)),99),IFERROR(INDEX(Cadastro!$F$5:$F$243,$AB434),""),0)),IF($L434&gt;0,IF(N($X433)&gt;0,1,N($W433)+1),IF(AND($L434=0,OR(N($W433)&gt;=IFERROR(INDEX(Parâmetros!$B$39:$B$48,MATCH($E434,Parâmetros!$A$39:$A$48,0)),99),AND(N($X433)&gt;0,N($X433)&lt;IFERROR(INDEX(Parâmetros!$C$39:$C$48,MATCH($E434,Parâmetros!$A$39:$A$48,0)),0)))),0,N($W433)+1))))</f>
        <v>12</v>
      </c>
      <c r="X434" s="34">
        <f>IF(OR(OR($D434="6x1",$D434="FF 6x1"),$D434="5x2"),"",IF($AB434&lt;&gt;$AB433,IF(IFERROR(INDEX(Cadastro!$F$5:$F$243,$AB434),"")="",0,IF(IFERROR(INDEX(Cadastro!$F$5:$F$243,$AB434),"")&gt;IFERROR(INDEX(Parâmetros!$B$39:$B$48,MATCH($E434,Parâmetros!$A$39:$A$48,0)),99),IFERROR(INDEX(Cadastro!$F$5:$F$243,$AB434),"")-IFERROR(INDEX(Parâmetros!$B$39:$B$48,MATCH($E434,Parâmetros!$A$39:$A$48,0)),99),0)),IF(AND($L434=0,OR(N($W433)&gt;=IFERROR(INDEX(Parâmetros!$B$39:$B$48,MATCH($E434,Parâmetros!$A$39:$A$48,0)),99),AND(N($X433)&gt;0,N($X433)&lt;IFERROR(INDEX(Parâmetros!$C$39:$C$48,MATCH($E434,Parâmetros!$A$39:$A$48,0)),0)))),N($X433)+1,0)))</f>
        <v>0</v>
      </c>
      <c r="Y434" t="str">
        <f>IF($AC434&lt;&gt;"",IF($L434&gt;0,$AC434&amp;" · com apontamento",$AC434),IF($E434="Férias",IF($L434&gt;0,"Férias · com apontamento","Férias (cadastro)"),IF(($Z434+$AA434-1)&gt;Parâmetros!$E$16,"Férias / afastamento",IF(AND($D434="5x2",OR(WEEKDAY($F434,2)=6,WEEKDAY($F434,2)=7)),IF($L434&gt;0,"Folga trabalhada","Folga"),IF($L434&gt;0,"Trabalhado",IF(OR(OR($D434="6x1",$D434="FF 6x1"),$D434="5x2"),IF(AND(OR($D434="6x1",$D434="FF 6x1"),OR(WEEKDAY($F434,2)=6,WEEKDAY($F434,2)=7)),"Folga","Falta de registro"),IF(AND($AB434&lt;&gt;$AB433,IFERROR(INDEX(Cadastro!$F$5:$F$243,$AB434),"")=""),"Indeterminado (início da série)",IF($X434&gt;0,"Folga","Falta de registro"))))))))</f>
        <v>Férias (cadastro)</v>
      </c>
      <c r="Z434" s="34">
        <f>IF(OR($L434&gt;0,$F434&gt;Parâmetros!$E$14),0,IF($A434&lt;&gt;$A433,1,N($Z433)+1))</f>
        <v>13</v>
      </c>
      <c r="AA434" s="34">
        <f>IF(OR($L434&gt;0,$F434&gt;Parâmetros!$E$14),0,IF(OR($A434&lt;&gt;$A435,$F435&gt;Parâmetros!$E$14),1,N($AA435)+1))</f>
        <v>7</v>
      </c>
      <c r="AB434" s="31">
        <f>IFERROR(MATCH($A434&amp;"|"&amp;TEXT(_xlfn.MAXIFS(Cadastro!$E$5:$E$243,Cadastro!$A$5:$A$243,$A434,Cadastro!$E$5:$E$243,"&lt;="&amp;$F434),"yyyymmdd"),Cadastro!$I$5:$I$243,0),"")</f>
        <v>59</v>
      </c>
      <c r="AC434" t="str">
        <f>IFERROR(_xlfn.SINGLE(INDEX(Exceções!$D$5:$D$203,MATCH($A434&amp;"|"&amp;$F434,Exceções!$F$5:$F$203,0))),"")</f>
        <v/>
      </c>
      <c r="AD434" t="str">
        <f>IF($AC434="","",IFERROR(_xlfn.SINGLE(INDEX(Exceções!$E$5:$E$203,MATCH($A434&amp;"|"&amp;$F434,Exceções!$F$5:$F$203,0))),""))</f>
        <v/>
      </c>
    </row>
    <row r="435" spans="1:30" ht="15" hidden="1" customHeight="1" x14ac:dyDescent="0.25">
      <c r="A435" s="31">
        <v>56227</v>
      </c>
      <c r="B435" s="17" t="s">
        <v>37</v>
      </c>
      <c r="C435" s="17" t="str">
        <f>IFERROR(INDEX(Cadastro!$C$5:$C$243,$AB435),"NÃO INFORMADO")</f>
        <v>NÃO INFORMADO</v>
      </c>
      <c r="D435" s="17" t="str">
        <f>IFERROR(INDEX(Cadastro!$D$5:$D$243,$AB435),"")</f>
        <v>Férias</v>
      </c>
      <c r="E435" s="17" t="str">
        <f>IFERROR(INDEX(Cadastro!$G$5:$G$243,$AB435),"")</f>
        <v>Férias</v>
      </c>
      <c r="F435" s="29">
        <v>46313</v>
      </c>
      <c r="G435" s="32" t="str">
        <f t="shared" si="36"/>
        <v>dom</v>
      </c>
      <c r="H435" s="31" t="str">
        <f>IF($L435=0,"",_xlfn.MINIFS(Dados!$Q:$Q,Dados!$A:$A,$A435,Dados!$S:$S,$F435))</f>
        <v/>
      </c>
      <c r="I435" s="31" t="str">
        <f>IF($H435="","",_xlfn.MAXIFS(Dados!$R:$R,Dados!$A:$A,$A435,Dados!$S:$S,$F435))</f>
        <v/>
      </c>
      <c r="J435" s="32" t="str">
        <f>IF($D435&lt;&gt;"Folguista","",IFERROR(INDEX(Parâmetros!$D$52:$G$52,1,MIN(4,MAX(1,$W435))),""))</f>
        <v/>
      </c>
      <c r="K435" s="32" t="str">
        <f>IF(OR($AC435&lt;&gt;"",$Y435="Folga",$Y435="Folga trabalhada",$Y435="Férias (cadastro)",$Y435="Férias / afastamento",$Y435="Indeterminado (início da série)"),"",IF(OR($D435="6x1",$D435="FF 6x1"),IF(OR(WEEKDAY($F435,2)=6,WEEKDAY($F435,2)=7),"6x1 sáb/dom","6x1"),IF($D435="5x2","5x2",IF($H435="",IF($D435="Folguista",$J435,$E435),IF(OR($H435&gt;=Parâmetros!$E$18,$H435&lt;Parâmetros!$E$19),"C",IF($H435&lt;Parâmetros!$E$20,"A","B"))))))</f>
        <v/>
      </c>
      <c r="L435" s="30">
        <f>SUMIFS(Dados!$E:$E,Dados!$A:$A,$A435,Dados!$S:$S,$F435)</f>
        <v>0</v>
      </c>
      <c r="M435" s="30" t="str">
        <f>IFERROR(INDEX(Parâmetros!$E$6:$E$11,MATCH($K435,Parâmetros!$A$6:$A$11,0)),"")</f>
        <v/>
      </c>
      <c r="N435" s="33" t="str">
        <f t="shared" si="37"/>
        <v/>
      </c>
      <c r="O435" s="33">
        <f>Parâmetros!$E$13</f>
        <v>0.8</v>
      </c>
      <c r="P435" s="32" t="str">
        <f>IF(OR($M435="",$F435&gt;Parâmetros!$E$14),"Não","Sim")</f>
        <v>Não</v>
      </c>
      <c r="Q435" s="32" t="str">
        <f t="shared" si="38"/>
        <v/>
      </c>
      <c r="R435" s="32" t="str">
        <f t="shared" si="39"/>
        <v/>
      </c>
      <c r="S435" s="30" t="str">
        <f t="shared" si="40"/>
        <v/>
      </c>
      <c r="T435" s="32" t="str">
        <f>IF($Q435&lt;&gt;"Sim","",IF($N435&gt;Parâmetros!$E$15,"Sim","Não"))</f>
        <v/>
      </c>
      <c r="U435" s="17" t="str">
        <f t="shared" si="41"/>
        <v>Férias / afastamento</v>
      </c>
      <c r="V435" s="17" t="str">
        <f>IF($AC435&lt;&gt;"",IF($L435&gt;0,"ATENÇÃO · apontou em dia de "&amp;LOWER($AC435)&amp;" cadastrado","Exceção cadastrada · "&amp;$AC435)&amp;IF($AD435="",""," · "&amp;$AD435),IF($E435="Férias",IF($L435&gt;0,"ATENÇÃO · apontou estando de férias no cadastro","Férias no cadastro"),IF($Y435="Férias / afastamento","Afastamento · "&amp;($Z435+$AA435-1)&amp;" dias seguidos sem apontamento",IF($Y435="Folga trabalhada","ATENÇÃO · apontou em dia de folga da escala 5x2",IF($Y435="Folga",IF(AND($D435="5x2",OR(WEEKDAY($F435,2)=6,WEEKDAY($F435,2)=7)),"Folga de fim de semana da escala 5x2",IF(AND(OR($D435="6x1",$D435="FF 6x1"),WEEKDAY($F435,2)=6,FALSE()),"Folga de fim de semana · apontou no domingo anterior",IF(AND(OR($D435="6x1",$D435="FF 6x1"),WEEKDAY($F435,2)=7,AND($A435=$A434,$L434&gt;0)),"Folga de fim de semana · apontou no sábado",IF(AND(OR($D435="6x1",$D435="FF 6x1"),OR(WEEKDAY($F435,2)=6,WEEKDAY($F435,2)=7)),"Folga de fim de semana · sem apontamento no sábado nem no domingo","Folga prevista pelo ciclo")))),IF($Y435="Indeterminado (início da série)","Sem histórico anterior — informe o dia do ciclo no Cadastro",IF($Y435="Falta de registro",IF(OR(OR($D435="6x1",$D435="FF 6x1"),$D435="5x2"),"FALTA DE REGISTRO · dia útil da escala "&amp;$E435,"FALTA DE REGISTRO · dia "&amp;$W435&amp;" de "&amp;IFERROR(INDEX(Parâmetros!$B$39:$B$48,MATCH($E435,Parâmetros!$A$39:$A$48,0)),99)&amp;" do ciclo"),IF(OR($D435="6x1",$D435="FF 6x1"),IF(OR(AND(WEEKDAY($F435,2)=6,AND($A435=$A436,$L436&gt;0)),AND(WEEKDAY($F435,2)=7,AND($A435=$A434,$L434&gt;0))),"ATENÇÃO · apontou sábado e domingo no mesmo fim de semana",IF(OR(WEEKDAY($F435,2)=6,WEEKDAY($F435,2)=7),"Jornada de fim de semana do 6x1",IF(OR($H435&gt;=Parâmetros!$E$20,$H435&lt;Parâmetros!$E$19),"ATENÇÃO · 6x1 apontou fora do horário diurno","Jornada fixa do 6x1"))),IF($D435="5x2","Jornada fixa do 5x2",IF($D435="Folguista",IF($J435=$K435,"Evidência confirma sequência","DIVERGE · sequência "&amp;$J435&amp;" × evidência "&amp;$K435),IF($K435=$E435,"Evidência confirma cadastro","DIVERGE · cadastro "&amp;$E435&amp;" × evidência "&amp;$K435)))))))))))</f>
        <v>Férias no cadastro</v>
      </c>
      <c r="W435" s="34">
        <f>IF(OR(OR($D435="6x1",$D435="FF 6x1"),$D435="5x2"),"",IF($AB435&lt;&gt;$AB434,IF(IFERROR(INDEX(Cadastro!$F$5:$F$243,$AB435),"")="",IF($L435&gt;0,1,0),IF(IFERROR(INDEX(Cadastro!$F$5:$F$243,$AB435),"")&lt;=IFERROR(INDEX(Parâmetros!$B$39:$B$48,MATCH($E435,Parâmetros!$A$39:$A$48,0)),99),IFERROR(INDEX(Cadastro!$F$5:$F$243,$AB435),""),0)),IF($L435&gt;0,IF(N($X434)&gt;0,1,N($W434)+1),IF(AND($L435=0,OR(N($W434)&gt;=IFERROR(INDEX(Parâmetros!$B$39:$B$48,MATCH($E435,Parâmetros!$A$39:$A$48,0)),99),AND(N($X434)&gt;0,N($X434)&lt;IFERROR(INDEX(Parâmetros!$C$39:$C$48,MATCH($E435,Parâmetros!$A$39:$A$48,0)),0)))),0,N($W434)+1))))</f>
        <v>13</v>
      </c>
      <c r="X435" s="34">
        <f>IF(OR(OR($D435="6x1",$D435="FF 6x1"),$D435="5x2"),"",IF($AB435&lt;&gt;$AB434,IF(IFERROR(INDEX(Cadastro!$F$5:$F$243,$AB435),"")="",0,IF(IFERROR(INDEX(Cadastro!$F$5:$F$243,$AB435),"")&gt;IFERROR(INDEX(Parâmetros!$B$39:$B$48,MATCH($E435,Parâmetros!$A$39:$A$48,0)),99),IFERROR(INDEX(Cadastro!$F$5:$F$243,$AB435),"")-IFERROR(INDEX(Parâmetros!$B$39:$B$48,MATCH($E435,Parâmetros!$A$39:$A$48,0)),99),0)),IF(AND($L435=0,OR(N($W434)&gt;=IFERROR(INDEX(Parâmetros!$B$39:$B$48,MATCH($E435,Parâmetros!$A$39:$A$48,0)),99),AND(N($X434)&gt;0,N($X434)&lt;IFERROR(INDEX(Parâmetros!$C$39:$C$48,MATCH($E435,Parâmetros!$A$39:$A$48,0)),0)))),N($X434)+1,0)))</f>
        <v>0</v>
      </c>
      <c r="Y435" t="str">
        <f>IF($AC435&lt;&gt;"",IF($L435&gt;0,$AC435&amp;" · com apontamento",$AC435),IF($E435="Férias",IF($L435&gt;0,"Férias · com apontamento","Férias (cadastro)"),IF(($Z435+$AA435-1)&gt;Parâmetros!$E$16,"Férias / afastamento",IF(AND($D435="5x2",OR(WEEKDAY($F435,2)=6,WEEKDAY($F435,2)=7)),IF($L435&gt;0,"Folga trabalhada","Folga"),IF($L435&gt;0,"Trabalhado",IF(OR(OR($D435="6x1",$D435="FF 6x1"),$D435="5x2"),IF(AND(OR($D435="6x1",$D435="FF 6x1"),OR(WEEKDAY($F435,2)=6,WEEKDAY($F435,2)=7)),"Folga","Falta de registro"),IF(AND($AB435&lt;&gt;$AB434,IFERROR(INDEX(Cadastro!$F$5:$F$243,$AB435),"")=""),"Indeterminado (início da série)",IF($X435&gt;0,"Folga","Falta de registro"))))))))</f>
        <v>Férias (cadastro)</v>
      </c>
      <c r="Z435" s="34">
        <f>IF(OR($L435&gt;0,$F435&gt;Parâmetros!$E$14),0,IF($A435&lt;&gt;$A434,1,N($Z434)+1))</f>
        <v>14</v>
      </c>
      <c r="AA435" s="34">
        <f>IF(OR($L435&gt;0,$F435&gt;Parâmetros!$E$14),0,IF(OR($A435&lt;&gt;$A436,$F436&gt;Parâmetros!$E$14),1,N($AA436)+1))</f>
        <v>6</v>
      </c>
      <c r="AB435" s="31">
        <f>IFERROR(MATCH($A435&amp;"|"&amp;TEXT(_xlfn.MAXIFS(Cadastro!$E$5:$E$243,Cadastro!$A$5:$A$243,$A435,Cadastro!$E$5:$E$243,"&lt;="&amp;$F435),"yyyymmdd"),Cadastro!$I$5:$I$243,0),"")</f>
        <v>59</v>
      </c>
      <c r="AC435" t="str">
        <f>IFERROR(_xlfn.SINGLE(INDEX(Exceções!$D$5:$D$203,MATCH($A435&amp;"|"&amp;$F435,Exceções!$F$5:$F$203,0))),"")</f>
        <v/>
      </c>
      <c r="AD435" t="str">
        <f>IF($AC435="","",IFERROR(_xlfn.SINGLE(INDEX(Exceções!$E$5:$E$203,MATCH($A435&amp;"|"&amp;$F435,Exceções!$F$5:$F$203,0))),""))</f>
        <v/>
      </c>
    </row>
    <row r="436" spans="1:30" ht="15" hidden="1" customHeight="1" x14ac:dyDescent="0.25">
      <c r="A436" s="31">
        <v>56227</v>
      </c>
      <c r="B436" s="17" t="s">
        <v>37</v>
      </c>
      <c r="C436" s="17" t="str">
        <f>IFERROR(INDEX(Cadastro!$C$5:$C$243,$AB436),"NÃO INFORMADO")</f>
        <v>NÃO INFORMADO</v>
      </c>
      <c r="D436" s="17" t="str">
        <f>IFERROR(INDEX(Cadastro!$D$5:$D$243,$AB436),"")</f>
        <v>Férias</v>
      </c>
      <c r="E436" s="17" t="str">
        <f>IFERROR(INDEX(Cadastro!$G$5:$G$243,$AB436),"")</f>
        <v>Férias</v>
      </c>
      <c r="F436" s="29">
        <v>46314</v>
      </c>
      <c r="G436" s="32" t="str">
        <f t="shared" si="36"/>
        <v>seg</v>
      </c>
      <c r="H436" s="31" t="str">
        <f>IF($L436=0,"",_xlfn.MINIFS(Dados!$Q:$Q,Dados!$A:$A,$A436,Dados!$S:$S,$F436))</f>
        <v/>
      </c>
      <c r="I436" s="31" t="str">
        <f>IF($H436="","",_xlfn.MAXIFS(Dados!$R:$R,Dados!$A:$A,$A436,Dados!$S:$S,$F436))</f>
        <v/>
      </c>
      <c r="J436" s="32" t="str">
        <f>IF($D436&lt;&gt;"Folguista","",IFERROR(INDEX(Parâmetros!$D$52:$G$52,1,MIN(4,MAX(1,$W436))),""))</f>
        <v/>
      </c>
      <c r="K436" s="32" t="str">
        <f>IF(OR($AC436&lt;&gt;"",$Y436="Folga",$Y436="Folga trabalhada",$Y436="Férias (cadastro)",$Y436="Férias / afastamento",$Y436="Indeterminado (início da série)"),"",IF(OR($D436="6x1",$D436="FF 6x1"),IF(OR(WEEKDAY($F436,2)=6,WEEKDAY($F436,2)=7),"6x1 sáb/dom","6x1"),IF($D436="5x2","5x2",IF($H436="",IF($D436="Folguista",$J436,$E436),IF(OR($H436&gt;=Parâmetros!$E$18,$H436&lt;Parâmetros!$E$19),"C",IF($H436&lt;Parâmetros!$E$20,"A","B"))))))</f>
        <v/>
      </c>
      <c r="L436" s="30">
        <f>SUMIFS(Dados!$E:$E,Dados!$A:$A,$A436,Dados!$S:$S,$F436)</f>
        <v>0</v>
      </c>
      <c r="M436" s="30" t="str">
        <f>IFERROR(INDEX(Parâmetros!$E$6:$E$11,MATCH($K436,Parâmetros!$A$6:$A$11,0)),"")</f>
        <v/>
      </c>
      <c r="N436" s="33" t="str">
        <f t="shared" si="37"/>
        <v/>
      </c>
      <c r="O436" s="33">
        <f>Parâmetros!$E$13</f>
        <v>0.8</v>
      </c>
      <c r="P436" s="32" t="str">
        <f>IF(OR($M436="",$F436&gt;Parâmetros!$E$14),"Não","Sim")</f>
        <v>Não</v>
      </c>
      <c r="Q436" s="32" t="str">
        <f t="shared" si="38"/>
        <v/>
      </c>
      <c r="R436" s="32" t="str">
        <f t="shared" si="39"/>
        <v/>
      </c>
      <c r="S436" s="30" t="str">
        <f t="shared" si="40"/>
        <v/>
      </c>
      <c r="T436" s="32" t="str">
        <f>IF($Q436&lt;&gt;"Sim","",IF($N436&gt;Parâmetros!$E$15,"Sim","Não"))</f>
        <v/>
      </c>
      <c r="U436" s="17" t="str">
        <f t="shared" si="41"/>
        <v>Férias / afastamento</v>
      </c>
      <c r="V436" s="17" t="str">
        <f>IF($AC436&lt;&gt;"",IF($L436&gt;0,"ATENÇÃO · apontou em dia de "&amp;LOWER($AC436)&amp;" cadastrado","Exceção cadastrada · "&amp;$AC436)&amp;IF($AD436="",""," · "&amp;$AD436),IF($E436="Férias",IF($L436&gt;0,"ATENÇÃO · apontou estando de férias no cadastro","Férias no cadastro"),IF($Y436="Férias / afastamento","Afastamento · "&amp;($Z436+$AA436-1)&amp;" dias seguidos sem apontamento",IF($Y436="Folga trabalhada","ATENÇÃO · apontou em dia de folga da escala 5x2",IF($Y436="Folga",IF(AND($D436="5x2",OR(WEEKDAY($F436,2)=6,WEEKDAY($F436,2)=7)),"Folga de fim de semana da escala 5x2",IF(AND(OR($D436="6x1",$D436="FF 6x1"),WEEKDAY($F436,2)=6,FALSE()),"Folga de fim de semana · apontou no domingo anterior",IF(AND(OR($D436="6x1",$D436="FF 6x1"),WEEKDAY($F436,2)=7,AND($A436=$A435,$L435&gt;0)),"Folga de fim de semana · apontou no sábado",IF(AND(OR($D436="6x1",$D436="FF 6x1"),OR(WEEKDAY($F436,2)=6,WEEKDAY($F436,2)=7)),"Folga de fim de semana · sem apontamento no sábado nem no domingo","Folga prevista pelo ciclo")))),IF($Y436="Indeterminado (início da série)","Sem histórico anterior — informe o dia do ciclo no Cadastro",IF($Y436="Falta de registro",IF(OR(OR($D436="6x1",$D436="FF 6x1"),$D436="5x2"),"FALTA DE REGISTRO · dia útil da escala "&amp;$E436,"FALTA DE REGISTRO · dia "&amp;$W436&amp;" de "&amp;IFERROR(INDEX(Parâmetros!$B$39:$B$48,MATCH($E436,Parâmetros!$A$39:$A$48,0)),99)&amp;" do ciclo"),IF(OR($D436="6x1",$D436="FF 6x1"),IF(OR(AND(WEEKDAY($F436,2)=6,AND($A436=$A437,$L437&gt;0)),AND(WEEKDAY($F436,2)=7,AND($A436=$A435,$L435&gt;0))),"ATENÇÃO · apontou sábado e domingo no mesmo fim de semana",IF(OR(WEEKDAY($F436,2)=6,WEEKDAY($F436,2)=7),"Jornada de fim de semana do 6x1",IF(OR($H436&gt;=Parâmetros!$E$20,$H436&lt;Parâmetros!$E$19),"ATENÇÃO · 6x1 apontou fora do horário diurno","Jornada fixa do 6x1"))),IF($D436="5x2","Jornada fixa do 5x2",IF($D436="Folguista",IF($J436=$K436,"Evidência confirma sequência","DIVERGE · sequência "&amp;$J436&amp;" × evidência "&amp;$K436),IF($K436=$E436,"Evidência confirma cadastro","DIVERGE · cadastro "&amp;$E436&amp;" × evidência "&amp;$K436)))))))))))</f>
        <v>Férias no cadastro</v>
      </c>
      <c r="W436" s="34">
        <f>IF(OR(OR($D436="6x1",$D436="FF 6x1"),$D436="5x2"),"",IF($AB436&lt;&gt;$AB435,IF(IFERROR(INDEX(Cadastro!$F$5:$F$243,$AB436),"")="",IF($L436&gt;0,1,0),IF(IFERROR(INDEX(Cadastro!$F$5:$F$243,$AB436),"")&lt;=IFERROR(INDEX(Parâmetros!$B$39:$B$48,MATCH($E436,Parâmetros!$A$39:$A$48,0)),99),IFERROR(INDEX(Cadastro!$F$5:$F$243,$AB436),""),0)),IF($L436&gt;0,IF(N($X435)&gt;0,1,N($W435)+1),IF(AND($L436=0,OR(N($W435)&gt;=IFERROR(INDEX(Parâmetros!$B$39:$B$48,MATCH($E436,Parâmetros!$A$39:$A$48,0)),99),AND(N($X435)&gt;0,N($X435)&lt;IFERROR(INDEX(Parâmetros!$C$39:$C$48,MATCH($E436,Parâmetros!$A$39:$A$48,0)),0)))),0,N($W435)+1))))</f>
        <v>14</v>
      </c>
      <c r="X436" s="34">
        <f>IF(OR(OR($D436="6x1",$D436="FF 6x1"),$D436="5x2"),"",IF($AB436&lt;&gt;$AB435,IF(IFERROR(INDEX(Cadastro!$F$5:$F$243,$AB436),"")="",0,IF(IFERROR(INDEX(Cadastro!$F$5:$F$243,$AB436),"")&gt;IFERROR(INDEX(Parâmetros!$B$39:$B$48,MATCH($E436,Parâmetros!$A$39:$A$48,0)),99),IFERROR(INDEX(Cadastro!$F$5:$F$243,$AB436),"")-IFERROR(INDEX(Parâmetros!$B$39:$B$48,MATCH($E436,Parâmetros!$A$39:$A$48,0)),99),0)),IF(AND($L436=0,OR(N($W435)&gt;=IFERROR(INDEX(Parâmetros!$B$39:$B$48,MATCH($E436,Parâmetros!$A$39:$A$48,0)),99),AND(N($X435)&gt;0,N($X435)&lt;IFERROR(INDEX(Parâmetros!$C$39:$C$48,MATCH($E436,Parâmetros!$A$39:$A$48,0)),0)))),N($X435)+1,0)))</f>
        <v>0</v>
      </c>
      <c r="Y436" t="str">
        <f>IF($AC436&lt;&gt;"",IF($L436&gt;0,$AC436&amp;" · com apontamento",$AC436),IF($E436="Férias",IF($L436&gt;0,"Férias · com apontamento","Férias (cadastro)"),IF(($Z436+$AA436-1)&gt;Parâmetros!$E$16,"Férias / afastamento",IF(AND($D436="5x2",OR(WEEKDAY($F436,2)=6,WEEKDAY($F436,2)=7)),IF($L436&gt;0,"Folga trabalhada","Folga"),IF($L436&gt;0,"Trabalhado",IF(OR(OR($D436="6x1",$D436="FF 6x1"),$D436="5x2"),IF(AND(OR($D436="6x1",$D436="FF 6x1"),OR(WEEKDAY($F436,2)=6,WEEKDAY($F436,2)=7)),"Folga","Falta de registro"),IF(AND($AB436&lt;&gt;$AB435,IFERROR(INDEX(Cadastro!$F$5:$F$243,$AB436),"")=""),"Indeterminado (início da série)",IF($X436&gt;0,"Folga","Falta de registro"))))))))</f>
        <v>Férias (cadastro)</v>
      </c>
      <c r="Z436" s="34">
        <f>IF(OR($L436&gt;0,$F436&gt;Parâmetros!$E$14),0,IF($A436&lt;&gt;$A435,1,N($Z435)+1))</f>
        <v>15</v>
      </c>
      <c r="AA436" s="34">
        <f>IF(OR($L436&gt;0,$F436&gt;Parâmetros!$E$14),0,IF(OR($A436&lt;&gt;$A437,$F437&gt;Parâmetros!$E$14),1,N($AA437)+1))</f>
        <v>5</v>
      </c>
      <c r="AB436" s="31">
        <f>IFERROR(MATCH($A436&amp;"|"&amp;TEXT(_xlfn.MAXIFS(Cadastro!$E$5:$E$243,Cadastro!$A$5:$A$243,$A436,Cadastro!$E$5:$E$243,"&lt;="&amp;$F436),"yyyymmdd"),Cadastro!$I$5:$I$243,0),"")</f>
        <v>59</v>
      </c>
      <c r="AC436" t="str">
        <f>IFERROR(_xlfn.SINGLE(INDEX(Exceções!$D$5:$D$203,MATCH($A436&amp;"|"&amp;$F436,Exceções!$F$5:$F$203,0))),"")</f>
        <v/>
      </c>
      <c r="AD436" t="str">
        <f>IF($AC436="","",IFERROR(_xlfn.SINGLE(INDEX(Exceções!$E$5:$E$203,MATCH($A436&amp;"|"&amp;$F436,Exceções!$F$5:$F$203,0))),""))</f>
        <v/>
      </c>
    </row>
    <row r="437" spans="1:30" ht="15" hidden="1" customHeight="1" x14ac:dyDescent="0.25">
      <c r="A437" s="31">
        <v>56227</v>
      </c>
      <c r="B437" s="17" t="s">
        <v>37</v>
      </c>
      <c r="C437" s="17" t="str">
        <f>IFERROR(INDEX(Cadastro!$C$5:$C$243,$AB437),"NÃO INFORMADO")</f>
        <v>NÃO INFORMADO</v>
      </c>
      <c r="D437" s="17" t="str">
        <f>IFERROR(INDEX(Cadastro!$D$5:$D$243,$AB437),"")</f>
        <v>Férias</v>
      </c>
      <c r="E437" s="17" t="str">
        <f>IFERROR(INDEX(Cadastro!$G$5:$G$243,$AB437),"")</f>
        <v>Férias</v>
      </c>
      <c r="F437" s="29">
        <v>46315</v>
      </c>
      <c r="G437" s="32" t="str">
        <f t="shared" si="36"/>
        <v>ter</v>
      </c>
      <c r="H437" s="31" t="str">
        <f>IF($L437=0,"",_xlfn.MINIFS(Dados!$Q:$Q,Dados!$A:$A,$A437,Dados!$S:$S,$F437))</f>
        <v/>
      </c>
      <c r="I437" s="31" t="str">
        <f>IF($H437="","",_xlfn.MAXIFS(Dados!$R:$R,Dados!$A:$A,$A437,Dados!$S:$S,$F437))</f>
        <v/>
      </c>
      <c r="J437" s="32" t="str">
        <f>IF($D437&lt;&gt;"Folguista","",IFERROR(INDEX(Parâmetros!$D$52:$G$52,1,MIN(4,MAX(1,$W437))),""))</f>
        <v/>
      </c>
      <c r="K437" s="32" t="str">
        <f>IF(OR($AC437&lt;&gt;"",$Y437="Folga",$Y437="Folga trabalhada",$Y437="Férias (cadastro)",$Y437="Férias / afastamento",$Y437="Indeterminado (início da série)"),"",IF(OR($D437="6x1",$D437="FF 6x1"),IF(OR(WEEKDAY($F437,2)=6,WEEKDAY($F437,2)=7),"6x1 sáb/dom","6x1"),IF($D437="5x2","5x2",IF($H437="",IF($D437="Folguista",$J437,$E437),IF(OR($H437&gt;=Parâmetros!$E$18,$H437&lt;Parâmetros!$E$19),"C",IF($H437&lt;Parâmetros!$E$20,"A","B"))))))</f>
        <v/>
      </c>
      <c r="L437" s="30">
        <f>SUMIFS(Dados!$E:$E,Dados!$A:$A,$A437,Dados!$S:$S,$F437)</f>
        <v>0</v>
      </c>
      <c r="M437" s="30" t="str">
        <f>IFERROR(INDEX(Parâmetros!$E$6:$E$11,MATCH($K437,Parâmetros!$A$6:$A$11,0)),"")</f>
        <v/>
      </c>
      <c r="N437" s="33" t="str">
        <f t="shared" si="37"/>
        <v/>
      </c>
      <c r="O437" s="33">
        <f>Parâmetros!$E$13</f>
        <v>0.8</v>
      </c>
      <c r="P437" s="32" t="str">
        <f>IF(OR($M437="",$F437&gt;Parâmetros!$E$14),"Não","Sim")</f>
        <v>Não</v>
      </c>
      <c r="Q437" s="32" t="str">
        <f t="shared" si="38"/>
        <v/>
      </c>
      <c r="R437" s="32" t="str">
        <f t="shared" si="39"/>
        <v/>
      </c>
      <c r="S437" s="30" t="str">
        <f t="shared" si="40"/>
        <v/>
      </c>
      <c r="T437" s="32" t="str">
        <f>IF($Q437&lt;&gt;"Sim","",IF($N437&gt;Parâmetros!$E$15,"Sim","Não"))</f>
        <v/>
      </c>
      <c r="U437" s="17" t="str">
        <f t="shared" si="41"/>
        <v>Férias / afastamento</v>
      </c>
      <c r="V437" s="17" t="str">
        <f>IF($AC437&lt;&gt;"",IF($L437&gt;0,"ATENÇÃO · apontou em dia de "&amp;LOWER($AC437)&amp;" cadastrado","Exceção cadastrada · "&amp;$AC437)&amp;IF($AD437="",""," · "&amp;$AD437),IF($E437="Férias",IF($L437&gt;0,"ATENÇÃO · apontou estando de férias no cadastro","Férias no cadastro"),IF($Y437="Férias / afastamento","Afastamento · "&amp;($Z437+$AA437-1)&amp;" dias seguidos sem apontamento",IF($Y437="Folga trabalhada","ATENÇÃO · apontou em dia de folga da escala 5x2",IF($Y437="Folga",IF(AND($D437="5x2",OR(WEEKDAY($F437,2)=6,WEEKDAY($F437,2)=7)),"Folga de fim de semana da escala 5x2",IF(AND(OR($D437="6x1",$D437="FF 6x1"),WEEKDAY($F437,2)=6,FALSE()),"Folga de fim de semana · apontou no domingo anterior",IF(AND(OR($D437="6x1",$D437="FF 6x1"),WEEKDAY($F437,2)=7,AND($A437=$A436,$L436&gt;0)),"Folga de fim de semana · apontou no sábado",IF(AND(OR($D437="6x1",$D437="FF 6x1"),OR(WEEKDAY($F437,2)=6,WEEKDAY($F437,2)=7)),"Folga de fim de semana · sem apontamento no sábado nem no domingo","Folga prevista pelo ciclo")))),IF($Y437="Indeterminado (início da série)","Sem histórico anterior — informe o dia do ciclo no Cadastro",IF($Y437="Falta de registro",IF(OR(OR($D437="6x1",$D437="FF 6x1"),$D437="5x2"),"FALTA DE REGISTRO · dia útil da escala "&amp;$E437,"FALTA DE REGISTRO · dia "&amp;$W437&amp;" de "&amp;IFERROR(INDEX(Parâmetros!$B$39:$B$48,MATCH($E437,Parâmetros!$A$39:$A$48,0)),99)&amp;" do ciclo"),IF(OR($D437="6x1",$D437="FF 6x1"),IF(OR(AND(WEEKDAY($F437,2)=6,AND($A437=$A438,$L438&gt;0)),AND(WEEKDAY($F437,2)=7,AND($A437=$A436,$L436&gt;0))),"ATENÇÃO · apontou sábado e domingo no mesmo fim de semana",IF(OR(WEEKDAY($F437,2)=6,WEEKDAY($F437,2)=7),"Jornada de fim de semana do 6x1",IF(OR($H437&gt;=Parâmetros!$E$20,$H437&lt;Parâmetros!$E$19),"ATENÇÃO · 6x1 apontou fora do horário diurno","Jornada fixa do 6x1"))),IF($D437="5x2","Jornada fixa do 5x2",IF($D437="Folguista",IF($J437=$K437,"Evidência confirma sequência","DIVERGE · sequência "&amp;$J437&amp;" × evidência "&amp;$K437),IF($K437=$E437,"Evidência confirma cadastro","DIVERGE · cadastro "&amp;$E437&amp;" × evidência "&amp;$K437)))))))))))</f>
        <v>Férias no cadastro</v>
      </c>
      <c r="W437" s="34">
        <f>IF(OR(OR($D437="6x1",$D437="FF 6x1"),$D437="5x2"),"",IF($AB437&lt;&gt;$AB436,IF(IFERROR(INDEX(Cadastro!$F$5:$F$243,$AB437),"")="",IF($L437&gt;0,1,0),IF(IFERROR(INDEX(Cadastro!$F$5:$F$243,$AB437),"")&lt;=IFERROR(INDEX(Parâmetros!$B$39:$B$48,MATCH($E437,Parâmetros!$A$39:$A$48,0)),99),IFERROR(INDEX(Cadastro!$F$5:$F$243,$AB437),""),0)),IF($L437&gt;0,IF(N($X436)&gt;0,1,N($W436)+1),IF(AND($L437=0,OR(N($W436)&gt;=IFERROR(INDEX(Parâmetros!$B$39:$B$48,MATCH($E437,Parâmetros!$A$39:$A$48,0)),99),AND(N($X436)&gt;0,N($X436)&lt;IFERROR(INDEX(Parâmetros!$C$39:$C$48,MATCH($E437,Parâmetros!$A$39:$A$48,0)),0)))),0,N($W436)+1))))</f>
        <v>15</v>
      </c>
      <c r="X437" s="34">
        <f>IF(OR(OR($D437="6x1",$D437="FF 6x1"),$D437="5x2"),"",IF($AB437&lt;&gt;$AB436,IF(IFERROR(INDEX(Cadastro!$F$5:$F$243,$AB437),"")="",0,IF(IFERROR(INDEX(Cadastro!$F$5:$F$243,$AB437),"")&gt;IFERROR(INDEX(Parâmetros!$B$39:$B$48,MATCH($E437,Parâmetros!$A$39:$A$48,0)),99),IFERROR(INDEX(Cadastro!$F$5:$F$243,$AB437),"")-IFERROR(INDEX(Parâmetros!$B$39:$B$48,MATCH($E437,Parâmetros!$A$39:$A$48,0)),99),0)),IF(AND($L437=0,OR(N($W436)&gt;=IFERROR(INDEX(Parâmetros!$B$39:$B$48,MATCH($E437,Parâmetros!$A$39:$A$48,0)),99),AND(N($X436)&gt;0,N($X436)&lt;IFERROR(INDEX(Parâmetros!$C$39:$C$48,MATCH($E437,Parâmetros!$A$39:$A$48,0)),0)))),N($X436)+1,0)))</f>
        <v>0</v>
      </c>
      <c r="Y437" t="str">
        <f>IF($AC437&lt;&gt;"",IF($L437&gt;0,$AC437&amp;" · com apontamento",$AC437),IF($E437="Férias",IF($L437&gt;0,"Férias · com apontamento","Férias (cadastro)"),IF(($Z437+$AA437-1)&gt;Parâmetros!$E$16,"Férias / afastamento",IF(AND($D437="5x2",OR(WEEKDAY($F437,2)=6,WEEKDAY($F437,2)=7)),IF($L437&gt;0,"Folga trabalhada","Folga"),IF($L437&gt;0,"Trabalhado",IF(OR(OR($D437="6x1",$D437="FF 6x1"),$D437="5x2"),IF(AND(OR($D437="6x1",$D437="FF 6x1"),OR(WEEKDAY($F437,2)=6,WEEKDAY($F437,2)=7)),"Folga","Falta de registro"),IF(AND($AB437&lt;&gt;$AB436,IFERROR(INDEX(Cadastro!$F$5:$F$243,$AB437),"")=""),"Indeterminado (início da série)",IF($X437&gt;0,"Folga","Falta de registro"))))))))</f>
        <v>Férias (cadastro)</v>
      </c>
      <c r="Z437" s="34">
        <f>IF(OR($L437&gt;0,$F437&gt;Parâmetros!$E$14),0,IF($A437&lt;&gt;$A436,1,N($Z436)+1))</f>
        <v>16</v>
      </c>
      <c r="AA437" s="34">
        <f>IF(OR($L437&gt;0,$F437&gt;Parâmetros!$E$14),0,IF(OR($A437&lt;&gt;$A438,$F438&gt;Parâmetros!$E$14),1,N($AA438)+1))</f>
        <v>4</v>
      </c>
      <c r="AB437" s="31">
        <f>IFERROR(MATCH($A437&amp;"|"&amp;TEXT(_xlfn.MAXIFS(Cadastro!$E$5:$E$243,Cadastro!$A$5:$A$243,$A437,Cadastro!$E$5:$E$243,"&lt;="&amp;$F437),"yyyymmdd"),Cadastro!$I$5:$I$243,0),"")</f>
        <v>59</v>
      </c>
      <c r="AC437" t="str">
        <f>IFERROR(_xlfn.SINGLE(INDEX(Exceções!$D$5:$D$203,MATCH($A437&amp;"|"&amp;$F437,Exceções!$F$5:$F$203,0))),"")</f>
        <v/>
      </c>
      <c r="AD437" t="str">
        <f>IF($AC437="","",IFERROR(_xlfn.SINGLE(INDEX(Exceções!$E$5:$E$203,MATCH($A437&amp;"|"&amp;$F437,Exceções!$F$5:$F$203,0))),""))</f>
        <v/>
      </c>
    </row>
    <row r="438" spans="1:30" ht="15" hidden="1" customHeight="1" x14ac:dyDescent="0.25">
      <c r="A438" s="31">
        <v>56227</v>
      </c>
      <c r="B438" s="17" t="s">
        <v>37</v>
      </c>
      <c r="C438" s="17" t="str">
        <f>IFERROR(INDEX(Cadastro!$C$5:$C$243,$AB438),"NÃO INFORMADO")</f>
        <v>NÃO INFORMADO</v>
      </c>
      <c r="D438" s="17" t="str">
        <f>IFERROR(INDEX(Cadastro!$D$5:$D$243,$AB438),"")</f>
        <v>Férias</v>
      </c>
      <c r="E438" s="17" t="str">
        <f>IFERROR(INDEX(Cadastro!$G$5:$G$243,$AB438),"")</f>
        <v>Férias</v>
      </c>
      <c r="F438" s="29">
        <v>46316</v>
      </c>
      <c r="G438" s="32" t="str">
        <f t="shared" si="36"/>
        <v>qua</v>
      </c>
      <c r="H438" s="31" t="str">
        <f>IF($L438=0,"",_xlfn.MINIFS(Dados!$Q:$Q,Dados!$A:$A,$A438,Dados!$S:$S,$F438))</f>
        <v/>
      </c>
      <c r="I438" s="31" t="str">
        <f>IF($H438="","",_xlfn.MAXIFS(Dados!$R:$R,Dados!$A:$A,$A438,Dados!$S:$S,$F438))</f>
        <v/>
      </c>
      <c r="J438" s="32" t="str">
        <f>IF($D438&lt;&gt;"Folguista","",IFERROR(INDEX(Parâmetros!$D$52:$G$52,1,MIN(4,MAX(1,$W438))),""))</f>
        <v/>
      </c>
      <c r="K438" s="32" t="str">
        <f>IF(OR($AC438&lt;&gt;"",$Y438="Folga",$Y438="Folga trabalhada",$Y438="Férias (cadastro)",$Y438="Férias / afastamento",$Y438="Indeterminado (início da série)"),"",IF(OR($D438="6x1",$D438="FF 6x1"),IF(OR(WEEKDAY($F438,2)=6,WEEKDAY($F438,2)=7),"6x1 sáb/dom","6x1"),IF($D438="5x2","5x2",IF($H438="",IF($D438="Folguista",$J438,$E438),IF(OR($H438&gt;=Parâmetros!$E$18,$H438&lt;Parâmetros!$E$19),"C",IF($H438&lt;Parâmetros!$E$20,"A","B"))))))</f>
        <v/>
      </c>
      <c r="L438" s="30">
        <f>SUMIFS(Dados!$E:$E,Dados!$A:$A,$A438,Dados!$S:$S,$F438)</f>
        <v>0</v>
      </c>
      <c r="M438" s="30" t="str">
        <f>IFERROR(INDEX(Parâmetros!$E$6:$E$11,MATCH($K438,Parâmetros!$A$6:$A$11,0)),"")</f>
        <v/>
      </c>
      <c r="N438" s="33" t="str">
        <f t="shared" si="37"/>
        <v/>
      </c>
      <c r="O438" s="33">
        <f>Parâmetros!$E$13</f>
        <v>0.8</v>
      </c>
      <c r="P438" s="32" t="str">
        <f>IF(OR($M438="",$F438&gt;Parâmetros!$E$14),"Não","Sim")</f>
        <v>Não</v>
      </c>
      <c r="Q438" s="32" t="str">
        <f t="shared" si="38"/>
        <v/>
      </c>
      <c r="R438" s="32" t="str">
        <f t="shared" si="39"/>
        <v/>
      </c>
      <c r="S438" s="30" t="str">
        <f t="shared" si="40"/>
        <v/>
      </c>
      <c r="T438" s="32" t="str">
        <f>IF($Q438&lt;&gt;"Sim","",IF($N438&gt;Parâmetros!$E$15,"Sim","Não"))</f>
        <v/>
      </c>
      <c r="U438" s="17" t="str">
        <f t="shared" si="41"/>
        <v>Férias / afastamento</v>
      </c>
      <c r="V438" s="17" t="str">
        <f>IF($AC438&lt;&gt;"",IF($L438&gt;0,"ATENÇÃO · apontou em dia de "&amp;LOWER($AC438)&amp;" cadastrado","Exceção cadastrada · "&amp;$AC438)&amp;IF($AD438="",""," · "&amp;$AD438),IF($E438="Férias",IF($L438&gt;0,"ATENÇÃO · apontou estando de férias no cadastro","Férias no cadastro"),IF($Y438="Férias / afastamento","Afastamento · "&amp;($Z438+$AA438-1)&amp;" dias seguidos sem apontamento",IF($Y438="Folga trabalhada","ATENÇÃO · apontou em dia de folga da escala 5x2",IF($Y438="Folga",IF(AND($D438="5x2",OR(WEEKDAY($F438,2)=6,WEEKDAY($F438,2)=7)),"Folga de fim de semana da escala 5x2",IF(AND(OR($D438="6x1",$D438="FF 6x1"),WEEKDAY($F438,2)=6,FALSE()),"Folga de fim de semana · apontou no domingo anterior",IF(AND(OR($D438="6x1",$D438="FF 6x1"),WEEKDAY($F438,2)=7,AND($A438=$A437,$L437&gt;0)),"Folga de fim de semana · apontou no sábado",IF(AND(OR($D438="6x1",$D438="FF 6x1"),OR(WEEKDAY($F438,2)=6,WEEKDAY($F438,2)=7)),"Folga de fim de semana · sem apontamento no sábado nem no domingo","Folga prevista pelo ciclo")))),IF($Y438="Indeterminado (início da série)","Sem histórico anterior — informe o dia do ciclo no Cadastro",IF($Y438="Falta de registro",IF(OR(OR($D438="6x1",$D438="FF 6x1"),$D438="5x2"),"FALTA DE REGISTRO · dia útil da escala "&amp;$E438,"FALTA DE REGISTRO · dia "&amp;$W438&amp;" de "&amp;IFERROR(INDEX(Parâmetros!$B$39:$B$48,MATCH($E438,Parâmetros!$A$39:$A$48,0)),99)&amp;" do ciclo"),IF(OR($D438="6x1",$D438="FF 6x1"),IF(OR(AND(WEEKDAY($F438,2)=6,AND($A438=$A439,$L439&gt;0)),AND(WEEKDAY($F438,2)=7,AND($A438=$A437,$L437&gt;0))),"ATENÇÃO · apontou sábado e domingo no mesmo fim de semana",IF(OR(WEEKDAY($F438,2)=6,WEEKDAY($F438,2)=7),"Jornada de fim de semana do 6x1",IF(OR($H438&gt;=Parâmetros!$E$20,$H438&lt;Parâmetros!$E$19),"ATENÇÃO · 6x1 apontou fora do horário diurno","Jornada fixa do 6x1"))),IF($D438="5x2","Jornada fixa do 5x2",IF($D438="Folguista",IF($J438=$K438,"Evidência confirma sequência","DIVERGE · sequência "&amp;$J438&amp;" × evidência "&amp;$K438),IF($K438=$E438,"Evidência confirma cadastro","DIVERGE · cadastro "&amp;$E438&amp;" × evidência "&amp;$K438)))))))))))</f>
        <v>Férias no cadastro</v>
      </c>
      <c r="W438" s="34">
        <f>IF(OR(OR($D438="6x1",$D438="FF 6x1"),$D438="5x2"),"",IF($AB438&lt;&gt;$AB437,IF(IFERROR(INDEX(Cadastro!$F$5:$F$243,$AB438),"")="",IF($L438&gt;0,1,0),IF(IFERROR(INDEX(Cadastro!$F$5:$F$243,$AB438),"")&lt;=IFERROR(INDEX(Parâmetros!$B$39:$B$48,MATCH($E438,Parâmetros!$A$39:$A$48,0)),99),IFERROR(INDEX(Cadastro!$F$5:$F$243,$AB438),""),0)),IF($L438&gt;0,IF(N($X437)&gt;0,1,N($W437)+1),IF(AND($L438=0,OR(N($W437)&gt;=IFERROR(INDEX(Parâmetros!$B$39:$B$48,MATCH($E438,Parâmetros!$A$39:$A$48,0)),99),AND(N($X437)&gt;0,N($X437)&lt;IFERROR(INDEX(Parâmetros!$C$39:$C$48,MATCH($E438,Parâmetros!$A$39:$A$48,0)),0)))),0,N($W437)+1))))</f>
        <v>16</v>
      </c>
      <c r="X438" s="34">
        <f>IF(OR(OR($D438="6x1",$D438="FF 6x1"),$D438="5x2"),"",IF($AB438&lt;&gt;$AB437,IF(IFERROR(INDEX(Cadastro!$F$5:$F$243,$AB438),"")="",0,IF(IFERROR(INDEX(Cadastro!$F$5:$F$243,$AB438),"")&gt;IFERROR(INDEX(Parâmetros!$B$39:$B$48,MATCH($E438,Parâmetros!$A$39:$A$48,0)),99),IFERROR(INDEX(Cadastro!$F$5:$F$243,$AB438),"")-IFERROR(INDEX(Parâmetros!$B$39:$B$48,MATCH($E438,Parâmetros!$A$39:$A$48,0)),99),0)),IF(AND($L438=0,OR(N($W437)&gt;=IFERROR(INDEX(Parâmetros!$B$39:$B$48,MATCH($E438,Parâmetros!$A$39:$A$48,0)),99),AND(N($X437)&gt;0,N($X437)&lt;IFERROR(INDEX(Parâmetros!$C$39:$C$48,MATCH($E438,Parâmetros!$A$39:$A$48,0)),0)))),N($X437)+1,0)))</f>
        <v>0</v>
      </c>
      <c r="Y438" t="str">
        <f>IF($AC438&lt;&gt;"",IF($L438&gt;0,$AC438&amp;" · com apontamento",$AC438),IF($E438="Férias",IF($L438&gt;0,"Férias · com apontamento","Férias (cadastro)"),IF(($Z438+$AA438-1)&gt;Parâmetros!$E$16,"Férias / afastamento",IF(AND($D438="5x2",OR(WEEKDAY($F438,2)=6,WEEKDAY($F438,2)=7)),IF($L438&gt;0,"Folga trabalhada","Folga"),IF($L438&gt;0,"Trabalhado",IF(OR(OR($D438="6x1",$D438="FF 6x1"),$D438="5x2"),IF(AND(OR($D438="6x1",$D438="FF 6x1"),OR(WEEKDAY($F438,2)=6,WEEKDAY($F438,2)=7)),"Folga","Falta de registro"),IF(AND($AB438&lt;&gt;$AB437,IFERROR(INDEX(Cadastro!$F$5:$F$243,$AB438),"")=""),"Indeterminado (início da série)",IF($X438&gt;0,"Folga","Falta de registro"))))))))</f>
        <v>Férias (cadastro)</v>
      </c>
      <c r="Z438" s="34">
        <f>IF(OR($L438&gt;0,$F438&gt;Parâmetros!$E$14),0,IF($A438&lt;&gt;$A437,1,N($Z437)+1))</f>
        <v>17</v>
      </c>
      <c r="AA438" s="34">
        <f>IF(OR($L438&gt;0,$F438&gt;Parâmetros!$E$14),0,IF(OR($A438&lt;&gt;$A439,$F439&gt;Parâmetros!$E$14),1,N($AA439)+1))</f>
        <v>3</v>
      </c>
      <c r="AB438" s="31">
        <f>IFERROR(MATCH($A438&amp;"|"&amp;TEXT(_xlfn.MAXIFS(Cadastro!$E$5:$E$243,Cadastro!$A$5:$A$243,$A438,Cadastro!$E$5:$E$243,"&lt;="&amp;$F438),"yyyymmdd"),Cadastro!$I$5:$I$243,0),"")</f>
        <v>59</v>
      </c>
      <c r="AC438" t="str">
        <f>IFERROR(_xlfn.SINGLE(INDEX(Exceções!$D$5:$D$203,MATCH($A438&amp;"|"&amp;$F438,Exceções!$F$5:$F$203,0))),"")</f>
        <v/>
      </c>
      <c r="AD438" t="str">
        <f>IF($AC438="","",IFERROR(_xlfn.SINGLE(INDEX(Exceções!$E$5:$E$203,MATCH($A438&amp;"|"&amp;$F438,Exceções!$F$5:$F$203,0))),""))</f>
        <v/>
      </c>
    </row>
    <row r="439" spans="1:30" ht="15" hidden="1" customHeight="1" x14ac:dyDescent="0.25">
      <c r="A439" s="31">
        <v>56227</v>
      </c>
      <c r="B439" s="17" t="s">
        <v>37</v>
      </c>
      <c r="C439" s="17" t="str">
        <f>IFERROR(INDEX(Cadastro!$C$5:$C$243,$AB439),"NÃO INFORMADO")</f>
        <v>NÃO INFORMADO</v>
      </c>
      <c r="D439" s="17" t="str">
        <f>IFERROR(INDEX(Cadastro!$D$5:$D$243,$AB439),"")</f>
        <v>Férias</v>
      </c>
      <c r="E439" s="17" t="str">
        <f>IFERROR(INDEX(Cadastro!$G$5:$G$243,$AB439),"")</f>
        <v>Férias</v>
      </c>
      <c r="F439" s="29">
        <v>46317</v>
      </c>
      <c r="G439" s="32" t="str">
        <f t="shared" si="36"/>
        <v>qui</v>
      </c>
      <c r="H439" s="31" t="str">
        <f>IF($L439=0,"",_xlfn.MINIFS(Dados!$Q:$Q,Dados!$A:$A,$A439,Dados!$S:$S,$F439))</f>
        <v/>
      </c>
      <c r="I439" s="31" t="str">
        <f>IF($H439="","",_xlfn.MAXIFS(Dados!$R:$R,Dados!$A:$A,$A439,Dados!$S:$S,$F439))</f>
        <v/>
      </c>
      <c r="J439" s="32" t="str">
        <f>IF($D439&lt;&gt;"Folguista","",IFERROR(INDEX(Parâmetros!$D$52:$G$52,1,MIN(4,MAX(1,$W439))),""))</f>
        <v/>
      </c>
      <c r="K439" s="32" t="str">
        <f>IF(OR($AC439&lt;&gt;"",$Y439="Folga",$Y439="Folga trabalhada",$Y439="Férias (cadastro)",$Y439="Férias / afastamento",$Y439="Indeterminado (início da série)"),"",IF(OR($D439="6x1",$D439="FF 6x1"),IF(OR(WEEKDAY($F439,2)=6,WEEKDAY($F439,2)=7),"6x1 sáb/dom","6x1"),IF($D439="5x2","5x2",IF($H439="",IF($D439="Folguista",$J439,$E439),IF(OR($H439&gt;=Parâmetros!$E$18,$H439&lt;Parâmetros!$E$19),"C",IF($H439&lt;Parâmetros!$E$20,"A","B"))))))</f>
        <v/>
      </c>
      <c r="L439" s="30">
        <f>SUMIFS(Dados!$E:$E,Dados!$A:$A,$A439,Dados!$S:$S,$F439)</f>
        <v>0</v>
      </c>
      <c r="M439" s="30" t="str">
        <f>IFERROR(INDEX(Parâmetros!$E$6:$E$11,MATCH($K439,Parâmetros!$A$6:$A$11,0)),"")</f>
        <v/>
      </c>
      <c r="N439" s="33" t="str">
        <f t="shared" si="37"/>
        <v/>
      </c>
      <c r="O439" s="33">
        <f>Parâmetros!$E$13</f>
        <v>0.8</v>
      </c>
      <c r="P439" s="32" t="str">
        <f>IF(OR($M439="",$F439&gt;Parâmetros!$E$14),"Não","Sim")</f>
        <v>Não</v>
      </c>
      <c r="Q439" s="32" t="str">
        <f t="shared" si="38"/>
        <v/>
      </c>
      <c r="R439" s="32" t="str">
        <f t="shared" si="39"/>
        <v/>
      </c>
      <c r="S439" s="30" t="str">
        <f t="shared" si="40"/>
        <v/>
      </c>
      <c r="T439" s="32" t="str">
        <f>IF($Q439&lt;&gt;"Sim","",IF($N439&gt;Parâmetros!$E$15,"Sim","Não"))</f>
        <v/>
      </c>
      <c r="U439" s="17" t="str">
        <f t="shared" si="41"/>
        <v>Férias / afastamento</v>
      </c>
      <c r="V439" s="17" t="str">
        <f>IF($AC439&lt;&gt;"",IF($L439&gt;0,"ATENÇÃO · apontou em dia de "&amp;LOWER($AC439)&amp;" cadastrado","Exceção cadastrada · "&amp;$AC439)&amp;IF($AD439="",""," · "&amp;$AD439),IF($E439="Férias",IF($L439&gt;0,"ATENÇÃO · apontou estando de férias no cadastro","Férias no cadastro"),IF($Y439="Férias / afastamento","Afastamento · "&amp;($Z439+$AA439-1)&amp;" dias seguidos sem apontamento",IF($Y439="Folga trabalhada","ATENÇÃO · apontou em dia de folga da escala 5x2",IF($Y439="Folga",IF(AND($D439="5x2",OR(WEEKDAY($F439,2)=6,WEEKDAY($F439,2)=7)),"Folga de fim de semana da escala 5x2",IF(AND(OR($D439="6x1",$D439="FF 6x1"),WEEKDAY($F439,2)=6,FALSE()),"Folga de fim de semana · apontou no domingo anterior",IF(AND(OR($D439="6x1",$D439="FF 6x1"),WEEKDAY($F439,2)=7,AND($A439=$A438,$L438&gt;0)),"Folga de fim de semana · apontou no sábado",IF(AND(OR($D439="6x1",$D439="FF 6x1"),OR(WEEKDAY($F439,2)=6,WEEKDAY($F439,2)=7)),"Folga de fim de semana · sem apontamento no sábado nem no domingo","Folga prevista pelo ciclo")))),IF($Y439="Indeterminado (início da série)","Sem histórico anterior — informe o dia do ciclo no Cadastro",IF($Y439="Falta de registro",IF(OR(OR($D439="6x1",$D439="FF 6x1"),$D439="5x2"),"FALTA DE REGISTRO · dia útil da escala "&amp;$E439,"FALTA DE REGISTRO · dia "&amp;$W439&amp;" de "&amp;IFERROR(INDEX(Parâmetros!$B$39:$B$48,MATCH($E439,Parâmetros!$A$39:$A$48,0)),99)&amp;" do ciclo"),IF(OR($D439="6x1",$D439="FF 6x1"),IF(OR(AND(WEEKDAY($F439,2)=6,AND($A439=$A440,$L440&gt;0)),AND(WEEKDAY($F439,2)=7,AND($A439=$A438,$L438&gt;0))),"ATENÇÃO · apontou sábado e domingo no mesmo fim de semana",IF(OR(WEEKDAY($F439,2)=6,WEEKDAY($F439,2)=7),"Jornada de fim de semana do 6x1",IF(OR($H439&gt;=Parâmetros!$E$20,$H439&lt;Parâmetros!$E$19),"ATENÇÃO · 6x1 apontou fora do horário diurno","Jornada fixa do 6x1"))),IF($D439="5x2","Jornada fixa do 5x2",IF($D439="Folguista",IF($J439=$K439,"Evidência confirma sequência","DIVERGE · sequência "&amp;$J439&amp;" × evidência "&amp;$K439),IF($K439=$E439,"Evidência confirma cadastro","DIVERGE · cadastro "&amp;$E439&amp;" × evidência "&amp;$K439)))))))))))</f>
        <v>Férias no cadastro</v>
      </c>
      <c r="W439" s="34">
        <f>IF(OR(OR($D439="6x1",$D439="FF 6x1"),$D439="5x2"),"",IF($AB439&lt;&gt;$AB438,IF(IFERROR(INDEX(Cadastro!$F$5:$F$243,$AB439),"")="",IF($L439&gt;0,1,0),IF(IFERROR(INDEX(Cadastro!$F$5:$F$243,$AB439),"")&lt;=IFERROR(INDEX(Parâmetros!$B$39:$B$48,MATCH($E439,Parâmetros!$A$39:$A$48,0)),99),IFERROR(INDEX(Cadastro!$F$5:$F$243,$AB439),""),0)),IF($L439&gt;0,IF(N($X438)&gt;0,1,N($W438)+1),IF(AND($L439=0,OR(N($W438)&gt;=IFERROR(INDEX(Parâmetros!$B$39:$B$48,MATCH($E439,Parâmetros!$A$39:$A$48,0)),99),AND(N($X438)&gt;0,N($X438)&lt;IFERROR(INDEX(Parâmetros!$C$39:$C$48,MATCH($E439,Parâmetros!$A$39:$A$48,0)),0)))),0,N($W438)+1))))</f>
        <v>17</v>
      </c>
      <c r="X439" s="34">
        <f>IF(OR(OR($D439="6x1",$D439="FF 6x1"),$D439="5x2"),"",IF($AB439&lt;&gt;$AB438,IF(IFERROR(INDEX(Cadastro!$F$5:$F$243,$AB439),"")="",0,IF(IFERROR(INDEX(Cadastro!$F$5:$F$243,$AB439),"")&gt;IFERROR(INDEX(Parâmetros!$B$39:$B$48,MATCH($E439,Parâmetros!$A$39:$A$48,0)),99),IFERROR(INDEX(Cadastro!$F$5:$F$243,$AB439),"")-IFERROR(INDEX(Parâmetros!$B$39:$B$48,MATCH($E439,Parâmetros!$A$39:$A$48,0)),99),0)),IF(AND($L439=0,OR(N($W438)&gt;=IFERROR(INDEX(Parâmetros!$B$39:$B$48,MATCH($E439,Parâmetros!$A$39:$A$48,0)),99),AND(N($X438)&gt;0,N($X438)&lt;IFERROR(INDEX(Parâmetros!$C$39:$C$48,MATCH($E439,Parâmetros!$A$39:$A$48,0)),0)))),N($X438)+1,0)))</f>
        <v>0</v>
      </c>
      <c r="Y439" t="str">
        <f>IF($AC439&lt;&gt;"",IF($L439&gt;0,$AC439&amp;" · com apontamento",$AC439),IF($E439="Férias",IF($L439&gt;0,"Férias · com apontamento","Férias (cadastro)"),IF(($Z439+$AA439-1)&gt;Parâmetros!$E$16,"Férias / afastamento",IF(AND($D439="5x2",OR(WEEKDAY($F439,2)=6,WEEKDAY($F439,2)=7)),IF($L439&gt;0,"Folga trabalhada","Folga"),IF($L439&gt;0,"Trabalhado",IF(OR(OR($D439="6x1",$D439="FF 6x1"),$D439="5x2"),IF(AND(OR($D439="6x1",$D439="FF 6x1"),OR(WEEKDAY($F439,2)=6,WEEKDAY($F439,2)=7)),"Folga","Falta de registro"),IF(AND($AB439&lt;&gt;$AB438,IFERROR(INDEX(Cadastro!$F$5:$F$243,$AB439),"")=""),"Indeterminado (início da série)",IF($X439&gt;0,"Folga","Falta de registro"))))))))</f>
        <v>Férias (cadastro)</v>
      </c>
      <c r="Z439" s="34">
        <f>IF(OR($L439&gt;0,$F439&gt;Parâmetros!$E$14),0,IF($A439&lt;&gt;$A438,1,N($Z438)+1))</f>
        <v>18</v>
      </c>
      <c r="AA439" s="34">
        <f>IF(OR($L439&gt;0,$F439&gt;Parâmetros!$E$14),0,IF(OR($A439&lt;&gt;$A440,$F440&gt;Parâmetros!$E$14),1,N($AA440)+1))</f>
        <v>2</v>
      </c>
      <c r="AB439" s="31">
        <f>IFERROR(MATCH($A439&amp;"|"&amp;TEXT(_xlfn.MAXIFS(Cadastro!$E$5:$E$243,Cadastro!$A$5:$A$243,$A439,Cadastro!$E$5:$E$243,"&lt;="&amp;$F439),"yyyymmdd"),Cadastro!$I$5:$I$243,0),"")</f>
        <v>59</v>
      </c>
      <c r="AC439" t="str">
        <f>IFERROR(_xlfn.SINGLE(INDEX(Exceções!$D$5:$D$203,MATCH($A439&amp;"|"&amp;$F439,Exceções!$F$5:$F$203,0))),"")</f>
        <v/>
      </c>
      <c r="AD439" t="str">
        <f>IF($AC439="","",IFERROR(_xlfn.SINGLE(INDEX(Exceções!$E$5:$E$203,MATCH($A439&amp;"|"&amp;$F439,Exceções!$F$5:$F$203,0))),""))</f>
        <v/>
      </c>
    </row>
    <row r="440" spans="1:30" ht="15" hidden="1" customHeight="1" x14ac:dyDescent="0.25">
      <c r="A440" s="31">
        <v>56227</v>
      </c>
      <c r="B440" s="17" t="s">
        <v>37</v>
      </c>
      <c r="C440" s="17" t="str">
        <f>IFERROR(INDEX(Cadastro!$C$5:$C$243,$AB440),"NÃO INFORMADO")</f>
        <v>NÃO INFORMADO</v>
      </c>
      <c r="D440" s="17" t="str">
        <f>IFERROR(INDEX(Cadastro!$D$5:$D$243,$AB440),"")</f>
        <v>Férias</v>
      </c>
      <c r="E440" s="17" t="str">
        <f>IFERROR(INDEX(Cadastro!$G$5:$G$243,$AB440),"")</f>
        <v>Férias</v>
      </c>
      <c r="F440" s="29">
        <v>46318</v>
      </c>
      <c r="G440" s="32" t="str">
        <f t="shared" si="36"/>
        <v>sex</v>
      </c>
      <c r="H440" s="31" t="str">
        <f>IF($L440=0,"",_xlfn.MINIFS(Dados!$Q:$Q,Dados!$A:$A,$A440,Dados!$S:$S,$F440))</f>
        <v/>
      </c>
      <c r="I440" s="31" t="str">
        <f>IF($H440="","",_xlfn.MAXIFS(Dados!$R:$R,Dados!$A:$A,$A440,Dados!$S:$S,$F440))</f>
        <v/>
      </c>
      <c r="J440" s="32" t="str">
        <f>IF($D440&lt;&gt;"Folguista","",IFERROR(INDEX(Parâmetros!$D$52:$G$52,1,MIN(4,MAX(1,$W440))),""))</f>
        <v/>
      </c>
      <c r="K440" s="32" t="str">
        <f>IF(OR($AC440&lt;&gt;"",$Y440="Folga",$Y440="Folga trabalhada",$Y440="Férias (cadastro)",$Y440="Férias / afastamento",$Y440="Indeterminado (início da série)"),"",IF(OR($D440="6x1",$D440="FF 6x1"),IF(OR(WEEKDAY($F440,2)=6,WEEKDAY($F440,2)=7),"6x1 sáb/dom","6x1"),IF($D440="5x2","5x2",IF($H440="",IF($D440="Folguista",$J440,$E440),IF(OR($H440&gt;=Parâmetros!$E$18,$H440&lt;Parâmetros!$E$19),"C",IF($H440&lt;Parâmetros!$E$20,"A","B"))))))</f>
        <v/>
      </c>
      <c r="L440" s="30">
        <f>SUMIFS(Dados!$E:$E,Dados!$A:$A,$A440,Dados!$S:$S,$F440)</f>
        <v>0</v>
      </c>
      <c r="M440" s="30" t="str">
        <f>IFERROR(INDEX(Parâmetros!$E$6:$E$11,MATCH($K440,Parâmetros!$A$6:$A$11,0)),"")</f>
        <v/>
      </c>
      <c r="N440" s="33" t="str">
        <f t="shared" si="37"/>
        <v/>
      </c>
      <c r="O440" s="33">
        <f>Parâmetros!$E$13</f>
        <v>0.8</v>
      </c>
      <c r="P440" s="32" t="str">
        <f>IF(OR($M440="",$F440&gt;Parâmetros!$E$14),"Não","Sim")</f>
        <v>Não</v>
      </c>
      <c r="Q440" s="32" t="str">
        <f t="shared" si="38"/>
        <v/>
      </c>
      <c r="R440" s="32" t="str">
        <f t="shared" si="39"/>
        <v/>
      </c>
      <c r="S440" s="30" t="str">
        <f t="shared" si="40"/>
        <v/>
      </c>
      <c r="T440" s="32" t="str">
        <f>IF($Q440&lt;&gt;"Sim","",IF($N440&gt;Parâmetros!$E$15,"Sim","Não"))</f>
        <v/>
      </c>
      <c r="U440" s="17" t="str">
        <f t="shared" si="41"/>
        <v>Férias / afastamento</v>
      </c>
      <c r="V440" s="17" t="str">
        <f>IF($AC440&lt;&gt;"",IF($L440&gt;0,"ATENÇÃO · apontou em dia de "&amp;LOWER($AC440)&amp;" cadastrado","Exceção cadastrada · "&amp;$AC440)&amp;IF($AD440="",""," · "&amp;$AD440),IF($E440="Férias",IF($L440&gt;0,"ATENÇÃO · apontou estando de férias no cadastro","Férias no cadastro"),IF($Y440="Férias / afastamento","Afastamento · "&amp;($Z440+$AA440-1)&amp;" dias seguidos sem apontamento",IF($Y440="Folga trabalhada","ATENÇÃO · apontou em dia de folga da escala 5x2",IF($Y440="Folga",IF(AND($D440="5x2",OR(WEEKDAY($F440,2)=6,WEEKDAY($F440,2)=7)),"Folga de fim de semana da escala 5x2",IF(AND(OR($D440="6x1",$D440="FF 6x1"),WEEKDAY($F440,2)=6,FALSE()),"Folga de fim de semana · apontou no domingo anterior",IF(AND(OR($D440="6x1",$D440="FF 6x1"),WEEKDAY($F440,2)=7,AND($A440=$A439,$L439&gt;0)),"Folga de fim de semana · apontou no sábado",IF(AND(OR($D440="6x1",$D440="FF 6x1"),OR(WEEKDAY($F440,2)=6,WEEKDAY($F440,2)=7)),"Folga de fim de semana · sem apontamento no sábado nem no domingo","Folga prevista pelo ciclo")))),IF($Y440="Indeterminado (início da série)","Sem histórico anterior — informe o dia do ciclo no Cadastro",IF($Y440="Falta de registro",IF(OR(OR($D440="6x1",$D440="FF 6x1"),$D440="5x2"),"FALTA DE REGISTRO · dia útil da escala "&amp;$E440,"FALTA DE REGISTRO · dia "&amp;$W440&amp;" de "&amp;IFERROR(INDEX(Parâmetros!$B$39:$B$48,MATCH($E440,Parâmetros!$A$39:$A$48,0)),99)&amp;" do ciclo"),IF(OR($D440="6x1",$D440="FF 6x1"),IF(OR(AND(WEEKDAY($F440,2)=6,AND($A440=$A441,$L441&gt;0)),AND(WEEKDAY($F440,2)=7,AND($A440=$A439,$L439&gt;0))),"ATENÇÃO · apontou sábado e domingo no mesmo fim de semana",IF(OR(WEEKDAY($F440,2)=6,WEEKDAY($F440,2)=7),"Jornada de fim de semana do 6x1",IF(OR($H440&gt;=Parâmetros!$E$20,$H440&lt;Parâmetros!$E$19),"ATENÇÃO · 6x1 apontou fora do horário diurno","Jornada fixa do 6x1"))),IF($D440="5x2","Jornada fixa do 5x2",IF($D440="Folguista",IF($J440=$K440,"Evidência confirma sequência","DIVERGE · sequência "&amp;$J440&amp;" × evidência "&amp;$K440),IF($K440=$E440,"Evidência confirma cadastro","DIVERGE · cadastro "&amp;$E440&amp;" × evidência "&amp;$K440)))))))))))</f>
        <v>Férias no cadastro</v>
      </c>
      <c r="W440" s="34">
        <f>IF(OR(OR($D440="6x1",$D440="FF 6x1"),$D440="5x2"),"",IF($AB440&lt;&gt;$AB439,IF(IFERROR(INDEX(Cadastro!$F$5:$F$243,$AB440),"")="",IF($L440&gt;0,1,0),IF(IFERROR(INDEX(Cadastro!$F$5:$F$243,$AB440),"")&lt;=IFERROR(INDEX(Parâmetros!$B$39:$B$48,MATCH($E440,Parâmetros!$A$39:$A$48,0)),99),IFERROR(INDEX(Cadastro!$F$5:$F$243,$AB440),""),0)),IF($L440&gt;0,IF(N($X439)&gt;0,1,N($W439)+1),IF(AND($L440=0,OR(N($W439)&gt;=IFERROR(INDEX(Parâmetros!$B$39:$B$48,MATCH($E440,Parâmetros!$A$39:$A$48,0)),99),AND(N($X439)&gt;0,N($X439)&lt;IFERROR(INDEX(Parâmetros!$C$39:$C$48,MATCH($E440,Parâmetros!$A$39:$A$48,0)),0)))),0,N($W439)+1))))</f>
        <v>18</v>
      </c>
      <c r="X440" s="34">
        <f>IF(OR(OR($D440="6x1",$D440="FF 6x1"),$D440="5x2"),"",IF($AB440&lt;&gt;$AB439,IF(IFERROR(INDEX(Cadastro!$F$5:$F$243,$AB440),"")="",0,IF(IFERROR(INDEX(Cadastro!$F$5:$F$243,$AB440),"")&gt;IFERROR(INDEX(Parâmetros!$B$39:$B$48,MATCH($E440,Parâmetros!$A$39:$A$48,0)),99),IFERROR(INDEX(Cadastro!$F$5:$F$243,$AB440),"")-IFERROR(INDEX(Parâmetros!$B$39:$B$48,MATCH($E440,Parâmetros!$A$39:$A$48,0)),99),0)),IF(AND($L440=0,OR(N($W439)&gt;=IFERROR(INDEX(Parâmetros!$B$39:$B$48,MATCH($E440,Parâmetros!$A$39:$A$48,0)),99),AND(N($X439)&gt;0,N($X439)&lt;IFERROR(INDEX(Parâmetros!$C$39:$C$48,MATCH($E440,Parâmetros!$A$39:$A$48,0)),0)))),N($X439)+1,0)))</f>
        <v>0</v>
      </c>
      <c r="Y440" t="str">
        <f>IF($AC440&lt;&gt;"",IF($L440&gt;0,$AC440&amp;" · com apontamento",$AC440),IF($E440="Férias",IF($L440&gt;0,"Férias · com apontamento","Férias (cadastro)"),IF(($Z440+$AA440-1)&gt;Parâmetros!$E$16,"Férias / afastamento",IF(AND($D440="5x2",OR(WEEKDAY($F440,2)=6,WEEKDAY($F440,2)=7)),IF($L440&gt;0,"Folga trabalhada","Folga"),IF($L440&gt;0,"Trabalhado",IF(OR(OR($D440="6x1",$D440="FF 6x1"),$D440="5x2"),IF(AND(OR($D440="6x1",$D440="FF 6x1"),OR(WEEKDAY($F440,2)=6,WEEKDAY($F440,2)=7)),"Folga","Falta de registro"),IF(AND($AB440&lt;&gt;$AB439,IFERROR(INDEX(Cadastro!$F$5:$F$243,$AB440),"")=""),"Indeterminado (início da série)",IF($X440&gt;0,"Folga","Falta de registro"))))))))</f>
        <v>Férias (cadastro)</v>
      </c>
      <c r="Z440" s="34">
        <f>IF(OR($L440&gt;0,$F440&gt;Parâmetros!$E$14),0,IF($A440&lt;&gt;$A439,1,N($Z439)+1))</f>
        <v>19</v>
      </c>
      <c r="AA440" s="34">
        <f>IF(OR($L440&gt;0,$F440&gt;Parâmetros!$E$14),0,IF(OR($A440&lt;&gt;$A441,$F441&gt;Parâmetros!$E$14),1,N($AA441)+1))</f>
        <v>1</v>
      </c>
      <c r="AB440" s="31">
        <f>IFERROR(MATCH($A440&amp;"|"&amp;TEXT(_xlfn.MAXIFS(Cadastro!$E$5:$E$243,Cadastro!$A$5:$A$243,$A440,Cadastro!$E$5:$E$243,"&lt;="&amp;$F440),"yyyymmdd"),Cadastro!$I$5:$I$243,0),"")</f>
        <v>59</v>
      </c>
      <c r="AC440" t="str">
        <f>IFERROR(_xlfn.SINGLE(INDEX(Exceções!$D$5:$D$203,MATCH($A440&amp;"|"&amp;$F440,Exceções!$F$5:$F$203,0))),"")</f>
        <v/>
      </c>
      <c r="AD440" t="str">
        <f>IF($AC440="","",IFERROR(_xlfn.SINGLE(INDEX(Exceções!$E$5:$E$203,MATCH($A440&amp;"|"&amp;$F440,Exceções!$F$5:$F$203,0))),""))</f>
        <v/>
      </c>
    </row>
    <row r="441" spans="1:30" ht="15" hidden="1" customHeight="1" x14ac:dyDescent="0.25">
      <c r="A441" s="31">
        <v>56227</v>
      </c>
      <c r="B441" s="17" t="s">
        <v>37</v>
      </c>
      <c r="C441" s="17" t="str">
        <f>IFERROR(INDEX(Cadastro!$C$5:$C$243,$AB441),"NÃO INFORMADO")</f>
        <v>NÃO INFORMADO</v>
      </c>
      <c r="D441" s="17" t="str">
        <f>IFERROR(INDEX(Cadastro!$D$5:$D$243,$AB441),"")</f>
        <v>Férias</v>
      </c>
      <c r="E441" s="17" t="str">
        <f>IFERROR(INDEX(Cadastro!$G$5:$G$243,$AB441),"")</f>
        <v>Férias</v>
      </c>
      <c r="F441" s="29">
        <v>46319</v>
      </c>
      <c r="G441" s="32" t="str">
        <f t="shared" si="36"/>
        <v>sáb</v>
      </c>
      <c r="H441" s="31" t="str">
        <f>IF($L441=0,"",_xlfn.MINIFS(Dados!$Q:$Q,Dados!$A:$A,$A441,Dados!$S:$S,$F441))</f>
        <v/>
      </c>
      <c r="I441" s="31" t="str">
        <f>IF($H441="","",_xlfn.MAXIFS(Dados!$R:$R,Dados!$A:$A,$A441,Dados!$S:$S,$F441))</f>
        <v/>
      </c>
      <c r="J441" s="32" t="str">
        <f>IF($D441&lt;&gt;"Folguista","",IFERROR(INDEX(Parâmetros!$D$52:$G$52,1,MIN(4,MAX(1,$W441))),""))</f>
        <v/>
      </c>
      <c r="K441" s="32" t="str">
        <f>IF(OR($AC441&lt;&gt;"",$Y441="Folga",$Y441="Folga trabalhada",$Y441="Férias (cadastro)",$Y441="Férias / afastamento",$Y441="Indeterminado (início da série)"),"",IF(OR($D441="6x1",$D441="FF 6x1"),IF(OR(WEEKDAY($F441,2)=6,WEEKDAY($F441,2)=7),"6x1 sáb/dom","6x1"),IF($D441="5x2","5x2",IF($H441="",IF($D441="Folguista",$J441,$E441),IF(OR($H441&gt;=Parâmetros!$E$18,$H441&lt;Parâmetros!$E$19),"C",IF($H441&lt;Parâmetros!$E$20,"A","B"))))))</f>
        <v/>
      </c>
      <c r="L441" s="30">
        <f>SUMIFS(Dados!$E:$E,Dados!$A:$A,$A441,Dados!$S:$S,$F441)</f>
        <v>0</v>
      </c>
      <c r="M441" s="30" t="str">
        <f>IFERROR(INDEX(Parâmetros!$E$6:$E$11,MATCH($K441,Parâmetros!$A$6:$A$11,0)),"")</f>
        <v/>
      </c>
      <c r="N441" s="33" t="str">
        <f t="shared" si="37"/>
        <v/>
      </c>
      <c r="O441" s="33">
        <f>Parâmetros!$E$13</f>
        <v>0.8</v>
      </c>
      <c r="P441" s="32" t="str">
        <f>IF(OR($M441="",$F441&gt;Parâmetros!$E$14),"Não","Sim")</f>
        <v>Não</v>
      </c>
      <c r="Q441" s="32" t="str">
        <f t="shared" si="38"/>
        <v/>
      </c>
      <c r="R441" s="32" t="str">
        <f t="shared" si="39"/>
        <v/>
      </c>
      <c r="S441" s="30" t="str">
        <f t="shared" si="40"/>
        <v/>
      </c>
      <c r="T441" s="32" t="str">
        <f>IF($Q441&lt;&gt;"Sim","",IF($N441&gt;Parâmetros!$E$15,"Sim","Não"))</f>
        <v/>
      </c>
      <c r="U441" s="17" t="str">
        <f t="shared" si="41"/>
        <v>Férias / afastamento</v>
      </c>
      <c r="V441" s="17" t="str">
        <f>IF($AC441&lt;&gt;"",IF($L441&gt;0,"ATENÇÃO · apontou em dia de "&amp;LOWER($AC441)&amp;" cadastrado","Exceção cadastrada · "&amp;$AC441)&amp;IF($AD441="",""," · "&amp;$AD441),IF($E441="Férias",IF($L441&gt;0,"ATENÇÃO · apontou estando de férias no cadastro","Férias no cadastro"),IF($Y441="Férias / afastamento","Afastamento · "&amp;($Z441+$AA441-1)&amp;" dias seguidos sem apontamento",IF($Y441="Folga trabalhada","ATENÇÃO · apontou em dia de folga da escala 5x2",IF($Y441="Folga",IF(AND($D441="5x2",OR(WEEKDAY($F441,2)=6,WEEKDAY($F441,2)=7)),"Folga de fim de semana da escala 5x2",IF(AND(OR($D441="6x1",$D441="FF 6x1"),WEEKDAY($F441,2)=6,FALSE()),"Folga de fim de semana · apontou no domingo anterior",IF(AND(OR($D441="6x1",$D441="FF 6x1"),WEEKDAY($F441,2)=7,AND($A441=$A440,$L440&gt;0)),"Folga de fim de semana · apontou no sábado",IF(AND(OR($D441="6x1",$D441="FF 6x1"),OR(WEEKDAY($F441,2)=6,WEEKDAY($F441,2)=7)),"Folga de fim de semana · sem apontamento no sábado nem no domingo","Folga prevista pelo ciclo")))),IF($Y441="Indeterminado (início da série)","Sem histórico anterior — informe o dia do ciclo no Cadastro",IF($Y441="Falta de registro",IF(OR(OR($D441="6x1",$D441="FF 6x1"),$D441="5x2"),"FALTA DE REGISTRO · dia útil da escala "&amp;$E441,"FALTA DE REGISTRO · dia "&amp;$W441&amp;" de "&amp;IFERROR(INDEX(Parâmetros!$B$39:$B$48,MATCH($E441,Parâmetros!$A$39:$A$48,0)),99)&amp;" do ciclo"),IF(OR($D441="6x1",$D441="FF 6x1"),IF(OR(AND(WEEKDAY($F441,2)=6,AND($A441=$A442,$L442&gt;0)),AND(WEEKDAY($F441,2)=7,AND($A441=$A440,$L440&gt;0))),"ATENÇÃO · apontou sábado e domingo no mesmo fim de semana",IF(OR(WEEKDAY($F441,2)=6,WEEKDAY($F441,2)=7),"Jornada de fim de semana do 6x1",IF(OR($H441&gt;=Parâmetros!$E$20,$H441&lt;Parâmetros!$E$19),"ATENÇÃO · 6x1 apontou fora do horário diurno","Jornada fixa do 6x1"))),IF($D441="5x2","Jornada fixa do 5x2",IF($D441="Folguista",IF($J441=$K441,"Evidência confirma sequência","DIVERGE · sequência "&amp;$J441&amp;" × evidência "&amp;$K441),IF($K441=$E441,"Evidência confirma cadastro","DIVERGE · cadastro "&amp;$E441&amp;" × evidência "&amp;$K441)))))))))))</f>
        <v>Férias no cadastro</v>
      </c>
      <c r="W441" s="34">
        <f>IF(OR(OR($D441="6x1",$D441="FF 6x1"),$D441="5x2"),"",IF($AB441&lt;&gt;$AB440,IF(IFERROR(INDEX(Cadastro!$F$5:$F$243,$AB441),"")="",IF($L441&gt;0,1,0),IF(IFERROR(INDEX(Cadastro!$F$5:$F$243,$AB441),"")&lt;=IFERROR(INDEX(Parâmetros!$B$39:$B$48,MATCH($E441,Parâmetros!$A$39:$A$48,0)),99),IFERROR(INDEX(Cadastro!$F$5:$F$243,$AB441),""),0)),IF($L441&gt;0,IF(N($X440)&gt;0,1,N($W440)+1),IF(AND($L441=0,OR(N($W440)&gt;=IFERROR(INDEX(Parâmetros!$B$39:$B$48,MATCH($E441,Parâmetros!$A$39:$A$48,0)),99),AND(N($X440)&gt;0,N($X440)&lt;IFERROR(INDEX(Parâmetros!$C$39:$C$48,MATCH($E441,Parâmetros!$A$39:$A$48,0)),0)))),0,N($W440)+1))))</f>
        <v>19</v>
      </c>
      <c r="X441" s="34">
        <f>IF(OR(OR($D441="6x1",$D441="FF 6x1"),$D441="5x2"),"",IF($AB441&lt;&gt;$AB440,IF(IFERROR(INDEX(Cadastro!$F$5:$F$243,$AB441),"")="",0,IF(IFERROR(INDEX(Cadastro!$F$5:$F$243,$AB441),"")&gt;IFERROR(INDEX(Parâmetros!$B$39:$B$48,MATCH($E441,Parâmetros!$A$39:$A$48,0)),99),IFERROR(INDEX(Cadastro!$F$5:$F$243,$AB441),"")-IFERROR(INDEX(Parâmetros!$B$39:$B$48,MATCH($E441,Parâmetros!$A$39:$A$48,0)),99),0)),IF(AND($L441=0,OR(N($W440)&gt;=IFERROR(INDEX(Parâmetros!$B$39:$B$48,MATCH($E441,Parâmetros!$A$39:$A$48,0)),99),AND(N($X440)&gt;0,N($X440)&lt;IFERROR(INDEX(Parâmetros!$C$39:$C$48,MATCH($E441,Parâmetros!$A$39:$A$48,0)),0)))),N($X440)+1,0)))</f>
        <v>0</v>
      </c>
      <c r="Y441" t="str">
        <f>IF($AC441&lt;&gt;"",IF($L441&gt;0,$AC441&amp;" · com apontamento",$AC441),IF($E441="Férias",IF($L441&gt;0,"Férias · com apontamento","Férias (cadastro)"),IF(($Z441+$AA441-1)&gt;Parâmetros!$E$16,"Férias / afastamento",IF(AND($D441="5x2",OR(WEEKDAY($F441,2)=6,WEEKDAY($F441,2)=7)),IF($L441&gt;0,"Folga trabalhada","Folga"),IF($L441&gt;0,"Trabalhado",IF(OR(OR($D441="6x1",$D441="FF 6x1"),$D441="5x2"),IF(AND(OR($D441="6x1",$D441="FF 6x1"),OR(WEEKDAY($F441,2)=6,WEEKDAY($F441,2)=7)),"Folga","Falta de registro"),IF(AND($AB441&lt;&gt;$AB440,IFERROR(INDEX(Cadastro!$F$5:$F$243,$AB441),"")=""),"Indeterminado (início da série)",IF($X441&gt;0,"Folga","Falta de registro"))))))))</f>
        <v>Férias (cadastro)</v>
      </c>
      <c r="Z441" s="34">
        <f>IF(OR($L441&gt;0,$F441&gt;Parâmetros!$E$14),0,IF($A441&lt;&gt;$A440,1,N($Z440)+1))</f>
        <v>0</v>
      </c>
      <c r="AA441" s="34">
        <f>IF(OR($L441&gt;0,$F441&gt;Parâmetros!$E$14),0,IF(OR($A441&lt;&gt;$A442,$F442&gt;Parâmetros!$E$14),1,N($AA442)+1))</f>
        <v>0</v>
      </c>
      <c r="AB441" s="31">
        <f>IFERROR(MATCH($A441&amp;"|"&amp;TEXT(_xlfn.MAXIFS(Cadastro!$E$5:$E$243,Cadastro!$A$5:$A$243,$A441,Cadastro!$E$5:$E$243,"&lt;="&amp;$F441),"yyyymmdd"),Cadastro!$I$5:$I$243,0),"")</f>
        <v>59</v>
      </c>
      <c r="AC441" t="str">
        <f>IFERROR(_xlfn.SINGLE(INDEX(Exceções!$D$5:$D$203,MATCH($A441&amp;"|"&amp;$F441,Exceções!$F$5:$F$203,0))),"")</f>
        <v/>
      </c>
      <c r="AD441" t="str">
        <f>IF($AC441="","",IFERROR(_xlfn.SINGLE(INDEX(Exceções!$E$5:$E$203,MATCH($A441&amp;"|"&amp;$F441,Exceções!$F$5:$F$203,0))),""))</f>
        <v/>
      </c>
    </row>
    <row r="442" spans="1:30" ht="15" hidden="1" customHeight="1" x14ac:dyDescent="0.25">
      <c r="A442" s="31">
        <v>56227</v>
      </c>
      <c r="B442" s="17" t="s">
        <v>37</v>
      </c>
      <c r="C442" s="17" t="str">
        <f>IFERROR(INDEX(Cadastro!$C$5:$C$243,$AB442),"NÃO INFORMADO")</f>
        <v>NÃO INFORMADO</v>
      </c>
      <c r="D442" s="17" t="str">
        <f>IFERROR(INDEX(Cadastro!$D$5:$D$243,$AB442),"")</f>
        <v>Férias</v>
      </c>
      <c r="E442" s="17" t="str">
        <f>IFERROR(INDEX(Cadastro!$G$5:$G$243,$AB442),"")</f>
        <v>Férias</v>
      </c>
      <c r="F442" s="29">
        <v>46320</v>
      </c>
      <c r="G442" s="32" t="str">
        <f t="shared" si="36"/>
        <v>dom</v>
      </c>
      <c r="H442" s="31" t="str">
        <f>IF($L442=0,"",_xlfn.MINIFS(Dados!$Q:$Q,Dados!$A:$A,$A442,Dados!$S:$S,$F442))</f>
        <v/>
      </c>
      <c r="I442" s="31" t="str">
        <f>IF($H442="","",_xlfn.MAXIFS(Dados!$R:$R,Dados!$A:$A,$A442,Dados!$S:$S,$F442))</f>
        <v/>
      </c>
      <c r="J442" s="32" t="str">
        <f>IF($D442&lt;&gt;"Folguista","",IFERROR(INDEX(Parâmetros!$D$52:$G$52,1,MIN(4,MAX(1,$W442))),""))</f>
        <v/>
      </c>
      <c r="K442" s="32" t="str">
        <f>IF(OR($AC442&lt;&gt;"",$Y442="Folga",$Y442="Folga trabalhada",$Y442="Férias (cadastro)",$Y442="Férias / afastamento",$Y442="Indeterminado (início da série)"),"",IF(OR($D442="6x1",$D442="FF 6x1"),IF(OR(WEEKDAY($F442,2)=6,WEEKDAY($F442,2)=7),"6x1 sáb/dom","6x1"),IF($D442="5x2","5x2",IF($H442="",IF($D442="Folguista",$J442,$E442),IF(OR($H442&gt;=Parâmetros!$E$18,$H442&lt;Parâmetros!$E$19),"C",IF($H442&lt;Parâmetros!$E$20,"A","B"))))))</f>
        <v/>
      </c>
      <c r="L442" s="30">
        <f>SUMIFS(Dados!$E:$E,Dados!$A:$A,$A442,Dados!$S:$S,$F442)</f>
        <v>0</v>
      </c>
      <c r="M442" s="30" t="str">
        <f>IFERROR(INDEX(Parâmetros!$E$6:$E$11,MATCH($K442,Parâmetros!$A$6:$A$11,0)),"")</f>
        <v/>
      </c>
      <c r="N442" s="33" t="str">
        <f t="shared" si="37"/>
        <v/>
      </c>
      <c r="O442" s="33">
        <f>Parâmetros!$E$13</f>
        <v>0.8</v>
      </c>
      <c r="P442" s="32" t="str">
        <f>IF(OR($M442="",$F442&gt;Parâmetros!$E$14),"Não","Sim")</f>
        <v>Não</v>
      </c>
      <c r="Q442" s="32" t="str">
        <f t="shared" si="38"/>
        <v/>
      </c>
      <c r="R442" s="32" t="str">
        <f t="shared" si="39"/>
        <v/>
      </c>
      <c r="S442" s="30" t="str">
        <f t="shared" si="40"/>
        <v/>
      </c>
      <c r="T442" s="32" t="str">
        <f>IF($Q442&lt;&gt;"Sim","",IF($N442&gt;Parâmetros!$E$15,"Sim","Não"))</f>
        <v/>
      </c>
      <c r="U442" s="17" t="str">
        <f t="shared" si="41"/>
        <v>Férias / afastamento</v>
      </c>
      <c r="V442" s="17" t="str">
        <f>IF($AC442&lt;&gt;"",IF($L442&gt;0,"ATENÇÃO · apontou em dia de "&amp;LOWER($AC442)&amp;" cadastrado","Exceção cadastrada · "&amp;$AC442)&amp;IF($AD442="",""," · "&amp;$AD442),IF($E442="Férias",IF($L442&gt;0,"ATENÇÃO · apontou estando de férias no cadastro","Férias no cadastro"),IF($Y442="Férias / afastamento","Afastamento · "&amp;($Z442+$AA442-1)&amp;" dias seguidos sem apontamento",IF($Y442="Folga trabalhada","ATENÇÃO · apontou em dia de folga da escala 5x2",IF($Y442="Folga",IF(AND($D442="5x2",OR(WEEKDAY($F442,2)=6,WEEKDAY($F442,2)=7)),"Folga de fim de semana da escala 5x2",IF(AND(OR($D442="6x1",$D442="FF 6x1"),WEEKDAY($F442,2)=6,FALSE()),"Folga de fim de semana · apontou no domingo anterior",IF(AND(OR($D442="6x1",$D442="FF 6x1"),WEEKDAY($F442,2)=7,AND($A442=$A441,$L441&gt;0)),"Folga de fim de semana · apontou no sábado",IF(AND(OR($D442="6x1",$D442="FF 6x1"),OR(WEEKDAY($F442,2)=6,WEEKDAY($F442,2)=7)),"Folga de fim de semana · sem apontamento no sábado nem no domingo","Folga prevista pelo ciclo")))),IF($Y442="Indeterminado (início da série)","Sem histórico anterior — informe o dia do ciclo no Cadastro",IF($Y442="Falta de registro",IF(OR(OR($D442="6x1",$D442="FF 6x1"),$D442="5x2"),"FALTA DE REGISTRO · dia útil da escala "&amp;$E442,"FALTA DE REGISTRO · dia "&amp;$W442&amp;" de "&amp;IFERROR(INDEX(Parâmetros!$B$39:$B$48,MATCH($E442,Parâmetros!$A$39:$A$48,0)),99)&amp;" do ciclo"),IF(OR($D442="6x1",$D442="FF 6x1"),IF(OR(AND(WEEKDAY($F442,2)=6,AND($A442=$A443,$L443&gt;0)),AND(WEEKDAY($F442,2)=7,AND($A442=$A441,$L441&gt;0))),"ATENÇÃO · apontou sábado e domingo no mesmo fim de semana",IF(OR(WEEKDAY($F442,2)=6,WEEKDAY($F442,2)=7),"Jornada de fim de semana do 6x1",IF(OR($H442&gt;=Parâmetros!$E$20,$H442&lt;Parâmetros!$E$19),"ATENÇÃO · 6x1 apontou fora do horário diurno","Jornada fixa do 6x1"))),IF($D442="5x2","Jornada fixa do 5x2",IF($D442="Folguista",IF($J442=$K442,"Evidência confirma sequência","DIVERGE · sequência "&amp;$J442&amp;" × evidência "&amp;$K442),IF($K442=$E442,"Evidência confirma cadastro","DIVERGE · cadastro "&amp;$E442&amp;" × evidência "&amp;$K442)))))))))))</f>
        <v>Férias no cadastro</v>
      </c>
      <c r="W442" s="34">
        <f>IF(OR(OR($D442="6x1",$D442="FF 6x1"),$D442="5x2"),"",IF($AB442&lt;&gt;$AB441,IF(IFERROR(INDEX(Cadastro!$F$5:$F$243,$AB442),"")="",IF($L442&gt;0,1,0),IF(IFERROR(INDEX(Cadastro!$F$5:$F$243,$AB442),"")&lt;=IFERROR(INDEX(Parâmetros!$B$39:$B$48,MATCH($E442,Parâmetros!$A$39:$A$48,0)),99),IFERROR(INDEX(Cadastro!$F$5:$F$243,$AB442),""),0)),IF($L442&gt;0,IF(N($X441)&gt;0,1,N($W441)+1),IF(AND($L442=0,OR(N($W441)&gt;=IFERROR(INDEX(Parâmetros!$B$39:$B$48,MATCH($E442,Parâmetros!$A$39:$A$48,0)),99),AND(N($X441)&gt;0,N($X441)&lt;IFERROR(INDEX(Parâmetros!$C$39:$C$48,MATCH($E442,Parâmetros!$A$39:$A$48,0)),0)))),0,N($W441)+1))))</f>
        <v>20</v>
      </c>
      <c r="X442" s="34">
        <f>IF(OR(OR($D442="6x1",$D442="FF 6x1"),$D442="5x2"),"",IF($AB442&lt;&gt;$AB441,IF(IFERROR(INDEX(Cadastro!$F$5:$F$243,$AB442),"")="",0,IF(IFERROR(INDEX(Cadastro!$F$5:$F$243,$AB442),"")&gt;IFERROR(INDEX(Parâmetros!$B$39:$B$48,MATCH($E442,Parâmetros!$A$39:$A$48,0)),99),IFERROR(INDEX(Cadastro!$F$5:$F$243,$AB442),"")-IFERROR(INDEX(Parâmetros!$B$39:$B$48,MATCH($E442,Parâmetros!$A$39:$A$48,0)),99),0)),IF(AND($L442=0,OR(N($W441)&gt;=IFERROR(INDEX(Parâmetros!$B$39:$B$48,MATCH($E442,Parâmetros!$A$39:$A$48,0)),99),AND(N($X441)&gt;0,N($X441)&lt;IFERROR(INDEX(Parâmetros!$C$39:$C$48,MATCH($E442,Parâmetros!$A$39:$A$48,0)),0)))),N($X441)+1,0)))</f>
        <v>0</v>
      </c>
      <c r="Y442" t="str">
        <f>IF($AC442&lt;&gt;"",IF($L442&gt;0,$AC442&amp;" · com apontamento",$AC442),IF($E442="Férias",IF($L442&gt;0,"Férias · com apontamento","Férias (cadastro)"),IF(($Z442+$AA442-1)&gt;Parâmetros!$E$16,"Férias / afastamento",IF(AND($D442="5x2",OR(WEEKDAY($F442,2)=6,WEEKDAY($F442,2)=7)),IF($L442&gt;0,"Folga trabalhada","Folga"),IF($L442&gt;0,"Trabalhado",IF(OR(OR($D442="6x1",$D442="FF 6x1"),$D442="5x2"),IF(AND(OR($D442="6x1",$D442="FF 6x1"),OR(WEEKDAY($F442,2)=6,WEEKDAY($F442,2)=7)),"Folga","Falta de registro"),IF(AND($AB442&lt;&gt;$AB441,IFERROR(INDEX(Cadastro!$F$5:$F$243,$AB442),"")=""),"Indeterminado (início da série)",IF($X442&gt;0,"Folga","Falta de registro"))))))))</f>
        <v>Férias (cadastro)</v>
      </c>
      <c r="Z442" s="34">
        <f>IF(OR($L442&gt;0,$F442&gt;Parâmetros!$E$14),0,IF($A442&lt;&gt;$A441,1,N($Z441)+1))</f>
        <v>0</v>
      </c>
      <c r="AA442" s="34">
        <f>IF(OR($L442&gt;0,$F442&gt;Parâmetros!$E$14),0,IF(OR($A442&lt;&gt;$A443,$F443&gt;Parâmetros!$E$14),1,N($AA443)+1))</f>
        <v>0</v>
      </c>
      <c r="AB442" s="31">
        <f>IFERROR(MATCH($A442&amp;"|"&amp;TEXT(_xlfn.MAXIFS(Cadastro!$E$5:$E$243,Cadastro!$A$5:$A$243,$A442,Cadastro!$E$5:$E$243,"&lt;="&amp;$F442),"yyyymmdd"),Cadastro!$I$5:$I$243,0),"")</f>
        <v>59</v>
      </c>
      <c r="AC442" t="str">
        <f>IFERROR(_xlfn.SINGLE(INDEX(Exceções!$D$5:$D$203,MATCH($A442&amp;"|"&amp;$F442,Exceções!$F$5:$F$203,0))),"")</f>
        <v/>
      </c>
      <c r="AD442" t="str">
        <f>IF($AC442="","",IFERROR(_xlfn.SINGLE(INDEX(Exceções!$E$5:$E$203,MATCH($A442&amp;"|"&amp;$F442,Exceções!$F$5:$F$203,0))),""))</f>
        <v/>
      </c>
    </row>
    <row r="443" spans="1:30" ht="15" hidden="1" customHeight="1" x14ac:dyDescent="0.25">
      <c r="A443" s="31">
        <v>56227</v>
      </c>
      <c r="B443" s="17" t="s">
        <v>37</v>
      </c>
      <c r="C443" s="17" t="str">
        <f>IFERROR(INDEX(Cadastro!$C$5:$C$243,$AB443),"NÃO INFORMADO")</f>
        <v>NÃO INFORMADO</v>
      </c>
      <c r="D443" s="17" t="str">
        <f>IFERROR(INDEX(Cadastro!$D$5:$D$243,$AB443),"")</f>
        <v>Férias</v>
      </c>
      <c r="E443" s="17" t="str">
        <f>IFERROR(INDEX(Cadastro!$G$5:$G$243,$AB443),"")</f>
        <v>Férias</v>
      </c>
      <c r="F443" s="29">
        <v>46321</v>
      </c>
      <c r="G443" s="32" t="str">
        <f t="shared" si="36"/>
        <v>seg</v>
      </c>
      <c r="H443" s="31" t="str">
        <f>IF($L443=0,"",_xlfn.MINIFS(Dados!$Q:$Q,Dados!$A:$A,$A443,Dados!$S:$S,$F443))</f>
        <v/>
      </c>
      <c r="I443" s="31" t="str">
        <f>IF($H443="","",_xlfn.MAXIFS(Dados!$R:$R,Dados!$A:$A,$A443,Dados!$S:$S,$F443))</f>
        <v/>
      </c>
      <c r="J443" s="32" t="str">
        <f>IF($D443&lt;&gt;"Folguista","",IFERROR(INDEX(Parâmetros!$D$52:$G$52,1,MIN(4,MAX(1,$W443))),""))</f>
        <v/>
      </c>
      <c r="K443" s="32" t="str">
        <f>IF(OR($AC443&lt;&gt;"",$Y443="Folga",$Y443="Folga trabalhada",$Y443="Férias (cadastro)",$Y443="Férias / afastamento",$Y443="Indeterminado (início da série)"),"",IF(OR($D443="6x1",$D443="FF 6x1"),IF(OR(WEEKDAY($F443,2)=6,WEEKDAY($F443,2)=7),"6x1 sáb/dom","6x1"),IF($D443="5x2","5x2",IF($H443="",IF($D443="Folguista",$J443,$E443),IF(OR($H443&gt;=Parâmetros!$E$18,$H443&lt;Parâmetros!$E$19),"C",IF($H443&lt;Parâmetros!$E$20,"A","B"))))))</f>
        <v/>
      </c>
      <c r="L443" s="30">
        <f>SUMIFS(Dados!$E:$E,Dados!$A:$A,$A443,Dados!$S:$S,$F443)</f>
        <v>0</v>
      </c>
      <c r="M443" s="30" t="str">
        <f>IFERROR(INDEX(Parâmetros!$E$6:$E$11,MATCH($K443,Parâmetros!$A$6:$A$11,0)),"")</f>
        <v/>
      </c>
      <c r="N443" s="33" t="str">
        <f t="shared" si="37"/>
        <v/>
      </c>
      <c r="O443" s="33">
        <f>Parâmetros!$E$13</f>
        <v>0.8</v>
      </c>
      <c r="P443" s="32" t="str">
        <f>IF(OR($M443="",$F443&gt;Parâmetros!$E$14),"Não","Sim")</f>
        <v>Não</v>
      </c>
      <c r="Q443" s="32" t="str">
        <f t="shared" si="38"/>
        <v/>
      </c>
      <c r="R443" s="32" t="str">
        <f t="shared" si="39"/>
        <v/>
      </c>
      <c r="S443" s="30" t="str">
        <f t="shared" si="40"/>
        <v/>
      </c>
      <c r="T443" s="32" t="str">
        <f>IF($Q443&lt;&gt;"Sim","",IF($N443&gt;Parâmetros!$E$15,"Sim","Não"))</f>
        <v/>
      </c>
      <c r="U443" s="17" t="str">
        <f t="shared" si="41"/>
        <v>Férias / afastamento</v>
      </c>
      <c r="V443" s="17" t="str">
        <f>IF($AC443&lt;&gt;"",IF($L443&gt;0,"ATENÇÃO · apontou em dia de "&amp;LOWER($AC443)&amp;" cadastrado","Exceção cadastrada · "&amp;$AC443)&amp;IF($AD443="",""," · "&amp;$AD443),IF($E443="Férias",IF($L443&gt;0,"ATENÇÃO · apontou estando de férias no cadastro","Férias no cadastro"),IF($Y443="Férias / afastamento","Afastamento · "&amp;($Z443+$AA443-1)&amp;" dias seguidos sem apontamento",IF($Y443="Folga trabalhada","ATENÇÃO · apontou em dia de folga da escala 5x2",IF($Y443="Folga",IF(AND($D443="5x2",OR(WEEKDAY($F443,2)=6,WEEKDAY($F443,2)=7)),"Folga de fim de semana da escala 5x2",IF(AND(OR($D443="6x1",$D443="FF 6x1"),WEEKDAY($F443,2)=6,FALSE()),"Folga de fim de semana · apontou no domingo anterior",IF(AND(OR($D443="6x1",$D443="FF 6x1"),WEEKDAY($F443,2)=7,AND($A443=$A442,$L442&gt;0)),"Folga de fim de semana · apontou no sábado",IF(AND(OR($D443="6x1",$D443="FF 6x1"),OR(WEEKDAY($F443,2)=6,WEEKDAY($F443,2)=7)),"Folga de fim de semana · sem apontamento no sábado nem no domingo","Folga prevista pelo ciclo")))),IF($Y443="Indeterminado (início da série)","Sem histórico anterior — informe o dia do ciclo no Cadastro",IF($Y443="Falta de registro",IF(OR(OR($D443="6x1",$D443="FF 6x1"),$D443="5x2"),"FALTA DE REGISTRO · dia útil da escala "&amp;$E443,"FALTA DE REGISTRO · dia "&amp;$W443&amp;" de "&amp;IFERROR(INDEX(Parâmetros!$B$39:$B$48,MATCH($E443,Parâmetros!$A$39:$A$48,0)),99)&amp;" do ciclo"),IF(OR($D443="6x1",$D443="FF 6x1"),IF(OR(AND(WEEKDAY($F443,2)=6,AND($A443=$A444,$L444&gt;0)),AND(WEEKDAY($F443,2)=7,AND($A443=$A442,$L442&gt;0))),"ATENÇÃO · apontou sábado e domingo no mesmo fim de semana",IF(OR(WEEKDAY($F443,2)=6,WEEKDAY($F443,2)=7),"Jornada de fim de semana do 6x1",IF(OR($H443&gt;=Parâmetros!$E$20,$H443&lt;Parâmetros!$E$19),"ATENÇÃO · 6x1 apontou fora do horário diurno","Jornada fixa do 6x1"))),IF($D443="5x2","Jornada fixa do 5x2",IF($D443="Folguista",IF($J443=$K443,"Evidência confirma sequência","DIVERGE · sequência "&amp;$J443&amp;" × evidência "&amp;$K443),IF($K443=$E443,"Evidência confirma cadastro","DIVERGE · cadastro "&amp;$E443&amp;" × evidência "&amp;$K443)))))))))))</f>
        <v>Férias no cadastro</v>
      </c>
      <c r="W443" s="34">
        <f>IF(OR(OR($D443="6x1",$D443="FF 6x1"),$D443="5x2"),"",IF($AB443&lt;&gt;$AB442,IF(IFERROR(INDEX(Cadastro!$F$5:$F$243,$AB443),"")="",IF($L443&gt;0,1,0),IF(IFERROR(INDEX(Cadastro!$F$5:$F$243,$AB443),"")&lt;=IFERROR(INDEX(Parâmetros!$B$39:$B$48,MATCH($E443,Parâmetros!$A$39:$A$48,0)),99),IFERROR(INDEX(Cadastro!$F$5:$F$243,$AB443),""),0)),IF($L443&gt;0,IF(N($X442)&gt;0,1,N($W442)+1),IF(AND($L443=0,OR(N($W442)&gt;=IFERROR(INDEX(Parâmetros!$B$39:$B$48,MATCH($E443,Parâmetros!$A$39:$A$48,0)),99),AND(N($X442)&gt;0,N($X442)&lt;IFERROR(INDEX(Parâmetros!$C$39:$C$48,MATCH($E443,Parâmetros!$A$39:$A$48,0)),0)))),0,N($W442)+1))))</f>
        <v>21</v>
      </c>
      <c r="X443" s="34">
        <f>IF(OR(OR($D443="6x1",$D443="FF 6x1"),$D443="5x2"),"",IF($AB443&lt;&gt;$AB442,IF(IFERROR(INDEX(Cadastro!$F$5:$F$243,$AB443),"")="",0,IF(IFERROR(INDEX(Cadastro!$F$5:$F$243,$AB443),"")&gt;IFERROR(INDEX(Parâmetros!$B$39:$B$48,MATCH($E443,Parâmetros!$A$39:$A$48,0)),99),IFERROR(INDEX(Cadastro!$F$5:$F$243,$AB443),"")-IFERROR(INDEX(Parâmetros!$B$39:$B$48,MATCH($E443,Parâmetros!$A$39:$A$48,0)),99),0)),IF(AND($L443=0,OR(N($W442)&gt;=IFERROR(INDEX(Parâmetros!$B$39:$B$48,MATCH($E443,Parâmetros!$A$39:$A$48,0)),99),AND(N($X442)&gt;0,N($X442)&lt;IFERROR(INDEX(Parâmetros!$C$39:$C$48,MATCH($E443,Parâmetros!$A$39:$A$48,0)),0)))),N($X442)+1,0)))</f>
        <v>0</v>
      </c>
      <c r="Y443" t="str">
        <f>IF($AC443&lt;&gt;"",IF($L443&gt;0,$AC443&amp;" · com apontamento",$AC443),IF($E443="Férias",IF($L443&gt;0,"Férias · com apontamento","Férias (cadastro)"),IF(($Z443+$AA443-1)&gt;Parâmetros!$E$16,"Férias / afastamento",IF(AND($D443="5x2",OR(WEEKDAY($F443,2)=6,WEEKDAY($F443,2)=7)),IF($L443&gt;0,"Folga trabalhada","Folga"),IF($L443&gt;0,"Trabalhado",IF(OR(OR($D443="6x1",$D443="FF 6x1"),$D443="5x2"),IF(AND(OR($D443="6x1",$D443="FF 6x1"),OR(WEEKDAY($F443,2)=6,WEEKDAY($F443,2)=7)),"Folga","Falta de registro"),IF(AND($AB443&lt;&gt;$AB442,IFERROR(INDEX(Cadastro!$F$5:$F$243,$AB443),"")=""),"Indeterminado (início da série)",IF($X443&gt;0,"Folga","Falta de registro"))))))))</f>
        <v>Férias (cadastro)</v>
      </c>
      <c r="Z443" s="34">
        <f>IF(OR($L443&gt;0,$F443&gt;Parâmetros!$E$14),0,IF($A443&lt;&gt;$A442,1,N($Z442)+1))</f>
        <v>0</v>
      </c>
      <c r="AA443" s="34">
        <f>IF(OR($L443&gt;0,$F443&gt;Parâmetros!$E$14),0,IF(OR($A443&lt;&gt;$A444,$F444&gt;Parâmetros!$E$14),1,N($AA444)+1))</f>
        <v>0</v>
      </c>
      <c r="AB443" s="31">
        <f>IFERROR(MATCH($A443&amp;"|"&amp;TEXT(_xlfn.MAXIFS(Cadastro!$E$5:$E$243,Cadastro!$A$5:$A$243,$A443,Cadastro!$E$5:$E$243,"&lt;="&amp;$F443),"yyyymmdd"),Cadastro!$I$5:$I$243,0),"")</f>
        <v>59</v>
      </c>
      <c r="AC443" t="str">
        <f>IFERROR(_xlfn.SINGLE(INDEX(Exceções!$D$5:$D$203,MATCH($A443&amp;"|"&amp;$F443,Exceções!$F$5:$F$203,0))),"")</f>
        <v/>
      </c>
      <c r="AD443" t="str">
        <f>IF($AC443="","",IFERROR(_xlfn.SINGLE(INDEX(Exceções!$E$5:$E$203,MATCH($A443&amp;"|"&amp;$F443,Exceções!$F$5:$F$203,0))),""))</f>
        <v/>
      </c>
    </row>
    <row r="444" spans="1:30" ht="15" hidden="1" customHeight="1" x14ac:dyDescent="0.25">
      <c r="A444" s="31">
        <v>56227</v>
      </c>
      <c r="B444" s="17" t="s">
        <v>37</v>
      </c>
      <c r="C444" s="17" t="str">
        <f>IFERROR(INDEX(Cadastro!$C$5:$C$243,$AB444),"NÃO INFORMADO")</f>
        <v>NÃO INFORMADO</v>
      </c>
      <c r="D444" s="17" t="str">
        <f>IFERROR(INDEX(Cadastro!$D$5:$D$243,$AB444),"")</f>
        <v>Férias</v>
      </c>
      <c r="E444" s="17" t="str">
        <f>IFERROR(INDEX(Cadastro!$G$5:$G$243,$AB444),"")</f>
        <v>Férias</v>
      </c>
      <c r="F444" s="29">
        <v>46322</v>
      </c>
      <c r="G444" s="32" t="str">
        <f t="shared" si="36"/>
        <v>ter</v>
      </c>
      <c r="H444" s="31" t="str">
        <f>IF($L444=0,"",_xlfn.MINIFS(Dados!$Q:$Q,Dados!$A:$A,$A444,Dados!$S:$S,$F444))</f>
        <v/>
      </c>
      <c r="I444" s="31" t="str">
        <f>IF($H444="","",_xlfn.MAXIFS(Dados!$R:$R,Dados!$A:$A,$A444,Dados!$S:$S,$F444))</f>
        <v/>
      </c>
      <c r="J444" s="32" t="str">
        <f>IF($D444&lt;&gt;"Folguista","",IFERROR(INDEX(Parâmetros!$D$52:$G$52,1,MIN(4,MAX(1,$W444))),""))</f>
        <v/>
      </c>
      <c r="K444" s="32" t="str">
        <f>IF(OR($AC444&lt;&gt;"",$Y444="Folga",$Y444="Folga trabalhada",$Y444="Férias (cadastro)",$Y444="Férias / afastamento",$Y444="Indeterminado (início da série)"),"",IF(OR($D444="6x1",$D444="FF 6x1"),IF(OR(WEEKDAY($F444,2)=6,WEEKDAY($F444,2)=7),"6x1 sáb/dom","6x1"),IF($D444="5x2","5x2",IF($H444="",IF($D444="Folguista",$J444,$E444),IF(OR($H444&gt;=Parâmetros!$E$18,$H444&lt;Parâmetros!$E$19),"C",IF($H444&lt;Parâmetros!$E$20,"A","B"))))))</f>
        <v/>
      </c>
      <c r="L444" s="30">
        <f>SUMIFS(Dados!$E:$E,Dados!$A:$A,$A444,Dados!$S:$S,$F444)</f>
        <v>0</v>
      </c>
      <c r="M444" s="30" t="str">
        <f>IFERROR(INDEX(Parâmetros!$E$6:$E$11,MATCH($K444,Parâmetros!$A$6:$A$11,0)),"")</f>
        <v/>
      </c>
      <c r="N444" s="33" t="str">
        <f t="shared" si="37"/>
        <v/>
      </c>
      <c r="O444" s="33">
        <f>Parâmetros!$E$13</f>
        <v>0.8</v>
      </c>
      <c r="P444" s="32" t="str">
        <f>IF(OR($M444="",$F444&gt;Parâmetros!$E$14),"Não","Sim")</f>
        <v>Não</v>
      </c>
      <c r="Q444" s="32" t="str">
        <f t="shared" si="38"/>
        <v/>
      </c>
      <c r="R444" s="32" t="str">
        <f t="shared" si="39"/>
        <v/>
      </c>
      <c r="S444" s="30" t="str">
        <f t="shared" si="40"/>
        <v/>
      </c>
      <c r="T444" s="32" t="str">
        <f>IF($Q444&lt;&gt;"Sim","",IF($N444&gt;Parâmetros!$E$15,"Sim","Não"))</f>
        <v/>
      </c>
      <c r="U444" s="17" t="str">
        <f t="shared" si="41"/>
        <v>Férias / afastamento</v>
      </c>
      <c r="V444" s="17" t="str">
        <f>IF($AC444&lt;&gt;"",IF($L444&gt;0,"ATENÇÃO · apontou em dia de "&amp;LOWER($AC444)&amp;" cadastrado","Exceção cadastrada · "&amp;$AC444)&amp;IF($AD444="",""," · "&amp;$AD444),IF($E444="Férias",IF($L444&gt;0,"ATENÇÃO · apontou estando de férias no cadastro","Férias no cadastro"),IF($Y444="Férias / afastamento","Afastamento · "&amp;($Z444+$AA444-1)&amp;" dias seguidos sem apontamento",IF($Y444="Folga trabalhada","ATENÇÃO · apontou em dia de folga da escala 5x2",IF($Y444="Folga",IF(AND($D444="5x2",OR(WEEKDAY($F444,2)=6,WEEKDAY($F444,2)=7)),"Folga de fim de semana da escala 5x2",IF(AND(OR($D444="6x1",$D444="FF 6x1"),WEEKDAY($F444,2)=6,FALSE()),"Folga de fim de semana · apontou no domingo anterior",IF(AND(OR($D444="6x1",$D444="FF 6x1"),WEEKDAY($F444,2)=7,AND($A444=$A443,$L443&gt;0)),"Folga de fim de semana · apontou no sábado",IF(AND(OR($D444="6x1",$D444="FF 6x1"),OR(WEEKDAY($F444,2)=6,WEEKDAY($F444,2)=7)),"Folga de fim de semana · sem apontamento no sábado nem no domingo","Folga prevista pelo ciclo")))),IF($Y444="Indeterminado (início da série)","Sem histórico anterior — informe o dia do ciclo no Cadastro",IF($Y444="Falta de registro",IF(OR(OR($D444="6x1",$D444="FF 6x1"),$D444="5x2"),"FALTA DE REGISTRO · dia útil da escala "&amp;$E444,"FALTA DE REGISTRO · dia "&amp;$W444&amp;" de "&amp;IFERROR(INDEX(Parâmetros!$B$39:$B$48,MATCH($E444,Parâmetros!$A$39:$A$48,0)),99)&amp;" do ciclo"),IF(OR($D444="6x1",$D444="FF 6x1"),IF(OR(AND(WEEKDAY($F444,2)=6,AND($A444=$A445,$L445&gt;0)),AND(WEEKDAY($F444,2)=7,AND($A444=$A443,$L443&gt;0))),"ATENÇÃO · apontou sábado e domingo no mesmo fim de semana",IF(OR(WEEKDAY($F444,2)=6,WEEKDAY($F444,2)=7),"Jornada de fim de semana do 6x1",IF(OR($H444&gt;=Parâmetros!$E$20,$H444&lt;Parâmetros!$E$19),"ATENÇÃO · 6x1 apontou fora do horário diurno","Jornada fixa do 6x1"))),IF($D444="5x2","Jornada fixa do 5x2",IF($D444="Folguista",IF($J444=$K444,"Evidência confirma sequência","DIVERGE · sequência "&amp;$J444&amp;" × evidência "&amp;$K444),IF($K444=$E444,"Evidência confirma cadastro","DIVERGE · cadastro "&amp;$E444&amp;" × evidência "&amp;$K444)))))))))))</f>
        <v>Férias no cadastro</v>
      </c>
      <c r="W444" s="34">
        <f>IF(OR(OR($D444="6x1",$D444="FF 6x1"),$D444="5x2"),"",IF($AB444&lt;&gt;$AB443,IF(IFERROR(INDEX(Cadastro!$F$5:$F$243,$AB444),"")="",IF($L444&gt;0,1,0),IF(IFERROR(INDEX(Cadastro!$F$5:$F$243,$AB444),"")&lt;=IFERROR(INDEX(Parâmetros!$B$39:$B$48,MATCH($E444,Parâmetros!$A$39:$A$48,0)),99),IFERROR(INDEX(Cadastro!$F$5:$F$243,$AB444),""),0)),IF($L444&gt;0,IF(N($X443)&gt;0,1,N($W443)+1),IF(AND($L444=0,OR(N($W443)&gt;=IFERROR(INDEX(Parâmetros!$B$39:$B$48,MATCH($E444,Parâmetros!$A$39:$A$48,0)),99),AND(N($X443)&gt;0,N($X443)&lt;IFERROR(INDEX(Parâmetros!$C$39:$C$48,MATCH($E444,Parâmetros!$A$39:$A$48,0)),0)))),0,N($W443)+1))))</f>
        <v>22</v>
      </c>
      <c r="X444" s="34">
        <f>IF(OR(OR($D444="6x1",$D444="FF 6x1"),$D444="5x2"),"",IF($AB444&lt;&gt;$AB443,IF(IFERROR(INDEX(Cadastro!$F$5:$F$243,$AB444),"")="",0,IF(IFERROR(INDEX(Cadastro!$F$5:$F$243,$AB444),"")&gt;IFERROR(INDEX(Parâmetros!$B$39:$B$48,MATCH($E444,Parâmetros!$A$39:$A$48,0)),99),IFERROR(INDEX(Cadastro!$F$5:$F$243,$AB444),"")-IFERROR(INDEX(Parâmetros!$B$39:$B$48,MATCH($E444,Parâmetros!$A$39:$A$48,0)),99),0)),IF(AND($L444=0,OR(N($W443)&gt;=IFERROR(INDEX(Parâmetros!$B$39:$B$48,MATCH($E444,Parâmetros!$A$39:$A$48,0)),99),AND(N($X443)&gt;0,N($X443)&lt;IFERROR(INDEX(Parâmetros!$C$39:$C$48,MATCH($E444,Parâmetros!$A$39:$A$48,0)),0)))),N($X443)+1,0)))</f>
        <v>0</v>
      </c>
      <c r="Y444" t="str">
        <f>IF($AC444&lt;&gt;"",IF($L444&gt;0,$AC444&amp;" · com apontamento",$AC444),IF($E444="Férias",IF($L444&gt;0,"Férias · com apontamento","Férias (cadastro)"),IF(($Z444+$AA444-1)&gt;Parâmetros!$E$16,"Férias / afastamento",IF(AND($D444="5x2",OR(WEEKDAY($F444,2)=6,WEEKDAY($F444,2)=7)),IF($L444&gt;0,"Folga trabalhada","Folga"),IF($L444&gt;0,"Trabalhado",IF(OR(OR($D444="6x1",$D444="FF 6x1"),$D444="5x2"),IF(AND(OR($D444="6x1",$D444="FF 6x1"),OR(WEEKDAY($F444,2)=6,WEEKDAY($F444,2)=7)),"Folga","Falta de registro"),IF(AND($AB444&lt;&gt;$AB443,IFERROR(INDEX(Cadastro!$F$5:$F$243,$AB444),"")=""),"Indeterminado (início da série)",IF($X444&gt;0,"Folga","Falta de registro"))))))))</f>
        <v>Férias (cadastro)</v>
      </c>
      <c r="Z444" s="34">
        <f>IF(OR($L444&gt;0,$F444&gt;Parâmetros!$E$14),0,IF($A444&lt;&gt;$A443,1,N($Z443)+1))</f>
        <v>0</v>
      </c>
      <c r="AA444" s="34">
        <f>IF(OR($L444&gt;0,$F444&gt;Parâmetros!$E$14),0,IF(OR($A444&lt;&gt;$A445,$F445&gt;Parâmetros!$E$14),1,N($AA445)+1))</f>
        <v>0</v>
      </c>
      <c r="AB444" s="31">
        <f>IFERROR(MATCH($A444&amp;"|"&amp;TEXT(_xlfn.MAXIFS(Cadastro!$E$5:$E$243,Cadastro!$A$5:$A$243,$A444,Cadastro!$E$5:$E$243,"&lt;="&amp;$F444),"yyyymmdd"),Cadastro!$I$5:$I$243,0),"")</f>
        <v>59</v>
      </c>
      <c r="AC444" t="str">
        <f>IFERROR(_xlfn.SINGLE(INDEX(Exceções!$D$5:$D$203,MATCH($A444&amp;"|"&amp;$F444,Exceções!$F$5:$F$203,0))),"")</f>
        <v/>
      </c>
      <c r="AD444" t="str">
        <f>IF($AC444="","",IFERROR(_xlfn.SINGLE(INDEX(Exceções!$E$5:$E$203,MATCH($A444&amp;"|"&amp;$F444,Exceções!$F$5:$F$203,0))),""))</f>
        <v/>
      </c>
    </row>
    <row r="445" spans="1:30" ht="15" hidden="1" customHeight="1" x14ac:dyDescent="0.25">
      <c r="A445" s="31">
        <v>56227</v>
      </c>
      <c r="B445" s="17" t="s">
        <v>37</v>
      </c>
      <c r="C445" s="17" t="str">
        <f>IFERROR(INDEX(Cadastro!$C$5:$C$243,$AB445),"NÃO INFORMADO")</f>
        <v>NÃO INFORMADO</v>
      </c>
      <c r="D445" s="17" t="str">
        <f>IFERROR(INDEX(Cadastro!$D$5:$D$243,$AB445),"")</f>
        <v>Férias</v>
      </c>
      <c r="E445" s="17" t="str">
        <f>IFERROR(INDEX(Cadastro!$G$5:$G$243,$AB445),"")</f>
        <v>Férias</v>
      </c>
      <c r="F445" s="29">
        <v>46323</v>
      </c>
      <c r="G445" s="32" t="str">
        <f t="shared" si="36"/>
        <v>qua</v>
      </c>
      <c r="H445" s="31" t="str">
        <f>IF($L445=0,"",_xlfn.MINIFS(Dados!$Q:$Q,Dados!$A:$A,$A445,Dados!$S:$S,$F445))</f>
        <v/>
      </c>
      <c r="I445" s="31" t="str">
        <f>IF($H445="","",_xlfn.MAXIFS(Dados!$R:$R,Dados!$A:$A,$A445,Dados!$S:$S,$F445))</f>
        <v/>
      </c>
      <c r="J445" s="32" t="str">
        <f>IF($D445&lt;&gt;"Folguista","",IFERROR(INDEX(Parâmetros!$D$52:$G$52,1,MIN(4,MAX(1,$W445))),""))</f>
        <v/>
      </c>
      <c r="K445" s="32" t="str">
        <f>IF(OR($AC445&lt;&gt;"",$Y445="Folga",$Y445="Folga trabalhada",$Y445="Férias (cadastro)",$Y445="Férias / afastamento",$Y445="Indeterminado (início da série)"),"",IF(OR($D445="6x1",$D445="FF 6x1"),IF(OR(WEEKDAY($F445,2)=6,WEEKDAY($F445,2)=7),"6x1 sáb/dom","6x1"),IF($D445="5x2","5x2",IF($H445="",IF($D445="Folguista",$J445,$E445),IF(OR($H445&gt;=Parâmetros!$E$18,$H445&lt;Parâmetros!$E$19),"C",IF($H445&lt;Parâmetros!$E$20,"A","B"))))))</f>
        <v/>
      </c>
      <c r="L445" s="30">
        <f>SUMIFS(Dados!$E:$E,Dados!$A:$A,$A445,Dados!$S:$S,$F445)</f>
        <v>0</v>
      </c>
      <c r="M445" s="30" t="str">
        <f>IFERROR(INDEX(Parâmetros!$E$6:$E$11,MATCH($K445,Parâmetros!$A$6:$A$11,0)),"")</f>
        <v/>
      </c>
      <c r="N445" s="33" t="str">
        <f t="shared" si="37"/>
        <v/>
      </c>
      <c r="O445" s="33">
        <f>Parâmetros!$E$13</f>
        <v>0.8</v>
      </c>
      <c r="P445" s="32" t="str">
        <f>IF(OR($M445="",$F445&gt;Parâmetros!$E$14),"Não","Sim")</f>
        <v>Não</v>
      </c>
      <c r="Q445" s="32" t="str">
        <f t="shared" si="38"/>
        <v/>
      </c>
      <c r="R445" s="32" t="str">
        <f t="shared" si="39"/>
        <v/>
      </c>
      <c r="S445" s="30" t="str">
        <f t="shared" si="40"/>
        <v/>
      </c>
      <c r="T445" s="32" t="str">
        <f>IF($Q445&lt;&gt;"Sim","",IF($N445&gt;Parâmetros!$E$15,"Sim","Não"))</f>
        <v/>
      </c>
      <c r="U445" s="17" t="str">
        <f t="shared" si="41"/>
        <v>Férias / afastamento</v>
      </c>
      <c r="V445" s="17" t="str">
        <f>IF($AC445&lt;&gt;"",IF($L445&gt;0,"ATENÇÃO · apontou em dia de "&amp;LOWER($AC445)&amp;" cadastrado","Exceção cadastrada · "&amp;$AC445)&amp;IF($AD445="",""," · "&amp;$AD445),IF($E445="Férias",IF($L445&gt;0,"ATENÇÃO · apontou estando de férias no cadastro","Férias no cadastro"),IF($Y445="Férias / afastamento","Afastamento · "&amp;($Z445+$AA445-1)&amp;" dias seguidos sem apontamento",IF($Y445="Folga trabalhada","ATENÇÃO · apontou em dia de folga da escala 5x2",IF($Y445="Folga",IF(AND($D445="5x2",OR(WEEKDAY($F445,2)=6,WEEKDAY($F445,2)=7)),"Folga de fim de semana da escala 5x2",IF(AND(OR($D445="6x1",$D445="FF 6x1"),WEEKDAY($F445,2)=6,FALSE()),"Folga de fim de semana · apontou no domingo anterior",IF(AND(OR($D445="6x1",$D445="FF 6x1"),WEEKDAY($F445,2)=7,AND($A445=$A444,$L444&gt;0)),"Folga de fim de semana · apontou no sábado",IF(AND(OR($D445="6x1",$D445="FF 6x1"),OR(WEEKDAY($F445,2)=6,WEEKDAY($F445,2)=7)),"Folga de fim de semana · sem apontamento no sábado nem no domingo","Folga prevista pelo ciclo")))),IF($Y445="Indeterminado (início da série)","Sem histórico anterior — informe o dia do ciclo no Cadastro",IF($Y445="Falta de registro",IF(OR(OR($D445="6x1",$D445="FF 6x1"),$D445="5x2"),"FALTA DE REGISTRO · dia útil da escala "&amp;$E445,"FALTA DE REGISTRO · dia "&amp;$W445&amp;" de "&amp;IFERROR(INDEX(Parâmetros!$B$39:$B$48,MATCH($E445,Parâmetros!$A$39:$A$48,0)),99)&amp;" do ciclo"),IF(OR($D445="6x1",$D445="FF 6x1"),IF(OR(AND(WEEKDAY($F445,2)=6,AND($A445=$A446,$L446&gt;0)),AND(WEEKDAY($F445,2)=7,AND($A445=$A444,$L444&gt;0))),"ATENÇÃO · apontou sábado e domingo no mesmo fim de semana",IF(OR(WEEKDAY($F445,2)=6,WEEKDAY($F445,2)=7),"Jornada de fim de semana do 6x1",IF(OR($H445&gt;=Parâmetros!$E$20,$H445&lt;Parâmetros!$E$19),"ATENÇÃO · 6x1 apontou fora do horário diurno","Jornada fixa do 6x1"))),IF($D445="5x2","Jornada fixa do 5x2",IF($D445="Folguista",IF($J445=$K445,"Evidência confirma sequência","DIVERGE · sequência "&amp;$J445&amp;" × evidência "&amp;$K445),IF($K445=$E445,"Evidência confirma cadastro","DIVERGE · cadastro "&amp;$E445&amp;" × evidência "&amp;$K445)))))))))))</f>
        <v>Férias no cadastro</v>
      </c>
      <c r="W445" s="34">
        <f>IF(OR(OR($D445="6x1",$D445="FF 6x1"),$D445="5x2"),"",IF($AB445&lt;&gt;$AB444,IF(IFERROR(INDEX(Cadastro!$F$5:$F$243,$AB445),"")="",IF($L445&gt;0,1,0),IF(IFERROR(INDEX(Cadastro!$F$5:$F$243,$AB445),"")&lt;=IFERROR(INDEX(Parâmetros!$B$39:$B$48,MATCH($E445,Parâmetros!$A$39:$A$48,0)),99),IFERROR(INDEX(Cadastro!$F$5:$F$243,$AB445),""),0)),IF($L445&gt;0,IF(N($X444)&gt;0,1,N($W444)+1),IF(AND($L445=0,OR(N($W444)&gt;=IFERROR(INDEX(Parâmetros!$B$39:$B$48,MATCH($E445,Parâmetros!$A$39:$A$48,0)),99),AND(N($X444)&gt;0,N($X444)&lt;IFERROR(INDEX(Parâmetros!$C$39:$C$48,MATCH($E445,Parâmetros!$A$39:$A$48,0)),0)))),0,N($W444)+1))))</f>
        <v>23</v>
      </c>
      <c r="X445" s="34">
        <f>IF(OR(OR($D445="6x1",$D445="FF 6x1"),$D445="5x2"),"",IF($AB445&lt;&gt;$AB444,IF(IFERROR(INDEX(Cadastro!$F$5:$F$243,$AB445),"")="",0,IF(IFERROR(INDEX(Cadastro!$F$5:$F$243,$AB445),"")&gt;IFERROR(INDEX(Parâmetros!$B$39:$B$48,MATCH($E445,Parâmetros!$A$39:$A$48,0)),99),IFERROR(INDEX(Cadastro!$F$5:$F$243,$AB445),"")-IFERROR(INDEX(Parâmetros!$B$39:$B$48,MATCH($E445,Parâmetros!$A$39:$A$48,0)),99),0)),IF(AND($L445=0,OR(N($W444)&gt;=IFERROR(INDEX(Parâmetros!$B$39:$B$48,MATCH($E445,Parâmetros!$A$39:$A$48,0)),99),AND(N($X444)&gt;0,N($X444)&lt;IFERROR(INDEX(Parâmetros!$C$39:$C$48,MATCH($E445,Parâmetros!$A$39:$A$48,0)),0)))),N($X444)+1,0)))</f>
        <v>0</v>
      </c>
      <c r="Y445" t="str">
        <f>IF($AC445&lt;&gt;"",IF($L445&gt;0,$AC445&amp;" · com apontamento",$AC445),IF($E445="Férias",IF($L445&gt;0,"Férias · com apontamento","Férias (cadastro)"),IF(($Z445+$AA445-1)&gt;Parâmetros!$E$16,"Férias / afastamento",IF(AND($D445="5x2",OR(WEEKDAY($F445,2)=6,WEEKDAY($F445,2)=7)),IF($L445&gt;0,"Folga trabalhada","Folga"),IF($L445&gt;0,"Trabalhado",IF(OR(OR($D445="6x1",$D445="FF 6x1"),$D445="5x2"),IF(AND(OR($D445="6x1",$D445="FF 6x1"),OR(WEEKDAY($F445,2)=6,WEEKDAY($F445,2)=7)),"Folga","Falta de registro"),IF(AND($AB445&lt;&gt;$AB444,IFERROR(INDEX(Cadastro!$F$5:$F$243,$AB445),"")=""),"Indeterminado (início da série)",IF($X445&gt;0,"Folga","Falta de registro"))))))))</f>
        <v>Férias (cadastro)</v>
      </c>
      <c r="Z445" s="34">
        <f>IF(OR($L445&gt;0,$F445&gt;Parâmetros!$E$14),0,IF($A445&lt;&gt;$A444,1,N($Z444)+1))</f>
        <v>0</v>
      </c>
      <c r="AA445" s="34">
        <f>IF(OR($L445&gt;0,$F445&gt;Parâmetros!$E$14),0,IF(OR($A445&lt;&gt;$A446,$F446&gt;Parâmetros!$E$14),1,N($AA446)+1))</f>
        <v>0</v>
      </c>
      <c r="AB445" s="31">
        <f>IFERROR(MATCH($A445&amp;"|"&amp;TEXT(_xlfn.MAXIFS(Cadastro!$E$5:$E$243,Cadastro!$A$5:$A$243,$A445,Cadastro!$E$5:$E$243,"&lt;="&amp;$F445),"yyyymmdd"),Cadastro!$I$5:$I$243,0),"")</f>
        <v>59</v>
      </c>
      <c r="AC445" t="str">
        <f>IFERROR(_xlfn.SINGLE(INDEX(Exceções!$D$5:$D$203,MATCH($A445&amp;"|"&amp;$F445,Exceções!$F$5:$F$203,0))),"")</f>
        <v/>
      </c>
      <c r="AD445" t="str">
        <f>IF($AC445="","",IFERROR(_xlfn.SINGLE(INDEX(Exceções!$E$5:$E$203,MATCH($A445&amp;"|"&amp;$F445,Exceções!$F$5:$F$203,0))),""))</f>
        <v/>
      </c>
    </row>
    <row r="446" spans="1:30" ht="15" hidden="1" customHeight="1" x14ac:dyDescent="0.25">
      <c r="A446" s="31">
        <v>56227</v>
      </c>
      <c r="B446" s="17" t="s">
        <v>37</v>
      </c>
      <c r="C446" s="17" t="str">
        <f>IFERROR(INDEX(Cadastro!$C$5:$C$243,$AB446),"NÃO INFORMADO")</f>
        <v>NÃO INFORMADO</v>
      </c>
      <c r="D446" s="17" t="str">
        <f>IFERROR(INDEX(Cadastro!$D$5:$D$243,$AB446),"")</f>
        <v>Férias</v>
      </c>
      <c r="E446" s="17" t="str">
        <f>IFERROR(INDEX(Cadastro!$G$5:$G$243,$AB446),"")</f>
        <v>Férias</v>
      </c>
      <c r="F446" s="29">
        <v>46324</v>
      </c>
      <c r="G446" s="32" t="str">
        <f t="shared" si="36"/>
        <v>qui</v>
      </c>
      <c r="H446" s="31" t="str">
        <f>IF($L446=0,"",_xlfn.MINIFS(Dados!$Q:$Q,Dados!$A:$A,$A446,Dados!$S:$S,$F446))</f>
        <v/>
      </c>
      <c r="I446" s="31" t="str">
        <f>IF($H446="","",_xlfn.MAXIFS(Dados!$R:$R,Dados!$A:$A,$A446,Dados!$S:$S,$F446))</f>
        <v/>
      </c>
      <c r="J446" s="32" t="str">
        <f>IF($D446&lt;&gt;"Folguista","",IFERROR(INDEX(Parâmetros!$D$52:$G$52,1,MIN(4,MAX(1,$W446))),""))</f>
        <v/>
      </c>
      <c r="K446" s="32" t="str">
        <f>IF(OR($AC446&lt;&gt;"",$Y446="Folga",$Y446="Folga trabalhada",$Y446="Férias (cadastro)",$Y446="Férias / afastamento",$Y446="Indeterminado (início da série)"),"",IF(OR($D446="6x1",$D446="FF 6x1"),IF(OR(WEEKDAY($F446,2)=6,WEEKDAY($F446,2)=7),"6x1 sáb/dom","6x1"),IF($D446="5x2","5x2",IF($H446="",IF($D446="Folguista",$J446,$E446),IF(OR($H446&gt;=Parâmetros!$E$18,$H446&lt;Parâmetros!$E$19),"C",IF($H446&lt;Parâmetros!$E$20,"A","B"))))))</f>
        <v/>
      </c>
      <c r="L446" s="30">
        <f>SUMIFS(Dados!$E:$E,Dados!$A:$A,$A446,Dados!$S:$S,$F446)</f>
        <v>0</v>
      </c>
      <c r="M446" s="30" t="str">
        <f>IFERROR(INDEX(Parâmetros!$E$6:$E$11,MATCH($K446,Parâmetros!$A$6:$A$11,0)),"")</f>
        <v/>
      </c>
      <c r="N446" s="33" t="str">
        <f t="shared" si="37"/>
        <v/>
      </c>
      <c r="O446" s="33">
        <f>Parâmetros!$E$13</f>
        <v>0.8</v>
      </c>
      <c r="P446" s="32" t="str">
        <f>IF(OR($M446="",$F446&gt;Parâmetros!$E$14),"Não","Sim")</f>
        <v>Não</v>
      </c>
      <c r="Q446" s="32" t="str">
        <f t="shared" si="38"/>
        <v/>
      </c>
      <c r="R446" s="32" t="str">
        <f t="shared" si="39"/>
        <v/>
      </c>
      <c r="S446" s="30" t="str">
        <f t="shared" si="40"/>
        <v/>
      </c>
      <c r="T446" s="32" t="str">
        <f>IF($Q446&lt;&gt;"Sim","",IF($N446&gt;Parâmetros!$E$15,"Sim","Não"))</f>
        <v/>
      </c>
      <c r="U446" s="17" t="str">
        <f t="shared" si="41"/>
        <v>Férias / afastamento</v>
      </c>
      <c r="V446" s="17" t="str">
        <f>IF($AC446&lt;&gt;"",IF($L446&gt;0,"ATENÇÃO · apontou em dia de "&amp;LOWER($AC446)&amp;" cadastrado","Exceção cadastrada · "&amp;$AC446)&amp;IF($AD446="",""," · "&amp;$AD446),IF($E446="Férias",IF($L446&gt;0,"ATENÇÃO · apontou estando de férias no cadastro","Férias no cadastro"),IF($Y446="Férias / afastamento","Afastamento · "&amp;($Z446+$AA446-1)&amp;" dias seguidos sem apontamento",IF($Y446="Folga trabalhada","ATENÇÃO · apontou em dia de folga da escala 5x2",IF($Y446="Folga",IF(AND($D446="5x2",OR(WEEKDAY($F446,2)=6,WEEKDAY($F446,2)=7)),"Folga de fim de semana da escala 5x2",IF(AND(OR($D446="6x1",$D446="FF 6x1"),WEEKDAY($F446,2)=6,FALSE()),"Folga de fim de semana · apontou no domingo anterior",IF(AND(OR($D446="6x1",$D446="FF 6x1"),WEEKDAY($F446,2)=7,AND($A446=$A445,$L445&gt;0)),"Folga de fim de semana · apontou no sábado",IF(AND(OR($D446="6x1",$D446="FF 6x1"),OR(WEEKDAY($F446,2)=6,WEEKDAY($F446,2)=7)),"Folga de fim de semana · sem apontamento no sábado nem no domingo","Folga prevista pelo ciclo")))),IF($Y446="Indeterminado (início da série)","Sem histórico anterior — informe o dia do ciclo no Cadastro",IF($Y446="Falta de registro",IF(OR(OR($D446="6x1",$D446="FF 6x1"),$D446="5x2"),"FALTA DE REGISTRO · dia útil da escala "&amp;$E446,"FALTA DE REGISTRO · dia "&amp;$W446&amp;" de "&amp;IFERROR(INDEX(Parâmetros!$B$39:$B$48,MATCH($E446,Parâmetros!$A$39:$A$48,0)),99)&amp;" do ciclo"),IF(OR($D446="6x1",$D446="FF 6x1"),IF(OR(AND(WEEKDAY($F446,2)=6,AND($A446=$A447,$L447&gt;0)),AND(WEEKDAY($F446,2)=7,AND($A446=$A445,$L445&gt;0))),"ATENÇÃO · apontou sábado e domingo no mesmo fim de semana",IF(OR(WEEKDAY($F446,2)=6,WEEKDAY($F446,2)=7),"Jornada de fim de semana do 6x1",IF(OR($H446&gt;=Parâmetros!$E$20,$H446&lt;Parâmetros!$E$19),"ATENÇÃO · 6x1 apontou fora do horário diurno","Jornada fixa do 6x1"))),IF($D446="5x2","Jornada fixa do 5x2",IF($D446="Folguista",IF($J446=$K446,"Evidência confirma sequência","DIVERGE · sequência "&amp;$J446&amp;" × evidência "&amp;$K446),IF($K446=$E446,"Evidência confirma cadastro","DIVERGE · cadastro "&amp;$E446&amp;" × evidência "&amp;$K446)))))))))))</f>
        <v>Férias no cadastro</v>
      </c>
      <c r="W446" s="34">
        <f>IF(OR(OR($D446="6x1",$D446="FF 6x1"),$D446="5x2"),"",IF($AB446&lt;&gt;$AB445,IF(IFERROR(INDEX(Cadastro!$F$5:$F$243,$AB446),"")="",IF($L446&gt;0,1,0),IF(IFERROR(INDEX(Cadastro!$F$5:$F$243,$AB446),"")&lt;=IFERROR(INDEX(Parâmetros!$B$39:$B$48,MATCH($E446,Parâmetros!$A$39:$A$48,0)),99),IFERROR(INDEX(Cadastro!$F$5:$F$243,$AB446),""),0)),IF($L446&gt;0,IF(N($X445)&gt;0,1,N($W445)+1),IF(AND($L446=0,OR(N($W445)&gt;=IFERROR(INDEX(Parâmetros!$B$39:$B$48,MATCH($E446,Parâmetros!$A$39:$A$48,0)),99),AND(N($X445)&gt;0,N($X445)&lt;IFERROR(INDEX(Parâmetros!$C$39:$C$48,MATCH($E446,Parâmetros!$A$39:$A$48,0)),0)))),0,N($W445)+1))))</f>
        <v>24</v>
      </c>
      <c r="X446" s="34">
        <f>IF(OR(OR($D446="6x1",$D446="FF 6x1"),$D446="5x2"),"",IF($AB446&lt;&gt;$AB445,IF(IFERROR(INDEX(Cadastro!$F$5:$F$243,$AB446),"")="",0,IF(IFERROR(INDEX(Cadastro!$F$5:$F$243,$AB446),"")&gt;IFERROR(INDEX(Parâmetros!$B$39:$B$48,MATCH($E446,Parâmetros!$A$39:$A$48,0)),99),IFERROR(INDEX(Cadastro!$F$5:$F$243,$AB446),"")-IFERROR(INDEX(Parâmetros!$B$39:$B$48,MATCH($E446,Parâmetros!$A$39:$A$48,0)),99),0)),IF(AND($L446=0,OR(N($W445)&gt;=IFERROR(INDEX(Parâmetros!$B$39:$B$48,MATCH($E446,Parâmetros!$A$39:$A$48,0)),99),AND(N($X445)&gt;0,N($X445)&lt;IFERROR(INDEX(Parâmetros!$C$39:$C$48,MATCH($E446,Parâmetros!$A$39:$A$48,0)),0)))),N($X445)+1,0)))</f>
        <v>0</v>
      </c>
      <c r="Y446" t="str">
        <f>IF($AC446&lt;&gt;"",IF($L446&gt;0,$AC446&amp;" · com apontamento",$AC446),IF($E446="Férias",IF($L446&gt;0,"Férias · com apontamento","Férias (cadastro)"),IF(($Z446+$AA446-1)&gt;Parâmetros!$E$16,"Férias / afastamento",IF(AND($D446="5x2",OR(WEEKDAY($F446,2)=6,WEEKDAY($F446,2)=7)),IF($L446&gt;0,"Folga trabalhada","Folga"),IF($L446&gt;0,"Trabalhado",IF(OR(OR($D446="6x1",$D446="FF 6x1"),$D446="5x2"),IF(AND(OR($D446="6x1",$D446="FF 6x1"),OR(WEEKDAY($F446,2)=6,WEEKDAY($F446,2)=7)),"Folga","Falta de registro"),IF(AND($AB446&lt;&gt;$AB445,IFERROR(INDEX(Cadastro!$F$5:$F$243,$AB446),"")=""),"Indeterminado (início da série)",IF($X446&gt;0,"Folga","Falta de registro"))))))))</f>
        <v>Férias (cadastro)</v>
      </c>
      <c r="Z446" s="34">
        <f>IF(OR($L446&gt;0,$F446&gt;Parâmetros!$E$14),0,IF($A446&lt;&gt;$A445,1,N($Z445)+1))</f>
        <v>0</v>
      </c>
      <c r="AA446" s="34">
        <f>IF(OR($L446&gt;0,$F446&gt;Parâmetros!$E$14),0,IF(OR($A446&lt;&gt;$A447,$F447&gt;Parâmetros!$E$14),1,N($AA447)+1))</f>
        <v>0</v>
      </c>
      <c r="AB446" s="31">
        <f>IFERROR(MATCH($A446&amp;"|"&amp;TEXT(_xlfn.MAXIFS(Cadastro!$E$5:$E$243,Cadastro!$A$5:$A$243,$A446,Cadastro!$E$5:$E$243,"&lt;="&amp;$F446),"yyyymmdd"),Cadastro!$I$5:$I$243,0),"")</f>
        <v>59</v>
      </c>
      <c r="AC446" t="str">
        <f>IFERROR(_xlfn.SINGLE(INDEX(Exceções!$D$5:$D$203,MATCH($A446&amp;"|"&amp;$F446,Exceções!$F$5:$F$203,0))),"")</f>
        <v/>
      </c>
      <c r="AD446" t="str">
        <f>IF($AC446="","",IFERROR(_xlfn.SINGLE(INDEX(Exceções!$E$5:$E$203,MATCH($A446&amp;"|"&amp;$F446,Exceções!$F$5:$F$203,0))),""))</f>
        <v/>
      </c>
    </row>
    <row r="447" spans="1:30" ht="15" hidden="1" customHeight="1" x14ac:dyDescent="0.25">
      <c r="A447" s="31">
        <v>56227</v>
      </c>
      <c r="B447" s="17" t="s">
        <v>37</v>
      </c>
      <c r="C447" s="17" t="str">
        <f>IFERROR(INDEX(Cadastro!$C$5:$C$243,$AB447),"NÃO INFORMADO")</f>
        <v>NÃO INFORMADO</v>
      </c>
      <c r="D447" s="17" t="str">
        <f>IFERROR(INDEX(Cadastro!$D$5:$D$243,$AB447),"")</f>
        <v>Férias</v>
      </c>
      <c r="E447" s="17" t="str">
        <f>IFERROR(INDEX(Cadastro!$G$5:$G$243,$AB447),"")</f>
        <v>Férias</v>
      </c>
      <c r="F447" s="29">
        <v>46325</v>
      </c>
      <c r="G447" s="32" t="str">
        <f t="shared" si="36"/>
        <v>sex</v>
      </c>
      <c r="H447" s="31" t="str">
        <f>IF($L447=0,"",_xlfn.MINIFS(Dados!$Q:$Q,Dados!$A:$A,$A447,Dados!$S:$S,$F447))</f>
        <v/>
      </c>
      <c r="I447" s="31" t="str">
        <f>IF($H447="","",_xlfn.MAXIFS(Dados!$R:$R,Dados!$A:$A,$A447,Dados!$S:$S,$F447))</f>
        <v/>
      </c>
      <c r="J447" s="32" t="str">
        <f>IF($D447&lt;&gt;"Folguista","",IFERROR(INDEX(Parâmetros!$D$52:$G$52,1,MIN(4,MAX(1,$W447))),""))</f>
        <v/>
      </c>
      <c r="K447" s="32" t="str">
        <f>IF(OR($AC447&lt;&gt;"",$Y447="Folga",$Y447="Folga trabalhada",$Y447="Férias (cadastro)",$Y447="Férias / afastamento",$Y447="Indeterminado (início da série)"),"",IF(OR($D447="6x1",$D447="FF 6x1"),IF(OR(WEEKDAY($F447,2)=6,WEEKDAY($F447,2)=7),"6x1 sáb/dom","6x1"),IF($D447="5x2","5x2",IF($H447="",IF($D447="Folguista",$J447,$E447),IF(OR($H447&gt;=Parâmetros!$E$18,$H447&lt;Parâmetros!$E$19),"C",IF($H447&lt;Parâmetros!$E$20,"A","B"))))))</f>
        <v/>
      </c>
      <c r="L447" s="30">
        <f>SUMIFS(Dados!$E:$E,Dados!$A:$A,$A447,Dados!$S:$S,$F447)</f>
        <v>0</v>
      </c>
      <c r="M447" s="30" t="str">
        <f>IFERROR(INDEX(Parâmetros!$E$6:$E$11,MATCH($K447,Parâmetros!$A$6:$A$11,0)),"")</f>
        <v/>
      </c>
      <c r="N447" s="33" t="str">
        <f t="shared" si="37"/>
        <v/>
      </c>
      <c r="O447" s="33">
        <f>Parâmetros!$E$13</f>
        <v>0.8</v>
      </c>
      <c r="P447" s="32" t="str">
        <f>IF(OR($M447="",$F447&gt;Parâmetros!$E$14),"Não","Sim")</f>
        <v>Não</v>
      </c>
      <c r="Q447" s="32" t="str">
        <f t="shared" si="38"/>
        <v/>
      </c>
      <c r="R447" s="32" t="str">
        <f t="shared" si="39"/>
        <v/>
      </c>
      <c r="S447" s="30" t="str">
        <f t="shared" si="40"/>
        <v/>
      </c>
      <c r="T447" s="32" t="str">
        <f>IF($Q447&lt;&gt;"Sim","",IF($N447&gt;Parâmetros!$E$15,"Sim","Não"))</f>
        <v/>
      </c>
      <c r="U447" s="17" t="str">
        <f t="shared" si="41"/>
        <v>Férias / afastamento</v>
      </c>
      <c r="V447" s="17" t="str">
        <f>IF($AC447&lt;&gt;"",IF($L447&gt;0,"ATENÇÃO · apontou em dia de "&amp;LOWER($AC447)&amp;" cadastrado","Exceção cadastrada · "&amp;$AC447)&amp;IF($AD447="",""," · "&amp;$AD447),IF($E447="Férias",IF($L447&gt;0,"ATENÇÃO · apontou estando de férias no cadastro","Férias no cadastro"),IF($Y447="Férias / afastamento","Afastamento · "&amp;($Z447+$AA447-1)&amp;" dias seguidos sem apontamento",IF($Y447="Folga trabalhada","ATENÇÃO · apontou em dia de folga da escala 5x2",IF($Y447="Folga",IF(AND($D447="5x2",OR(WEEKDAY($F447,2)=6,WEEKDAY($F447,2)=7)),"Folga de fim de semana da escala 5x2",IF(AND(OR($D447="6x1",$D447="FF 6x1"),WEEKDAY($F447,2)=6,FALSE()),"Folga de fim de semana · apontou no domingo anterior",IF(AND(OR($D447="6x1",$D447="FF 6x1"),WEEKDAY($F447,2)=7,AND($A447=$A446,$L446&gt;0)),"Folga de fim de semana · apontou no sábado",IF(AND(OR($D447="6x1",$D447="FF 6x1"),OR(WEEKDAY($F447,2)=6,WEEKDAY($F447,2)=7)),"Folga de fim de semana · sem apontamento no sábado nem no domingo","Folga prevista pelo ciclo")))),IF($Y447="Indeterminado (início da série)","Sem histórico anterior — informe o dia do ciclo no Cadastro",IF($Y447="Falta de registro",IF(OR(OR($D447="6x1",$D447="FF 6x1"),$D447="5x2"),"FALTA DE REGISTRO · dia útil da escala "&amp;$E447,"FALTA DE REGISTRO · dia "&amp;$W447&amp;" de "&amp;IFERROR(INDEX(Parâmetros!$B$39:$B$48,MATCH($E447,Parâmetros!$A$39:$A$48,0)),99)&amp;" do ciclo"),IF(OR($D447="6x1",$D447="FF 6x1"),IF(OR(AND(WEEKDAY($F447,2)=6,AND($A447=$A448,$L448&gt;0)),AND(WEEKDAY($F447,2)=7,AND($A447=$A446,$L446&gt;0))),"ATENÇÃO · apontou sábado e domingo no mesmo fim de semana",IF(OR(WEEKDAY($F447,2)=6,WEEKDAY($F447,2)=7),"Jornada de fim de semana do 6x1",IF(OR($H447&gt;=Parâmetros!$E$20,$H447&lt;Parâmetros!$E$19),"ATENÇÃO · 6x1 apontou fora do horário diurno","Jornada fixa do 6x1"))),IF($D447="5x2","Jornada fixa do 5x2",IF($D447="Folguista",IF($J447=$K447,"Evidência confirma sequência","DIVERGE · sequência "&amp;$J447&amp;" × evidência "&amp;$K447),IF($K447=$E447,"Evidência confirma cadastro","DIVERGE · cadastro "&amp;$E447&amp;" × evidência "&amp;$K447)))))))))))</f>
        <v>Férias no cadastro</v>
      </c>
      <c r="W447" s="34">
        <f>IF(OR(OR($D447="6x1",$D447="FF 6x1"),$D447="5x2"),"",IF($AB447&lt;&gt;$AB446,IF(IFERROR(INDEX(Cadastro!$F$5:$F$243,$AB447),"")="",IF($L447&gt;0,1,0),IF(IFERROR(INDEX(Cadastro!$F$5:$F$243,$AB447),"")&lt;=IFERROR(INDEX(Parâmetros!$B$39:$B$48,MATCH($E447,Parâmetros!$A$39:$A$48,0)),99),IFERROR(INDEX(Cadastro!$F$5:$F$243,$AB447),""),0)),IF($L447&gt;0,IF(N($X446)&gt;0,1,N($W446)+1),IF(AND($L447=0,OR(N($W446)&gt;=IFERROR(INDEX(Parâmetros!$B$39:$B$48,MATCH($E447,Parâmetros!$A$39:$A$48,0)),99),AND(N($X446)&gt;0,N($X446)&lt;IFERROR(INDEX(Parâmetros!$C$39:$C$48,MATCH($E447,Parâmetros!$A$39:$A$48,0)),0)))),0,N($W446)+1))))</f>
        <v>25</v>
      </c>
      <c r="X447" s="34">
        <f>IF(OR(OR($D447="6x1",$D447="FF 6x1"),$D447="5x2"),"",IF($AB447&lt;&gt;$AB446,IF(IFERROR(INDEX(Cadastro!$F$5:$F$243,$AB447),"")="",0,IF(IFERROR(INDEX(Cadastro!$F$5:$F$243,$AB447),"")&gt;IFERROR(INDEX(Parâmetros!$B$39:$B$48,MATCH($E447,Parâmetros!$A$39:$A$48,0)),99),IFERROR(INDEX(Cadastro!$F$5:$F$243,$AB447),"")-IFERROR(INDEX(Parâmetros!$B$39:$B$48,MATCH($E447,Parâmetros!$A$39:$A$48,0)),99),0)),IF(AND($L447=0,OR(N($W446)&gt;=IFERROR(INDEX(Parâmetros!$B$39:$B$48,MATCH($E447,Parâmetros!$A$39:$A$48,0)),99),AND(N($X446)&gt;0,N($X446)&lt;IFERROR(INDEX(Parâmetros!$C$39:$C$48,MATCH($E447,Parâmetros!$A$39:$A$48,0)),0)))),N($X446)+1,0)))</f>
        <v>0</v>
      </c>
      <c r="Y447" t="str">
        <f>IF($AC447&lt;&gt;"",IF($L447&gt;0,$AC447&amp;" · com apontamento",$AC447),IF($E447="Férias",IF($L447&gt;0,"Férias · com apontamento","Férias (cadastro)"),IF(($Z447+$AA447-1)&gt;Parâmetros!$E$16,"Férias / afastamento",IF(AND($D447="5x2",OR(WEEKDAY($F447,2)=6,WEEKDAY($F447,2)=7)),IF($L447&gt;0,"Folga trabalhada","Folga"),IF($L447&gt;0,"Trabalhado",IF(OR(OR($D447="6x1",$D447="FF 6x1"),$D447="5x2"),IF(AND(OR($D447="6x1",$D447="FF 6x1"),OR(WEEKDAY($F447,2)=6,WEEKDAY($F447,2)=7)),"Folga","Falta de registro"),IF(AND($AB447&lt;&gt;$AB446,IFERROR(INDEX(Cadastro!$F$5:$F$243,$AB447),"")=""),"Indeterminado (início da série)",IF($X447&gt;0,"Folga","Falta de registro"))))))))</f>
        <v>Férias (cadastro)</v>
      </c>
      <c r="Z447" s="34">
        <f>IF(OR($L447&gt;0,$F447&gt;Parâmetros!$E$14),0,IF($A447&lt;&gt;$A446,1,N($Z446)+1))</f>
        <v>0</v>
      </c>
      <c r="AA447" s="34">
        <f>IF(OR($L447&gt;0,$F447&gt;Parâmetros!$E$14),0,IF(OR($A447&lt;&gt;$A448,$F448&gt;Parâmetros!$E$14),1,N($AA448)+1))</f>
        <v>0</v>
      </c>
      <c r="AB447" s="31">
        <f>IFERROR(MATCH($A447&amp;"|"&amp;TEXT(_xlfn.MAXIFS(Cadastro!$E$5:$E$243,Cadastro!$A$5:$A$243,$A447,Cadastro!$E$5:$E$243,"&lt;="&amp;$F447),"yyyymmdd"),Cadastro!$I$5:$I$243,0),"")</f>
        <v>59</v>
      </c>
      <c r="AC447" t="str">
        <f>IFERROR(_xlfn.SINGLE(INDEX(Exceções!$D$5:$D$203,MATCH($A447&amp;"|"&amp;$F447,Exceções!$F$5:$F$203,0))),"")</f>
        <v/>
      </c>
      <c r="AD447" t="str">
        <f>IF($AC447="","",IFERROR(_xlfn.SINGLE(INDEX(Exceções!$E$5:$E$203,MATCH($A447&amp;"|"&amp;$F447,Exceções!$F$5:$F$203,0))),""))</f>
        <v/>
      </c>
    </row>
    <row r="448" spans="1:30" ht="15" hidden="1" customHeight="1" x14ac:dyDescent="0.25">
      <c r="A448" s="31">
        <v>56227</v>
      </c>
      <c r="B448" s="17" t="s">
        <v>37</v>
      </c>
      <c r="C448" s="17" t="str">
        <f>IFERROR(INDEX(Cadastro!$C$5:$C$243,$AB448),"NÃO INFORMADO")</f>
        <v>NÃO INFORMADO</v>
      </c>
      <c r="D448" s="17" t="str">
        <f>IFERROR(INDEX(Cadastro!$D$5:$D$243,$AB448),"")</f>
        <v>Férias</v>
      </c>
      <c r="E448" s="17" t="str">
        <f>IFERROR(INDEX(Cadastro!$G$5:$G$243,$AB448),"")</f>
        <v>Férias</v>
      </c>
      <c r="F448" s="29">
        <v>46326</v>
      </c>
      <c r="G448" s="32" t="str">
        <f t="shared" si="36"/>
        <v>sáb</v>
      </c>
      <c r="H448" s="31" t="str">
        <f>IF($L448=0,"",_xlfn.MINIFS(Dados!$Q:$Q,Dados!$A:$A,$A448,Dados!$S:$S,$F448))</f>
        <v/>
      </c>
      <c r="I448" s="31" t="str">
        <f>IF($H448="","",_xlfn.MAXIFS(Dados!$R:$R,Dados!$A:$A,$A448,Dados!$S:$S,$F448))</f>
        <v/>
      </c>
      <c r="J448" s="32" t="str">
        <f>IF($D448&lt;&gt;"Folguista","",IFERROR(INDEX(Parâmetros!$D$52:$G$52,1,MIN(4,MAX(1,$W448))),""))</f>
        <v/>
      </c>
      <c r="K448" s="32" t="str">
        <f>IF(OR($AC448&lt;&gt;"",$Y448="Folga",$Y448="Folga trabalhada",$Y448="Férias (cadastro)",$Y448="Férias / afastamento",$Y448="Indeterminado (início da série)"),"",IF(OR($D448="6x1",$D448="FF 6x1"),IF(OR(WEEKDAY($F448,2)=6,WEEKDAY($F448,2)=7),"6x1 sáb/dom","6x1"),IF($D448="5x2","5x2",IF($H448="",IF($D448="Folguista",$J448,$E448),IF(OR($H448&gt;=Parâmetros!$E$18,$H448&lt;Parâmetros!$E$19),"C",IF($H448&lt;Parâmetros!$E$20,"A","B"))))))</f>
        <v/>
      </c>
      <c r="L448" s="30">
        <f>SUMIFS(Dados!$E:$E,Dados!$A:$A,$A448,Dados!$S:$S,$F448)</f>
        <v>0</v>
      </c>
      <c r="M448" s="30" t="str">
        <f>IFERROR(INDEX(Parâmetros!$E$6:$E$11,MATCH($K448,Parâmetros!$A$6:$A$11,0)),"")</f>
        <v/>
      </c>
      <c r="N448" s="33" t="str">
        <f t="shared" si="37"/>
        <v/>
      </c>
      <c r="O448" s="33">
        <f>Parâmetros!$E$13</f>
        <v>0.8</v>
      </c>
      <c r="P448" s="32" t="str">
        <f>IF(OR($M448="",$F448&gt;Parâmetros!$E$14),"Não","Sim")</f>
        <v>Não</v>
      </c>
      <c r="Q448" s="32" t="str">
        <f t="shared" si="38"/>
        <v/>
      </c>
      <c r="R448" s="32" t="str">
        <f t="shared" si="39"/>
        <v/>
      </c>
      <c r="S448" s="30" t="str">
        <f t="shared" si="40"/>
        <v/>
      </c>
      <c r="T448" s="32" t="str">
        <f>IF($Q448&lt;&gt;"Sim","",IF($N448&gt;Parâmetros!$E$15,"Sim","Não"))</f>
        <v/>
      </c>
      <c r="U448" s="17" t="str">
        <f t="shared" si="41"/>
        <v>Férias / afastamento</v>
      </c>
      <c r="V448" s="17" t="str">
        <f>IF($AC448&lt;&gt;"",IF($L448&gt;0,"ATENÇÃO · apontou em dia de "&amp;LOWER($AC448)&amp;" cadastrado","Exceção cadastrada · "&amp;$AC448)&amp;IF($AD448="",""," · "&amp;$AD448),IF($E448="Férias",IF($L448&gt;0,"ATENÇÃO · apontou estando de férias no cadastro","Férias no cadastro"),IF($Y448="Férias / afastamento","Afastamento · "&amp;($Z448+$AA448-1)&amp;" dias seguidos sem apontamento",IF($Y448="Folga trabalhada","ATENÇÃO · apontou em dia de folga da escala 5x2",IF($Y448="Folga",IF(AND($D448="5x2",OR(WEEKDAY($F448,2)=6,WEEKDAY($F448,2)=7)),"Folga de fim de semana da escala 5x2",IF(AND(OR($D448="6x1",$D448="FF 6x1"),WEEKDAY($F448,2)=6,FALSE()),"Folga de fim de semana · apontou no domingo anterior",IF(AND(OR($D448="6x1",$D448="FF 6x1"),WEEKDAY($F448,2)=7,AND($A448=$A447,$L447&gt;0)),"Folga de fim de semana · apontou no sábado",IF(AND(OR($D448="6x1",$D448="FF 6x1"),OR(WEEKDAY($F448,2)=6,WEEKDAY($F448,2)=7)),"Folga de fim de semana · sem apontamento no sábado nem no domingo","Folga prevista pelo ciclo")))),IF($Y448="Indeterminado (início da série)","Sem histórico anterior — informe o dia do ciclo no Cadastro",IF($Y448="Falta de registro",IF(OR(OR($D448="6x1",$D448="FF 6x1"),$D448="5x2"),"FALTA DE REGISTRO · dia útil da escala "&amp;$E448,"FALTA DE REGISTRO · dia "&amp;$W448&amp;" de "&amp;IFERROR(INDEX(Parâmetros!$B$39:$B$48,MATCH($E448,Parâmetros!$A$39:$A$48,0)),99)&amp;" do ciclo"),IF(OR($D448="6x1",$D448="FF 6x1"),IF(OR(AND(WEEKDAY($F448,2)=6,AND($A448=$A449,$L449&gt;0)),AND(WEEKDAY($F448,2)=7,AND($A448=$A447,$L447&gt;0))),"ATENÇÃO · apontou sábado e domingo no mesmo fim de semana",IF(OR(WEEKDAY($F448,2)=6,WEEKDAY($F448,2)=7),"Jornada de fim de semana do 6x1",IF(OR($H448&gt;=Parâmetros!$E$20,$H448&lt;Parâmetros!$E$19),"ATENÇÃO · 6x1 apontou fora do horário diurno","Jornada fixa do 6x1"))),IF($D448="5x2","Jornada fixa do 5x2",IF($D448="Folguista",IF($J448=$K448,"Evidência confirma sequência","DIVERGE · sequência "&amp;$J448&amp;" × evidência "&amp;$K448),IF($K448=$E448,"Evidência confirma cadastro","DIVERGE · cadastro "&amp;$E448&amp;" × evidência "&amp;$K448)))))))))))</f>
        <v>Férias no cadastro</v>
      </c>
      <c r="W448" s="34">
        <f>IF(OR(OR($D448="6x1",$D448="FF 6x1"),$D448="5x2"),"",IF($AB448&lt;&gt;$AB447,IF(IFERROR(INDEX(Cadastro!$F$5:$F$243,$AB448),"")="",IF($L448&gt;0,1,0),IF(IFERROR(INDEX(Cadastro!$F$5:$F$243,$AB448),"")&lt;=IFERROR(INDEX(Parâmetros!$B$39:$B$48,MATCH($E448,Parâmetros!$A$39:$A$48,0)),99),IFERROR(INDEX(Cadastro!$F$5:$F$243,$AB448),""),0)),IF($L448&gt;0,IF(N($X447)&gt;0,1,N($W447)+1),IF(AND($L448=0,OR(N($W447)&gt;=IFERROR(INDEX(Parâmetros!$B$39:$B$48,MATCH($E448,Parâmetros!$A$39:$A$48,0)),99),AND(N($X447)&gt;0,N($X447)&lt;IFERROR(INDEX(Parâmetros!$C$39:$C$48,MATCH($E448,Parâmetros!$A$39:$A$48,0)),0)))),0,N($W447)+1))))</f>
        <v>26</v>
      </c>
      <c r="X448" s="34">
        <f>IF(OR(OR($D448="6x1",$D448="FF 6x1"),$D448="5x2"),"",IF($AB448&lt;&gt;$AB447,IF(IFERROR(INDEX(Cadastro!$F$5:$F$243,$AB448),"")="",0,IF(IFERROR(INDEX(Cadastro!$F$5:$F$243,$AB448),"")&gt;IFERROR(INDEX(Parâmetros!$B$39:$B$48,MATCH($E448,Parâmetros!$A$39:$A$48,0)),99),IFERROR(INDEX(Cadastro!$F$5:$F$243,$AB448),"")-IFERROR(INDEX(Parâmetros!$B$39:$B$48,MATCH($E448,Parâmetros!$A$39:$A$48,0)),99),0)),IF(AND($L448=0,OR(N($W447)&gt;=IFERROR(INDEX(Parâmetros!$B$39:$B$48,MATCH($E448,Parâmetros!$A$39:$A$48,0)),99),AND(N($X447)&gt;0,N($X447)&lt;IFERROR(INDEX(Parâmetros!$C$39:$C$48,MATCH($E448,Parâmetros!$A$39:$A$48,0)),0)))),N($X447)+1,0)))</f>
        <v>0</v>
      </c>
      <c r="Y448" t="str">
        <f>IF($AC448&lt;&gt;"",IF($L448&gt;0,$AC448&amp;" · com apontamento",$AC448),IF($E448="Férias",IF($L448&gt;0,"Férias · com apontamento","Férias (cadastro)"),IF(($Z448+$AA448-1)&gt;Parâmetros!$E$16,"Férias / afastamento",IF(AND($D448="5x2",OR(WEEKDAY($F448,2)=6,WEEKDAY($F448,2)=7)),IF($L448&gt;0,"Folga trabalhada","Folga"),IF($L448&gt;0,"Trabalhado",IF(OR(OR($D448="6x1",$D448="FF 6x1"),$D448="5x2"),IF(AND(OR($D448="6x1",$D448="FF 6x1"),OR(WEEKDAY($F448,2)=6,WEEKDAY($F448,2)=7)),"Folga","Falta de registro"),IF(AND($AB448&lt;&gt;$AB447,IFERROR(INDEX(Cadastro!$F$5:$F$243,$AB448),"")=""),"Indeterminado (início da série)",IF($X448&gt;0,"Folga","Falta de registro"))))))))</f>
        <v>Férias (cadastro)</v>
      </c>
      <c r="Z448" s="34">
        <f>IF(OR($L448&gt;0,$F448&gt;Parâmetros!$E$14),0,IF($A448&lt;&gt;$A447,1,N($Z447)+1))</f>
        <v>0</v>
      </c>
      <c r="AA448" s="34">
        <f>IF(OR($L448&gt;0,$F448&gt;Parâmetros!$E$14),0,IF(OR($A448&lt;&gt;$A449,$F449&gt;Parâmetros!$E$14),1,N($AA449)+1))</f>
        <v>0</v>
      </c>
      <c r="AB448" s="31">
        <f>IFERROR(MATCH($A448&amp;"|"&amp;TEXT(_xlfn.MAXIFS(Cadastro!$E$5:$E$243,Cadastro!$A$5:$A$243,$A448,Cadastro!$E$5:$E$243,"&lt;="&amp;$F448),"yyyymmdd"),Cadastro!$I$5:$I$243,0),"")</f>
        <v>59</v>
      </c>
      <c r="AC448" t="str">
        <f>IFERROR(_xlfn.SINGLE(INDEX(Exceções!$D$5:$D$203,MATCH($A448&amp;"|"&amp;$F448,Exceções!$F$5:$F$203,0))),"")</f>
        <v/>
      </c>
      <c r="AD448" t="str">
        <f>IF($AC448="","",IFERROR(_xlfn.SINGLE(INDEX(Exceções!$E$5:$E$203,MATCH($A448&amp;"|"&amp;$F448,Exceções!$F$5:$F$203,0))),""))</f>
        <v/>
      </c>
    </row>
    <row r="449" spans="1:30" ht="15" hidden="1" customHeight="1" x14ac:dyDescent="0.25">
      <c r="A449" s="31">
        <v>56227</v>
      </c>
      <c r="B449" s="17" t="s">
        <v>37</v>
      </c>
      <c r="C449" s="17" t="str">
        <f>IFERROR(INDEX(Cadastro!$C$5:$C$243,$AB449),"NÃO INFORMADO")</f>
        <v>NÃO INFORMADO</v>
      </c>
      <c r="D449" s="17" t="str">
        <f>IFERROR(INDEX(Cadastro!$D$5:$D$243,$AB449),"")</f>
        <v>Férias</v>
      </c>
      <c r="E449" s="17" t="str">
        <f>IFERROR(INDEX(Cadastro!$G$5:$G$243,$AB449),"")</f>
        <v>Férias</v>
      </c>
      <c r="F449" s="29">
        <v>46327</v>
      </c>
      <c r="G449" s="32" t="str">
        <f t="shared" si="36"/>
        <v>dom</v>
      </c>
      <c r="H449" s="31" t="str">
        <f>IF($L449=0,"",_xlfn.MINIFS(Dados!$Q:$Q,Dados!$A:$A,$A449,Dados!$S:$S,$F449))</f>
        <v/>
      </c>
      <c r="I449" s="31" t="str">
        <f>IF($H449="","",_xlfn.MAXIFS(Dados!$R:$R,Dados!$A:$A,$A449,Dados!$S:$S,$F449))</f>
        <v/>
      </c>
      <c r="J449" s="32" t="str">
        <f>IF($D449&lt;&gt;"Folguista","",IFERROR(INDEX(Parâmetros!$D$52:$G$52,1,MIN(4,MAX(1,$W449))),""))</f>
        <v/>
      </c>
      <c r="K449" s="32" t="str">
        <f>IF(OR($AC449&lt;&gt;"",$Y449="Folga",$Y449="Folga trabalhada",$Y449="Férias (cadastro)",$Y449="Férias / afastamento",$Y449="Indeterminado (início da série)"),"",IF(OR($D449="6x1",$D449="FF 6x1"),IF(OR(WEEKDAY($F449,2)=6,WEEKDAY($F449,2)=7),"6x1 sáb/dom","6x1"),IF($D449="5x2","5x2",IF($H449="",IF($D449="Folguista",$J449,$E449),IF(OR($H449&gt;=Parâmetros!$E$18,$H449&lt;Parâmetros!$E$19),"C",IF($H449&lt;Parâmetros!$E$20,"A","B"))))))</f>
        <v/>
      </c>
      <c r="L449" s="30">
        <f>SUMIFS(Dados!$E:$E,Dados!$A:$A,$A449,Dados!$S:$S,$F449)</f>
        <v>0</v>
      </c>
      <c r="M449" s="30" t="str">
        <f>IFERROR(INDEX(Parâmetros!$E$6:$E$11,MATCH($K449,Parâmetros!$A$6:$A$11,0)),"")</f>
        <v/>
      </c>
      <c r="N449" s="33" t="str">
        <f t="shared" si="37"/>
        <v/>
      </c>
      <c r="O449" s="33">
        <f>Parâmetros!$E$13</f>
        <v>0.8</v>
      </c>
      <c r="P449" s="32" t="str">
        <f>IF(OR($M449="",$F449&gt;Parâmetros!$E$14),"Não","Sim")</f>
        <v>Não</v>
      </c>
      <c r="Q449" s="32" t="str">
        <f t="shared" si="38"/>
        <v/>
      </c>
      <c r="R449" s="32" t="str">
        <f t="shared" si="39"/>
        <v/>
      </c>
      <c r="S449" s="30" t="str">
        <f t="shared" si="40"/>
        <v/>
      </c>
      <c r="T449" s="32" t="str">
        <f>IF($Q449&lt;&gt;"Sim","",IF($N449&gt;Parâmetros!$E$15,"Sim","Não"))</f>
        <v/>
      </c>
      <c r="U449" s="17" t="str">
        <f t="shared" si="41"/>
        <v>Férias / afastamento</v>
      </c>
      <c r="V449" s="17" t="str">
        <f>IF($AC449&lt;&gt;"",IF($L449&gt;0,"ATENÇÃO · apontou em dia de "&amp;LOWER($AC449)&amp;" cadastrado","Exceção cadastrada · "&amp;$AC449)&amp;IF($AD449="",""," · "&amp;$AD449),IF($E449="Férias",IF($L449&gt;0,"ATENÇÃO · apontou estando de férias no cadastro","Férias no cadastro"),IF($Y449="Férias / afastamento","Afastamento · "&amp;($Z449+$AA449-1)&amp;" dias seguidos sem apontamento",IF($Y449="Folga trabalhada","ATENÇÃO · apontou em dia de folga da escala 5x2",IF($Y449="Folga",IF(AND($D449="5x2",OR(WEEKDAY($F449,2)=6,WEEKDAY($F449,2)=7)),"Folga de fim de semana da escala 5x2",IF(AND(OR($D449="6x1",$D449="FF 6x1"),WEEKDAY($F449,2)=6,FALSE()),"Folga de fim de semana · apontou no domingo anterior",IF(AND(OR($D449="6x1",$D449="FF 6x1"),WEEKDAY($F449,2)=7,AND($A449=$A448,$L448&gt;0)),"Folga de fim de semana · apontou no sábado",IF(AND(OR($D449="6x1",$D449="FF 6x1"),OR(WEEKDAY($F449,2)=6,WEEKDAY($F449,2)=7)),"Folga de fim de semana · sem apontamento no sábado nem no domingo","Folga prevista pelo ciclo")))),IF($Y449="Indeterminado (início da série)","Sem histórico anterior — informe o dia do ciclo no Cadastro",IF($Y449="Falta de registro",IF(OR(OR($D449="6x1",$D449="FF 6x1"),$D449="5x2"),"FALTA DE REGISTRO · dia útil da escala "&amp;$E449,"FALTA DE REGISTRO · dia "&amp;$W449&amp;" de "&amp;IFERROR(INDEX(Parâmetros!$B$39:$B$48,MATCH($E449,Parâmetros!$A$39:$A$48,0)),99)&amp;" do ciclo"),IF(OR($D449="6x1",$D449="FF 6x1"),IF(OR(AND(WEEKDAY($F449,2)=6,AND($A449=$A450,$L450&gt;0)),AND(WEEKDAY($F449,2)=7,AND($A449=$A448,$L448&gt;0))),"ATENÇÃO · apontou sábado e domingo no mesmo fim de semana",IF(OR(WEEKDAY($F449,2)=6,WEEKDAY($F449,2)=7),"Jornada de fim de semana do 6x1",IF(OR($H449&gt;=Parâmetros!$E$20,$H449&lt;Parâmetros!$E$19),"ATENÇÃO · 6x1 apontou fora do horário diurno","Jornada fixa do 6x1"))),IF($D449="5x2","Jornada fixa do 5x2",IF($D449="Folguista",IF($J449=$K449,"Evidência confirma sequência","DIVERGE · sequência "&amp;$J449&amp;" × evidência "&amp;$K449),IF($K449=$E449,"Evidência confirma cadastro","DIVERGE · cadastro "&amp;$E449&amp;" × evidência "&amp;$K449)))))))))))</f>
        <v>Férias no cadastro</v>
      </c>
      <c r="W449" s="34">
        <f>IF(OR(OR($D449="6x1",$D449="FF 6x1"),$D449="5x2"),"",IF($AB449&lt;&gt;$AB448,IF(IFERROR(INDEX(Cadastro!$F$5:$F$243,$AB449),"")="",IF($L449&gt;0,1,0),IF(IFERROR(INDEX(Cadastro!$F$5:$F$243,$AB449),"")&lt;=IFERROR(INDEX(Parâmetros!$B$39:$B$48,MATCH($E449,Parâmetros!$A$39:$A$48,0)),99),IFERROR(INDEX(Cadastro!$F$5:$F$243,$AB449),""),0)),IF($L449&gt;0,IF(N($X448)&gt;0,1,N($W448)+1),IF(AND($L449=0,OR(N($W448)&gt;=IFERROR(INDEX(Parâmetros!$B$39:$B$48,MATCH($E449,Parâmetros!$A$39:$A$48,0)),99),AND(N($X448)&gt;0,N($X448)&lt;IFERROR(INDEX(Parâmetros!$C$39:$C$48,MATCH($E449,Parâmetros!$A$39:$A$48,0)),0)))),0,N($W448)+1))))</f>
        <v>27</v>
      </c>
      <c r="X449" s="34">
        <f>IF(OR(OR($D449="6x1",$D449="FF 6x1"),$D449="5x2"),"",IF($AB449&lt;&gt;$AB448,IF(IFERROR(INDEX(Cadastro!$F$5:$F$243,$AB449),"")="",0,IF(IFERROR(INDEX(Cadastro!$F$5:$F$243,$AB449),"")&gt;IFERROR(INDEX(Parâmetros!$B$39:$B$48,MATCH($E449,Parâmetros!$A$39:$A$48,0)),99),IFERROR(INDEX(Cadastro!$F$5:$F$243,$AB449),"")-IFERROR(INDEX(Parâmetros!$B$39:$B$48,MATCH($E449,Parâmetros!$A$39:$A$48,0)),99),0)),IF(AND($L449=0,OR(N($W448)&gt;=IFERROR(INDEX(Parâmetros!$B$39:$B$48,MATCH($E449,Parâmetros!$A$39:$A$48,0)),99),AND(N($X448)&gt;0,N($X448)&lt;IFERROR(INDEX(Parâmetros!$C$39:$C$48,MATCH($E449,Parâmetros!$A$39:$A$48,0)),0)))),N($X448)+1,0)))</f>
        <v>0</v>
      </c>
      <c r="Y449" t="str">
        <f>IF($AC449&lt;&gt;"",IF($L449&gt;0,$AC449&amp;" · com apontamento",$AC449),IF($E449="Férias",IF($L449&gt;0,"Férias · com apontamento","Férias (cadastro)"),IF(($Z449+$AA449-1)&gt;Parâmetros!$E$16,"Férias / afastamento",IF(AND($D449="5x2",OR(WEEKDAY($F449,2)=6,WEEKDAY($F449,2)=7)),IF($L449&gt;0,"Folga trabalhada","Folga"),IF($L449&gt;0,"Trabalhado",IF(OR(OR($D449="6x1",$D449="FF 6x1"),$D449="5x2"),IF(AND(OR($D449="6x1",$D449="FF 6x1"),OR(WEEKDAY($F449,2)=6,WEEKDAY($F449,2)=7)),"Folga","Falta de registro"),IF(AND($AB449&lt;&gt;$AB448,IFERROR(INDEX(Cadastro!$F$5:$F$243,$AB449),"")=""),"Indeterminado (início da série)",IF($X449&gt;0,"Folga","Falta de registro"))))))))</f>
        <v>Férias (cadastro)</v>
      </c>
      <c r="Z449" s="34">
        <f>IF(OR($L449&gt;0,$F449&gt;Parâmetros!$E$14),0,IF($A449&lt;&gt;$A448,1,N($Z448)+1))</f>
        <v>0</v>
      </c>
      <c r="AA449" s="34">
        <f>IF(OR($L449&gt;0,$F449&gt;Parâmetros!$E$14),0,IF(OR($A449&lt;&gt;$A450,$F450&gt;Parâmetros!$E$14),1,N($AA450)+1))</f>
        <v>0</v>
      </c>
      <c r="AB449" s="31">
        <f>IFERROR(MATCH($A449&amp;"|"&amp;TEXT(_xlfn.MAXIFS(Cadastro!$E$5:$E$243,Cadastro!$A$5:$A$243,$A449,Cadastro!$E$5:$E$243,"&lt;="&amp;$F449),"yyyymmdd"),Cadastro!$I$5:$I$243,0),"")</f>
        <v>59</v>
      </c>
      <c r="AC449" t="str">
        <f>IFERROR(_xlfn.SINGLE(INDEX(Exceções!$D$5:$D$203,MATCH($A449&amp;"|"&amp;$F449,Exceções!$F$5:$F$203,0))),"")</f>
        <v/>
      </c>
      <c r="AD449" t="str">
        <f>IF($AC449="","",IFERROR(_xlfn.SINGLE(INDEX(Exceções!$E$5:$E$203,MATCH($A449&amp;"|"&amp;$F449,Exceções!$F$5:$F$203,0))),""))</f>
        <v/>
      </c>
    </row>
    <row r="450" spans="1:30" ht="15" hidden="1" customHeight="1" x14ac:dyDescent="0.25">
      <c r="A450" s="31">
        <v>55419</v>
      </c>
      <c r="B450" s="17" t="s">
        <v>38</v>
      </c>
      <c r="C450" s="17" t="str">
        <f>IFERROR(INDEX(Cadastro!$C$5:$C$243,$AB450),"NÃO INFORMADO")</f>
        <v>ENGMAN</v>
      </c>
      <c r="D450" s="17" t="str">
        <f>IFERROR(INDEX(Cadastro!$D$5:$D$243,$AB450),"")</f>
        <v>6x1</v>
      </c>
      <c r="E450" s="17" t="str">
        <f>IFERROR(INDEX(Cadastro!$G$5:$G$243,$AB450),"")</f>
        <v>6x1</v>
      </c>
      <c r="F450" s="29">
        <v>46300</v>
      </c>
      <c r="G450" s="32" t="str">
        <f t="shared" ref="G450:G513" si="42">CHOOSE(WEEKDAY($F450,1),"dom","seg","ter","qua","qui","sex","sáb")</f>
        <v>seg</v>
      </c>
      <c r="H450" s="31">
        <f>IF($L450=0,"",_xlfn.MINIFS(Dados!$Q:$Q,Dados!$A:$A,$A450,Dados!$S:$S,$F450))</f>
        <v>430</v>
      </c>
      <c r="I450" s="31">
        <f>IF($H450="","",_xlfn.MAXIFS(Dados!$R:$R,Dados!$A:$A,$A450,Dados!$S:$S,$F450))</f>
        <v>980</v>
      </c>
      <c r="J450" s="32" t="str">
        <f>IF($D450&lt;&gt;"Folguista","",IFERROR(INDEX(Parâmetros!$D$52:$G$52,1,MIN(4,MAX(1,$W450))),""))</f>
        <v/>
      </c>
      <c r="K450" s="32" t="str">
        <f>IF(OR($AC450&lt;&gt;"",$Y450="Folga",$Y450="Folga trabalhada",$Y450="Férias (cadastro)",$Y450="Férias / afastamento",$Y450="Indeterminado (início da série)"),"",IF(OR($D450="6x1",$D450="FF 6x1"),IF(OR(WEEKDAY($F450,2)=6,WEEKDAY($F450,2)=7),"6x1 sáb/dom","6x1"),IF($D450="5x2","5x2",IF($H450="",IF($D450="Folguista",$J450,$E450),IF(OR($H450&gt;=Parâmetros!$E$18,$H450&lt;Parâmetros!$E$19),"C",IF($H450&lt;Parâmetros!$E$20,"A","B"))))))</f>
        <v>6x1</v>
      </c>
      <c r="L450" s="30">
        <f>SUMIFS(Dados!$E:$E,Dados!$A:$A,$A450,Dados!$S:$S,$F450)</f>
        <v>8.16</v>
      </c>
      <c r="M450" s="30">
        <f>IFERROR(INDEX(Parâmetros!$E$6:$E$11,MATCH($K450,Parâmetros!$A$6:$A$11,0)),"")</f>
        <v>8.8000000000000007</v>
      </c>
      <c r="N450" s="33">
        <f t="shared" ref="N450:N513" si="43">IFERROR($L450/$M450,"")</f>
        <v>0.92727272727272725</v>
      </c>
      <c r="O450" s="33">
        <f>Parâmetros!$E$13</f>
        <v>0.8</v>
      </c>
      <c r="P450" s="32" t="str">
        <f>IF(OR($M450="",$F450&gt;Parâmetros!$E$14),"Não","Sim")</f>
        <v>Sim</v>
      </c>
      <c r="Q450" s="32" t="str">
        <f t="shared" ref="Q450:Q513" si="44">IF($P450="Não","",IF($L450&gt;0,"Sim","Não"))</f>
        <v>Sim</v>
      </c>
      <c r="R450" s="32" t="str">
        <f t="shared" ref="R450:R513" si="45">IF($Q450&lt;&gt;"Sim","",IF($N450&gt;=$O450,"Sim","Não"))</f>
        <v>Sim</v>
      </c>
      <c r="S450" s="30">
        <f t="shared" ref="S450:S513" si="46">IF($Q450&lt;&gt;"Sim","",MAX(0,$M450*$O450-$L450))</f>
        <v>0</v>
      </c>
      <c r="T450" s="32" t="str">
        <f>IF($Q450&lt;&gt;"Sim","",IF($N450&gt;Parâmetros!$E$15,"Sim","Não"))</f>
        <v>Não</v>
      </c>
      <c r="U450" s="17" t="str">
        <f t="shared" ref="U450:U513" si="47">IF($AC450&lt;&gt;"",$AC450,IF($P450="Não",IF($Y450="Folga","Folga",IF(LEFT($Y450,6)="Férias","Férias / afastamento",IF($Y450="Indeterminado (início da série)","Início da série","Fora da apuração"))),IF($Q450="Não","Falta de registro",IF($R450="Sim","Na meta","Abaixo da meta"))))</f>
        <v>Na meta</v>
      </c>
      <c r="V450" s="17" t="str">
        <f>IF($AC450&lt;&gt;"",IF($L450&gt;0,"ATENÇÃO · apontou em dia de "&amp;LOWER($AC450)&amp;" cadastrado","Exceção cadastrada · "&amp;$AC450)&amp;IF($AD450="",""," · "&amp;$AD450),IF($E450="Férias",IF($L450&gt;0,"ATENÇÃO · apontou estando de férias no cadastro","Férias no cadastro"),IF($Y450="Férias / afastamento","Afastamento · "&amp;($Z450+$AA450-1)&amp;" dias seguidos sem apontamento",IF($Y450="Folga trabalhada","ATENÇÃO · apontou em dia de folga da escala 5x2",IF($Y450="Folga",IF(AND($D450="5x2",OR(WEEKDAY($F450,2)=6,WEEKDAY($F450,2)=7)),"Folga de fim de semana da escala 5x2",IF(AND(OR($D450="6x1",$D450="FF 6x1"),WEEKDAY($F450,2)=6,FALSE()),"Folga de fim de semana · apontou no domingo anterior",IF(AND(OR($D450="6x1",$D450="FF 6x1"),WEEKDAY($F450,2)=7,AND($A450=$A449,$L449&gt;0)),"Folga de fim de semana · apontou no sábado",IF(AND(OR($D450="6x1",$D450="FF 6x1"),OR(WEEKDAY($F450,2)=6,WEEKDAY($F450,2)=7)),"Folga de fim de semana · sem apontamento no sábado nem no domingo","Folga prevista pelo ciclo")))),IF($Y450="Indeterminado (início da série)","Sem histórico anterior — informe o dia do ciclo no Cadastro",IF($Y450="Falta de registro",IF(OR(OR($D450="6x1",$D450="FF 6x1"),$D450="5x2"),"FALTA DE REGISTRO · dia útil da escala "&amp;$E450,"FALTA DE REGISTRO · dia "&amp;$W450&amp;" de "&amp;IFERROR(INDEX(Parâmetros!$B$39:$B$48,MATCH($E450,Parâmetros!$A$39:$A$48,0)),99)&amp;" do ciclo"),IF(OR($D450="6x1",$D450="FF 6x1"),IF(OR(AND(WEEKDAY($F450,2)=6,AND($A450=$A451,$L451&gt;0)),AND(WEEKDAY($F450,2)=7,AND($A450=$A449,$L449&gt;0))),"ATENÇÃO · apontou sábado e domingo no mesmo fim de semana",IF(OR(WEEKDAY($F450,2)=6,WEEKDAY($F450,2)=7),"Jornada de fim de semana do 6x1",IF(OR($H450&gt;=Parâmetros!$E$20,$H450&lt;Parâmetros!$E$19),"ATENÇÃO · 6x1 apontou fora do horário diurno","Jornada fixa do 6x1"))),IF($D450="5x2","Jornada fixa do 5x2",IF($D450="Folguista",IF($J450=$K450,"Evidência confirma sequência","DIVERGE · sequência "&amp;$J450&amp;" × evidência "&amp;$K450),IF($K450=$E450,"Evidência confirma cadastro","DIVERGE · cadastro "&amp;$E450&amp;" × evidência "&amp;$K450)))))))))))</f>
        <v>Jornada fixa do 6x1</v>
      </c>
      <c r="W450" s="34" t="str">
        <f>IF(OR(OR($D450="6x1",$D450="FF 6x1"),$D450="5x2"),"",IF($AB450&lt;&gt;$AB449,IF(IFERROR(INDEX(Cadastro!$F$5:$F$243,$AB450),"")="",IF($L450&gt;0,1,0),IF(IFERROR(INDEX(Cadastro!$F$5:$F$243,$AB450),"")&lt;=IFERROR(INDEX(Parâmetros!$B$39:$B$48,MATCH($E450,Parâmetros!$A$39:$A$48,0)),99),IFERROR(INDEX(Cadastro!$F$5:$F$243,$AB450),""),0)),IF($L450&gt;0,IF(N($X449)&gt;0,1,N($W449)+1),IF(AND($L450=0,OR(N($W449)&gt;=IFERROR(INDEX(Parâmetros!$B$39:$B$48,MATCH($E450,Parâmetros!$A$39:$A$48,0)),99),AND(N($X449)&gt;0,N($X449)&lt;IFERROR(INDEX(Parâmetros!$C$39:$C$48,MATCH($E450,Parâmetros!$A$39:$A$48,0)),0)))),0,N($W449)+1))))</f>
        <v/>
      </c>
      <c r="X450" s="34" t="str">
        <f>IF(OR(OR($D450="6x1",$D450="FF 6x1"),$D450="5x2"),"",IF($AB450&lt;&gt;$AB449,IF(IFERROR(INDEX(Cadastro!$F$5:$F$243,$AB450),"")="",0,IF(IFERROR(INDEX(Cadastro!$F$5:$F$243,$AB450),"")&gt;IFERROR(INDEX(Parâmetros!$B$39:$B$48,MATCH($E450,Parâmetros!$A$39:$A$48,0)),99),IFERROR(INDEX(Cadastro!$F$5:$F$243,$AB450),"")-IFERROR(INDEX(Parâmetros!$B$39:$B$48,MATCH($E450,Parâmetros!$A$39:$A$48,0)),99),0)),IF(AND($L450=0,OR(N($W449)&gt;=IFERROR(INDEX(Parâmetros!$B$39:$B$48,MATCH($E450,Parâmetros!$A$39:$A$48,0)),99),AND(N($X449)&gt;0,N($X449)&lt;IFERROR(INDEX(Parâmetros!$C$39:$C$48,MATCH($E450,Parâmetros!$A$39:$A$48,0)),0)))),N($X449)+1,0)))</f>
        <v/>
      </c>
      <c r="Y450" t="str">
        <f>IF($AC450&lt;&gt;"",IF($L450&gt;0,$AC450&amp;" · com apontamento",$AC450),IF($E450="Férias",IF($L450&gt;0,"Férias · com apontamento","Férias (cadastro)"),IF(($Z450+$AA450-1)&gt;Parâmetros!$E$16,"Férias / afastamento",IF(AND($D450="5x2",OR(WEEKDAY($F450,2)=6,WEEKDAY($F450,2)=7)),IF($L450&gt;0,"Folga trabalhada","Folga"),IF($L450&gt;0,"Trabalhado",IF(OR(OR($D450="6x1",$D450="FF 6x1"),$D450="5x2"),IF(AND(OR($D450="6x1",$D450="FF 6x1"),OR(WEEKDAY($F450,2)=6,WEEKDAY($F450,2)=7)),"Folga","Falta de registro"),IF(AND($AB450&lt;&gt;$AB449,IFERROR(INDEX(Cadastro!$F$5:$F$243,$AB450),"")=""),"Indeterminado (início da série)",IF($X450&gt;0,"Folga","Falta de registro"))))))))</f>
        <v>Trabalhado</v>
      </c>
      <c r="Z450" s="34">
        <f>IF(OR($L450&gt;0,$F450&gt;Parâmetros!$E$14),0,IF($A450&lt;&gt;$A449,1,N($Z449)+1))</f>
        <v>0</v>
      </c>
      <c r="AA450" s="34">
        <f>IF(OR($L450&gt;0,$F450&gt;Parâmetros!$E$14),0,IF(OR($A450&lt;&gt;$A451,$F451&gt;Parâmetros!$E$14),1,N($AA451)+1))</f>
        <v>0</v>
      </c>
      <c r="AB450" s="31">
        <f>IFERROR(MATCH($A450&amp;"|"&amp;TEXT(_xlfn.MAXIFS(Cadastro!$E$5:$E$243,Cadastro!$A$5:$A$243,$A450,Cadastro!$E$5:$E$243,"&lt;="&amp;$F450),"yyyymmdd"),Cadastro!$I$5:$I$243,0),"")</f>
        <v>62</v>
      </c>
      <c r="AC450" t="str">
        <f>IFERROR(_xlfn.SINGLE(INDEX(Exceções!$D$5:$D$203,MATCH($A450&amp;"|"&amp;$F450,Exceções!$F$5:$F$203,0))),"")</f>
        <v/>
      </c>
      <c r="AD450" t="str">
        <f>IF($AC450="","",IFERROR(_xlfn.SINGLE(INDEX(Exceções!$E$5:$E$203,MATCH($A450&amp;"|"&amp;$F450,Exceções!$F$5:$F$203,0))),""))</f>
        <v/>
      </c>
    </row>
    <row r="451" spans="1:30" ht="15" hidden="1" customHeight="1" x14ac:dyDescent="0.25">
      <c r="A451" s="31">
        <v>55419</v>
      </c>
      <c r="B451" s="17" t="s">
        <v>38</v>
      </c>
      <c r="C451" s="17" t="str">
        <f>IFERROR(INDEX(Cadastro!$C$5:$C$243,$AB451),"NÃO INFORMADO")</f>
        <v>ENGMAN</v>
      </c>
      <c r="D451" s="17" t="str">
        <f>IFERROR(INDEX(Cadastro!$D$5:$D$243,$AB451),"")</f>
        <v>6x1</v>
      </c>
      <c r="E451" s="17" t="str">
        <f>IFERROR(INDEX(Cadastro!$G$5:$G$243,$AB451),"")</f>
        <v>6x1</v>
      </c>
      <c r="F451" s="29">
        <v>46301</v>
      </c>
      <c r="G451" s="32" t="str">
        <f t="shared" si="42"/>
        <v>ter</v>
      </c>
      <c r="H451" s="31">
        <f>IF($L451=0,"",_xlfn.MINIFS(Dados!$Q:$Q,Dados!$A:$A,$A451,Dados!$S:$S,$F451))</f>
        <v>423</v>
      </c>
      <c r="I451" s="31">
        <f>IF($H451="","",_xlfn.MAXIFS(Dados!$R:$R,Dados!$A:$A,$A451,Dados!$S:$S,$F451))</f>
        <v>975</v>
      </c>
      <c r="J451" s="32" t="str">
        <f>IF($D451&lt;&gt;"Folguista","",IFERROR(INDEX(Parâmetros!$D$52:$G$52,1,MIN(4,MAX(1,$W451))),""))</f>
        <v/>
      </c>
      <c r="K451" s="32" t="str">
        <f>IF(OR($AC451&lt;&gt;"",$Y451="Folga",$Y451="Folga trabalhada",$Y451="Férias (cadastro)",$Y451="Férias / afastamento",$Y451="Indeterminado (início da série)"),"",IF(OR($D451="6x1",$D451="FF 6x1"),IF(OR(WEEKDAY($F451,2)=6,WEEKDAY($F451,2)=7),"6x1 sáb/dom","6x1"),IF($D451="5x2","5x2",IF($H451="",IF($D451="Folguista",$J451,$E451),IF(OR($H451&gt;=Parâmetros!$E$18,$H451&lt;Parâmetros!$E$19),"C",IF($H451&lt;Parâmetros!$E$20,"A","B"))))))</f>
        <v>6x1</v>
      </c>
      <c r="L451" s="30">
        <f>SUMIFS(Dados!$E:$E,Dados!$A:$A,$A451,Dados!$S:$S,$F451)</f>
        <v>8.17</v>
      </c>
      <c r="M451" s="30">
        <f>IFERROR(INDEX(Parâmetros!$E$6:$E$11,MATCH($K451,Parâmetros!$A$6:$A$11,0)),"")</f>
        <v>8.8000000000000007</v>
      </c>
      <c r="N451" s="33">
        <f t="shared" si="43"/>
        <v>0.92840909090909085</v>
      </c>
      <c r="O451" s="33">
        <f>Parâmetros!$E$13</f>
        <v>0.8</v>
      </c>
      <c r="P451" s="32" t="str">
        <f>IF(OR($M451="",$F451&gt;Parâmetros!$E$14),"Não","Sim")</f>
        <v>Sim</v>
      </c>
      <c r="Q451" s="32" t="str">
        <f t="shared" si="44"/>
        <v>Sim</v>
      </c>
      <c r="R451" s="32" t="str">
        <f t="shared" si="45"/>
        <v>Sim</v>
      </c>
      <c r="S451" s="30">
        <f t="shared" si="46"/>
        <v>0</v>
      </c>
      <c r="T451" s="32" t="str">
        <f>IF($Q451&lt;&gt;"Sim","",IF($N451&gt;Parâmetros!$E$15,"Sim","Não"))</f>
        <v>Não</v>
      </c>
      <c r="U451" s="17" t="str">
        <f t="shared" si="47"/>
        <v>Na meta</v>
      </c>
      <c r="V451" s="17" t="str">
        <f>IF($AC451&lt;&gt;"",IF($L451&gt;0,"ATENÇÃO · apontou em dia de "&amp;LOWER($AC451)&amp;" cadastrado","Exceção cadastrada · "&amp;$AC451)&amp;IF($AD451="",""," · "&amp;$AD451),IF($E451="Férias",IF($L451&gt;0,"ATENÇÃO · apontou estando de férias no cadastro","Férias no cadastro"),IF($Y451="Férias / afastamento","Afastamento · "&amp;($Z451+$AA451-1)&amp;" dias seguidos sem apontamento",IF($Y451="Folga trabalhada","ATENÇÃO · apontou em dia de folga da escala 5x2",IF($Y451="Folga",IF(AND($D451="5x2",OR(WEEKDAY($F451,2)=6,WEEKDAY($F451,2)=7)),"Folga de fim de semana da escala 5x2",IF(AND(OR($D451="6x1",$D451="FF 6x1"),WEEKDAY($F451,2)=6,FALSE()),"Folga de fim de semana · apontou no domingo anterior",IF(AND(OR($D451="6x1",$D451="FF 6x1"),WEEKDAY($F451,2)=7,AND($A451=$A450,$L450&gt;0)),"Folga de fim de semana · apontou no sábado",IF(AND(OR($D451="6x1",$D451="FF 6x1"),OR(WEEKDAY($F451,2)=6,WEEKDAY($F451,2)=7)),"Folga de fim de semana · sem apontamento no sábado nem no domingo","Folga prevista pelo ciclo")))),IF($Y451="Indeterminado (início da série)","Sem histórico anterior — informe o dia do ciclo no Cadastro",IF($Y451="Falta de registro",IF(OR(OR($D451="6x1",$D451="FF 6x1"),$D451="5x2"),"FALTA DE REGISTRO · dia útil da escala "&amp;$E451,"FALTA DE REGISTRO · dia "&amp;$W451&amp;" de "&amp;IFERROR(INDEX(Parâmetros!$B$39:$B$48,MATCH($E451,Parâmetros!$A$39:$A$48,0)),99)&amp;" do ciclo"),IF(OR($D451="6x1",$D451="FF 6x1"),IF(OR(AND(WEEKDAY($F451,2)=6,AND($A451=$A452,$L452&gt;0)),AND(WEEKDAY($F451,2)=7,AND($A451=$A450,$L450&gt;0))),"ATENÇÃO · apontou sábado e domingo no mesmo fim de semana",IF(OR(WEEKDAY($F451,2)=6,WEEKDAY($F451,2)=7),"Jornada de fim de semana do 6x1",IF(OR($H451&gt;=Parâmetros!$E$20,$H451&lt;Parâmetros!$E$19),"ATENÇÃO · 6x1 apontou fora do horário diurno","Jornada fixa do 6x1"))),IF($D451="5x2","Jornada fixa do 5x2",IF($D451="Folguista",IF($J451=$K451,"Evidência confirma sequência","DIVERGE · sequência "&amp;$J451&amp;" × evidência "&amp;$K451),IF($K451=$E451,"Evidência confirma cadastro","DIVERGE · cadastro "&amp;$E451&amp;" × evidência "&amp;$K451)))))))))))</f>
        <v>Jornada fixa do 6x1</v>
      </c>
      <c r="W451" s="34" t="str">
        <f>IF(OR(OR($D451="6x1",$D451="FF 6x1"),$D451="5x2"),"",IF($AB451&lt;&gt;$AB450,IF(IFERROR(INDEX(Cadastro!$F$5:$F$243,$AB451),"")="",IF($L451&gt;0,1,0),IF(IFERROR(INDEX(Cadastro!$F$5:$F$243,$AB451),"")&lt;=IFERROR(INDEX(Parâmetros!$B$39:$B$48,MATCH($E451,Parâmetros!$A$39:$A$48,0)),99),IFERROR(INDEX(Cadastro!$F$5:$F$243,$AB451),""),0)),IF($L451&gt;0,IF(N($X450)&gt;0,1,N($W450)+1),IF(AND($L451=0,OR(N($W450)&gt;=IFERROR(INDEX(Parâmetros!$B$39:$B$48,MATCH($E451,Parâmetros!$A$39:$A$48,0)),99),AND(N($X450)&gt;0,N($X450)&lt;IFERROR(INDEX(Parâmetros!$C$39:$C$48,MATCH($E451,Parâmetros!$A$39:$A$48,0)),0)))),0,N($W450)+1))))</f>
        <v/>
      </c>
      <c r="X451" s="34" t="str">
        <f>IF(OR(OR($D451="6x1",$D451="FF 6x1"),$D451="5x2"),"",IF($AB451&lt;&gt;$AB450,IF(IFERROR(INDEX(Cadastro!$F$5:$F$243,$AB451),"")="",0,IF(IFERROR(INDEX(Cadastro!$F$5:$F$243,$AB451),"")&gt;IFERROR(INDEX(Parâmetros!$B$39:$B$48,MATCH($E451,Parâmetros!$A$39:$A$48,0)),99),IFERROR(INDEX(Cadastro!$F$5:$F$243,$AB451),"")-IFERROR(INDEX(Parâmetros!$B$39:$B$48,MATCH($E451,Parâmetros!$A$39:$A$48,0)),99),0)),IF(AND($L451=0,OR(N($W450)&gt;=IFERROR(INDEX(Parâmetros!$B$39:$B$48,MATCH($E451,Parâmetros!$A$39:$A$48,0)),99),AND(N($X450)&gt;0,N($X450)&lt;IFERROR(INDEX(Parâmetros!$C$39:$C$48,MATCH($E451,Parâmetros!$A$39:$A$48,0)),0)))),N($X450)+1,0)))</f>
        <v/>
      </c>
      <c r="Y451" t="str">
        <f>IF($AC451&lt;&gt;"",IF($L451&gt;0,$AC451&amp;" · com apontamento",$AC451),IF($E451="Férias",IF($L451&gt;0,"Férias · com apontamento","Férias (cadastro)"),IF(($Z451+$AA451-1)&gt;Parâmetros!$E$16,"Férias / afastamento",IF(AND($D451="5x2",OR(WEEKDAY($F451,2)=6,WEEKDAY($F451,2)=7)),IF($L451&gt;0,"Folga trabalhada","Folga"),IF($L451&gt;0,"Trabalhado",IF(OR(OR($D451="6x1",$D451="FF 6x1"),$D451="5x2"),IF(AND(OR($D451="6x1",$D451="FF 6x1"),OR(WEEKDAY($F451,2)=6,WEEKDAY($F451,2)=7)),"Folga","Falta de registro"),IF(AND($AB451&lt;&gt;$AB450,IFERROR(INDEX(Cadastro!$F$5:$F$243,$AB451),"")=""),"Indeterminado (início da série)",IF($X451&gt;0,"Folga","Falta de registro"))))))))</f>
        <v>Trabalhado</v>
      </c>
      <c r="Z451" s="34">
        <f>IF(OR($L451&gt;0,$F451&gt;Parâmetros!$E$14),0,IF($A451&lt;&gt;$A450,1,N($Z450)+1))</f>
        <v>0</v>
      </c>
      <c r="AA451" s="34">
        <f>IF(OR($L451&gt;0,$F451&gt;Parâmetros!$E$14),0,IF(OR($A451&lt;&gt;$A452,$F452&gt;Parâmetros!$E$14),1,N($AA452)+1))</f>
        <v>0</v>
      </c>
      <c r="AB451" s="31">
        <f>IFERROR(MATCH($A451&amp;"|"&amp;TEXT(_xlfn.MAXIFS(Cadastro!$E$5:$E$243,Cadastro!$A$5:$A$243,$A451,Cadastro!$E$5:$E$243,"&lt;="&amp;$F451),"yyyymmdd"),Cadastro!$I$5:$I$243,0),"")</f>
        <v>62</v>
      </c>
      <c r="AC451" t="str">
        <f>IFERROR(_xlfn.SINGLE(INDEX(Exceções!$D$5:$D$203,MATCH($A451&amp;"|"&amp;$F451,Exceções!$F$5:$F$203,0))),"")</f>
        <v/>
      </c>
      <c r="AD451" t="str">
        <f>IF($AC451="","",IFERROR(_xlfn.SINGLE(INDEX(Exceções!$E$5:$E$203,MATCH($A451&amp;"|"&amp;$F451,Exceções!$F$5:$F$203,0))),""))</f>
        <v/>
      </c>
    </row>
    <row r="452" spans="1:30" ht="15" hidden="1" customHeight="1" x14ac:dyDescent="0.25">
      <c r="A452" s="31">
        <v>55419</v>
      </c>
      <c r="B452" s="17" t="s">
        <v>38</v>
      </c>
      <c r="C452" s="17" t="str">
        <f>IFERROR(INDEX(Cadastro!$C$5:$C$243,$AB452),"NÃO INFORMADO")</f>
        <v>ENGMAN</v>
      </c>
      <c r="D452" s="17" t="str">
        <f>IFERROR(INDEX(Cadastro!$D$5:$D$243,$AB452),"")</f>
        <v>6x1</v>
      </c>
      <c r="E452" s="17" t="str">
        <f>IFERROR(INDEX(Cadastro!$G$5:$G$243,$AB452),"")</f>
        <v>6x1</v>
      </c>
      <c r="F452" s="29">
        <v>46302</v>
      </c>
      <c r="G452" s="32" t="str">
        <f t="shared" si="42"/>
        <v>qua</v>
      </c>
      <c r="H452" s="31">
        <f>IF($L452=0,"",_xlfn.MINIFS(Dados!$Q:$Q,Dados!$A:$A,$A452,Dados!$S:$S,$F452))</f>
        <v>424</v>
      </c>
      <c r="I452" s="31">
        <f>IF($H452="","",_xlfn.MAXIFS(Dados!$R:$R,Dados!$A:$A,$A452,Dados!$S:$S,$F452))</f>
        <v>1000</v>
      </c>
      <c r="J452" s="32" t="str">
        <f>IF($D452&lt;&gt;"Folguista","",IFERROR(INDEX(Parâmetros!$D$52:$G$52,1,MIN(4,MAX(1,$W452))),""))</f>
        <v/>
      </c>
      <c r="K452" s="32" t="str">
        <f>IF(OR($AC452&lt;&gt;"",$Y452="Folga",$Y452="Folga trabalhada",$Y452="Férias (cadastro)",$Y452="Férias / afastamento",$Y452="Indeterminado (início da série)"),"",IF(OR($D452="6x1",$D452="FF 6x1"),IF(OR(WEEKDAY($F452,2)=6,WEEKDAY($F452,2)=7),"6x1 sáb/dom","6x1"),IF($D452="5x2","5x2",IF($H452="",IF($D452="Folguista",$J452,$E452),IF(OR($H452&gt;=Parâmetros!$E$18,$H452&lt;Parâmetros!$E$19),"C",IF($H452&lt;Parâmetros!$E$20,"A","B"))))))</f>
        <v>6x1</v>
      </c>
      <c r="L452" s="30">
        <f>SUMIFS(Dados!$E:$E,Dados!$A:$A,$A452,Dados!$S:$S,$F452)</f>
        <v>8.61</v>
      </c>
      <c r="M452" s="30">
        <f>IFERROR(INDEX(Parâmetros!$E$6:$E$11,MATCH($K452,Parâmetros!$A$6:$A$11,0)),"")</f>
        <v>8.8000000000000007</v>
      </c>
      <c r="N452" s="33">
        <f t="shared" si="43"/>
        <v>0.97840909090909078</v>
      </c>
      <c r="O452" s="33">
        <f>Parâmetros!$E$13</f>
        <v>0.8</v>
      </c>
      <c r="P452" s="32" t="str">
        <f>IF(OR($M452="",$F452&gt;Parâmetros!$E$14),"Não","Sim")</f>
        <v>Sim</v>
      </c>
      <c r="Q452" s="32" t="str">
        <f t="shared" si="44"/>
        <v>Sim</v>
      </c>
      <c r="R452" s="32" t="str">
        <f t="shared" si="45"/>
        <v>Sim</v>
      </c>
      <c r="S452" s="30">
        <f t="shared" si="46"/>
        <v>0</v>
      </c>
      <c r="T452" s="32" t="str">
        <f>IF($Q452&lt;&gt;"Sim","",IF($N452&gt;Parâmetros!$E$15,"Sim","Não"))</f>
        <v>Não</v>
      </c>
      <c r="U452" s="17" t="str">
        <f t="shared" si="47"/>
        <v>Na meta</v>
      </c>
      <c r="V452" s="17" t="str">
        <f>IF($AC452&lt;&gt;"",IF($L452&gt;0,"ATENÇÃO · apontou em dia de "&amp;LOWER($AC452)&amp;" cadastrado","Exceção cadastrada · "&amp;$AC452)&amp;IF($AD452="",""," · "&amp;$AD452),IF($E452="Férias",IF($L452&gt;0,"ATENÇÃO · apontou estando de férias no cadastro","Férias no cadastro"),IF($Y452="Férias / afastamento","Afastamento · "&amp;($Z452+$AA452-1)&amp;" dias seguidos sem apontamento",IF($Y452="Folga trabalhada","ATENÇÃO · apontou em dia de folga da escala 5x2",IF($Y452="Folga",IF(AND($D452="5x2",OR(WEEKDAY($F452,2)=6,WEEKDAY($F452,2)=7)),"Folga de fim de semana da escala 5x2",IF(AND(OR($D452="6x1",$D452="FF 6x1"),WEEKDAY($F452,2)=6,FALSE()),"Folga de fim de semana · apontou no domingo anterior",IF(AND(OR($D452="6x1",$D452="FF 6x1"),WEEKDAY($F452,2)=7,AND($A452=$A451,$L451&gt;0)),"Folga de fim de semana · apontou no sábado",IF(AND(OR($D452="6x1",$D452="FF 6x1"),OR(WEEKDAY($F452,2)=6,WEEKDAY($F452,2)=7)),"Folga de fim de semana · sem apontamento no sábado nem no domingo","Folga prevista pelo ciclo")))),IF($Y452="Indeterminado (início da série)","Sem histórico anterior — informe o dia do ciclo no Cadastro",IF($Y452="Falta de registro",IF(OR(OR($D452="6x1",$D452="FF 6x1"),$D452="5x2"),"FALTA DE REGISTRO · dia útil da escala "&amp;$E452,"FALTA DE REGISTRO · dia "&amp;$W452&amp;" de "&amp;IFERROR(INDEX(Parâmetros!$B$39:$B$48,MATCH($E452,Parâmetros!$A$39:$A$48,0)),99)&amp;" do ciclo"),IF(OR($D452="6x1",$D452="FF 6x1"),IF(OR(AND(WEEKDAY($F452,2)=6,AND($A452=$A453,$L453&gt;0)),AND(WEEKDAY($F452,2)=7,AND($A452=$A451,$L451&gt;0))),"ATENÇÃO · apontou sábado e domingo no mesmo fim de semana",IF(OR(WEEKDAY($F452,2)=6,WEEKDAY($F452,2)=7),"Jornada de fim de semana do 6x1",IF(OR($H452&gt;=Parâmetros!$E$20,$H452&lt;Parâmetros!$E$19),"ATENÇÃO · 6x1 apontou fora do horário diurno","Jornada fixa do 6x1"))),IF($D452="5x2","Jornada fixa do 5x2",IF($D452="Folguista",IF($J452=$K452,"Evidência confirma sequência","DIVERGE · sequência "&amp;$J452&amp;" × evidência "&amp;$K452),IF($K452=$E452,"Evidência confirma cadastro","DIVERGE · cadastro "&amp;$E452&amp;" × evidência "&amp;$K452)))))))))))</f>
        <v>Jornada fixa do 6x1</v>
      </c>
      <c r="W452" s="34" t="str">
        <f>IF(OR(OR($D452="6x1",$D452="FF 6x1"),$D452="5x2"),"",IF($AB452&lt;&gt;$AB451,IF(IFERROR(INDEX(Cadastro!$F$5:$F$243,$AB452),"")="",IF($L452&gt;0,1,0),IF(IFERROR(INDEX(Cadastro!$F$5:$F$243,$AB452),"")&lt;=IFERROR(INDEX(Parâmetros!$B$39:$B$48,MATCH($E452,Parâmetros!$A$39:$A$48,0)),99),IFERROR(INDEX(Cadastro!$F$5:$F$243,$AB452),""),0)),IF($L452&gt;0,IF(N($X451)&gt;0,1,N($W451)+1),IF(AND($L452=0,OR(N($W451)&gt;=IFERROR(INDEX(Parâmetros!$B$39:$B$48,MATCH($E452,Parâmetros!$A$39:$A$48,0)),99),AND(N($X451)&gt;0,N($X451)&lt;IFERROR(INDEX(Parâmetros!$C$39:$C$48,MATCH($E452,Parâmetros!$A$39:$A$48,0)),0)))),0,N($W451)+1))))</f>
        <v/>
      </c>
      <c r="X452" s="34" t="str">
        <f>IF(OR(OR($D452="6x1",$D452="FF 6x1"),$D452="5x2"),"",IF($AB452&lt;&gt;$AB451,IF(IFERROR(INDEX(Cadastro!$F$5:$F$243,$AB452),"")="",0,IF(IFERROR(INDEX(Cadastro!$F$5:$F$243,$AB452),"")&gt;IFERROR(INDEX(Parâmetros!$B$39:$B$48,MATCH($E452,Parâmetros!$A$39:$A$48,0)),99),IFERROR(INDEX(Cadastro!$F$5:$F$243,$AB452),"")-IFERROR(INDEX(Parâmetros!$B$39:$B$48,MATCH($E452,Parâmetros!$A$39:$A$48,0)),99),0)),IF(AND($L452=0,OR(N($W451)&gt;=IFERROR(INDEX(Parâmetros!$B$39:$B$48,MATCH($E452,Parâmetros!$A$39:$A$48,0)),99),AND(N($X451)&gt;0,N($X451)&lt;IFERROR(INDEX(Parâmetros!$C$39:$C$48,MATCH($E452,Parâmetros!$A$39:$A$48,0)),0)))),N($X451)+1,0)))</f>
        <v/>
      </c>
      <c r="Y452" t="str">
        <f>IF($AC452&lt;&gt;"",IF($L452&gt;0,$AC452&amp;" · com apontamento",$AC452),IF($E452="Férias",IF($L452&gt;0,"Férias · com apontamento","Férias (cadastro)"),IF(($Z452+$AA452-1)&gt;Parâmetros!$E$16,"Férias / afastamento",IF(AND($D452="5x2",OR(WEEKDAY($F452,2)=6,WEEKDAY($F452,2)=7)),IF($L452&gt;0,"Folga trabalhada","Folga"),IF($L452&gt;0,"Trabalhado",IF(OR(OR($D452="6x1",$D452="FF 6x1"),$D452="5x2"),IF(AND(OR($D452="6x1",$D452="FF 6x1"),OR(WEEKDAY($F452,2)=6,WEEKDAY($F452,2)=7)),"Folga","Falta de registro"),IF(AND($AB452&lt;&gt;$AB451,IFERROR(INDEX(Cadastro!$F$5:$F$243,$AB452),"")=""),"Indeterminado (início da série)",IF($X452&gt;0,"Folga","Falta de registro"))))))))</f>
        <v>Trabalhado</v>
      </c>
      <c r="Z452" s="34">
        <f>IF(OR($L452&gt;0,$F452&gt;Parâmetros!$E$14),0,IF($A452&lt;&gt;$A451,1,N($Z451)+1))</f>
        <v>0</v>
      </c>
      <c r="AA452" s="34">
        <f>IF(OR($L452&gt;0,$F452&gt;Parâmetros!$E$14),0,IF(OR($A452&lt;&gt;$A453,$F453&gt;Parâmetros!$E$14),1,N($AA453)+1))</f>
        <v>0</v>
      </c>
      <c r="AB452" s="31">
        <f>IFERROR(MATCH($A452&amp;"|"&amp;TEXT(_xlfn.MAXIFS(Cadastro!$E$5:$E$243,Cadastro!$A$5:$A$243,$A452,Cadastro!$E$5:$E$243,"&lt;="&amp;$F452),"yyyymmdd"),Cadastro!$I$5:$I$243,0),"")</f>
        <v>62</v>
      </c>
      <c r="AC452" t="str">
        <f>IFERROR(_xlfn.SINGLE(INDEX(Exceções!$D$5:$D$203,MATCH($A452&amp;"|"&amp;$F452,Exceções!$F$5:$F$203,0))),"")</f>
        <v/>
      </c>
      <c r="AD452" t="str">
        <f>IF($AC452="","",IFERROR(_xlfn.SINGLE(INDEX(Exceções!$E$5:$E$203,MATCH($A452&amp;"|"&amp;$F452,Exceções!$F$5:$F$203,0))),""))</f>
        <v/>
      </c>
    </row>
    <row r="453" spans="1:30" ht="15" hidden="1" customHeight="1" x14ac:dyDescent="0.25">
      <c r="A453" s="31">
        <v>55419</v>
      </c>
      <c r="B453" s="17" t="s">
        <v>38</v>
      </c>
      <c r="C453" s="17" t="str">
        <f>IFERROR(INDEX(Cadastro!$C$5:$C$243,$AB453),"NÃO INFORMADO")</f>
        <v>ENGMAN</v>
      </c>
      <c r="D453" s="17" t="str">
        <f>IFERROR(INDEX(Cadastro!$D$5:$D$243,$AB453),"")</f>
        <v>6x1</v>
      </c>
      <c r="E453" s="17" t="str">
        <f>IFERROR(INDEX(Cadastro!$G$5:$G$243,$AB453),"")</f>
        <v>6x1</v>
      </c>
      <c r="F453" s="29">
        <v>46303</v>
      </c>
      <c r="G453" s="32" t="str">
        <f t="shared" si="42"/>
        <v>qui</v>
      </c>
      <c r="H453" s="31">
        <f>IF($L453=0,"",_xlfn.MINIFS(Dados!$Q:$Q,Dados!$A:$A,$A453,Dados!$S:$S,$F453))</f>
        <v>425</v>
      </c>
      <c r="I453" s="31">
        <f>IF($H453="","",_xlfn.MAXIFS(Dados!$R:$R,Dados!$A:$A,$A453,Dados!$S:$S,$F453))</f>
        <v>980</v>
      </c>
      <c r="J453" s="32" t="str">
        <f>IF($D453&lt;&gt;"Folguista","",IFERROR(INDEX(Parâmetros!$D$52:$G$52,1,MIN(4,MAX(1,$W453))),""))</f>
        <v/>
      </c>
      <c r="K453" s="32" t="str">
        <f>IF(OR($AC453&lt;&gt;"",$Y453="Folga",$Y453="Folga trabalhada",$Y453="Férias (cadastro)",$Y453="Férias / afastamento",$Y453="Indeterminado (início da série)"),"",IF(OR($D453="6x1",$D453="FF 6x1"),IF(OR(WEEKDAY($F453,2)=6,WEEKDAY($F453,2)=7),"6x1 sáb/dom","6x1"),IF($D453="5x2","5x2",IF($H453="",IF($D453="Folguista",$J453,$E453),IF(OR($H453&gt;=Parâmetros!$E$18,$H453&lt;Parâmetros!$E$19),"C",IF($H453&lt;Parâmetros!$E$20,"A","B"))))))</f>
        <v>6x1</v>
      </c>
      <c r="L453" s="30">
        <f>SUMIFS(Dados!$E:$E,Dados!$A:$A,$A453,Dados!$S:$S,$F453)</f>
        <v>8.14</v>
      </c>
      <c r="M453" s="30">
        <f>IFERROR(INDEX(Parâmetros!$E$6:$E$11,MATCH($K453,Parâmetros!$A$6:$A$11,0)),"")</f>
        <v>8.8000000000000007</v>
      </c>
      <c r="N453" s="33">
        <f t="shared" si="43"/>
        <v>0.92500000000000004</v>
      </c>
      <c r="O453" s="33">
        <f>Parâmetros!$E$13</f>
        <v>0.8</v>
      </c>
      <c r="P453" s="32" t="str">
        <f>IF(OR($M453="",$F453&gt;Parâmetros!$E$14),"Não","Sim")</f>
        <v>Sim</v>
      </c>
      <c r="Q453" s="32" t="str">
        <f t="shared" si="44"/>
        <v>Sim</v>
      </c>
      <c r="R453" s="32" t="str">
        <f t="shared" si="45"/>
        <v>Sim</v>
      </c>
      <c r="S453" s="30">
        <f t="shared" si="46"/>
        <v>0</v>
      </c>
      <c r="T453" s="32" t="str">
        <f>IF($Q453&lt;&gt;"Sim","",IF($N453&gt;Parâmetros!$E$15,"Sim","Não"))</f>
        <v>Não</v>
      </c>
      <c r="U453" s="17" t="str">
        <f t="shared" si="47"/>
        <v>Na meta</v>
      </c>
      <c r="V453" s="17" t="str">
        <f>IF($AC453&lt;&gt;"",IF($L453&gt;0,"ATENÇÃO · apontou em dia de "&amp;LOWER($AC453)&amp;" cadastrado","Exceção cadastrada · "&amp;$AC453)&amp;IF($AD453="",""," · "&amp;$AD453),IF($E453="Férias",IF($L453&gt;0,"ATENÇÃO · apontou estando de férias no cadastro","Férias no cadastro"),IF($Y453="Férias / afastamento","Afastamento · "&amp;($Z453+$AA453-1)&amp;" dias seguidos sem apontamento",IF($Y453="Folga trabalhada","ATENÇÃO · apontou em dia de folga da escala 5x2",IF($Y453="Folga",IF(AND($D453="5x2",OR(WEEKDAY($F453,2)=6,WEEKDAY($F453,2)=7)),"Folga de fim de semana da escala 5x2",IF(AND(OR($D453="6x1",$D453="FF 6x1"),WEEKDAY($F453,2)=6,FALSE()),"Folga de fim de semana · apontou no domingo anterior",IF(AND(OR($D453="6x1",$D453="FF 6x1"),WEEKDAY($F453,2)=7,AND($A453=$A452,$L452&gt;0)),"Folga de fim de semana · apontou no sábado",IF(AND(OR($D453="6x1",$D453="FF 6x1"),OR(WEEKDAY($F453,2)=6,WEEKDAY($F453,2)=7)),"Folga de fim de semana · sem apontamento no sábado nem no domingo","Folga prevista pelo ciclo")))),IF($Y453="Indeterminado (início da série)","Sem histórico anterior — informe o dia do ciclo no Cadastro",IF($Y453="Falta de registro",IF(OR(OR($D453="6x1",$D453="FF 6x1"),$D453="5x2"),"FALTA DE REGISTRO · dia útil da escala "&amp;$E453,"FALTA DE REGISTRO · dia "&amp;$W453&amp;" de "&amp;IFERROR(INDEX(Parâmetros!$B$39:$B$48,MATCH($E453,Parâmetros!$A$39:$A$48,0)),99)&amp;" do ciclo"),IF(OR($D453="6x1",$D453="FF 6x1"),IF(OR(AND(WEEKDAY($F453,2)=6,AND($A453=$A454,$L454&gt;0)),AND(WEEKDAY($F453,2)=7,AND($A453=$A452,$L452&gt;0))),"ATENÇÃO · apontou sábado e domingo no mesmo fim de semana",IF(OR(WEEKDAY($F453,2)=6,WEEKDAY($F453,2)=7),"Jornada de fim de semana do 6x1",IF(OR($H453&gt;=Parâmetros!$E$20,$H453&lt;Parâmetros!$E$19),"ATENÇÃO · 6x1 apontou fora do horário diurno","Jornada fixa do 6x1"))),IF($D453="5x2","Jornada fixa do 5x2",IF($D453="Folguista",IF($J453=$K453,"Evidência confirma sequência","DIVERGE · sequência "&amp;$J453&amp;" × evidência "&amp;$K453),IF($K453=$E453,"Evidência confirma cadastro","DIVERGE · cadastro "&amp;$E453&amp;" × evidência "&amp;$K453)))))))))))</f>
        <v>Jornada fixa do 6x1</v>
      </c>
      <c r="W453" s="34" t="str">
        <f>IF(OR(OR($D453="6x1",$D453="FF 6x1"),$D453="5x2"),"",IF($AB453&lt;&gt;$AB452,IF(IFERROR(INDEX(Cadastro!$F$5:$F$243,$AB453),"")="",IF($L453&gt;0,1,0),IF(IFERROR(INDEX(Cadastro!$F$5:$F$243,$AB453),"")&lt;=IFERROR(INDEX(Parâmetros!$B$39:$B$48,MATCH($E453,Parâmetros!$A$39:$A$48,0)),99),IFERROR(INDEX(Cadastro!$F$5:$F$243,$AB453),""),0)),IF($L453&gt;0,IF(N($X452)&gt;0,1,N($W452)+1),IF(AND($L453=0,OR(N($W452)&gt;=IFERROR(INDEX(Parâmetros!$B$39:$B$48,MATCH($E453,Parâmetros!$A$39:$A$48,0)),99),AND(N($X452)&gt;0,N($X452)&lt;IFERROR(INDEX(Parâmetros!$C$39:$C$48,MATCH($E453,Parâmetros!$A$39:$A$48,0)),0)))),0,N($W452)+1))))</f>
        <v/>
      </c>
      <c r="X453" s="34" t="str">
        <f>IF(OR(OR($D453="6x1",$D453="FF 6x1"),$D453="5x2"),"",IF($AB453&lt;&gt;$AB452,IF(IFERROR(INDEX(Cadastro!$F$5:$F$243,$AB453),"")="",0,IF(IFERROR(INDEX(Cadastro!$F$5:$F$243,$AB453),"")&gt;IFERROR(INDEX(Parâmetros!$B$39:$B$48,MATCH($E453,Parâmetros!$A$39:$A$48,0)),99),IFERROR(INDEX(Cadastro!$F$5:$F$243,$AB453),"")-IFERROR(INDEX(Parâmetros!$B$39:$B$48,MATCH($E453,Parâmetros!$A$39:$A$48,0)),99),0)),IF(AND($L453=0,OR(N($W452)&gt;=IFERROR(INDEX(Parâmetros!$B$39:$B$48,MATCH($E453,Parâmetros!$A$39:$A$48,0)),99),AND(N($X452)&gt;0,N($X452)&lt;IFERROR(INDEX(Parâmetros!$C$39:$C$48,MATCH($E453,Parâmetros!$A$39:$A$48,0)),0)))),N($X452)+1,0)))</f>
        <v/>
      </c>
      <c r="Y453" t="str">
        <f>IF($AC453&lt;&gt;"",IF($L453&gt;0,$AC453&amp;" · com apontamento",$AC453),IF($E453="Férias",IF($L453&gt;0,"Férias · com apontamento","Férias (cadastro)"),IF(($Z453+$AA453-1)&gt;Parâmetros!$E$16,"Férias / afastamento",IF(AND($D453="5x2",OR(WEEKDAY($F453,2)=6,WEEKDAY($F453,2)=7)),IF($L453&gt;0,"Folga trabalhada","Folga"),IF($L453&gt;0,"Trabalhado",IF(OR(OR($D453="6x1",$D453="FF 6x1"),$D453="5x2"),IF(AND(OR($D453="6x1",$D453="FF 6x1"),OR(WEEKDAY($F453,2)=6,WEEKDAY($F453,2)=7)),"Folga","Falta de registro"),IF(AND($AB453&lt;&gt;$AB452,IFERROR(INDEX(Cadastro!$F$5:$F$243,$AB453),"")=""),"Indeterminado (início da série)",IF($X453&gt;0,"Folga","Falta de registro"))))))))</f>
        <v>Trabalhado</v>
      </c>
      <c r="Z453" s="34">
        <f>IF(OR($L453&gt;0,$F453&gt;Parâmetros!$E$14),0,IF($A453&lt;&gt;$A452,1,N($Z452)+1))</f>
        <v>0</v>
      </c>
      <c r="AA453" s="34">
        <f>IF(OR($L453&gt;0,$F453&gt;Parâmetros!$E$14),0,IF(OR($A453&lt;&gt;$A454,$F454&gt;Parâmetros!$E$14),1,N($AA454)+1))</f>
        <v>0</v>
      </c>
      <c r="AB453" s="31">
        <f>IFERROR(MATCH($A453&amp;"|"&amp;TEXT(_xlfn.MAXIFS(Cadastro!$E$5:$E$243,Cadastro!$A$5:$A$243,$A453,Cadastro!$E$5:$E$243,"&lt;="&amp;$F453),"yyyymmdd"),Cadastro!$I$5:$I$243,0),"")</f>
        <v>62</v>
      </c>
      <c r="AC453" t="str">
        <f>IFERROR(_xlfn.SINGLE(INDEX(Exceções!$D$5:$D$203,MATCH($A453&amp;"|"&amp;$F453,Exceções!$F$5:$F$203,0))),"")</f>
        <v/>
      </c>
      <c r="AD453" t="str">
        <f>IF($AC453="","",IFERROR(_xlfn.SINGLE(INDEX(Exceções!$E$5:$E$203,MATCH($A453&amp;"|"&amp;$F453,Exceções!$F$5:$F$203,0))),""))</f>
        <v/>
      </c>
    </row>
    <row r="454" spans="1:30" ht="15" hidden="1" customHeight="1" x14ac:dyDescent="0.25">
      <c r="A454" s="31">
        <v>55419</v>
      </c>
      <c r="B454" s="17" t="s">
        <v>38</v>
      </c>
      <c r="C454" s="17" t="str">
        <f>IFERROR(INDEX(Cadastro!$C$5:$C$243,$AB454),"NÃO INFORMADO")</f>
        <v>ENGMAN</v>
      </c>
      <c r="D454" s="17" t="str">
        <f>IFERROR(INDEX(Cadastro!$D$5:$D$243,$AB454),"")</f>
        <v>6x1</v>
      </c>
      <c r="E454" s="17" t="str">
        <f>IFERROR(INDEX(Cadastro!$G$5:$G$243,$AB454),"")</f>
        <v>6x1</v>
      </c>
      <c r="F454" s="29">
        <v>46304</v>
      </c>
      <c r="G454" s="32" t="str">
        <f t="shared" si="42"/>
        <v>sex</v>
      </c>
      <c r="H454" s="31">
        <f>IF($L454=0,"",_xlfn.MINIFS(Dados!$Q:$Q,Dados!$A:$A,$A454,Dados!$S:$S,$F454))</f>
        <v>430</v>
      </c>
      <c r="I454" s="31">
        <f>IF($H454="","",_xlfn.MAXIFS(Dados!$R:$R,Dados!$A:$A,$A454,Dados!$S:$S,$F454))</f>
        <v>980</v>
      </c>
      <c r="J454" s="32" t="str">
        <f>IF($D454&lt;&gt;"Folguista","",IFERROR(INDEX(Parâmetros!$D$52:$G$52,1,MIN(4,MAX(1,$W454))),""))</f>
        <v/>
      </c>
      <c r="K454" s="32" t="str">
        <f>IF(OR($AC454&lt;&gt;"",$Y454="Folga",$Y454="Folga trabalhada",$Y454="Férias (cadastro)",$Y454="Férias / afastamento",$Y454="Indeterminado (início da série)"),"",IF(OR($D454="6x1",$D454="FF 6x1"),IF(OR(WEEKDAY($F454,2)=6,WEEKDAY($F454,2)=7),"6x1 sáb/dom","6x1"),IF($D454="5x2","5x2",IF($H454="",IF($D454="Folguista",$J454,$E454),IF(OR($H454&gt;=Parâmetros!$E$18,$H454&lt;Parâmetros!$E$19),"C",IF($H454&lt;Parâmetros!$E$20,"A","B"))))))</f>
        <v>6x1</v>
      </c>
      <c r="L454" s="30">
        <f>SUMIFS(Dados!$E:$E,Dados!$A:$A,$A454,Dados!$S:$S,$F454)</f>
        <v>8.129999999999999</v>
      </c>
      <c r="M454" s="30">
        <f>IFERROR(INDEX(Parâmetros!$E$6:$E$11,MATCH($K454,Parâmetros!$A$6:$A$11,0)),"")</f>
        <v>8.8000000000000007</v>
      </c>
      <c r="N454" s="33">
        <f t="shared" si="43"/>
        <v>0.92386363636363622</v>
      </c>
      <c r="O454" s="33">
        <f>Parâmetros!$E$13</f>
        <v>0.8</v>
      </c>
      <c r="P454" s="32" t="str">
        <f>IF(OR($M454="",$F454&gt;Parâmetros!$E$14),"Não","Sim")</f>
        <v>Sim</v>
      </c>
      <c r="Q454" s="32" t="str">
        <f t="shared" si="44"/>
        <v>Sim</v>
      </c>
      <c r="R454" s="32" t="str">
        <f t="shared" si="45"/>
        <v>Sim</v>
      </c>
      <c r="S454" s="30">
        <f t="shared" si="46"/>
        <v>0</v>
      </c>
      <c r="T454" s="32" t="str">
        <f>IF($Q454&lt;&gt;"Sim","",IF($N454&gt;Parâmetros!$E$15,"Sim","Não"))</f>
        <v>Não</v>
      </c>
      <c r="U454" s="17" t="str">
        <f t="shared" si="47"/>
        <v>Na meta</v>
      </c>
      <c r="V454" s="17" t="str">
        <f>IF($AC454&lt;&gt;"",IF($L454&gt;0,"ATENÇÃO · apontou em dia de "&amp;LOWER($AC454)&amp;" cadastrado","Exceção cadastrada · "&amp;$AC454)&amp;IF($AD454="",""," · "&amp;$AD454),IF($E454="Férias",IF($L454&gt;0,"ATENÇÃO · apontou estando de férias no cadastro","Férias no cadastro"),IF($Y454="Férias / afastamento","Afastamento · "&amp;($Z454+$AA454-1)&amp;" dias seguidos sem apontamento",IF($Y454="Folga trabalhada","ATENÇÃO · apontou em dia de folga da escala 5x2",IF($Y454="Folga",IF(AND($D454="5x2",OR(WEEKDAY($F454,2)=6,WEEKDAY($F454,2)=7)),"Folga de fim de semana da escala 5x2",IF(AND(OR($D454="6x1",$D454="FF 6x1"),WEEKDAY($F454,2)=6,FALSE()),"Folga de fim de semana · apontou no domingo anterior",IF(AND(OR($D454="6x1",$D454="FF 6x1"),WEEKDAY($F454,2)=7,AND($A454=$A453,$L453&gt;0)),"Folga de fim de semana · apontou no sábado",IF(AND(OR($D454="6x1",$D454="FF 6x1"),OR(WEEKDAY($F454,2)=6,WEEKDAY($F454,2)=7)),"Folga de fim de semana · sem apontamento no sábado nem no domingo","Folga prevista pelo ciclo")))),IF($Y454="Indeterminado (início da série)","Sem histórico anterior — informe o dia do ciclo no Cadastro",IF($Y454="Falta de registro",IF(OR(OR($D454="6x1",$D454="FF 6x1"),$D454="5x2"),"FALTA DE REGISTRO · dia útil da escala "&amp;$E454,"FALTA DE REGISTRO · dia "&amp;$W454&amp;" de "&amp;IFERROR(INDEX(Parâmetros!$B$39:$B$48,MATCH($E454,Parâmetros!$A$39:$A$48,0)),99)&amp;" do ciclo"),IF(OR($D454="6x1",$D454="FF 6x1"),IF(OR(AND(WEEKDAY($F454,2)=6,AND($A454=$A455,$L455&gt;0)),AND(WEEKDAY($F454,2)=7,AND($A454=$A453,$L453&gt;0))),"ATENÇÃO · apontou sábado e domingo no mesmo fim de semana",IF(OR(WEEKDAY($F454,2)=6,WEEKDAY($F454,2)=7),"Jornada de fim de semana do 6x1",IF(OR($H454&gt;=Parâmetros!$E$20,$H454&lt;Parâmetros!$E$19),"ATENÇÃO · 6x1 apontou fora do horário diurno","Jornada fixa do 6x1"))),IF($D454="5x2","Jornada fixa do 5x2",IF($D454="Folguista",IF($J454=$K454,"Evidência confirma sequência","DIVERGE · sequência "&amp;$J454&amp;" × evidência "&amp;$K454),IF($K454=$E454,"Evidência confirma cadastro","DIVERGE · cadastro "&amp;$E454&amp;" × evidência "&amp;$K454)))))))))))</f>
        <v>Jornada fixa do 6x1</v>
      </c>
      <c r="W454" s="34" t="str">
        <f>IF(OR(OR($D454="6x1",$D454="FF 6x1"),$D454="5x2"),"",IF($AB454&lt;&gt;$AB453,IF(IFERROR(INDEX(Cadastro!$F$5:$F$243,$AB454),"")="",IF($L454&gt;0,1,0),IF(IFERROR(INDEX(Cadastro!$F$5:$F$243,$AB454),"")&lt;=IFERROR(INDEX(Parâmetros!$B$39:$B$48,MATCH($E454,Parâmetros!$A$39:$A$48,0)),99),IFERROR(INDEX(Cadastro!$F$5:$F$243,$AB454),""),0)),IF($L454&gt;0,IF(N($X453)&gt;0,1,N($W453)+1),IF(AND($L454=0,OR(N($W453)&gt;=IFERROR(INDEX(Parâmetros!$B$39:$B$48,MATCH($E454,Parâmetros!$A$39:$A$48,0)),99),AND(N($X453)&gt;0,N($X453)&lt;IFERROR(INDEX(Parâmetros!$C$39:$C$48,MATCH($E454,Parâmetros!$A$39:$A$48,0)),0)))),0,N($W453)+1))))</f>
        <v/>
      </c>
      <c r="X454" s="34" t="str">
        <f>IF(OR(OR($D454="6x1",$D454="FF 6x1"),$D454="5x2"),"",IF($AB454&lt;&gt;$AB453,IF(IFERROR(INDEX(Cadastro!$F$5:$F$243,$AB454),"")="",0,IF(IFERROR(INDEX(Cadastro!$F$5:$F$243,$AB454),"")&gt;IFERROR(INDEX(Parâmetros!$B$39:$B$48,MATCH($E454,Parâmetros!$A$39:$A$48,0)),99),IFERROR(INDEX(Cadastro!$F$5:$F$243,$AB454),"")-IFERROR(INDEX(Parâmetros!$B$39:$B$48,MATCH($E454,Parâmetros!$A$39:$A$48,0)),99),0)),IF(AND($L454=0,OR(N($W453)&gt;=IFERROR(INDEX(Parâmetros!$B$39:$B$48,MATCH($E454,Parâmetros!$A$39:$A$48,0)),99),AND(N($X453)&gt;0,N($X453)&lt;IFERROR(INDEX(Parâmetros!$C$39:$C$48,MATCH($E454,Parâmetros!$A$39:$A$48,0)),0)))),N($X453)+1,0)))</f>
        <v/>
      </c>
      <c r="Y454" t="str">
        <f>IF($AC454&lt;&gt;"",IF($L454&gt;0,$AC454&amp;" · com apontamento",$AC454),IF($E454="Férias",IF($L454&gt;0,"Férias · com apontamento","Férias (cadastro)"),IF(($Z454+$AA454-1)&gt;Parâmetros!$E$16,"Férias / afastamento",IF(AND($D454="5x2",OR(WEEKDAY($F454,2)=6,WEEKDAY($F454,2)=7)),IF($L454&gt;0,"Folga trabalhada","Folga"),IF($L454&gt;0,"Trabalhado",IF(OR(OR($D454="6x1",$D454="FF 6x1"),$D454="5x2"),IF(AND(OR($D454="6x1",$D454="FF 6x1"),OR(WEEKDAY($F454,2)=6,WEEKDAY($F454,2)=7)),"Folga","Falta de registro"),IF(AND($AB454&lt;&gt;$AB453,IFERROR(INDEX(Cadastro!$F$5:$F$243,$AB454),"")=""),"Indeterminado (início da série)",IF($X454&gt;0,"Folga","Falta de registro"))))))))</f>
        <v>Trabalhado</v>
      </c>
      <c r="Z454" s="34">
        <f>IF(OR($L454&gt;0,$F454&gt;Parâmetros!$E$14),0,IF($A454&lt;&gt;$A453,1,N($Z453)+1))</f>
        <v>0</v>
      </c>
      <c r="AA454" s="34">
        <f>IF(OR($L454&gt;0,$F454&gt;Parâmetros!$E$14),0,IF(OR($A454&lt;&gt;$A455,$F455&gt;Parâmetros!$E$14),1,N($AA455)+1))</f>
        <v>0</v>
      </c>
      <c r="AB454" s="31">
        <f>IFERROR(MATCH($A454&amp;"|"&amp;TEXT(_xlfn.MAXIFS(Cadastro!$E$5:$E$243,Cadastro!$A$5:$A$243,$A454,Cadastro!$E$5:$E$243,"&lt;="&amp;$F454),"yyyymmdd"),Cadastro!$I$5:$I$243,0),"")</f>
        <v>62</v>
      </c>
      <c r="AC454" t="str">
        <f>IFERROR(_xlfn.SINGLE(INDEX(Exceções!$D$5:$D$203,MATCH($A454&amp;"|"&amp;$F454,Exceções!$F$5:$F$203,0))),"")</f>
        <v/>
      </c>
      <c r="AD454" t="str">
        <f>IF($AC454="","",IFERROR(_xlfn.SINGLE(INDEX(Exceções!$E$5:$E$203,MATCH($A454&amp;"|"&amp;$F454,Exceções!$F$5:$F$203,0))),""))</f>
        <v/>
      </c>
    </row>
    <row r="455" spans="1:30" ht="15" hidden="1" customHeight="1" x14ac:dyDescent="0.25">
      <c r="A455" s="31">
        <v>55419</v>
      </c>
      <c r="B455" s="17" t="s">
        <v>38</v>
      </c>
      <c r="C455" s="17" t="str">
        <f>IFERROR(INDEX(Cadastro!$C$5:$C$243,$AB455),"NÃO INFORMADO")</f>
        <v>ENGMAN</v>
      </c>
      <c r="D455" s="17" t="str">
        <f>IFERROR(INDEX(Cadastro!$D$5:$D$243,$AB455),"")</f>
        <v>6x1</v>
      </c>
      <c r="E455" s="17" t="str">
        <f>IFERROR(INDEX(Cadastro!$G$5:$G$243,$AB455),"")</f>
        <v>6x1</v>
      </c>
      <c r="F455" s="29">
        <v>46305</v>
      </c>
      <c r="G455" s="32" t="str">
        <f t="shared" si="42"/>
        <v>sáb</v>
      </c>
      <c r="H455" s="31">
        <f>IF($L455=0,"",_xlfn.MINIFS(Dados!$Q:$Q,Dados!$A:$A,$A455,Dados!$S:$S,$F455))</f>
        <v>428</v>
      </c>
      <c r="I455" s="31">
        <f>IF($H455="","",_xlfn.MAXIFS(Dados!$R:$R,Dados!$A:$A,$A455,Dados!$S:$S,$F455))</f>
        <v>908</v>
      </c>
      <c r="J455" s="32" t="str">
        <f>IF($D455&lt;&gt;"Folguista","",IFERROR(INDEX(Parâmetros!$D$52:$G$52,1,MIN(4,MAX(1,$W455))),""))</f>
        <v/>
      </c>
      <c r="K455" s="32" t="str">
        <f>IF(OR($AC455&lt;&gt;"",$Y455="Folga",$Y455="Folga trabalhada",$Y455="Férias (cadastro)",$Y455="Férias / afastamento",$Y455="Indeterminado (início da série)"),"",IF(OR($D455="6x1",$D455="FF 6x1"),IF(OR(WEEKDAY($F455,2)=6,WEEKDAY($F455,2)=7),"6x1 sáb/dom","6x1"),IF($D455="5x2","5x2",IF($H455="",IF($D455="Folguista",$J455,$E455),IF(OR($H455&gt;=Parâmetros!$E$18,$H455&lt;Parâmetros!$E$19),"C",IF($H455&lt;Parâmetros!$E$20,"A","B"))))))</f>
        <v>6x1 sáb/dom</v>
      </c>
      <c r="L455" s="30">
        <f>SUMIFS(Dados!$E:$E,Dados!$A:$A,$A455,Dados!$S:$S,$F455)</f>
        <v>6.9700000000000006</v>
      </c>
      <c r="M455" s="30">
        <f>IFERROR(INDEX(Parâmetros!$E$6:$E$11,MATCH($K455,Parâmetros!$A$6:$A$11,0)),"")</f>
        <v>7.33</v>
      </c>
      <c r="N455" s="33">
        <f t="shared" si="43"/>
        <v>0.95088676671214201</v>
      </c>
      <c r="O455" s="33">
        <f>Parâmetros!$E$13</f>
        <v>0.8</v>
      </c>
      <c r="P455" s="32" t="str">
        <f>IF(OR($M455="",$F455&gt;Parâmetros!$E$14),"Não","Sim")</f>
        <v>Sim</v>
      </c>
      <c r="Q455" s="32" t="str">
        <f t="shared" si="44"/>
        <v>Sim</v>
      </c>
      <c r="R455" s="32" t="str">
        <f t="shared" si="45"/>
        <v>Sim</v>
      </c>
      <c r="S455" s="30">
        <f t="shared" si="46"/>
        <v>0</v>
      </c>
      <c r="T455" s="32" t="str">
        <f>IF($Q455&lt;&gt;"Sim","",IF($N455&gt;Parâmetros!$E$15,"Sim","Não"))</f>
        <v>Não</v>
      </c>
      <c r="U455" s="17" t="str">
        <f t="shared" si="47"/>
        <v>Na meta</v>
      </c>
      <c r="V455" s="17" t="str">
        <f>IF($AC455&lt;&gt;"",IF($L455&gt;0,"ATENÇÃO · apontou em dia de "&amp;LOWER($AC455)&amp;" cadastrado","Exceção cadastrada · "&amp;$AC455)&amp;IF($AD455="",""," · "&amp;$AD455),IF($E455="Férias",IF($L455&gt;0,"ATENÇÃO · apontou estando de férias no cadastro","Férias no cadastro"),IF($Y455="Férias / afastamento","Afastamento · "&amp;($Z455+$AA455-1)&amp;" dias seguidos sem apontamento",IF($Y455="Folga trabalhada","ATENÇÃO · apontou em dia de folga da escala 5x2",IF($Y455="Folga",IF(AND($D455="5x2",OR(WEEKDAY($F455,2)=6,WEEKDAY($F455,2)=7)),"Folga de fim de semana da escala 5x2",IF(AND(OR($D455="6x1",$D455="FF 6x1"),WEEKDAY($F455,2)=6,FALSE()),"Folga de fim de semana · apontou no domingo anterior",IF(AND(OR($D455="6x1",$D455="FF 6x1"),WEEKDAY($F455,2)=7,AND($A455=$A454,$L454&gt;0)),"Folga de fim de semana · apontou no sábado",IF(AND(OR($D455="6x1",$D455="FF 6x1"),OR(WEEKDAY($F455,2)=6,WEEKDAY($F455,2)=7)),"Folga de fim de semana · sem apontamento no sábado nem no domingo","Folga prevista pelo ciclo")))),IF($Y455="Indeterminado (início da série)","Sem histórico anterior — informe o dia do ciclo no Cadastro",IF($Y455="Falta de registro",IF(OR(OR($D455="6x1",$D455="FF 6x1"),$D455="5x2"),"FALTA DE REGISTRO · dia útil da escala "&amp;$E455,"FALTA DE REGISTRO · dia "&amp;$W455&amp;" de "&amp;IFERROR(INDEX(Parâmetros!$B$39:$B$48,MATCH($E455,Parâmetros!$A$39:$A$48,0)),99)&amp;" do ciclo"),IF(OR($D455="6x1",$D455="FF 6x1"),IF(OR(AND(WEEKDAY($F455,2)=6,AND($A455=$A456,$L456&gt;0)),AND(WEEKDAY($F455,2)=7,AND($A455=$A454,$L454&gt;0))),"ATENÇÃO · apontou sábado e domingo no mesmo fim de semana",IF(OR(WEEKDAY($F455,2)=6,WEEKDAY($F455,2)=7),"Jornada de fim de semana do 6x1",IF(OR($H455&gt;=Parâmetros!$E$20,$H455&lt;Parâmetros!$E$19),"ATENÇÃO · 6x1 apontou fora do horário diurno","Jornada fixa do 6x1"))),IF($D455="5x2","Jornada fixa do 5x2",IF($D455="Folguista",IF($J455=$K455,"Evidência confirma sequência","DIVERGE · sequência "&amp;$J455&amp;" × evidência "&amp;$K455),IF($K455=$E455,"Evidência confirma cadastro","DIVERGE · cadastro "&amp;$E455&amp;" × evidência "&amp;$K455)))))))))))</f>
        <v>Jornada de fim de semana do 6x1</v>
      </c>
      <c r="W455" s="34" t="str">
        <f>IF(OR(OR($D455="6x1",$D455="FF 6x1"),$D455="5x2"),"",IF($AB455&lt;&gt;$AB454,IF(IFERROR(INDEX(Cadastro!$F$5:$F$243,$AB455),"")="",IF($L455&gt;0,1,0),IF(IFERROR(INDEX(Cadastro!$F$5:$F$243,$AB455),"")&lt;=IFERROR(INDEX(Parâmetros!$B$39:$B$48,MATCH($E455,Parâmetros!$A$39:$A$48,0)),99),IFERROR(INDEX(Cadastro!$F$5:$F$243,$AB455),""),0)),IF($L455&gt;0,IF(N($X454)&gt;0,1,N($W454)+1),IF(AND($L455=0,OR(N($W454)&gt;=IFERROR(INDEX(Parâmetros!$B$39:$B$48,MATCH($E455,Parâmetros!$A$39:$A$48,0)),99),AND(N($X454)&gt;0,N($X454)&lt;IFERROR(INDEX(Parâmetros!$C$39:$C$48,MATCH($E455,Parâmetros!$A$39:$A$48,0)),0)))),0,N($W454)+1))))</f>
        <v/>
      </c>
      <c r="X455" s="34" t="str">
        <f>IF(OR(OR($D455="6x1",$D455="FF 6x1"),$D455="5x2"),"",IF($AB455&lt;&gt;$AB454,IF(IFERROR(INDEX(Cadastro!$F$5:$F$243,$AB455),"")="",0,IF(IFERROR(INDEX(Cadastro!$F$5:$F$243,$AB455),"")&gt;IFERROR(INDEX(Parâmetros!$B$39:$B$48,MATCH($E455,Parâmetros!$A$39:$A$48,0)),99),IFERROR(INDEX(Cadastro!$F$5:$F$243,$AB455),"")-IFERROR(INDEX(Parâmetros!$B$39:$B$48,MATCH($E455,Parâmetros!$A$39:$A$48,0)),99),0)),IF(AND($L455=0,OR(N($W454)&gt;=IFERROR(INDEX(Parâmetros!$B$39:$B$48,MATCH($E455,Parâmetros!$A$39:$A$48,0)),99),AND(N($X454)&gt;0,N($X454)&lt;IFERROR(INDEX(Parâmetros!$C$39:$C$48,MATCH($E455,Parâmetros!$A$39:$A$48,0)),0)))),N($X454)+1,0)))</f>
        <v/>
      </c>
      <c r="Y455" t="str">
        <f>IF($AC455&lt;&gt;"",IF($L455&gt;0,$AC455&amp;" · com apontamento",$AC455),IF($E455="Férias",IF($L455&gt;0,"Férias · com apontamento","Férias (cadastro)"),IF(($Z455+$AA455-1)&gt;Parâmetros!$E$16,"Férias / afastamento",IF(AND($D455="5x2",OR(WEEKDAY($F455,2)=6,WEEKDAY($F455,2)=7)),IF($L455&gt;0,"Folga trabalhada","Folga"),IF($L455&gt;0,"Trabalhado",IF(OR(OR($D455="6x1",$D455="FF 6x1"),$D455="5x2"),IF(AND(OR($D455="6x1",$D455="FF 6x1"),OR(WEEKDAY($F455,2)=6,WEEKDAY($F455,2)=7)),"Folga","Falta de registro"),IF(AND($AB455&lt;&gt;$AB454,IFERROR(INDEX(Cadastro!$F$5:$F$243,$AB455),"")=""),"Indeterminado (início da série)",IF($X455&gt;0,"Folga","Falta de registro"))))))))</f>
        <v>Trabalhado</v>
      </c>
      <c r="Z455" s="34">
        <f>IF(OR($L455&gt;0,$F455&gt;Parâmetros!$E$14),0,IF($A455&lt;&gt;$A454,1,N($Z454)+1))</f>
        <v>0</v>
      </c>
      <c r="AA455" s="34">
        <f>IF(OR($L455&gt;0,$F455&gt;Parâmetros!$E$14),0,IF(OR($A455&lt;&gt;$A456,$F456&gt;Parâmetros!$E$14),1,N($AA456)+1))</f>
        <v>0</v>
      </c>
      <c r="AB455" s="31">
        <f>IFERROR(MATCH($A455&amp;"|"&amp;TEXT(_xlfn.MAXIFS(Cadastro!$E$5:$E$243,Cadastro!$A$5:$A$243,$A455,Cadastro!$E$5:$E$243,"&lt;="&amp;$F455),"yyyymmdd"),Cadastro!$I$5:$I$243,0),"")</f>
        <v>62</v>
      </c>
      <c r="AC455" t="str">
        <f>IFERROR(_xlfn.SINGLE(INDEX(Exceções!$D$5:$D$203,MATCH($A455&amp;"|"&amp;$F455,Exceções!$F$5:$F$203,0))),"")</f>
        <v/>
      </c>
      <c r="AD455" t="str">
        <f>IF($AC455="","",IFERROR(_xlfn.SINGLE(INDEX(Exceções!$E$5:$E$203,MATCH($A455&amp;"|"&amp;$F455,Exceções!$F$5:$F$203,0))),""))</f>
        <v/>
      </c>
    </row>
    <row r="456" spans="1:30" ht="15" hidden="1" customHeight="1" x14ac:dyDescent="0.25">
      <c r="A456" s="31">
        <v>55419</v>
      </c>
      <c r="B456" s="17" t="s">
        <v>38</v>
      </c>
      <c r="C456" s="17" t="str">
        <f>IFERROR(INDEX(Cadastro!$C$5:$C$243,$AB456),"NÃO INFORMADO")</f>
        <v>ENGMAN</v>
      </c>
      <c r="D456" s="17" t="str">
        <f>IFERROR(INDEX(Cadastro!$D$5:$D$243,$AB456),"")</f>
        <v>6x1</v>
      </c>
      <c r="E456" s="17" t="str">
        <f>IFERROR(INDEX(Cadastro!$G$5:$G$243,$AB456),"")</f>
        <v>6x1</v>
      </c>
      <c r="F456" s="29">
        <v>46306</v>
      </c>
      <c r="G456" s="32" t="str">
        <f t="shared" si="42"/>
        <v>dom</v>
      </c>
      <c r="H456" s="31" t="str">
        <f>IF($L456=0,"",_xlfn.MINIFS(Dados!$Q:$Q,Dados!$A:$A,$A456,Dados!$S:$S,$F456))</f>
        <v/>
      </c>
      <c r="I456" s="31" t="str">
        <f>IF($H456="","",_xlfn.MAXIFS(Dados!$R:$R,Dados!$A:$A,$A456,Dados!$S:$S,$F456))</f>
        <v/>
      </c>
      <c r="J456" s="32" t="str">
        <f>IF($D456&lt;&gt;"Folguista","",IFERROR(INDEX(Parâmetros!$D$52:$G$52,1,MIN(4,MAX(1,$W456))),""))</f>
        <v/>
      </c>
      <c r="K456" s="32" t="str">
        <f>IF(OR($AC456&lt;&gt;"",$Y456="Folga",$Y456="Folga trabalhada",$Y456="Férias (cadastro)",$Y456="Férias / afastamento",$Y456="Indeterminado (início da série)"),"",IF(OR($D456="6x1",$D456="FF 6x1"),IF(OR(WEEKDAY($F456,2)=6,WEEKDAY($F456,2)=7),"6x1 sáb/dom","6x1"),IF($D456="5x2","5x2",IF($H456="",IF($D456="Folguista",$J456,$E456),IF(OR($H456&gt;=Parâmetros!$E$18,$H456&lt;Parâmetros!$E$19),"C",IF($H456&lt;Parâmetros!$E$20,"A","B"))))))</f>
        <v/>
      </c>
      <c r="L456" s="30">
        <f>SUMIFS(Dados!$E:$E,Dados!$A:$A,$A456,Dados!$S:$S,$F456)</f>
        <v>0</v>
      </c>
      <c r="M456" s="30" t="str">
        <f>IFERROR(INDEX(Parâmetros!$E$6:$E$11,MATCH($K456,Parâmetros!$A$6:$A$11,0)),"")</f>
        <v/>
      </c>
      <c r="N456" s="33" t="str">
        <f t="shared" si="43"/>
        <v/>
      </c>
      <c r="O456" s="33">
        <f>Parâmetros!$E$13</f>
        <v>0.8</v>
      </c>
      <c r="P456" s="32" t="str">
        <f>IF(OR($M456="",$F456&gt;Parâmetros!$E$14),"Não","Sim")</f>
        <v>Não</v>
      </c>
      <c r="Q456" s="32" t="str">
        <f t="shared" si="44"/>
        <v/>
      </c>
      <c r="R456" s="32" t="str">
        <f t="shared" si="45"/>
        <v/>
      </c>
      <c r="S456" s="30" t="str">
        <f t="shared" si="46"/>
        <v/>
      </c>
      <c r="T456" s="32" t="str">
        <f>IF($Q456&lt;&gt;"Sim","",IF($N456&gt;Parâmetros!$E$15,"Sim","Não"))</f>
        <v/>
      </c>
      <c r="U456" s="17" t="str">
        <f t="shared" si="47"/>
        <v>Folga</v>
      </c>
      <c r="V456" s="17" t="str">
        <f>IF($AC456&lt;&gt;"",IF($L456&gt;0,"ATENÇÃO · apontou em dia de "&amp;LOWER($AC456)&amp;" cadastrado","Exceção cadastrada · "&amp;$AC456)&amp;IF($AD456="",""," · "&amp;$AD456),IF($E456="Férias",IF($L456&gt;0,"ATENÇÃO · apontou estando de férias no cadastro","Férias no cadastro"),IF($Y456="Férias / afastamento","Afastamento · "&amp;($Z456+$AA456-1)&amp;" dias seguidos sem apontamento",IF($Y456="Folga trabalhada","ATENÇÃO · apontou em dia de folga da escala 5x2",IF($Y456="Folga",IF(AND($D456="5x2",OR(WEEKDAY($F456,2)=6,WEEKDAY($F456,2)=7)),"Folga de fim de semana da escala 5x2",IF(AND(OR($D456="6x1",$D456="FF 6x1"),WEEKDAY($F456,2)=6,FALSE()),"Folga de fim de semana · apontou no domingo anterior",IF(AND(OR($D456="6x1",$D456="FF 6x1"),WEEKDAY($F456,2)=7,AND($A456=$A455,$L455&gt;0)),"Folga de fim de semana · apontou no sábado",IF(AND(OR($D456="6x1",$D456="FF 6x1"),OR(WEEKDAY($F456,2)=6,WEEKDAY($F456,2)=7)),"Folga de fim de semana · sem apontamento no sábado nem no domingo","Folga prevista pelo ciclo")))),IF($Y456="Indeterminado (início da série)","Sem histórico anterior — informe o dia do ciclo no Cadastro",IF($Y456="Falta de registro",IF(OR(OR($D456="6x1",$D456="FF 6x1"),$D456="5x2"),"FALTA DE REGISTRO · dia útil da escala "&amp;$E456,"FALTA DE REGISTRO · dia "&amp;$W456&amp;" de "&amp;IFERROR(INDEX(Parâmetros!$B$39:$B$48,MATCH($E456,Parâmetros!$A$39:$A$48,0)),99)&amp;" do ciclo"),IF(OR($D456="6x1",$D456="FF 6x1"),IF(OR(AND(WEEKDAY($F456,2)=6,AND($A456=$A457,$L457&gt;0)),AND(WEEKDAY($F456,2)=7,AND($A456=$A455,$L455&gt;0))),"ATENÇÃO · apontou sábado e domingo no mesmo fim de semana",IF(OR(WEEKDAY($F456,2)=6,WEEKDAY($F456,2)=7),"Jornada de fim de semana do 6x1",IF(OR($H456&gt;=Parâmetros!$E$20,$H456&lt;Parâmetros!$E$19),"ATENÇÃO · 6x1 apontou fora do horário diurno","Jornada fixa do 6x1"))),IF($D456="5x2","Jornada fixa do 5x2",IF($D456="Folguista",IF($J456=$K456,"Evidência confirma sequência","DIVERGE · sequência "&amp;$J456&amp;" × evidência "&amp;$K456),IF($K456=$E456,"Evidência confirma cadastro","DIVERGE · cadastro "&amp;$E456&amp;" × evidência "&amp;$K456)))))))))))</f>
        <v>Folga de fim de semana · apontou no sábado</v>
      </c>
      <c r="W456" s="34" t="str">
        <f>IF(OR(OR($D456="6x1",$D456="FF 6x1"),$D456="5x2"),"",IF($AB456&lt;&gt;$AB455,IF(IFERROR(INDEX(Cadastro!$F$5:$F$243,$AB456),"")="",IF($L456&gt;0,1,0),IF(IFERROR(INDEX(Cadastro!$F$5:$F$243,$AB456),"")&lt;=IFERROR(INDEX(Parâmetros!$B$39:$B$48,MATCH($E456,Parâmetros!$A$39:$A$48,0)),99),IFERROR(INDEX(Cadastro!$F$5:$F$243,$AB456),""),0)),IF($L456&gt;0,IF(N($X455)&gt;0,1,N($W455)+1),IF(AND($L456=0,OR(N($W455)&gt;=IFERROR(INDEX(Parâmetros!$B$39:$B$48,MATCH($E456,Parâmetros!$A$39:$A$48,0)),99),AND(N($X455)&gt;0,N($X455)&lt;IFERROR(INDEX(Parâmetros!$C$39:$C$48,MATCH($E456,Parâmetros!$A$39:$A$48,0)),0)))),0,N($W455)+1))))</f>
        <v/>
      </c>
      <c r="X456" s="34" t="str">
        <f>IF(OR(OR($D456="6x1",$D456="FF 6x1"),$D456="5x2"),"",IF($AB456&lt;&gt;$AB455,IF(IFERROR(INDEX(Cadastro!$F$5:$F$243,$AB456),"")="",0,IF(IFERROR(INDEX(Cadastro!$F$5:$F$243,$AB456),"")&gt;IFERROR(INDEX(Parâmetros!$B$39:$B$48,MATCH($E456,Parâmetros!$A$39:$A$48,0)),99),IFERROR(INDEX(Cadastro!$F$5:$F$243,$AB456),"")-IFERROR(INDEX(Parâmetros!$B$39:$B$48,MATCH($E456,Parâmetros!$A$39:$A$48,0)),99),0)),IF(AND($L456=0,OR(N($W455)&gt;=IFERROR(INDEX(Parâmetros!$B$39:$B$48,MATCH($E456,Parâmetros!$A$39:$A$48,0)),99),AND(N($X455)&gt;0,N($X455)&lt;IFERROR(INDEX(Parâmetros!$C$39:$C$48,MATCH($E456,Parâmetros!$A$39:$A$48,0)),0)))),N($X455)+1,0)))</f>
        <v/>
      </c>
      <c r="Y456" t="str">
        <f>IF($AC456&lt;&gt;"",IF($L456&gt;0,$AC456&amp;" · com apontamento",$AC456),IF($E456="Férias",IF($L456&gt;0,"Férias · com apontamento","Férias (cadastro)"),IF(($Z456+$AA456-1)&gt;Parâmetros!$E$16,"Férias / afastamento",IF(AND($D456="5x2",OR(WEEKDAY($F456,2)=6,WEEKDAY($F456,2)=7)),IF($L456&gt;0,"Folga trabalhada","Folga"),IF($L456&gt;0,"Trabalhado",IF(OR(OR($D456="6x1",$D456="FF 6x1"),$D456="5x2"),IF(AND(OR($D456="6x1",$D456="FF 6x1"),OR(WEEKDAY($F456,2)=6,WEEKDAY($F456,2)=7)),"Folga","Falta de registro"),IF(AND($AB456&lt;&gt;$AB455,IFERROR(INDEX(Cadastro!$F$5:$F$243,$AB456),"")=""),"Indeterminado (início da série)",IF($X456&gt;0,"Folga","Falta de registro"))))))))</f>
        <v>Folga</v>
      </c>
      <c r="Z456" s="34">
        <f>IF(OR($L456&gt;0,$F456&gt;Parâmetros!$E$14),0,IF($A456&lt;&gt;$A455,1,N($Z455)+1))</f>
        <v>1</v>
      </c>
      <c r="AA456" s="34">
        <f>IF(OR($L456&gt;0,$F456&gt;Parâmetros!$E$14),0,IF(OR($A456&lt;&gt;$A457,$F457&gt;Parâmetros!$E$14),1,N($AA457)+1))</f>
        <v>1</v>
      </c>
      <c r="AB456" s="31">
        <f>IFERROR(MATCH($A456&amp;"|"&amp;TEXT(_xlfn.MAXIFS(Cadastro!$E$5:$E$243,Cadastro!$A$5:$A$243,$A456,Cadastro!$E$5:$E$243,"&lt;="&amp;$F456),"yyyymmdd"),Cadastro!$I$5:$I$243,0),"")</f>
        <v>62</v>
      </c>
      <c r="AC456" t="str">
        <f>IFERROR(_xlfn.SINGLE(INDEX(Exceções!$D$5:$D$203,MATCH($A456&amp;"|"&amp;$F456,Exceções!$F$5:$F$203,0))),"")</f>
        <v/>
      </c>
      <c r="AD456" t="str">
        <f>IF($AC456="","",IFERROR(_xlfn.SINGLE(INDEX(Exceções!$E$5:$E$203,MATCH($A456&amp;"|"&amp;$F456,Exceções!$F$5:$F$203,0))),""))</f>
        <v/>
      </c>
    </row>
    <row r="457" spans="1:30" ht="15" hidden="1" customHeight="1" x14ac:dyDescent="0.25">
      <c r="A457" s="31">
        <v>55419</v>
      </c>
      <c r="B457" s="17" t="s">
        <v>38</v>
      </c>
      <c r="C457" s="17" t="str">
        <f>IFERROR(INDEX(Cadastro!$C$5:$C$243,$AB457),"NÃO INFORMADO")</f>
        <v>ENGMAN</v>
      </c>
      <c r="D457" s="17" t="str">
        <f>IFERROR(INDEX(Cadastro!$D$5:$D$243,$AB457),"")</f>
        <v>A</v>
      </c>
      <c r="E457" s="17" t="str">
        <f>IFERROR(INDEX(Cadastro!$G$5:$G$243,$AB457),"")</f>
        <v>A</v>
      </c>
      <c r="F457" s="29">
        <v>46307</v>
      </c>
      <c r="G457" s="32" t="str">
        <f t="shared" si="42"/>
        <v>seg</v>
      </c>
      <c r="H457" s="31">
        <f>IF($L457=0,"",_xlfn.MINIFS(Dados!$Q:$Q,Dados!$A:$A,$A457,Dados!$S:$S,$F457))</f>
        <v>423</v>
      </c>
      <c r="I457" s="31">
        <f>IF($H457="","",_xlfn.MAXIFS(Dados!$R:$R,Dados!$A:$A,$A457,Dados!$S:$S,$F457))</f>
        <v>980</v>
      </c>
      <c r="J457" s="32" t="str">
        <f>IF($D457&lt;&gt;"Folguista","",IFERROR(INDEX(Parâmetros!$D$52:$G$52,1,MIN(4,MAX(1,$W457))),""))</f>
        <v/>
      </c>
      <c r="K457" s="32" t="str">
        <f>IF(OR($AC457&lt;&gt;"",$Y457="Folga",$Y457="Folga trabalhada",$Y457="Férias (cadastro)",$Y457="Férias / afastamento",$Y457="Indeterminado (início da série)"),"",IF(OR($D457="6x1",$D457="FF 6x1"),IF(OR(WEEKDAY($F457,2)=6,WEEKDAY($F457,2)=7),"6x1 sáb/dom","6x1"),IF($D457="5x2","5x2",IF($H457="",IF($D457="Folguista",$J457,$E457),IF(OR($H457&gt;=Parâmetros!$E$18,$H457&lt;Parâmetros!$E$19),"C",IF($H457&lt;Parâmetros!$E$20,"A","B"))))))</f>
        <v>A</v>
      </c>
      <c r="L457" s="30">
        <f>SUMIFS(Dados!$E:$E,Dados!$A:$A,$A457,Dados!$S:$S,$F457)</f>
        <v>7.27</v>
      </c>
      <c r="M457" s="30">
        <f>IFERROR(INDEX(Parâmetros!$E$6:$E$11,MATCH($K457,Parâmetros!$A$6:$A$11,0)),"")</f>
        <v>7.58</v>
      </c>
      <c r="N457" s="33">
        <f t="shared" si="43"/>
        <v>0.95910290237467011</v>
      </c>
      <c r="O457" s="33">
        <f>Parâmetros!$E$13</f>
        <v>0.8</v>
      </c>
      <c r="P457" s="32" t="str">
        <f>IF(OR($M457="",$F457&gt;Parâmetros!$E$14),"Não","Sim")</f>
        <v>Sim</v>
      </c>
      <c r="Q457" s="32" t="str">
        <f t="shared" si="44"/>
        <v>Sim</v>
      </c>
      <c r="R457" s="32" t="str">
        <f t="shared" si="45"/>
        <v>Sim</v>
      </c>
      <c r="S457" s="30">
        <f t="shared" si="46"/>
        <v>0</v>
      </c>
      <c r="T457" s="32" t="str">
        <f>IF($Q457&lt;&gt;"Sim","",IF($N457&gt;Parâmetros!$E$15,"Sim","Não"))</f>
        <v>Não</v>
      </c>
      <c r="U457" s="17" t="str">
        <f t="shared" si="47"/>
        <v>Na meta</v>
      </c>
      <c r="V457" s="17" t="str">
        <f>IF($AC457&lt;&gt;"",IF($L457&gt;0,"ATENÇÃO · apontou em dia de "&amp;LOWER($AC457)&amp;" cadastrado","Exceção cadastrada · "&amp;$AC457)&amp;IF($AD457="",""," · "&amp;$AD457),IF($E457="Férias",IF($L457&gt;0,"ATENÇÃO · apontou estando de férias no cadastro","Férias no cadastro"),IF($Y457="Férias / afastamento","Afastamento · "&amp;($Z457+$AA457-1)&amp;" dias seguidos sem apontamento",IF($Y457="Folga trabalhada","ATENÇÃO · apontou em dia de folga da escala 5x2",IF($Y457="Folga",IF(AND($D457="5x2",OR(WEEKDAY($F457,2)=6,WEEKDAY($F457,2)=7)),"Folga de fim de semana da escala 5x2",IF(AND(OR($D457="6x1",$D457="FF 6x1"),WEEKDAY($F457,2)=6,FALSE()),"Folga de fim de semana · apontou no domingo anterior",IF(AND(OR($D457="6x1",$D457="FF 6x1"),WEEKDAY($F457,2)=7,AND($A457=$A456,$L456&gt;0)),"Folga de fim de semana · apontou no sábado",IF(AND(OR($D457="6x1",$D457="FF 6x1"),OR(WEEKDAY($F457,2)=6,WEEKDAY($F457,2)=7)),"Folga de fim de semana · sem apontamento no sábado nem no domingo","Folga prevista pelo ciclo")))),IF($Y457="Indeterminado (início da série)","Sem histórico anterior — informe o dia do ciclo no Cadastro",IF($Y457="Falta de registro",IF(OR(OR($D457="6x1",$D457="FF 6x1"),$D457="5x2"),"FALTA DE REGISTRO · dia útil da escala "&amp;$E457,"FALTA DE REGISTRO · dia "&amp;$W457&amp;" de "&amp;IFERROR(INDEX(Parâmetros!$B$39:$B$48,MATCH($E457,Parâmetros!$A$39:$A$48,0)),99)&amp;" do ciclo"),IF(OR($D457="6x1",$D457="FF 6x1"),IF(OR(AND(WEEKDAY($F457,2)=6,AND($A457=$A458,$L458&gt;0)),AND(WEEKDAY($F457,2)=7,AND($A457=$A456,$L456&gt;0))),"ATENÇÃO · apontou sábado e domingo no mesmo fim de semana",IF(OR(WEEKDAY($F457,2)=6,WEEKDAY($F457,2)=7),"Jornada de fim de semana do 6x1",IF(OR($H457&gt;=Parâmetros!$E$20,$H457&lt;Parâmetros!$E$19),"ATENÇÃO · 6x1 apontou fora do horário diurno","Jornada fixa do 6x1"))),IF($D457="5x2","Jornada fixa do 5x2",IF($D457="Folguista",IF($J457=$K457,"Evidência confirma sequência","DIVERGE · sequência "&amp;$J457&amp;" × evidência "&amp;$K457),IF($K457=$E457,"Evidência confirma cadastro","DIVERGE · cadastro "&amp;$E457&amp;" × evidência "&amp;$K457)))))))))))</f>
        <v>Evidência confirma cadastro</v>
      </c>
      <c r="W457" s="34">
        <f>IF(OR(OR($D457="6x1",$D457="FF 6x1"),$D457="5x2"),"",IF($AB457&lt;&gt;$AB456,IF(IFERROR(INDEX(Cadastro!$F$5:$F$243,$AB457),"")="",IF($L457&gt;0,1,0),IF(IFERROR(INDEX(Cadastro!$F$5:$F$243,$AB457),"")&lt;=IFERROR(INDEX(Parâmetros!$B$39:$B$48,MATCH($E457,Parâmetros!$A$39:$A$48,0)),99),IFERROR(INDEX(Cadastro!$F$5:$F$243,$AB457),""),0)),IF($L457&gt;0,IF(N($X456)&gt;0,1,N($W456)+1),IF(AND($L457=0,OR(N($W456)&gt;=IFERROR(INDEX(Parâmetros!$B$39:$B$48,MATCH($E457,Parâmetros!$A$39:$A$48,0)),99),AND(N($X456)&gt;0,N($X456)&lt;IFERROR(INDEX(Parâmetros!$C$39:$C$48,MATCH($E457,Parâmetros!$A$39:$A$48,0)),0)))),0,N($W456)+1))))</f>
        <v>1</v>
      </c>
      <c r="X457" s="34">
        <f>IF(OR(OR($D457="6x1",$D457="FF 6x1"),$D457="5x2"),"",IF($AB457&lt;&gt;$AB456,IF(IFERROR(INDEX(Cadastro!$F$5:$F$243,$AB457),"")="",0,IF(IFERROR(INDEX(Cadastro!$F$5:$F$243,$AB457),"")&gt;IFERROR(INDEX(Parâmetros!$B$39:$B$48,MATCH($E457,Parâmetros!$A$39:$A$48,0)),99),IFERROR(INDEX(Cadastro!$F$5:$F$243,$AB457),"")-IFERROR(INDEX(Parâmetros!$B$39:$B$48,MATCH($E457,Parâmetros!$A$39:$A$48,0)),99),0)),IF(AND($L457=0,OR(N($W456)&gt;=IFERROR(INDEX(Parâmetros!$B$39:$B$48,MATCH($E457,Parâmetros!$A$39:$A$48,0)),99),AND(N($X456)&gt;0,N($X456)&lt;IFERROR(INDEX(Parâmetros!$C$39:$C$48,MATCH($E457,Parâmetros!$A$39:$A$48,0)),0)))),N($X456)+1,0)))</f>
        <v>0</v>
      </c>
      <c r="Y457" t="str">
        <f>IF($AC457&lt;&gt;"",IF($L457&gt;0,$AC457&amp;" · com apontamento",$AC457),IF($E457="Férias",IF($L457&gt;0,"Férias · com apontamento","Férias (cadastro)"),IF(($Z457+$AA457-1)&gt;Parâmetros!$E$16,"Férias / afastamento",IF(AND($D457="5x2",OR(WEEKDAY($F457,2)=6,WEEKDAY($F457,2)=7)),IF($L457&gt;0,"Folga trabalhada","Folga"),IF($L457&gt;0,"Trabalhado",IF(OR(OR($D457="6x1",$D457="FF 6x1"),$D457="5x2"),IF(AND(OR($D457="6x1",$D457="FF 6x1"),OR(WEEKDAY($F457,2)=6,WEEKDAY($F457,2)=7)),"Folga","Falta de registro"),IF(AND($AB457&lt;&gt;$AB456,IFERROR(INDEX(Cadastro!$F$5:$F$243,$AB457),"")=""),"Indeterminado (início da série)",IF($X457&gt;0,"Folga","Falta de registro"))))))))</f>
        <v>Trabalhado</v>
      </c>
      <c r="Z457" s="34">
        <f>IF(OR($L457&gt;0,$F457&gt;Parâmetros!$E$14),0,IF($A457&lt;&gt;$A456,1,N($Z456)+1))</f>
        <v>0</v>
      </c>
      <c r="AA457" s="34">
        <f>IF(OR($L457&gt;0,$F457&gt;Parâmetros!$E$14),0,IF(OR($A457&lt;&gt;$A458,$F458&gt;Parâmetros!$E$14),1,N($AA458)+1))</f>
        <v>0</v>
      </c>
      <c r="AB457" s="31">
        <f>IFERROR(MATCH($A457&amp;"|"&amp;TEXT(_xlfn.MAXIFS(Cadastro!$E$5:$E$243,Cadastro!$A$5:$A$243,$A457,Cadastro!$E$5:$E$243,"&lt;="&amp;$F457),"yyyymmdd"),Cadastro!$I$5:$I$243,0),"")</f>
        <v>63</v>
      </c>
      <c r="AC457" t="str">
        <f>IFERROR(_xlfn.SINGLE(INDEX(Exceções!$D$5:$D$203,MATCH($A457&amp;"|"&amp;$F457,Exceções!$F$5:$F$203,0))),"")</f>
        <v/>
      </c>
      <c r="AD457" t="str">
        <f>IF($AC457="","",IFERROR(_xlfn.SINGLE(INDEX(Exceções!$E$5:$E$203,MATCH($A457&amp;"|"&amp;$F457,Exceções!$F$5:$F$203,0))),""))</f>
        <v/>
      </c>
    </row>
    <row r="458" spans="1:30" ht="15" hidden="1" customHeight="1" x14ac:dyDescent="0.25">
      <c r="A458" s="31">
        <v>55419</v>
      </c>
      <c r="B458" s="17" t="s">
        <v>38</v>
      </c>
      <c r="C458" s="17" t="str">
        <f>IFERROR(INDEX(Cadastro!$C$5:$C$243,$AB458),"NÃO INFORMADO")</f>
        <v>ENGMAN</v>
      </c>
      <c r="D458" s="17" t="str">
        <f>IFERROR(INDEX(Cadastro!$D$5:$D$243,$AB458),"")</f>
        <v>6x1</v>
      </c>
      <c r="E458" s="17" t="str">
        <f>IFERROR(INDEX(Cadastro!$G$5:$G$243,$AB458),"")</f>
        <v>6x1</v>
      </c>
      <c r="F458" s="29">
        <v>46308</v>
      </c>
      <c r="G458" s="32" t="str">
        <f t="shared" si="42"/>
        <v>ter</v>
      </c>
      <c r="H458" s="31">
        <f>IF($L458=0,"",_xlfn.MINIFS(Dados!$Q:$Q,Dados!$A:$A,$A458,Dados!$S:$S,$F458))</f>
        <v>430</v>
      </c>
      <c r="I458" s="31">
        <f>IF($H458="","",_xlfn.MAXIFS(Dados!$R:$R,Dados!$A:$A,$A458,Dados!$S:$S,$F458))</f>
        <v>981</v>
      </c>
      <c r="J458" s="32" t="str">
        <f>IF($D458&lt;&gt;"Folguista","",IFERROR(INDEX(Parâmetros!$D$52:$G$52,1,MIN(4,MAX(1,$W458))),""))</f>
        <v/>
      </c>
      <c r="K458" s="32" t="str">
        <f>IF(OR($AC458&lt;&gt;"",$Y458="Folga",$Y458="Folga trabalhada",$Y458="Férias (cadastro)",$Y458="Férias / afastamento",$Y458="Indeterminado (início da série)"),"",IF(OR($D458="6x1",$D458="FF 6x1"),IF(OR(WEEKDAY($F458,2)=6,WEEKDAY($F458,2)=7),"6x1 sáb/dom","6x1"),IF($D458="5x2","5x2",IF($H458="",IF($D458="Folguista",$J458,$E458),IF(OR($H458&gt;=Parâmetros!$E$18,$H458&lt;Parâmetros!$E$19),"C",IF($H458&lt;Parâmetros!$E$20,"A","B"))))))</f>
        <v>6x1</v>
      </c>
      <c r="L458" s="30">
        <f>SUMIFS(Dados!$E:$E,Dados!$A:$A,$A458,Dados!$S:$S,$F458)</f>
        <v>8.120000000000001</v>
      </c>
      <c r="M458" s="30">
        <f>IFERROR(INDEX(Parâmetros!$E$6:$E$11,MATCH($K458,Parâmetros!$A$6:$A$11,0)),"")</f>
        <v>8.8000000000000007</v>
      </c>
      <c r="N458" s="33">
        <f t="shared" si="43"/>
        <v>0.92272727272727273</v>
      </c>
      <c r="O458" s="33">
        <f>Parâmetros!$E$13</f>
        <v>0.8</v>
      </c>
      <c r="P458" s="32" t="str">
        <f>IF(OR($M458="",$F458&gt;Parâmetros!$E$14),"Não","Sim")</f>
        <v>Sim</v>
      </c>
      <c r="Q458" s="32" t="str">
        <f t="shared" si="44"/>
        <v>Sim</v>
      </c>
      <c r="R458" s="32" t="str">
        <f t="shared" si="45"/>
        <v>Sim</v>
      </c>
      <c r="S458" s="30">
        <f t="shared" si="46"/>
        <v>0</v>
      </c>
      <c r="T458" s="32" t="str">
        <f>IF($Q458&lt;&gt;"Sim","",IF($N458&gt;Parâmetros!$E$15,"Sim","Não"))</f>
        <v>Não</v>
      </c>
      <c r="U458" s="17" t="str">
        <f t="shared" si="47"/>
        <v>Na meta</v>
      </c>
      <c r="V458" s="17" t="str">
        <f>IF($AC458&lt;&gt;"",IF($L458&gt;0,"ATENÇÃO · apontou em dia de "&amp;LOWER($AC458)&amp;" cadastrado","Exceção cadastrada · "&amp;$AC458)&amp;IF($AD458="",""," · "&amp;$AD458),IF($E458="Férias",IF($L458&gt;0,"ATENÇÃO · apontou estando de férias no cadastro","Férias no cadastro"),IF($Y458="Férias / afastamento","Afastamento · "&amp;($Z458+$AA458-1)&amp;" dias seguidos sem apontamento",IF($Y458="Folga trabalhada","ATENÇÃO · apontou em dia de folga da escala 5x2",IF($Y458="Folga",IF(AND($D458="5x2",OR(WEEKDAY($F458,2)=6,WEEKDAY($F458,2)=7)),"Folga de fim de semana da escala 5x2",IF(AND(OR($D458="6x1",$D458="FF 6x1"),WEEKDAY($F458,2)=6,FALSE()),"Folga de fim de semana · apontou no domingo anterior",IF(AND(OR($D458="6x1",$D458="FF 6x1"),WEEKDAY($F458,2)=7,AND($A458=$A457,$L457&gt;0)),"Folga de fim de semana · apontou no sábado",IF(AND(OR($D458="6x1",$D458="FF 6x1"),OR(WEEKDAY($F458,2)=6,WEEKDAY($F458,2)=7)),"Folga de fim de semana · sem apontamento no sábado nem no domingo","Folga prevista pelo ciclo")))),IF($Y458="Indeterminado (início da série)","Sem histórico anterior — informe o dia do ciclo no Cadastro",IF($Y458="Falta de registro",IF(OR(OR($D458="6x1",$D458="FF 6x1"),$D458="5x2"),"FALTA DE REGISTRO · dia útil da escala "&amp;$E458,"FALTA DE REGISTRO · dia "&amp;$W458&amp;" de "&amp;IFERROR(INDEX(Parâmetros!$B$39:$B$48,MATCH($E458,Parâmetros!$A$39:$A$48,0)),99)&amp;" do ciclo"),IF(OR($D458="6x1",$D458="FF 6x1"),IF(OR(AND(WEEKDAY($F458,2)=6,AND($A458=$A459,$L459&gt;0)),AND(WEEKDAY($F458,2)=7,AND($A458=$A457,$L457&gt;0))),"ATENÇÃO · apontou sábado e domingo no mesmo fim de semana",IF(OR(WEEKDAY($F458,2)=6,WEEKDAY($F458,2)=7),"Jornada de fim de semana do 6x1",IF(OR($H458&gt;=Parâmetros!$E$20,$H458&lt;Parâmetros!$E$19),"ATENÇÃO · 6x1 apontou fora do horário diurno","Jornada fixa do 6x1"))),IF($D458="5x2","Jornada fixa do 5x2",IF($D458="Folguista",IF($J458=$K458,"Evidência confirma sequência","DIVERGE · sequência "&amp;$J458&amp;" × evidência "&amp;$K458),IF($K458=$E458,"Evidência confirma cadastro","DIVERGE · cadastro "&amp;$E458&amp;" × evidência "&amp;$K458)))))))))))</f>
        <v>Jornada fixa do 6x1</v>
      </c>
      <c r="W458" s="34" t="str">
        <f>IF(OR(OR($D458="6x1",$D458="FF 6x1"),$D458="5x2"),"",IF($AB458&lt;&gt;$AB457,IF(IFERROR(INDEX(Cadastro!$F$5:$F$243,$AB458),"")="",IF($L458&gt;0,1,0),IF(IFERROR(INDEX(Cadastro!$F$5:$F$243,$AB458),"")&lt;=IFERROR(INDEX(Parâmetros!$B$39:$B$48,MATCH($E458,Parâmetros!$A$39:$A$48,0)),99),IFERROR(INDEX(Cadastro!$F$5:$F$243,$AB458),""),0)),IF($L458&gt;0,IF(N($X457)&gt;0,1,N($W457)+1),IF(AND($L458=0,OR(N($W457)&gt;=IFERROR(INDEX(Parâmetros!$B$39:$B$48,MATCH($E458,Parâmetros!$A$39:$A$48,0)),99),AND(N($X457)&gt;0,N($X457)&lt;IFERROR(INDEX(Parâmetros!$C$39:$C$48,MATCH($E458,Parâmetros!$A$39:$A$48,0)),0)))),0,N($W457)+1))))</f>
        <v/>
      </c>
      <c r="X458" s="34" t="str">
        <f>IF(OR(OR($D458="6x1",$D458="FF 6x1"),$D458="5x2"),"",IF($AB458&lt;&gt;$AB457,IF(IFERROR(INDEX(Cadastro!$F$5:$F$243,$AB458),"")="",0,IF(IFERROR(INDEX(Cadastro!$F$5:$F$243,$AB458),"")&gt;IFERROR(INDEX(Parâmetros!$B$39:$B$48,MATCH($E458,Parâmetros!$A$39:$A$48,0)),99),IFERROR(INDEX(Cadastro!$F$5:$F$243,$AB458),"")-IFERROR(INDEX(Parâmetros!$B$39:$B$48,MATCH($E458,Parâmetros!$A$39:$A$48,0)),99),0)),IF(AND($L458=0,OR(N($W457)&gt;=IFERROR(INDEX(Parâmetros!$B$39:$B$48,MATCH($E458,Parâmetros!$A$39:$A$48,0)),99),AND(N($X457)&gt;0,N($X457)&lt;IFERROR(INDEX(Parâmetros!$C$39:$C$48,MATCH($E458,Parâmetros!$A$39:$A$48,0)),0)))),N($X457)+1,0)))</f>
        <v/>
      </c>
      <c r="Y458" t="str">
        <f>IF($AC458&lt;&gt;"",IF($L458&gt;0,$AC458&amp;" · com apontamento",$AC458),IF($E458="Férias",IF($L458&gt;0,"Férias · com apontamento","Férias (cadastro)"),IF(($Z458+$AA458-1)&gt;Parâmetros!$E$16,"Férias / afastamento",IF(AND($D458="5x2",OR(WEEKDAY($F458,2)=6,WEEKDAY($F458,2)=7)),IF($L458&gt;0,"Folga trabalhada","Folga"),IF($L458&gt;0,"Trabalhado",IF(OR(OR($D458="6x1",$D458="FF 6x1"),$D458="5x2"),IF(AND(OR($D458="6x1",$D458="FF 6x1"),OR(WEEKDAY($F458,2)=6,WEEKDAY($F458,2)=7)),"Folga","Falta de registro"),IF(AND($AB458&lt;&gt;$AB457,IFERROR(INDEX(Cadastro!$F$5:$F$243,$AB458),"")=""),"Indeterminado (início da série)",IF($X458&gt;0,"Folga","Falta de registro"))))))))</f>
        <v>Trabalhado</v>
      </c>
      <c r="Z458" s="34">
        <f>IF(OR($L458&gt;0,$F458&gt;Parâmetros!$E$14),0,IF($A458&lt;&gt;$A457,1,N($Z457)+1))</f>
        <v>0</v>
      </c>
      <c r="AA458" s="34">
        <f>IF(OR($L458&gt;0,$F458&gt;Parâmetros!$E$14),0,IF(OR($A458&lt;&gt;$A459,$F459&gt;Parâmetros!$E$14),1,N($AA459)+1))</f>
        <v>0</v>
      </c>
      <c r="AB458" s="31">
        <f>IFERROR(MATCH($A458&amp;"|"&amp;TEXT(_xlfn.MAXIFS(Cadastro!$E$5:$E$243,Cadastro!$A$5:$A$243,$A458,Cadastro!$E$5:$E$243,"&lt;="&amp;$F458),"yyyymmdd"),Cadastro!$I$5:$I$243,0),"")</f>
        <v>64</v>
      </c>
      <c r="AC458" t="str">
        <f>IFERROR(_xlfn.SINGLE(INDEX(Exceções!$D$5:$D$203,MATCH($A458&amp;"|"&amp;$F458,Exceções!$F$5:$F$203,0))),"")</f>
        <v/>
      </c>
      <c r="AD458" t="str">
        <f>IF($AC458="","",IFERROR(_xlfn.SINGLE(INDEX(Exceções!$E$5:$E$203,MATCH($A458&amp;"|"&amp;$F458,Exceções!$F$5:$F$203,0))),""))</f>
        <v/>
      </c>
    </row>
    <row r="459" spans="1:30" ht="15" hidden="1" customHeight="1" x14ac:dyDescent="0.25">
      <c r="A459" s="31">
        <v>55419</v>
      </c>
      <c r="B459" s="17" t="s">
        <v>38</v>
      </c>
      <c r="C459" s="17" t="str">
        <f>IFERROR(INDEX(Cadastro!$C$5:$C$243,$AB459),"NÃO INFORMADO")</f>
        <v>ENGMAN</v>
      </c>
      <c r="D459" s="17" t="str">
        <f>IFERROR(INDEX(Cadastro!$D$5:$D$243,$AB459),"")</f>
        <v>6x1</v>
      </c>
      <c r="E459" s="17" t="str">
        <f>IFERROR(INDEX(Cadastro!$G$5:$G$243,$AB459),"")</f>
        <v>6x1</v>
      </c>
      <c r="F459" s="29">
        <v>46309</v>
      </c>
      <c r="G459" s="32" t="str">
        <f t="shared" si="42"/>
        <v>qua</v>
      </c>
      <c r="H459" s="31">
        <f>IF($L459=0,"",_xlfn.MINIFS(Dados!$Q:$Q,Dados!$A:$A,$A459,Dados!$S:$S,$F459))</f>
        <v>426</v>
      </c>
      <c r="I459" s="31">
        <f>IF($H459="","",_xlfn.MAXIFS(Dados!$R:$R,Dados!$A:$A,$A459,Dados!$S:$S,$F459))</f>
        <v>980</v>
      </c>
      <c r="J459" s="32" t="str">
        <f>IF($D459&lt;&gt;"Folguista","",IFERROR(INDEX(Parâmetros!$D$52:$G$52,1,MIN(4,MAX(1,$W459))),""))</f>
        <v/>
      </c>
      <c r="K459" s="32" t="str">
        <f>IF(OR($AC459&lt;&gt;"",$Y459="Folga",$Y459="Folga trabalhada",$Y459="Férias (cadastro)",$Y459="Férias / afastamento",$Y459="Indeterminado (início da série)"),"",IF(OR($D459="6x1",$D459="FF 6x1"),IF(OR(WEEKDAY($F459,2)=6,WEEKDAY($F459,2)=7),"6x1 sáb/dom","6x1"),IF($D459="5x2","5x2",IF($H459="",IF($D459="Folguista",$J459,$E459),IF(OR($H459&gt;=Parâmetros!$E$18,$H459&lt;Parâmetros!$E$19),"C",IF($H459&lt;Parâmetros!$E$20,"A","B"))))))</f>
        <v>6x1</v>
      </c>
      <c r="L459" s="30">
        <f>SUMIFS(Dados!$E:$E,Dados!$A:$A,$A459,Dados!$S:$S,$F459)</f>
        <v>8.24</v>
      </c>
      <c r="M459" s="30">
        <f>IFERROR(INDEX(Parâmetros!$E$6:$E$11,MATCH($K459,Parâmetros!$A$6:$A$11,0)),"")</f>
        <v>8.8000000000000007</v>
      </c>
      <c r="N459" s="33">
        <f t="shared" si="43"/>
        <v>0.93636363636363629</v>
      </c>
      <c r="O459" s="33">
        <f>Parâmetros!$E$13</f>
        <v>0.8</v>
      </c>
      <c r="P459" s="32" t="str">
        <f>IF(OR($M459="",$F459&gt;Parâmetros!$E$14),"Não","Sim")</f>
        <v>Sim</v>
      </c>
      <c r="Q459" s="32" t="str">
        <f t="shared" si="44"/>
        <v>Sim</v>
      </c>
      <c r="R459" s="32" t="str">
        <f t="shared" si="45"/>
        <v>Sim</v>
      </c>
      <c r="S459" s="30">
        <f t="shared" si="46"/>
        <v>0</v>
      </c>
      <c r="T459" s="32" t="str">
        <f>IF($Q459&lt;&gt;"Sim","",IF($N459&gt;Parâmetros!$E$15,"Sim","Não"))</f>
        <v>Não</v>
      </c>
      <c r="U459" s="17" t="str">
        <f t="shared" si="47"/>
        <v>Na meta</v>
      </c>
      <c r="V459" s="17" t="str">
        <f>IF($AC459&lt;&gt;"",IF($L459&gt;0,"ATENÇÃO · apontou em dia de "&amp;LOWER($AC459)&amp;" cadastrado","Exceção cadastrada · "&amp;$AC459)&amp;IF($AD459="",""," · "&amp;$AD459),IF($E459="Férias",IF($L459&gt;0,"ATENÇÃO · apontou estando de férias no cadastro","Férias no cadastro"),IF($Y459="Férias / afastamento","Afastamento · "&amp;($Z459+$AA459-1)&amp;" dias seguidos sem apontamento",IF($Y459="Folga trabalhada","ATENÇÃO · apontou em dia de folga da escala 5x2",IF($Y459="Folga",IF(AND($D459="5x2",OR(WEEKDAY($F459,2)=6,WEEKDAY($F459,2)=7)),"Folga de fim de semana da escala 5x2",IF(AND(OR($D459="6x1",$D459="FF 6x1"),WEEKDAY($F459,2)=6,FALSE()),"Folga de fim de semana · apontou no domingo anterior",IF(AND(OR($D459="6x1",$D459="FF 6x1"),WEEKDAY($F459,2)=7,AND($A459=$A458,$L458&gt;0)),"Folga de fim de semana · apontou no sábado",IF(AND(OR($D459="6x1",$D459="FF 6x1"),OR(WEEKDAY($F459,2)=6,WEEKDAY($F459,2)=7)),"Folga de fim de semana · sem apontamento no sábado nem no domingo","Folga prevista pelo ciclo")))),IF($Y459="Indeterminado (início da série)","Sem histórico anterior — informe o dia do ciclo no Cadastro",IF($Y459="Falta de registro",IF(OR(OR($D459="6x1",$D459="FF 6x1"),$D459="5x2"),"FALTA DE REGISTRO · dia útil da escala "&amp;$E459,"FALTA DE REGISTRO · dia "&amp;$W459&amp;" de "&amp;IFERROR(INDEX(Parâmetros!$B$39:$B$48,MATCH($E459,Parâmetros!$A$39:$A$48,0)),99)&amp;" do ciclo"),IF(OR($D459="6x1",$D459="FF 6x1"),IF(OR(AND(WEEKDAY($F459,2)=6,AND($A459=$A460,$L460&gt;0)),AND(WEEKDAY($F459,2)=7,AND($A459=$A458,$L458&gt;0))),"ATENÇÃO · apontou sábado e domingo no mesmo fim de semana",IF(OR(WEEKDAY($F459,2)=6,WEEKDAY($F459,2)=7),"Jornada de fim de semana do 6x1",IF(OR($H459&gt;=Parâmetros!$E$20,$H459&lt;Parâmetros!$E$19),"ATENÇÃO · 6x1 apontou fora do horário diurno","Jornada fixa do 6x1"))),IF($D459="5x2","Jornada fixa do 5x2",IF($D459="Folguista",IF($J459=$K459,"Evidência confirma sequência","DIVERGE · sequência "&amp;$J459&amp;" × evidência "&amp;$K459),IF($K459=$E459,"Evidência confirma cadastro","DIVERGE · cadastro "&amp;$E459&amp;" × evidência "&amp;$K459)))))))))))</f>
        <v>Jornada fixa do 6x1</v>
      </c>
      <c r="W459" s="34" t="str">
        <f>IF(OR(OR($D459="6x1",$D459="FF 6x1"),$D459="5x2"),"",IF($AB459&lt;&gt;$AB458,IF(IFERROR(INDEX(Cadastro!$F$5:$F$243,$AB459),"")="",IF($L459&gt;0,1,0),IF(IFERROR(INDEX(Cadastro!$F$5:$F$243,$AB459),"")&lt;=IFERROR(INDEX(Parâmetros!$B$39:$B$48,MATCH($E459,Parâmetros!$A$39:$A$48,0)),99),IFERROR(INDEX(Cadastro!$F$5:$F$243,$AB459),""),0)),IF($L459&gt;0,IF(N($X458)&gt;0,1,N($W458)+1),IF(AND($L459=0,OR(N($W458)&gt;=IFERROR(INDEX(Parâmetros!$B$39:$B$48,MATCH($E459,Parâmetros!$A$39:$A$48,0)),99),AND(N($X458)&gt;0,N($X458)&lt;IFERROR(INDEX(Parâmetros!$C$39:$C$48,MATCH($E459,Parâmetros!$A$39:$A$48,0)),0)))),0,N($W458)+1))))</f>
        <v/>
      </c>
      <c r="X459" s="34" t="str">
        <f>IF(OR(OR($D459="6x1",$D459="FF 6x1"),$D459="5x2"),"",IF($AB459&lt;&gt;$AB458,IF(IFERROR(INDEX(Cadastro!$F$5:$F$243,$AB459),"")="",0,IF(IFERROR(INDEX(Cadastro!$F$5:$F$243,$AB459),"")&gt;IFERROR(INDEX(Parâmetros!$B$39:$B$48,MATCH($E459,Parâmetros!$A$39:$A$48,0)),99),IFERROR(INDEX(Cadastro!$F$5:$F$243,$AB459),"")-IFERROR(INDEX(Parâmetros!$B$39:$B$48,MATCH($E459,Parâmetros!$A$39:$A$48,0)),99),0)),IF(AND($L459=0,OR(N($W458)&gt;=IFERROR(INDEX(Parâmetros!$B$39:$B$48,MATCH($E459,Parâmetros!$A$39:$A$48,0)),99),AND(N($X458)&gt;0,N($X458)&lt;IFERROR(INDEX(Parâmetros!$C$39:$C$48,MATCH($E459,Parâmetros!$A$39:$A$48,0)),0)))),N($X458)+1,0)))</f>
        <v/>
      </c>
      <c r="Y459" t="str">
        <f>IF($AC459&lt;&gt;"",IF($L459&gt;0,$AC459&amp;" · com apontamento",$AC459),IF($E459="Férias",IF($L459&gt;0,"Férias · com apontamento","Férias (cadastro)"),IF(($Z459+$AA459-1)&gt;Parâmetros!$E$16,"Férias / afastamento",IF(AND($D459="5x2",OR(WEEKDAY($F459,2)=6,WEEKDAY($F459,2)=7)),IF($L459&gt;0,"Folga trabalhada","Folga"),IF($L459&gt;0,"Trabalhado",IF(OR(OR($D459="6x1",$D459="FF 6x1"),$D459="5x2"),IF(AND(OR($D459="6x1",$D459="FF 6x1"),OR(WEEKDAY($F459,2)=6,WEEKDAY($F459,2)=7)),"Folga","Falta de registro"),IF(AND($AB459&lt;&gt;$AB458,IFERROR(INDEX(Cadastro!$F$5:$F$243,$AB459),"")=""),"Indeterminado (início da série)",IF($X459&gt;0,"Folga","Falta de registro"))))))))</f>
        <v>Trabalhado</v>
      </c>
      <c r="Z459" s="34">
        <f>IF(OR($L459&gt;0,$F459&gt;Parâmetros!$E$14),0,IF($A459&lt;&gt;$A458,1,N($Z458)+1))</f>
        <v>0</v>
      </c>
      <c r="AA459" s="34">
        <f>IF(OR($L459&gt;0,$F459&gt;Parâmetros!$E$14),0,IF(OR($A459&lt;&gt;$A460,$F460&gt;Parâmetros!$E$14),1,N($AA460)+1))</f>
        <v>0</v>
      </c>
      <c r="AB459" s="31">
        <f>IFERROR(MATCH($A459&amp;"|"&amp;TEXT(_xlfn.MAXIFS(Cadastro!$E$5:$E$243,Cadastro!$A$5:$A$243,$A459,Cadastro!$E$5:$E$243,"&lt;="&amp;$F459),"yyyymmdd"),Cadastro!$I$5:$I$243,0),"")</f>
        <v>64</v>
      </c>
      <c r="AC459" t="str">
        <f>IFERROR(_xlfn.SINGLE(INDEX(Exceções!$D$5:$D$203,MATCH($A459&amp;"|"&amp;$F459,Exceções!$F$5:$F$203,0))),"")</f>
        <v/>
      </c>
      <c r="AD459" t="str">
        <f>IF($AC459="","",IFERROR(_xlfn.SINGLE(INDEX(Exceções!$E$5:$E$203,MATCH($A459&amp;"|"&amp;$F459,Exceções!$F$5:$F$203,0))),""))</f>
        <v/>
      </c>
    </row>
    <row r="460" spans="1:30" ht="15" hidden="1" customHeight="1" x14ac:dyDescent="0.25">
      <c r="A460" s="31">
        <v>55419</v>
      </c>
      <c r="B460" s="17" t="s">
        <v>38</v>
      </c>
      <c r="C460" s="17" t="str">
        <f>IFERROR(INDEX(Cadastro!$C$5:$C$243,$AB460),"NÃO INFORMADO")</f>
        <v>ENGMAN</v>
      </c>
      <c r="D460" s="17" t="str">
        <f>IFERROR(INDEX(Cadastro!$D$5:$D$243,$AB460),"")</f>
        <v>6x1</v>
      </c>
      <c r="E460" s="17" t="str">
        <f>IFERROR(INDEX(Cadastro!$G$5:$G$243,$AB460),"")</f>
        <v>6x1</v>
      </c>
      <c r="F460" s="29">
        <v>46310</v>
      </c>
      <c r="G460" s="32" t="str">
        <f t="shared" si="42"/>
        <v>qui</v>
      </c>
      <c r="H460" s="31">
        <f>IF($L460=0,"",_xlfn.MINIFS(Dados!$Q:$Q,Dados!$A:$A,$A460,Dados!$S:$S,$F460))</f>
        <v>429</v>
      </c>
      <c r="I460" s="31">
        <f>IF($H460="","",_xlfn.MAXIFS(Dados!$R:$R,Dados!$A:$A,$A460,Dados!$S:$S,$F460))</f>
        <v>980</v>
      </c>
      <c r="J460" s="32" t="str">
        <f>IF($D460&lt;&gt;"Folguista","",IFERROR(INDEX(Parâmetros!$D$52:$G$52,1,MIN(4,MAX(1,$W460))),""))</f>
        <v/>
      </c>
      <c r="K460" s="32" t="str">
        <f>IF(OR($AC460&lt;&gt;"",$Y460="Folga",$Y460="Folga trabalhada",$Y460="Férias (cadastro)",$Y460="Férias / afastamento",$Y460="Indeterminado (início da série)"),"",IF(OR($D460="6x1",$D460="FF 6x1"),IF(OR(WEEKDAY($F460,2)=6,WEEKDAY($F460,2)=7),"6x1 sáb/dom","6x1"),IF($D460="5x2","5x2",IF($H460="",IF($D460="Folguista",$J460,$E460),IF(OR($H460&gt;=Parâmetros!$E$18,$H460&lt;Parâmetros!$E$19),"C",IF($H460&lt;Parâmetros!$E$20,"A","B"))))))</f>
        <v>6x1</v>
      </c>
      <c r="L460" s="30">
        <f>SUMIFS(Dados!$E:$E,Dados!$A:$A,$A460,Dados!$S:$S,$F460)</f>
        <v>8.17</v>
      </c>
      <c r="M460" s="30">
        <f>IFERROR(INDEX(Parâmetros!$E$6:$E$11,MATCH($K460,Parâmetros!$A$6:$A$11,0)),"")</f>
        <v>8.8000000000000007</v>
      </c>
      <c r="N460" s="33">
        <f t="shared" si="43"/>
        <v>0.92840909090909085</v>
      </c>
      <c r="O460" s="33">
        <f>Parâmetros!$E$13</f>
        <v>0.8</v>
      </c>
      <c r="P460" s="32" t="str">
        <f>IF(OR($M460="",$F460&gt;Parâmetros!$E$14),"Não","Sim")</f>
        <v>Sim</v>
      </c>
      <c r="Q460" s="32" t="str">
        <f t="shared" si="44"/>
        <v>Sim</v>
      </c>
      <c r="R460" s="32" t="str">
        <f t="shared" si="45"/>
        <v>Sim</v>
      </c>
      <c r="S460" s="30">
        <f t="shared" si="46"/>
        <v>0</v>
      </c>
      <c r="T460" s="32" t="str">
        <f>IF($Q460&lt;&gt;"Sim","",IF($N460&gt;Parâmetros!$E$15,"Sim","Não"))</f>
        <v>Não</v>
      </c>
      <c r="U460" s="17" t="str">
        <f t="shared" si="47"/>
        <v>Na meta</v>
      </c>
      <c r="V460" s="17" t="str">
        <f>IF($AC460&lt;&gt;"",IF($L460&gt;0,"ATENÇÃO · apontou em dia de "&amp;LOWER($AC460)&amp;" cadastrado","Exceção cadastrada · "&amp;$AC460)&amp;IF($AD460="",""," · "&amp;$AD460),IF($E460="Férias",IF($L460&gt;0,"ATENÇÃO · apontou estando de férias no cadastro","Férias no cadastro"),IF($Y460="Férias / afastamento","Afastamento · "&amp;($Z460+$AA460-1)&amp;" dias seguidos sem apontamento",IF($Y460="Folga trabalhada","ATENÇÃO · apontou em dia de folga da escala 5x2",IF($Y460="Folga",IF(AND($D460="5x2",OR(WEEKDAY($F460,2)=6,WEEKDAY($F460,2)=7)),"Folga de fim de semana da escala 5x2",IF(AND(OR($D460="6x1",$D460="FF 6x1"),WEEKDAY($F460,2)=6,FALSE()),"Folga de fim de semana · apontou no domingo anterior",IF(AND(OR($D460="6x1",$D460="FF 6x1"),WEEKDAY($F460,2)=7,AND($A460=$A459,$L459&gt;0)),"Folga de fim de semana · apontou no sábado",IF(AND(OR($D460="6x1",$D460="FF 6x1"),OR(WEEKDAY($F460,2)=6,WEEKDAY($F460,2)=7)),"Folga de fim de semana · sem apontamento no sábado nem no domingo","Folga prevista pelo ciclo")))),IF($Y460="Indeterminado (início da série)","Sem histórico anterior — informe o dia do ciclo no Cadastro",IF($Y460="Falta de registro",IF(OR(OR($D460="6x1",$D460="FF 6x1"),$D460="5x2"),"FALTA DE REGISTRO · dia útil da escala "&amp;$E460,"FALTA DE REGISTRO · dia "&amp;$W460&amp;" de "&amp;IFERROR(INDEX(Parâmetros!$B$39:$B$48,MATCH($E460,Parâmetros!$A$39:$A$48,0)),99)&amp;" do ciclo"),IF(OR($D460="6x1",$D460="FF 6x1"),IF(OR(AND(WEEKDAY($F460,2)=6,AND($A460=$A461,$L461&gt;0)),AND(WEEKDAY($F460,2)=7,AND($A460=$A459,$L459&gt;0))),"ATENÇÃO · apontou sábado e domingo no mesmo fim de semana",IF(OR(WEEKDAY($F460,2)=6,WEEKDAY($F460,2)=7),"Jornada de fim de semana do 6x1",IF(OR($H460&gt;=Parâmetros!$E$20,$H460&lt;Parâmetros!$E$19),"ATENÇÃO · 6x1 apontou fora do horário diurno","Jornada fixa do 6x1"))),IF($D460="5x2","Jornada fixa do 5x2",IF($D460="Folguista",IF($J460=$K460,"Evidência confirma sequência","DIVERGE · sequência "&amp;$J460&amp;" × evidência "&amp;$K460),IF($K460=$E460,"Evidência confirma cadastro","DIVERGE · cadastro "&amp;$E460&amp;" × evidência "&amp;$K460)))))))))))</f>
        <v>Jornada fixa do 6x1</v>
      </c>
      <c r="W460" s="34" t="str">
        <f>IF(OR(OR($D460="6x1",$D460="FF 6x1"),$D460="5x2"),"",IF($AB460&lt;&gt;$AB459,IF(IFERROR(INDEX(Cadastro!$F$5:$F$243,$AB460),"")="",IF($L460&gt;0,1,0),IF(IFERROR(INDEX(Cadastro!$F$5:$F$243,$AB460),"")&lt;=IFERROR(INDEX(Parâmetros!$B$39:$B$48,MATCH($E460,Parâmetros!$A$39:$A$48,0)),99),IFERROR(INDEX(Cadastro!$F$5:$F$243,$AB460),""),0)),IF($L460&gt;0,IF(N($X459)&gt;0,1,N($W459)+1),IF(AND($L460=0,OR(N($W459)&gt;=IFERROR(INDEX(Parâmetros!$B$39:$B$48,MATCH($E460,Parâmetros!$A$39:$A$48,0)),99),AND(N($X459)&gt;0,N($X459)&lt;IFERROR(INDEX(Parâmetros!$C$39:$C$48,MATCH($E460,Parâmetros!$A$39:$A$48,0)),0)))),0,N($W459)+1))))</f>
        <v/>
      </c>
      <c r="X460" s="34" t="str">
        <f>IF(OR(OR($D460="6x1",$D460="FF 6x1"),$D460="5x2"),"",IF($AB460&lt;&gt;$AB459,IF(IFERROR(INDEX(Cadastro!$F$5:$F$243,$AB460),"")="",0,IF(IFERROR(INDEX(Cadastro!$F$5:$F$243,$AB460),"")&gt;IFERROR(INDEX(Parâmetros!$B$39:$B$48,MATCH($E460,Parâmetros!$A$39:$A$48,0)),99),IFERROR(INDEX(Cadastro!$F$5:$F$243,$AB460),"")-IFERROR(INDEX(Parâmetros!$B$39:$B$48,MATCH($E460,Parâmetros!$A$39:$A$48,0)),99),0)),IF(AND($L460=0,OR(N($W459)&gt;=IFERROR(INDEX(Parâmetros!$B$39:$B$48,MATCH($E460,Parâmetros!$A$39:$A$48,0)),99),AND(N($X459)&gt;0,N($X459)&lt;IFERROR(INDEX(Parâmetros!$C$39:$C$48,MATCH($E460,Parâmetros!$A$39:$A$48,0)),0)))),N($X459)+1,0)))</f>
        <v/>
      </c>
      <c r="Y460" t="str">
        <f>IF($AC460&lt;&gt;"",IF($L460&gt;0,$AC460&amp;" · com apontamento",$AC460),IF($E460="Férias",IF($L460&gt;0,"Férias · com apontamento","Férias (cadastro)"),IF(($Z460+$AA460-1)&gt;Parâmetros!$E$16,"Férias / afastamento",IF(AND($D460="5x2",OR(WEEKDAY($F460,2)=6,WEEKDAY($F460,2)=7)),IF($L460&gt;0,"Folga trabalhada","Folga"),IF($L460&gt;0,"Trabalhado",IF(OR(OR($D460="6x1",$D460="FF 6x1"),$D460="5x2"),IF(AND(OR($D460="6x1",$D460="FF 6x1"),OR(WEEKDAY($F460,2)=6,WEEKDAY($F460,2)=7)),"Folga","Falta de registro"),IF(AND($AB460&lt;&gt;$AB459,IFERROR(INDEX(Cadastro!$F$5:$F$243,$AB460),"")=""),"Indeterminado (início da série)",IF($X460&gt;0,"Folga","Falta de registro"))))))))</f>
        <v>Trabalhado</v>
      </c>
      <c r="Z460" s="34">
        <f>IF(OR($L460&gt;0,$F460&gt;Parâmetros!$E$14),0,IF($A460&lt;&gt;$A459,1,N($Z459)+1))</f>
        <v>0</v>
      </c>
      <c r="AA460" s="34">
        <f>IF(OR($L460&gt;0,$F460&gt;Parâmetros!$E$14),0,IF(OR($A460&lt;&gt;$A461,$F461&gt;Parâmetros!$E$14),1,N($AA461)+1))</f>
        <v>0</v>
      </c>
      <c r="AB460" s="31">
        <f>IFERROR(MATCH($A460&amp;"|"&amp;TEXT(_xlfn.MAXIFS(Cadastro!$E$5:$E$243,Cadastro!$A$5:$A$243,$A460,Cadastro!$E$5:$E$243,"&lt;="&amp;$F460),"yyyymmdd"),Cadastro!$I$5:$I$243,0),"")</f>
        <v>64</v>
      </c>
      <c r="AC460" t="str">
        <f>IFERROR(_xlfn.SINGLE(INDEX(Exceções!$D$5:$D$203,MATCH($A460&amp;"|"&amp;$F460,Exceções!$F$5:$F$203,0))),"")</f>
        <v/>
      </c>
      <c r="AD460" t="str">
        <f>IF($AC460="","",IFERROR(_xlfn.SINGLE(INDEX(Exceções!$E$5:$E$203,MATCH($A460&amp;"|"&amp;$F460,Exceções!$F$5:$F$203,0))),""))</f>
        <v/>
      </c>
    </row>
    <row r="461" spans="1:30" ht="15" hidden="1" customHeight="1" x14ac:dyDescent="0.25">
      <c r="A461" s="31">
        <v>55419</v>
      </c>
      <c r="B461" s="17" t="s">
        <v>38</v>
      </c>
      <c r="C461" s="17" t="str">
        <f>IFERROR(INDEX(Cadastro!$C$5:$C$243,$AB461),"NÃO INFORMADO")</f>
        <v>ENGMAN</v>
      </c>
      <c r="D461" s="17" t="str">
        <f>IFERROR(INDEX(Cadastro!$D$5:$D$243,$AB461),"")</f>
        <v>6x1</v>
      </c>
      <c r="E461" s="17" t="str">
        <f>IFERROR(INDEX(Cadastro!$G$5:$G$243,$AB461),"")</f>
        <v>6x1</v>
      </c>
      <c r="F461" s="29">
        <v>46311</v>
      </c>
      <c r="G461" s="32" t="str">
        <f t="shared" si="42"/>
        <v>sex</v>
      </c>
      <c r="H461" s="31">
        <f>IF($L461=0,"",_xlfn.MINIFS(Dados!$Q:$Q,Dados!$A:$A,$A461,Dados!$S:$S,$F461))</f>
        <v>429</v>
      </c>
      <c r="I461" s="31">
        <f>IF($H461="","",_xlfn.MAXIFS(Dados!$R:$R,Dados!$A:$A,$A461,Dados!$S:$S,$F461))</f>
        <v>980</v>
      </c>
      <c r="J461" s="32" t="str">
        <f>IF($D461&lt;&gt;"Folguista","",IFERROR(INDEX(Parâmetros!$D$52:$G$52,1,MIN(4,MAX(1,$W461))),""))</f>
        <v/>
      </c>
      <c r="K461" s="32" t="str">
        <f>IF(OR($AC461&lt;&gt;"",$Y461="Folga",$Y461="Folga trabalhada",$Y461="Férias (cadastro)",$Y461="Férias / afastamento",$Y461="Indeterminado (início da série)"),"",IF(OR($D461="6x1",$D461="FF 6x1"),IF(OR(WEEKDAY($F461,2)=6,WEEKDAY($F461,2)=7),"6x1 sáb/dom","6x1"),IF($D461="5x2","5x2",IF($H461="",IF($D461="Folguista",$J461,$E461),IF(OR($H461&gt;=Parâmetros!$E$18,$H461&lt;Parâmetros!$E$19),"C",IF($H461&lt;Parâmetros!$E$20,"A","B"))))))</f>
        <v>6x1</v>
      </c>
      <c r="L461" s="30">
        <f>SUMIFS(Dados!$E:$E,Dados!$A:$A,$A461,Dados!$S:$S,$F461)</f>
        <v>8.1199999999999992</v>
      </c>
      <c r="M461" s="30">
        <f>IFERROR(INDEX(Parâmetros!$E$6:$E$11,MATCH($K461,Parâmetros!$A$6:$A$11,0)),"")</f>
        <v>8.8000000000000007</v>
      </c>
      <c r="N461" s="33">
        <f t="shared" si="43"/>
        <v>0.92272727272727262</v>
      </c>
      <c r="O461" s="33">
        <f>Parâmetros!$E$13</f>
        <v>0.8</v>
      </c>
      <c r="P461" s="32" t="str">
        <f>IF(OR($M461="",$F461&gt;Parâmetros!$E$14),"Não","Sim")</f>
        <v>Sim</v>
      </c>
      <c r="Q461" s="32" t="str">
        <f t="shared" si="44"/>
        <v>Sim</v>
      </c>
      <c r="R461" s="32" t="str">
        <f t="shared" si="45"/>
        <v>Sim</v>
      </c>
      <c r="S461" s="30">
        <f t="shared" si="46"/>
        <v>0</v>
      </c>
      <c r="T461" s="32" t="str">
        <f>IF($Q461&lt;&gt;"Sim","",IF($N461&gt;Parâmetros!$E$15,"Sim","Não"))</f>
        <v>Não</v>
      </c>
      <c r="U461" s="17" t="str">
        <f t="shared" si="47"/>
        <v>Na meta</v>
      </c>
      <c r="V461" s="17" t="str">
        <f>IF($AC461&lt;&gt;"",IF($L461&gt;0,"ATENÇÃO · apontou em dia de "&amp;LOWER($AC461)&amp;" cadastrado","Exceção cadastrada · "&amp;$AC461)&amp;IF($AD461="",""," · "&amp;$AD461),IF($E461="Férias",IF($L461&gt;0,"ATENÇÃO · apontou estando de férias no cadastro","Férias no cadastro"),IF($Y461="Férias / afastamento","Afastamento · "&amp;($Z461+$AA461-1)&amp;" dias seguidos sem apontamento",IF($Y461="Folga trabalhada","ATENÇÃO · apontou em dia de folga da escala 5x2",IF($Y461="Folga",IF(AND($D461="5x2",OR(WEEKDAY($F461,2)=6,WEEKDAY($F461,2)=7)),"Folga de fim de semana da escala 5x2",IF(AND(OR($D461="6x1",$D461="FF 6x1"),WEEKDAY($F461,2)=6,FALSE()),"Folga de fim de semana · apontou no domingo anterior",IF(AND(OR($D461="6x1",$D461="FF 6x1"),WEEKDAY($F461,2)=7,AND($A461=$A460,$L460&gt;0)),"Folga de fim de semana · apontou no sábado",IF(AND(OR($D461="6x1",$D461="FF 6x1"),OR(WEEKDAY($F461,2)=6,WEEKDAY($F461,2)=7)),"Folga de fim de semana · sem apontamento no sábado nem no domingo","Folga prevista pelo ciclo")))),IF($Y461="Indeterminado (início da série)","Sem histórico anterior — informe o dia do ciclo no Cadastro",IF($Y461="Falta de registro",IF(OR(OR($D461="6x1",$D461="FF 6x1"),$D461="5x2"),"FALTA DE REGISTRO · dia útil da escala "&amp;$E461,"FALTA DE REGISTRO · dia "&amp;$W461&amp;" de "&amp;IFERROR(INDEX(Parâmetros!$B$39:$B$48,MATCH($E461,Parâmetros!$A$39:$A$48,0)),99)&amp;" do ciclo"),IF(OR($D461="6x1",$D461="FF 6x1"),IF(OR(AND(WEEKDAY($F461,2)=6,AND($A461=$A462,$L462&gt;0)),AND(WEEKDAY($F461,2)=7,AND($A461=$A460,$L460&gt;0))),"ATENÇÃO · apontou sábado e domingo no mesmo fim de semana",IF(OR(WEEKDAY($F461,2)=6,WEEKDAY($F461,2)=7),"Jornada de fim de semana do 6x1",IF(OR($H461&gt;=Parâmetros!$E$20,$H461&lt;Parâmetros!$E$19),"ATENÇÃO · 6x1 apontou fora do horário diurno","Jornada fixa do 6x1"))),IF($D461="5x2","Jornada fixa do 5x2",IF($D461="Folguista",IF($J461=$K461,"Evidência confirma sequência","DIVERGE · sequência "&amp;$J461&amp;" × evidência "&amp;$K461),IF($K461=$E461,"Evidência confirma cadastro","DIVERGE · cadastro "&amp;$E461&amp;" × evidência "&amp;$K461)))))))))))</f>
        <v>Jornada fixa do 6x1</v>
      </c>
      <c r="W461" s="34" t="str">
        <f>IF(OR(OR($D461="6x1",$D461="FF 6x1"),$D461="5x2"),"",IF($AB461&lt;&gt;$AB460,IF(IFERROR(INDEX(Cadastro!$F$5:$F$243,$AB461),"")="",IF($L461&gt;0,1,0),IF(IFERROR(INDEX(Cadastro!$F$5:$F$243,$AB461),"")&lt;=IFERROR(INDEX(Parâmetros!$B$39:$B$48,MATCH($E461,Parâmetros!$A$39:$A$48,0)),99),IFERROR(INDEX(Cadastro!$F$5:$F$243,$AB461),""),0)),IF($L461&gt;0,IF(N($X460)&gt;0,1,N($W460)+1),IF(AND($L461=0,OR(N($W460)&gt;=IFERROR(INDEX(Parâmetros!$B$39:$B$48,MATCH($E461,Parâmetros!$A$39:$A$48,0)),99),AND(N($X460)&gt;0,N($X460)&lt;IFERROR(INDEX(Parâmetros!$C$39:$C$48,MATCH($E461,Parâmetros!$A$39:$A$48,0)),0)))),0,N($W460)+1))))</f>
        <v/>
      </c>
      <c r="X461" s="34" t="str">
        <f>IF(OR(OR($D461="6x1",$D461="FF 6x1"),$D461="5x2"),"",IF($AB461&lt;&gt;$AB460,IF(IFERROR(INDEX(Cadastro!$F$5:$F$243,$AB461),"")="",0,IF(IFERROR(INDEX(Cadastro!$F$5:$F$243,$AB461),"")&gt;IFERROR(INDEX(Parâmetros!$B$39:$B$48,MATCH($E461,Parâmetros!$A$39:$A$48,0)),99),IFERROR(INDEX(Cadastro!$F$5:$F$243,$AB461),"")-IFERROR(INDEX(Parâmetros!$B$39:$B$48,MATCH($E461,Parâmetros!$A$39:$A$48,0)),99),0)),IF(AND($L461=0,OR(N($W460)&gt;=IFERROR(INDEX(Parâmetros!$B$39:$B$48,MATCH($E461,Parâmetros!$A$39:$A$48,0)),99),AND(N($X460)&gt;0,N($X460)&lt;IFERROR(INDEX(Parâmetros!$C$39:$C$48,MATCH($E461,Parâmetros!$A$39:$A$48,0)),0)))),N($X460)+1,0)))</f>
        <v/>
      </c>
      <c r="Y461" t="str">
        <f>IF($AC461&lt;&gt;"",IF($L461&gt;0,$AC461&amp;" · com apontamento",$AC461),IF($E461="Férias",IF($L461&gt;0,"Férias · com apontamento","Férias (cadastro)"),IF(($Z461+$AA461-1)&gt;Parâmetros!$E$16,"Férias / afastamento",IF(AND($D461="5x2",OR(WEEKDAY($F461,2)=6,WEEKDAY($F461,2)=7)),IF($L461&gt;0,"Folga trabalhada","Folga"),IF($L461&gt;0,"Trabalhado",IF(OR(OR($D461="6x1",$D461="FF 6x1"),$D461="5x2"),IF(AND(OR($D461="6x1",$D461="FF 6x1"),OR(WEEKDAY($F461,2)=6,WEEKDAY($F461,2)=7)),"Folga","Falta de registro"),IF(AND($AB461&lt;&gt;$AB460,IFERROR(INDEX(Cadastro!$F$5:$F$243,$AB461),"")=""),"Indeterminado (início da série)",IF($X461&gt;0,"Folga","Falta de registro"))))))))</f>
        <v>Trabalhado</v>
      </c>
      <c r="Z461" s="34">
        <f>IF(OR($L461&gt;0,$F461&gt;Parâmetros!$E$14),0,IF($A461&lt;&gt;$A460,1,N($Z460)+1))</f>
        <v>0</v>
      </c>
      <c r="AA461" s="34">
        <f>IF(OR($L461&gt;0,$F461&gt;Parâmetros!$E$14),0,IF(OR($A461&lt;&gt;$A462,$F462&gt;Parâmetros!$E$14),1,N($AA462)+1))</f>
        <v>0</v>
      </c>
      <c r="AB461" s="31">
        <f>IFERROR(MATCH($A461&amp;"|"&amp;TEXT(_xlfn.MAXIFS(Cadastro!$E$5:$E$243,Cadastro!$A$5:$A$243,$A461,Cadastro!$E$5:$E$243,"&lt;="&amp;$F461),"yyyymmdd"),Cadastro!$I$5:$I$243,0),"")</f>
        <v>64</v>
      </c>
      <c r="AC461" t="str">
        <f>IFERROR(_xlfn.SINGLE(INDEX(Exceções!$D$5:$D$203,MATCH($A461&amp;"|"&amp;$F461,Exceções!$F$5:$F$203,0))),"")</f>
        <v/>
      </c>
      <c r="AD461" t="str">
        <f>IF($AC461="","",IFERROR(_xlfn.SINGLE(INDEX(Exceções!$E$5:$E$203,MATCH($A461&amp;"|"&amp;$F461,Exceções!$F$5:$F$203,0))),""))</f>
        <v/>
      </c>
    </row>
    <row r="462" spans="1:30" ht="15" hidden="1" customHeight="1" x14ac:dyDescent="0.25">
      <c r="A462" s="31">
        <v>55419</v>
      </c>
      <c r="B462" s="17" t="s">
        <v>38</v>
      </c>
      <c r="C462" s="17" t="str">
        <f>IFERROR(INDEX(Cadastro!$C$5:$C$243,$AB462),"NÃO INFORMADO")</f>
        <v>ENGMAN</v>
      </c>
      <c r="D462" s="17" t="str">
        <f>IFERROR(INDEX(Cadastro!$D$5:$D$243,$AB462),"")</f>
        <v>6x1</v>
      </c>
      <c r="E462" s="17" t="str">
        <f>IFERROR(INDEX(Cadastro!$G$5:$G$243,$AB462),"")</f>
        <v>6x1</v>
      </c>
      <c r="F462" s="29">
        <v>46312</v>
      </c>
      <c r="G462" s="32" t="str">
        <f t="shared" si="42"/>
        <v>sáb</v>
      </c>
      <c r="H462" s="31">
        <f>IF($L462=0,"",_xlfn.MINIFS(Dados!$Q:$Q,Dados!$A:$A,$A462,Dados!$S:$S,$F462))</f>
        <v>425</v>
      </c>
      <c r="I462" s="31">
        <f>IF($H462="","",_xlfn.MAXIFS(Dados!$R:$R,Dados!$A:$A,$A462,Dados!$S:$S,$F462))</f>
        <v>901</v>
      </c>
      <c r="J462" s="32" t="str">
        <f>IF($D462&lt;&gt;"Folguista","",IFERROR(INDEX(Parâmetros!$D$52:$G$52,1,MIN(4,MAX(1,$W462))),""))</f>
        <v/>
      </c>
      <c r="K462" s="32" t="str">
        <f>IF(OR($AC462&lt;&gt;"",$Y462="Folga",$Y462="Folga trabalhada",$Y462="Férias (cadastro)",$Y462="Férias / afastamento",$Y462="Indeterminado (início da série)"),"",IF(OR($D462="6x1",$D462="FF 6x1"),IF(OR(WEEKDAY($F462,2)=6,WEEKDAY($F462,2)=7),"6x1 sáb/dom","6x1"),IF($D462="5x2","5x2",IF($H462="",IF($D462="Folguista",$J462,$E462),IF(OR($H462&gt;=Parâmetros!$E$18,$H462&lt;Parâmetros!$E$19),"C",IF($H462&lt;Parâmetros!$E$20,"A","B"))))))</f>
        <v>6x1 sáb/dom</v>
      </c>
      <c r="L462" s="30">
        <f>SUMIFS(Dados!$E:$E,Dados!$A:$A,$A462,Dados!$S:$S,$F462)</f>
        <v>6.91</v>
      </c>
      <c r="M462" s="30">
        <f>IFERROR(INDEX(Parâmetros!$E$6:$E$11,MATCH($K462,Parâmetros!$A$6:$A$11,0)),"")</f>
        <v>7.33</v>
      </c>
      <c r="N462" s="33">
        <f t="shared" si="43"/>
        <v>0.94270122783083221</v>
      </c>
      <c r="O462" s="33">
        <f>Parâmetros!$E$13</f>
        <v>0.8</v>
      </c>
      <c r="P462" s="32" t="str">
        <f>IF(OR($M462="",$F462&gt;Parâmetros!$E$14),"Não","Sim")</f>
        <v>Sim</v>
      </c>
      <c r="Q462" s="32" t="str">
        <f t="shared" si="44"/>
        <v>Sim</v>
      </c>
      <c r="R462" s="32" t="str">
        <f t="shared" si="45"/>
        <v>Sim</v>
      </c>
      <c r="S462" s="30">
        <f t="shared" si="46"/>
        <v>0</v>
      </c>
      <c r="T462" s="32" t="str">
        <f>IF($Q462&lt;&gt;"Sim","",IF($N462&gt;Parâmetros!$E$15,"Sim","Não"))</f>
        <v>Não</v>
      </c>
      <c r="U462" s="17" t="str">
        <f t="shared" si="47"/>
        <v>Na meta</v>
      </c>
      <c r="V462" s="17" t="str">
        <f>IF($AC462&lt;&gt;"",IF($L462&gt;0,"ATENÇÃO · apontou em dia de "&amp;LOWER($AC462)&amp;" cadastrado","Exceção cadastrada · "&amp;$AC462)&amp;IF($AD462="",""," · "&amp;$AD462),IF($E462="Férias",IF($L462&gt;0,"ATENÇÃO · apontou estando de férias no cadastro","Férias no cadastro"),IF($Y462="Férias / afastamento","Afastamento · "&amp;($Z462+$AA462-1)&amp;" dias seguidos sem apontamento",IF($Y462="Folga trabalhada","ATENÇÃO · apontou em dia de folga da escala 5x2",IF($Y462="Folga",IF(AND($D462="5x2",OR(WEEKDAY($F462,2)=6,WEEKDAY($F462,2)=7)),"Folga de fim de semana da escala 5x2",IF(AND(OR($D462="6x1",$D462="FF 6x1"),WEEKDAY($F462,2)=6,FALSE()),"Folga de fim de semana · apontou no domingo anterior",IF(AND(OR($D462="6x1",$D462="FF 6x1"),WEEKDAY($F462,2)=7,AND($A462=$A461,$L461&gt;0)),"Folga de fim de semana · apontou no sábado",IF(AND(OR($D462="6x1",$D462="FF 6x1"),OR(WEEKDAY($F462,2)=6,WEEKDAY($F462,2)=7)),"Folga de fim de semana · sem apontamento no sábado nem no domingo","Folga prevista pelo ciclo")))),IF($Y462="Indeterminado (início da série)","Sem histórico anterior — informe o dia do ciclo no Cadastro",IF($Y462="Falta de registro",IF(OR(OR($D462="6x1",$D462="FF 6x1"),$D462="5x2"),"FALTA DE REGISTRO · dia útil da escala "&amp;$E462,"FALTA DE REGISTRO · dia "&amp;$W462&amp;" de "&amp;IFERROR(INDEX(Parâmetros!$B$39:$B$48,MATCH($E462,Parâmetros!$A$39:$A$48,0)),99)&amp;" do ciclo"),IF(OR($D462="6x1",$D462="FF 6x1"),IF(OR(AND(WEEKDAY($F462,2)=6,AND($A462=$A463,$L463&gt;0)),AND(WEEKDAY($F462,2)=7,AND($A462=$A461,$L461&gt;0))),"ATENÇÃO · apontou sábado e domingo no mesmo fim de semana",IF(OR(WEEKDAY($F462,2)=6,WEEKDAY($F462,2)=7),"Jornada de fim de semana do 6x1",IF(OR($H462&gt;=Parâmetros!$E$20,$H462&lt;Parâmetros!$E$19),"ATENÇÃO · 6x1 apontou fora do horário diurno","Jornada fixa do 6x1"))),IF($D462="5x2","Jornada fixa do 5x2",IF($D462="Folguista",IF($J462=$K462,"Evidência confirma sequência","DIVERGE · sequência "&amp;$J462&amp;" × evidência "&amp;$K462),IF($K462=$E462,"Evidência confirma cadastro","DIVERGE · cadastro "&amp;$E462&amp;" × evidência "&amp;$K462)))))))))))</f>
        <v>Jornada de fim de semana do 6x1</v>
      </c>
      <c r="W462" s="34" t="str">
        <f>IF(OR(OR($D462="6x1",$D462="FF 6x1"),$D462="5x2"),"",IF($AB462&lt;&gt;$AB461,IF(IFERROR(INDEX(Cadastro!$F$5:$F$243,$AB462),"")="",IF($L462&gt;0,1,0),IF(IFERROR(INDEX(Cadastro!$F$5:$F$243,$AB462),"")&lt;=IFERROR(INDEX(Parâmetros!$B$39:$B$48,MATCH($E462,Parâmetros!$A$39:$A$48,0)),99),IFERROR(INDEX(Cadastro!$F$5:$F$243,$AB462),""),0)),IF($L462&gt;0,IF(N($X461)&gt;0,1,N($W461)+1),IF(AND($L462=0,OR(N($W461)&gt;=IFERROR(INDEX(Parâmetros!$B$39:$B$48,MATCH($E462,Parâmetros!$A$39:$A$48,0)),99),AND(N($X461)&gt;0,N($X461)&lt;IFERROR(INDEX(Parâmetros!$C$39:$C$48,MATCH($E462,Parâmetros!$A$39:$A$48,0)),0)))),0,N($W461)+1))))</f>
        <v/>
      </c>
      <c r="X462" s="34" t="str">
        <f>IF(OR(OR($D462="6x1",$D462="FF 6x1"),$D462="5x2"),"",IF($AB462&lt;&gt;$AB461,IF(IFERROR(INDEX(Cadastro!$F$5:$F$243,$AB462),"")="",0,IF(IFERROR(INDEX(Cadastro!$F$5:$F$243,$AB462),"")&gt;IFERROR(INDEX(Parâmetros!$B$39:$B$48,MATCH($E462,Parâmetros!$A$39:$A$48,0)),99),IFERROR(INDEX(Cadastro!$F$5:$F$243,$AB462),"")-IFERROR(INDEX(Parâmetros!$B$39:$B$48,MATCH($E462,Parâmetros!$A$39:$A$48,0)),99),0)),IF(AND($L462=0,OR(N($W461)&gt;=IFERROR(INDEX(Parâmetros!$B$39:$B$48,MATCH($E462,Parâmetros!$A$39:$A$48,0)),99),AND(N($X461)&gt;0,N($X461)&lt;IFERROR(INDEX(Parâmetros!$C$39:$C$48,MATCH($E462,Parâmetros!$A$39:$A$48,0)),0)))),N($X461)+1,0)))</f>
        <v/>
      </c>
      <c r="Y462" t="str">
        <f>IF($AC462&lt;&gt;"",IF($L462&gt;0,$AC462&amp;" · com apontamento",$AC462),IF($E462="Férias",IF($L462&gt;0,"Férias · com apontamento","Férias (cadastro)"),IF(($Z462+$AA462-1)&gt;Parâmetros!$E$16,"Férias / afastamento",IF(AND($D462="5x2",OR(WEEKDAY($F462,2)=6,WEEKDAY($F462,2)=7)),IF($L462&gt;0,"Folga trabalhada","Folga"),IF($L462&gt;0,"Trabalhado",IF(OR(OR($D462="6x1",$D462="FF 6x1"),$D462="5x2"),IF(AND(OR($D462="6x1",$D462="FF 6x1"),OR(WEEKDAY($F462,2)=6,WEEKDAY($F462,2)=7)),"Folga","Falta de registro"),IF(AND($AB462&lt;&gt;$AB461,IFERROR(INDEX(Cadastro!$F$5:$F$243,$AB462),"")=""),"Indeterminado (início da série)",IF($X462&gt;0,"Folga","Falta de registro"))))))))</f>
        <v>Trabalhado</v>
      </c>
      <c r="Z462" s="34">
        <f>IF(OR($L462&gt;0,$F462&gt;Parâmetros!$E$14),0,IF($A462&lt;&gt;$A461,1,N($Z461)+1))</f>
        <v>0</v>
      </c>
      <c r="AA462" s="34">
        <f>IF(OR($L462&gt;0,$F462&gt;Parâmetros!$E$14),0,IF(OR($A462&lt;&gt;$A463,$F463&gt;Parâmetros!$E$14),1,N($AA463)+1))</f>
        <v>0</v>
      </c>
      <c r="AB462" s="31">
        <f>IFERROR(MATCH($A462&amp;"|"&amp;TEXT(_xlfn.MAXIFS(Cadastro!$E$5:$E$243,Cadastro!$A$5:$A$243,$A462,Cadastro!$E$5:$E$243,"&lt;="&amp;$F462),"yyyymmdd"),Cadastro!$I$5:$I$243,0),"")</f>
        <v>64</v>
      </c>
      <c r="AC462" t="str">
        <f>IFERROR(_xlfn.SINGLE(INDEX(Exceções!$D$5:$D$203,MATCH($A462&amp;"|"&amp;$F462,Exceções!$F$5:$F$203,0))),"")</f>
        <v/>
      </c>
      <c r="AD462" t="str">
        <f>IF($AC462="","",IFERROR(_xlfn.SINGLE(INDEX(Exceções!$E$5:$E$203,MATCH($A462&amp;"|"&amp;$F462,Exceções!$F$5:$F$203,0))),""))</f>
        <v/>
      </c>
    </row>
    <row r="463" spans="1:30" ht="15" hidden="1" customHeight="1" x14ac:dyDescent="0.25">
      <c r="A463" s="31">
        <v>55419</v>
      </c>
      <c r="B463" s="17" t="s">
        <v>38</v>
      </c>
      <c r="C463" s="17" t="str">
        <f>IFERROR(INDEX(Cadastro!$C$5:$C$243,$AB463),"NÃO INFORMADO")</f>
        <v>ENGMAN</v>
      </c>
      <c r="D463" s="17" t="str">
        <f>IFERROR(INDEX(Cadastro!$D$5:$D$243,$AB463),"")</f>
        <v>6x1</v>
      </c>
      <c r="E463" s="17" t="str">
        <f>IFERROR(INDEX(Cadastro!$G$5:$G$243,$AB463),"")</f>
        <v>6x1</v>
      </c>
      <c r="F463" s="29">
        <v>46313</v>
      </c>
      <c r="G463" s="32" t="str">
        <f t="shared" si="42"/>
        <v>dom</v>
      </c>
      <c r="H463" s="31" t="str">
        <f>IF($L463=0,"",_xlfn.MINIFS(Dados!$Q:$Q,Dados!$A:$A,$A463,Dados!$S:$S,$F463))</f>
        <v/>
      </c>
      <c r="I463" s="31" t="str">
        <f>IF($H463="","",_xlfn.MAXIFS(Dados!$R:$R,Dados!$A:$A,$A463,Dados!$S:$S,$F463))</f>
        <v/>
      </c>
      <c r="J463" s="32" t="str">
        <f>IF($D463&lt;&gt;"Folguista","",IFERROR(INDEX(Parâmetros!$D$52:$G$52,1,MIN(4,MAX(1,$W463))),""))</f>
        <v/>
      </c>
      <c r="K463" s="32" t="str">
        <f>IF(OR($AC463&lt;&gt;"",$Y463="Folga",$Y463="Folga trabalhada",$Y463="Férias (cadastro)",$Y463="Férias / afastamento",$Y463="Indeterminado (início da série)"),"",IF(OR($D463="6x1",$D463="FF 6x1"),IF(OR(WEEKDAY($F463,2)=6,WEEKDAY($F463,2)=7),"6x1 sáb/dom","6x1"),IF($D463="5x2","5x2",IF($H463="",IF($D463="Folguista",$J463,$E463),IF(OR($H463&gt;=Parâmetros!$E$18,$H463&lt;Parâmetros!$E$19),"C",IF($H463&lt;Parâmetros!$E$20,"A","B"))))))</f>
        <v/>
      </c>
      <c r="L463" s="30">
        <f>SUMIFS(Dados!$E:$E,Dados!$A:$A,$A463,Dados!$S:$S,$F463)</f>
        <v>0</v>
      </c>
      <c r="M463" s="30" t="str">
        <f>IFERROR(INDEX(Parâmetros!$E$6:$E$11,MATCH($K463,Parâmetros!$A$6:$A$11,0)),"")</f>
        <v/>
      </c>
      <c r="N463" s="33" t="str">
        <f t="shared" si="43"/>
        <v/>
      </c>
      <c r="O463" s="33">
        <f>Parâmetros!$E$13</f>
        <v>0.8</v>
      </c>
      <c r="P463" s="32" t="str">
        <f>IF(OR($M463="",$F463&gt;Parâmetros!$E$14),"Não","Sim")</f>
        <v>Não</v>
      </c>
      <c r="Q463" s="32" t="str">
        <f t="shared" si="44"/>
        <v/>
      </c>
      <c r="R463" s="32" t="str">
        <f t="shared" si="45"/>
        <v/>
      </c>
      <c r="S463" s="30" t="str">
        <f t="shared" si="46"/>
        <v/>
      </c>
      <c r="T463" s="32" t="str">
        <f>IF($Q463&lt;&gt;"Sim","",IF($N463&gt;Parâmetros!$E$15,"Sim","Não"))</f>
        <v/>
      </c>
      <c r="U463" s="17" t="str">
        <f t="shared" si="47"/>
        <v>Folga</v>
      </c>
      <c r="V463" s="17" t="str">
        <f>IF($AC463&lt;&gt;"",IF($L463&gt;0,"ATENÇÃO · apontou em dia de "&amp;LOWER($AC463)&amp;" cadastrado","Exceção cadastrada · "&amp;$AC463)&amp;IF($AD463="",""," · "&amp;$AD463),IF($E463="Férias",IF($L463&gt;0,"ATENÇÃO · apontou estando de férias no cadastro","Férias no cadastro"),IF($Y463="Férias / afastamento","Afastamento · "&amp;($Z463+$AA463-1)&amp;" dias seguidos sem apontamento",IF($Y463="Folga trabalhada","ATENÇÃO · apontou em dia de folga da escala 5x2",IF($Y463="Folga",IF(AND($D463="5x2",OR(WEEKDAY($F463,2)=6,WEEKDAY($F463,2)=7)),"Folga de fim de semana da escala 5x2",IF(AND(OR($D463="6x1",$D463="FF 6x1"),WEEKDAY($F463,2)=6,FALSE()),"Folga de fim de semana · apontou no domingo anterior",IF(AND(OR($D463="6x1",$D463="FF 6x1"),WEEKDAY($F463,2)=7,AND($A463=$A462,$L462&gt;0)),"Folga de fim de semana · apontou no sábado",IF(AND(OR($D463="6x1",$D463="FF 6x1"),OR(WEEKDAY($F463,2)=6,WEEKDAY($F463,2)=7)),"Folga de fim de semana · sem apontamento no sábado nem no domingo","Folga prevista pelo ciclo")))),IF($Y463="Indeterminado (início da série)","Sem histórico anterior — informe o dia do ciclo no Cadastro",IF($Y463="Falta de registro",IF(OR(OR($D463="6x1",$D463="FF 6x1"),$D463="5x2"),"FALTA DE REGISTRO · dia útil da escala "&amp;$E463,"FALTA DE REGISTRO · dia "&amp;$W463&amp;" de "&amp;IFERROR(INDEX(Parâmetros!$B$39:$B$48,MATCH($E463,Parâmetros!$A$39:$A$48,0)),99)&amp;" do ciclo"),IF(OR($D463="6x1",$D463="FF 6x1"),IF(OR(AND(WEEKDAY($F463,2)=6,AND($A463=$A464,$L464&gt;0)),AND(WEEKDAY($F463,2)=7,AND($A463=$A462,$L462&gt;0))),"ATENÇÃO · apontou sábado e domingo no mesmo fim de semana",IF(OR(WEEKDAY($F463,2)=6,WEEKDAY($F463,2)=7),"Jornada de fim de semana do 6x1",IF(OR($H463&gt;=Parâmetros!$E$20,$H463&lt;Parâmetros!$E$19),"ATENÇÃO · 6x1 apontou fora do horário diurno","Jornada fixa do 6x1"))),IF($D463="5x2","Jornada fixa do 5x2",IF($D463="Folguista",IF($J463=$K463,"Evidência confirma sequência","DIVERGE · sequência "&amp;$J463&amp;" × evidência "&amp;$K463),IF($K463=$E463,"Evidência confirma cadastro","DIVERGE · cadastro "&amp;$E463&amp;" × evidência "&amp;$K463)))))))))))</f>
        <v>Folga de fim de semana · apontou no sábado</v>
      </c>
      <c r="W463" s="34" t="str">
        <f>IF(OR(OR($D463="6x1",$D463="FF 6x1"),$D463="5x2"),"",IF($AB463&lt;&gt;$AB462,IF(IFERROR(INDEX(Cadastro!$F$5:$F$243,$AB463),"")="",IF($L463&gt;0,1,0),IF(IFERROR(INDEX(Cadastro!$F$5:$F$243,$AB463),"")&lt;=IFERROR(INDEX(Parâmetros!$B$39:$B$48,MATCH($E463,Parâmetros!$A$39:$A$48,0)),99),IFERROR(INDEX(Cadastro!$F$5:$F$243,$AB463),""),0)),IF($L463&gt;0,IF(N($X462)&gt;0,1,N($W462)+1),IF(AND($L463=0,OR(N($W462)&gt;=IFERROR(INDEX(Parâmetros!$B$39:$B$48,MATCH($E463,Parâmetros!$A$39:$A$48,0)),99),AND(N($X462)&gt;0,N($X462)&lt;IFERROR(INDEX(Parâmetros!$C$39:$C$48,MATCH($E463,Parâmetros!$A$39:$A$48,0)),0)))),0,N($W462)+1))))</f>
        <v/>
      </c>
      <c r="X463" s="34" t="str">
        <f>IF(OR(OR($D463="6x1",$D463="FF 6x1"),$D463="5x2"),"",IF($AB463&lt;&gt;$AB462,IF(IFERROR(INDEX(Cadastro!$F$5:$F$243,$AB463),"")="",0,IF(IFERROR(INDEX(Cadastro!$F$5:$F$243,$AB463),"")&gt;IFERROR(INDEX(Parâmetros!$B$39:$B$48,MATCH($E463,Parâmetros!$A$39:$A$48,0)),99),IFERROR(INDEX(Cadastro!$F$5:$F$243,$AB463),"")-IFERROR(INDEX(Parâmetros!$B$39:$B$48,MATCH($E463,Parâmetros!$A$39:$A$48,0)),99),0)),IF(AND($L463=0,OR(N($W462)&gt;=IFERROR(INDEX(Parâmetros!$B$39:$B$48,MATCH($E463,Parâmetros!$A$39:$A$48,0)),99),AND(N($X462)&gt;0,N($X462)&lt;IFERROR(INDEX(Parâmetros!$C$39:$C$48,MATCH($E463,Parâmetros!$A$39:$A$48,0)),0)))),N($X462)+1,0)))</f>
        <v/>
      </c>
      <c r="Y463" t="str">
        <f>IF($AC463&lt;&gt;"",IF($L463&gt;0,$AC463&amp;" · com apontamento",$AC463),IF($E463="Férias",IF($L463&gt;0,"Férias · com apontamento","Férias (cadastro)"),IF(($Z463+$AA463-1)&gt;Parâmetros!$E$16,"Férias / afastamento",IF(AND($D463="5x2",OR(WEEKDAY($F463,2)=6,WEEKDAY($F463,2)=7)),IF($L463&gt;0,"Folga trabalhada","Folga"),IF($L463&gt;0,"Trabalhado",IF(OR(OR($D463="6x1",$D463="FF 6x1"),$D463="5x2"),IF(AND(OR($D463="6x1",$D463="FF 6x1"),OR(WEEKDAY($F463,2)=6,WEEKDAY($F463,2)=7)),"Folga","Falta de registro"),IF(AND($AB463&lt;&gt;$AB462,IFERROR(INDEX(Cadastro!$F$5:$F$243,$AB463),"")=""),"Indeterminado (início da série)",IF($X463&gt;0,"Folga","Falta de registro"))))))))</f>
        <v>Folga</v>
      </c>
      <c r="Z463" s="34">
        <f>IF(OR($L463&gt;0,$F463&gt;Parâmetros!$E$14),0,IF($A463&lt;&gt;$A462,1,N($Z462)+1))</f>
        <v>1</v>
      </c>
      <c r="AA463" s="34">
        <f>IF(OR($L463&gt;0,$F463&gt;Parâmetros!$E$14),0,IF(OR($A463&lt;&gt;$A464,$F464&gt;Parâmetros!$E$14),1,N($AA464)+1))</f>
        <v>1</v>
      </c>
      <c r="AB463" s="31">
        <f>IFERROR(MATCH($A463&amp;"|"&amp;TEXT(_xlfn.MAXIFS(Cadastro!$E$5:$E$243,Cadastro!$A$5:$A$243,$A463,Cadastro!$E$5:$E$243,"&lt;="&amp;$F463),"yyyymmdd"),Cadastro!$I$5:$I$243,0),"")</f>
        <v>64</v>
      </c>
      <c r="AC463" t="str">
        <f>IFERROR(_xlfn.SINGLE(INDEX(Exceções!$D$5:$D$203,MATCH($A463&amp;"|"&amp;$F463,Exceções!$F$5:$F$203,0))),"")</f>
        <v/>
      </c>
      <c r="AD463" t="str">
        <f>IF($AC463="","",IFERROR(_xlfn.SINGLE(INDEX(Exceções!$E$5:$E$203,MATCH($A463&amp;"|"&amp;$F463,Exceções!$F$5:$F$203,0))),""))</f>
        <v/>
      </c>
    </row>
    <row r="464" spans="1:30" ht="15" hidden="1" customHeight="1" x14ac:dyDescent="0.25">
      <c r="A464" s="31">
        <v>55419</v>
      </c>
      <c r="B464" s="17" t="s">
        <v>38</v>
      </c>
      <c r="C464" s="17" t="str">
        <f>IFERROR(INDEX(Cadastro!$C$5:$C$243,$AB464),"NÃO INFORMADO")</f>
        <v>ENGMAN</v>
      </c>
      <c r="D464" s="17" t="str">
        <f>IFERROR(INDEX(Cadastro!$D$5:$D$243,$AB464),"")</f>
        <v>6x1</v>
      </c>
      <c r="E464" s="17" t="str">
        <f>IFERROR(INDEX(Cadastro!$G$5:$G$243,$AB464),"")</f>
        <v>6x1</v>
      </c>
      <c r="F464" s="29">
        <v>46314</v>
      </c>
      <c r="G464" s="32" t="str">
        <f t="shared" si="42"/>
        <v>seg</v>
      </c>
      <c r="H464" s="31">
        <f>IF($L464=0,"",_xlfn.MINIFS(Dados!$Q:$Q,Dados!$A:$A,$A464,Dados!$S:$S,$F464))</f>
        <v>423</v>
      </c>
      <c r="I464" s="31">
        <f>IF($H464="","",_xlfn.MAXIFS(Dados!$R:$R,Dados!$A:$A,$A464,Dados!$S:$S,$F464))</f>
        <v>980</v>
      </c>
      <c r="J464" s="32" t="str">
        <f>IF($D464&lt;&gt;"Folguista","",IFERROR(INDEX(Parâmetros!$D$52:$G$52,1,MIN(4,MAX(1,$W464))),""))</f>
        <v/>
      </c>
      <c r="K464" s="32" t="str">
        <f>IF(OR($AC464&lt;&gt;"",$Y464="Folga",$Y464="Folga trabalhada",$Y464="Férias (cadastro)",$Y464="Férias / afastamento",$Y464="Indeterminado (início da série)"),"",IF(OR($D464="6x1",$D464="FF 6x1"),IF(OR(WEEKDAY($F464,2)=6,WEEKDAY($F464,2)=7),"6x1 sáb/dom","6x1"),IF($D464="5x2","5x2",IF($H464="",IF($D464="Folguista",$J464,$E464),IF(OR($H464&gt;=Parâmetros!$E$18,$H464&lt;Parâmetros!$E$19),"C",IF($H464&lt;Parâmetros!$E$20,"A","B"))))))</f>
        <v>6x1</v>
      </c>
      <c r="L464" s="30">
        <f>SUMIFS(Dados!$E:$E,Dados!$A:$A,$A464,Dados!$S:$S,$F464)</f>
        <v>8.2199999999999989</v>
      </c>
      <c r="M464" s="30">
        <f>IFERROR(INDEX(Parâmetros!$E$6:$E$11,MATCH($K464,Parâmetros!$A$6:$A$11,0)),"")</f>
        <v>8.8000000000000007</v>
      </c>
      <c r="N464" s="33">
        <f t="shared" si="43"/>
        <v>0.93409090909090886</v>
      </c>
      <c r="O464" s="33">
        <f>Parâmetros!$E$13</f>
        <v>0.8</v>
      </c>
      <c r="P464" s="32" t="str">
        <f>IF(OR($M464="",$F464&gt;Parâmetros!$E$14),"Não","Sim")</f>
        <v>Sim</v>
      </c>
      <c r="Q464" s="32" t="str">
        <f t="shared" si="44"/>
        <v>Sim</v>
      </c>
      <c r="R464" s="32" t="str">
        <f t="shared" si="45"/>
        <v>Sim</v>
      </c>
      <c r="S464" s="30">
        <f t="shared" si="46"/>
        <v>0</v>
      </c>
      <c r="T464" s="32" t="str">
        <f>IF($Q464&lt;&gt;"Sim","",IF($N464&gt;Parâmetros!$E$15,"Sim","Não"))</f>
        <v>Não</v>
      </c>
      <c r="U464" s="17" t="str">
        <f t="shared" si="47"/>
        <v>Na meta</v>
      </c>
      <c r="V464" s="17" t="str">
        <f>IF($AC464&lt;&gt;"",IF($L464&gt;0,"ATENÇÃO · apontou em dia de "&amp;LOWER($AC464)&amp;" cadastrado","Exceção cadastrada · "&amp;$AC464)&amp;IF($AD464="",""," · "&amp;$AD464),IF($E464="Férias",IF($L464&gt;0,"ATENÇÃO · apontou estando de férias no cadastro","Férias no cadastro"),IF($Y464="Férias / afastamento","Afastamento · "&amp;($Z464+$AA464-1)&amp;" dias seguidos sem apontamento",IF($Y464="Folga trabalhada","ATENÇÃO · apontou em dia de folga da escala 5x2",IF($Y464="Folga",IF(AND($D464="5x2",OR(WEEKDAY($F464,2)=6,WEEKDAY($F464,2)=7)),"Folga de fim de semana da escala 5x2",IF(AND(OR($D464="6x1",$D464="FF 6x1"),WEEKDAY($F464,2)=6,FALSE()),"Folga de fim de semana · apontou no domingo anterior",IF(AND(OR($D464="6x1",$D464="FF 6x1"),WEEKDAY($F464,2)=7,AND($A464=$A463,$L463&gt;0)),"Folga de fim de semana · apontou no sábado",IF(AND(OR($D464="6x1",$D464="FF 6x1"),OR(WEEKDAY($F464,2)=6,WEEKDAY($F464,2)=7)),"Folga de fim de semana · sem apontamento no sábado nem no domingo","Folga prevista pelo ciclo")))),IF($Y464="Indeterminado (início da série)","Sem histórico anterior — informe o dia do ciclo no Cadastro",IF($Y464="Falta de registro",IF(OR(OR($D464="6x1",$D464="FF 6x1"),$D464="5x2"),"FALTA DE REGISTRO · dia útil da escala "&amp;$E464,"FALTA DE REGISTRO · dia "&amp;$W464&amp;" de "&amp;IFERROR(INDEX(Parâmetros!$B$39:$B$48,MATCH($E464,Parâmetros!$A$39:$A$48,0)),99)&amp;" do ciclo"),IF(OR($D464="6x1",$D464="FF 6x1"),IF(OR(AND(WEEKDAY($F464,2)=6,AND($A464=$A465,$L465&gt;0)),AND(WEEKDAY($F464,2)=7,AND($A464=$A463,$L463&gt;0))),"ATENÇÃO · apontou sábado e domingo no mesmo fim de semana",IF(OR(WEEKDAY($F464,2)=6,WEEKDAY($F464,2)=7),"Jornada de fim de semana do 6x1",IF(OR($H464&gt;=Parâmetros!$E$20,$H464&lt;Parâmetros!$E$19),"ATENÇÃO · 6x1 apontou fora do horário diurno","Jornada fixa do 6x1"))),IF($D464="5x2","Jornada fixa do 5x2",IF($D464="Folguista",IF($J464=$K464,"Evidência confirma sequência","DIVERGE · sequência "&amp;$J464&amp;" × evidência "&amp;$K464),IF($K464=$E464,"Evidência confirma cadastro","DIVERGE · cadastro "&amp;$E464&amp;" × evidência "&amp;$K464)))))))))))</f>
        <v>Jornada fixa do 6x1</v>
      </c>
      <c r="W464" s="34" t="str">
        <f>IF(OR(OR($D464="6x1",$D464="FF 6x1"),$D464="5x2"),"",IF($AB464&lt;&gt;$AB463,IF(IFERROR(INDEX(Cadastro!$F$5:$F$243,$AB464),"")="",IF($L464&gt;0,1,0),IF(IFERROR(INDEX(Cadastro!$F$5:$F$243,$AB464),"")&lt;=IFERROR(INDEX(Parâmetros!$B$39:$B$48,MATCH($E464,Parâmetros!$A$39:$A$48,0)),99),IFERROR(INDEX(Cadastro!$F$5:$F$243,$AB464),""),0)),IF($L464&gt;0,IF(N($X463)&gt;0,1,N($W463)+1),IF(AND($L464=0,OR(N($W463)&gt;=IFERROR(INDEX(Parâmetros!$B$39:$B$48,MATCH($E464,Parâmetros!$A$39:$A$48,0)),99),AND(N($X463)&gt;0,N($X463)&lt;IFERROR(INDEX(Parâmetros!$C$39:$C$48,MATCH($E464,Parâmetros!$A$39:$A$48,0)),0)))),0,N($W463)+1))))</f>
        <v/>
      </c>
      <c r="X464" s="34" t="str">
        <f>IF(OR(OR($D464="6x1",$D464="FF 6x1"),$D464="5x2"),"",IF($AB464&lt;&gt;$AB463,IF(IFERROR(INDEX(Cadastro!$F$5:$F$243,$AB464),"")="",0,IF(IFERROR(INDEX(Cadastro!$F$5:$F$243,$AB464),"")&gt;IFERROR(INDEX(Parâmetros!$B$39:$B$48,MATCH($E464,Parâmetros!$A$39:$A$48,0)),99),IFERROR(INDEX(Cadastro!$F$5:$F$243,$AB464),"")-IFERROR(INDEX(Parâmetros!$B$39:$B$48,MATCH($E464,Parâmetros!$A$39:$A$48,0)),99),0)),IF(AND($L464=0,OR(N($W463)&gt;=IFERROR(INDEX(Parâmetros!$B$39:$B$48,MATCH($E464,Parâmetros!$A$39:$A$48,0)),99),AND(N($X463)&gt;0,N($X463)&lt;IFERROR(INDEX(Parâmetros!$C$39:$C$48,MATCH($E464,Parâmetros!$A$39:$A$48,0)),0)))),N($X463)+1,0)))</f>
        <v/>
      </c>
      <c r="Y464" t="str">
        <f>IF($AC464&lt;&gt;"",IF($L464&gt;0,$AC464&amp;" · com apontamento",$AC464),IF($E464="Férias",IF($L464&gt;0,"Férias · com apontamento","Férias (cadastro)"),IF(($Z464+$AA464-1)&gt;Parâmetros!$E$16,"Férias / afastamento",IF(AND($D464="5x2",OR(WEEKDAY($F464,2)=6,WEEKDAY($F464,2)=7)),IF($L464&gt;0,"Folga trabalhada","Folga"),IF($L464&gt;0,"Trabalhado",IF(OR(OR($D464="6x1",$D464="FF 6x1"),$D464="5x2"),IF(AND(OR($D464="6x1",$D464="FF 6x1"),OR(WEEKDAY($F464,2)=6,WEEKDAY($F464,2)=7)),"Folga","Falta de registro"),IF(AND($AB464&lt;&gt;$AB463,IFERROR(INDEX(Cadastro!$F$5:$F$243,$AB464),"")=""),"Indeterminado (início da série)",IF($X464&gt;0,"Folga","Falta de registro"))))))))</f>
        <v>Trabalhado</v>
      </c>
      <c r="Z464" s="34">
        <f>IF(OR($L464&gt;0,$F464&gt;Parâmetros!$E$14),0,IF($A464&lt;&gt;$A463,1,N($Z463)+1))</f>
        <v>0</v>
      </c>
      <c r="AA464" s="34">
        <f>IF(OR($L464&gt;0,$F464&gt;Parâmetros!$E$14),0,IF(OR($A464&lt;&gt;$A465,$F465&gt;Parâmetros!$E$14),1,N($AA465)+1))</f>
        <v>0</v>
      </c>
      <c r="AB464" s="31">
        <f>IFERROR(MATCH($A464&amp;"|"&amp;TEXT(_xlfn.MAXIFS(Cadastro!$E$5:$E$243,Cadastro!$A$5:$A$243,$A464,Cadastro!$E$5:$E$243,"&lt;="&amp;$F464),"yyyymmdd"),Cadastro!$I$5:$I$243,0),"")</f>
        <v>64</v>
      </c>
      <c r="AC464" t="str">
        <f>IFERROR(_xlfn.SINGLE(INDEX(Exceções!$D$5:$D$203,MATCH($A464&amp;"|"&amp;$F464,Exceções!$F$5:$F$203,0))),"")</f>
        <v/>
      </c>
      <c r="AD464" t="str">
        <f>IF($AC464="","",IFERROR(_xlfn.SINGLE(INDEX(Exceções!$E$5:$E$203,MATCH($A464&amp;"|"&amp;$F464,Exceções!$F$5:$F$203,0))),""))</f>
        <v/>
      </c>
    </row>
    <row r="465" spans="1:30" ht="15" hidden="1" customHeight="1" x14ac:dyDescent="0.25">
      <c r="A465" s="31">
        <v>55419</v>
      </c>
      <c r="B465" s="17" t="s">
        <v>38</v>
      </c>
      <c r="C465" s="17" t="str">
        <f>IFERROR(INDEX(Cadastro!$C$5:$C$243,$AB465),"NÃO INFORMADO")</f>
        <v>ENGMAN</v>
      </c>
      <c r="D465" s="17" t="str">
        <f>IFERROR(INDEX(Cadastro!$D$5:$D$243,$AB465),"")</f>
        <v>6x1</v>
      </c>
      <c r="E465" s="17" t="str">
        <f>IFERROR(INDEX(Cadastro!$G$5:$G$243,$AB465),"")</f>
        <v>6x1</v>
      </c>
      <c r="F465" s="29">
        <v>46315</v>
      </c>
      <c r="G465" s="32" t="str">
        <f t="shared" si="42"/>
        <v>ter</v>
      </c>
      <c r="H465" s="31">
        <f>IF($L465=0,"",_xlfn.MINIFS(Dados!$Q:$Q,Dados!$A:$A,$A465,Dados!$S:$S,$F465))</f>
        <v>424</v>
      </c>
      <c r="I465" s="31">
        <f>IF($H465="","",_xlfn.MAXIFS(Dados!$R:$R,Dados!$A:$A,$A465,Dados!$S:$S,$F465))</f>
        <v>982</v>
      </c>
      <c r="J465" s="32" t="str">
        <f>IF($D465&lt;&gt;"Folguista","",IFERROR(INDEX(Parâmetros!$D$52:$G$52,1,MIN(4,MAX(1,$W465))),""))</f>
        <v/>
      </c>
      <c r="K465" s="32" t="str">
        <f>IF(OR($AC465&lt;&gt;"",$Y465="Folga",$Y465="Folga trabalhada",$Y465="Férias (cadastro)",$Y465="Férias / afastamento",$Y465="Indeterminado (início da série)"),"",IF(OR($D465="6x1",$D465="FF 6x1"),IF(OR(WEEKDAY($F465,2)=6,WEEKDAY($F465,2)=7),"6x1 sáb/dom","6x1"),IF($D465="5x2","5x2",IF($H465="",IF($D465="Folguista",$J465,$E465),IF(OR($H465&gt;=Parâmetros!$E$18,$H465&lt;Parâmetros!$E$19),"C",IF($H465&lt;Parâmetros!$E$20,"A","B"))))))</f>
        <v>6x1</v>
      </c>
      <c r="L465" s="30">
        <f>SUMIFS(Dados!$E:$E,Dados!$A:$A,$A465,Dados!$S:$S,$F465)</f>
        <v>8.24</v>
      </c>
      <c r="M465" s="30">
        <f>IFERROR(INDEX(Parâmetros!$E$6:$E$11,MATCH($K465,Parâmetros!$A$6:$A$11,0)),"")</f>
        <v>8.8000000000000007</v>
      </c>
      <c r="N465" s="33">
        <f t="shared" si="43"/>
        <v>0.93636363636363629</v>
      </c>
      <c r="O465" s="33">
        <f>Parâmetros!$E$13</f>
        <v>0.8</v>
      </c>
      <c r="P465" s="32" t="str">
        <f>IF(OR($M465="",$F465&gt;Parâmetros!$E$14),"Não","Sim")</f>
        <v>Sim</v>
      </c>
      <c r="Q465" s="32" t="str">
        <f t="shared" si="44"/>
        <v>Sim</v>
      </c>
      <c r="R465" s="32" t="str">
        <f t="shared" si="45"/>
        <v>Sim</v>
      </c>
      <c r="S465" s="30">
        <f t="shared" si="46"/>
        <v>0</v>
      </c>
      <c r="T465" s="32" t="str">
        <f>IF($Q465&lt;&gt;"Sim","",IF($N465&gt;Parâmetros!$E$15,"Sim","Não"))</f>
        <v>Não</v>
      </c>
      <c r="U465" s="17" t="str">
        <f t="shared" si="47"/>
        <v>Na meta</v>
      </c>
      <c r="V465" s="17" t="str">
        <f>IF($AC465&lt;&gt;"",IF($L465&gt;0,"ATENÇÃO · apontou em dia de "&amp;LOWER($AC465)&amp;" cadastrado","Exceção cadastrada · "&amp;$AC465)&amp;IF($AD465="",""," · "&amp;$AD465),IF($E465="Férias",IF($L465&gt;0,"ATENÇÃO · apontou estando de férias no cadastro","Férias no cadastro"),IF($Y465="Férias / afastamento","Afastamento · "&amp;($Z465+$AA465-1)&amp;" dias seguidos sem apontamento",IF($Y465="Folga trabalhada","ATENÇÃO · apontou em dia de folga da escala 5x2",IF($Y465="Folga",IF(AND($D465="5x2",OR(WEEKDAY($F465,2)=6,WEEKDAY($F465,2)=7)),"Folga de fim de semana da escala 5x2",IF(AND(OR($D465="6x1",$D465="FF 6x1"),WEEKDAY($F465,2)=6,FALSE()),"Folga de fim de semana · apontou no domingo anterior",IF(AND(OR($D465="6x1",$D465="FF 6x1"),WEEKDAY($F465,2)=7,AND($A465=$A464,$L464&gt;0)),"Folga de fim de semana · apontou no sábado",IF(AND(OR($D465="6x1",$D465="FF 6x1"),OR(WEEKDAY($F465,2)=6,WEEKDAY($F465,2)=7)),"Folga de fim de semana · sem apontamento no sábado nem no domingo","Folga prevista pelo ciclo")))),IF($Y465="Indeterminado (início da série)","Sem histórico anterior — informe o dia do ciclo no Cadastro",IF($Y465="Falta de registro",IF(OR(OR($D465="6x1",$D465="FF 6x1"),$D465="5x2"),"FALTA DE REGISTRO · dia útil da escala "&amp;$E465,"FALTA DE REGISTRO · dia "&amp;$W465&amp;" de "&amp;IFERROR(INDEX(Parâmetros!$B$39:$B$48,MATCH($E465,Parâmetros!$A$39:$A$48,0)),99)&amp;" do ciclo"),IF(OR($D465="6x1",$D465="FF 6x1"),IF(OR(AND(WEEKDAY($F465,2)=6,AND($A465=$A466,$L466&gt;0)),AND(WEEKDAY($F465,2)=7,AND($A465=$A464,$L464&gt;0))),"ATENÇÃO · apontou sábado e domingo no mesmo fim de semana",IF(OR(WEEKDAY($F465,2)=6,WEEKDAY($F465,2)=7),"Jornada de fim de semana do 6x1",IF(OR($H465&gt;=Parâmetros!$E$20,$H465&lt;Parâmetros!$E$19),"ATENÇÃO · 6x1 apontou fora do horário diurno","Jornada fixa do 6x1"))),IF($D465="5x2","Jornada fixa do 5x2",IF($D465="Folguista",IF($J465=$K465,"Evidência confirma sequência","DIVERGE · sequência "&amp;$J465&amp;" × evidência "&amp;$K465),IF($K465=$E465,"Evidência confirma cadastro","DIVERGE · cadastro "&amp;$E465&amp;" × evidência "&amp;$K465)))))))))))</f>
        <v>Jornada fixa do 6x1</v>
      </c>
      <c r="W465" s="34" t="str">
        <f>IF(OR(OR($D465="6x1",$D465="FF 6x1"),$D465="5x2"),"",IF($AB465&lt;&gt;$AB464,IF(IFERROR(INDEX(Cadastro!$F$5:$F$243,$AB465),"")="",IF($L465&gt;0,1,0),IF(IFERROR(INDEX(Cadastro!$F$5:$F$243,$AB465),"")&lt;=IFERROR(INDEX(Parâmetros!$B$39:$B$48,MATCH($E465,Parâmetros!$A$39:$A$48,0)),99),IFERROR(INDEX(Cadastro!$F$5:$F$243,$AB465),""),0)),IF($L465&gt;0,IF(N($X464)&gt;0,1,N($W464)+1),IF(AND($L465=0,OR(N($W464)&gt;=IFERROR(INDEX(Parâmetros!$B$39:$B$48,MATCH($E465,Parâmetros!$A$39:$A$48,0)),99),AND(N($X464)&gt;0,N($X464)&lt;IFERROR(INDEX(Parâmetros!$C$39:$C$48,MATCH($E465,Parâmetros!$A$39:$A$48,0)),0)))),0,N($W464)+1))))</f>
        <v/>
      </c>
      <c r="X465" s="34" t="str">
        <f>IF(OR(OR($D465="6x1",$D465="FF 6x1"),$D465="5x2"),"",IF($AB465&lt;&gt;$AB464,IF(IFERROR(INDEX(Cadastro!$F$5:$F$243,$AB465),"")="",0,IF(IFERROR(INDEX(Cadastro!$F$5:$F$243,$AB465),"")&gt;IFERROR(INDEX(Parâmetros!$B$39:$B$48,MATCH($E465,Parâmetros!$A$39:$A$48,0)),99),IFERROR(INDEX(Cadastro!$F$5:$F$243,$AB465),"")-IFERROR(INDEX(Parâmetros!$B$39:$B$48,MATCH($E465,Parâmetros!$A$39:$A$48,0)),99),0)),IF(AND($L465=0,OR(N($W464)&gt;=IFERROR(INDEX(Parâmetros!$B$39:$B$48,MATCH($E465,Parâmetros!$A$39:$A$48,0)),99),AND(N($X464)&gt;0,N($X464)&lt;IFERROR(INDEX(Parâmetros!$C$39:$C$48,MATCH($E465,Parâmetros!$A$39:$A$48,0)),0)))),N($X464)+1,0)))</f>
        <v/>
      </c>
      <c r="Y465" t="str">
        <f>IF($AC465&lt;&gt;"",IF($L465&gt;0,$AC465&amp;" · com apontamento",$AC465),IF($E465="Férias",IF($L465&gt;0,"Férias · com apontamento","Férias (cadastro)"),IF(($Z465+$AA465-1)&gt;Parâmetros!$E$16,"Férias / afastamento",IF(AND($D465="5x2",OR(WEEKDAY($F465,2)=6,WEEKDAY($F465,2)=7)),IF($L465&gt;0,"Folga trabalhada","Folga"),IF($L465&gt;0,"Trabalhado",IF(OR(OR($D465="6x1",$D465="FF 6x1"),$D465="5x2"),IF(AND(OR($D465="6x1",$D465="FF 6x1"),OR(WEEKDAY($F465,2)=6,WEEKDAY($F465,2)=7)),"Folga","Falta de registro"),IF(AND($AB465&lt;&gt;$AB464,IFERROR(INDEX(Cadastro!$F$5:$F$243,$AB465),"")=""),"Indeterminado (início da série)",IF($X465&gt;0,"Folga","Falta de registro"))))))))</f>
        <v>Trabalhado</v>
      </c>
      <c r="Z465" s="34">
        <f>IF(OR($L465&gt;0,$F465&gt;Parâmetros!$E$14),0,IF($A465&lt;&gt;$A464,1,N($Z464)+1))</f>
        <v>0</v>
      </c>
      <c r="AA465" s="34">
        <f>IF(OR($L465&gt;0,$F465&gt;Parâmetros!$E$14),0,IF(OR($A465&lt;&gt;$A466,$F466&gt;Parâmetros!$E$14),1,N($AA466)+1))</f>
        <v>0</v>
      </c>
      <c r="AB465" s="31">
        <f>IFERROR(MATCH($A465&amp;"|"&amp;TEXT(_xlfn.MAXIFS(Cadastro!$E$5:$E$243,Cadastro!$A$5:$A$243,$A465,Cadastro!$E$5:$E$243,"&lt;="&amp;$F465),"yyyymmdd"),Cadastro!$I$5:$I$243,0),"")</f>
        <v>64</v>
      </c>
      <c r="AC465" t="str">
        <f>IFERROR(_xlfn.SINGLE(INDEX(Exceções!$D$5:$D$203,MATCH($A465&amp;"|"&amp;$F465,Exceções!$F$5:$F$203,0))),"")</f>
        <v/>
      </c>
      <c r="AD465" t="str">
        <f>IF($AC465="","",IFERROR(_xlfn.SINGLE(INDEX(Exceções!$E$5:$E$203,MATCH($A465&amp;"|"&amp;$F465,Exceções!$F$5:$F$203,0))),""))</f>
        <v/>
      </c>
    </row>
    <row r="466" spans="1:30" ht="15" hidden="1" customHeight="1" x14ac:dyDescent="0.25">
      <c r="A466" s="31">
        <v>55419</v>
      </c>
      <c r="B466" s="17" t="s">
        <v>38</v>
      </c>
      <c r="C466" s="17" t="str">
        <f>IFERROR(INDEX(Cadastro!$C$5:$C$243,$AB466),"NÃO INFORMADO")</f>
        <v>ENGMAN</v>
      </c>
      <c r="D466" s="17" t="str">
        <f>IFERROR(INDEX(Cadastro!$D$5:$D$243,$AB466),"")</f>
        <v>6x1</v>
      </c>
      <c r="E466" s="17" t="str">
        <f>IFERROR(INDEX(Cadastro!$G$5:$G$243,$AB466),"")</f>
        <v>6x1</v>
      </c>
      <c r="F466" s="29">
        <v>46316</v>
      </c>
      <c r="G466" s="32" t="str">
        <f t="shared" si="42"/>
        <v>qua</v>
      </c>
      <c r="H466" s="31">
        <f>IF($L466=0,"",_xlfn.MINIFS(Dados!$Q:$Q,Dados!$A:$A,$A466,Dados!$S:$S,$F466))</f>
        <v>422</v>
      </c>
      <c r="I466" s="31">
        <f>IF($H466="","",_xlfn.MAXIFS(Dados!$R:$R,Dados!$A:$A,$A466,Dados!$S:$S,$F466))</f>
        <v>980</v>
      </c>
      <c r="J466" s="32" t="str">
        <f>IF($D466&lt;&gt;"Folguista","",IFERROR(INDEX(Parâmetros!$D$52:$G$52,1,MIN(4,MAX(1,$W466))),""))</f>
        <v/>
      </c>
      <c r="K466" s="32" t="str">
        <f>IF(OR($AC466&lt;&gt;"",$Y466="Folga",$Y466="Folga trabalhada",$Y466="Férias (cadastro)",$Y466="Férias / afastamento",$Y466="Indeterminado (início da série)"),"",IF(OR($D466="6x1",$D466="FF 6x1"),IF(OR(WEEKDAY($F466,2)=6,WEEKDAY($F466,2)=7),"6x1 sáb/dom","6x1"),IF($D466="5x2","5x2",IF($H466="",IF($D466="Folguista",$J466,$E466),IF(OR($H466&gt;=Parâmetros!$E$18,$H466&lt;Parâmetros!$E$19),"C",IF($H466&lt;Parâmetros!$E$20,"A","B"))))))</f>
        <v>6x1</v>
      </c>
      <c r="L466" s="30">
        <f>SUMIFS(Dados!$E:$E,Dados!$A:$A,$A466,Dados!$S:$S,$F466)</f>
        <v>8.26</v>
      </c>
      <c r="M466" s="30">
        <f>IFERROR(INDEX(Parâmetros!$E$6:$E$11,MATCH($K466,Parâmetros!$A$6:$A$11,0)),"")</f>
        <v>8.8000000000000007</v>
      </c>
      <c r="N466" s="33">
        <f t="shared" si="43"/>
        <v>0.93863636363636349</v>
      </c>
      <c r="O466" s="33">
        <f>Parâmetros!$E$13</f>
        <v>0.8</v>
      </c>
      <c r="P466" s="32" t="str">
        <f>IF(OR($M466="",$F466&gt;Parâmetros!$E$14),"Não","Sim")</f>
        <v>Sim</v>
      </c>
      <c r="Q466" s="32" t="str">
        <f t="shared" si="44"/>
        <v>Sim</v>
      </c>
      <c r="R466" s="32" t="str">
        <f t="shared" si="45"/>
        <v>Sim</v>
      </c>
      <c r="S466" s="30">
        <f t="shared" si="46"/>
        <v>0</v>
      </c>
      <c r="T466" s="32" t="str">
        <f>IF($Q466&lt;&gt;"Sim","",IF($N466&gt;Parâmetros!$E$15,"Sim","Não"))</f>
        <v>Não</v>
      </c>
      <c r="U466" s="17" t="str">
        <f t="shared" si="47"/>
        <v>Na meta</v>
      </c>
      <c r="V466" s="17" t="str">
        <f>IF($AC466&lt;&gt;"",IF($L466&gt;0,"ATENÇÃO · apontou em dia de "&amp;LOWER($AC466)&amp;" cadastrado","Exceção cadastrada · "&amp;$AC466)&amp;IF($AD466="",""," · "&amp;$AD466),IF($E466="Férias",IF($L466&gt;0,"ATENÇÃO · apontou estando de férias no cadastro","Férias no cadastro"),IF($Y466="Férias / afastamento","Afastamento · "&amp;($Z466+$AA466-1)&amp;" dias seguidos sem apontamento",IF($Y466="Folga trabalhada","ATENÇÃO · apontou em dia de folga da escala 5x2",IF($Y466="Folga",IF(AND($D466="5x2",OR(WEEKDAY($F466,2)=6,WEEKDAY($F466,2)=7)),"Folga de fim de semana da escala 5x2",IF(AND(OR($D466="6x1",$D466="FF 6x1"),WEEKDAY($F466,2)=6,FALSE()),"Folga de fim de semana · apontou no domingo anterior",IF(AND(OR($D466="6x1",$D466="FF 6x1"),WEEKDAY($F466,2)=7,AND($A466=$A465,$L465&gt;0)),"Folga de fim de semana · apontou no sábado",IF(AND(OR($D466="6x1",$D466="FF 6x1"),OR(WEEKDAY($F466,2)=6,WEEKDAY($F466,2)=7)),"Folga de fim de semana · sem apontamento no sábado nem no domingo","Folga prevista pelo ciclo")))),IF($Y466="Indeterminado (início da série)","Sem histórico anterior — informe o dia do ciclo no Cadastro",IF($Y466="Falta de registro",IF(OR(OR($D466="6x1",$D466="FF 6x1"),$D466="5x2"),"FALTA DE REGISTRO · dia útil da escala "&amp;$E466,"FALTA DE REGISTRO · dia "&amp;$W466&amp;" de "&amp;IFERROR(INDEX(Parâmetros!$B$39:$B$48,MATCH($E466,Parâmetros!$A$39:$A$48,0)),99)&amp;" do ciclo"),IF(OR($D466="6x1",$D466="FF 6x1"),IF(OR(AND(WEEKDAY($F466,2)=6,AND($A466=$A467,$L467&gt;0)),AND(WEEKDAY($F466,2)=7,AND($A466=$A465,$L465&gt;0))),"ATENÇÃO · apontou sábado e domingo no mesmo fim de semana",IF(OR(WEEKDAY($F466,2)=6,WEEKDAY($F466,2)=7),"Jornada de fim de semana do 6x1",IF(OR($H466&gt;=Parâmetros!$E$20,$H466&lt;Parâmetros!$E$19),"ATENÇÃO · 6x1 apontou fora do horário diurno","Jornada fixa do 6x1"))),IF($D466="5x2","Jornada fixa do 5x2",IF($D466="Folguista",IF($J466=$K466,"Evidência confirma sequência","DIVERGE · sequência "&amp;$J466&amp;" × evidência "&amp;$K466),IF($K466=$E466,"Evidência confirma cadastro","DIVERGE · cadastro "&amp;$E466&amp;" × evidência "&amp;$K466)))))))))))</f>
        <v>Jornada fixa do 6x1</v>
      </c>
      <c r="W466" s="34" t="str">
        <f>IF(OR(OR($D466="6x1",$D466="FF 6x1"),$D466="5x2"),"",IF($AB466&lt;&gt;$AB465,IF(IFERROR(INDEX(Cadastro!$F$5:$F$243,$AB466),"")="",IF($L466&gt;0,1,0),IF(IFERROR(INDEX(Cadastro!$F$5:$F$243,$AB466),"")&lt;=IFERROR(INDEX(Parâmetros!$B$39:$B$48,MATCH($E466,Parâmetros!$A$39:$A$48,0)),99),IFERROR(INDEX(Cadastro!$F$5:$F$243,$AB466),""),0)),IF($L466&gt;0,IF(N($X465)&gt;0,1,N($W465)+1),IF(AND($L466=0,OR(N($W465)&gt;=IFERROR(INDEX(Parâmetros!$B$39:$B$48,MATCH($E466,Parâmetros!$A$39:$A$48,0)),99),AND(N($X465)&gt;0,N($X465)&lt;IFERROR(INDEX(Parâmetros!$C$39:$C$48,MATCH($E466,Parâmetros!$A$39:$A$48,0)),0)))),0,N($W465)+1))))</f>
        <v/>
      </c>
      <c r="X466" s="34" t="str">
        <f>IF(OR(OR($D466="6x1",$D466="FF 6x1"),$D466="5x2"),"",IF($AB466&lt;&gt;$AB465,IF(IFERROR(INDEX(Cadastro!$F$5:$F$243,$AB466),"")="",0,IF(IFERROR(INDEX(Cadastro!$F$5:$F$243,$AB466),"")&gt;IFERROR(INDEX(Parâmetros!$B$39:$B$48,MATCH($E466,Parâmetros!$A$39:$A$48,0)),99),IFERROR(INDEX(Cadastro!$F$5:$F$243,$AB466),"")-IFERROR(INDEX(Parâmetros!$B$39:$B$48,MATCH($E466,Parâmetros!$A$39:$A$48,0)),99),0)),IF(AND($L466=0,OR(N($W465)&gt;=IFERROR(INDEX(Parâmetros!$B$39:$B$48,MATCH($E466,Parâmetros!$A$39:$A$48,0)),99),AND(N($X465)&gt;0,N($X465)&lt;IFERROR(INDEX(Parâmetros!$C$39:$C$48,MATCH($E466,Parâmetros!$A$39:$A$48,0)),0)))),N($X465)+1,0)))</f>
        <v/>
      </c>
      <c r="Y466" t="str">
        <f>IF($AC466&lt;&gt;"",IF($L466&gt;0,$AC466&amp;" · com apontamento",$AC466),IF($E466="Férias",IF($L466&gt;0,"Férias · com apontamento","Férias (cadastro)"),IF(($Z466+$AA466-1)&gt;Parâmetros!$E$16,"Férias / afastamento",IF(AND($D466="5x2",OR(WEEKDAY($F466,2)=6,WEEKDAY($F466,2)=7)),IF($L466&gt;0,"Folga trabalhada","Folga"),IF($L466&gt;0,"Trabalhado",IF(OR(OR($D466="6x1",$D466="FF 6x1"),$D466="5x2"),IF(AND(OR($D466="6x1",$D466="FF 6x1"),OR(WEEKDAY($F466,2)=6,WEEKDAY($F466,2)=7)),"Folga","Falta de registro"),IF(AND($AB466&lt;&gt;$AB465,IFERROR(INDEX(Cadastro!$F$5:$F$243,$AB466),"")=""),"Indeterminado (início da série)",IF($X466&gt;0,"Folga","Falta de registro"))))))))</f>
        <v>Trabalhado</v>
      </c>
      <c r="Z466" s="34">
        <f>IF(OR($L466&gt;0,$F466&gt;Parâmetros!$E$14),0,IF($A466&lt;&gt;$A465,1,N($Z465)+1))</f>
        <v>0</v>
      </c>
      <c r="AA466" s="34">
        <f>IF(OR($L466&gt;0,$F466&gt;Parâmetros!$E$14),0,IF(OR($A466&lt;&gt;$A467,$F467&gt;Parâmetros!$E$14),1,N($AA467)+1))</f>
        <v>0</v>
      </c>
      <c r="AB466" s="31">
        <f>IFERROR(MATCH($A466&amp;"|"&amp;TEXT(_xlfn.MAXIFS(Cadastro!$E$5:$E$243,Cadastro!$A$5:$A$243,$A466,Cadastro!$E$5:$E$243,"&lt;="&amp;$F466),"yyyymmdd"),Cadastro!$I$5:$I$243,0),"")</f>
        <v>64</v>
      </c>
      <c r="AC466" t="str">
        <f>IFERROR(_xlfn.SINGLE(INDEX(Exceções!$D$5:$D$203,MATCH($A466&amp;"|"&amp;$F466,Exceções!$F$5:$F$203,0))),"")</f>
        <v/>
      </c>
      <c r="AD466" t="str">
        <f>IF($AC466="","",IFERROR(_xlfn.SINGLE(INDEX(Exceções!$E$5:$E$203,MATCH($A466&amp;"|"&amp;$F466,Exceções!$F$5:$F$203,0))),""))</f>
        <v/>
      </c>
    </row>
    <row r="467" spans="1:30" ht="15" hidden="1" customHeight="1" x14ac:dyDescent="0.25">
      <c r="A467" s="31">
        <v>55419</v>
      </c>
      <c r="B467" s="17" t="s">
        <v>38</v>
      </c>
      <c r="C467" s="17" t="str">
        <f>IFERROR(INDEX(Cadastro!$C$5:$C$243,$AB467),"NÃO INFORMADO")</f>
        <v>ENGMAN</v>
      </c>
      <c r="D467" s="17" t="str">
        <f>IFERROR(INDEX(Cadastro!$D$5:$D$243,$AB467),"")</f>
        <v>6x1</v>
      </c>
      <c r="E467" s="17" t="str">
        <f>IFERROR(INDEX(Cadastro!$G$5:$G$243,$AB467),"")</f>
        <v>6x1</v>
      </c>
      <c r="F467" s="29">
        <v>46317</v>
      </c>
      <c r="G467" s="32" t="str">
        <f t="shared" si="42"/>
        <v>qui</v>
      </c>
      <c r="H467" s="31">
        <f>IF($L467=0,"",_xlfn.MINIFS(Dados!$Q:$Q,Dados!$A:$A,$A467,Dados!$S:$S,$F467))</f>
        <v>425</v>
      </c>
      <c r="I467" s="31">
        <f>IF($H467="","",_xlfn.MAXIFS(Dados!$R:$R,Dados!$A:$A,$A467,Dados!$S:$S,$F467))</f>
        <v>980</v>
      </c>
      <c r="J467" s="32" t="str">
        <f>IF($D467&lt;&gt;"Folguista","",IFERROR(INDEX(Parâmetros!$D$52:$G$52,1,MIN(4,MAX(1,$W467))),""))</f>
        <v/>
      </c>
      <c r="K467" s="32" t="str">
        <f>IF(OR($AC467&lt;&gt;"",$Y467="Folga",$Y467="Folga trabalhada",$Y467="Férias (cadastro)",$Y467="Férias / afastamento",$Y467="Indeterminado (início da série)"),"",IF(OR($D467="6x1",$D467="FF 6x1"),IF(OR(WEEKDAY($F467,2)=6,WEEKDAY($F467,2)=7),"6x1 sáb/dom","6x1"),IF($D467="5x2","5x2",IF($H467="",IF($D467="Folguista",$J467,$E467),IF(OR($H467&gt;=Parâmetros!$E$18,$H467&lt;Parâmetros!$E$19),"C",IF($H467&lt;Parâmetros!$E$20,"A","B"))))))</f>
        <v>6x1</v>
      </c>
      <c r="L467" s="30">
        <f>SUMIFS(Dados!$E:$E,Dados!$A:$A,$A467,Dados!$S:$S,$F467)</f>
        <v>8.26</v>
      </c>
      <c r="M467" s="30">
        <f>IFERROR(INDEX(Parâmetros!$E$6:$E$11,MATCH($K467,Parâmetros!$A$6:$A$11,0)),"")</f>
        <v>8.8000000000000007</v>
      </c>
      <c r="N467" s="33">
        <f t="shared" si="43"/>
        <v>0.93863636363636349</v>
      </c>
      <c r="O467" s="33">
        <f>Parâmetros!$E$13</f>
        <v>0.8</v>
      </c>
      <c r="P467" s="32" t="str">
        <f>IF(OR($M467="",$F467&gt;Parâmetros!$E$14),"Não","Sim")</f>
        <v>Sim</v>
      </c>
      <c r="Q467" s="32" t="str">
        <f t="shared" si="44"/>
        <v>Sim</v>
      </c>
      <c r="R467" s="32" t="str">
        <f t="shared" si="45"/>
        <v>Sim</v>
      </c>
      <c r="S467" s="30">
        <f t="shared" si="46"/>
        <v>0</v>
      </c>
      <c r="T467" s="32" t="str">
        <f>IF($Q467&lt;&gt;"Sim","",IF($N467&gt;Parâmetros!$E$15,"Sim","Não"))</f>
        <v>Não</v>
      </c>
      <c r="U467" s="17" t="str">
        <f t="shared" si="47"/>
        <v>Na meta</v>
      </c>
      <c r="V467" s="17" t="str">
        <f>IF($AC467&lt;&gt;"",IF($L467&gt;0,"ATENÇÃO · apontou em dia de "&amp;LOWER($AC467)&amp;" cadastrado","Exceção cadastrada · "&amp;$AC467)&amp;IF($AD467="",""," · "&amp;$AD467),IF($E467="Férias",IF($L467&gt;0,"ATENÇÃO · apontou estando de férias no cadastro","Férias no cadastro"),IF($Y467="Férias / afastamento","Afastamento · "&amp;($Z467+$AA467-1)&amp;" dias seguidos sem apontamento",IF($Y467="Folga trabalhada","ATENÇÃO · apontou em dia de folga da escala 5x2",IF($Y467="Folga",IF(AND($D467="5x2",OR(WEEKDAY($F467,2)=6,WEEKDAY($F467,2)=7)),"Folga de fim de semana da escala 5x2",IF(AND(OR($D467="6x1",$D467="FF 6x1"),WEEKDAY($F467,2)=6,FALSE()),"Folga de fim de semana · apontou no domingo anterior",IF(AND(OR($D467="6x1",$D467="FF 6x1"),WEEKDAY($F467,2)=7,AND($A467=$A466,$L466&gt;0)),"Folga de fim de semana · apontou no sábado",IF(AND(OR($D467="6x1",$D467="FF 6x1"),OR(WEEKDAY($F467,2)=6,WEEKDAY($F467,2)=7)),"Folga de fim de semana · sem apontamento no sábado nem no domingo","Folga prevista pelo ciclo")))),IF($Y467="Indeterminado (início da série)","Sem histórico anterior — informe o dia do ciclo no Cadastro",IF($Y467="Falta de registro",IF(OR(OR($D467="6x1",$D467="FF 6x1"),$D467="5x2"),"FALTA DE REGISTRO · dia útil da escala "&amp;$E467,"FALTA DE REGISTRO · dia "&amp;$W467&amp;" de "&amp;IFERROR(INDEX(Parâmetros!$B$39:$B$48,MATCH($E467,Parâmetros!$A$39:$A$48,0)),99)&amp;" do ciclo"),IF(OR($D467="6x1",$D467="FF 6x1"),IF(OR(AND(WEEKDAY($F467,2)=6,AND($A467=$A468,$L468&gt;0)),AND(WEEKDAY($F467,2)=7,AND($A467=$A466,$L466&gt;0))),"ATENÇÃO · apontou sábado e domingo no mesmo fim de semana",IF(OR(WEEKDAY($F467,2)=6,WEEKDAY($F467,2)=7),"Jornada de fim de semana do 6x1",IF(OR($H467&gt;=Parâmetros!$E$20,$H467&lt;Parâmetros!$E$19),"ATENÇÃO · 6x1 apontou fora do horário diurno","Jornada fixa do 6x1"))),IF($D467="5x2","Jornada fixa do 5x2",IF($D467="Folguista",IF($J467=$K467,"Evidência confirma sequência","DIVERGE · sequência "&amp;$J467&amp;" × evidência "&amp;$K467),IF($K467=$E467,"Evidência confirma cadastro","DIVERGE · cadastro "&amp;$E467&amp;" × evidência "&amp;$K467)))))))))))</f>
        <v>Jornada fixa do 6x1</v>
      </c>
      <c r="W467" s="34" t="str">
        <f>IF(OR(OR($D467="6x1",$D467="FF 6x1"),$D467="5x2"),"",IF($AB467&lt;&gt;$AB466,IF(IFERROR(INDEX(Cadastro!$F$5:$F$243,$AB467),"")="",IF($L467&gt;0,1,0),IF(IFERROR(INDEX(Cadastro!$F$5:$F$243,$AB467),"")&lt;=IFERROR(INDEX(Parâmetros!$B$39:$B$48,MATCH($E467,Parâmetros!$A$39:$A$48,0)),99),IFERROR(INDEX(Cadastro!$F$5:$F$243,$AB467),""),0)),IF($L467&gt;0,IF(N($X466)&gt;0,1,N($W466)+1),IF(AND($L467=0,OR(N($W466)&gt;=IFERROR(INDEX(Parâmetros!$B$39:$B$48,MATCH($E467,Parâmetros!$A$39:$A$48,0)),99),AND(N($X466)&gt;0,N($X466)&lt;IFERROR(INDEX(Parâmetros!$C$39:$C$48,MATCH($E467,Parâmetros!$A$39:$A$48,0)),0)))),0,N($W466)+1))))</f>
        <v/>
      </c>
      <c r="X467" s="34" t="str">
        <f>IF(OR(OR($D467="6x1",$D467="FF 6x1"),$D467="5x2"),"",IF($AB467&lt;&gt;$AB466,IF(IFERROR(INDEX(Cadastro!$F$5:$F$243,$AB467),"")="",0,IF(IFERROR(INDEX(Cadastro!$F$5:$F$243,$AB467),"")&gt;IFERROR(INDEX(Parâmetros!$B$39:$B$48,MATCH($E467,Parâmetros!$A$39:$A$48,0)),99),IFERROR(INDEX(Cadastro!$F$5:$F$243,$AB467),"")-IFERROR(INDEX(Parâmetros!$B$39:$B$48,MATCH($E467,Parâmetros!$A$39:$A$48,0)),99),0)),IF(AND($L467=0,OR(N($W466)&gt;=IFERROR(INDEX(Parâmetros!$B$39:$B$48,MATCH($E467,Parâmetros!$A$39:$A$48,0)),99),AND(N($X466)&gt;0,N($X466)&lt;IFERROR(INDEX(Parâmetros!$C$39:$C$48,MATCH($E467,Parâmetros!$A$39:$A$48,0)),0)))),N($X466)+1,0)))</f>
        <v/>
      </c>
      <c r="Y467" t="str">
        <f>IF($AC467&lt;&gt;"",IF($L467&gt;0,$AC467&amp;" · com apontamento",$AC467),IF($E467="Férias",IF($L467&gt;0,"Férias · com apontamento","Férias (cadastro)"),IF(($Z467+$AA467-1)&gt;Parâmetros!$E$16,"Férias / afastamento",IF(AND($D467="5x2",OR(WEEKDAY($F467,2)=6,WEEKDAY($F467,2)=7)),IF($L467&gt;0,"Folga trabalhada","Folga"),IF($L467&gt;0,"Trabalhado",IF(OR(OR($D467="6x1",$D467="FF 6x1"),$D467="5x2"),IF(AND(OR($D467="6x1",$D467="FF 6x1"),OR(WEEKDAY($F467,2)=6,WEEKDAY($F467,2)=7)),"Folga","Falta de registro"),IF(AND($AB467&lt;&gt;$AB466,IFERROR(INDEX(Cadastro!$F$5:$F$243,$AB467),"")=""),"Indeterminado (início da série)",IF($X467&gt;0,"Folga","Falta de registro"))))))))</f>
        <v>Trabalhado</v>
      </c>
      <c r="Z467" s="34">
        <f>IF(OR($L467&gt;0,$F467&gt;Parâmetros!$E$14),0,IF($A467&lt;&gt;$A466,1,N($Z466)+1))</f>
        <v>0</v>
      </c>
      <c r="AA467" s="34">
        <f>IF(OR($L467&gt;0,$F467&gt;Parâmetros!$E$14),0,IF(OR($A467&lt;&gt;$A468,$F468&gt;Parâmetros!$E$14),1,N($AA468)+1))</f>
        <v>0</v>
      </c>
      <c r="AB467" s="31">
        <f>IFERROR(MATCH($A467&amp;"|"&amp;TEXT(_xlfn.MAXIFS(Cadastro!$E$5:$E$243,Cadastro!$A$5:$A$243,$A467,Cadastro!$E$5:$E$243,"&lt;="&amp;$F467),"yyyymmdd"),Cadastro!$I$5:$I$243,0),"")</f>
        <v>64</v>
      </c>
      <c r="AC467" t="str">
        <f>IFERROR(_xlfn.SINGLE(INDEX(Exceções!$D$5:$D$203,MATCH($A467&amp;"|"&amp;$F467,Exceções!$F$5:$F$203,0))),"")</f>
        <v/>
      </c>
      <c r="AD467" t="str">
        <f>IF($AC467="","",IFERROR(_xlfn.SINGLE(INDEX(Exceções!$E$5:$E$203,MATCH($A467&amp;"|"&amp;$F467,Exceções!$F$5:$F$203,0))),""))</f>
        <v/>
      </c>
    </row>
    <row r="468" spans="1:30" ht="15" hidden="1" customHeight="1" x14ac:dyDescent="0.25">
      <c r="A468" s="31">
        <v>55419</v>
      </c>
      <c r="B468" s="17" t="s">
        <v>38</v>
      </c>
      <c r="C468" s="17" t="str">
        <f>IFERROR(INDEX(Cadastro!$C$5:$C$243,$AB468),"NÃO INFORMADO")</f>
        <v>ENGMAN</v>
      </c>
      <c r="D468" s="17" t="str">
        <f>IFERROR(INDEX(Cadastro!$D$5:$D$243,$AB468),"")</f>
        <v>6x1</v>
      </c>
      <c r="E468" s="17" t="str">
        <f>IFERROR(INDEX(Cadastro!$G$5:$G$243,$AB468),"")</f>
        <v>6x1</v>
      </c>
      <c r="F468" s="29">
        <v>46318</v>
      </c>
      <c r="G468" s="32" t="str">
        <f t="shared" si="42"/>
        <v>sex</v>
      </c>
      <c r="H468" s="31">
        <f>IF($L468=0,"",_xlfn.MINIFS(Dados!$Q:$Q,Dados!$A:$A,$A468,Dados!$S:$S,$F468))</f>
        <v>429</v>
      </c>
      <c r="I468" s="31">
        <f>IF($H468="","",_xlfn.MAXIFS(Dados!$R:$R,Dados!$A:$A,$A468,Dados!$S:$S,$F468))</f>
        <v>980</v>
      </c>
      <c r="J468" s="32" t="str">
        <f>IF($D468&lt;&gt;"Folguista","",IFERROR(INDEX(Parâmetros!$D$52:$G$52,1,MIN(4,MAX(1,$W468))),""))</f>
        <v/>
      </c>
      <c r="K468" s="32" t="str">
        <f>IF(OR($AC468&lt;&gt;"",$Y468="Folga",$Y468="Folga trabalhada",$Y468="Férias (cadastro)",$Y468="Férias / afastamento",$Y468="Indeterminado (início da série)"),"",IF(OR($D468="6x1",$D468="FF 6x1"),IF(OR(WEEKDAY($F468,2)=6,WEEKDAY($F468,2)=7),"6x1 sáb/dom","6x1"),IF($D468="5x2","5x2",IF($H468="",IF($D468="Folguista",$J468,$E468),IF(OR($H468&gt;=Parâmetros!$E$18,$H468&lt;Parâmetros!$E$19),"C",IF($H468&lt;Parâmetros!$E$20,"A","B"))))))</f>
        <v>6x1</v>
      </c>
      <c r="L468" s="30">
        <f>SUMIFS(Dados!$E:$E,Dados!$A:$A,$A468,Dados!$S:$S,$F468)</f>
        <v>8.17</v>
      </c>
      <c r="M468" s="30">
        <f>IFERROR(INDEX(Parâmetros!$E$6:$E$11,MATCH($K468,Parâmetros!$A$6:$A$11,0)),"")</f>
        <v>8.8000000000000007</v>
      </c>
      <c r="N468" s="33">
        <f t="shared" si="43"/>
        <v>0.92840909090909085</v>
      </c>
      <c r="O468" s="33">
        <f>Parâmetros!$E$13</f>
        <v>0.8</v>
      </c>
      <c r="P468" s="32" t="str">
        <f>IF(OR($M468="",$F468&gt;Parâmetros!$E$14),"Não","Sim")</f>
        <v>Sim</v>
      </c>
      <c r="Q468" s="32" t="str">
        <f t="shared" si="44"/>
        <v>Sim</v>
      </c>
      <c r="R468" s="32" t="str">
        <f t="shared" si="45"/>
        <v>Sim</v>
      </c>
      <c r="S468" s="30">
        <f t="shared" si="46"/>
        <v>0</v>
      </c>
      <c r="T468" s="32" t="str">
        <f>IF($Q468&lt;&gt;"Sim","",IF($N468&gt;Parâmetros!$E$15,"Sim","Não"))</f>
        <v>Não</v>
      </c>
      <c r="U468" s="17" t="str">
        <f t="shared" si="47"/>
        <v>Na meta</v>
      </c>
      <c r="V468" s="17" t="str">
        <f>IF($AC468&lt;&gt;"",IF($L468&gt;0,"ATENÇÃO · apontou em dia de "&amp;LOWER($AC468)&amp;" cadastrado","Exceção cadastrada · "&amp;$AC468)&amp;IF($AD468="",""," · "&amp;$AD468),IF($E468="Férias",IF($L468&gt;0,"ATENÇÃO · apontou estando de férias no cadastro","Férias no cadastro"),IF($Y468="Férias / afastamento","Afastamento · "&amp;($Z468+$AA468-1)&amp;" dias seguidos sem apontamento",IF($Y468="Folga trabalhada","ATENÇÃO · apontou em dia de folga da escala 5x2",IF($Y468="Folga",IF(AND($D468="5x2",OR(WEEKDAY($F468,2)=6,WEEKDAY($F468,2)=7)),"Folga de fim de semana da escala 5x2",IF(AND(OR($D468="6x1",$D468="FF 6x1"),WEEKDAY($F468,2)=6,FALSE()),"Folga de fim de semana · apontou no domingo anterior",IF(AND(OR($D468="6x1",$D468="FF 6x1"),WEEKDAY($F468,2)=7,AND($A468=$A467,$L467&gt;0)),"Folga de fim de semana · apontou no sábado",IF(AND(OR($D468="6x1",$D468="FF 6x1"),OR(WEEKDAY($F468,2)=6,WEEKDAY($F468,2)=7)),"Folga de fim de semana · sem apontamento no sábado nem no domingo","Folga prevista pelo ciclo")))),IF($Y468="Indeterminado (início da série)","Sem histórico anterior — informe o dia do ciclo no Cadastro",IF($Y468="Falta de registro",IF(OR(OR($D468="6x1",$D468="FF 6x1"),$D468="5x2"),"FALTA DE REGISTRO · dia útil da escala "&amp;$E468,"FALTA DE REGISTRO · dia "&amp;$W468&amp;" de "&amp;IFERROR(INDEX(Parâmetros!$B$39:$B$48,MATCH($E468,Parâmetros!$A$39:$A$48,0)),99)&amp;" do ciclo"),IF(OR($D468="6x1",$D468="FF 6x1"),IF(OR(AND(WEEKDAY($F468,2)=6,AND($A468=$A469,$L469&gt;0)),AND(WEEKDAY($F468,2)=7,AND($A468=$A467,$L467&gt;0))),"ATENÇÃO · apontou sábado e domingo no mesmo fim de semana",IF(OR(WEEKDAY($F468,2)=6,WEEKDAY($F468,2)=7),"Jornada de fim de semana do 6x1",IF(OR($H468&gt;=Parâmetros!$E$20,$H468&lt;Parâmetros!$E$19),"ATENÇÃO · 6x1 apontou fora do horário diurno","Jornada fixa do 6x1"))),IF($D468="5x2","Jornada fixa do 5x2",IF($D468="Folguista",IF($J468=$K468,"Evidência confirma sequência","DIVERGE · sequência "&amp;$J468&amp;" × evidência "&amp;$K468),IF($K468=$E468,"Evidência confirma cadastro","DIVERGE · cadastro "&amp;$E468&amp;" × evidência "&amp;$K468)))))))))))</f>
        <v>Jornada fixa do 6x1</v>
      </c>
      <c r="W468" s="34" t="str">
        <f>IF(OR(OR($D468="6x1",$D468="FF 6x1"),$D468="5x2"),"",IF($AB468&lt;&gt;$AB467,IF(IFERROR(INDEX(Cadastro!$F$5:$F$243,$AB468),"")="",IF($L468&gt;0,1,0),IF(IFERROR(INDEX(Cadastro!$F$5:$F$243,$AB468),"")&lt;=IFERROR(INDEX(Parâmetros!$B$39:$B$48,MATCH($E468,Parâmetros!$A$39:$A$48,0)),99),IFERROR(INDEX(Cadastro!$F$5:$F$243,$AB468),""),0)),IF($L468&gt;0,IF(N($X467)&gt;0,1,N($W467)+1),IF(AND($L468=0,OR(N($W467)&gt;=IFERROR(INDEX(Parâmetros!$B$39:$B$48,MATCH($E468,Parâmetros!$A$39:$A$48,0)),99),AND(N($X467)&gt;0,N($X467)&lt;IFERROR(INDEX(Parâmetros!$C$39:$C$48,MATCH($E468,Parâmetros!$A$39:$A$48,0)),0)))),0,N($W467)+1))))</f>
        <v/>
      </c>
      <c r="X468" s="34" t="str">
        <f>IF(OR(OR($D468="6x1",$D468="FF 6x1"),$D468="5x2"),"",IF($AB468&lt;&gt;$AB467,IF(IFERROR(INDEX(Cadastro!$F$5:$F$243,$AB468),"")="",0,IF(IFERROR(INDEX(Cadastro!$F$5:$F$243,$AB468),"")&gt;IFERROR(INDEX(Parâmetros!$B$39:$B$48,MATCH($E468,Parâmetros!$A$39:$A$48,0)),99),IFERROR(INDEX(Cadastro!$F$5:$F$243,$AB468),"")-IFERROR(INDEX(Parâmetros!$B$39:$B$48,MATCH($E468,Parâmetros!$A$39:$A$48,0)),99),0)),IF(AND($L468=0,OR(N($W467)&gt;=IFERROR(INDEX(Parâmetros!$B$39:$B$48,MATCH($E468,Parâmetros!$A$39:$A$48,0)),99),AND(N($X467)&gt;0,N($X467)&lt;IFERROR(INDEX(Parâmetros!$C$39:$C$48,MATCH($E468,Parâmetros!$A$39:$A$48,0)),0)))),N($X467)+1,0)))</f>
        <v/>
      </c>
      <c r="Y468" t="str">
        <f>IF($AC468&lt;&gt;"",IF($L468&gt;0,$AC468&amp;" · com apontamento",$AC468),IF($E468="Férias",IF($L468&gt;0,"Férias · com apontamento","Férias (cadastro)"),IF(($Z468+$AA468-1)&gt;Parâmetros!$E$16,"Férias / afastamento",IF(AND($D468="5x2",OR(WEEKDAY($F468,2)=6,WEEKDAY($F468,2)=7)),IF($L468&gt;0,"Folga trabalhada","Folga"),IF($L468&gt;0,"Trabalhado",IF(OR(OR($D468="6x1",$D468="FF 6x1"),$D468="5x2"),IF(AND(OR($D468="6x1",$D468="FF 6x1"),OR(WEEKDAY($F468,2)=6,WEEKDAY($F468,2)=7)),"Folga","Falta de registro"),IF(AND($AB468&lt;&gt;$AB467,IFERROR(INDEX(Cadastro!$F$5:$F$243,$AB468),"")=""),"Indeterminado (início da série)",IF($X468&gt;0,"Folga","Falta de registro"))))))))</f>
        <v>Trabalhado</v>
      </c>
      <c r="Z468" s="34">
        <f>IF(OR($L468&gt;0,$F468&gt;Parâmetros!$E$14),0,IF($A468&lt;&gt;$A467,1,N($Z467)+1))</f>
        <v>0</v>
      </c>
      <c r="AA468" s="34">
        <f>IF(OR($L468&gt;0,$F468&gt;Parâmetros!$E$14),0,IF(OR($A468&lt;&gt;$A469,$F469&gt;Parâmetros!$E$14),1,N($AA469)+1))</f>
        <v>0</v>
      </c>
      <c r="AB468" s="31">
        <f>IFERROR(MATCH($A468&amp;"|"&amp;TEXT(_xlfn.MAXIFS(Cadastro!$E$5:$E$243,Cadastro!$A$5:$A$243,$A468,Cadastro!$E$5:$E$243,"&lt;="&amp;$F468),"yyyymmdd"),Cadastro!$I$5:$I$243,0),"")</f>
        <v>64</v>
      </c>
      <c r="AC468" t="str">
        <f>IFERROR(_xlfn.SINGLE(INDEX(Exceções!$D$5:$D$203,MATCH($A468&amp;"|"&amp;$F468,Exceções!$F$5:$F$203,0))),"")</f>
        <v/>
      </c>
      <c r="AD468" t="str">
        <f>IF($AC468="","",IFERROR(_xlfn.SINGLE(INDEX(Exceções!$E$5:$E$203,MATCH($A468&amp;"|"&amp;$F468,Exceções!$F$5:$F$203,0))),""))</f>
        <v/>
      </c>
    </row>
    <row r="469" spans="1:30" ht="15" hidden="1" customHeight="1" x14ac:dyDescent="0.25">
      <c r="A469" s="31">
        <v>55419</v>
      </c>
      <c r="B469" s="17" t="s">
        <v>38</v>
      </c>
      <c r="C469" s="17" t="str">
        <f>IFERROR(INDEX(Cadastro!$C$5:$C$243,$AB469),"NÃO INFORMADO")</f>
        <v>ENGMAN</v>
      </c>
      <c r="D469" s="17" t="str">
        <f>IFERROR(INDEX(Cadastro!$D$5:$D$243,$AB469),"")</f>
        <v>6x1</v>
      </c>
      <c r="E469" s="17" t="str">
        <f>IFERROR(INDEX(Cadastro!$G$5:$G$243,$AB469),"")</f>
        <v>6x1</v>
      </c>
      <c r="F469" s="29">
        <v>46319</v>
      </c>
      <c r="G469" s="32" t="str">
        <f t="shared" si="42"/>
        <v>sáb</v>
      </c>
      <c r="H469" s="31">
        <f>IF($L469=0,"",_xlfn.MINIFS(Dados!$Q:$Q,Dados!$A:$A,$A469,Dados!$S:$S,$F469))</f>
        <v>423</v>
      </c>
      <c r="I469" s="31">
        <f>IF($H469="","",_xlfn.MAXIFS(Dados!$R:$R,Dados!$A:$A,$A469,Dados!$S:$S,$F469))</f>
        <v>721</v>
      </c>
      <c r="J469" s="32" t="str">
        <f>IF($D469&lt;&gt;"Folguista","",IFERROR(INDEX(Parâmetros!$D$52:$G$52,1,MIN(4,MAX(1,$W469))),""))</f>
        <v/>
      </c>
      <c r="K469" s="32" t="str">
        <f>IF(OR($AC469&lt;&gt;"",$Y469="Folga",$Y469="Folga trabalhada",$Y469="Férias (cadastro)",$Y469="Férias / afastamento",$Y469="Indeterminado (início da série)"),"",IF(OR($D469="6x1",$D469="FF 6x1"),IF(OR(WEEKDAY($F469,2)=6,WEEKDAY($F469,2)=7),"6x1 sáb/dom","6x1"),IF($D469="5x2","5x2",IF($H469="",IF($D469="Folguista",$J469,$E469),IF(OR($H469&gt;=Parâmetros!$E$18,$H469&lt;Parâmetros!$E$19),"C",IF($H469&lt;Parâmetros!$E$20,"A","B"))))))</f>
        <v>6x1 sáb/dom</v>
      </c>
      <c r="L469" s="30">
        <f>SUMIFS(Dados!$E:$E,Dados!$A:$A,$A469,Dados!$S:$S,$F469)</f>
        <v>4.97</v>
      </c>
      <c r="M469" s="30">
        <f>IFERROR(INDEX(Parâmetros!$E$6:$E$11,MATCH($K469,Parâmetros!$A$6:$A$11,0)),"")</f>
        <v>7.33</v>
      </c>
      <c r="N469" s="33">
        <f t="shared" si="43"/>
        <v>0.67803547066848568</v>
      </c>
      <c r="O469" s="33">
        <f>Parâmetros!$E$13</f>
        <v>0.8</v>
      </c>
      <c r="P469" s="32" t="str">
        <f>IF(OR($M469="",$F469&gt;Parâmetros!$E$14),"Não","Sim")</f>
        <v>Não</v>
      </c>
      <c r="Q469" s="32" t="str">
        <f t="shared" si="44"/>
        <v/>
      </c>
      <c r="R469" s="32" t="str">
        <f t="shared" si="45"/>
        <v/>
      </c>
      <c r="S469" s="30" t="str">
        <f t="shared" si="46"/>
        <v/>
      </c>
      <c r="T469" s="32" t="str">
        <f>IF($Q469&lt;&gt;"Sim","",IF($N469&gt;Parâmetros!$E$15,"Sim","Não"))</f>
        <v/>
      </c>
      <c r="U469" s="17" t="str">
        <f t="shared" si="47"/>
        <v>Fora da apuração</v>
      </c>
      <c r="V469" s="17" t="str">
        <f>IF($AC469&lt;&gt;"",IF($L469&gt;0,"ATENÇÃO · apontou em dia de "&amp;LOWER($AC469)&amp;" cadastrado","Exceção cadastrada · "&amp;$AC469)&amp;IF($AD469="",""," · "&amp;$AD469),IF($E469="Férias",IF($L469&gt;0,"ATENÇÃO · apontou estando de férias no cadastro","Férias no cadastro"),IF($Y469="Férias / afastamento","Afastamento · "&amp;($Z469+$AA469-1)&amp;" dias seguidos sem apontamento",IF($Y469="Folga trabalhada","ATENÇÃO · apontou em dia de folga da escala 5x2",IF($Y469="Folga",IF(AND($D469="5x2",OR(WEEKDAY($F469,2)=6,WEEKDAY($F469,2)=7)),"Folga de fim de semana da escala 5x2",IF(AND(OR($D469="6x1",$D469="FF 6x1"),WEEKDAY($F469,2)=6,FALSE()),"Folga de fim de semana · apontou no domingo anterior",IF(AND(OR($D469="6x1",$D469="FF 6x1"),WEEKDAY($F469,2)=7,AND($A469=$A468,$L468&gt;0)),"Folga de fim de semana · apontou no sábado",IF(AND(OR($D469="6x1",$D469="FF 6x1"),OR(WEEKDAY($F469,2)=6,WEEKDAY($F469,2)=7)),"Folga de fim de semana · sem apontamento no sábado nem no domingo","Folga prevista pelo ciclo")))),IF($Y469="Indeterminado (início da série)","Sem histórico anterior — informe o dia do ciclo no Cadastro",IF($Y469="Falta de registro",IF(OR(OR($D469="6x1",$D469="FF 6x1"),$D469="5x2"),"FALTA DE REGISTRO · dia útil da escala "&amp;$E469,"FALTA DE REGISTRO · dia "&amp;$W469&amp;" de "&amp;IFERROR(INDEX(Parâmetros!$B$39:$B$48,MATCH($E469,Parâmetros!$A$39:$A$48,0)),99)&amp;" do ciclo"),IF(OR($D469="6x1",$D469="FF 6x1"),IF(OR(AND(WEEKDAY($F469,2)=6,AND($A469=$A470,$L470&gt;0)),AND(WEEKDAY($F469,2)=7,AND($A469=$A468,$L468&gt;0))),"ATENÇÃO · apontou sábado e domingo no mesmo fim de semana",IF(OR(WEEKDAY($F469,2)=6,WEEKDAY($F469,2)=7),"Jornada de fim de semana do 6x1",IF(OR($H469&gt;=Parâmetros!$E$20,$H469&lt;Parâmetros!$E$19),"ATENÇÃO · 6x1 apontou fora do horário diurno","Jornada fixa do 6x1"))),IF($D469="5x2","Jornada fixa do 5x2",IF($D469="Folguista",IF($J469=$K469,"Evidência confirma sequência","DIVERGE · sequência "&amp;$J469&amp;" × evidência "&amp;$K469),IF($K469=$E469,"Evidência confirma cadastro","DIVERGE · cadastro "&amp;$E469&amp;" × evidência "&amp;$K469)))))))))))</f>
        <v>Jornada de fim de semana do 6x1</v>
      </c>
      <c r="W469" s="34" t="str">
        <f>IF(OR(OR($D469="6x1",$D469="FF 6x1"),$D469="5x2"),"",IF($AB469&lt;&gt;$AB468,IF(IFERROR(INDEX(Cadastro!$F$5:$F$243,$AB469),"")="",IF($L469&gt;0,1,0),IF(IFERROR(INDEX(Cadastro!$F$5:$F$243,$AB469),"")&lt;=IFERROR(INDEX(Parâmetros!$B$39:$B$48,MATCH($E469,Parâmetros!$A$39:$A$48,0)),99),IFERROR(INDEX(Cadastro!$F$5:$F$243,$AB469),""),0)),IF($L469&gt;0,IF(N($X468)&gt;0,1,N($W468)+1),IF(AND($L469=0,OR(N($W468)&gt;=IFERROR(INDEX(Parâmetros!$B$39:$B$48,MATCH($E469,Parâmetros!$A$39:$A$48,0)),99),AND(N($X468)&gt;0,N($X468)&lt;IFERROR(INDEX(Parâmetros!$C$39:$C$48,MATCH($E469,Parâmetros!$A$39:$A$48,0)),0)))),0,N($W468)+1))))</f>
        <v/>
      </c>
      <c r="X469" s="34" t="str">
        <f>IF(OR(OR($D469="6x1",$D469="FF 6x1"),$D469="5x2"),"",IF($AB469&lt;&gt;$AB468,IF(IFERROR(INDEX(Cadastro!$F$5:$F$243,$AB469),"")="",0,IF(IFERROR(INDEX(Cadastro!$F$5:$F$243,$AB469),"")&gt;IFERROR(INDEX(Parâmetros!$B$39:$B$48,MATCH($E469,Parâmetros!$A$39:$A$48,0)),99),IFERROR(INDEX(Cadastro!$F$5:$F$243,$AB469),"")-IFERROR(INDEX(Parâmetros!$B$39:$B$48,MATCH($E469,Parâmetros!$A$39:$A$48,0)),99),0)),IF(AND($L469=0,OR(N($W468)&gt;=IFERROR(INDEX(Parâmetros!$B$39:$B$48,MATCH($E469,Parâmetros!$A$39:$A$48,0)),99),AND(N($X468)&gt;0,N($X468)&lt;IFERROR(INDEX(Parâmetros!$C$39:$C$48,MATCH($E469,Parâmetros!$A$39:$A$48,0)),0)))),N($X468)+1,0)))</f>
        <v/>
      </c>
      <c r="Y469" t="str">
        <f>IF($AC469&lt;&gt;"",IF($L469&gt;0,$AC469&amp;" · com apontamento",$AC469),IF($E469="Férias",IF($L469&gt;0,"Férias · com apontamento","Férias (cadastro)"),IF(($Z469+$AA469-1)&gt;Parâmetros!$E$16,"Férias / afastamento",IF(AND($D469="5x2",OR(WEEKDAY($F469,2)=6,WEEKDAY($F469,2)=7)),IF($L469&gt;0,"Folga trabalhada","Folga"),IF($L469&gt;0,"Trabalhado",IF(OR(OR($D469="6x1",$D469="FF 6x1"),$D469="5x2"),IF(AND(OR($D469="6x1",$D469="FF 6x1"),OR(WEEKDAY($F469,2)=6,WEEKDAY($F469,2)=7)),"Folga","Falta de registro"),IF(AND($AB469&lt;&gt;$AB468,IFERROR(INDEX(Cadastro!$F$5:$F$243,$AB469),"")=""),"Indeterminado (início da série)",IF($X469&gt;0,"Folga","Falta de registro"))))))))</f>
        <v>Trabalhado</v>
      </c>
      <c r="Z469" s="34">
        <f>IF(OR($L469&gt;0,$F469&gt;Parâmetros!$E$14),0,IF($A469&lt;&gt;$A468,1,N($Z468)+1))</f>
        <v>0</v>
      </c>
      <c r="AA469" s="34">
        <f>IF(OR($L469&gt;0,$F469&gt;Parâmetros!$E$14),0,IF(OR($A469&lt;&gt;$A470,$F470&gt;Parâmetros!$E$14),1,N($AA470)+1))</f>
        <v>0</v>
      </c>
      <c r="AB469" s="31">
        <f>IFERROR(MATCH($A469&amp;"|"&amp;TEXT(_xlfn.MAXIFS(Cadastro!$E$5:$E$243,Cadastro!$A$5:$A$243,$A469,Cadastro!$E$5:$E$243,"&lt;="&amp;$F469),"yyyymmdd"),Cadastro!$I$5:$I$243,0),"")</f>
        <v>64</v>
      </c>
      <c r="AC469" t="str">
        <f>IFERROR(_xlfn.SINGLE(INDEX(Exceções!$D$5:$D$203,MATCH($A469&amp;"|"&amp;$F469,Exceções!$F$5:$F$203,0))),"")</f>
        <v/>
      </c>
      <c r="AD469" t="str">
        <f>IF($AC469="","",IFERROR(_xlfn.SINGLE(INDEX(Exceções!$E$5:$E$203,MATCH($A469&amp;"|"&amp;$F469,Exceções!$F$5:$F$203,0))),""))</f>
        <v/>
      </c>
    </row>
    <row r="470" spans="1:30" ht="15" hidden="1" customHeight="1" x14ac:dyDescent="0.25">
      <c r="A470" s="31">
        <v>55419</v>
      </c>
      <c r="B470" s="17" t="s">
        <v>38</v>
      </c>
      <c r="C470" s="17" t="str">
        <f>IFERROR(INDEX(Cadastro!$C$5:$C$243,$AB470),"NÃO INFORMADO")</f>
        <v>ENGMAN</v>
      </c>
      <c r="D470" s="17" t="str">
        <f>IFERROR(INDEX(Cadastro!$D$5:$D$243,$AB470),"")</f>
        <v>6x1</v>
      </c>
      <c r="E470" s="17" t="str">
        <f>IFERROR(INDEX(Cadastro!$G$5:$G$243,$AB470),"")</f>
        <v>6x1</v>
      </c>
      <c r="F470" s="29">
        <v>46320</v>
      </c>
      <c r="G470" s="32" t="str">
        <f t="shared" si="42"/>
        <v>dom</v>
      </c>
      <c r="H470" s="31" t="str">
        <f>IF($L470=0,"",_xlfn.MINIFS(Dados!$Q:$Q,Dados!$A:$A,$A470,Dados!$S:$S,$F470))</f>
        <v/>
      </c>
      <c r="I470" s="31" t="str">
        <f>IF($H470="","",_xlfn.MAXIFS(Dados!$R:$R,Dados!$A:$A,$A470,Dados!$S:$S,$F470))</f>
        <v/>
      </c>
      <c r="J470" s="32" t="str">
        <f>IF($D470&lt;&gt;"Folguista","",IFERROR(INDEX(Parâmetros!$D$52:$G$52,1,MIN(4,MAX(1,$W470))),""))</f>
        <v/>
      </c>
      <c r="K470" s="32" t="str">
        <f>IF(OR($AC470&lt;&gt;"",$Y470="Folga",$Y470="Folga trabalhada",$Y470="Férias (cadastro)",$Y470="Férias / afastamento",$Y470="Indeterminado (início da série)"),"",IF(OR($D470="6x1",$D470="FF 6x1"),IF(OR(WEEKDAY($F470,2)=6,WEEKDAY($F470,2)=7),"6x1 sáb/dom","6x1"),IF($D470="5x2","5x2",IF($H470="",IF($D470="Folguista",$J470,$E470),IF(OR($H470&gt;=Parâmetros!$E$18,$H470&lt;Parâmetros!$E$19),"C",IF($H470&lt;Parâmetros!$E$20,"A","B"))))))</f>
        <v/>
      </c>
      <c r="L470" s="30">
        <f>SUMIFS(Dados!$E:$E,Dados!$A:$A,$A470,Dados!$S:$S,$F470)</f>
        <v>0</v>
      </c>
      <c r="M470" s="30" t="str">
        <f>IFERROR(INDEX(Parâmetros!$E$6:$E$11,MATCH($K470,Parâmetros!$A$6:$A$11,0)),"")</f>
        <v/>
      </c>
      <c r="N470" s="33" t="str">
        <f t="shared" si="43"/>
        <v/>
      </c>
      <c r="O470" s="33">
        <f>Parâmetros!$E$13</f>
        <v>0.8</v>
      </c>
      <c r="P470" s="32" t="str">
        <f>IF(OR($M470="",$F470&gt;Parâmetros!$E$14),"Não","Sim")</f>
        <v>Não</v>
      </c>
      <c r="Q470" s="32" t="str">
        <f t="shared" si="44"/>
        <v/>
      </c>
      <c r="R470" s="32" t="str">
        <f t="shared" si="45"/>
        <v/>
      </c>
      <c r="S470" s="30" t="str">
        <f t="shared" si="46"/>
        <v/>
      </c>
      <c r="T470" s="32" t="str">
        <f>IF($Q470&lt;&gt;"Sim","",IF($N470&gt;Parâmetros!$E$15,"Sim","Não"))</f>
        <v/>
      </c>
      <c r="U470" s="17" t="str">
        <f t="shared" si="47"/>
        <v>Folga</v>
      </c>
      <c r="V470" s="17" t="str">
        <f>IF($AC470&lt;&gt;"",IF($L470&gt;0,"ATENÇÃO · apontou em dia de "&amp;LOWER($AC470)&amp;" cadastrado","Exceção cadastrada · "&amp;$AC470)&amp;IF($AD470="",""," · "&amp;$AD470),IF($E470="Férias",IF($L470&gt;0,"ATENÇÃO · apontou estando de férias no cadastro","Férias no cadastro"),IF($Y470="Férias / afastamento","Afastamento · "&amp;($Z470+$AA470-1)&amp;" dias seguidos sem apontamento",IF($Y470="Folga trabalhada","ATENÇÃO · apontou em dia de folga da escala 5x2",IF($Y470="Folga",IF(AND($D470="5x2",OR(WEEKDAY($F470,2)=6,WEEKDAY($F470,2)=7)),"Folga de fim de semana da escala 5x2",IF(AND(OR($D470="6x1",$D470="FF 6x1"),WEEKDAY($F470,2)=6,FALSE()),"Folga de fim de semana · apontou no domingo anterior",IF(AND(OR($D470="6x1",$D470="FF 6x1"),WEEKDAY($F470,2)=7,AND($A470=$A469,$L469&gt;0)),"Folga de fim de semana · apontou no sábado",IF(AND(OR($D470="6x1",$D470="FF 6x1"),OR(WEEKDAY($F470,2)=6,WEEKDAY($F470,2)=7)),"Folga de fim de semana · sem apontamento no sábado nem no domingo","Folga prevista pelo ciclo")))),IF($Y470="Indeterminado (início da série)","Sem histórico anterior — informe o dia do ciclo no Cadastro",IF($Y470="Falta de registro",IF(OR(OR($D470="6x1",$D470="FF 6x1"),$D470="5x2"),"FALTA DE REGISTRO · dia útil da escala "&amp;$E470,"FALTA DE REGISTRO · dia "&amp;$W470&amp;" de "&amp;IFERROR(INDEX(Parâmetros!$B$39:$B$48,MATCH($E470,Parâmetros!$A$39:$A$48,0)),99)&amp;" do ciclo"),IF(OR($D470="6x1",$D470="FF 6x1"),IF(OR(AND(WEEKDAY($F470,2)=6,AND($A470=$A471,$L471&gt;0)),AND(WEEKDAY($F470,2)=7,AND($A470=$A469,$L469&gt;0))),"ATENÇÃO · apontou sábado e domingo no mesmo fim de semana",IF(OR(WEEKDAY($F470,2)=6,WEEKDAY($F470,2)=7),"Jornada de fim de semana do 6x1",IF(OR($H470&gt;=Parâmetros!$E$20,$H470&lt;Parâmetros!$E$19),"ATENÇÃO · 6x1 apontou fora do horário diurno","Jornada fixa do 6x1"))),IF($D470="5x2","Jornada fixa do 5x2",IF($D470="Folguista",IF($J470=$K470,"Evidência confirma sequência","DIVERGE · sequência "&amp;$J470&amp;" × evidência "&amp;$K470),IF($K470=$E470,"Evidência confirma cadastro","DIVERGE · cadastro "&amp;$E470&amp;" × evidência "&amp;$K470)))))))))))</f>
        <v>Folga de fim de semana · apontou no sábado</v>
      </c>
      <c r="W470" s="34" t="str">
        <f>IF(OR(OR($D470="6x1",$D470="FF 6x1"),$D470="5x2"),"",IF($AB470&lt;&gt;$AB469,IF(IFERROR(INDEX(Cadastro!$F$5:$F$243,$AB470),"")="",IF($L470&gt;0,1,0),IF(IFERROR(INDEX(Cadastro!$F$5:$F$243,$AB470),"")&lt;=IFERROR(INDEX(Parâmetros!$B$39:$B$48,MATCH($E470,Parâmetros!$A$39:$A$48,0)),99),IFERROR(INDEX(Cadastro!$F$5:$F$243,$AB470),""),0)),IF($L470&gt;0,IF(N($X469)&gt;0,1,N($W469)+1),IF(AND($L470=0,OR(N($W469)&gt;=IFERROR(INDEX(Parâmetros!$B$39:$B$48,MATCH($E470,Parâmetros!$A$39:$A$48,0)),99),AND(N($X469)&gt;0,N($X469)&lt;IFERROR(INDEX(Parâmetros!$C$39:$C$48,MATCH($E470,Parâmetros!$A$39:$A$48,0)),0)))),0,N($W469)+1))))</f>
        <v/>
      </c>
      <c r="X470" s="34" t="str">
        <f>IF(OR(OR($D470="6x1",$D470="FF 6x1"),$D470="5x2"),"",IF($AB470&lt;&gt;$AB469,IF(IFERROR(INDEX(Cadastro!$F$5:$F$243,$AB470),"")="",0,IF(IFERROR(INDEX(Cadastro!$F$5:$F$243,$AB470),"")&gt;IFERROR(INDEX(Parâmetros!$B$39:$B$48,MATCH($E470,Parâmetros!$A$39:$A$48,0)),99),IFERROR(INDEX(Cadastro!$F$5:$F$243,$AB470),"")-IFERROR(INDEX(Parâmetros!$B$39:$B$48,MATCH($E470,Parâmetros!$A$39:$A$48,0)),99),0)),IF(AND($L470=0,OR(N($W469)&gt;=IFERROR(INDEX(Parâmetros!$B$39:$B$48,MATCH($E470,Parâmetros!$A$39:$A$48,0)),99),AND(N($X469)&gt;0,N($X469)&lt;IFERROR(INDEX(Parâmetros!$C$39:$C$48,MATCH($E470,Parâmetros!$A$39:$A$48,0)),0)))),N($X469)+1,0)))</f>
        <v/>
      </c>
      <c r="Y470" t="str">
        <f>IF($AC470&lt;&gt;"",IF($L470&gt;0,$AC470&amp;" · com apontamento",$AC470),IF($E470="Férias",IF($L470&gt;0,"Férias · com apontamento","Férias (cadastro)"),IF(($Z470+$AA470-1)&gt;Parâmetros!$E$16,"Férias / afastamento",IF(AND($D470="5x2",OR(WEEKDAY($F470,2)=6,WEEKDAY($F470,2)=7)),IF($L470&gt;0,"Folga trabalhada","Folga"),IF($L470&gt;0,"Trabalhado",IF(OR(OR($D470="6x1",$D470="FF 6x1"),$D470="5x2"),IF(AND(OR($D470="6x1",$D470="FF 6x1"),OR(WEEKDAY($F470,2)=6,WEEKDAY($F470,2)=7)),"Folga","Falta de registro"),IF(AND($AB470&lt;&gt;$AB469,IFERROR(INDEX(Cadastro!$F$5:$F$243,$AB470),"")=""),"Indeterminado (início da série)",IF($X470&gt;0,"Folga","Falta de registro"))))))))</f>
        <v>Folga</v>
      </c>
      <c r="Z470" s="34">
        <f>IF(OR($L470&gt;0,$F470&gt;Parâmetros!$E$14),0,IF($A470&lt;&gt;$A469,1,N($Z469)+1))</f>
        <v>0</v>
      </c>
      <c r="AA470" s="34">
        <f>IF(OR($L470&gt;0,$F470&gt;Parâmetros!$E$14),0,IF(OR($A470&lt;&gt;$A471,$F471&gt;Parâmetros!$E$14),1,N($AA471)+1))</f>
        <v>0</v>
      </c>
      <c r="AB470" s="31">
        <f>IFERROR(MATCH($A470&amp;"|"&amp;TEXT(_xlfn.MAXIFS(Cadastro!$E$5:$E$243,Cadastro!$A$5:$A$243,$A470,Cadastro!$E$5:$E$243,"&lt;="&amp;$F470),"yyyymmdd"),Cadastro!$I$5:$I$243,0),"")</f>
        <v>64</v>
      </c>
      <c r="AC470" t="str">
        <f>IFERROR(_xlfn.SINGLE(INDEX(Exceções!$D$5:$D$203,MATCH($A470&amp;"|"&amp;$F470,Exceções!$F$5:$F$203,0))),"")</f>
        <v/>
      </c>
      <c r="AD470" t="str">
        <f>IF($AC470="","",IFERROR(_xlfn.SINGLE(INDEX(Exceções!$E$5:$E$203,MATCH($A470&amp;"|"&amp;$F470,Exceções!$F$5:$F$203,0))),""))</f>
        <v/>
      </c>
    </row>
    <row r="471" spans="1:30" ht="15" hidden="1" customHeight="1" x14ac:dyDescent="0.25">
      <c r="A471" s="31">
        <v>55419</v>
      </c>
      <c r="B471" s="17" t="s">
        <v>38</v>
      </c>
      <c r="C471" s="17" t="str">
        <f>IFERROR(INDEX(Cadastro!$C$5:$C$243,$AB471),"NÃO INFORMADO")</f>
        <v>ENGMAN</v>
      </c>
      <c r="D471" s="17" t="str">
        <f>IFERROR(INDEX(Cadastro!$D$5:$D$243,$AB471),"")</f>
        <v>6x1</v>
      </c>
      <c r="E471" s="17" t="str">
        <f>IFERROR(INDEX(Cadastro!$G$5:$G$243,$AB471),"")</f>
        <v>6x1</v>
      </c>
      <c r="F471" s="29">
        <v>46321</v>
      </c>
      <c r="G471" s="32" t="str">
        <f t="shared" si="42"/>
        <v>seg</v>
      </c>
      <c r="H471" s="31" t="str">
        <f>IF($L471=0,"",_xlfn.MINIFS(Dados!$Q:$Q,Dados!$A:$A,$A471,Dados!$S:$S,$F471))</f>
        <v/>
      </c>
      <c r="I471" s="31" t="str">
        <f>IF($H471="","",_xlfn.MAXIFS(Dados!$R:$R,Dados!$A:$A,$A471,Dados!$S:$S,$F471))</f>
        <v/>
      </c>
      <c r="J471" s="32" t="str">
        <f>IF($D471&lt;&gt;"Folguista","",IFERROR(INDEX(Parâmetros!$D$52:$G$52,1,MIN(4,MAX(1,$W471))),""))</f>
        <v/>
      </c>
      <c r="K471" s="32" t="str">
        <f>IF(OR($AC471&lt;&gt;"",$Y471="Folga",$Y471="Folga trabalhada",$Y471="Férias (cadastro)",$Y471="Férias / afastamento",$Y471="Indeterminado (início da série)"),"",IF(OR($D471="6x1",$D471="FF 6x1"),IF(OR(WEEKDAY($F471,2)=6,WEEKDAY($F471,2)=7),"6x1 sáb/dom","6x1"),IF($D471="5x2","5x2",IF($H471="",IF($D471="Folguista",$J471,$E471),IF(OR($H471&gt;=Parâmetros!$E$18,$H471&lt;Parâmetros!$E$19),"C",IF($H471&lt;Parâmetros!$E$20,"A","B"))))))</f>
        <v>6x1</v>
      </c>
      <c r="L471" s="30">
        <f>SUMIFS(Dados!$E:$E,Dados!$A:$A,$A471,Dados!$S:$S,$F471)</f>
        <v>0</v>
      </c>
      <c r="M471" s="30">
        <f>IFERROR(INDEX(Parâmetros!$E$6:$E$11,MATCH($K471,Parâmetros!$A$6:$A$11,0)),"")</f>
        <v>8.8000000000000007</v>
      </c>
      <c r="N471" s="33">
        <f t="shared" si="43"/>
        <v>0</v>
      </c>
      <c r="O471" s="33">
        <f>Parâmetros!$E$13</f>
        <v>0.8</v>
      </c>
      <c r="P471" s="32" t="str">
        <f>IF(OR($M471="",$F471&gt;Parâmetros!$E$14),"Não","Sim")</f>
        <v>Não</v>
      </c>
      <c r="Q471" s="32" t="str">
        <f t="shared" si="44"/>
        <v/>
      </c>
      <c r="R471" s="32" t="str">
        <f t="shared" si="45"/>
        <v/>
      </c>
      <c r="S471" s="30" t="str">
        <f t="shared" si="46"/>
        <v/>
      </c>
      <c r="T471" s="32" t="str">
        <f>IF($Q471&lt;&gt;"Sim","",IF($N471&gt;Parâmetros!$E$15,"Sim","Não"))</f>
        <v/>
      </c>
      <c r="U471" s="17" t="str">
        <f t="shared" si="47"/>
        <v>Fora da apuração</v>
      </c>
      <c r="V471" s="17" t="str">
        <f>IF($AC471&lt;&gt;"",IF($L471&gt;0,"ATENÇÃO · apontou em dia de "&amp;LOWER($AC471)&amp;" cadastrado","Exceção cadastrada · "&amp;$AC471)&amp;IF($AD471="",""," · "&amp;$AD471),IF($E471="Férias",IF($L471&gt;0,"ATENÇÃO · apontou estando de férias no cadastro","Férias no cadastro"),IF($Y471="Férias / afastamento","Afastamento · "&amp;($Z471+$AA471-1)&amp;" dias seguidos sem apontamento",IF($Y471="Folga trabalhada","ATENÇÃO · apontou em dia de folga da escala 5x2",IF($Y471="Folga",IF(AND($D471="5x2",OR(WEEKDAY($F471,2)=6,WEEKDAY($F471,2)=7)),"Folga de fim de semana da escala 5x2",IF(AND(OR($D471="6x1",$D471="FF 6x1"),WEEKDAY($F471,2)=6,FALSE()),"Folga de fim de semana · apontou no domingo anterior",IF(AND(OR($D471="6x1",$D471="FF 6x1"),WEEKDAY($F471,2)=7,AND($A471=$A470,$L470&gt;0)),"Folga de fim de semana · apontou no sábado",IF(AND(OR($D471="6x1",$D471="FF 6x1"),OR(WEEKDAY($F471,2)=6,WEEKDAY($F471,2)=7)),"Folga de fim de semana · sem apontamento no sábado nem no domingo","Folga prevista pelo ciclo")))),IF($Y471="Indeterminado (início da série)","Sem histórico anterior — informe o dia do ciclo no Cadastro",IF($Y471="Falta de registro",IF(OR(OR($D471="6x1",$D471="FF 6x1"),$D471="5x2"),"FALTA DE REGISTRO · dia útil da escala "&amp;$E471,"FALTA DE REGISTRO · dia "&amp;$W471&amp;" de "&amp;IFERROR(INDEX(Parâmetros!$B$39:$B$48,MATCH($E471,Parâmetros!$A$39:$A$48,0)),99)&amp;" do ciclo"),IF(OR($D471="6x1",$D471="FF 6x1"),IF(OR(AND(WEEKDAY($F471,2)=6,AND($A471=$A472,$L472&gt;0)),AND(WEEKDAY($F471,2)=7,AND($A471=$A470,$L470&gt;0))),"ATENÇÃO · apontou sábado e domingo no mesmo fim de semana",IF(OR(WEEKDAY($F471,2)=6,WEEKDAY($F471,2)=7),"Jornada de fim de semana do 6x1",IF(OR($H471&gt;=Parâmetros!$E$20,$H471&lt;Parâmetros!$E$19),"ATENÇÃO · 6x1 apontou fora do horário diurno","Jornada fixa do 6x1"))),IF($D471="5x2","Jornada fixa do 5x2",IF($D471="Folguista",IF($J471=$K471,"Evidência confirma sequência","DIVERGE · sequência "&amp;$J471&amp;" × evidência "&amp;$K471),IF($K471=$E471,"Evidência confirma cadastro","DIVERGE · cadastro "&amp;$E471&amp;" × evidência "&amp;$K471)))))))))))</f>
        <v>FALTA DE REGISTRO · dia útil da escala 6x1</v>
      </c>
      <c r="W471" s="34" t="str">
        <f>IF(OR(OR($D471="6x1",$D471="FF 6x1"),$D471="5x2"),"",IF($AB471&lt;&gt;$AB470,IF(IFERROR(INDEX(Cadastro!$F$5:$F$243,$AB471),"")="",IF($L471&gt;0,1,0),IF(IFERROR(INDEX(Cadastro!$F$5:$F$243,$AB471),"")&lt;=IFERROR(INDEX(Parâmetros!$B$39:$B$48,MATCH($E471,Parâmetros!$A$39:$A$48,0)),99),IFERROR(INDEX(Cadastro!$F$5:$F$243,$AB471),""),0)),IF($L471&gt;0,IF(N($X470)&gt;0,1,N($W470)+1),IF(AND($L471=0,OR(N($W470)&gt;=IFERROR(INDEX(Parâmetros!$B$39:$B$48,MATCH($E471,Parâmetros!$A$39:$A$48,0)),99),AND(N($X470)&gt;0,N($X470)&lt;IFERROR(INDEX(Parâmetros!$C$39:$C$48,MATCH($E471,Parâmetros!$A$39:$A$48,0)),0)))),0,N($W470)+1))))</f>
        <v/>
      </c>
      <c r="X471" s="34" t="str">
        <f>IF(OR(OR($D471="6x1",$D471="FF 6x1"),$D471="5x2"),"",IF($AB471&lt;&gt;$AB470,IF(IFERROR(INDEX(Cadastro!$F$5:$F$243,$AB471),"")="",0,IF(IFERROR(INDEX(Cadastro!$F$5:$F$243,$AB471),"")&gt;IFERROR(INDEX(Parâmetros!$B$39:$B$48,MATCH($E471,Parâmetros!$A$39:$A$48,0)),99),IFERROR(INDEX(Cadastro!$F$5:$F$243,$AB471),"")-IFERROR(INDEX(Parâmetros!$B$39:$B$48,MATCH($E471,Parâmetros!$A$39:$A$48,0)),99),0)),IF(AND($L471=0,OR(N($W470)&gt;=IFERROR(INDEX(Parâmetros!$B$39:$B$48,MATCH($E471,Parâmetros!$A$39:$A$48,0)),99),AND(N($X470)&gt;0,N($X470)&lt;IFERROR(INDEX(Parâmetros!$C$39:$C$48,MATCH($E471,Parâmetros!$A$39:$A$48,0)),0)))),N($X470)+1,0)))</f>
        <v/>
      </c>
      <c r="Y471" t="str">
        <f>IF($AC471&lt;&gt;"",IF($L471&gt;0,$AC471&amp;" · com apontamento",$AC471),IF($E471="Férias",IF($L471&gt;0,"Férias · com apontamento","Férias (cadastro)"),IF(($Z471+$AA471-1)&gt;Parâmetros!$E$16,"Férias / afastamento",IF(AND($D471="5x2",OR(WEEKDAY($F471,2)=6,WEEKDAY($F471,2)=7)),IF($L471&gt;0,"Folga trabalhada","Folga"),IF($L471&gt;0,"Trabalhado",IF(OR(OR($D471="6x1",$D471="FF 6x1"),$D471="5x2"),IF(AND(OR($D471="6x1",$D471="FF 6x1"),OR(WEEKDAY($F471,2)=6,WEEKDAY($F471,2)=7)),"Folga","Falta de registro"),IF(AND($AB471&lt;&gt;$AB470,IFERROR(INDEX(Cadastro!$F$5:$F$243,$AB471),"")=""),"Indeterminado (início da série)",IF($X471&gt;0,"Folga","Falta de registro"))))))))</f>
        <v>Falta de registro</v>
      </c>
      <c r="Z471" s="34">
        <f>IF(OR($L471&gt;0,$F471&gt;Parâmetros!$E$14),0,IF($A471&lt;&gt;$A470,1,N($Z470)+1))</f>
        <v>0</v>
      </c>
      <c r="AA471" s="34">
        <f>IF(OR($L471&gt;0,$F471&gt;Parâmetros!$E$14),0,IF(OR($A471&lt;&gt;$A472,$F472&gt;Parâmetros!$E$14),1,N($AA472)+1))</f>
        <v>0</v>
      </c>
      <c r="AB471" s="31">
        <f>IFERROR(MATCH($A471&amp;"|"&amp;TEXT(_xlfn.MAXIFS(Cadastro!$E$5:$E$243,Cadastro!$A$5:$A$243,$A471,Cadastro!$E$5:$E$243,"&lt;="&amp;$F471),"yyyymmdd"),Cadastro!$I$5:$I$243,0),"")</f>
        <v>64</v>
      </c>
      <c r="AC471" t="str">
        <f>IFERROR(_xlfn.SINGLE(INDEX(Exceções!$D$5:$D$203,MATCH($A471&amp;"|"&amp;$F471,Exceções!$F$5:$F$203,0))),"")</f>
        <v/>
      </c>
      <c r="AD471" t="str">
        <f>IF($AC471="","",IFERROR(_xlfn.SINGLE(INDEX(Exceções!$E$5:$E$203,MATCH($A471&amp;"|"&amp;$F471,Exceções!$F$5:$F$203,0))),""))</f>
        <v/>
      </c>
    </row>
    <row r="472" spans="1:30" ht="15" hidden="1" customHeight="1" x14ac:dyDescent="0.25">
      <c r="A472" s="31">
        <v>55419</v>
      </c>
      <c r="B472" s="17" t="s">
        <v>38</v>
      </c>
      <c r="C472" s="17" t="str">
        <f>IFERROR(INDEX(Cadastro!$C$5:$C$243,$AB472),"NÃO INFORMADO")</f>
        <v>ENGMAN</v>
      </c>
      <c r="D472" s="17" t="str">
        <f>IFERROR(INDEX(Cadastro!$D$5:$D$243,$AB472),"")</f>
        <v>6x1</v>
      </c>
      <c r="E472" s="17" t="str">
        <f>IFERROR(INDEX(Cadastro!$G$5:$G$243,$AB472),"")</f>
        <v>6x1</v>
      </c>
      <c r="F472" s="29">
        <v>46322</v>
      </c>
      <c r="G472" s="32" t="str">
        <f t="shared" si="42"/>
        <v>ter</v>
      </c>
      <c r="H472" s="31" t="str">
        <f>IF($L472=0,"",_xlfn.MINIFS(Dados!$Q:$Q,Dados!$A:$A,$A472,Dados!$S:$S,$F472))</f>
        <v/>
      </c>
      <c r="I472" s="31" t="str">
        <f>IF($H472="","",_xlfn.MAXIFS(Dados!$R:$R,Dados!$A:$A,$A472,Dados!$S:$S,$F472))</f>
        <v/>
      </c>
      <c r="J472" s="32" t="str">
        <f>IF($D472&lt;&gt;"Folguista","",IFERROR(INDEX(Parâmetros!$D$52:$G$52,1,MIN(4,MAX(1,$W472))),""))</f>
        <v/>
      </c>
      <c r="K472" s="32" t="str">
        <f>IF(OR($AC472&lt;&gt;"",$Y472="Folga",$Y472="Folga trabalhada",$Y472="Férias (cadastro)",$Y472="Férias / afastamento",$Y472="Indeterminado (início da série)"),"",IF(OR($D472="6x1",$D472="FF 6x1"),IF(OR(WEEKDAY($F472,2)=6,WEEKDAY($F472,2)=7),"6x1 sáb/dom","6x1"),IF($D472="5x2","5x2",IF($H472="",IF($D472="Folguista",$J472,$E472),IF(OR($H472&gt;=Parâmetros!$E$18,$H472&lt;Parâmetros!$E$19),"C",IF($H472&lt;Parâmetros!$E$20,"A","B"))))))</f>
        <v>6x1</v>
      </c>
      <c r="L472" s="30">
        <f>SUMIFS(Dados!$E:$E,Dados!$A:$A,$A472,Dados!$S:$S,$F472)</f>
        <v>0</v>
      </c>
      <c r="M472" s="30">
        <f>IFERROR(INDEX(Parâmetros!$E$6:$E$11,MATCH($K472,Parâmetros!$A$6:$A$11,0)),"")</f>
        <v>8.8000000000000007</v>
      </c>
      <c r="N472" s="33">
        <f t="shared" si="43"/>
        <v>0</v>
      </c>
      <c r="O472" s="33">
        <f>Parâmetros!$E$13</f>
        <v>0.8</v>
      </c>
      <c r="P472" s="32" t="str">
        <f>IF(OR($M472="",$F472&gt;Parâmetros!$E$14),"Não","Sim")</f>
        <v>Não</v>
      </c>
      <c r="Q472" s="32" t="str">
        <f t="shared" si="44"/>
        <v/>
      </c>
      <c r="R472" s="32" t="str">
        <f t="shared" si="45"/>
        <v/>
      </c>
      <c r="S472" s="30" t="str">
        <f t="shared" si="46"/>
        <v/>
      </c>
      <c r="T472" s="32" t="str">
        <f>IF($Q472&lt;&gt;"Sim","",IF($N472&gt;Parâmetros!$E$15,"Sim","Não"))</f>
        <v/>
      </c>
      <c r="U472" s="17" t="str">
        <f t="shared" si="47"/>
        <v>Fora da apuração</v>
      </c>
      <c r="V472" s="17" t="str">
        <f>IF($AC472&lt;&gt;"",IF($L472&gt;0,"ATENÇÃO · apontou em dia de "&amp;LOWER($AC472)&amp;" cadastrado","Exceção cadastrada · "&amp;$AC472)&amp;IF($AD472="",""," · "&amp;$AD472),IF($E472="Férias",IF($L472&gt;0,"ATENÇÃO · apontou estando de férias no cadastro","Férias no cadastro"),IF($Y472="Férias / afastamento","Afastamento · "&amp;($Z472+$AA472-1)&amp;" dias seguidos sem apontamento",IF($Y472="Folga trabalhada","ATENÇÃO · apontou em dia de folga da escala 5x2",IF($Y472="Folga",IF(AND($D472="5x2",OR(WEEKDAY($F472,2)=6,WEEKDAY($F472,2)=7)),"Folga de fim de semana da escala 5x2",IF(AND(OR($D472="6x1",$D472="FF 6x1"),WEEKDAY($F472,2)=6,FALSE()),"Folga de fim de semana · apontou no domingo anterior",IF(AND(OR($D472="6x1",$D472="FF 6x1"),WEEKDAY($F472,2)=7,AND($A472=$A471,$L471&gt;0)),"Folga de fim de semana · apontou no sábado",IF(AND(OR($D472="6x1",$D472="FF 6x1"),OR(WEEKDAY($F472,2)=6,WEEKDAY($F472,2)=7)),"Folga de fim de semana · sem apontamento no sábado nem no domingo","Folga prevista pelo ciclo")))),IF($Y472="Indeterminado (início da série)","Sem histórico anterior — informe o dia do ciclo no Cadastro",IF($Y472="Falta de registro",IF(OR(OR($D472="6x1",$D472="FF 6x1"),$D472="5x2"),"FALTA DE REGISTRO · dia útil da escala "&amp;$E472,"FALTA DE REGISTRO · dia "&amp;$W472&amp;" de "&amp;IFERROR(INDEX(Parâmetros!$B$39:$B$48,MATCH($E472,Parâmetros!$A$39:$A$48,0)),99)&amp;" do ciclo"),IF(OR($D472="6x1",$D472="FF 6x1"),IF(OR(AND(WEEKDAY($F472,2)=6,AND($A472=$A473,$L473&gt;0)),AND(WEEKDAY($F472,2)=7,AND($A472=$A471,$L471&gt;0))),"ATENÇÃO · apontou sábado e domingo no mesmo fim de semana",IF(OR(WEEKDAY($F472,2)=6,WEEKDAY($F472,2)=7),"Jornada de fim de semana do 6x1",IF(OR($H472&gt;=Parâmetros!$E$20,$H472&lt;Parâmetros!$E$19),"ATENÇÃO · 6x1 apontou fora do horário diurno","Jornada fixa do 6x1"))),IF($D472="5x2","Jornada fixa do 5x2",IF($D472="Folguista",IF($J472=$K472,"Evidência confirma sequência","DIVERGE · sequência "&amp;$J472&amp;" × evidência "&amp;$K472),IF($K472=$E472,"Evidência confirma cadastro","DIVERGE · cadastro "&amp;$E472&amp;" × evidência "&amp;$K472)))))))))))</f>
        <v>FALTA DE REGISTRO · dia útil da escala 6x1</v>
      </c>
      <c r="W472" s="34" t="str">
        <f>IF(OR(OR($D472="6x1",$D472="FF 6x1"),$D472="5x2"),"",IF($AB472&lt;&gt;$AB471,IF(IFERROR(INDEX(Cadastro!$F$5:$F$243,$AB472),"")="",IF($L472&gt;0,1,0),IF(IFERROR(INDEX(Cadastro!$F$5:$F$243,$AB472),"")&lt;=IFERROR(INDEX(Parâmetros!$B$39:$B$48,MATCH($E472,Parâmetros!$A$39:$A$48,0)),99),IFERROR(INDEX(Cadastro!$F$5:$F$243,$AB472),""),0)),IF($L472&gt;0,IF(N($X471)&gt;0,1,N($W471)+1),IF(AND($L472=0,OR(N($W471)&gt;=IFERROR(INDEX(Parâmetros!$B$39:$B$48,MATCH($E472,Parâmetros!$A$39:$A$48,0)),99),AND(N($X471)&gt;0,N($X471)&lt;IFERROR(INDEX(Parâmetros!$C$39:$C$48,MATCH($E472,Parâmetros!$A$39:$A$48,0)),0)))),0,N($W471)+1))))</f>
        <v/>
      </c>
      <c r="X472" s="34" t="str">
        <f>IF(OR(OR($D472="6x1",$D472="FF 6x1"),$D472="5x2"),"",IF($AB472&lt;&gt;$AB471,IF(IFERROR(INDEX(Cadastro!$F$5:$F$243,$AB472),"")="",0,IF(IFERROR(INDEX(Cadastro!$F$5:$F$243,$AB472),"")&gt;IFERROR(INDEX(Parâmetros!$B$39:$B$48,MATCH($E472,Parâmetros!$A$39:$A$48,0)),99),IFERROR(INDEX(Cadastro!$F$5:$F$243,$AB472),"")-IFERROR(INDEX(Parâmetros!$B$39:$B$48,MATCH($E472,Parâmetros!$A$39:$A$48,0)),99),0)),IF(AND($L472=0,OR(N($W471)&gt;=IFERROR(INDEX(Parâmetros!$B$39:$B$48,MATCH($E472,Parâmetros!$A$39:$A$48,0)),99),AND(N($X471)&gt;0,N($X471)&lt;IFERROR(INDEX(Parâmetros!$C$39:$C$48,MATCH($E472,Parâmetros!$A$39:$A$48,0)),0)))),N($X471)+1,0)))</f>
        <v/>
      </c>
      <c r="Y472" t="str">
        <f>IF($AC472&lt;&gt;"",IF($L472&gt;0,$AC472&amp;" · com apontamento",$AC472),IF($E472="Férias",IF($L472&gt;0,"Férias · com apontamento","Férias (cadastro)"),IF(($Z472+$AA472-1)&gt;Parâmetros!$E$16,"Férias / afastamento",IF(AND($D472="5x2",OR(WEEKDAY($F472,2)=6,WEEKDAY($F472,2)=7)),IF($L472&gt;0,"Folga trabalhada","Folga"),IF($L472&gt;0,"Trabalhado",IF(OR(OR($D472="6x1",$D472="FF 6x1"),$D472="5x2"),IF(AND(OR($D472="6x1",$D472="FF 6x1"),OR(WEEKDAY($F472,2)=6,WEEKDAY($F472,2)=7)),"Folga","Falta de registro"),IF(AND($AB472&lt;&gt;$AB471,IFERROR(INDEX(Cadastro!$F$5:$F$243,$AB472),"")=""),"Indeterminado (início da série)",IF($X472&gt;0,"Folga","Falta de registro"))))))))</f>
        <v>Falta de registro</v>
      </c>
      <c r="Z472" s="34">
        <f>IF(OR($L472&gt;0,$F472&gt;Parâmetros!$E$14),0,IF($A472&lt;&gt;$A471,1,N($Z471)+1))</f>
        <v>0</v>
      </c>
      <c r="AA472" s="34">
        <f>IF(OR($L472&gt;0,$F472&gt;Parâmetros!$E$14),0,IF(OR($A472&lt;&gt;$A473,$F473&gt;Parâmetros!$E$14),1,N($AA473)+1))</f>
        <v>0</v>
      </c>
      <c r="AB472" s="31">
        <f>IFERROR(MATCH($A472&amp;"|"&amp;TEXT(_xlfn.MAXIFS(Cadastro!$E$5:$E$243,Cadastro!$A$5:$A$243,$A472,Cadastro!$E$5:$E$243,"&lt;="&amp;$F472),"yyyymmdd"),Cadastro!$I$5:$I$243,0),"")</f>
        <v>64</v>
      </c>
      <c r="AC472" t="str">
        <f>IFERROR(_xlfn.SINGLE(INDEX(Exceções!$D$5:$D$203,MATCH($A472&amp;"|"&amp;$F472,Exceções!$F$5:$F$203,0))),"")</f>
        <v/>
      </c>
      <c r="AD472" t="str">
        <f>IF($AC472="","",IFERROR(_xlfn.SINGLE(INDEX(Exceções!$E$5:$E$203,MATCH($A472&amp;"|"&amp;$F472,Exceções!$F$5:$F$203,0))),""))</f>
        <v/>
      </c>
    </row>
    <row r="473" spans="1:30" ht="15" hidden="1" customHeight="1" x14ac:dyDescent="0.25">
      <c r="A473" s="31">
        <v>55419</v>
      </c>
      <c r="B473" s="17" t="s">
        <v>38</v>
      </c>
      <c r="C473" s="17" t="str">
        <f>IFERROR(INDEX(Cadastro!$C$5:$C$243,$AB473),"NÃO INFORMADO")</f>
        <v>ENGMAN</v>
      </c>
      <c r="D473" s="17" t="str">
        <f>IFERROR(INDEX(Cadastro!$D$5:$D$243,$AB473),"")</f>
        <v>6x1</v>
      </c>
      <c r="E473" s="17" t="str">
        <f>IFERROR(INDEX(Cadastro!$G$5:$G$243,$AB473),"")</f>
        <v>6x1</v>
      </c>
      <c r="F473" s="29">
        <v>46323</v>
      </c>
      <c r="G473" s="32" t="str">
        <f t="shared" si="42"/>
        <v>qua</v>
      </c>
      <c r="H473" s="31" t="str">
        <f>IF($L473=0,"",_xlfn.MINIFS(Dados!$Q:$Q,Dados!$A:$A,$A473,Dados!$S:$S,$F473))</f>
        <v/>
      </c>
      <c r="I473" s="31" t="str">
        <f>IF($H473="","",_xlfn.MAXIFS(Dados!$R:$R,Dados!$A:$A,$A473,Dados!$S:$S,$F473))</f>
        <v/>
      </c>
      <c r="J473" s="32" t="str">
        <f>IF($D473&lt;&gt;"Folguista","",IFERROR(INDEX(Parâmetros!$D$52:$G$52,1,MIN(4,MAX(1,$W473))),""))</f>
        <v/>
      </c>
      <c r="K473" s="32" t="str">
        <f>IF(OR($AC473&lt;&gt;"",$Y473="Folga",$Y473="Folga trabalhada",$Y473="Férias (cadastro)",$Y473="Férias / afastamento",$Y473="Indeterminado (início da série)"),"",IF(OR($D473="6x1",$D473="FF 6x1"),IF(OR(WEEKDAY($F473,2)=6,WEEKDAY($F473,2)=7),"6x1 sáb/dom","6x1"),IF($D473="5x2","5x2",IF($H473="",IF($D473="Folguista",$J473,$E473),IF(OR($H473&gt;=Parâmetros!$E$18,$H473&lt;Parâmetros!$E$19),"C",IF($H473&lt;Parâmetros!$E$20,"A","B"))))))</f>
        <v>6x1</v>
      </c>
      <c r="L473" s="30">
        <f>SUMIFS(Dados!$E:$E,Dados!$A:$A,$A473,Dados!$S:$S,$F473)</f>
        <v>0</v>
      </c>
      <c r="M473" s="30">
        <f>IFERROR(INDEX(Parâmetros!$E$6:$E$11,MATCH($K473,Parâmetros!$A$6:$A$11,0)),"")</f>
        <v>8.8000000000000007</v>
      </c>
      <c r="N473" s="33">
        <f t="shared" si="43"/>
        <v>0</v>
      </c>
      <c r="O473" s="33">
        <f>Parâmetros!$E$13</f>
        <v>0.8</v>
      </c>
      <c r="P473" s="32" t="str">
        <f>IF(OR($M473="",$F473&gt;Parâmetros!$E$14),"Não","Sim")</f>
        <v>Não</v>
      </c>
      <c r="Q473" s="32" t="str">
        <f t="shared" si="44"/>
        <v/>
      </c>
      <c r="R473" s="32" t="str">
        <f t="shared" si="45"/>
        <v/>
      </c>
      <c r="S473" s="30" t="str">
        <f t="shared" si="46"/>
        <v/>
      </c>
      <c r="T473" s="32" t="str">
        <f>IF($Q473&lt;&gt;"Sim","",IF($N473&gt;Parâmetros!$E$15,"Sim","Não"))</f>
        <v/>
      </c>
      <c r="U473" s="17" t="str">
        <f t="shared" si="47"/>
        <v>Fora da apuração</v>
      </c>
      <c r="V473" s="17" t="str">
        <f>IF($AC473&lt;&gt;"",IF($L473&gt;0,"ATENÇÃO · apontou em dia de "&amp;LOWER($AC473)&amp;" cadastrado","Exceção cadastrada · "&amp;$AC473)&amp;IF($AD473="",""," · "&amp;$AD473),IF($E473="Férias",IF($L473&gt;0,"ATENÇÃO · apontou estando de férias no cadastro","Férias no cadastro"),IF($Y473="Férias / afastamento","Afastamento · "&amp;($Z473+$AA473-1)&amp;" dias seguidos sem apontamento",IF($Y473="Folga trabalhada","ATENÇÃO · apontou em dia de folga da escala 5x2",IF($Y473="Folga",IF(AND($D473="5x2",OR(WEEKDAY($F473,2)=6,WEEKDAY($F473,2)=7)),"Folga de fim de semana da escala 5x2",IF(AND(OR($D473="6x1",$D473="FF 6x1"),WEEKDAY($F473,2)=6,FALSE()),"Folga de fim de semana · apontou no domingo anterior",IF(AND(OR($D473="6x1",$D473="FF 6x1"),WEEKDAY($F473,2)=7,AND($A473=$A472,$L472&gt;0)),"Folga de fim de semana · apontou no sábado",IF(AND(OR($D473="6x1",$D473="FF 6x1"),OR(WEEKDAY($F473,2)=6,WEEKDAY($F473,2)=7)),"Folga de fim de semana · sem apontamento no sábado nem no domingo","Folga prevista pelo ciclo")))),IF($Y473="Indeterminado (início da série)","Sem histórico anterior — informe o dia do ciclo no Cadastro",IF($Y473="Falta de registro",IF(OR(OR($D473="6x1",$D473="FF 6x1"),$D473="5x2"),"FALTA DE REGISTRO · dia útil da escala "&amp;$E473,"FALTA DE REGISTRO · dia "&amp;$W473&amp;" de "&amp;IFERROR(INDEX(Parâmetros!$B$39:$B$48,MATCH($E473,Parâmetros!$A$39:$A$48,0)),99)&amp;" do ciclo"),IF(OR($D473="6x1",$D473="FF 6x1"),IF(OR(AND(WEEKDAY($F473,2)=6,AND($A473=$A474,$L474&gt;0)),AND(WEEKDAY($F473,2)=7,AND($A473=$A472,$L472&gt;0))),"ATENÇÃO · apontou sábado e domingo no mesmo fim de semana",IF(OR(WEEKDAY($F473,2)=6,WEEKDAY($F473,2)=7),"Jornada de fim de semana do 6x1",IF(OR($H473&gt;=Parâmetros!$E$20,$H473&lt;Parâmetros!$E$19),"ATENÇÃO · 6x1 apontou fora do horário diurno","Jornada fixa do 6x1"))),IF($D473="5x2","Jornada fixa do 5x2",IF($D473="Folguista",IF($J473=$K473,"Evidência confirma sequência","DIVERGE · sequência "&amp;$J473&amp;" × evidência "&amp;$K473),IF($K473=$E473,"Evidência confirma cadastro","DIVERGE · cadastro "&amp;$E473&amp;" × evidência "&amp;$K473)))))))))))</f>
        <v>FALTA DE REGISTRO · dia útil da escala 6x1</v>
      </c>
      <c r="W473" s="34" t="str">
        <f>IF(OR(OR($D473="6x1",$D473="FF 6x1"),$D473="5x2"),"",IF($AB473&lt;&gt;$AB472,IF(IFERROR(INDEX(Cadastro!$F$5:$F$243,$AB473),"")="",IF($L473&gt;0,1,0),IF(IFERROR(INDEX(Cadastro!$F$5:$F$243,$AB473),"")&lt;=IFERROR(INDEX(Parâmetros!$B$39:$B$48,MATCH($E473,Parâmetros!$A$39:$A$48,0)),99),IFERROR(INDEX(Cadastro!$F$5:$F$243,$AB473),""),0)),IF($L473&gt;0,IF(N($X472)&gt;0,1,N($W472)+1),IF(AND($L473=0,OR(N($W472)&gt;=IFERROR(INDEX(Parâmetros!$B$39:$B$48,MATCH($E473,Parâmetros!$A$39:$A$48,0)),99),AND(N($X472)&gt;0,N($X472)&lt;IFERROR(INDEX(Parâmetros!$C$39:$C$48,MATCH($E473,Parâmetros!$A$39:$A$48,0)),0)))),0,N($W472)+1))))</f>
        <v/>
      </c>
      <c r="X473" s="34" t="str">
        <f>IF(OR(OR($D473="6x1",$D473="FF 6x1"),$D473="5x2"),"",IF($AB473&lt;&gt;$AB472,IF(IFERROR(INDEX(Cadastro!$F$5:$F$243,$AB473),"")="",0,IF(IFERROR(INDEX(Cadastro!$F$5:$F$243,$AB473),"")&gt;IFERROR(INDEX(Parâmetros!$B$39:$B$48,MATCH($E473,Parâmetros!$A$39:$A$48,0)),99),IFERROR(INDEX(Cadastro!$F$5:$F$243,$AB473),"")-IFERROR(INDEX(Parâmetros!$B$39:$B$48,MATCH($E473,Parâmetros!$A$39:$A$48,0)),99),0)),IF(AND($L473=0,OR(N($W472)&gt;=IFERROR(INDEX(Parâmetros!$B$39:$B$48,MATCH($E473,Parâmetros!$A$39:$A$48,0)),99),AND(N($X472)&gt;0,N($X472)&lt;IFERROR(INDEX(Parâmetros!$C$39:$C$48,MATCH($E473,Parâmetros!$A$39:$A$48,0)),0)))),N($X472)+1,0)))</f>
        <v/>
      </c>
      <c r="Y473" t="str">
        <f>IF($AC473&lt;&gt;"",IF($L473&gt;0,$AC473&amp;" · com apontamento",$AC473),IF($E473="Férias",IF($L473&gt;0,"Férias · com apontamento","Férias (cadastro)"),IF(($Z473+$AA473-1)&gt;Parâmetros!$E$16,"Férias / afastamento",IF(AND($D473="5x2",OR(WEEKDAY($F473,2)=6,WEEKDAY($F473,2)=7)),IF($L473&gt;0,"Folga trabalhada","Folga"),IF($L473&gt;0,"Trabalhado",IF(OR(OR($D473="6x1",$D473="FF 6x1"),$D473="5x2"),IF(AND(OR($D473="6x1",$D473="FF 6x1"),OR(WEEKDAY($F473,2)=6,WEEKDAY($F473,2)=7)),"Folga","Falta de registro"),IF(AND($AB473&lt;&gt;$AB472,IFERROR(INDEX(Cadastro!$F$5:$F$243,$AB473),"")=""),"Indeterminado (início da série)",IF($X473&gt;0,"Folga","Falta de registro"))))))))</f>
        <v>Falta de registro</v>
      </c>
      <c r="Z473" s="34">
        <f>IF(OR($L473&gt;0,$F473&gt;Parâmetros!$E$14),0,IF($A473&lt;&gt;$A472,1,N($Z472)+1))</f>
        <v>0</v>
      </c>
      <c r="AA473" s="34">
        <f>IF(OR($L473&gt;0,$F473&gt;Parâmetros!$E$14),0,IF(OR($A473&lt;&gt;$A474,$F474&gt;Parâmetros!$E$14),1,N($AA474)+1))</f>
        <v>0</v>
      </c>
      <c r="AB473" s="31">
        <f>IFERROR(MATCH($A473&amp;"|"&amp;TEXT(_xlfn.MAXIFS(Cadastro!$E$5:$E$243,Cadastro!$A$5:$A$243,$A473,Cadastro!$E$5:$E$243,"&lt;="&amp;$F473),"yyyymmdd"),Cadastro!$I$5:$I$243,0),"")</f>
        <v>64</v>
      </c>
      <c r="AC473" t="str">
        <f>IFERROR(_xlfn.SINGLE(INDEX(Exceções!$D$5:$D$203,MATCH($A473&amp;"|"&amp;$F473,Exceções!$F$5:$F$203,0))),"")</f>
        <v/>
      </c>
      <c r="AD473" t="str">
        <f>IF($AC473="","",IFERROR(_xlfn.SINGLE(INDEX(Exceções!$E$5:$E$203,MATCH($A473&amp;"|"&amp;$F473,Exceções!$F$5:$F$203,0))),""))</f>
        <v/>
      </c>
    </row>
    <row r="474" spans="1:30" ht="15" hidden="1" customHeight="1" x14ac:dyDescent="0.25">
      <c r="A474" s="31">
        <v>55419</v>
      </c>
      <c r="B474" s="17" t="s">
        <v>38</v>
      </c>
      <c r="C474" s="17" t="str">
        <f>IFERROR(INDEX(Cadastro!$C$5:$C$243,$AB474),"NÃO INFORMADO")</f>
        <v>ENGMAN</v>
      </c>
      <c r="D474" s="17" t="str">
        <f>IFERROR(INDEX(Cadastro!$D$5:$D$243,$AB474),"")</f>
        <v>6x1</v>
      </c>
      <c r="E474" s="17" t="str">
        <f>IFERROR(INDEX(Cadastro!$G$5:$G$243,$AB474),"")</f>
        <v>6x1</v>
      </c>
      <c r="F474" s="29">
        <v>46324</v>
      </c>
      <c r="G474" s="32" t="str">
        <f t="shared" si="42"/>
        <v>qui</v>
      </c>
      <c r="H474" s="31" t="str">
        <f>IF($L474=0,"",_xlfn.MINIFS(Dados!$Q:$Q,Dados!$A:$A,$A474,Dados!$S:$S,$F474))</f>
        <v/>
      </c>
      <c r="I474" s="31" t="str">
        <f>IF($H474="","",_xlfn.MAXIFS(Dados!$R:$R,Dados!$A:$A,$A474,Dados!$S:$S,$F474))</f>
        <v/>
      </c>
      <c r="J474" s="32" t="str">
        <f>IF($D474&lt;&gt;"Folguista","",IFERROR(INDEX(Parâmetros!$D$52:$G$52,1,MIN(4,MAX(1,$W474))),""))</f>
        <v/>
      </c>
      <c r="K474" s="32" t="str">
        <f>IF(OR($AC474&lt;&gt;"",$Y474="Folga",$Y474="Folga trabalhada",$Y474="Férias (cadastro)",$Y474="Férias / afastamento",$Y474="Indeterminado (início da série)"),"",IF(OR($D474="6x1",$D474="FF 6x1"),IF(OR(WEEKDAY($F474,2)=6,WEEKDAY($F474,2)=7),"6x1 sáb/dom","6x1"),IF($D474="5x2","5x2",IF($H474="",IF($D474="Folguista",$J474,$E474),IF(OR($H474&gt;=Parâmetros!$E$18,$H474&lt;Parâmetros!$E$19),"C",IF($H474&lt;Parâmetros!$E$20,"A","B"))))))</f>
        <v>6x1</v>
      </c>
      <c r="L474" s="30">
        <f>SUMIFS(Dados!$E:$E,Dados!$A:$A,$A474,Dados!$S:$S,$F474)</f>
        <v>0</v>
      </c>
      <c r="M474" s="30">
        <f>IFERROR(INDEX(Parâmetros!$E$6:$E$11,MATCH($K474,Parâmetros!$A$6:$A$11,0)),"")</f>
        <v>8.8000000000000007</v>
      </c>
      <c r="N474" s="33">
        <f t="shared" si="43"/>
        <v>0</v>
      </c>
      <c r="O474" s="33">
        <f>Parâmetros!$E$13</f>
        <v>0.8</v>
      </c>
      <c r="P474" s="32" t="str">
        <f>IF(OR($M474="",$F474&gt;Parâmetros!$E$14),"Não","Sim")</f>
        <v>Não</v>
      </c>
      <c r="Q474" s="32" t="str">
        <f t="shared" si="44"/>
        <v/>
      </c>
      <c r="R474" s="32" t="str">
        <f t="shared" si="45"/>
        <v/>
      </c>
      <c r="S474" s="30" t="str">
        <f t="shared" si="46"/>
        <v/>
      </c>
      <c r="T474" s="32" t="str">
        <f>IF($Q474&lt;&gt;"Sim","",IF($N474&gt;Parâmetros!$E$15,"Sim","Não"))</f>
        <v/>
      </c>
      <c r="U474" s="17" t="str">
        <f t="shared" si="47"/>
        <v>Fora da apuração</v>
      </c>
      <c r="V474" s="17" t="str">
        <f>IF($AC474&lt;&gt;"",IF($L474&gt;0,"ATENÇÃO · apontou em dia de "&amp;LOWER($AC474)&amp;" cadastrado","Exceção cadastrada · "&amp;$AC474)&amp;IF($AD474="",""," · "&amp;$AD474),IF($E474="Férias",IF($L474&gt;0,"ATENÇÃO · apontou estando de férias no cadastro","Férias no cadastro"),IF($Y474="Férias / afastamento","Afastamento · "&amp;($Z474+$AA474-1)&amp;" dias seguidos sem apontamento",IF($Y474="Folga trabalhada","ATENÇÃO · apontou em dia de folga da escala 5x2",IF($Y474="Folga",IF(AND($D474="5x2",OR(WEEKDAY($F474,2)=6,WEEKDAY($F474,2)=7)),"Folga de fim de semana da escala 5x2",IF(AND(OR($D474="6x1",$D474="FF 6x1"),WEEKDAY($F474,2)=6,FALSE()),"Folga de fim de semana · apontou no domingo anterior",IF(AND(OR($D474="6x1",$D474="FF 6x1"),WEEKDAY($F474,2)=7,AND($A474=$A473,$L473&gt;0)),"Folga de fim de semana · apontou no sábado",IF(AND(OR($D474="6x1",$D474="FF 6x1"),OR(WEEKDAY($F474,2)=6,WEEKDAY($F474,2)=7)),"Folga de fim de semana · sem apontamento no sábado nem no domingo","Folga prevista pelo ciclo")))),IF($Y474="Indeterminado (início da série)","Sem histórico anterior — informe o dia do ciclo no Cadastro",IF($Y474="Falta de registro",IF(OR(OR($D474="6x1",$D474="FF 6x1"),$D474="5x2"),"FALTA DE REGISTRO · dia útil da escala "&amp;$E474,"FALTA DE REGISTRO · dia "&amp;$W474&amp;" de "&amp;IFERROR(INDEX(Parâmetros!$B$39:$B$48,MATCH($E474,Parâmetros!$A$39:$A$48,0)),99)&amp;" do ciclo"),IF(OR($D474="6x1",$D474="FF 6x1"),IF(OR(AND(WEEKDAY($F474,2)=6,AND($A474=$A475,$L475&gt;0)),AND(WEEKDAY($F474,2)=7,AND($A474=$A473,$L473&gt;0))),"ATENÇÃO · apontou sábado e domingo no mesmo fim de semana",IF(OR(WEEKDAY($F474,2)=6,WEEKDAY($F474,2)=7),"Jornada de fim de semana do 6x1",IF(OR($H474&gt;=Parâmetros!$E$20,$H474&lt;Parâmetros!$E$19),"ATENÇÃO · 6x1 apontou fora do horário diurno","Jornada fixa do 6x1"))),IF($D474="5x2","Jornada fixa do 5x2",IF($D474="Folguista",IF($J474=$K474,"Evidência confirma sequência","DIVERGE · sequência "&amp;$J474&amp;" × evidência "&amp;$K474),IF($K474=$E474,"Evidência confirma cadastro","DIVERGE · cadastro "&amp;$E474&amp;" × evidência "&amp;$K474)))))))))))</f>
        <v>FALTA DE REGISTRO · dia útil da escala 6x1</v>
      </c>
      <c r="W474" s="34" t="str">
        <f>IF(OR(OR($D474="6x1",$D474="FF 6x1"),$D474="5x2"),"",IF($AB474&lt;&gt;$AB473,IF(IFERROR(INDEX(Cadastro!$F$5:$F$243,$AB474),"")="",IF($L474&gt;0,1,0),IF(IFERROR(INDEX(Cadastro!$F$5:$F$243,$AB474),"")&lt;=IFERROR(INDEX(Parâmetros!$B$39:$B$48,MATCH($E474,Parâmetros!$A$39:$A$48,0)),99),IFERROR(INDEX(Cadastro!$F$5:$F$243,$AB474),""),0)),IF($L474&gt;0,IF(N($X473)&gt;0,1,N($W473)+1),IF(AND($L474=0,OR(N($W473)&gt;=IFERROR(INDEX(Parâmetros!$B$39:$B$48,MATCH($E474,Parâmetros!$A$39:$A$48,0)),99),AND(N($X473)&gt;0,N($X473)&lt;IFERROR(INDEX(Parâmetros!$C$39:$C$48,MATCH($E474,Parâmetros!$A$39:$A$48,0)),0)))),0,N($W473)+1))))</f>
        <v/>
      </c>
      <c r="X474" s="34" t="str">
        <f>IF(OR(OR($D474="6x1",$D474="FF 6x1"),$D474="5x2"),"",IF($AB474&lt;&gt;$AB473,IF(IFERROR(INDEX(Cadastro!$F$5:$F$243,$AB474),"")="",0,IF(IFERROR(INDEX(Cadastro!$F$5:$F$243,$AB474),"")&gt;IFERROR(INDEX(Parâmetros!$B$39:$B$48,MATCH($E474,Parâmetros!$A$39:$A$48,0)),99),IFERROR(INDEX(Cadastro!$F$5:$F$243,$AB474),"")-IFERROR(INDEX(Parâmetros!$B$39:$B$48,MATCH($E474,Parâmetros!$A$39:$A$48,0)),99),0)),IF(AND($L474=0,OR(N($W473)&gt;=IFERROR(INDEX(Parâmetros!$B$39:$B$48,MATCH($E474,Parâmetros!$A$39:$A$48,0)),99),AND(N($X473)&gt;0,N($X473)&lt;IFERROR(INDEX(Parâmetros!$C$39:$C$48,MATCH($E474,Parâmetros!$A$39:$A$48,0)),0)))),N($X473)+1,0)))</f>
        <v/>
      </c>
      <c r="Y474" t="str">
        <f>IF($AC474&lt;&gt;"",IF($L474&gt;0,$AC474&amp;" · com apontamento",$AC474),IF($E474="Férias",IF($L474&gt;0,"Férias · com apontamento","Férias (cadastro)"),IF(($Z474+$AA474-1)&gt;Parâmetros!$E$16,"Férias / afastamento",IF(AND($D474="5x2",OR(WEEKDAY($F474,2)=6,WEEKDAY($F474,2)=7)),IF($L474&gt;0,"Folga trabalhada","Folga"),IF($L474&gt;0,"Trabalhado",IF(OR(OR($D474="6x1",$D474="FF 6x1"),$D474="5x2"),IF(AND(OR($D474="6x1",$D474="FF 6x1"),OR(WEEKDAY($F474,2)=6,WEEKDAY($F474,2)=7)),"Folga","Falta de registro"),IF(AND($AB474&lt;&gt;$AB473,IFERROR(INDEX(Cadastro!$F$5:$F$243,$AB474),"")=""),"Indeterminado (início da série)",IF($X474&gt;0,"Folga","Falta de registro"))))))))</f>
        <v>Falta de registro</v>
      </c>
      <c r="Z474" s="34">
        <f>IF(OR($L474&gt;0,$F474&gt;Parâmetros!$E$14),0,IF($A474&lt;&gt;$A473,1,N($Z473)+1))</f>
        <v>0</v>
      </c>
      <c r="AA474" s="34">
        <f>IF(OR($L474&gt;0,$F474&gt;Parâmetros!$E$14),0,IF(OR($A474&lt;&gt;$A475,$F475&gt;Parâmetros!$E$14),1,N($AA475)+1))</f>
        <v>0</v>
      </c>
      <c r="AB474" s="31">
        <f>IFERROR(MATCH($A474&amp;"|"&amp;TEXT(_xlfn.MAXIFS(Cadastro!$E$5:$E$243,Cadastro!$A$5:$A$243,$A474,Cadastro!$E$5:$E$243,"&lt;="&amp;$F474),"yyyymmdd"),Cadastro!$I$5:$I$243,0),"")</f>
        <v>64</v>
      </c>
      <c r="AC474" t="str">
        <f>IFERROR(_xlfn.SINGLE(INDEX(Exceções!$D$5:$D$203,MATCH($A474&amp;"|"&amp;$F474,Exceções!$F$5:$F$203,0))),"")</f>
        <v/>
      </c>
      <c r="AD474" t="str">
        <f>IF($AC474="","",IFERROR(_xlfn.SINGLE(INDEX(Exceções!$E$5:$E$203,MATCH($A474&amp;"|"&amp;$F474,Exceções!$F$5:$F$203,0))),""))</f>
        <v/>
      </c>
    </row>
    <row r="475" spans="1:30" ht="15" hidden="1" customHeight="1" x14ac:dyDescent="0.25">
      <c r="A475" s="31">
        <v>55419</v>
      </c>
      <c r="B475" s="17" t="s">
        <v>38</v>
      </c>
      <c r="C475" s="17" t="str">
        <f>IFERROR(INDEX(Cadastro!$C$5:$C$243,$AB475),"NÃO INFORMADO")</f>
        <v>ENGMAN</v>
      </c>
      <c r="D475" s="17" t="str">
        <f>IFERROR(INDEX(Cadastro!$D$5:$D$243,$AB475),"")</f>
        <v>6x1</v>
      </c>
      <c r="E475" s="17" t="str">
        <f>IFERROR(INDEX(Cadastro!$G$5:$G$243,$AB475),"")</f>
        <v>6x1</v>
      </c>
      <c r="F475" s="29">
        <v>46325</v>
      </c>
      <c r="G475" s="32" t="str">
        <f t="shared" si="42"/>
        <v>sex</v>
      </c>
      <c r="H475" s="31" t="str">
        <f>IF($L475=0,"",_xlfn.MINIFS(Dados!$Q:$Q,Dados!$A:$A,$A475,Dados!$S:$S,$F475))</f>
        <v/>
      </c>
      <c r="I475" s="31" t="str">
        <f>IF($H475="","",_xlfn.MAXIFS(Dados!$R:$R,Dados!$A:$A,$A475,Dados!$S:$S,$F475))</f>
        <v/>
      </c>
      <c r="J475" s="32" t="str">
        <f>IF($D475&lt;&gt;"Folguista","",IFERROR(INDEX(Parâmetros!$D$52:$G$52,1,MIN(4,MAX(1,$W475))),""))</f>
        <v/>
      </c>
      <c r="K475" s="32" t="str">
        <f>IF(OR($AC475&lt;&gt;"",$Y475="Folga",$Y475="Folga trabalhada",$Y475="Férias (cadastro)",$Y475="Férias / afastamento",$Y475="Indeterminado (início da série)"),"",IF(OR($D475="6x1",$D475="FF 6x1"),IF(OR(WEEKDAY($F475,2)=6,WEEKDAY($F475,2)=7),"6x1 sáb/dom","6x1"),IF($D475="5x2","5x2",IF($H475="",IF($D475="Folguista",$J475,$E475),IF(OR($H475&gt;=Parâmetros!$E$18,$H475&lt;Parâmetros!$E$19),"C",IF($H475&lt;Parâmetros!$E$20,"A","B"))))))</f>
        <v>6x1</v>
      </c>
      <c r="L475" s="30">
        <f>SUMIFS(Dados!$E:$E,Dados!$A:$A,$A475,Dados!$S:$S,$F475)</f>
        <v>0</v>
      </c>
      <c r="M475" s="30">
        <f>IFERROR(INDEX(Parâmetros!$E$6:$E$11,MATCH($K475,Parâmetros!$A$6:$A$11,0)),"")</f>
        <v>8.8000000000000007</v>
      </c>
      <c r="N475" s="33">
        <f t="shared" si="43"/>
        <v>0</v>
      </c>
      <c r="O475" s="33">
        <f>Parâmetros!$E$13</f>
        <v>0.8</v>
      </c>
      <c r="P475" s="32" t="str">
        <f>IF(OR($M475="",$F475&gt;Parâmetros!$E$14),"Não","Sim")</f>
        <v>Não</v>
      </c>
      <c r="Q475" s="32" t="str">
        <f t="shared" si="44"/>
        <v/>
      </c>
      <c r="R475" s="32" t="str">
        <f t="shared" si="45"/>
        <v/>
      </c>
      <c r="S475" s="30" t="str">
        <f t="shared" si="46"/>
        <v/>
      </c>
      <c r="T475" s="32" t="str">
        <f>IF($Q475&lt;&gt;"Sim","",IF($N475&gt;Parâmetros!$E$15,"Sim","Não"))</f>
        <v/>
      </c>
      <c r="U475" s="17" t="str">
        <f t="shared" si="47"/>
        <v>Fora da apuração</v>
      </c>
      <c r="V475" s="17" t="str">
        <f>IF($AC475&lt;&gt;"",IF($L475&gt;0,"ATENÇÃO · apontou em dia de "&amp;LOWER($AC475)&amp;" cadastrado","Exceção cadastrada · "&amp;$AC475)&amp;IF($AD475="",""," · "&amp;$AD475),IF($E475="Férias",IF($L475&gt;0,"ATENÇÃO · apontou estando de férias no cadastro","Férias no cadastro"),IF($Y475="Férias / afastamento","Afastamento · "&amp;($Z475+$AA475-1)&amp;" dias seguidos sem apontamento",IF($Y475="Folga trabalhada","ATENÇÃO · apontou em dia de folga da escala 5x2",IF($Y475="Folga",IF(AND($D475="5x2",OR(WEEKDAY($F475,2)=6,WEEKDAY($F475,2)=7)),"Folga de fim de semana da escala 5x2",IF(AND(OR($D475="6x1",$D475="FF 6x1"),WEEKDAY($F475,2)=6,FALSE()),"Folga de fim de semana · apontou no domingo anterior",IF(AND(OR($D475="6x1",$D475="FF 6x1"),WEEKDAY($F475,2)=7,AND($A475=$A474,$L474&gt;0)),"Folga de fim de semana · apontou no sábado",IF(AND(OR($D475="6x1",$D475="FF 6x1"),OR(WEEKDAY($F475,2)=6,WEEKDAY($F475,2)=7)),"Folga de fim de semana · sem apontamento no sábado nem no domingo","Folga prevista pelo ciclo")))),IF($Y475="Indeterminado (início da série)","Sem histórico anterior — informe o dia do ciclo no Cadastro",IF($Y475="Falta de registro",IF(OR(OR($D475="6x1",$D475="FF 6x1"),$D475="5x2"),"FALTA DE REGISTRO · dia útil da escala "&amp;$E475,"FALTA DE REGISTRO · dia "&amp;$W475&amp;" de "&amp;IFERROR(INDEX(Parâmetros!$B$39:$B$48,MATCH($E475,Parâmetros!$A$39:$A$48,0)),99)&amp;" do ciclo"),IF(OR($D475="6x1",$D475="FF 6x1"),IF(OR(AND(WEEKDAY($F475,2)=6,AND($A475=$A476,$L476&gt;0)),AND(WEEKDAY($F475,2)=7,AND($A475=$A474,$L474&gt;0))),"ATENÇÃO · apontou sábado e domingo no mesmo fim de semana",IF(OR(WEEKDAY($F475,2)=6,WEEKDAY($F475,2)=7),"Jornada de fim de semana do 6x1",IF(OR($H475&gt;=Parâmetros!$E$20,$H475&lt;Parâmetros!$E$19),"ATENÇÃO · 6x1 apontou fora do horário diurno","Jornada fixa do 6x1"))),IF($D475="5x2","Jornada fixa do 5x2",IF($D475="Folguista",IF($J475=$K475,"Evidência confirma sequência","DIVERGE · sequência "&amp;$J475&amp;" × evidência "&amp;$K475),IF($K475=$E475,"Evidência confirma cadastro","DIVERGE · cadastro "&amp;$E475&amp;" × evidência "&amp;$K475)))))))))))</f>
        <v>FALTA DE REGISTRO · dia útil da escala 6x1</v>
      </c>
      <c r="W475" s="34" t="str">
        <f>IF(OR(OR($D475="6x1",$D475="FF 6x1"),$D475="5x2"),"",IF($AB475&lt;&gt;$AB474,IF(IFERROR(INDEX(Cadastro!$F$5:$F$243,$AB475),"")="",IF($L475&gt;0,1,0),IF(IFERROR(INDEX(Cadastro!$F$5:$F$243,$AB475),"")&lt;=IFERROR(INDEX(Parâmetros!$B$39:$B$48,MATCH($E475,Parâmetros!$A$39:$A$48,0)),99),IFERROR(INDEX(Cadastro!$F$5:$F$243,$AB475),""),0)),IF($L475&gt;0,IF(N($X474)&gt;0,1,N($W474)+1),IF(AND($L475=0,OR(N($W474)&gt;=IFERROR(INDEX(Parâmetros!$B$39:$B$48,MATCH($E475,Parâmetros!$A$39:$A$48,0)),99),AND(N($X474)&gt;0,N($X474)&lt;IFERROR(INDEX(Parâmetros!$C$39:$C$48,MATCH($E475,Parâmetros!$A$39:$A$48,0)),0)))),0,N($W474)+1))))</f>
        <v/>
      </c>
      <c r="X475" s="34" t="str">
        <f>IF(OR(OR($D475="6x1",$D475="FF 6x1"),$D475="5x2"),"",IF($AB475&lt;&gt;$AB474,IF(IFERROR(INDEX(Cadastro!$F$5:$F$243,$AB475),"")="",0,IF(IFERROR(INDEX(Cadastro!$F$5:$F$243,$AB475),"")&gt;IFERROR(INDEX(Parâmetros!$B$39:$B$48,MATCH($E475,Parâmetros!$A$39:$A$48,0)),99),IFERROR(INDEX(Cadastro!$F$5:$F$243,$AB475),"")-IFERROR(INDEX(Parâmetros!$B$39:$B$48,MATCH($E475,Parâmetros!$A$39:$A$48,0)),99),0)),IF(AND($L475=0,OR(N($W474)&gt;=IFERROR(INDEX(Parâmetros!$B$39:$B$48,MATCH($E475,Parâmetros!$A$39:$A$48,0)),99),AND(N($X474)&gt;0,N($X474)&lt;IFERROR(INDEX(Parâmetros!$C$39:$C$48,MATCH($E475,Parâmetros!$A$39:$A$48,0)),0)))),N($X474)+1,0)))</f>
        <v/>
      </c>
      <c r="Y475" t="str">
        <f>IF($AC475&lt;&gt;"",IF($L475&gt;0,$AC475&amp;" · com apontamento",$AC475),IF($E475="Férias",IF($L475&gt;0,"Férias · com apontamento","Férias (cadastro)"),IF(($Z475+$AA475-1)&gt;Parâmetros!$E$16,"Férias / afastamento",IF(AND($D475="5x2",OR(WEEKDAY($F475,2)=6,WEEKDAY($F475,2)=7)),IF($L475&gt;0,"Folga trabalhada","Folga"),IF($L475&gt;0,"Trabalhado",IF(OR(OR($D475="6x1",$D475="FF 6x1"),$D475="5x2"),IF(AND(OR($D475="6x1",$D475="FF 6x1"),OR(WEEKDAY($F475,2)=6,WEEKDAY($F475,2)=7)),"Folga","Falta de registro"),IF(AND($AB475&lt;&gt;$AB474,IFERROR(INDEX(Cadastro!$F$5:$F$243,$AB475),"")=""),"Indeterminado (início da série)",IF($X475&gt;0,"Folga","Falta de registro"))))))))</f>
        <v>Falta de registro</v>
      </c>
      <c r="Z475" s="34">
        <f>IF(OR($L475&gt;0,$F475&gt;Parâmetros!$E$14),0,IF($A475&lt;&gt;$A474,1,N($Z474)+1))</f>
        <v>0</v>
      </c>
      <c r="AA475" s="34">
        <f>IF(OR($L475&gt;0,$F475&gt;Parâmetros!$E$14),0,IF(OR($A475&lt;&gt;$A476,$F476&gt;Parâmetros!$E$14),1,N($AA476)+1))</f>
        <v>0</v>
      </c>
      <c r="AB475" s="31">
        <f>IFERROR(MATCH($A475&amp;"|"&amp;TEXT(_xlfn.MAXIFS(Cadastro!$E$5:$E$243,Cadastro!$A$5:$A$243,$A475,Cadastro!$E$5:$E$243,"&lt;="&amp;$F475),"yyyymmdd"),Cadastro!$I$5:$I$243,0),"")</f>
        <v>64</v>
      </c>
      <c r="AC475" t="str">
        <f>IFERROR(_xlfn.SINGLE(INDEX(Exceções!$D$5:$D$203,MATCH($A475&amp;"|"&amp;$F475,Exceções!$F$5:$F$203,0))),"")</f>
        <v/>
      </c>
      <c r="AD475" t="str">
        <f>IF($AC475="","",IFERROR(_xlfn.SINGLE(INDEX(Exceções!$E$5:$E$203,MATCH($A475&amp;"|"&amp;$F475,Exceções!$F$5:$F$203,0))),""))</f>
        <v/>
      </c>
    </row>
    <row r="476" spans="1:30" ht="15" hidden="1" customHeight="1" x14ac:dyDescent="0.25">
      <c r="A476" s="31">
        <v>55419</v>
      </c>
      <c r="B476" s="17" t="s">
        <v>38</v>
      </c>
      <c r="C476" s="17" t="str">
        <f>IFERROR(INDEX(Cadastro!$C$5:$C$243,$AB476),"NÃO INFORMADO")</f>
        <v>ENGMAN</v>
      </c>
      <c r="D476" s="17" t="str">
        <f>IFERROR(INDEX(Cadastro!$D$5:$D$243,$AB476),"")</f>
        <v>6x1</v>
      </c>
      <c r="E476" s="17" t="str">
        <f>IFERROR(INDEX(Cadastro!$G$5:$G$243,$AB476),"")</f>
        <v>6x1</v>
      </c>
      <c r="F476" s="29">
        <v>46326</v>
      </c>
      <c r="G476" s="32" t="str">
        <f t="shared" si="42"/>
        <v>sáb</v>
      </c>
      <c r="H476" s="31" t="str">
        <f>IF($L476=0,"",_xlfn.MINIFS(Dados!$Q:$Q,Dados!$A:$A,$A476,Dados!$S:$S,$F476))</f>
        <v/>
      </c>
      <c r="I476" s="31" t="str">
        <f>IF($H476="","",_xlfn.MAXIFS(Dados!$R:$R,Dados!$A:$A,$A476,Dados!$S:$S,$F476))</f>
        <v/>
      </c>
      <c r="J476" s="32" t="str">
        <f>IF($D476&lt;&gt;"Folguista","",IFERROR(INDEX(Parâmetros!$D$52:$G$52,1,MIN(4,MAX(1,$W476))),""))</f>
        <v/>
      </c>
      <c r="K476" s="32" t="str">
        <f>IF(OR($AC476&lt;&gt;"",$Y476="Folga",$Y476="Folga trabalhada",$Y476="Férias (cadastro)",$Y476="Férias / afastamento",$Y476="Indeterminado (início da série)"),"",IF(OR($D476="6x1",$D476="FF 6x1"),IF(OR(WEEKDAY($F476,2)=6,WEEKDAY($F476,2)=7),"6x1 sáb/dom","6x1"),IF($D476="5x2","5x2",IF($H476="",IF($D476="Folguista",$J476,$E476),IF(OR($H476&gt;=Parâmetros!$E$18,$H476&lt;Parâmetros!$E$19),"C",IF($H476&lt;Parâmetros!$E$20,"A","B"))))))</f>
        <v/>
      </c>
      <c r="L476" s="30">
        <f>SUMIFS(Dados!$E:$E,Dados!$A:$A,$A476,Dados!$S:$S,$F476)</f>
        <v>0</v>
      </c>
      <c r="M476" s="30" t="str">
        <f>IFERROR(INDEX(Parâmetros!$E$6:$E$11,MATCH($K476,Parâmetros!$A$6:$A$11,0)),"")</f>
        <v/>
      </c>
      <c r="N476" s="33" t="str">
        <f t="shared" si="43"/>
        <v/>
      </c>
      <c r="O476" s="33">
        <f>Parâmetros!$E$13</f>
        <v>0.8</v>
      </c>
      <c r="P476" s="32" t="str">
        <f>IF(OR($M476="",$F476&gt;Parâmetros!$E$14),"Não","Sim")</f>
        <v>Não</v>
      </c>
      <c r="Q476" s="32" t="str">
        <f t="shared" si="44"/>
        <v/>
      </c>
      <c r="R476" s="32" t="str">
        <f t="shared" si="45"/>
        <v/>
      </c>
      <c r="S476" s="30" t="str">
        <f t="shared" si="46"/>
        <v/>
      </c>
      <c r="T476" s="32" t="str">
        <f>IF($Q476&lt;&gt;"Sim","",IF($N476&gt;Parâmetros!$E$15,"Sim","Não"))</f>
        <v/>
      </c>
      <c r="U476" s="17" t="str">
        <f t="shared" si="47"/>
        <v>Folga</v>
      </c>
      <c r="V476" s="17" t="str">
        <f>IF($AC476&lt;&gt;"",IF($L476&gt;0,"ATENÇÃO · apontou em dia de "&amp;LOWER($AC476)&amp;" cadastrado","Exceção cadastrada · "&amp;$AC476)&amp;IF($AD476="",""," · "&amp;$AD476),IF($E476="Férias",IF($L476&gt;0,"ATENÇÃO · apontou estando de férias no cadastro","Férias no cadastro"),IF($Y476="Férias / afastamento","Afastamento · "&amp;($Z476+$AA476-1)&amp;" dias seguidos sem apontamento",IF($Y476="Folga trabalhada","ATENÇÃO · apontou em dia de folga da escala 5x2",IF($Y476="Folga",IF(AND($D476="5x2",OR(WEEKDAY($F476,2)=6,WEEKDAY($F476,2)=7)),"Folga de fim de semana da escala 5x2",IF(AND(OR($D476="6x1",$D476="FF 6x1"),WEEKDAY($F476,2)=6,FALSE()),"Folga de fim de semana · apontou no domingo anterior",IF(AND(OR($D476="6x1",$D476="FF 6x1"),WEEKDAY($F476,2)=7,AND($A476=$A475,$L475&gt;0)),"Folga de fim de semana · apontou no sábado",IF(AND(OR($D476="6x1",$D476="FF 6x1"),OR(WEEKDAY($F476,2)=6,WEEKDAY($F476,2)=7)),"Folga de fim de semana · sem apontamento no sábado nem no domingo","Folga prevista pelo ciclo")))),IF($Y476="Indeterminado (início da série)","Sem histórico anterior — informe o dia do ciclo no Cadastro",IF($Y476="Falta de registro",IF(OR(OR($D476="6x1",$D476="FF 6x1"),$D476="5x2"),"FALTA DE REGISTRO · dia útil da escala "&amp;$E476,"FALTA DE REGISTRO · dia "&amp;$W476&amp;" de "&amp;IFERROR(INDEX(Parâmetros!$B$39:$B$48,MATCH($E476,Parâmetros!$A$39:$A$48,0)),99)&amp;" do ciclo"),IF(OR($D476="6x1",$D476="FF 6x1"),IF(OR(AND(WEEKDAY($F476,2)=6,AND($A476=$A477,$L477&gt;0)),AND(WEEKDAY($F476,2)=7,AND($A476=$A475,$L475&gt;0))),"ATENÇÃO · apontou sábado e domingo no mesmo fim de semana",IF(OR(WEEKDAY($F476,2)=6,WEEKDAY($F476,2)=7),"Jornada de fim de semana do 6x1",IF(OR($H476&gt;=Parâmetros!$E$20,$H476&lt;Parâmetros!$E$19),"ATENÇÃO · 6x1 apontou fora do horário diurno","Jornada fixa do 6x1"))),IF($D476="5x2","Jornada fixa do 5x2",IF($D476="Folguista",IF($J476=$K476,"Evidência confirma sequência","DIVERGE · sequência "&amp;$J476&amp;" × evidência "&amp;$K476),IF($K476=$E476,"Evidência confirma cadastro","DIVERGE · cadastro "&amp;$E476&amp;" × evidência "&amp;$K476)))))))))))</f>
        <v>Folga de fim de semana · sem apontamento no sábado nem no domingo</v>
      </c>
      <c r="W476" s="34" t="str">
        <f>IF(OR(OR($D476="6x1",$D476="FF 6x1"),$D476="5x2"),"",IF($AB476&lt;&gt;$AB475,IF(IFERROR(INDEX(Cadastro!$F$5:$F$243,$AB476),"")="",IF($L476&gt;0,1,0),IF(IFERROR(INDEX(Cadastro!$F$5:$F$243,$AB476),"")&lt;=IFERROR(INDEX(Parâmetros!$B$39:$B$48,MATCH($E476,Parâmetros!$A$39:$A$48,0)),99),IFERROR(INDEX(Cadastro!$F$5:$F$243,$AB476),""),0)),IF($L476&gt;0,IF(N($X475)&gt;0,1,N($W475)+1),IF(AND($L476=0,OR(N($W475)&gt;=IFERROR(INDEX(Parâmetros!$B$39:$B$48,MATCH($E476,Parâmetros!$A$39:$A$48,0)),99),AND(N($X475)&gt;0,N($X475)&lt;IFERROR(INDEX(Parâmetros!$C$39:$C$48,MATCH($E476,Parâmetros!$A$39:$A$48,0)),0)))),0,N($W475)+1))))</f>
        <v/>
      </c>
      <c r="X476" s="34" t="str">
        <f>IF(OR(OR($D476="6x1",$D476="FF 6x1"),$D476="5x2"),"",IF($AB476&lt;&gt;$AB475,IF(IFERROR(INDEX(Cadastro!$F$5:$F$243,$AB476),"")="",0,IF(IFERROR(INDEX(Cadastro!$F$5:$F$243,$AB476),"")&gt;IFERROR(INDEX(Parâmetros!$B$39:$B$48,MATCH($E476,Parâmetros!$A$39:$A$48,0)),99),IFERROR(INDEX(Cadastro!$F$5:$F$243,$AB476),"")-IFERROR(INDEX(Parâmetros!$B$39:$B$48,MATCH($E476,Parâmetros!$A$39:$A$48,0)),99),0)),IF(AND($L476=0,OR(N($W475)&gt;=IFERROR(INDEX(Parâmetros!$B$39:$B$48,MATCH($E476,Parâmetros!$A$39:$A$48,0)),99),AND(N($X475)&gt;0,N($X475)&lt;IFERROR(INDEX(Parâmetros!$C$39:$C$48,MATCH($E476,Parâmetros!$A$39:$A$48,0)),0)))),N($X475)+1,0)))</f>
        <v/>
      </c>
      <c r="Y476" t="str">
        <f>IF($AC476&lt;&gt;"",IF($L476&gt;0,$AC476&amp;" · com apontamento",$AC476),IF($E476="Férias",IF($L476&gt;0,"Férias · com apontamento","Férias (cadastro)"),IF(($Z476+$AA476-1)&gt;Parâmetros!$E$16,"Férias / afastamento",IF(AND($D476="5x2",OR(WEEKDAY($F476,2)=6,WEEKDAY($F476,2)=7)),IF($L476&gt;0,"Folga trabalhada","Folga"),IF($L476&gt;0,"Trabalhado",IF(OR(OR($D476="6x1",$D476="FF 6x1"),$D476="5x2"),IF(AND(OR($D476="6x1",$D476="FF 6x1"),OR(WEEKDAY($F476,2)=6,WEEKDAY($F476,2)=7)),"Folga","Falta de registro"),IF(AND($AB476&lt;&gt;$AB475,IFERROR(INDEX(Cadastro!$F$5:$F$243,$AB476),"")=""),"Indeterminado (início da série)",IF($X476&gt;0,"Folga","Falta de registro"))))))))</f>
        <v>Folga</v>
      </c>
      <c r="Z476" s="34">
        <f>IF(OR($L476&gt;0,$F476&gt;Parâmetros!$E$14),0,IF($A476&lt;&gt;$A475,1,N($Z475)+1))</f>
        <v>0</v>
      </c>
      <c r="AA476" s="34">
        <f>IF(OR($L476&gt;0,$F476&gt;Parâmetros!$E$14),0,IF(OR($A476&lt;&gt;$A477,$F477&gt;Parâmetros!$E$14),1,N($AA477)+1))</f>
        <v>0</v>
      </c>
      <c r="AB476" s="31">
        <f>IFERROR(MATCH($A476&amp;"|"&amp;TEXT(_xlfn.MAXIFS(Cadastro!$E$5:$E$243,Cadastro!$A$5:$A$243,$A476,Cadastro!$E$5:$E$243,"&lt;="&amp;$F476),"yyyymmdd"),Cadastro!$I$5:$I$243,0),"")</f>
        <v>64</v>
      </c>
      <c r="AC476" t="str">
        <f>IFERROR(_xlfn.SINGLE(INDEX(Exceções!$D$5:$D$203,MATCH($A476&amp;"|"&amp;$F476,Exceções!$F$5:$F$203,0))),"")</f>
        <v/>
      </c>
      <c r="AD476" t="str">
        <f>IF($AC476="","",IFERROR(_xlfn.SINGLE(INDEX(Exceções!$E$5:$E$203,MATCH($A476&amp;"|"&amp;$F476,Exceções!$F$5:$F$203,0))),""))</f>
        <v/>
      </c>
    </row>
    <row r="477" spans="1:30" ht="15" hidden="1" customHeight="1" x14ac:dyDescent="0.25">
      <c r="A477" s="31">
        <v>55419</v>
      </c>
      <c r="B477" s="17" t="s">
        <v>38</v>
      </c>
      <c r="C477" s="17" t="str">
        <f>IFERROR(INDEX(Cadastro!$C$5:$C$243,$AB477),"NÃO INFORMADO")</f>
        <v>ENGMAN</v>
      </c>
      <c r="D477" s="17" t="str">
        <f>IFERROR(INDEX(Cadastro!$D$5:$D$243,$AB477),"")</f>
        <v>6x1</v>
      </c>
      <c r="E477" s="17" t="str">
        <f>IFERROR(INDEX(Cadastro!$G$5:$G$243,$AB477),"")</f>
        <v>6x1</v>
      </c>
      <c r="F477" s="29">
        <v>46327</v>
      </c>
      <c r="G477" s="32" t="str">
        <f t="shared" si="42"/>
        <v>dom</v>
      </c>
      <c r="H477" s="31" t="str">
        <f>IF($L477=0,"",_xlfn.MINIFS(Dados!$Q:$Q,Dados!$A:$A,$A477,Dados!$S:$S,$F477))</f>
        <v/>
      </c>
      <c r="I477" s="31" t="str">
        <f>IF($H477="","",_xlfn.MAXIFS(Dados!$R:$R,Dados!$A:$A,$A477,Dados!$S:$S,$F477))</f>
        <v/>
      </c>
      <c r="J477" s="32" t="str">
        <f>IF($D477&lt;&gt;"Folguista","",IFERROR(INDEX(Parâmetros!$D$52:$G$52,1,MIN(4,MAX(1,$W477))),""))</f>
        <v/>
      </c>
      <c r="K477" s="32" t="str">
        <f>IF(OR($AC477&lt;&gt;"",$Y477="Folga",$Y477="Folga trabalhada",$Y477="Férias (cadastro)",$Y477="Férias / afastamento",$Y477="Indeterminado (início da série)"),"",IF(OR($D477="6x1",$D477="FF 6x1"),IF(OR(WEEKDAY($F477,2)=6,WEEKDAY($F477,2)=7),"6x1 sáb/dom","6x1"),IF($D477="5x2","5x2",IF($H477="",IF($D477="Folguista",$J477,$E477),IF(OR($H477&gt;=Parâmetros!$E$18,$H477&lt;Parâmetros!$E$19),"C",IF($H477&lt;Parâmetros!$E$20,"A","B"))))))</f>
        <v/>
      </c>
      <c r="L477" s="30">
        <f>SUMIFS(Dados!$E:$E,Dados!$A:$A,$A477,Dados!$S:$S,$F477)</f>
        <v>0</v>
      </c>
      <c r="M477" s="30" t="str">
        <f>IFERROR(INDEX(Parâmetros!$E$6:$E$11,MATCH($K477,Parâmetros!$A$6:$A$11,0)),"")</f>
        <v/>
      </c>
      <c r="N477" s="33" t="str">
        <f t="shared" si="43"/>
        <v/>
      </c>
      <c r="O477" s="33">
        <f>Parâmetros!$E$13</f>
        <v>0.8</v>
      </c>
      <c r="P477" s="32" t="str">
        <f>IF(OR($M477="",$F477&gt;Parâmetros!$E$14),"Não","Sim")</f>
        <v>Não</v>
      </c>
      <c r="Q477" s="32" t="str">
        <f t="shared" si="44"/>
        <v/>
      </c>
      <c r="R477" s="32" t="str">
        <f t="shared" si="45"/>
        <v/>
      </c>
      <c r="S477" s="30" t="str">
        <f t="shared" si="46"/>
        <v/>
      </c>
      <c r="T477" s="32" t="str">
        <f>IF($Q477&lt;&gt;"Sim","",IF($N477&gt;Parâmetros!$E$15,"Sim","Não"))</f>
        <v/>
      </c>
      <c r="U477" s="17" t="str">
        <f t="shared" si="47"/>
        <v>Folga</v>
      </c>
      <c r="V477" s="17" t="str">
        <f>IF($AC477&lt;&gt;"",IF($L477&gt;0,"ATENÇÃO · apontou em dia de "&amp;LOWER($AC477)&amp;" cadastrado","Exceção cadastrada · "&amp;$AC477)&amp;IF($AD477="",""," · "&amp;$AD477),IF($E477="Férias",IF($L477&gt;0,"ATENÇÃO · apontou estando de férias no cadastro","Férias no cadastro"),IF($Y477="Férias / afastamento","Afastamento · "&amp;($Z477+$AA477-1)&amp;" dias seguidos sem apontamento",IF($Y477="Folga trabalhada","ATENÇÃO · apontou em dia de folga da escala 5x2",IF($Y477="Folga",IF(AND($D477="5x2",OR(WEEKDAY($F477,2)=6,WEEKDAY($F477,2)=7)),"Folga de fim de semana da escala 5x2",IF(AND(OR($D477="6x1",$D477="FF 6x1"),WEEKDAY($F477,2)=6,FALSE()),"Folga de fim de semana · apontou no domingo anterior",IF(AND(OR($D477="6x1",$D477="FF 6x1"),WEEKDAY($F477,2)=7,AND($A477=$A476,$L476&gt;0)),"Folga de fim de semana · apontou no sábado",IF(AND(OR($D477="6x1",$D477="FF 6x1"),OR(WEEKDAY($F477,2)=6,WEEKDAY($F477,2)=7)),"Folga de fim de semana · sem apontamento no sábado nem no domingo","Folga prevista pelo ciclo")))),IF($Y477="Indeterminado (início da série)","Sem histórico anterior — informe o dia do ciclo no Cadastro",IF($Y477="Falta de registro",IF(OR(OR($D477="6x1",$D477="FF 6x1"),$D477="5x2"),"FALTA DE REGISTRO · dia útil da escala "&amp;$E477,"FALTA DE REGISTRO · dia "&amp;$W477&amp;" de "&amp;IFERROR(INDEX(Parâmetros!$B$39:$B$48,MATCH($E477,Parâmetros!$A$39:$A$48,0)),99)&amp;" do ciclo"),IF(OR($D477="6x1",$D477="FF 6x1"),IF(OR(AND(WEEKDAY($F477,2)=6,AND($A477=$A478,$L478&gt;0)),AND(WEEKDAY($F477,2)=7,AND($A477=$A476,$L476&gt;0))),"ATENÇÃO · apontou sábado e domingo no mesmo fim de semana",IF(OR(WEEKDAY($F477,2)=6,WEEKDAY($F477,2)=7),"Jornada de fim de semana do 6x1",IF(OR($H477&gt;=Parâmetros!$E$20,$H477&lt;Parâmetros!$E$19),"ATENÇÃO · 6x1 apontou fora do horário diurno","Jornada fixa do 6x1"))),IF($D477="5x2","Jornada fixa do 5x2",IF($D477="Folguista",IF($J477=$K477,"Evidência confirma sequência","DIVERGE · sequência "&amp;$J477&amp;" × evidência "&amp;$K477),IF($K477=$E477,"Evidência confirma cadastro","DIVERGE · cadastro "&amp;$E477&amp;" × evidência "&amp;$K477)))))))))))</f>
        <v>Folga de fim de semana · sem apontamento no sábado nem no domingo</v>
      </c>
      <c r="W477" s="34" t="str">
        <f>IF(OR(OR($D477="6x1",$D477="FF 6x1"),$D477="5x2"),"",IF($AB477&lt;&gt;$AB476,IF(IFERROR(INDEX(Cadastro!$F$5:$F$243,$AB477),"")="",IF($L477&gt;0,1,0),IF(IFERROR(INDEX(Cadastro!$F$5:$F$243,$AB477),"")&lt;=IFERROR(INDEX(Parâmetros!$B$39:$B$48,MATCH($E477,Parâmetros!$A$39:$A$48,0)),99),IFERROR(INDEX(Cadastro!$F$5:$F$243,$AB477),""),0)),IF($L477&gt;0,IF(N($X476)&gt;0,1,N($W476)+1),IF(AND($L477=0,OR(N($W476)&gt;=IFERROR(INDEX(Parâmetros!$B$39:$B$48,MATCH($E477,Parâmetros!$A$39:$A$48,0)),99),AND(N($X476)&gt;0,N($X476)&lt;IFERROR(INDEX(Parâmetros!$C$39:$C$48,MATCH($E477,Parâmetros!$A$39:$A$48,0)),0)))),0,N($W476)+1))))</f>
        <v/>
      </c>
      <c r="X477" s="34" t="str">
        <f>IF(OR(OR($D477="6x1",$D477="FF 6x1"),$D477="5x2"),"",IF($AB477&lt;&gt;$AB476,IF(IFERROR(INDEX(Cadastro!$F$5:$F$243,$AB477),"")="",0,IF(IFERROR(INDEX(Cadastro!$F$5:$F$243,$AB477),"")&gt;IFERROR(INDEX(Parâmetros!$B$39:$B$48,MATCH($E477,Parâmetros!$A$39:$A$48,0)),99),IFERROR(INDEX(Cadastro!$F$5:$F$243,$AB477),"")-IFERROR(INDEX(Parâmetros!$B$39:$B$48,MATCH($E477,Parâmetros!$A$39:$A$48,0)),99),0)),IF(AND($L477=0,OR(N($W476)&gt;=IFERROR(INDEX(Parâmetros!$B$39:$B$48,MATCH($E477,Parâmetros!$A$39:$A$48,0)),99),AND(N($X476)&gt;0,N($X476)&lt;IFERROR(INDEX(Parâmetros!$C$39:$C$48,MATCH($E477,Parâmetros!$A$39:$A$48,0)),0)))),N($X476)+1,0)))</f>
        <v/>
      </c>
      <c r="Y477" t="str">
        <f>IF($AC477&lt;&gt;"",IF($L477&gt;0,$AC477&amp;" · com apontamento",$AC477),IF($E477="Férias",IF($L477&gt;0,"Férias · com apontamento","Férias (cadastro)"),IF(($Z477+$AA477-1)&gt;Parâmetros!$E$16,"Férias / afastamento",IF(AND($D477="5x2",OR(WEEKDAY($F477,2)=6,WEEKDAY($F477,2)=7)),IF($L477&gt;0,"Folga trabalhada","Folga"),IF($L477&gt;0,"Trabalhado",IF(OR(OR($D477="6x1",$D477="FF 6x1"),$D477="5x2"),IF(AND(OR($D477="6x1",$D477="FF 6x1"),OR(WEEKDAY($F477,2)=6,WEEKDAY($F477,2)=7)),"Folga","Falta de registro"),IF(AND($AB477&lt;&gt;$AB476,IFERROR(INDEX(Cadastro!$F$5:$F$243,$AB477),"")=""),"Indeterminado (início da série)",IF($X477&gt;0,"Folga","Falta de registro"))))))))</f>
        <v>Folga</v>
      </c>
      <c r="Z477" s="34">
        <f>IF(OR($L477&gt;0,$F477&gt;Parâmetros!$E$14),0,IF($A477&lt;&gt;$A476,1,N($Z476)+1))</f>
        <v>0</v>
      </c>
      <c r="AA477" s="34">
        <f>IF(OR($L477&gt;0,$F477&gt;Parâmetros!$E$14),0,IF(OR($A477&lt;&gt;$A478,$F478&gt;Parâmetros!$E$14),1,N($AA478)+1))</f>
        <v>0</v>
      </c>
      <c r="AB477" s="31">
        <f>IFERROR(MATCH($A477&amp;"|"&amp;TEXT(_xlfn.MAXIFS(Cadastro!$E$5:$E$243,Cadastro!$A$5:$A$243,$A477,Cadastro!$E$5:$E$243,"&lt;="&amp;$F477),"yyyymmdd"),Cadastro!$I$5:$I$243,0),"")</f>
        <v>64</v>
      </c>
      <c r="AC477" t="str">
        <f>IFERROR(_xlfn.SINGLE(INDEX(Exceções!$D$5:$D$203,MATCH($A477&amp;"|"&amp;$F477,Exceções!$F$5:$F$203,0))),"")</f>
        <v/>
      </c>
      <c r="AD477" t="str">
        <f>IF($AC477="","",IFERROR(_xlfn.SINGLE(INDEX(Exceções!$E$5:$E$203,MATCH($A477&amp;"|"&amp;$F477,Exceções!$F$5:$F$203,0))),""))</f>
        <v/>
      </c>
    </row>
    <row r="478" spans="1:30" ht="15" hidden="1" customHeight="1" x14ac:dyDescent="0.25">
      <c r="A478" s="31">
        <v>9821</v>
      </c>
      <c r="B478" s="17" t="s">
        <v>17</v>
      </c>
      <c r="C478" s="17" t="str">
        <f>IFERROR(INDEX(Cadastro!$C$5:$C$243,$AB478),"NÃO INFORMADO")</f>
        <v>CAL</v>
      </c>
      <c r="D478" s="17" t="str">
        <f>IFERROR(INDEX(Cadastro!$D$5:$D$243,$AB478),"")</f>
        <v>6x1</v>
      </c>
      <c r="E478" s="17" t="str">
        <f>IFERROR(INDEX(Cadastro!$G$5:$G$243,$AB478),"")</f>
        <v>6x1</v>
      </c>
      <c r="F478" s="29">
        <v>46300</v>
      </c>
      <c r="G478" s="32" t="str">
        <f t="shared" si="42"/>
        <v>seg</v>
      </c>
      <c r="H478" s="31">
        <f>IF($L478=0,"",_xlfn.MINIFS(Dados!$Q:$Q,Dados!$A:$A,$A478,Dados!$S:$S,$F478))</f>
        <v>435</v>
      </c>
      <c r="I478" s="31">
        <f>IF($H478="","",_xlfn.MAXIFS(Dados!$R:$R,Dados!$A:$A,$A478,Dados!$S:$S,$F478))</f>
        <v>1003</v>
      </c>
      <c r="J478" s="32" t="str">
        <f>IF($D478&lt;&gt;"Folguista","",IFERROR(INDEX(Parâmetros!$D$52:$G$52,1,MIN(4,MAX(1,$W478))),""))</f>
        <v/>
      </c>
      <c r="K478" s="32" t="str">
        <f>IF(OR($AC478&lt;&gt;"",$Y478="Folga",$Y478="Folga trabalhada",$Y478="Férias (cadastro)",$Y478="Férias / afastamento",$Y478="Indeterminado (início da série)"),"",IF(OR($D478="6x1",$D478="FF 6x1"),IF(OR(WEEKDAY($F478,2)=6,WEEKDAY($F478,2)=7),"6x1 sáb/dom","6x1"),IF($D478="5x2","5x2",IF($H478="",IF($D478="Folguista",$J478,$E478),IF(OR($H478&gt;=Parâmetros!$E$18,$H478&lt;Parâmetros!$E$19),"C",IF($H478&lt;Parâmetros!$E$20,"A","B"))))))</f>
        <v>6x1</v>
      </c>
      <c r="L478" s="30">
        <f>SUMIFS(Dados!$E:$E,Dados!$A:$A,$A478,Dados!$S:$S,$F478)</f>
        <v>8.4</v>
      </c>
      <c r="M478" s="30">
        <f>IFERROR(INDEX(Parâmetros!$E$6:$E$11,MATCH($K478,Parâmetros!$A$6:$A$11,0)),"")</f>
        <v>8.8000000000000007</v>
      </c>
      <c r="N478" s="33">
        <f t="shared" si="43"/>
        <v>0.95454545454545447</v>
      </c>
      <c r="O478" s="33">
        <f>Parâmetros!$E$13</f>
        <v>0.8</v>
      </c>
      <c r="P478" s="32" t="str">
        <f>IF(OR($M478="",$F478&gt;Parâmetros!$E$14),"Não","Sim")</f>
        <v>Sim</v>
      </c>
      <c r="Q478" s="32" t="str">
        <f t="shared" si="44"/>
        <v>Sim</v>
      </c>
      <c r="R478" s="32" t="str">
        <f t="shared" si="45"/>
        <v>Sim</v>
      </c>
      <c r="S478" s="30">
        <f t="shared" si="46"/>
        <v>0</v>
      </c>
      <c r="T478" s="32" t="str">
        <f>IF($Q478&lt;&gt;"Sim","",IF($N478&gt;Parâmetros!$E$15,"Sim","Não"))</f>
        <v>Não</v>
      </c>
      <c r="U478" s="17" t="str">
        <f t="shared" si="47"/>
        <v>Na meta</v>
      </c>
      <c r="V478" s="17" t="str">
        <f>IF($AC478&lt;&gt;"",IF($L478&gt;0,"ATENÇÃO · apontou em dia de "&amp;LOWER($AC478)&amp;" cadastrado","Exceção cadastrada · "&amp;$AC478)&amp;IF($AD478="",""," · "&amp;$AD478),IF($E478="Férias",IF($L478&gt;0,"ATENÇÃO · apontou estando de férias no cadastro","Férias no cadastro"),IF($Y478="Férias / afastamento","Afastamento · "&amp;($Z478+$AA478-1)&amp;" dias seguidos sem apontamento",IF($Y478="Folga trabalhada","ATENÇÃO · apontou em dia de folga da escala 5x2",IF($Y478="Folga",IF(AND($D478="5x2",OR(WEEKDAY($F478,2)=6,WEEKDAY($F478,2)=7)),"Folga de fim de semana da escala 5x2",IF(AND(OR($D478="6x1",$D478="FF 6x1"),WEEKDAY($F478,2)=6,FALSE()),"Folga de fim de semana · apontou no domingo anterior",IF(AND(OR($D478="6x1",$D478="FF 6x1"),WEEKDAY($F478,2)=7,AND($A478=$A477,$L477&gt;0)),"Folga de fim de semana · apontou no sábado",IF(AND(OR($D478="6x1",$D478="FF 6x1"),OR(WEEKDAY($F478,2)=6,WEEKDAY($F478,2)=7)),"Folga de fim de semana · sem apontamento no sábado nem no domingo","Folga prevista pelo ciclo")))),IF($Y478="Indeterminado (início da série)","Sem histórico anterior — informe o dia do ciclo no Cadastro",IF($Y478="Falta de registro",IF(OR(OR($D478="6x1",$D478="FF 6x1"),$D478="5x2"),"FALTA DE REGISTRO · dia útil da escala "&amp;$E478,"FALTA DE REGISTRO · dia "&amp;$W478&amp;" de "&amp;IFERROR(INDEX(Parâmetros!$B$39:$B$48,MATCH($E478,Parâmetros!$A$39:$A$48,0)),99)&amp;" do ciclo"),IF(OR($D478="6x1",$D478="FF 6x1"),IF(OR(AND(WEEKDAY($F478,2)=6,AND($A478=$A479,$L479&gt;0)),AND(WEEKDAY($F478,2)=7,AND($A478=$A477,$L477&gt;0))),"ATENÇÃO · apontou sábado e domingo no mesmo fim de semana",IF(OR(WEEKDAY($F478,2)=6,WEEKDAY($F478,2)=7),"Jornada de fim de semana do 6x1",IF(OR($H478&gt;=Parâmetros!$E$20,$H478&lt;Parâmetros!$E$19),"ATENÇÃO · 6x1 apontou fora do horário diurno","Jornada fixa do 6x1"))),IF($D478="5x2","Jornada fixa do 5x2",IF($D478="Folguista",IF($J478=$K478,"Evidência confirma sequência","DIVERGE · sequência "&amp;$J478&amp;" × evidência "&amp;$K478),IF($K478=$E478,"Evidência confirma cadastro","DIVERGE · cadastro "&amp;$E478&amp;" × evidência "&amp;$K478)))))))))))</f>
        <v>Jornada fixa do 6x1</v>
      </c>
      <c r="W478" s="34" t="str">
        <f>IF(OR(OR($D478="6x1",$D478="FF 6x1"),$D478="5x2"),"",IF($AB478&lt;&gt;$AB477,IF(IFERROR(INDEX(Cadastro!$F$5:$F$243,$AB478),"")="",IF($L478&gt;0,1,0),IF(IFERROR(INDEX(Cadastro!$F$5:$F$243,$AB478),"")&lt;=IFERROR(INDEX(Parâmetros!$B$39:$B$48,MATCH($E478,Parâmetros!$A$39:$A$48,0)),99),IFERROR(INDEX(Cadastro!$F$5:$F$243,$AB478),""),0)),IF($L478&gt;0,IF(N($X477)&gt;0,1,N($W477)+1),IF(AND($L478=0,OR(N($W477)&gt;=IFERROR(INDEX(Parâmetros!$B$39:$B$48,MATCH($E478,Parâmetros!$A$39:$A$48,0)),99),AND(N($X477)&gt;0,N($X477)&lt;IFERROR(INDEX(Parâmetros!$C$39:$C$48,MATCH($E478,Parâmetros!$A$39:$A$48,0)),0)))),0,N($W477)+1))))</f>
        <v/>
      </c>
      <c r="X478" s="34" t="str">
        <f>IF(OR(OR($D478="6x1",$D478="FF 6x1"),$D478="5x2"),"",IF($AB478&lt;&gt;$AB477,IF(IFERROR(INDEX(Cadastro!$F$5:$F$243,$AB478),"")="",0,IF(IFERROR(INDEX(Cadastro!$F$5:$F$243,$AB478),"")&gt;IFERROR(INDEX(Parâmetros!$B$39:$B$48,MATCH($E478,Parâmetros!$A$39:$A$48,0)),99),IFERROR(INDEX(Cadastro!$F$5:$F$243,$AB478),"")-IFERROR(INDEX(Parâmetros!$B$39:$B$48,MATCH($E478,Parâmetros!$A$39:$A$48,0)),99),0)),IF(AND($L478=0,OR(N($W477)&gt;=IFERROR(INDEX(Parâmetros!$B$39:$B$48,MATCH($E478,Parâmetros!$A$39:$A$48,0)),99),AND(N($X477)&gt;0,N($X477)&lt;IFERROR(INDEX(Parâmetros!$C$39:$C$48,MATCH($E478,Parâmetros!$A$39:$A$48,0)),0)))),N($X477)+1,0)))</f>
        <v/>
      </c>
      <c r="Y478" t="str">
        <f>IF($AC478&lt;&gt;"",IF($L478&gt;0,$AC478&amp;" · com apontamento",$AC478),IF($E478="Férias",IF($L478&gt;0,"Férias · com apontamento","Férias (cadastro)"),IF(($Z478+$AA478-1)&gt;Parâmetros!$E$16,"Férias / afastamento",IF(AND($D478="5x2",OR(WEEKDAY($F478,2)=6,WEEKDAY($F478,2)=7)),IF($L478&gt;0,"Folga trabalhada","Folga"),IF($L478&gt;0,"Trabalhado",IF(OR(OR($D478="6x1",$D478="FF 6x1"),$D478="5x2"),IF(AND(OR($D478="6x1",$D478="FF 6x1"),OR(WEEKDAY($F478,2)=6,WEEKDAY($F478,2)=7)),"Folga","Falta de registro"),IF(AND($AB478&lt;&gt;$AB477,IFERROR(INDEX(Cadastro!$F$5:$F$243,$AB478),"")=""),"Indeterminado (início da série)",IF($X478&gt;0,"Folga","Falta de registro"))))))))</f>
        <v>Trabalhado</v>
      </c>
      <c r="Z478" s="34">
        <f>IF(OR($L478&gt;0,$F478&gt;Parâmetros!$E$14),0,IF($A478&lt;&gt;$A477,1,N($Z477)+1))</f>
        <v>0</v>
      </c>
      <c r="AA478" s="34">
        <f>IF(OR($L478&gt;0,$F478&gt;Parâmetros!$E$14),0,IF(OR($A478&lt;&gt;$A479,$F479&gt;Parâmetros!$E$14),1,N($AA479)+1))</f>
        <v>0</v>
      </c>
      <c r="AB478" s="31">
        <f>IFERROR(MATCH($A478&amp;"|"&amp;TEXT(_xlfn.MAXIFS(Cadastro!$E$5:$E$243,Cadastro!$A$5:$A$243,$A478,Cadastro!$E$5:$E$243,"&lt;="&amp;$F478),"yyyymmdd"),Cadastro!$I$5:$I$243,0),"")</f>
        <v>67</v>
      </c>
      <c r="AC478" t="str">
        <f>IFERROR(_xlfn.SINGLE(INDEX(Exceções!$D$5:$D$203,MATCH($A478&amp;"|"&amp;$F478,Exceções!$F$5:$F$203,0))),"")</f>
        <v/>
      </c>
      <c r="AD478" t="str">
        <f>IF($AC478="","",IFERROR(_xlfn.SINGLE(INDEX(Exceções!$E$5:$E$203,MATCH($A478&amp;"|"&amp;$F478,Exceções!$F$5:$F$203,0))),""))</f>
        <v/>
      </c>
    </row>
    <row r="479" spans="1:30" ht="15" hidden="1" customHeight="1" x14ac:dyDescent="0.25">
      <c r="A479" s="31">
        <v>9821</v>
      </c>
      <c r="B479" s="17" t="s">
        <v>17</v>
      </c>
      <c r="C479" s="17" t="str">
        <f>IFERROR(INDEX(Cadastro!$C$5:$C$243,$AB479),"NÃO INFORMADO")</f>
        <v>CAL</v>
      </c>
      <c r="D479" s="17" t="str">
        <f>IFERROR(INDEX(Cadastro!$D$5:$D$243,$AB479),"")</f>
        <v>6x1</v>
      </c>
      <c r="E479" s="17" t="str">
        <f>IFERROR(INDEX(Cadastro!$G$5:$G$243,$AB479),"")</f>
        <v>6x1</v>
      </c>
      <c r="F479" s="29">
        <v>46301</v>
      </c>
      <c r="G479" s="32" t="str">
        <f t="shared" si="42"/>
        <v>ter</v>
      </c>
      <c r="H479" s="31">
        <f>IF($L479=0,"",_xlfn.MINIFS(Dados!$Q:$Q,Dados!$A:$A,$A479,Dados!$S:$S,$F479))</f>
        <v>440</v>
      </c>
      <c r="I479" s="31">
        <f>IF($H479="","",_xlfn.MAXIFS(Dados!$R:$R,Dados!$A:$A,$A479,Dados!$S:$S,$F479))</f>
        <v>1002</v>
      </c>
      <c r="J479" s="32" t="str">
        <f>IF($D479&lt;&gt;"Folguista","",IFERROR(INDEX(Parâmetros!$D$52:$G$52,1,MIN(4,MAX(1,$W479))),""))</f>
        <v/>
      </c>
      <c r="K479" s="32" t="str">
        <f>IF(OR($AC479&lt;&gt;"",$Y479="Folga",$Y479="Folga trabalhada",$Y479="Férias (cadastro)",$Y479="Férias / afastamento",$Y479="Indeterminado (início da série)"),"",IF(OR($D479="6x1",$D479="FF 6x1"),IF(OR(WEEKDAY($F479,2)=6,WEEKDAY($F479,2)=7),"6x1 sáb/dom","6x1"),IF($D479="5x2","5x2",IF($H479="",IF($D479="Folguista",$J479,$E479),IF(OR($H479&gt;=Parâmetros!$E$18,$H479&lt;Parâmetros!$E$19),"C",IF($H479&lt;Parâmetros!$E$20,"A","B"))))))</f>
        <v>6x1</v>
      </c>
      <c r="L479" s="30">
        <f>SUMIFS(Dados!$E:$E,Dados!$A:$A,$A479,Dados!$S:$S,$F479)</f>
        <v>8.34</v>
      </c>
      <c r="M479" s="30">
        <f>IFERROR(INDEX(Parâmetros!$E$6:$E$11,MATCH($K479,Parâmetros!$A$6:$A$11,0)),"")</f>
        <v>8.8000000000000007</v>
      </c>
      <c r="N479" s="33">
        <f t="shared" si="43"/>
        <v>0.94772727272727264</v>
      </c>
      <c r="O479" s="33">
        <f>Parâmetros!$E$13</f>
        <v>0.8</v>
      </c>
      <c r="P479" s="32" t="str">
        <f>IF(OR($M479="",$F479&gt;Parâmetros!$E$14),"Não","Sim")</f>
        <v>Sim</v>
      </c>
      <c r="Q479" s="32" t="str">
        <f t="shared" si="44"/>
        <v>Sim</v>
      </c>
      <c r="R479" s="32" t="str">
        <f t="shared" si="45"/>
        <v>Sim</v>
      </c>
      <c r="S479" s="30">
        <f t="shared" si="46"/>
        <v>0</v>
      </c>
      <c r="T479" s="32" t="str">
        <f>IF($Q479&lt;&gt;"Sim","",IF($N479&gt;Parâmetros!$E$15,"Sim","Não"))</f>
        <v>Não</v>
      </c>
      <c r="U479" s="17" t="str">
        <f t="shared" si="47"/>
        <v>Na meta</v>
      </c>
      <c r="V479" s="17" t="str">
        <f>IF($AC479&lt;&gt;"",IF($L479&gt;0,"ATENÇÃO · apontou em dia de "&amp;LOWER($AC479)&amp;" cadastrado","Exceção cadastrada · "&amp;$AC479)&amp;IF($AD479="",""," · "&amp;$AD479),IF($E479="Férias",IF($L479&gt;0,"ATENÇÃO · apontou estando de férias no cadastro","Férias no cadastro"),IF($Y479="Férias / afastamento","Afastamento · "&amp;($Z479+$AA479-1)&amp;" dias seguidos sem apontamento",IF($Y479="Folga trabalhada","ATENÇÃO · apontou em dia de folga da escala 5x2",IF($Y479="Folga",IF(AND($D479="5x2",OR(WEEKDAY($F479,2)=6,WEEKDAY($F479,2)=7)),"Folga de fim de semana da escala 5x2",IF(AND(OR($D479="6x1",$D479="FF 6x1"),WEEKDAY($F479,2)=6,FALSE()),"Folga de fim de semana · apontou no domingo anterior",IF(AND(OR($D479="6x1",$D479="FF 6x1"),WEEKDAY($F479,2)=7,AND($A479=$A478,$L478&gt;0)),"Folga de fim de semana · apontou no sábado",IF(AND(OR($D479="6x1",$D479="FF 6x1"),OR(WEEKDAY($F479,2)=6,WEEKDAY($F479,2)=7)),"Folga de fim de semana · sem apontamento no sábado nem no domingo","Folga prevista pelo ciclo")))),IF($Y479="Indeterminado (início da série)","Sem histórico anterior — informe o dia do ciclo no Cadastro",IF($Y479="Falta de registro",IF(OR(OR($D479="6x1",$D479="FF 6x1"),$D479="5x2"),"FALTA DE REGISTRO · dia útil da escala "&amp;$E479,"FALTA DE REGISTRO · dia "&amp;$W479&amp;" de "&amp;IFERROR(INDEX(Parâmetros!$B$39:$B$48,MATCH($E479,Parâmetros!$A$39:$A$48,0)),99)&amp;" do ciclo"),IF(OR($D479="6x1",$D479="FF 6x1"),IF(OR(AND(WEEKDAY($F479,2)=6,AND($A479=$A480,$L480&gt;0)),AND(WEEKDAY($F479,2)=7,AND($A479=$A478,$L478&gt;0))),"ATENÇÃO · apontou sábado e domingo no mesmo fim de semana",IF(OR(WEEKDAY($F479,2)=6,WEEKDAY($F479,2)=7),"Jornada de fim de semana do 6x1",IF(OR($H479&gt;=Parâmetros!$E$20,$H479&lt;Parâmetros!$E$19),"ATENÇÃO · 6x1 apontou fora do horário diurno","Jornada fixa do 6x1"))),IF($D479="5x2","Jornada fixa do 5x2",IF($D479="Folguista",IF($J479=$K479,"Evidência confirma sequência","DIVERGE · sequência "&amp;$J479&amp;" × evidência "&amp;$K479),IF($K479=$E479,"Evidência confirma cadastro","DIVERGE · cadastro "&amp;$E479&amp;" × evidência "&amp;$K479)))))))))))</f>
        <v>Jornada fixa do 6x1</v>
      </c>
      <c r="W479" s="34" t="str">
        <f>IF(OR(OR($D479="6x1",$D479="FF 6x1"),$D479="5x2"),"",IF($AB479&lt;&gt;$AB478,IF(IFERROR(INDEX(Cadastro!$F$5:$F$243,$AB479),"")="",IF($L479&gt;0,1,0),IF(IFERROR(INDEX(Cadastro!$F$5:$F$243,$AB479),"")&lt;=IFERROR(INDEX(Parâmetros!$B$39:$B$48,MATCH($E479,Parâmetros!$A$39:$A$48,0)),99),IFERROR(INDEX(Cadastro!$F$5:$F$243,$AB479),""),0)),IF($L479&gt;0,IF(N($X478)&gt;0,1,N($W478)+1),IF(AND($L479=0,OR(N($W478)&gt;=IFERROR(INDEX(Parâmetros!$B$39:$B$48,MATCH($E479,Parâmetros!$A$39:$A$48,0)),99),AND(N($X478)&gt;0,N($X478)&lt;IFERROR(INDEX(Parâmetros!$C$39:$C$48,MATCH($E479,Parâmetros!$A$39:$A$48,0)),0)))),0,N($W478)+1))))</f>
        <v/>
      </c>
      <c r="X479" s="34" t="str">
        <f>IF(OR(OR($D479="6x1",$D479="FF 6x1"),$D479="5x2"),"",IF($AB479&lt;&gt;$AB478,IF(IFERROR(INDEX(Cadastro!$F$5:$F$243,$AB479),"")="",0,IF(IFERROR(INDEX(Cadastro!$F$5:$F$243,$AB479),"")&gt;IFERROR(INDEX(Parâmetros!$B$39:$B$48,MATCH($E479,Parâmetros!$A$39:$A$48,0)),99),IFERROR(INDEX(Cadastro!$F$5:$F$243,$AB479),"")-IFERROR(INDEX(Parâmetros!$B$39:$B$48,MATCH($E479,Parâmetros!$A$39:$A$48,0)),99),0)),IF(AND($L479=0,OR(N($W478)&gt;=IFERROR(INDEX(Parâmetros!$B$39:$B$48,MATCH($E479,Parâmetros!$A$39:$A$48,0)),99),AND(N($X478)&gt;0,N($X478)&lt;IFERROR(INDEX(Parâmetros!$C$39:$C$48,MATCH($E479,Parâmetros!$A$39:$A$48,0)),0)))),N($X478)+1,0)))</f>
        <v/>
      </c>
      <c r="Y479" t="str">
        <f>IF($AC479&lt;&gt;"",IF($L479&gt;0,$AC479&amp;" · com apontamento",$AC479),IF($E479="Férias",IF($L479&gt;0,"Férias · com apontamento","Férias (cadastro)"),IF(($Z479+$AA479-1)&gt;Parâmetros!$E$16,"Férias / afastamento",IF(AND($D479="5x2",OR(WEEKDAY($F479,2)=6,WEEKDAY($F479,2)=7)),IF($L479&gt;0,"Folga trabalhada","Folga"),IF($L479&gt;0,"Trabalhado",IF(OR(OR($D479="6x1",$D479="FF 6x1"),$D479="5x2"),IF(AND(OR($D479="6x1",$D479="FF 6x1"),OR(WEEKDAY($F479,2)=6,WEEKDAY($F479,2)=7)),"Folga","Falta de registro"),IF(AND($AB479&lt;&gt;$AB478,IFERROR(INDEX(Cadastro!$F$5:$F$243,$AB479),"")=""),"Indeterminado (início da série)",IF($X479&gt;0,"Folga","Falta de registro"))))))))</f>
        <v>Trabalhado</v>
      </c>
      <c r="Z479" s="34">
        <f>IF(OR($L479&gt;0,$F479&gt;Parâmetros!$E$14),0,IF($A479&lt;&gt;$A478,1,N($Z478)+1))</f>
        <v>0</v>
      </c>
      <c r="AA479" s="34">
        <f>IF(OR($L479&gt;0,$F479&gt;Parâmetros!$E$14),0,IF(OR($A479&lt;&gt;$A480,$F480&gt;Parâmetros!$E$14),1,N($AA480)+1))</f>
        <v>0</v>
      </c>
      <c r="AB479" s="31">
        <f>IFERROR(MATCH($A479&amp;"|"&amp;TEXT(_xlfn.MAXIFS(Cadastro!$E$5:$E$243,Cadastro!$A$5:$A$243,$A479,Cadastro!$E$5:$E$243,"&lt;="&amp;$F479),"yyyymmdd"),Cadastro!$I$5:$I$243,0),"")</f>
        <v>67</v>
      </c>
      <c r="AC479" t="str">
        <f>IFERROR(_xlfn.SINGLE(INDEX(Exceções!$D$5:$D$203,MATCH($A479&amp;"|"&amp;$F479,Exceções!$F$5:$F$203,0))),"")</f>
        <v/>
      </c>
      <c r="AD479" t="str">
        <f>IF($AC479="","",IFERROR(_xlfn.SINGLE(INDEX(Exceções!$E$5:$E$203,MATCH($A479&amp;"|"&amp;$F479,Exceções!$F$5:$F$203,0))),""))</f>
        <v/>
      </c>
    </row>
    <row r="480" spans="1:30" ht="15" hidden="1" customHeight="1" x14ac:dyDescent="0.25">
      <c r="A480" s="31">
        <v>9821</v>
      </c>
      <c r="B480" s="17" t="s">
        <v>17</v>
      </c>
      <c r="C480" s="17" t="str">
        <f>IFERROR(INDEX(Cadastro!$C$5:$C$243,$AB480),"NÃO INFORMADO")</f>
        <v>CAL</v>
      </c>
      <c r="D480" s="17" t="str">
        <f>IFERROR(INDEX(Cadastro!$D$5:$D$243,$AB480),"")</f>
        <v>6x1</v>
      </c>
      <c r="E480" s="17" t="str">
        <f>IFERROR(INDEX(Cadastro!$G$5:$G$243,$AB480),"")</f>
        <v>6x1</v>
      </c>
      <c r="F480" s="29">
        <v>46302</v>
      </c>
      <c r="G480" s="32" t="str">
        <f t="shared" si="42"/>
        <v>qua</v>
      </c>
      <c r="H480" s="31">
        <f>IF($L480=0,"",_xlfn.MINIFS(Dados!$Q:$Q,Dados!$A:$A,$A480,Dados!$S:$S,$F480))</f>
        <v>435</v>
      </c>
      <c r="I480" s="31">
        <f>IF($H480="","",_xlfn.MAXIFS(Dados!$R:$R,Dados!$A:$A,$A480,Dados!$S:$S,$F480))</f>
        <v>1002</v>
      </c>
      <c r="J480" s="32" t="str">
        <f>IF($D480&lt;&gt;"Folguista","",IFERROR(INDEX(Parâmetros!$D$52:$G$52,1,MIN(4,MAX(1,$W480))),""))</f>
        <v/>
      </c>
      <c r="K480" s="32" t="str">
        <f>IF(OR($AC480&lt;&gt;"",$Y480="Folga",$Y480="Folga trabalhada",$Y480="Férias (cadastro)",$Y480="Férias / afastamento",$Y480="Indeterminado (início da série)"),"",IF(OR($D480="6x1",$D480="FF 6x1"),IF(OR(WEEKDAY($F480,2)=6,WEEKDAY($F480,2)=7),"6x1 sáb/dom","6x1"),IF($D480="5x2","5x2",IF($H480="",IF($D480="Folguista",$J480,$E480),IF(OR($H480&gt;=Parâmetros!$E$18,$H480&lt;Parâmetros!$E$19),"C",IF($H480&lt;Parâmetros!$E$20,"A","B"))))))</f>
        <v>6x1</v>
      </c>
      <c r="L480" s="30">
        <f>SUMIFS(Dados!$E:$E,Dados!$A:$A,$A480,Dados!$S:$S,$F480)</f>
        <v>8.2600000000000016</v>
      </c>
      <c r="M480" s="30">
        <f>IFERROR(INDEX(Parâmetros!$E$6:$E$11,MATCH($K480,Parâmetros!$A$6:$A$11,0)),"")</f>
        <v>8.8000000000000007</v>
      </c>
      <c r="N480" s="33">
        <f t="shared" si="43"/>
        <v>0.93863636363636371</v>
      </c>
      <c r="O480" s="33">
        <f>Parâmetros!$E$13</f>
        <v>0.8</v>
      </c>
      <c r="P480" s="32" t="str">
        <f>IF(OR($M480="",$F480&gt;Parâmetros!$E$14),"Não","Sim")</f>
        <v>Sim</v>
      </c>
      <c r="Q480" s="32" t="str">
        <f t="shared" si="44"/>
        <v>Sim</v>
      </c>
      <c r="R480" s="32" t="str">
        <f t="shared" si="45"/>
        <v>Sim</v>
      </c>
      <c r="S480" s="30">
        <f t="shared" si="46"/>
        <v>0</v>
      </c>
      <c r="T480" s="32" t="str">
        <f>IF($Q480&lt;&gt;"Sim","",IF($N480&gt;Parâmetros!$E$15,"Sim","Não"))</f>
        <v>Não</v>
      </c>
      <c r="U480" s="17" t="str">
        <f t="shared" si="47"/>
        <v>Na meta</v>
      </c>
      <c r="V480" s="17" t="str">
        <f>IF($AC480&lt;&gt;"",IF($L480&gt;0,"ATENÇÃO · apontou em dia de "&amp;LOWER($AC480)&amp;" cadastrado","Exceção cadastrada · "&amp;$AC480)&amp;IF($AD480="",""," · "&amp;$AD480),IF($E480="Férias",IF($L480&gt;0,"ATENÇÃO · apontou estando de férias no cadastro","Férias no cadastro"),IF($Y480="Férias / afastamento","Afastamento · "&amp;($Z480+$AA480-1)&amp;" dias seguidos sem apontamento",IF($Y480="Folga trabalhada","ATENÇÃO · apontou em dia de folga da escala 5x2",IF($Y480="Folga",IF(AND($D480="5x2",OR(WEEKDAY($F480,2)=6,WEEKDAY($F480,2)=7)),"Folga de fim de semana da escala 5x2",IF(AND(OR($D480="6x1",$D480="FF 6x1"),WEEKDAY($F480,2)=6,FALSE()),"Folga de fim de semana · apontou no domingo anterior",IF(AND(OR($D480="6x1",$D480="FF 6x1"),WEEKDAY($F480,2)=7,AND($A480=$A479,$L479&gt;0)),"Folga de fim de semana · apontou no sábado",IF(AND(OR($D480="6x1",$D480="FF 6x1"),OR(WEEKDAY($F480,2)=6,WEEKDAY($F480,2)=7)),"Folga de fim de semana · sem apontamento no sábado nem no domingo","Folga prevista pelo ciclo")))),IF($Y480="Indeterminado (início da série)","Sem histórico anterior — informe o dia do ciclo no Cadastro",IF($Y480="Falta de registro",IF(OR(OR($D480="6x1",$D480="FF 6x1"),$D480="5x2"),"FALTA DE REGISTRO · dia útil da escala "&amp;$E480,"FALTA DE REGISTRO · dia "&amp;$W480&amp;" de "&amp;IFERROR(INDEX(Parâmetros!$B$39:$B$48,MATCH($E480,Parâmetros!$A$39:$A$48,0)),99)&amp;" do ciclo"),IF(OR($D480="6x1",$D480="FF 6x1"),IF(OR(AND(WEEKDAY($F480,2)=6,AND($A480=$A481,$L481&gt;0)),AND(WEEKDAY($F480,2)=7,AND($A480=$A479,$L479&gt;0))),"ATENÇÃO · apontou sábado e domingo no mesmo fim de semana",IF(OR(WEEKDAY($F480,2)=6,WEEKDAY($F480,2)=7),"Jornada de fim de semana do 6x1",IF(OR($H480&gt;=Parâmetros!$E$20,$H480&lt;Parâmetros!$E$19),"ATENÇÃO · 6x1 apontou fora do horário diurno","Jornada fixa do 6x1"))),IF($D480="5x2","Jornada fixa do 5x2",IF($D480="Folguista",IF($J480=$K480,"Evidência confirma sequência","DIVERGE · sequência "&amp;$J480&amp;" × evidência "&amp;$K480),IF($K480=$E480,"Evidência confirma cadastro","DIVERGE · cadastro "&amp;$E480&amp;" × evidência "&amp;$K480)))))))))))</f>
        <v>Jornada fixa do 6x1</v>
      </c>
      <c r="W480" s="34" t="str">
        <f>IF(OR(OR($D480="6x1",$D480="FF 6x1"),$D480="5x2"),"",IF($AB480&lt;&gt;$AB479,IF(IFERROR(INDEX(Cadastro!$F$5:$F$243,$AB480),"")="",IF($L480&gt;0,1,0),IF(IFERROR(INDEX(Cadastro!$F$5:$F$243,$AB480),"")&lt;=IFERROR(INDEX(Parâmetros!$B$39:$B$48,MATCH($E480,Parâmetros!$A$39:$A$48,0)),99),IFERROR(INDEX(Cadastro!$F$5:$F$243,$AB480),""),0)),IF($L480&gt;0,IF(N($X479)&gt;0,1,N($W479)+1),IF(AND($L480=0,OR(N($W479)&gt;=IFERROR(INDEX(Parâmetros!$B$39:$B$48,MATCH($E480,Parâmetros!$A$39:$A$48,0)),99),AND(N($X479)&gt;0,N($X479)&lt;IFERROR(INDEX(Parâmetros!$C$39:$C$48,MATCH($E480,Parâmetros!$A$39:$A$48,0)),0)))),0,N($W479)+1))))</f>
        <v/>
      </c>
      <c r="X480" s="34" t="str">
        <f>IF(OR(OR($D480="6x1",$D480="FF 6x1"),$D480="5x2"),"",IF($AB480&lt;&gt;$AB479,IF(IFERROR(INDEX(Cadastro!$F$5:$F$243,$AB480),"")="",0,IF(IFERROR(INDEX(Cadastro!$F$5:$F$243,$AB480),"")&gt;IFERROR(INDEX(Parâmetros!$B$39:$B$48,MATCH($E480,Parâmetros!$A$39:$A$48,0)),99),IFERROR(INDEX(Cadastro!$F$5:$F$243,$AB480),"")-IFERROR(INDEX(Parâmetros!$B$39:$B$48,MATCH($E480,Parâmetros!$A$39:$A$48,0)),99),0)),IF(AND($L480=0,OR(N($W479)&gt;=IFERROR(INDEX(Parâmetros!$B$39:$B$48,MATCH($E480,Parâmetros!$A$39:$A$48,0)),99),AND(N($X479)&gt;0,N($X479)&lt;IFERROR(INDEX(Parâmetros!$C$39:$C$48,MATCH($E480,Parâmetros!$A$39:$A$48,0)),0)))),N($X479)+1,0)))</f>
        <v/>
      </c>
      <c r="Y480" t="str">
        <f>IF($AC480&lt;&gt;"",IF($L480&gt;0,$AC480&amp;" · com apontamento",$AC480),IF($E480="Férias",IF($L480&gt;0,"Férias · com apontamento","Férias (cadastro)"),IF(($Z480+$AA480-1)&gt;Parâmetros!$E$16,"Férias / afastamento",IF(AND($D480="5x2",OR(WEEKDAY($F480,2)=6,WEEKDAY($F480,2)=7)),IF($L480&gt;0,"Folga trabalhada","Folga"),IF($L480&gt;0,"Trabalhado",IF(OR(OR($D480="6x1",$D480="FF 6x1"),$D480="5x2"),IF(AND(OR($D480="6x1",$D480="FF 6x1"),OR(WEEKDAY($F480,2)=6,WEEKDAY($F480,2)=7)),"Folga","Falta de registro"),IF(AND($AB480&lt;&gt;$AB479,IFERROR(INDEX(Cadastro!$F$5:$F$243,$AB480),"")=""),"Indeterminado (início da série)",IF($X480&gt;0,"Folga","Falta de registro"))))))))</f>
        <v>Trabalhado</v>
      </c>
      <c r="Z480" s="34">
        <f>IF(OR($L480&gt;0,$F480&gt;Parâmetros!$E$14),0,IF($A480&lt;&gt;$A479,1,N($Z479)+1))</f>
        <v>0</v>
      </c>
      <c r="AA480" s="34">
        <f>IF(OR($L480&gt;0,$F480&gt;Parâmetros!$E$14),0,IF(OR($A480&lt;&gt;$A481,$F481&gt;Parâmetros!$E$14),1,N($AA481)+1))</f>
        <v>0</v>
      </c>
      <c r="AB480" s="31">
        <f>IFERROR(MATCH($A480&amp;"|"&amp;TEXT(_xlfn.MAXIFS(Cadastro!$E$5:$E$243,Cadastro!$A$5:$A$243,$A480,Cadastro!$E$5:$E$243,"&lt;="&amp;$F480),"yyyymmdd"),Cadastro!$I$5:$I$243,0),"")</f>
        <v>67</v>
      </c>
      <c r="AC480" t="str">
        <f>IFERROR(_xlfn.SINGLE(INDEX(Exceções!$D$5:$D$203,MATCH($A480&amp;"|"&amp;$F480,Exceções!$F$5:$F$203,0))),"")</f>
        <v/>
      </c>
      <c r="AD480" t="str">
        <f>IF($AC480="","",IFERROR(_xlfn.SINGLE(INDEX(Exceções!$E$5:$E$203,MATCH($A480&amp;"|"&amp;$F480,Exceções!$F$5:$F$203,0))),""))</f>
        <v/>
      </c>
    </row>
    <row r="481" spans="1:30" ht="15" hidden="1" customHeight="1" x14ac:dyDescent="0.25">
      <c r="A481" s="31">
        <v>9821</v>
      </c>
      <c r="B481" s="17" t="s">
        <v>17</v>
      </c>
      <c r="C481" s="17" t="str">
        <f>IFERROR(INDEX(Cadastro!$C$5:$C$243,$AB481),"NÃO INFORMADO")</f>
        <v>CAL</v>
      </c>
      <c r="D481" s="17" t="str">
        <f>IFERROR(INDEX(Cadastro!$D$5:$D$243,$AB481),"")</f>
        <v>6x1</v>
      </c>
      <c r="E481" s="17" t="str">
        <f>IFERROR(INDEX(Cadastro!$G$5:$G$243,$AB481),"")</f>
        <v>6x1</v>
      </c>
      <c r="F481" s="29">
        <v>46303</v>
      </c>
      <c r="G481" s="32" t="str">
        <f t="shared" si="42"/>
        <v>qui</v>
      </c>
      <c r="H481" s="31">
        <f>IF($L481=0,"",_xlfn.MINIFS(Dados!$Q:$Q,Dados!$A:$A,$A481,Dados!$S:$S,$F481))</f>
        <v>435</v>
      </c>
      <c r="I481" s="31">
        <f>IF($H481="","",_xlfn.MAXIFS(Dados!$R:$R,Dados!$A:$A,$A481,Dados!$S:$S,$F481))</f>
        <v>1003</v>
      </c>
      <c r="J481" s="32" t="str">
        <f>IF($D481&lt;&gt;"Folguista","",IFERROR(INDEX(Parâmetros!$D$52:$G$52,1,MIN(4,MAX(1,$W481))),""))</f>
        <v/>
      </c>
      <c r="K481" s="32" t="str">
        <f>IF(OR($AC481&lt;&gt;"",$Y481="Folga",$Y481="Folga trabalhada",$Y481="Férias (cadastro)",$Y481="Férias / afastamento",$Y481="Indeterminado (início da série)"),"",IF(OR($D481="6x1",$D481="FF 6x1"),IF(OR(WEEKDAY($F481,2)=6,WEEKDAY($F481,2)=7),"6x1 sáb/dom","6x1"),IF($D481="5x2","5x2",IF($H481="",IF($D481="Folguista",$J481,$E481),IF(OR($H481&gt;=Parâmetros!$E$18,$H481&lt;Parâmetros!$E$19),"C",IF($H481&lt;Parâmetros!$E$20,"A","B"))))))</f>
        <v>6x1</v>
      </c>
      <c r="L481" s="30">
        <f>SUMIFS(Dados!$E:$E,Dados!$A:$A,$A481,Dados!$S:$S,$F481)</f>
        <v>8.24</v>
      </c>
      <c r="M481" s="30">
        <f>IFERROR(INDEX(Parâmetros!$E$6:$E$11,MATCH($K481,Parâmetros!$A$6:$A$11,0)),"")</f>
        <v>8.8000000000000007</v>
      </c>
      <c r="N481" s="33">
        <f t="shared" si="43"/>
        <v>0.93636363636363629</v>
      </c>
      <c r="O481" s="33">
        <f>Parâmetros!$E$13</f>
        <v>0.8</v>
      </c>
      <c r="P481" s="32" t="str">
        <f>IF(OR($M481="",$F481&gt;Parâmetros!$E$14),"Não","Sim")</f>
        <v>Sim</v>
      </c>
      <c r="Q481" s="32" t="str">
        <f t="shared" si="44"/>
        <v>Sim</v>
      </c>
      <c r="R481" s="32" t="str">
        <f t="shared" si="45"/>
        <v>Sim</v>
      </c>
      <c r="S481" s="30">
        <f t="shared" si="46"/>
        <v>0</v>
      </c>
      <c r="T481" s="32" t="str">
        <f>IF($Q481&lt;&gt;"Sim","",IF($N481&gt;Parâmetros!$E$15,"Sim","Não"))</f>
        <v>Não</v>
      </c>
      <c r="U481" s="17" t="str">
        <f t="shared" si="47"/>
        <v>Na meta</v>
      </c>
      <c r="V481" s="17" t="str">
        <f>IF($AC481&lt;&gt;"",IF($L481&gt;0,"ATENÇÃO · apontou em dia de "&amp;LOWER($AC481)&amp;" cadastrado","Exceção cadastrada · "&amp;$AC481)&amp;IF($AD481="",""," · "&amp;$AD481),IF($E481="Férias",IF($L481&gt;0,"ATENÇÃO · apontou estando de férias no cadastro","Férias no cadastro"),IF($Y481="Férias / afastamento","Afastamento · "&amp;($Z481+$AA481-1)&amp;" dias seguidos sem apontamento",IF($Y481="Folga trabalhada","ATENÇÃO · apontou em dia de folga da escala 5x2",IF($Y481="Folga",IF(AND($D481="5x2",OR(WEEKDAY($F481,2)=6,WEEKDAY($F481,2)=7)),"Folga de fim de semana da escala 5x2",IF(AND(OR($D481="6x1",$D481="FF 6x1"),WEEKDAY($F481,2)=6,FALSE()),"Folga de fim de semana · apontou no domingo anterior",IF(AND(OR($D481="6x1",$D481="FF 6x1"),WEEKDAY($F481,2)=7,AND($A481=$A480,$L480&gt;0)),"Folga de fim de semana · apontou no sábado",IF(AND(OR($D481="6x1",$D481="FF 6x1"),OR(WEEKDAY($F481,2)=6,WEEKDAY($F481,2)=7)),"Folga de fim de semana · sem apontamento no sábado nem no domingo","Folga prevista pelo ciclo")))),IF($Y481="Indeterminado (início da série)","Sem histórico anterior — informe o dia do ciclo no Cadastro",IF($Y481="Falta de registro",IF(OR(OR($D481="6x1",$D481="FF 6x1"),$D481="5x2"),"FALTA DE REGISTRO · dia útil da escala "&amp;$E481,"FALTA DE REGISTRO · dia "&amp;$W481&amp;" de "&amp;IFERROR(INDEX(Parâmetros!$B$39:$B$48,MATCH($E481,Parâmetros!$A$39:$A$48,0)),99)&amp;" do ciclo"),IF(OR($D481="6x1",$D481="FF 6x1"),IF(OR(AND(WEEKDAY($F481,2)=6,AND($A481=$A482,$L482&gt;0)),AND(WEEKDAY($F481,2)=7,AND($A481=$A480,$L480&gt;0))),"ATENÇÃO · apontou sábado e domingo no mesmo fim de semana",IF(OR(WEEKDAY($F481,2)=6,WEEKDAY($F481,2)=7),"Jornada de fim de semana do 6x1",IF(OR($H481&gt;=Parâmetros!$E$20,$H481&lt;Parâmetros!$E$19),"ATENÇÃO · 6x1 apontou fora do horário diurno","Jornada fixa do 6x1"))),IF($D481="5x2","Jornada fixa do 5x2",IF($D481="Folguista",IF($J481=$K481,"Evidência confirma sequência","DIVERGE · sequência "&amp;$J481&amp;" × evidência "&amp;$K481),IF($K481=$E481,"Evidência confirma cadastro","DIVERGE · cadastro "&amp;$E481&amp;" × evidência "&amp;$K481)))))))))))</f>
        <v>Jornada fixa do 6x1</v>
      </c>
      <c r="W481" s="34" t="str">
        <f>IF(OR(OR($D481="6x1",$D481="FF 6x1"),$D481="5x2"),"",IF($AB481&lt;&gt;$AB480,IF(IFERROR(INDEX(Cadastro!$F$5:$F$243,$AB481),"")="",IF($L481&gt;0,1,0),IF(IFERROR(INDEX(Cadastro!$F$5:$F$243,$AB481),"")&lt;=IFERROR(INDEX(Parâmetros!$B$39:$B$48,MATCH($E481,Parâmetros!$A$39:$A$48,0)),99),IFERROR(INDEX(Cadastro!$F$5:$F$243,$AB481),""),0)),IF($L481&gt;0,IF(N($X480)&gt;0,1,N($W480)+1),IF(AND($L481=0,OR(N($W480)&gt;=IFERROR(INDEX(Parâmetros!$B$39:$B$48,MATCH($E481,Parâmetros!$A$39:$A$48,0)),99),AND(N($X480)&gt;0,N($X480)&lt;IFERROR(INDEX(Parâmetros!$C$39:$C$48,MATCH($E481,Parâmetros!$A$39:$A$48,0)),0)))),0,N($W480)+1))))</f>
        <v/>
      </c>
      <c r="X481" s="34" t="str">
        <f>IF(OR(OR($D481="6x1",$D481="FF 6x1"),$D481="5x2"),"",IF($AB481&lt;&gt;$AB480,IF(IFERROR(INDEX(Cadastro!$F$5:$F$243,$AB481),"")="",0,IF(IFERROR(INDEX(Cadastro!$F$5:$F$243,$AB481),"")&gt;IFERROR(INDEX(Parâmetros!$B$39:$B$48,MATCH($E481,Parâmetros!$A$39:$A$48,0)),99),IFERROR(INDEX(Cadastro!$F$5:$F$243,$AB481),"")-IFERROR(INDEX(Parâmetros!$B$39:$B$48,MATCH($E481,Parâmetros!$A$39:$A$48,0)),99),0)),IF(AND($L481=0,OR(N($W480)&gt;=IFERROR(INDEX(Parâmetros!$B$39:$B$48,MATCH($E481,Parâmetros!$A$39:$A$48,0)),99),AND(N($X480)&gt;0,N($X480)&lt;IFERROR(INDEX(Parâmetros!$C$39:$C$48,MATCH($E481,Parâmetros!$A$39:$A$48,0)),0)))),N($X480)+1,0)))</f>
        <v/>
      </c>
      <c r="Y481" t="str">
        <f>IF($AC481&lt;&gt;"",IF($L481&gt;0,$AC481&amp;" · com apontamento",$AC481),IF($E481="Férias",IF($L481&gt;0,"Férias · com apontamento","Férias (cadastro)"),IF(($Z481+$AA481-1)&gt;Parâmetros!$E$16,"Férias / afastamento",IF(AND($D481="5x2",OR(WEEKDAY($F481,2)=6,WEEKDAY($F481,2)=7)),IF($L481&gt;0,"Folga trabalhada","Folga"),IF($L481&gt;0,"Trabalhado",IF(OR(OR($D481="6x1",$D481="FF 6x1"),$D481="5x2"),IF(AND(OR($D481="6x1",$D481="FF 6x1"),OR(WEEKDAY($F481,2)=6,WEEKDAY($F481,2)=7)),"Folga","Falta de registro"),IF(AND($AB481&lt;&gt;$AB480,IFERROR(INDEX(Cadastro!$F$5:$F$243,$AB481),"")=""),"Indeterminado (início da série)",IF($X481&gt;0,"Folga","Falta de registro"))))))))</f>
        <v>Trabalhado</v>
      </c>
      <c r="Z481" s="34">
        <f>IF(OR($L481&gt;0,$F481&gt;Parâmetros!$E$14),0,IF($A481&lt;&gt;$A480,1,N($Z480)+1))</f>
        <v>0</v>
      </c>
      <c r="AA481" s="34">
        <f>IF(OR($L481&gt;0,$F481&gt;Parâmetros!$E$14),0,IF(OR($A481&lt;&gt;$A482,$F482&gt;Parâmetros!$E$14),1,N($AA482)+1))</f>
        <v>0</v>
      </c>
      <c r="AB481" s="31">
        <f>IFERROR(MATCH($A481&amp;"|"&amp;TEXT(_xlfn.MAXIFS(Cadastro!$E$5:$E$243,Cadastro!$A$5:$A$243,$A481,Cadastro!$E$5:$E$243,"&lt;="&amp;$F481),"yyyymmdd"),Cadastro!$I$5:$I$243,0),"")</f>
        <v>67</v>
      </c>
      <c r="AC481" t="str">
        <f>IFERROR(_xlfn.SINGLE(INDEX(Exceções!$D$5:$D$203,MATCH($A481&amp;"|"&amp;$F481,Exceções!$F$5:$F$203,0))),"")</f>
        <v/>
      </c>
      <c r="AD481" t="str">
        <f>IF($AC481="","",IFERROR(_xlfn.SINGLE(INDEX(Exceções!$E$5:$E$203,MATCH($A481&amp;"|"&amp;$F481,Exceções!$F$5:$F$203,0))),""))</f>
        <v/>
      </c>
    </row>
    <row r="482" spans="1:30" ht="15" hidden="1" customHeight="1" x14ac:dyDescent="0.25">
      <c r="A482" s="31">
        <v>9821</v>
      </c>
      <c r="B482" s="17" t="s">
        <v>17</v>
      </c>
      <c r="C482" s="17" t="str">
        <f>IFERROR(INDEX(Cadastro!$C$5:$C$243,$AB482),"NÃO INFORMADO")</f>
        <v>CAL</v>
      </c>
      <c r="D482" s="17" t="str">
        <f>IFERROR(INDEX(Cadastro!$D$5:$D$243,$AB482),"")</f>
        <v>6x1</v>
      </c>
      <c r="E482" s="17" t="str">
        <f>IFERROR(INDEX(Cadastro!$G$5:$G$243,$AB482),"")</f>
        <v>6x1</v>
      </c>
      <c r="F482" s="29">
        <v>46304</v>
      </c>
      <c r="G482" s="32" t="str">
        <f t="shared" si="42"/>
        <v>sex</v>
      </c>
      <c r="H482" s="31">
        <f>IF($L482=0,"",_xlfn.MINIFS(Dados!$Q:$Q,Dados!$A:$A,$A482,Dados!$S:$S,$F482))</f>
        <v>440</v>
      </c>
      <c r="I482" s="31">
        <f>IF($H482="","",_xlfn.MAXIFS(Dados!$R:$R,Dados!$A:$A,$A482,Dados!$S:$S,$F482))</f>
        <v>930</v>
      </c>
      <c r="J482" s="32" t="str">
        <f>IF($D482&lt;&gt;"Folguista","",IFERROR(INDEX(Parâmetros!$D$52:$G$52,1,MIN(4,MAX(1,$W482))),""))</f>
        <v/>
      </c>
      <c r="K482" s="32" t="str">
        <f>IF(OR($AC482&lt;&gt;"",$Y482="Folga",$Y482="Folga trabalhada",$Y482="Férias (cadastro)",$Y482="Férias / afastamento",$Y482="Indeterminado (início da série)"),"",IF(OR($D482="6x1",$D482="FF 6x1"),IF(OR(WEEKDAY($F482,2)=6,WEEKDAY($F482,2)=7),"6x1 sáb/dom","6x1"),IF($D482="5x2","5x2",IF($H482="",IF($D482="Folguista",$J482,$E482),IF(OR($H482&gt;=Parâmetros!$E$18,$H482&lt;Parâmetros!$E$19),"C",IF($H482&lt;Parâmetros!$E$20,"A","B"))))))</f>
        <v>6x1</v>
      </c>
      <c r="L482" s="30">
        <f>SUMIFS(Dados!$E:$E,Dados!$A:$A,$A482,Dados!$S:$S,$F482)</f>
        <v>6.94</v>
      </c>
      <c r="M482" s="30">
        <f>IFERROR(INDEX(Parâmetros!$E$6:$E$11,MATCH($K482,Parâmetros!$A$6:$A$11,0)),"")</f>
        <v>8.8000000000000007</v>
      </c>
      <c r="N482" s="33">
        <f t="shared" si="43"/>
        <v>0.78863636363636358</v>
      </c>
      <c r="O482" s="33">
        <f>Parâmetros!$E$13</f>
        <v>0.8</v>
      </c>
      <c r="P482" s="32" t="str">
        <f>IF(OR($M482="",$F482&gt;Parâmetros!$E$14),"Não","Sim")</f>
        <v>Sim</v>
      </c>
      <c r="Q482" s="32" t="str">
        <f t="shared" si="44"/>
        <v>Sim</v>
      </c>
      <c r="R482" s="32" t="str">
        <f t="shared" si="45"/>
        <v>Não</v>
      </c>
      <c r="S482" s="30">
        <f t="shared" si="46"/>
        <v>0.10000000000000053</v>
      </c>
      <c r="T482" s="32" t="str">
        <f>IF($Q482&lt;&gt;"Sim","",IF($N482&gt;Parâmetros!$E$15,"Sim","Não"))</f>
        <v>Não</v>
      </c>
      <c r="U482" s="17" t="str">
        <f t="shared" si="47"/>
        <v>Abaixo da meta</v>
      </c>
      <c r="V482" s="17" t="str">
        <f>IF($AC482&lt;&gt;"",IF($L482&gt;0,"ATENÇÃO · apontou em dia de "&amp;LOWER($AC482)&amp;" cadastrado","Exceção cadastrada · "&amp;$AC482)&amp;IF($AD482="",""," · "&amp;$AD482),IF($E482="Férias",IF($L482&gt;0,"ATENÇÃO · apontou estando de férias no cadastro","Férias no cadastro"),IF($Y482="Férias / afastamento","Afastamento · "&amp;($Z482+$AA482-1)&amp;" dias seguidos sem apontamento",IF($Y482="Folga trabalhada","ATENÇÃO · apontou em dia de folga da escala 5x2",IF($Y482="Folga",IF(AND($D482="5x2",OR(WEEKDAY($F482,2)=6,WEEKDAY($F482,2)=7)),"Folga de fim de semana da escala 5x2",IF(AND(OR($D482="6x1",$D482="FF 6x1"),WEEKDAY($F482,2)=6,FALSE()),"Folga de fim de semana · apontou no domingo anterior",IF(AND(OR($D482="6x1",$D482="FF 6x1"),WEEKDAY($F482,2)=7,AND($A482=$A481,$L481&gt;0)),"Folga de fim de semana · apontou no sábado",IF(AND(OR($D482="6x1",$D482="FF 6x1"),OR(WEEKDAY($F482,2)=6,WEEKDAY($F482,2)=7)),"Folga de fim de semana · sem apontamento no sábado nem no domingo","Folga prevista pelo ciclo")))),IF($Y482="Indeterminado (início da série)","Sem histórico anterior — informe o dia do ciclo no Cadastro",IF($Y482="Falta de registro",IF(OR(OR($D482="6x1",$D482="FF 6x1"),$D482="5x2"),"FALTA DE REGISTRO · dia útil da escala "&amp;$E482,"FALTA DE REGISTRO · dia "&amp;$W482&amp;" de "&amp;IFERROR(INDEX(Parâmetros!$B$39:$B$48,MATCH($E482,Parâmetros!$A$39:$A$48,0)),99)&amp;" do ciclo"),IF(OR($D482="6x1",$D482="FF 6x1"),IF(OR(AND(WEEKDAY($F482,2)=6,AND($A482=$A483,$L483&gt;0)),AND(WEEKDAY($F482,2)=7,AND($A482=$A481,$L481&gt;0))),"ATENÇÃO · apontou sábado e domingo no mesmo fim de semana",IF(OR(WEEKDAY($F482,2)=6,WEEKDAY($F482,2)=7),"Jornada de fim de semana do 6x1",IF(OR($H482&gt;=Parâmetros!$E$20,$H482&lt;Parâmetros!$E$19),"ATENÇÃO · 6x1 apontou fora do horário diurno","Jornada fixa do 6x1"))),IF($D482="5x2","Jornada fixa do 5x2",IF($D482="Folguista",IF($J482=$K482,"Evidência confirma sequência","DIVERGE · sequência "&amp;$J482&amp;" × evidência "&amp;$K482),IF($K482=$E482,"Evidência confirma cadastro","DIVERGE · cadastro "&amp;$E482&amp;" × evidência "&amp;$K482)))))))))))</f>
        <v>Jornada fixa do 6x1</v>
      </c>
      <c r="W482" s="34" t="str">
        <f>IF(OR(OR($D482="6x1",$D482="FF 6x1"),$D482="5x2"),"",IF($AB482&lt;&gt;$AB481,IF(IFERROR(INDEX(Cadastro!$F$5:$F$243,$AB482),"")="",IF($L482&gt;0,1,0),IF(IFERROR(INDEX(Cadastro!$F$5:$F$243,$AB482),"")&lt;=IFERROR(INDEX(Parâmetros!$B$39:$B$48,MATCH($E482,Parâmetros!$A$39:$A$48,0)),99),IFERROR(INDEX(Cadastro!$F$5:$F$243,$AB482),""),0)),IF($L482&gt;0,IF(N($X481)&gt;0,1,N($W481)+1),IF(AND($L482=0,OR(N($W481)&gt;=IFERROR(INDEX(Parâmetros!$B$39:$B$48,MATCH($E482,Parâmetros!$A$39:$A$48,0)),99),AND(N($X481)&gt;0,N($X481)&lt;IFERROR(INDEX(Parâmetros!$C$39:$C$48,MATCH($E482,Parâmetros!$A$39:$A$48,0)),0)))),0,N($W481)+1))))</f>
        <v/>
      </c>
      <c r="X482" s="34" t="str">
        <f>IF(OR(OR($D482="6x1",$D482="FF 6x1"),$D482="5x2"),"",IF($AB482&lt;&gt;$AB481,IF(IFERROR(INDEX(Cadastro!$F$5:$F$243,$AB482),"")="",0,IF(IFERROR(INDEX(Cadastro!$F$5:$F$243,$AB482),"")&gt;IFERROR(INDEX(Parâmetros!$B$39:$B$48,MATCH($E482,Parâmetros!$A$39:$A$48,0)),99),IFERROR(INDEX(Cadastro!$F$5:$F$243,$AB482),"")-IFERROR(INDEX(Parâmetros!$B$39:$B$48,MATCH($E482,Parâmetros!$A$39:$A$48,0)),99),0)),IF(AND($L482=0,OR(N($W481)&gt;=IFERROR(INDEX(Parâmetros!$B$39:$B$48,MATCH($E482,Parâmetros!$A$39:$A$48,0)),99),AND(N($X481)&gt;0,N($X481)&lt;IFERROR(INDEX(Parâmetros!$C$39:$C$48,MATCH($E482,Parâmetros!$A$39:$A$48,0)),0)))),N($X481)+1,0)))</f>
        <v/>
      </c>
      <c r="Y482" t="str">
        <f>IF($AC482&lt;&gt;"",IF($L482&gt;0,$AC482&amp;" · com apontamento",$AC482),IF($E482="Férias",IF($L482&gt;0,"Férias · com apontamento","Férias (cadastro)"),IF(($Z482+$AA482-1)&gt;Parâmetros!$E$16,"Férias / afastamento",IF(AND($D482="5x2",OR(WEEKDAY($F482,2)=6,WEEKDAY($F482,2)=7)),IF($L482&gt;0,"Folga trabalhada","Folga"),IF($L482&gt;0,"Trabalhado",IF(OR(OR($D482="6x1",$D482="FF 6x1"),$D482="5x2"),IF(AND(OR($D482="6x1",$D482="FF 6x1"),OR(WEEKDAY($F482,2)=6,WEEKDAY($F482,2)=7)),"Folga","Falta de registro"),IF(AND($AB482&lt;&gt;$AB481,IFERROR(INDEX(Cadastro!$F$5:$F$243,$AB482),"")=""),"Indeterminado (início da série)",IF($X482&gt;0,"Folga","Falta de registro"))))))))</f>
        <v>Trabalhado</v>
      </c>
      <c r="Z482" s="34">
        <f>IF(OR($L482&gt;0,$F482&gt;Parâmetros!$E$14),0,IF($A482&lt;&gt;$A481,1,N($Z481)+1))</f>
        <v>0</v>
      </c>
      <c r="AA482" s="34">
        <f>IF(OR($L482&gt;0,$F482&gt;Parâmetros!$E$14),0,IF(OR($A482&lt;&gt;$A483,$F483&gt;Parâmetros!$E$14),1,N($AA483)+1))</f>
        <v>0</v>
      </c>
      <c r="AB482" s="31">
        <f>IFERROR(MATCH($A482&amp;"|"&amp;TEXT(_xlfn.MAXIFS(Cadastro!$E$5:$E$243,Cadastro!$A$5:$A$243,$A482,Cadastro!$E$5:$E$243,"&lt;="&amp;$F482),"yyyymmdd"),Cadastro!$I$5:$I$243,0),"")</f>
        <v>67</v>
      </c>
      <c r="AC482" t="str">
        <f>IFERROR(_xlfn.SINGLE(INDEX(Exceções!$D$5:$D$203,MATCH($A482&amp;"|"&amp;$F482,Exceções!$F$5:$F$203,0))),"")</f>
        <v/>
      </c>
      <c r="AD482" t="str">
        <f>IF($AC482="","",IFERROR(_xlfn.SINGLE(INDEX(Exceções!$E$5:$E$203,MATCH($A482&amp;"|"&amp;$F482,Exceções!$F$5:$F$203,0))),""))</f>
        <v/>
      </c>
    </row>
    <row r="483" spans="1:30" ht="15" hidden="1" customHeight="1" x14ac:dyDescent="0.25">
      <c r="A483" s="31">
        <v>9821</v>
      </c>
      <c r="B483" s="17" t="s">
        <v>17</v>
      </c>
      <c r="C483" s="17" t="str">
        <f>IFERROR(INDEX(Cadastro!$C$5:$C$243,$AB483),"NÃO INFORMADO")</f>
        <v>CAL</v>
      </c>
      <c r="D483" s="17" t="str">
        <f>IFERROR(INDEX(Cadastro!$D$5:$D$243,$AB483),"")</f>
        <v>6x1</v>
      </c>
      <c r="E483" s="17" t="str">
        <f>IFERROR(INDEX(Cadastro!$G$5:$G$243,$AB483),"")</f>
        <v>6x1</v>
      </c>
      <c r="F483" s="29">
        <v>46305</v>
      </c>
      <c r="G483" s="32" t="str">
        <f t="shared" si="42"/>
        <v>sáb</v>
      </c>
      <c r="H483" s="31" t="str">
        <f>IF($L483=0,"",_xlfn.MINIFS(Dados!$Q:$Q,Dados!$A:$A,$A483,Dados!$S:$S,$F483))</f>
        <v/>
      </c>
      <c r="I483" s="31" t="str">
        <f>IF($H483="","",_xlfn.MAXIFS(Dados!$R:$R,Dados!$A:$A,$A483,Dados!$S:$S,$F483))</f>
        <v/>
      </c>
      <c r="J483" s="32" t="str">
        <f>IF($D483&lt;&gt;"Folguista","",IFERROR(INDEX(Parâmetros!$D$52:$G$52,1,MIN(4,MAX(1,$W483))),""))</f>
        <v/>
      </c>
      <c r="K483" s="32" t="str">
        <f>IF(OR($AC483&lt;&gt;"",$Y483="Folga",$Y483="Folga trabalhada",$Y483="Férias (cadastro)",$Y483="Férias / afastamento",$Y483="Indeterminado (início da série)"),"",IF(OR($D483="6x1",$D483="FF 6x1"),IF(OR(WEEKDAY($F483,2)=6,WEEKDAY($F483,2)=7),"6x1 sáb/dom","6x1"),IF($D483="5x2","5x2",IF($H483="",IF($D483="Folguista",$J483,$E483),IF(OR($H483&gt;=Parâmetros!$E$18,$H483&lt;Parâmetros!$E$19),"C",IF($H483&lt;Parâmetros!$E$20,"A","B"))))))</f>
        <v/>
      </c>
      <c r="L483" s="30">
        <f>SUMIFS(Dados!$E:$E,Dados!$A:$A,$A483,Dados!$S:$S,$F483)</f>
        <v>0</v>
      </c>
      <c r="M483" s="30" t="str">
        <f>IFERROR(INDEX(Parâmetros!$E$6:$E$11,MATCH($K483,Parâmetros!$A$6:$A$11,0)),"")</f>
        <v/>
      </c>
      <c r="N483" s="33" t="str">
        <f t="shared" si="43"/>
        <v/>
      </c>
      <c r="O483" s="33">
        <f>Parâmetros!$E$13</f>
        <v>0.8</v>
      </c>
      <c r="P483" s="32" t="str">
        <f>IF(OR($M483="",$F483&gt;Parâmetros!$E$14),"Não","Sim")</f>
        <v>Não</v>
      </c>
      <c r="Q483" s="32" t="str">
        <f t="shared" si="44"/>
        <v/>
      </c>
      <c r="R483" s="32" t="str">
        <f t="shared" si="45"/>
        <v/>
      </c>
      <c r="S483" s="30" t="str">
        <f t="shared" si="46"/>
        <v/>
      </c>
      <c r="T483" s="32" t="str">
        <f>IF($Q483&lt;&gt;"Sim","",IF($N483&gt;Parâmetros!$E$15,"Sim","Não"))</f>
        <v/>
      </c>
      <c r="U483" s="17" t="str">
        <f t="shared" si="47"/>
        <v>Folga</v>
      </c>
      <c r="V483" s="17" t="str">
        <f>IF($AC483&lt;&gt;"",IF($L483&gt;0,"ATENÇÃO · apontou em dia de "&amp;LOWER($AC483)&amp;" cadastrado","Exceção cadastrada · "&amp;$AC483)&amp;IF($AD483="",""," · "&amp;$AD483),IF($E483="Férias",IF($L483&gt;0,"ATENÇÃO · apontou estando de férias no cadastro","Férias no cadastro"),IF($Y483="Férias / afastamento","Afastamento · "&amp;($Z483+$AA483-1)&amp;" dias seguidos sem apontamento",IF($Y483="Folga trabalhada","ATENÇÃO · apontou em dia de folga da escala 5x2",IF($Y483="Folga",IF(AND($D483="5x2",OR(WEEKDAY($F483,2)=6,WEEKDAY($F483,2)=7)),"Folga de fim de semana da escala 5x2",IF(AND(OR($D483="6x1",$D483="FF 6x1"),WEEKDAY($F483,2)=6,FALSE()),"Folga de fim de semana · apontou no domingo anterior",IF(AND(OR($D483="6x1",$D483="FF 6x1"),WEEKDAY($F483,2)=7,AND($A483=$A482,$L482&gt;0)),"Folga de fim de semana · apontou no sábado",IF(AND(OR($D483="6x1",$D483="FF 6x1"),OR(WEEKDAY($F483,2)=6,WEEKDAY($F483,2)=7)),"Folga de fim de semana · sem apontamento no sábado nem no domingo","Folga prevista pelo ciclo")))),IF($Y483="Indeterminado (início da série)","Sem histórico anterior — informe o dia do ciclo no Cadastro",IF($Y483="Falta de registro",IF(OR(OR($D483="6x1",$D483="FF 6x1"),$D483="5x2"),"FALTA DE REGISTRO · dia útil da escala "&amp;$E483,"FALTA DE REGISTRO · dia "&amp;$W483&amp;" de "&amp;IFERROR(INDEX(Parâmetros!$B$39:$B$48,MATCH($E483,Parâmetros!$A$39:$A$48,0)),99)&amp;" do ciclo"),IF(OR($D483="6x1",$D483="FF 6x1"),IF(OR(AND(WEEKDAY($F483,2)=6,AND($A483=$A484,$L484&gt;0)),AND(WEEKDAY($F483,2)=7,AND($A483=$A482,$L482&gt;0))),"ATENÇÃO · apontou sábado e domingo no mesmo fim de semana",IF(OR(WEEKDAY($F483,2)=6,WEEKDAY($F483,2)=7),"Jornada de fim de semana do 6x1",IF(OR($H483&gt;=Parâmetros!$E$20,$H483&lt;Parâmetros!$E$19),"ATENÇÃO · 6x1 apontou fora do horário diurno","Jornada fixa do 6x1"))),IF($D483="5x2","Jornada fixa do 5x2",IF($D483="Folguista",IF($J483=$K483,"Evidência confirma sequência","DIVERGE · sequência "&amp;$J483&amp;" × evidência "&amp;$K483),IF($K483=$E483,"Evidência confirma cadastro","DIVERGE · cadastro "&amp;$E483&amp;" × evidência "&amp;$K483)))))))))))</f>
        <v>Folga de fim de semana · sem apontamento no sábado nem no domingo</v>
      </c>
      <c r="W483" s="34" t="str">
        <f>IF(OR(OR($D483="6x1",$D483="FF 6x1"),$D483="5x2"),"",IF($AB483&lt;&gt;$AB482,IF(IFERROR(INDEX(Cadastro!$F$5:$F$243,$AB483),"")="",IF($L483&gt;0,1,0),IF(IFERROR(INDEX(Cadastro!$F$5:$F$243,$AB483),"")&lt;=IFERROR(INDEX(Parâmetros!$B$39:$B$48,MATCH($E483,Parâmetros!$A$39:$A$48,0)),99),IFERROR(INDEX(Cadastro!$F$5:$F$243,$AB483),""),0)),IF($L483&gt;0,IF(N($X482)&gt;0,1,N($W482)+1),IF(AND($L483=0,OR(N($W482)&gt;=IFERROR(INDEX(Parâmetros!$B$39:$B$48,MATCH($E483,Parâmetros!$A$39:$A$48,0)),99),AND(N($X482)&gt;0,N($X482)&lt;IFERROR(INDEX(Parâmetros!$C$39:$C$48,MATCH($E483,Parâmetros!$A$39:$A$48,0)),0)))),0,N($W482)+1))))</f>
        <v/>
      </c>
      <c r="X483" s="34" t="str">
        <f>IF(OR(OR($D483="6x1",$D483="FF 6x1"),$D483="5x2"),"",IF($AB483&lt;&gt;$AB482,IF(IFERROR(INDEX(Cadastro!$F$5:$F$243,$AB483),"")="",0,IF(IFERROR(INDEX(Cadastro!$F$5:$F$243,$AB483),"")&gt;IFERROR(INDEX(Parâmetros!$B$39:$B$48,MATCH($E483,Parâmetros!$A$39:$A$48,0)),99),IFERROR(INDEX(Cadastro!$F$5:$F$243,$AB483),"")-IFERROR(INDEX(Parâmetros!$B$39:$B$48,MATCH($E483,Parâmetros!$A$39:$A$48,0)),99),0)),IF(AND($L483=0,OR(N($W482)&gt;=IFERROR(INDEX(Parâmetros!$B$39:$B$48,MATCH($E483,Parâmetros!$A$39:$A$48,0)),99),AND(N($X482)&gt;0,N($X482)&lt;IFERROR(INDEX(Parâmetros!$C$39:$C$48,MATCH($E483,Parâmetros!$A$39:$A$48,0)),0)))),N($X482)+1,0)))</f>
        <v/>
      </c>
      <c r="Y483" t="str">
        <f>IF($AC483&lt;&gt;"",IF($L483&gt;0,$AC483&amp;" · com apontamento",$AC483),IF($E483="Férias",IF($L483&gt;0,"Férias · com apontamento","Férias (cadastro)"),IF(($Z483+$AA483-1)&gt;Parâmetros!$E$16,"Férias / afastamento",IF(AND($D483="5x2",OR(WEEKDAY($F483,2)=6,WEEKDAY($F483,2)=7)),IF($L483&gt;0,"Folga trabalhada","Folga"),IF($L483&gt;0,"Trabalhado",IF(OR(OR($D483="6x1",$D483="FF 6x1"),$D483="5x2"),IF(AND(OR($D483="6x1",$D483="FF 6x1"),OR(WEEKDAY($F483,2)=6,WEEKDAY($F483,2)=7)),"Folga","Falta de registro"),IF(AND($AB483&lt;&gt;$AB482,IFERROR(INDEX(Cadastro!$F$5:$F$243,$AB483),"")=""),"Indeterminado (início da série)",IF($X483&gt;0,"Folga","Falta de registro"))))))))</f>
        <v>Folga</v>
      </c>
      <c r="Z483" s="34">
        <f>IF(OR($L483&gt;0,$F483&gt;Parâmetros!$E$14),0,IF($A483&lt;&gt;$A482,1,N($Z482)+1))</f>
        <v>1</v>
      </c>
      <c r="AA483" s="34">
        <f>IF(OR($L483&gt;0,$F483&gt;Parâmetros!$E$14),0,IF(OR($A483&lt;&gt;$A484,$F484&gt;Parâmetros!$E$14),1,N($AA484)+1))</f>
        <v>1</v>
      </c>
      <c r="AB483" s="31">
        <f>IFERROR(MATCH($A483&amp;"|"&amp;TEXT(_xlfn.MAXIFS(Cadastro!$E$5:$E$243,Cadastro!$A$5:$A$243,$A483,Cadastro!$E$5:$E$243,"&lt;="&amp;$F483),"yyyymmdd"),Cadastro!$I$5:$I$243,0),"")</f>
        <v>67</v>
      </c>
      <c r="AC483" t="str">
        <f>IFERROR(_xlfn.SINGLE(INDEX(Exceções!$D$5:$D$203,MATCH($A483&amp;"|"&amp;$F483,Exceções!$F$5:$F$203,0))),"")</f>
        <v/>
      </c>
      <c r="AD483" t="str">
        <f>IF($AC483="","",IFERROR(_xlfn.SINGLE(INDEX(Exceções!$E$5:$E$203,MATCH($A483&amp;"|"&amp;$F483,Exceções!$F$5:$F$203,0))),""))</f>
        <v/>
      </c>
    </row>
    <row r="484" spans="1:30" ht="15" hidden="1" customHeight="1" x14ac:dyDescent="0.25">
      <c r="A484" s="31">
        <v>9821</v>
      </c>
      <c r="B484" s="17" t="s">
        <v>17</v>
      </c>
      <c r="C484" s="17" t="str">
        <f>IFERROR(INDEX(Cadastro!$C$5:$C$243,$AB484),"NÃO INFORMADO")</f>
        <v>CAL</v>
      </c>
      <c r="D484" s="17" t="str">
        <f>IFERROR(INDEX(Cadastro!$D$5:$D$243,$AB484),"")</f>
        <v>6x1</v>
      </c>
      <c r="E484" s="17" t="str">
        <f>IFERROR(INDEX(Cadastro!$G$5:$G$243,$AB484),"")</f>
        <v>6x1</v>
      </c>
      <c r="F484" s="29">
        <v>46306</v>
      </c>
      <c r="G484" s="32" t="str">
        <f t="shared" si="42"/>
        <v>dom</v>
      </c>
      <c r="H484" s="31">
        <f>IF($L484=0,"",_xlfn.MINIFS(Dados!$Q:$Q,Dados!$A:$A,$A484,Dados!$S:$S,$F484))</f>
        <v>438</v>
      </c>
      <c r="I484" s="31">
        <f>IF($H484="","",_xlfn.MAXIFS(Dados!$R:$R,Dados!$A:$A,$A484,Dados!$S:$S,$F484))</f>
        <v>930</v>
      </c>
      <c r="J484" s="32" t="str">
        <f>IF($D484&lt;&gt;"Folguista","",IFERROR(INDEX(Parâmetros!$D$52:$G$52,1,MIN(4,MAX(1,$W484))),""))</f>
        <v/>
      </c>
      <c r="K484" s="32" t="str">
        <f>IF(OR($AC484&lt;&gt;"",$Y484="Folga",$Y484="Folga trabalhada",$Y484="Férias (cadastro)",$Y484="Férias / afastamento",$Y484="Indeterminado (início da série)"),"",IF(OR($D484="6x1",$D484="FF 6x1"),IF(OR(WEEKDAY($F484,2)=6,WEEKDAY($F484,2)=7),"6x1 sáb/dom","6x1"),IF($D484="5x2","5x2",IF($H484="",IF($D484="Folguista",$J484,$E484),IF(OR($H484&gt;=Parâmetros!$E$18,$H484&lt;Parâmetros!$E$19),"C",IF($H484&lt;Parâmetros!$E$20,"A","B"))))))</f>
        <v>6x1 sáb/dom</v>
      </c>
      <c r="L484" s="30">
        <f>SUMIFS(Dados!$E:$E,Dados!$A:$A,$A484,Dados!$S:$S,$F484)</f>
        <v>7.16</v>
      </c>
      <c r="M484" s="30">
        <f>IFERROR(INDEX(Parâmetros!$E$6:$E$11,MATCH($K484,Parâmetros!$A$6:$A$11,0)),"")</f>
        <v>7.33</v>
      </c>
      <c r="N484" s="33">
        <f t="shared" si="43"/>
        <v>0.97680763983628927</v>
      </c>
      <c r="O484" s="33">
        <f>Parâmetros!$E$13</f>
        <v>0.8</v>
      </c>
      <c r="P484" s="32" t="str">
        <f>IF(OR($M484="",$F484&gt;Parâmetros!$E$14),"Não","Sim")</f>
        <v>Sim</v>
      </c>
      <c r="Q484" s="32" t="str">
        <f t="shared" si="44"/>
        <v>Sim</v>
      </c>
      <c r="R484" s="32" t="str">
        <f t="shared" si="45"/>
        <v>Sim</v>
      </c>
      <c r="S484" s="30">
        <f t="shared" si="46"/>
        <v>0</v>
      </c>
      <c r="T484" s="32" t="str">
        <f>IF($Q484&lt;&gt;"Sim","",IF($N484&gt;Parâmetros!$E$15,"Sim","Não"))</f>
        <v>Não</v>
      </c>
      <c r="U484" s="17" t="str">
        <f t="shared" si="47"/>
        <v>Na meta</v>
      </c>
      <c r="V484" s="17" t="str">
        <f>IF($AC484&lt;&gt;"",IF($L484&gt;0,"ATENÇÃO · apontou em dia de "&amp;LOWER($AC484)&amp;" cadastrado","Exceção cadastrada · "&amp;$AC484)&amp;IF($AD484="",""," · "&amp;$AD484),IF($E484="Férias",IF($L484&gt;0,"ATENÇÃO · apontou estando de férias no cadastro","Férias no cadastro"),IF($Y484="Férias / afastamento","Afastamento · "&amp;($Z484+$AA484-1)&amp;" dias seguidos sem apontamento",IF($Y484="Folga trabalhada","ATENÇÃO · apontou em dia de folga da escala 5x2",IF($Y484="Folga",IF(AND($D484="5x2",OR(WEEKDAY($F484,2)=6,WEEKDAY($F484,2)=7)),"Folga de fim de semana da escala 5x2",IF(AND(OR($D484="6x1",$D484="FF 6x1"),WEEKDAY($F484,2)=6,FALSE()),"Folga de fim de semana · apontou no domingo anterior",IF(AND(OR($D484="6x1",$D484="FF 6x1"),WEEKDAY($F484,2)=7,AND($A484=$A483,$L483&gt;0)),"Folga de fim de semana · apontou no sábado",IF(AND(OR($D484="6x1",$D484="FF 6x1"),OR(WEEKDAY($F484,2)=6,WEEKDAY($F484,2)=7)),"Folga de fim de semana · sem apontamento no sábado nem no domingo","Folga prevista pelo ciclo")))),IF($Y484="Indeterminado (início da série)","Sem histórico anterior — informe o dia do ciclo no Cadastro",IF($Y484="Falta de registro",IF(OR(OR($D484="6x1",$D484="FF 6x1"),$D484="5x2"),"FALTA DE REGISTRO · dia útil da escala "&amp;$E484,"FALTA DE REGISTRO · dia "&amp;$W484&amp;" de "&amp;IFERROR(INDEX(Parâmetros!$B$39:$B$48,MATCH($E484,Parâmetros!$A$39:$A$48,0)),99)&amp;" do ciclo"),IF(OR($D484="6x1",$D484="FF 6x1"),IF(OR(AND(WEEKDAY($F484,2)=6,AND($A484=$A485,$L485&gt;0)),AND(WEEKDAY($F484,2)=7,AND($A484=$A483,$L483&gt;0))),"ATENÇÃO · apontou sábado e domingo no mesmo fim de semana",IF(OR(WEEKDAY($F484,2)=6,WEEKDAY($F484,2)=7),"Jornada de fim de semana do 6x1",IF(OR($H484&gt;=Parâmetros!$E$20,$H484&lt;Parâmetros!$E$19),"ATENÇÃO · 6x1 apontou fora do horário diurno","Jornada fixa do 6x1"))),IF($D484="5x2","Jornada fixa do 5x2",IF($D484="Folguista",IF($J484=$K484,"Evidência confirma sequência","DIVERGE · sequência "&amp;$J484&amp;" × evidência "&amp;$K484),IF($K484=$E484,"Evidência confirma cadastro","DIVERGE · cadastro "&amp;$E484&amp;" × evidência "&amp;$K484)))))))))))</f>
        <v>Jornada de fim de semana do 6x1</v>
      </c>
      <c r="W484" s="34" t="str">
        <f>IF(OR(OR($D484="6x1",$D484="FF 6x1"),$D484="5x2"),"",IF($AB484&lt;&gt;$AB483,IF(IFERROR(INDEX(Cadastro!$F$5:$F$243,$AB484),"")="",IF($L484&gt;0,1,0),IF(IFERROR(INDEX(Cadastro!$F$5:$F$243,$AB484),"")&lt;=IFERROR(INDEX(Parâmetros!$B$39:$B$48,MATCH($E484,Parâmetros!$A$39:$A$48,0)),99),IFERROR(INDEX(Cadastro!$F$5:$F$243,$AB484),""),0)),IF($L484&gt;0,IF(N($X483)&gt;0,1,N($W483)+1),IF(AND($L484=0,OR(N($W483)&gt;=IFERROR(INDEX(Parâmetros!$B$39:$B$48,MATCH($E484,Parâmetros!$A$39:$A$48,0)),99),AND(N($X483)&gt;0,N($X483)&lt;IFERROR(INDEX(Parâmetros!$C$39:$C$48,MATCH($E484,Parâmetros!$A$39:$A$48,0)),0)))),0,N($W483)+1))))</f>
        <v/>
      </c>
      <c r="X484" s="34" t="str">
        <f>IF(OR(OR($D484="6x1",$D484="FF 6x1"),$D484="5x2"),"",IF($AB484&lt;&gt;$AB483,IF(IFERROR(INDEX(Cadastro!$F$5:$F$243,$AB484),"")="",0,IF(IFERROR(INDEX(Cadastro!$F$5:$F$243,$AB484),"")&gt;IFERROR(INDEX(Parâmetros!$B$39:$B$48,MATCH($E484,Parâmetros!$A$39:$A$48,0)),99),IFERROR(INDEX(Cadastro!$F$5:$F$243,$AB484),"")-IFERROR(INDEX(Parâmetros!$B$39:$B$48,MATCH($E484,Parâmetros!$A$39:$A$48,0)),99),0)),IF(AND($L484=0,OR(N($W483)&gt;=IFERROR(INDEX(Parâmetros!$B$39:$B$48,MATCH($E484,Parâmetros!$A$39:$A$48,0)),99),AND(N($X483)&gt;0,N($X483)&lt;IFERROR(INDEX(Parâmetros!$C$39:$C$48,MATCH($E484,Parâmetros!$A$39:$A$48,0)),0)))),N($X483)+1,0)))</f>
        <v/>
      </c>
      <c r="Y484" t="str">
        <f>IF($AC484&lt;&gt;"",IF($L484&gt;0,$AC484&amp;" · com apontamento",$AC484),IF($E484="Férias",IF($L484&gt;0,"Férias · com apontamento","Férias (cadastro)"),IF(($Z484+$AA484-1)&gt;Parâmetros!$E$16,"Férias / afastamento",IF(AND($D484="5x2",OR(WEEKDAY($F484,2)=6,WEEKDAY($F484,2)=7)),IF($L484&gt;0,"Folga trabalhada","Folga"),IF($L484&gt;0,"Trabalhado",IF(OR(OR($D484="6x1",$D484="FF 6x1"),$D484="5x2"),IF(AND(OR($D484="6x1",$D484="FF 6x1"),OR(WEEKDAY($F484,2)=6,WEEKDAY($F484,2)=7)),"Folga","Falta de registro"),IF(AND($AB484&lt;&gt;$AB483,IFERROR(INDEX(Cadastro!$F$5:$F$243,$AB484),"")=""),"Indeterminado (início da série)",IF($X484&gt;0,"Folga","Falta de registro"))))))))</f>
        <v>Trabalhado</v>
      </c>
      <c r="Z484" s="34">
        <f>IF(OR($L484&gt;0,$F484&gt;Parâmetros!$E$14),0,IF($A484&lt;&gt;$A483,1,N($Z483)+1))</f>
        <v>0</v>
      </c>
      <c r="AA484" s="34">
        <f>IF(OR($L484&gt;0,$F484&gt;Parâmetros!$E$14),0,IF(OR($A484&lt;&gt;$A485,$F485&gt;Parâmetros!$E$14),1,N($AA485)+1))</f>
        <v>0</v>
      </c>
      <c r="AB484" s="31">
        <f>IFERROR(MATCH($A484&amp;"|"&amp;TEXT(_xlfn.MAXIFS(Cadastro!$E$5:$E$243,Cadastro!$A$5:$A$243,$A484,Cadastro!$E$5:$E$243,"&lt;="&amp;$F484),"yyyymmdd"),Cadastro!$I$5:$I$243,0),"")</f>
        <v>67</v>
      </c>
      <c r="AC484" t="str">
        <f>IFERROR(_xlfn.SINGLE(INDEX(Exceções!$D$5:$D$203,MATCH($A484&amp;"|"&amp;$F484,Exceções!$F$5:$F$203,0))),"")</f>
        <v/>
      </c>
      <c r="AD484" t="str">
        <f>IF($AC484="","",IFERROR(_xlfn.SINGLE(INDEX(Exceções!$E$5:$E$203,MATCH($A484&amp;"|"&amp;$F484,Exceções!$F$5:$F$203,0))),""))</f>
        <v/>
      </c>
    </row>
    <row r="485" spans="1:30" ht="15" hidden="1" customHeight="1" x14ac:dyDescent="0.25">
      <c r="A485" s="31">
        <v>9821</v>
      </c>
      <c r="B485" s="17" t="s">
        <v>17</v>
      </c>
      <c r="C485" s="17" t="str">
        <f>IFERROR(INDEX(Cadastro!$C$5:$C$243,$AB485),"NÃO INFORMADO")</f>
        <v>CAL</v>
      </c>
      <c r="D485" s="17" t="str">
        <f>IFERROR(INDEX(Cadastro!$D$5:$D$243,$AB485),"")</f>
        <v>A</v>
      </c>
      <c r="E485" s="17" t="str">
        <f>IFERROR(INDEX(Cadastro!$G$5:$G$243,$AB485),"")</f>
        <v>A</v>
      </c>
      <c r="F485" s="29">
        <v>46307</v>
      </c>
      <c r="G485" s="32" t="str">
        <f t="shared" si="42"/>
        <v>seg</v>
      </c>
      <c r="H485" s="31">
        <f>IF($L485=0,"",_xlfn.MINIFS(Dados!$Q:$Q,Dados!$A:$A,$A485,Dados!$S:$S,$F485))</f>
        <v>434</v>
      </c>
      <c r="I485" s="31">
        <f>IF($H485="","",_xlfn.MAXIFS(Dados!$R:$R,Dados!$A:$A,$A485,Dados!$S:$S,$F485))</f>
        <v>932</v>
      </c>
      <c r="J485" s="32" t="str">
        <f>IF($D485&lt;&gt;"Folguista","",IFERROR(INDEX(Parâmetros!$D$52:$G$52,1,MIN(4,MAX(1,$W485))),""))</f>
        <v/>
      </c>
      <c r="K485" s="32" t="str">
        <f>IF(OR($AC485&lt;&gt;"",$Y485="Folga",$Y485="Folga trabalhada",$Y485="Férias (cadastro)",$Y485="Férias / afastamento",$Y485="Indeterminado (início da série)"),"",IF(OR($D485="6x1",$D485="FF 6x1"),IF(OR(WEEKDAY($F485,2)=6,WEEKDAY($F485,2)=7),"6x1 sáb/dom","6x1"),IF($D485="5x2","5x2",IF($H485="",IF($D485="Folguista",$J485,$E485),IF(OR($H485&gt;=Parâmetros!$E$18,$H485&lt;Parâmetros!$E$19),"C",IF($H485&lt;Parâmetros!$E$20,"A","B"))))))</f>
        <v>A</v>
      </c>
      <c r="L485" s="30">
        <f>SUMIFS(Dados!$E:$E,Dados!$A:$A,$A485,Dados!$S:$S,$F485)</f>
        <v>7.27</v>
      </c>
      <c r="M485" s="30">
        <f>IFERROR(INDEX(Parâmetros!$E$6:$E$11,MATCH($K485,Parâmetros!$A$6:$A$11,0)),"")</f>
        <v>7.58</v>
      </c>
      <c r="N485" s="33">
        <f t="shared" si="43"/>
        <v>0.95910290237467011</v>
      </c>
      <c r="O485" s="33">
        <f>Parâmetros!$E$13</f>
        <v>0.8</v>
      </c>
      <c r="P485" s="32" t="str">
        <f>IF(OR($M485="",$F485&gt;Parâmetros!$E$14),"Não","Sim")</f>
        <v>Sim</v>
      </c>
      <c r="Q485" s="32" t="str">
        <f t="shared" si="44"/>
        <v>Sim</v>
      </c>
      <c r="R485" s="32" t="str">
        <f t="shared" si="45"/>
        <v>Sim</v>
      </c>
      <c r="S485" s="30">
        <f t="shared" si="46"/>
        <v>0</v>
      </c>
      <c r="T485" s="32" t="str">
        <f>IF($Q485&lt;&gt;"Sim","",IF($N485&gt;Parâmetros!$E$15,"Sim","Não"))</f>
        <v>Não</v>
      </c>
      <c r="U485" s="17" t="str">
        <f t="shared" si="47"/>
        <v>Na meta</v>
      </c>
      <c r="V485" s="17" t="str">
        <f>IF($AC485&lt;&gt;"",IF($L485&gt;0,"ATENÇÃO · apontou em dia de "&amp;LOWER($AC485)&amp;" cadastrado","Exceção cadastrada · "&amp;$AC485)&amp;IF($AD485="",""," · "&amp;$AD485),IF($E485="Férias",IF($L485&gt;0,"ATENÇÃO · apontou estando de férias no cadastro","Férias no cadastro"),IF($Y485="Férias / afastamento","Afastamento · "&amp;($Z485+$AA485-1)&amp;" dias seguidos sem apontamento",IF($Y485="Folga trabalhada","ATENÇÃO · apontou em dia de folga da escala 5x2",IF($Y485="Folga",IF(AND($D485="5x2",OR(WEEKDAY($F485,2)=6,WEEKDAY($F485,2)=7)),"Folga de fim de semana da escala 5x2",IF(AND(OR($D485="6x1",$D485="FF 6x1"),WEEKDAY($F485,2)=6,FALSE()),"Folga de fim de semana · apontou no domingo anterior",IF(AND(OR($D485="6x1",$D485="FF 6x1"),WEEKDAY($F485,2)=7,AND($A485=$A484,$L484&gt;0)),"Folga de fim de semana · apontou no sábado",IF(AND(OR($D485="6x1",$D485="FF 6x1"),OR(WEEKDAY($F485,2)=6,WEEKDAY($F485,2)=7)),"Folga de fim de semana · sem apontamento no sábado nem no domingo","Folga prevista pelo ciclo")))),IF($Y485="Indeterminado (início da série)","Sem histórico anterior — informe o dia do ciclo no Cadastro",IF($Y485="Falta de registro",IF(OR(OR($D485="6x1",$D485="FF 6x1"),$D485="5x2"),"FALTA DE REGISTRO · dia útil da escala "&amp;$E485,"FALTA DE REGISTRO · dia "&amp;$W485&amp;" de "&amp;IFERROR(INDEX(Parâmetros!$B$39:$B$48,MATCH($E485,Parâmetros!$A$39:$A$48,0)),99)&amp;" do ciclo"),IF(OR($D485="6x1",$D485="FF 6x1"),IF(OR(AND(WEEKDAY($F485,2)=6,AND($A485=$A486,$L486&gt;0)),AND(WEEKDAY($F485,2)=7,AND($A485=$A484,$L484&gt;0))),"ATENÇÃO · apontou sábado e domingo no mesmo fim de semana",IF(OR(WEEKDAY($F485,2)=6,WEEKDAY($F485,2)=7),"Jornada de fim de semana do 6x1",IF(OR($H485&gt;=Parâmetros!$E$20,$H485&lt;Parâmetros!$E$19),"ATENÇÃO · 6x1 apontou fora do horário diurno","Jornada fixa do 6x1"))),IF($D485="5x2","Jornada fixa do 5x2",IF($D485="Folguista",IF($J485=$K485,"Evidência confirma sequência","DIVERGE · sequência "&amp;$J485&amp;" × evidência "&amp;$K485),IF($K485=$E485,"Evidência confirma cadastro","DIVERGE · cadastro "&amp;$E485&amp;" × evidência "&amp;$K485)))))))))))</f>
        <v>Evidência confirma cadastro</v>
      </c>
      <c r="W485" s="34">
        <f>IF(OR(OR($D485="6x1",$D485="FF 6x1"),$D485="5x2"),"",IF($AB485&lt;&gt;$AB484,IF(IFERROR(INDEX(Cadastro!$F$5:$F$243,$AB485),"")="",IF($L485&gt;0,1,0),IF(IFERROR(INDEX(Cadastro!$F$5:$F$243,$AB485),"")&lt;=IFERROR(INDEX(Parâmetros!$B$39:$B$48,MATCH($E485,Parâmetros!$A$39:$A$48,0)),99),IFERROR(INDEX(Cadastro!$F$5:$F$243,$AB485),""),0)),IF($L485&gt;0,IF(N($X484)&gt;0,1,N($W484)+1),IF(AND($L485=0,OR(N($W484)&gt;=IFERROR(INDEX(Parâmetros!$B$39:$B$48,MATCH($E485,Parâmetros!$A$39:$A$48,0)),99),AND(N($X484)&gt;0,N($X484)&lt;IFERROR(INDEX(Parâmetros!$C$39:$C$48,MATCH($E485,Parâmetros!$A$39:$A$48,0)),0)))),0,N($W484)+1))))</f>
        <v>1</v>
      </c>
      <c r="X485" s="34">
        <f>IF(OR(OR($D485="6x1",$D485="FF 6x1"),$D485="5x2"),"",IF($AB485&lt;&gt;$AB484,IF(IFERROR(INDEX(Cadastro!$F$5:$F$243,$AB485),"")="",0,IF(IFERROR(INDEX(Cadastro!$F$5:$F$243,$AB485),"")&gt;IFERROR(INDEX(Parâmetros!$B$39:$B$48,MATCH($E485,Parâmetros!$A$39:$A$48,0)),99),IFERROR(INDEX(Cadastro!$F$5:$F$243,$AB485),"")-IFERROR(INDEX(Parâmetros!$B$39:$B$48,MATCH($E485,Parâmetros!$A$39:$A$48,0)),99),0)),IF(AND($L485=0,OR(N($W484)&gt;=IFERROR(INDEX(Parâmetros!$B$39:$B$48,MATCH($E485,Parâmetros!$A$39:$A$48,0)),99),AND(N($X484)&gt;0,N($X484)&lt;IFERROR(INDEX(Parâmetros!$C$39:$C$48,MATCH($E485,Parâmetros!$A$39:$A$48,0)),0)))),N($X484)+1,0)))</f>
        <v>0</v>
      </c>
      <c r="Y485" t="str">
        <f>IF($AC485&lt;&gt;"",IF($L485&gt;0,$AC485&amp;" · com apontamento",$AC485),IF($E485="Férias",IF($L485&gt;0,"Férias · com apontamento","Férias (cadastro)"),IF(($Z485+$AA485-1)&gt;Parâmetros!$E$16,"Férias / afastamento",IF(AND($D485="5x2",OR(WEEKDAY($F485,2)=6,WEEKDAY($F485,2)=7)),IF($L485&gt;0,"Folga trabalhada","Folga"),IF($L485&gt;0,"Trabalhado",IF(OR(OR($D485="6x1",$D485="FF 6x1"),$D485="5x2"),IF(AND(OR($D485="6x1",$D485="FF 6x1"),OR(WEEKDAY($F485,2)=6,WEEKDAY($F485,2)=7)),"Folga","Falta de registro"),IF(AND($AB485&lt;&gt;$AB484,IFERROR(INDEX(Cadastro!$F$5:$F$243,$AB485),"")=""),"Indeterminado (início da série)",IF($X485&gt;0,"Folga","Falta de registro"))))))))</f>
        <v>Trabalhado</v>
      </c>
      <c r="Z485" s="34">
        <f>IF(OR($L485&gt;0,$F485&gt;Parâmetros!$E$14),0,IF($A485&lt;&gt;$A484,1,N($Z484)+1))</f>
        <v>0</v>
      </c>
      <c r="AA485" s="34">
        <f>IF(OR($L485&gt;0,$F485&gt;Parâmetros!$E$14),0,IF(OR($A485&lt;&gt;$A486,$F486&gt;Parâmetros!$E$14),1,N($AA486)+1))</f>
        <v>0</v>
      </c>
      <c r="AB485" s="31">
        <f>IFERROR(MATCH($A485&amp;"|"&amp;TEXT(_xlfn.MAXIFS(Cadastro!$E$5:$E$243,Cadastro!$A$5:$A$243,$A485,Cadastro!$E$5:$E$243,"&lt;="&amp;$F485),"yyyymmdd"),Cadastro!$I$5:$I$243,0),"")</f>
        <v>68</v>
      </c>
      <c r="AC485" t="str">
        <f>IFERROR(_xlfn.SINGLE(INDEX(Exceções!$D$5:$D$203,MATCH($A485&amp;"|"&amp;$F485,Exceções!$F$5:$F$203,0))),"")</f>
        <v/>
      </c>
      <c r="AD485" t="str">
        <f>IF($AC485="","",IFERROR(_xlfn.SINGLE(INDEX(Exceções!$E$5:$E$203,MATCH($A485&amp;"|"&amp;$F485,Exceções!$F$5:$F$203,0))),""))</f>
        <v/>
      </c>
    </row>
    <row r="486" spans="1:30" ht="15" hidden="1" customHeight="1" x14ac:dyDescent="0.25">
      <c r="A486" s="31">
        <v>9821</v>
      </c>
      <c r="B486" s="17" t="s">
        <v>17</v>
      </c>
      <c r="C486" s="17" t="str">
        <f>IFERROR(INDEX(Cadastro!$C$5:$C$243,$AB486),"NÃO INFORMADO")</f>
        <v>CAL</v>
      </c>
      <c r="D486" s="17" t="str">
        <f>IFERROR(INDEX(Cadastro!$D$5:$D$243,$AB486),"")</f>
        <v>6x1</v>
      </c>
      <c r="E486" s="17" t="str">
        <f>IFERROR(INDEX(Cadastro!$G$5:$G$243,$AB486),"")</f>
        <v>6x1</v>
      </c>
      <c r="F486" s="29">
        <v>46308</v>
      </c>
      <c r="G486" s="32" t="str">
        <f t="shared" si="42"/>
        <v>ter</v>
      </c>
      <c r="H486" s="31">
        <f>IF($L486=0,"",_xlfn.MINIFS(Dados!$Q:$Q,Dados!$A:$A,$A486,Dados!$S:$S,$F486))</f>
        <v>435</v>
      </c>
      <c r="I486" s="31">
        <f>IF($H486="","",_xlfn.MAXIFS(Dados!$R:$R,Dados!$A:$A,$A486,Dados!$S:$S,$F486))</f>
        <v>1000</v>
      </c>
      <c r="J486" s="32" t="str">
        <f>IF($D486&lt;&gt;"Folguista","",IFERROR(INDEX(Parâmetros!$D$52:$G$52,1,MIN(4,MAX(1,$W486))),""))</f>
        <v/>
      </c>
      <c r="K486" s="32" t="str">
        <f>IF(OR($AC486&lt;&gt;"",$Y486="Folga",$Y486="Folga trabalhada",$Y486="Férias (cadastro)",$Y486="Férias / afastamento",$Y486="Indeterminado (início da série)"),"",IF(OR($D486="6x1",$D486="FF 6x1"),IF(OR(WEEKDAY($F486,2)=6,WEEKDAY($F486,2)=7),"6x1 sáb/dom","6x1"),IF($D486="5x2","5x2",IF($H486="",IF($D486="Folguista",$J486,$E486),IF(OR($H486&gt;=Parâmetros!$E$18,$H486&lt;Parâmetros!$E$19),"C",IF($H486&lt;Parâmetros!$E$20,"A","B"))))))</f>
        <v>6x1</v>
      </c>
      <c r="L486" s="30">
        <f>SUMIFS(Dados!$E:$E,Dados!$A:$A,$A486,Dados!$S:$S,$F486)</f>
        <v>9.42</v>
      </c>
      <c r="M486" s="30">
        <f>IFERROR(INDEX(Parâmetros!$E$6:$E$11,MATCH($K486,Parâmetros!$A$6:$A$11,0)),"")</f>
        <v>8.8000000000000007</v>
      </c>
      <c r="N486" s="33">
        <f t="shared" si="43"/>
        <v>1.0704545454545453</v>
      </c>
      <c r="O486" s="33">
        <f>Parâmetros!$E$13</f>
        <v>0.8</v>
      </c>
      <c r="P486" s="32" t="str">
        <f>IF(OR($M486="",$F486&gt;Parâmetros!$E$14),"Não","Sim")</f>
        <v>Sim</v>
      </c>
      <c r="Q486" s="32" t="str">
        <f t="shared" si="44"/>
        <v>Sim</v>
      </c>
      <c r="R486" s="32" t="str">
        <f t="shared" si="45"/>
        <v>Sim</v>
      </c>
      <c r="S486" s="30">
        <f t="shared" si="46"/>
        <v>0</v>
      </c>
      <c r="T486" s="32" t="str">
        <f>IF($Q486&lt;&gt;"Sim","",IF($N486&gt;Parâmetros!$E$15,"Sim","Não"))</f>
        <v>Sim</v>
      </c>
      <c r="U486" s="17" t="str">
        <f t="shared" si="47"/>
        <v>Na meta</v>
      </c>
      <c r="V486" s="17" t="str">
        <f>IF($AC486&lt;&gt;"",IF($L486&gt;0,"ATENÇÃO · apontou em dia de "&amp;LOWER($AC486)&amp;" cadastrado","Exceção cadastrada · "&amp;$AC486)&amp;IF($AD486="",""," · "&amp;$AD486),IF($E486="Férias",IF($L486&gt;0,"ATENÇÃO · apontou estando de férias no cadastro","Férias no cadastro"),IF($Y486="Férias / afastamento","Afastamento · "&amp;($Z486+$AA486-1)&amp;" dias seguidos sem apontamento",IF($Y486="Folga trabalhada","ATENÇÃO · apontou em dia de folga da escala 5x2",IF($Y486="Folga",IF(AND($D486="5x2",OR(WEEKDAY($F486,2)=6,WEEKDAY($F486,2)=7)),"Folga de fim de semana da escala 5x2",IF(AND(OR($D486="6x1",$D486="FF 6x1"),WEEKDAY($F486,2)=6,FALSE()),"Folga de fim de semana · apontou no domingo anterior",IF(AND(OR($D486="6x1",$D486="FF 6x1"),WEEKDAY($F486,2)=7,AND($A486=$A485,$L485&gt;0)),"Folga de fim de semana · apontou no sábado",IF(AND(OR($D486="6x1",$D486="FF 6x1"),OR(WEEKDAY($F486,2)=6,WEEKDAY($F486,2)=7)),"Folga de fim de semana · sem apontamento no sábado nem no domingo","Folga prevista pelo ciclo")))),IF($Y486="Indeterminado (início da série)","Sem histórico anterior — informe o dia do ciclo no Cadastro",IF($Y486="Falta de registro",IF(OR(OR($D486="6x1",$D486="FF 6x1"),$D486="5x2"),"FALTA DE REGISTRO · dia útil da escala "&amp;$E486,"FALTA DE REGISTRO · dia "&amp;$W486&amp;" de "&amp;IFERROR(INDEX(Parâmetros!$B$39:$B$48,MATCH($E486,Parâmetros!$A$39:$A$48,0)),99)&amp;" do ciclo"),IF(OR($D486="6x1",$D486="FF 6x1"),IF(OR(AND(WEEKDAY($F486,2)=6,AND($A486=$A487,$L487&gt;0)),AND(WEEKDAY($F486,2)=7,AND($A486=$A485,$L485&gt;0))),"ATENÇÃO · apontou sábado e domingo no mesmo fim de semana",IF(OR(WEEKDAY($F486,2)=6,WEEKDAY($F486,2)=7),"Jornada de fim de semana do 6x1",IF(OR($H486&gt;=Parâmetros!$E$20,$H486&lt;Parâmetros!$E$19),"ATENÇÃO · 6x1 apontou fora do horário diurno","Jornada fixa do 6x1"))),IF($D486="5x2","Jornada fixa do 5x2",IF($D486="Folguista",IF($J486=$K486,"Evidência confirma sequência","DIVERGE · sequência "&amp;$J486&amp;" × evidência "&amp;$K486),IF($K486=$E486,"Evidência confirma cadastro","DIVERGE · cadastro "&amp;$E486&amp;" × evidência "&amp;$K486)))))))))))</f>
        <v>Jornada fixa do 6x1</v>
      </c>
      <c r="W486" s="34" t="str">
        <f>IF(OR(OR($D486="6x1",$D486="FF 6x1"),$D486="5x2"),"",IF($AB486&lt;&gt;$AB485,IF(IFERROR(INDEX(Cadastro!$F$5:$F$243,$AB486),"")="",IF($L486&gt;0,1,0),IF(IFERROR(INDEX(Cadastro!$F$5:$F$243,$AB486),"")&lt;=IFERROR(INDEX(Parâmetros!$B$39:$B$48,MATCH($E486,Parâmetros!$A$39:$A$48,0)),99),IFERROR(INDEX(Cadastro!$F$5:$F$243,$AB486),""),0)),IF($L486&gt;0,IF(N($X485)&gt;0,1,N($W485)+1),IF(AND($L486=0,OR(N($W485)&gt;=IFERROR(INDEX(Parâmetros!$B$39:$B$48,MATCH($E486,Parâmetros!$A$39:$A$48,0)),99),AND(N($X485)&gt;0,N($X485)&lt;IFERROR(INDEX(Parâmetros!$C$39:$C$48,MATCH($E486,Parâmetros!$A$39:$A$48,0)),0)))),0,N($W485)+1))))</f>
        <v/>
      </c>
      <c r="X486" s="34" t="str">
        <f>IF(OR(OR($D486="6x1",$D486="FF 6x1"),$D486="5x2"),"",IF($AB486&lt;&gt;$AB485,IF(IFERROR(INDEX(Cadastro!$F$5:$F$243,$AB486),"")="",0,IF(IFERROR(INDEX(Cadastro!$F$5:$F$243,$AB486),"")&gt;IFERROR(INDEX(Parâmetros!$B$39:$B$48,MATCH($E486,Parâmetros!$A$39:$A$48,0)),99),IFERROR(INDEX(Cadastro!$F$5:$F$243,$AB486),"")-IFERROR(INDEX(Parâmetros!$B$39:$B$48,MATCH($E486,Parâmetros!$A$39:$A$48,0)),99),0)),IF(AND($L486=0,OR(N($W485)&gt;=IFERROR(INDEX(Parâmetros!$B$39:$B$48,MATCH($E486,Parâmetros!$A$39:$A$48,0)),99),AND(N($X485)&gt;0,N($X485)&lt;IFERROR(INDEX(Parâmetros!$C$39:$C$48,MATCH($E486,Parâmetros!$A$39:$A$48,0)),0)))),N($X485)+1,0)))</f>
        <v/>
      </c>
      <c r="Y486" t="str">
        <f>IF($AC486&lt;&gt;"",IF($L486&gt;0,$AC486&amp;" · com apontamento",$AC486),IF($E486="Férias",IF($L486&gt;0,"Férias · com apontamento","Férias (cadastro)"),IF(($Z486+$AA486-1)&gt;Parâmetros!$E$16,"Férias / afastamento",IF(AND($D486="5x2",OR(WEEKDAY($F486,2)=6,WEEKDAY($F486,2)=7)),IF($L486&gt;0,"Folga trabalhada","Folga"),IF($L486&gt;0,"Trabalhado",IF(OR(OR($D486="6x1",$D486="FF 6x1"),$D486="5x2"),IF(AND(OR($D486="6x1",$D486="FF 6x1"),OR(WEEKDAY($F486,2)=6,WEEKDAY($F486,2)=7)),"Folga","Falta de registro"),IF(AND($AB486&lt;&gt;$AB485,IFERROR(INDEX(Cadastro!$F$5:$F$243,$AB486),"")=""),"Indeterminado (início da série)",IF($X486&gt;0,"Folga","Falta de registro"))))))))</f>
        <v>Trabalhado</v>
      </c>
      <c r="Z486" s="34">
        <f>IF(OR($L486&gt;0,$F486&gt;Parâmetros!$E$14),0,IF($A486&lt;&gt;$A485,1,N($Z485)+1))</f>
        <v>0</v>
      </c>
      <c r="AA486" s="34">
        <f>IF(OR($L486&gt;0,$F486&gt;Parâmetros!$E$14),0,IF(OR($A486&lt;&gt;$A487,$F487&gt;Parâmetros!$E$14),1,N($AA487)+1))</f>
        <v>0</v>
      </c>
      <c r="AB486" s="31">
        <f>IFERROR(MATCH($A486&amp;"|"&amp;TEXT(_xlfn.MAXIFS(Cadastro!$E$5:$E$243,Cadastro!$A$5:$A$243,$A486,Cadastro!$E$5:$E$243,"&lt;="&amp;$F486),"yyyymmdd"),Cadastro!$I$5:$I$243,0),"")</f>
        <v>69</v>
      </c>
      <c r="AC486" t="str">
        <f>IFERROR(_xlfn.SINGLE(INDEX(Exceções!$D$5:$D$203,MATCH($A486&amp;"|"&amp;$F486,Exceções!$F$5:$F$203,0))),"")</f>
        <v/>
      </c>
      <c r="AD486" t="str">
        <f>IF($AC486="","",IFERROR(_xlfn.SINGLE(INDEX(Exceções!$E$5:$E$203,MATCH($A486&amp;"|"&amp;$F486,Exceções!$F$5:$F$203,0))),""))</f>
        <v/>
      </c>
    </row>
    <row r="487" spans="1:30" ht="15" hidden="1" customHeight="1" x14ac:dyDescent="0.25">
      <c r="A487" s="31">
        <v>9821</v>
      </c>
      <c r="B487" s="17" t="s">
        <v>17</v>
      </c>
      <c r="C487" s="17" t="str">
        <f>IFERROR(INDEX(Cadastro!$C$5:$C$243,$AB487),"NÃO INFORMADO")</f>
        <v>CAL</v>
      </c>
      <c r="D487" s="17" t="str">
        <f>IFERROR(INDEX(Cadastro!$D$5:$D$243,$AB487),"")</f>
        <v>6x1</v>
      </c>
      <c r="E487" s="17" t="str">
        <f>IFERROR(INDEX(Cadastro!$G$5:$G$243,$AB487),"")</f>
        <v>6x1</v>
      </c>
      <c r="F487" s="29">
        <v>46309</v>
      </c>
      <c r="G487" s="32" t="str">
        <f t="shared" si="42"/>
        <v>qua</v>
      </c>
      <c r="H487" s="31">
        <f>IF($L487=0,"",_xlfn.MINIFS(Dados!$Q:$Q,Dados!$A:$A,$A487,Dados!$S:$S,$F487))</f>
        <v>436</v>
      </c>
      <c r="I487" s="31">
        <f>IF($H487="","",_xlfn.MAXIFS(Dados!$R:$R,Dados!$A:$A,$A487,Dados!$S:$S,$F487))</f>
        <v>1002</v>
      </c>
      <c r="J487" s="32" t="str">
        <f>IF($D487&lt;&gt;"Folguista","",IFERROR(INDEX(Parâmetros!$D$52:$G$52,1,MIN(4,MAX(1,$W487))),""))</f>
        <v/>
      </c>
      <c r="K487" s="32" t="str">
        <f>IF(OR($AC487&lt;&gt;"",$Y487="Folga",$Y487="Folga trabalhada",$Y487="Férias (cadastro)",$Y487="Férias / afastamento",$Y487="Indeterminado (início da série)"),"",IF(OR($D487="6x1",$D487="FF 6x1"),IF(OR(WEEKDAY($F487,2)=6,WEEKDAY($F487,2)=7),"6x1 sáb/dom","6x1"),IF($D487="5x2","5x2",IF($H487="",IF($D487="Folguista",$J487,$E487),IF(OR($H487&gt;=Parâmetros!$E$18,$H487&lt;Parâmetros!$E$19),"C",IF($H487&lt;Parâmetros!$E$20,"A","B"))))))</f>
        <v>6x1</v>
      </c>
      <c r="L487" s="30">
        <f>SUMIFS(Dados!$E:$E,Dados!$A:$A,$A487,Dados!$S:$S,$F487)</f>
        <v>8.39</v>
      </c>
      <c r="M487" s="30">
        <f>IFERROR(INDEX(Parâmetros!$E$6:$E$11,MATCH($K487,Parâmetros!$A$6:$A$11,0)),"")</f>
        <v>8.8000000000000007</v>
      </c>
      <c r="N487" s="33">
        <f t="shared" si="43"/>
        <v>0.95340909090909087</v>
      </c>
      <c r="O487" s="33">
        <f>Parâmetros!$E$13</f>
        <v>0.8</v>
      </c>
      <c r="P487" s="32" t="str">
        <f>IF(OR($M487="",$F487&gt;Parâmetros!$E$14),"Não","Sim")</f>
        <v>Sim</v>
      </c>
      <c r="Q487" s="32" t="str">
        <f t="shared" si="44"/>
        <v>Sim</v>
      </c>
      <c r="R487" s="32" t="str">
        <f t="shared" si="45"/>
        <v>Sim</v>
      </c>
      <c r="S487" s="30">
        <f t="shared" si="46"/>
        <v>0</v>
      </c>
      <c r="T487" s="32" t="str">
        <f>IF($Q487&lt;&gt;"Sim","",IF($N487&gt;Parâmetros!$E$15,"Sim","Não"))</f>
        <v>Não</v>
      </c>
      <c r="U487" s="17" t="str">
        <f t="shared" si="47"/>
        <v>Na meta</v>
      </c>
      <c r="V487" s="17" t="str">
        <f>IF($AC487&lt;&gt;"",IF($L487&gt;0,"ATENÇÃO · apontou em dia de "&amp;LOWER($AC487)&amp;" cadastrado","Exceção cadastrada · "&amp;$AC487)&amp;IF($AD487="",""," · "&amp;$AD487),IF($E487="Férias",IF($L487&gt;0,"ATENÇÃO · apontou estando de férias no cadastro","Férias no cadastro"),IF($Y487="Férias / afastamento","Afastamento · "&amp;($Z487+$AA487-1)&amp;" dias seguidos sem apontamento",IF($Y487="Folga trabalhada","ATENÇÃO · apontou em dia de folga da escala 5x2",IF($Y487="Folga",IF(AND($D487="5x2",OR(WEEKDAY($F487,2)=6,WEEKDAY($F487,2)=7)),"Folga de fim de semana da escala 5x2",IF(AND(OR($D487="6x1",$D487="FF 6x1"),WEEKDAY($F487,2)=6,FALSE()),"Folga de fim de semana · apontou no domingo anterior",IF(AND(OR($D487="6x1",$D487="FF 6x1"),WEEKDAY($F487,2)=7,AND($A487=$A486,$L486&gt;0)),"Folga de fim de semana · apontou no sábado",IF(AND(OR($D487="6x1",$D487="FF 6x1"),OR(WEEKDAY($F487,2)=6,WEEKDAY($F487,2)=7)),"Folga de fim de semana · sem apontamento no sábado nem no domingo","Folga prevista pelo ciclo")))),IF($Y487="Indeterminado (início da série)","Sem histórico anterior — informe o dia do ciclo no Cadastro",IF($Y487="Falta de registro",IF(OR(OR($D487="6x1",$D487="FF 6x1"),$D487="5x2"),"FALTA DE REGISTRO · dia útil da escala "&amp;$E487,"FALTA DE REGISTRO · dia "&amp;$W487&amp;" de "&amp;IFERROR(INDEX(Parâmetros!$B$39:$B$48,MATCH($E487,Parâmetros!$A$39:$A$48,0)),99)&amp;" do ciclo"),IF(OR($D487="6x1",$D487="FF 6x1"),IF(OR(AND(WEEKDAY($F487,2)=6,AND($A487=$A488,$L488&gt;0)),AND(WEEKDAY($F487,2)=7,AND($A487=$A486,$L486&gt;0))),"ATENÇÃO · apontou sábado e domingo no mesmo fim de semana",IF(OR(WEEKDAY($F487,2)=6,WEEKDAY($F487,2)=7),"Jornada de fim de semana do 6x1",IF(OR($H487&gt;=Parâmetros!$E$20,$H487&lt;Parâmetros!$E$19),"ATENÇÃO · 6x1 apontou fora do horário diurno","Jornada fixa do 6x1"))),IF($D487="5x2","Jornada fixa do 5x2",IF($D487="Folguista",IF($J487=$K487,"Evidência confirma sequência","DIVERGE · sequência "&amp;$J487&amp;" × evidência "&amp;$K487),IF($K487=$E487,"Evidência confirma cadastro","DIVERGE · cadastro "&amp;$E487&amp;" × evidência "&amp;$K487)))))))))))</f>
        <v>Jornada fixa do 6x1</v>
      </c>
      <c r="W487" s="34" t="str">
        <f>IF(OR(OR($D487="6x1",$D487="FF 6x1"),$D487="5x2"),"",IF($AB487&lt;&gt;$AB486,IF(IFERROR(INDEX(Cadastro!$F$5:$F$243,$AB487),"")="",IF($L487&gt;0,1,0),IF(IFERROR(INDEX(Cadastro!$F$5:$F$243,$AB487),"")&lt;=IFERROR(INDEX(Parâmetros!$B$39:$B$48,MATCH($E487,Parâmetros!$A$39:$A$48,0)),99),IFERROR(INDEX(Cadastro!$F$5:$F$243,$AB487),""),0)),IF($L487&gt;0,IF(N($X486)&gt;0,1,N($W486)+1),IF(AND($L487=0,OR(N($W486)&gt;=IFERROR(INDEX(Parâmetros!$B$39:$B$48,MATCH($E487,Parâmetros!$A$39:$A$48,0)),99),AND(N($X486)&gt;0,N($X486)&lt;IFERROR(INDEX(Parâmetros!$C$39:$C$48,MATCH($E487,Parâmetros!$A$39:$A$48,0)),0)))),0,N($W486)+1))))</f>
        <v/>
      </c>
      <c r="X487" s="34" t="str">
        <f>IF(OR(OR($D487="6x1",$D487="FF 6x1"),$D487="5x2"),"",IF($AB487&lt;&gt;$AB486,IF(IFERROR(INDEX(Cadastro!$F$5:$F$243,$AB487),"")="",0,IF(IFERROR(INDEX(Cadastro!$F$5:$F$243,$AB487),"")&gt;IFERROR(INDEX(Parâmetros!$B$39:$B$48,MATCH($E487,Parâmetros!$A$39:$A$48,0)),99),IFERROR(INDEX(Cadastro!$F$5:$F$243,$AB487),"")-IFERROR(INDEX(Parâmetros!$B$39:$B$48,MATCH($E487,Parâmetros!$A$39:$A$48,0)),99),0)),IF(AND($L487=0,OR(N($W486)&gt;=IFERROR(INDEX(Parâmetros!$B$39:$B$48,MATCH($E487,Parâmetros!$A$39:$A$48,0)),99),AND(N($X486)&gt;0,N($X486)&lt;IFERROR(INDEX(Parâmetros!$C$39:$C$48,MATCH($E487,Parâmetros!$A$39:$A$48,0)),0)))),N($X486)+1,0)))</f>
        <v/>
      </c>
      <c r="Y487" t="str">
        <f>IF($AC487&lt;&gt;"",IF($L487&gt;0,$AC487&amp;" · com apontamento",$AC487),IF($E487="Férias",IF($L487&gt;0,"Férias · com apontamento","Férias (cadastro)"),IF(($Z487+$AA487-1)&gt;Parâmetros!$E$16,"Férias / afastamento",IF(AND($D487="5x2",OR(WEEKDAY($F487,2)=6,WEEKDAY($F487,2)=7)),IF($L487&gt;0,"Folga trabalhada","Folga"),IF($L487&gt;0,"Trabalhado",IF(OR(OR($D487="6x1",$D487="FF 6x1"),$D487="5x2"),IF(AND(OR($D487="6x1",$D487="FF 6x1"),OR(WEEKDAY($F487,2)=6,WEEKDAY($F487,2)=7)),"Folga","Falta de registro"),IF(AND($AB487&lt;&gt;$AB486,IFERROR(INDEX(Cadastro!$F$5:$F$243,$AB487),"")=""),"Indeterminado (início da série)",IF($X487&gt;0,"Folga","Falta de registro"))))))))</f>
        <v>Trabalhado</v>
      </c>
      <c r="Z487" s="34">
        <f>IF(OR($L487&gt;0,$F487&gt;Parâmetros!$E$14),0,IF($A487&lt;&gt;$A486,1,N($Z486)+1))</f>
        <v>0</v>
      </c>
      <c r="AA487" s="34">
        <f>IF(OR($L487&gt;0,$F487&gt;Parâmetros!$E$14),0,IF(OR($A487&lt;&gt;$A488,$F488&gt;Parâmetros!$E$14),1,N($AA488)+1))</f>
        <v>0</v>
      </c>
      <c r="AB487" s="31">
        <f>IFERROR(MATCH($A487&amp;"|"&amp;TEXT(_xlfn.MAXIFS(Cadastro!$E$5:$E$243,Cadastro!$A$5:$A$243,$A487,Cadastro!$E$5:$E$243,"&lt;="&amp;$F487),"yyyymmdd"),Cadastro!$I$5:$I$243,0),"")</f>
        <v>69</v>
      </c>
      <c r="AC487" t="str">
        <f>IFERROR(_xlfn.SINGLE(INDEX(Exceções!$D$5:$D$203,MATCH($A487&amp;"|"&amp;$F487,Exceções!$F$5:$F$203,0))),"")</f>
        <v/>
      </c>
      <c r="AD487" t="str">
        <f>IF($AC487="","",IFERROR(_xlfn.SINGLE(INDEX(Exceções!$E$5:$E$203,MATCH($A487&amp;"|"&amp;$F487,Exceções!$F$5:$F$203,0))),""))</f>
        <v/>
      </c>
    </row>
    <row r="488" spans="1:30" ht="15" hidden="1" customHeight="1" x14ac:dyDescent="0.25">
      <c r="A488" s="31">
        <v>9821</v>
      </c>
      <c r="B488" s="17" t="s">
        <v>17</v>
      </c>
      <c r="C488" s="17" t="str">
        <f>IFERROR(INDEX(Cadastro!$C$5:$C$243,$AB488),"NÃO INFORMADO")</f>
        <v>CAL</v>
      </c>
      <c r="D488" s="17" t="str">
        <f>IFERROR(INDEX(Cadastro!$D$5:$D$243,$AB488),"")</f>
        <v>6x1</v>
      </c>
      <c r="E488" s="17" t="str">
        <f>IFERROR(INDEX(Cadastro!$G$5:$G$243,$AB488),"")</f>
        <v>6x1</v>
      </c>
      <c r="F488" s="29">
        <v>46310</v>
      </c>
      <c r="G488" s="32" t="str">
        <f t="shared" si="42"/>
        <v>qui</v>
      </c>
      <c r="H488" s="31">
        <f>IF($L488=0,"",_xlfn.MINIFS(Dados!$Q:$Q,Dados!$A:$A,$A488,Dados!$S:$S,$F488))</f>
        <v>437</v>
      </c>
      <c r="I488" s="31">
        <f>IF($H488="","",_xlfn.MAXIFS(Dados!$R:$R,Dados!$A:$A,$A488,Dados!$S:$S,$F488))</f>
        <v>1000</v>
      </c>
      <c r="J488" s="32" t="str">
        <f>IF($D488&lt;&gt;"Folguista","",IFERROR(INDEX(Parâmetros!$D$52:$G$52,1,MIN(4,MAX(1,$W488))),""))</f>
        <v/>
      </c>
      <c r="K488" s="32" t="str">
        <f>IF(OR($AC488&lt;&gt;"",$Y488="Folga",$Y488="Folga trabalhada",$Y488="Férias (cadastro)",$Y488="Férias / afastamento",$Y488="Indeterminado (início da série)"),"",IF(OR($D488="6x1",$D488="FF 6x1"),IF(OR(WEEKDAY($F488,2)=6,WEEKDAY($F488,2)=7),"6x1 sáb/dom","6x1"),IF($D488="5x2","5x2",IF($H488="",IF($D488="Folguista",$J488,$E488),IF(OR($H488&gt;=Parâmetros!$E$18,$H488&lt;Parâmetros!$E$19),"C",IF($H488&lt;Parâmetros!$E$20,"A","B"))))))</f>
        <v>6x1</v>
      </c>
      <c r="L488" s="30">
        <f>SUMIFS(Dados!$E:$E,Dados!$A:$A,$A488,Dados!$S:$S,$F488)</f>
        <v>8.32</v>
      </c>
      <c r="M488" s="30">
        <f>IFERROR(INDEX(Parâmetros!$E$6:$E$11,MATCH($K488,Parâmetros!$A$6:$A$11,0)),"")</f>
        <v>8.8000000000000007</v>
      </c>
      <c r="N488" s="33">
        <f t="shared" si="43"/>
        <v>0.94545454545454544</v>
      </c>
      <c r="O488" s="33">
        <f>Parâmetros!$E$13</f>
        <v>0.8</v>
      </c>
      <c r="P488" s="32" t="str">
        <f>IF(OR($M488="",$F488&gt;Parâmetros!$E$14),"Não","Sim")</f>
        <v>Sim</v>
      </c>
      <c r="Q488" s="32" t="str">
        <f t="shared" si="44"/>
        <v>Sim</v>
      </c>
      <c r="R488" s="32" t="str">
        <f t="shared" si="45"/>
        <v>Sim</v>
      </c>
      <c r="S488" s="30">
        <f t="shared" si="46"/>
        <v>0</v>
      </c>
      <c r="T488" s="32" t="str">
        <f>IF($Q488&lt;&gt;"Sim","",IF($N488&gt;Parâmetros!$E$15,"Sim","Não"))</f>
        <v>Não</v>
      </c>
      <c r="U488" s="17" t="str">
        <f t="shared" si="47"/>
        <v>Na meta</v>
      </c>
      <c r="V488" s="17" t="str">
        <f>IF($AC488&lt;&gt;"",IF($L488&gt;0,"ATENÇÃO · apontou em dia de "&amp;LOWER($AC488)&amp;" cadastrado","Exceção cadastrada · "&amp;$AC488)&amp;IF($AD488="",""," · "&amp;$AD488),IF($E488="Férias",IF($L488&gt;0,"ATENÇÃO · apontou estando de férias no cadastro","Férias no cadastro"),IF($Y488="Férias / afastamento","Afastamento · "&amp;($Z488+$AA488-1)&amp;" dias seguidos sem apontamento",IF($Y488="Folga trabalhada","ATENÇÃO · apontou em dia de folga da escala 5x2",IF($Y488="Folga",IF(AND($D488="5x2",OR(WEEKDAY($F488,2)=6,WEEKDAY($F488,2)=7)),"Folga de fim de semana da escala 5x2",IF(AND(OR($D488="6x1",$D488="FF 6x1"),WEEKDAY($F488,2)=6,FALSE()),"Folga de fim de semana · apontou no domingo anterior",IF(AND(OR($D488="6x1",$D488="FF 6x1"),WEEKDAY($F488,2)=7,AND($A488=$A487,$L487&gt;0)),"Folga de fim de semana · apontou no sábado",IF(AND(OR($D488="6x1",$D488="FF 6x1"),OR(WEEKDAY($F488,2)=6,WEEKDAY($F488,2)=7)),"Folga de fim de semana · sem apontamento no sábado nem no domingo","Folga prevista pelo ciclo")))),IF($Y488="Indeterminado (início da série)","Sem histórico anterior — informe o dia do ciclo no Cadastro",IF($Y488="Falta de registro",IF(OR(OR($D488="6x1",$D488="FF 6x1"),$D488="5x2"),"FALTA DE REGISTRO · dia útil da escala "&amp;$E488,"FALTA DE REGISTRO · dia "&amp;$W488&amp;" de "&amp;IFERROR(INDEX(Parâmetros!$B$39:$B$48,MATCH($E488,Parâmetros!$A$39:$A$48,0)),99)&amp;" do ciclo"),IF(OR($D488="6x1",$D488="FF 6x1"),IF(OR(AND(WEEKDAY($F488,2)=6,AND($A488=$A489,$L489&gt;0)),AND(WEEKDAY($F488,2)=7,AND($A488=$A487,$L487&gt;0))),"ATENÇÃO · apontou sábado e domingo no mesmo fim de semana",IF(OR(WEEKDAY($F488,2)=6,WEEKDAY($F488,2)=7),"Jornada de fim de semana do 6x1",IF(OR($H488&gt;=Parâmetros!$E$20,$H488&lt;Parâmetros!$E$19),"ATENÇÃO · 6x1 apontou fora do horário diurno","Jornada fixa do 6x1"))),IF($D488="5x2","Jornada fixa do 5x2",IF($D488="Folguista",IF($J488=$K488,"Evidência confirma sequência","DIVERGE · sequência "&amp;$J488&amp;" × evidência "&amp;$K488),IF($K488=$E488,"Evidência confirma cadastro","DIVERGE · cadastro "&amp;$E488&amp;" × evidência "&amp;$K488)))))))))))</f>
        <v>Jornada fixa do 6x1</v>
      </c>
      <c r="W488" s="34" t="str">
        <f>IF(OR(OR($D488="6x1",$D488="FF 6x1"),$D488="5x2"),"",IF($AB488&lt;&gt;$AB487,IF(IFERROR(INDEX(Cadastro!$F$5:$F$243,$AB488),"")="",IF($L488&gt;0,1,0),IF(IFERROR(INDEX(Cadastro!$F$5:$F$243,$AB488),"")&lt;=IFERROR(INDEX(Parâmetros!$B$39:$B$48,MATCH($E488,Parâmetros!$A$39:$A$48,0)),99),IFERROR(INDEX(Cadastro!$F$5:$F$243,$AB488),""),0)),IF($L488&gt;0,IF(N($X487)&gt;0,1,N($W487)+1),IF(AND($L488=0,OR(N($W487)&gt;=IFERROR(INDEX(Parâmetros!$B$39:$B$48,MATCH($E488,Parâmetros!$A$39:$A$48,0)),99),AND(N($X487)&gt;0,N($X487)&lt;IFERROR(INDEX(Parâmetros!$C$39:$C$48,MATCH($E488,Parâmetros!$A$39:$A$48,0)),0)))),0,N($W487)+1))))</f>
        <v/>
      </c>
      <c r="X488" s="34" t="str">
        <f>IF(OR(OR($D488="6x1",$D488="FF 6x1"),$D488="5x2"),"",IF($AB488&lt;&gt;$AB487,IF(IFERROR(INDEX(Cadastro!$F$5:$F$243,$AB488),"")="",0,IF(IFERROR(INDEX(Cadastro!$F$5:$F$243,$AB488),"")&gt;IFERROR(INDEX(Parâmetros!$B$39:$B$48,MATCH($E488,Parâmetros!$A$39:$A$48,0)),99),IFERROR(INDEX(Cadastro!$F$5:$F$243,$AB488),"")-IFERROR(INDEX(Parâmetros!$B$39:$B$48,MATCH($E488,Parâmetros!$A$39:$A$48,0)),99),0)),IF(AND($L488=0,OR(N($W487)&gt;=IFERROR(INDEX(Parâmetros!$B$39:$B$48,MATCH($E488,Parâmetros!$A$39:$A$48,0)),99),AND(N($X487)&gt;0,N($X487)&lt;IFERROR(INDEX(Parâmetros!$C$39:$C$48,MATCH($E488,Parâmetros!$A$39:$A$48,0)),0)))),N($X487)+1,0)))</f>
        <v/>
      </c>
      <c r="Y488" t="str">
        <f>IF($AC488&lt;&gt;"",IF($L488&gt;0,$AC488&amp;" · com apontamento",$AC488),IF($E488="Férias",IF($L488&gt;0,"Férias · com apontamento","Férias (cadastro)"),IF(($Z488+$AA488-1)&gt;Parâmetros!$E$16,"Férias / afastamento",IF(AND($D488="5x2",OR(WEEKDAY($F488,2)=6,WEEKDAY($F488,2)=7)),IF($L488&gt;0,"Folga trabalhada","Folga"),IF($L488&gt;0,"Trabalhado",IF(OR(OR($D488="6x1",$D488="FF 6x1"),$D488="5x2"),IF(AND(OR($D488="6x1",$D488="FF 6x1"),OR(WEEKDAY($F488,2)=6,WEEKDAY($F488,2)=7)),"Folga","Falta de registro"),IF(AND($AB488&lt;&gt;$AB487,IFERROR(INDEX(Cadastro!$F$5:$F$243,$AB488),"")=""),"Indeterminado (início da série)",IF($X488&gt;0,"Folga","Falta de registro"))))))))</f>
        <v>Trabalhado</v>
      </c>
      <c r="Z488" s="34">
        <f>IF(OR($L488&gt;0,$F488&gt;Parâmetros!$E$14),0,IF($A488&lt;&gt;$A487,1,N($Z487)+1))</f>
        <v>0</v>
      </c>
      <c r="AA488" s="34">
        <f>IF(OR($L488&gt;0,$F488&gt;Parâmetros!$E$14),0,IF(OR($A488&lt;&gt;$A489,$F489&gt;Parâmetros!$E$14),1,N($AA489)+1))</f>
        <v>0</v>
      </c>
      <c r="AB488" s="31">
        <f>IFERROR(MATCH($A488&amp;"|"&amp;TEXT(_xlfn.MAXIFS(Cadastro!$E$5:$E$243,Cadastro!$A$5:$A$243,$A488,Cadastro!$E$5:$E$243,"&lt;="&amp;$F488),"yyyymmdd"),Cadastro!$I$5:$I$243,0),"")</f>
        <v>69</v>
      </c>
      <c r="AC488" t="str">
        <f>IFERROR(_xlfn.SINGLE(INDEX(Exceções!$D$5:$D$203,MATCH($A488&amp;"|"&amp;$F488,Exceções!$F$5:$F$203,0))),"")</f>
        <v/>
      </c>
      <c r="AD488" t="str">
        <f>IF($AC488="","",IFERROR(_xlfn.SINGLE(INDEX(Exceções!$E$5:$E$203,MATCH($A488&amp;"|"&amp;$F488,Exceções!$F$5:$F$203,0))),""))</f>
        <v/>
      </c>
    </row>
    <row r="489" spans="1:30" ht="15" hidden="1" customHeight="1" x14ac:dyDescent="0.25">
      <c r="A489" s="31">
        <v>9821</v>
      </c>
      <c r="B489" s="17" t="s">
        <v>17</v>
      </c>
      <c r="C489" s="17" t="str">
        <f>IFERROR(INDEX(Cadastro!$C$5:$C$243,$AB489),"NÃO INFORMADO")</f>
        <v>CAL</v>
      </c>
      <c r="D489" s="17" t="str">
        <f>IFERROR(INDEX(Cadastro!$D$5:$D$243,$AB489),"")</f>
        <v>6x1</v>
      </c>
      <c r="E489" s="17" t="str">
        <f>IFERROR(INDEX(Cadastro!$G$5:$G$243,$AB489),"")</f>
        <v>6x1</v>
      </c>
      <c r="F489" s="29">
        <v>46311</v>
      </c>
      <c r="G489" s="32" t="str">
        <f t="shared" si="42"/>
        <v>sex</v>
      </c>
      <c r="H489" s="31">
        <f>IF($L489=0,"",_xlfn.MINIFS(Dados!$Q:$Q,Dados!$A:$A,$A489,Dados!$S:$S,$F489))</f>
        <v>432</v>
      </c>
      <c r="I489" s="31">
        <f>IF($H489="","",_xlfn.MAXIFS(Dados!$R:$R,Dados!$A:$A,$A489,Dados!$S:$S,$F489))</f>
        <v>1002</v>
      </c>
      <c r="J489" s="32" t="str">
        <f>IF($D489&lt;&gt;"Folguista","",IFERROR(INDEX(Parâmetros!$D$52:$G$52,1,MIN(4,MAX(1,$W489))),""))</f>
        <v/>
      </c>
      <c r="K489" s="32" t="str">
        <f>IF(OR($AC489&lt;&gt;"",$Y489="Folga",$Y489="Folga trabalhada",$Y489="Férias (cadastro)",$Y489="Férias / afastamento",$Y489="Indeterminado (início da série)"),"",IF(OR($D489="6x1",$D489="FF 6x1"),IF(OR(WEEKDAY($F489,2)=6,WEEKDAY($F489,2)=7),"6x1 sáb/dom","6x1"),IF($D489="5x2","5x2",IF($H489="",IF($D489="Folguista",$J489,$E489),IF(OR($H489&gt;=Parâmetros!$E$18,$H489&lt;Parâmetros!$E$19),"C",IF($H489&lt;Parâmetros!$E$20,"A","B"))))))</f>
        <v>6x1</v>
      </c>
      <c r="L489" s="30">
        <f>SUMIFS(Dados!$E:$E,Dados!$A:$A,$A489,Dados!$S:$S,$F489)</f>
        <v>8.4600000000000009</v>
      </c>
      <c r="M489" s="30">
        <f>IFERROR(INDEX(Parâmetros!$E$6:$E$11,MATCH($K489,Parâmetros!$A$6:$A$11,0)),"")</f>
        <v>8.8000000000000007</v>
      </c>
      <c r="N489" s="33">
        <f t="shared" si="43"/>
        <v>0.96136363636363642</v>
      </c>
      <c r="O489" s="33">
        <f>Parâmetros!$E$13</f>
        <v>0.8</v>
      </c>
      <c r="P489" s="32" t="str">
        <f>IF(OR($M489="",$F489&gt;Parâmetros!$E$14),"Não","Sim")</f>
        <v>Sim</v>
      </c>
      <c r="Q489" s="32" t="str">
        <f t="shared" si="44"/>
        <v>Sim</v>
      </c>
      <c r="R489" s="32" t="str">
        <f t="shared" si="45"/>
        <v>Sim</v>
      </c>
      <c r="S489" s="30">
        <f t="shared" si="46"/>
        <v>0</v>
      </c>
      <c r="T489" s="32" t="str">
        <f>IF($Q489&lt;&gt;"Sim","",IF($N489&gt;Parâmetros!$E$15,"Sim","Não"))</f>
        <v>Não</v>
      </c>
      <c r="U489" s="17" t="str">
        <f t="shared" si="47"/>
        <v>Na meta</v>
      </c>
      <c r="V489" s="17" t="str">
        <f>IF($AC489&lt;&gt;"",IF($L489&gt;0,"ATENÇÃO · apontou em dia de "&amp;LOWER($AC489)&amp;" cadastrado","Exceção cadastrada · "&amp;$AC489)&amp;IF($AD489="",""," · "&amp;$AD489),IF($E489="Férias",IF($L489&gt;0,"ATENÇÃO · apontou estando de férias no cadastro","Férias no cadastro"),IF($Y489="Férias / afastamento","Afastamento · "&amp;($Z489+$AA489-1)&amp;" dias seguidos sem apontamento",IF($Y489="Folga trabalhada","ATENÇÃO · apontou em dia de folga da escala 5x2",IF($Y489="Folga",IF(AND($D489="5x2",OR(WEEKDAY($F489,2)=6,WEEKDAY($F489,2)=7)),"Folga de fim de semana da escala 5x2",IF(AND(OR($D489="6x1",$D489="FF 6x1"),WEEKDAY($F489,2)=6,FALSE()),"Folga de fim de semana · apontou no domingo anterior",IF(AND(OR($D489="6x1",$D489="FF 6x1"),WEEKDAY($F489,2)=7,AND($A489=$A488,$L488&gt;0)),"Folga de fim de semana · apontou no sábado",IF(AND(OR($D489="6x1",$D489="FF 6x1"),OR(WEEKDAY($F489,2)=6,WEEKDAY($F489,2)=7)),"Folga de fim de semana · sem apontamento no sábado nem no domingo","Folga prevista pelo ciclo")))),IF($Y489="Indeterminado (início da série)","Sem histórico anterior — informe o dia do ciclo no Cadastro",IF($Y489="Falta de registro",IF(OR(OR($D489="6x1",$D489="FF 6x1"),$D489="5x2"),"FALTA DE REGISTRO · dia útil da escala "&amp;$E489,"FALTA DE REGISTRO · dia "&amp;$W489&amp;" de "&amp;IFERROR(INDEX(Parâmetros!$B$39:$B$48,MATCH($E489,Parâmetros!$A$39:$A$48,0)),99)&amp;" do ciclo"),IF(OR($D489="6x1",$D489="FF 6x1"),IF(OR(AND(WEEKDAY($F489,2)=6,AND($A489=$A490,$L490&gt;0)),AND(WEEKDAY($F489,2)=7,AND($A489=$A488,$L488&gt;0))),"ATENÇÃO · apontou sábado e domingo no mesmo fim de semana",IF(OR(WEEKDAY($F489,2)=6,WEEKDAY($F489,2)=7),"Jornada de fim de semana do 6x1",IF(OR($H489&gt;=Parâmetros!$E$20,$H489&lt;Parâmetros!$E$19),"ATENÇÃO · 6x1 apontou fora do horário diurno","Jornada fixa do 6x1"))),IF($D489="5x2","Jornada fixa do 5x2",IF($D489="Folguista",IF($J489=$K489,"Evidência confirma sequência","DIVERGE · sequência "&amp;$J489&amp;" × evidência "&amp;$K489),IF($K489=$E489,"Evidência confirma cadastro","DIVERGE · cadastro "&amp;$E489&amp;" × evidência "&amp;$K489)))))))))))</f>
        <v>Jornada fixa do 6x1</v>
      </c>
      <c r="W489" s="34" t="str">
        <f>IF(OR(OR($D489="6x1",$D489="FF 6x1"),$D489="5x2"),"",IF($AB489&lt;&gt;$AB488,IF(IFERROR(INDEX(Cadastro!$F$5:$F$243,$AB489),"")="",IF($L489&gt;0,1,0),IF(IFERROR(INDEX(Cadastro!$F$5:$F$243,$AB489),"")&lt;=IFERROR(INDEX(Parâmetros!$B$39:$B$48,MATCH($E489,Parâmetros!$A$39:$A$48,0)),99),IFERROR(INDEX(Cadastro!$F$5:$F$243,$AB489),""),0)),IF($L489&gt;0,IF(N($X488)&gt;0,1,N($W488)+1),IF(AND($L489=0,OR(N($W488)&gt;=IFERROR(INDEX(Parâmetros!$B$39:$B$48,MATCH($E489,Parâmetros!$A$39:$A$48,0)),99),AND(N($X488)&gt;0,N($X488)&lt;IFERROR(INDEX(Parâmetros!$C$39:$C$48,MATCH($E489,Parâmetros!$A$39:$A$48,0)),0)))),0,N($W488)+1))))</f>
        <v/>
      </c>
      <c r="X489" s="34" t="str">
        <f>IF(OR(OR($D489="6x1",$D489="FF 6x1"),$D489="5x2"),"",IF($AB489&lt;&gt;$AB488,IF(IFERROR(INDEX(Cadastro!$F$5:$F$243,$AB489),"")="",0,IF(IFERROR(INDEX(Cadastro!$F$5:$F$243,$AB489),"")&gt;IFERROR(INDEX(Parâmetros!$B$39:$B$48,MATCH($E489,Parâmetros!$A$39:$A$48,0)),99),IFERROR(INDEX(Cadastro!$F$5:$F$243,$AB489),"")-IFERROR(INDEX(Parâmetros!$B$39:$B$48,MATCH($E489,Parâmetros!$A$39:$A$48,0)),99),0)),IF(AND($L489=0,OR(N($W488)&gt;=IFERROR(INDEX(Parâmetros!$B$39:$B$48,MATCH($E489,Parâmetros!$A$39:$A$48,0)),99),AND(N($X488)&gt;0,N($X488)&lt;IFERROR(INDEX(Parâmetros!$C$39:$C$48,MATCH($E489,Parâmetros!$A$39:$A$48,0)),0)))),N($X488)+1,0)))</f>
        <v/>
      </c>
      <c r="Y489" t="str">
        <f>IF($AC489&lt;&gt;"",IF($L489&gt;0,$AC489&amp;" · com apontamento",$AC489),IF($E489="Férias",IF($L489&gt;0,"Férias · com apontamento","Férias (cadastro)"),IF(($Z489+$AA489-1)&gt;Parâmetros!$E$16,"Férias / afastamento",IF(AND($D489="5x2",OR(WEEKDAY($F489,2)=6,WEEKDAY($F489,2)=7)),IF($L489&gt;0,"Folga trabalhada","Folga"),IF($L489&gt;0,"Trabalhado",IF(OR(OR($D489="6x1",$D489="FF 6x1"),$D489="5x2"),IF(AND(OR($D489="6x1",$D489="FF 6x1"),OR(WEEKDAY($F489,2)=6,WEEKDAY($F489,2)=7)),"Folga","Falta de registro"),IF(AND($AB489&lt;&gt;$AB488,IFERROR(INDEX(Cadastro!$F$5:$F$243,$AB489),"")=""),"Indeterminado (início da série)",IF($X489&gt;0,"Folga","Falta de registro"))))))))</f>
        <v>Trabalhado</v>
      </c>
      <c r="Z489" s="34">
        <f>IF(OR($L489&gt;0,$F489&gt;Parâmetros!$E$14),0,IF($A489&lt;&gt;$A488,1,N($Z488)+1))</f>
        <v>0</v>
      </c>
      <c r="AA489" s="34">
        <f>IF(OR($L489&gt;0,$F489&gt;Parâmetros!$E$14),0,IF(OR($A489&lt;&gt;$A490,$F490&gt;Parâmetros!$E$14),1,N($AA490)+1))</f>
        <v>0</v>
      </c>
      <c r="AB489" s="31">
        <f>IFERROR(MATCH($A489&amp;"|"&amp;TEXT(_xlfn.MAXIFS(Cadastro!$E$5:$E$243,Cadastro!$A$5:$A$243,$A489,Cadastro!$E$5:$E$243,"&lt;="&amp;$F489),"yyyymmdd"),Cadastro!$I$5:$I$243,0),"")</f>
        <v>69</v>
      </c>
      <c r="AC489" t="str">
        <f>IFERROR(_xlfn.SINGLE(INDEX(Exceções!$D$5:$D$203,MATCH($A489&amp;"|"&amp;$F489,Exceções!$F$5:$F$203,0))),"")</f>
        <v/>
      </c>
      <c r="AD489" t="str">
        <f>IF($AC489="","",IFERROR(_xlfn.SINGLE(INDEX(Exceções!$E$5:$E$203,MATCH($A489&amp;"|"&amp;$F489,Exceções!$F$5:$F$203,0))),""))</f>
        <v/>
      </c>
    </row>
    <row r="490" spans="1:30" ht="15" hidden="1" customHeight="1" x14ac:dyDescent="0.25">
      <c r="A490" s="31">
        <v>9821</v>
      </c>
      <c r="B490" s="17" t="s">
        <v>17</v>
      </c>
      <c r="C490" s="17" t="str">
        <f>IFERROR(INDEX(Cadastro!$C$5:$C$243,$AB490),"NÃO INFORMADO")</f>
        <v>CAL</v>
      </c>
      <c r="D490" s="17" t="str">
        <f>IFERROR(INDEX(Cadastro!$D$5:$D$243,$AB490),"")</f>
        <v>6x1</v>
      </c>
      <c r="E490" s="17" t="str">
        <f>IFERROR(INDEX(Cadastro!$G$5:$G$243,$AB490),"")</f>
        <v>6x1</v>
      </c>
      <c r="F490" s="29">
        <v>46312</v>
      </c>
      <c r="G490" s="32" t="str">
        <f t="shared" si="42"/>
        <v>sáb</v>
      </c>
      <c r="H490" s="31" t="str">
        <f>IF($L490=0,"",_xlfn.MINIFS(Dados!$Q:$Q,Dados!$A:$A,$A490,Dados!$S:$S,$F490))</f>
        <v/>
      </c>
      <c r="I490" s="31" t="str">
        <f>IF($H490="","",_xlfn.MAXIFS(Dados!$R:$R,Dados!$A:$A,$A490,Dados!$S:$S,$F490))</f>
        <v/>
      </c>
      <c r="J490" s="32" t="str">
        <f>IF($D490&lt;&gt;"Folguista","",IFERROR(INDEX(Parâmetros!$D$52:$G$52,1,MIN(4,MAX(1,$W490))),""))</f>
        <v/>
      </c>
      <c r="K490" s="32" t="str">
        <f>IF(OR($AC490&lt;&gt;"",$Y490="Folga",$Y490="Folga trabalhada",$Y490="Férias (cadastro)",$Y490="Férias / afastamento",$Y490="Indeterminado (início da série)"),"",IF(OR($D490="6x1",$D490="FF 6x1"),IF(OR(WEEKDAY($F490,2)=6,WEEKDAY($F490,2)=7),"6x1 sáb/dom","6x1"),IF($D490="5x2","5x2",IF($H490="",IF($D490="Folguista",$J490,$E490),IF(OR($H490&gt;=Parâmetros!$E$18,$H490&lt;Parâmetros!$E$19),"C",IF($H490&lt;Parâmetros!$E$20,"A","B"))))))</f>
        <v/>
      </c>
      <c r="L490" s="30">
        <f>SUMIFS(Dados!$E:$E,Dados!$A:$A,$A490,Dados!$S:$S,$F490)</f>
        <v>0</v>
      </c>
      <c r="M490" s="30" t="str">
        <f>IFERROR(INDEX(Parâmetros!$E$6:$E$11,MATCH($K490,Parâmetros!$A$6:$A$11,0)),"")</f>
        <v/>
      </c>
      <c r="N490" s="33" t="str">
        <f t="shared" si="43"/>
        <v/>
      </c>
      <c r="O490" s="33">
        <f>Parâmetros!$E$13</f>
        <v>0.8</v>
      </c>
      <c r="P490" s="32" t="str">
        <f>IF(OR($M490="",$F490&gt;Parâmetros!$E$14),"Não","Sim")</f>
        <v>Não</v>
      </c>
      <c r="Q490" s="32" t="str">
        <f t="shared" si="44"/>
        <v/>
      </c>
      <c r="R490" s="32" t="str">
        <f t="shared" si="45"/>
        <v/>
      </c>
      <c r="S490" s="30" t="str">
        <f t="shared" si="46"/>
        <v/>
      </c>
      <c r="T490" s="32" t="str">
        <f>IF($Q490&lt;&gt;"Sim","",IF($N490&gt;Parâmetros!$E$15,"Sim","Não"))</f>
        <v/>
      </c>
      <c r="U490" s="17" t="str">
        <f t="shared" si="47"/>
        <v>Folga</v>
      </c>
      <c r="V490" s="17" t="str">
        <f>IF($AC490&lt;&gt;"",IF($L490&gt;0,"ATENÇÃO · apontou em dia de "&amp;LOWER($AC490)&amp;" cadastrado","Exceção cadastrada · "&amp;$AC490)&amp;IF($AD490="",""," · "&amp;$AD490),IF($E490="Férias",IF($L490&gt;0,"ATENÇÃO · apontou estando de férias no cadastro","Férias no cadastro"),IF($Y490="Férias / afastamento","Afastamento · "&amp;($Z490+$AA490-1)&amp;" dias seguidos sem apontamento",IF($Y490="Folga trabalhada","ATENÇÃO · apontou em dia de folga da escala 5x2",IF($Y490="Folga",IF(AND($D490="5x2",OR(WEEKDAY($F490,2)=6,WEEKDAY($F490,2)=7)),"Folga de fim de semana da escala 5x2",IF(AND(OR($D490="6x1",$D490="FF 6x1"),WEEKDAY($F490,2)=6,FALSE()),"Folga de fim de semana · apontou no domingo anterior",IF(AND(OR($D490="6x1",$D490="FF 6x1"),WEEKDAY($F490,2)=7,AND($A490=$A489,$L489&gt;0)),"Folga de fim de semana · apontou no sábado",IF(AND(OR($D490="6x1",$D490="FF 6x1"),OR(WEEKDAY($F490,2)=6,WEEKDAY($F490,2)=7)),"Folga de fim de semana · sem apontamento no sábado nem no domingo","Folga prevista pelo ciclo")))),IF($Y490="Indeterminado (início da série)","Sem histórico anterior — informe o dia do ciclo no Cadastro",IF($Y490="Falta de registro",IF(OR(OR($D490="6x1",$D490="FF 6x1"),$D490="5x2"),"FALTA DE REGISTRO · dia útil da escala "&amp;$E490,"FALTA DE REGISTRO · dia "&amp;$W490&amp;" de "&amp;IFERROR(INDEX(Parâmetros!$B$39:$B$48,MATCH($E490,Parâmetros!$A$39:$A$48,0)),99)&amp;" do ciclo"),IF(OR($D490="6x1",$D490="FF 6x1"),IF(OR(AND(WEEKDAY($F490,2)=6,AND($A490=$A491,$L491&gt;0)),AND(WEEKDAY($F490,2)=7,AND($A490=$A489,$L489&gt;0))),"ATENÇÃO · apontou sábado e domingo no mesmo fim de semana",IF(OR(WEEKDAY($F490,2)=6,WEEKDAY($F490,2)=7),"Jornada de fim de semana do 6x1",IF(OR($H490&gt;=Parâmetros!$E$20,$H490&lt;Parâmetros!$E$19),"ATENÇÃO · 6x1 apontou fora do horário diurno","Jornada fixa do 6x1"))),IF($D490="5x2","Jornada fixa do 5x2",IF($D490="Folguista",IF($J490=$K490,"Evidência confirma sequência","DIVERGE · sequência "&amp;$J490&amp;" × evidência "&amp;$K490),IF($K490=$E490,"Evidência confirma cadastro","DIVERGE · cadastro "&amp;$E490&amp;" × evidência "&amp;$K490)))))))))))</f>
        <v>Folga de fim de semana · sem apontamento no sábado nem no domingo</v>
      </c>
      <c r="W490" s="34" t="str">
        <f>IF(OR(OR($D490="6x1",$D490="FF 6x1"),$D490="5x2"),"",IF($AB490&lt;&gt;$AB489,IF(IFERROR(INDEX(Cadastro!$F$5:$F$243,$AB490),"")="",IF($L490&gt;0,1,0),IF(IFERROR(INDEX(Cadastro!$F$5:$F$243,$AB490),"")&lt;=IFERROR(INDEX(Parâmetros!$B$39:$B$48,MATCH($E490,Parâmetros!$A$39:$A$48,0)),99),IFERROR(INDEX(Cadastro!$F$5:$F$243,$AB490),""),0)),IF($L490&gt;0,IF(N($X489)&gt;0,1,N($W489)+1),IF(AND($L490=0,OR(N($W489)&gt;=IFERROR(INDEX(Parâmetros!$B$39:$B$48,MATCH($E490,Parâmetros!$A$39:$A$48,0)),99),AND(N($X489)&gt;0,N($X489)&lt;IFERROR(INDEX(Parâmetros!$C$39:$C$48,MATCH($E490,Parâmetros!$A$39:$A$48,0)),0)))),0,N($W489)+1))))</f>
        <v/>
      </c>
      <c r="X490" s="34" t="str">
        <f>IF(OR(OR($D490="6x1",$D490="FF 6x1"),$D490="5x2"),"",IF($AB490&lt;&gt;$AB489,IF(IFERROR(INDEX(Cadastro!$F$5:$F$243,$AB490),"")="",0,IF(IFERROR(INDEX(Cadastro!$F$5:$F$243,$AB490),"")&gt;IFERROR(INDEX(Parâmetros!$B$39:$B$48,MATCH($E490,Parâmetros!$A$39:$A$48,0)),99),IFERROR(INDEX(Cadastro!$F$5:$F$243,$AB490),"")-IFERROR(INDEX(Parâmetros!$B$39:$B$48,MATCH($E490,Parâmetros!$A$39:$A$48,0)),99),0)),IF(AND($L490=0,OR(N($W489)&gt;=IFERROR(INDEX(Parâmetros!$B$39:$B$48,MATCH($E490,Parâmetros!$A$39:$A$48,0)),99),AND(N($X489)&gt;0,N($X489)&lt;IFERROR(INDEX(Parâmetros!$C$39:$C$48,MATCH($E490,Parâmetros!$A$39:$A$48,0)),0)))),N($X489)+1,0)))</f>
        <v/>
      </c>
      <c r="Y490" t="str">
        <f>IF($AC490&lt;&gt;"",IF($L490&gt;0,$AC490&amp;" · com apontamento",$AC490),IF($E490="Férias",IF($L490&gt;0,"Férias · com apontamento","Férias (cadastro)"),IF(($Z490+$AA490-1)&gt;Parâmetros!$E$16,"Férias / afastamento",IF(AND($D490="5x2",OR(WEEKDAY($F490,2)=6,WEEKDAY($F490,2)=7)),IF($L490&gt;0,"Folga trabalhada","Folga"),IF($L490&gt;0,"Trabalhado",IF(OR(OR($D490="6x1",$D490="FF 6x1"),$D490="5x2"),IF(AND(OR($D490="6x1",$D490="FF 6x1"),OR(WEEKDAY($F490,2)=6,WEEKDAY($F490,2)=7)),"Folga","Falta de registro"),IF(AND($AB490&lt;&gt;$AB489,IFERROR(INDEX(Cadastro!$F$5:$F$243,$AB490),"")=""),"Indeterminado (início da série)",IF($X490&gt;0,"Folga","Falta de registro"))))))))</f>
        <v>Folga</v>
      </c>
      <c r="Z490" s="34">
        <f>IF(OR($L490&gt;0,$F490&gt;Parâmetros!$E$14),0,IF($A490&lt;&gt;$A489,1,N($Z489)+1))</f>
        <v>1</v>
      </c>
      <c r="AA490" s="34">
        <f>IF(OR($L490&gt;0,$F490&gt;Parâmetros!$E$14),0,IF(OR($A490&lt;&gt;$A491,$F491&gt;Parâmetros!$E$14),1,N($AA491)+1))</f>
        <v>1</v>
      </c>
      <c r="AB490" s="31">
        <f>IFERROR(MATCH($A490&amp;"|"&amp;TEXT(_xlfn.MAXIFS(Cadastro!$E$5:$E$243,Cadastro!$A$5:$A$243,$A490,Cadastro!$E$5:$E$243,"&lt;="&amp;$F490),"yyyymmdd"),Cadastro!$I$5:$I$243,0),"")</f>
        <v>69</v>
      </c>
      <c r="AC490" t="str">
        <f>IFERROR(_xlfn.SINGLE(INDEX(Exceções!$D$5:$D$203,MATCH($A490&amp;"|"&amp;$F490,Exceções!$F$5:$F$203,0))),"")</f>
        <v/>
      </c>
      <c r="AD490" t="str">
        <f>IF($AC490="","",IFERROR(_xlfn.SINGLE(INDEX(Exceções!$E$5:$E$203,MATCH($A490&amp;"|"&amp;$F490,Exceções!$F$5:$F$203,0))),""))</f>
        <v/>
      </c>
    </row>
    <row r="491" spans="1:30" ht="15" hidden="1" customHeight="1" x14ac:dyDescent="0.25">
      <c r="A491" s="31">
        <v>9821</v>
      </c>
      <c r="B491" s="17" t="s">
        <v>17</v>
      </c>
      <c r="C491" s="17" t="str">
        <f>IFERROR(INDEX(Cadastro!$C$5:$C$243,$AB491),"NÃO INFORMADO")</f>
        <v>CAL</v>
      </c>
      <c r="D491" s="17" t="str">
        <f>IFERROR(INDEX(Cadastro!$D$5:$D$243,$AB491),"")</f>
        <v>6x1</v>
      </c>
      <c r="E491" s="17" t="str">
        <f>IFERROR(INDEX(Cadastro!$G$5:$G$243,$AB491),"")</f>
        <v>6x1</v>
      </c>
      <c r="F491" s="29">
        <v>46313</v>
      </c>
      <c r="G491" s="32" t="str">
        <f t="shared" si="42"/>
        <v>dom</v>
      </c>
      <c r="H491" s="31">
        <f>IF($L491=0,"",_xlfn.MINIFS(Dados!$Q:$Q,Dados!$A:$A,$A491,Dados!$S:$S,$F491))</f>
        <v>430</v>
      </c>
      <c r="I491" s="31">
        <f>IF($H491="","",_xlfn.MAXIFS(Dados!$R:$R,Dados!$A:$A,$A491,Dados!$S:$S,$F491))</f>
        <v>688</v>
      </c>
      <c r="J491" s="32" t="str">
        <f>IF($D491&lt;&gt;"Folguista","",IFERROR(INDEX(Parâmetros!$D$52:$G$52,1,MIN(4,MAX(1,$W491))),""))</f>
        <v/>
      </c>
      <c r="K491" s="32" t="str">
        <f>IF(OR($AC491&lt;&gt;"",$Y491="Folga",$Y491="Folga trabalhada",$Y491="Férias (cadastro)",$Y491="Férias / afastamento",$Y491="Indeterminado (início da série)"),"",IF(OR($D491="6x1",$D491="FF 6x1"),IF(OR(WEEKDAY($F491,2)=6,WEEKDAY($F491,2)=7),"6x1 sáb/dom","6x1"),IF($D491="5x2","5x2",IF($H491="",IF($D491="Folguista",$J491,$E491),IF(OR($H491&gt;=Parâmetros!$E$18,$H491&lt;Parâmetros!$E$19),"C",IF($H491&lt;Parâmetros!$E$20,"A","B"))))))</f>
        <v>6x1 sáb/dom</v>
      </c>
      <c r="L491" s="30">
        <f>SUMIFS(Dados!$E:$E,Dados!$A:$A,$A491,Dados!$S:$S,$F491)</f>
        <v>4.24</v>
      </c>
      <c r="M491" s="30">
        <f>IFERROR(INDEX(Parâmetros!$E$6:$E$11,MATCH($K491,Parâmetros!$A$6:$A$11,0)),"")</f>
        <v>7.33</v>
      </c>
      <c r="N491" s="33">
        <f t="shared" si="43"/>
        <v>0.57844474761255116</v>
      </c>
      <c r="O491" s="33">
        <f>Parâmetros!$E$13</f>
        <v>0.8</v>
      </c>
      <c r="P491" s="32" t="str">
        <f>IF(OR($M491="",$F491&gt;Parâmetros!$E$14),"Não","Sim")</f>
        <v>Sim</v>
      </c>
      <c r="Q491" s="32" t="str">
        <f t="shared" si="44"/>
        <v>Sim</v>
      </c>
      <c r="R491" s="32" t="str">
        <f t="shared" si="45"/>
        <v>Não</v>
      </c>
      <c r="S491" s="30">
        <f t="shared" si="46"/>
        <v>1.6240000000000006</v>
      </c>
      <c r="T491" s="32" t="str">
        <f>IF($Q491&lt;&gt;"Sim","",IF($N491&gt;Parâmetros!$E$15,"Sim","Não"))</f>
        <v>Não</v>
      </c>
      <c r="U491" s="17" t="str">
        <f t="shared" si="47"/>
        <v>Abaixo da meta</v>
      </c>
      <c r="V491" s="17" t="str">
        <f>IF($AC491&lt;&gt;"",IF($L491&gt;0,"ATENÇÃO · apontou em dia de "&amp;LOWER($AC491)&amp;" cadastrado","Exceção cadastrada · "&amp;$AC491)&amp;IF($AD491="",""," · "&amp;$AD491),IF($E491="Férias",IF($L491&gt;0,"ATENÇÃO · apontou estando de férias no cadastro","Férias no cadastro"),IF($Y491="Férias / afastamento","Afastamento · "&amp;($Z491+$AA491-1)&amp;" dias seguidos sem apontamento",IF($Y491="Folga trabalhada","ATENÇÃO · apontou em dia de folga da escala 5x2",IF($Y491="Folga",IF(AND($D491="5x2",OR(WEEKDAY($F491,2)=6,WEEKDAY($F491,2)=7)),"Folga de fim de semana da escala 5x2",IF(AND(OR($D491="6x1",$D491="FF 6x1"),WEEKDAY($F491,2)=6,FALSE()),"Folga de fim de semana · apontou no domingo anterior",IF(AND(OR($D491="6x1",$D491="FF 6x1"),WEEKDAY($F491,2)=7,AND($A491=$A490,$L490&gt;0)),"Folga de fim de semana · apontou no sábado",IF(AND(OR($D491="6x1",$D491="FF 6x1"),OR(WEEKDAY($F491,2)=6,WEEKDAY($F491,2)=7)),"Folga de fim de semana · sem apontamento no sábado nem no domingo","Folga prevista pelo ciclo")))),IF($Y491="Indeterminado (início da série)","Sem histórico anterior — informe o dia do ciclo no Cadastro",IF($Y491="Falta de registro",IF(OR(OR($D491="6x1",$D491="FF 6x1"),$D491="5x2"),"FALTA DE REGISTRO · dia útil da escala "&amp;$E491,"FALTA DE REGISTRO · dia "&amp;$W491&amp;" de "&amp;IFERROR(INDEX(Parâmetros!$B$39:$B$48,MATCH($E491,Parâmetros!$A$39:$A$48,0)),99)&amp;" do ciclo"),IF(OR($D491="6x1",$D491="FF 6x1"),IF(OR(AND(WEEKDAY($F491,2)=6,AND($A491=$A492,$L492&gt;0)),AND(WEEKDAY($F491,2)=7,AND($A491=$A490,$L490&gt;0))),"ATENÇÃO · apontou sábado e domingo no mesmo fim de semana",IF(OR(WEEKDAY($F491,2)=6,WEEKDAY($F491,2)=7),"Jornada de fim de semana do 6x1",IF(OR($H491&gt;=Parâmetros!$E$20,$H491&lt;Parâmetros!$E$19),"ATENÇÃO · 6x1 apontou fora do horário diurno","Jornada fixa do 6x1"))),IF($D491="5x2","Jornada fixa do 5x2",IF($D491="Folguista",IF($J491=$K491,"Evidência confirma sequência","DIVERGE · sequência "&amp;$J491&amp;" × evidência "&amp;$K491),IF($K491=$E491,"Evidência confirma cadastro","DIVERGE · cadastro "&amp;$E491&amp;" × evidência "&amp;$K491)))))))))))</f>
        <v>Jornada de fim de semana do 6x1</v>
      </c>
      <c r="W491" s="34" t="str">
        <f>IF(OR(OR($D491="6x1",$D491="FF 6x1"),$D491="5x2"),"",IF($AB491&lt;&gt;$AB490,IF(IFERROR(INDEX(Cadastro!$F$5:$F$243,$AB491),"")="",IF($L491&gt;0,1,0),IF(IFERROR(INDEX(Cadastro!$F$5:$F$243,$AB491),"")&lt;=IFERROR(INDEX(Parâmetros!$B$39:$B$48,MATCH($E491,Parâmetros!$A$39:$A$48,0)),99),IFERROR(INDEX(Cadastro!$F$5:$F$243,$AB491),""),0)),IF($L491&gt;0,IF(N($X490)&gt;0,1,N($W490)+1),IF(AND($L491=0,OR(N($W490)&gt;=IFERROR(INDEX(Parâmetros!$B$39:$B$48,MATCH($E491,Parâmetros!$A$39:$A$48,0)),99),AND(N($X490)&gt;0,N($X490)&lt;IFERROR(INDEX(Parâmetros!$C$39:$C$48,MATCH($E491,Parâmetros!$A$39:$A$48,0)),0)))),0,N($W490)+1))))</f>
        <v/>
      </c>
      <c r="X491" s="34" t="str">
        <f>IF(OR(OR($D491="6x1",$D491="FF 6x1"),$D491="5x2"),"",IF($AB491&lt;&gt;$AB490,IF(IFERROR(INDEX(Cadastro!$F$5:$F$243,$AB491),"")="",0,IF(IFERROR(INDEX(Cadastro!$F$5:$F$243,$AB491),"")&gt;IFERROR(INDEX(Parâmetros!$B$39:$B$48,MATCH($E491,Parâmetros!$A$39:$A$48,0)),99),IFERROR(INDEX(Cadastro!$F$5:$F$243,$AB491),"")-IFERROR(INDEX(Parâmetros!$B$39:$B$48,MATCH($E491,Parâmetros!$A$39:$A$48,0)),99),0)),IF(AND($L491=0,OR(N($W490)&gt;=IFERROR(INDEX(Parâmetros!$B$39:$B$48,MATCH($E491,Parâmetros!$A$39:$A$48,0)),99),AND(N($X490)&gt;0,N($X490)&lt;IFERROR(INDEX(Parâmetros!$C$39:$C$48,MATCH($E491,Parâmetros!$A$39:$A$48,0)),0)))),N($X490)+1,0)))</f>
        <v/>
      </c>
      <c r="Y491" t="str">
        <f>IF($AC491&lt;&gt;"",IF($L491&gt;0,$AC491&amp;" · com apontamento",$AC491),IF($E491="Férias",IF($L491&gt;0,"Férias · com apontamento","Férias (cadastro)"),IF(($Z491+$AA491-1)&gt;Parâmetros!$E$16,"Férias / afastamento",IF(AND($D491="5x2",OR(WEEKDAY($F491,2)=6,WEEKDAY($F491,2)=7)),IF($L491&gt;0,"Folga trabalhada","Folga"),IF($L491&gt;0,"Trabalhado",IF(OR(OR($D491="6x1",$D491="FF 6x1"),$D491="5x2"),IF(AND(OR($D491="6x1",$D491="FF 6x1"),OR(WEEKDAY($F491,2)=6,WEEKDAY($F491,2)=7)),"Folga","Falta de registro"),IF(AND($AB491&lt;&gt;$AB490,IFERROR(INDEX(Cadastro!$F$5:$F$243,$AB491),"")=""),"Indeterminado (início da série)",IF($X491&gt;0,"Folga","Falta de registro"))))))))</f>
        <v>Trabalhado</v>
      </c>
      <c r="Z491" s="34">
        <f>IF(OR($L491&gt;0,$F491&gt;Parâmetros!$E$14),0,IF($A491&lt;&gt;$A490,1,N($Z490)+1))</f>
        <v>0</v>
      </c>
      <c r="AA491" s="34">
        <f>IF(OR($L491&gt;0,$F491&gt;Parâmetros!$E$14),0,IF(OR($A491&lt;&gt;$A492,$F492&gt;Parâmetros!$E$14),1,N($AA492)+1))</f>
        <v>0</v>
      </c>
      <c r="AB491" s="31">
        <f>IFERROR(MATCH($A491&amp;"|"&amp;TEXT(_xlfn.MAXIFS(Cadastro!$E$5:$E$243,Cadastro!$A$5:$A$243,$A491,Cadastro!$E$5:$E$243,"&lt;="&amp;$F491),"yyyymmdd"),Cadastro!$I$5:$I$243,0),"")</f>
        <v>69</v>
      </c>
      <c r="AC491" t="str">
        <f>IFERROR(_xlfn.SINGLE(INDEX(Exceções!$D$5:$D$203,MATCH($A491&amp;"|"&amp;$F491,Exceções!$F$5:$F$203,0))),"")</f>
        <v/>
      </c>
      <c r="AD491" t="str">
        <f>IF($AC491="","",IFERROR(_xlfn.SINGLE(INDEX(Exceções!$E$5:$E$203,MATCH($A491&amp;"|"&amp;$F491,Exceções!$F$5:$F$203,0))),""))</f>
        <v/>
      </c>
    </row>
    <row r="492" spans="1:30" ht="15" hidden="1" customHeight="1" x14ac:dyDescent="0.25">
      <c r="A492" s="31">
        <v>9821</v>
      </c>
      <c r="B492" s="17" t="s">
        <v>17</v>
      </c>
      <c r="C492" s="17" t="str">
        <f>IFERROR(INDEX(Cadastro!$C$5:$C$243,$AB492),"NÃO INFORMADO")</f>
        <v>CAL</v>
      </c>
      <c r="D492" s="17" t="str">
        <f>IFERROR(INDEX(Cadastro!$D$5:$D$243,$AB492),"")</f>
        <v>6x1</v>
      </c>
      <c r="E492" s="17" t="str">
        <f>IFERROR(INDEX(Cadastro!$G$5:$G$243,$AB492),"")</f>
        <v>6x1</v>
      </c>
      <c r="F492" s="29">
        <v>46314</v>
      </c>
      <c r="G492" s="32" t="str">
        <f t="shared" si="42"/>
        <v>seg</v>
      </c>
      <c r="H492" s="31">
        <f>IF($L492=0,"",_xlfn.MINIFS(Dados!$Q:$Q,Dados!$A:$A,$A492,Dados!$S:$S,$F492))</f>
        <v>435</v>
      </c>
      <c r="I492" s="31">
        <f>IF($H492="","",_xlfn.MAXIFS(Dados!$R:$R,Dados!$A:$A,$A492,Dados!$S:$S,$F492))</f>
        <v>1001</v>
      </c>
      <c r="J492" s="32" t="str">
        <f>IF($D492&lt;&gt;"Folguista","",IFERROR(INDEX(Parâmetros!$D$52:$G$52,1,MIN(4,MAX(1,$W492))),""))</f>
        <v/>
      </c>
      <c r="K492" s="32" t="str">
        <f>IF(OR($AC492&lt;&gt;"",$Y492="Folga",$Y492="Folga trabalhada",$Y492="Férias (cadastro)",$Y492="Férias / afastamento",$Y492="Indeterminado (início da série)"),"",IF(OR($D492="6x1",$D492="FF 6x1"),IF(OR(WEEKDAY($F492,2)=6,WEEKDAY($F492,2)=7),"6x1 sáb/dom","6x1"),IF($D492="5x2","5x2",IF($H492="",IF($D492="Folguista",$J492,$E492),IF(OR($H492&gt;=Parâmetros!$E$18,$H492&lt;Parâmetros!$E$19),"C",IF($H492&lt;Parâmetros!$E$20,"A","B"))))))</f>
        <v>6x1</v>
      </c>
      <c r="L492" s="30">
        <f>SUMIFS(Dados!$E:$E,Dados!$A:$A,$A492,Dados!$S:$S,$F492)</f>
        <v>8.32</v>
      </c>
      <c r="M492" s="30">
        <f>IFERROR(INDEX(Parâmetros!$E$6:$E$11,MATCH($K492,Parâmetros!$A$6:$A$11,0)),"")</f>
        <v>8.8000000000000007</v>
      </c>
      <c r="N492" s="33">
        <f t="shared" si="43"/>
        <v>0.94545454545454544</v>
      </c>
      <c r="O492" s="33">
        <f>Parâmetros!$E$13</f>
        <v>0.8</v>
      </c>
      <c r="P492" s="32" t="str">
        <f>IF(OR($M492="",$F492&gt;Parâmetros!$E$14),"Não","Sim")</f>
        <v>Sim</v>
      </c>
      <c r="Q492" s="32" t="str">
        <f t="shared" si="44"/>
        <v>Sim</v>
      </c>
      <c r="R492" s="32" t="str">
        <f t="shared" si="45"/>
        <v>Sim</v>
      </c>
      <c r="S492" s="30">
        <f t="shared" si="46"/>
        <v>0</v>
      </c>
      <c r="T492" s="32" t="str">
        <f>IF($Q492&lt;&gt;"Sim","",IF($N492&gt;Parâmetros!$E$15,"Sim","Não"))</f>
        <v>Não</v>
      </c>
      <c r="U492" s="17" t="str">
        <f t="shared" si="47"/>
        <v>Na meta</v>
      </c>
      <c r="V492" s="17" t="str">
        <f>IF($AC492&lt;&gt;"",IF($L492&gt;0,"ATENÇÃO · apontou em dia de "&amp;LOWER($AC492)&amp;" cadastrado","Exceção cadastrada · "&amp;$AC492)&amp;IF($AD492="",""," · "&amp;$AD492),IF($E492="Férias",IF($L492&gt;0,"ATENÇÃO · apontou estando de férias no cadastro","Férias no cadastro"),IF($Y492="Férias / afastamento","Afastamento · "&amp;($Z492+$AA492-1)&amp;" dias seguidos sem apontamento",IF($Y492="Folga trabalhada","ATENÇÃO · apontou em dia de folga da escala 5x2",IF($Y492="Folga",IF(AND($D492="5x2",OR(WEEKDAY($F492,2)=6,WEEKDAY($F492,2)=7)),"Folga de fim de semana da escala 5x2",IF(AND(OR($D492="6x1",$D492="FF 6x1"),WEEKDAY($F492,2)=6,FALSE()),"Folga de fim de semana · apontou no domingo anterior",IF(AND(OR($D492="6x1",$D492="FF 6x1"),WEEKDAY($F492,2)=7,AND($A492=$A491,$L491&gt;0)),"Folga de fim de semana · apontou no sábado",IF(AND(OR($D492="6x1",$D492="FF 6x1"),OR(WEEKDAY($F492,2)=6,WEEKDAY($F492,2)=7)),"Folga de fim de semana · sem apontamento no sábado nem no domingo","Folga prevista pelo ciclo")))),IF($Y492="Indeterminado (início da série)","Sem histórico anterior — informe o dia do ciclo no Cadastro",IF($Y492="Falta de registro",IF(OR(OR($D492="6x1",$D492="FF 6x1"),$D492="5x2"),"FALTA DE REGISTRO · dia útil da escala "&amp;$E492,"FALTA DE REGISTRO · dia "&amp;$W492&amp;" de "&amp;IFERROR(INDEX(Parâmetros!$B$39:$B$48,MATCH($E492,Parâmetros!$A$39:$A$48,0)),99)&amp;" do ciclo"),IF(OR($D492="6x1",$D492="FF 6x1"),IF(OR(AND(WEEKDAY($F492,2)=6,AND($A492=$A493,$L493&gt;0)),AND(WEEKDAY($F492,2)=7,AND($A492=$A491,$L491&gt;0))),"ATENÇÃO · apontou sábado e domingo no mesmo fim de semana",IF(OR(WEEKDAY($F492,2)=6,WEEKDAY($F492,2)=7),"Jornada de fim de semana do 6x1",IF(OR($H492&gt;=Parâmetros!$E$20,$H492&lt;Parâmetros!$E$19),"ATENÇÃO · 6x1 apontou fora do horário diurno","Jornada fixa do 6x1"))),IF($D492="5x2","Jornada fixa do 5x2",IF($D492="Folguista",IF($J492=$K492,"Evidência confirma sequência","DIVERGE · sequência "&amp;$J492&amp;" × evidência "&amp;$K492),IF($K492=$E492,"Evidência confirma cadastro","DIVERGE · cadastro "&amp;$E492&amp;" × evidência "&amp;$K492)))))))))))</f>
        <v>Jornada fixa do 6x1</v>
      </c>
      <c r="W492" s="34" t="str">
        <f>IF(OR(OR($D492="6x1",$D492="FF 6x1"),$D492="5x2"),"",IF($AB492&lt;&gt;$AB491,IF(IFERROR(INDEX(Cadastro!$F$5:$F$243,$AB492),"")="",IF($L492&gt;0,1,0),IF(IFERROR(INDEX(Cadastro!$F$5:$F$243,$AB492),"")&lt;=IFERROR(INDEX(Parâmetros!$B$39:$B$48,MATCH($E492,Parâmetros!$A$39:$A$48,0)),99),IFERROR(INDEX(Cadastro!$F$5:$F$243,$AB492),""),0)),IF($L492&gt;0,IF(N($X491)&gt;0,1,N($W491)+1),IF(AND($L492=0,OR(N($W491)&gt;=IFERROR(INDEX(Parâmetros!$B$39:$B$48,MATCH($E492,Parâmetros!$A$39:$A$48,0)),99),AND(N($X491)&gt;0,N($X491)&lt;IFERROR(INDEX(Parâmetros!$C$39:$C$48,MATCH($E492,Parâmetros!$A$39:$A$48,0)),0)))),0,N($W491)+1))))</f>
        <v/>
      </c>
      <c r="X492" s="34" t="str">
        <f>IF(OR(OR($D492="6x1",$D492="FF 6x1"),$D492="5x2"),"",IF($AB492&lt;&gt;$AB491,IF(IFERROR(INDEX(Cadastro!$F$5:$F$243,$AB492),"")="",0,IF(IFERROR(INDEX(Cadastro!$F$5:$F$243,$AB492),"")&gt;IFERROR(INDEX(Parâmetros!$B$39:$B$48,MATCH($E492,Parâmetros!$A$39:$A$48,0)),99),IFERROR(INDEX(Cadastro!$F$5:$F$243,$AB492),"")-IFERROR(INDEX(Parâmetros!$B$39:$B$48,MATCH($E492,Parâmetros!$A$39:$A$48,0)),99),0)),IF(AND($L492=0,OR(N($W491)&gt;=IFERROR(INDEX(Parâmetros!$B$39:$B$48,MATCH($E492,Parâmetros!$A$39:$A$48,0)),99),AND(N($X491)&gt;0,N($X491)&lt;IFERROR(INDEX(Parâmetros!$C$39:$C$48,MATCH($E492,Parâmetros!$A$39:$A$48,0)),0)))),N($X491)+1,0)))</f>
        <v/>
      </c>
      <c r="Y492" t="str">
        <f>IF($AC492&lt;&gt;"",IF($L492&gt;0,$AC492&amp;" · com apontamento",$AC492),IF($E492="Férias",IF($L492&gt;0,"Férias · com apontamento","Férias (cadastro)"),IF(($Z492+$AA492-1)&gt;Parâmetros!$E$16,"Férias / afastamento",IF(AND($D492="5x2",OR(WEEKDAY($F492,2)=6,WEEKDAY($F492,2)=7)),IF($L492&gt;0,"Folga trabalhada","Folga"),IF($L492&gt;0,"Trabalhado",IF(OR(OR($D492="6x1",$D492="FF 6x1"),$D492="5x2"),IF(AND(OR($D492="6x1",$D492="FF 6x1"),OR(WEEKDAY($F492,2)=6,WEEKDAY($F492,2)=7)),"Folga","Falta de registro"),IF(AND($AB492&lt;&gt;$AB491,IFERROR(INDEX(Cadastro!$F$5:$F$243,$AB492),"")=""),"Indeterminado (início da série)",IF($X492&gt;0,"Folga","Falta de registro"))))))))</f>
        <v>Trabalhado</v>
      </c>
      <c r="Z492" s="34">
        <f>IF(OR($L492&gt;0,$F492&gt;Parâmetros!$E$14),0,IF($A492&lt;&gt;$A491,1,N($Z491)+1))</f>
        <v>0</v>
      </c>
      <c r="AA492" s="34">
        <f>IF(OR($L492&gt;0,$F492&gt;Parâmetros!$E$14),0,IF(OR($A492&lt;&gt;$A493,$F493&gt;Parâmetros!$E$14),1,N($AA493)+1))</f>
        <v>0</v>
      </c>
      <c r="AB492" s="31">
        <f>IFERROR(MATCH($A492&amp;"|"&amp;TEXT(_xlfn.MAXIFS(Cadastro!$E$5:$E$243,Cadastro!$A$5:$A$243,$A492,Cadastro!$E$5:$E$243,"&lt;="&amp;$F492),"yyyymmdd"),Cadastro!$I$5:$I$243,0),"")</f>
        <v>69</v>
      </c>
      <c r="AC492" t="str">
        <f>IFERROR(_xlfn.SINGLE(INDEX(Exceções!$D$5:$D$203,MATCH($A492&amp;"|"&amp;$F492,Exceções!$F$5:$F$203,0))),"")</f>
        <v/>
      </c>
      <c r="AD492" t="str">
        <f>IF($AC492="","",IFERROR(_xlfn.SINGLE(INDEX(Exceções!$E$5:$E$203,MATCH($A492&amp;"|"&amp;$F492,Exceções!$F$5:$F$203,0))),""))</f>
        <v/>
      </c>
    </row>
    <row r="493" spans="1:30" ht="15" hidden="1" customHeight="1" x14ac:dyDescent="0.25">
      <c r="A493" s="31">
        <v>9821</v>
      </c>
      <c r="B493" s="17" t="s">
        <v>17</v>
      </c>
      <c r="C493" s="17" t="str">
        <f>IFERROR(INDEX(Cadastro!$C$5:$C$243,$AB493),"NÃO INFORMADO")</f>
        <v>CAL</v>
      </c>
      <c r="D493" s="17" t="str">
        <f>IFERROR(INDEX(Cadastro!$D$5:$D$243,$AB493),"")</f>
        <v>6x1</v>
      </c>
      <c r="E493" s="17" t="str">
        <f>IFERROR(INDEX(Cadastro!$G$5:$G$243,$AB493),"")</f>
        <v>6x1</v>
      </c>
      <c r="F493" s="29">
        <v>46315</v>
      </c>
      <c r="G493" s="32" t="str">
        <f t="shared" si="42"/>
        <v>ter</v>
      </c>
      <c r="H493" s="31">
        <f>IF($L493=0,"",_xlfn.MINIFS(Dados!$Q:$Q,Dados!$A:$A,$A493,Dados!$S:$S,$F493))</f>
        <v>428</v>
      </c>
      <c r="I493" s="31">
        <f>IF($H493="","",_xlfn.MAXIFS(Dados!$R:$R,Dados!$A:$A,$A493,Dados!$S:$S,$F493))</f>
        <v>1005</v>
      </c>
      <c r="J493" s="32" t="str">
        <f>IF($D493&lt;&gt;"Folguista","",IFERROR(INDEX(Parâmetros!$D$52:$G$52,1,MIN(4,MAX(1,$W493))),""))</f>
        <v/>
      </c>
      <c r="K493" s="32" t="str">
        <f>IF(OR($AC493&lt;&gt;"",$Y493="Folga",$Y493="Folga trabalhada",$Y493="Férias (cadastro)",$Y493="Férias / afastamento",$Y493="Indeterminado (início da série)"),"",IF(OR($D493="6x1",$D493="FF 6x1"),IF(OR(WEEKDAY($F493,2)=6,WEEKDAY($F493,2)=7),"6x1 sáb/dom","6x1"),IF($D493="5x2","5x2",IF($H493="",IF($D493="Folguista",$J493,$E493),IF(OR($H493&gt;=Parâmetros!$E$18,$H493&lt;Parâmetros!$E$19),"C",IF($H493&lt;Parâmetros!$E$20,"A","B"))))))</f>
        <v>6x1</v>
      </c>
      <c r="L493" s="30">
        <f>SUMIFS(Dados!$E:$E,Dados!$A:$A,$A493,Dados!$S:$S,$F493)</f>
        <v>8.5500000000000007</v>
      </c>
      <c r="M493" s="30">
        <f>IFERROR(INDEX(Parâmetros!$E$6:$E$11,MATCH($K493,Parâmetros!$A$6:$A$11,0)),"")</f>
        <v>8.8000000000000007</v>
      </c>
      <c r="N493" s="33">
        <f t="shared" si="43"/>
        <v>0.97159090909090906</v>
      </c>
      <c r="O493" s="33">
        <f>Parâmetros!$E$13</f>
        <v>0.8</v>
      </c>
      <c r="P493" s="32" t="str">
        <f>IF(OR($M493="",$F493&gt;Parâmetros!$E$14),"Não","Sim")</f>
        <v>Sim</v>
      </c>
      <c r="Q493" s="32" t="str">
        <f t="shared" si="44"/>
        <v>Sim</v>
      </c>
      <c r="R493" s="32" t="str">
        <f t="shared" si="45"/>
        <v>Sim</v>
      </c>
      <c r="S493" s="30">
        <f t="shared" si="46"/>
        <v>0</v>
      </c>
      <c r="T493" s="32" t="str">
        <f>IF($Q493&lt;&gt;"Sim","",IF($N493&gt;Parâmetros!$E$15,"Sim","Não"))</f>
        <v>Não</v>
      </c>
      <c r="U493" s="17" t="str">
        <f t="shared" si="47"/>
        <v>Na meta</v>
      </c>
      <c r="V493" s="17" t="str">
        <f>IF($AC493&lt;&gt;"",IF($L493&gt;0,"ATENÇÃO · apontou em dia de "&amp;LOWER($AC493)&amp;" cadastrado","Exceção cadastrada · "&amp;$AC493)&amp;IF($AD493="",""," · "&amp;$AD493),IF($E493="Férias",IF($L493&gt;0,"ATENÇÃO · apontou estando de férias no cadastro","Férias no cadastro"),IF($Y493="Férias / afastamento","Afastamento · "&amp;($Z493+$AA493-1)&amp;" dias seguidos sem apontamento",IF($Y493="Folga trabalhada","ATENÇÃO · apontou em dia de folga da escala 5x2",IF($Y493="Folga",IF(AND($D493="5x2",OR(WEEKDAY($F493,2)=6,WEEKDAY($F493,2)=7)),"Folga de fim de semana da escala 5x2",IF(AND(OR($D493="6x1",$D493="FF 6x1"),WEEKDAY($F493,2)=6,FALSE()),"Folga de fim de semana · apontou no domingo anterior",IF(AND(OR($D493="6x1",$D493="FF 6x1"),WEEKDAY($F493,2)=7,AND($A493=$A492,$L492&gt;0)),"Folga de fim de semana · apontou no sábado",IF(AND(OR($D493="6x1",$D493="FF 6x1"),OR(WEEKDAY($F493,2)=6,WEEKDAY($F493,2)=7)),"Folga de fim de semana · sem apontamento no sábado nem no domingo","Folga prevista pelo ciclo")))),IF($Y493="Indeterminado (início da série)","Sem histórico anterior — informe o dia do ciclo no Cadastro",IF($Y493="Falta de registro",IF(OR(OR($D493="6x1",$D493="FF 6x1"),$D493="5x2"),"FALTA DE REGISTRO · dia útil da escala "&amp;$E493,"FALTA DE REGISTRO · dia "&amp;$W493&amp;" de "&amp;IFERROR(INDEX(Parâmetros!$B$39:$B$48,MATCH($E493,Parâmetros!$A$39:$A$48,0)),99)&amp;" do ciclo"),IF(OR($D493="6x1",$D493="FF 6x1"),IF(OR(AND(WEEKDAY($F493,2)=6,AND($A493=$A494,$L494&gt;0)),AND(WEEKDAY($F493,2)=7,AND($A493=$A492,$L492&gt;0))),"ATENÇÃO · apontou sábado e domingo no mesmo fim de semana",IF(OR(WEEKDAY($F493,2)=6,WEEKDAY($F493,2)=7),"Jornada de fim de semana do 6x1",IF(OR($H493&gt;=Parâmetros!$E$20,$H493&lt;Parâmetros!$E$19),"ATENÇÃO · 6x1 apontou fora do horário diurno","Jornada fixa do 6x1"))),IF($D493="5x2","Jornada fixa do 5x2",IF($D493="Folguista",IF($J493=$K493,"Evidência confirma sequência","DIVERGE · sequência "&amp;$J493&amp;" × evidência "&amp;$K493),IF($K493=$E493,"Evidência confirma cadastro","DIVERGE · cadastro "&amp;$E493&amp;" × evidência "&amp;$K493)))))))))))</f>
        <v>Jornada fixa do 6x1</v>
      </c>
      <c r="W493" s="34" t="str">
        <f>IF(OR(OR($D493="6x1",$D493="FF 6x1"),$D493="5x2"),"",IF($AB493&lt;&gt;$AB492,IF(IFERROR(INDEX(Cadastro!$F$5:$F$243,$AB493),"")="",IF($L493&gt;0,1,0),IF(IFERROR(INDEX(Cadastro!$F$5:$F$243,$AB493),"")&lt;=IFERROR(INDEX(Parâmetros!$B$39:$B$48,MATCH($E493,Parâmetros!$A$39:$A$48,0)),99),IFERROR(INDEX(Cadastro!$F$5:$F$243,$AB493),""),0)),IF($L493&gt;0,IF(N($X492)&gt;0,1,N($W492)+1),IF(AND($L493=0,OR(N($W492)&gt;=IFERROR(INDEX(Parâmetros!$B$39:$B$48,MATCH($E493,Parâmetros!$A$39:$A$48,0)),99),AND(N($X492)&gt;0,N($X492)&lt;IFERROR(INDEX(Parâmetros!$C$39:$C$48,MATCH($E493,Parâmetros!$A$39:$A$48,0)),0)))),0,N($W492)+1))))</f>
        <v/>
      </c>
      <c r="X493" s="34" t="str">
        <f>IF(OR(OR($D493="6x1",$D493="FF 6x1"),$D493="5x2"),"",IF($AB493&lt;&gt;$AB492,IF(IFERROR(INDEX(Cadastro!$F$5:$F$243,$AB493),"")="",0,IF(IFERROR(INDEX(Cadastro!$F$5:$F$243,$AB493),"")&gt;IFERROR(INDEX(Parâmetros!$B$39:$B$48,MATCH($E493,Parâmetros!$A$39:$A$48,0)),99),IFERROR(INDEX(Cadastro!$F$5:$F$243,$AB493),"")-IFERROR(INDEX(Parâmetros!$B$39:$B$48,MATCH($E493,Parâmetros!$A$39:$A$48,0)),99),0)),IF(AND($L493=0,OR(N($W492)&gt;=IFERROR(INDEX(Parâmetros!$B$39:$B$48,MATCH($E493,Parâmetros!$A$39:$A$48,0)),99),AND(N($X492)&gt;0,N($X492)&lt;IFERROR(INDEX(Parâmetros!$C$39:$C$48,MATCH($E493,Parâmetros!$A$39:$A$48,0)),0)))),N($X492)+1,0)))</f>
        <v/>
      </c>
      <c r="Y493" t="str">
        <f>IF($AC493&lt;&gt;"",IF($L493&gt;0,$AC493&amp;" · com apontamento",$AC493),IF($E493="Férias",IF($L493&gt;0,"Férias · com apontamento","Férias (cadastro)"),IF(($Z493+$AA493-1)&gt;Parâmetros!$E$16,"Férias / afastamento",IF(AND($D493="5x2",OR(WEEKDAY($F493,2)=6,WEEKDAY($F493,2)=7)),IF($L493&gt;0,"Folga trabalhada","Folga"),IF($L493&gt;0,"Trabalhado",IF(OR(OR($D493="6x1",$D493="FF 6x1"),$D493="5x2"),IF(AND(OR($D493="6x1",$D493="FF 6x1"),OR(WEEKDAY($F493,2)=6,WEEKDAY($F493,2)=7)),"Folga","Falta de registro"),IF(AND($AB493&lt;&gt;$AB492,IFERROR(INDEX(Cadastro!$F$5:$F$243,$AB493),"")=""),"Indeterminado (início da série)",IF($X493&gt;0,"Folga","Falta de registro"))))))))</f>
        <v>Trabalhado</v>
      </c>
      <c r="Z493" s="34">
        <f>IF(OR($L493&gt;0,$F493&gt;Parâmetros!$E$14),0,IF($A493&lt;&gt;$A492,1,N($Z492)+1))</f>
        <v>0</v>
      </c>
      <c r="AA493" s="34">
        <f>IF(OR($L493&gt;0,$F493&gt;Parâmetros!$E$14),0,IF(OR($A493&lt;&gt;$A494,$F494&gt;Parâmetros!$E$14),1,N($AA494)+1))</f>
        <v>0</v>
      </c>
      <c r="AB493" s="31">
        <f>IFERROR(MATCH($A493&amp;"|"&amp;TEXT(_xlfn.MAXIFS(Cadastro!$E$5:$E$243,Cadastro!$A$5:$A$243,$A493,Cadastro!$E$5:$E$243,"&lt;="&amp;$F493),"yyyymmdd"),Cadastro!$I$5:$I$243,0),"")</f>
        <v>69</v>
      </c>
      <c r="AC493" t="str">
        <f>IFERROR(_xlfn.SINGLE(INDEX(Exceções!$D$5:$D$203,MATCH($A493&amp;"|"&amp;$F493,Exceções!$F$5:$F$203,0))),"")</f>
        <v/>
      </c>
      <c r="AD493" t="str">
        <f>IF($AC493="","",IFERROR(_xlfn.SINGLE(INDEX(Exceções!$E$5:$E$203,MATCH($A493&amp;"|"&amp;$F493,Exceções!$F$5:$F$203,0))),""))</f>
        <v/>
      </c>
    </row>
    <row r="494" spans="1:30" ht="15" hidden="1" customHeight="1" x14ac:dyDescent="0.25">
      <c r="A494" s="31">
        <v>9821</v>
      </c>
      <c r="B494" s="17" t="s">
        <v>17</v>
      </c>
      <c r="C494" s="17" t="str">
        <f>IFERROR(INDEX(Cadastro!$C$5:$C$243,$AB494),"NÃO INFORMADO")</f>
        <v>CAL</v>
      </c>
      <c r="D494" s="17" t="str">
        <f>IFERROR(INDEX(Cadastro!$D$5:$D$243,$AB494),"")</f>
        <v>6x1</v>
      </c>
      <c r="E494" s="17" t="str">
        <f>IFERROR(INDEX(Cadastro!$G$5:$G$243,$AB494),"")</f>
        <v>6x1</v>
      </c>
      <c r="F494" s="29">
        <v>46316</v>
      </c>
      <c r="G494" s="32" t="str">
        <f t="shared" si="42"/>
        <v>qua</v>
      </c>
      <c r="H494" s="31">
        <f>IF($L494=0,"",_xlfn.MINIFS(Dados!$Q:$Q,Dados!$A:$A,$A494,Dados!$S:$S,$F494))</f>
        <v>435</v>
      </c>
      <c r="I494" s="31">
        <f>IF($H494="","",_xlfn.MAXIFS(Dados!$R:$R,Dados!$A:$A,$A494,Dados!$S:$S,$F494))</f>
        <v>840</v>
      </c>
      <c r="J494" s="32" t="str">
        <f>IF($D494&lt;&gt;"Folguista","",IFERROR(INDEX(Parâmetros!$D$52:$G$52,1,MIN(4,MAX(1,$W494))),""))</f>
        <v/>
      </c>
      <c r="K494" s="32" t="str">
        <f>IF(OR($AC494&lt;&gt;"",$Y494="Folga",$Y494="Folga trabalhada",$Y494="Férias (cadastro)",$Y494="Férias / afastamento",$Y494="Indeterminado (início da série)"),"",IF(OR($D494="6x1",$D494="FF 6x1"),IF(OR(WEEKDAY($F494,2)=6,WEEKDAY($F494,2)=7),"6x1 sáb/dom","6x1"),IF($D494="5x2","5x2",IF($H494="",IF($D494="Folguista",$J494,$E494),IF(OR($H494&gt;=Parâmetros!$E$18,$H494&lt;Parâmetros!$E$19),"C",IF($H494&lt;Parâmetros!$E$20,"A","B"))))))</f>
        <v>6x1</v>
      </c>
      <c r="L494" s="30">
        <f>SUMIFS(Dados!$E:$E,Dados!$A:$A,$A494,Dados!$S:$S,$F494)</f>
        <v>5.7</v>
      </c>
      <c r="M494" s="30">
        <f>IFERROR(INDEX(Parâmetros!$E$6:$E$11,MATCH($K494,Parâmetros!$A$6:$A$11,0)),"")</f>
        <v>8.8000000000000007</v>
      </c>
      <c r="N494" s="33">
        <f t="shared" si="43"/>
        <v>0.64772727272727271</v>
      </c>
      <c r="O494" s="33">
        <f>Parâmetros!$E$13</f>
        <v>0.8</v>
      </c>
      <c r="P494" s="32" t="str">
        <f>IF(OR($M494="",$F494&gt;Parâmetros!$E$14),"Não","Sim")</f>
        <v>Sim</v>
      </c>
      <c r="Q494" s="32" t="str">
        <f t="shared" si="44"/>
        <v>Sim</v>
      </c>
      <c r="R494" s="32" t="str">
        <f t="shared" si="45"/>
        <v>Não</v>
      </c>
      <c r="S494" s="30">
        <f t="shared" si="46"/>
        <v>1.3400000000000007</v>
      </c>
      <c r="T494" s="32" t="str">
        <f>IF($Q494&lt;&gt;"Sim","",IF($N494&gt;Parâmetros!$E$15,"Sim","Não"))</f>
        <v>Não</v>
      </c>
      <c r="U494" s="17" t="str">
        <f t="shared" si="47"/>
        <v>Abaixo da meta</v>
      </c>
      <c r="V494" s="17" t="str">
        <f>IF($AC494&lt;&gt;"",IF($L494&gt;0,"ATENÇÃO · apontou em dia de "&amp;LOWER($AC494)&amp;" cadastrado","Exceção cadastrada · "&amp;$AC494)&amp;IF($AD494="",""," · "&amp;$AD494),IF($E494="Férias",IF($L494&gt;0,"ATENÇÃO · apontou estando de férias no cadastro","Férias no cadastro"),IF($Y494="Férias / afastamento","Afastamento · "&amp;($Z494+$AA494-1)&amp;" dias seguidos sem apontamento",IF($Y494="Folga trabalhada","ATENÇÃO · apontou em dia de folga da escala 5x2",IF($Y494="Folga",IF(AND($D494="5x2",OR(WEEKDAY($F494,2)=6,WEEKDAY($F494,2)=7)),"Folga de fim de semana da escala 5x2",IF(AND(OR($D494="6x1",$D494="FF 6x1"),WEEKDAY($F494,2)=6,FALSE()),"Folga de fim de semana · apontou no domingo anterior",IF(AND(OR($D494="6x1",$D494="FF 6x1"),WEEKDAY($F494,2)=7,AND($A494=$A493,$L493&gt;0)),"Folga de fim de semana · apontou no sábado",IF(AND(OR($D494="6x1",$D494="FF 6x1"),OR(WEEKDAY($F494,2)=6,WEEKDAY($F494,2)=7)),"Folga de fim de semana · sem apontamento no sábado nem no domingo","Folga prevista pelo ciclo")))),IF($Y494="Indeterminado (início da série)","Sem histórico anterior — informe o dia do ciclo no Cadastro",IF($Y494="Falta de registro",IF(OR(OR($D494="6x1",$D494="FF 6x1"),$D494="5x2"),"FALTA DE REGISTRO · dia útil da escala "&amp;$E494,"FALTA DE REGISTRO · dia "&amp;$W494&amp;" de "&amp;IFERROR(INDEX(Parâmetros!$B$39:$B$48,MATCH($E494,Parâmetros!$A$39:$A$48,0)),99)&amp;" do ciclo"),IF(OR($D494="6x1",$D494="FF 6x1"),IF(OR(AND(WEEKDAY($F494,2)=6,AND($A494=$A495,$L495&gt;0)),AND(WEEKDAY($F494,2)=7,AND($A494=$A493,$L493&gt;0))),"ATENÇÃO · apontou sábado e domingo no mesmo fim de semana",IF(OR(WEEKDAY($F494,2)=6,WEEKDAY($F494,2)=7),"Jornada de fim de semana do 6x1",IF(OR($H494&gt;=Parâmetros!$E$20,$H494&lt;Parâmetros!$E$19),"ATENÇÃO · 6x1 apontou fora do horário diurno","Jornada fixa do 6x1"))),IF($D494="5x2","Jornada fixa do 5x2",IF($D494="Folguista",IF($J494=$K494,"Evidência confirma sequência","DIVERGE · sequência "&amp;$J494&amp;" × evidência "&amp;$K494),IF($K494=$E494,"Evidência confirma cadastro","DIVERGE · cadastro "&amp;$E494&amp;" × evidência "&amp;$K494)))))))))))</f>
        <v>Jornada fixa do 6x1</v>
      </c>
      <c r="W494" s="34" t="str">
        <f>IF(OR(OR($D494="6x1",$D494="FF 6x1"),$D494="5x2"),"",IF($AB494&lt;&gt;$AB493,IF(IFERROR(INDEX(Cadastro!$F$5:$F$243,$AB494),"")="",IF($L494&gt;0,1,0),IF(IFERROR(INDEX(Cadastro!$F$5:$F$243,$AB494),"")&lt;=IFERROR(INDEX(Parâmetros!$B$39:$B$48,MATCH($E494,Parâmetros!$A$39:$A$48,0)),99),IFERROR(INDEX(Cadastro!$F$5:$F$243,$AB494),""),0)),IF($L494&gt;0,IF(N($X493)&gt;0,1,N($W493)+1),IF(AND($L494=0,OR(N($W493)&gt;=IFERROR(INDEX(Parâmetros!$B$39:$B$48,MATCH($E494,Parâmetros!$A$39:$A$48,0)),99),AND(N($X493)&gt;0,N($X493)&lt;IFERROR(INDEX(Parâmetros!$C$39:$C$48,MATCH($E494,Parâmetros!$A$39:$A$48,0)),0)))),0,N($W493)+1))))</f>
        <v/>
      </c>
      <c r="X494" s="34" t="str">
        <f>IF(OR(OR($D494="6x1",$D494="FF 6x1"),$D494="5x2"),"",IF($AB494&lt;&gt;$AB493,IF(IFERROR(INDEX(Cadastro!$F$5:$F$243,$AB494),"")="",0,IF(IFERROR(INDEX(Cadastro!$F$5:$F$243,$AB494),"")&gt;IFERROR(INDEX(Parâmetros!$B$39:$B$48,MATCH($E494,Parâmetros!$A$39:$A$48,0)),99),IFERROR(INDEX(Cadastro!$F$5:$F$243,$AB494),"")-IFERROR(INDEX(Parâmetros!$B$39:$B$48,MATCH($E494,Parâmetros!$A$39:$A$48,0)),99),0)),IF(AND($L494=0,OR(N($W493)&gt;=IFERROR(INDEX(Parâmetros!$B$39:$B$48,MATCH($E494,Parâmetros!$A$39:$A$48,0)),99),AND(N($X493)&gt;0,N($X493)&lt;IFERROR(INDEX(Parâmetros!$C$39:$C$48,MATCH($E494,Parâmetros!$A$39:$A$48,0)),0)))),N($X493)+1,0)))</f>
        <v/>
      </c>
      <c r="Y494" t="str">
        <f>IF($AC494&lt;&gt;"",IF($L494&gt;0,$AC494&amp;" · com apontamento",$AC494),IF($E494="Férias",IF($L494&gt;0,"Férias · com apontamento","Férias (cadastro)"),IF(($Z494+$AA494-1)&gt;Parâmetros!$E$16,"Férias / afastamento",IF(AND($D494="5x2",OR(WEEKDAY($F494,2)=6,WEEKDAY($F494,2)=7)),IF($L494&gt;0,"Folga trabalhada","Folga"),IF($L494&gt;0,"Trabalhado",IF(OR(OR($D494="6x1",$D494="FF 6x1"),$D494="5x2"),IF(AND(OR($D494="6x1",$D494="FF 6x1"),OR(WEEKDAY($F494,2)=6,WEEKDAY($F494,2)=7)),"Folga","Falta de registro"),IF(AND($AB494&lt;&gt;$AB493,IFERROR(INDEX(Cadastro!$F$5:$F$243,$AB494),"")=""),"Indeterminado (início da série)",IF($X494&gt;0,"Folga","Falta de registro"))))))))</f>
        <v>Trabalhado</v>
      </c>
      <c r="Z494" s="34">
        <f>IF(OR($L494&gt;0,$F494&gt;Parâmetros!$E$14),0,IF($A494&lt;&gt;$A493,1,N($Z493)+1))</f>
        <v>0</v>
      </c>
      <c r="AA494" s="34">
        <f>IF(OR($L494&gt;0,$F494&gt;Parâmetros!$E$14),0,IF(OR($A494&lt;&gt;$A495,$F495&gt;Parâmetros!$E$14),1,N($AA495)+1))</f>
        <v>0</v>
      </c>
      <c r="AB494" s="31">
        <f>IFERROR(MATCH($A494&amp;"|"&amp;TEXT(_xlfn.MAXIFS(Cadastro!$E$5:$E$243,Cadastro!$A$5:$A$243,$A494,Cadastro!$E$5:$E$243,"&lt;="&amp;$F494),"yyyymmdd"),Cadastro!$I$5:$I$243,0),"")</f>
        <v>69</v>
      </c>
      <c r="AC494" t="str">
        <f>IFERROR(_xlfn.SINGLE(INDEX(Exceções!$D$5:$D$203,MATCH($A494&amp;"|"&amp;$F494,Exceções!$F$5:$F$203,0))),"")</f>
        <v/>
      </c>
      <c r="AD494" t="str">
        <f>IF($AC494="","",IFERROR(_xlfn.SINGLE(INDEX(Exceções!$E$5:$E$203,MATCH($A494&amp;"|"&amp;$F494,Exceções!$F$5:$F$203,0))),""))</f>
        <v/>
      </c>
    </row>
    <row r="495" spans="1:30" ht="15" hidden="1" customHeight="1" x14ac:dyDescent="0.25">
      <c r="A495" s="31">
        <v>9821</v>
      </c>
      <c r="B495" s="17" t="s">
        <v>17</v>
      </c>
      <c r="C495" s="17" t="str">
        <f>IFERROR(INDEX(Cadastro!$C$5:$C$243,$AB495),"NÃO INFORMADO")</f>
        <v>CAL</v>
      </c>
      <c r="D495" s="17" t="str">
        <f>IFERROR(INDEX(Cadastro!$D$5:$D$243,$AB495),"")</f>
        <v>6x1</v>
      </c>
      <c r="E495" s="17" t="str">
        <f>IFERROR(INDEX(Cadastro!$G$5:$G$243,$AB495),"")</f>
        <v>6x1</v>
      </c>
      <c r="F495" s="29">
        <v>46317</v>
      </c>
      <c r="G495" s="32" t="str">
        <f t="shared" si="42"/>
        <v>qui</v>
      </c>
      <c r="H495" s="31">
        <f>IF($L495=0,"",_xlfn.MINIFS(Dados!$Q:$Q,Dados!$A:$A,$A495,Dados!$S:$S,$F495))</f>
        <v>438</v>
      </c>
      <c r="I495" s="31">
        <f>IF($H495="","",_xlfn.MAXIFS(Dados!$R:$R,Dados!$A:$A,$A495,Dados!$S:$S,$F495))</f>
        <v>688</v>
      </c>
      <c r="J495" s="32" t="str">
        <f>IF($D495&lt;&gt;"Folguista","",IFERROR(INDEX(Parâmetros!$D$52:$G$52,1,MIN(4,MAX(1,$W495))),""))</f>
        <v/>
      </c>
      <c r="K495" s="32" t="str">
        <f>IF(OR($AC495&lt;&gt;"",$Y495="Folga",$Y495="Folga trabalhada",$Y495="Férias (cadastro)",$Y495="Férias / afastamento",$Y495="Indeterminado (início da série)"),"",IF(OR($D495="6x1",$D495="FF 6x1"),IF(OR(WEEKDAY($F495,2)=6,WEEKDAY($F495,2)=7),"6x1 sáb/dom","6x1"),IF($D495="5x2","5x2",IF($H495="",IF($D495="Folguista",$J495,$E495),IF(OR($H495&gt;=Parâmetros!$E$18,$H495&lt;Parâmetros!$E$19),"C",IF($H495&lt;Parâmetros!$E$20,"A","B"))))))</f>
        <v>6x1</v>
      </c>
      <c r="L495" s="30">
        <f>SUMIFS(Dados!$E:$E,Dados!$A:$A,$A495,Dados!$S:$S,$F495)</f>
        <v>4.17</v>
      </c>
      <c r="M495" s="30">
        <f>IFERROR(INDEX(Parâmetros!$E$6:$E$11,MATCH($K495,Parâmetros!$A$6:$A$11,0)),"")</f>
        <v>8.8000000000000007</v>
      </c>
      <c r="N495" s="33">
        <f t="shared" si="43"/>
        <v>0.47386363636363632</v>
      </c>
      <c r="O495" s="33">
        <f>Parâmetros!$E$13</f>
        <v>0.8</v>
      </c>
      <c r="P495" s="32" t="str">
        <f>IF(OR($M495="",$F495&gt;Parâmetros!$E$14),"Não","Sim")</f>
        <v>Sim</v>
      </c>
      <c r="Q495" s="32" t="str">
        <f t="shared" si="44"/>
        <v>Sim</v>
      </c>
      <c r="R495" s="32" t="str">
        <f t="shared" si="45"/>
        <v>Não</v>
      </c>
      <c r="S495" s="30">
        <f t="shared" si="46"/>
        <v>2.870000000000001</v>
      </c>
      <c r="T495" s="32" t="str">
        <f>IF($Q495&lt;&gt;"Sim","",IF($N495&gt;Parâmetros!$E$15,"Sim","Não"))</f>
        <v>Não</v>
      </c>
      <c r="U495" s="17" t="str">
        <f t="shared" si="47"/>
        <v>Abaixo da meta</v>
      </c>
      <c r="V495" s="17" t="str">
        <f>IF($AC495&lt;&gt;"",IF($L495&gt;0,"ATENÇÃO · apontou em dia de "&amp;LOWER($AC495)&amp;" cadastrado","Exceção cadastrada · "&amp;$AC495)&amp;IF($AD495="",""," · "&amp;$AD495),IF($E495="Férias",IF($L495&gt;0,"ATENÇÃO · apontou estando de férias no cadastro","Férias no cadastro"),IF($Y495="Férias / afastamento","Afastamento · "&amp;($Z495+$AA495-1)&amp;" dias seguidos sem apontamento",IF($Y495="Folga trabalhada","ATENÇÃO · apontou em dia de folga da escala 5x2",IF($Y495="Folga",IF(AND($D495="5x2",OR(WEEKDAY($F495,2)=6,WEEKDAY($F495,2)=7)),"Folga de fim de semana da escala 5x2",IF(AND(OR($D495="6x1",$D495="FF 6x1"),WEEKDAY($F495,2)=6,FALSE()),"Folga de fim de semana · apontou no domingo anterior",IF(AND(OR($D495="6x1",$D495="FF 6x1"),WEEKDAY($F495,2)=7,AND($A495=$A494,$L494&gt;0)),"Folga de fim de semana · apontou no sábado",IF(AND(OR($D495="6x1",$D495="FF 6x1"),OR(WEEKDAY($F495,2)=6,WEEKDAY($F495,2)=7)),"Folga de fim de semana · sem apontamento no sábado nem no domingo","Folga prevista pelo ciclo")))),IF($Y495="Indeterminado (início da série)","Sem histórico anterior — informe o dia do ciclo no Cadastro",IF($Y495="Falta de registro",IF(OR(OR($D495="6x1",$D495="FF 6x1"),$D495="5x2"),"FALTA DE REGISTRO · dia útil da escala "&amp;$E495,"FALTA DE REGISTRO · dia "&amp;$W495&amp;" de "&amp;IFERROR(INDEX(Parâmetros!$B$39:$B$48,MATCH($E495,Parâmetros!$A$39:$A$48,0)),99)&amp;" do ciclo"),IF(OR($D495="6x1",$D495="FF 6x1"),IF(OR(AND(WEEKDAY($F495,2)=6,AND($A495=$A496,$L496&gt;0)),AND(WEEKDAY($F495,2)=7,AND($A495=$A494,$L494&gt;0))),"ATENÇÃO · apontou sábado e domingo no mesmo fim de semana",IF(OR(WEEKDAY($F495,2)=6,WEEKDAY($F495,2)=7),"Jornada de fim de semana do 6x1",IF(OR($H495&gt;=Parâmetros!$E$20,$H495&lt;Parâmetros!$E$19),"ATENÇÃO · 6x1 apontou fora do horário diurno","Jornada fixa do 6x1"))),IF($D495="5x2","Jornada fixa do 5x2",IF($D495="Folguista",IF($J495=$K495,"Evidência confirma sequência","DIVERGE · sequência "&amp;$J495&amp;" × evidência "&amp;$K495),IF($K495=$E495,"Evidência confirma cadastro","DIVERGE · cadastro "&amp;$E495&amp;" × evidência "&amp;$K495)))))))))))</f>
        <v>Jornada fixa do 6x1</v>
      </c>
      <c r="W495" s="34" t="str">
        <f>IF(OR(OR($D495="6x1",$D495="FF 6x1"),$D495="5x2"),"",IF($AB495&lt;&gt;$AB494,IF(IFERROR(INDEX(Cadastro!$F$5:$F$243,$AB495),"")="",IF($L495&gt;0,1,0),IF(IFERROR(INDEX(Cadastro!$F$5:$F$243,$AB495),"")&lt;=IFERROR(INDEX(Parâmetros!$B$39:$B$48,MATCH($E495,Parâmetros!$A$39:$A$48,0)),99),IFERROR(INDEX(Cadastro!$F$5:$F$243,$AB495),""),0)),IF($L495&gt;0,IF(N($X494)&gt;0,1,N($W494)+1),IF(AND($L495=0,OR(N($W494)&gt;=IFERROR(INDEX(Parâmetros!$B$39:$B$48,MATCH($E495,Parâmetros!$A$39:$A$48,0)),99),AND(N($X494)&gt;0,N($X494)&lt;IFERROR(INDEX(Parâmetros!$C$39:$C$48,MATCH($E495,Parâmetros!$A$39:$A$48,0)),0)))),0,N($W494)+1))))</f>
        <v/>
      </c>
      <c r="X495" s="34" t="str">
        <f>IF(OR(OR($D495="6x1",$D495="FF 6x1"),$D495="5x2"),"",IF($AB495&lt;&gt;$AB494,IF(IFERROR(INDEX(Cadastro!$F$5:$F$243,$AB495),"")="",0,IF(IFERROR(INDEX(Cadastro!$F$5:$F$243,$AB495),"")&gt;IFERROR(INDEX(Parâmetros!$B$39:$B$48,MATCH($E495,Parâmetros!$A$39:$A$48,0)),99),IFERROR(INDEX(Cadastro!$F$5:$F$243,$AB495),"")-IFERROR(INDEX(Parâmetros!$B$39:$B$48,MATCH($E495,Parâmetros!$A$39:$A$48,0)),99),0)),IF(AND($L495=0,OR(N($W494)&gt;=IFERROR(INDEX(Parâmetros!$B$39:$B$48,MATCH($E495,Parâmetros!$A$39:$A$48,0)),99),AND(N($X494)&gt;0,N($X494)&lt;IFERROR(INDEX(Parâmetros!$C$39:$C$48,MATCH($E495,Parâmetros!$A$39:$A$48,0)),0)))),N($X494)+1,0)))</f>
        <v/>
      </c>
      <c r="Y495" t="str">
        <f>IF($AC495&lt;&gt;"",IF($L495&gt;0,$AC495&amp;" · com apontamento",$AC495),IF($E495="Férias",IF($L495&gt;0,"Férias · com apontamento","Férias (cadastro)"),IF(($Z495+$AA495-1)&gt;Parâmetros!$E$16,"Férias / afastamento",IF(AND($D495="5x2",OR(WEEKDAY($F495,2)=6,WEEKDAY($F495,2)=7)),IF($L495&gt;0,"Folga trabalhada","Folga"),IF($L495&gt;0,"Trabalhado",IF(OR(OR($D495="6x1",$D495="FF 6x1"),$D495="5x2"),IF(AND(OR($D495="6x1",$D495="FF 6x1"),OR(WEEKDAY($F495,2)=6,WEEKDAY($F495,2)=7)),"Folga","Falta de registro"),IF(AND($AB495&lt;&gt;$AB494,IFERROR(INDEX(Cadastro!$F$5:$F$243,$AB495),"")=""),"Indeterminado (início da série)",IF($X495&gt;0,"Folga","Falta de registro"))))))))</f>
        <v>Trabalhado</v>
      </c>
      <c r="Z495" s="34">
        <f>IF(OR($L495&gt;0,$F495&gt;Parâmetros!$E$14),0,IF($A495&lt;&gt;$A494,1,N($Z494)+1))</f>
        <v>0</v>
      </c>
      <c r="AA495" s="34">
        <f>IF(OR($L495&gt;0,$F495&gt;Parâmetros!$E$14),0,IF(OR($A495&lt;&gt;$A496,$F496&gt;Parâmetros!$E$14),1,N($AA496)+1))</f>
        <v>0</v>
      </c>
      <c r="AB495" s="31">
        <f>IFERROR(MATCH($A495&amp;"|"&amp;TEXT(_xlfn.MAXIFS(Cadastro!$E$5:$E$243,Cadastro!$A$5:$A$243,$A495,Cadastro!$E$5:$E$243,"&lt;="&amp;$F495),"yyyymmdd"),Cadastro!$I$5:$I$243,0),"")</f>
        <v>69</v>
      </c>
      <c r="AC495" t="str">
        <f>IFERROR(_xlfn.SINGLE(INDEX(Exceções!$D$5:$D$203,MATCH($A495&amp;"|"&amp;$F495,Exceções!$F$5:$F$203,0))),"")</f>
        <v/>
      </c>
      <c r="AD495" t="str">
        <f>IF($AC495="","",IFERROR(_xlfn.SINGLE(INDEX(Exceções!$E$5:$E$203,MATCH($A495&amp;"|"&amp;$F495,Exceções!$F$5:$F$203,0))),""))</f>
        <v/>
      </c>
    </row>
    <row r="496" spans="1:30" ht="15" hidden="1" customHeight="1" x14ac:dyDescent="0.25">
      <c r="A496" s="31">
        <v>9821</v>
      </c>
      <c r="B496" s="17" t="s">
        <v>17</v>
      </c>
      <c r="C496" s="17" t="str">
        <f>IFERROR(INDEX(Cadastro!$C$5:$C$243,$AB496),"NÃO INFORMADO")</f>
        <v>CAL</v>
      </c>
      <c r="D496" s="17" t="str">
        <f>IFERROR(INDEX(Cadastro!$D$5:$D$243,$AB496),"")</f>
        <v>6x1</v>
      </c>
      <c r="E496" s="17" t="str">
        <f>IFERROR(INDEX(Cadastro!$G$5:$G$243,$AB496),"")</f>
        <v>6x1</v>
      </c>
      <c r="F496" s="29">
        <v>46318</v>
      </c>
      <c r="G496" s="32" t="str">
        <f t="shared" si="42"/>
        <v>sex</v>
      </c>
      <c r="H496" s="31" t="str">
        <f>IF($L496=0,"",_xlfn.MINIFS(Dados!$Q:$Q,Dados!$A:$A,$A496,Dados!$S:$S,$F496))</f>
        <v/>
      </c>
      <c r="I496" s="31" t="str">
        <f>IF($H496="","",_xlfn.MAXIFS(Dados!$R:$R,Dados!$A:$A,$A496,Dados!$S:$S,$F496))</f>
        <v/>
      </c>
      <c r="J496" s="32" t="str">
        <f>IF($D496&lt;&gt;"Folguista","",IFERROR(INDEX(Parâmetros!$D$52:$G$52,1,MIN(4,MAX(1,$W496))),""))</f>
        <v/>
      </c>
      <c r="K496" s="32" t="str">
        <f>IF(OR($AC496&lt;&gt;"",$Y496="Folga",$Y496="Folga trabalhada",$Y496="Férias (cadastro)",$Y496="Férias / afastamento",$Y496="Indeterminado (início da série)"),"",IF(OR($D496="6x1",$D496="FF 6x1"),IF(OR(WEEKDAY($F496,2)=6,WEEKDAY($F496,2)=7),"6x1 sáb/dom","6x1"),IF($D496="5x2","5x2",IF($H496="",IF($D496="Folguista",$J496,$E496),IF(OR($H496&gt;=Parâmetros!$E$18,$H496&lt;Parâmetros!$E$19),"C",IF($H496&lt;Parâmetros!$E$20,"A","B"))))))</f>
        <v>6x1</v>
      </c>
      <c r="L496" s="30">
        <f>SUMIFS(Dados!$E:$E,Dados!$A:$A,$A496,Dados!$S:$S,$F496)</f>
        <v>0</v>
      </c>
      <c r="M496" s="30">
        <f>IFERROR(INDEX(Parâmetros!$E$6:$E$11,MATCH($K496,Parâmetros!$A$6:$A$11,0)),"")</f>
        <v>8.8000000000000007</v>
      </c>
      <c r="N496" s="33">
        <f t="shared" si="43"/>
        <v>0</v>
      </c>
      <c r="O496" s="33">
        <f>Parâmetros!$E$13</f>
        <v>0.8</v>
      </c>
      <c r="P496" s="32" t="str">
        <f>IF(OR($M496="",$F496&gt;Parâmetros!$E$14),"Não","Sim")</f>
        <v>Sim</v>
      </c>
      <c r="Q496" s="32" t="str">
        <f t="shared" si="44"/>
        <v>Não</v>
      </c>
      <c r="R496" s="32" t="str">
        <f t="shared" si="45"/>
        <v/>
      </c>
      <c r="S496" s="30" t="str">
        <f t="shared" si="46"/>
        <v/>
      </c>
      <c r="T496" s="32" t="str">
        <f>IF($Q496&lt;&gt;"Sim","",IF($N496&gt;Parâmetros!$E$15,"Sim","Não"))</f>
        <v/>
      </c>
      <c r="U496" s="17" t="str">
        <f t="shared" si="47"/>
        <v>Falta de registro</v>
      </c>
      <c r="V496" s="17" t="str">
        <f>IF($AC496&lt;&gt;"",IF($L496&gt;0,"ATENÇÃO · apontou em dia de "&amp;LOWER($AC496)&amp;" cadastrado","Exceção cadastrada · "&amp;$AC496)&amp;IF($AD496="",""," · "&amp;$AD496),IF($E496="Férias",IF($L496&gt;0,"ATENÇÃO · apontou estando de férias no cadastro","Férias no cadastro"),IF($Y496="Férias / afastamento","Afastamento · "&amp;($Z496+$AA496-1)&amp;" dias seguidos sem apontamento",IF($Y496="Folga trabalhada","ATENÇÃO · apontou em dia de folga da escala 5x2",IF($Y496="Folga",IF(AND($D496="5x2",OR(WEEKDAY($F496,2)=6,WEEKDAY($F496,2)=7)),"Folga de fim de semana da escala 5x2",IF(AND(OR($D496="6x1",$D496="FF 6x1"),WEEKDAY($F496,2)=6,FALSE()),"Folga de fim de semana · apontou no domingo anterior",IF(AND(OR($D496="6x1",$D496="FF 6x1"),WEEKDAY($F496,2)=7,AND($A496=$A495,$L495&gt;0)),"Folga de fim de semana · apontou no sábado",IF(AND(OR($D496="6x1",$D496="FF 6x1"),OR(WEEKDAY($F496,2)=6,WEEKDAY($F496,2)=7)),"Folga de fim de semana · sem apontamento no sábado nem no domingo","Folga prevista pelo ciclo")))),IF($Y496="Indeterminado (início da série)","Sem histórico anterior — informe o dia do ciclo no Cadastro",IF($Y496="Falta de registro",IF(OR(OR($D496="6x1",$D496="FF 6x1"),$D496="5x2"),"FALTA DE REGISTRO · dia útil da escala "&amp;$E496,"FALTA DE REGISTRO · dia "&amp;$W496&amp;" de "&amp;IFERROR(INDEX(Parâmetros!$B$39:$B$48,MATCH($E496,Parâmetros!$A$39:$A$48,0)),99)&amp;" do ciclo"),IF(OR($D496="6x1",$D496="FF 6x1"),IF(OR(AND(WEEKDAY($F496,2)=6,AND($A496=$A497,$L497&gt;0)),AND(WEEKDAY($F496,2)=7,AND($A496=$A495,$L495&gt;0))),"ATENÇÃO · apontou sábado e domingo no mesmo fim de semana",IF(OR(WEEKDAY($F496,2)=6,WEEKDAY($F496,2)=7),"Jornada de fim de semana do 6x1",IF(OR($H496&gt;=Parâmetros!$E$20,$H496&lt;Parâmetros!$E$19),"ATENÇÃO · 6x1 apontou fora do horário diurno","Jornada fixa do 6x1"))),IF($D496="5x2","Jornada fixa do 5x2",IF($D496="Folguista",IF($J496=$K496,"Evidência confirma sequência","DIVERGE · sequência "&amp;$J496&amp;" × evidência "&amp;$K496),IF($K496=$E496,"Evidência confirma cadastro","DIVERGE · cadastro "&amp;$E496&amp;" × evidência "&amp;$K496)))))))))))</f>
        <v>FALTA DE REGISTRO · dia útil da escala 6x1</v>
      </c>
      <c r="W496" s="34" t="str">
        <f>IF(OR(OR($D496="6x1",$D496="FF 6x1"),$D496="5x2"),"",IF($AB496&lt;&gt;$AB495,IF(IFERROR(INDEX(Cadastro!$F$5:$F$243,$AB496),"")="",IF($L496&gt;0,1,0),IF(IFERROR(INDEX(Cadastro!$F$5:$F$243,$AB496),"")&lt;=IFERROR(INDEX(Parâmetros!$B$39:$B$48,MATCH($E496,Parâmetros!$A$39:$A$48,0)),99),IFERROR(INDEX(Cadastro!$F$5:$F$243,$AB496),""),0)),IF($L496&gt;0,IF(N($X495)&gt;0,1,N($W495)+1),IF(AND($L496=0,OR(N($W495)&gt;=IFERROR(INDEX(Parâmetros!$B$39:$B$48,MATCH($E496,Parâmetros!$A$39:$A$48,0)),99),AND(N($X495)&gt;0,N($X495)&lt;IFERROR(INDEX(Parâmetros!$C$39:$C$48,MATCH($E496,Parâmetros!$A$39:$A$48,0)),0)))),0,N($W495)+1))))</f>
        <v/>
      </c>
      <c r="X496" s="34" t="str">
        <f>IF(OR(OR($D496="6x1",$D496="FF 6x1"),$D496="5x2"),"",IF($AB496&lt;&gt;$AB495,IF(IFERROR(INDEX(Cadastro!$F$5:$F$243,$AB496),"")="",0,IF(IFERROR(INDEX(Cadastro!$F$5:$F$243,$AB496),"")&gt;IFERROR(INDEX(Parâmetros!$B$39:$B$48,MATCH($E496,Parâmetros!$A$39:$A$48,0)),99),IFERROR(INDEX(Cadastro!$F$5:$F$243,$AB496),"")-IFERROR(INDEX(Parâmetros!$B$39:$B$48,MATCH($E496,Parâmetros!$A$39:$A$48,0)),99),0)),IF(AND($L496=0,OR(N($W495)&gt;=IFERROR(INDEX(Parâmetros!$B$39:$B$48,MATCH($E496,Parâmetros!$A$39:$A$48,0)),99),AND(N($X495)&gt;0,N($X495)&lt;IFERROR(INDEX(Parâmetros!$C$39:$C$48,MATCH($E496,Parâmetros!$A$39:$A$48,0)),0)))),N($X495)+1,0)))</f>
        <v/>
      </c>
      <c r="Y496" t="str">
        <f>IF($AC496&lt;&gt;"",IF($L496&gt;0,$AC496&amp;" · com apontamento",$AC496),IF($E496="Férias",IF($L496&gt;0,"Férias · com apontamento","Férias (cadastro)"),IF(($Z496+$AA496-1)&gt;Parâmetros!$E$16,"Férias / afastamento",IF(AND($D496="5x2",OR(WEEKDAY($F496,2)=6,WEEKDAY($F496,2)=7)),IF($L496&gt;0,"Folga trabalhada","Folga"),IF($L496&gt;0,"Trabalhado",IF(OR(OR($D496="6x1",$D496="FF 6x1"),$D496="5x2"),IF(AND(OR($D496="6x1",$D496="FF 6x1"),OR(WEEKDAY($F496,2)=6,WEEKDAY($F496,2)=7)),"Folga","Falta de registro"),IF(AND($AB496&lt;&gt;$AB495,IFERROR(INDEX(Cadastro!$F$5:$F$243,$AB496),"")=""),"Indeterminado (início da série)",IF($X496&gt;0,"Folga","Falta de registro"))))))))</f>
        <v>Falta de registro</v>
      </c>
      <c r="Z496" s="34">
        <f>IF(OR($L496&gt;0,$F496&gt;Parâmetros!$E$14),0,IF($A496&lt;&gt;$A495,1,N($Z495)+1))</f>
        <v>1</v>
      </c>
      <c r="AA496" s="34">
        <f>IF(OR($L496&gt;0,$F496&gt;Parâmetros!$E$14),0,IF(OR($A496&lt;&gt;$A497,$F497&gt;Parâmetros!$E$14),1,N($AA497)+1))</f>
        <v>1</v>
      </c>
      <c r="AB496" s="31">
        <f>IFERROR(MATCH($A496&amp;"|"&amp;TEXT(_xlfn.MAXIFS(Cadastro!$E$5:$E$243,Cadastro!$A$5:$A$243,$A496,Cadastro!$E$5:$E$243,"&lt;="&amp;$F496),"yyyymmdd"),Cadastro!$I$5:$I$243,0),"")</f>
        <v>69</v>
      </c>
      <c r="AC496" t="str">
        <f>IFERROR(_xlfn.SINGLE(INDEX(Exceções!$D$5:$D$203,MATCH($A496&amp;"|"&amp;$F496,Exceções!$F$5:$F$203,0))),"")</f>
        <v/>
      </c>
      <c r="AD496" t="str">
        <f>IF($AC496="","",IFERROR(_xlfn.SINGLE(INDEX(Exceções!$E$5:$E$203,MATCH($A496&amp;"|"&amp;$F496,Exceções!$F$5:$F$203,0))),""))</f>
        <v/>
      </c>
    </row>
    <row r="497" spans="1:30" ht="15" hidden="1" customHeight="1" x14ac:dyDescent="0.25">
      <c r="A497" s="31">
        <v>9821</v>
      </c>
      <c r="B497" s="17" t="s">
        <v>17</v>
      </c>
      <c r="C497" s="17" t="str">
        <f>IFERROR(INDEX(Cadastro!$C$5:$C$243,$AB497),"NÃO INFORMADO")</f>
        <v>CAL</v>
      </c>
      <c r="D497" s="17" t="str">
        <f>IFERROR(INDEX(Cadastro!$D$5:$D$243,$AB497),"")</f>
        <v>6x1</v>
      </c>
      <c r="E497" s="17" t="str">
        <f>IFERROR(INDEX(Cadastro!$G$5:$G$243,$AB497),"")</f>
        <v>6x1</v>
      </c>
      <c r="F497" s="29">
        <v>46319</v>
      </c>
      <c r="G497" s="32" t="str">
        <f t="shared" si="42"/>
        <v>sáb</v>
      </c>
      <c r="H497" s="31" t="str">
        <f>IF($L497=0,"",_xlfn.MINIFS(Dados!$Q:$Q,Dados!$A:$A,$A497,Dados!$S:$S,$F497))</f>
        <v/>
      </c>
      <c r="I497" s="31" t="str">
        <f>IF($H497="","",_xlfn.MAXIFS(Dados!$R:$R,Dados!$A:$A,$A497,Dados!$S:$S,$F497))</f>
        <v/>
      </c>
      <c r="J497" s="32" t="str">
        <f>IF($D497&lt;&gt;"Folguista","",IFERROR(INDEX(Parâmetros!$D$52:$G$52,1,MIN(4,MAX(1,$W497))),""))</f>
        <v/>
      </c>
      <c r="K497" s="32" t="str">
        <f>IF(OR($AC497&lt;&gt;"",$Y497="Folga",$Y497="Folga trabalhada",$Y497="Férias (cadastro)",$Y497="Férias / afastamento",$Y497="Indeterminado (início da série)"),"",IF(OR($D497="6x1",$D497="FF 6x1"),IF(OR(WEEKDAY($F497,2)=6,WEEKDAY($F497,2)=7),"6x1 sáb/dom","6x1"),IF($D497="5x2","5x2",IF($H497="",IF($D497="Folguista",$J497,$E497),IF(OR($H497&gt;=Parâmetros!$E$18,$H497&lt;Parâmetros!$E$19),"C",IF($H497&lt;Parâmetros!$E$20,"A","B"))))))</f>
        <v/>
      </c>
      <c r="L497" s="30">
        <f>SUMIFS(Dados!$E:$E,Dados!$A:$A,$A497,Dados!$S:$S,$F497)</f>
        <v>0</v>
      </c>
      <c r="M497" s="30" t="str">
        <f>IFERROR(INDEX(Parâmetros!$E$6:$E$11,MATCH($K497,Parâmetros!$A$6:$A$11,0)),"")</f>
        <v/>
      </c>
      <c r="N497" s="33" t="str">
        <f t="shared" si="43"/>
        <v/>
      </c>
      <c r="O497" s="33">
        <f>Parâmetros!$E$13</f>
        <v>0.8</v>
      </c>
      <c r="P497" s="32" t="str">
        <f>IF(OR($M497="",$F497&gt;Parâmetros!$E$14),"Não","Sim")</f>
        <v>Não</v>
      </c>
      <c r="Q497" s="32" t="str">
        <f t="shared" si="44"/>
        <v/>
      </c>
      <c r="R497" s="32" t="str">
        <f t="shared" si="45"/>
        <v/>
      </c>
      <c r="S497" s="30" t="str">
        <f t="shared" si="46"/>
        <v/>
      </c>
      <c r="T497" s="32" t="str">
        <f>IF($Q497&lt;&gt;"Sim","",IF($N497&gt;Parâmetros!$E$15,"Sim","Não"))</f>
        <v/>
      </c>
      <c r="U497" s="17" t="str">
        <f t="shared" si="47"/>
        <v>Folga</v>
      </c>
      <c r="V497" s="17" t="str">
        <f>IF($AC497&lt;&gt;"",IF($L497&gt;0,"ATENÇÃO · apontou em dia de "&amp;LOWER($AC497)&amp;" cadastrado","Exceção cadastrada · "&amp;$AC497)&amp;IF($AD497="",""," · "&amp;$AD497),IF($E497="Férias",IF($L497&gt;0,"ATENÇÃO · apontou estando de férias no cadastro","Férias no cadastro"),IF($Y497="Férias / afastamento","Afastamento · "&amp;($Z497+$AA497-1)&amp;" dias seguidos sem apontamento",IF($Y497="Folga trabalhada","ATENÇÃO · apontou em dia de folga da escala 5x2",IF($Y497="Folga",IF(AND($D497="5x2",OR(WEEKDAY($F497,2)=6,WEEKDAY($F497,2)=7)),"Folga de fim de semana da escala 5x2",IF(AND(OR($D497="6x1",$D497="FF 6x1"),WEEKDAY($F497,2)=6,FALSE()),"Folga de fim de semana · apontou no domingo anterior",IF(AND(OR($D497="6x1",$D497="FF 6x1"),WEEKDAY($F497,2)=7,AND($A497=$A496,$L496&gt;0)),"Folga de fim de semana · apontou no sábado",IF(AND(OR($D497="6x1",$D497="FF 6x1"),OR(WEEKDAY($F497,2)=6,WEEKDAY($F497,2)=7)),"Folga de fim de semana · sem apontamento no sábado nem no domingo","Folga prevista pelo ciclo")))),IF($Y497="Indeterminado (início da série)","Sem histórico anterior — informe o dia do ciclo no Cadastro",IF($Y497="Falta de registro",IF(OR(OR($D497="6x1",$D497="FF 6x1"),$D497="5x2"),"FALTA DE REGISTRO · dia útil da escala "&amp;$E497,"FALTA DE REGISTRO · dia "&amp;$W497&amp;" de "&amp;IFERROR(INDEX(Parâmetros!$B$39:$B$48,MATCH($E497,Parâmetros!$A$39:$A$48,0)),99)&amp;" do ciclo"),IF(OR($D497="6x1",$D497="FF 6x1"),IF(OR(AND(WEEKDAY($F497,2)=6,AND($A497=$A498,$L498&gt;0)),AND(WEEKDAY($F497,2)=7,AND($A497=$A496,$L496&gt;0))),"ATENÇÃO · apontou sábado e domingo no mesmo fim de semana",IF(OR(WEEKDAY($F497,2)=6,WEEKDAY($F497,2)=7),"Jornada de fim de semana do 6x1",IF(OR($H497&gt;=Parâmetros!$E$20,$H497&lt;Parâmetros!$E$19),"ATENÇÃO · 6x1 apontou fora do horário diurno","Jornada fixa do 6x1"))),IF($D497="5x2","Jornada fixa do 5x2",IF($D497="Folguista",IF($J497=$K497,"Evidência confirma sequência","DIVERGE · sequência "&amp;$J497&amp;" × evidência "&amp;$K497),IF($K497=$E497,"Evidência confirma cadastro","DIVERGE · cadastro "&amp;$E497&amp;" × evidência "&amp;$K497)))))))))))</f>
        <v>Folga de fim de semana · sem apontamento no sábado nem no domingo</v>
      </c>
      <c r="W497" s="34" t="str">
        <f>IF(OR(OR($D497="6x1",$D497="FF 6x1"),$D497="5x2"),"",IF($AB497&lt;&gt;$AB496,IF(IFERROR(INDEX(Cadastro!$F$5:$F$243,$AB497),"")="",IF($L497&gt;0,1,0),IF(IFERROR(INDEX(Cadastro!$F$5:$F$243,$AB497),"")&lt;=IFERROR(INDEX(Parâmetros!$B$39:$B$48,MATCH($E497,Parâmetros!$A$39:$A$48,0)),99),IFERROR(INDEX(Cadastro!$F$5:$F$243,$AB497),""),0)),IF($L497&gt;0,IF(N($X496)&gt;0,1,N($W496)+1),IF(AND($L497=0,OR(N($W496)&gt;=IFERROR(INDEX(Parâmetros!$B$39:$B$48,MATCH($E497,Parâmetros!$A$39:$A$48,0)),99),AND(N($X496)&gt;0,N($X496)&lt;IFERROR(INDEX(Parâmetros!$C$39:$C$48,MATCH($E497,Parâmetros!$A$39:$A$48,0)),0)))),0,N($W496)+1))))</f>
        <v/>
      </c>
      <c r="X497" s="34" t="str">
        <f>IF(OR(OR($D497="6x1",$D497="FF 6x1"),$D497="5x2"),"",IF($AB497&lt;&gt;$AB496,IF(IFERROR(INDEX(Cadastro!$F$5:$F$243,$AB497),"")="",0,IF(IFERROR(INDEX(Cadastro!$F$5:$F$243,$AB497),"")&gt;IFERROR(INDEX(Parâmetros!$B$39:$B$48,MATCH($E497,Parâmetros!$A$39:$A$48,0)),99),IFERROR(INDEX(Cadastro!$F$5:$F$243,$AB497),"")-IFERROR(INDEX(Parâmetros!$B$39:$B$48,MATCH($E497,Parâmetros!$A$39:$A$48,0)),99),0)),IF(AND($L497=0,OR(N($W496)&gt;=IFERROR(INDEX(Parâmetros!$B$39:$B$48,MATCH($E497,Parâmetros!$A$39:$A$48,0)),99),AND(N($X496)&gt;0,N($X496)&lt;IFERROR(INDEX(Parâmetros!$C$39:$C$48,MATCH($E497,Parâmetros!$A$39:$A$48,0)),0)))),N($X496)+1,0)))</f>
        <v/>
      </c>
      <c r="Y497" t="str">
        <f>IF($AC497&lt;&gt;"",IF($L497&gt;0,$AC497&amp;" · com apontamento",$AC497),IF($E497="Férias",IF($L497&gt;0,"Férias · com apontamento","Férias (cadastro)"),IF(($Z497+$AA497-1)&gt;Parâmetros!$E$16,"Férias / afastamento",IF(AND($D497="5x2",OR(WEEKDAY($F497,2)=6,WEEKDAY($F497,2)=7)),IF($L497&gt;0,"Folga trabalhada","Folga"),IF($L497&gt;0,"Trabalhado",IF(OR(OR($D497="6x1",$D497="FF 6x1"),$D497="5x2"),IF(AND(OR($D497="6x1",$D497="FF 6x1"),OR(WEEKDAY($F497,2)=6,WEEKDAY($F497,2)=7)),"Folga","Falta de registro"),IF(AND($AB497&lt;&gt;$AB496,IFERROR(INDEX(Cadastro!$F$5:$F$243,$AB497),"")=""),"Indeterminado (início da série)",IF($X497&gt;0,"Folga","Falta de registro"))))))))</f>
        <v>Folga</v>
      </c>
      <c r="Z497" s="34">
        <f>IF(OR($L497&gt;0,$F497&gt;Parâmetros!$E$14),0,IF($A497&lt;&gt;$A496,1,N($Z496)+1))</f>
        <v>0</v>
      </c>
      <c r="AA497" s="34">
        <f>IF(OR($L497&gt;0,$F497&gt;Parâmetros!$E$14),0,IF(OR($A497&lt;&gt;$A498,$F498&gt;Parâmetros!$E$14),1,N($AA498)+1))</f>
        <v>0</v>
      </c>
      <c r="AB497" s="31">
        <f>IFERROR(MATCH($A497&amp;"|"&amp;TEXT(_xlfn.MAXIFS(Cadastro!$E$5:$E$243,Cadastro!$A$5:$A$243,$A497,Cadastro!$E$5:$E$243,"&lt;="&amp;$F497),"yyyymmdd"),Cadastro!$I$5:$I$243,0),"")</f>
        <v>69</v>
      </c>
      <c r="AC497" t="str">
        <f>IFERROR(_xlfn.SINGLE(INDEX(Exceções!$D$5:$D$203,MATCH($A497&amp;"|"&amp;$F497,Exceções!$F$5:$F$203,0))),"")</f>
        <v/>
      </c>
      <c r="AD497" t="str">
        <f>IF($AC497="","",IFERROR(_xlfn.SINGLE(INDEX(Exceções!$E$5:$E$203,MATCH($A497&amp;"|"&amp;$F497,Exceções!$F$5:$F$203,0))),""))</f>
        <v/>
      </c>
    </row>
    <row r="498" spans="1:30" ht="15" hidden="1" customHeight="1" x14ac:dyDescent="0.25">
      <c r="A498" s="31">
        <v>9821</v>
      </c>
      <c r="B498" s="17" t="s">
        <v>17</v>
      </c>
      <c r="C498" s="17" t="str">
        <f>IFERROR(INDEX(Cadastro!$C$5:$C$243,$AB498),"NÃO INFORMADO")</f>
        <v>CAL</v>
      </c>
      <c r="D498" s="17" t="str">
        <f>IFERROR(INDEX(Cadastro!$D$5:$D$243,$AB498),"")</f>
        <v>6x1</v>
      </c>
      <c r="E498" s="17" t="str">
        <f>IFERROR(INDEX(Cadastro!$G$5:$G$243,$AB498),"")</f>
        <v>6x1</v>
      </c>
      <c r="F498" s="29">
        <v>46320</v>
      </c>
      <c r="G498" s="32" t="str">
        <f t="shared" si="42"/>
        <v>dom</v>
      </c>
      <c r="H498" s="31" t="str">
        <f>IF($L498=0,"",_xlfn.MINIFS(Dados!$Q:$Q,Dados!$A:$A,$A498,Dados!$S:$S,$F498))</f>
        <v/>
      </c>
      <c r="I498" s="31" t="str">
        <f>IF($H498="","",_xlfn.MAXIFS(Dados!$R:$R,Dados!$A:$A,$A498,Dados!$S:$S,$F498))</f>
        <v/>
      </c>
      <c r="J498" s="32" t="str">
        <f>IF($D498&lt;&gt;"Folguista","",IFERROR(INDEX(Parâmetros!$D$52:$G$52,1,MIN(4,MAX(1,$W498))),""))</f>
        <v/>
      </c>
      <c r="K498" s="32" t="str">
        <f>IF(OR($AC498&lt;&gt;"",$Y498="Folga",$Y498="Folga trabalhada",$Y498="Férias (cadastro)",$Y498="Férias / afastamento",$Y498="Indeterminado (início da série)"),"",IF(OR($D498="6x1",$D498="FF 6x1"),IF(OR(WEEKDAY($F498,2)=6,WEEKDAY($F498,2)=7),"6x1 sáb/dom","6x1"),IF($D498="5x2","5x2",IF($H498="",IF($D498="Folguista",$J498,$E498),IF(OR($H498&gt;=Parâmetros!$E$18,$H498&lt;Parâmetros!$E$19),"C",IF($H498&lt;Parâmetros!$E$20,"A","B"))))))</f>
        <v/>
      </c>
      <c r="L498" s="30">
        <f>SUMIFS(Dados!$E:$E,Dados!$A:$A,$A498,Dados!$S:$S,$F498)</f>
        <v>0</v>
      </c>
      <c r="M498" s="30" t="str">
        <f>IFERROR(INDEX(Parâmetros!$E$6:$E$11,MATCH($K498,Parâmetros!$A$6:$A$11,0)),"")</f>
        <v/>
      </c>
      <c r="N498" s="33" t="str">
        <f t="shared" si="43"/>
        <v/>
      </c>
      <c r="O498" s="33">
        <f>Parâmetros!$E$13</f>
        <v>0.8</v>
      </c>
      <c r="P498" s="32" t="str">
        <f>IF(OR($M498="",$F498&gt;Parâmetros!$E$14),"Não","Sim")</f>
        <v>Não</v>
      </c>
      <c r="Q498" s="32" t="str">
        <f t="shared" si="44"/>
        <v/>
      </c>
      <c r="R498" s="32" t="str">
        <f t="shared" si="45"/>
        <v/>
      </c>
      <c r="S498" s="30" t="str">
        <f t="shared" si="46"/>
        <v/>
      </c>
      <c r="T498" s="32" t="str">
        <f>IF($Q498&lt;&gt;"Sim","",IF($N498&gt;Parâmetros!$E$15,"Sim","Não"))</f>
        <v/>
      </c>
      <c r="U498" s="17" t="str">
        <f t="shared" si="47"/>
        <v>Folga</v>
      </c>
      <c r="V498" s="17" t="str">
        <f>IF($AC498&lt;&gt;"",IF($L498&gt;0,"ATENÇÃO · apontou em dia de "&amp;LOWER($AC498)&amp;" cadastrado","Exceção cadastrada · "&amp;$AC498)&amp;IF($AD498="",""," · "&amp;$AD498),IF($E498="Férias",IF($L498&gt;0,"ATENÇÃO · apontou estando de férias no cadastro","Férias no cadastro"),IF($Y498="Férias / afastamento","Afastamento · "&amp;($Z498+$AA498-1)&amp;" dias seguidos sem apontamento",IF($Y498="Folga trabalhada","ATENÇÃO · apontou em dia de folga da escala 5x2",IF($Y498="Folga",IF(AND($D498="5x2",OR(WEEKDAY($F498,2)=6,WEEKDAY($F498,2)=7)),"Folga de fim de semana da escala 5x2",IF(AND(OR($D498="6x1",$D498="FF 6x1"),WEEKDAY($F498,2)=6,FALSE()),"Folga de fim de semana · apontou no domingo anterior",IF(AND(OR($D498="6x1",$D498="FF 6x1"),WEEKDAY($F498,2)=7,AND($A498=$A497,$L497&gt;0)),"Folga de fim de semana · apontou no sábado",IF(AND(OR($D498="6x1",$D498="FF 6x1"),OR(WEEKDAY($F498,2)=6,WEEKDAY($F498,2)=7)),"Folga de fim de semana · sem apontamento no sábado nem no domingo","Folga prevista pelo ciclo")))),IF($Y498="Indeterminado (início da série)","Sem histórico anterior — informe o dia do ciclo no Cadastro",IF($Y498="Falta de registro",IF(OR(OR($D498="6x1",$D498="FF 6x1"),$D498="5x2"),"FALTA DE REGISTRO · dia útil da escala "&amp;$E498,"FALTA DE REGISTRO · dia "&amp;$W498&amp;" de "&amp;IFERROR(INDEX(Parâmetros!$B$39:$B$48,MATCH($E498,Parâmetros!$A$39:$A$48,0)),99)&amp;" do ciclo"),IF(OR($D498="6x1",$D498="FF 6x1"),IF(OR(AND(WEEKDAY($F498,2)=6,AND($A498=$A499,$L499&gt;0)),AND(WEEKDAY($F498,2)=7,AND($A498=$A497,$L497&gt;0))),"ATENÇÃO · apontou sábado e domingo no mesmo fim de semana",IF(OR(WEEKDAY($F498,2)=6,WEEKDAY($F498,2)=7),"Jornada de fim de semana do 6x1",IF(OR($H498&gt;=Parâmetros!$E$20,$H498&lt;Parâmetros!$E$19),"ATENÇÃO · 6x1 apontou fora do horário diurno","Jornada fixa do 6x1"))),IF($D498="5x2","Jornada fixa do 5x2",IF($D498="Folguista",IF($J498=$K498,"Evidência confirma sequência","DIVERGE · sequência "&amp;$J498&amp;" × evidência "&amp;$K498),IF($K498=$E498,"Evidência confirma cadastro","DIVERGE · cadastro "&amp;$E498&amp;" × evidência "&amp;$K498)))))))))))</f>
        <v>Folga de fim de semana · sem apontamento no sábado nem no domingo</v>
      </c>
      <c r="W498" s="34" t="str">
        <f>IF(OR(OR($D498="6x1",$D498="FF 6x1"),$D498="5x2"),"",IF($AB498&lt;&gt;$AB497,IF(IFERROR(INDEX(Cadastro!$F$5:$F$243,$AB498),"")="",IF($L498&gt;0,1,0),IF(IFERROR(INDEX(Cadastro!$F$5:$F$243,$AB498),"")&lt;=IFERROR(INDEX(Parâmetros!$B$39:$B$48,MATCH($E498,Parâmetros!$A$39:$A$48,0)),99),IFERROR(INDEX(Cadastro!$F$5:$F$243,$AB498),""),0)),IF($L498&gt;0,IF(N($X497)&gt;0,1,N($W497)+1),IF(AND($L498=0,OR(N($W497)&gt;=IFERROR(INDEX(Parâmetros!$B$39:$B$48,MATCH($E498,Parâmetros!$A$39:$A$48,0)),99),AND(N($X497)&gt;0,N($X497)&lt;IFERROR(INDEX(Parâmetros!$C$39:$C$48,MATCH($E498,Parâmetros!$A$39:$A$48,0)),0)))),0,N($W497)+1))))</f>
        <v/>
      </c>
      <c r="X498" s="34" t="str">
        <f>IF(OR(OR($D498="6x1",$D498="FF 6x1"),$D498="5x2"),"",IF($AB498&lt;&gt;$AB497,IF(IFERROR(INDEX(Cadastro!$F$5:$F$243,$AB498),"")="",0,IF(IFERROR(INDEX(Cadastro!$F$5:$F$243,$AB498),"")&gt;IFERROR(INDEX(Parâmetros!$B$39:$B$48,MATCH($E498,Parâmetros!$A$39:$A$48,0)),99),IFERROR(INDEX(Cadastro!$F$5:$F$243,$AB498),"")-IFERROR(INDEX(Parâmetros!$B$39:$B$48,MATCH($E498,Parâmetros!$A$39:$A$48,0)),99),0)),IF(AND($L498=0,OR(N($W497)&gt;=IFERROR(INDEX(Parâmetros!$B$39:$B$48,MATCH($E498,Parâmetros!$A$39:$A$48,0)),99),AND(N($X497)&gt;0,N($X497)&lt;IFERROR(INDEX(Parâmetros!$C$39:$C$48,MATCH($E498,Parâmetros!$A$39:$A$48,0)),0)))),N($X497)+1,0)))</f>
        <v/>
      </c>
      <c r="Y498" t="str">
        <f>IF($AC498&lt;&gt;"",IF($L498&gt;0,$AC498&amp;" · com apontamento",$AC498),IF($E498="Férias",IF($L498&gt;0,"Férias · com apontamento","Férias (cadastro)"),IF(($Z498+$AA498-1)&gt;Parâmetros!$E$16,"Férias / afastamento",IF(AND($D498="5x2",OR(WEEKDAY($F498,2)=6,WEEKDAY($F498,2)=7)),IF($L498&gt;0,"Folga trabalhada","Folga"),IF($L498&gt;0,"Trabalhado",IF(OR(OR($D498="6x1",$D498="FF 6x1"),$D498="5x2"),IF(AND(OR($D498="6x1",$D498="FF 6x1"),OR(WEEKDAY($F498,2)=6,WEEKDAY($F498,2)=7)),"Folga","Falta de registro"),IF(AND($AB498&lt;&gt;$AB497,IFERROR(INDEX(Cadastro!$F$5:$F$243,$AB498),"")=""),"Indeterminado (início da série)",IF($X498&gt;0,"Folga","Falta de registro"))))))))</f>
        <v>Folga</v>
      </c>
      <c r="Z498" s="34">
        <f>IF(OR($L498&gt;0,$F498&gt;Parâmetros!$E$14),0,IF($A498&lt;&gt;$A497,1,N($Z497)+1))</f>
        <v>0</v>
      </c>
      <c r="AA498" s="34">
        <f>IF(OR($L498&gt;0,$F498&gt;Parâmetros!$E$14),0,IF(OR($A498&lt;&gt;$A499,$F499&gt;Parâmetros!$E$14),1,N($AA499)+1))</f>
        <v>0</v>
      </c>
      <c r="AB498" s="31">
        <f>IFERROR(MATCH($A498&amp;"|"&amp;TEXT(_xlfn.MAXIFS(Cadastro!$E$5:$E$243,Cadastro!$A$5:$A$243,$A498,Cadastro!$E$5:$E$243,"&lt;="&amp;$F498),"yyyymmdd"),Cadastro!$I$5:$I$243,0),"")</f>
        <v>69</v>
      </c>
      <c r="AC498" t="str">
        <f>IFERROR(_xlfn.SINGLE(INDEX(Exceções!$D$5:$D$203,MATCH($A498&amp;"|"&amp;$F498,Exceções!$F$5:$F$203,0))),"")</f>
        <v/>
      </c>
      <c r="AD498" t="str">
        <f>IF($AC498="","",IFERROR(_xlfn.SINGLE(INDEX(Exceções!$E$5:$E$203,MATCH($A498&amp;"|"&amp;$F498,Exceções!$F$5:$F$203,0))),""))</f>
        <v/>
      </c>
    </row>
    <row r="499" spans="1:30" ht="15" hidden="1" customHeight="1" x14ac:dyDescent="0.25">
      <c r="A499" s="31">
        <v>9821</v>
      </c>
      <c r="B499" s="17" t="s">
        <v>17</v>
      </c>
      <c r="C499" s="17" t="str">
        <f>IFERROR(INDEX(Cadastro!$C$5:$C$243,$AB499),"NÃO INFORMADO")</f>
        <v>CAL</v>
      </c>
      <c r="D499" s="17" t="str">
        <f>IFERROR(INDEX(Cadastro!$D$5:$D$243,$AB499),"")</f>
        <v>6x1</v>
      </c>
      <c r="E499" s="17" t="str">
        <f>IFERROR(INDEX(Cadastro!$G$5:$G$243,$AB499),"")</f>
        <v>6x1</v>
      </c>
      <c r="F499" s="29">
        <v>46321</v>
      </c>
      <c r="G499" s="32" t="str">
        <f t="shared" si="42"/>
        <v>seg</v>
      </c>
      <c r="H499" s="31" t="str">
        <f>IF($L499=0,"",_xlfn.MINIFS(Dados!$Q:$Q,Dados!$A:$A,$A499,Dados!$S:$S,$F499))</f>
        <v/>
      </c>
      <c r="I499" s="31" t="str">
        <f>IF($H499="","",_xlfn.MAXIFS(Dados!$R:$R,Dados!$A:$A,$A499,Dados!$S:$S,$F499))</f>
        <v/>
      </c>
      <c r="J499" s="32" t="str">
        <f>IF($D499&lt;&gt;"Folguista","",IFERROR(INDEX(Parâmetros!$D$52:$G$52,1,MIN(4,MAX(1,$W499))),""))</f>
        <v/>
      </c>
      <c r="K499" s="32" t="str">
        <f>IF(OR($AC499&lt;&gt;"",$Y499="Folga",$Y499="Folga trabalhada",$Y499="Férias (cadastro)",$Y499="Férias / afastamento",$Y499="Indeterminado (início da série)"),"",IF(OR($D499="6x1",$D499="FF 6x1"),IF(OR(WEEKDAY($F499,2)=6,WEEKDAY($F499,2)=7),"6x1 sáb/dom","6x1"),IF($D499="5x2","5x2",IF($H499="",IF($D499="Folguista",$J499,$E499),IF(OR($H499&gt;=Parâmetros!$E$18,$H499&lt;Parâmetros!$E$19),"C",IF($H499&lt;Parâmetros!$E$20,"A","B"))))))</f>
        <v>6x1</v>
      </c>
      <c r="L499" s="30">
        <f>SUMIFS(Dados!$E:$E,Dados!$A:$A,$A499,Dados!$S:$S,$F499)</f>
        <v>0</v>
      </c>
      <c r="M499" s="30">
        <f>IFERROR(INDEX(Parâmetros!$E$6:$E$11,MATCH($K499,Parâmetros!$A$6:$A$11,0)),"")</f>
        <v>8.8000000000000007</v>
      </c>
      <c r="N499" s="33">
        <f t="shared" si="43"/>
        <v>0</v>
      </c>
      <c r="O499" s="33">
        <f>Parâmetros!$E$13</f>
        <v>0.8</v>
      </c>
      <c r="P499" s="32" t="str">
        <f>IF(OR($M499="",$F499&gt;Parâmetros!$E$14),"Não","Sim")</f>
        <v>Não</v>
      </c>
      <c r="Q499" s="32" t="str">
        <f t="shared" si="44"/>
        <v/>
      </c>
      <c r="R499" s="32" t="str">
        <f t="shared" si="45"/>
        <v/>
      </c>
      <c r="S499" s="30" t="str">
        <f t="shared" si="46"/>
        <v/>
      </c>
      <c r="T499" s="32" t="str">
        <f>IF($Q499&lt;&gt;"Sim","",IF($N499&gt;Parâmetros!$E$15,"Sim","Não"))</f>
        <v/>
      </c>
      <c r="U499" s="17" t="str">
        <f t="shared" si="47"/>
        <v>Fora da apuração</v>
      </c>
      <c r="V499" s="17" t="str">
        <f>IF($AC499&lt;&gt;"",IF($L499&gt;0,"ATENÇÃO · apontou em dia de "&amp;LOWER($AC499)&amp;" cadastrado","Exceção cadastrada · "&amp;$AC499)&amp;IF($AD499="",""," · "&amp;$AD499),IF($E499="Férias",IF($L499&gt;0,"ATENÇÃO · apontou estando de férias no cadastro","Férias no cadastro"),IF($Y499="Férias / afastamento","Afastamento · "&amp;($Z499+$AA499-1)&amp;" dias seguidos sem apontamento",IF($Y499="Folga trabalhada","ATENÇÃO · apontou em dia de folga da escala 5x2",IF($Y499="Folga",IF(AND($D499="5x2",OR(WEEKDAY($F499,2)=6,WEEKDAY($F499,2)=7)),"Folga de fim de semana da escala 5x2",IF(AND(OR($D499="6x1",$D499="FF 6x1"),WEEKDAY($F499,2)=6,FALSE()),"Folga de fim de semana · apontou no domingo anterior",IF(AND(OR($D499="6x1",$D499="FF 6x1"),WEEKDAY($F499,2)=7,AND($A499=$A498,$L498&gt;0)),"Folga de fim de semana · apontou no sábado",IF(AND(OR($D499="6x1",$D499="FF 6x1"),OR(WEEKDAY($F499,2)=6,WEEKDAY($F499,2)=7)),"Folga de fim de semana · sem apontamento no sábado nem no domingo","Folga prevista pelo ciclo")))),IF($Y499="Indeterminado (início da série)","Sem histórico anterior — informe o dia do ciclo no Cadastro",IF($Y499="Falta de registro",IF(OR(OR($D499="6x1",$D499="FF 6x1"),$D499="5x2"),"FALTA DE REGISTRO · dia útil da escala "&amp;$E499,"FALTA DE REGISTRO · dia "&amp;$W499&amp;" de "&amp;IFERROR(INDEX(Parâmetros!$B$39:$B$48,MATCH($E499,Parâmetros!$A$39:$A$48,0)),99)&amp;" do ciclo"),IF(OR($D499="6x1",$D499="FF 6x1"),IF(OR(AND(WEEKDAY($F499,2)=6,AND($A499=$A500,$L500&gt;0)),AND(WEEKDAY($F499,2)=7,AND($A499=$A498,$L498&gt;0))),"ATENÇÃO · apontou sábado e domingo no mesmo fim de semana",IF(OR(WEEKDAY($F499,2)=6,WEEKDAY($F499,2)=7),"Jornada de fim de semana do 6x1",IF(OR($H499&gt;=Parâmetros!$E$20,$H499&lt;Parâmetros!$E$19),"ATENÇÃO · 6x1 apontou fora do horário diurno","Jornada fixa do 6x1"))),IF($D499="5x2","Jornada fixa do 5x2",IF($D499="Folguista",IF($J499=$K499,"Evidência confirma sequência","DIVERGE · sequência "&amp;$J499&amp;" × evidência "&amp;$K499),IF($K499=$E499,"Evidência confirma cadastro","DIVERGE · cadastro "&amp;$E499&amp;" × evidência "&amp;$K499)))))))))))</f>
        <v>FALTA DE REGISTRO · dia útil da escala 6x1</v>
      </c>
      <c r="W499" s="34" t="str">
        <f>IF(OR(OR($D499="6x1",$D499="FF 6x1"),$D499="5x2"),"",IF($AB499&lt;&gt;$AB498,IF(IFERROR(INDEX(Cadastro!$F$5:$F$243,$AB499),"")="",IF($L499&gt;0,1,0),IF(IFERROR(INDEX(Cadastro!$F$5:$F$243,$AB499),"")&lt;=IFERROR(INDEX(Parâmetros!$B$39:$B$48,MATCH($E499,Parâmetros!$A$39:$A$48,0)),99),IFERROR(INDEX(Cadastro!$F$5:$F$243,$AB499),""),0)),IF($L499&gt;0,IF(N($X498)&gt;0,1,N($W498)+1),IF(AND($L499=0,OR(N($W498)&gt;=IFERROR(INDEX(Parâmetros!$B$39:$B$48,MATCH($E499,Parâmetros!$A$39:$A$48,0)),99),AND(N($X498)&gt;0,N($X498)&lt;IFERROR(INDEX(Parâmetros!$C$39:$C$48,MATCH($E499,Parâmetros!$A$39:$A$48,0)),0)))),0,N($W498)+1))))</f>
        <v/>
      </c>
      <c r="X499" s="34" t="str">
        <f>IF(OR(OR($D499="6x1",$D499="FF 6x1"),$D499="5x2"),"",IF($AB499&lt;&gt;$AB498,IF(IFERROR(INDEX(Cadastro!$F$5:$F$243,$AB499),"")="",0,IF(IFERROR(INDEX(Cadastro!$F$5:$F$243,$AB499),"")&gt;IFERROR(INDEX(Parâmetros!$B$39:$B$48,MATCH($E499,Parâmetros!$A$39:$A$48,0)),99),IFERROR(INDEX(Cadastro!$F$5:$F$243,$AB499),"")-IFERROR(INDEX(Parâmetros!$B$39:$B$48,MATCH($E499,Parâmetros!$A$39:$A$48,0)),99),0)),IF(AND($L499=0,OR(N($W498)&gt;=IFERROR(INDEX(Parâmetros!$B$39:$B$48,MATCH($E499,Parâmetros!$A$39:$A$48,0)),99),AND(N($X498)&gt;0,N($X498)&lt;IFERROR(INDEX(Parâmetros!$C$39:$C$48,MATCH($E499,Parâmetros!$A$39:$A$48,0)),0)))),N($X498)+1,0)))</f>
        <v/>
      </c>
      <c r="Y499" t="str">
        <f>IF($AC499&lt;&gt;"",IF($L499&gt;0,$AC499&amp;" · com apontamento",$AC499),IF($E499="Férias",IF($L499&gt;0,"Férias · com apontamento","Férias (cadastro)"),IF(($Z499+$AA499-1)&gt;Parâmetros!$E$16,"Férias / afastamento",IF(AND($D499="5x2",OR(WEEKDAY($F499,2)=6,WEEKDAY($F499,2)=7)),IF($L499&gt;0,"Folga trabalhada","Folga"),IF($L499&gt;0,"Trabalhado",IF(OR(OR($D499="6x1",$D499="FF 6x1"),$D499="5x2"),IF(AND(OR($D499="6x1",$D499="FF 6x1"),OR(WEEKDAY($F499,2)=6,WEEKDAY($F499,2)=7)),"Folga","Falta de registro"),IF(AND($AB499&lt;&gt;$AB498,IFERROR(INDEX(Cadastro!$F$5:$F$243,$AB499),"")=""),"Indeterminado (início da série)",IF($X499&gt;0,"Folga","Falta de registro"))))))))</f>
        <v>Falta de registro</v>
      </c>
      <c r="Z499" s="34">
        <f>IF(OR($L499&gt;0,$F499&gt;Parâmetros!$E$14),0,IF($A499&lt;&gt;$A498,1,N($Z498)+1))</f>
        <v>0</v>
      </c>
      <c r="AA499" s="34">
        <f>IF(OR($L499&gt;0,$F499&gt;Parâmetros!$E$14),0,IF(OR($A499&lt;&gt;$A500,$F500&gt;Parâmetros!$E$14),1,N($AA500)+1))</f>
        <v>0</v>
      </c>
      <c r="AB499" s="31">
        <f>IFERROR(MATCH($A499&amp;"|"&amp;TEXT(_xlfn.MAXIFS(Cadastro!$E$5:$E$243,Cadastro!$A$5:$A$243,$A499,Cadastro!$E$5:$E$243,"&lt;="&amp;$F499),"yyyymmdd"),Cadastro!$I$5:$I$243,0),"")</f>
        <v>69</v>
      </c>
      <c r="AC499" t="str">
        <f>IFERROR(_xlfn.SINGLE(INDEX(Exceções!$D$5:$D$203,MATCH($A499&amp;"|"&amp;$F499,Exceções!$F$5:$F$203,0))),"")</f>
        <v/>
      </c>
      <c r="AD499" t="str">
        <f>IF($AC499="","",IFERROR(_xlfn.SINGLE(INDEX(Exceções!$E$5:$E$203,MATCH($A499&amp;"|"&amp;$F499,Exceções!$F$5:$F$203,0))),""))</f>
        <v/>
      </c>
    </row>
    <row r="500" spans="1:30" ht="15" hidden="1" customHeight="1" x14ac:dyDescent="0.25">
      <c r="A500" s="31">
        <v>9821</v>
      </c>
      <c r="B500" s="17" t="s">
        <v>17</v>
      </c>
      <c r="C500" s="17" t="str">
        <f>IFERROR(INDEX(Cadastro!$C$5:$C$243,$AB500),"NÃO INFORMADO")</f>
        <v>CAL</v>
      </c>
      <c r="D500" s="17" t="str">
        <f>IFERROR(INDEX(Cadastro!$D$5:$D$243,$AB500),"")</f>
        <v>6x1</v>
      </c>
      <c r="E500" s="17" t="str">
        <f>IFERROR(INDEX(Cadastro!$G$5:$G$243,$AB500),"")</f>
        <v>6x1</v>
      </c>
      <c r="F500" s="29">
        <v>46322</v>
      </c>
      <c r="G500" s="32" t="str">
        <f t="shared" si="42"/>
        <v>ter</v>
      </c>
      <c r="H500" s="31" t="str">
        <f>IF($L500=0,"",_xlfn.MINIFS(Dados!$Q:$Q,Dados!$A:$A,$A500,Dados!$S:$S,$F500))</f>
        <v/>
      </c>
      <c r="I500" s="31" t="str">
        <f>IF($H500="","",_xlfn.MAXIFS(Dados!$R:$R,Dados!$A:$A,$A500,Dados!$S:$S,$F500))</f>
        <v/>
      </c>
      <c r="J500" s="32" t="str">
        <f>IF($D500&lt;&gt;"Folguista","",IFERROR(INDEX(Parâmetros!$D$52:$G$52,1,MIN(4,MAX(1,$W500))),""))</f>
        <v/>
      </c>
      <c r="K500" s="32" t="str">
        <f>IF(OR($AC500&lt;&gt;"",$Y500="Folga",$Y500="Folga trabalhada",$Y500="Férias (cadastro)",$Y500="Férias / afastamento",$Y500="Indeterminado (início da série)"),"",IF(OR($D500="6x1",$D500="FF 6x1"),IF(OR(WEEKDAY($F500,2)=6,WEEKDAY($F500,2)=7),"6x1 sáb/dom","6x1"),IF($D500="5x2","5x2",IF($H500="",IF($D500="Folguista",$J500,$E500),IF(OR($H500&gt;=Parâmetros!$E$18,$H500&lt;Parâmetros!$E$19),"C",IF($H500&lt;Parâmetros!$E$20,"A","B"))))))</f>
        <v>6x1</v>
      </c>
      <c r="L500" s="30">
        <f>SUMIFS(Dados!$E:$E,Dados!$A:$A,$A500,Dados!$S:$S,$F500)</f>
        <v>0</v>
      </c>
      <c r="M500" s="30">
        <f>IFERROR(INDEX(Parâmetros!$E$6:$E$11,MATCH($K500,Parâmetros!$A$6:$A$11,0)),"")</f>
        <v>8.8000000000000007</v>
      </c>
      <c r="N500" s="33">
        <f t="shared" si="43"/>
        <v>0</v>
      </c>
      <c r="O500" s="33">
        <f>Parâmetros!$E$13</f>
        <v>0.8</v>
      </c>
      <c r="P500" s="32" t="str">
        <f>IF(OR($M500="",$F500&gt;Parâmetros!$E$14),"Não","Sim")</f>
        <v>Não</v>
      </c>
      <c r="Q500" s="32" t="str">
        <f t="shared" si="44"/>
        <v/>
      </c>
      <c r="R500" s="32" t="str">
        <f t="shared" si="45"/>
        <v/>
      </c>
      <c r="S500" s="30" t="str">
        <f t="shared" si="46"/>
        <v/>
      </c>
      <c r="T500" s="32" t="str">
        <f>IF($Q500&lt;&gt;"Sim","",IF($N500&gt;Parâmetros!$E$15,"Sim","Não"))</f>
        <v/>
      </c>
      <c r="U500" s="17" t="str">
        <f t="shared" si="47"/>
        <v>Fora da apuração</v>
      </c>
      <c r="V500" s="17" t="str">
        <f>IF($AC500&lt;&gt;"",IF($L500&gt;0,"ATENÇÃO · apontou em dia de "&amp;LOWER($AC500)&amp;" cadastrado","Exceção cadastrada · "&amp;$AC500)&amp;IF($AD500="",""," · "&amp;$AD500),IF($E500="Férias",IF($L500&gt;0,"ATENÇÃO · apontou estando de férias no cadastro","Férias no cadastro"),IF($Y500="Férias / afastamento","Afastamento · "&amp;($Z500+$AA500-1)&amp;" dias seguidos sem apontamento",IF($Y500="Folga trabalhada","ATENÇÃO · apontou em dia de folga da escala 5x2",IF($Y500="Folga",IF(AND($D500="5x2",OR(WEEKDAY($F500,2)=6,WEEKDAY($F500,2)=7)),"Folga de fim de semana da escala 5x2",IF(AND(OR($D500="6x1",$D500="FF 6x1"),WEEKDAY($F500,2)=6,FALSE()),"Folga de fim de semana · apontou no domingo anterior",IF(AND(OR($D500="6x1",$D500="FF 6x1"),WEEKDAY($F500,2)=7,AND($A500=$A499,$L499&gt;0)),"Folga de fim de semana · apontou no sábado",IF(AND(OR($D500="6x1",$D500="FF 6x1"),OR(WEEKDAY($F500,2)=6,WEEKDAY($F500,2)=7)),"Folga de fim de semana · sem apontamento no sábado nem no domingo","Folga prevista pelo ciclo")))),IF($Y500="Indeterminado (início da série)","Sem histórico anterior — informe o dia do ciclo no Cadastro",IF($Y500="Falta de registro",IF(OR(OR($D500="6x1",$D500="FF 6x1"),$D500="5x2"),"FALTA DE REGISTRO · dia útil da escala "&amp;$E500,"FALTA DE REGISTRO · dia "&amp;$W500&amp;" de "&amp;IFERROR(INDEX(Parâmetros!$B$39:$B$48,MATCH($E500,Parâmetros!$A$39:$A$48,0)),99)&amp;" do ciclo"),IF(OR($D500="6x1",$D500="FF 6x1"),IF(OR(AND(WEEKDAY($F500,2)=6,AND($A500=$A501,$L501&gt;0)),AND(WEEKDAY($F500,2)=7,AND($A500=$A499,$L499&gt;0))),"ATENÇÃO · apontou sábado e domingo no mesmo fim de semana",IF(OR(WEEKDAY($F500,2)=6,WEEKDAY($F500,2)=7),"Jornada de fim de semana do 6x1",IF(OR($H500&gt;=Parâmetros!$E$20,$H500&lt;Parâmetros!$E$19),"ATENÇÃO · 6x1 apontou fora do horário diurno","Jornada fixa do 6x1"))),IF($D500="5x2","Jornada fixa do 5x2",IF($D500="Folguista",IF($J500=$K500,"Evidência confirma sequência","DIVERGE · sequência "&amp;$J500&amp;" × evidência "&amp;$K500),IF($K500=$E500,"Evidência confirma cadastro","DIVERGE · cadastro "&amp;$E500&amp;" × evidência "&amp;$K500)))))))))))</f>
        <v>FALTA DE REGISTRO · dia útil da escala 6x1</v>
      </c>
      <c r="W500" s="34" t="str">
        <f>IF(OR(OR($D500="6x1",$D500="FF 6x1"),$D500="5x2"),"",IF($AB500&lt;&gt;$AB499,IF(IFERROR(INDEX(Cadastro!$F$5:$F$243,$AB500),"")="",IF($L500&gt;0,1,0),IF(IFERROR(INDEX(Cadastro!$F$5:$F$243,$AB500),"")&lt;=IFERROR(INDEX(Parâmetros!$B$39:$B$48,MATCH($E500,Parâmetros!$A$39:$A$48,0)),99),IFERROR(INDEX(Cadastro!$F$5:$F$243,$AB500),""),0)),IF($L500&gt;0,IF(N($X499)&gt;0,1,N($W499)+1),IF(AND($L500=0,OR(N($W499)&gt;=IFERROR(INDEX(Parâmetros!$B$39:$B$48,MATCH($E500,Parâmetros!$A$39:$A$48,0)),99),AND(N($X499)&gt;0,N($X499)&lt;IFERROR(INDEX(Parâmetros!$C$39:$C$48,MATCH($E500,Parâmetros!$A$39:$A$48,0)),0)))),0,N($W499)+1))))</f>
        <v/>
      </c>
      <c r="X500" s="34" t="str">
        <f>IF(OR(OR($D500="6x1",$D500="FF 6x1"),$D500="5x2"),"",IF($AB500&lt;&gt;$AB499,IF(IFERROR(INDEX(Cadastro!$F$5:$F$243,$AB500),"")="",0,IF(IFERROR(INDEX(Cadastro!$F$5:$F$243,$AB500),"")&gt;IFERROR(INDEX(Parâmetros!$B$39:$B$48,MATCH($E500,Parâmetros!$A$39:$A$48,0)),99),IFERROR(INDEX(Cadastro!$F$5:$F$243,$AB500),"")-IFERROR(INDEX(Parâmetros!$B$39:$B$48,MATCH($E500,Parâmetros!$A$39:$A$48,0)),99),0)),IF(AND($L500=0,OR(N($W499)&gt;=IFERROR(INDEX(Parâmetros!$B$39:$B$48,MATCH($E500,Parâmetros!$A$39:$A$48,0)),99),AND(N($X499)&gt;0,N($X499)&lt;IFERROR(INDEX(Parâmetros!$C$39:$C$48,MATCH($E500,Parâmetros!$A$39:$A$48,0)),0)))),N($X499)+1,0)))</f>
        <v/>
      </c>
      <c r="Y500" t="str">
        <f>IF($AC500&lt;&gt;"",IF($L500&gt;0,$AC500&amp;" · com apontamento",$AC500),IF($E500="Férias",IF($L500&gt;0,"Férias · com apontamento","Férias (cadastro)"),IF(($Z500+$AA500-1)&gt;Parâmetros!$E$16,"Férias / afastamento",IF(AND($D500="5x2",OR(WEEKDAY($F500,2)=6,WEEKDAY($F500,2)=7)),IF($L500&gt;0,"Folga trabalhada","Folga"),IF($L500&gt;0,"Trabalhado",IF(OR(OR($D500="6x1",$D500="FF 6x1"),$D500="5x2"),IF(AND(OR($D500="6x1",$D500="FF 6x1"),OR(WEEKDAY($F500,2)=6,WEEKDAY($F500,2)=7)),"Folga","Falta de registro"),IF(AND($AB500&lt;&gt;$AB499,IFERROR(INDEX(Cadastro!$F$5:$F$243,$AB500),"")=""),"Indeterminado (início da série)",IF($X500&gt;0,"Folga","Falta de registro"))))))))</f>
        <v>Falta de registro</v>
      </c>
      <c r="Z500" s="34">
        <f>IF(OR($L500&gt;0,$F500&gt;Parâmetros!$E$14),0,IF($A500&lt;&gt;$A499,1,N($Z499)+1))</f>
        <v>0</v>
      </c>
      <c r="AA500" s="34">
        <f>IF(OR($L500&gt;0,$F500&gt;Parâmetros!$E$14),0,IF(OR($A500&lt;&gt;$A501,$F501&gt;Parâmetros!$E$14),1,N($AA501)+1))</f>
        <v>0</v>
      </c>
      <c r="AB500" s="31">
        <f>IFERROR(MATCH($A500&amp;"|"&amp;TEXT(_xlfn.MAXIFS(Cadastro!$E$5:$E$243,Cadastro!$A$5:$A$243,$A500,Cadastro!$E$5:$E$243,"&lt;="&amp;$F500),"yyyymmdd"),Cadastro!$I$5:$I$243,0),"")</f>
        <v>69</v>
      </c>
      <c r="AC500" t="str">
        <f>IFERROR(_xlfn.SINGLE(INDEX(Exceções!$D$5:$D$203,MATCH($A500&amp;"|"&amp;$F500,Exceções!$F$5:$F$203,0))),"")</f>
        <v/>
      </c>
      <c r="AD500" t="str">
        <f>IF($AC500="","",IFERROR(_xlfn.SINGLE(INDEX(Exceções!$E$5:$E$203,MATCH($A500&amp;"|"&amp;$F500,Exceções!$F$5:$F$203,0))),""))</f>
        <v/>
      </c>
    </row>
    <row r="501" spans="1:30" ht="15" hidden="1" customHeight="1" x14ac:dyDescent="0.25">
      <c r="A501" s="31">
        <v>9821</v>
      </c>
      <c r="B501" s="17" t="s">
        <v>17</v>
      </c>
      <c r="C501" s="17" t="str">
        <f>IFERROR(INDEX(Cadastro!$C$5:$C$243,$AB501),"NÃO INFORMADO")</f>
        <v>CAL</v>
      </c>
      <c r="D501" s="17" t="str">
        <f>IFERROR(INDEX(Cadastro!$D$5:$D$243,$AB501),"")</f>
        <v>6x1</v>
      </c>
      <c r="E501" s="17" t="str">
        <f>IFERROR(INDEX(Cadastro!$G$5:$G$243,$AB501),"")</f>
        <v>6x1</v>
      </c>
      <c r="F501" s="29">
        <v>46323</v>
      </c>
      <c r="G501" s="32" t="str">
        <f t="shared" si="42"/>
        <v>qua</v>
      </c>
      <c r="H501" s="31" t="str">
        <f>IF($L501=0,"",_xlfn.MINIFS(Dados!$Q:$Q,Dados!$A:$A,$A501,Dados!$S:$S,$F501))</f>
        <v/>
      </c>
      <c r="I501" s="31" t="str">
        <f>IF($H501="","",_xlfn.MAXIFS(Dados!$R:$R,Dados!$A:$A,$A501,Dados!$S:$S,$F501))</f>
        <v/>
      </c>
      <c r="J501" s="32" t="str">
        <f>IF($D501&lt;&gt;"Folguista","",IFERROR(INDEX(Parâmetros!$D$52:$G$52,1,MIN(4,MAX(1,$W501))),""))</f>
        <v/>
      </c>
      <c r="K501" s="32" t="str">
        <f>IF(OR($AC501&lt;&gt;"",$Y501="Folga",$Y501="Folga trabalhada",$Y501="Férias (cadastro)",$Y501="Férias / afastamento",$Y501="Indeterminado (início da série)"),"",IF(OR($D501="6x1",$D501="FF 6x1"),IF(OR(WEEKDAY($F501,2)=6,WEEKDAY($F501,2)=7),"6x1 sáb/dom","6x1"),IF($D501="5x2","5x2",IF($H501="",IF($D501="Folguista",$J501,$E501),IF(OR($H501&gt;=Parâmetros!$E$18,$H501&lt;Parâmetros!$E$19),"C",IF($H501&lt;Parâmetros!$E$20,"A","B"))))))</f>
        <v>6x1</v>
      </c>
      <c r="L501" s="30">
        <f>SUMIFS(Dados!$E:$E,Dados!$A:$A,$A501,Dados!$S:$S,$F501)</f>
        <v>0</v>
      </c>
      <c r="M501" s="30">
        <f>IFERROR(INDEX(Parâmetros!$E$6:$E$11,MATCH($K501,Parâmetros!$A$6:$A$11,0)),"")</f>
        <v>8.8000000000000007</v>
      </c>
      <c r="N501" s="33">
        <f t="shared" si="43"/>
        <v>0</v>
      </c>
      <c r="O501" s="33">
        <f>Parâmetros!$E$13</f>
        <v>0.8</v>
      </c>
      <c r="P501" s="32" t="str">
        <f>IF(OR($M501="",$F501&gt;Parâmetros!$E$14),"Não","Sim")</f>
        <v>Não</v>
      </c>
      <c r="Q501" s="32" t="str">
        <f t="shared" si="44"/>
        <v/>
      </c>
      <c r="R501" s="32" t="str">
        <f t="shared" si="45"/>
        <v/>
      </c>
      <c r="S501" s="30" t="str">
        <f t="shared" si="46"/>
        <v/>
      </c>
      <c r="T501" s="32" t="str">
        <f>IF($Q501&lt;&gt;"Sim","",IF($N501&gt;Parâmetros!$E$15,"Sim","Não"))</f>
        <v/>
      </c>
      <c r="U501" s="17" t="str">
        <f t="shared" si="47"/>
        <v>Fora da apuração</v>
      </c>
      <c r="V501" s="17" t="str">
        <f>IF($AC501&lt;&gt;"",IF($L501&gt;0,"ATENÇÃO · apontou em dia de "&amp;LOWER($AC501)&amp;" cadastrado","Exceção cadastrada · "&amp;$AC501)&amp;IF($AD501="",""," · "&amp;$AD501),IF($E501="Férias",IF($L501&gt;0,"ATENÇÃO · apontou estando de férias no cadastro","Férias no cadastro"),IF($Y501="Férias / afastamento","Afastamento · "&amp;($Z501+$AA501-1)&amp;" dias seguidos sem apontamento",IF($Y501="Folga trabalhada","ATENÇÃO · apontou em dia de folga da escala 5x2",IF($Y501="Folga",IF(AND($D501="5x2",OR(WEEKDAY($F501,2)=6,WEEKDAY($F501,2)=7)),"Folga de fim de semana da escala 5x2",IF(AND(OR($D501="6x1",$D501="FF 6x1"),WEEKDAY($F501,2)=6,FALSE()),"Folga de fim de semana · apontou no domingo anterior",IF(AND(OR($D501="6x1",$D501="FF 6x1"),WEEKDAY($F501,2)=7,AND($A501=$A500,$L500&gt;0)),"Folga de fim de semana · apontou no sábado",IF(AND(OR($D501="6x1",$D501="FF 6x1"),OR(WEEKDAY($F501,2)=6,WEEKDAY($F501,2)=7)),"Folga de fim de semana · sem apontamento no sábado nem no domingo","Folga prevista pelo ciclo")))),IF($Y501="Indeterminado (início da série)","Sem histórico anterior — informe o dia do ciclo no Cadastro",IF($Y501="Falta de registro",IF(OR(OR($D501="6x1",$D501="FF 6x1"),$D501="5x2"),"FALTA DE REGISTRO · dia útil da escala "&amp;$E501,"FALTA DE REGISTRO · dia "&amp;$W501&amp;" de "&amp;IFERROR(INDEX(Parâmetros!$B$39:$B$48,MATCH($E501,Parâmetros!$A$39:$A$48,0)),99)&amp;" do ciclo"),IF(OR($D501="6x1",$D501="FF 6x1"),IF(OR(AND(WEEKDAY($F501,2)=6,AND($A501=$A502,$L502&gt;0)),AND(WEEKDAY($F501,2)=7,AND($A501=$A500,$L500&gt;0))),"ATENÇÃO · apontou sábado e domingo no mesmo fim de semana",IF(OR(WEEKDAY($F501,2)=6,WEEKDAY($F501,2)=7),"Jornada de fim de semana do 6x1",IF(OR($H501&gt;=Parâmetros!$E$20,$H501&lt;Parâmetros!$E$19),"ATENÇÃO · 6x1 apontou fora do horário diurno","Jornada fixa do 6x1"))),IF($D501="5x2","Jornada fixa do 5x2",IF($D501="Folguista",IF($J501=$K501,"Evidência confirma sequência","DIVERGE · sequência "&amp;$J501&amp;" × evidência "&amp;$K501),IF($K501=$E501,"Evidência confirma cadastro","DIVERGE · cadastro "&amp;$E501&amp;" × evidência "&amp;$K501)))))))))))</f>
        <v>FALTA DE REGISTRO · dia útil da escala 6x1</v>
      </c>
      <c r="W501" s="34" t="str">
        <f>IF(OR(OR($D501="6x1",$D501="FF 6x1"),$D501="5x2"),"",IF($AB501&lt;&gt;$AB500,IF(IFERROR(INDEX(Cadastro!$F$5:$F$243,$AB501),"")="",IF($L501&gt;0,1,0),IF(IFERROR(INDEX(Cadastro!$F$5:$F$243,$AB501),"")&lt;=IFERROR(INDEX(Parâmetros!$B$39:$B$48,MATCH($E501,Parâmetros!$A$39:$A$48,0)),99),IFERROR(INDEX(Cadastro!$F$5:$F$243,$AB501),""),0)),IF($L501&gt;0,IF(N($X500)&gt;0,1,N($W500)+1),IF(AND($L501=0,OR(N($W500)&gt;=IFERROR(INDEX(Parâmetros!$B$39:$B$48,MATCH($E501,Parâmetros!$A$39:$A$48,0)),99),AND(N($X500)&gt;0,N($X500)&lt;IFERROR(INDEX(Parâmetros!$C$39:$C$48,MATCH($E501,Parâmetros!$A$39:$A$48,0)),0)))),0,N($W500)+1))))</f>
        <v/>
      </c>
      <c r="X501" s="34" t="str">
        <f>IF(OR(OR($D501="6x1",$D501="FF 6x1"),$D501="5x2"),"",IF($AB501&lt;&gt;$AB500,IF(IFERROR(INDEX(Cadastro!$F$5:$F$243,$AB501),"")="",0,IF(IFERROR(INDEX(Cadastro!$F$5:$F$243,$AB501),"")&gt;IFERROR(INDEX(Parâmetros!$B$39:$B$48,MATCH($E501,Parâmetros!$A$39:$A$48,0)),99),IFERROR(INDEX(Cadastro!$F$5:$F$243,$AB501),"")-IFERROR(INDEX(Parâmetros!$B$39:$B$48,MATCH($E501,Parâmetros!$A$39:$A$48,0)),99),0)),IF(AND($L501=0,OR(N($W500)&gt;=IFERROR(INDEX(Parâmetros!$B$39:$B$48,MATCH($E501,Parâmetros!$A$39:$A$48,0)),99),AND(N($X500)&gt;0,N($X500)&lt;IFERROR(INDEX(Parâmetros!$C$39:$C$48,MATCH($E501,Parâmetros!$A$39:$A$48,0)),0)))),N($X500)+1,0)))</f>
        <v/>
      </c>
      <c r="Y501" t="str">
        <f>IF($AC501&lt;&gt;"",IF($L501&gt;0,$AC501&amp;" · com apontamento",$AC501),IF($E501="Férias",IF($L501&gt;0,"Férias · com apontamento","Férias (cadastro)"),IF(($Z501+$AA501-1)&gt;Parâmetros!$E$16,"Férias / afastamento",IF(AND($D501="5x2",OR(WEEKDAY($F501,2)=6,WEEKDAY($F501,2)=7)),IF($L501&gt;0,"Folga trabalhada","Folga"),IF($L501&gt;0,"Trabalhado",IF(OR(OR($D501="6x1",$D501="FF 6x1"),$D501="5x2"),IF(AND(OR($D501="6x1",$D501="FF 6x1"),OR(WEEKDAY($F501,2)=6,WEEKDAY($F501,2)=7)),"Folga","Falta de registro"),IF(AND($AB501&lt;&gt;$AB500,IFERROR(INDEX(Cadastro!$F$5:$F$243,$AB501),"")=""),"Indeterminado (início da série)",IF($X501&gt;0,"Folga","Falta de registro"))))))))</f>
        <v>Falta de registro</v>
      </c>
      <c r="Z501" s="34">
        <f>IF(OR($L501&gt;0,$F501&gt;Parâmetros!$E$14),0,IF($A501&lt;&gt;$A500,1,N($Z500)+1))</f>
        <v>0</v>
      </c>
      <c r="AA501" s="34">
        <f>IF(OR($L501&gt;0,$F501&gt;Parâmetros!$E$14),0,IF(OR($A501&lt;&gt;$A502,$F502&gt;Parâmetros!$E$14),1,N($AA502)+1))</f>
        <v>0</v>
      </c>
      <c r="AB501" s="31">
        <f>IFERROR(MATCH($A501&amp;"|"&amp;TEXT(_xlfn.MAXIFS(Cadastro!$E$5:$E$243,Cadastro!$A$5:$A$243,$A501,Cadastro!$E$5:$E$243,"&lt;="&amp;$F501),"yyyymmdd"),Cadastro!$I$5:$I$243,0),"")</f>
        <v>69</v>
      </c>
      <c r="AC501" t="str">
        <f>IFERROR(_xlfn.SINGLE(INDEX(Exceções!$D$5:$D$203,MATCH($A501&amp;"|"&amp;$F501,Exceções!$F$5:$F$203,0))),"")</f>
        <v/>
      </c>
      <c r="AD501" t="str">
        <f>IF($AC501="","",IFERROR(_xlfn.SINGLE(INDEX(Exceções!$E$5:$E$203,MATCH($A501&amp;"|"&amp;$F501,Exceções!$F$5:$F$203,0))),""))</f>
        <v/>
      </c>
    </row>
    <row r="502" spans="1:30" ht="15" hidden="1" customHeight="1" x14ac:dyDescent="0.25">
      <c r="A502" s="31">
        <v>9821</v>
      </c>
      <c r="B502" s="17" t="s">
        <v>17</v>
      </c>
      <c r="C502" s="17" t="str">
        <f>IFERROR(INDEX(Cadastro!$C$5:$C$243,$AB502),"NÃO INFORMADO")</f>
        <v>CAL</v>
      </c>
      <c r="D502" s="17" t="str">
        <f>IFERROR(INDEX(Cadastro!$D$5:$D$243,$AB502),"")</f>
        <v>6x1</v>
      </c>
      <c r="E502" s="17" t="str">
        <f>IFERROR(INDEX(Cadastro!$G$5:$G$243,$AB502),"")</f>
        <v>6x1</v>
      </c>
      <c r="F502" s="29">
        <v>46324</v>
      </c>
      <c r="G502" s="32" t="str">
        <f t="shared" si="42"/>
        <v>qui</v>
      </c>
      <c r="H502" s="31" t="str">
        <f>IF($L502=0,"",_xlfn.MINIFS(Dados!$Q:$Q,Dados!$A:$A,$A502,Dados!$S:$S,$F502))</f>
        <v/>
      </c>
      <c r="I502" s="31" t="str">
        <f>IF($H502="","",_xlfn.MAXIFS(Dados!$R:$R,Dados!$A:$A,$A502,Dados!$S:$S,$F502))</f>
        <v/>
      </c>
      <c r="J502" s="32" t="str">
        <f>IF($D502&lt;&gt;"Folguista","",IFERROR(INDEX(Parâmetros!$D$52:$G$52,1,MIN(4,MAX(1,$W502))),""))</f>
        <v/>
      </c>
      <c r="K502" s="32" t="str">
        <f>IF(OR($AC502&lt;&gt;"",$Y502="Folga",$Y502="Folga trabalhada",$Y502="Férias (cadastro)",$Y502="Férias / afastamento",$Y502="Indeterminado (início da série)"),"",IF(OR($D502="6x1",$D502="FF 6x1"),IF(OR(WEEKDAY($F502,2)=6,WEEKDAY($F502,2)=7),"6x1 sáb/dom","6x1"),IF($D502="5x2","5x2",IF($H502="",IF($D502="Folguista",$J502,$E502),IF(OR($H502&gt;=Parâmetros!$E$18,$H502&lt;Parâmetros!$E$19),"C",IF($H502&lt;Parâmetros!$E$20,"A","B"))))))</f>
        <v>6x1</v>
      </c>
      <c r="L502" s="30">
        <f>SUMIFS(Dados!$E:$E,Dados!$A:$A,$A502,Dados!$S:$S,$F502)</f>
        <v>0</v>
      </c>
      <c r="M502" s="30">
        <f>IFERROR(INDEX(Parâmetros!$E$6:$E$11,MATCH($K502,Parâmetros!$A$6:$A$11,0)),"")</f>
        <v>8.8000000000000007</v>
      </c>
      <c r="N502" s="33">
        <f t="shared" si="43"/>
        <v>0</v>
      </c>
      <c r="O502" s="33">
        <f>Parâmetros!$E$13</f>
        <v>0.8</v>
      </c>
      <c r="P502" s="32" t="str">
        <f>IF(OR($M502="",$F502&gt;Parâmetros!$E$14),"Não","Sim")</f>
        <v>Não</v>
      </c>
      <c r="Q502" s="32" t="str">
        <f t="shared" si="44"/>
        <v/>
      </c>
      <c r="R502" s="32" t="str">
        <f t="shared" si="45"/>
        <v/>
      </c>
      <c r="S502" s="30" t="str">
        <f t="shared" si="46"/>
        <v/>
      </c>
      <c r="T502" s="32" t="str">
        <f>IF($Q502&lt;&gt;"Sim","",IF($N502&gt;Parâmetros!$E$15,"Sim","Não"))</f>
        <v/>
      </c>
      <c r="U502" s="17" t="str">
        <f t="shared" si="47"/>
        <v>Fora da apuração</v>
      </c>
      <c r="V502" s="17" t="str">
        <f>IF($AC502&lt;&gt;"",IF($L502&gt;0,"ATENÇÃO · apontou em dia de "&amp;LOWER($AC502)&amp;" cadastrado","Exceção cadastrada · "&amp;$AC502)&amp;IF($AD502="",""," · "&amp;$AD502),IF($E502="Férias",IF($L502&gt;0,"ATENÇÃO · apontou estando de férias no cadastro","Férias no cadastro"),IF($Y502="Férias / afastamento","Afastamento · "&amp;($Z502+$AA502-1)&amp;" dias seguidos sem apontamento",IF($Y502="Folga trabalhada","ATENÇÃO · apontou em dia de folga da escala 5x2",IF($Y502="Folga",IF(AND($D502="5x2",OR(WEEKDAY($F502,2)=6,WEEKDAY($F502,2)=7)),"Folga de fim de semana da escala 5x2",IF(AND(OR($D502="6x1",$D502="FF 6x1"),WEEKDAY($F502,2)=6,FALSE()),"Folga de fim de semana · apontou no domingo anterior",IF(AND(OR($D502="6x1",$D502="FF 6x1"),WEEKDAY($F502,2)=7,AND($A502=$A501,$L501&gt;0)),"Folga de fim de semana · apontou no sábado",IF(AND(OR($D502="6x1",$D502="FF 6x1"),OR(WEEKDAY($F502,2)=6,WEEKDAY($F502,2)=7)),"Folga de fim de semana · sem apontamento no sábado nem no domingo","Folga prevista pelo ciclo")))),IF($Y502="Indeterminado (início da série)","Sem histórico anterior — informe o dia do ciclo no Cadastro",IF($Y502="Falta de registro",IF(OR(OR($D502="6x1",$D502="FF 6x1"),$D502="5x2"),"FALTA DE REGISTRO · dia útil da escala "&amp;$E502,"FALTA DE REGISTRO · dia "&amp;$W502&amp;" de "&amp;IFERROR(INDEX(Parâmetros!$B$39:$B$48,MATCH($E502,Parâmetros!$A$39:$A$48,0)),99)&amp;" do ciclo"),IF(OR($D502="6x1",$D502="FF 6x1"),IF(OR(AND(WEEKDAY($F502,2)=6,AND($A502=$A503,$L503&gt;0)),AND(WEEKDAY($F502,2)=7,AND($A502=$A501,$L501&gt;0))),"ATENÇÃO · apontou sábado e domingo no mesmo fim de semana",IF(OR(WEEKDAY($F502,2)=6,WEEKDAY($F502,2)=7),"Jornada de fim de semana do 6x1",IF(OR($H502&gt;=Parâmetros!$E$20,$H502&lt;Parâmetros!$E$19),"ATENÇÃO · 6x1 apontou fora do horário diurno","Jornada fixa do 6x1"))),IF($D502="5x2","Jornada fixa do 5x2",IF($D502="Folguista",IF($J502=$K502,"Evidência confirma sequência","DIVERGE · sequência "&amp;$J502&amp;" × evidência "&amp;$K502),IF($K502=$E502,"Evidência confirma cadastro","DIVERGE · cadastro "&amp;$E502&amp;" × evidência "&amp;$K502)))))))))))</f>
        <v>FALTA DE REGISTRO · dia útil da escala 6x1</v>
      </c>
      <c r="W502" s="34" t="str">
        <f>IF(OR(OR($D502="6x1",$D502="FF 6x1"),$D502="5x2"),"",IF($AB502&lt;&gt;$AB501,IF(IFERROR(INDEX(Cadastro!$F$5:$F$243,$AB502),"")="",IF($L502&gt;0,1,0),IF(IFERROR(INDEX(Cadastro!$F$5:$F$243,$AB502),"")&lt;=IFERROR(INDEX(Parâmetros!$B$39:$B$48,MATCH($E502,Parâmetros!$A$39:$A$48,0)),99),IFERROR(INDEX(Cadastro!$F$5:$F$243,$AB502),""),0)),IF($L502&gt;0,IF(N($X501)&gt;0,1,N($W501)+1),IF(AND($L502=0,OR(N($W501)&gt;=IFERROR(INDEX(Parâmetros!$B$39:$B$48,MATCH($E502,Parâmetros!$A$39:$A$48,0)),99),AND(N($X501)&gt;0,N($X501)&lt;IFERROR(INDEX(Parâmetros!$C$39:$C$48,MATCH($E502,Parâmetros!$A$39:$A$48,0)),0)))),0,N($W501)+1))))</f>
        <v/>
      </c>
      <c r="X502" s="34" t="str">
        <f>IF(OR(OR($D502="6x1",$D502="FF 6x1"),$D502="5x2"),"",IF($AB502&lt;&gt;$AB501,IF(IFERROR(INDEX(Cadastro!$F$5:$F$243,$AB502),"")="",0,IF(IFERROR(INDEX(Cadastro!$F$5:$F$243,$AB502),"")&gt;IFERROR(INDEX(Parâmetros!$B$39:$B$48,MATCH($E502,Parâmetros!$A$39:$A$48,0)),99),IFERROR(INDEX(Cadastro!$F$5:$F$243,$AB502),"")-IFERROR(INDEX(Parâmetros!$B$39:$B$48,MATCH($E502,Parâmetros!$A$39:$A$48,0)),99),0)),IF(AND($L502=0,OR(N($W501)&gt;=IFERROR(INDEX(Parâmetros!$B$39:$B$48,MATCH($E502,Parâmetros!$A$39:$A$48,0)),99),AND(N($X501)&gt;0,N($X501)&lt;IFERROR(INDEX(Parâmetros!$C$39:$C$48,MATCH($E502,Parâmetros!$A$39:$A$48,0)),0)))),N($X501)+1,0)))</f>
        <v/>
      </c>
      <c r="Y502" t="str">
        <f>IF($AC502&lt;&gt;"",IF($L502&gt;0,$AC502&amp;" · com apontamento",$AC502),IF($E502="Férias",IF($L502&gt;0,"Férias · com apontamento","Férias (cadastro)"),IF(($Z502+$AA502-1)&gt;Parâmetros!$E$16,"Férias / afastamento",IF(AND($D502="5x2",OR(WEEKDAY($F502,2)=6,WEEKDAY($F502,2)=7)),IF($L502&gt;0,"Folga trabalhada","Folga"),IF($L502&gt;0,"Trabalhado",IF(OR(OR($D502="6x1",$D502="FF 6x1"),$D502="5x2"),IF(AND(OR($D502="6x1",$D502="FF 6x1"),OR(WEEKDAY($F502,2)=6,WEEKDAY($F502,2)=7)),"Folga","Falta de registro"),IF(AND($AB502&lt;&gt;$AB501,IFERROR(INDEX(Cadastro!$F$5:$F$243,$AB502),"")=""),"Indeterminado (início da série)",IF($X502&gt;0,"Folga","Falta de registro"))))))))</f>
        <v>Falta de registro</v>
      </c>
      <c r="Z502" s="34">
        <f>IF(OR($L502&gt;0,$F502&gt;Parâmetros!$E$14),0,IF($A502&lt;&gt;$A501,1,N($Z501)+1))</f>
        <v>0</v>
      </c>
      <c r="AA502" s="34">
        <f>IF(OR($L502&gt;0,$F502&gt;Parâmetros!$E$14),0,IF(OR($A502&lt;&gt;$A503,$F503&gt;Parâmetros!$E$14),1,N($AA503)+1))</f>
        <v>0</v>
      </c>
      <c r="AB502" s="31">
        <f>IFERROR(MATCH($A502&amp;"|"&amp;TEXT(_xlfn.MAXIFS(Cadastro!$E$5:$E$243,Cadastro!$A$5:$A$243,$A502,Cadastro!$E$5:$E$243,"&lt;="&amp;$F502),"yyyymmdd"),Cadastro!$I$5:$I$243,0),"")</f>
        <v>69</v>
      </c>
      <c r="AC502" t="str">
        <f>IFERROR(_xlfn.SINGLE(INDEX(Exceções!$D$5:$D$203,MATCH($A502&amp;"|"&amp;$F502,Exceções!$F$5:$F$203,0))),"")</f>
        <v/>
      </c>
      <c r="AD502" t="str">
        <f>IF($AC502="","",IFERROR(_xlfn.SINGLE(INDEX(Exceções!$E$5:$E$203,MATCH($A502&amp;"|"&amp;$F502,Exceções!$F$5:$F$203,0))),""))</f>
        <v/>
      </c>
    </row>
    <row r="503" spans="1:30" ht="15" hidden="1" customHeight="1" x14ac:dyDescent="0.25">
      <c r="A503" s="31">
        <v>9821</v>
      </c>
      <c r="B503" s="17" t="s">
        <v>17</v>
      </c>
      <c r="C503" s="17" t="str">
        <f>IFERROR(INDEX(Cadastro!$C$5:$C$243,$AB503),"NÃO INFORMADO")</f>
        <v>CAL</v>
      </c>
      <c r="D503" s="17" t="str">
        <f>IFERROR(INDEX(Cadastro!$D$5:$D$243,$AB503),"")</f>
        <v>6x1</v>
      </c>
      <c r="E503" s="17" t="str">
        <f>IFERROR(INDEX(Cadastro!$G$5:$G$243,$AB503),"")</f>
        <v>6x1</v>
      </c>
      <c r="F503" s="29">
        <v>46325</v>
      </c>
      <c r="G503" s="32" t="str">
        <f t="shared" si="42"/>
        <v>sex</v>
      </c>
      <c r="H503" s="31" t="str">
        <f>IF($L503=0,"",_xlfn.MINIFS(Dados!$Q:$Q,Dados!$A:$A,$A503,Dados!$S:$S,$F503))</f>
        <v/>
      </c>
      <c r="I503" s="31" t="str">
        <f>IF($H503="","",_xlfn.MAXIFS(Dados!$R:$R,Dados!$A:$A,$A503,Dados!$S:$S,$F503))</f>
        <v/>
      </c>
      <c r="J503" s="32" t="str">
        <f>IF($D503&lt;&gt;"Folguista","",IFERROR(INDEX(Parâmetros!$D$52:$G$52,1,MIN(4,MAX(1,$W503))),""))</f>
        <v/>
      </c>
      <c r="K503" s="32" t="str">
        <f>IF(OR($AC503&lt;&gt;"",$Y503="Folga",$Y503="Folga trabalhada",$Y503="Férias (cadastro)",$Y503="Férias / afastamento",$Y503="Indeterminado (início da série)"),"",IF(OR($D503="6x1",$D503="FF 6x1"),IF(OR(WEEKDAY($F503,2)=6,WEEKDAY($F503,2)=7),"6x1 sáb/dom","6x1"),IF($D503="5x2","5x2",IF($H503="",IF($D503="Folguista",$J503,$E503),IF(OR($H503&gt;=Parâmetros!$E$18,$H503&lt;Parâmetros!$E$19),"C",IF($H503&lt;Parâmetros!$E$20,"A","B"))))))</f>
        <v>6x1</v>
      </c>
      <c r="L503" s="30">
        <f>SUMIFS(Dados!$E:$E,Dados!$A:$A,$A503,Dados!$S:$S,$F503)</f>
        <v>0</v>
      </c>
      <c r="M503" s="30">
        <f>IFERROR(INDEX(Parâmetros!$E$6:$E$11,MATCH($K503,Parâmetros!$A$6:$A$11,0)),"")</f>
        <v>8.8000000000000007</v>
      </c>
      <c r="N503" s="33">
        <f t="shared" si="43"/>
        <v>0</v>
      </c>
      <c r="O503" s="33">
        <f>Parâmetros!$E$13</f>
        <v>0.8</v>
      </c>
      <c r="P503" s="32" t="str">
        <f>IF(OR($M503="",$F503&gt;Parâmetros!$E$14),"Não","Sim")</f>
        <v>Não</v>
      </c>
      <c r="Q503" s="32" t="str">
        <f t="shared" si="44"/>
        <v/>
      </c>
      <c r="R503" s="32" t="str">
        <f t="shared" si="45"/>
        <v/>
      </c>
      <c r="S503" s="30" t="str">
        <f t="shared" si="46"/>
        <v/>
      </c>
      <c r="T503" s="32" t="str">
        <f>IF($Q503&lt;&gt;"Sim","",IF($N503&gt;Parâmetros!$E$15,"Sim","Não"))</f>
        <v/>
      </c>
      <c r="U503" s="17" t="str">
        <f t="shared" si="47"/>
        <v>Fora da apuração</v>
      </c>
      <c r="V503" s="17" t="str">
        <f>IF($AC503&lt;&gt;"",IF($L503&gt;0,"ATENÇÃO · apontou em dia de "&amp;LOWER($AC503)&amp;" cadastrado","Exceção cadastrada · "&amp;$AC503)&amp;IF($AD503="",""," · "&amp;$AD503),IF($E503="Férias",IF($L503&gt;0,"ATENÇÃO · apontou estando de férias no cadastro","Férias no cadastro"),IF($Y503="Férias / afastamento","Afastamento · "&amp;($Z503+$AA503-1)&amp;" dias seguidos sem apontamento",IF($Y503="Folga trabalhada","ATENÇÃO · apontou em dia de folga da escala 5x2",IF($Y503="Folga",IF(AND($D503="5x2",OR(WEEKDAY($F503,2)=6,WEEKDAY($F503,2)=7)),"Folga de fim de semana da escala 5x2",IF(AND(OR($D503="6x1",$D503="FF 6x1"),WEEKDAY($F503,2)=6,FALSE()),"Folga de fim de semana · apontou no domingo anterior",IF(AND(OR($D503="6x1",$D503="FF 6x1"),WEEKDAY($F503,2)=7,AND($A503=$A502,$L502&gt;0)),"Folga de fim de semana · apontou no sábado",IF(AND(OR($D503="6x1",$D503="FF 6x1"),OR(WEEKDAY($F503,2)=6,WEEKDAY($F503,2)=7)),"Folga de fim de semana · sem apontamento no sábado nem no domingo","Folga prevista pelo ciclo")))),IF($Y503="Indeterminado (início da série)","Sem histórico anterior — informe o dia do ciclo no Cadastro",IF($Y503="Falta de registro",IF(OR(OR($D503="6x1",$D503="FF 6x1"),$D503="5x2"),"FALTA DE REGISTRO · dia útil da escala "&amp;$E503,"FALTA DE REGISTRO · dia "&amp;$W503&amp;" de "&amp;IFERROR(INDEX(Parâmetros!$B$39:$B$48,MATCH($E503,Parâmetros!$A$39:$A$48,0)),99)&amp;" do ciclo"),IF(OR($D503="6x1",$D503="FF 6x1"),IF(OR(AND(WEEKDAY($F503,2)=6,AND($A503=$A504,$L504&gt;0)),AND(WEEKDAY($F503,2)=7,AND($A503=$A502,$L502&gt;0))),"ATENÇÃO · apontou sábado e domingo no mesmo fim de semana",IF(OR(WEEKDAY($F503,2)=6,WEEKDAY($F503,2)=7),"Jornada de fim de semana do 6x1",IF(OR($H503&gt;=Parâmetros!$E$20,$H503&lt;Parâmetros!$E$19),"ATENÇÃO · 6x1 apontou fora do horário diurno","Jornada fixa do 6x1"))),IF($D503="5x2","Jornada fixa do 5x2",IF($D503="Folguista",IF($J503=$K503,"Evidência confirma sequência","DIVERGE · sequência "&amp;$J503&amp;" × evidência "&amp;$K503),IF($K503=$E503,"Evidência confirma cadastro","DIVERGE · cadastro "&amp;$E503&amp;" × evidência "&amp;$K503)))))))))))</f>
        <v>FALTA DE REGISTRO · dia útil da escala 6x1</v>
      </c>
      <c r="W503" s="34" t="str">
        <f>IF(OR(OR($D503="6x1",$D503="FF 6x1"),$D503="5x2"),"",IF($AB503&lt;&gt;$AB502,IF(IFERROR(INDEX(Cadastro!$F$5:$F$243,$AB503),"")="",IF($L503&gt;0,1,0),IF(IFERROR(INDEX(Cadastro!$F$5:$F$243,$AB503),"")&lt;=IFERROR(INDEX(Parâmetros!$B$39:$B$48,MATCH($E503,Parâmetros!$A$39:$A$48,0)),99),IFERROR(INDEX(Cadastro!$F$5:$F$243,$AB503),""),0)),IF($L503&gt;0,IF(N($X502)&gt;0,1,N($W502)+1),IF(AND($L503=0,OR(N($W502)&gt;=IFERROR(INDEX(Parâmetros!$B$39:$B$48,MATCH($E503,Parâmetros!$A$39:$A$48,0)),99),AND(N($X502)&gt;0,N($X502)&lt;IFERROR(INDEX(Parâmetros!$C$39:$C$48,MATCH($E503,Parâmetros!$A$39:$A$48,0)),0)))),0,N($W502)+1))))</f>
        <v/>
      </c>
      <c r="X503" s="34" t="str">
        <f>IF(OR(OR($D503="6x1",$D503="FF 6x1"),$D503="5x2"),"",IF($AB503&lt;&gt;$AB502,IF(IFERROR(INDEX(Cadastro!$F$5:$F$243,$AB503),"")="",0,IF(IFERROR(INDEX(Cadastro!$F$5:$F$243,$AB503),"")&gt;IFERROR(INDEX(Parâmetros!$B$39:$B$48,MATCH($E503,Parâmetros!$A$39:$A$48,0)),99),IFERROR(INDEX(Cadastro!$F$5:$F$243,$AB503),"")-IFERROR(INDEX(Parâmetros!$B$39:$B$48,MATCH($E503,Parâmetros!$A$39:$A$48,0)),99),0)),IF(AND($L503=0,OR(N($W502)&gt;=IFERROR(INDEX(Parâmetros!$B$39:$B$48,MATCH($E503,Parâmetros!$A$39:$A$48,0)),99),AND(N($X502)&gt;0,N($X502)&lt;IFERROR(INDEX(Parâmetros!$C$39:$C$48,MATCH($E503,Parâmetros!$A$39:$A$48,0)),0)))),N($X502)+1,0)))</f>
        <v/>
      </c>
      <c r="Y503" t="str">
        <f>IF($AC503&lt;&gt;"",IF($L503&gt;0,$AC503&amp;" · com apontamento",$AC503),IF($E503="Férias",IF($L503&gt;0,"Férias · com apontamento","Férias (cadastro)"),IF(($Z503+$AA503-1)&gt;Parâmetros!$E$16,"Férias / afastamento",IF(AND($D503="5x2",OR(WEEKDAY($F503,2)=6,WEEKDAY($F503,2)=7)),IF($L503&gt;0,"Folga trabalhada","Folga"),IF($L503&gt;0,"Trabalhado",IF(OR(OR($D503="6x1",$D503="FF 6x1"),$D503="5x2"),IF(AND(OR($D503="6x1",$D503="FF 6x1"),OR(WEEKDAY($F503,2)=6,WEEKDAY($F503,2)=7)),"Folga","Falta de registro"),IF(AND($AB503&lt;&gt;$AB502,IFERROR(INDEX(Cadastro!$F$5:$F$243,$AB503),"")=""),"Indeterminado (início da série)",IF($X503&gt;0,"Folga","Falta de registro"))))))))</f>
        <v>Falta de registro</v>
      </c>
      <c r="Z503" s="34">
        <f>IF(OR($L503&gt;0,$F503&gt;Parâmetros!$E$14),0,IF($A503&lt;&gt;$A502,1,N($Z502)+1))</f>
        <v>0</v>
      </c>
      <c r="AA503" s="34">
        <f>IF(OR($L503&gt;0,$F503&gt;Parâmetros!$E$14),0,IF(OR($A503&lt;&gt;$A504,$F504&gt;Parâmetros!$E$14),1,N($AA504)+1))</f>
        <v>0</v>
      </c>
      <c r="AB503" s="31">
        <f>IFERROR(MATCH($A503&amp;"|"&amp;TEXT(_xlfn.MAXIFS(Cadastro!$E$5:$E$243,Cadastro!$A$5:$A$243,$A503,Cadastro!$E$5:$E$243,"&lt;="&amp;$F503),"yyyymmdd"),Cadastro!$I$5:$I$243,0),"")</f>
        <v>69</v>
      </c>
      <c r="AC503" t="str">
        <f>IFERROR(_xlfn.SINGLE(INDEX(Exceções!$D$5:$D$203,MATCH($A503&amp;"|"&amp;$F503,Exceções!$F$5:$F$203,0))),"")</f>
        <v/>
      </c>
      <c r="AD503" t="str">
        <f>IF($AC503="","",IFERROR(_xlfn.SINGLE(INDEX(Exceções!$E$5:$E$203,MATCH($A503&amp;"|"&amp;$F503,Exceções!$F$5:$F$203,0))),""))</f>
        <v/>
      </c>
    </row>
    <row r="504" spans="1:30" ht="15" hidden="1" customHeight="1" x14ac:dyDescent="0.25">
      <c r="A504" s="31">
        <v>9821</v>
      </c>
      <c r="B504" s="17" t="s">
        <v>17</v>
      </c>
      <c r="C504" s="17" t="str">
        <f>IFERROR(INDEX(Cadastro!$C$5:$C$243,$AB504),"NÃO INFORMADO")</f>
        <v>CAL</v>
      </c>
      <c r="D504" s="17" t="str">
        <f>IFERROR(INDEX(Cadastro!$D$5:$D$243,$AB504),"")</f>
        <v>6x1</v>
      </c>
      <c r="E504" s="17" t="str">
        <f>IFERROR(INDEX(Cadastro!$G$5:$G$243,$AB504),"")</f>
        <v>6x1</v>
      </c>
      <c r="F504" s="29">
        <v>46326</v>
      </c>
      <c r="G504" s="32" t="str">
        <f t="shared" si="42"/>
        <v>sáb</v>
      </c>
      <c r="H504" s="31" t="str">
        <f>IF($L504=0,"",_xlfn.MINIFS(Dados!$Q:$Q,Dados!$A:$A,$A504,Dados!$S:$S,$F504))</f>
        <v/>
      </c>
      <c r="I504" s="31" t="str">
        <f>IF($H504="","",_xlfn.MAXIFS(Dados!$R:$R,Dados!$A:$A,$A504,Dados!$S:$S,$F504))</f>
        <v/>
      </c>
      <c r="J504" s="32" t="str">
        <f>IF($D504&lt;&gt;"Folguista","",IFERROR(INDEX(Parâmetros!$D$52:$G$52,1,MIN(4,MAX(1,$W504))),""))</f>
        <v/>
      </c>
      <c r="K504" s="32" t="str">
        <f>IF(OR($AC504&lt;&gt;"",$Y504="Folga",$Y504="Folga trabalhada",$Y504="Férias (cadastro)",$Y504="Férias / afastamento",$Y504="Indeterminado (início da série)"),"",IF(OR($D504="6x1",$D504="FF 6x1"),IF(OR(WEEKDAY($F504,2)=6,WEEKDAY($F504,2)=7),"6x1 sáb/dom","6x1"),IF($D504="5x2","5x2",IF($H504="",IF($D504="Folguista",$J504,$E504),IF(OR($H504&gt;=Parâmetros!$E$18,$H504&lt;Parâmetros!$E$19),"C",IF($H504&lt;Parâmetros!$E$20,"A","B"))))))</f>
        <v/>
      </c>
      <c r="L504" s="30">
        <f>SUMIFS(Dados!$E:$E,Dados!$A:$A,$A504,Dados!$S:$S,$F504)</f>
        <v>0</v>
      </c>
      <c r="M504" s="30" t="str">
        <f>IFERROR(INDEX(Parâmetros!$E$6:$E$11,MATCH($K504,Parâmetros!$A$6:$A$11,0)),"")</f>
        <v/>
      </c>
      <c r="N504" s="33" t="str">
        <f t="shared" si="43"/>
        <v/>
      </c>
      <c r="O504" s="33">
        <f>Parâmetros!$E$13</f>
        <v>0.8</v>
      </c>
      <c r="P504" s="32" t="str">
        <f>IF(OR($M504="",$F504&gt;Parâmetros!$E$14),"Não","Sim")</f>
        <v>Não</v>
      </c>
      <c r="Q504" s="32" t="str">
        <f t="shared" si="44"/>
        <v/>
      </c>
      <c r="R504" s="32" t="str">
        <f t="shared" si="45"/>
        <v/>
      </c>
      <c r="S504" s="30" t="str">
        <f t="shared" si="46"/>
        <v/>
      </c>
      <c r="T504" s="32" t="str">
        <f>IF($Q504&lt;&gt;"Sim","",IF($N504&gt;Parâmetros!$E$15,"Sim","Não"))</f>
        <v/>
      </c>
      <c r="U504" s="17" t="str">
        <f t="shared" si="47"/>
        <v>Folga</v>
      </c>
      <c r="V504" s="17" t="str">
        <f>IF($AC504&lt;&gt;"",IF($L504&gt;0,"ATENÇÃO · apontou em dia de "&amp;LOWER($AC504)&amp;" cadastrado","Exceção cadastrada · "&amp;$AC504)&amp;IF($AD504="",""," · "&amp;$AD504),IF($E504="Férias",IF($L504&gt;0,"ATENÇÃO · apontou estando de férias no cadastro","Férias no cadastro"),IF($Y504="Férias / afastamento","Afastamento · "&amp;($Z504+$AA504-1)&amp;" dias seguidos sem apontamento",IF($Y504="Folga trabalhada","ATENÇÃO · apontou em dia de folga da escala 5x2",IF($Y504="Folga",IF(AND($D504="5x2",OR(WEEKDAY($F504,2)=6,WEEKDAY($F504,2)=7)),"Folga de fim de semana da escala 5x2",IF(AND(OR($D504="6x1",$D504="FF 6x1"),WEEKDAY($F504,2)=6,FALSE()),"Folga de fim de semana · apontou no domingo anterior",IF(AND(OR($D504="6x1",$D504="FF 6x1"),WEEKDAY($F504,2)=7,AND($A504=$A503,$L503&gt;0)),"Folga de fim de semana · apontou no sábado",IF(AND(OR($D504="6x1",$D504="FF 6x1"),OR(WEEKDAY($F504,2)=6,WEEKDAY($F504,2)=7)),"Folga de fim de semana · sem apontamento no sábado nem no domingo","Folga prevista pelo ciclo")))),IF($Y504="Indeterminado (início da série)","Sem histórico anterior — informe o dia do ciclo no Cadastro",IF($Y504="Falta de registro",IF(OR(OR($D504="6x1",$D504="FF 6x1"),$D504="5x2"),"FALTA DE REGISTRO · dia útil da escala "&amp;$E504,"FALTA DE REGISTRO · dia "&amp;$W504&amp;" de "&amp;IFERROR(INDEX(Parâmetros!$B$39:$B$48,MATCH($E504,Parâmetros!$A$39:$A$48,0)),99)&amp;" do ciclo"),IF(OR($D504="6x1",$D504="FF 6x1"),IF(OR(AND(WEEKDAY($F504,2)=6,AND($A504=$A505,$L505&gt;0)),AND(WEEKDAY($F504,2)=7,AND($A504=$A503,$L503&gt;0))),"ATENÇÃO · apontou sábado e domingo no mesmo fim de semana",IF(OR(WEEKDAY($F504,2)=6,WEEKDAY($F504,2)=7),"Jornada de fim de semana do 6x1",IF(OR($H504&gt;=Parâmetros!$E$20,$H504&lt;Parâmetros!$E$19),"ATENÇÃO · 6x1 apontou fora do horário diurno","Jornada fixa do 6x1"))),IF($D504="5x2","Jornada fixa do 5x2",IF($D504="Folguista",IF($J504=$K504,"Evidência confirma sequência","DIVERGE · sequência "&amp;$J504&amp;" × evidência "&amp;$K504),IF($K504=$E504,"Evidência confirma cadastro","DIVERGE · cadastro "&amp;$E504&amp;" × evidência "&amp;$K504)))))))))))</f>
        <v>Folga de fim de semana · sem apontamento no sábado nem no domingo</v>
      </c>
      <c r="W504" s="34" t="str">
        <f>IF(OR(OR($D504="6x1",$D504="FF 6x1"),$D504="5x2"),"",IF($AB504&lt;&gt;$AB503,IF(IFERROR(INDEX(Cadastro!$F$5:$F$243,$AB504),"")="",IF($L504&gt;0,1,0),IF(IFERROR(INDEX(Cadastro!$F$5:$F$243,$AB504),"")&lt;=IFERROR(INDEX(Parâmetros!$B$39:$B$48,MATCH($E504,Parâmetros!$A$39:$A$48,0)),99),IFERROR(INDEX(Cadastro!$F$5:$F$243,$AB504),""),0)),IF($L504&gt;0,IF(N($X503)&gt;0,1,N($W503)+1),IF(AND($L504=0,OR(N($W503)&gt;=IFERROR(INDEX(Parâmetros!$B$39:$B$48,MATCH($E504,Parâmetros!$A$39:$A$48,0)),99),AND(N($X503)&gt;0,N($X503)&lt;IFERROR(INDEX(Parâmetros!$C$39:$C$48,MATCH($E504,Parâmetros!$A$39:$A$48,0)),0)))),0,N($W503)+1))))</f>
        <v/>
      </c>
      <c r="X504" s="34" t="str">
        <f>IF(OR(OR($D504="6x1",$D504="FF 6x1"),$D504="5x2"),"",IF($AB504&lt;&gt;$AB503,IF(IFERROR(INDEX(Cadastro!$F$5:$F$243,$AB504),"")="",0,IF(IFERROR(INDEX(Cadastro!$F$5:$F$243,$AB504),"")&gt;IFERROR(INDEX(Parâmetros!$B$39:$B$48,MATCH($E504,Parâmetros!$A$39:$A$48,0)),99),IFERROR(INDEX(Cadastro!$F$5:$F$243,$AB504),"")-IFERROR(INDEX(Parâmetros!$B$39:$B$48,MATCH($E504,Parâmetros!$A$39:$A$48,0)),99),0)),IF(AND($L504=0,OR(N($W503)&gt;=IFERROR(INDEX(Parâmetros!$B$39:$B$48,MATCH($E504,Parâmetros!$A$39:$A$48,0)),99),AND(N($X503)&gt;0,N($X503)&lt;IFERROR(INDEX(Parâmetros!$C$39:$C$48,MATCH($E504,Parâmetros!$A$39:$A$48,0)),0)))),N($X503)+1,0)))</f>
        <v/>
      </c>
      <c r="Y504" t="str">
        <f>IF($AC504&lt;&gt;"",IF($L504&gt;0,$AC504&amp;" · com apontamento",$AC504),IF($E504="Férias",IF($L504&gt;0,"Férias · com apontamento","Férias (cadastro)"),IF(($Z504+$AA504-1)&gt;Parâmetros!$E$16,"Férias / afastamento",IF(AND($D504="5x2",OR(WEEKDAY($F504,2)=6,WEEKDAY($F504,2)=7)),IF($L504&gt;0,"Folga trabalhada","Folga"),IF($L504&gt;0,"Trabalhado",IF(OR(OR($D504="6x1",$D504="FF 6x1"),$D504="5x2"),IF(AND(OR($D504="6x1",$D504="FF 6x1"),OR(WEEKDAY($F504,2)=6,WEEKDAY($F504,2)=7)),"Folga","Falta de registro"),IF(AND($AB504&lt;&gt;$AB503,IFERROR(INDEX(Cadastro!$F$5:$F$243,$AB504),"")=""),"Indeterminado (início da série)",IF($X504&gt;0,"Folga","Falta de registro"))))))))</f>
        <v>Folga</v>
      </c>
      <c r="Z504" s="34">
        <f>IF(OR($L504&gt;0,$F504&gt;Parâmetros!$E$14),0,IF($A504&lt;&gt;$A503,1,N($Z503)+1))</f>
        <v>0</v>
      </c>
      <c r="AA504" s="34">
        <f>IF(OR($L504&gt;0,$F504&gt;Parâmetros!$E$14),0,IF(OR($A504&lt;&gt;$A505,$F505&gt;Parâmetros!$E$14),1,N($AA505)+1))</f>
        <v>0</v>
      </c>
      <c r="AB504" s="31">
        <f>IFERROR(MATCH($A504&amp;"|"&amp;TEXT(_xlfn.MAXIFS(Cadastro!$E$5:$E$243,Cadastro!$A$5:$A$243,$A504,Cadastro!$E$5:$E$243,"&lt;="&amp;$F504),"yyyymmdd"),Cadastro!$I$5:$I$243,0),"")</f>
        <v>69</v>
      </c>
      <c r="AC504" t="str">
        <f>IFERROR(_xlfn.SINGLE(INDEX(Exceções!$D$5:$D$203,MATCH($A504&amp;"|"&amp;$F504,Exceções!$F$5:$F$203,0))),"")</f>
        <v/>
      </c>
      <c r="AD504" t="str">
        <f>IF($AC504="","",IFERROR(_xlfn.SINGLE(INDEX(Exceções!$E$5:$E$203,MATCH($A504&amp;"|"&amp;$F504,Exceções!$F$5:$F$203,0))),""))</f>
        <v/>
      </c>
    </row>
    <row r="505" spans="1:30" ht="15" hidden="1" customHeight="1" x14ac:dyDescent="0.25">
      <c r="A505" s="31">
        <v>9821</v>
      </c>
      <c r="B505" s="17" t="s">
        <v>17</v>
      </c>
      <c r="C505" s="17" t="str">
        <f>IFERROR(INDEX(Cadastro!$C$5:$C$243,$AB505),"NÃO INFORMADO")</f>
        <v>CAL</v>
      </c>
      <c r="D505" s="17" t="str">
        <f>IFERROR(INDEX(Cadastro!$D$5:$D$243,$AB505),"")</f>
        <v>6x1</v>
      </c>
      <c r="E505" s="17" t="str">
        <f>IFERROR(INDEX(Cadastro!$G$5:$G$243,$AB505),"")</f>
        <v>6x1</v>
      </c>
      <c r="F505" s="29">
        <v>46327</v>
      </c>
      <c r="G505" s="32" t="str">
        <f t="shared" si="42"/>
        <v>dom</v>
      </c>
      <c r="H505" s="31" t="str">
        <f>IF($L505=0,"",_xlfn.MINIFS(Dados!$Q:$Q,Dados!$A:$A,$A505,Dados!$S:$S,$F505))</f>
        <v/>
      </c>
      <c r="I505" s="31" t="str">
        <f>IF($H505="","",_xlfn.MAXIFS(Dados!$R:$R,Dados!$A:$A,$A505,Dados!$S:$S,$F505))</f>
        <v/>
      </c>
      <c r="J505" s="32" t="str">
        <f>IF($D505&lt;&gt;"Folguista","",IFERROR(INDEX(Parâmetros!$D$52:$G$52,1,MIN(4,MAX(1,$W505))),""))</f>
        <v/>
      </c>
      <c r="K505" s="32" t="str">
        <f>IF(OR($AC505&lt;&gt;"",$Y505="Folga",$Y505="Folga trabalhada",$Y505="Férias (cadastro)",$Y505="Férias / afastamento",$Y505="Indeterminado (início da série)"),"",IF(OR($D505="6x1",$D505="FF 6x1"),IF(OR(WEEKDAY($F505,2)=6,WEEKDAY($F505,2)=7),"6x1 sáb/dom","6x1"),IF($D505="5x2","5x2",IF($H505="",IF($D505="Folguista",$J505,$E505),IF(OR($H505&gt;=Parâmetros!$E$18,$H505&lt;Parâmetros!$E$19),"C",IF($H505&lt;Parâmetros!$E$20,"A","B"))))))</f>
        <v/>
      </c>
      <c r="L505" s="30">
        <f>SUMIFS(Dados!$E:$E,Dados!$A:$A,$A505,Dados!$S:$S,$F505)</f>
        <v>0</v>
      </c>
      <c r="M505" s="30" t="str">
        <f>IFERROR(INDEX(Parâmetros!$E$6:$E$11,MATCH($K505,Parâmetros!$A$6:$A$11,0)),"")</f>
        <v/>
      </c>
      <c r="N505" s="33" t="str">
        <f t="shared" si="43"/>
        <v/>
      </c>
      <c r="O505" s="33">
        <f>Parâmetros!$E$13</f>
        <v>0.8</v>
      </c>
      <c r="P505" s="32" t="str">
        <f>IF(OR($M505="",$F505&gt;Parâmetros!$E$14),"Não","Sim")</f>
        <v>Não</v>
      </c>
      <c r="Q505" s="32" t="str">
        <f t="shared" si="44"/>
        <v/>
      </c>
      <c r="R505" s="32" t="str">
        <f t="shared" si="45"/>
        <v/>
      </c>
      <c r="S505" s="30" t="str">
        <f t="shared" si="46"/>
        <v/>
      </c>
      <c r="T505" s="32" t="str">
        <f>IF($Q505&lt;&gt;"Sim","",IF($N505&gt;Parâmetros!$E$15,"Sim","Não"))</f>
        <v/>
      </c>
      <c r="U505" s="17" t="str">
        <f t="shared" si="47"/>
        <v>Folga</v>
      </c>
      <c r="V505" s="17" t="str">
        <f>IF($AC505&lt;&gt;"",IF($L505&gt;0,"ATENÇÃO · apontou em dia de "&amp;LOWER($AC505)&amp;" cadastrado","Exceção cadastrada · "&amp;$AC505)&amp;IF($AD505="",""," · "&amp;$AD505),IF($E505="Férias",IF($L505&gt;0,"ATENÇÃO · apontou estando de férias no cadastro","Férias no cadastro"),IF($Y505="Férias / afastamento","Afastamento · "&amp;($Z505+$AA505-1)&amp;" dias seguidos sem apontamento",IF($Y505="Folga trabalhada","ATENÇÃO · apontou em dia de folga da escala 5x2",IF($Y505="Folga",IF(AND($D505="5x2",OR(WEEKDAY($F505,2)=6,WEEKDAY($F505,2)=7)),"Folga de fim de semana da escala 5x2",IF(AND(OR($D505="6x1",$D505="FF 6x1"),WEEKDAY($F505,2)=6,FALSE()),"Folga de fim de semana · apontou no domingo anterior",IF(AND(OR($D505="6x1",$D505="FF 6x1"),WEEKDAY($F505,2)=7,AND($A505=$A504,$L504&gt;0)),"Folga de fim de semana · apontou no sábado",IF(AND(OR($D505="6x1",$D505="FF 6x1"),OR(WEEKDAY($F505,2)=6,WEEKDAY($F505,2)=7)),"Folga de fim de semana · sem apontamento no sábado nem no domingo","Folga prevista pelo ciclo")))),IF($Y505="Indeterminado (início da série)","Sem histórico anterior — informe o dia do ciclo no Cadastro",IF($Y505="Falta de registro",IF(OR(OR($D505="6x1",$D505="FF 6x1"),$D505="5x2"),"FALTA DE REGISTRO · dia útil da escala "&amp;$E505,"FALTA DE REGISTRO · dia "&amp;$W505&amp;" de "&amp;IFERROR(INDEX(Parâmetros!$B$39:$B$48,MATCH($E505,Parâmetros!$A$39:$A$48,0)),99)&amp;" do ciclo"),IF(OR($D505="6x1",$D505="FF 6x1"),IF(OR(AND(WEEKDAY($F505,2)=6,AND($A505=$A506,$L506&gt;0)),AND(WEEKDAY($F505,2)=7,AND($A505=$A504,$L504&gt;0))),"ATENÇÃO · apontou sábado e domingo no mesmo fim de semana",IF(OR(WEEKDAY($F505,2)=6,WEEKDAY($F505,2)=7),"Jornada de fim de semana do 6x1",IF(OR($H505&gt;=Parâmetros!$E$20,$H505&lt;Parâmetros!$E$19),"ATENÇÃO · 6x1 apontou fora do horário diurno","Jornada fixa do 6x1"))),IF($D505="5x2","Jornada fixa do 5x2",IF($D505="Folguista",IF($J505=$K505,"Evidência confirma sequência","DIVERGE · sequência "&amp;$J505&amp;" × evidência "&amp;$K505),IF($K505=$E505,"Evidência confirma cadastro","DIVERGE · cadastro "&amp;$E505&amp;" × evidência "&amp;$K505)))))))))))</f>
        <v>Folga de fim de semana · sem apontamento no sábado nem no domingo</v>
      </c>
      <c r="W505" s="34" t="str">
        <f>IF(OR(OR($D505="6x1",$D505="FF 6x1"),$D505="5x2"),"",IF($AB505&lt;&gt;$AB504,IF(IFERROR(INDEX(Cadastro!$F$5:$F$243,$AB505),"")="",IF($L505&gt;0,1,0),IF(IFERROR(INDEX(Cadastro!$F$5:$F$243,$AB505),"")&lt;=IFERROR(INDEX(Parâmetros!$B$39:$B$48,MATCH($E505,Parâmetros!$A$39:$A$48,0)),99),IFERROR(INDEX(Cadastro!$F$5:$F$243,$AB505),""),0)),IF($L505&gt;0,IF(N($X504)&gt;0,1,N($W504)+1),IF(AND($L505=0,OR(N($W504)&gt;=IFERROR(INDEX(Parâmetros!$B$39:$B$48,MATCH($E505,Parâmetros!$A$39:$A$48,0)),99),AND(N($X504)&gt;0,N($X504)&lt;IFERROR(INDEX(Parâmetros!$C$39:$C$48,MATCH($E505,Parâmetros!$A$39:$A$48,0)),0)))),0,N($W504)+1))))</f>
        <v/>
      </c>
      <c r="X505" s="34" t="str">
        <f>IF(OR(OR($D505="6x1",$D505="FF 6x1"),$D505="5x2"),"",IF($AB505&lt;&gt;$AB504,IF(IFERROR(INDEX(Cadastro!$F$5:$F$243,$AB505),"")="",0,IF(IFERROR(INDEX(Cadastro!$F$5:$F$243,$AB505),"")&gt;IFERROR(INDEX(Parâmetros!$B$39:$B$48,MATCH($E505,Parâmetros!$A$39:$A$48,0)),99),IFERROR(INDEX(Cadastro!$F$5:$F$243,$AB505),"")-IFERROR(INDEX(Parâmetros!$B$39:$B$48,MATCH($E505,Parâmetros!$A$39:$A$48,0)),99),0)),IF(AND($L505=0,OR(N($W504)&gt;=IFERROR(INDEX(Parâmetros!$B$39:$B$48,MATCH($E505,Parâmetros!$A$39:$A$48,0)),99),AND(N($X504)&gt;0,N($X504)&lt;IFERROR(INDEX(Parâmetros!$C$39:$C$48,MATCH($E505,Parâmetros!$A$39:$A$48,0)),0)))),N($X504)+1,0)))</f>
        <v/>
      </c>
      <c r="Y505" t="str">
        <f>IF($AC505&lt;&gt;"",IF($L505&gt;0,$AC505&amp;" · com apontamento",$AC505),IF($E505="Férias",IF($L505&gt;0,"Férias · com apontamento","Férias (cadastro)"),IF(($Z505+$AA505-1)&gt;Parâmetros!$E$16,"Férias / afastamento",IF(AND($D505="5x2",OR(WEEKDAY($F505,2)=6,WEEKDAY($F505,2)=7)),IF($L505&gt;0,"Folga trabalhada","Folga"),IF($L505&gt;0,"Trabalhado",IF(OR(OR($D505="6x1",$D505="FF 6x1"),$D505="5x2"),IF(AND(OR($D505="6x1",$D505="FF 6x1"),OR(WEEKDAY($F505,2)=6,WEEKDAY($F505,2)=7)),"Folga","Falta de registro"),IF(AND($AB505&lt;&gt;$AB504,IFERROR(INDEX(Cadastro!$F$5:$F$243,$AB505),"")=""),"Indeterminado (início da série)",IF($X505&gt;0,"Folga","Falta de registro"))))))))</f>
        <v>Folga</v>
      </c>
      <c r="Z505" s="34">
        <f>IF(OR($L505&gt;0,$F505&gt;Parâmetros!$E$14),0,IF($A505&lt;&gt;$A504,1,N($Z504)+1))</f>
        <v>0</v>
      </c>
      <c r="AA505" s="34">
        <f>IF(OR($L505&gt;0,$F505&gt;Parâmetros!$E$14),0,IF(OR($A505&lt;&gt;$A506,$F506&gt;Parâmetros!$E$14),1,N($AA506)+1))</f>
        <v>0</v>
      </c>
      <c r="AB505" s="31">
        <f>IFERROR(MATCH($A505&amp;"|"&amp;TEXT(_xlfn.MAXIFS(Cadastro!$E$5:$E$243,Cadastro!$A$5:$A$243,$A505,Cadastro!$E$5:$E$243,"&lt;="&amp;$F505),"yyyymmdd"),Cadastro!$I$5:$I$243,0),"")</f>
        <v>69</v>
      </c>
      <c r="AC505" t="str">
        <f>IFERROR(_xlfn.SINGLE(INDEX(Exceções!$D$5:$D$203,MATCH($A505&amp;"|"&amp;$F505,Exceções!$F$5:$F$203,0))),"")</f>
        <v/>
      </c>
      <c r="AD505" t="str">
        <f>IF($AC505="","",IFERROR(_xlfn.SINGLE(INDEX(Exceções!$E$5:$E$203,MATCH($A505&amp;"|"&amp;$F505,Exceções!$F$5:$F$203,0))),""))</f>
        <v/>
      </c>
    </row>
    <row r="506" spans="1:30" ht="15" hidden="1" customHeight="1" x14ac:dyDescent="0.25">
      <c r="A506" s="31">
        <v>53173</v>
      </c>
      <c r="B506" s="17" t="s">
        <v>27</v>
      </c>
      <c r="C506" s="17" t="str">
        <f>IFERROR(INDEX(Cadastro!$C$5:$C$243,$AB506),"NÃO INFORMADO")</f>
        <v>ELE</v>
      </c>
      <c r="D506" s="17" t="str">
        <f>IFERROR(INDEX(Cadastro!$D$5:$D$243,$AB506),"")</f>
        <v>C</v>
      </c>
      <c r="E506" s="17" t="str">
        <f>IFERROR(INDEX(Cadastro!$G$5:$G$243,$AB506),"")</f>
        <v>C</v>
      </c>
      <c r="F506" s="29">
        <v>46300</v>
      </c>
      <c r="G506" s="32" t="str">
        <f t="shared" si="42"/>
        <v>seg</v>
      </c>
      <c r="H506" s="31">
        <f>IF($L506=0,"",_xlfn.MINIFS(Dados!$Q:$Q,Dados!$A:$A,$A506,Dados!$S:$S,$F506))</f>
        <v>0</v>
      </c>
      <c r="I506" s="31">
        <f>IF($H506="","",_xlfn.MAXIFS(Dados!$R:$R,Dados!$A:$A,$A506,Dados!$S:$S,$F506))</f>
        <v>411</v>
      </c>
      <c r="J506" s="32" t="str">
        <f>IF($D506&lt;&gt;"Folguista","",IFERROR(INDEX(Parâmetros!$D$52:$G$52,1,MIN(4,MAX(1,$W506))),""))</f>
        <v/>
      </c>
      <c r="K506" s="32" t="str">
        <f>IF(OR($AC506&lt;&gt;"",$Y506="Folga",$Y506="Folga trabalhada",$Y506="Férias (cadastro)",$Y506="Férias / afastamento",$Y506="Indeterminado (início da série)"),"",IF(OR($D506="6x1",$D506="FF 6x1"),IF(OR(WEEKDAY($F506,2)=6,WEEKDAY($F506,2)=7),"6x1 sáb/dom","6x1"),IF($D506="5x2","5x2",IF($H506="",IF($D506="Folguista",$J506,$E506),IF(OR($H506&gt;=Parâmetros!$E$18,$H506&lt;Parâmetros!$E$19),"C",IF($H506&lt;Parâmetros!$E$20,"A","B"))))))</f>
        <v>C</v>
      </c>
      <c r="L506" s="30">
        <f>SUMIFS(Dados!$E:$E,Dados!$A:$A,$A506,Dados!$S:$S,$F506)</f>
        <v>5.74</v>
      </c>
      <c r="M506" s="30">
        <f>IFERROR(INDEX(Parâmetros!$E$6:$E$11,MATCH($K506,Parâmetros!$A$6:$A$11,0)),"")</f>
        <v>6.67</v>
      </c>
      <c r="N506" s="33">
        <f t="shared" si="43"/>
        <v>0.86056971514242886</v>
      </c>
      <c r="O506" s="33">
        <f>Parâmetros!$E$13</f>
        <v>0.8</v>
      </c>
      <c r="P506" s="32" t="str">
        <f>IF(OR($M506="",$F506&gt;Parâmetros!$E$14),"Não","Sim")</f>
        <v>Sim</v>
      </c>
      <c r="Q506" s="32" t="str">
        <f t="shared" si="44"/>
        <v>Sim</v>
      </c>
      <c r="R506" s="32" t="str">
        <f t="shared" si="45"/>
        <v>Sim</v>
      </c>
      <c r="S506" s="30">
        <f t="shared" si="46"/>
        <v>0</v>
      </c>
      <c r="T506" s="32" t="str">
        <f>IF($Q506&lt;&gt;"Sim","",IF($N506&gt;Parâmetros!$E$15,"Sim","Não"))</f>
        <v>Não</v>
      </c>
      <c r="U506" s="17" t="str">
        <f t="shared" si="47"/>
        <v>Na meta</v>
      </c>
      <c r="V506" s="17" t="str">
        <f>IF($AC506&lt;&gt;"",IF($L506&gt;0,"ATENÇÃO · apontou em dia de "&amp;LOWER($AC506)&amp;" cadastrado","Exceção cadastrada · "&amp;$AC506)&amp;IF($AD506="",""," · "&amp;$AD506),IF($E506="Férias",IF($L506&gt;0,"ATENÇÃO · apontou estando de férias no cadastro","Férias no cadastro"),IF($Y506="Férias / afastamento","Afastamento · "&amp;($Z506+$AA506-1)&amp;" dias seguidos sem apontamento",IF($Y506="Folga trabalhada","ATENÇÃO · apontou em dia de folga da escala 5x2",IF($Y506="Folga",IF(AND($D506="5x2",OR(WEEKDAY($F506,2)=6,WEEKDAY($F506,2)=7)),"Folga de fim de semana da escala 5x2",IF(AND(OR($D506="6x1",$D506="FF 6x1"),WEEKDAY($F506,2)=6,FALSE()),"Folga de fim de semana · apontou no domingo anterior",IF(AND(OR($D506="6x1",$D506="FF 6x1"),WEEKDAY($F506,2)=7,AND($A506=$A505,$L505&gt;0)),"Folga de fim de semana · apontou no sábado",IF(AND(OR($D506="6x1",$D506="FF 6x1"),OR(WEEKDAY($F506,2)=6,WEEKDAY($F506,2)=7)),"Folga de fim de semana · sem apontamento no sábado nem no domingo","Folga prevista pelo ciclo")))),IF($Y506="Indeterminado (início da série)","Sem histórico anterior — informe o dia do ciclo no Cadastro",IF($Y506="Falta de registro",IF(OR(OR($D506="6x1",$D506="FF 6x1"),$D506="5x2"),"FALTA DE REGISTRO · dia útil da escala "&amp;$E506,"FALTA DE REGISTRO · dia "&amp;$W506&amp;" de "&amp;IFERROR(INDEX(Parâmetros!$B$39:$B$48,MATCH($E506,Parâmetros!$A$39:$A$48,0)),99)&amp;" do ciclo"),IF(OR($D506="6x1",$D506="FF 6x1"),IF(OR(AND(WEEKDAY($F506,2)=6,AND($A506=$A507,$L507&gt;0)),AND(WEEKDAY($F506,2)=7,AND($A506=$A505,$L505&gt;0))),"ATENÇÃO · apontou sábado e domingo no mesmo fim de semana",IF(OR(WEEKDAY($F506,2)=6,WEEKDAY($F506,2)=7),"Jornada de fim de semana do 6x1",IF(OR($H506&gt;=Parâmetros!$E$20,$H506&lt;Parâmetros!$E$19),"ATENÇÃO · 6x1 apontou fora do horário diurno","Jornada fixa do 6x1"))),IF($D506="5x2","Jornada fixa do 5x2",IF($D506="Folguista",IF($J506=$K506,"Evidência confirma sequência","DIVERGE · sequência "&amp;$J506&amp;" × evidência "&amp;$K506),IF($K506=$E506,"Evidência confirma cadastro","DIVERGE · cadastro "&amp;$E506&amp;" × evidência "&amp;$K506)))))))))))</f>
        <v>Evidência confirma cadastro</v>
      </c>
      <c r="W506" s="34">
        <f>IF(OR(OR($D506="6x1",$D506="FF 6x1"),$D506="5x2"),"",IF($AB506&lt;&gt;$AB505,IF(IFERROR(INDEX(Cadastro!$F$5:$F$243,$AB506),"")="",IF($L506&gt;0,1,0),IF(IFERROR(INDEX(Cadastro!$F$5:$F$243,$AB506),"")&lt;=IFERROR(INDEX(Parâmetros!$B$39:$B$48,MATCH($E506,Parâmetros!$A$39:$A$48,0)),99),IFERROR(INDEX(Cadastro!$F$5:$F$243,$AB506),""),0)),IF($L506&gt;0,IF(N($X505)&gt;0,1,N($W505)+1),IF(AND($L506=0,OR(N($W505)&gt;=IFERROR(INDEX(Parâmetros!$B$39:$B$48,MATCH($E506,Parâmetros!$A$39:$A$48,0)),99),AND(N($X505)&gt;0,N($X505)&lt;IFERROR(INDEX(Parâmetros!$C$39:$C$48,MATCH($E506,Parâmetros!$A$39:$A$48,0)),0)))),0,N($W505)+1))))</f>
        <v>5</v>
      </c>
      <c r="X506" s="34">
        <f>IF(OR(OR($D506="6x1",$D506="FF 6x1"),$D506="5x2"),"",IF($AB506&lt;&gt;$AB505,IF(IFERROR(INDEX(Cadastro!$F$5:$F$243,$AB506),"")="",0,IF(IFERROR(INDEX(Cadastro!$F$5:$F$243,$AB506),"")&gt;IFERROR(INDEX(Parâmetros!$B$39:$B$48,MATCH($E506,Parâmetros!$A$39:$A$48,0)),99),IFERROR(INDEX(Cadastro!$F$5:$F$243,$AB506),"")-IFERROR(INDEX(Parâmetros!$B$39:$B$48,MATCH($E506,Parâmetros!$A$39:$A$48,0)),99),0)),IF(AND($L506=0,OR(N($W505)&gt;=IFERROR(INDEX(Parâmetros!$B$39:$B$48,MATCH($E506,Parâmetros!$A$39:$A$48,0)),99),AND(N($X505)&gt;0,N($X505)&lt;IFERROR(INDEX(Parâmetros!$C$39:$C$48,MATCH($E506,Parâmetros!$A$39:$A$48,0)),0)))),N($X505)+1,0)))</f>
        <v>0</v>
      </c>
      <c r="Y506" t="str">
        <f>IF($AC506&lt;&gt;"",IF($L506&gt;0,$AC506&amp;" · com apontamento",$AC506),IF($E506="Férias",IF($L506&gt;0,"Férias · com apontamento","Férias (cadastro)"),IF(($Z506+$AA506-1)&gt;Parâmetros!$E$16,"Férias / afastamento",IF(AND($D506="5x2",OR(WEEKDAY($F506,2)=6,WEEKDAY($F506,2)=7)),IF($L506&gt;0,"Folga trabalhada","Folga"),IF($L506&gt;0,"Trabalhado",IF(OR(OR($D506="6x1",$D506="FF 6x1"),$D506="5x2"),IF(AND(OR($D506="6x1",$D506="FF 6x1"),OR(WEEKDAY($F506,2)=6,WEEKDAY($F506,2)=7)),"Folga","Falta de registro"),IF(AND($AB506&lt;&gt;$AB505,IFERROR(INDEX(Cadastro!$F$5:$F$243,$AB506),"")=""),"Indeterminado (início da série)",IF($X506&gt;0,"Folga","Falta de registro"))))))))</f>
        <v>Trabalhado</v>
      </c>
      <c r="Z506" s="34">
        <f>IF(OR($L506&gt;0,$F506&gt;Parâmetros!$E$14),0,IF($A506&lt;&gt;$A505,1,N($Z505)+1))</f>
        <v>0</v>
      </c>
      <c r="AA506" s="34">
        <f>IF(OR($L506&gt;0,$F506&gt;Parâmetros!$E$14),0,IF(OR($A506&lt;&gt;$A507,$F507&gt;Parâmetros!$E$14),1,N($AA507)+1))</f>
        <v>0</v>
      </c>
      <c r="AB506" s="31">
        <f>IFERROR(MATCH($A506&amp;"|"&amp;TEXT(_xlfn.MAXIFS(Cadastro!$E$5:$E$243,Cadastro!$A$5:$A$243,$A506,Cadastro!$E$5:$E$243,"&lt;="&amp;$F506),"yyyymmdd"),Cadastro!$I$5:$I$243,0),"")</f>
        <v>71</v>
      </c>
      <c r="AC506" t="str">
        <f>IFERROR(_xlfn.SINGLE(INDEX(Exceções!$D$5:$D$203,MATCH($A506&amp;"|"&amp;$F506,Exceções!$F$5:$F$203,0))),"")</f>
        <v/>
      </c>
      <c r="AD506" t="str">
        <f>IF($AC506="","",IFERROR(_xlfn.SINGLE(INDEX(Exceções!$E$5:$E$203,MATCH($A506&amp;"|"&amp;$F506,Exceções!$F$5:$F$203,0))),""))</f>
        <v/>
      </c>
    </row>
    <row r="507" spans="1:30" ht="15" hidden="1" customHeight="1" x14ac:dyDescent="0.25">
      <c r="A507" s="31">
        <v>53173</v>
      </c>
      <c r="B507" s="17" t="s">
        <v>27</v>
      </c>
      <c r="C507" s="17" t="str">
        <f>IFERROR(INDEX(Cadastro!$C$5:$C$243,$AB507),"NÃO INFORMADO")</f>
        <v>ELE</v>
      </c>
      <c r="D507" s="17" t="str">
        <f>IFERROR(INDEX(Cadastro!$D$5:$D$243,$AB507),"")</f>
        <v>C</v>
      </c>
      <c r="E507" s="17" t="str">
        <f>IFERROR(INDEX(Cadastro!$G$5:$G$243,$AB507),"")</f>
        <v>C</v>
      </c>
      <c r="F507" s="29">
        <v>46301</v>
      </c>
      <c r="G507" s="32" t="str">
        <f t="shared" si="42"/>
        <v>ter</v>
      </c>
      <c r="H507" s="31" t="str">
        <f>IF($L507=0,"",_xlfn.MINIFS(Dados!$Q:$Q,Dados!$A:$A,$A507,Dados!$S:$S,$F507))</f>
        <v/>
      </c>
      <c r="I507" s="31" t="str">
        <f>IF($H507="","",_xlfn.MAXIFS(Dados!$R:$R,Dados!$A:$A,$A507,Dados!$S:$S,$F507))</f>
        <v/>
      </c>
      <c r="J507" s="32" t="str">
        <f>IF($D507&lt;&gt;"Folguista","",IFERROR(INDEX(Parâmetros!$D$52:$G$52,1,MIN(4,MAX(1,$W507))),""))</f>
        <v/>
      </c>
      <c r="K507" s="32" t="str">
        <f>IF(OR($AC507&lt;&gt;"",$Y507="Folga",$Y507="Folga trabalhada",$Y507="Férias (cadastro)",$Y507="Férias / afastamento",$Y507="Indeterminado (início da série)"),"",IF(OR($D507="6x1",$D507="FF 6x1"),IF(OR(WEEKDAY($F507,2)=6,WEEKDAY($F507,2)=7),"6x1 sáb/dom","6x1"),IF($D507="5x2","5x2",IF($H507="",IF($D507="Folguista",$J507,$E507),IF(OR($H507&gt;=Parâmetros!$E$18,$H507&lt;Parâmetros!$E$19),"C",IF($H507&lt;Parâmetros!$E$20,"A","B"))))))</f>
        <v/>
      </c>
      <c r="L507" s="30">
        <f>SUMIFS(Dados!$E:$E,Dados!$A:$A,$A507,Dados!$S:$S,$F507)</f>
        <v>0</v>
      </c>
      <c r="M507" s="30" t="str">
        <f>IFERROR(INDEX(Parâmetros!$E$6:$E$11,MATCH($K507,Parâmetros!$A$6:$A$11,0)),"")</f>
        <v/>
      </c>
      <c r="N507" s="33" t="str">
        <f t="shared" si="43"/>
        <v/>
      </c>
      <c r="O507" s="33">
        <f>Parâmetros!$E$13</f>
        <v>0.8</v>
      </c>
      <c r="P507" s="32" t="str">
        <f>IF(OR($M507="",$F507&gt;Parâmetros!$E$14),"Não","Sim")</f>
        <v>Não</v>
      </c>
      <c r="Q507" s="32" t="str">
        <f t="shared" si="44"/>
        <v/>
      </c>
      <c r="R507" s="32" t="str">
        <f t="shared" si="45"/>
        <v/>
      </c>
      <c r="S507" s="30" t="str">
        <f t="shared" si="46"/>
        <v/>
      </c>
      <c r="T507" s="32" t="str">
        <f>IF($Q507&lt;&gt;"Sim","",IF($N507&gt;Parâmetros!$E$15,"Sim","Não"))</f>
        <v/>
      </c>
      <c r="U507" s="17" t="str">
        <f t="shared" si="47"/>
        <v>Folga</v>
      </c>
      <c r="V507" s="17" t="str">
        <f>IF($AC507&lt;&gt;"",IF($L507&gt;0,"ATENÇÃO · apontou em dia de "&amp;LOWER($AC507)&amp;" cadastrado","Exceção cadastrada · "&amp;$AC507)&amp;IF($AD507="",""," · "&amp;$AD507),IF($E507="Férias",IF($L507&gt;0,"ATENÇÃO · apontou estando de férias no cadastro","Férias no cadastro"),IF($Y507="Férias / afastamento","Afastamento · "&amp;($Z507+$AA507-1)&amp;" dias seguidos sem apontamento",IF($Y507="Folga trabalhada","ATENÇÃO · apontou em dia de folga da escala 5x2",IF($Y507="Folga",IF(AND($D507="5x2",OR(WEEKDAY($F507,2)=6,WEEKDAY($F507,2)=7)),"Folga de fim de semana da escala 5x2",IF(AND(OR($D507="6x1",$D507="FF 6x1"),WEEKDAY($F507,2)=6,FALSE()),"Folga de fim de semana · apontou no domingo anterior",IF(AND(OR($D507="6x1",$D507="FF 6x1"),WEEKDAY($F507,2)=7,AND($A507=$A506,$L506&gt;0)),"Folga de fim de semana · apontou no sábado",IF(AND(OR($D507="6x1",$D507="FF 6x1"),OR(WEEKDAY($F507,2)=6,WEEKDAY($F507,2)=7)),"Folga de fim de semana · sem apontamento no sábado nem no domingo","Folga prevista pelo ciclo")))),IF($Y507="Indeterminado (início da série)","Sem histórico anterior — informe o dia do ciclo no Cadastro",IF($Y507="Falta de registro",IF(OR(OR($D507="6x1",$D507="FF 6x1"),$D507="5x2"),"FALTA DE REGISTRO · dia útil da escala "&amp;$E507,"FALTA DE REGISTRO · dia "&amp;$W507&amp;" de "&amp;IFERROR(INDEX(Parâmetros!$B$39:$B$48,MATCH($E507,Parâmetros!$A$39:$A$48,0)),99)&amp;" do ciclo"),IF(OR($D507="6x1",$D507="FF 6x1"),IF(OR(AND(WEEKDAY($F507,2)=6,AND($A507=$A508,$L508&gt;0)),AND(WEEKDAY($F507,2)=7,AND($A507=$A506,$L506&gt;0))),"ATENÇÃO · apontou sábado e domingo no mesmo fim de semana",IF(OR(WEEKDAY($F507,2)=6,WEEKDAY($F507,2)=7),"Jornada de fim de semana do 6x1",IF(OR($H507&gt;=Parâmetros!$E$20,$H507&lt;Parâmetros!$E$19),"ATENÇÃO · 6x1 apontou fora do horário diurno","Jornada fixa do 6x1"))),IF($D507="5x2","Jornada fixa do 5x2",IF($D507="Folguista",IF($J507=$K507,"Evidência confirma sequência","DIVERGE · sequência "&amp;$J507&amp;" × evidência "&amp;$K507),IF($K507=$E507,"Evidência confirma cadastro","DIVERGE · cadastro "&amp;$E507&amp;" × evidência "&amp;$K507)))))))))))</f>
        <v>Folga prevista pelo ciclo</v>
      </c>
      <c r="W507" s="34">
        <f>IF(OR(OR($D507="6x1",$D507="FF 6x1"),$D507="5x2"),"",IF($AB507&lt;&gt;$AB506,IF(IFERROR(INDEX(Cadastro!$F$5:$F$243,$AB507),"")="",IF($L507&gt;0,1,0),IF(IFERROR(INDEX(Cadastro!$F$5:$F$243,$AB507),"")&lt;=IFERROR(INDEX(Parâmetros!$B$39:$B$48,MATCH($E507,Parâmetros!$A$39:$A$48,0)),99),IFERROR(INDEX(Cadastro!$F$5:$F$243,$AB507),""),0)),IF($L507&gt;0,IF(N($X506)&gt;0,1,N($W506)+1),IF(AND($L507=0,OR(N($W506)&gt;=IFERROR(INDEX(Parâmetros!$B$39:$B$48,MATCH($E507,Parâmetros!$A$39:$A$48,0)),99),AND(N($X506)&gt;0,N($X506)&lt;IFERROR(INDEX(Parâmetros!$C$39:$C$48,MATCH($E507,Parâmetros!$A$39:$A$48,0)),0)))),0,N($W506)+1))))</f>
        <v>0</v>
      </c>
      <c r="X507" s="34">
        <f>IF(OR(OR($D507="6x1",$D507="FF 6x1"),$D507="5x2"),"",IF($AB507&lt;&gt;$AB506,IF(IFERROR(INDEX(Cadastro!$F$5:$F$243,$AB507),"")="",0,IF(IFERROR(INDEX(Cadastro!$F$5:$F$243,$AB507),"")&gt;IFERROR(INDEX(Parâmetros!$B$39:$B$48,MATCH($E507,Parâmetros!$A$39:$A$48,0)),99),IFERROR(INDEX(Cadastro!$F$5:$F$243,$AB507),"")-IFERROR(INDEX(Parâmetros!$B$39:$B$48,MATCH($E507,Parâmetros!$A$39:$A$48,0)),99),0)),IF(AND($L507=0,OR(N($W506)&gt;=IFERROR(INDEX(Parâmetros!$B$39:$B$48,MATCH($E507,Parâmetros!$A$39:$A$48,0)),99),AND(N($X506)&gt;0,N($X506)&lt;IFERROR(INDEX(Parâmetros!$C$39:$C$48,MATCH($E507,Parâmetros!$A$39:$A$48,0)),0)))),N($X506)+1,0)))</f>
        <v>1</v>
      </c>
      <c r="Y507" t="str">
        <f>IF($AC507&lt;&gt;"",IF($L507&gt;0,$AC507&amp;" · com apontamento",$AC507),IF($E507="Férias",IF($L507&gt;0,"Férias · com apontamento","Férias (cadastro)"),IF(($Z507+$AA507-1)&gt;Parâmetros!$E$16,"Férias / afastamento",IF(AND($D507="5x2",OR(WEEKDAY($F507,2)=6,WEEKDAY($F507,2)=7)),IF($L507&gt;0,"Folga trabalhada","Folga"),IF($L507&gt;0,"Trabalhado",IF(OR(OR($D507="6x1",$D507="FF 6x1"),$D507="5x2"),IF(AND(OR($D507="6x1",$D507="FF 6x1"),OR(WEEKDAY($F507,2)=6,WEEKDAY($F507,2)=7)),"Folga","Falta de registro"),IF(AND($AB507&lt;&gt;$AB506,IFERROR(INDEX(Cadastro!$F$5:$F$243,$AB507),"")=""),"Indeterminado (início da série)",IF($X507&gt;0,"Folga","Falta de registro"))))))))</f>
        <v>Folga</v>
      </c>
      <c r="Z507" s="34">
        <f>IF(OR($L507&gt;0,$F507&gt;Parâmetros!$E$14),0,IF($A507&lt;&gt;$A506,1,N($Z506)+1))</f>
        <v>1</v>
      </c>
      <c r="AA507" s="34">
        <f>IF(OR($L507&gt;0,$F507&gt;Parâmetros!$E$14),0,IF(OR($A507&lt;&gt;$A508,$F508&gt;Parâmetros!$E$14),1,N($AA508)+1))</f>
        <v>1</v>
      </c>
      <c r="AB507" s="31">
        <f>IFERROR(MATCH($A507&amp;"|"&amp;TEXT(_xlfn.MAXIFS(Cadastro!$E$5:$E$243,Cadastro!$A$5:$A$243,$A507,Cadastro!$E$5:$E$243,"&lt;="&amp;$F507),"yyyymmdd"),Cadastro!$I$5:$I$243,0),"")</f>
        <v>71</v>
      </c>
      <c r="AC507" t="str">
        <f>IFERROR(_xlfn.SINGLE(INDEX(Exceções!$D$5:$D$203,MATCH($A507&amp;"|"&amp;$F507,Exceções!$F$5:$F$203,0))),"")</f>
        <v/>
      </c>
      <c r="AD507" t="str">
        <f>IF($AC507="","",IFERROR(_xlfn.SINGLE(INDEX(Exceções!$E$5:$E$203,MATCH($A507&amp;"|"&amp;$F507,Exceções!$F$5:$F$203,0))),""))</f>
        <v/>
      </c>
    </row>
    <row r="508" spans="1:30" ht="15" hidden="1" customHeight="1" x14ac:dyDescent="0.25">
      <c r="A508" s="31">
        <v>53173</v>
      </c>
      <c r="B508" s="17" t="s">
        <v>27</v>
      </c>
      <c r="C508" s="17" t="str">
        <f>IFERROR(INDEX(Cadastro!$C$5:$C$243,$AB508),"NÃO INFORMADO")</f>
        <v>ELE</v>
      </c>
      <c r="D508" s="17" t="str">
        <f>IFERROR(INDEX(Cadastro!$D$5:$D$243,$AB508),"")</f>
        <v>C</v>
      </c>
      <c r="E508" s="17" t="str">
        <f>IFERROR(INDEX(Cadastro!$G$5:$G$243,$AB508),"")</f>
        <v>C</v>
      </c>
      <c r="F508" s="29">
        <v>46302</v>
      </c>
      <c r="G508" s="32" t="str">
        <f t="shared" si="42"/>
        <v>qua</v>
      </c>
      <c r="H508" s="31">
        <f>IF($L508=0,"",_xlfn.MINIFS(Dados!$Q:$Q,Dados!$A:$A,$A508,Dados!$S:$S,$F508))</f>
        <v>0</v>
      </c>
      <c r="I508" s="31">
        <f>IF($H508="","",_xlfn.MAXIFS(Dados!$R:$R,Dados!$A:$A,$A508,Dados!$S:$S,$F508))</f>
        <v>366</v>
      </c>
      <c r="J508" s="32" t="str">
        <f>IF($D508&lt;&gt;"Folguista","",IFERROR(INDEX(Parâmetros!$D$52:$G$52,1,MIN(4,MAX(1,$W508))),""))</f>
        <v/>
      </c>
      <c r="K508" s="32" t="str">
        <f>IF(OR($AC508&lt;&gt;"",$Y508="Folga",$Y508="Folga trabalhada",$Y508="Férias (cadastro)",$Y508="Férias / afastamento",$Y508="Indeterminado (início da série)"),"",IF(OR($D508="6x1",$D508="FF 6x1"),IF(OR(WEEKDAY($F508,2)=6,WEEKDAY($F508,2)=7),"6x1 sáb/dom","6x1"),IF($D508="5x2","5x2",IF($H508="",IF($D508="Folguista",$J508,$E508),IF(OR($H508&gt;=Parâmetros!$E$18,$H508&lt;Parâmetros!$E$19),"C",IF($H508&lt;Parâmetros!$E$20,"A","B"))))))</f>
        <v>C</v>
      </c>
      <c r="L508" s="30">
        <f>SUMIFS(Dados!$E:$E,Dados!$A:$A,$A508,Dados!$S:$S,$F508)</f>
        <v>5.7100000000000009</v>
      </c>
      <c r="M508" s="30">
        <f>IFERROR(INDEX(Parâmetros!$E$6:$E$11,MATCH($K508,Parâmetros!$A$6:$A$11,0)),"")</f>
        <v>6.67</v>
      </c>
      <c r="N508" s="33">
        <f t="shared" si="43"/>
        <v>0.85607196401799113</v>
      </c>
      <c r="O508" s="33">
        <f>Parâmetros!$E$13</f>
        <v>0.8</v>
      </c>
      <c r="P508" s="32" t="str">
        <f>IF(OR($M508="",$F508&gt;Parâmetros!$E$14),"Não","Sim")</f>
        <v>Sim</v>
      </c>
      <c r="Q508" s="32" t="str">
        <f t="shared" si="44"/>
        <v>Sim</v>
      </c>
      <c r="R508" s="32" t="str">
        <f t="shared" si="45"/>
        <v>Sim</v>
      </c>
      <c r="S508" s="30">
        <f t="shared" si="46"/>
        <v>0</v>
      </c>
      <c r="T508" s="32" t="str">
        <f>IF($Q508&lt;&gt;"Sim","",IF($N508&gt;Parâmetros!$E$15,"Sim","Não"))</f>
        <v>Não</v>
      </c>
      <c r="U508" s="17" t="str">
        <f t="shared" si="47"/>
        <v>Na meta</v>
      </c>
      <c r="V508" s="17" t="str">
        <f>IF($AC508&lt;&gt;"",IF($L508&gt;0,"ATENÇÃO · apontou em dia de "&amp;LOWER($AC508)&amp;" cadastrado","Exceção cadastrada · "&amp;$AC508)&amp;IF($AD508="",""," · "&amp;$AD508),IF($E508="Férias",IF($L508&gt;0,"ATENÇÃO · apontou estando de férias no cadastro","Férias no cadastro"),IF($Y508="Férias / afastamento","Afastamento · "&amp;($Z508+$AA508-1)&amp;" dias seguidos sem apontamento",IF($Y508="Folga trabalhada","ATENÇÃO · apontou em dia de folga da escala 5x2",IF($Y508="Folga",IF(AND($D508="5x2",OR(WEEKDAY($F508,2)=6,WEEKDAY($F508,2)=7)),"Folga de fim de semana da escala 5x2",IF(AND(OR($D508="6x1",$D508="FF 6x1"),WEEKDAY($F508,2)=6,FALSE()),"Folga de fim de semana · apontou no domingo anterior",IF(AND(OR($D508="6x1",$D508="FF 6x1"),WEEKDAY($F508,2)=7,AND($A508=$A507,$L507&gt;0)),"Folga de fim de semana · apontou no sábado",IF(AND(OR($D508="6x1",$D508="FF 6x1"),OR(WEEKDAY($F508,2)=6,WEEKDAY($F508,2)=7)),"Folga de fim de semana · sem apontamento no sábado nem no domingo","Folga prevista pelo ciclo")))),IF($Y508="Indeterminado (início da série)","Sem histórico anterior — informe o dia do ciclo no Cadastro",IF($Y508="Falta de registro",IF(OR(OR($D508="6x1",$D508="FF 6x1"),$D508="5x2"),"FALTA DE REGISTRO · dia útil da escala "&amp;$E508,"FALTA DE REGISTRO · dia "&amp;$W508&amp;" de "&amp;IFERROR(INDEX(Parâmetros!$B$39:$B$48,MATCH($E508,Parâmetros!$A$39:$A$48,0)),99)&amp;" do ciclo"),IF(OR($D508="6x1",$D508="FF 6x1"),IF(OR(AND(WEEKDAY($F508,2)=6,AND($A508=$A509,$L509&gt;0)),AND(WEEKDAY($F508,2)=7,AND($A508=$A507,$L507&gt;0))),"ATENÇÃO · apontou sábado e domingo no mesmo fim de semana",IF(OR(WEEKDAY($F508,2)=6,WEEKDAY($F508,2)=7),"Jornada de fim de semana do 6x1",IF(OR($H508&gt;=Parâmetros!$E$20,$H508&lt;Parâmetros!$E$19),"ATENÇÃO · 6x1 apontou fora do horário diurno","Jornada fixa do 6x1"))),IF($D508="5x2","Jornada fixa do 5x2",IF($D508="Folguista",IF($J508=$K508,"Evidência confirma sequência","DIVERGE · sequência "&amp;$J508&amp;" × evidência "&amp;$K508),IF($K508=$E508,"Evidência confirma cadastro","DIVERGE · cadastro "&amp;$E508&amp;" × evidência "&amp;$K508)))))))))))</f>
        <v>Evidência confirma cadastro</v>
      </c>
      <c r="W508" s="34">
        <f>IF(OR(OR($D508="6x1",$D508="FF 6x1"),$D508="5x2"),"",IF($AB508&lt;&gt;$AB507,IF(IFERROR(INDEX(Cadastro!$F$5:$F$243,$AB508),"")="",IF($L508&gt;0,1,0),IF(IFERROR(INDEX(Cadastro!$F$5:$F$243,$AB508),"")&lt;=IFERROR(INDEX(Parâmetros!$B$39:$B$48,MATCH($E508,Parâmetros!$A$39:$A$48,0)),99),IFERROR(INDEX(Cadastro!$F$5:$F$243,$AB508),""),0)),IF($L508&gt;0,IF(N($X507)&gt;0,1,N($W507)+1),IF(AND($L508=0,OR(N($W507)&gt;=IFERROR(INDEX(Parâmetros!$B$39:$B$48,MATCH($E508,Parâmetros!$A$39:$A$48,0)),99),AND(N($X507)&gt;0,N($X507)&lt;IFERROR(INDEX(Parâmetros!$C$39:$C$48,MATCH($E508,Parâmetros!$A$39:$A$48,0)),0)))),0,N($W507)+1))))</f>
        <v>1</v>
      </c>
      <c r="X508" s="34">
        <f>IF(OR(OR($D508="6x1",$D508="FF 6x1"),$D508="5x2"),"",IF($AB508&lt;&gt;$AB507,IF(IFERROR(INDEX(Cadastro!$F$5:$F$243,$AB508),"")="",0,IF(IFERROR(INDEX(Cadastro!$F$5:$F$243,$AB508),"")&gt;IFERROR(INDEX(Parâmetros!$B$39:$B$48,MATCH($E508,Parâmetros!$A$39:$A$48,0)),99),IFERROR(INDEX(Cadastro!$F$5:$F$243,$AB508),"")-IFERROR(INDEX(Parâmetros!$B$39:$B$48,MATCH($E508,Parâmetros!$A$39:$A$48,0)),99),0)),IF(AND($L508=0,OR(N($W507)&gt;=IFERROR(INDEX(Parâmetros!$B$39:$B$48,MATCH($E508,Parâmetros!$A$39:$A$48,0)),99),AND(N($X507)&gt;0,N($X507)&lt;IFERROR(INDEX(Parâmetros!$C$39:$C$48,MATCH($E508,Parâmetros!$A$39:$A$48,0)),0)))),N($X507)+1,0)))</f>
        <v>0</v>
      </c>
      <c r="Y508" t="str">
        <f>IF($AC508&lt;&gt;"",IF($L508&gt;0,$AC508&amp;" · com apontamento",$AC508),IF($E508="Férias",IF($L508&gt;0,"Férias · com apontamento","Férias (cadastro)"),IF(($Z508+$AA508-1)&gt;Parâmetros!$E$16,"Férias / afastamento",IF(AND($D508="5x2",OR(WEEKDAY($F508,2)=6,WEEKDAY($F508,2)=7)),IF($L508&gt;0,"Folga trabalhada","Folga"),IF($L508&gt;0,"Trabalhado",IF(OR(OR($D508="6x1",$D508="FF 6x1"),$D508="5x2"),IF(AND(OR($D508="6x1",$D508="FF 6x1"),OR(WEEKDAY($F508,2)=6,WEEKDAY($F508,2)=7)),"Folga","Falta de registro"),IF(AND($AB508&lt;&gt;$AB507,IFERROR(INDEX(Cadastro!$F$5:$F$243,$AB508),"")=""),"Indeterminado (início da série)",IF($X508&gt;0,"Folga","Falta de registro"))))))))</f>
        <v>Trabalhado</v>
      </c>
      <c r="Z508" s="34">
        <f>IF(OR($L508&gt;0,$F508&gt;Parâmetros!$E$14),0,IF($A508&lt;&gt;$A507,1,N($Z507)+1))</f>
        <v>0</v>
      </c>
      <c r="AA508" s="34">
        <f>IF(OR($L508&gt;0,$F508&gt;Parâmetros!$E$14),0,IF(OR($A508&lt;&gt;$A509,$F509&gt;Parâmetros!$E$14),1,N($AA509)+1))</f>
        <v>0</v>
      </c>
      <c r="AB508" s="31">
        <f>IFERROR(MATCH($A508&amp;"|"&amp;TEXT(_xlfn.MAXIFS(Cadastro!$E$5:$E$243,Cadastro!$A$5:$A$243,$A508,Cadastro!$E$5:$E$243,"&lt;="&amp;$F508),"yyyymmdd"),Cadastro!$I$5:$I$243,0),"")</f>
        <v>71</v>
      </c>
      <c r="AC508" t="str">
        <f>IFERROR(_xlfn.SINGLE(INDEX(Exceções!$D$5:$D$203,MATCH($A508&amp;"|"&amp;$F508,Exceções!$F$5:$F$203,0))),"")</f>
        <v/>
      </c>
      <c r="AD508" t="str">
        <f>IF($AC508="","",IFERROR(_xlfn.SINGLE(INDEX(Exceções!$E$5:$E$203,MATCH($A508&amp;"|"&amp;$F508,Exceções!$F$5:$F$203,0))),""))</f>
        <v/>
      </c>
    </row>
    <row r="509" spans="1:30" ht="15" hidden="1" customHeight="1" x14ac:dyDescent="0.25">
      <c r="A509" s="31">
        <v>53173</v>
      </c>
      <c r="B509" s="17" t="s">
        <v>27</v>
      </c>
      <c r="C509" s="17" t="str">
        <f>IFERROR(INDEX(Cadastro!$C$5:$C$243,$AB509),"NÃO INFORMADO")</f>
        <v>ELE</v>
      </c>
      <c r="D509" s="17" t="str">
        <f>IFERROR(INDEX(Cadastro!$D$5:$D$243,$AB509),"")</f>
        <v>C</v>
      </c>
      <c r="E509" s="17" t="str">
        <f>IFERROR(INDEX(Cadastro!$G$5:$G$243,$AB509),"")</f>
        <v>C</v>
      </c>
      <c r="F509" s="29">
        <v>46303</v>
      </c>
      <c r="G509" s="32" t="str">
        <f t="shared" si="42"/>
        <v>qui</v>
      </c>
      <c r="H509" s="31">
        <f>IF($L509=0,"",_xlfn.MINIFS(Dados!$Q:$Q,Dados!$A:$A,$A509,Dados!$S:$S,$F509))</f>
        <v>0</v>
      </c>
      <c r="I509" s="31">
        <f>IF($H509="","",_xlfn.MAXIFS(Dados!$R:$R,Dados!$A:$A,$A509,Dados!$S:$S,$F509))</f>
        <v>411</v>
      </c>
      <c r="J509" s="32" t="str">
        <f>IF($D509&lt;&gt;"Folguista","",IFERROR(INDEX(Parâmetros!$D$52:$G$52,1,MIN(4,MAX(1,$W509))),""))</f>
        <v/>
      </c>
      <c r="K509" s="32" t="str">
        <f>IF(OR($AC509&lt;&gt;"",$Y509="Folga",$Y509="Folga trabalhada",$Y509="Férias (cadastro)",$Y509="Férias / afastamento",$Y509="Indeterminado (início da série)"),"",IF(OR($D509="6x1",$D509="FF 6x1"),IF(OR(WEEKDAY($F509,2)=6,WEEKDAY($F509,2)=7),"6x1 sáb/dom","6x1"),IF($D509="5x2","5x2",IF($H509="",IF($D509="Folguista",$J509,$E509),IF(OR($H509&gt;=Parâmetros!$E$18,$H509&lt;Parâmetros!$E$19),"C",IF($H509&lt;Parâmetros!$E$20,"A","B"))))))</f>
        <v>C</v>
      </c>
      <c r="L509" s="30">
        <f>SUMIFS(Dados!$E:$E,Dados!$A:$A,$A509,Dados!$S:$S,$F509)</f>
        <v>6.39</v>
      </c>
      <c r="M509" s="30">
        <f>IFERROR(INDEX(Parâmetros!$E$6:$E$11,MATCH($K509,Parâmetros!$A$6:$A$11,0)),"")</f>
        <v>6.67</v>
      </c>
      <c r="N509" s="33">
        <f t="shared" si="43"/>
        <v>0.95802098950524739</v>
      </c>
      <c r="O509" s="33">
        <f>Parâmetros!$E$13</f>
        <v>0.8</v>
      </c>
      <c r="P509" s="32" t="str">
        <f>IF(OR($M509="",$F509&gt;Parâmetros!$E$14),"Não","Sim")</f>
        <v>Sim</v>
      </c>
      <c r="Q509" s="32" t="str">
        <f t="shared" si="44"/>
        <v>Sim</v>
      </c>
      <c r="R509" s="32" t="str">
        <f t="shared" si="45"/>
        <v>Sim</v>
      </c>
      <c r="S509" s="30">
        <f t="shared" si="46"/>
        <v>0</v>
      </c>
      <c r="T509" s="32" t="str">
        <f>IF($Q509&lt;&gt;"Sim","",IF($N509&gt;Parâmetros!$E$15,"Sim","Não"))</f>
        <v>Não</v>
      </c>
      <c r="U509" s="17" t="str">
        <f t="shared" si="47"/>
        <v>Na meta</v>
      </c>
      <c r="V509" s="17" t="str">
        <f>IF($AC509&lt;&gt;"",IF($L509&gt;0,"ATENÇÃO · apontou em dia de "&amp;LOWER($AC509)&amp;" cadastrado","Exceção cadastrada · "&amp;$AC509)&amp;IF($AD509="",""," · "&amp;$AD509),IF($E509="Férias",IF($L509&gt;0,"ATENÇÃO · apontou estando de férias no cadastro","Férias no cadastro"),IF($Y509="Férias / afastamento","Afastamento · "&amp;($Z509+$AA509-1)&amp;" dias seguidos sem apontamento",IF($Y509="Folga trabalhada","ATENÇÃO · apontou em dia de folga da escala 5x2",IF($Y509="Folga",IF(AND($D509="5x2",OR(WEEKDAY($F509,2)=6,WEEKDAY($F509,2)=7)),"Folga de fim de semana da escala 5x2",IF(AND(OR($D509="6x1",$D509="FF 6x1"),WEEKDAY($F509,2)=6,FALSE()),"Folga de fim de semana · apontou no domingo anterior",IF(AND(OR($D509="6x1",$D509="FF 6x1"),WEEKDAY($F509,2)=7,AND($A509=$A508,$L508&gt;0)),"Folga de fim de semana · apontou no sábado",IF(AND(OR($D509="6x1",$D509="FF 6x1"),OR(WEEKDAY($F509,2)=6,WEEKDAY($F509,2)=7)),"Folga de fim de semana · sem apontamento no sábado nem no domingo","Folga prevista pelo ciclo")))),IF($Y509="Indeterminado (início da série)","Sem histórico anterior — informe o dia do ciclo no Cadastro",IF($Y509="Falta de registro",IF(OR(OR($D509="6x1",$D509="FF 6x1"),$D509="5x2"),"FALTA DE REGISTRO · dia útil da escala "&amp;$E509,"FALTA DE REGISTRO · dia "&amp;$W509&amp;" de "&amp;IFERROR(INDEX(Parâmetros!$B$39:$B$48,MATCH($E509,Parâmetros!$A$39:$A$48,0)),99)&amp;" do ciclo"),IF(OR($D509="6x1",$D509="FF 6x1"),IF(OR(AND(WEEKDAY($F509,2)=6,AND($A509=$A510,$L510&gt;0)),AND(WEEKDAY($F509,2)=7,AND($A509=$A508,$L508&gt;0))),"ATENÇÃO · apontou sábado e domingo no mesmo fim de semana",IF(OR(WEEKDAY($F509,2)=6,WEEKDAY($F509,2)=7),"Jornada de fim de semana do 6x1",IF(OR($H509&gt;=Parâmetros!$E$20,$H509&lt;Parâmetros!$E$19),"ATENÇÃO · 6x1 apontou fora do horário diurno","Jornada fixa do 6x1"))),IF($D509="5x2","Jornada fixa do 5x2",IF($D509="Folguista",IF($J509=$K509,"Evidência confirma sequência","DIVERGE · sequência "&amp;$J509&amp;" × evidência "&amp;$K509),IF($K509=$E509,"Evidência confirma cadastro","DIVERGE · cadastro "&amp;$E509&amp;" × evidência "&amp;$K509)))))))))))</f>
        <v>Evidência confirma cadastro</v>
      </c>
      <c r="W509" s="34">
        <f>IF(OR(OR($D509="6x1",$D509="FF 6x1"),$D509="5x2"),"",IF($AB509&lt;&gt;$AB508,IF(IFERROR(INDEX(Cadastro!$F$5:$F$243,$AB509),"")="",IF($L509&gt;0,1,0),IF(IFERROR(INDEX(Cadastro!$F$5:$F$243,$AB509),"")&lt;=IFERROR(INDEX(Parâmetros!$B$39:$B$48,MATCH($E509,Parâmetros!$A$39:$A$48,0)),99),IFERROR(INDEX(Cadastro!$F$5:$F$243,$AB509),""),0)),IF($L509&gt;0,IF(N($X508)&gt;0,1,N($W508)+1),IF(AND($L509=0,OR(N($W508)&gt;=IFERROR(INDEX(Parâmetros!$B$39:$B$48,MATCH($E509,Parâmetros!$A$39:$A$48,0)),99),AND(N($X508)&gt;0,N($X508)&lt;IFERROR(INDEX(Parâmetros!$C$39:$C$48,MATCH($E509,Parâmetros!$A$39:$A$48,0)),0)))),0,N($W508)+1))))</f>
        <v>2</v>
      </c>
      <c r="X509" s="34">
        <f>IF(OR(OR($D509="6x1",$D509="FF 6x1"),$D509="5x2"),"",IF($AB509&lt;&gt;$AB508,IF(IFERROR(INDEX(Cadastro!$F$5:$F$243,$AB509),"")="",0,IF(IFERROR(INDEX(Cadastro!$F$5:$F$243,$AB509),"")&gt;IFERROR(INDEX(Parâmetros!$B$39:$B$48,MATCH($E509,Parâmetros!$A$39:$A$48,0)),99),IFERROR(INDEX(Cadastro!$F$5:$F$243,$AB509),"")-IFERROR(INDEX(Parâmetros!$B$39:$B$48,MATCH($E509,Parâmetros!$A$39:$A$48,0)),99),0)),IF(AND($L509=0,OR(N($W508)&gt;=IFERROR(INDEX(Parâmetros!$B$39:$B$48,MATCH($E509,Parâmetros!$A$39:$A$48,0)),99),AND(N($X508)&gt;0,N($X508)&lt;IFERROR(INDEX(Parâmetros!$C$39:$C$48,MATCH($E509,Parâmetros!$A$39:$A$48,0)),0)))),N($X508)+1,0)))</f>
        <v>0</v>
      </c>
      <c r="Y509" t="str">
        <f>IF($AC509&lt;&gt;"",IF($L509&gt;0,$AC509&amp;" · com apontamento",$AC509),IF($E509="Férias",IF($L509&gt;0,"Férias · com apontamento","Férias (cadastro)"),IF(($Z509+$AA509-1)&gt;Parâmetros!$E$16,"Férias / afastamento",IF(AND($D509="5x2",OR(WEEKDAY($F509,2)=6,WEEKDAY($F509,2)=7)),IF($L509&gt;0,"Folga trabalhada","Folga"),IF($L509&gt;0,"Trabalhado",IF(OR(OR($D509="6x1",$D509="FF 6x1"),$D509="5x2"),IF(AND(OR($D509="6x1",$D509="FF 6x1"),OR(WEEKDAY($F509,2)=6,WEEKDAY($F509,2)=7)),"Folga","Falta de registro"),IF(AND($AB509&lt;&gt;$AB508,IFERROR(INDEX(Cadastro!$F$5:$F$243,$AB509),"")=""),"Indeterminado (início da série)",IF($X509&gt;0,"Folga","Falta de registro"))))))))</f>
        <v>Trabalhado</v>
      </c>
      <c r="Z509" s="34">
        <f>IF(OR($L509&gt;0,$F509&gt;Parâmetros!$E$14),0,IF($A509&lt;&gt;$A508,1,N($Z508)+1))</f>
        <v>0</v>
      </c>
      <c r="AA509" s="34">
        <f>IF(OR($L509&gt;0,$F509&gt;Parâmetros!$E$14),0,IF(OR($A509&lt;&gt;$A510,$F510&gt;Parâmetros!$E$14),1,N($AA510)+1))</f>
        <v>0</v>
      </c>
      <c r="AB509" s="31">
        <f>IFERROR(MATCH($A509&amp;"|"&amp;TEXT(_xlfn.MAXIFS(Cadastro!$E$5:$E$243,Cadastro!$A$5:$A$243,$A509,Cadastro!$E$5:$E$243,"&lt;="&amp;$F509),"yyyymmdd"),Cadastro!$I$5:$I$243,0),"")</f>
        <v>71</v>
      </c>
      <c r="AC509" t="str">
        <f>IFERROR(_xlfn.SINGLE(INDEX(Exceções!$D$5:$D$203,MATCH($A509&amp;"|"&amp;$F509,Exceções!$F$5:$F$203,0))),"")</f>
        <v/>
      </c>
      <c r="AD509" t="str">
        <f>IF($AC509="","",IFERROR(_xlfn.SINGLE(INDEX(Exceções!$E$5:$E$203,MATCH($A509&amp;"|"&amp;$F509,Exceções!$F$5:$F$203,0))),""))</f>
        <v/>
      </c>
    </row>
    <row r="510" spans="1:30" ht="15" hidden="1" customHeight="1" x14ac:dyDescent="0.25">
      <c r="A510" s="31">
        <v>53173</v>
      </c>
      <c r="B510" s="17" t="s">
        <v>27</v>
      </c>
      <c r="C510" s="17" t="str">
        <f>IFERROR(INDEX(Cadastro!$C$5:$C$243,$AB510),"NÃO INFORMADO")</f>
        <v>ELE</v>
      </c>
      <c r="D510" s="17" t="str">
        <f>IFERROR(INDEX(Cadastro!$D$5:$D$243,$AB510),"")</f>
        <v>C</v>
      </c>
      <c r="E510" s="17" t="str">
        <f>IFERROR(INDEX(Cadastro!$G$5:$G$243,$AB510),"")</f>
        <v>C</v>
      </c>
      <c r="F510" s="29">
        <v>46304</v>
      </c>
      <c r="G510" s="32" t="str">
        <f t="shared" si="42"/>
        <v>sex</v>
      </c>
      <c r="H510" s="31">
        <f>IF($L510=0,"",_xlfn.MINIFS(Dados!$Q:$Q,Dados!$A:$A,$A510,Dados!$S:$S,$F510))</f>
        <v>0</v>
      </c>
      <c r="I510" s="31">
        <f>IF($H510="","",_xlfn.MAXIFS(Dados!$R:$R,Dados!$A:$A,$A510,Dados!$S:$S,$F510))</f>
        <v>405</v>
      </c>
      <c r="J510" s="32" t="str">
        <f>IF($D510&lt;&gt;"Folguista","",IFERROR(INDEX(Parâmetros!$D$52:$G$52,1,MIN(4,MAX(1,$W510))),""))</f>
        <v/>
      </c>
      <c r="K510" s="32" t="str">
        <f>IF(OR($AC510&lt;&gt;"",$Y510="Folga",$Y510="Folga trabalhada",$Y510="Férias (cadastro)",$Y510="Férias / afastamento",$Y510="Indeterminado (início da série)"),"",IF(OR($D510="6x1",$D510="FF 6x1"),IF(OR(WEEKDAY($F510,2)=6,WEEKDAY($F510,2)=7),"6x1 sáb/dom","6x1"),IF($D510="5x2","5x2",IF($H510="",IF($D510="Folguista",$J510,$E510),IF(OR($H510&gt;=Parâmetros!$E$18,$H510&lt;Parâmetros!$E$19),"C",IF($H510&lt;Parâmetros!$E$20,"A","B"))))))</f>
        <v>C</v>
      </c>
      <c r="L510" s="30">
        <f>SUMIFS(Dados!$E:$E,Dados!$A:$A,$A510,Dados!$S:$S,$F510)</f>
        <v>6.09</v>
      </c>
      <c r="M510" s="30">
        <f>IFERROR(INDEX(Parâmetros!$E$6:$E$11,MATCH($K510,Parâmetros!$A$6:$A$11,0)),"")</f>
        <v>6.67</v>
      </c>
      <c r="N510" s="33">
        <f t="shared" si="43"/>
        <v>0.91304347826086951</v>
      </c>
      <c r="O510" s="33">
        <f>Parâmetros!$E$13</f>
        <v>0.8</v>
      </c>
      <c r="P510" s="32" t="str">
        <f>IF(OR($M510="",$F510&gt;Parâmetros!$E$14),"Não","Sim")</f>
        <v>Sim</v>
      </c>
      <c r="Q510" s="32" t="str">
        <f t="shared" si="44"/>
        <v>Sim</v>
      </c>
      <c r="R510" s="32" t="str">
        <f t="shared" si="45"/>
        <v>Sim</v>
      </c>
      <c r="S510" s="30">
        <f t="shared" si="46"/>
        <v>0</v>
      </c>
      <c r="T510" s="32" t="str">
        <f>IF($Q510&lt;&gt;"Sim","",IF($N510&gt;Parâmetros!$E$15,"Sim","Não"))</f>
        <v>Não</v>
      </c>
      <c r="U510" s="17" t="str">
        <f t="shared" si="47"/>
        <v>Na meta</v>
      </c>
      <c r="V510" s="17" t="str">
        <f>IF($AC510&lt;&gt;"",IF($L510&gt;0,"ATENÇÃO · apontou em dia de "&amp;LOWER($AC510)&amp;" cadastrado","Exceção cadastrada · "&amp;$AC510)&amp;IF($AD510="",""," · "&amp;$AD510),IF($E510="Férias",IF($L510&gt;0,"ATENÇÃO · apontou estando de férias no cadastro","Férias no cadastro"),IF($Y510="Férias / afastamento","Afastamento · "&amp;($Z510+$AA510-1)&amp;" dias seguidos sem apontamento",IF($Y510="Folga trabalhada","ATENÇÃO · apontou em dia de folga da escala 5x2",IF($Y510="Folga",IF(AND($D510="5x2",OR(WEEKDAY($F510,2)=6,WEEKDAY($F510,2)=7)),"Folga de fim de semana da escala 5x2",IF(AND(OR($D510="6x1",$D510="FF 6x1"),WEEKDAY($F510,2)=6,FALSE()),"Folga de fim de semana · apontou no domingo anterior",IF(AND(OR($D510="6x1",$D510="FF 6x1"),WEEKDAY($F510,2)=7,AND($A510=$A509,$L509&gt;0)),"Folga de fim de semana · apontou no sábado",IF(AND(OR($D510="6x1",$D510="FF 6x1"),OR(WEEKDAY($F510,2)=6,WEEKDAY($F510,2)=7)),"Folga de fim de semana · sem apontamento no sábado nem no domingo","Folga prevista pelo ciclo")))),IF($Y510="Indeterminado (início da série)","Sem histórico anterior — informe o dia do ciclo no Cadastro",IF($Y510="Falta de registro",IF(OR(OR($D510="6x1",$D510="FF 6x1"),$D510="5x2"),"FALTA DE REGISTRO · dia útil da escala "&amp;$E510,"FALTA DE REGISTRO · dia "&amp;$W510&amp;" de "&amp;IFERROR(INDEX(Parâmetros!$B$39:$B$48,MATCH($E510,Parâmetros!$A$39:$A$48,0)),99)&amp;" do ciclo"),IF(OR($D510="6x1",$D510="FF 6x1"),IF(OR(AND(WEEKDAY($F510,2)=6,AND($A510=$A511,$L511&gt;0)),AND(WEEKDAY($F510,2)=7,AND($A510=$A509,$L509&gt;0))),"ATENÇÃO · apontou sábado e domingo no mesmo fim de semana",IF(OR(WEEKDAY($F510,2)=6,WEEKDAY($F510,2)=7),"Jornada de fim de semana do 6x1",IF(OR($H510&gt;=Parâmetros!$E$20,$H510&lt;Parâmetros!$E$19),"ATENÇÃO · 6x1 apontou fora do horário diurno","Jornada fixa do 6x1"))),IF($D510="5x2","Jornada fixa do 5x2",IF($D510="Folguista",IF($J510=$K510,"Evidência confirma sequência","DIVERGE · sequência "&amp;$J510&amp;" × evidência "&amp;$K510),IF($K510=$E510,"Evidência confirma cadastro","DIVERGE · cadastro "&amp;$E510&amp;" × evidência "&amp;$K510)))))))))))</f>
        <v>Evidência confirma cadastro</v>
      </c>
      <c r="W510" s="34">
        <f>IF(OR(OR($D510="6x1",$D510="FF 6x1"),$D510="5x2"),"",IF($AB510&lt;&gt;$AB509,IF(IFERROR(INDEX(Cadastro!$F$5:$F$243,$AB510),"")="",IF($L510&gt;0,1,0),IF(IFERROR(INDEX(Cadastro!$F$5:$F$243,$AB510),"")&lt;=IFERROR(INDEX(Parâmetros!$B$39:$B$48,MATCH($E510,Parâmetros!$A$39:$A$48,0)),99),IFERROR(INDEX(Cadastro!$F$5:$F$243,$AB510),""),0)),IF($L510&gt;0,IF(N($X509)&gt;0,1,N($W509)+1),IF(AND($L510=0,OR(N($W509)&gt;=IFERROR(INDEX(Parâmetros!$B$39:$B$48,MATCH($E510,Parâmetros!$A$39:$A$48,0)),99),AND(N($X509)&gt;0,N($X509)&lt;IFERROR(INDEX(Parâmetros!$C$39:$C$48,MATCH($E510,Parâmetros!$A$39:$A$48,0)),0)))),0,N($W509)+1))))</f>
        <v>3</v>
      </c>
      <c r="X510" s="34">
        <f>IF(OR(OR($D510="6x1",$D510="FF 6x1"),$D510="5x2"),"",IF($AB510&lt;&gt;$AB509,IF(IFERROR(INDEX(Cadastro!$F$5:$F$243,$AB510),"")="",0,IF(IFERROR(INDEX(Cadastro!$F$5:$F$243,$AB510),"")&gt;IFERROR(INDEX(Parâmetros!$B$39:$B$48,MATCH($E510,Parâmetros!$A$39:$A$48,0)),99),IFERROR(INDEX(Cadastro!$F$5:$F$243,$AB510),"")-IFERROR(INDEX(Parâmetros!$B$39:$B$48,MATCH($E510,Parâmetros!$A$39:$A$48,0)),99),0)),IF(AND($L510=0,OR(N($W509)&gt;=IFERROR(INDEX(Parâmetros!$B$39:$B$48,MATCH($E510,Parâmetros!$A$39:$A$48,0)),99),AND(N($X509)&gt;0,N($X509)&lt;IFERROR(INDEX(Parâmetros!$C$39:$C$48,MATCH($E510,Parâmetros!$A$39:$A$48,0)),0)))),N($X509)+1,0)))</f>
        <v>0</v>
      </c>
      <c r="Y510" t="str">
        <f>IF($AC510&lt;&gt;"",IF($L510&gt;0,$AC510&amp;" · com apontamento",$AC510),IF($E510="Férias",IF($L510&gt;0,"Férias · com apontamento","Férias (cadastro)"),IF(($Z510+$AA510-1)&gt;Parâmetros!$E$16,"Férias / afastamento",IF(AND($D510="5x2",OR(WEEKDAY($F510,2)=6,WEEKDAY($F510,2)=7)),IF($L510&gt;0,"Folga trabalhada","Folga"),IF($L510&gt;0,"Trabalhado",IF(OR(OR($D510="6x1",$D510="FF 6x1"),$D510="5x2"),IF(AND(OR($D510="6x1",$D510="FF 6x1"),OR(WEEKDAY($F510,2)=6,WEEKDAY($F510,2)=7)),"Folga","Falta de registro"),IF(AND($AB510&lt;&gt;$AB509,IFERROR(INDEX(Cadastro!$F$5:$F$243,$AB510),"")=""),"Indeterminado (início da série)",IF($X510&gt;0,"Folga","Falta de registro"))))))))</f>
        <v>Trabalhado</v>
      </c>
      <c r="Z510" s="34">
        <f>IF(OR($L510&gt;0,$F510&gt;Parâmetros!$E$14),0,IF($A510&lt;&gt;$A509,1,N($Z509)+1))</f>
        <v>0</v>
      </c>
      <c r="AA510" s="34">
        <f>IF(OR($L510&gt;0,$F510&gt;Parâmetros!$E$14),0,IF(OR($A510&lt;&gt;$A511,$F511&gt;Parâmetros!$E$14),1,N($AA511)+1))</f>
        <v>0</v>
      </c>
      <c r="AB510" s="31">
        <f>IFERROR(MATCH($A510&amp;"|"&amp;TEXT(_xlfn.MAXIFS(Cadastro!$E$5:$E$243,Cadastro!$A$5:$A$243,$A510,Cadastro!$E$5:$E$243,"&lt;="&amp;$F510),"yyyymmdd"),Cadastro!$I$5:$I$243,0),"")</f>
        <v>71</v>
      </c>
      <c r="AC510" t="str">
        <f>IFERROR(_xlfn.SINGLE(INDEX(Exceções!$D$5:$D$203,MATCH($A510&amp;"|"&amp;$F510,Exceções!$F$5:$F$203,0))),"")</f>
        <v/>
      </c>
      <c r="AD510" t="str">
        <f>IF($AC510="","",IFERROR(_xlfn.SINGLE(INDEX(Exceções!$E$5:$E$203,MATCH($A510&amp;"|"&amp;$F510,Exceções!$F$5:$F$203,0))),""))</f>
        <v/>
      </c>
    </row>
    <row r="511" spans="1:30" ht="15" hidden="1" customHeight="1" x14ac:dyDescent="0.25">
      <c r="A511" s="31">
        <v>53173</v>
      </c>
      <c r="B511" s="17" t="s">
        <v>27</v>
      </c>
      <c r="C511" s="17" t="str">
        <f>IFERROR(INDEX(Cadastro!$C$5:$C$243,$AB511),"NÃO INFORMADO")</f>
        <v>ELE</v>
      </c>
      <c r="D511" s="17" t="str">
        <f>IFERROR(INDEX(Cadastro!$D$5:$D$243,$AB511),"")</f>
        <v>C</v>
      </c>
      <c r="E511" s="17" t="str">
        <f>IFERROR(INDEX(Cadastro!$G$5:$G$243,$AB511),"")</f>
        <v>C</v>
      </c>
      <c r="F511" s="29">
        <v>46305</v>
      </c>
      <c r="G511" s="32" t="str">
        <f t="shared" si="42"/>
        <v>sáb</v>
      </c>
      <c r="H511" s="31">
        <f>IF($L511=0,"",_xlfn.MINIFS(Dados!$Q:$Q,Dados!$A:$A,$A511,Dados!$S:$S,$F511))</f>
        <v>0</v>
      </c>
      <c r="I511" s="31">
        <f>IF($H511="","",_xlfn.MAXIFS(Dados!$R:$R,Dados!$A:$A,$A511,Dados!$S:$S,$F511))</f>
        <v>330</v>
      </c>
      <c r="J511" s="32" t="str">
        <f>IF($D511&lt;&gt;"Folguista","",IFERROR(INDEX(Parâmetros!$D$52:$G$52,1,MIN(4,MAX(1,$W511))),""))</f>
        <v/>
      </c>
      <c r="K511" s="32" t="str">
        <f>IF(OR($AC511&lt;&gt;"",$Y511="Folga",$Y511="Folga trabalhada",$Y511="Férias (cadastro)",$Y511="Férias / afastamento",$Y511="Indeterminado (início da série)"),"",IF(OR($D511="6x1",$D511="FF 6x1"),IF(OR(WEEKDAY($F511,2)=6,WEEKDAY($F511,2)=7),"6x1 sáb/dom","6x1"),IF($D511="5x2","5x2",IF($H511="",IF($D511="Folguista",$J511,$E511),IF(OR($H511&gt;=Parâmetros!$E$18,$H511&lt;Parâmetros!$E$19),"C",IF($H511&lt;Parâmetros!$E$20,"A","B"))))))</f>
        <v>C</v>
      </c>
      <c r="L511" s="30">
        <f>SUMIFS(Dados!$E:$E,Dados!$A:$A,$A511,Dados!$S:$S,$F511)</f>
        <v>4.3499999999999996</v>
      </c>
      <c r="M511" s="30">
        <f>IFERROR(INDEX(Parâmetros!$E$6:$E$11,MATCH($K511,Parâmetros!$A$6:$A$11,0)),"")</f>
        <v>6.67</v>
      </c>
      <c r="N511" s="33">
        <f t="shared" si="43"/>
        <v>0.65217391304347816</v>
      </c>
      <c r="O511" s="33">
        <f>Parâmetros!$E$13</f>
        <v>0.8</v>
      </c>
      <c r="P511" s="32" t="str">
        <f>IF(OR($M511="",$F511&gt;Parâmetros!$E$14),"Não","Sim")</f>
        <v>Sim</v>
      </c>
      <c r="Q511" s="32" t="str">
        <f t="shared" si="44"/>
        <v>Sim</v>
      </c>
      <c r="R511" s="32" t="str">
        <f t="shared" si="45"/>
        <v>Não</v>
      </c>
      <c r="S511" s="30">
        <f t="shared" si="46"/>
        <v>0.98600000000000065</v>
      </c>
      <c r="T511" s="32" t="str">
        <f>IF($Q511&lt;&gt;"Sim","",IF($N511&gt;Parâmetros!$E$15,"Sim","Não"))</f>
        <v>Não</v>
      </c>
      <c r="U511" s="17" t="str">
        <f t="shared" si="47"/>
        <v>Abaixo da meta</v>
      </c>
      <c r="V511" s="17" t="str">
        <f>IF($AC511&lt;&gt;"",IF($L511&gt;0,"ATENÇÃO · apontou em dia de "&amp;LOWER($AC511)&amp;" cadastrado","Exceção cadastrada · "&amp;$AC511)&amp;IF($AD511="",""," · "&amp;$AD511),IF($E511="Férias",IF($L511&gt;0,"ATENÇÃO · apontou estando de férias no cadastro","Férias no cadastro"),IF($Y511="Férias / afastamento","Afastamento · "&amp;($Z511+$AA511-1)&amp;" dias seguidos sem apontamento",IF($Y511="Folga trabalhada","ATENÇÃO · apontou em dia de folga da escala 5x2",IF($Y511="Folga",IF(AND($D511="5x2",OR(WEEKDAY($F511,2)=6,WEEKDAY($F511,2)=7)),"Folga de fim de semana da escala 5x2",IF(AND(OR($D511="6x1",$D511="FF 6x1"),WEEKDAY($F511,2)=6,FALSE()),"Folga de fim de semana · apontou no domingo anterior",IF(AND(OR($D511="6x1",$D511="FF 6x1"),WEEKDAY($F511,2)=7,AND($A511=$A510,$L510&gt;0)),"Folga de fim de semana · apontou no sábado",IF(AND(OR($D511="6x1",$D511="FF 6x1"),OR(WEEKDAY($F511,2)=6,WEEKDAY($F511,2)=7)),"Folga de fim de semana · sem apontamento no sábado nem no domingo","Folga prevista pelo ciclo")))),IF($Y511="Indeterminado (início da série)","Sem histórico anterior — informe o dia do ciclo no Cadastro",IF($Y511="Falta de registro",IF(OR(OR($D511="6x1",$D511="FF 6x1"),$D511="5x2"),"FALTA DE REGISTRO · dia útil da escala "&amp;$E511,"FALTA DE REGISTRO · dia "&amp;$W511&amp;" de "&amp;IFERROR(INDEX(Parâmetros!$B$39:$B$48,MATCH($E511,Parâmetros!$A$39:$A$48,0)),99)&amp;" do ciclo"),IF(OR($D511="6x1",$D511="FF 6x1"),IF(OR(AND(WEEKDAY($F511,2)=6,AND($A511=$A512,$L512&gt;0)),AND(WEEKDAY($F511,2)=7,AND($A511=$A510,$L510&gt;0))),"ATENÇÃO · apontou sábado e domingo no mesmo fim de semana",IF(OR(WEEKDAY($F511,2)=6,WEEKDAY($F511,2)=7),"Jornada de fim de semana do 6x1",IF(OR($H511&gt;=Parâmetros!$E$20,$H511&lt;Parâmetros!$E$19),"ATENÇÃO · 6x1 apontou fora do horário diurno","Jornada fixa do 6x1"))),IF($D511="5x2","Jornada fixa do 5x2",IF($D511="Folguista",IF($J511=$K511,"Evidência confirma sequência","DIVERGE · sequência "&amp;$J511&amp;" × evidência "&amp;$K511),IF($K511=$E511,"Evidência confirma cadastro","DIVERGE · cadastro "&amp;$E511&amp;" × evidência "&amp;$K511)))))))))))</f>
        <v>Evidência confirma cadastro</v>
      </c>
      <c r="W511" s="34">
        <f>IF(OR(OR($D511="6x1",$D511="FF 6x1"),$D511="5x2"),"",IF($AB511&lt;&gt;$AB510,IF(IFERROR(INDEX(Cadastro!$F$5:$F$243,$AB511),"")="",IF($L511&gt;0,1,0),IF(IFERROR(INDEX(Cadastro!$F$5:$F$243,$AB511),"")&lt;=IFERROR(INDEX(Parâmetros!$B$39:$B$48,MATCH($E511,Parâmetros!$A$39:$A$48,0)),99),IFERROR(INDEX(Cadastro!$F$5:$F$243,$AB511),""),0)),IF($L511&gt;0,IF(N($X510)&gt;0,1,N($W510)+1),IF(AND($L511=0,OR(N($W510)&gt;=IFERROR(INDEX(Parâmetros!$B$39:$B$48,MATCH($E511,Parâmetros!$A$39:$A$48,0)),99),AND(N($X510)&gt;0,N($X510)&lt;IFERROR(INDEX(Parâmetros!$C$39:$C$48,MATCH($E511,Parâmetros!$A$39:$A$48,0)),0)))),0,N($W510)+1))))</f>
        <v>4</v>
      </c>
      <c r="X511" s="34">
        <f>IF(OR(OR($D511="6x1",$D511="FF 6x1"),$D511="5x2"),"",IF($AB511&lt;&gt;$AB510,IF(IFERROR(INDEX(Cadastro!$F$5:$F$243,$AB511),"")="",0,IF(IFERROR(INDEX(Cadastro!$F$5:$F$243,$AB511),"")&gt;IFERROR(INDEX(Parâmetros!$B$39:$B$48,MATCH($E511,Parâmetros!$A$39:$A$48,0)),99),IFERROR(INDEX(Cadastro!$F$5:$F$243,$AB511),"")-IFERROR(INDEX(Parâmetros!$B$39:$B$48,MATCH($E511,Parâmetros!$A$39:$A$48,0)),99),0)),IF(AND($L511=0,OR(N($W510)&gt;=IFERROR(INDEX(Parâmetros!$B$39:$B$48,MATCH($E511,Parâmetros!$A$39:$A$48,0)),99),AND(N($X510)&gt;0,N($X510)&lt;IFERROR(INDEX(Parâmetros!$C$39:$C$48,MATCH($E511,Parâmetros!$A$39:$A$48,0)),0)))),N($X510)+1,0)))</f>
        <v>0</v>
      </c>
      <c r="Y511" t="str">
        <f>IF($AC511&lt;&gt;"",IF($L511&gt;0,$AC511&amp;" · com apontamento",$AC511),IF($E511="Férias",IF($L511&gt;0,"Férias · com apontamento","Férias (cadastro)"),IF(($Z511+$AA511-1)&gt;Parâmetros!$E$16,"Férias / afastamento",IF(AND($D511="5x2",OR(WEEKDAY($F511,2)=6,WEEKDAY($F511,2)=7)),IF($L511&gt;0,"Folga trabalhada","Folga"),IF($L511&gt;0,"Trabalhado",IF(OR(OR($D511="6x1",$D511="FF 6x1"),$D511="5x2"),IF(AND(OR($D511="6x1",$D511="FF 6x1"),OR(WEEKDAY($F511,2)=6,WEEKDAY($F511,2)=7)),"Folga","Falta de registro"),IF(AND($AB511&lt;&gt;$AB510,IFERROR(INDEX(Cadastro!$F$5:$F$243,$AB511),"")=""),"Indeterminado (início da série)",IF($X511&gt;0,"Folga","Falta de registro"))))))))</f>
        <v>Trabalhado</v>
      </c>
      <c r="Z511" s="34">
        <f>IF(OR($L511&gt;0,$F511&gt;Parâmetros!$E$14),0,IF($A511&lt;&gt;$A510,1,N($Z510)+1))</f>
        <v>0</v>
      </c>
      <c r="AA511" s="34">
        <f>IF(OR($L511&gt;0,$F511&gt;Parâmetros!$E$14),0,IF(OR($A511&lt;&gt;$A512,$F512&gt;Parâmetros!$E$14),1,N($AA512)+1))</f>
        <v>0</v>
      </c>
      <c r="AB511" s="31">
        <f>IFERROR(MATCH($A511&amp;"|"&amp;TEXT(_xlfn.MAXIFS(Cadastro!$E$5:$E$243,Cadastro!$A$5:$A$243,$A511,Cadastro!$E$5:$E$243,"&lt;="&amp;$F511),"yyyymmdd"),Cadastro!$I$5:$I$243,0),"")</f>
        <v>71</v>
      </c>
      <c r="AC511" t="str">
        <f>IFERROR(_xlfn.SINGLE(INDEX(Exceções!$D$5:$D$203,MATCH($A511&amp;"|"&amp;$F511,Exceções!$F$5:$F$203,0))),"")</f>
        <v/>
      </c>
      <c r="AD511" t="str">
        <f>IF($AC511="","",IFERROR(_xlfn.SINGLE(INDEX(Exceções!$E$5:$E$203,MATCH($A511&amp;"|"&amp;$F511,Exceções!$F$5:$F$203,0))),""))</f>
        <v/>
      </c>
    </row>
    <row r="512" spans="1:30" ht="15" hidden="1" customHeight="1" x14ac:dyDescent="0.25">
      <c r="A512" s="31">
        <v>53173</v>
      </c>
      <c r="B512" s="17" t="s">
        <v>27</v>
      </c>
      <c r="C512" s="17" t="str">
        <f>IFERROR(INDEX(Cadastro!$C$5:$C$243,$AB512),"NÃO INFORMADO")</f>
        <v>ELE</v>
      </c>
      <c r="D512" s="17" t="str">
        <f>IFERROR(INDEX(Cadastro!$D$5:$D$243,$AB512),"")</f>
        <v>C</v>
      </c>
      <c r="E512" s="17" t="str">
        <f>IFERROR(INDEX(Cadastro!$G$5:$G$243,$AB512),"")</f>
        <v>C</v>
      </c>
      <c r="F512" s="29">
        <v>46306</v>
      </c>
      <c r="G512" s="32" t="str">
        <f t="shared" si="42"/>
        <v>dom</v>
      </c>
      <c r="H512" s="31">
        <f>IF($L512=0,"",_xlfn.MINIFS(Dados!$Q:$Q,Dados!$A:$A,$A512,Dados!$S:$S,$F512))</f>
        <v>0</v>
      </c>
      <c r="I512" s="31">
        <f>IF($H512="","",_xlfn.MAXIFS(Dados!$R:$R,Dados!$A:$A,$A512,Dados!$S:$S,$F512))</f>
        <v>390</v>
      </c>
      <c r="J512" s="32" t="str">
        <f>IF($D512&lt;&gt;"Folguista","",IFERROR(INDEX(Parâmetros!$D$52:$G$52,1,MIN(4,MAX(1,$W512))),""))</f>
        <v/>
      </c>
      <c r="K512" s="32" t="str">
        <f>IF(OR($AC512&lt;&gt;"",$Y512="Folga",$Y512="Folga trabalhada",$Y512="Férias (cadastro)",$Y512="Férias / afastamento",$Y512="Indeterminado (início da série)"),"",IF(OR($D512="6x1",$D512="FF 6x1"),IF(OR(WEEKDAY($F512,2)=6,WEEKDAY($F512,2)=7),"6x1 sáb/dom","6x1"),IF($D512="5x2","5x2",IF($H512="",IF($D512="Folguista",$J512,$E512),IF(OR($H512&gt;=Parâmetros!$E$18,$H512&lt;Parâmetros!$E$19),"C",IF($H512&lt;Parâmetros!$E$20,"A","B"))))))</f>
        <v>C</v>
      </c>
      <c r="L512" s="30">
        <f>SUMIFS(Dados!$E:$E,Dados!$A:$A,$A512,Dados!$S:$S,$F512)</f>
        <v>4.21</v>
      </c>
      <c r="M512" s="30">
        <f>IFERROR(INDEX(Parâmetros!$E$6:$E$11,MATCH($K512,Parâmetros!$A$6:$A$11,0)),"")</f>
        <v>6.67</v>
      </c>
      <c r="N512" s="33">
        <f t="shared" si="43"/>
        <v>0.63118440779610197</v>
      </c>
      <c r="O512" s="33">
        <f>Parâmetros!$E$13</f>
        <v>0.8</v>
      </c>
      <c r="P512" s="32" t="str">
        <f>IF(OR($M512="",$F512&gt;Parâmetros!$E$14),"Não","Sim")</f>
        <v>Sim</v>
      </c>
      <c r="Q512" s="32" t="str">
        <f t="shared" si="44"/>
        <v>Sim</v>
      </c>
      <c r="R512" s="32" t="str">
        <f t="shared" si="45"/>
        <v>Não</v>
      </c>
      <c r="S512" s="30">
        <f t="shared" si="46"/>
        <v>1.1260000000000003</v>
      </c>
      <c r="T512" s="32" t="str">
        <f>IF($Q512&lt;&gt;"Sim","",IF($N512&gt;Parâmetros!$E$15,"Sim","Não"))</f>
        <v>Não</v>
      </c>
      <c r="U512" s="17" t="str">
        <f t="shared" si="47"/>
        <v>Abaixo da meta</v>
      </c>
      <c r="V512" s="17" t="str">
        <f>IF($AC512&lt;&gt;"",IF($L512&gt;0,"ATENÇÃO · apontou em dia de "&amp;LOWER($AC512)&amp;" cadastrado","Exceção cadastrada · "&amp;$AC512)&amp;IF($AD512="",""," · "&amp;$AD512),IF($E512="Férias",IF($L512&gt;0,"ATENÇÃO · apontou estando de férias no cadastro","Férias no cadastro"),IF($Y512="Férias / afastamento","Afastamento · "&amp;($Z512+$AA512-1)&amp;" dias seguidos sem apontamento",IF($Y512="Folga trabalhada","ATENÇÃO · apontou em dia de folga da escala 5x2",IF($Y512="Folga",IF(AND($D512="5x2",OR(WEEKDAY($F512,2)=6,WEEKDAY($F512,2)=7)),"Folga de fim de semana da escala 5x2",IF(AND(OR($D512="6x1",$D512="FF 6x1"),WEEKDAY($F512,2)=6,FALSE()),"Folga de fim de semana · apontou no domingo anterior",IF(AND(OR($D512="6x1",$D512="FF 6x1"),WEEKDAY($F512,2)=7,AND($A512=$A511,$L511&gt;0)),"Folga de fim de semana · apontou no sábado",IF(AND(OR($D512="6x1",$D512="FF 6x1"),OR(WEEKDAY($F512,2)=6,WEEKDAY($F512,2)=7)),"Folga de fim de semana · sem apontamento no sábado nem no domingo","Folga prevista pelo ciclo")))),IF($Y512="Indeterminado (início da série)","Sem histórico anterior — informe o dia do ciclo no Cadastro",IF($Y512="Falta de registro",IF(OR(OR($D512="6x1",$D512="FF 6x1"),$D512="5x2"),"FALTA DE REGISTRO · dia útil da escala "&amp;$E512,"FALTA DE REGISTRO · dia "&amp;$W512&amp;" de "&amp;IFERROR(INDEX(Parâmetros!$B$39:$B$48,MATCH($E512,Parâmetros!$A$39:$A$48,0)),99)&amp;" do ciclo"),IF(OR($D512="6x1",$D512="FF 6x1"),IF(OR(AND(WEEKDAY($F512,2)=6,AND($A512=$A513,$L513&gt;0)),AND(WEEKDAY($F512,2)=7,AND($A512=$A511,$L511&gt;0))),"ATENÇÃO · apontou sábado e domingo no mesmo fim de semana",IF(OR(WEEKDAY($F512,2)=6,WEEKDAY($F512,2)=7),"Jornada de fim de semana do 6x1",IF(OR($H512&gt;=Parâmetros!$E$20,$H512&lt;Parâmetros!$E$19),"ATENÇÃO · 6x1 apontou fora do horário diurno","Jornada fixa do 6x1"))),IF($D512="5x2","Jornada fixa do 5x2",IF($D512="Folguista",IF($J512=$K512,"Evidência confirma sequência","DIVERGE · sequência "&amp;$J512&amp;" × evidência "&amp;$K512),IF($K512=$E512,"Evidência confirma cadastro","DIVERGE · cadastro "&amp;$E512&amp;" × evidência "&amp;$K512)))))))))))</f>
        <v>Evidência confirma cadastro</v>
      </c>
      <c r="W512" s="34">
        <f>IF(OR(OR($D512="6x1",$D512="FF 6x1"),$D512="5x2"),"",IF($AB512&lt;&gt;$AB511,IF(IFERROR(INDEX(Cadastro!$F$5:$F$243,$AB512),"")="",IF($L512&gt;0,1,0),IF(IFERROR(INDEX(Cadastro!$F$5:$F$243,$AB512),"")&lt;=IFERROR(INDEX(Parâmetros!$B$39:$B$48,MATCH($E512,Parâmetros!$A$39:$A$48,0)),99),IFERROR(INDEX(Cadastro!$F$5:$F$243,$AB512),""),0)),IF($L512&gt;0,IF(N($X511)&gt;0,1,N($W511)+1),IF(AND($L512=0,OR(N($W511)&gt;=IFERROR(INDEX(Parâmetros!$B$39:$B$48,MATCH($E512,Parâmetros!$A$39:$A$48,0)),99),AND(N($X511)&gt;0,N($X511)&lt;IFERROR(INDEX(Parâmetros!$C$39:$C$48,MATCH($E512,Parâmetros!$A$39:$A$48,0)),0)))),0,N($W511)+1))))</f>
        <v>5</v>
      </c>
      <c r="X512" s="34">
        <f>IF(OR(OR($D512="6x1",$D512="FF 6x1"),$D512="5x2"),"",IF($AB512&lt;&gt;$AB511,IF(IFERROR(INDEX(Cadastro!$F$5:$F$243,$AB512),"")="",0,IF(IFERROR(INDEX(Cadastro!$F$5:$F$243,$AB512),"")&gt;IFERROR(INDEX(Parâmetros!$B$39:$B$48,MATCH($E512,Parâmetros!$A$39:$A$48,0)),99),IFERROR(INDEX(Cadastro!$F$5:$F$243,$AB512),"")-IFERROR(INDEX(Parâmetros!$B$39:$B$48,MATCH($E512,Parâmetros!$A$39:$A$48,0)),99),0)),IF(AND($L512=0,OR(N($W511)&gt;=IFERROR(INDEX(Parâmetros!$B$39:$B$48,MATCH($E512,Parâmetros!$A$39:$A$48,0)),99),AND(N($X511)&gt;0,N($X511)&lt;IFERROR(INDEX(Parâmetros!$C$39:$C$48,MATCH($E512,Parâmetros!$A$39:$A$48,0)),0)))),N($X511)+1,0)))</f>
        <v>0</v>
      </c>
      <c r="Y512" t="str">
        <f>IF($AC512&lt;&gt;"",IF($L512&gt;0,$AC512&amp;" · com apontamento",$AC512),IF($E512="Férias",IF($L512&gt;0,"Férias · com apontamento","Férias (cadastro)"),IF(($Z512+$AA512-1)&gt;Parâmetros!$E$16,"Férias / afastamento",IF(AND($D512="5x2",OR(WEEKDAY($F512,2)=6,WEEKDAY($F512,2)=7)),IF($L512&gt;0,"Folga trabalhada","Folga"),IF($L512&gt;0,"Trabalhado",IF(OR(OR($D512="6x1",$D512="FF 6x1"),$D512="5x2"),IF(AND(OR($D512="6x1",$D512="FF 6x1"),OR(WEEKDAY($F512,2)=6,WEEKDAY($F512,2)=7)),"Folga","Falta de registro"),IF(AND($AB512&lt;&gt;$AB511,IFERROR(INDEX(Cadastro!$F$5:$F$243,$AB512),"")=""),"Indeterminado (início da série)",IF($X512&gt;0,"Folga","Falta de registro"))))))))</f>
        <v>Trabalhado</v>
      </c>
      <c r="Z512" s="34">
        <f>IF(OR($L512&gt;0,$F512&gt;Parâmetros!$E$14),0,IF($A512&lt;&gt;$A511,1,N($Z511)+1))</f>
        <v>0</v>
      </c>
      <c r="AA512" s="34">
        <f>IF(OR($L512&gt;0,$F512&gt;Parâmetros!$E$14),0,IF(OR($A512&lt;&gt;$A513,$F513&gt;Parâmetros!$E$14),1,N($AA513)+1))</f>
        <v>0</v>
      </c>
      <c r="AB512" s="31">
        <f>IFERROR(MATCH($A512&amp;"|"&amp;TEXT(_xlfn.MAXIFS(Cadastro!$E$5:$E$243,Cadastro!$A$5:$A$243,$A512,Cadastro!$E$5:$E$243,"&lt;="&amp;$F512),"yyyymmdd"),Cadastro!$I$5:$I$243,0),"")</f>
        <v>71</v>
      </c>
      <c r="AC512" t="str">
        <f>IFERROR(_xlfn.SINGLE(INDEX(Exceções!$D$5:$D$203,MATCH($A512&amp;"|"&amp;$F512,Exceções!$F$5:$F$203,0))),"")</f>
        <v/>
      </c>
      <c r="AD512" t="str">
        <f>IF($AC512="","",IFERROR(_xlfn.SINGLE(INDEX(Exceções!$E$5:$E$203,MATCH($A512&amp;"|"&amp;$F512,Exceções!$F$5:$F$203,0))),""))</f>
        <v/>
      </c>
    </row>
    <row r="513" spans="1:30" ht="15" hidden="1" customHeight="1" x14ac:dyDescent="0.25">
      <c r="A513" s="31">
        <v>53173</v>
      </c>
      <c r="B513" s="17" t="s">
        <v>27</v>
      </c>
      <c r="C513" s="17" t="str">
        <f>IFERROR(INDEX(Cadastro!$C$5:$C$243,$AB513),"NÃO INFORMADO")</f>
        <v>ELE</v>
      </c>
      <c r="D513" s="17" t="str">
        <f>IFERROR(INDEX(Cadastro!$D$5:$D$243,$AB513),"")</f>
        <v>C</v>
      </c>
      <c r="E513" s="17" t="str">
        <f>IFERROR(INDEX(Cadastro!$G$5:$G$243,$AB513),"")</f>
        <v>C</v>
      </c>
      <c r="F513" s="29">
        <v>46307</v>
      </c>
      <c r="G513" s="32" t="str">
        <f t="shared" si="42"/>
        <v>seg</v>
      </c>
      <c r="H513" s="31" t="str">
        <f>IF($L513=0,"",_xlfn.MINIFS(Dados!$Q:$Q,Dados!$A:$A,$A513,Dados!$S:$S,$F513))</f>
        <v/>
      </c>
      <c r="I513" s="31" t="str">
        <f>IF($H513="","",_xlfn.MAXIFS(Dados!$R:$R,Dados!$A:$A,$A513,Dados!$S:$S,$F513))</f>
        <v/>
      </c>
      <c r="J513" s="32" t="str">
        <f>IF($D513&lt;&gt;"Folguista","",IFERROR(INDEX(Parâmetros!$D$52:$G$52,1,MIN(4,MAX(1,$W513))),""))</f>
        <v/>
      </c>
      <c r="K513" s="32" t="str">
        <f>IF(OR($AC513&lt;&gt;"",$Y513="Folga",$Y513="Folga trabalhada",$Y513="Férias (cadastro)",$Y513="Férias / afastamento",$Y513="Indeterminado (início da série)"),"",IF(OR($D513="6x1",$D513="FF 6x1"),IF(OR(WEEKDAY($F513,2)=6,WEEKDAY($F513,2)=7),"6x1 sáb/dom","6x1"),IF($D513="5x2","5x2",IF($H513="",IF($D513="Folguista",$J513,$E513),IF(OR($H513&gt;=Parâmetros!$E$18,$H513&lt;Parâmetros!$E$19),"C",IF($H513&lt;Parâmetros!$E$20,"A","B"))))))</f>
        <v/>
      </c>
      <c r="L513" s="30">
        <f>SUMIFS(Dados!$E:$E,Dados!$A:$A,$A513,Dados!$S:$S,$F513)</f>
        <v>0</v>
      </c>
      <c r="M513" s="30" t="str">
        <f>IFERROR(INDEX(Parâmetros!$E$6:$E$11,MATCH($K513,Parâmetros!$A$6:$A$11,0)),"")</f>
        <v/>
      </c>
      <c r="N513" s="33" t="str">
        <f t="shared" si="43"/>
        <v/>
      </c>
      <c r="O513" s="33">
        <f>Parâmetros!$E$13</f>
        <v>0.8</v>
      </c>
      <c r="P513" s="32" t="str">
        <f>IF(OR($M513="",$F513&gt;Parâmetros!$E$14),"Não","Sim")</f>
        <v>Não</v>
      </c>
      <c r="Q513" s="32" t="str">
        <f t="shared" si="44"/>
        <v/>
      </c>
      <c r="R513" s="32" t="str">
        <f t="shared" si="45"/>
        <v/>
      </c>
      <c r="S513" s="30" t="str">
        <f t="shared" si="46"/>
        <v/>
      </c>
      <c r="T513" s="32" t="str">
        <f>IF($Q513&lt;&gt;"Sim","",IF($N513&gt;Parâmetros!$E$15,"Sim","Não"))</f>
        <v/>
      </c>
      <c r="U513" s="17" t="str">
        <f t="shared" si="47"/>
        <v>Folga</v>
      </c>
      <c r="V513" s="17" t="str">
        <f>IF($AC513&lt;&gt;"",IF($L513&gt;0,"ATENÇÃO · apontou em dia de "&amp;LOWER($AC513)&amp;" cadastrado","Exceção cadastrada · "&amp;$AC513)&amp;IF($AD513="",""," · "&amp;$AD513),IF($E513="Férias",IF($L513&gt;0,"ATENÇÃO · apontou estando de férias no cadastro","Férias no cadastro"),IF($Y513="Férias / afastamento","Afastamento · "&amp;($Z513+$AA513-1)&amp;" dias seguidos sem apontamento",IF($Y513="Folga trabalhada","ATENÇÃO · apontou em dia de folga da escala 5x2",IF($Y513="Folga",IF(AND($D513="5x2",OR(WEEKDAY($F513,2)=6,WEEKDAY($F513,2)=7)),"Folga de fim de semana da escala 5x2",IF(AND(OR($D513="6x1",$D513="FF 6x1"),WEEKDAY($F513,2)=6,FALSE()),"Folga de fim de semana · apontou no domingo anterior",IF(AND(OR($D513="6x1",$D513="FF 6x1"),WEEKDAY($F513,2)=7,AND($A513=$A512,$L512&gt;0)),"Folga de fim de semana · apontou no sábado",IF(AND(OR($D513="6x1",$D513="FF 6x1"),OR(WEEKDAY($F513,2)=6,WEEKDAY($F513,2)=7)),"Folga de fim de semana · sem apontamento no sábado nem no domingo","Folga prevista pelo ciclo")))),IF($Y513="Indeterminado (início da série)","Sem histórico anterior — informe o dia do ciclo no Cadastro",IF($Y513="Falta de registro",IF(OR(OR($D513="6x1",$D513="FF 6x1"),$D513="5x2"),"FALTA DE REGISTRO · dia útil da escala "&amp;$E513,"FALTA DE REGISTRO · dia "&amp;$W513&amp;" de "&amp;IFERROR(INDEX(Parâmetros!$B$39:$B$48,MATCH($E513,Parâmetros!$A$39:$A$48,0)),99)&amp;" do ciclo"),IF(OR($D513="6x1",$D513="FF 6x1"),IF(OR(AND(WEEKDAY($F513,2)=6,AND($A513=$A514,$L514&gt;0)),AND(WEEKDAY($F513,2)=7,AND($A513=$A512,$L512&gt;0))),"ATENÇÃO · apontou sábado e domingo no mesmo fim de semana",IF(OR(WEEKDAY($F513,2)=6,WEEKDAY($F513,2)=7),"Jornada de fim de semana do 6x1",IF(OR($H513&gt;=Parâmetros!$E$20,$H513&lt;Parâmetros!$E$19),"ATENÇÃO · 6x1 apontou fora do horário diurno","Jornada fixa do 6x1"))),IF($D513="5x2","Jornada fixa do 5x2",IF($D513="Folguista",IF($J513=$K513,"Evidência confirma sequência","DIVERGE · sequência "&amp;$J513&amp;" × evidência "&amp;$K513),IF($K513=$E513,"Evidência confirma cadastro","DIVERGE · cadastro "&amp;$E513&amp;" × evidência "&amp;$K513)))))))))))</f>
        <v>Folga prevista pelo ciclo</v>
      </c>
      <c r="W513" s="34">
        <f>IF(OR(OR($D513="6x1",$D513="FF 6x1"),$D513="5x2"),"",IF($AB513&lt;&gt;$AB512,IF(IFERROR(INDEX(Cadastro!$F$5:$F$243,$AB513),"")="",IF($L513&gt;0,1,0),IF(IFERROR(INDEX(Cadastro!$F$5:$F$243,$AB513),"")&lt;=IFERROR(INDEX(Parâmetros!$B$39:$B$48,MATCH($E513,Parâmetros!$A$39:$A$48,0)),99),IFERROR(INDEX(Cadastro!$F$5:$F$243,$AB513),""),0)),IF($L513&gt;0,IF(N($X512)&gt;0,1,N($W512)+1),IF(AND($L513=0,OR(N($W512)&gt;=IFERROR(INDEX(Parâmetros!$B$39:$B$48,MATCH($E513,Parâmetros!$A$39:$A$48,0)),99),AND(N($X512)&gt;0,N($X512)&lt;IFERROR(INDEX(Parâmetros!$C$39:$C$48,MATCH($E513,Parâmetros!$A$39:$A$48,0)),0)))),0,N($W512)+1))))</f>
        <v>0</v>
      </c>
      <c r="X513" s="34">
        <f>IF(OR(OR($D513="6x1",$D513="FF 6x1"),$D513="5x2"),"",IF($AB513&lt;&gt;$AB512,IF(IFERROR(INDEX(Cadastro!$F$5:$F$243,$AB513),"")="",0,IF(IFERROR(INDEX(Cadastro!$F$5:$F$243,$AB513),"")&gt;IFERROR(INDEX(Parâmetros!$B$39:$B$48,MATCH($E513,Parâmetros!$A$39:$A$48,0)),99),IFERROR(INDEX(Cadastro!$F$5:$F$243,$AB513),"")-IFERROR(INDEX(Parâmetros!$B$39:$B$48,MATCH($E513,Parâmetros!$A$39:$A$48,0)),99),0)),IF(AND($L513=0,OR(N($W512)&gt;=IFERROR(INDEX(Parâmetros!$B$39:$B$48,MATCH($E513,Parâmetros!$A$39:$A$48,0)),99),AND(N($X512)&gt;0,N($X512)&lt;IFERROR(INDEX(Parâmetros!$C$39:$C$48,MATCH($E513,Parâmetros!$A$39:$A$48,0)),0)))),N($X512)+1,0)))</f>
        <v>1</v>
      </c>
      <c r="Y513" t="str">
        <f>IF($AC513&lt;&gt;"",IF($L513&gt;0,$AC513&amp;" · com apontamento",$AC513),IF($E513="Férias",IF($L513&gt;0,"Férias · com apontamento","Férias (cadastro)"),IF(($Z513+$AA513-1)&gt;Parâmetros!$E$16,"Férias / afastamento",IF(AND($D513="5x2",OR(WEEKDAY($F513,2)=6,WEEKDAY($F513,2)=7)),IF($L513&gt;0,"Folga trabalhada","Folga"),IF($L513&gt;0,"Trabalhado",IF(OR(OR($D513="6x1",$D513="FF 6x1"),$D513="5x2"),IF(AND(OR($D513="6x1",$D513="FF 6x1"),OR(WEEKDAY($F513,2)=6,WEEKDAY($F513,2)=7)),"Folga","Falta de registro"),IF(AND($AB513&lt;&gt;$AB512,IFERROR(INDEX(Cadastro!$F$5:$F$243,$AB513),"")=""),"Indeterminado (início da série)",IF($X513&gt;0,"Folga","Falta de registro"))))))))</f>
        <v>Folga</v>
      </c>
      <c r="Z513" s="34">
        <f>IF(OR($L513&gt;0,$F513&gt;Parâmetros!$E$14),0,IF($A513&lt;&gt;$A512,1,N($Z512)+1))</f>
        <v>1</v>
      </c>
      <c r="AA513" s="34">
        <f>IF(OR($L513&gt;0,$F513&gt;Parâmetros!$E$14),0,IF(OR($A513&lt;&gt;$A514,$F514&gt;Parâmetros!$E$14),1,N($AA514)+1))</f>
        <v>1</v>
      </c>
      <c r="AB513" s="31">
        <f>IFERROR(MATCH($A513&amp;"|"&amp;TEXT(_xlfn.MAXIFS(Cadastro!$E$5:$E$243,Cadastro!$A$5:$A$243,$A513,Cadastro!$E$5:$E$243,"&lt;="&amp;$F513),"yyyymmdd"),Cadastro!$I$5:$I$243,0),"")</f>
        <v>71</v>
      </c>
      <c r="AC513" t="str">
        <f>IFERROR(_xlfn.SINGLE(INDEX(Exceções!$D$5:$D$203,MATCH($A513&amp;"|"&amp;$F513,Exceções!$F$5:$F$203,0))),"")</f>
        <v/>
      </c>
      <c r="AD513" t="str">
        <f>IF($AC513="","",IFERROR(_xlfn.SINGLE(INDEX(Exceções!$E$5:$E$203,MATCH($A513&amp;"|"&amp;$F513,Exceções!$F$5:$F$203,0))),""))</f>
        <v/>
      </c>
    </row>
    <row r="514" spans="1:30" ht="15" hidden="1" customHeight="1" x14ac:dyDescent="0.25">
      <c r="A514" s="31">
        <v>53173</v>
      </c>
      <c r="B514" s="17" t="s">
        <v>27</v>
      </c>
      <c r="C514" s="17" t="str">
        <f>IFERROR(INDEX(Cadastro!$C$5:$C$243,$AB514),"NÃO INFORMADO")</f>
        <v>ELE</v>
      </c>
      <c r="D514" s="17" t="str">
        <f>IFERROR(INDEX(Cadastro!$D$5:$D$243,$AB514),"")</f>
        <v>C</v>
      </c>
      <c r="E514" s="17" t="str">
        <f>IFERROR(INDEX(Cadastro!$G$5:$G$243,$AB514),"")</f>
        <v>C</v>
      </c>
      <c r="F514" s="29">
        <v>46308</v>
      </c>
      <c r="G514" s="32" t="str">
        <f t="shared" ref="G514:G577" si="48">CHOOSE(WEEKDAY($F514,1),"dom","seg","ter","qua","qui","sex","sáb")</f>
        <v>ter</v>
      </c>
      <c r="H514" s="31">
        <f>IF($L514=0,"",_xlfn.MINIFS(Dados!$Q:$Q,Dados!$A:$A,$A514,Dados!$S:$S,$F514))</f>
        <v>0</v>
      </c>
      <c r="I514" s="31">
        <f>IF($H514="","",_xlfn.MAXIFS(Dados!$R:$R,Dados!$A:$A,$A514,Dados!$S:$S,$F514))</f>
        <v>425</v>
      </c>
      <c r="J514" s="32" t="str">
        <f>IF($D514&lt;&gt;"Folguista","",IFERROR(INDEX(Parâmetros!$D$52:$G$52,1,MIN(4,MAX(1,$W514))),""))</f>
        <v/>
      </c>
      <c r="K514" s="32" t="str">
        <f>IF(OR($AC514&lt;&gt;"",$Y514="Folga",$Y514="Folga trabalhada",$Y514="Férias (cadastro)",$Y514="Férias / afastamento",$Y514="Indeterminado (início da série)"),"",IF(OR($D514="6x1",$D514="FF 6x1"),IF(OR(WEEKDAY($F514,2)=6,WEEKDAY($F514,2)=7),"6x1 sáb/dom","6x1"),IF($D514="5x2","5x2",IF($H514="",IF($D514="Folguista",$J514,$E514),IF(OR($H514&gt;=Parâmetros!$E$18,$H514&lt;Parâmetros!$E$19),"C",IF($H514&lt;Parâmetros!$E$20,"A","B"))))))</f>
        <v>C</v>
      </c>
      <c r="L514" s="30">
        <f>SUMIFS(Dados!$E:$E,Dados!$A:$A,$A514,Dados!$S:$S,$F514)</f>
        <v>6.02</v>
      </c>
      <c r="M514" s="30">
        <f>IFERROR(INDEX(Parâmetros!$E$6:$E$11,MATCH($K514,Parâmetros!$A$6:$A$11,0)),"")</f>
        <v>6.67</v>
      </c>
      <c r="N514" s="33">
        <f t="shared" ref="N514:N577" si="49">IFERROR($L514/$M514,"")</f>
        <v>0.90254872563718136</v>
      </c>
      <c r="O514" s="33">
        <f>Parâmetros!$E$13</f>
        <v>0.8</v>
      </c>
      <c r="P514" s="32" t="str">
        <f>IF(OR($M514="",$F514&gt;Parâmetros!$E$14),"Não","Sim")</f>
        <v>Sim</v>
      </c>
      <c r="Q514" s="32" t="str">
        <f t="shared" ref="Q514:Q577" si="50">IF($P514="Não","",IF($L514&gt;0,"Sim","Não"))</f>
        <v>Sim</v>
      </c>
      <c r="R514" s="32" t="str">
        <f t="shared" ref="R514:R577" si="51">IF($Q514&lt;&gt;"Sim","",IF($N514&gt;=$O514,"Sim","Não"))</f>
        <v>Sim</v>
      </c>
      <c r="S514" s="30">
        <f t="shared" ref="S514:S577" si="52">IF($Q514&lt;&gt;"Sim","",MAX(0,$M514*$O514-$L514))</f>
        <v>0</v>
      </c>
      <c r="T514" s="32" t="str">
        <f>IF($Q514&lt;&gt;"Sim","",IF($N514&gt;Parâmetros!$E$15,"Sim","Não"))</f>
        <v>Não</v>
      </c>
      <c r="U514" s="17" t="str">
        <f t="shared" ref="U514:U577" si="53">IF($AC514&lt;&gt;"",$AC514,IF($P514="Não",IF($Y514="Folga","Folga",IF(LEFT($Y514,6)="Férias","Férias / afastamento",IF($Y514="Indeterminado (início da série)","Início da série","Fora da apuração"))),IF($Q514="Não","Falta de registro",IF($R514="Sim","Na meta","Abaixo da meta"))))</f>
        <v>Na meta</v>
      </c>
      <c r="V514" s="17" t="str">
        <f>IF($AC514&lt;&gt;"",IF($L514&gt;0,"ATENÇÃO · apontou em dia de "&amp;LOWER($AC514)&amp;" cadastrado","Exceção cadastrada · "&amp;$AC514)&amp;IF($AD514="",""," · "&amp;$AD514),IF($E514="Férias",IF($L514&gt;0,"ATENÇÃO · apontou estando de férias no cadastro","Férias no cadastro"),IF($Y514="Férias / afastamento","Afastamento · "&amp;($Z514+$AA514-1)&amp;" dias seguidos sem apontamento",IF($Y514="Folga trabalhada","ATENÇÃO · apontou em dia de folga da escala 5x2",IF($Y514="Folga",IF(AND($D514="5x2",OR(WEEKDAY($F514,2)=6,WEEKDAY($F514,2)=7)),"Folga de fim de semana da escala 5x2",IF(AND(OR($D514="6x1",$D514="FF 6x1"),WEEKDAY($F514,2)=6,FALSE()),"Folga de fim de semana · apontou no domingo anterior",IF(AND(OR($D514="6x1",$D514="FF 6x1"),WEEKDAY($F514,2)=7,AND($A514=$A513,$L513&gt;0)),"Folga de fim de semana · apontou no sábado",IF(AND(OR($D514="6x1",$D514="FF 6x1"),OR(WEEKDAY($F514,2)=6,WEEKDAY($F514,2)=7)),"Folga de fim de semana · sem apontamento no sábado nem no domingo","Folga prevista pelo ciclo")))),IF($Y514="Indeterminado (início da série)","Sem histórico anterior — informe o dia do ciclo no Cadastro",IF($Y514="Falta de registro",IF(OR(OR($D514="6x1",$D514="FF 6x1"),$D514="5x2"),"FALTA DE REGISTRO · dia útil da escala "&amp;$E514,"FALTA DE REGISTRO · dia "&amp;$W514&amp;" de "&amp;IFERROR(INDEX(Parâmetros!$B$39:$B$48,MATCH($E514,Parâmetros!$A$39:$A$48,0)),99)&amp;" do ciclo"),IF(OR($D514="6x1",$D514="FF 6x1"),IF(OR(AND(WEEKDAY($F514,2)=6,AND($A514=$A515,$L515&gt;0)),AND(WEEKDAY($F514,2)=7,AND($A514=$A513,$L513&gt;0))),"ATENÇÃO · apontou sábado e domingo no mesmo fim de semana",IF(OR(WEEKDAY($F514,2)=6,WEEKDAY($F514,2)=7),"Jornada de fim de semana do 6x1",IF(OR($H514&gt;=Parâmetros!$E$20,$H514&lt;Parâmetros!$E$19),"ATENÇÃO · 6x1 apontou fora do horário diurno","Jornada fixa do 6x1"))),IF($D514="5x2","Jornada fixa do 5x2",IF($D514="Folguista",IF($J514=$K514,"Evidência confirma sequência","DIVERGE · sequência "&amp;$J514&amp;" × evidência "&amp;$K514),IF($K514=$E514,"Evidência confirma cadastro","DIVERGE · cadastro "&amp;$E514&amp;" × evidência "&amp;$K514)))))))))))</f>
        <v>Evidência confirma cadastro</v>
      </c>
      <c r="W514" s="34">
        <f>IF(OR(OR($D514="6x1",$D514="FF 6x1"),$D514="5x2"),"",IF($AB514&lt;&gt;$AB513,IF(IFERROR(INDEX(Cadastro!$F$5:$F$243,$AB514),"")="",IF($L514&gt;0,1,0),IF(IFERROR(INDEX(Cadastro!$F$5:$F$243,$AB514),"")&lt;=IFERROR(INDEX(Parâmetros!$B$39:$B$48,MATCH($E514,Parâmetros!$A$39:$A$48,0)),99),IFERROR(INDEX(Cadastro!$F$5:$F$243,$AB514),""),0)),IF($L514&gt;0,IF(N($X513)&gt;0,1,N($W513)+1),IF(AND($L514=0,OR(N($W513)&gt;=IFERROR(INDEX(Parâmetros!$B$39:$B$48,MATCH($E514,Parâmetros!$A$39:$A$48,0)),99),AND(N($X513)&gt;0,N($X513)&lt;IFERROR(INDEX(Parâmetros!$C$39:$C$48,MATCH($E514,Parâmetros!$A$39:$A$48,0)),0)))),0,N($W513)+1))))</f>
        <v>1</v>
      </c>
      <c r="X514" s="34">
        <f>IF(OR(OR($D514="6x1",$D514="FF 6x1"),$D514="5x2"),"",IF($AB514&lt;&gt;$AB513,IF(IFERROR(INDEX(Cadastro!$F$5:$F$243,$AB514),"")="",0,IF(IFERROR(INDEX(Cadastro!$F$5:$F$243,$AB514),"")&gt;IFERROR(INDEX(Parâmetros!$B$39:$B$48,MATCH($E514,Parâmetros!$A$39:$A$48,0)),99),IFERROR(INDEX(Cadastro!$F$5:$F$243,$AB514),"")-IFERROR(INDEX(Parâmetros!$B$39:$B$48,MATCH($E514,Parâmetros!$A$39:$A$48,0)),99),0)),IF(AND($L514=0,OR(N($W513)&gt;=IFERROR(INDEX(Parâmetros!$B$39:$B$48,MATCH($E514,Parâmetros!$A$39:$A$48,0)),99),AND(N($X513)&gt;0,N($X513)&lt;IFERROR(INDEX(Parâmetros!$C$39:$C$48,MATCH($E514,Parâmetros!$A$39:$A$48,0)),0)))),N($X513)+1,0)))</f>
        <v>0</v>
      </c>
      <c r="Y514" t="str">
        <f>IF($AC514&lt;&gt;"",IF($L514&gt;0,$AC514&amp;" · com apontamento",$AC514),IF($E514="Férias",IF($L514&gt;0,"Férias · com apontamento","Férias (cadastro)"),IF(($Z514+$AA514-1)&gt;Parâmetros!$E$16,"Férias / afastamento",IF(AND($D514="5x2",OR(WEEKDAY($F514,2)=6,WEEKDAY($F514,2)=7)),IF($L514&gt;0,"Folga trabalhada","Folga"),IF($L514&gt;0,"Trabalhado",IF(OR(OR($D514="6x1",$D514="FF 6x1"),$D514="5x2"),IF(AND(OR($D514="6x1",$D514="FF 6x1"),OR(WEEKDAY($F514,2)=6,WEEKDAY($F514,2)=7)),"Folga","Falta de registro"),IF(AND($AB514&lt;&gt;$AB513,IFERROR(INDEX(Cadastro!$F$5:$F$243,$AB514),"")=""),"Indeterminado (início da série)",IF($X514&gt;0,"Folga","Falta de registro"))))))))</f>
        <v>Trabalhado</v>
      </c>
      <c r="Z514" s="34">
        <f>IF(OR($L514&gt;0,$F514&gt;Parâmetros!$E$14),0,IF($A514&lt;&gt;$A513,1,N($Z513)+1))</f>
        <v>0</v>
      </c>
      <c r="AA514" s="34">
        <f>IF(OR($L514&gt;0,$F514&gt;Parâmetros!$E$14),0,IF(OR($A514&lt;&gt;$A515,$F515&gt;Parâmetros!$E$14),1,N($AA515)+1))</f>
        <v>0</v>
      </c>
      <c r="AB514" s="31">
        <f>IFERROR(MATCH($A514&amp;"|"&amp;TEXT(_xlfn.MAXIFS(Cadastro!$E$5:$E$243,Cadastro!$A$5:$A$243,$A514,Cadastro!$E$5:$E$243,"&lt;="&amp;$F514),"yyyymmdd"),Cadastro!$I$5:$I$243,0),"")</f>
        <v>71</v>
      </c>
      <c r="AC514" t="str">
        <f>IFERROR(_xlfn.SINGLE(INDEX(Exceções!$D$5:$D$203,MATCH($A514&amp;"|"&amp;$F514,Exceções!$F$5:$F$203,0))),"")</f>
        <v/>
      </c>
      <c r="AD514" t="str">
        <f>IF($AC514="","",IFERROR(_xlfn.SINGLE(INDEX(Exceções!$E$5:$E$203,MATCH($A514&amp;"|"&amp;$F514,Exceções!$F$5:$F$203,0))),""))</f>
        <v/>
      </c>
    </row>
    <row r="515" spans="1:30" ht="15" hidden="1" customHeight="1" x14ac:dyDescent="0.25">
      <c r="A515" s="31">
        <v>53173</v>
      </c>
      <c r="B515" s="17" t="s">
        <v>27</v>
      </c>
      <c r="C515" s="17" t="str">
        <f>IFERROR(INDEX(Cadastro!$C$5:$C$243,$AB515),"NÃO INFORMADO")</f>
        <v>ELE</v>
      </c>
      <c r="D515" s="17" t="str">
        <f>IFERROR(INDEX(Cadastro!$D$5:$D$243,$AB515),"")</f>
        <v>C</v>
      </c>
      <c r="E515" s="17" t="str">
        <f>IFERROR(INDEX(Cadastro!$G$5:$G$243,$AB515),"")</f>
        <v>C</v>
      </c>
      <c r="F515" s="29">
        <v>46309</v>
      </c>
      <c r="G515" s="32" t="str">
        <f t="shared" si="48"/>
        <v>qua</v>
      </c>
      <c r="H515" s="31">
        <f>IF($L515=0,"",_xlfn.MINIFS(Dados!$Q:$Q,Dados!$A:$A,$A515,Dados!$S:$S,$F515))</f>
        <v>0</v>
      </c>
      <c r="I515" s="31">
        <f>IF($H515="","",_xlfn.MAXIFS(Dados!$R:$R,Dados!$A:$A,$A515,Dados!$S:$S,$F515))</f>
        <v>374</v>
      </c>
      <c r="J515" s="32" t="str">
        <f>IF($D515&lt;&gt;"Folguista","",IFERROR(INDEX(Parâmetros!$D$52:$G$52,1,MIN(4,MAX(1,$W515))),""))</f>
        <v/>
      </c>
      <c r="K515" s="32" t="str">
        <f>IF(OR($AC515&lt;&gt;"",$Y515="Folga",$Y515="Folga trabalhada",$Y515="Férias (cadastro)",$Y515="Férias / afastamento",$Y515="Indeterminado (início da série)"),"",IF(OR($D515="6x1",$D515="FF 6x1"),IF(OR(WEEKDAY($F515,2)=6,WEEKDAY($F515,2)=7),"6x1 sáb/dom","6x1"),IF($D515="5x2","5x2",IF($H515="",IF($D515="Folguista",$J515,$E515),IF(OR($H515&gt;=Parâmetros!$E$18,$H515&lt;Parâmetros!$E$19),"C",IF($H515&lt;Parâmetros!$E$20,"A","B"))))))</f>
        <v>C</v>
      </c>
      <c r="L515" s="30">
        <f>SUMIFS(Dados!$E:$E,Dados!$A:$A,$A515,Dados!$S:$S,$F515)</f>
        <v>5.95</v>
      </c>
      <c r="M515" s="30">
        <f>IFERROR(INDEX(Parâmetros!$E$6:$E$11,MATCH($K515,Parâmetros!$A$6:$A$11,0)),"")</f>
        <v>6.67</v>
      </c>
      <c r="N515" s="33">
        <f t="shared" si="49"/>
        <v>0.89205397301349332</v>
      </c>
      <c r="O515" s="33">
        <f>Parâmetros!$E$13</f>
        <v>0.8</v>
      </c>
      <c r="P515" s="32" t="str">
        <f>IF(OR($M515="",$F515&gt;Parâmetros!$E$14),"Não","Sim")</f>
        <v>Sim</v>
      </c>
      <c r="Q515" s="32" t="str">
        <f t="shared" si="50"/>
        <v>Sim</v>
      </c>
      <c r="R515" s="32" t="str">
        <f t="shared" si="51"/>
        <v>Sim</v>
      </c>
      <c r="S515" s="30">
        <f t="shared" si="52"/>
        <v>0</v>
      </c>
      <c r="T515" s="32" t="str">
        <f>IF($Q515&lt;&gt;"Sim","",IF($N515&gt;Parâmetros!$E$15,"Sim","Não"))</f>
        <v>Não</v>
      </c>
      <c r="U515" s="17" t="str">
        <f t="shared" si="53"/>
        <v>Na meta</v>
      </c>
      <c r="V515" s="17" t="str">
        <f>IF($AC515&lt;&gt;"",IF($L515&gt;0,"ATENÇÃO · apontou em dia de "&amp;LOWER($AC515)&amp;" cadastrado","Exceção cadastrada · "&amp;$AC515)&amp;IF($AD515="",""," · "&amp;$AD515),IF($E515="Férias",IF($L515&gt;0,"ATENÇÃO · apontou estando de férias no cadastro","Férias no cadastro"),IF($Y515="Férias / afastamento","Afastamento · "&amp;($Z515+$AA515-1)&amp;" dias seguidos sem apontamento",IF($Y515="Folga trabalhada","ATENÇÃO · apontou em dia de folga da escala 5x2",IF($Y515="Folga",IF(AND($D515="5x2",OR(WEEKDAY($F515,2)=6,WEEKDAY($F515,2)=7)),"Folga de fim de semana da escala 5x2",IF(AND(OR($D515="6x1",$D515="FF 6x1"),WEEKDAY($F515,2)=6,FALSE()),"Folga de fim de semana · apontou no domingo anterior",IF(AND(OR($D515="6x1",$D515="FF 6x1"),WEEKDAY($F515,2)=7,AND($A515=$A514,$L514&gt;0)),"Folga de fim de semana · apontou no sábado",IF(AND(OR($D515="6x1",$D515="FF 6x1"),OR(WEEKDAY($F515,2)=6,WEEKDAY($F515,2)=7)),"Folga de fim de semana · sem apontamento no sábado nem no domingo","Folga prevista pelo ciclo")))),IF($Y515="Indeterminado (início da série)","Sem histórico anterior — informe o dia do ciclo no Cadastro",IF($Y515="Falta de registro",IF(OR(OR($D515="6x1",$D515="FF 6x1"),$D515="5x2"),"FALTA DE REGISTRO · dia útil da escala "&amp;$E515,"FALTA DE REGISTRO · dia "&amp;$W515&amp;" de "&amp;IFERROR(INDEX(Parâmetros!$B$39:$B$48,MATCH($E515,Parâmetros!$A$39:$A$48,0)),99)&amp;" do ciclo"),IF(OR($D515="6x1",$D515="FF 6x1"),IF(OR(AND(WEEKDAY($F515,2)=6,AND($A515=$A516,$L516&gt;0)),AND(WEEKDAY($F515,2)=7,AND($A515=$A514,$L514&gt;0))),"ATENÇÃO · apontou sábado e domingo no mesmo fim de semana",IF(OR(WEEKDAY($F515,2)=6,WEEKDAY($F515,2)=7),"Jornada de fim de semana do 6x1",IF(OR($H515&gt;=Parâmetros!$E$20,$H515&lt;Parâmetros!$E$19),"ATENÇÃO · 6x1 apontou fora do horário diurno","Jornada fixa do 6x1"))),IF($D515="5x2","Jornada fixa do 5x2",IF($D515="Folguista",IF($J515=$K515,"Evidência confirma sequência","DIVERGE · sequência "&amp;$J515&amp;" × evidência "&amp;$K515),IF($K515=$E515,"Evidência confirma cadastro","DIVERGE · cadastro "&amp;$E515&amp;" × evidência "&amp;$K515)))))))))))</f>
        <v>Evidência confirma cadastro</v>
      </c>
      <c r="W515" s="34">
        <f>IF(OR(OR($D515="6x1",$D515="FF 6x1"),$D515="5x2"),"",IF($AB515&lt;&gt;$AB514,IF(IFERROR(INDEX(Cadastro!$F$5:$F$243,$AB515),"")="",IF($L515&gt;0,1,0),IF(IFERROR(INDEX(Cadastro!$F$5:$F$243,$AB515),"")&lt;=IFERROR(INDEX(Parâmetros!$B$39:$B$48,MATCH($E515,Parâmetros!$A$39:$A$48,0)),99),IFERROR(INDEX(Cadastro!$F$5:$F$243,$AB515),""),0)),IF($L515&gt;0,IF(N($X514)&gt;0,1,N($W514)+1),IF(AND($L515=0,OR(N($W514)&gt;=IFERROR(INDEX(Parâmetros!$B$39:$B$48,MATCH($E515,Parâmetros!$A$39:$A$48,0)),99),AND(N($X514)&gt;0,N($X514)&lt;IFERROR(INDEX(Parâmetros!$C$39:$C$48,MATCH($E515,Parâmetros!$A$39:$A$48,0)),0)))),0,N($W514)+1))))</f>
        <v>2</v>
      </c>
      <c r="X515" s="34">
        <f>IF(OR(OR($D515="6x1",$D515="FF 6x1"),$D515="5x2"),"",IF($AB515&lt;&gt;$AB514,IF(IFERROR(INDEX(Cadastro!$F$5:$F$243,$AB515),"")="",0,IF(IFERROR(INDEX(Cadastro!$F$5:$F$243,$AB515),"")&gt;IFERROR(INDEX(Parâmetros!$B$39:$B$48,MATCH($E515,Parâmetros!$A$39:$A$48,0)),99),IFERROR(INDEX(Cadastro!$F$5:$F$243,$AB515),"")-IFERROR(INDEX(Parâmetros!$B$39:$B$48,MATCH($E515,Parâmetros!$A$39:$A$48,0)),99),0)),IF(AND($L515=0,OR(N($W514)&gt;=IFERROR(INDEX(Parâmetros!$B$39:$B$48,MATCH($E515,Parâmetros!$A$39:$A$48,0)),99),AND(N($X514)&gt;0,N($X514)&lt;IFERROR(INDEX(Parâmetros!$C$39:$C$48,MATCH($E515,Parâmetros!$A$39:$A$48,0)),0)))),N($X514)+1,0)))</f>
        <v>0</v>
      </c>
      <c r="Y515" t="str">
        <f>IF($AC515&lt;&gt;"",IF($L515&gt;0,$AC515&amp;" · com apontamento",$AC515),IF($E515="Férias",IF($L515&gt;0,"Férias · com apontamento","Férias (cadastro)"),IF(($Z515+$AA515-1)&gt;Parâmetros!$E$16,"Férias / afastamento",IF(AND($D515="5x2",OR(WEEKDAY($F515,2)=6,WEEKDAY($F515,2)=7)),IF($L515&gt;0,"Folga trabalhada","Folga"),IF($L515&gt;0,"Trabalhado",IF(OR(OR($D515="6x1",$D515="FF 6x1"),$D515="5x2"),IF(AND(OR($D515="6x1",$D515="FF 6x1"),OR(WEEKDAY($F515,2)=6,WEEKDAY($F515,2)=7)),"Folga","Falta de registro"),IF(AND($AB515&lt;&gt;$AB514,IFERROR(INDEX(Cadastro!$F$5:$F$243,$AB515),"")=""),"Indeterminado (início da série)",IF($X515&gt;0,"Folga","Falta de registro"))))))))</f>
        <v>Trabalhado</v>
      </c>
      <c r="Z515" s="34">
        <f>IF(OR($L515&gt;0,$F515&gt;Parâmetros!$E$14),0,IF($A515&lt;&gt;$A514,1,N($Z514)+1))</f>
        <v>0</v>
      </c>
      <c r="AA515" s="34">
        <f>IF(OR($L515&gt;0,$F515&gt;Parâmetros!$E$14),0,IF(OR($A515&lt;&gt;$A516,$F516&gt;Parâmetros!$E$14),1,N($AA516)+1))</f>
        <v>0</v>
      </c>
      <c r="AB515" s="31">
        <f>IFERROR(MATCH($A515&amp;"|"&amp;TEXT(_xlfn.MAXIFS(Cadastro!$E$5:$E$243,Cadastro!$A$5:$A$243,$A515,Cadastro!$E$5:$E$243,"&lt;="&amp;$F515),"yyyymmdd"),Cadastro!$I$5:$I$243,0),"")</f>
        <v>71</v>
      </c>
      <c r="AC515" t="str">
        <f>IFERROR(_xlfn.SINGLE(INDEX(Exceções!$D$5:$D$203,MATCH($A515&amp;"|"&amp;$F515,Exceções!$F$5:$F$203,0))),"")</f>
        <v/>
      </c>
      <c r="AD515" t="str">
        <f>IF($AC515="","",IFERROR(_xlfn.SINGLE(INDEX(Exceções!$E$5:$E$203,MATCH($A515&amp;"|"&amp;$F515,Exceções!$F$5:$F$203,0))),""))</f>
        <v/>
      </c>
    </row>
    <row r="516" spans="1:30" ht="15" hidden="1" customHeight="1" x14ac:dyDescent="0.25">
      <c r="A516" s="31">
        <v>53173</v>
      </c>
      <c r="B516" s="17" t="s">
        <v>27</v>
      </c>
      <c r="C516" s="17" t="str">
        <f>IFERROR(INDEX(Cadastro!$C$5:$C$243,$AB516),"NÃO INFORMADO")</f>
        <v>ELE</v>
      </c>
      <c r="D516" s="17" t="str">
        <f>IFERROR(INDEX(Cadastro!$D$5:$D$243,$AB516),"")</f>
        <v>C</v>
      </c>
      <c r="E516" s="17" t="str">
        <f>IFERROR(INDEX(Cadastro!$G$5:$G$243,$AB516),"")</f>
        <v>C</v>
      </c>
      <c r="F516" s="29">
        <v>46310</v>
      </c>
      <c r="G516" s="32" t="str">
        <f t="shared" si="48"/>
        <v>qui</v>
      </c>
      <c r="H516" s="31">
        <f>IF($L516=0,"",_xlfn.MINIFS(Dados!$Q:$Q,Dados!$A:$A,$A516,Dados!$S:$S,$F516))</f>
        <v>0</v>
      </c>
      <c r="I516" s="31">
        <f>IF($H516="","",_xlfn.MAXIFS(Dados!$R:$R,Dados!$A:$A,$A516,Dados!$S:$S,$F516))</f>
        <v>336</v>
      </c>
      <c r="J516" s="32" t="str">
        <f>IF($D516&lt;&gt;"Folguista","",IFERROR(INDEX(Parâmetros!$D$52:$G$52,1,MIN(4,MAX(1,$W516))),""))</f>
        <v/>
      </c>
      <c r="K516" s="32" t="str">
        <f>IF(OR($AC516&lt;&gt;"",$Y516="Folga",$Y516="Folga trabalhada",$Y516="Férias (cadastro)",$Y516="Férias / afastamento",$Y516="Indeterminado (início da série)"),"",IF(OR($D516="6x1",$D516="FF 6x1"),IF(OR(WEEKDAY($F516,2)=6,WEEKDAY($F516,2)=7),"6x1 sáb/dom","6x1"),IF($D516="5x2","5x2",IF($H516="",IF($D516="Folguista",$J516,$E516),IF(OR($H516&gt;=Parâmetros!$E$18,$H516&lt;Parâmetros!$E$19),"C",IF($H516&lt;Parâmetros!$E$20,"A","B"))))))</f>
        <v>C</v>
      </c>
      <c r="L516" s="30">
        <f>SUMIFS(Dados!$E:$E,Dados!$A:$A,$A516,Dados!$S:$S,$F516)</f>
        <v>4.6300000000000008</v>
      </c>
      <c r="M516" s="30">
        <f>IFERROR(INDEX(Parâmetros!$E$6:$E$11,MATCH($K516,Parâmetros!$A$6:$A$11,0)),"")</f>
        <v>6.67</v>
      </c>
      <c r="N516" s="33">
        <f t="shared" si="49"/>
        <v>0.69415292353823099</v>
      </c>
      <c r="O516" s="33">
        <f>Parâmetros!$E$13</f>
        <v>0.8</v>
      </c>
      <c r="P516" s="32" t="str">
        <f>IF(OR($M516="",$F516&gt;Parâmetros!$E$14),"Não","Sim")</f>
        <v>Sim</v>
      </c>
      <c r="Q516" s="32" t="str">
        <f t="shared" si="50"/>
        <v>Sim</v>
      </c>
      <c r="R516" s="32" t="str">
        <f t="shared" si="51"/>
        <v>Não</v>
      </c>
      <c r="S516" s="30">
        <f t="shared" si="52"/>
        <v>0.70599999999999952</v>
      </c>
      <c r="T516" s="32" t="str">
        <f>IF($Q516&lt;&gt;"Sim","",IF($N516&gt;Parâmetros!$E$15,"Sim","Não"))</f>
        <v>Não</v>
      </c>
      <c r="U516" s="17" t="str">
        <f t="shared" si="53"/>
        <v>Abaixo da meta</v>
      </c>
      <c r="V516" s="17" t="str">
        <f>IF($AC516&lt;&gt;"",IF($L516&gt;0,"ATENÇÃO · apontou em dia de "&amp;LOWER($AC516)&amp;" cadastrado","Exceção cadastrada · "&amp;$AC516)&amp;IF($AD516="",""," · "&amp;$AD516),IF($E516="Férias",IF($L516&gt;0,"ATENÇÃO · apontou estando de férias no cadastro","Férias no cadastro"),IF($Y516="Férias / afastamento","Afastamento · "&amp;($Z516+$AA516-1)&amp;" dias seguidos sem apontamento",IF($Y516="Folga trabalhada","ATENÇÃO · apontou em dia de folga da escala 5x2",IF($Y516="Folga",IF(AND($D516="5x2",OR(WEEKDAY($F516,2)=6,WEEKDAY($F516,2)=7)),"Folga de fim de semana da escala 5x2",IF(AND(OR($D516="6x1",$D516="FF 6x1"),WEEKDAY($F516,2)=6,FALSE()),"Folga de fim de semana · apontou no domingo anterior",IF(AND(OR($D516="6x1",$D516="FF 6x1"),WEEKDAY($F516,2)=7,AND($A516=$A515,$L515&gt;0)),"Folga de fim de semana · apontou no sábado",IF(AND(OR($D516="6x1",$D516="FF 6x1"),OR(WEEKDAY($F516,2)=6,WEEKDAY($F516,2)=7)),"Folga de fim de semana · sem apontamento no sábado nem no domingo","Folga prevista pelo ciclo")))),IF($Y516="Indeterminado (início da série)","Sem histórico anterior — informe o dia do ciclo no Cadastro",IF($Y516="Falta de registro",IF(OR(OR($D516="6x1",$D516="FF 6x1"),$D516="5x2"),"FALTA DE REGISTRO · dia útil da escala "&amp;$E516,"FALTA DE REGISTRO · dia "&amp;$W516&amp;" de "&amp;IFERROR(INDEX(Parâmetros!$B$39:$B$48,MATCH($E516,Parâmetros!$A$39:$A$48,0)),99)&amp;" do ciclo"),IF(OR($D516="6x1",$D516="FF 6x1"),IF(OR(AND(WEEKDAY($F516,2)=6,AND($A516=$A517,$L517&gt;0)),AND(WEEKDAY($F516,2)=7,AND($A516=$A515,$L515&gt;0))),"ATENÇÃO · apontou sábado e domingo no mesmo fim de semana",IF(OR(WEEKDAY($F516,2)=6,WEEKDAY($F516,2)=7),"Jornada de fim de semana do 6x1",IF(OR($H516&gt;=Parâmetros!$E$20,$H516&lt;Parâmetros!$E$19),"ATENÇÃO · 6x1 apontou fora do horário diurno","Jornada fixa do 6x1"))),IF($D516="5x2","Jornada fixa do 5x2",IF($D516="Folguista",IF($J516=$K516,"Evidência confirma sequência","DIVERGE · sequência "&amp;$J516&amp;" × evidência "&amp;$K516),IF($K516=$E516,"Evidência confirma cadastro","DIVERGE · cadastro "&amp;$E516&amp;" × evidência "&amp;$K516)))))))))))</f>
        <v>Evidência confirma cadastro</v>
      </c>
      <c r="W516" s="34">
        <f>IF(OR(OR($D516="6x1",$D516="FF 6x1"),$D516="5x2"),"",IF($AB516&lt;&gt;$AB515,IF(IFERROR(INDEX(Cadastro!$F$5:$F$243,$AB516),"")="",IF($L516&gt;0,1,0),IF(IFERROR(INDEX(Cadastro!$F$5:$F$243,$AB516),"")&lt;=IFERROR(INDEX(Parâmetros!$B$39:$B$48,MATCH($E516,Parâmetros!$A$39:$A$48,0)),99),IFERROR(INDEX(Cadastro!$F$5:$F$243,$AB516),""),0)),IF($L516&gt;0,IF(N($X515)&gt;0,1,N($W515)+1),IF(AND($L516=0,OR(N($W515)&gt;=IFERROR(INDEX(Parâmetros!$B$39:$B$48,MATCH($E516,Parâmetros!$A$39:$A$48,0)),99),AND(N($X515)&gt;0,N($X515)&lt;IFERROR(INDEX(Parâmetros!$C$39:$C$48,MATCH($E516,Parâmetros!$A$39:$A$48,0)),0)))),0,N($W515)+1))))</f>
        <v>3</v>
      </c>
      <c r="X516" s="34">
        <f>IF(OR(OR($D516="6x1",$D516="FF 6x1"),$D516="5x2"),"",IF($AB516&lt;&gt;$AB515,IF(IFERROR(INDEX(Cadastro!$F$5:$F$243,$AB516),"")="",0,IF(IFERROR(INDEX(Cadastro!$F$5:$F$243,$AB516),"")&gt;IFERROR(INDEX(Parâmetros!$B$39:$B$48,MATCH($E516,Parâmetros!$A$39:$A$48,0)),99),IFERROR(INDEX(Cadastro!$F$5:$F$243,$AB516),"")-IFERROR(INDEX(Parâmetros!$B$39:$B$48,MATCH($E516,Parâmetros!$A$39:$A$48,0)),99),0)),IF(AND($L516=0,OR(N($W515)&gt;=IFERROR(INDEX(Parâmetros!$B$39:$B$48,MATCH($E516,Parâmetros!$A$39:$A$48,0)),99),AND(N($X515)&gt;0,N($X515)&lt;IFERROR(INDEX(Parâmetros!$C$39:$C$48,MATCH($E516,Parâmetros!$A$39:$A$48,0)),0)))),N($X515)+1,0)))</f>
        <v>0</v>
      </c>
      <c r="Y516" t="str">
        <f>IF($AC516&lt;&gt;"",IF($L516&gt;0,$AC516&amp;" · com apontamento",$AC516),IF($E516="Férias",IF($L516&gt;0,"Férias · com apontamento","Férias (cadastro)"),IF(($Z516+$AA516-1)&gt;Parâmetros!$E$16,"Férias / afastamento",IF(AND($D516="5x2",OR(WEEKDAY($F516,2)=6,WEEKDAY($F516,2)=7)),IF($L516&gt;0,"Folga trabalhada","Folga"),IF($L516&gt;0,"Trabalhado",IF(OR(OR($D516="6x1",$D516="FF 6x1"),$D516="5x2"),IF(AND(OR($D516="6x1",$D516="FF 6x1"),OR(WEEKDAY($F516,2)=6,WEEKDAY($F516,2)=7)),"Folga","Falta de registro"),IF(AND($AB516&lt;&gt;$AB515,IFERROR(INDEX(Cadastro!$F$5:$F$243,$AB516),"")=""),"Indeterminado (início da série)",IF($X516&gt;0,"Folga","Falta de registro"))))))))</f>
        <v>Trabalhado</v>
      </c>
      <c r="Z516" s="34">
        <f>IF(OR($L516&gt;0,$F516&gt;Parâmetros!$E$14),0,IF($A516&lt;&gt;$A515,1,N($Z515)+1))</f>
        <v>0</v>
      </c>
      <c r="AA516" s="34">
        <f>IF(OR($L516&gt;0,$F516&gt;Parâmetros!$E$14),0,IF(OR($A516&lt;&gt;$A517,$F517&gt;Parâmetros!$E$14),1,N($AA517)+1))</f>
        <v>0</v>
      </c>
      <c r="AB516" s="31">
        <f>IFERROR(MATCH($A516&amp;"|"&amp;TEXT(_xlfn.MAXIFS(Cadastro!$E$5:$E$243,Cadastro!$A$5:$A$243,$A516,Cadastro!$E$5:$E$243,"&lt;="&amp;$F516),"yyyymmdd"),Cadastro!$I$5:$I$243,0),"")</f>
        <v>71</v>
      </c>
      <c r="AC516" t="str">
        <f>IFERROR(_xlfn.SINGLE(INDEX(Exceções!$D$5:$D$203,MATCH($A516&amp;"|"&amp;$F516,Exceções!$F$5:$F$203,0))),"")</f>
        <v/>
      </c>
      <c r="AD516" t="str">
        <f>IF($AC516="","",IFERROR(_xlfn.SINGLE(INDEX(Exceções!$E$5:$E$203,MATCH($A516&amp;"|"&amp;$F516,Exceções!$F$5:$F$203,0))),""))</f>
        <v/>
      </c>
    </row>
    <row r="517" spans="1:30" ht="15" hidden="1" customHeight="1" x14ac:dyDescent="0.25">
      <c r="A517" s="31">
        <v>53173</v>
      </c>
      <c r="B517" s="17" t="s">
        <v>27</v>
      </c>
      <c r="C517" s="17" t="str">
        <f>IFERROR(INDEX(Cadastro!$C$5:$C$243,$AB517),"NÃO INFORMADO")</f>
        <v>ELE</v>
      </c>
      <c r="D517" s="17" t="str">
        <f>IFERROR(INDEX(Cadastro!$D$5:$D$243,$AB517),"")</f>
        <v>C</v>
      </c>
      <c r="E517" s="17" t="str">
        <f>IFERROR(INDEX(Cadastro!$G$5:$G$243,$AB517),"")</f>
        <v>C</v>
      </c>
      <c r="F517" s="29">
        <v>46311</v>
      </c>
      <c r="G517" s="32" t="str">
        <f t="shared" si="48"/>
        <v>sex</v>
      </c>
      <c r="H517" s="31">
        <f>IF($L517=0,"",_xlfn.MINIFS(Dados!$Q:$Q,Dados!$A:$A,$A517,Dados!$S:$S,$F517))</f>
        <v>0</v>
      </c>
      <c r="I517" s="31">
        <f>IF($H517="","",_xlfn.MAXIFS(Dados!$R:$R,Dados!$A:$A,$A517,Dados!$S:$S,$F517))</f>
        <v>393</v>
      </c>
      <c r="J517" s="32" t="str">
        <f>IF($D517&lt;&gt;"Folguista","",IFERROR(INDEX(Parâmetros!$D$52:$G$52,1,MIN(4,MAX(1,$W517))),""))</f>
        <v/>
      </c>
      <c r="K517" s="32" t="str">
        <f>IF(OR($AC517&lt;&gt;"",$Y517="Folga",$Y517="Folga trabalhada",$Y517="Férias (cadastro)",$Y517="Férias / afastamento",$Y517="Indeterminado (início da série)"),"",IF(OR($D517="6x1",$D517="FF 6x1"),IF(OR(WEEKDAY($F517,2)=6,WEEKDAY($F517,2)=7),"6x1 sáb/dom","6x1"),IF($D517="5x2","5x2",IF($H517="",IF($D517="Folguista",$J517,$E517),IF(OR($H517&gt;=Parâmetros!$E$18,$H517&lt;Parâmetros!$E$19),"C",IF($H517&lt;Parâmetros!$E$20,"A","B"))))))</f>
        <v>C</v>
      </c>
      <c r="L517" s="30">
        <f>SUMIFS(Dados!$E:$E,Dados!$A:$A,$A517,Dados!$S:$S,$F517)</f>
        <v>6.0600000000000005</v>
      </c>
      <c r="M517" s="30">
        <f>IFERROR(INDEX(Parâmetros!$E$6:$E$11,MATCH($K517,Parâmetros!$A$6:$A$11,0)),"")</f>
        <v>6.67</v>
      </c>
      <c r="N517" s="33">
        <f t="shared" si="49"/>
        <v>0.90854572713643189</v>
      </c>
      <c r="O517" s="33">
        <f>Parâmetros!$E$13</f>
        <v>0.8</v>
      </c>
      <c r="P517" s="32" t="str">
        <f>IF(OR($M517="",$F517&gt;Parâmetros!$E$14),"Não","Sim")</f>
        <v>Sim</v>
      </c>
      <c r="Q517" s="32" t="str">
        <f t="shared" si="50"/>
        <v>Sim</v>
      </c>
      <c r="R517" s="32" t="str">
        <f t="shared" si="51"/>
        <v>Sim</v>
      </c>
      <c r="S517" s="30">
        <f t="shared" si="52"/>
        <v>0</v>
      </c>
      <c r="T517" s="32" t="str">
        <f>IF($Q517&lt;&gt;"Sim","",IF($N517&gt;Parâmetros!$E$15,"Sim","Não"))</f>
        <v>Não</v>
      </c>
      <c r="U517" s="17" t="str">
        <f t="shared" si="53"/>
        <v>Na meta</v>
      </c>
      <c r="V517" s="17" t="str">
        <f>IF($AC517&lt;&gt;"",IF($L517&gt;0,"ATENÇÃO · apontou em dia de "&amp;LOWER($AC517)&amp;" cadastrado","Exceção cadastrada · "&amp;$AC517)&amp;IF($AD517="",""," · "&amp;$AD517),IF($E517="Férias",IF($L517&gt;0,"ATENÇÃO · apontou estando de férias no cadastro","Férias no cadastro"),IF($Y517="Férias / afastamento","Afastamento · "&amp;($Z517+$AA517-1)&amp;" dias seguidos sem apontamento",IF($Y517="Folga trabalhada","ATENÇÃO · apontou em dia de folga da escala 5x2",IF($Y517="Folga",IF(AND($D517="5x2",OR(WEEKDAY($F517,2)=6,WEEKDAY($F517,2)=7)),"Folga de fim de semana da escala 5x2",IF(AND(OR($D517="6x1",$D517="FF 6x1"),WEEKDAY($F517,2)=6,FALSE()),"Folga de fim de semana · apontou no domingo anterior",IF(AND(OR($D517="6x1",$D517="FF 6x1"),WEEKDAY($F517,2)=7,AND($A517=$A516,$L516&gt;0)),"Folga de fim de semana · apontou no sábado",IF(AND(OR($D517="6x1",$D517="FF 6x1"),OR(WEEKDAY($F517,2)=6,WEEKDAY($F517,2)=7)),"Folga de fim de semana · sem apontamento no sábado nem no domingo","Folga prevista pelo ciclo")))),IF($Y517="Indeterminado (início da série)","Sem histórico anterior — informe o dia do ciclo no Cadastro",IF($Y517="Falta de registro",IF(OR(OR($D517="6x1",$D517="FF 6x1"),$D517="5x2"),"FALTA DE REGISTRO · dia útil da escala "&amp;$E517,"FALTA DE REGISTRO · dia "&amp;$W517&amp;" de "&amp;IFERROR(INDEX(Parâmetros!$B$39:$B$48,MATCH($E517,Parâmetros!$A$39:$A$48,0)),99)&amp;" do ciclo"),IF(OR($D517="6x1",$D517="FF 6x1"),IF(OR(AND(WEEKDAY($F517,2)=6,AND($A517=$A518,$L518&gt;0)),AND(WEEKDAY($F517,2)=7,AND($A517=$A516,$L516&gt;0))),"ATENÇÃO · apontou sábado e domingo no mesmo fim de semana",IF(OR(WEEKDAY($F517,2)=6,WEEKDAY($F517,2)=7),"Jornada de fim de semana do 6x1",IF(OR($H517&gt;=Parâmetros!$E$20,$H517&lt;Parâmetros!$E$19),"ATENÇÃO · 6x1 apontou fora do horário diurno","Jornada fixa do 6x1"))),IF($D517="5x2","Jornada fixa do 5x2",IF($D517="Folguista",IF($J517=$K517,"Evidência confirma sequência","DIVERGE · sequência "&amp;$J517&amp;" × evidência "&amp;$K517),IF($K517=$E517,"Evidência confirma cadastro","DIVERGE · cadastro "&amp;$E517&amp;" × evidência "&amp;$K517)))))))))))</f>
        <v>Evidência confirma cadastro</v>
      </c>
      <c r="W517" s="34">
        <f>IF(OR(OR($D517="6x1",$D517="FF 6x1"),$D517="5x2"),"",IF($AB517&lt;&gt;$AB516,IF(IFERROR(INDEX(Cadastro!$F$5:$F$243,$AB517),"")="",IF($L517&gt;0,1,0),IF(IFERROR(INDEX(Cadastro!$F$5:$F$243,$AB517),"")&lt;=IFERROR(INDEX(Parâmetros!$B$39:$B$48,MATCH($E517,Parâmetros!$A$39:$A$48,0)),99),IFERROR(INDEX(Cadastro!$F$5:$F$243,$AB517),""),0)),IF($L517&gt;0,IF(N($X516)&gt;0,1,N($W516)+1),IF(AND($L517=0,OR(N($W516)&gt;=IFERROR(INDEX(Parâmetros!$B$39:$B$48,MATCH($E517,Parâmetros!$A$39:$A$48,0)),99),AND(N($X516)&gt;0,N($X516)&lt;IFERROR(INDEX(Parâmetros!$C$39:$C$48,MATCH($E517,Parâmetros!$A$39:$A$48,0)),0)))),0,N($W516)+1))))</f>
        <v>4</v>
      </c>
      <c r="X517" s="34">
        <f>IF(OR(OR($D517="6x1",$D517="FF 6x1"),$D517="5x2"),"",IF($AB517&lt;&gt;$AB516,IF(IFERROR(INDEX(Cadastro!$F$5:$F$243,$AB517),"")="",0,IF(IFERROR(INDEX(Cadastro!$F$5:$F$243,$AB517),"")&gt;IFERROR(INDEX(Parâmetros!$B$39:$B$48,MATCH($E517,Parâmetros!$A$39:$A$48,0)),99),IFERROR(INDEX(Cadastro!$F$5:$F$243,$AB517),"")-IFERROR(INDEX(Parâmetros!$B$39:$B$48,MATCH($E517,Parâmetros!$A$39:$A$48,0)),99),0)),IF(AND($L517=0,OR(N($W516)&gt;=IFERROR(INDEX(Parâmetros!$B$39:$B$48,MATCH($E517,Parâmetros!$A$39:$A$48,0)),99),AND(N($X516)&gt;0,N($X516)&lt;IFERROR(INDEX(Parâmetros!$C$39:$C$48,MATCH($E517,Parâmetros!$A$39:$A$48,0)),0)))),N($X516)+1,0)))</f>
        <v>0</v>
      </c>
      <c r="Y517" t="str">
        <f>IF($AC517&lt;&gt;"",IF($L517&gt;0,$AC517&amp;" · com apontamento",$AC517),IF($E517="Férias",IF($L517&gt;0,"Férias · com apontamento","Férias (cadastro)"),IF(($Z517+$AA517-1)&gt;Parâmetros!$E$16,"Férias / afastamento",IF(AND($D517="5x2",OR(WEEKDAY($F517,2)=6,WEEKDAY($F517,2)=7)),IF($L517&gt;0,"Folga trabalhada","Folga"),IF($L517&gt;0,"Trabalhado",IF(OR(OR($D517="6x1",$D517="FF 6x1"),$D517="5x2"),IF(AND(OR($D517="6x1",$D517="FF 6x1"),OR(WEEKDAY($F517,2)=6,WEEKDAY($F517,2)=7)),"Folga","Falta de registro"),IF(AND($AB517&lt;&gt;$AB516,IFERROR(INDEX(Cadastro!$F$5:$F$243,$AB517),"")=""),"Indeterminado (início da série)",IF($X517&gt;0,"Folga","Falta de registro"))))))))</f>
        <v>Trabalhado</v>
      </c>
      <c r="Z517" s="34">
        <f>IF(OR($L517&gt;0,$F517&gt;Parâmetros!$E$14),0,IF($A517&lt;&gt;$A516,1,N($Z516)+1))</f>
        <v>0</v>
      </c>
      <c r="AA517" s="34">
        <f>IF(OR($L517&gt;0,$F517&gt;Parâmetros!$E$14),0,IF(OR($A517&lt;&gt;$A518,$F518&gt;Parâmetros!$E$14),1,N($AA518)+1))</f>
        <v>0</v>
      </c>
      <c r="AB517" s="31">
        <f>IFERROR(MATCH($A517&amp;"|"&amp;TEXT(_xlfn.MAXIFS(Cadastro!$E$5:$E$243,Cadastro!$A$5:$A$243,$A517,Cadastro!$E$5:$E$243,"&lt;="&amp;$F517),"yyyymmdd"),Cadastro!$I$5:$I$243,0),"")</f>
        <v>71</v>
      </c>
      <c r="AC517" t="str">
        <f>IFERROR(_xlfn.SINGLE(INDEX(Exceções!$D$5:$D$203,MATCH($A517&amp;"|"&amp;$F517,Exceções!$F$5:$F$203,0))),"")</f>
        <v/>
      </c>
      <c r="AD517" t="str">
        <f>IF($AC517="","",IFERROR(_xlfn.SINGLE(INDEX(Exceções!$E$5:$E$203,MATCH($A517&amp;"|"&amp;$F517,Exceções!$F$5:$F$203,0))),""))</f>
        <v/>
      </c>
    </row>
    <row r="518" spans="1:30" ht="15" hidden="1" customHeight="1" x14ac:dyDescent="0.25">
      <c r="A518" s="31">
        <v>53173</v>
      </c>
      <c r="B518" s="17" t="s">
        <v>27</v>
      </c>
      <c r="C518" s="17" t="str">
        <f>IFERROR(INDEX(Cadastro!$C$5:$C$243,$AB518),"NÃO INFORMADO")</f>
        <v>ELE</v>
      </c>
      <c r="D518" s="17" t="str">
        <f>IFERROR(INDEX(Cadastro!$D$5:$D$243,$AB518),"")</f>
        <v>C</v>
      </c>
      <c r="E518" s="17" t="str">
        <f>IFERROR(INDEX(Cadastro!$G$5:$G$243,$AB518),"")</f>
        <v>C</v>
      </c>
      <c r="F518" s="29">
        <v>46312</v>
      </c>
      <c r="G518" s="32" t="str">
        <f t="shared" si="48"/>
        <v>sáb</v>
      </c>
      <c r="H518" s="31">
        <f>IF($L518=0,"",_xlfn.MINIFS(Dados!$Q:$Q,Dados!$A:$A,$A518,Dados!$S:$S,$F518))</f>
        <v>2</v>
      </c>
      <c r="I518" s="31">
        <f>IF($H518="","",_xlfn.MAXIFS(Dados!$R:$R,Dados!$A:$A,$A518,Dados!$S:$S,$F518))</f>
        <v>400</v>
      </c>
      <c r="J518" s="32" t="str">
        <f>IF($D518&lt;&gt;"Folguista","",IFERROR(INDEX(Parâmetros!$D$52:$G$52,1,MIN(4,MAX(1,$W518))),""))</f>
        <v/>
      </c>
      <c r="K518" s="32" t="str">
        <f>IF(OR($AC518&lt;&gt;"",$Y518="Folga",$Y518="Folga trabalhada",$Y518="Férias (cadastro)",$Y518="Férias / afastamento",$Y518="Indeterminado (início da série)"),"",IF(OR($D518="6x1",$D518="FF 6x1"),IF(OR(WEEKDAY($F518,2)=6,WEEKDAY($F518,2)=7),"6x1 sáb/dom","6x1"),IF($D518="5x2","5x2",IF($H518="",IF($D518="Folguista",$J518,$E518),IF(OR($H518&gt;=Parâmetros!$E$18,$H518&lt;Parâmetros!$E$19),"C",IF($H518&lt;Parâmetros!$E$20,"A","B"))))))</f>
        <v>C</v>
      </c>
      <c r="L518" s="30">
        <f>SUMIFS(Dados!$E:$E,Dados!$A:$A,$A518,Dados!$S:$S,$F518)</f>
        <v>6.1400000000000006</v>
      </c>
      <c r="M518" s="30">
        <f>IFERROR(INDEX(Parâmetros!$E$6:$E$11,MATCH($K518,Parâmetros!$A$6:$A$11,0)),"")</f>
        <v>6.67</v>
      </c>
      <c r="N518" s="33">
        <f t="shared" si="49"/>
        <v>0.92053973013493262</v>
      </c>
      <c r="O518" s="33">
        <f>Parâmetros!$E$13</f>
        <v>0.8</v>
      </c>
      <c r="P518" s="32" t="str">
        <f>IF(OR($M518="",$F518&gt;Parâmetros!$E$14),"Não","Sim")</f>
        <v>Sim</v>
      </c>
      <c r="Q518" s="32" t="str">
        <f t="shared" si="50"/>
        <v>Sim</v>
      </c>
      <c r="R518" s="32" t="str">
        <f t="shared" si="51"/>
        <v>Sim</v>
      </c>
      <c r="S518" s="30">
        <f t="shared" si="52"/>
        <v>0</v>
      </c>
      <c r="T518" s="32" t="str">
        <f>IF($Q518&lt;&gt;"Sim","",IF($N518&gt;Parâmetros!$E$15,"Sim","Não"))</f>
        <v>Não</v>
      </c>
      <c r="U518" s="17" t="str">
        <f t="shared" si="53"/>
        <v>Na meta</v>
      </c>
      <c r="V518" s="17" t="str">
        <f>IF($AC518&lt;&gt;"",IF($L518&gt;0,"ATENÇÃO · apontou em dia de "&amp;LOWER($AC518)&amp;" cadastrado","Exceção cadastrada · "&amp;$AC518)&amp;IF($AD518="",""," · "&amp;$AD518),IF($E518="Férias",IF($L518&gt;0,"ATENÇÃO · apontou estando de férias no cadastro","Férias no cadastro"),IF($Y518="Férias / afastamento","Afastamento · "&amp;($Z518+$AA518-1)&amp;" dias seguidos sem apontamento",IF($Y518="Folga trabalhada","ATENÇÃO · apontou em dia de folga da escala 5x2",IF($Y518="Folga",IF(AND($D518="5x2",OR(WEEKDAY($F518,2)=6,WEEKDAY($F518,2)=7)),"Folga de fim de semana da escala 5x2",IF(AND(OR($D518="6x1",$D518="FF 6x1"),WEEKDAY($F518,2)=6,FALSE()),"Folga de fim de semana · apontou no domingo anterior",IF(AND(OR($D518="6x1",$D518="FF 6x1"),WEEKDAY($F518,2)=7,AND($A518=$A517,$L517&gt;0)),"Folga de fim de semana · apontou no sábado",IF(AND(OR($D518="6x1",$D518="FF 6x1"),OR(WEEKDAY($F518,2)=6,WEEKDAY($F518,2)=7)),"Folga de fim de semana · sem apontamento no sábado nem no domingo","Folga prevista pelo ciclo")))),IF($Y518="Indeterminado (início da série)","Sem histórico anterior — informe o dia do ciclo no Cadastro",IF($Y518="Falta de registro",IF(OR(OR($D518="6x1",$D518="FF 6x1"),$D518="5x2"),"FALTA DE REGISTRO · dia útil da escala "&amp;$E518,"FALTA DE REGISTRO · dia "&amp;$W518&amp;" de "&amp;IFERROR(INDEX(Parâmetros!$B$39:$B$48,MATCH($E518,Parâmetros!$A$39:$A$48,0)),99)&amp;" do ciclo"),IF(OR($D518="6x1",$D518="FF 6x1"),IF(OR(AND(WEEKDAY($F518,2)=6,AND($A518=$A519,$L519&gt;0)),AND(WEEKDAY($F518,2)=7,AND($A518=$A517,$L517&gt;0))),"ATENÇÃO · apontou sábado e domingo no mesmo fim de semana",IF(OR(WEEKDAY($F518,2)=6,WEEKDAY($F518,2)=7),"Jornada de fim de semana do 6x1",IF(OR($H518&gt;=Parâmetros!$E$20,$H518&lt;Parâmetros!$E$19),"ATENÇÃO · 6x1 apontou fora do horário diurno","Jornada fixa do 6x1"))),IF($D518="5x2","Jornada fixa do 5x2",IF($D518="Folguista",IF($J518=$K518,"Evidência confirma sequência","DIVERGE · sequência "&amp;$J518&amp;" × evidência "&amp;$K518),IF($K518=$E518,"Evidência confirma cadastro","DIVERGE · cadastro "&amp;$E518&amp;" × evidência "&amp;$K518)))))))))))</f>
        <v>Evidência confirma cadastro</v>
      </c>
      <c r="W518" s="34">
        <f>IF(OR(OR($D518="6x1",$D518="FF 6x1"),$D518="5x2"),"",IF($AB518&lt;&gt;$AB517,IF(IFERROR(INDEX(Cadastro!$F$5:$F$243,$AB518),"")="",IF($L518&gt;0,1,0),IF(IFERROR(INDEX(Cadastro!$F$5:$F$243,$AB518),"")&lt;=IFERROR(INDEX(Parâmetros!$B$39:$B$48,MATCH($E518,Parâmetros!$A$39:$A$48,0)),99),IFERROR(INDEX(Cadastro!$F$5:$F$243,$AB518),""),0)),IF($L518&gt;0,IF(N($X517)&gt;0,1,N($W517)+1),IF(AND($L518=0,OR(N($W517)&gt;=IFERROR(INDEX(Parâmetros!$B$39:$B$48,MATCH($E518,Parâmetros!$A$39:$A$48,0)),99),AND(N($X517)&gt;0,N($X517)&lt;IFERROR(INDEX(Parâmetros!$C$39:$C$48,MATCH($E518,Parâmetros!$A$39:$A$48,0)),0)))),0,N($W517)+1))))</f>
        <v>5</v>
      </c>
      <c r="X518" s="34">
        <f>IF(OR(OR($D518="6x1",$D518="FF 6x1"),$D518="5x2"),"",IF($AB518&lt;&gt;$AB517,IF(IFERROR(INDEX(Cadastro!$F$5:$F$243,$AB518),"")="",0,IF(IFERROR(INDEX(Cadastro!$F$5:$F$243,$AB518),"")&gt;IFERROR(INDEX(Parâmetros!$B$39:$B$48,MATCH($E518,Parâmetros!$A$39:$A$48,0)),99),IFERROR(INDEX(Cadastro!$F$5:$F$243,$AB518),"")-IFERROR(INDEX(Parâmetros!$B$39:$B$48,MATCH($E518,Parâmetros!$A$39:$A$48,0)),99),0)),IF(AND($L518=0,OR(N($W517)&gt;=IFERROR(INDEX(Parâmetros!$B$39:$B$48,MATCH($E518,Parâmetros!$A$39:$A$48,0)),99),AND(N($X517)&gt;0,N($X517)&lt;IFERROR(INDEX(Parâmetros!$C$39:$C$48,MATCH($E518,Parâmetros!$A$39:$A$48,0)),0)))),N($X517)+1,0)))</f>
        <v>0</v>
      </c>
      <c r="Y518" t="str">
        <f>IF($AC518&lt;&gt;"",IF($L518&gt;0,$AC518&amp;" · com apontamento",$AC518),IF($E518="Férias",IF($L518&gt;0,"Férias · com apontamento","Férias (cadastro)"),IF(($Z518+$AA518-1)&gt;Parâmetros!$E$16,"Férias / afastamento",IF(AND($D518="5x2",OR(WEEKDAY($F518,2)=6,WEEKDAY($F518,2)=7)),IF($L518&gt;0,"Folga trabalhada","Folga"),IF($L518&gt;0,"Trabalhado",IF(OR(OR($D518="6x1",$D518="FF 6x1"),$D518="5x2"),IF(AND(OR($D518="6x1",$D518="FF 6x1"),OR(WEEKDAY($F518,2)=6,WEEKDAY($F518,2)=7)),"Folga","Falta de registro"),IF(AND($AB518&lt;&gt;$AB517,IFERROR(INDEX(Cadastro!$F$5:$F$243,$AB518),"")=""),"Indeterminado (início da série)",IF($X518&gt;0,"Folga","Falta de registro"))))))))</f>
        <v>Trabalhado</v>
      </c>
      <c r="Z518" s="34">
        <f>IF(OR($L518&gt;0,$F518&gt;Parâmetros!$E$14),0,IF($A518&lt;&gt;$A517,1,N($Z517)+1))</f>
        <v>0</v>
      </c>
      <c r="AA518" s="34">
        <f>IF(OR($L518&gt;0,$F518&gt;Parâmetros!$E$14),0,IF(OR($A518&lt;&gt;$A519,$F519&gt;Parâmetros!$E$14),1,N($AA519)+1))</f>
        <v>0</v>
      </c>
      <c r="AB518" s="31">
        <f>IFERROR(MATCH($A518&amp;"|"&amp;TEXT(_xlfn.MAXIFS(Cadastro!$E$5:$E$243,Cadastro!$A$5:$A$243,$A518,Cadastro!$E$5:$E$243,"&lt;="&amp;$F518),"yyyymmdd"),Cadastro!$I$5:$I$243,0),"")</f>
        <v>71</v>
      </c>
      <c r="AC518" t="str">
        <f>IFERROR(_xlfn.SINGLE(INDEX(Exceções!$D$5:$D$203,MATCH($A518&amp;"|"&amp;$F518,Exceções!$F$5:$F$203,0))),"")</f>
        <v/>
      </c>
      <c r="AD518" t="str">
        <f>IF($AC518="","",IFERROR(_xlfn.SINGLE(INDEX(Exceções!$E$5:$E$203,MATCH($A518&amp;"|"&amp;$F518,Exceções!$F$5:$F$203,0))),""))</f>
        <v/>
      </c>
    </row>
    <row r="519" spans="1:30" ht="15" hidden="1" customHeight="1" x14ac:dyDescent="0.25">
      <c r="A519" s="31">
        <v>53173</v>
      </c>
      <c r="B519" s="17" t="s">
        <v>27</v>
      </c>
      <c r="C519" s="17" t="str">
        <f>IFERROR(INDEX(Cadastro!$C$5:$C$243,$AB519),"NÃO INFORMADO")</f>
        <v>ELE</v>
      </c>
      <c r="D519" s="17" t="str">
        <f>IFERROR(INDEX(Cadastro!$D$5:$D$243,$AB519),"")</f>
        <v>C</v>
      </c>
      <c r="E519" s="17" t="str">
        <f>IFERROR(INDEX(Cadastro!$G$5:$G$243,$AB519),"")</f>
        <v>C</v>
      </c>
      <c r="F519" s="29">
        <v>46313</v>
      </c>
      <c r="G519" s="32" t="str">
        <f t="shared" si="48"/>
        <v>dom</v>
      </c>
      <c r="H519" s="31" t="str">
        <f>IF($L519=0,"",_xlfn.MINIFS(Dados!$Q:$Q,Dados!$A:$A,$A519,Dados!$S:$S,$F519))</f>
        <v/>
      </c>
      <c r="I519" s="31" t="str">
        <f>IF($H519="","",_xlfn.MAXIFS(Dados!$R:$R,Dados!$A:$A,$A519,Dados!$S:$S,$F519))</f>
        <v/>
      </c>
      <c r="J519" s="32" t="str">
        <f>IF($D519&lt;&gt;"Folguista","",IFERROR(INDEX(Parâmetros!$D$52:$G$52,1,MIN(4,MAX(1,$W519))),""))</f>
        <v/>
      </c>
      <c r="K519" s="32" t="str">
        <f>IF(OR($AC519&lt;&gt;"",$Y519="Folga",$Y519="Folga trabalhada",$Y519="Férias (cadastro)",$Y519="Férias / afastamento",$Y519="Indeterminado (início da série)"),"",IF(OR($D519="6x1",$D519="FF 6x1"),IF(OR(WEEKDAY($F519,2)=6,WEEKDAY($F519,2)=7),"6x1 sáb/dom","6x1"),IF($D519="5x2","5x2",IF($H519="",IF($D519="Folguista",$J519,$E519),IF(OR($H519&gt;=Parâmetros!$E$18,$H519&lt;Parâmetros!$E$19),"C",IF($H519&lt;Parâmetros!$E$20,"A","B"))))))</f>
        <v/>
      </c>
      <c r="L519" s="30">
        <f>SUMIFS(Dados!$E:$E,Dados!$A:$A,$A519,Dados!$S:$S,$F519)</f>
        <v>0</v>
      </c>
      <c r="M519" s="30" t="str">
        <f>IFERROR(INDEX(Parâmetros!$E$6:$E$11,MATCH($K519,Parâmetros!$A$6:$A$11,0)),"")</f>
        <v/>
      </c>
      <c r="N519" s="33" t="str">
        <f t="shared" si="49"/>
        <v/>
      </c>
      <c r="O519" s="33">
        <f>Parâmetros!$E$13</f>
        <v>0.8</v>
      </c>
      <c r="P519" s="32" t="str">
        <f>IF(OR($M519="",$F519&gt;Parâmetros!$E$14),"Não","Sim")</f>
        <v>Não</v>
      </c>
      <c r="Q519" s="32" t="str">
        <f t="shared" si="50"/>
        <v/>
      </c>
      <c r="R519" s="32" t="str">
        <f t="shared" si="51"/>
        <v/>
      </c>
      <c r="S519" s="30" t="str">
        <f t="shared" si="52"/>
        <v/>
      </c>
      <c r="T519" s="32" t="str">
        <f>IF($Q519&lt;&gt;"Sim","",IF($N519&gt;Parâmetros!$E$15,"Sim","Não"))</f>
        <v/>
      </c>
      <c r="U519" s="17" t="str">
        <f t="shared" si="53"/>
        <v>Folga</v>
      </c>
      <c r="V519" s="17" t="str">
        <f>IF($AC519&lt;&gt;"",IF($L519&gt;0,"ATENÇÃO · apontou em dia de "&amp;LOWER($AC519)&amp;" cadastrado","Exceção cadastrada · "&amp;$AC519)&amp;IF($AD519="",""," · "&amp;$AD519),IF($E519="Férias",IF($L519&gt;0,"ATENÇÃO · apontou estando de férias no cadastro","Férias no cadastro"),IF($Y519="Férias / afastamento","Afastamento · "&amp;($Z519+$AA519-1)&amp;" dias seguidos sem apontamento",IF($Y519="Folga trabalhada","ATENÇÃO · apontou em dia de folga da escala 5x2",IF($Y519="Folga",IF(AND($D519="5x2",OR(WEEKDAY($F519,2)=6,WEEKDAY($F519,2)=7)),"Folga de fim de semana da escala 5x2",IF(AND(OR($D519="6x1",$D519="FF 6x1"),WEEKDAY($F519,2)=6,FALSE()),"Folga de fim de semana · apontou no domingo anterior",IF(AND(OR($D519="6x1",$D519="FF 6x1"),WEEKDAY($F519,2)=7,AND($A519=$A518,$L518&gt;0)),"Folga de fim de semana · apontou no sábado",IF(AND(OR($D519="6x1",$D519="FF 6x1"),OR(WEEKDAY($F519,2)=6,WEEKDAY($F519,2)=7)),"Folga de fim de semana · sem apontamento no sábado nem no domingo","Folga prevista pelo ciclo")))),IF($Y519="Indeterminado (início da série)","Sem histórico anterior — informe o dia do ciclo no Cadastro",IF($Y519="Falta de registro",IF(OR(OR($D519="6x1",$D519="FF 6x1"),$D519="5x2"),"FALTA DE REGISTRO · dia útil da escala "&amp;$E519,"FALTA DE REGISTRO · dia "&amp;$W519&amp;" de "&amp;IFERROR(INDEX(Parâmetros!$B$39:$B$48,MATCH($E519,Parâmetros!$A$39:$A$48,0)),99)&amp;" do ciclo"),IF(OR($D519="6x1",$D519="FF 6x1"),IF(OR(AND(WEEKDAY($F519,2)=6,AND($A519=$A520,$L520&gt;0)),AND(WEEKDAY($F519,2)=7,AND($A519=$A518,$L518&gt;0))),"ATENÇÃO · apontou sábado e domingo no mesmo fim de semana",IF(OR(WEEKDAY($F519,2)=6,WEEKDAY($F519,2)=7),"Jornada de fim de semana do 6x1",IF(OR($H519&gt;=Parâmetros!$E$20,$H519&lt;Parâmetros!$E$19),"ATENÇÃO · 6x1 apontou fora do horário diurno","Jornada fixa do 6x1"))),IF($D519="5x2","Jornada fixa do 5x2",IF($D519="Folguista",IF($J519=$K519,"Evidência confirma sequência","DIVERGE · sequência "&amp;$J519&amp;" × evidência "&amp;$K519),IF($K519=$E519,"Evidência confirma cadastro","DIVERGE · cadastro "&amp;$E519&amp;" × evidência "&amp;$K519)))))))))))</f>
        <v>Folga prevista pelo ciclo</v>
      </c>
      <c r="W519" s="34">
        <f>IF(OR(OR($D519="6x1",$D519="FF 6x1"),$D519="5x2"),"",IF($AB519&lt;&gt;$AB518,IF(IFERROR(INDEX(Cadastro!$F$5:$F$243,$AB519),"")="",IF($L519&gt;0,1,0),IF(IFERROR(INDEX(Cadastro!$F$5:$F$243,$AB519),"")&lt;=IFERROR(INDEX(Parâmetros!$B$39:$B$48,MATCH($E519,Parâmetros!$A$39:$A$48,0)),99),IFERROR(INDEX(Cadastro!$F$5:$F$243,$AB519),""),0)),IF($L519&gt;0,IF(N($X518)&gt;0,1,N($W518)+1),IF(AND($L519=0,OR(N($W518)&gt;=IFERROR(INDEX(Parâmetros!$B$39:$B$48,MATCH($E519,Parâmetros!$A$39:$A$48,0)),99),AND(N($X518)&gt;0,N($X518)&lt;IFERROR(INDEX(Parâmetros!$C$39:$C$48,MATCH($E519,Parâmetros!$A$39:$A$48,0)),0)))),0,N($W518)+1))))</f>
        <v>0</v>
      </c>
      <c r="X519" s="34">
        <f>IF(OR(OR($D519="6x1",$D519="FF 6x1"),$D519="5x2"),"",IF($AB519&lt;&gt;$AB518,IF(IFERROR(INDEX(Cadastro!$F$5:$F$243,$AB519),"")="",0,IF(IFERROR(INDEX(Cadastro!$F$5:$F$243,$AB519),"")&gt;IFERROR(INDEX(Parâmetros!$B$39:$B$48,MATCH($E519,Parâmetros!$A$39:$A$48,0)),99),IFERROR(INDEX(Cadastro!$F$5:$F$243,$AB519),"")-IFERROR(INDEX(Parâmetros!$B$39:$B$48,MATCH($E519,Parâmetros!$A$39:$A$48,0)),99),0)),IF(AND($L519=0,OR(N($W518)&gt;=IFERROR(INDEX(Parâmetros!$B$39:$B$48,MATCH($E519,Parâmetros!$A$39:$A$48,0)),99),AND(N($X518)&gt;0,N($X518)&lt;IFERROR(INDEX(Parâmetros!$C$39:$C$48,MATCH($E519,Parâmetros!$A$39:$A$48,0)),0)))),N($X518)+1,0)))</f>
        <v>1</v>
      </c>
      <c r="Y519" t="str">
        <f>IF($AC519&lt;&gt;"",IF($L519&gt;0,$AC519&amp;" · com apontamento",$AC519),IF($E519="Férias",IF($L519&gt;0,"Férias · com apontamento","Férias (cadastro)"),IF(($Z519+$AA519-1)&gt;Parâmetros!$E$16,"Férias / afastamento",IF(AND($D519="5x2",OR(WEEKDAY($F519,2)=6,WEEKDAY($F519,2)=7)),IF($L519&gt;0,"Folga trabalhada","Folga"),IF($L519&gt;0,"Trabalhado",IF(OR(OR($D519="6x1",$D519="FF 6x1"),$D519="5x2"),IF(AND(OR($D519="6x1",$D519="FF 6x1"),OR(WEEKDAY($F519,2)=6,WEEKDAY($F519,2)=7)),"Folga","Falta de registro"),IF(AND($AB519&lt;&gt;$AB518,IFERROR(INDEX(Cadastro!$F$5:$F$243,$AB519),"")=""),"Indeterminado (início da série)",IF($X519&gt;0,"Folga","Falta de registro"))))))))</f>
        <v>Folga</v>
      </c>
      <c r="Z519" s="34">
        <f>IF(OR($L519&gt;0,$F519&gt;Parâmetros!$E$14),0,IF($A519&lt;&gt;$A518,1,N($Z518)+1))</f>
        <v>1</v>
      </c>
      <c r="AA519" s="34">
        <f>IF(OR($L519&gt;0,$F519&gt;Parâmetros!$E$14),0,IF(OR($A519&lt;&gt;$A520,$F520&gt;Parâmetros!$E$14),1,N($AA520)+1))</f>
        <v>2</v>
      </c>
      <c r="AB519" s="31">
        <f>IFERROR(MATCH($A519&amp;"|"&amp;TEXT(_xlfn.MAXIFS(Cadastro!$E$5:$E$243,Cadastro!$A$5:$A$243,$A519,Cadastro!$E$5:$E$243,"&lt;="&amp;$F519),"yyyymmdd"),Cadastro!$I$5:$I$243,0),"")</f>
        <v>71</v>
      </c>
      <c r="AC519" t="str">
        <f>IFERROR(_xlfn.SINGLE(INDEX(Exceções!$D$5:$D$203,MATCH($A519&amp;"|"&amp;$F519,Exceções!$F$5:$F$203,0))),"")</f>
        <v/>
      </c>
      <c r="AD519" t="str">
        <f>IF($AC519="","",IFERROR(_xlfn.SINGLE(INDEX(Exceções!$E$5:$E$203,MATCH($A519&amp;"|"&amp;$F519,Exceções!$F$5:$F$203,0))),""))</f>
        <v/>
      </c>
    </row>
    <row r="520" spans="1:30" ht="15" hidden="1" customHeight="1" x14ac:dyDescent="0.25">
      <c r="A520" s="31">
        <v>53173</v>
      </c>
      <c r="B520" s="17" t="s">
        <v>27</v>
      </c>
      <c r="C520" s="17" t="str">
        <f>IFERROR(INDEX(Cadastro!$C$5:$C$243,$AB520),"NÃO INFORMADO")</f>
        <v>ELE</v>
      </c>
      <c r="D520" s="17" t="str">
        <f>IFERROR(INDEX(Cadastro!$D$5:$D$243,$AB520),"")</f>
        <v>C</v>
      </c>
      <c r="E520" s="17" t="str">
        <f>IFERROR(INDEX(Cadastro!$G$5:$G$243,$AB520),"")</f>
        <v>C</v>
      </c>
      <c r="F520" s="29">
        <v>46314</v>
      </c>
      <c r="G520" s="32" t="str">
        <f t="shared" si="48"/>
        <v>seg</v>
      </c>
      <c r="H520" s="31" t="str">
        <f>IF($L520=0,"",_xlfn.MINIFS(Dados!$Q:$Q,Dados!$A:$A,$A520,Dados!$S:$S,$F520))</f>
        <v/>
      </c>
      <c r="I520" s="31" t="str">
        <f>IF($H520="","",_xlfn.MAXIFS(Dados!$R:$R,Dados!$A:$A,$A520,Dados!$S:$S,$F520))</f>
        <v/>
      </c>
      <c r="J520" s="32" t="str">
        <f>IF($D520&lt;&gt;"Folguista","",IFERROR(INDEX(Parâmetros!$D$52:$G$52,1,MIN(4,MAX(1,$W520))),""))</f>
        <v/>
      </c>
      <c r="K520" s="32" t="str">
        <f>IF(OR($AC520&lt;&gt;"",$Y520="Folga",$Y520="Folga trabalhada",$Y520="Férias (cadastro)",$Y520="Férias / afastamento",$Y520="Indeterminado (início da série)"),"",IF(OR($D520="6x1",$D520="FF 6x1"),IF(OR(WEEKDAY($F520,2)=6,WEEKDAY($F520,2)=7),"6x1 sáb/dom","6x1"),IF($D520="5x2","5x2",IF($H520="",IF($D520="Folguista",$J520,$E520),IF(OR($H520&gt;=Parâmetros!$E$18,$H520&lt;Parâmetros!$E$19),"C",IF($H520&lt;Parâmetros!$E$20,"A","B"))))))</f>
        <v>C</v>
      </c>
      <c r="L520" s="30">
        <f>SUMIFS(Dados!$E:$E,Dados!$A:$A,$A520,Dados!$S:$S,$F520)</f>
        <v>0</v>
      </c>
      <c r="M520" s="30">
        <f>IFERROR(INDEX(Parâmetros!$E$6:$E$11,MATCH($K520,Parâmetros!$A$6:$A$11,0)),"")</f>
        <v>6.67</v>
      </c>
      <c r="N520" s="33">
        <f t="shared" si="49"/>
        <v>0</v>
      </c>
      <c r="O520" s="33">
        <f>Parâmetros!$E$13</f>
        <v>0.8</v>
      </c>
      <c r="P520" s="32" t="str">
        <f>IF(OR($M520="",$F520&gt;Parâmetros!$E$14),"Não","Sim")</f>
        <v>Sim</v>
      </c>
      <c r="Q520" s="32" t="str">
        <f t="shared" si="50"/>
        <v>Não</v>
      </c>
      <c r="R520" s="32" t="str">
        <f t="shared" si="51"/>
        <v/>
      </c>
      <c r="S520" s="30" t="str">
        <f t="shared" si="52"/>
        <v/>
      </c>
      <c r="T520" s="32" t="str">
        <f>IF($Q520&lt;&gt;"Sim","",IF($N520&gt;Parâmetros!$E$15,"Sim","Não"))</f>
        <v/>
      </c>
      <c r="U520" s="17" t="str">
        <f t="shared" si="53"/>
        <v>Falta de registro</v>
      </c>
      <c r="V520" s="17" t="str">
        <f>IF($AC520&lt;&gt;"",IF($L520&gt;0,"ATENÇÃO · apontou em dia de "&amp;LOWER($AC520)&amp;" cadastrado","Exceção cadastrada · "&amp;$AC520)&amp;IF($AD520="",""," · "&amp;$AD520),IF($E520="Férias",IF($L520&gt;0,"ATENÇÃO · apontou estando de férias no cadastro","Férias no cadastro"),IF($Y520="Férias / afastamento","Afastamento · "&amp;($Z520+$AA520-1)&amp;" dias seguidos sem apontamento",IF($Y520="Folga trabalhada","ATENÇÃO · apontou em dia de folga da escala 5x2",IF($Y520="Folga",IF(AND($D520="5x2",OR(WEEKDAY($F520,2)=6,WEEKDAY($F520,2)=7)),"Folga de fim de semana da escala 5x2",IF(AND(OR($D520="6x1",$D520="FF 6x1"),WEEKDAY($F520,2)=6,FALSE()),"Folga de fim de semana · apontou no domingo anterior",IF(AND(OR($D520="6x1",$D520="FF 6x1"),WEEKDAY($F520,2)=7,AND($A520=$A519,$L519&gt;0)),"Folga de fim de semana · apontou no sábado",IF(AND(OR($D520="6x1",$D520="FF 6x1"),OR(WEEKDAY($F520,2)=6,WEEKDAY($F520,2)=7)),"Folga de fim de semana · sem apontamento no sábado nem no domingo","Folga prevista pelo ciclo")))),IF($Y520="Indeterminado (início da série)","Sem histórico anterior — informe o dia do ciclo no Cadastro",IF($Y520="Falta de registro",IF(OR(OR($D520="6x1",$D520="FF 6x1"),$D520="5x2"),"FALTA DE REGISTRO · dia útil da escala "&amp;$E520,"FALTA DE REGISTRO · dia "&amp;$W520&amp;" de "&amp;IFERROR(INDEX(Parâmetros!$B$39:$B$48,MATCH($E520,Parâmetros!$A$39:$A$48,0)),99)&amp;" do ciclo"),IF(OR($D520="6x1",$D520="FF 6x1"),IF(OR(AND(WEEKDAY($F520,2)=6,AND($A520=$A521,$L521&gt;0)),AND(WEEKDAY($F520,2)=7,AND($A520=$A519,$L519&gt;0))),"ATENÇÃO · apontou sábado e domingo no mesmo fim de semana",IF(OR(WEEKDAY($F520,2)=6,WEEKDAY($F520,2)=7),"Jornada de fim de semana do 6x1",IF(OR($H520&gt;=Parâmetros!$E$20,$H520&lt;Parâmetros!$E$19),"ATENÇÃO · 6x1 apontou fora do horário diurno","Jornada fixa do 6x1"))),IF($D520="5x2","Jornada fixa do 5x2",IF($D520="Folguista",IF($J520=$K520,"Evidência confirma sequência","DIVERGE · sequência "&amp;$J520&amp;" × evidência "&amp;$K520),IF($K520=$E520,"Evidência confirma cadastro","DIVERGE · cadastro "&amp;$E520&amp;" × evidência "&amp;$K520)))))))))))</f>
        <v>FALTA DE REGISTRO · dia 1 de 5 do ciclo</v>
      </c>
      <c r="W520" s="34">
        <f>IF(OR(OR($D520="6x1",$D520="FF 6x1"),$D520="5x2"),"",IF($AB520&lt;&gt;$AB519,IF(IFERROR(INDEX(Cadastro!$F$5:$F$243,$AB520),"")="",IF($L520&gt;0,1,0),IF(IFERROR(INDEX(Cadastro!$F$5:$F$243,$AB520),"")&lt;=IFERROR(INDEX(Parâmetros!$B$39:$B$48,MATCH($E520,Parâmetros!$A$39:$A$48,0)),99),IFERROR(INDEX(Cadastro!$F$5:$F$243,$AB520),""),0)),IF($L520&gt;0,IF(N($X519)&gt;0,1,N($W519)+1),IF(AND($L520=0,OR(N($W519)&gt;=IFERROR(INDEX(Parâmetros!$B$39:$B$48,MATCH($E520,Parâmetros!$A$39:$A$48,0)),99),AND(N($X519)&gt;0,N($X519)&lt;IFERROR(INDEX(Parâmetros!$C$39:$C$48,MATCH($E520,Parâmetros!$A$39:$A$48,0)),0)))),0,N($W519)+1))))</f>
        <v>1</v>
      </c>
      <c r="X520" s="34">
        <f>IF(OR(OR($D520="6x1",$D520="FF 6x1"),$D520="5x2"),"",IF($AB520&lt;&gt;$AB519,IF(IFERROR(INDEX(Cadastro!$F$5:$F$243,$AB520),"")="",0,IF(IFERROR(INDEX(Cadastro!$F$5:$F$243,$AB520),"")&gt;IFERROR(INDEX(Parâmetros!$B$39:$B$48,MATCH($E520,Parâmetros!$A$39:$A$48,0)),99),IFERROR(INDEX(Cadastro!$F$5:$F$243,$AB520),"")-IFERROR(INDEX(Parâmetros!$B$39:$B$48,MATCH($E520,Parâmetros!$A$39:$A$48,0)),99),0)),IF(AND($L520=0,OR(N($W519)&gt;=IFERROR(INDEX(Parâmetros!$B$39:$B$48,MATCH($E520,Parâmetros!$A$39:$A$48,0)),99),AND(N($X519)&gt;0,N($X519)&lt;IFERROR(INDEX(Parâmetros!$C$39:$C$48,MATCH($E520,Parâmetros!$A$39:$A$48,0)),0)))),N($X519)+1,0)))</f>
        <v>0</v>
      </c>
      <c r="Y520" t="str">
        <f>IF($AC520&lt;&gt;"",IF($L520&gt;0,$AC520&amp;" · com apontamento",$AC520),IF($E520="Férias",IF($L520&gt;0,"Férias · com apontamento","Férias (cadastro)"),IF(($Z520+$AA520-1)&gt;Parâmetros!$E$16,"Férias / afastamento",IF(AND($D520="5x2",OR(WEEKDAY($F520,2)=6,WEEKDAY($F520,2)=7)),IF($L520&gt;0,"Folga trabalhada","Folga"),IF($L520&gt;0,"Trabalhado",IF(OR(OR($D520="6x1",$D520="FF 6x1"),$D520="5x2"),IF(AND(OR($D520="6x1",$D520="FF 6x1"),OR(WEEKDAY($F520,2)=6,WEEKDAY($F520,2)=7)),"Folga","Falta de registro"),IF(AND($AB520&lt;&gt;$AB519,IFERROR(INDEX(Cadastro!$F$5:$F$243,$AB520),"")=""),"Indeterminado (início da série)",IF($X520&gt;0,"Folga","Falta de registro"))))))))</f>
        <v>Falta de registro</v>
      </c>
      <c r="Z520" s="34">
        <f>IF(OR($L520&gt;0,$F520&gt;Parâmetros!$E$14),0,IF($A520&lt;&gt;$A519,1,N($Z519)+1))</f>
        <v>2</v>
      </c>
      <c r="AA520" s="34">
        <f>IF(OR($L520&gt;0,$F520&gt;Parâmetros!$E$14),0,IF(OR($A520&lt;&gt;$A521,$F521&gt;Parâmetros!$E$14),1,N($AA521)+1))</f>
        <v>1</v>
      </c>
      <c r="AB520" s="31">
        <f>IFERROR(MATCH($A520&amp;"|"&amp;TEXT(_xlfn.MAXIFS(Cadastro!$E$5:$E$243,Cadastro!$A$5:$A$243,$A520,Cadastro!$E$5:$E$243,"&lt;="&amp;$F520),"yyyymmdd"),Cadastro!$I$5:$I$243,0),"")</f>
        <v>71</v>
      </c>
      <c r="AC520" t="str">
        <f>IFERROR(_xlfn.SINGLE(INDEX(Exceções!$D$5:$D$203,MATCH($A520&amp;"|"&amp;$F520,Exceções!$F$5:$F$203,0))),"")</f>
        <v/>
      </c>
      <c r="AD520" t="str">
        <f>IF($AC520="","",IFERROR(_xlfn.SINGLE(INDEX(Exceções!$E$5:$E$203,MATCH($A520&amp;"|"&amp;$F520,Exceções!$F$5:$F$203,0))),""))</f>
        <v/>
      </c>
    </row>
    <row r="521" spans="1:30" ht="15" hidden="1" customHeight="1" x14ac:dyDescent="0.25">
      <c r="A521" s="31">
        <v>53173</v>
      </c>
      <c r="B521" s="17" t="s">
        <v>27</v>
      </c>
      <c r="C521" s="17" t="str">
        <f>IFERROR(INDEX(Cadastro!$C$5:$C$243,$AB521),"NÃO INFORMADO")</f>
        <v>ELE</v>
      </c>
      <c r="D521" s="17" t="str">
        <f>IFERROR(INDEX(Cadastro!$D$5:$D$243,$AB521),"")</f>
        <v>C</v>
      </c>
      <c r="E521" s="17" t="str">
        <f>IFERROR(INDEX(Cadastro!$G$5:$G$243,$AB521),"")</f>
        <v>C</v>
      </c>
      <c r="F521" s="29">
        <v>46315</v>
      </c>
      <c r="G521" s="32" t="str">
        <f t="shared" si="48"/>
        <v>ter</v>
      </c>
      <c r="H521" s="31">
        <f>IF($L521=0,"",_xlfn.MINIFS(Dados!$Q:$Q,Dados!$A:$A,$A521,Dados!$S:$S,$F521))</f>
        <v>0</v>
      </c>
      <c r="I521" s="31">
        <f>IF($H521="","",_xlfn.MAXIFS(Dados!$R:$R,Dados!$A:$A,$A521,Dados!$S:$S,$F521))</f>
        <v>440</v>
      </c>
      <c r="J521" s="32" t="str">
        <f>IF($D521&lt;&gt;"Folguista","",IFERROR(INDEX(Parâmetros!$D$52:$G$52,1,MIN(4,MAX(1,$W521))),""))</f>
        <v/>
      </c>
      <c r="K521" s="32" t="str">
        <f>IF(OR($AC521&lt;&gt;"",$Y521="Folga",$Y521="Folga trabalhada",$Y521="Férias (cadastro)",$Y521="Férias / afastamento",$Y521="Indeterminado (início da série)"),"",IF(OR($D521="6x1",$D521="FF 6x1"),IF(OR(WEEKDAY($F521,2)=6,WEEKDAY($F521,2)=7),"6x1 sáb/dom","6x1"),IF($D521="5x2","5x2",IF($H521="",IF($D521="Folguista",$J521,$E521),IF(OR($H521&gt;=Parâmetros!$E$18,$H521&lt;Parâmetros!$E$19),"C",IF($H521&lt;Parâmetros!$E$20,"A","B"))))))</f>
        <v>C</v>
      </c>
      <c r="L521" s="30">
        <f>SUMIFS(Dados!$E:$E,Dados!$A:$A,$A521,Dados!$S:$S,$F521)</f>
        <v>6.25</v>
      </c>
      <c r="M521" s="30">
        <f>IFERROR(INDEX(Parâmetros!$E$6:$E$11,MATCH($K521,Parâmetros!$A$6:$A$11,0)),"")</f>
        <v>6.67</v>
      </c>
      <c r="N521" s="33">
        <f t="shared" si="49"/>
        <v>0.93703148425787108</v>
      </c>
      <c r="O521" s="33">
        <f>Parâmetros!$E$13</f>
        <v>0.8</v>
      </c>
      <c r="P521" s="32" t="str">
        <f>IF(OR($M521="",$F521&gt;Parâmetros!$E$14),"Não","Sim")</f>
        <v>Sim</v>
      </c>
      <c r="Q521" s="32" t="str">
        <f t="shared" si="50"/>
        <v>Sim</v>
      </c>
      <c r="R521" s="32" t="str">
        <f t="shared" si="51"/>
        <v>Sim</v>
      </c>
      <c r="S521" s="30">
        <f t="shared" si="52"/>
        <v>0</v>
      </c>
      <c r="T521" s="32" t="str">
        <f>IF($Q521&lt;&gt;"Sim","",IF($N521&gt;Parâmetros!$E$15,"Sim","Não"))</f>
        <v>Não</v>
      </c>
      <c r="U521" s="17" t="str">
        <f t="shared" si="53"/>
        <v>Na meta</v>
      </c>
      <c r="V521" s="17" t="str">
        <f>IF($AC521&lt;&gt;"",IF($L521&gt;0,"ATENÇÃO · apontou em dia de "&amp;LOWER($AC521)&amp;" cadastrado","Exceção cadastrada · "&amp;$AC521)&amp;IF($AD521="",""," · "&amp;$AD521),IF($E521="Férias",IF($L521&gt;0,"ATENÇÃO · apontou estando de férias no cadastro","Férias no cadastro"),IF($Y521="Férias / afastamento","Afastamento · "&amp;($Z521+$AA521-1)&amp;" dias seguidos sem apontamento",IF($Y521="Folga trabalhada","ATENÇÃO · apontou em dia de folga da escala 5x2",IF($Y521="Folga",IF(AND($D521="5x2",OR(WEEKDAY($F521,2)=6,WEEKDAY($F521,2)=7)),"Folga de fim de semana da escala 5x2",IF(AND(OR($D521="6x1",$D521="FF 6x1"),WEEKDAY($F521,2)=6,FALSE()),"Folga de fim de semana · apontou no domingo anterior",IF(AND(OR($D521="6x1",$D521="FF 6x1"),WEEKDAY($F521,2)=7,AND($A521=$A520,$L520&gt;0)),"Folga de fim de semana · apontou no sábado",IF(AND(OR($D521="6x1",$D521="FF 6x1"),OR(WEEKDAY($F521,2)=6,WEEKDAY($F521,2)=7)),"Folga de fim de semana · sem apontamento no sábado nem no domingo","Folga prevista pelo ciclo")))),IF($Y521="Indeterminado (início da série)","Sem histórico anterior — informe o dia do ciclo no Cadastro",IF($Y521="Falta de registro",IF(OR(OR($D521="6x1",$D521="FF 6x1"),$D521="5x2"),"FALTA DE REGISTRO · dia útil da escala "&amp;$E521,"FALTA DE REGISTRO · dia "&amp;$W521&amp;" de "&amp;IFERROR(INDEX(Parâmetros!$B$39:$B$48,MATCH($E521,Parâmetros!$A$39:$A$48,0)),99)&amp;" do ciclo"),IF(OR($D521="6x1",$D521="FF 6x1"),IF(OR(AND(WEEKDAY($F521,2)=6,AND($A521=$A522,$L522&gt;0)),AND(WEEKDAY($F521,2)=7,AND($A521=$A520,$L520&gt;0))),"ATENÇÃO · apontou sábado e domingo no mesmo fim de semana",IF(OR(WEEKDAY($F521,2)=6,WEEKDAY($F521,2)=7),"Jornada de fim de semana do 6x1",IF(OR($H521&gt;=Parâmetros!$E$20,$H521&lt;Parâmetros!$E$19),"ATENÇÃO · 6x1 apontou fora do horário diurno","Jornada fixa do 6x1"))),IF($D521="5x2","Jornada fixa do 5x2",IF($D521="Folguista",IF($J521=$K521,"Evidência confirma sequência","DIVERGE · sequência "&amp;$J521&amp;" × evidência "&amp;$K521),IF($K521=$E521,"Evidência confirma cadastro","DIVERGE · cadastro "&amp;$E521&amp;" × evidência "&amp;$K521)))))))))))</f>
        <v>Evidência confirma cadastro</v>
      </c>
      <c r="W521" s="34">
        <f>IF(OR(OR($D521="6x1",$D521="FF 6x1"),$D521="5x2"),"",IF($AB521&lt;&gt;$AB520,IF(IFERROR(INDEX(Cadastro!$F$5:$F$243,$AB521),"")="",IF($L521&gt;0,1,0),IF(IFERROR(INDEX(Cadastro!$F$5:$F$243,$AB521),"")&lt;=IFERROR(INDEX(Parâmetros!$B$39:$B$48,MATCH($E521,Parâmetros!$A$39:$A$48,0)),99),IFERROR(INDEX(Cadastro!$F$5:$F$243,$AB521),""),0)),IF($L521&gt;0,IF(N($X520)&gt;0,1,N($W520)+1),IF(AND($L521=0,OR(N($W520)&gt;=IFERROR(INDEX(Parâmetros!$B$39:$B$48,MATCH($E521,Parâmetros!$A$39:$A$48,0)),99),AND(N($X520)&gt;0,N($X520)&lt;IFERROR(INDEX(Parâmetros!$C$39:$C$48,MATCH($E521,Parâmetros!$A$39:$A$48,0)),0)))),0,N($W520)+1))))</f>
        <v>2</v>
      </c>
      <c r="X521" s="34">
        <f>IF(OR(OR($D521="6x1",$D521="FF 6x1"),$D521="5x2"),"",IF($AB521&lt;&gt;$AB520,IF(IFERROR(INDEX(Cadastro!$F$5:$F$243,$AB521),"")="",0,IF(IFERROR(INDEX(Cadastro!$F$5:$F$243,$AB521),"")&gt;IFERROR(INDEX(Parâmetros!$B$39:$B$48,MATCH($E521,Parâmetros!$A$39:$A$48,0)),99),IFERROR(INDEX(Cadastro!$F$5:$F$243,$AB521),"")-IFERROR(INDEX(Parâmetros!$B$39:$B$48,MATCH($E521,Parâmetros!$A$39:$A$48,0)),99),0)),IF(AND($L521=0,OR(N($W520)&gt;=IFERROR(INDEX(Parâmetros!$B$39:$B$48,MATCH($E521,Parâmetros!$A$39:$A$48,0)),99),AND(N($X520)&gt;0,N($X520)&lt;IFERROR(INDEX(Parâmetros!$C$39:$C$48,MATCH($E521,Parâmetros!$A$39:$A$48,0)),0)))),N($X520)+1,0)))</f>
        <v>0</v>
      </c>
      <c r="Y521" t="str">
        <f>IF($AC521&lt;&gt;"",IF($L521&gt;0,$AC521&amp;" · com apontamento",$AC521),IF($E521="Férias",IF($L521&gt;0,"Férias · com apontamento","Férias (cadastro)"),IF(($Z521+$AA521-1)&gt;Parâmetros!$E$16,"Férias / afastamento",IF(AND($D521="5x2",OR(WEEKDAY($F521,2)=6,WEEKDAY($F521,2)=7)),IF($L521&gt;0,"Folga trabalhada","Folga"),IF($L521&gt;0,"Trabalhado",IF(OR(OR($D521="6x1",$D521="FF 6x1"),$D521="5x2"),IF(AND(OR($D521="6x1",$D521="FF 6x1"),OR(WEEKDAY($F521,2)=6,WEEKDAY($F521,2)=7)),"Folga","Falta de registro"),IF(AND($AB521&lt;&gt;$AB520,IFERROR(INDEX(Cadastro!$F$5:$F$243,$AB521),"")=""),"Indeterminado (início da série)",IF($X521&gt;0,"Folga","Falta de registro"))))))))</f>
        <v>Trabalhado</v>
      </c>
      <c r="Z521" s="34">
        <f>IF(OR($L521&gt;0,$F521&gt;Parâmetros!$E$14),0,IF($A521&lt;&gt;$A520,1,N($Z520)+1))</f>
        <v>0</v>
      </c>
      <c r="AA521" s="34">
        <f>IF(OR($L521&gt;0,$F521&gt;Parâmetros!$E$14),0,IF(OR($A521&lt;&gt;$A522,$F522&gt;Parâmetros!$E$14),1,N($AA522)+1))</f>
        <v>0</v>
      </c>
      <c r="AB521" s="31">
        <f>IFERROR(MATCH($A521&amp;"|"&amp;TEXT(_xlfn.MAXIFS(Cadastro!$E$5:$E$243,Cadastro!$A$5:$A$243,$A521,Cadastro!$E$5:$E$243,"&lt;="&amp;$F521),"yyyymmdd"),Cadastro!$I$5:$I$243,0),"")</f>
        <v>71</v>
      </c>
      <c r="AC521" t="str">
        <f>IFERROR(_xlfn.SINGLE(INDEX(Exceções!$D$5:$D$203,MATCH($A521&amp;"|"&amp;$F521,Exceções!$F$5:$F$203,0))),"")</f>
        <v/>
      </c>
      <c r="AD521" t="str">
        <f>IF($AC521="","",IFERROR(_xlfn.SINGLE(INDEX(Exceções!$E$5:$E$203,MATCH($A521&amp;"|"&amp;$F521,Exceções!$F$5:$F$203,0))),""))</f>
        <v/>
      </c>
    </row>
    <row r="522" spans="1:30" ht="15" hidden="1" customHeight="1" x14ac:dyDescent="0.25">
      <c r="A522" s="31">
        <v>53173</v>
      </c>
      <c r="B522" s="17" t="s">
        <v>27</v>
      </c>
      <c r="C522" s="17" t="str">
        <f>IFERROR(INDEX(Cadastro!$C$5:$C$243,$AB522),"NÃO INFORMADO")</f>
        <v>ELE</v>
      </c>
      <c r="D522" s="17" t="str">
        <f>IFERROR(INDEX(Cadastro!$D$5:$D$243,$AB522),"")</f>
        <v>C</v>
      </c>
      <c r="E522" s="17" t="str">
        <f>IFERROR(INDEX(Cadastro!$G$5:$G$243,$AB522),"")</f>
        <v>C</v>
      </c>
      <c r="F522" s="29">
        <v>46316</v>
      </c>
      <c r="G522" s="32" t="str">
        <f t="shared" si="48"/>
        <v>qua</v>
      </c>
      <c r="H522" s="31">
        <f>IF($L522=0,"",_xlfn.MINIFS(Dados!$Q:$Q,Dados!$A:$A,$A522,Dados!$S:$S,$F522))</f>
        <v>0</v>
      </c>
      <c r="I522" s="31">
        <f>IF($H522="","",_xlfn.MAXIFS(Dados!$R:$R,Dados!$A:$A,$A522,Dados!$S:$S,$F522))</f>
        <v>426</v>
      </c>
      <c r="J522" s="32" t="str">
        <f>IF($D522&lt;&gt;"Folguista","",IFERROR(INDEX(Parâmetros!$D$52:$G$52,1,MIN(4,MAX(1,$W522))),""))</f>
        <v/>
      </c>
      <c r="K522" s="32" t="str">
        <f>IF(OR($AC522&lt;&gt;"",$Y522="Folga",$Y522="Folga trabalhada",$Y522="Férias (cadastro)",$Y522="Férias / afastamento",$Y522="Indeterminado (início da série)"),"",IF(OR($D522="6x1",$D522="FF 6x1"),IF(OR(WEEKDAY($F522,2)=6,WEEKDAY($F522,2)=7),"6x1 sáb/dom","6x1"),IF($D522="5x2","5x2",IF($H522="",IF($D522="Folguista",$J522,$E522),IF(OR($H522&gt;=Parâmetros!$E$18,$H522&lt;Parâmetros!$E$19),"C",IF($H522&lt;Parâmetros!$E$20,"A","B"))))))</f>
        <v>C</v>
      </c>
      <c r="L522" s="30">
        <f>SUMIFS(Dados!$E:$E,Dados!$A:$A,$A522,Dados!$S:$S,$F522)</f>
        <v>5.91</v>
      </c>
      <c r="M522" s="30">
        <f>IFERROR(INDEX(Parâmetros!$E$6:$E$11,MATCH($K522,Parâmetros!$A$6:$A$11,0)),"")</f>
        <v>6.67</v>
      </c>
      <c r="N522" s="33">
        <f t="shared" si="49"/>
        <v>0.8860569715142429</v>
      </c>
      <c r="O522" s="33">
        <f>Parâmetros!$E$13</f>
        <v>0.8</v>
      </c>
      <c r="P522" s="32" t="str">
        <f>IF(OR($M522="",$F522&gt;Parâmetros!$E$14),"Não","Sim")</f>
        <v>Sim</v>
      </c>
      <c r="Q522" s="32" t="str">
        <f t="shared" si="50"/>
        <v>Sim</v>
      </c>
      <c r="R522" s="32" t="str">
        <f t="shared" si="51"/>
        <v>Sim</v>
      </c>
      <c r="S522" s="30">
        <f t="shared" si="52"/>
        <v>0</v>
      </c>
      <c r="T522" s="32" t="str">
        <f>IF($Q522&lt;&gt;"Sim","",IF($N522&gt;Parâmetros!$E$15,"Sim","Não"))</f>
        <v>Não</v>
      </c>
      <c r="U522" s="17" t="str">
        <f t="shared" si="53"/>
        <v>Na meta</v>
      </c>
      <c r="V522" s="17" t="str">
        <f>IF($AC522&lt;&gt;"",IF($L522&gt;0,"ATENÇÃO · apontou em dia de "&amp;LOWER($AC522)&amp;" cadastrado","Exceção cadastrada · "&amp;$AC522)&amp;IF($AD522="",""," · "&amp;$AD522),IF($E522="Férias",IF($L522&gt;0,"ATENÇÃO · apontou estando de férias no cadastro","Férias no cadastro"),IF($Y522="Férias / afastamento","Afastamento · "&amp;($Z522+$AA522-1)&amp;" dias seguidos sem apontamento",IF($Y522="Folga trabalhada","ATENÇÃO · apontou em dia de folga da escala 5x2",IF($Y522="Folga",IF(AND($D522="5x2",OR(WEEKDAY($F522,2)=6,WEEKDAY($F522,2)=7)),"Folga de fim de semana da escala 5x2",IF(AND(OR($D522="6x1",$D522="FF 6x1"),WEEKDAY($F522,2)=6,FALSE()),"Folga de fim de semana · apontou no domingo anterior",IF(AND(OR($D522="6x1",$D522="FF 6x1"),WEEKDAY($F522,2)=7,AND($A522=$A521,$L521&gt;0)),"Folga de fim de semana · apontou no sábado",IF(AND(OR($D522="6x1",$D522="FF 6x1"),OR(WEEKDAY($F522,2)=6,WEEKDAY($F522,2)=7)),"Folga de fim de semana · sem apontamento no sábado nem no domingo","Folga prevista pelo ciclo")))),IF($Y522="Indeterminado (início da série)","Sem histórico anterior — informe o dia do ciclo no Cadastro",IF($Y522="Falta de registro",IF(OR(OR($D522="6x1",$D522="FF 6x1"),$D522="5x2"),"FALTA DE REGISTRO · dia útil da escala "&amp;$E522,"FALTA DE REGISTRO · dia "&amp;$W522&amp;" de "&amp;IFERROR(INDEX(Parâmetros!$B$39:$B$48,MATCH($E522,Parâmetros!$A$39:$A$48,0)),99)&amp;" do ciclo"),IF(OR($D522="6x1",$D522="FF 6x1"),IF(OR(AND(WEEKDAY($F522,2)=6,AND($A522=$A523,$L523&gt;0)),AND(WEEKDAY($F522,2)=7,AND($A522=$A521,$L521&gt;0))),"ATENÇÃO · apontou sábado e domingo no mesmo fim de semana",IF(OR(WEEKDAY($F522,2)=6,WEEKDAY($F522,2)=7),"Jornada de fim de semana do 6x1",IF(OR($H522&gt;=Parâmetros!$E$20,$H522&lt;Parâmetros!$E$19),"ATENÇÃO · 6x1 apontou fora do horário diurno","Jornada fixa do 6x1"))),IF($D522="5x2","Jornada fixa do 5x2",IF($D522="Folguista",IF($J522=$K522,"Evidência confirma sequência","DIVERGE · sequência "&amp;$J522&amp;" × evidência "&amp;$K522),IF($K522=$E522,"Evidência confirma cadastro","DIVERGE · cadastro "&amp;$E522&amp;" × evidência "&amp;$K522)))))))))))</f>
        <v>Evidência confirma cadastro</v>
      </c>
      <c r="W522" s="34">
        <f>IF(OR(OR($D522="6x1",$D522="FF 6x1"),$D522="5x2"),"",IF($AB522&lt;&gt;$AB521,IF(IFERROR(INDEX(Cadastro!$F$5:$F$243,$AB522),"")="",IF($L522&gt;0,1,0),IF(IFERROR(INDEX(Cadastro!$F$5:$F$243,$AB522),"")&lt;=IFERROR(INDEX(Parâmetros!$B$39:$B$48,MATCH($E522,Parâmetros!$A$39:$A$48,0)),99),IFERROR(INDEX(Cadastro!$F$5:$F$243,$AB522),""),0)),IF($L522&gt;0,IF(N($X521)&gt;0,1,N($W521)+1),IF(AND($L522=0,OR(N($W521)&gt;=IFERROR(INDEX(Parâmetros!$B$39:$B$48,MATCH($E522,Parâmetros!$A$39:$A$48,0)),99),AND(N($X521)&gt;0,N($X521)&lt;IFERROR(INDEX(Parâmetros!$C$39:$C$48,MATCH($E522,Parâmetros!$A$39:$A$48,0)),0)))),0,N($W521)+1))))</f>
        <v>3</v>
      </c>
      <c r="X522" s="34">
        <f>IF(OR(OR($D522="6x1",$D522="FF 6x1"),$D522="5x2"),"",IF($AB522&lt;&gt;$AB521,IF(IFERROR(INDEX(Cadastro!$F$5:$F$243,$AB522),"")="",0,IF(IFERROR(INDEX(Cadastro!$F$5:$F$243,$AB522),"")&gt;IFERROR(INDEX(Parâmetros!$B$39:$B$48,MATCH($E522,Parâmetros!$A$39:$A$48,0)),99),IFERROR(INDEX(Cadastro!$F$5:$F$243,$AB522),"")-IFERROR(INDEX(Parâmetros!$B$39:$B$48,MATCH($E522,Parâmetros!$A$39:$A$48,0)),99),0)),IF(AND($L522=0,OR(N($W521)&gt;=IFERROR(INDEX(Parâmetros!$B$39:$B$48,MATCH($E522,Parâmetros!$A$39:$A$48,0)),99),AND(N($X521)&gt;0,N($X521)&lt;IFERROR(INDEX(Parâmetros!$C$39:$C$48,MATCH($E522,Parâmetros!$A$39:$A$48,0)),0)))),N($X521)+1,0)))</f>
        <v>0</v>
      </c>
      <c r="Y522" t="str">
        <f>IF($AC522&lt;&gt;"",IF($L522&gt;0,$AC522&amp;" · com apontamento",$AC522),IF($E522="Férias",IF($L522&gt;0,"Férias · com apontamento","Férias (cadastro)"),IF(($Z522+$AA522-1)&gt;Parâmetros!$E$16,"Férias / afastamento",IF(AND($D522="5x2",OR(WEEKDAY($F522,2)=6,WEEKDAY($F522,2)=7)),IF($L522&gt;0,"Folga trabalhada","Folga"),IF($L522&gt;0,"Trabalhado",IF(OR(OR($D522="6x1",$D522="FF 6x1"),$D522="5x2"),IF(AND(OR($D522="6x1",$D522="FF 6x1"),OR(WEEKDAY($F522,2)=6,WEEKDAY($F522,2)=7)),"Folga","Falta de registro"),IF(AND($AB522&lt;&gt;$AB521,IFERROR(INDEX(Cadastro!$F$5:$F$243,$AB522),"")=""),"Indeterminado (início da série)",IF($X522&gt;0,"Folga","Falta de registro"))))))))</f>
        <v>Trabalhado</v>
      </c>
      <c r="Z522" s="34">
        <f>IF(OR($L522&gt;0,$F522&gt;Parâmetros!$E$14),0,IF($A522&lt;&gt;$A521,1,N($Z521)+1))</f>
        <v>0</v>
      </c>
      <c r="AA522" s="34">
        <f>IF(OR($L522&gt;0,$F522&gt;Parâmetros!$E$14),0,IF(OR($A522&lt;&gt;$A523,$F523&gt;Parâmetros!$E$14),1,N($AA523)+1))</f>
        <v>0</v>
      </c>
      <c r="AB522" s="31">
        <f>IFERROR(MATCH($A522&amp;"|"&amp;TEXT(_xlfn.MAXIFS(Cadastro!$E$5:$E$243,Cadastro!$A$5:$A$243,$A522,Cadastro!$E$5:$E$243,"&lt;="&amp;$F522),"yyyymmdd"),Cadastro!$I$5:$I$243,0),"")</f>
        <v>71</v>
      </c>
      <c r="AC522" t="str">
        <f>IFERROR(_xlfn.SINGLE(INDEX(Exceções!$D$5:$D$203,MATCH($A522&amp;"|"&amp;$F522,Exceções!$F$5:$F$203,0))),"")</f>
        <v/>
      </c>
      <c r="AD522" t="str">
        <f>IF($AC522="","",IFERROR(_xlfn.SINGLE(INDEX(Exceções!$E$5:$E$203,MATCH($A522&amp;"|"&amp;$F522,Exceções!$F$5:$F$203,0))),""))</f>
        <v/>
      </c>
    </row>
    <row r="523" spans="1:30" ht="15" hidden="1" customHeight="1" x14ac:dyDescent="0.25">
      <c r="A523" s="31">
        <v>53173</v>
      </c>
      <c r="B523" s="17" t="s">
        <v>27</v>
      </c>
      <c r="C523" s="17" t="str">
        <f>IFERROR(INDEX(Cadastro!$C$5:$C$243,$AB523),"NÃO INFORMADO")</f>
        <v>ELE</v>
      </c>
      <c r="D523" s="17" t="str">
        <f>IFERROR(INDEX(Cadastro!$D$5:$D$243,$AB523),"")</f>
        <v>C</v>
      </c>
      <c r="E523" s="17" t="str">
        <f>IFERROR(INDEX(Cadastro!$G$5:$G$243,$AB523),"")</f>
        <v>C</v>
      </c>
      <c r="F523" s="29">
        <v>46317</v>
      </c>
      <c r="G523" s="32" t="str">
        <f t="shared" si="48"/>
        <v>qui</v>
      </c>
      <c r="H523" s="31" t="str">
        <f>IF($L523=0,"",_xlfn.MINIFS(Dados!$Q:$Q,Dados!$A:$A,$A523,Dados!$S:$S,$F523))</f>
        <v/>
      </c>
      <c r="I523" s="31" t="str">
        <f>IF($H523="","",_xlfn.MAXIFS(Dados!$R:$R,Dados!$A:$A,$A523,Dados!$S:$S,$F523))</f>
        <v/>
      </c>
      <c r="J523" s="32" t="str">
        <f>IF($D523&lt;&gt;"Folguista","",IFERROR(INDEX(Parâmetros!$D$52:$G$52,1,MIN(4,MAX(1,$W523))),""))</f>
        <v/>
      </c>
      <c r="K523" s="32" t="str">
        <f>IF(OR($AC523&lt;&gt;"",$Y523="Folga",$Y523="Folga trabalhada",$Y523="Férias (cadastro)",$Y523="Férias / afastamento",$Y523="Indeterminado (início da série)"),"",IF(OR($D523="6x1",$D523="FF 6x1"),IF(OR(WEEKDAY($F523,2)=6,WEEKDAY($F523,2)=7),"6x1 sáb/dom","6x1"),IF($D523="5x2","5x2",IF($H523="",IF($D523="Folguista",$J523,$E523),IF(OR($H523&gt;=Parâmetros!$E$18,$H523&lt;Parâmetros!$E$19),"C",IF($H523&lt;Parâmetros!$E$20,"A","B"))))))</f>
        <v>C</v>
      </c>
      <c r="L523" s="30">
        <f>SUMIFS(Dados!$E:$E,Dados!$A:$A,$A523,Dados!$S:$S,$F523)</f>
        <v>0</v>
      </c>
      <c r="M523" s="30">
        <f>IFERROR(INDEX(Parâmetros!$E$6:$E$11,MATCH($K523,Parâmetros!$A$6:$A$11,0)),"")</f>
        <v>6.67</v>
      </c>
      <c r="N523" s="33">
        <f t="shared" si="49"/>
        <v>0</v>
      </c>
      <c r="O523" s="33">
        <f>Parâmetros!$E$13</f>
        <v>0.8</v>
      </c>
      <c r="P523" s="32" t="str">
        <f>IF(OR($M523="",$F523&gt;Parâmetros!$E$14),"Não","Sim")</f>
        <v>Sim</v>
      </c>
      <c r="Q523" s="32" t="str">
        <f t="shared" si="50"/>
        <v>Não</v>
      </c>
      <c r="R523" s="32" t="str">
        <f t="shared" si="51"/>
        <v/>
      </c>
      <c r="S523" s="30" t="str">
        <f t="shared" si="52"/>
        <v/>
      </c>
      <c r="T523" s="32" t="str">
        <f>IF($Q523&lt;&gt;"Sim","",IF($N523&gt;Parâmetros!$E$15,"Sim","Não"))</f>
        <v/>
      </c>
      <c r="U523" s="17" t="str">
        <f t="shared" si="53"/>
        <v>Falta de registro</v>
      </c>
      <c r="V523" s="17" t="str">
        <f>IF($AC523&lt;&gt;"",IF($L523&gt;0,"ATENÇÃO · apontou em dia de "&amp;LOWER($AC523)&amp;" cadastrado","Exceção cadastrada · "&amp;$AC523)&amp;IF($AD523="",""," · "&amp;$AD523),IF($E523="Férias",IF($L523&gt;0,"ATENÇÃO · apontou estando de férias no cadastro","Férias no cadastro"),IF($Y523="Férias / afastamento","Afastamento · "&amp;($Z523+$AA523-1)&amp;" dias seguidos sem apontamento",IF($Y523="Folga trabalhada","ATENÇÃO · apontou em dia de folga da escala 5x2",IF($Y523="Folga",IF(AND($D523="5x2",OR(WEEKDAY($F523,2)=6,WEEKDAY($F523,2)=7)),"Folga de fim de semana da escala 5x2",IF(AND(OR($D523="6x1",$D523="FF 6x1"),WEEKDAY($F523,2)=6,FALSE()),"Folga de fim de semana · apontou no domingo anterior",IF(AND(OR($D523="6x1",$D523="FF 6x1"),WEEKDAY($F523,2)=7,AND($A523=$A522,$L522&gt;0)),"Folga de fim de semana · apontou no sábado",IF(AND(OR($D523="6x1",$D523="FF 6x1"),OR(WEEKDAY($F523,2)=6,WEEKDAY($F523,2)=7)),"Folga de fim de semana · sem apontamento no sábado nem no domingo","Folga prevista pelo ciclo")))),IF($Y523="Indeterminado (início da série)","Sem histórico anterior — informe o dia do ciclo no Cadastro",IF($Y523="Falta de registro",IF(OR(OR($D523="6x1",$D523="FF 6x1"),$D523="5x2"),"FALTA DE REGISTRO · dia útil da escala "&amp;$E523,"FALTA DE REGISTRO · dia "&amp;$W523&amp;" de "&amp;IFERROR(INDEX(Parâmetros!$B$39:$B$48,MATCH($E523,Parâmetros!$A$39:$A$48,0)),99)&amp;" do ciclo"),IF(OR($D523="6x1",$D523="FF 6x1"),IF(OR(AND(WEEKDAY($F523,2)=6,AND($A523=$A524,$L524&gt;0)),AND(WEEKDAY($F523,2)=7,AND($A523=$A522,$L522&gt;0))),"ATENÇÃO · apontou sábado e domingo no mesmo fim de semana",IF(OR(WEEKDAY($F523,2)=6,WEEKDAY($F523,2)=7),"Jornada de fim de semana do 6x1",IF(OR($H523&gt;=Parâmetros!$E$20,$H523&lt;Parâmetros!$E$19),"ATENÇÃO · 6x1 apontou fora do horário diurno","Jornada fixa do 6x1"))),IF($D523="5x2","Jornada fixa do 5x2",IF($D523="Folguista",IF($J523=$K523,"Evidência confirma sequência","DIVERGE · sequência "&amp;$J523&amp;" × evidência "&amp;$K523),IF($K523=$E523,"Evidência confirma cadastro","DIVERGE · cadastro "&amp;$E523&amp;" × evidência "&amp;$K523)))))))))))</f>
        <v>FALTA DE REGISTRO · dia 4 de 5 do ciclo</v>
      </c>
      <c r="W523" s="34">
        <f>IF(OR(OR($D523="6x1",$D523="FF 6x1"),$D523="5x2"),"",IF($AB523&lt;&gt;$AB522,IF(IFERROR(INDEX(Cadastro!$F$5:$F$243,$AB523),"")="",IF($L523&gt;0,1,0),IF(IFERROR(INDEX(Cadastro!$F$5:$F$243,$AB523),"")&lt;=IFERROR(INDEX(Parâmetros!$B$39:$B$48,MATCH($E523,Parâmetros!$A$39:$A$48,0)),99),IFERROR(INDEX(Cadastro!$F$5:$F$243,$AB523),""),0)),IF($L523&gt;0,IF(N($X522)&gt;0,1,N($W522)+1),IF(AND($L523=0,OR(N($W522)&gt;=IFERROR(INDEX(Parâmetros!$B$39:$B$48,MATCH($E523,Parâmetros!$A$39:$A$48,0)),99),AND(N($X522)&gt;0,N($X522)&lt;IFERROR(INDEX(Parâmetros!$C$39:$C$48,MATCH($E523,Parâmetros!$A$39:$A$48,0)),0)))),0,N($W522)+1))))</f>
        <v>4</v>
      </c>
      <c r="X523" s="34">
        <f>IF(OR(OR($D523="6x1",$D523="FF 6x1"),$D523="5x2"),"",IF($AB523&lt;&gt;$AB522,IF(IFERROR(INDEX(Cadastro!$F$5:$F$243,$AB523),"")="",0,IF(IFERROR(INDEX(Cadastro!$F$5:$F$243,$AB523),"")&gt;IFERROR(INDEX(Parâmetros!$B$39:$B$48,MATCH($E523,Parâmetros!$A$39:$A$48,0)),99),IFERROR(INDEX(Cadastro!$F$5:$F$243,$AB523),"")-IFERROR(INDEX(Parâmetros!$B$39:$B$48,MATCH($E523,Parâmetros!$A$39:$A$48,0)),99),0)),IF(AND($L523=0,OR(N($W522)&gt;=IFERROR(INDEX(Parâmetros!$B$39:$B$48,MATCH($E523,Parâmetros!$A$39:$A$48,0)),99),AND(N($X522)&gt;0,N($X522)&lt;IFERROR(INDEX(Parâmetros!$C$39:$C$48,MATCH($E523,Parâmetros!$A$39:$A$48,0)),0)))),N($X522)+1,0)))</f>
        <v>0</v>
      </c>
      <c r="Y523" t="str">
        <f>IF($AC523&lt;&gt;"",IF($L523&gt;0,$AC523&amp;" · com apontamento",$AC523),IF($E523="Férias",IF($L523&gt;0,"Férias · com apontamento","Férias (cadastro)"),IF(($Z523+$AA523-1)&gt;Parâmetros!$E$16,"Férias / afastamento",IF(AND($D523="5x2",OR(WEEKDAY($F523,2)=6,WEEKDAY($F523,2)=7)),IF($L523&gt;0,"Folga trabalhada","Folga"),IF($L523&gt;0,"Trabalhado",IF(OR(OR($D523="6x1",$D523="FF 6x1"),$D523="5x2"),IF(AND(OR($D523="6x1",$D523="FF 6x1"),OR(WEEKDAY($F523,2)=6,WEEKDAY($F523,2)=7)),"Folga","Falta de registro"),IF(AND($AB523&lt;&gt;$AB522,IFERROR(INDEX(Cadastro!$F$5:$F$243,$AB523),"")=""),"Indeterminado (início da série)",IF($X523&gt;0,"Folga","Falta de registro"))))))))</f>
        <v>Falta de registro</v>
      </c>
      <c r="Z523" s="34">
        <f>IF(OR($L523&gt;0,$F523&gt;Parâmetros!$E$14),0,IF($A523&lt;&gt;$A522,1,N($Z522)+1))</f>
        <v>1</v>
      </c>
      <c r="AA523" s="34">
        <f>IF(OR($L523&gt;0,$F523&gt;Parâmetros!$E$14),0,IF(OR($A523&lt;&gt;$A524,$F524&gt;Parâmetros!$E$14),1,N($AA524)+1))</f>
        <v>1</v>
      </c>
      <c r="AB523" s="31">
        <f>IFERROR(MATCH($A523&amp;"|"&amp;TEXT(_xlfn.MAXIFS(Cadastro!$E$5:$E$243,Cadastro!$A$5:$A$243,$A523,Cadastro!$E$5:$E$243,"&lt;="&amp;$F523),"yyyymmdd"),Cadastro!$I$5:$I$243,0),"")</f>
        <v>71</v>
      </c>
      <c r="AC523" t="str">
        <f>IFERROR(_xlfn.SINGLE(INDEX(Exceções!$D$5:$D$203,MATCH($A523&amp;"|"&amp;$F523,Exceções!$F$5:$F$203,0))),"")</f>
        <v/>
      </c>
      <c r="AD523" t="str">
        <f>IF($AC523="","",IFERROR(_xlfn.SINGLE(INDEX(Exceções!$E$5:$E$203,MATCH($A523&amp;"|"&amp;$F523,Exceções!$F$5:$F$203,0))),""))</f>
        <v/>
      </c>
    </row>
    <row r="524" spans="1:30" ht="15" hidden="1" customHeight="1" x14ac:dyDescent="0.25">
      <c r="A524" s="31">
        <v>53173</v>
      </c>
      <c r="B524" s="17" t="s">
        <v>27</v>
      </c>
      <c r="C524" s="17" t="str">
        <f>IFERROR(INDEX(Cadastro!$C$5:$C$243,$AB524),"NÃO INFORMADO")</f>
        <v>ELE</v>
      </c>
      <c r="D524" s="17" t="str">
        <f>IFERROR(INDEX(Cadastro!$D$5:$D$243,$AB524),"")</f>
        <v>C</v>
      </c>
      <c r="E524" s="17" t="str">
        <f>IFERROR(INDEX(Cadastro!$G$5:$G$243,$AB524),"")</f>
        <v>C</v>
      </c>
      <c r="F524" s="29">
        <v>46318</v>
      </c>
      <c r="G524" s="32" t="str">
        <f t="shared" si="48"/>
        <v>sex</v>
      </c>
      <c r="H524" s="31">
        <f>IF($L524=0,"",_xlfn.MINIFS(Dados!$Q:$Q,Dados!$A:$A,$A524,Dados!$S:$S,$F524))</f>
        <v>935</v>
      </c>
      <c r="I524" s="31">
        <f>IF($H524="","",_xlfn.MAXIFS(Dados!$R:$R,Dados!$A:$A,$A524,Dados!$S:$S,$F524))</f>
        <v>1407</v>
      </c>
      <c r="J524" s="32" t="str">
        <f>IF($D524&lt;&gt;"Folguista","",IFERROR(INDEX(Parâmetros!$D$52:$G$52,1,MIN(4,MAX(1,$W524))),""))</f>
        <v/>
      </c>
      <c r="K524" s="32" t="str">
        <f>IF(OR($AC524&lt;&gt;"",$Y524="Folga",$Y524="Folga trabalhada",$Y524="Férias (cadastro)",$Y524="Férias / afastamento",$Y524="Indeterminado (início da série)"),"",IF(OR($D524="6x1",$D524="FF 6x1"),IF(OR(WEEKDAY($F524,2)=6,WEEKDAY($F524,2)=7),"6x1 sáb/dom","6x1"),IF($D524="5x2","5x2",IF($H524="",IF($D524="Folguista",$J524,$E524),IF(OR($H524&gt;=Parâmetros!$E$18,$H524&lt;Parâmetros!$E$19),"C",IF($H524&lt;Parâmetros!$E$20,"A","B"))))))</f>
        <v>B</v>
      </c>
      <c r="L524" s="30">
        <f>SUMIFS(Dados!$E:$E,Dados!$A:$A,$A524,Dados!$S:$S,$F524)</f>
        <v>6.52</v>
      </c>
      <c r="M524" s="30">
        <f>IFERROR(INDEX(Parâmetros!$E$6:$E$11,MATCH($K524,Parâmetros!$A$6:$A$11,0)),"")</f>
        <v>7.67</v>
      </c>
      <c r="N524" s="33">
        <f t="shared" si="49"/>
        <v>0.8500651890482398</v>
      </c>
      <c r="O524" s="33">
        <f>Parâmetros!$E$13</f>
        <v>0.8</v>
      </c>
      <c r="P524" s="32" t="str">
        <f>IF(OR($M524="",$F524&gt;Parâmetros!$E$14),"Não","Sim")</f>
        <v>Sim</v>
      </c>
      <c r="Q524" s="32" t="str">
        <f t="shared" si="50"/>
        <v>Sim</v>
      </c>
      <c r="R524" s="32" t="str">
        <f t="shared" si="51"/>
        <v>Sim</v>
      </c>
      <c r="S524" s="30">
        <f t="shared" si="52"/>
        <v>0</v>
      </c>
      <c r="T524" s="32" t="str">
        <f>IF($Q524&lt;&gt;"Sim","",IF($N524&gt;Parâmetros!$E$15,"Sim","Não"))</f>
        <v>Não</v>
      </c>
      <c r="U524" s="17" t="str">
        <f t="shared" si="53"/>
        <v>Na meta</v>
      </c>
      <c r="V524" s="17" t="str">
        <f>IF($AC524&lt;&gt;"",IF($L524&gt;0,"ATENÇÃO · apontou em dia de "&amp;LOWER($AC524)&amp;" cadastrado","Exceção cadastrada · "&amp;$AC524)&amp;IF($AD524="",""," · "&amp;$AD524),IF($E524="Férias",IF($L524&gt;0,"ATENÇÃO · apontou estando de férias no cadastro","Férias no cadastro"),IF($Y524="Férias / afastamento","Afastamento · "&amp;($Z524+$AA524-1)&amp;" dias seguidos sem apontamento",IF($Y524="Folga trabalhada","ATENÇÃO · apontou em dia de folga da escala 5x2",IF($Y524="Folga",IF(AND($D524="5x2",OR(WEEKDAY($F524,2)=6,WEEKDAY($F524,2)=7)),"Folga de fim de semana da escala 5x2",IF(AND(OR($D524="6x1",$D524="FF 6x1"),WEEKDAY($F524,2)=6,FALSE()),"Folga de fim de semana · apontou no domingo anterior",IF(AND(OR($D524="6x1",$D524="FF 6x1"),WEEKDAY($F524,2)=7,AND($A524=$A523,$L523&gt;0)),"Folga de fim de semana · apontou no sábado",IF(AND(OR($D524="6x1",$D524="FF 6x1"),OR(WEEKDAY($F524,2)=6,WEEKDAY($F524,2)=7)),"Folga de fim de semana · sem apontamento no sábado nem no domingo","Folga prevista pelo ciclo")))),IF($Y524="Indeterminado (início da série)","Sem histórico anterior — informe o dia do ciclo no Cadastro",IF($Y524="Falta de registro",IF(OR(OR($D524="6x1",$D524="FF 6x1"),$D524="5x2"),"FALTA DE REGISTRO · dia útil da escala "&amp;$E524,"FALTA DE REGISTRO · dia "&amp;$W524&amp;" de "&amp;IFERROR(INDEX(Parâmetros!$B$39:$B$48,MATCH($E524,Parâmetros!$A$39:$A$48,0)),99)&amp;" do ciclo"),IF(OR($D524="6x1",$D524="FF 6x1"),IF(OR(AND(WEEKDAY($F524,2)=6,AND($A524=$A525,$L525&gt;0)),AND(WEEKDAY($F524,2)=7,AND($A524=$A523,$L523&gt;0))),"ATENÇÃO · apontou sábado e domingo no mesmo fim de semana",IF(OR(WEEKDAY($F524,2)=6,WEEKDAY($F524,2)=7),"Jornada de fim de semana do 6x1",IF(OR($H524&gt;=Parâmetros!$E$20,$H524&lt;Parâmetros!$E$19),"ATENÇÃO · 6x1 apontou fora do horário diurno","Jornada fixa do 6x1"))),IF($D524="5x2","Jornada fixa do 5x2",IF($D524="Folguista",IF($J524=$K524,"Evidência confirma sequência","DIVERGE · sequência "&amp;$J524&amp;" × evidência "&amp;$K524),IF($K524=$E524,"Evidência confirma cadastro","DIVERGE · cadastro "&amp;$E524&amp;" × evidência "&amp;$K524)))))))))))</f>
        <v>DIVERGE · cadastro C × evidência B</v>
      </c>
      <c r="W524" s="34">
        <f>IF(OR(OR($D524="6x1",$D524="FF 6x1"),$D524="5x2"),"",IF($AB524&lt;&gt;$AB523,IF(IFERROR(INDEX(Cadastro!$F$5:$F$243,$AB524),"")="",IF($L524&gt;0,1,0),IF(IFERROR(INDEX(Cadastro!$F$5:$F$243,$AB524),"")&lt;=IFERROR(INDEX(Parâmetros!$B$39:$B$48,MATCH($E524,Parâmetros!$A$39:$A$48,0)),99),IFERROR(INDEX(Cadastro!$F$5:$F$243,$AB524),""),0)),IF($L524&gt;0,IF(N($X523)&gt;0,1,N($W523)+1),IF(AND($L524=0,OR(N($W523)&gt;=IFERROR(INDEX(Parâmetros!$B$39:$B$48,MATCH($E524,Parâmetros!$A$39:$A$48,0)),99),AND(N($X523)&gt;0,N($X523)&lt;IFERROR(INDEX(Parâmetros!$C$39:$C$48,MATCH($E524,Parâmetros!$A$39:$A$48,0)),0)))),0,N($W523)+1))))</f>
        <v>5</v>
      </c>
      <c r="X524" s="34">
        <f>IF(OR(OR($D524="6x1",$D524="FF 6x1"),$D524="5x2"),"",IF($AB524&lt;&gt;$AB523,IF(IFERROR(INDEX(Cadastro!$F$5:$F$243,$AB524),"")="",0,IF(IFERROR(INDEX(Cadastro!$F$5:$F$243,$AB524),"")&gt;IFERROR(INDEX(Parâmetros!$B$39:$B$48,MATCH($E524,Parâmetros!$A$39:$A$48,0)),99),IFERROR(INDEX(Cadastro!$F$5:$F$243,$AB524),"")-IFERROR(INDEX(Parâmetros!$B$39:$B$48,MATCH($E524,Parâmetros!$A$39:$A$48,0)),99),0)),IF(AND($L524=0,OR(N($W523)&gt;=IFERROR(INDEX(Parâmetros!$B$39:$B$48,MATCH($E524,Parâmetros!$A$39:$A$48,0)),99),AND(N($X523)&gt;0,N($X523)&lt;IFERROR(INDEX(Parâmetros!$C$39:$C$48,MATCH($E524,Parâmetros!$A$39:$A$48,0)),0)))),N($X523)+1,0)))</f>
        <v>0</v>
      </c>
      <c r="Y524" t="str">
        <f>IF($AC524&lt;&gt;"",IF($L524&gt;0,$AC524&amp;" · com apontamento",$AC524),IF($E524="Férias",IF($L524&gt;0,"Férias · com apontamento","Férias (cadastro)"),IF(($Z524+$AA524-1)&gt;Parâmetros!$E$16,"Férias / afastamento",IF(AND($D524="5x2",OR(WEEKDAY($F524,2)=6,WEEKDAY($F524,2)=7)),IF($L524&gt;0,"Folga trabalhada","Folga"),IF($L524&gt;0,"Trabalhado",IF(OR(OR($D524="6x1",$D524="FF 6x1"),$D524="5x2"),IF(AND(OR($D524="6x1",$D524="FF 6x1"),OR(WEEKDAY($F524,2)=6,WEEKDAY($F524,2)=7)),"Folga","Falta de registro"),IF(AND($AB524&lt;&gt;$AB523,IFERROR(INDEX(Cadastro!$F$5:$F$243,$AB524),"")=""),"Indeterminado (início da série)",IF($X524&gt;0,"Folga","Falta de registro"))))))))</f>
        <v>Trabalhado</v>
      </c>
      <c r="Z524" s="34">
        <f>IF(OR($L524&gt;0,$F524&gt;Parâmetros!$E$14),0,IF($A524&lt;&gt;$A523,1,N($Z523)+1))</f>
        <v>0</v>
      </c>
      <c r="AA524" s="34">
        <f>IF(OR($L524&gt;0,$F524&gt;Parâmetros!$E$14),0,IF(OR($A524&lt;&gt;$A525,$F525&gt;Parâmetros!$E$14),1,N($AA525)+1))</f>
        <v>0</v>
      </c>
      <c r="AB524" s="31">
        <f>IFERROR(MATCH($A524&amp;"|"&amp;TEXT(_xlfn.MAXIFS(Cadastro!$E$5:$E$243,Cadastro!$A$5:$A$243,$A524,Cadastro!$E$5:$E$243,"&lt;="&amp;$F524),"yyyymmdd"),Cadastro!$I$5:$I$243,0),"")</f>
        <v>71</v>
      </c>
      <c r="AC524" t="str">
        <f>IFERROR(_xlfn.SINGLE(INDEX(Exceções!$D$5:$D$203,MATCH($A524&amp;"|"&amp;$F524,Exceções!$F$5:$F$203,0))),"")</f>
        <v/>
      </c>
      <c r="AD524" t="str">
        <f>IF($AC524="","",IFERROR(_xlfn.SINGLE(INDEX(Exceções!$E$5:$E$203,MATCH($A524&amp;"|"&amp;$F524,Exceções!$F$5:$F$203,0))),""))</f>
        <v/>
      </c>
    </row>
    <row r="525" spans="1:30" ht="15" hidden="1" customHeight="1" x14ac:dyDescent="0.25">
      <c r="A525" s="31">
        <v>53173</v>
      </c>
      <c r="B525" s="17" t="s">
        <v>27</v>
      </c>
      <c r="C525" s="17" t="str">
        <f>IFERROR(INDEX(Cadastro!$C$5:$C$243,$AB525),"NÃO INFORMADO")</f>
        <v>ELE</v>
      </c>
      <c r="D525" s="17" t="str">
        <f>IFERROR(INDEX(Cadastro!$D$5:$D$243,$AB525),"")</f>
        <v>C</v>
      </c>
      <c r="E525" s="17" t="str">
        <f>IFERROR(INDEX(Cadastro!$G$5:$G$243,$AB525),"")</f>
        <v>C</v>
      </c>
      <c r="F525" s="29">
        <v>46319</v>
      </c>
      <c r="G525" s="32" t="str">
        <f t="shared" si="48"/>
        <v>sáb</v>
      </c>
      <c r="H525" s="31" t="str">
        <f>IF($L525=0,"",_xlfn.MINIFS(Dados!$Q:$Q,Dados!$A:$A,$A525,Dados!$S:$S,$F525))</f>
        <v/>
      </c>
      <c r="I525" s="31" t="str">
        <f>IF($H525="","",_xlfn.MAXIFS(Dados!$R:$R,Dados!$A:$A,$A525,Dados!$S:$S,$F525))</f>
        <v/>
      </c>
      <c r="J525" s="32" t="str">
        <f>IF($D525&lt;&gt;"Folguista","",IFERROR(INDEX(Parâmetros!$D$52:$G$52,1,MIN(4,MAX(1,$W525))),""))</f>
        <v/>
      </c>
      <c r="K525" s="32" t="str">
        <f>IF(OR($AC525&lt;&gt;"",$Y525="Folga",$Y525="Folga trabalhada",$Y525="Férias (cadastro)",$Y525="Férias / afastamento",$Y525="Indeterminado (início da série)"),"",IF(OR($D525="6x1",$D525="FF 6x1"),IF(OR(WEEKDAY($F525,2)=6,WEEKDAY($F525,2)=7),"6x1 sáb/dom","6x1"),IF($D525="5x2","5x2",IF($H525="",IF($D525="Folguista",$J525,$E525),IF(OR($H525&gt;=Parâmetros!$E$18,$H525&lt;Parâmetros!$E$19),"C",IF($H525&lt;Parâmetros!$E$20,"A","B"))))))</f>
        <v/>
      </c>
      <c r="L525" s="30">
        <f>SUMIFS(Dados!$E:$E,Dados!$A:$A,$A525,Dados!$S:$S,$F525)</f>
        <v>0</v>
      </c>
      <c r="M525" s="30" t="str">
        <f>IFERROR(INDEX(Parâmetros!$E$6:$E$11,MATCH($K525,Parâmetros!$A$6:$A$11,0)),"")</f>
        <v/>
      </c>
      <c r="N525" s="33" t="str">
        <f t="shared" si="49"/>
        <v/>
      </c>
      <c r="O525" s="33">
        <f>Parâmetros!$E$13</f>
        <v>0.8</v>
      </c>
      <c r="P525" s="32" t="str">
        <f>IF(OR($M525="",$F525&gt;Parâmetros!$E$14),"Não","Sim")</f>
        <v>Não</v>
      </c>
      <c r="Q525" s="32" t="str">
        <f t="shared" si="50"/>
        <v/>
      </c>
      <c r="R525" s="32" t="str">
        <f t="shared" si="51"/>
        <v/>
      </c>
      <c r="S525" s="30" t="str">
        <f t="shared" si="52"/>
        <v/>
      </c>
      <c r="T525" s="32" t="str">
        <f>IF($Q525&lt;&gt;"Sim","",IF($N525&gt;Parâmetros!$E$15,"Sim","Não"))</f>
        <v/>
      </c>
      <c r="U525" s="17" t="str">
        <f t="shared" si="53"/>
        <v>Folga</v>
      </c>
      <c r="V525" s="17" t="str">
        <f>IF($AC525&lt;&gt;"",IF($L525&gt;0,"ATENÇÃO · apontou em dia de "&amp;LOWER($AC525)&amp;" cadastrado","Exceção cadastrada · "&amp;$AC525)&amp;IF($AD525="",""," · "&amp;$AD525),IF($E525="Férias",IF($L525&gt;0,"ATENÇÃO · apontou estando de férias no cadastro","Férias no cadastro"),IF($Y525="Férias / afastamento","Afastamento · "&amp;($Z525+$AA525-1)&amp;" dias seguidos sem apontamento",IF($Y525="Folga trabalhada","ATENÇÃO · apontou em dia de folga da escala 5x2",IF($Y525="Folga",IF(AND($D525="5x2",OR(WEEKDAY($F525,2)=6,WEEKDAY($F525,2)=7)),"Folga de fim de semana da escala 5x2",IF(AND(OR($D525="6x1",$D525="FF 6x1"),WEEKDAY($F525,2)=6,FALSE()),"Folga de fim de semana · apontou no domingo anterior",IF(AND(OR($D525="6x1",$D525="FF 6x1"),WEEKDAY($F525,2)=7,AND($A525=$A524,$L524&gt;0)),"Folga de fim de semana · apontou no sábado",IF(AND(OR($D525="6x1",$D525="FF 6x1"),OR(WEEKDAY($F525,2)=6,WEEKDAY($F525,2)=7)),"Folga de fim de semana · sem apontamento no sábado nem no domingo","Folga prevista pelo ciclo")))),IF($Y525="Indeterminado (início da série)","Sem histórico anterior — informe o dia do ciclo no Cadastro",IF($Y525="Falta de registro",IF(OR(OR($D525="6x1",$D525="FF 6x1"),$D525="5x2"),"FALTA DE REGISTRO · dia útil da escala "&amp;$E525,"FALTA DE REGISTRO · dia "&amp;$W525&amp;" de "&amp;IFERROR(INDEX(Parâmetros!$B$39:$B$48,MATCH($E525,Parâmetros!$A$39:$A$48,0)),99)&amp;" do ciclo"),IF(OR($D525="6x1",$D525="FF 6x1"),IF(OR(AND(WEEKDAY($F525,2)=6,AND($A525=$A526,$L526&gt;0)),AND(WEEKDAY($F525,2)=7,AND($A525=$A524,$L524&gt;0))),"ATENÇÃO · apontou sábado e domingo no mesmo fim de semana",IF(OR(WEEKDAY($F525,2)=6,WEEKDAY($F525,2)=7),"Jornada de fim de semana do 6x1",IF(OR($H525&gt;=Parâmetros!$E$20,$H525&lt;Parâmetros!$E$19),"ATENÇÃO · 6x1 apontou fora do horário diurno","Jornada fixa do 6x1"))),IF($D525="5x2","Jornada fixa do 5x2",IF($D525="Folguista",IF($J525=$K525,"Evidência confirma sequência","DIVERGE · sequência "&amp;$J525&amp;" × evidência "&amp;$K525),IF($K525=$E525,"Evidência confirma cadastro","DIVERGE · cadastro "&amp;$E525&amp;" × evidência "&amp;$K525)))))))))))</f>
        <v>Folga prevista pelo ciclo</v>
      </c>
      <c r="W525" s="34">
        <f>IF(OR(OR($D525="6x1",$D525="FF 6x1"),$D525="5x2"),"",IF($AB525&lt;&gt;$AB524,IF(IFERROR(INDEX(Cadastro!$F$5:$F$243,$AB525),"")="",IF($L525&gt;0,1,0),IF(IFERROR(INDEX(Cadastro!$F$5:$F$243,$AB525),"")&lt;=IFERROR(INDEX(Parâmetros!$B$39:$B$48,MATCH($E525,Parâmetros!$A$39:$A$48,0)),99),IFERROR(INDEX(Cadastro!$F$5:$F$243,$AB525),""),0)),IF($L525&gt;0,IF(N($X524)&gt;0,1,N($W524)+1),IF(AND($L525=0,OR(N($W524)&gt;=IFERROR(INDEX(Parâmetros!$B$39:$B$48,MATCH($E525,Parâmetros!$A$39:$A$48,0)),99),AND(N($X524)&gt;0,N($X524)&lt;IFERROR(INDEX(Parâmetros!$C$39:$C$48,MATCH($E525,Parâmetros!$A$39:$A$48,0)),0)))),0,N($W524)+1))))</f>
        <v>0</v>
      </c>
      <c r="X525" s="34">
        <f>IF(OR(OR($D525="6x1",$D525="FF 6x1"),$D525="5x2"),"",IF($AB525&lt;&gt;$AB524,IF(IFERROR(INDEX(Cadastro!$F$5:$F$243,$AB525),"")="",0,IF(IFERROR(INDEX(Cadastro!$F$5:$F$243,$AB525),"")&gt;IFERROR(INDEX(Parâmetros!$B$39:$B$48,MATCH($E525,Parâmetros!$A$39:$A$48,0)),99),IFERROR(INDEX(Cadastro!$F$5:$F$243,$AB525),"")-IFERROR(INDEX(Parâmetros!$B$39:$B$48,MATCH($E525,Parâmetros!$A$39:$A$48,0)),99),0)),IF(AND($L525=0,OR(N($W524)&gt;=IFERROR(INDEX(Parâmetros!$B$39:$B$48,MATCH($E525,Parâmetros!$A$39:$A$48,0)),99),AND(N($X524)&gt;0,N($X524)&lt;IFERROR(INDEX(Parâmetros!$C$39:$C$48,MATCH($E525,Parâmetros!$A$39:$A$48,0)),0)))),N($X524)+1,0)))</f>
        <v>1</v>
      </c>
      <c r="Y525" t="str">
        <f>IF($AC525&lt;&gt;"",IF($L525&gt;0,$AC525&amp;" · com apontamento",$AC525),IF($E525="Férias",IF($L525&gt;0,"Férias · com apontamento","Férias (cadastro)"),IF(($Z525+$AA525-1)&gt;Parâmetros!$E$16,"Férias / afastamento",IF(AND($D525="5x2",OR(WEEKDAY($F525,2)=6,WEEKDAY($F525,2)=7)),IF($L525&gt;0,"Folga trabalhada","Folga"),IF($L525&gt;0,"Trabalhado",IF(OR(OR($D525="6x1",$D525="FF 6x1"),$D525="5x2"),IF(AND(OR($D525="6x1",$D525="FF 6x1"),OR(WEEKDAY($F525,2)=6,WEEKDAY($F525,2)=7)),"Folga","Falta de registro"),IF(AND($AB525&lt;&gt;$AB524,IFERROR(INDEX(Cadastro!$F$5:$F$243,$AB525),"")=""),"Indeterminado (início da série)",IF($X525&gt;0,"Folga","Falta de registro"))))))))</f>
        <v>Folga</v>
      </c>
      <c r="Z525" s="34">
        <f>IF(OR($L525&gt;0,$F525&gt;Parâmetros!$E$14),0,IF($A525&lt;&gt;$A524,1,N($Z524)+1))</f>
        <v>0</v>
      </c>
      <c r="AA525" s="34">
        <f>IF(OR($L525&gt;0,$F525&gt;Parâmetros!$E$14),0,IF(OR($A525&lt;&gt;$A526,$F526&gt;Parâmetros!$E$14),1,N($AA526)+1))</f>
        <v>0</v>
      </c>
      <c r="AB525" s="31">
        <f>IFERROR(MATCH($A525&amp;"|"&amp;TEXT(_xlfn.MAXIFS(Cadastro!$E$5:$E$243,Cadastro!$A$5:$A$243,$A525,Cadastro!$E$5:$E$243,"&lt;="&amp;$F525),"yyyymmdd"),Cadastro!$I$5:$I$243,0),"")</f>
        <v>71</v>
      </c>
      <c r="AC525" t="str">
        <f>IFERROR(_xlfn.SINGLE(INDEX(Exceções!$D$5:$D$203,MATCH($A525&amp;"|"&amp;$F525,Exceções!$F$5:$F$203,0))),"")</f>
        <v/>
      </c>
      <c r="AD525" t="str">
        <f>IF($AC525="","",IFERROR(_xlfn.SINGLE(INDEX(Exceções!$E$5:$E$203,MATCH($A525&amp;"|"&amp;$F525,Exceções!$F$5:$F$203,0))),""))</f>
        <v/>
      </c>
    </row>
    <row r="526" spans="1:30" ht="15" hidden="1" customHeight="1" x14ac:dyDescent="0.25">
      <c r="A526" s="31">
        <v>53173</v>
      </c>
      <c r="B526" s="17" t="s">
        <v>27</v>
      </c>
      <c r="C526" s="17" t="str">
        <f>IFERROR(INDEX(Cadastro!$C$5:$C$243,$AB526),"NÃO INFORMADO")</f>
        <v>ELE</v>
      </c>
      <c r="D526" s="17" t="str">
        <f>IFERROR(INDEX(Cadastro!$D$5:$D$243,$AB526),"")</f>
        <v>C</v>
      </c>
      <c r="E526" s="17" t="str">
        <f>IFERROR(INDEX(Cadastro!$G$5:$G$243,$AB526),"")</f>
        <v>C</v>
      </c>
      <c r="F526" s="29">
        <v>46320</v>
      </c>
      <c r="G526" s="32" t="str">
        <f t="shared" si="48"/>
        <v>dom</v>
      </c>
      <c r="H526" s="31" t="str">
        <f>IF($L526=0,"",_xlfn.MINIFS(Dados!$Q:$Q,Dados!$A:$A,$A526,Dados!$S:$S,$F526))</f>
        <v/>
      </c>
      <c r="I526" s="31" t="str">
        <f>IF($H526="","",_xlfn.MAXIFS(Dados!$R:$R,Dados!$A:$A,$A526,Dados!$S:$S,$F526))</f>
        <v/>
      </c>
      <c r="J526" s="32" t="str">
        <f>IF($D526&lt;&gt;"Folguista","",IFERROR(INDEX(Parâmetros!$D$52:$G$52,1,MIN(4,MAX(1,$W526))),""))</f>
        <v/>
      </c>
      <c r="K526" s="32" t="str">
        <f>IF(OR($AC526&lt;&gt;"",$Y526="Folga",$Y526="Folga trabalhada",$Y526="Férias (cadastro)",$Y526="Férias / afastamento",$Y526="Indeterminado (início da série)"),"",IF(OR($D526="6x1",$D526="FF 6x1"),IF(OR(WEEKDAY($F526,2)=6,WEEKDAY($F526,2)=7),"6x1 sáb/dom","6x1"),IF($D526="5x2","5x2",IF($H526="",IF($D526="Folguista",$J526,$E526),IF(OR($H526&gt;=Parâmetros!$E$18,$H526&lt;Parâmetros!$E$19),"C",IF($H526&lt;Parâmetros!$E$20,"A","B"))))))</f>
        <v>C</v>
      </c>
      <c r="L526" s="30">
        <f>SUMIFS(Dados!$E:$E,Dados!$A:$A,$A526,Dados!$S:$S,$F526)</f>
        <v>0</v>
      </c>
      <c r="M526" s="30">
        <f>IFERROR(INDEX(Parâmetros!$E$6:$E$11,MATCH($K526,Parâmetros!$A$6:$A$11,0)),"")</f>
        <v>6.67</v>
      </c>
      <c r="N526" s="33">
        <f t="shared" si="49"/>
        <v>0</v>
      </c>
      <c r="O526" s="33">
        <f>Parâmetros!$E$13</f>
        <v>0.8</v>
      </c>
      <c r="P526" s="32" t="str">
        <f>IF(OR($M526="",$F526&gt;Parâmetros!$E$14),"Não","Sim")</f>
        <v>Não</v>
      </c>
      <c r="Q526" s="32" t="str">
        <f t="shared" si="50"/>
        <v/>
      </c>
      <c r="R526" s="32" t="str">
        <f t="shared" si="51"/>
        <v/>
      </c>
      <c r="S526" s="30" t="str">
        <f t="shared" si="52"/>
        <v/>
      </c>
      <c r="T526" s="32" t="str">
        <f>IF($Q526&lt;&gt;"Sim","",IF($N526&gt;Parâmetros!$E$15,"Sim","Não"))</f>
        <v/>
      </c>
      <c r="U526" s="17" t="str">
        <f t="shared" si="53"/>
        <v>Fora da apuração</v>
      </c>
      <c r="V526" s="17" t="str">
        <f>IF($AC526&lt;&gt;"",IF($L526&gt;0,"ATENÇÃO · apontou em dia de "&amp;LOWER($AC526)&amp;" cadastrado","Exceção cadastrada · "&amp;$AC526)&amp;IF($AD526="",""," · "&amp;$AD526),IF($E526="Férias",IF($L526&gt;0,"ATENÇÃO · apontou estando de férias no cadastro","Férias no cadastro"),IF($Y526="Férias / afastamento","Afastamento · "&amp;($Z526+$AA526-1)&amp;" dias seguidos sem apontamento",IF($Y526="Folga trabalhada","ATENÇÃO · apontou em dia de folga da escala 5x2",IF($Y526="Folga",IF(AND($D526="5x2",OR(WEEKDAY($F526,2)=6,WEEKDAY($F526,2)=7)),"Folga de fim de semana da escala 5x2",IF(AND(OR($D526="6x1",$D526="FF 6x1"),WEEKDAY($F526,2)=6,FALSE()),"Folga de fim de semana · apontou no domingo anterior",IF(AND(OR($D526="6x1",$D526="FF 6x1"),WEEKDAY($F526,2)=7,AND($A526=$A525,$L525&gt;0)),"Folga de fim de semana · apontou no sábado",IF(AND(OR($D526="6x1",$D526="FF 6x1"),OR(WEEKDAY($F526,2)=6,WEEKDAY($F526,2)=7)),"Folga de fim de semana · sem apontamento no sábado nem no domingo","Folga prevista pelo ciclo")))),IF($Y526="Indeterminado (início da série)","Sem histórico anterior — informe o dia do ciclo no Cadastro",IF($Y526="Falta de registro",IF(OR(OR($D526="6x1",$D526="FF 6x1"),$D526="5x2"),"FALTA DE REGISTRO · dia útil da escala "&amp;$E526,"FALTA DE REGISTRO · dia "&amp;$W526&amp;" de "&amp;IFERROR(INDEX(Parâmetros!$B$39:$B$48,MATCH($E526,Parâmetros!$A$39:$A$48,0)),99)&amp;" do ciclo"),IF(OR($D526="6x1",$D526="FF 6x1"),IF(OR(AND(WEEKDAY($F526,2)=6,AND($A526=$A527,$L527&gt;0)),AND(WEEKDAY($F526,2)=7,AND($A526=$A525,$L525&gt;0))),"ATENÇÃO · apontou sábado e domingo no mesmo fim de semana",IF(OR(WEEKDAY($F526,2)=6,WEEKDAY($F526,2)=7),"Jornada de fim de semana do 6x1",IF(OR($H526&gt;=Parâmetros!$E$20,$H526&lt;Parâmetros!$E$19),"ATENÇÃO · 6x1 apontou fora do horário diurno","Jornada fixa do 6x1"))),IF($D526="5x2","Jornada fixa do 5x2",IF($D526="Folguista",IF($J526=$K526,"Evidência confirma sequência","DIVERGE · sequência "&amp;$J526&amp;" × evidência "&amp;$K526),IF($K526=$E526,"Evidência confirma cadastro","DIVERGE · cadastro "&amp;$E526&amp;" × evidência "&amp;$K526)))))))))))</f>
        <v>FALTA DE REGISTRO · dia 1 de 5 do ciclo</v>
      </c>
      <c r="W526" s="34">
        <f>IF(OR(OR($D526="6x1",$D526="FF 6x1"),$D526="5x2"),"",IF($AB526&lt;&gt;$AB525,IF(IFERROR(INDEX(Cadastro!$F$5:$F$243,$AB526),"")="",IF($L526&gt;0,1,0),IF(IFERROR(INDEX(Cadastro!$F$5:$F$243,$AB526),"")&lt;=IFERROR(INDEX(Parâmetros!$B$39:$B$48,MATCH($E526,Parâmetros!$A$39:$A$48,0)),99),IFERROR(INDEX(Cadastro!$F$5:$F$243,$AB526),""),0)),IF($L526&gt;0,IF(N($X525)&gt;0,1,N($W525)+1),IF(AND($L526=0,OR(N($W525)&gt;=IFERROR(INDEX(Parâmetros!$B$39:$B$48,MATCH($E526,Parâmetros!$A$39:$A$48,0)),99),AND(N($X525)&gt;0,N($X525)&lt;IFERROR(INDEX(Parâmetros!$C$39:$C$48,MATCH($E526,Parâmetros!$A$39:$A$48,0)),0)))),0,N($W525)+1))))</f>
        <v>1</v>
      </c>
      <c r="X526" s="34">
        <f>IF(OR(OR($D526="6x1",$D526="FF 6x1"),$D526="5x2"),"",IF($AB526&lt;&gt;$AB525,IF(IFERROR(INDEX(Cadastro!$F$5:$F$243,$AB526),"")="",0,IF(IFERROR(INDEX(Cadastro!$F$5:$F$243,$AB526),"")&gt;IFERROR(INDEX(Parâmetros!$B$39:$B$48,MATCH($E526,Parâmetros!$A$39:$A$48,0)),99),IFERROR(INDEX(Cadastro!$F$5:$F$243,$AB526),"")-IFERROR(INDEX(Parâmetros!$B$39:$B$48,MATCH($E526,Parâmetros!$A$39:$A$48,0)),99),0)),IF(AND($L526=0,OR(N($W525)&gt;=IFERROR(INDEX(Parâmetros!$B$39:$B$48,MATCH($E526,Parâmetros!$A$39:$A$48,0)),99),AND(N($X525)&gt;0,N($X525)&lt;IFERROR(INDEX(Parâmetros!$C$39:$C$48,MATCH($E526,Parâmetros!$A$39:$A$48,0)),0)))),N($X525)+1,0)))</f>
        <v>0</v>
      </c>
      <c r="Y526" t="str">
        <f>IF($AC526&lt;&gt;"",IF($L526&gt;0,$AC526&amp;" · com apontamento",$AC526),IF($E526="Férias",IF($L526&gt;0,"Férias · com apontamento","Férias (cadastro)"),IF(($Z526+$AA526-1)&gt;Parâmetros!$E$16,"Férias / afastamento",IF(AND($D526="5x2",OR(WEEKDAY($F526,2)=6,WEEKDAY($F526,2)=7)),IF($L526&gt;0,"Folga trabalhada","Folga"),IF($L526&gt;0,"Trabalhado",IF(OR(OR($D526="6x1",$D526="FF 6x1"),$D526="5x2"),IF(AND(OR($D526="6x1",$D526="FF 6x1"),OR(WEEKDAY($F526,2)=6,WEEKDAY($F526,2)=7)),"Folga","Falta de registro"),IF(AND($AB526&lt;&gt;$AB525,IFERROR(INDEX(Cadastro!$F$5:$F$243,$AB526),"")=""),"Indeterminado (início da série)",IF($X526&gt;0,"Folga","Falta de registro"))))))))</f>
        <v>Falta de registro</v>
      </c>
      <c r="Z526" s="34">
        <f>IF(OR($L526&gt;0,$F526&gt;Parâmetros!$E$14),0,IF($A526&lt;&gt;$A525,1,N($Z525)+1))</f>
        <v>0</v>
      </c>
      <c r="AA526" s="34">
        <f>IF(OR($L526&gt;0,$F526&gt;Parâmetros!$E$14),0,IF(OR($A526&lt;&gt;$A527,$F527&gt;Parâmetros!$E$14),1,N($AA527)+1))</f>
        <v>0</v>
      </c>
      <c r="AB526" s="31">
        <f>IFERROR(MATCH($A526&amp;"|"&amp;TEXT(_xlfn.MAXIFS(Cadastro!$E$5:$E$243,Cadastro!$A$5:$A$243,$A526,Cadastro!$E$5:$E$243,"&lt;="&amp;$F526),"yyyymmdd"),Cadastro!$I$5:$I$243,0),"")</f>
        <v>71</v>
      </c>
      <c r="AC526" t="str">
        <f>IFERROR(_xlfn.SINGLE(INDEX(Exceções!$D$5:$D$203,MATCH($A526&amp;"|"&amp;$F526,Exceções!$F$5:$F$203,0))),"")</f>
        <v/>
      </c>
      <c r="AD526" t="str">
        <f>IF($AC526="","",IFERROR(_xlfn.SINGLE(INDEX(Exceções!$E$5:$E$203,MATCH($A526&amp;"|"&amp;$F526,Exceções!$F$5:$F$203,0))),""))</f>
        <v/>
      </c>
    </row>
    <row r="527" spans="1:30" ht="15" hidden="1" customHeight="1" x14ac:dyDescent="0.25">
      <c r="A527" s="31">
        <v>53173</v>
      </c>
      <c r="B527" s="17" t="s">
        <v>27</v>
      </c>
      <c r="C527" s="17" t="str">
        <f>IFERROR(INDEX(Cadastro!$C$5:$C$243,$AB527),"NÃO INFORMADO")</f>
        <v>ELE</v>
      </c>
      <c r="D527" s="17" t="str">
        <f>IFERROR(INDEX(Cadastro!$D$5:$D$243,$AB527),"")</f>
        <v>C</v>
      </c>
      <c r="E527" s="17" t="str">
        <f>IFERROR(INDEX(Cadastro!$G$5:$G$243,$AB527),"")</f>
        <v>C</v>
      </c>
      <c r="F527" s="29">
        <v>46321</v>
      </c>
      <c r="G527" s="32" t="str">
        <f t="shared" si="48"/>
        <v>seg</v>
      </c>
      <c r="H527" s="31" t="str">
        <f>IF($L527=0,"",_xlfn.MINIFS(Dados!$Q:$Q,Dados!$A:$A,$A527,Dados!$S:$S,$F527))</f>
        <v/>
      </c>
      <c r="I527" s="31" t="str">
        <f>IF($H527="","",_xlfn.MAXIFS(Dados!$R:$R,Dados!$A:$A,$A527,Dados!$S:$S,$F527))</f>
        <v/>
      </c>
      <c r="J527" s="32" t="str">
        <f>IF($D527&lt;&gt;"Folguista","",IFERROR(INDEX(Parâmetros!$D$52:$G$52,1,MIN(4,MAX(1,$W527))),""))</f>
        <v/>
      </c>
      <c r="K527" s="32" t="str">
        <f>IF(OR($AC527&lt;&gt;"",$Y527="Folga",$Y527="Folga trabalhada",$Y527="Férias (cadastro)",$Y527="Férias / afastamento",$Y527="Indeterminado (início da série)"),"",IF(OR($D527="6x1",$D527="FF 6x1"),IF(OR(WEEKDAY($F527,2)=6,WEEKDAY($F527,2)=7),"6x1 sáb/dom","6x1"),IF($D527="5x2","5x2",IF($H527="",IF($D527="Folguista",$J527,$E527),IF(OR($H527&gt;=Parâmetros!$E$18,$H527&lt;Parâmetros!$E$19),"C",IF($H527&lt;Parâmetros!$E$20,"A","B"))))))</f>
        <v>C</v>
      </c>
      <c r="L527" s="30">
        <f>SUMIFS(Dados!$E:$E,Dados!$A:$A,$A527,Dados!$S:$S,$F527)</f>
        <v>0</v>
      </c>
      <c r="M527" s="30">
        <f>IFERROR(INDEX(Parâmetros!$E$6:$E$11,MATCH($K527,Parâmetros!$A$6:$A$11,0)),"")</f>
        <v>6.67</v>
      </c>
      <c r="N527" s="33">
        <f t="shared" si="49"/>
        <v>0</v>
      </c>
      <c r="O527" s="33">
        <f>Parâmetros!$E$13</f>
        <v>0.8</v>
      </c>
      <c r="P527" s="32" t="str">
        <f>IF(OR($M527="",$F527&gt;Parâmetros!$E$14),"Não","Sim")</f>
        <v>Não</v>
      </c>
      <c r="Q527" s="32" t="str">
        <f t="shared" si="50"/>
        <v/>
      </c>
      <c r="R527" s="32" t="str">
        <f t="shared" si="51"/>
        <v/>
      </c>
      <c r="S527" s="30" t="str">
        <f t="shared" si="52"/>
        <v/>
      </c>
      <c r="T527" s="32" t="str">
        <f>IF($Q527&lt;&gt;"Sim","",IF($N527&gt;Parâmetros!$E$15,"Sim","Não"))</f>
        <v/>
      </c>
      <c r="U527" s="17" t="str">
        <f t="shared" si="53"/>
        <v>Fora da apuração</v>
      </c>
      <c r="V527" s="17" t="str">
        <f>IF($AC527&lt;&gt;"",IF($L527&gt;0,"ATENÇÃO · apontou em dia de "&amp;LOWER($AC527)&amp;" cadastrado","Exceção cadastrada · "&amp;$AC527)&amp;IF($AD527="",""," · "&amp;$AD527),IF($E527="Férias",IF($L527&gt;0,"ATENÇÃO · apontou estando de férias no cadastro","Férias no cadastro"),IF($Y527="Férias / afastamento","Afastamento · "&amp;($Z527+$AA527-1)&amp;" dias seguidos sem apontamento",IF($Y527="Folga trabalhada","ATENÇÃO · apontou em dia de folga da escala 5x2",IF($Y527="Folga",IF(AND($D527="5x2",OR(WEEKDAY($F527,2)=6,WEEKDAY($F527,2)=7)),"Folga de fim de semana da escala 5x2",IF(AND(OR($D527="6x1",$D527="FF 6x1"),WEEKDAY($F527,2)=6,FALSE()),"Folga de fim de semana · apontou no domingo anterior",IF(AND(OR($D527="6x1",$D527="FF 6x1"),WEEKDAY($F527,2)=7,AND($A527=$A526,$L526&gt;0)),"Folga de fim de semana · apontou no sábado",IF(AND(OR($D527="6x1",$D527="FF 6x1"),OR(WEEKDAY($F527,2)=6,WEEKDAY($F527,2)=7)),"Folga de fim de semana · sem apontamento no sábado nem no domingo","Folga prevista pelo ciclo")))),IF($Y527="Indeterminado (início da série)","Sem histórico anterior — informe o dia do ciclo no Cadastro",IF($Y527="Falta de registro",IF(OR(OR($D527="6x1",$D527="FF 6x1"),$D527="5x2"),"FALTA DE REGISTRO · dia útil da escala "&amp;$E527,"FALTA DE REGISTRO · dia "&amp;$W527&amp;" de "&amp;IFERROR(INDEX(Parâmetros!$B$39:$B$48,MATCH($E527,Parâmetros!$A$39:$A$48,0)),99)&amp;" do ciclo"),IF(OR($D527="6x1",$D527="FF 6x1"),IF(OR(AND(WEEKDAY($F527,2)=6,AND($A527=$A528,$L528&gt;0)),AND(WEEKDAY($F527,2)=7,AND($A527=$A526,$L526&gt;0))),"ATENÇÃO · apontou sábado e domingo no mesmo fim de semana",IF(OR(WEEKDAY($F527,2)=6,WEEKDAY($F527,2)=7),"Jornada de fim de semana do 6x1",IF(OR($H527&gt;=Parâmetros!$E$20,$H527&lt;Parâmetros!$E$19),"ATENÇÃO · 6x1 apontou fora do horário diurno","Jornada fixa do 6x1"))),IF($D527="5x2","Jornada fixa do 5x2",IF($D527="Folguista",IF($J527=$K527,"Evidência confirma sequência","DIVERGE · sequência "&amp;$J527&amp;" × evidência "&amp;$K527),IF($K527=$E527,"Evidência confirma cadastro","DIVERGE · cadastro "&amp;$E527&amp;" × evidência "&amp;$K527)))))))))))</f>
        <v>FALTA DE REGISTRO · dia 2 de 5 do ciclo</v>
      </c>
      <c r="W527" s="34">
        <f>IF(OR(OR($D527="6x1",$D527="FF 6x1"),$D527="5x2"),"",IF($AB527&lt;&gt;$AB526,IF(IFERROR(INDEX(Cadastro!$F$5:$F$243,$AB527),"")="",IF($L527&gt;0,1,0),IF(IFERROR(INDEX(Cadastro!$F$5:$F$243,$AB527),"")&lt;=IFERROR(INDEX(Parâmetros!$B$39:$B$48,MATCH($E527,Parâmetros!$A$39:$A$48,0)),99),IFERROR(INDEX(Cadastro!$F$5:$F$243,$AB527),""),0)),IF($L527&gt;0,IF(N($X526)&gt;0,1,N($W526)+1),IF(AND($L527=0,OR(N($W526)&gt;=IFERROR(INDEX(Parâmetros!$B$39:$B$48,MATCH($E527,Parâmetros!$A$39:$A$48,0)),99),AND(N($X526)&gt;0,N($X526)&lt;IFERROR(INDEX(Parâmetros!$C$39:$C$48,MATCH($E527,Parâmetros!$A$39:$A$48,0)),0)))),0,N($W526)+1))))</f>
        <v>2</v>
      </c>
      <c r="X527" s="34">
        <f>IF(OR(OR($D527="6x1",$D527="FF 6x1"),$D527="5x2"),"",IF($AB527&lt;&gt;$AB526,IF(IFERROR(INDEX(Cadastro!$F$5:$F$243,$AB527),"")="",0,IF(IFERROR(INDEX(Cadastro!$F$5:$F$243,$AB527),"")&gt;IFERROR(INDEX(Parâmetros!$B$39:$B$48,MATCH($E527,Parâmetros!$A$39:$A$48,0)),99),IFERROR(INDEX(Cadastro!$F$5:$F$243,$AB527),"")-IFERROR(INDEX(Parâmetros!$B$39:$B$48,MATCH($E527,Parâmetros!$A$39:$A$48,0)),99),0)),IF(AND($L527=0,OR(N($W526)&gt;=IFERROR(INDEX(Parâmetros!$B$39:$B$48,MATCH($E527,Parâmetros!$A$39:$A$48,0)),99),AND(N($X526)&gt;0,N($X526)&lt;IFERROR(INDEX(Parâmetros!$C$39:$C$48,MATCH($E527,Parâmetros!$A$39:$A$48,0)),0)))),N($X526)+1,0)))</f>
        <v>0</v>
      </c>
      <c r="Y527" t="str">
        <f>IF($AC527&lt;&gt;"",IF($L527&gt;0,$AC527&amp;" · com apontamento",$AC527),IF($E527="Férias",IF($L527&gt;0,"Férias · com apontamento","Férias (cadastro)"),IF(($Z527+$AA527-1)&gt;Parâmetros!$E$16,"Férias / afastamento",IF(AND($D527="5x2",OR(WEEKDAY($F527,2)=6,WEEKDAY($F527,2)=7)),IF($L527&gt;0,"Folga trabalhada","Folga"),IF($L527&gt;0,"Trabalhado",IF(OR(OR($D527="6x1",$D527="FF 6x1"),$D527="5x2"),IF(AND(OR($D527="6x1",$D527="FF 6x1"),OR(WEEKDAY($F527,2)=6,WEEKDAY($F527,2)=7)),"Folga","Falta de registro"),IF(AND($AB527&lt;&gt;$AB526,IFERROR(INDEX(Cadastro!$F$5:$F$243,$AB527),"")=""),"Indeterminado (início da série)",IF($X527&gt;0,"Folga","Falta de registro"))))))))</f>
        <v>Falta de registro</v>
      </c>
      <c r="Z527" s="34">
        <f>IF(OR($L527&gt;0,$F527&gt;Parâmetros!$E$14),0,IF($A527&lt;&gt;$A526,1,N($Z526)+1))</f>
        <v>0</v>
      </c>
      <c r="AA527" s="34">
        <f>IF(OR($L527&gt;0,$F527&gt;Parâmetros!$E$14),0,IF(OR($A527&lt;&gt;$A528,$F528&gt;Parâmetros!$E$14),1,N($AA528)+1))</f>
        <v>0</v>
      </c>
      <c r="AB527" s="31">
        <f>IFERROR(MATCH($A527&amp;"|"&amp;TEXT(_xlfn.MAXIFS(Cadastro!$E$5:$E$243,Cadastro!$A$5:$A$243,$A527,Cadastro!$E$5:$E$243,"&lt;="&amp;$F527),"yyyymmdd"),Cadastro!$I$5:$I$243,0),"")</f>
        <v>71</v>
      </c>
      <c r="AC527" t="str">
        <f>IFERROR(_xlfn.SINGLE(INDEX(Exceções!$D$5:$D$203,MATCH($A527&amp;"|"&amp;$F527,Exceções!$F$5:$F$203,0))),"")</f>
        <v/>
      </c>
      <c r="AD527" t="str">
        <f>IF($AC527="","",IFERROR(_xlfn.SINGLE(INDEX(Exceções!$E$5:$E$203,MATCH($A527&amp;"|"&amp;$F527,Exceções!$F$5:$F$203,0))),""))</f>
        <v/>
      </c>
    </row>
    <row r="528" spans="1:30" ht="15" hidden="1" customHeight="1" x14ac:dyDescent="0.25">
      <c r="A528" s="31">
        <v>53173</v>
      </c>
      <c r="B528" s="17" t="s">
        <v>27</v>
      </c>
      <c r="C528" s="17" t="str">
        <f>IFERROR(INDEX(Cadastro!$C$5:$C$243,$AB528),"NÃO INFORMADO")</f>
        <v>ELE</v>
      </c>
      <c r="D528" s="17" t="str">
        <f>IFERROR(INDEX(Cadastro!$D$5:$D$243,$AB528),"")</f>
        <v>C</v>
      </c>
      <c r="E528" s="17" t="str">
        <f>IFERROR(INDEX(Cadastro!$G$5:$G$243,$AB528),"")</f>
        <v>C</v>
      </c>
      <c r="F528" s="29">
        <v>46322</v>
      </c>
      <c r="G528" s="32" t="str">
        <f t="shared" si="48"/>
        <v>ter</v>
      </c>
      <c r="H528" s="31" t="str">
        <f>IF($L528=0,"",_xlfn.MINIFS(Dados!$Q:$Q,Dados!$A:$A,$A528,Dados!$S:$S,$F528))</f>
        <v/>
      </c>
      <c r="I528" s="31" t="str">
        <f>IF($H528="","",_xlfn.MAXIFS(Dados!$R:$R,Dados!$A:$A,$A528,Dados!$S:$S,$F528))</f>
        <v/>
      </c>
      <c r="J528" s="32" t="str">
        <f>IF($D528&lt;&gt;"Folguista","",IFERROR(INDEX(Parâmetros!$D$52:$G$52,1,MIN(4,MAX(1,$W528))),""))</f>
        <v/>
      </c>
      <c r="K528" s="32" t="str">
        <f>IF(OR($AC528&lt;&gt;"",$Y528="Folga",$Y528="Folga trabalhada",$Y528="Férias (cadastro)",$Y528="Férias / afastamento",$Y528="Indeterminado (início da série)"),"",IF(OR($D528="6x1",$D528="FF 6x1"),IF(OR(WEEKDAY($F528,2)=6,WEEKDAY($F528,2)=7),"6x1 sáb/dom","6x1"),IF($D528="5x2","5x2",IF($H528="",IF($D528="Folguista",$J528,$E528),IF(OR($H528&gt;=Parâmetros!$E$18,$H528&lt;Parâmetros!$E$19),"C",IF($H528&lt;Parâmetros!$E$20,"A","B"))))))</f>
        <v>C</v>
      </c>
      <c r="L528" s="30">
        <f>SUMIFS(Dados!$E:$E,Dados!$A:$A,$A528,Dados!$S:$S,$F528)</f>
        <v>0</v>
      </c>
      <c r="M528" s="30">
        <f>IFERROR(INDEX(Parâmetros!$E$6:$E$11,MATCH($K528,Parâmetros!$A$6:$A$11,0)),"")</f>
        <v>6.67</v>
      </c>
      <c r="N528" s="33">
        <f t="shared" si="49"/>
        <v>0</v>
      </c>
      <c r="O528" s="33">
        <f>Parâmetros!$E$13</f>
        <v>0.8</v>
      </c>
      <c r="P528" s="32" t="str">
        <f>IF(OR($M528="",$F528&gt;Parâmetros!$E$14),"Não","Sim")</f>
        <v>Não</v>
      </c>
      <c r="Q528" s="32" t="str">
        <f t="shared" si="50"/>
        <v/>
      </c>
      <c r="R528" s="32" t="str">
        <f t="shared" si="51"/>
        <v/>
      </c>
      <c r="S528" s="30" t="str">
        <f t="shared" si="52"/>
        <v/>
      </c>
      <c r="T528" s="32" t="str">
        <f>IF($Q528&lt;&gt;"Sim","",IF($N528&gt;Parâmetros!$E$15,"Sim","Não"))</f>
        <v/>
      </c>
      <c r="U528" s="17" t="str">
        <f t="shared" si="53"/>
        <v>Fora da apuração</v>
      </c>
      <c r="V528" s="17" t="str">
        <f>IF($AC528&lt;&gt;"",IF($L528&gt;0,"ATENÇÃO · apontou em dia de "&amp;LOWER($AC528)&amp;" cadastrado","Exceção cadastrada · "&amp;$AC528)&amp;IF($AD528="",""," · "&amp;$AD528),IF($E528="Férias",IF($L528&gt;0,"ATENÇÃO · apontou estando de férias no cadastro","Férias no cadastro"),IF($Y528="Férias / afastamento","Afastamento · "&amp;($Z528+$AA528-1)&amp;" dias seguidos sem apontamento",IF($Y528="Folga trabalhada","ATENÇÃO · apontou em dia de folga da escala 5x2",IF($Y528="Folga",IF(AND($D528="5x2",OR(WEEKDAY($F528,2)=6,WEEKDAY($F528,2)=7)),"Folga de fim de semana da escala 5x2",IF(AND(OR($D528="6x1",$D528="FF 6x1"),WEEKDAY($F528,2)=6,FALSE()),"Folga de fim de semana · apontou no domingo anterior",IF(AND(OR($D528="6x1",$D528="FF 6x1"),WEEKDAY($F528,2)=7,AND($A528=$A527,$L527&gt;0)),"Folga de fim de semana · apontou no sábado",IF(AND(OR($D528="6x1",$D528="FF 6x1"),OR(WEEKDAY($F528,2)=6,WEEKDAY($F528,2)=7)),"Folga de fim de semana · sem apontamento no sábado nem no domingo","Folga prevista pelo ciclo")))),IF($Y528="Indeterminado (início da série)","Sem histórico anterior — informe o dia do ciclo no Cadastro",IF($Y528="Falta de registro",IF(OR(OR($D528="6x1",$D528="FF 6x1"),$D528="5x2"),"FALTA DE REGISTRO · dia útil da escala "&amp;$E528,"FALTA DE REGISTRO · dia "&amp;$W528&amp;" de "&amp;IFERROR(INDEX(Parâmetros!$B$39:$B$48,MATCH($E528,Parâmetros!$A$39:$A$48,0)),99)&amp;" do ciclo"),IF(OR($D528="6x1",$D528="FF 6x1"),IF(OR(AND(WEEKDAY($F528,2)=6,AND($A528=$A529,$L529&gt;0)),AND(WEEKDAY($F528,2)=7,AND($A528=$A527,$L527&gt;0))),"ATENÇÃO · apontou sábado e domingo no mesmo fim de semana",IF(OR(WEEKDAY($F528,2)=6,WEEKDAY($F528,2)=7),"Jornada de fim de semana do 6x1",IF(OR($H528&gt;=Parâmetros!$E$20,$H528&lt;Parâmetros!$E$19),"ATENÇÃO · 6x1 apontou fora do horário diurno","Jornada fixa do 6x1"))),IF($D528="5x2","Jornada fixa do 5x2",IF($D528="Folguista",IF($J528=$K528,"Evidência confirma sequência","DIVERGE · sequência "&amp;$J528&amp;" × evidência "&amp;$K528),IF($K528=$E528,"Evidência confirma cadastro","DIVERGE · cadastro "&amp;$E528&amp;" × evidência "&amp;$K528)))))))))))</f>
        <v>FALTA DE REGISTRO · dia 3 de 5 do ciclo</v>
      </c>
      <c r="W528" s="34">
        <f>IF(OR(OR($D528="6x1",$D528="FF 6x1"),$D528="5x2"),"",IF($AB528&lt;&gt;$AB527,IF(IFERROR(INDEX(Cadastro!$F$5:$F$243,$AB528),"")="",IF($L528&gt;0,1,0),IF(IFERROR(INDEX(Cadastro!$F$5:$F$243,$AB528),"")&lt;=IFERROR(INDEX(Parâmetros!$B$39:$B$48,MATCH($E528,Parâmetros!$A$39:$A$48,0)),99),IFERROR(INDEX(Cadastro!$F$5:$F$243,$AB528),""),0)),IF($L528&gt;0,IF(N($X527)&gt;0,1,N($W527)+1),IF(AND($L528=0,OR(N($W527)&gt;=IFERROR(INDEX(Parâmetros!$B$39:$B$48,MATCH($E528,Parâmetros!$A$39:$A$48,0)),99),AND(N($X527)&gt;0,N($X527)&lt;IFERROR(INDEX(Parâmetros!$C$39:$C$48,MATCH($E528,Parâmetros!$A$39:$A$48,0)),0)))),0,N($W527)+1))))</f>
        <v>3</v>
      </c>
      <c r="X528" s="34">
        <f>IF(OR(OR($D528="6x1",$D528="FF 6x1"),$D528="5x2"),"",IF($AB528&lt;&gt;$AB527,IF(IFERROR(INDEX(Cadastro!$F$5:$F$243,$AB528),"")="",0,IF(IFERROR(INDEX(Cadastro!$F$5:$F$243,$AB528),"")&gt;IFERROR(INDEX(Parâmetros!$B$39:$B$48,MATCH($E528,Parâmetros!$A$39:$A$48,0)),99),IFERROR(INDEX(Cadastro!$F$5:$F$243,$AB528),"")-IFERROR(INDEX(Parâmetros!$B$39:$B$48,MATCH($E528,Parâmetros!$A$39:$A$48,0)),99),0)),IF(AND($L528=0,OR(N($W527)&gt;=IFERROR(INDEX(Parâmetros!$B$39:$B$48,MATCH($E528,Parâmetros!$A$39:$A$48,0)),99),AND(N($X527)&gt;0,N($X527)&lt;IFERROR(INDEX(Parâmetros!$C$39:$C$48,MATCH($E528,Parâmetros!$A$39:$A$48,0)),0)))),N($X527)+1,0)))</f>
        <v>0</v>
      </c>
      <c r="Y528" t="str">
        <f>IF($AC528&lt;&gt;"",IF($L528&gt;0,$AC528&amp;" · com apontamento",$AC528),IF($E528="Férias",IF($L528&gt;0,"Férias · com apontamento","Férias (cadastro)"),IF(($Z528+$AA528-1)&gt;Parâmetros!$E$16,"Férias / afastamento",IF(AND($D528="5x2",OR(WEEKDAY($F528,2)=6,WEEKDAY($F528,2)=7)),IF($L528&gt;0,"Folga trabalhada","Folga"),IF($L528&gt;0,"Trabalhado",IF(OR(OR($D528="6x1",$D528="FF 6x1"),$D528="5x2"),IF(AND(OR($D528="6x1",$D528="FF 6x1"),OR(WEEKDAY($F528,2)=6,WEEKDAY($F528,2)=7)),"Folga","Falta de registro"),IF(AND($AB528&lt;&gt;$AB527,IFERROR(INDEX(Cadastro!$F$5:$F$243,$AB528),"")=""),"Indeterminado (início da série)",IF($X528&gt;0,"Folga","Falta de registro"))))))))</f>
        <v>Falta de registro</v>
      </c>
      <c r="Z528" s="34">
        <f>IF(OR($L528&gt;0,$F528&gt;Parâmetros!$E$14),0,IF($A528&lt;&gt;$A527,1,N($Z527)+1))</f>
        <v>0</v>
      </c>
      <c r="AA528" s="34">
        <f>IF(OR($L528&gt;0,$F528&gt;Parâmetros!$E$14),0,IF(OR($A528&lt;&gt;$A529,$F529&gt;Parâmetros!$E$14),1,N($AA529)+1))</f>
        <v>0</v>
      </c>
      <c r="AB528" s="31">
        <f>IFERROR(MATCH($A528&amp;"|"&amp;TEXT(_xlfn.MAXIFS(Cadastro!$E$5:$E$243,Cadastro!$A$5:$A$243,$A528,Cadastro!$E$5:$E$243,"&lt;="&amp;$F528),"yyyymmdd"),Cadastro!$I$5:$I$243,0),"")</f>
        <v>71</v>
      </c>
      <c r="AC528" t="str">
        <f>IFERROR(_xlfn.SINGLE(INDEX(Exceções!$D$5:$D$203,MATCH($A528&amp;"|"&amp;$F528,Exceções!$F$5:$F$203,0))),"")</f>
        <v/>
      </c>
      <c r="AD528" t="str">
        <f>IF($AC528="","",IFERROR(_xlfn.SINGLE(INDEX(Exceções!$E$5:$E$203,MATCH($A528&amp;"|"&amp;$F528,Exceções!$F$5:$F$203,0))),""))</f>
        <v/>
      </c>
    </row>
    <row r="529" spans="1:30" ht="15" hidden="1" customHeight="1" x14ac:dyDescent="0.25">
      <c r="A529" s="31">
        <v>53173</v>
      </c>
      <c r="B529" s="17" t="s">
        <v>27</v>
      </c>
      <c r="C529" s="17" t="str">
        <f>IFERROR(INDEX(Cadastro!$C$5:$C$243,$AB529),"NÃO INFORMADO")</f>
        <v>ELE</v>
      </c>
      <c r="D529" s="17" t="str">
        <f>IFERROR(INDEX(Cadastro!$D$5:$D$243,$AB529),"")</f>
        <v>C</v>
      </c>
      <c r="E529" s="17" t="str">
        <f>IFERROR(INDEX(Cadastro!$G$5:$G$243,$AB529),"")</f>
        <v>C</v>
      </c>
      <c r="F529" s="29">
        <v>46323</v>
      </c>
      <c r="G529" s="32" t="str">
        <f t="shared" si="48"/>
        <v>qua</v>
      </c>
      <c r="H529" s="31" t="str">
        <f>IF($L529=0,"",_xlfn.MINIFS(Dados!$Q:$Q,Dados!$A:$A,$A529,Dados!$S:$S,$F529))</f>
        <v/>
      </c>
      <c r="I529" s="31" t="str">
        <f>IF($H529="","",_xlfn.MAXIFS(Dados!$R:$R,Dados!$A:$A,$A529,Dados!$S:$S,$F529))</f>
        <v/>
      </c>
      <c r="J529" s="32" t="str">
        <f>IF($D529&lt;&gt;"Folguista","",IFERROR(INDEX(Parâmetros!$D$52:$G$52,1,MIN(4,MAX(1,$W529))),""))</f>
        <v/>
      </c>
      <c r="K529" s="32" t="str">
        <f>IF(OR($AC529&lt;&gt;"",$Y529="Folga",$Y529="Folga trabalhada",$Y529="Férias (cadastro)",$Y529="Férias / afastamento",$Y529="Indeterminado (início da série)"),"",IF(OR($D529="6x1",$D529="FF 6x1"),IF(OR(WEEKDAY($F529,2)=6,WEEKDAY($F529,2)=7),"6x1 sáb/dom","6x1"),IF($D529="5x2","5x2",IF($H529="",IF($D529="Folguista",$J529,$E529),IF(OR($H529&gt;=Parâmetros!$E$18,$H529&lt;Parâmetros!$E$19),"C",IF($H529&lt;Parâmetros!$E$20,"A","B"))))))</f>
        <v>C</v>
      </c>
      <c r="L529" s="30">
        <f>SUMIFS(Dados!$E:$E,Dados!$A:$A,$A529,Dados!$S:$S,$F529)</f>
        <v>0</v>
      </c>
      <c r="M529" s="30">
        <f>IFERROR(INDEX(Parâmetros!$E$6:$E$11,MATCH($K529,Parâmetros!$A$6:$A$11,0)),"")</f>
        <v>6.67</v>
      </c>
      <c r="N529" s="33">
        <f t="shared" si="49"/>
        <v>0</v>
      </c>
      <c r="O529" s="33">
        <f>Parâmetros!$E$13</f>
        <v>0.8</v>
      </c>
      <c r="P529" s="32" t="str">
        <f>IF(OR($M529="",$F529&gt;Parâmetros!$E$14),"Não","Sim")</f>
        <v>Não</v>
      </c>
      <c r="Q529" s="32" t="str">
        <f t="shared" si="50"/>
        <v/>
      </c>
      <c r="R529" s="32" t="str">
        <f t="shared" si="51"/>
        <v/>
      </c>
      <c r="S529" s="30" t="str">
        <f t="shared" si="52"/>
        <v/>
      </c>
      <c r="T529" s="32" t="str">
        <f>IF($Q529&lt;&gt;"Sim","",IF($N529&gt;Parâmetros!$E$15,"Sim","Não"))</f>
        <v/>
      </c>
      <c r="U529" s="17" t="str">
        <f t="shared" si="53"/>
        <v>Fora da apuração</v>
      </c>
      <c r="V529" s="17" t="str">
        <f>IF($AC529&lt;&gt;"",IF($L529&gt;0,"ATENÇÃO · apontou em dia de "&amp;LOWER($AC529)&amp;" cadastrado","Exceção cadastrada · "&amp;$AC529)&amp;IF($AD529="",""," · "&amp;$AD529),IF($E529="Férias",IF($L529&gt;0,"ATENÇÃO · apontou estando de férias no cadastro","Férias no cadastro"),IF($Y529="Férias / afastamento","Afastamento · "&amp;($Z529+$AA529-1)&amp;" dias seguidos sem apontamento",IF($Y529="Folga trabalhada","ATENÇÃO · apontou em dia de folga da escala 5x2",IF($Y529="Folga",IF(AND($D529="5x2",OR(WEEKDAY($F529,2)=6,WEEKDAY($F529,2)=7)),"Folga de fim de semana da escala 5x2",IF(AND(OR($D529="6x1",$D529="FF 6x1"),WEEKDAY($F529,2)=6,FALSE()),"Folga de fim de semana · apontou no domingo anterior",IF(AND(OR($D529="6x1",$D529="FF 6x1"),WEEKDAY($F529,2)=7,AND($A529=$A528,$L528&gt;0)),"Folga de fim de semana · apontou no sábado",IF(AND(OR($D529="6x1",$D529="FF 6x1"),OR(WEEKDAY($F529,2)=6,WEEKDAY($F529,2)=7)),"Folga de fim de semana · sem apontamento no sábado nem no domingo","Folga prevista pelo ciclo")))),IF($Y529="Indeterminado (início da série)","Sem histórico anterior — informe o dia do ciclo no Cadastro",IF($Y529="Falta de registro",IF(OR(OR($D529="6x1",$D529="FF 6x1"),$D529="5x2"),"FALTA DE REGISTRO · dia útil da escala "&amp;$E529,"FALTA DE REGISTRO · dia "&amp;$W529&amp;" de "&amp;IFERROR(INDEX(Parâmetros!$B$39:$B$48,MATCH($E529,Parâmetros!$A$39:$A$48,0)),99)&amp;" do ciclo"),IF(OR($D529="6x1",$D529="FF 6x1"),IF(OR(AND(WEEKDAY($F529,2)=6,AND($A529=$A530,$L530&gt;0)),AND(WEEKDAY($F529,2)=7,AND($A529=$A528,$L528&gt;0))),"ATENÇÃO · apontou sábado e domingo no mesmo fim de semana",IF(OR(WEEKDAY($F529,2)=6,WEEKDAY($F529,2)=7),"Jornada de fim de semana do 6x1",IF(OR($H529&gt;=Parâmetros!$E$20,$H529&lt;Parâmetros!$E$19),"ATENÇÃO · 6x1 apontou fora do horário diurno","Jornada fixa do 6x1"))),IF($D529="5x2","Jornada fixa do 5x2",IF($D529="Folguista",IF($J529=$K529,"Evidência confirma sequência","DIVERGE · sequência "&amp;$J529&amp;" × evidência "&amp;$K529),IF($K529=$E529,"Evidência confirma cadastro","DIVERGE · cadastro "&amp;$E529&amp;" × evidência "&amp;$K529)))))))))))</f>
        <v>FALTA DE REGISTRO · dia 4 de 5 do ciclo</v>
      </c>
      <c r="W529" s="34">
        <f>IF(OR(OR($D529="6x1",$D529="FF 6x1"),$D529="5x2"),"",IF($AB529&lt;&gt;$AB528,IF(IFERROR(INDEX(Cadastro!$F$5:$F$243,$AB529),"")="",IF($L529&gt;0,1,0),IF(IFERROR(INDEX(Cadastro!$F$5:$F$243,$AB529),"")&lt;=IFERROR(INDEX(Parâmetros!$B$39:$B$48,MATCH($E529,Parâmetros!$A$39:$A$48,0)),99),IFERROR(INDEX(Cadastro!$F$5:$F$243,$AB529),""),0)),IF($L529&gt;0,IF(N($X528)&gt;0,1,N($W528)+1),IF(AND($L529=0,OR(N($W528)&gt;=IFERROR(INDEX(Parâmetros!$B$39:$B$48,MATCH($E529,Parâmetros!$A$39:$A$48,0)),99),AND(N($X528)&gt;0,N($X528)&lt;IFERROR(INDEX(Parâmetros!$C$39:$C$48,MATCH($E529,Parâmetros!$A$39:$A$48,0)),0)))),0,N($W528)+1))))</f>
        <v>4</v>
      </c>
      <c r="X529" s="34">
        <f>IF(OR(OR($D529="6x1",$D529="FF 6x1"),$D529="5x2"),"",IF($AB529&lt;&gt;$AB528,IF(IFERROR(INDEX(Cadastro!$F$5:$F$243,$AB529),"")="",0,IF(IFERROR(INDEX(Cadastro!$F$5:$F$243,$AB529),"")&gt;IFERROR(INDEX(Parâmetros!$B$39:$B$48,MATCH($E529,Parâmetros!$A$39:$A$48,0)),99),IFERROR(INDEX(Cadastro!$F$5:$F$243,$AB529),"")-IFERROR(INDEX(Parâmetros!$B$39:$B$48,MATCH($E529,Parâmetros!$A$39:$A$48,0)),99),0)),IF(AND($L529=0,OR(N($W528)&gt;=IFERROR(INDEX(Parâmetros!$B$39:$B$48,MATCH($E529,Parâmetros!$A$39:$A$48,0)),99),AND(N($X528)&gt;0,N($X528)&lt;IFERROR(INDEX(Parâmetros!$C$39:$C$48,MATCH($E529,Parâmetros!$A$39:$A$48,0)),0)))),N($X528)+1,0)))</f>
        <v>0</v>
      </c>
      <c r="Y529" t="str">
        <f>IF($AC529&lt;&gt;"",IF($L529&gt;0,$AC529&amp;" · com apontamento",$AC529),IF($E529="Férias",IF($L529&gt;0,"Férias · com apontamento","Férias (cadastro)"),IF(($Z529+$AA529-1)&gt;Parâmetros!$E$16,"Férias / afastamento",IF(AND($D529="5x2",OR(WEEKDAY($F529,2)=6,WEEKDAY($F529,2)=7)),IF($L529&gt;0,"Folga trabalhada","Folga"),IF($L529&gt;0,"Trabalhado",IF(OR(OR($D529="6x1",$D529="FF 6x1"),$D529="5x2"),IF(AND(OR($D529="6x1",$D529="FF 6x1"),OR(WEEKDAY($F529,2)=6,WEEKDAY($F529,2)=7)),"Folga","Falta de registro"),IF(AND($AB529&lt;&gt;$AB528,IFERROR(INDEX(Cadastro!$F$5:$F$243,$AB529),"")=""),"Indeterminado (início da série)",IF($X529&gt;0,"Folga","Falta de registro"))))))))</f>
        <v>Falta de registro</v>
      </c>
      <c r="Z529" s="34">
        <f>IF(OR($L529&gt;0,$F529&gt;Parâmetros!$E$14),0,IF($A529&lt;&gt;$A528,1,N($Z528)+1))</f>
        <v>0</v>
      </c>
      <c r="AA529" s="34">
        <f>IF(OR($L529&gt;0,$F529&gt;Parâmetros!$E$14),0,IF(OR($A529&lt;&gt;$A530,$F530&gt;Parâmetros!$E$14),1,N($AA530)+1))</f>
        <v>0</v>
      </c>
      <c r="AB529" s="31">
        <f>IFERROR(MATCH($A529&amp;"|"&amp;TEXT(_xlfn.MAXIFS(Cadastro!$E$5:$E$243,Cadastro!$A$5:$A$243,$A529,Cadastro!$E$5:$E$243,"&lt;="&amp;$F529),"yyyymmdd"),Cadastro!$I$5:$I$243,0),"")</f>
        <v>71</v>
      </c>
      <c r="AC529" t="str">
        <f>IFERROR(_xlfn.SINGLE(INDEX(Exceções!$D$5:$D$203,MATCH($A529&amp;"|"&amp;$F529,Exceções!$F$5:$F$203,0))),"")</f>
        <v/>
      </c>
      <c r="AD529" t="str">
        <f>IF($AC529="","",IFERROR(_xlfn.SINGLE(INDEX(Exceções!$E$5:$E$203,MATCH($A529&amp;"|"&amp;$F529,Exceções!$F$5:$F$203,0))),""))</f>
        <v/>
      </c>
    </row>
    <row r="530" spans="1:30" ht="15" hidden="1" customHeight="1" x14ac:dyDescent="0.25">
      <c r="A530" s="31">
        <v>53173</v>
      </c>
      <c r="B530" s="17" t="s">
        <v>27</v>
      </c>
      <c r="C530" s="17" t="str">
        <f>IFERROR(INDEX(Cadastro!$C$5:$C$243,$AB530),"NÃO INFORMADO")</f>
        <v>ELE</v>
      </c>
      <c r="D530" s="17" t="str">
        <f>IFERROR(INDEX(Cadastro!$D$5:$D$243,$AB530),"")</f>
        <v>C</v>
      </c>
      <c r="E530" s="17" t="str">
        <f>IFERROR(INDEX(Cadastro!$G$5:$G$243,$AB530),"")</f>
        <v>C</v>
      </c>
      <c r="F530" s="29">
        <v>46324</v>
      </c>
      <c r="G530" s="32" t="str">
        <f t="shared" si="48"/>
        <v>qui</v>
      </c>
      <c r="H530" s="31" t="str">
        <f>IF($L530=0,"",_xlfn.MINIFS(Dados!$Q:$Q,Dados!$A:$A,$A530,Dados!$S:$S,$F530))</f>
        <v/>
      </c>
      <c r="I530" s="31" t="str">
        <f>IF($H530="","",_xlfn.MAXIFS(Dados!$R:$R,Dados!$A:$A,$A530,Dados!$S:$S,$F530))</f>
        <v/>
      </c>
      <c r="J530" s="32" t="str">
        <f>IF($D530&lt;&gt;"Folguista","",IFERROR(INDEX(Parâmetros!$D$52:$G$52,1,MIN(4,MAX(1,$W530))),""))</f>
        <v/>
      </c>
      <c r="K530" s="32" t="str">
        <f>IF(OR($AC530&lt;&gt;"",$Y530="Folga",$Y530="Folga trabalhada",$Y530="Férias (cadastro)",$Y530="Férias / afastamento",$Y530="Indeterminado (início da série)"),"",IF(OR($D530="6x1",$D530="FF 6x1"),IF(OR(WEEKDAY($F530,2)=6,WEEKDAY($F530,2)=7),"6x1 sáb/dom","6x1"),IF($D530="5x2","5x2",IF($H530="",IF($D530="Folguista",$J530,$E530),IF(OR($H530&gt;=Parâmetros!$E$18,$H530&lt;Parâmetros!$E$19),"C",IF($H530&lt;Parâmetros!$E$20,"A","B"))))))</f>
        <v>C</v>
      </c>
      <c r="L530" s="30">
        <f>SUMIFS(Dados!$E:$E,Dados!$A:$A,$A530,Dados!$S:$S,$F530)</f>
        <v>0</v>
      </c>
      <c r="M530" s="30">
        <f>IFERROR(INDEX(Parâmetros!$E$6:$E$11,MATCH($K530,Parâmetros!$A$6:$A$11,0)),"")</f>
        <v>6.67</v>
      </c>
      <c r="N530" s="33">
        <f t="shared" si="49"/>
        <v>0</v>
      </c>
      <c r="O530" s="33">
        <f>Parâmetros!$E$13</f>
        <v>0.8</v>
      </c>
      <c r="P530" s="32" t="str">
        <f>IF(OR($M530="",$F530&gt;Parâmetros!$E$14),"Não","Sim")</f>
        <v>Não</v>
      </c>
      <c r="Q530" s="32" t="str">
        <f t="shared" si="50"/>
        <v/>
      </c>
      <c r="R530" s="32" t="str">
        <f t="shared" si="51"/>
        <v/>
      </c>
      <c r="S530" s="30" t="str">
        <f t="shared" si="52"/>
        <v/>
      </c>
      <c r="T530" s="32" t="str">
        <f>IF($Q530&lt;&gt;"Sim","",IF($N530&gt;Parâmetros!$E$15,"Sim","Não"))</f>
        <v/>
      </c>
      <c r="U530" s="17" t="str">
        <f t="shared" si="53"/>
        <v>Fora da apuração</v>
      </c>
      <c r="V530" s="17" t="str">
        <f>IF($AC530&lt;&gt;"",IF($L530&gt;0,"ATENÇÃO · apontou em dia de "&amp;LOWER($AC530)&amp;" cadastrado","Exceção cadastrada · "&amp;$AC530)&amp;IF($AD530="",""," · "&amp;$AD530),IF($E530="Férias",IF($L530&gt;0,"ATENÇÃO · apontou estando de férias no cadastro","Férias no cadastro"),IF($Y530="Férias / afastamento","Afastamento · "&amp;($Z530+$AA530-1)&amp;" dias seguidos sem apontamento",IF($Y530="Folga trabalhada","ATENÇÃO · apontou em dia de folga da escala 5x2",IF($Y530="Folga",IF(AND($D530="5x2",OR(WEEKDAY($F530,2)=6,WEEKDAY($F530,2)=7)),"Folga de fim de semana da escala 5x2",IF(AND(OR($D530="6x1",$D530="FF 6x1"),WEEKDAY($F530,2)=6,FALSE()),"Folga de fim de semana · apontou no domingo anterior",IF(AND(OR($D530="6x1",$D530="FF 6x1"),WEEKDAY($F530,2)=7,AND($A530=$A529,$L529&gt;0)),"Folga de fim de semana · apontou no sábado",IF(AND(OR($D530="6x1",$D530="FF 6x1"),OR(WEEKDAY($F530,2)=6,WEEKDAY($F530,2)=7)),"Folga de fim de semana · sem apontamento no sábado nem no domingo","Folga prevista pelo ciclo")))),IF($Y530="Indeterminado (início da série)","Sem histórico anterior — informe o dia do ciclo no Cadastro",IF($Y530="Falta de registro",IF(OR(OR($D530="6x1",$D530="FF 6x1"),$D530="5x2"),"FALTA DE REGISTRO · dia útil da escala "&amp;$E530,"FALTA DE REGISTRO · dia "&amp;$W530&amp;" de "&amp;IFERROR(INDEX(Parâmetros!$B$39:$B$48,MATCH($E530,Parâmetros!$A$39:$A$48,0)),99)&amp;" do ciclo"),IF(OR($D530="6x1",$D530="FF 6x1"),IF(OR(AND(WEEKDAY($F530,2)=6,AND($A530=$A531,$L531&gt;0)),AND(WEEKDAY($F530,2)=7,AND($A530=$A529,$L529&gt;0))),"ATENÇÃO · apontou sábado e domingo no mesmo fim de semana",IF(OR(WEEKDAY($F530,2)=6,WEEKDAY($F530,2)=7),"Jornada de fim de semana do 6x1",IF(OR($H530&gt;=Parâmetros!$E$20,$H530&lt;Parâmetros!$E$19),"ATENÇÃO · 6x1 apontou fora do horário diurno","Jornada fixa do 6x1"))),IF($D530="5x2","Jornada fixa do 5x2",IF($D530="Folguista",IF($J530=$K530,"Evidência confirma sequência","DIVERGE · sequência "&amp;$J530&amp;" × evidência "&amp;$K530),IF($K530=$E530,"Evidência confirma cadastro","DIVERGE · cadastro "&amp;$E530&amp;" × evidência "&amp;$K530)))))))))))</f>
        <v>FALTA DE REGISTRO · dia 5 de 5 do ciclo</v>
      </c>
      <c r="W530" s="34">
        <f>IF(OR(OR($D530="6x1",$D530="FF 6x1"),$D530="5x2"),"",IF($AB530&lt;&gt;$AB529,IF(IFERROR(INDEX(Cadastro!$F$5:$F$243,$AB530),"")="",IF($L530&gt;0,1,0),IF(IFERROR(INDEX(Cadastro!$F$5:$F$243,$AB530),"")&lt;=IFERROR(INDEX(Parâmetros!$B$39:$B$48,MATCH($E530,Parâmetros!$A$39:$A$48,0)),99),IFERROR(INDEX(Cadastro!$F$5:$F$243,$AB530),""),0)),IF($L530&gt;0,IF(N($X529)&gt;0,1,N($W529)+1),IF(AND($L530=0,OR(N($W529)&gt;=IFERROR(INDEX(Parâmetros!$B$39:$B$48,MATCH($E530,Parâmetros!$A$39:$A$48,0)),99),AND(N($X529)&gt;0,N($X529)&lt;IFERROR(INDEX(Parâmetros!$C$39:$C$48,MATCH($E530,Parâmetros!$A$39:$A$48,0)),0)))),0,N($W529)+1))))</f>
        <v>5</v>
      </c>
      <c r="X530" s="34">
        <f>IF(OR(OR($D530="6x1",$D530="FF 6x1"),$D530="5x2"),"",IF($AB530&lt;&gt;$AB529,IF(IFERROR(INDEX(Cadastro!$F$5:$F$243,$AB530),"")="",0,IF(IFERROR(INDEX(Cadastro!$F$5:$F$243,$AB530),"")&gt;IFERROR(INDEX(Parâmetros!$B$39:$B$48,MATCH($E530,Parâmetros!$A$39:$A$48,0)),99),IFERROR(INDEX(Cadastro!$F$5:$F$243,$AB530),"")-IFERROR(INDEX(Parâmetros!$B$39:$B$48,MATCH($E530,Parâmetros!$A$39:$A$48,0)),99),0)),IF(AND($L530=0,OR(N($W529)&gt;=IFERROR(INDEX(Parâmetros!$B$39:$B$48,MATCH($E530,Parâmetros!$A$39:$A$48,0)),99),AND(N($X529)&gt;0,N($X529)&lt;IFERROR(INDEX(Parâmetros!$C$39:$C$48,MATCH($E530,Parâmetros!$A$39:$A$48,0)),0)))),N($X529)+1,0)))</f>
        <v>0</v>
      </c>
      <c r="Y530" t="str">
        <f>IF($AC530&lt;&gt;"",IF($L530&gt;0,$AC530&amp;" · com apontamento",$AC530),IF($E530="Férias",IF($L530&gt;0,"Férias · com apontamento","Férias (cadastro)"),IF(($Z530+$AA530-1)&gt;Parâmetros!$E$16,"Férias / afastamento",IF(AND($D530="5x2",OR(WEEKDAY($F530,2)=6,WEEKDAY($F530,2)=7)),IF($L530&gt;0,"Folga trabalhada","Folga"),IF($L530&gt;0,"Trabalhado",IF(OR(OR($D530="6x1",$D530="FF 6x1"),$D530="5x2"),IF(AND(OR($D530="6x1",$D530="FF 6x1"),OR(WEEKDAY($F530,2)=6,WEEKDAY($F530,2)=7)),"Folga","Falta de registro"),IF(AND($AB530&lt;&gt;$AB529,IFERROR(INDEX(Cadastro!$F$5:$F$243,$AB530),"")=""),"Indeterminado (início da série)",IF($X530&gt;0,"Folga","Falta de registro"))))))))</f>
        <v>Falta de registro</v>
      </c>
      <c r="Z530" s="34">
        <f>IF(OR($L530&gt;0,$F530&gt;Parâmetros!$E$14),0,IF($A530&lt;&gt;$A529,1,N($Z529)+1))</f>
        <v>0</v>
      </c>
      <c r="AA530" s="34">
        <f>IF(OR($L530&gt;0,$F530&gt;Parâmetros!$E$14),0,IF(OR($A530&lt;&gt;$A531,$F531&gt;Parâmetros!$E$14),1,N($AA531)+1))</f>
        <v>0</v>
      </c>
      <c r="AB530" s="31">
        <f>IFERROR(MATCH($A530&amp;"|"&amp;TEXT(_xlfn.MAXIFS(Cadastro!$E$5:$E$243,Cadastro!$A$5:$A$243,$A530,Cadastro!$E$5:$E$243,"&lt;="&amp;$F530),"yyyymmdd"),Cadastro!$I$5:$I$243,0),"")</f>
        <v>71</v>
      </c>
      <c r="AC530" t="str">
        <f>IFERROR(_xlfn.SINGLE(INDEX(Exceções!$D$5:$D$203,MATCH($A530&amp;"|"&amp;$F530,Exceções!$F$5:$F$203,0))),"")</f>
        <v/>
      </c>
      <c r="AD530" t="str">
        <f>IF($AC530="","",IFERROR(_xlfn.SINGLE(INDEX(Exceções!$E$5:$E$203,MATCH($A530&amp;"|"&amp;$F530,Exceções!$F$5:$F$203,0))),""))</f>
        <v/>
      </c>
    </row>
    <row r="531" spans="1:30" ht="15" hidden="1" customHeight="1" x14ac:dyDescent="0.25">
      <c r="A531" s="31">
        <v>53173</v>
      </c>
      <c r="B531" s="17" t="s">
        <v>27</v>
      </c>
      <c r="C531" s="17" t="str">
        <f>IFERROR(INDEX(Cadastro!$C$5:$C$243,$AB531),"NÃO INFORMADO")</f>
        <v>ELE</v>
      </c>
      <c r="D531" s="17" t="str">
        <f>IFERROR(INDEX(Cadastro!$D$5:$D$243,$AB531),"")</f>
        <v>C</v>
      </c>
      <c r="E531" s="17" t="str">
        <f>IFERROR(INDEX(Cadastro!$G$5:$G$243,$AB531),"")</f>
        <v>C</v>
      </c>
      <c r="F531" s="29">
        <v>46325</v>
      </c>
      <c r="G531" s="32" t="str">
        <f t="shared" si="48"/>
        <v>sex</v>
      </c>
      <c r="H531" s="31" t="str">
        <f>IF($L531=0,"",_xlfn.MINIFS(Dados!$Q:$Q,Dados!$A:$A,$A531,Dados!$S:$S,$F531))</f>
        <v/>
      </c>
      <c r="I531" s="31" t="str">
        <f>IF($H531="","",_xlfn.MAXIFS(Dados!$R:$R,Dados!$A:$A,$A531,Dados!$S:$S,$F531))</f>
        <v/>
      </c>
      <c r="J531" s="32" t="str">
        <f>IF($D531&lt;&gt;"Folguista","",IFERROR(INDEX(Parâmetros!$D$52:$G$52,1,MIN(4,MAX(1,$W531))),""))</f>
        <v/>
      </c>
      <c r="K531" s="32" t="str">
        <f>IF(OR($AC531&lt;&gt;"",$Y531="Folga",$Y531="Folga trabalhada",$Y531="Férias (cadastro)",$Y531="Férias / afastamento",$Y531="Indeterminado (início da série)"),"",IF(OR($D531="6x1",$D531="FF 6x1"),IF(OR(WEEKDAY($F531,2)=6,WEEKDAY($F531,2)=7),"6x1 sáb/dom","6x1"),IF($D531="5x2","5x2",IF($H531="",IF($D531="Folguista",$J531,$E531),IF(OR($H531&gt;=Parâmetros!$E$18,$H531&lt;Parâmetros!$E$19),"C",IF($H531&lt;Parâmetros!$E$20,"A","B"))))))</f>
        <v/>
      </c>
      <c r="L531" s="30">
        <f>SUMIFS(Dados!$E:$E,Dados!$A:$A,$A531,Dados!$S:$S,$F531)</f>
        <v>0</v>
      </c>
      <c r="M531" s="30" t="str">
        <f>IFERROR(INDEX(Parâmetros!$E$6:$E$11,MATCH($K531,Parâmetros!$A$6:$A$11,0)),"")</f>
        <v/>
      </c>
      <c r="N531" s="33" t="str">
        <f t="shared" si="49"/>
        <v/>
      </c>
      <c r="O531" s="33">
        <f>Parâmetros!$E$13</f>
        <v>0.8</v>
      </c>
      <c r="P531" s="32" t="str">
        <f>IF(OR($M531="",$F531&gt;Parâmetros!$E$14),"Não","Sim")</f>
        <v>Não</v>
      </c>
      <c r="Q531" s="32" t="str">
        <f t="shared" si="50"/>
        <v/>
      </c>
      <c r="R531" s="32" t="str">
        <f t="shared" si="51"/>
        <v/>
      </c>
      <c r="S531" s="30" t="str">
        <f t="shared" si="52"/>
        <v/>
      </c>
      <c r="T531" s="32" t="str">
        <f>IF($Q531&lt;&gt;"Sim","",IF($N531&gt;Parâmetros!$E$15,"Sim","Não"))</f>
        <v/>
      </c>
      <c r="U531" s="17" t="str">
        <f t="shared" si="53"/>
        <v>Folga</v>
      </c>
      <c r="V531" s="17" t="str">
        <f>IF($AC531&lt;&gt;"",IF($L531&gt;0,"ATENÇÃO · apontou em dia de "&amp;LOWER($AC531)&amp;" cadastrado","Exceção cadastrada · "&amp;$AC531)&amp;IF($AD531="",""," · "&amp;$AD531),IF($E531="Férias",IF($L531&gt;0,"ATENÇÃO · apontou estando de férias no cadastro","Férias no cadastro"),IF($Y531="Férias / afastamento","Afastamento · "&amp;($Z531+$AA531-1)&amp;" dias seguidos sem apontamento",IF($Y531="Folga trabalhada","ATENÇÃO · apontou em dia de folga da escala 5x2",IF($Y531="Folga",IF(AND($D531="5x2",OR(WEEKDAY($F531,2)=6,WEEKDAY($F531,2)=7)),"Folga de fim de semana da escala 5x2",IF(AND(OR($D531="6x1",$D531="FF 6x1"),WEEKDAY($F531,2)=6,FALSE()),"Folga de fim de semana · apontou no domingo anterior",IF(AND(OR($D531="6x1",$D531="FF 6x1"),WEEKDAY($F531,2)=7,AND($A531=$A530,$L530&gt;0)),"Folga de fim de semana · apontou no sábado",IF(AND(OR($D531="6x1",$D531="FF 6x1"),OR(WEEKDAY($F531,2)=6,WEEKDAY($F531,2)=7)),"Folga de fim de semana · sem apontamento no sábado nem no domingo","Folga prevista pelo ciclo")))),IF($Y531="Indeterminado (início da série)","Sem histórico anterior — informe o dia do ciclo no Cadastro",IF($Y531="Falta de registro",IF(OR(OR($D531="6x1",$D531="FF 6x1"),$D531="5x2"),"FALTA DE REGISTRO · dia útil da escala "&amp;$E531,"FALTA DE REGISTRO · dia "&amp;$W531&amp;" de "&amp;IFERROR(INDEX(Parâmetros!$B$39:$B$48,MATCH($E531,Parâmetros!$A$39:$A$48,0)),99)&amp;" do ciclo"),IF(OR($D531="6x1",$D531="FF 6x1"),IF(OR(AND(WEEKDAY($F531,2)=6,AND($A531=$A532,$L532&gt;0)),AND(WEEKDAY($F531,2)=7,AND($A531=$A530,$L530&gt;0))),"ATENÇÃO · apontou sábado e domingo no mesmo fim de semana",IF(OR(WEEKDAY($F531,2)=6,WEEKDAY($F531,2)=7),"Jornada de fim de semana do 6x1",IF(OR($H531&gt;=Parâmetros!$E$20,$H531&lt;Parâmetros!$E$19),"ATENÇÃO · 6x1 apontou fora do horário diurno","Jornada fixa do 6x1"))),IF($D531="5x2","Jornada fixa do 5x2",IF($D531="Folguista",IF($J531=$K531,"Evidência confirma sequência","DIVERGE · sequência "&amp;$J531&amp;" × evidência "&amp;$K531),IF($K531=$E531,"Evidência confirma cadastro","DIVERGE · cadastro "&amp;$E531&amp;" × evidência "&amp;$K531)))))))))))</f>
        <v>Folga prevista pelo ciclo</v>
      </c>
      <c r="W531" s="34">
        <f>IF(OR(OR($D531="6x1",$D531="FF 6x1"),$D531="5x2"),"",IF($AB531&lt;&gt;$AB530,IF(IFERROR(INDEX(Cadastro!$F$5:$F$243,$AB531),"")="",IF($L531&gt;0,1,0),IF(IFERROR(INDEX(Cadastro!$F$5:$F$243,$AB531),"")&lt;=IFERROR(INDEX(Parâmetros!$B$39:$B$48,MATCH($E531,Parâmetros!$A$39:$A$48,0)),99),IFERROR(INDEX(Cadastro!$F$5:$F$243,$AB531),""),0)),IF($L531&gt;0,IF(N($X530)&gt;0,1,N($W530)+1),IF(AND($L531=0,OR(N($W530)&gt;=IFERROR(INDEX(Parâmetros!$B$39:$B$48,MATCH($E531,Parâmetros!$A$39:$A$48,0)),99),AND(N($X530)&gt;0,N($X530)&lt;IFERROR(INDEX(Parâmetros!$C$39:$C$48,MATCH($E531,Parâmetros!$A$39:$A$48,0)),0)))),0,N($W530)+1))))</f>
        <v>0</v>
      </c>
      <c r="X531" s="34">
        <f>IF(OR(OR($D531="6x1",$D531="FF 6x1"),$D531="5x2"),"",IF($AB531&lt;&gt;$AB530,IF(IFERROR(INDEX(Cadastro!$F$5:$F$243,$AB531),"")="",0,IF(IFERROR(INDEX(Cadastro!$F$5:$F$243,$AB531),"")&gt;IFERROR(INDEX(Parâmetros!$B$39:$B$48,MATCH($E531,Parâmetros!$A$39:$A$48,0)),99),IFERROR(INDEX(Cadastro!$F$5:$F$243,$AB531),"")-IFERROR(INDEX(Parâmetros!$B$39:$B$48,MATCH($E531,Parâmetros!$A$39:$A$48,0)),99),0)),IF(AND($L531=0,OR(N($W530)&gt;=IFERROR(INDEX(Parâmetros!$B$39:$B$48,MATCH($E531,Parâmetros!$A$39:$A$48,0)),99),AND(N($X530)&gt;0,N($X530)&lt;IFERROR(INDEX(Parâmetros!$C$39:$C$48,MATCH($E531,Parâmetros!$A$39:$A$48,0)),0)))),N($X530)+1,0)))</f>
        <v>1</v>
      </c>
      <c r="Y531" t="str">
        <f>IF($AC531&lt;&gt;"",IF($L531&gt;0,$AC531&amp;" · com apontamento",$AC531),IF($E531="Férias",IF($L531&gt;0,"Férias · com apontamento","Férias (cadastro)"),IF(($Z531+$AA531-1)&gt;Parâmetros!$E$16,"Férias / afastamento",IF(AND($D531="5x2",OR(WEEKDAY($F531,2)=6,WEEKDAY($F531,2)=7)),IF($L531&gt;0,"Folga trabalhada","Folga"),IF($L531&gt;0,"Trabalhado",IF(OR(OR($D531="6x1",$D531="FF 6x1"),$D531="5x2"),IF(AND(OR($D531="6x1",$D531="FF 6x1"),OR(WEEKDAY($F531,2)=6,WEEKDAY($F531,2)=7)),"Folga","Falta de registro"),IF(AND($AB531&lt;&gt;$AB530,IFERROR(INDEX(Cadastro!$F$5:$F$243,$AB531),"")=""),"Indeterminado (início da série)",IF($X531&gt;0,"Folga","Falta de registro"))))))))</f>
        <v>Folga</v>
      </c>
      <c r="Z531" s="34">
        <f>IF(OR($L531&gt;0,$F531&gt;Parâmetros!$E$14),0,IF($A531&lt;&gt;$A530,1,N($Z530)+1))</f>
        <v>0</v>
      </c>
      <c r="AA531" s="34">
        <f>IF(OR($L531&gt;0,$F531&gt;Parâmetros!$E$14),0,IF(OR($A531&lt;&gt;$A532,$F532&gt;Parâmetros!$E$14),1,N($AA532)+1))</f>
        <v>0</v>
      </c>
      <c r="AB531" s="31">
        <f>IFERROR(MATCH($A531&amp;"|"&amp;TEXT(_xlfn.MAXIFS(Cadastro!$E$5:$E$243,Cadastro!$A$5:$A$243,$A531,Cadastro!$E$5:$E$243,"&lt;="&amp;$F531),"yyyymmdd"),Cadastro!$I$5:$I$243,0),"")</f>
        <v>71</v>
      </c>
      <c r="AC531" t="str">
        <f>IFERROR(_xlfn.SINGLE(INDEX(Exceções!$D$5:$D$203,MATCH($A531&amp;"|"&amp;$F531,Exceções!$F$5:$F$203,0))),"")</f>
        <v/>
      </c>
      <c r="AD531" t="str">
        <f>IF($AC531="","",IFERROR(_xlfn.SINGLE(INDEX(Exceções!$E$5:$E$203,MATCH($A531&amp;"|"&amp;$F531,Exceções!$F$5:$F$203,0))),""))</f>
        <v/>
      </c>
    </row>
    <row r="532" spans="1:30" ht="15" hidden="1" customHeight="1" x14ac:dyDescent="0.25">
      <c r="A532" s="31">
        <v>53173</v>
      </c>
      <c r="B532" s="17" t="s">
        <v>27</v>
      </c>
      <c r="C532" s="17" t="str">
        <f>IFERROR(INDEX(Cadastro!$C$5:$C$243,$AB532),"NÃO INFORMADO")</f>
        <v>ELE</v>
      </c>
      <c r="D532" s="17" t="str">
        <f>IFERROR(INDEX(Cadastro!$D$5:$D$243,$AB532),"")</f>
        <v>C</v>
      </c>
      <c r="E532" s="17" t="str">
        <f>IFERROR(INDEX(Cadastro!$G$5:$G$243,$AB532),"")</f>
        <v>C</v>
      </c>
      <c r="F532" s="29">
        <v>46326</v>
      </c>
      <c r="G532" s="32" t="str">
        <f t="shared" si="48"/>
        <v>sáb</v>
      </c>
      <c r="H532" s="31" t="str">
        <f>IF($L532=0,"",_xlfn.MINIFS(Dados!$Q:$Q,Dados!$A:$A,$A532,Dados!$S:$S,$F532))</f>
        <v/>
      </c>
      <c r="I532" s="31" t="str">
        <f>IF($H532="","",_xlfn.MAXIFS(Dados!$R:$R,Dados!$A:$A,$A532,Dados!$S:$S,$F532))</f>
        <v/>
      </c>
      <c r="J532" s="32" t="str">
        <f>IF($D532&lt;&gt;"Folguista","",IFERROR(INDEX(Parâmetros!$D$52:$G$52,1,MIN(4,MAX(1,$W532))),""))</f>
        <v/>
      </c>
      <c r="K532" s="32" t="str">
        <f>IF(OR($AC532&lt;&gt;"",$Y532="Folga",$Y532="Folga trabalhada",$Y532="Férias (cadastro)",$Y532="Férias / afastamento",$Y532="Indeterminado (início da série)"),"",IF(OR($D532="6x1",$D532="FF 6x1"),IF(OR(WEEKDAY($F532,2)=6,WEEKDAY($F532,2)=7),"6x1 sáb/dom","6x1"),IF($D532="5x2","5x2",IF($H532="",IF($D532="Folguista",$J532,$E532),IF(OR($H532&gt;=Parâmetros!$E$18,$H532&lt;Parâmetros!$E$19),"C",IF($H532&lt;Parâmetros!$E$20,"A","B"))))))</f>
        <v>C</v>
      </c>
      <c r="L532" s="30">
        <f>SUMIFS(Dados!$E:$E,Dados!$A:$A,$A532,Dados!$S:$S,$F532)</f>
        <v>0</v>
      </c>
      <c r="M532" s="30">
        <f>IFERROR(INDEX(Parâmetros!$E$6:$E$11,MATCH($K532,Parâmetros!$A$6:$A$11,0)),"")</f>
        <v>6.67</v>
      </c>
      <c r="N532" s="33">
        <f t="shared" si="49"/>
        <v>0</v>
      </c>
      <c r="O532" s="33">
        <f>Parâmetros!$E$13</f>
        <v>0.8</v>
      </c>
      <c r="P532" s="32" t="str">
        <f>IF(OR($M532="",$F532&gt;Parâmetros!$E$14),"Não","Sim")</f>
        <v>Não</v>
      </c>
      <c r="Q532" s="32" t="str">
        <f t="shared" si="50"/>
        <v/>
      </c>
      <c r="R532" s="32" t="str">
        <f t="shared" si="51"/>
        <v/>
      </c>
      <c r="S532" s="30" t="str">
        <f t="shared" si="52"/>
        <v/>
      </c>
      <c r="T532" s="32" t="str">
        <f>IF($Q532&lt;&gt;"Sim","",IF($N532&gt;Parâmetros!$E$15,"Sim","Não"))</f>
        <v/>
      </c>
      <c r="U532" s="17" t="str">
        <f t="shared" si="53"/>
        <v>Fora da apuração</v>
      </c>
      <c r="V532" s="17" t="str">
        <f>IF($AC532&lt;&gt;"",IF($L532&gt;0,"ATENÇÃO · apontou em dia de "&amp;LOWER($AC532)&amp;" cadastrado","Exceção cadastrada · "&amp;$AC532)&amp;IF($AD532="",""," · "&amp;$AD532),IF($E532="Férias",IF($L532&gt;0,"ATENÇÃO · apontou estando de férias no cadastro","Férias no cadastro"),IF($Y532="Férias / afastamento","Afastamento · "&amp;($Z532+$AA532-1)&amp;" dias seguidos sem apontamento",IF($Y532="Folga trabalhada","ATENÇÃO · apontou em dia de folga da escala 5x2",IF($Y532="Folga",IF(AND($D532="5x2",OR(WEEKDAY($F532,2)=6,WEEKDAY($F532,2)=7)),"Folga de fim de semana da escala 5x2",IF(AND(OR($D532="6x1",$D532="FF 6x1"),WEEKDAY($F532,2)=6,FALSE()),"Folga de fim de semana · apontou no domingo anterior",IF(AND(OR($D532="6x1",$D532="FF 6x1"),WEEKDAY($F532,2)=7,AND($A532=$A531,$L531&gt;0)),"Folga de fim de semana · apontou no sábado",IF(AND(OR($D532="6x1",$D532="FF 6x1"),OR(WEEKDAY($F532,2)=6,WEEKDAY($F532,2)=7)),"Folga de fim de semana · sem apontamento no sábado nem no domingo","Folga prevista pelo ciclo")))),IF($Y532="Indeterminado (início da série)","Sem histórico anterior — informe o dia do ciclo no Cadastro",IF($Y532="Falta de registro",IF(OR(OR($D532="6x1",$D532="FF 6x1"),$D532="5x2"),"FALTA DE REGISTRO · dia útil da escala "&amp;$E532,"FALTA DE REGISTRO · dia "&amp;$W532&amp;" de "&amp;IFERROR(INDEX(Parâmetros!$B$39:$B$48,MATCH($E532,Parâmetros!$A$39:$A$48,0)),99)&amp;" do ciclo"),IF(OR($D532="6x1",$D532="FF 6x1"),IF(OR(AND(WEEKDAY($F532,2)=6,AND($A532=$A533,$L533&gt;0)),AND(WEEKDAY($F532,2)=7,AND($A532=$A531,$L531&gt;0))),"ATENÇÃO · apontou sábado e domingo no mesmo fim de semana",IF(OR(WEEKDAY($F532,2)=6,WEEKDAY($F532,2)=7),"Jornada de fim de semana do 6x1",IF(OR($H532&gt;=Parâmetros!$E$20,$H532&lt;Parâmetros!$E$19),"ATENÇÃO · 6x1 apontou fora do horário diurno","Jornada fixa do 6x1"))),IF($D532="5x2","Jornada fixa do 5x2",IF($D532="Folguista",IF($J532=$K532,"Evidência confirma sequência","DIVERGE · sequência "&amp;$J532&amp;" × evidência "&amp;$K532),IF($K532=$E532,"Evidência confirma cadastro","DIVERGE · cadastro "&amp;$E532&amp;" × evidência "&amp;$K532)))))))))))</f>
        <v>FALTA DE REGISTRO · dia 1 de 5 do ciclo</v>
      </c>
      <c r="W532" s="34">
        <f>IF(OR(OR($D532="6x1",$D532="FF 6x1"),$D532="5x2"),"",IF($AB532&lt;&gt;$AB531,IF(IFERROR(INDEX(Cadastro!$F$5:$F$243,$AB532),"")="",IF($L532&gt;0,1,0),IF(IFERROR(INDEX(Cadastro!$F$5:$F$243,$AB532),"")&lt;=IFERROR(INDEX(Parâmetros!$B$39:$B$48,MATCH($E532,Parâmetros!$A$39:$A$48,0)),99),IFERROR(INDEX(Cadastro!$F$5:$F$243,$AB532),""),0)),IF($L532&gt;0,IF(N($X531)&gt;0,1,N($W531)+1),IF(AND($L532=0,OR(N($W531)&gt;=IFERROR(INDEX(Parâmetros!$B$39:$B$48,MATCH($E532,Parâmetros!$A$39:$A$48,0)),99),AND(N($X531)&gt;0,N($X531)&lt;IFERROR(INDEX(Parâmetros!$C$39:$C$48,MATCH($E532,Parâmetros!$A$39:$A$48,0)),0)))),0,N($W531)+1))))</f>
        <v>1</v>
      </c>
      <c r="X532" s="34">
        <f>IF(OR(OR($D532="6x1",$D532="FF 6x1"),$D532="5x2"),"",IF($AB532&lt;&gt;$AB531,IF(IFERROR(INDEX(Cadastro!$F$5:$F$243,$AB532),"")="",0,IF(IFERROR(INDEX(Cadastro!$F$5:$F$243,$AB532),"")&gt;IFERROR(INDEX(Parâmetros!$B$39:$B$48,MATCH($E532,Parâmetros!$A$39:$A$48,0)),99),IFERROR(INDEX(Cadastro!$F$5:$F$243,$AB532),"")-IFERROR(INDEX(Parâmetros!$B$39:$B$48,MATCH($E532,Parâmetros!$A$39:$A$48,0)),99),0)),IF(AND($L532=0,OR(N($W531)&gt;=IFERROR(INDEX(Parâmetros!$B$39:$B$48,MATCH($E532,Parâmetros!$A$39:$A$48,0)),99),AND(N($X531)&gt;0,N($X531)&lt;IFERROR(INDEX(Parâmetros!$C$39:$C$48,MATCH($E532,Parâmetros!$A$39:$A$48,0)),0)))),N($X531)+1,0)))</f>
        <v>0</v>
      </c>
      <c r="Y532" t="str">
        <f>IF($AC532&lt;&gt;"",IF($L532&gt;0,$AC532&amp;" · com apontamento",$AC532),IF($E532="Férias",IF($L532&gt;0,"Férias · com apontamento","Férias (cadastro)"),IF(($Z532+$AA532-1)&gt;Parâmetros!$E$16,"Férias / afastamento",IF(AND($D532="5x2",OR(WEEKDAY($F532,2)=6,WEEKDAY($F532,2)=7)),IF($L532&gt;0,"Folga trabalhada","Folga"),IF($L532&gt;0,"Trabalhado",IF(OR(OR($D532="6x1",$D532="FF 6x1"),$D532="5x2"),IF(AND(OR($D532="6x1",$D532="FF 6x1"),OR(WEEKDAY($F532,2)=6,WEEKDAY($F532,2)=7)),"Folga","Falta de registro"),IF(AND($AB532&lt;&gt;$AB531,IFERROR(INDEX(Cadastro!$F$5:$F$243,$AB532),"")=""),"Indeterminado (início da série)",IF($X532&gt;0,"Folga","Falta de registro"))))))))</f>
        <v>Falta de registro</v>
      </c>
      <c r="Z532" s="34">
        <f>IF(OR($L532&gt;0,$F532&gt;Parâmetros!$E$14),0,IF($A532&lt;&gt;$A531,1,N($Z531)+1))</f>
        <v>0</v>
      </c>
      <c r="AA532" s="34">
        <f>IF(OR($L532&gt;0,$F532&gt;Parâmetros!$E$14),0,IF(OR($A532&lt;&gt;$A533,$F533&gt;Parâmetros!$E$14),1,N($AA533)+1))</f>
        <v>0</v>
      </c>
      <c r="AB532" s="31">
        <f>IFERROR(MATCH($A532&amp;"|"&amp;TEXT(_xlfn.MAXIFS(Cadastro!$E$5:$E$243,Cadastro!$A$5:$A$243,$A532,Cadastro!$E$5:$E$243,"&lt;="&amp;$F532),"yyyymmdd"),Cadastro!$I$5:$I$243,0),"")</f>
        <v>71</v>
      </c>
      <c r="AC532" t="str">
        <f>IFERROR(_xlfn.SINGLE(INDEX(Exceções!$D$5:$D$203,MATCH($A532&amp;"|"&amp;$F532,Exceções!$F$5:$F$203,0))),"")</f>
        <v/>
      </c>
      <c r="AD532" t="str">
        <f>IF($AC532="","",IFERROR(_xlfn.SINGLE(INDEX(Exceções!$E$5:$E$203,MATCH($A532&amp;"|"&amp;$F532,Exceções!$F$5:$F$203,0))),""))</f>
        <v/>
      </c>
    </row>
    <row r="533" spans="1:30" ht="15" hidden="1" customHeight="1" x14ac:dyDescent="0.25">
      <c r="A533" s="31">
        <v>53173</v>
      </c>
      <c r="B533" s="17" t="s">
        <v>27</v>
      </c>
      <c r="C533" s="17" t="str">
        <f>IFERROR(INDEX(Cadastro!$C$5:$C$243,$AB533),"NÃO INFORMADO")</f>
        <v>ELE</v>
      </c>
      <c r="D533" s="17" t="str">
        <f>IFERROR(INDEX(Cadastro!$D$5:$D$243,$AB533),"")</f>
        <v>C</v>
      </c>
      <c r="E533" s="17" t="str">
        <f>IFERROR(INDEX(Cadastro!$G$5:$G$243,$AB533),"")</f>
        <v>C</v>
      </c>
      <c r="F533" s="29">
        <v>46327</v>
      </c>
      <c r="G533" s="32" t="str">
        <f t="shared" si="48"/>
        <v>dom</v>
      </c>
      <c r="H533" s="31" t="str">
        <f>IF($L533=0,"",_xlfn.MINIFS(Dados!$Q:$Q,Dados!$A:$A,$A533,Dados!$S:$S,$F533))</f>
        <v/>
      </c>
      <c r="I533" s="31" t="str">
        <f>IF($H533="","",_xlfn.MAXIFS(Dados!$R:$R,Dados!$A:$A,$A533,Dados!$S:$S,$F533))</f>
        <v/>
      </c>
      <c r="J533" s="32" t="str">
        <f>IF($D533&lt;&gt;"Folguista","",IFERROR(INDEX(Parâmetros!$D$52:$G$52,1,MIN(4,MAX(1,$W533))),""))</f>
        <v/>
      </c>
      <c r="K533" s="32" t="str">
        <f>IF(OR($AC533&lt;&gt;"",$Y533="Folga",$Y533="Folga trabalhada",$Y533="Férias (cadastro)",$Y533="Férias / afastamento",$Y533="Indeterminado (início da série)"),"",IF(OR($D533="6x1",$D533="FF 6x1"),IF(OR(WEEKDAY($F533,2)=6,WEEKDAY($F533,2)=7),"6x1 sáb/dom","6x1"),IF($D533="5x2","5x2",IF($H533="",IF($D533="Folguista",$J533,$E533),IF(OR($H533&gt;=Parâmetros!$E$18,$H533&lt;Parâmetros!$E$19),"C",IF($H533&lt;Parâmetros!$E$20,"A","B"))))))</f>
        <v>C</v>
      </c>
      <c r="L533" s="30">
        <f>SUMIFS(Dados!$E:$E,Dados!$A:$A,$A533,Dados!$S:$S,$F533)</f>
        <v>0</v>
      </c>
      <c r="M533" s="30">
        <f>IFERROR(INDEX(Parâmetros!$E$6:$E$11,MATCH($K533,Parâmetros!$A$6:$A$11,0)),"")</f>
        <v>6.67</v>
      </c>
      <c r="N533" s="33">
        <f t="shared" si="49"/>
        <v>0</v>
      </c>
      <c r="O533" s="33">
        <f>Parâmetros!$E$13</f>
        <v>0.8</v>
      </c>
      <c r="P533" s="32" t="str">
        <f>IF(OR($M533="",$F533&gt;Parâmetros!$E$14),"Não","Sim")</f>
        <v>Não</v>
      </c>
      <c r="Q533" s="32" t="str">
        <f t="shared" si="50"/>
        <v/>
      </c>
      <c r="R533" s="32" t="str">
        <f t="shared" si="51"/>
        <v/>
      </c>
      <c r="S533" s="30" t="str">
        <f t="shared" si="52"/>
        <v/>
      </c>
      <c r="T533" s="32" t="str">
        <f>IF($Q533&lt;&gt;"Sim","",IF($N533&gt;Parâmetros!$E$15,"Sim","Não"))</f>
        <v/>
      </c>
      <c r="U533" s="17" t="str">
        <f t="shared" si="53"/>
        <v>Fora da apuração</v>
      </c>
      <c r="V533" s="17" t="str">
        <f>IF($AC533&lt;&gt;"",IF($L533&gt;0,"ATENÇÃO · apontou em dia de "&amp;LOWER($AC533)&amp;" cadastrado","Exceção cadastrada · "&amp;$AC533)&amp;IF($AD533="",""," · "&amp;$AD533),IF($E533="Férias",IF($L533&gt;0,"ATENÇÃO · apontou estando de férias no cadastro","Férias no cadastro"),IF($Y533="Férias / afastamento","Afastamento · "&amp;($Z533+$AA533-1)&amp;" dias seguidos sem apontamento",IF($Y533="Folga trabalhada","ATENÇÃO · apontou em dia de folga da escala 5x2",IF($Y533="Folga",IF(AND($D533="5x2",OR(WEEKDAY($F533,2)=6,WEEKDAY($F533,2)=7)),"Folga de fim de semana da escala 5x2",IF(AND(OR($D533="6x1",$D533="FF 6x1"),WEEKDAY($F533,2)=6,FALSE()),"Folga de fim de semana · apontou no domingo anterior",IF(AND(OR($D533="6x1",$D533="FF 6x1"),WEEKDAY($F533,2)=7,AND($A533=$A532,$L532&gt;0)),"Folga de fim de semana · apontou no sábado",IF(AND(OR($D533="6x1",$D533="FF 6x1"),OR(WEEKDAY($F533,2)=6,WEEKDAY($F533,2)=7)),"Folga de fim de semana · sem apontamento no sábado nem no domingo","Folga prevista pelo ciclo")))),IF($Y533="Indeterminado (início da série)","Sem histórico anterior — informe o dia do ciclo no Cadastro",IF($Y533="Falta de registro",IF(OR(OR($D533="6x1",$D533="FF 6x1"),$D533="5x2"),"FALTA DE REGISTRO · dia útil da escala "&amp;$E533,"FALTA DE REGISTRO · dia "&amp;$W533&amp;" de "&amp;IFERROR(INDEX(Parâmetros!$B$39:$B$48,MATCH($E533,Parâmetros!$A$39:$A$48,0)),99)&amp;" do ciclo"),IF(OR($D533="6x1",$D533="FF 6x1"),IF(OR(AND(WEEKDAY($F533,2)=6,AND($A533=$A534,$L534&gt;0)),AND(WEEKDAY($F533,2)=7,AND($A533=$A532,$L532&gt;0))),"ATENÇÃO · apontou sábado e domingo no mesmo fim de semana",IF(OR(WEEKDAY($F533,2)=6,WEEKDAY($F533,2)=7),"Jornada de fim de semana do 6x1",IF(OR($H533&gt;=Parâmetros!$E$20,$H533&lt;Parâmetros!$E$19),"ATENÇÃO · 6x1 apontou fora do horário diurno","Jornada fixa do 6x1"))),IF($D533="5x2","Jornada fixa do 5x2",IF($D533="Folguista",IF($J533=$K533,"Evidência confirma sequência","DIVERGE · sequência "&amp;$J533&amp;" × evidência "&amp;$K533),IF($K533=$E533,"Evidência confirma cadastro","DIVERGE · cadastro "&amp;$E533&amp;" × evidência "&amp;$K533)))))))))))</f>
        <v>FALTA DE REGISTRO · dia 2 de 5 do ciclo</v>
      </c>
      <c r="W533" s="34">
        <f>IF(OR(OR($D533="6x1",$D533="FF 6x1"),$D533="5x2"),"",IF($AB533&lt;&gt;$AB532,IF(IFERROR(INDEX(Cadastro!$F$5:$F$243,$AB533),"")="",IF($L533&gt;0,1,0),IF(IFERROR(INDEX(Cadastro!$F$5:$F$243,$AB533),"")&lt;=IFERROR(INDEX(Parâmetros!$B$39:$B$48,MATCH($E533,Parâmetros!$A$39:$A$48,0)),99),IFERROR(INDEX(Cadastro!$F$5:$F$243,$AB533),""),0)),IF($L533&gt;0,IF(N($X532)&gt;0,1,N($W532)+1),IF(AND($L533=0,OR(N($W532)&gt;=IFERROR(INDEX(Parâmetros!$B$39:$B$48,MATCH($E533,Parâmetros!$A$39:$A$48,0)),99),AND(N($X532)&gt;0,N($X532)&lt;IFERROR(INDEX(Parâmetros!$C$39:$C$48,MATCH($E533,Parâmetros!$A$39:$A$48,0)),0)))),0,N($W532)+1))))</f>
        <v>2</v>
      </c>
      <c r="X533" s="34">
        <f>IF(OR(OR($D533="6x1",$D533="FF 6x1"),$D533="5x2"),"",IF($AB533&lt;&gt;$AB532,IF(IFERROR(INDEX(Cadastro!$F$5:$F$243,$AB533),"")="",0,IF(IFERROR(INDEX(Cadastro!$F$5:$F$243,$AB533),"")&gt;IFERROR(INDEX(Parâmetros!$B$39:$B$48,MATCH($E533,Parâmetros!$A$39:$A$48,0)),99),IFERROR(INDEX(Cadastro!$F$5:$F$243,$AB533),"")-IFERROR(INDEX(Parâmetros!$B$39:$B$48,MATCH($E533,Parâmetros!$A$39:$A$48,0)),99),0)),IF(AND($L533=0,OR(N($W532)&gt;=IFERROR(INDEX(Parâmetros!$B$39:$B$48,MATCH($E533,Parâmetros!$A$39:$A$48,0)),99),AND(N($X532)&gt;0,N($X532)&lt;IFERROR(INDEX(Parâmetros!$C$39:$C$48,MATCH($E533,Parâmetros!$A$39:$A$48,0)),0)))),N($X532)+1,0)))</f>
        <v>0</v>
      </c>
      <c r="Y533" t="str">
        <f>IF($AC533&lt;&gt;"",IF($L533&gt;0,$AC533&amp;" · com apontamento",$AC533),IF($E533="Férias",IF($L533&gt;0,"Férias · com apontamento","Férias (cadastro)"),IF(($Z533+$AA533-1)&gt;Parâmetros!$E$16,"Férias / afastamento",IF(AND($D533="5x2",OR(WEEKDAY($F533,2)=6,WEEKDAY($F533,2)=7)),IF($L533&gt;0,"Folga trabalhada","Folga"),IF($L533&gt;0,"Trabalhado",IF(OR(OR($D533="6x1",$D533="FF 6x1"),$D533="5x2"),IF(AND(OR($D533="6x1",$D533="FF 6x1"),OR(WEEKDAY($F533,2)=6,WEEKDAY($F533,2)=7)),"Folga","Falta de registro"),IF(AND($AB533&lt;&gt;$AB532,IFERROR(INDEX(Cadastro!$F$5:$F$243,$AB533),"")=""),"Indeterminado (início da série)",IF($X533&gt;0,"Folga","Falta de registro"))))))))</f>
        <v>Falta de registro</v>
      </c>
      <c r="Z533" s="34">
        <f>IF(OR($L533&gt;0,$F533&gt;Parâmetros!$E$14),0,IF($A533&lt;&gt;$A532,1,N($Z532)+1))</f>
        <v>0</v>
      </c>
      <c r="AA533" s="34">
        <f>IF(OR($L533&gt;0,$F533&gt;Parâmetros!$E$14),0,IF(OR($A533&lt;&gt;$A534,$F534&gt;Parâmetros!$E$14),1,N($AA534)+1))</f>
        <v>0</v>
      </c>
      <c r="AB533" s="31">
        <f>IFERROR(MATCH($A533&amp;"|"&amp;TEXT(_xlfn.MAXIFS(Cadastro!$E$5:$E$243,Cadastro!$A$5:$A$243,$A533,Cadastro!$E$5:$E$243,"&lt;="&amp;$F533),"yyyymmdd"),Cadastro!$I$5:$I$243,0),"")</f>
        <v>71</v>
      </c>
      <c r="AC533" t="str">
        <f>IFERROR(_xlfn.SINGLE(INDEX(Exceções!$D$5:$D$203,MATCH($A533&amp;"|"&amp;$F533,Exceções!$F$5:$F$203,0))),"")</f>
        <v/>
      </c>
      <c r="AD533" t="str">
        <f>IF($AC533="","",IFERROR(_xlfn.SINGLE(INDEX(Exceções!$E$5:$E$203,MATCH($A533&amp;"|"&amp;$F533,Exceções!$F$5:$F$203,0))),""))</f>
        <v/>
      </c>
    </row>
    <row r="534" spans="1:30" ht="15" customHeight="1" x14ac:dyDescent="0.25">
      <c r="A534" s="31">
        <v>52403</v>
      </c>
      <c r="B534" s="17" t="s">
        <v>28</v>
      </c>
      <c r="C534" s="17" t="str">
        <f>IFERROR(INDEX(Cadastro!$C$5:$C$243,$AB534),"NÃO INFORMADO")</f>
        <v>ELE</v>
      </c>
      <c r="D534" s="17" t="str">
        <f>IFERROR(INDEX(Cadastro!$D$5:$D$243,$AB534),"")</f>
        <v>Férias</v>
      </c>
      <c r="E534" s="17" t="str">
        <f>IFERROR(INDEX(Cadastro!$G$5:$G$243,$AB534),"")</f>
        <v>Férias</v>
      </c>
      <c r="F534" s="29">
        <v>46300</v>
      </c>
      <c r="G534" s="32" t="str">
        <f t="shared" si="48"/>
        <v>seg</v>
      </c>
      <c r="H534" s="31" t="str">
        <f>IF($L534=0,"",_xlfn.MINIFS(Dados!$Q:$Q,Dados!$A:$A,$A534,Dados!$S:$S,$F534))</f>
        <v/>
      </c>
      <c r="I534" s="31" t="str">
        <f>IF($H534="","",_xlfn.MAXIFS(Dados!$R:$R,Dados!$A:$A,$A534,Dados!$S:$S,$F534))</f>
        <v/>
      </c>
      <c r="J534" s="32" t="str">
        <f>IF($D534&lt;&gt;"Folguista","",IFERROR(INDEX(Parâmetros!$D$52:$G$52,1,MIN(4,MAX(1,$W534))),""))</f>
        <v/>
      </c>
      <c r="K534" s="32" t="str">
        <f>IF(OR($AC534&lt;&gt;"",$Y534="Folga",$Y534="Folga trabalhada",$Y534="Férias (cadastro)",$Y534="Férias / afastamento",$Y534="Indeterminado (início da série)"),"",IF(OR($D534="6x1",$D534="FF 6x1"),IF(OR(WEEKDAY($F534,2)=6,WEEKDAY($F534,2)=7),"6x1 sáb/dom","6x1"),IF($D534="5x2","5x2",IF($H534="",IF($D534="Folguista",$J534,$E534),IF(OR($H534&gt;=Parâmetros!$E$18,$H534&lt;Parâmetros!$E$19),"C",IF($H534&lt;Parâmetros!$E$20,"A","B"))))))</f>
        <v/>
      </c>
      <c r="L534" s="30">
        <f>SUMIFS(Dados!$E:$E,Dados!$A:$A,$A534,Dados!$S:$S,$F534)</f>
        <v>0</v>
      </c>
      <c r="M534" s="30" t="str">
        <f>IFERROR(INDEX(Parâmetros!$E$6:$E$11,MATCH($K534,Parâmetros!$A$6:$A$11,0)),"")</f>
        <v/>
      </c>
      <c r="N534" s="33" t="str">
        <f t="shared" si="49"/>
        <v/>
      </c>
      <c r="O534" s="33">
        <f>Parâmetros!$E$13</f>
        <v>0.8</v>
      </c>
      <c r="P534" s="32" t="str">
        <f>IF(OR($M534="",$F534&gt;Parâmetros!$E$14),"Não","Sim")</f>
        <v>Não</v>
      </c>
      <c r="Q534" s="32" t="str">
        <f t="shared" si="50"/>
        <v/>
      </c>
      <c r="R534" s="32" t="str">
        <f t="shared" si="51"/>
        <v/>
      </c>
      <c r="S534" s="30" t="str">
        <f t="shared" si="52"/>
        <v/>
      </c>
      <c r="T534" s="32" t="str">
        <f>IF($Q534&lt;&gt;"Sim","",IF($N534&gt;Parâmetros!$E$15,"Sim","Não"))</f>
        <v/>
      </c>
      <c r="U534" s="17" t="str">
        <f t="shared" si="53"/>
        <v>Férias / afastamento</v>
      </c>
      <c r="V534" s="17" t="str">
        <f>IF($AC534&lt;&gt;"",IF($L534&gt;0,"ATENÇÃO · apontou em dia de "&amp;LOWER($AC534)&amp;" cadastrado","Exceção cadastrada · "&amp;$AC534)&amp;IF($AD534="",""," · "&amp;$AD534),IF($E534="Férias",IF($L534&gt;0,"ATENÇÃO · apontou estando de férias no cadastro","Férias no cadastro"),IF($Y534="Férias / afastamento","Afastamento · "&amp;($Z534+$AA534-1)&amp;" dias seguidos sem apontamento",IF($Y534="Folga trabalhada","ATENÇÃO · apontou em dia de folga da escala 5x2",IF($Y534="Folga",IF(AND($D534="5x2",OR(WEEKDAY($F534,2)=6,WEEKDAY($F534,2)=7)),"Folga de fim de semana da escala 5x2",IF(AND(OR($D534="6x1",$D534="FF 6x1"),WEEKDAY($F534,2)=6,FALSE()),"Folga de fim de semana · apontou no domingo anterior",IF(AND(OR($D534="6x1",$D534="FF 6x1"),WEEKDAY($F534,2)=7,AND($A534=$A533,$L533&gt;0)),"Folga de fim de semana · apontou no sábado",IF(AND(OR($D534="6x1",$D534="FF 6x1"),OR(WEEKDAY($F534,2)=6,WEEKDAY($F534,2)=7)),"Folga de fim de semana · sem apontamento no sábado nem no domingo","Folga prevista pelo ciclo")))),IF($Y534="Indeterminado (início da série)","Sem histórico anterior — informe o dia do ciclo no Cadastro",IF($Y534="Falta de registro",IF(OR(OR($D534="6x1",$D534="FF 6x1"),$D534="5x2"),"FALTA DE REGISTRO · dia útil da escala "&amp;$E534,"FALTA DE REGISTRO · dia "&amp;$W534&amp;" de "&amp;IFERROR(INDEX(Parâmetros!$B$39:$B$48,MATCH($E534,Parâmetros!$A$39:$A$48,0)),99)&amp;" do ciclo"),IF(OR($D534="6x1",$D534="FF 6x1"),IF(OR(AND(WEEKDAY($F534,2)=6,AND($A534=$A535,$L535&gt;0)),AND(WEEKDAY($F534,2)=7,AND($A534=$A533,$L533&gt;0))),"ATENÇÃO · apontou sábado e domingo no mesmo fim de semana",IF(OR(WEEKDAY($F534,2)=6,WEEKDAY($F534,2)=7),"Jornada de fim de semana do 6x1",IF(OR($H534&gt;=Parâmetros!$E$20,$H534&lt;Parâmetros!$E$19),"ATENÇÃO · 6x1 apontou fora do horário diurno","Jornada fixa do 6x1"))),IF($D534="5x2","Jornada fixa do 5x2",IF($D534="Folguista",IF($J534=$K534,"Evidência confirma sequência","DIVERGE · sequência "&amp;$J534&amp;" × evidência "&amp;$K534),IF($K534=$E534,"Evidência confirma cadastro","DIVERGE · cadastro "&amp;$E534&amp;" × evidência "&amp;$K534)))))))))))</f>
        <v>Férias no cadastro</v>
      </c>
      <c r="W534" s="34">
        <f>IF(OR(OR($D534="6x1",$D534="FF 6x1"),$D534="5x2"),"",IF($AB534&lt;&gt;$AB533,IF(IFERROR(INDEX(Cadastro!$F$5:$F$243,$AB534),"")="",IF($L534&gt;0,1,0),IF(IFERROR(INDEX(Cadastro!$F$5:$F$243,$AB534),"")&lt;=IFERROR(INDEX(Parâmetros!$B$39:$B$48,MATCH($E534,Parâmetros!$A$39:$A$48,0)),99),IFERROR(INDEX(Cadastro!$F$5:$F$243,$AB534),""),0)),IF($L534&gt;0,IF(N($X533)&gt;0,1,N($W533)+1),IF(AND($L534=0,OR(N($W533)&gt;=IFERROR(INDEX(Parâmetros!$B$39:$B$48,MATCH($E534,Parâmetros!$A$39:$A$48,0)),99),AND(N($X533)&gt;0,N($X533)&lt;IFERROR(INDEX(Parâmetros!$C$39:$C$48,MATCH($E534,Parâmetros!$A$39:$A$48,0)),0)))),0,N($W533)+1))))</f>
        <v>0</v>
      </c>
      <c r="X534" s="34">
        <f>IF(OR(OR($D534="6x1",$D534="FF 6x1"),$D534="5x2"),"",IF($AB534&lt;&gt;$AB533,IF(IFERROR(INDEX(Cadastro!$F$5:$F$243,$AB534),"")="",0,IF(IFERROR(INDEX(Cadastro!$F$5:$F$243,$AB534),"")&gt;IFERROR(INDEX(Parâmetros!$B$39:$B$48,MATCH($E534,Parâmetros!$A$39:$A$48,0)),99),IFERROR(INDEX(Cadastro!$F$5:$F$243,$AB534),"")-IFERROR(INDEX(Parâmetros!$B$39:$B$48,MATCH($E534,Parâmetros!$A$39:$A$48,0)),99),0)),IF(AND($L534=0,OR(N($W533)&gt;=IFERROR(INDEX(Parâmetros!$B$39:$B$48,MATCH($E534,Parâmetros!$A$39:$A$48,0)),99),AND(N($X533)&gt;0,N($X533)&lt;IFERROR(INDEX(Parâmetros!$C$39:$C$48,MATCH($E534,Parâmetros!$A$39:$A$48,0)),0)))),N($X533)+1,0)))</f>
        <v>0</v>
      </c>
      <c r="Y534" t="str">
        <f>IF($AC534&lt;&gt;"",IF($L534&gt;0,$AC534&amp;" · com apontamento",$AC534),IF($E534="Férias",IF($L534&gt;0,"Férias · com apontamento","Férias (cadastro)"),IF(($Z534+$AA534-1)&gt;Parâmetros!$E$16,"Férias / afastamento",IF(AND($D534="5x2",OR(WEEKDAY($F534,2)=6,WEEKDAY($F534,2)=7)),IF($L534&gt;0,"Folga trabalhada","Folga"),IF($L534&gt;0,"Trabalhado",IF(OR(OR($D534="6x1",$D534="FF 6x1"),$D534="5x2"),IF(AND(OR($D534="6x1",$D534="FF 6x1"),OR(WEEKDAY($F534,2)=6,WEEKDAY($F534,2)=7)),"Folga","Falta de registro"),IF(AND($AB534&lt;&gt;$AB533,IFERROR(INDEX(Cadastro!$F$5:$F$243,$AB534),"")=""),"Indeterminado (início da série)",IF($X534&gt;0,"Folga","Falta de registro"))))))))</f>
        <v>Férias (cadastro)</v>
      </c>
      <c r="Z534" s="34">
        <f>IF(OR($L534&gt;0,$F534&gt;Parâmetros!$E$14),0,IF($A534&lt;&gt;$A533,1,N($Z533)+1))</f>
        <v>1</v>
      </c>
      <c r="AA534" s="34">
        <f>IF(OR($L534&gt;0,$F534&gt;Parâmetros!$E$14),0,IF(OR($A534&lt;&gt;$A535,$F535&gt;Parâmetros!$E$14),1,N($AA535)+1))</f>
        <v>17</v>
      </c>
      <c r="AB534" s="31">
        <f>IFERROR(MATCH($A534&amp;"|"&amp;TEXT(_xlfn.MAXIFS(Cadastro!$E$5:$E$243,Cadastro!$A$5:$A$243,$A534,Cadastro!$E$5:$E$243,"&lt;="&amp;$F534),"yyyymmdd"),Cadastro!$I$5:$I$243,0),"")</f>
        <v>73</v>
      </c>
      <c r="AC534" t="str">
        <f>IFERROR(_xlfn.SINGLE(INDEX(Exceções!$D$5:$D$203,MATCH($A534&amp;"|"&amp;$F534,Exceções!$F$5:$F$203,0))),"")</f>
        <v/>
      </c>
      <c r="AD534" t="str">
        <f>IF($AC534="","",IFERROR(_xlfn.SINGLE(INDEX(Exceções!$E$5:$E$203,MATCH($A534&amp;"|"&amp;$F534,Exceções!$F$5:$F$203,0))),""))</f>
        <v/>
      </c>
    </row>
    <row r="535" spans="1:30" ht="15" customHeight="1" x14ac:dyDescent="0.25">
      <c r="A535" s="31">
        <v>52403</v>
      </c>
      <c r="B535" s="17" t="s">
        <v>28</v>
      </c>
      <c r="C535" s="17" t="str">
        <f>IFERROR(INDEX(Cadastro!$C$5:$C$243,$AB535),"NÃO INFORMADO")</f>
        <v>ELE</v>
      </c>
      <c r="D535" s="17" t="str">
        <f>IFERROR(INDEX(Cadastro!$D$5:$D$243,$AB535),"")</f>
        <v>Férias</v>
      </c>
      <c r="E535" s="17" t="str">
        <f>IFERROR(INDEX(Cadastro!$G$5:$G$243,$AB535),"")</f>
        <v>Férias</v>
      </c>
      <c r="F535" s="29">
        <v>46301</v>
      </c>
      <c r="G535" s="32" t="str">
        <f t="shared" si="48"/>
        <v>ter</v>
      </c>
      <c r="H535" s="31" t="str">
        <f>IF($L535=0,"",_xlfn.MINIFS(Dados!$Q:$Q,Dados!$A:$A,$A535,Dados!$S:$S,$F535))</f>
        <v/>
      </c>
      <c r="I535" s="31" t="str">
        <f>IF($H535="","",_xlfn.MAXIFS(Dados!$R:$R,Dados!$A:$A,$A535,Dados!$S:$S,$F535))</f>
        <v/>
      </c>
      <c r="J535" s="32" t="str">
        <f>IF($D535&lt;&gt;"Folguista","",IFERROR(INDEX(Parâmetros!$D$52:$G$52,1,MIN(4,MAX(1,$W535))),""))</f>
        <v/>
      </c>
      <c r="K535" s="32" t="str">
        <f>IF(OR($AC535&lt;&gt;"",$Y535="Folga",$Y535="Folga trabalhada",$Y535="Férias (cadastro)",$Y535="Férias / afastamento",$Y535="Indeterminado (início da série)"),"",IF(OR($D535="6x1",$D535="FF 6x1"),IF(OR(WEEKDAY($F535,2)=6,WEEKDAY($F535,2)=7),"6x1 sáb/dom","6x1"),IF($D535="5x2","5x2",IF($H535="",IF($D535="Folguista",$J535,$E535),IF(OR($H535&gt;=Parâmetros!$E$18,$H535&lt;Parâmetros!$E$19),"C",IF($H535&lt;Parâmetros!$E$20,"A","B"))))))</f>
        <v/>
      </c>
      <c r="L535" s="30">
        <f>SUMIFS(Dados!$E:$E,Dados!$A:$A,$A535,Dados!$S:$S,$F535)</f>
        <v>0</v>
      </c>
      <c r="M535" s="30" t="str">
        <f>IFERROR(INDEX(Parâmetros!$E$6:$E$11,MATCH($K535,Parâmetros!$A$6:$A$11,0)),"")</f>
        <v/>
      </c>
      <c r="N535" s="33" t="str">
        <f t="shared" si="49"/>
        <v/>
      </c>
      <c r="O535" s="33">
        <f>Parâmetros!$E$13</f>
        <v>0.8</v>
      </c>
      <c r="P535" s="32" t="str">
        <f>IF(OR($M535="",$F535&gt;Parâmetros!$E$14),"Não","Sim")</f>
        <v>Não</v>
      </c>
      <c r="Q535" s="32" t="str">
        <f t="shared" si="50"/>
        <v/>
      </c>
      <c r="R535" s="32" t="str">
        <f t="shared" si="51"/>
        <v/>
      </c>
      <c r="S535" s="30" t="str">
        <f t="shared" si="52"/>
        <v/>
      </c>
      <c r="T535" s="32" t="str">
        <f>IF($Q535&lt;&gt;"Sim","",IF($N535&gt;Parâmetros!$E$15,"Sim","Não"))</f>
        <v/>
      </c>
      <c r="U535" s="17" t="str">
        <f t="shared" si="53"/>
        <v>Férias / afastamento</v>
      </c>
      <c r="V535" s="17" t="str">
        <f>IF($AC535&lt;&gt;"",IF($L535&gt;0,"ATENÇÃO · apontou em dia de "&amp;LOWER($AC535)&amp;" cadastrado","Exceção cadastrada · "&amp;$AC535)&amp;IF($AD535="",""," · "&amp;$AD535),IF($E535="Férias",IF($L535&gt;0,"ATENÇÃO · apontou estando de férias no cadastro","Férias no cadastro"),IF($Y535="Férias / afastamento","Afastamento · "&amp;($Z535+$AA535-1)&amp;" dias seguidos sem apontamento",IF($Y535="Folga trabalhada","ATENÇÃO · apontou em dia de folga da escala 5x2",IF($Y535="Folga",IF(AND($D535="5x2",OR(WEEKDAY($F535,2)=6,WEEKDAY($F535,2)=7)),"Folga de fim de semana da escala 5x2",IF(AND(OR($D535="6x1",$D535="FF 6x1"),WEEKDAY($F535,2)=6,FALSE()),"Folga de fim de semana · apontou no domingo anterior",IF(AND(OR($D535="6x1",$D535="FF 6x1"),WEEKDAY($F535,2)=7,AND($A535=$A534,$L534&gt;0)),"Folga de fim de semana · apontou no sábado",IF(AND(OR($D535="6x1",$D535="FF 6x1"),OR(WEEKDAY($F535,2)=6,WEEKDAY($F535,2)=7)),"Folga de fim de semana · sem apontamento no sábado nem no domingo","Folga prevista pelo ciclo")))),IF($Y535="Indeterminado (início da série)","Sem histórico anterior — informe o dia do ciclo no Cadastro",IF($Y535="Falta de registro",IF(OR(OR($D535="6x1",$D535="FF 6x1"),$D535="5x2"),"FALTA DE REGISTRO · dia útil da escala "&amp;$E535,"FALTA DE REGISTRO · dia "&amp;$W535&amp;" de "&amp;IFERROR(INDEX(Parâmetros!$B$39:$B$48,MATCH($E535,Parâmetros!$A$39:$A$48,0)),99)&amp;" do ciclo"),IF(OR($D535="6x1",$D535="FF 6x1"),IF(OR(AND(WEEKDAY($F535,2)=6,AND($A535=$A536,$L536&gt;0)),AND(WEEKDAY($F535,2)=7,AND($A535=$A534,$L534&gt;0))),"ATENÇÃO · apontou sábado e domingo no mesmo fim de semana",IF(OR(WEEKDAY($F535,2)=6,WEEKDAY($F535,2)=7),"Jornada de fim de semana do 6x1",IF(OR($H535&gt;=Parâmetros!$E$20,$H535&lt;Parâmetros!$E$19),"ATENÇÃO · 6x1 apontou fora do horário diurno","Jornada fixa do 6x1"))),IF($D535="5x2","Jornada fixa do 5x2",IF($D535="Folguista",IF($J535=$K535,"Evidência confirma sequência","DIVERGE · sequência "&amp;$J535&amp;" × evidência "&amp;$K535),IF($K535=$E535,"Evidência confirma cadastro","DIVERGE · cadastro "&amp;$E535&amp;" × evidência "&amp;$K535)))))))))))</f>
        <v>Férias no cadastro</v>
      </c>
      <c r="W535" s="34">
        <f>IF(OR(OR($D535="6x1",$D535="FF 6x1"),$D535="5x2"),"",IF($AB535&lt;&gt;$AB534,IF(IFERROR(INDEX(Cadastro!$F$5:$F$243,$AB535),"")="",IF($L535&gt;0,1,0),IF(IFERROR(INDEX(Cadastro!$F$5:$F$243,$AB535),"")&lt;=IFERROR(INDEX(Parâmetros!$B$39:$B$48,MATCH($E535,Parâmetros!$A$39:$A$48,0)),99),IFERROR(INDEX(Cadastro!$F$5:$F$243,$AB535),""),0)),IF($L535&gt;0,IF(N($X534)&gt;0,1,N($W534)+1),IF(AND($L535=0,OR(N($W534)&gt;=IFERROR(INDEX(Parâmetros!$B$39:$B$48,MATCH($E535,Parâmetros!$A$39:$A$48,0)),99),AND(N($X534)&gt;0,N($X534)&lt;IFERROR(INDEX(Parâmetros!$C$39:$C$48,MATCH($E535,Parâmetros!$A$39:$A$48,0)),0)))),0,N($W534)+1))))</f>
        <v>1</v>
      </c>
      <c r="X535" s="34">
        <f>IF(OR(OR($D535="6x1",$D535="FF 6x1"),$D535="5x2"),"",IF($AB535&lt;&gt;$AB534,IF(IFERROR(INDEX(Cadastro!$F$5:$F$243,$AB535),"")="",0,IF(IFERROR(INDEX(Cadastro!$F$5:$F$243,$AB535),"")&gt;IFERROR(INDEX(Parâmetros!$B$39:$B$48,MATCH($E535,Parâmetros!$A$39:$A$48,0)),99),IFERROR(INDEX(Cadastro!$F$5:$F$243,$AB535),"")-IFERROR(INDEX(Parâmetros!$B$39:$B$48,MATCH($E535,Parâmetros!$A$39:$A$48,0)),99),0)),IF(AND($L535=0,OR(N($W534)&gt;=IFERROR(INDEX(Parâmetros!$B$39:$B$48,MATCH($E535,Parâmetros!$A$39:$A$48,0)),99),AND(N($X534)&gt;0,N($X534)&lt;IFERROR(INDEX(Parâmetros!$C$39:$C$48,MATCH($E535,Parâmetros!$A$39:$A$48,0)),0)))),N($X534)+1,0)))</f>
        <v>0</v>
      </c>
      <c r="Y535" t="str">
        <f>IF($AC535&lt;&gt;"",IF($L535&gt;0,$AC535&amp;" · com apontamento",$AC535),IF($E535="Férias",IF($L535&gt;0,"Férias · com apontamento","Férias (cadastro)"),IF(($Z535+$AA535-1)&gt;Parâmetros!$E$16,"Férias / afastamento",IF(AND($D535="5x2",OR(WEEKDAY($F535,2)=6,WEEKDAY($F535,2)=7)),IF($L535&gt;0,"Folga trabalhada","Folga"),IF($L535&gt;0,"Trabalhado",IF(OR(OR($D535="6x1",$D535="FF 6x1"),$D535="5x2"),IF(AND(OR($D535="6x1",$D535="FF 6x1"),OR(WEEKDAY($F535,2)=6,WEEKDAY($F535,2)=7)),"Folga","Falta de registro"),IF(AND($AB535&lt;&gt;$AB534,IFERROR(INDEX(Cadastro!$F$5:$F$243,$AB535),"")=""),"Indeterminado (início da série)",IF($X535&gt;0,"Folga","Falta de registro"))))))))</f>
        <v>Férias (cadastro)</v>
      </c>
      <c r="Z535" s="34">
        <f>IF(OR($L535&gt;0,$F535&gt;Parâmetros!$E$14),0,IF($A535&lt;&gt;$A534,1,N($Z534)+1))</f>
        <v>2</v>
      </c>
      <c r="AA535" s="34">
        <f>IF(OR($L535&gt;0,$F535&gt;Parâmetros!$E$14),0,IF(OR($A535&lt;&gt;$A536,$F536&gt;Parâmetros!$E$14),1,N($AA536)+1))</f>
        <v>16</v>
      </c>
      <c r="AB535" s="31">
        <f>IFERROR(MATCH($A535&amp;"|"&amp;TEXT(_xlfn.MAXIFS(Cadastro!$E$5:$E$243,Cadastro!$A$5:$A$243,$A535,Cadastro!$E$5:$E$243,"&lt;="&amp;$F535),"yyyymmdd"),Cadastro!$I$5:$I$243,0),"")</f>
        <v>73</v>
      </c>
      <c r="AC535" t="str">
        <f>IFERROR(_xlfn.SINGLE(INDEX(Exceções!$D$5:$D$203,MATCH($A535&amp;"|"&amp;$F535,Exceções!$F$5:$F$203,0))),"")</f>
        <v/>
      </c>
      <c r="AD535" t="str">
        <f>IF($AC535="","",IFERROR(_xlfn.SINGLE(INDEX(Exceções!$E$5:$E$203,MATCH($A535&amp;"|"&amp;$F535,Exceções!$F$5:$F$203,0))),""))</f>
        <v/>
      </c>
    </row>
    <row r="536" spans="1:30" ht="15" customHeight="1" x14ac:dyDescent="0.25">
      <c r="A536" s="31">
        <v>52403</v>
      </c>
      <c r="B536" s="17" t="s">
        <v>28</v>
      </c>
      <c r="C536" s="17" t="str">
        <f>IFERROR(INDEX(Cadastro!$C$5:$C$243,$AB536),"NÃO INFORMADO")</f>
        <v>ELE</v>
      </c>
      <c r="D536" s="17" t="str">
        <f>IFERROR(INDEX(Cadastro!$D$5:$D$243,$AB536),"")</f>
        <v>Férias</v>
      </c>
      <c r="E536" s="17" t="str">
        <f>IFERROR(INDEX(Cadastro!$G$5:$G$243,$AB536),"")</f>
        <v>Férias</v>
      </c>
      <c r="F536" s="29">
        <v>46302</v>
      </c>
      <c r="G536" s="32" t="str">
        <f t="shared" si="48"/>
        <v>qua</v>
      </c>
      <c r="H536" s="31" t="str">
        <f>IF($L536=0,"",_xlfn.MINIFS(Dados!$Q:$Q,Dados!$A:$A,$A536,Dados!$S:$S,$F536))</f>
        <v/>
      </c>
      <c r="I536" s="31" t="str">
        <f>IF($H536="","",_xlfn.MAXIFS(Dados!$R:$R,Dados!$A:$A,$A536,Dados!$S:$S,$F536))</f>
        <v/>
      </c>
      <c r="J536" s="32" t="str">
        <f>IF($D536&lt;&gt;"Folguista","",IFERROR(INDEX(Parâmetros!$D$52:$G$52,1,MIN(4,MAX(1,$W536))),""))</f>
        <v/>
      </c>
      <c r="K536" s="32" t="str">
        <f>IF(OR($AC536&lt;&gt;"",$Y536="Folga",$Y536="Folga trabalhada",$Y536="Férias (cadastro)",$Y536="Férias / afastamento",$Y536="Indeterminado (início da série)"),"",IF(OR($D536="6x1",$D536="FF 6x1"),IF(OR(WEEKDAY($F536,2)=6,WEEKDAY($F536,2)=7),"6x1 sáb/dom","6x1"),IF($D536="5x2","5x2",IF($H536="",IF($D536="Folguista",$J536,$E536),IF(OR($H536&gt;=Parâmetros!$E$18,$H536&lt;Parâmetros!$E$19),"C",IF($H536&lt;Parâmetros!$E$20,"A","B"))))))</f>
        <v/>
      </c>
      <c r="L536" s="30">
        <f>SUMIFS(Dados!$E:$E,Dados!$A:$A,$A536,Dados!$S:$S,$F536)</f>
        <v>0</v>
      </c>
      <c r="M536" s="30" t="str">
        <f>IFERROR(INDEX(Parâmetros!$E$6:$E$11,MATCH($K536,Parâmetros!$A$6:$A$11,0)),"")</f>
        <v/>
      </c>
      <c r="N536" s="33" t="str">
        <f t="shared" si="49"/>
        <v/>
      </c>
      <c r="O536" s="33">
        <f>Parâmetros!$E$13</f>
        <v>0.8</v>
      </c>
      <c r="P536" s="32" t="str">
        <f>IF(OR($M536="",$F536&gt;Parâmetros!$E$14),"Não","Sim")</f>
        <v>Não</v>
      </c>
      <c r="Q536" s="32" t="str">
        <f t="shared" si="50"/>
        <v/>
      </c>
      <c r="R536" s="32" t="str">
        <f t="shared" si="51"/>
        <v/>
      </c>
      <c r="S536" s="30" t="str">
        <f t="shared" si="52"/>
        <v/>
      </c>
      <c r="T536" s="32" t="str">
        <f>IF($Q536&lt;&gt;"Sim","",IF($N536&gt;Parâmetros!$E$15,"Sim","Não"))</f>
        <v/>
      </c>
      <c r="U536" s="17" t="str">
        <f t="shared" si="53"/>
        <v>Férias / afastamento</v>
      </c>
      <c r="V536" s="17" t="str">
        <f>IF($AC536&lt;&gt;"",IF($L536&gt;0,"ATENÇÃO · apontou em dia de "&amp;LOWER($AC536)&amp;" cadastrado","Exceção cadastrada · "&amp;$AC536)&amp;IF($AD536="",""," · "&amp;$AD536),IF($E536="Férias",IF($L536&gt;0,"ATENÇÃO · apontou estando de férias no cadastro","Férias no cadastro"),IF($Y536="Férias / afastamento","Afastamento · "&amp;($Z536+$AA536-1)&amp;" dias seguidos sem apontamento",IF($Y536="Folga trabalhada","ATENÇÃO · apontou em dia de folga da escala 5x2",IF($Y536="Folga",IF(AND($D536="5x2",OR(WEEKDAY($F536,2)=6,WEEKDAY($F536,2)=7)),"Folga de fim de semana da escala 5x2",IF(AND(OR($D536="6x1",$D536="FF 6x1"),WEEKDAY($F536,2)=6,FALSE()),"Folga de fim de semana · apontou no domingo anterior",IF(AND(OR($D536="6x1",$D536="FF 6x1"),WEEKDAY($F536,2)=7,AND($A536=$A535,$L535&gt;0)),"Folga de fim de semana · apontou no sábado",IF(AND(OR($D536="6x1",$D536="FF 6x1"),OR(WEEKDAY($F536,2)=6,WEEKDAY($F536,2)=7)),"Folga de fim de semana · sem apontamento no sábado nem no domingo","Folga prevista pelo ciclo")))),IF($Y536="Indeterminado (início da série)","Sem histórico anterior — informe o dia do ciclo no Cadastro",IF($Y536="Falta de registro",IF(OR(OR($D536="6x1",$D536="FF 6x1"),$D536="5x2"),"FALTA DE REGISTRO · dia útil da escala "&amp;$E536,"FALTA DE REGISTRO · dia "&amp;$W536&amp;" de "&amp;IFERROR(INDEX(Parâmetros!$B$39:$B$48,MATCH($E536,Parâmetros!$A$39:$A$48,0)),99)&amp;" do ciclo"),IF(OR($D536="6x1",$D536="FF 6x1"),IF(OR(AND(WEEKDAY($F536,2)=6,AND($A536=$A537,$L537&gt;0)),AND(WEEKDAY($F536,2)=7,AND($A536=$A535,$L535&gt;0))),"ATENÇÃO · apontou sábado e domingo no mesmo fim de semana",IF(OR(WEEKDAY($F536,2)=6,WEEKDAY($F536,2)=7),"Jornada de fim de semana do 6x1",IF(OR($H536&gt;=Parâmetros!$E$20,$H536&lt;Parâmetros!$E$19),"ATENÇÃO · 6x1 apontou fora do horário diurno","Jornada fixa do 6x1"))),IF($D536="5x2","Jornada fixa do 5x2",IF($D536="Folguista",IF($J536=$K536,"Evidência confirma sequência","DIVERGE · sequência "&amp;$J536&amp;" × evidência "&amp;$K536),IF($K536=$E536,"Evidência confirma cadastro","DIVERGE · cadastro "&amp;$E536&amp;" × evidência "&amp;$K536)))))))))))</f>
        <v>Férias no cadastro</v>
      </c>
      <c r="W536" s="34">
        <f>IF(OR(OR($D536="6x1",$D536="FF 6x1"),$D536="5x2"),"",IF($AB536&lt;&gt;$AB535,IF(IFERROR(INDEX(Cadastro!$F$5:$F$243,$AB536),"")="",IF($L536&gt;0,1,0),IF(IFERROR(INDEX(Cadastro!$F$5:$F$243,$AB536),"")&lt;=IFERROR(INDEX(Parâmetros!$B$39:$B$48,MATCH($E536,Parâmetros!$A$39:$A$48,0)),99),IFERROR(INDEX(Cadastro!$F$5:$F$243,$AB536),""),0)),IF($L536&gt;0,IF(N($X535)&gt;0,1,N($W535)+1),IF(AND($L536=0,OR(N($W535)&gt;=IFERROR(INDEX(Parâmetros!$B$39:$B$48,MATCH($E536,Parâmetros!$A$39:$A$48,0)),99),AND(N($X535)&gt;0,N($X535)&lt;IFERROR(INDEX(Parâmetros!$C$39:$C$48,MATCH($E536,Parâmetros!$A$39:$A$48,0)),0)))),0,N($W535)+1))))</f>
        <v>2</v>
      </c>
      <c r="X536" s="34">
        <f>IF(OR(OR($D536="6x1",$D536="FF 6x1"),$D536="5x2"),"",IF($AB536&lt;&gt;$AB535,IF(IFERROR(INDEX(Cadastro!$F$5:$F$243,$AB536),"")="",0,IF(IFERROR(INDEX(Cadastro!$F$5:$F$243,$AB536),"")&gt;IFERROR(INDEX(Parâmetros!$B$39:$B$48,MATCH($E536,Parâmetros!$A$39:$A$48,0)),99),IFERROR(INDEX(Cadastro!$F$5:$F$243,$AB536),"")-IFERROR(INDEX(Parâmetros!$B$39:$B$48,MATCH($E536,Parâmetros!$A$39:$A$48,0)),99),0)),IF(AND($L536=0,OR(N($W535)&gt;=IFERROR(INDEX(Parâmetros!$B$39:$B$48,MATCH($E536,Parâmetros!$A$39:$A$48,0)),99),AND(N($X535)&gt;0,N($X535)&lt;IFERROR(INDEX(Parâmetros!$C$39:$C$48,MATCH($E536,Parâmetros!$A$39:$A$48,0)),0)))),N($X535)+1,0)))</f>
        <v>0</v>
      </c>
      <c r="Y536" t="str">
        <f>IF($AC536&lt;&gt;"",IF($L536&gt;0,$AC536&amp;" · com apontamento",$AC536),IF($E536="Férias",IF($L536&gt;0,"Férias · com apontamento","Férias (cadastro)"),IF(($Z536+$AA536-1)&gt;Parâmetros!$E$16,"Férias / afastamento",IF(AND($D536="5x2",OR(WEEKDAY($F536,2)=6,WEEKDAY($F536,2)=7)),IF($L536&gt;0,"Folga trabalhada","Folga"),IF($L536&gt;0,"Trabalhado",IF(OR(OR($D536="6x1",$D536="FF 6x1"),$D536="5x2"),IF(AND(OR($D536="6x1",$D536="FF 6x1"),OR(WEEKDAY($F536,2)=6,WEEKDAY($F536,2)=7)),"Folga","Falta de registro"),IF(AND($AB536&lt;&gt;$AB535,IFERROR(INDEX(Cadastro!$F$5:$F$243,$AB536),"")=""),"Indeterminado (início da série)",IF($X536&gt;0,"Folga","Falta de registro"))))))))</f>
        <v>Férias (cadastro)</v>
      </c>
      <c r="Z536" s="34">
        <f>IF(OR($L536&gt;0,$F536&gt;Parâmetros!$E$14),0,IF($A536&lt;&gt;$A535,1,N($Z535)+1))</f>
        <v>3</v>
      </c>
      <c r="AA536" s="34">
        <f>IF(OR($L536&gt;0,$F536&gt;Parâmetros!$E$14),0,IF(OR($A536&lt;&gt;$A537,$F537&gt;Parâmetros!$E$14),1,N($AA537)+1))</f>
        <v>15</v>
      </c>
      <c r="AB536" s="31">
        <f>IFERROR(MATCH($A536&amp;"|"&amp;TEXT(_xlfn.MAXIFS(Cadastro!$E$5:$E$243,Cadastro!$A$5:$A$243,$A536,Cadastro!$E$5:$E$243,"&lt;="&amp;$F536),"yyyymmdd"),Cadastro!$I$5:$I$243,0),"")</f>
        <v>73</v>
      </c>
      <c r="AC536" t="str">
        <f>IFERROR(_xlfn.SINGLE(INDEX(Exceções!$D$5:$D$203,MATCH($A536&amp;"|"&amp;$F536,Exceções!$F$5:$F$203,0))),"")</f>
        <v/>
      </c>
      <c r="AD536" t="str">
        <f>IF($AC536="","",IFERROR(_xlfn.SINGLE(INDEX(Exceções!$E$5:$E$203,MATCH($A536&amp;"|"&amp;$F536,Exceções!$F$5:$F$203,0))),""))</f>
        <v/>
      </c>
    </row>
    <row r="537" spans="1:30" ht="15" customHeight="1" x14ac:dyDescent="0.25">
      <c r="A537" s="31">
        <v>52403</v>
      </c>
      <c r="B537" s="17" t="s">
        <v>28</v>
      </c>
      <c r="C537" s="17" t="str">
        <f>IFERROR(INDEX(Cadastro!$C$5:$C$243,$AB537),"NÃO INFORMADO")</f>
        <v>ELE</v>
      </c>
      <c r="D537" s="17" t="str">
        <f>IFERROR(INDEX(Cadastro!$D$5:$D$243,$AB537),"")</f>
        <v>Férias</v>
      </c>
      <c r="E537" s="17" t="str">
        <f>IFERROR(INDEX(Cadastro!$G$5:$G$243,$AB537),"")</f>
        <v>Férias</v>
      </c>
      <c r="F537" s="29">
        <v>46303</v>
      </c>
      <c r="G537" s="32" t="str">
        <f t="shared" si="48"/>
        <v>qui</v>
      </c>
      <c r="H537" s="31" t="str">
        <f>IF($L537=0,"",_xlfn.MINIFS(Dados!$Q:$Q,Dados!$A:$A,$A537,Dados!$S:$S,$F537))</f>
        <v/>
      </c>
      <c r="I537" s="31" t="str">
        <f>IF($H537="","",_xlfn.MAXIFS(Dados!$R:$R,Dados!$A:$A,$A537,Dados!$S:$S,$F537))</f>
        <v/>
      </c>
      <c r="J537" s="32" t="str">
        <f>IF($D537&lt;&gt;"Folguista","",IFERROR(INDEX(Parâmetros!$D$52:$G$52,1,MIN(4,MAX(1,$W537))),""))</f>
        <v/>
      </c>
      <c r="K537" s="32" t="str">
        <f>IF(OR($AC537&lt;&gt;"",$Y537="Folga",$Y537="Folga trabalhada",$Y537="Férias (cadastro)",$Y537="Férias / afastamento",$Y537="Indeterminado (início da série)"),"",IF(OR($D537="6x1",$D537="FF 6x1"),IF(OR(WEEKDAY($F537,2)=6,WEEKDAY($F537,2)=7),"6x1 sáb/dom","6x1"),IF($D537="5x2","5x2",IF($H537="",IF($D537="Folguista",$J537,$E537),IF(OR($H537&gt;=Parâmetros!$E$18,$H537&lt;Parâmetros!$E$19),"C",IF($H537&lt;Parâmetros!$E$20,"A","B"))))))</f>
        <v/>
      </c>
      <c r="L537" s="30">
        <f>SUMIFS(Dados!$E:$E,Dados!$A:$A,$A537,Dados!$S:$S,$F537)</f>
        <v>0</v>
      </c>
      <c r="M537" s="30" t="str">
        <f>IFERROR(INDEX(Parâmetros!$E$6:$E$11,MATCH($K537,Parâmetros!$A$6:$A$11,0)),"")</f>
        <v/>
      </c>
      <c r="N537" s="33" t="str">
        <f t="shared" si="49"/>
        <v/>
      </c>
      <c r="O537" s="33">
        <f>Parâmetros!$E$13</f>
        <v>0.8</v>
      </c>
      <c r="P537" s="32" t="str">
        <f>IF(OR($M537="",$F537&gt;Parâmetros!$E$14),"Não","Sim")</f>
        <v>Não</v>
      </c>
      <c r="Q537" s="32" t="str">
        <f t="shared" si="50"/>
        <v/>
      </c>
      <c r="R537" s="32" t="str">
        <f t="shared" si="51"/>
        <v/>
      </c>
      <c r="S537" s="30" t="str">
        <f t="shared" si="52"/>
        <v/>
      </c>
      <c r="T537" s="32" t="str">
        <f>IF($Q537&lt;&gt;"Sim","",IF($N537&gt;Parâmetros!$E$15,"Sim","Não"))</f>
        <v/>
      </c>
      <c r="U537" s="17" t="str">
        <f t="shared" si="53"/>
        <v>Férias / afastamento</v>
      </c>
      <c r="V537" s="17" t="str">
        <f>IF($AC537&lt;&gt;"",IF($L537&gt;0,"ATENÇÃO · apontou em dia de "&amp;LOWER($AC537)&amp;" cadastrado","Exceção cadastrada · "&amp;$AC537)&amp;IF($AD537="",""," · "&amp;$AD537),IF($E537="Férias",IF($L537&gt;0,"ATENÇÃO · apontou estando de férias no cadastro","Férias no cadastro"),IF($Y537="Férias / afastamento","Afastamento · "&amp;($Z537+$AA537-1)&amp;" dias seguidos sem apontamento",IF($Y537="Folga trabalhada","ATENÇÃO · apontou em dia de folga da escala 5x2",IF($Y537="Folga",IF(AND($D537="5x2",OR(WEEKDAY($F537,2)=6,WEEKDAY($F537,2)=7)),"Folga de fim de semana da escala 5x2",IF(AND(OR($D537="6x1",$D537="FF 6x1"),WEEKDAY($F537,2)=6,FALSE()),"Folga de fim de semana · apontou no domingo anterior",IF(AND(OR($D537="6x1",$D537="FF 6x1"),WEEKDAY($F537,2)=7,AND($A537=$A536,$L536&gt;0)),"Folga de fim de semana · apontou no sábado",IF(AND(OR($D537="6x1",$D537="FF 6x1"),OR(WEEKDAY($F537,2)=6,WEEKDAY($F537,2)=7)),"Folga de fim de semana · sem apontamento no sábado nem no domingo","Folga prevista pelo ciclo")))),IF($Y537="Indeterminado (início da série)","Sem histórico anterior — informe o dia do ciclo no Cadastro",IF($Y537="Falta de registro",IF(OR(OR($D537="6x1",$D537="FF 6x1"),$D537="5x2"),"FALTA DE REGISTRO · dia útil da escala "&amp;$E537,"FALTA DE REGISTRO · dia "&amp;$W537&amp;" de "&amp;IFERROR(INDEX(Parâmetros!$B$39:$B$48,MATCH($E537,Parâmetros!$A$39:$A$48,0)),99)&amp;" do ciclo"),IF(OR($D537="6x1",$D537="FF 6x1"),IF(OR(AND(WEEKDAY($F537,2)=6,AND($A537=$A538,$L538&gt;0)),AND(WEEKDAY($F537,2)=7,AND($A537=$A536,$L536&gt;0))),"ATENÇÃO · apontou sábado e domingo no mesmo fim de semana",IF(OR(WEEKDAY($F537,2)=6,WEEKDAY($F537,2)=7),"Jornada de fim de semana do 6x1",IF(OR($H537&gt;=Parâmetros!$E$20,$H537&lt;Parâmetros!$E$19),"ATENÇÃO · 6x1 apontou fora do horário diurno","Jornada fixa do 6x1"))),IF($D537="5x2","Jornada fixa do 5x2",IF($D537="Folguista",IF($J537=$K537,"Evidência confirma sequência","DIVERGE · sequência "&amp;$J537&amp;" × evidência "&amp;$K537),IF($K537=$E537,"Evidência confirma cadastro","DIVERGE · cadastro "&amp;$E537&amp;" × evidência "&amp;$K537)))))))))))</f>
        <v>Férias no cadastro</v>
      </c>
      <c r="W537" s="34">
        <f>IF(OR(OR($D537="6x1",$D537="FF 6x1"),$D537="5x2"),"",IF($AB537&lt;&gt;$AB536,IF(IFERROR(INDEX(Cadastro!$F$5:$F$243,$AB537),"")="",IF($L537&gt;0,1,0),IF(IFERROR(INDEX(Cadastro!$F$5:$F$243,$AB537),"")&lt;=IFERROR(INDEX(Parâmetros!$B$39:$B$48,MATCH($E537,Parâmetros!$A$39:$A$48,0)),99),IFERROR(INDEX(Cadastro!$F$5:$F$243,$AB537),""),0)),IF($L537&gt;0,IF(N($X536)&gt;0,1,N($W536)+1),IF(AND($L537=0,OR(N($W536)&gt;=IFERROR(INDEX(Parâmetros!$B$39:$B$48,MATCH($E537,Parâmetros!$A$39:$A$48,0)),99),AND(N($X536)&gt;0,N($X536)&lt;IFERROR(INDEX(Parâmetros!$C$39:$C$48,MATCH($E537,Parâmetros!$A$39:$A$48,0)),0)))),0,N($W536)+1))))</f>
        <v>3</v>
      </c>
      <c r="X537" s="34">
        <f>IF(OR(OR($D537="6x1",$D537="FF 6x1"),$D537="5x2"),"",IF($AB537&lt;&gt;$AB536,IF(IFERROR(INDEX(Cadastro!$F$5:$F$243,$AB537),"")="",0,IF(IFERROR(INDEX(Cadastro!$F$5:$F$243,$AB537),"")&gt;IFERROR(INDEX(Parâmetros!$B$39:$B$48,MATCH($E537,Parâmetros!$A$39:$A$48,0)),99),IFERROR(INDEX(Cadastro!$F$5:$F$243,$AB537),"")-IFERROR(INDEX(Parâmetros!$B$39:$B$48,MATCH($E537,Parâmetros!$A$39:$A$48,0)),99),0)),IF(AND($L537=0,OR(N($W536)&gt;=IFERROR(INDEX(Parâmetros!$B$39:$B$48,MATCH($E537,Parâmetros!$A$39:$A$48,0)),99),AND(N($X536)&gt;0,N($X536)&lt;IFERROR(INDEX(Parâmetros!$C$39:$C$48,MATCH($E537,Parâmetros!$A$39:$A$48,0)),0)))),N($X536)+1,0)))</f>
        <v>0</v>
      </c>
      <c r="Y537" t="str">
        <f>IF($AC537&lt;&gt;"",IF($L537&gt;0,$AC537&amp;" · com apontamento",$AC537),IF($E537="Férias",IF($L537&gt;0,"Férias · com apontamento","Férias (cadastro)"),IF(($Z537+$AA537-1)&gt;Parâmetros!$E$16,"Férias / afastamento",IF(AND($D537="5x2",OR(WEEKDAY($F537,2)=6,WEEKDAY($F537,2)=7)),IF($L537&gt;0,"Folga trabalhada","Folga"),IF($L537&gt;0,"Trabalhado",IF(OR(OR($D537="6x1",$D537="FF 6x1"),$D537="5x2"),IF(AND(OR($D537="6x1",$D537="FF 6x1"),OR(WEEKDAY($F537,2)=6,WEEKDAY($F537,2)=7)),"Folga","Falta de registro"),IF(AND($AB537&lt;&gt;$AB536,IFERROR(INDEX(Cadastro!$F$5:$F$243,$AB537),"")=""),"Indeterminado (início da série)",IF($X537&gt;0,"Folga","Falta de registro"))))))))</f>
        <v>Férias (cadastro)</v>
      </c>
      <c r="Z537" s="34">
        <f>IF(OR($L537&gt;0,$F537&gt;Parâmetros!$E$14),0,IF($A537&lt;&gt;$A536,1,N($Z536)+1))</f>
        <v>4</v>
      </c>
      <c r="AA537" s="34">
        <f>IF(OR($L537&gt;0,$F537&gt;Parâmetros!$E$14),0,IF(OR($A537&lt;&gt;$A538,$F538&gt;Parâmetros!$E$14),1,N($AA538)+1))</f>
        <v>14</v>
      </c>
      <c r="AB537" s="31">
        <f>IFERROR(MATCH($A537&amp;"|"&amp;TEXT(_xlfn.MAXIFS(Cadastro!$E$5:$E$243,Cadastro!$A$5:$A$243,$A537,Cadastro!$E$5:$E$243,"&lt;="&amp;$F537),"yyyymmdd"),Cadastro!$I$5:$I$243,0),"")</f>
        <v>73</v>
      </c>
      <c r="AC537" t="str">
        <f>IFERROR(_xlfn.SINGLE(INDEX(Exceções!$D$5:$D$203,MATCH($A537&amp;"|"&amp;$F537,Exceções!$F$5:$F$203,0))),"")</f>
        <v/>
      </c>
      <c r="AD537" t="str">
        <f>IF($AC537="","",IFERROR(_xlfn.SINGLE(INDEX(Exceções!$E$5:$E$203,MATCH($A537&amp;"|"&amp;$F537,Exceções!$F$5:$F$203,0))),""))</f>
        <v/>
      </c>
    </row>
    <row r="538" spans="1:30" ht="15" customHeight="1" x14ac:dyDescent="0.25">
      <c r="A538" s="31">
        <v>52403</v>
      </c>
      <c r="B538" s="17" t="s">
        <v>28</v>
      </c>
      <c r="C538" s="17" t="str">
        <f>IFERROR(INDEX(Cadastro!$C$5:$C$243,$AB538),"NÃO INFORMADO")</f>
        <v>ELE</v>
      </c>
      <c r="D538" s="17" t="str">
        <f>IFERROR(INDEX(Cadastro!$D$5:$D$243,$AB538),"")</f>
        <v>Férias</v>
      </c>
      <c r="E538" s="17" t="str">
        <f>IFERROR(INDEX(Cadastro!$G$5:$G$243,$AB538),"")</f>
        <v>Férias</v>
      </c>
      <c r="F538" s="29">
        <v>46304</v>
      </c>
      <c r="G538" s="32" t="str">
        <f t="shared" si="48"/>
        <v>sex</v>
      </c>
      <c r="H538" s="31" t="str">
        <f>IF($L538=0,"",_xlfn.MINIFS(Dados!$Q:$Q,Dados!$A:$A,$A538,Dados!$S:$S,$F538))</f>
        <v/>
      </c>
      <c r="I538" s="31" t="str">
        <f>IF($H538="","",_xlfn.MAXIFS(Dados!$R:$R,Dados!$A:$A,$A538,Dados!$S:$S,$F538))</f>
        <v/>
      </c>
      <c r="J538" s="32" t="str">
        <f>IF($D538&lt;&gt;"Folguista","",IFERROR(INDEX(Parâmetros!$D$52:$G$52,1,MIN(4,MAX(1,$W538))),""))</f>
        <v/>
      </c>
      <c r="K538" s="32" t="str">
        <f>IF(OR($AC538&lt;&gt;"",$Y538="Folga",$Y538="Folga trabalhada",$Y538="Férias (cadastro)",$Y538="Férias / afastamento",$Y538="Indeterminado (início da série)"),"",IF(OR($D538="6x1",$D538="FF 6x1"),IF(OR(WEEKDAY($F538,2)=6,WEEKDAY($F538,2)=7),"6x1 sáb/dom","6x1"),IF($D538="5x2","5x2",IF($H538="",IF($D538="Folguista",$J538,$E538),IF(OR($H538&gt;=Parâmetros!$E$18,$H538&lt;Parâmetros!$E$19),"C",IF($H538&lt;Parâmetros!$E$20,"A","B"))))))</f>
        <v/>
      </c>
      <c r="L538" s="30">
        <f>SUMIFS(Dados!$E:$E,Dados!$A:$A,$A538,Dados!$S:$S,$F538)</f>
        <v>0</v>
      </c>
      <c r="M538" s="30" t="str">
        <f>IFERROR(INDEX(Parâmetros!$E$6:$E$11,MATCH($K538,Parâmetros!$A$6:$A$11,0)),"")</f>
        <v/>
      </c>
      <c r="N538" s="33" t="str">
        <f t="shared" si="49"/>
        <v/>
      </c>
      <c r="O538" s="33">
        <f>Parâmetros!$E$13</f>
        <v>0.8</v>
      </c>
      <c r="P538" s="32" t="str">
        <f>IF(OR($M538="",$F538&gt;Parâmetros!$E$14),"Não","Sim")</f>
        <v>Não</v>
      </c>
      <c r="Q538" s="32" t="str">
        <f t="shared" si="50"/>
        <v/>
      </c>
      <c r="R538" s="32" t="str">
        <f t="shared" si="51"/>
        <v/>
      </c>
      <c r="S538" s="30" t="str">
        <f t="shared" si="52"/>
        <v/>
      </c>
      <c r="T538" s="32" t="str">
        <f>IF($Q538&lt;&gt;"Sim","",IF($N538&gt;Parâmetros!$E$15,"Sim","Não"))</f>
        <v/>
      </c>
      <c r="U538" s="17" t="str">
        <f t="shared" si="53"/>
        <v>Férias / afastamento</v>
      </c>
      <c r="V538" s="17" t="str">
        <f>IF($AC538&lt;&gt;"",IF($L538&gt;0,"ATENÇÃO · apontou em dia de "&amp;LOWER($AC538)&amp;" cadastrado","Exceção cadastrada · "&amp;$AC538)&amp;IF($AD538="",""," · "&amp;$AD538),IF($E538="Férias",IF($L538&gt;0,"ATENÇÃO · apontou estando de férias no cadastro","Férias no cadastro"),IF($Y538="Férias / afastamento","Afastamento · "&amp;($Z538+$AA538-1)&amp;" dias seguidos sem apontamento",IF($Y538="Folga trabalhada","ATENÇÃO · apontou em dia de folga da escala 5x2",IF($Y538="Folga",IF(AND($D538="5x2",OR(WEEKDAY($F538,2)=6,WEEKDAY($F538,2)=7)),"Folga de fim de semana da escala 5x2",IF(AND(OR($D538="6x1",$D538="FF 6x1"),WEEKDAY($F538,2)=6,FALSE()),"Folga de fim de semana · apontou no domingo anterior",IF(AND(OR($D538="6x1",$D538="FF 6x1"),WEEKDAY($F538,2)=7,AND($A538=$A537,$L537&gt;0)),"Folga de fim de semana · apontou no sábado",IF(AND(OR($D538="6x1",$D538="FF 6x1"),OR(WEEKDAY($F538,2)=6,WEEKDAY($F538,2)=7)),"Folga de fim de semana · sem apontamento no sábado nem no domingo","Folga prevista pelo ciclo")))),IF($Y538="Indeterminado (início da série)","Sem histórico anterior — informe o dia do ciclo no Cadastro",IF($Y538="Falta de registro",IF(OR(OR($D538="6x1",$D538="FF 6x1"),$D538="5x2"),"FALTA DE REGISTRO · dia útil da escala "&amp;$E538,"FALTA DE REGISTRO · dia "&amp;$W538&amp;" de "&amp;IFERROR(INDEX(Parâmetros!$B$39:$B$48,MATCH($E538,Parâmetros!$A$39:$A$48,0)),99)&amp;" do ciclo"),IF(OR($D538="6x1",$D538="FF 6x1"),IF(OR(AND(WEEKDAY($F538,2)=6,AND($A538=$A539,$L539&gt;0)),AND(WEEKDAY($F538,2)=7,AND($A538=$A537,$L537&gt;0))),"ATENÇÃO · apontou sábado e domingo no mesmo fim de semana",IF(OR(WEEKDAY($F538,2)=6,WEEKDAY($F538,2)=7),"Jornada de fim de semana do 6x1",IF(OR($H538&gt;=Parâmetros!$E$20,$H538&lt;Parâmetros!$E$19),"ATENÇÃO · 6x1 apontou fora do horário diurno","Jornada fixa do 6x1"))),IF($D538="5x2","Jornada fixa do 5x2",IF($D538="Folguista",IF($J538=$K538,"Evidência confirma sequência","DIVERGE · sequência "&amp;$J538&amp;" × evidência "&amp;$K538),IF($K538=$E538,"Evidência confirma cadastro","DIVERGE · cadastro "&amp;$E538&amp;" × evidência "&amp;$K538)))))))))))</f>
        <v>Férias no cadastro</v>
      </c>
      <c r="W538" s="34">
        <f>IF(OR(OR($D538="6x1",$D538="FF 6x1"),$D538="5x2"),"",IF($AB538&lt;&gt;$AB537,IF(IFERROR(INDEX(Cadastro!$F$5:$F$243,$AB538),"")="",IF($L538&gt;0,1,0),IF(IFERROR(INDEX(Cadastro!$F$5:$F$243,$AB538),"")&lt;=IFERROR(INDEX(Parâmetros!$B$39:$B$48,MATCH($E538,Parâmetros!$A$39:$A$48,0)),99),IFERROR(INDEX(Cadastro!$F$5:$F$243,$AB538),""),0)),IF($L538&gt;0,IF(N($X537)&gt;0,1,N($W537)+1),IF(AND($L538=0,OR(N($W537)&gt;=IFERROR(INDEX(Parâmetros!$B$39:$B$48,MATCH($E538,Parâmetros!$A$39:$A$48,0)),99),AND(N($X537)&gt;0,N($X537)&lt;IFERROR(INDEX(Parâmetros!$C$39:$C$48,MATCH($E538,Parâmetros!$A$39:$A$48,0)),0)))),0,N($W537)+1))))</f>
        <v>4</v>
      </c>
      <c r="X538" s="34">
        <f>IF(OR(OR($D538="6x1",$D538="FF 6x1"),$D538="5x2"),"",IF($AB538&lt;&gt;$AB537,IF(IFERROR(INDEX(Cadastro!$F$5:$F$243,$AB538),"")="",0,IF(IFERROR(INDEX(Cadastro!$F$5:$F$243,$AB538),"")&gt;IFERROR(INDEX(Parâmetros!$B$39:$B$48,MATCH($E538,Parâmetros!$A$39:$A$48,0)),99),IFERROR(INDEX(Cadastro!$F$5:$F$243,$AB538),"")-IFERROR(INDEX(Parâmetros!$B$39:$B$48,MATCH($E538,Parâmetros!$A$39:$A$48,0)),99),0)),IF(AND($L538=0,OR(N($W537)&gt;=IFERROR(INDEX(Parâmetros!$B$39:$B$48,MATCH($E538,Parâmetros!$A$39:$A$48,0)),99),AND(N($X537)&gt;0,N($X537)&lt;IFERROR(INDEX(Parâmetros!$C$39:$C$48,MATCH($E538,Parâmetros!$A$39:$A$48,0)),0)))),N($X537)+1,0)))</f>
        <v>0</v>
      </c>
      <c r="Y538" t="str">
        <f>IF($AC538&lt;&gt;"",IF($L538&gt;0,$AC538&amp;" · com apontamento",$AC538),IF($E538="Férias",IF($L538&gt;0,"Férias · com apontamento","Férias (cadastro)"),IF(($Z538+$AA538-1)&gt;Parâmetros!$E$16,"Férias / afastamento",IF(AND($D538="5x2",OR(WEEKDAY($F538,2)=6,WEEKDAY($F538,2)=7)),IF($L538&gt;0,"Folga trabalhada","Folga"),IF($L538&gt;0,"Trabalhado",IF(OR(OR($D538="6x1",$D538="FF 6x1"),$D538="5x2"),IF(AND(OR($D538="6x1",$D538="FF 6x1"),OR(WEEKDAY($F538,2)=6,WEEKDAY($F538,2)=7)),"Folga","Falta de registro"),IF(AND($AB538&lt;&gt;$AB537,IFERROR(INDEX(Cadastro!$F$5:$F$243,$AB538),"")=""),"Indeterminado (início da série)",IF($X538&gt;0,"Folga","Falta de registro"))))))))</f>
        <v>Férias (cadastro)</v>
      </c>
      <c r="Z538" s="34">
        <f>IF(OR($L538&gt;0,$F538&gt;Parâmetros!$E$14),0,IF($A538&lt;&gt;$A537,1,N($Z537)+1))</f>
        <v>5</v>
      </c>
      <c r="AA538" s="34">
        <f>IF(OR($L538&gt;0,$F538&gt;Parâmetros!$E$14),0,IF(OR($A538&lt;&gt;$A539,$F539&gt;Parâmetros!$E$14),1,N($AA539)+1))</f>
        <v>13</v>
      </c>
      <c r="AB538" s="31">
        <f>IFERROR(MATCH($A538&amp;"|"&amp;TEXT(_xlfn.MAXIFS(Cadastro!$E$5:$E$243,Cadastro!$A$5:$A$243,$A538,Cadastro!$E$5:$E$243,"&lt;="&amp;$F538),"yyyymmdd"),Cadastro!$I$5:$I$243,0),"")</f>
        <v>73</v>
      </c>
      <c r="AC538" t="str">
        <f>IFERROR(_xlfn.SINGLE(INDEX(Exceções!$D$5:$D$203,MATCH($A538&amp;"|"&amp;$F538,Exceções!$F$5:$F$203,0))),"")</f>
        <v/>
      </c>
      <c r="AD538" t="str">
        <f>IF($AC538="","",IFERROR(_xlfn.SINGLE(INDEX(Exceções!$E$5:$E$203,MATCH($A538&amp;"|"&amp;$F538,Exceções!$F$5:$F$203,0))),""))</f>
        <v/>
      </c>
    </row>
    <row r="539" spans="1:30" ht="15" customHeight="1" x14ac:dyDescent="0.25">
      <c r="A539" s="31">
        <v>52403</v>
      </c>
      <c r="B539" s="17" t="s">
        <v>28</v>
      </c>
      <c r="C539" s="17" t="str">
        <f>IFERROR(INDEX(Cadastro!$C$5:$C$243,$AB539),"NÃO INFORMADO")</f>
        <v>ELE</v>
      </c>
      <c r="D539" s="17" t="str">
        <f>IFERROR(INDEX(Cadastro!$D$5:$D$243,$AB539),"")</f>
        <v>Férias</v>
      </c>
      <c r="E539" s="17" t="str">
        <f>IFERROR(INDEX(Cadastro!$G$5:$G$243,$AB539),"")</f>
        <v>Férias</v>
      </c>
      <c r="F539" s="29">
        <v>46305</v>
      </c>
      <c r="G539" s="32" t="str">
        <f t="shared" si="48"/>
        <v>sáb</v>
      </c>
      <c r="H539" s="31" t="str">
        <f>IF($L539=0,"",_xlfn.MINIFS(Dados!$Q:$Q,Dados!$A:$A,$A539,Dados!$S:$S,$F539))</f>
        <v/>
      </c>
      <c r="I539" s="31" t="str">
        <f>IF($H539="","",_xlfn.MAXIFS(Dados!$R:$R,Dados!$A:$A,$A539,Dados!$S:$S,$F539))</f>
        <v/>
      </c>
      <c r="J539" s="32" t="str">
        <f>IF($D539&lt;&gt;"Folguista","",IFERROR(INDEX(Parâmetros!$D$52:$G$52,1,MIN(4,MAX(1,$W539))),""))</f>
        <v/>
      </c>
      <c r="K539" s="32" t="str">
        <f>IF(OR($AC539&lt;&gt;"",$Y539="Folga",$Y539="Folga trabalhada",$Y539="Férias (cadastro)",$Y539="Férias / afastamento",$Y539="Indeterminado (início da série)"),"",IF(OR($D539="6x1",$D539="FF 6x1"),IF(OR(WEEKDAY($F539,2)=6,WEEKDAY($F539,2)=7),"6x1 sáb/dom","6x1"),IF($D539="5x2","5x2",IF($H539="",IF($D539="Folguista",$J539,$E539),IF(OR($H539&gt;=Parâmetros!$E$18,$H539&lt;Parâmetros!$E$19),"C",IF($H539&lt;Parâmetros!$E$20,"A","B"))))))</f>
        <v/>
      </c>
      <c r="L539" s="30">
        <f>SUMIFS(Dados!$E:$E,Dados!$A:$A,$A539,Dados!$S:$S,$F539)</f>
        <v>0</v>
      </c>
      <c r="M539" s="30" t="str">
        <f>IFERROR(INDEX(Parâmetros!$E$6:$E$11,MATCH($K539,Parâmetros!$A$6:$A$11,0)),"")</f>
        <v/>
      </c>
      <c r="N539" s="33" t="str">
        <f t="shared" si="49"/>
        <v/>
      </c>
      <c r="O539" s="33">
        <f>Parâmetros!$E$13</f>
        <v>0.8</v>
      </c>
      <c r="P539" s="32" t="str">
        <f>IF(OR($M539="",$F539&gt;Parâmetros!$E$14),"Não","Sim")</f>
        <v>Não</v>
      </c>
      <c r="Q539" s="32" t="str">
        <f t="shared" si="50"/>
        <v/>
      </c>
      <c r="R539" s="32" t="str">
        <f t="shared" si="51"/>
        <v/>
      </c>
      <c r="S539" s="30" t="str">
        <f t="shared" si="52"/>
        <v/>
      </c>
      <c r="T539" s="32" t="str">
        <f>IF($Q539&lt;&gt;"Sim","",IF($N539&gt;Parâmetros!$E$15,"Sim","Não"))</f>
        <v/>
      </c>
      <c r="U539" s="17" t="str">
        <f t="shared" si="53"/>
        <v>Férias / afastamento</v>
      </c>
      <c r="V539" s="17" t="str">
        <f>IF($AC539&lt;&gt;"",IF($L539&gt;0,"ATENÇÃO · apontou em dia de "&amp;LOWER($AC539)&amp;" cadastrado","Exceção cadastrada · "&amp;$AC539)&amp;IF($AD539="",""," · "&amp;$AD539),IF($E539="Férias",IF($L539&gt;0,"ATENÇÃO · apontou estando de férias no cadastro","Férias no cadastro"),IF($Y539="Férias / afastamento","Afastamento · "&amp;($Z539+$AA539-1)&amp;" dias seguidos sem apontamento",IF($Y539="Folga trabalhada","ATENÇÃO · apontou em dia de folga da escala 5x2",IF($Y539="Folga",IF(AND($D539="5x2",OR(WEEKDAY($F539,2)=6,WEEKDAY($F539,2)=7)),"Folga de fim de semana da escala 5x2",IF(AND(OR($D539="6x1",$D539="FF 6x1"),WEEKDAY($F539,2)=6,FALSE()),"Folga de fim de semana · apontou no domingo anterior",IF(AND(OR($D539="6x1",$D539="FF 6x1"),WEEKDAY($F539,2)=7,AND($A539=$A538,$L538&gt;0)),"Folga de fim de semana · apontou no sábado",IF(AND(OR($D539="6x1",$D539="FF 6x1"),OR(WEEKDAY($F539,2)=6,WEEKDAY($F539,2)=7)),"Folga de fim de semana · sem apontamento no sábado nem no domingo","Folga prevista pelo ciclo")))),IF($Y539="Indeterminado (início da série)","Sem histórico anterior — informe o dia do ciclo no Cadastro",IF($Y539="Falta de registro",IF(OR(OR($D539="6x1",$D539="FF 6x1"),$D539="5x2"),"FALTA DE REGISTRO · dia útil da escala "&amp;$E539,"FALTA DE REGISTRO · dia "&amp;$W539&amp;" de "&amp;IFERROR(INDEX(Parâmetros!$B$39:$B$48,MATCH($E539,Parâmetros!$A$39:$A$48,0)),99)&amp;" do ciclo"),IF(OR($D539="6x1",$D539="FF 6x1"),IF(OR(AND(WEEKDAY($F539,2)=6,AND($A539=$A540,$L540&gt;0)),AND(WEEKDAY($F539,2)=7,AND($A539=$A538,$L538&gt;0))),"ATENÇÃO · apontou sábado e domingo no mesmo fim de semana",IF(OR(WEEKDAY($F539,2)=6,WEEKDAY($F539,2)=7),"Jornada de fim de semana do 6x1",IF(OR($H539&gt;=Parâmetros!$E$20,$H539&lt;Parâmetros!$E$19),"ATENÇÃO · 6x1 apontou fora do horário diurno","Jornada fixa do 6x1"))),IF($D539="5x2","Jornada fixa do 5x2",IF($D539="Folguista",IF($J539=$K539,"Evidência confirma sequência","DIVERGE · sequência "&amp;$J539&amp;" × evidência "&amp;$K539),IF($K539=$E539,"Evidência confirma cadastro","DIVERGE · cadastro "&amp;$E539&amp;" × evidência "&amp;$K539)))))))))))</f>
        <v>Férias no cadastro</v>
      </c>
      <c r="W539" s="34">
        <f>IF(OR(OR($D539="6x1",$D539="FF 6x1"),$D539="5x2"),"",IF($AB539&lt;&gt;$AB538,IF(IFERROR(INDEX(Cadastro!$F$5:$F$243,$AB539),"")="",IF($L539&gt;0,1,0),IF(IFERROR(INDEX(Cadastro!$F$5:$F$243,$AB539),"")&lt;=IFERROR(INDEX(Parâmetros!$B$39:$B$48,MATCH($E539,Parâmetros!$A$39:$A$48,0)),99),IFERROR(INDEX(Cadastro!$F$5:$F$243,$AB539),""),0)),IF($L539&gt;0,IF(N($X538)&gt;0,1,N($W538)+1),IF(AND($L539=0,OR(N($W538)&gt;=IFERROR(INDEX(Parâmetros!$B$39:$B$48,MATCH($E539,Parâmetros!$A$39:$A$48,0)),99),AND(N($X538)&gt;0,N($X538)&lt;IFERROR(INDEX(Parâmetros!$C$39:$C$48,MATCH($E539,Parâmetros!$A$39:$A$48,0)),0)))),0,N($W538)+1))))</f>
        <v>5</v>
      </c>
      <c r="X539" s="34">
        <f>IF(OR(OR($D539="6x1",$D539="FF 6x1"),$D539="5x2"),"",IF($AB539&lt;&gt;$AB538,IF(IFERROR(INDEX(Cadastro!$F$5:$F$243,$AB539),"")="",0,IF(IFERROR(INDEX(Cadastro!$F$5:$F$243,$AB539),"")&gt;IFERROR(INDEX(Parâmetros!$B$39:$B$48,MATCH($E539,Parâmetros!$A$39:$A$48,0)),99),IFERROR(INDEX(Cadastro!$F$5:$F$243,$AB539),"")-IFERROR(INDEX(Parâmetros!$B$39:$B$48,MATCH($E539,Parâmetros!$A$39:$A$48,0)),99),0)),IF(AND($L539=0,OR(N($W538)&gt;=IFERROR(INDEX(Parâmetros!$B$39:$B$48,MATCH($E539,Parâmetros!$A$39:$A$48,0)),99),AND(N($X538)&gt;0,N($X538)&lt;IFERROR(INDEX(Parâmetros!$C$39:$C$48,MATCH($E539,Parâmetros!$A$39:$A$48,0)),0)))),N($X538)+1,0)))</f>
        <v>0</v>
      </c>
      <c r="Y539" t="str">
        <f>IF($AC539&lt;&gt;"",IF($L539&gt;0,$AC539&amp;" · com apontamento",$AC539),IF($E539="Férias",IF($L539&gt;0,"Férias · com apontamento","Férias (cadastro)"),IF(($Z539+$AA539-1)&gt;Parâmetros!$E$16,"Férias / afastamento",IF(AND($D539="5x2",OR(WEEKDAY($F539,2)=6,WEEKDAY($F539,2)=7)),IF($L539&gt;0,"Folga trabalhada","Folga"),IF($L539&gt;0,"Trabalhado",IF(OR(OR($D539="6x1",$D539="FF 6x1"),$D539="5x2"),IF(AND(OR($D539="6x1",$D539="FF 6x1"),OR(WEEKDAY($F539,2)=6,WEEKDAY($F539,2)=7)),"Folga","Falta de registro"),IF(AND($AB539&lt;&gt;$AB538,IFERROR(INDEX(Cadastro!$F$5:$F$243,$AB539),"")=""),"Indeterminado (início da série)",IF($X539&gt;0,"Folga","Falta de registro"))))))))</f>
        <v>Férias (cadastro)</v>
      </c>
      <c r="Z539" s="34">
        <f>IF(OR($L539&gt;0,$F539&gt;Parâmetros!$E$14),0,IF($A539&lt;&gt;$A538,1,N($Z538)+1))</f>
        <v>6</v>
      </c>
      <c r="AA539" s="34">
        <f>IF(OR($L539&gt;0,$F539&gt;Parâmetros!$E$14),0,IF(OR($A539&lt;&gt;$A540,$F540&gt;Parâmetros!$E$14),1,N($AA540)+1))</f>
        <v>12</v>
      </c>
      <c r="AB539" s="31">
        <f>IFERROR(MATCH($A539&amp;"|"&amp;TEXT(_xlfn.MAXIFS(Cadastro!$E$5:$E$243,Cadastro!$A$5:$A$243,$A539,Cadastro!$E$5:$E$243,"&lt;="&amp;$F539),"yyyymmdd"),Cadastro!$I$5:$I$243,0),"")</f>
        <v>73</v>
      </c>
      <c r="AC539" t="str">
        <f>IFERROR(_xlfn.SINGLE(INDEX(Exceções!$D$5:$D$203,MATCH($A539&amp;"|"&amp;$F539,Exceções!$F$5:$F$203,0))),"")</f>
        <v/>
      </c>
      <c r="AD539" t="str">
        <f>IF($AC539="","",IFERROR(_xlfn.SINGLE(INDEX(Exceções!$E$5:$E$203,MATCH($A539&amp;"|"&amp;$F539,Exceções!$F$5:$F$203,0))),""))</f>
        <v/>
      </c>
    </row>
    <row r="540" spans="1:30" ht="15" customHeight="1" x14ac:dyDescent="0.25">
      <c r="A540" s="31">
        <v>52403</v>
      </c>
      <c r="B540" s="17" t="s">
        <v>28</v>
      </c>
      <c r="C540" s="17" t="str">
        <f>IFERROR(INDEX(Cadastro!$C$5:$C$243,$AB540),"NÃO INFORMADO")</f>
        <v>ELE</v>
      </c>
      <c r="D540" s="17" t="str">
        <f>IFERROR(INDEX(Cadastro!$D$5:$D$243,$AB540),"")</f>
        <v>Férias</v>
      </c>
      <c r="E540" s="17" t="str">
        <f>IFERROR(INDEX(Cadastro!$G$5:$G$243,$AB540),"")</f>
        <v>Férias</v>
      </c>
      <c r="F540" s="29">
        <v>46306</v>
      </c>
      <c r="G540" s="32" t="str">
        <f t="shared" si="48"/>
        <v>dom</v>
      </c>
      <c r="H540" s="31" t="str">
        <f>IF($L540=0,"",_xlfn.MINIFS(Dados!$Q:$Q,Dados!$A:$A,$A540,Dados!$S:$S,$F540))</f>
        <v/>
      </c>
      <c r="I540" s="31" t="str">
        <f>IF($H540="","",_xlfn.MAXIFS(Dados!$R:$R,Dados!$A:$A,$A540,Dados!$S:$S,$F540))</f>
        <v/>
      </c>
      <c r="J540" s="32" t="str">
        <f>IF($D540&lt;&gt;"Folguista","",IFERROR(INDEX(Parâmetros!$D$52:$G$52,1,MIN(4,MAX(1,$W540))),""))</f>
        <v/>
      </c>
      <c r="K540" s="32" t="str">
        <f>IF(OR($AC540&lt;&gt;"",$Y540="Folga",$Y540="Folga trabalhada",$Y540="Férias (cadastro)",$Y540="Férias / afastamento",$Y540="Indeterminado (início da série)"),"",IF(OR($D540="6x1",$D540="FF 6x1"),IF(OR(WEEKDAY($F540,2)=6,WEEKDAY($F540,2)=7),"6x1 sáb/dom","6x1"),IF($D540="5x2","5x2",IF($H540="",IF($D540="Folguista",$J540,$E540),IF(OR($H540&gt;=Parâmetros!$E$18,$H540&lt;Parâmetros!$E$19),"C",IF($H540&lt;Parâmetros!$E$20,"A","B"))))))</f>
        <v/>
      </c>
      <c r="L540" s="30">
        <f>SUMIFS(Dados!$E:$E,Dados!$A:$A,$A540,Dados!$S:$S,$F540)</f>
        <v>0</v>
      </c>
      <c r="M540" s="30" t="str">
        <f>IFERROR(INDEX(Parâmetros!$E$6:$E$11,MATCH($K540,Parâmetros!$A$6:$A$11,0)),"")</f>
        <v/>
      </c>
      <c r="N540" s="33" t="str">
        <f t="shared" si="49"/>
        <v/>
      </c>
      <c r="O540" s="33">
        <f>Parâmetros!$E$13</f>
        <v>0.8</v>
      </c>
      <c r="P540" s="32" t="str">
        <f>IF(OR($M540="",$F540&gt;Parâmetros!$E$14),"Não","Sim")</f>
        <v>Não</v>
      </c>
      <c r="Q540" s="32" t="str">
        <f t="shared" si="50"/>
        <v/>
      </c>
      <c r="R540" s="32" t="str">
        <f t="shared" si="51"/>
        <v/>
      </c>
      <c r="S540" s="30" t="str">
        <f t="shared" si="52"/>
        <v/>
      </c>
      <c r="T540" s="32" t="str">
        <f>IF($Q540&lt;&gt;"Sim","",IF($N540&gt;Parâmetros!$E$15,"Sim","Não"))</f>
        <v/>
      </c>
      <c r="U540" s="17" t="str">
        <f t="shared" si="53"/>
        <v>Férias / afastamento</v>
      </c>
      <c r="V540" s="17" t="str">
        <f>IF($AC540&lt;&gt;"",IF($L540&gt;0,"ATENÇÃO · apontou em dia de "&amp;LOWER($AC540)&amp;" cadastrado","Exceção cadastrada · "&amp;$AC540)&amp;IF($AD540="",""," · "&amp;$AD540),IF($E540="Férias",IF($L540&gt;0,"ATENÇÃO · apontou estando de férias no cadastro","Férias no cadastro"),IF($Y540="Férias / afastamento","Afastamento · "&amp;($Z540+$AA540-1)&amp;" dias seguidos sem apontamento",IF($Y540="Folga trabalhada","ATENÇÃO · apontou em dia de folga da escala 5x2",IF($Y540="Folga",IF(AND($D540="5x2",OR(WEEKDAY($F540,2)=6,WEEKDAY($F540,2)=7)),"Folga de fim de semana da escala 5x2",IF(AND(OR($D540="6x1",$D540="FF 6x1"),WEEKDAY($F540,2)=6,FALSE()),"Folga de fim de semana · apontou no domingo anterior",IF(AND(OR($D540="6x1",$D540="FF 6x1"),WEEKDAY($F540,2)=7,AND($A540=$A539,$L539&gt;0)),"Folga de fim de semana · apontou no sábado",IF(AND(OR($D540="6x1",$D540="FF 6x1"),OR(WEEKDAY($F540,2)=6,WEEKDAY($F540,2)=7)),"Folga de fim de semana · sem apontamento no sábado nem no domingo","Folga prevista pelo ciclo")))),IF($Y540="Indeterminado (início da série)","Sem histórico anterior — informe o dia do ciclo no Cadastro",IF($Y540="Falta de registro",IF(OR(OR($D540="6x1",$D540="FF 6x1"),$D540="5x2"),"FALTA DE REGISTRO · dia útil da escala "&amp;$E540,"FALTA DE REGISTRO · dia "&amp;$W540&amp;" de "&amp;IFERROR(INDEX(Parâmetros!$B$39:$B$48,MATCH($E540,Parâmetros!$A$39:$A$48,0)),99)&amp;" do ciclo"),IF(OR($D540="6x1",$D540="FF 6x1"),IF(OR(AND(WEEKDAY($F540,2)=6,AND($A540=$A541,$L541&gt;0)),AND(WEEKDAY($F540,2)=7,AND($A540=$A539,$L539&gt;0))),"ATENÇÃO · apontou sábado e domingo no mesmo fim de semana",IF(OR(WEEKDAY($F540,2)=6,WEEKDAY($F540,2)=7),"Jornada de fim de semana do 6x1",IF(OR($H540&gt;=Parâmetros!$E$20,$H540&lt;Parâmetros!$E$19),"ATENÇÃO · 6x1 apontou fora do horário diurno","Jornada fixa do 6x1"))),IF($D540="5x2","Jornada fixa do 5x2",IF($D540="Folguista",IF($J540=$K540,"Evidência confirma sequência","DIVERGE · sequência "&amp;$J540&amp;" × evidência "&amp;$K540),IF($K540=$E540,"Evidência confirma cadastro","DIVERGE · cadastro "&amp;$E540&amp;" × evidência "&amp;$K540)))))))))))</f>
        <v>Férias no cadastro</v>
      </c>
      <c r="W540" s="34">
        <f>IF(OR(OR($D540="6x1",$D540="FF 6x1"),$D540="5x2"),"",IF($AB540&lt;&gt;$AB539,IF(IFERROR(INDEX(Cadastro!$F$5:$F$243,$AB540),"")="",IF($L540&gt;0,1,0),IF(IFERROR(INDEX(Cadastro!$F$5:$F$243,$AB540),"")&lt;=IFERROR(INDEX(Parâmetros!$B$39:$B$48,MATCH($E540,Parâmetros!$A$39:$A$48,0)),99),IFERROR(INDEX(Cadastro!$F$5:$F$243,$AB540),""),0)),IF($L540&gt;0,IF(N($X539)&gt;0,1,N($W539)+1),IF(AND($L540=0,OR(N($W539)&gt;=IFERROR(INDEX(Parâmetros!$B$39:$B$48,MATCH($E540,Parâmetros!$A$39:$A$48,0)),99),AND(N($X539)&gt;0,N($X539)&lt;IFERROR(INDEX(Parâmetros!$C$39:$C$48,MATCH($E540,Parâmetros!$A$39:$A$48,0)),0)))),0,N($W539)+1))))</f>
        <v>6</v>
      </c>
      <c r="X540" s="34">
        <f>IF(OR(OR($D540="6x1",$D540="FF 6x1"),$D540="5x2"),"",IF($AB540&lt;&gt;$AB539,IF(IFERROR(INDEX(Cadastro!$F$5:$F$243,$AB540),"")="",0,IF(IFERROR(INDEX(Cadastro!$F$5:$F$243,$AB540),"")&gt;IFERROR(INDEX(Parâmetros!$B$39:$B$48,MATCH($E540,Parâmetros!$A$39:$A$48,0)),99),IFERROR(INDEX(Cadastro!$F$5:$F$243,$AB540),"")-IFERROR(INDEX(Parâmetros!$B$39:$B$48,MATCH($E540,Parâmetros!$A$39:$A$48,0)),99),0)),IF(AND($L540=0,OR(N($W539)&gt;=IFERROR(INDEX(Parâmetros!$B$39:$B$48,MATCH($E540,Parâmetros!$A$39:$A$48,0)),99),AND(N($X539)&gt;0,N($X539)&lt;IFERROR(INDEX(Parâmetros!$C$39:$C$48,MATCH($E540,Parâmetros!$A$39:$A$48,0)),0)))),N($X539)+1,0)))</f>
        <v>0</v>
      </c>
      <c r="Y540" t="str">
        <f>IF($AC540&lt;&gt;"",IF($L540&gt;0,$AC540&amp;" · com apontamento",$AC540),IF($E540="Férias",IF($L540&gt;0,"Férias · com apontamento","Férias (cadastro)"),IF(($Z540+$AA540-1)&gt;Parâmetros!$E$16,"Férias / afastamento",IF(AND($D540="5x2",OR(WEEKDAY($F540,2)=6,WEEKDAY($F540,2)=7)),IF($L540&gt;0,"Folga trabalhada","Folga"),IF($L540&gt;0,"Trabalhado",IF(OR(OR($D540="6x1",$D540="FF 6x1"),$D540="5x2"),IF(AND(OR($D540="6x1",$D540="FF 6x1"),OR(WEEKDAY($F540,2)=6,WEEKDAY($F540,2)=7)),"Folga","Falta de registro"),IF(AND($AB540&lt;&gt;$AB539,IFERROR(INDEX(Cadastro!$F$5:$F$243,$AB540),"")=""),"Indeterminado (início da série)",IF($X540&gt;0,"Folga","Falta de registro"))))))))</f>
        <v>Férias (cadastro)</v>
      </c>
      <c r="Z540" s="34">
        <f>IF(OR($L540&gt;0,$F540&gt;Parâmetros!$E$14),0,IF($A540&lt;&gt;$A539,1,N($Z539)+1))</f>
        <v>7</v>
      </c>
      <c r="AA540" s="34">
        <f>IF(OR($L540&gt;0,$F540&gt;Parâmetros!$E$14),0,IF(OR($A540&lt;&gt;$A541,$F541&gt;Parâmetros!$E$14),1,N($AA541)+1))</f>
        <v>11</v>
      </c>
      <c r="AB540" s="31">
        <f>IFERROR(MATCH($A540&amp;"|"&amp;TEXT(_xlfn.MAXIFS(Cadastro!$E$5:$E$243,Cadastro!$A$5:$A$243,$A540,Cadastro!$E$5:$E$243,"&lt;="&amp;$F540),"yyyymmdd"),Cadastro!$I$5:$I$243,0),"")</f>
        <v>73</v>
      </c>
      <c r="AC540" t="str">
        <f>IFERROR(_xlfn.SINGLE(INDEX(Exceções!$D$5:$D$203,MATCH($A540&amp;"|"&amp;$F540,Exceções!$F$5:$F$203,0))),"")</f>
        <v/>
      </c>
      <c r="AD540" t="str">
        <f>IF($AC540="","",IFERROR(_xlfn.SINGLE(INDEX(Exceções!$E$5:$E$203,MATCH($A540&amp;"|"&amp;$F540,Exceções!$F$5:$F$203,0))),""))</f>
        <v/>
      </c>
    </row>
    <row r="541" spans="1:30" ht="15" customHeight="1" x14ac:dyDescent="0.25">
      <c r="A541" s="31">
        <v>52403</v>
      </c>
      <c r="B541" s="17" t="s">
        <v>28</v>
      </c>
      <c r="C541" s="17" t="str">
        <f>IFERROR(INDEX(Cadastro!$C$5:$C$243,$AB541),"NÃO INFORMADO")</f>
        <v>ELE</v>
      </c>
      <c r="D541" s="17" t="str">
        <f>IFERROR(INDEX(Cadastro!$D$5:$D$243,$AB541),"")</f>
        <v>Férias</v>
      </c>
      <c r="E541" s="17" t="str">
        <f>IFERROR(INDEX(Cadastro!$G$5:$G$243,$AB541),"")</f>
        <v>Férias</v>
      </c>
      <c r="F541" s="29">
        <v>46307</v>
      </c>
      <c r="G541" s="32" t="str">
        <f t="shared" si="48"/>
        <v>seg</v>
      </c>
      <c r="H541" s="31" t="str">
        <f>IF($L541=0,"",_xlfn.MINIFS(Dados!$Q:$Q,Dados!$A:$A,$A541,Dados!$S:$S,$F541))</f>
        <v/>
      </c>
      <c r="I541" s="31" t="str">
        <f>IF($H541="","",_xlfn.MAXIFS(Dados!$R:$R,Dados!$A:$A,$A541,Dados!$S:$S,$F541))</f>
        <v/>
      </c>
      <c r="J541" s="32" t="str">
        <f>IF($D541&lt;&gt;"Folguista","",IFERROR(INDEX(Parâmetros!$D$52:$G$52,1,MIN(4,MAX(1,$W541))),""))</f>
        <v/>
      </c>
      <c r="K541" s="32" t="str">
        <f>IF(OR($AC541&lt;&gt;"",$Y541="Folga",$Y541="Folga trabalhada",$Y541="Férias (cadastro)",$Y541="Férias / afastamento",$Y541="Indeterminado (início da série)"),"",IF(OR($D541="6x1",$D541="FF 6x1"),IF(OR(WEEKDAY($F541,2)=6,WEEKDAY($F541,2)=7),"6x1 sáb/dom","6x1"),IF($D541="5x2","5x2",IF($H541="",IF($D541="Folguista",$J541,$E541),IF(OR($H541&gt;=Parâmetros!$E$18,$H541&lt;Parâmetros!$E$19),"C",IF($H541&lt;Parâmetros!$E$20,"A","B"))))))</f>
        <v/>
      </c>
      <c r="L541" s="30">
        <f>SUMIFS(Dados!$E:$E,Dados!$A:$A,$A541,Dados!$S:$S,$F541)</f>
        <v>0</v>
      </c>
      <c r="M541" s="30" t="str">
        <f>IFERROR(INDEX(Parâmetros!$E$6:$E$11,MATCH($K541,Parâmetros!$A$6:$A$11,0)),"")</f>
        <v/>
      </c>
      <c r="N541" s="33" t="str">
        <f t="shared" si="49"/>
        <v/>
      </c>
      <c r="O541" s="33">
        <f>Parâmetros!$E$13</f>
        <v>0.8</v>
      </c>
      <c r="P541" s="32" t="str">
        <f>IF(OR($M541="",$F541&gt;Parâmetros!$E$14),"Não","Sim")</f>
        <v>Não</v>
      </c>
      <c r="Q541" s="32" t="str">
        <f t="shared" si="50"/>
        <v/>
      </c>
      <c r="R541" s="32" t="str">
        <f t="shared" si="51"/>
        <v/>
      </c>
      <c r="S541" s="30" t="str">
        <f t="shared" si="52"/>
        <v/>
      </c>
      <c r="T541" s="32" t="str">
        <f>IF($Q541&lt;&gt;"Sim","",IF($N541&gt;Parâmetros!$E$15,"Sim","Não"))</f>
        <v/>
      </c>
      <c r="U541" s="17" t="str">
        <f t="shared" si="53"/>
        <v>Férias / afastamento</v>
      </c>
      <c r="V541" s="17" t="str">
        <f>IF($AC541&lt;&gt;"",IF($L541&gt;0,"ATENÇÃO · apontou em dia de "&amp;LOWER($AC541)&amp;" cadastrado","Exceção cadastrada · "&amp;$AC541)&amp;IF($AD541="",""," · "&amp;$AD541),IF($E541="Férias",IF($L541&gt;0,"ATENÇÃO · apontou estando de férias no cadastro","Férias no cadastro"),IF($Y541="Férias / afastamento","Afastamento · "&amp;($Z541+$AA541-1)&amp;" dias seguidos sem apontamento",IF($Y541="Folga trabalhada","ATENÇÃO · apontou em dia de folga da escala 5x2",IF($Y541="Folga",IF(AND($D541="5x2",OR(WEEKDAY($F541,2)=6,WEEKDAY($F541,2)=7)),"Folga de fim de semana da escala 5x2",IF(AND(OR($D541="6x1",$D541="FF 6x1"),WEEKDAY($F541,2)=6,FALSE()),"Folga de fim de semana · apontou no domingo anterior",IF(AND(OR($D541="6x1",$D541="FF 6x1"),WEEKDAY($F541,2)=7,AND($A541=$A540,$L540&gt;0)),"Folga de fim de semana · apontou no sábado",IF(AND(OR($D541="6x1",$D541="FF 6x1"),OR(WEEKDAY($F541,2)=6,WEEKDAY($F541,2)=7)),"Folga de fim de semana · sem apontamento no sábado nem no domingo","Folga prevista pelo ciclo")))),IF($Y541="Indeterminado (início da série)","Sem histórico anterior — informe o dia do ciclo no Cadastro",IF($Y541="Falta de registro",IF(OR(OR($D541="6x1",$D541="FF 6x1"),$D541="5x2"),"FALTA DE REGISTRO · dia útil da escala "&amp;$E541,"FALTA DE REGISTRO · dia "&amp;$W541&amp;" de "&amp;IFERROR(INDEX(Parâmetros!$B$39:$B$48,MATCH($E541,Parâmetros!$A$39:$A$48,0)),99)&amp;" do ciclo"),IF(OR($D541="6x1",$D541="FF 6x1"),IF(OR(AND(WEEKDAY($F541,2)=6,AND($A541=$A542,$L542&gt;0)),AND(WEEKDAY($F541,2)=7,AND($A541=$A540,$L540&gt;0))),"ATENÇÃO · apontou sábado e domingo no mesmo fim de semana",IF(OR(WEEKDAY($F541,2)=6,WEEKDAY($F541,2)=7),"Jornada de fim de semana do 6x1",IF(OR($H541&gt;=Parâmetros!$E$20,$H541&lt;Parâmetros!$E$19),"ATENÇÃO · 6x1 apontou fora do horário diurno","Jornada fixa do 6x1"))),IF($D541="5x2","Jornada fixa do 5x2",IF($D541="Folguista",IF($J541=$K541,"Evidência confirma sequência","DIVERGE · sequência "&amp;$J541&amp;" × evidência "&amp;$K541),IF($K541=$E541,"Evidência confirma cadastro","DIVERGE · cadastro "&amp;$E541&amp;" × evidência "&amp;$K541)))))))))))</f>
        <v>Férias no cadastro</v>
      </c>
      <c r="W541" s="34">
        <f>IF(OR(OR($D541="6x1",$D541="FF 6x1"),$D541="5x2"),"",IF($AB541&lt;&gt;$AB540,IF(IFERROR(INDEX(Cadastro!$F$5:$F$243,$AB541),"")="",IF($L541&gt;0,1,0),IF(IFERROR(INDEX(Cadastro!$F$5:$F$243,$AB541),"")&lt;=IFERROR(INDEX(Parâmetros!$B$39:$B$48,MATCH($E541,Parâmetros!$A$39:$A$48,0)),99),IFERROR(INDEX(Cadastro!$F$5:$F$243,$AB541),""),0)),IF($L541&gt;0,IF(N($X540)&gt;0,1,N($W540)+1),IF(AND($L541=0,OR(N($W540)&gt;=IFERROR(INDEX(Parâmetros!$B$39:$B$48,MATCH($E541,Parâmetros!$A$39:$A$48,0)),99),AND(N($X540)&gt;0,N($X540)&lt;IFERROR(INDEX(Parâmetros!$C$39:$C$48,MATCH($E541,Parâmetros!$A$39:$A$48,0)),0)))),0,N($W540)+1))))</f>
        <v>7</v>
      </c>
      <c r="X541" s="34">
        <f>IF(OR(OR($D541="6x1",$D541="FF 6x1"),$D541="5x2"),"",IF($AB541&lt;&gt;$AB540,IF(IFERROR(INDEX(Cadastro!$F$5:$F$243,$AB541),"")="",0,IF(IFERROR(INDEX(Cadastro!$F$5:$F$243,$AB541),"")&gt;IFERROR(INDEX(Parâmetros!$B$39:$B$48,MATCH($E541,Parâmetros!$A$39:$A$48,0)),99),IFERROR(INDEX(Cadastro!$F$5:$F$243,$AB541),"")-IFERROR(INDEX(Parâmetros!$B$39:$B$48,MATCH($E541,Parâmetros!$A$39:$A$48,0)),99),0)),IF(AND($L541=0,OR(N($W540)&gt;=IFERROR(INDEX(Parâmetros!$B$39:$B$48,MATCH($E541,Parâmetros!$A$39:$A$48,0)),99),AND(N($X540)&gt;0,N($X540)&lt;IFERROR(INDEX(Parâmetros!$C$39:$C$48,MATCH($E541,Parâmetros!$A$39:$A$48,0)),0)))),N($X540)+1,0)))</f>
        <v>0</v>
      </c>
      <c r="Y541" t="str">
        <f>IF($AC541&lt;&gt;"",IF($L541&gt;0,$AC541&amp;" · com apontamento",$AC541),IF($E541="Férias",IF($L541&gt;0,"Férias · com apontamento","Férias (cadastro)"),IF(($Z541+$AA541-1)&gt;Parâmetros!$E$16,"Férias / afastamento",IF(AND($D541="5x2",OR(WEEKDAY($F541,2)=6,WEEKDAY($F541,2)=7)),IF($L541&gt;0,"Folga trabalhada","Folga"),IF($L541&gt;0,"Trabalhado",IF(OR(OR($D541="6x1",$D541="FF 6x1"),$D541="5x2"),IF(AND(OR($D541="6x1",$D541="FF 6x1"),OR(WEEKDAY($F541,2)=6,WEEKDAY($F541,2)=7)),"Folga","Falta de registro"),IF(AND($AB541&lt;&gt;$AB540,IFERROR(INDEX(Cadastro!$F$5:$F$243,$AB541),"")=""),"Indeterminado (início da série)",IF($X541&gt;0,"Folga","Falta de registro"))))))))</f>
        <v>Férias (cadastro)</v>
      </c>
      <c r="Z541" s="34">
        <f>IF(OR($L541&gt;0,$F541&gt;Parâmetros!$E$14),0,IF($A541&lt;&gt;$A540,1,N($Z540)+1))</f>
        <v>8</v>
      </c>
      <c r="AA541" s="34">
        <f>IF(OR($L541&gt;0,$F541&gt;Parâmetros!$E$14),0,IF(OR($A541&lt;&gt;$A542,$F542&gt;Parâmetros!$E$14),1,N($AA542)+1))</f>
        <v>10</v>
      </c>
      <c r="AB541" s="31">
        <f>IFERROR(MATCH($A541&amp;"|"&amp;TEXT(_xlfn.MAXIFS(Cadastro!$E$5:$E$243,Cadastro!$A$5:$A$243,$A541,Cadastro!$E$5:$E$243,"&lt;="&amp;$F541),"yyyymmdd"),Cadastro!$I$5:$I$243,0),"")</f>
        <v>73</v>
      </c>
      <c r="AC541" t="str">
        <f>IFERROR(_xlfn.SINGLE(INDEX(Exceções!$D$5:$D$203,MATCH($A541&amp;"|"&amp;$F541,Exceções!$F$5:$F$203,0))),"")</f>
        <v/>
      </c>
      <c r="AD541" t="str">
        <f>IF($AC541="","",IFERROR(_xlfn.SINGLE(INDEX(Exceções!$E$5:$E$203,MATCH($A541&amp;"|"&amp;$F541,Exceções!$F$5:$F$203,0))),""))</f>
        <v/>
      </c>
    </row>
    <row r="542" spans="1:30" ht="15" customHeight="1" x14ac:dyDescent="0.25">
      <c r="A542" s="31">
        <v>52403</v>
      </c>
      <c r="B542" s="17" t="s">
        <v>28</v>
      </c>
      <c r="C542" s="17" t="str">
        <f>IFERROR(INDEX(Cadastro!$C$5:$C$243,$AB542),"NÃO INFORMADO")</f>
        <v>ELE</v>
      </c>
      <c r="D542" s="17" t="str">
        <f>IFERROR(INDEX(Cadastro!$D$5:$D$243,$AB542),"")</f>
        <v>Férias</v>
      </c>
      <c r="E542" s="17" t="str">
        <f>IFERROR(INDEX(Cadastro!$G$5:$G$243,$AB542),"")</f>
        <v>Férias</v>
      </c>
      <c r="F542" s="29">
        <v>46308</v>
      </c>
      <c r="G542" s="32" t="str">
        <f t="shared" si="48"/>
        <v>ter</v>
      </c>
      <c r="H542" s="31" t="str">
        <f>IF($L542=0,"",_xlfn.MINIFS(Dados!$Q:$Q,Dados!$A:$A,$A542,Dados!$S:$S,$F542))</f>
        <v/>
      </c>
      <c r="I542" s="31" t="str">
        <f>IF($H542="","",_xlfn.MAXIFS(Dados!$R:$R,Dados!$A:$A,$A542,Dados!$S:$S,$F542))</f>
        <v/>
      </c>
      <c r="J542" s="32" t="str">
        <f>IF($D542&lt;&gt;"Folguista","",IFERROR(INDEX(Parâmetros!$D$52:$G$52,1,MIN(4,MAX(1,$W542))),""))</f>
        <v/>
      </c>
      <c r="K542" s="32" t="str">
        <f>IF(OR($AC542&lt;&gt;"",$Y542="Folga",$Y542="Folga trabalhada",$Y542="Férias (cadastro)",$Y542="Férias / afastamento",$Y542="Indeterminado (início da série)"),"",IF(OR($D542="6x1",$D542="FF 6x1"),IF(OR(WEEKDAY($F542,2)=6,WEEKDAY($F542,2)=7),"6x1 sáb/dom","6x1"),IF($D542="5x2","5x2",IF($H542="",IF($D542="Folguista",$J542,$E542),IF(OR($H542&gt;=Parâmetros!$E$18,$H542&lt;Parâmetros!$E$19),"C",IF($H542&lt;Parâmetros!$E$20,"A","B"))))))</f>
        <v/>
      </c>
      <c r="L542" s="30">
        <f>SUMIFS(Dados!$E:$E,Dados!$A:$A,$A542,Dados!$S:$S,$F542)</f>
        <v>0</v>
      </c>
      <c r="M542" s="30" t="str">
        <f>IFERROR(INDEX(Parâmetros!$E$6:$E$11,MATCH($K542,Parâmetros!$A$6:$A$11,0)),"")</f>
        <v/>
      </c>
      <c r="N542" s="33" t="str">
        <f t="shared" si="49"/>
        <v/>
      </c>
      <c r="O542" s="33">
        <f>Parâmetros!$E$13</f>
        <v>0.8</v>
      </c>
      <c r="P542" s="32" t="str">
        <f>IF(OR($M542="",$F542&gt;Parâmetros!$E$14),"Não","Sim")</f>
        <v>Não</v>
      </c>
      <c r="Q542" s="32" t="str">
        <f t="shared" si="50"/>
        <v/>
      </c>
      <c r="R542" s="32" t="str">
        <f t="shared" si="51"/>
        <v/>
      </c>
      <c r="S542" s="30" t="str">
        <f t="shared" si="52"/>
        <v/>
      </c>
      <c r="T542" s="32" t="str">
        <f>IF($Q542&lt;&gt;"Sim","",IF($N542&gt;Parâmetros!$E$15,"Sim","Não"))</f>
        <v/>
      </c>
      <c r="U542" s="17" t="str">
        <f t="shared" si="53"/>
        <v>Férias / afastamento</v>
      </c>
      <c r="V542" s="17" t="str">
        <f>IF($AC542&lt;&gt;"",IF($L542&gt;0,"ATENÇÃO · apontou em dia de "&amp;LOWER($AC542)&amp;" cadastrado","Exceção cadastrada · "&amp;$AC542)&amp;IF($AD542="",""," · "&amp;$AD542),IF($E542="Férias",IF($L542&gt;0,"ATENÇÃO · apontou estando de férias no cadastro","Férias no cadastro"),IF($Y542="Férias / afastamento","Afastamento · "&amp;($Z542+$AA542-1)&amp;" dias seguidos sem apontamento",IF($Y542="Folga trabalhada","ATENÇÃO · apontou em dia de folga da escala 5x2",IF($Y542="Folga",IF(AND($D542="5x2",OR(WEEKDAY($F542,2)=6,WEEKDAY($F542,2)=7)),"Folga de fim de semana da escala 5x2",IF(AND(OR($D542="6x1",$D542="FF 6x1"),WEEKDAY($F542,2)=6,FALSE()),"Folga de fim de semana · apontou no domingo anterior",IF(AND(OR($D542="6x1",$D542="FF 6x1"),WEEKDAY($F542,2)=7,AND($A542=$A541,$L541&gt;0)),"Folga de fim de semana · apontou no sábado",IF(AND(OR($D542="6x1",$D542="FF 6x1"),OR(WEEKDAY($F542,2)=6,WEEKDAY($F542,2)=7)),"Folga de fim de semana · sem apontamento no sábado nem no domingo","Folga prevista pelo ciclo")))),IF($Y542="Indeterminado (início da série)","Sem histórico anterior — informe o dia do ciclo no Cadastro",IF($Y542="Falta de registro",IF(OR(OR($D542="6x1",$D542="FF 6x1"),$D542="5x2"),"FALTA DE REGISTRO · dia útil da escala "&amp;$E542,"FALTA DE REGISTRO · dia "&amp;$W542&amp;" de "&amp;IFERROR(INDEX(Parâmetros!$B$39:$B$48,MATCH($E542,Parâmetros!$A$39:$A$48,0)),99)&amp;" do ciclo"),IF(OR($D542="6x1",$D542="FF 6x1"),IF(OR(AND(WEEKDAY($F542,2)=6,AND($A542=$A543,$L543&gt;0)),AND(WEEKDAY($F542,2)=7,AND($A542=$A541,$L541&gt;0))),"ATENÇÃO · apontou sábado e domingo no mesmo fim de semana",IF(OR(WEEKDAY($F542,2)=6,WEEKDAY($F542,2)=7),"Jornada de fim de semana do 6x1",IF(OR($H542&gt;=Parâmetros!$E$20,$H542&lt;Parâmetros!$E$19),"ATENÇÃO · 6x1 apontou fora do horário diurno","Jornada fixa do 6x1"))),IF($D542="5x2","Jornada fixa do 5x2",IF($D542="Folguista",IF($J542=$K542,"Evidência confirma sequência","DIVERGE · sequência "&amp;$J542&amp;" × evidência "&amp;$K542),IF($K542=$E542,"Evidência confirma cadastro","DIVERGE · cadastro "&amp;$E542&amp;" × evidência "&amp;$K542)))))))))))</f>
        <v>Férias no cadastro</v>
      </c>
      <c r="W542" s="34">
        <f>IF(OR(OR($D542="6x1",$D542="FF 6x1"),$D542="5x2"),"",IF($AB542&lt;&gt;$AB541,IF(IFERROR(INDEX(Cadastro!$F$5:$F$243,$AB542),"")="",IF($L542&gt;0,1,0),IF(IFERROR(INDEX(Cadastro!$F$5:$F$243,$AB542),"")&lt;=IFERROR(INDEX(Parâmetros!$B$39:$B$48,MATCH($E542,Parâmetros!$A$39:$A$48,0)),99),IFERROR(INDEX(Cadastro!$F$5:$F$243,$AB542),""),0)),IF($L542&gt;0,IF(N($X541)&gt;0,1,N($W541)+1),IF(AND($L542=0,OR(N($W541)&gt;=IFERROR(INDEX(Parâmetros!$B$39:$B$48,MATCH($E542,Parâmetros!$A$39:$A$48,0)),99),AND(N($X541)&gt;0,N($X541)&lt;IFERROR(INDEX(Parâmetros!$C$39:$C$48,MATCH($E542,Parâmetros!$A$39:$A$48,0)),0)))),0,N($W541)+1))))</f>
        <v>8</v>
      </c>
      <c r="X542" s="34">
        <f>IF(OR(OR($D542="6x1",$D542="FF 6x1"),$D542="5x2"),"",IF($AB542&lt;&gt;$AB541,IF(IFERROR(INDEX(Cadastro!$F$5:$F$243,$AB542),"")="",0,IF(IFERROR(INDEX(Cadastro!$F$5:$F$243,$AB542),"")&gt;IFERROR(INDEX(Parâmetros!$B$39:$B$48,MATCH($E542,Parâmetros!$A$39:$A$48,0)),99),IFERROR(INDEX(Cadastro!$F$5:$F$243,$AB542),"")-IFERROR(INDEX(Parâmetros!$B$39:$B$48,MATCH($E542,Parâmetros!$A$39:$A$48,0)),99),0)),IF(AND($L542=0,OR(N($W541)&gt;=IFERROR(INDEX(Parâmetros!$B$39:$B$48,MATCH($E542,Parâmetros!$A$39:$A$48,0)),99),AND(N($X541)&gt;0,N($X541)&lt;IFERROR(INDEX(Parâmetros!$C$39:$C$48,MATCH($E542,Parâmetros!$A$39:$A$48,0)),0)))),N($X541)+1,0)))</f>
        <v>0</v>
      </c>
      <c r="Y542" t="str">
        <f>IF($AC542&lt;&gt;"",IF($L542&gt;0,$AC542&amp;" · com apontamento",$AC542),IF($E542="Férias",IF($L542&gt;0,"Férias · com apontamento","Férias (cadastro)"),IF(($Z542+$AA542-1)&gt;Parâmetros!$E$16,"Férias / afastamento",IF(AND($D542="5x2",OR(WEEKDAY($F542,2)=6,WEEKDAY($F542,2)=7)),IF($L542&gt;0,"Folga trabalhada","Folga"),IF($L542&gt;0,"Trabalhado",IF(OR(OR($D542="6x1",$D542="FF 6x1"),$D542="5x2"),IF(AND(OR($D542="6x1",$D542="FF 6x1"),OR(WEEKDAY($F542,2)=6,WEEKDAY($F542,2)=7)),"Folga","Falta de registro"),IF(AND($AB542&lt;&gt;$AB541,IFERROR(INDEX(Cadastro!$F$5:$F$243,$AB542),"")=""),"Indeterminado (início da série)",IF($X542&gt;0,"Folga","Falta de registro"))))))))</f>
        <v>Férias (cadastro)</v>
      </c>
      <c r="Z542" s="34">
        <f>IF(OR($L542&gt;0,$F542&gt;Parâmetros!$E$14),0,IF($A542&lt;&gt;$A541,1,N($Z541)+1))</f>
        <v>9</v>
      </c>
      <c r="AA542" s="34">
        <f>IF(OR($L542&gt;0,$F542&gt;Parâmetros!$E$14),0,IF(OR($A542&lt;&gt;$A543,$F543&gt;Parâmetros!$E$14),1,N($AA543)+1))</f>
        <v>9</v>
      </c>
      <c r="AB542" s="31">
        <f>IFERROR(MATCH($A542&amp;"|"&amp;TEXT(_xlfn.MAXIFS(Cadastro!$E$5:$E$243,Cadastro!$A$5:$A$243,$A542,Cadastro!$E$5:$E$243,"&lt;="&amp;$F542),"yyyymmdd"),Cadastro!$I$5:$I$243,0),"")</f>
        <v>73</v>
      </c>
      <c r="AC542" t="str">
        <f>IFERROR(_xlfn.SINGLE(INDEX(Exceções!$D$5:$D$203,MATCH($A542&amp;"|"&amp;$F542,Exceções!$F$5:$F$203,0))),"")</f>
        <v/>
      </c>
      <c r="AD542" t="str">
        <f>IF($AC542="","",IFERROR(_xlfn.SINGLE(INDEX(Exceções!$E$5:$E$203,MATCH($A542&amp;"|"&amp;$F542,Exceções!$F$5:$F$203,0))),""))</f>
        <v/>
      </c>
    </row>
    <row r="543" spans="1:30" ht="15" customHeight="1" x14ac:dyDescent="0.25">
      <c r="A543" s="31">
        <v>52403</v>
      </c>
      <c r="B543" s="17" t="s">
        <v>28</v>
      </c>
      <c r="C543" s="17" t="str">
        <f>IFERROR(INDEX(Cadastro!$C$5:$C$243,$AB543),"NÃO INFORMADO")</f>
        <v>ELE</v>
      </c>
      <c r="D543" s="17" t="str">
        <f>IFERROR(INDEX(Cadastro!$D$5:$D$243,$AB543),"")</f>
        <v>Férias</v>
      </c>
      <c r="E543" s="17" t="str">
        <f>IFERROR(INDEX(Cadastro!$G$5:$G$243,$AB543),"")</f>
        <v>Férias</v>
      </c>
      <c r="F543" s="29">
        <v>46309</v>
      </c>
      <c r="G543" s="32" t="str">
        <f t="shared" si="48"/>
        <v>qua</v>
      </c>
      <c r="H543" s="31" t="str">
        <f>IF($L543=0,"",_xlfn.MINIFS(Dados!$Q:$Q,Dados!$A:$A,$A543,Dados!$S:$S,$F543))</f>
        <v/>
      </c>
      <c r="I543" s="31" t="str">
        <f>IF($H543="","",_xlfn.MAXIFS(Dados!$R:$R,Dados!$A:$A,$A543,Dados!$S:$S,$F543))</f>
        <v/>
      </c>
      <c r="J543" s="32" t="str">
        <f>IF($D543&lt;&gt;"Folguista","",IFERROR(INDEX(Parâmetros!$D$52:$G$52,1,MIN(4,MAX(1,$W543))),""))</f>
        <v/>
      </c>
      <c r="K543" s="32" t="str">
        <f>IF(OR($AC543&lt;&gt;"",$Y543="Folga",$Y543="Folga trabalhada",$Y543="Férias (cadastro)",$Y543="Férias / afastamento",$Y543="Indeterminado (início da série)"),"",IF(OR($D543="6x1",$D543="FF 6x1"),IF(OR(WEEKDAY($F543,2)=6,WEEKDAY($F543,2)=7),"6x1 sáb/dom","6x1"),IF($D543="5x2","5x2",IF($H543="",IF($D543="Folguista",$J543,$E543),IF(OR($H543&gt;=Parâmetros!$E$18,$H543&lt;Parâmetros!$E$19),"C",IF($H543&lt;Parâmetros!$E$20,"A","B"))))))</f>
        <v/>
      </c>
      <c r="L543" s="30">
        <f>SUMIFS(Dados!$E:$E,Dados!$A:$A,$A543,Dados!$S:$S,$F543)</f>
        <v>0</v>
      </c>
      <c r="M543" s="30" t="str">
        <f>IFERROR(INDEX(Parâmetros!$E$6:$E$11,MATCH($K543,Parâmetros!$A$6:$A$11,0)),"")</f>
        <v/>
      </c>
      <c r="N543" s="33" t="str">
        <f t="shared" si="49"/>
        <v/>
      </c>
      <c r="O543" s="33">
        <f>Parâmetros!$E$13</f>
        <v>0.8</v>
      </c>
      <c r="P543" s="32" t="str">
        <f>IF(OR($M543="",$F543&gt;Parâmetros!$E$14),"Não","Sim")</f>
        <v>Não</v>
      </c>
      <c r="Q543" s="32" t="str">
        <f t="shared" si="50"/>
        <v/>
      </c>
      <c r="R543" s="32" t="str">
        <f t="shared" si="51"/>
        <v/>
      </c>
      <c r="S543" s="30" t="str">
        <f t="shared" si="52"/>
        <v/>
      </c>
      <c r="T543" s="32" t="str">
        <f>IF($Q543&lt;&gt;"Sim","",IF($N543&gt;Parâmetros!$E$15,"Sim","Não"))</f>
        <v/>
      </c>
      <c r="U543" s="17" t="str">
        <f t="shared" si="53"/>
        <v>Férias / afastamento</v>
      </c>
      <c r="V543" s="17" t="str">
        <f>IF($AC543&lt;&gt;"",IF($L543&gt;0,"ATENÇÃO · apontou em dia de "&amp;LOWER($AC543)&amp;" cadastrado","Exceção cadastrada · "&amp;$AC543)&amp;IF($AD543="",""," · "&amp;$AD543),IF($E543="Férias",IF($L543&gt;0,"ATENÇÃO · apontou estando de férias no cadastro","Férias no cadastro"),IF($Y543="Férias / afastamento","Afastamento · "&amp;($Z543+$AA543-1)&amp;" dias seguidos sem apontamento",IF($Y543="Folga trabalhada","ATENÇÃO · apontou em dia de folga da escala 5x2",IF($Y543="Folga",IF(AND($D543="5x2",OR(WEEKDAY($F543,2)=6,WEEKDAY($F543,2)=7)),"Folga de fim de semana da escala 5x2",IF(AND(OR($D543="6x1",$D543="FF 6x1"),WEEKDAY($F543,2)=6,FALSE()),"Folga de fim de semana · apontou no domingo anterior",IF(AND(OR($D543="6x1",$D543="FF 6x1"),WEEKDAY($F543,2)=7,AND($A543=$A542,$L542&gt;0)),"Folga de fim de semana · apontou no sábado",IF(AND(OR($D543="6x1",$D543="FF 6x1"),OR(WEEKDAY($F543,2)=6,WEEKDAY($F543,2)=7)),"Folga de fim de semana · sem apontamento no sábado nem no domingo","Folga prevista pelo ciclo")))),IF($Y543="Indeterminado (início da série)","Sem histórico anterior — informe o dia do ciclo no Cadastro",IF($Y543="Falta de registro",IF(OR(OR($D543="6x1",$D543="FF 6x1"),$D543="5x2"),"FALTA DE REGISTRO · dia útil da escala "&amp;$E543,"FALTA DE REGISTRO · dia "&amp;$W543&amp;" de "&amp;IFERROR(INDEX(Parâmetros!$B$39:$B$48,MATCH($E543,Parâmetros!$A$39:$A$48,0)),99)&amp;" do ciclo"),IF(OR($D543="6x1",$D543="FF 6x1"),IF(OR(AND(WEEKDAY($F543,2)=6,AND($A543=$A544,$L544&gt;0)),AND(WEEKDAY($F543,2)=7,AND($A543=$A542,$L542&gt;0))),"ATENÇÃO · apontou sábado e domingo no mesmo fim de semana",IF(OR(WEEKDAY($F543,2)=6,WEEKDAY($F543,2)=7),"Jornada de fim de semana do 6x1",IF(OR($H543&gt;=Parâmetros!$E$20,$H543&lt;Parâmetros!$E$19),"ATENÇÃO · 6x1 apontou fora do horário diurno","Jornada fixa do 6x1"))),IF($D543="5x2","Jornada fixa do 5x2",IF($D543="Folguista",IF($J543=$K543,"Evidência confirma sequência","DIVERGE · sequência "&amp;$J543&amp;" × evidência "&amp;$K543),IF($K543=$E543,"Evidência confirma cadastro","DIVERGE · cadastro "&amp;$E543&amp;" × evidência "&amp;$K543)))))))))))</f>
        <v>Férias no cadastro</v>
      </c>
      <c r="W543" s="34">
        <f>IF(OR(OR($D543="6x1",$D543="FF 6x1"),$D543="5x2"),"",IF($AB543&lt;&gt;$AB542,IF(IFERROR(INDEX(Cadastro!$F$5:$F$243,$AB543),"")="",IF($L543&gt;0,1,0),IF(IFERROR(INDEX(Cadastro!$F$5:$F$243,$AB543),"")&lt;=IFERROR(INDEX(Parâmetros!$B$39:$B$48,MATCH($E543,Parâmetros!$A$39:$A$48,0)),99),IFERROR(INDEX(Cadastro!$F$5:$F$243,$AB543),""),0)),IF($L543&gt;0,IF(N($X542)&gt;0,1,N($W542)+1),IF(AND($L543=0,OR(N($W542)&gt;=IFERROR(INDEX(Parâmetros!$B$39:$B$48,MATCH($E543,Parâmetros!$A$39:$A$48,0)),99),AND(N($X542)&gt;0,N($X542)&lt;IFERROR(INDEX(Parâmetros!$C$39:$C$48,MATCH($E543,Parâmetros!$A$39:$A$48,0)),0)))),0,N($W542)+1))))</f>
        <v>9</v>
      </c>
      <c r="X543" s="34">
        <f>IF(OR(OR($D543="6x1",$D543="FF 6x1"),$D543="5x2"),"",IF($AB543&lt;&gt;$AB542,IF(IFERROR(INDEX(Cadastro!$F$5:$F$243,$AB543),"")="",0,IF(IFERROR(INDEX(Cadastro!$F$5:$F$243,$AB543),"")&gt;IFERROR(INDEX(Parâmetros!$B$39:$B$48,MATCH($E543,Parâmetros!$A$39:$A$48,0)),99),IFERROR(INDEX(Cadastro!$F$5:$F$243,$AB543),"")-IFERROR(INDEX(Parâmetros!$B$39:$B$48,MATCH($E543,Parâmetros!$A$39:$A$48,0)),99),0)),IF(AND($L543=0,OR(N($W542)&gt;=IFERROR(INDEX(Parâmetros!$B$39:$B$48,MATCH($E543,Parâmetros!$A$39:$A$48,0)),99),AND(N($X542)&gt;0,N($X542)&lt;IFERROR(INDEX(Parâmetros!$C$39:$C$48,MATCH($E543,Parâmetros!$A$39:$A$48,0)),0)))),N($X542)+1,0)))</f>
        <v>0</v>
      </c>
      <c r="Y543" t="str">
        <f>IF($AC543&lt;&gt;"",IF($L543&gt;0,$AC543&amp;" · com apontamento",$AC543),IF($E543="Férias",IF($L543&gt;0,"Férias · com apontamento","Férias (cadastro)"),IF(($Z543+$AA543-1)&gt;Parâmetros!$E$16,"Férias / afastamento",IF(AND($D543="5x2",OR(WEEKDAY($F543,2)=6,WEEKDAY($F543,2)=7)),IF($L543&gt;0,"Folga trabalhada","Folga"),IF($L543&gt;0,"Trabalhado",IF(OR(OR($D543="6x1",$D543="FF 6x1"),$D543="5x2"),IF(AND(OR($D543="6x1",$D543="FF 6x1"),OR(WEEKDAY($F543,2)=6,WEEKDAY($F543,2)=7)),"Folga","Falta de registro"),IF(AND($AB543&lt;&gt;$AB542,IFERROR(INDEX(Cadastro!$F$5:$F$243,$AB543),"")=""),"Indeterminado (início da série)",IF($X543&gt;0,"Folga","Falta de registro"))))))))</f>
        <v>Férias (cadastro)</v>
      </c>
      <c r="Z543" s="34">
        <f>IF(OR($L543&gt;0,$F543&gt;Parâmetros!$E$14),0,IF($A543&lt;&gt;$A542,1,N($Z542)+1))</f>
        <v>10</v>
      </c>
      <c r="AA543" s="34">
        <f>IF(OR($L543&gt;0,$F543&gt;Parâmetros!$E$14),0,IF(OR($A543&lt;&gt;$A544,$F544&gt;Parâmetros!$E$14),1,N($AA544)+1))</f>
        <v>8</v>
      </c>
      <c r="AB543" s="31">
        <f>IFERROR(MATCH($A543&amp;"|"&amp;TEXT(_xlfn.MAXIFS(Cadastro!$E$5:$E$243,Cadastro!$A$5:$A$243,$A543,Cadastro!$E$5:$E$243,"&lt;="&amp;$F543),"yyyymmdd"),Cadastro!$I$5:$I$243,0),"")</f>
        <v>73</v>
      </c>
      <c r="AC543" t="str">
        <f>IFERROR(_xlfn.SINGLE(INDEX(Exceções!$D$5:$D$203,MATCH($A543&amp;"|"&amp;$F543,Exceções!$F$5:$F$203,0))),"")</f>
        <v/>
      </c>
      <c r="AD543" t="str">
        <f>IF($AC543="","",IFERROR(_xlfn.SINGLE(INDEX(Exceções!$E$5:$E$203,MATCH($A543&amp;"|"&amp;$F543,Exceções!$F$5:$F$203,0))),""))</f>
        <v/>
      </c>
    </row>
    <row r="544" spans="1:30" ht="15" customHeight="1" x14ac:dyDescent="0.25">
      <c r="A544" s="31">
        <v>52403</v>
      </c>
      <c r="B544" s="17" t="s">
        <v>28</v>
      </c>
      <c r="C544" s="17" t="str">
        <f>IFERROR(INDEX(Cadastro!$C$5:$C$243,$AB544),"NÃO INFORMADO")</f>
        <v>ELE</v>
      </c>
      <c r="D544" s="17" t="str">
        <f>IFERROR(INDEX(Cadastro!$D$5:$D$243,$AB544),"")</f>
        <v>Férias</v>
      </c>
      <c r="E544" s="17" t="str">
        <f>IFERROR(INDEX(Cadastro!$G$5:$G$243,$AB544),"")</f>
        <v>Férias</v>
      </c>
      <c r="F544" s="29">
        <v>46310</v>
      </c>
      <c r="G544" s="32" t="str">
        <f t="shared" si="48"/>
        <v>qui</v>
      </c>
      <c r="H544" s="31" t="str">
        <f>IF($L544=0,"",_xlfn.MINIFS(Dados!$Q:$Q,Dados!$A:$A,$A544,Dados!$S:$S,$F544))</f>
        <v/>
      </c>
      <c r="I544" s="31" t="str">
        <f>IF($H544="","",_xlfn.MAXIFS(Dados!$R:$R,Dados!$A:$A,$A544,Dados!$S:$S,$F544))</f>
        <v/>
      </c>
      <c r="J544" s="32" t="str">
        <f>IF($D544&lt;&gt;"Folguista","",IFERROR(INDEX(Parâmetros!$D$52:$G$52,1,MIN(4,MAX(1,$W544))),""))</f>
        <v/>
      </c>
      <c r="K544" s="32" t="str">
        <f>IF(OR($AC544&lt;&gt;"",$Y544="Folga",$Y544="Folga trabalhada",$Y544="Férias (cadastro)",$Y544="Férias / afastamento",$Y544="Indeterminado (início da série)"),"",IF(OR($D544="6x1",$D544="FF 6x1"),IF(OR(WEEKDAY($F544,2)=6,WEEKDAY($F544,2)=7),"6x1 sáb/dom","6x1"),IF($D544="5x2","5x2",IF($H544="",IF($D544="Folguista",$J544,$E544),IF(OR($H544&gt;=Parâmetros!$E$18,$H544&lt;Parâmetros!$E$19),"C",IF($H544&lt;Parâmetros!$E$20,"A","B"))))))</f>
        <v/>
      </c>
      <c r="L544" s="30">
        <f>SUMIFS(Dados!$E:$E,Dados!$A:$A,$A544,Dados!$S:$S,$F544)</f>
        <v>0</v>
      </c>
      <c r="M544" s="30" t="str">
        <f>IFERROR(INDEX(Parâmetros!$E$6:$E$11,MATCH($K544,Parâmetros!$A$6:$A$11,0)),"")</f>
        <v/>
      </c>
      <c r="N544" s="33" t="str">
        <f t="shared" si="49"/>
        <v/>
      </c>
      <c r="O544" s="33">
        <f>Parâmetros!$E$13</f>
        <v>0.8</v>
      </c>
      <c r="P544" s="32" t="str">
        <f>IF(OR($M544="",$F544&gt;Parâmetros!$E$14),"Não","Sim")</f>
        <v>Não</v>
      </c>
      <c r="Q544" s="32" t="str">
        <f t="shared" si="50"/>
        <v/>
      </c>
      <c r="R544" s="32" t="str">
        <f t="shared" si="51"/>
        <v/>
      </c>
      <c r="S544" s="30" t="str">
        <f t="shared" si="52"/>
        <v/>
      </c>
      <c r="T544" s="32" t="str">
        <f>IF($Q544&lt;&gt;"Sim","",IF($N544&gt;Parâmetros!$E$15,"Sim","Não"))</f>
        <v/>
      </c>
      <c r="U544" s="17" t="str">
        <f t="shared" si="53"/>
        <v>Férias / afastamento</v>
      </c>
      <c r="V544" s="17" t="str">
        <f>IF($AC544&lt;&gt;"",IF($L544&gt;0,"ATENÇÃO · apontou em dia de "&amp;LOWER($AC544)&amp;" cadastrado","Exceção cadastrada · "&amp;$AC544)&amp;IF($AD544="",""," · "&amp;$AD544),IF($E544="Férias",IF($L544&gt;0,"ATENÇÃO · apontou estando de férias no cadastro","Férias no cadastro"),IF($Y544="Férias / afastamento","Afastamento · "&amp;($Z544+$AA544-1)&amp;" dias seguidos sem apontamento",IF($Y544="Folga trabalhada","ATENÇÃO · apontou em dia de folga da escala 5x2",IF($Y544="Folga",IF(AND($D544="5x2",OR(WEEKDAY($F544,2)=6,WEEKDAY($F544,2)=7)),"Folga de fim de semana da escala 5x2",IF(AND(OR($D544="6x1",$D544="FF 6x1"),WEEKDAY($F544,2)=6,FALSE()),"Folga de fim de semana · apontou no domingo anterior",IF(AND(OR($D544="6x1",$D544="FF 6x1"),WEEKDAY($F544,2)=7,AND($A544=$A543,$L543&gt;0)),"Folga de fim de semana · apontou no sábado",IF(AND(OR($D544="6x1",$D544="FF 6x1"),OR(WEEKDAY($F544,2)=6,WEEKDAY($F544,2)=7)),"Folga de fim de semana · sem apontamento no sábado nem no domingo","Folga prevista pelo ciclo")))),IF($Y544="Indeterminado (início da série)","Sem histórico anterior — informe o dia do ciclo no Cadastro",IF($Y544="Falta de registro",IF(OR(OR($D544="6x1",$D544="FF 6x1"),$D544="5x2"),"FALTA DE REGISTRO · dia útil da escala "&amp;$E544,"FALTA DE REGISTRO · dia "&amp;$W544&amp;" de "&amp;IFERROR(INDEX(Parâmetros!$B$39:$B$48,MATCH($E544,Parâmetros!$A$39:$A$48,0)),99)&amp;" do ciclo"),IF(OR($D544="6x1",$D544="FF 6x1"),IF(OR(AND(WEEKDAY($F544,2)=6,AND($A544=$A545,$L545&gt;0)),AND(WEEKDAY($F544,2)=7,AND($A544=$A543,$L543&gt;0))),"ATENÇÃO · apontou sábado e domingo no mesmo fim de semana",IF(OR(WEEKDAY($F544,2)=6,WEEKDAY($F544,2)=7),"Jornada de fim de semana do 6x1",IF(OR($H544&gt;=Parâmetros!$E$20,$H544&lt;Parâmetros!$E$19),"ATENÇÃO · 6x1 apontou fora do horário diurno","Jornada fixa do 6x1"))),IF($D544="5x2","Jornada fixa do 5x2",IF($D544="Folguista",IF($J544=$K544,"Evidência confirma sequência","DIVERGE · sequência "&amp;$J544&amp;" × evidência "&amp;$K544),IF($K544=$E544,"Evidência confirma cadastro","DIVERGE · cadastro "&amp;$E544&amp;" × evidência "&amp;$K544)))))))))))</f>
        <v>Férias no cadastro</v>
      </c>
      <c r="W544" s="34">
        <f>IF(OR(OR($D544="6x1",$D544="FF 6x1"),$D544="5x2"),"",IF($AB544&lt;&gt;$AB543,IF(IFERROR(INDEX(Cadastro!$F$5:$F$243,$AB544),"")="",IF($L544&gt;0,1,0),IF(IFERROR(INDEX(Cadastro!$F$5:$F$243,$AB544),"")&lt;=IFERROR(INDEX(Parâmetros!$B$39:$B$48,MATCH($E544,Parâmetros!$A$39:$A$48,0)),99),IFERROR(INDEX(Cadastro!$F$5:$F$243,$AB544),""),0)),IF($L544&gt;0,IF(N($X543)&gt;0,1,N($W543)+1),IF(AND($L544=0,OR(N($W543)&gt;=IFERROR(INDEX(Parâmetros!$B$39:$B$48,MATCH($E544,Parâmetros!$A$39:$A$48,0)),99),AND(N($X543)&gt;0,N($X543)&lt;IFERROR(INDEX(Parâmetros!$C$39:$C$48,MATCH($E544,Parâmetros!$A$39:$A$48,0)),0)))),0,N($W543)+1))))</f>
        <v>10</v>
      </c>
      <c r="X544" s="34">
        <f>IF(OR(OR($D544="6x1",$D544="FF 6x1"),$D544="5x2"),"",IF($AB544&lt;&gt;$AB543,IF(IFERROR(INDEX(Cadastro!$F$5:$F$243,$AB544),"")="",0,IF(IFERROR(INDEX(Cadastro!$F$5:$F$243,$AB544),"")&gt;IFERROR(INDEX(Parâmetros!$B$39:$B$48,MATCH($E544,Parâmetros!$A$39:$A$48,0)),99),IFERROR(INDEX(Cadastro!$F$5:$F$243,$AB544),"")-IFERROR(INDEX(Parâmetros!$B$39:$B$48,MATCH($E544,Parâmetros!$A$39:$A$48,0)),99),0)),IF(AND($L544=0,OR(N($W543)&gt;=IFERROR(INDEX(Parâmetros!$B$39:$B$48,MATCH($E544,Parâmetros!$A$39:$A$48,0)),99),AND(N($X543)&gt;0,N($X543)&lt;IFERROR(INDEX(Parâmetros!$C$39:$C$48,MATCH($E544,Parâmetros!$A$39:$A$48,0)),0)))),N($X543)+1,0)))</f>
        <v>0</v>
      </c>
      <c r="Y544" t="str">
        <f>IF($AC544&lt;&gt;"",IF($L544&gt;0,$AC544&amp;" · com apontamento",$AC544),IF($E544="Férias",IF($L544&gt;0,"Férias · com apontamento","Férias (cadastro)"),IF(($Z544+$AA544-1)&gt;Parâmetros!$E$16,"Férias / afastamento",IF(AND($D544="5x2",OR(WEEKDAY($F544,2)=6,WEEKDAY($F544,2)=7)),IF($L544&gt;0,"Folga trabalhada","Folga"),IF($L544&gt;0,"Trabalhado",IF(OR(OR($D544="6x1",$D544="FF 6x1"),$D544="5x2"),IF(AND(OR($D544="6x1",$D544="FF 6x1"),OR(WEEKDAY($F544,2)=6,WEEKDAY($F544,2)=7)),"Folga","Falta de registro"),IF(AND($AB544&lt;&gt;$AB543,IFERROR(INDEX(Cadastro!$F$5:$F$243,$AB544),"")=""),"Indeterminado (início da série)",IF($X544&gt;0,"Folga","Falta de registro"))))))))</f>
        <v>Férias (cadastro)</v>
      </c>
      <c r="Z544" s="34">
        <f>IF(OR($L544&gt;0,$F544&gt;Parâmetros!$E$14),0,IF($A544&lt;&gt;$A543,1,N($Z543)+1))</f>
        <v>11</v>
      </c>
      <c r="AA544" s="34">
        <f>IF(OR($L544&gt;0,$F544&gt;Parâmetros!$E$14),0,IF(OR($A544&lt;&gt;$A545,$F545&gt;Parâmetros!$E$14),1,N($AA545)+1))</f>
        <v>7</v>
      </c>
      <c r="AB544" s="31">
        <f>IFERROR(MATCH($A544&amp;"|"&amp;TEXT(_xlfn.MAXIFS(Cadastro!$E$5:$E$243,Cadastro!$A$5:$A$243,$A544,Cadastro!$E$5:$E$243,"&lt;="&amp;$F544),"yyyymmdd"),Cadastro!$I$5:$I$243,0),"")</f>
        <v>73</v>
      </c>
      <c r="AC544" t="str">
        <f>IFERROR(_xlfn.SINGLE(INDEX(Exceções!$D$5:$D$203,MATCH($A544&amp;"|"&amp;$F544,Exceções!$F$5:$F$203,0))),"")</f>
        <v/>
      </c>
      <c r="AD544" t="str">
        <f>IF($AC544="","",IFERROR(_xlfn.SINGLE(INDEX(Exceções!$E$5:$E$203,MATCH($A544&amp;"|"&amp;$F544,Exceções!$F$5:$F$203,0))),""))</f>
        <v/>
      </c>
    </row>
    <row r="545" spans="1:30" ht="15" customHeight="1" x14ac:dyDescent="0.25">
      <c r="A545" s="31">
        <v>52403</v>
      </c>
      <c r="B545" s="17" t="s">
        <v>28</v>
      </c>
      <c r="C545" s="17" t="str">
        <f>IFERROR(INDEX(Cadastro!$C$5:$C$243,$AB545),"NÃO INFORMADO")</f>
        <v>ELE</v>
      </c>
      <c r="D545" s="17" t="str">
        <f>IFERROR(INDEX(Cadastro!$D$5:$D$243,$AB545),"")</f>
        <v>Férias</v>
      </c>
      <c r="E545" s="17" t="str">
        <f>IFERROR(INDEX(Cadastro!$G$5:$G$243,$AB545),"")</f>
        <v>Férias</v>
      </c>
      <c r="F545" s="29">
        <v>46311</v>
      </c>
      <c r="G545" s="32" t="str">
        <f t="shared" si="48"/>
        <v>sex</v>
      </c>
      <c r="H545" s="31" t="str">
        <f>IF($L545=0,"",_xlfn.MINIFS(Dados!$Q:$Q,Dados!$A:$A,$A545,Dados!$S:$S,$F545))</f>
        <v/>
      </c>
      <c r="I545" s="31" t="str">
        <f>IF($H545="","",_xlfn.MAXIFS(Dados!$R:$R,Dados!$A:$A,$A545,Dados!$S:$S,$F545))</f>
        <v/>
      </c>
      <c r="J545" s="32" t="str">
        <f>IF($D545&lt;&gt;"Folguista","",IFERROR(INDEX(Parâmetros!$D$52:$G$52,1,MIN(4,MAX(1,$W545))),""))</f>
        <v/>
      </c>
      <c r="K545" s="32" t="str">
        <f>IF(OR($AC545&lt;&gt;"",$Y545="Folga",$Y545="Folga trabalhada",$Y545="Férias (cadastro)",$Y545="Férias / afastamento",$Y545="Indeterminado (início da série)"),"",IF(OR($D545="6x1",$D545="FF 6x1"),IF(OR(WEEKDAY($F545,2)=6,WEEKDAY($F545,2)=7),"6x1 sáb/dom","6x1"),IF($D545="5x2","5x2",IF($H545="",IF($D545="Folguista",$J545,$E545),IF(OR($H545&gt;=Parâmetros!$E$18,$H545&lt;Parâmetros!$E$19),"C",IF($H545&lt;Parâmetros!$E$20,"A","B"))))))</f>
        <v/>
      </c>
      <c r="L545" s="30">
        <f>SUMIFS(Dados!$E:$E,Dados!$A:$A,$A545,Dados!$S:$S,$F545)</f>
        <v>0</v>
      </c>
      <c r="M545" s="30" t="str">
        <f>IFERROR(INDEX(Parâmetros!$E$6:$E$11,MATCH($K545,Parâmetros!$A$6:$A$11,0)),"")</f>
        <v/>
      </c>
      <c r="N545" s="33" t="str">
        <f t="shared" si="49"/>
        <v/>
      </c>
      <c r="O545" s="33">
        <f>Parâmetros!$E$13</f>
        <v>0.8</v>
      </c>
      <c r="P545" s="32" t="str">
        <f>IF(OR($M545="",$F545&gt;Parâmetros!$E$14),"Não","Sim")</f>
        <v>Não</v>
      </c>
      <c r="Q545" s="32" t="str">
        <f t="shared" si="50"/>
        <v/>
      </c>
      <c r="R545" s="32" t="str">
        <f t="shared" si="51"/>
        <v/>
      </c>
      <c r="S545" s="30" t="str">
        <f t="shared" si="52"/>
        <v/>
      </c>
      <c r="T545" s="32" t="str">
        <f>IF($Q545&lt;&gt;"Sim","",IF($N545&gt;Parâmetros!$E$15,"Sim","Não"))</f>
        <v/>
      </c>
      <c r="U545" s="17" t="str">
        <f t="shared" si="53"/>
        <v>Férias / afastamento</v>
      </c>
      <c r="V545" s="17" t="str">
        <f>IF($AC545&lt;&gt;"",IF($L545&gt;0,"ATENÇÃO · apontou em dia de "&amp;LOWER($AC545)&amp;" cadastrado","Exceção cadastrada · "&amp;$AC545)&amp;IF($AD545="",""," · "&amp;$AD545),IF($E545="Férias",IF($L545&gt;0,"ATENÇÃO · apontou estando de férias no cadastro","Férias no cadastro"),IF($Y545="Férias / afastamento","Afastamento · "&amp;($Z545+$AA545-1)&amp;" dias seguidos sem apontamento",IF($Y545="Folga trabalhada","ATENÇÃO · apontou em dia de folga da escala 5x2",IF($Y545="Folga",IF(AND($D545="5x2",OR(WEEKDAY($F545,2)=6,WEEKDAY($F545,2)=7)),"Folga de fim de semana da escala 5x2",IF(AND(OR($D545="6x1",$D545="FF 6x1"),WEEKDAY($F545,2)=6,FALSE()),"Folga de fim de semana · apontou no domingo anterior",IF(AND(OR($D545="6x1",$D545="FF 6x1"),WEEKDAY($F545,2)=7,AND($A545=$A544,$L544&gt;0)),"Folga de fim de semana · apontou no sábado",IF(AND(OR($D545="6x1",$D545="FF 6x1"),OR(WEEKDAY($F545,2)=6,WEEKDAY($F545,2)=7)),"Folga de fim de semana · sem apontamento no sábado nem no domingo","Folga prevista pelo ciclo")))),IF($Y545="Indeterminado (início da série)","Sem histórico anterior — informe o dia do ciclo no Cadastro",IF($Y545="Falta de registro",IF(OR(OR($D545="6x1",$D545="FF 6x1"),$D545="5x2"),"FALTA DE REGISTRO · dia útil da escala "&amp;$E545,"FALTA DE REGISTRO · dia "&amp;$W545&amp;" de "&amp;IFERROR(INDEX(Parâmetros!$B$39:$B$48,MATCH($E545,Parâmetros!$A$39:$A$48,0)),99)&amp;" do ciclo"),IF(OR($D545="6x1",$D545="FF 6x1"),IF(OR(AND(WEEKDAY($F545,2)=6,AND($A545=$A546,$L546&gt;0)),AND(WEEKDAY($F545,2)=7,AND($A545=$A544,$L544&gt;0))),"ATENÇÃO · apontou sábado e domingo no mesmo fim de semana",IF(OR(WEEKDAY($F545,2)=6,WEEKDAY($F545,2)=7),"Jornada de fim de semana do 6x1",IF(OR($H545&gt;=Parâmetros!$E$20,$H545&lt;Parâmetros!$E$19),"ATENÇÃO · 6x1 apontou fora do horário diurno","Jornada fixa do 6x1"))),IF($D545="5x2","Jornada fixa do 5x2",IF($D545="Folguista",IF($J545=$K545,"Evidência confirma sequência","DIVERGE · sequência "&amp;$J545&amp;" × evidência "&amp;$K545),IF($K545=$E545,"Evidência confirma cadastro","DIVERGE · cadastro "&amp;$E545&amp;" × evidência "&amp;$K545)))))))))))</f>
        <v>Férias no cadastro</v>
      </c>
      <c r="W545" s="34">
        <f>IF(OR(OR($D545="6x1",$D545="FF 6x1"),$D545="5x2"),"",IF($AB545&lt;&gt;$AB544,IF(IFERROR(INDEX(Cadastro!$F$5:$F$243,$AB545),"")="",IF($L545&gt;0,1,0),IF(IFERROR(INDEX(Cadastro!$F$5:$F$243,$AB545),"")&lt;=IFERROR(INDEX(Parâmetros!$B$39:$B$48,MATCH($E545,Parâmetros!$A$39:$A$48,0)),99),IFERROR(INDEX(Cadastro!$F$5:$F$243,$AB545),""),0)),IF($L545&gt;0,IF(N($X544)&gt;0,1,N($W544)+1),IF(AND($L545=0,OR(N($W544)&gt;=IFERROR(INDEX(Parâmetros!$B$39:$B$48,MATCH($E545,Parâmetros!$A$39:$A$48,0)),99),AND(N($X544)&gt;0,N($X544)&lt;IFERROR(INDEX(Parâmetros!$C$39:$C$48,MATCH($E545,Parâmetros!$A$39:$A$48,0)),0)))),0,N($W544)+1))))</f>
        <v>11</v>
      </c>
      <c r="X545" s="34">
        <f>IF(OR(OR($D545="6x1",$D545="FF 6x1"),$D545="5x2"),"",IF($AB545&lt;&gt;$AB544,IF(IFERROR(INDEX(Cadastro!$F$5:$F$243,$AB545),"")="",0,IF(IFERROR(INDEX(Cadastro!$F$5:$F$243,$AB545),"")&gt;IFERROR(INDEX(Parâmetros!$B$39:$B$48,MATCH($E545,Parâmetros!$A$39:$A$48,0)),99),IFERROR(INDEX(Cadastro!$F$5:$F$243,$AB545),"")-IFERROR(INDEX(Parâmetros!$B$39:$B$48,MATCH($E545,Parâmetros!$A$39:$A$48,0)),99),0)),IF(AND($L545=0,OR(N($W544)&gt;=IFERROR(INDEX(Parâmetros!$B$39:$B$48,MATCH($E545,Parâmetros!$A$39:$A$48,0)),99),AND(N($X544)&gt;0,N($X544)&lt;IFERROR(INDEX(Parâmetros!$C$39:$C$48,MATCH($E545,Parâmetros!$A$39:$A$48,0)),0)))),N($X544)+1,0)))</f>
        <v>0</v>
      </c>
      <c r="Y545" t="str">
        <f>IF($AC545&lt;&gt;"",IF($L545&gt;0,$AC545&amp;" · com apontamento",$AC545),IF($E545="Férias",IF($L545&gt;0,"Férias · com apontamento","Férias (cadastro)"),IF(($Z545+$AA545-1)&gt;Parâmetros!$E$16,"Férias / afastamento",IF(AND($D545="5x2",OR(WEEKDAY($F545,2)=6,WEEKDAY($F545,2)=7)),IF($L545&gt;0,"Folga trabalhada","Folga"),IF($L545&gt;0,"Trabalhado",IF(OR(OR($D545="6x1",$D545="FF 6x1"),$D545="5x2"),IF(AND(OR($D545="6x1",$D545="FF 6x1"),OR(WEEKDAY($F545,2)=6,WEEKDAY($F545,2)=7)),"Folga","Falta de registro"),IF(AND($AB545&lt;&gt;$AB544,IFERROR(INDEX(Cadastro!$F$5:$F$243,$AB545),"")=""),"Indeterminado (início da série)",IF($X545&gt;0,"Folga","Falta de registro"))))))))</f>
        <v>Férias (cadastro)</v>
      </c>
      <c r="Z545" s="34">
        <f>IF(OR($L545&gt;0,$F545&gt;Parâmetros!$E$14),0,IF($A545&lt;&gt;$A544,1,N($Z544)+1))</f>
        <v>12</v>
      </c>
      <c r="AA545" s="34">
        <f>IF(OR($L545&gt;0,$F545&gt;Parâmetros!$E$14),0,IF(OR($A545&lt;&gt;$A546,$F546&gt;Parâmetros!$E$14),1,N($AA546)+1))</f>
        <v>6</v>
      </c>
      <c r="AB545" s="31">
        <f>IFERROR(MATCH($A545&amp;"|"&amp;TEXT(_xlfn.MAXIFS(Cadastro!$E$5:$E$243,Cadastro!$A$5:$A$243,$A545,Cadastro!$E$5:$E$243,"&lt;="&amp;$F545),"yyyymmdd"),Cadastro!$I$5:$I$243,0),"")</f>
        <v>73</v>
      </c>
      <c r="AC545" t="str">
        <f>IFERROR(_xlfn.SINGLE(INDEX(Exceções!$D$5:$D$203,MATCH($A545&amp;"|"&amp;$F545,Exceções!$F$5:$F$203,0))),"")</f>
        <v/>
      </c>
      <c r="AD545" t="str">
        <f>IF($AC545="","",IFERROR(_xlfn.SINGLE(INDEX(Exceções!$E$5:$E$203,MATCH($A545&amp;"|"&amp;$F545,Exceções!$F$5:$F$203,0))),""))</f>
        <v/>
      </c>
    </row>
    <row r="546" spans="1:30" ht="15" customHeight="1" x14ac:dyDescent="0.25">
      <c r="A546" s="31">
        <v>52403</v>
      </c>
      <c r="B546" s="17" t="s">
        <v>28</v>
      </c>
      <c r="C546" s="17" t="str">
        <f>IFERROR(INDEX(Cadastro!$C$5:$C$243,$AB546),"NÃO INFORMADO")</f>
        <v>ELE</v>
      </c>
      <c r="D546" s="17" t="str">
        <f>IFERROR(INDEX(Cadastro!$D$5:$D$243,$AB546),"")</f>
        <v>Férias</v>
      </c>
      <c r="E546" s="17" t="str">
        <f>IFERROR(INDEX(Cadastro!$G$5:$G$243,$AB546),"")</f>
        <v>Férias</v>
      </c>
      <c r="F546" s="29">
        <v>46312</v>
      </c>
      <c r="G546" s="32" t="str">
        <f t="shared" si="48"/>
        <v>sáb</v>
      </c>
      <c r="H546" s="31" t="str">
        <f>IF($L546=0,"",_xlfn.MINIFS(Dados!$Q:$Q,Dados!$A:$A,$A546,Dados!$S:$S,$F546))</f>
        <v/>
      </c>
      <c r="I546" s="31" t="str">
        <f>IF($H546="","",_xlfn.MAXIFS(Dados!$R:$R,Dados!$A:$A,$A546,Dados!$S:$S,$F546))</f>
        <v/>
      </c>
      <c r="J546" s="32" t="str">
        <f>IF($D546&lt;&gt;"Folguista","",IFERROR(INDEX(Parâmetros!$D$52:$G$52,1,MIN(4,MAX(1,$W546))),""))</f>
        <v/>
      </c>
      <c r="K546" s="32" t="str">
        <f>IF(OR($AC546&lt;&gt;"",$Y546="Folga",$Y546="Folga trabalhada",$Y546="Férias (cadastro)",$Y546="Férias / afastamento",$Y546="Indeterminado (início da série)"),"",IF(OR($D546="6x1",$D546="FF 6x1"),IF(OR(WEEKDAY($F546,2)=6,WEEKDAY($F546,2)=7),"6x1 sáb/dom","6x1"),IF($D546="5x2","5x2",IF($H546="",IF($D546="Folguista",$J546,$E546),IF(OR($H546&gt;=Parâmetros!$E$18,$H546&lt;Parâmetros!$E$19),"C",IF($H546&lt;Parâmetros!$E$20,"A","B"))))))</f>
        <v/>
      </c>
      <c r="L546" s="30">
        <f>SUMIFS(Dados!$E:$E,Dados!$A:$A,$A546,Dados!$S:$S,$F546)</f>
        <v>0</v>
      </c>
      <c r="M546" s="30" t="str">
        <f>IFERROR(INDEX(Parâmetros!$E$6:$E$11,MATCH($K546,Parâmetros!$A$6:$A$11,0)),"")</f>
        <v/>
      </c>
      <c r="N546" s="33" t="str">
        <f t="shared" si="49"/>
        <v/>
      </c>
      <c r="O546" s="33">
        <f>Parâmetros!$E$13</f>
        <v>0.8</v>
      </c>
      <c r="P546" s="32" t="str">
        <f>IF(OR($M546="",$F546&gt;Parâmetros!$E$14),"Não","Sim")</f>
        <v>Não</v>
      </c>
      <c r="Q546" s="32" t="str">
        <f t="shared" si="50"/>
        <v/>
      </c>
      <c r="R546" s="32" t="str">
        <f t="shared" si="51"/>
        <v/>
      </c>
      <c r="S546" s="30" t="str">
        <f t="shared" si="52"/>
        <v/>
      </c>
      <c r="T546" s="32" t="str">
        <f>IF($Q546&lt;&gt;"Sim","",IF($N546&gt;Parâmetros!$E$15,"Sim","Não"))</f>
        <v/>
      </c>
      <c r="U546" s="17" t="str">
        <f t="shared" si="53"/>
        <v>Férias / afastamento</v>
      </c>
      <c r="V546" s="17" t="str">
        <f>IF($AC546&lt;&gt;"",IF($L546&gt;0,"ATENÇÃO · apontou em dia de "&amp;LOWER($AC546)&amp;" cadastrado","Exceção cadastrada · "&amp;$AC546)&amp;IF($AD546="",""," · "&amp;$AD546),IF($E546="Férias",IF($L546&gt;0,"ATENÇÃO · apontou estando de férias no cadastro","Férias no cadastro"),IF($Y546="Férias / afastamento","Afastamento · "&amp;($Z546+$AA546-1)&amp;" dias seguidos sem apontamento",IF($Y546="Folga trabalhada","ATENÇÃO · apontou em dia de folga da escala 5x2",IF($Y546="Folga",IF(AND($D546="5x2",OR(WEEKDAY($F546,2)=6,WEEKDAY($F546,2)=7)),"Folga de fim de semana da escala 5x2",IF(AND(OR($D546="6x1",$D546="FF 6x1"),WEEKDAY($F546,2)=6,FALSE()),"Folga de fim de semana · apontou no domingo anterior",IF(AND(OR($D546="6x1",$D546="FF 6x1"),WEEKDAY($F546,2)=7,AND($A546=$A545,$L545&gt;0)),"Folga de fim de semana · apontou no sábado",IF(AND(OR($D546="6x1",$D546="FF 6x1"),OR(WEEKDAY($F546,2)=6,WEEKDAY($F546,2)=7)),"Folga de fim de semana · sem apontamento no sábado nem no domingo","Folga prevista pelo ciclo")))),IF($Y546="Indeterminado (início da série)","Sem histórico anterior — informe o dia do ciclo no Cadastro",IF($Y546="Falta de registro",IF(OR(OR($D546="6x1",$D546="FF 6x1"),$D546="5x2"),"FALTA DE REGISTRO · dia útil da escala "&amp;$E546,"FALTA DE REGISTRO · dia "&amp;$W546&amp;" de "&amp;IFERROR(INDEX(Parâmetros!$B$39:$B$48,MATCH($E546,Parâmetros!$A$39:$A$48,0)),99)&amp;" do ciclo"),IF(OR($D546="6x1",$D546="FF 6x1"),IF(OR(AND(WEEKDAY($F546,2)=6,AND($A546=$A547,$L547&gt;0)),AND(WEEKDAY($F546,2)=7,AND($A546=$A545,$L545&gt;0))),"ATENÇÃO · apontou sábado e domingo no mesmo fim de semana",IF(OR(WEEKDAY($F546,2)=6,WEEKDAY($F546,2)=7),"Jornada de fim de semana do 6x1",IF(OR($H546&gt;=Parâmetros!$E$20,$H546&lt;Parâmetros!$E$19),"ATENÇÃO · 6x1 apontou fora do horário diurno","Jornada fixa do 6x1"))),IF($D546="5x2","Jornada fixa do 5x2",IF($D546="Folguista",IF($J546=$K546,"Evidência confirma sequência","DIVERGE · sequência "&amp;$J546&amp;" × evidência "&amp;$K546),IF($K546=$E546,"Evidência confirma cadastro","DIVERGE · cadastro "&amp;$E546&amp;" × evidência "&amp;$K546)))))))))))</f>
        <v>Férias no cadastro</v>
      </c>
      <c r="W546" s="34">
        <f>IF(OR(OR($D546="6x1",$D546="FF 6x1"),$D546="5x2"),"",IF($AB546&lt;&gt;$AB545,IF(IFERROR(INDEX(Cadastro!$F$5:$F$243,$AB546),"")="",IF($L546&gt;0,1,0),IF(IFERROR(INDEX(Cadastro!$F$5:$F$243,$AB546),"")&lt;=IFERROR(INDEX(Parâmetros!$B$39:$B$48,MATCH($E546,Parâmetros!$A$39:$A$48,0)),99),IFERROR(INDEX(Cadastro!$F$5:$F$243,$AB546),""),0)),IF($L546&gt;0,IF(N($X545)&gt;0,1,N($W545)+1),IF(AND($L546=0,OR(N($W545)&gt;=IFERROR(INDEX(Parâmetros!$B$39:$B$48,MATCH($E546,Parâmetros!$A$39:$A$48,0)),99),AND(N($X545)&gt;0,N($X545)&lt;IFERROR(INDEX(Parâmetros!$C$39:$C$48,MATCH($E546,Parâmetros!$A$39:$A$48,0)),0)))),0,N($W545)+1))))</f>
        <v>12</v>
      </c>
      <c r="X546" s="34">
        <f>IF(OR(OR($D546="6x1",$D546="FF 6x1"),$D546="5x2"),"",IF($AB546&lt;&gt;$AB545,IF(IFERROR(INDEX(Cadastro!$F$5:$F$243,$AB546),"")="",0,IF(IFERROR(INDEX(Cadastro!$F$5:$F$243,$AB546),"")&gt;IFERROR(INDEX(Parâmetros!$B$39:$B$48,MATCH($E546,Parâmetros!$A$39:$A$48,0)),99),IFERROR(INDEX(Cadastro!$F$5:$F$243,$AB546),"")-IFERROR(INDEX(Parâmetros!$B$39:$B$48,MATCH($E546,Parâmetros!$A$39:$A$48,0)),99),0)),IF(AND($L546=0,OR(N($W545)&gt;=IFERROR(INDEX(Parâmetros!$B$39:$B$48,MATCH($E546,Parâmetros!$A$39:$A$48,0)),99),AND(N($X545)&gt;0,N($X545)&lt;IFERROR(INDEX(Parâmetros!$C$39:$C$48,MATCH($E546,Parâmetros!$A$39:$A$48,0)),0)))),N($X545)+1,0)))</f>
        <v>0</v>
      </c>
      <c r="Y546" t="str">
        <f>IF($AC546&lt;&gt;"",IF($L546&gt;0,$AC546&amp;" · com apontamento",$AC546),IF($E546="Férias",IF($L546&gt;0,"Férias · com apontamento","Férias (cadastro)"),IF(($Z546+$AA546-1)&gt;Parâmetros!$E$16,"Férias / afastamento",IF(AND($D546="5x2",OR(WEEKDAY($F546,2)=6,WEEKDAY($F546,2)=7)),IF($L546&gt;0,"Folga trabalhada","Folga"),IF($L546&gt;0,"Trabalhado",IF(OR(OR($D546="6x1",$D546="FF 6x1"),$D546="5x2"),IF(AND(OR($D546="6x1",$D546="FF 6x1"),OR(WEEKDAY($F546,2)=6,WEEKDAY($F546,2)=7)),"Folga","Falta de registro"),IF(AND($AB546&lt;&gt;$AB545,IFERROR(INDEX(Cadastro!$F$5:$F$243,$AB546),"")=""),"Indeterminado (início da série)",IF($X546&gt;0,"Folga","Falta de registro"))))))))</f>
        <v>Férias (cadastro)</v>
      </c>
      <c r="Z546" s="34">
        <f>IF(OR($L546&gt;0,$F546&gt;Parâmetros!$E$14),0,IF($A546&lt;&gt;$A545,1,N($Z545)+1))</f>
        <v>13</v>
      </c>
      <c r="AA546" s="34">
        <f>IF(OR($L546&gt;0,$F546&gt;Parâmetros!$E$14),0,IF(OR($A546&lt;&gt;$A547,$F547&gt;Parâmetros!$E$14),1,N($AA547)+1))</f>
        <v>5</v>
      </c>
      <c r="AB546" s="31">
        <f>IFERROR(MATCH($A546&amp;"|"&amp;TEXT(_xlfn.MAXIFS(Cadastro!$E$5:$E$243,Cadastro!$A$5:$A$243,$A546,Cadastro!$E$5:$E$243,"&lt;="&amp;$F546),"yyyymmdd"),Cadastro!$I$5:$I$243,0),"")</f>
        <v>73</v>
      </c>
      <c r="AC546" t="str">
        <f>IFERROR(_xlfn.SINGLE(INDEX(Exceções!$D$5:$D$203,MATCH($A546&amp;"|"&amp;$F546,Exceções!$F$5:$F$203,0))),"")</f>
        <v/>
      </c>
      <c r="AD546" t="str">
        <f>IF($AC546="","",IFERROR(_xlfn.SINGLE(INDEX(Exceções!$E$5:$E$203,MATCH($A546&amp;"|"&amp;$F546,Exceções!$F$5:$F$203,0))),""))</f>
        <v/>
      </c>
    </row>
    <row r="547" spans="1:30" ht="15" customHeight="1" x14ac:dyDescent="0.25">
      <c r="A547" s="31">
        <v>52403</v>
      </c>
      <c r="B547" s="17" t="s">
        <v>28</v>
      </c>
      <c r="C547" s="17" t="str">
        <f>IFERROR(INDEX(Cadastro!$C$5:$C$243,$AB547),"NÃO INFORMADO")</f>
        <v>ELE</v>
      </c>
      <c r="D547" s="17" t="str">
        <f>IFERROR(INDEX(Cadastro!$D$5:$D$243,$AB547),"")</f>
        <v>Férias</v>
      </c>
      <c r="E547" s="17" t="str">
        <f>IFERROR(INDEX(Cadastro!$G$5:$G$243,$AB547),"")</f>
        <v>Férias</v>
      </c>
      <c r="F547" s="29">
        <v>46313</v>
      </c>
      <c r="G547" s="32" t="str">
        <f t="shared" si="48"/>
        <v>dom</v>
      </c>
      <c r="H547" s="31" t="str">
        <f>IF($L547=0,"",_xlfn.MINIFS(Dados!$Q:$Q,Dados!$A:$A,$A547,Dados!$S:$S,$F547))</f>
        <v/>
      </c>
      <c r="I547" s="31" t="str">
        <f>IF($H547="","",_xlfn.MAXIFS(Dados!$R:$R,Dados!$A:$A,$A547,Dados!$S:$S,$F547))</f>
        <v/>
      </c>
      <c r="J547" s="32" t="str">
        <f>IF($D547&lt;&gt;"Folguista","",IFERROR(INDEX(Parâmetros!$D$52:$G$52,1,MIN(4,MAX(1,$W547))),""))</f>
        <v/>
      </c>
      <c r="K547" s="32" t="str">
        <f>IF(OR($AC547&lt;&gt;"",$Y547="Folga",$Y547="Folga trabalhada",$Y547="Férias (cadastro)",$Y547="Férias / afastamento",$Y547="Indeterminado (início da série)"),"",IF(OR($D547="6x1",$D547="FF 6x1"),IF(OR(WEEKDAY($F547,2)=6,WEEKDAY($F547,2)=7),"6x1 sáb/dom","6x1"),IF($D547="5x2","5x2",IF($H547="",IF($D547="Folguista",$J547,$E547),IF(OR($H547&gt;=Parâmetros!$E$18,$H547&lt;Parâmetros!$E$19),"C",IF($H547&lt;Parâmetros!$E$20,"A","B"))))))</f>
        <v/>
      </c>
      <c r="L547" s="30">
        <f>SUMIFS(Dados!$E:$E,Dados!$A:$A,$A547,Dados!$S:$S,$F547)</f>
        <v>0</v>
      </c>
      <c r="M547" s="30" t="str">
        <f>IFERROR(INDEX(Parâmetros!$E$6:$E$11,MATCH($K547,Parâmetros!$A$6:$A$11,0)),"")</f>
        <v/>
      </c>
      <c r="N547" s="33" t="str">
        <f t="shared" si="49"/>
        <v/>
      </c>
      <c r="O547" s="33">
        <f>Parâmetros!$E$13</f>
        <v>0.8</v>
      </c>
      <c r="P547" s="32" t="str">
        <f>IF(OR($M547="",$F547&gt;Parâmetros!$E$14),"Não","Sim")</f>
        <v>Não</v>
      </c>
      <c r="Q547" s="32" t="str">
        <f t="shared" si="50"/>
        <v/>
      </c>
      <c r="R547" s="32" t="str">
        <f t="shared" si="51"/>
        <v/>
      </c>
      <c r="S547" s="30" t="str">
        <f t="shared" si="52"/>
        <v/>
      </c>
      <c r="T547" s="32" t="str">
        <f>IF($Q547&lt;&gt;"Sim","",IF($N547&gt;Parâmetros!$E$15,"Sim","Não"))</f>
        <v/>
      </c>
      <c r="U547" s="17" t="str">
        <f t="shared" si="53"/>
        <v>Férias / afastamento</v>
      </c>
      <c r="V547" s="17" t="str">
        <f>IF($AC547&lt;&gt;"",IF($L547&gt;0,"ATENÇÃO · apontou em dia de "&amp;LOWER($AC547)&amp;" cadastrado","Exceção cadastrada · "&amp;$AC547)&amp;IF($AD547="",""," · "&amp;$AD547),IF($E547="Férias",IF($L547&gt;0,"ATENÇÃO · apontou estando de férias no cadastro","Férias no cadastro"),IF($Y547="Férias / afastamento","Afastamento · "&amp;($Z547+$AA547-1)&amp;" dias seguidos sem apontamento",IF($Y547="Folga trabalhada","ATENÇÃO · apontou em dia de folga da escala 5x2",IF($Y547="Folga",IF(AND($D547="5x2",OR(WEEKDAY($F547,2)=6,WEEKDAY($F547,2)=7)),"Folga de fim de semana da escala 5x2",IF(AND(OR($D547="6x1",$D547="FF 6x1"),WEEKDAY($F547,2)=6,FALSE()),"Folga de fim de semana · apontou no domingo anterior",IF(AND(OR($D547="6x1",$D547="FF 6x1"),WEEKDAY($F547,2)=7,AND($A547=$A546,$L546&gt;0)),"Folga de fim de semana · apontou no sábado",IF(AND(OR($D547="6x1",$D547="FF 6x1"),OR(WEEKDAY($F547,2)=6,WEEKDAY($F547,2)=7)),"Folga de fim de semana · sem apontamento no sábado nem no domingo","Folga prevista pelo ciclo")))),IF($Y547="Indeterminado (início da série)","Sem histórico anterior — informe o dia do ciclo no Cadastro",IF($Y547="Falta de registro",IF(OR(OR($D547="6x1",$D547="FF 6x1"),$D547="5x2"),"FALTA DE REGISTRO · dia útil da escala "&amp;$E547,"FALTA DE REGISTRO · dia "&amp;$W547&amp;" de "&amp;IFERROR(INDEX(Parâmetros!$B$39:$B$48,MATCH($E547,Parâmetros!$A$39:$A$48,0)),99)&amp;" do ciclo"),IF(OR($D547="6x1",$D547="FF 6x1"),IF(OR(AND(WEEKDAY($F547,2)=6,AND($A547=$A548,$L548&gt;0)),AND(WEEKDAY($F547,2)=7,AND($A547=$A546,$L546&gt;0))),"ATENÇÃO · apontou sábado e domingo no mesmo fim de semana",IF(OR(WEEKDAY($F547,2)=6,WEEKDAY($F547,2)=7),"Jornada de fim de semana do 6x1",IF(OR($H547&gt;=Parâmetros!$E$20,$H547&lt;Parâmetros!$E$19),"ATENÇÃO · 6x1 apontou fora do horário diurno","Jornada fixa do 6x1"))),IF($D547="5x2","Jornada fixa do 5x2",IF($D547="Folguista",IF($J547=$K547,"Evidência confirma sequência","DIVERGE · sequência "&amp;$J547&amp;" × evidência "&amp;$K547),IF($K547=$E547,"Evidência confirma cadastro","DIVERGE · cadastro "&amp;$E547&amp;" × evidência "&amp;$K547)))))))))))</f>
        <v>Férias no cadastro</v>
      </c>
      <c r="W547" s="34">
        <f>IF(OR(OR($D547="6x1",$D547="FF 6x1"),$D547="5x2"),"",IF($AB547&lt;&gt;$AB546,IF(IFERROR(INDEX(Cadastro!$F$5:$F$243,$AB547),"")="",IF($L547&gt;0,1,0),IF(IFERROR(INDEX(Cadastro!$F$5:$F$243,$AB547),"")&lt;=IFERROR(INDEX(Parâmetros!$B$39:$B$48,MATCH($E547,Parâmetros!$A$39:$A$48,0)),99),IFERROR(INDEX(Cadastro!$F$5:$F$243,$AB547),""),0)),IF($L547&gt;0,IF(N($X546)&gt;0,1,N($W546)+1),IF(AND($L547=0,OR(N($W546)&gt;=IFERROR(INDEX(Parâmetros!$B$39:$B$48,MATCH($E547,Parâmetros!$A$39:$A$48,0)),99),AND(N($X546)&gt;0,N($X546)&lt;IFERROR(INDEX(Parâmetros!$C$39:$C$48,MATCH($E547,Parâmetros!$A$39:$A$48,0)),0)))),0,N($W546)+1))))</f>
        <v>13</v>
      </c>
      <c r="X547" s="34">
        <f>IF(OR(OR($D547="6x1",$D547="FF 6x1"),$D547="5x2"),"",IF($AB547&lt;&gt;$AB546,IF(IFERROR(INDEX(Cadastro!$F$5:$F$243,$AB547),"")="",0,IF(IFERROR(INDEX(Cadastro!$F$5:$F$243,$AB547),"")&gt;IFERROR(INDEX(Parâmetros!$B$39:$B$48,MATCH($E547,Parâmetros!$A$39:$A$48,0)),99),IFERROR(INDEX(Cadastro!$F$5:$F$243,$AB547),"")-IFERROR(INDEX(Parâmetros!$B$39:$B$48,MATCH($E547,Parâmetros!$A$39:$A$48,0)),99),0)),IF(AND($L547=0,OR(N($W546)&gt;=IFERROR(INDEX(Parâmetros!$B$39:$B$48,MATCH($E547,Parâmetros!$A$39:$A$48,0)),99),AND(N($X546)&gt;0,N($X546)&lt;IFERROR(INDEX(Parâmetros!$C$39:$C$48,MATCH($E547,Parâmetros!$A$39:$A$48,0)),0)))),N($X546)+1,0)))</f>
        <v>0</v>
      </c>
      <c r="Y547" t="str">
        <f>IF($AC547&lt;&gt;"",IF($L547&gt;0,$AC547&amp;" · com apontamento",$AC547),IF($E547="Férias",IF($L547&gt;0,"Férias · com apontamento","Férias (cadastro)"),IF(($Z547+$AA547-1)&gt;Parâmetros!$E$16,"Férias / afastamento",IF(AND($D547="5x2",OR(WEEKDAY($F547,2)=6,WEEKDAY($F547,2)=7)),IF($L547&gt;0,"Folga trabalhada","Folga"),IF($L547&gt;0,"Trabalhado",IF(OR(OR($D547="6x1",$D547="FF 6x1"),$D547="5x2"),IF(AND(OR($D547="6x1",$D547="FF 6x1"),OR(WEEKDAY($F547,2)=6,WEEKDAY($F547,2)=7)),"Folga","Falta de registro"),IF(AND($AB547&lt;&gt;$AB546,IFERROR(INDEX(Cadastro!$F$5:$F$243,$AB547),"")=""),"Indeterminado (início da série)",IF($X547&gt;0,"Folga","Falta de registro"))))))))</f>
        <v>Férias (cadastro)</v>
      </c>
      <c r="Z547" s="34">
        <f>IF(OR($L547&gt;0,$F547&gt;Parâmetros!$E$14),0,IF($A547&lt;&gt;$A546,1,N($Z546)+1))</f>
        <v>14</v>
      </c>
      <c r="AA547" s="34">
        <f>IF(OR($L547&gt;0,$F547&gt;Parâmetros!$E$14),0,IF(OR($A547&lt;&gt;$A548,$F548&gt;Parâmetros!$E$14),1,N($AA548)+1))</f>
        <v>4</v>
      </c>
      <c r="AB547" s="31">
        <f>IFERROR(MATCH($A547&amp;"|"&amp;TEXT(_xlfn.MAXIFS(Cadastro!$E$5:$E$243,Cadastro!$A$5:$A$243,$A547,Cadastro!$E$5:$E$243,"&lt;="&amp;$F547),"yyyymmdd"),Cadastro!$I$5:$I$243,0),"")</f>
        <v>73</v>
      </c>
      <c r="AC547" t="str">
        <f>IFERROR(_xlfn.SINGLE(INDEX(Exceções!$D$5:$D$203,MATCH($A547&amp;"|"&amp;$F547,Exceções!$F$5:$F$203,0))),"")</f>
        <v/>
      </c>
      <c r="AD547" t="str">
        <f>IF($AC547="","",IFERROR(_xlfn.SINGLE(INDEX(Exceções!$E$5:$E$203,MATCH($A547&amp;"|"&amp;$F547,Exceções!$F$5:$F$203,0))),""))</f>
        <v/>
      </c>
    </row>
    <row r="548" spans="1:30" ht="15" customHeight="1" x14ac:dyDescent="0.25">
      <c r="A548" s="31">
        <v>52403</v>
      </c>
      <c r="B548" s="17" t="s">
        <v>28</v>
      </c>
      <c r="C548" s="17" t="str">
        <f>IFERROR(INDEX(Cadastro!$C$5:$C$243,$AB548),"NÃO INFORMADO")</f>
        <v>ELE</v>
      </c>
      <c r="D548" s="17" t="str">
        <f>IFERROR(INDEX(Cadastro!$D$5:$D$243,$AB548),"")</f>
        <v>Férias</v>
      </c>
      <c r="E548" s="17" t="str">
        <f>IFERROR(INDEX(Cadastro!$G$5:$G$243,$AB548),"")</f>
        <v>Férias</v>
      </c>
      <c r="F548" s="29">
        <v>46314</v>
      </c>
      <c r="G548" s="32" t="str">
        <f t="shared" si="48"/>
        <v>seg</v>
      </c>
      <c r="H548" s="31" t="str">
        <f>IF($L548=0,"",_xlfn.MINIFS(Dados!$Q:$Q,Dados!$A:$A,$A548,Dados!$S:$S,$F548))</f>
        <v/>
      </c>
      <c r="I548" s="31" t="str">
        <f>IF($H548="","",_xlfn.MAXIFS(Dados!$R:$R,Dados!$A:$A,$A548,Dados!$S:$S,$F548))</f>
        <v/>
      </c>
      <c r="J548" s="32" t="str">
        <f>IF($D548&lt;&gt;"Folguista","",IFERROR(INDEX(Parâmetros!$D$52:$G$52,1,MIN(4,MAX(1,$W548))),""))</f>
        <v/>
      </c>
      <c r="K548" s="32" t="str">
        <f>IF(OR($AC548&lt;&gt;"",$Y548="Folga",$Y548="Folga trabalhada",$Y548="Férias (cadastro)",$Y548="Férias / afastamento",$Y548="Indeterminado (início da série)"),"",IF(OR($D548="6x1",$D548="FF 6x1"),IF(OR(WEEKDAY($F548,2)=6,WEEKDAY($F548,2)=7),"6x1 sáb/dom","6x1"),IF($D548="5x2","5x2",IF($H548="",IF($D548="Folguista",$J548,$E548),IF(OR($H548&gt;=Parâmetros!$E$18,$H548&lt;Parâmetros!$E$19),"C",IF($H548&lt;Parâmetros!$E$20,"A","B"))))))</f>
        <v/>
      </c>
      <c r="L548" s="30">
        <f>SUMIFS(Dados!$E:$E,Dados!$A:$A,$A548,Dados!$S:$S,$F548)</f>
        <v>0</v>
      </c>
      <c r="M548" s="30" t="str">
        <f>IFERROR(INDEX(Parâmetros!$E$6:$E$11,MATCH($K548,Parâmetros!$A$6:$A$11,0)),"")</f>
        <v/>
      </c>
      <c r="N548" s="33" t="str">
        <f t="shared" si="49"/>
        <v/>
      </c>
      <c r="O548" s="33">
        <f>Parâmetros!$E$13</f>
        <v>0.8</v>
      </c>
      <c r="P548" s="32" t="str">
        <f>IF(OR($M548="",$F548&gt;Parâmetros!$E$14),"Não","Sim")</f>
        <v>Não</v>
      </c>
      <c r="Q548" s="32" t="str">
        <f t="shared" si="50"/>
        <v/>
      </c>
      <c r="R548" s="32" t="str">
        <f t="shared" si="51"/>
        <v/>
      </c>
      <c r="S548" s="30" t="str">
        <f t="shared" si="52"/>
        <v/>
      </c>
      <c r="T548" s="32" t="str">
        <f>IF($Q548&lt;&gt;"Sim","",IF($N548&gt;Parâmetros!$E$15,"Sim","Não"))</f>
        <v/>
      </c>
      <c r="U548" s="17" t="str">
        <f t="shared" si="53"/>
        <v>Férias / afastamento</v>
      </c>
      <c r="V548" s="17" t="str">
        <f>IF($AC548&lt;&gt;"",IF($L548&gt;0,"ATENÇÃO · apontou em dia de "&amp;LOWER($AC548)&amp;" cadastrado","Exceção cadastrada · "&amp;$AC548)&amp;IF($AD548="",""," · "&amp;$AD548),IF($E548="Férias",IF($L548&gt;0,"ATENÇÃO · apontou estando de férias no cadastro","Férias no cadastro"),IF($Y548="Férias / afastamento","Afastamento · "&amp;($Z548+$AA548-1)&amp;" dias seguidos sem apontamento",IF($Y548="Folga trabalhada","ATENÇÃO · apontou em dia de folga da escala 5x2",IF($Y548="Folga",IF(AND($D548="5x2",OR(WEEKDAY($F548,2)=6,WEEKDAY($F548,2)=7)),"Folga de fim de semana da escala 5x2",IF(AND(OR($D548="6x1",$D548="FF 6x1"),WEEKDAY($F548,2)=6,FALSE()),"Folga de fim de semana · apontou no domingo anterior",IF(AND(OR($D548="6x1",$D548="FF 6x1"),WEEKDAY($F548,2)=7,AND($A548=$A547,$L547&gt;0)),"Folga de fim de semana · apontou no sábado",IF(AND(OR($D548="6x1",$D548="FF 6x1"),OR(WEEKDAY($F548,2)=6,WEEKDAY($F548,2)=7)),"Folga de fim de semana · sem apontamento no sábado nem no domingo","Folga prevista pelo ciclo")))),IF($Y548="Indeterminado (início da série)","Sem histórico anterior — informe o dia do ciclo no Cadastro",IF($Y548="Falta de registro",IF(OR(OR($D548="6x1",$D548="FF 6x1"),$D548="5x2"),"FALTA DE REGISTRO · dia útil da escala "&amp;$E548,"FALTA DE REGISTRO · dia "&amp;$W548&amp;" de "&amp;IFERROR(INDEX(Parâmetros!$B$39:$B$48,MATCH($E548,Parâmetros!$A$39:$A$48,0)),99)&amp;" do ciclo"),IF(OR($D548="6x1",$D548="FF 6x1"),IF(OR(AND(WEEKDAY($F548,2)=6,AND($A548=$A549,$L549&gt;0)),AND(WEEKDAY($F548,2)=7,AND($A548=$A547,$L547&gt;0))),"ATENÇÃO · apontou sábado e domingo no mesmo fim de semana",IF(OR(WEEKDAY($F548,2)=6,WEEKDAY($F548,2)=7),"Jornada de fim de semana do 6x1",IF(OR($H548&gt;=Parâmetros!$E$20,$H548&lt;Parâmetros!$E$19),"ATENÇÃO · 6x1 apontou fora do horário diurno","Jornada fixa do 6x1"))),IF($D548="5x2","Jornada fixa do 5x2",IF($D548="Folguista",IF($J548=$K548,"Evidência confirma sequência","DIVERGE · sequência "&amp;$J548&amp;" × evidência "&amp;$K548),IF($K548=$E548,"Evidência confirma cadastro","DIVERGE · cadastro "&amp;$E548&amp;" × evidência "&amp;$K548)))))))))))</f>
        <v>Férias no cadastro</v>
      </c>
      <c r="W548" s="34">
        <f>IF(OR(OR($D548="6x1",$D548="FF 6x1"),$D548="5x2"),"",IF($AB548&lt;&gt;$AB547,IF(IFERROR(INDEX(Cadastro!$F$5:$F$243,$AB548),"")="",IF($L548&gt;0,1,0),IF(IFERROR(INDEX(Cadastro!$F$5:$F$243,$AB548),"")&lt;=IFERROR(INDEX(Parâmetros!$B$39:$B$48,MATCH($E548,Parâmetros!$A$39:$A$48,0)),99),IFERROR(INDEX(Cadastro!$F$5:$F$243,$AB548),""),0)),IF($L548&gt;0,IF(N($X547)&gt;0,1,N($W547)+1),IF(AND($L548=0,OR(N($W547)&gt;=IFERROR(INDEX(Parâmetros!$B$39:$B$48,MATCH($E548,Parâmetros!$A$39:$A$48,0)),99),AND(N($X547)&gt;0,N($X547)&lt;IFERROR(INDEX(Parâmetros!$C$39:$C$48,MATCH($E548,Parâmetros!$A$39:$A$48,0)),0)))),0,N($W547)+1))))</f>
        <v>14</v>
      </c>
      <c r="X548" s="34">
        <f>IF(OR(OR($D548="6x1",$D548="FF 6x1"),$D548="5x2"),"",IF($AB548&lt;&gt;$AB547,IF(IFERROR(INDEX(Cadastro!$F$5:$F$243,$AB548),"")="",0,IF(IFERROR(INDEX(Cadastro!$F$5:$F$243,$AB548),"")&gt;IFERROR(INDEX(Parâmetros!$B$39:$B$48,MATCH($E548,Parâmetros!$A$39:$A$48,0)),99),IFERROR(INDEX(Cadastro!$F$5:$F$243,$AB548),"")-IFERROR(INDEX(Parâmetros!$B$39:$B$48,MATCH($E548,Parâmetros!$A$39:$A$48,0)),99),0)),IF(AND($L548=0,OR(N($W547)&gt;=IFERROR(INDEX(Parâmetros!$B$39:$B$48,MATCH($E548,Parâmetros!$A$39:$A$48,0)),99),AND(N($X547)&gt;0,N($X547)&lt;IFERROR(INDEX(Parâmetros!$C$39:$C$48,MATCH($E548,Parâmetros!$A$39:$A$48,0)),0)))),N($X547)+1,0)))</f>
        <v>0</v>
      </c>
      <c r="Y548" t="str">
        <f>IF($AC548&lt;&gt;"",IF($L548&gt;0,$AC548&amp;" · com apontamento",$AC548),IF($E548="Férias",IF($L548&gt;0,"Férias · com apontamento","Férias (cadastro)"),IF(($Z548+$AA548-1)&gt;Parâmetros!$E$16,"Férias / afastamento",IF(AND($D548="5x2",OR(WEEKDAY($F548,2)=6,WEEKDAY($F548,2)=7)),IF($L548&gt;0,"Folga trabalhada","Folga"),IF($L548&gt;0,"Trabalhado",IF(OR(OR($D548="6x1",$D548="FF 6x1"),$D548="5x2"),IF(AND(OR($D548="6x1",$D548="FF 6x1"),OR(WEEKDAY($F548,2)=6,WEEKDAY($F548,2)=7)),"Folga","Falta de registro"),IF(AND($AB548&lt;&gt;$AB547,IFERROR(INDEX(Cadastro!$F$5:$F$243,$AB548),"")=""),"Indeterminado (início da série)",IF($X548&gt;0,"Folga","Falta de registro"))))))))</f>
        <v>Férias (cadastro)</v>
      </c>
      <c r="Z548" s="34">
        <f>IF(OR($L548&gt;0,$F548&gt;Parâmetros!$E$14),0,IF($A548&lt;&gt;$A547,1,N($Z547)+1))</f>
        <v>15</v>
      </c>
      <c r="AA548" s="34">
        <f>IF(OR($L548&gt;0,$F548&gt;Parâmetros!$E$14),0,IF(OR($A548&lt;&gt;$A549,$F549&gt;Parâmetros!$E$14),1,N($AA549)+1))</f>
        <v>3</v>
      </c>
      <c r="AB548" s="31">
        <f>IFERROR(MATCH($A548&amp;"|"&amp;TEXT(_xlfn.MAXIFS(Cadastro!$E$5:$E$243,Cadastro!$A$5:$A$243,$A548,Cadastro!$E$5:$E$243,"&lt;="&amp;$F548),"yyyymmdd"),Cadastro!$I$5:$I$243,0),"")</f>
        <v>73</v>
      </c>
      <c r="AC548" t="str">
        <f>IFERROR(_xlfn.SINGLE(INDEX(Exceções!$D$5:$D$203,MATCH($A548&amp;"|"&amp;$F548,Exceções!$F$5:$F$203,0))),"")</f>
        <v/>
      </c>
      <c r="AD548" t="str">
        <f>IF($AC548="","",IFERROR(_xlfn.SINGLE(INDEX(Exceções!$E$5:$E$203,MATCH($A548&amp;"|"&amp;$F548,Exceções!$F$5:$F$203,0))),""))</f>
        <v/>
      </c>
    </row>
    <row r="549" spans="1:30" ht="15" customHeight="1" x14ac:dyDescent="0.25">
      <c r="A549" s="31">
        <v>52403</v>
      </c>
      <c r="B549" s="17" t="s">
        <v>28</v>
      </c>
      <c r="C549" s="17" t="str">
        <f>IFERROR(INDEX(Cadastro!$C$5:$C$243,$AB549),"NÃO INFORMADO")</f>
        <v>ELE</v>
      </c>
      <c r="D549" s="17" t="str">
        <f>IFERROR(INDEX(Cadastro!$D$5:$D$243,$AB549),"")</f>
        <v>Férias</v>
      </c>
      <c r="E549" s="17" t="str">
        <f>IFERROR(INDEX(Cadastro!$G$5:$G$243,$AB549),"")</f>
        <v>Férias</v>
      </c>
      <c r="F549" s="29">
        <v>46315</v>
      </c>
      <c r="G549" s="32" t="str">
        <f t="shared" si="48"/>
        <v>ter</v>
      </c>
      <c r="H549" s="31" t="str">
        <f>IF($L549=0,"",_xlfn.MINIFS(Dados!$Q:$Q,Dados!$A:$A,$A549,Dados!$S:$S,$F549))</f>
        <v/>
      </c>
      <c r="I549" s="31" t="str">
        <f>IF($H549="","",_xlfn.MAXIFS(Dados!$R:$R,Dados!$A:$A,$A549,Dados!$S:$S,$F549))</f>
        <v/>
      </c>
      <c r="J549" s="32" t="str">
        <f>IF($D549&lt;&gt;"Folguista","",IFERROR(INDEX(Parâmetros!$D$52:$G$52,1,MIN(4,MAX(1,$W549))),""))</f>
        <v/>
      </c>
      <c r="K549" s="32" t="str">
        <f>IF(OR($AC549&lt;&gt;"",$Y549="Folga",$Y549="Folga trabalhada",$Y549="Férias (cadastro)",$Y549="Férias / afastamento",$Y549="Indeterminado (início da série)"),"",IF(OR($D549="6x1",$D549="FF 6x1"),IF(OR(WEEKDAY($F549,2)=6,WEEKDAY($F549,2)=7),"6x1 sáb/dom","6x1"),IF($D549="5x2","5x2",IF($H549="",IF($D549="Folguista",$J549,$E549),IF(OR($H549&gt;=Parâmetros!$E$18,$H549&lt;Parâmetros!$E$19),"C",IF($H549&lt;Parâmetros!$E$20,"A","B"))))))</f>
        <v/>
      </c>
      <c r="L549" s="30">
        <f>SUMIFS(Dados!$E:$E,Dados!$A:$A,$A549,Dados!$S:$S,$F549)</f>
        <v>0</v>
      </c>
      <c r="M549" s="30" t="str">
        <f>IFERROR(INDEX(Parâmetros!$E$6:$E$11,MATCH($K549,Parâmetros!$A$6:$A$11,0)),"")</f>
        <v/>
      </c>
      <c r="N549" s="33" t="str">
        <f t="shared" si="49"/>
        <v/>
      </c>
      <c r="O549" s="33">
        <f>Parâmetros!$E$13</f>
        <v>0.8</v>
      </c>
      <c r="P549" s="32" t="str">
        <f>IF(OR($M549="",$F549&gt;Parâmetros!$E$14),"Não","Sim")</f>
        <v>Não</v>
      </c>
      <c r="Q549" s="32" t="str">
        <f t="shared" si="50"/>
        <v/>
      </c>
      <c r="R549" s="32" t="str">
        <f t="shared" si="51"/>
        <v/>
      </c>
      <c r="S549" s="30" t="str">
        <f t="shared" si="52"/>
        <v/>
      </c>
      <c r="T549" s="32" t="str">
        <f>IF($Q549&lt;&gt;"Sim","",IF($N549&gt;Parâmetros!$E$15,"Sim","Não"))</f>
        <v/>
      </c>
      <c r="U549" s="17" t="str">
        <f t="shared" si="53"/>
        <v>Férias / afastamento</v>
      </c>
      <c r="V549" s="17" t="str">
        <f>IF($AC549&lt;&gt;"",IF($L549&gt;0,"ATENÇÃO · apontou em dia de "&amp;LOWER($AC549)&amp;" cadastrado","Exceção cadastrada · "&amp;$AC549)&amp;IF($AD549="",""," · "&amp;$AD549),IF($E549="Férias",IF($L549&gt;0,"ATENÇÃO · apontou estando de férias no cadastro","Férias no cadastro"),IF($Y549="Férias / afastamento","Afastamento · "&amp;($Z549+$AA549-1)&amp;" dias seguidos sem apontamento",IF($Y549="Folga trabalhada","ATENÇÃO · apontou em dia de folga da escala 5x2",IF($Y549="Folga",IF(AND($D549="5x2",OR(WEEKDAY($F549,2)=6,WEEKDAY($F549,2)=7)),"Folga de fim de semana da escala 5x2",IF(AND(OR($D549="6x1",$D549="FF 6x1"),WEEKDAY($F549,2)=6,FALSE()),"Folga de fim de semana · apontou no domingo anterior",IF(AND(OR($D549="6x1",$D549="FF 6x1"),WEEKDAY($F549,2)=7,AND($A549=$A548,$L548&gt;0)),"Folga de fim de semana · apontou no sábado",IF(AND(OR($D549="6x1",$D549="FF 6x1"),OR(WEEKDAY($F549,2)=6,WEEKDAY($F549,2)=7)),"Folga de fim de semana · sem apontamento no sábado nem no domingo","Folga prevista pelo ciclo")))),IF($Y549="Indeterminado (início da série)","Sem histórico anterior — informe o dia do ciclo no Cadastro",IF($Y549="Falta de registro",IF(OR(OR($D549="6x1",$D549="FF 6x1"),$D549="5x2"),"FALTA DE REGISTRO · dia útil da escala "&amp;$E549,"FALTA DE REGISTRO · dia "&amp;$W549&amp;" de "&amp;IFERROR(INDEX(Parâmetros!$B$39:$B$48,MATCH($E549,Parâmetros!$A$39:$A$48,0)),99)&amp;" do ciclo"),IF(OR($D549="6x1",$D549="FF 6x1"),IF(OR(AND(WEEKDAY($F549,2)=6,AND($A549=$A550,$L550&gt;0)),AND(WEEKDAY($F549,2)=7,AND($A549=$A548,$L548&gt;0))),"ATENÇÃO · apontou sábado e domingo no mesmo fim de semana",IF(OR(WEEKDAY($F549,2)=6,WEEKDAY($F549,2)=7),"Jornada de fim de semana do 6x1",IF(OR($H549&gt;=Parâmetros!$E$20,$H549&lt;Parâmetros!$E$19),"ATENÇÃO · 6x1 apontou fora do horário diurno","Jornada fixa do 6x1"))),IF($D549="5x2","Jornada fixa do 5x2",IF($D549="Folguista",IF($J549=$K549,"Evidência confirma sequência","DIVERGE · sequência "&amp;$J549&amp;" × evidência "&amp;$K549),IF($K549=$E549,"Evidência confirma cadastro","DIVERGE · cadastro "&amp;$E549&amp;" × evidência "&amp;$K549)))))))))))</f>
        <v>Férias no cadastro</v>
      </c>
      <c r="W549" s="34">
        <f>IF(OR(OR($D549="6x1",$D549="FF 6x1"),$D549="5x2"),"",IF($AB549&lt;&gt;$AB548,IF(IFERROR(INDEX(Cadastro!$F$5:$F$243,$AB549),"")="",IF($L549&gt;0,1,0),IF(IFERROR(INDEX(Cadastro!$F$5:$F$243,$AB549),"")&lt;=IFERROR(INDEX(Parâmetros!$B$39:$B$48,MATCH($E549,Parâmetros!$A$39:$A$48,0)),99),IFERROR(INDEX(Cadastro!$F$5:$F$243,$AB549),""),0)),IF($L549&gt;0,IF(N($X548)&gt;0,1,N($W548)+1),IF(AND($L549=0,OR(N($W548)&gt;=IFERROR(INDEX(Parâmetros!$B$39:$B$48,MATCH($E549,Parâmetros!$A$39:$A$48,0)),99),AND(N($X548)&gt;0,N($X548)&lt;IFERROR(INDEX(Parâmetros!$C$39:$C$48,MATCH($E549,Parâmetros!$A$39:$A$48,0)),0)))),0,N($W548)+1))))</f>
        <v>15</v>
      </c>
      <c r="X549" s="34">
        <f>IF(OR(OR($D549="6x1",$D549="FF 6x1"),$D549="5x2"),"",IF($AB549&lt;&gt;$AB548,IF(IFERROR(INDEX(Cadastro!$F$5:$F$243,$AB549),"")="",0,IF(IFERROR(INDEX(Cadastro!$F$5:$F$243,$AB549),"")&gt;IFERROR(INDEX(Parâmetros!$B$39:$B$48,MATCH($E549,Parâmetros!$A$39:$A$48,0)),99),IFERROR(INDEX(Cadastro!$F$5:$F$243,$AB549),"")-IFERROR(INDEX(Parâmetros!$B$39:$B$48,MATCH($E549,Parâmetros!$A$39:$A$48,0)),99),0)),IF(AND($L549=0,OR(N($W548)&gt;=IFERROR(INDEX(Parâmetros!$B$39:$B$48,MATCH($E549,Parâmetros!$A$39:$A$48,0)),99),AND(N($X548)&gt;0,N($X548)&lt;IFERROR(INDEX(Parâmetros!$C$39:$C$48,MATCH($E549,Parâmetros!$A$39:$A$48,0)),0)))),N($X548)+1,0)))</f>
        <v>0</v>
      </c>
      <c r="Y549" t="str">
        <f>IF($AC549&lt;&gt;"",IF($L549&gt;0,$AC549&amp;" · com apontamento",$AC549),IF($E549="Férias",IF($L549&gt;0,"Férias · com apontamento","Férias (cadastro)"),IF(($Z549+$AA549-1)&gt;Parâmetros!$E$16,"Férias / afastamento",IF(AND($D549="5x2",OR(WEEKDAY($F549,2)=6,WEEKDAY($F549,2)=7)),IF($L549&gt;0,"Folga trabalhada","Folga"),IF($L549&gt;0,"Trabalhado",IF(OR(OR($D549="6x1",$D549="FF 6x1"),$D549="5x2"),IF(AND(OR($D549="6x1",$D549="FF 6x1"),OR(WEEKDAY($F549,2)=6,WEEKDAY($F549,2)=7)),"Folga","Falta de registro"),IF(AND($AB549&lt;&gt;$AB548,IFERROR(INDEX(Cadastro!$F$5:$F$243,$AB549),"")=""),"Indeterminado (início da série)",IF($X549&gt;0,"Folga","Falta de registro"))))))))</f>
        <v>Férias (cadastro)</v>
      </c>
      <c r="Z549" s="34">
        <f>IF(OR($L549&gt;0,$F549&gt;Parâmetros!$E$14),0,IF($A549&lt;&gt;$A548,1,N($Z548)+1))</f>
        <v>16</v>
      </c>
      <c r="AA549" s="34">
        <f>IF(OR($L549&gt;0,$F549&gt;Parâmetros!$E$14),0,IF(OR($A549&lt;&gt;$A550,$F550&gt;Parâmetros!$E$14),1,N($AA550)+1))</f>
        <v>2</v>
      </c>
      <c r="AB549" s="31">
        <f>IFERROR(MATCH($A549&amp;"|"&amp;TEXT(_xlfn.MAXIFS(Cadastro!$E$5:$E$243,Cadastro!$A$5:$A$243,$A549,Cadastro!$E$5:$E$243,"&lt;="&amp;$F549),"yyyymmdd"),Cadastro!$I$5:$I$243,0),"")</f>
        <v>73</v>
      </c>
      <c r="AC549" t="str">
        <f>IFERROR(_xlfn.SINGLE(INDEX(Exceções!$D$5:$D$203,MATCH($A549&amp;"|"&amp;$F549,Exceções!$F$5:$F$203,0))),"")</f>
        <v/>
      </c>
      <c r="AD549" t="str">
        <f>IF($AC549="","",IFERROR(_xlfn.SINGLE(INDEX(Exceções!$E$5:$E$203,MATCH($A549&amp;"|"&amp;$F549,Exceções!$F$5:$F$203,0))),""))</f>
        <v/>
      </c>
    </row>
    <row r="550" spans="1:30" ht="15" customHeight="1" x14ac:dyDescent="0.25">
      <c r="A550" s="31">
        <v>52403</v>
      </c>
      <c r="B550" s="17" t="s">
        <v>28</v>
      </c>
      <c r="C550" s="17" t="str">
        <f>IFERROR(INDEX(Cadastro!$C$5:$C$243,$AB550),"NÃO INFORMADO")</f>
        <v>ELE</v>
      </c>
      <c r="D550" s="17" t="str">
        <f>IFERROR(INDEX(Cadastro!$D$5:$D$243,$AB550),"")</f>
        <v>Férias</v>
      </c>
      <c r="E550" s="17" t="str">
        <f>IFERROR(INDEX(Cadastro!$G$5:$G$243,$AB550),"")</f>
        <v>Férias</v>
      </c>
      <c r="F550" s="29">
        <v>46316</v>
      </c>
      <c r="G550" s="32" t="str">
        <f t="shared" si="48"/>
        <v>qua</v>
      </c>
      <c r="H550" s="31" t="str">
        <f>IF($L550=0,"",_xlfn.MINIFS(Dados!$Q:$Q,Dados!$A:$A,$A550,Dados!$S:$S,$F550))</f>
        <v/>
      </c>
      <c r="I550" s="31" t="str">
        <f>IF($H550="","",_xlfn.MAXIFS(Dados!$R:$R,Dados!$A:$A,$A550,Dados!$S:$S,$F550))</f>
        <v/>
      </c>
      <c r="J550" s="32" t="str">
        <f>IF($D550&lt;&gt;"Folguista","",IFERROR(INDEX(Parâmetros!$D$52:$G$52,1,MIN(4,MAX(1,$W550))),""))</f>
        <v/>
      </c>
      <c r="K550" s="32" t="str">
        <f>IF(OR($AC550&lt;&gt;"",$Y550="Folga",$Y550="Folga trabalhada",$Y550="Férias (cadastro)",$Y550="Férias / afastamento",$Y550="Indeterminado (início da série)"),"",IF(OR($D550="6x1",$D550="FF 6x1"),IF(OR(WEEKDAY($F550,2)=6,WEEKDAY($F550,2)=7),"6x1 sáb/dom","6x1"),IF($D550="5x2","5x2",IF($H550="",IF($D550="Folguista",$J550,$E550),IF(OR($H550&gt;=Parâmetros!$E$18,$H550&lt;Parâmetros!$E$19),"C",IF($H550&lt;Parâmetros!$E$20,"A","B"))))))</f>
        <v/>
      </c>
      <c r="L550" s="30">
        <f>SUMIFS(Dados!$E:$E,Dados!$A:$A,$A550,Dados!$S:$S,$F550)</f>
        <v>0</v>
      </c>
      <c r="M550" s="30" t="str">
        <f>IFERROR(INDEX(Parâmetros!$E$6:$E$11,MATCH($K550,Parâmetros!$A$6:$A$11,0)),"")</f>
        <v/>
      </c>
      <c r="N550" s="33" t="str">
        <f t="shared" si="49"/>
        <v/>
      </c>
      <c r="O550" s="33">
        <f>Parâmetros!$E$13</f>
        <v>0.8</v>
      </c>
      <c r="P550" s="32" t="str">
        <f>IF(OR($M550="",$F550&gt;Parâmetros!$E$14),"Não","Sim")</f>
        <v>Não</v>
      </c>
      <c r="Q550" s="32" t="str">
        <f t="shared" si="50"/>
        <v/>
      </c>
      <c r="R550" s="32" t="str">
        <f t="shared" si="51"/>
        <v/>
      </c>
      <c r="S550" s="30" t="str">
        <f t="shared" si="52"/>
        <v/>
      </c>
      <c r="T550" s="32" t="str">
        <f>IF($Q550&lt;&gt;"Sim","",IF($N550&gt;Parâmetros!$E$15,"Sim","Não"))</f>
        <v/>
      </c>
      <c r="U550" s="17" t="str">
        <f t="shared" si="53"/>
        <v>Férias / afastamento</v>
      </c>
      <c r="V550" s="17" t="str">
        <f>IF($AC550&lt;&gt;"",IF($L550&gt;0,"ATENÇÃO · apontou em dia de "&amp;LOWER($AC550)&amp;" cadastrado","Exceção cadastrada · "&amp;$AC550)&amp;IF($AD550="",""," · "&amp;$AD550),IF($E550="Férias",IF($L550&gt;0,"ATENÇÃO · apontou estando de férias no cadastro","Férias no cadastro"),IF($Y550="Férias / afastamento","Afastamento · "&amp;($Z550+$AA550-1)&amp;" dias seguidos sem apontamento",IF($Y550="Folga trabalhada","ATENÇÃO · apontou em dia de folga da escala 5x2",IF($Y550="Folga",IF(AND($D550="5x2",OR(WEEKDAY($F550,2)=6,WEEKDAY($F550,2)=7)),"Folga de fim de semana da escala 5x2",IF(AND(OR($D550="6x1",$D550="FF 6x1"),WEEKDAY($F550,2)=6,FALSE()),"Folga de fim de semana · apontou no domingo anterior",IF(AND(OR($D550="6x1",$D550="FF 6x1"),WEEKDAY($F550,2)=7,AND($A550=$A549,$L549&gt;0)),"Folga de fim de semana · apontou no sábado",IF(AND(OR($D550="6x1",$D550="FF 6x1"),OR(WEEKDAY($F550,2)=6,WEEKDAY($F550,2)=7)),"Folga de fim de semana · sem apontamento no sábado nem no domingo","Folga prevista pelo ciclo")))),IF($Y550="Indeterminado (início da série)","Sem histórico anterior — informe o dia do ciclo no Cadastro",IF($Y550="Falta de registro",IF(OR(OR($D550="6x1",$D550="FF 6x1"),$D550="5x2"),"FALTA DE REGISTRO · dia útil da escala "&amp;$E550,"FALTA DE REGISTRO · dia "&amp;$W550&amp;" de "&amp;IFERROR(INDEX(Parâmetros!$B$39:$B$48,MATCH($E550,Parâmetros!$A$39:$A$48,0)),99)&amp;" do ciclo"),IF(OR($D550="6x1",$D550="FF 6x1"),IF(OR(AND(WEEKDAY($F550,2)=6,AND($A550=$A551,$L551&gt;0)),AND(WEEKDAY($F550,2)=7,AND($A550=$A549,$L549&gt;0))),"ATENÇÃO · apontou sábado e domingo no mesmo fim de semana",IF(OR(WEEKDAY($F550,2)=6,WEEKDAY($F550,2)=7),"Jornada de fim de semana do 6x1",IF(OR($H550&gt;=Parâmetros!$E$20,$H550&lt;Parâmetros!$E$19),"ATENÇÃO · 6x1 apontou fora do horário diurno","Jornada fixa do 6x1"))),IF($D550="5x2","Jornada fixa do 5x2",IF($D550="Folguista",IF($J550=$K550,"Evidência confirma sequência","DIVERGE · sequência "&amp;$J550&amp;" × evidência "&amp;$K550),IF($K550=$E550,"Evidência confirma cadastro","DIVERGE · cadastro "&amp;$E550&amp;" × evidência "&amp;$K550)))))))))))</f>
        <v>Férias no cadastro</v>
      </c>
      <c r="W550" s="34">
        <f>IF(OR(OR($D550="6x1",$D550="FF 6x1"),$D550="5x2"),"",IF($AB550&lt;&gt;$AB549,IF(IFERROR(INDEX(Cadastro!$F$5:$F$243,$AB550),"")="",IF($L550&gt;0,1,0),IF(IFERROR(INDEX(Cadastro!$F$5:$F$243,$AB550),"")&lt;=IFERROR(INDEX(Parâmetros!$B$39:$B$48,MATCH($E550,Parâmetros!$A$39:$A$48,0)),99),IFERROR(INDEX(Cadastro!$F$5:$F$243,$AB550),""),0)),IF($L550&gt;0,IF(N($X549)&gt;0,1,N($W549)+1),IF(AND($L550=0,OR(N($W549)&gt;=IFERROR(INDEX(Parâmetros!$B$39:$B$48,MATCH($E550,Parâmetros!$A$39:$A$48,0)),99),AND(N($X549)&gt;0,N($X549)&lt;IFERROR(INDEX(Parâmetros!$C$39:$C$48,MATCH($E550,Parâmetros!$A$39:$A$48,0)),0)))),0,N($W549)+1))))</f>
        <v>16</v>
      </c>
      <c r="X550" s="34">
        <f>IF(OR(OR($D550="6x1",$D550="FF 6x1"),$D550="5x2"),"",IF($AB550&lt;&gt;$AB549,IF(IFERROR(INDEX(Cadastro!$F$5:$F$243,$AB550),"")="",0,IF(IFERROR(INDEX(Cadastro!$F$5:$F$243,$AB550),"")&gt;IFERROR(INDEX(Parâmetros!$B$39:$B$48,MATCH($E550,Parâmetros!$A$39:$A$48,0)),99),IFERROR(INDEX(Cadastro!$F$5:$F$243,$AB550),"")-IFERROR(INDEX(Parâmetros!$B$39:$B$48,MATCH($E550,Parâmetros!$A$39:$A$48,0)),99),0)),IF(AND($L550=0,OR(N($W549)&gt;=IFERROR(INDEX(Parâmetros!$B$39:$B$48,MATCH($E550,Parâmetros!$A$39:$A$48,0)),99),AND(N($X549)&gt;0,N($X549)&lt;IFERROR(INDEX(Parâmetros!$C$39:$C$48,MATCH($E550,Parâmetros!$A$39:$A$48,0)),0)))),N($X549)+1,0)))</f>
        <v>0</v>
      </c>
      <c r="Y550" t="str">
        <f>IF($AC550&lt;&gt;"",IF($L550&gt;0,$AC550&amp;" · com apontamento",$AC550),IF($E550="Férias",IF($L550&gt;0,"Férias · com apontamento","Férias (cadastro)"),IF(($Z550+$AA550-1)&gt;Parâmetros!$E$16,"Férias / afastamento",IF(AND($D550="5x2",OR(WEEKDAY($F550,2)=6,WEEKDAY($F550,2)=7)),IF($L550&gt;0,"Folga trabalhada","Folga"),IF($L550&gt;0,"Trabalhado",IF(OR(OR($D550="6x1",$D550="FF 6x1"),$D550="5x2"),IF(AND(OR($D550="6x1",$D550="FF 6x1"),OR(WEEKDAY($F550,2)=6,WEEKDAY($F550,2)=7)),"Folga","Falta de registro"),IF(AND($AB550&lt;&gt;$AB549,IFERROR(INDEX(Cadastro!$F$5:$F$243,$AB550),"")=""),"Indeterminado (início da série)",IF($X550&gt;0,"Folga","Falta de registro"))))))))</f>
        <v>Férias (cadastro)</v>
      </c>
      <c r="Z550" s="34">
        <f>IF(OR($L550&gt;0,$F550&gt;Parâmetros!$E$14),0,IF($A550&lt;&gt;$A549,1,N($Z549)+1))</f>
        <v>17</v>
      </c>
      <c r="AA550" s="34">
        <f>IF(OR($L550&gt;0,$F550&gt;Parâmetros!$E$14),0,IF(OR($A550&lt;&gt;$A551,$F551&gt;Parâmetros!$E$14),1,N($AA551)+1))</f>
        <v>1</v>
      </c>
      <c r="AB550" s="31">
        <f>IFERROR(MATCH($A550&amp;"|"&amp;TEXT(_xlfn.MAXIFS(Cadastro!$E$5:$E$243,Cadastro!$A$5:$A$243,$A550,Cadastro!$E$5:$E$243,"&lt;="&amp;$F550),"yyyymmdd"),Cadastro!$I$5:$I$243,0),"")</f>
        <v>73</v>
      </c>
      <c r="AC550" t="str">
        <f>IFERROR(_xlfn.SINGLE(INDEX(Exceções!$D$5:$D$203,MATCH($A550&amp;"|"&amp;$F550,Exceções!$F$5:$F$203,0))),"")</f>
        <v/>
      </c>
      <c r="AD550" t="str">
        <f>IF($AC550="","",IFERROR(_xlfn.SINGLE(INDEX(Exceções!$E$5:$E$203,MATCH($A550&amp;"|"&amp;$F550,Exceções!$F$5:$F$203,0))),""))</f>
        <v/>
      </c>
    </row>
    <row r="551" spans="1:30" ht="15" customHeight="1" x14ac:dyDescent="0.25">
      <c r="A551" s="31">
        <v>52403</v>
      </c>
      <c r="B551" s="17" t="s">
        <v>28</v>
      </c>
      <c r="C551" s="17" t="str">
        <f>IFERROR(INDEX(Cadastro!$C$5:$C$243,$AB551),"NÃO INFORMADO")</f>
        <v>ELE</v>
      </c>
      <c r="D551" s="17" t="str">
        <f>IFERROR(INDEX(Cadastro!$D$5:$D$243,$AB551),"")</f>
        <v>Férias</v>
      </c>
      <c r="E551" s="17" t="str">
        <f>IFERROR(INDEX(Cadastro!$G$5:$G$243,$AB551),"")</f>
        <v>Férias</v>
      </c>
      <c r="F551" s="29">
        <v>46317</v>
      </c>
      <c r="G551" s="32" t="str">
        <f t="shared" si="48"/>
        <v>qui</v>
      </c>
      <c r="H551" s="31">
        <f>IF($L551=0,"",_xlfn.MINIFS(Dados!$Q:$Q,Dados!$A:$A,$A551,Dados!$S:$S,$F551))</f>
        <v>60</v>
      </c>
      <c r="I551" s="31">
        <f>IF($H551="","",_xlfn.MAXIFS(Dados!$R:$R,Dados!$A:$A,$A551,Dados!$S:$S,$F551))</f>
        <v>410</v>
      </c>
      <c r="J551" s="32" t="str">
        <f>IF($D551&lt;&gt;"Folguista","",IFERROR(INDEX(Parâmetros!$D$52:$G$52,1,MIN(4,MAX(1,$W551))),""))</f>
        <v/>
      </c>
      <c r="K551" s="32" t="str">
        <f>IF(OR($AC551&lt;&gt;"",$Y551="Folga",$Y551="Folga trabalhada",$Y551="Férias (cadastro)",$Y551="Férias / afastamento",$Y551="Indeterminado (início da série)"),"",IF(OR($D551="6x1",$D551="FF 6x1"),IF(OR(WEEKDAY($F551,2)=6,WEEKDAY($F551,2)=7),"6x1 sáb/dom","6x1"),IF($D551="5x2","5x2",IF($H551="",IF($D551="Folguista",$J551,$E551),IF(OR($H551&gt;=Parâmetros!$E$18,$H551&lt;Parâmetros!$E$19),"C",IF($H551&lt;Parâmetros!$E$20,"A","B"))))))</f>
        <v>C</v>
      </c>
      <c r="L551" s="30">
        <f>SUMIFS(Dados!$E:$E,Dados!$A:$A,$A551,Dados!$S:$S,$F551)</f>
        <v>5.48</v>
      </c>
      <c r="M551" s="30">
        <f>IFERROR(INDEX(Parâmetros!$E$6:$E$11,MATCH($K551,Parâmetros!$A$6:$A$11,0)),"")</f>
        <v>6.67</v>
      </c>
      <c r="N551" s="33">
        <f t="shared" si="49"/>
        <v>0.8215892053973014</v>
      </c>
      <c r="O551" s="33">
        <f>Parâmetros!$E$13</f>
        <v>0.8</v>
      </c>
      <c r="P551" s="32" t="str">
        <f>IF(OR($M551="",$F551&gt;Parâmetros!$E$14),"Não","Sim")</f>
        <v>Sim</v>
      </c>
      <c r="Q551" s="32" t="str">
        <f t="shared" si="50"/>
        <v>Sim</v>
      </c>
      <c r="R551" s="32" t="str">
        <f t="shared" si="51"/>
        <v>Sim</v>
      </c>
      <c r="S551" s="30">
        <f t="shared" si="52"/>
        <v>0</v>
      </c>
      <c r="T551" s="32" t="str">
        <f>IF($Q551&lt;&gt;"Sim","",IF($N551&gt;Parâmetros!$E$15,"Sim","Não"))</f>
        <v>Não</v>
      </c>
      <c r="U551" s="17" t="str">
        <f t="shared" si="53"/>
        <v>Na meta</v>
      </c>
      <c r="V551" s="17" t="str">
        <f>IF($AC551&lt;&gt;"",IF($L551&gt;0,"ATENÇÃO · apontou em dia de "&amp;LOWER($AC551)&amp;" cadastrado","Exceção cadastrada · "&amp;$AC551)&amp;IF($AD551="",""," · "&amp;$AD551),IF($E551="Férias",IF($L551&gt;0,"ATENÇÃO · apontou estando de férias no cadastro","Férias no cadastro"),IF($Y551="Férias / afastamento","Afastamento · "&amp;($Z551+$AA551-1)&amp;" dias seguidos sem apontamento",IF($Y551="Folga trabalhada","ATENÇÃO · apontou em dia de folga da escala 5x2",IF($Y551="Folga",IF(AND($D551="5x2",OR(WEEKDAY($F551,2)=6,WEEKDAY($F551,2)=7)),"Folga de fim de semana da escala 5x2",IF(AND(OR($D551="6x1",$D551="FF 6x1"),WEEKDAY($F551,2)=6,FALSE()),"Folga de fim de semana · apontou no domingo anterior",IF(AND(OR($D551="6x1",$D551="FF 6x1"),WEEKDAY($F551,2)=7,AND($A551=$A550,$L550&gt;0)),"Folga de fim de semana · apontou no sábado",IF(AND(OR($D551="6x1",$D551="FF 6x1"),OR(WEEKDAY($F551,2)=6,WEEKDAY($F551,2)=7)),"Folga de fim de semana · sem apontamento no sábado nem no domingo","Folga prevista pelo ciclo")))),IF($Y551="Indeterminado (início da série)","Sem histórico anterior — informe o dia do ciclo no Cadastro",IF($Y551="Falta de registro",IF(OR(OR($D551="6x1",$D551="FF 6x1"),$D551="5x2"),"FALTA DE REGISTRO · dia útil da escala "&amp;$E551,"FALTA DE REGISTRO · dia "&amp;$W551&amp;" de "&amp;IFERROR(INDEX(Parâmetros!$B$39:$B$48,MATCH($E551,Parâmetros!$A$39:$A$48,0)),99)&amp;" do ciclo"),IF(OR($D551="6x1",$D551="FF 6x1"),IF(OR(AND(WEEKDAY($F551,2)=6,AND($A551=$A552,$L552&gt;0)),AND(WEEKDAY($F551,2)=7,AND($A551=$A550,$L550&gt;0))),"ATENÇÃO · apontou sábado e domingo no mesmo fim de semana",IF(OR(WEEKDAY($F551,2)=6,WEEKDAY($F551,2)=7),"Jornada de fim de semana do 6x1",IF(OR($H551&gt;=Parâmetros!$E$20,$H551&lt;Parâmetros!$E$19),"ATENÇÃO · 6x1 apontou fora do horário diurno","Jornada fixa do 6x1"))),IF($D551="5x2","Jornada fixa do 5x2",IF($D551="Folguista",IF($J551=$K551,"Evidência confirma sequência","DIVERGE · sequência "&amp;$J551&amp;" × evidência "&amp;$K551),IF($K551=$E551,"Evidência confirma cadastro","DIVERGE · cadastro "&amp;$E551&amp;" × evidência "&amp;$K551)))))))))))</f>
        <v>ATENÇÃO · apontou estando de férias no cadastro</v>
      </c>
      <c r="W551" s="34">
        <f>IF(OR(OR($D551="6x1",$D551="FF 6x1"),$D551="5x2"),"",IF($AB551&lt;&gt;$AB550,IF(IFERROR(INDEX(Cadastro!$F$5:$F$243,$AB551),"")="",IF($L551&gt;0,1,0),IF(IFERROR(INDEX(Cadastro!$F$5:$F$243,$AB551),"")&lt;=IFERROR(INDEX(Parâmetros!$B$39:$B$48,MATCH($E551,Parâmetros!$A$39:$A$48,0)),99),IFERROR(INDEX(Cadastro!$F$5:$F$243,$AB551),""),0)),IF($L551&gt;0,IF(N($X550)&gt;0,1,N($W550)+1),IF(AND($L551=0,OR(N($W550)&gt;=IFERROR(INDEX(Parâmetros!$B$39:$B$48,MATCH($E551,Parâmetros!$A$39:$A$48,0)),99),AND(N($X550)&gt;0,N($X550)&lt;IFERROR(INDEX(Parâmetros!$C$39:$C$48,MATCH($E551,Parâmetros!$A$39:$A$48,0)),0)))),0,N($W550)+1))))</f>
        <v>17</v>
      </c>
      <c r="X551" s="34">
        <f>IF(OR(OR($D551="6x1",$D551="FF 6x1"),$D551="5x2"),"",IF($AB551&lt;&gt;$AB550,IF(IFERROR(INDEX(Cadastro!$F$5:$F$243,$AB551),"")="",0,IF(IFERROR(INDEX(Cadastro!$F$5:$F$243,$AB551),"")&gt;IFERROR(INDEX(Parâmetros!$B$39:$B$48,MATCH($E551,Parâmetros!$A$39:$A$48,0)),99),IFERROR(INDEX(Cadastro!$F$5:$F$243,$AB551),"")-IFERROR(INDEX(Parâmetros!$B$39:$B$48,MATCH($E551,Parâmetros!$A$39:$A$48,0)),99),0)),IF(AND($L551=0,OR(N($W550)&gt;=IFERROR(INDEX(Parâmetros!$B$39:$B$48,MATCH($E551,Parâmetros!$A$39:$A$48,0)),99),AND(N($X550)&gt;0,N($X550)&lt;IFERROR(INDEX(Parâmetros!$C$39:$C$48,MATCH($E551,Parâmetros!$A$39:$A$48,0)),0)))),N($X550)+1,0)))</f>
        <v>0</v>
      </c>
      <c r="Y551" t="str">
        <f>IF($AC551&lt;&gt;"",IF($L551&gt;0,$AC551&amp;" · com apontamento",$AC551),IF($E551="Férias",IF($L551&gt;0,"Férias · com apontamento","Férias (cadastro)"),IF(($Z551+$AA551-1)&gt;Parâmetros!$E$16,"Férias / afastamento",IF(AND($D551="5x2",OR(WEEKDAY($F551,2)=6,WEEKDAY($F551,2)=7)),IF($L551&gt;0,"Folga trabalhada","Folga"),IF($L551&gt;0,"Trabalhado",IF(OR(OR($D551="6x1",$D551="FF 6x1"),$D551="5x2"),IF(AND(OR($D551="6x1",$D551="FF 6x1"),OR(WEEKDAY($F551,2)=6,WEEKDAY($F551,2)=7)),"Folga","Falta de registro"),IF(AND($AB551&lt;&gt;$AB550,IFERROR(INDEX(Cadastro!$F$5:$F$243,$AB551),"")=""),"Indeterminado (início da série)",IF($X551&gt;0,"Folga","Falta de registro"))))))))</f>
        <v>Férias · com apontamento</v>
      </c>
      <c r="Z551" s="34">
        <f>IF(OR($L551&gt;0,$F551&gt;Parâmetros!$E$14),0,IF($A551&lt;&gt;$A550,1,N($Z550)+1))</f>
        <v>0</v>
      </c>
      <c r="AA551" s="34">
        <f>IF(OR($L551&gt;0,$F551&gt;Parâmetros!$E$14),0,IF(OR($A551&lt;&gt;$A552,$F552&gt;Parâmetros!$E$14),1,N($AA552)+1))</f>
        <v>0</v>
      </c>
      <c r="AB551" s="31">
        <f>IFERROR(MATCH($A551&amp;"|"&amp;TEXT(_xlfn.MAXIFS(Cadastro!$E$5:$E$243,Cadastro!$A$5:$A$243,$A551,Cadastro!$E$5:$E$243,"&lt;="&amp;$F551),"yyyymmdd"),Cadastro!$I$5:$I$243,0),"")</f>
        <v>73</v>
      </c>
      <c r="AC551" t="str">
        <f>IFERROR(_xlfn.SINGLE(INDEX(Exceções!$D$5:$D$203,MATCH($A551&amp;"|"&amp;$F551,Exceções!$F$5:$F$203,0))),"")</f>
        <v/>
      </c>
      <c r="AD551" t="str">
        <f>IF($AC551="","",IFERROR(_xlfn.SINGLE(INDEX(Exceções!$E$5:$E$203,MATCH($A551&amp;"|"&amp;$F551,Exceções!$F$5:$F$203,0))),""))</f>
        <v/>
      </c>
    </row>
    <row r="552" spans="1:30" ht="15" customHeight="1" x14ac:dyDescent="0.25">
      <c r="A552" s="31">
        <v>52403</v>
      </c>
      <c r="B552" s="17" t="s">
        <v>28</v>
      </c>
      <c r="C552" s="17" t="str">
        <f>IFERROR(INDEX(Cadastro!$C$5:$C$243,$AB552),"NÃO INFORMADO")</f>
        <v>ELE</v>
      </c>
      <c r="D552" s="17" t="str">
        <f>IFERROR(INDEX(Cadastro!$D$5:$D$243,$AB552),"")</f>
        <v>Férias</v>
      </c>
      <c r="E552" s="17" t="str">
        <f>IFERROR(INDEX(Cadastro!$G$5:$G$243,$AB552),"")</f>
        <v>Férias</v>
      </c>
      <c r="F552" s="29">
        <v>46318</v>
      </c>
      <c r="G552" s="32" t="str">
        <f t="shared" si="48"/>
        <v>sex</v>
      </c>
      <c r="H552" s="31">
        <f>IF($L552=0,"",_xlfn.MINIFS(Dados!$Q:$Q,Dados!$A:$A,$A552,Dados!$S:$S,$F552))</f>
        <v>121</v>
      </c>
      <c r="I552" s="31">
        <f>IF($H552="","",_xlfn.MAXIFS(Dados!$R:$R,Dados!$A:$A,$A552,Dados!$S:$S,$F552))</f>
        <v>410</v>
      </c>
      <c r="J552" s="32" t="str">
        <f>IF($D552&lt;&gt;"Folguista","",IFERROR(INDEX(Parâmetros!$D$52:$G$52,1,MIN(4,MAX(1,$W552))),""))</f>
        <v/>
      </c>
      <c r="K552" s="32" t="str">
        <f>IF(OR($AC552&lt;&gt;"",$Y552="Folga",$Y552="Folga trabalhada",$Y552="Férias (cadastro)",$Y552="Férias / afastamento",$Y552="Indeterminado (início da série)"),"",IF(OR($D552="6x1",$D552="FF 6x1"),IF(OR(WEEKDAY($F552,2)=6,WEEKDAY($F552,2)=7),"6x1 sáb/dom","6x1"),IF($D552="5x2","5x2",IF($H552="",IF($D552="Folguista",$J552,$E552),IF(OR($H552&gt;=Parâmetros!$E$18,$H552&lt;Parâmetros!$E$19),"C",IF($H552&lt;Parâmetros!$E$20,"A","B"))))))</f>
        <v>C</v>
      </c>
      <c r="L552" s="30">
        <f>SUMIFS(Dados!$E:$E,Dados!$A:$A,$A552,Dados!$S:$S,$F552)</f>
        <v>4.7600000000000007</v>
      </c>
      <c r="M552" s="30">
        <f>IFERROR(INDEX(Parâmetros!$E$6:$E$11,MATCH($K552,Parâmetros!$A$6:$A$11,0)),"")</f>
        <v>6.67</v>
      </c>
      <c r="N552" s="33">
        <f t="shared" si="49"/>
        <v>0.71364317841079472</v>
      </c>
      <c r="O552" s="33">
        <f>Parâmetros!$E$13</f>
        <v>0.8</v>
      </c>
      <c r="P552" s="32" t="str">
        <f>IF(OR($M552="",$F552&gt;Parâmetros!$E$14),"Não","Sim")</f>
        <v>Sim</v>
      </c>
      <c r="Q552" s="32" t="str">
        <f t="shared" si="50"/>
        <v>Sim</v>
      </c>
      <c r="R552" s="32" t="str">
        <f t="shared" si="51"/>
        <v>Não</v>
      </c>
      <c r="S552" s="30">
        <f t="shared" si="52"/>
        <v>0.57599999999999962</v>
      </c>
      <c r="T552" s="32" t="str">
        <f>IF($Q552&lt;&gt;"Sim","",IF($N552&gt;Parâmetros!$E$15,"Sim","Não"))</f>
        <v>Não</v>
      </c>
      <c r="U552" s="17" t="str">
        <f t="shared" si="53"/>
        <v>Abaixo da meta</v>
      </c>
      <c r="V552" s="17" t="str">
        <f>IF($AC552&lt;&gt;"",IF($L552&gt;0,"ATENÇÃO · apontou em dia de "&amp;LOWER($AC552)&amp;" cadastrado","Exceção cadastrada · "&amp;$AC552)&amp;IF($AD552="",""," · "&amp;$AD552),IF($E552="Férias",IF($L552&gt;0,"ATENÇÃO · apontou estando de férias no cadastro","Férias no cadastro"),IF($Y552="Férias / afastamento","Afastamento · "&amp;($Z552+$AA552-1)&amp;" dias seguidos sem apontamento",IF($Y552="Folga trabalhada","ATENÇÃO · apontou em dia de folga da escala 5x2",IF($Y552="Folga",IF(AND($D552="5x2",OR(WEEKDAY($F552,2)=6,WEEKDAY($F552,2)=7)),"Folga de fim de semana da escala 5x2",IF(AND(OR($D552="6x1",$D552="FF 6x1"),WEEKDAY($F552,2)=6,FALSE()),"Folga de fim de semana · apontou no domingo anterior",IF(AND(OR($D552="6x1",$D552="FF 6x1"),WEEKDAY($F552,2)=7,AND($A552=$A551,$L551&gt;0)),"Folga de fim de semana · apontou no sábado",IF(AND(OR($D552="6x1",$D552="FF 6x1"),OR(WEEKDAY($F552,2)=6,WEEKDAY($F552,2)=7)),"Folga de fim de semana · sem apontamento no sábado nem no domingo","Folga prevista pelo ciclo")))),IF($Y552="Indeterminado (início da série)","Sem histórico anterior — informe o dia do ciclo no Cadastro",IF($Y552="Falta de registro",IF(OR(OR($D552="6x1",$D552="FF 6x1"),$D552="5x2"),"FALTA DE REGISTRO · dia útil da escala "&amp;$E552,"FALTA DE REGISTRO · dia "&amp;$W552&amp;" de "&amp;IFERROR(INDEX(Parâmetros!$B$39:$B$48,MATCH($E552,Parâmetros!$A$39:$A$48,0)),99)&amp;" do ciclo"),IF(OR($D552="6x1",$D552="FF 6x1"),IF(OR(AND(WEEKDAY($F552,2)=6,AND($A552=$A553,$L553&gt;0)),AND(WEEKDAY($F552,2)=7,AND($A552=$A551,$L551&gt;0))),"ATENÇÃO · apontou sábado e domingo no mesmo fim de semana",IF(OR(WEEKDAY($F552,2)=6,WEEKDAY($F552,2)=7),"Jornada de fim de semana do 6x1",IF(OR($H552&gt;=Parâmetros!$E$20,$H552&lt;Parâmetros!$E$19),"ATENÇÃO · 6x1 apontou fora do horário diurno","Jornada fixa do 6x1"))),IF($D552="5x2","Jornada fixa do 5x2",IF($D552="Folguista",IF($J552=$K552,"Evidência confirma sequência","DIVERGE · sequência "&amp;$J552&amp;" × evidência "&amp;$K552),IF($K552=$E552,"Evidência confirma cadastro","DIVERGE · cadastro "&amp;$E552&amp;" × evidência "&amp;$K552)))))))))))</f>
        <v>ATENÇÃO · apontou estando de férias no cadastro</v>
      </c>
      <c r="W552" s="34">
        <f>IF(OR(OR($D552="6x1",$D552="FF 6x1"),$D552="5x2"),"",IF($AB552&lt;&gt;$AB551,IF(IFERROR(INDEX(Cadastro!$F$5:$F$243,$AB552),"")="",IF($L552&gt;0,1,0),IF(IFERROR(INDEX(Cadastro!$F$5:$F$243,$AB552),"")&lt;=IFERROR(INDEX(Parâmetros!$B$39:$B$48,MATCH($E552,Parâmetros!$A$39:$A$48,0)),99),IFERROR(INDEX(Cadastro!$F$5:$F$243,$AB552),""),0)),IF($L552&gt;0,IF(N($X551)&gt;0,1,N($W551)+1),IF(AND($L552=0,OR(N($W551)&gt;=IFERROR(INDEX(Parâmetros!$B$39:$B$48,MATCH($E552,Parâmetros!$A$39:$A$48,0)),99),AND(N($X551)&gt;0,N($X551)&lt;IFERROR(INDEX(Parâmetros!$C$39:$C$48,MATCH($E552,Parâmetros!$A$39:$A$48,0)),0)))),0,N($W551)+1))))</f>
        <v>18</v>
      </c>
      <c r="X552" s="34">
        <f>IF(OR(OR($D552="6x1",$D552="FF 6x1"),$D552="5x2"),"",IF($AB552&lt;&gt;$AB551,IF(IFERROR(INDEX(Cadastro!$F$5:$F$243,$AB552),"")="",0,IF(IFERROR(INDEX(Cadastro!$F$5:$F$243,$AB552),"")&gt;IFERROR(INDEX(Parâmetros!$B$39:$B$48,MATCH($E552,Parâmetros!$A$39:$A$48,0)),99),IFERROR(INDEX(Cadastro!$F$5:$F$243,$AB552),"")-IFERROR(INDEX(Parâmetros!$B$39:$B$48,MATCH($E552,Parâmetros!$A$39:$A$48,0)),99),0)),IF(AND($L552=0,OR(N($W551)&gt;=IFERROR(INDEX(Parâmetros!$B$39:$B$48,MATCH($E552,Parâmetros!$A$39:$A$48,0)),99),AND(N($X551)&gt;0,N($X551)&lt;IFERROR(INDEX(Parâmetros!$C$39:$C$48,MATCH($E552,Parâmetros!$A$39:$A$48,0)),0)))),N($X551)+1,0)))</f>
        <v>0</v>
      </c>
      <c r="Y552" t="str">
        <f>IF($AC552&lt;&gt;"",IF($L552&gt;0,$AC552&amp;" · com apontamento",$AC552),IF($E552="Férias",IF($L552&gt;0,"Férias · com apontamento","Férias (cadastro)"),IF(($Z552+$AA552-1)&gt;Parâmetros!$E$16,"Férias / afastamento",IF(AND($D552="5x2",OR(WEEKDAY($F552,2)=6,WEEKDAY($F552,2)=7)),IF($L552&gt;0,"Folga trabalhada","Folga"),IF($L552&gt;0,"Trabalhado",IF(OR(OR($D552="6x1",$D552="FF 6x1"),$D552="5x2"),IF(AND(OR($D552="6x1",$D552="FF 6x1"),OR(WEEKDAY($F552,2)=6,WEEKDAY($F552,2)=7)),"Folga","Falta de registro"),IF(AND($AB552&lt;&gt;$AB551,IFERROR(INDEX(Cadastro!$F$5:$F$243,$AB552),"")=""),"Indeterminado (início da série)",IF($X552&gt;0,"Folga","Falta de registro"))))))))</f>
        <v>Férias · com apontamento</v>
      </c>
      <c r="Z552" s="34">
        <f>IF(OR($L552&gt;0,$F552&gt;Parâmetros!$E$14),0,IF($A552&lt;&gt;$A551,1,N($Z551)+1))</f>
        <v>0</v>
      </c>
      <c r="AA552" s="34">
        <f>IF(OR($L552&gt;0,$F552&gt;Parâmetros!$E$14),0,IF(OR($A552&lt;&gt;$A553,$F553&gt;Parâmetros!$E$14),1,N($AA553)+1))</f>
        <v>0</v>
      </c>
      <c r="AB552" s="31">
        <f>IFERROR(MATCH($A552&amp;"|"&amp;TEXT(_xlfn.MAXIFS(Cadastro!$E$5:$E$243,Cadastro!$A$5:$A$243,$A552,Cadastro!$E$5:$E$243,"&lt;="&amp;$F552),"yyyymmdd"),Cadastro!$I$5:$I$243,0),"")</f>
        <v>73</v>
      </c>
      <c r="AC552" t="str">
        <f>IFERROR(_xlfn.SINGLE(INDEX(Exceções!$D$5:$D$203,MATCH($A552&amp;"|"&amp;$F552,Exceções!$F$5:$F$203,0))),"")</f>
        <v/>
      </c>
      <c r="AD552" t="str">
        <f>IF($AC552="","",IFERROR(_xlfn.SINGLE(INDEX(Exceções!$E$5:$E$203,MATCH($A552&amp;"|"&amp;$F552,Exceções!$F$5:$F$203,0))),""))</f>
        <v/>
      </c>
    </row>
    <row r="553" spans="1:30" ht="15" customHeight="1" x14ac:dyDescent="0.25">
      <c r="A553" s="31">
        <v>52403</v>
      </c>
      <c r="B553" s="17" t="s">
        <v>28</v>
      </c>
      <c r="C553" s="17" t="str">
        <f>IFERROR(INDEX(Cadastro!$C$5:$C$243,$AB553),"NÃO INFORMADO")</f>
        <v>ELE</v>
      </c>
      <c r="D553" s="17" t="str">
        <f>IFERROR(INDEX(Cadastro!$D$5:$D$243,$AB553),"")</f>
        <v>Férias</v>
      </c>
      <c r="E553" s="17" t="str">
        <f>IFERROR(INDEX(Cadastro!$G$5:$G$243,$AB553),"")</f>
        <v>Férias</v>
      </c>
      <c r="F553" s="29">
        <v>46319</v>
      </c>
      <c r="G553" s="32" t="str">
        <f t="shared" si="48"/>
        <v>sáb</v>
      </c>
      <c r="H553" s="31" t="str">
        <f>IF($L553=0,"",_xlfn.MINIFS(Dados!$Q:$Q,Dados!$A:$A,$A553,Dados!$S:$S,$F553))</f>
        <v/>
      </c>
      <c r="I553" s="31" t="str">
        <f>IF($H553="","",_xlfn.MAXIFS(Dados!$R:$R,Dados!$A:$A,$A553,Dados!$S:$S,$F553))</f>
        <v/>
      </c>
      <c r="J553" s="32" t="str">
        <f>IF($D553&lt;&gt;"Folguista","",IFERROR(INDEX(Parâmetros!$D$52:$G$52,1,MIN(4,MAX(1,$W553))),""))</f>
        <v/>
      </c>
      <c r="K553" s="32" t="str">
        <f>IF(OR($AC553&lt;&gt;"",$Y553="Folga",$Y553="Folga trabalhada",$Y553="Férias (cadastro)",$Y553="Férias / afastamento",$Y553="Indeterminado (início da série)"),"",IF(OR($D553="6x1",$D553="FF 6x1"),IF(OR(WEEKDAY($F553,2)=6,WEEKDAY($F553,2)=7),"6x1 sáb/dom","6x1"),IF($D553="5x2","5x2",IF($H553="",IF($D553="Folguista",$J553,$E553),IF(OR($H553&gt;=Parâmetros!$E$18,$H553&lt;Parâmetros!$E$19),"C",IF($H553&lt;Parâmetros!$E$20,"A","B"))))))</f>
        <v/>
      </c>
      <c r="L553" s="30">
        <f>SUMIFS(Dados!$E:$E,Dados!$A:$A,$A553,Dados!$S:$S,$F553)</f>
        <v>0</v>
      </c>
      <c r="M553" s="30" t="str">
        <f>IFERROR(INDEX(Parâmetros!$E$6:$E$11,MATCH($K553,Parâmetros!$A$6:$A$11,0)),"")</f>
        <v/>
      </c>
      <c r="N553" s="33" t="str">
        <f t="shared" si="49"/>
        <v/>
      </c>
      <c r="O553" s="33">
        <f>Parâmetros!$E$13</f>
        <v>0.8</v>
      </c>
      <c r="P553" s="32" t="str">
        <f>IF(OR($M553="",$F553&gt;Parâmetros!$E$14),"Não","Sim")</f>
        <v>Não</v>
      </c>
      <c r="Q553" s="32" t="str">
        <f t="shared" si="50"/>
        <v/>
      </c>
      <c r="R553" s="32" t="str">
        <f t="shared" si="51"/>
        <v/>
      </c>
      <c r="S553" s="30" t="str">
        <f t="shared" si="52"/>
        <v/>
      </c>
      <c r="T553" s="32" t="str">
        <f>IF($Q553&lt;&gt;"Sim","",IF($N553&gt;Parâmetros!$E$15,"Sim","Não"))</f>
        <v/>
      </c>
      <c r="U553" s="17" t="str">
        <f t="shared" si="53"/>
        <v>Férias / afastamento</v>
      </c>
      <c r="V553" s="17" t="str">
        <f>IF($AC553&lt;&gt;"",IF($L553&gt;0,"ATENÇÃO · apontou em dia de "&amp;LOWER($AC553)&amp;" cadastrado","Exceção cadastrada · "&amp;$AC553)&amp;IF($AD553="",""," · "&amp;$AD553),IF($E553="Férias",IF($L553&gt;0,"ATENÇÃO · apontou estando de férias no cadastro","Férias no cadastro"),IF($Y553="Férias / afastamento","Afastamento · "&amp;($Z553+$AA553-1)&amp;" dias seguidos sem apontamento",IF($Y553="Folga trabalhada","ATENÇÃO · apontou em dia de folga da escala 5x2",IF($Y553="Folga",IF(AND($D553="5x2",OR(WEEKDAY($F553,2)=6,WEEKDAY($F553,2)=7)),"Folga de fim de semana da escala 5x2",IF(AND(OR($D553="6x1",$D553="FF 6x1"),WEEKDAY($F553,2)=6,FALSE()),"Folga de fim de semana · apontou no domingo anterior",IF(AND(OR($D553="6x1",$D553="FF 6x1"),WEEKDAY($F553,2)=7,AND($A553=$A552,$L552&gt;0)),"Folga de fim de semana · apontou no sábado",IF(AND(OR($D553="6x1",$D553="FF 6x1"),OR(WEEKDAY($F553,2)=6,WEEKDAY($F553,2)=7)),"Folga de fim de semana · sem apontamento no sábado nem no domingo","Folga prevista pelo ciclo")))),IF($Y553="Indeterminado (início da série)","Sem histórico anterior — informe o dia do ciclo no Cadastro",IF($Y553="Falta de registro",IF(OR(OR($D553="6x1",$D553="FF 6x1"),$D553="5x2"),"FALTA DE REGISTRO · dia útil da escala "&amp;$E553,"FALTA DE REGISTRO · dia "&amp;$W553&amp;" de "&amp;IFERROR(INDEX(Parâmetros!$B$39:$B$48,MATCH($E553,Parâmetros!$A$39:$A$48,0)),99)&amp;" do ciclo"),IF(OR($D553="6x1",$D553="FF 6x1"),IF(OR(AND(WEEKDAY($F553,2)=6,AND($A553=$A554,$L554&gt;0)),AND(WEEKDAY($F553,2)=7,AND($A553=$A552,$L552&gt;0))),"ATENÇÃO · apontou sábado e domingo no mesmo fim de semana",IF(OR(WEEKDAY($F553,2)=6,WEEKDAY($F553,2)=7),"Jornada de fim de semana do 6x1",IF(OR($H553&gt;=Parâmetros!$E$20,$H553&lt;Parâmetros!$E$19),"ATENÇÃO · 6x1 apontou fora do horário diurno","Jornada fixa do 6x1"))),IF($D553="5x2","Jornada fixa do 5x2",IF($D553="Folguista",IF($J553=$K553,"Evidência confirma sequência","DIVERGE · sequência "&amp;$J553&amp;" × evidência "&amp;$K553),IF($K553=$E553,"Evidência confirma cadastro","DIVERGE · cadastro "&amp;$E553&amp;" × evidência "&amp;$K553)))))))))))</f>
        <v>Férias no cadastro</v>
      </c>
      <c r="W553" s="34">
        <f>IF(OR(OR($D553="6x1",$D553="FF 6x1"),$D553="5x2"),"",IF($AB553&lt;&gt;$AB552,IF(IFERROR(INDEX(Cadastro!$F$5:$F$243,$AB553),"")="",IF($L553&gt;0,1,0),IF(IFERROR(INDEX(Cadastro!$F$5:$F$243,$AB553),"")&lt;=IFERROR(INDEX(Parâmetros!$B$39:$B$48,MATCH($E553,Parâmetros!$A$39:$A$48,0)),99),IFERROR(INDEX(Cadastro!$F$5:$F$243,$AB553),""),0)),IF($L553&gt;0,IF(N($X552)&gt;0,1,N($W552)+1),IF(AND($L553=0,OR(N($W552)&gt;=IFERROR(INDEX(Parâmetros!$B$39:$B$48,MATCH($E553,Parâmetros!$A$39:$A$48,0)),99),AND(N($X552)&gt;0,N($X552)&lt;IFERROR(INDEX(Parâmetros!$C$39:$C$48,MATCH($E553,Parâmetros!$A$39:$A$48,0)),0)))),0,N($W552)+1))))</f>
        <v>19</v>
      </c>
      <c r="X553" s="34">
        <f>IF(OR(OR($D553="6x1",$D553="FF 6x1"),$D553="5x2"),"",IF($AB553&lt;&gt;$AB552,IF(IFERROR(INDEX(Cadastro!$F$5:$F$243,$AB553),"")="",0,IF(IFERROR(INDEX(Cadastro!$F$5:$F$243,$AB553),"")&gt;IFERROR(INDEX(Parâmetros!$B$39:$B$48,MATCH($E553,Parâmetros!$A$39:$A$48,0)),99),IFERROR(INDEX(Cadastro!$F$5:$F$243,$AB553),"")-IFERROR(INDEX(Parâmetros!$B$39:$B$48,MATCH($E553,Parâmetros!$A$39:$A$48,0)),99),0)),IF(AND($L553=0,OR(N($W552)&gt;=IFERROR(INDEX(Parâmetros!$B$39:$B$48,MATCH($E553,Parâmetros!$A$39:$A$48,0)),99),AND(N($X552)&gt;0,N($X552)&lt;IFERROR(INDEX(Parâmetros!$C$39:$C$48,MATCH($E553,Parâmetros!$A$39:$A$48,0)),0)))),N($X552)+1,0)))</f>
        <v>0</v>
      </c>
      <c r="Y553" t="str">
        <f>IF($AC553&lt;&gt;"",IF($L553&gt;0,$AC553&amp;" · com apontamento",$AC553),IF($E553="Férias",IF($L553&gt;0,"Férias · com apontamento","Férias (cadastro)"),IF(($Z553+$AA553-1)&gt;Parâmetros!$E$16,"Férias / afastamento",IF(AND($D553="5x2",OR(WEEKDAY($F553,2)=6,WEEKDAY($F553,2)=7)),IF($L553&gt;0,"Folga trabalhada","Folga"),IF($L553&gt;0,"Trabalhado",IF(OR(OR($D553="6x1",$D553="FF 6x1"),$D553="5x2"),IF(AND(OR($D553="6x1",$D553="FF 6x1"),OR(WEEKDAY($F553,2)=6,WEEKDAY($F553,2)=7)),"Folga","Falta de registro"),IF(AND($AB553&lt;&gt;$AB552,IFERROR(INDEX(Cadastro!$F$5:$F$243,$AB553),"")=""),"Indeterminado (início da série)",IF($X553&gt;0,"Folga","Falta de registro"))))))))</f>
        <v>Férias (cadastro)</v>
      </c>
      <c r="Z553" s="34">
        <f>IF(OR($L553&gt;0,$F553&gt;Parâmetros!$E$14),0,IF($A553&lt;&gt;$A552,1,N($Z552)+1))</f>
        <v>0</v>
      </c>
      <c r="AA553" s="34">
        <f>IF(OR($L553&gt;0,$F553&gt;Parâmetros!$E$14),0,IF(OR($A553&lt;&gt;$A554,$F554&gt;Parâmetros!$E$14),1,N($AA554)+1))</f>
        <v>0</v>
      </c>
      <c r="AB553" s="31">
        <f>IFERROR(MATCH($A553&amp;"|"&amp;TEXT(_xlfn.MAXIFS(Cadastro!$E$5:$E$243,Cadastro!$A$5:$A$243,$A553,Cadastro!$E$5:$E$243,"&lt;="&amp;$F553),"yyyymmdd"),Cadastro!$I$5:$I$243,0),"")</f>
        <v>73</v>
      </c>
      <c r="AC553" t="str">
        <f>IFERROR(_xlfn.SINGLE(INDEX(Exceções!$D$5:$D$203,MATCH($A553&amp;"|"&amp;$F553,Exceções!$F$5:$F$203,0))),"")</f>
        <v/>
      </c>
      <c r="AD553" t="str">
        <f>IF($AC553="","",IFERROR(_xlfn.SINGLE(INDEX(Exceções!$E$5:$E$203,MATCH($A553&amp;"|"&amp;$F553,Exceções!$F$5:$F$203,0))),""))</f>
        <v/>
      </c>
    </row>
    <row r="554" spans="1:30" ht="15" customHeight="1" x14ac:dyDescent="0.25">
      <c r="A554" s="31">
        <v>52403</v>
      </c>
      <c r="B554" s="17" t="s">
        <v>28</v>
      </c>
      <c r="C554" s="17" t="str">
        <f>IFERROR(INDEX(Cadastro!$C$5:$C$243,$AB554),"NÃO INFORMADO")</f>
        <v>ELE</v>
      </c>
      <c r="D554" s="17" t="str">
        <f>IFERROR(INDEX(Cadastro!$D$5:$D$243,$AB554),"")</f>
        <v>Férias</v>
      </c>
      <c r="E554" s="17" t="str">
        <f>IFERROR(INDEX(Cadastro!$G$5:$G$243,$AB554),"")</f>
        <v>Férias</v>
      </c>
      <c r="F554" s="29">
        <v>46320</v>
      </c>
      <c r="G554" s="32" t="str">
        <f t="shared" si="48"/>
        <v>dom</v>
      </c>
      <c r="H554" s="31" t="str">
        <f>IF($L554=0,"",_xlfn.MINIFS(Dados!$Q:$Q,Dados!$A:$A,$A554,Dados!$S:$S,$F554))</f>
        <v/>
      </c>
      <c r="I554" s="31" t="str">
        <f>IF($H554="","",_xlfn.MAXIFS(Dados!$R:$R,Dados!$A:$A,$A554,Dados!$S:$S,$F554))</f>
        <v/>
      </c>
      <c r="J554" s="32" t="str">
        <f>IF($D554&lt;&gt;"Folguista","",IFERROR(INDEX(Parâmetros!$D$52:$G$52,1,MIN(4,MAX(1,$W554))),""))</f>
        <v/>
      </c>
      <c r="K554" s="32" t="str">
        <f>IF(OR($AC554&lt;&gt;"",$Y554="Folga",$Y554="Folga trabalhada",$Y554="Férias (cadastro)",$Y554="Férias / afastamento",$Y554="Indeterminado (início da série)"),"",IF(OR($D554="6x1",$D554="FF 6x1"),IF(OR(WEEKDAY($F554,2)=6,WEEKDAY($F554,2)=7),"6x1 sáb/dom","6x1"),IF($D554="5x2","5x2",IF($H554="",IF($D554="Folguista",$J554,$E554),IF(OR($H554&gt;=Parâmetros!$E$18,$H554&lt;Parâmetros!$E$19),"C",IF($H554&lt;Parâmetros!$E$20,"A","B"))))))</f>
        <v/>
      </c>
      <c r="L554" s="30">
        <f>SUMIFS(Dados!$E:$E,Dados!$A:$A,$A554,Dados!$S:$S,$F554)</f>
        <v>0</v>
      </c>
      <c r="M554" s="30" t="str">
        <f>IFERROR(INDEX(Parâmetros!$E$6:$E$11,MATCH($K554,Parâmetros!$A$6:$A$11,0)),"")</f>
        <v/>
      </c>
      <c r="N554" s="33" t="str">
        <f t="shared" si="49"/>
        <v/>
      </c>
      <c r="O554" s="33">
        <f>Parâmetros!$E$13</f>
        <v>0.8</v>
      </c>
      <c r="P554" s="32" t="str">
        <f>IF(OR($M554="",$F554&gt;Parâmetros!$E$14),"Não","Sim")</f>
        <v>Não</v>
      </c>
      <c r="Q554" s="32" t="str">
        <f t="shared" si="50"/>
        <v/>
      </c>
      <c r="R554" s="32" t="str">
        <f t="shared" si="51"/>
        <v/>
      </c>
      <c r="S554" s="30" t="str">
        <f t="shared" si="52"/>
        <v/>
      </c>
      <c r="T554" s="32" t="str">
        <f>IF($Q554&lt;&gt;"Sim","",IF($N554&gt;Parâmetros!$E$15,"Sim","Não"))</f>
        <v/>
      </c>
      <c r="U554" s="17" t="str">
        <f t="shared" si="53"/>
        <v>Férias / afastamento</v>
      </c>
      <c r="V554" s="17" t="str">
        <f>IF($AC554&lt;&gt;"",IF($L554&gt;0,"ATENÇÃO · apontou em dia de "&amp;LOWER($AC554)&amp;" cadastrado","Exceção cadastrada · "&amp;$AC554)&amp;IF($AD554="",""," · "&amp;$AD554),IF($E554="Férias",IF($L554&gt;0,"ATENÇÃO · apontou estando de férias no cadastro","Férias no cadastro"),IF($Y554="Férias / afastamento","Afastamento · "&amp;($Z554+$AA554-1)&amp;" dias seguidos sem apontamento",IF($Y554="Folga trabalhada","ATENÇÃO · apontou em dia de folga da escala 5x2",IF($Y554="Folga",IF(AND($D554="5x2",OR(WEEKDAY($F554,2)=6,WEEKDAY($F554,2)=7)),"Folga de fim de semana da escala 5x2",IF(AND(OR($D554="6x1",$D554="FF 6x1"),WEEKDAY($F554,2)=6,FALSE()),"Folga de fim de semana · apontou no domingo anterior",IF(AND(OR($D554="6x1",$D554="FF 6x1"),WEEKDAY($F554,2)=7,AND($A554=$A553,$L553&gt;0)),"Folga de fim de semana · apontou no sábado",IF(AND(OR($D554="6x1",$D554="FF 6x1"),OR(WEEKDAY($F554,2)=6,WEEKDAY($F554,2)=7)),"Folga de fim de semana · sem apontamento no sábado nem no domingo","Folga prevista pelo ciclo")))),IF($Y554="Indeterminado (início da série)","Sem histórico anterior — informe o dia do ciclo no Cadastro",IF($Y554="Falta de registro",IF(OR(OR($D554="6x1",$D554="FF 6x1"),$D554="5x2"),"FALTA DE REGISTRO · dia útil da escala "&amp;$E554,"FALTA DE REGISTRO · dia "&amp;$W554&amp;" de "&amp;IFERROR(INDEX(Parâmetros!$B$39:$B$48,MATCH($E554,Parâmetros!$A$39:$A$48,0)),99)&amp;" do ciclo"),IF(OR($D554="6x1",$D554="FF 6x1"),IF(OR(AND(WEEKDAY($F554,2)=6,AND($A554=$A555,$L555&gt;0)),AND(WEEKDAY($F554,2)=7,AND($A554=$A553,$L553&gt;0))),"ATENÇÃO · apontou sábado e domingo no mesmo fim de semana",IF(OR(WEEKDAY($F554,2)=6,WEEKDAY($F554,2)=7),"Jornada de fim de semana do 6x1",IF(OR($H554&gt;=Parâmetros!$E$20,$H554&lt;Parâmetros!$E$19),"ATENÇÃO · 6x1 apontou fora do horário diurno","Jornada fixa do 6x1"))),IF($D554="5x2","Jornada fixa do 5x2",IF($D554="Folguista",IF($J554=$K554,"Evidência confirma sequência","DIVERGE · sequência "&amp;$J554&amp;" × evidência "&amp;$K554),IF($K554=$E554,"Evidência confirma cadastro","DIVERGE · cadastro "&amp;$E554&amp;" × evidência "&amp;$K554)))))))))))</f>
        <v>Férias no cadastro</v>
      </c>
      <c r="W554" s="34">
        <f>IF(OR(OR($D554="6x1",$D554="FF 6x1"),$D554="5x2"),"",IF($AB554&lt;&gt;$AB553,IF(IFERROR(INDEX(Cadastro!$F$5:$F$243,$AB554),"")="",IF($L554&gt;0,1,0),IF(IFERROR(INDEX(Cadastro!$F$5:$F$243,$AB554),"")&lt;=IFERROR(INDEX(Parâmetros!$B$39:$B$48,MATCH($E554,Parâmetros!$A$39:$A$48,0)),99),IFERROR(INDEX(Cadastro!$F$5:$F$243,$AB554),""),0)),IF($L554&gt;0,IF(N($X553)&gt;0,1,N($W553)+1),IF(AND($L554=0,OR(N($W553)&gt;=IFERROR(INDEX(Parâmetros!$B$39:$B$48,MATCH($E554,Parâmetros!$A$39:$A$48,0)),99),AND(N($X553)&gt;0,N($X553)&lt;IFERROR(INDEX(Parâmetros!$C$39:$C$48,MATCH($E554,Parâmetros!$A$39:$A$48,0)),0)))),0,N($W553)+1))))</f>
        <v>20</v>
      </c>
      <c r="X554" s="34">
        <f>IF(OR(OR($D554="6x1",$D554="FF 6x1"),$D554="5x2"),"",IF($AB554&lt;&gt;$AB553,IF(IFERROR(INDEX(Cadastro!$F$5:$F$243,$AB554),"")="",0,IF(IFERROR(INDEX(Cadastro!$F$5:$F$243,$AB554),"")&gt;IFERROR(INDEX(Parâmetros!$B$39:$B$48,MATCH($E554,Parâmetros!$A$39:$A$48,0)),99),IFERROR(INDEX(Cadastro!$F$5:$F$243,$AB554),"")-IFERROR(INDEX(Parâmetros!$B$39:$B$48,MATCH($E554,Parâmetros!$A$39:$A$48,0)),99),0)),IF(AND($L554=0,OR(N($W553)&gt;=IFERROR(INDEX(Parâmetros!$B$39:$B$48,MATCH($E554,Parâmetros!$A$39:$A$48,0)),99),AND(N($X553)&gt;0,N($X553)&lt;IFERROR(INDEX(Parâmetros!$C$39:$C$48,MATCH($E554,Parâmetros!$A$39:$A$48,0)),0)))),N($X553)+1,0)))</f>
        <v>0</v>
      </c>
      <c r="Y554" t="str">
        <f>IF($AC554&lt;&gt;"",IF($L554&gt;0,$AC554&amp;" · com apontamento",$AC554),IF($E554="Férias",IF($L554&gt;0,"Férias · com apontamento","Férias (cadastro)"),IF(($Z554+$AA554-1)&gt;Parâmetros!$E$16,"Férias / afastamento",IF(AND($D554="5x2",OR(WEEKDAY($F554,2)=6,WEEKDAY($F554,2)=7)),IF($L554&gt;0,"Folga trabalhada","Folga"),IF($L554&gt;0,"Trabalhado",IF(OR(OR($D554="6x1",$D554="FF 6x1"),$D554="5x2"),IF(AND(OR($D554="6x1",$D554="FF 6x1"),OR(WEEKDAY($F554,2)=6,WEEKDAY($F554,2)=7)),"Folga","Falta de registro"),IF(AND($AB554&lt;&gt;$AB553,IFERROR(INDEX(Cadastro!$F$5:$F$243,$AB554),"")=""),"Indeterminado (início da série)",IF($X554&gt;0,"Folga","Falta de registro"))))))))</f>
        <v>Férias (cadastro)</v>
      </c>
      <c r="Z554" s="34">
        <f>IF(OR($L554&gt;0,$F554&gt;Parâmetros!$E$14),0,IF($A554&lt;&gt;$A553,1,N($Z553)+1))</f>
        <v>0</v>
      </c>
      <c r="AA554" s="34">
        <f>IF(OR($L554&gt;0,$F554&gt;Parâmetros!$E$14),0,IF(OR($A554&lt;&gt;$A555,$F555&gt;Parâmetros!$E$14),1,N($AA555)+1))</f>
        <v>0</v>
      </c>
      <c r="AB554" s="31">
        <f>IFERROR(MATCH($A554&amp;"|"&amp;TEXT(_xlfn.MAXIFS(Cadastro!$E$5:$E$243,Cadastro!$A$5:$A$243,$A554,Cadastro!$E$5:$E$243,"&lt;="&amp;$F554),"yyyymmdd"),Cadastro!$I$5:$I$243,0),"")</f>
        <v>73</v>
      </c>
      <c r="AC554" t="str">
        <f>IFERROR(_xlfn.SINGLE(INDEX(Exceções!$D$5:$D$203,MATCH($A554&amp;"|"&amp;$F554,Exceções!$F$5:$F$203,0))),"")</f>
        <v/>
      </c>
      <c r="AD554" t="str">
        <f>IF($AC554="","",IFERROR(_xlfn.SINGLE(INDEX(Exceções!$E$5:$E$203,MATCH($A554&amp;"|"&amp;$F554,Exceções!$F$5:$F$203,0))),""))</f>
        <v/>
      </c>
    </row>
    <row r="555" spans="1:30" ht="15" customHeight="1" x14ac:dyDescent="0.25">
      <c r="A555" s="31">
        <v>52403</v>
      </c>
      <c r="B555" s="17" t="s">
        <v>28</v>
      </c>
      <c r="C555" s="17" t="str">
        <f>IFERROR(INDEX(Cadastro!$C$5:$C$243,$AB555),"NÃO INFORMADO")</f>
        <v>ELE</v>
      </c>
      <c r="D555" s="17" t="str">
        <f>IFERROR(INDEX(Cadastro!$D$5:$D$243,$AB555),"")</f>
        <v>Férias</v>
      </c>
      <c r="E555" s="17" t="str">
        <f>IFERROR(INDEX(Cadastro!$G$5:$G$243,$AB555),"")</f>
        <v>Férias</v>
      </c>
      <c r="F555" s="29">
        <v>46321</v>
      </c>
      <c r="G555" s="32" t="str">
        <f t="shared" si="48"/>
        <v>seg</v>
      </c>
      <c r="H555" s="31" t="str">
        <f>IF($L555=0,"",_xlfn.MINIFS(Dados!$Q:$Q,Dados!$A:$A,$A555,Dados!$S:$S,$F555))</f>
        <v/>
      </c>
      <c r="I555" s="31" t="str">
        <f>IF($H555="","",_xlfn.MAXIFS(Dados!$R:$R,Dados!$A:$A,$A555,Dados!$S:$S,$F555))</f>
        <v/>
      </c>
      <c r="J555" s="32" t="str">
        <f>IF($D555&lt;&gt;"Folguista","",IFERROR(INDEX(Parâmetros!$D$52:$G$52,1,MIN(4,MAX(1,$W555))),""))</f>
        <v/>
      </c>
      <c r="K555" s="32" t="str">
        <f>IF(OR($AC555&lt;&gt;"",$Y555="Folga",$Y555="Folga trabalhada",$Y555="Férias (cadastro)",$Y555="Férias / afastamento",$Y555="Indeterminado (início da série)"),"",IF(OR($D555="6x1",$D555="FF 6x1"),IF(OR(WEEKDAY($F555,2)=6,WEEKDAY($F555,2)=7),"6x1 sáb/dom","6x1"),IF($D555="5x2","5x2",IF($H555="",IF($D555="Folguista",$J555,$E555),IF(OR($H555&gt;=Parâmetros!$E$18,$H555&lt;Parâmetros!$E$19),"C",IF($H555&lt;Parâmetros!$E$20,"A","B"))))))</f>
        <v/>
      </c>
      <c r="L555" s="30">
        <f>SUMIFS(Dados!$E:$E,Dados!$A:$A,$A555,Dados!$S:$S,$F555)</f>
        <v>0</v>
      </c>
      <c r="M555" s="30" t="str">
        <f>IFERROR(INDEX(Parâmetros!$E$6:$E$11,MATCH($K555,Parâmetros!$A$6:$A$11,0)),"")</f>
        <v/>
      </c>
      <c r="N555" s="33" t="str">
        <f t="shared" si="49"/>
        <v/>
      </c>
      <c r="O555" s="33">
        <f>Parâmetros!$E$13</f>
        <v>0.8</v>
      </c>
      <c r="P555" s="32" t="str">
        <f>IF(OR($M555="",$F555&gt;Parâmetros!$E$14),"Não","Sim")</f>
        <v>Não</v>
      </c>
      <c r="Q555" s="32" t="str">
        <f t="shared" si="50"/>
        <v/>
      </c>
      <c r="R555" s="32" t="str">
        <f t="shared" si="51"/>
        <v/>
      </c>
      <c r="S555" s="30" t="str">
        <f t="shared" si="52"/>
        <v/>
      </c>
      <c r="T555" s="32" t="str">
        <f>IF($Q555&lt;&gt;"Sim","",IF($N555&gt;Parâmetros!$E$15,"Sim","Não"))</f>
        <v/>
      </c>
      <c r="U555" s="17" t="str">
        <f t="shared" si="53"/>
        <v>Férias / afastamento</v>
      </c>
      <c r="V555" s="17" t="str">
        <f>IF($AC555&lt;&gt;"",IF($L555&gt;0,"ATENÇÃO · apontou em dia de "&amp;LOWER($AC555)&amp;" cadastrado","Exceção cadastrada · "&amp;$AC555)&amp;IF($AD555="",""," · "&amp;$AD555),IF($E555="Férias",IF($L555&gt;0,"ATENÇÃO · apontou estando de férias no cadastro","Férias no cadastro"),IF($Y555="Férias / afastamento","Afastamento · "&amp;($Z555+$AA555-1)&amp;" dias seguidos sem apontamento",IF($Y555="Folga trabalhada","ATENÇÃO · apontou em dia de folga da escala 5x2",IF($Y555="Folga",IF(AND($D555="5x2",OR(WEEKDAY($F555,2)=6,WEEKDAY($F555,2)=7)),"Folga de fim de semana da escala 5x2",IF(AND(OR($D555="6x1",$D555="FF 6x1"),WEEKDAY($F555,2)=6,FALSE()),"Folga de fim de semana · apontou no domingo anterior",IF(AND(OR($D555="6x1",$D555="FF 6x1"),WEEKDAY($F555,2)=7,AND($A555=$A554,$L554&gt;0)),"Folga de fim de semana · apontou no sábado",IF(AND(OR($D555="6x1",$D555="FF 6x1"),OR(WEEKDAY($F555,2)=6,WEEKDAY($F555,2)=7)),"Folga de fim de semana · sem apontamento no sábado nem no domingo","Folga prevista pelo ciclo")))),IF($Y555="Indeterminado (início da série)","Sem histórico anterior — informe o dia do ciclo no Cadastro",IF($Y555="Falta de registro",IF(OR(OR($D555="6x1",$D555="FF 6x1"),$D555="5x2"),"FALTA DE REGISTRO · dia útil da escala "&amp;$E555,"FALTA DE REGISTRO · dia "&amp;$W555&amp;" de "&amp;IFERROR(INDEX(Parâmetros!$B$39:$B$48,MATCH($E555,Parâmetros!$A$39:$A$48,0)),99)&amp;" do ciclo"),IF(OR($D555="6x1",$D555="FF 6x1"),IF(OR(AND(WEEKDAY($F555,2)=6,AND($A555=$A556,$L556&gt;0)),AND(WEEKDAY($F555,2)=7,AND($A555=$A554,$L554&gt;0))),"ATENÇÃO · apontou sábado e domingo no mesmo fim de semana",IF(OR(WEEKDAY($F555,2)=6,WEEKDAY($F555,2)=7),"Jornada de fim de semana do 6x1",IF(OR($H555&gt;=Parâmetros!$E$20,$H555&lt;Parâmetros!$E$19),"ATENÇÃO · 6x1 apontou fora do horário diurno","Jornada fixa do 6x1"))),IF($D555="5x2","Jornada fixa do 5x2",IF($D555="Folguista",IF($J555=$K555,"Evidência confirma sequência","DIVERGE · sequência "&amp;$J555&amp;" × evidência "&amp;$K555),IF($K555=$E555,"Evidência confirma cadastro","DIVERGE · cadastro "&amp;$E555&amp;" × evidência "&amp;$K555)))))))))))</f>
        <v>Férias no cadastro</v>
      </c>
      <c r="W555" s="34">
        <f>IF(OR(OR($D555="6x1",$D555="FF 6x1"),$D555="5x2"),"",IF($AB555&lt;&gt;$AB554,IF(IFERROR(INDEX(Cadastro!$F$5:$F$243,$AB555),"")="",IF($L555&gt;0,1,0),IF(IFERROR(INDEX(Cadastro!$F$5:$F$243,$AB555),"")&lt;=IFERROR(INDEX(Parâmetros!$B$39:$B$48,MATCH($E555,Parâmetros!$A$39:$A$48,0)),99),IFERROR(INDEX(Cadastro!$F$5:$F$243,$AB555),""),0)),IF($L555&gt;0,IF(N($X554)&gt;0,1,N($W554)+1),IF(AND($L555=0,OR(N($W554)&gt;=IFERROR(INDEX(Parâmetros!$B$39:$B$48,MATCH($E555,Parâmetros!$A$39:$A$48,0)),99),AND(N($X554)&gt;0,N($X554)&lt;IFERROR(INDEX(Parâmetros!$C$39:$C$48,MATCH($E555,Parâmetros!$A$39:$A$48,0)),0)))),0,N($W554)+1))))</f>
        <v>21</v>
      </c>
      <c r="X555" s="34">
        <f>IF(OR(OR($D555="6x1",$D555="FF 6x1"),$D555="5x2"),"",IF($AB555&lt;&gt;$AB554,IF(IFERROR(INDEX(Cadastro!$F$5:$F$243,$AB555),"")="",0,IF(IFERROR(INDEX(Cadastro!$F$5:$F$243,$AB555),"")&gt;IFERROR(INDEX(Parâmetros!$B$39:$B$48,MATCH($E555,Parâmetros!$A$39:$A$48,0)),99),IFERROR(INDEX(Cadastro!$F$5:$F$243,$AB555),"")-IFERROR(INDEX(Parâmetros!$B$39:$B$48,MATCH($E555,Parâmetros!$A$39:$A$48,0)),99),0)),IF(AND($L555=0,OR(N($W554)&gt;=IFERROR(INDEX(Parâmetros!$B$39:$B$48,MATCH($E555,Parâmetros!$A$39:$A$48,0)),99),AND(N($X554)&gt;0,N($X554)&lt;IFERROR(INDEX(Parâmetros!$C$39:$C$48,MATCH($E555,Parâmetros!$A$39:$A$48,0)),0)))),N($X554)+1,0)))</f>
        <v>0</v>
      </c>
      <c r="Y555" t="str">
        <f>IF($AC555&lt;&gt;"",IF($L555&gt;0,$AC555&amp;" · com apontamento",$AC555),IF($E555="Férias",IF($L555&gt;0,"Férias · com apontamento","Férias (cadastro)"),IF(($Z555+$AA555-1)&gt;Parâmetros!$E$16,"Férias / afastamento",IF(AND($D555="5x2",OR(WEEKDAY($F555,2)=6,WEEKDAY($F555,2)=7)),IF($L555&gt;0,"Folga trabalhada","Folga"),IF($L555&gt;0,"Trabalhado",IF(OR(OR($D555="6x1",$D555="FF 6x1"),$D555="5x2"),IF(AND(OR($D555="6x1",$D555="FF 6x1"),OR(WEEKDAY($F555,2)=6,WEEKDAY($F555,2)=7)),"Folga","Falta de registro"),IF(AND($AB555&lt;&gt;$AB554,IFERROR(INDEX(Cadastro!$F$5:$F$243,$AB555),"")=""),"Indeterminado (início da série)",IF($X555&gt;0,"Folga","Falta de registro"))))))))</f>
        <v>Férias (cadastro)</v>
      </c>
      <c r="Z555" s="34">
        <f>IF(OR($L555&gt;0,$F555&gt;Parâmetros!$E$14),0,IF($A555&lt;&gt;$A554,1,N($Z554)+1))</f>
        <v>0</v>
      </c>
      <c r="AA555" s="34">
        <f>IF(OR($L555&gt;0,$F555&gt;Parâmetros!$E$14),0,IF(OR($A555&lt;&gt;$A556,$F556&gt;Parâmetros!$E$14),1,N($AA556)+1))</f>
        <v>0</v>
      </c>
      <c r="AB555" s="31">
        <f>IFERROR(MATCH($A555&amp;"|"&amp;TEXT(_xlfn.MAXIFS(Cadastro!$E$5:$E$243,Cadastro!$A$5:$A$243,$A555,Cadastro!$E$5:$E$243,"&lt;="&amp;$F555),"yyyymmdd"),Cadastro!$I$5:$I$243,0),"")</f>
        <v>73</v>
      </c>
      <c r="AC555" t="str">
        <f>IFERROR(_xlfn.SINGLE(INDEX(Exceções!$D$5:$D$203,MATCH($A555&amp;"|"&amp;$F555,Exceções!$F$5:$F$203,0))),"")</f>
        <v/>
      </c>
      <c r="AD555" t="str">
        <f>IF($AC555="","",IFERROR(_xlfn.SINGLE(INDEX(Exceções!$E$5:$E$203,MATCH($A555&amp;"|"&amp;$F555,Exceções!$F$5:$F$203,0))),""))</f>
        <v/>
      </c>
    </row>
    <row r="556" spans="1:30" ht="15" customHeight="1" x14ac:dyDescent="0.25">
      <c r="A556" s="31">
        <v>52403</v>
      </c>
      <c r="B556" s="17" t="s">
        <v>28</v>
      </c>
      <c r="C556" s="17" t="str">
        <f>IFERROR(INDEX(Cadastro!$C$5:$C$243,$AB556),"NÃO INFORMADO")</f>
        <v>ELE</v>
      </c>
      <c r="D556" s="17" t="str">
        <f>IFERROR(INDEX(Cadastro!$D$5:$D$243,$AB556),"")</f>
        <v>Férias</v>
      </c>
      <c r="E556" s="17" t="str">
        <f>IFERROR(INDEX(Cadastro!$G$5:$G$243,$AB556),"")</f>
        <v>Férias</v>
      </c>
      <c r="F556" s="29">
        <v>46322</v>
      </c>
      <c r="G556" s="32" t="str">
        <f t="shared" si="48"/>
        <v>ter</v>
      </c>
      <c r="H556" s="31" t="str">
        <f>IF($L556=0,"",_xlfn.MINIFS(Dados!$Q:$Q,Dados!$A:$A,$A556,Dados!$S:$S,$F556))</f>
        <v/>
      </c>
      <c r="I556" s="31" t="str">
        <f>IF($H556="","",_xlfn.MAXIFS(Dados!$R:$R,Dados!$A:$A,$A556,Dados!$S:$S,$F556))</f>
        <v/>
      </c>
      <c r="J556" s="32" t="str">
        <f>IF($D556&lt;&gt;"Folguista","",IFERROR(INDEX(Parâmetros!$D$52:$G$52,1,MIN(4,MAX(1,$W556))),""))</f>
        <v/>
      </c>
      <c r="K556" s="32" t="str">
        <f>IF(OR($AC556&lt;&gt;"",$Y556="Folga",$Y556="Folga trabalhada",$Y556="Férias (cadastro)",$Y556="Férias / afastamento",$Y556="Indeterminado (início da série)"),"",IF(OR($D556="6x1",$D556="FF 6x1"),IF(OR(WEEKDAY($F556,2)=6,WEEKDAY($F556,2)=7),"6x1 sáb/dom","6x1"),IF($D556="5x2","5x2",IF($H556="",IF($D556="Folguista",$J556,$E556),IF(OR($H556&gt;=Parâmetros!$E$18,$H556&lt;Parâmetros!$E$19),"C",IF($H556&lt;Parâmetros!$E$20,"A","B"))))))</f>
        <v/>
      </c>
      <c r="L556" s="30">
        <f>SUMIFS(Dados!$E:$E,Dados!$A:$A,$A556,Dados!$S:$S,$F556)</f>
        <v>0</v>
      </c>
      <c r="M556" s="30" t="str">
        <f>IFERROR(INDEX(Parâmetros!$E$6:$E$11,MATCH($K556,Parâmetros!$A$6:$A$11,0)),"")</f>
        <v/>
      </c>
      <c r="N556" s="33" t="str">
        <f t="shared" si="49"/>
        <v/>
      </c>
      <c r="O556" s="33">
        <f>Parâmetros!$E$13</f>
        <v>0.8</v>
      </c>
      <c r="P556" s="32" t="str">
        <f>IF(OR($M556="",$F556&gt;Parâmetros!$E$14),"Não","Sim")</f>
        <v>Não</v>
      </c>
      <c r="Q556" s="32" t="str">
        <f t="shared" si="50"/>
        <v/>
      </c>
      <c r="R556" s="32" t="str">
        <f t="shared" si="51"/>
        <v/>
      </c>
      <c r="S556" s="30" t="str">
        <f t="shared" si="52"/>
        <v/>
      </c>
      <c r="T556" s="32" t="str">
        <f>IF($Q556&lt;&gt;"Sim","",IF($N556&gt;Parâmetros!$E$15,"Sim","Não"))</f>
        <v/>
      </c>
      <c r="U556" s="17" t="str">
        <f t="shared" si="53"/>
        <v>Férias / afastamento</v>
      </c>
      <c r="V556" s="17" t="str">
        <f>IF($AC556&lt;&gt;"",IF($L556&gt;0,"ATENÇÃO · apontou em dia de "&amp;LOWER($AC556)&amp;" cadastrado","Exceção cadastrada · "&amp;$AC556)&amp;IF($AD556="",""," · "&amp;$AD556),IF($E556="Férias",IF($L556&gt;0,"ATENÇÃO · apontou estando de férias no cadastro","Férias no cadastro"),IF($Y556="Férias / afastamento","Afastamento · "&amp;($Z556+$AA556-1)&amp;" dias seguidos sem apontamento",IF($Y556="Folga trabalhada","ATENÇÃO · apontou em dia de folga da escala 5x2",IF($Y556="Folga",IF(AND($D556="5x2",OR(WEEKDAY($F556,2)=6,WEEKDAY($F556,2)=7)),"Folga de fim de semana da escala 5x2",IF(AND(OR($D556="6x1",$D556="FF 6x1"),WEEKDAY($F556,2)=6,FALSE()),"Folga de fim de semana · apontou no domingo anterior",IF(AND(OR($D556="6x1",$D556="FF 6x1"),WEEKDAY($F556,2)=7,AND($A556=$A555,$L555&gt;0)),"Folga de fim de semana · apontou no sábado",IF(AND(OR($D556="6x1",$D556="FF 6x1"),OR(WEEKDAY($F556,2)=6,WEEKDAY($F556,2)=7)),"Folga de fim de semana · sem apontamento no sábado nem no domingo","Folga prevista pelo ciclo")))),IF($Y556="Indeterminado (início da série)","Sem histórico anterior — informe o dia do ciclo no Cadastro",IF($Y556="Falta de registro",IF(OR(OR($D556="6x1",$D556="FF 6x1"),$D556="5x2"),"FALTA DE REGISTRO · dia útil da escala "&amp;$E556,"FALTA DE REGISTRO · dia "&amp;$W556&amp;" de "&amp;IFERROR(INDEX(Parâmetros!$B$39:$B$48,MATCH($E556,Parâmetros!$A$39:$A$48,0)),99)&amp;" do ciclo"),IF(OR($D556="6x1",$D556="FF 6x1"),IF(OR(AND(WEEKDAY($F556,2)=6,AND($A556=$A557,$L557&gt;0)),AND(WEEKDAY($F556,2)=7,AND($A556=$A555,$L555&gt;0))),"ATENÇÃO · apontou sábado e domingo no mesmo fim de semana",IF(OR(WEEKDAY($F556,2)=6,WEEKDAY($F556,2)=7),"Jornada de fim de semana do 6x1",IF(OR($H556&gt;=Parâmetros!$E$20,$H556&lt;Parâmetros!$E$19),"ATENÇÃO · 6x1 apontou fora do horário diurno","Jornada fixa do 6x1"))),IF($D556="5x2","Jornada fixa do 5x2",IF($D556="Folguista",IF($J556=$K556,"Evidência confirma sequência","DIVERGE · sequência "&amp;$J556&amp;" × evidência "&amp;$K556),IF($K556=$E556,"Evidência confirma cadastro","DIVERGE · cadastro "&amp;$E556&amp;" × evidência "&amp;$K556)))))))))))</f>
        <v>Férias no cadastro</v>
      </c>
      <c r="W556" s="34">
        <f>IF(OR(OR($D556="6x1",$D556="FF 6x1"),$D556="5x2"),"",IF($AB556&lt;&gt;$AB555,IF(IFERROR(INDEX(Cadastro!$F$5:$F$243,$AB556),"")="",IF($L556&gt;0,1,0),IF(IFERROR(INDEX(Cadastro!$F$5:$F$243,$AB556),"")&lt;=IFERROR(INDEX(Parâmetros!$B$39:$B$48,MATCH($E556,Parâmetros!$A$39:$A$48,0)),99),IFERROR(INDEX(Cadastro!$F$5:$F$243,$AB556),""),0)),IF($L556&gt;0,IF(N($X555)&gt;0,1,N($W555)+1),IF(AND($L556=0,OR(N($W555)&gt;=IFERROR(INDEX(Parâmetros!$B$39:$B$48,MATCH($E556,Parâmetros!$A$39:$A$48,0)),99),AND(N($X555)&gt;0,N($X555)&lt;IFERROR(INDEX(Parâmetros!$C$39:$C$48,MATCH($E556,Parâmetros!$A$39:$A$48,0)),0)))),0,N($W555)+1))))</f>
        <v>22</v>
      </c>
      <c r="X556" s="34">
        <f>IF(OR(OR($D556="6x1",$D556="FF 6x1"),$D556="5x2"),"",IF($AB556&lt;&gt;$AB555,IF(IFERROR(INDEX(Cadastro!$F$5:$F$243,$AB556),"")="",0,IF(IFERROR(INDEX(Cadastro!$F$5:$F$243,$AB556),"")&gt;IFERROR(INDEX(Parâmetros!$B$39:$B$48,MATCH($E556,Parâmetros!$A$39:$A$48,0)),99),IFERROR(INDEX(Cadastro!$F$5:$F$243,$AB556),"")-IFERROR(INDEX(Parâmetros!$B$39:$B$48,MATCH($E556,Parâmetros!$A$39:$A$48,0)),99),0)),IF(AND($L556=0,OR(N($W555)&gt;=IFERROR(INDEX(Parâmetros!$B$39:$B$48,MATCH($E556,Parâmetros!$A$39:$A$48,0)),99),AND(N($X555)&gt;0,N($X555)&lt;IFERROR(INDEX(Parâmetros!$C$39:$C$48,MATCH($E556,Parâmetros!$A$39:$A$48,0)),0)))),N($X555)+1,0)))</f>
        <v>0</v>
      </c>
      <c r="Y556" t="str">
        <f>IF($AC556&lt;&gt;"",IF($L556&gt;0,$AC556&amp;" · com apontamento",$AC556),IF($E556="Férias",IF($L556&gt;0,"Férias · com apontamento","Férias (cadastro)"),IF(($Z556+$AA556-1)&gt;Parâmetros!$E$16,"Férias / afastamento",IF(AND($D556="5x2",OR(WEEKDAY($F556,2)=6,WEEKDAY($F556,2)=7)),IF($L556&gt;0,"Folga trabalhada","Folga"),IF($L556&gt;0,"Trabalhado",IF(OR(OR($D556="6x1",$D556="FF 6x1"),$D556="5x2"),IF(AND(OR($D556="6x1",$D556="FF 6x1"),OR(WEEKDAY($F556,2)=6,WEEKDAY($F556,2)=7)),"Folga","Falta de registro"),IF(AND($AB556&lt;&gt;$AB555,IFERROR(INDEX(Cadastro!$F$5:$F$243,$AB556),"")=""),"Indeterminado (início da série)",IF($X556&gt;0,"Folga","Falta de registro"))))))))</f>
        <v>Férias (cadastro)</v>
      </c>
      <c r="Z556" s="34">
        <f>IF(OR($L556&gt;0,$F556&gt;Parâmetros!$E$14),0,IF($A556&lt;&gt;$A555,1,N($Z555)+1))</f>
        <v>0</v>
      </c>
      <c r="AA556" s="34">
        <f>IF(OR($L556&gt;0,$F556&gt;Parâmetros!$E$14),0,IF(OR($A556&lt;&gt;$A557,$F557&gt;Parâmetros!$E$14),1,N($AA557)+1))</f>
        <v>0</v>
      </c>
      <c r="AB556" s="31">
        <f>IFERROR(MATCH($A556&amp;"|"&amp;TEXT(_xlfn.MAXIFS(Cadastro!$E$5:$E$243,Cadastro!$A$5:$A$243,$A556,Cadastro!$E$5:$E$243,"&lt;="&amp;$F556),"yyyymmdd"),Cadastro!$I$5:$I$243,0),"")</f>
        <v>73</v>
      </c>
      <c r="AC556" t="str">
        <f>IFERROR(_xlfn.SINGLE(INDEX(Exceções!$D$5:$D$203,MATCH($A556&amp;"|"&amp;$F556,Exceções!$F$5:$F$203,0))),"")</f>
        <v/>
      </c>
      <c r="AD556" t="str">
        <f>IF($AC556="","",IFERROR(_xlfn.SINGLE(INDEX(Exceções!$E$5:$E$203,MATCH($A556&amp;"|"&amp;$F556,Exceções!$F$5:$F$203,0))),""))</f>
        <v/>
      </c>
    </row>
    <row r="557" spans="1:30" ht="15" customHeight="1" x14ac:dyDescent="0.25">
      <c r="A557" s="31">
        <v>52403</v>
      </c>
      <c r="B557" s="17" t="s">
        <v>28</v>
      </c>
      <c r="C557" s="17" t="str">
        <f>IFERROR(INDEX(Cadastro!$C$5:$C$243,$AB557),"NÃO INFORMADO")</f>
        <v>ELE</v>
      </c>
      <c r="D557" s="17" t="str">
        <f>IFERROR(INDEX(Cadastro!$D$5:$D$243,$AB557),"")</f>
        <v>Férias</v>
      </c>
      <c r="E557" s="17" t="str">
        <f>IFERROR(INDEX(Cadastro!$G$5:$G$243,$AB557),"")</f>
        <v>Férias</v>
      </c>
      <c r="F557" s="29">
        <v>46323</v>
      </c>
      <c r="G557" s="32" t="str">
        <f t="shared" si="48"/>
        <v>qua</v>
      </c>
      <c r="H557" s="31" t="str">
        <f>IF($L557=0,"",_xlfn.MINIFS(Dados!$Q:$Q,Dados!$A:$A,$A557,Dados!$S:$S,$F557))</f>
        <v/>
      </c>
      <c r="I557" s="31" t="str">
        <f>IF($H557="","",_xlfn.MAXIFS(Dados!$R:$R,Dados!$A:$A,$A557,Dados!$S:$S,$F557))</f>
        <v/>
      </c>
      <c r="J557" s="32" t="str">
        <f>IF($D557&lt;&gt;"Folguista","",IFERROR(INDEX(Parâmetros!$D$52:$G$52,1,MIN(4,MAX(1,$W557))),""))</f>
        <v/>
      </c>
      <c r="K557" s="32" t="str">
        <f>IF(OR($AC557&lt;&gt;"",$Y557="Folga",$Y557="Folga trabalhada",$Y557="Férias (cadastro)",$Y557="Férias / afastamento",$Y557="Indeterminado (início da série)"),"",IF(OR($D557="6x1",$D557="FF 6x1"),IF(OR(WEEKDAY($F557,2)=6,WEEKDAY($F557,2)=7),"6x1 sáb/dom","6x1"),IF($D557="5x2","5x2",IF($H557="",IF($D557="Folguista",$J557,$E557),IF(OR($H557&gt;=Parâmetros!$E$18,$H557&lt;Parâmetros!$E$19),"C",IF($H557&lt;Parâmetros!$E$20,"A","B"))))))</f>
        <v/>
      </c>
      <c r="L557" s="30">
        <f>SUMIFS(Dados!$E:$E,Dados!$A:$A,$A557,Dados!$S:$S,$F557)</f>
        <v>0</v>
      </c>
      <c r="M557" s="30" t="str">
        <f>IFERROR(INDEX(Parâmetros!$E$6:$E$11,MATCH($K557,Parâmetros!$A$6:$A$11,0)),"")</f>
        <v/>
      </c>
      <c r="N557" s="33" t="str">
        <f t="shared" si="49"/>
        <v/>
      </c>
      <c r="O557" s="33">
        <f>Parâmetros!$E$13</f>
        <v>0.8</v>
      </c>
      <c r="P557" s="32" t="str">
        <f>IF(OR($M557="",$F557&gt;Parâmetros!$E$14),"Não","Sim")</f>
        <v>Não</v>
      </c>
      <c r="Q557" s="32" t="str">
        <f t="shared" si="50"/>
        <v/>
      </c>
      <c r="R557" s="32" t="str">
        <f t="shared" si="51"/>
        <v/>
      </c>
      <c r="S557" s="30" t="str">
        <f t="shared" si="52"/>
        <v/>
      </c>
      <c r="T557" s="32" t="str">
        <f>IF($Q557&lt;&gt;"Sim","",IF($N557&gt;Parâmetros!$E$15,"Sim","Não"))</f>
        <v/>
      </c>
      <c r="U557" s="17" t="str">
        <f t="shared" si="53"/>
        <v>Férias / afastamento</v>
      </c>
      <c r="V557" s="17" t="str">
        <f>IF($AC557&lt;&gt;"",IF($L557&gt;0,"ATENÇÃO · apontou em dia de "&amp;LOWER($AC557)&amp;" cadastrado","Exceção cadastrada · "&amp;$AC557)&amp;IF($AD557="",""," · "&amp;$AD557),IF($E557="Férias",IF($L557&gt;0,"ATENÇÃO · apontou estando de férias no cadastro","Férias no cadastro"),IF($Y557="Férias / afastamento","Afastamento · "&amp;($Z557+$AA557-1)&amp;" dias seguidos sem apontamento",IF($Y557="Folga trabalhada","ATENÇÃO · apontou em dia de folga da escala 5x2",IF($Y557="Folga",IF(AND($D557="5x2",OR(WEEKDAY($F557,2)=6,WEEKDAY($F557,2)=7)),"Folga de fim de semana da escala 5x2",IF(AND(OR($D557="6x1",$D557="FF 6x1"),WEEKDAY($F557,2)=6,FALSE()),"Folga de fim de semana · apontou no domingo anterior",IF(AND(OR($D557="6x1",$D557="FF 6x1"),WEEKDAY($F557,2)=7,AND($A557=$A556,$L556&gt;0)),"Folga de fim de semana · apontou no sábado",IF(AND(OR($D557="6x1",$D557="FF 6x1"),OR(WEEKDAY($F557,2)=6,WEEKDAY($F557,2)=7)),"Folga de fim de semana · sem apontamento no sábado nem no domingo","Folga prevista pelo ciclo")))),IF($Y557="Indeterminado (início da série)","Sem histórico anterior — informe o dia do ciclo no Cadastro",IF($Y557="Falta de registro",IF(OR(OR($D557="6x1",$D557="FF 6x1"),$D557="5x2"),"FALTA DE REGISTRO · dia útil da escala "&amp;$E557,"FALTA DE REGISTRO · dia "&amp;$W557&amp;" de "&amp;IFERROR(INDEX(Parâmetros!$B$39:$B$48,MATCH($E557,Parâmetros!$A$39:$A$48,0)),99)&amp;" do ciclo"),IF(OR($D557="6x1",$D557="FF 6x1"),IF(OR(AND(WEEKDAY($F557,2)=6,AND($A557=$A558,$L558&gt;0)),AND(WEEKDAY($F557,2)=7,AND($A557=$A556,$L556&gt;0))),"ATENÇÃO · apontou sábado e domingo no mesmo fim de semana",IF(OR(WEEKDAY($F557,2)=6,WEEKDAY($F557,2)=7),"Jornada de fim de semana do 6x1",IF(OR($H557&gt;=Parâmetros!$E$20,$H557&lt;Parâmetros!$E$19),"ATENÇÃO · 6x1 apontou fora do horário diurno","Jornada fixa do 6x1"))),IF($D557="5x2","Jornada fixa do 5x2",IF($D557="Folguista",IF($J557=$K557,"Evidência confirma sequência","DIVERGE · sequência "&amp;$J557&amp;" × evidência "&amp;$K557),IF($K557=$E557,"Evidência confirma cadastro","DIVERGE · cadastro "&amp;$E557&amp;" × evidência "&amp;$K557)))))))))))</f>
        <v>Férias no cadastro</v>
      </c>
      <c r="W557" s="34">
        <f>IF(OR(OR($D557="6x1",$D557="FF 6x1"),$D557="5x2"),"",IF($AB557&lt;&gt;$AB556,IF(IFERROR(INDEX(Cadastro!$F$5:$F$243,$AB557),"")="",IF($L557&gt;0,1,0),IF(IFERROR(INDEX(Cadastro!$F$5:$F$243,$AB557),"")&lt;=IFERROR(INDEX(Parâmetros!$B$39:$B$48,MATCH($E557,Parâmetros!$A$39:$A$48,0)),99),IFERROR(INDEX(Cadastro!$F$5:$F$243,$AB557),""),0)),IF($L557&gt;0,IF(N($X556)&gt;0,1,N($W556)+1),IF(AND($L557=0,OR(N($W556)&gt;=IFERROR(INDEX(Parâmetros!$B$39:$B$48,MATCH($E557,Parâmetros!$A$39:$A$48,0)),99),AND(N($X556)&gt;0,N($X556)&lt;IFERROR(INDEX(Parâmetros!$C$39:$C$48,MATCH($E557,Parâmetros!$A$39:$A$48,0)),0)))),0,N($W556)+1))))</f>
        <v>23</v>
      </c>
      <c r="X557" s="34">
        <f>IF(OR(OR($D557="6x1",$D557="FF 6x1"),$D557="5x2"),"",IF($AB557&lt;&gt;$AB556,IF(IFERROR(INDEX(Cadastro!$F$5:$F$243,$AB557),"")="",0,IF(IFERROR(INDEX(Cadastro!$F$5:$F$243,$AB557),"")&gt;IFERROR(INDEX(Parâmetros!$B$39:$B$48,MATCH($E557,Parâmetros!$A$39:$A$48,0)),99),IFERROR(INDEX(Cadastro!$F$5:$F$243,$AB557),"")-IFERROR(INDEX(Parâmetros!$B$39:$B$48,MATCH($E557,Parâmetros!$A$39:$A$48,0)),99),0)),IF(AND($L557=0,OR(N($W556)&gt;=IFERROR(INDEX(Parâmetros!$B$39:$B$48,MATCH($E557,Parâmetros!$A$39:$A$48,0)),99),AND(N($X556)&gt;0,N($X556)&lt;IFERROR(INDEX(Parâmetros!$C$39:$C$48,MATCH($E557,Parâmetros!$A$39:$A$48,0)),0)))),N($X556)+1,0)))</f>
        <v>0</v>
      </c>
      <c r="Y557" t="str">
        <f>IF($AC557&lt;&gt;"",IF($L557&gt;0,$AC557&amp;" · com apontamento",$AC557),IF($E557="Férias",IF($L557&gt;0,"Férias · com apontamento","Férias (cadastro)"),IF(($Z557+$AA557-1)&gt;Parâmetros!$E$16,"Férias / afastamento",IF(AND($D557="5x2",OR(WEEKDAY($F557,2)=6,WEEKDAY($F557,2)=7)),IF($L557&gt;0,"Folga trabalhada","Folga"),IF($L557&gt;0,"Trabalhado",IF(OR(OR($D557="6x1",$D557="FF 6x1"),$D557="5x2"),IF(AND(OR($D557="6x1",$D557="FF 6x1"),OR(WEEKDAY($F557,2)=6,WEEKDAY($F557,2)=7)),"Folga","Falta de registro"),IF(AND($AB557&lt;&gt;$AB556,IFERROR(INDEX(Cadastro!$F$5:$F$243,$AB557),"")=""),"Indeterminado (início da série)",IF($X557&gt;0,"Folga","Falta de registro"))))))))</f>
        <v>Férias (cadastro)</v>
      </c>
      <c r="Z557" s="34">
        <f>IF(OR($L557&gt;0,$F557&gt;Parâmetros!$E$14),0,IF($A557&lt;&gt;$A556,1,N($Z556)+1))</f>
        <v>0</v>
      </c>
      <c r="AA557" s="34">
        <f>IF(OR($L557&gt;0,$F557&gt;Parâmetros!$E$14),0,IF(OR($A557&lt;&gt;$A558,$F558&gt;Parâmetros!$E$14),1,N($AA558)+1))</f>
        <v>0</v>
      </c>
      <c r="AB557" s="31">
        <f>IFERROR(MATCH($A557&amp;"|"&amp;TEXT(_xlfn.MAXIFS(Cadastro!$E$5:$E$243,Cadastro!$A$5:$A$243,$A557,Cadastro!$E$5:$E$243,"&lt;="&amp;$F557),"yyyymmdd"),Cadastro!$I$5:$I$243,0),"")</f>
        <v>73</v>
      </c>
      <c r="AC557" t="str">
        <f>IFERROR(_xlfn.SINGLE(INDEX(Exceções!$D$5:$D$203,MATCH($A557&amp;"|"&amp;$F557,Exceções!$F$5:$F$203,0))),"")</f>
        <v/>
      </c>
      <c r="AD557" t="str">
        <f>IF($AC557="","",IFERROR(_xlfn.SINGLE(INDEX(Exceções!$E$5:$E$203,MATCH($A557&amp;"|"&amp;$F557,Exceções!$F$5:$F$203,0))),""))</f>
        <v/>
      </c>
    </row>
    <row r="558" spans="1:30" ht="15" customHeight="1" x14ac:dyDescent="0.25">
      <c r="A558" s="31">
        <v>52403</v>
      </c>
      <c r="B558" s="17" t="s">
        <v>28</v>
      </c>
      <c r="C558" s="17" t="str">
        <f>IFERROR(INDEX(Cadastro!$C$5:$C$243,$AB558),"NÃO INFORMADO")</f>
        <v>ELE</v>
      </c>
      <c r="D558" s="17" t="str">
        <f>IFERROR(INDEX(Cadastro!$D$5:$D$243,$AB558),"")</f>
        <v>Férias</v>
      </c>
      <c r="E558" s="17" t="str">
        <f>IFERROR(INDEX(Cadastro!$G$5:$G$243,$AB558),"")</f>
        <v>Férias</v>
      </c>
      <c r="F558" s="29">
        <v>46324</v>
      </c>
      <c r="G558" s="32" t="str">
        <f t="shared" si="48"/>
        <v>qui</v>
      </c>
      <c r="H558" s="31" t="str">
        <f>IF($L558=0,"",_xlfn.MINIFS(Dados!$Q:$Q,Dados!$A:$A,$A558,Dados!$S:$S,$F558))</f>
        <v/>
      </c>
      <c r="I558" s="31" t="str">
        <f>IF($H558="","",_xlfn.MAXIFS(Dados!$R:$R,Dados!$A:$A,$A558,Dados!$S:$S,$F558))</f>
        <v/>
      </c>
      <c r="J558" s="32" t="str">
        <f>IF($D558&lt;&gt;"Folguista","",IFERROR(INDEX(Parâmetros!$D$52:$G$52,1,MIN(4,MAX(1,$W558))),""))</f>
        <v/>
      </c>
      <c r="K558" s="32" t="str">
        <f>IF(OR($AC558&lt;&gt;"",$Y558="Folga",$Y558="Folga trabalhada",$Y558="Férias (cadastro)",$Y558="Férias / afastamento",$Y558="Indeterminado (início da série)"),"",IF(OR($D558="6x1",$D558="FF 6x1"),IF(OR(WEEKDAY($F558,2)=6,WEEKDAY($F558,2)=7),"6x1 sáb/dom","6x1"),IF($D558="5x2","5x2",IF($H558="",IF($D558="Folguista",$J558,$E558),IF(OR($H558&gt;=Parâmetros!$E$18,$H558&lt;Parâmetros!$E$19),"C",IF($H558&lt;Parâmetros!$E$20,"A","B"))))))</f>
        <v/>
      </c>
      <c r="L558" s="30">
        <f>SUMIFS(Dados!$E:$E,Dados!$A:$A,$A558,Dados!$S:$S,$F558)</f>
        <v>0</v>
      </c>
      <c r="M558" s="30" t="str">
        <f>IFERROR(INDEX(Parâmetros!$E$6:$E$11,MATCH($K558,Parâmetros!$A$6:$A$11,0)),"")</f>
        <v/>
      </c>
      <c r="N558" s="33" t="str">
        <f t="shared" si="49"/>
        <v/>
      </c>
      <c r="O558" s="33">
        <f>Parâmetros!$E$13</f>
        <v>0.8</v>
      </c>
      <c r="P558" s="32" t="str">
        <f>IF(OR($M558="",$F558&gt;Parâmetros!$E$14),"Não","Sim")</f>
        <v>Não</v>
      </c>
      <c r="Q558" s="32" t="str">
        <f t="shared" si="50"/>
        <v/>
      </c>
      <c r="R558" s="32" t="str">
        <f t="shared" si="51"/>
        <v/>
      </c>
      <c r="S558" s="30" t="str">
        <f t="shared" si="52"/>
        <v/>
      </c>
      <c r="T558" s="32" t="str">
        <f>IF($Q558&lt;&gt;"Sim","",IF($N558&gt;Parâmetros!$E$15,"Sim","Não"))</f>
        <v/>
      </c>
      <c r="U558" s="17" t="str">
        <f t="shared" si="53"/>
        <v>Férias / afastamento</v>
      </c>
      <c r="V558" s="17" t="str">
        <f>IF($AC558&lt;&gt;"",IF($L558&gt;0,"ATENÇÃO · apontou em dia de "&amp;LOWER($AC558)&amp;" cadastrado","Exceção cadastrada · "&amp;$AC558)&amp;IF($AD558="",""," · "&amp;$AD558),IF($E558="Férias",IF($L558&gt;0,"ATENÇÃO · apontou estando de férias no cadastro","Férias no cadastro"),IF($Y558="Férias / afastamento","Afastamento · "&amp;($Z558+$AA558-1)&amp;" dias seguidos sem apontamento",IF($Y558="Folga trabalhada","ATENÇÃO · apontou em dia de folga da escala 5x2",IF($Y558="Folga",IF(AND($D558="5x2",OR(WEEKDAY($F558,2)=6,WEEKDAY($F558,2)=7)),"Folga de fim de semana da escala 5x2",IF(AND(OR($D558="6x1",$D558="FF 6x1"),WEEKDAY($F558,2)=6,FALSE()),"Folga de fim de semana · apontou no domingo anterior",IF(AND(OR($D558="6x1",$D558="FF 6x1"),WEEKDAY($F558,2)=7,AND($A558=$A557,$L557&gt;0)),"Folga de fim de semana · apontou no sábado",IF(AND(OR($D558="6x1",$D558="FF 6x1"),OR(WEEKDAY($F558,2)=6,WEEKDAY($F558,2)=7)),"Folga de fim de semana · sem apontamento no sábado nem no domingo","Folga prevista pelo ciclo")))),IF($Y558="Indeterminado (início da série)","Sem histórico anterior — informe o dia do ciclo no Cadastro",IF($Y558="Falta de registro",IF(OR(OR($D558="6x1",$D558="FF 6x1"),$D558="5x2"),"FALTA DE REGISTRO · dia útil da escala "&amp;$E558,"FALTA DE REGISTRO · dia "&amp;$W558&amp;" de "&amp;IFERROR(INDEX(Parâmetros!$B$39:$B$48,MATCH($E558,Parâmetros!$A$39:$A$48,0)),99)&amp;" do ciclo"),IF(OR($D558="6x1",$D558="FF 6x1"),IF(OR(AND(WEEKDAY($F558,2)=6,AND($A558=$A559,$L559&gt;0)),AND(WEEKDAY($F558,2)=7,AND($A558=$A557,$L557&gt;0))),"ATENÇÃO · apontou sábado e domingo no mesmo fim de semana",IF(OR(WEEKDAY($F558,2)=6,WEEKDAY($F558,2)=7),"Jornada de fim de semana do 6x1",IF(OR($H558&gt;=Parâmetros!$E$20,$H558&lt;Parâmetros!$E$19),"ATENÇÃO · 6x1 apontou fora do horário diurno","Jornada fixa do 6x1"))),IF($D558="5x2","Jornada fixa do 5x2",IF($D558="Folguista",IF($J558=$K558,"Evidência confirma sequência","DIVERGE · sequência "&amp;$J558&amp;" × evidência "&amp;$K558),IF($K558=$E558,"Evidência confirma cadastro","DIVERGE · cadastro "&amp;$E558&amp;" × evidência "&amp;$K558)))))))))))</f>
        <v>Férias no cadastro</v>
      </c>
      <c r="W558" s="34">
        <f>IF(OR(OR($D558="6x1",$D558="FF 6x1"),$D558="5x2"),"",IF($AB558&lt;&gt;$AB557,IF(IFERROR(INDEX(Cadastro!$F$5:$F$243,$AB558),"")="",IF($L558&gt;0,1,0),IF(IFERROR(INDEX(Cadastro!$F$5:$F$243,$AB558),"")&lt;=IFERROR(INDEX(Parâmetros!$B$39:$B$48,MATCH($E558,Parâmetros!$A$39:$A$48,0)),99),IFERROR(INDEX(Cadastro!$F$5:$F$243,$AB558),""),0)),IF($L558&gt;0,IF(N($X557)&gt;0,1,N($W557)+1),IF(AND($L558=0,OR(N($W557)&gt;=IFERROR(INDEX(Parâmetros!$B$39:$B$48,MATCH($E558,Parâmetros!$A$39:$A$48,0)),99),AND(N($X557)&gt;0,N($X557)&lt;IFERROR(INDEX(Parâmetros!$C$39:$C$48,MATCH($E558,Parâmetros!$A$39:$A$48,0)),0)))),0,N($W557)+1))))</f>
        <v>24</v>
      </c>
      <c r="X558" s="34">
        <f>IF(OR(OR($D558="6x1",$D558="FF 6x1"),$D558="5x2"),"",IF($AB558&lt;&gt;$AB557,IF(IFERROR(INDEX(Cadastro!$F$5:$F$243,$AB558),"")="",0,IF(IFERROR(INDEX(Cadastro!$F$5:$F$243,$AB558),"")&gt;IFERROR(INDEX(Parâmetros!$B$39:$B$48,MATCH($E558,Parâmetros!$A$39:$A$48,0)),99),IFERROR(INDEX(Cadastro!$F$5:$F$243,$AB558),"")-IFERROR(INDEX(Parâmetros!$B$39:$B$48,MATCH($E558,Parâmetros!$A$39:$A$48,0)),99),0)),IF(AND($L558=0,OR(N($W557)&gt;=IFERROR(INDEX(Parâmetros!$B$39:$B$48,MATCH($E558,Parâmetros!$A$39:$A$48,0)),99),AND(N($X557)&gt;0,N($X557)&lt;IFERROR(INDEX(Parâmetros!$C$39:$C$48,MATCH($E558,Parâmetros!$A$39:$A$48,0)),0)))),N($X557)+1,0)))</f>
        <v>0</v>
      </c>
      <c r="Y558" t="str">
        <f>IF($AC558&lt;&gt;"",IF($L558&gt;0,$AC558&amp;" · com apontamento",$AC558),IF($E558="Férias",IF($L558&gt;0,"Férias · com apontamento","Férias (cadastro)"),IF(($Z558+$AA558-1)&gt;Parâmetros!$E$16,"Férias / afastamento",IF(AND($D558="5x2",OR(WEEKDAY($F558,2)=6,WEEKDAY($F558,2)=7)),IF($L558&gt;0,"Folga trabalhada","Folga"),IF($L558&gt;0,"Trabalhado",IF(OR(OR($D558="6x1",$D558="FF 6x1"),$D558="5x2"),IF(AND(OR($D558="6x1",$D558="FF 6x1"),OR(WEEKDAY($F558,2)=6,WEEKDAY($F558,2)=7)),"Folga","Falta de registro"),IF(AND($AB558&lt;&gt;$AB557,IFERROR(INDEX(Cadastro!$F$5:$F$243,$AB558),"")=""),"Indeterminado (início da série)",IF($X558&gt;0,"Folga","Falta de registro"))))))))</f>
        <v>Férias (cadastro)</v>
      </c>
      <c r="Z558" s="34">
        <f>IF(OR($L558&gt;0,$F558&gt;Parâmetros!$E$14),0,IF($A558&lt;&gt;$A557,1,N($Z557)+1))</f>
        <v>0</v>
      </c>
      <c r="AA558" s="34">
        <f>IF(OR($L558&gt;0,$F558&gt;Parâmetros!$E$14),0,IF(OR($A558&lt;&gt;$A559,$F559&gt;Parâmetros!$E$14),1,N($AA559)+1))</f>
        <v>0</v>
      </c>
      <c r="AB558" s="31">
        <f>IFERROR(MATCH($A558&amp;"|"&amp;TEXT(_xlfn.MAXIFS(Cadastro!$E$5:$E$243,Cadastro!$A$5:$A$243,$A558,Cadastro!$E$5:$E$243,"&lt;="&amp;$F558),"yyyymmdd"),Cadastro!$I$5:$I$243,0),"")</f>
        <v>73</v>
      </c>
      <c r="AC558" t="str">
        <f>IFERROR(_xlfn.SINGLE(INDEX(Exceções!$D$5:$D$203,MATCH($A558&amp;"|"&amp;$F558,Exceções!$F$5:$F$203,0))),"")</f>
        <v/>
      </c>
      <c r="AD558" t="str">
        <f>IF($AC558="","",IFERROR(_xlfn.SINGLE(INDEX(Exceções!$E$5:$E$203,MATCH($A558&amp;"|"&amp;$F558,Exceções!$F$5:$F$203,0))),""))</f>
        <v/>
      </c>
    </row>
    <row r="559" spans="1:30" ht="15" customHeight="1" x14ac:dyDescent="0.25">
      <c r="A559" s="31">
        <v>52403</v>
      </c>
      <c r="B559" s="17" t="s">
        <v>28</v>
      </c>
      <c r="C559" s="17" t="str">
        <f>IFERROR(INDEX(Cadastro!$C$5:$C$243,$AB559),"NÃO INFORMADO")</f>
        <v>ELE</v>
      </c>
      <c r="D559" s="17" t="str">
        <f>IFERROR(INDEX(Cadastro!$D$5:$D$243,$AB559),"")</f>
        <v>Férias</v>
      </c>
      <c r="E559" s="17" t="str">
        <f>IFERROR(INDEX(Cadastro!$G$5:$G$243,$AB559),"")</f>
        <v>Férias</v>
      </c>
      <c r="F559" s="29">
        <v>46325</v>
      </c>
      <c r="G559" s="32" t="str">
        <f t="shared" si="48"/>
        <v>sex</v>
      </c>
      <c r="H559" s="31" t="str">
        <f>IF($L559=0,"",_xlfn.MINIFS(Dados!$Q:$Q,Dados!$A:$A,$A559,Dados!$S:$S,$F559))</f>
        <v/>
      </c>
      <c r="I559" s="31" t="str">
        <f>IF($H559="","",_xlfn.MAXIFS(Dados!$R:$R,Dados!$A:$A,$A559,Dados!$S:$S,$F559))</f>
        <v/>
      </c>
      <c r="J559" s="32" t="str">
        <f>IF($D559&lt;&gt;"Folguista","",IFERROR(INDEX(Parâmetros!$D$52:$G$52,1,MIN(4,MAX(1,$W559))),""))</f>
        <v/>
      </c>
      <c r="K559" s="32" t="str">
        <f>IF(OR($AC559&lt;&gt;"",$Y559="Folga",$Y559="Folga trabalhada",$Y559="Férias (cadastro)",$Y559="Férias / afastamento",$Y559="Indeterminado (início da série)"),"",IF(OR($D559="6x1",$D559="FF 6x1"),IF(OR(WEEKDAY($F559,2)=6,WEEKDAY($F559,2)=7),"6x1 sáb/dom","6x1"),IF($D559="5x2","5x2",IF($H559="",IF($D559="Folguista",$J559,$E559),IF(OR($H559&gt;=Parâmetros!$E$18,$H559&lt;Parâmetros!$E$19),"C",IF($H559&lt;Parâmetros!$E$20,"A","B"))))))</f>
        <v/>
      </c>
      <c r="L559" s="30">
        <f>SUMIFS(Dados!$E:$E,Dados!$A:$A,$A559,Dados!$S:$S,$F559)</f>
        <v>0</v>
      </c>
      <c r="M559" s="30" t="str">
        <f>IFERROR(INDEX(Parâmetros!$E$6:$E$11,MATCH($K559,Parâmetros!$A$6:$A$11,0)),"")</f>
        <v/>
      </c>
      <c r="N559" s="33" t="str">
        <f t="shared" si="49"/>
        <v/>
      </c>
      <c r="O559" s="33">
        <f>Parâmetros!$E$13</f>
        <v>0.8</v>
      </c>
      <c r="P559" s="32" t="str">
        <f>IF(OR($M559="",$F559&gt;Parâmetros!$E$14),"Não","Sim")</f>
        <v>Não</v>
      </c>
      <c r="Q559" s="32" t="str">
        <f t="shared" si="50"/>
        <v/>
      </c>
      <c r="R559" s="32" t="str">
        <f t="shared" si="51"/>
        <v/>
      </c>
      <c r="S559" s="30" t="str">
        <f t="shared" si="52"/>
        <v/>
      </c>
      <c r="T559" s="32" t="str">
        <f>IF($Q559&lt;&gt;"Sim","",IF($N559&gt;Parâmetros!$E$15,"Sim","Não"))</f>
        <v/>
      </c>
      <c r="U559" s="17" t="str">
        <f t="shared" si="53"/>
        <v>Férias / afastamento</v>
      </c>
      <c r="V559" s="17" t="str">
        <f>IF($AC559&lt;&gt;"",IF($L559&gt;0,"ATENÇÃO · apontou em dia de "&amp;LOWER($AC559)&amp;" cadastrado","Exceção cadastrada · "&amp;$AC559)&amp;IF($AD559="",""," · "&amp;$AD559),IF($E559="Férias",IF($L559&gt;0,"ATENÇÃO · apontou estando de férias no cadastro","Férias no cadastro"),IF($Y559="Férias / afastamento","Afastamento · "&amp;($Z559+$AA559-1)&amp;" dias seguidos sem apontamento",IF($Y559="Folga trabalhada","ATENÇÃO · apontou em dia de folga da escala 5x2",IF($Y559="Folga",IF(AND($D559="5x2",OR(WEEKDAY($F559,2)=6,WEEKDAY($F559,2)=7)),"Folga de fim de semana da escala 5x2",IF(AND(OR($D559="6x1",$D559="FF 6x1"),WEEKDAY($F559,2)=6,FALSE()),"Folga de fim de semana · apontou no domingo anterior",IF(AND(OR($D559="6x1",$D559="FF 6x1"),WEEKDAY($F559,2)=7,AND($A559=$A558,$L558&gt;0)),"Folga de fim de semana · apontou no sábado",IF(AND(OR($D559="6x1",$D559="FF 6x1"),OR(WEEKDAY($F559,2)=6,WEEKDAY($F559,2)=7)),"Folga de fim de semana · sem apontamento no sábado nem no domingo","Folga prevista pelo ciclo")))),IF($Y559="Indeterminado (início da série)","Sem histórico anterior — informe o dia do ciclo no Cadastro",IF($Y559="Falta de registro",IF(OR(OR($D559="6x1",$D559="FF 6x1"),$D559="5x2"),"FALTA DE REGISTRO · dia útil da escala "&amp;$E559,"FALTA DE REGISTRO · dia "&amp;$W559&amp;" de "&amp;IFERROR(INDEX(Parâmetros!$B$39:$B$48,MATCH($E559,Parâmetros!$A$39:$A$48,0)),99)&amp;" do ciclo"),IF(OR($D559="6x1",$D559="FF 6x1"),IF(OR(AND(WEEKDAY($F559,2)=6,AND($A559=$A560,$L560&gt;0)),AND(WEEKDAY($F559,2)=7,AND($A559=$A558,$L558&gt;0))),"ATENÇÃO · apontou sábado e domingo no mesmo fim de semana",IF(OR(WEEKDAY($F559,2)=6,WEEKDAY($F559,2)=7),"Jornada de fim de semana do 6x1",IF(OR($H559&gt;=Parâmetros!$E$20,$H559&lt;Parâmetros!$E$19),"ATENÇÃO · 6x1 apontou fora do horário diurno","Jornada fixa do 6x1"))),IF($D559="5x2","Jornada fixa do 5x2",IF($D559="Folguista",IF($J559=$K559,"Evidência confirma sequência","DIVERGE · sequência "&amp;$J559&amp;" × evidência "&amp;$K559),IF($K559=$E559,"Evidência confirma cadastro","DIVERGE · cadastro "&amp;$E559&amp;" × evidência "&amp;$K559)))))))))))</f>
        <v>Férias no cadastro</v>
      </c>
      <c r="W559" s="34">
        <f>IF(OR(OR($D559="6x1",$D559="FF 6x1"),$D559="5x2"),"",IF($AB559&lt;&gt;$AB558,IF(IFERROR(INDEX(Cadastro!$F$5:$F$243,$AB559),"")="",IF($L559&gt;0,1,0),IF(IFERROR(INDEX(Cadastro!$F$5:$F$243,$AB559),"")&lt;=IFERROR(INDEX(Parâmetros!$B$39:$B$48,MATCH($E559,Parâmetros!$A$39:$A$48,0)),99),IFERROR(INDEX(Cadastro!$F$5:$F$243,$AB559),""),0)),IF($L559&gt;0,IF(N($X558)&gt;0,1,N($W558)+1),IF(AND($L559=0,OR(N($W558)&gt;=IFERROR(INDEX(Parâmetros!$B$39:$B$48,MATCH($E559,Parâmetros!$A$39:$A$48,0)),99),AND(N($X558)&gt;0,N($X558)&lt;IFERROR(INDEX(Parâmetros!$C$39:$C$48,MATCH($E559,Parâmetros!$A$39:$A$48,0)),0)))),0,N($W558)+1))))</f>
        <v>25</v>
      </c>
      <c r="X559" s="34">
        <f>IF(OR(OR($D559="6x1",$D559="FF 6x1"),$D559="5x2"),"",IF($AB559&lt;&gt;$AB558,IF(IFERROR(INDEX(Cadastro!$F$5:$F$243,$AB559),"")="",0,IF(IFERROR(INDEX(Cadastro!$F$5:$F$243,$AB559),"")&gt;IFERROR(INDEX(Parâmetros!$B$39:$B$48,MATCH($E559,Parâmetros!$A$39:$A$48,0)),99),IFERROR(INDEX(Cadastro!$F$5:$F$243,$AB559),"")-IFERROR(INDEX(Parâmetros!$B$39:$B$48,MATCH($E559,Parâmetros!$A$39:$A$48,0)),99),0)),IF(AND($L559=0,OR(N($W558)&gt;=IFERROR(INDEX(Parâmetros!$B$39:$B$48,MATCH($E559,Parâmetros!$A$39:$A$48,0)),99),AND(N($X558)&gt;0,N($X558)&lt;IFERROR(INDEX(Parâmetros!$C$39:$C$48,MATCH($E559,Parâmetros!$A$39:$A$48,0)),0)))),N($X558)+1,0)))</f>
        <v>0</v>
      </c>
      <c r="Y559" t="str">
        <f>IF($AC559&lt;&gt;"",IF($L559&gt;0,$AC559&amp;" · com apontamento",$AC559),IF($E559="Férias",IF($L559&gt;0,"Férias · com apontamento","Férias (cadastro)"),IF(($Z559+$AA559-1)&gt;Parâmetros!$E$16,"Férias / afastamento",IF(AND($D559="5x2",OR(WEEKDAY($F559,2)=6,WEEKDAY($F559,2)=7)),IF($L559&gt;0,"Folga trabalhada","Folga"),IF($L559&gt;0,"Trabalhado",IF(OR(OR($D559="6x1",$D559="FF 6x1"),$D559="5x2"),IF(AND(OR($D559="6x1",$D559="FF 6x1"),OR(WEEKDAY($F559,2)=6,WEEKDAY($F559,2)=7)),"Folga","Falta de registro"),IF(AND($AB559&lt;&gt;$AB558,IFERROR(INDEX(Cadastro!$F$5:$F$243,$AB559),"")=""),"Indeterminado (início da série)",IF($X559&gt;0,"Folga","Falta de registro"))))))))</f>
        <v>Férias (cadastro)</v>
      </c>
      <c r="Z559" s="34">
        <f>IF(OR($L559&gt;0,$F559&gt;Parâmetros!$E$14),0,IF($A559&lt;&gt;$A558,1,N($Z558)+1))</f>
        <v>0</v>
      </c>
      <c r="AA559" s="34">
        <f>IF(OR($L559&gt;0,$F559&gt;Parâmetros!$E$14),0,IF(OR($A559&lt;&gt;$A560,$F560&gt;Parâmetros!$E$14),1,N($AA560)+1))</f>
        <v>0</v>
      </c>
      <c r="AB559" s="31">
        <f>IFERROR(MATCH($A559&amp;"|"&amp;TEXT(_xlfn.MAXIFS(Cadastro!$E$5:$E$243,Cadastro!$A$5:$A$243,$A559,Cadastro!$E$5:$E$243,"&lt;="&amp;$F559),"yyyymmdd"),Cadastro!$I$5:$I$243,0),"")</f>
        <v>73</v>
      </c>
      <c r="AC559" t="str">
        <f>IFERROR(_xlfn.SINGLE(INDEX(Exceções!$D$5:$D$203,MATCH($A559&amp;"|"&amp;$F559,Exceções!$F$5:$F$203,0))),"")</f>
        <v/>
      </c>
      <c r="AD559" t="str">
        <f>IF($AC559="","",IFERROR(_xlfn.SINGLE(INDEX(Exceções!$E$5:$E$203,MATCH($A559&amp;"|"&amp;$F559,Exceções!$F$5:$F$203,0))),""))</f>
        <v/>
      </c>
    </row>
    <row r="560" spans="1:30" ht="15" customHeight="1" x14ac:dyDescent="0.25">
      <c r="A560" s="31">
        <v>52403</v>
      </c>
      <c r="B560" s="17" t="s">
        <v>28</v>
      </c>
      <c r="C560" s="17" t="str">
        <f>IFERROR(INDEX(Cadastro!$C$5:$C$243,$AB560),"NÃO INFORMADO")</f>
        <v>ELE</v>
      </c>
      <c r="D560" s="17" t="str">
        <f>IFERROR(INDEX(Cadastro!$D$5:$D$243,$AB560),"")</f>
        <v>Férias</v>
      </c>
      <c r="E560" s="17" t="str">
        <f>IFERROR(INDEX(Cadastro!$G$5:$G$243,$AB560),"")</f>
        <v>Férias</v>
      </c>
      <c r="F560" s="29">
        <v>46326</v>
      </c>
      <c r="G560" s="32" t="str">
        <f t="shared" si="48"/>
        <v>sáb</v>
      </c>
      <c r="H560" s="31" t="str">
        <f>IF($L560=0,"",_xlfn.MINIFS(Dados!$Q:$Q,Dados!$A:$A,$A560,Dados!$S:$S,$F560))</f>
        <v/>
      </c>
      <c r="I560" s="31" t="str">
        <f>IF($H560="","",_xlfn.MAXIFS(Dados!$R:$R,Dados!$A:$A,$A560,Dados!$S:$S,$F560))</f>
        <v/>
      </c>
      <c r="J560" s="32" t="str">
        <f>IF($D560&lt;&gt;"Folguista","",IFERROR(INDEX(Parâmetros!$D$52:$G$52,1,MIN(4,MAX(1,$W560))),""))</f>
        <v/>
      </c>
      <c r="K560" s="32" t="str">
        <f>IF(OR($AC560&lt;&gt;"",$Y560="Folga",$Y560="Folga trabalhada",$Y560="Férias (cadastro)",$Y560="Férias / afastamento",$Y560="Indeterminado (início da série)"),"",IF(OR($D560="6x1",$D560="FF 6x1"),IF(OR(WEEKDAY($F560,2)=6,WEEKDAY($F560,2)=7),"6x1 sáb/dom","6x1"),IF($D560="5x2","5x2",IF($H560="",IF($D560="Folguista",$J560,$E560),IF(OR($H560&gt;=Parâmetros!$E$18,$H560&lt;Parâmetros!$E$19),"C",IF($H560&lt;Parâmetros!$E$20,"A","B"))))))</f>
        <v/>
      </c>
      <c r="L560" s="30">
        <f>SUMIFS(Dados!$E:$E,Dados!$A:$A,$A560,Dados!$S:$S,$F560)</f>
        <v>0</v>
      </c>
      <c r="M560" s="30" t="str">
        <f>IFERROR(INDEX(Parâmetros!$E$6:$E$11,MATCH($K560,Parâmetros!$A$6:$A$11,0)),"")</f>
        <v/>
      </c>
      <c r="N560" s="33" t="str">
        <f t="shared" si="49"/>
        <v/>
      </c>
      <c r="O560" s="33">
        <f>Parâmetros!$E$13</f>
        <v>0.8</v>
      </c>
      <c r="P560" s="32" t="str">
        <f>IF(OR($M560="",$F560&gt;Parâmetros!$E$14),"Não","Sim")</f>
        <v>Não</v>
      </c>
      <c r="Q560" s="32" t="str">
        <f t="shared" si="50"/>
        <v/>
      </c>
      <c r="R560" s="32" t="str">
        <f t="shared" si="51"/>
        <v/>
      </c>
      <c r="S560" s="30" t="str">
        <f t="shared" si="52"/>
        <v/>
      </c>
      <c r="T560" s="32" t="str">
        <f>IF($Q560&lt;&gt;"Sim","",IF($N560&gt;Parâmetros!$E$15,"Sim","Não"))</f>
        <v/>
      </c>
      <c r="U560" s="17" t="str">
        <f t="shared" si="53"/>
        <v>Férias / afastamento</v>
      </c>
      <c r="V560" s="17" t="str">
        <f>IF($AC560&lt;&gt;"",IF($L560&gt;0,"ATENÇÃO · apontou em dia de "&amp;LOWER($AC560)&amp;" cadastrado","Exceção cadastrada · "&amp;$AC560)&amp;IF($AD560="",""," · "&amp;$AD560),IF($E560="Férias",IF($L560&gt;0,"ATENÇÃO · apontou estando de férias no cadastro","Férias no cadastro"),IF($Y560="Férias / afastamento","Afastamento · "&amp;($Z560+$AA560-1)&amp;" dias seguidos sem apontamento",IF($Y560="Folga trabalhada","ATENÇÃO · apontou em dia de folga da escala 5x2",IF($Y560="Folga",IF(AND($D560="5x2",OR(WEEKDAY($F560,2)=6,WEEKDAY($F560,2)=7)),"Folga de fim de semana da escala 5x2",IF(AND(OR($D560="6x1",$D560="FF 6x1"),WEEKDAY($F560,2)=6,FALSE()),"Folga de fim de semana · apontou no domingo anterior",IF(AND(OR($D560="6x1",$D560="FF 6x1"),WEEKDAY($F560,2)=7,AND($A560=$A559,$L559&gt;0)),"Folga de fim de semana · apontou no sábado",IF(AND(OR($D560="6x1",$D560="FF 6x1"),OR(WEEKDAY($F560,2)=6,WEEKDAY($F560,2)=7)),"Folga de fim de semana · sem apontamento no sábado nem no domingo","Folga prevista pelo ciclo")))),IF($Y560="Indeterminado (início da série)","Sem histórico anterior — informe o dia do ciclo no Cadastro",IF($Y560="Falta de registro",IF(OR(OR($D560="6x1",$D560="FF 6x1"),$D560="5x2"),"FALTA DE REGISTRO · dia útil da escala "&amp;$E560,"FALTA DE REGISTRO · dia "&amp;$W560&amp;" de "&amp;IFERROR(INDEX(Parâmetros!$B$39:$B$48,MATCH($E560,Parâmetros!$A$39:$A$48,0)),99)&amp;" do ciclo"),IF(OR($D560="6x1",$D560="FF 6x1"),IF(OR(AND(WEEKDAY($F560,2)=6,AND($A560=$A561,$L561&gt;0)),AND(WEEKDAY($F560,2)=7,AND($A560=$A559,$L559&gt;0))),"ATENÇÃO · apontou sábado e domingo no mesmo fim de semana",IF(OR(WEEKDAY($F560,2)=6,WEEKDAY($F560,2)=7),"Jornada de fim de semana do 6x1",IF(OR($H560&gt;=Parâmetros!$E$20,$H560&lt;Parâmetros!$E$19),"ATENÇÃO · 6x1 apontou fora do horário diurno","Jornada fixa do 6x1"))),IF($D560="5x2","Jornada fixa do 5x2",IF($D560="Folguista",IF($J560=$K560,"Evidência confirma sequência","DIVERGE · sequência "&amp;$J560&amp;" × evidência "&amp;$K560),IF($K560=$E560,"Evidência confirma cadastro","DIVERGE · cadastro "&amp;$E560&amp;" × evidência "&amp;$K560)))))))))))</f>
        <v>Férias no cadastro</v>
      </c>
      <c r="W560" s="34">
        <f>IF(OR(OR($D560="6x1",$D560="FF 6x1"),$D560="5x2"),"",IF($AB560&lt;&gt;$AB559,IF(IFERROR(INDEX(Cadastro!$F$5:$F$243,$AB560),"")="",IF($L560&gt;0,1,0),IF(IFERROR(INDEX(Cadastro!$F$5:$F$243,$AB560),"")&lt;=IFERROR(INDEX(Parâmetros!$B$39:$B$48,MATCH($E560,Parâmetros!$A$39:$A$48,0)),99),IFERROR(INDEX(Cadastro!$F$5:$F$243,$AB560),""),0)),IF($L560&gt;0,IF(N($X559)&gt;0,1,N($W559)+1),IF(AND($L560=0,OR(N($W559)&gt;=IFERROR(INDEX(Parâmetros!$B$39:$B$48,MATCH($E560,Parâmetros!$A$39:$A$48,0)),99),AND(N($X559)&gt;0,N($X559)&lt;IFERROR(INDEX(Parâmetros!$C$39:$C$48,MATCH($E560,Parâmetros!$A$39:$A$48,0)),0)))),0,N($W559)+1))))</f>
        <v>26</v>
      </c>
      <c r="X560" s="34">
        <f>IF(OR(OR($D560="6x1",$D560="FF 6x1"),$D560="5x2"),"",IF($AB560&lt;&gt;$AB559,IF(IFERROR(INDEX(Cadastro!$F$5:$F$243,$AB560),"")="",0,IF(IFERROR(INDEX(Cadastro!$F$5:$F$243,$AB560),"")&gt;IFERROR(INDEX(Parâmetros!$B$39:$B$48,MATCH($E560,Parâmetros!$A$39:$A$48,0)),99),IFERROR(INDEX(Cadastro!$F$5:$F$243,$AB560),"")-IFERROR(INDEX(Parâmetros!$B$39:$B$48,MATCH($E560,Parâmetros!$A$39:$A$48,0)),99),0)),IF(AND($L560=0,OR(N($W559)&gt;=IFERROR(INDEX(Parâmetros!$B$39:$B$48,MATCH($E560,Parâmetros!$A$39:$A$48,0)),99),AND(N($X559)&gt;0,N($X559)&lt;IFERROR(INDEX(Parâmetros!$C$39:$C$48,MATCH($E560,Parâmetros!$A$39:$A$48,0)),0)))),N($X559)+1,0)))</f>
        <v>0</v>
      </c>
      <c r="Y560" t="str">
        <f>IF($AC560&lt;&gt;"",IF($L560&gt;0,$AC560&amp;" · com apontamento",$AC560),IF($E560="Férias",IF($L560&gt;0,"Férias · com apontamento","Férias (cadastro)"),IF(($Z560+$AA560-1)&gt;Parâmetros!$E$16,"Férias / afastamento",IF(AND($D560="5x2",OR(WEEKDAY($F560,2)=6,WEEKDAY($F560,2)=7)),IF($L560&gt;0,"Folga trabalhada","Folga"),IF($L560&gt;0,"Trabalhado",IF(OR(OR($D560="6x1",$D560="FF 6x1"),$D560="5x2"),IF(AND(OR($D560="6x1",$D560="FF 6x1"),OR(WEEKDAY($F560,2)=6,WEEKDAY($F560,2)=7)),"Folga","Falta de registro"),IF(AND($AB560&lt;&gt;$AB559,IFERROR(INDEX(Cadastro!$F$5:$F$243,$AB560),"")=""),"Indeterminado (início da série)",IF($X560&gt;0,"Folga","Falta de registro"))))))))</f>
        <v>Férias (cadastro)</v>
      </c>
      <c r="Z560" s="34">
        <f>IF(OR($L560&gt;0,$F560&gt;Parâmetros!$E$14),0,IF($A560&lt;&gt;$A559,1,N($Z559)+1))</f>
        <v>0</v>
      </c>
      <c r="AA560" s="34">
        <f>IF(OR($L560&gt;0,$F560&gt;Parâmetros!$E$14),0,IF(OR($A560&lt;&gt;$A561,$F561&gt;Parâmetros!$E$14),1,N($AA561)+1))</f>
        <v>0</v>
      </c>
      <c r="AB560" s="31">
        <f>IFERROR(MATCH($A560&amp;"|"&amp;TEXT(_xlfn.MAXIFS(Cadastro!$E$5:$E$243,Cadastro!$A$5:$A$243,$A560,Cadastro!$E$5:$E$243,"&lt;="&amp;$F560),"yyyymmdd"),Cadastro!$I$5:$I$243,0),"")</f>
        <v>73</v>
      </c>
      <c r="AC560" t="str">
        <f>IFERROR(_xlfn.SINGLE(INDEX(Exceções!$D$5:$D$203,MATCH($A560&amp;"|"&amp;$F560,Exceções!$F$5:$F$203,0))),"")</f>
        <v/>
      </c>
      <c r="AD560" t="str">
        <f>IF($AC560="","",IFERROR(_xlfn.SINGLE(INDEX(Exceções!$E$5:$E$203,MATCH($A560&amp;"|"&amp;$F560,Exceções!$F$5:$F$203,0))),""))</f>
        <v/>
      </c>
    </row>
    <row r="561" spans="1:30" ht="15" customHeight="1" x14ac:dyDescent="0.25">
      <c r="A561" s="31">
        <v>52403</v>
      </c>
      <c r="B561" s="17" t="s">
        <v>28</v>
      </c>
      <c r="C561" s="17" t="str">
        <f>IFERROR(INDEX(Cadastro!$C$5:$C$243,$AB561),"NÃO INFORMADO")</f>
        <v>ELE</v>
      </c>
      <c r="D561" s="17" t="str">
        <f>IFERROR(INDEX(Cadastro!$D$5:$D$243,$AB561),"")</f>
        <v>Férias</v>
      </c>
      <c r="E561" s="17" t="str">
        <f>IFERROR(INDEX(Cadastro!$G$5:$G$243,$AB561),"")</f>
        <v>Férias</v>
      </c>
      <c r="F561" s="29">
        <v>46327</v>
      </c>
      <c r="G561" s="32" t="str">
        <f t="shared" si="48"/>
        <v>dom</v>
      </c>
      <c r="H561" s="31" t="str">
        <f>IF($L561=0,"",_xlfn.MINIFS(Dados!$Q:$Q,Dados!$A:$A,$A561,Dados!$S:$S,$F561))</f>
        <v/>
      </c>
      <c r="I561" s="31" t="str">
        <f>IF($H561="","",_xlfn.MAXIFS(Dados!$R:$R,Dados!$A:$A,$A561,Dados!$S:$S,$F561))</f>
        <v/>
      </c>
      <c r="J561" s="32" t="str">
        <f>IF($D561&lt;&gt;"Folguista","",IFERROR(INDEX(Parâmetros!$D$52:$G$52,1,MIN(4,MAX(1,$W561))),""))</f>
        <v/>
      </c>
      <c r="K561" s="32" t="str">
        <f>IF(OR($AC561&lt;&gt;"",$Y561="Folga",$Y561="Folga trabalhada",$Y561="Férias (cadastro)",$Y561="Férias / afastamento",$Y561="Indeterminado (início da série)"),"",IF(OR($D561="6x1",$D561="FF 6x1"),IF(OR(WEEKDAY($F561,2)=6,WEEKDAY($F561,2)=7),"6x1 sáb/dom","6x1"),IF($D561="5x2","5x2",IF($H561="",IF($D561="Folguista",$J561,$E561),IF(OR($H561&gt;=Parâmetros!$E$18,$H561&lt;Parâmetros!$E$19),"C",IF($H561&lt;Parâmetros!$E$20,"A","B"))))))</f>
        <v/>
      </c>
      <c r="L561" s="30">
        <f>SUMIFS(Dados!$E:$E,Dados!$A:$A,$A561,Dados!$S:$S,$F561)</f>
        <v>0</v>
      </c>
      <c r="M561" s="30" t="str">
        <f>IFERROR(INDEX(Parâmetros!$E$6:$E$11,MATCH($K561,Parâmetros!$A$6:$A$11,0)),"")</f>
        <v/>
      </c>
      <c r="N561" s="33" t="str">
        <f t="shared" si="49"/>
        <v/>
      </c>
      <c r="O561" s="33">
        <f>Parâmetros!$E$13</f>
        <v>0.8</v>
      </c>
      <c r="P561" s="32" t="str">
        <f>IF(OR($M561="",$F561&gt;Parâmetros!$E$14),"Não","Sim")</f>
        <v>Não</v>
      </c>
      <c r="Q561" s="32" t="str">
        <f t="shared" si="50"/>
        <v/>
      </c>
      <c r="R561" s="32" t="str">
        <f t="shared" si="51"/>
        <v/>
      </c>
      <c r="S561" s="30" t="str">
        <f t="shared" si="52"/>
        <v/>
      </c>
      <c r="T561" s="32" t="str">
        <f>IF($Q561&lt;&gt;"Sim","",IF($N561&gt;Parâmetros!$E$15,"Sim","Não"))</f>
        <v/>
      </c>
      <c r="U561" s="17" t="str">
        <f t="shared" si="53"/>
        <v>Férias / afastamento</v>
      </c>
      <c r="V561" s="17" t="str">
        <f>IF($AC561&lt;&gt;"",IF($L561&gt;0,"ATENÇÃO · apontou em dia de "&amp;LOWER($AC561)&amp;" cadastrado","Exceção cadastrada · "&amp;$AC561)&amp;IF($AD561="",""," · "&amp;$AD561),IF($E561="Férias",IF($L561&gt;0,"ATENÇÃO · apontou estando de férias no cadastro","Férias no cadastro"),IF($Y561="Férias / afastamento","Afastamento · "&amp;($Z561+$AA561-1)&amp;" dias seguidos sem apontamento",IF($Y561="Folga trabalhada","ATENÇÃO · apontou em dia de folga da escala 5x2",IF($Y561="Folga",IF(AND($D561="5x2",OR(WEEKDAY($F561,2)=6,WEEKDAY($F561,2)=7)),"Folga de fim de semana da escala 5x2",IF(AND(OR($D561="6x1",$D561="FF 6x1"),WEEKDAY($F561,2)=6,FALSE()),"Folga de fim de semana · apontou no domingo anterior",IF(AND(OR($D561="6x1",$D561="FF 6x1"),WEEKDAY($F561,2)=7,AND($A561=$A560,$L560&gt;0)),"Folga de fim de semana · apontou no sábado",IF(AND(OR($D561="6x1",$D561="FF 6x1"),OR(WEEKDAY($F561,2)=6,WEEKDAY($F561,2)=7)),"Folga de fim de semana · sem apontamento no sábado nem no domingo","Folga prevista pelo ciclo")))),IF($Y561="Indeterminado (início da série)","Sem histórico anterior — informe o dia do ciclo no Cadastro",IF($Y561="Falta de registro",IF(OR(OR($D561="6x1",$D561="FF 6x1"),$D561="5x2"),"FALTA DE REGISTRO · dia útil da escala "&amp;$E561,"FALTA DE REGISTRO · dia "&amp;$W561&amp;" de "&amp;IFERROR(INDEX(Parâmetros!$B$39:$B$48,MATCH($E561,Parâmetros!$A$39:$A$48,0)),99)&amp;" do ciclo"),IF(OR($D561="6x1",$D561="FF 6x1"),IF(OR(AND(WEEKDAY($F561,2)=6,AND($A561=$A562,$L562&gt;0)),AND(WEEKDAY($F561,2)=7,AND($A561=$A560,$L560&gt;0))),"ATENÇÃO · apontou sábado e domingo no mesmo fim de semana",IF(OR(WEEKDAY($F561,2)=6,WEEKDAY($F561,2)=7),"Jornada de fim de semana do 6x1",IF(OR($H561&gt;=Parâmetros!$E$20,$H561&lt;Parâmetros!$E$19),"ATENÇÃO · 6x1 apontou fora do horário diurno","Jornada fixa do 6x1"))),IF($D561="5x2","Jornada fixa do 5x2",IF($D561="Folguista",IF($J561=$K561,"Evidência confirma sequência","DIVERGE · sequência "&amp;$J561&amp;" × evidência "&amp;$K561),IF($K561=$E561,"Evidência confirma cadastro","DIVERGE · cadastro "&amp;$E561&amp;" × evidência "&amp;$K561)))))))))))</f>
        <v>Férias no cadastro</v>
      </c>
      <c r="W561" s="34">
        <f>IF(OR(OR($D561="6x1",$D561="FF 6x1"),$D561="5x2"),"",IF($AB561&lt;&gt;$AB560,IF(IFERROR(INDEX(Cadastro!$F$5:$F$243,$AB561),"")="",IF($L561&gt;0,1,0),IF(IFERROR(INDEX(Cadastro!$F$5:$F$243,$AB561),"")&lt;=IFERROR(INDEX(Parâmetros!$B$39:$B$48,MATCH($E561,Parâmetros!$A$39:$A$48,0)),99),IFERROR(INDEX(Cadastro!$F$5:$F$243,$AB561),""),0)),IF($L561&gt;0,IF(N($X560)&gt;0,1,N($W560)+1),IF(AND($L561=0,OR(N($W560)&gt;=IFERROR(INDEX(Parâmetros!$B$39:$B$48,MATCH($E561,Parâmetros!$A$39:$A$48,0)),99),AND(N($X560)&gt;0,N($X560)&lt;IFERROR(INDEX(Parâmetros!$C$39:$C$48,MATCH($E561,Parâmetros!$A$39:$A$48,0)),0)))),0,N($W560)+1))))</f>
        <v>27</v>
      </c>
      <c r="X561" s="34">
        <f>IF(OR(OR($D561="6x1",$D561="FF 6x1"),$D561="5x2"),"",IF($AB561&lt;&gt;$AB560,IF(IFERROR(INDEX(Cadastro!$F$5:$F$243,$AB561),"")="",0,IF(IFERROR(INDEX(Cadastro!$F$5:$F$243,$AB561),"")&gt;IFERROR(INDEX(Parâmetros!$B$39:$B$48,MATCH($E561,Parâmetros!$A$39:$A$48,0)),99),IFERROR(INDEX(Cadastro!$F$5:$F$243,$AB561),"")-IFERROR(INDEX(Parâmetros!$B$39:$B$48,MATCH($E561,Parâmetros!$A$39:$A$48,0)),99),0)),IF(AND($L561=0,OR(N($W560)&gt;=IFERROR(INDEX(Parâmetros!$B$39:$B$48,MATCH($E561,Parâmetros!$A$39:$A$48,0)),99),AND(N($X560)&gt;0,N($X560)&lt;IFERROR(INDEX(Parâmetros!$C$39:$C$48,MATCH($E561,Parâmetros!$A$39:$A$48,0)),0)))),N($X560)+1,0)))</f>
        <v>0</v>
      </c>
      <c r="Y561" t="str">
        <f>IF($AC561&lt;&gt;"",IF($L561&gt;0,$AC561&amp;" · com apontamento",$AC561),IF($E561="Férias",IF($L561&gt;0,"Férias · com apontamento","Férias (cadastro)"),IF(($Z561+$AA561-1)&gt;Parâmetros!$E$16,"Férias / afastamento",IF(AND($D561="5x2",OR(WEEKDAY($F561,2)=6,WEEKDAY($F561,2)=7)),IF($L561&gt;0,"Folga trabalhada","Folga"),IF($L561&gt;0,"Trabalhado",IF(OR(OR($D561="6x1",$D561="FF 6x1"),$D561="5x2"),IF(AND(OR($D561="6x1",$D561="FF 6x1"),OR(WEEKDAY($F561,2)=6,WEEKDAY($F561,2)=7)),"Folga","Falta de registro"),IF(AND($AB561&lt;&gt;$AB560,IFERROR(INDEX(Cadastro!$F$5:$F$243,$AB561),"")=""),"Indeterminado (início da série)",IF($X561&gt;0,"Folga","Falta de registro"))))))))</f>
        <v>Férias (cadastro)</v>
      </c>
      <c r="Z561" s="34">
        <f>IF(OR($L561&gt;0,$F561&gt;Parâmetros!$E$14),0,IF($A561&lt;&gt;$A560,1,N($Z560)+1))</f>
        <v>0</v>
      </c>
      <c r="AA561" s="34">
        <f>IF(OR($L561&gt;0,$F561&gt;Parâmetros!$E$14),0,IF(OR($A561&lt;&gt;$A562,$F562&gt;Parâmetros!$E$14),1,N($AA562)+1))</f>
        <v>0</v>
      </c>
      <c r="AB561" s="31">
        <f>IFERROR(MATCH($A561&amp;"|"&amp;TEXT(_xlfn.MAXIFS(Cadastro!$E$5:$E$243,Cadastro!$A$5:$A$243,$A561,Cadastro!$E$5:$E$243,"&lt;="&amp;$F561),"yyyymmdd"),Cadastro!$I$5:$I$243,0),"")</f>
        <v>73</v>
      </c>
      <c r="AC561" t="str">
        <f>IFERROR(_xlfn.SINGLE(INDEX(Exceções!$D$5:$D$203,MATCH($A561&amp;"|"&amp;$F561,Exceções!$F$5:$F$203,0))),"")</f>
        <v/>
      </c>
      <c r="AD561" t="str">
        <f>IF($AC561="","",IFERROR(_xlfn.SINGLE(INDEX(Exceções!$E$5:$E$203,MATCH($A561&amp;"|"&amp;$F561,Exceções!$F$5:$F$203,0))),""))</f>
        <v/>
      </c>
    </row>
    <row r="562" spans="1:30" ht="15" hidden="1" customHeight="1" x14ac:dyDescent="0.25">
      <c r="A562" s="31">
        <v>53346</v>
      </c>
      <c r="B562" s="17" t="s">
        <v>39</v>
      </c>
      <c r="C562" s="17" t="str">
        <f>IFERROR(INDEX(Cadastro!$C$5:$C$243,$AB562),"NÃO INFORMADO")</f>
        <v>ESP</v>
      </c>
      <c r="D562" s="17" t="str">
        <f>IFERROR(INDEX(Cadastro!$D$5:$D$243,$AB562),"")</f>
        <v>6x1</v>
      </c>
      <c r="E562" s="17" t="str">
        <f>IFERROR(INDEX(Cadastro!$G$5:$G$243,$AB562),"")</f>
        <v>6x1</v>
      </c>
      <c r="F562" s="29">
        <v>46300</v>
      </c>
      <c r="G562" s="32" t="str">
        <f t="shared" si="48"/>
        <v>seg</v>
      </c>
      <c r="H562" s="31">
        <f>IF($L562=0,"",_xlfn.MINIFS(Dados!$Q:$Q,Dados!$A:$A,$A562,Dados!$S:$S,$F562))</f>
        <v>480</v>
      </c>
      <c r="I562" s="31">
        <f>IF($H562="","",_xlfn.MAXIFS(Dados!$R:$R,Dados!$A:$A,$A562,Dados!$S:$S,$F562))</f>
        <v>980</v>
      </c>
      <c r="J562" s="32" t="str">
        <f>IF($D562&lt;&gt;"Folguista","",IFERROR(INDEX(Parâmetros!$D$52:$G$52,1,MIN(4,MAX(1,$W562))),""))</f>
        <v/>
      </c>
      <c r="K562" s="32" t="str">
        <f>IF(OR($AC562&lt;&gt;"",$Y562="Folga",$Y562="Folga trabalhada",$Y562="Férias (cadastro)",$Y562="Férias / afastamento",$Y562="Indeterminado (início da série)"),"",IF(OR($D562="6x1",$D562="FF 6x1"),IF(OR(WEEKDAY($F562,2)=6,WEEKDAY($F562,2)=7),"6x1 sáb/dom","6x1"),IF($D562="5x2","5x2",IF($H562="",IF($D562="Folguista",$J562,$E562),IF(OR($H562&gt;=Parâmetros!$E$18,$H562&lt;Parâmetros!$E$19),"C",IF($H562&lt;Parâmetros!$E$20,"A","B"))))))</f>
        <v>6x1</v>
      </c>
      <c r="L562" s="30">
        <f>SUMIFS(Dados!$E:$E,Dados!$A:$A,$A562,Dados!$S:$S,$F562)</f>
        <v>7.24</v>
      </c>
      <c r="M562" s="30">
        <f>IFERROR(INDEX(Parâmetros!$E$6:$E$11,MATCH($K562,Parâmetros!$A$6:$A$11,0)),"")</f>
        <v>8.8000000000000007</v>
      </c>
      <c r="N562" s="33">
        <f t="shared" si="49"/>
        <v>0.82272727272727264</v>
      </c>
      <c r="O562" s="33">
        <f>Parâmetros!$E$13</f>
        <v>0.8</v>
      </c>
      <c r="P562" s="32" t="str">
        <f>IF(OR($M562="",$F562&gt;Parâmetros!$E$14),"Não","Sim")</f>
        <v>Sim</v>
      </c>
      <c r="Q562" s="32" t="str">
        <f t="shared" si="50"/>
        <v>Sim</v>
      </c>
      <c r="R562" s="32" t="str">
        <f t="shared" si="51"/>
        <v>Sim</v>
      </c>
      <c r="S562" s="30">
        <f t="shared" si="52"/>
        <v>0</v>
      </c>
      <c r="T562" s="32" t="str">
        <f>IF($Q562&lt;&gt;"Sim","",IF($N562&gt;Parâmetros!$E$15,"Sim","Não"))</f>
        <v>Não</v>
      </c>
      <c r="U562" s="17" t="str">
        <f t="shared" si="53"/>
        <v>Na meta</v>
      </c>
      <c r="V562" s="17" t="str">
        <f>IF($AC562&lt;&gt;"",IF($L562&gt;0,"ATENÇÃO · apontou em dia de "&amp;LOWER($AC562)&amp;" cadastrado","Exceção cadastrada · "&amp;$AC562)&amp;IF($AD562="",""," · "&amp;$AD562),IF($E562="Férias",IF($L562&gt;0,"ATENÇÃO · apontou estando de férias no cadastro","Férias no cadastro"),IF($Y562="Férias / afastamento","Afastamento · "&amp;($Z562+$AA562-1)&amp;" dias seguidos sem apontamento",IF($Y562="Folga trabalhada","ATENÇÃO · apontou em dia de folga da escala 5x2",IF($Y562="Folga",IF(AND($D562="5x2",OR(WEEKDAY($F562,2)=6,WEEKDAY($F562,2)=7)),"Folga de fim de semana da escala 5x2",IF(AND(OR($D562="6x1",$D562="FF 6x1"),WEEKDAY($F562,2)=6,FALSE()),"Folga de fim de semana · apontou no domingo anterior",IF(AND(OR($D562="6x1",$D562="FF 6x1"),WEEKDAY($F562,2)=7,AND($A562=$A561,$L561&gt;0)),"Folga de fim de semana · apontou no sábado",IF(AND(OR($D562="6x1",$D562="FF 6x1"),OR(WEEKDAY($F562,2)=6,WEEKDAY($F562,2)=7)),"Folga de fim de semana · sem apontamento no sábado nem no domingo","Folga prevista pelo ciclo")))),IF($Y562="Indeterminado (início da série)","Sem histórico anterior — informe o dia do ciclo no Cadastro",IF($Y562="Falta de registro",IF(OR(OR($D562="6x1",$D562="FF 6x1"),$D562="5x2"),"FALTA DE REGISTRO · dia útil da escala "&amp;$E562,"FALTA DE REGISTRO · dia "&amp;$W562&amp;" de "&amp;IFERROR(INDEX(Parâmetros!$B$39:$B$48,MATCH($E562,Parâmetros!$A$39:$A$48,0)),99)&amp;" do ciclo"),IF(OR($D562="6x1",$D562="FF 6x1"),IF(OR(AND(WEEKDAY($F562,2)=6,AND($A562=$A563,$L563&gt;0)),AND(WEEKDAY($F562,2)=7,AND($A562=$A561,$L561&gt;0))),"ATENÇÃO · apontou sábado e domingo no mesmo fim de semana",IF(OR(WEEKDAY($F562,2)=6,WEEKDAY($F562,2)=7),"Jornada de fim de semana do 6x1",IF(OR($H562&gt;=Parâmetros!$E$20,$H562&lt;Parâmetros!$E$19),"ATENÇÃO · 6x1 apontou fora do horário diurno","Jornada fixa do 6x1"))),IF($D562="5x2","Jornada fixa do 5x2",IF($D562="Folguista",IF($J562=$K562,"Evidência confirma sequência","DIVERGE · sequência "&amp;$J562&amp;" × evidência "&amp;$K562),IF($K562=$E562,"Evidência confirma cadastro","DIVERGE · cadastro "&amp;$E562&amp;" × evidência "&amp;$K562)))))))))))</f>
        <v>Jornada fixa do 6x1</v>
      </c>
      <c r="W562" s="34" t="str">
        <f>IF(OR(OR($D562="6x1",$D562="FF 6x1"),$D562="5x2"),"",IF($AB562&lt;&gt;$AB561,IF(IFERROR(INDEX(Cadastro!$F$5:$F$243,$AB562),"")="",IF($L562&gt;0,1,0),IF(IFERROR(INDEX(Cadastro!$F$5:$F$243,$AB562),"")&lt;=IFERROR(INDEX(Parâmetros!$B$39:$B$48,MATCH($E562,Parâmetros!$A$39:$A$48,0)),99),IFERROR(INDEX(Cadastro!$F$5:$F$243,$AB562),""),0)),IF($L562&gt;0,IF(N($X561)&gt;0,1,N($W561)+1),IF(AND($L562=0,OR(N($W561)&gt;=IFERROR(INDEX(Parâmetros!$B$39:$B$48,MATCH($E562,Parâmetros!$A$39:$A$48,0)),99),AND(N($X561)&gt;0,N($X561)&lt;IFERROR(INDEX(Parâmetros!$C$39:$C$48,MATCH($E562,Parâmetros!$A$39:$A$48,0)),0)))),0,N($W561)+1))))</f>
        <v/>
      </c>
      <c r="X562" s="34" t="str">
        <f>IF(OR(OR($D562="6x1",$D562="FF 6x1"),$D562="5x2"),"",IF($AB562&lt;&gt;$AB561,IF(IFERROR(INDEX(Cadastro!$F$5:$F$243,$AB562),"")="",0,IF(IFERROR(INDEX(Cadastro!$F$5:$F$243,$AB562),"")&gt;IFERROR(INDEX(Parâmetros!$B$39:$B$48,MATCH($E562,Parâmetros!$A$39:$A$48,0)),99),IFERROR(INDEX(Cadastro!$F$5:$F$243,$AB562),"")-IFERROR(INDEX(Parâmetros!$B$39:$B$48,MATCH($E562,Parâmetros!$A$39:$A$48,0)),99),0)),IF(AND($L562=0,OR(N($W561)&gt;=IFERROR(INDEX(Parâmetros!$B$39:$B$48,MATCH($E562,Parâmetros!$A$39:$A$48,0)),99),AND(N($X561)&gt;0,N($X561)&lt;IFERROR(INDEX(Parâmetros!$C$39:$C$48,MATCH($E562,Parâmetros!$A$39:$A$48,0)),0)))),N($X561)+1,0)))</f>
        <v/>
      </c>
      <c r="Y562" t="str">
        <f>IF($AC562&lt;&gt;"",IF($L562&gt;0,$AC562&amp;" · com apontamento",$AC562),IF($E562="Férias",IF($L562&gt;0,"Férias · com apontamento","Férias (cadastro)"),IF(($Z562+$AA562-1)&gt;Parâmetros!$E$16,"Férias / afastamento",IF(AND($D562="5x2",OR(WEEKDAY($F562,2)=6,WEEKDAY($F562,2)=7)),IF($L562&gt;0,"Folga trabalhada","Folga"),IF($L562&gt;0,"Trabalhado",IF(OR(OR($D562="6x1",$D562="FF 6x1"),$D562="5x2"),IF(AND(OR($D562="6x1",$D562="FF 6x1"),OR(WEEKDAY($F562,2)=6,WEEKDAY($F562,2)=7)),"Folga","Falta de registro"),IF(AND($AB562&lt;&gt;$AB561,IFERROR(INDEX(Cadastro!$F$5:$F$243,$AB562),"")=""),"Indeterminado (início da série)",IF($X562&gt;0,"Folga","Falta de registro"))))))))</f>
        <v>Trabalhado</v>
      </c>
      <c r="Z562" s="34">
        <f>IF(OR($L562&gt;0,$F562&gt;Parâmetros!$E$14),0,IF($A562&lt;&gt;$A561,1,N($Z561)+1))</f>
        <v>0</v>
      </c>
      <c r="AA562" s="34">
        <f>IF(OR($L562&gt;0,$F562&gt;Parâmetros!$E$14),0,IF(OR($A562&lt;&gt;$A563,$F563&gt;Parâmetros!$E$14),1,N($AA563)+1))</f>
        <v>0</v>
      </c>
      <c r="AB562" s="31">
        <f>IFERROR(MATCH($A562&amp;"|"&amp;TEXT(_xlfn.MAXIFS(Cadastro!$E$5:$E$243,Cadastro!$A$5:$A$243,$A562,Cadastro!$E$5:$E$243,"&lt;="&amp;$F562),"yyyymmdd"),Cadastro!$I$5:$I$243,0),"")</f>
        <v>76</v>
      </c>
      <c r="AC562" t="str">
        <f>IFERROR(_xlfn.SINGLE(INDEX(Exceções!$D$5:$D$203,MATCH($A562&amp;"|"&amp;$F562,Exceções!$F$5:$F$203,0))),"")</f>
        <v/>
      </c>
      <c r="AD562" t="str">
        <f>IF($AC562="","",IFERROR(_xlfn.SINGLE(INDEX(Exceções!$E$5:$E$203,MATCH($A562&amp;"|"&amp;$F562,Exceções!$F$5:$F$203,0))),""))</f>
        <v/>
      </c>
    </row>
    <row r="563" spans="1:30" ht="15" hidden="1" customHeight="1" x14ac:dyDescent="0.25">
      <c r="A563" s="31">
        <v>53346</v>
      </c>
      <c r="B563" s="17" t="s">
        <v>39</v>
      </c>
      <c r="C563" s="17" t="str">
        <f>IFERROR(INDEX(Cadastro!$C$5:$C$243,$AB563),"NÃO INFORMADO")</f>
        <v>ESP</v>
      </c>
      <c r="D563" s="17" t="str">
        <f>IFERROR(INDEX(Cadastro!$D$5:$D$243,$AB563),"")</f>
        <v>6x1</v>
      </c>
      <c r="E563" s="17" t="str">
        <f>IFERROR(INDEX(Cadastro!$G$5:$G$243,$AB563),"")</f>
        <v>6x1</v>
      </c>
      <c r="F563" s="29">
        <v>46301</v>
      </c>
      <c r="G563" s="32" t="str">
        <f t="shared" si="48"/>
        <v>ter</v>
      </c>
      <c r="H563" s="31" t="str">
        <f>IF($L563=0,"",_xlfn.MINIFS(Dados!$Q:$Q,Dados!$A:$A,$A563,Dados!$S:$S,$F563))</f>
        <v/>
      </c>
      <c r="I563" s="31" t="str">
        <f>IF($H563="","",_xlfn.MAXIFS(Dados!$R:$R,Dados!$A:$A,$A563,Dados!$S:$S,$F563))</f>
        <v/>
      </c>
      <c r="J563" s="32" t="str">
        <f>IF($D563&lt;&gt;"Folguista","",IFERROR(INDEX(Parâmetros!$D$52:$G$52,1,MIN(4,MAX(1,$W563))),""))</f>
        <v/>
      </c>
      <c r="K563" s="32" t="str">
        <f>IF(OR($AC563&lt;&gt;"",$Y563="Folga",$Y563="Folga trabalhada",$Y563="Férias (cadastro)",$Y563="Férias / afastamento",$Y563="Indeterminado (início da série)"),"",IF(OR($D563="6x1",$D563="FF 6x1"),IF(OR(WEEKDAY($F563,2)=6,WEEKDAY($F563,2)=7),"6x1 sáb/dom","6x1"),IF($D563="5x2","5x2",IF($H563="",IF($D563="Folguista",$J563,$E563),IF(OR($H563&gt;=Parâmetros!$E$18,$H563&lt;Parâmetros!$E$19),"C",IF($H563&lt;Parâmetros!$E$20,"A","B"))))))</f>
        <v/>
      </c>
      <c r="L563" s="30">
        <f>SUMIFS(Dados!$E:$E,Dados!$A:$A,$A563,Dados!$S:$S,$F563)</f>
        <v>0</v>
      </c>
      <c r="M563" s="30" t="str">
        <f>IFERROR(INDEX(Parâmetros!$E$6:$E$11,MATCH($K563,Parâmetros!$A$6:$A$11,0)),"")</f>
        <v/>
      </c>
      <c r="N563" s="33" t="str">
        <f t="shared" si="49"/>
        <v/>
      </c>
      <c r="O563" s="33">
        <f>Parâmetros!$E$13</f>
        <v>0.8</v>
      </c>
      <c r="P563" s="32" t="str">
        <f>IF(OR($M563="",$F563&gt;Parâmetros!$E$14),"Não","Sim")</f>
        <v>Não</v>
      </c>
      <c r="Q563" s="32" t="str">
        <f t="shared" si="50"/>
        <v/>
      </c>
      <c r="R563" s="32" t="str">
        <f t="shared" si="51"/>
        <v/>
      </c>
      <c r="S563" s="30" t="str">
        <f t="shared" si="52"/>
        <v/>
      </c>
      <c r="T563" s="32" t="str">
        <f>IF($Q563&lt;&gt;"Sim","",IF($N563&gt;Parâmetros!$E$15,"Sim","Não"))</f>
        <v/>
      </c>
      <c r="U563" s="17" t="str">
        <f t="shared" si="53"/>
        <v>Atestado</v>
      </c>
      <c r="V563" s="17" t="str">
        <f>IF($AC563&lt;&gt;"",IF($L563&gt;0,"ATENÇÃO · apontou em dia de "&amp;LOWER($AC563)&amp;" cadastrado","Exceção cadastrada · "&amp;$AC563)&amp;IF($AD563="",""," · "&amp;$AD563),IF($E563="Férias",IF($L563&gt;0,"ATENÇÃO · apontou estando de férias no cadastro","Férias no cadastro"),IF($Y563="Férias / afastamento","Afastamento · "&amp;($Z563+$AA563-1)&amp;" dias seguidos sem apontamento",IF($Y563="Folga trabalhada","ATENÇÃO · apontou em dia de folga da escala 5x2",IF($Y563="Folga",IF(AND($D563="5x2",OR(WEEKDAY($F563,2)=6,WEEKDAY($F563,2)=7)),"Folga de fim de semana da escala 5x2",IF(AND(OR($D563="6x1",$D563="FF 6x1"),WEEKDAY($F563,2)=6,FALSE()),"Folga de fim de semana · apontou no domingo anterior",IF(AND(OR($D563="6x1",$D563="FF 6x1"),WEEKDAY($F563,2)=7,AND($A563=$A562,$L562&gt;0)),"Folga de fim de semana · apontou no sábado",IF(AND(OR($D563="6x1",$D563="FF 6x1"),OR(WEEKDAY($F563,2)=6,WEEKDAY($F563,2)=7)),"Folga de fim de semana · sem apontamento no sábado nem no domingo","Folga prevista pelo ciclo")))),IF($Y563="Indeterminado (início da série)","Sem histórico anterior — informe o dia do ciclo no Cadastro",IF($Y563="Falta de registro",IF(OR(OR($D563="6x1",$D563="FF 6x1"),$D563="5x2"),"FALTA DE REGISTRO · dia útil da escala "&amp;$E563,"FALTA DE REGISTRO · dia "&amp;$W563&amp;" de "&amp;IFERROR(INDEX(Parâmetros!$B$39:$B$48,MATCH($E563,Parâmetros!$A$39:$A$48,0)),99)&amp;" do ciclo"),IF(OR($D563="6x1",$D563="FF 6x1"),IF(OR(AND(WEEKDAY($F563,2)=6,AND($A563=$A564,$L564&gt;0)),AND(WEEKDAY($F563,2)=7,AND($A563=$A562,$L562&gt;0))),"ATENÇÃO · apontou sábado e domingo no mesmo fim de semana",IF(OR(WEEKDAY($F563,2)=6,WEEKDAY($F563,2)=7),"Jornada de fim de semana do 6x1",IF(OR($H563&gt;=Parâmetros!$E$20,$H563&lt;Parâmetros!$E$19),"ATENÇÃO · 6x1 apontou fora do horário diurno","Jornada fixa do 6x1"))),IF($D563="5x2","Jornada fixa do 5x2",IF($D563="Folguista",IF($J563=$K563,"Evidência confirma sequência","DIVERGE · sequência "&amp;$J563&amp;" × evidência "&amp;$K563),IF($K563=$E563,"Evidência confirma cadastro","DIVERGE · cadastro "&amp;$E563&amp;" × evidência "&amp;$K563)))))))))))</f>
        <v>Exceção cadastrada · Atestado · O funcionario estava de atestado</v>
      </c>
      <c r="W563" s="34" t="str">
        <f>IF(OR(OR($D563="6x1",$D563="FF 6x1"),$D563="5x2"),"",IF($AB563&lt;&gt;$AB562,IF(IFERROR(INDEX(Cadastro!$F$5:$F$243,$AB563),"")="",IF($L563&gt;0,1,0),IF(IFERROR(INDEX(Cadastro!$F$5:$F$243,$AB563),"")&lt;=IFERROR(INDEX(Parâmetros!$B$39:$B$48,MATCH($E563,Parâmetros!$A$39:$A$48,0)),99),IFERROR(INDEX(Cadastro!$F$5:$F$243,$AB563),""),0)),IF($L563&gt;0,IF(N($X562)&gt;0,1,N($W562)+1),IF(AND($L563=0,OR(N($W562)&gt;=IFERROR(INDEX(Parâmetros!$B$39:$B$48,MATCH($E563,Parâmetros!$A$39:$A$48,0)),99),AND(N($X562)&gt;0,N($X562)&lt;IFERROR(INDEX(Parâmetros!$C$39:$C$48,MATCH($E563,Parâmetros!$A$39:$A$48,0)),0)))),0,N($W562)+1))))</f>
        <v/>
      </c>
      <c r="X563" s="34" t="str">
        <f>IF(OR(OR($D563="6x1",$D563="FF 6x1"),$D563="5x2"),"",IF($AB563&lt;&gt;$AB562,IF(IFERROR(INDEX(Cadastro!$F$5:$F$243,$AB563),"")="",0,IF(IFERROR(INDEX(Cadastro!$F$5:$F$243,$AB563),"")&gt;IFERROR(INDEX(Parâmetros!$B$39:$B$48,MATCH($E563,Parâmetros!$A$39:$A$48,0)),99),IFERROR(INDEX(Cadastro!$F$5:$F$243,$AB563),"")-IFERROR(INDEX(Parâmetros!$B$39:$B$48,MATCH($E563,Parâmetros!$A$39:$A$48,0)),99),0)),IF(AND($L563=0,OR(N($W562)&gt;=IFERROR(INDEX(Parâmetros!$B$39:$B$48,MATCH($E563,Parâmetros!$A$39:$A$48,0)),99),AND(N($X562)&gt;0,N($X562)&lt;IFERROR(INDEX(Parâmetros!$C$39:$C$48,MATCH($E563,Parâmetros!$A$39:$A$48,0)),0)))),N($X562)+1,0)))</f>
        <v/>
      </c>
      <c r="Y563" t="str">
        <f>IF($AC563&lt;&gt;"",IF($L563&gt;0,$AC563&amp;" · com apontamento",$AC563),IF($E563="Férias",IF($L563&gt;0,"Férias · com apontamento","Férias (cadastro)"),IF(($Z563+$AA563-1)&gt;Parâmetros!$E$16,"Férias / afastamento",IF(AND($D563="5x2",OR(WEEKDAY($F563,2)=6,WEEKDAY($F563,2)=7)),IF($L563&gt;0,"Folga trabalhada","Folga"),IF($L563&gt;0,"Trabalhado",IF(OR(OR($D563="6x1",$D563="FF 6x1"),$D563="5x2"),IF(AND(OR($D563="6x1",$D563="FF 6x1"),OR(WEEKDAY($F563,2)=6,WEEKDAY($F563,2)=7)),"Folga","Falta de registro"),IF(AND($AB563&lt;&gt;$AB562,IFERROR(INDEX(Cadastro!$F$5:$F$243,$AB563),"")=""),"Indeterminado (início da série)",IF($X563&gt;0,"Folga","Falta de registro"))))))))</f>
        <v>Atestado</v>
      </c>
      <c r="Z563" s="34">
        <f>IF(OR($L563&gt;0,$F563&gt;Parâmetros!$E$14),0,IF($A563&lt;&gt;$A562,1,N($Z562)+1))</f>
        <v>1</v>
      </c>
      <c r="AA563" s="34">
        <f>IF(OR($L563&gt;0,$F563&gt;Parâmetros!$E$14),0,IF(OR($A563&lt;&gt;$A564,$F564&gt;Parâmetros!$E$14),1,N($AA564)+1))</f>
        <v>2</v>
      </c>
      <c r="AB563" s="31">
        <f>IFERROR(MATCH($A563&amp;"|"&amp;TEXT(_xlfn.MAXIFS(Cadastro!$E$5:$E$243,Cadastro!$A$5:$A$243,$A563,Cadastro!$E$5:$E$243,"&lt;="&amp;$F563),"yyyymmdd"),Cadastro!$I$5:$I$243,0),"")</f>
        <v>76</v>
      </c>
      <c r="AC563" t="str">
        <f>IFERROR(_xlfn.SINGLE(INDEX(Exceções!$D$5:$D$203,MATCH($A563&amp;"|"&amp;$F563,Exceções!$F$5:$F$203,0))),"")</f>
        <v>Atestado</v>
      </c>
      <c r="AD563" t="str">
        <f>IF($AC563="","",IFERROR(_xlfn.SINGLE(INDEX(Exceções!$E$5:$E$203,MATCH($A563&amp;"|"&amp;$F563,Exceções!$F$5:$F$203,0))),""))</f>
        <v>O funcionario estava de atestado</v>
      </c>
    </row>
    <row r="564" spans="1:30" ht="15" hidden="1" customHeight="1" x14ac:dyDescent="0.25">
      <c r="A564" s="31">
        <v>53346</v>
      </c>
      <c r="B564" s="17" t="s">
        <v>39</v>
      </c>
      <c r="C564" s="17" t="str">
        <f>IFERROR(INDEX(Cadastro!$C$5:$C$243,$AB564),"NÃO INFORMADO")</f>
        <v>ESP</v>
      </c>
      <c r="D564" s="17" t="str">
        <f>IFERROR(INDEX(Cadastro!$D$5:$D$243,$AB564),"")</f>
        <v>6x1</v>
      </c>
      <c r="E564" s="17" t="str">
        <f>IFERROR(INDEX(Cadastro!$G$5:$G$243,$AB564),"")</f>
        <v>6x1</v>
      </c>
      <c r="F564" s="29">
        <v>46302</v>
      </c>
      <c r="G564" s="32" t="str">
        <f t="shared" si="48"/>
        <v>qua</v>
      </c>
      <c r="H564" s="31" t="str">
        <f>IF($L564=0,"",_xlfn.MINIFS(Dados!$Q:$Q,Dados!$A:$A,$A564,Dados!$S:$S,$F564))</f>
        <v/>
      </c>
      <c r="I564" s="31" t="str">
        <f>IF($H564="","",_xlfn.MAXIFS(Dados!$R:$R,Dados!$A:$A,$A564,Dados!$S:$S,$F564))</f>
        <v/>
      </c>
      <c r="J564" s="32" t="str">
        <f>IF($D564&lt;&gt;"Folguista","",IFERROR(INDEX(Parâmetros!$D$52:$G$52,1,MIN(4,MAX(1,$W564))),""))</f>
        <v/>
      </c>
      <c r="K564" s="32" t="str">
        <f>IF(OR($AC564&lt;&gt;"",$Y564="Folga",$Y564="Folga trabalhada",$Y564="Férias (cadastro)",$Y564="Férias / afastamento",$Y564="Indeterminado (início da série)"),"",IF(OR($D564="6x1",$D564="FF 6x1"),IF(OR(WEEKDAY($F564,2)=6,WEEKDAY($F564,2)=7),"6x1 sáb/dom","6x1"),IF($D564="5x2","5x2",IF($H564="",IF($D564="Folguista",$J564,$E564),IF(OR($H564&gt;=Parâmetros!$E$18,$H564&lt;Parâmetros!$E$19),"C",IF($H564&lt;Parâmetros!$E$20,"A","B"))))))</f>
        <v/>
      </c>
      <c r="L564" s="30">
        <f>SUMIFS(Dados!$E:$E,Dados!$A:$A,$A564,Dados!$S:$S,$F564)</f>
        <v>0</v>
      </c>
      <c r="M564" s="30" t="str">
        <f>IFERROR(INDEX(Parâmetros!$E$6:$E$11,MATCH($K564,Parâmetros!$A$6:$A$11,0)),"")</f>
        <v/>
      </c>
      <c r="N564" s="33" t="str">
        <f t="shared" si="49"/>
        <v/>
      </c>
      <c r="O564" s="33">
        <f>Parâmetros!$E$13</f>
        <v>0.8</v>
      </c>
      <c r="P564" s="32" t="str">
        <f>IF(OR($M564="",$F564&gt;Parâmetros!$E$14),"Não","Sim")</f>
        <v>Não</v>
      </c>
      <c r="Q564" s="32" t="str">
        <f t="shared" si="50"/>
        <v/>
      </c>
      <c r="R564" s="32" t="str">
        <f t="shared" si="51"/>
        <v/>
      </c>
      <c r="S564" s="30" t="str">
        <f t="shared" si="52"/>
        <v/>
      </c>
      <c r="T564" s="32" t="str">
        <f>IF($Q564&lt;&gt;"Sim","",IF($N564&gt;Parâmetros!$E$15,"Sim","Não"))</f>
        <v/>
      </c>
      <c r="U564" s="17" t="str">
        <f t="shared" si="53"/>
        <v>Atestado</v>
      </c>
      <c r="V564" s="17" t="str">
        <f>IF($AC564&lt;&gt;"",IF($L564&gt;0,"ATENÇÃO · apontou em dia de "&amp;LOWER($AC564)&amp;" cadastrado","Exceção cadastrada · "&amp;$AC564)&amp;IF($AD564="",""," · "&amp;$AD564),IF($E564="Férias",IF($L564&gt;0,"ATENÇÃO · apontou estando de férias no cadastro","Férias no cadastro"),IF($Y564="Férias / afastamento","Afastamento · "&amp;($Z564+$AA564-1)&amp;" dias seguidos sem apontamento",IF($Y564="Folga trabalhada","ATENÇÃO · apontou em dia de folga da escala 5x2",IF($Y564="Folga",IF(AND($D564="5x2",OR(WEEKDAY($F564,2)=6,WEEKDAY($F564,2)=7)),"Folga de fim de semana da escala 5x2",IF(AND(OR($D564="6x1",$D564="FF 6x1"),WEEKDAY($F564,2)=6,FALSE()),"Folga de fim de semana · apontou no domingo anterior",IF(AND(OR($D564="6x1",$D564="FF 6x1"),WEEKDAY($F564,2)=7,AND($A564=$A563,$L563&gt;0)),"Folga de fim de semana · apontou no sábado",IF(AND(OR($D564="6x1",$D564="FF 6x1"),OR(WEEKDAY($F564,2)=6,WEEKDAY($F564,2)=7)),"Folga de fim de semana · sem apontamento no sábado nem no domingo","Folga prevista pelo ciclo")))),IF($Y564="Indeterminado (início da série)","Sem histórico anterior — informe o dia do ciclo no Cadastro",IF($Y564="Falta de registro",IF(OR(OR($D564="6x1",$D564="FF 6x1"),$D564="5x2"),"FALTA DE REGISTRO · dia útil da escala "&amp;$E564,"FALTA DE REGISTRO · dia "&amp;$W564&amp;" de "&amp;IFERROR(INDEX(Parâmetros!$B$39:$B$48,MATCH($E564,Parâmetros!$A$39:$A$48,0)),99)&amp;" do ciclo"),IF(OR($D564="6x1",$D564="FF 6x1"),IF(OR(AND(WEEKDAY($F564,2)=6,AND($A564=$A565,$L565&gt;0)),AND(WEEKDAY($F564,2)=7,AND($A564=$A563,$L563&gt;0))),"ATENÇÃO · apontou sábado e domingo no mesmo fim de semana",IF(OR(WEEKDAY($F564,2)=6,WEEKDAY($F564,2)=7),"Jornada de fim de semana do 6x1",IF(OR($H564&gt;=Parâmetros!$E$20,$H564&lt;Parâmetros!$E$19),"ATENÇÃO · 6x1 apontou fora do horário diurno","Jornada fixa do 6x1"))),IF($D564="5x2","Jornada fixa do 5x2",IF($D564="Folguista",IF($J564=$K564,"Evidência confirma sequência","DIVERGE · sequência "&amp;$J564&amp;" × evidência "&amp;$K564),IF($K564=$E564,"Evidência confirma cadastro","DIVERGE · cadastro "&amp;$E564&amp;" × evidência "&amp;$K564)))))))))))</f>
        <v>Exceção cadastrada · Atestado · O funcionario estava de atestado</v>
      </c>
      <c r="W564" s="34" t="str">
        <f>IF(OR(OR($D564="6x1",$D564="FF 6x1"),$D564="5x2"),"",IF($AB564&lt;&gt;$AB563,IF(IFERROR(INDEX(Cadastro!$F$5:$F$243,$AB564),"")="",IF($L564&gt;0,1,0),IF(IFERROR(INDEX(Cadastro!$F$5:$F$243,$AB564),"")&lt;=IFERROR(INDEX(Parâmetros!$B$39:$B$48,MATCH($E564,Parâmetros!$A$39:$A$48,0)),99),IFERROR(INDEX(Cadastro!$F$5:$F$243,$AB564),""),0)),IF($L564&gt;0,IF(N($X563)&gt;0,1,N($W563)+1),IF(AND($L564=0,OR(N($W563)&gt;=IFERROR(INDEX(Parâmetros!$B$39:$B$48,MATCH($E564,Parâmetros!$A$39:$A$48,0)),99),AND(N($X563)&gt;0,N($X563)&lt;IFERROR(INDEX(Parâmetros!$C$39:$C$48,MATCH($E564,Parâmetros!$A$39:$A$48,0)),0)))),0,N($W563)+1))))</f>
        <v/>
      </c>
      <c r="X564" s="34" t="str">
        <f>IF(OR(OR($D564="6x1",$D564="FF 6x1"),$D564="5x2"),"",IF($AB564&lt;&gt;$AB563,IF(IFERROR(INDEX(Cadastro!$F$5:$F$243,$AB564),"")="",0,IF(IFERROR(INDEX(Cadastro!$F$5:$F$243,$AB564),"")&gt;IFERROR(INDEX(Parâmetros!$B$39:$B$48,MATCH($E564,Parâmetros!$A$39:$A$48,0)),99),IFERROR(INDEX(Cadastro!$F$5:$F$243,$AB564),"")-IFERROR(INDEX(Parâmetros!$B$39:$B$48,MATCH($E564,Parâmetros!$A$39:$A$48,0)),99),0)),IF(AND($L564=0,OR(N($W563)&gt;=IFERROR(INDEX(Parâmetros!$B$39:$B$48,MATCH($E564,Parâmetros!$A$39:$A$48,0)),99),AND(N($X563)&gt;0,N($X563)&lt;IFERROR(INDEX(Parâmetros!$C$39:$C$48,MATCH($E564,Parâmetros!$A$39:$A$48,0)),0)))),N($X563)+1,0)))</f>
        <v/>
      </c>
      <c r="Y564" t="str">
        <f>IF($AC564&lt;&gt;"",IF($L564&gt;0,$AC564&amp;" · com apontamento",$AC564),IF($E564="Férias",IF($L564&gt;0,"Férias · com apontamento","Férias (cadastro)"),IF(($Z564+$AA564-1)&gt;Parâmetros!$E$16,"Férias / afastamento",IF(AND($D564="5x2",OR(WEEKDAY($F564,2)=6,WEEKDAY($F564,2)=7)),IF($L564&gt;0,"Folga trabalhada","Folga"),IF($L564&gt;0,"Trabalhado",IF(OR(OR($D564="6x1",$D564="FF 6x1"),$D564="5x2"),IF(AND(OR($D564="6x1",$D564="FF 6x1"),OR(WEEKDAY($F564,2)=6,WEEKDAY($F564,2)=7)),"Folga","Falta de registro"),IF(AND($AB564&lt;&gt;$AB563,IFERROR(INDEX(Cadastro!$F$5:$F$243,$AB564),"")=""),"Indeterminado (início da série)",IF($X564&gt;0,"Folga","Falta de registro"))))))))</f>
        <v>Atestado</v>
      </c>
      <c r="Z564" s="34">
        <f>IF(OR($L564&gt;0,$F564&gt;Parâmetros!$E$14),0,IF($A564&lt;&gt;$A563,1,N($Z563)+1))</f>
        <v>2</v>
      </c>
      <c r="AA564" s="34">
        <f>IF(OR($L564&gt;0,$F564&gt;Parâmetros!$E$14),0,IF(OR($A564&lt;&gt;$A565,$F565&gt;Parâmetros!$E$14),1,N($AA565)+1))</f>
        <v>1</v>
      </c>
      <c r="AB564" s="31">
        <f>IFERROR(MATCH($A564&amp;"|"&amp;TEXT(_xlfn.MAXIFS(Cadastro!$E$5:$E$243,Cadastro!$A$5:$A$243,$A564,Cadastro!$E$5:$E$243,"&lt;="&amp;$F564),"yyyymmdd"),Cadastro!$I$5:$I$243,0),"")</f>
        <v>76</v>
      </c>
      <c r="AC564" t="str">
        <f>IFERROR(_xlfn.SINGLE(INDEX(Exceções!$D$5:$D$203,MATCH($A564&amp;"|"&amp;$F564,Exceções!$F$5:$F$203,0))),"")</f>
        <v>Atestado</v>
      </c>
      <c r="AD564" t="str">
        <f>IF($AC564="","",IFERROR(_xlfn.SINGLE(INDEX(Exceções!$E$5:$E$203,MATCH($A564&amp;"|"&amp;$F564,Exceções!$F$5:$F$203,0))),""))</f>
        <v>O funcionario estava de atestado</v>
      </c>
    </row>
    <row r="565" spans="1:30" ht="15" hidden="1" customHeight="1" x14ac:dyDescent="0.25">
      <c r="A565" s="31">
        <v>53346</v>
      </c>
      <c r="B565" s="17" t="s">
        <v>39</v>
      </c>
      <c r="C565" s="17" t="str">
        <f>IFERROR(INDEX(Cadastro!$C$5:$C$243,$AB565),"NÃO INFORMADO")</f>
        <v>ESP</v>
      </c>
      <c r="D565" s="17" t="str">
        <f>IFERROR(INDEX(Cadastro!$D$5:$D$243,$AB565),"")</f>
        <v>6x1</v>
      </c>
      <c r="E565" s="17" t="str">
        <f>IFERROR(INDEX(Cadastro!$G$5:$G$243,$AB565),"")</f>
        <v>6x1</v>
      </c>
      <c r="F565" s="29">
        <v>46303</v>
      </c>
      <c r="G565" s="32" t="str">
        <f t="shared" si="48"/>
        <v>qui</v>
      </c>
      <c r="H565" s="31">
        <f>IF($L565=0,"",_xlfn.MINIFS(Dados!$Q:$Q,Dados!$A:$A,$A565,Dados!$S:$S,$F565))</f>
        <v>480</v>
      </c>
      <c r="I565" s="31">
        <f>IF($H565="","",_xlfn.MAXIFS(Dados!$R:$R,Dados!$A:$A,$A565,Dados!$S:$S,$F565))</f>
        <v>982</v>
      </c>
      <c r="J565" s="32" t="str">
        <f>IF($D565&lt;&gt;"Folguista","",IFERROR(INDEX(Parâmetros!$D$52:$G$52,1,MIN(4,MAX(1,$W565))),""))</f>
        <v/>
      </c>
      <c r="K565" s="32" t="str">
        <f>IF(OR($AC565&lt;&gt;"",$Y565="Folga",$Y565="Folga trabalhada",$Y565="Férias (cadastro)",$Y565="Férias / afastamento",$Y565="Indeterminado (início da série)"),"",IF(OR($D565="6x1",$D565="FF 6x1"),IF(OR(WEEKDAY($F565,2)=6,WEEKDAY($F565,2)=7),"6x1 sáb/dom","6x1"),IF($D565="5x2","5x2",IF($H565="",IF($D565="Folguista",$J565,$E565),IF(OR($H565&gt;=Parâmetros!$E$18,$H565&lt;Parâmetros!$E$19),"C",IF($H565&lt;Parâmetros!$E$20,"A","B"))))))</f>
        <v>6x1</v>
      </c>
      <c r="L565" s="30">
        <f>SUMIFS(Dados!$E:$E,Dados!$A:$A,$A565,Dados!$S:$S,$F565)</f>
        <v>7.2100000000000009</v>
      </c>
      <c r="M565" s="30">
        <f>IFERROR(INDEX(Parâmetros!$E$6:$E$11,MATCH($K565,Parâmetros!$A$6:$A$11,0)),"")</f>
        <v>8.8000000000000007</v>
      </c>
      <c r="N565" s="33">
        <f t="shared" si="49"/>
        <v>0.81931818181818183</v>
      </c>
      <c r="O565" s="33">
        <f>Parâmetros!$E$13</f>
        <v>0.8</v>
      </c>
      <c r="P565" s="32" t="str">
        <f>IF(OR($M565="",$F565&gt;Parâmetros!$E$14),"Não","Sim")</f>
        <v>Sim</v>
      </c>
      <c r="Q565" s="32" t="str">
        <f t="shared" si="50"/>
        <v>Sim</v>
      </c>
      <c r="R565" s="32" t="str">
        <f t="shared" si="51"/>
        <v>Sim</v>
      </c>
      <c r="S565" s="30">
        <f t="shared" si="52"/>
        <v>0</v>
      </c>
      <c r="T565" s="32" t="str">
        <f>IF($Q565&lt;&gt;"Sim","",IF($N565&gt;Parâmetros!$E$15,"Sim","Não"))</f>
        <v>Não</v>
      </c>
      <c r="U565" s="17" t="str">
        <f t="shared" si="53"/>
        <v>Na meta</v>
      </c>
      <c r="V565" s="17" t="str">
        <f>IF($AC565&lt;&gt;"",IF($L565&gt;0,"ATENÇÃO · apontou em dia de "&amp;LOWER($AC565)&amp;" cadastrado","Exceção cadastrada · "&amp;$AC565)&amp;IF($AD565="",""," · "&amp;$AD565),IF($E565="Férias",IF($L565&gt;0,"ATENÇÃO · apontou estando de férias no cadastro","Férias no cadastro"),IF($Y565="Férias / afastamento","Afastamento · "&amp;($Z565+$AA565-1)&amp;" dias seguidos sem apontamento",IF($Y565="Folga trabalhada","ATENÇÃO · apontou em dia de folga da escala 5x2",IF($Y565="Folga",IF(AND($D565="5x2",OR(WEEKDAY($F565,2)=6,WEEKDAY($F565,2)=7)),"Folga de fim de semana da escala 5x2",IF(AND(OR($D565="6x1",$D565="FF 6x1"),WEEKDAY($F565,2)=6,FALSE()),"Folga de fim de semana · apontou no domingo anterior",IF(AND(OR($D565="6x1",$D565="FF 6x1"),WEEKDAY($F565,2)=7,AND($A565=$A564,$L564&gt;0)),"Folga de fim de semana · apontou no sábado",IF(AND(OR($D565="6x1",$D565="FF 6x1"),OR(WEEKDAY($F565,2)=6,WEEKDAY($F565,2)=7)),"Folga de fim de semana · sem apontamento no sábado nem no domingo","Folga prevista pelo ciclo")))),IF($Y565="Indeterminado (início da série)","Sem histórico anterior — informe o dia do ciclo no Cadastro",IF($Y565="Falta de registro",IF(OR(OR($D565="6x1",$D565="FF 6x1"),$D565="5x2"),"FALTA DE REGISTRO · dia útil da escala "&amp;$E565,"FALTA DE REGISTRO · dia "&amp;$W565&amp;" de "&amp;IFERROR(INDEX(Parâmetros!$B$39:$B$48,MATCH($E565,Parâmetros!$A$39:$A$48,0)),99)&amp;" do ciclo"),IF(OR($D565="6x1",$D565="FF 6x1"),IF(OR(AND(WEEKDAY($F565,2)=6,AND($A565=$A566,$L566&gt;0)),AND(WEEKDAY($F565,2)=7,AND($A565=$A564,$L564&gt;0))),"ATENÇÃO · apontou sábado e domingo no mesmo fim de semana",IF(OR(WEEKDAY($F565,2)=6,WEEKDAY($F565,2)=7),"Jornada de fim de semana do 6x1",IF(OR($H565&gt;=Parâmetros!$E$20,$H565&lt;Parâmetros!$E$19),"ATENÇÃO · 6x1 apontou fora do horário diurno","Jornada fixa do 6x1"))),IF($D565="5x2","Jornada fixa do 5x2",IF($D565="Folguista",IF($J565=$K565,"Evidência confirma sequência","DIVERGE · sequência "&amp;$J565&amp;" × evidência "&amp;$K565),IF($K565=$E565,"Evidência confirma cadastro","DIVERGE · cadastro "&amp;$E565&amp;" × evidência "&amp;$K565)))))))))))</f>
        <v>Jornada fixa do 6x1</v>
      </c>
      <c r="W565" s="34" t="str">
        <f>IF(OR(OR($D565="6x1",$D565="FF 6x1"),$D565="5x2"),"",IF($AB565&lt;&gt;$AB564,IF(IFERROR(INDEX(Cadastro!$F$5:$F$243,$AB565),"")="",IF($L565&gt;0,1,0),IF(IFERROR(INDEX(Cadastro!$F$5:$F$243,$AB565),"")&lt;=IFERROR(INDEX(Parâmetros!$B$39:$B$48,MATCH($E565,Parâmetros!$A$39:$A$48,0)),99),IFERROR(INDEX(Cadastro!$F$5:$F$243,$AB565),""),0)),IF($L565&gt;0,IF(N($X564)&gt;0,1,N($W564)+1),IF(AND($L565=0,OR(N($W564)&gt;=IFERROR(INDEX(Parâmetros!$B$39:$B$48,MATCH($E565,Parâmetros!$A$39:$A$48,0)),99),AND(N($X564)&gt;0,N($X564)&lt;IFERROR(INDEX(Parâmetros!$C$39:$C$48,MATCH($E565,Parâmetros!$A$39:$A$48,0)),0)))),0,N($W564)+1))))</f>
        <v/>
      </c>
      <c r="X565" s="34" t="str">
        <f>IF(OR(OR($D565="6x1",$D565="FF 6x1"),$D565="5x2"),"",IF($AB565&lt;&gt;$AB564,IF(IFERROR(INDEX(Cadastro!$F$5:$F$243,$AB565),"")="",0,IF(IFERROR(INDEX(Cadastro!$F$5:$F$243,$AB565),"")&gt;IFERROR(INDEX(Parâmetros!$B$39:$B$48,MATCH($E565,Parâmetros!$A$39:$A$48,0)),99),IFERROR(INDEX(Cadastro!$F$5:$F$243,$AB565),"")-IFERROR(INDEX(Parâmetros!$B$39:$B$48,MATCH($E565,Parâmetros!$A$39:$A$48,0)),99),0)),IF(AND($L565=0,OR(N($W564)&gt;=IFERROR(INDEX(Parâmetros!$B$39:$B$48,MATCH($E565,Parâmetros!$A$39:$A$48,0)),99),AND(N($X564)&gt;0,N($X564)&lt;IFERROR(INDEX(Parâmetros!$C$39:$C$48,MATCH($E565,Parâmetros!$A$39:$A$48,0)),0)))),N($X564)+1,0)))</f>
        <v/>
      </c>
      <c r="Y565" t="str">
        <f>IF($AC565&lt;&gt;"",IF($L565&gt;0,$AC565&amp;" · com apontamento",$AC565),IF($E565="Férias",IF($L565&gt;0,"Férias · com apontamento","Férias (cadastro)"),IF(($Z565+$AA565-1)&gt;Parâmetros!$E$16,"Férias / afastamento",IF(AND($D565="5x2",OR(WEEKDAY($F565,2)=6,WEEKDAY($F565,2)=7)),IF($L565&gt;0,"Folga trabalhada","Folga"),IF($L565&gt;0,"Trabalhado",IF(OR(OR($D565="6x1",$D565="FF 6x1"),$D565="5x2"),IF(AND(OR($D565="6x1",$D565="FF 6x1"),OR(WEEKDAY($F565,2)=6,WEEKDAY($F565,2)=7)),"Folga","Falta de registro"),IF(AND($AB565&lt;&gt;$AB564,IFERROR(INDEX(Cadastro!$F$5:$F$243,$AB565),"")=""),"Indeterminado (início da série)",IF($X565&gt;0,"Folga","Falta de registro"))))))))</f>
        <v>Trabalhado</v>
      </c>
      <c r="Z565" s="34">
        <f>IF(OR($L565&gt;0,$F565&gt;Parâmetros!$E$14),0,IF($A565&lt;&gt;$A564,1,N($Z564)+1))</f>
        <v>0</v>
      </c>
      <c r="AA565" s="34">
        <f>IF(OR($L565&gt;0,$F565&gt;Parâmetros!$E$14),0,IF(OR($A565&lt;&gt;$A566,$F566&gt;Parâmetros!$E$14),1,N($AA566)+1))</f>
        <v>0</v>
      </c>
      <c r="AB565" s="31">
        <f>IFERROR(MATCH($A565&amp;"|"&amp;TEXT(_xlfn.MAXIFS(Cadastro!$E$5:$E$243,Cadastro!$A$5:$A$243,$A565,Cadastro!$E$5:$E$243,"&lt;="&amp;$F565),"yyyymmdd"),Cadastro!$I$5:$I$243,0),"")</f>
        <v>76</v>
      </c>
      <c r="AC565" t="str">
        <f>IFERROR(_xlfn.SINGLE(INDEX(Exceções!$D$5:$D$203,MATCH($A565&amp;"|"&amp;$F565,Exceções!$F$5:$F$203,0))),"")</f>
        <v/>
      </c>
      <c r="AD565" t="str">
        <f>IF($AC565="","",IFERROR(_xlfn.SINGLE(INDEX(Exceções!$E$5:$E$203,MATCH($A565&amp;"|"&amp;$F565,Exceções!$F$5:$F$203,0))),""))</f>
        <v/>
      </c>
    </row>
    <row r="566" spans="1:30" ht="15" hidden="1" customHeight="1" x14ac:dyDescent="0.25">
      <c r="A566" s="31">
        <v>53346</v>
      </c>
      <c r="B566" s="17" t="s">
        <v>39</v>
      </c>
      <c r="C566" s="17" t="str">
        <f>IFERROR(INDEX(Cadastro!$C$5:$C$243,$AB566),"NÃO INFORMADO")</f>
        <v>ESP</v>
      </c>
      <c r="D566" s="17" t="str">
        <f>IFERROR(INDEX(Cadastro!$D$5:$D$243,$AB566),"")</f>
        <v>6x1</v>
      </c>
      <c r="E566" s="17" t="str">
        <f>IFERROR(INDEX(Cadastro!$G$5:$G$243,$AB566),"")</f>
        <v>6x1</v>
      </c>
      <c r="F566" s="29">
        <v>46304</v>
      </c>
      <c r="G566" s="32" t="str">
        <f t="shared" si="48"/>
        <v>sex</v>
      </c>
      <c r="H566" s="31">
        <f>IF($L566=0,"",_xlfn.MINIFS(Dados!$Q:$Q,Dados!$A:$A,$A566,Dados!$S:$S,$F566))</f>
        <v>480</v>
      </c>
      <c r="I566" s="31">
        <f>IF($H566="","",_xlfn.MAXIFS(Dados!$R:$R,Dados!$A:$A,$A566,Dados!$S:$S,$F566))</f>
        <v>986</v>
      </c>
      <c r="J566" s="32" t="str">
        <f>IF($D566&lt;&gt;"Folguista","",IFERROR(INDEX(Parâmetros!$D$52:$G$52,1,MIN(4,MAX(1,$W566))),""))</f>
        <v/>
      </c>
      <c r="K566" s="32" t="str">
        <f>IF(OR($AC566&lt;&gt;"",$Y566="Folga",$Y566="Folga trabalhada",$Y566="Férias (cadastro)",$Y566="Férias / afastamento",$Y566="Indeterminado (início da série)"),"",IF(OR($D566="6x1",$D566="FF 6x1"),IF(OR(WEEKDAY($F566,2)=6,WEEKDAY($F566,2)=7),"6x1 sáb/dom","6x1"),IF($D566="5x2","5x2",IF($H566="",IF($D566="Folguista",$J566,$E566),IF(OR($H566&gt;=Parâmetros!$E$18,$H566&lt;Parâmetros!$E$19),"C",IF($H566&lt;Parâmetros!$E$20,"A","B"))))))</f>
        <v>6x1</v>
      </c>
      <c r="L566" s="30">
        <f>SUMIFS(Dados!$E:$E,Dados!$A:$A,$A566,Dados!$S:$S,$F566)</f>
        <v>7.29</v>
      </c>
      <c r="M566" s="30">
        <f>IFERROR(INDEX(Parâmetros!$E$6:$E$11,MATCH($K566,Parâmetros!$A$6:$A$11,0)),"")</f>
        <v>8.8000000000000007</v>
      </c>
      <c r="N566" s="33">
        <f t="shared" si="49"/>
        <v>0.82840909090909087</v>
      </c>
      <c r="O566" s="33">
        <f>Parâmetros!$E$13</f>
        <v>0.8</v>
      </c>
      <c r="P566" s="32" t="str">
        <f>IF(OR($M566="",$F566&gt;Parâmetros!$E$14),"Não","Sim")</f>
        <v>Sim</v>
      </c>
      <c r="Q566" s="32" t="str">
        <f t="shared" si="50"/>
        <v>Sim</v>
      </c>
      <c r="R566" s="32" t="str">
        <f t="shared" si="51"/>
        <v>Sim</v>
      </c>
      <c r="S566" s="30">
        <f t="shared" si="52"/>
        <v>0</v>
      </c>
      <c r="T566" s="32" t="str">
        <f>IF($Q566&lt;&gt;"Sim","",IF($N566&gt;Parâmetros!$E$15,"Sim","Não"))</f>
        <v>Não</v>
      </c>
      <c r="U566" s="17" t="str">
        <f t="shared" si="53"/>
        <v>Na meta</v>
      </c>
      <c r="V566" s="17" t="str">
        <f>IF($AC566&lt;&gt;"",IF($L566&gt;0,"ATENÇÃO · apontou em dia de "&amp;LOWER($AC566)&amp;" cadastrado","Exceção cadastrada · "&amp;$AC566)&amp;IF($AD566="",""," · "&amp;$AD566),IF($E566="Férias",IF($L566&gt;0,"ATENÇÃO · apontou estando de férias no cadastro","Férias no cadastro"),IF($Y566="Férias / afastamento","Afastamento · "&amp;($Z566+$AA566-1)&amp;" dias seguidos sem apontamento",IF($Y566="Folga trabalhada","ATENÇÃO · apontou em dia de folga da escala 5x2",IF($Y566="Folga",IF(AND($D566="5x2",OR(WEEKDAY($F566,2)=6,WEEKDAY($F566,2)=7)),"Folga de fim de semana da escala 5x2",IF(AND(OR($D566="6x1",$D566="FF 6x1"),WEEKDAY($F566,2)=6,FALSE()),"Folga de fim de semana · apontou no domingo anterior",IF(AND(OR($D566="6x1",$D566="FF 6x1"),WEEKDAY($F566,2)=7,AND($A566=$A565,$L565&gt;0)),"Folga de fim de semana · apontou no sábado",IF(AND(OR($D566="6x1",$D566="FF 6x1"),OR(WEEKDAY($F566,2)=6,WEEKDAY($F566,2)=7)),"Folga de fim de semana · sem apontamento no sábado nem no domingo","Folga prevista pelo ciclo")))),IF($Y566="Indeterminado (início da série)","Sem histórico anterior — informe o dia do ciclo no Cadastro",IF($Y566="Falta de registro",IF(OR(OR($D566="6x1",$D566="FF 6x1"),$D566="5x2"),"FALTA DE REGISTRO · dia útil da escala "&amp;$E566,"FALTA DE REGISTRO · dia "&amp;$W566&amp;" de "&amp;IFERROR(INDEX(Parâmetros!$B$39:$B$48,MATCH($E566,Parâmetros!$A$39:$A$48,0)),99)&amp;" do ciclo"),IF(OR($D566="6x1",$D566="FF 6x1"),IF(OR(AND(WEEKDAY($F566,2)=6,AND($A566=$A567,$L567&gt;0)),AND(WEEKDAY($F566,2)=7,AND($A566=$A565,$L565&gt;0))),"ATENÇÃO · apontou sábado e domingo no mesmo fim de semana",IF(OR(WEEKDAY($F566,2)=6,WEEKDAY($F566,2)=7),"Jornada de fim de semana do 6x1",IF(OR($H566&gt;=Parâmetros!$E$20,$H566&lt;Parâmetros!$E$19),"ATENÇÃO · 6x1 apontou fora do horário diurno","Jornada fixa do 6x1"))),IF($D566="5x2","Jornada fixa do 5x2",IF($D566="Folguista",IF($J566=$K566,"Evidência confirma sequência","DIVERGE · sequência "&amp;$J566&amp;" × evidência "&amp;$K566),IF($K566=$E566,"Evidência confirma cadastro","DIVERGE · cadastro "&amp;$E566&amp;" × evidência "&amp;$K566)))))))))))</f>
        <v>Jornada fixa do 6x1</v>
      </c>
      <c r="W566" s="34" t="str">
        <f>IF(OR(OR($D566="6x1",$D566="FF 6x1"),$D566="5x2"),"",IF($AB566&lt;&gt;$AB565,IF(IFERROR(INDEX(Cadastro!$F$5:$F$243,$AB566),"")="",IF($L566&gt;0,1,0),IF(IFERROR(INDEX(Cadastro!$F$5:$F$243,$AB566),"")&lt;=IFERROR(INDEX(Parâmetros!$B$39:$B$48,MATCH($E566,Parâmetros!$A$39:$A$48,0)),99),IFERROR(INDEX(Cadastro!$F$5:$F$243,$AB566),""),0)),IF($L566&gt;0,IF(N($X565)&gt;0,1,N($W565)+1),IF(AND($L566=0,OR(N($W565)&gt;=IFERROR(INDEX(Parâmetros!$B$39:$B$48,MATCH($E566,Parâmetros!$A$39:$A$48,0)),99),AND(N($X565)&gt;0,N($X565)&lt;IFERROR(INDEX(Parâmetros!$C$39:$C$48,MATCH($E566,Parâmetros!$A$39:$A$48,0)),0)))),0,N($W565)+1))))</f>
        <v/>
      </c>
      <c r="X566" s="34" t="str">
        <f>IF(OR(OR($D566="6x1",$D566="FF 6x1"),$D566="5x2"),"",IF($AB566&lt;&gt;$AB565,IF(IFERROR(INDEX(Cadastro!$F$5:$F$243,$AB566),"")="",0,IF(IFERROR(INDEX(Cadastro!$F$5:$F$243,$AB566),"")&gt;IFERROR(INDEX(Parâmetros!$B$39:$B$48,MATCH($E566,Parâmetros!$A$39:$A$48,0)),99),IFERROR(INDEX(Cadastro!$F$5:$F$243,$AB566),"")-IFERROR(INDEX(Parâmetros!$B$39:$B$48,MATCH($E566,Parâmetros!$A$39:$A$48,0)),99),0)),IF(AND($L566=0,OR(N($W565)&gt;=IFERROR(INDEX(Parâmetros!$B$39:$B$48,MATCH($E566,Parâmetros!$A$39:$A$48,0)),99),AND(N($X565)&gt;0,N($X565)&lt;IFERROR(INDEX(Parâmetros!$C$39:$C$48,MATCH($E566,Parâmetros!$A$39:$A$48,0)),0)))),N($X565)+1,0)))</f>
        <v/>
      </c>
      <c r="Y566" t="str">
        <f>IF($AC566&lt;&gt;"",IF($L566&gt;0,$AC566&amp;" · com apontamento",$AC566),IF($E566="Férias",IF($L566&gt;0,"Férias · com apontamento","Férias (cadastro)"),IF(($Z566+$AA566-1)&gt;Parâmetros!$E$16,"Férias / afastamento",IF(AND($D566="5x2",OR(WEEKDAY($F566,2)=6,WEEKDAY($F566,2)=7)),IF($L566&gt;0,"Folga trabalhada","Folga"),IF($L566&gt;0,"Trabalhado",IF(OR(OR($D566="6x1",$D566="FF 6x1"),$D566="5x2"),IF(AND(OR($D566="6x1",$D566="FF 6x1"),OR(WEEKDAY($F566,2)=6,WEEKDAY($F566,2)=7)),"Folga","Falta de registro"),IF(AND($AB566&lt;&gt;$AB565,IFERROR(INDEX(Cadastro!$F$5:$F$243,$AB566),"")=""),"Indeterminado (início da série)",IF($X566&gt;0,"Folga","Falta de registro"))))))))</f>
        <v>Trabalhado</v>
      </c>
      <c r="Z566" s="34">
        <f>IF(OR($L566&gt;0,$F566&gt;Parâmetros!$E$14),0,IF($A566&lt;&gt;$A565,1,N($Z565)+1))</f>
        <v>0</v>
      </c>
      <c r="AA566" s="34">
        <f>IF(OR($L566&gt;0,$F566&gt;Parâmetros!$E$14),0,IF(OR($A566&lt;&gt;$A567,$F567&gt;Parâmetros!$E$14),1,N($AA567)+1))</f>
        <v>0</v>
      </c>
      <c r="AB566" s="31">
        <f>IFERROR(MATCH($A566&amp;"|"&amp;TEXT(_xlfn.MAXIFS(Cadastro!$E$5:$E$243,Cadastro!$A$5:$A$243,$A566,Cadastro!$E$5:$E$243,"&lt;="&amp;$F566),"yyyymmdd"),Cadastro!$I$5:$I$243,0),"")</f>
        <v>76</v>
      </c>
      <c r="AC566" t="str">
        <f>IFERROR(_xlfn.SINGLE(INDEX(Exceções!$D$5:$D$203,MATCH($A566&amp;"|"&amp;$F566,Exceções!$F$5:$F$203,0))),"")</f>
        <v/>
      </c>
      <c r="AD566" t="str">
        <f>IF($AC566="","",IFERROR(_xlfn.SINGLE(INDEX(Exceções!$E$5:$E$203,MATCH($A566&amp;"|"&amp;$F566,Exceções!$F$5:$F$203,0))),""))</f>
        <v/>
      </c>
    </row>
    <row r="567" spans="1:30" ht="15" hidden="1" customHeight="1" x14ac:dyDescent="0.25">
      <c r="A567" s="31">
        <v>53346</v>
      </c>
      <c r="B567" s="17" t="s">
        <v>39</v>
      </c>
      <c r="C567" s="17" t="str">
        <f>IFERROR(INDEX(Cadastro!$C$5:$C$243,$AB567),"NÃO INFORMADO")</f>
        <v>ESP</v>
      </c>
      <c r="D567" s="17" t="str">
        <f>IFERROR(INDEX(Cadastro!$D$5:$D$243,$AB567),"")</f>
        <v>6x1</v>
      </c>
      <c r="E567" s="17" t="str">
        <f>IFERROR(INDEX(Cadastro!$G$5:$G$243,$AB567),"")</f>
        <v>6x1</v>
      </c>
      <c r="F567" s="29">
        <v>46305</v>
      </c>
      <c r="G567" s="32" t="str">
        <f t="shared" si="48"/>
        <v>sáb</v>
      </c>
      <c r="H567" s="31">
        <f>IF($L567=0,"",_xlfn.MINIFS(Dados!$Q:$Q,Dados!$A:$A,$A567,Dados!$S:$S,$F567))</f>
        <v>450</v>
      </c>
      <c r="I567" s="31">
        <f>IF($H567="","",_xlfn.MAXIFS(Dados!$R:$R,Dados!$A:$A,$A567,Dados!$S:$S,$F567))</f>
        <v>900</v>
      </c>
      <c r="J567" s="32" t="str">
        <f>IF($D567&lt;&gt;"Folguista","",IFERROR(INDEX(Parâmetros!$D$52:$G$52,1,MIN(4,MAX(1,$W567))),""))</f>
        <v/>
      </c>
      <c r="K567" s="32" t="str">
        <f>IF(OR($AC567&lt;&gt;"",$Y567="Folga",$Y567="Folga trabalhada",$Y567="Férias (cadastro)",$Y567="Férias / afastamento",$Y567="Indeterminado (início da série)"),"",IF(OR($D567="6x1",$D567="FF 6x1"),IF(OR(WEEKDAY($F567,2)=6,WEEKDAY($F567,2)=7),"6x1 sáb/dom","6x1"),IF($D567="5x2","5x2",IF($H567="",IF($D567="Folguista",$J567,$E567),IF(OR($H567&gt;=Parâmetros!$E$18,$H567&lt;Parâmetros!$E$19),"C",IF($H567&lt;Parâmetros!$E$20,"A","B"))))))</f>
        <v>6x1 sáb/dom</v>
      </c>
      <c r="L567" s="30">
        <f>SUMIFS(Dados!$E:$E,Dados!$A:$A,$A567,Dados!$S:$S,$F567)</f>
        <v>6.48</v>
      </c>
      <c r="M567" s="30">
        <f>IFERROR(INDEX(Parâmetros!$E$6:$E$11,MATCH($K567,Parâmetros!$A$6:$A$11,0)),"")</f>
        <v>7.33</v>
      </c>
      <c r="N567" s="33">
        <f t="shared" si="49"/>
        <v>0.88403819918144622</v>
      </c>
      <c r="O567" s="33">
        <f>Parâmetros!$E$13</f>
        <v>0.8</v>
      </c>
      <c r="P567" s="32" t="str">
        <f>IF(OR($M567="",$F567&gt;Parâmetros!$E$14),"Não","Sim")</f>
        <v>Sim</v>
      </c>
      <c r="Q567" s="32" t="str">
        <f t="shared" si="50"/>
        <v>Sim</v>
      </c>
      <c r="R567" s="32" t="str">
        <f t="shared" si="51"/>
        <v>Sim</v>
      </c>
      <c r="S567" s="30">
        <f t="shared" si="52"/>
        <v>0</v>
      </c>
      <c r="T567" s="32" t="str">
        <f>IF($Q567&lt;&gt;"Sim","",IF($N567&gt;Parâmetros!$E$15,"Sim","Não"))</f>
        <v>Não</v>
      </c>
      <c r="U567" s="17" t="str">
        <f t="shared" si="53"/>
        <v>Na meta</v>
      </c>
      <c r="V567" s="17" t="str">
        <f>IF($AC567&lt;&gt;"",IF($L567&gt;0,"ATENÇÃO · apontou em dia de "&amp;LOWER($AC567)&amp;" cadastrado","Exceção cadastrada · "&amp;$AC567)&amp;IF($AD567="",""," · "&amp;$AD567),IF($E567="Férias",IF($L567&gt;0,"ATENÇÃO · apontou estando de férias no cadastro","Férias no cadastro"),IF($Y567="Férias / afastamento","Afastamento · "&amp;($Z567+$AA567-1)&amp;" dias seguidos sem apontamento",IF($Y567="Folga trabalhada","ATENÇÃO · apontou em dia de folga da escala 5x2",IF($Y567="Folga",IF(AND($D567="5x2",OR(WEEKDAY($F567,2)=6,WEEKDAY($F567,2)=7)),"Folga de fim de semana da escala 5x2",IF(AND(OR($D567="6x1",$D567="FF 6x1"),WEEKDAY($F567,2)=6,FALSE()),"Folga de fim de semana · apontou no domingo anterior",IF(AND(OR($D567="6x1",$D567="FF 6x1"),WEEKDAY($F567,2)=7,AND($A567=$A566,$L566&gt;0)),"Folga de fim de semana · apontou no sábado",IF(AND(OR($D567="6x1",$D567="FF 6x1"),OR(WEEKDAY($F567,2)=6,WEEKDAY($F567,2)=7)),"Folga de fim de semana · sem apontamento no sábado nem no domingo","Folga prevista pelo ciclo")))),IF($Y567="Indeterminado (início da série)","Sem histórico anterior — informe o dia do ciclo no Cadastro",IF($Y567="Falta de registro",IF(OR(OR($D567="6x1",$D567="FF 6x1"),$D567="5x2"),"FALTA DE REGISTRO · dia útil da escala "&amp;$E567,"FALTA DE REGISTRO · dia "&amp;$W567&amp;" de "&amp;IFERROR(INDEX(Parâmetros!$B$39:$B$48,MATCH($E567,Parâmetros!$A$39:$A$48,0)),99)&amp;" do ciclo"),IF(OR($D567="6x1",$D567="FF 6x1"),IF(OR(AND(WEEKDAY($F567,2)=6,AND($A567=$A568,$L568&gt;0)),AND(WEEKDAY($F567,2)=7,AND($A567=$A566,$L566&gt;0))),"ATENÇÃO · apontou sábado e domingo no mesmo fim de semana",IF(OR(WEEKDAY($F567,2)=6,WEEKDAY($F567,2)=7),"Jornada de fim de semana do 6x1",IF(OR($H567&gt;=Parâmetros!$E$20,$H567&lt;Parâmetros!$E$19),"ATENÇÃO · 6x1 apontou fora do horário diurno","Jornada fixa do 6x1"))),IF($D567="5x2","Jornada fixa do 5x2",IF($D567="Folguista",IF($J567=$K567,"Evidência confirma sequência","DIVERGE · sequência "&amp;$J567&amp;" × evidência "&amp;$K567),IF($K567=$E567,"Evidência confirma cadastro","DIVERGE · cadastro "&amp;$E567&amp;" × evidência "&amp;$K567)))))))))))</f>
        <v>Jornada de fim de semana do 6x1</v>
      </c>
      <c r="W567" s="34" t="str">
        <f>IF(OR(OR($D567="6x1",$D567="FF 6x1"),$D567="5x2"),"",IF($AB567&lt;&gt;$AB566,IF(IFERROR(INDEX(Cadastro!$F$5:$F$243,$AB567),"")="",IF($L567&gt;0,1,0),IF(IFERROR(INDEX(Cadastro!$F$5:$F$243,$AB567),"")&lt;=IFERROR(INDEX(Parâmetros!$B$39:$B$48,MATCH($E567,Parâmetros!$A$39:$A$48,0)),99),IFERROR(INDEX(Cadastro!$F$5:$F$243,$AB567),""),0)),IF($L567&gt;0,IF(N($X566)&gt;0,1,N($W566)+1),IF(AND($L567=0,OR(N($W566)&gt;=IFERROR(INDEX(Parâmetros!$B$39:$B$48,MATCH($E567,Parâmetros!$A$39:$A$48,0)),99),AND(N($X566)&gt;0,N($X566)&lt;IFERROR(INDEX(Parâmetros!$C$39:$C$48,MATCH($E567,Parâmetros!$A$39:$A$48,0)),0)))),0,N($W566)+1))))</f>
        <v/>
      </c>
      <c r="X567" s="34" t="str">
        <f>IF(OR(OR($D567="6x1",$D567="FF 6x1"),$D567="5x2"),"",IF($AB567&lt;&gt;$AB566,IF(IFERROR(INDEX(Cadastro!$F$5:$F$243,$AB567),"")="",0,IF(IFERROR(INDEX(Cadastro!$F$5:$F$243,$AB567),"")&gt;IFERROR(INDEX(Parâmetros!$B$39:$B$48,MATCH($E567,Parâmetros!$A$39:$A$48,0)),99),IFERROR(INDEX(Cadastro!$F$5:$F$243,$AB567),"")-IFERROR(INDEX(Parâmetros!$B$39:$B$48,MATCH($E567,Parâmetros!$A$39:$A$48,0)),99),0)),IF(AND($L567=0,OR(N($W566)&gt;=IFERROR(INDEX(Parâmetros!$B$39:$B$48,MATCH($E567,Parâmetros!$A$39:$A$48,0)),99),AND(N($X566)&gt;0,N($X566)&lt;IFERROR(INDEX(Parâmetros!$C$39:$C$48,MATCH($E567,Parâmetros!$A$39:$A$48,0)),0)))),N($X566)+1,0)))</f>
        <v/>
      </c>
      <c r="Y567" t="str">
        <f>IF($AC567&lt;&gt;"",IF($L567&gt;0,$AC567&amp;" · com apontamento",$AC567),IF($E567="Férias",IF($L567&gt;0,"Férias · com apontamento","Férias (cadastro)"),IF(($Z567+$AA567-1)&gt;Parâmetros!$E$16,"Férias / afastamento",IF(AND($D567="5x2",OR(WEEKDAY($F567,2)=6,WEEKDAY($F567,2)=7)),IF($L567&gt;0,"Folga trabalhada","Folga"),IF($L567&gt;0,"Trabalhado",IF(OR(OR($D567="6x1",$D567="FF 6x1"),$D567="5x2"),IF(AND(OR($D567="6x1",$D567="FF 6x1"),OR(WEEKDAY($F567,2)=6,WEEKDAY($F567,2)=7)),"Folga","Falta de registro"),IF(AND($AB567&lt;&gt;$AB566,IFERROR(INDEX(Cadastro!$F$5:$F$243,$AB567),"")=""),"Indeterminado (início da série)",IF($X567&gt;0,"Folga","Falta de registro"))))))))</f>
        <v>Trabalhado</v>
      </c>
      <c r="Z567" s="34">
        <f>IF(OR($L567&gt;0,$F567&gt;Parâmetros!$E$14),0,IF($A567&lt;&gt;$A566,1,N($Z566)+1))</f>
        <v>0</v>
      </c>
      <c r="AA567" s="34">
        <f>IF(OR($L567&gt;0,$F567&gt;Parâmetros!$E$14),0,IF(OR($A567&lt;&gt;$A568,$F568&gt;Parâmetros!$E$14),1,N($AA568)+1))</f>
        <v>0</v>
      </c>
      <c r="AB567" s="31">
        <f>IFERROR(MATCH($A567&amp;"|"&amp;TEXT(_xlfn.MAXIFS(Cadastro!$E$5:$E$243,Cadastro!$A$5:$A$243,$A567,Cadastro!$E$5:$E$243,"&lt;="&amp;$F567),"yyyymmdd"),Cadastro!$I$5:$I$243,0),"")</f>
        <v>76</v>
      </c>
      <c r="AC567" t="str">
        <f>IFERROR(_xlfn.SINGLE(INDEX(Exceções!$D$5:$D$203,MATCH($A567&amp;"|"&amp;$F567,Exceções!$F$5:$F$203,0))),"")</f>
        <v/>
      </c>
      <c r="AD567" t="str">
        <f>IF($AC567="","",IFERROR(_xlfn.SINGLE(INDEX(Exceções!$E$5:$E$203,MATCH($A567&amp;"|"&amp;$F567,Exceções!$F$5:$F$203,0))),""))</f>
        <v/>
      </c>
    </row>
    <row r="568" spans="1:30" ht="15" hidden="1" customHeight="1" x14ac:dyDescent="0.25">
      <c r="A568" s="31">
        <v>53346</v>
      </c>
      <c r="B568" s="17" t="s">
        <v>39</v>
      </c>
      <c r="C568" s="17" t="str">
        <f>IFERROR(INDEX(Cadastro!$C$5:$C$243,$AB568),"NÃO INFORMADO")</f>
        <v>ESP</v>
      </c>
      <c r="D568" s="17" t="str">
        <f>IFERROR(INDEX(Cadastro!$D$5:$D$243,$AB568),"")</f>
        <v>6x1</v>
      </c>
      <c r="E568" s="17" t="str">
        <f>IFERROR(INDEX(Cadastro!$G$5:$G$243,$AB568),"")</f>
        <v>6x1</v>
      </c>
      <c r="F568" s="29">
        <v>46306</v>
      </c>
      <c r="G568" s="32" t="str">
        <f t="shared" si="48"/>
        <v>dom</v>
      </c>
      <c r="H568" s="31" t="str">
        <f>IF($L568=0,"",_xlfn.MINIFS(Dados!$Q:$Q,Dados!$A:$A,$A568,Dados!$S:$S,$F568))</f>
        <v/>
      </c>
      <c r="I568" s="31" t="str">
        <f>IF($H568="","",_xlfn.MAXIFS(Dados!$R:$R,Dados!$A:$A,$A568,Dados!$S:$S,$F568))</f>
        <v/>
      </c>
      <c r="J568" s="32" t="str">
        <f>IF($D568&lt;&gt;"Folguista","",IFERROR(INDEX(Parâmetros!$D$52:$G$52,1,MIN(4,MAX(1,$W568))),""))</f>
        <v/>
      </c>
      <c r="K568" s="32" t="str">
        <f>IF(OR($AC568&lt;&gt;"",$Y568="Folga",$Y568="Folga trabalhada",$Y568="Férias (cadastro)",$Y568="Férias / afastamento",$Y568="Indeterminado (início da série)"),"",IF(OR($D568="6x1",$D568="FF 6x1"),IF(OR(WEEKDAY($F568,2)=6,WEEKDAY($F568,2)=7),"6x1 sáb/dom","6x1"),IF($D568="5x2","5x2",IF($H568="",IF($D568="Folguista",$J568,$E568),IF(OR($H568&gt;=Parâmetros!$E$18,$H568&lt;Parâmetros!$E$19),"C",IF($H568&lt;Parâmetros!$E$20,"A","B"))))))</f>
        <v/>
      </c>
      <c r="L568" s="30">
        <f>SUMIFS(Dados!$E:$E,Dados!$A:$A,$A568,Dados!$S:$S,$F568)</f>
        <v>0</v>
      </c>
      <c r="M568" s="30" t="str">
        <f>IFERROR(INDEX(Parâmetros!$E$6:$E$11,MATCH($K568,Parâmetros!$A$6:$A$11,0)),"")</f>
        <v/>
      </c>
      <c r="N568" s="33" t="str">
        <f t="shared" si="49"/>
        <v/>
      </c>
      <c r="O568" s="33">
        <f>Parâmetros!$E$13</f>
        <v>0.8</v>
      </c>
      <c r="P568" s="32" t="str">
        <f>IF(OR($M568="",$F568&gt;Parâmetros!$E$14),"Não","Sim")</f>
        <v>Não</v>
      </c>
      <c r="Q568" s="32" t="str">
        <f t="shared" si="50"/>
        <v/>
      </c>
      <c r="R568" s="32" t="str">
        <f t="shared" si="51"/>
        <v/>
      </c>
      <c r="S568" s="30" t="str">
        <f t="shared" si="52"/>
        <v/>
      </c>
      <c r="T568" s="32" t="str">
        <f>IF($Q568&lt;&gt;"Sim","",IF($N568&gt;Parâmetros!$E$15,"Sim","Não"))</f>
        <v/>
      </c>
      <c r="U568" s="17" t="str">
        <f t="shared" si="53"/>
        <v>Folga</v>
      </c>
      <c r="V568" s="17" t="str">
        <f>IF($AC568&lt;&gt;"",IF($L568&gt;0,"ATENÇÃO · apontou em dia de "&amp;LOWER($AC568)&amp;" cadastrado","Exceção cadastrada · "&amp;$AC568)&amp;IF($AD568="",""," · "&amp;$AD568),IF($E568="Férias",IF($L568&gt;0,"ATENÇÃO · apontou estando de férias no cadastro","Férias no cadastro"),IF($Y568="Férias / afastamento","Afastamento · "&amp;($Z568+$AA568-1)&amp;" dias seguidos sem apontamento",IF($Y568="Folga trabalhada","ATENÇÃO · apontou em dia de folga da escala 5x2",IF($Y568="Folga",IF(AND($D568="5x2",OR(WEEKDAY($F568,2)=6,WEEKDAY($F568,2)=7)),"Folga de fim de semana da escala 5x2",IF(AND(OR($D568="6x1",$D568="FF 6x1"),WEEKDAY($F568,2)=6,FALSE()),"Folga de fim de semana · apontou no domingo anterior",IF(AND(OR($D568="6x1",$D568="FF 6x1"),WEEKDAY($F568,2)=7,AND($A568=$A567,$L567&gt;0)),"Folga de fim de semana · apontou no sábado",IF(AND(OR($D568="6x1",$D568="FF 6x1"),OR(WEEKDAY($F568,2)=6,WEEKDAY($F568,2)=7)),"Folga de fim de semana · sem apontamento no sábado nem no domingo","Folga prevista pelo ciclo")))),IF($Y568="Indeterminado (início da série)","Sem histórico anterior — informe o dia do ciclo no Cadastro",IF($Y568="Falta de registro",IF(OR(OR($D568="6x1",$D568="FF 6x1"),$D568="5x2"),"FALTA DE REGISTRO · dia útil da escala "&amp;$E568,"FALTA DE REGISTRO · dia "&amp;$W568&amp;" de "&amp;IFERROR(INDEX(Parâmetros!$B$39:$B$48,MATCH($E568,Parâmetros!$A$39:$A$48,0)),99)&amp;" do ciclo"),IF(OR($D568="6x1",$D568="FF 6x1"),IF(OR(AND(WEEKDAY($F568,2)=6,AND($A568=$A569,$L569&gt;0)),AND(WEEKDAY($F568,2)=7,AND($A568=$A567,$L567&gt;0))),"ATENÇÃO · apontou sábado e domingo no mesmo fim de semana",IF(OR(WEEKDAY($F568,2)=6,WEEKDAY($F568,2)=7),"Jornada de fim de semana do 6x1",IF(OR($H568&gt;=Parâmetros!$E$20,$H568&lt;Parâmetros!$E$19),"ATENÇÃO · 6x1 apontou fora do horário diurno","Jornada fixa do 6x1"))),IF($D568="5x2","Jornada fixa do 5x2",IF($D568="Folguista",IF($J568=$K568,"Evidência confirma sequência","DIVERGE · sequência "&amp;$J568&amp;" × evidência "&amp;$K568),IF($K568=$E568,"Evidência confirma cadastro","DIVERGE · cadastro "&amp;$E568&amp;" × evidência "&amp;$K568)))))))))))</f>
        <v>Folga de fim de semana · apontou no sábado</v>
      </c>
      <c r="W568" s="34" t="str">
        <f>IF(OR(OR($D568="6x1",$D568="FF 6x1"),$D568="5x2"),"",IF($AB568&lt;&gt;$AB567,IF(IFERROR(INDEX(Cadastro!$F$5:$F$243,$AB568),"")="",IF($L568&gt;0,1,0),IF(IFERROR(INDEX(Cadastro!$F$5:$F$243,$AB568),"")&lt;=IFERROR(INDEX(Parâmetros!$B$39:$B$48,MATCH($E568,Parâmetros!$A$39:$A$48,0)),99),IFERROR(INDEX(Cadastro!$F$5:$F$243,$AB568),""),0)),IF($L568&gt;0,IF(N($X567)&gt;0,1,N($W567)+1),IF(AND($L568=0,OR(N($W567)&gt;=IFERROR(INDEX(Parâmetros!$B$39:$B$48,MATCH($E568,Parâmetros!$A$39:$A$48,0)),99),AND(N($X567)&gt;0,N($X567)&lt;IFERROR(INDEX(Parâmetros!$C$39:$C$48,MATCH($E568,Parâmetros!$A$39:$A$48,0)),0)))),0,N($W567)+1))))</f>
        <v/>
      </c>
      <c r="X568" s="34" t="str">
        <f>IF(OR(OR($D568="6x1",$D568="FF 6x1"),$D568="5x2"),"",IF($AB568&lt;&gt;$AB567,IF(IFERROR(INDEX(Cadastro!$F$5:$F$243,$AB568),"")="",0,IF(IFERROR(INDEX(Cadastro!$F$5:$F$243,$AB568),"")&gt;IFERROR(INDEX(Parâmetros!$B$39:$B$48,MATCH($E568,Parâmetros!$A$39:$A$48,0)),99),IFERROR(INDEX(Cadastro!$F$5:$F$243,$AB568),"")-IFERROR(INDEX(Parâmetros!$B$39:$B$48,MATCH($E568,Parâmetros!$A$39:$A$48,0)),99),0)),IF(AND($L568=0,OR(N($W567)&gt;=IFERROR(INDEX(Parâmetros!$B$39:$B$48,MATCH($E568,Parâmetros!$A$39:$A$48,0)),99),AND(N($X567)&gt;0,N($X567)&lt;IFERROR(INDEX(Parâmetros!$C$39:$C$48,MATCH($E568,Parâmetros!$A$39:$A$48,0)),0)))),N($X567)+1,0)))</f>
        <v/>
      </c>
      <c r="Y568" t="str">
        <f>IF($AC568&lt;&gt;"",IF($L568&gt;0,$AC568&amp;" · com apontamento",$AC568),IF($E568="Férias",IF($L568&gt;0,"Férias · com apontamento","Férias (cadastro)"),IF(($Z568+$AA568-1)&gt;Parâmetros!$E$16,"Férias / afastamento",IF(AND($D568="5x2",OR(WEEKDAY($F568,2)=6,WEEKDAY($F568,2)=7)),IF($L568&gt;0,"Folga trabalhada","Folga"),IF($L568&gt;0,"Trabalhado",IF(OR(OR($D568="6x1",$D568="FF 6x1"),$D568="5x2"),IF(AND(OR($D568="6x1",$D568="FF 6x1"),OR(WEEKDAY($F568,2)=6,WEEKDAY($F568,2)=7)),"Folga","Falta de registro"),IF(AND($AB568&lt;&gt;$AB567,IFERROR(INDEX(Cadastro!$F$5:$F$243,$AB568),"")=""),"Indeterminado (início da série)",IF($X568&gt;0,"Folga","Falta de registro"))))))))</f>
        <v>Folga</v>
      </c>
      <c r="Z568" s="34">
        <f>IF(OR($L568&gt;0,$F568&gt;Parâmetros!$E$14),0,IF($A568&lt;&gt;$A567,1,N($Z567)+1))</f>
        <v>1</v>
      </c>
      <c r="AA568" s="34">
        <f>IF(OR($L568&gt;0,$F568&gt;Parâmetros!$E$14),0,IF(OR($A568&lt;&gt;$A569,$F569&gt;Parâmetros!$E$14),1,N($AA569)+1))</f>
        <v>1</v>
      </c>
      <c r="AB568" s="31">
        <f>IFERROR(MATCH($A568&amp;"|"&amp;TEXT(_xlfn.MAXIFS(Cadastro!$E$5:$E$243,Cadastro!$A$5:$A$243,$A568,Cadastro!$E$5:$E$243,"&lt;="&amp;$F568),"yyyymmdd"),Cadastro!$I$5:$I$243,0),"")</f>
        <v>76</v>
      </c>
      <c r="AC568" t="str">
        <f>IFERROR(_xlfn.SINGLE(INDEX(Exceções!$D$5:$D$203,MATCH($A568&amp;"|"&amp;$F568,Exceções!$F$5:$F$203,0))),"")</f>
        <v/>
      </c>
      <c r="AD568" t="str">
        <f>IF($AC568="","",IFERROR(_xlfn.SINGLE(INDEX(Exceções!$E$5:$E$203,MATCH($A568&amp;"|"&amp;$F568,Exceções!$F$5:$F$203,0))),""))</f>
        <v/>
      </c>
    </row>
    <row r="569" spans="1:30" ht="15" hidden="1" customHeight="1" x14ac:dyDescent="0.25">
      <c r="A569" s="31">
        <v>53346</v>
      </c>
      <c r="B569" s="17" t="s">
        <v>39</v>
      </c>
      <c r="C569" s="17" t="str">
        <f>IFERROR(INDEX(Cadastro!$C$5:$C$243,$AB569),"NÃO INFORMADO")</f>
        <v>ESP</v>
      </c>
      <c r="D569" s="17" t="str">
        <f>IFERROR(INDEX(Cadastro!$D$5:$D$243,$AB569),"")</f>
        <v>A</v>
      </c>
      <c r="E569" s="17" t="str">
        <f>IFERROR(INDEX(Cadastro!$G$5:$G$243,$AB569),"")</f>
        <v>A</v>
      </c>
      <c r="F569" s="29">
        <v>46307</v>
      </c>
      <c r="G569" s="32" t="str">
        <f t="shared" si="48"/>
        <v>seg</v>
      </c>
      <c r="H569" s="31">
        <f>IF($L569=0,"",_xlfn.MINIFS(Dados!$Q:$Q,Dados!$A:$A,$A569,Dados!$S:$S,$F569))</f>
        <v>450</v>
      </c>
      <c r="I569" s="31">
        <f>IF($H569="","",_xlfn.MAXIFS(Dados!$R:$R,Dados!$A:$A,$A569,Dados!$S:$S,$F569))</f>
        <v>917</v>
      </c>
      <c r="J569" s="32" t="str">
        <f>IF($D569&lt;&gt;"Folguista","",IFERROR(INDEX(Parâmetros!$D$52:$G$52,1,MIN(4,MAX(1,$W569))),""))</f>
        <v/>
      </c>
      <c r="K569" s="32" t="str">
        <f>IF(OR($AC569&lt;&gt;"",$Y569="Folga",$Y569="Folga trabalhada",$Y569="Férias (cadastro)",$Y569="Férias / afastamento",$Y569="Indeterminado (início da série)"),"",IF(OR($D569="6x1",$D569="FF 6x1"),IF(OR(WEEKDAY($F569,2)=6,WEEKDAY($F569,2)=7),"6x1 sáb/dom","6x1"),IF($D569="5x2","5x2",IF($H569="",IF($D569="Folguista",$J569,$E569),IF(OR($H569&gt;=Parâmetros!$E$18,$H569&lt;Parâmetros!$E$19),"C",IF($H569&lt;Parâmetros!$E$20,"A","B"))))))</f>
        <v>A</v>
      </c>
      <c r="L569" s="30">
        <f>SUMIFS(Dados!$E:$E,Dados!$A:$A,$A569,Dados!$S:$S,$F569)</f>
        <v>6.7</v>
      </c>
      <c r="M569" s="30">
        <f>IFERROR(INDEX(Parâmetros!$E$6:$E$11,MATCH($K569,Parâmetros!$A$6:$A$11,0)),"")</f>
        <v>7.58</v>
      </c>
      <c r="N569" s="33">
        <f t="shared" si="49"/>
        <v>0.88390501319261217</v>
      </c>
      <c r="O569" s="33">
        <f>Parâmetros!$E$13</f>
        <v>0.8</v>
      </c>
      <c r="P569" s="32" t="str">
        <f>IF(OR($M569="",$F569&gt;Parâmetros!$E$14),"Não","Sim")</f>
        <v>Sim</v>
      </c>
      <c r="Q569" s="32" t="str">
        <f t="shared" si="50"/>
        <v>Sim</v>
      </c>
      <c r="R569" s="32" t="str">
        <f t="shared" si="51"/>
        <v>Sim</v>
      </c>
      <c r="S569" s="30">
        <f t="shared" si="52"/>
        <v>0</v>
      </c>
      <c r="T569" s="32" t="str">
        <f>IF($Q569&lt;&gt;"Sim","",IF($N569&gt;Parâmetros!$E$15,"Sim","Não"))</f>
        <v>Não</v>
      </c>
      <c r="U569" s="17" t="str">
        <f t="shared" si="53"/>
        <v>Na meta</v>
      </c>
      <c r="V569" s="17" t="str">
        <f>IF($AC569&lt;&gt;"",IF($L569&gt;0,"ATENÇÃO · apontou em dia de "&amp;LOWER($AC569)&amp;" cadastrado","Exceção cadastrada · "&amp;$AC569)&amp;IF($AD569="",""," · "&amp;$AD569),IF($E569="Férias",IF($L569&gt;0,"ATENÇÃO · apontou estando de férias no cadastro","Férias no cadastro"),IF($Y569="Férias / afastamento","Afastamento · "&amp;($Z569+$AA569-1)&amp;" dias seguidos sem apontamento",IF($Y569="Folga trabalhada","ATENÇÃO · apontou em dia de folga da escala 5x2",IF($Y569="Folga",IF(AND($D569="5x2",OR(WEEKDAY($F569,2)=6,WEEKDAY($F569,2)=7)),"Folga de fim de semana da escala 5x2",IF(AND(OR($D569="6x1",$D569="FF 6x1"),WEEKDAY($F569,2)=6,FALSE()),"Folga de fim de semana · apontou no domingo anterior",IF(AND(OR($D569="6x1",$D569="FF 6x1"),WEEKDAY($F569,2)=7,AND($A569=$A568,$L568&gt;0)),"Folga de fim de semana · apontou no sábado",IF(AND(OR($D569="6x1",$D569="FF 6x1"),OR(WEEKDAY($F569,2)=6,WEEKDAY($F569,2)=7)),"Folga de fim de semana · sem apontamento no sábado nem no domingo","Folga prevista pelo ciclo")))),IF($Y569="Indeterminado (início da série)","Sem histórico anterior — informe o dia do ciclo no Cadastro",IF($Y569="Falta de registro",IF(OR(OR($D569="6x1",$D569="FF 6x1"),$D569="5x2"),"FALTA DE REGISTRO · dia útil da escala "&amp;$E569,"FALTA DE REGISTRO · dia "&amp;$W569&amp;" de "&amp;IFERROR(INDEX(Parâmetros!$B$39:$B$48,MATCH($E569,Parâmetros!$A$39:$A$48,0)),99)&amp;" do ciclo"),IF(OR($D569="6x1",$D569="FF 6x1"),IF(OR(AND(WEEKDAY($F569,2)=6,AND($A569=$A570,$L570&gt;0)),AND(WEEKDAY($F569,2)=7,AND($A569=$A568,$L568&gt;0))),"ATENÇÃO · apontou sábado e domingo no mesmo fim de semana",IF(OR(WEEKDAY($F569,2)=6,WEEKDAY($F569,2)=7),"Jornada de fim de semana do 6x1",IF(OR($H569&gt;=Parâmetros!$E$20,$H569&lt;Parâmetros!$E$19),"ATENÇÃO · 6x1 apontou fora do horário diurno","Jornada fixa do 6x1"))),IF($D569="5x2","Jornada fixa do 5x2",IF($D569="Folguista",IF($J569=$K569,"Evidência confirma sequência","DIVERGE · sequência "&amp;$J569&amp;" × evidência "&amp;$K569),IF($K569=$E569,"Evidência confirma cadastro","DIVERGE · cadastro "&amp;$E569&amp;" × evidência "&amp;$K569)))))))))))</f>
        <v>Evidência confirma cadastro</v>
      </c>
      <c r="W569" s="34">
        <f>IF(OR(OR($D569="6x1",$D569="FF 6x1"),$D569="5x2"),"",IF($AB569&lt;&gt;$AB568,IF(IFERROR(INDEX(Cadastro!$F$5:$F$243,$AB569),"")="",IF($L569&gt;0,1,0),IF(IFERROR(INDEX(Cadastro!$F$5:$F$243,$AB569),"")&lt;=IFERROR(INDEX(Parâmetros!$B$39:$B$48,MATCH($E569,Parâmetros!$A$39:$A$48,0)),99),IFERROR(INDEX(Cadastro!$F$5:$F$243,$AB569),""),0)),IF($L569&gt;0,IF(N($X568)&gt;0,1,N($W568)+1),IF(AND($L569=0,OR(N($W568)&gt;=IFERROR(INDEX(Parâmetros!$B$39:$B$48,MATCH($E569,Parâmetros!$A$39:$A$48,0)),99),AND(N($X568)&gt;0,N($X568)&lt;IFERROR(INDEX(Parâmetros!$C$39:$C$48,MATCH($E569,Parâmetros!$A$39:$A$48,0)),0)))),0,N($W568)+1))))</f>
        <v>1</v>
      </c>
      <c r="X569" s="34">
        <f>IF(OR(OR($D569="6x1",$D569="FF 6x1"),$D569="5x2"),"",IF($AB569&lt;&gt;$AB568,IF(IFERROR(INDEX(Cadastro!$F$5:$F$243,$AB569),"")="",0,IF(IFERROR(INDEX(Cadastro!$F$5:$F$243,$AB569),"")&gt;IFERROR(INDEX(Parâmetros!$B$39:$B$48,MATCH($E569,Parâmetros!$A$39:$A$48,0)),99),IFERROR(INDEX(Cadastro!$F$5:$F$243,$AB569),"")-IFERROR(INDEX(Parâmetros!$B$39:$B$48,MATCH($E569,Parâmetros!$A$39:$A$48,0)),99),0)),IF(AND($L569=0,OR(N($W568)&gt;=IFERROR(INDEX(Parâmetros!$B$39:$B$48,MATCH($E569,Parâmetros!$A$39:$A$48,0)),99),AND(N($X568)&gt;0,N($X568)&lt;IFERROR(INDEX(Parâmetros!$C$39:$C$48,MATCH($E569,Parâmetros!$A$39:$A$48,0)),0)))),N($X568)+1,0)))</f>
        <v>0</v>
      </c>
      <c r="Y569" t="str">
        <f>IF($AC569&lt;&gt;"",IF($L569&gt;0,$AC569&amp;" · com apontamento",$AC569),IF($E569="Férias",IF($L569&gt;0,"Férias · com apontamento","Férias (cadastro)"),IF(($Z569+$AA569-1)&gt;Parâmetros!$E$16,"Férias / afastamento",IF(AND($D569="5x2",OR(WEEKDAY($F569,2)=6,WEEKDAY($F569,2)=7)),IF($L569&gt;0,"Folga trabalhada","Folga"),IF($L569&gt;0,"Trabalhado",IF(OR(OR($D569="6x1",$D569="FF 6x1"),$D569="5x2"),IF(AND(OR($D569="6x1",$D569="FF 6x1"),OR(WEEKDAY($F569,2)=6,WEEKDAY($F569,2)=7)),"Folga","Falta de registro"),IF(AND($AB569&lt;&gt;$AB568,IFERROR(INDEX(Cadastro!$F$5:$F$243,$AB569),"")=""),"Indeterminado (início da série)",IF($X569&gt;0,"Folga","Falta de registro"))))))))</f>
        <v>Trabalhado</v>
      </c>
      <c r="Z569" s="34">
        <f>IF(OR($L569&gt;0,$F569&gt;Parâmetros!$E$14),0,IF($A569&lt;&gt;$A568,1,N($Z568)+1))</f>
        <v>0</v>
      </c>
      <c r="AA569" s="34">
        <f>IF(OR($L569&gt;0,$F569&gt;Parâmetros!$E$14),0,IF(OR($A569&lt;&gt;$A570,$F570&gt;Parâmetros!$E$14),1,N($AA570)+1))</f>
        <v>0</v>
      </c>
      <c r="AB569" s="31">
        <f>IFERROR(MATCH($A569&amp;"|"&amp;TEXT(_xlfn.MAXIFS(Cadastro!$E$5:$E$243,Cadastro!$A$5:$A$243,$A569,Cadastro!$E$5:$E$243,"&lt;="&amp;$F569),"yyyymmdd"),Cadastro!$I$5:$I$243,0),"")</f>
        <v>77</v>
      </c>
      <c r="AC569" t="str">
        <f>IFERROR(_xlfn.SINGLE(INDEX(Exceções!$D$5:$D$203,MATCH($A569&amp;"|"&amp;$F569,Exceções!$F$5:$F$203,0))),"")</f>
        <v/>
      </c>
      <c r="AD569" t="str">
        <f>IF($AC569="","",IFERROR(_xlfn.SINGLE(INDEX(Exceções!$E$5:$E$203,MATCH($A569&amp;"|"&amp;$F569,Exceções!$F$5:$F$203,0))),""))</f>
        <v/>
      </c>
    </row>
    <row r="570" spans="1:30" ht="15" hidden="1" customHeight="1" x14ac:dyDescent="0.25">
      <c r="A570" s="31">
        <v>53346</v>
      </c>
      <c r="B570" s="17" t="s">
        <v>39</v>
      </c>
      <c r="C570" s="17" t="str">
        <f>IFERROR(INDEX(Cadastro!$C$5:$C$243,$AB570),"NÃO INFORMADO")</f>
        <v>ESP</v>
      </c>
      <c r="D570" s="17" t="str">
        <f>IFERROR(INDEX(Cadastro!$D$5:$D$243,$AB570),"")</f>
        <v>6x1</v>
      </c>
      <c r="E570" s="17" t="str">
        <f>IFERROR(INDEX(Cadastro!$G$5:$G$243,$AB570),"")</f>
        <v>6x1</v>
      </c>
      <c r="F570" s="29">
        <v>46308</v>
      </c>
      <c r="G570" s="32" t="str">
        <f t="shared" si="48"/>
        <v>ter</v>
      </c>
      <c r="H570" s="31">
        <f>IF($L570=0,"",_xlfn.MINIFS(Dados!$Q:$Q,Dados!$A:$A,$A570,Dados!$S:$S,$F570))</f>
        <v>510</v>
      </c>
      <c r="I570" s="31">
        <f>IF($H570="","",_xlfn.MAXIFS(Dados!$R:$R,Dados!$A:$A,$A570,Dados!$S:$S,$F570))</f>
        <v>981</v>
      </c>
      <c r="J570" s="32" t="str">
        <f>IF($D570&lt;&gt;"Folguista","",IFERROR(INDEX(Parâmetros!$D$52:$G$52,1,MIN(4,MAX(1,$W570))),""))</f>
        <v/>
      </c>
      <c r="K570" s="32" t="str">
        <f>IF(OR($AC570&lt;&gt;"",$Y570="Folga",$Y570="Folga trabalhada",$Y570="Férias (cadastro)",$Y570="Férias / afastamento",$Y570="Indeterminado (início da série)"),"",IF(OR($D570="6x1",$D570="FF 6x1"),IF(OR(WEEKDAY($F570,2)=6,WEEKDAY($F570,2)=7),"6x1 sáb/dom","6x1"),IF($D570="5x2","5x2",IF($H570="",IF($D570="Folguista",$J570,$E570),IF(OR($H570&gt;=Parâmetros!$E$18,$H570&lt;Parâmetros!$E$19),"C",IF($H570&lt;Parâmetros!$E$20,"A","B"))))))</f>
        <v>6x1</v>
      </c>
      <c r="L570" s="30">
        <f>SUMIFS(Dados!$E:$E,Dados!$A:$A,$A570,Dados!$S:$S,$F570)</f>
        <v>6.62</v>
      </c>
      <c r="M570" s="30">
        <f>IFERROR(INDEX(Parâmetros!$E$6:$E$11,MATCH($K570,Parâmetros!$A$6:$A$11,0)),"")</f>
        <v>8.8000000000000007</v>
      </c>
      <c r="N570" s="33">
        <f t="shared" si="49"/>
        <v>0.7522727272727272</v>
      </c>
      <c r="O570" s="33">
        <f>Parâmetros!$E$13</f>
        <v>0.8</v>
      </c>
      <c r="P570" s="32" t="str">
        <f>IF(OR($M570="",$F570&gt;Parâmetros!$E$14),"Não","Sim")</f>
        <v>Sim</v>
      </c>
      <c r="Q570" s="32" t="str">
        <f t="shared" si="50"/>
        <v>Sim</v>
      </c>
      <c r="R570" s="32" t="str">
        <f t="shared" si="51"/>
        <v>Não</v>
      </c>
      <c r="S570" s="30">
        <f t="shared" si="52"/>
        <v>0.42000000000000082</v>
      </c>
      <c r="T570" s="32" t="str">
        <f>IF($Q570&lt;&gt;"Sim","",IF($N570&gt;Parâmetros!$E$15,"Sim","Não"))</f>
        <v>Não</v>
      </c>
      <c r="U570" s="17" t="str">
        <f t="shared" si="53"/>
        <v>Abaixo da meta</v>
      </c>
      <c r="V570" s="17" t="str">
        <f>IF($AC570&lt;&gt;"",IF($L570&gt;0,"ATENÇÃO · apontou em dia de "&amp;LOWER($AC570)&amp;" cadastrado","Exceção cadastrada · "&amp;$AC570)&amp;IF($AD570="",""," · "&amp;$AD570),IF($E570="Férias",IF($L570&gt;0,"ATENÇÃO · apontou estando de férias no cadastro","Férias no cadastro"),IF($Y570="Férias / afastamento","Afastamento · "&amp;($Z570+$AA570-1)&amp;" dias seguidos sem apontamento",IF($Y570="Folga trabalhada","ATENÇÃO · apontou em dia de folga da escala 5x2",IF($Y570="Folga",IF(AND($D570="5x2",OR(WEEKDAY($F570,2)=6,WEEKDAY($F570,2)=7)),"Folga de fim de semana da escala 5x2",IF(AND(OR($D570="6x1",$D570="FF 6x1"),WEEKDAY($F570,2)=6,FALSE()),"Folga de fim de semana · apontou no domingo anterior",IF(AND(OR($D570="6x1",$D570="FF 6x1"),WEEKDAY($F570,2)=7,AND($A570=$A569,$L569&gt;0)),"Folga de fim de semana · apontou no sábado",IF(AND(OR($D570="6x1",$D570="FF 6x1"),OR(WEEKDAY($F570,2)=6,WEEKDAY($F570,2)=7)),"Folga de fim de semana · sem apontamento no sábado nem no domingo","Folga prevista pelo ciclo")))),IF($Y570="Indeterminado (início da série)","Sem histórico anterior — informe o dia do ciclo no Cadastro",IF($Y570="Falta de registro",IF(OR(OR($D570="6x1",$D570="FF 6x1"),$D570="5x2"),"FALTA DE REGISTRO · dia útil da escala "&amp;$E570,"FALTA DE REGISTRO · dia "&amp;$W570&amp;" de "&amp;IFERROR(INDEX(Parâmetros!$B$39:$B$48,MATCH($E570,Parâmetros!$A$39:$A$48,0)),99)&amp;" do ciclo"),IF(OR($D570="6x1",$D570="FF 6x1"),IF(OR(AND(WEEKDAY($F570,2)=6,AND($A570=$A571,$L571&gt;0)),AND(WEEKDAY($F570,2)=7,AND($A570=$A569,$L569&gt;0))),"ATENÇÃO · apontou sábado e domingo no mesmo fim de semana",IF(OR(WEEKDAY($F570,2)=6,WEEKDAY($F570,2)=7),"Jornada de fim de semana do 6x1",IF(OR($H570&gt;=Parâmetros!$E$20,$H570&lt;Parâmetros!$E$19),"ATENÇÃO · 6x1 apontou fora do horário diurno","Jornada fixa do 6x1"))),IF($D570="5x2","Jornada fixa do 5x2",IF($D570="Folguista",IF($J570=$K570,"Evidência confirma sequência","DIVERGE · sequência "&amp;$J570&amp;" × evidência "&amp;$K570),IF($K570=$E570,"Evidência confirma cadastro","DIVERGE · cadastro "&amp;$E570&amp;" × evidência "&amp;$K570)))))))))))</f>
        <v>Jornada fixa do 6x1</v>
      </c>
      <c r="W570" s="34" t="str">
        <f>IF(OR(OR($D570="6x1",$D570="FF 6x1"),$D570="5x2"),"",IF($AB570&lt;&gt;$AB569,IF(IFERROR(INDEX(Cadastro!$F$5:$F$243,$AB570),"")="",IF($L570&gt;0,1,0),IF(IFERROR(INDEX(Cadastro!$F$5:$F$243,$AB570),"")&lt;=IFERROR(INDEX(Parâmetros!$B$39:$B$48,MATCH($E570,Parâmetros!$A$39:$A$48,0)),99),IFERROR(INDEX(Cadastro!$F$5:$F$243,$AB570),""),0)),IF($L570&gt;0,IF(N($X569)&gt;0,1,N($W569)+1),IF(AND($L570=0,OR(N($W569)&gt;=IFERROR(INDEX(Parâmetros!$B$39:$B$48,MATCH($E570,Parâmetros!$A$39:$A$48,0)),99),AND(N($X569)&gt;0,N($X569)&lt;IFERROR(INDEX(Parâmetros!$C$39:$C$48,MATCH($E570,Parâmetros!$A$39:$A$48,0)),0)))),0,N($W569)+1))))</f>
        <v/>
      </c>
      <c r="X570" s="34" t="str">
        <f>IF(OR(OR($D570="6x1",$D570="FF 6x1"),$D570="5x2"),"",IF($AB570&lt;&gt;$AB569,IF(IFERROR(INDEX(Cadastro!$F$5:$F$243,$AB570),"")="",0,IF(IFERROR(INDEX(Cadastro!$F$5:$F$243,$AB570),"")&gt;IFERROR(INDEX(Parâmetros!$B$39:$B$48,MATCH($E570,Parâmetros!$A$39:$A$48,0)),99),IFERROR(INDEX(Cadastro!$F$5:$F$243,$AB570),"")-IFERROR(INDEX(Parâmetros!$B$39:$B$48,MATCH($E570,Parâmetros!$A$39:$A$48,0)),99),0)),IF(AND($L570=0,OR(N($W569)&gt;=IFERROR(INDEX(Parâmetros!$B$39:$B$48,MATCH($E570,Parâmetros!$A$39:$A$48,0)),99),AND(N($X569)&gt;0,N($X569)&lt;IFERROR(INDEX(Parâmetros!$C$39:$C$48,MATCH($E570,Parâmetros!$A$39:$A$48,0)),0)))),N($X569)+1,0)))</f>
        <v/>
      </c>
      <c r="Y570" t="str">
        <f>IF($AC570&lt;&gt;"",IF($L570&gt;0,$AC570&amp;" · com apontamento",$AC570),IF($E570="Férias",IF($L570&gt;0,"Férias · com apontamento","Férias (cadastro)"),IF(($Z570+$AA570-1)&gt;Parâmetros!$E$16,"Férias / afastamento",IF(AND($D570="5x2",OR(WEEKDAY($F570,2)=6,WEEKDAY($F570,2)=7)),IF($L570&gt;0,"Folga trabalhada","Folga"),IF($L570&gt;0,"Trabalhado",IF(OR(OR($D570="6x1",$D570="FF 6x1"),$D570="5x2"),IF(AND(OR($D570="6x1",$D570="FF 6x1"),OR(WEEKDAY($F570,2)=6,WEEKDAY($F570,2)=7)),"Folga","Falta de registro"),IF(AND($AB570&lt;&gt;$AB569,IFERROR(INDEX(Cadastro!$F$5:$F$243,$AB570),"")=""),"Indeterminado (início da série)",IF($X570&gt;0,"Folga","Falta de registro"))))))))</f>
        <v>Trabalhado</v>
      </c>
      <c r="Z570" s="34">
        <f>IF(OR($L570&gt;0,$F570&gt;Parâmetros!$E$14),0,IF($A570&lt;&gt;$A569,1,N($Z569)+1))</f>
        <v>0</v>
      </c>
      <c r="AA570" s="34">
        <f>IF(OR($L570&gt;0,$F570&gt;Parâmetros!$E$14),0,IF(OR($A570&lt;&gt;$A571,$F571&gt;Parâmetros!$E$14),1,N($AA571)+1))</f>
        <v>0</v>
      </c>
      <c r="AB570" s="31">
        <f>IFERROR(MATCH($A570&amp;"|"&amp;TEXT(_xlfn.MAXIFS(Cadastro!$E$5:$E$243,Cadastro!$A$5:$A$243,$A570,Cadastro!$E$5:$E$243,"&lt;="&amp;$F570),"yyyymmdd"),Cadastro!$I$5:$I$243,0),"")</f>
        <v>78</v>
      </c>
      <c r="AC570" t="str">
        <f>IFERROR(_xlfn.SINGLE(INDEX(Exceções!$D$5:$D$203,MATCH($A570&amp;"|"&amp;$F570,Exceções!$F$5:$F$203,0))),"")</f>
        <v/>
      </c>
      <c r="AD570" t="str">
        <f>IF($AC570="","",IFERROR(_xlfn.SINGLE(INDEX(Exceções!$E$5:$E$203,MATCH($A570&amp;"|"&amp;$F570,Exceções!$F$5:$F$203,0))),""))</f>
        <v/>
      </c>
    </row>
    <row r="571" spans="1:30" ht="15" hidden="1" customHeight="1" x14ac:dyDescent="0.25">
      <c r="A571" s="31">
        <v>53346</v>
      </c>
      <c r="B571" s="17" t="s">
        <v>39</v>
      </c>
      <c r="C571" s="17" t="str">
        <f>IFERROR(INDEX(Cadastro!$C$5:$C$243,$AB571),"NÃO INFORMADO")</f>
        <v>ESP</v>
      </c>
      <c r="D571" s="17" t="str">
        <f>IFERROR(INDEX(Cadastro!$D$5:$D$243,$AB571),"")</f>
        <v>6x1</v>
      </c>
      <c r="E571" s="17" t="str">
        <f>IFERROR(INDEX(Cadastro!$G$5:$G$243,$AB571),"")</f>
        <v>6x1</v>
      </c>
      <c r="F571" s="29">
        <v>46309</v>
      </c>
      <c r="G571" s="32" t="str">
        <f t="shared" si="48"/>
        <v>qua</v>
      </c>
      <c r="H571" s="31">
        <f>IF($L571=0,"",_xlfn.MINIFS(Dados!$Q:$Q,Dados!$A:$A,$A571,Dados!$S:$S,$F571))</f>
        <v>480</v>
      </c>
      <c r="I571" s="31">
        <f>IF($H571="","",_xlfn.MAXIFS(Dados!$R:$R,Dados!$A:$A,$A571,Dados!$S:$S,$F571))</f>
        <v>981</v>
      </c>
      <c r="J571" s="32" t="str">
        <f>IF($D571&lt;&gt;"Folguista","",IFERROR(INDEX(Parâmetros!$D$52:$G$52,1,MIN(4,MAX(1,$W571))),""))</f>
        <v/>
      </c>
      <c r="K571" s="32" t="str">
        <f>IF(OR($AC571&lt;&gt;"",$Y571="Folga",$Y571="Folga trabalhada",$Y571="Férias (cadastro)",$Y571="Férias / afastamento",$Y571="Indeterminado (início da série)"),"",IF(OR($D571="6x1",$D571="FF 6x1"),IF(OR(WEEKDAY($F571,2)=6,WEEKDAY($F571,2)=7),"6x1 sáb/dom","6x1"),IF($D571="5x2","5x2",IF($H571="",IF($D571="Folguista",$J571,$E571),IF(OR($H571&gt;=Parâmetros!$E$18,$H571&lt;Parâmetros!$E$19),"C",IF($H571&lt;Parâmetros!$E$20,"A","B"))))))</f>
        <v>6x1</v>
      </c>
      <c r="L571" s="30">
        <f>SUMIFS(Dados!$E:$E,Dados!$A:$A,$A571,Dados!$S:$S,$F571)</f>
        <v>7.1400000000000006</v>
      </c>
      <c r="M571" s="30">
        <f>IFERROR(INDEX(Parâmetros!$E$6:$E$11,MATCH($K571,Parâmetros!$A$6:$A$11,0)),"")</f>
        <v>8.8000000000000007</v>
      </c>
      <c r="N571" s="33">
        <f t="shared" si="49"/>
        <v>0.8113636363636364</v>
      </c>
      <c r="O571" s="33">
        <f>Parâmetros!$E$13</f>
        <v>0.8</v>
      </c>
      <c r="P571" s="32" t="str">
        <f>IF(OR($M571="",$F571&gt;Parâmetros!$E$14),"Não","Sim")</f>
        <v>Sim</v>
      </c>
      <c r="Q571" s="32" t="str">
        <f t="shared" si="50"/>
        <v>Sim</v>
      </c>
      <c r="R571" s="32" t="str">
        <f t="shared" si="51"/>
        <v>Sim</v>
      </c>
      <c r="S571" s="30">
        <f t="shared" si="52"/>
        <v>0</v>
      </c>
      <c r="T571" s="32" t="str">
        <f>IF($Q571&lt;&gt;"Sim","",IF($N571&gt;Parâmetros!$E$15,"Sim","Não"))</f>
        <v>Não</v>
      </c>
      <c r="U571" s="17" t="str">
        <f t="shared" si="53"/>
        <v>Na meta</v>
      </c>
      <c r="V571" s="17" t="str">
        <f>IF($AC571&lt;&gt;"",IF($L571&gt;0,"ATENÇÃO · apontou em dia de "&amp;LOWER($AC571)&amp;" cadastrado","Exceção cadastrada · "&amp;$AC571)&amp;IF($AD571="",""," · "&amp;$AD571),IF($E571="Férias",IF($L571&gt;0,"ATENÇÃO · apontou estando de férias no cadastro","Férias no cadastro"),IF($Y571="Férias / afastamento","Afastamento · "&amp;($Z571+$AA571-1)&amp;" dias seguidos sem apontamento",IF($Y571="Folga trabalhada","ATENÇÃO · apontou em dia de folga da escala 5x2",IF($Y571="Folga",IF(AND($D571="5x2",OR(WEEKDAY($F571,2)=6,WEEKDAY($F571,2)=7)),"Folga de fim de semana da escala 5x2",IF(AND(OR($D571="6x1",$D571="FF 6x1"),WEEKDAY($F571,2)=6,FALSE()),"Folga de fim de semana · apontou no domingo anterior",IF(AND(OR($D571="6x1",$D571="FF 6x1"),WEEKDAY($F571,2)=7,AND($A571=$A570,$L570&gt;0)),"Folga de fim de semana · apontou no sábado",IF(AND(OR($D571="6x1",$D571="FF 6x1"),OR(WEEKDAY($F571,2)=6,WEEKDAY($F571,2)=7)),"Folga de fim de semana · sem apontamento no sábado nem no domingo","Folga prevista pelo ciclo")))),IF($Y571="Indeterminado (início da série)","Sem histórico anterior — informe o dia do ciclo no Cadastro",IF($Y571="Falta de registro",IF(OR(OR($D571="6x1",$D571="FF 6x1"),$D571="5x2"),"FALTA DE REGISTRO · dia útil da escala "&amp;$E571,"FALTA DE REGISTRO · dia "&amp;$W571&amp;" de "&amp;IFERROR(INDEX(Parâmetros!$B$39:$B$48,MATCH($E571,Parâmetros!$A$39:$A$48,0)),99)&amp;" do ciclo"),IF(OR($D571="6x1",$D571="FF 6x1"),IF(OR(AND(WEEKDAY($F571,2)=6,AND($A571=$A572,$L572&gt;0)),AND(WEEKDAY($F571,2)=7,AND($A571=$A570,$L570&gt;0))),"ATENÇÃO · apontou sábado e domingo no mesmo fim de semana",IF(OR(WEEKDAY($F571,2)=6,WEEKDAY($F571,2)=7),"Jornada de fim de semana do 6x1",IF(OR($H571&gt;=Parâmetros!$E$20,$H571&lt;Parâmetros!$E$19),"ATENÇÃO · 6x1 apontou fora do horário diurno","Jornada fixa do 6x1"))),IF($D571="5x2","Jornada fixa do 5x2",IF($D571="Folguista",IF($J571=$K571,"Evidência confirma sequência","DIVERGE · sequência "&amp;$J571&amp;" × evidência "&amp;$K571),IF($K571=$E571,"Evidência confirma cadastro","DIVERGE · cadastro "&amp;$E571&amp;" × evidência "&amp;$K571)))))))))))</f>
        <v>Jornada fixa do 6x1</v>
      </c>
      <c r="W571" s="34" t="str">
        <f>IF(OR(OR($D571="6x1",$D571="FF 6x1"),$D571="5x2"),"",IF($AB571&lt;&gt;$AB570,IF(IFERROR(INDEX(Cadastro!$F$5:$F$243,$AB571),"")="",IF($L571&gt;0,1,0),IF(IFERROR(INDEX(Cadastro!$F$5:$F$243,$AB571),"")&lt;=IFERROR(INDEX(Parâmetros!$B$39:$B$48,MATCH($E571,Parâmetros!$A$39:$A$48,0)),99),IFERROR(INDEX(Cadastro!$F$5:$F$243,$AB571),""),0)),IF($L571&gt;0,IF(N($X570)&gt;0,1,N($W570)+1),IF(AND($L571=0,OR(N($W570)&gt;=IFERROR(INDEX(Parâmetros!$B$39:$B$48,MATCH($E571,Parâmetros!$A$39:$A$48,0)),99),AND(N($X570)&gt;0,N($X570)&lt;IFERROR(INDEX(Parâmetros!$C$39:$C$48,MATCH($E571,Parâmetros!$A$39:$A$48,0)),0)))),0,N($W570)+1))))</f>
        <v/>
      </c>
      <c r="X571" s="34" t="str">
        <f>IF(OR(OR($D571="6x1",$D571="FF 6x1"),$D571="5x2"),"",IF($AB571&lt;&gt;$AB570,IF(IFERROR(INDEX(Cadastro!$F$5:$F$243,$AB571),"")="",0,IF(IFERROR(INDEX(Cadastro!$F$5:$F$243,$AB571),"")&gt;IFERROR(INDEX(Parâmetros!$B$39:$B$48,MATCH($E571,Parâmetros!$A$39:$A$48,0)),99),IFERROR(INDEX(Cadastro!$F$5:$F$243,$AB571),"")-IFERROR(INDEX(Parâmetros!$B$39:$B$48,MATCH($E571,Parâmetros!$A$39:$A$48,0)),99),0)),IF(AND($L571=0,OR(N($W570)&gt;=IFERROR(INDEX(Parâmetros!$B$39:$B$48,MATCH($E571,Parâmetros!$A$39:$A$48,0)),99),AND(N($X570)&gt;0,N($X570)&lt;IFERROR(INDEX(Parâmetros!$C$39:$C$48,MATCH($E571,Parâmetros!$A$39:$A$48,0)),0)))),N($X570)+1,0)))</f>
        <v/>
      </c>
      <c r="Y571" t="str">
        <f>IF($AC571&lt;&gt;"",IF($L571&gt;0,$AC571&amp;" · com apontamento",$AC571),IF($E571="Férias",IF($L571&gt;0,"Férias · com apontamento","Férias (cadastro)"),IF(($Z571+$AA571-1)&gt;Parâmetros!$E$16,"Férias / afastamento",IF(AND($D571="5x2",OR(WEEKDAY($F571,2)=6,WEEKDAY($F571,2)=7)),IF($L571&gt;0,"Folga trabalhada","Folga"),IF($L571&gt;0,"Trabalhado",IF(OR(OR($D571="6x1",$D571="FF 6x1"),$D571="5x2"),IF(AND(OR($D571="6x1",$D571="FF 6x1"),OR(WEEKDAY($F571,2)=6,WEEKDAY($F571,2)=7)),"Folga","Falta de registro"),IF(AND($AB571&lt;&gt;$AB570,IFERROR(INDEX(Cadastro!$F$5:$F$243,$AB571),"")=""),"Indeterminado (início da série)",IF($X571&gt;0,"Folga","Falta de registro"))))))))</f>
        <v>Trabalhado</v>
      </c>
      <c r="Z571" s="34">
        <f>IF(OR($L571&gt;0,$F571&gt;Parâmetros!$E$14),0,IF($A571&lt;&gt;$A570,1,N($Z570)+1))</f>
        <v>0</v>
      </c>
      <c r="AA571" s="34">
        <f>IF(OR($L571&gt;0,$F571&gt;Parâmetros!$E$14),0,IF(OR($A571&lt;&gt;$A572,$F572&gt;Parâmetros!$E$14),1,N($AA572)+1))</f>
        <v>0</v>
      </c>
      <c r="AB571" s="31">
        <f>IFERROR(MATCH($A571&amp;"|"&amp;TEXT(_xlfn.MAXIFS(Cadastro!$E$5:$E$243,Cadastro!$A$5:$A$243,$A571,Cadastro!$E$5:$E$243,"&lt;="&amp;$F571),"yyyymmdd"),Cadastro!$I$5:$I$243,0),"")</f>
        <v>78</v>
      </c>
      <c r="AC571" t="str">
        <f>IFERROR(_xlfn.SINGLE(INDEX(Exceções!$D$5:$D$203,MATCH($A571&amp;"|"&amp;$F571,Exceções!$F$5:$F$203,0))),"")</f>
        <v/>
      </c>
      <c r="AD571" t="str">
        <f>IF($AC571="","",IFERROR(_xlfn.SINGLE(INDEX(Exceções!$E$5:$E$203,MATCH($A571&amp;"|"&amp;$F571,Exceções!$F$5:$F$203,0))),""))</f>
        <v/>
      </c>
    </row>
    <row r="572" spans="1:30" ht="15" hidden="1" customHeight="1" x14ac:dyDescent="0.25">
      <c r="A572" s="31">
        <v>53346</v>
      </c>
      <c r="B572" s="17" t="s">
        <v>39</v>
      </c>
      <c r="C572" s="17" t="str">
        <f>IFERROR(INDEX(Cadastro!$C$5:$C$243,$AB572),"NÃO INFORMADO")</f>
        <v>ESP</v>
      </c>
      <c r="D572" s="17" t="str">
        <f>IFERROR(INDEX(Cadastro!$D$5:$D$243,$AB572),"")</f>
        <v>6x1</v>
      </c>
      <c r="E572" s="17" t="str">
        <f>IFERROR(INDEX(Cadastro!$G$5:$G$243,$AB572),"")</f>
        <v>6x1</v>
      </c>
      <c r="F572" s="29">
        <v>46310</v>
      </c>
      <c r="G572" s="32" t="str">
        <f t="shared" si="48"/>
        <v>qui</v>
      </c>
      <c r="H572" s="31">
        <f>IF($L572=0,"",_xlfn.MINIFS(Dados!$Q:$Q,Dados!$A:$A,$A572,Dados!$S:$S,$F572))</f>
        <v>480</v>
      </c>
      <c r="I572" s="31">
        <f>IF($H572="","",_xlfn.MAXIFS(Dados!$R:$R,Dados!$A:$A,$A572,Dados!$S:$S,$F572))</f>
        <v>982</v>
      </c>
      <c r="J572" s="32" t="str">
        <f>IF($D572&lt;&gt;"Folguista","",IFERROR(INDEX(Parâmetros!$D$52:$G$52,1,MIN(4,MAX(1,$W572))),""))</f>
        <v/>
      </c>
      <c r="K572" s="32" t="str">
        <f>IF(OR($AC572&lt;&gt;"",$Y572="Folga",$Y572="Folga trabalhada",$Y572="Férias (cadastro)",$Y572="Férias / afastamento",$Y572="Indeterminado (início da série)"),"",IF(OR($D572="6x1",$D572="FF 6x1"),IF(OR(WEEKDAY($F572,2)=6,WEEKDAY($F572,2)=7),"6x1 sáb/dom","6x1"),IF($D572="5x2","5x2",IF($H572="",IF($D572="Folguista",$J572,$E572),IF(OR($H572&gt;=Parâmetros!$E$18,$H572&lt;Parâmetros!$E$19),"C",IF($H572&lt;Parâmetros!$E$20,"A","B"))))))</f>
        <v>6x1</v>
      </c>
      <c r="L572" s="30">
        <f>SUMIFS(Dados!$E:$E,Dados!$A:$A,$A572,Dados!$S:$S,$F572)</f>
        <v>7.25</v>
      </c>
      <c r="M572" s="30">
        <f>IFERROR(INDEX(Parâmetros!$E$6:$E$11,MATCH($K572,Parâmetros!$A$6:$A$11,0)),"")</f>
        <v>8.8000000000000007</v>
      </c>
      <c r="N572" s="33">
        <f t="shared" si="49"/>
        <v>0.82386363636363624</v>
      </c>
      <c r="O572" s="33">
        <f>Parâmetros!$E$13</f>
        <v>0.8</v>
      </c>
      <c r="P572" s="32" t="str">
        <f>IF(OR($M572="",$F572&gt;Parâmetros!$E$14),"Não","Sim")</f>
        <v>Sim</v>
      </c>
      <c r="Q572" s="32" t="str">
        <f t="shared" si="50"/>
        <v>Sim</v>
      </c>
      <c r="R572" s="32" t="str">
        <f t="shared" si="51"/>
        <v>Sim</v>
      </c>
      <c r="S572" s="30">
        <f t="shared" si="52"/>
        <v>0</v>
      </c>
      <c r="T572" s="32" t="str">
        <f>IF($Q572&lt;&gt;"Sim","",IF($N572&gt;Parâmetros!$E$15,"Sim","Não"))</f>
        <v>Não</v>
      </c>
      <c r="U572" s="17" t="str">
        <f t="shared" si="53"/>
        <v>Na meta</v>
      </c>
      <c r="V572" s="17" t="str">
        <f>IF($AC572&lt;&gt;"",IF($L572&gt;0,"ATENÇÃO · apontou em dia de "&amp;LOWER($AC572)&amp;" cadastrado","Exceção cadastrada · "&amp;$AC572)&amp;IF($AD572="",""," · "&amp;$AD572),IF($E572="Férias",IF($L572&gt;0,"ATENÇÃO · apontou estando de férias no cadastro","Férias no cadastro"),IF($Y572="Férias / afastamento","Afastamento · "&amp;($Z572+$AA572-1)&amp;" dias seguidos sem apontamento",IF($Y572="Folga trabalhada","ATENÇÃO · apontou em dia de folga da escala 5x2",IF($Y572="Folga",IF(AND($D572="5x2",OR(WEEKDAY($F572,2)=6,WEEKDAY($F572,2)=7)),"Folga de fim de semana da escala 5x2",IF(AND(OR($D572="6x1",$D572="FF 6x1"),WEEKDAY($F572,2)=6,FALSE()),"Folga de fim de semana · apontou no domingo anterior",IF(AND(OR($D572="6x1",$D572="FF 6x1"),WEEKDAY($F572,2)=7,AND($A572=$A571,$L571&gt;0)),"Folga de fim de semana · apontou no sábado",IF(AND(OR($D572="6x1",$D572="FF 6x1"),OR(WEEKDAY($F572,2)=6,WEEKDAY($F572,2)=7)),"Folga de fim de semana · sem apontamento no sábado nem no domingo","Folga prevista pelo ciclo")))),IF($Y572="Indeterminado (início da série)","Sem histórico anterior — informe o dia do ciclo no Cadastro",IF($Y572="Falta de registro",IF(OR(OR($D572="6x1",$D572="FF 6x1"),$D572="5x2"),"FALTA DE REGISTRO · dia útil da escala "&amp;$E572,"FALTA DE REGISTRO · dia "&amp;$W572&amp;" de "&amp;IFERROR(INDEX(Parâmetros!$B$39:$B$48,MATCH($E572,Parâmetros!$A$39:$A$48,0)),99)&amp;" do ciclo"),IF(OR($D572="6x1",$D572="FF 6x1"),IF(OR(AND(WEEKDAY($F572,2)=6,AND($A572=$A573,$L573&gt;0)),AND(WEEKDAY($F572,2)=7,AND($A572=$A571,$L571&gt;0))),"ATENÇÃO · apontou sábado e domingo no mesmo fim de semana",IF(OR(WEEKDAY($F572,2)=6,WEEKDAY($F572,2)=7),"Jornada de fim de semana do 6x1",IF(OR($H572&gt;=Parâmetros!$E$20,$H572&lt;Parâmetros!$E$19),"ATENÇÃO · 6x1 apontou fora do horário diurno","Jornada fixa do 6x1"))),IF($D572="5x2","Jornada fixa do 5x2",IF($D572="Folguista",IF($J572=$K572,"Evidência confirma sequência","DIVERGE · sequência "&amp;$J572&amp;" × evidência "&amp;$K572),IF($K572=$E572,"Evidência confirma cadastro","DIVERGE · cadastro "&amp;$E572&amp;" × evidência "&amp;$K572)))))))))))</f>
        <v>Jornada fixa do 6x1</v>
      </c>
      <c r="W572" s="34" t="str">
        <f>IF(OR(OR($D572="6x1",$D572="FF 6x1"),$D572="5x2"),"",IF($AB572&lt;&gt;$AB571,IF(IFERROR(INDEX(Cadastro!$F$5:$F$243,$AB572),"")="",IF($L572&gt;0,1,0),IF(IFERROR(INDEX(Cadastro!$F$5:$F$243,$AB572),"")&lt;=IFERROR(INDEX(Parâmetros!$B$39:$B$48,MATCH($E572,Parâmetros!$A$39:$A$48,0)),99),IFERROR(INDEX(Cadastro!$F$5:$F$243,$AB572),""),0)),IF($L572&gt;0,IF(N($X571)&gt;0,1,N($W571)+1),IF(AND($L572=0,OR(N($W571)&gt;=IFERROR(INDEX(Parâmetros!$B$39:$B$48,MATCH($E572,Parâmetros!$A$39:$A$48,0)),99),AND(N($X571)&gt;0,N($X571)&lt;IFERROR(INDEX(Parâmetros!$C$39:$C$48,MATCH($E572,Parâmetros!$A$39:$A$48,0)),0)))),0,N($W571)+1))))</f>
        <v/>
      </c>
      <c r="X572" s="34" t="str">
        <f>IF(OR(OR($D572="6x1",$D572="FF 6x1"),$D572="5x2"),"",IF($AB572&lt;&gt;$AB571,IF(IFERROR(INDEX(Cadastro!$F$5:$F$243,$AB572),"")="",0,IF(IFERROR(INDEX(Cadastro!$F$5:$F$243,$AB572),"")&gt;IFERROR(INDEX(Parâmetros!$B$39:$B$48,MATCH($E572,Parâmetros!$A$39:$A$48,0)),99),IFERROR(INDEX(Cadastro!$F$5:$F$243,$AB572),"")-IFERROR(INDEX(Parâmetros!$B$39:$B$48,MATCH($E572,Parâmetros!$A$39:$A$48,0)),99),0)),IF(AND($L572=0,OR(N($W571)&gt;=IFERROR(INDEX(Parâmetros!$B$39:$B$48,MATCH($E572,Parâmetros!$A$39:$A$48,0)),99),AND(N($X571)&gt;0,N($X571)&lt;IFERROR(INDEX(Parâmetros!$C$39:$C$48,MATCH($E572,Parâmetros!$A$39:$A$48,0)),0)))),N($X571)+1,0)))</f>
        <v/>
      </c>
      <c r="Y572" t="str">
        <f>IF($AC572&lt;&gt;"",IF($L572&gt;0,$AC572&amp;" · com apontamento",$AC572),IF($E572="Férias",IF($L572&gt;0,"Férias · com apontamento","Férias (cadastro)"),IF(($Z572+$AA572-1)&gt;Parâmetros!$E$16,"Férias / afastamento",IF(AND($D572="5x2",OR(WEEKDAY($F572,2)=6,WEEKDAY($F572,2)=7)),IF($L572&gt;0,"Folga trabalhada","Folga"),IF($L572&gt;0,"Trabalhado",IF(OR(OR($D572="6x1",$D572="FF 6x1"),$D572="5x2"),IF(AND(OR($D572="6x1",$D572="FF 6x1"),OR(WEEKDAY($F572,2)=6,WEEKDAY($F572,2)=7)),"Folga","Falta de registro"),IF(AND($AB572&lt;&gt;$AB571,IFERROR(INDEX(Cadastro!$F$5:$F$243,$AB572),"")=""),"Indeterminado (início da série)",IF($X572&gt;0,"Folga","Falta de registro"))))))))</f>
        <v>Trabalhado</v>
      </c>
      <c r="Z572" s="34">
        <f>IF(OR($L572&gt;0,$F572&gt;Parâmetros!$E$14),0,IF($A572&lt;&gt;$A571,1,N($Z571)+1))</f>
        <v>0</v>
      </c>
      <c r="AA572" s="34">
        <f>IF(OR($L572&gt;0,$F572&gt;Parâmetros!$E$14),0,IF(OR($A572&lt;&gt;$A573,$F573&gt;Parâmetros!$E$14),1,N($AA573)+1))</f>
        <v>0</v>
      </c>
      <c r="AB572" s="31">
        <f>IFERROR(MATCH($A572&amp;"|"&amp;TEXT(_xlfn.MAXIFS(Cadastro!$E$5:$E$243,Cadastro!$A$5:$A$243,$A572,Cadastro!$E$5:$E$243,"&lt;="&amp;$F572),"yyyymmdd"),Cadastro!$I$5:$I$243,0),"")</f>
        <v>78</v>
      </c>
      <c r="AC572" t="str">
        <f>IFERROR(_xlfn.SINGLE(INDEX(Exceções!$D$5:$D$203,MATCH($A572&amp;"|"&amp;$F572,Exceções!$F$5:$F$203,0))),"")</f>
        <v/>
      </c>
      <c r="AD572" t="str">
        <f>IF($AC572="","",IFERROR(_xlfn.SINGLE(INDEX(Exceções!$E$5:$E$203,MATCH($A572&amp;"|"&amp;$F572,Exceções!$F$5:$F$203,0))),""))</f>
        <v/>
      </c>
    </row>
    <row r="573" spans="1:30" ht="15" hidden="1" customHeight="1" x14ac:dyDescent="0.25">
      <c r="A573" s="31">
        <v>53346</v>
      </c>
      <c r="B573" s="17" t="s">
        <v>39</v>
      </c>
      <c r="C573" s="17" t="str">
        <f>IFERROR(INDEX(Cadastro!$C$5:$C$243,$AB573),"NÃO INFORMADO")</f>
        <v>ESP</v>
      </c>
      <c r="D573" s="17" t="str">
        <f>IFERROR(INDEX(Cadastro!$D$5:$D$243,$AB573),"")</f>
        <v>6x1</v>
      </c>
      <c r="E573" s="17" t="str">
        <f>IFERROR(INDEX(Cadastro!$G$5:$G$243,$AB573),"")</f>
        <v>6x1</v>
      </c>
      <c r="F573" s="29">
        <v>46311</v>
      </c>
      <c r="G573" s="32" t="str">
        <f t="shared" si="48"/>
        <v>sex</v>
      </c>
      <c r="H573" s="31">
        <f>IF($L573=0,"",_xlfn.MINIFS(Dados!$Q:$Q,Dados!$A:$A,$A573,Dados!$S:$S,$F573))</f>
        <v>485</v>
      </c>
      <c r="I573" s="31">
        <f>IF($H573="","",_xlfn.MAXIFS(Dados!$R:$R,Dados!$A:$A,$A573,Dados!$S:$S,$F573))</f>
        <v>986</v>
      </c>
      <c r="J573" s="32" t="str">
        <f>IF($D573&lt;&gt;"Folguista","",IFERROR(INDEX(Parâmetros!$D$52:$G$52,1,MIN(4,MAX(1,$W573))),""))</f>
        <v/>
      </c>
      <c r="K573" s="32" t="str">
        <f>IF(OR($AC573&lt;&gt;"",$Y573="Folga",$Y573="Folga trabalhada",$Y573="Férias (cadastro)",$Y573="Férias / afastamento",$Y573="Indeterminado (início da série)"),"",IF(OR($D573="6x1",$D573="FF 6x1"),IF(OR(WEEKDAY($F573,2)=6,WEEKDAY($F573,2)=7),"6x1 sáb/dom","6x1"),IF($D573="5x2","5x2",IF($H573="",IF($D573="Folguista",$J573,$E573),IF(OR($H573&gt;=Parâmetros!$E$18,$H573&lt;Parâmetros!$E$19),"C",IF($H573&lt;Parâmetros!$E$20,"A","B"))))))</f>
        <v>6x1</v>
      </c>
      <c r="L573" s="30">
        <f>SUMIFS(Dados!$E:$E,Dados!$A:$A,$A573,Dados!$S:$S,$F573)</f>
        <v>7.0600000000000005</v>
      </c>
      <c r="M573" s="30">
        <f>IFERROR(INDEX(Parâmetros!$E$6:$E$11,MATCH($K573,Parâmetros!$A$6:$A$11,0)),"")</f>
        <v>8.8000000000000007</v>
      </c>
      <c r="N573" s="33">
        <f t="shared" si="49"/>
        <v>0.80227272727272725</v>
      </c>
      <c r="O573" s="33">
        <f>Parâmetros!$E$13</f>
        <v>0.8</v>
      </c>
      <c r="P573" s="32" t="str">
        <f>IF(OR($M573="",$F573&gt;Parâmetros!$E$14),"Não","Sim")</f>
        <v>Sim</v>
      </c>
      <c r="Q573" s="32" t="str">
        <f t="shared" si="50"/>
        <v>Sim</v>
      </c>
      <c r="R573" s="32" t="str">
        <f t="shared" si="51"/>
        <v>Sim</v>
      </c>
      <c r="S573" s="30">
        <f t="shared" si="52"/>
        <v>0</v>
      </c>
      <c r="T573" s="32" t="str">
        <f>IF($Q573&lt;&gt;"Sim","",IF($N573&gt;Parâmetros!$E$15,"Sim","Não"))</f>
        <v>Não</v>
      </c>
      <c r="U573" s="17" t="str">
        <f t="shared" si="53"/>
        <v>Na meta</v>
      </c>
      <c r="V573" s="17" t="str">
        <f>IF($AC573&lt;&gt;"",IF($L573&gt;0,"ATENÇÃO · apontou em dia de "&amp;LOWER($AC573)&amp;" cadastrado","Exceção cadastrada · "&amp;$AC573)&amp;IF($AD573="",""," · "&amp;$AD573),IF($E573="Férias",IF($L573&gt;0,"ATENÇÃO · apontou estando de férias no cadastro","Férias no cadastro"),IF($Y573="Férias / afastamento","Afastamento · "&amp;($Z573+$AA573-1)&amp;" dias seguidos sem apontamento",IF($Y573="Folga trabalhada","ATENÇÃO · apontou em dia de folga da escala 5x2",IF($Y573="Folga",IF(AND($D573="5x2",OR(WEEKDAY($F573,2)=6,WEEKDAY($F573,2)=7)),"Folga de fim de semana da escala 5x2",IF(AND(OR($D573="6x1",$D573="FF 6x1"),WEEKDAY($F573,2)=6,FALSE()),"Folga de fim de semana · apontou no domingo anterior",IF(AND(OR($D573="6x1",$D573="FF 6x1"),WEEKDAY($F573,2)=7,AND($A573=$A572,$L572&gt;0)),"Folga de fim de semana · apontou no sábado",IF(AND(OR($D573="6x1",$D573="FF 6x1"),OR(WEEKDAY($F573,2)=6,WEEKDAY($F573,2)=7)),"Folga de fim de semana · sem apontamento no sábado nem no domingo","Folga prevista pelo ciclo")))),IF($Y573="Indeterminado (início da série)","Sem histórico anterior — informe o dia do ciclo no Cadastro",IF($Y573="Falta de registro",IF(OR(OR($D573="6x1",$D573="FF 6x1"),$D573="5x2"),"FALTA DE REGISTRO · dia útil da escala "&amp;$E573,"FALTA DE REGISTRO · dia "&amp;$W573&amp;" de "&amp;IFERROR(INDEX(Parâmetros!$B$39:$B$48,MATCH($E573,Parâmetros!$A$39:$A$48,0)),99)&amp;" do ciclo"),IF(OR($D573="6x1",$D573="FF 6x1"),IF(OR(AND(WEEKDAY($F573,2)=6,AND($A573=$A574,$L574&gt;0)),AND(WEEKDAY($F573,2)=7,AND($A573=$A572,$L572&gt;0))),"ATENÇÃO · apontou sábado e domingo no mesmo fim de semana",IF(OR(WEEKDAY($F573,2)=6,WEEKDAY($F573,2)=7),"Jornada de fim de semana do 6x1",IF(OR($H573&gt;=Parâmetros!$E$20,$H573&lt;Parâmetros!$E$19),"ATENÇÃO · 6x1 apontou fora do horário diurno","Jornada fixa do 6x1"))),IF($D573="5x2","Jornada fixa do 5x2",IF($D573="Folguista",IF($J573=$K573,"Evidência confirma sequência","DIVERGE · sequência "&amp;$J573&amp;" × evidência "&amp;$K573),IF($K573=$E573,"Evidência confirma cadastro","DIVERGE · cadastro "&amp;$E573&amp;" × evidência "&amp;$K573)))))))))))</f>
        <v>Jornada fixa do 6x1</v>
      </c>
      <c r="W573" s="34" t="str">
        <f>IF(OR(OR($D573="6x1",$D573="FF 6x1"),$D573="5x2"),"",IF($AB573&lt;&gt;$AB572,IF(IFERROR(INDEX(Cadastro!$F$5:$F$243,$AB573),"")="",IF($L573&gt;0,1,0),IF(IFERROR(INDEX(Cadastro!$F$5:$F$243,$AB573),"")&lt;=IFERROR(INDEX(Parâmetros!$B$39:$B$48,MATCH($E573,Parâmetros!$A$39:$A$48,0)),99),IFERROR(INDEX(Cadastro!$F$5:$F$243,$AB573),""),0)),IF($L573&gt;0,IF(N($X572)&gt;0,1,N($W572)+1),IF(AND($L573=0,OR(N($W572)&gt;=IFERROR(INDEX(Parâmetros!$B$39:$B$48,MATCH($E573,Parâmetros!$A$39:$A$48,0)),99),AND(N($X572)&gt;0,N($X572)&lt;IFERROR(INDEX(Parâmetros!$C$39:$C$48,MATCH($E573,Parâmetros!$A$39:$A$48,0)),0)))),0,N($W572)+1))))</f>
        <v/>
      </c>
      <c r="X573" s="34" t="str">
        <f>IF(OR(OR($D573="6x1",$D573="FF 6x1"),$D573="5x2"),"",IF($AB573&lt;&gt;$AB572,IF(IFERROR(INDEX(Cadastro!$F$5:$F$243,$AB573),"")="",0,IF(IFERROR(INDEX(Cadastro!$F$5:$F$243,$AB573),"")&gt;IFERROR(INDEX(Parâmetros!$B$39:$B$48,MATCH($E573,Parâmetros!$A$39:$A$48,0)),99),IFERROR(INDEX(Cadastro!$F$5:$F$243,$AB573),"")-IFERROR(INDEX(Parâmetros!$B$39:$B$48,MATCH($E573,Parâmetros!$A$39:$A$48,0)),99),0)),IF(AND($L573=0,OR(N($W572)&gt;=IFERROR(INDEX(Parâmetros!$B$39:$B$48,MATCH($E573,Parâmetros!$A$39:$A$48,0)),99),AND(N($X572)&gt;0,N($X572)&lt;IFERROR(INDEX(Parâmetros!$C$39:$C$48,MATCH($E573,Parâmetros!$A$39:$A$48,0)),0)))),N($X572)+1,0)))</f>
        <v/>
      </c>
      <c r="Y573" t="str">
        <f>IF($AC573&lt;&gt;"",IF($L573&gt;0,$AC573&amp;" · com apontamento",$AC573),IF($E573="Férias",IF($L573&gt;0,"Férias · com apontamento","Férias (cadastro)"),IF(($Z573+$AA573-1)&gt;Parâmetros!$E$16,"Férias / afastamento",IF(AND($D573="5x2",OR(WEEKDAY($F573,2)=6,WEEKDAY($F573,2)=7)),IF($L573&gt;0,"Folga trabalhada","Folga"),IF($L573&gt;0,"Trabalhado",IF(OR(OR($D573="6x1",$D573="FF 6x1"),$D573="5x2"),IF(AND(OR($D573="6x1",$D573="FF 6x1"),OR(WEEKDAY($F573,2)=6,WEEKDAY($F573,2)=7)),"Folga","Falta de registro"),IF(AND($AB573&lt;&gt;$AB572,IFERROR(INDEX(Cadastro!$F$5:$F$243,$AB573),"")=""),"Indeterminado (início da série)",IF($X573&gt;0,"Folga","Falta de registro"))))))))</f>
        <v>Trabalhado</v>
      </c>
      <c r="Z573" s="34">
        <f>IF(OR($L573&gt;0,$F573&gt;Parâmetros!$E$14),0,IF($A573&lt;&gt;$A572,1,N($Z572)+1))</f>
        <v>0</v>
      </c>
      <c r="AA573" s="34">
        <f>IF(OR($L573&gt;0,$F573&gt;Parâmetros!$E$14),0,IF(OR($A573&lt;&gt;$A574,$F574&gt;Parâmetros!$E$14),1,N($AA574)+1))</f>
        <v>0</v>
      </c>
      <c r="AB573" s="31">
        <f>IFERROR(MATCH($A573&amp;"|"&amp;TEXT(_xlfn.MAXIFS(Cadastro!$E$5:$E$243,Cadastro!$A$5:$A$243,$A573,Cadastro!$E$5:$E$243,"&lt;="&amp;$F573),"yyyymmdd"),Cadastro!$I$5:$I$243,0),"")</f>
        <v>78</v>
      </c>
      <c r="AC573" t="str">
        <f>IFERROR(_xlfn.SINGLE(INDEX(Exceções!$D$5:$D$203,MATCH($A573&amp;"|"&amp;$F573,Exceções!$F$5:$F$203,0))),"")</f>
        <v/>
      </c>
      <c r="AD573" t="str">
        <f>IF($AC573="","",IFERROR(_xlfn.SINGLE(INDEX(Exceções!$E$5:$E$203,MATCH($A573&amp;"|"&amp;$F573,Exceções!$F$5:$F$203,0))),""))</f>
        <v/>
      </c>
    </row>
    <row r="574" spans="1:30" ht="15" hidden="1" customHeight="1" x14ac:dyDescent="0.25">
      <c r="A574" s="31">
        <v>53346</v>
      </c>
      <c r="B574" s="17" t="s">
        <v>39</v>
      </c>
      <c r="C574" s="17" t="str">
        <f>IFERROR(INDEX(Cadastro!$C$5:$C$243,$AB574),"NÃO INFORMADO")</f>
        <v>ESP</v>
      </c>
      <c r="D574" s="17" t="str">
        <f>IFERROR(INDEX(Cadastro!$D$5:$D$243,$AB574),"")</f>
        <v>6x1</v>
      </c>
      <c r="E574" s="17" t="str">
        <f>IFERROR(INDEX(Cadastro!$G$5:$G$243,$AB574),"")</f>
        <v>6x1</v>
      </c>
      <c r="F574" s="29">
        <v>46312</v>
      </c>
      <c r="G574" s="32" t="str">
        <f t="shared" si="48"/>
        <v>sáb</v>
      </c>
      <c r="H574" s="31">
        <f>IF($L574=0,"",_xlfn.MINIFS(Dados!$Q:$Q,Dados!$A:$A,$A574,Dados!$S:$S,$F574))</f>
        <v>451</v>
      </c>
      <c r="I574" s="31">
        <f>IF($H574="","",_xlfn.MAXIFS(Dados!$R:$R,Dados!$A:$A,$A574,Dados!$S:$S,$F574))</f>
        <v>916</v>
      </c>
      <c r="J574" s="32" t="str">
        <f>IF($D574&lt;&gt;"Folguista","",IFERROR(INDEX(Parâmetros!$D$52:$G$52,1,MIN(4,MAX(1,$W574))),""))</f>
        <v/>
      </c>
      <c r="K574" s="32" t="str">
        <f>IF(OR($AC574&lt;&gt;"",$Y574="Folga",$Y574="Folga trabalhada",$Y574="Férias (cadastro)",$Y574="Férias / afastamento",$Y574="Indeterminado (início da série)"),"",IF(OR($D574="6x1",$D574="FF 6x1"),IF(OR(WEEKDAY($F574,2)=6,WEEKDAY($F574,2)=7),"6x1 sáb/dom","6x1"),IF($D574="5x2","5x2",IF($H574="",IF($D574="Folguista",$J574,$E574),IF(OR($H574&gt;=Parâmetros!$E$18,$H574&lt;Parâmetros!$E$19),"C",IF($H574&lt;Parâmetros!$E$20,"A","B"))))))</f>
        <v>6x1 sáb/dom</v>
      </c>
      <c r="L574" s="30">
        <f>SUMIFS(Dados!$E:$E,Dados!$A:$A,$A574,Dados!$S:$S,$F574)</f>
        <v>6.59</v>
      </c>
      <c r="M574" s="30">
        <f>IFERROR(INDEX(Parâmetros!$E$6:$E$11,MATCH($K574,Parâmetros!$A$6:$A$11,0)),"")</f>
        <v>7.33</v>
      </c>
      <c r="N574" s="33">
        <f t="shared" si="49"/>
        <v>0.89904502046384716</v>
      </c>
      <c r="O574" s="33">
        <f>Parâmetros!$E$13</f>
        <v>0.8</v>
      </c>
      <c r="P574" s="32" t="str">
        <f>IF(OR($M574="",$F574&gt;Parâmetros!$E$14),"Não","Sim")</f>
        <v>Sim</v>
      </c>
      <c r="Q574" s="32" t="str">
        <f t="shared" si="50"/>
        <v>Sim</v>
      </c>
      <c r="R574" s="32" t="str">
        <f t="shared" si="51"/>
        <v>Sim</v>
      </c>
      <c r="S574" s="30">
        <f t="shared" si="52"/>
        <v>0</v>
      </c>
      <c r="T574" s="32" t="str">
        <f>IF($Q574&lt;&gt;"Sim","",IF($N574&gt;Parâmetros!$E$15,"Sim","Não"))</f>
        <v>Não</v>
      </c>
      <c r="U574" s="17" t="str">
        <f t="shared" si="53"/>
        <v>Na meta</v>
      </c>
      <c r="V574" s="17" t="str">
        <f>IF($AC574&lt;&gt;"",IF($L574&gt;0,"ATENÇÃO · apontou em dia de "&amp;LOWER($AC574)&amp;" cadastrado","Exceção cadastrada · "&amp;$AC574)&amp;IF($AD574="",""," · "&amp;$AD574),IF($E574="Férias",IF($L574&gt;0,"ATENÇÃO · apontou estando de férias no cadastro","Férias no cadastro"),IF($Y574="Férias / afastamento","Afastamento · "&amp;($Z574+$AA574-1)&amp;" dias seguidos sem apontamento",IF($Y574="Folga trabalhada","ATENÇÃO · apontou em dia de folga da escala 5x2",IF($Y574="Folga",IF(AND($D574="5x2",OR(WEEKDAY($F574,2)=6,WEEKDAY($F574,2)=7)),"Folga de fim de semana da escala 5x2",IF(AND(OR($D574="6x1",$D574="FF 6x1"),WEEKDAY($F574,2)=6,FALSE()),"Folga de fim de semana · apontou no domingo anterior",IF(AND(OR($D574="6x1",$D574="FF 6x1"),WEEKDAY($F574,2)=7,AND($A574=$A573,$L573&gt;0)),"Folga de fim de semana · apontou no sábado",IF(AND(OR($D574="6x1",$D574="FF 6x1"),OR(WEEKDAY($F574,2)=6,WEEKDAY($F574,2)=7)),"Folga de fim de semana · sem apontamento no sábado nem no domingo","Folga prevista pelo ciclo")))),IF($Y574="Indeterminado (início da série)","Sem histórico anterior — informe o dia do ciclo no Cadastro",IF($Y574="Falta de registro",IF(OR(OR($D574="6x1",$D574="FF 6x1"),$D574="5x2"),"FALTA DE REGISTRO · dia útil da escala "&amp;$E574,"FALTA DE REGISTRO · dia "&amp;$W574&amp;" de "&amp;IFERROR(INDEX(Parâmetros!$B$39:$B$48,MATCH($E574,Parâmetros!$A$39:$A$48,0)),99)&amp;" do ciclo"),IF(OR($D574="6x1",$D574="FF 6x1"),IF(OR(AND(WEEKDAY($F574,2)=6,AND($A574=$A575,$L575&gt;0)),AND(WEEKDAY($F574,2)=7,AND($A574=$A573,$L573&gt;0))),"ATENÇÃO · apontou sábado e domingo no mesmo fim de semana",IF(OR(WEEKDAY($F574,2)=6,WEEKDAY($F574,2)=7),"Jornada de fim de semana do 6x1",IF(OR($H574&gt;=Parâmetros!$E$20,$H574&lt;Parâmetros!$E$19),"ATENÇÃO · 6x1 apontou fora do horário diurno","Jornada fixa do 6x1"))),IF($D574="5x2","Jornada fixa do 5x2",IF($D574="Folguista",IF($J574=$K574,"Evidência confirma sequência","DIVERGE · sequência "&amp;$J574&amp;" × evidência "&amp;$K574),IF($K574=$E574,"Evidência confirma cadastro","DIVERGE · cadastro "&amp;$E574&amp;" × evidência "&amp;$K574)))))))))))</f>
        <v>Jornada de fim de semana do 6x1</v>
      </c>
      <c r="W574" s="34" t="str">
        <f>IF(OR(OR($D574="6x1",$D574="FF 6x1"),$D574="5x2"),"",IF($AB574&lt;&gt;$AB573,IF(IFERROR(INDEX(Cadastro!$F$5:$F$243,$AB574),"")="",IF($L574&gt;0,1,0),IF(IFERROR(INDEX(Cadastro!$F$5:$F$243,$AB574),"")&lt;=IFERROR(INDEX(Parâmetros!$B$39:$B$48,MATCH($E574,Parâmetros!$A$39:$A$48,0)),99),IFERROR(INDEX(Cadastro!$F$5:$F$243,$AB574),""),0)),IF($L574&gt;0,IF(N($X573)&gt;0,1,N($W573)+1),IF(AND($L574=0,OR(N($W573)&gt;=IFERROR(INDEX(Parâmetros!$B$39:$B$48,MATCH($E574,Parâmetros!$A$39:$A$48,0)),99),AND(N($X573)&gt;0,N($X573)&lt;IFERROR(INDEX(Parâmetros!$C$39:$C$48,MATCH($E574,Parâmetros!$A$39:$A$48,0)),0)))),0,N($W573)+1))))</f>
        <v/>
      </c>
      <c r="X574" s="34" t="str">
        <f>IF(OR(OR($D574="6x1",$D574="FF 6x1"),$D574="5x2"),"",IF($AB574&lt;&gt;$AB573,IF(IFERROR(INDEX(Cadastro!$F$5:$F$243,$AB574),"")="",0,IF(IFERROR(INDEX(Cadastro!$F$5:$F$243,$AB574),"")&gt;IFERROR(INDEX(Parâmetros!$B$39:$B$48,MATCH($E574,Parâmetros!$A$39:$A$48,0)),99),IFERROR(INDEX(Cadastro!$F$5:$F$243,$AB574),"")-IFERROR(INDEX(Parâmetros!$B$39:$B$48,MATCH($E574,Parâmetros!$A$39:$A$48,0)),99),0)),IF(AND($L574=0,OR(N($W573)&gt;=IFERROR(INDEX(Parâmetros!$B$39:$B$48,MATCH($E574,Parâmetros!$A$39:$A$48,0)),99),AND(N($X573)&gt;0,N($X573)&lt;IFERROR(INDEX(Parâmetros!$C$39:$C$48,MATCH($E574,Parâmetros!$A$39:$A$48,0)),0)))),N($X573)+1,0)))</f>
        <v/>
      </c>
      <c r="Y574" t="str">
        <f>IF($AC574&lt;&gt;"",IF($L574&gt;0,$AC574&amp;" · com apontamento",$AC574),IF($E574="Férias",IF($L574&gt;0,"Férias · com apontamento","Férias (cadastro)"),IF(($Z574+$AA574-1)&gt;Parâmetros!$E$16,"Férias / afastamento",IF(AND($D574="5x2",OR(WEEKDAY($F574,2)=6,WEEKDAY($F574,2)=7)),IF($L574&gt;0,"Folga trabalhada","Folga"),IF($L574&gt;0,"Trabalhado",IF(OR(OR($D574="6x1",$D574="FF 6x1"),$D574="5x2"),IF(AND(OR($D574="6x1",$D574="FF 6x1"),OR(WEEKDAY($F574,2)=6,WEEKDAY($F574,2)=7)),"Folga","Falta de registro"),IF(AND($AB574&lt;&gt;$AB573,IFERROR(INDEX(Cadastro!$F$5:$F$243,$AB574),"")=""),"Indeterminado (início da série)",IF($X574&gt;0,"Folga","Falta de registro"))))))))</f>
        <v>Trabalhado</v>
      </c>
      <c r="Z574" s="34">
        <f>IF(OR($L574&gt;0,$F574&gt;Parâmetros!$E$14),0,IF($A574&lt;&gt;$A573,1,N($Z573)+1))</f>
        <v>0</v>
      </c>
      <c r="AA574" s="34">
        <f>IF(OR($L574&gt;0,$F574&gt;Parâmetros!$E$14),0,IF(OR($A574&lt;&gt;$A575,$F575&gt;Parâmetros!$E$14),1,N($AA575)+1))</f>
        <v>0</v>
      </c>
      <c r="AB574" s="31">
        <f>IFERROR(MATCH($A574&amp;"|"&amp;TEXT(_xlfn.MAXIFS(Cadastro!$E$5:$E$243,Cadastro!$A$5:$A$243,$A574,Cadastro!$E$5:$E$243,"&lt;="&amp;$F574),"yyyymmdd"),Cadastro!$I$5:$I$243,0),"")</f>
        <v>78</v>
      </c>
      <c r="AC574" t="str">
        <f>IFERROR(_xlfn.SINGLE(INDEX(Exceções!$D$5:$D$203,MATCH($A574&amp;"|"&amp;$F574,Exceções!$F$5:$F$203,0))),"")</f>
        <v/>
      </c>
      <c r="AD574" t="str">
        <f>IF($AC574="","",IFERROR(_xlfn.SINGLE(INDEX(Exceções!$E$5:$E$203,MATCH($A574&amp;"|"&amp;$F574,Exceções!$F$5:$F$203,0))),""))</f>
        <v/>
      </c>
    </row>
    <row r="575" spans="1:30" ht="15" hidden="1" customHeight="1" x14ac:dyDescent="0.25">
      <c r="A575" s="31">
        <v>53346</v>
      </c>
      <c r="B575" s="17" t="s">
        <v>39</v>
      </c>
      <c r="C575" s="17" t="str">
        <f>IFERROR(INDEX(Cadastro!$C$5:$C$243,$AB575),"NÃO INFORMADO")</f>
        <v>ESP</v>
      </c>
      <c r="D575" s="17" t="str">
        <f>IFERROR(INDEX(Cadastro!$D$5:$D$243,$AB575),"")</f>
        <v>6x1</v>
      </c>
      <c r="E575" s="17" t="str">
        <f>IFERROR(INDEX(Cadastro!$G$5:$G$243,$AB575),"")</f>
        <v>6x1</v>
      </c>
      <c r="F575" s="29">
        <v>46313</v>
      </c>
      <c r="G575" s="32" t="str">
        <f t="shared" si="48"/>
        <v>dom</v>
      </c>
      <c r="H575" s="31" t="str">
        <f>IF($L575=0,"",_xlfn.MINIFS(Dados!$Q:$Q,Dados!$A:$A,$A575,Dados!$S:$S,$F575))</f>
        <v/>
      </c>
      <c r="I575" s="31" t="str">
        <f>IF($H575="","",_xlfn.MAXIFS(Dados!$R:$R,Dados!$A:$A,$A575,Dados!$S:$S,$F575))</f>
        <v/>
      </c>
      <c r="J575" s="32" t="str">
        <f>IF($D575&lt;&gt;"Folguista","",IFERROR(INDEX(Parâmetros!$D$52:$G$52,1,MIN(4,MAX(1,$W575))),""))</f>
        <v/>
      </c>
      <c r="K575" s="32" t="str">
        <f>IF(OR($AC575&lt;&gt;"",$Y575="Folga",$Y575="Folga trabalhada",$Y575="Férias (cadastro)",$Y575="Férias / afastamento",$Y575="Indeterminado (início da série)"),"",IF(OR($D575="6x1",$D575="FF 6x1"),IF(OR(WEEKDAY($F575,2)=6,WEEKDAY($F575,2)=7),"6x1 sáb/dom","6x1"),IF($D575="5x2","5x2",IF($H575="",IF($D575="Folguista",$J575,$E575),IF(OR($H575&gt;=Parâmetros!$E$18,$H575&lt;Parâmetros!$E$19),"C",IF($H575&lt;Parâmetros!$E$20,"A","B"))))))</f>
        <v/>
      </c>
      <c r="L575" s="30">
        <f>SUMIFS(Dados!$E:$E,Dados!$A:$A,$A575,Dados!$S:$S,$F575)</f>
        <v>0</v>
      </c>
      <c r="M575" s="30" t="str">
        <f>IFERROR(INDEX(Parâmetros!$E$6:$E$11,MATCH($K575,Parâmetros!$A$6:$A$11,0)),"")</f>
        <v/>
      </c>
      <c r="N575" s="33" t="str">
        <f t="shared" si="49"/>
        <v/>
      </c>
      <c r="O575" s="33">
        <f>Parâmetros!$E$13</f>
        <v>0.8</v>
      </c>
      <c r="P575" s="32" t="str">
        <f>IF(OR($M575="",$F575&gt;Parâmetros!$E$14),"Não","Sim")</f>
        <v>Não</v>
      </c>
      <c r="Q575" s="32" t="str">
        <f t="shared" si="50"/>
        <v/>
      </c>
      <c r="R575" s="32" t="str">
        <f t="shared" si="51"/>
        <v/>
      </c>
      <c r="S575" s="30" t="str">
        <f t="shared" si="52"/>
        <v/>
      </c>
      <c r="T575" s="32" t="str">
        <f>IF($Q575&lt;&gt;"Sim","",IF($N575&gt;Parâmetros!$E$15,"Sim","Não"))</f>
        <v/>
      </c>
      <c r="U575" s="17" t="str">
        <f t="shared" si="53"/>
        <v>Folga</v>
      </c>
      <c r="V575" s="17" t="str">
        <f>IF($AC575&lt;&gt;"",IF($L575&gt;0,"ATENÇÃO · apontou em dia de "&amp;LOWER($AC575)&amp;" cadastrado","Exceção cadastrada · "&amp;$AC575)&amp;IF($AD575="",""," · "&amp;$AD575),IF($E575="Férias",IF($L575&gt;0,"ATENÇÃO · apontou estando de férias no cadastro","Férias no cadastro"),IF($Y575="Férias / afastamento","Afastamento · "&amp;($Z575+$AA575-1)&amp;" dias seguidos sem apontamento",IF($Y575="Folga trabalhada","ATENÇÃO · apontou em dia de folga da escala 5x2",IF($Y575="Folga",IF(AND($D575="5x2",OR(WEEKDAY($F575,2)=6,WEEKDAY($F575,2)=7)),"Folga de fim de semana da escala 5x2",IF(AND(OR($D575="6x1",$D575="FF 6x1"),WEEKDAY($F575,2)=6,FALSE()),"Folga de fim de semana · apontou no domingo anterior",IF(AND(OR($D575="6x1",$D575="FF 6x1"),WEEKDAY($F575,2)=7,AND($A575=$A574,$L574&gt;0)),"Folga de fim de semana · apontou no sábado",IF(AND(OR($D575="6x1",$D575="FF 6x1"),OR(WEEKDAY($F575,2)=6,WEEKDAY($F575,2)=7)),"Folga de fim de semana · sem apontamento no sábado nem no domingo","Folga prevista pelo ciclo")))),IF($Y575="Indeterminado (início da série)","Sem histórico anterior — informe o dia do ciclo no Cadastro",IF($Y575="Falta de registro",IF(OR(OR($D575="6x1",$D575="FF 6x1"),$D575="5x2"),"FALTA DE REGISTRO · dia útil da escala "&amp;$E575,"FALTA DE REGISTRO · dia "&amp;$W575&amp;" de "&amp;IFERROR(INDEX(Parâmetros!$B$39:$B$48,MATCH($E575,Parâmetros!$A$39:$A$48,0)),99)&amp;" do ciclo"),IF(OR($D575="6x1",$D575="FF 6x1"),IF(OR(AND(WEEKDAY($F575,2)=6,AND($A575=$A576,$L576&gt;0)),AND(WEEKDAY($F575,2)=7,AND($A575=$A574,$L574&gt;0))),"ATENÇÃO · apontou sábado e domingo no mesmo fim de semana",IF(OR(WEEKDAY($F575,2)=6,WEEKDAY($F575,2)=7),"Jornada de fim de semana do 6x1",IF(OR($H575&gt;=Parâmetros!$E$20,$H575&lt;Parâmetros!$E$19),"ATENÇÃO · 6x1 apontou fora do horário diurno","Jornada fixa do 6x1"))),IF($D575="5x2","Jornada fixa do 5x2",IF($D575="Folguista",IF($J575=$K575,"Evidência confirma sequência","DIVERGE · sequência "&amp;$J575&amp;" × evidência "&amp;$K575),IF($K575=$E575,"Evidência confirma cadastro","DIVERGE · cadastro "&amp;$E575&amp;" × evidência "&amp;$K575)))))))))))</f>
        <v>Folga de fim de semana · apontou no sábado</v>
      </c>
      <c r="W575" s="34" t="str">
        <f>IF(OR(OR($D575="6x1",$D575="FF 6x1"),$D575="5x2"),"",IF($AB575&lt;&gt;$AB574,IF(IFERROR(INDEX(Cadastro!$F$5:$F$243,$AB575),"")="",IF($L575&gt;0,1,0),IF(IFERROR(INDEX(Cadastro!$F$5:$F$243,$AB575),"")&lt;=IFERROR(INDEX(Parâmetros!$B$39:$B$48,MATCH($E575,Parâmetros!$A$39:$A$48,0)),99),IFERROR(INDEX(Cadastro!$F$5:$F$243,$AB575),""),0)),IF($L575&gt;0,IF(N($X574)&gt;0,1,N($W574)+1),IF(AND($L575=0,OR(N($W574)&gt;=IFERROR(INDEX(Parâmetros!$B$39:$B$48,MATCH($E575,Parâmetros!$A$39:$A$48,0)),99),AND(N($X574)&gt;0,N($X574)&lt;IFERROR(INDEX(Parâmetros!$C$39:$C$48,MATCH($E575,Parâmetros!$A$39:$A$48,0)),0)))),0,N($W574)+1))))</f>
        <v/>
      </c>
      <c r="X575" s="34" t="str">
        <f>IF(OR(OR($D575="6x1",$D575="FF 6x1"),$D575="5x2"),"",IF($AB575&lt;&gt;$AB574,IF(IFERROR(INDEX(Cadastro!$F$5:$F$243,$AB575),"")="",0,IF(IFERROR(INDEX(Cadastro!$F$5:$F$243,$AB575),"")&gt;IFERROR(INDEX(Parâmetros!$B$39:$B$48,MATCH($E575,Parâmetros!$A$39:$A$48,0)),99),IFERROR(INDEX(Cadastro!$F$5:$F$243,$AB575),"")-IFERROR(INDEX(Parâmetros!$B$39:$B$48,MATCH($E575,Parâmetros!$A$39:$A$48,0)),99),0)),IF(AND($L575=0,OR(N($W574)&gt;=IFERROR(INDEX(Parâmetros!$B$39:$B$48,MATCH($E575,Parâmetros!$A$39:$A$48,0)),99),AND(N($X574)&gt;0,N($X574)&lt;IFERROR(INDEX(Parâmetros!$C$39:$C$48,MATCH($E575,Parâmetros!$A$39:$A$48,0)),0)))),N($X574)+1,0)))</f>
        <v/>
      </c>
      <c r="Y575" t="str">
        <f>IF($AC575&lt;&gt;"",IF($L575&gt;0,$AC575&amp;" · com apontamento",$AC575),IF($E575="Férias",IF($L575&gt;0,"Férias · com apontamento","Férias (cadastro)"),IF(($Z575+$AA575-1)&gt;Parâmetros!$E$16,"Férias / afastamento",IF(AND($D575="5x2",OR(WEEKDAY($F575,2)=6,WEEKDAY($F575,2)=7)),IF($L575&gt;0,"Folga trabalhada","Folga"),IF($L575&gt;0,"Trabalhado",IF(OR(OR($D575="6x1",$D575="FF 6x1"),$D575="5x2"),IF(AND(OR($D575="6x1",$D575="FF 6x1"),OR(WEEKDAY($F575,2)=6,WEEKDAY($F575,2)=7)),"Folga","Falta de registro"),IF(AND($AB575&lt;&gt;$AB574,IFERROR(INDEX(Cadastro!$F$5:$F$243,$AB575),"")=""),"Indeterminado (início da série)",IF($X575&gt;0,"Folga","Falta de registro"))))))))</f>
        <v>Folga</v>
      </c>
      <c r="Z575" s="34">
        <f>IF(OR($L575&gt;0,$F575&gt;Parâmetros!$E$14),0,IF($A575&lt;&gt;$A574,1,N($Z574)+1))</f>
        <v>1</v>
      </c>
      <c r="AA575" s="34">
        <f>IF(OR($L575&gt;0,$F575&gt;Parâmetros!$E$14),0,IF(OR($A575&lt;&gt;$A576,$F576&gt;Parâmetros!$E$14),1,N($AA576)+1))</f>
        <v>1</v>
      </c>
      <c r="AB575" s="31">
        <f>IFERROR(MATCH($A575&amp;"|"&amp;TEXT(_xlfn.MAXIFS(Cadastro!$E$5:$E$243,Cadastro!$A$5:$A$243,$A575,Cadastro!$E$5:$E$243,"&lt;="&amp;$F575),"yyyymmdd"),Cadastro!$I$5:$I$243,0),"")</f>
        <v>78</v>
      </c>
      <c r="AC575" t="str">
        <f>IFERROR(_xlfn.SINGLE(INDEX(Exceções!$D$5:$D$203,MATCH($A575&amp;"|"&amp;$F575,Exceções!$F$5:$F$203,0))),"")</f>
        <v/>
      </c>
      <c r="AD575" t="str">
        <f>IF($AC575="","",IFERROR(_xlfn.SINGLE(INDEX(Exceções!$E$5:$E$203,MATCH($A575&amp;"|"&amp;$F575,Exceções!$F$5:$F$203,0))),""))</f>
        <v/>
      </c>
    </row>
    <row r="576" spans="1:30" ht="15" hidden="1" customHeight="1" x14ac:dyDescent="0.25">
      <c r="A576" s="31">
        <v>53346</v>
      </c>
      <c r="B576" s="17" t="s">
        <v>39</v>
      </c>
      <c r="C576" s="17" t="str">
        <f>IFERROR(INDEX(Cadastro!$C$5:$C$243,$AB576),"NÃO INFORMADO")</f>
        <v>ESP</v>
      </c>
      <c r="D576" s="17" t="str">
        <f>IFERROR(INDEX(Cadastro!$D$5:$D$243,$AB576),"")</f>
        <v>6x1</v>
      </c>
      <c r="E576" s="17" t="str">
        <f>IFERROR(INDEX(Cadastro!$G$5:$G$243,$AB576),"")</f>
        <v>6x1</v>
      </c>
      <c r="F576" s="29">
        <v>46314</v>
      </c>
      <c r="G576" s="32" t="str">
        <f t="shared" si="48"/>
        <v>seg</v>
      </c>
      <c r="H576" s="31">
        <f>IF($L576=0,"",_xlfn.MINIFS(Dados!$Q:$Q,Dados!$A:$A,$A576,Dados!$S:$S,$F576))</f>
        <v>480</v>
      </c>
      <c r="I576" s="31">
        <f>IF($H576="","",_xlfn.MAXIFS(Dados!$R:$R,Dados!$A:$A,$A576,Dados!$S:$S,$F576))</f>
        <v>975</v>
      </c>
      <c r="J576" s="32" t="str">
        <f>IF($D576&lt;&gt;"Folguista","",IFERROR(INDEX(Parâmetros!$D$52:$G$52,1,MIN(4,MAX(1,$W576))),""))</f>
        <v/>
      </c>
      <c r="K576" s="32" t="str">
        <f>IF(OR($AC576&lt;&gt;"",$Y576="Folga",$Y576="Folga trabalhada",$Y576="Férias (cadastro)",$Y576="Férias / afastamento",$Y576="Indeterminado (início da série)"),"",IF(OR($D576="6x1",$D576="FF 6x1"),IF(OR(WEEKDAY($F576,2)=6,WEEKDAY($F576,2)=7),"6x1 sáb/dom","6x1"),IF($D576="5x2","5x2",IF($H576="",IF($D576="Folguista",$J576,$E576),IF(OR($H576&gt;=Parâmetros!$E$18,$H576&lt;Parâmetros!$E$19),"C",IF($H576&lt;Parâmetros!$E$20,"A","B"))))))</f>
        <v>6x1</v>
      </c>
      <c r="L576" s="30">
        <f>SUMIFS(Dados!$E:$E,Dados!$A:$A,$A576,Dados!$S:$S,$F576)</f>
        <v>7.21</v>
      </c>
      <c r="M576" s="30">
        <f>IFERROR(INDEX(Parâmetros!$E$6:$E$11,MATCH($K576,Parâmetros!$A$6:$A$11,0)),"")</f>
        <v>8.8000000000000007</v>
      </c>
      <c r="N576" s="33">
        <f t="shared" si="49"/>
        <v>0.81931818181818172</v>
      </c>
      <c r="O576" s="33">
        <f>Parâmetros!$E$13</f>
        <v>0.8</v>
      </c>
      <c r="P576" s="32" t="str">
        <f>IF(OR($M576="",$F576&gt;Parâmetros!$E$14),"Não","Sim")</f>
        <v>Sim</v>
      </c>
      <c r="Q576" s="32" t="str">
        <f t="shared" si="50"/>
        <v>Sim</v>
      </c>
      <c r="R576" s="32" t="str">
        <f t="shared" si="51"/>
        <v>Sim</v>
      </c>
      <c r="S576" s="30">
        <f t="shared" si="52"/>
        <v>0</v>
      </c>
      <c r="T576" s="32" t="str">
        <f>IF($Q576&lt;&gt;"Sim","",IF($N576&gt;Parâmetros!$E$15,"Sim","Não"))</f>
        <v>Não</v>
      </c>
      <c r="U576" s="17" t="str">
        <f t="shared" si="53"/>
        <v>Na meta</v>
      </c>
      <c r="V576" s="17" t="str">
        <f>IF($AC576&lt;&gt;"",IF($L576&gt;0,"ATENÇÃO · apontou em dia de "&amp;LOWER($AC576)&amp;" cadastrado","Exceção cadastrada · "&amp;$AC576)&amp;IF($AD576="",""," · "&amp;$AD576),IF($E576="Férias",IF($L576&gt;0,"ATENÇÃO · apontou estando de férias no cadastro","Férias no cadastro"),IF($Y576="Férias / afastamento","Afastamento · "&amp;($Z576+$AA576-1)&amp;" dias seguidos sem apontamento",IF($Y576="Folga trabalhada","ATENÇÃO · apontou em dia de folga da escala 5x2",IF($Y576="Folga",IF(AND($D576="5x2",OR(WEEKDAY($F576,2)=6,WEEKDAY($F576,2)=7)),"Folga de fim de semana da escala 5x2",IF(AND(OR($D576="6x1",$D576="FF 6x1"),WEEKDAY($F576,2)=6,FALSE()),"Folga de fim de semana · apontou no domingo anterior",IF(AND(OR($D576="6x1",$D576="FF 6x1"),WEEKDAY($F576,2)=7,AND($A576=$A575,$L575&gt;0)),"Folga de fim de semana · apontou no sábado",IF(AND(OR($D576="6x1",$D576="FF 6x1"),OR(WEEKDAY($F576,2)=6,WEEKDAY($F576,2)=7)),"Folga de fim de semana · sem apontamento no sábado nem no domingo","Folga prevista pelo ciclo")))),IF($Y576="Indeterminado (início da série)","Sem histórico anterior — informe o dia do ciclo no Cadastro",IF($Y576="Falta de registro",IF(OR(OR($D576="6x1",$D576="FF 6x1"),$D576="5x2"),"FALTA DE REGISTRO · dia útil da escala "&amp;$E576,"FALTA DE REGISTRO · dia "&amp;$W576&amp;" de "&amp;IFERROR(INDEX(Parâmetros!$B$39:$B$48,MATCH($E576,Parâmetros!$A$39:$A$48,0)),99)&amp;" do ciclo"),IF(OR($D576="6x1",$D576="FF 6x1"),IF(OR(AND(WEEKDAY($F576,2)=6,AND($A576=$A577,$L577&gt;0)),AND(WEEKDAY($F576,2)=7,AND($A576=$A575,$L575&gt;0))),"ATENÇÃO · apontou sábado e domingo no mesmo fim de semana",IF(OR(WEEKDAY($F576,2)=6,WEEKDAY($F576,2)=7),"Jornada de fim de semana do 6x1",IF(OR($H576&gt;=Parâmetros!$E$20,$H576&lt;Parâmetros!$E$19),"ATENÇÃO · 6x1 apontou fora do horário diurno","Jornada fixa do 6x1"))),IF($D576="5x2","Jornada fixa do 5x2",IF($D576="Folguista",IF($J576=$K576,"Evidência confirma sequência","DIVERGE · sequência "&amp;$J576&amp;" × evidência "&amp;$K576),IF($K576=$E576,"Evidência confirma cadastro","DIVERGE · cadastro "&amp;$E576&amp;" × evidência "&amp;$K576)))))))))))</f>
        <v>Jornada fixa do 6x1</v>
      </c>
      <c r="W576" s="34" t="str">
        <f>IF(OR(OR($D576="6x1",$D576="FF 6x1"),$D576="5x2"),"",IF($AB576&lt;&gt;$AB575,IF(IFERROR(INDEX(Cadastro!$F$5:$F$243,$AB576),"")="",IF($L576&gt;0,1,0),IF(IFERROR(INDEX(Cadastro!$F$5:$F$243,$AB576),"")&lt;=IFERROR(INDEX(Parâmetros!$B$39:$B$48,MATCH($E576,Parâmetros!$A$39:$A$48,0)),99),IFERROR(INDEX(Cadastro!$F$5:$F$243,$AB576),""),0)),IF($L576&gt;0,IF(N($X575)&gt;0,1,N($W575)+1),IF(AND($L576=0,OR(N($W575)&gt;=IFERROR(INDEX(Parâmetros!$B$39:$B$48,MATCH($E576,Parâmetros!$A$39:$A$48,0)),99),AND(N($X575)&gt;0,N($X575)&lt;IFERROR(INDEX(Parâmetros!$C$39:$C$48,MATCH($E576,Parâmetros!$A$39:$A$48,0)),0)))),0,N($W575)+1))))</f>
        <v/>
      </c>
      <c r="X576" s="34" t="str">
        <f>IF(OR(OR($D576="6x1",$D576="FF 6x1"),$D576="5x2"),"",IF($AB576&lt;&gt;$AB575,IF(IFERROR(INDEX(Cadastro!$F$5:$F$243,$AB576),"")="",0,IF(IFERROR(INDEX(Cadastro!$F$5:$F$243,$AB576),"")&gt;IFERROR(INDEX(Parâmetros!$B$39:$B$48,MATCH($E576,Parâmetros!$A$39:$A$48,0)),99),IFERROR(INDEX(Cadastro!$F$5:$F$243,$AB576),"")-IFERROR(INDEX(Parâmetros!$B$39:$B$48,MATCH($E576,Parâmetros!$A$39:$A$48,0)),99),0)),IF(AND($L576=0,OR(N($W575)&gt;=IFERROR(INDEX(Parâmetros!$B$39:$B$48,MATCH($E576,Parâmetros!$A$39:$A$48,0)),99),AND(N($X575)&gt;0,N($X575)&lt;IFERROR(INDEX(Parâmetros!$C$39:$C$48,MATCH($E576,Parâmetros!$A$39:$A$48,0)),0)))),N($X575)+1,0)))</f>
        <v/>
      </c>
      <c r="Y576" t="str">
        <f>IF($AC576&lt;&gt;"",IF($L576&gt;0,$AC576&amp;" · com apontamento",$AC576),IF($E576="Férias",IF($L576&gt;0,"Férias · com apontamento","Férias (cadastro)"),IF(($Z576+$AA576-1)&gt;Parâmetros!$E$16,"Férias / afastamento",IF(AND($D576="5x2",OR(WEEKDAY($F576,2)=6,WEEKDAY($F576,2)=7)),IF($L576&gt;0,"Folga trabalhada","Folga"),IF($L576&gt;0,"Trabalhado",IF(OR(OR($D576="6x1",$D576="FF 6x1"),$D576="5x2"),IF(AND(OR($D576="6x1",$D576="FF 6x1"),OR(WEEKDAY($F576,2)=6,WEEKDAY($F576,2)=7)),"Folga","Falta de registro"),IF(AND($AB576&lt;&gt;$AB575,IFERROR(INDEX(Cadastro!$F$5:$F$243,$AB576),"")=""),"Indeterminado (início da série)",IF($X576&gt;0,"Folga","Falta de registro"))))))))</f>
        <v>Trabalhado</v>
      </c>
      <c r="Z576" s="34">
        <f>IF(OR($L576&gt;0,$F576&gt;Parâmetros!$E$14),0,IF($A576&lt;&gt;$A575,1,N($Z575)+1))</f>
        <v>0</v>
      </c>
      <c r="AA576" s="34">
        <f>IF(OR($L576&gt;0,$F576&gt;Parâmetros!$E$14),0,IF(OR($A576&lt;&gt;$A577,$F577&gt;Parâmetros!$E$14),1,N($AA577)+1))</f>
        <v>0</v>
      </c>
      <c r="AB576" s="31">
        <f>IFERROR(MATCH($A576&amp;"|"&amp;TEXT(_xlfn.MAXIFS(Cadastro!$E$5:$E$243,Cadastro!$A$5:$A$243,$A576,Cadastro!$E$5:$E$243,"&lt;="&amp;$F576),"yyyymmdd"),Cadastro!$I$5:$I$243,0),"")</f>
        <v>78</v>
      </c>
      <c r="AC576" t="str">
        <f>IFERROR(_xlfn.SINGLE(INDEX(Exceções!$D$5:$D$203,MATCH($A576&amp;"|"&amp;$F576,Exceções!$F$5:$F$203,0))),"")</f>
        <v/>
      </c>
      <c r="AD576" t="str">
        <f>IF($AC576="","",IFERROR(_xlfn.SINGLE(INDEX(Exceções!$E$5:$E$203,MATCH($A576&amp;"|"&amp;$F576,Exceções!$F$5:$F$203,0))),""))</f>
        <v/>
      </c>
    </row>
    <row r="577" spans="1:30" ht="15" hidden="1" customHeight="1" x14ac:dyDescent="0.25">
      <c r="A577" s="31">
        <v>53346</v>
      </c>
      <c r="B577" s="17" t="s">
        <v>39</v>
      </c>
      <c r="C577" s="17" t="str">
        <f>IFERROR(INDEX(Cadastro!$C$5:$C$243,$AB577),"NÃO INFORMADO")</f>
        <v>ESP</v>
      </c>
      <c r="D577" s="17" t="str">
        <f>IFERROR(INDEX(Cadastro!$D$5:$D$243,$AB577),"")</f>
        <v>6x1</v>
      </c>
      <c r="E577" s="17" t="str">
        <f>IFERROR(INDEX(Cadastro!$G$5:$G$243,$AB577),"")</f>
        <v>6x1</v>
      </c>
      <c r="F577" s="29">
        <v>46315</v>
      </c>
      <c r="G577" s="32" t="str">
        <f t="shared" si="48"/>
        <v>ter</v>
      </c>
      <c r="H577" s="31">
        <f>IF($L577=0,"",_xlfn.MINIFS(Dados!$Q:$Q,Dados!$A:$A,$A577,Dados!$S:$S,$F577))</f>
        <v>480</v>
      </c>
      <c r="I577" s="31">
        <f>IF($H577="","",_xlfn.MAXIFS(Dados!$R:$R,Dados!$A:$A,$A577,Dados!$S:$S,$F577))</f>
        <v>975</v>
      </c>
      <c r="J577" s="32" t="str">
        <f>IF($D577&lt;&gt;"Folguista","",IFERROR(INDEX(Parâmetros!$D$52:$G$52,1,MIN(4,MAX(1,$W577))),""))</f>
        <v/>
      </c>
      <c r="K577" s="32" t="str">
        <f>IF(OR($AC577&lt;&gt;"",$Y577="Folga",$Y577="Folga trabalhada",$Y577="Férias (cadastro)",$Y577="Férias / afastamento",$Y577="Indeterminado (início da série)"),"",IF(OR($D577="6x1",$D577="FF 6x1"),IF(OR(WEEKDAY($F577,2)=6,WEEKDAY($F577,2)=7),"6x1 sáb/dom","6x1"),IF($D577="5x2","5x2",IF($H577="",IF($D577="Folguista",$J577,$E577),IF(OR($H577&gt;=Parâmetros!$E$18,$H577&lt;Parâmetros!$E$19),"C",IF($H577&lt;Parâmetros!$E$20,"A","B"))))))</f>
        <v>6x1</v>
      </c>
      <c r="L577" s="30">
        <f>SUMIFS(Dados!$E:$E,Dados!$A:$A,$A577,Dados!$S:$S,$F577)</f>
        <v>7.17</v>
      </c>
      <c r="M577" s="30">
        <f>IFERROR(INDEX(Parâmetros!$E$6:$E$11,MATCH($K577,Parâmetros!$A$6:$A$11,0)),"")</f>
        <v>8.8000000000000007</v>
      </c>
      <c r="N577" s="33">
        <f t="shared" si="49"/>
        <v>0.8147727272727272</v>
      </c>
      <c r="O577" s="33">
        <f>Parâmetros!$E$13</f>
        <v>0.8</v>
      </c>
      <c r="P577" s="32" t="str">
        <f>IF(OR($M577="",$F577&gt;Parâmetros!$E$14),"Não","Sim")</f>
        <v>Sim</v>
      </c>
      <c r="Q577" s="32" t="str">
        <f t="shared" si="50"/>
        <v>Sim</v>
      </c>
      <c r="R577" s="32" t="str">
        <f t="shared" si="51"/>
        <v>Sim</v>
      </c>
      <c r="S577" s="30">
        <f t="shared" si="52"/>
        <v>0</v>
      </c>
      <c r="T577" s="32" t="str">
        <f>IF($Q577&lt;&gt;"Sim","",IF($N577&gt;Parâmetros!$E$15,"Sim","Não"))</f>
        <v>Não</v>
      </c>
      <c r="U577" s="17" t="str">
        <f t="shared" si="53"/>
        <v>Na meta</v>
      </c>
      <c r="V577" s="17" t="str">
        <f>IF($AC577&lt;&gt;"",IF($L577&gt;0,"ATENÇÃO · apontou em dia de "&amp;LOWER($AC577)&amp;" cadastrado","Exceção cadastrada · "&amp;$AC577)&amp;IF($AD577="",""," · "&amp;$AD577),IF($E577="Férias",IF($L577&gt;0,"ATENÇÃO · apontou estando de férias no cadastro","Férias no cadastro"),IF($Y577="Férias / afastamento","Afastamento · "&amp;($Z577+$AA577-1)&amp;" dias seguidos sem apontamento",IF($Y577="Folga trabalhada","ATENÇÃO · apontou em dia de folga da escala 5x2",IF($Y577="Folga",IF(AND($D577="5x2",OR(WEEKDAY($F577,2)=6,WEEKDAY($F577,2)=7)),"Folga de fim de semana da escala 5x2",IF(AND(OR($D577="6x1",$D577="FF 6x1"),WEEKDAY($F577,2)=6,FALSE()),"Folga de fim de semana · apontou no domingo anterior",IF(AND(OR($D577="6x1",$D577="FF 6x1"),WEEKDAY($F577,2)=7,AND($A577=$A576,$L576&gt;0)),"Folga de fim de semana · apontou no sábado",IF(AND(OR($D577="6x1",$D577="FF 6x1"),OR(WEEKDAY($F577,2)=6,WEEKDAY($F577,2)=7)),"Folga de fim de semana · sem apontamento no sábado nem no domingo","Folga prevista pelo ciclo")))),IF($Y577="Indeterminado (início da série)","Sem histórico anterior — informe o dia do ciclo no Cadastro",IF($Y577="Falta de registro",IF(OR(OR($D577="6x1",$D577="FF 6x1"),$D577="5x2"),"FALTA DE REGISTRO · dia útil da escala "&amp;$E577,"FALTA DE REGISTRO · dia "&amp;$W577&amp;" de "&amp;IFERROR(INDEX(Parâmetros!$B$39:$B$48,MATCH($E577,Parâmetros!$A$39:$A$48,0)),99)&amp;" do ciclo"),IF(OR($D577="6x1",$D577="FF 6x1"),IF(OR(AND(WEEKDAY($F577,2)=6,AND($A577=$A578,$L578&gt;0)),AND(WEEKDAY($F577,2)=7,AND($A577=$A576,$L576&gt;0))),"ATENÇÃO · apontou sábado e domingo no mesmo fim de semana",IF(OR(WEEKDAY($F577,2)=6,WEEKDAY($F577,2)=7),"Jornada de fim de semana do 6x1",IF(OR($H577&gt;=Parâmetros!$E$20,$H577&lt;Parâmetros!$E$19),"ATENÇÃO · 6x1 apontou fora do horário diurno","Jornada fixa do 6x1"))),IF($D577="5x2","Jornada fixa do 5x2",IF($D577="Folguista",IF($J577=$K577,"Evidência confirma sequência","DIVERGE · sequência "&amp;$J577&amp;" × evidência "&amp;$K577),IF($K577=$E577,"Evidência confirma cadastro","DIVERGE · cadastro "&amp;$E577&amp;" × evidência "&amp;$K577)))))))))))</f>
        <v>Jornada fixa do 6x1</v>
      </c>
      <c r="W577" s="34" t="str">
        <f>IF(OR(OR($D577="6x1",$D577="FF 6x1"),$D577="5x2"),"",IF($AB577&lt;&gt;$AB576,IF(IFERROR(INDEX(Cadastro!$F$5:$F$243,$AB577),"")="",IF($L577&gt;0,1,0),IF(IFERROR(INDEX(Cadastro!$F$5:$F$243,$AB577),"")&lt;=IFERROR(INDEX(Parâmetros!$B$39:$B$48,MATCH($E577,Parâmetros!$A$39:$A$48,0)),99),IFERROR(INDEX(Cadastro!$F$5:$F$243,$AB577),""),0)),IF($L577&gt;0,IF(N($X576)&gt;0,1,N($W576)+1),IF(AND($L577=0,OR(N($W576)&gt;=IFERROR(INDEX(Parâmetros!$B$39:$B$48,MATCH($E577,Parâmetros!$A$39:$A$48,0)),99),AND(N($X576)&gt;0,N($X576)&lt;IFERROR(INDEX(Parâmetros!$C$39:$C$48,MATCH($E577,Parâmetros!$A$39:$A$48,0)),0)))),0,N($W576)+1))))</f>
        <v/>
      </c>
      <c r="X577" s="34" t="str">
        <f>IF(OR(OR($D577="6x1",$D577="FF 6x1"),$D577="5x2"),"",IF($AB577&lt;&gt;$AB576,IF(IFERROR(INDEX(Cadastro!$F$5:$F$243,$AB577),"")="",0,IF(IFERROR(INDEX(Cadastro!$F$5:$F$243,$AB577),"")&gt;IFERROR(INDEX(Parâmetros!$B$39:$B$48,MATCH($E577,Parâmetros!$A$39:$A$48,0)),99),IFERROR(INDEX(Cadastro!$F$5:$F$243,$AB577),"")-IFERROR(INDEX(Parâmetros!$B$39:$B$48,MATCH($E577,Parâmetros!$A$39:$A$48,0)),99),0)),IF(AND($L577=0,OR(N($W576)&gt;=IFERROR(INDEX(Parâmetros!$B$39:$B$48,MATCH($E577,Parâmetros!$A$39:$A$48,0)),99),AND(N($X576)&gt;0,N($X576)&lt;IFERROR(INDEX(Parâmetros!$C$39:$C$48,MATCH($E577,Parâmetros!$A$39:$A$48,0)),0)))),N($X576)+1,0)))</f>
        <v/>
      </c>
      <c r="Y577" t="str">
        <f>IF($AC577&lt;&gt;"",IF($L577&gt;0,$AC577&amp;" · com apontamento",$AC577),IF($E577="Férias",IF($L577&gt;0,"Férias · com apontamento","Férias (cadastro)"),IF(($Z577+$AA577-1)&gt;Parâmetros!$E$16,"Férias / afastamento",IF(AND($D577="5x2",OR(WEEKDAY($F577,2)=6,WEEKDAY($F577,2)=7)),IF($L577&gt;0,"Folga trabalhada","Folga"),IF($L577&gt;0,"Trabalhado",IF(OR(OR($D577="6x1",$D577="FF 6x1"),$D577="5x2"),IF(AND(OR($D577="6x1",$D577="FF 6x1"),OR(WEEKDAY($F577,2)=6,WEEKDAY($F577,2)=7)),"Folga","Falta de registro"),IF(AND($AB577&lt;&gt;$AB576,IFERROR(INDEX(Cadastro!$F$5:$F$243,$AB577),"")=""),"Indeterminado (início da série)",IF($X577&gt;0,"Folga","Falta de registro"))))))))</f>
        <v>Trabalhado</v>
      </c>
      <c r="Z577" s="34">
        <f>IF(OR($L577&gt;0,$F577&gt;Parâmetros!$E$14),0,IF($A577&lt;&gt;$A576,1,N($Z576)+1))</f>
        <v>0</v>
      </c>
      <c r="AA577" s="34">
        <f>IF(OR($L577&gt;0,$F577&gt;Parâmetros!$E$14),0,IF(OR($A577&lt;&gt;$A578,$F578&gt;Parâmetros!$E$14),1,N($AA578)+1))</f>
        <v>0</v>
      </c>
      <c r="AB577" s="31">
        <f>IFERROR(MATCH($A577&amp;"|"&amp;TEXT(_xlfn.MAXIFS(Cadastro!$E$5:$E$243,Cadastro!$A$5:$A$243,$A577,Cadastro!$E$5:$E$243,"&lt;="&amp;$F577),"yyyymmdd"),Cadastro!$I$5:$I$243,0),"")</f>
        <v>78</v>
      </c>
      <c r="AC577" t="str">
        <f>IFERROR(_xlfn.SINGLE(INDEX(Exceções!$D$5:$D$203,MATCH($A577&amp;"|"&amp;$F577,Exceções!$F$5:$F$203,0))),"")</f>
        <v/>
      </c>
      <c r="AD577" t="str">
        <f>IF($AC577="","",IFERROR(_xlfn.SINGLE(INDEX(Exceções!$E$5:$E$203,MATCH($A577&amp;"|"&amp;$F577,Exceções!$F$5:$F$203,0))),""))</f>
        <v/>
      </c>
    </row>
    <row r="578" spans="1:30" ht="15" hidden="1" customHeight="1" x14ac:dyDescent="0.25">
      <c r="A578" s="31">
        <v>53346</v>
      </c>
      <c r="B578" s="17" t="s">
        <v>39</v>
      </c>
      <c r="C578" s="17" t="str">
        <f>IFERROR(INDEX(Cadastro!$C$5:$C$243,$AB578),"NÃO INFORMADO")</f>
        <v>ESP</v>
      </c>
      <c r="D578" s="17" t="str">
        <f>IFERROR(INDEX(Cadastro!$D$5:$D$243,$AB578),"")</f>
        <v>6x1</v>
      </c>
      <c r="E578" s="17" t="str">
        <f>IFERROR(INDEX(Cadastro!$G$5:$G$243,$AB578),"")</f>
        <v>6x1</v>
      </c>
      <c r="F578" s="29">
        <v>46316</v>
      </c>
      <c r="G578" s="32" t="str">
        <f t="shared" ref="G578:G641" si="54">CHOOSE(WEEKDAY($F578,1),"dom","seg","ter","qua","qui","sex","sáb")</f>
        <v>qua</v>
      </c>
      <c r="H578" s="31">
        <f>IF($L578=0,"",_xlfn.MINIFS(Dados!$Q:$Q,Dados!$A:$A,$A578,Dados!$S:$S,$F578))</f>
        <v>480</v>
      </c>
      <c r="I578" s="31">
        <f>IF($H578="","",_xlfn.MAXIFS(Dados!$R:$R,Dados!$A:$A,$A578,Dados!$S:$S,$F578))</f>
        <v>720</v>
      </c>
      <c r="J578" s="32" t="str">
        <f>IF($D578&lt;&gt;"Folguista","",IFERROR(INDEX(Parâmetros!$D$52:$G$52,1,MIN(4,MAX(1,$W578))),""))</f>
        <v/>
      </c>
      <c r="K578" s="32" t="str">
        <f>IF(OR($AC578&lt;&gt;"",$Y578="Folga",$Y578="Folga trabalhada",$Y578="Férias (cadastro)",$Y578="Férias / afastamento",$Y578="Indeterminado (início da série)"),"",IF(OR($D578="6x1",$D578="FF 6x1"),IF(OR(WEEKDAY($F578,2)=6,WEEKDAY($F578,2)=7),"6x1 sáb/dom","6x1"),IF($D578="5x2","5x2",IF($H578="",IF($D578="Folguista",$J578,$E578),IF(OR($H578&gt;=Parâmetros!$E$18,$H578&lt;Parâmetros!$E$19),"C",IF($H578&lt;Parâmetros!$E$20,"A","B"))))))</f>
        <v>6x1</v>
      </c>
      <c r="L578" s="30">
        <f>SUMIFS(Dados!$E:$E,Dados!$A:$A,$A578,Dados!$S:$S,$F578)</f>
        <v>4</v>
      </c>
      <c r="M578" s="30">
        <f>IFERROR(INDEX(Parâmetros!$E$6:$E$11,MATCH($K578,Parâmetros!$A$6:$A$11,0)),"")</f>
        <v>8.8000000000000007</v>
      </c>
      <c r="N578" s="33">
        <f t="shared" ref="N578:N641" si="55">IFERROR($L578/$M578,"")</f>
        <v>0.45454545454545453</v>
      </c>
      <c r="O578" s="33">
        <f>Parâmetros!$E$13</f>
        <v>0.8</v>
      </c>
      <c r="P578" s="32" t="str">
        <f>IF(OR($M578="",$F578&gt;Parâmetros!$E$14),"Não","Sim")</f>
        <v>Sim</v>
      </c>
      <c r="Q578" s="32" t="str">
        <f t="shared" ref="Q578:Q641" si="56">IF($P578="Não","",IF($L578&gt;0,"Sim","Não"))</f>
        <v>Sim</v>
      </c>
      <c r="R578" s="32" t="str">
        <f t="shared" ref="R578:R641" si="57">IF($Q578&lt;&gt;"Sim","",IF($N578&gt;=$O578,"Sim","Não"))</f>
        <v>Não</v>
      </c>
      <c r="S578" s="30">
        <f t="shared" ref="S578:S641" si="58">IF($Q578&lt;&gt;"Sim","",MAX(0,$M578*$O578-$L578))</f>
        <v>3.0400000000000009</v>
      </c>
      <c r="T578" s="32" t="str">
        <f>IF($Q578&lt;&gt;"Sim","",IF($N578&gt;Parâmetros!$E$15,"Sim","Não"))</f>
        <v>Não</v>
      </c>
      <c r="U578" s="17" t="str">
        <f t="shared" ref="U578:U641" si="59">IF($AC578&lt;&gt;"",$AC578,IF($P578="Não",IF($Y578="Folga","Folga",IF(LEFT($Y578,6)="Férias","Férias / afastamento",IF($Y578="Indeterminado (início da série)","Início da série","Fora da apuração"))),IF($Q578="Não","Falta de registro",IF($R578="Sim","Na meta","Abaixo da meta"))))</f>
        <v>Abaixo da meta</v>
      </c>
      <c r="V578" s="17" t="str">
        <f>IF($AC578&lt;&gt;"",IF($L578&gt;0,"ATENÇÃO · apontou em dia de "&amp;LOWER($AC578)&amp;" cadastrado","Exceção cadastrada · "&amp;$AC578)&amp;IF($AD578="",""," · "&amp;$AD578),IF($E578="Férias",IF($L578&gt;0,"ATENÇÃO · apontou estando de férias no cadastro","Férias no cadastro"),IF($Y578="Férias / afastamento","Afastamento · "&amp;($Z578+$AA578-1)&amp;" dias seguidos sem apontamento",IF($Y578="Folga trabalhada","ATENÇÃO · apontou em dia de folga da escala 5x2",IF($Y578="Folga",IF(AND($D578="5x2",OR(WEEKDAY($F578,2)=6,WEEKDAY($F578,2)=7)),"Folga de fim de semana da escala 5x2",IF(AND(OR($D578="6x1",$D578="FF 6x1"),WEEKDAY($F578,2)=6,FALSE()),"Folga de fim de semana · apontou no domingo anterior",IF(AND(OR($D578="6x1",$D578="FF 6x1"),WEEKDAY($F578,2)=7,AND($A578=$A577,$L577&gt;0)),"Folga de fim de semana · apontou no sábado",IF(AND(OR($D578="6x1",$D578="FF 6x1"),OR(WEEKDAY($F578,2)=6,WEEKDAY($F578,2)=7)),"Folga de fim de semana · sem apontamento no sábado nem no domingo","Folga prevista pelo ciclo")))),IF($Y578="Indeterminado (início da série)","Sem histórico anterior — informe o dia do ciclo no Cadastro",IF($Y578="Falta de registro",IF(OR(OR($D578="6x1",$D578="FF 6x1"),$D578="5x2"),"FALTA DE REGISTRO · dia útil da escala "&amp;$E578,"FALTA DE REGISTRO · dia "&amp;$W578&amp;" de "&amp;IFERROR(INDEX(Parâmetros!$B$39:$B$48,MATCH($E578,Parâmetros!$A$39:$A$48,0)),99)&amp;" do ciclo"),IF(OR($D578="6x1",$D578="FF 6x1"),IF(OR(AND(WEEKDAY($F578,2)=6,AND($A578=$A579,$L579&gt;0)),AND(WEEKDAY($F578,2)=7,AND($A578=$A577,$L577&gt;0))),"ATENÇÃO · apontou sábado e domingo no mesmo fim de semana",IF(OR(WEEKDAY($F578,2)=6,WEEKDAY($F578,2)=7),"Jornada de fim de semana do 6x1",IF(OR($H578&gt;=Parâmetros!$E$20,$H578&lt;Parâmetros!$E$19),"ATENÇÃO · 6x1 apontou fora do horário diurno","Jornada fixa do 6x1"))),IF($D578="5x2","Jornada fixa do 5x2",IF($D578="Folguista",IF($J578=$K578,"Evidência confirma sequência","DIVERGE · sequência "&amp;$J578&amp;" × evidência "&amp;$K578),IF($K578=$E578,"Evidência confirma cadastro","DIVERGE · cadastro "&amp;$E578&amp;" × evidência "&amp;$K578)))))))))))</f>
        <v>Jornada fixa do 6x1</v>
      </c>
      <c r="W578" s="34" t="str">
        <f>IF(OR(OR($D578="6x1",$D578="FF 6x1"),$D578="5x2"),"",IF($AB578&lt;&gt;$AB577,IF(IFERROR(INDEX(Cadastro!$F$5:$F$243,$AB578),"")="",IF($L578&gt;0,1,0),IF(IFERROR(INDEX(Cadastro!$F$5:$F$243,$AB578),"")&lt;=IFERROR(INDEX(Parâmetros!$B$39:$B$48,MATCH($E578,Parâmetros!$A$39:$A$48,0)),99),IFERROR(INDEX(Cadastro!$F$5:$F$243,$AB578),""),0)),IF($L578&gt;0,IF(N($X577)&gt;0,1,N($W577)+1),IF(AND($L578=0,OR(N($W577)&gt;=IFERROR(INDEX(Parâmetros!$B$39:$B$48,MATCH($E578,Parâmetros!$A$39:$A$48,0)),99),AND(N($X577)&gt;0,N($X577)&lt;IFERROR(INDEX(Parâmetros!$C$39:$C$48,MATCH($E578,Parâmetros!$A$39:$A$48,0)),0)))),0,N($W577)+1))))</f>
        <v/>
      </c>
      <c r="X578" s="34" t="str">
        <f>IF(OR(OR($D578="6x1",$D578="FF 6x1"),$D578="5x2"),"",IF($AB578&lt;&gt;$AB577,IF(IFERROR(INDEX(Cadastro!$F$5:$F$243,$AB578),"")="",0,IF(IFERROR(INDEX(Cadastro!$F$5:$F$243,$AB578),"")&gt;IFERROR(INDEX(Parâmetros!$B$39:$B$48,MATCH($E578,Parâmetros!$A$39:$A$48,0)),99),IFERROR(INDEX(Cadastro!$F$5:$F$243,$AB578),"")-IFERROR(INDEX(Parâmetros!$B$39:$B$48,MATCH($E578,Parâmetros!$A$39:$A$48,0)),99),0)),IF(AND($L578=0,OR(N($W577)&gt;=IFERROR(INDEX(Parâmetros!$B$39:$B$48,MATCH($E578,Parâmetros!$A$39:$A$48,0)),99),AND(N($X577)&gt;0,N($X577)&lt;IFERROR(INDEX(Parâmetros!$C$39:$C$48,MATCH($E578,Parâmetros!$A$39:$A$48,0)),0)))),N($X577)+1,0)))</f>
        <v/>
      </c>
      <c r="Y578" t="str">
        <f>IF($AC578&lt;&gt;"",IF($L578&gt;0,$AC578&amp;" · com apontamento",$AC578),IF($E578="Férias",IF($L578&gt;0,"Férias · com apontamento","Férias (cadastro)"),IF(($Z578+$AA578-1)&gt;Parâmetros!$E$16,"Férias / afastamento",IF(AND($D578="5x2",OR(WEEKDAY($F578,2)=6,WEEKDAY($F578,2)=7)),IF($L578&gt;0,"Folga trabalhada","Folga"),IF($L578&gt;0,"Trabalhado",IF(OR(OR($D578="6x1",$D578="FF 6x1"),$D578="5x2"),IF(AND(OR($D578="6x1",$D578="FF 6x1"),OR(WEEKDAY($F578,2)=6,WEEKDAY($F578,2)=7)),"Folga","Falta de registro"),IF(AND($AB578&lt;&gt;$AB577,IFERROR(INDEX(Cadastro!$F$5:$F$243,$AB578),"")=""),"Indeterminado (início da série)",IF($X578&gt;0,"Folga","Falta de registro"))))))))</f>
        <v>Trabalhado</v>
      </c>
      <c r="Z578" s="34">
        <f>IF(OR($L578&gt;0,$F578&gt;Parâmetros!$E$14),0,IF($A578&lt;&gt;$A577,1,N($Z577)+1))</f>
        <v>0</v>
      </c>
      <c r="AA578" s="34">
        <f>IF(OR($L578&gt;0,$F578&gt;Parâmetros!$E$14),0,IF(OR($A578&lt;&gt;$A579,$F579&gt;Parâmetros!$E$14),1,N($AA579)+1))</f>
        <v>0</v>
      </c>
      <c r="AB578" s="31">
        <f>IFERROR(MATCH($A578&amp;"|"&amp;TEXT(_xlfn.MAXIFS(Cadastro!$E$5:$E$243,Cadastro!$A$5:$A$243,$A578,Cadastro!$E$5:$E$243,"&lt;="&amp;$F578),"yyyymmdd"),Cadastro!$I$5:$I$243,0),"")</f>
        <v>78</v>
      </c>
      <c r="AC578" t="str">
        <f>IFERROR(_xlfn.SINGLE(INDEX(Exceções!$D$5:$D$203,MATCH($A578&amp;"|"&amp;$F578,Exceções!$F$5:$F$203,0))),"")</f>
        <v/>
      </c>
      <c r="AD578" t="str">
        <f>IF($AC578="","",IFERROR(_xlfn.SINGLE(INDEX(Exceções!$E$5:$E$203,MATCH($A578&amp;"|"&amp;$F578,Exceções!$F$5:$F$203,0))),""))</f>
        <v/>
      </c>
    </row>
    <row r="579" spans="1:30" ht="15" hidden="1" customHeight="1" x14ac:dyDescent="0.25">
      <c r="A579" s="31">
        <v>53346</v>
      </c>
      <c r="B579" s="17" t="s">
        <v>39</v>
      </c>
      <c r="C579" s="17" t="str">
        <f>IFERROR(INDEX(Cadastro!$C$5:$C$243,$AB579),"NÃO INFORMADO")</f>
        <v>ESP</v>
      </c>
      <c r="D579" s="17" t="str">
        <f>IFERROR(INDEX(Cadastro!$D$5:$D$243,$AB579),"")</f>
        <v>6x1</v>
      </c>
      <c r="E579" s="17" t="str">
        <f>IFERROR(INDEX(Cadastro!$G$5:$G$243,$AB579),"")</f>
        <v>6x1</v>
      </c>
      <c r="F579" s="29">
        <v>46317</v>
      </c>
      <c r="G579" s="32" t="str">
        <f t="shared" si="54"/>
        <v>qui</v>
      </c>
      <c r="H579" s="31" t="str">
        <f>IF($L579=0,"",_xlfn.MINIFS(Dados!$Q:$Q,Dados!$A:$A,$A579,Dados!$S:$S,$F579))</f>
        <v/>
      </c>
      <c r="I579" s="31" t="str">
        <f>IF($H579="","",_xlfn.MAXIFS(Dados!$R:$R,Dados!$A:$A,$A579,Dados!$S:$S,$F579))</f>
        <v/>
      </c>
      <c r="J579" s="32" t="str">
        <f>IF($D579&lt;&gt;"Folguista","",IFERROR(INDEX(Parâmetros!$D$52:$G$52,1,MIN(4,MAX(1,$W579))),""))</f>
        <v/>
      </c>
      <c r="K579" s="32" t="str">
        <f>IF(OR($AC579&lt;&gt;"",$Y579="Folga",$Y579="Folga trabalhada",$Y579="Férias (cadastro)",$Y579="Férias / afastamento",$Y579="Indeterminado (início da série)"),"",IF(OR($D579="6x1",$D579="FF 6x1"),IF(OR(WEEKDAY($F579,2)=6,WEEKDAY($F579,2)=7),"6x1 sáb/dom","6x1"),IF($D579="5x2","5x2",IF($H579="",IF($D579="Folguista",$J579,$E579),IF(OR($H579&gt;=Parâmetros!$E$18,$H579&lt;Parâmetros!$E$19),"C",IF($H579&lt;Parâmetros!$E$20,"A","B"))))))</f>
        <v>6x1</v>
      </c>
      <c r="L579" s="30">
        <f>SUMIFS(Dados!$E:$E,Dados!$A:$A,$A579,Dados!$S:$S,$F579)</f>
        <v>0</v>
      </c>
      <c r="M579" s="30">
        <f>IFERROR(INDEX(Parâmetros!$E$6:$E$11,MATCH($K579,Parâmetros!$A$6:$A$11,0)),"")</f>
        <v>8.8000000000000007</v>
      </c>
      <c r="N579" s="33">
        <f t="shared" si="55"/>
        <v>0</v>
      </c>
      <c r="O579" s="33">
        <f>Parâmetros!$E$13</f>
        <v>0.8</v>
      </c>
      <c r="P579" s="32" t="str">
        <f>IF(OR($M579="",$F579&gt;Parâmetros!$E$14),"Não","Sim")</f>
        <v>Sim</v>
      </c>
      <c r="Q579" s="32" t="str">
        <f t="shared" si="56"/>
        <v>Não</v>
      </c>
      <c r="R579" s="32" t="str">
        <f t="shared" si="57"/>
        <v/>
      </c>
      <c r="S579" s="30" t="str">
        <f t="shared" si="58"/>
        <v/>
      </c>
      <c r="T579" s="32" t="str">
        <f>IF($Q579&lt;&gt;"Sim","",IF($N579&gt;Parâmetros!$E$15,"Sim","Não"))</f>
        <v/>
      </c>
      <c r="U579" s="17" t="str">
        <f t="shared" si="59"/>
        <v>Falta de registro</v>
      </c>
      <c r="V579" s="17" t="str">
        <f>IF($AC579&lt;&gt;"",IF($L579&gt;0,"ATENÇÃO · apontou em dia de "&amp;LOWER($AC579)&amp;" cadastrado","Exceção cadastrada · "&amp;$AC579)&amp;IF($AD579="",""," · "&amp;$AD579),IF($E579="Férias",IF($L579&gt;0,"ATENÇÃO · apontou estando de férias no cadastro","Férias no cadastro"),IF($Y579="Férias / afastamento","Afastamento · "&amp;($Z579+$AA579-1)&amp;" dias seguidos sem apontamento",IF($Y579="Folga trabalhada","ATENÇÃO · apontou em dia de folga da escala 5x2",IF($Y579="Folga",IF(AND($D579="5x2",OR(WEEKDAY($F579,2)=6,WEEKDAY($F579,2)=7)),"Folga de fim de semana da escala 5x2",IF(AND(OR($D579="6x1",$D579="FF 6x1"),WEEKDAY($F579,2)=6,FALSE()),"Folga de fim de semana · apontou no domingo anterior",IF(AND(OR($D579="6x1",$D579="FF 6x1"),WEEKDAY($F579,2)=7,AND($A579=$A578,$L578&gt;0)),"Folga de fim de semana · apontou no sábado",IF(AND(OR($D579="6x1",$D579="FF 6x1"),OR(WEEKDAY($F579,2)=6,WEEKDAY($F579,2)=7)),"Folga de fim de semana · sem apontamento no sábado nem no domingo","Folga prevista pelo ciclo")))),IF($Y579="Indeterminado (início da série)","Sem histórico anterior — informe o dia do ciclo no Cadastro",IF($Y579="Falta de registro",IF(OR(OR($D579="6x1",$D579="FF 6x1"),$D579="5x2"),"FALTA DE REGISTRO · dia útil da escala "&amp;$E579,"FALTA DE REGISTRO · dia "&amp;$W579&amp;" de "&amp;IFERROR(INDEX(Parâmetros!$B$39:$B$48,MATCH($E579,Parâmetros!$A$39:$A$48,0)),99)&amp;" do ciclo"),IF(OR($D579="6x1",$D579="FF 6x1"),IF(OR(AND(WEEKDAY($F579,2)=6,AND($A579=$A580,$L580&gt;0)),AND(WEEKDAY($F579,2)=7,AND($A579=$A578,$L578&gt;0))),"ATENÇÃO · apontou sábado e domingo no mesmo fim de semana",IF(OR(WEEKDAY($F579,2)=6,WEEKDAY($F579,2)=7),"Jornada de fim de semana do 6x1",IF(OR($H579&gt;=Parâmetros!$E$20,$H579&lt;Parâmetros!$E$19),"ATENÇÃO · 6x1 apontou fora do horário diurno","Jornada fixa do 6x1"))),IF($D579="5x2","Jornada fixa do 5x2",IF($D579="Folguista",IF($J579=$K579,"Evidência confirma sequência","DIVERGE · sequência "&amp;$J579&amp;" × evidência "&amp;$K579),IF($K579=$E579,"Evidência confirma cadastro","DIVERGE · cadastro "&amp;$E579&amp;" × evidência "&amp;$K579)))))))))))</f>
        <v>FALTA DE REGISTRO · dia útil da escala 6x1</v>
      </c>
      <c r="W579" s="34" t="str">
        <f>IF(OR(OR($D579="6x1",$D579="FF 6x1"),$D579="5x2"),"",IF($AB579&lt;&gt;$AB578,IF(IFERROR(INDEX(Cadastro!$F$5:$F$243,$AB579),"")="",IF($L579&gt;0,1,0),IF(IFERROR(INDEX(Cadastro!$F$5:$F$243,$AB579),"")&lt;=IFERROR(INDEX(Parâmetros!$B$39:$B$48,MATCH($E579,Parâmetros!$A$39:$A$48,0)),99),IFERROR(INDEX(Cadastro!$F$5:$F$243,$AB579),""),0)),IF($L579&gt;0,IF(N($X578)&gt;0,1,N($W578)+1),IF(AND($L579=0,OR(N($W578)&gt;=IFERROR(INDEX(Parâmetros!$B$39:$B$48,MATCH($E579,Parâmetros!$A$39:$A$48,0)),99),AND(N($X578)&gt;0,N($X578)&lt;IFERROR(INDEX(Parâmetros!$C$39:$C$48,MATCH($E579,Parâmetros!$A$39:$A$48,0)),0)))),0,N($W578)+1))))</f>
        <v/>
      </c>
      <c r="X579" s="34" t="str">
        <f>IF(OR(OR($D579="6x1",$D579="FF 6x1"),$D579="5x2"),"",IF($AB579&lt;&gt;$AB578,IF(IFERROR(INDEX(Cadastro!$F$5:$F$243,$AB579),"")="",0,IF(IFERROR(INDEX(Cadastro!$F$5:$F$243,$AB579),"")&gt;IFERROR(INDEX(Parâmetros!$B$39:$B$48,MATCH($E579,Parâmetros!$A$39:$A$48,0)),99),IFERROR(INDEX(Cadastro!$F$5:$F$243,$AB579),"")-IFERROR(INDEX(Parâmetros!$B$39:$B$48,MATCH($E579,Parâmetros!$A$39:$A$48,0)),99),0)),IF(AND($L579=0,OR(N($W578)&gt;=IFERROR(INDEX(Parâmetros!$B$39:$B$48,MATCH($E579,Parâmetros!$A$39:$A$48,0)),99),AND(N($X578)&gt;0,N($X578)&lt;IFERROR(INDEX(Parâmetros!$C$39:$C$48,MATCH($E579,Parâmetros!$A$39:$A$48,0)),0)))),N($X578)+1,0)))</f>
        <v/>
      </c>
      <c r="Y579" t="str">
        <f>IF($AC579&lt;&gt;"",IF($L579&gt;0,$AC579&amp;" · com apontamento",$AC579),IF($E579="Férias",IF($L579&gt;0,"Férias · com apontamento","Férias (cadastro)"),IF(($Z579+$AA579-1)&gt;Parâmetros!$E$16,"Férias / afastamento",IF(AND($D579="5x2",OR(WEEKDAY($F579,2)=6,WEEKDAY($F579,2)=7)),IF($L579&gt;0,"Folga trabalhada","Folga"),IF($L579&gt;0,"Trabalhado",IF(OR(OR($D579="6x1",$D579="FF 6x1"),$D579="5x2"),IF(AND(OR($D579="6x1",$D579="FF 6x1"),OR(WEEKDAY($F579,2)=6,WEEKDAY($F579,2)=7)),"Folga","Falta de registro"),IF(AND($AB579&lt;&gt;$AB578,IFERROR(INDEX(Cadastro!$F$5:$F$243,$AB579),"")=""),"Indeterminado (início da série)",IF($X579&gt;0,"Folga","Falta de registro"))))))))</f>
        <v>Falta de registro</v>
      </c>
      <c r="Z579" s="34">
        <f>IF(OR($L579&gt;0,$F579&gt;Parâmetros!$E$14),0,IF($A579&lt;&gt;$A578,1,N($Z578)+1))</f>
        <v>1</v>
      </c>
      <c r="AA579" s="34">
        <f>IF(OR($L579&gt;0,$F579&gt;Parâmetros!$E$14),0,IF(OR($A579&lt;&gt;$A580,$F580&gt;Parâmetros!$E$14),1,N($AA580)+1))</f>
        <v>2</v>
      </c>
      <c r="AB579" s="31">
        <f>IFERROR(MATCH($A579&amp;"|"&amp;TEXT(_xlfn.MAXIFS(Cadastro!$E$5:$E$243,Cadastro!$A$5:$A$243,$A579,Cadastro!$E$5:$E$243,"&lt;="&amp;$F579),"yyyymmdd"),Cadastro!$I$5:$I$243,0),"")</f>
        <v>78</v>
      </c>
      <c r="AC579" t="str">
        <f>IFERROR(_xlfn.SINGLE(INDEX(Exceções!$D$5:$D$203,MATCH($A579&amp;"|"&amp;$F579,Exceções!$F$5:$F$203,0))),"")</f>
        <v/>
      </c>
      <c r="AD579" t="str">
        <f>IF($AC579="","",IFERROR(_xlfn.SINGLE(INDEX(Exceções!$E$5:$E$203,MATCH($A579&amp;"|"&amp;$F579,Exceções!$F$5:$F$203,0))),""))</f>
        <v/>
      </c>
    </row>
    <row r="580" spans="1:30" ht="15" hidden="1" customHeight="1" x14ac:dyDescent="0.25">
      <c r="A580" s="31">
        <v>53346</v>
      </c>
      <c r="B580" s="17" t="s">
        <v>39</v>
      </c>
      <c r="C580" s="17" t="str">
        <f>IFERROR(INDEX(Cadastro!$C$5:$C$243,$AB580),"NÃO INFORMADO")</f>
        <v>ESP</v>
      </c>
      <c r="D580" s="17" t="str">
        <f>IFERROR(INDEX(Cadastro!$D$5:$D$243,$AB580),"")</f>
        <v>6x1</v>
      </c>
      <c r="E580" s="17" t="str">
        <f>IFERROR(INDEX(Cadastro!$G$5:$G$243,$AB580),"")</f>
        <v>6x1</v>
      </c>
      <c r="F580" s="29">
        <v>46318</v>
      </c>
      <c r="G580" s="32" t="str">
        <f t="shared" si="54"/>
        <v>sex</v>
      </c>
      <c r="H580" s="31" t="str">
        <f>IF($L580=0,"",_xlfn.MINIFS(Dados!$Q:$Q,Dados!$A:$A,$A580,Dados!$S:$S,$F580))</f>
        <v/>
      </c>
      <c r="I580" s="31" t="str">
        <f>IF($H580="","",_xlfn.MAXIFS(Dados!$R:$R,Dados!$A:$A,$A580,Dados!$S:$S,$F580))</f>
        <v/>
      </c>
      <c r="J580" s="32" t="str">
        <f>IF($D580&lt;&gt;"Folguista","",IFERROR(INDEX(Parâmetros!$D$52:$G$52,1,MIN(4,MAX(1,$W580))),""))</f>
        <v/>
      </c>
      <c r="K580" s="32" t="str">
        <f>IF(OR($AC580&lt;&gt;"",$Y580="Folga",$Y580="Folga trabalhada",$Y580="Férias (cadastro)",$Y580="Férias / afastamento",$Y580="Indeterminado (início da série)"),"",IF(OR($D580="6x1",$D580="FF 6x1"),IF(OR(WEEKDAY($F580,2)=6,WEEKDAY($F580,2)=7),"6x1 sáb/dom","6x1"),IF($D580="5x2","5x2",IF($H580="",IF($D580="Folguista",$J580,$E580),IF(OR($H580&gt;=Parâmetros!$E$18,$H580&lt;Parâmetros!$E$19),"C",IF($H580&lt;Parâmetros!$E$20,"A","B"))))))</f>
        <v>6x1</v>
      </c>
      <c r="L580" s="30">
        <f>SUMIFS(Dados!$E:$E,Dados!$A:$A,$A580,Dados!$S:$S,$F580)</f>
        <v>0</v>
      </c>
      <c r="M580" s="30">
        <f>IFERROR(INDEX(Parâmetros!$E$6:$E$11,MATCH($K580,Parâmetros!$A$6:$A$11,0)),"")</f>
        <v>8.8000000000000007</v>
      </c>
      <c r="N580" s="33">
        <f t="shared" si="55"/>
        <v>0</v>
      </c>
      <c r="O580" s="33">
        <f>Parâmetros!$E$13</f>
        <v>0.8</v>
      </c>
      <c r="P580" s="32" t="str">
        <f>IF(OR($M580="",$F580&gt;Parâmetros!$E$14),"Não","Sim")</f>
        <v>Sim</v>
      </c>
      <c r="Q580" s="32" t="str">
        <f t="shared" si="56"/>
        <v>Não</v>
      </c>
      <c r="R580" s="32" t="str">
        <f t="shared" si="57"/>
        <v/>
      </c>
      <c r="S580" s="30" t="str">
        <f t="shared" si="58"/>
        <v/>
      </c>
      <c r="T580" s="32" t="str">
        <f>IF($Q580&lt;&gt;"Sim","",IF($N580&gt;Parâmetros!$E$15,"Sim","Não"))</f>
        <v/>
      </c>
      <c r="U580" s="17" t="str">
        <f t="shared" si="59"/>
        <v>Falta de registro</v>
      </c>
      <c r="V580" s="17" t="str">
        <f>IF($AC580&lt;&gt;"",IF($L580&gt;0,"ATENÇÃO · apontou em dia de "&amp;LOWER($AC580)&amp;" cadastrado","Exceção cadastrada · "&amp;$AC580)&amp;IF($AD580="",""," · "&amp;$AD580),IF($E580="Férias",IF($L580&gt;0,"ATENÇÃO · apontou estando de férias no cadastro","Férias no cadastro"),IF($Y580="Férias / afastamento","Afastamento · "&amp;($Z580+$AA580-1)&amp;" dias seguidos sem apontamento",IF($Y580="Folga trabalhada","ATENÇÃO · apontou em dia de folga da escala 5x2",IF($Y580="Folga",IF(AND($D580="5x2",OR(WEEKDAY($F580,2)=6,WEEKDAY($F580,2)=7)),"Folga de fim de semana da escala 5x2",IF(AND(OR($D580="6x1",$D580="FF 6x1"),WEEKDAY($F580,2)=6,FALSE()),"Folga de fim de semana · apontou no domingo anterior",IF(AND(OR($D580="6x1",$D580="FF 6x1"),WEEKDAY($F580,2)=7,AND($A580=$A579,$L579&gt;0)),"Folga de fim de semana · apontou no sábado",IF(AND(OR($D580="6x1",$D580="FF 6x1"),OR(WEEKDAY($F580,2)=6,WEEKDAY($F580,2)=7)),"Folga de fim de semana · sem apontamento no sábado nem no domingo","Folga prevista pelo ciclo")))),IF($Y580="Indeterminado (início da série)","Sem histórico anterior — informe o dia do ciclo no Cadastro",IF($Y580="Falta de registro",IF(OR(OR($D580="6x1",$D580="FF 6x1"),$D580="5x2"),"FALTA DE REGISTRO · dia útil da escala "&amp;$E580,"FALTA DE REGISTRO · dia "&amp;$W580&amp;" de "&amp;IFERROR(INDEX(Parâmetros!$B$39:$B$48,MATCH($E580,Parâmetros!$A$39:$A$48,0)),99)&amp;" do ciclo"),IF(OR($D580="6x1",$D580="FF 6x1"),IF(OR(AND(WEEKDAY($F580,2)=6,AND($A580=$A581,$L581&gt;0)),AND(WEEKDAY($F580,2)=7,AND($A580=$A579,$L579&gt;0))),"ATENÇÃO · apontou sábado e domingo no mesmo fim de semana",IF(OR(WEEKDAY($F580,2)=6,WEEKDAY($F580,2)=7),"Jornada de fim de semana do 6x1",IF(OR($H580&gt;=Parâmetros!$E$20,$H580&lt;Parâmetros!$E$19),"ATENÇÃO · 6x1 apontou fora do horário diurno","Jornada fixa do 6x1"))),IF($D580="5x2","Jornada fixa do 5x2",IF($D580="Folguista",IF($J580=$K580,"Evidência confirma sequência","DIVERGE · sequência "&amp;$J580&amp;" × evidência "&amp;$K580),IF($K580=$E580,"Evidência confirma cadastro","DIVERGE · cadastro "&amp;$E580&amp;" × evidência "&amp;$K580)))))))))))</f>
        <v>FALTA DE REGISTRO · dia útil da escala 6x1</v>
      </c>
      <c r="W580" s="34" t="str">
        <f>IF(OR(OR($D580="6x1",$D580="FF 6x1"),$D580="5x2"),"",IF($AB580&lt;&gt;$AB579,IF(IFERROR(INDEX(Cadastro!$F$5:$F$243,$AB580),"")="",IF($L580&gt;0,1,0),IF(IFERROR(INDEX(Cadastro!$F$5:$F$243,$AB580),"")&lt;=IFERROR(INDEX(Parâmetros!$B$39:$B$48,MATCH($E580,Parâmetros!$A$39:$A$48,0)),99),IFERROR(INDEX(Cadastro!$F$5:$F$243,$AB580),""),0)),IF($L580&gt;0,IF(N($X579)&gt;0,1,N($W579)+1),IF(AND($L580=0,OR(N($W579)&gt;=IFERROR(INDEX(Parâmetros!$B$39:$B$48,MATCH($E580,Parâmetros!$A$39:$A$48,0)),99),AND(N($X579)&gt;0,N($X579)&lt;IFERROR(INDEX(Parâmetros!$C$39:$C$48,MATCH($E580,Parâmetros!$A$39:$A$48,0)),0)))),0,N($W579)+1))))</f>
        <v/>
      </c>
      <c r="X580" s="34" t="str">
        <f>IF(OR(OR($D580="6x1",$D580="FF 6x1"),$D580="5x2"),"",IF($AB580&lt;&gt;$AB579,IF(IFERROR(INDEX(Cadastro!$F$5:$F$243,$AB580),"")="",0,IF(IFERROR(INDEX(Cadastro!$F$5:$F$243,$AB580),"")&gt;IFERROR(INDEX(Parâmetros!$B$39:$B$48,MATCH($E580,Parâmetros!$A$39:$A$48,0)),99),IFERROR(INDEX(Cadastro!$F$5:$F$243,$AB580),"")-IFERROR(INDEX(Parâmetros!$B$39:$B$48,MATCH($E580,Parâmetros!$A$39:$A$48,0)),99),0)),IF(AND($L580=0,OR(N($W579)&gt;=IFERROR(INDEX(Parâmetros!$B$39:$B$48,MATCH($E580,Parâmetros!$A$39:$A$48,0)),99),AND(N($X579)&gt;0,N($X579)&lt;IFERROR(INDEX(Parâmetros!$C$39:$C$48,MATCH($E580,Parâmetros!$A$39:$A$48,0)),0)))),N($X579)+1,0)))</f>
        <v/>
      </c>
      <c r="Y580" t="str">
        <f>IF($AC580&lt;&gt;"",IF($L580&gt;0,$AC580&amp;" · com apontamento",$AC580),IF($E580="Férias",IF($L580&gt;0,"Férias · com apontamento","Férias (cadastro)"),IF(($Z580+$AA580-1)&gt;Parâmetros!$E$16,"Férias / afastamento",IF(AND($D580="5x2",OR(WEEKDAY($F580,2)=6,WEEKDAY($F580,2)=7)),IF($L580&gt;0,"Folga trabalhada","Folga"),IF($L580&gt;0,"Trabalhado",IF(OR(OR($D580="6x1",$D580="FF 6x1"),$D580="5x2"),IF(AND(OR($D580="6x1",$D580="FF 6x1"),OR(WEEKDAY($F580,2)=6,WEEKDAY($F580,2)=7)),"Folga","Falta de registro"),IF(AND($AB580&lt;&gt;$AB579,IFERROR(INDEX(Cadastro!$F$5:$F$243,$AB580),"")=""),"Indeterminado (início da série)",IF($X580&gt;0,"Folga","Falta de registro"))))))))</f>
        <v>Falta de registro</v>
      </c>
      <c r="Z580" s="34">
        <f>IF(OR($L580&gt;0,$F580&gt;Parâmetros!$E$14),0,IF($A580&lt;&gt;$A579,1,N($Z579)+1))</f>
        <v>2</v>
      </c>
      <c r="AA580" s="34">
        <f>IF(OR($L580&gt;0,$F580&gt;Parâmetros!$E$14),0,IF(OR($A580&lt;&gt;$A581,$F581&gt;Parâmetros!$E$14),1,N($AA581)+1))</f>
        <v>1</v>
      </c>
      <c r="AB580" s="31">
        <f>IFERROR(MATCH($A580&amp;"|"&amp;TEXT(_xlfn.MAXIFS(Cadastro!$E$5:$E$243,Cadastro!$A$5:$A$243,$A580,Cadastro!$E$5:$E$243,"&lt;="&amp;$F580),"yyyymmdd"),Cadastro!$I$5:$I$243,0),"")</f>
        <v>78</v>
      </c>
      <c r="AC580" t="str">
        <f>IFERROR(_xlfn.SINGLE(INDEX(Exceções!$D$5:$D$203,MATCH($A580&amp;"|"&amp;$F580,Exceções!$F$5:$F$203,0))),"")</f>
        <v/>
      </c>
      <c r="AD580" t="str">
        <f>IF($AC580="","",IFERROR(_xlfn.SINGLE(INDEX(Exceções!$E$5:$E$203,MATCH($A580&amp;"|"&amp;$F580,Exceções!$F$5:$F$203,0))),""))</f>
        <v/>
      </c>
    </row>
    <row r="581" spans="1:30" ht="15" hidden="1" customHeight="1" x14ac:dyDescent="0.25">
      <c r="A581" s="31">
        <v>53346</v>
      </c>
      <c r="B581" s="17" t="s">
        <v>39</v>
      </c>
      <c r="C581" s="17" t="str">
        <f>IFERROR(INDEX(Cadastro!$C$5:$C$243,$AB581),"NÃO INFORMADO")</f>
        <v>ESP</v>
      </c>
      <c r="D581" s="17" t="str">
        <f>IFERROR(INDEX(Cadastro!$D$5:$D$243,$AB581),"")</f>
        <v>6x1</v>
      </c>
      <c r="E581" s="17" t="str">
        <f>IFERROR(INDEX(Cadastro!$G$5:$G$243,$AB581),"")</f>
        <v>6x1</v>
      </c>
      <c r="F581" s="29">
        <v>46319</v>
      </c>
      <c r="G581" s="32" t="str">
        <f t="shared" si="54"/>
        <v>sáb</v>
      </c>
      <c r="H581" s="31" t="str">
        <f>IF($L581=0,"",_xlfn.MINIFS(Dados!$Q:$Q,Dados!$A:$A,$A581,Dados!$S:$S,$F581))</f>
        <v/>
      </c>
      <c r="I581" s="31" t="str">
        <f>IF($H581="","",_xlfn.MAXIFS(Dados!$R:$R,Dados!$A:$A,$A581,Dados!$S:$S,$F581))</f>
        <v/>
      </c>
      <c r="J581" s="32" t="str">
        <f>IF($D581&lt;&gt;"Folguista","",IFERROR(INDEX(Parâmetros!$D$52:$G$52,1,MIN(4,MAX(1,$W581))),""))</f>
        <v/>
      </c>
      <c r="K581" s="32" t="str">
        <f>IF(OR($AC581&lt;&gt;"",$Y581="Folga",$Y581="Folga trabalhada",$Y581="Férias (cadastro)",$Y581="Férias / afastamento",$Y581="Indeterminado (início da série)"),"",IF(OR($D581="6x1",$D581="FF 6x1"),IF(OR(WEEKDAY($F581,2)=6,WEEKDAY($F581,2)=7),"6x1 sáb/dom","6x1"),IF($D581="5x2","5x2",IF($H581="",IF($D581="Folguista",$J581,$E581),IF(OR($H581&gt;=Parâmetros!$E$18,$H581&lt;Parâmetros!$E$19),"C",IF($H581&lt;Parâmetros!$E$20,"A","B"))))))</f>
        <v/>
      </c>
      <c r="L581" s="30">
        <f>SUMIFS(Dados!$E:$E,Dados!$A:$A,$A581,Dados!$S:$S,$F581)</f>
        <v>0</v>
      </c>
      <c r="M581" s="30" t="str">
        <f>IFERROR(INDEX(Parâmetros!$E$6:$E$11,MATCH($K581,Parâmetros!$A$6:$A$11,0)),"")</f>
        <v/>
      </c>
      <c r="N581" s="33" t="str">
        <f t="shared" si="55"/>
        <v/>
      </c>
      <c r="O581" s="33">
        <f>Parâmetros!$E$13</f>
        <v>0.8</v>
      </c>
      <c r="P581" s="32" t="str">
        <f>IF(OR($M581="",$F581&gt;Parâmetros!$E$14),"Não","Sim")</f>
        <v>Não</v>
      </c>
      <c r="Q581" s="32" t="str">
        <f t="shared" si="56"/>
        <v/>
      </c>
      <c r="R581" s="32" t="str">
        <f t="shared" si="57"/>
        <v/>
      </c>
      <c r="S581" s="30" t="str">
        <f t="shared" si="58"/>
        <v/>
      </c>
      <c r="T581" s="32" t="str">
        <f>IF($Q581&lt;&gt;"Sim","",IF($N581&gt;Parâmetros!$E$15,"Sim","Não"))</f>
        <v/>
      </c>
      <c r="U581" s="17" t="str">
        <f t="shared" si="59"/>
        <v>Folga</v>
      </c>
      <c r="V581" s="17" t="str">
        <f>IF($AC581&lt;&gt;"",IF($L581&gt;0,"ATENÇÃO · apontou em dia de "&amp;LOWER($AC581)&amp;" cadastrado","Exceção cadastrada · "&amp;$AC581)&amp;IF($AD581="",""," · "&amp;$AD581),IF($E581="Férias",IF($L581&gt;0,"ATENÇÃO · apontou estando de férias no cadastro","Férias no cadastro"),IF($Y581="Férias / afastamento","Afastamento · "&amp;($Z581+$AA581-1)&amp;" dias seguidos sem apontamento",IF($Y581="Folga trabalhada","ATENÇÃO · apontou em dia de folga da escala 5x2",IF($Y581="Folga",IF(AND($D581="5x2",OR(WEEKDAY($F581,2)=6,WEEKDAY($F581,2)=7)),"Folga de fim de semana da escala 5x2",IF(AND(OR($D581="6x1",$D581="FF 6x1"),WEEKDAY($F581,2)=6,FALSE()),"Folga de fim de semana · apontou no domingo anterior",IF(AND(OR($D581="6x1",$D581="FF 6x1"),WEEKDAY($F581,2)=7,AND($A581=$A580,$L580&gt;0)),"Folga de fim de semana · apontou no sábado",IF(AND(OR($D581="6x1",$D581="FF 6x1"),OR(WEEKDAY($F581,2)=6,WEEKDAY($F581,2)=7)),"Folga de fim de semana · sem apontamento no sábado nem no domingo","Folga prevista pelo ciclo")))),IF($Y581="Indeterminado (início da série)","Sem histórico anterior — informe o dia do ciclo no Cadastro",IF($Y581="Falta de registro",IF(OR(OR($D581="6x1",$D581="FF 6x1"),$D581="5x2"),"FALTA DE REGISTRO · dia útil da escala "&amp;$E581,"FALTA DE REGISTRO · dia "&amp;$W581&amp;" de "&amp;IFERROR(INDEX(Parâmetros!$B$39:$B$48,MATCH($E581,Parâmetros!$A$39:$A$48,0)),99)&amp;" do ciclo"),IF(OR($D581="6x1",$D581="FF 6x1"),IF(OR(AND(WEEKDAY($F581,2)=6,AND($A581=$A582,$L582&gt;0)),AND(WEEKDAY($F581,2)=7,AND($A581=$A580,$L580&gt;0))),"ATENÇÃO · apontou sábado e domingo no mesmo fim de semana",IF(OR(WEEKDAY($F581,2)=6,WEEKDAY($F581,2)=7),"Jornada de fim de semana do 6x1",IF(OR($H581&gt;=Parâmetros!$E$20,$H581&lt;Parâmetros!$E$19),"ATENÇÃO · 6x1 apontou fora do horário diurno","Jornada fixa do 6x1"))),IF($D581="5x2","Jornada fixa do 5x2",IF($D581="Folguista",IF($J581=$K581,"Evidência confirma sequência","DIVERGE · sequência "&amp;$J581&amp;" × evidência "&amp;$K581),IF($K581=$E581,"Evidência confirma cadastro","DIVERGE · cadastro "&amp;$E581&amp;" × evidência "&amp;$K581)))))))))))</f>
        <v>Folga de fim de semana · sem apontamento no sábado nem no domingo</v>
      </c>
      <c r="W581" s="34" t="str">
        <f>IF(OR(OR($D581="6x1",$D581="FF 6x1"),$D581="5x2"),"",IF($AB581&lt;&gt;$AB580,IF(IFERROR(INDEX(Cadastro!$F$5:$F$243,$AB581),"")="",IF($L581&gt;0,1,0),IF(IFERROR(INDEX(Cadastro!$F$5:$F$243,$AB581),"")&lt;=IFERROR(INDEX(Parâmetros!$B$39:$B$48,MATCH($E581,Parâmetros!$A$39:$A$48,0)),99),IFERROR(INDEX(Cadastro!$F$5:$F$243,$AB581),""),0)),IF($L581&gt;0,IF(N($X580)&gt;0,1,N($W580)+1),IF(AND($L581=0,OR(N($W580)&gt;=IFERROR(INDEX(Parâmetros!$B$39:$B$48,MATCH($E581,Parâmetros!$A$39:$A$48,0)),99),AND(N($X580)&gt;0,N($X580)&lt;IFERROR(INDEX(Parâmetros!$C$39:$C$48,MATCH($E581,Parâmetros!$A$39:$A$48,0)),0)))),0,N($W580)+1))))</f>
        <v/>
      </c>
      <c r="X581" s="34" t="str">
        <f>IF(OR(OR($D581="6x1",$D581="FF 6x1"),$D581="5x2"),"",IF($AB581&lt;&gt;$AB580,IF(IFERROR(INDEX(Cadastro!$F$5:$F$243,$AB581),"")="",0,IF(IFERROR(INDEX(Cadastro!$F$5:$F$243,$AB581),"")&gt;IFERROR(INDEX(Parâmetros!$B$39:$B$48,MATCH($E581,Parâmetros!$A$39:$A$48,0)),99),IFERROR(INDEX(Cadastro!$F$5:$F$243,$AB581),"")-IFERROR(INDEX(Parâmetros!$B$39:$B$48,MATCH($E581,Parâmetros!$A$39:$A$48,0)),99),0)),IF(AND($L581=0,OR(N($W580)&gt;=IFERROR(INDEX(Parâmetros!$B$39:$B$48,MATCH($E581,Parâmetros!$A$39:$A$48,0)),99),AND(N($X580)&gt;0,N($X580)&lt;IFERROR(INDEX(Parâmetros!$C$39:$C$48,MATCH($E581,Parâmetros!$A$39:$A$48,0)),0)))),N($X580)+1,0)))</f>
        <v/>
      </c>
      <c r="Y581" t="str">
        <f>IF($AC581&lt;&gt;"",IF($L581&gt;0,$AC581&amp;" · com apontamento",$AC581),IF($E581="Férias",IF($L581&gt;0,"Férias · com apontamento","Férias (cadastro)"),IF(($Z581+$AA581-1)&gt;Parâmetros!$E$16,"Férias / afastamento",IF(AND($D581="5x2",OR(WEEKDAY($F581,2)=6,WEEKDAY($F581,2)=7)),IF($L581&gt;0,"Folga trabalhada","Folga"),IF($L581&gt;0,"Trabalhado",IF(OR(OR($D581="6x1",$D581="FF 6x1"),$D581="5x2"),IF(AND(OR($D581="6x1",$D581="FF 6x1"),OR(WEEKDAY($F581,2)=6,WEEKDAY($F581,2)=7)),"Folga","Falta de registro"),IF(AND($AB581&lt;&gt;$AB580,IFERROR(INDEX(Cadastro!$F$5:$F$243,$AB581),"")=""),"Indeterminado (início da série)",IF($X581&gt;0,"Folga","Falta de registro"))))))))</f>
        <v>Folga</v>
      </c>
      <c r="Z581" s="34">
        <f>IF(OR($L581&gt;0,$F581&gt;Parâmetros!$E$14),0,IF($A581&lt;&gt;$A580,1,N($Z580)+1))</f>
        <v>0</v>
      </c>
      <c r="AA581" s="34">
        <f>IF(OR($L581&gt;0,$F581&gt;Parâmetros!$E$14),0,IF(OR($A581&lt;&gt;$A582,$F582&gt;Parâmetros!$E$14),1,N($AA582)+1))</f>
        <v>0</v>
      </c>
      <c r="AB581" s="31">
        <f>IFERROR(MATCH($A581&amp;"|"&amp;TEXT(_xlfn.MAXIFS(Cadastro!$E$5:$E$243,Cadastro!$A$5:$A$243,$A581,Cadastro!$E$5:$E$243,"&lt;="&amp;$F581),"yyyymmdd"),Cadastro!$I$5:$I$243,0),"")</f>
        <v>78</v>
      </c>
      <c r="AC581" t="str">
        <f>IFERROR(_xlfn.SINGLE(INDEX(Exceções!$D$5:$D$203,MATCH($A581&amp;"|"&amp;$F581,Exceções!$F$5:$F$203,0))),"")</f>
        <v/>
      </c>
      <c r="AD581" t="str">
        <f>IF($AC581="","",IFERROR(_xlfn.SINGLE(INDEX(Exceções!$E$5:$E$203,MATCH($A581&amp;"|"&amp;$F581,Exceções!$F$5:$F$203,0))),""))</f>
        <v/>
      </c>
    </row>
    <row r="582" spans="1:30" ht="15" hidden="1" customHeight="1" x14ac:dyDescent="0.25">
      <c r="A582" s="31">
        <v>53346</v>
      </c>
      <c r="B582" s="17" t="s">
        <v>39</v>
      </c>
      <c r="C582" s="17" t="str">
        <f>IFERROR(INDEX(Cadastro!$C$5:$C$243,$AB582),"NÃO INFORMADO")</f>
        <v>ESP</v>
      </c>
      <c r="D582" s="17" t="str">
        <f>IFERROR(INDEX(Cadastro!$D$5:$D$243,$AB582),"")</f>
        <v>6x1</v>
      </c>
      <c r="E582" s="17" t="str">
        <f>IFERROR(INDEX(Cadastro!$G$5:$G$243,$AB582),"")</f>
        <v>6x1</v>
      </c>
      <c r="F582" s="29">
        <v>46320</v>
      </c>
      <c r="G582" s="32" t="str">
        <f t="shared" si="54"/>
        <v>dom</v>
      </c>
      <c r="H582" s="31" t="str">
        <f>IF($L582=0,"",_xlfn.MINIFS(Dados!$Q:$Q,Dados!$A:$A,$A582,Dados!$S:$S,$F582))</f>
        <v/>
      </c>
      <c r="I582" s="31" t="str">
        <f>IF($H582="","",_xlfn.MAXIFS(Dados!$R:$R,Dados!$A:$A,$A582,Dados!$S:$S,$F582))</f>
        <v/>
      </c>
      <c r="J582" s="32" t="str">
        <f>IF($D582&lt;&gt;"Folguista","",IFERROR(INDEX(Parâmetros!$D$52:$G$52,1,MIN(4,MAX(1,$W582))),""))</f>
        <v/>
      </c>
      <c r="K582" s="32" t="str">
        <f>IF(OR($AC582&lt;&gt;"",$Y582="Folga",$Y582="Folga trabalhada",$Y582="Férias (cadastro)",$Y582="Férias / afastamento",$Y582="Indeterminado (início da série)"),"",IF(OR($D582="6x1",$D582="FF 6x1"),IF(OR(WEEKDAY($F582,2)=6,WEEKDAY($F582,2)=7),"6x1 sáb/dom","6x1"),IF($D582="5x2","5x2",IF($H582="",IF($D582="Folguista",$J582,$E582),IF(OR($H582&gt;=Parâmetros!$E$18,$H582&lt;Parâmetros!$E$19),"C",IF($H582&lt;Parâmetros!$E$20,"A","B"))))))</f>
        <v/>
      </c>
      <c r="L582" s="30">
        <f>SUMIFS(Dados!$E:$E,Dados!$A:$A,$A582,Dados!$S:$S,$F582)</f>
        <v>0</v>
      </c>
      <c r="M582" s="30" t="str">
        <f>IFERROR(INDEX(Parâmetros!$E$6:$E$11,MATCH($K582,Parâmetros!$A$6:$A$11,0)),"")</f>
        <v/>
      </c>
      <c r="N582" s="33" t="str">
        <f t="shared" si="55"/>
        <v/>
      </c>
      <c r="O582" s="33">
        <f>Parâmetros!$E$13</f>
        <v>0.8</v>
      </c>
      <c r="P582" s="32" t="str">
        <f>IF(OR($M582="",$F582&gt;Parâmetros!$E$14),"Não","Sim")</f>
        <v>Não</v>
      </c>
      <c r="Q582" s="32" t="str">
        <f t="shared" si="56"/>
        <v/>
      </c>
      <c r="R582" s="32" t="str">
        <f t="shared" si="57"/>
        <v/>
      </c>
      <c r="S582" s="30" t="str">
        <f t="shared" si="58"/>
        <v/>
      </c>
      <c r="T582" s="32" t="str">
        <f>IF($Q582&lt;&gt;"Sim","",IF($N582&gt;Parâmetros!$E$15,"Sim","Não"))</f>
        <v/>
      </c>
      <c r="U582" s="17" t="str">
        <f t="shared" si="59"/>
        <v>Folga</v>
      </c>
      <c r="V582" s="17" t="str">
        <f>IF($AC582&lt;&gt;"",IF($L582&gt;0,"ATENÇÃO · apontou em dia de "&amp;LOWER($AC582)&amp;" cadastrado","Exceção cadastrada · "&amp;$AC582)&amp;IF($AD582="",""," · "&amp;$AD582),IF($E582="Férias",IF($L582&gt;0,"ATENÇÃO · apontou estando de férias no cadastro","Férias no cadastro"),IF($Y582="Férias / afastamento","Afastamento · "&amp;($Z582+$AA582-1)&amp;" dias seguidos sem apontamento",IF($Y582="Folga trabalhada","ATENÇÃO · apontou em dia de folga da escala 5x2",IF($Y582="Folga",IF(AND($D582="5x2",OR(WEEKDAY($F582,2)=6,WEEKDAY($F582,2)=7)),"Folga de fim de semana da escala 5x2",IF(AND(OR($D582="6x1",$D582="FF 6x1"),WEEKDAY($F582,2)=6,FALSE()),"Folga de fim de semana · apontou no domingo anterior",IF(AND(OR($D582="6x1",$D582="FF 6x1"),WEEKDAY($F582,2)=7,AND($A582=$A581,$L581&gt;0)),"Folga de fim de semana · apontou no sábado",IF(AND(OR($D582="6x1",$D582="FF 6x1"),OR(WEEKDAY($F582,2)=6,WEEKDAY($F582,2)=7)),"Folga de fim de semana · sem apontamento no sábado nem no domingo","Folga prevista pelo ciclo")))),IF($Y582="Indeterminado (início da série)","Sem histórico anterior — informe o dia do ciclo no Cadastro",IF($Y582="Falta de registro",IF(OR(OR($D582="6x1",$D582="FF 6x1"),$D582="5x2"),"FALTA DE REGISTRO · dia útil da escala "&amp;$E582,"FALTA DE REGISTRO · dia "&amp;$W582&amp;" de "&amp;IFERROR(INDEX(Parâmetros!$B$39:$B$48,MATCH($E582,Parâmetros!$A$39:$A$48,0)),99)&amp;" do ciclo"),IF(OR($D582="6x1",$D582="FF 6x1"),IF(OR(AND(WEEKDAY($F582,2)=6,AND($A582=$A583,$L583&gt;0)),AND(WEEKDAY($F582,2)=7,AND($A582=$A581,$L581&gt;0))),"ATENÇÃO · apontou sábado e domingo no mesmo fim de semana",IF(OR(WEEKDAY($F582,2)=6,WEEKDAY($F582,2)=7),"Jornada de fim de semana do 6x1",IF(OR($H582&gt;=Parâmetros!$E$20,$H582&lt;Parâmetros!$E$19),"ATENÇÃO · 6x1 apontou fora do horário diurno","Jornada fixa do 6x1"))),IF($D582="5x2","Jornada fixa do 5x2",IF($D582="Folguista",IF($J582=$K582,"Evidência confirma sequência","DIVERGE · sequência "&amp;$J582&amp;" × evidência "&amp;$K582),IF($K582=$E582,"Evidência confirma cadastro","DIVERGE · cadastro "&amp;$E582&amp;" × evidência "&amp;$K582)))))))))))</f>
        <v>Folga de fim de semana · sem apontamento no sábado nem no domingo</v>
      </c>
      <c r="W582" s="34" t="str">
        <f>IF(OR(OR($D582="6x1",$D582="FF 6x1"),$D582="5x2"),"",IF($AB582&lt;&gt;$AB581,IF(IFERROR(INDEX(Cadastro!$F$5:$F$243,$AB582),"")="",IF($L582&gt;0,1,0),IF(IFERROR(INDEX(Cadastro!$F$5:$F$243,$AB582),"")&lt;=IFERROR(INDEX(Parâmetros!$B$39:$B$48,MATCH($E582,Parâmetros!$A$39:$A$48,0)),99),IFERROR(INDEX(Cadastro!$F$5:$F$243,$AB582),""),0)),IF($L582&gt;0,IF(N($X581)&gt;0,1,N($W581)+1),IF(AND($L582=0,OR(N($W581)&gt;=IFERROR(INDEX(Parâmetros!$B$39:$B$48,MATCH($E582,Parâmetros!$A$39:$A$48,0)),99),AND(N($X581)&gt;0,N($X581)&lt;IFERROR(INDEX(Parâmetros!$C$39:$C$48,MATCH($E582,Parâmetros!$A$39:$A$48,0)),0)))),0,N($W581)+1))))</f>
        <v/>
      </c>
      <c r="X582" s="34" t="str">
        <f>IF(OR(OR($D582="6x1",$D582="FF 6x1"),$D582="5x2"),"",IF($AB582&lt;&gt;$AB581,IF(IFERROR(INDEX(Cadastro!$F$5:$F$243,$AB582),"")="",0,IF(IFERROR(INDEX(Cadastro!$F$5:$F$243,$AB582),"")&gt;IFERROR(INDEX(Parâmetros!$B$39:$B$48,MATCH($E582,Parâmetros!$A$39:$A$48,0)),99),IFERROR(INDEX(Cadastro!$F$5:$F$243,$AB582),"")-IFERROR(INDEX(Parâmetros!$B$39:$B$48,MATCH($E582,Parâmetros!$A$39:$A$48,0)),99),0)),IF(AND($L582=0,OR(N($W581)&gt;=IFERROR(INDEX(Parâmetros!$B$39:$B$48,MATCH($E582,Parâmetros!$A$39:$A$48,0)),99),AND(N($X581)&gt;0,N($X581)&lt;IFERROR(INDEX(Parâmetros!$C$39:$C$48,MATCH($E582,Parâmetros!$A$39:$A$48,0)),0)))),N($X581)+1,0)))</f>
        <v/>
      </c>
      <c r="Y582" t="str">
        <f>IF($AC582&lt;&gt;"",IF($L582&gt;0,$AC582&amp;" · com apontamento",$AC582),IF($E582="Férias",IF($L582&gt;0,"Férias · com apontamento","Férias (cadastro)"),IF(($Z582+$AA582-1)&gt;Parâmetros!$E$16,"Férias / afastamento",IF(AND($D582="5x2",OR(WEEKDAY($F582,2)=6,WEEKDAY($F582,2)=7)),IF($L582&gt;0,"Folga trabalhada","Folga"),IF($L582&gt;0,"Trabalhado",IF(OR(OR($D582="6x1",$D582="FF 6x1"),$D582="5x2"),IF(AND(OR($D582="6x1",$D582="FF 6x1"),OR(WEEKDAY($F582,2)=6,WEEKDAY($F582,2)=7)),"Folga","Falta de registro"),IF(AND($AB582&lt;&gt;$AB581,IFERROR(INDEX(Cadastro!$F$5:$F$243,$AB582),"")=""),"Indeterminado (início da série)",IF($X582&gt;0,"Folga","Falta de registro"))))))))</f>
        <v>Folga</v>
      </c>
      <c r="Z582" s="34">
        <f>IF(OR($L582&gt;0,$F582&gt;Parâmetros!$E$14),0,IF($A582&lt;&gt;$A581,1,N($Z581)+1))</f>
        <v>0</v>
      </c>
      <c r="AA582" s="34">
        <f>IF(OR($L582&gt;0,$F582&gt;Parâmetros!$E$14),0,IF(OR($A582&lt;&gt;$A583,$F583&gt;Parâmetros!$E$14),1,N($AA583)+1))</f>
        <v>0</v>
      </c>
      <c r="AB582" s="31">
        <f>IFERROR(MATCH($A582&amp;"|"&amp;TEXT(_xlfn.MAXIFS(Cadastro!$E$5:$E$243,Cadastro!$A$5:$A$243,$A582,Cadastro!$E$5:$E$243,"&lt;="&amp;$F582),"yyyymmdd"),Cadastro!$I$5:$I$243,0),"")</f>
        <v>78</v>
      </c>
      <c r="AC582" t="str">
        <f>IFERROR(_xlfn.SINGLE(INDEX(Exceções!$D$5:$D$203,MATCH($A582&amp;"|"&amp;$F582,Exceções!$F$5:$F$203,0))),"")</f>
        <v/>
      </c>
      <c r="AD582" t="str">
        <f>IF($AC582="","",IFERROR(_xlfn.SINGLE(INDEX(Exceções!$E$5:$E$203,MATCH($A582&amp;"|"&amp;$F582,Exceções!$F$5:$F$203,0))),""))</f>
        <v/>
      </c>
    </row>
    <row r="583" spans="1:30" ht="15" hidden="1" customHeight="1" x14ac:dyDescent="0.25">
      <c r="A583" s="31">
        <v>53346</v>
      </c>
      <c r="B583" s="17" t="s">
        <v>39</v>
      </c>
      <c r="C583" s="17" t="str">
        <f>IFERROR(INDEX(Cadastro!$C$5:$C$243,$AB583),"NÃO INFORMADO")</f>
        <v>ESP</v>
      </c>
      <c r="D583" s="17" t="str">
        <f>IFERROR(INDEX(Cadastro!$D$5:$D$243,$AB583),"")</f>
        <v>6x1</v>
      </c>
      <c r="E583" s="17" t="str">
        <f>IFERROR(INDEX(Cadastro!$G$5:$G$243,$AB583),"")</f>
        <v>6x1</v>
      </c>
      <c r="F583" s="29">
        <v>46321</v>
      </c>
      <c r="G583" s="32" t="str">
        <f t="shared" si="54"/>
        <v>seg</v>
      </c>
      <c r="H583" s="31" t="str">
        <f>IF($L583=0,"",_xlfn.MINIFS(Dados!$Q:$Q,Dados!$A:$A,$A583,Dados!$S:$S,$F583))</f>
        <v/>
      </c>
      <c r="I583" s="31" t="str">
        <f>IF($H583="","",_xlfn.MAXIFS(Dados!$R:$R,Dados!$A:$A,$A583,Dados!$S:$S,$F583))</f>
        <v/>
      </c>
      <c r="J583" s="32" t="str">
        <f>IF($D583&lt;&gt;"Folguista","",IFERROR(INDEX(Parâmetros!$D$52:$G$52,1,MIN(4,MAX(1,$W583))),""))</f>
        <v/>
      </c>
      <c r="K583" s="32" t="str">
        <f>IF(OR($AC583&lt;&gt;"",$Y583="Folga",$Y583="Folga trabalhada",$Y583="Férias (cadastro)",$Y583="Férias / afastamento",$Y583="Indeterminado (início da série)"),"",IF(OR($D583="6x1",$D583="FF 6x1"),IF(OR(WEEKDAY($F583,2)=6,WEEKDAY($F583,2)=7),"6x1 sáb/dom","6x1"),IF($D583="5x2","5x2",IF($H583="",IF($D583="Folguista",$J583,$E583),IF(OR($H583&gt;=Parâmetros!$E$18,$H583&lt;Parâmetros!$E$19),"C",IF($H583&lt;Parâmetros!$E$20,"A","B"))))))</f>
        <v>6x1</v>
      </c>
      <c r="L583" s="30">
        <f>SUMIFS(Dados!$E:$E,Dados!$A:$A,$A583,Dados!$S:$S,$F583)</f>
        <v>0</v>
      </c>
      <c r="M583" s="30">
        <f>IFERROR(INDEX(Parâmetros!$E$6:$E$11,MATCH($K583,Parâmetros!$A$6:$A$11,0)),"")</f>
        <v>8.8000000000000007</v>
      </c>
      <c r="N583" s="33">
        <f t="shared" si="55"/>
        <v>0</v>
      </c>
      <c r="O583" s="33">
        <f>Parâmetros!$E$13</f>
        <v>0.8</v>
      </c>
      <c r="P583" s="32" t="str">
        <f>IF(OR($M583="",$F583&gt;Parâmetros!$E$14),"Não","Sim")</f>
        <v>Não</v>
      </c>
      <c r="Q583" s="32" t="str">
        <f t="shared" si="56"/>
        <v/>
      </c>
      <c r="R583" s="32" t="str">
        <f t="shared" si="57"/>
        <v/>
      </c>
      <c r="S583" s="30" t="str">
        <f t="shared" si="58"/>
        <v/>
      </c>
      <c r="T583" s="32" t="str">
        <f>IF($Q583&lt;&gt;"Sim","",IF($N583&gt;Parâmetros!$E$15,"Sim","Não"))</f>
        <v/>
      </c>
      <c r="U583" s="17" t="str">
        <f t="shared" si="59"/>
        <v>Fora da apuração</v>
      </c>
      <c r="V583" s="17" t="str">
        <f>IF($AC583&lt;&gt;"",IF($L583&gt;0,"ATENÇÃO · apontou em dia de "&amp;LOWER($AC583)&amp;" cadastrado","Exceção cadastrada · "&amp;$AC583)&amp;IF($AD583="",""," · "&amp;$AD583),IF($E583="Férias",IF($L583&gt;0,"ATENÇÃO · apontou estando de férias no cadastro","Férias no cadastro"),IF($Y583="Férias / afastamento","Afastamento · "&amp;($Z583+$AA583-1)&amp;" dias seguidos sem apontamento",IF($Y583="Folga trabalhada","ATENÇÃO · apontou em dia de folga da escala 5x2",IF($Y583="Folga",IF(AND($D583="5x2",OR(WEEKDAY($F583,2)=6,WEEKDAY($F583,2)=7)),"Folga de fim de semana da escala 5x2",IF(AND(OR($D583="6x1",$D583="FF 6x1"),WEEKDAY($F583,2)=6,FALSE()),"Folga de fim de semana · apontou no domingo anterior",IF(AND(OR($D583="6x1",$D583="FF 6x1"),WEEKDAY($F583,2)=7,AND($A583=$A582,$L582&gt;0)),"Folga de fim de semana · apontou no sábado",IF(AND(OR($D583="6x1",$D583="FF 6x1"),OR(WEEKDAY($F583,2)=6,WEEKDAY($F583,2)=7)),"Folga de fim de semana · sem apontamento no sábado nem no domingo","Folga prevista pelo ciclo")))),IF($Y583="Indeterminado (início da série)","Sem histórico anterior — informe o dia do ciclo no Cadastro",IF($Y583="Falta de registro",IF(OR(OR($D583="6x1",$D583="FF 6x1"),$D583="5x2"),"FALTA DE REGISTRO · dia útil da escala "&amp;$E583,"FALTA DE REGISTRO · dia "&amp;$W583&amp;" de "&amp;IFERROR(INDEX(Parâmetros!$B$39:$B$48,MATCH($E583,Parâmetros!$A$39:$A$48,0)),99)&amp;" do ciclo"),IF(OR($D583="6x1",$D583="FF 6x1"),IF(OR(AND(WEEKDAY($F583,2)=6,AND($A583=$A584,$L584&gt;0)),AND(WEEKDAY($F583,2)=7,AND($A583=$A582,$L582&gt;0))),"ATENÇÃO · apontou sábado e domingo no mesmo fim de semana",IF(OR(WEEKDAY($F583,2)=6,WEEKDAY($F583,2)=7),"Jornada de fim de semana do 6x1",IF(OR($H583&gt;=Parâmetros!$E$20,$H583&lt;Parâmetros!$E$19),"ATENÇÃO · 6x1 apontou fora do horário diurno","Jornada fixa do 6x1"))),IF($D583="5x2","Jornada fixa do 5x2",IF($D583="Folguista",IF($J583=$K583,"Evidência confirma sequência","DIVERGE · sequência "&amp;$J583&amp;" × evidência "&amp;$K583),IF($K583=$E583,"Evidência confirma cadastro","DIVERGE · cadastro "&amp;$E583&amp;" × evidência "&amp;$K583)))))))))))</f>
        <v>FALTA DE REGISTRO · dia útil da escala 6x1</v>
      </c>
      <c r="W583" s="34" t="str">
        <f>IF(OR(OR($D583="6x1",$D583="FF 6x1"),$D583="5x2"),"",IF($AB583&lt;&gt;$AB582,IF(IFERROR(INDEX(Cadastro!$F$5:$F$243,$AB583),"")="",IF($L583&gt;0,1,0),IF(IFERROR(INDEX(Cadastro!$F$5:$F$243,$AB583),"")&lt;=IFERROR(INDEX(Parâmetros!$B$39:$B$48,MATCH($E583,Parâmetros!$A$39:$A$48,0)),99),IFERROR(INDEX(Cadastro!$F$5:$F$243,$AB583),""),0)),IF($L583&gt;0,IF(N($X582)&gt;0,1,N($W582)+1),IF(AND($L583=0,OR(N($W582)&gt;=IFERROR(INDEX(Parâmetros!$B$39:$B$48,MATCH($E583,Parâmetros!$A$39:$A$48,0)),99),AND(N($X582)&gt;0,N($X582)&lt;IFERROR(INDEX(Parâmetros!$C$39:$C$48,MATCH($E583,Parâmetros!$A$39:$A$48,0)),0)))),0,N($W582)+1))))</f>
        <v/>
      </c>
      <c r="X583" s="34" t="str">
        <f>IF(OR(OR($D583="6x1",$D583="FF 6x1"),$D583="5x2"),"",IF($AB583&lt;&gt;$AB582,IF(IFERROR(INDEX(Cadastro!$F$5:$F$243,$AB583),"")="",0,IF(IFERROR(INDEX(Cadastro!$F$5:$F$243,$AB583),"")&gt;IFERROR(INDEX(Parâmetros!$B$39:$B$48,MATCH($E583,Parâmetros!$A$39:$A$48,0)),99),IFERROR(INDEX(Cadastro!$F$5:$F$243,$AB583),"")-IFERROR(INDEX(Parâmetros!$B$39:$B$48,MATCH($E583,Parâmetros!$A$39:$A$48,0)),99),0)),IF(AND($L583=0,OR(N($W582)&gt;=IFERROR(INDEX(Parâmetros!$B$39:$B$48,MATCH($E583,Parâmetros!$A$39:$A$48,0)),99),AND(N($X582)&gt;0,N($X582)&lt;IFERROR(INDEX(Parâmetros!$C$39:$C$48,MATCH($E583,Parâmetros!$A$39:$A$48,0)),0)))),N($X582)+1,0)))</f>
        <v/>
      </c>
      <c r="Y583" t="str">
        <f>IF($AC583&lt;&gt;"",IF($L583&gt;0,$AC583&amp;" · com apontamento",$AC583),IF($E583="Férias",IF($L583&gt;0,"Férias · com apontamento","Férias (cadastro)"),IF(($Z583+$AA583-1)&gt;Parâmetros!$E$16,"Férias / afastamento",IF(AND($D583="5x2",OR(WEEKDAY($F583,2)=6,WEEKDAY($F583,2)=7)),IF($L583&gt;0,"Folga trabalhada","Folga"),IF($L583&gt;0,"Trabalhado",IF(OR(OR($D583="6x1",$D583="FF 6x1"),$D583="5x2"),IF(AND(OR($D583="6x1",$D583="FF 6x1"),OR(WEEKDAY($F583,2)=6,WEEKDAY($F583,2)=7)),"Folga","Falta de registro"),IF(AND($AB583&lt;&gt;$AB582,IFERROR(INDEX(Cadastro!$F$5:$F$243,$AB583),"")=""),"Indeterminado (início da série)",IF($X583&gt;0,"Folga","Falta de registro"))))))))</f>
        <v>Falta de registro</v>
      </c>
      <c r="Z583" s="34">
        <f>IF(OR($L583&gt;0,$F583&gt;Parâmetros!$E$14),0,IF($A583&lt;&gt;$A582,1,N($Z582)+1))</f>
        <v>0</v>
      </c>
      <c r="AA583" s="34">
        <f>IF(OR($L583&gt;0,$F583&gt;Parâmetros!$E$14),0,IF(OR($A583&lt;&gt;$A584,$F584&gt;Parâmetros!$E$14),1,N($AA584)+1))</f>
        <v>0</v>
      </c>
      <c r="AB583" s="31">
        <f>IFERROR(MATCH($A583&amp;"|"&amp;TEXT(_xlfn.MAXIFS(Cadastro!$E$5:$E$243,Cadastro!$A$5:$A$243,$A583,Cadastro!$E$5:$E$243,"&lt;="&amp;$F583),"yyyymmdd"),Cadastro!$I$5:$I$243,0),"")</f>
        <v>78</v>
      </c>
      <c r="AC583" t="str">
        <f>IFERROR(_xlfn.SINGLE(INDEX(Exceções!$D$5:$D$203,MATCH($A583&amp;"|"&amp;$F583,Exceções!$F$5:$F$203,0))),"")</f>
        <v/>
      </c>
      <c r="AD583" t="str">
        <f>IF($AC583="","",IFERROR(_xlfn.SINGLE(INDEX(Exceções!$E$5:$E$203,MATCH($A583&amp;"|"&amp;$F583,Exceções!$F$5:$F$203,0))),""))</f>
        <v/>
      </c>
    </row>
    <row r="584" spans="1:30" ht="15" hidden="1" customHeight="1" x14ac:dyDescent="0.25">
      <c r="A584" s="31">
        <v>53346</v>
      </c>
      <c r="B584" s="17" t="s">
        <v>39</v>
      </c>
      <c r="C584" s="17" t="str">
        <f>IFERROR(INDEX(Cadastro!$C$5:$C$243,$AB584),"NÃO INFORMADO")</f>
        <v>ESP</v>
      </c>
      <c r="D584" s="17" t="str">
        <f>IFERROR(INDEX(Cadastro!$D$5:$D$243,$AB584),"")</f>
        <v>6x1</v>
      </c>
      <c r="E584" s="17" t="str">
        <f>IFERROR(INDEX(Cadastro!$G$5:$G$243,$AB584),"")</f>
        <v>6x1</v>
      </c>
      <c r="F584" s="29">
        <v>46322</v>
      </c>
      <c r="G584" s="32" t="str">
        <f t="shared" si="54"/>
        <v>ter</v>
      </c>
      <c r="H584" s="31" t="str">
        <f>IF($L584=0,"",_xlfn.MINIFS(Dados!$Q:$Q,Dados!$A:$A,$A584,Dados!$S:$S,$F584))</f>
        <v/>
      </c>
      <c r="I584" s="31" t="str">
        <f>IF($H584="","",_xlfn.MAXIFS(Dados!$R:$R,Dados!$A:$A,$A584,Dados!$S:$S,$F584))</f>
        <v/>
      </c>
      <c r="J584" s="32" t="str">
        <f>IF($D584&lt;&gt;"Folguista","",IFERROR(INDEX(Parâmetros!$D$52:$G$52,1,MIN(4,MAX(1,$W584))),""))</f>
        <v/>
      </c>
      <c r="K584" s="32" t="str">
        <f>IF(OR($AC584&lt;&gt;"",$Y584="Folga",$Y584="Folga trabalhada",$Y584="Férias (cadastro)",$Y584="Férias / afastamento",$Y584="Indeterminado (início da série)"),"",IF(OR($D584="6x1",$D584="FF 6x1"),IF(OR(WEEKDAY($F584,2)=6,WEEKDAY($F584,2)=7),"6x1 sáb/dom","6x1"),IF($D584="5x2","5x2",IF($H584="",IF($D584="Folguista",$J584,$E584),IF(OR($H584&gt;=Parâmetros!$E$18,$H584&lt;Parâmetros!$E$19),"C",IF($H584&lt;Parâmetros!$E$20,"A","B"))))))</f>
        <v>6x1</v>
      </c>
      <c r="L584" s="30">
        <f>SUMIFS(Dados!$E:$E,Dados!$A:$A,$A584,Dados!$S:$S,$F584)</f>
        <v>0</v>
      </c>
      <c r="M584" s="30">
        <f>IFERROR(INDEX(Parâmetros!$E$6:$E$11,MATCH($K584,Parâmetros!$A$6:$A$11,0)),"")</f>
        <v>8.8000000000000007</v>
      </c>
      <c r="N584" s="33">
        <f t="shared" si="55"/>
        <v>0</v>
      </c>
      <c r="O584" s="33">
        <f>Parâmetros!$E$13</f>
        <v>0.8</v>
      </c>
      <c r="P584" s="32" t="str">
        <f>IF(OR($M584="",$F584&gt;Parâmetros!$E$14),"Não","Sim")</f>
        <v>Não</v>
      </c>
      <c r="Q584" s="32" t="str">
        <f t="shared" si="56"/>
        <v/>
      </c>
      <c r="R584" s="32" t="str">
        <f t="shared" si="57"/>
        <v/>
      </c>
      <c r="S584" s="30" t="str">
        <f t="shared" si="58"/>
        <v/>
      </c>
      <c r="T584" s="32" t="str">
        <f>IF($Q584&lt;&gt;"Sim","",IF($N584&gt;Parâmetros!$E$15,"Sim","Não"))</f>
        <v/>
      </c>
      <c r="U584" s="17" t="str">
        <f t="shared" si="59"/>
        <v>Fora da apuração</v>
      </c>
      <c r="V584" s="17" t="str">
        <f>IF($AC584&lt;&gt;"",IF($L584&gt;0,"ATENÇÃO · apontou em dia de "&amp;LOWER($AC584)&amp;" cadastrado","Exceção cadastrada · "&amp;$AC584)&amp;IF($AD584="",""," · "&amp;$AD584),IF($E584="Férias",IF($L584&gt;0,"ATENÇÃO · apontou estando de férias no cadastro","Férias no cadastro"),IF($Y584="Férias / afastamento","Afastamento · "&amp;($Z584+$AA584-1)&amp;" dias seguidos sem apontamento",IF($Y584="Folga trabalhada","ATENÇÃO · apontou em dia de folga da escala 5x2",IF($Y584="Folga",IF(AND($D584="5x2",OR(WEEKDAY($F584,2)=6,WEEKDAY($F584,2)=7)),"Folga de fim de semana da escala 5x2",IF(AND(OR($D584="6x1",$D584="FF 6x1"),WEEKDAY($F584,2)=6,FALSE()),"Folga de fim de semana · apontou no domingo anterior",IF(AND(OR($D584="6x1",$D584="FF 6x1"),WEEKDAY($F584,2)=7,AND($A584=$A583,$L583&gt;0)),"Folga de fim de semana · apontou no sábado",IF(AND(OR($D584="6x1",$D584="FF 6x1"),OR(WEEKDAY($F584,2)=6,WEEKDAY($F584,2)=7)),"Folga de fim de semana · sem apontamento no sábado nem no domingo","Folga prevista pelo ciclo")))),IF($Y584="Indeterminado (início da série)","Sem histórico anterior — informe o dia do ciclo no Cadastro",IF($Y584="Falta de registro",IF(OR(OR($D584="6x1",$D584="FF 6x1"),$D584="5x2"),"FALTA DE REGISTRO · dia útil da escala "&amp;$E584,"FALTA DE REGISTRO · dia "&amp;$W584&amp;" de "&amp;IFERROR(INDEX(Parâmetros!$B$39:$B$48,MATCH($E584,Parâmetros!$A$39:$A$48,0)),99)&amp;" do ciclo"),IF(OR($D584="6x1",$D584="FF 6x1"),IF(OR(AND(WEEKDAY($F584,2)=6,AND($A584=$A585,$L585&gt;0)),AND(WEEKDAY($F584,2)=7,AND($A584=$A583,$L583&gt;0))),"ATENÇÃO · apontou sábado e domingo no mesmo fim de semana",IF(OR(WEEKDAY($F584,2)=6,WEEKDAY($F584,2)=7),"Jornada de fim de semana do 6x1",IF(OR($H584&gt;=Parâmetros!$E$20,$H584&lt;Parâmetros!$E$19),"ATENÇÃO · 6x1 apontou fora do horário diurno","Jornada fixa do 6x1"))),IF($D584="5x2","Jornada fixa do 5x2",IF($D584="Folguista",IF($J584=$K584,"Evidência confirma sequência","DIVERGE · sequência "&amp;$J584&amp;" × evidência "&amp;$K584),IF($K584=$E584,"Evidência confirma cadastro","DIVERGE · cadastro "&amp;$E584&amp;" × evidência "&amp;$K584)))))))))))</f>
        <v>FALTA DE REGISTRO · dia útil da escala 6x1</v>
      </c>
      <c r="W584" s="34" t="str">
        <f>IF(OR(OR($D584="6x1",$D584="FF 6x1"),$D584="5x2"),"",IF($AB584&lt;&gt;$AB583,IF(IFERROR(INDEX(Cadastro!$F$5:$F$243,$AB584),"")="",IF($L584&gt;0,1,0),IF(IFERROR(INDEX(Cadastro!$F$5:$F$243,$AB584),"")&lt;=IFERROR(INDEX(Parâmetros!$B$39:$B$48,MATCH($E584,Parâmetros!$A$39:$A$48,0)),99),IFERROR(INDEX(Cadastro!$F$5:$F$243,$AB584),""),0)),IF($L584&gt;0,IF(N($X583)&gt;0,1,N($W583)+1),IF(AND($L584=0,OR(N($W583)&gt;=IFERROR(INDEX(Parâmetros!$B$39:$B$48,MATCH($E584,Parâmetros!$A$39:$A$48,0)),99),AND(N($X583)&gt;0,N($X583)&lt;IFERROR(INDEX(Parâmetros!$C$39:$C$48,MATCH($E584,Parâmetros!$A$39:$A$48,0)),0)))),0,N($W583)+1))))</f>
        <v/>
      </c>
      <c r="X584" s="34" t="str">
        <f>IF(OR(OR($D584="6x1",$D584="FF 6x1"),$D584="5x2"),"",IF($AB584&lt;&gt;$AB583,IF(IFERROR(INDEX(Cadastro!$F$5:$F$243,$AB584),"")="",0,IF(IFERROR(INDEX(Cadastro!$F$5:$F$243,$AB584),"")&gt;IFERROR(INDEX(Parâmetros!$B$39:$B$48,MATCH($E584,Parâmetros!$A$39:$A$48,0)),99),IFERROR(INDEX(Cadastro!$F$5:$F$243,$AB584),"")-IFERROR(INDEX(Parâmetros!$B$39:$B$48,MATCH($E584,Parâmetros!$A$39:$A$48,0)),99),0)),IF(AND($L584=0,OR(N($W583)&gt;=IFERROR(INDEX(Parâmetros!$B$39:$B$48,MATCH($E584,Parâmetros!$A$39:$A$48,0)),99),AND(N($X583)&gt;0,N($X583)&lt;IFERROR(INDEX(Parâmetros!$C$39:$C$48,MATCH($E584,Parâmetros!$A$39:$A$48,0)),0)))),N($X583)+1,0)))</f>
        <v/>
      </c>
      <c r="Y584" t="str">
        <f>IF($AC584&lt;&gt;"",IF($L584&gt;0,$AC584&amp;" · com apontamento",$AC584),IF($E584="Férias",IF($L584&gt;0,"Férias · com apontamento","Férias (cadastro)"),IF(($Z584+$AA584-1)&gt;Parâmetros!$E$16,"Férias / afastamento",IF(AND($D584="5x2",OR(WEEKDAY($F584,2)=6,WEEKDAY($F584,2)=7)),IF($L584&gt;0,"Folga trabalhada","Folga"),IF($L584&gt;0,"Trabalhado",IF(OR(OR($D584="6x1",$D584="FF 6x1"),$D584="5x2"),IF(AND(OR($D584="6x1",$D584="FF 6x1"),OR(WEEKDAY($F584,2)=6,WEEKDAY($F584,2)=7)),"Folga","Falta de registro"),IF(AND($AB584&lt;&gt;$AB583,IFERROR(INDEX(Cadastro!$F$5:$F$243,$AB584),"")=""),"Indeterminado (início da série)",IF($X584&gt;0,"Folga","Falta de registro"))))))))</f>
        <v>Falta de registro</v>
      </c>
      <c r="Z584" s="34">
        <f>IF(OR($L584&gt;0,$F584&gt;Parâmetros!$E$14),0,IF($A584&lt;&gt;$A583,1,N($Z583)+1))</f>
        <v>0</v>
      </c>
      <c r="AA584" s="34">
        <f>IF(OR($L584&gt;0,$F584&gt;Parâmetros!$E$14),0,IF(OR($A584&lt;&gt;$A585,$F585&gt;Parâmetros!$E$14),1,N($AA585)+1))</f>
        <v>0</v>
      </c>
      <c r="AB584" s="31">
        <f>IFERROR(MATCH($A584&amp;"|"&amp;TEXT(_xlfn.MAXIFS(Cadastro!$E$5:$E$243,Cadastro!$A$5:$A$243,$A584,Cadastro!$E$5:$E$243,"&lt;="&amp;$F584),"yyyymmdd"),Cadastro!$I$5:$I$243,0),"")</f>
        <v>78</v>
      </c>
      <c r="AC584" t="str">
        <f>IFERROR(_xlfn.SINGLE(INDEX(Exceções!$D$5:$D$203,MATCH($A584&amp;"|"&amp;$F584,Exceções!$F$5:$F$203,0))),"")</f>
        <v/>
      </c>
      <c r="AD584" t="str">
        <f>IF($AC584="","",IFERROR(_xlfn.SINGLE(INDEX(Exceções!$E$5:$E$203,MATCH($A584&amp;"|"&amp;$F584,Exceções!$F$5:$F$203,0))),""))</f>
        <v/>
      </c>
    </row>
    <row r="585" spans="1:30" ht="15" hidden="1" customHeight="1" x14ac:dyDescent="0.25">
      <c r="A585" s="31">
        <v>53346</v>
      </c>
      <c r="B585" s="17" t="s">
        <v>39</v>
      </c>
      <c r="C585" s="17" t="str">
        <f>IFERROR(INDEX(Cadastro!$C$5:$C$243,$AB585),"NÃO INFORMADO")</f>
        <v>ESP</v>
      </c>
      <c r="D585" s="17" t="str">
        <f>IFERROR(INDEX(Cadastro!$D$5:$D$243,$AB585),"")</f>
        <v>6x1</v>
      </c>
      <c r="E585" s="17" t="str">
        <f>IFERROR(INDEX(Cadastro!$G$5:$G$243,$AB585),"")</f>
        <v>6x1</v>
      </c>
      <c r="F585" s="29">
        <v>46323</v>
      </c>
      <c r="G585" s="32" t="str">
        <f t="shared" si="54"/>
        <v>qua</v>
      </c>
      <c r="H585" s="31" t="str">
        <f>IF($L585=0,"",_xlfn.MINIFS(Dados!$Q:$Q,Dados!$A:$A,$A585,Dados!$S:$S,$F585))</f>
        <v/>
      </c>
      <c r="I585" s="31" t="str">
        <f>IF($H585="","",_xlfn.MAXIFS(Dados!$R:$R,Dados!$A:$A,$A585,Dados!$S:$S,$F585))</f>
        <v/>
      </c>
      <c r="J585" s="32" t="str">
        <f>IF($D585&lt;&gt;"Folguista","",IFERROR(INDEX(Parâmetros!$D$52:$G$52,1,MIN(4,MAX(1,$W585))),""))</f>
        <v/>
      </c>
      <c r="K585" s="32" t="str">
        <f>IF(OR($AC585&lt;&gt;"",$Y585="Folga",$Y585="Folga trabalhada",$Y585="Férias (cadastro)",$Y585="Férias / afastamento",$Y585="Indeterminado (início da série)"),"",IF(OR($D585="6x1",$D585="FF 6x1"),IF(OR(WEEKDAY($F585,2)=6,WEEKDAY($F585,2)=7),"6x1 sáb/dom","6x1"),IF($D585="5x2","5x2",IF($H585="",IF($D585="Folguista",$J585,$E585),IF(OR($H585&gt;=Parâmetros!$E$18,$H585&lt;Parâmetros!$E$19),"C",IF($H585&lt;Parâmetros!$E$20,"A","B"))))))</f>
        <v>6x1</v>
      </c>
      <c r="L585" s="30">
        <f>SUMIFS(Dados!$E:$E,Dados!$A:$A,$A585,Dados!$S:$S,$F585)</f>
        <v>0</v>
      </c>
      <c r="M585" s="30">
        <f>IFERROR(INDEX(Parâmetros!$E$6:$E$11,MATCH($K585,Parâmetros!$A$6:$A$11,0)),"")</f>
        <v>8.8000000000000007</v>
      </c>
      <c r="N585" s="33">
        <f t="shared" si="55"/>
        <v>0</v>
      </c>
      <c r="O585" s="33">
        <f>Parâmetros!$E$13</f>
        <v>0.8</v>
      </c>
      <c r="P585" s="32" t="str">
        <f>IF(OR($M585="",$F585&gt;Parâmetros!$E$14),"Não","Sim")</f>
        <v>Não</v>
      </c>
      <c r="Q585" s="32" t="str">
        <f t="shared" si="56"/>
        <v/>
      </c>
      <c r="R585" s="32" t="str">
        <f t="shared" si="57"/>
        <v/>
      </c>
      <c r="S585" s="30" t="str">
        <f t="shared" si="58"/>
        <v/>
      </c>
      <c r="T585" s="32" t="str">
        <f>IF($Q585&lt;&gt;"Sim","",IF($N585&gt;Parâmetros!$E$15,"Sim","Não"))</f>
        <v/>
      </c>
      <c r="U585" s="17" t="str">
        <f t="shared" si="59"/>
        <v>Fora da apuração</v>
      </c>
      <c r="V585" s="17" t="str">
        <f>IF($AC585&lt;&gt;"",IF($L585&gt;0,"ATENÇÃO · apontou em dia de "&amp;LOWER($AC585)&amp;" cadastrado","Exceção cadastrada · "&amp;$AC585)&amp;IF($AD585="",""," · "&amp;$AD585),IF($E585="Férias",IF($L585&gt;0,"ATENÇÃO · apontou estando de férias no cadastro","Férias no cadastro"),IF($Y585="Férias / afastamento","Afastamento · "&amp;($Z585+$AA585-1)&amp;" dias seguidos sem apontamento",IF($Y585="Folga trabalhada","ATENÇÃO · apontou em dia de folga da escala 5x2",IF($Y585="Folga",IF(AND($D585="5x2",OR(WEEKDAY($F585,2)=6,WEEKDAY($F585,2)=7)),"Folga de fim de semana da escala 5x2",IF(AND(OR($D585="6x1",$D585="FF 6x1"),WEEKDAY($F585,2)=6,FALSE()),"Folga de fim de semana · apontou no domingo anterior",IF(AND(OR($D585="6x1",$D585="FF 6x1"),WEEKDAY($F585,2)=7,AND($A585=$A584,$L584&gt;0)),"Folga de fim de semana · apontou no sábado",IF(AND(OR($D585="6x1",$D585="FF 6x1"),OR(WEEKDAY($F585,2)=6,WEEKDAY($F585,2)=7)),"Folga de fim de semana · sem apontamento no sábado nem no domingo","Folga prevista pelo ciclo")))),IF($Y585="Indeterminado (início da série)","Sem histórico anterior — informe o dia do ciclo no Cadastro",IF($Y585="Falta de registro",IF(OR(OR($D585="6x1",$D585="FF 6x1"),$D585="5x2"),"FALTA DE REGISTRO · dia útil da escala "&amp;$E585,"FALTA DE REGISTRO · dia "&amp;$W585&amp;" de "&amp;IFERROR(INDEX(Parâmetros!$B$39:$B$48,MATCH($E585,Parâmetros!$A$39:$A$48,0)),99)&amp;" do ciclo"),IF(OR($D585="6x1",$D585="FF 6x1"),IF(OR(AND(WEEKDAY($F585,2)=6,AND($A585=$A586,$L586&gt;0)),AND(WEEKDAY($F585,2)=7,AND($A585=$A584,$L584&gt;0))),"ATENÇÃO · apontou sábado e domingo no mesmo fim de semana",IF(OR(WEEKDAY($F585,2)=6,WEEKDAY($F585,2)=7),"Jornada de fim de semana do 6x1",IF(OR($H585&gt;=Parâmetros!$E$20,$H585&lt;Parâmetros!$E$19),"ATENÇÃO · 6x1 apontou fora do horário diurno","Jornada fixa do 6x1"))),IF($D585="5x2","Jornada fixa do 5x2",IF($D585="Folguista",IF($J585=$K585,"Evidência confirma sequência","DIVERGE · sequência "&amp;$J585&amp;" × evidência "&amp;$K585),IF($K585=$E585,"Evidência confirma cadastro","DIVERGE · cadastro "&amp;$E585&amp;" × evidência "&amp;$K585)))))))))))</f>
        <v>FALTA DE REGISTRO · dia útil da escala 6x1</v>
      </c>
      <c r="W585" s="34" t="str">
        <f>IF(OR(OR($D585="6x1",$D585="FF 6x1"),$D585="5x2"),"",IF($AB585&lt;&gt;$AB584,IF(IFERROR(INDEX(Cadastro!$F$5:$F$243,$AB585),"")="",IF($L585&gt;0,1,0),IF(IFERROR(INDEX(Cadastro!$F$5:$F$243,$AB585),"")&lt;=IFERROR(INDEX(Parâmetros!$B$39:$B$48,MATCH($E585,Parâmetros!$A$39:$A$48,0)),99),IFERROR(INDEX(Cadastro!$F$5:$F$243,$AB585),""),0)),IF($L585&gt;0,IF(N($X584)&gt;0,1,N($W584)+1),IF(AND($L585=0,OR(N($W584)&gt;=IFERROR(INDEX(Parâmetros!$B$39:$B$48,MATCH($E585,Parâmetros!$A$39:$A$48,0)),99),AND(N($X584)&gt;0,N($X584)&lt;IFERROR(INDEX(Parâmetros!$C$39:$C$48,MATCH($E585,Parâmetros!$A$39:$A$48,0)),0)))),0,N($W584)+1))))</f>
        <v/>
      </c>
      <c r="X585" s="34" t="str">
        <f>IF(OR(OR($D585="6x1",$D585="FF 6x1"),$D585="5x2"),"",IF($AB585&lt;&gt;$AB584,IF(IFERROR(INDEX(Cadastro!$F$5:$F$243,$AB585),"")="",0,IF(IFERROR(INDEX(Cadastro!$F$5:$F$243,$AB585),"")&gt;IFERROR(INDEX(Parâmetros!$B$39:$B$48,MATCH($E585,Parâmetros!$A$39:$A$48,0)),99),IFERROR(INDEX(Cadastro!$F$5:$F$243,$AB585),"")-IFERROR(INDEX(Parâmetros!$B$39:$B$48,MATCH($E585,Parâmetros!$A$39:$A$48,0)),99),0)),IF(AND($L585=0,OR(N($W584)&gt;=IFERROR(INDEX(Parâmetros!$B$39:$B$48,MATCH($E585,Parâmetros!$A$39:$A$48,0)),99),AND(N($X584)&gt;0,N($X584)&lt;IFERROR(INDEX(Parâmetros!$C$39:$C$48,MATCH($E585,Parâmetros!$A$39:$A$48,0)),0)))),N($X584)+1,0)))</f>
        <v/>
      </c>
      <c r="Y585" t="str">
        <f>IF($AC585&lt;&gt;"",IF($L585&gt;0,$AC585&amp;" · com apontamento",$AC585),IF($E585="Férias",IF($L585&gt;0,"Férias · com apontamento","Férias (cadastro)"),IF(($Z585+$AA585-1)&gt;Parâmetros!$E$16,"Férias / afastamento",IF(AND($D585="5x2",OR(WEEKDAY($F585,2)=6,WEEKDAY($F585,2)=7)),IF($L585&gt;0,"Folga trabalhada","Folga"),IF($L585&gt;0,"Trabalhado",IF(OR(OR($D585="6x1",$D585="FF 6x1"),$D585="5x2"),IF(AND(OR($D585="6x1",$D585="FF 6x1"),OR(WEEKDAY($F585,2)=6,WEEKDAY($F585,2)=7)),"Folga","Falta de registro"),IF(AND($AB585&lt;&gt;$AB584,IFERROR(INDEX(Cadastro!$F$5:$F$243,$AB585),"")=""),"Indeterminado (início da série)",IF($X585&gt;0,"Folga","Falta de registro"))))))))</f>
        <v>Falta de registro</v>
      </c>
      <c r="Z585" s="34">
        <f>IF(OR($L585&gt;0,$F585&gt;Parâmetros!$E$14),0,IF($A585&lt;&gt;$A584,1,N($Z584)+1))</f>
        <v>0</v>
      </c>
      <c r="AA585" s="34">
        <f>IF(OR($L585&gt;0,$F585&gt;Parâmetros!$E$14),0,IF(OR($A585&lt;&gt;$A586,$F586&gt;Parâmetros!$E$14),1,N($AA586)+1))</f>
        <v>0</v>
      </c>
      <c r="AB585" s="31">
        <f>IFERROR(MATCH($A585&amp;"|"&amp;TEXT(_xlfn.MAXIFS(Cadastro!$E$5:$E$243,Cadastro!$A$5:$A$243,$A585,Cadastro!$E$5:$E$243,"&lt;="&amp;$F585),"yyyymmdd"),Cadastro!$I$5:$I$243,0),"")</f>
        <v>78</v>
      </c>
      <c r="AC585" t="str">
        <f>IFERROR(_xlfn.SINGLE(INDEX(Exceções!$D$5:$D$203,MATCH($A585&amp;"|"&amp;$F585,Exceções!$F$5:$F$203,0))),"")</f>
        <v/>
      </c>
      <c r="AD585" t="str">
        <f>IF($AC585="","",IFERROR(_xlfn.SINGLE(INDEX(Exceções!$E$5:$E$203,MATCH($A585&amp;"|"&amp;$F585,Exceções!$F$5:$F$203,0))),""))</f>
        <v/>
      </c>
    </row>
    <row r="586" spans="1:30" ht="15" hidden="1" customHeight="1" x14ac:dyDescent="0.25">
      <c r="A586" s="31">
        <v>53346</v>
      </c>
      <c r="B586" s="17" t="s">
        <v>39</v>
      </c>
      <c r="C586" s="17" t="str">
        <f>IFERROR(INDEX(Cadastro!$C$5:$C$243,$AB586),"NÃO INFORMADO")</f>
        <v>ESP</v>
      </c>
      <c r="D586" s="17" t="str">
        <f>IFERROR(INDEX(Cadastro!$D$5:$D$243,$AB586),"")</f>
        <v>6x1</v>
      </c>
      <c r="E586" s="17" t="str">
        <f>IFERROR(INDEX(Cadastro!$G$5:$G$243,$AB586),"")</f>
        <v>6x1</v>
      </c>
      <c r="F586" s="29">
        <v>46324</v>
      </c>
      <c r="G586" s="32" t="str">
        <f t="shared" si="54"/>
        <v>qui</v>
      </c>
      <c r="H586" s="31" t="str">
        <f>IF($L586=0,"",_xlfn.MINIFS(Dados!$Q:$Q,Dados!$A:$A,$A586,Dados!$S:$S,$F586))</f>
        <v/>
      </c>
      <c r="I586" s="31" t="str">
        <f>IF($H586="","",_xlfn.MAXIFS(Dados!$R:$R,Dados!$A:$A,$A586,Dados!$S:$S,$F586))</f>
        <v/>
      </c>
      <c r="J586" s="32" t="str">
        <f>IF($D586&lt;&gt;"Folguista","",IFERROR(INDEX(Parâmetros!$D$52:$G$52,1,MIN(4,MAX(1,$W586))),""))</f>
        <v/>
      </c>
      <c r="K586" s="32" t="str">
        <f>IF(OR($AC586&lt;&gt;"",$Y586="Folga",$Y586="Folga trabalhada",$Y586="Férias (cadastro)",$Y586="Férias / afastamento",$Y586="Indeterminado (início da série)"),"",IF(OR($D586="6x1",$D586="FF 6x1"),IF(OR(WEEKDAY($F586,2)=6,WEEKDAY($F586,2)=7),"6x1 sáb/dom","6x1"),IF($D586="5x2","5x2",IF($H586="",IF($D586="Folguista",$J586,$E586),IF(OR($H586&gt;=Parâmetros!$E$18,$H586&lt;Parâmetros!$E$19),"C",IF($H586&lt;Parâmetros!$E$20,"A","B"))))))</f>
        <v>6x1</v>
      </c>
      <c r="L586" s="30">
        <f>SUMIFS(Dados!$E:$E,Dados!$A:$A,$A586,Dados!$S:$S,$F586)</f>
        <v>0</v>
      </c>
      <c r="M586" s="30">
        <f>IFERROR(INDEX(Parâmetros!$E$6:$E$11,MATCH($K586,Parâmetros!$A$6:$A$11,0)),"")</f>
        <v>8.8000000000000007</v>
      </c>
      <c r="N586" s="33">
        <f t="shared" si="55"/>
        <v>0</v>
      </c>
      <c r="O586" s="33">
        <f>Parâmetros!$E$13</f>
        <v>0.8</v>
      </c>
      <c r="P586" s="32" t="str">
        <f>IF(OR($M586="",$F586&gt;Parâmetros!$E$14),"Não","Sim")</f>
        <v>Não</v>
      </c>
      <c r="Q586" s="32" t="str">
        <f t="shared" si="56"/>
        <v/>
      </c>
      <c r="R586" s="32" t="str">
        <f t="shared" si="57"/>
        <v/>
      </c>
      <c r="S586" s="30" t="str">
        <f t="shared" si="58"/>
        <v/>
      </c>
      <c r="T586" s="32" t="str">
        <f>IF($Q586&lt;&gt;"Sim","",IF($N586&gt;Parâmetros!$E$15,"Sim","Não"))</f>
        <v/>
      </c>
      <c r="U586" s="17" t="str">
        <f t="shared" si="59"/>
        <v>Fora da apuração</v>
      </c>
      <c r="V586" s="17" t="str">
        <f>IF($AC586&lt;&gt;"",IF($L586&gt;0,"ATENÇÃO · apontou em dia de "&amp;LOWER($AC586)&amp;" cadastrado","Exceção cadastrada · "&amp;$AC586)&amp;IF($AD586="",""," · "&amp;$AD586),IF($E586="Férias",IF($L586&gt;0,"ATENÇÃO · apontou estando de férias no cadastro","Férias no cadastro"),IF($Y586="Férias / afastamento","Afastamento · "&amp;($Z586+$AA586-1)&amp;" dias seguidos sem apontamento",IF($Y586="Folga trabalhada","ATENÇÃO · apontou em dia de folga da escala 5x2",IF($Y586="Folga",IF(AND($D586="5x2",OR(WEEKDAY($F586,2)=6,WEEKDAY($F586,2)=7)),"Folga de fim de semana da escala 5x2",IF(AND(OR($D586="6x1",$D586="FF 6x1"),WEEKDAY($F586,2)=6,FALSE()),"Folga de fim de semana · apontou no domingo anterior",IF(AND(OR($D586="6x1",$D586="FF 6x1"),WEEKDAY($F586,2)=7,AND($A586=$A585,$L585&gt;0)),"Folga de fim de semana · apontou no sábado",IF(AND(OR($D586="6x1",$D586="FF 6x1"),OR(WEEKDAY($F586,2)=6,WEEKDAY($F586,2)=7)),"Folga de fim de semana · sem apontamento no sábado nem no domingo","Folga prevista pelo ciclo")))),IF($Y586="Indeterminado (início da série)","Sem histórico anterior — informe o dia do ciclo no Cadastro",IF($Y586="Falta de registro",IF(OR(OR($D586="6x1",$D586="FF 6x1"),$D586="5x2"),"FALTA DE REGISTRO · dia útil da escala "&amp;$E586,"FALTA DE REGISTRO · dia "&amp;$W586&amp;" de "&amp;IFERROR(INDEX(Parâmetros!$B$39:$B$48,MATCH($E586,Parâmetros!$A$39:$A$48,0)),99)&amp;" do ciclo"),IF(OR($D586="6x1",$D586="FF 6x1"),IF(OR(AND(WEEKDAY($F586,2)=6,AND($A586=$A587,$L587&gt;0)),AND(WEEKDAY($F586,2)=7,AND($A586=$A585,$L585&gt;0))),"ATENÇÃO · apontou sábado e domingo no mesmo fim de semana",IF(OR(WEEKDAY($F586,2)=6,WEEKDAY($F586,2)=7),"Jornada de fim de semana do 6x1",IF(OR($H586&gt;=Parâmetros!$E$20,$H586&lt;Parâmetros!$E$19),"ATENÇÃO · 6x1 apontou fora do horário diurno","Jornada fixa do 6x1"))),IF($D586="5x2","Jornada fixa do 5x2",IF($D586="Folguista",IF($J586=$K586,"Evidência confirma sequência","DIVERGE · sequência "&amp;$J586&amp;" × evidência "&amp;$K586),IF($K586=$E586,"Evidência confirma cadastro","DIVERGE · cadastro "&amp;$E586&amp;" × evidência "&amp;$K586)))))))))))</f>
        <v>FALTA DE REGISTRO · dia útil da escala 6x1</v>
      </c>
      <c r="W586" s="34" t="str">
        <f>IF(OR(OR($D586="6x1",$D586="FF 6x1"),$D586="5x2"),"",IF($AB586&lt;&gt;$AB585,IF(IFERROR(INDEX(Cadastro!$F$5:$F$243,$AB586),"")="",IF($L586&gt;0,1,0),IF(IFERROR(INDEX(Cadastro!$F$5:$F$243,$AB586),"")&lt;=IFERROR(INDEX(Parâmetros!$B$39:$B$48,MATCH($E586,Parâmetros!$A$39:$A$48,0)),99),IFERROR(INDEX(Cadastro!$F$5:$F$243,$AB586),""),0)),IF($L586&gt;0,IF(N($X585)&gt;0,1,N($W585)+1),IF(AND($L586=0,OR(N($W585)&gt;=IFERROR(INDEX(Parâmetros!$B$39:$B$48,MATCH($E586,Parâmetros!$A$39:$A$48,0)),99),AND(N($X585)&gt;0,N($X585)&lt;IFERROR(INDEX(Parâmetros!$C$39:$C$48,MATCH($E586,Parâmetros!$A$39:$A$48,0)),0)))),0,N($W585)+1))))</f>
        <v/>
      </c>
      <c r="X586" s="34" t="str">
        <f>IF(OR(OR($D586="6x1",$D586="FF 6x1"),$D586="5x2"),"",IF($AB586&lt;&gt;$AB585,IF(IFERROR(INDEX(Cadastro!$F$5:$F$243,$AB586),"")="",0,IF(IFERROR(INDEX(Cadastro!$F$5:$F$243,$AB586),"")&gt;IFERROR(INDEX(Parâmetros!$B$39:$B$48,MATCH($E586,Parâmetros!$A$39:$A$48,0)),99),IFERROR(INDEX(Cadastro!$F$5:$F$243,$AB586),"")-IFERROR(INDEX(Parâmetros!$B$39:$B$48,MATCH($E586,Parâmetros!$A$39:$A$48,0)),99),0)),IF(AND($L586=0,OR(N($W585)&gt;=IFERROR(INDEX(Parâmetros!$B$39:$B$48,MATCH($E586,Parâmetros!$A$39:$A$48,0)),99),AND(N($X585)&gt;0,N($X585)&lt;IFERROR(INDEX(Parâmetros!$C$39:$C$48,MATCH($E586,Parâmetros!$A$39:$A$48,0)),0)))),N($X585)+1,0)))</f>
        <v/>
      </c>
      <c r="Y586" t="str">
        <f>IF($AC586&lt;&gt;"",IF($L586&gt;0,$AC586&amp;" · com apontamento",$AC586),IF($E586="Férias",IF($L586&gt;0,"Férias · com apontamento","Férias (cadastro)"),IF(($Z586+$AA586-1)&gt;Parâmetros!$E$16,"Férias / afastamento",IF(AND($D586="5x2",OR(WEEKDAY($F586,2)=6,WEEKDAY($F586,2)=7)),IF($L586&gt;0,"Folga trabalhada","Folga"),IF($L586&gt;0,"Trabalhado",IF(OR(OR($D586="6x1",$D586="FF 6x1"),$D586="5x2"),IF(AND(OR($D586="6x1",$D586="FF 6x1"),OR(WEEKDAY($F586,2)=6,WEEKDAY($F586,2)=7)),"Folga","Falta de registro"),IF(AND($AB586&lt;&gt;$AB585,IFERROR(INDEX(Cadastro!$F$5:$F$243,$AB586),"")=""),"Indeterminado (início da série)",IF($X586&gt;0,"Folga","Falta de registro"))))))))</f>
        <v>Falta de registro</v>
      </c>
      <c r="Z586" s="34">
        <f>IF(OR($L586&gt;0,$F586&gt;Parâmetros!$E$14),0,IF($A586&lt;&gt;$A585,1,N($Z585)+1))</f>
        <v>0</v>
      </c>
      <c r="AA586" s="34">
        <f>IF(OR($L586&gt;0,$F586&gt;Parâmetros!$E$14),0,IF(OR($A586&lt;&gt;$A587,$F587&gt;Parâmetros!$E$14),1,N($AA587)+1))</f>
        <v>0</v>
      </c>
      <c r="AB586" s="31">
        <f>IFERROR(MATCH($A586&amp;"|"&amp;TEXT(_xlfn.MAXIFS(Cadastro!$E$5:$E$243,Cadastro!$A$5:$A$243,$A586,Cadastro!$E$5:$E$243,"&lt;="&amp;$F586),"yyyymmdd"),Cadastro!$I$5:$I$243,0),"")</f>
        <v>78</v>
      </c>
      <c r="AC586" t="str">
        <f>IFERROR(_xlfn.SINGLE(INDEX(Exceções!$D$5:$D$203,MATCH($A586&amp;"|"&amp;$F586,Exceções!$F$5:$F$203,0))),"")</f>
        <v/>
      </c>
      <c r="AD586" t="str">
        <f>IF($AC586="","",IFERROR(_xlfn.SINGLE(INDEX(Exceções!$E$5:$E$203,MATCH($A586&amp;"|"&amp;$F586,Exceções!$F$5:$F$203,0))),""))</f>
        <v/>
      </c>
    </row>
    <row r="587" spans="1:30" ht="15" hidden="1" customHeight="1" x14ac:dyDescent="0.25">
      <c r="A587" s="31">
        <v>53346</v>
      </c>
      <c r="B587" s="17" t="s">
        <v>39</v>
      </c>
      <c r="C587" s="17" t="str">
        <f>IFERROR(INDEX(Cadastro!$C$5:$C$243,$AB587),"NÃO INFORMADO")</f>
        <v>ESP</v>
      </c>
      <c r="D587" s="17" t="str">
        <f>IFERROR(INDEX(Cadastro!$D$5:$D$243,$AB587),"")</f>
        <v>6x1</v>
      </c>
      <c r="E587" s="17" t="str">
        <f>IFERROR(INDEX(Cadastro!$G$5:$G$243,$AB587),"")</f>
        <v>6x1</v>
      </c>
      <c r="F587" s="29">
        <v>46325</v>
      </c>
      <c r="G587" s="32" t="str">
        <f t="shared" si="54"/>
        <v>sex</v>
      </c>
      <c r="H587" s="31" t="str">
        <f>IF($L587=0,"",_xlfn.MINIFS(Dados!$Q:$Q,Dados!$A:$A,$A587,Dados!$S:$S,$F587))</f>
        <v/>
      </c>
      <c r="I587" s="31" t="str">
        <f>IF($H587="","",_xlfn.MAXIFS(Dados!$R:$R,Dados!$A:$A,$A587,Dados!$S:$S,$F587))</f>
        <v/>
      </c>
      <c r="J587" s="32" t="str">
        <f>IF($D587&lt;&gt;"Folguista","",IFERROR(INDEX(Parâmetros!$D$52:$G$52,1,MIN(4,MAX(1,$W587))),""))</f>
        <v/>
      </c>
      <c r="K587" s="32" t="str">
        <f>IF(OR($AC587&lt;&gt;"",$Y587="Folga",$Y587="Folga trabalhada",$Y587="Férias (cadastro)",$Y587="Férias / afastamento",$Y587="Indeterminado (início da série)"),"",IF(OR($D587="6x1",$D587="FF 6x1"),IF(OR(WEEKDAY($F587,2)=6,WEEKDAY($F587,2)=7),"6x1 sáb/dom","6x1"),IF($D587="5x2","5x2",IF($H587="",IF($D587="Folguista",$J587,$E587),IF(OR($H587&gt;=Parâmetros!$E$18,$H587&lt;Parâmetros!$E$19),"C",IF($H587&lt;Parâmetros!$E$20,"A","B"))))))</f>
        <v>6x1</v>
      </c>
      <c r="L587" s="30">
        <f>SUMIFS(Dados!$E:$E,Dados!$A:$A,$A587,Dados!$S:$S,$F587)</f>
        <v>0</v>
      </c>
      <c r="M587" s="30">
        <f>IFERROR(INDEX(Parâmetros!$E$6:$E$11,MATCH($K587,Parâmetros!$A$6:$A$11,0)),"")</f>
        <v>8.8000000000000007</v>
      </c>
      <c r="N587" s="33">
        <f t="shared" si="55"/>
        <v>0</v>
      </c>
      <c r="O587" s="33">
        <f>Parâmetros!$E$13</f>
        <v>0.8</v>
      </c>
      <c r="P587" s="32" t="str">
        <f>IF(OR($M587="",$F587&gt;Parâmetros!$E$14),"Não","Sim")</f>
        <v>Não</v>
      </c>
      <c r="Q587" s="32" t="str">
        <f t="shared" si="56"/>
        <v/>
      </c>
      <c r="R587" s="32" t="str">
        <f t="shared" si="57"/>
        <v/>
      </c>
      <c r="S587" s="30" t="str">
        <f t="shared" si="58"/>
        <v/>
      </c>
      <c r="T587" s="32" t="str">
        <f>IF($Q587&lt;&gt;"Sim","",IF($N587&gt;Parâmetros!$E$15,"Sim","Não"))</f>
        <v/>
      </c>
      <c r="U587" s="17" t="str">
        <f t="shared" si="59"/>
        <v>Fora da apuração</v>
      </c>
      <c r="V587" s="17" t="str">
        <f>IF($AC587&lt;&gt;"",IF($L587&gt;0,"ATENÇÃO · apontou em dia de "&amp;LOWER($AC587)&amp;" cadastrado","Exceção cadastrada · "&amp;$AC587)&amp;IF($AD587="",""," · "&amp;$AD587),IF($E587="Férias",IF($L587&gt;0,"ATENÇÃO · apontou estando de férias no cadastro","Férias no cadastro"),IF($Y587="Férias / afastamento","Afastamento · "&amp;($Z587+$AA587-1)&amp;" dias seguidos sem apontamento",IF($Y587="Folga trabalhada","ATENÇÃO · apontou em dia de folga da escala 5x2",IF($Y587="Folga",IF(AND($D587="5x2",OR(WEEKDAY($F587,2)=6,WEEKDAY($F587,2)=7)),"Folga de fim de semana da escala 5x2",IF(AND(OR($D587="6x1",$D587="FF 6x1"),WEEKDAY($F587,2)=6,FALSE()),"Folga de fim de semana · apontou no domingo anterior",IF(AND(OR($D587="6x1",$D587="FF 6x1"),WEEKDAY($F587,2)=7,AND($A587=$A586,$L586&gt;0)),"Folga de fim de semana · apontou no sábado",IF(AND(OR($D587="6x1",$D587="FF 6x1"),OR(WEEKDAY($F587,2)=6,WEEKDAY($F587,2)=7)),"Folga de fim de semana · sem apontamento no sábado nem no domingo","Folga prevista pelo ciclo")))),IF($Y587="Indeterminado (início da série)","Sem histórico anterior — informe o dia do ciclo no Cadastro",IF($Y587="Falta de registro",IF(OR(OR($D587="6x1",$D587="FF 6x1"),$D587="5x2"),"FALTA DE REGISTRO · dia útil da escala "&amp;$E587,"FALTA DE REGISTRO · dia "&amp;$W587&amp;" de "&amp;IFERROR(INDEX(Parâmetros!$B$39:$B$48,MATCH($E587,Parâmetros!$A$39:$A$48,0)),99)&amp;" do ciclo"),IF(OR($D587="6x1",$D587="FF 6x1"),IF(OR(AND(WEEKDAY($F587,2)=6,AND($A587=$A588,$L588&gt;0)),AND(WEEKDAY($F587,2)=7,AND($A587=$A586,$L586&gt;0))),"ATENÇÃO · apontou sábado e domingo no mesmo fim de semana",IF(OR(WEEKDAY($F587,2)=6,WEEKDAY($F587,2)=7),"Jornada de fim de semana do 6x1",IF(OR($H587&gt;=Parâmetros!$E$20,$H587&lt;Parâmetros!$E$19),"ATENÇÃO · 6x1 apontou fora do horário diurno","Jornada fixa do 6x1"))),IF($D587="5x2","Jornada fixa do 5x2",IF($D587="Folguista",IF($J587=$K587,"Evidência confirma sequência","DIVERGE · sequência "&amp;$J587&amp;" × evidência "&amp;$K587),IF($K587=$E587,"Evidência confirma cadastro","DIVERGE · cadastro "&amp;$E587&amp;" × evidência "&amp;$K587)))))))))))</f>
        <v>FALTA DE REGISTRO · dia útil da escala 6x1</v>
      </c>
      <c r="W587" s="34" t="str">
        <f>IF(OR(OR($D587="6x1",$D587="FF 6x1"),$D587="5x2"),"",IF($AB587&lt;&gt;$AB586,IF(IFERROR(INDEX(Cadastro!$F$5:$F$243,$AB587),"")="",IF($L587&gt;0,1,0),IF(IFERROR(INDEX(Cadastro!$F$5:$F$243,$AB587),"")&lt;=IFERROR(INDEX(Parâmetros!$B$39:$B$48,MATCH($E587,Parâmetros!$A$39:$A$48,0)),99),IFERROR(INDEX(Cadastro!$F$5:$F$243,$AB587),""),0)),IF($L587&gt;0,IF(N($X586)&gt;0,1,N($W586)+1),IF(AND($L587=0,OR(N($W586)&gt;=IFERROR(INDEX(Parâmetros!$B$39:$B$48,MATCH($E587,Parâmetros!$A$39:$A$48,0)),99),AND(N($X586)&gt;0,N($X586)&lt;IFERROR(INDEX(Parâmetros!$C$39:$C$48,MATCH($E587,Parâmetros!$A$39:$A$48,0)),0)))),0,N($W586)+1))))</f>
        <v/>
      </c>
      <c r="X587" s="34" t="str">
        <f>IF(OR(OR($D587="6x1",$D587="FF 6x1"),$D587="5x2"),"",IF($AB587&lt;&gt;$AB586,IF(IFERROR(INDEX(Cadastro!$F$5:$F$243,$AB587),"")="",0,IF(IFERROR(INDEX(Cadastro!$F$5:$F$243,$AB587),"")&gt;IFERROR(INDEX(Parâmetros!$B$39:$B$48,MATCH($E587,Parâmetros!$A$39:$A$48,0)),99),IFERROR(INDEX(Cadastro!$F$5:$F$243,$AB587),"")-IFERROR(INDEX(Parâmetros!$B$39:$B$48,MATCH($E587,Parâmetros!$A$39:$A$48,0)),99),0)),IF(AND($L587=0,OR(N($W586)&gt;=IFERROR(INDEX(Parâmetros!$B$39:$B$48,MATCH($E587,Parâmetros!$A$39:$A$48,0)),99),AND(N($X586)&gt;0,N($X586)&lt;IFERROR(INDEX(Parâmetros!$C$39:$C$48,MATCH($E587,Parâmetros!$A$39:$A$48,0)),0)))),N($X586)+1,0)))</f>
        <v/>
      </c>
      <c r="Y587" t="str">
        <f>IF($AC587&lt;&gt;"",IF($L587&gt;0,$AC587&amp;" · com apontamento",$AC587),IF($E587="Férias",IF($L587&gt;0,"Férias · com apontamento","Férias (cadastro)"),IF(($Z587+$AA587-1)&gt;Parâmetros!$E$16,"Férias / afastamento",IF(AND($D587="5x2",OR(WEEKDAY($F587,2)=6,WEEKDAY($F587,2)=7)),IF($L587&gt;0,"Folga trabalhada","Folga"),IF($L587&gt;0,"Trabalhado",IF(OR(OR($D587="6x1",$D587="FF 6x1"),$D587="5x2"),IF(AND(OR($D587="6x1",$D587="FF 6x1"),OR(WEEKDAY($F587,2)=6,WEEKDAY($F587,2)=7)),"Folga","Falta de registro"),IF(AND($AB587&lt;&gt;$AB586,IFERROR(INDEX(Cadastro!$F$5:$F$243,$AB587),"")=""),"Indeterminado (início da série)",IF($X587&gt;0,"Folga","Falta de registro"))))))))</f>
        <v>Falta de registro</v>
      </c>
      <c r="Z587" s="34">
        <f>IF(OR($L587&gt;0,$F587&gt;Parâmetros!$E$14),0,IF($A587&lt;&gt;$A586,1,N($Z586)+1))</f>
        <v>0</v>
      </c>
      <c r="AA587" s="34">
        <f>IF(OR($L587&gt;0,$F587&gt;Parâmetros!$E$14),0,IF(OR($A587&lt;&gt;$A588,$F588&gt;Parâmetros!$E$14),1,N($AA588)+1))</f>
        <v>0</v>
      </c>
      <c r="AB587" s="31">
        <f>IFERROR(MATCH($A587&amp;"|"&amp;TEXT(_xlfn.MAXIFS(Cadastro!$E$5:$E$243,Cadastro!$A$5:$A$243,$A587,Cadastro!$E$5:$E$243,"&lt;="&amp;$F587),"yyyymmdd"),Cadastro!$I$5:$I$243,0),"")</f>
        <v>78</v>
      </c>
      <c r="AC587" t="str">
        <f>IFERROR(_xlfn.SINGLE(INDEX(Exceções!$D$5:$D$203,MATCH($A587&amp;"|"&amp;$F587,Exceções!$F$5:$F$203,0))),"")</f>
        <v/>
      </c>
      <c r="AD587" t="str">
        <f>IF($AC587="","",IFERROR(_xlfn.SINGLE(INDEX(Exceções!$E$5:$E$203,MATCH($A587&amp;"|"&amp;$F587,Exceções!$F$5:$F$203,0))),""))</f>
        <v/>
      </c>
    </row>
    <row r="588" spans="1:30" ht="15" hidden="1" customHeight="1" x14ac:dyDescent="0.25">
      <c r="A588" s="31">
        <v>53346</v>
      </c>
      <c r="B588" s="17" t="s">
        <v>39</v>
      </c>
      <c r="C588" s="17" t="str">
        <f>IFERROR(INDEX(Cadastro!$C$5:$C$243,$AB588),"NÃO INFORMADO")</f>
        <v>ESP</v>
      </c>
      <c r="D588" s="17" t="str">
        <f>IFERROR(INDEX(Cadastro!$D$5:$D$243,$AB588),"")</f>
        <v>6x1</v>
      </c>
      <c r="E588" s="17" t="str">
        <f>IFERROR(INDEX(Cadastro!$G$5:$G$243,$AB588),"")</f>
        <v>6x1</v>
      </c>
      <c r="F588" s="29">
        <v>46326</v>
      </c>
      <c r="G588" s="32" t="str">
        <f t="shared" si="54"/>
        <v>sáb</v>
      </c>
      <c r="H588" s="31" t="str">
        <f>IF($L588=0,"",_xlfn.MINIFS(Dados!$Q:$Q,Dados!$A:$A,$A588,Dados!$S:$S,$F588))</f>
        <v/>
      </c>
      <c r="I588" s="31" t="str">
        <f>IF($H588="","",_xlfn.MAXIFS(Dados!$R:$R,Dados!$A:$A,$A588,Dados!$S:$S,$F588))</f>
        <v/>
      </c>
      <c r="J588" s="32" t="str">
        <f>IF($D588&lt;&gt;"Folguista","",IFERROR(INDEX(Parâmetros!$D$52:$G$52,1,MIN(4,MAX(1,$W588))),""))</f>
        <v/>
      </c>
      <c r="K588" s="32" t="str">
        <f>IF(OR($AC588&lt;&gt;"",$Y588="Folga",$Y588="Folga trabalhada",$Y588="Férias (cadastro)",$Y588="Férias / afastamento",$Y588="Indeterminado (início da série)"),"",IF(OR($D588="6x1",$D588="FF 6x1"),IF(OR(WEEKDAY($F588,2)=6,WEEKDAY($F588,2)=7),"6x1 sáb/dom","6x1"),IF($D588="5x2","5x2",IF($H588="",IF($D588="Folguista",$J588,$E588),IF(OR($H588&gt;=Parâmetros!$E$18,$H588&lt;Parâmetros!$E$19),"C",IF($H588&lt;Parâmetros!$E$20,"A","B"))))))</f>
        <v/>
      </c>
      <c r="L588" s="30">
        <f>SUMIFS(Dados!$E:$E,Dados!$A:$A,$A588,Dados!$S:$S,$F588)</f>
        <v>0</v>
      </c>
      <c r="M588" s="30" t="str">
        <f>IFERROR(INDEX(Parâmetros!$E$6:$E$11,MATCH($K588,Parâmetros!$A$6:$A$11,0)),"")</f>
        <v/>
      </c>
      <c r="N588" s="33" t="str">
        <f t="shared" si="55"/>
        <v/>
      </c>
      <c r="O588" s="33">
        <f>Parâmetros!$E$13</f>
        <v>0.8</v>
      </c>
      <c r="P588" s="32" t="str">
        <f>IF(OR($M588="",$F588&gt;Parâmetros!$E$14),"Não","Sim")</f>
        <v>Não</v>
      </c>
      <c r="Q588" s="32" t="str">
        <f t="shared" si="56"/>
        <v/>
      </c>
      <c r="R588" s="32" t="str">
        <f t="shared" si="57"/>
        <v/>
      </c>
      <c r="S588" s="30" t="str">
        <f t="shared" si="58"/>
        <v/>
      </c>
      <c r="T588" s="32" t="str">
        <f>IF($Q588&lt;&gt;"Sim","",IF($N588&gt;Parâmetros!$E$15,"Sim","Não"))</f>
        <v/>
      </c>
      <c r="U588" s="17" t="str">
        <f t="shared" si="59"/>
        <v>Folga</v>
      </c>
      <c r="V588" s="17" t="str">
        <f>IF($AC588&lt;&gt;"",IF($L588&gt;0,"ATENÇÃO · apontou em dia de "&amp;LOWER($AC588)&amp;" cadastrado","Exceção cadastrada · "&amp;$AC588)&amp;IF($AD588="",""," · "&amp;$AD588),IF($E588="Férias",IF($L588&gt;0,"ATENÇÃO · apontou estando de férias no cadastro","Férias no cadastro"),IF($Y588="Férias / afastamento","Afastamento · "&amp;($Z588+$AA588-1)&amp;" dias seguidos sem apontamento",IF($Y588="Folga trabalhada","ATENÇÃO · apontou em dia de folga da escala 5x2",IF($Y588="Folga",IF(AND($D588="5x2",OR(WEEKDAY($F588,2)=6,WEEKDAY($F588,2)=7)),"Folga de fim de semana da escala 5x2",IF(AND(OR($D588="6x1",$D588="FF 6x1"),WEEKDAY($F588,2)=6,FALSE()),"Folga de fim de semana · apontou no domingo anterior",IF(AND(OR($D588="6x1",$D588="FF 6x1"),WEEKDAY($F588,2)=7,AND($A588=$A587,$L587&gt;0)),"Folga de fim de semana · apontou no sábado",IF(AND(OR($D588="6x1",$D588="FF 6x1"),OR(WEEKDAY($F588,2)=6,WEEKDAY($F588,2)=7)),"Folga de fim de semana · sem apontamento no sábado nem no domingo","Folga prevista pelo ciclo")))),IF($Y588="Indeterminado (início da série)","Sem histórico anterior — informe o dia do ciclo no Cadastro",IF($Y588="Falta de registro",IF(OR(OR($D588="6x1",$D588="FF 6x1"),$D588="5x2"),"FALTA DE REGISTRO · dia útil da escala "&amp;$E588,"FALTA DE REGISTRO · dia "&amp;$W588&amp;" de "&amp;IFERROR(INDEX(Parâmetros!$B$39:$B$48,MATCH($E588,Parâmetros!$A$39:$A$48,0)),99)&amp;" do ciclo"),IF(OR($D588="6x1",$D588="FF 6x1"),IF(OR(AND(WEEKDAY($F588,2)=6,AND($A588=$A589,$L589&gt;0)),AND(WEEKDAY($F588,2)=7,AND($A588=$A587,$L587&gt;0))),"ATENÇÃO · apontou sábado e domingo no mesmo fim de semana",IF(OR(WEEKDAY($F588,2)=6,WEEKDAY($F588,2)=7),"Jornada de fim de semana do 6x1",IF(OR($H588&gt;=Parâmetros!$E$20,$H588&lt;Parâmetros!$E$19),"ATENÇÃO · 6x1 apontou fora do horário diurno","Jornada fixa do 6x1"))),IF($D588="5x2","Jornada fixa do 5x2",IF($D588="Folguista",IF($J588=$K588,"Evidência confirma sequência","DIVERGE · sequência "&amp;$J588&amp;" × evidência "&amp;$K588),IF($K588=$E588,"Evidência confirma cadastro","DIVERGE · cadastro "&amp;$E588&amp;" × evidência "&amp;$K588)))))))))))</f>
        <v>Folga de fim de semana · sem apontamento no sábado nem no domingo</v>
      </c>
      <c r="W588" s="34" t="str">
        <f>IF(OR(OR($D588="6x1",$D588="FF 6x1"),$D588="5x2"),"",IF($AB588&lt;&gt;$AB587,IF(IFERROR(INDEX(Cadastro!$F$5:$F$243,$AB588),"")="",IF($L588&gt;0,1,0),IF(IFERROR(INDEX(Cadastro!$F$5:$F$243,$AB588),"")&lt;=IFERROR(INDEX(Parâmetros!$B$39:$B$48,MATCH($E588,Parâmetros!$A$39:$A$48,0)),99),IFERROR(INDEX(Cadastro!$F$5:$F$243,$AB588),""),0)),IF($L588&gt;0,IF(N($X587)&gt;0,1,N($W587)+1),IF(AND($L588=0,OR(N($W587)&gt;=IFERROR(INDEX(Parâmetros!$B$39:$B$48,MATCH($E588,Parâmetros!$A$39:$A$48,0)),99),AND(N($X587)&gt;0,N($X587)&lt;IFERROR(INDEX(Parâmetros!$C$39:$C$48,MATCH($E588,Parâmetros!$A$39:$A$48,0)),0)))),0,N($W587)+1))))</f>
        <v/>
      </c>
      <c r="X588" s="34" t="str">
        <f>IF(OR(OR($D588="6x1",$D588="FF 6x1"),$D588="5x2"),"",IF($AB588&lt;&gt;$AB587,IF(IFERROR(INDEX(Cadastro!$F$5:$F$243,$AB588),"")="",0,IF(IFERROR(INDEX(Cadastro!$F$5:$F$243,$AB588),"")&gt;IFERROR(INDEX(Parâmetros!$B$39:$B$48,MATCH($E588,Parâmetros!$A$39:$A$48,0)),99),IFERROR(INDEX(Cadastro!$F$5:$F$243,$AB588),"")-IFERROR(INDEX(Parâmetros!$B$39:$B$48,MATCH($E588,Parâmetros!$A$39:$A$48,0)),99),0)),IF(AND($L588=0,OR(N($W587)&gt;=IFERROR(INDEX(Parâmetros!$B$39:$B$48,MATCH($E588,Parâmetros!$A$39:$A$48,0)),99),AND(N($X587)&gt;0,N($X587)&lt;IFERROR(INDEX(Parâmetros!$C$39:$C$48,MATCH($E588,Parâmetros!$A$39:$A$48,0)),0)))),N($X587)+1,0)))</f>
        <v/>
      </c>
      <c r="Y588" t="str">
        <f>IF($AC588&lt;&gt;"",IF($L588&gt;0,$AC588&amp;" · com apontamento",$AC588),IF($E588="Férias",IF($L588&gt;0,"Férias · com apontamento","Férias (cadastro)"),IF(($Z588+$AA588-1)&gt;Parâmetros!$E$16,"Férias / afastamento",IF(AND($D588="5x2",OR(WEEKDAY($F588,2)=6,WEEKDAY($F588,2)=7)),IF($L588&gt;0,"Folga trabalhada","Folga"),IF($L588&gt;0,"Trabalhado",IF(OR(OR($D588="6x1",$D588="FF 6x1"),$D588="5x2"),IF(AND(OR($D588="6x1",$D588="FF 6x1"),OR(WEEKDAY($F588,2)=6,WEEKDAY($F588,2)=7)),"Folga","Falta de registro"),IF(AND($AB588&lt;&gt;$AB587,IFERROR(INDEX(Cadastro!$F$5:$F$243,$AB588),"")=""),"Indeterminado (início da série)",IF($X588&gt;0,"Folga","Falta de registro"))))))))</f>
        <v>Folga</v>
      </c>
      <c r="Z588" s="34">
        <f>IF(OR($L588&gt;0,$F588&gt;Parâmetros!$E$14),0,IF($A588&lt;&gt;$A587,1,N($Z587)+1))</f>
        <v>0</v>
      </c>
      <c r="AA588" s="34">
        <f>IF(OR($L588&gt;0,$F588&gt;Parâmetros!$E$14),0,IF(OR($A588&lt;&gt;$A589,$F589&gt;Parâmetros!$E$14),1,N($AA589)+1))</f>
        <v>0</v>
      </c>
      <c r="AB588" s="31">
        <f>IFERROR(MATCH($A588&amp;"|"&amp;TEXT(_xlfn.MAXIFS(Cadastro!$E$5:$E$243,Cadastro!$A$5:$A$243,$A588,Cadastro!$E$5:$E$243,"&lt;="&amp;$F588),"yyyymmdd"),Cadastro!$I$5:$I$243,0),"")</f>
        <v>78</v>
      </c>
      <c r="AC588" t="str">
        <f>IFERROR(_xlfn.SINGLE(INDEX(Exceções!$D$5:$D$203,MATCH($A588&amp;"|"&amp;$F588,Exceções!$F$5:$F$203,0))),"")</f>
        <v/>
      </c>
      <c r="AD588" t="str">
        <f>IF($AC588="","",IFERROR(_xlfn.SINGLE(INDEX(Exceções!$E$5:$E$203,MATCH($A588&amp;"|"&amp;$F588,Exceções!$F$5:$F$203,0))),""))</f>
        <v/>
      </c>
    </row>
    <row r="589" spans="1:30" ht="15" hidden="1" customHeight="1" x14ac:dyDescent="0.25">
      <c r="A589" s="31">
        <v>53346</v>
      </c>
      <c r="B589" s="17" t="s">
        <v>39</v>
      </c>
      <c r="C589" s="17" t="str">
        <f>IFERROR(INDEX(Cadastro!$C$5:$C$243,$AB589),"NÃO INFORMADO")</f>
        <v>ESP</v>
      </c>
      <c r="D589" s="17" t="str">
        <f>IFERROR(INDEX(Cadastro!$D$5:$D$243,$AB589),"")</f>
        <v>6x1</v>
      </c>
      <c r="E589" s="17" t="str">
        <f>IFERROR(INDEX(Cadastro!$G$5:$G$243,$AB589),"")</f>
        <v>6x1</v>
      </c>
      <c r="F589" s="29">
        <v>46327</v>
      </c>
      <c r="G589" s="32" t="str">
        <f t="shared" si="54"/>
        <v>dom</v>
      </c>
      <c r="H589" s="31" t="str">
        <f>IF($L589=0,"",_xlfn.MINIFS(Dados!$Q:$Q,Dados!$A:$A,$A589,Dados!$S:$S,$F589))</f>
        <v/>
      </c>
      <c r="I589" s="31" t="str">
        <f>IF($H589="","",_xlfn.MAXIFS(Dados!$R:$R,Dados!$A:$A,$A589,Dados!$S:$S,$F589))</f>
        <v/>
      </c>
      <c r="J589" s="32" t="str">
        <f>IF($D589&lt;&gt;"Folguista","",IFERROR(INDEX(Parâmetros!$D$52:$G$52,1,MIN(4,MAX(1,$W589))),""))</f>
        <v/>
      </c>
      <c r="K589" s="32" t="str">
        <f>IF(OR($AC589&lt;&gt;"",$Y589="Folga",$Y589="Folga trabalhada",$Y589="Férias (cadastro)",$Y589="Férias / afastamento",$Y589="Indeterminado (início da série)"),"",IF(OR($D589="6x1",$D589="FF 6x1"),IF(OR(WEEKDAY($F589,2)=6,WEEKDAY($F589,2)=7),"6x1 sáb/dom","6x1"),IF($D589="5x2","5x2",IF($H589="",IF($D589="Folguista",$J589,$E589),IF(OR($H589&gt;=Parâmetros!$E$18,$H589&lt;Parâmetros!$E$19),"C",IF($H589&lt;Parâmetros!$E$20,"A","B"))))))</f>
        <v/>
      </c>
      <c r="L589" s="30">
        <f>SUMIFS(Dados!$E:$E,Dados!$A:$A,$A589,Dados!$S:$S,$F589)</f>
        <v>0</v>
      </c>
      <c r="M589" s="30" t="str">
        <f>IFERROR(INDEX(Parâmetros!$E$6:$E$11,MATCH($K589,Parâmetros!$A$6:$A$11,0)),"")</f>
        <v/>
      </c>
      <c r="N589" s="33" t="str">
        <f t="shared" si="55"/>
        <v/>
      </c>
      <c r="O589" s="33">
        <f>Parâmetros!$E$13</f>
        <v>0.8</v>
      </c>
      <c r="P589" s="32" t="str">
        <f>IF(OR($M589="",$F589&gt;Parâmetros!$E$14),"Não","Sim")</f>
        <v>Não</v>
      </c>
      <c r="Q589" s="32" t="str">
        <f t="shared" si="56"/>
        <v/>
      </c>
      <c r="R589" s="32" t="str">
        <f t="shared" si="57"/>
        <v/>
      </c>
      <c r="S589" s="30" t="str">
        <f t="shared" si="58"/>
        <v/>
      </c>
      <c r="T589" s="32" t="str">
        <f>IF($Q589&lt;&gt;"Sim","",IF($N589&gt;Parâmetros!$E$15,"Sim","Não"))</f>
        <v/>
      </c>
      <c r="U589" s="17" t="str">
        <f t="shared" si="59"/>
        <v>Folga</v>
      </c>
      <c r="V589" s="17" t="str">
        <f>IF($AC589&lt;&gt;"",IF($L589&gt;0,"ATENÇÃO · apontou em dia de "&amp;LOWER($AC589)&amp;" cadastrado","Exceção cadastrada · "&amp;$AC589)&amp;IF($AD589="",""," · "&amp;$AD589),IF($E589="Férias",IF($L589&gt;0,"ATENÇÃO · apontou estando de férias no cadastro","Férias no cadastro"),IF($Y589="Férias / afastamento","Afastamento · "&amp;($Z589+$AA589-1)&amp;" dias seguidos sem apontamento",IF($Y589="Folga trabalhada","ATENÇÃO · apontou em dia de folga da escala 5x2",IF($Y589="Folga",IF(AND($D589="5x2",OR(WEEKDAY($F589,2)=6,WEEKDAY($F589,2)=7)),"Folga de fim de semana da escala 5x2",IF(AND(OR($D589="6x1",$D589="FF 6x1"),WEEKDAY($F589,2)=6,FALSE()),"Folga de fim de semana · apontou no domingo anterior",IF(AND(OR($D589="6x1",$D589="FF 6x1"),WEEKDAY($F589,2)=7,AND($A589=$A588,$L588&gt;0)),"Folga de fim de semana · apontou no sábado",IF(AND(OR($D589="6x1",$D589="FF 6x1"),OR(WEEKDAY($F589,2)=6,WEEKDAY($F589,2)=7)),"Folga de fim de semana · sem apontamento no sábado nem no domingo","Folga prevista pelo ciclo")))),IF($Y589="Indeterminado (início da série)","Sem histórico anterior — informe o dia do ciclo no Cadastro",IF($Y589="Falta de registro",IF(OR(OR($D589="6x1",$D589="FF 6x1"),$D589="5x2"),"FALTA DE REGISTRO · dia útil da escala "&amp;$E589,"FALTA DE REGISTRO · dia "&amp;$W589&amp;" de "&amp;IFERROR(INDEX(Parâmetros!$B$39:$B$48,MATCH($E589,Parâmetros!$A$39:$A$48,0)),99)&amp;" do ciclo"),IF(OR($D589="6x1",$D589="FF 6x1"),IF(OR(AND(WEEKDAY($F589,2)=6,AND($A589=$A590,$L590&gt;0)),AND(WEEKDAY($F589,2)=7,AND($A589=$A588,$L588&gt;0))),"ATENÇÃO · apontou sábado e domingo no mesmo fim de semana",IF(OR(WEEKDAY($F589,2)=6,WEEKDAY($F589,2)=7),"Jornada de fim de semana do 6x1",IF(OR($H589&gt;=Parâmetros!$E$20,$H589&lt;Parâmetros!$E$19),"ATENÇÃO · 6x1 apontou fora do horário diurno","Jornada fixa do 6x1"))),IF($D589="5x2","Jornada fixa do 5x2",IF($D589="Folguista",IF($J589=$K589,"Evidência confirma sequência","DIVERGE · sequência "&amp;$J589&amp;" × evidência "&amp;$K589),IF($K589=$E589,"Evidência confirma cadastro","DIVERGE · cadastro "&amp;$E589&amp;" × evidência "&amp;$K589)))))))))))</f>
        <v>Folga de fim de semana · sem apontamento no sábado nem no domingo</v>
      </c>
      <c r="W589" s="34" t="str">
        <f>IF(OR(OR($D589="6x1",$D589="FF 6x1"),$D589="5x2"),"",IF($AB589&lt;&gt;$AB588,IF(IFERROR(INDEX(Cadastro!$F$5:$F$243,$AB589),"")="",IF($L589&gt;0,1,0),IF(IFERROR(INDEX(Cadastro!$F$5:$F$243,$AB589),"")&lt;=IFERROR(INDEX(Parâmetros!$B$39:$B$48,MATCH($E589,Parâmetros!$A$39:$A$48,0)),99),IFERROR(INDEX(Cadastro!$F$5:$F$243,$AB589),""),0)),IF($L589&gt;0,IF(N($X588)&gt;0,1,N($W588)+1),IF(AND($L589=0,OR(N($W588)&gt;=IFERROR(INDEX(Parâmetros!$B$39:$B$48,MATCH($E589,Parâmetros!$A$39:$A$48,0)),99),AND(N($X588)&gt;0,N($X588)&lt;IFERROR(INDEX(Parâmetros!$C$39:$C$48,MATCH($E589,Parâmetros!$A$39:$A$48,0)),0)))),0,N($W588)+1))))</f>
        <v/>
      </c>
      <c r="X589" s="34" t="str">
        <f>IF(OR(OR($D589="6x1",$D589="FF 6x1"),$D589="5x2"),"",IF($AB589&lt;&gt;$AB588,IF(IFERROR(INDEX(Cadastro!$F$5:$F$243,$AB589),"")="",0,IF(IFERROR(INDEX(Cadastro!$F$5:$F$243,$AB589),"")&gt;IFERROR(INDEX(Parâmetros!$B$39:$B$48,MATCH($E589,Parâmetros!$A$39:$A$48,0)),99),IFERROR(INDEX(Cadastro!$F$5:$F$243,$AB589),"")-IFERROR(INDEX(Parâmetros!$B$39:$B$48,MATCH($E589,Parâmetros!$A$39:$A$48,0)),99),0)),IF(AND($L589=0,OR(N($W588)&gt;=IFERROR(INDEX(Parâmetros!$B$39:$B$48,MATCH($E589,Parâmetros!$A$39:$A$48,0)),99),AND(N($X588)&gt;0,N($X588)&lt;IFERROR(INDEX(Parâmetros!$C$39:$C$48,MATCH($E589,Parâmetros!$A$39:$A$48,0)),0)))),N($X588)+1,0)))</f>
        <v/>
      </c>
      <c r="Y589" t="str">
        <f>IF($AC589&lt;&gt;"",IF($L589&gt;0,$AC589&amp;" · com apontamento",$AC589),IF($E589="Férias",IF($L589&gt;0,"Férias · com apontamento","Férias (cadastro)"),IF(($Z589+$AA589-1)&gt;Parâmetros!$E$16,"Férias / afastamento",IF(AND($D589="5x2",OR(WEEKDAY($F589,2)=6,WEEKDAY($F589,2)=7)),IF($L589&gt;0,"Folga trabalhada","Folga"),IF($L589&gt;0,"Trabalhado",IF(OR(OR($D589="6x1",$D589="FF 6x1"),$D589="5x2"),IF(AND(OR($D589="6x1",$D589="FF 6x1"),OR(WEEKDAY($F589,2)=6,WEEKDAY($F589,2)=7)),"Folga","Falta de registro"),IF(AND($AB589&lt;&gt;$AB588,IFERROR(INDEX(Cadastro!$F$5:$F$243,$AB589),"")=""),"Indeterminado (início da série)",IF($X589&gt;0,"Folga","Falta de registro"))))))))</f>
        <v>Folga</v>
      </c>
      <c r="Z589" s="34">
        <f>IF(OR($L589&gt;0,$F589&gt;Parâmetros!$E$14),0,IF($A589&lt;&gt;$A588,1,N($Z588)+1))</f>
        <v>0</v>
      </c>
      <c r="AA589" s="34">
        <f>IF(OR($L589&gt;0,$F589&gt;Parâmetros!$E$14),0,IF(OR($A589&lt;&gt;$A590,$F590&gt;Parâmetros!$E$14),1,N($AA590)+1))</f>
        <v>0</v>
      </c>
      <c r="AB589" s="31">
        <f>IFERROR(MATCH($A589&amp;"|"&amp;TEXT(_xlfn.MAXIFS(Cadastro!$E$5:$E$243,Cadastro!$A$5:$A$243,$A589,Cadastro!$E$5:$E$243,"&lt;="&amp;$F589),"yyyymmdd"),Cadastro!$I$5:$I$243,0),"")</f>
        <v>78</v>
      </c>
      <c r="AC589" t="str">
        <f>IFERROR(_xlfn.SINGLE(INDEX(Exceções!$D$5:$D$203,MATCH($A589&amp;"|"&amp;$F589,Exceções!$F$5:$F$203,0))),"")</f>
        <v/>
      </c>
      <c r="AD589" t="str">
        <f>IF($AC589="","",IFERROR(_xlfn.SINGLE(INDEX(Exceções!$E$5:$E$203,MATCH($A589&amp;"|"&amp;$F589,Exceções!$F$5:$F$203,0))),""))</f>
        <v/>
      </c>
    </row>
    <row r="590" spans="1:30" ht="15" hidden="1" customHeight="1" x14ac:dyDescent="0.25">
      <c r="A590" s="31">
        <v>55637</v>
      </c>
      <c r="B590" s="17" t="s">
        <v>43</v>
      </c>
      <c r="C590" s="17" t="str">
        <f>IFERROR(INDEX(Cadastro!$C$5:$C$243,$AB590),"NÃO INFORMADO")</f>
        <v>INS</v>
      </c>
      <c r="D590" s="17" t="str">
        <f>IFERROR(INDEX(Cadastro!$D$5:$D$243,$AB590),"")</f>
        <v>6x1</v>
      </c>
      <c r="E590" s="17" t="str">
        <f>IFERROR(INDEX(Cadastro!$G$5:$G$243,$AB590),"")</f>
        <v>6x1</v>
      </c>
      <c r="F590" s="29">
        <v>46300</v>
      </c>
      <c r="G590" s="32" t="str">
        <f t="shared" si="54"/>
        <v>seg</v>
      </c>
      <c r="H590" s="31">
        <f>IF($L590=0,"",_xlfn.MINIFS(Dados!$Q:$Q,Dados!$A:$A,$A590,Dados!$S:$S,$F590))</f>
        <v>441</v>
      </c>
      <c r="I590" s="31">
        <f>IF($H590="","",_xlfn.MAXIFS(Dados!$R:$R,Dados!$A:$A,$A590,Dados!$S:$S,$F590))</f>
        <v>987</v>
      </c>
      <c r="J590" s="32" t="str">
        <f>IF($D590&lt;&gt;"Folguista","",IFERROR(INDEX(Parâmetros!$D$52:$G$52,1,MIN(4,MAX(1,$W590))),""))</f>
        <v/>
      </c>
      <c r="K590" s="32" t="str">
        <f>IF(OR($AC590&lt;&gt;"",$Y590="Folga",$Y590="Folga trabalhada",$Y590="Férias (cadastro)",$Y590="Férias / afastamento",$Y590="Indeterminado (início da série)"),"",IF(OR($D590="6x1",$D590="FF 6x1"),IF(OR(WEEKDAY($F590,2)=6,WEEKDAY($F590,2)=7),"6x1 sáb/dom","6x1"),IF($D590="5x2","5x2",IF($H590="",IF($D590="Folguista",$J590,$E590),IF(OR($H590&gt;=Parâmetros!$E$18,$H590&lt;Parâmetros!$E$19),"C",IF($H590&lt;Parâmetros!$E$20,"A","B"))))))</f>
        <v>6x1</v>
      </c>
      <c r="L590" s="30">
        <f>SUMIFS(Dados!$E:$E,Dados!$A:$A,$A590,Dados!$S:$S,$F590)</f>
        <v>7.6</v>
      </c>
      <c r="M590" s="30">
        <f>IFERROR(INDEX(Parâmetros!$E$6:$E$11,MATCH($K590,Parâmetros!$A$6:$A$11,0)),"")</f>
        <v>8.8000000000000007</v>
      </c>
      <c r="N590" s="33">
        <f t="shared" si="55"/>
        <v>0.86363636363636354</v>
      </c>
      <c r="O590" s="33">
        <f>Parâmetros!$E$13</f>
        <v>0.8</v>
      </c>
      <c r="P590" s="32" t="str">
        <f>IF(OR($M590="",$F590&gt;Parâmetros!$E$14),"Não","Sim")</f>
        <v>Sim</v>
      </c>
      <c r="Q590" s="32" t="str">
        <f t="shared" si="56"/>
        <v>Sim</v>
      </c>
      <c r="R590" s="32" t="str">
        <f t="shared" si="57"/>
        <v>Sim</v>
      </c>
      <c r="S590" s="30">
        <f t="shared" si="58"/>
        <v>0</v>
      </c>
      <c r="T590" s="32" t="str">
        <f>IF($Q590&lt;&gt;"Sim","",IF($N590&gt;Parâmetros!$E$15,"Sim","Não"))</f>
        <v>Não</v>
      </c>
      <c r="U590" s="17" t="str">
        <f t="shared" si="59"/>
        <v>Na meta</v>
      </c>
      <c r="V590" s="17" t="str">
        <f>IF($AC590&lt;&gt;"",IF($L590&gt;0,"ATENÇÃO · apontou em dia de "&amp;LOWER($AC590)&amp;" cadastrado","Exceção cadastrada · "&amp;$AC590)&amp;IF($AD590="",""," · "&amp;$AD590),IF($E590="Férias",IF($L590&gt;0,"ATENÇÃO · apontou estando de férias no cadastro","Férias no cadastro"),IF($Y590="Férias / afastamento","Afastamento · "&amp;($Z590+$AA590-1)&amp;" dias seguidos sem apontamento",IF($Y590="Folga trabalhada","ATENÇÃO · apontou em dia de folga da escala 5x2",IF($Y590="Folga",IF(AND($D590="5x2",OR(WEEKDAY($F590,2)=6,WEEKDAY($F590,2)=7)),"Folga de fim de semana da escala 5x2",IF(AND(OR($D590="6x1",$D590="FF 6x1"),WEEKDAY($F590,2)=6,FALSE()),"Folga de fim de semana · apontou no domingo anterior",IF(AND(OR($D590="6x1",$D590="FF 6x1"),WEEKDAY($F590,2)=7,AND($A590=$A589,$L589&gt;0)),"Folga de fim de semana · apontou no sábado",IF(AND(OR($D590="6x1",$D590="FF 6x1"),OR(WEEKDAY($F590,2)=6,WEEKDAY($F590,2)=7)),"Folga de fim de semana · sem apontamento no sábado nem no domingo","Folga prevista pelo ciclo")))),IF($Y590="Indeterminado (início da série)","Sem histórico anterior — informe o dia do ciclo no Cadastro",IF($Y590="Falta de registro",IF(OR(OR($D590="6x1",$D590="FF 6x1"),$D590="5x2"),"FALTA DE REGISTRO · dia útil da escala "&amp;$E590,"FALTA DE REGISTRO · dia "&amp;$W590&amp;" de "&amp;IFERROR(INDEX(Parâmetros!$B$39:$B$48,MATCH($E590,Parâmetros!$A$39:$A$48,0)),99)&amp;" do ciclo"),IF(OR($D590="6x1",$D590="FF 6x1"),IF(OR(AND(WEEKDAY($F590,2)=6,AND($A590=$A591,$L591&gt;0)),AND(WEEKDAY($F590,2)=7,AND($A590=$A589,$L589&gt;0))),"ATENÇÃO · apontou sábado e domingo no mesmo fim de semana",IF(OR(WEEKDAY($F590,2)=6,WEEKDAY($F590,2)=7),"Jornada de fim de semana do 6x1",IF(OR($H590&gt;=Parâmetros!$E$20,$H590&lt;Parâmetros!$E$19),"ATENÇÃO · 6x1 apontou fora do horário diurno","Jornada fixa do 6x1"))),IF($D590="5x2","Jornada fixa do 5x2",IF($D590="Folguista",IF($J590=$K590,"Evidência confirma sequência","DIVERGE · sequência "&amp;$J590&amp;" × evidência "&amp;$K590),IF($K590=$E590,"Evidência confirma cadastro","DIVERGE · cadastro "&amp;$E590&amp;" × evidência "&amp;$K590)))))))))))</f>
        <v>Jornada fixa do 6x1</v>
      </c>
      <c r="W590" s="34" t="str">
        <f>IF(OR(OR($D590="6x1",$D590="FF 6x1"),$D590="5x2"),"",IF($AB590&lt;&gt;$AB589,IF(IFERROR(INDEX(Cadastro!$F$5:$F$243,$AB590),"")="",IF($L590&gt;0,1,0),IF(IFERROR(INDEX(Cadastro!$F$5:$F$243,$AB590),"")&lt;=IFERROR(INDEX(Parâmetros!$B$39:$B$48,MATCH($E590,Parâmetros!$A$39:$A$48,0)),99),IFERROR(INDEX(Cadastro!$F$5:$F$243,$AB590),""),0)),IF($L590&gt;0,IF(N($X589)&gt;0,1,N($W589)+1),IF(AND($L590=0,OR(N($W589)&gt;=IFERROR(INDEX(Parâmetros!$B$39:$B$48,MATCH($E590,Parâmetros!$A$39:$A$48,0)),99),AND(N($X589)&gt;0,N($X589)&lt;IFERROR(INDEX(Parâmetros!$C$39:$C$48,MATCH($E590,Parâmetros!$A$39:$A$48,0)),0)))),0,N($W589)+1))))</f>
        <v/>
      </c>
      <c r="X590" s="34" t="str">
        <f>IF(OR(OR($D590="6x1",$D590="FF 6x1"),$D590="5x2"),"",IF($AB590&lt;&gt;$AB589,IF(IFERROR(INDEX(Cadastro!$F$5:$F$243,$AB590),"")="",0,IF(IFERROR(INDEX(Cadastro!$F$5:$F$243,$AB590),"")&gt;IFERROR(INDEX(Parâmetros!$B$39:$B$48,MATCH($E590,Parâmetros!$A$39:$A$48,0)),99),IFERROR(INDEX(Cadastro!$F$5:$F$243,$AB590),"")-IFERROR(INDEX(Parâmetros!$B$39:$B$48,MATCH($E590,Parâmetros!$A$39:$A$48,0)),99),0)),IF(AND($L590=0,OR(N($W589)&gt;=IFERROR(INDEX(Parâmetros!$B$39:$B$48,MATCH($E590,Parâmetros!$A$39:$A$48,0)),99),AND(N($X589)&gt;0,N($X589)&lt;IFERROR(INDEX(Parâmetros!$C$39:$C$48,MATCH($E590,Parâmetros!$A$39:$A$48,0)),0)))),N($X589)+1,0)))</f>
        <v/>
      </c>
      <c r="Y590" t="str">
        <f>IF($AC590&lt;&gt;"",IF($L590&gt;0,$AC590&amp;" · com apontamento",$AC590),IF($E590="Férias",IF($L590&gt;0,"Férias · com apontamento","Férias (cadastro)"),IF(($Z590+$AA590-1)&gt;Parâmetros!$E$16,"Férias / afastamento",IF(AND($D590="5x2",OR(WEEKDAY($F590,2)=6,WEEKDAY($F590,2)=7)),IF($L590&gt;0,"Folga trabalhada","Folga"),IF($L590&gt;0,"Trabalhado",IF(OR(OR($D590="6x1",$D590="FF 6x1"),$D590="5x2"),IF(AND(OR($D590="6x1",$D590="FF 6x1"),OR(WEEKDAY($F590,2)=6,WEEKDAY($F590,2)=7)),"Folga","Falta de registro"),IF(AND($AB590&lt;&gt;$AB589,IFERROR(INDEX(Cadastro!$F$5:$F$243,$AB590),"")=""),"Indeterminado (início da série)",IF($X590&gt;0,"Folga","Falta de registro"))))))))</f>
        <v>Trabalhado</v>
      </c>
      <c r="Z590" s="34">
        <f>IF(OR($L590&gt;0,$F590&gt;Parâmetros!$E$14),0,IF($A590&lt;&gt;$A589,1,N($Z589)+1))</f>
        <v>0</v>
      </c>
      <c r="AA590" s="34">
        <f>IF(OR($L590&gt;0,$F590&gt;Parâmetros!$E$14),0,IF(OR($A590&lt;&gt;$A591,$F591&gt;Parâmetros!$E$14),1,N($AA591)+1))</f>
        <v>0</v>
      </c>
      <c r="AB590" s="31">
        <f>IFERROR(MATCH($A590&amp;"|"&amp;TEXT(_xlfn.MAXIFS(Cadastro!$E$5:$E$243,Cadastro!$A$5:$A$243,$A590,Cadastro!$E$5:$E$243,"&lt;="&amp;$F590),"yyyymmdd"),Cadastro!$I$5:$I$243,0),"")</f>
        <v>83</v>
      </c>
      <c r="AC590" t="str">
        <f>IFERROR(_xlfn.SINGLE(INDEX(Exceções!$D$5:$D$203,MATCH($A590&amp;"|"&amp;$F590,Exceções!$F$5:$F$203,0))),"")</f>
        <v/>
      </c>
      <c r="AD590" t="str">
        <f>IF($AC590="","",IFERROR(_xlfn.SINGLE(INDEX(Exceções!$E$5:$E$203,MATCH($A590&amp;"|"&amp;$F590,Exceções!$F$5:$F$203,0))),""))</f>
        <v/>
      </c>
    </row>
    <row r="591" spans="1:30" ht="15" hidden="1" customHeight="1" x14ac:dyDescent="0.25">
      <c r="A591" s="31">
        <v>55637</v>
      </c>
      <c r="B591" s="17" t="s">
        <v>43</v>
      </c>
      <c r="C591" s="17" t="str">
        <f>IFERROR(INDEX(Cadastro!$C$5:$C$243,$AB591),"NÃO INFORMADO")</f>
        <v>INS</v>
      </c>
      <c r="D591" s="17" t="str">
        <f>IFERROR(INDEX(Cadastro!$D$5:$D$243,$AB591),"")</f>
        <v>6x1</v>
      </c>
      <c r="E591" s="17" t="str">
        <f>IFERROR(INDEX(Cadastro!$G$5:$G$243,$AB591),"")</f>
        <v>6x1</v>
      </c>
      <c r="F591" s="29">
        <v>46301</v>
      </c>
      <c r="G591" s="32" t="str">
        <f t="shared" si="54"/>
        <v>ter</v>
      </c>
      <c r="H591" s="31">
        <f>IF($L591=0,"",_xlfn.MINIFS(Dados!$Q:$Q,Dados!$A:$A,$A591,Dados!$S:$S,$F591))</f>
        <v>439</v>
      </c>
      <c r="I591" s="31">
        <f>IF($H591="","",_xlfn.MAXIFS(Dados!$R:$R,Dados!$A:$A,$A591,Dados!$S:$S,$F591))</f>
        <v>987</v>
      </c>
      <c r="J591" s="32" t="str">
        <f>IF($D591&lt;&gt;"Folguista","",IFERROR(INDEX(Parâmetros!$D$52:$G$52,1,MIN(4,MAX(1,$W591))),""))</f>
        <v/>
      </c>
      <c r="K591" s="32" t="str">
        <f>IF(OR($AC591&lt;&gt;"",$Y591="Folga",$Y591="Folga trabalhada",$Y591="Férias (cadastro)",$Y591="Férias / afastamento",$Y591="Indeterminado (início da série)"),"",IF(OR($D591="6x1",$D591="FF 6x1"),IF(OR(WEEKDAY($F591,2)=6,WEEKDAY($F591,2)=7),"6x1 sáb/dom","6x1"),IF($D591="5x2","5x2",IF($H591="",IF($D591="Folguista",$J591,$E591),IF(OR($H591&gt;=Parâmetros!$E$18,$H591&lt;Parâmetros!$E$19),"C",IF($H591&lt;Parâmetros!$E$20,"A","B"))))))</f>
        <v>6x1</v>
      </c>
      <c r="L591" s="30">
        <f>SUMIFS(Dados!$E:$E,Dados!$A:$A,$A591,Dados!$S:$S,$F591)</f>
        <v>7.8000000000000007</v>
      </c>
      <c r="M591" s="30">
        <f>IFERROR(INDEX(Parâmetros!$E$6:$E$11,MATCH($K591,Parâmetros!$A$6:$A$11,0)),"")</f>
        <v>8.8000000000000007</v>
      </c>
      <c r="N591" s="33">
        <f t="shared" si="55"/>
        <v>0.88636363636363635</v>
      </c>
      <c r="O591" s="33">
        <f>Parâmetros!$E$13</f>
        <v>0.8</v>
      </c>
      <c r="P591" s="32" t="str">
        <f>IF(OR($M591="",$F591&gt;Parâmetros!$E$14),"Não","Sim")</f>
        <v>Sim</v>
      </c>
      <c r="Q591" s="32" t="str">
        <f t="shared" si="56"/>
        <v>Sim</v>
      </c>
      <c r="R591" s="32" t="str">
        <f t="shared" si="57"/>
        <v>Sim</v>
      </c>
      <c r="S591" s="30">
        <f t="shared" si="58"/>
        <v>0</v>
      </c>
      <c r="T591" s="32" t="str">
        <f>IF($Q591&lt;&gt;"Sim","",IF($N591&gt;Parâmetros!$E$15,"Sim","Não"))</f>
        <v>Não</v>
      </c>
      <c r="U591" s="17" t="str">
        <f t="shared" si="59"/>
        <v>Na meta</v>
      </c>
      <c r="V591" s="17" t="str">
        <f>IF($AC591&lt;&gt;"",IF($L591&gt;0,"ATENÇÃO · apontou em dia de "&amp;LOWER($AC591)&amp;" cadastrado","Exceção cadastrada · "&amp;$AC591)&amp;IF($AD591="",""," · "&amp;$AD591),IF($E591="Férias",IF($L591&gt;0,"ATENÇÃO · apontou estando de férias no cadastro","Férias no cadastro"),IF($Y591="Férias / afastamento","Afastamento · "&amp;($Z591+$AA591-1)&amp;" dias seguidos sem apontamento",IF($Y591="Folga trabalhada","ATENÇÃO · apontou em dia de folga da escala 5x2",IF($Y591="Folga",IF(AND($D591="5x2",OR(WEEKDAY($F591,2)=6,WEEKDAY($F591,2)=7)),"Folga de fim de semana da escala 5x2",IF(AND(OR($D591="6x1",$D591="FF 6x1"),WEEKDAY($F591,2)=6,FALSE()),"Folga de fim de semana · apontou no domingo anterior",IF(AND(OR($D591="6x1",$D591="FF 6x1"),WEEKDAY($F591,2)=7,AND($A591=$A590,$L590&gt;0)),"Folga de fim de semana · apontou no sábado",IF(AND(OR($D591="6x1",$D591="FF 6x1"),OR(WEEKDAY($F591,2)=6,WEEKDAY($F591,2)=7)),"Folga de fim de semana · sem apontamento no sábado nem no domingo","Folga prevista pelo ciclo")))),IF($Y591="Indeterminado (início da série)","Sem histórico anterior — informe o dia do ciclo no Cadastro",IF($Y591="Falta de registro",IF(OR(OR($D591="6x1",$D591="FF 6x1"),$D591="5x2"),"FALTA DE REGISTRO · dia útil da escala "&amp;$E591,"FALTA DE REGISTRO · dia "&amp;$W591&amp;" de "&amp;IFERROR(INDEX(Parâmetros!$B$39:$B$48,MATCH($E591,Parâmetros!$A$39:$A$48,0)),99)&amp;" do ciclo"),IF(OR($D591="6x1",$D591="FF 6x1"),IF(OR(AND(WEEKDAY($F591,2)=6,AND($A591=$A592,$L592&gt;0)),AND(WEEKDAY($F591,2)=7,AND($A591=$A590,$L590&gt;0))),"ATENÇÃO · apontou sábado e domingo no mesmo fim de semana",IF(OR(WEEKDAY($F591,2)=6,WEEKDAY($F591,2)=7),"Jornada de fim de semana do 6x1",IF(OR($H591&gt;=Parâmetros!$E$20,$H591&lt;Parâmetros!$E$19),"ATENÇÃO · 6x1 apontou fora do horário diurno","Jornada fixa do 6x1"))),IF($D591="5x2","Jornada fixa do 5x2",IF($D591="Folguista",IF($J591=$K591,"Evidência confirma sequência","DIVERGE · sequência "&amp;$J591&amp;" × evidência "&amp;$K591),IF($K591=$E591,"Evidência confirma cadastro","DIVERGE · cadastro "&amp;$E591&amp;" × evidência "&amp;$K591)))))))))))</f>
        <v>Jornada fixa do 6x1</v>
      </c>
      <c r="W591" s="34" t="str">
        <f>IF(OR(OR($D591="6x1",$D591="FF 6x1"),$D591="5x2"),"",IF($AB591&lt;&gt;$AB590,IF(IFERROR(INDEX(Cadastro!$F$5:$F$243,$AB591),"")="",IF($L591&gt;0,1,0),IF(IFERROR(INDEX(Cadastro!$F$5:$F$243,$AB591),"")&lt;=IFERROR(INDEX(Parâmetros!$B$39:$B$48,MATCH($E591,Parâmetros!$A$39:$A$48,0)),99),IFERROR(INDEX(Cadastro!$F$5:$F$243,$AB591),""),0)),IF($L591&gt;0,IF(N($X590)&gt;0,1,N($W590)+1),IF(AND($L591=0,OR(N($W590)&gt;=IFERROR(INDEX(Parâmetros!$B$39:$B$48,MATCH($E591,Parâmetros!$A$39:$A$48,0)),99),AND(N($X590)&gt;0,N($X590)&lt;IFERROR(INDEX(Parâmetros!$C$39:$C$48,MATCH($E591,Parâmetros!$A$39:$A$48,0)),0)))),0,N($W590)+1))))</f>
        <v/>
      </c>
      <c r="X591" s="34" t="str">
        <f>IF(OR(OR($D591="6x1",$D591="FF 6x1"),$D591="5x2"),"",IF($AB591&lt;&gt;$AB590,IF(IFERROR(INDEX(Cadastro!$F$5:$F$243,$AB591),"")="",0,IF(IFERROR(INDEX(Cadastro!$F$5:$F$243,$AB591),"")&gt;IFERROR(INDEX(Parâmetros!$B$39:$B$48,MATCH($E591,Parâmetros!$A$39:$A$48,0)),99),IFERROR(INDEX(Cadastro!$F$5:$F$243,$AB591),"")-IFERROR(INDEX(Parâmetros!$B$39:$B$48,MATCH($E591,Parâmetros!$A$39:$A$48,0)),99),0)),IF(AND($L591=0,OR(N($W590)&gt;=IFERROR(INDEX(Parâmetros!$B$39:$B$48,MATCH($E591,Parâmetros!$A$39:$A$48,0)),99),AND(N($X590)&gt;0,N($X590)&lt;IFERROR(INDEX(Parâmetros!$C$39:$C$48,MATCH($E591,Parâmetros!$A$39:$A$48,0)),0)))),N($X590)+1,0)))</f>
        <v/>
      </c>
      <c r="Y591" t="str">
        <f>IF($AC591&lt;&gt;"",IF($L591&gt;0,$AC591&amp;" · com apontamento",$AC591),IF($E591="Férias",IF($L591&gt;0,"Férias · com apontamento","Férias (cadastro)"),IF(($Z591+$AA591-1)&gt;Parâmetros!$E$16,"Férias / afastamento",IF(AND($D591="5x2",OR(WEEKDAY($F591,2)=6,WEEKDAY($F591,2)=7)),IF($L591&gt;0,"Folga trabalhada","Folga"),IF($L591&gt;0,"Trabalhado",IF(OR(OR($D591="6x1",$D591="FF 6x1"),$D591="5x2"),IF(AND(OR($D591="6x1",$D591="FF 6x1"),OR(WEEKDAY($F591,2)=6,WEEKDAY($F591,2)=7)),"Folga","Falta de registro"),IF(AND($AB591&lt;&gt;$AB590,IFERROR(INDEX(Cadastro!$F$5:$F$243,$AB591),"")=""),"Indeterminado (início da série)",IF($X591&gt;0,"Folga","Falta de registro"))))))))</f>
        <v>Trabalhado</v>
      </c>
      <c r="Z591" s="34">
        <f>IF(OR($L591&gt;0,$F591&gt;Parâmetros!$E$14),0,IF($A591&lt;&gt;$A590,1,N($Z590)+1))</f>
        <v>0</v>
      </c>
      <c r="AA591" s="34">
        <f>IF(OR($L591&gt;0,$F591&gt;Parâmetros!$E$14),0,IF(OR($A591&lt;&gt;$A592,$F592&gt;Parâmetros!$E$14),1,N($AA592)+1))</f>
        <v>0</v>
      </c>
      <c r="AB591" s="31">
        <f>IFERROR(MATCH($A591&amp;"|"&amp;TEXT(_xlfn.MAXIFS(Cadastro!$E$5:$E$243,Cadastro!$A$5:$A$243,$A591,Cadastro!$E$5:$E$243,"&lt;="&amp;$F591),"yyyymmdd"),Cadastro!$I$5:$I$243,0),"")</f>
        <v>83</v>
      </c>
      <c r="AC591" t="str">
        <f>IFERROR(_xlfn.SINGLE(INDEX(Exceções!$D$5:$D$203,MATCH($A591&amp;"|"&amp;$F591,Exceções!$F$5:$F$203,0))),"")</f>
        <v/>
      </c>
      <c r="AD591" t="str">
        <f>IF($AC591="","",IFERROR(_xlfn.SINGLE(INDEX(Exceções!$E$5:$E$203,MATCH($A591&amp;"|"&amp;$F591,Exceções!$F$5:$F$203,0))),""))</f>
        <v/>
      </c>
    </row>
    <row r="592" spans="1:30" ht="15" hidden="1" customHeight="1" x14ac:dyDescent="0.25">
      <c r="A592" s="31">
        <v>55637</v>
      </c>
      <c r="B592" s="17" t="s">
        <v>43</v>
      </c>
      <c r="C592" s="17" t="str">
        <f>IFERROR(INDEX(Cadastro!$C$5:$C$243,$AB592),"NÃO INFORMADO")</f>
        <v>INS</v>
      </c>
      <c r="D592" s="17" t="str">
        <f>IFERROR(INDEX(Cadastro!$D$5:$D$243,$AB592),"")</f>
        <v>6x1</v>
      </c>
      <c r="E592" s="17" t="str">
        <f>IFERROR(INDEX(Cadastro!$G$5:$G$243,$AB592),"")</f>
        <v>6x1</v>
      </c>
      <c r="F592" s="29">
        <v>46302</v>
      </c>
      <c r="G592" s="32" t="str">
        <f t="shared" si="54"/>
        <v>qua</v>
      </c>
      <c r="H592" s="31">
        <f>IF($L592=0,"",_xlfn.MINIFS(Dados!$Q:$Q,Dados!$A:$A,$A592,Dados!$S:$S,$F592))</f>
        <v>421</v>
      </c>
      <c r="I592" s="31">
        <f>IF($H592="","",_xlfn.MAXIFS(Dados!$R:$R,Dados!$A:$A,$A592,Dados!$S:$S,$F592))</f>
        <v>981</v>
      </c>
      <c r="J592" s="32" t="str">
        <f>IF($D592&lt;&gt;"Folguista","",IFERROR(INDEX(Parâmetros!$D$52:$G$52,1,MIN(4,MAX(1,$W592))),""))</f>
        <v/>
      </c>
      <c r="K592" s="32" t="str">
        <f>IF(OR($AC592&lt;&gt;"",$Y592="Folga",$Y592="Folga trabalhada",$Y592="Férias (cadastro)",$Y592="Férias / afastamento",$Y592="Indeterminado (início da série)"),"",IF(OR($D592="6x1",$D592="FF 6x1"),IF(OR(WEEKDAY($F592,2)=6,WEEKDAY($F592,2)=7),"6x1 sáb/dom","6x1"),IF($D592="5x2","5x2",IF($H592="",IF($D592="Folguista",$J592,$E592),IF(OR($H592&gt;=Parâmetros!$E$18,$H592&lt;Parâmetros!$E$19),"C",IF($H592&lt;Parâmetros!$E$20,"A","B"))))))</f>
        <v>6x1</v>
      </c>
      <c r="L592" s="30">
        <f>SUMIFS(Dados!$E:$E,Dados!$A:$A,$A592,Dados!$S:$S,$F592)</f>
        <v>7.94</v>
      </c>
      <c r="M592" s="30">
        <f>IFERROR(INDEX(Parâmetros!$E$6:$E$11,MATCH($K592,Parâmetros!$A$6:$A$11,0)),"")</f>
        <v>8.8000000000000007</v>
      </c>
      <c r="N592" s="33">
        <f t="shared" si="55"/>
        <v>0.90227272727272723</v>
      </c>
      <c r="O592" s="33">
        <f>Parâmetros!$E$13</f>
        <v>0.8</v>
      </c>
      <c r="P592" s="32" t="str">
        <f>IF(OR($M592="",$F592&gt;Parâmetros!$E$14),"Não","Sim")</f>
        <v>Sim</v>
      </c>
      <c r="Q592" s="32" t="str">
        <f t="shared" si="56"/>
        <v>Sim</v>
      </c>
      <c r="R592" s="32" t="str">
        <f t="shared" si="57"/>
        <v>Sim</v>
      </c>
      <c r="S592" s="30">
        <f t="shared" si="58"/>
        <v>0</v>
      </c>
      <c r="T592" s="32" t="str">
        <f>IF($Q592&lt;&gt;"Sim","",IF($N592&gt;Parâmetros!$E$15,"Sim","Não"))</f>
        <v>Não</v>
      </c>
      <c r="U592" s="17" t="str">
        <f t="shared" si="59"/>
        <v>Na meta</v>
      </c>
      <c r="V592" s="17" t="str">
        <f>IF($AC592&lt;&gt;"",IF($L592&gt;0,"ATENÇÃO · apontou em dia de "&amp;LOWER($AC592)&amp;" cadastrado","Exceção cadastrada · "&amp;$AC592)&amp;IF($AD592="",""," · "&amp;$AD592),IF($E592="Férias",IF($L592&gt;0,"ATENÇÃO · apontou estando de férias no cadastro","Férias no cadastro"),IF($Y592="Férias / afastamento","Afastamento · "&amp;($Z592+$AA592-1)&amp;" dias seguidos sem apontamento",IF($Y592="Folga trabalhada","ATENÇÃO · apontou em dia de folga da escala 5x2",IF($Y592="Folga",IF(AND($D592="5x2",OR(WEEKDAY($F592,2)=6,WEEKDAY($F592,2)=7)),"Folga de fim de semana da escala 5x2",IF(AND(OR($D592="6x1",$D592="FF 6x1"),WEEKDAY($F592,2)=6,FALSE()),"Folga de fim de semana · apontou no domingo anterior",IF(AND(OR($D592="6x1",$D592="FF 6x1"),WEEKDAY($F592,2)=7,AND($A592=$A591,$L591&gt;0)),"Folga de fim de semana · apontou no sábado",IF(AND(OR($D592="6x1",$D592="FF 6x1"),OR(WEEKDAY($F592,2)=6,WEEKDAY($F592,2)=7)),"Folga de fim de semana · sem apontamento no sábado nem no domingo","Folga prevista pelo ciclo")))),IF($Y592="Indeterminado (início da série)","Sem histórico anterior — informe o dia do ciclo no Cadastro",IF($Y592="Falta de registro",IF(OR(OR($D592="6x1",$D592="FF 6x1"),$D592="5x2"),"FALTA DE REGISTRO · dia útil da escala "&amp;$E592,"FALTA DE REGISTRO · dia "&amp;$W592&amp;" de "&amp;IFERROR(INDEX(Parâmetros!$B$39:$B$48,MATCH($E592,Parâmetros!$A$39:$A$48,0)),99)&amp;" do ciclo"),IF(OR($D592="6x1",$D592="FF 6x1"),IF(OR(AND(WEEKDAY($F592,2)=6,AND($A592=$A593,$L593&gt;0)),AND(WEEKDAY($F592,2)=7,AND($A592=$A591,$L591&gt;0))),"ATENÇÃO · apontou sábado e domingo no mesmo fim de semana",IF(OR(WEEKDAY($F592,2)=6,WEEKDAY($F592,2)=7),"Jornada de fim de semana do 6x1",IF(OR($H592&gt;=Parâmetros!$E$20,$H592&lt;Parâmetros!$E$19),"ATENÇÃO · 6x1 apontou fora do horário diurno","Jornada fixa do 6x1"))),IF($D592="5x2","Jornada fixa do 5x2",IF($D592="Folguista",IF($J592=$K592,"Evidência confirma sequência","DIVERGE · sequência "&amp;$J592&amp;" × evidência "&amp;$K592),IF($K592=$E592,"Evidência confirma cadastro","DIVERGE · cadastro "&amp;$E592&amp;" × evidência "&amp;$K592)))))))))))</f>
        <v>Jornada fixa do 6x1</v>
      </c>
      <c r="W592" s="34" t="str">
        <f>IF(OR(OR($D592="6x1",$D592="FF 6x1"),$D592="5x2"),"",IF($AB592&lt;&gt;$AB591,IF(IFERROR(INDEX(Cadastro!$F$5:$F$243,$AB592),"")="",IF($L592&gt;0,1,0),IF(IFERROR(INDEX(Cadastro!$F$5:$F$243,$AB592),"")&lt;=IFERROR(INDEX(Parâmetros!$B$39:$B$48,MATCH($E592,Parâmetros!$A$39:$A$48,0)),99),IFERROR(INDEX(Cadastro!$F$5:$F$243,$AB592),""),0)),IF($L592&gt;0,IF(N($X591)&gt;0,1,N($W591)+1),IF(AND($L592=0,OR(N($W591)&gt;=IFERROR(INDEX(Parâmetros!$B$39:$B$48,MATCH($E592,Parâmetros!$A$39:$A$48,0)),99),AND(N($X591)&gt;0,N($X591)&lt;IFERROR(INDEX(Parâmetros!$C$39:$C$48,MATCH($E592,Parâmetros!$A$39:$A$48,0)),0)))),0,N($W591)+1))))</f>
        <v/>
      </c>
      <c r="X592" s="34" t="str">
        <f>IF(OR(OR($D592="6x1",$D592="FF 6x1"),$D592="5x2"),"",IF($AB592&lt;&gt;$AB591,IF(IFERROR(INDEX(Cadastro!$F$5:$F$243,$AB592),"")="",0,IF(IFERROR(INDEX(Cadastro!$F$5:$F$243,$AB592),"")&gt;IFERROR(INDEX(Parâmetros!$B$39:$B$48,MATCH($E592,Parâmetros!$A$39:$A$48,0)),99),IFERROR(INDEX(Cadastro!$F$5:$F$243,$AB592),"")-IFERROR(INDEX(Parâmetros!$B$39:$B$48,MATCH($E592,Parâmetros!$A$39:$A$48,0)),99),0)),IF(AND($L592=0,OR(N($W591)&gt;=IFERROR(INDEX(Parâmetros!$B$39:$B$48,MATCH($E592,Parâmetros!$A$39:$A$48,0)),99),AND(N($X591)&gt;0,N($X591)&lt;IFERROR(INDEX(Parâmetros!$C$39:$C$48,MATCH($E592,Parâmetros!$A$39:$A$48,0)),0)))),N($X591)+1,0)))</f>
        <v/>
      </c>
      <c r="Y592" t="str">
        <f>IF($AC592&lt;&gt;"",IF($L592&gt;0,$AC592&amp;" · com apontamento",$AC592),IF($E592="Férias",IF($L592&gt;0,"Férias · com apontamento","Férias (cadastro)"),IF(($Z592+$AA592-1)&gt;Parâmetros!$E$16,"Férias / afastamento",IF(AND($D592="5x2",OR(WEEKDAY($F592,2)=6,WEEKDAY($F592,2)=7)),IF($L592&gt;0,"Folga trabalhada","Folga"),IF($L592&gt;0,"Trabalhado",IF(OR(OR($D592="6x1",$D592="FF 6x1"),$D592="5x2"),IF(AND(OR($D592="6x1",$D592="FF 6x1"),OR(WEEKDAY($F592,2)=6,WEEKDAY($F592,2)=7)),"Folga","Falta de registro"),IF(AND($AB592&lt;&gt;$AB591,IFERROR(INDEX(Cadastro!$F$5:$F$243,$AB592),"")=""),"Indeterminado (início da série)",IF($X592&gt;0,"Folga","Falta de registro"))))))))</f>
        <v>Trabalhado</v>
      </c>
      <c r="Z592" s="34">
        <f>IF(OR($L592&gt;0,$F592&gt;Parâmetros!$E$14),0,IF($A592&lt;&gt;$A591,1,N($Z591)+1))</f>
        <v>0</v>
      </c>
      <c r="AA592" s="34">
        <f>IF(OR($L592&gt;0,$F592&gt;Parâmetros!$E$14),0,IF(OR($A592&lt;&gt;$A593,$F593&gt;Parâmetros!$E$14),1,N($AA593)+1))</f>
        <v>0</v>
      </c>
      <c r="AB592" s="31">
        <f>IFERROR(MATCH($A592&amp;"|"&amp;TEXT(_xlfn.MAXIFS(Cadastro!$E$5:$E$243,Cadastro!$A$5:$A$243,$A592,Cadastro!$E$5:$E$243,"&lt;="&amp;$F592),"yyyymmdd"),Cadastro!$I$5:$I$243,0),"")</f>
        <v>83</v>
      </c>
      <c r="AC592" t="str">
        <f>IFERROR(_xlfn.SINGLE(INDEX(Exceções!$D$5:$D$203,MATCH($A592&amp;"|"&amp;$F592,Exceções!$F$5:$F$203,0))),"")</f>
        <v/>
      </c>
      <c r="AD592" t="str">
        <f>IF($AC592="","",IFERROR(_xlfn.SINGLE(INDEX(Exceções!$E$5:$E$203,MATCH($A592&amp;"|"&amp;$F592,Exceções!$F$5:$F$203,0))),""))</f>
        <v/>
      </c>
    </row>
    <row r="593" spans="1:30" ht="15" hidden="1" customHeight="1" x14ac:dyDescent="0.25">
      <c r="A593" s="31">
        <v>55637</v>
      </c>
      <c r="B593" s="17" t="s">
        <v>43</v>
      </c>
      <c r="C593" s="17" t="str">
        <f>IFERROR(INDEX(Cadastro!$C$5:$C$243,$AB593),"NÃO INFORMADO")</f>
        <v>INS</v>
      </c>
      <c r="D593" s="17" t="str">
        <f>IFERROR(INDEX(Cadastro!$D$5:$D$243,$AB593),"")</f>
        <v>6x1</v>
      </c>
      <c r="E593" s="17" t="str">
        <f>IFERROR(INDEX(Cadastro!$G$5:$G$243,$AB593),"")</f>
        <v>6x1</v>
      </c>
      <c r="F593" s="29">
        <v>46303</v>
      </c>
      <c r="G593" s="32" t="str">
        <f t="shared" si="54"/>
        <v>qui</v>
      </c>
      <c r="H593" s="31">
        <f>IF($L593=0,"",_xlfn.MINIFS(Dados!$Q:$Q,Dados!$A:$A,$A593,Dados!$S:$S,$F593))</f>
        <v>427</v>
      </c>
      <c r="I593" s="31">
        <f>IF($H593="","",_xlfn.MAXIFS(Dados!$R:$R,Dados!$A:$A,$A593,Dados!$S:$S,$F593))</f>
        <v>985</v>
      </c>
      <c r="J593" s="32" t="str">
        <f>IF($D593&lt;&gt;"Folguista","",IFERROR(INDEX(Parâmetros!$D$52:$G$52,1,MIN(4,MAX(1,$W593))),""))</f>
        <v/>
      </c>
      <c r="K593" s="32" t="str">
        <f>IF(OR($AC593&lt;&gt;"",$Y593="Folga",$Y593="Folga trabalhada",$Y593="Férias (cadastro)",$Y593="Férias / afastamento",$Y593="Indeterminado (início da série)"),"",IF(OR($D593="6x1",$D593="FF 6x1"),IF(OR(WEEKDAY($F593,2)=6,WEEKDAY($F593,2)=7),"6x1 sáb/dom","6x1"),IF($D593="5x2","5x2",IF($H593="",IF($D593="Folguista",$J593,$E593),IF(OR($H593&gt;=Parâmetros!$E$18,$H593&lt;Parâmetros!$E$19),"C",IF($H593&lt;Parâmetros!$E$20,"A","B"))))))</f>
        <v>6x1</v>
      </c>
      <c r="L593" s="30">
        <f>SUMIFS(Dados!$E:$E,Dados!$A:$A,$A593,Dados!$S:$S,$F593)</f>
        <v>7.9300000000000006</v>
      </c>
      <c r="M593" s="30">
        <f>IFERROR(INDEX(Parâmetros!$E$6:$E$11,MATCH($K593,Parâmetros!$A$6:$A$11,0)),"")</f>
        <v>8.8000000000000007</v>
      </c>
      <c r="N593" s="33">
        <f t="shared" si="55"/>
        <v>0.90113636363636362</v>
      </c>
      <c r="O593" s="33">
        <f>Parâmetros!$E$13</f>
        <v>0.8</v>
      </c>
      <c r="P593" s="32" t="str">
        <f>IF(OR($M593="",$F593&gt;Parâmetros!$E$14),"Não","Sim")</f>
        <v>Sim</v>
      </c>
      <c r="Q593" s="32" t="str">
        <f t="shared" si="56"/>
        <v>Sim</v>
      </c>
      <c r="R593" s="32" t="str">
        <f t="shared" si="57"/>
        <v>Sim</v>
      </c>
      <c r="S593" s="30">
        <f t="shared" si="58"/>
        <v>0</v>
      </c>
      <c r="T593" s="32" t="str">
        <f>IF($Q593&lt;&gt;"Sim","",IF($N593&gt;Parâmetros!$E$15,"Sim","Não"))</f>
        <v>Não</v>
      </c>
      <c r="U593" s="17" t="str">
        <f t="shared" si="59"/>
        <v>Na meta</v>
      </c>
      <c r="V593" s="17" t="str">
        <f>IF($AC593&lt;&gt;"",IF($L593&gt;0,"ATENÇÃO · apontou em dia de "&amp;LOWER($AC593)&amp;" cadastrado","Exceção cadastrada · "&amp;$AC593)&amp;IF($AD593="",""," · "&amp;$AD593),IF($E593="Férias",IF($L593&gt;0,"ATENÇÃO · apontou estando de férias no cadastro","Férias no cadastro"),IF($Y593="Férias / afastamento","Afastamento · "&amp;($Z593+$AA593-1)&amp;" dias seguidos sem apontamento",IF($Y593="Folga trabalhada","ATENÇÃO · apontou em dia de folga da escala 5x2",IF($Y593="Folga",IF(AND($D593="5x2",OR(WEEKDAY($F593,2)=6,WEEKDAY($F593,2)=7)),"Folga de fim de semana da escala 5x2",IF(AND(OR($D593="6x1",$D593="FF 6x1"),WEEKDAY($F593,2)=6,FALSE()),"Folga de fim de semana · apontou no domingo anterior",IF(AND(OR($D593="6x1",$D593="FF 6x1"),WEEKDAY($F593,2)=7,AND($A593=$A592,$L592&gt;0)),"Folga de fim de semana · apontou no sábado",IF(AND(OR($D593="6x1",$D593="FF 6x1"),OR(WEEKDAY($F593,2)=6,WEEKDAY($F593,2)=7)),"Folga de fim de semana · sem apontamento no sábado nem no domingo","Folga prevista pelo ciclo")))),IF($Y593="Indeterminado (início da série)","Sem histórico anterior — informe o dia do ciclo no Cadastro",IF($Y593="Falta de registro",IF(OR(OR($D593="6x1",$D593="FF 6x1"),$D593="5x2"),"FALTA DE REGISTRO · dia útil da escala "&amp;$E593,"FALTA DE REGISTRO · dia "&amp;$W593&amp;" de "&amp;IFERROR(INDEX(Parâmetros!$B$39:$B$48,MATCH($E593,Parâmetros!$A$39:$A$48,0)),99)&amp;" do ciclo"),IF(OR($D593="6x1",$D593="FF 6x1"),IF(OR(AND(WEEKDAY($F593,2)=6,AND($A593=$A594,$L594&gt;0)),AND(WEEKDAY($F593,2)=7,AND($A593=$A592,$L592&gt;0))),"ATENÇÃO · apontou sábado e domingo no mesmo fim de semana",IF(OR(WEEKDAY($F593,2)=6,WEEKDAY($F593,2)=7),"Jornada de fim de semana do 6x1",IF(OR($H593&gt;=Parâmetros!$E$20,$H593&lt;Parâmetros!$E$19),"ATENÇÃO · 6x1 apontou fora do horário diurno","Jornada fixa do 6x1"))),IF($D593="5x2","Jornada fixa do 5x2",IF($D593="Folguista",IF($J593=$K593,"Evidência confirma sequência","DIVERGE · sequência "&amp;$J593&amp;" × evidência "&amp;$K593),IF($K593=$E593,"Evidência confirma cadastro","DIVERGE · cadastro "&amp;$E593&amp;" × evidência "&amp;$K593)))))))))))</f>
        <v>Jornada fixa do 6x1</v>
      </c>
      <c r="W593" s="34" t="str">
        <f>IF(OR(OR($D593="6x1",$D593="FF 6x1"),$D593="5x2"),"",IF($AB593&lt;&gt;$AB592,IF(IFERROR(INDEX(Cadastro!$F$5:$F$243,$AB593),"")="",IF($L593&gt;0,1,0),IF(IFERROR(INDEX(Cadastro!$F$5:$F$243,$AB593),"")&lt;=IFERROR(INDEX(Parâmetros!$B$39:$B$48,MATCH($E593,Parâmetros!$A$39:$A$48,0)),99),IFERROR(INDEX(Cadastro!$F$5:$F$243,$AB593),""),0)),IF($L593&gt;0,IF(N($X592)&gt;0,1,N($W592)+1),IF(AND($L593=0,OR(N($W592)&gt;=IFERROR(INDEX(Parâmetros!$B$39:$B$48,MATCH($E593,Parâmetros!$A$39:$A$48,0)),99),AND(N($X592)&gt;0,N($X592)&lt;IFERROR(INDEX(Parâmetros!$C$39:$C$48,MATCH($E593,Parâmetros!$A$39:$A$48,0)),0)))),0,N($W592)+1))))</f>
        <v/>
      </c>
      <c r="X593" s="34" t="str">
        <f>IF(OR(OR($D593="6x1",$D593="FF 6x1"),$D593="5x2"),"",IF($AB593&lt;&gt;$AB592,IF(IFERROR(INDEX(Cadastro!$F$5:$F$243,$AB593),"")="",0,IF(IFERROR(INDEX(Cadastro!$F$5:$F$243,$AB593),"")&gt;IFERROR(INDEX(Parâmetros!$B$39:$B$48,MATCH($E593,Parâmetros!$A$39:$A$48,0)),99),IFERROR(INDEX(Cadastro!$F$5:$F$243,$AB593),"")-IFERROR(INDEX(Parâmetros!$B$39:$B$48,MATCH($E593,Parâmetros!$A$39:$A$48,0)),99),0)),IF(AND($L593=0,OR(N($W592)&gt;=IFERROR(INDEX(Parâmetros!$B$39:$B$48,MATCH($E593,Parâmetros!$A$39:$A$48,0)),99),AND(N($X592)&gt;0,N($X592)&lt;IFERROR(INDEX(Parâmetros!$C$39:$C$48,MATCH($E593,Parâmetros!$A$39:$A$48,0)),0)))),N($X592)+1,0)))</f>
        <v/>
      </c>
      <c r="Y593" t="str">
        <f>IF($AC593&lt;&gt;"",IF($L593&gt;0,$AC593&amp;" · com apontamento",$AC593),IF($E593="Férias",IF($L593&gt;0,"Férias · com apontamento","Férias (cadastro)"),IF(($Z593+$AA593-1)&gt;Parâmetros!$E$16,"Férias / afastamento",IF(AND($D593="5x2",OR(WEEKDAY($F593,2)=6,WEEKDAY($F593,2)=7)),IF($L593&gt;0,"Folga trabalhada","Folga"),IF($L593&gt;0,"Trabalhado",IF(OR(OR($D593="6x1",$D593="FF 6x1"),$D593="5x2"),IF(AND(OR($D593="6x1",$D593="FF 6x1"),OR(WEEKDAY($F593,2)=6,WEEKDAY($F593,2)=7)),"Folga","Falta de registro"),IF(AND($AB593&lt;&gt;$AB592,IFERROR(INDEX(Cadastro!$F$5:$F$243,$AB593),"")=""),"Indeterminado (início da série)",IF($X593&gt;0,"Folga","Falta de registro"))))))))</f>
        <v>Trabalhado</v>
      </c>
      <c r="Z593" s="34">
        <f>IF(OR($L593&gt;0,$F593&gt;Parâmetros!$E$14),0,IF($A593&lt;&gt;$A592,1,N($Z592)+1))</f>
        <v>0</v>
      </c>
      <c r="AA593" s="34">
        <f>IF(OR($L593&gt;0,$F593&gt;Parâmetros!$E$14),0,IF(OR($A593&lt;&gt;$A594,$F594&gt;Parâmetros!$E$14),1,N($AA594)+1))</f>
        <v>0</v>
      </c>
      <c r="AB593" s="31">
        <f>IFERROR(MATCH($A593&amp;"|"&amp;TEXT(_xlfn.MAXIFS(Cadastro!$E$5:$E$243,Cadastro!$A$5:$A$243,$A593,Cadastro!$E$5:$E$243,"&lt;="&amp;$F593),"yyyymmdd"),Cadastro!$I$5:$I$243,0),"")</f>
        <v>83</v>
      </c>
      <c r="AC593" t="str">
        <f>IFERROR(_xlfn.SINGLE(INDEX(Exceções!$D$5:$D$203,MATCH($A593&amp;"|"&amp;$F593,Exceções!$F$5:$F$203,0))),"")</f>
        <v/>
      </c>
      <c r="AD593" t="str">
        <f>IF($AC593="","",IFERROR(_xlfn.SINGLE(INDEX(Exceções!$E$5:$E$203,MATCH($A593&amp;"|"&amp;$F593,Exceções!$F$5:$F$203,0))),""))</f>
        <v/>
      </c>
    </row>
    <row r="594" spans="1:30" ht="15" hidden="1" customHeight="1" x14ac:dyDescent="0.25">
      <c r="A594" s="31">
        <v>55637</v>
      </c>
      <c r="B594" s="17" t="s">
        <v>43</v>
      </c>
      <c r="C594" s="17" t="str">
        <f>IFERROR(INDEX(Cadastro!$C$5:$C$243,$AB594),"NÃO INFORMADO")</f>
        <v>INS</v>
      </c>
      <c r="D594" s="17" t="str">
        <f>IFERROR(INDEX(Cadastro!$D$5:$D$243,$AB594),"")</f>
        <v>6x1</v>
      </c>
      <c r="E594" s="17" t="str">
        <f>IFERROR(INDEX(Cadastro!$G$5:$G$243,$AB594),"")</f>
        <v>6x1</v>
      </c>
      <c r="F594" s="29">
        <v>46304</v>
      </c>
      <c r="G594" s="32" t="str">
        <f t="shared" si="54"/>
        <v>sex</v>
      </c>
      <c r="H594" s="31">
        <f>IF($L594=0,"",_xlfn.MINIFS(Dados!$Q:$Q,Dados!$A:$A,$A594,Dados!$S:$S,$F594))</f>
        <v>427</v>
      </c>
      <c r="I594" s="31">
        <f>IF($H594="","",_xlfn.MAXIFS(Dados!$R:$R,Dados!$A:$A,$A594,Dados!$S:$S,$F594))</f>
        <v>976</v>
      </c>
      <c r="J594" s="32" t="str">
        <f>IF($D594&lt;&gt;"Folguista","",IFERROR(INDEX(Parâmetros!$D$52:$G$52,1,MIN(4,MAX(1,$W594))),""))</f>
        <v/>
      </c>
      <c r="K594" s="32" t="str">
        <f>IF(OR($AC594&lt;&gt;"",$Y594="Folga",$Y594="Folga trabalhada",$Y594="Férias (cadastro)",$Y594="Férias / afastamento",$Y594="Indeterminado (início da série)"),"",IF(OR($D594="6x1",$D594="FF 6x1"),IF(OR(WEEKDAY($F594,2)=6,WEEKDAY($F594,2)=7),"6x1 sáb/dom","6x1"),IF($D594="5x2","5x2",IF($H594="",IF($D594="Folguista",$J594,$E594),IF(OR($H594&gt;=Parâmetros!$E$18,$H594&lt;Parâmetros!$E$19),"C",IF($H594&lt;Parâmetros!$E$20,"A","B"))))))</f>
        <v>6x1</v>
      </c>
      <c r="L594" s="30">
        <f>SUMIFS(Dados!$E:$E,Dados!$A:$A,$A594,Dados!$S:$S,$F594)</f>
        <v>7.65</v>
      </c>
      <c r="M594" s="30">
        <f>IFERROR(INDEX(Parâmetros!$E$6:$E$11,MATCH($K594,Parâmetros!$A$6:$A$11,0)),"")</f>
        <v>8.8000000000000007</v>
      </c>
      <c r="N594" s="33">
        <f t="shared" si="55"/>
        <v>0.86931818181818177</v>
      </c>
      <c r="O594" s="33">
        <f>Parâmetros!$E$13</f>
        <v>0.8</v>
      </c>
      <c r="P594" s="32" t="str">
        <f>IF(OR($M594="",$F594&gt;Parâmetros!$E$14),"Não","Sim")</f>
        <v>Sim</v>
      </c>
      <c r="Q594" s="32" t="str">
        <f t="shared" si="56"/>
        <v>Sim</v>
      </c>
      <c r="R594" s="32" t="str">
        <f t="shared" si="57"/>
        <v>Sim</v>
      </c>
      <c r="S594" s="30">
        <f t="shared" si="58"/>
        <v>0</v>
      </c>
      <c r="T594" s="32" t="str">
        <f>IF($Q594&lt;&gt;"Sim","",IF($N594&gt;Parâmetros!$E$15,"Sim","Não"))</f>
        <v>Não</v>
      </c>
      <c r="U594" s="17" t="str">
        <f t="shared" si="59"/>
        <v>Na meta</v>
      </c>
      <c r="V594" s="17" t="str">
        <f>IF($AC594&lt;&gt;"",IF($L594&gt;0,"ATENÇÃO · apontou em dia de "&amp;LOWER($AC594)&amp;" cadastrado","Exceção cadastrada · "&amp;$AC594)&amp;IF($AD594="",""," · "&amp;$AD594),IF($E594="Férias",IF($L594&gt;0,"ATENÇÃO · apontou estando de férias no cadastro","Férias no cadastro"),IF($Y594="Férias / afastamento","Afastamento · "&amp;($Z594+$AA594-1)&amp;" dias seguidos sem apontamento",IF($Y594="Folga trabalhada","ATENÇÃO · apontou em dia de folga da escala 5x2",IF($Y594="Folga",IF(AND($D594="5x2",OR(WEEKDAY($F594,2)=6,WEEKDAY($F594,2)=7)),"Folga de fim de semana da escala 5x2",IF(AND(OR($D594="6x1",$D594="FF 6x1"),WEEKDAY($F594,2)=6,FALSE()),"Folga de fim de semana · apontou no domingo anterior",IF(AND(OR($D594="6x1",$D594="FF 6x1"),WEEKDAY($F594,2)=7,AND($A594=$A593,$L593&gt;0)),"Folga de fim de semana · apontou no sábado",IF(AND(OR($D594="6x1",$D594="FF 6x1"),OR(WEEKDAY($F594,2)=6,WEEKDAY($F594,2)=7)),"Folga de fim de semana · sem apontamento no sábado nem no domingo","Folga prevista pelo ciclo")))),IF($Y594="Indeterminado (início da série)","Sem histórico anterior — informe o dia do ciclo no Cadastro",IF($Y594="Falta de registro",IF(OR(OR($D594="6x1",$D594="FF 6x1"),$D594="5x2"),"FALTA DE REGISTRO · dia útil da escala "&amp;$E594,"FALTA DE REGISTRO · dia "&amp;$W594&amp;" de "&amp;IFERROR(INDEX(Parâmetros!$B$39:$B$48,MATCH($E594,Parâmetros!$A$39:$A$48,0)),99)&amp;" do ciclo"),IF(OR($D594="6x1",$D594="FF 6x1"),IF(OR(AND(WEEKDAY($F594,2)=6,AND($A594=$A595,$L595&gt;0)),AND(WEEKDAY($F594,2)=7,AND($A594=$A593,$L593&gt;0))),"ATENÇÃO · apontou sábado e domingo no mesmo fim de semana",IF(OR(WEEKDAY($F594,2)=6,WEEKDAY($F594,2)=7),"Jornada de fim de semana do 6x1",IF(OR($H594&gt;=Parâmetros!$E$20,$H594&lt;Parâmetros!$E$19),"ATENÇÃO · 6x1 apontou fora do horário diurno","Jornada fixa do 6x1"))),IF($D594="5x2","Jornada fixa do 5x2",IF($D594="Folguista",IF($J594=$K594,"Evidência confirma sequência","DIVERGE · sequência "&amp;$J594&amp;" × evidência "&amp;$K594),IF($K594=$E594,"Evidência confirma cadastro","DIVERGE · cadastro "&amp;$E594&amp;" × evidência "&amp;$K594)))))))))))</f>
        <v>Jornada fixa do 6x1</v>
      </c>
      <c r="W594" s="34" t="str">
        <f>IF(OR(OR($D594="6x1",$D594="FF 6x1"),$D594="5x2"),"",IF($AB594&lt;&gt;$AB593,IF(IFERROR(INDEX(Cadastro!$F$5:$F$243,$AB594),"")="",IF($L594&gt;0,1,0),IF(IFERROR(INDEX(Cadastro!$F$5:$F$243,$AB594),"")&lt;=IFERROR(INDEX(Parâmetros!$B$39:$B$48,MATCH($E594,Parâmetros!$A$39:$A$48,0)),99),IFERROR(INDEX(Cadastro!$F$5:$F$243,$AB594),""),0)),IF($L594&gt;0,IF(N($X593)&gt;0,1,N($W593)+1),IF(AND($L594=0,OR(N($W593)&gt;=IFERROR(INDEX(Parâmetros!$B$39:$B$48,MATCH($E594,Parâmetros!$A$39:$A$48,0)),99),AND(N($X593)&gt;0,N($X593)&lt;IFERROR(INDEX(Parâmetros!$C$39:$C$48,MATCH($E594,Parâmetros!$A$39:$A$48,0)),0)))),0,N($W593)+1))))</f>
        <v/>
      </c>
      <c r="X594" s="34" t="str">
        <f>IF(OR(OR($D594="6x1",$D594="FF 6x1"),$D594="5x2"),"",IF($AB594&lt;&gt;$AB593,IF(IFERROR(INDEX(Cadastro!$F$5:$F$243,$AB594),"")="",0,IF(IFERROR(INDEX(Cadastro!$F$5:$F$243,$AB594),"")&gt;IFERROR(INDEX(Parâmetros!$B$39:$B$48,MATCH($E594,Parâmetros!$A$39:$A$48,0)),99),IFERROR(INDEX(Cadastro!$F$5:$F$243,$AB594),"")-IFERROR(INDEX(Parâmetros!$B$39:$B$48,MATCH($E594,Parâmetros!$A$39:$A$48,0)),99),0)),IF(AND($L594=0,OR(N($W593)&gt;=IFERROR(INDEX(Parâmetros!$B$39:$B$48,MATCH($E594,Parâmetros!$A$39:$A$48,0)),99),AND(N($X593)&gt;0,N($X593)&lt;IFERROR(INDEX(Parâmetros!$C$39:$C$48,MATCH($E594,Parâmetros!$A$39:$A$48,0)),0)))),N($X593)+1,0)))</f>
        <v/>
      </c>
      <c r="Y594" t="str">
        <f>IF($AC594&lt;&gt;"",IF($L594&gt;0,$AC594&amp;" · com apontamento",$AC594),IF($E594="Férias",IF($L594&gt;0,"Férias · com apontamento","Férias (cadastro)"),IF(($Z594+$AA594-1)&gt;Parâmetros!$E$16,"Férias / afastamento",IF(AND($D594="5x2",OR(WEEKDAY($F594,2)=6,WEEKDAY($F594,2)=7)),IF($L594&gt;0,"Folga trabalhada","Folga"),IF($L594&gt;0,"Trabalhado",IF(OR(OR($D594="6x1",$D594="FF 6x1"),$D594="5x2"),IF(AND(OR($D594="6x1",$D594="FF 6x1"),OR(WEEKDAY($F594,2)=6,WEEKDAY($F594,2)=7)),"Folga","Falta de registro"),IF(AND($AB594&lt;&gt;$AB593,IFERROR(INDEX(Cadastro!$F$5:$F$243,$AB594),"")=""),"Indeterminado (início da série)",IF($X594&gt;0,"Folga","Falta de registro"))))))))</f>
        <v>Trabalhado</v>
      </c>
      <c r="Z594" s="34">
        <f>IF(OR($L594&gt;0,$F594&gt;Parâmetros!$E$14),0,IF($A594&lt;&gt;$A593,1,N($Z593)+1))</f>
        <v>0</v>
      </c>
      <c r="AA594" s="34">
        <f>IF(OR($L594&gt;0,$F594&gt;Parâmetros!$E$14),0,IF(OR($A594&lt;&gt;$A595,$F595&gt;Parâmetros!$E$14),1,N($AA595)+1))</f>
        <v>0</v>
      </c>
      <c r="AB594" s="31">
        <f>IFERROR(MATCH($A594&amp;"|"&amp;TEXT(_xlfn.MAXIFS(Cadastro!$E$5:$E$243,Cadastro!$A$5:$A$243,$A594,Cadastro!$E$5:$E$243,"&lt;="&amp;$F594),"yyyymmdd"),Cadastro!$I$5:$I$243,0),"")</f>
        <v>83</v>
      </c>
      <c r="AC594" t="str">
        <f>IFERROR(_xlfn.SINGLE(INDEX(Exceções!$D$5:$D$203,MATCH($A594&amp;"|"&amp;$F594,Exceções!$F$5:$F$203,0))),"")</f>
        <v/>
      </c>
      <c r="AD594" t="str">
        <f>IF($AC594="","",IFERROR(_xlfn.SINGLE(INDEX(Exceções!$E$5:$E$203,MATCH($A594&amp;"|"&amp;$F594,Exceções!$F$5:$F$203,0))),""))</f>
        <v/>
      </c>
    </row>
    <row r="595" spans="1:30" ht="15" hidden="1" customHeight="1" x14ac:dyDescent="0.25">
      <c r="A595" s="31">
        <v>55637</v>
      </c>
      <c r="B595" s="17" t="s">
        <v>43</v>
      </c>
      <c r="C595" s="17" t="str">
        <f>IFERROR(INDEX(Cadastro!$C$5:$C$243,$AB595),"NÃO INFORMADO")</f>
        <v>INS</v>
      </c>
      <c r="D595" s="17" t="str">
        <f>IFERROR(INDEX(Cadastro!$D$5:$D$243,$AB595),"")</f>
        <v>6x1</v>
      </c>
      <c r="E595" s="17" t="str">
        <f>IFERROR(INDEX(Cadastro!$G$5:$G$243,$AB595),"")</f>
        <v>6x1</v>
      </c>
      <c r="F595" s="29">
        <v>46305</v>
      </c>
      <c r="G595" s="32" t="str">
        <f t="shared" si="54"/>
        <v>sáb</v>
      </c>
      <c r="H595" s="31">
        <f>IF($L595=0,"",_xlfn.MINIFS(Dados!$Q:$Q,Dados!$A:$A,$A595,Dados!$S:$S,$F595))</f>
        <v>422</v>
      </c>
      <c r="I595" s="31">
        <f>IF($H595="","",_xlfn.MAXIFS(Dados!$R:$R,Dados!$A:$A,$A595,Dados!$S:$S,$F595))</f>
        <v>923</v>
      </c>
      <c r="J595" s="32" t="str">
        <f>IF($D595&lt;&gt;"Folguista","",IFERROR(INDEX(Parâmetros!$D$52:$G$52,1,MIN(4,MAX(1,$W595))),""))</f>
        <v/>
      </c>
      <c r="K595" s="32" t="str">
        <f>IF(OR($AC595&lt;&gt;"",$Y595="Folga",$Y595="Folga trabalhada",$Y595="Férias (cadastro)",$Y595="Férias / afastamento",$Y595="Indeterminado (início da série)"),"",IF(OR($D595="6x1",$D595="FF 6x1"),IF(OR(WEEKDAY($F595,2)=6,WEEKDAY($F595,2)=7),"6x1 sáb/dom","6x1"),IF($D595="5x2","5x2",IF($H595="",IF($D595="Folguista",$J595,$E595),IF(OR($H595&gt;=Parâmetros!$E$18,$H595&lt;Parâmetros!$E$19),"C",IF($H595&lt;Parâmetros!$E$20,"A","B"))))))</f>
        <v>6x1 sáb/dom</v>
      </c>
      <c r="L595" s="30">
        <f>SUMIFS(Dados!$E:$E,Dados!$A:$A,$A595,Dados!$S:$S,$F595)</f>
        <v>7.66</v>
      </c>
      <c r="M595" s="30">
        <f>IFERROR(INDEX(Parâmetros!$E$6:$E$11,MATCH($K595,Parâmetros!$A$6:$A$11,0)),"")</f>
        <v>7.33</v>
      </c>
      <c r="N595" s="33">
        <f t="shared" si="55"/>
        <v>1.0450204638472034</v>
      </c>
      <c r="O595" s="33">
        <f>Parâmetros!$E$13</f>
        <v>0.8</v>
      </c>
      <c r="P595" s="32" t="str">
        <f>IF(OR($M595="",$F595&gt;Parâmetros!$E$14),"Não","Sim")</f>
        <v>Sim</v>
      </c>
      <c r="Q595" s="32" t="str">
        <f t="shared" si="56"/>
        <v>Sim</v>
      </c>
      <c r="R595" s="32" t="str">
        <f t="shared" si="57"/>
        <v>Sim</v>
      </c>
      <c r="S595" s="30">
        <f t="shared" si="58"/>
        <v>0</v>
      </c>
      <c r="T595" s="32" t="str">
        <f>IF($Q595&lt;&gt;"Sim","",IF($N595&gt;Parâmetros!$E$15,"Sim","Não"))</f>
        <v>Sim</v>
      </c>
      <c r="U595" s="17" t="str">
        <f t="shared" si="59"/>
        <v>Na meta</v>
      </c>
      <c r="V595" s="17" t="str">
        <f>IF($AC595&lt;&gt;"",IF($L595&gt;0,"ATENÇÃO · apontou em dia de "&amp;LOWER($AC595)&amp;" cadastrado","Exceção cadastrada · "&amp;$AC595)&amp;IF($AD595="",""," · "&amp;$AD595),IF($E595="Férias",IF($L595&gt;0,"ATENÇÃO · apontou estando de férias no cadastro","Férias no cadastro"),IF($Y595="Férias / afastamento","Afastamento · "&amp;($Z595+$AA595-1)&amp;" dias seguidos sem apontamento",IF($Y595="Folga trabalhada","ATENÇÃO · apontou em dia de folga da escala 5x2",IF($Y595="Folga",IF(AND($D595="5x2",OR(WEEKDAY($F595,2)=6,WEEKDAY($F595,2)=7)),"Folga de fim de semana da escala 5x2",IF(AND(OR($D595="6x1",$D595="FF 6x1"),WEEKDAY($F595,2)=6,FALSE()),"Folga de fim de semana · apontou no domingo anterior",IF(AND(OR($D595="6x1",$D595="FF 6x1"),WEEKDAY($F595,2)=7,AND($A595=$A594,$L594&gt;0)),"Folga de fim de semana · apontou no sábado",IF(AND(OR($D595="6x1",$D595="FF 6x1"),OR(WEEKDAY($F595,2)=6,WEEKDAY($F595,2)=7)),"Folga de fim de semana · sem apontamento no sábado nem no domingo","Folga prevista pelo ciclo")))),IF($Y595="Indeterminado (início da série)","Sem histórico anterior — informe o dia do ciclo no Cadastro",IF($Y595="Falta de registro",IF(OR(OR($D595="6x1",$D595="FF 6x1"),$D595="5x2"),"FALTA DE REGISTRO · dia útil da escala "&amp;$E595,"FALTA DE REGISTRO · dia "&amp;$W595&amp;" de "&amp;IFERROR(INDEX(Parâmetros!$B$39:$B$48,MATCH($E595,Parâmetros!$A$39:$A$48,0)),99)&amp;" do ciclo"),IF(OR($D595="6x1",$D595="FF 6x1"),IF(OR(AND(WEEKDAY($F595,2)=6,AND($A595=$A596,$L596&gt;0)),AND(WEEKDAY($F595,2)=7,AND($A595=$A594,$L594&gt;0))),"ATENÇÃO · apontou sábado e domingo no mesmo fim de semana",IF(OR(WEEKDAY($F595,2)=6,WEEKDAY($F595,2)=7),"Jornada de fim de semana do 6x1",IF(OR($H595&gt;=Parâmetros!$E$20,$H595&lt;Parâmetros!$E$19),"ATENÇÃO · 6x1 apontou fora do horário diurno","Jornada fixa do 6x1"))),IF($D595="5x2","Jornada fixa do 5x2",IF($D595="Folguista",IF($J595=$K595,"Evidência confirma sequência","DIVERGE · sequência "&amp;$J595&amp;" × evidência "&amp;$K595),IF($K595=$E595,"Evidência confirma cadastro","DIVERGE · cadastro "&amp;$E595&amp;" × evidência "&amp;$K595)))))))))))</f>
        <v>Jornada de fim de semana do 6x1</v>
      </c>
      <c r="W595" s="34" t="str">
        <f>IF(OR(OR($D595="6x1",$D595="FF 6x1"),$D595="5x2"),"",IF($AB595&lt;&gt;$AB594,IF(IFERROR(INDEX(Cadastro!$F$5:$F$243,$AB595),"")="",IF($L595&gt;0,1,0),IF(IFERROR(INDEX(Cadastro!$F$5:$F$243,$AB595),"")&lt;=IFERROR(INDEX(Parâmetros!$B$39:$B$48,MATCH($E595,Parâmetros!$A$39:$A$48,0)),99),IFERROR(INDEX(Cadastro!$F$5:$F$243,$AB595),""),0)),IF($L595&gt;0,IF(N($X594)&gt;0,1,N($W594)+1),IF(AND($L595=0,OR(N($W594)&gt;=IFERROR(INDEX(Parâmetros!$B$39:$B$48,MATCH($E595,Parâmetros!$A$39:$A$48,0)),99),AND(N($X594)&gt;0,N($X594)&lt;IFERROR(INDEX(Parâmetros!$C$39:$C$48,MATCH($E595,Parâmetros!$A$39:$A$48,0)),0)))),0,N($W594)+1))))</f>
        <v/>
      </c>
      <c r="X595" s="34" t="str">
        <f>IF(OR(OR($D595="6x1",$D595="FF 6x1"),$D595="5x2"),"",IF($AB595&lt;&gt;$AB594,IF(IFERROR(INDEX(Cadastro!$F$5:$F$243,$AB595),"")="",0,IF(IFERROR(INDEX(Cadastro!$F$5:$F$243,$AB595),"")&gt;IFERROR(INDEX(Parâmetros!$B$39:$B$48,MATCH($E595,Parâmetros!$A$39:$A$48,0)),99),IFERROR(INDEX(Cadastro!$F$5:$F$243,$AB595),"")-IFERROR(INDEX(Parâmetros!$B$39:$B$48,MATCH($E595,Parâmetros!$A$39:$A$48,0)),99),0)),IF(AND($L595=0,OR(N($W594)&gt;=IFERROR(INDEX(Parâmetros!$B$39:$B$48,MATCH($E595,Parâmetros!$A$39:$A$48,0)),99),AND(N($X594)&gt;0,N($X594)&lt;IFERROR(INDEX(Parâmetros!$C$39:$C$48,MATCH($E595,Parâmetros!$A$39:$A$48,0)),0)))),N($X594)+1,0)))</f>
        <v/>
      </c>
      <c r="Y595" t="str">
        <f>IF($AC595&lt;&gt;"",IF($L595&gt;0,$AC595&amp;" · com apontamento",$AC595),IF($E595="Férias",IF($L595&gt;0,"Férias · com apontamento","Férias (cadastro)"),IF(($Z595+$AA595-1)&gt;Parâmetros!$E$16,"Férias / afastamento",IF(AND($D595="5x2",OR(WEEKDAY($F595,2)=6,WEEKDAY($F595,2)=7)),IF($L595&gt;0,"Folga trabalhada","Folga"),IF($L595&gt;0,"Trabalhado",IF(OR(OR($D595="6x1",$D595="FF 6x1"),$D595="5x2"),IF(AND(OR($D595="6x1",$D595="FF 6x1"),OR(WEEKDAY($F595,2)=6,WEEKDAY($F595,2)=7)),"Folga","Falta de registro"),IF(AND($AB595&lt;&gt;$AB594,IFERROR(INDEX(Cadastro!$F$5:$F$243,$AB595),"")=""),"Indeterminado (início da série)",IF($X595&gt;0,"Folga","Falta de registro"))))))))</f>
        <v>Trabalhado</v>
      </c>
      <c r="Z595" s="34">
        <f>IF(OR($L595&gt;0,$F595&gt;Parâmetros!$E$14),0,IF($A595&lt;&gt;$A594,1,N($Z594)+1))</f>
        <v>0</v>
      </c>
      <c r="AA595" s="34">
        <f>IF(OR($L595&gt;0,$F595&gt;Parâmetros!$E$14),0,IF(OR($A595&lt;&gt;$A596,$F596&gt;Parâmetros!$E$14),1,N($AA596)+1))</f>
        <v>0</v>
      </c>
      <c r="AB595" s="31">
        <f>IFERROR(MATCH($A595&amp;"|"&amp;TEXT(_xlfn.MAXIFS(Cadastro!$E$5:$E$243,Cadastro!$A$5:$A$243,$A595,Cadastro!$E$5:$E$243,"&lt;="&amp;$F595),"yyyymmdd"),Cadastro!$I$5:$I$243,0),"")</f>
        <v>83</v>
      </c>
      <c r="AC595" t="str">
        <f>IFERROR(_xlfn.SINGLE(INDEX(Exceções!$D$5:$D$203,MATCH($A595&amp;"|"&amp;$F595,Exceções!$F$5:$F$203,0))),"")</f>
        <v/>
      </c>
      <c r="AD595" t="str">
        <f>IF($AC595="","",IFERROR(_xlfn.SINGLE(INDEX(Exceções!$E$5:$E$203,MATCH($A595&amp;"|"&amp;$F595,Exceções!$F$5:$F$203,0))),""))</f>
        <v/>
      </c>
    </row>
    <row r="596" spans="1:30" ht="15" hidden="1" customHeight="1" x14ac:dyDescent="0.25">
      <c r="A596" s="31">
        <v>55637</v>
      </c>
      <c r="B596" s="17" t="s">
        <v>43</v>
      </c>
      <c r="C596" s="17" t="str">
        <f>IFERROR(INDEX(Cadastro!$C$5:$C$243,$AB596),"NÃO INFORMADO")</f>
        <v>INS</v>
      </c>
      <c r="D596" s="17" t="str">
        <f>IFERROR(INDEX(Cadastro!$D$5:$D$243,$AB596),"")</f>
        <v>6x1</v>
      </c>
      <c r="E596" s="17" t="str">
        <f>IFERROR(INDEX(Cadastro!$G$5:$G$243,$AB596),"")</f>
        <v>6x1</v>
      </c>
      <c r="F596" s="29">
        <v>46306</v>
      </c>
      <c r="G596" s="32" t="str">
        <f t="shared" si="54"/>
        <v>dom</v>
      </c>
      <c r="H596" s="31" t="str">
        <f>IF($L596=0,"",_xlfn.MINIFS(Dados!$Q:$Q,Dados!$A:$A,$A596,Dados!$S:$S,$F596))</f>
        <v/>
      </c>
      <c r="I596" s="31" t="str">
        <f>IF($H596="","",_xlfn.MAXIFS(Dados!$R:$R,Dados!$A:$A,$A596,Dados!$S:$S,$F596))</f>
        <v/>
      </c>
      <c r="J596" s="32" t="str">
        <f>IF($D596&lt;&gt;"Folguista","",IFERROR(INDEX(Parâmetros!$D$52:$G$52,1,MIN(4,MAX(1,$W596))),""))</f>
        <v/>
      </c>
      <c r="K596" s="32" t="str">
        <f>IF(OR($AC596&lt;&gt;"",$Y596="Folga",$Y596="Folga trabalhada",$Y596="Férias (cadastro)",$Y596="Férias / afastamento",$Y596="Indeterminado (início da série)"),"",IF(OR($D596="6x1",$D596="FF 6x1"),IF(OR(WEEKDAY($F596,2)=6,WEEKDAY($F596,2)=7),"6x1 sáb/dom","6x1"),IF($D596="5x2","5x2",IF($H596="",IF($D596="Folguista",$J596,$E596),IF(OR($H596&gt;=Parâmetros!$E$18,$H596&lt;Parâmetros!$E$19),"C",IF($H596&lt;Parâmetros!$E$20,"A","B"))))))</f>
        <v/>
      </c>
      <c r="L596" s="30">
        <f>SUMIFS(Dados!$E:$E,Dados!$A:$A,$A596,Dados!$S:$S,$F596)</f>
        <v>0</v>
      </c>
      <c r="M596" s="30" t="str">
        <f>IFERROR(INDEX(Parâmetros!$E$6:$E$11,MATCH($K596,Parâmetros!$A$6:$A$11,0)),"")</f>
        <v/>
      </c>
      <c r="N596" s="33" t="str">
        <f t="shared" si="55"/>
        <v/>
      </c>
      <c r="O596" s="33">
        <f>Parâmetros!$E$13</f>
        <v>0.8</v>
      </c>
      <c r="P596" s="32" t="str">
        <f>IF(OR($M596="",$F596&gt;Parâmetros!$E$14),"Não","Sim")</f>
        <v>Não</v>
      </c>
      <c r="Q596" s="32" t="str">
        <f t="shared" si="56"/>
        <v/>
      </c>
      <c r="R596" s="32" t="str">
        <f t="shared" si="57"/>
        <v/>
      </c>
      <c r="S596" s="30" t="str">
        <f t="shared" si="58"/>
        <v/>
      </c>
      <c r="T596" s="32" t="str">
        <f>IF($Q596&lt;&gt;"Sim","",IF($N596&gt;Parâmetros!$E$15,"Sim","Não"))</f>
        <v/>
      </c>
      <c r="U596" s="17" t="str">
        <f t="shared" si="59"/>
        <v>Folga</v>
      </c>
      <c r="V596" s="17" t="str">
        <f>IF($AC596&lt;&gt;"",IF($L596&gt;0,"ATENÇÃO · apontou em dia de "&amp;LOWER($AC596)&amp;" cadastrado","Exceção cadastrada · "&amp;$AC596)&amp;IF($AD596="",""," · "&amp;$AD596),IF($E596="Férias",IF($L596&gt;0,"ATENÇÃO · apontou estando de férias no cadastro","Férias no cadastro"),IF($Y596="Férias / afastamento","Afastamento · "&amp;($Z596+$AA596-1)&amp;" dias seguidos sem apontamento",IF($Y596="Folga trabalhada","ATENÇÃO · apontou em dia de folga da escala 5x2",IF($Y596="Folga",IF(AND($D596="5x2",OR(WEEKDAY($F596,2)=6,WEEKDAY($F596,2)=7)),"Folga de fim de semana da escala 5x2",IF(AND(OR($D596="6x1",$D596="FF 6x1"),WEEKDAY($F596,2)=6,FALSE()),"Folga de fim de semana · apontou no domingo anterior",IF(AND(OR($D596="6x1",$D596="FF 6x1"),WEEKDAY($F596,2)=7,AND($A596=$A595,$L595&gt;0)),"Folga de fim de semana · apontou no sábado",IF(AND(OR($D596="6x1",$D596="FF 6x1"),OR(WEEKDAY($F596,2)=6,WEEKDAY($F596,2)=7)),"Folga de fim de semana · sem apontamento no sábado nem no domingo","Folga prevista pelo ciclo")))),IF($Y596="Indeterminado (início da série)","Sem histórico anterior — informe o dia do ciclo no Cadastro",IF($Y596="Falta de registro",IF(OR(OR($D596="6x1",$D596="FF 6x1"),$D596="5x2"),"FALTA DE REGISTRO · dia útil da escala "&amp;$E596,"FALTA DE REGISTRO · dia "&amp;$W596&amp;" de "&amp;IFERROR(INDEX(Parâmetros!$B$39:$B$48,MATCH($E596,Parâmetros!$A$39:$A$48,0)),99)&amp;" do ciclo"),IF(OR($D596="6x1",$D596="FF 6x1"),IF(OR(AND(WEEKDAY($F596,2)=6,AND($A596=$A597,$L597&gt;0)),AND(WEEKDAY($F596,2)=7,AND($A596=$A595,$L595&gt;0))),"ATENÇÃO · apontou sábado e domingo no mesmo fim de semana",IF(OR(WEEKDAY($F596,2)=6,WEEKDAY($F596,2)=7),"Jornada de fim de semana do 6x1",IF(OR($H596&gt;=Parâmetros!$E$20,$H596&lt;Parâmetros!$E$19),"ATENÇÃO · 6x1 apontou fora do horário diurno","Jornada fixa do 6x1"))),IF($D596="5x2","Jornada fixa do 5x2",IF($D596="Folguista",IF($J596=$K596,"Evidência confirma sequência","DIVERGE · sequência "&amp;$J596&amp;" × evidência "&amp;$K596),IF($K596=$E596,"Evidência confirma cadastro","DIVERGE · cadastro "&amp;$E596&amp;" × evidência "&amp;$K596)))))))))))</f>
        <v>Folga de fim de semana · apontou no sábado</v>
      </c>
      <c r="W596" s="34" t="str">
        <f>IF(OR(OR($D596="6x1",$D596="FF 6x1"),$D596="5x2"),"",IF($AB596&lt;&gt;$AB595,IF(IFERROR(INDEX(Cadastro!$F$5:$F$243,$AB596),"")="",IF($L596&gt;0,1,0),IF(IFERROR(INDEX(Cadastro!$F$5:$F$243,$AB596),"")&lt;=IFERROR(INDEX(Parâmetros!$B$39:$B$48,MATCH($E596,Parâmetros!$A$39:$A$48,0)),99),IFERROR(INDEX(Cadastro!$F$5:$F$243,$AB596),""),0)),IF($L596&gt;0,IF(N($X595)&gt;0,1,N($W595)+1),IF(AND($L596=0,OR(N($W595)&gt;=IFERROR(INDEX(Parâmetros!$B$39:$B$48,MATCH($E596,Parâmetros!$A$39:$A$48,0)),99),AND(N($X595)&gt;0,N($X595)&lt;IFERROR(INDEX(Parâmetros!$C$39:$C$48,MATCH($E596,Parâmetros!$A$39:$A$48,0)),0)))),0,N($W595)+1))))</f>
        <v/>
      </c>
      <c r="X596" s="34" t="str">
        <f>IF(OR(OR($D596="6x1",$D596="FF 6x1"),$D596="5x2"),"",IF($AB596&lt;&gt;$AB595,IF(IFERROR(INDEX(Cadastro!$F$5:$F$243,$AB596),"")="",0,IF(IFERROR(INDEX(Cadastro!$F$5:$F$243,$AB596),"")&gt;IFERROR(INDEX(Parâmetros!$B$39:$B$48,MATCH($E596,Parâmetros!$A$39:$A$48,0)),99),IFERROR(INDEX(Cadastro!$F$5:$F$243,$AB596),"")-IFERROR(INDEX(Parâmetros!$B$39:$B$48,MATCH($E596,Parâmetros!$A$39:$A$48,0)),99),0)),IF(AND($L596=0,OR(N($W595)&gt;=IFERROR(INDEX(Parâmetros!$B$39:$B$48,MATCH($E596,Parâmetros!$A$39:$A$48,0)),99),AND(N($X595)&gt;0,N($X595)&lt;IFERROR(INDEX(Parâmetros!$C$39:$C$48,MATCH($E596,Parâmetros!$A$39:$A$48,0)),0)))),N($X595)+1,0)))</f>
        <v/>
      </c>
      <c r="Y596" t="str">
        <f>IF($AC596&lt;&gt;"",IF($L596&gt;0,$AC596&amp;" · com apontamento",$AC596),IF($E596="Férias",IF($L596&gt;0,"Férias · com apontamento","Férias (cadastro)"),IF(($Z596+$AA596-1)&gt;Parâmetros!$E$16,"Férias / afastamento",IF(AND($D596="5x2",OR(WEEKDAY($F596,2)=6,WEEKDAY($F596,2)=7)),IF($L596&gt;0,"Folga trabalhada","Folga"),IF($L596&gt;0,"Trabalhado",IF(OR(OR($D596="6x1",$D596="FF 6x1"),$D596="5x2"),IF(AND(OR($D596="6x1",$D596="FF 6x1"),OR(WEEKDAY($F596,2)=6,WEEKDAY($F596,2)=7)),"Folga","Falta de registro"),IF(AND($AB596&lt;&gt;$AB595,IFERROR(INDEX(Cadastro!$F$5:$F$243,$AB596),"")=""),"Indeterminado (início da série)",IF($X596&gt;0,"Folga","Falta de registro"))))))))</f>
        <v>Folga</v>
      </c>
      <c r="Z596" s="34">
        <f>IF(OR($L596&gt;0,$F596&gt;Parâmetros!$E$14),0,IF($A596&lt;&gt;$A595,1,N($Z595)+1))</f>
        <v>1</v>
      </c>
      <c r="AA596" s="34">
        <f>IF(OR($L596&gt;0,$F596&gt;Parâmetros!$E$14),0,IF(OR($A596&lt;&gt;$A597,$F597&gt;Parâmetros!$E$14),1,N($AA597)+1))</f>
        <v>1</v>
      </c>
      <c r="AB596" s="31">
        <f>IFERROR(MATCH($A596&amp;"|"&amp;TEXT(_xlfn.MAXIFS(Cadastro!$E$5:$E$243,Cadastro!$A$5:$A$243,$A596,Cadastro!$E$5:$E$243,"&lt;="&amp;$F596),"yyyymmdd"),Cadastro!$I$5:$I$243,0),"")</f>
        <v>83</v>
      </c>
      <c r="AC596" t="str">
        <f>IFERROR(_xlfn.SINGLE(INDEX(Exceções!$D$5:$D$203,MATCH($A596&amp;"|"&amp;$F596,Exceções!$F$5:$F$203,0))),"")</f>
        <v/>
      </c>
      <c r="AD596" t="str">
        <f>IF($AC596="","",IFERROR(_xlfn.SINGLE(INDEX(Exceções!$E$5:$E$203,MATCH($A596&amp;"|"&amp;$F596,Exceções!$F$5:$F$203,0))),""))</f>
        <v/>
      </c>
    </row>
    <row r="597" spans="1:30" ht="15" hidden="1" customHeight="1" x14ac:dyDescent="0.25">
      <c r="A597" s="31">
        <v>55637</v>
      </c>
      <c r="B597" s="17" t="s">
        <v>43</v>
      </c>
      <c r="C597" s="17" t="str">
        <f>IFERROR(INDEX(Cadastro!$C$5:$C$243,$AB597),"NÃO INFORMADO")</f>
        <v>INS</v>
      </c>
      <c r="D597" s="17" t="str">
        <f>IFERROR(INDEX(Cadastro!$D$5:$D$243,$AB597),"")</f>
        <v>A</v>
      </c>
      <c r="E597" s="17" t="str">
        <f>IFERROR(INDEX(Cadastro!$G$5:$G$243,$AB597),"")</f>
        <v>A</v>
      </c>
      <c r="F597" s="29">
        <v>46307</v>
      </c>
      <c r="G597" s="32" t="str">
        <f t="shared" si="54"/>
        <v>seg</v>
      </c>
      <c r="H597" s="31">
        <f>IF($L597=0,"",_xlfn.MINIFS(Dados!$Q:$Q,Dados!$A:$A,$A597,Dados!$S:$S,$F597))</f>
        <v>426</v>
      </c>
      <c r="I597" s="31">
        <f>IF($H597="","",_xlfn.MAXIFS(Dados!$R:$R,Dados!$A:$A,$A597,Dados!$S:$S,$F597))</f>
        <v>921</v>
      </c>
      <c r="J597" s="32" t="str">
        <f>IF($D597&lt;&gt;"Folguista","",IFERROR(INDEX(Parâmetros!$D$52:$G$52,1,MIN(4,MAX(1,$W597))),""))</f>
        <v/>
      </c>
      <c r="K597" s="32" t="str">
        <f>IF(OR($AC597&lt;&gt;"",$Y597="Folga",$Y597="Folga trabalhada",$Y597="Férias (cadastro)",$Y597="Férias / afastamento",$Y597="Indeterminado (início da série)"),"",IF(OR($D597="6x1",$D597="FF 6x1"),IF(OR(WEEKDAY($F597,2)=6,WEEKDAY($F597,2)=7),"6x1 sáb/dom","6x1"),IF($D597="5x2","5x2",IF($H597="",IF($D597="Folguista",$J597,$E597),IF(OR($H597&gt;=Parâmetros!$E$18,$H597&lt;Parâmetros!$E$19),"C",IF($H597&lt;Parâmetros!$E$20,"A","B"))))))</f>
        <v>A</v>
      </c>
      <c r="L597" s="30">
        <f>SUMIFS(Dados!$E:$E,Dados!$A:$A,$A597,Dados!$S:$S,$F597)</f>
        <v>6.8900000000000006</v>
      </c>
      <c r="M597" s="30">
        <f>IFERROR(INDEX(Parâmetros!$E$6:$E$11,MATCH($K597,Parâmetros!$A$6:$A$11,0)),"")</f>
        <v>7.58</v>
      </c>
      <c r="N597" s="33">
        <f t="shared" si="55"/>
        <v>0.90897097625329826</v>
      </c>
      <c r="O597" s="33">
        <f>Parâmetros!$E$13</f>
        <v>0.8</v>
      </c>
      <c r="P597" s="32" t="str">
        <f>IF(OR($M597="",$F597&gt;Parâmetros!$E$14),"Não","Sim")</f>
        <v>Sim</v>
      </c>
      <c r="Q597" s="32" t="str">
        <f t="shared" si="56"/>
        <v>Sim</v>
      </c>
      <c r="R597" s="32" t="str">
        <f t="shared" si="57"/>
        <v>Sim</v>
      </c>
      <c r="S597" s="30">
        <f t="shared" si="58"/>
        <v>0</v>
      </c>
      <c r="T597" s="32" t="str">
        <f>IF($Q597&lt;&gt;"Sim","",IF($N597&gt;Parâmetros!$E$15,"Sim","Não"))</f>
        <v>Não</v>
      </c>
      <c r="U597" s="17" t="str">
        <f t="shared" si="59"/>
        <v>Na meta</v>
      </c>
      <c r="V597" s="17" t="str">
        <f>IF($AC597&lt;&gt;"",IF($L597&gt;0,"ATENÇÃO · apontou em dia de "&amp;LOWER($AC597)&amp;" cadastrado","Exceção cadastrada · "&amp;$AC597)&amp;IF($AD597="",""," · "&amp;$AD597),IF($E597="Férias",IF($L597&gt;0,"ATENÇÃO · apontou estando de férias no cadastro","Férias no cadastro"),IF($Y597="Férias / afastamento","Afastamento · "&amp;($Z597+$AA597-1)&amp;" dias seguidos sem apontamento",IF($Y597="Folga trabalhada","ATENÇÃO · apontou em dia de folga da escala 5x2",IF($Y597="Folga",IF(AND($D597="5x2",OR(WEEKDAY($F597,2)=6,WEEKDAY($F597,2)=7)),"Folga de fim de semana da escala 5x2",IF(AND(OR($D597="6x1",$D597="FF 6x1"),WEEKDAY($F597,2)=6,FALSE()),"Folga de fim de semana · apontou no domingo anterior",IF(AND(OR($D597="6x1",$D597="FF 6x1"),WEEKDAY($F597,2)=7,AND($A597=$A596,$L596&gt;0)),"Folga de fim de semana · apontou no sábado",IF(AND(OR($D597="6x1",$D597="FF 6x1"),OR(WEEKDAY($F597,2)=6,WEEKDAY($F597,2)=7)),"Folga de fim de semana · sem apontamento no sábado nem no domingo","Folga prevista pelo ciclo")))),IF($Y597="Indeterminado (início da série)","Sem histórico anterior — informe o dia do ciclo no Cadastro",IF($Y597="Falta de registro",IF(OR(OR($D597="6x1",$D597="FF 6x1"),$D597="5x2"),"FALTA DE REGISTRO · dia útil da escala "&amp;$E597,"FALTA DE REGISTRO · dia "&amp;$W597&amp;" de "&amp;IFERROR(INDEX(Parâmetros!$B$39:$B$48,MATCH($E597,Parâmetros!$A$39:$A$48,0)),99)&amp;" do ciclo"),IF(OR($D597="6x1",$D597="FF 6x1"),IF(OR(AND(WEEKDAY($F597,2)=6,AND($A597=$A598,$L598&gt;0)),AND(WEEKDAY($F597,2)=7,AND($A597=$A596,$L596&gt;0))),"ATENÇÃO · apontou sábado e domingo no mesmo fim de semana",IF(OR(WEEKDAY($F597,2)=6,WEEKDAY($F597,2)=7),"Jornada de fim de semana do 6x1",IF(OR($H597&gt;=Parâmetros!$E$20,$H597&lt;Parâmetros!$E$19),"ATENÇÃO · 6x1 apontou fora do horário diurno","Jornada fixa do 6x1"))),IF($D597="5x2","Jornada fixa do 5x2",IF($D597="Folguista",IF($J597=$K597,"Evidência confirma sequência","DIVERGE · sequência "&amp;$J597&amp;" × evidência "&amp;$K597),IF($K597=$E597,"Evidência confirma cadastro","DIVERGE · cadastro "&amp;$E597&amp;" × evidência "&amp;$K597)))))))))))</f>
        <v>Evidência confirma cadastro</v>
      </c>
      <c r="W597" s="34">
        <f>IF(OR(OR($D597="6x1",$D597="FF 6x1"),$D597="5x2"),"",IF($AB597&lt;&gt;$AB596,IF(IFERROR(INDEX(Cadastro!$F$5:$F$243,$AB597),"")="",IF($L597&gt;0,1,0),IF(IFERROR(INDEX(Cadastro!$F$5:$F$243,$AB597),"")&lt;=IFERROR(INDEX(Parâmetros!$B$39:$B$48,MATCH($E597,Parâmetros!$A$39:$A$48,0)),99),IFERROR(INDEX(Cadastro!$F$5:$F$243,$AB597),""),0)),IF($L597&gt;0,IF(N($X596)&gt;0,1,N($W596)+1),IF(AND($L597=0,OR(N($W596)&gt;=IFERROR(INDEX(Parâmetros!$B$39:$B$48,MATCH($E597,Parâmetros!$A$39:$A$48,0)),99),AND(N($X596)&gt;0,N($X596)&lt;IFERROR(INDEX(Parâmetros!$C$39:$C$48,MATCH($E597,Parâmetros!$A$39:$A$48,0)),0)))),0,N($W596)+1))))</f>
        <v>1</v>
      </c>
      <c r="X597" s="34">
        <f>IF(OR(OR($D597="6x1",$D597="FF 6x1"),$D597="5x2"),"",IF($AB597&lt;&gt;$AB596,IF(IFERROR(INDEX(Cadastro!$F$5:$F$243,$AB597),"")="",0,IF(IFERROR(INDEX(Cadastro!$F$5:$F$243,$AB597),"")&gt;IFERROR(INDEX(Parâmetros!$B$39:$B$48,MATCH($E597,Parâmetros!$A$39:$A$48,0)),99),IFERROR(INDEX(Cadastro!$F$5:$F$243,$AB597),"")-IFERROR(INDEX(Parâmetros!$B$39:$B$48,MATCH($E597,Parâmetros!$A$39:$A$48,0)),99),0)),IF(AND($L597=0,OR(N($W596)&gt;=IFERROR(INDEX(Parâmetros!$B$39:$B$48,MATCH($E597,Parâmetros!$A$39:$A$48,0)),99),AND(N($X596)&gt;0,N($X596)&lt;IFERROR(INDEX(Parâmetros!$C$39:$C$48,MATCH($E597,Parâmetros!$A$39:$A$48,0)),0)))),N($X596)+1,0)))</f>
        <v>0</v>
      </c>
      <c r="Y597" t="str">
        <f>IF($AC597&lt;&gt;"",IF($L597&gt;0,$AC597&amp;" · com apontamento",$AC597),IF($E597="Férias",IF($L597&gt;0,"Férias · com apontamento","Férias (cadastro)"),IF(($Z597+$AA597-1)&gt;Parâmetros!$E$16,"Férias / afastamento",IF(AND($D597="5x2",OR(WEEKDAY($F597,2)=6,WEEKDAY($F597,2)=7)),IF($L597&gt;0,"Folga trabalhada","Folga"),IF($L597&gt;0,"Trabalhado",IF(OR(OR($D597="6x1",$D597="FF 6x1"),$D597="5x2"),IF(AND(OR($D597="6x1",$D597="FF 6x1"),OR(WEEKDAY($F597,2)=6,WEEKDAY($F597,2)=7)),"Folga","Falta de registro"),IF(AND($AB597&lt;&gt;$AB596,IFERROR(INDEX(Cadastro!$F$5:$F$243,$AB597),"")=""),"Indeterminado (início da série)",IF($X597&gt;0,"Folga","Falta de registro"))))))))</f>
        <v>Trabalhado</v>
      </c>
      <c r="Z597" s="34">
        <f>IF(OR($L597&gt;0,$F597&gt;Parâmetros!$E$14),0,IF($A597&lt;&gt;$A596,1,N($Z596)+1))</f>
        <v>0</v>
      </c>
      <c r="AA597" s="34">
        <f>IF(OR($L597&gt;0,$F597&gt;Parâmetros!$E$14),0,IF(OR($A597&lt;&gt;$A598,$F598&gt;Parâmetros!$E$14),1,N($AA598)+1))</f>
        <v>0</v>
      </c>
      <c r="AB597" s="31">
        <f>IFERROR(MATCH($A597&amp;"|"&amp;TEXT(_xlfn.MAXIFS(Cadastro!$E$5:$E$243,Cadastro!$A$5:$A$243,$A597,Cadastro!$E$5:$E$243,"&lt;="&amp;$F597),"yyyymmdd"),Cadastro!$I$5:$I$243,0),"")</f>
        <v>84</v>
      </c>
      <c r="AC597" t="str">
        <f>IFERROR(_xlfn.SINGLE(INDEX(Exceções!$D$5:$D$203,MATCH($A597&amp;"|"&amp;$F597,Exceções!$F$5:$F$203,0))),"")</f>
        <v/>
      </c>
      <c r="AD597" t="str">
        <f>IF($AC597="","",IFERROR(_xlfn.SINGLE(INDEX(Exceções!$E$5:$E$203,MATCH($A597&amp;"|"&amp;$F597,Exceções!$F$5:$F$203,0))),""))</f>
        <v/>
      </c>
    </row>
    <row r="598" spans="1:30" ht="15" hidden="1" customHeight="1" x14ac:dyDescent="0.25">
      <c r="A598" s="31">
        <v>55637</v>
      </c>
      <c r="B598" s="17" t="s">
        <v>43</v>
      </c>
      <c r="C598" s="17" t="str">
        <f>IFERROR(INDEX(Cadastro!$C$5:$C$243,$AB598),"NÃO INFORMADO")</f>
        <v>INS</v>
      </c>
      <c r="D598" s="17" t="str">
        <f>IFERROR(INDEX(Cadastro!$D$5:$D$243,$AB598),"")</f>
        <v>6x1</v>
      </c>
      <c r="E598" s="17" t="str">
        <f>IFERROR(INDEX(Cadastro!$G$5:$G$243,$AB598),"")</f>
        <v>6x1</v>
      </c>
      <c r="F598" s="29">
        <v>46308</v>
      </c>
      <c r="G598" s="32" t="str">
        <f t="shared" si="54"/>
        <v>ter</v>
      </c>
      <c r="H598" s="31">
        <f>IF($L598=0,"",_xlfn.MINIFS(Dados!$Q:$Q,Dados!$A:$A,$A598,Dados!$S:$S,$F598))</f>
        <v>429</v>
      </c>
      <c r="I598" s="31">
        <f>IF($H598="","",_xlfn.MAXIFS(Dados!$R:$R,Dados!$A:$A,$A598,Dados!$S:$S,$F598))</f>
        <v>990</v>
      </c>
      <c r="J598" s="32" t="str">
        <f>IF($D598&lt;&gt;"Folguista","",IFERROR(INDEX(Parâmetros!$D$52:$G$52,1,MIN(4,MAX(1,$W598))),""))</f>
        <v/>
      </c>
      <c r="K598" s="32" t="str">
        <f>IF(OR($AC598&lt;&gt;"",$Y598="Folga",$Y598="Folga trabalhada",$Y598="Férias (cadastro)",$Y598="Férias / afastamento",$Y598="Indeterminado (início da série)"),"",IF(OR($D598="6x1",$D598="FF 6x1"),IF(OR(WEEKDAY($F598,2)=6,WEEKDAY($F598,2)=7),"6x1 sáb/dom","6x1"),IF($D598="5x2","5x2",IF($H598="",IF($D598="Folguista",$J598,$E598),IF(OR($H598&gt;=Parâmetros!$E$18,$H598&lt;Parâmetros!$E$19),"C",IF($H598&lt;Parâmetros!$E$20,"A","B"))))))</f>
        <v>6x1</v>
      </c>
      <c r="L598" s="30">
        <f>SUMIFS(Dados!$E:$E,Dados!$A:$A,$A598,Dados!$S:$S,$F598)</f>
        <v>8.23</v>
      </c>
      <c r="M598" s="30">
        <f>IFERROR(INDEX(Parâmetros!$E$6:$E$11,MATCH($K598,Parâmetros!$A$6:$A$11,0)),"")</f>
        <v>8.8000000000000007</v>
      </c>
      <c r="N598" s="33">
        <f t="shared" si="55"/>
        <v>0.93522727272727268</v>
      </c>
      <c r="O598" s="33">
        <f>Parâmetros!$E$13</f>
        <v>0.8</v>
      </c>
      <c r="P598" s="32" t="str">
        <f>IF(OR($M598="",$F598&gt;Parâmetros!$E$14),"Não","Sim")</f>
        <v>Sim</v>
      </c>
      <c r="Q598" s="32" t="str">
        <f t="shared" si="56"/>
        <v>Sim</v>
      </c>
      <c r="R598" s="32" t="str">
        <f t="shared" si="57"/>
        <v>Sim</v>
      </c>
      <c r="S598" s="30">
        <f t="shared" si="58"/>
        <v>0</v>
      </c>
      <c r="T598" s="32" t="str">
        <f>IF($Q598&lt;&gt;"Sim","",IF($N598&gt;Parâmetros!$E$15,"Sim","Não"))</f>
        <v>Não</v>
      </c>
      <c r="U598" s="17" t="str">
        <f t="shared" si="59"/>
        <v>Na meta</v>
      </c>
      <c r="V598" s="17" t="str">
        <f>IF($AC598&lt;&gt;"",IF($L598&gt;0,"ATENÇÃO · apontou em dia de "&amp;LOWER($AC598)&amp;" cadastrado","Exceção cadastrada · "&amp;$AC598)&amp;IF($AD598="",""," · "&amp;$AD598),IF($E598="Férias",IF($L598&gt;0,"ATENÇÃO · apontou estando de férias no cadastro","Férias no cadastro"),IF($Y598="Férias / afastamento","Afastamento · "&amp;($Z598+$AA598-1)&amp;" dias seguidos sem apontamento",IF($Y598="Folga trabalhada","ATENÇÃO · apontou em dia de folga da escala 5x2",IF($Y598="Folga",IF(AND($D598="5x2",OR(WEEKDAY($F598,2)=6,WEEKDAY($F598,2)=7)),"Folga de fim de semana da escala 5x2",IF(AND(OR($D598="6x1",$D598="FF 6x1"),WEEKDAY($F598,2)=6,FALSE()),"Folga de fim de semana · apontou no domingo anterior",IF(AND(OR($D598="6x1",$D598="FF 6x1"),WEEKDAY($F598,2)=7,AND($A598=$A597,$L597&gt;0)),"Folga de fim de semana · apontou no sábado",IF(AND(OR($D598="6x1",$D598="FF 6x1"),OR(WEEKDAY($F598,2)=6,WEEKDAY($F598,2)=7)),"Folga de fim de semana · sem apontamento no sábado nem no domingo","Folga prevista pelo ciclo")))),IF($Y598="Indeterminado (início da série)","Sem histórico anterior — informe o dia do ciclo no Cadastro",IF($Y598="Falta de registro",IF(OR(OR($D598="6x1",$D598="FF 6x1"),$D598="5x2"),"FALTA DE REGISTRO · dia útil da escala "&amp;$E598,"FALTA DE REGISTRO · dia "&amp;$W598&amp;" de "&amp;IFERROR(INDEX(Parâmetros!$B$39:$B$48,MATCH($E598,Parâmetros!$A$39:$A$48,0)),99)&amp;" do ciclo"),IF(OR($D598="6x1",$D598="FF 6x1"),IF(OR(AND(WEEKDAY($F598,2)=6,AND($A598=$A599,$L599&gt;0)),AND(WEEKDAY($F598,2)=7,AND($A598=$A597,$L597&gt;0))),"ATENÇÃO · apontou sábado e domingo no mesmo fim de semana",IF(OR(WEEKDAY($F598,2)=6,WEEKDAY($F598,2)=7),"Jornada de fim de semana do 6x1",IF(OR($H598&gt;=Parâmetros!$E$20,$H598&lt;Parâmetros!$E$19),"ATENÇÃO · 6x1 apontou fora do horário diurno","Jornada fixa do 6x1"))),IF($D598="5x2","Jornada fixa do 5x2",IF($D598="Folguista",IF($J598=$K598,"Evidência confirma sequência","DIVERGE · sequência "&amp;$J598&amp;" × evidência "&amp;$K598),IF($K598=$E598,"Evidência confirma cadastro","DIVERGE · cadastro "&amp;$E598&amp;" × evidência "&amp;$K598)))))))))))</f>
        <v>Jornada fixa do 6x1</v>
      </c>
      <c r="W598" s="34" t="str">
        <f>IF(OR(OR($D598="6x1",$D598="FF 6x1"),$D598="5x2"),"",IF($AB598&lt;&gt;$AB597,IF(IFERROR(INDEX(Cadastro!$F$5:$F$243,$AB598),"")="",IF($L598&gt;0,1,0),IF(IFERROR(INDEX(Cadastro!$F$5:$F$243,$AB598),"")&lt;=IFERROR(INDEX(Parâmetros!$B$39:$B$48,MATCH($E598,Parâmetros!$A$39:$A$48,0)),99),IFERROR(INDEX(Cadastro!$F$5:$F$243,$AB598),""),0)),IF($L598&gt;0,IF(N($X597)&gt;0,1,N($W597)+1),IF(AND($L598=0,OR(N($W597)&gt;=IFERROR(INDEX(Parâmetros!$B$39:$B$48,MATCH($E598,Parâmetros!$A$39:$A$48,0)),99),AND(N($X597)&gt;0,N($X597)&lt;IFERROR(INDEX(Parâmetros!$C$39:$C$48,MATCH($E598,Parâmetros!$A$39:$A$48,0)),0)))),0,N($W597)+1))))</f>
        <v/>
      </c>
      <c r="X598" s="34" t="str">
        <f>IF(OR(OR($D598="6x1",$D598="FF 6x1"),$D598="5x2"),"",IF($AB598&lt;&gt;$AB597,IF(IFERROR(INDEX(Cadastro!$F$5:$F$243,$AB598),"")="",0,IF(IFERROR(INDEX(Cadastro!$F$5:$F$243,$AB598),"")&gt;IFERROR(INDEX(Parâmetros!$B$39:$B$48,MATCH($E598,Parâmetros!$A$39:$A$48,0)),99),IFERROR(INDEX(Cadastro!$F$5:$F$243,$AB598),"")-IFERROR(INDEX(Parâmetros!$B$39:$B$48,MATCH($E598,Parâmetros!$A$39:$A$48,0)),99),0)),IF(AND($L598=0,OR(N($W597)&gt;=IFERROR(INDEX(Parâmetros!$B$39:$B$48,MATCH($E598,Parâmetros!$A$39:$A$48,0)),99),AND(N($X597)&gt;0,N($X597)&lt;IFERROR(INDEX(Parâmetros!$C$39:$C$48,MATCH($E598,Parâmetros!$A$39:$A$48,0)),0)))),N($X597)+1,0)))</f>
        <v/>
      </c>
      <c r="Y598" t="str">
        <f>IF($AC598&lt;&gt;"",IF($L598&gt;0,$AC598&amp;" · com apontamento",$AC598),IF($E598="Férias",IF($L598&gt;0,"Férias · com apontamento","Férias (cadastro)"),IF(($Z598+$AA598-1)&gt;Parâmetros!$E$16,"Férias / afastamento",IF(AND($D598="5x2",OR(WEEKDAY($F598,2)=6,WEEKDAY($F598,2)=7)),IF($L598&gt;0,"Folga trabalhada","Folga"),IF($L598&gt;0,"Trabalhado",IF(OR(OR($D598="6x1",$D598="FF 6x1"),$D598="5x2"),IF(AND(OR($D598="6x1",$D598="FF 6x1"),OR(WEEKDAY($F598,2)=6,WEEKDAY($F598,2)=7)),"Folga","Falta de registro"),IF(AND($AB598&lt;&gt;$AB597,IFERROR(INDEX(Cadastro!$F$5:$F$243,$AB598),"")=""),"Indeterminado (início da série)",IF($X598&gt;0,"Folga","Falta de registro"))))))))</f>
        <v>Trabalhado</v>
      </c>
      <c r="Z598" s="34">
        <f>IF(OR($L598&gt;0,$F598&gt;Parâmetros!$E$14),0,IF($A598&lt;&gt;$A597,1,N($Z597)+1))</f>
        <v>0</v>
      </c>
      <c r="AA598" s="34">
        <f>IF(OR($L598&gt;0,$F598&gt;Parâmetros!$E$14),0,IF(OR($A598&lt;&gt;$A599,$F599&gt;Parâmetros!$E$14),1,N($AA599)+1))</f>
        <v>0</v>
      </c>
      <c r="AB598" s="31">
        <f>IFERROR(MATCH($A598&amp;"|"&amp;TEXT(_xlfn.MAXIFS(Cadastro!$E$5:$E$243,Cadastro!$A$5:$A$243,$A598,Cadastro!$E$5:$E$243,"&lt;="&amp;$F598),"yyyymmdd"),Cadastro!$I$5:$I$243,0),"")</f>
        <v>85</v>
      </c>
      <c r="AC598" t="str">
        <f>IFERROR(_xlfn.SINGLE(INDEX(Exceções!$D$5:$D$203,MATCH($A598&amp;"|"&amp;$F598,Exceções!$F$5:$F$203,0))),"")</f>
        <v/>
      </c>
      <c r="AD598" t="str">
        <f>IF($AC598="","",IFERROR(_xlfn.SINGLE(INDEX(Exceções!$E$5:$E$203,MATCH($A598&amp;"|"&amp;$F598,Exceções!$F$5:$F$203,0))),""))</f>
        <v/>
      </c>
    </row>
    <row r="599" spans="1:30" ht="15" hidden="1" customHeight="1" x14ac:dyDescent="0.25">
      <c r="A599" s="31">
        <v>55637</v>
      </c>
      <c r="B599" s="17" t="s">
        <v>43</v>
      </c>
      <c r="C599" s="17" t="str">
        <f>IFERROR(INDEX(Cadastro!$C$5:$C$243,$AB599),"NÃO INFORMADO")</f>
        <v>INS</v>
      </c>
      <c r="D599" s="17" t="str">
        <f>IFERROR(INDEX(Cadastro!$D$5:$D$243,$AB599),"")</f>
        <v>6x1</v>
      </c>
      <c r="E599" s="17" t="str">
        <f>IFERROR(INDEX(Cadastro!$G$5:$G$243,$AB599),"")</f>
        <v>6x1</v>
      </c>
      <c r="F599" s="29">
        <v>46309</v>
      </c>
      <c r="G599" s="32" t="str">
        <f t="shared" si="54"/>
        <v>qua</v>
      </c>
      <c r="H599" s="31">
        <f>IF($L599=0,"",_xlfn.MINIFS(Dados!$Q:$Q,Dados!$A:$A,$A599,Dados!$S:$S,$F599))</f>
        <v>441</v>
      </c>
      <c r="I599" s="31">
        <f>IF($H599="","",_xlfn.MAXIFS(Dados!$R:$R,Dados!$A:$A,$A599,Dados!$S:$S,$F599))</f>
        <v>963</v>
      </c>
      <c r="J599" s="32" t="str">
        <f>IF($D599&lt;&gt;"Folguista","",IFERROR(INDEX(Parâmetros!$D$52:$G$52,1,MIN(4,MAX(1,$W599))),""))</f>
        <v/>
      </c>
      <c r="K599" s="32" t="str">
        <f>IF(OR($AC599&lt;&gt;"",$Y599="Folga",$Y599="Folga trabalhada",$Y599="Férias (cadastro)",$Y599="Férias / afastamento",$Y599="Indeterminado (início da série)"),"",IF(OR($D599="6x1",$D599="FF 6x1"),IF(OR(WEEKDAY($F599,2)=6,WEEKDAY($F599,2)=7),"6x1 sáb/dom","6x1"),IF($D599="5x2","5x2",IF($H599="",IF($D599="Folguista",$J599,$E599),IF(OR($H599&gt;=Parâmetros!$E$18,$H599&lt;Parâmetros!$E$19),"C",IF($H599&lt;Parâmetros!$E$20,"A","B"))))))</f>
        <v>6x1</v>
      </c>
      <c r="L599" s="30">
        <f>SUMIFS(Dados!$E:$E,Dados!$A:$A,$A599,Dados!$S:$S,$F599)</f>
        <v>7.48</v>
      </c>
      <c r="M599" s="30">
        <f>IFERROR(INDEX(Parâmetros!$E$6:$E$11,MATCH($K599,Parâmetros!$A$6:$A$11,0)),"")</f>
        <v>8.8000000000000007</v>
      </c>
      <c r="N599" s="33">
        <f t="shared" si="55"/>
        <v>0.85</v>
      </c>
      <c r="O599" s="33">
        <f>Parâmetros!$E$13</f>
        <v>0.8</v>
      </c>
      <c r="P599" s="32" t="str">
        <f>IF(OR($M599="",$F599&gt;Parâmetros!$E$14),"Não","Sim")</f>
        <v>Sim</v>
      </c>
      <c r="Q599" s="32" t="str">
        <f t="shared" si="56"/>
        <v>Sim</v>
      </c>
      <c r="R599" s="32" t="str">
        <f t="shared" si="57"/>
        <v>Sim</v>
      </c>
      <c r="S599" s="30">
        <f t="shared" si="58"/>
        <v>0</v>
      </c>
      <c r="T599" s="32" t="str">
        <f>IF($Q599&lt;&gt;"Sim","",IF($N599&gt;Parâmetros!$E$15,"Sim","Não"))</f>
        <v>Não</v>
      </c>
      <c r="U599" s="17" t="str">
        <f t="shared" si="59"/>
        <v>Na meta</v>
      </c>
      <c r="V599" s="17" t="str">
        <f>IF($AC599&lt;&gt;"",IF($L599&gt;0,"ATENÇÃO · apontou em dia de "&amp;LOWER($AC599)&amp;" cadastrado","Exceção cadastrada · "&amp;$AC599)&amp;IF($AD599="",""," · "&amp;$AD599),IF($E599="Férias",IF($L599&gt;0,"ATENÇÃO · apontou estando de férias no cadastro","Férias no cadastro"),IF($Y599="Férias / afastamento","Afastamento · "&amp;($Z599+$AA599-1)&amp;" dias seguidos sem apontamento",IF($Y599="Folga trabalhada","ATENÇÃO · apontou em dia de folga da escala 5x2",IF($Y599="Folga",IF(AND($D599="5x2",OR(WEEKDAY($F599,2)=6,WEEKDAY($F599,2)=7)),"Folga de fim de semana da escala 5x2",IF(AND(OR($D599="6x1",$D599="FF 6x1"),WEEKDAY($F599,2)=6,FALSE()),"Folga de fim de semana · apontou no domingo anterior",IF(AND(OR($D599="6x1",$D599="FF 6x1"),WEEKDAY($F599,2)=7,AND($A599=$A598,$L598&gt;0)),"Folga de fim de semana · apontou no sábado",IF(AND(OR($D599="6x1",$D599="FF 6x1"),OR(WEEKDAY($F599,2)=6,WEEKDAY($F599,2)=7)),"Folga de fim de semana · sem apontamento no sábado nem no domingo","Folga prevista pelo ciclo")))),IF($Y599="Indeterminado (início da série)","Sem histórico anterior — informe o dia do ciclo no Cadastro",IF($Y599="Falta de registro",IF(OR(OR($D599="6x1",$D599="FF 6x1"),$D599="5x2"),"FALTA DE REGISTRO · dia útil da escala "&amp;$E599,"FALTA DE REGISTRO · dia "&amp;$W599&amp;" de "&amp;IFERROR(INDEX(Parâmetros!$B$39:$B$48,MATCH($E599,Parâmetros!$A$39:$A$48,0)),99)&amp;" do ciclo"),IF(OR($D599="6x1",$D599="FF 6x1"),IF(OR(AND(WEEKDAY($F599,2)=6,AND($A599=$A600,$L600&gt;0)),AND(WEEKDAY($F599,2)=7,AND($A599=$A598,$L598&gt;0))),"ATENÇÃO · apontou sábado e domingo no mesmo fim de semana",IF(OR(WEEKDAY($F599,2)=6,WEEKDAY($F599,2)=7),"Jornada de fim de semana do 6x1",IF(OR($H599&gt;=Parâmetros!$E$20,$H599&lt;Parâmetros!$E$19),"ATENÇÃO · 6x1 apontou fora do horário diurno","Jornada fixa do 6x1"))),IF($D599="5x2","Jornada fixa do 5x2",IF($D599="Folguista",IF($J599=$K599,"Evidência confirma sequência","DIVERGE · sequência "&amp;$J599&amp;" × evidência "&amp;$K599),IF($K599=$E599,"Evidência confirma cadastro","DIVERGE · cadastro "&amp;$E599&amp;" × evidência "&amp;$K599)))))))))))</f>
        <v>Jornada fixa do 6x1</v>
      </c>
      <c r="W599" s="34" t="str">
        <f>IF(OR(OR($D599="6x1",$D599="FF 6x1"),$D599="5x2"),"",IF($AB599&lt;&gt;$AB598,IF(IFERROR(INDEX(Cadastro!$F$5:$F$243,$AB599),"")="",IF($L599&gt;0,1,0),IF(IFERROR(INDEX(Cadastro!$F$5:$F$243,$AB599),"")&lt;=IFERROR(INDEX(Parâmetros!$B$39:$B$48,MATCH($E599,Parâmetros!$A$39:$A$48,0)),99),IFERROR(INDEX(Cadastro!$F$5:$F$243,$AB599),""),0)),IF($L599&gt;0,IF(N($X598)&gt;0,1,N($W598)+1),IF(AND($L599=0,OR(N($W598)&gt;=IFERROR(INDEX(Parâmetros!$B$39:$B$48,MATCH($E599,Parâmetros!$A$39:$A$48,0)),99),AND(N($X598)&gt;0,N($X598)&lt;IFERROR(INDEX(Parâmetros!$C$39:$C$48,MATCH($E599,Parâmetros!$A$39:$A$48,0)),0)))),0,N($W598)+1))))</f>
        <v/>
      </c>
      <c r="X599" s="34" t="str">
        <f>IF(OR(OR($D599="6x1",$D599="FF 6x1"),$D599="5x2"),"",IF($AB599&lt;&gt;$AB598,IF(IFERROR(INDEX(Cadastro!$F$5:$F$243,$AB599),"")="",0,IF(IFERROR(INDEX(Cadastro!$F$5:$F$243,$AB599),"")&gt;IFERROR(INDEX(Parâmetros!$B$39:$B$48,MATCH($E599,Parâmetros!$A$39:$A$48,0)),99),IFERROR(INDEX(Cadastro!$F$5:$F$243,$AB599),"")-IFERROR(INDEX(Parâmetros!$B$39:$B$48,MATCH($E599,Parâmetros!$A$39:$A$48,0)),99),0)),IF(AND($L599=0,OR(N($W598)&gt;=IFERROR(INDEX(Parâmetros!$B$39:$B$48,MATCH($E599,Parâmetros!$A$39:$A$48,0)),99),AND(N($X598)&gt;0,N($X598)&lt;IFERROR(INDEX(Parâmetros!$C$39:$C$48,MATCH($E599,Parâmetros!$A$39:$A$48,0)),0)))),N($X598)+1,0)))</f>
        <v/>
      </c>
      <c r="Y599" t="str">
        <f>IF($AC599&lt;&gt;"",IF($L599&gt;0,$AC599&amp;" · com apontamento",$AC599),IF($E599="Férias",IF($L599&gt;0,"Férias · com apontamento","Férias (cadastro)"),IF(($Z599+$AA599-1)&gt;Parâmetros!$E$16,"Férias / afastamento",IF(AND($D599="5x2",OR(WEEKDAY($F599,2)=6,WEEKDAY($F599,2)=7)),IF($L599&gt;0,"Folga trabalhada","Folga"),IF($L599&gt;0,"Trabalhado",IF(OR(OR($D599="6x1",$D599="FF 6x1"),$D599="5x2"),IF(AND(OR($D599="6x1",$D599="FF 6x1"),OR(WEEKDAY($F599,2)=6,WEEKDAY($F599,2)=7)),"Folga","Falta de registro"),IF(AND($AB599&lt;&gt;$AB598,IFERROR(INDEX(Cadastro!$F$5:$F$243,$AB599),"")=""),"Indeterminado (início da série)",IF($X599&gt;0,"Folga","Falta de registro"))))))))</f>
        <v>Trabalhado</v>
      </c>
      <c r="Z599" s="34">
        <f>IF(OR($L599&gt;0,$F599&gt;Parâmetros!$E$14),0,IF($A599&lt;&gt;$A598,1,N($Z598)+1))</f>
        <v>0</v>
      </c>
      <c r="AA599" s="34">
        <f>IF(OR($L599&gt;0,$F599&gt;Parâmetros!$E$14),0,IF(OR($A599&lt;&gt;$A600,$F600&gt;Parâmetros!$E$14),1,N($AA600)+1))</f>
        <v>0</v>
      </c>
      <c r="AB599" s="31">
        <f>IFERROR(MATCH($A599&amp;"|"&amp;TEXT(_xlfn.MAXIFS(Cadastro!$E$5:$E$243,Cadastro!$A$5:$A$243,$A599,Cadastro!$E$5:$E$243,"&lt;="&amp;$F599),"yyyymmdd"),Cadastro!$I$5:$I$243,0),"")</f>
        <v>85</v>
      </c>
      <c r="AC599" t="str">
        <f>IFERROR(_xlfn.SINGLE(INDEX(Exceções!$D$5:$D$203,MATCH($A599&amp;"|"&amp;$F599,Exceções!$F$5:$F$203,0))),"")</f>
        <v/>
      </c>
      <c r="AD599" t="str">
        <f>IF($AC599="","",IFERROR(_xlfn.SINGLE(INDEX(Exceções!$E$5:$E$203,MATCH($A599&amp;"|"&amp;$F599,Exceções!$F$5:$F$203,0))),""))</f>
        <v/>
      </c>
    </row>
    <row r="600" spans="1:30" ht="15" hidden="1" customHeight="1" x14ac:dyDescent="0.25">
      <c r="A600" s="31">
        <v>55637</v>
      </c>
      <c r="B600" s="17" t="s">
        <v>43</v>
      </c>
      <c r="C600" s="17" t="str">
        <f>IFERROR(INDEX(Cadastro!$C$5:$C$243,$AB600),"NÃO INFORMADO")</f>
        <v>INS</v>
      </c>
      <c r="D600" s="17" t="str">
        <f>IFERROR(INDEX(Cadastro!$D$5:$D$243,$AB600),"")</f>
        <v>6x1</v>
      </c>
      <c r="E600" s="17" t="str">
        <f>IFERROR(INDEX(Cadastro!$G$5:$G$243,$AB600),"")</f>
        <v>6x1</v>
      </c>
      <c r="F600" s="29">
        <v>46310</v>
      </c>
      <c r="G600" s="32" t="str">
        <f t="shared" si="54"/>
        <v>qui</v>
      </c>
      <c r="H600" s="31">
        <f>IF($L600=0,"",_xlfn.MINIFS(Dados!$Q:$Q,Dados!$A:$A,$A600,Dados!$S:$S,$F600))</f>
        <v>434</v>
      </c>
      <c r="I600" s="31">
        <f>IF($H600="","",_xlfn.MAXIFS(Dados!$R:$R,Dados!$A:$A,$A600,Dados!$S:$S,$F600))</f>
        <v>1000</v>
      </c>
      <c r="J600" s="32" t="str">
        <f>IF($D600&lt;&gt;"Folguista","",IFERROR(INDEX(Parâmetros!$D$52:$G$52,1,MIN(4,MAX(1,$W600))),""))</f>
        <v/>
      </c>
      <c r="K600" s="32" t="str">
        <f>IF(OR($AC600&lt;&gt;"",$Y600="Folga",$Y600="Folga trabalhada",$Y600="Férias (cadastro)",$Y600="Férias / afastamento",$Y600="Indeterminado (início da série)"),"",IF(OR($D600="6x1",$D600="FF 6x1"),IF(OR(WEEKDAY($F600,2)=6,WEEKDAY($F600,2)=7),"6x1 sáb/dom","6x1"),IF($D600="5x2","5x2",IF($H600="",IF($D600="Folguista",$J600,$E600),IF(OR($H600&gt;=Parâmetros!$E$18,$H600&lt;Parâmetros!$E$19),"C",IF($H600&lt;Parâmetros!$E$20,"A","B"))))))</f>
        <v>6x1</v>
      </c>
      <c r="L600" s="30">
        <f>SUMIFS(Dados!$E:$E,Dados!$A:$A,$A600,Dados!$S:$S,$F600)</f>
        <v>8.370000000000001</v>
      </c>
      <c r="M600" s="30">
        <f>IFERROR(INDEX(Parâmetros!$E$6:$E$11,MATCH($K600,Parâmetros!$A$6:$A$11,0)),"")</f>
        <v>8.8000000000000007</v>
      </c>
      <c r="N600" s="33">
        <f t="shared" si="55"/>
        <v>0.95113636363636367</v>
      </c>
      <c r="O600" s="33">
        <f>Parâmetros!$E$13</f>
        <v>0.8</v>
      </c>
      <c r="P600" s="32" t="str">
        <f>IF(OR($M600="",$F600&gt;Parâmetros!$E$14),"Não","Sim")</f>
        <v>Sim</v>
      </c>
      <c r="Q600" s="32" t="str">
        <f t="shared" si="56"/>
        <v>Sim</v>
      </c>
      <c r="R600" s="32" t="str">
        <f t="shared" si="57"/>
        <v>Sim</v>
      </c>
      <c r="S600" s="30">
        <f t="shared" si="58"/>
        <v>0</v>
      </c>
      <c r="T600" s="32" t="str">
        <f>IF($Q600&lt;&gt;"Sim","",IF($N600&gt;Parâmetros!$E$15,"Sim","Não"))</f>
        <v>Não</v>
      </c>
      <c r="U600" s="17" t="str">
        <f t="shared" si="59"/>
        <v>Na meta</v>
      </c>
      <c r="V600" s="17" t="str">
        <f>IF($AC600&lt;&gt;"",IF($L600&gt;0,"ATENÇÃO · apontou em dia de "&amp;LOWER($AC600)&amp;" cadastrado","Exceção cadastrada · "&amp;$AC600)&amp;IF($AD600="",""," · "&amp;$AD600),IF($E600="Férias",IF($L600&gt;0,"ATENÇÃO · apontou estando de férias no cadastro","Férias no cadastro"),IF($Y600="Férias / afastamento","Afastamento · "&amp;($Z600+$AA600-1)&amp;" dias seguidos sem apontamento",IF($Y600="Folga trabalhada","ATENÇÃO · apontou em dia de folga da escala 5x2",IF($Y600="Folga",IF(AND($D600="5x2",OR(WEEKDAY($F600,2)=6,WEEKDAY($F600,2)=7)),"Folga de fim de semana da escala 5x2",IF(AND(OR($D600="6x1",$D600="FF 6x1"),WEEKDAY($F600,2)=6,FALSE()),"Folga de fim de semana · apontou no domingo anterior",IF(AND(OR($D600="6x1",$D600="FF 6x1"),WEEKDAY($F600,2)=7,AND($A600=$A599,$L599&gt;0)),"Folga de fim de semana · apontou no sábado",IF(AND(OR($D600="6x1",$D600="FF 6x1"),OR(WEEKDAY($F600,2)=6,WEEKDAY($F600,2)=7)),"Folga de fim de semana · sem apontamento no sábado nem no domingo","Folga prevista pelo ciclo")))),IF($Y600="Indeterminado (início da série)","Sem histórico anterior — informe o dia do ciclo no Cadastro",IF($Y600="Falta de registro",IF(OR(OR($D600="6x1",$D600="FF 6x1"),$D600="5x2"),"FALTA DE REGISTRO · dia útil da escala "&amp;$E600,"FALTA DE REGISTRO · dia "&amp;$W600&amp;" de "&amp;IFERROR(INDEX(Parâmetros!$B$39:$B$48,MATCH($E600,Parâmetros!$A$39:$A$48,0)),99)&amp;" do ciclo"),IF(OR($D600="6x1",$D600="FF 6x1"),IF(OR(AND(WEEKDAY($F600,2)=6,AND($A600=$A601,$L601&gt;0)),AND(WEEKDAY($F600,2)=7,AND($A600=$A599,$L599&gt;0))),"ATENÇÃO · apontou sábado e domingo no mesmo fim de semana",IF(OR(WEEKDAY($F600,2)=6,WEEKDAY($F600,2)=7),"Jornada de fim de semana do 6x1",IF(OR($H600&gt;=Parâmetros!$E$20,$H600&lt;Parâmetros!$E$19),"ATENÇÃO · 6x1 apontou fora do horário diurno","Jornada fixa do 6x1"))),IF($D600="5x2","Jornada fixa do 5x2",IF($D600="Folguista",IF($J600=$K600,"Evidência confirma sequência","DIVERGE · sequência "&amp;$J600&amp;" × evidência "&amp;$K600),IF($K600=$E600,"Evidência confirma cadastro","DIVERGE · cadastro "&amp;$E600&amp;" × evidência "&amp;$K600)))))))))))</f>
        <v>Jornada fixa do 6x1</v>
      </c>
      <c r="W600" s="34" t="str">
        <f>IF(OR(OR($D600="6x1",$D600="FF 6x1"),$D600="5x2"),"",IF($AB600&lt;&gt;$AB599,IF(IFERROR(INDEX(Cadastro!$F$5:$F$243,$AB600),"")="",IF($L600&gt;0,1,0),IF(IFERROR(INDEX(Cadastro!$F$5:$F$243,$AB600),"")&lt;=IFERROR(INDEX(Parâmetros!$B$39:$B$48,MATCH($E600,Parâmetros!$A$39:$A$48,0)),99),IFERROR(INDEX(Cadastro!$F$5:$F$243,$AB600),""),0)),IF($L600&gt;0,IF(N($X599)&gt;0,1,N($W599)+1),IF(AND($L600=0,OR(N($W599)&gt;=IFERROR(INDEX(Parâmetros!$B$39:$B$48,MATCH($E600,Parâmetros!$A$39:$A$48,0)),99),AND(N($X599)&gt;0,N($X599)&lt;IFERROR(INDEX(Parâmetros!$C$39:$C$48,MATCH($E600,Parâmetros!$A$39:$A$48,0)),0)))),0,N($W599)+1))))</f>
        <v/>
      </c>
      <c r="X600" s="34" t="str">
        <f>IF(OR(OR($D600="6x1",$D600="FF 6x1"),$D600="5x2"),"",IF($AB600&lt;&gt;$AB599,IF(IFERROR(INDEX(Cadastro!$F$5:$F$243,$AB600),"")="",0,IF(IFERROR(INDEX(Cadastro!$F$5:$F$243,$AB600),"")&gt;IFERROR(INDEX(Parâmetros!$B$39:$B$48,MATCH($E600,Parâmetros!$A$39:$A$48,0)),99),IFERROR(INDEX(Cadastro!$F$5:$F$243,$AB600),"")-IFERROR(INDEX(Parâmetros!$B$39:$B$48,MATCH($E600,Parâmetros!$A$39:$A$48,0)),99),0)),IF(AND($L600=0,OR(N($W599)&gt;=IFERROR(INDEX(Parâmetros!$B$39:$B$48,MATCH($E600,Parâmetros!$A$39:$A$48,0)),99),AND(N($X599)&gt;0,N($X599)&lt;IFERROR(INDEX(Parâmetros!$C$39:$C$48,MATCH($E600,Parâmetros!$A$39:$A$48,0)),0)))),N($X599)+1,0)))</f>
        <v/>
      </c>
      <c r="Y600" t="str">
        <f>IF($AC600&lt;&gt;"",IF($L600&gt;0,$AC600&amp;" · com apontamento",$AC600),IF($E600="Férias",IF($L600&gt;0,"Férias · com apontamento","Férias (cadastro)"),IF(($Z600+$AA600-1)&gt;Parâmetros!$E$16,"Férias / afastamento",IF(AND($D600="5x2",OR(WEEKDAY($F600,2)=6,WEEKDAY($F600,2)=7)),IF($L600&gt;0,"Folga trabalhada","Folga"),IF($L600&gt;0,"Trabalhado",IF(OR(OR($D600="6x1",$D600="FF 6x1"),$D600="5x2"),IF(AND(OR($D600="6x1",$D600="FF 6x1"),OR(WEEKDAY($F600,2)=6,WEEKDAY($F600,2)=7)),"Folga","Falta de registro"),IF(AND($AB600&lt;&gt;$AB599,IFERROR(INDEX(Cadastro!$F$5:$F$243,$AB600),"")=""),"Indeterminado (início da série)",IF($X600&gt;0,"Folga","Falta de registro"))))))))</f>
        <v>Trabalhado</v>
      </c>
      <c r="Z600" s="34">
        <f>IF(OR($L600&gt;0,$F600&gt;Parâmetros!$E$14),0,IF($A600&lt;&gt;$A599,1,N($Z599)+1))</f>
        <v>0</v>
      </c>
      <c r="AA600" s="34">
        <f>IF(OR($L600&gt;0,$F600&gt;Parâmetros!$E$14),0,IF(OR($A600&lt;&gt;$A601,$F601&gt;Parâmetros!$E$14),1,N($AA601)+1))</f>
        <v>0</v>
      </c>
      <c r="AB600" s="31">
        <f>IFERROR(MATCH($A600&amp;"|"&amp;TEXT(_xlfn.MAXIFS(Cadastro!$E$5:$E$243,Cadastro!$A$5:$A$243,$A600,Cadastro!$E$5:$E$243,"&lt;="&amp;$F600),"yyyymmdd"),Cadastro!$I$5:$I$243,0),"")</f>
        <v>85</v>
      </c>
      <c r="AC600" t="str">
        <f>IFERROR(_xlfn.SINGLE(INDEX(Exceções!$D$5:$D$203,MATCH($A600&amp;"|"&amp;$F600,Exceções!$F$5:$F$203,0))),"")</f>
        <v/>
      </c>
      <c r="AD600" t="str">
        <f>IF($AC600="","",IFERROR(_xlfn.SINGLE(INDEX(Exceções!$E$5:$E$203,MATCH($A600&amp;"|"&amp;$F600,Exceções!$F$5:$F$203,0))),""))</f>
        <v/>
      </c>
    </row>
    <row r="601" spans="1:30" ht="15" hidden="1" customHeight="1" x14ac:dyDescent="0.25">
      <c r="A601" s="31">
        <v>55637</v>
      </c>
      <c r="B601" s="17" t="s">
        <v>43</v>
      </c>
      <c r="C601" s="17" t="str">
        <f>IFERROR(INDEX(Cadastro!$C$5:$C$243,$AB601),"NÃO INFORMADO")</f>
        <v>INS</v>
      </c>
      <c r="D601" s="17" t="str">
        <f>IFERROR(INDEX(Cadastro!$D$5:$D$243,$AB601),"")</f>
        <v>A</v>
      </c>
      <c r="E601" s="17" t="str">
        <f>IFERROR(INDEX(Cadastro!$G$5:$G$243,$AB601),"")</f>
        <v>A</v>
      </c>
      <c r="F601" s="29">
        <v>46311</v>
      </c>
      <c r="G601" s="32" t="str">
        <f t="shared" si="54"/>
        <v>sex</v>
      </c>
      <c r="H601" s="31">
        <f>IF($L601=0,"",_xlfn.MINIFS(Dados!$Q:$Q,Dados!$A:$A,$A601,Dados!$S:$S,$F601))</f>
        <v>432</v>
      </c>
      <c r="I601" s="31">
        <f>IF($H601="","",_xlfn.MAXIFS(Dados!$R:$R,Dados!$A:$A,$A601,Dados!$S:$S,$F601))</f>
        <v>955</v>
      </c>
      <c r="J601" s="32" t="str">
        <f>IF($D601&lt;&gt;"Folguista","",IFERROR(INDEX(Parâmetros!$D$52:$G$52,1,MIN(4,MAX(1,$W601))),""))</f>
        <v/>
      </c>
      <c r="K601" s="32" t="str">
        <f>IF(OR($AC601&lt;&gt;"",$Y601="Folga",$Y601="Folga trabalhada",$Y601="Férias (cadastro)",$Y601="Férias / afastamento",$Y601="Indeterminado (início da série)"),"",IF(OR($D601="6x1",$D601="FF 6x1"),IF(OR(WEEKDAY($F601,2)=6,WEEKDAY($F601,2)=7),"6x1 sáb/dom","6x1"),IF($D601="5x2","5x2",IF($H601="",IF($D601="Folguista",$J601,$E601),IF(OR($H601&gt;=Parâmetros!$E$18,$H601&lt;Parâmetros!$E$19),"C",IF($H601&lt;Parâmetros!$E$20,"A","B"))))))</f>
        <v>A</v>
      </c>
      <c r="L601" s="30">
        <f>SUMIFS(Dados!$E:$E,Dados!$A:$A,$A601,Dados!$S:$S,$F601)</f>
        <v>7.37</v>
      </c>
      <c r="M601" s="30">
        <f>IFERROR(INDEX(Parâmetros!$E$6:$E$11,MATCH($K601,Parâmetros!$A$6:$A$11,0)),"")</f>
        <v>7.58</v>
      </c>
      <c r="N601" s="33">
        <f t="shared" si="55"/>
        <v>0.97229551451187335</v>
      </c>
      <c r="O601" s="33">
        <f>Parâmetros!$E$13</f>
        <v>0.8</v>
      </c>
      <c r="P601" s="32" t="str">
        <f>IF(OR($M601="",$F601&gt;Parâmetros!$E$14),"Não","Sim")</f>
        <v>Sim</v>
      </c>
      <c r="Q601" s="32" t="str">
        <f t="shared" si="56"/>
        <v>Sim</v>
      </c>
      <c r="R601" s="32" t="str">
        <f t="shared" si="57"/>
        <v>Sim</v>
      </c>
      <c r="S601" s="30">
        <f t="shared" si="58"/>
        <v>0</v>
      </c>
      <c r="T601" s="32" t="str">
        <f>IF($Q601&lt;&gt;"Sim","",IF($N601&gt;Parâmetros!$E$15,"Sim","Não"))</f>
        <v>Não</v>
      </c>
      <c r="U601" s="17" t="str">
        <f t="shared" si="59"/>
        <v>Na meta</v>
      </c>
      <c r="V601" s="17" t="str">
        <f>IF($AC601&lt;&gt;"",IF($L601&gt;0,"ATENÇÃO · apontou em dia de "&amp;LOWER($AC601)&amp;" cadastrado","Exceção cadastrada · "&amp;$AC601)&amp;IF($AD601="",""," · "&amp;$AD601),IF($E601="Férias",IF($L601&gt;0,"ATENÇÃO · apontou estando de férias no cadastro","Férias no cadastro"),IF($Y601="Férias / afastamento","Afastamento · "&amp;($Z601+$AA601-1)&amp;" dias seguidos sem apontamento",IF($Y601="Folga trabalhada","ATENÇÃO · apontou em dia de folga da escala 5x2",IF($Y601="Folga",IF(AND($D601="5x2",OR(WEEKDAY($F601,2)=6,WEEKDAY($F601,2)=7)),"Folga de fim de semana da escala 5x2",IF(AND(OR($D601="6x1",$D601="FF 6x1"),WEEKDAY($F601,2)=6,FALSE()),"Folga de fim de semana · apontou no domingo anterior",IF(AND(OR($D601="6x1",$D601="FF 6x1"),WEEKDAY($F601,2)=7,AND($A601=$A600,$L600&gt;0)),"Folga de fim de semana · apontou no sábado",IF(AND(OR($D601="6x1",$D601="FF 6x1"),OR(WEEKDAY($F601,2)=6,WEEKDAY($F601,2)=7)),"Folga de fim de semana · sem apontamento no sábado nem no domingo","Folga prevista pelo ciclo")))),IF($Y601="Indeterminado (início da série)","Sem histórico anterior — informe o dia do ciclo no Cadastro",IF($Y601="Falta de registro",IF(OR(OR($D601="6x1",$D601="FF 6x1"),$D601="5x2"),"FALTA DE REGISTRO · dia útil da escala "&amp;$E601,"FALTA DE REGISTRO · dia "&amp;$W601&amp;" de "&amp;IFERROR(INDEX(Parâmetros!$B$39:$B$48,MATCH($E601,Parâmetros!$A$39:$A$48,0)),99)&amp;" do ciclo"),IF(OR($D601="6x1",$D601="FF 6x1"),IF(OR(AND(WEEKDAY($F601,2)=6,AND($A601=$A602,$L602&gt;0)),AND(WEEKDAY($F601,2)=7,AND($A601=$A600,$L600&gt;0))),"ATENÇÃO · apontou sábado e domingo no mesmo fim de semana",IF(OR(WEEKDAY($F601,2)=6,WEEKDAY($F601,2)=7),"Jornada de fim de semana do 6x1",IF(OR($H601&gt;=Parâmetros!$E$20,$H601&lt;Parâmetros!$E$19),"ATENÇÃO · 6x1 apontou fora do horário diurno","Jornada fixa do 6x1"))),IF($D601="5x2","Jornada fixa do 5x2",IF($D601="Folguista",IF($J601=$K601,"Evidência confirma sequência","DIVERGE · sequência "&amp;$J601&amp;" × evidência "&amp;$K601),IF($K601=$E601,"Evidência confirma cadastro","DIVERGE · cadastro "&amp;$E601&amp;" × evidência "&amp;$K601)))))))))))</f>
        <v>Evidência confirma cadastro</v>
      </c>
      <c r="W601" s="34">
        <f>IF(OR(OR($D601="6x1",$D601="FF 6x1"),$D601="5x2"),"",IF($AB601&lt;&gt;$AB600,IF(IFERROR(INDEX(Cadastro!$F$5:$F$243,$AB601),"")="",IF($L601&gt;0,1,0),IF(IFERROR(INDEX(Cadastro!$F$5:$F$243,$AB601),"")&lt;=IFERROR(INDEX(Parâmetros!$B$39:$B$48,MATCH($E601,Parâmetros!$A$39:$A$48,0)),99),IFERROR(INDEX(Cadastro!$F$5:$F$243,$AB601),""),0)),IF($L601&gt;0,IF(N($X600)&gt;0,1,N($W600)+1),IF(AND($L601=0,OR(N($W600)&gt;=IFERROR(INDEX(Parâmetros!$B$39:$B$48,MATCH($E601,Parâmetros!$A$39:$A$48,0)),99),AND(N($X600)&gt;0,N($X600)&lt;IFERROR(INDEX(Parâmetros!$C$39:$C$48,MATCH($E601,Parâmetros!$A$39:$A$48,0)),0)))),0,N($W600)+1))))</f>
        <v>1</v>
      </c>
      <c r="X601" s="34">
        <f>IF(OR(OR($D601="6x1",$D601="FF 6x1"),$D601="5x2"),"",IF($AB601&lt;&gt;$AB600,IF(IFERROR(INDEX(Cadastro!$F$5:$F$243,$AB601),"")="",0,IF(IFERROR(INDEX(Cadastro!$F$5:$F$243,$AB601),"")&gt;IFERROR(INDEX(Parâmetros!$B$39:$B$48,MATCH($E601,Parâmetros!$A$39:$A$48,0)),99),IFERROR(INDEX(Cadastro!$F$5:$F$243,$AB601),"")-IFERROR(INDEX(Parâmetros!$B$39:$B$48,MATCH($E601,Parâmetros!$A$39:$A$48,0)),99),0)),IF(AND($L601=0,OR(N($W600)&gt;=IFERROR(INDEX(Parâmetros!$B$39:$B$48,MATCH($E601,Parâmetros!$A$39:$A$48,0)),99),AND(N($X600)&gt;0,N($X600)&lt;IFERROR(INDEX(Parâmetros!$C$39:$C$48,MATCH($E601,Parâmetros!$A$39:$A$48,0)),0)))),N($X600)+1,0)))</f>
        <v>0</v>
      </c>
      <c r="Y601" t="str">
        <f>IF($AC601&lt;&gt;"",IF($L601&gt;0,$AC601&amp;" · com apontamento",$AC601),IF($E601="Férias",IF($L601&gt;0,"Férias · com apontamento","Férias (cadastro)"),IF(($Z601+$AA601-1)&gt;Parâmetros!$E$16,"Férias / afastamento",IF(AND($D601="5x2",OR(WEEKDAY($F601,2)=6,WEEKDAY($F601,2)=7)),IF($L601&gt;0,"Folga trabalhada","Folga"),IF($L601&gt;0,"Trabalhado",IF(OR(OR($D601="6x1",$D601="FF 6x1"),$D601="5x2"),IF(AND(OR($D601="6x1",$D601="FF 6x1"),OR(WEEKDAY($F601,2)=6,WEEKDAY($F601,2)=7)),"Folga","Falta de registro"),IF(AND($AB601&lt;&gt;$AB600,IFERROR(INDEX(Cadastro!$F$5:$F$243,$AB601),"")=""),"Indeterminado (início da série)",IF($X601&gt;0,"Folga","Falta de registro"))))))))</f>
        <v>Trabalhado</v>
      </c>
      <c r="Z601" s="34">
        <f>IF(OR($L601&gt;0,$F601&gt;Parâmetros!$E$14),0,IF($A601&lt;&gt;$A600,1,N($Z600)+1))</f>
        <v>0</v>
      </c>
      <c r="AA601" s="34">
        <f>IF(OR($L601&gt;0,$F601&gt;Parâmetros!$E$14),0,IF(OR($A601&lt;&gt;$A602,$F602&gt;Parâmetros!$E$14),1,N($AA602)+1))</f>
        <v>0</v>
      </c>
      <c r="AB601" s="31">
        <f>IFERROR(MATCH($A601&amp;"|"&amp;TEXT(_xlfn.MAXIFS(Cadastro!$E$5:$E$243,Cadastro!$A$5:$A$243,$A601,Cadastro!$E$5:$E$243,"&lt;="&amp;$F601),"yyyymmdd"),Cadastro!$I$5:$I$243,0),"")</f>
        <v>86</v>
      </c>
      <c r="AC601" t="str">
        <f>IFERROR(_xlfn.SINGLE(INDEX(Exceções!$D$5:$D$203,MATCH($A601&amp;"|"&amp;$F601,Exceções!$F$5:$F$203,0))),"")</f>
        <v/>
      </c>
      <c r="AD601" t="str">
        <f>IF($AC601="","",IFERROR(_xlfn.SINGLE(INDEX(Exceções!$E$5:$E$203,MATCH($A601&amp;"|"&amp;$F601,Exceções!$F$5:$F$203,0))),""))</f>
        <v/>
      </c>
    </row>
    <row r="602" spans="1:30" ht="15" hidden="1" customHeight="1" x14ac:dyDescent="0.25">
      <c r="A602" s="31">
        <v>55637</v>
      </c>
      <c r="B602" s="17" t="s">
        <v>43</v>
      </c>
      <c r="C602" s="17" t="str">
        <f>IFERROR(INDEX(Cadastro!$C$5:$C$243,$AB602),"NÃO INFORMADO")</f>
        <v>INS</v>
      </c>
      <c r="D602" s="17" t="str">
        <f>IFERROR(INDEX(Cadastro!$D$5:$D$243,$AB602),"")</f>
        <v>6x1</v>
      </c>
      <c r="E602" s="17" t="str">
        <f>IFERROR(INDEX(Cadastro!$G$5:$G$243,$AB602),"")</f>
        <v>6x1</v>
      </c>
      <c r="F602" s="29">
        <v>46312</v>
      </c>
      <c r="G602" s="32" t="str">
        <f t="shared" si="54"/>
        <v>sáb</v>
      </c>
      <c r="H602" s="31">
        <f>IF($L602=0,"",_xlfn.MINIFS(Dados!$Q:$Q,Dados!$A:$A,$A602,Dados!$S:$S,$F602))</f>
        <v>428</v>
      </c>
      <c r="I602" s="31">
        <f>IF($H602="","",_xlfn.MAXIFS(Dados!$R:$R,Dados!$A:$A,$A602,Dados!$S:$S,$F602))</f>
        <v>923</v>
      </c>
      <c r="J602" s="32" t="str">
        <f>IF($D602&lt;&gt;"Folguista","",IFERROR(INDEX(Parâmetros!$D$52:$G$52,1,MIN(4,MAX(1,$W602))),""))</f>
        <v/>
      </c>
      <c r="K602" s="32" t="str">
        <f>IF(OR($AC602&lt;&gt;"",$Y602="Folga",$Y602="Folga trabalhada",$Y602="Férias (cadastro)",$Y602="Férias / afastamento",$Y602="Indeterminado (início da série)"),"",IF(OR($D602="6x1",$D602="FF 6x1"),IF(OR(WEEKDAY($F602,2)=6,WEEKDAY($F602,2)=7),"6x1 sáb/dom","6x1"),IF($D602="5x2","5x2",IF($H602="",IF($D602="Folguista",$J602,$E602),IF(OR($H602&gt;=Parâmetros!$E$18,$H602&lt;Parâmetros!$E$19),"C",IF($H602&lt;Parâmetros!$E$20,"A","B"))))))</f>
        <v>6x1 sáb/dom</v>
      </c>
      <c r="L602" s="30">
        <f>SUMIFS(Dados!$E:$E,Dados!$A:$A,$A602,Dados!$S:$S,$F602)</f>
        <v>7.17</v>
      </c>
      <c r="M602" s="30">
        <f>IFERROR(INDEX(Parâmetros!$E$6:$E$11,MATCH($K602,Parâmetros!$A$6:$A$11,0)),"")</f>
        <v>7.33</v>
      </c>
      <c r="N602" s="33">
        <f t="shared" si="55"/>
        <v>0.97817189631650747</v>
      </c>
      <c r="O602" s="33">
        <f>Parâmetros!$E$13</f>
        <v>0.8</v>
      </c>
      <c r="P602" s="32" t="str">
        <f>IF(OR($M602="",$F602&gt;Parâmetros!$E$14),"Não","Sim")</f>
        <v>Sim</v>
      </c>
      <c r="Q602" s="32" t="str">
        <f t="shared" si="56"/>
        <v>Sim</v>
      </c>
      <c r="R602" s="32" t="str">
        <f t="shared" si="57"/>
        <v>Sim</v>
      </c>
      <c r="S602" s="30">
        <f t="shared" si="58"/>
        <v>0</v>
      </c>
      <c r="T602" s="32" t="str">
        <f>IF($Q602&lt;&gt;"Sim","",IF($N602&gt;Parâmetros!$E$15,"Sim","Não"))</f>
        <v>Não</v>
      </c>
      <c r="U602" s="17" t="str">
        <f t="shared" si="59"/>
        <v>Na meta</v>
      </c>
      <c r="V602" s="17" t="str">
        <f>IF($AC602&lt;&gt;"",IF($L602&gt;0,"ATENÇÃO · apontou em dia de "&amp;LOWER($AC602)&amp;" cadastrado","Exceção cadastrada · "&amp;$AC602)&amp;IF($AD602="",""," · "&amp;$AD602),IF($E602="Férias",IF($L602&gt;0,"ATENÇÃO · apontou estando de férias no cadastro","Férias no cadastro"),IF($Y602="Férias / afastamento","Afastamento · "&amp;($Z602+$AA602-1)&amp;" dias seguidos sem apontamento",IF($Y602="Folga trabalhada","ATENÇÃO · apontou em dia de folga da escala 5x2",IF($Y602="Folga",IF(AND($D602="5x2",OR(WEEKDAY($F602,2)=6,WEEKDAY($F602,2)=7)),"Folga de fim de semana da escala 5x2",IF(AND(OR($D602="6x1",$D602="FF 6x1"),WEEKDAY($F602,2)=6,FALSE()),"Folga de fim de semana · apontou no domingo anterior",IF(AND(OR($D602="6x1",$D602="FF 6x1"),WEEKDAY($F602,2)=7,AND($A602=$A601,$L601&gt;0)),"Folga de fim de semana · apontou no sábado",IF(AND(OR($D602="6x1",$D602="FF 6x1"),OR(WEEKDAY($F602,2)=6,WEEKDAY($F602,2)=7)),"Folga de fim de semana · sem apontamento no sábado nem no domingo","Folga prevista pelo ciclo")))),IF($Y602="Indeterminado (início da série)","Sem histórico anterior — informe o dia do ciclo no Cadastro",IF($Y602="Falta de registro",IF(OR(OR($D602="6x1",$D602="FF 6x1"),$D602="5x2"),"FALTA DE REGISTRO · dia útil da escala "&amp;$E602,"FALTA DE REGISTRO · dia "&amp;$W602&amp;" de "&amp;IFERROR(INDEX(Parâmetros!$B$39:$B$48,MATCH($E602,Parâmetros!$A$39:$A$48,0)),99)&amp;" do ciclo"),IF(OR($D602="6x1",$D602="FF 6x1"),IF(OR(AND(WEEKDAY($F602,2)=6,AND($A602=$A603,$L603&gt;0)),AND(WEEKDAY($F602,2)=7,AND($A602=$A601,$L601&gt;0))),"ATENÇÃO · apontou sábado e domingo no mesmo fim de semana",IF(OR(WEEKDAY($F602,2)=6,WEEKDAY($F602,2)=7),"Jornada de fim de semana do 6x1",IF(OR($H602&gt;=Parâmetros!$E$20,$H602&lt;Parâmetros!$E$19),"ATENÇÃO · 6x1 apontou fora do horário diurno","Jornada fixa do 6x1"))),IF($D602="5x2","Jornada fixa do 5x2",IF($D602="Folguista",IF($J602=$K602,"Evidência confirma sequência","DIVERGE · sequência "&amp;$J602&amp;" × evidência "&amp;$K602),IF($K602=$E602,"Evidência confirma cadastro","DIVERGE · cadastro "&amp;$E602&amp;" × evidência "&amp;$K602)))))))))))</f>
        <v>Jornada de fim de semana do 6x1</v>
      </c>
      <c r="W602" s="34" t="str">
        <f>IF(OR(OR($D602="6x1",$D602="FF 6x1"),$D602="5x2"),"",IF($AB602&lt;&gt;$AB601,IF(IFERROR(INDEX(Cadastro!$F$5:$F$243,$AB602),"")="",IF($L602&gt;0,1,0),IF(IFERROR(INDEX(Cadastro!$F$5:$F$243,$AB602),"")&lt;=IFERROR(INDEX(Parâmetros!$B$39:$B$48,MATCH($E602,Parâmetros!$A$39:$A$48,0)),99),IFERROR(INDEX(Cadastro!$F$5:$F$243,$AB602),""),0)),IF($L602&gt;0,IF(N($X601)&gt;0,1,N($W601)+1),IF(AND($L602=0,OR(N($W601)&gt;=IFERROR(INDEX(Parâmetros!$B$39:$B$48,MATCH($E602,Parâmetros!$A$39:$A$48,0)),99),AND(N($X601)&gt;0,N($X601)&lt;IFERROR(INDEX(Parâmetros!$C$39:$C$48,MATCH($E602,Parâmetros!$A$39:$A$48,0)),0)))),0,N($W601)+1))))</f>
        <v/>
      </c>
      <c r="X602" s="34" t="str">
        <f>IF(OR(OR($D602="6x1",$D602="FF 6x1"),$D602="5x2"),"",IF($AB602&lt;&gt;$AB601,IF(IFERROR(INDEX(Cadastro!$F$5:$F$243,$AB602),"")="",0,IF(IFERROR(INDEX(Cadastro!$F$5:$F$243,$AB602),"")&gt;IFERROR(INDEX(Parâmetros!$B$39:$B$48,MATCH($E602,Parâmetros!$A$39:$A$48,0)),99),IFERROR(INDEX(Cadastro!$F$5:$F$243,$AB602),"")-IFERROR(INDEX(Parâmetros!$B$39:$B$48,MATCH($E602,Parâmetros!$A$39:$A$48,0)),99),0)),IF(AND($L602=0,OR(N($W601)&gt;=IFERROR(INDEX(Parâmetros!$B$39:$B$48,MATCH($E602,Parâmetros!$A$39:$A$48,0)),99),AND(N($X601)&gt;0,N($X601)&lt;IFERROR(INDEX(Parâmetros!$C$39:$C$48,MATCH($E602,Parâmetros!$A$39:$A$48,0)),0)))),N($X601)+1,0)))</f>
        <v/>
      </c>
      <c r="Y602" t="str">
        <f>IF($AC602&lt;&gt;"",IF($L602&gt;0,$AC602&amp;" · com apontamento",$AC602),IF($E602="Férias",IF($L602&gt;0,"Férias · com apontamento","Férias (cadastro)"),IF(($Z602+$AA602-1)&gt;Parâmetros!$E$16,"Férias / afastamento",IF(AND($D602="5x2",OR(WEEKDAY($F602,2)=6,WEEKDAY($F602,2)=7)),IF($L602&gt;0,"Folga trabalhada","Folga"),IF($L602&gt;0,"Trabalhado",IF(OR(OR($D602="6x1",$D602="FF 6x1"),$D602="5x2"),IF(AND(OR($D602="6x1",$D602="FF 6x1"),OR(WEEKDAY($F602,2)=6,WEEKDAY($F602,2)=7)),"Folga","Falta de registro"),IF(AND($AB602&lt;&gt;$AB601,IFERROR(INDEX(Cadastro!$F$5:$F$243,$AB602),"")=""),"Indeterminado (início da série)",IF($X602&gt;0,"Folga","Falta de registro"))))))))</f>
        <v>Trabalhado</v>
      </c>
      <c r="Z602" s="34">
        <f>IF(OR($L602&gt;0,$F602&gt;Parâmetros!$E$14),0,IF($A602&lt;&gt;$A601,1,N($Z601)+1))</f>
        <v>0</v>
      </c>
      <c r="AA602" s="34">
        <f>IF(OR($L602&gt;0,$F602&gt;Parâmetros!$E$14),0,IF(OR($A602&lt;&gt;$A603,$F603&gt;Parâmetros!$E$14),1,N($AA603)+1))</f>
        <v>0</v>
      </c>
      <c r="AB602" s="31">
        <f>IFERROR(MATCH($A602&amp;"|"&amp;TEXT(_xlfn.MAXIFS(Cadastro!$E$5:$E$243,Cadastro!$A$5:$A$243,$A602,Cadastro!$E$5:$E$243,"&lt;="&amp;$F602),"yyyymmdd"),Cadastro!$I$5:$I$243,0),"")</f>
        <v>87</v>
      </c>
      <c r="AC602" t="str">
        <f>IFERROR(_xlfn.SINGLE(INDEX(Exceções!$D$5:$D$203,MATCH($A602&amp;"|"&amp;$F602,Exceções!$F$5:$F$203,0))),"")</f>
        <v/>
      </c>
      <c r="AD602" t="str">
        <f>IF($AC602="","",IFERROR(_xlfn.SINGLE(INDEX(Exceções!$E$5:$E$203,MATCH($A602&amp;"|"&amp;$F602,Exceções!$F$5:$F$203,0))),""))</f>
        <v/>
      </c>
    </row>
    <row r="603" spans="1:30" ht="15" hidden="1" customHeight="1" x14ac:dyDescent="0.25">
      <c r="A603" s="31">
        <v>55637</v>
      </c>
      <c r="B603" s="17" t="s">
        <v>43</v>
      </c>
      <c r="C603" s="17" t="str">
        <f>IFERROR(INDEX(Cadastro!$C$5:$C$243,$AB603),"NÃO INFORMADO")</f>
        <v>INS</v>
      </c>
      <c r="D603" s="17" t="str">
        <f>IFERROR(INDEX(Cadastro!$D$5:$D$243,$AB603),"")</f>
        <v>6x1</v>
      </c>
      <c r="E603" s="17" t="str">
        <f>IFERROR(INDEX(Cadastro!$G$5:$G$243,$AB603),"")</f>
        <v>6x1</v>
      </c>
      <c r="F603" s="29">
        <v>46313</v>
      </c>
      <c r="G603" s="32" t="str">
        <f t="shared" si="54"/>
        <v>dom</v>
      </c>
      <c r="H603" s="31" t="str">
        <f>IF($L603=0,"",_xlfn.MINIFS(Dados!$Q:$Q,Dados!$A:$A,$A603,Dados!$S:$S,$F603))</f>
        <v/>
      </c>
      <c r="I603" s="31" t="str">
        <f>IF($H603="","",_xlfn.MAXIFS(Dados!$R:$R,Dados!$A:$A,$A603,Dados!$S:$S,$F603))</f>
        <v/>
      </c>
      <c r="J603" s="32" t="str">
        <f>IF($D603&lt;&gt;"Folguista","",IFERROR(INDEX(Parâmetros!$D$52:$G$52,1,MIN(4,MAX(1,$W603))),""))</f>
        <v/>
      </c>
      <c r="K603" s="32" t="str">
        <f>IF(OR($AC603&lt;&gt;"",$Y603="Folga",$Y603="Folga trabalhada",$Y603="Férias (cadastro)",$Y603="Férias / afastamento",$Y603="Indeterminado (início da série)"),"",IF(OR($D603="6x1",$D603="FF 6x1"),IF(OR(WEEKDAY($F603,2)=6,WEEKDAY($F603,2)=7),"6x1 sáb/dom","6x1"),IF($D603="5x2","5x2",IF($H603="",IF($D603="Folguista",$J603,$E603),IF(OR($H603&gt;=Parâmetros!$E$18,$H603&lt;Parâmetros!$E$19),"C",IF($H603&lt;Parâmetros!$E$20,"A","B"))))))</f>
        <v/>
      </c>
      <c r="L603" s="30">
        <f>SUMIFS(Dados!$E:$E,Dados!$A:$A,$A603,Dados!$S:$S,$F603)</f>
        <v>0</v>
      </c>
      <c r="M603" s="30" t="str">
        <f>IFERROR(INDEX(Parâmetros!$E$6:$E$11,MATCH($K603,Parâmetros!$A$6:$A$11,0)),"")</f>
        <v/>
      </c>
      <c r="N603" s="33" t="str">
        <f t="shared" si="55"/>
        <v/>
      </c>
      <c r="O603" s="33">
        <f>Parâmetros!$E$13</f>
        <v>0.8</v>
      </c>
      <c r="P603" s="32" t="str">
        <f>IF(OR($M603="",$F603&gt;Parâmetros!$E$14),"Não","Sim")</f>
        <v>Não</v>
      </c>
      <c r="Q603" s="32" t="str">
        <f t="shared" si="56"/>
        <v/>
      </c>
      <c r="R603" s="32" t="str">
        <f t="shared" si="57"/>
        <v/>
      </c>
      <c r="S603" s="30" t="str">
        <f t="shared" si="58"/>
        <v/>
      </c>
      <c r="T603" s="32" t="str">
        <f>IF($Q603&lt;&gt;"Sim","",IF($N603&gt;Parâmetros!$E$15,"Sim","Não"))</f>
        <v/>
      </c>
      <c r="U603" s="17" t="str">
        <f t="shared" si="59"/>
        <v>Folga</v>
      </c>
      <c r="V603" s="17" t="str">
        <f>IF($AC603&lt;&gt;"",IF($L603&gt;0,"ATENÇÃO · apontou em dia de "&amp;LOWER($AC603)&amp;" cadastrado","Exceção cadastrada · "&amp;$AC603)&amp;IF($AD603="",""," · "&amp;$AD603),IF($E603="Férias",IF($L603&gt;0,"ATENÇÃO · apontou estando de férias no cadastro","Férias no cadastro"),IF($Y603="Férias / afastamento","Afastamento · "&amp;($Z603+$AA603-1)&amp;" dias seguidos sem apontamento",IF($Y603="Folga trabalhada","ATENÇÃO · apontou em dia de folga da escala 5x2",IF($Y603="Folga",IF(AND($D603="5x2",OR(WEEKDAY($F603,2)=6,WEEKDAY($F603,2)=7)),"Folga de fim de semana da escala 5x2",IF(AND(OR($D603="6x1",$D603="FF 6x1"),WEEKDAY($F603,2)=6,FALSE()),"Folga de fim de semana · apontou no domingo anterior",IF(AND(OR($D603="6x1",$D603="FF 6x1"),WEEKDAY($F603,2)=7,AND($A603=$A602,$L602&gt;0)),"Folga de fim de semana · apontou no sábado",IF(AND(OR($D603="6x1",$D603="FF 6x1"),OR(WEEKDAY($F603,2)=6,WEEKDAY($F603,2)=7)),"Folga de fim de semana · sem apontamento no sábado nem no domingo","Folga prevista pelo ciclo")))),IF($Y603="Indeterminado (início da série)","Sem histórico anterior — informe o dia do ciclo no Cadastro",IF($Y603="Falta de registro",IF(OR(OR($D603="6x1",$D603="FF 6x1"),$D603="5x2"),"FALTA DE REGISTRO · dia útil da escala "&amp;$E603,"FALTA DE REGISTRO · dia "&amp;$W603&amp;" de "&amp;IFERROR(INDEX(Parâmetros!$B$39:$B$48,MATCH($E603,Parâmetros!$A$39:$A$48,0)),99)&amp;" do ciclo"),IF(OR($D603="6x1",$D603="FF 6x1"),IF(OR(AND(WEEKDAY($F603,2)=6,AND($A603=$A604,$L604&gt;0)),AND(WEEKDAY($F603,2)=7,AND($A603=$A602,$L602&gt;0))),"ATENÇÃO · apontou sábado e domingo no mesmo fim de semana",IF(OR(WEEKDAY($F603,2)=6,WEEKDAY($F603,2)=7),"Jornada de fim de semana do 6x1",IF(OR($H603&gt;=Parâmetros!$E$20,$H603&lt;Parâmetros!$E$19),"ATENÇÃO · 6x1 apontou fora do horário diurno","Jornada fixa do 6x1"))),IF($D603="5x2","Jornada fixa do 5x2",IF($D603="Folguista",IF($J603=$K603,"Evidência confirma sequência","DIVERGE · sequência "&amp;$J603&amp;" × evidência "&amp;$K603),IF($K603=$E603,"Evidência confirma cadastro","DIVERGE · cadastro "&amp;$E603&amp;" × evidência "&amp;$K603)))))))))))</f>
        <v>Folga de fim de semana · apontou no sábado</v>
      </c>
      <c r="W603" s="34" t="str">
        <f>IF(OR(OR($D603="6x1",$D603="FF 6x1"),$D603="5x2"),"",IF($AB603&lt;&gt;$AB602,IF(IFERROR(INDEX(Cadastro!$F$5:$F$243,$AB603),"")="",IF($L603&gt;0,1,0),IF(IFERROR(INDEX(Cadastro!$F$5:$F$243,$AB603),"")&lt;=IFERROR(INDEX(Parâmetros!$B$39:$B$48,MATCH($E603,Parâmetros!$A$39:$A$48,0)),99),IFERROR(INDEX(Cadastro!$F$5:$F$243,$AB603),""),0)),IF($L603&gt;0,IF(N($X602)&gt;0,1,N($W602)+1),IF(AND($L603=0,OR(N($W602)&gt;=IFERROR(INDEX(Parâmetros!$B$39:$B$48,MATCH($E603,Parâmetros!$A$39:$A$48,0)),99),AND(N($X602)&gt;0,N($X602)&lt;IFERROR(INDEX(Parâmetros!$C$39:$C$48,MATCH($E603,Parâmetros!$A$39:$A$48,0)),0)))),0,N($W602)+1))))</f>
        <v/>
      </c>
      <c r="X603" s="34" t="str">
        <f>IF(OR(OR($D603="6x1",$D603="FF 6x1"),$D603="5x2"),"",IF($AB603&lt;&gt;$AB602,IF(IFERROR(INDEX(Cadastro!$F$5:$F$243,$AB603),"")="",0,IF(IFERROR(INDEX(Cadastro!$F$5:$F$243,$AB603),"")&gt;IFERROR(INDEX(Parâmetros!$B$39:$B$48,MATCH($E603,Parâmetros!$A$39:$A$48,0)),99),IFERROR(INDEX(Cadastro!$F$5:$F$243,$AB603),"")-IFERROR(INDEX(Parâmetros!$B$39:$B$48,MATCH($E603,Parâmetros!$A$39:$A$48,0)),99),0)),IF(AND($L603=0,OR(N($W602)&gt;=IFERROR(INDEX(Parâmetros!$B$39:$B$48,MATCH($E603,Parâmetros!$A$39:$A$48,0)),99),AND(N($X602)&gt;0,N($X602)&lt;IFERROR(INDEX(Parâmetros!$C$39:$C$48,MATCH($E603,Parâmetros!$A$39:$A$48,0)),0)))),N($X602)+1,0)))</f>
        <v/>
      </c>
      <c r="Y603" t="str">
        <f>IF($AC603&lt;&gt;"",IF($L603&gt;0,$AC603&amp;" · com apontamento",$AC603),IF($E603="Férias",IF($L603&gt;0,"Férias · com apontamento","Férias (cadastro)"),IF(($Z603+$AA603-1)&gt;Parâmetros!$E$16,"Férias / afastamento",IF(AND($D603="5x2",OR(WEEKDAY($F603,2)=6,WEEKDAY($F603,2)=7)),IF($L603&gt;0,"Folga trabalhada","Folga"),IF($L603&gt;0,"Trabalhado",IF(OR(OR($D603="6x1",$D603="FF 6x1"),$D603="5x2"),IF(AND(OR($D603="6x1",$D603="FF 6x1"),OR(WEEKDAY($F603,2)=6,WEEKDAY($F603,2)=7)),"Folga","Falta de registro"),IF(AND($AB603&lt;&gt;$AB602,IFERROR(INDEX(Cadastro!$F$5:$F$243,$AB603),"")=""),"Indeterminado (início da série)",IF($X603&gt;0,"Folga","Falta de registro"))))))))</f>
        <v>Folga</v>
      </c>
      <c r="Z603" s="34">
        <f>IF(OR($L603&gt;0,$F603&gt;Parâmetros!$E$14),0,IF($A603&lt;&gt;$A602,1,N($Z602)+1))</f>
        <v>1</v>
      </c>
      <c r="AA603" s="34">
        <f>IF(OR($L603&gt;0,$F603&gt;Parâmetros!$E$14),0,IF(OR($A603&lt;&gt;$A604,$F604&gt;Parâmetros!$E$14),1,N($AA604)+1))</f>
        <v>1</v>
      </c>
      <c r="AB603" s="31">
        <f>IFERROR(MATCH($A603&amp;"|"&amp;TEXT(_xlfn.MAXIFS(Cadastro!$E$5:$E$243,Cadastro!$A$5:$A$243,$A603,Cadastro!$E$5:$E$243,"&lt;="&amp;$F603),"yyyymmdd"),Cadastro!$I$5:$I$243,0),"")</f>
        <v>87</v>
      </c>
      <c r="AC603" t="str">
        <f>IFERROR(_xlfn.SINGLE(INDEX(Exceções!$D$5:$D$203,MATCH($A603&amp;"|"&amp;$F603,Exceções!$F$5:$F$203,0))),"")</f>
        <v/>
      </c>
      <c r="AD603" t="str">
        <f>IF($AC603="","",IFERROR(_xlfn.SINGLE(INDEX(Exceções!$E$5:$E$203,MATCH($A603&amp;"|"&amp;$F603,Exceções!$F$5:$F$203,0))),""))</f>
        <v/>
      </c>
    </row>
    <row r="604" spans="1:30" ht="15" hidden="1" customHeight="1" x14ac:dyDescent="0.25">
      <c r="A604" s="31">
        <v>55637</v>
      </c>
      <c r="B604" s="17" t="s">
        <v>43</v>
      </c>
      <c r="C604" s="17" t="str">
        <f>IFERROR(INDEX(Cadastro!$C$5:$C$243,$AB604),"NÃO INFORMADO")</f>
        <v>INS</v>
      </c>
      <c r="D604" s="17" t="str">
        <f>IFERROR(INDEX(Cadastro!$D$5:$D$243,$AB604),"")</f>
        <v>6x1</v>
      </c>
      <c r="E604" s="17" t="str">
        <f>IFERROR(INDEX(Cadastro!$G$5:$G$243,$AB604),"")</f>
        <v>6x1</v>
      </c>
      <c r="F604" s="29">
        <v>46314</v>
      </c>
      <c r="G604" s="32" t="str">
        <f t="shared" si="54"/>
        <v>seg</v>
      </c>
      <c r="H604" s="31">
        <f>IF($L604=0,"",_xlfn.MINIFS(Dados!$Q:$Q,Dados!$A:$A,$A604,Dados!$S:$S,$F604))</f>
        <v>423</v>
      </c>
      <c r="I604" s="31">
        <f>IF($H604="","",_xlfn.MAXIFS(Dados!$R:$R,Dados!$A:$A,$A604,Dados!$S:$S,$F604))</f>
        <v>988</v>
      </c>
      <c r="J604" s="32" t="str">
        <f>IF($D604&lt;&gt;"Folguista","",IFERROR(INDEX(Parâmetros!$D$52:$G$52,1,MIN(4,MAX(1,$W604))),""))</f>
        <v/>
      </c>
      <c r="K604" s="32" t="str">
        <f>IF(OR($AC604&lt;&gt;"",$Y604="Folga",$Y604="Folga trabalhada",$Y604="Férias (cadastro)",$Y604="Férias / afastamento",$Y604="Indeterminado (início da série)"),"",IF(OR($D604="6x1",$D604="FF 6x1"),IF(OR(WEEKDAY($F604,2)=6,WEEKDAY($F604,2)=7),"6x1 sáb/dom","6x1"),IF($D604="5x2","5x2",IF($H604="",IF($D604="Folguista",$J604,$E604),IF(OR($H604&gt;=Parâmetros!$E$18,$H604&lt;Parâmetros!$E$19),"C",IF($H604&lt;Parâmetros!$E$20,"A","B"))))))</f>
        <v>6x1</v>
      </c>
      <c r="L604" s="30">
        <f>SUMIFS(Dados!$E:$E,Dados!$A:$A,$A604,Dados!$S:$S,$F604)</f>
        <v>8.17</v>
      </c>
      <c r="M604" s="30">
        <f>IFERROR(INDEX(Parâmetros!$E$6:$E$11,MATCH($K604,Parâmetros!$A$6:$A$11,0)),"")</f>
        <v>8.8000000000000007</v>
      </c>
      <c r="N604" s="33">
        <f t="shared" si="55"/>
        <v>0.92840909090909085</v>
      </c>
      <c r="O604" s="33">
        <f>Parâmetros!$E$13</f>
        <v>0.8</v>
      </c>
      <c r="P604" s="32" t="str">
        <f>IF(OR($M604="",$F604&gt;Parâmetros!$E$14),"Não","Sim")</f>
        <v>Sim</v>
      </c>
      <c r="Q604" s="32" t="str">
        <f t="shared" si="56"/>
        <v>Sim</v>
      </c>
      <c r="R604" s="32" t="str">
        <f t="shared" si="57"/>
        <v>Sim</v>
      </c>
      <c r="S604" s="30">
        <f t="shared" si="58"/>
        <v>0</v>
      </c>
      <c r="T604" s="32" t="str">
        <f>IF($Q604&lt;&gt;"Sim","",IF($N604&gt;Parâmetros!$E$15,"Sim","Não"))</f>
        <v>Não</v>
      </c>
      <c r="U604" s="17" t="str">
        <f t="shared" si="59"/>
        <v>Na meta</v>
      </c>
      <c r="V604" s="17" t="str">
        <f>IF($AC604&lt;&gt;"",IF($L604&gt;0,"ATENÇÃO · apontou em dia de "&amp;LOWER($AC604)&amp;" cadastrado","Exceção cadastrada · "&amp;$AC604)&amp;IF($AD604="",""," · "&amp;$AD604),IF($E604="Férias",IF($L604&gt;0,"ATENÇÃO · apontou estando de férias no cadastro","Férias no cadastro"),IF($Y604="Férias / afastamento","Afastamento · "&amp;($Z604+$AA604-1)&amp;" dias seguidos sem apontamento",IF($Y604="Folga trabalhada","ATENÇÃO · apontou em dia de folga da escala 5x2",IF($Y604="Folga",IF(AND($D604="5x2",OR(WEEKDAY($F604,2)=6,WEEKDAY($F604,2)=7)),"Folga de fim de semana da escala 5x2",IF(AND(OR($D604="6x1",$D604="FF 6x1"),WEEKDAY($F604,2)=6,FALSE()),"Folga de fim de semana · apontou no domingo anterior",IF(AND(OR($D604="6x1",$D604="FF 6x1"),WEEKDAY($F604,2)=7,AND($A604=$A603,$L603&gt;0)),"Folga de fim de semana · apontou no sábado",IF(AND(OR($D604="6x1",$D604="FF 6x1"),OR(WEEKDAY($F604,2)=6,WEEKDAY($F604,2)=7)),"Folga de fim de semana · sem apontamento no sábado nem no domingo","Folga prevista pelo ciclo")))),IF($Y604="Indeterminado (início da série)","Sem histórico anterior — informe o dia do ciclo no Cadastro",IF($Y604="Falta de registro",IF(OR(OR($D604="6x1",$D604="FF 6x1"),$D604="5x2"),"FALTA DE REGISTRO · dia útil da escala "&amp;$E604,"FALTA DE REGISTRO · dia "&amp;$W604&amp;" de "&amp;IFERROR(INDEX(Parâmetros!$B$39:$B$48,MATCH($E604,Parâmetros!$A$39:$A$48,0)),99)&amp;" do ciclo"),IF(OR($D604="6x1",$D604="FF 6x1"),IF(OR(AND(WEEKDAY($F604,2)=6,AND($A604=$A605,$L605&gt;0)),AND(WEEKDAY($F604,2)=7,AND($A604=$A603,$L603&gt;0))),"ATENÇÃO · apontou sábado e domingo no mesmo fim de semana",IF(OR(WEEKDAY($F604,2)=6,WEEKDAY($F604,2)=7),"Jornada de fim de semana do 6x1",IF(OR($H604&gt;=Parâmetros!$E$20,$H604&lt;Parâmetros!$E$19),"ATENÇÃO · 6x1 apontou fora do horário diurno","Jornada fixa do 6x1"))),IF($D604="5x2","Jornada fixa do 5x2",IF($D604="Folguista",IF($J604=$K604,"Evidência confirma sequência","DIVERGE · sequência "&amp;$J604&amp;" × evidência "&amp;$K604),IF($K604=$E604,"Evidência confirma cadastro","DIVERGE · cadastro "&amp;$E604&amp;" × evidência "&amp;$K604)))))))))))</f>
        <v>Jornada fixa do 6x1</v>
      </c>
      <c r="W604" s="34" t="str">
        <f>IF(OR(OR($D604="6x1",$D604="FF 6x1"),$D604="5x2"),"",IF($AB604&lt;&gt;$AB603,IF(IFERROR(INDEX(Cadastro!$F$5:$F$243,$AB604),"")="",IF($L604&gt;0,1,0),IF(IFERROR(INDEX(Cadastro!$F$5:$F$243,$AB604),"")&lt;=IFERROR(INDEX(Parâmetros!$B$39:$B$48,MATCH($E604,Parâmetros!$A$39:$A$48,0)),99),IFERROR(INDEX(Cadastro!$F$5:$F$243,$AB604),""),0)),IF($L604&gt;0,IF(N($X603)&gt;0,1,N($W603)+1),IF(AND($L604=0,OR(N($W603)&gt;=IFERROR(INDEX(Parâmetros!$B$39:$B$48,MATCH($E604,Parâmetros!$A$39:$A$48,0)),99),AND(N($X603)&gt;0,N($X603)&lt;IFERROR(INDEX(Parâmetros!$C$39:$C$48,MATCH($E604,Parâmetros!$A$39:$A$48,0)),0)))),0,N($W603)+1))))</f>
        <v/>
      </c>
      <c r="X604" s="34" t="str">
        <f>IF(OR(OR($D604="6x1",$D604="FF 6x1"),$D604="5x2"),"",IF($AB604&lt;&gt;$AB603,IF(IFERROR(INDEX(Cadastro!$F$5:$F$243,$AB604),"")="",0,IF(IFERROR(INDEX(Cadastro!$F$5:$F$243,$AB604),"")&gt;IFERROR(INDEX(Parâmetros!$B$39:$B$48,MATCH($E604,Parâmetros!$A$39:$A$48,0)),99),IFERROR(INDEX(Cadastro!$F$5:$F$243,$AB604),"")-IFERROR(INDEX(Parâmetros!$B$39:$B$48,MATCH($E604,Parâmetros!$A$39:$A$48,0)),99),0)),IF(AND($L604=0,OR(N($W603)&gt;=IFERROR(INDEX(Parâmetros!$B$39:$B$48,MATCH($E604,Parâmetros!$A$39:$A$48,0)),99),AND(N($X603)&gt;0,N($X603)&lt;IFERROR(INDEX(Parâmetros!$C$39:$C$48,MATCH($E604,Parâmetros!$A$39:$A$48,0)),0)))),N($X603)+1,0)))</f>
        <v/>
      </c>
      <c r="Y604" t="str">
        <f>IF($AC604&lt;&gt;"",IF($L604&gt;0,$AC604&amp;" · com apontamento",$AC604),IF($E604="Férias",IF($L604&gt;0,"Férias · com apontamento","Férias (cadastro)"),IF(($Z604+$AA604-1)&gt;Parâmetros!$E$16,"Férias / afastamento",IF(AND($D604="5x2",OR(WEEKDAY($F604,2)=6,WEEKDAY($F604,2)=7)),IF($L604&gt;0,"Folga trabalhada","Folga"),IF($L604&gt;0,"Trabalhado",IF(OR(OR($D604="6x1",$D604="FF 6x1"),$D604="5x2"),IF(AND(OR($D604="6x1",$D604="FF 6x1"),OR(WEEKDAY($F604,2)=6,WEEKDAY($F604,2)=7)),"Folga","Falta de registro"),IF(AND($AB604&lt;&gt;$AB603,IFERROR(INDEX(Cadastro!$F$5:$F$243,$AB604),"")=""),"Indeterminado (início da série)",IF($X604&gt;0,"Folga","Falta de registro"))))))))</f>
        <v>Trabalhado</v>
      </c>
      <c r="Z604" s="34">
        <f>IF(OR($L604&gt;0,$F604&gt;Parâmetros!$E$14),0,IF($A604&lt;&gt;$A603,1,N($Z603)+1))</f>
        <v>0</v>
      </c>
      <c r="AA604" s="34">
        <f>IF(OR($L604&gt;0,$F604&gt;Parâmetros!$E$14),0,IF(OR($A604&lt;&gt;$A605,$F605&gt;Parâmetros!$E$14),1,N($AA605)+1))</f>
        <v>0</v>
      </c>
      <c r="AB604" s="31">
        <f>IFERROR(MATCH($A604&amp;"|"&amp;TEXT(_xlfn.MAXIFS(Cadastro!$E$5:$E$243,Cadastro!$A$5:$A$243,$A604,Cadastro!$E$5:$E$243,"&lt;="&amp;$F604),"yyyymmdd"),Cadastro!$I$5:$I$243,0),"")</f>
        <v>87</v>
      </c>
      <c r="AC604" t="str">
        <f>IFERROR(_xlfn.SINGLE(INDEX(Exceções!$D$5:$D$203,MATCH($A604&amp;"|"&amp;$F604,Exceções!$F$5:$F$203,0))),"")</f>
        <v/>
      </c>
      <c r="AD604" t="str">
        <f>IF($AC604="","",IFERROR(_xlfn.SINGLE(INDEX(Exceções!$E$5:$E$203,MATCH($A604&amp;"|"&amp;$F604,Exceções!$F$5:$F$203,0))),""))</f>
        <v/>
      </c>
    </row>
    <row r="605" spans="1:30" ht="15" hidden="1" customHeight="1" x14ac:dyDescent="0.25">
      <c r="A605" s="31">
        <v>55637</v>
      </c>
      <c r="B605" s="17" t="s">
        <v>43</v>
      </c>
      <c r="C605" s="17" t="str">
        <f>IFERROR(INDEX(Cadastro!$C$5:$C$243,$AB605),"NÃO INFORMADO")</f>
        <v>INS</v>
      </c>
      <c r="D605" s="17" t="str">
        <f>IFERROR(INDEX(Cadastro!$D$5:$D$243,$AB605),"")</f>
        <v>6x1</v>
      </c>
      <c r="E605" s="17" t="str">
        <f>IFERROR(INDEX(Cadastro!$G$5:$G$243,$AB605),"")</f>
        <v>6x1</v>
      </c>
      <c r="F605" s="29">
        <v>46315</v>
      </c>
      <c r="G605" s="32" t="str">
        <f t="shared" si="54"/>
        <v>ter</v>
      </c>
      <c r="H605" s="31">
        <f>IF($L605=0,"",_xlfn.MINIFS(Dados!$Q:$Q,Dados!$A:$A,$A605,Dados!$S:$S,$F605))</f>
        <v>436</v>
      </c>
      <c r="I605" s="31">
        <f>IF($H605="","",_xlfn.MAXIFS(Dados!$R:$R,Dados!$A:$A,$A605,Dados!$S:$S,$F605))</f>
        <v>987</v>
      </c>
      <c r="J605" s="32" t="str">
        <f>IF($D605&lt;&gt;"Folguista","",IFERROR(INDEX(Parâmetros!$D$52:$G$52,1,MIN(4,MAX(1,$W605))),""))</f>
        <v/>
      </c>
      <c r="K605" s="32" t="str">
        <f>IF(OR($AC605&lt;&gt;"",$Y605="Folga",$Y605="Folga trabalhada",$Y605="Férias (cadastro)",$Y605="Férias / afastamento",$Y605="Indeterminado (início da série)"),"",IF(OR($D605="6x1",$D605="FF 6x1"),IF(OR(WEEKDAY($F605,2)=6,WEEKDAY($F605,2)=7),"6x1 sáb/dom","6x1"),IF($D605="5x2","5x2",IF($H605="",IF($D605="Folguista",$J605,$E605),IF(OR($H605&gt;=Parâmetros!$E$18,$H605&lt;Parâmetros!$E$19),"C",IF($H605&lt;Parâmetros!$E$20,"A","B"))))))</f>
        <v>6x1</v>
      </c>
      <c r="L605" s="30">
        <f>SUMIFS(Dados!$E:$E,Dados!$A:$A,$A605,Dados!$S:$S,$F605)</f>
        <v>8.07</v>
      </c>
      <c r="M605" s="30">
        <f>IFERROR(INDEX(Parâmetros!$E$6:$E$11,MATCH($K605,Parâmetros!$A$6:$A$11,0)),"")</f>
        <v>8.8000000000000007</v>
      </c>
      <c r="N605" s="33">
        <f t="shared" si="55"/>
        <v>0.9170454545454545</v>
      </c>
      <c r="O605" s="33">
        <f>Parâmetros!$E$13</f>
        <v>0.8</v>
      </c>
      <c r="P605" s="32" t="str">
        <f>IF(OR($M605="",$F605&gt;Parâmetros!$E$14),"Não","Sim")</f>
        <v>Sim</v>
      </c>
      <c r="Q605" s="32" t="str">
        <f t="shared" si="56"/>
        <v>Sim</v>
      </c>
      <c r="R605" s="32" t="str">
        <f t="shared" si="57"/>
        <v>Sim</v>
      </c>
      <c r="S605" s="30">
        <f t="shared" si="58"/>
        <v>0</v>
      </c>
      <c r="T605" s="32" t="str">
        <f>IF($Q605&lt;&gt;"Sim","",IF($N605&gt;Parâmetros!$E$15,"Sim","Não"))</f>
        <v>Não</v>
      </c>
      <c r="U605" s="17" t="str">
        <f t="shared" si="59"/>
        <v>Na meta</v>
      </c>
      <c r="V605" s="17" t="str">
        <f>IF($AC605&lt;&gt;"",IF($L605&gt;0,"ATENÇÃO · apontou em dia de "&amp;LOWER($AC605)&amp;" cadastrado","Exceção cadastrada · "&amp;$AC605)&amp;IF($AD605="",""," · "&amp;$AD605),IF($E605="Férias",IF($L605&gt;0,"ATENÇÃO · apontou estando de férias no cadastro","Férias no cadastro"),IF($Y605="Férias / afastamento","Afastamento · "&amp;($Z605+$AA605-1)&amp;" dias seguidos sem apontamento",IF($Y605="Folga trabalhada","ATENÇÃO · apontou em dia de folga da escala 5x2",IF($Y605="Folga",IF(AND($D605="5x2",OR(WEEKDAY($F605,2)=6,WEEKDAY($F605,2)=7)),"Folga de fim de semana da escala 5x2",IF(AND(OR($D605="6x1",$D605="FF 6x1"),WEEKDAY($F605,2)=6,FALSE()),"Folga de fim de semana · apontou no domingo anterior",IF(AND(OR($D605="6x1",$D605="FF 6x1"),WEEKDAY($F605,2)=7,AND($A605=$A604,$L604&gt;0)),"Folga de fim de semana · apontou no sábado",IF(AND(OR($D605="6x1",$D605="FF 6x1"),OR(WEEKDAY($F605,2)=6,WEEKDAY($F605,2)=7)),"Folga de fim de semana · sem apontamento no sábado nem no domingo","Folga prevista pelo ciclo")))),IF($Y605="Indeterminado (início da série)","Sem histórico anterior — informe o dia do ciclo no Cadastro",IF($Y605="Falta de registro",IF(OR(OR($D605="6x1",$D605="FF 6x1"),$D605="5x2"),"FALTA DE REGISTRO · dia útil da escala "&amp;$E605,"FALTA DE REGISTRO · dia "&amp;$W605&amp;" de "&amp;IFERROR(INDEX(Parâmetros!$B$39:$B$48,MATCH($E605,Parâmetros!$A$39:$A$48,0)),99)&amp;" do ciclo"),IF(OR($D605="6x1",$D605="FF 6x1"),IF(OR(AND(WEEKDAY($F605,2)=6,AND($A605=$A606,$L606&gt;0)),AND(WEEKDAY($F605,2)=7,AND($A605=$A604,$L604&gt;0))),"ATENÇÃO · apontou sábado e domingo no mesmo fim de semana",IF(OR(WEEKDAY($F605,2)=6,WEEKDAY($F605,2)=7),"Jornada de fim de semana do 6x1",IF(OR($H605&gt;=Parâmetros!$E$20,$H605&lt;Parâmetros!$E$19),"ATENÇÃO · 6x1 apontou fora do horário diurno","Jornada fixa do 6x1"))),IF($D605="5x2","Jornada fixa do 5x2",IF($D605="Folguista",IF($J605=$K605,"Evidência confirma sequência","DIVERGE · sequência "&amp;$J605&amp;" × evidência "&amp;$K605),IF($K605=$E605,"Evidência confirma cadastro","DIVERGE · cadastro "&amp;$E605&amp;" × evidência "&amp;$K605)))))))))))</f>
        <v>Jornada fixa do 6x1</v>
      </c>
      <c r="W605" s="34" t="str">
        <f>IF(OR(OR($D605="6x1",$D605="FF 6x1"),$D605="5x2"),"",IF($AB605&lt;&gt;$AB604,IF(IFERROR(INDEX(Cadastro!$F$5:$F$243,$AB605),"")="",IF($L605&gt;0,1,0),IF(IFERROR(INDEX(Cadastro!$F$5:$F$243,$AB605),"")&lt;=IFERROR(INDEX(Parâmetros!$B$39:$B$48,MATCH($E605,Parâmetros!$A$39:$A$48,0)),99),IFERROR(INDEX(Cadastro!$F$5:$F$243,$AB605),""),0)),IF($L605&gt;0,IF(N($X604)&gt;0,1,N($W604)+1),IF(AND($L605=0,OR(N($W604)&gt;=IFERROR(INDEX(Parâmetros!$B$39:$B$48,MATCH($E605,Parâmetros!$A$39:$A$48,0)),99),AND(N($X604)&gt;0,N($X604)&lt;IFERROR(INDEX(Parâmetros!$C$39:$C$48,MATCH($E605,Parâmetros!$A$39:$A$48,0)),0)))),0,N($W604)+1))))</f>
        <v/>
      </c>
      <c r="X605" s="34" t="str">
        <f>IF(OR(OR($D605="6x1",$D605="FF 6x1"),$D605="5x2"),"",IF($AB605&lt;&gt;$AB604,IF(IFERROR(INDEX(Cadastro!$F$5:$F$243,$AB605),"")="",0,IF(IFERROR(INDEX(Cadastro!$F$5:$F$243,$AB605),"")&gt;IFERROR(INDEX(Parâmetros!$B$39:$B$48,MATCH($E605,Parâmetros!$A$39:$A$48,0)),99),IFERROR(INDEX(Cadastro!$F$5:$F$243,$AB605),"")-IFERROR(INDEX(Parâmetros!$B$39:$B$48,MATCH($E605,Parâmetros!$A$39:$A$48,0)),99),0)),IF(AND($L605=0,OR(N($W604)&gt;=IFERROR(INDEX(Parâmetros!$B$39:$B$48,MATCH($E605,Parâmetros!$A$39:$A$48,0)),99),AND(N($X604)&gt;0,N($X604)&lt;IFERROR(INDEX(Parâmetros!$C$39:$C$48,MATCH($E605,Parâmetros!$A$39:$A$48,0)),0)))),N($X604)+1,0)))</f>
        <v/>
      </c>
      <c r="Y605" t="str">
        <f>IF($AC605&lt;&gt;"",IF($L605&gt;0,$AC605&amp;" · com apontamento",$AC605),IF($E605="Férias",IF($L605&gt;0,"Férias · com apontamento","Férias (cadastro)"),IF(($Z605+$AA605-1)&gt;Parâmetros!$E$16,"Férias / afastamento",IF(AND($D605="5x2",OR(WEEKDAY($F605,2)=6,WEEKDAY($F605,2)=7)),IF($L605&gt;0,"Folga trabalhada","Folga"),IF($L605&gt;0,"Trabalhado",IF(OR(OR($D605="6x1",$D605="FF 6x1"),$D605="5x2"),IF(AND(OR($D605="6x1",$D605="FF 6x1"),OR(WEEKDAY($F605,2)=6,WEEKDAY($F605,2)=7)),"Folga","Falta de registro"),IF(AND($AB605&lt;&gt;$AB604,IFERROR(INDEX(Cadastro!$F$5:$F$243,$AB605),"")=""),"Indeterminado (início da série)",IF($X605&gt;0,"Folga","Falta de registro"))))))))</f>
        <v>Trabalhado</v>
      </c>
      <c r="Z605" s="34">
        <f>IF(OR($L605&gt;0,$F605&gt;Parâmetros!$E$14),0,IF($A605&lt;&gt;$A604,1,N($Z604)+1))</f>
        <v>0</v>
      </c>
      <c r="AA605" s="34">
        <f>IF(OR($L605&gt;0,$F605&gt;Parâmetros!$E$14),0,IF(OR($A605&lt;&gt;$A606,$F606&gt;Parâmetros!$E$14),1,N($AA606)+1))</f>
        <v>0</v>
      </c>
      <c r="AB605" s="31">
        <f>IFERROR(MATCH($A605&amp;"|"&amp;TEXT(_xlfn.MAXIFS(Cadastro!$E$5:$E$243,Cadastro!$A$5:$A$243,$A605,Cadastro!$E$5:$E$243,"&lt;="&amp;$F605),"yyyymmdd"),Cadastro!$I$5:$I$243,0),"")</f>
        <v>87</v>
      </c>
      <c r="AC605" t="str">
        <f>IFERROR(_xlfn.SINGLE(INDEX(Exceções!$D$5:$D$203,MATCH($A605&amp;"|"&amp;$F605,Exceções!$F$5:$F$203,0))),"")</f>
        <v/>
      </c>
      <c r="AD605" t="str">
        <f>IF($AC605="","",IFERROR(_xlfn.SINGLE(INDEX(Exceções!$E$5:$E$203,MATCH($A605&amp;"|"&amp;$F605,Exceções!$F$5:$F$203,0))),""))</f>
        <v/>
      </c>
    </row>
    <row r="606" spans="1:30" ht="15" hidden="1" customHeight="1" x14ac:dyDescent="0.25">
      <c r="A606" s="31">
        <v>55637</v>
      </c>
      <c r="B606" s="17" t="s">
        <v>43</v>
      </c>
      <c r="C606" s="17" t="str">
        <f>IFERROR(INDEX(Cadastro!$C$5:$C$243,$AB606),"NÃO INFORMADO")</f>
        <v>INS</v>
      </c>
      <c r="D606" s="17" t="str">
        <f>IFERROR(INDEX(Cadastro!$D$5:$D$243,$AB606),"")</f>
        <v>6x1</v>
      </c>
      <c r="E606" s="17" t="str">
        <f>IFERROR(INDEX(Cadastro!$G$5:$G$243,$AB606),"")</f>
        <v>6x1</v>
      </c>
      <c r="F606" s="29">
        <v>46316</v>
      </c>
      <c r="G606" s="32" t="str">
        <f t="shared" si="54"/>
        <v>qua</v>
      </c>
      <c r="H606" s="31">
        <f>IF($L606=0,"",_xlfn.MINIFS(Dados!$Q:$Q,Dados!$A:$A,$A606,Dados!$S:$S,$F606))</f>
        <v>437</v>
      </c>
      <c r="I606" s="31">
        <f>IF($H606="","",_xlfn.MAXIFS(Dados!$R:$R,Dados!$A:$A,$A606,Dados!$S:$S,$F606))</f>
        <v>981</v>
      </c>
      <c r="J606" s="32" t="str">
        <f>IF($D606&lt;&gt;"Folguista","",IFERROR(INDEX(Parâmetros!$D$52:$G$52,1,MIN(4,MAX(1,$W606))),""))</f>
        <v/>
      </c>
      <c r="K606" s="32" t="str">
        <f>IF(OR($AC606&lt;&gt;"",$Y606="Folga",$Y606="Folga trabalhada",$Y606="Férias (cadastro)",$Y606="Férias / afastamento",$Y606="Indeterminado (início da série)"),"",IF(OR($D606="6x1",$D606="FF 6x1"),IF(OR(WEEKDAY($F606,2)=6,WEEKDAY($F606,2)=7),"6x1 sáb/dom","6x1"),IF($D606="5x2","5x2",IF($H606="",IF($D606="Folguista",$J606,$E606),IF(OR($H606&gt;=Parâmetros!$E$18,$H606&lt;Parâmetros!$E$19),"C",IF($H606&lt;Parâmetros!$E$20,"A","B"))))))</f>
        <v>6x1</v>
      </c>
      <c r="L606" s="30">
        <f>SUMIFS(Dados!$E:$E,Dados!$A:$A,$A606,Dados!$S:$S,$F606)</f>
        <v>7.42</v>
      </c>
      <c r="M606" s="30">
        <f>IFERROR(INDEX(Parâmetros!$E$6:$E$11,MATCH($K606,Parâmetros!$A$6:$A$11,0)),"")</f>
        <v>8.8000000000000007</v>
      </c>
      <c r="N606" s="33">
        <f t="shared" si="55"/>
        <v>0.84318181818181814</v>
      </c>
      <c r="O606" s="33">
        <f>Parâmetros!$E$13</f>
        <v>0.8</v>
      </c>
      <c r="P606" s="32" t="str">
        <f>IF(OR($M606="",$F606&gt;Parâmetros!$E$14),"Não","Sim")</f>
        <v>Sim</v>
      </c>
      <c r="Q606" s="32" t="str">
        <f t="shared" si="56"/>
        <v>Sim</v>
      </c>
      <c r="R606" s="32" t="str">
        <f t="shared" si="57"/>
        <v>Sim</v>
      </c>
      <c r="S606" s="30">
        <f t="shared" si="58"/>
        <v>0</v>
      </c>
      <c r="T606" s="32" t="str">
        <f>IF($Q606&lt;&gt;"Sim","",IF($N606&gt;Parâmetros!$E$15,"Sim","Não"))</f>
        <v>Não</v>
      </c>
      <c r="U606" s="17" t="str">
        <f t="shared" si="59"/>
        <v>Na meta</v>
      </c>
      <c r="V606" s="17" t="str">
        <f>IF($AC606&lt;&gt;"",IF($L606&gt;0,"ATENÇÃO · apontou em dia de "&amp;LOWER($AC606)&amp;" cadastrado","Exceção cadastrada · "&amp;$AC606)&amp;IF($AD606="",""," · "&amp;$AD606),IF($E606="Férias",IF($L606&gt;0,"ATENÇÃO · apontou estando de férias no cadastro","Férias no cadastro"),IF($Y606="Férias / afastamento","Afastamento · "&amp;($Z606+$AA606-1)&amp;" dias seguidos sem apontamento",IF($Y606="Folga trabalhada","ATENÇÃO · apontou em dia de folga da escala 5x2",IF($Y606="Folga",IF(AND($D606="5x2",OR(WEEKDAY($F606,2)=6,WEEKDAY($F606,2)=7)),"Folga de fim de semana da escala 5x2",IF(AND(OR($D606="6x1",$D606="FF 6x1"),WEEKDAY($F606,2)=6,FALSE()),"Folga de fim de semana · apontou no domingo anterior",IF(AND(OR($D606="6x1",$D606="FF 6x1"),WEEKDAY($F606,2)=7,AND($A606=$A605,$L605&gt;0)),"Folga de fim de semana · apontou no sábado",IF(AND(OR($D606="6x1",$D606="FF 6x1"),OR(WEEKDAY($F606,2)=6,WEEKDAY($F606,2)=7)),"Folga de fim de semana · sem apontamento no sábado nem no domingo","Folga prevista pelo ciclo")))),IF($Y606="Indeterminado (início da série)","Sem histórico anterior — informe o dia do ciclo no Cadastro",IF($Y606="Falta de registro",IF(OR(OR($D606="6x1",$D606="FF 6x1"),$D606="5x2"),"FALTA DE REGISTRO · dia útil da escala "&amp;$E606,"FALTA DE REGISTRO · dia "&amp;$W606&amp;" de "&amp;IFERROR(INDEX(Parâmetros!$B$39:$B$48,MATCH($E606,Parâmetros!$A$39:$A$48,0)),99)&amp;" do ciclo"),IF(OR($D606="6x1",$D606="FF 6x1"),IF(OR(AND(WEEKDAY($F606,2)=6,AND($A606=$A607,$L607&gt;0)),AND(WEEKDAY($F606,2)=7,AND($A606=$A605,$L605&gt;0))),"ATENÇÃO · apontou sábado e domingo no mesmo fim de semana",IF(OR(WEEKDAY($F606,2)=6,WEEKDAY($F606,2)=7),"Jornada de fim de semana do 6x1",IF(OR($H606&gt;=Parâmetros!$E$20,$H606&lt;Parâmetros!$E$19),"ATENÇÃO · 6x1 apontou fora do horário diurno","Jornada fixa do 6x1"))),IF($D606="5x2","Jornada fixa do 5x2",IF($D606="Folguista",IF($J606=$K606,"Evidência confirma sequência","DIVERGE · sequência "&amp;$J606&amp;" × evidência "&amp;$K606),IF($K606=$E606,"Evidência confirma cadastro","DIVERGE · cadastro "&amp;$E606&amp;" × evidência "&amp;$K606)))))))))))</f>
        <v>Jornada fixa do 6x1</v>
      </c>
      <c r="W606" s="34" t="str">
        <f>IF(OR(OR($D606="6x1",$D606="FF 6x1"),$D606="5x2"),"",IF($AB606&lt;&gt;$AB605,IF(IFERROR(INDEX(Cadastro!$F$5:$F$243,$AB606),"")="",IF($L606&gt;0,1,0),IF(IFERROR(INDEX(Cadastro!$F$5:$F$243,$AB606),"")&lt;=IFERROR(INDEX(Parâmetros!$B$39:$B$48,MATCH($E606,Parâmetros!$A$39:$A$48,0)),99),IFERROR(INDEX(Cadastro!$F$5:$F$243,$AB606),""),0)),IF($L606&gt;0,IF(N($X605)&gt;0,1,N($W605)+1),IF(AND($L606=0,OR(N($W605)&gt;=IFERROR(INDEX(Parâmetros!$B$39:$B$48,MATCH($E606,Parâmetros!$A$39:$A$48,0)),99),AND(N($X605)&gt;0,N($X605)&lt;IFERROR(INDEX(Parâmetros!$C$39:$C$48,MATCH($E606,Parâmetros!$A$39:$A$48,0)),0)))),0,N($W605)+1))))</f>
        <v/>
      </c>
      <c r="X606" s="34" t="str">
        <f>IF(OR(OR($D606="6x1",$D606="FF 6x1"),$D606="5x2"),"",IF($AB606&lt;&gt;$AB605,IF(IFERROR(INDEX(Cadastro!$F$5:$F$243,$AB606),"")="",0,IF(IFERROR(INDEX(Cadastro!$F$5:$F$243,$AB606),"")&gt;IFERROR(INDEX(Parâmetros!$B$39:$B$48,MATCH($E606,Parâmetros!$A$39:$A$48,0)),99),IFERROR(INDEX(Cadastro!$F$5:$F$243,$AB606),"")-IFERROR(INDEX(Parâmetros!$B$39:$B$48,MATCH($E606,Parâmetros!$A$39:$A$48,0)),99),0)),IF(AND($L606=0,OR(N($W605)&gt;=IFERROR(INDEX(Parâmetros!$B$39:$B$48,MATCH($E606,Parâmetros!$A$39:$A$48,0)),99),AND(N($X605)&gt;0,N($X605)&lt;IFERROR(INDEX(Parâmetros!$C$39:$C$48,MATCH($E606,Parâmetros!$A$39:$A$48,0)),0)))),N($X605)+1,0)))</f>
        <v/>
      </c>
      <c r="Y606" t="str">
        <f>IF($AC606&lt;&gt;"",IF($L606&gt;0,$AC606&amp;" · com apontamento",$AC606),IF($E606="Férias",IF($L606&gt;0,"Férias · com apontamento","Férias (cadastro)"),IF(($Z606+$AA606-1)&gt;Parâmetros!$E$16,"Férias / afastamento",IF(AND($D606="5x2",OR(WEEKDAY($F606,2)=6,WEEKDAY($F606,2)=7)),IF($L606&gt;0,"Folga trabalhada","Folga"),IF($L606&gt;0,"Trabalhado",IF(OR(OR($D606="6x1",$D606="FF 6x1"),$D606="5x2"),IF(AND(OR($D606="6x1",$D606="FF 6x1"),OR(WEEKDAY($F606,2)=6,WEEKDAY($F606,2)=7)),"Folga","Falta de registro"),IF(AND($AB606&lt;&gt;$AB605,IFERROR(INDEX(Cadastro!$F$5:$F$243,$AB606),"")=""),"Indeterminado (início da série)",IF($X606&gt;0,"Folga","Falta de registro"))))))))</f>
        <v>Trabalhado</v>
      </c>
      <c r="Z606" s="34">
        <f>IF(OR($L606&gt;0,$F606&gt;Parâmetros!$E$14),0,IF($A606&lt;&gt;$A605,1,N($Z605)+1))</f>
        <v>0</v>
      </c>
      <c r="AA606" s="34">
        <f>IF(OR($L606&gt;0,$F606&gt;Parâmetros!$E$14),0,IF(OR($A606&lt;&gt;$A607,$F607&gt;Parâmetros!$E$14),1,N($AA607)+1))</f>
        <v>0</v>
      </c>
      <c r="AB606" s="31">
        <f>IFERROR(MATCH($A606&amp;"|"&amp;TEXT(_xlfn.MAXIFS(Cadastro!$E$5:$E$243,Cadastro!$A$5:$A$243,$A606,Cadastro!$E$5:$E$243,"&lt;="&amp;$F606),"yyyymmdd"),Cadastro!$I$5:$I$243,0),"")</f>
        <v>87</v>
      </c>
      <c r="AC606" t="str">
        <f>IFERROR(_xlfn.SINGLE(INDEX(Exceções!$D$5:$D$203,MATCH($A606&amp;"|"&amp;$F606,Exceções!$F$5:$F$203,0))),"")</f>
        <v/>
      </c>
      <c r="AD606" t="str">
        <f>IF($AC606="","",IFERROR(_xlfn.SINGLE(INDEX(Exceções!$E$5:$E$203,MATCH($A606&amp;"|"&amp;$F606,Exceções!$F$5:$F$203,0))),""))</f>
        <v/>
      </c>
    </row>
    <row r="607" spans="1:30" ht="15" hidden="1" customHeight="1" x14ac:dyDescent="0.25">
      <c r="A607" s="31">
        <v>55637</v>
      </c>
      <c r="B607" s="17" t="s">
        <v>43</v>
      </c>
      <c r="C607" s="17" t="str">
        <f>IFERROR(INDEX(Cadastro!$C$5:$C$243,$AB607),"NÃO INFORMADO")</f>
        <v>INS</v>
      </c>
      <c r="D607" s="17" t="str">
        <f>IFERROR(INDEX(Cadastro!$D$5:$D$243,$AB607),"")</f>
        <v>6x1</v>
      </c>
      <c r="E607" s="17" t="str">
        <f>IFERROR(INDEX(Cadastro!$G$5:$G$243,$AB607),"")</f>
        <v>6x1</v>
      </c>
      <c r="F607" s="29">
        <v>46317</v>
      </c>
      <c r="G607" s="32" t="str">
        <f t="shared" si="54"/>
        <v>qui</v>
      </c>
      <c r="H607" s="31">
        <f>IF($L607=0,"",_xlfn.MINIFS(Dados!$Q:$Q,Dados!$A:$A,$A607,Dados!$S:$S,$F607))</f>
        <v>427</v>
      </c>
      <c r="I607" s="31">
        <f>IF($H607="","",_xlfn.MAXIFS(Dados!$R:$R,Dados!$A:$A,$A607,Dados!$S:$S,$F607))</f>
        <v>1004</v>
      </c>
      <c r="J607" s="32" t="str">
        <f>IF($D607&lt;&gt;"Folguista","",IFERROR(INDEX(Parâmetros!$D$52:$G$52,1,MIN(4,MAX(1,$W607))),""))</f>
        <v/>
      </c>
      <c r="K607" s="32" t="str">
        <f>IF(OR($AC607&lt;&gt;"",$Y607="Folga",$Y607="Folga trabalhada",$Y607="Férias (cadastro)",$Y607="Férias / afastamento",$Y607="Indeterminado (início da série)"),"",IF(OR($D607="6x1",$D607="FF 6x1"),IF(OR(WEEKDAY($F607,2)=6,WEEKDAY($F607,2)=7),"6x1 sáb/dom","6x1"),IF($D607="5x2","5x2",IF($H607="",IF($D607="Folguista",$J607,$E607),IF(OR($H607&gt;=Parâmetros!$E$18,$H607&lt;Parâmetros!$E$19),"C",IF($H607&lt;Parâmetros!$E$20,"A","B"))))))</f>
        <v>6x1</v>
      </c>
      <c r="L607" s="30">
        <f>SUMIFS(Dados!$E:$E,Dados!$A:$A,$A607,Dados!$S:$S,$F607)</f>
        <v>8.5599999999999987</v>
      </c>
      <c r="M607" s="30">
        <f>IFERROR(INDEX(Parâmetros!$E$6:$E$11,MATCH($K607,Parâmetros!$A$6:$A$11,0)),"")</f>
        <v>8.8000000000000007</v>
      </c>
      <c r="N607" s="33">
        <f t="shared" si="55"/>
        <v>0.97272727272727255</v>
      </c>
      <c r="O607" s="33">
        <f>Parâmetros!$E$13</f>
        <v>0.8</v>
      </c>
      <c r="P607" s="32" t="str">
        <f>IF(OR($M607="",$F607&gt;Parâmetros!$E$14),"Não","Sim")</f>
        <v>Sim</v>
      </c>
      <c r="Q607" s="32" t="str">
        <f t="shared" si="56"/>
        <v>Sim</v>
      </c>
      <c r="R607" s="32" t="str">
        <f t="shared" si="57"/>
        <v>Sim</v>
      </c>
      <c r="S607" s="30">
        <f t="shared" si="58"/>
        <v>0</v>
      </c>
      <c r="T607" s="32" t="str">
        <f>IF($Q607&lt;&gt;"Sim","",IF($N607&gt;Parâmetros!$E$15,"Sim","Não"))</f>
        <v>Não</v>
      </c>
      <c r="U607" s="17" t="str">
        <f t="shared" si="59"/>
        <v>Na meta</v>
      </c>
      <c r="V607" s="17" t="str">
        <f>IF($AC607&lt;&gt;"",IF($L607&gt;0,"ATENÇÃO · apontou em dia de "&amp;LOWER($AC607)&amp;" cadastrado","Exceção cadastrada · "&amp;$AC607)&amp;IF($AD607="",""," · "&amp;$AD607),IF($E607="Férias",IF($L607&gt;0,"ATENÇÃO · apontou estando de férias no cadastro","Férias no cadastro"),IF($Y607="Férias / afastamento","Afastamento · "&amp;($Z607+$AA607-1)&amp;" dias seguidos sem apontamento",IF($Y607="Folga trabalhada","ATENÇÃO · apontou em dia de folga da escala 5x2",IF($Y607="Folga",IF(AND($D607="5x2",OR(WEEKDAY($F607,2)=6,WEEKDAY($F607,2)=7)),"Folga de fim de semana da escala 5x2",IF(AND(OR($D607="6x1",$D607="FF 6x1"),WEEKDAY($F607,2)=6,FALSE()),"Folga de fim de semana · apontou no domingo anterior",IF(AND(OR($D607="6x1",$D607="FF 6x1"),WEEKDAY($F607,2)=7,AND($A607=$A606,$L606&gt;0)),"Folga de fim de semana · apontou no sábado",IF(AND(OR($D607="6x1",$D607="FF 6x1"),OR(WEEKDAY($F607,2)=6,WEEKDAY($F607,2)=7)),"Folga de fim de semana · sem apontamento no sábado nem no domingo","Folga prevista pelo ciclo")))),IF($Y607="Indeterminado (início da série)","Sem histórico anterior — informe o dia do ciclo no Cadastro",IF($Y607="Falta de registro",IF(OR(OR($D607="6x1",$D607="FF 6x1"),$D607="5x2"),"FALTA DE REGISTRO · dia útil da escala "&amp;$E607,"FALTA DE REGISTRO · dia "&amp;$W607&amp;" de "&amp;IFERROR(INDEX(Parâmetros!$B$39:$B$48,MATCH($E607,Parâmetros!$A$39:$A$48,0)),99)&amp;" do ciclo"),IF(OR($D607="6x1",$D607="FF 6x1"),IF(OR(AND(WEEKDAY($F607,2)=6,AND($A607=$A608,$L608&gt;0)),AND(WEEKDAY($F607,2)=7,AND($A607=$A606,$L606&gt;0))),"ATENÇÃO · apontou sábado e domingo no mesmo fim de semana",IF(OR(WEEKDAY($F607,2)=6,WEEKDAY($F607,2)=7),"Jornada de fim de semana do 6x1",IF(OR($H607&gt;=Parâmetros!$E$20,$H607&lt;Parâmetros!$E$19),"ATENÇÃO · 6x1 apontou fora do horário diurno","Jornada fixa do 6x1"))),IF($D607="5x2","Jornada fixa do 5x2",IF($D607="Folguista",IF($J607=$K607,"Evidência confirma sequência","DIVERGE · sequência "&amp;$J607&amp;" × evidência "&amp;$K607),IF($K607=$E607,"Evidência confirma cadastro","DIVERGE · cadastro "&amp;$E607&amp;" × evidência "&amp;$K607)))))))))))</f>
        <v>Jornada fixa do 6x1</v>
      </c>
      <c r="W607" s="34" t="str">
        <f>IF(OR(OR($D607="6x1",$D607="FF 6x1"),$D607="5x2"),"",IF($AB607&lt;&gt;$AB606,IF(IFERROR(INDEX(Cadastro!$F$5:$F$243,$AB607),"")="",IF($L607&gt;0,1,0),IF(IFERROR(INDEX(Cadastro!$F$5:$F$243,$AB607),"")&lt;=IFERROR(INDEX(Parâmetros!$B$39:$B$48,MATCH($E607,Parâmetros!$A$39:$A$48,0)),99),IFERROR(INDEX(Cadastro!$F$5:$F$243,$AB607),""),0)),IF($L607&gt;0,IF(N($X606)&gt;0,1,N($W606)+1),IF(AND($L607=0,OR(N($W606)&gt;=IFERROR(INDEX(Parâmetros!$B$39:$B$48,MATCH($E607,Parâmetros!$A$39:$A$48,0)),99),AND(N($X606)&gt;0,N($X606)&lt;IFERROR(INDEX(Parâmetros!$C$39:$C$48,MATCH($E607,Parâmetros!$A$39:$A$48,0)),0)))),0,N($W606)+1))))</f>
        <v/>
      </c>
      <c r="X607" s="34" t="str">
        <f>IF(OR(OR($D607="6x1",$D607="FF 6x1"),$D607="5x2"),"",IF($AB607&lt;&gt;$AB606,IF(IFERROR(INDEX(Cadastro!$F$5:$F$243,$AB607),"")="",0,IF(IFERROR(INDEX(Cadastro!$F$5:$F$243,$AB607),"")&gt;IFERROR(INDEX(Parâmetros!$B$39:$B$48,MATCH($E607,Parâmetros!$A$39:$A$48,0)),99),IFERROR(INDEX(Cadastro!$F$5:$F$243,$AB607),"")-IFERROR(INDEX(Parâmetros!$B$39:$B$48,MATCH($E607,Parâmetros!$A$39:$A$48,0)),99),0)),IF(AND($L607=0,OR(N($W606)&gt;=IFERROR(INDEX(Parâmetros!$B$39:$B$48,MATCH($E607,Parâmetros!$A$39:$A$48,0)),99),AND(N($X606)&gt;0,N($X606)&lt;IFERROR(INDEX(Parâmetros!$C$39:$C$48,MATCH($E607,Parâmetros!$A$39:$A$48,0)),0)))),N($X606)+1,0)))</f>
        <v/>
      </c>
      <c r="Y607" t="str">
        <f>IF($AC607&lt;&gt;"",IF($L607&gt;0,$AC607&amp;" · com apontamento",$AC607),IF($E607="Férias",IF($L607&gt;0,"Férias · com apontamento","Férias (cadastro)"),IF(($Z607+$AA607-1)&gt;Parâmetros!$E$16,"Férias / afastamento",IF(AND($D607="5x2",OR(WEEKDAY($F607,2)=6,WEEKDAY($F607,2)=7)),IF($L607&gt;0,"Folga trabalhada","Folga"),IF($L607&gt;0,"Trabalhado",IF(OR(OR($D607="6x1",$D607="FF 6x1"),$D607="5x2"),IF(AND(OR($D607="6x1",$D607="FF 6x1"),OR(WEEKDAY($F607,2)=6,WEEKDAY($F607,2)=7)),"Folga","Falta de registro"),IF(AND($AB607&lt;&gt;$AB606,IFERROR(INDEX(Cadastro!$F$5:$F$243,$AB607),"")=""),"Indeterminado (início da série)",IF($X607&gt;0,"Folga","Falta de registro"))))))))</f>
        <v>Trabalhado</v>
      </c>
      <c r="Z607" s="34">
        <f>IF(OR($L607&gt;0,$F607&gt;Parâmetros!$E$14),0,IF($A607&lt;&gt;$A606,1,N($Z606)+1))</f>
        <v>0</v>
      </c>
      <c r="AA607" s="34">
        <f>IF(OR($L607&gt;0,$F607&gt;Parâmetros!$E$14),0,IF(OR($A607&lt;&gt;$A608,$F608&gt;Parâmetros!$E$14),1,N($AA608)+1))</f>
        <v>0</v>
      </c>
      <c r="AB607" s="31">
        <f>IFERROR(MATCH($A607&amp;"|"&amp;TEXT(_xlfn.MAXIFS(Cadastro!$E$5:$E$243,Cadastro!$A$5:$A$243,$A607,Cadastro!$E$5:$E$243,"&lt;="&amp;$F607),"yyyymmdd"),Cadastro!$I$5:$I$243,0),"")</f>
        <v>87</v>
      </c>
      <c r="AC607" t="str">
        <f>IFERROR(_xlfn.SINGLE(INDEX(Exceções!$D$5:$D$203,MATCH($A607&amp;"|"&amp;$F607,Exceções!$F$5:$F$203,0))),"")</f>
        <v/>
      </c>
      <c r="AD607" t="str">
        <f>IF($AC607="","",IFERROR(_xlfn.SINGLE(INDEX(Exceções!$E$5:$E$203,MATCH($A607&amp;"|"&amp;$F607,Exceções!$F$5:$F$203,0))),""))</f>
        <v/>
      </c>
    </row>
    <row r="608" spans="1:30" ht="15" hidden="1" customHeight="1" x14ac:dyDescent="0.25">
      <c r="A608" s="31">
        <v>55637</v>
      </c>
      <c r="B608" s="17" t="s">
        <v>43</v>
      </c>
      <c r="C608" s="17" t="str">
        <f>IFERROR(INDEX(Cadastro!$C$5:$C$243,$AB608),"NÃO INFORMADO")</f>
        <v>INS</v>
      </c>
      <c r="D608" s="17" t="str">
        <f>IFERROR(INDEX(Cadastro!$D$5:$D$243,$AB608),"")</f>
        <v>6x1</v>
      </c>
      <c r="E608" s="17" t="str">
        <f>IFERROR(INDEX(Cadastro!$G$5:$G$243,$AB608),"")</f>
        <v>6x1</v>
      </c>
      <c r="F608" s="29">
        <v>46318</v>
      </c>
      <c r="G608" s="32" t="str">
        <f t="shared" si="54"/>
        <v>sex</v>
      </c>
      <c r="H608" s="31">
        <f>IF($L608=0,"",_xlfn.MINIFS(Dados!$Q:$Q,Dados!$A:$A,$A608,Dados!$S:$S,$F608))</f>
        <v>427</v>
      </c>
      <c r="I608" s="31">
        <f>IF($H608="","",_xlfn.MAXIFS(Dados!$R:$R,Dados!$A:$A,$A608,Dados!$S:$S,$F608))</f>
        <v>986</v>
      </c>
      <c r="J608" s="32" t="str">
        <f>IF($D608&lt;&gt;"Folguista","",IFERROR(INDEX(Parâmetros!$D$52:$G$52,1,MIN(4,MAX(1,$W608))),""))</f>
        <v/>
      </c>
      <c r="K608" s="32" t="str">
        <f>IF(OR($AC608&lt;&gt;"",$Y608="Folga",$Y608="Folga trabalhada",$Y608="Férias (cadastro)",$Y608="Férias / afastamento",$Y608="Indeterminado (início da série)"),"",IF(OR($D608="6x1",$D608="FF 6x1"),IF(OR(WEEKDAY($F608,2)=6,WEEKDAY($F608,2)=7),"6x1 sáb/dom","6x1"),IF($D608="5x2","5x2",IF($H608="",IF($D608="Folguista",$J608,$E608),IF(OR($H608&gt;=Parâmetros!$E$18,$H608&lt;Parâmetros!$E$19),"C",IF($H608&lt;Parâmetros!$E$20,"A","B"))))))</f>
        <v>6x1</v>
      </c>
      <c r="L608" s="30">
        <f>SUMIFS(Dados!$E:$E,Dados!$A:$A,$A608,Dados!$S:$S,$F608)</f>
        <v>8.14</v>
      </c>
      <c r="M608" s="30">
        <f>IFERROR(INDEX(Parâmetros!$E$6:$E$11,MATCH($K608,Parâmetros!$A$6:$A$11,0)),"")</f>
        <v>8.8000000000000007</v>
      </c>
      <c r="N608" s="33">
        <f t="shared" si="55"/>
        <v>0.92500000000000004</v>
      </c>
      <c r="O608" s="33">
        <f>Parâmetros!$E$13</f>
        <v>0.8</v>
      </c>
      <c r="P608" s="32" t="str">
        <f>IF(OR($M608="",$F608&gt;Parâmetros!$E$14),"Não","Sim")</f>
        <v>Sim</v>
      </c>
      <c r="Q608" s="32" t="str">
        <f t="shared" si="56"/>
        <v>Sim</v>
      </c>
      <c r="R608" s="32" t="str">
        <f t="shared" si="57"/>
        <v>Sim</v>
      </c>
      <c r="S608" s="30">
        <f t="shared" si="58"/>
        <v>0</v>
      </c>
      <c r="T608" s="32" t="str">
        <f>IF($Q608&lt;&gt;"Sim","",IF($N608&gt;Parâmetros!$E$15,"Sim","Não"))</f>
        <v>Não</v>
      </c>
      <c r="U608" s="17" t="str">
        <f t="shared" si="59"/>
        <v>Na meta</v>
      </c>
      <c r="V608" s="17" t="str">
        <f>IF($AC608&lt;&gt;"",IF($L608&gt;0,"ATENÇÃO · apontou em dia de "&amp;LOWER($AC608)&amp;" cadastrado","Exceção cadastrada · "&amp;$AC608)&amp;IF($AD608="",""," · "&amp;$AD608),IF($E608="Férias",IF($L608&gt;0,"ATENÇÃO · apontou estando de férias no cadastro","Férias no cadastro"),IF($Y608="Férias / afastamento","Afastamento · "&amp;($Z608+$AA608-1)&amp;" dias seguidos sem apontamento",IF($Y608="Folga trabalhada","ATENÇÃO · apontou em dia de folga da escala 5x2",IF($Y608="Folga",IF(AND($D608="5x2",OR(WEEKDAY($F608,2)=6,WEEKDAY($F608,2)=7)),"Folga de fim de semana da escala 5x2",IF(AND(OR($D608="6x1",$D608="FF 6x1"),WEEKDAY($F608,2)=6,FALSE()),"Folga de fim de semana · apontou no domingo anterior",IF(AND(OR($D608="6x1",$D608="FF 6x1"),WEEKDAY($F608,2)=7,AND($A608=$A607,$L607&gt;0)),"Folga de fim de semana · apontou no sábado",IF(AND(OR($D608="6x1",$D608="FF 6x1"),OR(WEEKDAY($F608,2)=6,WEEKDAY($F608,2)=7)),"Folga de fim de semana · sem apontamento no sábado nem no domingo","Folga prevista pelo ciclo")))),IF($Y608="Indeterminado (início da série)","Sem histórico anterior — informe o dia do ciclo no Cadastro",IF($Y608="Falta de registro",IF(OR(OR($D608="6x1",$D608="FF 6x1"),$D608="5x2"),"FALTA DE REGISTRO · dia útil da escala "&amp;$E608,"FALTA DE REGISTRO · dia "&amp;$W608&amp;" de "&amp;IFERROR(INDEX(Parâmetros!$B$39:$B$48,MATCH($E608,Parâmetros!$A$39:$A$48,0)),99)&amp;" do ciclo"),IF(OR($D608="6x1",$D608="FF 6x1"),IF(OR(AND(WEEKDAY($F608,2)=6,AND($A608=$A609,$L609&gt;0)),AND(WEEKDAY($F608,2)=7,AND($A608=$A607,$L607&gt;0))),"ATENÇÃO · apontou sábado e domingo no mesmo fim de semana",IF(OR(WEEKDAY($F608,2)=6,WEEKDAY($F608,2)=7),"Jornada de fim de semana do 6x1",IF(OR($H608&gt;=Parâmetros!$E$20,$H608&lt;Parâmetros!$E$19),"ATENÇÃO · 6x1 apontou fora do horário diurno","Jornada fixa do 6x1"))),IF($D608="5x2","Jornada fixa do 5x2",IF($D608="Folguista",IF($J608=$K608,"Evidência confirma sequência","DIVERGE · sequência "&amp;$J608&amp;" × evidência "&amp;$K608),IF($K608=$E608,"Evidência confirma cadastro","DIVERGE · cadastro "&amp;$E608&amp;" × evidência "&amp;$K608)))))))))))</f>
        <v>Jornada fixa do 6x1</v>
      </c>
      <c r="W608" s="34" t="str">
        <f>IF(OR(OR($D608="6x1",$D608="FF 6x1"),$D608="5x2"),"",IF($AB608&lt;&gt;$AB607,IF(IFERROR(INDEX(Cadastro!$F$5:$F$243,$AB608),"")="",IF($L608&gt;0,1,0),IF(IFERROR(INDEX(Cadastro!$F$5:$F$243,$AB608),"")&lt;=IFERROR(INDEX(Parâmetros!$B$39:$B$48,MATCH($E608,Parâmetros!$A$39:$A$48,0)),99),IFERROR(INDEX(Cadastro!$F$5:$F$243,$AB608),""),0)),IF($L608&gt;0,IF(N($X607)&gt;0,1,N($W607)+1),IF(AND($L608=0,OR(N($W607)&gt;=IFERROR(INDEX(Parâmetros!$B$39:$B$48,MATCH($E608,Parâmetros!$A$39:$A$48,0)),99),AND(N($X607)&gt;0,N($X607)&lt;IFERROR(INDEX(Parâmetros!$C$39:$C$48,MATCH($E608,Parâmetros!$A$39:$A$48,0)),0)))),0,N($W607)+1))))</f>
        <v/>
      </c>
      <c r="X608" s="34" t="str">
        <f>IF(OR(OR($D608="6x1",$D608="FF 6x1"),$D608="5x2"),"",IF($AB608&lt;&gt;$AB607,IF(IFERROR(INDEX(Cadastro!$F$5:$F$243,$AB608),"")="",0,IF(IFERROR(INDEX(Cadastro!$F$5:$F$243,$AB608),"")&gt;IFERROR(INDEX(Parâmetros!$B$39:$B$48,MATCH($E608,Parâmetros!$A$39:$A$48,0)),99),IFERROR(INDEX(Cadastro!$F$5:$F$243,$AB608),"")-IFERROR(INDEX(Parâmetros!$B$39:$B$48,MATCH($E608,Parâmetros!$A$39:$A$48,0)),99),0)),IF(AND($L608=0,OR(N($W607)&gt;=IFERROR(INDEX(Parâmetros!$B$39:$B$48,MATCH($E608,Parâmetros!$A$39:$A$48,0)),99),AND(N($X607)&gt;0,N($X607)&lt;IFERROR(INDEX(Parâmetros!$C$39:$C$48,MATCH($E608,Parâmetros!$A$39:$A$48,0)),0)))),N($X607)+1,0)))</f>
        <v/>
      </c>
      <c r="Y608" t="str">
        <f>IF($AC608&lt;&gt;"",IF($L608&gt;0,$AC608&amp;" · com apontamento",$AC608),IF($E608="Férias",IF($L608&gt;0,"Férias · com apontamento","Férias (cadastro)"),IF(($Z608+$AA608-1)&gt;Parâmetros!$E$16,"Férias / afastamento",IF(AND($D608="5x2",OR(WEEKDAY($F608,2)=6,WEEKDAY($F608,2)=7)),IF($L608&gt;0,"Folga trabalhada","Folga"),IF($L608&gt;0,"Trabalhado",IF(OR(OR($D608="6x1",$D608="FF 6x1"),$D608="5x2"),IF(AND(OR($D608="6x1",$D608="FF 6x1"),OR(WEEKDAY($F608,2)=6,WEEKDAY($F608,2)=7)),"Folga","Falta de registro"),IF(AND($AB608&lt;&gt;$AB607,IFERROR(INDEX(Cadastro!$F$5:$F$243,$AB608),"")=""),"Indeterminado (início da série)",IF($X608&gt;0,"Folga","Falta de registro"))))))))</f>
        <v>Trabalhado</v>
      </c>
      <c r="Z608" s="34">
        <f>IF(OR($L608&gt;0,$F608&gt;Parâmetros!$E$14),0,IF($A608&lt;&gt;$A607,1,N($Z607)+1))</f>
        <v>0</v>
      </c>
      <c r="AA608" s="34">
        <f>IF(OR($L608&gt;0,$F608&gt;Parâmetros!$E$14),0,IF(OR($A608&lt;&gt;$A609,$F609&gt;Parâmetros!$E$14),1,N($AA609)+1))</f>
        <v>0</v>
      </c>
      <c r="AB608" s="31">
        <f>IFERROR(MATCH($A608&amp;"|"&amp;TEXT(_xlfn.MAXIFS(Cadastro!$E$5:$E$243,Cadastro!$A$5:$A$243,$A608,Cadastro!$E$5:$E$243,"&lt;="&amp;$F608),"yyyymmdd"),Cadastro!$I$5:$I$243,0),"")</f>
        <v>87</v>
      </c>
      <c r="AC608" t="str">
        <f>IFERROR(_xlfn.SINGLE(INDEX(Exceções!$D$5:$D$203,MATCH($A608&amp;"|"&amp;$F608,Exceções!$F$5:$F$203,0))),"")</f>
        <v/>
      </c>
      <c r="AD608" t="str">
        <f>IF($AC608="","",IFERROR(_xlfn.SINGLE(INDEX(Exceções!$E$5:$E$203,MATCH($A608&amp;"|"&amp;$F608,Exceções!$F$5:$F$203,0))),""))</f>
        <v/>
      </c>
    </row>
    <row r="609" spans="1:30" ht="15" hidden="1" customHeight="1" x14ac:dyDescent="0.25">
      <c r="A609" s="31">
        <v>55637</v>
      </c>
      <c r="B609" s="17" t="s">
        <v>43</v>
      </c>
      <c r="C609" s="17" t="str">
        <f>IFERROR(INDEX(Cadastro!$C$5:$C$243,$AB609),"NÃO INFORMADO")</f>
        <v>INS</v>
      </c>
      <c r="D609" s="17" t="str">
        <f>IFERROR(INDEX(Cadastro!$D$5:$D$243,$AB609),"")</f>
        <v>6x1</v>
      </c>
      <c r="E609" s="17" t="str">
        <f>IFERROR(INDEX(Cadastro!$G$5:$G$243,$AB609),"")</f>
        <v>6x1</v>
      </c>
      <c r="F609" s="29">
        <v>46319</v>
      </c>
      <c r="G609" s="32" t="str">
        <f t="shared" si="54"/>
        <v>sáb</v>
      </c>
      <c r="H609" s="31">
        <f>IF($L609=0,"",_xlfn.MINIFS(Dados!$Q:$Q,Dados!$A:$A,$A609,Dados!$S:$S,$F609))</f>
        <v>427</v>
      </c>
      <c r="I609" s="31">
        <f>IF($H609="","",_xlfn.MAXIFS(Dados!$R:$R,Dados!$A:$A,$A609,Dados!$S:$S,$F609))</f>
        <v>888</v>
      </c>
      <c r="J609" s="32" t="str">
        <f>IF($D609&lt;&gt;"Folguista","",IFERROR(INDEX(Parâmetros!$D$52:$G$52,1,MIN(4,MAX(1,$W609))),""))</f>
        <v/>
      </c>
      <c r="K609" s="32" t="str">
        <f>IF(OR($AC609&lt;&gt;"",$Y609="Folga",$Y609="Folga trabalhada",$Y609="Férias (cadastro)",$Y609="Férias / afastamento",$Y609="Indeterminado (início da série)"),"",IF(OR($D609="6x1",$D609="FF 6x1"),IF(OR(WEEKDAY($F609,2)=6,WEEKDAY($F609,2)=7),"6x1 sáb/dom","6x1"),IF($D609="5x2","5x2",IF($H609="",IF($D609="Folguista",$J609,$E609),IF(OR($H609&gt;=Parâmetros!$E$18,$H609&lt;Parâmetros!$E$19),"C",IF($H609&lt;Parâmetros!$E$20,"A","B"))))))</f>
        <v>6x1 sáb/dom</v>
      </c>
      <c r="L609" s="30">
        <f>SUMIFS(Dados!$E:$E,Dados!$A:$A,$A609,Dados!$S:$S,$F609)</f>
        <v>6.6700000000000008</v>
      </c>
      <c r="M609" s="30">
        <f>IFERROR(INDEX(Parâmetros!$E$6:$E$11,MATCH($K609,Parâmetros!$A$6:$A$11,0)),"")</f>
        <v>7.33</v>
      </c>
      <c r="N609" s="33">
        <f t="shared" si="55"/>
        <v>0.90995907230559359</v>
      </c>
      <c r="O609" s="33">
        <f>Parâmetros!$E$13</f>
        <v>0.8</v>
      </c>
      <c r="P609" s="32" t="str">
        <f>IF(OR($M609="",$F609&gt;Parâmetros!$E$14),"Não","Sim")</f>
        <v>Não</v>
      </c>
      <c r="Q609" s="32" t="str">
        <f t="shared" si="56"/>
        <v/>
      </c>
      <c r="R609" s="32" t="str">
        <f t="shared" si="57"/>
        <v/>
      </c>
      <c r="S609" s="30" t="str">
        <f t="shared" si="58"/>
        <v/>
      </c>
      <c r="T609" s="32" t="str">
        <f>IF($Q609&lt;&gt;"Sim","",IF($N609&gt;Parâmetros!$E$15,"Sim","Não"))</f>
        <v/>
      </c>
      <c r="U609" s="17" t="str">
        <f t="shared" si="59"/>
        <v>Fora da apuração</v>
      </c>
      <c r="V609" s="17" t="str">
        <f>IF($AC609&lt;&gt;"",IF($L609&gt;0,"ATENÇÃO · apontou em dia de "&amp;LOWER($AC609)&amp;" cadastrado","Exceção cadastrada · "&amp;$AC609)&amp;IF($AD609="",""," · "&amp;$AD609),IF($E609="Férias",IF($L609&gt;0,"ATENÇÃO · apontou estando de férias no cadastro","Férias no cadastro"),IF($Y609="Férias / afastamento","Afastamento · "&amp;($Z609+$AA609-1)&amp;" dias seguidos sem apontamento",IF($Y609="Folga trabalhada","ATENÇÃO · apontou em dia de folga da escala 5x2",IF($Y609="Folga",IF(AND($D609="5x2",OR(WEEKDAY($F609,2)=6,WEEKDAY($F609,2)=7)),"Folga de fim de semana da escala 5x2",IF(AND(OR($D609="6x1",$D609="FF 6x1"),WEEKDAY($F609,2)=6,FALSE()),"Folga de fim de semana · apontou no domingo anterior",IF(AND(OR($D609="6x1",$D609="FF 6x1"),WEEKDAY($F609,2)=7,AND($A609=$A608,$L608&gt;0)),"Folga de fim de semana · apontou no sábado",IF(AND(OR($D609="6x1",$D609="FF 6x1"),OR(WEEKDAY($F609,2)=6,WEEKDAY($F609,2)=7)),"Folga de fim de semana · sem apontamento no sábado nem no domingo","Folga prevista pelo ciclo")))),IF($Y609="Indeterminado (início da série)","Sem histórico anterior — informe o dia do ciclo no Cadastro",IF($Y609="Falta de registro",IF(OR(OR($D609="6x1",$D609="FF 6x1"),$D609="5x2"),"FALTA DE REGISTRO · dia útil da escala "&amp;$E609,"FALTA DE REGISTRO · dia "&amp;$W609&amp;" de "&amp;IFERROR(INDEX(Parâmetros!$B$39:$B$48,MATCH($E609,Parâmetros!$A$39:$A$48,0)),99)&amp;" do ciclo"),IF(OR($D609="6x1",$D609="FF 6x1"),IF(OR(AND(WEEKDAY($F609,2)=6,AND($A609=$A610,$L610&gt;0)),AND(WEEKDAY($F609,2)=7,AND($A609=$A608,$L608&gt;0))),"ATENÇÃO · apontou sábado e domingo no mesmo fim de semana",IF(OR(WEEKDAY($F609,2)=6,WEEKDAY($F609,2)=7),"Jornada de fim de semana do 6x1",IF(OR($H609&gt;=Parâmetros!$E$20,$H609&lt;Parâmetros!$E$19),"ATENÇÃO · 6x1 apontou fora do horário diurno","Jornada fixa do 6x1"))),IF($D609="5x2","Jornada fixa do 5x2",IF($D609="Folguista",IF($J609=$K609,"Evidência confirma sequência","DIVERGE · sequência "&amp;$J609&amp;" × evidência "&amp;$K609),IF($K609=$E609,"Evidência confirma cadastro","DIVERGE · cadastro "&amp;$E609&amp;" × evidência "&amp;$K609)))))))))))</f>
        <v>Jornada de fim de semana do 6x1</v>
      </c>
      <c r="W609" s="34" t="str">
        <f>IF(OR(OR($D609="6x1",$D609="FF 6x1"),$D609="5x2"),"",IF($AB609&lt;&gt;$AB608,IF(IFERROR(INDEX(Cadastro!$F$5:$F$243,$AB609),"")="",IF($L609&gt;0,1,0),IF(IFERROR(INDEX(Cadastro!$F$5:$F$243,$AB609),"")&lt;=IFERROR(INDEX(Parâmetros!$B$39:$B$48,MATCH($E609,Parâmetros!$A$39:$A$48,0)),99),IFERROR(INDEX(Cadastro!$F$5:$F$243,$AB609),""),0)),IF($L609&gt;0,IF(N($X608)&gt;0,1,N($W608)+1),IF(AND($L609=0,OR(N($W608)&gt;=IFERROR(INDEX(Parâmetros!$B$39:$B$48,MATCH($E609,Parâmetros!$A$39:$A$48,0)),99),AND(N($X608)&gt;0,N($X608)&lt;IFERROR(INDEX(Parâmetros!$C$39:$C$48,MATCH($E609,Parâmetros!$A$39:$A$48,0)),0)))),0,N($W608)+1))))</f>
        <v/>
      </c>
      <c r="X609" s="34" t="str">
        <f>IF(OR(OR($D609="6x1",$D609="FF 6x1"),$D609="5x2"),"",IF($AB609&lt;&gt;$AB608,IF(IFERROR(INDEX(Cadastro!$F$5:$F$243,$AB609),"")="",0,IF(IFERROR(INDEX(Cadastro!$F$5:$F$243,$AB609),"")&gt;IFERROR(INDEX(Parâmetros!$B$39:$B$48,MATCH($E609,Parâmetros!$A$39:$A$48,0)),99),IFERROR(INDEX(Cadastro!$F$5:$F$243,$AB609),"")-IFERROR(INDEX(Parâmetros!$B$39:$B$48,MATCH($E609,Parâmetros!$A$39:$A$48,0)),99),0)),IF(AND($L609=0,OR(N($W608)&gt;=IFERROR(INDEX(Parâmetros!$B$39:$B$48,MATCH($E609,Parâmetros!$A$39:$A$48,0)),99),AND(N($X608)&gt;0,N($X608)&lt;IFERROR(INDEX(Parâmetros!$C$39:$C$48,MATCH($E609,Parâmetros!$A$39:$A$48,0)),0)))),N($X608)+1,0)))</f>
        <v/>
      </c>
      <c r="Y609" t="str">
        <f>IF($AC609&lt;&gt;"",IF($L609&gt;0,$AC609&amp;" · com apontamento",$AC609),IF($E609="Férias",IF($L609&gt;0,"Férias · com apontamento","Férias (cadastro)"),IF(($Z609+$AA609-1)&gt;Parâmetros!$E$16,"Férias / afastamento",IF(AND($D609="5x2",OR(WEEKDAY($F609,2)=6,WEEKDAY($F609,2)=7)),IF($L609&gt;0,"Folga trabalhada","Folga"),IF($L609&gt;0,"Trabalhado",IF(OR(OR($D609="6x1",$D609="FF 6x1"),$D609="5x2"),IF(AND(OR($D609="6x1",$D609="FF 6x1"),OR(WEEKDAY($F609,2)=6,WEEKDAY($F609,2)=7)),"Folga","Falta de registro"),IF(AND($AB609&lt;&gt;$AB608,IFERROR(INDEX(Cadastro!$F$5:$F$243,$AB609),"")=""),"Indeterminado (início da série)",IF($X609&gt;0,"Folga","Falta de registro"))))))))</f>
        <v>Trabalhado</v>
      </c>
      <c r="Z609" s="34">
        <f>IF(OR($L609&gt;0,$F609&gt;Parâmetros!$E$14),0,IF($A609&lt;&gt;$A608,1,N($Z608)+1))</f>
        <v>0</v>
      </c>
      <c r="AA609" s="34">
        <f>IF(OR($L609&gt;0,$F609&gt;Parâmetros!$E$14),0,IF(OR($A609&lt;&gt;$A610,$F610&gt;Parâmetros!$E$14),1,N($AA610)+1))</f>
        <v>0</v>
      </c>
      <c r="AB609" s="31">
        <f>IFERROR(MATCH($A609&amp;"|"&amp;TEXT(_xlfn.MAXIFS(Cadastro!$E$5:$E$243,Cadastro!$A$5:$A$243,$A609,Cadastro!$E$5:$E$243,"&lt;="&amp;$F609),"yyyymmdd"),Cadastro!$I$5:$I$243,0),"")</f>
        <v>87</v>
      </c>
      <c r="AC609" t="str">
        <f>IFERROR(_xlfn.SINGLE(INDEX(Exceções!$D$5:$D$203,MATCH($A609&amp;"|"&amp;$F609,Exceções!$F$5:$F$203,0))),"")</f>
        <v/>
      </c>
      <c r="AD609" t="str">
        <f>IF($AC609="","",IFERROR(_xlfn.SINGLE(INDEX(Exceções!$E$5:$E$203,MATCH($A609&amp;"|"&amp;$F609,Exceções!$F$5:$F$203,0))),""))</f>
        <v/>
      </c>
    </row>
    <row r="610" spans="1:30" ht="15" hidden="1" customHeight="1" x14ac:dyDescent="0.25">
      <c r="A610" s="31">
        <v>55637</v>
      </c>
      <c r="B610" s="17" t="s">
        <v>43</v>
      </c>
      <c r="C610" s="17" t="str">
        <f>IFERROR(INDEX(Cadastro!$C$5:$C$243,$AB610),"NÃO INFORMADO")</f>
        <v>INS</v>
      </c>
      <c r="D610" s="17" t="str">
        <f>IFERROR(INDEX(Cadastro!$D$5:$D$243,$AB610),"")</f>
        <v>6x1</v>
      </c>
      <c r="E610" s="17" t="str">
        <f>IFERROR(INDEX(Cadastro!$G$5:$G$243,$AB610),"")</f>
        <v>6x1</v>
      </c>
      <c r="F610" s="29">
        <v>46320</v>
      </c>
      <c r="G610" s="32" t="str">
        <f t="shared" si="54"/>
        <v>dom</v>
      </c>
      <c r="H610" s="31" t="str">
        <f>IF($L610=0,"",_xlfn.MINIFS(Dados!$Q:$Q,Dados!$A:$A,$A610,Dados!$S:$S,$F610))</f>
        <v/>
      </c>
      <c r="I610" s="31" t="str">
        <f>IF($H610="","",_xlfn.MAXIFS(Dados!$R:$R,Dados!$A:$A,$A610,Dados!$S:$S,$F610))</f>
        <v/>
      </c>
      <c r="J610" s="32" t="str">
        <f>IF($D610&lt;&gt;"Folguista","",IFERROR(INDEX(Parâmetros!$D$52:$G$52,1,MIN(4,MAX(1,$W610))),""))</f>
        <v/>
      </c>
      <c r="K610" s="32" t="str">
        <f>IF(OR($AC610&lt;&gt;"",$Y610="Folga",$Y610="Folga trabalhada",$Y610="Férias (cadastro)",$Y610="Férias / afastamento",$Y610="Indeterminado (início da série)"),"",IF(OR($D610="6x1",$D610="FF 6x1"),IF(OR(WEEKDAY($F610,2)=6,WEEKDAY($F610,2)=7),"6x1 sáb/dom","6x1"),IF($D610="5x2","5x2",IF($H610="",IF($D610="Folguista",$J610,$E610),IF(OR($H610&gt;=Parâmetros!$E$18,$H610&lt;Parâmetros!$E$19),"C",IF($H610&lt;Parâmetros!$E$20,"A","B"))))))</f>
        <v/>
      </c>
      <c r="L610" s="30">
        <f>SUMIFS(Dados!$E:$E,Dados!$A:$A,$A610,Dados!$S:$S,$F610)</f>
        <v>0</v>
      </c>
      <c r="M610" s="30" t="str">
        <f>IFERROR(INDEX(Parâmetros!$E$6:$E$11,MATCH($K610,Parâmetros!$A$6:$A$11,0)),"")</f>
        <v/>
      </c>
      <c r="N610" s="33" t="str">
        <f t="shared" si="55"/>
        <v/>
      </c>
      <c r="O610" s="33">
        <f>Parâmetros!$E$13</f>
        <v>0.8</v>
      </c>
      <c r="P610" s="32" t="str">
        <f>IF(OR($M610="",$F610&gt;Parâmetros!$E$14),"Não","Sim")</f>
        <v>Não</v>
      </c>
      <c r="Q610" s="32" t="str">
        <f t="shared" si="56"/>
        <v/>
      </c>
      <c r="R610" s="32" t="str">
        <f t="shared" si="57"/>
        <v/>
      </c>
      <c r="S610" s="30" t="str">
        <f t="shared" si="58"/>
        <v/>
      </c>
      <c r="T610" s="32" t="str">
        <f>IF($Q610&lt;&gt;"Sim","",IF($N610&gt;Parâmetros!$E$15,"Sim","Não"))</f>
        <v/>
      </c>
      <c r="U610" s="17" t="str">
        <f t="shared" si="59"/>
        <v>Folga</v>
      </c>
      <c r="V610" s="17" t="str">
        <f>IF($AC610&lt;&gt;"",IF($L610&gt;0,"ATENÇÃO · apontou em dia de "&amp;LOWER($AC610)&amp;" cadastrado","Exceção cadastrada · "&amp;$AC610)&amp;IF($AD610="",""," · "&amp;$AD610),IF($E610="Férias",IF($L610&gt;0,"ATENÇÃO · apontou estando de férias no cadastro","Férias no cadastro"),IF($Y610="Férias / afastamento","Afastamento · "&amp;($Z610+$AA610-1)&amp;" dias seguidos sem apontamento",IF($Y610="Folga trabalhada","ATENÇÃO · apontou em dia de folga da escala 5x2",IF($Y610="Folga",IF(AND($D610="5x2",OR(WEEKDAY($F610,2)=6,WEEKDAY($F610,2)=7)),"Folga de fim de semana da escala 5x2",IF(AND(OR($D610="6x1",$D610="FF 6x1"),WEEKDAY($F610,2)=6,FALSE()),"Folga de fim de semana · apontou no domingo anterior",IF(AND(OR($D610="6x1",$D610="FF 6x1"),WEEKDAY($F610,2)=7,AND($A610=$A609,$L609&gt;0)),"Folga de fim de semana · apontou no sábado",IF(AND(OR($D610="6x1",$D610="FF 6x1"),OR(WEEKDAY($F610,2)=6,WEEKDAY($F610,2)=7)),"Folga de fim de semana · sem apontamento no sábado nem no domingo","Folga prevista pelo ciclo")))),IF($Y610="Indeterminado (início da série)","Sem histórico anterior — informe o dia do ciclo no Cadastro",IF($Y610="Falta de registro",IF(OR(OR($D610="6x1",$D610="FF 6x1"),$D610="5x2"),"FALTA DE REGISTRO · dia útil da escala "&amp;$E610,"FALTA DE REGISTRO · dia "&amp;$W610&amp;" de "&amp;IFERROR(INDEX(Parâmetros!$B$39:$B$48,MATCH($E610,Parâmetros!$A$39:$A$48,0)),99)&amp;" do ciclo"),IF(OR($D610="6x1",$D610="FF 6x1"),IF(OR(AND(WEEKDAY($F610,2)=6,AND($A610=$A611,$L611&gt;0)),AND(WEEKDAY($F610,2)=7,AND($A610=$A609,$L609&gt;0))),"ATENÇÃO · apontou sábado e domingo no mesmo fim de semana",IF(OR(WEEKDAY($F610,2)=6,WEEKDAY($F610,2)=7),"Jornada de fim de semana do 6x1",IF(OR($H610&gt;=Parâmetros!$E$20,$H610&lt;Parâmetros!$E$19),"ATENÇÃO · 6x1 apontou fora do horário diurno","Jornada fixa do 6x1"))),IF($D610="5x2","Jornada fixa do 5x2",IF($D610="Folguista",IF($J610=$K610,"Evidência confirma sequência","DIVERGE · sequência "&amp;$J610&amp;" × evidência "&amp;$K610),IF($K610=$E610,"Evidência confirma cadastro","DIVERGE · cadastro "&amp;$E610&amp;" × evidência "&amp;$K610)))))))))))</f>
        <v>Folga de fim de semana · apontou no sábado</v>
      </c>
      <c r="W610" s="34" t="str">
        <f>IF(OR(OR($D610="6x1",$D610="FF 6x1"),$D610="5x2"),"",IF($AB610&lt;&gt;$AB609,IF(IFERROR(INDEX(Cadastro!$F$5:$F$243,$AB610),"")="",IF($L610&gt;0,1,0),IF(IFERROR(INDEX(Cadastro!$F$5:$F$243,$AB610),"")&lt;=IFERROR(INDEX(Parâmetros!$B$39:$B$48,MATCH($E610,Parâmetros!$A$39:$A$48,0)),99),IFERROR(INDEX(Cadastro!$F$5:$F$243,$AB610),""),0)),IF($L610&gt;0,IF(N($X609)&gt;0,1,N($W609)+1),IF(AND($L610=0,OR(N($W609)&gt;=IFERROR(INDEX(Parâmetros!$B$39:$B$48,MATCH($E610,Parâmetros!$A$39:$A$48,0)),99),AND(N($X609)&gt;0,N($X609)&lt;IFERROR(INDEX(Parâmetros!$C$39:$C$48,MATCH($E610,Parâmetros!$A$39:$A$48,0)),0)))),0,N($W609)+1))))</f>
        <v/>
      </c>
      <c r="X610" s="34" t="str">
        <f>IF(OR(OR($D610="6x1",$D610="FF 6x1"),$D610="5x2"),"",IF($AB610&lt;&gt;$AB609,IF(IFERROR(INDEX(Cadastro!$F$5:$F$243,$AB610),"")="",0,IF(IFERROR(INDEX(Cadastro!$F$5:$F$243,$AB610),"")&gt;IFERROR(INDEX(Parâmetros!$B$39:$B$48,MATCH($E610,Parâmetros!$A$39:$A$48,0)),99),IFERROR(INDEX(Cadastro!$F$5:$F$243,$AB610),"")-IFERROR(INDEX(Parâmetros!$B$39:$B$48,MATCH($E610,Parâmetros!$A$39:$A$48,0)),99),0)),IF(AND($L610=0,OR(N($W609)&gt;=IFERROR(INDEX(Parâmetros!$B$39:$B$48,MATCH($E610,Parâmetros!$A$39:$A$48,0)),99),AND(N($X609)&gt;0,N($X609)&lt;IFERROR(INDEX(Parâmetros!$C$39:$C$48,MATCH($E610,Parâmetros!$A$39:$A$48,0)),0)))),N($X609)+1,0)))</f>
        <v/>
      </c>
      <c r="Y610" t="str">
        <f>IF($AC610&lt;&gt;"",IF($L610&gt;0,$AC610&amp;" · com apontamento",$AC610),IF($E610="Férias",IF($L610&gt;0,"Férias · com apontamento","Férias (cadastro)"),IF(($Z610+$AA610-1)&gt;Parâmetros!$E$16,"Férias / afastamento",IF(AND($D610="5x2",OR(WEEKDAY($F610,2)=6,WEEKDAY($F610,2)=7)),IF($L610&gt;0,"Folga trabalhada","Folga"),IF($L610&gt;0,"Trabalhado",IF(OR(OR($D610="6x1",$D610="FF 6x1"),$D610="5x2"),IF(AND(OR($D610="6x1",$D610="FF 6x1"),OR(WEEKDAY($F610,2)=6,WEEKDAY($F610,2)=7)),"Folga","Falta de registro"),IF(AND($AB610&lt;&gt;$AB609,IFERROR(INDEX(Cadastro!$F$5:$F$243,$AB610),"")=""),"Indeterminado (início da série)",IF($X610&gt;0,"Folga","Falta de registro"))))))))</f>
        <v>Folga</v>
      </c>
      <c r="Z610" s="34">
        <f>IF(OR($L610&gt;0,$F610&gt;Parâmetros!$E$14),0,IF($A610&lt;&gt;$A609,1,N($Z609)+1))</f>
        <v>0</v>
      </c>
      <c r="AA610" s="34">
        <f>IF(OR($L610&gt;0,$F610&gt;Parâmetros!$E$14),0,IF(OR($A610&lt;&gt;$A611,$F611&gt;Parâmetros!$E$14),1,N($AA611)+1))</f>
        <v>0</v>
      </c>
      <c r="AB610" s="31">
        <f>IFERROR(MATCH($A610&amp;"|"&amp;TEXT(_xlfn.MAXIFS(Cadastro!$E$5:$E$243,Cadastro!$A$5:$A$243,$A610,Cadastro!$E$5:$E$243,"&lt;="&amp;$F610),"yyyymmdd"),Cadastro!$I$5:$I$243,0),"")</f>
        <v>87</v>
      </c>
      <c r="AC610" t="str">
        <f>IFERROR(_xlfn.SINGLE(INDEX(Exceções!$D$5:$D$203,MATCH($A610&amp;"|"&amp;$F610,Exceções!$F$5:$F$203,0))),"")</f>
        <v/>
      </c>
      <c r="AD610" t="str">
        <f>IF($AC610="","",IFERROR(_xlfn.SINGLE(INDEX(Exceções!$E$5:$E$203,MATCH($A610&amp;"|"&amp;$F610,Exceções!$F$5:$F$203,0))),""))</f>
        <v/>
      </c>
    </row>
    <row r="611" spans="1:30" ht="15" hidden="1" customHeight="1" x14ac:dyDescent="0.25">
      <c r="A611" s="31">
        <v>55637</v>
      </c>
      <c r="B611" s="17" t="s">
        <v>43</v>
      </c>
      <c r="C611" s="17" t="str">
        <f>IFERROR(INDEX(Cadastro!$C$5:$C$243,$AB611),"NÃO INFORMADO")</f>
        <v>INS</v>
      </c>
      <c r="D611" s="17" t="str">
        <f>IFERROR(INDEX(Cadastro!$D$5:$D$243,$AB611),"")</f>
        <v>6x1</v>
      </c>
      <c r="E611" s="17" t="str">
        <f>IFERROR(INDEX(Cadastro!$G$5:$G$243,$AB611),"")</f>
        <v>6x1</v>
      </c>
      <c r="F611" s="29">
        <v>46321</v>
      </c>
      <c r="G611" s="32" t="str">
        <f t="shared" si="54"/>
        <v>seg</v>
      </c>
      <c r="H611" s="31" t="str">
        <f>IF($L611=0,"",_xlfn.MINIFS(Dados!$Q:$Q,Dados!$A:$A,$A611,Dados!$S:$S,$F611))</f>
        <v/>
      </c>
      <c r="I611" s="31" t="str">
        <f>IF($H611="","",_xlfn.MAXIFS(Dados!$R:$R,Dados!$A:$A,$A611,Dados!$S:$S,$F611))</f>
        <v/>
      </c>
      <c r="J611" s="32" t="str">
        <f>IF($D611&lt;&gt;"Folguista","",IFERROR(INDEX(Parâmetros!$D$52:$G$52,1,MIN(4,MAX(1,$W611))),""))</f>
        <v/>
      </c>
      <c r="K611" s="32" t="str">
        <f>IF(OR($AC611&lt;&gt;"",$Y611="Folga",$Y611="Folga trabalhada",$Y611="Férias (cadastro)",$Y611="Férias / afastamento",$Y611="Indeterminado (início da série)"),"",IF(OR($D611="6x1",$D611="FF 6x1"),IF(OR(WEEKDAY($F611,2)=6,WEEKDAY($F611,2)=7),"6x1 sáb/dom","6x1"),IF($D611="5x2","5x2",IF($H611="",IF($D611="Folguista",$J611,$E611),IF(OR($H611&gt;=Parâmetros!$E$18,$H611&lt;Parâmetros!$E$19),"C",IF($H611&lt;Parâmetros!$E$20,"A","B"))))))</f>
        <v>6x1</v>
      </c>
      <c r="L611" s="30">
        <f>SUMIFS(Dados!$E:$E,Dados!$A:$A,$A611,Dados!$S:$S,$F611)</f>
        <v>0</v>
      </c>
      <c r="M611" s="30">
        <f>IFERROR(INDEX(Parâmetros!$E$6:$E$11,MATCH($K611,Parâmetros!$A$6:$A$11,0)),"")</f>
        <v>8.8000000000000007</v>
      </c>
      <c r="N611" s="33">
        <f t="shared" si="55"/>
        <v>0</v>
      </c>
      <c r="O611" s="33">
        <f>Parâmetros!$E$13</f>
        <v>0.8</v>
      </c>
      <c r="P611" s="32" t="str">
        <f>IF(OR($M611="",$F611&gt;Parâmetros!$E$14),"Não","Sim")</f>
        <v>Não</v>
      </c>
      <c r="Q611" s="32" t="str">
        <f t="shared" si="56"/>
        <v/>
      </c>
      <c r="R611" s="32" t="str">
        <f t="shared" si="57"/>
        <v/>
      </c>
      <c r="S611" s="30" t="str">
        <f t="shared" si="58"/>
        <v/>
      </c>
      <c r="T611" s="32" t="str">
        <f>IF($Q611&lt;&gt;"Sim","",IF($N611&gt;Parâmetros!$E$15,"Sim","Não"))</f>
        <v/>
      </c>
      <c r="U611" s="17" t="str">
        <f t="shared" si="59"/>
        <v>Fora da apuração</v>
      </c>
      <c r="V611" s="17" t="str">
        <f>IF($AC611&lt;&gt;"",IF($L611&gt;0,"ATENÇÃO · apontou em dia de "&amp;LOWER($AC611)&amp;" cadastrado","Exceção cadastrada · "&amp;$AC611)&amp;IF($AD611="",""," · "&amp;$AD611),IF($E611="Férias",IF($L611&gt;0,"ATENÇÃO · apontou estando de férias no cadastro","Férias no cadastro"),IF($Y611="Férias / afastamento","Afastamento · "&amp;($Z611+$AA611-1)&amp;" dias seguidos sem apontamento",IF($Y611="Folga trabalhada","ATENÇÃO · apontou em dia de folga da escala 5x2",IF($Y611="Folga",IF(AND($D611="5x2",OR(WEEKDAY($F611,2)=6,WEEKDAY($F611,2)=7)),"Folga de fim de semana da escala 5x2",IF(AND(OR($D611="6x1",$D611="FF 6x1"),WEEKDAY($F611,2)=6,FALSE()),"Folga de fim de semana · apontou no domingo anterior",IF(AND(OR($D611="6x1",$D611="FF 6x1"),WEEKDAY($F611,2)=7,AND($A611=$A610,$L610&gt;0)),"Folga de fim de semana · apontou no sábado",IF(AND(OR($D611="6x1",$D611="FF 6x1"),OR(WEEKDAY($F611,2)=6,WEEKDAY($F611,2)=7)),"Folga de fim de semana · sem apontamento no sábado nem no domingo","Folga prevista pelo ciclo")))),IF($Y611="Indeterminado (início da série)","Sem histórico anterior — informe o dia do ciclo no Cadastro",IF($Y611="Falta de registro",IF(OR(OR($D611="6x1",$D611="FF 6x1"),$D611="5x2"),"FALTA DE REGISTRO · dia útil da escala "&amp;$E611,"FALTA DE REGISTRO · dia "&amp;$W611&amp;" de "&amp;IFERROR(INDEX(Parâmetros!$B$39:$B$48,MATCH($E611,Parâmetros!$A$39:$A$48,0)),99)&amp;" do ciclo"),IF(OR($D611="6x1",$D611="FF 6x1"),IF(OR(AND(WEEKDAY($F611,2)=6,AND($A611=$A612,$L612&gt;0)),AND(WEEKDAY($F611,2)=7,AND($A611=$A610,$L610&gt;0))),"ATENÇÃO · apontou sábado e domingo no mesmo fim de semana",IF(OR(WEEKDAY($F611,2)=6,WEEKDAY($F611,2)=7),"Jornada de fim de semana do 6x1",IF(OR($H611&gt;=Parâmetros!$E$20,$H611&lt;Parâmetros!$E$19),"ATENÇÃO · 6x1 apontou fora do horário diurno","Jornada fixa do 6x1"))),IF($D611="5x2","Jornada fixa do 5x2",IF($D611="Folguista",IF($J611=$K611,"Evidência confirma sequência","DIVERGE · sequência "&amp;$J611&amp;" × evidência "&amp;$K611),IF($K611=$E611,"Evidência confirma cadastro","DIVERGE · cadastro "&amp;$E611&amp;" × evidência "&amp;$K611)))))))))))</f>
        <v>FALTA DE REGISTRO · dia útil da escala 6x1</v>
      </c>
      <c r="W611" s="34" t="str">
        <f>IF(OR(OR($D611="6x1",$D611="FF 6x1"),$D611="5x2"),"",IF($AB611&lt;&gt;$AB610,IF(IFERROR(INDEX(Cadastro!$F$5:$F$243,$AB611),"")="",IF($L611&gt;0,1,0),IF(IFERROR(INDEX(Cadastro!$F$5:$F$243,$AB611),"")&lt;=IFERROR(INDEX(Parâmetros!$B$39:$B$48,MATCH($E611,Parâmetros!$A$39:$A$48,0)),99),IFERROR(INDEX(Cadastro!$F$5:$F$243,$AB611),""),0)),IF($L611&gt;0,IF(N($X610)&gt;0,1,N($W610)+1),IF(AND($L611=0,OR(N($W610)&gt;=IFERROR(INDEX(Parâmetros!$B$39:$B$48,MATCH($E611,Parâmetros!$A$39:$A$48,0)),99),AND(N($X610)&gt;0,N($X610)&lt;IFERROR(INDEX(Parâmetros!$C$39:$C$48,MATCH($E611,Parâmetros!$A$39:$A$48,0)),0)))),0,N($W610)+1))))</f>
        <v/>
      </c>
      <c r="X611" s="34" t="str">
        <f>IF(OR(OR($D611="6x1",$D611="FF 6x1"),$D611="5x2"),"",IF($AB611&lt;&gt;$AB610,IF(IFERROR(INDEX(Cadastro!$F$5:$F$243,$AB611),"")="",0,IF(IFERROR(INDEX(Cadastro!$F$5:$F$243,$AB611),"")&gt;IFERROR(INDEX(Parâmetros!$B$39:$B$48,MATCH($E611,Parâmetros!$A$39:$A$48,0)),99),IFERROR(INDEX(Cadastro!$F$5:$F$243,$AB611),"")-IFERROR(INDEX(Parâmetros!$B$39:$B$48,MATCH($E611,Parâmetros!$A$39:$A$48,0)),99),0)),IF(AND($L611=0,OR(N($W610)&gt;=IFERROR(INDEX(Parâmetros!$B$39:$B$48,MATCH($E611,Parâmetros!$A$39:$A$48,0)),99),AND(N($X610)&gt;0,N($X610)&lt;IFERROR(INDEX(Parâmetros!$C$39:$C$48,MATCH($E611,Parâmetros!$A$39:$A$48,0)),0)))),N($X610)+1,0)))</f>
        <v/>
      </c>
      <c r="Y611" t="str">
        <f>IF($AC611&lt;&gt;"",IF($L611&gt;0,$AC611&amp;" · com apontamento",$AC611),IF($E611="Férias",IF($L611&gt;0,"Férias · com apontamento","Férias (cadastro)"),IF(($Z611+$AA611-1)&gt;Parâmetros!$E$16,"Férias / afastamento",IF(AND($D611="5x2",OR(WEEKDAY($F611,2)=6,WEEKDAY($F611,2)=7)),IF($L611&gt;0,"Folga trabalhada","Folga"),IF($L611&gt;0,"Trabalhado",IF(OR(OR($D611="6x1",$D611="FF 6x1"),$D611="5x2"),IF(AND(OR($D611="6x1",$D611="FF 6x1"),OR(WEEKDAY($F611,2)=6,WEEKDAY($F611,2)=7)),"Folga","Falta de registro"),IF(AND($AB611&lt;&gt;$AB610,IFERROR(INDEX(Cadastro!$F$5:$F$243,$AB611),"")=""),"Indeterminado (início da série)",IF($X611&gt;0,"Folga","Falta de registro"))))))))</f>
        <v>Falta de registro</v>
      </c>
      <c r="Z611" s="34">
        <f>IF(OR($L611&gt;0,$F611&gt;Parâmetros!$E$14),0,IF($A611&lt;&gt;$A610,1,N($Z610)+1))</f>
        <v>0</v>
      </c>
      <c r="AA611" s="34">
        <f>IF(OR($L611&gt;0,$F611&gt;Parâmetros!$E$14),0,IF(OR($A611&lt;&gt;$A612,$F612&gt;Parâmetros!$E$14),1,N($AA612)+1))</f>
        <v>0</v>
      </c>
      <c r="AB611" s="31">
        <f>IFERROR(MATCH($A611&amp;"|"&amp;TEXT(_xlfn.MAXIFS(Cadastro!$E$5:$E$243,Cadastro!$A$5:$A$243,$A611,Cadastro!$E$5:$E$243,"&lt;="&amp;$F611),"yyyymmdd"),Cadastro!$I$5:$I$243,0),"")</f>
        <v>87</v>
      </c>
      <c r="AC611" t="str">
        <f>IFERROR(_xlfn.SINGLE(INDEX(Exceções!$D$5:$D$203,MATCH($A611&amp;"|"&amp;$F611,Exceções!$F$5:$F$203,0))),"")</f>
        <v/>
      </c>
      <c r="AD611" t="str">
        <f>IF($AC611="","",IFERROR(_xlfn.SINGLE(INDEX(Exceções!$E$5:$E$203,MATCH($A611&amp;"|"&amp;$F611,Exceções!$F$5:$F$203,0))),""))</f>
        <v/>
      </c>
    </row>
    <row r="612" spans="1:30" ht="15" hidden="1" customHeight="1" x14ac:dyDescent="0.25">
      <c r="A612" s="31">
        <v>55637</v>
      </c>
      <c r="B612" s="17" t="s">
        <v>43</v>
      </c>
      <c r="C612" s="17" t="str">
        <f>IFERROR(INDEX(Cadastro!$C$5:$C$243,$AB612),"NÃO INFORMADO")</f>
        <v>INS</v>
      </c>
      <c r="D612" s="17" t="str">
        <f>IFERROR(INDEX(Cadastro!$D$5:$D$243,$AB612),"")</f>
        <v>6x1</v>
      </c>
      <c r="E612" s="17" t="str">
        <f>IFERROR(INDEX(Cadastro!$G$5:$G$243,$AB612),"")</f>
        <v>6x1</v>
      </c>
      <c r="F612" s="29">
        <v>46322</v>
      </c>
      <c r="G612" s="32" t="str">
        <f t="shared" si="54"/>
        <v>ter</v>
      </c>
      <c r="H612" s="31" t="str">
        <f>IF($L612=0,"",_xlfn.MINIFS(Dados!$Q:$Q,Dados!$A:$A,$A612,Dados!$S:$S,$F612))</f>
        <v/>
      </c>
      <c r="I612" s="31" t="str">
        <f>IF($H612="","",_xlfn.MAXIFS(Dados!$R:$R,Dados!$A:$A,$A612,Dados!$S:$S,$F612))</f>
        <v/>
      </c>
      <c r="J612" s="32" t="str">
        <f>IF($D612&lt;&gt;"Folguista","",IFERROR(INDEX(Parâmetros!$D$52:$G$52,1,MIN(4,MAX(1,$W612))),""))</f>
        <v/>
      </c>
      <c r="K612" s="32" t="str">
        <f>IF(OR($AC612&lt;&gt;"",$Y612="Folga",$Y612="Folga trabalhada",$Y612="Férias (cadastro)",$Y612="Férias / afastamento",$Y612="Indeterminado (início da série)"),"",IF(OR($D612="6x1",$D612="FF 6x1"),IF(OR(WEEKDAY($F612,2)=6,WEEKDAY($F612,2)=7),"6x1 sáb/dom","6x1"),IF($D612="5x2","5x2",IF($H612="",IF($D612="Folguista",$J612,$E612),IF(OR($H612&gt;=Parâmetros!$E$18,$H612&lt;Parâmetros!$E$19),"C",IF($H612&lt;Parâmetros!$E$20,"A","B"))))))</f>
        <v>6x1</v>
      </c>
      <c r="L612" s="30">
        <f>SUMIFS(Dados!$E:$E,Dados!$A:$A,$A612,Dados!$S:$S,$F612)</f>
        <v>0</v>
      </c>
      <c r="M612" s="30">
        <f>IFERROR(INDEX(Parâmetros!$E$6:$E$11,MATCH($K612,Parâmetros!$A$6:$A$11,0)),"")</f>
        <v>8.8000000000000007</v>
      </c>
      <c r="N612" s="33">
        <f t="shared" si="55"/>
        <v>0</v>
      </c>
      <c r="O612" s="33">
        <f>Parâmetros!$E$13</f>
        <v>0.8</v>
      </c>
      <c r="P612" s="32" t="str">
        <f>IF(OR($M612="",$F612&gt;Parâmetros!$E$14),"Não","Sim")</f>
        <v>Não</v>
      </c>
      <c r="Q612" s="32" t="str">
        <f t="shared" si="56"/>
        <v/>
      </c>
      <c r="R612" s="32" t="str">
        <f t="shared" si="57"/>
        <v/>
      </c>
      <c r="S612" s="30" t="str">
        <f t="shared" si="58"/>
        <v/>
      </c>
      <c r="T612" s="32" t="str">
        <f>IF($Q612&lt;&gt;"Sim","",IF($N612&gt;Parâmetros!$E$15,"Sim","Não"))</f>
        <v/>
      </c>
      <c r="U612" s="17" t="str">
        <f t="shared" si="59"/>
        <v>Fora da apuração</v>
      </c>
      <c r="V612" s="17" t="str">
        <f>IF($AC612&lt;&gt;"",IF($L612&gt;0,"ATENÇÃO · apontou em dia de "&amp;LOWER($AC612)&amp;" cadastrado","Exceção cadastrada · "&amp;$AC612)&amp;IF($AD612="",""," · "&amp;$AD612),IF($E612="Férias",IF($L612&gt;0,"ATENÇÃO · apontou estando de férias no cadastro","Férias no cadastro"),IF($Y612="Férias / afastamento","Afastamento · "&amp;($Z612+$AA612-1)&amp;" dias seguidos sem apontamento",IF($Y612="Folga trabalhada","ATENÇÃO · apontou em dia de folga da escala 5x2",IF($Y612="Folga",IF(AND($D612="5x2",OR(WEEKDAY($F612,2)=6,WEEKDAY($F612,2)=7)),"Folga de fim de semana da escala 5x2",IF(AND(OR($D612="6x1",$D612="FF 6x1"),WEEKDAY($F612,2)=6,FALSE()),"Folga de fim de semana · apontou no domingo anterior",IF(AND(OR($D612="6x1",$D612="FF 6x1"),WEEKDAY($F612,2)=7,AND($A612=$A611,$L611&gt;0)),"Folga de fim de semana · apontou no sábado",IF(AND(OR($D612="6x1",$D612="FF 6x1"),OR(WEEKDAY($F612,2)=6,WEEKDAY($F612,2)=7)),"Folga de fim de semana · sem apontamento no sábado nem no domingo","Folga prevista pelo ciclo")))),IF($Y612="Indeterminado (início da série)","Sem histórico anterior — informe o dia do ciclo no Cadastro",IF($Y612="Falta de registro",IF(OR(OR($D612="6x1",$D612="FF 6x1"),$D612="5x2"),"FALTA DE REGISTRO · dia útil da escala "&amp;$E612,"FALTA DE REGISTRO · dia "&amp;$W612&amp;" de "&amp;IFERROR(INDEX(Parâmetros!$B$39:$B$48,MATCH($E612,Parâmetros!$A$39:$A$48,0)),99)&amp;" do ciclo"),IF(OR($D612="6x1",$D612="FF 6x1"),IF(OR(AND(WEEKDAY($F612,2)=6,AND($A612=$A613,$L613&gt;0)),AND(WEEKDAY($F612,2)=7,AND($A612=$A611,$L611&gt;0))),"ATENÇÃO · apontou sábado e domingo no mesmo fim de semana",IF(OR(WEEKDAY($F612,2)=6,WEEKDAY($F612,2)=7),"Jornada de fim de semana do 6x1",IF(OR($H612&gt;=Parâmetros!$E$20,$H612&lt;Parâmetros!$E$19),"ATENÇÃO · 6x1 apontou fora do horário diurno","Jornada fixa do 6x1"))),IF($D612="5x2","Jornada fixa do 5x2",IF($D612="Folguista",IF($J612=$K612,"Evidência confirma sequência","DIVERGE · sequência "&amp;$J612&amp;" × evidência "&amp;$K612),IF($K612=$E612,"Evidência confirma cadastro","DIVERGE · cadastro "&amp;$E612&amp;" × evidência "&amp;$K612)))))))))))</f>
        <v>FALTA DE REGISTRO · dia útil da escala 6x1</v>
      </c>
      <c r="W612" s="34" t="str">
        <f>IF(OR(OR($D612="6x1",$D612="FF 6x1"),$D612="5x2"),"",IF($AB612&lt;&gt;$AB611,IF(IFERROR(INDEX(Cadastro!$F$5:$F$243,$AB612),"")="",IF($L612&gt;0,1,0),IF(IFERROR(INDEX(Cadastro!$F$5:$F$243,$AB612),"")&lt;=IFERROR(INDEX(Parâmetros!$B$39:$B$48,MATCH($E612,Parâmetros!$A$39:$A$48,0)),99),IFERROR(INDEX(Cadastro!$F$5:$F$243,$AB612),""),0)),IF($L612&gt;0,IF(N($X611)&gt;0,1,N($W611)+1),IF(AND($L612=0,OR(N($W611)&gt;=IFERROR(INDEX(Parâmetros!$B$39:$B$48,MATCH($E612,Parâmetros!$A$39:$A$48,0)),99),AND(N($X611)&gt;0,N($X611)&lt;IFERROR(INDEX(Parâmetros!$C$39:$C$48,MATCH($E612,Parâmetros!$A$39:$A$48,0)),0)))),0,N($W611)+1))))</f>
        <v/>
      </c>
      <c r="X612" s="34" t="str">
        <f>IF(OR(OR($D612="6x1",$D612="FF 6x1"),$D612="5x2"),"",IF($AB612&lt;&gt;$AB611,IF(IFERROR(INDEX(Cadastro!$F$5:$F$243,$AB612),"")="",0,IF(IFERROR(INDEX(Cadastro!$F$5:$F$243,$AB612),"")&gt;IFERROR(INDEX(Parâmetros!$B$39:$B$48,MATCH($E612,Parâmetros!$A$39:$A$48,0)),99),IFERROR(INDEX(Cadastro!$F$5:$F$243,$AB612),"")-IFERROR(INDEX(Parâmetros!$B$39:$B$48,MATCH($E612,Parâmetros!$A$39:$A$48,0)),99),0)),IF(AND($L612=0,OR(N($W611)&gt;=IFERROR(INDEX(Parâmetros!$B$39:$B$48,MATCH($E612,Parâmetros!$A$39:$A$48,0)),99),AND(N($X611)&gt;0,N($X611)&lt;IFERROR(INDEX(Parâmetros!$C$39:$C$48,MATCH($E612,Parâmetros!$A$39:$A$48,0)),0)))),N($X611)+1,0)))</f>
        <v/>
      </c>
      <c r="Y612" t="str">
        <f>IF($AC612&lt;&gt;"",IF($L612&gt;0,$AC612&amp;" · com apontamento",$AC612),IF($E612="Férias",IF($L612&gt;0,"Férias · com apontamento","Férias (cadastro)"),IF(($Z612+$AA612-1)&gt;Parâmetros!$E$16,"Férias / afastamento",IF(AND($D612="5x2",OR(WEEKDAY($F612,2)=6,WEEKDAY($F612,2)=7)),IF($L612&gt;0,"Folga trabalhada","Folga"),IF($L612&gt;0,"Trabalhado",IF(OR(OR($D612="6x1",$D612="FF 6x1"),$D612="5x2"),IF(AND(OR($D612="6x1",$D612="FF 6x1"),OR(WEEKDAY($F612,2)=6,WEEKDAY($F612,2)=7)),"Folga","Falta de registro"),IF(AND($AB612&lt;&gt;$AB611,IFERROR(INDEX(Cadastro!$F$5:$F$243,$AB612),"")=""),"Indeterminado (início da série)",IF($X612&gt;0,"Folga","Falta de registro"))))))))</f>
        <v>Falta de registro</v>
      </c>
      <c r="Z612" s="34">
        <f>IF(OR($L612&gt;0,$F612&gt;Parâmetros!$E$14),0,IF($A612&lt;&gt;$A611,1,N($Z611)+1))</f>
        <v>0</v>
      </c>
      <c r="AA612" s="34">
        <f>IF(OR($L612&gt;0,$F612&gt;Parâmetros!$E$14),0,IF(OR($A612&lt;&gt;$A613,$F613&gt;Parâmetros!$E$14),1,N($AA613)+1))</f>
        <v>0</v>
      </c>
      <c r="AB612" s="31">
        <f>IFERROR(MATCH($A612&amp;"|"&amp;TEXT(_xlfn.MAXIFS(Cadastro!$E$5:$E$243,Cadastro!$A$5:$A$243,$A612,Cadastro!$E$5:$E$243,"&lt;="&amp;$F612),"yyyymmdd"),Cadastro!$I$5:$I$243,0),"")</f>
        <v>87</v>
      </c>
      <c r="AC612" t="str">
        <f>IFERROR(_xlfn.SINGLE(INDEX(Exceções!$D$5:$D$203,MATCH($A612&amp;"|"&amp;$F612,Exceções!$F$5:$F$203,0))),"")</f>
        <v/>
      </c>
      <c r="AD612" t="str">
        <f>IF($AC612="","",IFERROR(_xlfn.SINGLE(INDEX(Exceções!$E$5:$E$203,MATCH($A612&amp;"|"&amp;$F612,Exceções!$F$5:$F$203,0))),""))</f>
        <v/>
      </c>
    </row>
    <row r="613" spans="1:30" ht="15" hidden="1" customHeight="1" x14ac:dyDescent="0.25">
      <c r="A613" s="31">
        <v>55637</v>
      </c>
      <c r="B613" s="17" t="s">
        <v>43</v>
      </c>
      <c r="C613" s="17" t="str">
        <f>IFERROR(INDEX(Cadastro!$C$5:$C$243,$AB613),"NÃO INFORMADO")</f>
        <v>INS</v>
      </c>
      <c r="D613" s="17" t="str">
        <f>IFERROR(INDEX(Cadastro!$D$5:$D$243,$AB613),"")</f>
        <v>6x1</v>
      </c>
      <c r="E613" s="17" t="str">
        <f>IFERROR(INDEX(Cadastro!$G$5:$G$243,$AB613),"")</f>
        <v>6x1</v>
      </c>
      <c r="F613" s="29">
        <v>46323</v>
      </c>
      <c r="G613" s="32" t="str">
        <f t="shared" si="54"/>
        <v>qua</v>
      </c>
      <c r="H613" s="31" t="str">
        <f>IF($L613=0,"",_xlfn.MINIFS(Dados!$Q:$Q,Dados!$A:$A,$A613,Dados!$S:$S,$F613))</f>
        <v/>
      </c>
      <c r="I613" s="31" t="str">
        <f>IF($H613="","",_xlfn.MAXIFS(Dados!$R:$R,Dados!$A:$A,$A613,Dados!$S:$S,$F613))</f>
        <v/>
      </c>
      <c r="J613" s="32" t="str">
        <f>IF($D613&lt;&gt;"Folguista","",IFERROR(INDEX(Parâmetros!$D$52:$G$52,1,MIN(4,MAX(1,$W613))),""))</f>
        <v/>
      </c>
      <c r="K613" s="32" t="str">
        <f>IF(OR($AC613&lt;&gt;"",$Y613="Folga",$Y613="Folga trabalhada",$Y613="Férias (cadastro)",$Y613="Férias / afastamento",$Y613="Indeterminado (início da série)"),"",IF(OR($D613="6x1",$D613="FF 6x1"),IF(OR(WEEKDAY($F613,2)=6,WEEKDAY($F613,2)=7),"6x1 sáb/dom","6x1"),IF($D613="5x2","5x2",IF($H613="",IF($D613="Folguista",$J613,$E613),IF(OR($H613&gt;=Parâmetros!$E$18,$H613&lt;Parâmetros!$E$19),"C",IF($H613&lt;Parâmetros!$E$20,"A","B"))))))</f>
        <v>6x1</v>
      </c>
      <c r="L613" s="30">
        <f>SUMIFS(Dados!$E:$E,Dados!$A:$A,$A613,Dados!$S:$S,$F613)</f>
        <v>0</v>
      </c>
      <c r="M613" s="30">
        <f>IFERROR(INDEX(Parâmetros!$E$6:$E$11,MATCH($K613,Parâmetros!$A$6:$A$11,0)),"")</f>
        <v>8.8000000000000007</v>
      </c>
      <c r="N613" s="33">
        <f t="shared" si="55"/>
        <v>0</v>
      </c>
      <c r="O613" s="33">
        <f>Parâmetros!$E$13</f>
        <v>0.8</v>
      </c>
      <c r="P613" s="32" t="str">
        <f>IF(OR($M613="",$F613&gt;Parâmetros!$E$14),"Não","Sim")</f>
        <v>Não</v>
      </c>
      <c r="Q613" s="32" t="str">
        <f t="shared" si="56"/>
        <v/>
      </c>
      <c r="R613" s="32" t="str">
        <f t="shared" si="57"/>
        <v/>
      </c>
      <c r="S613" s="30" t="str">
        <f t="shared" si="58"/>
        <v/>
      </c>
      <c r="T613" s="32" t="str">
        <f>IF($Q613&lt;&gt;"Sim","",IF($N613&gt;Parâmetros!$E$15,"Sim","Não"))</f>
        <v/>
      </c>
      <c r="U613" s="17" t="str">
        <f t="shared" si="59"/>
        <v>Fora da apuração</v>
      </c>
      <c r="V613" s="17" t="str">
        <f>IF($AC613&lt;&gt;"",IF($L613&gt;0,"ATENÇÃO · apontou em dia de "&amp;LOWER($AC613)&amp;" cadastrado","Exceção cadastrada · "&amp;$AC613)&amp;IF($AD613="",""," · "&amp;$AD613),IF($E613="Férias",IF($L613&gt;0,"ATENÇÃO · apontou estando de férias no cadastro","Férias no cadastro"),IF($Y613="Férias / afastamento","Afastamento · "&amp;($Z613+$AA613-1)&amp;" dias seguidos sem apontamento",IF($Y613="Folga trabalhada","ATENÇÃO · apontou em dia de folga da escala 5x2",IF($Y613="Folga",IF(AND($D613="5x2",OR(WEEKDAY($F613,2)=6,WEEKDAY($F613,2)=7)),"Folga de fim de semana da escala 5x2",IF(AND(OR($D613="6x1",$D613="FF 6x1"),WEEKDAY($F613,2)=6,FALSE()),"Folga de fim de semana · apontou no domingo anterior",IF(AND(OR($D613="6x1",$D613="FF 6x1"),WEEKDAY($F613,2)=7,AND($A613=$A612,$L612&gt;0)),"Folga de fim de semana · apontou no sábado",IF(AND(OR($D613="6x1",$D613="FF 6x1"),OR(WEEKDAY($F613,2)=6,WEEKDAY($F613,2)=7)),"Folga de fim de semana · sem apontamento no sábado nem no domingo","Folga prevista pelo ciclo")))),IF($Y613="Indeterminado (início da série)","Sem histórico anterior — informe o dia do ciclo no Cadastro",IF($Y613="Falta de registro",IF(OR(OR($D613="6x1",$D613="FF 6x1"),$D613="5x2"),"FALTA DE REGISTRO · dia útil da escala "&amp;$E613,"FALTA DE REGISTRO · dia "&amp;$W613&amp;" de "&amp;IFERROR(INDEX(Parâmetros!$B$39:$B$48,MATCH($E613,Parâmetros!$A$39:$A$48,0)),99)&amp;" do ciclo"),IF(OR($D613="6x1",$D613="FF 6x1"),IF(OR(AND(WEEKDAY($F613,2)=6,AND($A613=$A614,$L614&gt;0)),AND(WEEKDAY($F613,2)=7,AND($A613=$A612,$L612&gt;0))),"ATENÇÃO · apontou sábado e domingo no mesmo fim de semana",IF(OR(WEEKDAY($F613,2)=6,WEEKDAY($F613,2)=7),"Jornada de fim de semana do 6x1",IF(OR($H613&gt;=Parâmetros!$E$20,$H613&lt;Parâmetros!$E$19),"ATENÇÃO · 6x1 apontou fora do horário diurno","Jornada fixa do 6x1"))),IF($D613="5x2","Jornada fixa do 5x2",IF($D613="Folguista",IF($J613=$K613,"Evidência confirma sequência","DIVERGE · sequência "&amp;$J613&amp;" × evidência "&amp;$K613),IF($K613=$E613,"Evidência confirma cadastro","DIVERGE · cadastro "&amp;$E613&amp;" × evidência "&amp;$K613)))))))))))</f>
        <v>FALTA DE REGISTRO · dia útil da escala 6x1</v>
      </c>
      <c r="W613" s="34" t="str">
        <f>IF(OR(OR($D613="6x1",$D613="FF 6x1"),$D613="5x2"),"",IF($AB613&lt;&gt;$AB612,IF(IFERROR(INDEX(Cadastro!$F$5:$F$243,$AB613),"")="",IF($L613&gt;0,1,0),IF(IFERROR(INDEX(Cadastro!$F$5:$F$243,$AB613),"")&lt;=IFERROR(INDEX(Parâmetros!$B$39:$B$48,MATCH($E613,Parâmetros!$A$39:$A$48,0)),99),IFERROR(INDEX(Cadastro!$F$5:$F$243,$AB613),""),0)),IF($L613&gt;0,IF(N($X612)&gt;0,1,N($W612)+1),IF(AND($L613=0,OR(N($W612)&gt;=IFERROR(INDEX(Parâmetros!$B$39:$B$48,MATCH($E613,Parâmetros!$A$39:$A$48,0)),99),AND(N($X612)&gt;0,N($X612)&lt;IFERROR(INDEX(Parâmetros!$C$39:$C$48,MATCH($E613,Parâmetros!$A$39:$A$48,0)),0)))),0,N($W612)+1))))</f>
        <v/>
      </c>
      <c r="X613" s="34" t="str">
        <f>IF(OR(OR($D613="6x1",$D613="FF 6x1"),$D613="5x2"),"",IF($AB613&lt;&gt;$AB612,IF(IFERROR(INDEX(Cadastro!$F$5:$F$243,$AB613),"")="",0,IF(IFERROR(INDEX(Cadastro!$F$5:$F$243,$AB613),"")&gt;IFERROR(INDEX(Parâmetros!$B$39:$B$48,MATCH($E613,Parâmetros!$A$39:$A$48,0)),99),IFERROR(INDEX(Cadastro!$F$5:$F$243,$AB613),"")-IFERROR(INDEX(Parâmetros!$B$39:$B$48,MATCH($E613,Parâmetros!$A$39:$A$48,0)),99),0)),IF(AND($L613=0,OR(N($W612)&gt;=IFERROR(INDEX(Parâmetros!$B$39:$B$48,MATCH($E613,Parâmetros!$A$39:$A$48,0)),99),AND(N($X612)&gt;0,N($X612)&lt;IFERROR(INDEX(Parâmetros!$C$39:$C$48,MATCH($E613,Parâmetros!$A$39:$A$48,0)),0)))),N($X612)+1,0)))</f>
        <v/>
      </c>
      <c r="Y613" t="str">
        <f>IF($AC613&lt;&gt;"",IF($L613&gt;0,$AC613&amp;" · com apontamento",$AC613),IF($E613="Férias",IF($L613&gt;0,"Férias · com apontamento","Férias (cadastro)"),IF(($Z613+$AA613-1)&gt;Parâmetros!$E$16,"Férias / afastamento",IF(AND($D613="5x2",OR(WEEKDAY($F613,2)=6,WEEKDAY($F613,2)=7)),IF($L613&gt;0,"Folga trabalhada","Folga"),IF($L613&gt;0,"Trabalhado",IF(OR(OR($D613="6x1",$D613="FF 6x1"),$D613="5x2"),IF(AND(OR($D613="6x1",$D613="FF 6x1"),OR(WEEKDAY($F613,2)=6,WEEKDAY($F613,2)=7)),"Folga","Falta de registro"),IF(AND($AB613&lt;&gt;$AB612,IFERROR(INDEX(Cadastro!$F$5:$F$243,$AB613),"")=""),"Indeterminado (início da série)",IF($X613&gt;0,"Folga","Falta de registro"))))))))</f>
        <v>Falta de registro</v>
      </c>
      <c r="Z613" s="34">
        <f>IF(OR($L613&gt;0,$F613&gt;Parâmetros!$E$14),0,IF($A613&lt;&gt;$A612,1,N($Z612)+1))</f>
        <v>0</v>
      </c>
      <c r="AA613" s="34">
        <f>IF(OR($L613&gt;0,$F613&gt;Parâmetros!$E$14),0,IF(OR($A613&lt;&gt;$A614,$F614&gt;Parâmetros!$E$14),1,N($AA614)+1))</f>
        <v>0</v>
      </c>
      <c r="AB613" s="31">
        <f>IFERROR(MATCH($A613&amp;"|"&amp;TEXT(_xlfn.MAXIFS(Cadastro!$E$5:$E$243,Cadastro!$A$5:$A$243,$A613,Cadastro!$E$5:$E$243,"&lt;="&amp;$F613),"yyyymmdd"),Cadastro!$I$5:$I$243,0),"")</f>
        <v>87</v>
      </c>
      <c r="AC613" t="str">
        <f>IFERROR(_xlfn.SINGLE(INDEX(Exceções!$D$5:$D$203,MATCH($A613&amp;"|"&amp;$F613,Exceções!$F$5:$F$203,0))),"")</f>
        <v/>
      </c>
      <c r="AD613" t="str">
        <f>IF($AC613="","",IFERROR(_xlfn.SINGLE(INDEX(Exceções!$E$5:$E$203,MATCH($A613&amp;"|"&amp;$F613,Exceções!$F$5:$F$203,0))),""))</f>
        <v/>
      </c>
    </row>
    <row r="614" spans="1:30" ht="15" hidden="1" customHeight="1" x14ac:dyDescent="0.25">
      <c r="A614" s="31">
        <v>55637</v>
      </c>
      <c r="B614" s="17" t="s">
        <v>43</v>
      </c>
      <c r="C614" s="17" t="str">
        <f>IFERROR(INDEX(Cadastro!$C$5:$C$243,$AB614),"NÃO INFORMADO")</f>
        <v>INS</v>
      </c>
      <c r="D614" s="17" t="str">
        <f>IFERROR(INDEX(Cadastro!$D$5:$D$243,$AB614),"")</f>
        <v>6x1</v>
      </c>
      <c r="E614" s="17" t="str">
        <f>IFERROR(INDEX(Cadastro!$G$5:$G$243,$AB614),"")</f>
        <v>6x1</v>
      </c>
      <c r="F614" s="29">
        <v>46324</v>
      </c>
      <c r="G614" s="32" t="str">
        <f t="shared" si="54"/>
        <v>qui</v>
      </c>
      <c r="H614" s="31" t="str">
        <f>IF($L614=0,"",_xlfn.MINIFS(Dados!$Q:$Q,Dados!$A:$A,$A614,Dados!$S:$S,$F614))</f>
        <v/>
      </c>
      <c r="I614" s="31" t="str">
        <f>IF($H614="","",_xlfn.MAXIFS(Dados!$R:$R,Dados!$A:$A,$A614,Dados!$S:$S,$F614))</f>
        <v/>
      </c>
      <c r="J614" s="32" t="str">
        <f>IF($D614&lt;&gt;"Folguista","",IFERROR(INDEX(Parâmetros!$D$52:$G$52,1,MIN(4,MAX(1,$W614))),""))</f>
        <v/>
      </c>
      <c r="K614" s="32" t="str">
        <f>IF(OR($AC614&lt;&gt;"",$Y614="Folga",$Y614="Folga trabalhada",$Y614="Férias (cadastro)",$Y614="Férias / afastamento",$Y614="Indeterminado (início da série)"),"",IF(OR($D614="6x1",$D614="FF 6x1"),IF(OR(WEEKDAY($F614,2)=6,WEEKDAY($F614,2)=7),"6x1 sáb/dom","6x1"),IF($D614="5x2","5x2",IF($H614="",IF($D614="Folguista",$J614,$E614),IF(OR($H614&gt;=Parâmetros!$E$18,$H614&lt;Parâmetros!$E$19),"C",IF($H614&lt;Parâmetros!$E$20,"A","B"))))))</f>
        <v>6x1</v>
      </c>
      <c r="L614" s="30">
        <f>SUMIFS(Dados!$E:$E,Dados!$A:$A,$A614,Dados!$S:$S,$F614)</f>
        <v>0</v>
      </c>
      <c r="M614" s="30">
        <f>IFERROR(INDEX(Parâmetros!$E$6:$E$11,MATCH($K614,Parâmetros!$A$6:$A$11,0)),"")</f>
        <v>8.8000000000000007</v>
      </c>
      <c r="N614" s="33">
        <f t="shared" si="55"/>
        <v>0</v>
      </c>
      <c r="O614" s="33">
        <f>Parâmetros!$E$13</f>
        <v>0.8</v>
      </c>
      <c r="P614" s="32" t="str">
        <f>IF(OR($M614="",$F614&gt;Parâmetros!$E$14),"Não","Sim")</f>
        <v>Não</v>
      </c>
      <c r="Q614" s="32" t="str">
        <f t="shared" si="56"/>
        <v/>
      </c>
      <c r="R614" s="32" t="str">
        <f t="shared" si="57"/>
        <v/>
      </c>
      <c r="S614" s="30" t="str">
        <f t="shared" si="58"/>
        <v/>
      </c>
      <c r="T614" s="32" t="str">
        <f>IF($Q614&lt;&gt;"Sim","",IF($N614&gt;Parâmetros!$E$15,"Sim","Não"))</f>
        <v/>
      </c>
      <c r="U614" s="17" t="str">
        <f t="shared" si="59"/>
        <v>Fora da apuração</v>
      </c>
      <c r="V614" s="17" t="str">
        <f>IF($AC614&lt;&gt;"",IF($L614&gt;0,"ATENÇÃO · apontou em dia de "&amp;LOWER($AC614)&amp;" cadastrado","Exceção cadastrada · "&amp;$AC614)&amp;IF($AD614="",""," · "&amp;$AD614),IF($E614="Férias",IF($L614&gt;0,"ATENÇÃO · apontou estando de férias no cadastro","Férias no cadastro"),IF($Y614="Férias / afastamento","Afastamento · "&amp;($Z614+$AA614-1)&amp;" dias seguidos sem apontamento",IF($Y614="Folga trabalhada","ATENÇÃO · apontou em dia de folga da escala 5x2",IF($Y614="Folga",IF(AND($D614="5x2",OR(WEEKDAY($F614,2)=6,WEEKDAY($F614,2)=7)),"Folga de fim de semana da escala 5x2",IF(AND(OR($D614="6x1",$D614="FF 6x1"),WEEKDAY($F614,2)=6,FALSE()),"Folga de fim de semana · apontou no domingo anterior",IF(AND(OR($D614="6x1",$D614="FF 6x1"),WEEKDAY($F614,2)=7,AND($A614=$A613,$L613&gt;0)),"Folga de fim de semana · apontou no sábado",IF(AND(OR($D614="6x1",$D614="FF 6x1"),OR(WEEKDAY($F614,2)=6,WEEKDAY($F614,2)=7)),"Folga de fim de semana · sem apontamento no sábado nem no domingo","Folga prevista pelo ciclo")))),IF($Y614="Indeterminado (início da série)","Sem histórico anterior — informe o dia do ciclo no Cadastro",IF($Y614="Falta de registro",IF(OR(OR($D614="6x1",$D614="FF 6x1"),$D614="5x2"),"FALTA DE REGISTRO · dia útil da escala "&amp;$E614,"FALTA DE REGISTRO · dia "&amp;$W614&amp;" de "&amp;IFERROR(INDEX(Parâmetros!$B$39:$B$48,MATCH($E614,Parâmetros!$A$39:$A$48,0)),99)&amp;" do ciclo"),IF(OR($D614="6x1",$D614="FF 6x1"),IF(OR(AND(WEEKDAY($F614,2)=6,AND($A614=$A615,$L615&gt;0)),AND(WEEKDAY($F614,2)=7,AND($A614=$A613,$L613&gt;0))),"ATENÇÃO · apontou sábado e domingo no mesmo fim de semana",IF(OR(WEEKDAY($F614,2)=6,WEEKDAY($F614,2)=7),"Jornada de fim de semana do 6x1",IF(OR($H614&gt;=Parâmetros!$E$20,$H614&lt;Parâmetros!$E$19),"ATENÇÃO · 6x1 apontou fora do horário diurno","Jornada fixa do 6x1"))),IF($D614="5x2","Jornada fixa do 5x2",IF($D614="Folguista",IF($J614=$K614,"Evidência confirma sequência","DIVERGE · sequência "&amp;$J614&amp;" × evidência "&amp;$K614),IF($K614=$E614,"Evidência confirma cadastro","DIVERGE · cadastro "&amp;$E614&amp;" × evidência "&amp;$K614)))))))))))</f>
        <v>FALTA DE REGISTRO · dia útil da escala 6x1</v>
      </c>
      <c r="W614" s="34" t="str">
        <f>IF(OR(OR($D614="6x1",$D614="FF 6x1"),$D614="5x2"),"",IF($AB614&lt;&gt;$AB613,IF(IFERROR(INDEX(Cadastro!$F$5:$F$243,$AB614),"")="",IF($L614&gt;0,1,0),IF(IFERROR(INDEX(Cadastro!$F$5:$F$243,$AB614),"")&lt;=IFERROR(INDEX(Parâmetros!$B$39:$B$48,MATCH($E614,Parâmetros!$A$39:$A$48,0)),99),IFERROR(INDEX(Cadastro!$F$5:$F$243,$AB614),""),0)),IF($L614&gt;0,IF(N($X613)&gt;0,1,N($W613)+1),IF(AND($L614=0,OR(N($W613)&gt;=IFERROR(INDEX(Parâmetros!$B$39:$B$48,MATCH($E614,Parâmetros!$A$39:$A$48,0)),99),AND(N($X613)&gt;0,N($X613)&lt;IFERROR(INDEX(Parâmetros!$C$39:$C$48,MATCH($E614,Parâmetros!$A$39:$A$48,0)),0)))),0,N($W613)+1))))</f>
        <v/>
      </c>
      <c r="X614" s="34" t="str">
        <f>IF(OR(OR($D614="6x1",$D614="FF 6x1"),$D614="5x2"),"",IF($AB614&lt;&gt;$AB613,IF(IFERROR(INDEX(Cadastro!$F$5:$F$243,$AB614),"")="",0,IF(IFERROR(INDEX(Cadastro!$F$5:$F$243,$AB614),"")&gt;IFERROR(INDEX(Parâmetros!$B$39:$B$48,MATCH($E614,Parâmetros!$A$39:$A$48,0)),99),IFERROR(INDEX(Cadastro!$F$5:$F$243,$AB614),"")-IFERROR(INDEX(Parâmetros!$B$39:$B$48,MATCH($E614,Parâmetros!$A$39:$A$48,0)),99),0)),IF(AND($L614=0,OR(N($W613)&gt;=IFERROR(INDEX(Parâmetros!$B$39:$B$48,MATCH($E614,Parâmetros!$A$39:$A$48,0)),99),AND(N($X613)&gt;0,N($X613)&lt;IFERROR(INDEX(Parâmetros!$C$39:$C$48,MATCH($E614,Parâmetros!$A$39:$A$48,0)),0)))),N($X613)+1,0)))</f>
        <v/>
      </c>
      <c r="Y614" t="str">
        <f>IF($AC614&lt;&gt;"",IF($L614&gt;0,$AC614&amp;" · com apontamento",$AC614),IF($E614="Férias",IF($L614&gt;0,"Férias · com apontamento","Férias (cadastro)"),IF(($Z614+$AA614-1)&gt;Parâmetros!$E$16,"Férias / afastamento",IF(AND($D614="5x2",OR(WEEKDAY($F614,2)=6,WEEKDAY($F614,2)=7)),IF($L614&gt;0,"Folga trabalhada","Folga"),IF($L614&gt;0,"Trabalhado",IF(OR(OR($D614="6x1",$D614="FF 6x1"),$D614="5x2"),IF(AND(OR($D614="6x1",$D614="FF 6x1"),OR(WEEKDAY($F614,2)=6,WEEKDAY($F614,2)=7)),"Folga","Falta de registro"),IF(AND($AB614&lt;&gt;$AB613,IFERROR(INDEX(Cadastro!$F$5:$F$243,$AB614),"")=""),"Indeterminado (início da série)",IF($X614&gt;0,"Folga","Falta de registro"))))))))</f>
        <v>Falta de registro</v>
      </c>
      <c r="Z614" s="34">
        <f>IF(OR($L614&gt;0,$F614&gt;Parâmetros!$E$14),0,IF($A614&lt;&gt;$A613,1,N($Z613)+1))</f>
        <v>0</v>
      </c>
      <c r="AA614" s="34">
        <f>IF(OR($L614&gt;0,$F614&gt;Parâmetros!$E$14),0,IF(OR($A614&lt;&gt;$A615,$F615&gt;Parâmetros!$E$14),1,N($AA615)+1))</f>
        <v>0</v>
      </c>
      <c r="AB614" s="31">
        <f>IFERROR(MATCH($A614&amp;"|"&amp;TEXT(_xlfn.MAXIFS(Cadastro!$E$5:$E$243,Cadastro!$A$5:$A$243,$A614,Cadastro!$E$5:$E$243,"&lt;="&amp;$F614),"yyyymmdd"),Cadastro!$I$5:$I$243,0),"")</f>
        <v>87</v>
      </c>
      <c r="AC614" t="str">
        <f>IFERROR(_xlfn.SINGLE(INDEX(Exceções!$D$5:$D$203,MATCH($A614&amp;"|"&amp;$F614,Exceções!$F$5:$F$203,0))),"")</f>
        <v/>
      </c>
      <c r="AD614" t="str">
        <f>IF($AC614="","",IFERROR(_xlfn.SINGLE(INDEX(Exceções!$E$5:$E$203,MATCH($A614&amp;"|"&amp;$F614,Exceções!$F$5:$F$203,0))),""))</f>
        <v/>
      </c>
    </row>
    <row r="615" spans="1:30" ht="15" hidden="1" customHeight="1" x14ac:dyDescent="0.25">
      <c r="A615" s="31">
        <v>55637</v>
      </c>
      <c r="B615" s="17" t="s">
        <v>43</v>
      </c>
      <c r="C615" s="17" t="str">
        <f>IFERROR(INDEX(Cadastro!$C$5:$C$243,$AB615),"NÃO INFORMADO")</f>
        <v>INS</v>
      </c>
      <c r="D615" s="17" t="str">
        <f>IFERROR(INDEX(Cadastro!$D$5:$D$243,$AB615),"")</f>
        <v>6x1</v>
      </c>
      <c r="E615" s="17" t="str">
        <f>IFERROR(INDEX(Cadastro!$G$5:$G$243,$AB615),"")</f>
        <v>6x1</v>
      </c>
      <c r="F615" s="29">
        <v>46325</v>
      </c>
      <c r="G615" s="32" t="str">
        <f t="shared" si="54"/>
        <v>sex</v>
      </c>
      <c r="H615" s="31" t="str">
        <f>IF($L615=0,"",_xlfn.MINIFS(Dados!$Q:$Q,Dados!$A:$A,$A615,Dados!$S:$S,$F615))</f>
        <v/>
      </c>
      <c r="I615" s="31" t="str">
        <f>IF($H615="","",_xlfn.MAXIFS(Dados!$R:$R,Dados!$A:$A,$A615,Dados!$S:$S,$F615))</f>
        <v/>
      </c>
      <c r="J615" s="32" t="str">
        <f>IF($D615&lt;&gt;"Folguista","",IFERROR(INDEX(Parâmetros!$D$52:$G$52,1,MIN(4,MAX(1,$W615))),""))</f>
        <v/>
      </c>
      <c r="K615" s="32" t="str">
        <f>IF(OR($AC615&lt;&gt;"",$Y615="Folga",$Y615="Folga trabalhada",$Y615="Férias (cadastro)",$Y615="Férias / afastamento",$Y615="Indeterminado (início da série)"),"",IF(OR($D615="6x1",$D615="FF 6x1"),IF(OR(WEEKDAY($F615,2)=6,WEEKDAY($F615,2)=7),"6x1 sáb/dom","6x1"),IF($D615="5x2","5x2",IF($H615="",IF($D615="Folguista",$J615,$E615),IF(OR($H615&gt;=Parâmetros!$E$18,$H615&lt;Parâmetros!$E$19),"C",IF($H615&lt;Parâmetros!$E$20,"A","B"))))))</f>
        <v>6x1</v>
      </c>
      <c r="L615" s="30">
        <f>SUMIFS(Dados!$E:$E,Dados!$A:$A,$A615,Dados!$S:$S,$F615)</f>
        <v>0</v>
      </c>
      <c r="M615" s="30">
        <f>IFERROR(INDEX(Parâmetros!$E$6:$E$11,MATCH($K615,Parâmetros!$A$6:$A$11,0)),"")</f>
        <v>8.8000000000000007</v>
      </c>
      <c r="N615" s="33">
        <f t="shared" si="55"/>
        <v>0</v>
      </c>
      <c r="O615" s="33">
        <f>Parâmetros!$E$13</f>
        <v>0.8</v>
      </c>
      <c r="P615" s="32" t="str">
        <f>IF(OR($M615="",$F615&gt;Parâmetros!$E$14),"Não","Sim")</f>
        <v>Não</v>
      </c>
      <c r="Q615" s="32" t="str">
        <f t="shared" si="56"/>
        <v/>
      </c>
      <c r="R615" s="32" t="str">
        <f t="shared" si="57"/>
        <v/>
      </c>
      <c r="S615" s="30" t="str">
        <f t="shared" si="58"/>
        <v/>
      </c>
      <c r="T615" s="32" t="str">
        <f>IF($Q615&lt;&gt;"Sim","",IF($N615&gt;Parâmetros!$E$15,"Sim","Não"))</f>
        <v/>
      </c>
      <c r="U615" s="17" t="str">
        <f t="shared" si="59"/>
        <v>Fora da apuração</v>
      </c>
      <c r="V615" s="17" t="str">
        <f>IF($AC615&lt;&gt;"",IF($L615&gt;0,"ATENÇÃO · apontou em dia de "&amp;LOWER($AC615)&amp;" cadastrado","Exceção cadastrada · "&amp;$AC615)&amp;IF($AD615="",""," · "&amp;$AD615),IF($E615="Férias",IF($L615&gt;0,"ATENÇÃO · apontou estando de férias no cadastro","Férias no cadastro"),IF($Y615="Férias / afastamento","Afastamento · "&amp;($Z615+$AA615-1)&amp;" dias seguidos sem apontamento",IF($Y615="Folga trabalhada","ATENÇÃO · apontou em dia de folga da escala 5x2",IF($Y615="Folga",IF(AND($D615="5x2",OR(WEEKDAY($F615,2)=6,WEEKDAY($F615,2)=7)),"Folga de fim de semana da escala 5x2",IF(AND(OR($D615="6x1",$D615="FF 6x1"),WEEKDAY($F615,2)=6,FALSE()),"Folga de fim de semana · apontou no domingo anterior",IF(AND(OR($D615="6x1",$D615="FF 6x1"),WEEKDAY($F615,2)=7,AND($A615=$A614,$L614&gt;0)),"Folga de fim de semana · apontou no sábado",IF(AND(OR($D615="6x1",$D615="FF 6x1"),OR(WEEKDAY($F615,2)=6,WEEKDAY($F615,2)=7)),"Folga de fim de semana · sem apontamento no sábado nem no domingo","Folga prevista pelo ciclo")))),IF($Y615="Indeterminado (início da série)","Sem histórico anterior — informe o dia do ciclo no Cadastro",IF($Y615="Falta de registro",IF(OR(OR($D615="6x1",$D615="FF 6x1"),$D615="5x2"),"FALTA DE REGISTRO · dia útil da escala "&amp;$E615,"FALTA DE REGISTRO · dia "&amp;$W615&amp;" de "&amp;IFERROR(INDEX(Parâmetros!$B$39:$B$48,MATCH($E615,Parâmetros!$A$39:$A$48,0)),99)&amp;" do ciclo"),IF(OR($D615="6x1",$D615="FF 6x1"),IF(OR(AND(WEEKDAY($F615,2)=6,AND($A615=$A616,$L616&gt;0)),AND(WEEKDAY($F615,2)=7,AND($A615=$A614,$L614&gt;0))),"ATENÇÃO · apontou sábado e domingo no mesmo fim de semana",IF(OR(WEEKDAY($F615,2)=6,WEEKDAY($F615,2)=7),"Jornada de fim de semana do 6x1",IF(OR($H615&gt;=Parâmetros!$E$20,$H615&lt;Parâmetros!$E$19),"ATENÇÃO · 6x1 apontou fora do horário diurno","Jornada fixa do 6x1"))),IF($D615="5x2","Jornada fixa do 5x2",IF($D615="Folguista",IF($J615=$K615,"Evidência confirma sequência","DIVERGE · sequência "&amp;$J615&amp;" × evidência "&amp;$K615),IF($K615=$E615,"Evidência confirma cadastro","DIVERGE · cadastro "&amp;$E615&amp;" × evidência "&amp;$K615)))))))))))</f>
        <v>FALTA DE REGISTRO · dia útil da escala 6x1</v>
      </c>
      <c r="W615" s="34" t="str">
        <f>IF(OR(OR($D615="6x1",$D615="FF 6x1"),$D615="5x2"),"",IF($AB615&lt;&gt;$AB614,IF(IFERROR(INDEX(Cadastro!$F$5:$F$243,$AB615),"")="",IF($L615&gt;0,1,0),IF(IFERROR(INDEX(Cadastro!$F$5:$F$243,$AB615),"")&lt;=IFERROR(INDEX(Parâmetros!$B$39:$B$48,MATCH($E615,Parâmetros!$A$39:$A$48,0)),99),IFERROR(INDEX(Cadastro!$F$5:$F$243,$AB615),""),0)),IF($L615&gt;0,IF(N($X614)&gt;0,1,N($W614)+1),IF(AND($L615=0,OR(N($W614)&gt;=IFERROR(INDEX(Parâmetros!$B$39:$B$48,MATCH($E615,Parâmetros!$A$39:$A$48,0)),99),AND(N($X614)&gt;0,N($X614)&lt;IFERROR(INDEX(Parâmetros!$C$39:$C$48,MATCH($E615,Parâmetros!$A$39:$A$48,0)),0)))),0,N($W614)+1))))</f>
        <v/>
      </c>
      <c r="X615" s="34" t="str">
        <f>IF(OR(OR($D615="6x1",$D615="FF 6x1"),$D615="5x2"),"",IF($AB615&lt;&gt;$AB614,IF(IFERROR(INDEX(Cadastro!$F$5:$F$243,$AB615),"")="",0,IF(IFERROR(INDEX(Cadastro!$F$5:$F$243,$AB615),"")&gt;IFERROR(INDEX(Parâmetros!$B$39:$B$48,MATCH($E615,Parâmetros!$A$39:$A$48,0)),99),IFERROR(INDEX(Cadastro!$F$5:$F$243,$AB615),"")-IFERROR(INDEX(Parâmetros!$B$39:$B$48,MATCH($E615,Parâmetros!$A$39:$A$48,0)),99),0)),IF(AND($L615=0,OR(N($W614)&gt;=IFERROR(INDEX(Parâmetros!$B$39:$B$48,MATCH($E615,Parâmetros!$A$39:$A$48,0)),99),AND(N($X614)&gt;0,N($X614)&lt;IFERROR(INDEX(Parâmetros!$C$39:$C$48,MATCH($E615,Parâmetros!$A$39:$A$48,0)),0)))),N($X614)+1,0)))</f>
        <v/>
      </c>
      <c r="Y615" t="str">
        <f>IF($AC615&lt;&gt;"",IF($L615&gt;0,$AC615&amp;" · com apontamento",$AC615),IF($E615="Férias",IF($L615&gt;0,"Férias · com apontamento","Férias (cadastro)"),IF(($Z615+$AA615-1)&gt;Parâmetros!$E$16,"Férias / afastamento",IF(AND($D615="5x2",OR(WEEKDAY($F615,2)=6,WEEKDAY($F615,2)=7)),IF($L615&gt;0,"Folga trabalhada","Folga"),IF($L615&gt;0,"Trabalhado",IF(OR(OR($D615="6x1",$D615="FF 6x1"),$D615="5x2"),IF(AND(OR($D615="6x1",$D615="FF 6x1"),OR(WEEKDAY($F615,2)=6,WEEKDAY($F615,2)=7)),"Folga","Falta de registro"),IF(AND($AB615&lt;&gt;$AB614,IFERROR(INDEX(Cadastro!$F$5:$F$243,$AB615),"")=""),"Indeterminado (início da série)",IF($X615&gt;0,"Folga","Falta de registro"))))))))</f>
        <v>Falta de registro</v>
      </c>
      <c r="Z615" s="34">
        <f>IF(OR($L615&gt;0,$F615&gt;Parâmetros!$E$14),0,IF($A615&lt;&gt;$A614,1,N($Z614)+1))</f>
        <v>0</v>
      </c>
      <c r="AA615" s="34">
        <f>IF(OR($L615&gt;0,$F615&gt;Parâmetros!$E$14),0,IF(OR($A615&lt;&gt;$A616,$F616&gt;Parâmetros!$E$14),1,N($AA616)+1))</f>
        <v>0</v>
      </c>
      <c r="AB615" s="31">
        <f>IFERROR(MATCH($A615&amp;"|"&amp;TEXT(_xlfn.MAXIFS(Cadastro!$E$5:$E$243,Cadastro!$A$5:$A$243,$A615,Cadastro!$E$5:$E$243,"&lt;="&amp;$F615),"yyyymmdd"),Cadastro!$I$5:$I$243,0),"")</f>
        <v>87</v>
      </c>
      <c r="AC615" t="str">
        <f>IFERROR(_xlfn.SINGLE(INDEX(Exceções!$D$5:$D$203,MATCH($A615&amp;"|"&amp;$F615,Exceções!$F$5:$F$203,0))),"")</f>
        <v/>
      </c>
      <c r="AD615" t="str">
        <f>IF($AC615="","",IFERROR(_xlfn.SINGLE(INDEX(Exceções!$E$5:$E$203,MATCH($A615&amp;"|"&amp;$F615,Exceções!$F$5:$F$203,0))),""))</f>
        <v/>
      </c>
    </row>
    <row r="616" spans="1:30" ht="15" hidden="1" customHeight="1" x14ac:dyDescent="0.25">
      <c r="A616" s="31">
        <v>55637</v>
      </c>
      <c r="B616" s="17" t="s">
        <v>43</v>
      </c>
      <c r="C616" s="17" t="str">
        <f>IFERROR(INDEX(Cadastro!$C$5:$C$243,$AB616),"NÃO INFORMADO")</f>
        <v>INS</v>
      </c>
      <c r="D616" s="17" t="str">
        <f>IFERROR(INDEX(Cadastro!$D$5:$D$243,$AB616),"")</f>
        <v>6x1</v>
      </c>
      <c r="E616" s="17" t="str">
        <f>IFERROR(INDEX(Cadastro!$G$5:$G$243,$AB616),"")</f>
        <v>6x1</v>
      </c>
      <c r="F616" s="29">
        <v>46326</v>
      </c>
      <c r="G616" s="32" t="str">
        <f t="shared" si="54"/>
        <v>sáb</v>
      </c>
      <c r="H616" s="31" t="str">
        <f>IF($L616=0,"",_xlfn.MINIFS(Dados!$Q:$Q,Dados!$A:$A,$A616,Dados!$S:$S,$F616))</f>
        <v/>
      </c>
      <c r="I616" s="31" t="str">
        <f>IF($H616="","",_xlfn.MAXIFS(Dados!$R:$R,Dados!$A:$A,$A616,Dados!$S:$S,$F616))</f>
        <v/>
      </c>
      <c r="J616" s="32" t="str">
        <f>IF($D616&lt;&gt;"Folguista","",IFERROR(INDEX(Parâmetros!$D$52:$G$52,1,MIN(4,MAX(1,$W616))),""))</f>
        <v/>
      </c>
      <c r="K616" s="32" t="str">
        <f>IF(OR($AC616&lt;&gt;"",$Y616="Folga",$Y616="Folga trabalhada",$Y616="Férias (cadastro)",$Y616="Férias / afastamento",$Y616="Indeterminado (início da série)"),"",IF(OR($D616="6x1",$D616="FF 6x1"),IF(OR(WEEKDAY($F616,2)=6,WEEKDAY($F616,2)=7),"6x1 sáb/dom","6x1"),IF($D616="5x2","5x2",IF($H616="",IF($D616="Folguista",$J616,$E616),IF(OR($H616&gt;=Parâmetros!$E$18,$H616&lt;Parâmetros!$E$19),"C",IF($H616&lt;Parâmetros!$E$20,"A","B"))))))</f>
        <v/>
      </c>
      <c r="L616" s="30">
        <f>SUMIFS(Dados!$E:$E,Dados!$A:$A,$A616,Dados!$S:$S,$F616)</f>
        <v>0</v>
      </c>
      <c r="M616" s="30" t="str">
        <f>IFERROR(INDEX(Parâmetros!$E$6:$E$11,MATCH($K616,Parâmetros!$A$6:$A$11,0)),"")</f>
        <v/>
      </c>
      <c r="N616" s="33" t="str">
        <f t="shared" si="55"/>
        <v/>
      </c>
      <c r="O616" s="33">
        <f>Parâmetros!$E$13</f>
        <v>0.8</v>
      </c>
      <c r="P616" s="32" t="str">
        <f>IF(OR($M616="",$F616&gt;Parâmetros!$E$14),"Não","Sim")</f>
        <v>Não</v>
      </c>
      <c r="Q616" s="32" t="str">
        <f t="shared" si="56"/>
        <v/>
      </c>
      <c r="R616" s="32" t="str">
        <f t="shared" si="57"/>
        <v/>
      </c>
      <c r="S616" s="30" t="str">
        <f t="shared" si="58"/>
        <v/>
      </c>
      <c r="T616" s="32" t="str">
        <f>IF($Q616&lt;&gt;"Sim","",IF($N616&gt;Parâmetros!$E$15,"Sim","Não"))</f>
        <v/>
      </c>
      <c r="U616" s="17" t="str">
        <f t="shared" si="59"/>
        <v>Folga</v>
      </c>
      <c r="V616" s="17" t="str">
        <f>IF($AC616&lt;&gt;"",IF($L616&gt;0,"ATENÇÃO · apontou em dia de "&amp;LOWER($AC616)&amp;" cadastrado","Exceção cadastrada · "&amp;$AC616)&amp;IF($AD616="",""," · "&amp;$AD616),IF($E616="Férias",IF($L616&gt;0,"ATENÇÃO · apontou estando de férias no cadastro","Férias no cadastro"),IF($Y616="Férias / afastamento","Afastamento · "&amp;($Z616+$AA616-1)&amp;" dias seguidos sem apontamento",IF($Y616="Folga trabalhada","ATENÇÃO · apontou em dia de folga da escala 5x2",IF($Y616="Folga",IF(AND($D616="5x2",OR(WEEKDAY($F616,2)=6,WEEKDAY($F616,2)=7)),"Folga de fim de semana da escala 5x2",IF(AND(OR($D616="6x1",$D616="FF 6x1"),WEEKDAY($F616,2)=6,FALSE()),"Folga de fim de semana · apontou no domingo anterior",IF(AND(OR($D616="6x1",$D616="FF 6x1"),WEEKDAY($F616,2)=7,AND($A616=$A615,$L615&gt;0)),"Folga de fim de semana · apontou no sábado",IF(AND(OR($D616="6x1",$D616="FF 6x1"),OR(WEEKDAY($F616,2)=6,WEEKDAY($F616,2)=7)),"Folga de fim de semana · sem apontamento no sábado nem no domingo","Folga prevista pelo ciclo")))),IF($Y616="Indeterminado (início da série)","Sem histórico anterior — informe o dia do ciclo no Cadastro",IF($Y616="Falta de registro",IF(OR(OR($D616="6x1",$D616="FF 6x1"),$D616="5x2"),"FALTA DE REGISTRO · dia útil da escala "&amp;$E616,"FALTA DE REGISTRO · dia "&amp;$W616&amp;" de "&amp;IFERROR(INDEX(Parâmetros!$B$39:$B$48,MATCH($E616,Parâmetros!$A$39:$A$48,0)),99)&amp;" do ciclo"),IF(OR($D616="6x1",$D616="FF 6x1"),IF(OR(AND(WEEKDAY($F616,2)=6,AND($A616=$A617,$L617&gt;0)),AND(WEEKDAY($F616,2)=7,AND($A616=$A615,$L615&gt;0))),"ATENÇÃO · apontou sábado e domingo no mesmo fim de semana",IF(OR(WEEKDAY($F616,2)=6,WEEKDAY($F616,2)=7),"Jornada de fim de semana do 6x1",IF(OR($H616&gt;=Parâmetros!$E$20,$H616&lt;Parâmetros!$E$19),"ATENÇÃO · 6x1 apontou fora do horário diurno","Jornada fixa do 6x1"))),IF($D616="5x2","Jornada fixa do 5x2",IF($D616="Folguista",IF($J616=$K616,"Evidência confirma sequência","DIVERGE · sequência "&amp;$J616&amp;" × evidência "&amp;$K616),IF($K616=$E616,"Evidência confirma cadastro","DIVERGE · cadastro "&amp;$E616&amp;" × evidência "&amp;$K616)))))))))))</f>
        <v>Folga de fim de semana · sem apontamento no sábado nem no domingo</v>
      </c>
      <c r="W616" s="34" t="str">
        <f>IF(OR(OR($D616="6x1",$D616="FF 6x1"),$D616="5x2"),"",IF($AB616&lt;&gt;$AB615,IF(IFERROR(INDEX(Cadastro!$F$5:$F$243,$AB616),"")="",IF($L616&gt;0,1,0),IF(IFERROR(INDEX(Cadastro!$F$5:$F$243,$AB616),"")&lt;=IFERROR(INDEX(Parâmetros!$B$39:$B$48,MATCH($E616,Parâmetros!$A$39:$A$48,0)),99),IFERROR(INDEX(Cadastro!$F$5:$F$243,$AB616),""),0)),IF($L616&gt;0,IF(N($X615)&gt;0,1,N($W615)+1),IF(AND($L616=0,OR(N($W615)&gt;=IFERROR(INDEX(Parâmetros!$B$39:$B$48,MATCH($E616,Parâmetros!$A$39:$A$48,0)),99),AND(N($X615)&gt;0,N($X615)&lt;IFERROR(INDEX(Parâmetros!$C$39:$C$48,MATCH($E616,Parâmetros!$A$39:$A$48,0)),0)))),0,N($W615)+1))))</f>
        <v/>
      </c>
      <c r="X616" s="34" t="str">
        <f>IF(OR(OR($D616="6x1",$D616="FF 6x1"),$D616="5x2"),"",IF($AB616&lt;&gt;$AB615,IF(IFERROR(INDEX(Cadastro!$F$5:$F$243,$AB616),"")="",0,IF(IFERROR(INDEX(Cadastro!$F$5:$F$243,$AB616),"")&gt;IFERROR(INDEX(Parâmetros!$B$39:$B$48,MATCH($E616,Parâmetros!$A$39:$A$48,0)),99),IFERROR(INDEX(Cadastro!$F$5:$F$243,$AB616),"")-IFERROR(INDEX(Parâmetros!$B$39:$B$48,MATCH($E616,Parâmetros!$A$39:$A$48,0)),99),0)),IF(AND($L616=0,OR(N($W615)&gt;=IFERROR(INDEX(Parâmetros!$B$39:$B$48,MATCH($E616,Parâmetros!$A$39:$A$48,0)),99),AND(N($X615)&gt;0,N($X615)&lt;IFERROR(INDEX(Parâmetros!$C$39:$C$48,MATCH($E616,Parâmetros!$A$39:$A$48,0)),0)))),N($X615)+1,0)))</f>
        <v/>
      </c>
      <c r="Y616" t="str">
        <f>IF($AC616&lt;&gt;"",IF($L616&gt;0,$AC616&amp;" · com apontamento",$AC616),IF($E616="Férias",IF($L616&gt;0,"Férias · com apontamento","Férias (cadastro)"),IF(($Z616+$AA616-1)&gt;Parâmetros!$E$16,"Férias / afastamento",IF(AND($D616="5x2",OR(WEEKDAY($F616,2)=6,WEEKDAY($F616,2)=7)),IF($L616&gt;0,"Folga trabalhada","Folga"),IF($L616&gt;0,"Trabalhado",IF(OR(OR($D616="6x1",$D616="FF 6x1"),$D616="5x2"),IF(AND(OR($D616="6x1",$D616="FF 6x1"),OR(WEEKDAY($F616,2)=6,WEEKDAY($F616,2)=7)),"Folga","Falta de registro"),IF(AND($AB616&lt;&gt;$AB615,IFERROR(INDEX(Cadastro!$F$5:$F$243,$AB616),"")=""),"Indeterminado (início da série)",IF($X616&gt;0,"Folga","Falta de registro"))))))))</f>
        <v>Folga</v>
      </c>
      <c r="Z616" s="34">
        <f>IF(OR($L616&gt;0,$F616&gt;Parâmetros!$E$14),0,IF($A616&lt;&gt;$A615,1,N($Z615)+1))</f>
        <v>0</v>
      </c>
      <c r="AA616" s="34">
        <f>IF(OR($L616&gt;0,$F616&gt;Parâmetros!$E$14),0,IF(OR($A616&lt;&gt;$A617,$F617&gt;Parâmetros!$E$14),1,N($AA617)+1))</f>
        <v>0</v>
      </c>
      <c r="AB616" s="31">
        <f>IFERROR(MATCH($A616&amp;"|"&amp;TEXT(_xlfn.MAXIFS(Cadastro!$E$5:$E$243,Cadastro!$A$5:$A$243,$A616,Cadastro!$E$5:$E$243,"&lt;="&amp;$F616),"yyyymmdd"),Cadastro!$I$5:$I$243,0),"")</f>
        <v>87</v>
      </c>
      <c r="AC616" t="str">
        <f>IFERROR(_xlfn.SINGLE(INDEX(Exceções!$D$5:$D$203,MATCH($A616&amp;"|"&amp;$F616,Exceções!$F$5:$F$203,0))),"")</f>
        <v/>
      </c>
      <c r="AD616" t="str">
        <f>IF($AC616="","",IFERROR(_xlfn.SINGLE(INDEX(Exceções!$E$5:$E$203,MATCH($A616&amp;"|"&amp;$F616,Exceções!$F$5:$F$203,0))),""))</f>
        <v/>
      </c>
    </row>
    <row r="617" spans="1:30" ht="15" hidden="1" customHeight="1" x14ac:dyDescent="0.25">
      <c r="A617" s="31">
        <v>55637</v>
      </c>
      <c r="B617" s="17" t="s">
        <v>43</v>
      </c>
      <c r="C617" s="17" t="str">
        <f>IFERROR(INDEX(Cadastro!$C$5:$C$243,$AB617),"NÃO INFORMADO")</f>
        <v>INS</v>
      </c>
      <c r="D617" s="17" t="str">
        <f>IFERROR(INDEX(Cadastro!$D$5:$D$243,$AB617),"")</f>
        <v>6x1</v>
      </c>
      <c r="E617" s="17" t="str">
        <f>IFERROR(INDEX(Cadastro!$G$5:$G$243,$AB617),"")</f>
        <v>6x1</v>
      </c>
      <c r="F617" s="29">
        <v>46327</v>
      </c>
      <c r="G617" s="32" t="str">
        <f t="shared" si="54"/>
        <v>dom</v>
      </c>
      <c r="H617" s="31" t="str">
        <f>IF($L617=0,"",_xlfn.MINIFS(Dados!$Q:$Q,Dados!$A:$A,$A617,Dados!$S:$S,$F617))</f>
        <v/>
      </c>
      <c r="I617" s="31" t="str">
        <f>IF($H617="","",_xlfn.MAXIFS(Dados!$R:$R,Dados!$A:$A,$A617,Dados!$S:$S,$F617))</f>
        <v/>
      </c>
      <c r="J617" s="32" t="str">
        <f>IF($D617&lt;&gt;"Folguista","",IFERROR(INDEX(Parâmetros!$D$52:$G$52,1,MIN(4,MAX(1,$W617))),""))</f>
        <v/>
      </c>
      <c r="K617" s="32" t="str">
        <f>IF(OR($AC617&lt;&gt;"",$Y617="Folga",$Y617="Folga trabalhada",$Y617="Férias (cadastro)",$Y617="Férias / afastamento",$Y617="Indeterminado (início da série)"),"",IF(OR($D617="6x1",$D617="FF 6x1"),IF(OR(WEEKDAY($F617,2)=6,WEEKDAY($F617,2)=7),"6x1 sáb/dom","6x1"),IF($D617="5x2","5x2",IF($H617="",IF($D617="Folguista",$J617,$E617),IF(OR($H617&gt;=Parâmetros!$E$18,$H617&lt;Parâmetros!$E$19),"C",IF($H617&lt;Parâmetros!$E$20,"A","B"))))))</f>
        <v/>
      </c>
      <c r="L617" s="30">
        <f>SUMIFS(Dados!$E:$E,Dados!$A:$A,$A617,Dados!$S:$S,$F617)</f>
        <v>0</v>
      </c>
      <c r="M617" s="30" t="str">
        <f>IFERROR(INDEX(Parâmetros!$E$6:$E$11,MATCH($K617,Parâmetros!$A$6:$A$11,0)),"")</f>
        <v/>
      </c>
      <c r="N617" s="33" t="str">
        <f t="shared" si="55"/>
        <v/>
      </c>
      <c r="O617" s="33">
        <f>Parâmetros!$E$13</f>
        <v>0.8</v>
      </c>
      <c r="P617" s="32" t="str">
        <f>IF(OR($M617="",$F617&gt;Parâmetros!$E$14),"Não","Sim")</f>
        <v>Não</v>
      </c>
      <c r="Q617" s="32" t="str">
        <f t="shared" si="56"/>
        <v/>
      </c>
      <c r="R617" s="32" t="str">
        <f t="shared" si="57"/>
        <v/>
      </c>
      <c r="S617" s="30" t="str">
        <f t="shared" si="58"/>
        <v/>
      </c>
      <c r="T617" s="32" t="str">
        <f>IF($Q617&lt;&gt;"Sim","",IF($N617&gt;Parâmetros!$E$15,"Sim","Não"))</f>
        <v/>
      </c>
      <c r="U617" s="17" t="str">
        <f t="shared" si="59"/>
        <v>Folga</v>
      </c>
      <c r="V617" s="17" t="str">
        <f>IF($AC617&lt;&gt;"",IF($L617&gt;0,"ATENÇÃO · apontou em dia de "&amp;LOWER($AC617)&amp;" cadastrado","Exceção cadastrada · "&amp;$AC617)&amp;IF($AD617="",""," · "&amp;$AD617),IF($E617="Férias",IF($L617&gt;0,"ATENÇÃO · apontou estando de férias no cadastro","Férias no cadastro"),IF($Y617="Férias / afastamento","Afastamento · "&amp;($Z617+$AA617-1)&amp;" dias seguidos sem apontamento",IF($Y617="Folga trabalhada","ATENÇÃO · apontou em dia de folga da escala 5x2",IF($Y617="Folga",IF(AND($D617="5x2",OR(WEEKDAY($F617,2)=6,WEEKDAY($F617,2)=7)),"Folga de fim de semana da escala 5x2",IF(AND(OR($D617="6x1",$D617="FF 6x1"),WEEKDAY($F617,2)=6,FALSE()),"Folga de fim de semana · apontou no domingo anterior",IF(AND(OR($D617="6x1",$D617="FF 6x1"),WEEKDAY($F617,2)=7,AND($A617=$A616,$L616&gt;0)),"Folga de fim de semana · apontou no sábado",IF(AND(OR($D617="6x1",$D617="FF 6x1"),OR(WEEKDAY($F617,2)=6,WEEKDAY($F617,2)=7)),"Folga de fim de semana · sem apontamento no sábado nem no domingo","Folga prevista pelo ciclo")))),IF($Y617="Indeterminado (início da série)","Sem histórico anterior — informe o dia do ciclo no Cadastro",IF($Y617="Falta de registro",IF(OR(OR($D617="6x1",$D617="FF 6x1"),$D617="5x2"),"FALTA DE REGISTRO · dia útil da escala "&amp;$E617,"FALTA DE REGISTRO · dia "&amp;$W617&amp;" de "&amp;IFERROR(INDEX(Parâmetros!$B$39:$B$48,MATCH($E617,Parâmetros!$A$39:$A$48,0)),99)&amp;" do ciclo"),IF(OR($D617="6x1",$D617="FF 6x1"),IF(OR(AND(WEEKDAY($F617,2)=6,AND($A617=$A618,$L618&gt;0)),AND(WEEKDAY($F617,2)=7,AND($A617=$A616,$L616&gt;0))),"ATENÇÃO · apontou sábado e domingo no mesmo fim de semana",IF(OR(WEEKDAY($F617,2)=6,WEEKDAY($F617,2)=7),"Jornada de fim de semana do 6x1",IF(OR($H617&gt;=Parâmetros!$E$20,$H617&lt;Parâmetros!$E$19),"ATENÇÃO · 6x1 apontou fora do horário diurno","Jornada fixa do 6x1"))),IF($D617="5x2","Jornada fixa do 5x2",IF($D617="Folguista",IF($J617=$K617,"Evidência confirma sequência","DIVERGE · sequência "&amp;$J617&amp;" × evidência "&amp;$K617),IF($K617=$E617,"Evidência confirma cadastro","DIVERGE · cadastro "&amp;$E617&amp;" × evidência "&amp;$K617)))))))))))</f>
        <v>Folga de fim de semana · sem apontamento no sábado nem no domingo</v>
      </c>
      <c r="W617" s="34" t="str">
        <f>IF(OR(OR($D617="6x1",$D617="FF 6x1"),$D617="5x2"),"",IF($AB617&lt;&gt;$AB616,IF(IFERROR(INDEX(Cadastro!$F$5:$F$243,$AB617),"")="",IF($L617&gt;0,1,0),IF(IFERROR(INDEX(Cadastro!$F$5:$F$243,$AB617),"")&lt;=IFERROR(INDEX(Parâmetros!$B$39:$B$48,MATCH($E617,Parâmetros!$A$39:$A$48,0)),99),IFERROR(INDEX(Cadastro!$F$5:$F$243,$AB617),""),0)),IF($L617&gt;0,IF(N($X616)&gt;0,1,N($W616)+1),IF(AND($L617=0,OR(N($W616)&gt;=IFERROR(INDEX(Parâmetros!$B$39:$B$48,MATCH($E617,Parâmetros!$A$39:$A$48,0)),99),AND(N($X616)&gt;0,N($X616)&lt;IFERROR(INDEX(Parâmetros!$C$39:$C$48,MATCH($E617,Parâmetros!$A$39:$A$48,0)),0)))),0,N($W616)+1))))</f>
        <v/>
      </c>
      <c r="X617" s="34" t="str">
        <f>IF(OR(OR($D617="6x1",$D617="FF 6x1"),$D617="5x2"),"",IF($AB617&lt;&gt;$AB616,IF(IFERROR(INDEX(Cadastro!$F$5:$F$243,$AB617),"")="",0,IF(IFERROR(INDEX(Cadastro!$F$5:$F$243,$AB617),"")&gt;IFERROR(INDEX(Parâmetros!$B$39:$B$48,MATCH($E617,Parâmetros!$A$39:$A$48,0)),99),IFERROR(INDEX(Cadastro!$F$5:$F$243,$AB617),"")-IFERROR(INDEX(Parâmetros!$B$39:$B$48,MATCH($E617,Parâmetros!$A$39:$A$48,0)),99),0)),IF(AND($L617=0,OR(N($W616)&gt;=IFERROR(INDEX(Parâmetros!$B$39:$B$48,MATCH($E617,Parâmetros!$A$39:$A$48,0)),99),AND(N($X616)&gt;0,N($X616)&lt;IFERROR(INDEX(Parâmetros!$C$39:$C$48,MATCH($E617,Parâmetros!$A$39:$A$48,0)),0)))),N($X616)+1,0)))</f>
        <v/>
      </c>
      <c r="Y617" t="str">
        <f>IF($AC617&lt;&gt;"",IF($L617&gt;0,$AC617&amp;" · com apontamento",$AC617),IF($E617="Férias",IF($L617&gt;0,"Férias · com apontamento","Férias (cadastro)"),IF(($Z617+$AA617-1)&gt;Parâmetros!$E$16,"Férias / afastamento",IF(AND($D617="5x2",OR(WEEKDAY($F617,2)=6,WEEKDAY($F617,2)=7)),IF($L617&gt;0,"Folga trabalhada","Folga"),IF($L617&gt;0,"Trabalhado",IF(OR(OR($D617="6x1",$D617="FF 6x1"),$D617="5x2"),IF(AND(OR($D617="6x1",$D617="FF 6x1"),OR(WEEKDAY($F617,2)=6,WEEKDAY($F617,2)=7)),"Folga","Falta de registro"),IF(AND($AB617&lt;&gt;$AB616,IFERROR(INDEX(Cadastro!$F$5:$F$243,$AB617),"")=""),"Indeterminado (início da série)",IF($X617&gt;0,"Folga","Falta de registro"))))))))</f>
        <v>Folga</v>
      </c>
      <c r="Z617" s="34">
        <f>IF(OR($L617&gt;0,$F617&gt;Parâmetros!$E$14),0,IF($A617&lt;&gt;$A616,1,N($Z616)+1))</f>
        <v>0</v>
      </c>
      <c r="AA617" s="34">
        <f>IF(OR($L617&gt;0,$F617&gt;Parâmetros!$E$14),0,IF(OR($A617&lt;&gt;$A618,$F618&gt;Parâmetros!$E$14),1,N($AA618)+1))</f>
        <v>0</v>
      </c>
      <c r="AB617" s="31">
        <f>IFERROR(MATCH($A617&amp;"|"&amp;TEXT(_xlfn.MAXIFS(Cadastro!$E$5:$E$243,Cadastro!$A$5:$A$243,$A617,Cadastro!$E$5:$E$243,"&lt;="&amp;$F617),"yyyymmdd"),Cadastro!$I$5:$I$243,0),"")</f>
        <v>87</v>
      </c>
      <c r="AC617" t="str">
        <f>IFERROR(_xlfn.SINGLE(INDEX(Exceções!$D$5:$D$203,MATCH($A617&amp;"|"&amp;$F617,Exceções!$F$5:$F$203,0))),"")</f>
        <v/>
      </c>
      <c r="AD617" t="str">
        <f>IF($AC617="","",IFERROR(_xlfn.SINGLE(INDEX(Exceções!$E$5:$E$203,MATCH($A617&amp;"|"&amp;$F617,Exceções!$F$5:$F$203,0))),""))</f>
        <v/>
      </c>
    </row>
    <row r="618" spans="1:30" ht="15" hidden="1" customHeight="1" x14ac:dyDescent="0.25">
      <c r="A618" s="31">
        <v>54049</v>
      </c>
      <c r="B618" s="17" t="s">
        <v>29</v>
      </c>
      <c r="C618" s="17" t="str">
        <f>IFERROR(INDEX(Cadastro!$C$5:$C$243,$AB618),"NÃO INFORMADO")</f>
        <v>ELE</v>
      </c>
      <c r="D618" s="17" t="str">
        <f>IFERROR(INDEX(Cadastro!$D$5:$D$243,$AB618),"")</f>
        <v>C</v>
      </c>
      <c r="E618" s="17" t="str">
        <f>IFERROR(INDEX(Cadastro!$G$5:$G$243,$AB618),"")</f>
        <v>C</v>
      </c>
      <c r="F618" s="29">
        <v>46300</v>
      </c>
      <c r="G618" s="32" t="str">
        <f t="shared" si="54"/>
        <v>seg</v>
      </c>
      <c r="H618" s="31">
        <f>IF($L618=0,"",_xlfn.MINIFS(Dados!$Q:$Q,Dados!$A:$A,$A618,Dados!$S:$S,$F618))</f>
        <v>30</v>
      </c>
      <c r="I618" s="31">
        <f>IF($H618="","",_xlfn.MAXIFS(Dados!$R:$R,Dados!$A:$A,$A618,Dados!$S:$S,$F618))</f>
        <v>360</v>
      </c>
      <c r="J618" s="32" t="str">
        <f>IF($D618&lt;&gt;"Folguista","",IFERROR(INDEX(Parâmetros!$D$52:$G$52,1,MIN(4,MAX(1,$W618))),""))</f>
        <v/>
      </c>
      <c r="K618" s="32" t="str">
        <f>IF(OR($AC618&lt;&gt;"",$Y618="Folga",$Y618="Folga trabalhada",$Y618="Férias (cadastro)",$Y618="Férias / afastamento",$Y618="Indeterminado (início da série)"),"",IF(OR($D618="6x1",$D618="FF 6x1"),IF(OR(WEEKDAY($F618,2)=6,WEEKDAY($F618,2)=7),"6x1 sáb/dom","6x1"),IF($D618="5x2","5x2",IF($H618="",IF($D618="Folguista",$J618,$E618),IF(OR($H618&gt;=Parâmetros!$E$18,$H618&lt;Parâmetros!$E$19),"C",IF($H618&lt;Parâmetros!$E$20,"A","B"))))))</f>
        <v>C</v>
      </c>
      <c r="L618" s="30">
        <f>SUMIFS(Dados!$E:$E,Dados!$A:$A,$A618,Dados!$S:$S,$F618)</f>
        <v>5.47</v>
      </c>
      <c r="M618" s="30">
        <f>IFERROR(INDEX(Parâmetros!$E$6:$E$11,MATCH($K618,Parâmetros!$A$6:$A$11,0)),"")</f>
        <v>6.67</v>
      </c>
      <c r="N618" s="33">
        <f t="shared" si="55"/>
        <v>0.82008995502248871</v>
      </c>
      <c r="O618" s="33">
        <f>Parâmetros!$E$13</f>
        <v>0.8</v>
      </c>
      <c r="P618" s="32" t="str">
        <f>IF(OR($M618="",$F618&gt;Parâmetros!$E$14),"Não","Sim")</f>
        <v>Sim</v>
      </c>
      <c r="Q618" s="32" t="str">
        <f t="shared" si="56"/>
        <v>Sim</v>
      </c>
      <c r="R618" s="32" t="str">
        <f t="shared" si="57"/>
        <v>Sim</v>
      </c>
      <c r="S618" s="30">
        <f t="shared" si="58"/>
        <v>0</v>
      </c>
      <c r="T618" s="32" t="str">
        <f>IF($Q618&lt;&gt;"Sim","",IF($N618&gt;Parâmetros!$E$15,"Sim","Não"))</f>
        <v>Não</v>
      </c>
      <c r="U618" s="17" t="str">
        <f t="shared" si="59"/>
        <v>Na meta</v>
      </c>
      <c r="V618" s="17" t="str">
        <f>IF($AC618&lt;&gt;"",IF($L618&gt;0,"ATENÇÃO · apontou em dia de "&amp;LOWER($AC618)&amp;" cadastrado","Exceção cadastrada · "&amp;$AC618)&amp;IF($AD618="",""," · "&amp;$AD618),IF($E618="Férias",IF($L618&gt;0,"ATENÇÃO · apontou estando de férias no cadastro","Férias no cadastro"),IF($Y618="Férias / afastamento","Afastamento · "&amp;($Z618+$AA618-1)&amp;" dias seguidos sem apontamento",IF($Y618="Folga trabalhada","ATENÇÃO · apontou em dia de folga da escala 5x2",IF($Y618="Folga",IF(AND($D618="5x2",OR(WEEKDAY($F618,2)=6,WEEKDAY($F618,2)=7)),"Folga de fim de semana da escala 5x2",IF(AND(OR($D618="6x1",$D618="FF 6x1"),WEEKDAY($F618,2)=6,FALSE()),"Folga de fim de semana · apontou no domingo anterior",IF(AND(OR($D618="6x1",$D618="FF 6x1"),WEEKDAY($F618,2)=7,AND($A618=$A617,$L617&gt;0)),"Folga de fim de semana · apontou no sábado",IF(AND(OR($D618="6x1",$D618="FF 6x1"),OR(WEEKDAY($F618,2)=6,WEEKDAY($F618,2)=7)),"Folga de fim de semana · sem apontamento no sábado nem no domingo","Folga prevista pelo ciclo")))),IF($Y618="Indeterminado (início da série)","Sem histórico anterior — informe o dia do ciclo no Cadastro",IF($Y618="Falta de registro",IF(OR(OR($D618="6x1",$D618="FF 6x1"),$D618="5x2"),"FALTA DE REGISTRO · dia útil da escala "&amp;$E618,"FALTA DE REGISTRO · dia "&amp;$W618&amp;" de "&amp;IFERROR(INDEX(Parâmetros!$B$39:$B$48,MATCH($E618,Parâmetros!$A$39:$A$48,0)),99)&amp;" do ciclo"),IF(OR($D618="6x1",$D618="FF 6x1"),IF(OR(AND(WEEKDAY($F618,2)=6,AND($A618=$A619,$L619&gt;0)),AND(WEEKDAY($F618,2)=7,AND($A618=$A617,$L617&gt;0))),"ATENÇÃO · apontou sábado e domingo no mesmo fim de semana",IF(OR(WEEKDAY($F618,2)=6,WEEKDAY($F618,2)=7),"Jornada de fim de semana do 6x1",IF(OR($H618&gt;=Parâmetros!$E$20,$H618&lt;Parâmetros!$E$19),"ATENÇÃO · 6x1 apontou fora do horário diurno","Jornada fixa do 6x1"))),IF($D618="5x2","Jornada fixa do 5x2",IF($D618="Folguista",IF($J618=$K618,"Evidência confirma sequência","DIVERGE · sequência "&amp;$J618&amp;" × evidência "&amp;$K618),IF($K618=$E618,"Evidência confirma cadastro","DIVERGE · cadastro "&amp;$E618&amp;" × evidência "&amp;$K618)))))))))))</f>
        <v>Evidência confirma cadastro</v>
      </c>
      <c r="W618" s="34">
        <f>IF(OR(OR($D618="6x1",$D618="FF 6x1"),$D618="5x2"),"",IF($AB618&lt;&gt;$AB617,IF(IFERROR(INDEX(Cadastro!$F$5:$F$243,$AB618),"")="",IF($L618&gt;0,1,0),IF(IFERROR(INDEX(Cadastro!$F$5:$F$243,$AB618),"")&lt;=IFERROR(INDEX(Parâmetros!$B$39:$B$48,MATCH($E618,Parâmetros!$A$39:$A$48,0)),99),IFERROR(INDEX(Cadastro!$F$5:$F$243,$AB618),""),0)),IF($L618&gt;0,IF(N($X617)&gt;0,1,N($W617)+1),IF(AND($L618=0,OR(N($W617)&gt;=IFERROR(INDEX(Parâmetros!$B$39:$B$48,MATCH($E618,Parâmetros!$A$39:$A$48,0)),99),AND(N($X617)&gt;0,N($X617)&lt;IFERROR(INDEX(Parâmetros!$C$39:$C$48,MATCH($E618,Parâmetros!$A$39:$A$48,0)),0)))),0,N($W617)+1))))</f>
        <v>2</v>
      </c>
      <c r="X618" s="34">
        <f>IF(OR(OR($D618="6x1",$D618="FF 6x1"),$D618="5x2"),"",IF($AB618&lt;&gt;$AB617,IF(IFERROR(INDEX(Cadastro!$F$5:$F$243,$AB618),"")="",0,IF(IFERROR(INDEX(Cadastro!$F$5:$F$243,$AB618),"")&gt;IFERROR(INDEX(Parâmetros!$B$39:$B$48,MATCH($E618,Parâmetros!$A$39:$A$48,0)),99),IFERROR(INDEX(Cadastro!$F$5:$F$243,$AB618),"")-IFERROR(INDEX(Parâmetros!$B$39:$B$48,MATCH($E618,Parâmetros!$A$39:$A$48,0)),99),0)),IF(AND($L618=0,OR(N($W617)&gt;=IFERROR(INDEX(Parâmetros!$B$39:$B$48,MATCH($E618,Parâmetros!$A$39:$A$48,0)),99),AND(N($X617)&gt;0,N($X617)&lt;IFERROR(INDEX(Parâmetros!$C$39:$C$48,MATCH($E618,Parâmetros!$A$39:$A$48,0)),0)))),N($X617)+1,0)))</f>
        <v>0</v>
      </c>
      <c r="Y618" t="str">
        <f>IF($AC618&lt;&gt;"",IF($L618&gt;0,$AC618&amp;" · com apontamento",$AC618),IF($E618="Férias",IF($L618&gt;0,"Férias · com apontamento","Férias (cadastro)"),IF(($Z618+$AA618-1)&gt;Parâmetros!$E$16,"Férias / afastamento",IF(AND($D618="5x2",OR(WEEKDAY($F618,2)=6,WEEKDAY($F618,2)=7)),IF($L618&gt;0,"Folga trabalhada","Folga"),IF($L618&gt;0,"Trabalhado",IF(OR(OR($D618="6x1",$D618="FF 6x1"),$D618="5x2"),IF(AND(OR($D618="6x1",$D618="FF 6x1"),OR(WEEKDAY($F618,2)=6,WEEKDAY($F618,2)=7)),"Folga","Falta de registro"),IF(AND($AB618&lt;&gt;$AB617,IFERROR(INDEX(Cadastro!$F$5:$F$243,$AB618),"")=""),"Indeterminado (início da série)",IF($X618&gt;0,"Folga","Falta de registro"))))))))</f>
        <v>Trabalhado</v>
      </c>
      <c r="Z618" s="34">
        <f>IF(OR($L618&gt;0,$F618&gt;Parâmetros!$E$14),0,IF($A618&lt;&gt;$A617,1,N($Z617)+1))</f>
        <v>0</v>
      </c>
      <c r="AA618" s="34">
        <f>IF(OR($L618&gt;0,$F618&gt;Parâmetros!$E$14),0,IF(OR($A618&lt;&gt;$A619,$F619&gt;Parâmetros!$E$14),1,N($AA619)+1))</f>
        <v>0</v>
      </c>
      <c r="AB618" s="31">
        <f>IFERROR(MATCH($A618&amp;"|"&amp;TEXT(_xlfn.MAXIFS(Cadastro!$E$5:$E$243,Cadastro!$A$5:$A$243,$A618,Cadastro!$E$5:$E$243,"&lt;="&amp;$F618),"yyyymmdd"),Cadastro!$I$5:$I$243,0),"")</f>
        <v>91</v>
      </c>
      <c r="AC618" t="str">
        <f>IFERROR(_xlfn.SINGLE(INDEX(Exceções!$D$5:$D$203,MATCH($A618&amp;"|"&amp;$F618,Exceções!$F$5:$F$203,0))),"")</f>
        <v/>
      </c>
      <c r="AD618" t="str">
        <f>IF($AC618="","",IFERROR(_xlfn.SINGLE(INDEX(Exceções!$E$5:$E$203,MATCH($A618&amp;"|"&amp;$F618,Exceções!$F$5:$F$203,0))),""))</f>
        <v/>
      </c>
    </row>
    <row r="619" spans="1:30" ht="15" hidden="1" customHeight="1" x14ac:dyDescent="0.25">
      <c r="A619" s="31">
        <v>54049</v>
      </c>
      <c r="B619" s="17" t="s">
        <v>29</v>
      </c>
      <c r="C619" s="17" t="str">
        <f>IFERROR(INDEX(Cadastro!$C$5:$C$243,$AB619),"NÃO INFORMADO")</f>
        <v>ELE</v>
      </c>
      <c r="D619" s="17" t="str">
        <f>IFERROR(INDEX(Cadastro!$D$5:$D$243,$AB619),"")</f>
        <v>C</v>
      </c>
      <c r="E619" s="17" t="str">
        <f>IFERROR(INDEX(Cadastro!$G$5:$G$243,$AB619),"")</f>
        <v>C</v>
      </c>
      <c r="F619" s="29">
        <v>46301</v>
      </c>
      <c r="G619" s="32" t="str">
        <f t="shared" si="54"/>
        <v>ter</v>
      </c>
      <c r="H619" s="31">
        <f>IF($L619=0,"",_xlfn.MINIFS(Dados!$Q:$Q,Dados!$A:$A,$A619,Dados!$S:$S,$F619))</f>
        <v>30</v>
      </c>
      <c r="I619" s="31">
        <f>IF($H619="","",_xlfn.MAXIFS(Dados!$R:$R,Dados!$A:$A,$A619,Dados!$S:$S,$F619))</f>
        <v>410</v>
      </c>
      <c r="J619" s="32" t="str">
        <f>IF($D619&lt;&gt;"Folguista","",IFERROR(INDEX(Parâmetros!$D$52:$G$52,1,MIN(4,MAX(1,$W619))),""))</f>
        <v/>
      </c>
      <c r="K619" s="32" t="str">
        <f>IF(OR($AC619&lt;&gt;"",$Y619="Folga",$Y619="Folga trabalhada",$Y619="Férias (cadastro)",$Y619="Férias / afastamento",$Y619="Indeterminado (início da série)"),"",IF(OR($D619="6x1",$D619="FF 6x1"),IF(OR(WEEKDAY($F619,2)=6,WEEKDAY($F619,2)=7),"6x1 sáb/dom","6x1"),IF($D619="5x2","5x2",IF($H619="",IF($D619="Folguista",$J619,$E619),IF(OR($H619&gt;=Parâmetros!$E$18,$H619&lt;Parâmetros!$E$19),"C",IF($H619&lt;Parâmetros!$E$20,"A","B"))))))</f>
        <v>C</v>
      </c>
      <c r="L619" s="30">
        <f>SUMIFS(Dados!$E:$E,Dados!$A:$A,$A619,Dados!$S:$S,$F619)</f>
        <v>6.83</v>
      </c>
      <c r="M619" s="30">
        <f>IFERROR(INDEX(Parâmetros!$E$6:$E$11,MATCH($K619,Parâmetros!$A$6:$A$11,0)),"")</f>
        <v>6.67</v>
      </c>
      <c r="N619" s="33">
        <f t="shared" si="55"/>
        <v>1.0239880059970015</v>
      </c>
      <c r="O619" s="33">
        <f>Parâmetros!$E$13</f>
        <v>0.8</v>
      </c>
      <c r="P619" s="32" t="str">
        <f>IF(OR($M619="",$F619&gt;Parâmetros!$E$14),"Não","Sim")</f>
        <v>Sim</v>
      </c>
      <c r="Q619" s="32" t="str">
        <f t="shared" si="56"/>
        <v>Sim</v>
      </c>
      <c r="R619" s="32" t="str">
        <f t="shared" si="57"/>
        <v>Sim</v>
      </c>
      <c r="S619" s="30">
        <f t="shared" si="58"/>
        <v>0</v>
      </c>
      <c r="T619" s="32" t="str">
        <f>IF($Q619&lt;&gt;"Sim","",IF($N619&gt;Parâmetros!$E$15,"Sim","Não"))</f>
        <v>Sim</v>
      </c>
      <c r="U619" s="17" t="str">
        <f t="shared" si="59"/>
        <v>Na meta</v>
      </c>
      <c r="V619" s="17" t="str">
        <f>IF($AC619&lt;&gt;"",IF($L619&gt;0,"ATENÇÃO · apontou em dia de "&amp;LOWER($AC619)&amp;" cadastrado","Exceção cadastrada · "&amp;$AC619)&amp;IF($AD619="",""," · "&amp;$AD619),IF($E619="Férias",IF($L619&gt;0,"ATENÇÃO · apontou estando de férias no cadastro","Férias no cadastro"),IF($Y619="Férias / afastamento","Afastamento · "&amp;($Z619+$AA619-1)&amp;" dias seguidos sem apontamento",IF($Y619="Folga trabalhada","ATENÇÃO · apontou em dia de folga da escala 5x2",IF($Y619="Folga",IF(AND($D619="5x2",OR(WEEKDAY($F619,2)=6,WEEKDAY($F619,2)=7)),"Folga de fim de semana da escala 5x2",IF(AND(OR($D619="6x1",$D619="FF 6x1"),WEEKDAY($F619,2)=6,FALSE()),"Folga de fim de semana · apontou no domingo anterior",IF(AND(OR($D619="6x1",$D619="FF 6x1"),WEEKDAY($F619,2)=7,AND($A619=$A618,$L618&gt;0)),"Folga de fim de semana · apontou no sábado",IF(AND(OR($D619="6x1",$D619="FF 6x1"),OR(WEEKDAY($F619,2)=6,WEEKDAY($F619,2)=7)),"Folga de fim de semana · sem apontamento no sábado nem no domingo","Folga prevista pelo ciclo")))),IF($Y619="Indeterminado (início da série)","Sem histórico anterior — informe o dia do ciclo no Cadastro",IF($Y619="Falta de registro",IF(OR(OR($D619="6x1",$D619="FF 6x1"),$D619="5x2"),"FALTA DE REGISTRO · dia útil da escala "&amp;$E619,"FALTA DE REGISTRO · dia "&amp;$W619&amp;" de "&amp;IFERROR(INDEX(Parâmetros!$B$39:$B$48,MATCH($E619,Parâmetros!$A$39:$A$48,0)),99)&amp;" do ciclo"),IF(OR($D619="6x1",$D619="FF 6x1"),IF(OR(AND(WEEKDAY($F619,2)=6,AND($A619=$A620,$L620&gt;0)),AND(WEEKDAY($F619,2)=7,AND($A619=$A618,$L618&gt;0))),"ATENÇÃO · apontou sábado e domingo no mesmo fim de semana",IF(OR(WEEKDAY($F619,2)=6,WEEKDAY($F619,2)=7),"Jornada de fim de semana do 6x1",IF(OR($H619&gt;=Parâmetros!$E$20,$H619&lt;Parâmetros!$E$19),"ATENÇÃO · 6x1 apontou fora do horário diurno","Jornada fixa do 6x1"))),IF($D619="5x2","Jornada fixa do 5x2",IF($D619="Folguista",IF($J619=$K619,"Evidência confirma sequência","DIVERGE · sequência "&amp;$J619&amp;" × evidência "&amp;$K619),IF($K619=$E619,"Evidência confirma cadastro","DIVERGE · cadastro "&amp;$E619&amp;" × evidência "&amp;$K619)))))))))))</f>
        <v>Evidência confirma cadastro</v>
      </c>
      <c r="W619" s="34">
        <f>IF(OR(OR($D619="6x1",$D619="FF 6x1"),$D619="5x2"),"",IF($AB619&lt;&gt;$AB618,IF(IFERROR(INDEX(Cadastro!$F$5:$F$243,$AB619),"")="",IF($L619&gt;0,1,0),IF(IFERROR(INDEX(Cadastro!$F$5:$F$243,$AB619),"")&lt;=IFERROR(INDEX(Parâmetros!$B$39:$B$48,MATCH($E619,Parâmetros!$A$39:$A$48,0)),99),IFERROR(INDEX(Cadastro!$F$5:$F$243,$AB619),""),0)),IF($L619&gt;0,IF(N($X618)&gt;0,1,N($W618)+1),IF(AND($L619=0,OR(N($W618)&gt;=IFERROR(INDEX(Parâmetros!$B$39:$B$48,MATCH($E619,Parâmetros!$A$39:$A$48,0)),99),AND(N($X618)&gt;0,N($X618)&lt;IFERROR(INDEX(Parâmetros!$C$39:$C$48,MATCH($E619,Parâmetros!$A$39:$A$48,0)),0)))),0,N($W618)+1))))</f>
        <v>3</v>
      </c>
      <c r="X619" s="34">
        <f>IF(OR(OR($D619="6x1",$D619="FF 6x1"),$D619="5x2"),"",IF($AB619&lt;&gt;$AB618,IF(IFERROR(INDEX(Cadastro!$F$5:$F$243,$AB619),"")="",0,IF(IFERROR(INDEX(Cadastro!$F$5:$F$243,$AB619),"")&gt;IFERROR(INDEX(Parâmetros!$B$39:$B$48,MATCH($E619,Parâmetros!$A$39:$A$48,0)),99),IFERROR(INDEX(Cadastro!$F$5:$F$243,$AB619),"")-IFERROR(INDEX(Parâmetros!$B$39:$B$48,MATCH($E619,Parâmetros!$A$39:$A$48,0)),99),0)),IF(AND($L619=0,OR(N($W618)&gt;=IFERROR(INDEX(Parâmetros!$B$39:$B$48,MATCH($E619,Parâmetros!$A$39:$A$48,0)),99),AND(N($X618)&gt;0,N($X618)&lt;IFERROR(INDEX(Parâmetros!$C$39:$C$48,MATCH($E619,Parâmetros!$A$39:$A$48,0)),0)))),N($X618)+1,0)))</f>
        <v>0</v>
      </c>
      <c r="Y619" t="str">
        <f>IF($AC619&lt;&gt;"",IF($L619&gt;0,$AC619&amp;" · com apontamento",$AC619),IF($E619="Férias",IF($L619&gt;0,"Férias · com apontamento","Férias (cadastro)"),IF(($Z619+$AA619-1)&gt;Parâmetros!$E$16,"Férias / afastamento",IF(AND($D619="5x2",OR(WEEKDAY($F619,2)=6,WEEKDAY($F619,2)=7)),IF($L619&gt;0,"Folga trabalhada","Folga"),IF($L619&gt;0,"Trabalhado",IF(OR(OR($D619="6x1",$D619="FF 6x1"),$D619="5x2"),IF(AND(OR($D619="6x1",$D619="FF 6x1"),OR(WEEKDAY($F619,2)=6,WEEKDAY($F619,2)=7)),"Folga","Falta de registro"),IF(AND($AB619&lt;&gt;$AB618,IFERROR(INDEX(Cadastro!$F$5:$F$243,$AB619),"")=""),"Indeterminado (início da série)",IF($X619&gt;0,"Folga","Falta de registro"))))))))</f>
        <v>Trabalhado</v>
      </c>
      <c r="Z619" s="34">
        <f>IF(OR($L619&gt;0,$F619&gt;Parâmetros!$E$14),0,IF($A619&lt;&gt;$A618,1,N($Z618)+1))</f>
        <v>0</v>
      </c>
      <c r="AA619" s="34">
        <f>IF(OR($L619&gt;0,$F619&gt;Parâmetros!$E$14),0,IF(OR($A619&lt;&gt;$A620,$F620&gt;Parâmetros!$E$14),1,N($AA620)+1))</f>
        <v>0</v>
      </c>
      <c r="AB619" s="31">
        <f>IFERROR(MATCH($A619&amp;"|"&amp;TEXT(_xlfn.MAXIFS(Cadastro!$E$5:$E$243,Cadastro!$A$5:$A$243,$A619,Cadastro!$E$5:$E$243,"&lt;="&amp;$F619),"yyyymmdd"),Cadastro!$I$5:$I$243,0),"")</f>
        <v>91</v>
      </c>
      <c r="AC619" t="str">
        <f>IFERROR(_xlfn.SINGLE(INDEX(Exceções!$D$5:$D$203,MATCH($A619&amp;"|"&amp;$F619,Exceções!$F$5:$F$203,0))),"")</f>
        <v/>
      </c>
      <c r="AD619" t="str">
        <f>IF($AC619="","",IFERROR(_xlfn.SINGLE(INDEX(Exceções!$E$5:$E$203,MATCH($A619&amp;"|"&amp;$F619,Exceções!$F$5:$F$203,0))),""))</f>
        <v/>
      </c>
    </row>
    <row r="620" spans="1:30" ht="15" hidden="1" customHeight="1" x14ac:dyDescent="0.25">
      <c r="A620" s="31">
        <v>54049</v>
      </c>
      <c r="B620" s="17" t="s">
        <v>29</v>
      </c>
      <c r="C620" s="17" t="str">
        <f>IFERROR(INDEX(Cadastro!$C$5:$C$243,$AB620),"NÃO INFORMADO")</f>
        <v>ELE</v>
      </c>
      <c r="D620" s="17" t="str">
        <f>IFERROR(INDEX(Cadastro!$D$5:$D$243,$AB620),"")</f>
        <v>C</v>
      </c>
      <c r="E620" s="17" t="str">
        <f>IFERROR(INDEX(Cadastro!$G$5:$G$243,$AB620),"")</f>
        <v>C</v>
      </c>
      <c r="F620" s="29">
        <v>46302</v>
      </c>
      <c r="G620" s="32" t="str">
        <f t="shared" si="54"/>
        <v>qua</v>
      </c>
      <c r="H620" s="31">
        <f>IF($L620=0,"",_xlfn.MINIFS(Dados!$Q:$Q,Dados!$A:$A,$A620,Dados!$S:$S,$F620))</f>
        <v>30</v>
      </c>
      <c r="I620" s="31">
        <f>IF($H620="","",_xlfn.MAXIFS(Dados!$R:$R,Dados!$A:$A,$A620,Dados!$S:$S,$F620))</f>
        <v>414</v>
      </c>
      <c r="J620" s="32" t="str">
        <f>IF($D620&lt;&gt;"Folguista","",IFERROR(INDEX(Parâmetros!$D$52:$G$52,1,MIN(4,MAX(1,$W620))),""))</f>
        <v/>
      </c>
      <c r="K620" s="32" t="str">
        <f>IF(OR($AC620&lt;&gt;"",$Y620="Folga",$Y620="Folga trabalhada",$Y620="Férias (cadastro)",$Y620="Férias / afastamento",$Y620="Indeterminado (início da série)"),"",IF(OR($D620="6x1",$D620="FF 6x1"),IF(OR(WEEKDAY($F620,2)=6,WEEKDAY($F620,2)=7),"6x1 sáb/dom","6x1"),IF($D620="5x2","5x2",IF($H620="",IF($D620="Folguista",$J620,$E620),IF(OR($H620&gt;=Parâmetros!$E$18,$H620&lt;Parâmetros!$E$19),"C",IF($H620&lt;Parâmetros!$E$20,"A","B"))))))</f>
        <v>C</v>
      </c>
      <c r="L620" s="30">
        <f>SUMIFS(Dados!$E:$E,Dados!$A:$A,$A620,Dados!$S:$S,$F620)</f>
        <v>5.36</v>
      </c>
      <c r="M620" s="30">
        <f>IFERROR(INDEX(Parâmetros!$E$6:$E$11,MATCH($K620,Parâmetros!$A$6:$A$11,0)),"")</f>
        <v>6.67</v>
      </c>
      <c r="N620" s="33">
        <f t="shared" si="55"/>
        <v>0.80359820089955025</v>
      </c>
      <c r="O620" s="33">
        <f>Parâmetros!$E$13</f>
        <v>0.8</v>
      </c>
      <c r="P620" s="32" t="str">
        <f>IF(OR($M620="",$F620&gt;Parâmetros!$E$14),"Não","Sim")</f>
        <v>Sim</v>
      </c>
      <c r="Q620" s="32" t="str">
        <f t="shared" si="56"/>
        <v>Sim</v>
      </c>
      <c r="R620" s="32" t="str">
        <f t="shared" si="57"/>
        <v>Sim</v>
      </c>
      <c r="S620" s="30">
        <f t="shared" si="58"/>
        <v>0</v>
      </c>
      <c r="T620" s="32" t="str">
        <f>IF($Q620&lt;&gt;"Sim","",IF($N620&gt;Parâmetros!$E$15,"Sim","Não"))</f>
        <v>Não</v>
      </c>
      <c r="U620" s="17" t="str">
        <f t="shared" si="59"/>
        <v>Na meta</v>
      </c>
      <c r="V620" s="17" t="str">
        <f>IF($AC620&lt;&gt;"",IF($L620&gt;0,"ATENÇÃO · apontou em dia de "&amp;LOWER($AC620)&amp;" cadastrado","Exceção cadastrada · "&amp;$AC620)&amp;IF($AD620="",""," · "&amp;$AD620),IF($E620="Férias",IF($L620&gt;0,"ATENÇÃO · apontou estando de férias no cadastro","Férias no cadastro"),IF($Y620="Férias / afastamento","Afastamento · "&amp;($Z620+$AA620-1)&amp;" dias seguidos sem apontamento",IF($Y620="Folga trabalhada","ATENÇÃO · apontou em dia de folga da escala 5x2",IF($Y620="Folga",IF(AND($D620="5x2",OR(WEEKDAY($F620,2)=6,WEEKDAY($F620,2)=7)),"Folga de fim de semana da escala 5x2",IF(AND(OR($D620="6x1",$D620="FF 6x1"),WEEKDAY($F620,2)=6,FALSE()),"Folga de fim de semana · apontou no domingo anterior",IF(AND(OR($D620="6x1",$D620="FF 6x1"),WEEKDAY($F620,2)=7,AND($A620=$A619,$L619&gt;0)),"Folga de fim de semana · apontou no sábado",IF(AND(OR($D620="6x1",$D620="FF 6x1"),OR(WEEKDAY($F620,2)=6,WEEKDAY($F620,2)=7)),"Folga de fim de semana · sem apontamento no sábado nem no domingo","Folga prevista pelo ciclo")))),IF($Y620="Indeterminado (início da série)","Sem histórico anterior — informe o dia do ciclo no Cadastro",IF($Y620="Falta de registro",IF(OR(OR($D620="6x1",$D620="FF 6x1"),$D620="5x2"),"FALTA DE REGISTRO · dia útil da escala "&amp;$E620,"FALTA DE REGISTRO · dia "&amp;$W620&amp;" de "&amp;IFERROR(INDEX(Parâmetros!$B$39:$B$48,MATCH($E620,Parâmetros!$A$39:$A$48,0)),99)&amp;" do ciclo"),IF(OR($D620="6x1",$D620="FF 6x1"),IF(OR(AND(WEEKDAY($F620,2)=6,AND($A620=$A621,$L621&gt;0)),AND(WEEKDAY($F620,2)=7,AND($A620=$A619,$L619&gt;0))),"ATENÇÃO · apontou sábado e domingo no mesmo fim de semana",IF(OR(WEEKDAY($F620,2)=6,WEEKDAY($F620,2)=7),"Jornada de fim de semana do 6x1",IF(OR($H620&gt;=Parâmetros!$E$20,$H620&lt;Parâmetros!$E$19),"ATENÇÃO · 6x1 apontou fora do horário diurno","Jornada fixa do 6x1"))),IF($D620="5x2","Jornada fixa do 5x2",IF($D620="Folguista",IF($J620=$K620,"Evidência confirma sequência","DIVERGE · sequência "&amp;$J620&amp;" × evidência "&amp;$K620),IF($K620=$E620,"Evidência confirma cadastro","DIVERGE · cadastro "&amp;$E620&amp;" × evidência "&amp;$K620)))))))))))</f>
        <v>Evidência confirma cadastro</v>
      </c>
      <c r="W620" s="34">
        <f>IF(OR(OR($D620="6x1",$D620="FF 6x1"),$D620="5x2"),"",IF($AB620&lt;&gt;$AB619,IF(IFERROR(INDEX(Cadastro!$F$5:$F$243,$AB620),"")="",IF($L620&gt;0,1,0),IF(IFERROR(INDEX(Cadastro!$F$5:$F$243,$AB620),"")&lt;=IFERROR(INDEX(Parâmetros!$B$39:$B$48,MATCH($E620,Parâmetros!$A$39:$A$48,0)),99),IFERROR(INDEX(Cadastro!$F$5:$F$243,$AB620),""),0)),IF($L620&gt;0,IF(N($X619)&gt;0,1,N($W619)+1),IF(AND($L620=0,OR(N($W619)&gt;=IFERROR(INDEX(Parâmetros!$B$39:$B$48,MATCH($E620,Parâmetros!$A$39:$A$48,0)),99),AND(N($X619)&gt;0,N($X619)&lt;IFERROR(INDEX(Parâmetros!$C$39:$C$48,MATCH($E620,Parâmetros!$A$39:$A$48,0)),0)))),0,N($W619)+1))))</f>
        <v>4</v>
      </c>
      <c r="X620" s="34">
        <f>IF(OR(OR($D620="6x1",$D620="FF 6x1"),$D620="5x2"),"",IF($AB620&lt;&gt;$AB619,IF(IFERROR(INDEX(Cadastro!$F$5:$F$243,$AB620),"")="",0,IF(IFERROR(INDEX(Cadastro!$F$5:$F$243,$AB620),"")&gt;IFERROR(INDEX(Parâmetros!$B$39:$B$48,MATCH($E620,Parâmetros!$A$39:$A$48,0)),99),IFERROR(INDEX(Cadastro!$F$5:$F$243,$AB620),"")-IFERROR(INDEX(Parâmetros!$B$39:$B$48,MATCH($E620,Parâmetros!$A$39:$A$48,0)),99),0)),IF(AND($L620=0,OR(N($W619)&gt;=IFERROR(INDEX(Parâmetros!$B$39:$B$48,MATCH($E620,Parâmetros!$A$39:$A$48,0)),99),AND(N($X619)&gt;0,N($X619)&lt;IFERROR(INDEX(Parâmetros!$C$39:$C$48,MATCH($E620,Parâmetros!$A$39:$A$48,0)),0)))),N($X619)+1,0)))</f>
        <v>0</v>
      </c>
      <c r="Y620" t="str">
        <f>IF($AC620&lt;&gt;"",IF($L620&gt;0,$AC620&amp;" · com apontamento",$AC620),IF($E620="Férias",IF($L620&gt;0,"Férias · com apontamento","Férias (cadastro)"),IF(($Z620+$AA620-1)&gt;Parâmetros!$E$16,"Férias / afastamento",IF(AND($D620="5x2",OR(WEEKDAY($F620,2)=6,WEEKDAY($F620,2)=7)),IF($L620&gt;0,"Folga trabalhada","Folga"),IF($L620&gt;0,"Trabalhado",IF(OR(OR($D620="6x1",$D620="FF 6x1"),$D620="5x2"),IF(AND(OR($D620="6x1",$D620="FF 6x1"),OR(WEEKDAY($F620,2)=6,WEEKDAY($F620,2)=7)),"Folga","Falta de registro"),IF(AND($AB620&lt;&gt;$AB619,IFERROR(INDEX(Cadastro!$F$5:$F$243,$AB620),"")=""),"Indeterminado (início da série)",IF($X620&gt;0,"Folga","Falta de registro"))))))))</f>
        <v>Trabalhado</v>
      </c>
      <c r="Z620" s="34">
        <f>IF(OR($L620&gt;0,$F620&gt;Parâmetros!$E$14),0,IF($A620&lt;&gt;$A619,1,N($Z619)+1))</f>
        <v>0</v>
      </c>
      <c r="AA620" s="34">
        <f>IF(OR($L620&gt;0,$F620&gt;Parâmetros!$E$14),0,IF(OR($A620&lt;&gt;$A621,$F621&gt;Parâmetros!$E$14),1,N($AA621)+1))</f>
        <v>0</v>
      </c>
      <c r="AB620" s="31">
        <f>IFERROR(MATCH($A620&amp;"|"&amp;TEXT(_xlfn.MAXIFS(Cadastro!$E$5:$E$243,Cadastro!$A$5:$A$243,$A620,Cadastro!$E$5:$E$243,"&lt;="&amp;$F620),"yyyymmdd"),Cadastro!$I$5:$I$243,0),"")</f>
        <v>91</v>
      </c>
      <c r="AC620" t="str">
        <f>IFERROR(_xlfn.SINGLE(INDEX(Exceções!$D$5:$D$203,MATCH($A620&amp;"|"&amp;$F620,Exceções!$F$5:$F$203,0))),"")</f>
        <v/>
      </c>
      <c r="AD620" t="str">
        <f>IF($AC620="","",IFERROR(_xlfn.SINGLE(INDEX(Exceções!$E$5:$E$203,MATCH($A620&amp;"|"&amp;$F620,Exceções!$F$5:$F$203,0))),""))</f>
        <v/>
      </c>
    </row>
    <row r="621" spans="1:30" ht="15" hidden="1" customHeight="1" x14ac:dyDescent="0.25">
      <c r="A621" s="31">
        <v>54049</v>
      </c>
      <c r="B621" s="17" t="s">
        <v>29</v>
      </c>
      <c r="C621" s="17" t="str">
        <f>IFERROR(INDEX(Cadastro!$C$5:$C$243,$AB621),"NÃO INFORMADO")</f>
        <v>ELE</v>
      </c>
      <c r="D621" s="17" t="str">
        <f>IFERROR(INDEX(Cadastro!$D$5:$D$243,$AB621),"")</f>
        <v>C</v>
      </c>
      <c r="E621" s="17" t="str">
        <f>IFERROR(INDEX(Cadastro!$G$5:$G$243,$AB621),"")</f>
        <v>C</v>
      </c>
      <c r="F621" s="29">
        <v>46303</v>
      </c>
      <c r="G621" s="32" t="str">
        <f t="shared" si="54"/>
        <v>qui</v>
      </c>
      <c r="H621" s="31">
        <f>IF($L621=0,"",_xlfn.MINIFS(Dados!$Q:$Q,Dados!$A:$A,$A621,Dados!$S:$S,$F621))</f>
        <v>31</v>
      </c>
      <c r="I621" s="31">
        <f>IF($H621="","",_xlfn.MAXIFS(Dados!$R:$R,Dados!$A:$A,$A621,Dados!$S:$S,$F621))</f>
        <v>412</v>
      </c>
      <c r="J621" s="32" t="str">
        <f>IF($D621&lt;&gt;"Folguista","",IFERROR(INDEX(Parâmetros!$D$52:$G$52,1,MIN(4,MAX(1,$W621))),""))</f>
        <v/>
      </c>
      <c r="K621" s="32" t="str">
        <f>IF(OR($AC621&lt;&gt;"",$Y621="Folga",$Y621="Folga trabalhada",$Y621="Férias (cadastro)",$Y621="Férias / afastamento",$Y621="Indeterminado (início da série)"),"",IF(OR($D621="6x1",$D621="FF 6x1"),IF(OR(WEEKDAY($F621,2)=6,WEEKDAY($F621,2)=7),"6x1 sáb/dom","6x1"),IF($D621="5x2","5x2",IF($H621="",IF($D621="Folguista",$J621,$E621),IF(OR($H621&gt;=Parâmetros!$E$18,$H621&lt;Parâmetros!$E$19),"C",IF($H621&lt;Parâmetros!$E$20,"A","B"))))))</f>
        <v>C</v>
      </c>
      <c r="L621" s="30">
        <f>SUMIFS(Dados!$E:$E,Dados!$A:$A,$A621,Dados!$S:$S,$F621)</f>
        <v>6.2700000000000005</v>
      </c>
      <c r="M621" s="30">
        <f>IFERROR(INDEX(Parâmetros!$E$6:$E$11,MATCH($K621,Parâmetros!$A$6:$A$11,0)),"")</f>
        <v>6.67</v>
      </c>
      <c r="N621" s="33">
        <f t="shared" si="55"/>
        <v>0.94002998500749635</v>
      </c>
      <c r="O621" s="33">
        <f>Parâmetros!$E$13</f>
        <v>0.8</v>
      </c>
      <c r="P621" s="32" t="str">
        <f>IF(OR($M621="",$F621&gt;Parâmetros!$E$14),"Não","Sim")</f>
        <v>Sim</v>
      </c>
      <c r="Q621" s="32" t="str">
        <f t="shared" si="56"/>
        <v>Sim</v>
      </c>
      <c r="R621" s="32" t="str">
        <f t="shared" si="57"/>
        <v>Sim</v>
      </c>
      <c r="S621" s="30">
        <f t="shared" si="58"/>
        <v>0</v>
      </c>
      <c r="T621" s="32" t="str">
        <f>IF($Q621&lt;&gt;"Sim","",IF($N621&gt;Parâmetros!$E$15,"Sim","Não"))</f>
        <v>Não</v>
      </c>
      <c r="U621" s="17" t="str">
        <f t="shared" si="59"/>
        <v>Na meta</v>
      </c>
      <c r="V621" s="17" t="str">
        <f>IF($AC621&lt;&gt;"",IF($L621&gt;0,"ATENÇÃO · apontou em dia de "&amp;LOWER($AC621)&amp;" cadastrado","Exceção cadastrada · "&amp;$AC621)&amp;IF($AD621="",""," · "&amp;$AD621),IF($E621="Férias",IF($L621&gt;0,"ATENÇÃO · apontou estando de férias no cadastro","Férias no cadastro"),IF($Y621="Férias / afastamento","Afastamento · "&amp;($Z621+$AA621-1)&amp;" dias seguidos sem apontamento",IF($Y621="Folga trabalhada","ATENÇÃO · apontou em dia de folga da escala 5x2",IF($Y621="Folga",IF(AND($D621="5x2",OR(WEEKDAY($F621,2)=6,WEEKDAY($F621,2)=7)),"Folga de fim de semana da escala 5x2",IF(AND(OR($D621="6x1",$D621="FF 6x1"),WEEKDAY($F621,2)=6,FALSE()),"Folga de fim de semana · apontou no domingo anterior",IF(AND(OR($D621="6x1",$D621="FF 6x1"),WEEKDAY($F621,2)=7,AND($A621=$A620,$L620&gt;0)),"Folga de fim de semana · apontou no sábado",IF(AND(OR($D621="6x1",$D621="FF 6x1"),OR(WEEKDAY($F621,2)=6,WEEKDAY($F621,2)=7)),"Folga de fim de semana · sem apontamento no sábado nem no domingo","Folga prevista pelo ciclo")))),IF($Y621="Indeterminado (início da série)","Sem histórico anterior — informe o dia do ciclo no Cadastro",IF($Y621="Falta de registro",IF(OR(OR($D621="6x1",$D621="FF 6x1"),$D621="5x2"),"FALTA DE REGISTRO · dia útil da escala "&amp;$E621,"FALTA DE REGISTRO · dia "&amp;$W621&amp;" de "&amp;IFERROR(INDEX(Parâmetros!$B$39:$B$48,MATCH($E621,Parâmetros!$A$39:$A$48,0)),99)&amp;" do ciclo"),IF(OR($D621="6x1",$D621="FF 6x1"),IF(OR(AND(WEEKDAY($F621,2)=6,AND($A621=$A622,$L622&gt;0)),AND(WEEKDAY($F621,2)=7,AND($A621=$A620,$L620&gt;0))),"ATENÇÃO · apontou sábado e domingo no mesmo fim de semana",IF(OR(WEEKDAY($F621,2)=6,WEEKDAY($F621,2)=7),"Jornada de fim de semana do 6x1",IF(OR($H621&gt;=Parâmetros!$E$20,$H621&lt;Parâmetros!$E$19),"ATENÇÃO · 6x1 apontou fora do horário diurno","Jornada fixa do 6x1"))),IF($D621="5x2","Jornada fixa do 5x2",IF($D621="Folguista",IF($J621=$K621,"Evidência confirma sequência","DIVERGE · sequência "&amp;$J621&amp;" × evidência "&amp;$K621),IF($K621=$E621,"Evidência confirma cadastro","DIVERGE · cadastro "&amp;$E621&amp;" × evidência "&amp;$K621)))))))))))</f>
        <v>Evidência confirma cadastro</v>
      </c>
      <c r="W621" s="34">
        <f>IF(OR(OR($D621="6x1",$D621="FF 6x1"),$D621="5x2"),"",IF($AB621&lt;&gt;$AB620,IF(IFERROR(INDEX(Cadastro!$F$5:$F$243,$AB621),"")="",IF($L621&gt;0,1,0),IF(IFERROR(INDEX(Cadastro!$F$5:$F$243,$AB621),"")&lt;=IFERROR(INDEX(Parâmetros!$B$39:$B$48,MATCH($E621,Parâmetros!$A$39:$A$48,0)),99),IFERROR(INDEX(Cadastro!$F$5:$F$243,$AB621),""),0)),IF($L621&gt;0,IF(N($X620)&gt;0,1,N($W620)+1),IF(AND($L621=0,OR(N($W620)&gt;=IFERROR(INDEX(Parâmetros!$B$39:$B$48,MATCH($E621,Parâmetros!$A$39:$A$48,0)),99),AND(N($X620)&gt;0,N($X620)&lt;IFERROR(INDEX(Parâmetros!$C$39:$C$48,MATCH($E621,Parâmetros!$A$39:$A$48,0)),0)))),0,N($W620)+1))))</f>
        <v>5</v>
      </c>
      <c r="X621" s="34">
        <f>IF(OR(OR($D621="6x1",$D621="FF 6x1"),$D621="5x2"),"",IF($AB621&lt;&gt;$AB620,IF(IFERROR(INDEX(Cadastro!$F$5:$F$243,$AB621),"")="",0,IF(IFERROR(INDEX(Cadastro!$F$5:$F$243,$AB621),"")&gt;IFERROR(INDEX(Parâmetros!$B$39:$B$48,MATCH($E621,Parâmetros!$A$39:$A$48,0)),99),IFERROR(INDEX(Cadastro!$F$5:$F$243,$AB621),"")-IFERROR(INDEX(Parâmetros!$B$39:$B$48,MATCH($E621,Parâmetros!$A$39:$A$48,0)),99),0)),IF(AND($L621=0,OR(N($W620)&gt;=IFERROR(INDEX(Parâmetros!$B$39:$B$48,MATCH($E621,Parâmetros!$A$39:$A$48,0)),99),AND(N($X620)&gt;0,N($X620)&lt;IFERROR(INDEX(Parâmetros!$C$39:$C$48,MATCH($E621,Parâmetros!$A$39:$A$48,0)),0)))),N($X620)+1,0)))</f>
        <v>0</v>
      </c>
      <c r="Y621" t="str">
        <f>IF($AC621&lt;&gt;"",IF($L621&gt;0,$AC621&amp;" · com apontamento",$AC621),IF($E621="Férias",IF($L621&gt;0,"Férias · com apontamento","Férias (cadastro)"),IF(($Z621+$AA621-1)&gt;Parâmetros!$E$16,"Férias / afastamento",IF(AND($D621="5x2",OR(WEEKDAY($F621,2)=6,WEEKDAY($F621,2)=7)),IF($L621&gt;0,"Folga trabalhada","Folga"),IF($L621&gt;0,"Trabalhado",IF(OR(OR($D621="6x1",$D621="FF 6x1"),$D621="5x2"),IF(AND(OR($D621="6x1",$D621="FF 6x1"),OR(WEEKDAY($F621,2)=6,WEEKDAY($F621,2)=7)),"Folga","Falta de registro"),IF(AND($AB621&lt;&gt;$AB620,IFERROR(INDEX(Cadastro!$F$5:$F$243,$AB621),"")=""),"Indeterminado (início da série)",IF($X621&gt;0,"Folga","Falta de registro"))))))))</f>
        <v>Trabalhado</v>
      </c>
      <c r="Z621" s="34">
        <f>IF(OR($L621&gt;0,$F621&gt;Parâmetros!$E$14),0,IF($A621&lt;&gt;$A620,1,N($Z620)+1))</f>
        <v>0</v>
      </c>
      <c r="AA621" s="34">
        <f>IF(OR($L621&gt;0,$F621&gt;Parâmetros!$E$14),0,IF(OR($A621&lt;&gt;$A622,$F622&gt;Parâmetros!$E$14),1,N($AA622)+1))</f>
        <v>0</v>
      </c>
      <c r="AB621" s="31">
        <f>IFERROR(MATCH($A621&amp;"|"&amp;TEXT(_xlfn.MAXIFS(Cadastro!$E$5:$E$243,Cadastro!$A$5:$A$243,$A621,Cadastro!$E$5:$E$243,"&lt;="&amp;$F621),"yyyymmdd"),Cadastro!$I$5:$I$243,0),"")</f>
        <v>91</v>
      </c>
      <c r="AC621" t="str">
        <f>IFERROR(_xlfn.SINGLE(INDEX(Exceções!$D$5:$D$203,MATCH($A621&amp;"|"&amp;$F621,Exceções!$F$5:$F$203,0))),"")</f>
        <v/>
      </c>
      <c r="AD621" t="str">
        <f>IF($AC621="","",IFERROR(_xlfn.SINGLE(INDEX(Exceções!$E$5:$E$203,MATCH($A621&amp;"|"&amp;$F621,Exceções!$F$5:$F$203,0))),""))</f>
        <v/>
      </c>
    </row>
    <row r="622" spans="1:30" ht="15" hidden="1" customHeight="1" x14ac:dyDescent="0.25">
      <c r="A622" s="31">
        <v>54049</v>
      </c>
      <c r="B622" s="17" t="s">
        <v>29</v>
      </c>
      <c r="C622" s="17" t="str">
        <f>IFERROR(INDEX(Cadastro!$C$5:$C$243,$AB622),"NÃO INFORMADO")</f>
        <v>ELE</v>
      </c>
      <c r="D622" s="17" t="str">
        <f>IFERROR(INDEX(Cadastro!$D$5:$D$243,$AB622),"")</f>
        <v>C</v>
      </c>
      <c r="E622" s="17" t="str">
        <f>IFERROR(INDEX(Cadastro!$G$5:$G$243,$AB622),"")</f>
        <v>C</v>
      </c>
      <c r="F622" s="29">
        <v>46304</v>
      </c>
      <c r="G622" s="32" t="str">
        <f t="shared" si="54"/>
        <v>sex</v>
      </c>
      <c r="H622" s="31" t="str">
        <f>IF($L622=0,"",_xlfn.MINIFS(Dados!$Q:$Q,Dados!$A:$A,$A622,Dados!$S:$S,$F622))</f>
        <v/>
      </c>
      <c r="I622" s="31" t="str">
        <f>IF($H622="","",_xlfn.MAXIFS(Dados!$R:$R,Dados!$A:$A,$A622,Dados!$S:$S,$F622))</f>
        <v/>
      </c>
      <c r="J622" s="32" t="str">
        <f>IF($D622&lt;&gt;"Folguista","",IFERROR(INDEX(Parâmetros!$D$52:$G$52,1,MIN(4,MAX(1,$W622))),""))</f>
        <v/>
      </c>
      <c r="K622" s="32" t="str">
        <f>IF(OR($AC622&lt;&gt;"",$Y622="Folga",$Y622="Folga trabalhada",$Y622="Férias (cadastro)",$Y622="Férias / afastamento",$Y622="Indeterminado (início da série)"),"",IF(OR($D622="6x1",$D622="FF 6x1"),IF(OR(WEEKDAY($F622,2)=6,WEEKDAY($F622,2)=7),"6x1 sáb/dom","6x1"),IF($D622="5x2","5x2",IF($H622="",IF($D622="Folguista",$J622,$E622),IF(OR($H622&gt;=Parâmetros!$E$18,$H622&lt;Parâmetros!$E$19),"C",IF($H622&lt;Parâmetros!$E$20,"A","B"))))))</f>
        <v/>
      </c>
      <c r="L622" s="30">
        <f>SUMIFS(Dados!$E:$E,Dados!$A:$A,$A622,Dados!$S:$S,$F622)</f>
        <v>0</v>
      </c>
      <c r="M622" s="30" t="str">
        <f>IFERROR(INDEX(Parâmetros!$E$6:$E$11,MATCH($K622,Parâmetros!$A$6:$A$11,0)),"")</f>
        <v/>
      </c>
      <c r="N622" s="33" t="str">
        <f t="shared" si="55"/>
        <v/>
      </c>
      <c r="O622" s="33">
        <f>Parâmetros!$E$13</f>
        <v>0.8</v>
      </c>
      <c r="P622" s="32" t="str">
        <f>IF(OR($M622="",$F622&gt;Parâmetros!$E$14),"Não","Sim")</f>
        <v>Não</v>
      </c>
      <c r="Q622" s="32" t="str">
        <f t="shared" si="56"/>
        <v/>
      </c>
      <c r="R622" s="32" t="str">
        <f t="shared" si="57"/>
        <v/>
      </c>
      <c r="S622" s="30" t="str">
        <f t="shared" si="58"/>
        <v/>
      </c>
      <c r="T622" s="32" t="str">
        <f>IF($Q622&lt;&gt;"Sim","",IF($N622&gt;Parâmetros!$E$15,"Sim","Não"))</f>
        <v/>
      </c>
      <c r="U622" s="17" t="str">
        <f t="shared" si="59"/>
        <v>Folga</v>
      </c>
      <c r="V622" s="17" t="str">
        <f>IF($AC622&lt;&gt;"",IF($L622&gt;0,"ATENÇÃO · apontou em dia de "&amp;LOWER($AC622)&amp;" cadastrado","Exceção cadastrada · "&amp;$AC622)&amp;IF($AD622="",""," · "&amp;$AD622),IF($E622="Férias",IF($L622&gt;0,"ATENÇÃO · apontou estando de férias no cadastro","Férias no cadastro"),IF($Y622="Férias / afastamento","Afastamento · "&amp;($Z622+$AA622-1)&amp;" dias seguidos sem apontamento",IF($Y622="Folga trabalhada","ATENÇÃO · apontou em dia de folga da escala 5x2",IF($Y622="Folga",IF(AND($D622="5x2",OR(WEEKDAY($F622,2)=6,WEEKDAY($F622,2)=7)),"Folga de fim de semana da escala 5x2",IF(AND(OR($D622="6x1",$D622="FF 6x1"),WEEKDAY($F622,2)=6,FALSE()),"Folga de fim de semana · apontou no domingo anterior",IF(AND(OR($D622="6x1",$D622="FF 6x1"),WEEKDAY($F622,2)=7,AND($A622=$A621,$L621&gt;0)),"Folga de fim de semana · apontou no sábado",IF(AND(OR($D622="6x1",$D622="FF 6x1"),OR(WEEKDAY($F622,2)=6,WEEKDAY($F622,2)=7)),"Folga de fim de semana · sem apontamento no sábado nem no domingo","Folga prevista pelo ciclo")))),IF($Y622="Indeterminado (início da série)","Sem histórico anterior — informe o dia do ciclo no Cadastro",IF($Y622="Falta de registro",IF(OR(OR($D622="6x1",$D622="FF 6x1"),$D622="5x2"),"FALTA DE REGISTRO · dia útil da escala "&amp;$E622,"FALTA DE REGISTRO · dia "&amp;$W622&amp;" de "&amp;IFERROR(INDEX(Parâmetros!$B$39:$B$48,MATCH($E622,Parâmetros!$A$39:$A$48,0)),99)&amp;" do ciclo"),IF(OR($D622="6x1",$D622="FF 6x1"),IF(OR(AND(WEEKDAY($F622,2)=6,AND($A622=$A623,$L623&gt;0)),AND(WEEKDAY($F622,2)=7,AND($A622=$A621,$L621&gt;0))),"ATENÇÃO · apontou sábado e domingo no mesmo fim de semana",IF(OR(WEEKDAY($F622,2)=6,WEEKDAY($F622,2)=7),"Jornada de fim de semana do 6x1",IF(OR($H622&gt;=Parâmetros!$E$20,$H622&lt;Parâmetros!$E$19),"ATENÇÃO · 6x1 apontou fora do horário diurno","Jornada fixa do 6x1"))),IF($D622="5x2","Jornada fixa do 5x2",IF($D622="Folguista",IF($J622=$K622,"Evidência confirma sequência","DIVERGE · sequência "&amp;$J622&amp;" × evidência "&amp;$K622),IF($K622=$E622,"Evidência confirma cadastro","DIVERGE · cadastro "&amp;$E622&amp;" × evidência "&amp;$K622)))))))))))</f>
        <v>Folga prevista pelo ciclo</v>
      </c>
      <c r="W622" s="34">
        <f>IF(OR(OR($D622="6x1",$D622="FF 6x1"),$D622="5x2"),"",IF($AB622&lt;&gt;$AB621,IF(IFERROR(INDEX(Cadastro!$F$5:$F$243,$AB622),"")="",IF($L622&gt;0,1,0),IF(IFERROR(INDEX(Cadastro!$F$5:$F$243,$AB622),"")&lt;=IFERROR(INDEX(Parâmetros!$B$39:$B$48,MATCH($E622,Parâmetros!$A$39:$A$48,0)),99),IFERROR(INDEX(Cadastro!$F$5:$F$243,$AB622),""),0)),IF($L622&gt;0,IF(N($X621)&gt;0,1,N($W621)+1),IF(AND($L622=0,OR(N($W621)&gt;=IFERROR(INDEX(Parâmetros!$B$39:$B$48,MATCH($E622,Parâmetros!$A$39:$A$48,0)),99),AND(N($X621)&gt;0,N($X621)&lt;IFERROR(INDEX(Parâmetros!$C$39:$C$48,MATCH($E622,Parâmetros!$A$39:$A$48,0)),0)))),0,N($W621)+1))))</f>
        <v>0</v>
      </c>
      <c r="X622" s="34">
        <f>IF(OR(OR($D622="6x1",$D622="FF 6x1"),$D622="5x2"),"",IF($AB622&lt;&gt;$AB621,IF(IFERROR(INDEX(Cadastro!$F$5:$F$243,$AB622),"")="",0,IF(IFERROR(INDEX(Cadastro!$F$5:$F$243,$AB622),"")&gt;IFERROR(INDEX(Parâmetros!$B$39:$B$48,MATCH($E622,Parâmetros!$A$39:$A$48,0)),99),IFERROR(INDEX(Cadastro!$F$5:$F$243,$AB622),"")-IFERROR(INDEX(Parâmetros!$B$39:$B$48,MATCH($E622,Parâmetros!$A$39:$A$48,0)),99),0)),IF(AND($L622=0,OR(N($W621)&gt;=IFERROR(INDEX(Parâmetros!$B$39:$B$48,MATCH($E622,Parâmetros!$A$39:$A$48,0)),99),AND(N($X621)&gt;0,N($X621)&lt;IFERROR(INDEX(Parâmetros!$C$39:$C$48,MATCH($E622,Parâmetros!$A$39:$A$48,0)),0)))),N($X621)+1,0)))</f>
        <v>1</v>
      </c>
      <c r="Y622" t="str">
        <f>IF($AC622&lt;&gt;"",IF($L622&gt;0,$AC622&amp;" · com apontamento",$AC622),IF($E622="Férias",IF($L622&gt;0,"Férias · com apontamento","Férias (cadastro)"),IF(($Z622+$AA622-1)&gt;Parâmetros!$E$16,"Férias / afastamento",IF(AND($D622="5x2",OR(WEEKDAY($F622,2)=6,WEEKDAY($F622,2)=7)),IF($L622&gt;0,"Folga trabalhada","Folga"),IF($L622&gt;0,"Trabalhado",IF(OR(OR($D622="6x1",$D622="FF 6x1"),$D622="5x2"),IF(AND(OR($D622="6x1",$D622="FF 6x1"),OR(WEEKDAY($F622,2)=6,WEEKDAY($F622,2)=7)),"Folga","Falta de registro"),IF(AND($AB622&lt;&gt;$AB621,IFERROR(INDEX(Cadastro!$F$5:$F$243,$AB622),"")=""),"Indeterminado (início da série)",IF($X622&gt;0,"Folga","Falta de registro"))))))))</f>
        <v>Folga</v>
      </c>
      <c r="Z622" s="34">
        <f>IF(OR($L622&gt;0,$F622&gt;Parâmetros!$E$14),0,IF($A622&lt;&gt;$A621,1,N($Z621)+1))</f>
        <v>1</v>
      </c>
      <c r="AA622" s="34">
        <f>IF(OR($L622&gt;0,$F622&gt;Parâmetros!$E$14),0,IF(OR($A622&lt;&gt;$A623,$F623&gt;Parâmetros!$E$14),1,N($AA623)+1))</f>
        <v>1</v>
      </c>
      <c r="AB622" s="31">
        <f>IFERROR(MATCH($A622&amp;"|"&amp;TEXT(_xlfn.MAXIFS(Cadastro!$E$5:$E$243,Cadastro!$A$5:$A$243,$A622,Cadastro!$E$5:$E$243,"&lt;="&amp;$F622),"yyyymmdd"),Cadastro!$I$5:$I$243,0),"")</f>
        <v>91</v>
      </c>
      <c r="AC622" t="str">
        <f>IFERROR(_xlfn.SINGLE(INDEX(Exceções!$D$5:$D$203,MATCH($A622&amp;"|"&amp;$F622,Exceções!$F$5:$F$203,0))),"")</f>
        <v/>
      </c>
      <c r="AD622" t="str">
        <f>IF($AC622="","",IFERROR(_xlfn.SINGLE(INDEX(Exceções!$E$5:$E$203,MATCH($A622&amp;"|"&amp;$F622,Exceções!$F$5:$F$203,0))),""))</f>
        <v/>
      </c>
    </row>
    <row r="623" spans="1:30" ht="15" hidden="1" customHeight="1" x14ac:dyDescent="0.25">
      <c r="A623" s="31">
        <v>54049</v>
      </c>
      <c r="B623" s="17" t="s">
        <v>29</v>
      </c>
      <c r="C623" s="17" t="str">
        <f>IFERROR(INDEX(Cadastro!$C$5:$C$243,$AB623),"NÃO INFORMADO")</f>
        <v>ELE</v>
      </c>
      <c r="D623" s="17" t="str">
        <f>IFERROR(INDEX(Cadastro!$D$5:$D$243,$AB623),"")</f>
        <v>C</v>
      </c>
      <c r="E623" s="17" t="str">
        <f>IFERROR(INDEX(Cadastro!$G$5:$G$243,$AB623),"")</f>
        <v>C</v>
      </c>
      <c r="F623" s="29">
        <v>46305</v>
      </c>
      <c r="G623" s="32" t="str">
        <f t="shared" si="54"/>
        <v>sáb</v>
      </c>
      <c r="H623" s="31">
        <f>IF($L623=0,"",_xlfn.MINIFS(Dados!$Q:$Q,Dados!$A:$A,$A623,Dados!$S:$S,$F623))</f>
        <v>30</v>
      </c>
      <c r="I623" s="31">
        <f>IF($H623="","",_xlfn.MAXIFS(Dados!$R:$R,Dados!$A:$A,$A623,Dados!$S:$S,$F623))</f>
        <v>360</v>
      </c>
      <c r="J623" s="32" t="str">
        <f>IF($D623&lt;&gt;"Folguista","",IFERROR(INDEX(Parâmetros!$D$52:$G$52,1,MIN(4,MAX(1,$W623))),""))</f>
        <v/>
      </c>
      <c r="K623" s="32" t="str">
        <f>IF(OR($AC623&lt;&gt;"",$Y623="Folga",$Y623="Folga trabalhada",$Y623="Férias (cadastro)",$Y623="Férias / afastamento",$Y623="Indeterminado (início da série)"),"",IF(OR($D623="6x1",$D623="FF 6x1"),IF(OR(WEEKDAY($F623,2)=6,WEEKDAY($F623,2)=7),"6x1 sáb/dom","6x1"),IF($D623="5x2","5x2",IF($H623="",IF($D623="Folguista",$J623,$E623),IF(OR($H623&gt;=Parâmetros!$E$18,$H623&lt;Parâmetros!$E$19),"C",IF($H623&lt;Parâmetros!$E$20,"A","B"))))))</f>
        <v>C</v>
      </c>
      <c r="L623" s="30">
        <f>SUMIFS(Dados!$E:$E,Dados!$A:$A,$A623,Dados!$S:$S,$F623)</f>
        <v>5.49</v>
      </c>
      <c r="M623" s="30">
        <f>IFERROR(INDEX(Parâmetros!$E$6:$E$11,MATCH($K623,Parâmetros!$A$6:$A$11,0)),"")</f>
        <v>6.67</v>
      </c>
      <c r="N623" s="33">
        <f t="shared" si="55"/>
        <v>0.82308845577211398</v>
      </c>
      <c r="O623" s="33">
        <f>Parâmetros!$E$13</f>
        <v>0.8</v>
      </c>
      <c r="P623" s="32" t="str">
        <f>IF(OR($M623="",$F623&gt;Parâmetros!$E$14),"Não","Sim")</f>
        <v>Sim</v>
      </c>
      <c r="Q623" s="32" t="str">
        <f t="shared" si="56"/>
        <v>Sim</v>
      </c>
      <c r="R623" s="32" t="str">
        <f t="shared" si="57"/>
        <v>Sim</v>
      </c>
      <c r="S623" s="30">
        <f t="shared" si="58"/>
        <v>0</v>
      </c>
      <c r="T623" s="32" t="str">
        <f>IF($Q623&lt;&gt;"Sim","",IF($N623&gt;Parâmetros!$E$15,"Sim","Não"))</f>
        <v>Não</v>
      </c>
      <c r="U623" s="17" t="str">
        <f t="shared" si="59"/>
        <v>Na meta</v>
      </c>
      <c r="V623" s="17" t="str">
        <f>IF($AC623&lt;&gt;"",IF($L623&gt;0,"ATENÇÃO · apontou em dia de "&amp;LOWER($AC623)&amp;" cadastrado","Exceção cadastrada · "&amp;$AC623)&amp;IF($AD623="",""," · "&amp;$AD623),IF($E623="Férias",IF($L623&gt;0,"ATENÇÃO · apontou estando de férias no cadastro","Férias no cadastro"),IF($Y623="Férias / afastamento","Afastamento · "&amp;($Z623+$AA623-1)&amp;" dias seguidos sem apontamento",IF($Y623="Folga trabalhada","ATENÇÃO · apontou em dia de folga da escala 5x2",IF($Y623="Folga",IF(AND($D623="5x2",OR(WEEKDAY($F623,2)=6,WEEKDAY($F623,2)=7)),"Folga de fim de semana da escala 5x2",IF(AND(OR($D623="6x1",$D623="FF 6x1"),WEEKDAY($F623,2)=6,FALSE()),"Folga de fim de semana · apontou no domingo anterior",IF(AND(OR($D623="6x1",$D623="FF 6x1"),WEEKDAY($F623,2)=7,AND($A623=$A622,$L622&gt;0)),"Folga de fim de semana · apontou no sábado",IF(AND(OR($D623="6x1",$D623="FF 6x1"),OR(WEEKDAY($F623,2)=6,WEEKDAY($F623,2)=7)),"Folga de fim de semana · sem apontamento no sábado nem no domingo","Folga prevista pelo ciclo")))),IF($Y623="Indeterminado (início da série)","Sem histórico anterior — informe o dia do ciclo no Cadastro",IF($Y623="Falta de registro",IF(OR(OR($D623="6x1",$D623="FF 6x1"),$D623="5x2"),"FALTA DE REGISTRO · dia útil da escala "&amp;$E623,"FALTA DE REGISTRO · dia "&amp;$W623&amp;" de "&amp;IFERROR(INDEX(Parâmetros!$B$39:$B$48,MATCH($E623,Parâmetros!$A$39:$A$48,0)),99)&amp;" do ciclo"),IF(OR($D623="6x1",$D623="FF 6x1"),IF(OR(AND(WEEKDAY($F623,2)=6,AND($A623=$A624,$L624&gt;0)),AND(WEEKDAY($F623,2)=7,AND($A623=$A622,$L622&gt;0))),"ATENÇÃO · apontou sábado e domingo no mesmo fim de semana",IF(OR(WEEKDAY($F623,2)=6,WEEKDAY($F623,2)=7),"Jornada de fim de semana do 6x1",IF(OR($H623&gt;=Parâmetros!$E$20,$H623&lt;Parâmetros!$E$19),"ATENÇÃO · 6x1 apontou fora do horário diurno","Jornada fixa do 6x1"))),IF($D623="5x2","Jornada fixa do 5x2",IF($D623="Folguista",IF($J623=$K623,"Evidência confirma sequência","DIVERGE · sequência "&amp;$J623&amp;" × evidência "&amp;$K623),IF($K623=$E623,"Evidência confirma cadastro","DIVERGE · cadastro "&amp;$E623&amp;" × evidência "&amp;$K623)))))))))))</f>
        <v>Evidência confirma cadastro</v>
      </c>
      <c r="W623" s="34">
        <f>IF(OR(OR($D623="6x1",$D623="FF 6x1"),$D623="5x2"),"",IF($AB623&lt;&gt;$AB622,IF(IFERROR(INDEX(Cadastro!$F$5:$F$243,$AB623),"")="",IF($L623&gt;0,1,0),IF(IFERROR(INDEX(Cadastro!$F$5:$F$243,$AB623),"")&lt;=IFERROR(INDEX(Parâmetros!$B$39:$B$48,MATCH($E623,Parâmetros!$A$39:$A$48,0)),99),IFERROR(INDEX(Cadastro!$F$5:$F$243,$AB623),""),0)),IF($L623&gt;0,IF(N($X622)&gt;0,1,N($W622)+1),IF(AND($L623=0,OR(N($W622)&gt;=IFERROR(INDEX(Parâmetros!$B$39:$B$48,MATCH($E623,Parâmetros!$A$39:$A$48,0)),99),AND(N($X622)&gt;0,N($X622)&lt;IFERROR(INDEX(Parâmetros!$C$39:$C$48,MATCH($E623,Parâmetros!$A$39:$A$48,0)),0)))),0,N($W622)+1))))</f>
        <v>1</v>
      </c>
      <c r="X623" s="34">
        <f>IF(OR(OR($D623="6x1",$D623="FF 6x1"),$D623="5x2"),"",IF($AB623&lt;&gt;$AB622,IF(IFERROR(INDEX(Cadastro!$F$5:$F$243,$AB623),"")="",0,IF(IFERROR(INDEX(Cadastro!$F$5:$F$243,$AB623),"")&gt;IFERROR(INDEX(Parâmetros!$B$39:$B$48,MATCH($E623,Parâmetros!$A$39:$A$48,0)),99),IFERROR(INDEX(Cadastro!$F$5:$F$243,$AB623),"")-IFERROR(INDEX(Parâmetros!$B$39:$B$48,MATCH($E623,Parâmetros!$A$39:$A$48,0)),99),0)),IF(AND($L623=0,OR(N($W622)&gt;=IFERROR(INDEX(Parâmetros!$B$39:$B$48,MATCH($E623,Parâmetros!$A$39:$A$48,0)),99),AND(N($X622)&gt;0,N($X622)&lt;IFERROR(INDEX(Parâmetros!$C$39:$C$48,MATCH($E623,Parâmetros!$A$39:$A$48,0)),0)))),N($X622)+1,0)))</f>
        <v>0</v>
      </c>
      <c r="Y623" t="str">
        <f>IF($AC623&lt;&gt;"",IF($L623&gt;0,$AC623&amp;" · com apontamento",$AC623),IF($E623="Férias",IF($L623&gt;0,"Férias · com apontamento","Férias (cadastro)"),IF(($Z623+$AA623-1)&gt;Parâmetros!$E$16,"Férias / afastamento",IF(AND($D623="5x2",OR(WEEKDAY($F623,2)=6,WEEKDAY($F623,2)=7)),IF($L623&gt;0,"Folga trabalhada","Folga"),IF($L623&gt;0,"Trabalhado",IF(OR(OR($D623="6x1",$D623="FF 6x1"),$D623="5x2"),IF(AND(OR($D623="6x1",$D623="FF 6x1"),OR(WEEKDAY($F623,2)=6,WEEKDAY($F623,2)=7)),"Folga","Falta de registro"),IF(AND($AB623&lt;&gt;$AB622,IFERROR(INDEX(Cadastro!$F$5:$F$243,$AB623),"")=""),"Indeterminado (início da série)",IF($X623&gt;0,"Folga","Falta de registro"))))))))</f>
        <v>Trabalhado</v>
      </c>
      <c r="Z623" s="34">
        <f>IF(OR($L623&gt;0,$F623&gt;Parâmetros!$E$14),0,IF($A623&lt;&gt;$A622,1,N($Z622)+1))</f>
        <v>0</v>
      </c>
      <c r="AA623" s="34">
        <f>IF(OR($L623&gt;0,$F623&gt;Parâmetros!$E$14),0,IF(OR($A623&lt;&gt;$A624,$F624&gt;Parâmetros!$E$14),1,N($AA624)+1))</f>
        <v>0</v>
      </c>
      <c r="AB623" s="31">
        <f>IFERROR(MATCH($A623&amp;"|"&amp;TEXT(_xlfn.MAXIFS(Cadastro!$E$5:$E$243,Cadastro!$A$5:$A$243,$A623,Cadastro!$E$5:$E$243,"&lt;="&amp;$F623),"yyyymmdd"),Cadastro!$I$5:$I$243,0),"")</f>
        <v>91</v>
      </c>
      <c r="AC623" t="str">
        <f>IFERROR(_xlfn.SINGLE(INDEX(Exceções!$D$5:$D$203,MATCH($A623&amp;"|"&amp;$F623,Exceções!$F$5:$F$203,0))),"")</f>
        <v/>
      </c>
      <c r="AD623" t="str">
        <f>IF($AC623="","",IFERROR(_xlfn.SINGLE(INDEX(Exceções!$E$5:$E$203,MATCH($A623&amp;"|"&amp;$F623,Exceções!$F$5:$F$203,0))),""))</f>
        <v/>
      </c>
    </row>
    <row r="624" spans="1:30" ht="15" hidden="1" customHeight="1" x14ac:dyDescent="0.25">
      <c r="A624" s="31">
        <v>54049</v>
      </c>
      <c r="B624" s="17" t="s">
        <v>29</v>
      </c>
      <c r="C624" s="17" t="str">
        <f>IFERROR(INDEX(Cadastro!$C$5:$C$243,$AB624),"NÃO INFORMADO")</f>
        <v>ELE</v>
      </c>
      <c r="D624" s="17" t="str">
        <f>IFERROR(INDEX(Cadastro!$D$5:$D$243,$AB624),"")</f>
        <v>C</v>
      </c>
      <c r="E624" s="17" t="str">
        <f>IFERROR(INDEX(Cadastro!$G$5:$G$243,$AB624),"")</f>
        <v>C</v>
      </c>
      <c r="F624" s="29">
        <v>46306</v>
      </c>
      <c r="G624" s="32" t="str">
        <f t="shared" si="54"/>
        <v>dom</v>
      </c>
      <c r="H624" s="31">
        <f>IF($L624=0,"",_xlfn.MINIFS(Dados!$Q:$Q,Dados!$A:$A,$A624,Dados!$S:$S,$F624))</f>
        <v>30</v>
      </c>
      <c r="I624" s="31">
        <f>IF($H624="","",_xlfn.MAXIFS(Dados!$R:$R,Dados!$A:$A,$A624,Dados!$S:$S,$F624))</f>
        <v>420</v>
      </c>
      <c r="J624" s="32" t="str">
        <f>IF($D624&lt;&gt;"Folguista","",IFERROR(INDEX(Parâmetros!$D$52:$G$52,1,MIN(4,MAX(1,$W624))),""))</f>
        <v/>
      </c>
      <c r="K624" s="32" t="str">
        <f>IF(OR($AC624&lt;&gt;"",$Y624="Folga",$Y624="Folga trabalhada",$Y624="Férias (cadastro)",$Y624="Férias / afastamento",$Y624="Indeterminado (início da série)"),"",IF(OR($D624="6x1",$D624="FF 6x1"),IF(OR(WEEKDAY($F624,2)=6,WEEKDAY($F624,2)=7),"6x1 sáb/dom","6x1"),IF($D624="5x2","5x2",IF($H624="",IF($D624="Folguista",$J624,$E624),IF(OR($H624&gt;=Parâmetros!$E$18,$H624&lt;Parâmetros!$E$19),"C",IF($H624&lt;Parâmetros!$E$20,"A","B"))))))</f>
        <v>C</v>
      </c>
      <c r="L624" s="30">
        <f>SUMIFS(Dados!$E:$E,Dados!$A:$A,$A624,Dados!$S:$S,$F624)</f>
        <v>6.45</v>
      </c>
      <c r="M624" s="30">
        <f>IFERROR(INDEX(Parâmetros!$E$6:$E$11,MATCH($K624,Parâmetros!$A$6:$A$11,0)),"")</f>
        <v>6.67</v>
      </c>
      <c r="N624" s="33">
        <f t="shared" si="55"/>
        <v>0.96701649175412296</v>
      </c>
      <c r="O624" s="33">
        <f>Parâmetros!$E$13</f>
        <v>0.8</v>
      </c>
      <c r="P624" s="32" t="str">
        <f>IF(OR($M624="",$F624&gt;Parâmetros!$E$14),"Não","Sim")</f>
        <v>Sim</v>
      </c>
      <c r="Q624" s="32" t="str">
        <f t="shared" si="56"/>
        <v>Sim</v>
      </c>
      <c r="R624" s="32" t="str">
        <f t="shared" si="57"/>
        <v>Sim</v>
      </c>
      <c r="S624" s="30">
        <f t="shared" si="58"/>
        <v>0</v>
      </c>
      <c r="T624" s="32" t="str">
        <f>IF($Q624&lt;&gt;"Sim","",IF($N624&gt;Parâmetros!$E$15,"Sim","Não"))</f>
        <v>Não</v>
      </c>
      <c r="U624" s="17" t="str">
        <f t="shared" si="59"/>
        <v>Na meta</v>
      </c>
      <c r="V624" s="17" t="str">
        <f>IF($AC624&lt;&gt;"",IF($L624&gt;0,"ATENÇÃO · apontou em dia de "&amp;LOWER($AC624)&amp;" cadastrado","Exceção cadastrada · "&amp;$AC624)&amp;IF($AD624="",""," · "&amp;$AD624),IF($E624="Férias",IF($L624&gt;0,"ATENÇÃO · apontou estando de férias no cadastro","Férias no cadastro"),IF($Y624="Férias / afastamento","Afastamento · "&amp;($Z624+$AA624-1)&amp;" dias seguidos sem apontamento",IF($Y624="Folga trabalhada","ATENÇÃO · apontou em dia de folga da escala 5x2",IF($Y624="Folga",IF(AND($D624="5x2",OR(WEEKDAY($F624,2)=6,WEEKDAY($F624,2)=7)),"Folga de fim de semana da escala 5x2",IF(AND(OR($D624="6x1",$D624="FF 6x1"),WEEKDAY($F624,2)=6,FALSE()),"Folga de fim de semana · apontou no domingo anterior",IF(AND(OR($D624="6x1",$D624="FF 6x1"),WEEKDAY($F624,2)=7,AND($A624=$A623,$L623&gt;0)),"Folga de fim de semana · apontou no sábado",IF(AND(OR($D624="6x1",$D624="FF 6x1"),OR(WEEKDAY($F624,2)=6,WEEKDAY($F624,2)=7)),"Folga de fim de semana · sem apontamento no sábado nem no domingo","Folga prevista pelo ciclo")))),IF($Y624="Indeterminado (início da série)","Sem histórico anterior — informe o dia do ciclo no Cadastro",IF($Y624="Falta de registro",IF(OR(OR($D624="6x1",$D624="FF 6x1"),$D624="5x2"),"FALTA DE REGISTRO · dia útil da escala "&amp;$E624,"FALTA DE REGISTRO · dia "&amp;$W624&amp;" de "&amp;IFERROR(INDEX(Parâmetros!$B$39:$B$48,MATCH($E624,Parâmetros!$A$39:$A$48,0)),99)&amp;" do ciclo"),IF(OR($D624="6x1",$D624="FF 6x1"),IF(OR(AND(WEEKDAY($F624,2)=6,AND($A624=$A625,$L625&gt;0)),AND(WEEKDAY($F624,2)=7,AND($A624=$A623,$L623&gt;0))),"ATENÇÃO · apontou sábado e domingo no mesmo fim de semana",IF(OR(WEEKDAY($F624,2)=6,WEEKDAY($F624,2)=7),"Jornada de fim de semana do 6x1",IF(OR($H624&gt;=Parâmetros!$E$20,$H624&lt;Parâmetros!$E$19),"ATENÇÃO · 6x1 apontou fora do horário diurno","Jornada fixa do 6x1"))),IF($D624="5x2","Jornada fixa do 5x2",IF($D624="Folguista",IF($J624=$K624,"Evidência confirma sequência","DIVERGE · sequência "&amp;$J624&amp;" × evidência "&amp;$K624),IF($K624=$E624,"Evidência confirma cadastro","DIVERGE · cadastro "&amp;$E624&amp;" × evidência "&amp;$K624)))))))))))</f>
        <v>Evidência confirma cadastro</v>
      </c>
      <c r="W624" s="34">
        <f>IF(OR(OR($D624="6x1",$D624="FF 6x1"),$D624="5x2"),"",IF($AB624&lt;&gt;$AB623,IF(IFERROR(INDEX(Cadastro!$F$5:$F$243,$AB624),"")="",IF($L624&gt;0,1,0),IF(IFERROR(INDEX(Cadastro!$F$5:$F$243,$AB624),"")&lt;=IFERROR(INDEX(Parâmetros!$B$39:$B$48,MATCH($E624,Parâmetros!$A$39:$A$48,0)),99),IFERROR(INDEX(Cadastro!$F$5:$F$243,$AB624),""),0)),IF($L624&gt;0,IF(N($X623)&gt;0,1,N($W623)+1),IF(AND($L624=0,OR(N($W623)&gt;=IFERROR(INDEX(Parâmetros!$B$39:$B$48,MATCH($E624,Parâmetros!$A$39:$A$48,0)),99),AND(N($X623)&gt;0,N($X623)&lt;IFERROR(INDEX(Parâmetros!$C$39:$C$48,MATCH($E624,Parâmetros!$A$39:$A$48,0)),0)))),0,N($W623)+1))))</f>
        <v>2</v>
      </c>
      <c r="X624" s="34">
        <f>IF(OR(OR($D624="6x1",$D624="FF 6x1"),$D624="5x2"),"",IF($AB624&lt;&gt;$AB623,IF(IFERROR(INDEX(Cadastro!$F$5:$F$243,$AB624),"")="",0,IF(IFERROR(INDEX(Cadastro!$F$5:$F$243,$AB624),"")&gt;IFERROR(INDEX(Parâmetros!$B$39:$B$48,MATCH($E624,Parâmetros!$A$39:$A$48,0)),99),IFERROR(INDEX(Cadastro!$F$5:$F$243,$AB624),"")-IFERROR(INDEX(Parâmetros!$B$39:$B$48,MATCH($E624,Parâmetros!$A$39:$A$48,0)),99),0)),IF(AND($L624=0,OR(N($W623)&gt;=IFERROR(INDEX(Parâmetros!$B$39:$B$48,MATCH($E624,Parâmetros!$A$39:$A$48,0)),99),AND(N($X623)&gt;0,N($X623)&lt;IFERROR(INDEX(Parâmetros!$C$39:$C$48,MATCH($E624,Parâmetros!$A$39:$A$48,0)),0)))),N($X623)+1,0)))</f>
        <v>0</v>
      </c>
      <c r="Y624" t="str">
        <f>IF($AC624&lt;&gt;"",IF($L624&gt;0,$AC624&amp;" · com apontamento",$AC624),IF($E624="Férias",IF($L624&gt;0,"Férias · com apontamento","Férias (cadastro)"),IF(($Z624+$AA624-1)&gt;Parâmetros!$E$16,"Férias / afastamento",IF(AND($D624="5x2",OR(WEEKDAY($F624,2)=6,WEEKDAY($F624,2)=7)),IF($L624&gt;0,"Folga trabalhada","Folga"),IF($L624&gt;0,"Trabalhado",IF(OR(OR($D624="6x1",$D624="FF 6x1"),$D624="5x2"),IF(AND(OR($D624="6x1",$D624="FF 6x1"),OR(WEEKDAY($F624,2)=6,WEEKDAY($F624,2)=7)),"Folga","Falta de registro"),IF(AND($AB624&lt;&gt;$AB623,IFERROR(INDEX(Cadastro!$F$5:$F$243,$AB624),"")=""),"Indeterminado (início da série)",IF($X624&gt;0,"Folga","Falta de registro"))))))))</f>
        <v>Trabalhado</v>
      </c>
      <c r="Z624" s="34">
        <f>IF(OR($L624&gt;0,$F624&gt;Parâmetros!$E$14),0,IF($A624&lt;&gt;$A623,1,N($Z623)+1))</f>
        <v>0</v>
      </c>
      <c r="AA624" s="34">
        <f>IF(OR($L624&gt;0,$F624&gt;Parâmetros!$E$14),0,IF(OR($A624&lt;&gt;$A625,$F625&gt;Parâmetros!$E$14),1,N($AA625)+1))</f>
        <v>0</v>
      </c>
      <c r="AB624" s="31">
        <f>IFERROR(MATCH($A624&amp;"|"&amp;TEXT(_xlfn.MAXIFS(Cadastro!$E$5:$E$243,Cadastro!$A$5:$A$243,$A624,Cadastro!$E$5:$E$243,"&lt;="&amp;$F624),"yyyymmdd"),Cadastro!$I$5:$I$243,0),"")</f>
        <v>91</v>
      </c>
      <c r="AC624" t="str">
        <f>IFERROR(_xlfn.SINGLE(INDEX(Exceções!$D$5:$D$203,MATCH($A624&amp;"|"&amp;$F624,Exceções!$F$5:$F$203,0))),"")</f>
        <v/>
      </c>
      <c r="AD624" t="str">
        <f>IF($AC624="","",IFERROR(_xlfn.SINGLE(INDEX(Exceções!$E$5:$E$203,MATCH($A624&amp;"|"&amp;$F624,Exceções!$F$5:$F$203,0))),""))</f>
        <v/>
      </c>
    </row>
    <row r="625" spans="1:30" ht="15" hidden="1" customHeight="1" x14ac:dyDescent="0.25">
      <c r="A625" s="31">
        <v>54049</v>
      </c>
      <c r="B625" s="17" t="s">
        <v>29</v>
      </c>
      <c r="C625" s="17" t="str">
        <f>IFERROR(INDEX(Cadastro!$C$5:$C$243,$AB625),"NÃO INFORMADO")</f>
        <v>ELE</v>
      </c>
      <c r="D625" s="17" t="str">
        <f>IFERROR(INDEX(Cadastro!$D$5:$D$243,$AB625),"")</f>
        <v>C</v>
      </c>
      <c r="E625" s="17" t="str">
        <f>IFERROR(INDEX(Cadastro!$G$5:$G$243,$AB625),"")</f>
        <v>C</v>
      </c>
      <c r="F625" s="29">
        <v>46307</v>
      </c>
      <c r="G625" s="32" t="str">
        <f t="shared" si="54"/>
        <v>seg</v>
      </c>
      <c r="H625" s="31">
        <f>IF($L625=0,"",_xlfn.MINIFS(Dados!$Q:$Q,Dados!$A:$A,$A625,Dados!$S:$S,$F625))</f>
        <v>30</v>
      </c>
      <c r="I625" s="31">
        <f>IF($H625="","",_xlfn.MAXIFS(Dados!$R:$R,Dados!$A:$A,$A625,Dados!$S:$S,$F625))</f>
        <v>420</v>
      </c>
      <c r="J625" s="32" t="str">
        <f>IF($D625&lt;&gt;"Folguista","",IFERROR(INDEX(Parâmetros!$D$52:$G$52,1,MIN(4,MAX(1,$W625))),""))</f>
        <v/>
      </c>
      <c r="K625" s="32" t="str">
        <f>IF(OR($AC625&lt;&gt;"",$Y625="Folga",$Y625="Folga trabalhada",$Y625="Férias (cadastro)",$Y625="Férias / afastamento",$Y625="Indeterminado (início da série)"),"",IF(OR($D625="6x1",$D625="FF 6x1"),IF(OR(WEEKDAY($F625,2)=6,WEEKDAY($F625,2)=7),"6x1 sáb/dom","6x1"),IF($D625="5x2","5x2",IF($H625="",IF($D625="Folguista",$J625,$E625),IF(OR($H625&gt;=Parâmetros!$E$18,$H625&lt;Parâmetros!$E$19),"C",IF($H625&lt;Parâmetros!$E$20,"A","B"))))))</f>
        <v>C</v>
      </c>
      <c r="L625" s="30">
        <f>SUMIFS(Dados!$E:$E,Dados!$A:$A,$A625,Dados!$S:$S,$F625)</f>
        <v>7.94</v>
      </c>
      <c r="M625" s="30">
        <f>IFERROR(INDEX(Parâmetros!$E$6:$E$11,MATCH($K625,Parâmetros!$A$6:$A$11,0)),"")</f>
        <v>6.67</v>
      </c>
      <c r="N625" s="33">
        <f t="shared" si="55"/>
        <v>1.1904047976011995</v>
      </c>
      <c r="O625" s="33">
        <f>Parâmetros!$E$13</f>
        <v>0.8</v>
      </c>
      <c r="P625" s="32" t="str">
        <f>IF(OR($M625="",$F625&gt;Parâmetros!$E$14),"Não","Sim")</f>
        <v>Sim</v>
      </c>
      <c r="Q625" s="32" t="str">
        <f t="shared" si="56"/>
        <v>Sim</v>
      </c>
      <c r="R625" s="32" t="str">
        <f t="shared" si="57"/>
        <v>Sim</v>
      </c>
      <c r="S625" s="30">
        <f t="shared" si="58"/>
        <v>0</v>
      </c>
      <c r="T625" s="32" t="str">
        <f>IF($Q625&lt;&gt;"Sim","",IF($N625&gt;Parâmetros!$E$15,"Sim","Não"))</f>
        <v>Sim</v>
      </c>
      <c r="U625" s="17" t="str">
        <f t="shared" si="59"/>
        <v>Na meta</v>
      </c>
      <c r="V625" s="17" t="str">
        <f>IF($AC625&lt;&gt;"",IF($L625&gt;0,"ATENÇÃO · apontou em dia de "&amp;LOWER($AC625)&amp;" cadastrado","Exceção cadastrada · "&amp;$AC625)&amp;IF($AD625="",""," · "&amp;$AD625),IF($E625="Férias",IF($L625&gt;0,"ATENÇÃO · apontou estando de férias no cadastro","Férias no cadastro"),IF($Y625="Férias / afastamento","Afastamento · "&amp;($Z625+$AA625-1)&amp;" dias seguidos sem apontamento",IF($Y625="Folga trabalhada","ATENÇÃO · apontou em dia de folga da escala 5x2",IF($Y625="Folga",IF(AND($D625="5x2",OR(WEEKDAY($F625,2)=6,WEEKDAY($F625,2)=7)),"Folga de fim de semana da escala 5x2",IF(AND(OR($D625="6x1",$D625="FF 6x1"),WEEKDAY($F625,2)=6,FALSE()),"Folga de fim de semana · apontou no domingo anterior",IF(AND(OR($D625="6x1",$D625="FF 6x1"),WEEKDAY($F625,2)=7,AND($A625=$A624,$L624&gt;0)),"Folga de fim de semana · apontou no sábado",IF(AND(OR($D625="6x1",$D625="FF 6x1"),OR(WEEKDAY($F625,2)=6,WEEKDAY($F625,2)=7)),"Folga de fim de semana · sem apontamento no sábado nem no domingo","Folga prevista pelo ciclo")))),IF($Y625="Indeterminado (início da série)","Sem histórico anterior — informe o dia do ciclo no Cadastro",IF($Y625="Falta de registro",IF(OR(OR($D625="6x1",$D625="FF 6x1"),$D625="5x2"),"FALTA DE REGISTRO · dia útil da escala "&amp;$E625,"FALTA DE REGISTRO · dia "&amp;$W625&amp;" de "&amp;IFERROR(INDEX(Parâmetros!$B$39:$B$48,MATCH($E625,Parâmetros!$A$39:$A$48,0)),99)&amp;" do ciclo"),IF(OR($D625="6x1",$D625="FF 6x1"),IF(OR(AND(WEEKDAY($F625,2)=6,AND($A625=$A626,$L626&gt;0)),AND(WEEKDAY($F625,2)=7,AND($A625=$A624,$L624&gt;0))),"ATENÇÃO · apontou sábado e domingo no mesmo fim de semana",IF(OR(WEEKDAY($F625,2)=6,WEEKDAY($F625,2)=7),"Jornada de fim de semana do 6x1",IF(OR($H625&gt;=Parâmetros!$E$20,$H625&lt;Parâmetros!$E$19),"ATENÇÃO · 6x1 apontou fora do horário diurno","Jornada fixa do 6x1"))),IF($D625="5x2","Jornada fixa do 5x2",IF($D625="Folguista",IF($J625=$K625,"Evidência confirma sequência","DIVERGE · sequência "&amp;$J625&amp;" × evidência "&amp;$K625),IF($K625=$E625,"Evidência confirma cadastro","DIVERGE · cadastro "&amp;$E625&amp;" × evidência "&amp;$K625)))))))))))</f>
        <v>Evidência confirma cadastro</v>
      </c>
      <c r="W625" s="34">
        <f>IF(OR(OR($D625="6x1",$D625="FF 6x1"),$D625="5x2"),"",IF($AB625&lt;&gt;$AB624,IF(IFERROR(INDEX(Cadastro!$F$5:$F$243,$AB625),"")="",IF($L625&gt;0,1,0),IF(IFERROR(INDEX(Cadastro!$F$5:$F$243,$AB625),"")&lt;=IFERROR(INDEX(Parâmetros!$B$39:$B$48,MATCH($E625,Parâmetros!$A$39:$A$48,0)),99),IFERROR(INDEX(Cadastro!$F$5:$F$243,$AB625),""),0)),IF($L625&gt;0,IF(N($X624)&gt;0,1,N($W624)+1),IF(AND($L625=0,OR(N($W624)&gt;=IFERROR(INDEX(Parâmetros!$B$39:$B$48,MATCH($E625,Parâmetros!$A$39:$A$48,0)),99),AND(N($X624)&gt;0,N($X624)&lt;IFERROR(INDEX(Parâmetros!$C$39:$C$48,MATCH($E625,Parâmetros!$A$39:$A$48,0)),0)))),0,N($W624)+1))))</f>
        <v>3</v>
      </c>
      <c r="X625" s="34">
        <f>IF(OR(OR($D625="6x1",$D625="FF 6x1"),$D625="5x2"),"",IF($AB625&lt;&gt;$AB624,IF(IFERROR(INDEX(Cadastro!$F$5:$F$243,$AB625),"")="",0,IF(IFERROR(INDEX(Cadastro!$F$5:$F$243,$AB625),"")&gt;IFERROR(INDEX(Parâmetros!$B$39:$B$48,MATCH($E625,Parâmetros!$A$39:$A$48,0)),99),IFERROR(INDEX(Cadastro!$F$5:$F$243,$AB625),"")-IFERROR(INDEX(Parâmetros!$B$39:$B$48,MATCH($E625,Parâmetros!$A$39:$A$48,0)),99),0)),IF(AND($L625=0,OR(N($W624)&gt;=IFERROR(INDEX(Parâmetros!$B$39:$B$48,MATCH($E625,Parâmetros!$A$39:$A$48,0)),99),AND(N($X624)&gt;0,N($X624)&lt;IFERROR(INDEX(Parâmetros!$C$39:$C$48,MATCH($E625,Parâmetros!$A$39:$A$48,0)),0)))),N($X624)+1,0)))</f>
        <v>0</v>
      </c>
      <c r="Y625" t="str">
        <f>IF($AC625&lt;&gt;"",IF($L625&gt;0,$AC625&amp;" · com apontamento",$AC625),IF($E625="Férias",IF($L625&gt;0,"Férias · com apontamento","Férias (cadastro)"),IF(($Z625+$AA625-1)&gt;Parâmetros!$E$16,"Férias / afastamento",IF(AND($D625="5x2",OR(WEEKDAY($F625,2)=6,WEEKDAY($F625,2)=7)),IF($L625&gt;0,"Folga trabalhada","Folga"),IF($L625&gt;0,"Trabalhado",IF(OR(OR($D625="6x1",$D625="FF 6x1"),$D625="5x2"),IF(AND(OR($D625="6x1",$D625="FF 6x1"),OR(WEEKDAY($F625,2)=6,WEEKDAY($F625,2)=7)),"Folga","Falta de registro"),IF(AND($AB625&lt;&gt;$AB624,IFERROR(INDEX(Cadastro!$F$5:$F$243,$AB625),"")=""),"Indeterminado (início da série)",IF($X625&gt;0,"Folga","Falta de registro"))))))))</f>
        <v>Trabalhado</v>
      </c>
      <c r="Z625" s="34">
        <f>IF(OR($L625&gt;0,$F625&gt;Parâmetros!$E$14),0,IF($A625&lt;&gt;$A624,1,N($Z624)+1))</f>
        <v>0</v>
      </c>
      <c r="AA625" s="34">
        <f>IF(OR($L625&gt;0,$F625&gt;Parâmetros!$E$14),0,IF(OR($A625&lt;&gt;$A626,$F626&gt;Parâmetros!$E$14),1,N($AA626)+1))</f>
        <v>0</v>
      </c>
      <c r="AB625" s="31">
        <f>IFERROR(MATCH($A625&amp;"|"&amp;TEXT(_xlfn.MAXIFS(Cadastro!$E$5:$E$243,Cadastro!$A$5:$A$243,$A625,Cadastro!$E$5:$E$243,"&lt;="&amp;$F625),"yyyymmdd"),Cadastro!$I$5:$I$243,0),"")</f>
        <v>91</v>
      </c>
      <c r="AC625" t="str">
        <f>IFERROR(_xlfn.SINGLE(INDEX(Exceções!$D$5:$D$203,MATCH($A625&amp;"|"&amp;$F625,Exceções!$F$5:$F$203,0))),"")</f>
        <v/>
      </c>
      <c r="AD625" t="str">
        <f>IF($AC625="","",IFERROR(_xlfn.SINGLE(INDEX(Exceções!$E$5:$E$203,MATCH($A625&amp;"|"&amp;$F625,Exceções!$F$5:$F$203,0))),""))</f>
        <v/>
      </c>
    </row>
    <row r="626" spans="1:30" ht="15" hidden="1" customHeight="1" x14ac:dyDescent="0.25">
      <c r="A626" s="31">
        <v>54049</v>
      </c>
      <c r="B626" s="17" t="s">
        <v>29</v>
      </c>
      <c r="C626" s="17" t="str">
        <f>IFERROR(INDEX(Cadastro!$C$5:$C$243,$AB626),"NÃO INFORMADO")</f>
        <v>ELE</v>
      </c>
      <c r="D626" s="17" t="str">
        <f>IFERROR(INDEX(Cadastro!$D$5:$D$243,$AB626),"")</f>
        <v>C</v>
      </c>
      <c r="E626" s="17" t="str">
        <f>IFERROR(INDEX(Cadastro!$G$5:$G$243,$AB626),"")</f>
        <v>C</v>
      </c>
      <c r="F626" s="29">
        <v>46308</v>
      </c>
      <c r="G626" s="32" t="str">
        <f t="shared" si="54"/>
        <v>ter</v>
      </c>
      <c r="H626" s="31">
        <f>IF($L626=0,"",_xlfn.MINIFS(Dados!$Q:$Q,Dados!$A:$A,$A626,Dados!$S:$S,$F626))</f>
        <v>31</v>
      </c>
      <c r="I626" s="31">
        <f>IF($H626="","",_xlfn.MAXIFS(Dados!$R:$R,Dados!$A:$A,$A626,Dados!$S:$S,$F626))</f>
        <v>420</v>
      </c>
      <c r="J626" s="32" t="str">
        <f>IF($D626&lt;&gt;"Folguista","",IFERROR(INDEX(Parâmetros!$D$52:$G$52,1,MIN(4,MAX(1,$W626))),""))</f>
        <v/>
      </c>
      <c r="K626" s="32" t="str">
        <f>IF(OR($AC626&lt;&gt;"",$Y626="Folga",$Y626="Folga trabalhada",$Y626="Férias (cadastro)",$Y626="Férias / afastamento",$Y626="Indeterminado (início da série)"),"",IF(OR($D626="6x1",$D626="FF 6x1"),IF(OR(WEEKDAY($F626,2)=6,WEEKDAY($F626,2)=7),"6x1 sáb/dom","6x1"),IF($D626="5x2","5x2",IF($H626="",IF($D626="Folguista",$J626,$E626),IF(OR($H626&gt;=Parâmetros!$E$18,$H626&lt;Parâmetros!$E$19),"C",IF($H626&lt;Parâmetros!$E$20,"A","B"))))))</f>
        <v>C</v>
      </c>
      <c r="L626" s="30">
        <f>SUMIFS(Dados!$E:$E,Dados!$A:$A,$A626,Dados!$S:$S,$F626)</f>
        <v>5.46</v>
      </c>
      <c r="M626" s="30">
        <f>IFERROR(INDEX(Parâmetros!$E$6:$E$11,MATCH($K626,Parâmetros!$A$6:$A$11,0)),"")</f>
        <v>6.67</v>
      </c>
      <c r="N626" s="33">
        <f t="shared" si="55"/>
        <v>0.81859070464767614</v>
      </c>
      <c r="O626" s="33">
        <f>Parâmetros!$E$13</f>
        <v>0.8</v>
      </c>
      <c r="P626" s="32" t="str">
        <f>IF(OR($M626="",$F626&gt;Parâmetros!$E$14),"Não","Sim")</f>
        <v>Sim</v>
      </c>
      <c r="Q626" s="32" t="str">
        <f t="shared" si="56"/>
        <v>Sim</v>
      </c>
      <c r="R626" s="32" t="str">
        <f t="shared" si="57"/>
        <v>Sim</v>
      </c>
      <c r="S626" s="30">
        <f t="shared" si="58"/>
        <v>0</v>
      </c>
      <c r="T626" s="32" t="str">
        <f>IF($Q626&lt;&gt;"Sim","",IF($N626&gt;Parâmetros!$E$15,"Sim","Não"))</f>
        <v>Não</v>
      </c>
      <c r="U626" s="17" t="str">
        <f t="shared" si="59"/>
        <v>Na meta</v>
      </c>
      <c r="V626" s="17" t="str">
        <f>IF($AC626&lt;&gt;"",IF($L626&gt;0,"ATENÇÃO · apontou em dia de "&amp;LOWER($AC626)&amp;" cadastrado","Exceção cadastrada · "&amp;$AC626)&amp;IF($AD626="",""," · "&amp;$AD626),IF($E626="Férias",IF($L626&gt;0,"ATENÇÃO · apontou estando de férias no cadastro","Férias no cadastro"),IF($Y626="Férias / afastamento","Afastamento · "&amp;($Z626+$AA626-1)&amp;" dias seguidos sem apontamento",IF($Y626="Folga trabalhada","ATENÇÃO · apontou em dia de folga da escala 5x2",IF($Y626="Folga",IF(AND($D626="5x2",OR(WEEKDAY($F626,2)=6,WEEKDAY($F626,2)=7)),"Folga de fim de semana da escala 5x2",IF(AND(OR($D626="6x1",$D626="FF 6x1"),WEEKDAY($F626,2)=6,FALSE()),"Folga de fim de semana · apontou no domingo anterior",IF(AND(OR($D626="6x1",$D626="FF 6x1"),WEEKDAY($F626,2)=7,AND($A626=$A625,$L625&gt;0)),"Folga de fim de semana · apontou no sábado",IF(AND(OR($D626="6x1",$D626="FF 6x1"),OR(WEEKDAY($F626,2)=6,WEEKDAY($F626,2)=7)),"Folga de fim de semana · sem apontamento no sábado nem no domingo","Folga prevista pelo ciclo")))),IF($Y626="Indeterminado (início da série)","Sem histórico anterior — informe o dia do ciclo no Cadastro",IF($Y626="Falta de registro",IF(OR(OR($D626="6x1",$D626="FF 6x1"),$D626="5x2"),"FALTA DE REGISTRO · dia útil da escala "&amp;$E626,"FALTA DE REGISTRO · dia "&amp;$W626&amp;" de "&amp;IFERROR(INDEX(Parâmetros!$B$39:$B$48,MATCH($E626,Parâmetros!$A$39:$A$48,0)),99)&amp;" do ciclo"),IF(OR($D626="6x1",$D626="FF 6x1"),IF(OR(AND(WEEKDAY($F626,2)=6,AND($A626=$A627,$L627&gt;0)),AND(WEEKDAY($F626,2)=7,AND($A626=$A625,$L625&gt;0))),"ATENÇÃO · apontou sábado e domingo no mesmo fim de semana",IF(OR(WEEKDAY($F626,2)=6,WEEKDAY($F626,2)=7),"Jornada de fim de semana do 6x1",IF(OR($H626&gt;=Parâmetros!$E$20,$H626&lt;Parâmetros!$E$19),"ATENÇÃO · 6x1 apontou fora do horário diurno","Jornada fixa do 6x1"))),IF($D626="5x2","Jornada fixa do 5x2",IF($D626="Folguista",IF($J626=$K626,"Evidência confirma sequência","DIVERGE · sequência "&amp;$J626&amp;" × evidência "&amp;$K626),IF($K626=$E626,"Evidência confirma cadastro","DIVERGE · cadastro "&amp;$E626&amp;" × evidência "&amp;$K626)))))))))))</f>
        <v>Evidência confirma cadastro</v>
      </c>
      <c r="W626" s="34">
        <f>IF(OR(OR($D626="6x1",$D626="FF 6x1"),$D626="5x2"),"",IF($AB626&lt;&gt;$AB625,IF(IFERROR(INDEX(Cadastro!$F$5:$F$243,$AB626),"")="",IF($L626&gt;0,1,0),IF(IFERROR(INDEX(Cadastro!$F$5:$F$243,$AB626),"")&lt;=IFERROR(INDEX(Parâmetros!$B$39:$B$48,MATCH($E626,Parâmetros!$A$39:$A$48,0)),99),IFERROR(INDEX(Cadastro!$F$5:$F$243,$AB626),""),0)),IF($L626&gt;0,IF(N($X625)&gt;0,1,N($W625)+1),IF(AND($L626=0,OR(N($W625)&gt;=IFERROR(INDEX(Parâmetros!$B$39:$B$48,MATCH($E626,Parâmetros!$A$39:$A$48,0)),99),AND(N($X625)&gt;0,N($X625)&lt;IFERROR(INDEX(Parâmetros!$C$39:$C$48,MATCH($E626,Parâmetros!$A$39:$A$48,0)),0)))),0,N($W625)+1))))</f>
        <v>4</v>
      </c>
      <c r="X626" s="34">
        <f>IF(OR(OR($D626="6x1",$D626="FF 6x1"),$D626="5x2"),"",IF($AB626&lt;&gt;$AB625,IF(IFERROR(INDEX(Cadastro!$F$5:$F$243,$AB626),"")="",0,IF(IFERROR(INDEX(Cadastro!$F$5:$F$243,$AB626),"")&gt;IFERROR(INDEX(Parâmetros!$B$39:$B$48,MATCH($E626,Parâmetros!$A$39:$A$48,0)),99),IFERROR(INDEX(Cadastro!$F$5:$F$243,$AB626),"")-IFERROR(INDEX(Parâmetros!$B$39:$B$48,MATCH($E626,Parâmetros!$A$39:$A$48,0)),99),0)),IF(AND($L626=0,OR(N($W625)&gt;=IFERROR(INDEX(Parâmetros!$B$39:$B$48,MATCH($E626,Parâmetros!$A$39:$A$48,0)),99),AND(N($X625)&gt;0,N($X625)&lt;IFERROR(INDEX(Parâmetros!$C$39:$C$48,MATCH($E626,Parâmetros!$A$39:$A$48,0)),0)))),N($X625)+1,0)))</f>
        <v>0</v>
      </c>
      <c r="Y626" t="str">
        <f>IF($AC626&lt;&gt;"",IF($L626&gt;0,$AC626&amp;" · com apontamento",$AC626),IF($E626="Férias",IF($L626&gt;0,"Férias · com apontamento","Férias (cadastro)"),IF(($Z626+$AA626-1)&gt;Parâmetros!$E$16,"Férias / afastamento",IF(AND($D626="5x2",OR(WEEKDAY($F626,2)=6,WEEKDAY($F626,2)=7)),IF($L626&gt;0,"Folga trabalhada","Folga"),IF($L626&gt;0,"Trabalhado",IF(OR(OR($D626="6x1",$D626="FF 6x1"),$D626="5x2"),IF(AND(OR($D626="6x1",$D626="FF 6x1"),OR(WEEKDAY($F626,2)=6,WEEKDAY($F626,2)=7)),"Folga","Falta de registro"),IF(AND($AB626&lt;&gt;$AB625,IFERROR(INDEX(Cadastro!$F$5:$F$243,$AB626),"")=""),"Indeterminado (início da série)",IF($X626&gt;0,"Folga","Falta de registro"))))))))</f>
        <v>Trabalhado</v>
      </c>
      <c r="Z626" s="34">
        <f>IF(OR($L626&gt;0,$F626&gt;Parâmetros!$E$14),0,IF($A626&lt;&gt;$A625,1,N($Z625)+1))</f>
        <v>0</v>
      </c>
      <c r="AA626" s="34">
        <f>IF(OR($L626&gt;0,$F626&gt;Parâmetros!$E$14),0,IF(OR($A626&lt;&gt;$A627,$F627&gt;Parâmetros!$E$14),1,N($AA627)+1))</f>
        <v>0</v>
      </c>
      <c r="AB626" s="31">
        <f>IFERROR(MATCH($A626&amp;"|"&amp;TEXT(_xlfn.MAXIFS(Cadastro!$E$5:$E$243,Cadastro!$A$5:$A$243,$A626,Cadastro!$E$5:$E$243,"&lt;="&amp;$F626),"yyyymmdd"),Cadastro!$I$5:$I$243,0),"")</f>
        <v>91</v>
      </c>
      <c r="AC626" t="str">
        <f>IFERROR(_xlfn.SINGLE(INDEX(Exceções!$D$5:$D$203,MATCH($A626&amp;"|"&amp;$F626,Exceções!$F$5:$F$203,0))),"")</f>
        <v/>
      </c>
      <c r="AD626" t="str">
        <f>IF($AC626="","",IFERROR(_xlfn.SINGLE(INDEX(Exceções!$E$5:$E$203,MATCH($A626&amp;"|"&amp;$F626,Exceções!$F$5:$F$203,0))),""))</f>
        <v/>
      </c>
    </row>
    <row r="627" spans="1:30" ht="15" hidden="1" customHeight="1" x14ac:dyDescent="0.25">
      <c r="A627" s="31">
        <v>54049</v>
      </c>
      <c r="B627" s="17" t="s">
        <v>29</v>
      </c>
      <c r="C627" s="17" t="str">
        <f>IFERROR(INDEX(Cadastro!$C$5:$C$243,$AB627),"NÃO INFORMADO")</f>
        <v>ELE</v>
      </c>
      <c r="D627" s="17" t="str">
        <f>IFERROR(INDEX(Cadastro!$D$5:$D$243,$AB627),"")</f>
        <v>C</v>
      </c>
      <c r="E627" s="17" t="str">
        <f>IFERROR(INDEX(Cadastro!$G$5:$G$243,$AB627),"")</f>
        <v>C</v>
      </c>
      <c r="F627" s="29">
        <v>46309</v>
      </c>
      <c r="G627" s="32" t="str">
        <f t="shared" si="54"/>
        <v>qua</v>
      </c>
      <c r="H627" s="31">
        <f>IF($L627=0,"",_xlfn.MINIFS(Dados!$Q:$Q,Dados!$A:$A,$A627,Dados!$S:$S,$F627))</f>
        <v>60</v>
      </c>
      <c r="I627" s="31">
        <f>IF($H627="","",_xlfn.MAXIFS(Dados!$R:$R,Dados!$A:$A,$A627,Dados!$S:$S,$F627))</f>
        <v>415</v>
      </c>
      <c r="J627" s="32" t="str">
        <f>IF($D627&lt;&gt;"Folguista","",IFERROR(INDEX(Parâmetros!$D$52:$G$52,1,MIN(4,MAX(1,$W627))),""))</f>
        <v/>
      </c>
      <c r="K627" s="32" t="str">
        <f>IF(OR($AC627&lt;&gt;"",$Y627="Folga",$Y627="Folga trabalhada",$Y627="Férias (cadastro)",$Y627="Férias / afastamento",$Y627="Indeterminado (início da série)"),"",IF(OR($D627="6x1",$D627="FF 6x1"),IF(OR(WEEKDAY($F627,2)=6,WEEKDAY($F627,2)=7),"6x1 sáb/dom","6x1"),IF($D627="5x2","5x2",IF($H627="",IF($D627="Folguista",$J627,$E627),IF(OR($H627&gt;=Parâmetros!$E$18,$H627&lt;Parâmetros!$E$19),"C",IF($H627&lt;Parâmetros!$E$20,"A","B"))))))</f>
        <v>C</v>
      </c>
      <c r="L627" s="30">
        <f>SUMIFS(Dados!$E:$E,Dados!$A:$A,$A627,Dados!$S:$S,$F627)</f>
        <v>5.8900000000000006</v>
      </c>
      <c r="M627" s="30">
        <f>IFERROR(INDEX(Parâmetros!$E$6:$E$11,MATCH($K627,Parâmetros!$A$6:$A$11,0)),"")</f>
        <v>6.67</v>
      </c>
      <c r="N627" s="33">
        <f t="shared" si="55"/>
        <v>0.88305847076461774</v>
      </c>
      <c r="O627" s="33">
        <f>Parâmetros!$E$13</f>
        <v>0.8</v>
      </c>
      <c r="P627" s="32" t="str">
        <f>IF(OR($M627="",$F627&gt;Parâmetros!$E$14),"Não","Sim")</f>
        <v>Sim</v>
      </c>
      <c r="Q627" s="32" t="str">
        <f t="shared" si="56"/>
        <v>Sim</v>
      </c>
      <c r="R627" s="32" t="str">
        <f t="shared" si="57"/>
        <v>Sim</v>
      </c>
      <c r="S627" s="30">
        <f t="shared" si="58"/>
        <v>0</v>
      </c>
      <c r="T627" s="32" t="str">
        <f>IF($Q627&lt;&gt;"Sim","",IF($N627&gt;Parâmetros!$E$15,"Sim","Não"))</f>
        <v>Não</v>
      </c>
      <c r="U627" s="17" t="str">
        <f t="shared" si="59"/>
        <v>Na meta</v>
      </c>
      <c r="V627" s="17" t="str">
        <f>IF($AC627&lt;&gt;"",IF($L627&gt;0,"ATENÇÃO · apontou em dia de "&amp;LOWER($AC627)&amp;" cadastrado","Exceção cadastrada · "&amp;$AC627)&amp;IF($AD627="",""," · "&amp;$AD627),IF($E627="Férias",IF($L627&gt;0,"ATENÇÃO · apontou estando de férias no cadastro","Férias no cadastro"),IF($Y627="Férias / afastamento","Afastamento · "&amp;($Z627+$AA627-1)&amp;" dias seguidos sem apontamento",IF($Y627="Folga trabalhada","ATENÇÃO · apontou em dia de folga da escala 5x2",IF($Y627="Folga",IF(AND($D627="5x2",OR(WEEKDAY($F627,2)=6,WEEKDAY($F627,2)=7)),"Folga de fim de semana da escala 5x2",IF(AND(OR($D627="6x1",$D627="FF 6x1"),WEEKDAY($F627,2)=6,FALSE()),"Folga de fim de semana · apontou no domingo anterior",IF(AND(OR($D627="6x1",$D627="FF 6x1"),WEEKDAY($F627,2)=7,AND($A627=$A626,$L626&gt;0)),"Folga de fim de semana · apontou no sábado",IF(AND(OR($D627="6x1",$D627="FF 6x1"),OR(WEEKDAY($F627,2)=6,WEEKDAY($F627,2)=7)),"Folga de fim de semana · sem apontamento no sábado nem no domingo","Folga prevista pelo ciclo")))),IF($Y627="Indeterminado (início da série)","Sem histórico anterior — informe o dia do ciclo no Cadastro",IF($Y627="Falta de registro",IF(OR(OR($D627="6x1",$D627="FF 6x1"),$D627="5x2"),"FALTA DE REGISTRO · dia útil da escala "&amp;$E627,"FALTA DE REGISTRO · dia "&amp;$W627&amp;" de "&amp;IFERROR(INDEX(Parâmetros!$B$39:$B$48,MATCH($E627,Parâmetros!$A$39:$A$48,0)),99)&amp;" do ciclo"),IF(OR($D627="6x1",$D627="FF 6x1"),IF(OR(AND(WEEKDAY($F627,2)=6,AND($A627=$A628,$L628&gt;0)),AND(WEEKDAY($F627,2)=7,AND($A627=$A626,$L626&gt;0))),"ATENÇÃO · apontou sábado e domingo no mesmo fim de semana",IF(OR(WEEKDAY($F627,2)=6,WEEKDAY($F627,2)=7),"Jornada de fim de semana do 6x1",IF(OR($H627&gt;=Parâmetros!$E$20,$H627&lt;Parâmetros!$E$19),"ATENÇÃO · 6x1 apontou fora do horário diurno","Jornada fixa do 6x1"))),IF($D627="5x2","Jornada fixa do 5x2",IF($D627="Folguista",IF($J627=$K627,"Evidência confirma sequência","DIVERGE · sequência "&amp;$J627&amp;" × evidência "&amp;$K627),IF($K627=$E627,"Evidência confirma cadastro","DIVERGE · cadastro "&amp;$E627&amp;" × evidência "&amp;$K627)))))))))))</f>
        <v>Evidência confirma cadastro</v>
      </c>
      <c r="W627" s="34">
        <f>IF(OR(OR($D627="6x1",$D627="FF 6x1"),$D627="5x2"),"",IF($AB627&lt;&gt;$AB626,IF(IFERROR(INDEX(Cadastro!$F$5:$F$243,$AB627),"")="",IF($L627&gt;0,1,0),IF(IFERROR(INDEX(Cadastro!$F$5:$F$243,$AB627),"")&lt;=IFERROR(INDEX(Parâmetros!$B$39:$B$48,MATCH($E627,Parâmetros!$A$39:$A$48,0)),99),IFERROR(INDEX(Cadastro!$F$5:$F$243,$AB627),""),0)),IF($L627&gt;0,IF(N($X626)&gt;0,1,N($W626)+1),IF(AND($L627=0,OR(N($W626)&gt;=IFERROR(INDEX(Parâmetros!$B$39:$B$48,MATCH($E627,Parâmetros!$A$39:$A$48,0)),99),AND(N($X626)&gt;0,N($X626)&lt;IFERROR(INDEX(Parâmetros!$C$39:$C$48,MATCH($E627,Parâmetros!$A$39:$A$48,0)),0)))),0,N($W626)+1))))</f>
        <v>5</v>
      </c>
      <c r="X627" s="34">
        <f>IF(OR(OR($D627="6x1",$D627="FF 6x1"),$D627="5x2"),"",IF($AB627&lt;&gt;$AB626,IF(IFERROR(INDEX(Cadastro!$F$5:$F$243,$AB627),"")="",0,IF(IFERROR(INDEX(Cadastro!$F$5:$F$243,$AB627),"")&gt;IFERROR(INDEX(Parâmetros!$B$39:$B$48,MATCH($E627,Parâmetros!$A$39:$A$48,0)),99),IFERROR(INDEX(Cadastro!$F$5:$F$243,$AB627),"")-IFERROR(INDEX(Parâmetros!$B$39:$B$48,MATCH($E627,Parâmetros!$A$39:$A$48,0)),99),0)),IF(AND($L627=0,OR(N($W626)&gt;=IFERROR(INDEX(Parâmetros!$B$39:$B$48,MATCH($E627,Parâmetros!$A$39:$A$48,0)),99),AND(N($X626)&gt;0,N($X626)&lt;IFERROR(INDEX(Parâmetros!$C$39:$C$48,MATCH($E627,Parâmetros!$A$39:$A$48,0)),0)))),N($X626)+1,0)))</f>
        <v>0</v>
      </c>
      <c r="Y627" t="str">
        <f>IF($AC627&lt;&gt;"",IF($L627&gt;0,$AC627&amp;" · com apontamento",$AC627),IF($E627="Férias",IF($L627&gt;0,"Férias · com apontamento","Férias (cadastro)"),IF(($Z627+$AA627-1)&gt;Parâmetros!$E$16,"Férias / afastamento",IF(AND($D627="5x2",OR(WEEKDAY($F627,2)=6,WEEKDAY($F627,2)=7)),IF($L627&gt;0,"Folga trabalhada","Folga"),IF($L627&gt;0,"Trabalhado",IF(OR(OR($D627="6x1",$D627="FF 6x1"),$D627="5x2"),IF(AND(OR($D627="6x1",$D627="FF 6x1"),OR(WEEKDAY($F627,2)=6,WEEKDAY($F627,2)=7)),"Folga","Falta de registro"),IF(AND($AB627&lt;&gt;$AB626,IFERROR(INDEX(Cadastro!$F$5:$F$243,$AB627),"")=""),"Indeterminado (início da série)",IF($X627&gt;0,"Folga","Falta de registro"))))))))</f>
        <v>Trabalhado</v>
      </c>
      <c r="Z627" s="34">
        <f>IF(OR($L627&gt;0,$F627&gt;Parâmetros!$E$14),0,IF($A627&lt;&gt;$A626,1,N($Z626)+1))</f>
        <v>0</v>
      </c>
      <c r="AA627" s="34">
        <f>IF(OR($L627&gt;0,$F627&gt;Parâmetros!$E$14),0,IF(OR($A627&lt;&gt;$A628,$F628&gt;Parâmetros!$E$14),1,N($AA628)+1))</f>
        <v>0</v>
      </c>
      <c r="AB627" s="31">
        <f>IFERROR(MATCH($A627&amp;"|"&amp;TEXT(_xlfn.MAXIFS(Cadastro!$E$5:$E$243,Cadastro!$A$5:$A$243,$A627,Cadastro!$E$5:$E$243,"&lt;="&amp;$F627),"yyyymmdd"),Cadastro!$I$5:$I$243,0),"")</f>
        <v>91</v>
      </c>
      <c r="AC627" t="str">
        <f>IFERROR(_xlfn.SINGLE(INDEX(Exceções!$D$5:$D$203,MATCH($A627&amp;"|"&amp;$F627,Exceções!$F$5:$F$203,0))),"")</f>
        <v/>
      </c>
      <c r="AD627" t="str">
        <f>IF($AC627="","",IFERROR(_xlfn.SINGLE(INDEX(Exceções!$E$5:$E$203,MATCH($A627&amp;"|"&amp;$F627,Exceções!$F$5:$F$203,0))),""))</f>
        <v/>
      </c>
    </row>
    <row r="628" spans="1:30" ht="15" hidden="1" customHeight="1" x14ac:dyDescent="0.25">
      <c r="A628" s="31">
        <v>54049</v>
      </c>
      <c r="B628" s="17" t="s">
        <v>29</v>
      </c>
      <c r="C628" s="17" t="str">
        <f>IFERROR(INDEX(Cadastro!$C$5:$C$243,$AB628),"NÃO INFORMADO")</f>
        <v>ELE</v>
      </c>
      <c r="D628" s="17" t="str">
        <f>IFERROR(INDEX(Cadastro!$D$5:$D$243,$AB628),"")</f>
        <v>C</v>
      </c>
      <c r="E628" s="17" t="str">
        <f>IFERROR(INDEX(Cadastro!$G$5:$G$243,$AB628),"")</f>
        <v>C</v>
      </c>
      <c r="F628" s="29">
        <v>46310</v>
      </c>
      <c r="G628" s="32" t="str">
        <f t="shared" si="54"/>
        <v>qui</v>
      </c>
      <c r="H628" s="31" t="str">
        <f>IF($L628=0,"",_xlfn.MINIFS(Dados!$Q:$Q,Dados!$A:$A,$A628,Dados!$S:$S,$F628))</f>
        <v/>
      </c>
      <c r="I628" s="31" t="str">
        <f>IF($H628="","",_xlfn.MAXIFS(Dados!$R:$R,Dados!$A:$A,$A628,Dados!$S:$S,$F628))</f>
        <v/>
      </c>
      <c r="J628" s="32" t="str">
        <f>IF($D628&lt;&gt;"Folguista","",IFERROR(INDEX(Parâmetros!$D$52:$G$52,1,MIN(4,MAX(1,$W628))),""))</f>
        <v/>
      </c>
      <c r="K628" s="32" t="str">
        <f>IF(OR($AC628&lt;&gt;"",$Y628="Folga",$Y628="Folga trabalhada",$Y628="Férias (cadastro)",$Y628="Férias / afastamento",$Y628="Indeterminado (início da série)"),"",IF(OR($D628="6x1",$D628="FF 6x1"),IF(OR(WEEKDAY($F628,2)=6,WEEKDAY($F628,2)=7),"6x1 sáb/dom","6x1"),IF($D628="5x2","5x2",IF($H628="",IF($D628="Folguista",$J628,$E628),IF(OR($H628&gt;=Parâmetros!$E$18,$H628&lt;Parâmetros!$E$19),"C",IF($H628&lt;Parâmetros!$E$20,"A","B"))))))</f>
        <v/>
      </c>
      <c r="L628" s="30">
        <f>SUMIFS(Dados!$E:$E,Dados!$A:$A,$A628,Dados!$S:$S,$F628)</f>
        <v>0</v>
      </c>
      <c r="M628" s="30" t="str">
        <f>IFERROR(INDEX(Parâmetros!$E$6:$E$11,MATCH($K628,Parâmetros!$A$6:$A$11,0)),"")</f>
        <v/>
      </c>
      <c r="N628" s="33" t="str">
        <f t="shared" si="55"/>
        <v/>
      </c>
      <c r="O628" s="33">
        <f>Parâmetros!$E$13</f>
        <v>0.8</v>
      </c>
      <c r="P628" s="32" t="str">
        <f>IF(OR($M628="",$F628&gt;Parâmetros!$E$14),"Não","Sim")</f>
        <v>Não</v>
      </c>
      <c r="Q628" s="32" t="str">
        <f t="shared" si="56"/>
        <v/>
      </c>
      <c r="R628" s="32" t="str">
        <f t="shared" si="57"/>
        <v/>
      </c>
      <c r="S628" s="30" t="str">
        <f t="shared" si="58"/>
        <v/>
      </c>
      <c r="T628" s="32" t="str">
        <f>IF($Q628&lt;&gt;"Sim","",IF($N628&gt;Parâmetros!$E$15,"Sim","Não"))</f>
        <v/>
      </c>
      <c r="U628" s="17" t="str">
        <f t="shared" si="59"/>
        <v>Folga</v>
      </c>
      <c r="V628" s="17" t="str">
        <f>IF($AC628&lt;&gt;"",IF($L628&gt;0,"ATENÇÃO · apontou em dia de "&amp;LOWER($AC628)&amp;" cadastrado","Exceção cadastrada · "&amp;$AC628)&amp;IF($AD628="",""," · "&amp;$AD628),IF($E628="Férias",IF($L628&gt;0,"ATENÇÃO · apontou estando de férias no cadastro","Férias no cadastro"),IF($Y628="Férias / afastamento","Afastamento · "&amp;($Z628+$AA628-1)&amp;" dias seguidos sem apontamento",IF($Y628="Folga trabalhada","ATENÇÃO · apontou em dia de folga da escala 5x2",IF($Y628="Folga",IF(AND($D628="5x2",OR(WEEKDAY($F628,2)=6,WEEKDAY($F628,2)=7)),"Folga de fim de semana da escala 5x2",IF(AND(OR($D628="6x1",$D628="FF 6x1"),WEEKDAY($F628,2)=6,FALSE()),"Folga de fim de semana · apontou no domingo anterior",IF(AND(OR($D628="6x1",$D628="FF 6x1"),WEEKDAY($F628,2)=7,AND($A628=$A627,$L627&gt;0)),"Folga de fim de semana · apontou no sábado",IF(AND(OR($D628="6x1",$D628="FF 6x1"),OR(WEEKDAY($F628,2)=6,WEEKDAY($F628,2)=7)),"Folga de fim de semana · sem apontamento no sábado nem no domingo","Folga prevista pelo ciclo")))),IF($Y628="Indeterminado (início da série)","Sem histórico anterior — informe o dia do ciclo no Cadastro",IF($Y628="Falta de registro",IF(OR(OR($D628="6x1",$D628="FF 6x1"),$D628="5x2"),"FALTA DE REGISTRO · dia útil da escala "&amp;$E628,"FALTA DE REGISTRO · dia "&amp;$W628&amp;" de "&amp;IFERROR(INDEX(Parâmetros!$B$39:$B$48,MATCH($E628,Parâmetros!$A$39:$A$48,0)),99)&amp;" do ciclo"),IF(OR($D628="6x1",$D628="FF 6x1"),IF(OR(AND(WEEKDAY($F628,2)=6,AND($A628=$A629,$L629&gt;0)),AND(WEEKDAY($F628,2)=7,AND($A628=$A627,$L627&gt;0))),"ATENÇÃO · apontou sábado e domingo no mesmo fim de semana",IF(OR(WEEKDAY($F628,2)=6,WEEKDAY($F628,2)=7),"Jornada de fim de semana do 6x1",IF(OR($H628&gt;=Parâmetros!$E$20,$H628&lt;Parâmetros!$E$19),"ATENÇÃO · 6x1 apontou fora do horário diurno","Jornada fixa do 6x1"))),IF($D628="5x2","Jornada fixa do 5x2",IF($D628="Folguista",IF($J628=$K628,"Evidência confirma sequência","DIVERGE · sequência "&amp;$J628&amp;" × evidência "&amp;$K628),IF($K628=$E628,"Evidência confirma cadastro","DIVERGE · cadastro "&amp;$E628&amp;" × evidência "&amp;$K628)))))))))))</f>
        <v>Folga prevista pelo ciclo</v>
      </c>
      <c r="W628" s="34">
        <f>IF(OR(OR($D628="6x1",$D628="FF 6x1"),$D628="5x2"),"",IF($AB628&lt;&gt;$AB627,IF(IFERROR(INDEX(Cadastro!$F$5:$F$243,$AB628),"")="",IF($L628&gt;0,1,0),IF(IFERROR(INDEX(Cadastro!$F$5:$F$243,$AB628),"")&lt;=IFERROR(INDEX(Parâmetros!$B$39:$B$48,MATCH($E628,Parâmetros!$A$39:$A$48,0)),99),IFERROR(INDEX(Cadastro!$F$5:$F$243,$AB628),""),0)),IF($L628&gt;0,IF(N($X627)&gt;0,1,N($W627)+1),IF(AND($L628=0,OR(N($W627)&gt;=IFERROR(INDEX(Parâmetros!$B$39:$B$48,MATCH($E628,Parâmetros!$A$39:$A$48,0)),99),AND(N($X627)&gt;0,N($X627)&lt;IFERROR(INDEX(Parâmetros!$C$39:$C$48,MATCH($E628,Parâmetros!$A$39:$A$48,0)),0)))),0,N($W627)+1))))</f>
        <v>0</v>
      </c>
      <c r="X628" s="34">
        <f>IF(OR(OR($D628="6x1",$D628="FF 6x1"),$D628="5x2"),"",IF($AB628&lt;&gt;$AB627,IF(IFERROR(INDEX(Cadastro!$F$5:$F$243,$AB628),"")="",0,IF(IFERROR(INDEX(Cadastro!$F$5:$F$243,$AB628),"")&gt;IFERROR(INDEX(Parâmetros!$B$39:$B$48,MATCH($E628,Parâmetros!$A$39:$A$48,0)),99),IFERROR(INDEX(Cadastro!$F$5:$F$243,$AB628),"")-IFERROR(INDEX(Parâmetros!$B$39:$B$48,MATCH($E628,Parâmetros!$A$39:$A$48,0)),99),0)),IF(AND($L628=0,OR(N($W627)&gt;=IFERROR(INDEX(Parâmetros!$B$39:$B$48,MATCH($E628,Parâmetros!$A$39:$A$48,0)),99),AND(N($X627)&gt;0,N($X627)&lt;IFERROR(INDEX(Parâmetros!$C$39:$C$48,MATCH($E628,Parâmetros!$A$39:$A$48,0)),0)))),N($X627)+1,0)))</f>
        <v>1</v>
      </c>
      <c r="Y628" t="str">
        <f>IF($AC628&lt;&gt;"",IF($L628&gt;0,$AC628&amp;" · com apontamento",$AC628),IF($E628="Férias",IF($L628&gt;0,"Férias · com apontamento","Férias (cadastro)"),IF(($Z628+$AA628-1)&gt;Parâmetros!$E$16,"Férias / afastamento",IF(AND($D628="5x2",OR(WEEKDAY($F628,2)=6,WEEKDAY($F628,2)=7)),IF($L628&gt;0,"Folga trabalhada","Folga"),IF($L628&gt;0,"Trabalhado",IF(OR(OR($D628="6x1",$D628="FF 6x1"),$D628="5x2"),IF(AND(OR($D628="6x1",$D628="FF 6x1"),OR(WEEKDAY($F628,2)=6,WEEKDAY($F628,2)=7)),"Folga","Falta de registro"),IF(AND($AB628&lt;&gt;$AB627,IFERROR(INDEX(Cadastro!$F$5:$F$243,$AB628),"")=""),"Indeterminado (início da série)",IF($X628&gt;0,"Folga","Falta de registro"))))))))</f>
        <v>Folga</v>
      </c>
      <c r="Z628" s="34">
        <f>IF(OR($L628&gt;0,$F628&gt;Parâmetros!$E$14),0,IF($A628&lt;&gt;$A627,1,N($Z627)+1))</f>
        <v>1</v>
      </c>
      <c r="AA628" s="34">
        <f>IF(OR($L628&gt;0,$F628&gt;Parâmetros!$E$14),0,IF(OR($A628&lt;&gt;$A629,$F629&gt;Parâmetros!$E$14),1,N($AA629)+1))</f>
        <v>1</v>
      </c>
      <c r="AB628" s="31">
        <f>IFERROR(MATCH($A628&amp;"|"&amp;TEXT(_xlfn.MAXIFS(Cadastro!$E$5:$E$243,Cadastro!$A$5:$A$243,$A628,Cadastro!$E$5:$E$243,"&lt;="&amp;$F628),"yyyymmdd"),Cadastro!$I$5:$I$243,0),"")</f>
        <v>91</v>
      </c>
      <c r="AC628" t="str">
        <f>IFERROR(_xlfn.SINGLE(INDEX(Exceções!$D$5:$D$203,MATCH($A628&amp;"|"&amp;$F628,Exceções!$F$5:$F$203,0))),"")</f>
        <v/>
      </c>
      <c r="AD628" t="str">
        <f>IF($AC628="","",IFERROR(_xlfn.SINGLE(INDEX(Exceções!$E$5:$E$203,MATCH($A628&amp;"|"&amp;$F628,Exceções!$F$5:$F$203,0))),""))</f>
        <v/>
      </c>
    </row>
    <row r="629" spans="1:30" ht="15" hidden="1" customHeight="1" x14ac:dyDescent="0.25">
      <c r="A629" s="31">
        <v>54049</v>
      </c>
      <c r="B629" s="17" t="s">
        <v>29</v>
      </c>
      <c r="C629" s="17" t="str">
        <f>IFERROR(INDEX(Cadastro!$C$5:$C$243,$AB629),"NÃO INFORMADO")</f>
        <v>ELE</v>
      </c>
      <c r="D629" s="17" t="str">
        <f>IFERROR(INDEX(Cadastro!$D$5:$D$243,$AB629),"")</f>
        <v>C</v>
      </c>
      <c r="E629" s="17" t="str">
        <f>IFERROR(INDEX(Cadastro!$G$5:$G$243,$AB629),"")</f>
        <v>C</v>
      </c>
      <c r="F629" s="29">
        <v>46311</v>
      </c>
      <c r="G629" s="32" t="str">
        <f t="shared" si="54"/>
        <v>sex</v>
      </c>
      <c r="H629" s="31">
        <f>IF($L629=0,"",_xlfn.MINIFS(Dados!$Q:$Q,Dados!$A:$A,$A629,Dados!$S:$S,$F629))</f>
        <v>90</v>
      </c>
      <c r="I629" s="31">
        <f>IF($H629="","",_xlfn.MAXIFS(Dados!$R:$R,Dados!$A:$A,$A629,Dados!$S:$S,$F629))</f>
        <v>420</v>
      </c>
      <c r="J629" s="32" t="str">
        <f>IF($D629&lt;&gt;"Folguista","",IFERROR(INDEX(Parâmetros!$D$52:$G$52,1,MIN(4,MAX(1,$W629))),""))</f>
        <v/>
      </c>
      <c r="K629" s="32" t="str">
        <f>IF(OR($AC629&lt;&gt;"",$Y629="Folga",$Y629="Folga trabalhada",$Y629="Férias (cadastro)",$Y629="Férias / afastamento",$Y629="Indeterminado (início da série)"),"",IF(OR($D629="6x1",$D629="FF 6x1"),IF(OR(WEEKDAY($F629,2)=6,WEEKDAY($F629,2)=7),"6x1 sáb/dom","6x1"),IF($D629="5x2","5x2",IF($H629="",IF($D629="Folguista",$J629,$E629),IF(OR($H629&gt;=Parâmetros!$E$18,$H629&lt;Parâmetros!$E$19),"C",IF($H629&lt;Parâmetros!$E$20,"A","B"))))))</f>
        <v>C</v>
      </c>
      <c r="L629" s="30">
        <f>SUMIFS(Dados!$E:$E,Dados!$A:$A,$A629,Dados!$S:$S,$F629)</f>
        <v>4.46</v>
      </c>
      <c r="M629" s="30">
        <f>IFERROR(INDEX(Parâmetros!$E$6:$E$11,MATCH($K629,Parâmetros!$A$6:$A$11,0)),"")</f>
        <v>6.67</v>
      </c>
      <c r="N629" s="33">
        <f t="shared" si="55"/>
        <v>0.66866566716641684</v>
      </c>
      <c r="O629" s="33">
        <f>Parâmetros!$E$13</f>
        <v>0.8</v>
      </c>
      <c r="P629" s="32" t="str">
        <f>IF(OR($M629="",$F629&gt;Parâmetros!$E$14),"Não","Sim")</f>
        <v>Sim</v>
      </c>
      <c r="Q629" s="32" t="str">
        <f t="shared" si="56"/>
        <v>Sim</v>
      </c>
      <c r="R629" s="32" t="str">
        <f t="shared" si="57"/>
        <v>Não</v>
      </c>
      <c r="S629" s="30">
        <f t="shared" si="58"/>
        <v>0.87600000000000033</v>
      </c>
      <c r="T629" s="32" t="str">
        <f>IF($Q629&lt;&gt;"Sim","",IF($N629&gt;Parâmetros!$E$15,"Sim","Não"))</f>
        <v>Não</v>
      </c>
      <c r="U629" s="17" t="str">
        <f t="shared" si="59"/>
        <v>Abaixo da meta</v>
      </c>
      <c r="V629" s="17" t="str">
        <f>IF($AC629&lt;&gt;"",IF($L629&gt;0,"ATENÇÃO · apontou em dia de "&amp;LOWER($AC629)&amp;" cadastrado","Exceção cadastrada · "&amp;$AC629)&amp;IF($AD629="",""," · "&amp;$AD629),IF($E629="Férias",IF($L629&gt;0,"ATENÇÃO · apontou estando de férias no cadastro","Férias no cadastro"),IF($Y629="Férias / afastamento","Afastamento · "&amp;($Z629+$AA629-1)&amp;" dias seguidos sem apontamento",IF($Y629="Folga trabalhada","ATENÇÃO · apontou em dia de folga da escala 5x2",IF($Y629="Folga",IF(AND($D629="5x2",OR(WEEKDAY($F629,2)=6,WEEKDAY($F629,2)=7)),"Folga de fim de semana da escala 5x2",IF(AND(OR($D629="6x1",$D629="FF 6x1"),WEEKDAY($F629,2)=6,FALSE()),"Folga de fim de semana · apontou no domingo anterior",IF(AND(OR($D629="6x1",$D629="FF 6x1"),WEEKDAY($F629,2)=7,AND($A629=$A628,$L628&gt;0)),"Folga de fim de semana · apontou no sábado",IF(AND(OR($D629="6x1",$D629="FF 6x1"),OR(WEEKDAY($F629,2)=6,WEEKDAY($F629,2)=7)),"Folga de fim de semana · sem apontamento no sábado nem no domingo","Folga prevista pelo ciclo")))),IF($Y629="Indeterminado (início da série)","Sem histórico anterior — informe o dia do ciclo no Cadastro",IF($Y629="Falta de registro",IF(OR(OR($D629="6x1",$D629="FF 6x1"),$D629="5x2"),"FALTA DE REGISTRO · dia útil da escala "&amp;$E629,"FALTA DE REGISTRO · dia "&amp;$W629&amp;" de "&amp;IFERROR(INDEX(Parâmetros!$B$39:$B$48,MATCH($E629,Parâmetros!$A$39:$A$48,0)),99)&amp;" do ciclo"),IF(OR($D629="6x1",$D629="FF 6x1"),IF(OR(AND(WEEKDAY($F629,2)=6,AND($A629=$A630,$L630&gt;0)),AND(WEEKDAY($F629,2)=7,AND($A629=$A628,$L628&gt;0))),"ATENÇÃO · apontou sábado e domingo no mesmo fim de semana",IF(OR(WEEKDAY($F629,2)=6,WEEKDAY($F629,2)=7),"Jornada de fim de semana do 6x1",IF(OR($H629&gt;=Parâmetros!$E$20,$H629&lt;Parâmetros!$E$19),"ATENÇÃO · 6x1 apontou fora do horário diurno","Jornada fixa do 6x1"))),IF($D629="5x2","Jornada fixa do 5x2",IF($D629="Folguista",IF($J629=$K629,"Evidência confirma sequência","DIVERGE · sequência "&amp;$J629&amp;" × evidência "&amp;$K629),IF($K629=$E629,"Evidência confirma cadastro","DIVERGE · cadastro "&amp;$E629&amp;" × evidência "&amp;$K629)))))))))))</f>
        <v>Evidência confirma cadastro</v>
      </c>
      <c r="W629" s="34">
        <f>IF(OR(OR($D629="6x1",$D629="FF 6x1"),$D629="5x2"),"",IF($AB629&lt;&gt;$AB628,IF(IFERROR(INDEX(Cadastro!$F$5:$F$243,$AB629),"")="",IF($L629&gt;0,1,0),IF(IFERROR(INDEX(Cadastro!$F$5:$F$243,$AB629),"")&lt;=IFERROR(INDEX(Parâmetros!$B$39:$B$48,MATCH($E629,Parâmetros!$A$39:$A$48,0)),99),IFERROR(INDEX(Cadastro!$F$5:$F$243,$AB629),""),0)),IF($L629&gt;0,IF(N($X628)&gt;0,1,N($W628)+1),IF(AND($L629=0,OR(N($W628)&gt;=IFERROR(INDEX(Parâmetros!$B$39:$B$48,MATCH($E629,Parâmetros!$A$39:$A$48,0)),99),AND(N($X628)&gt;0,N($X628)&lt;IFERROR(INDEX(Parâmetros!$C$39:$C$48,MATCH($E629,Parâmetros!$A$39:$A$48,0)),0)))),0,N($W628)+1))))</f>
        <v>1</v>
      </c>
      <c r="X629" s="34">
        <f>IF(OR(OR($D629="6x1",$D629="FF 6x1"),$D629="5x2"),"",IF($AB629&lt;&gt;$AB628,IF(IFERROR(INDEX(Cadastro!$F$5:$F$243,$AB629),"")="",0,IF(IFERROR(INDEX(Cadastro!$F$5:$F$243,$AB629),"")&gt;IFERROR(INDEX(Parâmetros!$B$39:$B$48,MATCH($E629,Parâmetros!$A$39:$A$48,0)),99),IFERROR(INDEX(Cadastro!$F$5:$F$243,$AB629),"")-IFERROR(INDEX(Parâmetros!$B$39:$B$48,MATCH($E629,Parâmetros!$A$39:$A$48,0)),99),0)),IF(AND($L629=0,OR(N($W628)&gt;=IFERROR(INDEX(Parâmetros!$B$39:$B$48,MATCH($E629,Parâmetros!$A$39:$A$48,0)),99),AND(N($X628)&gt;0,N($X628)&lt;IFERROR(INDEX(Parâmetros!$C$39:$C$48,MATCH($E629,Parâmetros!$A$39:$A$48,0)),0)))),N($X628)+1,0)))</f>
        <v>0</v>
      </c>
      <c r="Y629" t="str">
        <f>IF($AC629&lt;&gt;"",IF($L629&gt;0,$AC629&amp;" · com apontamento",$AC629),IF($E629="Férias",IF($L629&gt;0,"Férias · com apontamento","Férias (cadastro)"),IF(($Z629+$AA629-1)&gt;Parâmetros!$E$16,"Férias / afastamento",IF(AND($D629="5x2",OR(WEEKDAY($F629,2)=6,WEEKDAY($F629,2)=7)),IF($L629&gt;0,"Folga trabalhada","Folga"),IF($L629&gt;0,"Trabalhado",IF(OR(OR($D629="6x1",$D629="FF 6x1"),$D629="5x2"),IF(AND(OR($D629="6x1",$D629="FF 6x1"),OR(WEEKDAY($F629,2)=6,WEEKDAY($F629,2)=7)),"Folga","Falta de registro"),IF(AND($AB629&lt;&gt;$AB628,IFERROR(INDEX(Cadastro!$F$5:$F$243,$AB629),"")=""),"Indeterminado (início da série)",IF($X629&gt;0,"Folga","Falta de registro"))))))))</f>
        <v>Trabalhado</v>
      </c>
      <c r="Z629" s="34">
        <f>IF(OR($L629&gt;0,$F629&gt;Parâmetros!$E$14),0,IF($A629&lt;&gt;$A628,1,N($Z628)+1))</f>
        <v>0</v>
      </c>
      <c r="AA629" s="34">
        <f>IF(OR($L629&gt;0,$F629&gt;Parâmetros!$E$14),0,IF(OR($A629&lt;&gt;$A630,$F630&gt;Parâmetros!$E$14),1,N($AA630)+1))</f>
        <v>0</v>
      </c>
      <c r="AB629" s="31">
        <f>IFERROR(MATCH($A629&amp;"|"&amp;TEXT(_xlfn.MAXIFS(Cadastro!$E$5:$E$243,Cadastro!$A$5:$A$243,$A629,Cadastro!$E$5:$E$243,"&lt;="&amp;$F629),"yyyymmdd"),Cadastro!$I$5:$I$243,0),"")</f>
        <v>91</v>
      </c>
      <c r="AC629" t="str">
        <f>IFERROR(_xlfn.SINGLE(INDEX(Exceções!$D$5:$D$203,MATCH($A629&amp;"|"&amp;$F629,Exceções!$F$5:$F$203,0))),"")</f>
        <v/>
      </c>
      <c r="AD629" t="str">
        <f>IF($AC629="","",IFERROR(_xlfn.SINGLE(INDEX(Exceções!$E$5:$E$203,MATCH($A629&amp;"|"&amp;$F629,Exceções!$F$5:$F$203,0))),""))</f>
        <v/>
      </c>
    </row>
    <row r="630" spans="1:30" ht="15" hidden="1" customHeight="1" x14ac:dyDescent="0.25">
      <c r="A630" s="31">
        <v>54049</v>
      </c>
      <c r="B630" s="17" t="s">
        <v>29</v>
      </c>
      <c r="C630" s="17" t="str">
        <f>IFERROR(INDEX(Cadastro!$C$5:$C$243,$AB630),"NÃO INFORMADO")</f>
        <v>ELE</v>
      </c>
      <c r="D630" s="17" t="str">
        <f>IFERROR(INDEX(Cadastro!$D$5:$D$243,$AB630),"")</f>
        <v>C</v>
      </c>
      <c r="E630" s="17" t="str">
        <f>IFERROR(INDEX(Cadastro!$G$5:$G$243,$AB630),"")</f>
        <v>C</v>
      </c>
      <c r="F630" s="29">
        <v>46312</v>
      </c>
      <c r="G630" s="32" t="str">
        <f t="shared" si="54"/>
        <v>sáb</v>
      </c>
      <c r="H630" s="31" t="str">
        <f>IF($L630=0,"",_xlfn.MINIFS(Dados!$Q:$Q,Dados!$A:$A,$A630,Dados!$S:$S,$F630))</f>
        <v/>
      </c>
      <c r="I630" s="31" t="str">
        <f>IF($H630="","",_xlfn.MAXIFS(Dados!$R:$R,Dados!$A:$A,$A630,Dados!$S:$S,$F630))</f>
        <v/>
      </c>
      <c r="J630" s="32" t="str">
        <f>IF($D630&lt;&gt;"Folguista","",IFERROR(INDEX(Parâmetros!$D$52:$G$52,1,MIN(4,MAX(1,$W630))),""))</f>
        <v/>
      </c>
      <c r="K630" s="32" t="str">
        <f>IF(OR($AC630&lt;&gt;"",$Y630="Folga",$Y630="Folga trabalhada",$Y630="Férias (cadastro)",$Y630="Férias / afastamento",$Y630="Indeterminado (início da série)"),"",IF(OR($D630="6x1",$D630="FF 6x1"),IF(OR(WEEKDAY($F630,2)=6,WEEKDAY($F630,2)=7),"6x1 sáb/dom","6x1"),IF($D630="5x2","5x2",IF($H630="",IF($D630="Folguista",$J630,$E630),IF(OR($H630&gt;=Parâmetros!$E$18,$H630&lt;Parâmetros!$E$19),"C",IF($H630&lt;Parâmetros!$E$20,"A","B"))))))</f>
        <v>C</v>
      </c>
      <c r="L630" s="30">
        <f>SUMIFS(Dados!$E:$E,Dados!$A:$A,$A630,Dados!$S:$S,$F630)</f>
        <v>0</v>
      </c>
      <c r="M630" s="30">
        <f>IFERROR(INDEX(Parâmetros!$E$6:$E$11,MATCH($K630,Parâmetros!$A$6:$A$11,0)),"")</f>
        <v>6.67</v>
      </c>
      <c r="N630" s="33">
        <f t="shared" si="55"/>
        <v>0</v>
      </c>
      <c r="O630" s="33">
        <f>Parâmetros!$E$13</f>
        <v>0.8</v>
      </c>
      <c r="P630" s="32" t="str">
        <f>IF(OR($M630="",$F630&gt;Parâmetros!$E$14),"Não","Sim")</f>
        <v>Sim</v>
      </c>
      <c r="Q630" s="32" t="str">
        <f t="shared" si="56"/>
        <v>Não</v>
      </c>
      <c r="R630" s="32" t="str">
        <f t="shared" si="57"/>
        <v/>
      </c>
      <c r="S630" s="30" t="str">
        <f t="shared" si="58"/>
        <v/>
      </c>
      <c r="T630" s="32" t="str">
        <f>IF($Q630&lt;&gt;"Sim","",IF($N630&gt;Parâmetros!$E$15,"Sim","Não"))</f>
        <v/>
      </c>
      <c r="U630" s="17" t="str">
        <f t="shared" si="59"/>
        <v>Falta de registro</v>
      </c>
      <c r="V630" s="17" t="str">
        <f>IF($AC630&lt;&gt;"",IF($L630&gt;0,"ATENÇÃO · apontou em dia de "&amp;LOWER($AC630)&amp;" cadastrado","Exceção cadastrada · "&amp;$AC630)&amp;IF($AD630="",""," · "&amp;$AD630),IF($E630="Férias",IF($L630&gt;0,"ATENÇÃO · apontou estando de férias no cadastro","Férias no cadastro"),IF($Y630="Férias / afastamento","Afastamento · "&amp;($Z630+$AA630-1)&amp;" dias seguidos sem apontamento",IF($Y630="Folga trabalhada","ATENÇÃO · apontou em dia de folga da escala 5x2",IF($Y630="Folga",IF(AND($D630="5x2",OR(WEEKDAY($F630,2)=6,WEEKDAY($F630,2)=7)),"Folga de fim de semana da escala 5x2",IF(AND(OR($D630="6x1",$D630="FF 6x1"),WEEKDAY($F630,2)=6,FALSE()),"Folga de fim de semana · apontou no domingo anterior",IF(AND(OR($D630="6x1",$D630="FF 6x1"),WEEKDAY($F630,2)=7,AND($A630=$A629,$L629&gt;0)),"Folga de fim de semana · apontou no sábado",IF(AND(OR($D630="6x1",$D630="FF 6x1"),OR(WEEKDAY($F630,2)=6,WEEKDAY($F630,2)=7)),"Folga de fim de semana · sem apontamento no sábado nem no domingo","Folga prevista pelo ciclo")))),IF($Y630="Indeterminado (início da série)","Sem histórico anterior — informe o dia do ciclo no Cadastro",IF($Y630="Falta de registro",IF(OR(OR($D630="6x1",$D630="FF 6x1"),$D630="5x2"),"FALTA DE REGISTRO · dia útil da escala "&amp;$E630,"FALTA DE REGISTRO · dia "&amp;$W630&amp;" de "&amp;IFERROR(INDEX(Parâmetros!$B$39:$B$48,MATCH($E630,Parâmetros!$A$39:$A$48,0)),99)&amp;" do ciclo"),IF(OR($D630="6x1",$D630="FF 6x1"),IF(OR(AND(WEEKDAY($F630,2)=6,AND($A630=$A631,$L631&gt;0)),AND(WEEKDAY($F630,2)=7,AND($A630=$A629,$L629&gt;0))),"ATENÇÃO · apontou sábado e domingo no mesmo fim de semana",IF(OR(WEEKDAY($F630,2)=6,WEEKDAY($F630,2)=7),"Jornada de fim de semana do 6x1",IF(OR($H630&gt;=Parâmetros!$E$20,$H630&lt;Parâmetros!$E$19),"ATENÇÃO · 6x1 apontou fora do horário diurno","Jornada fixa do 6x1"))),IF($D630="5x2","Jornada fixa do 5x2",IF($D630="Folguista",IF($J630=$K630,"Evidência confirma sequência","DIVERGE · sequência "&amp;$J630&amp;" × evidência "&amp;$K630),IF($K630=$E630,"Evidência confirma cadastro","DIVERGE · cadastro "&amp;$E630&amp;" × evidência "&amp;$K630)))))))))))</f>
        <v>FALTA DE REGISTRO · dia 2 de 5 do ciclo</v>
      </c>
      <c r="W630" s="34">
        <f>IF(OR(OR($D630="6x1",$D630="FF 6x1"),$D630="5x2"),"",IF($AB630&lt;&gt;$AB629,IF(IFERROR(INDEX(Cadastro!$F$5:$F$243,$AB630),"")="",IF($L630&gt;0,1,0),IF(IFERROR(INDEX(Cadastro!$F$5:$F$243,$AB630),"")&lt;=IFERROR(INDEX(Parâmetros!$B$39:$B$48,MATCH($E630,Parâmetros!$A$39:$A$48,0)),99),IFERROR(INDEX(Cadastro!$F$5:$F$243,$AB630),""),0)),IF($L630&gt;0,IF(N($X629)&gt;0,1,N($W629)+1),IF(AND($L630=0,OR(N($W629)&gt;=IFERROR(INDEX(Parâmetros!$B$39:$B$48,MATCH($E630,Parâmetros!$A$39:$A$48,0)),99),AND(N($X629)&gt;0,N($X629)&lt;IFERROR(INDEX(Parâmetros!$C$39:$C$48,MATCH($E630,Parâmetros!$A$39:$A$48,0)),0)))),0,N($W629)+1))))</f>
        <v>2</v>
      </c>
      <c r="X630" s="34">
        <f>IF(OR(OR($D630="6x1",$D630="FF 6x1"),$D630="5x2"),"",IF($AB630&lt;&gt;$AB629,IF(IFERROR(INDEX(Cadastro!$F$5:$F$243,$AB630),"")="",0,IF(IFERROR(INDEX(Cadastro!$F$5:$F$243,$AB630),"")&gt;IFERROR(INDEX(Parâmetros!$B$39:$B$48,MATCH($E630,Parâmetros!$A$39:$A$48,0)),99),IFERROR(INDEX(Cadastro!$F$5:$F$243,$AB630),"")-IFERROR(INDEX(Parâmetros!$B$39:$B$48,MATCH($E630,Parâmetros!$A$39:$A$48,0)),99),0)),IF(AND($L630=0,OR(N($W629)&gt;=IFERROR(INDEX(Parâmetros!$B$39:$B$48,MATCH($E630,Parâmetros!$A$39:$A$48,0)),99),AND(N($X629)&gt;0,N($X629)&lt;IFERROR(INDEX(Parâmetros!$C$39:$C$48,MATCH($E630,Parâmetros!$A$39:$A$48,0)),0)))),N($X629)+1,0)))</f>
        <v>0</v>
      </c>
      <c r="Y630" t="str">
        <f>IF($AC630&lt;&gt;"",IF($L630&gt;0,$AC630&amp;" · com apontamento",$AC630),IF($E630="Férias",IF($L630&gt;0,"Férias · com apontamento","Férias (cadastro)"),IF(($Z630+$AA630-1)&gt;Parâmetros!$E$16,"Férias / afastamento",IF(AND($D630="5x2",OR(WEEKDAY($F630,2)=6,WEEKDAY($F630,2)=7)),IF($L630&gt;0,"Folga trabalhada","Folga"),IF($L630&gt;0,"Trabalhado",IF(OR(OR($D630="6x1",$D630="FF 6x1"),$D630="5x2"),IF(AND(OR($D630="6x1",$D630="FF 6x1"),OR(WEEKDAY($F630,2)=6,WEEKDAY($F630,2)=7)),"Folga","Falta de registro"),IF(AND($AB630&lt;&gt;$AB629,IFERROR(INDEX(Cadastro!$F$5:$F$243,$AB630),"")=""),"Indeterminado (início da série)",IF($X630&gt;0,"Folga","Falta de registro"))))))))</f>
        <v>Falta de registro</v>
      </c>
      <c r="Z630" s="34">
        <f>IF(OR($L630&gt;0,$F630&gt;Parâmetros!$E$14),0,IF($A630&lt;&gt;$A629,1,N($Z629)+1))</f>
        <v>1</v>
      </c>
      <c r="AA630" s="34">
        <f>IF(OR($L630&gt;0,$F630&gt;Parâmetros!$E$14),0,IF(OR($A630&lt;&gt;$A631,$F631&gt;Parâmetros!$E$14),1,N($AA631)+1))</f>
        <v>1</v>
      </c>
      <c r="AB630" s="31">
        <f>IFERROR(MATCH($A630&amp;"|"&amp;TEXT(_xlfn.MAXIFS(Cadastro!$E$5:$E$243,Cadastro!$A$5:$A$243,$A630,Cadastro!$E$5:$E$243,"&lt;="&amp;$F630),"yyyymmdd"),Cadastro!$I$5:$I$243,0),"")</f>
        <v>91</v>
      </c>
      <c r="AC630" t="str">
        <f>IFERROR(_xlfn.SINGLE(INDEX(Exceções!$D$5:$D$203,MATCH($A630&amp;"|"&amp;$F630,Exceções!$F$5:$F$203,0))),"")</f>
        <v/>
      </c>
      <c r="AD630" t="str">
        <f>IF($AC630="","",IFERROR(_xlfn.SINGLE(INDEX(Exceções!$E$5:$E$203,MATCH($A630&amp;"|"&amp;$F630,Exceções!$F$5:$F$203,0))),""))</f>
        <v/>
      </c>
    </row>
    <row r="631" spans="1:30" ht="15" hidden="1" customHeight="1" x14ac:dyDescent="0.25">
      <c r="A631" s="31">
        <v>54049</v>
      </c>
      <c r="B631" s="17" t="s">
        <v>29</v>
      </c>
      <c r="C631" s="17" t="str">
        <f>IFERROR(INDEX(Cadastro!$C$5:$C$243,$AB631),"NÃO INFORMADO")</f>
        <v>ELE</v>
      </c>
      <c r="D631" s="17" t="str">
        <f>IFERROR(INDEX(Cadastro!$D$5:$D$243,$AB631),"")</f>
        <v>C</v>
      </c>
      <c r="E631" s="17" t="str">
        <f>IFERROR(INDEX(Cadastro!$G$5:$G$243,$AB631),"")</f>
        <v>C</v>
      </c>
      <c r="F631" s="29">
        <v>46313</v>
      </c>
      <c r="G631" s="32" t="str">
        <f t="shared" si="54"/>
        <v>dom</v>
      </c>
      <c r="H631" s="31">
        <f>IF($L631=0,"",_xlfn.MINIFS(Dados!$Q:$Q,Dados!$A:$A,$A631,Dados!$S:$S,$F631))</f>
        <v>30</v>
      </c>
      <c r="I631" s="31">
        <f>IF($H631="","",_xlfn.MAXIFS(Dados!$R:$R,Dados!$A:$A,$A631,Dados!$S:$S,$F631))</f>
        <v>420</v>
      </c>
      <c r="J631" s="32" t="str">
        <f>IF($D631&lt;&gt;"Folguista","",IFERROR(INDEX(Parâmetros!$D$52:$G$52,1,MIN(4,MAX(1,$W631))),""))</f>
        <v/>
      </c>
      <c r="K631" s="32" t="str">
        <f>IF(OR($AC631&lt;&gt;"",$Y631="Folga",$Y631="Folga trabalhada",$Y631="Férias (cadastro)",$Y631="Férias / afastamento",$Y631="Indeterminado (início da série)"),"",IF(OR($D631="6x1",$D631="FF 6x1"),IF(OR(WEEKDAY($F631,2)=6,WEEKDAY($F631,2)=7),"6x1 sáb/dom","6x1"),IF($D631="5x2","5x2",IF($H631="",IF($D631="Folguista",$J631,$E631),IF(OR($H631&gt;=Parâmetros!$E$18,$H631&lt;Parâmetros!$E$19),"C",IF($H631&lt;Parâmetros!$E$20,"A","B"))))))</f>
        <v>C</v>
      </c>
      <c r="L631" s="30">
        <f>SUMIFS(Dados!$E:$E,Dados!$A:$A,$A631,Dados!$S:$S,$F631)</f>
        <v>5.97</v>
      </c>
      <c r="M631" s="30">
        <f>IFERROR(INDEX(Parâmetros!$E$6:$E$11,MATCH($K631,Parâmetros!$A$6:$A$11,0)),"")</f>
        <v>6.67</v>
      </c>
      <c r="N631" s="33">
        <f t="shared" si="55"/>
        <v>0.89505247376311836</v>
      </c>
      <c r="O631" s="33">
        <f>Parâmetros!$E$13</f>
        <v>0.8</v>
      </c>
      <c r="P631" s="32" t="str">
        <f>IF(OR($M631="",$F631&gt;Parâmetros!$E$14),"Não","Sim")</f>
        <v>Sim</v>
      </c>
      <c r="Q631" s="32" t="str">
        <f t="shared" si="56"/>
        <v>Sim</v>
      </c>
      <c r="R631" s="32" t="str">
        <f t="shared" si="57"/>
        <v>Sim</v>
      </c>
      <c r="S631" s="30">
        <f t="shared" si="58"/>
        <v>0</v>
      </c>
      <c r="T631" s="32" t="str">
        <f>IF($Q631&lt;&gt;"Sim","",IF($N631&gt;Parâmetros!$E$15,"Sim","Não"))</f>
        <v>Não</v>
      </c>
      <c r="U631" s="17" t="str">
        <f t="shared" si="59"/>
        <v>Na meta</v>
      </c>
      <c r="V631" s="17" t="str">
        <f>IF($AC631&lt;&gt;"",IF($L631&gt;0,"ATENÇÃO · apontou em dia de "&amp;LOWER($AC631)&amp;" cadastrado","Exceção cadastrada · "&amp;$AC631)&amp;IF($AD631="",""," · "&amp;$AD631),IF($E631="Férias",IF($L631&gt;0,"ATENÇÃO · apontou estando de férias no cadastro","Férias no cadastro"),IF($Y631="Férias / afastamento","Afastamento · "&amp;($Z631+$AA631-1)&amp;" dias seguidos sem apontamento",IF($Y631="Folga trabalhada","ATENÇÃO · apontou em dia de folga da escala 5x2",IF($Y631="Folga",IF(AND($D631="5x2",OR(WEEKDAY($F631,2)=6,WEEKDAY($F631,2)=7)),"Folga de fim de semana da escala 5x2",IF(AND(OR($D631="6x1",$D631="FF 6x1"),WEEKDAY($F631,2)=6,FALSE()),"Folga de fim de semana · apontou no domingo anterior",IF(AND(OR($D631="6x1",$D631="FF 6x1"),WEEKDAY($F631,2)=7,AND($A631=$A630,$L630&gt;0)),"Folga de fim de semana · apontou no sábado",IF(AND(OR($D631="6x1",$D631="FF 6x1"),OR(WEEKDAY($F631,2)=6,WEEKDAY($F631,2)=7)),"Folga de fim de semana · sem apontamento no sábado nem no domingo","Folga prevista pelo ciclo")))),IF($Y631="Indeterminado (início da série)","Sem histórico anterior — informe o dia do ciclo no Cadastro",IF($Y631="Falta de registro",IF(OR(OR($D631="6x1",$D631="FF 6x1"),$D631="5x2"),"FALTA DE REGISTRO · dia útil da escala "&amp;$E631,"FALTA DE REGISTRO · dia "&amp;$W631&amp;" de "&amp;IFERROR(INDEX(Parâmetros!$B$39:$B$48,MATCH($E631,Parâmetros!$A$39:$A$48,0)),99)&amp;" do ciclo"),IF(OR($D631="6x1",$D631="FF 6x1"),IF(OR(AND(WEEKDAY($F631,2)=6,AND($A631=$A632,$L632&gt;0)),AND(WEEKDAY($F631,2)=7,AND($A631=$A630,$L630&gt;0))),"ATENÇÃO · apontou sábado e domingo no mesmo fim de semana",IF(OR(WEEKDAY($F631,2)=6,WEEKDAY($F631,2)=7),"Jornada de fim de semana do 6x1",IF(OR($H631&gt;=Parâmetros!$E$20,$H631&lt;Parâmetros!$E$19),"ATENÇÃO · 6x1 apontou fora do horário diurno","Jornada fixa do 6x1"))),IF($D631="5x2","Jornada fixa do 5x2",IF($D631="Folguista",IF($J631=$K631,"Evidência confirma sequência","DIVERGE · sequência "&amp;$J631&amp;" × evidência "&amp;$K631),IF($K631=$E631,"Evidência confirma cadastro","DIVERGE · cadastro "&amp;$E631&amp;" × evidência "&amp;$K631)))))))))))</f>
        <v>Evidência confirma cadastro</v>
      </c>
      <c r="W631" s="34">
        <f>IF(OR(OR($D631="6x1",$D631="FF 6x1"),$D631="5x2"),"",IF($AB631&lt;&gt;$AB630,IF(IFERROR(INDEX(Cadastro!$F$5:$F$243,$AB631),"")="",IF($L631&gt;0,1,0),IF(IFERROR(INDEX(Cadastro!$F$5:$F$243,$AB631),"")&lt;=IFERROR(INDEX(Parâmetros!$B$39:$B$48,MATCH($E631,Parâmetros!$A$39:$A$48,0)),99),IFERROR(INDEX(Cadastro!$F$5:$F$243,$AB631),""),0)),IF($L631&gt;0,IF(N($X630)&gt;0,1,N($W630)+1),IF(AND($L631=0,OR(N($W630)&gt;=IFERROR(INDEX(Parâmetros!$B$39:$B$48,MATCH($E631,Parâmetros!$A$39:$A$48,0)),99),AND(N($X630)&gt;0,N($X630)&lt;IFERROR(INDEX(Parâmetros!$C$39:$C$48,MATCH($E631,Parâmetros!$A$39:$A$48,0)),0)))),0,N($W630)+1))))</f>
        <v>3</v>
      </c>
      <c r="X631" s="34">
        <f>IF(OR(OR($D631="6x1",$D631="FF 6x1"),$D631="5x2"),"",IF($AB631&lt;&gt;$AB630,IF(IFERROR(INDEX(Cadastro!$F$5:$F$243,$AB631),"")="",0,IF(IFERROR(INDEX(Cadastro!$F$5:$F$243,$AB631),"")&gt;IFERROR(INDEX(Parâmetros!$B$39:$B$48,MATCH($E631,Parâmetros!$A$39:$A$48,0)),99),IFERROR(INDEX(Cadastro!$F$5:$F$243,$AB631),"")-IFERROR(INDEX(Parâmetros!$B$39:$B$48,MATCH($E631,Parâmetros!$A$39:$A$48,0)),99),0)),IF(AND($L631=0,OR(N($W630)&gt;=IFERROR(INDEX(Parâmetros!$B$39:$B$48,MATCH($E631,Parâmetros!$A$39:$A$48,0)),99),AND(N($X630)&gt;0,N($X630)&lt;IFERROR(INDEX(Parâmetros!$C$39:$C$48,MATCH($E631,Parâmetros!$A$39:$A$48,0)),0)))),N($X630)+1,0)))</f>
        <v>0</v>
      </c>
      <c r="Y631" t="str">
        <f>IF($AC631&lt;&gt;"",IF($L631&gt;0,$AC631&amp;" · com apontamento",$AC631),IF($E631="Férias",IF($L631&gt;0,"Férias · com apontamento","Férias (cadastro)"),IF(($Z631+$AA631-1)&gt;Parâmetros!$E$16,"Férias / afastamento",IF(AND($D631="5x2",OR(WEEKDAY($F631,2)=6,WEEKDAY($F631,2)=7)),IF($L631&gt;0,"Folga trabalhada","Folga"),IF($L631&gt;0,"Trabalhado",IF(OR(OR($D631="6x1",$D631="FF 6x1"),$D631="5x2"),IF(AND(OR($D631="6x1",$D631="FF 6x1"),OR(WEEKDAY($F631,2)=6,WEEKDAY($F631,2)=7)),"Folga","Falta de registro"),IF(AND($AB631&lt;&gt;$AB630,IFERROR(INDEX(Cadastro!$F$5:$F$243,$AB631),"")=""),"Indeterminado (início da série)",IF($X631&gt;0,"Folga","Falta de registro"))))))))</f>
        <v>Trabalhado</v>
      </c>
      <c r="Z631" s="34">
        <f>IF(OR($L631&gt;0,$F631&gt;Parâmetros!$E$14),0,IF($A631&lt;&gt;$A630,1,N($Z630)+1))</f>
        <v>0</v>
      </c>
      <c r="AA631" s="34">
        <f>IF(OR($L631&gt;0,$F631&gt;Parâmetros!$E$14),0,IF(OR($A631&lt;&gt;$A632,$F632&gt;Parâmetros!$E$14),1,N($AA632)+1))</f>
        <v>0</v>
      </c>
      <c r="AB631" s="31">
        <f>IFERROR(MATCH($A631&amp;"|"&amp;TEXT(_xlfn.MAXIFS(Cadastro!$E$5:$E$243,Cadastro!$A$5:$A$243,$A631,Cadastro!$E$5:$E$243,"&lt;="&amp;$F631),"yyyymmdd"),Cadastro!$I$5:$I$243,0),"")</f>
        <v>91</v>
      </c>
      <c r="AC631" t="str">
        <f>IFERROR(_xlfn.SINGLE(INDEX(Exceções!$D$5:$D$203,MATCH($A631&amp;"|"&amp;$F631,Exceções!$F$5:$F$203,0))),"")</f>
        <v/>
      </c>
      <c r="AD631" t="str">
        <f>IF($AC631="","",IFERROR(_xlfn.SINGLE(INDEX(Exceções!$E$5:$E$203,MATCH($A631&amp;"|"&amp;$F631,Exceções!$F$5:$F$203,0))),""))</f>
        <v/>
      </c>
    </row>
    <row r="632" spans="1:30" ht="15" hidden="1" customHeight="1" x14ac:dyDescent="0.25">
      <c r="A632" s="31">
        <v>54049</v>
      </c>
      <c r="B632" s="17" t="s">
        <v>29</v>
      </c>
      <c r="C632" s="17" t="str">
        <f>IFERROR(INDEX(Cadastro!$C$5:$C$243,$AB632),"NÃO INFORMADO")</f>
        <v>ELE</v>
      </c>
      <c r="D632" s="17" t="str">
        <f>IFERROR(INDEX(Cadastro!$D$5:$D$243,$AB632),"")</f>
        <v>C</v>
      </c>
      <c r="E632" s="17" t="str">
        <f>IFERROR(INDEX(Cadastro!$G$5:$G$243,$AB632),"")</f>
        <v>C</v>
      </c>
      <c r="F632" s="29">
        <v>46314</v>
      </c>
      <c r="G632" s="32" t="str">
        <f t="shared" si="54"/>
        <v>seg</v>
      </c>
      <c r="H632" s="31">
        <f>IF($L632=0,"",_xlfn.MINIFS(Dados!$Q:$Q,Dados!$A:$A,$A632,Dados!$S:$S,$F632))</f>
        <v>45</v>
      </c>
      <c r="I632" s="31">
        <f>IF($H632="","",_xlfn.MAXIFS(Dados!$R:$R,Dados!$A:$A,$A632,Dados!$S:$S,$F632))</f>
        <v>408</v>
      </c>
      <c r="J632" s="32" t="str">
        <f>IF($D632&lt;&gt;"Folguista","",IFERROR(INDEX(Parâmetros!$D$52:$G$52,1,MIN(4,MAX(1,$W632))),""))</f>
        <v/>
      </c>
      <c r="K632" s="32" t="str">
        <f>IF(OR($AC632&lt;&gt;"",$Y632="Folga",$Y632="Folga trabalhada",$Y632="Férias (cadastro)",$Y632="Férias / afastamento",$Y632="Indeterminado (início da série)"),"",IF(OR($D632="6x1",$D632="FF 6x1"),IF(OR(WEEKDAY($F632,2)=6,WEEKDAY($F632,2)=7),"6x1 sáb/dom","6x1"),IF($D632="5x2","5x2",IF($H632="",IF($D632="Folguista",$J632,$E632),IF(OR($H632&gt;=Parâmetros!$E$18,$H632&lt;Parâmetros!$E$19),"C",IF($H632&lt;Parâmetros!$E$20,"A","B"))))))</f>
        <v>C</v>
      </c>
      <c r="L632" s="30">
        <f>SUMIFS(Dados!$E:$E,Dados!$A:$A,$A632,Dados!$S:$S,$F632)</f>
        <v>6.91</v>
      </c>
      <c r="M632" s="30">
        <f>IFERROR(INDEX(Parâmetros!$E$6:$E$11,MATCH($K632,Parâmetros!$A$6:$A$11,0)),"")</f>
        <v>6.67</v>
      </c>
      <c r="N632" s="33">
        <f t="shared" si="55"/>
        <v>1.0359820089955023</v>
      </c>
      <c r="O632" s="33">
        <f>Parâmetros!$E$13</f>
        <v>0.8</v>
      </c>
      <c r="P632" s="32" t="str">
        <f>IF(OR($M632="",$F632&gt;Parâmetros!$E$14),"Não","Sim")</f>
        <v>Sim</v>
      </c>
      <c r="Q632" s="32" t="str">
        <f t="shared" si="56"/>
        <v>Sim</v>
      </c>
      <c r="R632" s="32" t="str">
        <f t="shared" si="57"/>
        <v>Sim</v>
      </c>
      <c r="S632" s="30">
        <f t="shared" si="58"/>
        <v>0</v>
      </c>
      <c r="T632" s="32" t="str">
        <f>IF($Q632&lt;&gt;"Sim","",IF($N632&gt;Parâmetros!$E$15,"Sim","Não"))</f>
        <v>Sim</v>
      </c>
      <c r="U632" s="17" t="str">
        <f t="shared" si="59"/>
        <v>Na meta</v>
      </c>
      <c r="V632" s="17" t="str">
        <f>IF($AC632&lt;&gt;"",IF($L632&gt;0,"ATENÇÃO · apontou em dia de "&amp;LOWER($AC632)&amp;" cadastrado","Exceção cadastrada · "&amp;$AC632)&amp;IF($AD632="",""," · "&amp;$AD632),IF($E632="Férias",IF($L632&gt;0,"ATENÇÃO · apontou estando de férias no cadastro","Férias no cadastro"),IF($Y632="Férias / afastamento","Afastamento · "&amp;($Z632+$AA632-1)&amp;" dias seguidos sem apontamento",IF($Y632="Folga trabalhada","ATENÇÃO · apontou em dia de folga da escala 5x2",IF($Y632="Folga",IF(AND($D632="5x2",OR(WEEKDAY($F632,2)=6,WEEKDAY($F632,2)=7)),"Folga de fim de semana da escala 5x2",IF(AND(OR($D632="6x1",$D632="FF 6x1"),WEEKDAY($F632,2)=6,FALSE()),"Folga de fim de semana · apontou no domingo anterior",IF(AND(OR($D632="6x1",$D632="FF 6x1"),WEEKDAY($F632,2)=7,AND($A632=$A631,$L631&gt;0)),"Folga de fim de semana · apontou no sábado",IF(AND(OR($D632="6x1",$D632="FF 6x1"),OR(WEEKDAY($F632,2)=6,WEEKDAY($F632,2)=7)),"Folga de fim de semana · sem apontamento no sábado nem no domingo","Folga prevista pelo ciclo")))),IF($Y632="Indeterminado (início da série)","Sem histórico anterior — informe o dia do ciclo no Cadastro",IF($Y632="Falta de registro",IF(OR(OR($D632="6x1",$D632="FF 6x1"),$D632="5x2"),"FALTA DE REGISTRO · dia útil da escala "&amp;$E632,"FALTA DE REGISTRO · dia "&amp;$W632&amp;" de "&amp;IFERROR(INDEX(Parâmetros!$B$39:$B$48,MATCH($E632,Parâmetros!$A$39:$A$48,0)),99)&amp;" do ciclo"),IF(OR($D632="6x1",$D632="FF 6x1"),IF(OR(AND(WEEKDAY($F632,2)=6,AND($A632=$A633,$L633&gt;0)),AND(WEEKDAY($F632,2)=7,AND($A632=$A631,$L631&gt;0))),"ATENÇÃO · apontou sábado e domingo no mesmo fim de semana",IF(OR(WEEKDAY($F632,2)=6,WEEKDAY($F632,2)=7),"Jornada de fim de semana do 6x1",IF(OR($H632&gt;=Parâmetros!$E$20,$H632&lt;Parâmetros!$E$19),"ATENÇÃO · 6x1 apontou fora do horário diurno","Jornada fixa do 6x1"))),IF($D632="5x2","Jornada fixa do 5x2",IF($D632="Folguista",IF($J632=$K632,"Evidência confirma sequência","DIVERGE · sequência "&amp;$J632&amp;" × evidência "&amp;$K632),IF($K632=$E632,"Evidência confirma cadastro","DIVERGE · cadastro "&amp;$E632&amp;" × evidência "&amp;$K632)))))))))))</f>
        <v>Evidência confirma cadastro</v>
      </c>
      <c r="W632" s="34">
        <f>IF(OR(OR($D632="6x1",$D632="FF 6x1"),$D632="5x2"),"",IF($AB632&lt;&gt;$AB631,IF(IFERROR(INDEX(Cadastro!$F$5:$F$243,$AB632),"")="",IF($L632&gt;0,1,0),IF(IFERROR(INDEX(Cadastro!$F$5:$F$243,$AB632),"")&lt;=IFERROR(INDEX(Parâmetros!$B$39:$B$48,MATCH($E632,Parâmetros!$A$39:$A$48,0)),99),IFERROR(INDEX(Cadastro!$F$5:$F$243,$AB632),""),0)),IF($L632&gt;0,IF(N($X631)&gt;0,1,N($W631)+1),IF(AND($L632=0,OR(N($W631)&gt;=IFERROR(INDEX(Parâmetros!$B$39:$B$48,MATCH($E632,Parâmetros!$A$39:$A$48,0)),99),AND(N($X631)&gt;0,N($X631)&lt;IFERROR(INDEX(Parâmetros!$C$39:$C$48,MATCH($E632,Parâmetros!$A$39:$A$48,0)),0)))),0,N($W631)+1))))</f>
        <v>4</v>
      </c>
      <c r="X632" s="34">
        <f>IF(OR(OR($D632="6x1",$D632="FF 6x1"),$D632="5x2"),"",IF($AB632&lt;&gt;$AB631,IF(IFERROR(INDEX(Cadastro!$F$5:$F$243,$AB632),"")="",0,IF(IFERROR(INDEX(Cadastro!$F$5:$F$243,$AB632),"")&gt;IFERROR(INDEX(Parâmetros!$B$39:$B$48,MATCH($E632,Parâmetros!$A$39:$A$48,0)),99),IFERROR(INDEX(Cadastro!$F$5:$F$243,$AB632),"")-IFERROR(INDEX(Parâmetros!$B$39:$B$48,MATCH($E632,Parâmetros!$A$39:$A$48,0)),99),0)),IF(AND($L632=0,OR(N($W631)&gt;=IFERROR(INDEX(Parâmetros!$B$39:$B$48,MATCH($E632,Parâmetros!$A$39:$A$48,0)),99),AND(N($X631)&gt;0,N($X631)&lt;IFERROR(INDEX(Parâmetros!$C$39:$C$48,MATCH($E632,Parâmetros!$A$39:$A$48,0)),0)))),N($X631)+1,0)))</f>
        <v>0</v>
      </c>
      <c r="Y632" t="str">
        <f>IF($AC632&lt;&gt;"",IF($L632&gt;0,$AC632&amp;" · com apontamento",$AC632),IF($E632="Férias",IF($L632&gt;0,"Férias · com apontamento","Férias (cadastro)"),IF(($Z632+$AA632-1)&gt;Parâmetros!$E$16,"Férias / afastamento",IF(AND($D632="5x2",OR(WEEKDAY($F632,2)=6,WEEKDAY($F632,2)=7)),IF($L632&gt;0,"Folga trabalhada","Folga"),IF($L632&gt;0,"Trabalhado",IF(OR(OR($D632="6x1",$D632="FF 6x1"),$D632="5x2"),IF(AND(OR($D632="6x1",$D632="FF 6x1"),OR(WEEKDAY($F632,2)=6,WEEKDAY($F632,2)=7)),"Folga","Falta de registro"),IF(AND($AB632&lt;&gt;$AB631,IFERROR(INDEX(Cadastro!$F$5:$F$243,$AB632),"")=""),"Indeterminado (início da série)",IF($X632&gt;0,"Folga","Falta de registro"))))))))</f>
        <v>Trabalhado</v>
      </c>
      <c r="Z632" s="34">
        <f>IF(OR($L632&gt;0,$F632&gt;Parâmetros!$E$14),0,IF($A632&lt;&gt;$A631,1,N($Z631)+1))</f>
        <v>0</v>
      </c>
      <c r="AA632" s="34">
        <f>IF(OR($L632&gt;0,$F632&gt;Parâmetros!$E$14),0,IF(OR($A632&lt;&gt;$A633,$F633&gt;Parâmetros!$E$14),1,N($AA633)+1))</f>
        <v>0</v>
      </c>
      <c r="AB632" s="31">
        <f>IFERROR(MATCH($A632&amp;"|"&amp;TEXT(_xlfn.MAXIFS(Cadastro!$E$5:$E$243,Cadastro!$A$5:$A$243,$A632,Cadastro!$E$5:$E$243,"&lt;="&amp;$F632),"yyyymmdd"),Cadastro!$I$5:$I$243,0),"")</f>
        <v>91</v>
      </c>
      <c r="AC632" t="str">
        <f>IFERROR(_xlfn.SINGLE(INDEX(Exceções!$D$5:$D$203,MATCH($A632&amp;"|"&amp;$F632,Exceções!$F$5:$F$203,0))),"")</f>
        <v/>
      </c>
      <c r="AD632" t="str">
        <f>IF($AC632="","",IFERROR(_xlfn.SINGLE(INDEX(Exceções!$E$5:$E$203,MATCH($A632&amp;"|"&amp;$F632,Exceções!$F$5:$F$203,0))),""))</f>
        <v/>
      </c>
    </row>
    <row r="633" spans="1:30" ht="15" hidden="1" customHeight="1" x14ac:dyDescent="0.25">
      <c r="A633" s="31">
        <v>54049</v>
      </c>
      <c r="B633" s="17" t="s">
        <v>29</v>
      </c>
      <c r="C633" s="17" t="str">
        <f>IFERROR(INDEX(Cadastro!$C$5:$C$243,$AB633),"NÃO INFORMADO")</f>
        <v>ELE</v>
      </c>
      <c r="D633" s="17" t="str">
        <f>IFERROR(INDEX(Cadastro!$D$5:$D$243,$AB633),"")</f>
        <v>C</v>
      </c>
      <c r="E633" s="17" t="str">
        <f>IFERROR(INDEX(Cadastro!$G$5:$G$243,$AB633),"")</f>
        <v>C</v>
      </c>
      <c r="F633" s="29">
        <v>46315</v>
      </c>
      <c r="G633" s="32" t="str">
        <f t="shared" si="54"/>
        <v>ter</v>
      </c>
      <c r="H633" s="31">
        <f>IF($L633=0,"",_xlfn.MINIFS(Dados!$Q:$Q,Dados!$A:$A,$A633,Dados!$S:$S,$F633))</f>
        <v>30</v>
      </c>
      <c r="I633" s="31">
        <f>IF($H633="","",_xlfn.MAXIFS(Dados!$R:$R,Dados!$A:$A,$A633,Dados!$S:$S,$F633))</f>
        <v>422</v>
      </c>
      <c r="J633" s="32" t="str">
        <f>IF($D633&lt;&gt;"Folguista","",IFERROR(INDEX(Parâmetros!$D$52:$G$52,1,MIN(4,MAX(1,$W633))),""))</f>
        <v/>
      </c>
      <c r="K633" s="32" t="str">
        <f>IF(OR($AC633&lt;&gt;"",$Y633="Folga",$Y633="Folga trabalhada",$Y633="Férias (cadastro)",$Y633="Férias / afastamento",$Y633="Indeterminado (início da série)"),"",IF(OR($D633="6x1",$D633="FF 6x1"),IF(OR(WEEKDAY($F633,2)=6,WEEKDAY($F633,2)=7),"6x1 sáb/dom","6x1"),IF($D633="5x2","5x2",IF($H633="",IF($D633="Folguista",$J633,$E633),IF(OR($H633&gt;=Parâmetros!$E$18,$H633&lt;Parâmetros!$E$19),"C",IF($H633&lt;Parâmetros!$E$20,"A","B"))))))</f>
        <v>C</v>
      </c>
      <c r="L633" s="30">
        <f>SUMIFS(Dados!$E:$E,Dados!$A:$A,$A633,Dados!$S:$S,$F633)</f>
        <v>6.51</v>
      </c>
      <c r="M633" s="30">
        <f>IFERROR(INDEX(Parâmetros!$E$6:$E$11,MATCH($K633,Parâmetros!$A$6:$A$11,0)),"")</f>
        <v>6.67</v>
      </c>
      <c r="N633" s="33">
        <f t="shared" si="55"/>
        <v>0.97601199400299843</v>
      </c>
      <c r="O633" s="33">
        <f>Parâmetros!$E$13</f>
        <v>0.8</v>
      </c>
      <c r="P633" s="32" t="str">
        <f>IF(OR($M633="",$F633&gt;Parâmetros!$E$14),"Não","Sim")</f>
        <v>Sim</v>
      </c>
      <c r="Q633" s="32" t="str">
        <f t="shared" si="56"/>
        <v>Sim</v>
      </c>
      <c r="R633" s="32" t="str">
        <f t="shared" si="57"/>
        <v>Sim</v>
      </c>
      <c r="S633" s="30">
        <f t="shared" si="58"/>
        <v>0</v>
      </c>
      <c r="T633" s="32" t="str">
        <f>IF($Q633&lt;&gt;"Sim","",IF($N633&gt;Parâmetros!$E$15,"Sim","Não"))</f>
        <v>Não</v>
      </c>
      <c r="U633" s="17" t="str">
        <f t="shared" si="59"/>
        <v>Na meta</v>
      </c>
      <c r="V633" s="17" t="str">
        <f>IF($AC633&lt;&gt;"",IF($L633&gt;0,"ATENÇÃO · apontou em dia de "&amp;LOWER($AC633)&amp;" cadastrado","Exceção cadastrada · "&amp;$AC633)&amp;IF($AD633="",""," · "&amp;$AD633),IF($E633="Férias",IF($L633&gt;0,"ATENÇÃO · apontou estando de férias no cadastro","Férias no cadastro"),IF($Y633="Férias / afastamento","Afastamento · "&amp;($Z633+$AA633-1)&amp;" dias seguidos sem apontamento",IF($Y633="Folga trabalhada","ATENÇÃO · apontou em dia de folga da escala 5x2",IF($Y633="Folga",IF(AND($D633="5x2",OR(WEEKDAY($F633,2)=6,WEEKDAY($F633,2)=7)),"Folga de fim de semana da escala 5x2",IF(AND(OR($D633="6x1",$D633="FF 6x1"),WEEKDAY($F633,2)=6,FALSE()),"Folga de fim de semana · apontou no domingo anterior",IF(AND(OR($D633="6x1",$D633="FF 6x1"),WEEKDAY($F633,2)=7,AND($A633=$A632,$L632&gt;0)),"Folga de fim de semana · apontou no sábado",IF(AND(OR($D633="6x1",$D633="FF 6x1"),OR(WEEKDAY($F633,2)=6,WEEKDAY($F633,2)=7)),"Folga de fim de semana · sem apontamento no sábado nem no domingo","Folga prevista pelo ciclo")))),IF($Y633="Indeterminado (início da série)","Sem histórico anterior — informe o dia do ciclo no Cadastro",IF($Y633="Falta de registro",IF(OR(OR($D633="6x1",$D633="FF 6x1"),$D633="5x2"),"FALTA DE REGISTRO · dia útil da escala "&amp;$E633,"FALTA DE REGISTRO · dia "&amp;$W633&amp;" de "&amp;IFERROR(INDEX(Parâmetros!$B$39:$B$48,MATCH($E633,Parâmetros!$A$39:$A$48,0)),99)&amp;" do ciclo"),IF(OR($D633="6x1",$D633="FF 6x1"),IF(OR(AND(WEEKDAY($F633,2)=6,AND($A633=$A634,$L634&gt;0)),AND(WEEKDAY($F633,2)=7,AND($A633=$A632,$L632&gt;0))),"ATENÇÃO · apontou sábado e domingo no mesmo fim de semana",IF(OR(WEEKDAY($F633,2)=6,WEEKDAY($F633,2)=7),"Jornada de fim de semana do 6x1",IF(OR($H633&gt;=Parâmetros!$E$20,$H633&lt;Parâmetros!$E$19),"ATENÇÃO · 6x1 apontou fora do horário diurno","Jornada fixa do 6x1"))),IF($D633="5x2","Jornada fixa do 5x2",IF($D633="Folguista",IF($J633=$K633,"Evidência confirma sequência","DIVERGE · sequência "&amp;$J633&amp;" × evidência "&amp;$K633),IF($K633=$E633,"Evidência confirma cadastro","DIVERGE · cadastro "&amp;$E633&amp;" × evidência "&amp;$K633)))))))))))</f>
        <v>Evidência confirma cadastro</v>
      </c>
      <c r="W633" s="34">
        <f>IF(OR(OR($D633="6x1",$D633="FF 6x1"),$D633="5x2"),"",IF($AB633&lt;&gt;$AB632,IF(IFERROR(INDEX(Cadastro!$F$5:$F$243,$AB633),"")="",IF($L633&gt;0,1,0),IF(IFERROR(INDEX(Cadastro!$F$5:$F$243,$AB633),"")&lt;=IFERROR(INDEX(Parâmetros!$B$39:$B$48,MATCH($E633,Parâmetros!$A$39:$A$48,0)),99),IFERROR(INDEX(Cadastro!$F$5:$F$243,$AB633),""),0)),IF($L633&gt;0,IF(N($X632)&gt;0,1,N($W632)+1),IF(AND($L633=0,OR(N($W632)&gt;=IFERROR(INDEX(Parâmetros!$B$39:$B$48,MATCH($E633,Parâmetros!$A$39:$A$48,0)),99),AND(N($X632)&gt;0,N($X632)&lt;IFERROR(INDEX(Parâmetros!$C$39:$C$48,MATCH($E633,Parâmetros!$A$39:$A$48,0)),0)))),0,N($W632)+1))))</f>
        <v>5</v>
      </c>
      <c r="X633" s="34">
        <f>IF(OR(OR($D633="6x1",$D633="FF 6x1"),$D633="5x2"),"",IF($AB633&lt;&gt;$AB632,IF(IFERROR(INDEX(Cadastro!$F$5:$F$243,$AB633),"")="",0,IF(IFERROR(INDEX(Cadastro!$F$5:$F$243,$AB633),"")&gt;IFERROR(INDEX(Parâmetros!$B$39:$B$48,MATCH($E633,Parâmetros!$A$39:$A$48,0)),99),IFERROR(INDEX(Cadastro!$F$5:$F$243,$AB633),"")-IFERROR(INDEX(Parâmetros!$B$39:$B$48,MATCH($E633,Parâmetros!$A$39:$A$48,0)),99),0)),IF(AND($L633=0,OR(N($W632)&gt;=IFERROR(INDEX(Parâmetros!$B$39:$B$48,MATCH($E633,Parâmetros!$A$39:$A$48,0)),99),AND(N($X632)&gt;0,N($X632)&lt;IFERROR(INDEX(Parâmetros!$C$39:$C$48,MATCH($E633,Parâmetros!$A$39:$A$48,0)),0)))),N($X632)+1,0)))</f>
        <v>0</v>
      </c>
      <c r="Y633" t="str">
        <f>IF($AC633&lt;&gt;"",IF($L633&gt;0,$AC633&amp;" · com apontamento",$AC633),IF($E633="Férias",IF($L633&gt;0,"Férias · com apontamento","Férias (cadastro)"),IF(($Z633+$AA633-1)&gt;Parâmetros!$E$16,"Férias / afastamento",IF(AND($D633="5x2",OR(WEEKDAY($F633,2)=6,WEEKDAY($F633,2)=7)),IF($L633&gt;0,"Folga trabalhada","Folga"),IF($L633&gt;0,"Trabalhado",IF(OR(OR($D633="6x1",$D633="FF 6x1"),$D633="5x2"),IF(AND(OR($D633="6x1",$D633="FF 6x1"),OR(WEEKDAY($F633,2)=6,WEEKDAY($F633,2)=7)),"Folga","Falta de registro"),IF(AND($AB633&lt;&gt;$AB632,IFERROR(INDEX(Cadastro!$F$5:$F$243,$AB633),"")=""),"Indeterminado (início da série)",IF($X633&gt;0,"Folga","Falta de registro"))))))))</f>
        <v>Trabalhado</v>
      </c>
      <c r="Z633" s="34">
        <f>IF(OR($L633&gt;0,$F633&gt;Parâmetros!$E$14),0,IF($A633&lt;&gt;$A632,1,N($Z632)+1))</f>
        <v>0</v>
      </c>
      <c r="AA633" s="34">
        <f>IF(OR($L633&gt;0,$F633&gt;Parâmetros!$E$14),0,IF(OR($A633&lt;&gt;$A634,$F634&gt;Parâmetros!$E$14),1,N($AA634)+1))</f>
        <v>0</v>
      </c>
      <c r="AB633" s="31">
        <f>IFERROR(MATCH($A633&amp;"|"&amp;TEXT(_xlfn.MAXIFS(Cadastro!$E$5:$E$243,Cadastro!$A$5:$A$243,$A633,Cadastro!$E$5:$E$243,"&lt;="&amp;$F633),"yyyymmdd"),Cadastro!$I$5:$I$243,0),"")</f>
        <v>91</v>
      </c>
      <c r="AC633" t="str">
        <f>IFERROR(_xlfn.SINGLE(INDEX(Exceções!$D$5:$D$203,MATCH($A633&amp;"|"&amp;$F633,Exceções!$F$5:$F$203,0))),"")</f>
        <v/>
      </c>
      <c r="AD633" t="str">
        <f>IF($AC633="","",IFERROR(_xlfn.SINGLE(INDEX(Exceções!$E$5:$E$203,MATCH($A633&amp;"|"&amp;$F633,Exceções!$F$5:$F$203,0))),""))</f>
        <v/>
      </c>
    </row>
    <row r="634" spans="1:30" ht="15" hidden="1" customHeight="1" x14ac:dyDescent="0.25">
      <c r="A634" s="31">
        <v>54049</v>
      </c>
      <c r="B634" s="17" t="s">
        <v>29</v>
      </c>
      <c r="C634" s="17" t="str">
        <f>IFERROR(INDEX(Cadastro!$C$5:$C$243,$AB634),"NÃO INFORMADO")</f>
        <v>ELE</v>
      </c>
      <c r="D634" s="17" t="str">
        <f>IFERROR(INDEX(Cadastro!$D$5:$D$243,$AB634),"")</f>
        <v>C</v>
      </c>
      <c r="E634" s="17" t="str">
        <f>IFERROR(INDEX(Cadastro!$G$5:$G$243,$AB634),"")</f>
        <v>C</v>
      </c>
      <c r="F634" s="29">
        <v>46316</v>
      </c>
      <c r="G634" s="32" t="str">
        <f t="shared" si="54"/>
        <v>qua</v>
      </c>
      <c r="H634" s="31">
        <f>IF($L634=0,"",_xlfn.MINIFS(Dados!$Q:$Q,Dados!$A:$A,$A634,Dados!$S:$S,$F634))</f>
        <v>42</v>
      </c>
      <c r="I634" s="31">
        <f>IF($H634="","",_xlfn.MAXIFS(Dados!$R:$R,Dados!$A:$A,$A634,Dados!$S:$S,$F634))</f>
        <v>415</v>
      </c>
      <c r="J634" s="32" t="str">
        <f>IF($D634&lt;&gt;"Folguista","",IFERROR(INDEX(Parâmetros!$D$52:$G$52,1,MIN(4,MAX(1,$W634))),""))</f>
        <v/>
      </c>
      <c r="K634" s="32" t="str">
        <f>IF(OR($AC634&lt;&gt;"",$Y634="Folga",$Y634="Folga trabalhada",$Y634="Férias (cadastro)",$Y634="Férias / afastamento",$Y634="Indeterminado (início da série)"),"",IF(OR($D634="6x1",$D634="FF 6x1"),IF(OR(WEEKDAY($F634,2)=6,WEEKDAY($F634,2)=7),"6x1 sáb/dom","6x1"),IF($D634="5x2","5x2",IF($H634="",IF($D634="Folguista",$J634,$E634),IF(OR($H634&gt;=Parâmetros!$E$18,$H634&lt;Parâmetros!$E$19),"C",IF($H634&lt;Parâmetros!$E$20,"A","B"))))))</f>
        <v>C</v>
      </c>
      <c r="L634" s="30">
        <f>SUMIFS(Dados!$E:$E,Dados!$A:$A,$A634,Dados!$S:$S,$F634)</f>
        <v>5.3699999999999992</v>
      </c>
      <c r="M634" s="30">
        <f>IFERROR(INDEX(Parâmetros!$E$6:$E$11,MATCH($K634,Parâmetros!$A$6:$A$11,0)),"")</f>
        <v>6.67</v>
      </c>
      <c r="N634" s="33">
        <f t="shared" si="55"/>
        <v>0.80509745127436272</v>
      </c>
      <c r="O634" s="33">
        <f>Parâmetros!$E$13</f>
        <v>0.8</v>
      </c>
      <c r="P634" s="32" t="str">
        <f>IF(OR($M634="",$F634&gt;Parâmetros!$E$14),"Não","Sim")</f>
        <v>Sim</v>
      </c>
      <c r="Q634" s="32" t="str">
        <f t="shared" si="56"/>
        <v>Sim</v>
      </c>
      <c r="R634" s="32" t="str">
        <f t="shared" si="57"/>
        <v>Sim</v>
      </c>
      <c r="S634" s="30">
        <f t="shared" si="58"/>
        <v>0</v>
      </c>
      <c r="T634" s="32" t="str">
        <f>IF($Q634&lt;&gt;"Sim","",IF($N634&gt;Parâmetros!$E$15,"Sim","Não"))</f>
        <v>Não</v>
      </c>
      <c r="U634" s="17" t="str">
        <f t="shared" si="59"/>
        <v>Na meta</v>
      </c>
      <c r="V634" s="17" t="str">
        <f>IF($AC634&lt;&gt;"",IF($L634&gt;0,"ATENÇÃO · apontou em dia de "&amp;LOWER($AC634)&amp;" cadastrado","Exceção cadastrada · "&amp;$AC634)&amp;IF($AD634="",""," · "&amp;$AD634),IF($E634="Férias",IF($L634&gt;0,"ATENÇÃO · apontou estando de férias no cadastro","Férias no cadastro"),IF($Y634="Férias / afastamento","Afastamento · "&amp;($Z634+$AA634-1)&amp;" dias seguidos sem apontamento",IF($Y634="Folga trabalhada","ATENÇÃO · apontou em dia de folga da escala 5x2",IF($Y634="Folga",IF(AND($D634="5x2",OR(WEEKDAY($F634,2)=6,WEEKDAY($F634,2)=7)),"Folga de fim de semana da escala 5x2",IF(AND(OR($D634="6x1",$D634="FF 6x1"),WEEKDAY($F634,2)=6,FALSE()),"Folga de fim de semana · apontou no domingo anterior",IF(AND(OR($D634="6x1",$D634="FF 6x1"),WEEKDAY($F634,2)=7,AND($A634=$A633,$L633&gt;0)),"Folga de fim de semana · apontou no sábado",IF(AND(OR($D634="6x1",$D634="FF 6x1"),OR(WEEKDAY($F634,2)=6,WEEKDAY($F634,2)=7)),"Folga de fim de semana · sem apontamento no sábado nem no domingo","Folga prevista pelo ciclo")))),IF($Y634="Indeterminado (início da série)","Sem histórico anterior — informe o dia do ciclo no Cadastro",IF($Y634="Falta de registro",IF(OR(OR($D634="6x1",$D634="FF 6x1"),$D634="5x2"),"FALTA DE REGISTRO · dia útil da escala "&amp;$E634,"FALTA DE REGISTRO · dia "&amp;$W634&amp;" de "&amp;IFERROR(INDEX(Parâmetros!$B$39:$B$48,MATCH($E634,Parâmetros!$A$39:$A$48,0)),99)&amp;" do ciclo"),IF(OR($D634="6x1",$D634="FF 6x1"),IF(OR(AND(WEEKDAY($F634,2)=6,AND($A634=$A635,$L635&gt;0)),AND(WEEKDAY($F634,2)=7,AND($A634=$A633,$L633&gt;0))),"ATENÇÃO · apontou sábado e domingo no mesmo fim de semana",IF(OR(WEEKDAY($F634,2)=6,WEEKDAY($F634,2)=7),"Jornada de fim de semana do 6x1",IF(OR($H634&gt;=Parâmetros!$E$20,$H634&lt;Parâmetros!$E$19),"ATENÇÃO · 6x1 apontou fora do horário diurno","Jornada fixa do 6x1"))),IF($D634="5x2","Jornada fixa do 5x2",IF($D634="Folguista",IF($J634=$K634,"Evidência confirma sequência","DIVERGE · sequência "&amp;$J634&amp;" × evidência "&amp;$K634),IF($K634=$E634,"Evidência confirma cadastro","DIVERGE · cadastro "&amp;$E634&amp;" × evidência "&amp;$K634)))))))))))</f>
        <v>Evidência confirma cadastro</v>
      </c>
      <c r="W634" s="34">
        <f>IF(OR(OR($D634="6x1",$D634="FF 6x1"),$D634="5x2"),"",IF($AB634&lt;&gt;$AB633,IF(IFERROR(INDEX(Cadastro!$F$5:$F$243,$AB634),"")="",IF($L634&gt;0,1,0),IF(IFERROR(INDEX(Cadastro!$F$5:$F$243,$AB634),"")&lt;=IFERROR(INDEX(Parâmetros!$B$39:$B$48,MATCH($E634,Parâmetros!$A$39:$A$48,0)),99),IFERROR(INDEX(Cadastro!$F$5:$F$243,$AB634),""),0)),IF($L634&gt;0,IF(N($X633)&gt;0,1,N($W633)+1),IF(AND($L634=0,OR(N($W633)&gt;=IFERROR(INDEX(Parâmetros!$B$39:$B$48,MATCH($E634,Parâmetros!$A$39:$A$48,0)),99),AND(N($X633)&gt;0,N($X633)&lt;IFERROR(INDEX(Parâmetros!$C$39:$C$48,MATCH($E634,Parâmetros!$A$39:$A$48,0)),0)))),0,N($W633)+1))))</f>
        <v>6</v>
      </c>
      <c r="X634" s="34">
        <f>IF(OR(OR($D634="6x1",$D634="FF 6x1"),$D634="5x2"),"",IF($AB634&lt;&gt;$AB633,IF(IFERROR(INDEX(Cadastro!$F$5:$F$243,$AB634),"")="",0,IF(IFERROR(INDEX(Cadastro!$F$5:$F$243,$AB634),"")&gt;IFERROR(INDEX(Parâmetros!$B$39:$B$48,MATCH($E634,Parâmetros!$A$39:$A$48,0)),99),IFERROR(INDEX(Cadastro!$F$5:$F$243,$AB634),"")-IFERROR(INDEX(Parâmetros!$B$39:$B$48,MATCH($E634,Parâmetros!$A$39:$A$48,0)),99),0)),IF(AND($L634=0,OR(N($W633)&gt;=IFERROR(INDEX(Parâmetros!$B$39:$B$48,MATCH($E634,Parâmetros!$A$39:$A$48,0)),99),AND(N($X633)&gt;0,N($X633)&lt;IFERROR(INDEX(Parâmetros!$C$39:$C$48,MATCH($E634,Parâmetros!$A$39:$A$48,0)),0)))),N($X633)+1,0)))</f>
        <v>0</v>
      </c>
      <c r="Y634" t="str">
        <f>IF($AC634&lt;&gt;"",IF($L634&gt;0,$AC634&amp;" · com apontamento",$AC634),IF($E634="Férias",IF($L634&gt;0,"Férias · com apontamento","Férias (cadastro)"),IF(($Z634+$AA634-1)&gt;Parâmetros!$E$16,"Férias / afastamento",IF(AND($D634="5x2",OR(WEEKDAY($F634,2)=6,WEEKDAY($F634,2)=7)),IF($L634&gt;0,"Folga trabalhada","Folga"),IF($L634&gt;0,"Trabalhado",IF(OR(OR($D634="6x1",$D634="FF 6x1"),$D634="5x2"),IF(AND(OR($D634="6x1",$D634="FF 6x1"),OR(WEEKDAY($F634,2)=6,WEEKDAY($F634,2)=7)),"Folga","Falta de registro"),IF(AND($AB634&lt;&gt;$AB633,IFERROR(INDEX(Cadastro!$F$5:$F$243,$AB634),"")=""),"Indeterminado (início da série)",IF($X634&gt;0,"Folga","Falta de registro"))))))))</f>
        <v>Trabalhado</v>
      </c>
      <c r="Z634" s="34">
        <f>IF(OR($L634&gt;0,$F634&gt;Parâmetros!$E$14),0,IF($A634&lt;&gt;$A633,1,N($Z633)+1))</f>
        <v>0</v>
      </c>
      <c r="AA634" s="34">
        <f>IF(OR($L634&gt;0,$F634&gt;Parâmetros!$E$14),0,IF(OR($A634&lt;&gt;$A635,$F635&gt;Parâmetros!$E$14),1,N($AA635)+1))</f>
        <v>0</v>
      </c>
      <c r="AB634" s="31">
        <f>IFERROR(MATCH($A634&amp;"|"&amp;TEXT(_xlfn.MAXIFS(Cadastro!$E$5:$E$243,Cadastro!$A$5:$A$243,$A634,Cadastro!$E$5:$E$243,"&lt;="&amp;$F634),"yyyymmdd"),Cadastro!$I$5:$I$243,0),"")</f>
        <v>91</v>
      </c>
      <c r="AC634" t="str">
        <f>IFERROR(_xlfn.SINGLE(INDEX(Exceções!$D$5:$D$203,MATCH($A634&amp;"|"&amp;$F634,Exceções!$F$5:$F$203,0))),"")</f>
        <v/>
      </c>
      <c r="AD634" t="str">
        <f>IF($AC634="","",IFERROR(_xlfn.SINGLE(INDEX(Exceções!$E$5:$E$203,MATCH($A634&amp;"|"&amp;$F634,Exceções!$F$5:$F$203,0))),""))</f>
        <v/>
      </c>
    </row>
    <row r="635" spans="1:30" ht="15" hidden="1" customHeight="1" x14ac:dyDescent="0.25">
      <c r="A635" s="31">
        <v>54049</v>
      </c>
      <c r="B635" s="17" t="s">
        <v>29</v>
      </c>
      <c r="C635" s="17" t="str">
        <f>IFERROR(INDEX(Cadastro!$C$5:$C$243,$AB635),"NÃO INFORMADO")</f>
        <v>ELE</v>
      </c>
      <c r="D635" s="17" t="str">
        <f>IFERROR(INDEX(Cadastro!$D$5:$D$243,$AB635),"")</f>
        <v>C</v>
      </c>
      <c r="E635" s="17" t="str">
        <f>IFERROR(INDEX(Cadastro!$G$5:$G$243,$AB635),"")</f>
        <v>C</v>
      </c>
      <c r="F635" s="29">
        <v>46317</v>
      </c>
      <c r="G635" s="32" t="str">
        <f t="shared" si="54"/>
        <v>qui</v>
      </c>
      <c r="H635" s="31">
        <f>IF($L635=0,"",_xlfn.MINIFS(Dados!$Q:$Q,Dados!$A:$A,$A635,Dados!$S:$S,$F635))</f>
        <v>30</v>
      </c>
      <c r="I635" s="31">
        <f>IF($H635="","",_xlfn.MAXIFS(Dados!$R:$R,Dados!$A:$A,$A635,Dados!$S:$S,$F635))</f>
        <v>390</v>
      </c>
      <c r="J635" s="32" t="str">
        <f>IF($D635&lt;&gt;"Folguista","",IFERROR(INDEX(Parâmetros!$D$52:$G$52,1,MIN(4,MAX(1,$W635))),""))</f>
        <v/>
      </c>
      <c r="K635" s="32" t="str">
        <f>IF(OR($AC635&lt;&gt;"",$Y635="Folga",$Y635="Folga trabalhada",$Y635="Férias (cadastro)",$Y635="Férias / afastamento",$Y635="Indeterminado (início da série)"),"",IF(OR($D635="6x1",$D635="FF 6x1"),IF(OR(WEEKDAY($F635,2)=6,WEEKDAY($F635,2)=7),"6x1 sáb/dom","6x1"),IF($D635="5x2","5x2",IF($H635="",IF($D635="Folguista",$J635,$E635),IF(OR($H635&gt;=Parâmetros!$E$18,$H635&lt;Parâmetros!$E$19),"C",IF($H635&lt;Parâmetros!$E$20,"A","B"))))))</f>
        <v>C</v>
      </c>
      <c r="L635" s="30">
        <f>SUMIFS(Dados!$E:$E,Dados!$A:$A,$A635,Dados!$S:$S,$F635)</f>
        <v>5.98</v>
      </c>
      <c r="M635" s="30">
        <f>IFERROR(INDEX(Parâmetros!$E$6:$E$11,MATCH($K635,Parâmetros!$A$6:$A$11,0)),"")</f>
        <v>6.67</v>
      </c>
      <c r="N635" s="33">
        <f t="shared" si="55"/>
        <v>0.89655172413793116</v>
      </c>
      <c r="O635" s="33">
        <f>Parâmetros!$E$13</f>
        <v>0.8</v>
      </c>
      <c r="P635" s="32" t="str">
        <f>IF(OR($M635="",$F635&gt;Parâmetros!$E$14),"Não","Sim")</f>
        <v>Sim</v>
      </c>
      <c r="Q635" s="32" t="str">
        <f t="shared" si="56"/>
        <v>Sim</v>
      </c>
      <c r="R635" s="32" t="str">
        <f t="shared" si="57"/>
        <v>Sim</v>
      </c>
      <c r="S635" s="30">
        <f t="shared" si="58"/>
        <v>0</v>
      </c>
      <c r="T635" s="32" t="str">
        <f>IF($Q635&lt;&gt;"Sim","",IF($N635&gt;Parâmetros!$E$15,"Sim","Não"))</f>
        <v>Não</v>
      </c>
      <c r="U635" s="17" t="str">
        <f t="shared" si="59"/>
        <v>Na meta</v>
      </c>
      <c r="V635" s="17" t="str">
        <f>IF($AC635&lt;&gt;"",IF($L635&gt;0,"ATENÇÃO · apontou em dia de "&amp;LOWER($AC635)&amp;" cadastrado","Exceção cadastrada · "&amp;$AC635)&amp;IF($AD635="",""," · "&amp;$AD635),IF($E635="Férias",IF($L635&gt;0,"ATENÇÃO · apontou estando de férias no cadastro","Férias no cadastro"),IF($Y635="Férias / afastamento","Afastamento · "&amp;($Z635+$AA635-1)&amp;" dias seguidos sem apontamento",IF($Y635="Folga trabalhada","ATENÇÃO · apontou em dia de folga da escala 5x2",IF($Y635="Folga",IF(AND($D635="5x2",OR(WEEKDAY($F635,2)=6,WEEKDAY($F635,2)=7)),"Folga de fim de semana da escala 5x2",IF(AND(OR($D635="6x1",$D635="FF 6x1"),WEEKDAY($F635,2)=6,FALSE()),"Folga de fim de semana · apontou no domingo anterior",IF(AND(OR($D635="6x1",$D635="FF 6x1"),WEEKDAY($F635,2)=7,AND($A635=$A634,$L634&gt;0)),"Folga de fim de semana · apontou no sábado",IF(AND(OR($D635="6x1",$D635="FF 6x1"),OR(WEEKDAY($F635,2)=6,WEEKDAY($F635,2)=7)),"Folga de fim de semana · sem apontamento no sábado nem no domingo","Folga prevista pelo ciclo")))),IF($Y635="Indeterminado (início da série)","Sem histórico anterior — informe o dia do ciclo no Cadastro",IF($Y635="Falta de registro",IF(OR(OR($D635="6x1",$D635="FF 6x1"),$D635="5x2"),"FALTA DE REGISTRO · dia útil da escala "&amp;$E635,"FALTA DE REGISTRO · dia "&amp;$W635&amp;" de "&amp;IFERROR(INDEX(Parâmetros!$B$39:$B$48,MATCH($E635,Parâmetros!$A$39:$A$48,0)),99)&amp;" do ciclo"),IF(OR($D635="6x1",$D635="FF 6x1"),IF(OR(AND(WEEKDAY($F635,2)=6,AND($A635=$A636,$L636&gt;0)),AND(WEEKDAY($F635,2)=7,AND($A635=$A634,$L634&gt;0))),"ATENÇÃO · apontou sábado e domingo no mesmo fim de semana",IF(OR(WEEKDAY($F635,2)=6,WEEKDAY($F635,2)=7),"Jornada de fim de semana do 6x1",IF(OR($H635&gt;=Parâmetros!$E$20,$H635&lt;Parâmetros!$E$19),"ATENÇÃO · 6x1 apontou fora do horário diurno","Jornada fixa do 6x1"))),IF($D635="5x2","Jornada fixa do 5x2",IF($D635="Folguista",IF($J635=$K635,"Evidência confirma sequência","DIVERGE · sequência "&amp;$J635&amp;" × evidência "&amp;$K635),IF($K635=$E635,"Evidência confirma cadastro","DIVERGE · cadastro "&amp;$E635&amp;" × evidência "&amp;$K635)))))))))))</f>
        <v>Evidência confirma cadastro</v>
      </c>
      <c r="W635" s="34">
        <f>IF(OR(OR($D635="6x1",$D635="FF 6x1"),$D635="5x2"),"",IF($AB635&lt;&gt;$AB634,IF(IFERROR(INDEX(Cadastro!$F$5:$F$243,$AB635),"")="",IF($L635&gt;0,1,0),IF(IFERROR(INDEX(Cadastro!$F$5:$F$243,$AB635),"")&lt;=IFERROR(INDEX(Parâmetros!$B$39:$B$48,MATCH($E635,Parâmetros!$A$39:$A$48,0)),99),IFERROR(INDEX(Cadastro!$F$5:$F$243,$AB635),""),0)),IF($L635&gt;0,IF(N($X634)&gt;0,1,N($W634)+1),IF(AND($L635=0,OR(N($W634)&gt;=IFERROR(INDEX(Parâmetros!$B$39:$B$48,MATCH($E635,Parâmetros!$A$39:$A$48,0)),99),AND(N($X634)&gt;0,N($X634)&lt;IFERROR(INDEX(Parâmetros!$C$39:$C$48,MATCH($E635,Parâmetros!$A$39:$A$48,0)),0)))),0,N($W634)+1))))</f>
        <v>7</v>
      </c>
      <c r="X635" s="34">
        <f>IF(OR(OR($D635="6x1",$D635="FF 6x1"),$D635="5x2"),"",IF($AB635&lt;&gt;$AB634,IF(IFERROR(INDEX(Cadastro!$F$5:$F$243,$AB635),"")="",0,IF(IFERROR(INDEX(Cadastro!$F$5:$F$243,$AB635),"")&gt;IFERROR(INDEX(Parâmetros!$B$39:$B$48,MATCH($E635,Parâmetros!$A$39:$A$48,0)),99),IFERROR(INDEX(Cadastro!$F$5:$F$243,$AB635),"")-IFERROR(INDEX(Parâmetros!$B$39:$B$48,MATCH($E635,Parâmetros!$A$39:$A$48,0)),99),0)),IF(AND($L635=0,OR(N($W634)&gt;=IFERROR(INDEX(Parâmetros!$B$39:$B$48,MATCH($E635,Parâmetros!$A$39:$A$48,0)),99),AND(N($X634)&gt;0,N($X634)&lt;IFERROR(INDEX(Parâmetros!$C$39:$C$48,MATCH($E635,Parâmetros!$A$39:$A$48,0)),0)))),N($X634)+1,0)))</f>
        <v>0</v>
      </c>
      <c r="Y635" t="str">
        <f>IF($AC635&lt;&gt;"",IF($L635&gt;0,$AC635&amp;" · com apontamento",$AC635),IF($E635="Férias",IF($L635&gt;0,"Férias · com apontamento","Férias (cadastro)"),IF(($Z635+$AA635-1)&gt;Parâmetros!$E$16,"Férias / afastamento",IF(AND($D635="5x2",OR(WEEKDAY($F635,2)=6,WEEKDAY($F635,2)=7)),IF($L635&gt;0,"Folga trabalhada","Folga"),IF($L635&gt;0,"Trabalhado",IF(OR(OR($D635="6x1",$D635="FF 6x1"),$D635="5x2"),IF(AND(OR($D635="6x1",$D635="FF 6x1"),OR(WEEKDAY($F635,2)=6,WEEKDAY($F635,2)=7)),"Folga","Falta de registro"),IF(AND($AB635&lt;&gt;$AB634,IFERROR(INDEX(Cadastro!$F$5:$F$243,$AB635),"")=""),"Indeterminado (início da série)",IF($X635&gt;0,"Folga","Falta de registro"))))))))</f>
        <v>Trabalhado</v>
      </c>
      <c r="Z635" s="34">
        <f>IF(OR($L635&gt;0,$F635&gt;Parâmetros!$E$14),0,IF($A635&lt;&gt;$A634,1,N($Z634)+1))</f>
        <v>0</v>
      </c>
      <c r="AA635" s="34">
        <f>IF(OR($L635&gt;0,$F635&gt;Parâmetros!$E$14),0,IF(OR($A635&lt;&gt;$A636,$F636&gt;Parâmetros!$E$14),1,N($AA636)+1))</f>
        <v>0</v>
      </c>
      <c r="AB635" s="31">
        <f>IFERROR(MATCH($A635&amp;"|"&amp;TEXT(_xlfn.MAXIFS(Cadastro!$E$5:$E$243,Cadastro!$A$5:$A$243,$A635,Cadastro!$E$5:$E$243,"&lt;="&amp;$F635),"yyyymmdd"),Cadastro!$I$5:$I$243,0),"")</f>
        <v>91</v>
      </c>
      <c r="AC635" t="str">
        <f>IFERROR(_xlfn.SINGLE(INDEX(Exceções!$D$5:$D$203,MATCH($A635&amp;"|"&amp;$F635,Exceções!$F$5:$F$203,0))),"")</f>
        <v/>
      </c>
      <c r="AD635" t="str">
        <f>IF($AC635="","",IFERROR(_xlfn.SINGLE(INDEX(Exceções!$E$5:$E$203,MATCH($A635&amp;"|"&amp;$F635,Exceções!$F$5:$F$203,0))),""))</f>
        <v/>
      </c>
    </row>
    <row r="636" spans="1:30" ht="15" hidden="1" customHeight="1" x14ac:dyDescent="0.25">
      <c r="A636" s="31">
        <v>54049</v>
      </c>
      <c r="B636" s="17" t="s">
        <v>29</v>
      </c>
      <c r="C636" s="17" t="str">
        <f>IFERROR(INDEX(Cadastro!$C$5:$C$243,$AB636),"NÃO INFORMADO")</f>
        <v>ELE</v>
      </c>
      <c r="D636" s="17" t="str">
        <f>IFERROR(INDEX(Cadastro!$D$5:$D$243,$AB636),"")</f>
        <v>C</v>
      </c>
      <c r="E636" s="17" t="str">
        <f>IFERROR(INDEX(Cadastro!$G$5:$G$243,$AB636),"")</f>
        <v>C</v>
      </c>
      <c r="F636" s="29">
        <v>46318</v>
      </c>
      <c r="G636" s="32" t="str">
        <f t="shared" si="54"/>
        <v>sex</v>
      </c>
      <c r="H636" s="31" t="str">
        <f>IF($L636=0,"",_xlfn.MINIFS(Dados!$Q:$Q,Dados!$A:$A,$A636,Dados!$S:$S,$F636))</f>
        <v/>
      </c>
      <c r="I636" s="31" t="str">
        <f>IF($H636="","",_xlfn.MAXIFS(Dados!$R:$R,Dados!$A:$A,$A636,Dados!$S:$S,$F636))</f>
        <v/>
      </c>
      <c r="J636" s="32" t="str">
        <f>IF($D636&lt;&gt;"Folguista","",IFERROR(INDEX(Parâmetros!$D$52:$G$52,1,MIN(4,MAX(1,$W636))),""))</f>
        <v/>
      </c>
      <c r="K636" s="32" t="str">
        <f>IF(OR($AC636&lt;&gt;"",$Y636="Folga",$Y636="Folga trabalhada",$Y636="Férias (cadastro)",$Y636="Férias / afastamento",$Y636="Indeterminado (início da série)"),"",IF(OR($D636="6x1",$D636="FF 6x1"),IF(OR(WEEKDAY($F636,2)=6,WEEKDAY($F636,2)=7),"6x1 sáb/dom","6x1"),IF($D636="5x2","5x2",IF($H636="",IF($D636="Folguista",$J636,$E636),IF(OR($H636&gt;=Parâmetros!$E$18,$H636&lt;Parâmetros!$E$19),"C",IF($H636&lt;Parâmetros!$E$20,"A","B"))))))</f>
        <v/>
      </c>
      <c r="L636" s="30">
        <f>SUMIFS(Dados!$E:$E,Dados!$A:$A,$A636,Dados!$S:$S,$F636)</f>
        <v>0</v>
      </c>
      <c r="M636" s="30" t="str">
        <f>IFERROR(INDEX(Parâmetros!$E$6:$E$11,MATCH($K636,Parâmetros!$A$6:$A$11,0)),"")</f>
        <v/>
      </c>
      <c r="N636" s="33" t="str">
        <f t="shared" si="55"/>
        <v/>
      </c>
      <c r="O636" s="33">
        <f>Parâmetros!$E$13</f>
        <v>0.8</v>
      </c>
      <c r="P636" s="32" t="str">
        <f>IF(OR($M636="",$F636&gt;Parâmetros!$E$14),"Não","Sim")</f>
        <v>Não</v>
      </c>
      <c r="Q636" s="32" t="str">
        <f t="shared" si="56"/>
        <v/>
      </c>
      <c r="R636" s="32" t="str">
        <f t="shared" si="57"/>
        <v/>
      </c>
      <c r="S636" s="30" t="str">
        <f t="shared" si="58"/>
        <v/>
      </c>
      <c r="T636" s="32" t="str">
        <f>IF($Q636&lt;&gt;"Sim","",IF($N636&gt;Parâmetros!$E$15,"Sim","Não"))</f>
        <v/>
      </c>
      <c r="U636" s="17" t="str">
        <f t="shared" si="59"/>
        <v>Folga</v>
      </c>
      <c r="V636" s="17" t="str">
        <f>IF($AC636&lt;&gt;"",IF($L636&gt;0,"ATENÇÃO · apontou em dia de "&amp;LOWER($AC636)&amp;" cadastrado","Exceção cadastrada · "&amp;$AC636)&amp;IF($AD636="",""," · "&amp;$AD636),IF($E636="Férias",IF($L636&gt;0,"ATENÇÃO · apontou estando de férias no cadastro","Férias no cadastro"),IF($Y636="Férias / afastamento","Afastamento · "&amp;($Z636+$AA636-1)&amp;" dias seguidos sem apontamento",IF($Y636="Folga trabalhada","ATENÇÃO · apontou em dia de folga da escala 5x2",IF($Y636="Folga",IF(AND($D636="5x2",OR(WEEKDAY($F636,2)=6,WEEKDAY($F636,2)=7)),"Folga de fim de semana da escala 5x2",IF(AND(OR($D636="6x1",$D636="FF 6x1"),WEEKDAY($F636,2)=6,FALSE()),"Folga de fim de semana · apontou no domingo anterior",IF(AND(OR($D636="6x1",$D636="FF 6x1"),WEEKDAY($F636,2)=7,AND($A636=$A635,$L635&gt;0)),"Folga de fim de semana · apontou no sábado",IF(AND(OR($D636="6x1",$D636="FF 6x1"),OR(WEEKDAY($F636,2)=6,WEEKDAY($F636,2)=7)),"Folga de fim de semana · sem apontamento no sábado nem no domingo","Folga prevista pelo ciclo")))),IF($Y636="Indeterminado (início da série)","Sem histórico anterior — informe o dia do ciclo no Cadastro",IF($Y636="Falta de registro",IF(OR(OR($D636="6x1",$D636="FF 6x1"),$D636="5x2"),"FALTA DE REGISTRO · dia útil da escala "&amp;$E636,"FALTA DE REGISTRO · dia "&amp;$W636&amp;" de "&amp;IFERROR(INDEX(Parâmetros!$B$39:$B$48,MATCH($E636,Parâmetros!$A$39:$A$48,0)),99)&amp;" do ciclo"),IF(OR($D636="6x1",$D636="FF 6x1"),IF(OR(AND(WEEKDAY($F636,2)=6,AND($A636=$A637,$L637&gt;0)),AND(WEEKDAY($F636,2)=7,AND($A636=$A635,$L635&gt;0))),"ATENÇÃO · apontou sábado e domingo no mesmo fim de semana",IF(OR(WEEKDAY($F636,2)=6,WEEKDAY($F636,2)=7),"Jornada de fim de semana do 6x1",IF(OR($H636&gt;=Parâmetros!$E$20,$H636&lt;Parâmetros!$E$19),"ATENÇÃO · 6x1 apontou fora do horário diurno","Jornada fixa do 6x1"))),IF($D636="5x2","Jornada fixa do 5x2",IF($D636="Folguista",IF($J636=$K636,"Evidência confirma sequência","DIVERGE · sequência "&amp;$J636&amp;" × evidência "&amp;$K636),IF($K636=$E636,"Evidência confirma cadastro","DIVERGE · cadastro "&amp;$E636&amp;" × evidência "&amp;$K636)))))))))))</f>
        <v>Folga prevista pelo ciclo</v>
      </c>
      <c r="W636" s="34">
        <f>IF(OR(OR($D636="6x1",$D636="FF 6x1"),$D636="5x2"),"",IF($AB636&lt;&gt;$AB635,IF(IFERROR(INDEX(Cadastro!$F$5:$F$243,$AB636),"")="",IF($L636&gt;0,1,0),IF(IFERROR(INDEX(Cadastro!$F$5:$F$243,$AB636),"")&lt;=IFERROR(INDEX(Parâmetros!$B$39:$B$48,MATCH($E636,Parâmetros!$A$39:$A$48,0)),99),IFERROR(INDEX(Cadastro!$F$5:$F$243,$AB636),""),0)),IF($L636&gt;0,IF(N($X635)&gt;0,1,N($W635)+1),IF(AND($L636=0,OR(N($W635)&gt;=IFERROR(INDEX(Parâmetros!$B$39:$B$48,MATCH($E636,Parâmetros!$A$39:$A$48,0)),99),AND(N($X635)&gt;0,N($X635)&lt;IFERROR(INDEX(Parâmetros!$C$39:$C$48,MATCH($E636,Parâmetros!$A$39:$A$48,0)),0)))),0,N($W635)+1))))</f>
        <v>0</v>
      </c>
      <c r="X636" s="34">
        <f>IF(OR(OR($D636="6x1",$D636="FF 6x1"),$D636="5x2"),"",IF($AB636&lt;&gt;$AB635,IF(IFERROR(INDEX(Cadastro!$F$5:$F$243,$AB636),"")="",0,IF(IFERROR(INDEX(Cadastro!$F$5:$F$243,$AB636),"")&gt;IFERROR(INDEX(Parâmetros!$B$39:$B$48,MATCH($E636,Parâmetros!$A$39:$A$48,0)),99),IFERROR(INDEX(Cadastro!$F$5:$F$243,$AB636),"")-IFERROR(INDEX(Parâmetros!$B$39:$B$48,MATCH($E636,Parâmetros!$A$39:$A$48,0)),99),0)),IF(AND($L636=0,OR(N($W635)&gt;=IFERROR(INDEX(Parâmetros!$B$39:$B$48,MATCH($E636,Parâmetros!$A$39:$A$48,0)),99),AND(N($X635)&gt;0,N($X635)&lt;IFERROR(INDEX(Parâmetros!$C$39:$C$48,MATCH($E636,Parâmetros!$A$39:$A$48,0)),0)))),N($X635)+1,0)))</f>
        <v>1</v>
      </c>
      <c r="Y636" t="str">
        <f>IF($AC636&lt;&gt;"",IF($L636&gt;0,$AC636&amp;" · com apontamento",$AC636),IF($E636="Férias",IF($L636&gt;0,"Férias · com apontamento","Férias (cadastro)"),IF(($Z636+$AA636-1)&gt;Parâmetros!$E$16,"Férias / afastamento",IF(AND($D636="5x2",OR(WEEKDAY($F636,2)=6,WEEKDAY($F636,2)=7)),IF($L636&gt;0,"Folga trabalhada","Folga"),IF($L636&gt;0,"Trabalhado",IF(OR(OR($D636="6x1",$D636="FF 6x1"),$D636="5x2"),IF(AND(OR($D636="6x1",$D636="FF 6x1"),OR(WEEKDAY($F636,2)=6,WEEKDAY($F636,2)=7)),"Folga","Falta de registro"),IF(AND($AB636&lt;&gt;$AB635,IFERROR(INDEX(Cadastro!$F$5:$F$243,$AB636),"")=""),"Indeterminado (início da série)",IF($X636&gt;0,"Folga","Falta de registro"))))))))</f>
        <v>Folga</v>
      </c>
      <c r="Z636" s="34">
        <f>IF(OR($L636&gt;0,$F636&gt;Parâmetros!$E$14),0,IF($A636&lt;&gt;$A635,1,N($Z635)+1))</f>
        <v>1</v>
      </c>
      <c r="AA636" s="34">
        <f>IF(OR($L636&gt;0,$F636&gt;Parâmetros!$E$14),0,IF(OR($A636&lt;&gt;$A637,$F637&gt;Parâmetros!$E$14),1,N($AA637)+1))</f>
        <v>1</v>
      </c>
      <c r="AB636" s="31">
        <f>IFERROR(MATCH($A636&amp;"|"&amp;TEXT(_xlfn.MAXIFS(Cadastro!$E$5:$E$243,Cadastro!$A$5:$A$243,$A636,Cadastro!$E$5:$E$243,"&lt;="&amp;$F636),"yyyymmdd"),Cadastro!$I$5:$I$243,0),"")</f>
        <v>91</v>
      </c>
      <c r="AC636" t="str">
        <f>IFERROR(_xlfn.SINGLE(INDEX(Exceções!$D$5:$D$203,MATCH($A636&amp;"|"&amp;$F636,Exceções!$F$5:$F$203,0))),"")</f>
        <v/>
      </c>
      <c r="AD636" t="str">
        <f>IF($AC636="","",IFERROR(_xlfn.SINGLE(INDEX(Exceções!$E$5:$E$203,MATCH($A636&amp;"|"&amp;$F636,Exceções!$F$5:$F$203,0))),""))</f>
        <v/>
      </c>
    </row>
    <row r="637" spans="1:30" ht="15" hidden="1" customHeight="1" x14ac:dyDescent="0.25">
      <c r="A637" s="31">
        <v>54049</v>
      </c>
      <c r="B637" s="17" t="s">
        <v>29</v>
      </c>
      <c r="C637" s="17" t="str">
        <f>IFERROR(INDEX(Cadastro!$C$5:$C$243,$AB637),"NÃO INFORMADO")</f>
        <v>ELE</v>
      </c>
      <c r="D637" s="17" t="str">
        <f>IFERROR(INDEX(Cadastro!$D$5:$D$243,$AB637),"")</f>
        <v>C</v>
      </c>
      <c r="E637" s="17" t="str">
        <f>IFERROR(INDEX(Cadastro!$G$5:$G$243,$AB637),"")</f>
        <v>C</v>
      </c>
      <c r="F637" s="29">
        <v>46319</v>
      </c>
      <c r="G637" s="32" t="str">
        <f t="shared" si="54"/>
        <v>sáb</v>
      </c>
      <c r="H637" s="31" t="str">
        <f>IF($L637=0,"",_xlfn.MINIFS(Dados!$Q:$Q,Dados!$A:$A,$A637,Dados!$S:$S,$F637))</f>
        <v/>
      </c>
      <c r="I637" s="31" t="str">
        <f>IF($H637="","",_xlfn.MAXIFS(Dados!$R:$R,Dados!$A:$A,$A637,Dados!$S:$S,$F637))</f>
        <v/>
      </c>
      <c r="J637" s="32" t="str">
        <f>IF($D637&lt;&gt;"Folguista","",IFERROR(INDEX(Parâmetros!$D$52:$G$52,1,MIN(4,MAX(1,$W637))),""))</f>
        <v/>
      </c>
      <c r="K637" s="32" t="str">
        <f>IF(OR($AC637&lt;&gt;"",$Y637="Folga",$Y637="Folga trabalhada",$Y637="Férias (cadastro)",$Y637="Férias / afastamento",$Y637="Indeterminado (início da série)"),"",IF(OR($D637="6x1",$D637="FF 6x1"),IF(OR(WEEKDAY($F637,2)=6,WEEKDAY($F637,2)=7),"6x1 sáb/dom","6x1"),IF($D637="5x2","5x2",IF($H637="",IF($D637="Folguista",$J637,$E637),IF(OR($H637&gt;=Parâmetros!$E$18,$H637&lt;Parâmetros!$E$19),"C",IF($H637&lt;Parâmetros!$E$20,"A","B"))))))</f>
        <v>C</v>
      </c>
      <c r="L637" s="30">
        <f>SUMIFS(Dados!$E:$E,Dados!$A:$A,$A637,Dados!$S:$S,$F637)</f>
        <v>0</v>
      </c>
      <c r="M637" s="30">
        <f>IFERROR(INDEX(Parâmetros!$E$6:$E$11,MATCH($K637,Parâmetros!$A$6:$A$11,0)),"")</f>
        <v>6.67</v>
      </c>
      <c r="N637" s="33">
        <f t="shared" si="55"/>
        <v>0</v>
      </c>
      <c r="O637" s="33">
        <f>Parâmetros!$E$13</f>
        <v>0.8</v>
      </c>
      <c r="P637" s="32" t="str">
        <f>IF(OR($M637="",$F637&gt;Parâmetros!$E$14),"Não","Sim")</f>
        <v>Não</v>
      </c>
      <c r="Q637" s="32" t="str">
        <f t="shared" si="56"/>
        <v/>
      </c>
      <c r="R637" s="32" t="str">
        <f t="shared" si="57"/>
        <v/>
      </c>
      <c r="S637" s="30" t="str">
        <f t="shared" si="58"/>
        <v/>
      </c>
      <c r="T637" s="32" t="str">
        <f>IF($Q637&lt;&gt;"Sim","",IF($N637&gt;Parâmetros!$E$15,"Sim","Não"))</f>
        <v/>
      </c>
      <c r="U637" s="17" t="str">
        <f t="shared" si="59"/>
        <v>Fora da apuração</v>
      </c>
      <c r="V637" s="17" t="str">
        <f>IF($AC637&lt;&gt;"",IF($L637&gt;0,"ATENÇÃO · apontou em dia de "&amp;LOWER($AC637)&amp;" cadastrado","Exceção cadastrada · "&amp;$AC637)&amp;IF($AD637="",""," · "&amp;$AD637),IF($E637="Férias",IF($L637&gt;0,"ATENÇÃO · apontou estando de férias no cadastro","Férias no cadastro"),IF($Y637="Férias / afastamento","Afastamento · "&amp;($Z637+$AA637-1)&amp;" dias seguidos sem apontamento",IF($Y637="Folga trabalhada","ATENÇÃO · apontou em dia de folga da escala 5x2",IF($Y637="Folga",IF(AND($D637="5x2",OR(WEEKDAY($F637,2)=6,WEEKDAY($F637,2)=7)),"Folga de fim de semana da escala 5x2",IF(AND(OR($D637="6x1",$D637="FF 6x1"),WEEKDAY($F637,2)=6,FALSE()),"Folga de fim de semana · apontou no domingo anterior",IF(AND(OR($D637="6x1",$D637="FF 6x1"),WEEKDAY($F637,2)=7,AND($A637=$A636,$L636&gt;0)),"Folga de fim de semana · apontou no sábado",IF(AND(OR($D637="6x1",$D637="FF 6x1"),OR(WEEKDAY($F637,2)=6,WEEKDAY($F637,2)=7)),"Folga de fim de semana · sem apontamento no sábado nem no domingo","Folga prevista pelo ciclo")))),IF($Y637="Indeterminado (início da série)","Sem histórico anterior — informe o dia do ciclo no Cadastro",IF($Y637="Falta de registro",IF(OR(OR($D637="6x1",$D637="FF 6x1"),$D637="5x2"),"FALTA DE REGISTRO · dia útil da escala "&amp;$E637,"FALTA DE REGISTRO · dia "&amp;$W637&amp;" de "&amp;IFERROR(INDEX(Parâmetros!$B$39:$B$48,MATCH($E637,Parâmetros!$A$39:$A$48,0)),99)&amp;" do ciclo"),IF(OR($D637="6x1",$D637="FF 6x1"),IF(OR(AND(WEEKDAY($F637,2)=6,AND($A637=$A638,$L638&gt;0)),AND(WEEKDAY($F637,2)=7,AND($A637=$A636,$L636&gt;0))),"ATENÇÃO · apontou sábado e domingo no mesmo fim de semana",IF(OR(WEEKDAY($F637,2)=6,WEEKDAY($F637,2)=7),"Jornada de fim de semana do 6x1",IF(OR($H637&gt;=Parâmetros!$E$20,$H637&lt;Parâmetros!$E$19),"ATENÇÃO · 6x1 apontou fora do horário diurno","Jornada fixa do 6x1"))),IF($D637="5x2","Jornada fixa do 5x2",IF($D637="Folguista",IF($J637=$K637,"Evidência confirma sequência","DIVERGE · sequência "&amp;$J637&amp;" × evidência "&amp;$K637),IF($K637=$E637,"Evidência confirma cadastro","DIVERGE · cadastro "&amp;$E637&amp;" × evidência "&amp;$K637)))))))))))</f>
        <v>FALTA DE REGISTRO · dia 1 de 5 do ciclo</v>
      </c>
      <c r="W637" s="34">
        <f>IF(OR(OR($D637="6x1",$D637="FF 6x1"),$D637="5x2"),"",IF($AB637&lt;&gt;$AB636,IF(IFERROR(INDEX(Cadastro!$F$5:$F$243,$AB637),"")="",IF($L637&gt;0,1,0),IF(IFERROR(INDEX(Cadastro!$F$5:$F$243,$AB637),"")&lt;=IFERROR(INDEX(Parâmetros!$B$39:$B$48,MATCH($E637,Parâmetros!$A$39:$A$48,0)),99),IFERROR(INDEX(Cadastro!$F$5:$F$243,$AB637),""),0)),IF($L637&gt;0,IF(N($X636)&gt;0,1,N($W636)+1),IF(AND($L637=0,OR(N($W636)&gt;=IFERROR(INDEX(Parâmetros!$B$39:$B$48,MATCH($E637,Parâmetros!$A$39:$A$48,0)),99),AND(N($X636)&gt;0,N($X636)&lt;IFERROR(INDEX(Parâmetros!$C$39:$C$48,MATCH($E637,Parâmetros!$A$39:$A$48,0)),0)))),0,N($W636)+1))))</f>
        <v>1</v>
      </c>
      <c r="X637" s="34">
        <f>IF(OR(OR($D637="6x1",$D637="FF 6x1"),$D637="5x2"),"",IF($AB637&lt;&gt;$AB636,IF(IFERROR(INDEX(Cadastro!$F$5:$F$243,$AB637),"")="",0,IF(IFERROR(INDEX(Cadastro!$F$5:$F$243,$AB637),"")&gt;IFERROR(INDEX(Parâmetros!$B$39:$B$48,MATCH($E637,Parâmetros!$A$39:$A$48,0)),99),IFERROR(INDEX(Cadastro!$F$5:$F$243,$AB637),"")-IFERROR(INDEX(Parâmetros!$B$39:$B$48,MATCH($E637,Parâmetros!$A$39:$A$48,0)),99),0)),IF(AND($L637=0,OR(N($W636)&gt;=IFERROR(INDEX(Parâmetros!$B$39:$B$48,MATCH($E637,Parâmetros!$A$39:$A$48,0)),99),AND(N($X636)&gt;0,N($X636)&lt;IFERROR(INDEX(Parâmetros!$C$39:$C$48,MATCH($E637,Parâmetros!$A$39:$A$48,0)),0)))),N($X636)+1,0)))</f>
        <v>0</v>
      </c>
      <c r="Y637" t="str">
        <f>IF($AC637&lt;&gt;"",IF($L637&gt;0,$AC637&amp;" · com apontamento",$AC637),IF($E637="Férias",IF($L637&gt;0,"Férias · com apontamento","Férias (cadastro)"),IF(($Z637+$AA637-1)&gt;Parâmetros!$E$16,"Férias / afastamento",IF(AND($D637="5x2",OR(WEEKDAY($F637,2)=6,WEEKDAY($F637,2)=7)),IF($L637&gt;0,"Folga trabalhada","Folga"),IF($L637&gt;0,"Trabalhado",IF(OR(OR($D637="6x1",$D637="FF 6x1"),$D637="5x2"),IF(AND(OR($D637="6x1",$D637="FF 6x1"),OR(WEEKDAY($F637,2)=6,WEEKDAY($F637,2)=7)),"Folga","Falta de registro"),IF(AND($AB637&lt;&gt;$AB636,IFERROR(INDEX(Cadastro!$F$5:$F$243,$AB637),"")=""),"Indeterminado (início da série)",IF($X637&gt;0,"Folga","Falta de registro"))))))))</f>
        <v>Falta de registro</v>
      </c>
      <c r="Z637" s="34">
        <f>IF(OR($L637&gt;0,$F637&gt;Parâmetros!$E$14),0,IF($A637&lt;&gt;$A636,1,N($Z636)+1))</f>
        <v>0</v>
      </c>
      <c r="AA637" s="34">
        <f>IF(OR($L637&gt;0,$F637&gt;Parâmetros!$E$14),0,IF(OR($A637&lt;&gt;$A638,$F638&gt;Parâmetros!$E$14),1,N($AA638)+1))</f>
        <v>0</v>
      </c>
      <c r="AB637" s="31">
        <f>IFERROR(MATCH($A637&amp;"|"&amp;TEXT(_xlfn.MAXIFS(Cadastro!$E$5:$E$243,Cadastro!$A$5:$A$243,$A637,Cadastro!$E$5:$E$243,"&lt;="&amp;$F637),"yyyymmdd"),Cadastro!$I$5:$I$243,0),"")</f>
        <v>91</v>
      </c>
      <c r="AC637" t="str">
        <f>IFERROR(_xlfn.SINGLE(INDEX(Exceções!$D$5:$D$203,MATCH($A637&amp;"|"&amp;$F637,Exceções!$F$5:$F$203,0))),"")</f>
        <v/>
      </c>
      <c r="AD637" t="str">
        <f>IF($AC637="","",IFERROR(_xlfn.SINGLE(INDEX(Exceções!$E$5:$E$203,MATCH($A637&amp;"|"&amp;$F637,Exceções!$F$5:$F$203,0))),""))</f>
        <v/>
      </c>
    </row>
    <row r="638" spans="1:30" ht="15" hidden="1" customHeight="1" x14ac:dyDescent="0.25">
      <c r="A638" s="31">
        <v>54049</v>
      </c>
      <c r="B638" s="17" t="s">
        <v>29</v>
      </c>
      <c r="C638" s="17" t="str">
        <f>IFERROR(INDEX(Cadastro!$C$5:$C$243,$AB638),"NÃO INFORMADO")</f>
        <v>ELE</v>
      </c>
      <c r="D638" s="17" t="str">
        <f>IFERROR(INDEX(Cadastro!$D$5:$D$243,$AB638),"")</f>
        <v>C</v>
      </c>
      <c r="E638" s="17" t="str">
        <f>IFERROR(INDEX(Cadastro!$G$5:$G$243,$AB638),"")</f>
        <v>C</v>
      </c>
      <c r="F638" s="29">
        <v>46320</v>
      </c>
      <c r="G638" s="32" t="str">
        <f t="shared" si="54"/>
        <v>dom</v>
      </c>
      <c r="H638" s="31" t="str">
        <f>IF($L638=0,"",_xlfn.MINIFS(Dados!$Q:$Q,Dados!$A:$A,$A638,Dados!$S:$S,$F638))</f>
        <v/>
      </c>
      <c r="I638" s="31" t="str">
        <f>IF($H638="","",_xlfn.MAXIFS(Dados!$R:$R,Dados!$A:$A,$A638,Dados!$S:$S,$F638))</f>
        <v/>
      </c>
      <c r="J638" s="32" t="str">
        <f>IF($D638&lt;&gt;"Folguista","",IFERROR(INDEX(Parâmetros!$D$52:$G$52,1,MIN(4,MAX(1,$W638))),""))</f>
        <v/>
      </c>
      <c r="K638" s="32" t="str">
        <f>IF(OR($AC638&lt;&gt;"",$Y638="Folga",$Y638="Folga trabalhada",$Y638="Férias (cadastro)",$Y638="Férias / afastamento",$Y638="Indeterminado (início da série)"),"",IF(OR($D638="6x1",$D638="FF 6x1"),IF(OR(WEEKDAY($F638,2)=6,WEEKDAY($F638,2)=7),"6x1 sáb/dom","6x1"),IF($D638="5x2","5x2",IF($H638="",IF($D638="Folguista",$J638,$E638),IF(OR($H638&gt;=Parâmetros!$E$18,$H638&lt;Parâmetros!$E$19),"C",IF($H638&lt;Parâmetros!$E$20,"A","B"))))))</f>
        <v>C</v>
      </c>
      <c r="L638" s="30">
        <f>SUMIFS(Dados!$E:$E,Dados!$A:$A,$A638,Dados!$S:$S,$F638)</f>
        <v>0</v>
      </c>
      <c r="M638" s="30">
        <f>IFERROR(INDEX(Parâmetros!$E$6:$E$11,MATCH($K638,Parâmetros!$A$6:$A$11,0)),"")</f>
        <v>6.67</v>
      </c>
      <c r="N638" s="33">
        <f t="shared" si="55"/>
        <v>0</v>
      </c>
      <c r="O638" s="33">
        <f>Parâmetros!$E$13</f>
        <v>0.8</v>
      </c>
      <c r="P638" s="32" t="str">
        <f>IF(OR($M638="",$F638&gt;Parâmetros!$E$14),"Não","Sim")</f>
        <v>Não</v>
      </c>
      <c r="Q638" s="32" t="str">
        <f t="shared" si="56"/>
        <v/>
      </c>
      <c r="R638" s="32" t="str">
        <f t="shared" si="57"/>
        <v/>
      </c>
      <c r="S638" s="30" t="str">
        <f t="shared" si="58"/>
        <v/>
      </c>
      <c r="T638" s="32" t="str">
        <f>IF($Q638&lt;&gt;"Sim","",IF($N638&gt;Parâmetros!$E$15,"Sim","Não"))</f>
        <v/>
      </c>
      <c r="U638" s="17" t="str">
        <f t="shared" si="59"/>
        <v>Fora da apuração</v>
      </c>
      <c r="V638" s="17" t="str">
        <f>IF($AC638&lt;&gt;"",IF($L638&gt;0,"ATENÇÃO · apontou em dia de "&amp;LOWER($AC638)&amp;" cadastrado","Exceção cadastrada · "&amp;$AC638)&amp;IF($AD638="",""," · "&amp;$AD638),IF($E638="Férias",IF($L638&gt;0,"ATENÇÃO · apontou estando de férias no cadastro","Férias no cadastro"),IF($Y638="Férias / afastamento","Afastamento · "&amp;($Z638+$AA638-1)&amp;" dias seguidos sem apontamento",IF($Y638="Folga trabalhada","ATENÇÃO · apontou em dia de folga da escala 5x2",IF($Y638="Folga",IF(AND($D638="5x2",OR(WEEKDAY($F638,2)=6,WEEKDAY($F638,2)=7)),"Folga de fim de semana da escala 5x2",IF(AND(OR($D638="6x1",$D638="FF 6x1"),WEEKDAY($F638,2)=6,FALSE()),"Folga de fim de semana · apontou no domingo anterior",IF(AND(OR($D638="6x1",$D638="FF 6x1"),WEEKDAY($F638,2)=7,AND($A638=$A637,$L637&gt;0)),"Folga de fim de semana · apontou no sábado",IF(AND(OR($D638="6x1",$D638="FF 6x1"),OR(WEEKDAY($F638,2)=6,WEEKDAY($F638,2)=7)),"Folga de fim de semana · sem apontamento no sábado nem no domingo","Folga prevista pelo ciclo")))),IF($Y638="Indeterminado (início da série)","Sem histórico anterior — informe o dia do ciclo no Cadastro",IF($Y638="Falta de registro",IF(OR(OR($D638="6x1",$D638="FF 6x1"),$D638="5x2"),"FALTA DE REGISTRO · dia útil da escala "&amp;$E638,"FALTA DE REGISTRO · dia "&amp;$W638&amp;" de "&amp;IFERROR(INDEX(Parâmetros!$B$39:$B$48,MATCH($E638,Parâmetros!$A$39:$A$48,0)),99)&amp;" do ciclo"),IF(OR($D638="6x1",$D638="FF 6x1"),IF(OR(AND(WEEKDAY($F638,2)=6,AND($A638=$A639,$L639&gt;0)),AND(WEEKDAY($F638,2)=7,AND($A638=$A637,$L637&gt;0))),"ATENÇÃO · apontou sábado e domingo no mesmo fim de semana",IF(OR(WEEKDAY($F638,2)=6,WEEKDAY($F638,2)=7),"Jornada de fim de semana do 6x1",IF(OR($H638&gt;=Parâmetros!$E$20,$H638&lt;Parâmetros!$E$19),"ATENÇÃO · 6x1 apontou fora do horário diurno","Jornada fixa do 6x1"))),IF($D638="5x2","Jornada fixa do 5x2",IF($D638="Folguista",IF($J638=$K638,"Evidência confirma sequência","DIVERGE · sequência "&amp;$J638&amp;" × evidência "&amp;$K638),IF($K638=$E638,"Evidência confirma cadastro","DIVERGE · cadastro "&amp;$E638&amp;" × evidência "&amp;$K638)))))))))))</f>
        <v>FALTA DE REGISTRO · dia 2 de 5 do ciclo</v>
      </c>
      <c r="W638" s="34">
        <f>IF(OR(OR($D638="6x1",$D638="FF 6x1"),$D638="5x2"),"",IF($AB638&lt;&gt;$AB637,IF(IFERROR(INDEX(Cadastro!$F$5:$F$243,$AB638),"")="",IF($L638&gt;0,1,0),IF(IFERROR(INDEX(Cadastro!$F$5:$F$243,$AB638),"")&lt;=IFERROR(INDEX(Parâmetros!$B$39:$B$48,MATCH($E638,Parâmetros!$A$39:$A$48,0)),99),IFERROR(INDEX(Cadastro!$F$5:$F$243,$AB638),""),0)),IF($L638&gt;0,IF(N($X637)&gt;0,1,N($W637)+1),IF(AND($L638=0,OR(N($W637)&gt;=IFERROR(INDEX(Parâmetros!$B$39:$B$48,MATCH($E638,Parâmetros!$A$39:$A$48,0)),99),AND(N($X637)&gt;0,N($X637)&lt;IFERROR(INDEX(Parâmetros!$C$39:$C$48,MATCH($E638,Parâmetros!$A$39:$A$48,0)),0)))),0,N($W637)+1))))</f>
        <v>2</v>
      </c>
      <c r="X638" s="34">
        <f>IF(OR(OR($D638="6x1",$D638="FF 6x1"),$D638="5x2"),"",IF($AB638&lt;&gt;$AB637,IF(IFERROR(INDEX(Cadastro!$F$5:$F$243,$AB638),"")="",0,IF(IFERROR(INDEX(Cadastro!$F$5:$F$243,$AB638),"")&gt;IFERROR(INDEX(Parâmetros!$B$39:$B$48,MATCH($E638,Parâmetros!$A$39:$A$48,0)),99),IFERROR(INDEX(Cadastro!$F$5:$F$243,$AB638),"")-IFERROR(INDEX(Parâmetros!$B$39:$B$48,MATCH($E638,Parâmetros!$A$39:$A$48,0)),99),0)),IF(AND($L638=0,OR(N($W637)&gt;=IFERROR(INDEX(Parâmetros!$B$39:$B$48,MATCH($E638,Parâmetros!$A$39:$A$48,0)),99),AND(N($X637)&gt;0,N($X637)&lt;IFERROR(INDEX(Parâmetros!$C$39:$C$48,MATCH($E638,Parâmetros!$A$39:$A$48,0)),0)))),N($X637)+1,0)))</f>
        <v>0</v>
      </c>
      <c r="Y638" t="str">
        <f>IF($AC638&lt;&gt;"",IF($L638&gt;0,$AC638&amp;" · com apontamento",$AC638),IF($E638="Férias",IF($L638&gt;0,"Férias · com apontamento","Férias (cadastro)"),IF(($Z638+$AA638-1)&gt;Parâmetros!$E$16,"Férias / afastamento",IF(AND($D638="5x2",OR(WEEKDAY($F638,2)=6,WEEKDAY($F638,2)=7)),IF($L638&gt;0,"Folga trabalhada","Folga"),IF($L638&gt;0,"Trabalhado",IF(OR(OR($D638="6x1",$D638="FF 6x1"),$D638="5x2"),IF(AND(OR($D638="6x1",$D638="FF 6x1"),OR(WEEKDAY($F638,2)=6,WEEKDAY($F638,2)=7)),"Folga","Falta de registro"),IF(AND($AB638&lt;&gt;$AB637,IFERROR(INDEX(Cadastro!$F$5:$F$243,$AB638),"")=""),"Indeterminado (início da série)",IF($X638&gt;0,"Folga","Falta de registro"))))))))</f>
        <v>Falta de registro</v>
      </c>
      <c r="Z638" s="34">
        <f>IF(OR($L638&gt;0,$F638&gt;Parâmetros!$E$14),0,IF($A638&lt;&gt;$A637,1,N($Z637)+1))</f>
        <v>0</v>
      </c>
      <c r="AA638" s="34">
        <f>IF(OR($L638&gt;0,$F638&gt;Parâmetros!$E$14),0,IF(OR($A638&lt;&gt;$A639,$F639&gt;Parâmetros!$E$14),1,N($AA639)+1))</f>
        <v>0</v>
      </c>
      <c r="AB638" s="31">
        <f>IFERROR(MATCH($A638&amp;"|"&amp;TEXT(_xlfn.MAXIFS(Cadastro!$E$5:$E$243,Cadastro!$A$5:$A$243,$A638,Cadastro!$E$5:$E$243,"&lt;="&amp;$F638),"yyyymmdd"),Cadastro!$I$5:$I$243,0),"")</f>
        <v>91</v>
      </c>
      <c r="AC638" t="str">
        <f>IFERROR(_xlfn.SINGLE(INDEX(Exceções!$D$5:$D$203,MATCH($A638&amp;"|"&amp;$F638,Exceções!$F$5:$F$203,0))),"")</f>
        <v/>
      </c>
      <c r="AD638" t="str">
        <f>IF($AC638="","",IFERROR(_xlfn.SINGLE(INDEX(Exceções!$E$5:$E$203,MATCH($A638&amp;"|"&amp;$F638,Exceções!$F$5:$F$203,0))),""))</f>
        <v/>
      </c>
    </row>
    <row r="639" spans="1:30" ht="15" hidden="1" customHeight="1" x14ac:dyDescent="0.25">
      <c r="A639" s="31">
        <v>54049</v>
      </c>
      <c r="B639" s="17" t="s">
        <v>29</v>
      </c>
      <c r="C639" s="17" t="str">
        <f>IFERROR(INDEX(Cadastro!$C$5:$C$243,$AB639),"NÃO INFORMADO")</f>
        <v>ELE</v>
      </c>
      <c r="D639" s="17" t="str">
        <f>IFERROR(INDEX(Cadastro!$D$5:$D$243,$AB639),"")</f>
        <v>C</v>
      </c>
      <c r="E639" s="17" t="str">
        <f>IFERROR(INDEX(Cadastro!$G$5:$G$243,$AB639),"")</f>
        <v>C</v>
      </c>
      <c r="F639" s="29">
        <v>46321</v>
      </c>
      <c r="G639" s="32" t="str">
        <f t="shared" si="54"/>
        <v>seg</v>
      </c>
      <c r="H639" s="31" t="str">
        <f>IF($L639=0,"",_xlfn.MINIFS(Dados!$Q:$Q,Dados!$A:$A,$A639,Dados!$S:$S,$F639))</f>
        <v/>
      </c>
      <c r="I639" s="31" t="str">
        <f>IF($H639="","",_xlfn.MAXIFS(Dados!$R:$R,Dados!$A:$A,$A639,Dados!$S:$S,$F639))</f>
        <v/>
      </c>
      <c r="J639" s="32" t="str">
        <f>IF($D639&lt;&gt;"Folguista","",IFERROR(INDEX(Parâmetros!$D$52:$G$52,1,MIN(4,MAX(1,$W639))),""))</f>
        <v/>
      </c>
      <c r="K639" s="32" t="str">
        <f>IF(OR($AC639&lt;&gt;"",$Y639="Folga",$Y639="Folga trabalhada",$Y639="Férias (cadastro)",$Y639="Férias / afastamento",$Y639="Indeterminado (início da série)"),"",IF(OR($D639="6x1",$D639="FF 6x1"),IF(OR(WEEKDAY($F639,2)=6,WEEKDAY($F639,2)=7),"6x1 sáb/dom","6x1"),IF($D639="5x2","5x2",IF($H639="",IF($D639="Folguista",$J639,$E639),IF(OR($H639&gt;=Parâmetros!$E$18,$H639&lt;Parâmetros!$E$19),"C",IF($H639&lt;Parâmetros!$E$20,"A","B"))))))</f>
        <v>C</v>
      </c>
      <c r="L639" s="30">
        <f>SUMIFS(Dados!$E:$E,Dados!$A:$A,$A639,Dados!$S:$S,$F639)</f>
        <v>0</v>
      </c>
      <c r="M639" s="30">
        <f>IFERROR(INDEX(Parâmetros!$E$6:$E$11,MATCH($K639,Parâmetros!$A$6:$A$11,0)),"")</f>
        <v>6.67</v>
      </c>
      <c r="N639" s="33">
        <f t="shared" si="55"/>
        <v>0</v>
      </c>
      <c r="O639" s="33">
        <f>Parâmetros!$E$13</f>
        <v>0.8</v>
      </c>
      <c r="P639" s="32" t="str">
        <f>IF(OR($M639="",$F639&gt;Parâmetros!$E$14),"Não","Sim")</f>
        <v>Não</v>
      </c>
      <c r="Q639" s="32" t="str">
        <f t="shared" si="56"/>
        <v/>
      </c>
      <c r="R639" s="32" t="str">
        <f t="shared" si="57"/>
        <v/>
      </c>
      <c r="S639" s="30" t="str">
        <f t="shared" si="58"/>
        <v/>
      </c>
      <c r="T639" s="32" t="str">
        <f>IF($Q639&lt;&gt;"Sim","",IF($N639&gt;Parâmetros!$E$15,"Sim","Não"))</f>
        <v/>
      </c>
      <c r="U639" s="17" t="str">
        <f t="shared" si="59"/>
        <v>Fora da apuração</v>
      </c>
      <c r="V639" s="17" t="str">
        <f>IF($AC639&lt;&gt;"",IF($L639&gt;0,"ATENÇÃO · apontou em dia de "&amp;LOWER($AC639)&amp;" cadastrado","Exceção cadastrada · "&amp;$AC639)&amp;IF($AD639="",""," · "&amp;$AD639),IF($E639="Férias",IF($L639&gt;0,"ATENÇÃO · apontou estando de férias no cadastro","Férias no cadastro"),IF($Y639="Férias / afastamento","Afastamento · "&amp;($Z639+$AA639-1)&amp;" dias seguidos sem apontamento",IF($Y639="Folga trabalhada","ATENÇÃO · apontou em dia de folga da escala 5x2",IF($Y639="Folga",IF(AND($D639="5x2",OR(WEEKDAY($F639,2)=6,WEEKDAY($F639,2)=7)),"Folga de fim de semana da escala 5x2",IF(AND(OR($D639="6x1",$D639="FF 6x1"),WEEKDAY($F639,2)=6,FALSE()),"Folga de fim de semana · apontou no domingo anterior",IF(AND(OR($D639="6x1",$D639="FF 6x1"),WEEKDAY($F639,2)=7,AND($A639=$A638,$L638&gt;0)),"Folga de fim de semana · apontou no sábado",IF(AND(OR($D639="6x1",$D639="FF 6x1"),OR(WEEKDAY($F639,2)=6,WEEKDAY($F639,2)=7)),"Folga de fim de semana · sem apontamento no sábado nem no domingo","Folga prevista pelo ciclo")))),IF($Y639="Indeterminado (início da série)","Sem histórico anterior — informe o dia do ciclo no Cadastro",IF($Y639="Falta de registro",IF(OR(OR($D639="6x1",$D639="FF 6x1"),$D639="5x2"),"FALTA DE REGISTRO · dia útil da escala "&amp;$E639,"FALTA DE REGISTRO · dia "&amp;$W639&amp;" de "&amp;IFERROR(INDEX(Parâmetros!$B$39:$B$48,MATCH($E639,Parâmetros!$A$39:$A$48,0)),99)&amp;" do ciclo"),IF(OR($D639="6x1",$D639="FF 6x1"),IF(OR(AND(WEEKDAY($F639,2)=6,AND($A639=$A640,$L640&gt;0)),AND(WEEKDAY($F639,2)=7,AND($A639=$A638,$L638&gt;0))),"ATENÇÃO · apontou sábado e domingo no mesmo fim de semana",IF(OR(WEEKDAY($F639,2)=6,WEEKDAY($F639,2)=7),"Jornada de fim de semana do 6x1",IF(OR($H639&gt;=Parâmetros!$E$20,$H639&lt;Parâmetros!$E$19),"ATENÇÃO · 6x1 apontou fora do horário diurno","Jornada fixa do 6x1"))),IF($D639="5x2","Jornada fixa do 5x2",IF($D639="Folguista",IF($J639=$K639,"Evidência confirma sequência","DIVERGE · sequência "&amp;$J639&amp;" × evidência "&amp;$K639),IF($K639=$E639,"Evidência confirma cadastro","DIVERGE · cadastro "&amp;$E639&amp;" × evidência "&amp;$K639)))))))))))</f>
        <v>FALTA DE REGISTRO · dia 3 de 5 do ciclo</v>
      </c>
      <c r="W639" s="34">
        <f>IF(OR(OR($D639="6x1",$D639="FF 6x1"),$D639="5x2"),"",IF($AB639&lt;&gt;$AB638,IF(IFERROR(INDEX(Cadastro!$F$5:$F$243,$AB639),"")="",IF($L639&gt;0,1,0),IF(IFERROR(INDEX(Cadastro!$F$5:$F$243,$AB639),"")&lt;=IFERROR(INDEX(Parâmetros!$B$39:$B$48,MATCH($E639,Parâmetros!$A$39:$A$48,0)),99),IFERROR(INDEX(Cadastro!$F$5:$F$243,$AB639),""),0)),IF($L639&gt;0,IF(N($X638)&gt;0,1,N($W638)+1),IF(AND($L639=0,OR(N($W638)&gt;=IFERROR(INDEX(Parâmetros!$B$39:$B$48,MATCH($E639,Parâmetros!$A$39:$A$48,0)),99),AND(N($X638)&gt;0,N($X638)&lt;IFERROR(INDEX(Parâmetros!$C$39:$C$48,MATCH($E639,Parâmetros!$A$39:$A$48,0)),0)))),0,N($W638)+1))))</f>
        <v>3</v>
      </c>
      <c r="X639" s="34">
        <f>IF(OR(OR($D639="6x1",$D639="FF 6x1"),$D639="5x2"),"",IF($AB639&lt;&gt;$AB638,IF(IFERROR(INDEX(Cadastro!$F$5:$F$243,$AB639),"")="",0,IF(IFERROR(INDEX(Cadastro!$F$5:$F$243,$AB639),"")&gt;IFERROR(INDEX(Parâmetros!$B$39:$B$48,MATCH($E639,Parâmetros!$A$39:$A$48,0)),99),IFERROR(INDEX(Cadastro!$F$5:$F$243,$AB639),"")-IFERROR(INDEX(Parâmetros!$B$39:$B$48,MATCH($E639,Parâmetros!$A$39:$A$48,0)),99),0)),IF(AND($L639=0,OR(N($W638)&gt;=IFERROR(INDEX(Parâmetros!$B$39:$B$48,MATCH($E639,Parâmetros!$A$39:$A$48,0)),99),AND(N($X638)&gt;0,N($X638)&lt;IFERROR(INDEX(Parâmetros!$C$39:$C$48,MATCH($E639,Parâmetros!$A$39:$A$48,0)),0)))),N($X638)+1,0)))</f>
        <v>0</v>
      </c>
      <c r="Y639" t="str">
        <f>IF($AC639&lt;&gt;"",IF($L639&gt;0,$AC639&amp;" · com apontamento",$AC639),IF($E639="Férias",IF($L639&gt;0,"Férias · com apontamento","Férias (cadastro)"),IF(($Z639+$AA639-1)&gt;Parâmetros!$E$16,"Férias / afastamento",IF(AND($D639="5x2",OR(WEEKDAY($F639,2)=6,WEEKDAY($F639,2)=7)),IF($L639&gt;0,"Folga trabalhada","Folga"),IF($L639&gt;0,"Trabalhado",IF(OR(OR($D639="6x1",$D639="FF 6x1"),$D639="5x2"),IF(AND(OR($D639="6x1",$D639="FF 6x1"),OR(WEEKDAY($F639,2)=6,WEEKDAY($F639,2)=7)),"Folga","Falta de registro"),IF(AND($AB639&lt;&gt;$AB638,IFERROR(INDEX(Cadastro!$F$5:$F$243,$AB639),"")=""),"Indeterminado (início da série)",IF($X639&gt;0,"Folga","Falta de registro"))))))))</f>
        <v>Falta de registro</v>
      </c>
      <c r="Z639" s="34">
        <f>IF(OR($L639&gt;0,$F639&gt;Parâmetros!$E$14),0,IF($A639&lt;&gt;$A638,1,N($Z638)+1))</f>
        <v>0</v>
      </c>
      <c r="AA639" s="34">
        <f>IF(OR($L639&gt;0,$F639&gt;Parâmetros!$E$14),0,IF(OR($A639&lt;&gt;$A640,$F640&gt;Parâmetros!$E$14),1,N($AA640)+1))</f>
        <v>0</v>
      </c>
      <c r="AB639" s="31">
        <f>IFERROR(MATCH($A639&amp;"|"&amp;TEXT(_xlfn.MAXIFS(Cadastro!$E$5:$E$243,Cadastro!$A$5:$A$243,$A639,Cadastro!$E$5:$E$243,"&lt;="&amp;$F639),"yyyymmdd"),Cadastro!$I$5:$I$243,0),"")</f>
        <v>91</v>
      </c>
      <c r="AC639" t="str">
        <f>IFERROR(_xlfn.SINGLE(INDEX(Exceções!$D$5:$D$203,MATCH($A639&amp;"|"&amp;$F639,Exceções!$F$5:$F$203,0))),"")</f>
        <v/>
      </c>
      <c r="AD639" t="str">
        <f>IF($AC639="","",IFERROR(_xlfn.SINGLE(INDEX(Exceções!$E$5:$E$203,MATCH($A639&amp;"|"&amp;$F639,Exceções!$F$5:$F$203,0))),""))</f>
        <v/>
      </c>
    </row>
    <row r="640" spans="1:30" ht="15" hidden="1" customHeight="1" x14ac:dyDescent="0.25">
      <c r="A640" s="31">
        <v>54049</v>
      </c>
      <c r="B640" s="17" t="s">
        <v>29</v>
      </c>
      <c r="C640" s="17" t="str">
        <f>IFERROR(INDEX(Cadastro!$C$5:$C$243,$AB640),"NÃO INFORMADO")</f>
        <v>ELE</v>
      </c>
      <c r="D640" s="17" t="str">
        <f>IFERROR(INDEX(Cadastro!$D$5:$D$243,$AB640),"")</f>
        <v>C</v>
      </c>
      <c r="E640" s="17" t="str">
        <f>IFERROR(INDEX(Cadastro!$G$5:$G$243,$AB640),"")</f>
        <v>C</v>
      </c>
      <c r="F640" s="29">
        <v>46322</v>
      </c>
      <c r="G640" s="32" t="str">
        <f t="shared" si="54"/>
        <v>ter</v>
      </c>
      <c r="H640" s="31" t="str">
        <f>IF($L640=0,"",_xlfn.MINIFS(Dados!$Q:$Q,Dados!$A:$A,$A640,Dados!$S:$S,$F640))</f>
        <v/>
      </c>
      <c r="I640" s="31" t="str">
        <f>IF($H640="","",_xlfn.MAXIFS(Dados!$R:$R,Dados!$A:$A,$A640,Dados!$S:$S,$F640))</f>
        <v/>
      </c>
      <c r="J640" s="32" t="str">
        <f>IF($D640&lt;&gt;"Folguista","",IFERROR(INDEX(Parâmetros!$D$52:$G$52,1,MIN(4,MAX(1,$W640))),""))</f>
        <v/>
      </c>
      <c r="K640" s="32" t="str">
        <f>IF(OR($AC640&lt;&gt;"",$Y640="Folga",$Y640="Folga trabalhada",$Y640="Férias (cadastro)",$Y640="Férias / afastamento",$Y640="Indeterminado (início da série)"),"",IF(OR($D640="6x1",$D640="FF 6x1"),IF(OR(WEEKDAY($F640,2)=6,WEEKDAY($F640,2)=7),"6x1 sáb/dom","6x1"),IF($D640="5x2","5x2",IF($H640="",IF($D640="Folguista",$J640,$E640),IF(OR($H640&gt;=Parâmetros!$E$18,$H640&lt;Parâmetros!$E$19),"C",IF($H640&lt;Parâmetros!$E$20,"A","B"))))))</f>
        <v>C</v>
      </c>
      <c r="L640" s="30">
        <f>SUMIFS(Dados!$E:$E,Dados!$A:$A,$A640,Dados!$S:$S,$F640)</f>
        <v>0</v>
      </c>
      <c r="M640" s="30">
        <f>IFERROR(INDEX(Parâmetros!$E$6:$E$11,MATCH($K640,Parâmetros!$A$6:$A$11,0)),"")</f>
        <v>6.67</v>
      </c>
      <c r="N640" s="33">
        <f t="shared" si="55"/>
        <v>0</v>
      </c>
      <c r="O640" s="33">
        <f>Parâmetros!$E$13</f>
        <v>0.8</v>
      </c>
      <c r="P640" s="32" t="str">
        <f>IF(OR($M640="",$F640&gt;Parâmetros!$E$14),"Não","Sim")</f>
        <v>Não</v>
      </c>
      <c r="Q640" s="32" t="str">
        <f t="shared" si="56"/>
        <v/>
      </c>
      <c r="R640" s="32" t="str">
        <f t="shared" si="57"/>
        <v/>
      </c>
      <c r="S640" s="30" t="str">
        <f t="shared" si="58"/>
        <v/>
      </c>
      <c r="T640" s="32" t="str">
        <f>IF($Q640&lt;&gt;"Sim","",IF($N640&gt;Parâmetros!$E$15,"Sim","Não"))</f>
        <v/>
      </c>
      <c r="U640" s="17" t="str">
        <f t="shared" si="59"/>
        <v>Fora da apuração</v>
      </c>
      <c r="V640" s="17" t="str">
        <f>IF($AC640&lt;&gt;"",IF($L640&gt;0,"ATENÇÃO · apontou em dia de "&amp;LOWER($AC640)&amp;" cadastrado","Exceção cadastrada · "&amp;$AC640)&amp;IF($AD640="",""," · "&amp;$AD640),IF($E640="Férias",IF($L640&gt;0,"ATENÇÃO · apontou estando de férias no cadastro","Férias no cadastro"),IF($Y640="Férias / afastamento","Afastamento · "&amp;($Z640+$AA640-1)&amp;" dias seguidos sem apontamento",IF($Y640="Folga trabalhada","ATENÇÃO · apontou em dia de folga da escala 5x2",IF($Y640="Folga",IF(AND($D640="5x2",OR(WEEKDAY($F640,2)=6,WEEKDAY($F640,2)=7)),"Folga de fim de semana da escala 5x2",IF(AND(OR($D640="6x1",$D640="FF 6x1"),WEEKDAY($F640,2)=6,FALSE()),"Folga de fim de semana · apontou no domingo anterior",IF(AND(OR($D640="6x1",$D640="FF 6x1"),WEEKDAY($F640,2)=7,AND($A640=$A639,$L639&gt;0)),"Folga de fim de semana · apontou no sábado",IF(AND(OR($D640="6x1",$D640="FF 6x1"),OR(WEEKDAY($F640,2)=6,WEEKDAY($F640,2)=7)),"Folga de fim de semana · sem apontamento no sábado nem no domingo","Folga prevista pelo ciclo")))),IF($Y640="Indeterminado (início da série)","Sem histórico anterior — informe o dia do ciclo no Cadastro",IF($Y640="Falta de registro",IF(OR(OR($D640="6x1",$D640="FF 6x1"),$D640="5x2"),"FALTA DE REGISTRO · dia útil da escala "&amp;$E640,"FALTA DE REGISTRO · dia "&amp;$W640&amp;" de "&amp;IFERROR(INDEX(Parâmetros!$B$39:$B$48,MATCH($E640,Parâmetros!$A$39:$A$48,0)),99)&amp;" do ciclo"),IF(OR($D640="6x1",$D640="FF 6x1"),IF(OR(AND(WEEKDAY($F640,2)=6,AND($A640=$A641,$L641&gt;0)),AND(WEEKDAY($F640,2)=7,AND($A640=$A639,$L639&gt;0))),"ATENÇÃO · apontou sábado e domingo no mesmo fim de semana",IF(OR(WEEKDAY($F640,2)=6,WEEKDAY($F640,2)=7),"Jornada de fim de semana do 6x1",IF(OR($H640&gt;=Parâmetros!$E$20,$H640&lt;Parâmetros!$E$19),"ATENÇÃO · 6x1 apontou fora do horário diurno","Jornada fixa do 6x1"))),IF($D640="5x2","Jornada fixa do 5x2",IF($D640="Folguista",IF($J640=$K640,"Evidência confirma sequência","DIVERGE · sequência "&amp;$J640&amp;" × evidência "&amp;$K640),IF($K640=$E640,"Evidência confirma cadastro","DIVERGE · cadastro "&amp;$E640&amp;" × evidência "&amp;$K640)))))))))))</f>
        <v>FALTA DE REGISTRO · dia 4 de 5 do ciclo</v>
      </c>
      <c r="W640" s="34">
        <f>IF(OR(OR($D640="6x1",$D640="FF 6x1"),$D640="5x2"),"",IF($AB640&lt;&gt;$AB639,IF(IFERROR(INDEX(Cadastro!$F$5:$F$243,$AB640),"")="",IF($L640&gt;0,1,0),IF(IFERROR(INDEX(Cadastro!$F$5:$F$243,$AB640),"")&lt;=IFERROR(INDEX(Parâmetros!$B$39:$B$48,MATCH($E640,Parâmetros!$A$39:$A$48,0)),99),IFERROR(INDEX(Cadastro!$F$5:$F$243,$AB640),""),0)),IF($L640&gt;0,IF(N($X639)&gt;0,1,N($W639)+1),IF(AND($L640=0,OR(N($W639)&gt;=IFERROR(INDEX(Parâmetros!$B$39:$B$48,MATCH($E640,Parâmetros!$A$39:$A$48,0)),99),AND(N($X639)&gt;0,N($X639)&lt;IFERROR(INDEX(Parâmetros!$C$39:$C$48,MATCH($E640,Parâmetros!$A$39:$A$48,0)),0)))),0,N($W639)+1))))</f>
        <v>4</v>
      </c>
      <c r="X640" s="34">
        <f>IF(OR(OR($D640="6x1",$D640="FF 6x1"),$D640="5x2"),"",IF($AB640&lt;&gt;$AB639,IF(IFERROR(INDEX(Cadastro!$F$5:$F$243,$AB640),"")="",0,IF(IFERROR(INDEX(Cadastro!$F$5:$F$243,$AB640),"")&gt;IFERROR(INDEX(Parâmetros!$B$39:$B$48,MATCH($E640,Parâmetros!$A$39:$A$48,0)),99),IFERROR(INDEX(Cadastro!$F$5:$F$243,$AB640),"")-IFERROR(INDEX(Parâmetros!$B$39:$B$48,MATCH($E640,Parâmetros!$A$39:$A$48,0)),99),0)),IF(AND($L640=0,OR(N($W639)&gt;=IFERROR(INDEX(Parâmetros!$B$39:$B$48,MATCH($E640,Parâmetros!$A$39:$A$48,0)),99),AND(N($X639)&gt;0,N($X639)&lt;IFERROR(INDEX(Parâmetros!$C$39:$C$48,MATCH($E640,Parâmetros!$A$39:$A$48,0)),0)))),N($X639)+1,0)))</f>
        <v>0</v>
      </c>
      <c r="Y640" t="str">
        <f>IF($AC640&lt;&gt;"",IF($L640&gt;0,$AC640&amp;" · com apontamento",$AC640),IF($E640="Férias",IF($L640&gt;0,"Férias · com apontamento","Férias (cadastro)"),IF(($Z640+$AA640-1)&gt;Parâmetros!$E$16,"Férias / afastamento",IF(AND($D640="5x2",OR(WEEKDAY($F640,2)=6,WEEKDAY($F640,2)=7)),IF($L640&gt;0,"Folga trabalhada","Folga"),IF($L640&gt;0,"Trabalhado",IF(OR(OR($D640="6x1",$D640="FF 6x1"),$D640="5x2"),IF(AND(OR($D640="6x1",$D640="FF 6x1"),OR(WEEKDAY($F640,2)=6,WEEKDAY($F640,2)=7)),"Folga","Falta de registro"),IF(AND($AB640&lt;&gt;$AB639,IFERROR(INDEX(Cadastro!$F$5:$F$243,$AB640),"")=""),"Indeterminado (início da série)",IF($X640&gt;0,"Folga","Falta de registro"))))))))</f>
        <v>Falta de registro</v>
      </c>
      <c r="Z640" s="34">
        <f>IF(OR($L640&gt;0,$F640&gt;Parâmetros!$E$14),0,IF($A640&lt;&gt;$A639,1,N($Z639)+1))</f>
        <v>0</v>
      </c>
      <c r="AA640" s="34">
        <f>IF(OR($L640&gt;0,$F640&gt;Parâmetros!$E$14),0,IF(OR($A640&lt;&gt;$A641,$F641&gt;Parâmetros!$E$14),1,N($AA641)+1))</f>
        <v>0</v>
      </c>
      <c r="AB640" s="31">
        <f>IFERROR(MATCH($A640&amp;"|"&amp;TEXT(_xlfn.MAXIFS(Cadastro!$E$5:$E$243,Cadastro!$A$5:$A$243,$A640,Cadastro!$E$5:$E$243,"&lt;="&amp;$F640),"yyyymmdd"),Cadastro!$I$5:$I$243,0),"")</f>
        <v>91</v>
      </c>
      <c r="AC640" t="str">
        <f>IFERROR(_xlfn.SINGLE(INDEX(Exceções!$D$5:$D$203,MATCH($A640&amp;"|"&amp;$F640,Exceções!$F$5:$F$203,0))),"")</f>
        <v/>
      </c>
      <c r="AD640" t="str">
        <f>IF($AC640="","",IFERROR(_xlfn.SINGLE(INDEX(Exceções!$E$5:$E$203,MATCH($A640&amp;"|"&amp;$F640,Exceções!$F$5:$F$203,0))),""))</f>
        <v/>
      </c>
    </row>
    <row r="641" spans="1:30" ht="15" hidden="1" customHeight="1" x14ac:dyDescent="0.25">
      <c r="A641" s="31">
        <v>54049</v>
      </c>
      <c r="B641" s="17" t="s">
        <v>29</v>
      </c>
      <c r="C641" s="17" t="str">
        <f>IFERROR(INDEX(Cadastro!$C$5:$C$243,$AB641),"NÃO INFORMADO")</f>
        <v>ELE</v>
      </c>
      <c r="D641" s="17" t="str">
        <f>IFERROR(INDEX(Cadastro!$D$5:$D$243,$AB641),"")</f>
        <v>C</v>
      </c>
      <c r="E641" s="17" t="str">
        <f>IFERROR(INDEX(Cadastro!$G$5:$G$243,$AB641),"")</f>
        <v>C</v>
      </c>
      <c r="F641" s="29">
        <v>46323</v>
      </c>
      <c r="G641" s="32" t="str">
        <f t="shared" si="54"/>
        <v>qua</v>
      </c>
      <c r="H641" s="31" t="str">
        <f>IF($L641=0,"",_xlfn.MINIFS(Dados!$Q:$Q,Dados!$A:$A,$A641,Dados!$S:$S,$F641))</f>
        <v/>
      </c>
      <c r="I641" s="31" t="str">
        <f>IF($H641="","",_xlfn.MAXIFS(Dados!$R:$R,Dados!$A:$A,$A641,Dados!$S:$S,$F641))</f>
        <v/>
      </c>
      <c r="J641" s="32" t="str">
        <f>IF($D641&lt;&gt;"Folguista","",IFERROR(INDEX(Parâmetros!$D$52:$G$52,1,MIN(4,MAX(1,$W641))),""))</f>
        <v/>
      </c>
      <c r="K641" s="32" t="str">
        <f>IF(OR($AC641&lt;&gt;"",$Y641="Folga",$Y641="Folga trabalhada",$Y641="Férias (cadastro)",$Y641="Férias / afastamento",$Y641="Indeterminado (início da série)"),"",IF(OR($D641="6x1",$D641="FF 6x1"),IF(OR(WEEKDAY($F641,2)=6,WEEKDAY($F641,2)=7),"6x1 sáb/dom","6x1"),IF($D641="5x2","5x2",IF($H641="",IF($D641="Folguista",$J641,$E641),IF(OR($H641&gt;=Parâmetros!$E$18,$H641&lt;Parâmetros!$E$19),"C",IF($H641&lt;Parâmetros!$E$20,"A","B"))))))</f>
        <v>C</v>
      </c>
      <c r="L641" s="30">
        <f>SUMIFS(Dados!$E:$E,Dados!$A:$A,$A641,Dados!$S:$S,$F641)</f>
        <v>0</v>
      </c>
      <c r="M641" s="30">
        <f>IFERROR(INDEX(Parâmetros!$E$6:$E$11,MATCH($K641,Parâmetros!$A$6:$A$11,0)),"")</f>
        <v>6.67</v>
      </c>
      <c r="N641" s="33">
        <f t="shared" si="55"/>
        <v>0</v>
      </c>
      <c r="O641" s="33">
        <f>Parâmetros!$E$13</f>
        <v>0.8</v>
      </c>
      <c r="P641" s="32" t="str">
        <f>IF(OR($M641="",$F641&gt;Parâmetros!$E$14),"Não","Sim")</f>
        <v>Não</v>
      </c>
      <c r="Q641" s="32" t="str">
        <f t="shared" si="56"/>
        <v/>
      </c>
      <c r="R641" s="32" t="str">
        <f t="shared" si="57"/>
        <v/>
      </c>
      <c r="S641" s="30" t="str">
        <f t="shared" si="58"/>
        <v/>
      </c>
      <c r="T641" s="32" t="str">
        <f>IF($Q641&lt;&gt;"Sim","",IF($N641&gt;Parâmetros!$E$15,"Sim","Não"))</f>
        <v/>
      </c>
      <c r="U641" s="17" t="str">
        <f t="shared" si="59"/>
        <v>Fora da apuração</v>
      </c>
      <c r="V641" s="17" t="str">
        <f>IF($AC641&lt;&gt;"",IF($L641&gt;0,"ATENÇÃO · apontou em dia de "&amp;LOWER($AC641)&amp;" cadastrado","Exceção cadastrada · "&amp;$AC641)&amp;IF($AD641="",""," · "&amp;$AD641),IF($E641="Férias",IF($L641&gt;0,"ATENÇÃO · apontou estando de férias no cadastro","Férias no cadastro"),IF($Y641="Férias / afastamento","Afastamento · "&amp;($Z641+$AA641-1)&amp;" dias seguidos sem apontamento",IF($Y641="Folga trabalhada","ATENÇÃO · apontou em dia de folga da escala 5x2",IF($Y641="Folga",IF(AND($D641="5x2",OR(WEEKDAY($F641,2)=6,WEEKDAY($F641,2)=7)),"Folga de fim de semana da escala 5x2",IF(AND(OR($D641="6x1",$D641="FF 6x1"),WEEKDAY($F641,2)=6,FALSE()),"Folga de fim de semana · apontou no domingo anterior",IF(AND(OR($D641="6x1",$D641="FF 6x1"),WEEKDAY($F641,2)=7,AND($A641=$A640,$L640&gt;0)),"Folga de fim de semana · apontou no sábado",IF(AND(OR($D641="6x1",$D641="FF 6x1"),OR(WEEKDAY($F641,2)=6,WEEKDAY($F641,2)=7)),"Folga de fim de semana · sem apontamento no sábado nem no domingo","Folga prevista pelo ciclo")))),IF($Y641="Indeterminado (início da série)","Sem histórico anterior — informe o dia do ciclo no Cadastro",IF($Y641="Falta de registro",IF(OR(OR($D641="6x1",$D641="FF 6x1"),$D641="5x2"),"FALTA DE REGISTRO · dia útil da escala "&amp;$E641,"FALTA DE REGISTRO · dia "&amp;$W641&amp;" de "&amp;IFERROR(INDEX(Parâmetros!$B$39:$B$48,MATCH($E641,Parâmetros!$A$39:$A$48,0)),99)&amp;" do ciclo"),IF(OR($D641="6x1",$D641="FF 6x1"),IF(OR(AND(WEEKDAY($F641,2)=6,AND($A641=$A642,$L642&gt;0)),AND(WEEKDAY($F641,2)=7,AND($A641=$A640,$L640&gt;0))),"ATENÇÃO · apontou sábado e domingo no mesmo fim de semana",IF(OR(WEEKDAY($F641,2)=6,WEEKDAY($F641,2)=7),"Jornada de fim de semana do 6x1",IF(OR($H641&gt;=Parâmetros!$E$20,$H641&lt;Parâmetros!$E$19),"ATENÇÃO · 6x1 apontou fora do horário diurno","Jornada fixa do 6x1"))),IF($D641="5x2","Jornada fixa do 5x2",IF($D641="Folguista",IF($J641=$K641,"Evidência confirma sequência","DIVERGE · sequência "&amp;$J641&amp;" × evidência "&amp;$K641),IF($K641=$E641,"Evidência confirma cadastro","DIVERGE · cadastro "&amp;$E641&amp;" × evidência "&amp;$K641)))))))))))</f>
        <v>FALTA DE REGISTRO · dia 5 de 5 do ciclo</v>
      </c>
      <c r="W641" s="34">
        <f>IF(OR(OR($D641="6x1",$D641="FF 6x1"),$D641="5x2"),"",IF($AB641&lt;&gt;$AB640,IF(IFERROR(INDEX(Cadastro!$F$5:$F$243,$AB641),"")="",IF($L641&gt;0,1,0),IF(IFERROR(INDEX(Cadastro!$F$5:$F$243,$AB641),"")&lt;=IFERROR(INDEX(Parâmetros!$B$39:$B$48,MATCH($E641,Parâmetros!$A$39:$A$48,0)),99),IFERROR(INDEX(Cadastro!$F$5:$F$243,$AB641),""),0)),IF($L641&gt;0,IF(N($X640)&gt;0,1,N($W640)+1),IF(AND($L641=0,OR(N($W640)&gt;=IFERROR(INDEX(Parâmetros!$B$39:$B$48,MATCH($E641,Parâmetros!$A$39:$A$48,0)),99),AND(N($X640)&gt;0,N($X640)&lt;IFERROR(INDEX(Parâmetros!$C$39:$C$48,MATCH($E641,Parâmetros!$A$39:$A$48,0)),0)))),0,N($W640)+1))))</f>
        <v>5</v>
      </c>
      <c r="X641" s="34">
        <f>IF(OR(OR($D641="6x1",$D641="FF 6x1"),$D641="5x2"),"",IF($AB641&lt;&gt;$AB640,IF(IFERROR(INDEX(Cadastro!$F$5:$F$243,$AB641),"")="",0,IF(IFERROR(INDEX(Cadastro!$F$5:$F$243,$AB641),"")&gt;IFERROR(INDEX(Parâmetros!$B$39:$B$48,MATCH($E641,Parâmetros!$A$39:$A$48,0)),99),IFERROR(INDEX(Cadastro!$F$5:$F$243,$AB641),"")-IFERROR(INDEX(Parâmetros!$B$39:$B$48,MATCH($E641,Parâmetros!$A$39:$A$48,0)),99),0)),IF(AND($L641=0,OR(N($W640)&gt;=IFERROR(INDEX(Parâmetros!$B$39:$B$48,MATCH($E641,Parâmetros!$A$39:$A$48,0)),99),AND(N($X640)&gt;0,N($X640)&lt;IFERROR(INDEX(Parâmetros!$C$39:$C$48,MATCH($E641,Parâmetros!$A$39:$A$48,0)),0)))),N($X640)+1,0)))</f>
        <v>0</v>
      </c>
      <c r="Y641" t="str">
        <f>IF($AC641&lt;&gt;"",IF($L641&gt;0,$AC641&amp;" · com apontamento",$AC641),IF($E641="Férias",IF($L641&gt;0,"Férias · com apontamento","Férias (cadastro)"),IF(($Z641+$AA641-1)&gt;Parâmetros!$E$16,"Férias / afastamento",IF(AND($D641="5x2",OR(WEEKDAY($F641,2)=6,WEEKDAY($F641,2)=7)),IF($L641&gt;0,"Folga trabalhada","Folga"),IF($L641&gt;0,"Trabalhado",IF(OR(OR($D641="6x1",$D641="FF 6x1"),$D641="5x2"),IF(AND(OR($D641="6x1",$D641="FF 6x1"),OR(WEEKDAY($F641,2)=6,WEEKDAY($F641,2)=7)),"Folga","Falta de registro"),IF(AND($AB641&lt;&gt;$AB640,IFERROR(INDEX(Cadastro!$F$5:$F$243,$AB641),"")=""),"Indeterminado (início da série)",IF($X641&gt;0,"Folga","Falta de registro"))))))))</f>
        <v>Falta de registro</v>
      </c>
      <c r="Z641" s="34">
        <f>IF(OR($L641&gt;0,$F641&gt;Parâmetros!$E$14),0,IF($A641&lt;&gt;$A640,1,N($Z640)+1))</f>
        <v>0</v>
      </c>
      <c r="AA641" s="34">
        <f>IF(OR($L641&gt;0,$F641&gt;Parâmetros!$E$14),0,IF(OR($A641&lt;&gt;$A642,$F642&gt;Parâmetros!$E$14),1,N($AA642)+1))</f>
        <v>0</v>
      </c>
      <c r="AB641" s="31">
        <f>IFERROR(MATCH($A641&amp;"|"&amp;TEXT(_xlfn.MAXIFS(Cadastro!$E$5:$E$243,Cadastro!$A$5:$A$243,$A641,Cadastro!$E$5:$E$243,"&lt;="&amp;$F641),"yyyymmdd"),Cadastro!$I$5:$I$243,0),"")</f>
        <v>91</v>
      </c>
      <c r="AC641" t="str">
        <f>IFERROR(_xlfn.SINGLE(INDEX(Exceções!$D$5:$D$203,MATCH($A641&amp;"|"&amp;$F641,Exceções!$F$5:$F$203,0))),"")</f>
        <v/>
      </c>
      <c r="AD641" t="str">
        <f>IF($AC641="","",IFERROR(_xlfn.SINGLE(INDEX(Exceções!$E$5:$E$203,MATCH($A641&amp;"|"&amp;$F641,Exceções!$F$5:$F$203,0))),""))</f>
        <v/>
      </c>
    </row>
    <row r="642" spans="1:30" ht="15" hidden="1" customHeight="1" x14ac:dyDescent="0.25">
      <c r="A642" s="31">
        <v>54049</v>
      </c>
      <c r="B642" s="17" t="s">
        <v>29</v>
      </c>
      <c r="C642" s="17" t="str">
        <f>IFERROR(INDEX(Cadastro!$C$5:$C$243,$AB642),"NÃO INFORMADO")</f>
        <v>ELE</v>
      </c>
      <c r="D642" s="17" t="str">
        <f>IFERROR(INDEX(Cadastro!$D$5:$D$243,$AB642),"")</f>
        <v>C</v>
      </c>
      <c r="E642" s="17" t="str">
        <f>IFERROR(INDEX(Cadastro!$G$5:$G$243,$AB642),"")</f>
        <v>C</v>
      </c>
      <c r="F642" s="29">
        <v>46324</v>
      </c>
      <c r="G642" s="32" t="str">
        <f t="shared" ref="G642:G705" si="60">CHOOSE(WEEKDAY($F642,1),"dom","seg","ter","qua","qui","sex","sáb")</f>
        <v>qui</v>
      </c>
      <c r="H642" s="31" t="str">
        <f>IF($L642=0,"",_xlfn.MINIFS(Dados!$Q:$Q,Dados!$A:$A,$A642,Dados!$S:$S,$F642))</f>
        <v/>
      </c>
      <c r="I642" s="31" t="str">
        <f>IF($H642="","",_xlfn.MAXIFS(Dados!$R:$R,Dados!$A:$A,$A642,Dados!$S:$S,$F642))</f>
        <v/>
      </c>
      <c r="J642" s="32" t="str">
        <f>IF($D642&lt;&gt;"Folguista","",IFERROR(INDEX(Parâmetros!$D$52:$G$52,1,MIN(4,MAX(1,$W642))),""))</f>
        <v/>
      </c>
      <c r="K642" s="32" t="str">
        <f>IF(OR($AC642&lt;&gt;"",$Y642="Folga",$Y642="Folga trabalhada",$Y642="Férias (cadastro)",$Y642="Férias / afastamento",$Y642="Indeterminado (início da série)"),"",IF(OR($D642="6x1",$D642="FF 6x1"),IF(OR(WEEKDAY($F642,2)=6,WEEKDAY($F642,2)=7),"6x1 sáb/dom","6x1"),IF($D642="5x2","5x2",IF($H642="",IF($D642="Folguista",$J642,$E642),IF(OR($H642&gt;=Parâmetros!$E$18,$H642&lt;Parâmetros!$E$19),"C",IF($H642&lt;Parâmetros!$E$20,"A","B"))))))</f>
        <v/>
      </c>
      <c r="L642" s="30">
        <f>SUMIFS(Dados!$E:$E,Dados!$A:$A,$A642,Dados!$S:$S,$F642)</f>
        <v>0</v>
      </c>
      <c r="M642" s="30" t="str">
        <f>IFERROR(INDEX(Parâmetros!$E$6:$E$11,MATCH($K642,Parâmetros!$A$6:$A$11,0)),"")</f>
        <v/>
      </c>
      <c r="N642" s="33" t="str">
        <f t="shared" ref="N642:N705" si="61">IFERROR($L642/$M642,"")</f>
        <v/>
      </c>
      <c r="O642" s="33">
        <f>Parâmetros!$E$13</f>
        <v>0.8</v>
      </c>
      <c r="P642" s="32" t="str">
        <f>IF(OR($M642="",$F642&gt;Parâmetros!$E$14),"Não","Sim")</f>
        <v>Não</v>
      </c>
      <c r="Q642" s="32" t="str">
        <f t="shared" ref="Q642:Q705" si="62">IF($P642="Não","",IF($L642&gt;0,"Sim","Não"))</f>
        <v/>
      </c>
      <c r="R642" s="32" t="str">
        <f t="shared" ref="R642:R705" si="63">IF($Q642&lt;&gt;"Sim","",IF($N642&gt;=$O642,"Sim","Não"))</f>
        <v/>
      </c>
      <c r="S642" s="30" t="str">
        <f t="shared" ref="S642:S705" si="64">IF($Q642&lt;&gt;"Sim","",MAX(0,$M642*$O642-$L642))</f>
        <v/>
      </c>
      <c r="T642" s="32" t="str">
        <f>IF($Q642&lt;&gt;"Sim","",IF($N642&gt;Parâmetros!$E$15,"Sim","Não"))</f>
        <v/>
      </c>
      <c r="U642" s="17" t="str">
        <f t="shared" ref="U642:U705" si="65">IF($AC642&lt;&gt;"",$AC642,IF($P642="Não",IF($Y642="Folga","Folga",IF(LEFT($Y642,6)="Férias","Férias / afastamento",IF($Y642="Indeterminado (início da série)","Início da série","Fora da apuração"))),IF($Q642="Não","Falta de registro",IF($R642="Sim","Na meta","Abaixo da meta"))))</f>
        <v>Folga</v>
      </c>
      <c r="V642" s="17" t="str">
        <f>IF($AC642&lt;&gt;"",IF($L642&gt;0,"ATENÇÃO · apontou em dia de "&amp;LOWER($AC642)&amp;" cadastrado","Exceção cadastrada · "&amp;$AC642)&amp;IF($AD642="",""," · "&amp;$AD642),IF($E642="Férias",IF($L642&gt;0,"ATENÇÃO · apontou estando de férias no cadastro","Férias no cadastro"),IF($Y642="Férias / afastamento","Afastamento · "&amp;($Z642+$AA642-1)&amp;" dias seguidos sem apontamento",IF($Y642="Folga trabalhada","ATENÇÃO · apontou em dia de folga da escala 5x2",IF($Y642="Folga",IF(AND($D642="5x2",OR(WEEKDAY($F642,2)=6,WEEKDAY($F642,2)=7)),"Folga de fim de semana da escala 5x2",IF(AND(OR($D642="6x1",$D642="FF 6x1"),WEEKDAY($F642,2)=6,FALSE()),"Folga de fim de semana · apontou no domingo anterior",IF(AND(OR($D642="6x1",$D642="FF 6x1"),WEEKDAY($F642,2)=7,AND($A642=$A641,$L641&gt;0)),"Folga de fim de semana · apontou no sábado",IF(AND(OR($D642="6x1",$D642="FF 6x1"),OR(WEEKDAY($F642,2)=6,WEEKDAY($F642,2)=7)),"Folga de fim de semana · sem apontamento no sábado nem no domingo","Folga prevista pelo ciclo")))),IF($Y642="Indeterminado (início da série)","Sem histórico anterior — informe o dia do ciclo no Cadastro",IF($Y642="Falta de registro",IF(OR(OR($D642="6x1",$D642="FF 6x1"),$D642="5x2"),"FALTA DE REGISTRO · dia útil da escala "&amp;$E642,"FALTA DE REGISTRO · dia "&amp;$W642&amp;" de "&amp;IFERROR(INDEX(Parâmetros!$B$39:$B$48,MATCH($E642,Parâmetros!$A$39:$A$48,0)),99)&amp;" do ciclo"),IF(OR($D642="6x1",$D642="FF 6x1"),IF(OR(AND(WEEKDAY($F642,2)=6,AND($A642=$A643,$L643&gt;0)),AND(WEEKDAY($F642,2)=7,AND($A642=$A641,$L641&gt;0))),"ATENÇÃO · apontou sábado e domingo no mesmo fim de semana",IF(OR(WEEKDAY($F642,2)=6,WEEKDAY($F642,2)=7),"Jornada de fim de semana do 6x1",IF(OR($H642&gt;=Parâmetros!$E$20,$H642&lt;Parâmetros!$E$19),"ATENÇÃO · 6x1 apontou fora do horário diurno","Jornada fixa do 6x1"))),IF($D642="5x2","Jornada fixa do 5x2",IF($D642="Folguista",IF($J642=$K642,"Evidência confirma sequência","DIVERGE · sequência "&amp;$J642&amp;" × evidência "&amp;$K642),IF($K642=$E642,"Evidência confirma cadastro","DIVERGE · cadastro "&amp;$E642&amp;" × evidência "&amp;$K642)))))))))))</f>
        <v>Folga prevista pelo ciclo</v>
      </c>
      <c r="W642" s="34">
        <f>IF(OR(OR($D642="6x1",$D642="FF 6x1"),$D642="5x2"),"",IF($AB642&lt;&gt;$AB641,IF(IFERROR(INDEX(Cadastro!$F$5:$F$243,$AB642),"")="",IF($L642&gt;0,1,0),IF(IFERROR(INDEX(Cadastro!$F$5:$F$243,$AB642),"")&lt;=IFERROR(INDEX(Parâmetros!$B$39:$B$48,MATCH($E642,Parâmetros!$A$39:$A$48,0)),99),IFERROR(INDEX(Cadastro!$F$5:$F$243,$AB642),""),0)),IF($L642&gt;0,IF(N($X641)&gt;0,1,N($W641)+1),IF(AND($L642=0,OR(N($W641)&gt;=IFERROR(INDEX(Parâmetros!$B$39:$B$48,MATCH($E642,Parâmetros!$A$39:$A$48,0)),99),AND(N($X641)&gt;0,N($X641)&lt;IFERROR(INDEX(Parâmetros!$C$39:$C$48,MATCH($E642,Parâmetros!$A$39:$A$48,0)),0)))),0,N($W641)+1))))</f>
        <v>0</v>
      </c>
      <c r="X642" s="34">
        <f>IF(OR(OR($D642="6x1",$D642="FF 6x1"),$D642="5x2"),"",IF($AB642&lt;&gt;$AB641,IF(IFERROR(INDEX(Cadastro!$F$5:$F$243,$AB642),"")="",0,IF(IFERROR(INDEX(Cadastro!$F$5:$F$243,$AB642),"")&gt;IFERROR(INDEX(Parâmetros!$B$39:$B$48,MATCH($E642,Parâmetros!$A$39:$A$48,0)),99),IFERROR(INDEX(Cadastro!$F$5:$F$243,$AB642),"")-IFERROR(INDEX(Parâmetros!$B$39:$B$48,MATCH($E642,Parâmetros!$A$39:$A$48,0)),99),0)),IF(AND($L642=0,OR(N($W641)&gt;=IFERROR(INDEX(Parâmetros!$B$39:$B$48,MATCH($E642,Parâmetros!$A$39:$A$48,0)),99),AND(N($X641)&gt;0,N($X641)&lt;IFERROR(INDEX(Parâmetros!$C$39:$C$48,MATCH($E642,Parâmetros!$A$39:$A$48,0)),0)))),N($X641)+1,0)))</f>
        <v>1</v>
      </c>
      <c r="Y642" t="str">
        <f>IF($AC642&lt;&gt;"",IF($L642&gt;0,$AC642&amp;" · com apontamento",$AC642),IF($E642="Férias",IF($L642&gt;0,"Férias · com apontamento","Férias (cadastro)"),IF(($Z642+$AA642-1)&gt;Parâmetros!$E$16,"Férias / afastamento",IF(AND($D642="5x2",OR(WEEKDAY($F642,2)=6,WEEKDAY($F642,2)=7)),IF($L642&gt;0,"Folga trabalhada","Folga"),IF($L642&gt;0,"Trabalhado",IF(OR(OR($D642="6x1",$D642="FF 6x1"),$D642="5x2"),IF(AND(OR($D642="6x1",$D642="FF 6x1"),OR(WEEKDAY($F642,2)=6,WEEKDAY($F642,2)=7)),"Folga","Falta de registro"),IF(AND($AB642&lt;&gt;$AB641,IFERROR(INDEX(Cadastro!$F$5:$F$243,$AB642),"")=""),"Indeterminado (início da série)",IF($X642&gt;0,"Folga","Falta de registro"))))))))</f>
        <v>Folga</v>
      </c>
      <c r="Z642" s="34">
        <f>IF(OR($L642&gt;0,$F642&gt;Parâmetros!$E$14),0,IF($A642&lt;&gt;$A641,1,N($Z641)+1))</f>
        <v>0</v>
      </c>
      <c r="AA642" s="34">
        <f>IF(OR($L642&gt;0,$F642&gt;Parâmetros!$E$14),0,IF(OR($A642&lt;&gt;$A643,$F643&gt;Parâmetros!$E$14),1,N($AA643)+1))</f>
        <v>0</v>
      </c>
      <c r="AB642" s="31">
        <f>IFERROR(MATCH($A642&amp;"|"&amp;TEXT(_xlfn.MAXIFS(Cadastro!$E$5:$E$243,Cadastro!$A$5:$A$243,$A642,Cadastro!$E$5:$E$243,"&lt;="&amp;$F642),"yyyymmdd"),Cadastro!$I$5:$I$243,0),"")</f>
        <v>91</v>
      </c>
      <c r="AC642" t="str">
        <f>IFERROR(_xlfn.SINGLE(INDEX(Exceções!$D$5:$D$203,MATCH($A642&amp;"|"&amp;$F642,Exceções!$F$5:$F$203,0))),"")</f>
        <v/>
      </c>
      <c r="AD642" t="str">
        <f>IF($AC642="","",IFERROR(_xlfn.SINGLE(INDEX(Exceções!$E$5:$E$203,MATCH($A642&amp;"|"&amp;$F642,Exceções!$F$5:$F$203,0))),""))</f>
        <v/>
      </c>
    </row>
    <row r="643" spans="1:30" ht="15" hidden="1" customHeight="1" x14ac:dyDescent="0.25">
      <c r="A643" s="31">
        <v>54049</v>
      </c>
      <c r="B643" s="17" t="s">
        <v>29</v>
      </c>
      <c r="C643" s="17" t="str">
        <f>IFERROR(INDEX(Cadastro!$C$5:$C$243,$AB643),"NÃO INFORMADO")</f>
        <v>ELE</v>
      </c>
      <c r="D643" s="17" t="str">
        <f>IFERROR(INDEX(Cadastro!$D$5:$D$243,$AB643),"")</f>
        <v>C</v>
      </c>
      <c r="E643" s="17" t="str">
        <f>IFERROR(INDEX(Cadastro!$G$5:$G$243,$AB643),"")</f>
        <v>C</v>
      </c>
      <c r="F643" s="29">
        <v>46325</v>
      </c>
      <c r="G643" s="32" t="str">
        <f t="shared" si="60"/>
        <v>sex</v>
      </c>
      <c r="H643" s="31" t="str">
        <f>IF($L643=0,"",_xlfn.MINIFS(Dados!$Q:$Q,Dados!$A:$A,$A643,Dados!$S:$S,$F643))</f>
        <v/>
      </c>
      <c r="I643" s="31" t="str">
        <f>IF($H643="","",_xlfn.MAXIFS(Dados!$R:$R,Dados!$A:$A,$A643,Dados!$S:$S,$F643))</f>
        <v/>
      </c>
      <c r="J643" s="32" t="str">
        <f>IF($D643&lt;&gt;"Folguista","",IFERROR(INDEX(Parâmetros!$D$52:$G$52,1,MIN(4,MAX(1,$W643))),""))</f>
        <v/>
      </c>
      <c r="K643" s="32" t="str">
        <f>IF(OR($AC643&lt;&gt;"",$Y643="Folga",$Y643="Folga trabalhada",$Y643="Férias (cadastro)",$Y643="Férias / afastamento",$Y643="Indeterminado (início da série)"),"",IF(OR($D643="6x1",$D643="FF 6x1"),IF(OR(WEEKDAY($F643,2)=6,WEEKDAY($F643,2)=7),"6x1 sáb/dom","6x1"),IF($D643="5x2","5x2",IF($H643="",IF($D643="Folguista",$J643,$E643),IF(OR($H643&gt;=Parâmetros!$E$18,$H643&lt;Parâmetros!$E$19),"C",IF($H643&lt;Parâmetros!$E$20,"A","B"))))))</f>
        <v>C</v>
      </c>
      <c r="L643" s="30">
        <f>SUMIFS(Dados!$E:$E,Dados!$A:$A,$A643,Dados!$S:$S,$F643)</f>
        <v>0</v>
      </c>
      <c r="M643" s="30">
        <f>IFERROR(INDEX(Parâmetros!$E$6:$E$11,MATCH($K643,Parâmetros!$A$6:$A$11,0)),"")</f>
        <v>6.67</v>
      </c>
      <c r="N643" s="33">
        <f t="shared" si="61"/>
        <v>0</v>
      </c>
      <c r="O643" s="33">
        <f>Parâmetros!$E$13</f>
        <v>0.8</v>
      </c>
      <c r="P643" s="32" t="str">
        <f>IF(OR($M643="",$F643&gt;Parâmetros!$E$14),"Não","Sim")</f>
        <v>Não</v>
      </c>
      <c r="Q643" s="32" t="str">
        <f t="shared" si="62"/>
        <v/>
      </c>
      <c r="R643" s="32" t="str">
        <f t="shared" si="63"/>
        <v/>
      </c>
      <c r="S643" s="30" t="str">
        <f t="shared" si="64"/>
        <v/>
      </c>
      <c r="T643" s="32" t="str">
        <f>IF($Q643&lt;&gt;"Sim","",IF($N643&gt;Parâmetros!$E$15,"Sim","Não"))</f>
        <v/>
      </c>
      <c r="U643" s="17" t="str">
        <f t="shared" si="65"/>
        <v>Fora da apuração</v>
      </c>
      <c r="V643" s="17" t="str">
        <f>IF($AC643&lt;&gt;"",IF($L643&gt;0,"ATENÇÃO · apontou em dia de "&amp;LOWER($AC643)&amp;" cadastrado","Exceção cadastrada · "&amp;$AC643)&amp;IF($AD643="",""," · "&amp;$AD643),IF($E643="Férias",IF($L643&gt;0,"ATENÇÃO · apontou estando de férias no cadastro","Férias no cadastro"),IF($Y643="Férias / afastamento","Afastamento · "&amp;($Z643+$AA643-1)&amp;" dias seguidos sem apontamento",IF($Y643="Folga trabalhada","ATENÇÃO · apontou em dia de folga da escala 5x2",IF($Y643="Folga",IF(AND($D643="5x2",OR(WEEKDAY($F643,2)=6,WEEKDAY($F643,2)=7)),"Folga de fim de semana da escala 5x2",IF(AND(OR($D643="6x1",$D643="FF 6x1"),WEEKDAY($F643,2)=6,FALSE()),"Folga de fim de semana · apontou no domingo anterior",IF(AND(OR($D643="6x1",$D643="FF 6x1"),WEEKDAY($F643,2)=7,AND($A643=$A642,$L642&gt;0)),"Folga de fim de semana · apontou no sábado",IF(AND(OR($D643="6x1",$D643="FF 6x1"),OR(WEEKDAY($F643,2)=6,WEEKDAY($F643,2)=7)),"Folga de fim de semana · sem apontamento no sábado nem no domingo","Folga prevista pelo ciclo")))),IF($Y643="Indeterminado (início da série)","Sem histórico anterior — informe o dia do ciclo no Cadastro",IF($Y643="Falta de registro",IF(OR(OR($D643="6x1",$D643="FF 6x1"),$D643="5x2"),"FALTA DE REGISTRO · dia útil da escala "&amp;$E643,"FALTA DE REGISTRO · dia "&amp;$W643&amp;" de "&amp;IFERROR(INDEX(Parâmetros!$B$39:$B$48,MATCH($E643,Parâmetros!$A$39:$A$48,0)),99)&amp;" do ciclo"),IF(OR($D643="6x1",$D643="FF 6x1"),IF(OR(AND(WEEKDAY($F643,2)=6,AND($A643=$A644,$L644&gt;0)),AND(WEEKDAY($F643,2)=7,AND($A643=$A642,$L642&gt;0))),"ATENÇÃO · apontou sábado e domingo no mesmo fim de semana",IF(OR(WEEKDAY($F643,2)=6,WEEKDAY($F643,2)=7),"Jornada de fim de semana do 6x1",IF(OR($H643&gt;=Parâmetros!$E$20,$H643&lt;Parâmetros!$E$19),"ATENÇÃO · 6x1 apontou fora do horário diurno","Jornada fixa do 6x1"))),IF($D643="5x2","Jornada fixa do 5x2",IF($D643="Folguista",IF($J643=$K643,"Evidência confirma sequência","DIVERGE · sequência "&amp;$J643&amp;" × evidência "&amp;$K643),IF($K643=$E643,"Evidência confirma cadastro","DIVERGE · cadastro "&amp;$E643&amp;" × evidência "&amp;$K643)))))))))))</f>
        <v>FALTA DE REGISTRO · dia 1 de 5 do ciclo</v>
      </c>
      <c r="W643" s="34">
        <f>IF(OR(OR($D643="6x1",$D643="FF 6x1"),$D643="5x2"),"",IF($AB643&lt;&gt;$AB642,IF(IFERROR(INDEX(Cadastro!$F$5:$F$243,$AB643),"")="",IF($L643&gt;0,1,0),IF(IFERROR(INDEX(Cadastro!$F$5:$F$243,$AB643),"")&lt;=IFERROR(INDEX(Parâmetros!$B$39:$B$48,MATCH($E643,Parâmetros!$A$39:$A$48,0)),99),IFERROR(INDEX(Cadastro!$F$5:$F$243,$AB643),""),0)),IF($L643&gt;0,IF(N($X642)&gt;0,1,N($W642)+1),IF(AND($L643=0,OR(N($W642)&gt;=IFERROR(INDEX(Parâmetros!$B$39:$B$48,MATCH($E643,Parâmetros!$A$39:$A$48,0)),99),AND(N($X642)&gt;0,N($X642)&lt;IFERROR(INDEX(Parâmetros!$C$39:$C$48,MATCH($E643,Parâmetros!$A$39:$A$48,0)),0)))),0,N($W642)+1))))</f>
        <v>1</v>
      </c>
      <c r="X643" s="34">
        <f>IF(OR(OR($D643="6x1",$D643="FF 6x1"),$D643="5x2"),"",IF($AB643&lt;&gt;$AB642,IF(IFERROR(INDEX(Cadastro!$F$5:$F$243,$AB643),"")="",0,IF(IFERROR(INDEX(Cadastro!$F$5:$F$243,$AB643),"")&gt;IFERROR(INDEX(Parâmetros!$B$39:$B$48,MATCH($E643,Parâmetros!$A$39:$A$48,0)),99),IFERROR(INDEX(Cadastro!$F$5:$F$243,$AB643),"")-IFERROR(INDEX(Parâmetros!$B$39:$B$48,MATCH($E643,Parâmetros!$A$39:$A$48,0)),99),0)),IF(AND($L643=0,OR(N($W642)&gt;=IFERROR(INDEX(Parâmetros!$B$39:$B$48,MATCH($E643,Parâmetros!$A$39:$A$48,0)),99),AND(N($X642)&gt;0,N($X642)&lt;IFERROR(INDEX(Parâmetros!$C$39:$C$48,MATCH($E643,Parâmetros!$A$39:$A$48,0)),0)))),N($X642)+1,0)))</f>
        <v>0</v>
      </c>
      <c r="Y643" t="str">
        <f>IF($AC643&lt;&gt;"",IF($L643&gt;0,$AC643&amp;" · com apontamento",$AC643),IF($E643="Férias",IF($L643&gt;0,"Férias · com apontamento","Férias (cadastro)"),IF(($Z643+$AA643-1)&gt;Parâmetros!$E$16,"Férias / afastamento",IF(AND($D643="5x2",OR(WEEKDAY($F643,2)=6,WEEKDAY($F643,2)=7)),IF($L643&gt;0,"Folga trabalhada","Folga"),IF($L643&gt;0,"Trabalhado",IF(OR(OR($D643="6x1",$D643="FF 6x1"),$D643="5x2"),IF(AND(OR($D643="6x1",$D643="FF 6x1"),OR(WEEKDAY($F643,2)=6,WEEKDAY($F643,2)=7)),"Folga","Falta de registro"),IF(AND($AB643&lt;&gt;$AB642,IFERROR(INDEX(Cadastro!$F$5:$F$243,$AB643),"")=""),"Indeterminado (início da série)",IF($X643&gt;0,"Folga","Falta de registro"))))))))</f>
        <v>Falta de registro</v>
      </c>
      <c r="Z643" s="34">
        <f>IF(OR($L643&gt;0,$F643&gt;Parâmetros!$E$14),0,IF($A643&lt;&gt;$A642,1,N($Z642)+1))</f>
        <v>0</v>
      </c>
      <c r="AA643" s="34">
        <f>IF(OR($L643&gt;0,$F643&gt;Parâmetros!$E$14),0,IF(OR($A643&lt;&gt;$A644,$F644&gt;Parâmetros!$E$14),1,N($AA644)+1))</f>
        <v>0</v>
      </c>
      <c r="AB643" s="31">
        <f>IFERROR(MATCH($A643&amp;"|"&amp;TEXT(_xlfn.MAXIFS(Cadastro!$E$5:$E$243,Cadastro!$A$5:$A$243,$A643,Cadastro!$E$5:$E$243,"&lt;="&amp;$F643),"yyyymmdd"),Cadastro!$I$5:$I$243,0),"")</f>
        <v>91</v>
      </c>
      <c r="AC643" t="str">
        <f>IFERROR(_xlfn.SINGLE(INDEX(Exceções!$D$5:$D$203,MATCH($A643&amp;"|"&amp;$F643,Exceções!$F$5:$F$203,0))),"")</f>
        <v/>
      </c>
      <c r="AD643" t="str">
        <f>IF($AC643="","",IFERROR(_xlfn.SINGLE(INDEX(Exceções!$E$5:$E$203,MATCH($A643&amp;"|"&amp;$F643,Exceções!$F$5:$F$203,0))),""))</f>
        <v/>
      </c>
    </row>
    <row r="644" spans="1:30" ht="15" hidden="1" customHeight="1" x14ac:dyDescent="0.25">
      <c r="A644" s="31">
        <v>54049</v>
      </c>
      <c r="B644" s="17" t="s">
        <v>29</v>
      </c>
      <c r="C644" s="17" t="str">
        <f>IFERROR(INDEX(Cadastro!$C$5:$C$243,$AB644),"NÃO INFORMADO")</f>
        <v>ELE</v>
      </c>
      <c r="D644" s="17" t="str">
        <f>IFERROR(INDEX(Cadastro!$D$5:$D$243,$AB644),"")</f>
        <v>C</v>
      </c>
      <c r="E644" s="17" t="str">
        <f>IFERROR(INDEX(Cadastro!$G$5:$G$243,$AB644),"")</f>
        <v>C</v>
      </c>
      <c r="F644" s="29">
        <v>46326</v>
      </c>
      <c r="G644" s="32" t="str">
        <f t="shared" si="60"/>
        <v>sáb</v>
      </c>
      <c r="H644" s="31" t="str">
        <f>IF($L644=0,"",_xlfn.MINIFS(Dados!$Q:$Q,Dados!$A:$A,$A644,Dados!$S:$S,$F644))</f>
        <v/>
      </c>
      <c r="I644" s="31" t="str">
        <f>IF($H644="","",_xlfn.MAXIFS(Dados!$R:$R,Dados!$A:$A,$A644,Dados!$S:$S,$F644))</f>
        <v/>
      </c>
      <c r="J644" s="32" t="str">
        <f>IF($D644&lt;&gt;"Folguista","",IFERROR(INDEX(Parâmetros!$D$52:$G$52,1,MIN(4,MAX(1,$W644))),""))</f>
        <v/>
      </c>
      <c r="K644" s="32" t="str">
        <f>IF(OR($AC644&lt;&gt;"",$Y644="Folga",$Y644="Folga trabalhada",$Y644="Férias (cadastro)",$Y644="Férias / afastamento",$Y644="Indeterminado (início da série)"),"",IF(OR($D644="6x1",$D644="FF 6x1"),IF(OR(WEEKDAY($F644,2)=6,WEEKDAY($F644,2)=7),"6x1 sáb/dom","6x1"),IF($D644="5x2","5x2",IF($H644="",IF($D644="Folguista",$J644,$E644),IF(OR($H644&gt;=Parâmetros!$E$18,$H644&lt;Parâmetros!$E$19),"C",IF($H644&lt;Parâmetros!$E$20,"A","B"))))))</f>
        <v>C</v>
      </c>
      <c r="L644" s="30">
        <f>SUMIFS(Dados!$E:$E,Dados!$A:$A,$A644,Dados!$S:$S,$F644)</f>
        <v>0</v>
      </c>
      <c r="M644" s="30">
        <f>IFERROR(INDEX(Parâmetros!$E$6:$E$11,MATCH($K644,Parâmetros!$A$6:$A$11,0)),"")</f>
        <v>6.67</v>
      </c>
      <c r="N644" s="33">
        <f t="shared" si="61"/>
        <v>0</v>
      </c>
      <c r="O644" s="33">
        <f>Parâmetros!$E$13</f>
        <v>0.8</v>
      </c>
      <c r="P644" s="32" t="str">
        <f>IF(OR($M644="",$F644&gt;Parâmetros!$E$14),"Não","Sim")</f>
        <v>Não</v>
      </c>
      <c r="Q644" s="32" t="str">
        <f t="shared" si="62"/>
        <v/>
      </c>
      <c r="R644" s="32" t="str">
        <f t="shared" si="63"/>
        <v/>
      </c>
      <c r="S644" s="30" t="str">
        <f t="shared" si="64"/>
        <v/>
      </c>
      <c r="T644" s="32" t="str">
        <f>IF($Q644&lt;&gt;"Sim","",IF($N644&gt;Parâmetros!$E$15,"Sim","Não"))</f>
        <v/>
      </c>
      <c r="U644" s="17" t="str">
        <f t="shared" si="65"/>
        <v>Fora da apuração</v>
      </c>
      <c r="V644" s="17" t="str">
        <f>IF($AC644&lt;&gt;"",IF($L644&gt;0,"ATENÇÃO · apontou em dia de "&amp;LOWER($AC644)&amp;" cadastrado","Exceção cadastrada · "&amp;$AC644)&amp;IF($AD644="",""," · "&amp;$AD644),IF($E644="Férias",IF($L644&gt;0,"ATENÇÃO · apontou estando de férias no cadastro","Férias no cadastro"),IF($Y644="Férias / afastamento","Afastamento · "&amp;($Z644+$AA644-1)&amp;" dias seguidos sem apontamento",IF($Y644="Folga trabalhada","ATENÇÃO · apontou em dia de folga da escala 5x2",IF($Y644="Folga",IF(AND($D644="5x2",OR(WEEKDAY($F644,2)=6,WEEKDAY($F644,2)=7)),"Folga de fim de semana da escala 5x2",IF(AND(OR($D644="6x1",$D644="FF 6x1"),WEEKDAY($F644,2)=6,FALSE()),"Folga de fim de semana · apontou no domingo anterior",IF(AND(OR($D644="6x1",$D644="FF 6x1"),WEEKDAY($F644,2)=7,AND($A644=$A643,$L643&gt;0)),"Folga de fim de semana · apontou no sábado",IF(AND(OR($D644="6x1",$D644="FF 6x1"),OR(WEEKDAY($F644,2)=6,WEEKDAY($F644,2)=7)),"Folga de fim de semana · sem apontamento no sábado nem no domingo","Folga prevista pelo ciclo")))),IF($Y644="Indeterminado (início da série)","Sem histórico anterior — informe o dia do ciclo no Cadastro",IF($Y644="Falta de registro",IF(OR(OR($D644="6x1",$D644="FF 6x1"),$D644="5x2"),"FALTA DE REGISTRO · dia útil da escala "&amp;$E644,"FALTA DE REGISTRO · dia "&amp;$W644&amp;" de "&amp;IFERROR(INDEX(Parâmetros!$B$39:$B$48,MATCH($E644,Parâmetros!$A$39:$A$48,0)),99)&amp;" do ciclo"),IF(OR($D644="6x1",$D644="FF 6x1"),IF(OR(AND(WEEKDAY($F644,2)=6,AND($A644=$A645,$L645&gt;0)),AND(WEEKDAY($F644,2)=7,AND($A644=$A643,$L643&gt;0))),"ATENÇÃO · apontou sábado e domingo no mesmo fim de semana",IF(OR(WEEKDAY($F644,2)=6,WEEKDAY($F644,2)=7),"Jornada de fim de semana do 6x1",IF(OR($H644&gt;=Parâmetros!$E$20,$H644&lt;Parâmetros!$E$19),"ATENÇÃO · 6x1 apontou fora do horário diurno","Jornada fixa do 6x1"))),IF($D644="5x2","Jornada fixa do 5x2",IF($D644="Folguista",IF($J644=$K644,"Evidência confirma sequência","DIVERGE · sequência "&amp;$J644&amp;" × evidência "&amp;$K644),IF($K644=$E644,"Evidência confirma cadastro","DIVERGE · cadastro "&amp;$E644&amp;" × evidência "&amp;$K644)))))))))))</f>
        <v>FALTA DE REGISTRO · dia 2 de 5 do ciclo</v>
      </c>
      <c r="W644" s="34">
        <f>IF(OR(OR($D644="6x1",$D644="FF 6x1"),$D644="5x2"),"",IF($AB644&lt;&gt;$AB643,IF(IFERROR(INDEX(Cadastro!$F$5:$F$243,$AB644),"")="",IF($L644&gt;0,1,0),IF(IFERROR(INDEX(Cadastro!$F$5:$F$243,$AB644),"")&lt;=IFERROR(INDEX(Parâmetros!$B$39:$B$48,MATCH($E644,Parâmetros!$A$39:$A$48,0)),99),IFERROR(INDEX(Cadastro!$F$5:$F$243,$AB644),""),0)),IF($L644&gt;0,IF(N($X643)&gt;0,1,N($W643)+1),IF(AND($L644=0,OR(N($W643)&gt;=IFERROR(INDEX(Parâmetros!$B$39:$B$48,MATCH($E644,Parâmetros!$A$39:$A$48,0)),99),AND(N($X643)&gt;0,N($X643)&lt;IFERROR(INDEX(Parâmetros!$C$39:$C$48,MATCH($E644,Parâmetros!$A$39:$A$48,0)),0)))),0,N($W643)+1))))</f>
        <v>2</v>
      </c>
      <c r="X644" s="34">
        <f>IF(OR(OR($D644="6x1",$D644="FF 6x1"),$D644="5x2"),"",IF($AB644&lt;&gt;$AB643,IF(IFERROR(INDEX(Cadastro!$F$5:$F$243,$AB644),"")="",0,IF(IFERROR(INDEX(Cadastro!$F$5:$F$243,$AB644),"")&gt;IFERROR(INDEX(Parâmetros!$B$39:$B$48,MATCH($E644,Parâmetros!$A$39:$A$48,0)),99),IFERROR(INDEX(Cadastro!$F$5:$F$243,$AB644),"")-IFERROR(INDEX(Parâmetros!$B$39:$B$48,MATCH($E644,Parâmetros!$A$39:$A$48,0)),99),0)),IF(AND($L644=0,OR(N($W643)&gt;=IFERROR(INDEX(Parâmetros!$B$39:$B$48,MATCH($E644,Parâmetros!$A$39:$A$48,0)),99),AND(N($X643)&gt;0,N($X643)&lt;IFERROR(INDEX(Parâmetros!$C$39:$C$48,MATCH($E644,Parâmetros!$A$39:$A$48,0)),0)))),N($X643)+1,0)))</f>
        <v>0</v>
      </c>
      <c r="Y644" t="str">
        <f>IF($AC644&lt;&gt;"",IF($L644&gt;0,$AC644&amp;" · com apontamento",$AC644),IF($E644="Férias",IF($L644&gt;0,"Férias · com apontamento","Férias (cadastro)"),IF(($Z644+$AA644-1)&gt;Parâmetros!$E$16,"Férias / afastamento",IF(AND($D644="5x2",OR(WEEKDAY($F644,2)=6,WEEKDAY($F644,2)=7)),IF($L644&gt;0,"Folga trabalhada","Folga"),IF($L644&gt;0,"Trabalhado",IF(OR(OR($D644="6x1",$D644="FF 6x1"),$D644="5x2"),IF(AND(OR($D644="6x1",$D644="FF 6x1"),OR(WEEKDAY($F644,2)=6,WEEKDAY($F644,2)=7)),"Folga","Falta de registro"),IF(AND($AB644&lt;&gt;$AB643,IFERROR(INDEX(Cadastro!$F$5:$F$243,$AB644),"")=""),"Indeterminado (início da série)",IF($X644&gt;0,"Folga","Falta de registro"))))))))</f>
        <v>Falta de registro</v>
      </c>
      <c r="Z644" s="34">
        <f>IF(OR($L644&gt;0,$F644&gt;Parâmetros!$E$14),0,IF($A644&lt;&gt;$A643,1,N($Z643)+1))</f>
        <v>0</v>
      </c>
      <c r="AA644" s="34">
        <f>IF(OR($L644&gt;0,$F644&gt;Parâmetros!$E$14),0,IF(OR($A644&lt;&gt;$A645,$F645&gt;Parâmetros!$E$14),1,N($AA645)+1))</f>
        <v>0</v>
      </c>
      <c r="AB644" s="31">
        <f>IFERROR(MATCH($A644&amp;"|"&amp;TEXT(_xlfn.MAXIFS(Cadastro!$E$5:$E$243,Cadastro!$A$5:$A$243,$A644,Cadastro!$E$5:$E$243,"&lt;="&amp;$F644),"yyyymmdd"),Cadastro!$I$5:$I$243,0),"")</f>
        <v>91</v>
      </c>
      <c r="AC644" t="str">
        <f>IFERROR(_xlfn.SINGLE(INDEX(Exceções!$D$5:$D$203,MATCH($A644&amp;"|"&amp;$F644,Exceções!$F$5:$F$203,0))),"")</f>
        <v/>
      </c>
      <c r="AD644" t="str">
        <f>IF($AC644="","",IFERROR(_xlfn.SINGLE(INDEX(Exceções!$E$5:$E$203,MATCH($A644&amp;"|"&amp;$F644,Exceções!$F$5:$F$203,0))),""))</f>
        <v/>
      </c>
    </row>
    <row r="645" spans="1:30" ht="15" hidden="1" customHeight="1" x14ac:dyDescent="0.25">
      <c r="A645" s="31">
        <v>54049</v>
      </c>
      <c r="B645" s="17" t="s">
        <v>29</v>
      </c>
      <c r="C645" s="17" t="str">
        <f>IFERROR(INDEX(Cadastro!$C$5:$C$243,$AB645),"NÃO INFORMADO")</f>
        <v>ELE</v>
      </c>
      <c r="D645" s="17" t="str">
        <f>IFERROR(INDEX(Cadastro!$D$5:$D$243,$AB645),"")</f>
        <v>C</v>
      </c>
      <c r="E645" s="17" t="str">
        <f>IFERROR(INDEX(Cadastro!$G$5:$G$243,$AB645),"")</f>
        <v>C</v>
      </c>
      <c r="F645" s="29">
        <v>46327</v>
      </c>
      <c r="G645" s="32" t="str">
        <f t="shared" si="60"/>
        <v>dom</v>
      </c>
      <c r="H645" s="31" t="str">
        <f>IF($L645=0,"",_xlfn.MINIFS(Dados!$Q:$Q,Dados!$A:$A,$A645,Dados!$S:$S,$F645))</f>
        <v/>
      </c>
      <c r="I645" s="31" t="str">
        <f>IF($H645="","",_xlfn.MAXIFS(Dados!$R:$R,Dados!$A:$A,$A645,Dados!$S:$S,$F645))</f>
        <v/>
      </c>
      <c r="J645" s="32" t="str">
        <f>IF($D645&lt;&gt;"Folguista","",IFERROR(INDEX(Parâmetros!$D$52:$G$52,1,MIN(4,MAX(1,$W645))),""))</f>
        <v/>
      </c>
      <c r="K645" s="32" t="str">
        <f>IF(OR($AC645&lt;&gt;"",$Y645="Folga",$Y645="Folga trabalhada",$Y645="Férias (cadastro)",$Y645="Férias / afastamento",$Y645="Indeterminado (início da série)"),"",IF(OR($D645="6x1",$D645="FF 6x1"),IF(OR(WEEKDAY($F645,2)=6,WEEKDAY($F645,2)=7),"6x1 sáb/dom","6x1"),IF($D645="5x2","5x2",IF($H645="",IF($D645="Folguista",$J645,$E645),IF(OR($H645&gt;=Parâmetros!$E$18,$H645&lt;Parâmetros!$E$19),"C",IF($H645&lt;Parâmetros!$E$20,"A","B"))))))</f>
        <v>C</v>
      </c>
      <c r="L645" s="30">
        <f>SUMIFS(Dados!$E:$E,Dados!$A:$A,$A645,Dados!$S:$S,$F645)</f>
        <v>0</v>
      </c>
      <c r="M645" s="30">
        <f>IFERROR(INDEX(Parâmetros!$E$6:$E$11,MATCH($K645,Parâmetros!$A$6:$A$11,0)),"")</f>
        <v>6.67</v>
      </c>
      <c r="N645" s="33">
        <f t="shared" si="61"/>
        <v>0</v>
      </c>
      <c r="O645" s="33">
        <f>Parâmetros!$E$13</f>
        <v>0.8</v>
      </c>
      <c r="P645" s="32" t="str">
        <f>IF(OR($M645="",$F645&gt;Parâmetros!$E$14),"Não","Sim")</f>
        <v>Não</v>
      </c>
      <c r="Q645" s="32" t="str">
        <f t="shared" si="62"/>
        <v/>
      </c>
      <c r="R645" s="32" t="str">
        <f t="shared" si="63"/>
        <v/>
      </c>
      <c r="S645" s="30" t="str">
        <f t="shared" si="64"/>
        <v/>
      </c>
      <c r="T645" s="32" t="str">
        <f>IF($Q645&lt;&gt;"Sim","",IF($N645&gt;Parâmetros!$E$15,"Sim","Não"))</f>
        <v/>
      </c>
      <c r="U645" s="17" t="str">
        <f t="shared" si="65"/>
        <v>Fora da apuração</v>
      </c>
      <c r="V645" s="17" t="str">
        <f>IF($AC645&lt;&gt;"",IF($L645&gt;0,"ATENÇÃO · apontou em dia de "&amp;LOWER($AC645)&amp;" cadastrado","Exceção cadastrada · "&amp;$AC645)&amp;IF($AD645="",""," · "&amp;$AD645),IF($E645="Férias",IF($L645&gt;0,"ATENÇÃO · apontou estando de férias no cadastro","Férias no cadastro"),IF($Y645="Férias / afastamento","Afastamento · "&amp;($Z645+$AA645-1)&amp;" dias seguidos sem apontamento",IF($Y645="Folga trabalhada","ATENÇÃO · apontou em dia de folga da escala 5x2",IF($Y645="Folga",IF(AND($D645="5x2",OR(WEEKDAY($F645,2)=6,WEEKDAY($F645,2)=7)),"Folga de fim de semana da escala 5x2",IF(AND(OR($D645="6x1",$D645="FF 6x1"),WEEKDAY($F645,2)=6,FALSE()),"Folga de fim de semana · apontou no domingo anterior",IF(AND(OR($D645="6x1",$D645="FF 6x1"),WEEKDAY($F645,2)=7,AND($A645=$A644,$L644&gt;0)),"Folga de fim de semana · apontou no sábado",IF(AND(OR($D645="6x1",$D645="FF 6x1"),OR(WEEKDAY($F645,2)=6,WEEKDAY($F645,2)=7)),"Folga de fim de semana · sem apontamento no sábado nem no domingo","Folga prevista pelo ciclo")))),IF($Y645="Indeterminado (início da série)","Sem histórico anterior — informe o dia do ciclo no Cadastro",IF($Y645="Falta de registro",IF(OR(OR($D645="6x1",$D645="FF 6x1"),$D645="5x2"),"FALTA DE REGISTRO · dia útil da escala "&amp;$E645,"FALTA DE REGISTRO · dia "&amp;$W645&amp;" de "&amp;IFERROR(INDEX(Parâmetros!$B$39:$B$48,MATCH($E645,Parâmetros!$A$39:$A$48,0)),99)&amp;" do ciclo"),IF(OR($D645="6x1",$D645="FF 6x1"),IF(OR(AND(WEEKDAY($F645,2)=6,AND($A645=$A646,$L646&gt;0)),AND(WEEKDAY($F645,2)=7,AND($A645=$A644,$L644&gt;0))),"ATENÇÃO · apontou sábado e domingo no mesmo fim de semana",IF(OR(WEEKDAY($F645,2)=6,WEEKDAY($F645,2)=7),"Jornada de fim de semana do 6x1",IF(OR($H645&gt;=Parâmetros!$E$20,$H645&lt;Parâmetros!$E$19),"ATENÇÃO · 6x1 apontou fora do horário diurno","Jornada fixa do 6x1"))),IF($D645="5x2","Jornada fixa do 5x2",IF($D645="Folguista",IF($J645=$K645,"Evidência confirma sequência","DIVERGE · sequência "&amp;$J645&amp;" × evidência "&amp;$K645),IF($K645=$E645,"Evidência confirma cadastro","DIVERGE · cadastro "&amp;$E645&amp;" × evidência "&amp;$K645)))))))))))</f>
        <v>FALTA DE REGISTRO · dia 3 de 5 do ciclo</v>
      </c>
      <c r="W645" s="34">
        <f>IF(OR(OR($D645="6x1",$D645="FF 6x1"),$D645="5x2"),"",IF($AB645&lt;&gt;$AB644,IF(IFERROR(INDEX(Cadastro!$F$5:$F$243,$AB645),"")="",IF($L645&gt;0,1,0),IF(IFERROR(INDEX(Cadastro!$F$5:$F$243,$AB645),"")&lt;=IFERROR(INDEX(Parâmetros!$B$39:$B$48,MATCH($E645,Parâmetros!$A$39:$A$48,0)),99),IFERROR(INDEX(Cadastro!$F$5:$F$243,$AB645),""),0)),IF($L645&gt;0,IF(N($X644)&gt;0,1,N($W644)+1),IF(AND($L645=0,OR(N($W644)&gt;=IFERROR(INDEX(Parâmetros!$B$39:$B$48,MATCH($E645,Parâmetros!$A$39:$A$48,0)),99),AND(N($X644)&gt;0,N($X644)&lt;IFERROR(INDEX(Parâmetros!$C$39:$C$48,MATCH($E645,Parâmetros!$A$39:$A$48,0)),0)))),0,N($W644)+1))))</f>
        <v>3</v>
      </c>
      <c r="X645" s="34">
        <f>IF(OR(OR($D645="6x1",$D645="FF 6x1"),$D645="5x2"),"",IF($AB645&lt;&gt;$AB644,IF(IFERROR(INDEX(Cadastro!$F$5:$F$243,$AB645),"")="",0,IF(IFERROR(INDEX(Cadastro!$F$5:$F$243,$AB645),"")&gt;IFERROR(INDEX(Parâmetros!$B$39:$B$48,MATCH($E645,Parâmetros!$A$39:$A$48,0)),99),IFERROR(INDEX(Cadastro!$F$5:$F$243,$AB645),"")-IFERROR(INDEX(Parâmetros!$B$39:$B$48,MATCH($E645,Parâmetros!$A$39:$A$48,0)),99),0)),IF(AND($L645=0,OR(N($W644)&gt;=IFERROR(INDEX(Parâmetros!$B$39:$B$48,MATCH($E645,Parâmetros!$A$39:$A$48,0)),99),AND(N($X644)&gt;0,N($X644)&lt;IFERROR(INDEX(Parâmetros!$C$39:$C$48,MATCH($E645,Parâmetros!$A$39:$A$48,0)),0)))),N($X644)+1,0)))</f>
        <v>0</v>
      </c>
      <c r="Y645" t="str">
        <f>IF($AC645&lt;&gt;"",IF($L645&gt;0,$AC645&amp;" · com apontamento",$AC645),IF($E645="Férias",IF($L645&gt;0,"Férias · com apontamento","Férias (cadastro)"),IF(($Z645+$AA645-1)&gt;Parâmetros!$E$16,"Férias / afastamento",IF(AND($D645="5x2",OR(WEEKDAY($F645,2)=6,WEEKDAY($F645,2)=7)),IF($L645&gt;0,"Folga trabalhada","Folga"),IF($L645&gt;0,"Trabalhado",IF(OR(OR($D645="6x1",$D645="FF 6x1"),$D645="5x2"),IF(AND(OR($D645="6x1",$D645="FF 6x1"),OR(WEEKDAY($F645,2)=6,WEEKDAY($F645,2)=7)),"Folga","Falta de registro"),IF(AND($AB645&lt;&gt;$AB644,IFERROR(INDEX(Cadastro!$F$5:$F$243,$AB645),"")=""),"Indeterminado (início da série)",IF($X645&gt;0,"Folga","Falta de registro"))))))))</f>
        <v>Falta de registro</v>
      </c>
      <c r="Z645" s="34">
        <f>IF(OR($L645&gt;0,$F645&gt;Parâmetros!$E$14),0,IF($A645&lt;&gt;$A644,1,N($Z644)+1))</f>
        <v>0</v>
      </c>
      <c r="AA645" s="34">
        <f>IF(OR($L645&gt;0,$F645&gt;Parâmetros!$E$14),0,IF(OR($A645&lt;&gt;$A646,$F646&gt;Parâmetros!$E$14),1,N($AA646)+1))</f>
        <v>0</v>
      </c>
      <c r="AB645" s="31">
        <f>IFERROR(MATCH($A645&amp;"|"&amp;TEXT(_xlfn.MAXIFS(Cadastro!$E$5:$E$243,Cadastro!$A$5:$A$243,$A645,Cadastro!$E$5:$E$243,"&lt;="&amp;$F645),"yyyymmdd"),Cadastro!$I$5:$I$243,0),"")</f>
        <v>91</v>
      </c>
      <c r="AC645" t="str">
        <f>IFERROR(_xlfn.SINGLE(INDEX(Exceções!$D$5:$D$203,MATCH($A645&amp;"|"&amp;$F645,Exceções!$F$5:$F$203,0))),"")</f>
        <v/>
      </c>
      <c r="AD645" t="str">
        <f>IF($AC645="","",IFERROR(_xlfn.SINGLE(INDEX(Exceções!$E$5:$E$203,MATCH($A645&amp;"|"&amp;$F645,Exceções!$F$5:$F$203,0))),""))</f>
        <v/>
      </c>
    </row>
    <row r="646" spans="1:30" ht="15" hidden="1" customHeight="1" x14ac:dyDescent="0.25">
      <c r="A646" s="31">
        <v>50636</v>
      </c>
      <c r="B646" s="17" t="s">
        <v>18</v>
      </c>
      <c r="C646" s="17" t="str">
        <f>IFERROR(INDEX(Cadastro!$C$5:$C$243,$AB646),"NÃO INFORMADO")</f>
        <v>CAL</v>
      </c>
      <c r="D646" s="17" t="str">
        <f>IFERROR(INDEX(Cadastro!$D$5:$D$243,$AB646),"")</f>
        <v>6x1</v>
      </c>
      <c r="E646" s="17" t="str">
        <f>IFERROR(INDEX(Cadastro!$G$5:$G$243,$AB646),"")</f>
        <v>6x1</v>
      </c>
      <c r="F646" s="29">
        <v>46300</v>
      </c>
      <c r="G646" s="32" t="str">
        <f t="shared" si="60"/>
        <v>seg</v>
      </c>
      <c r="H646" s="31">
        <f>IF($L646=0,"",_xlfn.MINIFS(Dados!$Q:$Q,Dados!$A:$A,$A646,Dados!$S:$S,$F646))</f>
        <v>435</v>
      </c>
      <c r="I646" s="31">
        <f>IF($H646="","",_xlfn.MAXIFS(Dados!$R:$R,Dados!$A:$A,$A646,Dados!$S:$S,$F646))</f>
        <v>1003</v>
      </c>
      <c r="J646" s="32" t="str">
        <f>IF($D646&lt;&gt;"Folguista","",IFERROR(INDEX(Parâmetros!$D$52:$G$52,1,MIN(4,MAX(1,$W646))),""))</f>
        <v/>
      </c>
      <c r="K646" s="32" t="str">
        <f>IF(OR($AC646&lt;&gt;"",$Y646="Folga",$Y646="Folga trabalhada",$Y646="Férias (cadastro)",$Y646="Férias / afastamento",$Y646="Indeterminado (início da série)"),"",IF(OR($D646="6x1",$D646="FF 6x1"),IF(OR(WEEKDAY($F646,2)=6,WEEKDAY($F646,2)=7),"6x1 sáb/dom","6x1"),IF($D646="5x2","5x2",IF($H646="",IF($D646="Folguista",$J646,$E646),IF(OR($H646&gt;=Parâmetros!$E$18,$H646&lt;Parâmetros!$E$19),"C",IF($H646&lt;Parâmetros!$E$20,"A","B"))))))</f>
        <v>6x1</v>
      </c>
      <c r="L646" s="30">
        <f>SUMIFS(Dados!$E:$E,Dados!$A:$A,$A646,Dados!$S:$S,$F646)</f>
        <v>8.4</v>
      </c>
      <c r="M646" s="30">
        <f>IFERROR(INDEX(Parâmetros!$E$6:$E$11,MATCH($K646,Parâmetros!$A$6:$A$11,0)),"")</f>
        <v>8.8000000000000007</v>
      </c>
      <c r="N646" s="33">
        <f t="shared" si="61"/>
        <v>0.95454545454545447</v>
      </c>
      <c r="O646" s="33">
        <f>Parâmetros!$E$13</f>
        <v>0.8</v>
      </c>
      <c r="P646" s="32" t="str">
        <f>IF(OR($M646="",$F646&gt;Parâmetros!$E$14),"Não","Sim")</f>
        <v>Sim</v>
      </c>
      <c r="Q646" s="32" t="str">
        <f t="shared" si="62"/>
        <v>Sim</v>
      </c>
      <c r="R646" s="32" t="str">
        <f t="shared" si="63"/>
        <v>Sim</v>
      </c>
      <c r="S646" s="30">
        <f t="shared" si="64"/>
        <v>0</v>
      </c>
      <c r="T646" s="32" t="str">
        <f>IF($Q646&lt;&gt;"Sim","",IF($N646&gt;Parâmetros!$E$15,"Sim","Não"))</f>
        <v>Não</v>
      </c>
      <c r="U646" s="17" t="str">
        <f t="shared" si="65"/>
        <v>Na meta</v>
      </c>
      <c r="V646" s="17" t="str">
        <f>IF($AC646&lt;&gt;"",IF($L646&gt;0,"ATENÇÃO · apontou em dia de "&amp;LOWER($AC646)&amp;" cadastrado","Exceção cadastrada · "&amp;$AC646)&amp;IF($AD646="",""," · "&amp;$AD646),IF($E646="Férias",IF($L646&gt;0,"ATENÇÃO · apontou estando de férias no cadastro","Férias no cadastro"),IF($Y646="Férias / afastamento","Afastamento · "&amp;($Z646+$AA646-1)&amp;" dias seguidos sem apontamento",IF($Y646="Folga trabalhada","ATENÇÃO · apontou em dia de folga da escala 5x2",IF($Y646="Folga",IF(AND($D646="5x2",OR(WEEKDAY($F646,2)=6,WEEKDAY($F646,2)=7)),"Folga de fim de semana da escala 5x2",IF(AND(OR($D646="6x1",$D646="FF 6x1"),WEEKDAY($F646,2)=6,FALSE()),"Folga de fim de semana · apontou no domingo anterior",IF(AND(OR($D646="6x1",$D646="FF 6x1"),WEEKDAY($F646,2)=7,AND($A646=$A645,$L645&gt;0)),"Folga de fim de semana · apontou no sábado",IF(AND(OR($D646="6x1",$D646="FF 6x1"),OR(WEEKDAY($F646,2)=6,WEEKDAY($F646,2)=7)),"Folga de fim de semana · sem apontamento no sábado nem no domingo","Folga prevista pelo ciclo")))),IF($Y646="Indeterminado (início da série)","Sem histórico anterior — informe o dia do ciclo no Cadastro",IF($Y646="Falta de registro",IF(OR(OR($D646="6x1",$D646="FF 6x1"),$D646="5x2"),"FALTA DE REGISTRO · dia útil da escala "&amp;$E646,"FALTA DE REGISTRO · dia "&amp;$W646&amp;" de "&amp;IFERROR(INDEX(Parâmetros!$B$39:$B$48,MATCH($E646,Parâmetros!$A$39:$A$48,0)),99)&amp;" do ciclo"),IF(OR($D646="6x1",$D646="FF 6x1"),IF(OR(AND(WEEKDAY($F646,2)=6,AND($A646=$A647,$L647&gt;0)),AND(WEEKDAY($F646,2)=7,AND($A646=$A645,$L645&gt;0))),"ATENÇÃO · apontou sábado e domingo no mesmo fim de semana",IF(OR(WEEKDAY($F646,2)=6,WEEKDAY($F646,2)=7),"Jornada de fim de semana do 6x1",IF(OR($H646&gt;=Parâmetros!$E$20,$H646&lt;Parâmetros!$E$19),"ATENÇÃO · 6x1 apontou fora do horário diurno","Jornada fixa do 6x1"))),IF($D646="5x2","Jornada fixa do 5x2",IF($D646="Folguista",IF($J646=$K646,"Evidência confirma sequência","DIVERGE · sequência "&amp;$J646&amp;" × evidência "&amp;$K646),IF($K646=$E646,"Evidência confirma cadastro","DIVERGE · cadastro "&amp;$E646&amp;" × evidência "&amp;$K646)))))))))))</f>
        <v>Jornada fixa do 6x1</v>
      </c>
      <c r="W646" s="34" t="str">
        <f>IF(OR(OR($D646="6x1",$D646="FF 6x1"),$D646="5x2"),"",IF($AB646&lt;&gt;$AB645,IF(IFERROR(INDEX(Cadastro!$F$5:$F$243,$AB646),"")="",IF($L646&gt;0,1,0),IF(IFERROR(INDEX(Cadastro!$F$5:$F$243,$AB646),"")&lt;=IFERROR(INDEX(Parâmetros!$B$39:$B$48,MATCH($E646,Parâmetros!$A$39:$A$48,0)),99),IFERROR(INDEX(Cadastro!$F$5:$F$243,$AB646),""),0)),IF($L646&gt;0,IF(N($X645)&gt;0,1,N($W645)+1),IF(AND($L646=0,OR(N($W645)&gt;=IFERROR(INDEX(Parâmetros!$B$39:$B$48,MATCH($E646,Parâmetros!$A$39:$A$48,0)),99),AND(N($X645)&gt;0,N($X645)&lt;IFERROR(INDEX(Parâmetros!$C$39:$C$48,MATCH($E646,Parâmetros!$A$39:$A$48,0)),0)))),0,N($W645)+1))))</f>
        <v/>
      </c>
      <c r="X646" s="34" t="str">
        <f>IF(OR(OR($D646="6x1",$D646="FF 6x1"),$D646="5x2"),"",IF($AB646&lt;&gt;$AB645,IF(IFERROR(INDEX(Cadastro!$F$5:$F$243,$AB646),"")="",0,IF(IFERROR(INDEX(Cadastro!$F$5:$F$243,$AB646),"")&gt;IFERROR(INDEX(Parâmetros!$B$39:$B$48,MATCH($E646,Parâmetros!$A$39:$A$48,0)),99),IFERROR(INDEX(Cadastro!$F$5:$F$243,$AB646),"")-IFERROR(INDEX(Parâmetros!$B$39:$B$48,MATCH($E646,Parâmetros!$A$39:$A$48,0)),99),0)),IF(AND($L646=0,OR(N($W645)&gt;=IFERROR(INDEX(Parâmetros!$B$39:$B$48,MATCH($E646,Parâmetros!$A$39:$A$48,0)),99),AND(N($X645)&gt;0,N($X645)&lt;IFERROR(INDEX(Parâmetros!$C$39:$C$48,MATCH($E646,Parâmetros!$A$39:$A$48,0)),0)))),N($X645)+1,0)))</f>
        <v/>
      </c>
      <c r="Y646" t="str">
        <f>IF($AC646&lt;&gt;"",IF($L646&gt;0,$AC646&amp;" · com apontamento",$AC646),IF($E646="Férias",IF($L646&gt;0,"Férias · com apontamento","Férias (cadastro)"),IF(($Z646+$AA646-1)&gt;Parâmetros!$E$16,"Férias / afastamento",IF(AND($D646="5x2",OR(WEEKDAY($F646,2)=6,WEEKDAY($F646,2)=7)),IF($L646&gt;0,"Folga trabalhada","Folga"),IF($L646&gt;0,"Trabalhado",IF(OR(OR($D646="6x1",$D646="FF 6x1"),$D646="5x2"),IF(AND(OR($D646="6x1",$D646="FF 6x1"),OR(WEEKDAY($F646,2)=6,WEEKDAY($F646,2)=7)),"Folga","Falta de registro"),IF(AND($AB646&lt;&gt;$AB645,IFERROR(INDEX(Cadastro!$F$5:$F$243,$AB646),"")=""),"Indeterminado (início da série)",IF($X646&gt;0,"Folga","Falta de registro"))))))))</f>
        <v>Trabalhado</v>
      </c>
      <c r="Z646" s="34">
        <f>IF(OR($L646&gt;0,$F646&gt;Parâmetros!$E$14),0,IF($A646&lt;&gt;$A645,1,N($Z645)+1))</f>
        <v>0</v>
      </c>
      <c r="AA646" s="34">
        <f>IF(OR($L646&gt;0,$F646&gt;Parâmetros!$E$14),0,IF(OR($A646&lt;&gt;$A647,$F647&gt;Parâmetros!$E$14),1,N($AA647)+1))</f>
        <v>0</v>
      </c>
      <c r="AB646" s="31">
        <f>IFERROR(MATCH($A646&amp;"|"&amp;TEXT(_xlfn.MAXIFS(Cadastro!$E$5:$E$243,Cadastro!$A$5:$A$243,$A646,Cadastro!$E$5:$E$243,"&lt;="&amp;$F646),"yyyymmdd"),Cadastro!$I$5:$I$243,0),"")</f>
        <v>94</v>
      </c>
      <c r="AC646" t="str">
        <f>IFERROR(_xlfn.SINGLE(INDEX(Exceções!$D$5:$D$203,MATCH($A646&amp;"|"&amp;$F646,Exceções!$F$5:$F$203,0))),"")</f>
        <v/>
      </c>
      <c r="AD646" t="str">
        <f>IF($AC646="","",IFERROR(_xlfn.SINGLE(INDEX(Exceções!$E$5:$E$203,MATCH($A646&amp;"|"&amp;$F646,Exceções!$F$5:$F$203,0))),""))</f>
        <v/>
      </c>
    </row>
    <row r="647" spans="1:30" ht="15" hidden="1" customHeight="1" x14ac:dyDescent="0.25">
      <c r="A647" s="31">
        <v>50636</v>
      </c>
      <c r="B647" s="17" t="s">
        <v>18</v>
      </c>
      <c r="C647" s="17" t="str">
        <f>IFERROR(INDEX(Cadastro!$C$5:$C$243,$AB647),"NÃO INFORMADO")</f>
        <v>CAL</v>
      </c>
      <c r="D647" s="17" t="str">
        <f>IFERROR(INDEX(Cadastro!$D$5:$D$243,$AB647),"")</f>
        <v>6x1</v>
      </c>
      <c r="E647" s="17" t="str">
        <f>IFERROR(INDEX(Cadastro!$G$5:$G$243,$AB647),"")</f>
        <v>6x1</v>
      </c>
      <c r="F647" s="29">
        <v>46301</v>
      </c>
      <c r="G647" s="32" t="str">
        <f t="shared" si="60"/>
        <v>ter</v>
      </c>
      <c r="H647" s="31">
        <f>IF($L647=0,"",_xlfn.MINIFS(Dados!$Q:$Q,Dados!$A:$A,$A647,Dados!$S:$S,$F647))</f>
        <v>440</v>
      </c>
      <c r="I647" s="31">
        <f>IF($H647="","",_xlfn.MAXIFS(Dados!$R:$R,Dados!$A:$A,$A647,Dados!$S:$S,$F647))</f>
        <v>1002</v>
      </c>
      <c r="J647" s="32" t="str">
        <f>IF($D647&lt;&gt;"Folguista","",IFERROR(INDEX(Parâmetros!$D$52:$G$52,1,MIN(4,MAX(1,$W647))),""))</f>
        <v/>
      </c>
      <c r="K647" s="32" t="str">
        <f>IF(OR($AC647&lt;&gt;"",$Y647="Folga",$Y647="Folga trabalhada",$Y647="Férias (cadastro)",$Y647="Férias / afastamento",$Y647="Indeterminado (início da série)"),"",IF(OR($D647="6x1",$D647="FF 6x1"),IF(OR(WEEKDAY($F647,2)=6,WEEKDAY($F647,2)=7),"6x1 sáb/dom","6x1"),IF($D647="5x2","5x2",IF($H647="",IF($D647="Folguista",$J647,$E647),IF(OR($H647&gt;=Parâmetros!$E$18,$H647&lt;Parâmetros!$E$19),"C",IF($H647&lt;Parâmetros!$E$20,"A","B"))))))</f>
        <v>6x1</v>
      </c>
      <c r="L647" s="30">
        <f>SUMIFS(Dados!$E:$E,Dados!$A:$A,$A647,Dados!$S:$S,$F647)</f>
        <v>8.34</v>
      </c>
      <c r="M647" s="30">
        <f>IFERROR(INDEX(Parâmetros!$E$6:$E$11,MATCH($K647,Parâmetros!$A$6:$A$11,0)),"")</f>
        <v>8.8000000000000007</v>
      </c>
      <c r="N647" s="33">
        <f t="shared" si="61"/>
        <v>0.94772727272727264</v>
      </c>
      <c r="O647" s="33">
        <f>Parâmetros!$E$13</f>
        <v>0.8</v>
      </c>
      <c r="P647" s="32" t="str">
        <f>IF(OR($M647="",$F647&gt;Parâmetros!$E$14),"Não","Sim")</f>
        <v>Sim</v>
      </c>
      <c r="Q647" s="32" t="str">
        <f t="shared" si="62"/>
        <v>Sim</v>
      </c>
      <c r="R647" s="32" t="str">
        <f t="shared" si="63"/>
        <v>Sim</v>
      </c>
      <c r="S647" s="30">
        <f t="shared" si="64"/>
        <v>0</v>
      </c>
      <c r="T647" s="32" t="str">
        <f>IF($Q647&lt;&gt;"Sim","",IF($N647&gt;Parâmetros!$E$15,"Sim","Não"))</f>
        <v>Não</v>
      </c>
      <c r="U647" s="17" t="str">
        <f t="shared" si="65"/>
        <v>Na meta</v>
      </c>
      <c r="V647" s="17" t="str">
        <f>IF($AC647&lt;&gt;"",IF($L647&gt;0,"ATENÇÃO · apontou em dia de "&amp;LOWER($AC647)&amp;" cadastrado","Exceção cadastrada · "&amp;$AC647)&amp;IF($AD647="",""," · "&amp;$AD647),IF($E647="Férias",IF($L647&gt;0,"ATENÇÃO · apontou estando de férias no cadastro","Férias no cadastro"),IF($Y647="Férias / afastamento","Afastamento · "&amp;($Z647+$AA647-1)&amp;" dias seguidos sem apontamento",IF($Y647="Folga trabalhada","ATENÇÃO · apontou em dia de folga da escala 5x2",IF($Y647="Folga",IF(AND($D647="5x2",OR(WEEKDAY($F647,2)=6,WEEKDAY($F647,2)=7)),"Folga de fim de semana da escala 5x2",IF(AND(OR($D647="6x1",$D647="FF 6x1"),WEEKDAY($F647,2)=6,FALSE()),"Folga de fim de semana · apontou no domingo anterior",IF(AND(OR($D647="6x1",$D647="FF 6x1"),WEEKDAY($F647,2)=7,AND($A647=$A646,$L646&gt;0)),"Folga de fim de semana · apontou no sábado",IF(AND(OR($D647="6x1",$D647="FF 6x1"),OR(WEEKDAY($F647,2)=6,WEEKDAY($F647,2)=7)),"Folga de fim de semana · sem apontamento no sábado nem no domingo","Folga prevista pelo ciclo")))),IF($Y647="Indeterminado (início da série)","Sem histórico anterior — informe o dia do ciclo no Cadastro",IF($Y647="Falta de registro",IF(OR(OR($D647="6x1",$D647="FF 6x1"),$D647="5x2"),"FALTA DE REGISTRO · dia útil da escala "&amp;$E647,"FALTA DE REGISTRO · dia "&amp;$W647&amp;" de "&amp;IFERROR(INDEX(Parâmetros!$B$39:$B$48,MATCH($E647,Parâmetros!$A$39:$A$48,0)),99)&amp;" do ciclo"),IF(OR($D647="6x1",$D647="FF 6x1"),IF(OR(AND(WEEKDAY($F647,2)=6,AND($A647=$A648,$L648&gt;0)),AND(WEEKDAY($F647,2)=7,AND($A647=$A646,$L646&gt;0))),"ATENÇÃO · apontou sábado e domingo no mesmo fim de semana",IF(OR(WEEKDAY($F647,2)=6,WEEKDAY($F647,2)=7),"Jornada de fim de semana do 6x1",IF(OR($H647&gt;=Parâmetros!$E$20,$H647&lt;Parâmetros!$E$19),"ATENÇÃO · 6x1 apontou fora do horário diurno","Jornada fixa do 6x1"))),IF($D647="5x2","Jornada fixa do 5x2",IF($D647="Folguista",IF($J647=$K647,"Evidência confirma sequência","DIVERGE · sequência "&amp;$J647&amp;" × evidência "&amp;$K647),IF($K647=$E647,"Evidência confirma cadastro","DIVERGE · cadastro "&amp;$E647&amp;" × evidência "&amp;$K647)))))))))))</f>
        <v>Jornada fixa do 6x1</v>
      </c>
      <c r="W647" s="34" t="str">
        <f>IF(OR(OR($D647="6x1",$D647="FF 6x1"),$D647="5x2"),"",IF($AB647&lt;&gt;$AB646,IF(IFERROR(INDEX(Cadastro!$F$5:$F$243,$AB647),"")="",IF($L647&gt;0,1,0),IF(IFERROR(INDEX(Cadastro!$F$5:$F$243,$AB647),"")&lt;=IFERROR(INDEX(Parâmetros!$B$39:$B$48,MATCH($E647,Parâmetros!$A$39:$A$48,0)),99),IFERROR(INDEX(Cadastro!$F$5:$F$243,$AB647),""),0)),IF($L647&gt;0,IF(N($X646)&gt;0,1,N($W646)+1),IF(AND($L647=0,OR(N($W646)&gt;=IFERROR(INDEX(Parâmetros!$B$39:$B$48,MATCH($E647,Parâmetros!$A$39:$A$48,0)),99),AND(N($X646)&gt;0,N($X646)&lt;IFERROR(INDEX(Parâmetros!$C$39:$C$48,MATCH($E647,Parâmetros!$A$39:$A$48,0)),0)))),0,N($W646)+1))))</f>
        <v/>
      </c>
      <c r="X647" s="34" t="str">
        <f>IF(OR(OR($D647="6x1",$D647="FF 6x1"),$D647="5x2"),"",IF($AB647&lt;&gt;$AB646,IF(IFERROR(INDEX(Cadastro!$F$5:$F$243,$AB647),"")="",0,IF(IFERROR(INDEX(Cadastro!$F$5:$F$243,$AB647),"")&gt;IFERROR(INDEX(Parâmetros!$B$39:$B$48,MATCH($E647,Parâmetros!$A$39:$A$48,0)),99),IFERROR(INDEX(Cadastro!$F$5:$F$243,$AB647),"")-IFERROR(INDEX(Parâmetros!$B$39:$B$48,MATCH($E647,Parâmetros!$A$39:$A$48,0)),99),0)),IF(AND($L647=0,OR(N($W646)&gt;=IFERROR(INDEX(Parâmetros!$B$39:$B$48,MATCH($E647,Parâmetros!$A$39:$A$48,0)),99),AND(N($X646)&gt;0,N($X646)&lt;IFERROR(INDEX(Parâmetros!$C$39:$C$48,MATCH($E647,Parâmetros!$A$39:$A$48,0)),0)))),N($X646)+1,0)))</f>
        <v/>
      </c>
      <c r="Y647" t="str">
        <f>IF($AC647&lt;&gt;"",IF($L647&gt;0,$AC647&amp;" · com apontamento",$AC647),IF($E647="Férias",IF($L647&gt;0,"Férias · com apontamento","Férias (cadastro)"),IF(($Z647+$AA647-1)&gt;Parâmetros!$E$16,"Férias / afastamento",IF(AND($D647="5x2",OR(WEEKDAY($F647,2)=6,WEEKDAY($F647,2)=7)),IF($L647&gt;0,"Folga trabalhada","Folga"),IF($L647&gt;0,"Trabalhado",IF(OR(OR($D647="6x1",$D647="FF 6x1"),$D647="5x2"),IF(AND(OR($D647="6x1",$D647="FF 6x1"),OR(WEEKDAY($F647,2)=6,WEEKDAY($F647,2)=7)),"Folga","Falta de registro"),IF(AND($AB647&lt;&gt;$AB646,IFERROR(INDEX(Cadastro!$F$5:$F$243,$AB647),"")=""),"Indeterminado (início da série)",IF($X647&gt;0,"Folga","Falta de registro"))))))))</f>
        <v>Trabalhado</v>
      </c>
      <c r="Z647" s="34">
        <f>IF(OR($L647&gt;0,$F647&gt;Parâmetros!$E$14),0,IF($A647&lt;&gt;$A646,1,N($Z646)+1))</f>
        <v>0</v>
      </c>
      <c r="AA647" s="34">
        <f>IF(OR($L647&gt;0,$F647&gt;Parâmetros!$E$14),0,IF(OR($A647&lt;&gt;$A648,$F648&gt;Parâmetros!$E$14),1,N($AA648)+1))</f>
        <v>0</v>
      </c>
      <c r="AB647" s="31">
        <f>IFERROR(MATCH($A647&amp;"|"&amp;TEXT(_xlfn.MAXIFS(Cadastro!$E$5:$E$243,Cadastro!$A$5:$A$243,$A647,Cadastro!$E$5:$E$243,"&lt;="&amp;$F647),"yyyymmdd"),Cadastro!$I$5:$I$243,0),"")</f>
        <v>94</v>
      </c>
      <c r="AC647" t="str">
        <f>IFERROR(_xlfn.SINGLE(INDEX(Exceções!$D$5:$D$203,MATCH($A647&amp;"|"&amp;$F647,Exceções!$F$5:$F$203,0))),"")</f>
        <v/>
      </c>
      <c r="AD647" t="str">
        <f>IF($AC647="","",IFERROR(_xlfn.SINGLE(INDEX(Exceções!$E$5:$E$203,MATCH($A647&amp;"|"&amp;$F647,Exceções!$F$5:$F$203,0))),""))</f>
        <v/>
      </c>
    </row>
    <row r="648" spans="1:30" ht="15" hidden="1" customHeight="1" x14ac:dyDescent="0.25">
      <c r="A648" s="31">
        <v>50636</v>
      </c>
      <c r="B648" s="17" t="s">
        <v>18</v>
      </c>
      <c r="C648" s="17" t="str">
        <f>IFERROR(INDEX(Cadastro!$C$5:$C$243,$AB648),"NÃO INFORMADO")</f>
        <v>CAL</v>
      </c>
      <c r="D648" s="17" t="str">
        <f>IFERROR(INDEX(Cadastro!$D$5:$D$243,$AB648),"")</f>
        <v>6x1</v>
      </c>
      <c r="E648" s="17" t="str">
        <f>IFERROR(INDEX(Cadastro!$G$5:$G$243,$AB648),"")</f>
        <v>6x1</v>
      </c>
      <c r="F648" s="29">
        <v>46302</v>
      </c>
      <c r="G648" s="32" t="str">
        <f t="shared" si="60"/>
        <v>qua</v>
      </c>
      <c r="H648" s="31">
        <f>IF($L648=0,"",_xlfn.MINIFS(Dados!$Q:$Q,Dados!$A:$A,$A648,Dados!$S:$S,$F648))</f>
        <v>435</v>
      </c>
      <c r="I648" s="31">
        <f>IF($H648="","",_xlfn.MAXIFS(Dados!$R:$R,Dados!$A:$A,$A648,Dados!$S:$S,$F648))</f>
        <v>1002</v>
      </c>
      <c r="J648" s="32" t="str">
        <f>IF($D648&lt;&gt;"Folguista","",IFERROR(INDEX(Parâmetros!$D$52:$G$52,1,MIN(4,MAX(1,$W648))),""))</f>
        <v/>
      </c>
      <c r="K648" s="32" t="str">
        <f>IF(OR($AC648&lt;&gt;"",$Y648="Folga",$Y648="Folga trabalhada",$Y648="Férias (cadastro)",$Y648="Férias / afastamento",$Y648="Indeterminado (início da série)"),"",IF(OR($D648="6x1",$D648="FF 6x1"),IF(OR(WEEKDAY($F648,2)=6,WEEKDAY($F648,2)=7),"6x1 sáb/dom","6x1"),IF($D648="5x2","5x2",IF($H648="",IF($D648="Folguista",$J648,$E648),IF(OR($H648&gt;=Parâmetros!$E$18,$H648&lt;Parâmetros!$E$19),"C",IF($H648&lt;Parâmetros!$E$20,"A","B"))))))</f>
        <v>6x1</v>
      </c>
      <c r="L648" s="30">
        <f>SUMIFS(Dados!$E:$E,Dados!$A:$A,$A648,Dados!$S:$S,$F648)</f>
        <v>8.2600000000000016</v>
      </c>
      <c r="M648" s="30">
        <f>IFERROR(INDEX(Parâmetros!$E$6:$E$11,MATCH($K648,Parâmetros!$A$6:$A$11,0)),"")</f>
        <v>8.8000000000000007</v>
      </c>
      <c r="N648" s="33">
        <f t="shared" si="61"/>
        <v>0.93863636363636371</v>
      </c>
      <c r="O648" s="33">
        <f>Parâmetros!$E$13</f>
        <v>0.8</v>
      </c>
      <c r="P648" s="32" t="str">
        <f>IF(OR($M648="",$F648&gt;Parâmetros!$E$14),"Não","Sim")</f>
        <v>Sim</v>
      </c>
      <c r="Q648" s="32" t="str">
        <f t="shared" si="62"/>
        <v>Sim</v>
      </c>
      <c r="R648" s="32" t="str">
        <f t="shared" si="63"/>
        <v>Sim</v>
      </c>
      <c r="S648" s="30">
        <f t="shared" si="64"/>
        <v>0</v>
      </c>
      <c r="T648" s="32" t="str">
        <f>IF($Q648&lt;&gt;"Sim","",IF($N648&gt;Parâmetros!$E$15,"Sim","Não"))</f>
        <v>Não</v>
      </c>
      <c r="U648" s="17" t="str">
        <f t="shared" si="65"/>
        <v>Na meta</v>
      </c>
      <c r="V648" s="17" t="str">
        <f>IF($AC648&lt;&gt;"",IF($L648&gt;0,"ATENÇÃO · apontou em dia de "&amp;LOWER($AC648)&amp;" cadastrado","Exceção cadastrada · "&amp;$AC648)&amp;IF($AD648="",""," · "&amp;$AD648),IF($E648="Férias",IF($L648&gt;0,"ATENÇÃO · apontou estando de férias no cadastro","Férias no cadastro"),IF($Y648="Férias / afastamento","Afastamento · "&amp;($Z648+$AA648-1)&amp;" dias seguidos sem apontamento",IF($Y648="Folga trabalhada","ATENÇÃO · apontou em dia de folga da escala 5x2",IF($Y648="Folga",IF(AND($D648="5x2",OR(WEEKDAY($F648,2)=6,WEEKDAY($F648,2)=7)),"Folga de fim de semana da escala 5x2",IF(AND(OR($D648="6x1",$D648="FF 6x1"),WEEKDAY($F648,2)=6,FALSE()),"Folga de fim de semana · apontou no domingo anterior",IF(AND(OR($D648="6x1",$D648="FF 6x1"),WEEKDAY($F648,2)=7,AND($A648=$A647,$L647&gt;0)),"Folga de fim de semana · apontou no sábado",IF(AND(OR($D648="6x1",$D648="FF 6x1"),OR(WEEKDAY($F648,2)=6,WEEKDAY($F648,2)=7)),"Folga de fim de semana · sem apontamento no sábado nem no domingo","Folga prevista pelo ciclo")))),IF($Y648="Indeterminado (início da série)","Sem histórico anterior — informe o dia do ciclo no Cadastro",IF($Y648="Falta de registro",IF(OR(OR($D648="6x1",$D648="FF 6x1"),$D648="5x2"),"FALTA DE REGISTRO · dia útil da escala "&amp;$E648,"FALTA DE REGISTRO · dia "&amp;$W648&amp;" de "&amp;IFERROR(INDEX(Parâmetros!$B$39:$B$48,MATCH($E648,Parâmetros!$A$39:$A$48,0)),99)&amp;" do ciclo"),IF(OR($D648="6x1",$D648="FF 6x1"),IF(OR(AND(WEEKDAY($F648,2)=6,AND($A648=$A649,$L649&gt;0)),AND(WEEKDAY($F648,2)=7,AND($A648=$A647,$L647&gt;0))),"ATENÇÃO · apontou sábado e domingo no mesmo fim de semana",IF(OR(WEEKDAY($F648,2)=6,WEEKDAY($F648,2)=7),"Jornada de fim de semana do 6x1",IF(OR($H648&gt;=Parâmetros!$E$20,$H648&lt;Parâmetros!$E$19),"ATENÇÃO · 6x1 apontou fora do horário diurno","Jornada fixa do 6x1"))),IF($D648="5x2","Jornada fixa do 5x2",IF($D648="Folguista",IF($J648=$K648,"Evidência confirma sequência","DIVERGE · sequência "&amp;$J648&amp;" × evidência "&amp;$K648),IF($K648=$E648,"Evidência confirma cadastro","DIVERGE · cadastro "&amp;$E648&amp;" × evidência "&amp;$K648)))))))))))</f>
        <v>Jornada fixa do 6x1</v>
      </c>
      <c r="W648" s="34" t="str">
        <f>IF(OR(OR($D648="6x1",$D648="FF 6x1"),$D648="5x2"),"",IF($AB648&lt;&gt;$AB647,IF(IFERROR(INDEX(Cadastro!$F$5:$F$243,$AB648),"")="",IF($L648&gt;0,1,0),IF(IFERROR(INDEX(Cadastro!$F$5:$F$243,$AB648),"")&lt;=IFERROR(INDEX(Parâmetros!$B$39:$B$48,MATCH($E648,Parâmetros!$A$39:$A$48,0)),99),IFERROR(INDEX(Cadastro!$F$5:$F$243,$AB648),""),0)),IF($L648&gt;0,IF(N($X647)&gt;0,1,N($W647)+1),IF(AND($L648=0,OR(N($W647)&gt;=IFERROR(INDEX(Parâmetros!$B$39:$B$48,MATCH($E648,Parâmetros!$A$39:$A$48,0)),99),AND(N($X647)&gt;0,N($X647)&lt;IFERROR(INDEX(Parâmetros!$C$39:$C$48,MATCH($E648,Parâmetros!$A$39:$A$48,0)),0)))),0,N($W647)+1))))</f>
        <v/>
      </c>
      <c r="X648" s="34" t="str">
        <f>IF(OR(OR($D648="6x1",$D648="FF 6x1"),$D648="5x2"),"",IF($AB648&lt;&gt;$AB647,IF(IFERROR(INDEX(Cadastro!$F$5:$F$243,$AB648),"")="",0,IF(IFERROR(INDEX(Cadastro!$F$5:$F$243,$AB648),"")&gt;IFERROR(INDEX(Parâmetros!$B$39:$B$48,MATCH($E648,Parâmetros!$A$39:$A$48,0)),99),IFERROR(INDEX(Cadastro!$F$5:$F$243,$AB648),"")-IFERROR(INDEX(Parâmetros!$B$39:$B$48,MATCH($E648,Parâmetros!$A$39:$A$48,0)),99),0)),IF(AND($L648=0,OR(N($W647)&gt;=IFERROR(INDEX(Parâmetros!$B$39:$B$48,MATCH($E648,Parâmetros!$A$39:$A$48,0)),99),AND(N($X647)&gt;0,N($X647)&lt;IFERROR(INDEX(Parâmetros!$C$39:$C$48,MATCH($E648,Parâmetros!$A$39:$A$48,0)),0)))),N($X647)+1,0)))</f>
        <v/>
      </c>
      <c r="Y648" t="str">
        <f>IF($AC648&lt;&gt;"",IF($L648&gt;0,$AC648&amp;" · com apontamento",$AC648),IF($E648="Férias",IF($L648&gt;0,"Férias · com apontamento","Férias (cadastro)"),IF(($Z648+$AA648-1)&gt;Parâmetros!$E$16,"Férias / afastamento",IF(AND($D648="5x2",OR(WEEKDAY($F648,2)=6,WEEKDAY($F648,2)=7)),IF($L648&gt;0,"Folga trabalhada","Folga"),IF($L648&gt;0,"Trabalhado",IF(OR(OR($D648="6x1",$D648="FF 6x1"),$D648="5x2"),IF(AND(OR($D648="6x1",$D648="FF 6x1"),OR(WEEKDAY($F648,2)=6,WEEKDAY($F648,2)=7)),"Folga","Falta de registro"),IF(AND($AB648&lt;&gt;$AB647,IFERROR(INDEX(Cadastro!$F$5:$F$243,$AB648),"")=""),"Indeterminado (início da série)",IF($X648&gt;0,"Folga","Falta de registro"))))))))</f>
        <v>Trabalhado</v>
      </c>
      <c r="Z648" s="34">
        <f>IF(OR($L648&gt;0,$F648&gt;Parâmetros!$E$14),0,IF($A648&lt;&gt;$A647,1,N($Z647)+1))</f>
        <v>0</v>
      </c>
      <c r="AA648" s="34">
        <f>IF(OR($L648&gt;0,$F648&gt;Parâmetros!$E$14),0,IF(OR($A648&lt;&gt;$A649,$F649&gt;Parâmetros!$E$14),1,N($AA649)+1))</f>
        <v>0</v>
      </c>
      <c r="AB648" s="31">
        <f>IFERROR(MATCH($A648&amp;"|"&amp;TEXT(_xlfn.MAXIFS(Cadastro!$E$5:$E$243,Cadastro!$A$5:$A$243,$A648,Cadastro!$E$5:$E$243,"&lt;="&amp;$F648),"yyyymmdd"),Cadastro!$I$5:$I$243,0),"")</f>
        <v>94</v>
      </c>
      <c r="AC648" t="str">
        <f>IFERROR(_xlfn.SINGLE(INDEX(Exceções!$D$5:$D$203,MATCH($A648&amp;"|"&amp;$F648,Exceções!$F$5:$F$203,0))),"")</f>
        <v/>
      </c>
      <c r="AD648" t="str">
        <f>IF($AC648="","",IFERROR(_xlfn.SINGLE(INDEX(Exceções!$E$5:$E$203,MATCH($A648&amp;"|"&amp;$F648,Exceções!$F$5:$F$203,0))),""))</f>
        <v/>
      </c>
    </row>
    <row r="649" spans="1:30" ht="15" hidden="1" customHeight="1" x14ac:dyDescent="0.25">
      <c r="A649" s="31">
        <v>50636</v>
      </c>
      <c r="B649" s="17" t="s">
        <v>18</v>
      </c>
      <c r="C649" s="17" t="str">
        <f>IFERROR(INDEX(Cadastro!$C$5:$C$243,$AB649),"NÃO INFORMADO")</f>
        <v>CAL</v>
      </c>
      <c r="D649" s="17" t="str">
        <f>IFERROR(INDEX(Cadastro!$D$5:$D$243,$AB649),"")</f>
        <v>6x1</v>
      </c>
      <c r="E649" s="17" t="str">
        <f>IFERROR(INDEX(Cadastro!$G$5:$G$243,$AB649),"")</f>
        <v>6x1</v>
      </c>
      <c r="F649" s="29">
        <v>46303</v>
      </c>
      <c r="G649" s="32" t="str">
        <f t="shared" si="60"/>
        <v>qui</v>
      </c>
      <c r="H649" s="31">
        <f>IF($L649=0,"",_xlfn.MINIFS(Dados!$Q:$Q,Dados!$A:$A,$A649,Dados!$S:$S,$F649))</f>
        <v>435</v>
      </c>
      <c r="I649" s="31">
        <f>IF($H649="","",_xlfn.MAXIFS(Dados!$R:$R,Dados!$A:$A,$A649,Dados!$S:$S,$F649))</f>
        <v>1003</v>
      </c>
      <c r="J649" s="32" t="str">
        <f>IF($D649&lt;&gt;"Folguista","",IFERROR(INDEX(Parâmetros!$D$52:$G$52,1,MIN(4,MAX(1,$W649))),""))</f>
        <v/>
      </c>
      <c r="K649" s="32" t="str">
        <f>IF(OR($AC649&lt;&gt;"",$Y649="Folga",$Y649="Folga trabalhada",$Y649="Férias (cadastro)",$Y649="Férias / afastamento",$Y649="Indeterminado (início da série)"),"",IF(OR($D649="6x1",$D649="FF 6x1"),IF(OR(WEEKDAY($F649,2)=6,WEEKDAY($F649,2)=7),"6x1 sáb/dom","6x1"),IF($D649="5x2","5x2",IF($H649="",IF($D649="Folguista",$J649,$E649),IF(OR($H649&gt;=Parâmetros!$E$18,$H649&lt;Parâmetros!$E$19),"C",IF($H649&lt;Parâmetros!$E$20,"A","B"))))))</f>
        <v>6x1</v>
      </c>
      <c r="L649" s="30">
        <f>SUMIFS(Dados!$E:$E,Dados!$A:$A,$A649,Dados!$S:$S,$F649)</f>
        <v>8.24</v>
      </c>
      <c r="M649" s="30">
        <f>IFERROR(INDEX(Parâmetros!$E$6:$E$11,MATCH($K649,Parâmetros!$A$6:$A$11,0)),"")</f>
        <v>8.8000000000000007</v>
      </c>
      <c r="N649" s="33">
        <f t="shared" si="61"/>
        <v>0.93636363636363629</v>
      </c>
      <c r="O649" s="33">
        <f>Parâmetros!$E$13</f>
        <v>0.8</v>
      </c>
      <c r="P649" s="32" t="str">
        <f>IF(OR($M649="",$F649&gt;Parâmetros!$E$14),"Não","Sim")</f>
        <v>Sim</v>
      </c>
      <c r="Q649" s="32" t="str">
        <f t="shared" si="62"/>
        <v>Sim</v>
      </c>
      <c r="R649" s="32" t="str">
        <f t="shared" si="63"/>
        <v>Sim</v>
      </c>
      <c r="S649" s="30">
        <f t="shared" si="64"/>
        <v>0</v>
      </c>
      <c r="T649" s="32" t="str">
        <f>IF($Q649&lt;&gt;"Sim","",IF($N649&gt;Parâmetros!$E$15,"Sim","Não"))</f>
        <v>Não</v>
      </c>
      <c r="U649" s="17" t="str">
        <f t="shared" si="65"/>
        <v>Na meta</v>
      </c>
      <c r="V649" s="17" t="str">
        <f>IF($AC649&lt;&gt;"",IF($L649&gt;0,"ATENÇÃO · apontou em dia de "&amp;LOWER($AC649)&amp;" cadastrado","Exceção cadastrada · "&amp;$AC649)&amp;IF($AD649="",""," · "&amp;$AD649),IF($E649="Férias",IF($L649&gt;0,"ATENÇÃO · apontou estando de férias no cadastro","Férias no cadastro"),IF($Y649="Férias / afastamento","Afastamento · "&amp;($Z649+$AA649-1)&amp;" dias seguidos sem apontamento",IF($Y649="Folga trabalhada","ATENÇÃO · apontou em dia de folga da escala 5x2",IF($Y649="Folga",IF(AND($D649="5x2",OR(WEEKDAY($F649,2)=6,WEEKDAY($F649,2)=7)),"Folga de fim de semana da escala 5x2",IF(AND(OR($D649="6x1",$D649="FF 6x1"),WEEKDAY($F649,2)=6,FALSE()),"Folga de fim de semana · apontou no domingo anterior",IF(AND(OR($D649="6x1",$D649="FF 6x1"),WEEKDAY($F649,2)=7,AND($A649=$A648,$L648&gt;0)),"Folga de fim de semana · apontou no sábado",IF(AND(OR($D649="6x1",$D649="FF 6x1"),OR(WEEKDAY($F649,2)=6,WEEKDAY($F649,2)=7)),"Folga de fim de semana · sem apontamento no sábado nem no domingo","Folga prevista pelo ciclo")))),IF($Y649="Indeterminado (início da série)","Sem histórico anterior — informe o dia do ciclo no Cadastro",IF($Y649="Falta de registro",IF(OR(OR($D649="6x1",$D649="FF 6x1"),$D649="5x2"),"FALTA DE REGISTRO · dia útil da escala "&amp;$E649,"FALTA DE REGISTRO · dia "&amp;$W649&amp;" de "&amp;IFERROR(INDEX(Parâmetros!$B$39:$B$48,MATCH($E649,Parâmetros!$A$39:$A$48,0)),99)&amp;" do ciclo"),IF(OR($D649="6x1",$D649="FF 6x1"),IF(OR(AND(WEEKDAY($F649,2)=6,AND($A649=$A650,$L650&gt;0)),AND(WEEKDAY($F649,2)=7,AND($A649=$A648,$L648&gt;0))),"ATENÇÃO · apontou sábado e domingo no mesmo fim de semana",IF(OR(WEEKDAY($F649,2)=6,WEEKDAY($F649,2)=7),"Jornada de fim de semana do 6x1",IF(OR($H649&gt;=Parâmetros!$E$20,$H649&lt;Parâmetros!$E$19),"ATENÇÃO · 6x1 apontou fora do horário diurno","Jornada fixa do 6x1"))),IF($D649="5x2","Jornada fixa do 5x2",IF($D649="Folguista",IF($J649=$K649,"Evidência confirma sequência","DIVERGE · sequência "&amp;$J649&amp;" × evidência "&amp;$K649),IF($K649=$E649,"Evidência confirma cadastro","DIVERGE · cadastro "&amp;$E649&amp;" × evidência "&amp;$K649)))))))))))</f>
        <v>Jornada fixa do 6x1</v>
      </c>
      <c r="W649" s="34" t="str">
        <f>IF(OR(OR($D649="6x1",$D649="FF 6x1"),$D649="5x2"),"",IF($AB649&lt;&gt;$AB648,IF(IFERROR(INDEX(Cadastro!$F$5:$F$243,$AB649),"")="",IF($L649&gt;0,1,0),IF(IFERROR(INDEX(Cadastro!$F$5:$F$243,$AB649),"")&lt;=IFERROR(INDEX(Parâmetros!$B$39:$B$48,MATCH($E649,Parâmetros!$A$39:$A$48,0)),99),IFERROR(INDEX(Cadastro!$F$5:$F$243,$AB649),""),0)),IF($L649&gt;0,IF(N($X648)&gt;0,1,N($W648)+1),IF(AND($L649=0,OR(N($W648)&gt;=IFERROR(INDEX(Parâmetros!$B$39:$B$48,MATCH($E649,Parâmetros!$A$39:$A$48,0)),99),AND(N($X648)&gt;0,N($X648)&lt;IFERROR(INDEX(Parâmetros!$C$39:$C$48,MATCH($E649,Parâmetros!$A$39:$A$48,0)),0)))),0,N($W648)+1))))</f>
        <v/>
      </c>
      <c r="X649" s="34" t="str">
        <f>IF(OR(OR($D649="6x1",$D649="FF 6x1"),$D649="5x2"),"",IF($AB649&lt;&gt;$AB648,IF(IFERROR(INDEX(Cadastro!$F$5:$F$243,$AB649),"")="",0,IF(IFERROR(INDEX(Cadastro!$F$5:$F$243,$AB649),"")&gt;IFERROR(INDEX(Parâmetros!$B$39:$B$48,MATCH($E649,Parâmetros!$A$39:$A$48,0)),99),IFERROR(INDEX(Cadastro!$F$5:$F$243,$AB649),"")-IFERROR(INDEX(Parâmetros!$B$39:$B$48,MATCH($E649,Parâmetros!$A$39:$A$48,0)),99),0)),IF(AND($L649=0,OR(N($W648)&gt;=IFERROR(INDEX(Parâmetros!$B$39:$B$48,MATCH($E649,Parâmetros!$A$39:$A$48,0)),99),AND(N($X648)&gt;0,N($X648)&lt;IFERROR(INDEX(Parâmetros!$C$39:$C$48,MATCH($E649,Parâmetros!$A$39:$A$48,0)),0)))),N($X648)+1,0)))</f>
        <v/>
      </c>
      <c r="Y649" t="str">
        <f>IF($AC649&lt;&gt;"",IF($L649&gt;0,$AC649&amp;" · com apontamento",$AC649),IF($E649="Férias",IF($L649&gt;0,"Férias · com apontamento","Férias (cadastro)"),IF(($Z649+$AA649-1)&gt;Parâmetros!$E$16,"Férias / afastamento",IF(AND($D649="5x2",OR(WEEKDAY($F649,2)=6,WEEKDAY($F649,2)=7)),IF($L649&gt;0,"Folga trabalhada","Folga"),IF($L649&gt;0,"Trabalhado",IF(OR(OR($D649="6x1",$D649="FF 6x1"),$D649="5x2"),IF(AND(OR($D649="6x1",$D649="FF 6x1"),OR(WEEKDAY($F649,2)=6,WEEKDAY($F649,2)=7)),"Folga","Falta de registro"),IF(AND($AB649&lt;&gt;$AB648,IFERROR(INDEX(Cadastro!$F$5:$F$243,$AB649),"")=""),"Indeterminado (início da série)",IF($X649&gt;0,"Folga","Falta de registro"))))))))</f>
        <v>Trabalhado</v>
      </c>
      <c r="Z649" s="34">
        <f>IF(OR($L649&gt;0,$F649&gt;Parâmetros!$E$14),0,IF($A649&lt;&gt;$A648,1,N($Z648)+1))</f>
        <v>0</v>
      </c>
      <c r="AA649" s="34">
        <f>IF(OR($L649&gt;0,$F649&gt;Parâmetros!$E$14),0,IF(OR($A649&lt;&gt;$A650,$F650&gt;Parâmetros!$E$14),1,N($AA650)+1))</f>
        <v>0</v>
      </c>
      <c r="AB649" s="31">
        <f>IFERROR(MATCH($A649&amp;"|"&amp;TEXT(_xlfn.MAXIFS(Cadastro!$E$5:$E$243,Cadastro!$A$5:$A$243,$A649,Cadastro!$E$5:$E$243,"&lt;="&amp;$F649),"yyyymmdd"),Cadastro!$I$5:$I$243,0),"")</f>
        <v>94</v>
      </c>
      <c r="AC649" t="str">
        <f>IFERROR(_xlfn.SINGLE(INDEX(Exceções!$D$5:$D$203,MATCH($A649&amp;"|"&amp;$F649,Exceções!$F$5:$F$203,0))),"")</f>
        <v/>
      </c>
      <c r="AD649" t="str">
        <f>IF($AC649="","",IFERROR(_xlfn.SINGLE(INDEX(Exceções!$E$5:$E$203,MATCH($A649&amp;"|"&amp;$F649,Exceções!$F$5:$F$203,0))),""))</f>
        <v/>
      </c>
    </row>
    <row r="650" spans="1:30" ht="15" hidden="1" customHeight="1" x14ac:dyDescent="0.25">
      <c r="A650" s="31">
        <v>50636</v>
      </c>
      <c r="B650" s="17" t="s">
        <v>18</v>
      </c>
      <c r="C650" s="17" t="str">
        <f>IFERROR(INDEX(Cadastro!$C$5:$C$243,$AB650),"NÃO INFORMADO")</f>
        <v>CAL</v>
      </c>
      <c r="D650" s="17" t="str">
        <f>IFERROR(INDEX(Cadastro!$D$5:$D$243,$AB650),"")</f>
        <v>6x1</v>
      </c>
      <c r="E650" s="17" t="str">
        <f>IFERROR(INDEX(Cadastro!$G$5:$G$243,$AB650),"")</f>
        <v>6x1</v>
      </c>
      <c r="F650" s="29">
        <v>46304</v>
      </c>
      <c r="G650" s="32" t="str">
        <f t="shared" si="60"/>
        <v>sex</v>
      </c>
      <c r="H650" s="31">
        <f>IF($L650=0,"",_xlfn.MINIFS(Dados!$Q:$Q,Dados!$A:$A,$A650,Dados!$S:$S,$F650))</f>
        <v>440</v>
      </c>
      <c r="I650" s="31">
        <f>IF($H650="","",_xlfn.MAXIFS(Dados!$R:$R,Dados!$A:$A,$A650,Dados!$S:$S,$F650))</f>
        <v>930</v>
      </c>
      <c r="J650" s="32" t="str">
        <f>IF($D650&lt;&gt;"Folguista","",IFERROR(INDEX(Parâmetros!$D$52:$G$52,1,MIN(4,MAX(1,$W650))),""))</f>
        <v/>
      </c>
      <c r="K650" s="32" t="str">
        <f>IF(OR($AC650&lt;&gt;"",$Y650="Folga",$Y650="Folga trabalhada",$Y650="Férias (cadastro)",$Y650="Férias / afastamento",$Y650="Indeterminado (início da série)"),"",IF(OR($D650="6x1",$D650="FF 6x1"),IF(OR(WEEKDAY($F650,2)=6,WEEKDAY($F650,2)=7),"6x1 sáb/dom","6x1"),IF($D650="5x2","5x2",IF($H650="",IF($D650="Folguista",$J650,$E650),IF(OR($H650&gt;=Parâmetros!$E$18,$H650&lt;Parâmetros!$E$19),"C",IF($H650&lt;Parâmetros!$E$20,"A","B"))))))</f>
        <v>6x1</v>
      </c>
      <c r="L650" s="30">
        <f>SUMIFS(Dados!$E:$E,Dados!$A:$A,$A650,Dados!$S:$S,$F650)</f>
        <v>6.94</v>
      </c>
      <c r="M650" s="30">
        <f>IFERROR(INDEX(Parâmetros!$E$6:$E$11,MATCH($K650,Parâmetros!$A$6:$A$11,0)),"")</f>
        <v>8.8000000000000007</v>
      </c>
      <c r="N650" s="33">
        <f t="shared" si="61"/>
        <v>0.78863636363636358</v>
      </c>
      <c r="O650" s="33">
        <f>Parâmetros!$E$13</f>
        <v>0.8</v>
      </c>
      <c r="P650" s="32" t="str">
        <f>IF(OR($M650="",$F650&gt;Parâmetros!$E$14),"Não","Sim")</f>
        <v>Sim</v>
      </c>
      <c r="Q650" s="32" t="str">
        <f t="shared" si="62"/>
        <v>Sim</v>
      </c>
      <c r="R650" s="32" t="str">
        <f t="shared" si="63"/>
        <v>Não</v>
      </c>
      <c r="S650" s="30">
        <f t="shared" si="64"/>
        <v>0.10000000000000053</v>
      </c>
      <c r="T650" s="32" t="str">
        <f>IF($Q650&lt;&gt;"Sim","",IF($N650&gt;Parâmetros!$E$15,"Sim","Não"))</f>
        <v>Não</v>
      </c>
      <c r="U650" s="17" t="str">
        <f t="shared" si="65"/>
        <v>Abaixo da meta</v>
      </c>
      <c r="V650" s="17" t="str">
        <f>IF($AC650&lt;&gt;"",IF($L650&gt;0,"ATENÇÃO · apontou em dia de "&amp;LOWER($AC650)&amp;" cadastrado","Exceção cadastrada · "&amp;$AC650)&amp;IF($AD650="",""," · "&amp;$AD650),IF($E650="Férias",IF($L650&gt;0,"ATENÇÃO · apontou estando de férias no cadastro","Férias no cadastro"),IF($Y650="Férias / afastamento","Afastamento · "&amp;($Z650+$AA650-1)&amp;" dias seguidos sem apontamento",IF($Y650="Folga trabalhada","ATENÇÃO · apontou em dia de folga da escala 5x2",IF($Y650="Folga",IF(AND($D650="5x2",OR(WEEKDAY($F650,2)=6,WEEKDAY($F650,2)=7)),"Folga de fim de semana da escala 5x2",IF(AND(OR($D650="6x1",$D650="FF 6x1"),WEEKDAY($F650,2)=6,FALSE()),"Folga de fim de semana · apontou no domingo anterior",IF(AND(OR($D650="6x1",$D650="FF 6x1"),WEEKDAY($F650,2)=7,AND($A650=$A649,$L649&gt;0)),"Folga de fim de semana · apontou no sábado",IF(AND(OR($D650="6x1",$D650="FF 6x1"),OR(WEEKDAY($F650,2)=6,WEEKDAY($F650,2)=7)),"Folga de fim de semana · sem apontamento no sábado nem no domingo","Folga prevista pelo ciclo")))),IF($Y650="Indeterminado (início da série)","Sem histórico anterior — informe o dia do ciclo no Cadastro",IF($Y650="Falta de registro",IF(OR(OR($D650="6x1",$D650="FF 6x1"),$D650="5x2"),"FALTA DE REGISTRO · dia útil da escala "&amp;$E650,"FALTA DE REGISTRO · dia "&amp;$W650&amp;" de "&amp;IFERROR(INDEX(Parâmetros!$B$39:$B$48,MATCH($E650,Parâmetros!$A$39:$A$48,0)),99)&amp;" do ciclo"),IF(OR($D650="6x1",$D650="FF 6x1"),IF(OR(AND(WEEKDAY($F650,2)=6,AND($A650=$A651,$L651&gt;0)),AND(WEEKDAY($F650,2)=7,AND($A650=$A649,$L649&gt;0))),"ATENÇÃO · apontou sábado e domingo no mesmo fim de semana",IF(OR(WEEKDAY($F650,2)=6,WEEKDAY($F650,2)=7),"Jornada de fim de semana do 6x1",IF(OR($H650&gt;=Parâmetros!$E$20,$H650&lt;Parâmetros!$E$19),"ATENÇÃO · 6x1 apontou fora do horário diurno","Jornada fixa do 6x1"))),IF($D650="5x2","Jornada fixa do 5x2",IF($D650="Folguista",IF($J650=$K650,"Evidência confirma sequência","DIVERGE · sequência "&amp;$J650&amp;" × evidência "&amp;$K650),IF($K650=$E650,"Evidência confirma cadastro","DIVERGE · cadastro "&amp;$E650&amp;" × evidência "&amp;$K650)))))))))))</f>
        <v>Jornada fixa do 6x1</v>
      </c>
      <c r="W650" s="34" t="str">
        <f>IF(OR(OR($D650="6x1",$D650="FF 6x1"),$D650="5x2"),"",IF($AB650&lt;&gt;$AB649,IF(IFERROR(INDEX(Cadastro!$F$5:$F$243,$AB650),"")="",IF($L650&gt;0,1,0),IF(IFERROR(INDEX(Cadastro!$F$5:$F$243,$AB650),"")&lt;=IFERROR(INDEX(Parâmetros!$B$39:$B$48,MATCH($E650,Parâmetros!$A$39:$A$48,0)),99),IFERROR(INDEX(Cadastro!$F$5:$F$243,$AB650),""),0)),IF($L650&gt;0,IF(N($X649)&gt;0,1,N($W649)+1),IF(AND($L650=0,OR(N($W649)&gt;=IFERROR(INDEX(Parâmetros!$B$39:$B$48,MATCH($E650,Parâmetros!$A$39:$A$48,0)),99),AND(N($X649)&gt;0,N($X649)&lt;IFERROR(INDEX(Parâmetros!$C$39:$C$48,MATCH($E650,Parâmetros!$A$39:$A$48,0)),0)))),0,N($W649)+1))))</f>
        <v/>
      </c>
      <c r="X650" s="34" t="str">
        <f>IF(OR(OR($D650="6x1",$D650="FF 6x1"),$D650="5x2"),"",IF($AB650&lt;&gt;$AB649,IF(IFERROR(INDEX(Cadastro!$F$5:$F$243,$AB650),"")="",0,IF(IFERROR(INDEX(Cadastro!$F$5:$F$243,$AB650),"")&gt;IFERROR(INDEX(Parâmetros!$B$39:$B$48,MATCH($E650,Parâmetros!$A$39:$A$48,0)),99),IFERROR(INDEX(Cadastro!$F$5:$F$243,$AB650),"")-IFERROR(INDEX(Parâmetros!$B$39:$B$48,MATCH($E650,Parâmetros!$A$39:$A$48,0)),99),0)),IF(AND($L650=0,OR(N($W649)&gt;=IFERROR(INDEX(Parâmetros!$B$39:$B$48,MATCH($E650,Parâmetros!$A$39:$A$48,0)),99),AND(N($X649)&gt;0,N($X649)&lt;IFERROR(INDEX(Parâmetros!$C$39:$C$48,MATCH($E650,Parâmetros!$A$39:$A$48,0)),0)))),N($X649)+1,0)))</f>
        <v/>
      </c>
      <c r="Y650" t="str">
        <f>IF($AC650&lt;&gt;"",IF($L650&gt;0,$AC650&amp;" · com apontamento",$AC650),IF($E650="Férias",IF($L650&gt;0,"Férias · com apontamento","Férias (cadastro)"),IF(($Z650+$AA650-1)&gt;Parâmetros!$E$16,"Férias / afastamento",IF(AND($D650="5x2",OR(WEEKDAY($F650,2)=6,WEEKDAY($F650,2)=7)),IF($L650&gt;0,"Folga trabalhada","Folga"),IF($L650&gt;0,"Trabalhado",IF(OR(OR($D650="6x1",$D650="FF 6x1"),$D650="5x2"),IF(AND(OR($D650="6x1",$D650="FF 6x1"),OR(WEEKDAY($F650,2)=6,WEEKDAY($F650,2)=7)),"Folga","Falta de registro"),IF(AND($AB650&lt;&gt;$AB649,IFERROR(INDEX(Cadastro!$F$5:$F$243,$AB650),"")=""),"Indeterminado (início da série)",IF($X650&gt;0,"Folga","Falta de registro"))))))))</f>
        <v>Trabalhado</v>
      </c>
      <c r="Z650" s="34">
        <f>IF(OR($L650&gt;0,$F650&gt;Parâmetros!$E$14),0,IF($A650&lt;&gt;$A649,1,N($Z649)+1))</f>
        <v>0</v>
      </c>
      <c r="AA650" s="34">
        <f>IF(OR($L650&gt;0,$F650&gt;Parâmetros!$E$14),0,IF(OR($A650&lt;&gt;$A651,$F651&gt;Parâmetros!$E$14),1,N($AA651)+1))</f>
        <v>0</v>
      </c>
      <c r="AB650" s="31">
        <f>IFERROR(MATCH($A650&amp;"|"&amp;TEXT(_xlfn.MAXIFS(Cadastro!$E$5:$E$243,Cadastro!$A$5:$A$243,$A650,Cadastro!$E$5:$E$243,"&lt;="&amp;$F650),"yyyymmdd"),Cadastro!$I$5:$I$243,0),"")</f>
        <v>94</v>
      </c>
      <c r="AC650" t="str">
        <f>IFERROR(_xlfn.SINGLE(INDEX(Exceções!$D$5:$D$203,MATCH($A650&amp;"|"&amp;$F650,Exceções!$F$5:$F$203,0))),"")</f>
        <v/>
      </c>
      <c r="AD650" t="str">
        <f>IF($AC650="","",IFERROR(_xlfn.SINGLE(INDEX(Exceções!$E$5:$E$203,MATCH($A650&amp;"|"&amp;$F650,Exceções!$F$5:$F$203,0))),""))</f>
        <v/>
      </c>
    </row>
    <row r="651" spans="1:30" ht="15" hidden="1" customHeight="1" x14ac:dyDescent="0.25">
      <c r="A651" s="31">
        <v>50636</v>
      </c>
      <c r="B651" s="17" t="s">
        <v>18</v>
      </c>
      <c r="C651" s="17" t="str">
        <f>IFERROR(INDEX(Cadastro!$C$5:$C$243,$AB651),"NÃO INFORMADO")</f>
        <v>CAL</v>
      </c>
      <c r="D651" s="17" t="str">
        <f>IFERROR(INDEX(Cadastro!$D$5:$D$243,$AB651),"")</f>
        <v>6x1</v>
      </c>
      <c r="E651" s="17" t="str">
        <f>IFERROR(INDEX(Cadastro!$G$5:$G$243,$AB651),"")</f>
        <v>6x1</v>
      </c>
      <c r="F651" s="29">
        <v>46305</v>
      </c>
      <c r="G651" s="32" t="str">
        <f t="shared" si="60"/>
        <v>sáb</v>
      </c>
      <c r="H651" s="31" t="str">
        <f>IF($L651=0,"",_xlfn.MINIFS(Dados!$Q:$Q,Dados!$A:$A,$A651,Dados!$S:$S,$F651))</f>
        <v/>
      </c>
      <c r="I651" s="31" t="str">
        <f>IF($H651="","",_xlfn.MAXIFS(Dados!$R:$R,Dados!$A:$A,$A651,Dados!$S:$S,$F651))</f>
        <v/>
      </c>
      <c r="J651" s="32" t="str">
        <f>IF($D651&lt;&gt;"Folguista","",IFERROR(INDEX(Parâmetros!$D$52:$G$52,1,MIN(4,MAX(1,$W651))),""))</f>
        <v/>
      </c>
      <c r="K651" s="32" t="str">
        <f>IF(OR($AC651&lt;&gt;"",$Y651="Folga",$Y651="Folga trabalhada",$Y651="Férias (cadastro)",$Y651="Férias / afastamento",$Y651="Indeterminado (início da série)"),"",IF(OR($D651="6x1",$D651="FF 6x1"),IF(OR(WEEKDAY($F651,2)=6,WEEKDAY($F651,2)=7),"6x1 sáb/dom","6x1"),IF($D651="5x2","5x2",IF($H651="",IF($D651="Folguista",$J651,$E651),IF(OR($H651&gt;=Parâmetros!$E$18,$H651&lt;Parâmetros!$E$19),"C",IF($H651&lt;Parâmetros!$E$20,"A","B"))))))</f>
        <v/>
      </c>
      <c r="L651" s="30">
        <f>SUMIFS(Dados!$E:$E,Dados!$A:$A,$A651,Dados!$S:$S,$F651)</f>
        <v>0</v>
      </c>
      <c r="M651" s="30" t="str">
        <f>IFERROR(INDEX(Parâmetros!$E$6:$E$11,MATCH($K651,Parâmetros!$A$6:$A$11,0)),"")</f>
        <v/>
      </c>
      <c r="N651" s="33" t="str">
        <f t="shared" si="61"/>
        <v/>
      </c>
      <c r="O651" s="33">
        <f>Parâmetros!$E$13</f>
        <v>0.8</v>
      </c>
      <c r="P651" s="32" t="str">
        <f>IF(OR($M651="",$F651&gt;Parâmetros!$E$14),"Não","Sim")</f>
        <v>Não</v>
      </c>
      <c r="Q651" s="32" t="str">
        <f t="shared" si="62"/>
        <v/>
      </c>
      <c r="R651" s="32" t="str">
        <f t="shared" si="63"/>
        <v/>
      </c>
      <c r="S651" s="30" t="str">
        <f t="shared" si="64"/>
        <v/>
      </c>
      <c r="T651" s="32" t="str">
        <f>IF($Q651&lt;&gt;"Sim","",IF($N651&gt;Parâmetros!$E$15,"Sim","Não"))</f>
        <v/>
      </c>
      <c r="U651" s="17" t="str">
        <f t="shared" si="65"/>
        <v>Folga</v>
      </c>
      <c r="V651" s="17" t="str">
        <f>IF($AC651&lt;&gt;"",IF($L651&gt;0,"ATENÇÃO · apontou em dia de "&amp;LOWER($AC651)&amp;" cadastrado","Exceção cadastrada · "&amp;$AC651)&amp;IF($AD651="",""," · "&amp;$AD651),IF($E651="Férias",IF($L651&gt;0,"ATENÇÃO · apontou estando de férias no cadastro","Férias no cadastro"),IF($Y651="Férias / afastamento","Afastamento · "&amp;($Z651+$AA651-1)&amp;" dias seguidos sem apontamento",IF($Y651="Folga trabalhada","ATENÇÃO · apontou em dia de folga da escala 5x2",IF($Y651="Folga",IF(AND($D651="5x2",OR(WEEKDAY($F651,2)=6,WEEKDAY($F651,2)=7)),"Folga de fim de semana da escala 5x2",IF(AND(OR($D651="6x1",$D651="FF 6x1"),WEEKDAY($F651,2)=6,FALSE()),"Folga de fim de semana · apontou no domingo anterior",IF(AND(OR($D651="6x1",$D651="FF 6x1"),WEEKDAY($F651,2)=7,AND($A651=$A650,$L650&gt;0)),"Folga de fim de semana · apontou no sábado",IF(AND(OR($D651="6x1",$D651="FF 6x1"),OR(WEEKDAY($F651,2)=6,WEEKDAY($F651,2)=7)),"Folga de fim de semana · sem apontamento no sábado nem no domingo","Folga prevista pelo ciclo")))),IF($Y651="Indeterminado (início da série)","Sem histórico anterior — informe o dia do ciclo no Cadastro",IF($Y651="Falta de registro",IF(OR(OR($D651="6x1",$D651="FF 6x1"),$D651="5x2"),"FALTA DE REGISTRO · dia útil da escala "&amp;$E651,"FALTA DE REGISTRO · dia "&amp;$W651&amp;" de "&amp;IFERROR(INDEX(Parâmetros!$B$39:$B$48,MATCH($E651,Parâmetros!$A$39:$A$48,0)),99)&amp;" do ciclo"),IF(OR($D651="6x1",$D651="FF 6x1"),IF(OR(AND(WEEKDAY($F651,2)=6,AND($A651=$A652,$L652&gt;0)),AND(WEEKDAY($F651,2)=7,AND($A651=$A650,$L650&gt;0))),"ATENÇÃO · apontou sábado e domingo no mesmo fim de semana",IF(OR(WEEKDAY($F651,2)=6,WEEKDAY($F651,2)=7),"Jornada de fim de semana do 6x1",IF(OR($H651&gt;=Parâmetros!$E$20,$H651&lt;Parâmetros!$E$19),"ATENÇÃO · 6x1 apontou fora do horário diurno","Jornada fixa do 6x1"))),IF($D651="5x2","Jornada fixa do 5x2",IF($D651="Folguista",IF($J651=$K651,"Evidência confirma sequência","DIVERGE · sequência "&amp;$J651&amp;" × evidência "&amp;$K651),IF($K651=$E651,"Evidência confirma cadastro","DIVERGE · cadastro "&amp;$E651&amp;" × evidência "&amp;$K651)))))))))))</f>
        <v>Folga de fim de semana · sem apontamento no sábado nem no domingo</v>
      </c>
      <c r="W651" s="34" t="str">
        <f>IF(OR(OR($D651="6x1",$D651="FF 6x1"),$D651="5x2"),"",IF($AB651&lt;&gt;$AB650,IF(IFERROR(INDEX(Cadastro!$F$5:$F$243,$AB651),"")="",IF($L651&gt;0,1,0),IF(IFERROR(INDEX(Cadastro!$F$5:$F$243,$AB651),"")&lt;=IFERROR(INDEX(Parâmetros!$B$39:$B$48,MATCH($E651,Parâmetros!$A$39:$A$48,0)),99),IFERROR(INDEX(Cadastro!$F$5:$F$243,$AB651),""),0)),IF($L651&gt;0,IF(N($X650)&gt;0,1,N($W650)+1),IF(AND($L651=0,OR(N($W650)&gt;=IFERROR(INDEX(Parâmetros!$B$39:$B$48,MATCH($E651,Parâmetros!$A$39:$A$48,0)),99),AND(N($X650)&gt;0,N($X650)&lt;IFERROR(INDEX(Parâmetros!$C$39:$C$48,MATCH($E651,Parâmetros!$A$39:$A$48,0)),0)))),0,N($W650)+1))))</f>
        <v/>
      </c>
      <c r="X651" s="34" t="str">
        <f>IF(OR(OR($D651="6x1",$D651="FF 6x1"),$D651="5x2"),"",IF($AB651&lt;&gt;$AB650,IF(IFERROR(INDEX(Cadastro!$F$5:$F$243,$AB651),"")="",0,IF(IFERROR(INDEX(Cadastro!$F$5:$F$243,$AB651),"")&gt;IFERROR(INDEX(Parâmetros!$B$39:$B$48,MATCH($E651,Parâmetros!$A$39:$A$48,0)),99),IFERROR(INDEX(Cadastro!$F$5:$F$243,$AB651),"")-IFERROR(INDEX(Parâmetros!$B$39:$B$48,MATCH($E651,Parâmetros!$A$39:$A$48,0)),99),0)),IF(AND($L651=0,OR(N($W650)&gt;=IFERROR(INDEX(Parâmetros!$B$39:$B$48,MATCH($E651,Parâmetros!$A$39:$A$48,0)),99),AND(N($X650)&gt;0,N($X650)&lt;IFERROR(INDEX(Parâmetros!$C$39:$C$48,MATCH($E651,Parâmetros!$A$39:$A$48,0)),0)))),N($X650)+1,0)))</f>
        <v/>
      </c>
      <c r="Y651" t="str">
        <f>IF($AC651&lt;&gt;"",IF($L651&gt;0,$AC651&amp;" · com apontamento",$AC651),IF($E651="Férias",IF($L651&gt;0,"Férias · com apontamento","Férias (cadastro)"),IF(($Z651+$AA651-1)&gt;Parâmetros!$E$16,"Férias / afastamento",IF(AND($D651="5x2",OR(WEEKDAY($F651,2)=6,WEEKDAY($F651,2)=7)),IF($L651&gt;0,"Folga trabalhada","Folga"),IF($L651&gt;0,"Trabalhado",IF(OR(OR($D651="6x1",$D651="FF 6x1"),$D651="5x2"),IF(AND(OR($D651="6x1",$D651="FF 6x1"),OR(WEEKDAY($F651,2)=6,WEEKDAY($F651,2)=7)),"Folga","Falta de registro"),IF(AND($AB651&lt;&gt;$AB650,IFERROR(INDEX(Cadastro!$F$5:$F$243,$AB651),"")=""),"Indeterminado (início da série)",IF($X651&gt;0,"Folga","Falta de registro"))))))))</f>
        <v>Folga</v>
      </c>
      <c r="Z651" s="34">
        <f>IF(OR($L651&gt;0,$F651&gt;Parâmetros!$E$14),0,IF($A651&lt;&gt;$A650,1,N($Z650)+1))</f>
        <v>1</v>
      </c>
      <c r="AA651" s="34">
        <f>IF(OR($L651&gt;0,$F651&gt;Parâmetros!$E$14),0,IF(OR($A651&lt;&gt;$A652,$F652&gt;Parâmetros!$E$14),1,N($AA652)+1))</f>
        <v>1</v>
      </c>
      <c r="AB651" s="31">
        <f>IFERROR(MATCH($A651&amp;"|"&amp;TEXT(_xlfn.MAXIFS(Cadastro!$E$5:$E$243,Cadastro!$A$5:$A$243,$A651,Cadastro!$E$5:$E$243,"&lt;="&amp;$F651),"yyyymmdd"),Cadastro!$I$5:$I$243,0),"")</f>
        <v>94</v>
      </c>
      <c r="AC651" t="str">
        <f>IFERROR(_xlfn.SINGLE(INDEX(Exceções!$D$5:$D$203,MATCH($A651&amp;"|"&amp;$F651,Exceções!$F$5:$F$203,0))),"")</f>
        <v/>
      </c>
      <c r="AD651" t="str">
        <f>IF($AC651="","",IFERROR(_xlfn.SINGLE(INDEX(Exceções!$E$5:$E$203,MATCH($A651&amp;"|"&amp;$F651,Exceções!$F$5:$F$203,0))),""))</f>
        <v/>
      </c>
    </row>
    <row r="652" spans="1:30" ht="15" hidden="1" customHeight="1" x14ac:dyDescent="0.25">
      <c r="A652" s="31">
        <v>50636</v>
      </c>
      <c r="B652" s="17" t="s">
        <v>18</v>
      </c>
      <c r="C652" s="17" t="str">
        <f>IFERROR(INDEX(Cadastro!$C$5:$C$243,$AB652),"NÃO INFORMADO")</f>
        <v>CAL</v>
      </c>
      <c r="D652" s="17" t="str">
        <f>IFERROR(INDEX(Cadastro!$D$5:$D$243,$AB652),"")</f>
        <v>6x1</v>
      </c>
      <c r="E652" s="17" t="str">
        <f>IFERROR(INDEX(Cadastro!$G$5:$G$243,$AB652),"")</f>
        <v>6x1</v>
      </c>
      <c r="F652" s="29">
        <v>46306</v>
      </c>
      <c r="G652" s="32" t="str">
        <f t="shared" si="60"/>
        <v>dom</v>
      </c>
      <c r="H652" s="31">
        <f>IF($L652=0,"",_xlfn.MINIFS(Dados!$Q:$Q,Dados!$A:$A,$A652,Dados!$S:$S,$F652))</f>
        <v>438</v>
      </c>
      <c r="I652" s="31">
        <f>IF($H652="","",_xlfn.MAXIFS(Dados!$R:$R,Dados!$A:$A,$A652,Dados!$S:$S,$F652))</f>
        <v>930</v>
      </c>
      <c r="J652" s="32" t="str">
        <f>IF($D652&lt;&gt;"Folguista","",IFERROR(INDEX(Parâmetros!$D$52:$G$52,1,MIN(4,MAX(1,$W652))),""))</f>
        <v/>
      </c>
      <c r="K652" s="32" t="str">
        <f>IF(OR($AC652&lt;&gt;"",$Y652="Folga",$Y652="Folga trabalhada",$Y652="Férias (cadastro)",$Y652="Férias / afastamento",$Y652="Indeterminado (início da série)"),"",IF(OR($D652="6x1",$D652="FF 6x1"),IF(OR(WEEKDAY($F652,2)=6,WEEKDAY($F652,2)=7),"6x1 sáb/dom","6x1"),IF($D652="5x2","5x2",IF($H652="",IF($D652="Folguista",$J652,$E652),IF(OR($H652&gt;=Parâmetros!$E$18,$H652&lt;Parâmetros!$E$19),"C",IF($H652&lt;Parâmetros!$E$20,"A","B"))))))</f>
        <v>6x1 sáb/dom</v>
      </c>
      <c r="L652" s="30">
        <f>SUMIFS(Dados!$E:$E,Dados!$A:$A,$A652,Dados!$S:$S,$F652)</f>
        <v>7.16</v>
      </c>
      <c r="M652" s="30">
        <f>IFERROR(INDEX(Parâmetros!$E$6:$E$11,MATCH($K652,Parâmetros!$A$6:$A$11,0)),"")</f>
        <v>7.33</v>
      </c>
      <c r="N652" s="33">
        <f t="shared" si="61"/>
        <v>0.97680763983628927</v>
      </c>
      <c r="O652" s="33">
        <f>Parâmetros!$E$13</f>
        <v>0.8</v>
      </c>
      <c r="P652" s="32" t="str">
        <f>IF(OR($M652="",$F652&gt;Parâmetros!$E$14),"Não","Sim")</f>
        <v>Sim</v>
      </c>
      <c r="Q652" s="32" t="str">
        <f t="shared" si="62"/>
        <v>Sim</v>
      </c>
      <c r="R652" s="32" t="str">
        <f t="shared" si="63"/>
        <v>Sim</v>
      </c>
      <c r="S652" s="30">
        <f t="shared" si="64"/>
        <v>0</v>
      </c>
      <c r="T652" s="32" t="str">
        <f>IF($Q652&lt;&gt;"Sim","",IF($N652&gt;Parâmetros!$E$15,"Sim","Não"))</f>
        <v>Não</v>
      </c>
      <c r="U652" s="17" t="str">
        <f t="shared" si="65"/>
        <v>Na meta</v>
      </c>
      <c r="V652" s="17" t="str">
        <f>IF($AC652&lt;&gt;"",IF($L652&gt;0,"ATENÇÃO · apontou em dia de "&amp;LOWER($AC652)&amp;" cadastrado","Exceção cadastrada · "&amp;$AC652)&amp;IF($AD652="",""," · "&amp;$AD652),IF($E652="Férias",IF($L652&gt;0,"ATENÇÃO · apontou estando de férias no cadastro","Férias no cadastro"),IF($Y652="Férias / afastamento","Afastamento · "&amp;($Z652+$AA652-1)&amp;" dias seguidos sem apontamento",IF($Y652="Folga trabalhada","ATENÇÃO · apontou em dia de folga da escala 5x2",IF($Y652="Folga",IF(AND($D652="5x2",OR(WEEKDAY($F652,2)=6,WEEKDAY($F652,2)=7)),"Folga de fim de semana da escala 5x2",IF(AND(OR($D652="6x1",$D652="FF 6x1"),WEEKDAY($F652,2)=6,FALSE()),"Folga de fim de semana · apontou no domingo anterior",IF(AND(OR($D652="6x1",$D652="FF 6x1"),WEEKDAY($F652,2)=7,AND($A652=$A651,$L651&gt;0)),"Folga de fim de semana · apontou no sábado",IF(AND(OR($D652="6x1",$D652="FF 6x1"),OR(WEEKDAY($F652,2)=6,WEEKDAY($F652,2)=7)),"Folga de fim de semana · sem apontamento no sábado nem no domingo","Folga prevista pelo ciclo")))),IF($Y652="Indeterminado (início da série)","Sem histórico anterior — informe o dia do ciclo no Cadastro",IF($Y652="Falta de registro",IF(OR(OR($D652="6x1",$D652="FF 6x1"),$D652="5x2"),"FALTA DE REGISTRO · dia útil da escala "&amp;$E652,"FALTA DE REGISTRO · dia "&amp;$W652&amp;" de "&amp;IFERROR(INDEX(Parâmetros!$B$39:$B$48,MATCH($E652,Parâmetros!$A$39:$A$48,0)),99)&amp;" do ciclo"),IF(OR($D652="6x1",$D652="FF 6x1"),IF(OR(AND(WEEKDAY($F652,2)=6,AND($A652=$A653,$L653&gt;0)),AND(WEEKDAY($F652,2)=7,AND($A652=$A651,$L651&gt;0))),"ATENÇÃO · apontou sábado e domingo no mesmo fim de semana",IF(OR(WEEKDAY($F652,2)=6,WEEKDAY($F652,2)=7),"Jornada de fim de semana do 6x1",IF(OR($H652&gt;=Parâmetros!$E$20,$H652&lt;Parâmetros!$E$19),"ATENÇÃO · 6x1 apontou fora do horário diurno","Jornada fixa do 6x1"))),IF($D652="5x2","Jornada fixa do 5x2",IF($D652="Folguista",IF($J652=$K652,"Evidência confirma sequência","DIVERGE · sequência "&amp;$J652&amp;" × evidência "&amp;$K652),IF($K652=$E652,"Evidência confirma cadastro","DIVERGE · cadastro "&amp;$E652&amp;" × evidência "&amp;$K652)))))))))))</f>
        <v>Jornada de fim de semana do 6x1</v>
      </c>
      <c r="W652" s="34" t="str">
        <f>IF(OR(OR($D652="6x1",$D652="FF 6x1"),$D652="5x2"),"",IF($AB652&lt;&gt;$AB651,IF(IFERROR(INDEX(Cadastro!$F$5:$F$243,$AB652),"")="",IF($L652&gt;0,1,0),IF(IFERROR(INDEX(Cadastro!$F$5:$F$243,$AB652),"")&lt;=IFERROR(INDEX(Parâmetros!$B$39:$B$48,MATCH($E652,Parâmetros!$A$39:$A$48,0)),99),IFERROR(INDEX(Cadastro!$F$5:$F$243,$AB652),""),0)),IF($L652&gt;0,IF(N($X651)&gt;0,1,N($W651)+1),IF(AND($L652=0,OR(N($W651)&gt;=IFERROR(INDEX(Parâmetros!$B$39:$B$48,MATCH($E652,Parâmetros!$A$39:$A$48,0)),99),AND(N($X651)&gt;0,N($X651)&lt;IFERROR(INDEX(Parâmetros!$C$39:$C$48,MATCH($E652,Parâmetros!$A$39:$A$48,0)),0)))),0,N($W651)+1))))</f>
        <v/>
      </c>
      <c r="X652" s="34" t="str">
        <f>IF(OR(OR($D652="6x1",$D652="FF 6x1"),$D652="5x2"),"",IF($AB652&lt;&gt;$AB651,IF(IFERROR(INDEX(Cadastro!$F$5:$F$243,$AB652),"")="",0,IF(IFERROR(INDEX(Cadastro!$F$5:$F$243,$AB652),"")&gt;IFERROR(INDEX(Parâmetros!$B$39:$B$48,MATCH($E652,Parâmetros!$A$39:$A$48,0)),99),IFERROR(INDEX(Cadastro!$F$5:$F$243,$AB652),"")-IFERROR(INDEX(Parâmetros!$B$39:$B$48,MATCH($E652,Parâmetros!$A$39:$A$48,0)),99),0)),IF(AND($L652=0,OR(N($W651)&gt;=IFERROR(INDEX(Parâmetros!$B$39:$B$48,MATCH($E652,Parâmetros!$A$39:$A$48,0)),99),AND(N($X651)&gt;0,N($X651)&lt;IFERROR(INDEX(Parâmetros!$C$39:$C$48,MATCH($E652,Parâmetros!$A$39:$A$48,0)),0)))),N($X651)+1,0)))</f>
        <v/>
      </c>
      <c r="Y652" t="str">
        <f>IF($AC652&lt;&gt;"",IF($L652&gt;0,$AC652&amp;" · com apontamento",$AC652),IF($E652="Férias",IF($L652&gt;0,"Férias · com apontamento","Férias (cadastro)"),IF(($Z652+$AA652-1)&gt;Parâmetros!$E$16,"Férias / afastamento",IF(AND($D652="5x2",OR(WEEKDAY($F652,2)=6,WEEKDAY($F652,2)=7)),IF($L652&gt;0,"Folga trabalhada","Folga"),IF($L652&gt;0,"Trabalhado",IF(OR(OR($D652="6x1",$D652="FF 6x1"),$D652="5x2"),IF(AND(OR($D652="6x1",$D652="FF 6x1"),OR(WEEKDAY($F652,2)=6,WEEKDAY($F652,2)=7)),"Folga","Falta de registro"),IF(AND($AB652&lt;&gt;$AB651,IFERROR(INDEX(Cadastro!$F$5:$F$243,$AB652),"")=""),"Indeterminado (início da série)",IF($X652&gt;0,"Folga","Falta de registro"))))))))</f>
        <v>Trabalhado</v>
      </c>
      <c r="Z652" s="34">
        <f>IF(OR($L652&gt;0,$F652&gt;Parâmetros!$E$14),0,IF($A652&lt;&gt;$A651,1,N($Z651)+1))</f>
        <v>0</v>
      </c>
      <c r="AA652" s="34">
        <f>IF(OR($L652&gt;0,$F652&gt;Parâmetros!$E$14),0,IF(OR($A652&lt;&gt;$A653,$F653&gt;Parâmetros!$E$14),1,N($AA653)+1))</f>
        <v>0</v>
      </c>
      <c r="AB652" s="31">
        <f>IFERROR(MATCH($A652&amp;"|"&amp;TEXT(_xlfn.MAXIFS(Cadastro!$E$5:$E$243,Cadastro!$A$5:$A$243,$A652,Cadastro!$E$5:$E$243,"&lt;="&amp;$F652),"yyyymmdd"),Cadastro!$I$5:$I$243,0),"")</f>
        <v>94</v>
      </c>
      <c r="AC652" t="str">
        <f>IFERROR(_xlfn.SINGLE(INDEX(Exceções!$D$5:$D$203,MATCH($A652&amp;"|"&amp;$F652,Exceções!$F$5:$F$203,0))),"")</f>
        <v/>
      </c>
      <c r="AD652" t="str">
        <f>IF($AC652="","",IFERROR(_xlfn.SINGLE(INDEX(Exceções!$E$5:$E$203,MATCH($A652&amp;"|"&amp;$F652,Exceções!$F$5:$F$203,0))),""))</f>
        <v/>
      </c>
    </row>
    <row r="653" spans="1:30" ht="15" hidden="1" customHeight="1" x14ac:dyDescent="0.25">
      <c r="A653" s="31">
        <v>50636</v>
      </c>
      <c r="B653" s="17" t="s">
        <v>18</v>
      </c>
      <c r="C653" s="17" t="str">
        <f>IFERROR(INDEX(Cadastro!$C$5:$C$243,$AB653),"NÃO INFORMADO")</f>
        <v>CAL</v>
      </c>
      <c r="D653" s="17" t="str">
        <f>IFERROR(INDEX(Cadastro!$D$5:$D$243,$AB653),"")</f>
        <v>A</v>
      </c>
      <c r="E653" s="17" t="str">
        <f>IFERROR(INDEX(Cadastro!$G$5:$G$243,$AB653),"")</f>
        <v>A</v>
      </c>
      <c r="F653" s="29">
        <v>46307</v>
      </c>
      <c r="G653" s="32" t="str">
        <f t="shared" si="60"/>
        <v>seg</v>
      </c>
      <c r="H653" s="31">
        <f>IF($L653=0,"",_xlfn.MINIFS(Dados!$Q:$Q,Dados!$A:$A,$A653,Dados!$S:$S,$F653))</f>
        <v>434</v>
      </c>
      <c r="I653" s="31">
        <f>IF($H653="","",_xlfn.MAXIFS(Dados!$R:$R,Dados!$A:$A,$A653,Dados!$S:$S,$F653))</f>
        <v>932</v>
      </c>
      <c r="J653" s="32" t="str">
        <f>IF($D653&lt;&gt;"Folguista","",IFERROR(INDEX(Parâmetros!$D$52:$G$52,1,MIN(4,MAX(1,$W653))),""))</f>
        <v/>
      </c>
      <c r="K653" s="32" t="str">
        <f>IF(OR($AC653&lt;&gt;"",$Y653="Folga",$Y653="Folga trabalhada",$Y653="Férias (cadastro)",$Y653="Férias / afastamento",$Y653="Indeterminado (início da série)"),"",IF(OR($D653="6x1",$D653="FF 6x1"),IF(OR(WEEKDAY($F653,2)=6,WEEKDAY($F653,2)=7),"6x1 sáb/dom","6x1"),IF($D653="5x2","5x2",IF($H653="",IF($D653="Folguista",$J653,$E653),IF(OR($H653&gt;=Parâmetros!$E$18,$H653&lt;Parâmetros!$E$19),"C",IF($H653&lt;Parâmetros!$E$20,"A","B"))))))</f>
        <v>A</v>
      </c>
      <c r="L653" s="30">
        <f>SUMIFS(Dados!$E:$E,Dados!$A:$A,$A653,Dados!$S:$S,$F653)</f>
        <v>7.27</v>
      </c>
      <c r="M653" s="30">
        <f>IFERROR(INDEX(Parâmetros!$E$6:$E$11,MATCH($K653,Parâmetros!$A$6:$A$11,0)),"")</f>
        <v>7.58</v>
      </c>
      <c r="N653" s="33">
        <f t="shared" si="61"/>
        <v>0.95910290237467011</v>
      </c>
      <c r="O653" s="33">
        <f>Parâmetros!$E$13</f>
        <v>0.8</v>
      </c>
      <c r="P653" s="32" t="str">
        <f>IF(OR($M653="",$F653&gt;Parâmetros!$E$14),"Não","Sim")</f>
        <v>Sim</v>
      </c>
      <c r="Q653" s="32" t="str">
        <f t="shared" si="62"/>
        <v>Sim</v>
      </c>
      <c r="R653" s="32" t="str">
        <f t="shared" si="63"/>
        <v>Sim</v>
      </c>
      <c r="S653" s="30">
        <f t="shared" si="64"/>
        <v>0</v>
      </c>
      <c r="T653" s="32" t="str">
        <f>IF($Q653&lt;&gt;"Sim","",IF($N653&gt;Parâmetros!$E$15,"Sim","Não"))</f>
        <v>Não</v>
      </c>
      <c r="U653" s="17" t="str">
        <f t="shared" si="65"/>
        <v>Na meta</v>
      </c>
      <c r="V653" s="17" t="str">
        <f>IF($AC653&lt;&gt;"",IF($L653&gt;0,"ATENÇÃO · apontou em dia de "&amp;LOWER($AC653)&amp;" cadastrado","Exceção cadastrada · "&amp;$AC653)&amp;IF($AD653="",""," · "&amp;$AD653),IF($E653="Férias",IF($L653&gt;0,"ATENÇÃO · apontou estando de férias no cadastro","Férias no cadastro"),IF($Y653="Férias / afastamento","Afastamento · "&amp;($Z653+$AA653-1)&amp;" dias seguidos sem apontamento",IF($Y653="Folga trabalhada","ATENÇÃO · apontou em dia de folga da escala 5x2",IF($Y653="Folga",IF(AND($D653="5x2",OR(WEEKDAY($F653,2)=6,WEEKDAY($F653,2)=7)),"Folga de fim de semana da escala 5x2",IF(AND(OR($D653="6x1",$D653="FF 6x1"),WEEKDAY($F653,2)=6,FALSE()),"Folga de fim de semana · apontou no domingo anterior",IF(AND(OR($D653="6x1",$D653="FF 6x1"),WEEKDAY($F653,2)=7,AND($A653=$A652,$L652&gt;0)),"Folga de fim de semana · apontou no sábado",IF(AND(OR($D653="6x1",$D653="FF 6x1"),OR(WEEKDAY($F653,2)=6,WEEKDAY($F653,2)=7)),"Folga de fim de semana · sem apontamento no sábado nem no domingo","Folga prevista pelo ciclo")))),IF($Y653="Indeterminado (início da série)","Sem histórico anterior — informe o dia do ciclo no Cadastro",IF($Y653="Falta de registro",IF(OR(OR($D653="6x1",$D653="FF 6x1"),$D653="5x2"),"FALTA DE REGISTRO · dia útil da escala "&amp;$E653,"FALTA DE REGISTRO · dia "&amp;$W653&amp;" de "&amp;IFERROR(INDEX(Parâmetros!$B$39:$B$48,MATCH($E653,Parâmetros!$A$39:$A$48,0)),99)&amp;" do ciclo"),IF(OR($D653="6x1",$D653="FF 6x1"),IF(OR(AND(WEEKDAY($F653,2)=6,AND($A653=$A654,$L654&gt;0)),AND(WEEKDAY($F653,2)=7,AND($A653=$A652,$L652&gt;0))),"ATENÇÃO · apontou sábado e domingo no mesmo fim de semana",IF(OR(WEEKDAY($F653,2)=6,WEEKDAY($F653,2)=7),"Jornada de fim de semana do 6x1",IF(OR($H653&gt;=Parâmetros!$E$20,$H653&lt;Parâmetros!$E$19),"ATENÇÃO · 6x1 apontou fora do horário diurno","Jornada fixa do 6x1"))),IF($D653="5x2","Jornada fixa do 5x2",IF($D653="Folguista",IF($J653=$K653,"Evidência confirma sequência","DIVERGE · sequência "&amp;$J653&amp;" × evidência "&amp;$K653),IF($K653=$E653,"Evidência confirma cadastro","DIVERGE · cadastro "&amp;$E653&amp;" × evidência "&amp;$K653)))))))))))</f>
        <v>Evidência confirma cadastro</v>
      </c>
      <c r="W653" s="34">
        <f>IF(OR(OR($D653="6x1",$D653="FF 6x1"),$D653="5x2"),"",IF($AB653&lt;&gt;$AB652,IF(IFERROR(INDEX(Cadastro!$F$5:$F$243,$AB653),"")="",IF($L653&gt;0,1,0),IF(IFERROR(INDEX(Cadastro!$F$5:$F$243,$AB653),"")&lt;=IFERROR(INDEX(Parâmetros!$B$39:$B$48,MATCH($E653,Parâmetros!$A$39:$A$48,0)),99),IFERROR(INDEX(Cadastro!$F$5:$F$243,$AB653),""),0)),IF($L653&gt;0,IF(N($X652)&gt;0,1,N($W652)+1),IF(AND($L653=0,OR(N($W652)&gt;=IFERROR(INDEX(Parâmetros!$B$39:$B$48,MATCH($E653,Parâmetros!$A$39:$A$48,0)),99),AND(N($X652)&gt;0,N($X652)&lt;IFERROR(INDEX(Parâmetros!$C$39:$C$48,MATCH($E653,Parâmetros!$A$39:$A$48,0)),0)))),0,N($W652)+1))))</f>
        <v>1</v>
      </c>
      <c r="X653" s="34">
        <f>IF(OR(OR($D653="6x1",$D653="FF 6x1"),$D653="5x2"),"",IF($AB653&lt;&gt;$AB652,IF(IFERROR(INDEX(Cadastro!$F$5:$F$243,$AB653),"")="",0,IF(IFERROR(INDEX(Cadastro!$F$5:$F$243,$AB653),"")&gt;IFERROR(INDEX(Parâmetros!$B$39:$B$48,MATCH($E653,Parâmetros!$A$39:$A$48,0)),99),IFERROR(INDEX(Cadastro!$F$5:$F$243,$AB653),"")-IFERROR(INDEX(Parâmetros!$B$39:$B$48,MATCH($E653,Parâmetros!$A$39:$A$48,0)),99),0)),IF(AND($L653=0,OR(N($W652)&gt;=IFERROR(INDEX(Parâmetros!$B$39:$B$48,MATCH($E653,Parâmetros!$A$39:$A$48,0)),99),AND(N($X652)&gt;0,N($X652)&lt;IFERROR(INDEX(Parâmetros!$C$39:$C$48,MATCH($E653,Parâmetros!$A$39:$A$48,0)),0)))),N($X652)+1,0)))</f>
        <v>0</v>
      </c>
      <c r="Y653" t="str">
        <f>IF($AC653&lt;&gt;"",IF($L653&gt;0,$AC653&amp;" · com apontamento",$AC653),IF($E653="Férias",IF($L653&gt;0,"Férias · com apontamento","Férias (cadastro)"),IF(($Z653+$AA653-1)&gt;Parâmetros!$E$16,"Férias / afastamento",IF(AND($D653="5x2",OR(WEEKDAY($F653,2)=6,WEEKDAY($F653,2)=7)),IF($L653&gt;0,"Folga trabalhada","Folga"),IF($L653&gt;0,"Trabalhado",IF(OR(OR($D653="6x1",$D653="FF 6x1"),$D653="5x2"),IF(AND(OR($D653="6x1",$D653="FF 6x1"),OR(WEEKDAY($F653,2)=6,WEEKDAY($F653,2)=7)),"Folga","Falta de registro"),IF(AND($AB653&lt;&gt;$AB652,IFERROR(INDEX(Cadastro!$F$5:$F$243,$AB653),"")=""),"Indeterminado (início da série)",IF($X653&gt;0,"Folga","Falta de registro"))))))))</f>
        <v>Trabalhado</v>
      </c>
      <c r="Z653" s="34">
        <f>IF(OR($L653&gt;0,$F653&gt;Parâmetros!$E$14),0,IF($A653&lt;&gt;$A652,1,N($Z652)+1))</f>
        <v>0</v>
      </c>
      <c r="AA653" s="34">
        <f>IF(OR($L653&gt;0,$F653&gt;Parâmetros!$E$14),0,IF(OR($A653&lt;&gt;$A654,$F654&gt;Parâmetros!$E$14),1,N($AA654)+1))</f>
        <v>0</v>
      </c>
      <c r="AB653" s="31">
        <f>IFERROR(MATCH($A653&amp;"|"&amp;TEXT(_xlfn.MAXIFS(Cadastro!$E$5:$E$243,Cadastro!$A$5:$A$243,$A653,Cadastro!$E$5:$E$243,"&lt;="&amp;$F653),"yyyymmdd"),Cadastro!$I$5:$I$243,0),"")</f>
        <v>95</v>
      </c>
      <c r="AC653" t="str">
        <f>IFERROR(_xlfn.SINGLE(INDEX(Exceções!$D$5:$D$203,MATCH($A653&amp;"|"&amp;$F653,Exceções!$F$5:$F$203,0))),"")</f>
        <v/>
      </c>
      <c r="AD653" t="str">
        <f>IF($AC653="","",IFERROR(_xlfn.SINGLE(INDEX(Exceções!$E$5:$E$203,MATCH($A653&amp;"|"&amp;$F653,Exceções!$F$5:$F$203,0))),""))</f>
        <v/>
      </c>
    </row>
    <row r="654" spans="1:30" ht="15" hidden="1" customHeight="1" x14ac:dyDescent="0.25">
      <c r="A654" s="31">
        <v>50636</v>
      </c>
      <c r="B654" s="17" t="s">
        <v>18</v>
      </c>
      <c r="C654" s="17" t="str">
        <f>IFERROR(INDEX(Cadastro!$C$5:$C$243,$AB654),"NÃO INFORMADO")</f>
        <v>CAL</v>
      </c>
      <c r="D654" s="17" t="str">
        <f>IFERROR(INDEX(Cadastro!$D$5:$D$243,$AB654),"")</f>
        <v>6x1</v>
      </c>
      <c r="E654" s="17" t="str">
        <f>IFERROR(INDEX(Cadastro!$G$5:$G$243,$AB654),"")</f>
        <v>6x1</v>
      </c>
      <c r="F654" s="29">
        <v>46308</v>
      </c>
      <c r="G654" s="32" t="str">
        <f t="shared" si="60"/>
        <v>ter</v>
      </c>
      <c r="H654" s="31">
        <f>IF($L654=0,"",_xlfn.MINIFS(Dados!$Q:$Q,Dados!$A:$A,$A654,Dados!$S:$S,$F654))</f>
        <v>435</v>
      </c>
      <c r="I654" s="31">
        <f>IF($H654="","",_xlfn.MAXIFS(Dados!$R:$R,Dados!$A:$A,$A654,Dados!$S:$S,$F654))</f>
        <v>1000</v>
      </c>
      <c r="J654" s="32" t="str">
        <f>IF($D654&lt;&gt;"Folguista","",IFERROR(INDEX(Parâmetros!$D$52:$G$52,1,MIN(4,MAX(1,$W654))),""))</f>
        <v/>
      </c>
      <c r="K654" s="32" t="str">
        <f>IF(OR($AC654&lt;&gt;"",$Y654="Folga",$Y654="Folga trabalhada",$Y654="Férias (cadastro)",$Y654="Férias / afastamento",$Y654="Indeterminado (início da série)"),"",IF(OR($D654="6x1",$D654="FF 6x1"),IF(OR(WEEKDAY($F654,2)=6,WEEKDAY($F654,2)=7),"6x1 sáb/dom","6x1"),IF($D654="5x2","5x2",IF($H654="",IF($D654="Folguista",$J654,$E654),IF(OR($H654&gt;=Parâmetros!$E$18,$H654&lt;Parâmetros!$E$19),"C",IF($H654&lt;Parâmetros!$E$20,"A","B"))))))</f>
        <v>6x1</v>
      </c>
      <c r="L654" s="30">
        <f>SUMIFS(Dados!$E:$E,Dados!$A:$A,$A654,Dados!$S:$S,$F654)</f>
        <v>9.42</v>
      </c>
      <c r="M654" s="30">
        <f>IFERROR(INDEX(Parâmetros!$E$6:$E$11,MATCH($K654,Parâmetros!$A$6:$A$11,0)),"")</f>
        <v>8.8000000000000007</v>
      </c>
      <c r="N654" s="33">
        <f t="shared" si="61"/>
        <v>1.0704545454545453</v>
      </c>
      <c r="O654" s="33">
        <f>Parâmetros!$E$13</f>
        <v>0.8</v>
      </c>
      <c r="P654" s="32" t="str">
        <f>IF(OR($M654="",$F654&gt;Parâmetros!$E$14),"Não","Sim")</f>
        <v>Sim</v>
      </c>
      <c r="Q654" s="32" t="str">
        <f t="shared" si="62"/>
        <v>Sim</v>
      </c>
      <c r="R654" s="32" t="str">
        <f t="shared" si="63"/>
        <v>Sim</v>
      </c>
      <c r="S654" s="30">
        <f t="shared" si="64"/>
        <v>0</v>
      </c>
      <c r="T654" s="32" t="str">
        <f>IF($Q654&lt;&gt;"Sim","",IF($N654&gt;Parâmetros!$E$15,"Sim","Não"))</f>
        <v>Sim</v>
      </c>
      <c r="U654" s="17" t="str">
        <f t="shared" si="65"/>
        <v>Na meta</v>
      </c>
      <c r="V654" s="17" t="str">
        <f>IF($AC654&lt;&gt;"",IF($L654&gt;0,"ATENÇÃO · apontou em dia de "&amp;LOWER($AC654)&amp;" cadastrado","Exceção cadastrada · "&amp;$AC654)&amp;IF($AD654="",""," · "&amp;$AD654),IF($E654="Férias",IF($L654&gt;0,"ATENÇÃO · apontou estando de férias no cadastro","Férias no cadastro"),IF($Y654="Férias / afastamento","Afastamento · "&amp;($Z654+$AA654-1)&amp;" dias seguidos sem apontamento",IF($Y654="Folga trabalhada","ATENÇÃO · apontou em dia de folga da escala 5x2",IF($Y654="Folga",IF(AND($D654="5x2",OR(WEEKDAY($F654,2)=6,WEEKDAY($F654,2)=7)),"Folga de fim de semana da escala 5x2",IF(AND(OR($D654="6x1",$D654="FF 6x1"),WEEKDAY($F654,2)=6,FALSE()),"Folga de fim de semana · apontou no domingo anterior",IF(AND(OR($D654="6x1",$D654="FF 6x1"),WEEKDAY($F654,2)=7,AND($A654=$A653,$L653&gt;0)),"Folga de fim de semana · apontou no sábado",IF(AND(OR($D654="6x1",$D654="FF 6x1"),OR(WEEKDAY($F654,2)=6,WEEKDAY($F654,2)=7)),"Folga de fim de semana · sem apontamento no sábado nem no domingo","Folga prevista pelo ciclo")))),IF($Y654="Indeterminado (início da série)","Sem histórico anterior — informe o dia do ciclo no Cadastro",IF($Y654="Falta de registro",IF(OR(OR($D654="6x1",$D654="FF 6x1"),$D654="5x2"),"FALTA DE REGISTRO · dia útil da escala "&amp;$E654,"FALTA DE REGISTRO · dia "&amp;$W654&amp;" de "&amp;IFERROR(INDEX(Parâmetros!$B$39:$B$48,MATCH($E654,Parâmetros!$A$39:$A$48,0)),99)&amp;" do ciclo"),IF(OR($D654="6x1",$D654="FF 6x1"),IF(OR(AND(WEEKDAY($F654,2)=6,AND($A654=$A655,$L655&gt;0)),AND(WEEKDAY($F654,2)=7,AND($A654=$A653,$L653&gt;0))),"ATENÇÃO · apontou sábado e domingo no mesmo fim de semana",IF(OR(WEEKDAY($F654,2)=6,WEEKDAY($F654,2)=7),"Jornada de fim de semana do 6x1",IF(OR($H654&gt;=Parâmetros!$E$20,$H654&lt;Parâmetros!$E$19),"ATENÇÃO · 6x1 apontou fora do horário diurno","Jornada fixa do 6x1"))),IF($D654="5x2","Jornada fixa do 5x2",IF($D654="Folguista",IF($J654=$K654,"Evidência confirma sequência","DIVERGE · sequência "&amp;$J654&amp;" × evidência "&amp;$K654),IF($K654=$E654,"Evidência confirma cadastro","DIVERGE · cadastro "&amp;$E654&amp;" × evidência "&amp;$K654)))))))))))</f>
        <v>Jornada fixa do 6x1</v>
      </c>
      <c r="W654" s="34" t="str">
        <f>IF(OR(OR($D654="6x1",$D654="FF 6x1"),$D654="5x2"),"",IF($AB654&lt;&gt;$AB653,IF(IFERROR(INDEX(Cadastro!$F$5:$F$243,$AB654),"")="",IF($L654&gt;0,1,0),IF(IFERROR(INDEX(Cadastro!$F$5:$F$243,$AB654),"")&lt;=IFERROR(INDEX(Parâmetros!$B$39:$B$48,MATCH($E654,Parâmetros!$A$39:$A$48,0)),99),IFERROR(INDEX(Cadastro!$F$5:$F$243,$AB654),""),0)),IF($L654&gt;0,IF(N($X653)&gt;0,1,N($W653)+1),IF(AND($L654=0,OR(N($W653)&gt;=IFERROR(INDEX(Parâmetros!$B$39:$B$48,MATCH($E654,Parâmetros!$A$39:$A$48,0)),99),AND(N($X653)&gt;0,N($X653)&lt;IFERROR(INDEX(Parâmetros!$C$39:$C$48,MATCH($E654,Parâmetros!$A$39:$A$48,0)),0)))),0,N($W653)+1))))</f>
        <v/>
      </c>
      <c r="X654" s="34" t="str">
        <f>IF(OR(OR($D654="6x1",$D654="FF 6x1"),$D654="5x2"),"",IF($AB654&lt;&gt;$AB653,IF(IFERROR(INDEX(Cadastro!$F$5:$F$243,$AB654),"")="",0,IF(IFERROR(INDEX(Cadastro!$F$5:$F$243,$AB654),"")&gt;IFERROR(INDEX(Parâmetros!$B$39:$B$48,MATCH($E654,Parâmetros!$A$39:$A$48,0)),99),IFERROR(INDEX(Cadastro!$F$5:$F$243,$AB654),"")-IFERROR(INDEX(Parâmetros!$B$39:$B$48,MATCH($E654,Parâmetros!$A$39:$A$48,0)),99),0)),IF(AND($L654=0,OR(N($W653)&gt;=IFERROR(INDEX(Parâmetros!$B$39:$B$48,MATCH($E654,Parâmetros!$A$39:$A$48,0)),99),AND(N($X653)&gt;0,N($X653)&lt;IFERROR(INDEX(Parâmetros!$C$39:$C$48,MATCH($E654,Parâmetros!$A$39:$A$48,0)),0)))),N($X653)+1,0)))</f>
        <v/>
      </c>
      <c r="Y654" t="str">
        <f>IF($AC654&lt;&gt;"",IF($L654&gt;0,$AC654&amp;" · com apontamento",$AC654),IF($E654="Férias",IF($L654&gt;0,"Férias · com apontamento","Férias (cadastro)"),IF(($Z654+$AA654-1)&gt;Parâmetros!$E$16,"Férias / afastamento",IF(AND($D654="5x2",OR(WEEKDAY($F654,2)=6,WEEKDAY($F654,2)=7)),IF($L654&gt;0,"Folga trabalhada","Folga"),IF($L654&gt;0,"Trabalhado",IF(OR(OR($D654="6x1",$D654="FF 6x1"),$D654="5x2"),IF(AND(OR($D654="6x1",$D654="FF 6x1"),OR(WEEKDAY($F654,2)=6,WEEKDAY($F654,2)=7)),"Folga","Falta de registro"),IF(AND($AB654&lt;&gt;$AB653,IFERROR(INDEX(Cadastro!$F$5:$F$243,$AB654),"")=""),"Indeterminado (início da série)",IF($X654&gt;0,"Folga","Falta de registro"))))))))</f>
        <v>Trabalhado</v>
      </c>
      <c r="Z654" s="34">
        <f>IF(OR($L654&gt;0,$F654&gt;Parâmetros!$E$14),0,IF($A654&lt;&gt;$A653,1,N($Z653)+1))</f>
        <v>0</v>
      </c>
      <c r="AA654" s="34">
        <f>IF(OR($L654&gt;0,$F654&gt;Parâmetros!$E$14),0,IF(OR($A654&lt;&gt;$A655,$F655&gt;Parâmetros!$E$14),1,N($AA655)+1))</f>
        <v>0</v>
      </c>
      <c r="AB654" s="31">
        <f>IFERROR(MATCH($A654&amp;"|"&amp;TEXT(_xlfn.MAXIFS(Cadastro!$E$5:$E$243,Cadastro!$A$5:$A$243,$A654,Cadastro!$E$5:$E$243,"&lt;="&amp;$F654),"yyyymmdd"),Cadastro!$I$5:$I$243,0),"")</f>
        <v>96</v>
      </c>
      <c r="AC654" t="str">
        <f>IFERROR(_xlfn.SINGLE(INDEX(Exceções!$D$5:$D$203,MATCH($A654&amp;"|"&amp;$F654,Exceções!$F$5:$F$203,0))),"")</f>
        <v/>
      </c>
      <c r="AD654" t="str">
        <f>IF($AC654="","",IFERROR(_xlfn.SINGLE(INDEX(Exceções!$E$5:$E$203,MATCH($A654&amp;"|"&amp;$F654,Exceções!$F$5:$F$203,0))),""))</f>
        <v/>
      </c>
    </row>
    <row r="655" spans="1:30" ht="15" hidden="1" customHeight="1" x14ac:dyDescent="0.25">
      <c r="A655" s="31">
        <v>50636</v>
      </c>
      <c r="B655" s="17" t="s">
        <v>18</v>
      </c>
      <c r="C655" s="17" t="str">
        <f>IFERROR(INDEX(Cadastro!$C$5:$C$243,$AB655),"NÃO INFORMADO")</f>
        <v>CAL</v>
      </c>
      <c r="D655" s="17" t="str">
        <f>IFERROR(INDEX(Cadastro!$D$5:$D$243,$AB655),"")</f>
        <v>6x1</v>
      </c>
      <c r="E655" s="17" t="str">
        <f>IFERROR(INDEX(Cadastro!$G$5:$G$243,$AB655),"")</f>
        <v>6x1</v>
      </c>
      <c r="F655" s="29">
        <v>46309</v>
      </c>
      <c r="G655" s="32" t="str">
        <f t="shared" si="60"/>
        <v>qua</v>
      </c>
      <c r="H655" s="31">
        <f>IF($L655=0,"",_xlfn.MINIFS(Dados!$Q:$Q,Dados!$A:$A,$A655,Dados!$S:$S,$F655))</f>
        <v>436</v>
      </c>
      <c r="I655" s="31">
        <f>IF($H655="","",_xlfn.MAXIFS(Dados!$R:$R,Dados!$A:$A,$A655,Dados!$S:$S,$F655))</f>
        <v>1002</v>
      </c>
      <c r="J655" s="32" t="str">
        <f>IF($D655&lt;&gt;"Folguista","",IFERROR(INDEX(Parâmetros!$D$52:$G$52,1,MIN(4,MAX(1,$W655))),""))</f>
        <v/>
      </c>
      <c r="K655" s="32" t="str">
        <f>IF(OR($AC655&lt;&gt;"",$Y655="Folga",$Y655="Folga trabalhada",$Y655="Férias (cadastro)",$Y655="Férias / afastamento",$Y655="Indeterminado (início da série)"),"",IF(OR($D655="6x1",$D655="FF 6x1"),IF(OR(WEEKDAY($F655,2)=6,WEEKDAY($F655,2)=7),"6x1 sáb/dom","6x1"),IF($D655="5x2","5x2",IF($H655="",IF($D655="Folguista",$J655,$E655),IF(OR($H655&gt;=Parâmetros!$E$18,$H655&lt;Parâmetros!$E$19),"C",IF($H655&lt;Parâmetros!$E$20,"A","B"))))))</f>
        <v>6x1</v>
      </c>
      <c r="L655" s="30">
        <f>SUMIFS(Dados!$E:$E,Dados!$A:$A,$A655,Dados!$S:$S,$F655)</f>
        <v>8.39</v>
      </c>
      <c r="M655" s="30">
        <f>IFERROR(INDEX(Parâmetros!$E$6:$E$11,MATCH($K655,Parâmetros!$A$6:$A$11,0)),"")</f>
        <v>8.8000000000000007</v>
      </c>
      <c r="N655" s="33">
        <f t="shared" si="61"/>
        <v>0.95340909090909087</v>
      </c>
      <c r="O655" s="33">
        <f>Parâmetros!$E$13</f>
        <v>0.8</v>
      </c>
      <c r="P655" s="32" t="str">
        <f>IF(OR($M655="",$F655&gt;Parâmetros!$E$14),"Não","Sim")</f>
        <v>Sim</v>
      </c>
      <c r="Q655" s="32" t="str">
        <f t="shared" si="62"/>
        <v>Sim</v>
      </c>
      <c r="R655" s="32" t="str">
        <f t="shared" si="63"/>
        <v>Sim</v>
      </c>
      <c r="S655" s="30">
        <f t="shared" si="64"/>
        <v>0</v>
      </c>
      <c r="T655" s="32" t="str">
        <f>IF($Q655&lt;&gt;"Sim","",IF($N655&gt;Parâmetros!$E$15,"Sim","Não"))</f>
        <v>Não</v>
      </c>
      <c r="U655" s="17" t="str">
        <f t="shared" si="65"/>
        <v>Na meta</v>
      </c>
      <c r="V655" s="17" t="str">
        <f>IF($AC655&lt;&gt;"",IF($L655&gt;0,"ATENÇÃO · apontou em dia de "&amp;LOWER($AC655)&amp;" cadastrado","Exceção cadastrada · "&amp;$AC655)&amp;IF($AD655="",""," · "&amp;$AD655),IF($E655="Férias",IF($L655&gt;0,"ATENÇÃO · apontou estando de férias no cadastro","Férias no cadastro"),IF($Y655="Férias / afastamento","Afastamento · "&amp;($Z655+$AA655-1)&amp;" dias seguidos sem apontamento",IF($Y655="Folga trabalhada","ATENÇÃO · apontou em dia de folga da escala 5x2",IF($Y655="Folga",IF(AND($D655="5x2",OR(WEEKDAY($F655,2)=6,WEEKDAY($F655,2)=7)),"Folga de fim de semana da escala 5x2",IF(AND(OR($D655="6x1",$D655="FF 6x1"),WEEKDAY($F655,2)=6,FALSE()),"Folga de fim de semana · apontou no domingo anterior",IF(AND(OR($D655="6x1",$D655="FF 6x1"),WEEKDAY($F655,2)=7,AND($A655=$A654,$L654&gt;0)),"Folga de fim de semana · apontou no sábado",IF(AND(OR($D655="6x1",$D655="FF 6x1"),OR(WEEKDAY($F655,2)=6,WEEKDAY($F655,2)=7)),"Folga de fim de semana · sem apontamento no sábado nem no domingo","Folga prevista pelo ciclo")))),IF($Y655="Indeterminado (início da série)","Sem histórico anterior — informe o dia do ciclo no Cadastro",IF($Y655="Falta de registro",IF(OR(OR($D655="6x1",$D655="FF 6x1"),$D655="5x2"),"FALTA DE REGISTRO · dia útil da escala "&amp;$E655,"FALTA DE REGISTRO · dia "&amp;$W655&amp;" de "&amp;IFERROR(INDEX(Parâmetros!$B$39:$B$48,MATCH($E655,Parâmetros!$A$39:$A$48,0)),99)&amp;" do ciclo"),IF(OR($D655="6x1",$D655="FF 6x1"),IF(OR(AND(WEEKDAY($F655,2)=6,AND($A655=$A656,$L656&gt;0)),AND(WEEKDAY($F655,2)=7,AND($A655=$A654,$L654&gt;0))),"ATENÇÃO · apontou sábado e domingo no mesmo fim de semana",IF(OR(WEEKDAY($F655,2)=6,WEEKDAY($F655,2)=7),"Jornada de fim de semana do 6x1",IF(OR($H655&gt;=Parâmetros!$E$20,$H655&lt;Parâmetros!$E$19),"ATENÇÃO · 6x1 apontou fora do horário diurno","Jornada fixa do 6x1"))),IF($D655="5x2","Jornada fixa do 5x2",IF($D655="Folguista",IF($J655=$K655,"Evidência confirma sequência","DIVERGE · sequência "&amp;$J655&amp;" × evidência "&amp;$K655),IF($K655=$E655,"Evidência confirma cadastro","DIVERGE · cadastro "&amp;$E655&amp;" × evidência "&amp;$K655)))))))))))</f>
        <v>Jornada fixa do 6x1</v>
      </c>
      <c r="W655" s="34" t="str">
        <f>IF(OR(OR($D655="6x1",$D655="FF 6x1"),$D655="5x2"),"",IF($AB655&lt;&gt;$AB654,IF(IFERROR(INDEX(Cadastro!$F$5:$F$243,$AB655),"")="",IF($L655&gt;0,1,0),IF(IFERROR(INDEX(Cadastro!$F$5:$F$243,$AB655),"")&lt;=IFERROR(INDEX(Parâmetros!$B$39:$B$48,MATCH($E655,Parâmetros!$A$39:$A$48,0)),99),IFERROR(INDEX(Cadastro!$F$5:$F$243,$AB655),""),0)),IF($L655&gt;0,IF(N($X654)&gt;0,1,N($W654)+1),IF(AND($L655=0,OR(N($W654)&gt;=IFERROR(INDEX(Parâmetros!$B$39:$B$48,MATCH($E655,Parâmetros!$A$39:$A$48,0)),99),AND(N($X654)&gt;0,N($X654)&lt;IFERROR(INDEX(Parâmetros!$C$39:$C$48,MATCH($E655,Parâmetros!$A$39:$A$48,0)),0)))),0,N($W654)+1))))</f>
        <v/>
      </c>
      <c r="X655" s="34" t="str">
        <f>IF(OR(OR($D655="6x1",$D655="FF 6x1"),$D655="5x2"),"",IF($AB655&lt;&gt;$AB654,IF(IFERROR(INDEX(Cadastro!$F$5:$F$243,$AB655),"")="",0,IF(IFERROR(INDEX(Cadastro!$F$5:$F$243,$AB655),"")&gt;IFERROR(INDEX(Parâmetros!$B$39:$B$48,MATCH($E655,Parâmetros!$A$39:$A$48,0)),99),IFERROR(INDEX(Cadastro!$F$5:$F$243,$AB655),"")-IFERROR(INDEX(Parâmetros!$B$39:$B$48,MATCH($E655,Parâmetros!$A$39:$A$48,0)),99),0)),IF(AND($L655=0,OR(N($W654)&gt;=IFERROR(INDEX(Parâmetros!$B$39:$B$48,MATCH($E655,Parâmetros!$A$39:$A$48,0)),99),AND(N($X654)&gt;0,N($X654)&lt;IFERROR(INDEX(Parâmetros!$C$39:$C$48,MATCH($E655,Parâmetros!$A$39:$A$48,0)),0)))),N($X654)+1,0)))</f>
        <v/>
      </c>
      <c r="Y655" t="str">
        <f>IF($AC655&lt;&gt;"",IF($L655&gt;0,$AC655&amp;" · com apontamento",$AC655),IF($E655="Férias",IF($L655&gt;0,"Férias · com apontamento","Férias (cadastro)"),IF(($Z655+$AA655-1)&gt;Parâmetros!$E$16,"Férias / afastamento",IF(AND($D655="5x2",OR(WEEKDAY($F655,2)=6,WEEKDAY($F655,2)=7)),IF($L655&gt;0,"Folga trabalhada","Folga"),IF($L655&gt;0,"Trabalhado",IF(OR(OR($D655="6x1",$D655="FF 6x1"),$D655="5x2"),IF(AND(OR($D655="6x1",$D655="FF 6x1"),OR(WEEKDAY($F655,2)=6,WEEKDAY($F655,2)=7)),"Folga","Falta de registro"),IF(AND($AB655&lt;&gt;$AB654,IFERROR(INDEX(Cadastro!$F$5:$F$243,$AB655),"")=""),"Indeterminado (início da série)",IF($X655&gt;0,"Folga","Falta de registro"))))))))</f>
        <v>Trabalhado</v>
      </c>
      <c r="Z655" s="34">
        <f>IF(OR($L655&gt;0,$F655&gt;Parâmetros!$E$14),0,IF($A655&lt;&gt;$A654,1,N($Z654)+1))</f>
        <v>0</v>
      </c>
      <c r="AA655" s="34">
        <f>IF(OR($L655&gt;0,$F655&gt;Parâmetros!$E$14),0,IF(OR($A655&lt;&gt;$A656,$F656&gt;Parâmetros!$E$14),1,N($AA656)+1))</f>
        <v>0</v>
      </c>
      <c r="AB655" s="31">
        <f>IFERROR(MATCH($A655&amp;"|"&amp;TEXT(_xlfn.MAXIFS(Cadastro!$E$5:$E$243,Cadastro!$A$5:$A$243,$A655,Cadastro!$E$5:$E$243,"&lt;="&amp;$F655),"yyyymmdd"),Cadastro!$I$5:$I$243,0),"")</f>
        <v>96</v>
      </c>
      <c r="AC655" t="str">
        <f>IFERROR(_xlfn.SINGLE(INDEX(Exceções!$D$5:$D$203,MATCH($A655&amp;"|"&amp;$F655,Exceções!$F$5:$F$203,0))),"")</f>
        <v/>
      </c>
      <c r="AD655" t="str">
        <f>IF($AC655="","",IFERROR(_xlfn.SINGLE(INDEX(Exceções!$E$5:$E$203,MATCH($A655&amp;"|"&amp;$F655,Exceções!$F$5:$F$203,0))),""))</f>
        <v/>
      </c>
    </row>
    <row r="656" spans="1:30" ht="15" hidden="1" customHeight="1" x14ac:dyDescent="0.25">
      <c r="A656" s="31">
        <v>50636</v>
      </c>
      <c r="B656" s="17" t="s">
        <v>18</v>
      </c>
      <c r="C656" s="17" t="str">
        <f>IFERROR(INDEX(Cadastro!$C$5:$C$243,$AB656),"NÃO INFORMADO")</f>
        <v>CAL</v>
      </c>
      <c r="D656" s="17" t="str">
        <f>IFERROR(INDEX(Cadastro!$D$5:$D$243,$AB656),"")</f>
        <v>6x1</v>
      </c>
      <c r="E656" s="17" t="str">
        <f>IFERROR(INDEX(Cadastro!$G$5:$G$243,$AB656),"")</f>
        <v>6x1</v>
      </c>
      <c r="F656" s="29">
        <v>46310</v>
      </c>
      <c r="G656" s="32" t="str">
        <f t="shared" si="60"/>
        <v>qui</v>
      </c>
      <c r="H656" s="31">
        <f>IF($L656=0,"",_xlfn.MINIFS(Dados!$Q:$Q,Dados!$A:$A,$A656,Dados!$S:$S,$F656))</f>
        <v>437</v>
      </c>
      <c r="I656" s="31">
        <f>IF($H656="","",_xlfn.MAXIFS(Dados!$R:$R,Dados!$A:$A,$A656,Dados!$S:$S,$F656))</f>
        <v>1000</v>
      </c>
      <c r="J656" s="32" t="str">
        <f>IF($D656&lt;&gt;"Folguista","",IFERROR(INDEX(Parâmetros!$D$52:$G$52,1,MIN(4,MAX(1,$W656))),""))</f>
        <v/>
      </c>
      <c r="K656" s="32" t="str">
        <f>IF(OR($AC656&lt;&gt;"",$Y656="Folga",$Y656="Folga trabalhada",$Y656="Férias (cadastro)",$Y656="Férias / afastamento",$Y656="Indeterminado (início da série)"),"",IF(OR($D656="6x1",$D656="FF 6x1"),IF(OR(WEEKDAY($F656,2)=6,WEEKDAY($F656,2)=7),"6x1 sáb/dom","6x1"),IF($D656="5x2","5x2",IF($H656="",IF($D656="Folguista",$J656,$E656),IF(OR($H656&gt;=Parâmetros!$E$18,$H656&lt;Parâmetros!$E$19),"C",IF($H656&lt;Parâmetros!$E$20,"A","B"))))))</f>
        <v>6x1</v>
      </c>
      <c r="L656" s="30">
        <f>SUMIFS(Dados!$E:$E,Dados!$A:$A,$A656,Dados!$S:$S,$F656)</f>
        <v>8.32</v>
      </c>
      <c r="M656" s="30">
        <f>IFERROR(INDEX(Parâmetros!$E$6:$E$11,MATCH($K656,Parâmetros!$A$6:$A$11,0)),"")</f>
        <v>8.8000000000000007</v>
      </c>
      <c r="N656" s="33">
        <f t="shared" si="61"/>
        <v>0.94545454545454544</v>
      </c>
      <c r="O656" s="33">
        <f>Parâmetros!$E$13</f>
        <v>0.8</v>
      </c>
      <c r="P656" s="32" t="str">
        <f>IF(OR($M656="",$F656&gt;Parâmetros!$E$14),"Não","Sim")</f>
        <v>Sim</v>
      </c>
      <c r="Q656" s="32" t="str">
        <f t="shared" si="62"/>
        <v>Sim</v>
      </c>
      <c r="R656" s="32" t="str">
        <f t="shared" si="63"/>
        <v>Sim</v>
      </c>
      <c r="S656" s="30">
        <f t="shared" si="64"/>
        <v>0</v>
      </c>
      <c r="T656" s="32" t="str">
        <f>IF($Q656&lt;&gt;"Sim","",IF($N656&gt;Parâmetros!$E$15,"Sim","Não"))</f>
        <v>Não</v>
      </c>
      <c r="U656" s="17" t="str">
        <f t="shared" si="65"/>
        <v>Na meta</v>
      </c>
      <c r="V656" s="17" t="str">
        <f>IF($AC656&lt;&gt;"",IF($L656&gt;0,"ATENÇÃO · apontou em dia de "&amp;LOWER($AC656)&amp;" cadastrado","Exceção cadastrada · "&amp;$AC656)&amp;IF($AD656="",""," · "&amp;$AD656),IF($E656="Férias",IF($L656&gt;0,"ATENÇÃO · apontou estando de férias no cadastro","Férias no cadastro"),IF($Y656="Férias / afastamento","Afastamento · "&amp;($Z656+$AA656-1)&amp;" dias seguidos sem apontamento",IF($Y656="Folga trabalhada","ATENÇÃO · apontou em dia de folga da escala 5x2",IF($Y656="Folga",IF(AND($D656="5x2",OR(WEEKDAY($F656,2)=6,WEEKDAY($F656,2)=7)),"Folga de fim de semana da escala 5x2",IF(AND(OR($D656="6x1",$D656="FF 6x1"),WEEKDAY($F656,2)=6,FALSE()),"Folga de fim de semana · apontou no domingo anterior",IF(AND(OR($D656="6x1",$D656="FF 6x1"),WEEKDAY($F656,2)=7,AND($A656=$A655,$L655&gt;0)),"Folga de fim de semana · apontou no sábado",IF(AND(OR($D656="6x1",$D656="FF 6x1"),OR(WEEKDAY($F656,2)=6,WEEKDAY($F656,2)=7)),"Folga de fim de semana · sem apontamento no sábado nem no domingo","Folga prevista pelo ciclo")))),IF($Y656="Indeterminado (início da série)","Sem histórico anterior — informe o dia do ciclo no Cadastro",IF($Y656="Falta de registro",IF(OR(OR($D656="6x1",$D656="FF 6x1"),$D656="5x2"),"FALTA DE REGISTRO · dia útil da escala "&amp;$E656,"FALTA DE REGISTRO · dia "&amp;$W656&amp;" de "&amp;IFERROR(INDEX(Parâmetros!$B$39:$B$48,MATCH($E656,Parâmetros!$A$39:$A$48,0)),99)&amp;" do ciclo"),IF(OR($D656="6x1",$D656="FF 6x1"),IF(OR(AND(WEEKDAY($F656,2)=6,AND($A656=$A657,$L657&gt;0)),AND(WEEKDAY($F656,2)=7,AND($A656=$A655,$L655&gt;0))),"ATENÇÃO · apontou sábado e domingo no mesmo fim de semana",IF(OR(WEEKDAY($F656,2)=6,WEEKDAY($F656,2)=7),"Jornada de fim de semana do 6x1",IF(OR($H656&gt;=Parâmetros!$E$20,$H656&lt;Parâmetros!$E$19),"ATENÇÃO · 6x1 apontou fora do horário diurno","Jornada fixa do 6x1"))),IF($D656="5x2","Jornada fixa do 5x2",IF($D656="Folguista",IF($J656=$K656,"Evidência confirma sequência","DIVERGE · sequência "&amp;$J656&amp;" × evidência "&amp;$K656),IF($K656=$E656,"Evidência confirma cadastro","DIVERGE · cadastro "&amp;$E656&amp;" × evidência "&amp;$K656)))))))))))</f>
        <v>Jornada fixa do 6x1</v>
      </c>
      <c r="W656" s="34" t="str">
        <f>IF(OR(OR($D656="6x1",$D656="FF 6x1"),$D656="5x2"),"",IF($AB656&lt;&gt;$AB655,IF(IFERROR(INDEX(Cadastro!$F$5:$F$243,$AB656),"")="",IF($L656&gt;0,1,0),IF(IFERROR(INDEX(Cadastro!$F$5:$F$243,$AB656),"")&lt;=IFERROR(INDEX(Parâmetros!$B$39:$B$48,MATCH($E656,Parâmetros!$A$39:$A$48,0)),99),IFERROR(INDEX(Cadastro!$F$5:$F$243,$AB656),""),0)),IF($L656&gt;0,IF(N($X655)&gt;0,1,N($W655)+1),IF(AND($L656=0,OR(N($W655)&gt;=IFERROR(INDEX(Parâmetros!$B$39:$B$48,MATCH($E656,Parâmetros!$A$39:$A$48,0)),99),AND(N($X655)&gt;0,N($X655)&lt;IFERROR(INDEX(Parâmetros!$C$39:$C$48,MATCH($E656,Parâmetros!$A$39:$A$48,0)),0)))),0,N($W655)+1))))</f>
        <v/>
      </c>
      <c r="X656" s="34" t="str">
        <f>IF(OR(OR($D656="6x1",$D656="FF 6x1"),$D656="5x2"),"",IF($AB656&lt;&gt;$AB655,IF(IFERROR(INDEX(Cadastro!$F$5:$F$243,$AB656),"")="",0,IF(IFERROR(INDEX(Cadastro!$F$5:$F$243,$AB656),"")&gt;IFERROR(INDEX(Parâmetros!$B$39:$B$48,MATCH($E656,Parâmetros!$A$39:$A$48,0)),99),IFERROR(INDEX(Cadastro!$F$5:$F$243,$AB656),"")-IFERROR(INDEX(Parâmetros!$B$39:$B$48,MATCH($E656,Parâmetros!$A$39:$A$48,0)),99),0)),IF(AND($L656=0,OR(N($W655)&gt;=IFERROR(INDEX(Parâmetros!$B$39:$B$48,MATCH($E656,Parâmetros!$A$39:$A$48,0)),99),AND(N($X655)&gt;0,N($X655)&lt;IFERROR(INDEX(Parâmetros!$C$39:$C$48,MATCH($E656,Parâmetros!$A$39:$A$48,0)),0)))),N($X655)+1,0)))</f>
        <v/>
      </c>
      <c r="Y656" t="str">
        <f>IF($AC656&lt;&gt;"",IF($L656&gt;0,$AC656&amp;" · com apontamento",$AC656),IF($E656="Férias",IF($L656&gt;0,"Férias · com apontamento","Férias (cadastro)"),IF(($Z656+$AA656-1)&gt;Parâmetros!$E$16,"Férias / afastamento",IF(AND($D656="5x2",OR(WEEKDAY($F656,2)=6,WEEKDAY($F656,2)=7)),IF($L656&gt;0,"Folga trabalhada","Folga"),IF($L656&gt;0,"Trabalhado",IF(OR(OR($D656="6x1",$D656="FF 6x1"),$D656="5x2"),IF(AND(OR($D656="6x1",$D656="FF 6x1"),OR(WEEKDAY($F656,2)=6,WEEKDAY($F656,2)=7)),"Folga","Falta de registro"),IF(AND($AB656&lt;&gt;$AB655,IFERROR(INDEX(Cadastro!$F$5:$F$243,$AB656),"")=""),"Indeterminado (início da série)",IF($X656&gt;0,"Folga","Falta de registro"))))))))</f>
        <v>Trabalhado</v>
      </c>
      <c r="Z656" s="34">
        <f>IF(OR($L656&gt;0,$F656&gt;Parâmetros!$E$14),0,IF($A656&lt;&gt;$A655,1,N($Z655)+1))</f>
        <v>0</v>
      </c>
      <c r="AA656" s="34">
        <f>IF(OR($L656&gt;0,$F656&gt;Parâmetros!$E$14),0,IF(OR($A656&lt;&gt;$A657,$F657&gt;Parâmetros!$E$14),1,N($AA657)+1))</f>
        <v>0</v>
      </c>
      <c r="AB656" s="31">
        <f>IFERROR(MATCH($A656&amp;"|"&amp;TEXT(_xlfn.MAXIFS(Cadastro!$E$5:$E$243,Cadastro!$A$5:$A$243,$A656,Cadastro!$E$5:$E$243,"&lt;="&amp;$F656),"yyyymmdd"),Cadastro!$I$5:$I$243,0),"")</f>
        <v>96</v>
      </c>
      <c r="AC656" t="str">
        <f>IFERROR(_xlfn.SINGLE(INDEX(Exceções!$D$5:$D$203,MATCH($A656&amp;"|"&amp;$F656,Exceções!$F$5:$F$203,0))),"")</f>
        <v/>
      </c>
      <c r="AD656" t="str">
        <f>IF($AC656="","",IFERROR(_xlfn.SINGLE(INDEX(Exceções!$E$5:$E$203,MATCH($A656&amp;"|"&amp;$F656,Exceções!$F$5:$F$203,0))),""))</f>
        <v/>
      </c>
    </row>
    <row r="657" spans="1:30" ht="15" hidden="1" customHeight="1" x14ac:dyDescent="0.25">
      <c r="A657" s="31">
        <v>50636</v>
      </c>
      <c r="B657" s="17" t="s">
        <v>18</v>
      </c>
      <c r="C657" s="17" t="str">
        <f>IFERROR(INDEX(Cadastro!$C$5:$C$243,$AB657),"NÃO INFORMADO")</f>
        <v>CAL</v>
      </c>
      <c r="D657" s="17" t="str">
        <f>IFERROR(INDEX(Cadastro!$D$5:$D$243,$AB657),"")</f>
        <v>6x1</v>
      </c>
      <c r="E657" s="17" t="str">
        <f>IFERROR(INDEX(Cadastro!$G$5:$G$243,$AB657),"")</f>
        <v>6x1</v>
      </c>
      <c r="F657" s="29">
        <v>46311</v>
      </c>
      <c r="G657" s="32" t="str">
        <f t="shared" si="60"/>
        <v>sex</v>
      </c>
      <c r="H657" s="31">
        <f>IF($L657=0,"",_xlfn.MINIFS(Dados!$Q:$Q,Dados!$A:$A,$A657,Dados!$S:$S,$F657))</f>
        <v>432</v>
      </c>
      <c r="I657" s="31">
        <f>IF($H657="","",_xlfn.MAXIFS(Dados!$R:$R,Dados!$A:$A,$A657,Dados!$S:$S,$F657))</f>
        <v>1002</v>
      </c>
      <c r="J657" s="32" t="str">
        <f>IF($D657&lt;&gt;"Folguista","",IFERROR(INDEX(Parâmetros!$D$52:$G$52,1,MIN(4,MAX(1,$W657))),""))</f>
        <v/>
      </c>
      <c r="K657" s="32" t="str">
        <f>IF(OR($AC657&lt;&gt;"",$Y657="Folga",$Y657="Folga trabalhada",$Y657="Férias (cadastro)",$Y657="Férias / afastamento",$Y657="Indeterminado (início da série)"),"",IF(OR($D657="6x1",$D657="FF 6x1"),IF(OR(WEEKDAY($F657,2)=6,WEEKDAY($F657,2)=7),"6x1 sáb/dom","6x1"),IF($D657="5x2","5x2",IF($H657="",IF($D657="Folguista",$J657,$E657),IF(OR($H657&gt;=Parâmetros!$E$18,$H657&lt;Parâmetros!$E$19),"C",IF($H657&lt;Parâmetros!$E$20,"A","B"))))))</f>
        <v>6x1</v>
      </c>
      <c r="L657" s="30">
        <f>SUMIFS(Dados!$E:$E,Dados!$A:$A,$A657,Dados!$S:$S,$F657)</f>
        <v>8.4600000000000009</v>
      </c>
      <c r="M657" s="30">
        <f>IFERROR(INDEX(Parâmetros!$E$6:$E$11,MATCH($K657,Parâmetros!$A$6:$A$11,0)),"")</f>
        <v>8.8000000000000007</v>
      </c>
      <c r="N657" s="33">
        <f t="shared" si="61"/>
        <v>0.96136363636363642</v>
      </c>
      <c r="O657" s="33">
        <f>Parâmetros!$E$13</f>
        <v>0.8</v>
      </c>
      <c r="P657" s="32" t="str">
        <f>IF(OR($M657="",$F657&gt;Parâmetros!$E$14),"Não","Sim")</f>
        <v>Sim</v>
      </c>
      <c r="Q657" s="32" t="str">
        <f t="shared" si="62"/>
        <v>Sim</v>
      </c>
      <c r="R657" s="32" t="str">
        <f t="shared" si="63"/>
        <v>Sim</v>
      </c>
      <c r="S657" s="30">
        <f t="shared" si="64"/>
        <v>0</v>
      </c>
      <c r="T657" s="32" t="str">
        <f>IF($Q657&lt;&gt;"Sim","",IF($N657&gt;Parâmetros!$E$15,"Sim","Não"))</f>
        <v>Não</v>
      </c>
      <c r="U657" s="17" t="str">
        <f t="shared" si="65"/>
        <v>Na meta</v>
      </c>
      <c r="V657" s="17" t="str">
        <f>IF($AC657&lt;&gt;"",IF($L657&gt;0,"ATENÇÃO · apontou em dia de "&amp;LOWER($AC657)&amp;" cadastrado","Exceção cadastrada · "&amp;$AC657)&amp;IF($AD657="",""," · "&amp;$AD657),IF($E657="Férias",IF($L657&gt;0,"ATENÇÃO · apontou estando de férias no cadastro","Férias no cadastro"),IF($Y657="Férias / afastamento","Afastamento · "&amp;($Z657+$AA657-1)&amp;" dias seguidos sem apontamento",IF($Y657="Folga trabalhada","ATENÇÃO · apontou em dia de folga da escala 5x2",IF($Y657="Folga",IF(AND($D657="5x2",OR(WEEKDAY($F657,2)=6,WEEKDAY($F657,2)=7)),"Folga de fim de semana da escala 5x2",IF(AND(OR($D657="6x1",$D657="FF 6x1"),WEEKDAY($F657,2)=6,FALSE()),"Folga de fim de semana · apontou no domingo anterior",IF(AND(OR($D657="6x1",$D657="FF 6x1"),WEEKDAY($F657,2)=7,AND($A657=$A656,$L656&gt;0)),"Folga de fim de semana · apontou no sábado",IF(AND(OR($D657="6x1",$D657="FF 6x1"),OR(WEEKDAY($F657,2)=6,WEEKDAY($F657,2)=7)),"Folga de fim de semana · sem apontamento no sábado nem no domingo","Folga prevista pelo ciclo")))),IF($Y657="Indeterminado (início da série)","Sem histórico anterior — informe o dia do ciclo no Cadastro",IF($Y657="Falta de registro",IF(OR(OR($D657="6x1",$D657="FF 6x1"),$D657="5x2"),"FALTA DE REGISTRO · dia útil da escala "&amp;$E657,"FALTA DE REGISTRO · dia "&amp;$W657&amp;" de "&amp;IFERROR(INDEX(Parâmetros!$B$39:$B$48,MATCH($E657,Parâmetros!$A$39:$A$48,0)),99)&amp;" do ciclo"),IF(OR($D657="6x1",$D657="FF 6x1"),IF(OR(AND(WEEKDAY($F657,2)=6,AND($A657=$A658,$L658&gt;0)),AND(WEEKDAY($F657,2)=7,AND($A657=$A656,$L656&gt;0))),"ATENÇÃO · apontou sábado e domingo no mesmo fim de semana",IF(OR(WEEKDAY($F657,2)=6,WEEKDAY($F657,2)=7),"Jornada de fim de semana do 6x1",IF(OR($H657&gt;=Parâmetros!$E$20,$H657&lt;Parâmetros!$E$19),"ATENÇÃO · 6x1 apontou fora do horário diurno","Jornada fixa do 6x1"))),IF($D657="5x2","Jornada fixa do 5x2",IF($D657="Folguista",IF($J657=$K657,"Evidência confirma sequência","DIVERGE · sequência "&amp;$J657&amp;" × evidência "&amp;$K657),IF($K657=$E657,"Evidência confirma cadastro","DIVERGE · cadastro "&amp;$E657&amp;" × evidência "&amp;$K657)))))))))))</f>
        <v>Jornada fixa do 6x1</v>
      </c>
      <c r="W657" s="34" t="str">
        <f>IF(OR(OR($D657="6x1",$D657="FF 6x1"),$D657="5x2"),"",IF($AB657&lt;&gt;$AB656,IF(IFERROR(INDEX(Cadastro!$F$5:$F$243,$AB657),"")="",IF($L657&gt;0,1,0),IF(IFERROR(INDEX(Cadastro!$F$5:$F$243,$AB657),"")&lt;=IFERROR(INDEX(Parâmetros!$B$39:$B$48,MATCH($E657,Parâmetros!$A$39:$A$48,0)),99),IFERROR(INDEX(Cadastro!$F$5:$F$243,$AB657),""),0)),IF($L657&gt;0,IF(N($X656)&gt;0,1,N($W656)+1),IF(AND($L657=0,OR(N($W656)&gt;=IFERROR(INDEX(Parâmetros!$B$39:$B$48,MATCH($E657,Parâmetros!$A$39:$A$48,0)),99),AND(N($X656)&gt;0,N($X656)&lt;IFERROR(INDEX(Parâmetros!$C$39:$C$48,MATCH($E657,Parâmetros!$A$39:$A$48,0)),0)))),0,N($W656)+1))))</f>
        <v/>
      </c>
      <c r="X657" s="34" t="str">
        <f>IF(OR(OR($D657="6x1",$D657="FF 6x1"),$D657="5x2"),"",IF($AB657&lt;&gt;$AB656,IF(IFERROR(INDEX(Cadastro!$F$5:$F$243,$AB657),"")="",0,IF(IFERROR(INDEX(Cadastro!$F$5:$F$243,$AB657),"")&gt;IFERROR(INDEX(Parâmetros!$B$39:$B$48,MATCH($E657,Parâmetros!$A$39:$A$48,0)),99),IFERROR(INDEX(Cadastro!$F$5:$F$243,$AB657),"")-IFERROR(INDEX(Parâmetros!$B$39:$B$48,MATCH($E657,Parâmetros!$A$39:$A$48,0)),99),0)),IF(AND($L657=0,OR(N($W656)&gt;=IFERROR(INDEX(Parâmetros!$B$39:$B$48,MATCH($E657,Parâmetros!$A$39:$A$48,0)),99),AND(N($X656)&gt;0,N($X656)&lt;IFERROR(INDEX(Parâmetros!$C$39:$C$48,MATCH($E657,Parâmetros!$A$39:$A$48,0)),0)))),N($X656)+1,0)))</f>
        <v/>
      </c>
      <c r="Y657" t="str">
        <f>IF($AC657&lt;&gt;"",IF($L657&gt;0,$AC657&amp;" · com apontamento",$AC657),IF($E657="Férias",IF($L657&gt;0,"Férias · com apontamento","Férias (cadastro)"),IF(($Z657+$AA657-1)&gt;Parâmetros!$E$16,"Férias / afastamento",IF(AND($D657="5x2",OR(WEEKDAY($F657,2)=6,WEEKDAY($F657,2)=7)),IF($L657&gt;0,"Folga trabalhada","Folga"),IF($L657&gt;0,"Trabalhado",IF(OR(OR($D657="6x1",$D657="FF 6x1"),$D657="5x2"),IF(AND(OR($D657="6x1",$D657="FF 6x1"),OR(WEEKDAY($F657,2)=6,WEEKDAY($F657,2)=7)),"Folga","Falta de registro"),IF(AND($AB657&lt;&gt;$AB656,IFERROR(INDEX(Cadastro!$F$5:$F$243,$AB657),"")=""),"Indeterminado (início da série)",IF($X657&gt;0,"Folga","Falta de registro"))))))))</f>
        <v>Trabalhado</v>
      </c>
      <c r="Z657" s="34">
        <f>IF(OR($L657&gt;0,$F657&gt;Parâmetros!$E$14),0,IF($A657&lt;&gt;$A656,1,N($Z656)+1))</f>
        <v>0</v>
      </c>
      <c r="AA657" s="34">
        <f>IF(OR($L657&gt;0,$F657&gt;Parâmetros!$E$14),0,IF(OR($A657&lt;&gt;$A658,$F658&gt;Parâmetros!$E$14),1,N($AA658)+1))</f>
        <v>0</v>
      </c>
      <c r="AB657" s="31">
        <f>IFERROR(MATCH($A657&amp;"|"&amp;TEXT(_xlfn.MAXIFS(Cadastro!$E$5:$E$243,Cadastro!$A$5:$A$243,$A657,Cadastro!$E$5:$E$243,"&lt;="&amp;$F657),"yyyymmdd"),Cadastro!$I$5:$I$243,0),"")</f>
        <v>96</v>
      </c>
      <c r="AC657" t="str">
        <f>IFERROR(_xlfn.SINGLE(INDEX(Exceções!$D$5:$D$203,MATCH($A657&amp;"|"&amp;$F657,Exceções!$F$5:$F$203,0))),"")</f>
        <v/>
      </c>
      <c r="AD657" t="str">
        <f>IF($AC657="","",IFERROR(_xlfn.SINGLE(INDEX(Exceções!$E$5:$E$203,MATCH($A657&amp;"|"&amp;$F657,Exceções!$F$5:$F$203,0))),""))</f>
        <v/>
      </c>
    </row>
    <row r="658" spans="1:30" ht="15" hidden="1" customHeight="1" x14ac:dyDescent="0.25">
      <c r="A658" s="31">
        <v>50636</v>
      </c>
      <c r="B658" s="17" t="s">
        <v>18</v>
      </c>
      <c r="C658" s="17" t="str">
        <f>IFERROR(INDEX(Cadastro!$C$5:$C$243,$AB658),"NÃO INFORMADO")</f>
        <v>CAL</v>
      </c>
      <c r="D658" s="17" t="str">
        <f>IFERROR(INDEX(Cadastro!$D$5:$D$243,$AB658),"")</f>
        <v>6x1</v>
      </c>
      <c r="E658" s="17" t="str">
        <f>IFERROR(INDEX(Cadastro!$G$5:$G$243,$AB658),"")</f>
        <v>6x1</v>
      </c>
      <c r="F658" s="29">
        <v>46312</v>
      </c>
      <c r="G658" s="32" t="str">
        <f t="shared" si="60"/>
        <v>sáb</v>
      </c>
      <c r="H658" s="31" t="str">
        <f>IF($L658=0,"",_xlfn.MINIFS(Dados!$Q:$Q,Dados!$A:$A,$A658,Dados!$S:$S,$F658))</f>
        <v/>
      </c>
      <c r="I658" s="31" t="str">
        <f>IF($H658="","",_xlfn.MAXIFS(Dados!$R:$R,Dados!$A:$A,$A658,Dados!$S:$S,$F658))</f>
        <v/>
      </c>
      <c r="J658" s="32" t="str">
        <f>IF($D658&lt;&gt;"Folguista","",IFERROR(INDEX(Parâmetros!$D$52:$G$52,1,MIN(4,MAX(1,$W658))),""))</f>
        <v/>
      </c>
      <c r="K658" s="32" t="str">
        <f>IF(OR($AC658&lt;&gt;"",$Y658="Folga",$Y658="Folga trabalhada",$Y658="Férias (cadastro)",$Y658="Férias / afastamento",$Y658="Indeterminado (início da série)"),"",IF(OR($D658="6x1",$D658="FF 6x1"),IF(OR(WEEKDAY($F658,2)=6,WEEKDAY($F658,2)=7),"6x1 sáb/dom","6x1"),IF($D658="5x2","5x2",IF($H658="",IF($D658="Folguista",$J658,$E658),IF(OR($H658&gt;=Parâmetros!$E$18,$H658&lt;Parâmetros!$E$19),"C",IF($H658&lt;Parâmetros!$E$20,"A","B"))))))</f>
        <v/>
      </c>
      <c r="L658" s="30">
        <f>SUMIFS(Dados!$E:$E,Dados!$A:$A,$A658,Dados!$S:$S,$F658)</f>
        <v>0</v>
      </c>
      <c r="M658" s="30" t="str">
        <f>IFERROR(INDEX(Parâmetros!$E$6:$E$11,MATCH($K658,Parâmetros!$A$6:$A$11,0)),"")</f>
        <v/>
      </c>
      <c r="N658" s="33" t="str">
        <f t="shared" si="61"/>
        <v/>
      </c>
      <c r="O658" s="33">
        <f>Parâmetros!$E$13</f>
        <v>0.8</v>
      </c>
      <c r="P658" s="32" t="str">
        <f>IF(OR($M658="",$F658&gt;Parâmetros!$E$14),"Não","Sim")</f>
        <v>Não</v>
      </c>
      <c r="Q658" s="32" t="str">
        <f t="shared" si="62"/>
        <v/>
      </c>
      <c r="R658" s="32" t="str">
        <f t="shared" si="63"/>
        <v/>
      </c>
      <c r="S658" s="30" t="str">
        <f t="shared" si="64"/>
        <v/>
      </c>
      <c r="T658" s="32" t="str">
        <f>IF($Q658&lt;&gt;"Sim","",IF($N658&gt;Parâmetros!$E$15,"Sim","Não"))</f>
        <v/>
      </c>
      <c r="U658" s="17" t="str">
        <f t="shared" si="65"/>
        <v>Folga</v>
      </c>
      <c r="V658" s="17" t="str">
        <f>IF($AC658&lt;&gt;"",IF($L658&gt;0,"ATENÇÃO · apontou em dia de "&amp;LOWER($AC658)&amp;" cadastrado","Exceção cadastrada · "&amp;$AC658)&amp;IF($AD658="",""," · "&amp;$AD658),IF($E658="Férias",IF($L658&gt;0,"ATENÇÃO · apontou estando de férias no cadastro","Férias no cadastro"),IF($Y658="Férias / afastamento","Afastamento · "&amp;($Z658+$AA658-1)&amp;" dias seguidos sem apontamento",IF($Y658="Folga trabalhada","ATENÇÃO · apontou em dia de folga da escala 5x2",IF($Y658="Folga",IF(AND($D658="5x2",OR(WEEKDAY($F658,2)=6,WEEKDAY($F658,2)=7)),"Folga de fim de semana da escala 5x2",IF(AND(OR($D658="6x1",$D658="FF 6x1"),WEEKDAY($F658,2)=6,FALSE()),"Folga de fim de semana · apontou no domingo anterior",IF(AND(OR($D658="6x1",$D658="FF 6x1"),WEEKDAY($F658,2)=7,AND($A658=$A657,$L657&gt;0)),"Folga de fim de semana · apontou no sábado",IF(AND(OR($D658="6x1",$D658="FF 6x1"),OR(WEEKDAY($F658,2)=6,WEEKDAY($F658,2)=7)),"Folga de fim de semana · sem apontamento no sábado nem no domingo","Folga prevista pelo ciclo")))),IF($Y658="Indeterminado (início da série)","Sem histórico anterior — informe o dia do ciclo no Cadastro",IF($Y658="Falta de registro",IF(OR(OR($D658="6x1",$D658="FF 6x1"),$D658="5x2"),"FALTA DE REGISTRO · dia útil da escala "&amp;$E658,"FALTA DE REGISTRO · dia "&amp;$W658&amp;" de "&amp;IFERROR(INDEX(Parâmetros!$B$39:$B$48,MATCH($E658,Parâmetros!$A$39:$A$48,0)),99)&amp;" do ciclo"),IF(OR($D658="6x1",$D658="FF 6x1"),IF(OR(AND(WEEKDAY($F658,2)=6,AND($A658=$A659,$L659&gt;0)),AND(WEEKDAY($F658,2)=7,AND($A658=$A657,$L657&gt;0))),"ATENÇÃO · apontou sábado e domingo no mesmo fim de semana",IF(OR(WEEKDAY($F658,2)=6,WEEKDAY($F658,2)=7),"Jornada de fim de semana do 6x1",IF(OR($H658&gt;=Parâmetros!$E$20,$H658&lt;Parâmetros!$E$19),"ATENÇÃO · 6x1 apontou fora do horário diurno","Jornada fixa do 6x1"))),IF($D658="5x2","Jornada fixa do 5x2",IF($D658="Folguista",IF($J658=$K658,"Evidência confirma sequência","DIVERGE · sequência "&amp;$J658&amp;" × evidência "&amp;$K658),IF($K658=$E658,"Evidência confirma cadastro","DIVERGE · cadastro "&amp;$E658&amp;" × evidência "&amp;$K658)))))))))))</f>
        <v>Folga de fim de semana · sem apontamento no sábado nem no domingo</v>
      </c>
      <c r="W658" s="34" t="str">
        <f>IF(OR(OR($D658="6x1",$D658="FF 6x1"),$D658="5x2"),"",IF($AB658&lt;&gt;$AB657,IF(IFERROR(INDEX(Cadastro!$F$5:$F$243,$AB658),"")="",IF($L658&gt;0,1,0),IF(IFERROR(INDEX(Cadastro!$F$5:$F$243,$AB658),"")&lt;=IFERROR(INDEX(Parâmetros!$B$39:$B$48,MATCH($E658,Parâmetros!$A$39:$A$48,0)),99),IFERROR(INDEX(Cadastro!$F$5:$F$243,$AB658),""),0)),IF($L658&gt;0,IF(N($X657)&gt;0,1,N($W657)+1),IF(AND($L658=0,OR(N($W657)&gt;=IFERROR(INDEX(Parâmetros!$B$39:$B$48,MATCH($E658,Parâmetros!$A$39:$A$48,0)),99),AND(N($X657)&gt;0,N($X657)&lt;IFERROR(INDEX(Parâmetros!$C$39:$C$48,MATCH($E658,Parâmetros!$A$39:$A$48,0)),0)))),0,N($W657)+1))))</f>
        <v/>
      </c>
      <c r="X658" s="34" t="str">
        <f>IF(OR(OR($D658="6x1",$D658="FF 6x1"),$D658="5x2"),"",IF($AB658&lt;&gt;$AB657,IF(IFERROR(INDEX(Cadastro!$F$5:$F$243,$AB658),"")="",0,IF(IFERROR(INDEX(Cadastro!$F$5:$F$243,$AB658),"")&gt;IFERROR(INDEX(Parâmetros!$B$39:$B$48,MATCH($E658,Parâmetros!$A$39:$A$48,0)),99),IFERROR(INDEX(Cadastro!$F$5:$F$243,$AB658),"")-IFERROR(INDEX(Parâmetros!$B$39:$B$48,MATCH($E658,Parâmetros!$A$39:$A$48,0)),99),0)),IF(AND($L658=0,OR(N($W657)&gt;=IFERROR(INDEX(Parâmetros!$B$39:$B$48,MATCH($E658,Parâmetros!$A$39:$A$48,0)),99),AND(N($X657)&gt;0,N($X657)&lt;IFERROR(INDEX(Parâmetros!$C$39:$C$48,MATCH($E658,Parâmetros!$A$39:$A$48,0)),0)))),N($X657)+1,0)))</f>
        <v/>
      </c>
      <c r="Y658" t="str">
        <f>IF($AC658&lt;&gt;"",IF($L658&gt;0,$AC658&amp;" · com apontamento",$AC658),IF($E658="Férias",IF($L658&gt;0,"Férias · com apontamento","Férias (cadastro)"),IF(($Z658+$AA658-1)&gt;Parâmetros!$E$16,"Férias / afastamento",IF(AND($D658="5x2",OR(WEEKDAY($F658,2)=6,WEEKDAY($F658,2)=7)),IF($L658&gt;0,"Folga trabalhada","Folga"),IF($L658&gt;0,"Trabalhado",IF(OR(OR($D658="6x1",$D658="FF 6x1"),$D658="5x2"),IF(AND(OR($D658="6x1",$D658="FF 6x1"),OR(WEEKDAY($F658,2)=6,WEEKDAY($F658,2)=7)),"Folga","Falta de registro"),IF(AND($AB658&lt;&gt;$AB657,IFERROR(INDEX(Cadastro!$F$5:$F$243,$AB658),"")=""),"Indeterminado (início da série)",IF($X658&gt;0,"Folga","Falta de registro"))))))))</f>
        <v>Folga</v>
      </c>
      <c r="Z658" s="34">
        <f>IF(OR($L658&gt;0,$F658&gt;Parâmetros!$E$14),0,IF($A658&lt;&gt;$A657,1,N($Z657)+1))</f>
        <v>1</v>
      </c>
      <c r="AA658" s="34">
        <f>IF(OR($L658&gt;0,$F658&gt;Parâmetros!$E$14),0,IF(OR($A658&lt;&gt;$A659,$F659&gt;Parâmetros!$E$14),1,N($AA659)+1))</f>
        <v>1</v>
      </c>
      <c r="AB658" s="31">
        <f>IFERROR(MATCH($A658&amp;"|"&amp;TEXT(_xlfn.MAXIFS(Cadastro!$E$5:$E$243,Cadastro!$A$5:$A$243,$A658,Cadastro!$E$5:$E$243,"&lt;="&amp;$F658),"yyyymmdd"),Cadastro!$I$5:$I$243,0),"")</f>
        <v>96</v>
      </c>
      <c r="AC658" t="str">
        <f>IFERROR(_xlfn.SINGLE(INDEX(Exceções!$D$5:$D$203,MATCH($A658&amp;"|"&amp;$F658,Exceções!$F$5:$F$203,0))),"")</f>
        <v/>
      </c>
      <c r="AD658" t="str">
        <f>IF($AC658="","",IFERROR(_xlfn.SINGLE(INDEX(Exceções!$E$5:$E$203,MATCH($A658&amp;"|"&amp;$F658,Exceções!$F$5:$F$203,0))),""))</f>
        <v/>
      </c>
    </row>
    <row r="659" spans="1:30" ht="15" hidden="1" customHeight="1" x14ac:dyDescent="0.25">
      <c r="A659" s="31">
        <v>50636</v>
      </c>
      <c r="B659" s="17" t="s">
        <v>18</v>
      </c>
      <c r="C659" s="17" t="str">
        <f>IFERROR(INDEX(Cadastro!$C$5:$C$243,$AB659),"NÃO INFORMADO")</f>
        <v>CAL</v>
      </c>
      <c r="D659" s="17" t="str">
        <f>IFERROR(INDEX(Cadastro!$D$5:$D$243,$AB659),"")</f>
        <v>6x1</v>
      </c>
      <c r="E659" s="17" t="str">
        <f>IFERROR(INDEX(Cadastro!$G$5:$G$243,$AB659),"")</f>
        <v>6x1</v>
      </c>
      <c r="F659" s="29">
        <v>46313</v>
      </c>
      <c r="G659" s="32" t="str">
        <f t="shared" si="60"/>
        <v>dom</v>
      </c>
      <c r="H659" s="31">
        <f>IF($L659=0,"",_xlfn.MINIFS(Dados!$Q:$Q,Dados!$A:$A,$A659,Dados!$S:$S,$F659))</f>
        <v>430</v>
      </c>
      <c r="I659" s="31">
        <f>IF($H659="","",_xlfn.MAXIFS(Dados!$R:$R,Dados!$A:$A,$A659,Dados!$S:$S,$F659))</f>
        <v>688</v>
      </c>
      <c r="J659" s="32" t="str">
        <f>IF($D659&lt;&gt;"Folguista","",IFERROR(INDEX(Parâmetros!$D$52:$G$52,1,MIN(4,MAX(1,$W659))),""))</f>
        <v/>
      </c>
      <c r="K659" s="32" t="str">
        <f>IF(OR($AC659&lt;&gt;"",$Y659="Folga",$Y659="Folga trabalhada",$Y659="Férias (cadastro)",$Y659="Férias / afastamento",$Y659="Indeterminado (início da série)"),"",IF(OR($D659="6x1",$D659="FF 6x1"),IF(OR(WEEKDAY($F659,2)=6,WEEKDAY($F659,2)=7),"6x1 sáb/dom","6x1"),IF($D659="5x2","5x2",IF($H659="",IF($D659="Folguista",$J659,$E659),IF(OR($H659&gt;=Parâmetros!$E$18,$H659&lt;Parâmetros!$E$19),"C",IF($H659&lt;Parâmetros!$E$20,"A","B"))))))</f>
        <v>6x1 sáb/dom</v>
      </c>
      <c r="L659" s="30">
        <f>SUMIFS(Dados!$E:$E,Dados!$A:$A,$A659,Dados!$S:$S,$F659)</f>
        <v>4.24</v>
      </c>
      <c r="M659" s="30">
        <f>IFERROR(INDEX(Parâmetros!$E$6:$E$11,MATCH($K659,Parâmetros!$A$6:$A$11,0)),"")</f>
        <v>7.33</v>
      </c>
      <c r="N659" s="33">
        <f t="shared" si="61"/>
        <v>0.57844474761255116</v>
      </c>
      <c r="O659" s="33">
        <f>Parâmetros!$E$13</f>
        <v>0.8</v>
      </c>
      <c r="P659" s="32" t="str">
        <f>IF(OR($M659="",$F659&gt;Parâmetros!$E$14),"Não","Sim")</f>
        <v>Sim</v>
      </c>
      <c r="Q659" s="32" t="str">
        <f t="shared" si="62"/>
        <v>Sim</v>
      </c>
      <c r="R659" s="32" t="str">
        <f t="shared" si="63"/>
        <v>Não</v>
      </c>
      <c r="S659" s="30">
        <f t="shared" si="64"/>
        <v>1.6240000000000006</v>
      </c>
      <c r="T659" s="32" t="str">
        <f>IF($Q659&lt;&gt;"Sim","",IF($N659&gt;Parâmetros!$E$15,"Sim","Não"))</f>
        <v>Não</v>
      </c>
      <c r="U659" s="17" t="str">
        <f t="shared" si="65"/>
        <v>Abaixo da meta</v>
      </c>
      <c r="V659" s="17" t="str">
        <f>IF($AC659&lt;&gt;"",IF($L659&gt;0,"ATENÇÃO · apontou em dia de "&amp;LOWER($AC659)&amp;" cadastrado","Exceção cadastrada · "&amp;$AC659)&amp;IF($AD659="",""," · "&amp;$AD659),IF($E659="Férias",IF($L659&gt;0,"ATENÇÃO · apontou estando de férias no cadastro","Férias no cadastro"),IF($Y659="Férias / afastamento","Afastamento · "&amp;($Z659+$AA659-1)&amp;" dias seguidos sem apontamento",IF($Y659="Folga trabalhada","ATENÇÃO · apontou em dia de folga da escala 5x2",IF($Y659="Folga",IF(AND($D659="5x2",OR(WEEKDAY($F659,2)=6,WEEKDAY($F659,2)=7)),"Folga de fim de semana da escala 5x2",IF(AND(OR($D659="6x1",$D659="FF 6x1"),WEEKDAY($F659,2)=6,FALSE()),"Folga de fim de semana · apontou no domingo anterior",IF(AND(OR($D659="6x1",$D659="FF 6x1"),WEEKDAY($F659,2)=7,AND($A659=$A658,$L658&gt;0)),"Folga de fim de semana · apontou no sábado",IF(AND(OR($D659="6x1",$D659="FF 6x1"),OR(WEEKDAY($F659,2)=6,WEEKDAY($F659,2)=7)),"Folga de fim de semana · sem apontamento no sábado nem no domingo","Folga prevista pelo ciclo")))),IF($Y659="Indeterminado (início da série)","Sem histórico anterior — informe o dia do ciclo no Cadastro",IF($Y659="Falta de registro",IF(OR(OR($D659="6x1",$D659="FF 6x1"),$D659="5x2"),"FALTA DE REGISTRO · dia útil da escala "&amp;$E659,"FALTA DE REGISTRO · dia "&amp;$W659&amp;" de "&amp;IFERROR(INDEX(Parâmetros!$B$39:$B$48,MATCH($E659,Parâmetros!$A$39:$A$48,0)),99)&amp;" do ciclo"),IF(OR($D659="6x1",$D659="FF 6x1"),IF(OR(AND(WEEKDAY($F659,2)=6,AND($A659=$A660,$L660&gt;0)),AND(WEEKDAY($F659,2)=7,AND($A659=$A658,$L658&gt;0))),"ATENÇÃO · apontou sábado e domingo no mesmo fim de semana",IF(OR(WEEKDAY($F659,2)=6,WEEKDAY($F659,2)=7),"Jornada de fim de semana do 6x1",IF(OR($H659&gt;=Parâmetros!$E$20,$H659&lt;Parâmetros!$E$19),"ATENÇÃO · 6x1 apontou fora do horário diurno","Jornada fixa do 6x1"))),IF($D659="5x2","Jornada fixa do 5x2",IF($D659="Folguista",IF($J659=$K659,"Evidência confirma sequência","DIVERGE · sequência "&amp;$J659&amp;" × evidência "&amp;$K659),IF($K659=$E659,"Evidência confirma cadastro","DIVERGE · cadastro "&amp;$E659&amp;" × evidência "&amp;$K659)))))))))))</f>
        <v>Jornada de fim de semana do 6x1</v>
      </c>
      <c r="W659" s="34" t="str">
        <f>IF(OR(OR($D659="6x1",$D659="FF 6x1"),$D659="5x2"),"",IF($AB659&lt;&gt;$AB658,IF(IFERROR(INDEX(Cadastro!$F$5:$F$243,$AB659),"")="",IF($L659&gt;0,1,0),IF(IFERROR(INDEX(Cadastro!$F$5:$F$243,$AB659),"")&lt;=IFERROR(INDEX(Parâmetros!$B$39:$B$48,MATCH($E659,Parâmetros!$A$39:$A$48,0)),99),IFERROR(INDEX(Cadastro!$F$5:$F$243,$AB659),""),0)),IF($L659&gt;0,IF(N($X658)&gt;0,1,N($W658)+1),IF(AND($L659=0,OR(N($W658)&gt;=IFERROR(INDEX(Parâmetros!$B$39:$B$48,MATCH($E659,Parâmetros!$A$39:$A$48,0)),99),AND(N($X658)&gt;0,N($X658)&lt;IFERROR(INDEX(Parâmetros!$C$39:$C$48,MATCH($E659,Parâmetros!$A$39:$A$48,0)),0)))),0,N($W658)+1))))</f>
        <v/>
      </c>
      <c r="X659" s="34" t="str">
        <f>IF(OR(OR($D659="6x1",$D659="FF 6x1"),$D659="5x2"),"",IF($AB659&lt;&gt;$AB658,IF(IFERROR(INDEX(Cadastro!$F$5:$F$243,$AB659),"")="",0,IF(IFERROR(INDEX(Cadastro!$F$5:$F$243,$AB659),"")&gt;IFERROR(INDEX(Parâmetros!$B$39:$B$48,MATCH($E659,Parâmetros!$A$39:$A$48,0)),99),IFERROR(INDEX(Cadastro!$F$5:$F$243,$AB659),"")-IFERROR(INDEX(Parâmetros!$B$39:$B$48,MATCH($E659,Parâmetros!$A$39:$A$48,0)),99),0)),IF(AND($L659=0,OR(N($W658)&gt;=IFERROR(INDEX(Parâmetros!$B$39:$B$48,MATCH($E659,Parâmetros!$A$39:$A$48,0)),99),AND(N($X658)&gt;0,N($X658)&lt;IFERROR(INDEX(Parâmetros!$C$39:$C$48,MATCH($E659,Parâmetros!$A$39:$A$48,0)),0)))),N($X658)+1,0)))</f>
        <v/>
      </c>
      <c r="Y659" t="str">
        <f>IF($AC659&lt;&gt;"",IF($L659&gt;0,$AC659&amp;" · com apontamento",$AC659),IF($E659="Férias",IF($L659&gt;0,"Férias · com apontamento","Férias (cadastro)"),IF(($Z659+$AA659-1)&gt;Parâmetros!$E$16,"Férias / afastamento",IF(AND($D659="5x2",OR(WEEKDAY($F659,2)=6,WEEKDAY($F659,2)=7)),IF($L659&gt;0,"Folga trabalhada","Folga"),IF($L659&gt;0,"Trabalhado",IF(OR(OR($D659="6x1",$D659="FF 6x1"),$D659="5x2"),IF(AND(OR($D659="6x1",$D659="FF 6x1"),OR(WEEKDAY($F659,2)=6,WEEKDAY($F659,2)=7)),"Folga","Falta de registro"),IF(AND($AB659&lt;&gt;$AB658,IFERROR(INDEX(Cadastro!$F$5:$F$243,$AB659),"")=""),"Indeterminado (início da série)",IF($X659&gt;0,"Folga","Falta de registro"))))))))</f>
        <v>Trabalhado</v>
      </c>
      <c r="Z659" s="34">
        <f>IF(OR($L659&gt;0,$F659&gt;Parâmetros!$E$14),0,IF($A659&lt;&gt;$A658,1,N($Z658)+1))</f>
        <v>0</v>
      </c>
      <c r="AA659" s="34">
        <f>IF(OR($L659&gt;0,$F659&gt;Parâmetros!$E$14),0,IF(OR($A659&lt;&gt;$A660,$F660&gt;Parâmetros!$E$14),1,N($AA660)+1))</f>
        <v>0</v>
      </c>
      <c r="AB659" s="31">
        <f>IFERROR(MATCH($A659&amp;"|"&amp;TEXT(_xlfn.MAXIFS(Cadastro!$E$5:$E$243,Cadastro!$A$5:$A$243,$A659,Cadastro!$E$5:$E$243,"&lt;="&amp;$F659),"yyyymmdd"),Cadastro!$I$5:$I$243,0),"")</f>
        <v>96</v>
      </c>
      <c r="AC659" t="str">
        <f>IFERROR(_xlfn.SINGLE(INDEX(Exceções!$D$5:$D$203,MATCH($A659&amp;"|"&amp;$F659,Exceções!$F$5:$F$203,0))),"")</f>
        <v/>
      </c>
      <c r="AD659" t="str">
        <f>IF($AC659="","",IFERROR(_xlfn.SINGLE(INDEX(Exceções!$E$5:$E$203,MATCH($A659&amp;"|"&amp;$F659,Exceções!$F$5:$F$203,0))),""))</f>
        <v/>
      </c>
    </row>
    <row r="660" spans="1:30" ht="15" hidden="1" customHeight="1" x14ac:dyDescent="0.25">
      <c r="A660" s="31">
        <v>50636</v>
      </c>
      <c r="B660" s="17" t="s">
        <v>18</v>
      </c>
      <c r="C660" s="17" t="str">
        <f>IFERROR(INDEX(Cadastro!$C$5:$C$243,$AB660),"NÃO INFORMADO")</f>
        <v>CAL</v>
      </c>
      <c r="D660" s="17" t="str">
        <f>IFERROR(INDEX(Cadastro!$D$5:$D$243,$AB660),"")</f>
        <v>6x1</v>
      </c>
      <c r="E660" s="17" t="str">
        <f>IFERROR(INDEX(Cadastro!$G$5:$G$243,$AB660),"")</f>
        <v>6x1</v>
      </c>
      <c r="F660" s="29">
        <v>46314</v>
      </c>
      <c r="G660" s="32" t="str">
        <f t="shared" si="60"/>
        <v>seg</v>
      </c>
      <c r="H660" s="31">
        <f>IF($L660=0,"",_xlfn.MINIFS(Dados!$Q:$Q,Dados!$A:$A,$A660,Dados!$S:$S,$F660))</f>
        <v>435</v>
      </c>
      <c r="I660" s="31">
        <f>IF($H660="","",_xlfn.MAXIFS(Dados!$R:$R,Dados!$A:$A,$A660,Dados!$S:$S,$F660))</f>
        <v>1001</v>
      </c>
      <c r="J660" s="32" t="str">
        <f>IF($D660&lt;&gt;"Folguista","",IFERROR(INDEX(Parâmetros!$D$52:$G$52,1,MIN(4,MAX(1,$W660))),""))</f>
        <v/>
      </c>
      <c r="K660" s="32" t="str">
        <f>IF(OR($AC660&lt;&gt;"",$Y660="Folga",$Y660="Folga trabalhada",$Y660="Férias (cadastro)",$Y660="Férias / afastamento",$Y660="Indeterminado (início da série)"),"",IF(OR($D660="6x1",$D660="FF 6x1"),IF(OR(WEEKDAY($F660,2)=6,WEEKDAY($F660,2)=7),"6x1 sáb/dom","6x1"),IF($D660="5x2","5x2",IF($H660="",IF($D660="Folguista",$J660,$E660),IF(OR($H660&gt;=Parâmetros!$E$18,$H660&lt;Parâmetros!$E$19),"C",IF($H660&lt;Parâmetros!$E$20,"A","B"))))))</f>
        <v>6x1</v>
      </c>
      <c r="L660" s="30">
        <f>SUMIFS(Dados!$E:$E,Dados!$A:$A,$A660,Dados!$S:$S,$F660)</f>
        <v>8.32</v>
      </c>
      <c r="M660" s="30">
        <f>IFERROR(INDEX(Parâmetros!$E$6:$E$11,MATCH($K660,Parâmetros!$A$6:$A$11,0)),"")</f>
        <v>8.8000000000000007</v>
      </c>
      <c r="N660" s="33">
        <f t="shared" si="61"/>
        <v>0.94545454545454544</v>
      </c>
      <c r="O660" s="33">
        <f>Parâmetros!$E$13</f>
        <v>0.8</v>
      </c>
      <c r="P660" s="32" t="str">
        <f>IF(OR($M660="",$F660&gt;Parâmetros!$E$14),"Não","Sim")</f>
        <v>Sim</v>
      </c>
      <c r="Q660" s="32" t="str">
        <f t="shared" si="62"/>
        <v>Sim</v>
      </c>
      <c r="R660" s="32" t="str">
        <f t="shared" si="63"/>
        <v>Sim</v>
      </c>
      <c r="S660" s="30">
        <f t="shared" si="64"/>
        <v>0</v>
      </c>
      <c r="T660" s="32" t="str">
        <f>IF($Q660&lt;&gt;"Sim","",IF($N660&gt;Parâmetros!$E$15,"Sim","Não"))</f>
        <v>Não</v>
      </c>
      <c r="U660" s="17" t="str">
        <f t="shared" si="65"/>
        <v>Na meta</v>
      </c>
      <c r="V660" s="17" t="str">
        <f>IF($AC660&lt;&gt;"",IF($L660&gt;0,"ATENÇÃO · apontou em dia de "&amp;LOWER($AC660)&amp;" cadastrado","Exceção cadastrada · "&amp;$AC660)&amp;IF($AD660="",""," · "&amp;$AD660),IF($E660="Férias",IF($L660&gt;0,"ATENÇÃO · apontou estando de férias no cadastro","Férias no cadastro"),IF($Y660="Férias / afastamento","Afastamento · "&amp;($Z660+$AA660-1)&amp;" dias seguidos sem apontamento",IF($Y660="Folga trabalhada","ATENÇÃO · apontou em dia de folga da escala 5x2",IF($Y660="Folga",IF(AND($D660="5x2",OR(WEEKDAY($F660,2)=6,WEEKDAY($F660,2)=7)),"Folga de fim de semana da escala 5x2",IF(AND(OR($D660="6x1",$D660="FF 6x1"),WEEKDAY($F660,2)=6,FALSE()),"Folga de fim de semana · apontou no domingo anterior",IF(AND(OR($D660="6x1",$D660="FF 6x1"),WEEKDAY($F660,2)=7,AND($A660=$A659,$L659&gt;0)),"Folga de fim de semana · apontou no sábado",IF(AND(OR($D660="6x1",$D660="FF 6x1"),OR(WEEKDAY($F660,2)=6,WEEKDAY($F660,2)=7)),"Folga de fim de semana · sem apontamento no sábado nem no domingo","Folga prevista pelo ciclo")))),IF($Y660="Indeterminado (início da série)","Sem histórico anterior — informe o dia do ciclo no Cadastro",IF($Y660="Falta de registro",IF(OR(OR($D660="6x1",$D660="FF 6x1"),$D660="5x2"),"FALTA DE REGISTRO · dia útil da escala "&amp;$E660,"FALTA DE REGISTRO · dia "&amp;$W660&amp;" de "&amp;IFERROR(INDEX(Parâmetros!$B$39:$B$48,MATCH($E660,Parâmetros!$A$39:$A$48,0)),99)&amp;" do ciclo"),IF(OR($D660="6x1",$D660="FF 6x1"),IF(OR(AND(WEEKDAY($F660,2)=6,AND($A660=$A661,$L661&gt;0)),AND(WEEKDAY($F660,2)=7,AND($A660=$A659,$L659&gt;0))),"ATENÇÃO · apontou sábado e domingo no mesmo fim de semana",IF(OR(WEEKDAY($F660,2)=6,WEEKDAY($F660,2)=7),"Jornada de fim de semana do 6x1",IF(OR($H660&gt;=Parâmetros!$E$20,$H660&lt;Parâmetros!$E$19),"ATENÇÃO · 6x1 apontou fora do horário diurno","Jornada fixa do 6x1"))),IF($D660="5x2","Jornada fixa do 5x2",IF($D660="Folguista",IF($J660=$K660,"Evidência confirma sequência","DIVERGE · sequência "&amp;$J660&amp;" × evidência "&amp;$K660),IF($K660=$E660,"Evidência confirma cadastro","DIVERGE · cadastro "&amp;$E660&amp;" × evidência "&amp;$K660)))))))))))</f>
        <v>Jornada fixa do 6x1</v>
      </c>
      <c r="W660" s="34" t="str">
        <f>IF(OR(OR($D660="6x1",$D660="FF 6x1"),$D660="5x2"),"",IF($AB660&lt;&gt;$AB659,IF(IFERROR(INDEX(Cadastro!$F$5:$F$243,$AB660),"")="",IF($L660&gt;0,1,0),IF(IFERROR(INDEX(Cadastro!$F$5:$F$243,$AB660),"")&lt;=IFERROR(INDEX(Parâmetros!$B$39:$B$48,MATCH($E660,Parâmetros!$A$39:$A$48,0)),99),IFERROR(INDEX(Cadastro!$F$5:$F$243,$AB660),""),0)),IF($L660&gt;0,IF(N($X659)&gt;0,1,N($W659)+1),IF(AND($L660=0,OR(N($W659)&gt;=IFERROR(INDEX(Parâmetros!$B$39:$B$48,MATCH($E660,Parâmetros!$A$39:$A$48,0)),99),AND(N($X659)&gt;0,N($X659)&lt;IFERROR(INDEX(Parâmetros!$C$39:$C$48,MATCH($E660,Parâmetros!$A$39:$A$48,0)),0)))),0,N($W659)+1))))</f>
        <v/>
      </c>
      <c r="X660" s="34" t="str">
        <f>IF(OR(OR($D660="6x1",$D660="FF 6x1"),$D660="5x2"),"",IF($AB660&lt;&gt;$AB659,IF(IFERROR(INDEX(Cadastro!$F$5:$F$243,$AB660),"")="",0,IF(IFERROR(INDEX(Cadastro!$F$5:$F$243,$AB660),"")&gt;IFERROR(INDEX(Parâmetros!$B$39:$B$48,MATCH($E660,Parâmetros!$A$39:$A$48,0)),99),IFERROR(INDEX(Cadastro!$F$5:$F$243,$AB660),"")-IFERROR(INDEX(Parâmetros!$B$39:$B$48,MATCH($E660,Parâmetros!$A$39:$A$48,0)),99),0)),IF(AND($L660=0,OR(N($W659)&gt;=IFERROR(INDEX(Parâmetros!$B$39:$B$48,MATCH($E660,Parâmetros!$A$39:$A$48,0)),99),AND(N($X659)&gt;0,N($X659)&lt;IFERROR(INDEX(Parâmetros!$C$39:$C$48,MATCH($E660,Parâmetros!$A$39:$A$48,0)),0)))),N($X659)+1,0)))</f>
        <v/>
      </c>
      <c r="Y660" t="str">
        <f>IF($AC660&lt;&gt;"",IF($L660&gt;0,$AC660&amp;" · com apontamento",$AC660),IF($E660="Férias",IF($L660&gt;0,"Férias · com apontamento","Férias (cadastro)"),IF(($Z660+$AA660-1)&gt;Parâmetros!$E$16,"Férias / afastamento",IF(AND($D660="5x2",OR(WEEKDAY($F660,2)=6,WEEKDAY($F660,2)=7)),IF($L660&gt;0,"Folga trabalhada","Folga"),IF($L660&gt;0,"Trabalhado",IF(OR(OR($D660="6x1",$D660="FF 6x1"),$D660="5x2"),IF(AND(OR($D660="6x1",$D660="FF 6x1"),OR(WEEKDAY($F660,2)=6,WEEKDAY($F660,2)=7)),"Folga","Falta de registro"),IF(AND($AB660&lt;&gt;$AB659,IFERROR(INDEX(Cadastro!$F$5:$F$243,$AB660),"")=""),"Indeterminado (início da série)",IF($X660&gt;0,"Folga","Falta de registro"))))))))</f>
        <v>Trabalhado</v>
      </c>
      <c r="Z660" s="34">
        <f>IF(OR($L660&gt;0,$F660&gt;Parâmetros!$E$14),0,IF($A660&lt;&gt;$A659,1,N($Z659)+1))</f>
        <v>0</v>
      </c>
      <c r="AA660" s="34">
        <f>IF(OR($L660&gt;0,$F660&gt;Parâmetros!$E$14),0,IF(OR($A660&lt;&gt;$A661,$F661&gt;Parâmetros!$E$14),1,N($AA661)+1))</f>
        <v>0</v>
      </c>
      <c r="AB660" s="31">
        <f>IFERROR(MATCH($A660&amp;"|"&amp;TEXT(_xlfn.MAXIFS(Cadastro!$E$5:$E$243,Cadastro!$A$5:$A$243,$A660,Cadastro!$E$5:$E$243,"&lt;="&amp;$F660),"yyyymmdd"),Cadastro!$I$5:$I$243,0),"")</f>
        <v>96</v>
      </c>
      <c r="AC660" t="str">
        <f>IFERROR(_xlfn.SINGLE(INDEX(Exceções!$D$5:$D$203,MATCH($A660&amp;"|"&amp;$F660,Exceções!$F$5:$F$203,0))),"")</f>
        <v/>
      </c>
      <c r="AD660" t="str">
        <f>IF($AC660="","",IFERROR(_xlfn.SINGLE(INDEX(Exceções!$E$5:$E$203,MATCH($A660&amp;"|"&amp;$F660,Exceções!$F$5:$F$203,0))),""))</f>
        <v/>
      </c>
    </row>
    <row r="661" spans="1:30" ht="15" hidden="1" customHeight="1" x14ac:dyDescent="0.25">
      <c r="A661" s="31">
        <v>50636</v>
      </c>
      <c r="B661" s="17" t="s">
        <v>18</v>
      </c>
      <c r="C661" s="17" t="str">
        <f>IFERROR(INDEX(Cadastro!$C$5:$C$243,$AB661),"NÃO INFORMADO")</f>
        <v>CAL</v>
      </c>
      <c r="D661" s="17" t="str">
        <f>IFERROR(INDEX(Cadastro!$D$5:$D$243,$AB661),"")</f>
        <v>6x1</v>
      </c>
      <c r="E661" s="17" t="str">
        <f>IFERROR(INDEX(Cadastro!$G$5:$G$243,$AB661),"")</f>
        <v>6x1</v>
      </c>
      <c r="F661" s="29">
        <v>46315</v>
      </c>
      <c r="G661" s="32" t="str">
        <f t="shared" si="60"/>
        <v>ter</v>
      </c>
      <c r="H661" s="31">
        <f>IF($L661=0,"",_xlfn.MINIFS(Dados!$Q:$Q,Dados!$A:$A,$A661,Dados!$S:$S,$F661))</f>
        <v>428</v>
      </c>
      <c r="I661" s="31">
        <f>IF($H661="","",_xlfn.MAXIFS(Dados!$R:$R,Dados!$A:$A,$A661,Dados!$S:$S,$F661))</f>
        <v>1005</v>
      </c>
      <c r="J661" s="32" t="str">
        <f>IF($D661&lt;&gt;"Folguista","",IFERROR(INDEX(Parâmetros!$D$52:$G$52,1,MIN(4,MAX(1,$W661))),""))</f>
        <v/>
      </c>
      <c r="K661" s="32" t="str">
        <f>IF(OR($AC661&lt;&gt;"",$Y661="Folga",$Y661="Folga trabalhada",$Y661="Férias (cadastro)",$Y661="Férias / afastamento",$Y661="Indeterminado (início da série)"),"",IF(OR($D661="6x1",$D661="FF 6x1"),IF(OR(WEEKDAY($F661,2)=6,WEEKDAY($F661,2)=7),"6x1 sáb/dom","6x1"),IF($D661="5x2","5x2",IF($H661="",IF($D661="Folguista",$J661,$E661),IF(OR($H661&gt;=Parâmetros!$E$18,$H661&lt;Parâmetros!$E$19),"C",IF($H661&lt;Parâmetros!$E$20,"A","B"))))))</f>
        <v>6x1</v>
      </c>
      <c r="L661" s="30">
        <f>SUMIFS(Dados!$E:$E,Dados!$A:$A,$A661,Dados!$S:$S,$F661)</f>
        <v>8.5500000000000007</v>
      </c>
      <c r="M661" s="30">
        <f>IFERROR(INDEX(Parâmetros!$E$6:$E$11,MATCH($K661,Parâmetros!$A$6:$A$11,0)),"")</f>
        <v>8.8000000000000007</v>
      </c>
      <c r="N661" s="33">
        <f t="shared" si="61"/>
        <v>0.97159090909090906</v>
      </c>
      <c r="O661" s="33">
        <f>Parâmetros!$E$13</f>
        <v>0.8</v>
      </c>
      <c r="P661" s="32" t="str">
        <f>IF(OR($M661="",$F661&gt;Parâmetros!$E$14),"Não","Sim")</f>
        <v>Sim</v>
      </c>
      <c r="Q661" s="32" t="str">
        <f t="shared" si="62"/>
        <v>Sim</v>
      </c>
      <c r="R661" s="32" t="str">
        <f t="shared" si="63"/>
        <v>Sim</v>
      </c>
      <c r="S661" s="30">
        <f t="shared" si="64"/>
        <v>0</v>
      </c>
      <c r="T661" s="32" t="str">
        <f>IF($Q661&lt;&gt;"Sim","",IF($N661&gt;Parâmetros!$E$15,"Sim","Não"))</f>
        <v>Não</v>
      </c>
      <c r="U661" s="17" t="str">
        <f t="shared" si="65"/>
        <v>Na meta</v>
      </c>
      <c r="V661" s="17" t="str">
        <f>IF($AC661&lt;&gt;"",IF($L661&gt;0,"ATENÇÃO · apontou em dia de "&amp;LOWER($AC661)&amp;" cadastrado","Exceção cadastrada · "&amp;$AC661)&amp;IF($AD661="",""," · "&amp;$AD661),IF($E661="Férias",IF($L661&gt;0,"ATENÇÃO · apontou estando de férias no cadastro","Férias no cadastro"),IF($Y661="Férias / afastamento","Afastamento · "&amp;($Z661+$AA661-1)&amp;" dias seguidos sem apontamento",IF($Y661="Folga trabalhada","ATENÇÃO · apontou em dia de folga da escala 5x2",IF($Y661="Folga",IF(AND($D661="5x2",OR(WEEKDAY($F661,2)=6,WEEKDAY($F661,2)=7)),"Folga de fim de semana da escala 5x2",IF(AND(OR($D661="6x1",$D661="FF 6x1"),WEEKDAY($F661,2)=6,FALSE()),"Folga de fim de semana · apontou no domingo anterior",IF(AND(OR($D661="6x1",$D661="FF 6x1"),WEEKDAY($F661,2)=7,AND($A661=$A660,$L660&gt;0)),"Folga de fim de semana · apontou no sábado",IF(AND(OR($D661="6x1",$D661="FF 6x1"),OR(WEEKDAY($F661,2)=6,WEEKDAY($F661,2)=7)),"Folga de fim de semana · sem apontamento no sábado nem no domingo","Folga prevista pelo ciclo")))),IF($Y661="Indeterminado (início da série)","Sem histórico anterior — informe o dia do ciclo no Cadastro",IF($Y661="Falta de registro",IF(OR(OR($D661="6x1",$D661="FF 6x1"),$D661="5x2"),"FALTA DE REGISTRO · dia útil da escala "&amp;$E661,"FALTA DE REGISTRO · dia "&amp;$W661&amp;" de "&amp;IFERROR(INDEX(Parâmetros!$B$39:$B$48,MATCH($E661,Parâmetros!$A$39:$A$48,0)),99)&amp;" do ciclo"),IF(OR($D661="6x1",$D661="FF 6x1"),IF(OR(AND(WEEKDAY($F661,2)=6,AND($A661=$A662,$L662&gt;0)),AND(WEEKDAY($F661,2)=7,AND($A661=$A660,$L660&gt;0))),"ATENÇÃO · apontou sábado e domingo no mesmo fim de semana",IF(OR(WEEKDAY($F661,2)=6,WEEKDAY($F661,2)=7),"Jornada de fim de semana do 6x1",IF(OR($H661&gt;=Parâmetros!$E$20,$H661&lt;Parâmetros!$E$19),"ATENÇÃO · 6x1 apontou fora do horário diurno","Jornada fixa do 6x1"))),IF($D661="5x2","Jornada fixa do 5x2",IF($D661="Folguista",IF($J661=$K661,"Evidência confirma sequência","DIVERGE · sequência "&amp;$J661&amp;" × evidência "&amp;$K661),IF($K661=$E661,"Evidência confirma cadastro","DIVERGE · cadastro "&amp;$E661&amp;" × evidência "&amp;$K661)))))))))))</f>
        <v>Jornada fixa do 6x1</v>
      </c>
      <c r="W661" s="34" t="str">
        <f>IF(OR(OR($D661="6x1",$D661="FF 6x1"),$D661="5x2"),"",IF($AB661&lt;&gt;$AB660,IF(IFERROR(INDEX(Cadastro!$F$5:$F$243,$AB661),"")="",IF($L661&gt;0,1,0),IF(IFERROR(INDEX(Cadastro!$F$5:$F$243,$AB661),"")&lt;=IFERROR(INDEX(Parâmetros!$B$39:$B$48,MATCH($E661,Parâmetros!$A$39:$A$48,0)),99),IFERROR(INDEX(Cadastro!$F$5:$F$243,$AB661),""),0)),IF($L661&gt;0,IF(N($X660)&gt;0,1,N($W660)+1),IF(AND($L661=0,OR(N($W660)&gt;=IFERROR(INDEX(Parâmetros!$B$39:$B$48,MATCH($E661,Parâmetros!$A$39:$A$48,0)),99),AND(N($X660)&gt;0,N($X660)&lt;IFERROR(INDEX(Parâmetros!$C$39:$C$48,MATCH($E661,Parâmetros!$A$39:$A$48,0)),0)))),0,N($W660)+1))))</f>
        <v/>
      </c>
      <c r="X661" s="34" t="str">
        <f>IF(OR(OR($D661="6x1",$D661="FF 6x1"),$D661="5x2"),"",IF($AB661&lt;&gt;$AB660,IF(IFERROR(INDEX(Cadastro!$F$5:$F$243,$AB661),"")="",0,IF(IFERROR(INDEX(Cadastro!$F$5:$F$243,$AB661),"")&gt;IFERROR(INDEX(Parâmetros!$B$39:$B$48,MATCH($E661,Parâmetros!$A$39:$A$48,0)),99),IFERROR(INDEX(Cadastro!$F$5:$F$243,$AB661),"")-IFERROR(INDEX(Parâmetros!$B$39:$B$48,MATCH($E661,Parâmetros!$A$39:$A$48,0)),99),0)),IF(AND($L661=0,OR(N($W660)&gt;=IFERROR(INDEX(Parâmetros!$B$39:$B$48,MATCH($E661,Parâmetros!$A$39:$A$48,0)),99),AND(N($X660)&gt;0,N($X660)&lt;IFERROR(INDEX(Parâmetros!$C$39:$C$48,MATCH($E661,Parâmetros!$A$39:$A$48,0)),0)))),N($X660)+1,0)))</f>
        <v/>
      </c>
      <c r="Y661" t="str">
        <f>IF($AC661&lt;&gt;"",IF($L661&gt;0,$AC661&amp;" · com apontamento",$AC661),IF($E661="Férias",IF($L661&gt;0,"Férias · com apontamento","Férias (cadastro)"),IF(($Z661+$AA661-1)&gt;Parâmetros!$E$16,"Férias / afastamento",IF(AND($D661="5x2",OR(WEEKDAY($F661,2)=6,WEEKDAY($F661,2)=7)),IF($L661&gt;0,"Folga trabalhada","Folga"),IF($L661&gt;0,"Trabalhado",IF(OR(OR($D661="6x1",$D661="FF 6x1"),$D661="5x2"),IF(AND(OR($D661="6x1",$D661="FF 6x1"),OR(WEEKDAY($F661,2)=6,WEEKDAY($F661,2)=7)),"Folga","Falta de registro"),IF(AND($AB661&lt;&gt;$AB660,IFERROR(INDEX(Cadastro!$F$5:$F$243,$AB661),"")=""),"Indeterminado (início da série)",IF($X661&gt;0,"Folga","Falta de registro"))))))))</f>
        <v>Trabalhado</v>
      </c>
      <c r="Z661" s="34">
        <f>IF(OR($L661&gt;0,$F661&gt;Parâmetros!$E$14),0,IF($A661&lt;&gt;$A660,1,N($Z660)+1))</f>
        <v>0</v>
      </c>
      <c r="AA661" s="34">
        <f>IF(OR($L661&gt;0,$F661&gt;Parâmetros!$E$14),0,IF(OR($A661&lt;&gt;$A662,$F662&gt;Parâmetros!$E$14),1,N($AA662)+1))</f>
        <v>0</v>
      </c>
      <c r="AB661" s="31">
        <f>IFERROR(MATCH($A661&amp;"|"&amp;TEXT(_xlfn.MAXIFS(Cadastro!$E$5:$E$243,Cadastro!$A$5:$A$243,$A661,Cadastro!$E$5:$E$243,"&lt;="&amp;$F661),"yyyymmdd"),Cadastro!$I$5:$I$243,0),"")</f>
        <v>96</v>
      </c>
      <c r="AC661" t="str">
        <f>IFERROR(_xlfn.SINGLE(INDEX(Exceções!$D$5:$D$203,MATCH($A661&amp;"|"&amp;$F661,Exceções!$F$5:$F$203,0))),"")</f>
        <v/>
      </c>
      <c r="AD661" t="str">
        <f>IF($AC661="","",IFERROR(_xlfn.SINGLE(INDEX(Exceções!$E$5:$E$203,MATCH($A661&amp;"|"&amp;$F661,Exceções!$F$5:$F$203,0))),""))</f>
        <v/>
      </c>
    </row>
    <row r="662" spans="1:30" ht="15" hidden="1" customHeight="1" x14ac:dyDescent="0.25">
      <c r="A662" s="31">
        <v>50636</v>
      </c>
      <c r="B662" s="17" t="s">
        <v>18</v>
      </c>
      <c r="C662" s="17" t="str">
        <f>IFERROR(INDEX(Cadastro!$C$5:$C$243,$AB662),"NÃO INFORMADO")</f>
        <v>CAL</v>
      </c>
      <c r="D662" s="17" t="str">
        <f>IFERROR(INDEX(Cadastro!$D$5:$D$243,$AB662),"")</f>
        <v>6x1</v>
      </c>
      <c r="E662" s="17" t="str">
        <f>IFERROR(INDEX(Cadastro!$G$5:$G$243,$AB662),"")</f>
        <v>6x1</v>
      </c>
      <c r="F662" s="29">
        <v>46316</v>
      </c>
      <c r="G662" s="32" t="str">
        <f t="shared" si="60"/>
        <v>qua</v>
      </c>
      <c r="H662" s="31">
        <f>IF($L662=0,"",_xlfn.MINIFS(Dados!$Q:$Q,Dados!$A:$A,$A662,Dados!$S:$S,$F662))</f>
        <v>435</v>
      </c>
      <c r="I662" s="31">
        <f>IF($H662="","",_xlfn.MAXIFS(Dados!$R:$R,Dados!$A:$A,$A662,Dados!$S:$S,$F662))</f>
        <v>840</v>
      </c>
      <c r="J662" s="32" t="str">
        <f>IF($D662&lt;&gt;"Folguista","",IFERROR(INDEX(Parâmetros!$D$52:$G$52,1,MIN(4,MAX(1,$W662))),""))</f>
        <v/>
      </c>
      <c r="K662" s="32" t="str">
        <f>IF(OR($AC662&lt;&gt;"",$Y662="Folga",$Y662="Folga trabalhada",$Y662="Férias (cadastro)",$Y662="Férias / afastamento",$Y662="Indeterminado (início da série)"),"",IF(OR($D662="6x1",$D662="FF 6x1"),IF(OR(WEEKDAY($F662,2)=6,WEEKDAY($F662,2)=7),"6x1 sáb/dom","6x1"),IF($D662="5x2","5x2",IF($H662="",IF($D662="Folguista",$J662,$E662),IF(OR($H662&gt;=Parâmetros!$E$18,$H662&lt;Parâmetros!$E$19),"C",IF($H662&lt;Parâmetros!$E$20,"A","B"))))))</f>
        <v>6x1</v>
      </c>
      <c r="L662" s="30">
        <f>SUMIFS(Dados!$E:$E,Dados!$A:$A,$A662,Dados!$S:$S,$F662)</f>
        <v>5.7</v>
      </c>
      <c r="M662" s="30">
        <f>IFERROR(INDEX(Parâmetros!$E$6:$E$11,MATCH($K662,Parâmetros!$A$6:$A$11,0)),"")</f>
        <v>8.8000000000000007</v>
      </c>
      <c r="N662" s="33">
        <f t="shared" si="61"/>
        <v>0.64772727272727271</v>
      </c>
      <c r="O662" s="33">
        <f>Parâmetros!$E$13</f>
        <v>0.8</v>
      </c>
      <c r="P662" s="32" t="str">
        <f>IF(OR($M662="",$F662&gt;Parâmetros!$E$14),"Não","Sim")</f>
        <v>Sim</v>
      </c>
      <c r="Q662" s="32" t="str">
        <f t="shared" si="62"/>
        <v>Sim</v>
      </c>
      <c r="R662" s="32" t="str">
        <f t="shared" si="63"/>
        <v>Não</v>
      </c>
      <c r="S662" s="30">
        <f t="shared" si="64"/>
        <v>1.3400000000000007</v>
      </c>
      <c r="T662" s="32" t="str">
        <f>IF($Q662&lt;&gt;"Sim","",IF($N662&gt;Parâmetros!$E$15,"Sim","Não"))</f>
        <v>Não</v>
      </c>
      <c r="U662" s="17" t="str">
        <f t="shared" si="65"/>
        <v>Abaixo da meta</v>
      </c>
      <c r="V662" s="17" t="str">
        <f>IF($AC662&lt;&gt;"",IF($L662&gt;0,"ATENÇÃO · apontou em dia de "&amp;LOWER($AC662)&amp;" cadastrado","Exceção cadastrada · "&amp;$AC662)&amp;IF($AD662="",""," · "&amp;$AD662),IF($E662="Férias",IF($L662&gt;0,"ATENÇÃO · apontou estando de férias no cadastro","Férias no cadastro"),IF($Y662="Férias / afastamento","Afastamento · "&amp;($Z662+$AA662-1)&amp;" dias seguidos sem apontamento",IF($Y662="Folga trabalhada","ATENÇÃO · apontou em dia de folga da escala 5x2",IF($Y662="Folga",IF(AND($D662="5x2",OR(WEEKDAY($F662,2)=6,WEEKDAY($F662,2)=7)),"Folga de fim de semana da escala 5x2",IF(AND(OR($D662="6x1",$D662="FF 6x1"),WEEKDAY($F662,2)=6,FALSE()),"Folga de fim de semana · apontou no domingo anterior",IF(AND(OR($D662="6x1",$D662="FF 6x1"),WEEKDAY($F662,2)=7,AND($A662=$A661,$L661&gt;0)),"Folga de fim de semana · apontou no sábado",IF(AND(OR($D662="6x1",$D662="FF 6x1"),OR(WEEKDAY($F662,2)=6,WEEKDAY($F662,2)=7)),"Folga de fim de semana · sem apontamento no sábado nem no domingo","Folga prevista pelo ciclo")))),IF($Y662="Indeterminado (início da série)","Sem histórico anterior — informe o dia do ciclo no Cadastro",IF($Y662="Falta de registro",IF(OR(OR($D662="6x1",$D662="FF 6x1"),$D662="5x2"),"FALTA DE REGISTRO · dia útil da escala "&amp;$E662,"FALTA DE REGISTRO · dia "&amp;$W662&amp;" de "&amp;IFERROR(INDEX(Parâmetros!$B$39:$B$48,MATCH($E662,Parâmetros!$A$39:$A$48,0)),99)&amp;" do ciclo"),IF(OR($D662="6x1",$D662="FF 6x1"),IF(OR(AND(WEEKDAY($F662,2)=6,AND($A662=$A663,$L663&gt;0)),AND(WEEKDAY($F662,2)=7,AND($A662=$A661,$L661&gt;0))),"ATENÇÃO · apontou sábado e domingo no mesmo fim de semana",IF(OR(WEEKDAY($F662,2)=6,WEEKDAY($F662,2)=7),"Jornada de fim de semana do 6x1",IF(OR($H662&gt;=Parâmetros!$E$20,$H662&lt;Parâmetros!$E$19),"ATENÇÃO · 6x1 apontou fora do horário diurno","Jornada fixa do 6x1"))),IF($D662="5x2","Jornada fixa do 5x2",IF($D662="Folguista",IF($J662=$K662,"Evidência confirma sequência","DIVERGE · sequência "&amp;$J662&amp;" × evidência "&amp;$K662),IF($K662=$E662,"Evidência confirma cadastro","DIVERGE · cadastro "&amp;$E662&amp;" × evidência "&amp;$K662)))))))))))</f>
        <v>Jornada fixa do 6x1</v>
      </c>
      <c r="W662" s="34" t="str">
        <f>IF(OR(OR($D662="6x1",$D662="FF 6x1"),$D662="5x2"),"",IF($AB662&lt;&gt;$AB661,IF(IFERROR(INDEX(Cadastro!$F$5:$F$243,$AB662),"")="",IF($L662&gt;0,1,0),IF(IFERROR(INDEX(Cadastro!$F$5:$F$243,$AB662),"")&lt;=IFERROR(INDEX(Parâmetros!$B$39:$B$48,MATCH($E662,Parâmetros!$A$39:$A$48,0)),99),IFERROR(INDEX(Cadastro!$F$5:$F$243,$AB662),""),0)),IF($L662&gt;0,IF(N($X661)&gt;0,1,N($W661)+1),IF(AND($L662=0,OR(N($W661)&gt;=IFERROR(INDEX(Parâmetros!$B$39:$B$48,MATCH($E662,Parâmetros!$A$39:$A$48,0)),99),AND(N($X661)&gt;0,N($X661)&lt;IFERROR(INDEX(Parâmetros!$C$39:$C$48,MATCH($E662,Parâmetros!$A$39:$A$48,0)),0)))),0,N($W661)+1))))</f>
        <v/>
      </c>
      <c r="X662" s="34" t="str">
        <f>IF(OR(OR($D662="6x1",$D662="FF 6x1"),$D662="5x2"),"",IF($AB662&lt;&gt;$AB661,IF(IFERROR(INDEX(Cadastro!$F$5:$F$243,$AB662),"")="",0,IF(IFERROR(INDEX(Cadastro!$F$5:$F$243,$AB662),"")&gt;IFERROR(INDEX(Parâmetros!$B$39:$B$48,MATCH($E662,Parâmetros!$A$39:$A$48,0)),99),IFERROR(INDEX(Cadastro!$F$5:$F$243,$AB662),"")-IFERROR(INDEX(Parâmetros!$B$39:$B$48,MATCH($E662,Parâmetros!$A$39:$A$48,0)),99),0)),IF(AND($L662=0,OR(N($W661)&gt;=IFERROR(INDEX(Parâmetros!$B$39:$B$48,MATCH($E662,Parâmetros!$A$39:$A$48,0)),99),AND(N($X661)&gt;0,N($X661)&lt;IFERROR(INDEX(Parâmetros!$C$39:$C$48,MATCH($E662,Parâmetros!$A$39:$A$48,0)),0)))),N($X661)+1,0)))</f>
        <v/>
      </c>
      <c r="Y662" t="str">
        <f>IF($AC662&lt;&gt;"",IF($L662&gt;0,$AC662&amp;" · com apontamento",$AC662),IF($E662="Férias",IF($L662&gt;0,"Férias · com apontamento","Férias (cadastro)"),IF(($Z662+$AA662-1)&gt;Parâmetros!$E$16,"Férias / afastamento",IF(AND($D662="5x2",OR(WEEKDAY($F662,2)=6,WEEKDAY($F662,2)=7)),IF($L662&gt;0,"Folga trabalhada","Folga"),IF($L662&gt;0,"Trabalhado",IF(OR(OR($D662="6x1",$D662="FF 6x1"),$D662="5x2"),IF(AND(OR($D662="6x1",$D662="FF 6x1"),OR(WEEKDAY($F662,2)=6,WEEKDAY($F662,2)=7)),"Folga","Falta de registro"),IF(AND($AB662&lt;&gt;$AB661,IFERROR(INDEX(Cadastro!$F$5:$F$243,$AB662),"")=""),"Indeterminado (início da série)",IF($X662&gt;0,"Folga","Falta de registro"))))))))</f>
        <v>Trabalhado</v>
      </c>
      <c r="Z662" s="34">
        <f>IF(OR($L662&gt;0,$F662&gt;Parâmetros!$E$14),0,IF($A662&lt;&gt;$A661,1,N($Z661)+1))</f>
        <v>0</v>
      </c>
      <c r="AA662" s="34">
        <f>IF(OR($L662&gt;0,$F662&gt;Parâmetros!$E$14),0,IF(OR($A662&lt;&gt;$A663,$F663&gt;Parâmetros!$E$14),1,N($AA663)+1))</f>
        <v>0</v>
      </c>
      <c r="AB662" s="31">
        <f>IFERROR(MATCH($A662&amp;"|"&amp;TEXT(_xlfn.MAXIFS(Cadastro!$E$5:$E$243,Cadastro!$A$5:$A$243,$A662,Cadastro!$E$5:$E$243,"&lt;="&amp;$F662),"yyyymmdd"),Cadastro!$I$5:$I$243,0),"")</f>
        <v>96</v>
      </c>
      <c r="AC662" t="str">
        <f>IFERROR(_xlfn.SINGLE(INDEX(Exceções!$D$5:$D$203,MATCH($A662&amp;"|"&amp;$F662,Exceções!$F$5:$F$203,0))),"")</f>
        <v/>
      </c>
      <c r="AD662" t="str">
        <f>IF($AC662="","",IFERROR(_xlfn.SINGLE(INDEX(Exceções!$E$5:$E$203,MATCH($A662&amp;"|"&amp;$F662,Exceções!$F$5:$F$203,0))),""))</f>
        <v/>
      </c>
    </row>
    <row r="663" spans="1:30" ht="15" hidden="1" customHeight="1" x14ac:dyDescent="0.25">
      <c r="A663" s="31">
        <v>50636</v>
      </c>
      <c r="B663" s="17" t="s">
        <v>18</v>
      </c>
      <c r="C663" s="17" t="str">
        <f>IFERROR(INDEX(Cadastro!$C$5:$C$243,$AB663),"NÃO INFORMADO")</f>
        <v>CAL</v>
      </c>
      <c r="D663" s="17" t="str">
        <f>IFERROR(INDEX(Cadastro!$D$5:$D$243,$AB663),"")</f>
        <v>6x1</v>
      </c>
      <c r="E663" s="17" t="str">
        <f>IFERROR(INDEX(Cadastro!$G$5:$G$243,$AB663),"")</f>
        <v>6x1</v>
      </c>
      <c r="F663" s="29">
        <v>46317</v>
      </c>
      <c r="G663" s="32" t="str">
        <f t="shared" si="60"/>
        <v>qui</v>
      </c>
      <c r="H663" s="31">
        <f>IF($L663=0,"",_xlfn.MINIFS(Dados!$Q:$Q,Dados!$A:$A,$A663,Dados!$S:$S,$F663))</f>
        <v>438</v>
      </c>
      <c r="I663" s="31">
        <f>IF($H663="","",_xlfn.MAXIFS(Dados!$R:$R,Dados!$A:$A,$A663,Dados!$S:$S,$F663))</f>
        <v>688</v>
      </c>
      <c r="J663" s="32" t="str">
        <f>IF($D663&lt;&gt;"Folguista","",IFERROR(INDEX(Parâmetros!$D$52:$G$52,1,MIN(4,MAX(1,$W663))),""))</f>
        <v/>
      </c>
      <c r="K663" s="32" t="str">
        <f>IF(OR($AC663&lt;&gt;"",$Y663="Folga",$Y663="Folga trabalhada",$Y663="Férias (cadastro)",$Y663="Férias / afastamento",$Y663="Indeterminado (início da série)"),"",IF(OR($D663="6x1",$D663="FF 6x1"),IF(OR(WEEKDAY($F663,2)=6,WEEKDAY($F663,2)=7),"6x1 sáb/dom","6x1"),IF($D663="5x2","5x2",IF($H663="",IF($D663="Folguista",$J663,$E663),IF(OR($H663&gt;=Parâmetros!$E$18,$H663&lt;Parâmetros!$E$19),"C",IF($H663&lt;Parâmetros!$E$20,"A","B"))))))</f>
        <v>6x1</v>
      </c>
      <c r="L663" s="30">
        <f>SUMIFS(Dados!$E:$E,Dados!$A:$A,$A663,Dados!$S:$S,$F663)</f>
        <v>4.17</v>
      </c>
      <c r="M663" s="30">
        <f>IFERROR(INDEX(Parâmetros!$E$6:$E$11,MATCH($K663,Parâmetros!$A$6:$A$11,0)),"")</f>
        <v>8.8000000000000007</v>
      </c>
      <c r="N663" s="33">
        <f t="shared" si="61"/>
        <v>0.47386363636363632</v>
      </c>
      <c r="O663" s="33">
        <f>Parâmetros!$E$13</f>
        <v>0.8</v>
      </c>
      <c r="P663" s="32" t="str">
        <f>IF(OR($M663="",$F663&gt;Parâmetros!$E$14),"Não","Sim")</f>
        <v>Sim</v>
      </c>
      <c r="Q663" s="32" t="str">
        <f t="shared" si="62"/>
        <v>Sim</v>
      </c>
      <c r="R663" s="32" t="str">
        <f t="shared" si="63"/>
        <v>Não</v>
      </c>
      <c r="S663" s="30">
        <f t="shared" si="64"/>
        <v>2.870000000000001</v>
      </c>
      <c r="T663" s="32" t="str">
        <f>IF($Q663&lt;&gt;"Sim","",IF($N663&gt;Parâmetros!$E$15,"Sim","Não"))</f>
        <v>Não</v>
      </c>
      <c r="U663" s="17" t="str">
        <f t="shared" si="65"/>
        <v>Abaixo da meta</v>
      </c>
      <c r="V663" s="17" t="str">
        <f>IF($AC663&lt;&gt;"",IF($L663&gt;0,"ATENÇÃO · apontou em dia de "&amp;LOWER($AC663)&amp;" cadastrado","Exceção cadastrada · "&amp;$AC663)&amp;IF($AD663="",""," · "&amp;$AD663),IF($E663="Férias",IF($L663&gt;0,"ATENÇÃO · apontou estando de férias no cadastro","Férias no cadastro"),IF($Y663="Férias / afastamento","Afastamento · "&amp;($Z663+$AA663-1)&amp;" dias seguidos sem apontamento",IF($Y663="Folga trabalhada","ATENÇÃO · apontou em dia de folga da escala 5x2",IF($Y663="Folga",IF(AND($D663="5x2",OR(WEEKDAY($F663,2)=6,WEEKDAY($F663,2)=7)),"Folga de fim de semana da escala 5x2",IF(AND(OR($D663="6x1",$D663="FF 6x1"),WEEKDAY($F663,2)=6,FALSE()),"Folga de fim de semana · apontou no domingo anterior",IF(AND(OR($D663="6x1",$D663="FF 6x1"),WEEKDAY($F663,2)=7,AND($A663=$A662,$L662&gt;0)),"Folga de fim de semana · apontou no sábado",IF(AND(OR($D663="6x1",$D663="FF 6x1"),OR(WEEKDAY($F663,2)=6,WEEKDAY($F663,2)=7)),"Folga de fim de semana · sem apontamento no sábado nem no domingo","Folga prevista pelo ciclo")))),IF($Y663="Indeterminado (início da série)","Sem histórico anterior — informe o dia do ciclo no Cadastro",IF($Y663="Falta de registro",IF(OR(OR($D663="6x1",$D663="FF 6x1"),$D663="5x2"),"FALTA DE REGISTRO · dia útil da escala "&amp;$E663,"FALTA DE REGISTRO · dia "&amp;$W663&amp;" de "&amp;IFERROR(INDEX(Parâmetros!$B$39:$B$48,MATCH($E663,Parâmetros!$A$39:$A$48,0)),99)&amp;" do ciclo"),IF(OR($D663="6x1",$D663="FF 6x1"),IF(OR(AND(WEEKDAY($F663,2)=6,AND($A663=$A664,$L664&gt;0)),AND(WEEKDAY($F663,2)=7,AND($A663=$A662,$L662&gt;0))),"ATENÇÃO · apontou sábado e domingo no mesmo fim de semana",IF(OR(WEEKDAY($F663,2)=6,WEEKDAY($F663,2)=7),"Jornada de fim de semana do 6x1",IF(OR($H663&gt;=Parâmetros!$E$20,$H663&lt;Parâmetros!$E$19),"ATENÇÃO · 6x1 apontou fora do horário diurno","Jornada fixa do 6x1"))),IF($D663="5x2","Jornada fixa do 5x2",IF($D663="Folguista",IF($J663=$K663,"Evidência confirma sequência","DIVERGE · sequência "&amp;$J663&amp;" × evidência "&amp;$K663),IF($K663=$E663,"Evidência confirma cadastro","DIVERGE · cadastro "&amp;$E663&amp;" × evidência "&amp;$K663)))))))))))</f>
        <v>Jornada fixa do 6x1</v>
      </c>
      <c r="W663" s="34" t="str">
        <f>IF(OR(OR($D663="6x1",$D663="FF 6x1"),$D663="5x2"),"",IF($AB663&lt;&gt;$AB662,IF(IFERROR(INDEX(Cadastro!$F$5:$F$243,$AB663),"")="",IF($L663&gt;0,1,0),IF(IFERROR(INDEX(Cadastro!$F$5:$F$243,$AB663),"")&lt;=IFERROR(INDEX(Parâmetros!$B$39:$B$48,MATCH($E663,Parâmetros!$A$39:$A$48,0)),99),IFERROR(INDEX(Cadastro!$F$5:$F$243,$AB663),""),0)),IF($L663&gt;0,IF(N($X662)&gt;0,1,N($W662)+1),IF(AND($L663=0,OR(N($W662)&gt;=IFERROR(INDEX(Parâmetros!$B$39:$B$48,MATCH($E663,Parâmetros!$A$39:$A$48,0)),99),AND(N($X662)&gt;0,N($X662)&lt;IFERROR(INDEX(Parâmetros!$C$39:$C$48,MATCH($E663,Parâmetros!$A$39:$A$48,0)),0)))),0,N($W662)+1))))</f>
        <v/>
      </c>
      <c r="X663" s="34" t="str">
        <f>IF(OR(OR($D663="6x1",$D663="FF 6x1"),$D663="5x2"),"",IF($AB663&lt;&gt;$AB662,IF(IFERROR(INDEX(Cadastro!$F$5:$F$243,$AB663),"")="",0,IF(IFERROR(INDEX(Cadastro!$F$5:$F$243,$AB663),"")&gt;IFERROR(INDEX(Parâmetros!$B$39:$B$48,MATCH($E663,Parâmetros!$A$39:$A$48,0)),99),IFERROR(INDEX(Cadastro!$F$5:$F$243,$AB663),"")-IFERROR(INDEX(Parâmetros!$B$39:$B$48,MATCH($E663,Parâmetros!$A$39:$A$48,0)),99),0)),IF(AND($L663=0,OR(N($W662)&gt;=IFERROR(INDEX(Parâmetros!$B$39:$B$48,MATCH($E663,Parâmetros!$A$39:$A$48,0)),99),AND(N($X662)&gt;0,N($X662)&lt;IFERROR(INDEX(Parâmetros!$C$39:$C$48,MATCH($E663,Parâmetros!$A$39:$A$48,0)),0)))),N($X662)+1,0)))</f>
        <v/>
      </c>
      <c r="Y663" t="str">
        <f>IF($AC663&lt;&gt;"",IF($L663&gt;0,$AC663&amp;" · com apontamento",$AC663),IF($E663="Férias",IF($L663&gt;0,"Férias · com apontamento","Férias (cadastro)"),IF(($Z663+$AA663-1)&gt;Parâmetros!$E$16,"Férias / afastamento",IF(AND($D663="5x2",OR(WEEKDAY($F663,2)=6,WEEKDAY($F663,2)=7)),IF($L663&gt;0,"Folga trabalhada","Folga"),IF($L663&gt;0,"Trabalhado",IF(OR(OR($D663="6x1",$D663="FF 6x1"),$D663="5x2"),IF(AND(OR($D663="6x1",$D663="FF 6x1"),OR(WEEKDAY($F663,2)=6,WEEKDAY($F663,2)=7)),"Folga","Falta de registro"),IF(AND($AB663&lt;&gt;$AB662,IFERROR(INDEX(Cadastro!$F$5:$F$243,$AB663),"")=""),"Indeterminado (início da série)",IF($X663&gt;0,"Folga","Falta de registro"))))))))</f>
        <v>Trabalhado</v>
      </c>
      <c r="Z663" s="34">
        <f>IF(OR($L663&gt;0,$F663&gt;Parâmetros!$E$14),0,IF($A663&lt;&gt;$A662,1,N($Z662)+1))</f>
        <v>0</v>
      </c>
      <c r="AA663" s="34">
        <f>IF(OR($L663&gt;0,$F663&gt;Parâmetros!$E$14),0,IF(OR($A663&lt;&gt;$A664,$F664&gt;Parâmetros!$E$14),1,N($AA664)+1))</f>
        <v>0</v>
      </c>
      <c r="AB663" s="31">
        <f>IFERROR(MATCH($A663&amp;"|"&amp;TEXT(_xlfn.MAXIFS(Cadastro!$E$5:$E$243,Cadastro!$A$5:$A$243,$A663,Cadastro!$E$5:$E$243,"&lt;="&amp;$F663),"yyyymmdd"),Cadastro!$I$5:$I$243,0),"")</f>
        <v>96</v>
      </c>
      <c r="AC663" t="str">
        <f>IFERROR(_xlfn.SINGLE(INDEX(Exceções!$D$5:$D$203,MATCH($A663&amp;"|"&amp;$F663,Exceções!$F$5:$F$203,0))),"")</f>
        <v/>
      </c>
      <c r="AD663" t="str">
        <f>IF($AC663="","",IFERROR(_xlfn.SINGLE(INDEX(Exceções!$E$5:$E$203,MATCH($A663&amp;"|"&amp;$F663,Exceções!$F$5:$F$203,0))),""))</f>
        <v/>
      </c>
    </row>
    <row r="664" spans="1:30" ht="15" hidden="1" customHeight="1" x14ac:dyDescent="0.25">
      <c r="A664" s="31">
        <v>50636</v>
      </c>
      <c r="B664" s="17" t="s">
        <v>18</v>
      </c>
      <c r="C664" s="17" t="str">
        <f>IFERROR(INDEX(Cadastro!$C$5:$C$243,$AB664),"NÃO INFORMADO")</f>
        <v>CAL</v>
      </c>
      <c r="D664" s="17" t="str">
        <f>IFERROR(INDEX(Cadastro!$D$5:$D$243,$AB664),"")</f>
        <v>6x1</v>
      </c>
      <c r="E664" s="17" t="str">
        <f>IFERROR(INDEX(Cadastro!$G$5:$G$243,$AB664),"")</f>
        <v>6x1</v>
      </c>
      <c r="F664" s="29">
        <v>46318</v>
      </c>
      <c r="G664" s="32" t="str">
        <f t="shared" si="60"/>
        <v>sex</v>
      </c>
      <c r="H664" s="31" t="str">
        <f>IF($L664=0,"",_xlfn.MINIFS(Dados!$Q:$Q,Dados!$A:$A,$A664,Dados!$S:$S,$F664))</f>
        <v/>
      </c>
      <c r="I664" s="31" t="str">
        <f>IF($H664="","",_xlfn.MAXIFS(Dados!$R:$R,Dados!$A:$A,$A664,Dados!$S:$S,$F664))</f>
        <v/>
      </c>
      <c r="J664" s="32" t="str">
        <f>IF($D664&lt;&gt;"Folguista","",IFERROR(INDEX(Parâmetros!$D$52:$G$52,1,MIN(4,MAX(1,$W664))),""))</f>
        <v/>
      </c>
      <c r="K664" s="32" t="str">
        <f>IF(OR($AC664&lt;&gt;"",$Y664="Folga",$Y664="Folga trabalhada",$Y664="Férias (cadastro)",$Y664="Férias / afastamento",$Y664="Indeterminado (início da série)"),"",IF(OR($D664="6x1",$D664="FF 6x1"),IF(OR(WEEKDAY($F664,2)=6,WEEKDAY($F664,2)=7),"6x1 sáb/dom","6x1"),IF($D664="5x2","5x2",IF($H664="",IF($D664="Folguista",$J664,$E664),IF(OR($H664&gt;=Parâmetros!$E$18,$H664&lt;Parâmetros!$E$19),"C",IF($H664&lt;Parâmetros!$E$20,"A","B"))))))</f>
        <v>6x1</v>
      </c>
      <c r="L664" s="30">
        <f>SUMIFS(Dados!$E:$E,Dados!$A:$A,$A664,Dados!$S:$S,$F664)</f>
        <v>0</v>
      </c>
      <c r="M664" s="30">
        <f>IFERROR(INDEX(Parâmetros!$E$6:$E$11,MATCH($K664,Parâmetros!$A$6:$A$11,0)),"")</f>
        <v>8.8000000000000007</v>
      </c>
      <c r="N664" s="33">
        <f t="shared" si="61"/>
        <v>0</v>
      </c>
      <c r="O664" s="33">
        <f>Parâmetros!$E$13</f>
        <v>0.8</v>
      </c>
      <c r="P664" s="32" t="str">
        <f>IF(OR($M664="",$F664&gt;Parâmetros!$E$14),"Não","Sim")</f>
        <v>Sim</v>
      </c>
      <c r="Q664" s="32" t="str">
        <f t="shared" si="62"/>
        <v>Não</v>
      </c>
      <c r="R664" s="32" t="str">
        <f t="shared" si="63"/>
        <v/>
      </c>
      <c r="S664" s="30" t="str">
        <f t="shared" si="64"/>
        <v/>
      </c>
      <c r="T664" s="32" t="str">
        <f>IF($Q664&lt;&gt;"Sim","",IF($N664&gt;Parâmetros!$E$15,"Sim","Não"))</f>
        <v/>
      </c>
      <c r="U664" s="17" t="str">
        <f t="shared" si="65"/>
        <v>Falta de registro</v>
      </c>
      <c r="V664" s="17" t="str">
        <f>IF($AC664&lt;&gt;"",IF($L664&gt;0,"ATENÇÃO · apontou em dia de "&amp;LOWER($AC664)&amp;" cadastrado","Exceção cadastrada · "&amp;$AC664)&amp;IF($AD664="",""," · "&amp;$AD664),IF($E664="Férias",IF($L664&gt;0,"ATENÇÃO · apontou estando de férias no cadastro","Férias no cadastro"),IF($Y664="Férias / afastamento","Afastamento · "&amp;($Z664+$AA664-1)&amp;" dias seguidos sem apontamento",IF($Y664="Folga trabalhada","ATENÇÃO · apontou em dia de folga da escala 5x2",IF($Y664="Folga",IF(AND($D664="5x2",OR(WEEKDAY($F664,2)=6,WEEKDAY($F664,2)=7)),"Folga de fim de semana da escala 5x2",IF(AND(OR($D664="6x1",$D664="FF 6x1"),WEEKDAY($F664,2)=6,FALSE()),"Folga de fim de semana · apontou no domingo anterior",IF(AND(OR($D664="6x1",$D664="FF 6x1"),WEEKDAY($F664,2)=7,AND($A664=$A663,$L663&gt;0)),"Folga de fim de semana · apontou no sábado",IF(AND(OR($D664="6x1",$D664="FF 6x1"),OR(WEEKDAY($F664,2)=6,WEEKDAY($F664,2)=7)),"Folga de fim de semana · sem apontamento no sábado nem no domingo","Folga prevista pelo ciclo")))),IF($Y664="Indeterminado (início da série)","Sem histórico anterior — informe o dia do ciclo no Cadastro",IF($Y664="Falta de registro",IF(OR(OR($D664="6x1",$D664="FF 6x1"),$D664="5x2"),"FALTA DE REGISTRO · dia útil da escala "&amp;$E664,"FALTA DE REGISTRO · dia "&amp;$W664&amp;" de "&amp;IFERROR(INDEX(Parâmetros!$B$39:$B$48,MATCH($E664,Parâmetros!$A$39:$A$48,0)),99)&amp;" do ciclo"),IF(OR($D664="6x1",$D664="FF 6x1"),IF(OR(AND(WEEKDAY($F664,2)=6,AND($A664=$A665,$L665&gt;0)),AND(WEEKDAY($F664,2)=7,AND($A664=$A663,$L663&gt;0))),"ATENÇÃO · apontou sábado e domingo no mesmo fim de semana",IF(OR(WEEKDAY($F664,2)=6,WEEKDAY($F664,2)=7),"Jornada de fim de semana do 6x1",IF(OR($H664&gt;=Parâmetros!$E$20,$H664&lt;Parâmetros!$E$19),"ATENÇÃO · 6x1 apontou fora do horário diurno","Jornada fixa do 6x1"))),IF($D664="5x2","Jornada fixa do 5x2",IF($D664="Folguista",IF($J664=$K664,"Evidência confirma sequência","DIVERGE · sequência "&amp;$J664&amp;" × evidência "&amp;$K664),IF($K664=$E664,"Evidência confirma cadastro","DIVERGE · cadastro "&amp;$E664&amp;" × evidência "&amp;$K664)))))))))))</f>
        <v>FALTA DE REGISTRO · dia útil da escala 6x1</v>
      </c>
      <c r="W664" s="34" t="str">
        <f>IF(OR(OR($D664="6x1",$D664="FF 6x1"),$D664="5x2"),"",IF($AB664&lt;&gt;$AB663,IF(IFERROR(INDEX(Cadastro!$F$5:$F$243,$AB664),"")="",IF($L664&gt;0,1,0),IF(IFERROR(INDEX(Cadastro!$F$5:$F$243,$AB664),"")&lt;=IFERROR(INDEX(Parâmetros!$B$39:$B$48,MATCH($E664,Parâmetros!$A$39:$A$48,0)),99),IFERROR(INDEX(Cadastro!$F$5:$F$243,$AB664),""),0)),IF($L664&gt;0,IF(N($X663)&gt;0,1,N($W663)+1),IF(AND($L664=0,OR(N($W663)&gt;=IFERROR(INDEX(Parâmetros!$B$39:$B$48,MATCH($E664,Parâmetros!$A$39:$A$48,0)),99),AND(N($X663)&gt;0,N($X663)&lt;IFERROR(INDEX(Parâmetros!$C$39:$C$48,MATCH($E664,Parâmetros!$A$39:$A$48,0)),0)))),0,N($W663)+1))))</f>
        <v/>
      </c>
      <c r="X664" s="34" t="str">
        <f>IF(OR(OR($D664="6x1",$D664="FF 6x1"),$D664="5x2"),"",IF($AB664&lt;&gt;$AB663,IF(IFERROR(INDEX(Cadastro!$F$5:$F$243,$AB664),"")="",0,IF(IFERROR(INDEX(Cadastro!$F$5:$F$243,$AB664),"")&gt;IFERROR(INDEX(Parâmetros!$B$39:$B$48,MATCH($E664,Parâmetros!$A$39:$A$48,0)),99),IFERROR(INDEX(Cadastro!$F$5:$F$243,$AB664),"")-IFERROR(INDEX(Parâmetros!$B$39:$B$48,MATCH($E664,Parâmetros!$A$39:$A$48,0)),99),0)),IF(AND($L664=0,OR(N($W663)&gt;=IFERROR(INDEX(Parâmetros!$B$39:$B$48,MATCH($E664,Parâmetros!$A$39:$A$48,0)),99),AND(N($X663)&gt;0,N($X663)&lt;IFERROR(INDEX(Parâmetros!$C$39:$C$48,MATCH($E664,Parâmetros!$A$39:$A$48,0)),0)))),N($X663)+1,0)))</f>
        <v/>
      </c>
      <c r="Y664" t="str">
        <f>IF($AC664&lt;&gt;"",IF($L664&gt;0,$AC664&amp;" · com apontamento",$AC664),IF($E664="Férias",IF($L664&gt;0,"Férias · com apontamento","Férias (cadastro)"),IF(($Z664+$AA664-1)&gt;Parâmetros!$E$16,"Férias / afastamento",IF(AND($D664="5x2",OR(WEEKDAY($F664,2)=6,WEEKDAY($F664,2)=7)),IF($L664&gt;0,"Folga trabalhada","Folga"),IF($L664&gt;0,"Trabalhado",IF(OR(OR($D664="6x1",$D664="FF 6x1"),$D664="5x2"),IF(AND(OR($D664="6x1",$D664="FF 6x1"),OR(WEEKDAY($F664,2)=6,WEEKDAY($F664,2)=7)),"Folga","Falta de registro"),IF(AND($AB664&lt;&gt;$AB663,IFERROR(INDEX(Cadastro!$F$5:$F$243,$AB664),"")=""),"Indeterminado (início da série)",IF($X664&gt;0,"Folga","Falta de registro"))))))))</f>
        <v>Falta de registro</v>
      </c>
      <c r="Z664" s="34">
        <f>IF(OR($L664&gt;0,$F664&gt;Parâmetros!$E$14),0,IF($A664&lt;&gt;$A663,1,N($Z663)+1))</f>
        <v>1</v>
      </c>
      <c r="AA664" s="34">
        <f>IF(OR($L664&gt;0,$F664&gt;Parâmetros!$E$14),0,IF(OR($A664&lt;&gt;$A665,$F665&gt;Parâmetros!$E$14),1,N($AA665)+1))</f>
        <v>1</v>
      </c>
      <c r="AB664" s="31">
        <f>IFERROR(MATCH($A664&amp;"|"&amp;TEXT(_xlfn.MAXIFS(Cadastro!$E$5:$E$243,Cadastro!$A$5:$A$243,$A664,Cadastro!$E$5:$E$243,"&lt;="&amp;$F664),"yyyymmdd"),Cadastro!$I$5:$I$243,0),"")</f>
        <v>96</v>
      </c>
      <c r="AC664" t="str">
        <f>IFERROR(_xlfn.SINGLE(INDEX(Exceções!$D$5:$D$203,MATCH($A664&amp;"|"&amp;$F664,Exceções!$F$5:$F$203,0))),"")</f>
        <v/>
      </c>
      <c r="AD664" t="str">
        <f>IF($AC664="","",IFERROR(_xlfn.SINGLE(INDEX(Exceções!$E$5:$E$203,MATCH($A664&amp;"|"&amp;$F664,Exceções!$F$5:$F$203,0))),""))</f>
        <v/>
      </c>
    </row>
    <row r="665" spans="1:30" ht="15" hidden="1" customHeight="1" x14ac:dyDescent="0.25">
      <c r="A665" s="31">
        <v>50636</v>
      </c>
      <c r="B665" s="17" t="s">
        <v>18</v>
      </c>
      <c r="C665" s="17" t="str">
        <f>IFERROR(INDEX(Cadastro!$C$5:$C$243,$AB665),"NÃO INFORMADO")</f>
        <v>CAL</v>
      </c>
      <c r="D665" s="17" t="str">
        <f>IFERROR(INDEX(Cadastro!$D$5:$D$243,$AB665),"")</f>
        <v>6x1</v>
      </c>
      <c r="E665" s="17" t="str">
        <f>IFERROR(INDEX(Cadastro!$G$5:$G$243,$AB665),"")</f>
        <v>6x1</v>
      </c>
      <c r="F665" s="29">
        <v>46319</v>
      </c>
      <c r="G665" s="32" t="str">
        <f t="shared" si="60"/>
        <v>sáb</v>
      </c>
      <c r="H665" s="31" t="str">
        <f>IF($L665=0,"",_xlfn.MINIFS(Dados!$Q:$Q,Dados!$A:$A,$A665,Dados!$S:$S,$F665))</f>
        <v/>
      </c>
      <c r="I665" s="31" t="str">
        <f>IF($H665="","",_xlfn.MAXIFS(Dados!$R:$R,Dados!$A:$A,$A665,Dados!$S:$S,$F665))</f>
        <v/>
      </c>
      <c r="J665" s="32" t="str">
        <f>IF($D665&lt;&gt;"Folguista","",IFERROR(INDEX(Parâmetros!$D$52:$G$52,1,MIN(4,MAX(1,$W665))),""))</f>
        <v/>
      </c>
      <c r="K665" s="32" t="str">
        <f>IF(OR($AC665&lt;&gt;"",$Y665="Folga",$Y665="Folga trabalhada",$Y665="Férias (cadastro)",$Y665="Férias / afastamento",$Y665="Indeterminado (início da série)"),"",IF(OR($D665="6x1",$D665="FF 6x1"),IF(OR(WEEKDAY($F665,2)=6,WEEKDAY($F665,2)=7),"6x1 sáb/dom","6x1"),IF($D665="5x2","5x2",IF($H665="",IF($D665="Folguista",$J665,$E665),IF(OR($H665&gt;=Parâmetros!$E$18,$H665&lt;Parâmetros!$E$19),"C",IF($H665&lt;Parâmetros!$E$20,"A","B"))))))</f>
        <v/>
      </c>
      <c r="L665" s="30">
        <f>SUMIFS(Dados!$E:$E,Dados!$A:$A,$A665,Dados!$S:$S,$F665)</f>
        <v>0</v>
      </c>
      <c r="M665" s="30" t="str">
        <f>IFERROR(INDEX(Parâmetros!$E$6:$E$11,MATCH($K665,Parâmetros!$A$6:$A$11,0)),"")</f>
        <v/>
      </c>
      <c r="N665" s="33" t="str">
        <f t="shared" si="61"/>
        <v/>
      </c>
      <c r="O665" s="33">
        <f>Parâmetros!$E$13</f>
        <v>0.8</v>
      </c>
      <c r="P665" s="32" t="str">
        <f>IF(OR($M665="",$F665&gt;Parâmetros!$E$14),"Não","Sim")</f>
        <v>Não</v>
      </c>
      <c r="Q665" s="32" t="str">
        <f t="shared" si="62"/>
        <v/>
      </c>
      <c r="R665" s="32" t="str">
        <f t="shared" si="63"/>
        <v/>
      </c>
      <c r="S665" s="30" t="str">
        <f t="shared" si="64"/>
        <v/>
      </c>
      <c r="T665" s="32" t="str">
        <f>IF($Q665&lt;&gt;"Sim","",IF($N665&gt;Parâmetros!$E$15,"Sim","Não"))</f>
        <v/>
      </c>
      <c r="U665" s="17" t="str">
        <f t="shared" si="65"/>
        <v>Folga</v>
      </c>
      <c r="V665" s="17" t="str">
        <f>IF($AC665&lt;&gt;"",IF($L665&gt;0,"ATENÇÃO · apontou em dia de "&amp;LOWER($AC665)&amp;" cadastrado","Exceção cadastrada · "&amp;$AC665)&amp;IF($AD665="",""," · "&amp;$AD665),IF($E665="Férias",IF($L665&gt;0,"ATENÇÃO · apontou estando de férias no cadastro","Férias no cadastro"),IF($Y665="Férias / afastamento","Afastamento · "&amp;($Z665+$AA665-1)&amp;" dias seguidos sem apontamento",IF($Y665="Folga trabalhada","ATENÇÃO · apontou em dia de folga da escala 5x2",IF($Y665="Folga",IF(AND($D665="5x2",OR(WEEKDAY($F665,2)=6,WEEKDAY($F665,2)=7)),"Folga de fim de semana da escala 5x2",IF(AND(OR($D665="6x1",$D665="FF 6x1"),WEEKDAY($F665,2)=6,FALSE()),"Folga de fim de semana · apontou no domingo anterior",IF(AND(OR($D665="6x1",$D665="FF 6x1"),WEEKDAY($F665,2)=7,AND($A665=$A664,$L664&gt;0)),"Folga de fim de semana · apontou no sábado",IF(AND(OR($D665="6x1",$D665="FF 6x1"),OR(WEEKDAY($F665,2)=6,WEEKDAY($F665,2)=7)),"Folga de fim de semana · sem apontamento no sábado nem no domingo","Folga prevista pelo ciclo")))),IF($Y665="Indeterminado (início da série)","Sem histórico anterior — informe o dia do ciclo no Cadastro",IF($Y665="Falta de registro",IF(OR(OR($D665="6x1",$D665="FF 6x1"),$D665="5x2"),"FALTA DE REGISTRO · dia útil da escala "&amp;$E665,"FALTA DE REGISTRO · dia "&amp;$W665&amp;" de "&amp;IFERROR(INDEX(Parâmetros!$B$39:$B$48,MATCH($E665,Parâmetros!$A$39:$A$48,0)),99)&amp;" do ciclo"),IF(OR($D665="6x1",$D665="FF 6x1"),IF(OR(AND(WEEKDAY($F665,2)=6,AND($A665=$A666,$L666&gt;0)),AND(WEEKDAY($F665,2)=7,AND($A665=$A664,$L664&gt;0))),"ATENÇÃO · apontou sábado e domingo no mesmo fim de semana",IF(OR(WEEKDAY($F665,2)=6,WEEKDAY($F665,2)=7),"Jornada de fim de semana do 6x1",IF(OR($H665&gt;=Parâmetros!$E$20,$H665&lt;Parâmetros!$E$19),"ATENÇÃO · 6x1 apontou fora do horário diurno","Jornada fixa do 6x1"))),IF($D665="5x2","Jornada fixa do 5x2",IF($D665="Folguista",IF($J665=$K665,"Evidência confirma sequência","DIVERGE · sequência "&amp;$J665&amp;" × evidência "&amp;$K665),IF($K665=$E665,"Evidência confirma cadastro","DIVERGE · cadastro "&amp;$E665&amp;" × evidência "&amp;$K665)))))))))))</f>
        <v>Folga de fim de semana · sem apontamento no sábado nem no domingo</v>
      </c>
      <c r="W665" s="34" t="str">
        <f>IF(OR(OR($D665="6x1",$D665="FF 6x1"),$D665="5x2"),"",IF($AB665&lt;&gt;$AB664,IF(IFERROR(INDEX(Cadastro!$F$5:$F$243,$AB665),"")="",IF($L665&gt;0,1,0),IF(IFERROR(INDEX(Cadastro!$F$5:$F$243,$AB665),"")&lt;=IFERROR(INDEX(Parâmetros!$B$39:$B$48,MATCH($E665,Parâmetros!$A$39:$A$48,0)),99),IFERROR(INDEX(Cadastro!$F$5:$F$243,$AB665),""),0)),IF($L665&gt;0,IF(N($X664)&gt;0,1,N($W664)+1),IF(AND($L665=0,OR(N($W664)&gt;=IFERROR(INDEX(Parâmetros!$B$39:$B$48,MATCH($E665,Parâmetros!$A$39:$A$48,0)),99),AND(N($X664)&gt;0,N($X664)&lt;IFERROR(INDEX(Parâmetros!$C$39:$C$48,MATCH($E665,Parâmetros!$A$39:$A$48,0)),0)))),0,N($W664)+1))))</f>
        <v/>
      </c>
      <c r="X665" s="34" t="str">
        <f>IF(OR(OR($D665="6x1",$D665="FF 6x1"),$D665="5x2"),"",IF($AB665&lt;&gt;$AB664,IF(IFERROR(INDEX(Cadastro!$F$5:$F$243,$AB665),"")="",0,IF(IFERROR(INDEX(Cadastro!$F$5:$F$243,$AB665),"")&gt;IFERROR(INDEX(Parâmetros!$B$39:$B$48,MATCH($E665,Parâmetros!$A$39:$A$48,0)),99),IFERROR(INDEX(Cadastro!$F$5:$F$243,$AB665),"")-IFERROR(INDEX(Parâmetros!$B$39:$B$48,MATCH($E665,Parâmetros!$A$39:$A$48,0)),99),0)),IF(AND($L665=0,OR(N($W664)&gt;=IFERROR(INDEX(Parâmetros!$B$39:$B$48,MATCH($E665,Parâmetros!$A$39:$A$48,0)),99),AND(N($X664)&gt;0,N($X664)&lt;IFERROR(INDEX(Parâmetros!$C$39:$C$48,MATCH($E665,Parâmetros!$A$39:$A$48,0)),0)))),N($X664)+1,0)))</f>
        <v/>
      </c>
      <c r="Y665" t="str">
        <f>IF($AC665&lt;&gt;"",IF($L665&gt;0,$AC665&amp;" · com apontamento",$AC665),IF($E665="Férias",IF($L665&gt;0,"Férias · com apontamento","Férias (cadastro)"),IF(($Z665+$AA665-1)&gt;Parâmetros!$E$16,"Férias / afastamento",IF(AND($D665="5x2",OR(WEEKDAY($F665,2)=6,WEEKDAY($F665,2)=7)),IF($L665&gt;0,"Folga trabalhada","Folga"),IF($L665&gt;0,"Trabalhado",IF(OR(OR($D665="6x1",$D665="FF 6x1"),$D665="5x2"),IF(AND(OR($D665="6x1",$D665="FF 6x1"),OR(WEEKDAY($F665,2)=6,WEEKDAY($F665,2)=7)),"Folga","Falta de registro"),IF(AND($AB665&lt;&gt;$AB664,IFERROR(INDEX(Cadastro!$F$5:$F$243,$AB665),"")=""),"Indeterminado (início da série)",IF($X665&gt;0,"Folga","Falta de registro"))))))))</f>
        <v>Folga</v>
      </c>
      <c r="Z665" s="34">
        <f>IF(OR($L665&gt;0,$F665&gt;Parâmetros!$E$14),0,IF($A665&lt;&gt;$A664,1,N($Z664)+1))</f>
        <v>0</v>
      </c>
      <c r="AA665" s="34">
        <f>IF(OR($L665&gt;0,$F665&gt;Parâmetros!$E$14),0,IF(OR($A665&lt;&gt;$A666,$F666&gt;Parâmetros!$E$14),1,N($AA666)+1))</f>
        <v>0</v>
      </c>
      <c r="AB665" s="31">
        <f>IFERROR(MATCH($A665&amp;"|"&amp;TEXT(_xlfn.MAXIFS(Cadastro!$E$5:$E$243,Cadastro!$A$5:$A$243,$A665,Cadastro!$E$5:$E$243,"&lt;="&amp;$F665),"yyyymmdd"),Cadastro!$I$5:$I$243,0),"")</f>
        <v>96</v>
      </c>
      <c r="AC665" t="str">
        <f>IFERROR(_xlfn.SINGLE(INDEX(Exceções!$D$5:$D$203,MATCH($A665&amp;"|"&amp;$F665,Exceções!$F$5:$F$203,0))),"")</f>
        <v/>
      </c>
      <c r="AD665" t="str">
        <f>IF($AC665="","",IFERROR(_xlfn.SINGLE(INDEX(Exceções!$E$5:$E$203,MATCH($A665&amp;"|"&amp;$F665,Exceções!$F$5:$F$203,0))),""))</f>
        <v/>
      </c>
    </row>
    <row r="666" spans="1:30" ht="15" hidden="1" customHeight="1" x14ac:dyDescent="0.25">
      <c r="A666" s="31">
        <v>50636</v>
      </c>
      <c r="B666" s="17" t="s">
        <v>18</v>
      </c>
      <c r="C666" s="17" t="str">
        <f>IFERROR(INDEX(Cadastro!$C$5:$C$243,$AB666),"NÃO INFORMADO")</f>
        <v>CAL</v>
      </c>
      <c r="D666" s="17" t="str">
        <f>IFERROR(INDEX(Cadastro!$D$5:$D$243,$AB666),"")</f>
        <v>6x1</v>
      </c>
      <c r="E666" s="17" t="str">
        <f>IFERROR(INDEX(Cadastro!$G$5:$G$243,$AB666),"")</f>
        <v>6x1</v>
      </c>
      <c r="F666" s="29">
        <v>46320</v>
      </c>
      <c r="G666" s="32" t="str">
        <f t="shared" si="60"/>
        <v>dom</v>
      </c>
      <c r="H666" s="31" t="str">
        <f>IF($L666=0,"",_xlfn.MINIFS(Dados!$Q:$Q,Dados!$A:$A,$A666,Dados!$S:$S,$F666))</f>
        <v/>
      </c>
      <c r="I666" s="31" t="str">
        <f>IF($H666="","",_xlfn.MAXIFS(Dados!$R:$R,Dados!$A:$A,$A666,Dados!$S:$S,$F666))</f>
        <v/>
      </c>
      <c r="J666" s="32" t="str">
        <f>IF($D666&lt;&gt;"Folguista","",IFERROR(INDEX(Parâmetros!$D$52:$G$52,1,MIN(4,MAX(1,$W666))),""))</f>
        <v/>
      </c>
      <c r="K666" s="32" t="str">
        <f>IF(OR($AC666&lt;&gt;"",$Y666="Folga",$Y666="Folga trabalhada",$Y666="Férias (cadastro)",$Y666="Férias / afastamento",$Y666="Indeterminado (início da série)"),"",IF(OR($D666="6x1",$D666="FF 6x1"),IF(OR(WEEKDAY($F666,2)=6,WEEKDAY($F666,2)=7),"6x1 sáb/dom","6x1"),IF($D666="5x2","5x2",IF($H666="",IF($D666="Folguista",$J666,$E666),IF(OR($H666&gt;=Parâmetros!$E$18,$H666&lt;Parâmetros!$E$19),"C",IF($H666&lt;Parâmetros!$E$20,"A","B"))))))</f>
        <v/>
      </c>
      <c r="L666" s="30">
        <f>SUMIFS(Dados!$E:$E,Dados!$A:$A,$A666,Dados!$S:$S,$F666)</f>
        <v>0</v>
      </c>
      <c r="M666" s="30" t="str">
        <f>IFERROR(INDEX(Parâmetros!$E$6:$E$11,MATCH($K666,Parâmetros!$A$6:$A$11,0)),"")</f>
        <v/>
      </c>
      <c r="N666" s="33" t="str">
        <f t="shared" si="61"/>
        <v/>
      </c>
      <c r="O666" s="33">
        <f>Parâmetros!$E$13</f>
        <v>0.8</v>
      </c>
      <c r="P666" s="32" t="str">
        <f>IF(OR($M666="",$F666&gt;Parâmetros!$E$14),"Não","Sim")</f>
        <v>Não</v>
      </c>
      <c r="Q666" s="32" t="str">
        <f t="shared" si="62"/>
        <v/>
      </c>
      <c r="R666" s="32" t="str">
        <f t="shared" si="63"/>
        <v/>
      </c>
      <c r="S666" s="30" t="str">
        <f t="shared" si="64"/>
        <v/>
      </c>
      <c r="T666" s="32" t="str">
        <f>IF($Q666&lt;&gt;"Sim","",IF($N666&gt;Parâmetros!$E$15,"Sim","Não"))</f>
        <v/>
      </c>
      <c r="U666" s="17" t="str">
        <f t="shared" si="65"/>
        <v>Folga</v>
      </c>
      <c r="V666" s="17" t="str">
        <f>IF($AC666&lt;&gt;"",IF($L666&gt;0,"ATENÇÃO · apontou em dia de "&amp;LOWER($AC666)&amp;" cadastrado","Exceção cadastrada · "&amp;$AC666)&amp;IF($AD666="",""," · "&amp;$AD666),IF($E666="Férias",IF($L666&gt;0,"ATENÇÃO · apontou estando de férias no cadastro","Férias no cadastro"),IF($Y666="Férias / afastamento","Afastamento · "&amp;($Z666+$AA666-1)&amp;" dias seguidos sem apontamento",IF($Y666="Folga trabalhada","ATENÇÃO · apontou em dia de folga da escala 5x2",IF($Y666="Folga",IF(AND($D666="5x2",OR(WEEKDAY($F666,2)=6,WEEKDAY($F666,2)=7)),"Folga de fim de semana da escala 5x2",IF(AND(OR($D666="6x1",$D666="FF 6x1"),WEEKDAY($F666,2)=6,FALSE()),"Folga de fim de semana · apontou no domingo anterior",IF(AND(OR($D666="6x1",$D666="FF 6x1"),WEEKDAY($F666,2)=7,AND($A666=$A665,$L665&gt;0)),"Folga de fim de semana · apontou no sábado",IF(AND(OR($D666="6x1",$D666="FF 6x1"),OR(WEEKDAY($F666,2)=6,WEEKDAY($F666,2)=7)),"Folga de fim de semana · sem apontamento no sábado nem no domingo","Folga prevista pelo ciclo")))),IF($Y666="Indeterminado (início da série)","Sem histórico anterior — informe o dia do ciclo no Cadastro",IF($Y666="Falta de registro",IF(OR(OR($D666="6x1",$D666="FF 6x1"),$D666="5x2"),"FALTA DE REGISTRO · dia útil da escala "&amp;$E666,"FALTA DE REGISTRO · dia "&amp;$W666&amp;" de "&amp;IFERROR(INDEX(Parâmetros!$B$39:$B$48,MATCH($E666,Parâmetros!$A$39:$A$48,0)),99)&amp;" do ciclo"),IF(OR($D666="6x1",$D666="FF 6x1"),IF(OR(AND(WEEKDAY($F666,2)=6,AND($A666=$A667,$L667&gt;0)),AND(WEEKDAY($F666,2)=7,AND($A666=$A665,$L665&gt;0))),"ATENÇÃO · apontou sábado e domingo no mesmo fim de semana",IF(OR(WEEKDAY($F666,2)=6,WEEKDAY($F666,2)=7),"Jornada de fim de semana do 6x1",IF(OR($H666&gt;=Parâmetros!$E$20,$H666&lt;Parâmetros!$E$19),"ATENÇÃO · 6x1 apontou fora do horário diurno","Jornada fixa do 6x1"))),IF($D666="5x2","Jornada fixa do 5x2",IF($D666="Folguista",IF($J666=$K666,"Evidência confirma sequência","DIVERGE · sequência "&amp;$J666&amp;" × evidência "&amp;$K666),IF($K666=$E666,"Evidência confirma cadastro","DIVERGE · cadastro "&amp;$E666&amp;" × evidência "&amp;$K666)))))))))))</f>
        <v>Folga de fim de semana · sem apontamento no sábado nem no domingo</v>
      </c>
      <c r="W666" s="34" t="str">
        <f>IF(OR(OR($D666="6x1",$D666="FF 6x1"),$D666="5x2"),"",IF($AB666&lt;&gt;$AB665,IF(IFERROR(INDEX(Cadastro!$F$5:$F$243,$AB666),"")="",IF($L666&gt;0,1,0),IF(IFERROR(INDEX(Cadastro!$F$5:$F$243,$AB666),"")&lt;=IFERROR(INDEX(Parâmetros!$B$39:$B$48,MATCH($E666,Parâmetros!$A$39:$A$48,0)),99),IFERROR(INDEX(Cadastro!$F$5:$F$243,$AB666),""),0)),IF($L666&gt;0,IF(N($X665)&gt;0,1,N($W665)+1),IF(AND($L666=0,OR(N($W665)&gt;=IFERROR(INDEX(Parâmetros!$B$39:$B$48,MATCH($E666,Parâmetros!$A$39:$A$48,0)),99),AND(N($X665)&gt;0,N($X665)&lt;IFERROR(INDEX(Parâmetros!$C$39:$C$48,MATCH($E666,Parâmetros!$A$39:$A$48,0)),0)))),0,N($W665)+1))))</f>
        <v/>
      </c>
      <c r="X666" s="34" t="str">
        <f>IF(OR(OR($D666="6x1",$D666="FF 6x1"),$D666="5x2"),"",IF($AB666&lt;&gt;$AB665,IF(IFERROR(INDEX(Cadastro!$F$5:$F$243,$AB666),"")="",0,IF(IFERROR(INDEX(Cadastro!$F$5:$F$243,$AB666),"")&gt;IFERROR(INDEX(Parâmetros!$B$39:$B$48,MATCH($E666,Parâmetros!$A$39:$A$48,0)),99),IFERROR(INDEX(Cadastro!$F$5:$F$243,$AB666),"")-IFERROR(INDEX(Parâmetros!$B$39:$B$48,MATCH($E666,Parâmetros!$A$39:$A$48,0)),99),0)),IF(AND($L666=0,OR(N($W665)&gt;=IFERROR(INDEX(Parâmetros!$B$39:$B$48,MATCH($E666,Parâmetros!$A$39:$A$48,0)),99),AND(N($X665)&gt;0,N($X665)&lt;IFERROR(INDEX(Parâmetros!$C$39:$C$48,MATCH($E666,Parâmetros!$A$39:$A$48,0)),0)))),N($X665)+1,0)))</f>
        <v/>
      </c>
      <c r="Y666" t="str">
        <f>IF($AC666&lt;&gt;"",IF($L666&gt;0,$AC666&amp;" · com apontamento",$AC666),IF($E666="Férias",IF($L666&gt;0,"Férias · com apontamento","Férias (cadastro)"),IF(($Z666+$AA666-1)&gt;Parâmetros!$E$16,"Férias / afastamento",IF(AND($D666="5x2",OR(WEEKDAY($F666,2)=6,WEEKDAY($F666,2)=7)),IF($L666&gt;0,"Folga trabalhada","Folga"),IF($L666&gt;0,"Trabalhado",IF(OR(OR($D666="6x1",$D666="FF 6x1"),$D666="5x2"),IF(AND(OR($D666="6x1",$D666="FF 6x1"),OR(WEEKDAY($F666,2)=6,WEEKDAY($F666,2)=7)),"Folga","Falta de registro"),IF(AND($AB666&lt;&gt;$AB665,IFERROR(INDEX(Cadastro!$F$5:$F$243,$AB666),"")=""),"Indeterminado (início da série)",IF($X666&gt;0,"Folga","Falta de registro"))))))))</f>
        <v>Folga</v>
      </c>
      <c r="Z666" s="34">
        <f>IF(OR($L666&gt;0,$F666&gt;Parâmetros!$E$14),0,IF($A666&lt;&gt;$A665,1,N($Z665)+1))</f>
        <v>0</v>
      </c>
      <c r="AA666" s="34">
        <f>IF(OR($L666&gt;0,$F666&gt;Parâmetros!$E$14),0,IF(OR($A666&lt;&gt;$A667,$F667&gt;Parâmetros!$E$14),1,N($AA667)+1))</f>
        <v>0</v>
      </c>
      <c r="AB666" s="31">
        <f>IFERROR(MATCH($A666&amp;"|"&amp;TEXT(_xlfn.MAXIFS(Cadastro!$E$5:$E$243,Cadastro!$A$5:$A$243,$A666,Cadastro!$E$5:$E$243,"&lt;="&amp;$F666),"yyyymmdd"),Cadastro!$I$5:$I$243,0),"")</f>
        <v>96</v>
      </c>
      <c r="AC666" t="str">
        <f>IFERROR(_xlfn.SINGLE(INDEX(Exceções!$D$5:$D$203,MATCH($A666&amp;"|"&amp;$F666,Exceções!$F$5:$F$203,0))),"")</f>
        <v/>
      </c>
      <c r="AD666" t="str">
        <f>IF($AC666="","",IFERROR(_xlfn.SINGLE(INDEX(Exceções!$E$5:$E$203,MATCH($A666&amp;"|"&amp;$F666,Exceções!$F$5:$F$203,0))),""))</f>
        <v/>
      </c>
    </row>
    <row r="667" spans="1:30" ht="15" hidden="1" customHeight="1" x14ac:dyDescent="0.25">
      <c r="A667" s="31">
        <v>50636</v>
      </c>
      <c r="B667" s="17" t="s">
        <v>18</v>
      </c>
      <c r="C667" s="17" t="str">
        <f>IFERROR(INDEX(Cadastro!$C$5:$C$243,$AB667),"NÃO INFORMADO")</f>
        <v>CAL</v>
      </c>
      <c r="D667" s="17" t="str">
        <f>IFERROR(INDEX(Cadastro!$D$5:$D$243,$AB667),"")</f>
        <v>6x1</v>
      </c>
      <c r="E667" s="17" t="str">
        <f>IFERROR(INDEX(Cadastro!$G$5:$G$243,$AB667),"")</f>
        <v>6x1</v>
      </c>
      <c r="F667" s="29">
        <v>46321</v>
      </c>
      <c r="G667" s="32" t="str">
        <f t="shared" si="60"/>
        <v>seg</v>
      </c>
      <c r="H667" s="31" t="str">
        <f>IF($L667=0,"",_xlfn.MINIFS(Dados!$Q:$Q,Dados!$A:$A,$A667,Dados!$S:$S,$F667))</f>
        <v/>
      </c>
      <c r="I667" s="31" t="str">
        <f>IF($H667="","",_xlfn.MAXIFS(Dados!$R:$R,Dados!$A:$A,$A667,Dados!$S:$S,$F667))</f>
        <v/>
      </c>
      <c r="J667" s="32" t="str">
        <f>IF($D667&lt;&gt;"Folguista","",IFERROR(INDEX(Parâmetros!$D$52:$G$52,1,MIN(4,MAX(1,$W667))),""))</f>
        <v/>
      </c>
      <c r="K667" s="32" t="str">
        <f>IF(OR($AC667&lt;&gt;"",$Y667="Folga",$Y667="Folga trabalhada",$Y667="Férias (cadastro)",$Y667="Férias / afastamento",$Y667="Indeterminado (início da série)"),"",IF(OR($D667="6x1",$D667="FF 6x1"),IF(OR(WEEKDAY($F667,2)=6,WEEKDAY($F667,2)=7),"6x1 sáb/dom","6x1"),IF($D667="5x2","5x2",IF($H667="",IF($D667="Folguista",$J667,$E667),IF(OR($H667&gt;=Parâmetros!$E$18,$H667&lt;Parâmetros!$E$19),"C",IF($H667&lt;Parâmetros!$E$20,"A","B"))))))</f>
        <v>6x1</v>
      </c>
      <c r="L667" s="30">
        <f>SUMIFS(Dados!$E:$E,Dados!$A:$A,$A667,Dados!$S:$S,$F667)</f>
        <v>0</v>
      </c>
      <c r="M667" s="30">
        <f>IFERROR(INDEX(Parâmetros!$E$6:$E$11,MATCH($K667,Parâmetros!$A$6:$A$11,0)),"")</f>
        <v>8.8000000000000007</v>
      </c>
      <c r="N667" s="33">
        <f t="shared" si="61"/>
        <v>0</v>
      </c>
      <c r="O667" s="33">
        <f>Parâmetros!$E$13</f>
        <v>0.8</v>
      </c>
      <c r="P667" s="32" t="str">
        <f>IF(OR($M667="",$F667&gt;Parâmetros!$E$14),"Não","Sim")</f>
        <v>Não</v>
      </c>
      <c r="Q667" s="32" t="str">
        <f t="shared" si="62"/>
        <v/>
      </c>
      <c r="R667" s="32" t="str">
        <f t="shared" si="63"/>
        <v/>
      </c>
      <c r="S667" s="30" t="str">
        <f t="shared" si="64"/>
        <v/>
      </c>
      <c r="T667" s="32" t="str">
        <f>IF($Q667&lt;&gt;"Sim","",IF($N667&gt;Parâmetros!$E$15,"Sim","Não"))</f>
        <v/>
      </c>
      <c r="U667" s="17" t="str">
        <f t="shared" si="65"/>
        <v>Fora da apuração</v>
      </c>
      <c r="V667" s="17" t="str">
        <f>IF($AC667&lt;&gt;"",IF($L667&gt;0,"ATENÇÃO · apontou em dia de "&amp;LOWER($AC667)&amp;" cadastrado","Exceção cadastrada · "&amp;$AC667)&amp;IF($AD667="",""," · "&amp;$AD667),IF($E667="Férias",IF($L667&gt;0,"ATENÇÃO · apontou estando de férias no cadastro","Férias no cadastro"),IF($Y667="Férias / afastamento","Afastamento · "&amp;($Z667+$AA667-1)&amp;" dias seguidos sem apontamento",IF($Y667="Folga trabalhada","ATENÇÃO · apontou em dia de folga da escala 5x2",IF($Y667="Folga",IF(AND($D667="5x2",OR(WEEKDAY($F667,2)=6,WEEKDAY($F667,2)=7)),"Folga de fim de semana da escala 5x2",IF(AND(OR($D667="6x1",$D667="FF 6x1"),WEEKDAY($F667,2)=6,FALSE()),"Folga de fim de semana · apontou no domingo anterior",IF(AND(OR($D667="6x1",$D667="FF 6x1"),WEEKDAY($F667,2)=7,AND($A667=$A666,$L666&gt;0)),"Folga de fim de semana · apontou no sábado",IF(AND(OR($D667="6x1",$D667="FF 6x1"),OR(WEEKDAY($F667,2)=6,WEEKDAY($F667,2)=7)),"Folga de fim de semana · sem apontamento no sábado nem no domingo","Folga prevista pelo ciclo")))),IF($Y667="Indeterminado (início da série)","Sem histórico anterior — informe o dia do ciclo no Cadastro",IF($Y667="Falta de registro",IF(OR(OR($D667="6x1",$D667="FF 6x1"),$D667="5x2"),"FALTA DE REGISTRO · dia útil da escala "&amp;$E667,"FALTA DE REGISTRO · dia "&amp;$W667&amp;" de "&amp;IFERROR(INDEX(Parâmetros!$B$39:$B$48,MATCH($E667,Parâmetros!$A$39:$A$48,0)),99)&amp;" do ciclo"),IF(OR($D667="6x1",$D667="FF 6x1"),IF(OR(AND(WEEKDAY($F667,2)=6,AND($A667=$A668,$L668&gt;0)),AND(WEEKDAY($F667,2)=7,AND($A667=$A666,$L666&gt;0))),"ATENÇÃO · apontou sábado e domingo no mesmo fim de semana",IF(OR(WEEKDAY($F667,2)=6,WEEKDAY($F667,2)=7),"Jornada de fim de semana do 6x1",IF(OR($H667&gt;=Parâmetros!$E$20,$H667&lt;Parâmetros!$E$19),"ATENÇÃO · 6x1 apontou fora do horário diurno","Jornada fixa do 6x1"))),IF($D667="5x2","Jornada fixa do 5x2",IF($D667="Folguista",IF($J667=$K667,"Evidência confirma sequência","DIVERGE · sequência "&amp;$J667&amp;" × evidência "&amp;$K667),IF($K667=$E667,"Evidência confirma cadastro","DIVERGE · cadastro "&amp;$E667&amp;" × evidência "&amp;$K667)))))))))))</f>
        <v>FALTA DE REGISTRO · dia útil da escala 6x1</v>
      </c>
      <c r="W667" s="34" t="str">
        <f>IF(OR(OR($D667="6x1",$D667="FF 6x1"),$D667="5x2"),"",IF($AB667&lt;&gt;$AB666,IF(IFERROR(INDEX(Cadastro!$F$5:$F$243,$AB667),"")="",IF($L667&gt;0,1,0),IF(IFERROR(INDEX(Cadastro!$F$5:$F$243,$AB667),"")&lt;=IFERROR(INDEX(Parâmetros!$B$39:$B$48,MATCH($E667,Parâmetros!$A$39:$A$48,0)),99),IFERROR(INDEX(Cadastro!$F$5:$F$243,$AB667),""),0)),IF($L667&gt;0,IF(N($X666)&gt;0,1,N($W666)+1),IF(AND($L667=0,OR(N($W666)&gt;=IFERROR(INDEX(Parâmetros!$B$39:$B$48,MATCH($E667,Parâmetros!$A$39:$A$48,0)),99),AND(N($X666)&gt;0,N($X666)&lt;IFERROR(INDEX(Parâmetros!$C$39:$C$48,MATCH($E667,Parâmetros!$A$39:$A$48,0)),0)))),0,N($W666)+1))))</f>
        <v/>
      </c>
      <c r="X667" s="34" t="str">
        <f>IF(OR(OR($D667="6x1",$D667="FF 6x1"),$D667="5x2"),"",IF($AB667&lt;&gt;$AB666,IF(IFERROR(INDEX(Cadastro!$F$5:$F$243,$AB667),"")="",0,IF(IFERROR(INDEX(Cadastro!$F$5:$F$243,$AB667),"")&gt;IFERROR(INDEX(Parâmetros!$B$39:$B$48,MATCH($E667,Parâmetros!$A$39:$A$48,0)),99),IFERROR(INDEX(Cadastro!$F$5:$F$243,$AB667),"")-IFERROR(INDEX(Parâmetros!$B$39:$B$48,MATCH($E667,Parâmetros!$A$39:$A$48,0)),99),0)),IF(AND($L667=0,OR(N($W666)&gt;=IFERROR(INDEX(Parâmetros!$B$39:$B$48,MATCH($E667,Parâmetros!$A$39:$A$48,0)),99),AND(N($X666)&gt;0,N($X666)&lt;IFERROR(INDEX(Parâmetros!$C$39:$C$48,MATCH($E667,Parâmetros!$A$39:$A$48,0)),0)))),N($X666)+1,0)))</f>
        <v/>
      </c>
      <c r="Y667" t="str">
        <f>IF($AC667&lt;&gt;"",IF($L667&gt;0,$AC667&amp;" · com apontamento",$AC667),IF($E667="Férias",IF($L667&gt;0,"Férias · com apontamento","Férias (cadastro)"),IF(($Z667+$AA667-1)&gt;Parâmetros!$E$16,"Férias / afastamento",IF(AND($D667="5x2",OR(WEEKDAY($F667,2)=6,WEEKDAY($F667,2)=7)),IF($L667&gt;0,"Folga trabalhada","Folga"),IF($L667&gt;0,"Trabalhado",IF(OR(OR($D667="6x1",$D667="FF 6x1"),$D667="5x2"),IF(AND(OR($D667="6x1",$D667="FF 6x1"),OR(WEEKDAY($F667,2)=6,WEEKDAY($F667,2)=7)),"Folga","Falta de registro"),IF(AND($AB667&lt;&gt;$AB666,IFERROR(INDEX(Cadastro!$F$5:$F$243,$AB667),"")=""),"Indeterminado (início da série)",IF($X667&gt;0,"Folga","Falta de registro"))))))))</f>
        <v>Falta de registro</v>
      </c>
      <c r="Z667" s="34">
        <f>IF(OR($L667&gt;0,$F667&gt;Parâmetros!$E$14),0,IF($A667&lt;&gt;$A666,1,N($Z666)+1))</f>
        <v>0</v>
      </c>
      <c r="AA667" s="34">
        <f>IF(OR($L667&gt;0,$F667&gt;Parâmetros!$E$14),0,IF(OR($A667&lt;&gt;$A668,$F668&gt;Parâmetros!$E$14),1,N($AA668)+1))</f>
        <v>0</v>
      </c>
      <c r="AB667" s="31">
        <f>IFERROR(MATCH($A667&amp;"|"&amp;TEXT(_xlfn.MAXIFS(Cadastro!$E$5:$E$243,Cadastro!$A$5:$A$243,$A667,Cadastro!$E$5:$E$243,"&lt;="&amp;$F667),"yyyymmdd"),Cadastro!$I$5:$I$243,0),"")</f>
        <v>96</v>
      </c>
      <c r="AC667" t="str">
        <f>IFERROR(_xlfn.SINGLE(INDEX(Exceções!$D$5:$D$203,MATCH($A667&amp;"|"&amp;$F667,Exceções!$F$5:$F$203,0))),"")</f>
        <v/>
      </c>
      <c r="AD667" t="str">
        <f>IF($AC667="","",IFERROR(_xlfn.SINGLE(INDEX(Exceções!$E$5:$E$203,MATCH($A667&amp;"|"&amp;$F667,Exceções!$F$5:$F$203,0))),""))</f>
        <v/>
      </c>
    </row>
    <row r="668" spans="1:30" ht="15" hidden="1" customHeight="1" x14ac:dyDescent="0.25">
      <c r="A668" s="31">
        <v>50636</v>
      </c>
      <c r="B668" s="17" t="s">
        <v>18</v>
      </c>
      <c r="C668" s="17" t="str">
        <f>IFERROR(INDEX(Cadastro!$C$5:$C$243,$AB668),"NÃO INFORMADO")</f>
        <v>CAL</v>
      </c>
      <c r="D668" s="17" t="str">
        <f>IFERROR(INDEX(Cadastro!$D$5:$D$243,$AB668),"")</f>
        <v>6x1</v>
      </c>
      <c r="E668" s="17" t="str">
        <f>IFERROR(INDEX(Cadastro!$G$5:$G$243,$AB668),"")</f>
        <v>6x1</v>
      </c>
      <c r="F668" s="29">
        <v>46322</v>
      </c>
      <c r="G668" s="32" t="str">
        <f t="shared" si="60"/>
        <v>ter</v>
      </c>
      <c r="H668" s="31" t="str">
        <f>IF($L668=0,"",_xlfn.MINIFS(Dados!$Q:$Q,Dados!$A:$A,$A668,Dados!$S:$S,$F668))</f>
        <v/>
      </c>
      <c r="I668" s="31" t="str">
        <f>IF($H668="","",_xlfn.MAXIFS(Dados!$R:$R,Dados!$A:$A,$A668,Dados!$S:$S,$F668))</f>
        <v/>
      </c>
      <c r="J668" s="32" t="str">
        <f>IF($D668&lt;&gt;"Folguista","",IFERROR(INDEX(Parâmetros!$D$52:$G$52,1,MIN(4,MAX(1,$W668))),""))</f>
        <v/>
      </c>
      <c r="K668" s="32" t="str">
        <f>IF(OR($AC668&lt;&gt;"",$Y668="Folga",$Y668="Folga trabalhada",$Y668="Férias (cadastro)",$Y668="Férias / afastamento",$Y668="Indeterminado (início da série)"),"",IF(OR($D668="6x1",$D668="FF 6x1"),IF(OR(WEEKDAY($F668,2)=6,WEEKDAY($F668,2)=7),"6x1 sáb/dom","6x1"),IF($D668="5x2","5x2",IF($H668="",IF($D668="Folguista",$J668,$E668),IF(OR($H668&gt;=Parâmetros!$E$18,$H668&lt;Parâmetros!$E$19),"C",IF($H668&lt;Parâmetros!$E$20,"A","B"))))))</f>
        <v>6x1</v>
      </c>
      <c r="L668" s="30">
        <f>SUMIFS(Dados!$E:$E,Dados!$A:$A,$A668,Dados!$S:$S,$F668)</f>
        <v>0</v>
      </c>
      <c r="M668" s="30">
        <f>IFERROR(INDEX(Parâmetros!$E$6:$E$11,MATCH($K668,Parâmetros!$A$6:$A$11,0)),"")</f>
        <v>8.8000000000000007</v>
      </c>
      <c r="N668" s="33">
        <f t="shared" si="61"/>
        <v>0</v>
      </c>
      <c r="O668" s="33">
        <f>Parâmetros!$E$13</f>
        <v>0.8</v>
      </c>
      <c r="P668" s="32" t="str">
        <f>IF(OR($M668="",$F668&gt;Parâmetros!$E$14),"Não","Sim")</f>
        <v>Não</v>
      </c>
      <c r="Q668" s="32" t="str">
        <f t="shared" si="62"/>
        <v/>
      </c>
      <c r="R668" s="32" t="str">
        <f t="shared" si="63"/>
        <v/>
      </c>
      <c r="S668" s="30" t="str">
        <f t="shared" si="64"/>
        <v/>
      </c>
      <c r="T668" s="32" t="str">
        <f>IF($Q668&lt;&gt;"Sim","",IF($N668&gt;Parâmetros!$E$15,"Sim","Não"))</f>
        <v/>
      </c>
      <c r="U668" s="17" t="str">
        <f t="shared" si="65"/>
        <v>Fora da apuração</v>
      </c>
      <c r="V668" s="17" t="str">
        <f>IF($AC668&lt;&gt;"",IF($L668&gt;0,"ATENÇÃO · apontou em dia de "&amp;LOWER($AC668)&amp;" cadastrado","Exceção cadastrada · "&amp;$AC668)&amp;IF($AD668="",""," · "&amp;$AD668),IF($E668="Férias",IF($L668&gt;0,"ATENÇÃO · apontou estando de férias no cadastro","Férias no cadastro"),IF($Y668="Férias / afastamento","Afastamento · "&amp;($Z668+$AA668-1)&amp;" dias seguidos sem apontamento",IF($Y668="Folga trabalhada","ATENÇÃO · apontou em dia de folga da escala 5x2",IF($Y668="Folga",IF(AND($D668="5x2",OR(WEEKDAY($F668,2)=6,WEEKDAY($F668,2)=7)),"Folga de fim de semana da escala 5x2",IF(AND(OR($D668="6x1",$D668="FF 6x1"),WEEKDAY($F668,2)=6,FALSE()),"Folga de fim de semana · apontou no domingo anterior",IF(AND(OR($D668="6x1",$D668="FF 6x1"),WEEKDAY($F668,2)=7,AND($A668=$A667,$L667&gt;0)),"Folga de fim de semana · apontou no sábado",IF(AND(OR($D668="6x1",$D668="FF 6x1"),OR(WEEKDAY($F668,2)=6,WEEKDAY($F668,2)=7)),"Folga de fim de semana · sem apontamento no sábado nem no domingo","Folga prevista pelo ciclo")))),IF($Y668="Indeterminado (início da série)","Sem histórico anterior — informe o dia do ciclo no Cadastro",IF($Y668="Falta de registro",IF(OR(OR($D668="6x1",$D668="FF 6x1"),$D668="5x2"),"FALTA DE REGISTRO · dia útil da escala "&amp;$E668,"FALTA DE REGISTRO · dia "&amp;$W668&amp;" de "&amp;IFERROR(INDEX(Parâmetros!$B$39:$B$48,MATCH($E668,Parâmetros!$A$39:$A$48,0)),99)&amp;" do ciclo"),IF(OR($D668="6x1",$D668="FF 6x1"),IF(OR(AND(WEEKDAY($F668,2)=6,AND($A668=$A669,$L669&gt;0)),AND(WEEKDAY($F668,2)=7,AND($A668=$A667,$L667&gt;0))),"ATENÇÃO · apontou sábado e domingo no mesmo fim de semana",IF(OR(WEEKDAY($F668,2)=6,WEEKDAY($F668,2)=7),"Jornada de fim de semana do 6x1",IF(OR($H668&gt;=Parâmetros!$E$20,$H668&lt;Parâmetros!$E$19),"ATENÇÃO · 6x1 apontou fora do horário diurno","Jornada fixa do 6x1"))),IF($D668="5x2","Jornada fixa do 5x2",IF($D668="Folguista",IF($J668=$K668,"Evidência confirma sequência","DIVERGE · sequência "&amp;$J668&amp;" × evidência "&amp;$K668),IF($K668=$E668,"Evidência confirma cadastro","DIVERGE · cadastro "&amp;$E668&amp;" × evidência "&amp;$K668)))))))))))</f>
        <v>FALTA DE REGISTRO · dia útil da escala 6x1</v>
      </c>
      <c r="W668" s="34" t="str">
        <f>IF(OR(OR($D668="6x1",$D668="FF 6x1"),$D668="5x2"),"",IF($AB668&lt;&gt;$AB667,IF(IFERROR(INDEX(Cadastro!$F$5:$F$243,$AB668),"")="",IF($L668&gt;0,1,0),IF(IFERROR(INDEX(Cadastro!$F$5:$F$243,$AB668),"")&lt;=IFERROR(INDEX(Parâmetros!$B$39:$B$48,MATCH($E668,Parâmetros!$A$39:$A$48,0)),99),IFERROR(INDEX(Cadastro!$F$5:$F$243,$AB668),""),0)),IF($L668&gt;0,IF(N($X667)&gt;0,1,N($W667)+1),IF(AND($L668=0,OR(N($W667)&gt;=IFERROR(INDEX(Parâmetros!$B$39:$B$48,MATCH($E668,Parâmetros!$A$39:$A$48,0)),99),AND(N($X667)&gt;0,N($X667)&lt;IFERROR(INDEX(Parâmetros!$C$39:$C$48,MATCH($E668,Parâmetros!$A$39:$A$48,0)),0)))),0,N($W667)+1))))</f>
        <v/>
      </c>
      <c r="X668" s="34" t="str">
        <f>IF(OR(OR($D668="6x1",$D668="FF 6x1"),$D668="5x2"),"",IF($AB668&lt;&gt;$AB667,IF(IFERROR(INDEX(Cadastro!$F$5:$F$243,$AB668),"")="",0,IF(IFERROR(INDEX(Cadastro!$F$5:$F$243,$AB668),"")&gt;IFERROR(INDEX(Parâmetros!$B$39:$B$48,MATCH($E668,Parâmetros!$A$39:$A$48,0)),99),IFERROR(INDEX(Cadastro!$F$5:$F$243,$AB668),"")-IFERROR(INDEX(Parâmetros!$B$39:$B$48,MATCH($E668,Parâmetros!$A$39:$A$48,0)),99),0)),IF(AND($L668=0,OR(N($W667)&gt;=IFERROR(INDEX(Parâmetros!$B$39:$B$48,MATCH($E668,Parâmetros!$A$39:$A$48,0)),99),AND(N($X667)&gt;0,N($X667)&lt;IFERROR(INDEX(Parâmetros!$C$39:$C$48,MATCH($E668,Parâmetros!$A$39:$A$48,0)),0)))),N($X667)+1,0)))</f>
        <v/>
      </c>
      <c r="Y668" t="str">
        <f>IF($AC668&lt;&gt;"",IF($L668&gt;0,$AC668&amp;" · com apontamento",$AC668),IF($E668="Férias",IF($L668&gt;0,"Férias · com apontamento","Férias (cadastro)"),IF(($Z668+$AA668-1)&gt;Parâmetros!$E$16,"Férias / afastamento",IF(AND($D668="5x2",OR(WEEKDAY($F668,2)=6,WEEKDAY($F668,2)=7)),IF($L668&gt;0,"Folga trabalhada","Folga"),IF($L668&gt;0,"Trabalhado",IF(OR(OR($D668="6x1",$D668="FF 6x1"),$D668="5x2"),IF(AND(OR($D668="6x1",$D668="FF 6x1"),OR(WEEKDAY($F668,2)=6,WEEKDAY($F668,2)=7)),"Folga","Falta de registro"),IF(AND($AB668&lt;&gt;$AB667,IFERROR(INDEX(Cadastro!$F$5:$F$243,$AB668),"")=""),"Indeterminado (início da série)",IF($X668&gt;0,"Folga","Falta de registro"))))))))</f>
        <v>Falta de registro</v>
      </c>
      <c r="Z668" s="34">
        <f>IF(OR($L668&gt;0,$F668&gt;Parâmetros!$E$14),0,IF($A668&lt;&gt;$A667,1,N($Z667)+1))</f>
        <v>0</v>
      </c>
      <c r="AA668" s="34">
        <f>IF(OR($L668&gt;0,$F668&gt;Parâmetros!$E$14),0,IF(OR($A668&lt;&gt;$A669,$F669&gt;Parâmetros!$E$14),1,N($AA669)+1))</f>
        <v>0</v>
      </c>
      <c r="AB668" s="31">
        <f>IFERROR(MATCH($A668&amp;"|"&amp;TEXT(_xlfn.MAXIFS(Cadastro!$E$5:$E$243,Cadastro!$A$5:$A$243,$A668,Cadastro!$E$5:$E$243,"&lt;="&amp;$F668),"yyyymmdd"),Cadastro!$I$5:$I$243,0),"")</f>
        <v>96</v>
      </c>
      <c r="AC668" t="str">
        <f>IFERROR(_xlfn.SINGLE(INDEX(Exceções!$D$5:$D$203,MATCH($A668&amp;"|"&amp;$F668,Exceções!$F$5:$F$203,0))),"")</f>
        <v/>
      </c>
      <c r="AD668" t="str">
        <f>IF($AC668="","",IFERROR(_xlfn.SINGLE(INDEX(Exceções!$E$5:$E$203,MATCH($A668&amp;"|"&amp;$F668,Exceções!$F$5:$F$203,0))),""))</f>
        <v/>
      </c>
    </row>
    <row r="669" spans="1:30" ht="15" hidden="1" customHeight="1" x14ac:dyDescent="0.25">
      <c r="A669" s="31">
        <v>50636</v>
      </c>
      <c r="B669" s="17" t="s">
        <v>18</v>
      </c>
      <c r="C669" s="17" t="str">
        <f>IFERROR(INDEX(Cadastro!$C$5:$C$243,$AB669),"NÃO INFORMADO")</f>
        <v>CAL</v>
      </c>
      <c r="D669" s="17" t="str">
        <f>IFERROR(INDEX(Cadastro!$D$5:$D$243,$AB669),"")</f>
        <v>6x1</v>
      </c>
      <c r="E669" s="17" t="str">
        <f>IFERROR(INDEX(Cadastro!$G$5:$G$243,$AB669),"")</f>
        <v>6x1</v>
      </c>
      <c r="F669" s="29">
        <v>46323</v>
      </c>
      <c r="G669" s="32" t="str">
        <f t="shared" si="60"/>
        <v>qua</v>
      </c>
      <c r="H669" s="31" t="str">
        <f>IF($L669=0,"",_xlfn.MINIFS(Dados!$Q:$Q,Dados!$A:$A,$A669,Dados!$S:$S,$F669))</f>
        <v/>
      </c>
      <c r="I669" s="31" t="str">
        <f>IF($H669="","",_xlfn.MAXIFS(Dados!$R:$R,Dados!$A:$A,$A669,Dados!$S:$S,$F669))</f>
        <v/>
      </c>
      <c r="J669" s="32" t="str">
        <f>IF($D669&lt;&gt;"Folguista","",IFERROR(INDEX(Parâmetros!$D$52:$G$52,1,MIN(4,MAX(1,$W669))),""))</f>
        <v/>
      </c>
      <c r="K669" s="32" t="str">
        <f>IF(OR($AC669&lt;&gt;"",$Y669="Folga",$Y669="Folga trabalhada",$Y669="Férias (cadastro)",$Y669="Férias / afastamento",$Y669="Indeterminado (início da série)"),"",IF(OR($D669="6x1",$D669="FF 6x1"),IF(OR(WEEKDAY($F669,2)=6,WEEKDAY($F669,2)=7),"6x1 sáb/dom","6x1"),IF($D669="5x2","5x2",IF($H669="",IF($D669="Folguista",$J669,$E669),IF(OR($H669&gt;=Parâmetros!$E$18,$H669&lt;Parâmetros!$E$19),"C",IF($H669&lt;Parâmetros!$E$20,"A","B"))))))</f>
        <v>6x1</v>
      </c>
      <c r="L669" s="30">
        <f>SUMIFS(Dados!$E:$E,Dados!$A:$A,$A669,Dados!$S:$S,$F669)</f>
        <v>0</v>
      </c>
      <c r="M669" s="30">
        <f>IFERROR(INDEX(Parâmetros!$E$6:$E$11,MATCH($K669,Parâmetros!$A$6:$A$11,0)),"")</f>
        <v>8.8000000000000007</v>
      </c>
      <c r="N669" s="33">
        <f t="shared" si="61"/>
        <v>0</v>
      </c>
      <c r="O669" s="33">
        <f>Parâmetros!$E$13</f>
        <v>0.8</v>
      </c>
      <c r="P669" s="32" t="str">
        <f>IF(OR($M669="",$F669&gt;Parâmetros!$E$14),"Não","Sim")</f>
        <v>Não</v>
      </c>
      <c r="Q669" s="32" t="str">
        <f t="shared" si="62"/>
        <v/>
      </c>
      <c r="R669" s="32" t="str">
        <f t="shared" si="63"/>
        <v/>
      </c>
      <c r="S669" s="30" t="str">
        <f t="shared" si="64"/>
        <v/>
      </c>
      <c r="T669" s="32" t="str">
        <f>IF($Q669&lt;&gt;"Sim","",IF($N669&gt;Parâmetros!$E$15,"Sim","Não"))</f>
        <v/>
      </c>
      <c r="U669" s="17" t="str">
        <f t="shared" si="65"/>
        <v>Fora da apuração</v>
      </c>
      <c r="V669" s="17" t="str">
        <f>IF($AC669&lt;&gt;"",IF($L669&gt;0,"ATENÇÃO · apontou em dia de "&amp;LOWER($AC669)&amp;" cadastrado","Exceção cadastrada · "&amp;$AC669)&amp;IF($AD669="",""," · "&amp;$AD669),IF($E669="Férias",IF($L669&gt;0,"ATENÇÃO · apontou estando de férias no cadastro","Férias no cadastro"),IF($Y669="Férias / afastamento","Afastamento · "&amp;($Z669+$AA669-1)&amp;" dias seguidos sem apontamento",IF($Y669="Folga trabalhada","ATENÇÃO · apontou em dia de folga da escala 5x2",IF($Y669="Folga",IF(AND($D669="5x2",OR(WEEKDAY($F669,2)=6,WEEKDAY($F669,2)=7)),"Folga de fim de semana da escala 5x2",IF(AND(OR($D669="6x1",$D669="FF 6x1"),WEEKDAY($F669,2)=6,FALSE()),"Folga de fim de semana · apontou no domingo anterior",IF(AND(OR($D669="6x1",$D669="FF 6x1"),WEEKDAY($F669,2)=7,AND($A669=$A668,$L668&gt;0)),"Folga de fim de semana · apontou no sábado",IF(AND(OR($D669="6x1",$D669="FF 6x1"),OR(WEEKDAY($F669,2)=6,WEEKDAY($F669,2)=7)),"Folga de fim de semana · sem apontamento no sábado nem no domingo","Folga prevista pelo ciclo")))),IF($Y669="Indeterminado (início da série)","Sem histórico anterior — informe o dia do ciclo no Cadastro",IF($Y669="Falta de registro",IF(OR(OR($D669="6x1",$D669="FF 6x1"),$D669="5x2"),"FALTA DE REGISTRO · dia útil da escala "&amp;$E669,"FALTA DE REGISTRO · dia "&amp;$W669&amp;" de "&amp;IFERROR(INDEX(Parâmetros!$B$39:$B$48,MATCH($E669,Parâmetros!$A$39:$A$48,0)),99)&amp;" do ciclo"),IF(OR($D669="6x1",$D669="FF 6x1"),IF(OR(AND(WEEKDAY($F669,2)=6,AND($A669=$A670,$L670&gt;0)),AND(WEEKDAY($F669,2)=7,AND($A669=$A668,$L668&gt;0))),"ATENÇÃO · apontou sábado e domingo no mesmo fim de semana",IF(OR(WEEKDAY($F669,2)=6,WEEKDAY($F669,2)=7),"Jornada de fim de semana do 6x1",IF(OR($H669&gt;=Parâmetros!$E$20,$H669&lt;Parâmetros!$E$19),"ATENÇÃO · 6x1 apontou fora do horário diurno","Jornada fixa do 6x1"))),IF($D669="5x2","Jornada fixa do 5x2",IF($D669="Folguista",IF($J669=$K669,"Evidência confirma sequência","DIVERGE · sequência "&amp;$J669&amp;" × evidência "&amp;$K669),IF($K669=$E669,"Evidência confirma cadastro","DIVERGE · cadastro "&amp;$E669&amp;" × evidência "&amp;$K669)))))))))))</f>
        <v>FALTA DE REGISTRO · dia útil da escala 6x1</v>
      </c>
      <c r="W669" s="34" t="str">
        <f>IF(OR(OR($D669="6x1",$D669="FF 6x1"),$D669="5x2"),"",IF($AB669&lt;&gt;$AB668,IF(IFERROR(INDEX(Cadastro!$F$5:$F$243,$AB669),"")="",IF($L669&gt;0,1,0),IF(IFERROR(INDEX(Cadastro!$F$5:$F$243,$AB669),"")&lt;=IFERROR(INDEX(Parâmetros!$B$39:$B$48,MATCH($E669,Parâmetros!$A$39:$A$48,0)),99),IFERROR(INDEX(Cadastro!$F$5:$F$243,$AB669),""),0)),IF($L669&gt;0,IF(N($X668)&gt;0,1,N($W668)+1),IF(AND($L669=0,OR(N($W668)&gt;=IFERROR(INDEX(Parâmetros!$B$39:$B$48,MATCH($E669,Parâmetros!$A$39:$A$48,0)),99),AND(N($X668)&gt;0,N($X668)&lt;IFERROR(INDEX(Parâmetros!$C$39:$C$48,MATCH($E669,Parâmetros!$A$39:$A$48,0)),0)))),0,N($W668)+1))))</f>
        <v/>
      </c>
      <c r="X669" s="34" t="str">
        <f>IF(OR(OR($D669="6x1",$D669="FF 6x1"),$D669="5x2"),"",IF($AB669&lt;&gt;$AB668,IF(IFERROR(INDEX(Cadastro!$F$5:$F$243,$AB669),"")="",0,IF(IFERROR(INDEX(Cadastro!$F$5:$F$243,$AB669),"")&gt;IFERROR(INDEX(Parâmetros!$B$39:$B$48,MATCH($E669,Parâmetros!$A$39:$A$48,0)),99),IFERROR(INDEX(Cadastro!$F$5:$F$243,$AB669),"")-IFERROR(INDEX(Parâmetros!$B$39:$B$48,MATCH($E669,Parâmetros!$A$39:$A$48,0)),99),0)),IF(AND($L669=0,OR(N($W668)&gt;=IFERROR(INDEX(Parâmetros!$B$39:$B$48,MATCH($E669,Parâmetros!$A$39:$A$48,0)),99),AND(N($X668)&gt;0,N($X668)&lt;IFERROR(INDEX(Parâmetros!$C$39:$C$48,MATCH($E669,Parâmetros!$A$39:$A$48,0)),0)))),N($X668)+1,0)))</f>
        <v/>
      </c>
      <c r="Y669" t="str">
        <f>IF($AC669&lt;&gt;"",IF($L669&gt;0,$AC669&amp;" · com apontamento",$AC669),IF($E669="Férias",IF($L669&gt;0,"Férias · com apontamento","Férias (cadastro)"),IF(($Z669+$AA669-1)&gt;Parâmetros!$E$16,"Férias / afastamento",IF(AND($D669="5x2",OR(WEEKDAY($F669,2)=6,WEEKDAY($F669,2)=7)),IF($L669&gt;0,"Folga trabalhada","Folga"),IF($L669&gt;0,"Trabalhado",IF(OR(OR($D669="6x1",$D669="FF 6x1"),$D669="5x2"),IF(AND(OR($D669="6x1",$D669="FF 6x1"),OR(WEEKDAY($F669,2)=6,WEEKDAY($F669,2)=7)),"Folga","Falta de registro"),IF(AND($AB669&lt;&gt;$AB668,IFERROR(INDEX(Cadastro!$F$5:$F$243,$AB669),"")=""),"Indeterminado (início da série)",IF($X669&gt;0,"Folga","Falta de registro"))))))))</f>
        <v>Falta de registro</v>
      </c>
      <c r="Z669" s="34">
        <f>IF(OR($L669&gt;0,$F669&gt;Parâmetros!$E$14),0,IF($A669&lt;&gt;$A668,1,N($Z668)+1))</f>
        <v>0</v>
      </c>
      <c r="AA669" s="34">
        <f>IF(OR($L669&gt;0,$F669&gt;Parâmetros!$E$14),0,IF(OR($A669&lt;&gt;$A670,$F670&gt;Parâmetros!$E$14),1,N($AA670)+1))</f>
        <v>0</v>
      </c>
      <c r="AB669" s="31">
        <f>IFERROR(MATCH($A669&amp;"|"&amp;TEXT(_xlfn.MAXIFS(Cadastro!$E$5:$E$243,Cadastro!$A$5:$A$243,$A669,Cadastro!$E$5:$E$243,"&lt;="&amp;$F669),"yyyymmdd"),Cadastro!$I$5:$I$243,0),"")</f>
        <v>96</v>
      </c>
      <c r="AC669" t="str">
        <f>IFERROR(_xlfn.SINGLE(INDEX(Exceções!$D$5:$D$203,MATCH($A669&amp;"|"&amp;$F669,Exceções!$F$5:$F$203,0))),"")</f>
        <v/>
      </c>
      <c r="AD669" t="str">
        <f>IF($AC669="","",IFERROR(_xlfn.SINGLE(INDEX(Exceções!$E$5:$E$203,MATCH($A669&amp;"|"&amp;$F669,Exceções!$F$5:$F$203,0))),""))</f>
        <v/>
      </c>
    </row>
    <row r="670" spans="1:30" ht="15" hidden="1" customHeight="1" x14ac:dyDescent="0.25">
      <c r="A670" s="31">
        <v>50636</v>
      </c>
      <c r="B670" s="17" t="s">
        <v>18</v>
      </c>
      <c r="C670" s="17" t="str">
        <f>IFERROR(INDEX(Cadastro!$C$5:$C$243,$AB670),"NÃO INFORMADO")</f>
        <v>CAL</v>
      </c>
      <c r="D670" s="17" t="str">
        <f>IFERROR(INDEX(Cadastro!$D$5:$D$243,$AB670),"")</f>
        <v>6x1</v>
      </c>
      <c r="E670" s="17" t="str">
        <f>IFERROR(INDEX(Cadastro!$G$5:$G$243,$AB670),"")</f>
        <v>6x1</v>
      </c>
      <c r="F670" s="29">
        <v>46324</v>
      </c>
      <c r="G670" s="32" t="str">
        <f t="shared" si="60"/>
        <v>qui</v>
      </c>
      <c r="H670" s="31" t="str">
        <f>IF($L670=0,"",_xlfn.MINIFS(Dados!$Q:$Q,Dados!$A:$A,$A670,Dados!$S:$S,$F670))</f>
        <v/>
      </c>
      <c r="I670" s="31" t="str">
        <f>IF($H670="","",_xlfn.MAXIFS(Dados!$R:$R,Dados!$A:$A,$A670,Dados!$S:$S,$F670))</f>
        <v/>
      </c>
      <c r="J670" s="32" t="str">
        <f>IF($D670&lt;&gt;"Folguista","",IFERROR(INDEX(Parâmetros!$D$52:$G$52,1,MIN(4,MAX(1,$W670))),""))</f>
        <v/>
      </c>
      <c r="K670" s="32" t="str">
        <f>IF(OR($AC670&lt;&gt;"",$Y670="Folga",$Y670="Folga trabalhada",$Y670="Férias (cadastro)",$Y670="Férias / afastamento",$Y670="Indeterminado (início da série)"),"",IF(OR($D670="6x1",$D670="FF 6x1"),IF(OR(WEEKDAY($F670,2)=6,WEEKDAY($F670,2)=7),"6x1 sáb/dom","6x1"),IF($D670="5x2","5x2",IF($H670="",IF($D670="Folguista",$J670,$E670),IF(OR($H670&gt;=Parâmetros!$E$18,$H670&lt;Parâmetros!$E$19),"C",IF($H670&lt;Parâmetros!$E$20,"A","B"))))))</f>
        <v>6x1</v>
      </c>
      <c r="L670" s="30">
        <f>SUMIFS(Dados!$E:$E,Dados!$A:$A,$A670,Dados!$S:$S,$F670)</f>
        <v>0</v>
      </c>
      <c r="M670" s="30">
        <f>IFERROR(INDEX(Parâmetros!$E$6:$E$11,MATCH($K670,Parâmetros!$A$6:$A$11,0)),"")</f>
        <v>8.8000000000000007</v>
      </c>
      <c r="N670" s="33">
        <f t="shared" si="61"/>
        <v>0</v>
      </c>
      <c r="O670" s="33">
        <f>Parâmetros!$E$13</f>
        <v>0.8</v>
      </c>
      <c r="P670" s="32" t="str">
        <f>IF(OR($M670="",$F670&gt;Parâmetros!$E$14),"Não","Sim")</f>
        <v>Não</v>
      </c>
      <c r="Q670" s="32" t="str">
        <f t="shared" si="62"/>
        <v/>
      </c>
      <c r="R670" s="32" t="str">
        <f t="shared" si="63"/>
        <v/>
      </c>
      <c r="S670" s="30" t="str">
        <f t="shared" si="64"/>
        <v/>
      </c>
      <c r="T670" s="32" t="str">
        <f>IF($Q670&lt;&gt;"Sim","",IF($N670&gt;Parâmetros!$E$15,"Sim","Não"))</f>
        <v/>
      </c>
      <c r="U670" s="17" t="str">
        <f t="shared" si="65"/>
        <v>Fora da apuração</v>
      </c>
      <c r="V670" s="17" t="str">
        <f>IF($AC670&lt;&gt;"",IF($L670&gt;0,"ATENÇÃO · apontou em dia de "&amp;LOWER($AC670)&amp;" cadastrado","Exceção cadastrada · "&amp;$AC670)&amp;IF($AD670="",""," · "&amp;$AD670),IF($E670="Férias",IF($L670&gt;0,"ATENÇÃO · apontou estando de férias no cadastro","Férias no cadastro"),IF($Y670="Férias / afastamento","Afastamento · "&amp;($Z670+$AA670-1)&amp;" dias seguidos sem apontamento",IF($Y670="Folga trabalhada","ATENÇÃO · apontou em dia de folga da escala 5x2",IF($Y670="Folga",IF(AND($D670="5x2",OR(WEEKDAY($F670,2)=6,WEEKDAY($F670,2)=7)),"Folga de fim de semana da escala 5x2",IF(AND(OR($D670="6x1",$D670="FF 6x1"),WEEKDAY($F670,2)=6,FALSE()),"Folga de fim de semana · apontou no domingo anterior",IF(AND(OR($D670="6x1",$D670="FF 6x1"),WEEKDAY($F670,2)=7,AND($A670=$A669,$L669&gt;0)),"Folga de fim de semana · apontou no sábado",IF(AND(OR($D670="6x1",$D670="FF 6x1"),OR(WEEKDAY($F670,2)=6,WEEKDAY($F670,2)=7)),"Folga de fim de semana · sem apontamento no sábado nem no domingo","Folga prevista pelo ciclo")))),IF($Y670="Indeterminado (início da série)","Sem histórico anterior — informe o dia do ciclo no Cadastro",IF($Y670="Falta de registro",IF(OR(OR($D670="6x1",$D670="FF 6x1"),$D670="5x2"),"FALTA DE REGISTRO · dia útil da escala "&amp;$E670,"FALTA DE REGISTRO · dia "&amp;$W670&amp;" de "&amp;IFERROR(INDEX(Parâmetros!$B$39:$B$48,MATCH($E670,Parâmetros!$A$39:$A$48,0)),99)&amp;" do ciclo"),IF(OR($D670="6x1",$D670="FF 6x1"),IF(OR(AND(WEEKDAY($F670,2)=6,AND($A670=$A671,$L671&gt;0)),AND(WEEKDAY($F670,2)=7,AND($A670=$A669,$L669&gt;0))),"ATENÇÃO · apontou sábado e domingo no mesmo fim de semana",IF(OR(WEEKDAY($F670,2)=6,WEEKDAY($F670,2)=7),"Jornada de fim de semana do 6x1",IF(OR($H670&gt;=Parâmetros!$E$20,$H670&lt;Parâmetros!$E$19),"ATENÇÃO · 6x1 apontou fora do horário diurno","Jornada fixa do 6x1"))),IF($D670="5x2","Jornada fixa do 5x2",IF($D670="Folguista",IF($J670=$K670,"Evidência confirma sequência","DIVERGE · sequência "&amp;$J670&amp;" × evidência "&amp;$K670),IF($K670=$E670,"Evidência confirma cadastro","DIVERGE · cadastro "&amp;$E670&amp;" × evidência "&amp;$K670)))))))))))</f>
        <v>FALTA DE REGISTRO · dia útil da escala 6x1</v>
      </c>
      <c r="W670" s="34" t="str">
        <f>IF(OR(OR($D670="6x1",$D670="FF 6x1"),$D670="5x2"),"",IF($AB670&lt;&gt;$AB669,IF(IFERROR(INDEX(Cadastro!$F$5:$F$243,$AB670),"")="",IF($L670&gt;0,1,0),IF(IFERROR(INDEX(Cadastro!$F$5:$F$243,$AB670),"")&lt;=IFERROR(INDEX(Parâmetros!$B$39:$B$48,MATCH($E670,Parâmetros!$A$39:$A$48,0)),99),IFERROR(INDEX(Cadastro!$F$5:$F$243,$AB670),""),0)),IF($L670&gt;0,IF(N($X669)&gt;0,1,N($W669)+1),IF(AND($L670=0,OR(N($W669)&gt;=IFERROR(INDEX(Parâmetros!$B$39:$B$48,MATCH($E670,Parâmetros!$A$39:$A$48,0)),99),AND(N($X669)&gt;0,N($X669)&lt;IFERROR(INDEX(Parâmetros!$C$39:$C$48,MATCH($E670,Parâmetros!$A$39:$A$48,0)),0)))),0,N($W669)+1))))</f>
        <v/>
      </c>
      <c r="X670" s="34" t="str">
        <f>IF(OR(OR($D670="6x1",$D670="FF 6x1"),$D670="5x2"),"",IF($AB670&lt;&gt;$AB669,IF(IFERROR(INDEX(Cadastro!$F$5:$F$243,$AB670),"")="",0,IF(IFERROR(INDEX(Cadastro!$F$5:$F$243,$AB670),"")&gt;IFERROR(INDEX(Parâmetros!$B$39:$B$48,MATCH($E670,Parâmetros!$A$39:$A$48,0)),99),IFERROR(INDEX(Cadastro!$F$5:$F$243,$AB670),"")-IFERROR(INDEX(Parâmetros!$B$39:$B$48,MATCH($E670,Parâmetros!$A$39:$A$48,0)),99),0)),IF(AND($L670=0,OR(N($W669)&gt;=IFERROR(INDEX(Parâmetros!$B$39:$B$48,MATCH($E670,Parâmetros!$A$39:$A$48,0)),99),AND(N($X669)&gt;0,N($X669)&lt;IFERROR(INDEX(Parâmetros!$C$39:$C$48,MATCH($E670,Parâmetros!$A$39:$A$48,0)),0)))),N($X669)+1,0)))</f>
        <v/>
      </c>
      <c r="Y670" t="str">
        <f>IF($AC670&lt;&gt;"",IF($L670&gt;0,$AC670&amp;" · com apontamento",$AC670),IF($E670="Férias",IF($L670&gt;0,"Férias · com apontamento","Férias (cadastro)"),IF(($Z670+$AA670-1)&gt;Parâmetros!$E$16,"Férias / afastamento",IF(AND($D670="5x2",OR(WEEKDAY($F670,2)=6,WEEKDAY($F670,2)=7)),IF($L670&gt;0,"Folga trabalhada","Folga"),IF($L670&gt;0,"Trabalhado",IF(OR(OR($D670="6x1",$D670="FF 6x1"),$D670="5x2"),IF(AND(OR($D670="6x1",$D670="FF 6x1"),OR(WEEKDAY($F670,2)=6,WEEKDAY($F670,2)=7)),"Folga","Falta de registro"),IF(AND($AB670&lt;&gt;$AB669,IFERROR(INDEX(Cadastro!$F$5:$F$243,$AB670),"")=""),"Indeterminado (início da série)",IF($X670&gt;0,"Folga","Falta de registro"))))))))</f>
        <v>Falta de registro</v>
      </c>
      <c r="Z670" s="34">
        <f>IF(OR($L670&gt;0,$F670&gt;Parâmetros!$E$14),0,IF($A670&lt;&gt;$A669,1,N($Z669)+1))</f>
        <v>0</v>
      </c>
      <c r="AA670" s="34">
        <f>IF(OR($L670&gt;0,$F670&gt;Parâmetros!$E$14),0,IF(OR($A670&lt;&gt;$A671,$F671&gt;Parâmetros!$E$14),1,N($AA671)+1))</f>
        <v>0</v>
      </c>
      <c r="AB670" s="31">
        <f>IFERROR(MATCH($A670&amp;"|"&amp;TEXT(_xlfn.MAXIFS(Cadastro!$E$5:$E$243,Cadastro!$A$5:$A$243,$A670,Cadastro!$E$5:$E$243,"&lt;="&amp;$F670),"yyyymmdd"),Cadastro!$I$5:$I$243,0),"")</f>
        <v>96</v>
      </c>
      <c r="AC670" t="str">
        <f>IFERROR(_xlfn.SINGLE(INDEX(Exceções!$D$5:$D$203,MATCH($A670&amp;"|"&amp;$F670,Exceções!$F$5:$F$203,0))),"")</f>
        <v/>
      </c>
      <c r="AD670" t="str">
        <f>IF($AC670="","",IFERROR(_xlfn.SINGLE(INDEX(Exceções!$E$5:$E$203,MATCH($A670&amp;"|"&amp;$F670,Exceções!$F$5:$F$203,0))),""))</f>
        <v/>
      </c>
    </row>
    <row r="671" spans="1:30" ht="15" hidden="1" customHeight="1" x14ac:dyDescent="0.25">
      <c r="A671" s="31">
        <v>50636</v>
      </c>
      <c r="B671" s="17" t="s">
        <v>18</v>
      </c>
      <c r="C671" s="17" t="str">
        <f>IFERROR(INDEX(Cadastro!$C$5:$C$243,$AB671),"NÃO INFORMADO")</f>
        <v>CAL</v>
      </c>
      <c r="D671" s="17" t="str">
        <f>IFERROR(INDEX(Cadastro!$D$5:$D$243,$AB671),"")</f>
        <v>6x1</v>
      </c>
      <c r="E671" s="17" t="str">
        <f>IFERROR(INDEX(Cadastro!$G$5:$G$243,$AB671),"")</f>
        <v>6x1</v>
      </c>
      <c r="F671" s="29">
        <v>46325</v>
      </c>
      <c r="G671" s="32" t="str">
        <f t="shared" si="60"/>
        <v>sex</v>
      </c>
      <c r="H671" s="31" t="str">
        <f>IF($L671=0,"",_xlfn.MINIFS(Dados!$Q:$Q,Dados!$A:$A,$A671,Dados!$S:$S,$F671))</f>
        <v/>
      </c>
      <c r="I671" s="31" t="str">
        <f>IF($H671="","",_xlfn.MAXIFS(Dados!$R:$R,Dados!$A:$A,$A671,Dados!$S:$S,$F671))</f>
        <v/>
      </c>
      <c r="J671" s="32" t="str">
        <f>IF($D671&lt;&gt;"Folguista","",IFERROR(INDEX(Parâmetros!$D$52:$G$52,1,MIN(4,MAX(1,$W671))),""))</f>
        <v/>
      </c>
      <c r="K671" s="32" t="str">
        <f>IF(OR($AC671&lt;&gt;"",$Y671="Folga",$Y671="Folga trabalhada",$Y671="Férias (cadastro)",$Y671="Férias / afastamento",$Y671="Indeterminado (início da série)"),"",IF(OR($D671="6x1",$D671="FF 6x1"),IF(OR(WEEKDAY($F671,2)=6,WEEKDAY($F671,2)=7),"6x1 sáb/dom","6x1"),IF($D671="5x2","5x2",IF($H671="",IF($D671="Folguista",$J671,$E671),IF(OR($H671&gt;=Parâmetros!$E$18,$H671&lt;Parâmetros!$E$19),"C",IF($H671&lt;Parâmetros!$E$20,"A","B"))))))</f>
        <v>6x1</v>
      </c>
      <c r="L671" s="30">
        <f>SUMIFS(Dados!$E:$E,Dados!$A:$A,$A671,Dados!$S:$S,$F671)</f>
        <v>0</v>
      </c>
      <c r="M671" s="30">
        <f>IFERROR(INDEX(Parâmetros!$E$6:$E$11,MATCH($K671,Parâmetros!$A$6:$A$11,0)),"")</f>
        <v>8.8000000000000007</v>
      </c>
      <c r="N671" s="33">
        <f t="shared" si="61"/>
        <v>0</v>
      </c>
      <c r="O671" s="33">
        <f>Parâmetros!$E$13</f>
        <v>0.8</v>
      </c>
      <c r="P671" s="32" t="str">
        <f>IF(OR($M671="",$F671&gt;Parâmetros!$E$14),"Não","Sim")</f>
        <v>Não</v>
      </c>
      <c r="Q671" s="32" t="str">
        <f t="shared" si="62"/>
        <v/>
      </c>
      <c r="R671" s="32" t="str">
        <f t="shared" si="63"/>
        <v/>
      </c>
      <c r="S671" s="30" t="str">
        <f t="shared" si="64"/>
        <v/>
      </c>
      <c r="T671" s="32" t="str">
        <f>IF($Q671&lt;&gt;"Sim","",IF($N671&gt;Parâmetros!$E$15,"Sim","Não"))</f>
        <v/>
      </c>
      <c r="U671" s="17" t="str">
        <f t="shared" si="65"/>
        <v>Fora da apuração</v>
      </c>
      <c r="V671" s="17" t="str">
        <f>IF($AC671&lt;&gt;"",IF($L671&gt;0,"ATENÇÃO · apontou em dia de "&amp;LOWER($AC671)&amp;" cadastrado","Exceção cadastrada · "&amp;$AC671)&amp;IF($AD671="",""," · "&amp;$AD671),IF($E671="Férias",IF($L671&gt;0,"ATENÇÃO · apontou estando de férias no cadastro","Férias no cadastro"),IF($Y671="Férias / afastamento","Afastamento · "&amp;($Z671+$AA671-1)&amp;" dias seguidos sem apontamento",IF($Y671="Folga trabalhada","ATENÇÃO · apontou em dia de folga da escala 5x2",IF($Y671="Folga",IF(AND($D671="5x2",OR(WEEKDAY($F671,2)=6,WEEKDAY($F671,2)=7)),"Folga de fim de semana da escala 5x2",IF(AND(OR($D671="6x1",$D671="FF 6x1"),WEEKDAY($F671,2)=6,FALSE()),"Folga de fim de semana · apontou no domingo anterior",IF(AND(OR($D671="6x1",$D671="FF 6x1"),WEEKDAY($F671,2)=7,AND($A671=$A670,$L670&gt;0)),"Folga de fim de semana · apontou no sábado",IF(AND(OR($D671="6x1",$D671="FF 6x1"),OR(WEEKDAY($F671,2)=6,WEEKDAY($F671,2)=7)),"Folga de fim de semana · sem apontamento no sábado nem no domingo","Folga prevista pelo ciclo")))),IF($Y671="Indeterminado (início da série)","Sem histórico anterior — informe o dia do ciclo no Cadastro",IF($Y671="Falta de registro",IF(OR(OR($D671="6x1",$D671="FF 6x1"),$D671="5x2"),"FALTA DE REGISTRO · dia útil da escala "&amp;$E671,"FALTA DE REGISTRO · dia "&amp;$W671&amp;" de "&amp;IFERROR(INDEX(Parâmetros!$B$39:$B$48,MATCH($E671,Parâmetros!$A$39:$A$48,0)),99)&amp;" do ciclo"),IF(OR($D671="6x1",$D671="FF 6x1"),IF(OR(AND(WEEKDAY($F671,2)=6,AND($A671=$A672,$L672&gt;0)),AND(WEEKDAY($F671,2)=7,AND($A671=$A670,$L670&gt;0))),"ATENÇÃO · apontou sábado e domingo no mesmo fim de semana",IF(OR(WEEKDAY($F671,2)=6,WEEKDAY($F671,2)=7),"Jornada de fim de semana do 6x1",IF(OR($H671&gt;=Parâmetros!$E$20,$H671&lt;Parâmetros!$E$19),"ATENÇÃO · 6x1 apontou fora do horário diurno","Jornada fixa do 6x1"))),IF($D671="5x2","Jornada fixa do 5x2",IF($D671="Folguista",IF($J671=$K671,"Evidência confirma sequência","DIVERGE · sequência "&amp;$J671&amp;" × evidência "&amp;$K671),IF($K671=$E671,"Evidência confirma cadastro","DIVERGE · cadastro "&amp;$E671&amp;" × evidência "&amp;$K671)))))))))))</f>
        <v>FALTA DE REGISTRO · dia útil da escala 6x1</v>
      </c>
      <c r="W671" s="34" t="str">
        <f>IF(OR(OR($D671="6x1",$D671="FF 6x1"),$D671="5x2"),"",IF($AB671&lt;&gt;$AB670,IF(IFERROR(INDEX(Cadastro!$F$5:$F$243,$AB671),"")="",IF($L671&gt;0,1,0),IF(IFERROR(INDEX(Cadastro!$F$5:$F$243,$AB671),"")&lt;=IFERROR(INDEX(Parâmetros!$B$39:$B$48,MATCH($E671,Parâmetros!$A$39:$A$48,0)),99),IFERROR(INDEX(Cadastro!$F$5:$F$243,$AB671),""),0)),IF($L671&gt;0,IF(N($X670)&gt;0,1,N($W670)+1),IF(AND($L671=0,OR(N($W670)&gt;=IFERROR(INDEX(Parâmetros!$B$39:$B$48,MATCH($E671,Parâmetros!$A$39:$A$48,0)),99),AND(N($X670)&gt;0,N($X670)&lt;IFERROR(INDEX(Parâmetros!$C$39:$C$48,MATCH($E671,Parâmetros!$A$39:$A$48,0)),0)))),0,N($W670)+1))))</f>
        <v/>
      </c>
      <c r="X671" s="34" t="str">
        <f>IF(OR(OR($D671="6x1",$D671="FF 6x1"),$D671="5x2"),"",IF($AB671&lt;&gt;$AB670,IF(IFERROR(INDEX(Cadastro!$F$5:$F$243,$AB671),"")="",0,IF(IFERROR(INDEX(Cadastro!$F$5:$F$243,$AB671),"")&gt;IFERROR(INDEX(Parâmetros!$B$39:$B$48,MATCH($E671,Parâmetros!$A$39:$A$48,0)),99),IFERROR(INDEX(Cadastro!$F$5:$F$243,$AB671),"")-IFERROR(INDEX(Parâmetros!$B$39:$B$48,MATCH($E671,Parâmetros!$A$39:$A$48,0)),99),0)),IF(AND($L671=0,OR(N($W670)&gt;=IFERROR(INDEX(Parâmetros!$B$39:$B$48,MATCH($E671,Parâmetros!$A$39:$A$48,0)),99),AND(N($X670)&gt;0,N($X670)&lt;IFERROR(INDEX(Parâmetros!$C$39:$C$48,MATCH($E671,Parâmetros!$A$39:$A$48,0)),0)))),N($X670)+1,0)))</f>
        <v/>
      </c>
      <c r="Y671" t="str">
        <f>IF($AC671&lt;&gt;"",IF($L671&gt;0,$AC671&amp;" · com apontamento",$AC671),IF($E671="Férias",IF($L671&gt;0,"Férias · com apontamento","Férias (cadastro)"),IF(($Z671+$AA671-1)&gt;Parâmetros!$E$16,"Férias / afastamento",IF(AND($D671="5x2",OR(WEEKDAY($F671,2)=6,WEEKDAY($F671,2)=7)),IF($L671&gt;0,"Folga trabalhada","Folga"),IF($L671&gt;0,"Trabalhado",IF(OR(OR($D671="6x1",$D671="FF 6x1"),$D671="5x2"),IF(AND(OR($D671="6x1",$D671="FF 6x1"),OR(WEEKDAY($F671,2)=6,WEEKDAY($F671,2)=7)),"Folga","Falta de registro"),IF(AND($AB671&lt;&gt;$AB670,IFERROR(INDEX(Cadastro!$F$5:$F$243,$AB671),"")=""),"Indeterminado (início da série)",IF($X671&gt;0,"Folga","Falta de registro"))))))))</f>
        <v>Falta de registro</v>
      </c>
      <c r="Z671" s="34">
        <f>IF(OR($L671&gt;0,$F671&gt;Parâmetros!$E$14),0,IF($A671&lt;&gt;$A670,1,N($Z670)+1))</f>
        <v>0</v>
      </c>
      <c r="AA671" s="34">
        <f>IF(OR($L671&gt;0,$F671&gt;Parâmetros!$E$14),0,IF(OR($A671&lt;&gt;$A672,$F672&gt;Parâmetros!$E$14),1,N($AA672)+1))</f>
        <v>0</v>
      </c>
      <c r="AB671" s="31">
        <f>IFERROR(MATCH($A671&amp;"|"&amp;TEXT(_xlfn.MAXIFS(Cadastro!$E$5:$E$243,Cadastro!$A$5:$A$243,$A671,Cadastro!$E$5:$E$243,"&lt;="&amp;$F671),"yyyymmdd"),Cadastro!$I$5:$I$243,0),"")</f>
        <v>96</v>
      </c>
      <c r="AC671" t="str">
        <f>IFERROR(_xlfn.SINGLE(INDEX(Exceções!$D$5:$D$203,MATCH($A671&amp;"|"&amp;$F671,Exceções!$F$5:$F$203,0))),"")</f>
        <v/>
      </c>
      <c r="AD671" t="str">
        <f>IF($AC671="","",IFERROR(_xlfn.SINGLE(INDEX(Exceções!$E$5:$E$203,MATCH($A671&amp;"|"&amp;$F671,Exceções!$F$5:$F$203,0))),""))</f>
        <v/>
      </c>
    </row>
    <row r="672" spans="1:30" ht="15" hidden="1" customHeight="1" x14ac:dyDescent="0.25">
      <c r="A672" s="31">
        <v>50636</v>
      </c>
      <c r="B672" s="17" t="s">
        <v>18</v>
      </c>
      <c r="C672" s="17" t="str">
        <f>IFERROR(INDEX(Cadastro!$C$5:$C$243,$AB672),"NÃO INFORMADO")</f>
        <v>CAL</v>
      </c>
      <c r="D672" s="17" t="str">
        <f>IFERROR(INDEX(Cadastro!$D$5:$D$243,$AB672),"")</f>
        <v>6x1</v>
      </c>
      <c r="E672" s="17" t="str">
        <f>IFERROR(INDEX(Cadastro!$G$5:$G$243,$AB672),"")</f>
        <v>6x1</v>
      </c>
      <c r="F672" s="29">
        <v>46326</v>
      </c>
      <c r="G672" s="32" t="str">
        <f t="shared" si="60"/>
        <v>sáb</v>
      </c>
      <c r="H672" s="31" t="str">
        <f>IF($L672=0,"",_xlfn.MINIFS(Dados!$Q:$Q,Dados!$A:$A,$A672,Dados!$S:$S,$F672))</f>
        <v/>
      </c>
      <c r="I672" s="31" t="str">
        <f>IF($H672="","",_xlfn.MAXIFS(Dados!$R:$R,Dados!$A:$A,$A672,Dados!$S:$S,$F672))</f>
        <v/>
      </c>
      <c r="J672" s="32" t="str">
        <f>IF($D672&lt;&gt;"Folguista","",IFERROR(INDEX(Parâmetros!$D$52:$G$52,1,MIN(4,MAX(1,$W672))),""))</f>
        <v/>
      </c>
      <c r="K672" s="32" t="str">
        <f>IF(OR($AC672&lt;&gt;"",$Y672="Folga",$Y672="Folga trabalhada",$Y672="Férias (cadastro)",$Y672="Férias / afastamento",$Y672="Indeterminado (início da série)"),"",IF(OR($D672="6x1",$D672="FF 6x1"),IF(OR(WEEKDAY($F672,2)=6,WEEKDAY($F672,2)=7),"6x1 sáb/dom","6x1"),IF($D672="5x2","5x2",IF($H672="",IF($D672="Folguista",$J672,$E672),IF(OR($H672&gt;=Parâmetros!$E$18,$H672&lt;Parâmetros!$E$19),"C",IF($H672&lt;Parâmetros!$E$20,"A","B"))))))</f>
        <v/>
      </c>
      <c r="L672" s="30">
        <f>SUMIFS(Dados!$E:$E,Dados!$A:$A,$A672,Dados!$S:$S,$F672)</f>
        <v>0</v>
      </c>
      <c r="M672" s="30" t="str">
        <f>IFERROR(INDEX(Parâmetros!$E$6:$E$11,MATCH($K672,Parâmetros!$A$6:$A$11,0)),"")</f>
        <v/>
      </c>
      <c r="N672" s="33" t="str">
        <f t="shared" si="61"/>
        <v/>
      </c>
      <c r="O672" s="33">
        <f>Parâmetros!$E$13</f>
        <v>0.8</v>
      </c>
      <c r="P672" s="32" t="str">
        <f>IF(OR($M672="",$F672&gt;Parâmetros!$E$14),"Não","Sim")</f>
        <v>Não</v>
      </c>
      <c r="Q672" s="32" t="str">
        <f t="shared" si="62"/>
        <v/>
      </c>
      <c r="R672" s="32" t="str">
        <f t="shared" si="63"/>
        <v/>
      </c>
      <c r="S672" s="30" t="str">
        <f t="shared" si="64"/>
        <v/>
      </c>
      <c r="T672" s="32" t="str">
        <f>IF($Q672&lt;&gt;"Sim","",IF($N672&gt;Parâmetros!$E$15,"Sim","Não"))</f>
        <v/>
      </c>
      <c r="U672" s="17" t="str">
        <f t="shared" si="65"/>
        <v>Folga</v>
      </c>
      <c r="V672" s="17" t="str">
        <f>IF($AC672&lt;&gt;"",IF($L672&gt;0,"ATENÇÃO · apontou em dia de "&amp;LOWER($AC672)&amp;" cadastrado","Exceção cadastrada · "&amp;$AC672)&amp;IF($AD672="",""," · "&amp;$AD672),IF($E672="Férias",IF($L672&gt;0,"ATENÇÃO · apontou estando de férias no cadastro","Férias no cadastro"),IF($Y672="Férias / afastamento","Afastamento · "&amp;($Z672+$AA672-1)&amp;" dias seguidos sem apontamento",IF($Y672="Folga trabalhada","ATENÇÃO · apontou em dia de folga da escala 5x2",IF($Y672="Folga",IF(AND($D672="5x2",OR(WEEKDAY($F672,2)=6,WEEKDAY($F672,2)=7)),"Folga de fim de semana da escala 5x2",IF(AND(OR($D672="6x1",$D672="FF 6x1"),WEEKDAY($F672,2)=6,FALSE()),"Folga de fim de semana · apontou no domingo anterior",IF(AND(OR($D672="6x1",$D672="FF 6x1"),WEEKDAY($F672,2)=7,AND($A672=$A671,$L671&gt;0)),"Folga de fim de semana · apontou no sábado",IF(AND(OR($D672="6x1",$D672="FF 6x1"),OR(WEEKDAY($F672,2)=6,WEEKDAY($F672,2)=7)),"Folga de fim de semana · sem apontamento no sábado nem no domingo","Folga prevista pelo ciclo")))),IF($Y672="Indeterminado (início da série)","Sem histórico anterior — informe o dia do ciclo no Cadastro",IF($Y672="Falta de registro",IF(OR(OR($D672="6x1",$D672="FF 6x1"),$D672="5x2"),"FALTA DE REGISTRO · dia útil da escala "&amp;$E672,"FALTA DE REGISTRO · dia "&amp;$W672&amp;" de "&amp;IFERROR(INDEX(Parâmetros!$B$39:$B$48,MATCH($E672,Parâmetros!$A$39:$A$48,0)),99)&amp;" do ciclo"),IF(OR($D672="6x1",$D672="FF 6x1"),IF(OR(AND(WEEKDAY($F672,2)=6,AND($A672=$A673,$L673&gt;0)),AND(WEEKDAY($F672,2)=7,AND($A672=$A671,$L671&gt;0))),"ATENÇÃO · apontou sábado e domingo no mesmo fim de semana",IF(OR(WEEKDAY($F672,2)=6,WEEKDAY($F672,2)=7),"Jornada de fim de semana do 6x1",IF(OR($H672&gt;=Parâmetros!$E$20,$H672&lt;Parâmetros!$E$19),"ATENÇÃO · 6x1 apontou fora do horário diurno","Jornada fixa do 6x1"))),IF($D672="5x2","Jornada fixa do 5x2",IF($D672="Folguista",IF($J672=$K672,"Evidência confirma sequência","DIVERGE · sequência "&amp;$J672&amp;" × evidência "&amp;$K672),IF($K672=$E672,"Evidência confirma cadastro","DIVERGE · cadastro "&amp;$E672&amp;" × evidência "&amp;$K672)))))))))))</f>
        <v>Folga de fim de semana · sem apontamento no sábado nem no domingo</v>
      </c>
      <c r="W672" s="34" t="str">
        <f>IF(OR(OR($D672="6x1",$D672="FF 6x1"),$D672="5x2"),"",IF($AB672&lt;&gt;$AB671,IF(IFERROR(INDEX(Cadastro!$F$5:$F$243,$AB672),"")="",IF($L672&gt;0,1,0),IF(IFERROR(INDEX(Cadastro!$F$5:$F$243,$AB672),"")&lt;=IFERROR(INDEX(Parâmetros!$B$39:$B$48,MATCH($E672,Parâmetros!$A$39:$A$48,0)),99),IFERROR(INDEX(Cadastro!$F$5:$F$243,$AB672),""),0)),IF($L672&gt;0,IF(N($X671)&gt;0,1,N($W671)+1),IF(AND($L672=0,OR(N($W671)&gt;=IFERROR(INDEX(Parâmetros!$B$39:$B$48,MATCH($E672,Parâmetros!$A$39:$A$48,0)),99),AND(N($X671)&gt;0,N($X671)&lt;IFERROR(INDEX(Parâmetros!$C$39:$C$48,MATCH($E672,Parâmetros!$A$39:$A$48,0)),0)))),0,N($W671)+1))))</f>
        <v/>
      </c>
      <c r="X672" s="34" t="str">
        <f>IF(OR(OR($D672="6x1",$D672="FF 6x1"),$D672="5x2"),"",IF($AB672&lt;&gt;$AB671,IF(IFERROR(INDEX(Cadastro!$F$5:$F$243,$AB672),"")="",0,IF(IFERROR(INDEX(Cadastro!$F$5:$F$243,$AB672),"")&gt;IFERROR(INDEX(Parâmetros!$B$39:$B$48,MATCH($E672,Parâmetros!$A$39:$A$48,0)),99),IFERROR(INDEX(Cadastro!$F$5:$F$243,$AB672),"")-IFERROR(INDEX(Parâmetros!$B$39:$B$48,MATCH($E672,Parâmetros!$A$39:$A$48,0)),99),0)),IF(AND($L672=0,OR(N($W671)&gt;=IFERROR(INDEX(Parâmetros!$B$39:$B$48,MATCH($E672,Parâmetros!$A$39:$A$48,0)),99),AND(N($X671)&gt;0,N($X671)&lt;IFERROR(INDEX(Parâmetros!$C$39:$C$48,MATCH($E672,Parâmetros!$A$39:$A$48,0)),0)))),N($X671)+1,0)))</f>
        <v/>
      </c>
      <c r="Y672" t="str">
        <f>IF($AC672&lt;&gt;"",IF($L672&gt;0,$AC672&amp;" · com apontamento",$AC672),IF($E672="Férias",IF($L672&gt;0,"Férias · com apontamento","Férias (cadastro)"),IF(($Z672+$AA672-1)&gt;Parâmetros!$E$16,"Férias / afastamento",IF(AND($D672="5x2",OR(WEEKDAY($F672,2)=6,WEEKDAY($F672,2)=7)),IF($L672&gt;0,"Folga trabalhada","Folga"),IF($L672&gt;0,"Trabalhado",IF(OR(OR($D672="6x1",$D672="FF 6x1"),$D672="5x2"),IF(AND(OR($D672="6x1",$D672="FF 6x1"),OR(WEEKDAY($F672,2)=6,WEEKDAY($F672,2)=7)),"Folga","Falta de registro"),IF(AND($AB672&lt;&gt;$AB671,IFERROR(INDEX(Cadastro!$F$5:$F$243,$AB672),"")=""),"Indeterminado (início da série)",IF($X672&gt;0,"Folga","Falta de registro"))))))))</f>
        <v>Folga</v>
      </c>
      <c r="Z672" s="34">
        <f>IF(OR($L672&gt;0,$F672&gt;Parâmetros!$E$14),0,IF($A672&lt;&gt;$A671,1,N($Z671)+1))</f>
        <v>0</v>
      </c>
      <c r="AA672" s="34">
        <f>IF(OR($L672&gt;0,$F672&gt;Parâmetros!$E$14),0,IF(OR($A672&lt;&gt;$A673,$F673&gt;Parâmetros!$E$14),1,N($AA673)+1))</f>
        <v>0</v>
      </c>
      <c r="AB672" s="31">
        <f>IFERROR(MATCH($A672&amp;"|"&amp;TEXT(_xlfn.MAXIFS(Cadastro!$E$5:$E$243,Cadastro!$A$5:$A$243,$A672,Cadastro!$E$5:$E$243,"&lt;="&amp;$F672),"yyyymmdd"),Cadastro!$I$5:$I$243,0),"")</f>
        <v>96</v>
      </c>
      <c r="AC672" t="str">
        <f>IFERROR(_xlfn.SINGLE(INDEX(Exceções!$D$5:$D$203,MATCH($A672&amp;"|"&amp;$F672,Exceções!$F$5:$F$203,0))),"")</f>
        <v/>
      </c>
      <c r="AD672" t="str">
        <f>IF($AC672="","",IFERROR(_xlfn.SINGLE(INDEX(Exceções!$E$5:$E$203,MATCH($A672&amp;"|"&amp;$F672,Exceções!$F$5:$F$203,0))),""))</f>
        <v/>
      </c>
    </row>
    <row r="673" spans="1:30" ht="15" hidden="1" customHeight="1" x14ac:dyDescent="0.25">
      <c r="A673" s="31">
        <v>50636</v>
      </c>
      <c r="B673" s="17" t="s">
        <v>18</v>
      </c>
      <c r="C673" s="17" t="str">
        <f>IFERROR(INDEX(Cadastro!$C$5:$C$243,$AB673),"NÃO INFORMADO")</f>
        <v>CAL</v>
      </c>
      <c r="D673" s="17" t="str">
        <f>IFERROR(INDEX(Cadastro!$D$5:$D$243,$AB673),"")</f>
        <v>6x1</v>
      </c>
      <c r="E673" s="17" t="str">
        <f>IFERROR(INDEX(Cadastro!$G$5:$G$243,$AB673),"")</f>
        <v>6x1</v>
      </c>
      <c r="F673" s="29">
        <v>46327</v>
      </c>
      <c r="G673" s="32" t="str">
        <f t="shared" si="60"/>
        <v>dom</v>
      </c>
      <c r="H673" s="31" t="str">
        <f>IF($L673=0,"",_xlfn.MINIFS(Dados!$Q:$Q,Dados!$A:$A,$A673,Dados!$S:$S,$F673))</f>
        <v/>
      </c>
      <c r="I673" s="31" t="str">
        <f>IF($H673="","",_xlfn.MAXIFS(Dados!$R:$R,Dados!$A:$A,$A673,Dados!$S:$S,$F673))</f>
        <v/>
      </c>
      <c r="J673" s="32" t="str">
        <f>IF($D673&lt;&gt;"Folguista","",IFERROR(INDEX(Parâmetros!$D$52:$G$52,1,MIN(4,MAX(1,$W673))),""))</f>
        <v/>
      </c>
      <c r="K673" s="32" t="str">
        <f>IF(OR($AC673&lt;&gt;"",$Y673="Folga",$Y673="Folga trabalhada",$Y673="Férias (cadastro)",$Y673="Férias / afastamento",$Y673="Indeterminado (início da série)"),"",IF(OR($D673="6x1",$D673="FF 6x1"),IF(OR(WEEKDAY($F673,2)=6,WEEKDAY($F673,2)=7),"6x1 sáb/dom","6x1"),IF($D673="5x2","5x2",IF($H673="",IF($D673="Folguista",$J673,$E673),IF(OR($H673&gt;=Parâmetros!$E$18,$H673&lt;Parâmetros!$E$19),"C",IF($H673&lt;Parâmetros!$E$20,"A","B"))))))</f>
        <v/>
      </c>
      <c r="L673" s="30">
        <f>SUMIFS(Dados!$E:$E,Dados!$A:$A,$A673,Dados!$S:$S,$F673)</f>
        <v>0</v>
      </c>
      <c r="M673" s="30" t="str">
        <f>IFERROR(INDEX(Parâmetros!$E$6:$E$11,MATCH($K673,Parâmetros!$A$6:$A$11,0)),"")</f>
        <v/>
      </c>
      <c r="N673" s="33" t="str">
        <f t="shared" si="61"/>
        <v/>
      </c>
      <c r="O673" s="33">
        <f>Parâmetros!$E$13</f>
        <v>0.8</v>
      </c>
      <c r="P673" s="32" t="str">
        <f>IF(OR($M673="",$F673&gt;Parâmetros!$E$14),"Não","Sim")</f>
        <v>Não</v>
      </c>
      <c r="Q673" s="32" t="str">
        <f t="shared" si="62"/>
        <v/>
      </c>
      <c r="R673" s="32" t="str">
        <f t="shared" si="63"/>
        <v/>
      </c>
      <c r="S673" s="30" t="str">
        <f t="shared" si="64"/>
        <v/>
      </c>
      <c r="T673" s="32" t="str">
        <f>IF($Q673&lt;&gt;"Sim","",IF($N673&gt;Parâmetros!$E$15,"Sim","Não"))</f>
        <v/>
      </c>
      <c r="U673" s="17" t="str">
        <f t="shared" si="65"/>
        <v>Folga</v>
      </c>
      <c r="V673" s="17" t="str">
        <f>IF($AC673&lt;&gt;"",IF($L673&gt;0,"ATENÇÃO · apontou em dia de "&amp;LOWER($AC673)&amp;" cadastrado","Exceção cadastrada · "&amp;$AC673)&amp;IF($AD673="",""," · "&amp;$AD673),IF($E673="Férias",IF($L673&gt;0,"ATENÇÃO · apontou estando de férias no cadastro","Férias no cadastro"),IF($Y673="Férias / afastamento","Afastamento · "&amp;($Z673+$AA673-1)&amp;" dias seguidos sem apontamento",IF($Y673="Folga trabalhada","ATENÇÃO · apontou em dia de folga da escala 5x2",IF($Y673="Folga",IF(AND($D673="5x2",OR(WEEKDAY($F673,2)=6,WEEKDAY($F673,2)=7)),"Folga de fim de semana da escala 5x2",IF(AND(OR($D673="6x1",$D673="FF 6x1"),WEEKDAY($F673,2)=6,FALSE()),"Folga de fim de semana · apontou no domingo anterior",IF(AND(OR($D673="6x1",$D673="FF 6x1"),WEEKDAY($F673,2)=7,AND($A673=$A672,$L672&gt;0)),"Folga de fim de semana · apontou no sábado",IF(AND(OR($D673="6x1",$D673="FF 6x1"),OR(WEEKDAY($F673,2)=6,WEEKDAY($F673,2)=7)),"Folga de fim de semana · sem apontamento no sábado nem no domingo","Folga prevista pelo ciclo")))),IF($Y673="Indeterminado (início da série)","Sem histórico anterior — informe o dia do ciclo no Cadastro",IF($Y673="Falta de registro",IF(OR(OR($D673="6x1",$D673="FF 6x1"),$D673="5x2"),"FALTA DE REGISTRO · dia útil da escala "&amp;$E673,"FALTA DE REGISTRO · dia "&amp;$W673&amp;" de "&amp;IFERROR(INDEX(Parâmetros!$B$39:$B$48,MATCH($E673,Parâmetros!$A$39:$A$48,0)),99)&amp;" do ciclo"),IF(OR($D673="6x1",$D673="FF 6x1"),IF(OR(AND(WEEKDAY($F673,2)=6,AND($A673=$A674,$L674&gt;0)),AND(WEEKDAY($F673,2)=7,AND($A673=$A672,$L672&gt;0))),"ATENÇÃO · apontou sábado e domingo no mesmo fim de semana",IF(OR(WEEKDAY($F673,2)=6,WEEKDAY($F673,2)=7),"Jornada de fim de semana do 6x1",IF(OR($H673&gt;=Parâmetros!$E$20,$H673&lt;Parâmetros!$E$19),"ATENÇÃO · 6x1 apontou fora do horário diurno","Jornada fixa do 6x1"))),IF($D673="5x2","Jornada fixa do 5x2",IF($D673="Folguista",IF($J673=$K673,"Evidência confirma sequência","DIVERGE · sequência "&amp;$J673&amp;" × evidência "&amp;$K673),IF($K673=$E673,"Evidência confirma cadastro","DIVERGE · cadastro "&amp;$E673&amp;" × evidência "&amp;$K673)))))))))))</f>
        <v>Folga de fim de semana · sem apontamento no sábado nem no domingo</v>
      </c>
      <c r="W673" s="34" t="str">
        <f>IF(OR(OR($D673="6x1",$D673="FF 6x1"),$D673="5x2"),"",IF($AB673&lt;&gt;$AB672,IF(IFERROR(INDEX(Cadastro!$F$5:$F$243,$AB673),"")="",IF($L673&gt;0,1,0),IF(IFERROR(INDEX(Cadastro!$F$5:$F$243,$AB673),"")&lt;=IFERROR(INDEX(Parâmetros!$B$39:$B$48,MATCH($E673,Parâmetros!$A$39:$A$48,0)),99),IFERROR(INDEX(Cadastro!$F$5:$F$243,$AB673),""),0)),IF($L673&gt;0,IF(N($X672)&gt;0,1,N($W672)+1),IF(AND($L673=0,OR(N($W672)&gt;=IFERROR(INDEX(Parâmetros!$B$39:$B$48,MATCH($E673,Parâmetros!$A$39:$A$48,0)),99),AND(N($X672)&gt;0,N($X672)&lt;IFERROR(INDEX(Parâmetros!$C$39:$C$48,MATCH($E673,Parâmetros!$A$39:$A$48,0)),0)))),0,N($W672)+1))))</f>
        <v/>
      </c>
      <c r="X673" s="34" t="str">
        <f>IF(OR(OR($D673="6x1",$D673="FF 6x1"),$D673="5x2"),"",IF($AB673&lt;&gt;$AB672,IF(IFERROR(INDEX(Cadastro!$F$5:$F$243,$AB673),"")="",0,IF(IFERROR(INDEX(Cadastro!$F$5:$F$243,$AB673),"")&gt;IFERROR(INDEX(Parâmetros!$B$39:$B$48,MATCH($E673,Parâmetros!$A$39:$A$48,0)),99),IFERROR(INDEX(Cadastro!$F$5:$F$243,$AB673),"")-IFERROR(INDEX(Parâmetros!$B$39:$B$48,MATCH($E673,Parâmetros!$A$39:$A$48,0)),99),0)),IF(AND($L673=0,OR(N($W672)&gt;=IFERROR(INDEX(Parâmetros!$B$39:$B$48,MATCH($E673,Parâmetros!$A$39:$A$48,0)),99),AND(N($X672)&gt;0,N($X672)&lt;IFERROR(INDEX(Parâmetros!$C$39:$C$48,MATCH($E673,Parâmetros!$A$39:$A$48,0)),0)))),N($X672)+1,0)))</f>
        <v/>
      </c>
      <c r="Y673" t="str">
        <f>IF($AC673&lt;&gt;"",IF($L673&gt;0,$AC673&amp;" · com apontamento",$AC673),IF($E673="Férias",IF($L673&gt;0,"Férias · com apontamento","Férias (cadastro)"),IF(($Z673+$AA673-1)&gt;Parâmetros!$E$16,"Férias / afastamento",IF(AND($D673="5x2",OR(WEEKDAY($F673,2)=6,WEEKDAY($F673,2)=7)),IF($L673&gt;0,"Folga trabalhada","Folga"),IF($L673&gt;0,"Trabalhado",IF(OR(OR($D673="6x1",$D673="FF 6x1"),$D673="5x2"),IF(AND(OR($D673="6x1",$D673="FF 6x1"),OR(WEEKDAY($F673,2)=6,WEEKDAY($F673,2)=7)),"Folga","Falta de registro"),IF(AND($AB673&lt;&gt;$AB672,IFERROR(INDEX(Cadastro!$F$5:$F$243,$AB673),"")=""),"Indeterminado (início da série)",IF($X673&gt;0,"Folga","Falta de registro"))))))))</f>
        <v>Folga</v>
      </c>
      <c r="Z673" s="34">
        <f>IF(OR($L673&gt;0,$F673&gt;Parâmetros!$E$14),0,IF($A673&lt;&gt;$A672,1,N($Z672)+1))</f>
        <v>0</v>
      </c>
      <c r="AA673" s="34">
        <f>IF(OR($L673&gt;0,$F673&gt;Parâmetros!$E$14),0,IF(OR($A673&lt;&gt;$A674,$F674&gt;Parâmetros!$E$14),1,N($AA674)+1))</f>
        <v>0</v>
      </c>
      <c r="AB673" s="31">
        <f>IFERROR(MATCH($A673&amp;"|"&amp;TEXT(_xlfn.MAXIFS(Cadastro!$E$5:$E$243,Cadastro!$A$5:$A$243,$A673,Cadastro!$E$5:$E$243,"&lt;="&amp;$F673),"yyyymmdd"),Cadastro!$I$5:$I$243,0),"")</f>
        <v>96</v>
      </c>
      <c r="AC673" t="str">
        <f>IFERROR(_xlfn.SINGLE(INDEX(Exceções!$D$5:$D$203,MATCH($A673&amp;"|"&amp;$F673,Exceções!$F$5:$F$203,0))),"")</f>
        <v/>
      </c>
      <c r="AD673" t="str">
        <f>IF($AC673="","",IFERROR(_xlfn.SINGLE(INDEX(Exceções!$E$5:$E$203,MATCH($A673&amp;"|"&amp;$F673,Exceções!$F$5:$F$203,0))),""))</f>
        <v/>
      </c>
    </row>
    <row r="674" spans="1:30" ht="15" hidden="1" customHeight="1" x14ac:dyDescent="0.25">
      <c r="A674" s="31">
        <v>56256</v>
      </c>
      <c r="B674" s="17" t="s">
        <v>49</v>
      </c>
      <c r="C674" s="17" t="str">
        <f>IFERROR(INDEX(Cadastro!$C$5:$C$243,$AB674),"NÃO INFORMADO")</f>
        <v>LUB</v>
      </c>
      <c r="D674" s="17" t="str">
        <f>IFERROR(INDEX(Cadastro!$D$5:$D$243,$AB674),"")</f>
        <v>6x1</v>
      </c>
      <c r="E674" s="17" t="str">
        <f>IFERROR(INDEX(Cadastro!$G$5:$G$243,$AB674),"")</f>
        <v>6x1</v>
      </c>
      <c r="F674" s="29">
        <v>46300</v>
      </c>
      <c r="G674" s="32" t="str">
        <f t="shared" si="60"/>
        <v>seg</v>
      </c>
      <c r="H674" s="31" t="str">
        <f>IF($L674=0,"",_xlfn.MINIFS(Dados!$Q:$Q,Dados!$A:$A,$A674,Dados!$S:$S,$F674))</f>
        <v/>
      </c>
      <c r="I674" s="31" t="str">
        <f>IF($H674="","",_xlfn.MAXIFS(Dados!$R:$R,Dados!$A:$A,$A674,Dados!$S:$S,$F674))</f>
        <v/>
      </c>
      <c r="J674" s="32" t="str">
        <f>IF($D674&lt;&gt;"Folguista","",IFERROR(INDEX(Parâmetros!$D$52:$G$52,1,MIN(4,MAX(1,$W674))),""))</f>
        <v/>
      </c>
      <c r="K674" s="32" t="str">
        <f>IF(OR($AC674&lt;&gt;"",$Y674="Folga",$Y674="Folga trabalhada",$Y674="Férias (cadastro)",$Y674="Férias / afastamento",$Y674="Indeterminado (início da série)"),"",IF(OR($D674="6x1",$D674="FF 6x1"),IF(OR(WEEKDAY($F674,2)=6,WEEKDAY($F674,2)=7),"6x1 sáb/dom","6x1"),IF($D674="5x2","5x2",IF($H674="",IF($D674="Folguista",$J674,$E674),IF(OR($H674&gt;=Parâmetros!$E$18,$H674&lt;Parâmetros!$E$19),"C",IF($H674&lt;Parâmetros!$E$20,"A","B"))))))</f>
        <v/>
      </c>
      <c r="L674" s="30">
        <f>SUMIFS(Dados!$E:$E,Dados!$A:$A,$A674,Dados!$S:$S,$F674)</f>
        <v>0</v>
      </c>
      <c r="M674" s="30" t="str">
        <f>IFERROR(INDEX(Parâmetros!$E$6:$E$11,MATCH($K674,Parâmetros!$A$6:$A$11,0)),"")</f>
        <v/>
      </c>
      <c r="N674" s="33" t="str">
        <f t="shared" si="61"/>
        <v/>
      </c>
      <c r="O674" s="33">
        <f>Parâmetros!$E$13</f>
        <v>0.8</v>
      </c>
      <c r="P674" s="32" t="str">
        <f>IF(OR($M674="",$F674&gt;Parâmetros!$E$14),"Não","Sim")</f>
        <v>Não</v>
      </c>
      <c r="Q674" s="32" t="str">
        <f t="shared" si="62"/>
        <v/>
      </c>
      <c r="R674" s="32" t="str">
        <f t="shared" si="63"/>
        <v/>
      </c>
      <c r="S674" s="30" t="str">
        <f t="shared" si="64"/>
        <v/>
      </c>
      <c r="T674" s="32" t="str">
        <f>IF($Q674&lt;&gt;"Sim","",IF($N674&gt;Parâmetros!$E$15,"Sim","Não"))</f>
        <v/>
      </c>
      <c r="U674" s="17" t="str">
        <f t="shared" si="65"/>
        <v>Treinamento</v>
      </c>
      <c r="V674" s="17" t="str">
        <f>IF($AC674&lt;&gt;"",IF($L674&gt;0,"ATENÇÃO · apontou em dia de "&amp;LOWER($AC674)&amp;" cadastrado","Exceção cadastrada · "&amp;$AC674)&amp;IF($AD674="",""," · "&amp;$AD674),IF($E674="Férias",IF($L674&gt;0,"ATENÇÃO · apontou estando de férias no cadastro","Férias no cadastro"),IF($Y674="Férias / afastamento","Afastamento · "&amp;($Z674+$AA674-1)&amp;" dias seguidos sem apontamento",IF($Y674="Folga trabalhada","ATENÇÃO · apontou em dia de folga da escala 5x2",IF($Y674="Folga",IF(AND($D674="5x2",OR(WEEKDAY($F674,2)=6,WEEKDAY($F674,2)=7)),"Folga de fim de semana da escala 5x2",IF(AND(OR($D674="6x1",$D674="FF 6x1"),WEEKDAY($F674,2)=6,FALSE()),"Folga de fim de semana · apontou no domingo anterior",IF(AND(OR($D674="6x1",$D674="FF 6x1"),WEEKDAY($F674,2)=7,AND($A674=$A673,$L673&gt;0)),"Folga de fim de semana · apontou no sábado",IF(AND(OR($D674="6x1",$D674="FF 6x1"),OR(WEEKDAY($F674,2)=6,WEEKDAY($F674,2)=7)),"Folga de fim de semana · sem apontamento no sábado nem no domingo","Folga prevista pelo ciclo")))),IF($Y674="Indeterminado (início da série)","Sem histórico anterior — informe o dia do ciclo no Cadastro",IF($Y674="Falta de registro",IF(OR(OR($D674="6x1",$D674="FF 6x1"),$D674="5x2"),"FALTA DE REGISTRO · dia útil da escala "&amp;$E674,"FALTA DE REGISTRO · dia "&amp;$W674&amp;" de "&amp;IFERROR(INDEX(Parâmetros!$B$39:$B$48,MATCH($E674,Parâmetros!$A$39:$A$48,0)),99)&amp;" do ciclo"),IF(OR($D674="6x1",$D674="FF 6x1"),IF(OR(AND(WEEKDAY($F674,2)=6,AND($A674=$A675,$L675&gt;0)),AND(WEEKDAY($F674,2)=7,AND($A674=$A673,$L673&gt;0))),"ATENÇÃO · apontou sábado e domingo no mesmo fim de semana",IF(OR(WEEKDAY($F674,2)=6,WEEKDAY($F674,2)=7),"Jornada de fim de semana do 6x1",IF(OR($H674&gt;=Parâmetros!$E$20,$H674&lt;Parâmetros!$E$19),"ATENÇÃO · 6x1 apontou fora do horário diurno","Jornada fixa do 6x1"))),IF($D674="5x2","Jornada fixa do 5x2",IF($D674="Folguista",IF($J674=$K674,"Evidência confirma sequência","DIVERGE · sequência "&amp;$J674&amp;" × evidência "&amp;$K674),IF($K674=$E674,"Evidência confirma cadastro","DIVERGE · cadastro "&amp;$E674&amp;" × evidência "&amp;$K674)))))))))))</f>
        <v xml:space="preserve">Exceção cadastrada · Treinamento · O funcionario estava em treinamento </v>
      </c>
      <c r="W674" s="34" t="str">
        <f>IF(OR(OR($D674="6x1",$D674="FF 6x1"),$D674="5x2"),"",IF($AB674&lt;&gt;$AB673,IF(IFERROR(INDEX(Cadastro!$F$5:$F$243,$AB674),"")="",IF($L674&gt;0,1,0),IF(IFERROR(INDEX(Cadastro!$F$5:$F$243,$AB674),"")&lt;=IFERROR(INDEX(Parâmetros!$B$39:$B$48,MATCH($E674,Parâmetros!$A$39:$A$48,0)),99),IFERROR(INDEX(Cadastro!$F$5:$F$243,$AB674),""),0)),IF($L674&gt;0,IF(N($X673)&gt;0,1,N($W673)+1),IF(AND($L674=0,OR(N($W673)&gt;=IFERROR(INDEX(Parâmetros!$B$39:$B$48,MATCH($E674,Parâmetros!$A$39:$A$48,0)),99),AND(N($X673)&gt;0,N($X673)&lt;IFERROR(INDEX(Parâmetros!$C$39:$C$48,MATCH($E674,Parâmetros!$A$39:$A$48,0)),0)))),0,N($W673)+1))))</f>
        <v/>
      </c>
      <c r="X674" s="34" t="str">
        <f>IF(OR(OR($D674="6x1",$D674="FF 6x1"),$D674="5x2"),"",IF($AB674&lt;&gt;$AB673,IF(IFERROR(INDEX(Cadastro!$F$5:$F$243,$AB674),"")="",0,IF(IFERROR(INDEX(Cadastro!$F$5:$F$243,$AB674),"")&gt;IFERROR(INDEX(Parâmetros!$B$39:$B$48,MATCH($E674,Parâmetros!$A$39:$A$48,0)),99),IFERROR(INDEX(Cadastro!$F$5:$F$243,$AB674),"")-IFERROR(INDEX(Parâmetros!$B$39:$B$48,MATCH($E674,Parâmetros!$A$39:$A$48,0)),99),0)),IF(AND($L674=0,OR(N($W673)&gt;=IFERROR(INDEX(Parâmetros!$B$39:$B$48,MATCH($E674,Parâmetros!$A$39:$A$48,0)),99),AND(N($X673)&gt;0,N($X673)&lt;IFERROR(INDEX(Parâmetros!$C$39:$C$48,MATCH($E674,Parâmetros!$A$39:$A$48,0)),0)))),N($X673)+1,0)))</f>
        <v/>
      </c>
      <c r="Y674" t="str">
        <f>IF($AC674&lt;&gt;"",IF($L674&gt;0,$AC674&amp;" · com apontamento",$AC674),IF($E674="Férias",IF($L674&gt;0,"Férias · com apontamento","Férias (cadastro)"),IF(($Z674+$AA674-1)&gt;Parâmetros!$E$16,"Férias / afastamento",IF(AND($D674="5x2",OR(WEEKDAY($F674,2)=6,WEEKDAY($F674,2)=7)),IF($L674&gt;0,"Folga trabalhada","Folga"),IF($L674&gt;0,"Trabalhado",IF(OR(OR($D674="6x1",$D674="FF 6x1"),$D674="5x2"),IF(AND(OR($D674="6x1",$D674="FF 6x1"),OR(WEEKDAY($F674,2)=6,WEEKDAY($F674,2)=7)),"Folga","Falta de registro"),IF(AND($AB674&lt;&gt;$AB673,IFERROR(INDEX(Cadastro!$F$5:$F$243,$AB674),"")=""),"Indeterminado (início da série)",IF($X674&gt;0,"Folga","Falta de registro"))))))))</f>
        <v>Treinamento</v>
      </c>
      <c r="Z674" s="34">
        <f>IF(OR($L674&gt;0,$F674&gt;Parâmetros!$E$14),0,IF($A674&lt;&gt;$A673,1,N($Z673)+1))</f>
        <v>1</v>
      </c>
      <c r="AA674" s="34">
        <f>IF(OR($L674&gt;0,$F674&gt;Parâmetros!$E$14),0,IF(OR($A674&lt;&gt;$A675,$F675&gt;Parâmetros!$E$14),1,N($AA675)+1))</f>
        <v>1</v>
      </c>
      <c r="AB674" s="31">
        <f>IFERROR(MATCH($A674&amp;"|"&amp;TEXT(_xlfn.MAXIFS(Cadastro!$E$5:$E$243,Cadastro!$A$5:$A$243,$A674,Cadastro!$E$5:$E$243,"&lt;="&amp;$F674),"yyyymmdd"),Cadastro!$I$5:$I$243,0),"")</f>
        <v>99</v>
      </c>
      <c r="AC674" t="str">
        <f>IFERROR(_xlfn.SINGLE(INDEX(Exceções!$D$5:$D$203,MATCH($A674&amp;"|"&amp;$F674,Exceções!$F$5:$F$203,0))),"")</f>
        <v>Treinamento</v>
      </c>
      <c r="AD674" t="str">
        <f>IF($AC674="","",IFERROR(_xlfn.SINGLE(INDEX(Exceções!$E$5:$E$203,MATCH($A674&amp;"|"&amp;$F674,Exceções!$F$5:$F$203,0))),""))</f>
        <v xml:space="preserve">O funcionario estava em treinamento </v>
      </c>
    </row>
    <row r="675" spans="1:30" ht="15" hidden="1" customHeight="1" x14ac:dyDescent="0.25">
      <c r="A675" s="31">
        <v>56256</v>
      </c>
      <c r="B675" s="17" t="s">
        <v>49</v>
      </c>
      <c r="C675" s="17" t="str">
        <f>IFERROR(INDEX(Cadastro!$C$5:$C$243,$AB675),"NÃO INFORMADO")</f>
        <v>LUB</v>
      </c>
      <c r="D675" s="17" t="str">
        <f>IFERROR(INDEX(Cadastro!$D$5:$D$243,$AB675),"")</f>
        <v>6x1</v>
      </c>
      <c r="E675" s="17" t="str">
        <f>IFERROR(INDEX(Cadastro!$G$5:$G$243,$AB675),"")</f>
        <v>6x1</v>
      </c>
      <c r="F675" s="29">
        <v>46301</v>
      </c>
      <c r="G675" s="32" t="str">
        <f t="shared" si="60"/>
        <v>ter</v>
      </c>
      <c r="H675" s="31">
        <f>IF($L675=0,"",_xlfn.MINIFS(Dados!$Q:$Q,Dados!$A:$A,$A675,Dados!$S:$S,$F675))</f>
        <v>450</v>
      </c>
      <c r="I675" s="31">
        <f>IF($H675="","",_xlfn.MAXIFS(Dados!$R:$R,Dados!$A:$A,$A675,Dados!$S:$S,$F675))</f>
        <v>981</v>
      </c>
      <c r="J675" s="32" t="str">
        <f>IF($D675&lt;&gt;"Folguista","",IFERROR(INDEX(Parâmetros!$D$52:$G$52,1,MIN(4,MAX(1,$W675))),""))</f>
        <v/>
      </c>
      <c r="K675" s="32" t="str">
        <f>IF(OR($AC675&lt;&gt;"",$Y675="Folga",$Y675="Folga trabalhada",$Y675="Férias (cadastro)",$Y675="Férias / afastamento",$Y675="Indeterminado (início da série)"),"",IF(OR($D675="6x1",$D675="FF 6x1"),IF(OR(WEEKDAY($F675,2)=6,WEEKDAY($F675,2)=7),"6x1 sáb/dom","6x1"),IF($D675="5x2","5x2",IF($H675="",IF($D675="Folguista",$J675,$E675),IF(OR($H675&gt;=Parâmetros!$E$18,$H675&lt;Parâmetros!$E$19),"C",IF($H675&lt;Parâmetros!$E$20,"A","B"))))))</f>
        <v>6x1</v>
      </c>
      <c r="L675" s="30">
        <f>SUMIFS(Dados!$E:$E,Dados!$A:$A,$A675,Dados!$S:$S,$F675)</f>
        <v>7.8</v>
      </c>
      <c r="M675" s="30">
        <f>IFERROR(INDEX(Parâmetros!$E$6:$E$11,MATCH($K675,Parâmetros!$A$6:$A$11,0)),"")</f>
        <v>8.8000000000000007</v>
      </c>
      <c r="N675" s="33">
        <f t="shared" si="61"/>
        <v>0.88636363636363624</v>
      </c>
      <c r="O675" s="33">
        <f>Parâmetros!$E$13</f>
        <v>0.8</v>
      </c>
      <c r="P675" s="32" t="str">
        <f>IF(OR($M675="",$F675&gt;Parâmetros!$E$14),"Não","Sim")</f>
        <v>Sim</v>
      </c>
      <c r="Q675" s="32" t="str">
        <f t="shared" si="62"/>
        <v>Sim</v>
      </c>
      <c r="R675" s="32" t="str">
        <f t="shared" si="63"/>
        <v>Sim</v>
      </c>
      <c r="S675" s="30">
        <f t="shared" si="64"/>
        <v>0</v>
      </c>
      <c r="T675" s="32" t="str">
        <f>IF($Q675&lt;&gt;"Sim","",IF($N675&gt;Parâmetros!$E$15,"Sim","Não"))</f>
        <v>Não</v>
      </c>
      <c r="U675" s="17" t="str">
        <f t="shared" si="65"/>
        <v>Na meta</v>
      </c>
      <c r="V675" s="17" t="str">
        <f>IF($AC675&lt;&gt;"",IF($L675&gt;0,"ATENÇÃO · apontou em dia de "&amp;LOWER($AC675)&amp;" cadastrado","Exceção cadastrada · "&amp;$AC675)&amp;IF($AD675="",""," · "&amp;$AD675),IF($E675="Férias",IF($L675&gt;0,"ATENÇÃO · apontou estando de férias no cadastro","Férias no cadastro"),IF($Y675="Férias / afastamento","Afastamento · "&amp;($Z675+$AA675-1)&amp;" dias seguidos sem apontamento",IF($Y675="Folga trabalhada","ATENÇÃO · apontou em dia de folga da escala 5x2",IF($Y675="Folga",IF(AND($D675="5x2",OR(WEEKDAY($F675,2)=6,WEEKDAY($F675,2)=7)),"Folga de fim de semana da escala 5x2",IF(AND(OR($D675="6x1",$D675="FF 6x1"),WEEKDAY($F675,2)=6,FALSE()),"Folga de fim de semana · apontou no domingo anterior",IF(AND(OR($D675="6x1",$D675="FF 6x1"),WEEKDAY($F675,2)=7,AND($A675=$A674,$L674&gt;0)),"Folga de fim de semana · apontou no sábado",IF(AND(OR($D675="6x1",$D675="FF 6x1"),OR(WEEKDAY($F675,2)=6,WEEKDAY($F675,2)=7)),"Folga de fim de semana · sem apontamento no sábado nem no domingo","Folga prevista pelo ciclo")))),IF($Y675="Indeterminado (início da série)","Sem histórico anterior — informe o dia do ciclo no Cadastro",IF($Y675="Falta de registro",IF(OR(OR($D675="6x1",$D675="FF 6x1"),$D675="5x2"),"FALTA DE REGISTRO · dia útil da escala "&amp;$E675,"FALTA DE REGISTRO · dia "&amp;$W675&amp;" de "&amp;IFERROR(INDEX(Parâmetros!$B$39:$B$48,MATCH($E675,Parâmetros!$A$39:$A$48,0)),99)&amp;" do ciclo"),IF(OR($D675="6x1",$D675="FF 6x1"),IF(OR(AND(WEEKDAY($F675,2)=6,AND($A675=$A676,$L676&gt;0)),AND(WEEKDAY($F675,2)=7,AND($A675=$A674,$L674&gt;0))),"ATENÇÃO · apontou sábado e domingo no mesmo fim de semana",IF(OR(WEEKDAY($F675,2)=6,WEEKDAY($F675,2)=7),"Jornada de fim de semana do 6x1",IF(OR($H675&gt;=Parâmetros!$E$20,$H675&lt;Parâmetros!$E$19),"ATENÇÃO · 6x1 apontou fora do horário diurno","Jornada fixa do 6x1"))),IF($D675="5x2","Jornada fixa do 5x2",IF($D675="Folguista",IF($J675=$K675,"Evidência confirma sequência","DIVERGE · sequência "&amp;$J675&amp;" × evidência "&amp;$K675),IF($K675=$E675,"Evidência confirma cadastro","DIVERGE · cadastro "&amp;$E675&amp;" × evidência "&amp;$K675)))))))))))</f>
        <v>Jornada fixa do 6x1</v>
      </c>
      <c r="W675" s="34" t="str">
        <f>IF(OR(OR($D675="6x1",$D675="FF 6x1"),$D675="5x2"),"",IF($AB675&lt;&gt;$AB674,IF(IFERROR(INDEX(Cadastro!$F$5:$F$243,$AB675),"")="",IF($L675&gt;0,1,0),IF(IFERROR(INDEX(Cadastro!$F$5:$F$243,$AB675),"")&lt;=IFERROR(INDEX(Parâmetros!$B$39:$B$48,MATCH($E675,Parâmetros!$A$39:$A$48,0)),99),IFERROR(INDEX(Cadastro!$F$5:$F$243,$AB675),""),0)),IF($L675&gt;0,IF(N($X674)&gt;0,1,N($W674)+1),IF(AND($L675=0,OR(N($W674)&gt;=IFERROR(INDEX(Parâmetros!$B$39:$B$48,MATCH($E675,Parâmetros!$A$39:$A$48,0)),99),AND(N($X674)&gt;0,N($X674)&lt;IFERROR(INDEX(Parâmetros!$C$39:$C$48,MATCH($E675,Parâmetros!$A$39:$A$48,0)),0)))),0,N($W674)+1))))</f>
        <v/>
      </c>
      <c r="X675" s="34" t="str">
        <f>IF(OR(OR($D675="6x1",$D675="FF 6x1"),$D675="5x2"),"",IF($AB675&lt;&gt;$AB674,IF(IFERROR(INDEX(Cadastro!$F$5:$F$243,$AB675),"")="",0,IF(IFERROR(INDEX(Cadastro!$F$5:$F$243,$AB675),"")&gt;IFERROR(INDEX(Parâmetros!$B$39:$B$48,MATCH($E675,Parâmetros!$A$39:$A$48,0)),99),IFERROR(INDEX(Cadastro!$F$5:$F$243,$AB675),"")-IFERROR(INDEX(Parâmetros!$B$39:$B$48,MATCH($E675,Parâmetros!$A$39:$A$48,0)),99),0)),IF(AND($L675=0,OR(N($W674)&gt;=IFERROR(INDEX(Parâmetros!$B$39:$B$48,MATCH($E675,Parâmetros!$A$39:$A$48,0)),99),AND(N($X674)&gt;0,N($X674)&lt;IFERROR(INDEX(Parâmetros!$C$39:$C$48,MATCH($E675,Parâmetros!$A$39:$A$48,0)),0)))),N($X674)+1,0)))</f>
        <v/>
      </c>
      <c r="Y675" t="str">
        <f>IF($AC675&lt;&gt;"",IF($L675&gt;0,$AC675&amp;" · com apontamento",$AC675),IF($E675="Férias",IF($L675&gt;0,"Férias · com apontamento","Férias (cadastro)"),IF(($Z675+$AA675-1)&gt;Parâmetros!$E$16,"Férias / afastamento",IF(AND($D675="5x2",OR(WEEKDAY($F675,2)=6,WEEKDAY($F675,2)=7)),IF($L675&gt;0,"Folga trabalhada","Folga"),IF($L675&gt;0,"Trabalhado",IF(OR(OR($D675="6x1",$D675="FF 6x1"),$D675="5x2"),IF(AND(OR($D675="6x1",$D675="FF 6x1"),OR(WEEKDAY($F675,2)=6,WEEKDAY($F675,2)=7)),"Folga","Falta de registro"),IF(AND($AB675&lt;&gt;$AB674,IFERROR(INDEX(Cadastro!$F$5:$F$243,$AB675),"")=""),"Indeterminado (início da série)",IF($X675&gt;0,"Folga","Falta de registro"))))))))</f>
        <v>Trabalhado</v>
      </c>
      <c r="Z675" s="34">
        <f>IF(OR($L675&gt;0,$F675&gt;Parâmetros!$E$14),0,IF($A675&lt;&gt;$A674,1,N($Z674)+1))</f>
        <v>0</v>
      </c>
      <c r="AA675" s="34">
        <f>IF(OR($L675&gt;0,$F675&gt;Parâmetros!$E$14),0,IF(OR($A675&lt;&gt;$A676,$F676&gt;Parâmetros!$E$14),1,N($AA676)+1))</f>
        <v>0</v>
      </c>
      <c r="AB675" s="31">
        <f>IFERROR(MATCH($A675&amp;"|"&amp;TEXT(_xlfn.MAXIFS(Cadastro!$E$5:$E$243,Cadastro!$A$5:$A$243,$A675,Cadastro!$E$5:$E$243,"&lt;="&amp;$F675),"yyyymmdd"),Cadastro!$I$5:$I$243,0),"")</f>
        <v>99</v>
      </c>
      <c r="AC675" t="str">
        <f>IFERROR(_xlfn.SINGLE(INDEX(Exceções!$D$5:$D$203,MATCH($A675&amp;"|"&amp;$F675,Exceções!$F$5:$F$203,0))),"")</f>
        <v/>
      </c>
      <c r="AD675" t="str">
        <f>IF($AC675="","",IFERROR(_xlfn.SINGLE(INDEX(Exceções!$E$5:$E$203,MATCH($A675&amp;"|"&amp;$F675,Exceções!$F$5:$F$203,0))),""))</f>
        <v/>
      </c>
    </row>
    <row r="676" spans="1:30" ht="15" hidden="1" customHeight="1" x14ac:dyDescent="0.25">
      <c r="A676" s="31">
        <v>56256</v>
      </c>
      <c r="B676" s="17" t="s">
        <v>49</v>
      </c>
      <c r="C676" s="17" t="str">
        <f>IFERROR(INDEX(Cadastro!$C$5:$C$243,$AB676),"NÃO INFORMADO")</f>
        <v>LUB</v>
      </c>
      <c r="D676" s="17" t="str">
        <f>IFERROR(INDEX(Cadastro!$D$5:$D$243,$AB676),"")</f>
        <v>6x1</v>
      </c>
      <c r="E676" s="17" t="str">
        <f>IFERROR(INDEX(Cadastro!$G$5:$G$243,$AB676),"")</f>
        <v>6x1</v>
      </c>
      <c r="F676" s="29">
        <v>46302</v>
      </c>
      <c r="G676" s="32" t="str">
        <f t="shared" si="60"/>
        <v>qua</v>
      </c>
      <c r="H676" s="31">
        <f>IF($L676=0,"",_xlfn.MINIFS(Dados!$Q:$Q,Dados!$A:$A,$A676,Dados!$S:$S,$F676))</f>
        <v>441</v>
      </c>
      <c r="I676" s="31">
        <f>IF($H676="","",_xlfn.MAXIFS(Dados!$R:$R,Dados!$A:$A,$A676,Dados!$S:$S,$F676))</f>
        <v>981</v>
      </c>
      <c r="J676" s="32" t="str">
        <f>IF($D676&lt;&gt;"Folguista","",IFERROR(INDEX(Parâmetros!$D$52:$G$52,1,MIN(4,MAX(1,$W676))),""))</f>
        <v/>
      </c>
      <c r="K676" s="32" t="str">
        <f>IF(OR($AC676&lt;&gt;"",$Y676="Folga",$Y676="Folga trabalhada",$Y676="Férias (cadastro)",$Y676="Férias / afastamento",$Y676="Indeterminado (início da série)"),"",IF(OR($D676="6x1",$D676="FF 6x1"),IF(OR(WEEKDAY($F676,2)=6,WEEKDAY($F676,2)=7),"6x1 sáb/dom","6x1"),IF($D676="5x2","5x2",IF($H676="",IF($D676="Folguista",$J676,$E676),IF(OR($H676&gt;=Parâmetros!$E$18,$H676&lt;Parâmetros!$E$19),"C",IF($H676&lt;Parâmetros!$E$20,"A","B"))))))</f>
        <v>6x1</v>
      </c>
      <c r="L676" s="30">
        <f>SUMIFS(Dados!$E:$E,Dados!$A:$A,$A676,Dados!$S:$S,$F676)</f>
        <v>7.83</v>
      </c>
      <c r="M676" s="30">
        <f>IFERROR(INDEX(Parâmetros!$E$6:$E$11,MATCH($K676,Parâmetros!$A$6:$A$11,0)),"")</f>
        <v>8.8000000000000007</v>
      </c>
      <c r="N676" s="33">
        <f t="shared" si="61"/>
        <v>0.88977272727272716</v>
      </c>
      <c r="O676" s="33">
        <f>Parâmetros!$E$13</f>
        <v>0.8</v>
      </c>
      <c r="P676" s="32" t="str">
        <f>IF(OR($M676="",$F676&gt;Parâmetros!$E$14),"Não","Sim")</f>
        <v>Sim</v>
      </c>
      <c r="Q676" s="32" t="str">
        <f t="shared" si="62"/>
        <v>Sim</v>
      </c>
      <c r="R676" s="32" t="str">
        <f t="shared" si="63"/>
        <v>Sim</v>
      </c>
      <c r="S676" s="30">
        <f t="shared" si="64"/>
        <v>0</v>
      </c>
      <c r="T676" s="32" t="str">
        <f>IF($Q676&lt;&gt;"Sim","",IF($N676&gt;Parâmetros!$E$15,"Sim","Não"))</f>
        <v>Não</v>
      </c>
      <c r="U676" s="17" t="str">
        <f t="shared" si="65"/>
        <v>Na meta</v>
      </c>
      <c r="V676" s="17" t="str">
        <f>IF($AC676&lt;&gt;"",IF($L676&gt;0,"ATENÇÃO · apontou em dia de "&amp;LOWER($AC676)&amp;" cadastrado","Exceção cadastrada · "&amp;$AC676)&amp;IF($AD676="",""," · "&amp;$AD676),IF($E676="Férias",IF($L676&gt;0,"ATENÇÃO · apontou estando de férias no cadastro","Férias no cadastro"),IF($Y676="Férias / afastamento","Afastamento · "&amp;($Z676+$AA676-1)&amp;" dias seguidos sem apontamento",IF($Y676="Folga trabalhada","ATENÇÃO · apontou em dia de folga da escala 5x2",IF($Y676="Folga",IF(AND($D676="5x2",OR(WEEKDAY($F676,2)=6,WEEKDAY($F676,2)=7)),"Folga de fim de semana da escala 5x2",IF(AND(OR($D676="6x1",$D676="FF 6x1"),WEEKDAY($F676,2)=6,FALSE()),"Folga de fim de semana · apontou no domingo anterior",IF(AND(OR($D676="6x1",$D676="FF 6x1"),WEEKDAY($F676,2)=7,AND($A676=$A675,$L675&gt;0)),"Folga de fim de semana · apontou no sábado",IF(AND(OR($D676="6x1",$D676="FF 6x1"),OR(WEEKDAY($F676,2)=6,WEEKDAY($F676,2)=7)),"Folga de fim de semana · sem apontamento no sábado nem no domingo","Folga prevista pelo ciclo")))),IF($Y676="Indeterminado (início da série)","Sem histórico anterior — informe o dia do ciclo no Cadastro",IF($Y676="Falta de registro",IF(OR(OR($D676="6x1",$D676="FF 6x1"),$D676="5x2"),"FALTA DE REGISTRO · dia útil da escala "&amp;$E676,"FALTA DE REGISTRO · dia "&amp;$W676&amp;" de "&amp;IFERROR(INDEX(Parâmetros!$B$39:$B$48,MATCH($E676,Parâmetros!$A$39:$A$48,0)),99)&amp;" do ciclo"),IF(OR($D676="6x1",$D676="FF 6x1"),IF(OR(AND(WEEKDAY($F676,2)=6,AND($A676=$A677,$L677&gt;0)),AND(WEEKDAY($F676,2)=7,AND($A676=$A675,$L675&gt;0))),"ATENÇÃO · apontou sábado e domingo no mesmo fim de semana",IF(OR(WEEKDAY($F676,2)=6,WEEKDAY($F676,2)=7),"Jornada de fim de semana do 6x1",IF(OR($H676&gt;=Parâmetros!$E$20,$H676&lt;Parâmetros!$E$19),"ATENÇÃO · 6x1 apontou fora do horário diurno","Jornada fixa do 6x1"))),IF($D676="5x2","Jornada fixa do 5x2",IF($D676="Folguista",IF($J676=$K676,"Evidência confirma sequência","DIVERGE · sequência "&amp;$J676&amp;" × evidência "&amp;$K676),IF($K676=$E676,"Evidência confirma cadastro","DIVERGE · cadastro "&amp;$E676&amp;" × evidência "&amp;$K676)))))))))))</f>
        <v>Jornada fixa do 6x1</v>
      </c>
      <c r="W676" s="34" t="str">
        <f>IF(OR(OR($D676="6x1",$D676="FF 6x1"),$D676="5x2"),"",IF($AB676&lt;&gt;$AB675,IF(IFERROR(INDEX(Cadastro!$F$5:$F$243,$AB676),"")="",IF($L676&gt;0,1,0),IF(IFERROR(INDEX(Cadastro!$F$5:$F$243,$AB676),"")&lt;=IFERROR(INDEX(Parâmetros!$B$39:$B$48,MATCH($E676,Parâmetros!$A$39:$A$48,0)),99),IFERROR(INDEX(Cadastro!$F$5:$F$243,$AB676),""),0)),IF($L676&gt;0,IF(N($X675)&gt;0,1,N($W675)+1),IF(AND($L676=0,OR(N($W675)&gt;=IFERROR(INDEX(Parâmetros!$B$39:$B$48,MATCH($E676,Parâmetros!$A$39:$A$48,0)),99),AND(N($X675)&gt;0,N($X675)&lt;IFERROR(INDEX(Parâmetros!$C$39:$C$48,MATCH($E676,Parâmetros!$A$39:$A$48,0)),0)))),0,N($W675)+1))))</f>
        <v/>
      </c>
      <c r="X676" s="34" t="str">
        <f>IF(OR(OR($D676="6x1",$D676="FF 6x1"),$D676="5x2"),"",IF($AB676&lt;&gt;$AB675,IF(IFERROR(INDEX(Cadastro!$F$5:$F$243,$AB676),"")="",0,IF(IFERROR(INDEX(Cadastro!$F$5:$F$243,$AB676),"")&gt;IFERROR(INDEX(Parâmetros!$B$39:$B$48,MATCH($E676,Parâmetros!$A$39:$A$48,0)),99),IFERROR(INDEX(Cadastro!$F$5:$F$243,$AB676),"")-IFERROR(INDEX(Parâmetros!$B$39:$B$48,MATCH($E676,Parâmetros!$A$39:$A$48,0)),99),0)),IF(AND($L676=0,OR(N($W675)&gt;=IFERROR(INDEX(Parâmetros!$B$39:$B$48,MATCH($E676,Parâmetros!$A$39:$A$48,0)),99),AND(N($X675)&gt;0,N($X675)&lt;IFERROR(INDEX(Parâmetros!$C$39:$C$48,MATCH($E676,Parâmetros!$A$39:$A$48,0)),0)))),N($X675)+1,0)))</f>
        <v/>
      </c>
      <c r="Y676" t="str">
        <f>IF($AC676&lt;&gt;"",IF($L676&gt;0,$AC676&amp;" · com apontamento",$AC676),IF($E676="Férias",IF($L676&gt;0,"Férias · com apontamento","Férias (cadastro)"),IF(($Z676+$AA676-1)&gt;Parâmetros!$E$16,"Férias / afastamento",IF(AND($D676="5x2",OR(WEEKDAY($F676,2)=6,WEEKDAY($F676,2)=7)),IF($L676&gt;0,"Folga trabalhada","Folga"),IF($L676&gt;0,"Trabalhado",IF(OR(OR($D676="6x1",$D676="FF 6x1"),$D676="5x2"),IF(AND(OR($D676="6x1",$D676="FF 6x1"),OR(WEEKDAY($F676,2)=6,WEEKDAY($F676,2)=7)),"Folga","Falta de registro"),IF(AND($AB676&lt;&gt;$AB675,IFERROR(INDEX(Cadastro!$F$5:$F$243,$AB676),"")=""),"Indeterminado (início da série)",IF($X676&gt;0,"Folga","Falta de registro"))))))))</f>
        <v>Trabalhado</v>
      </c>
      <c r="Z676" s="34">
        <f>IF(OR($L676&gt;0,$F676&gt;Parâmetros!$E$14),0,IF($A676&lt;&gt;$A675,1,N($Z675)+1))</f>
        <v>0</v>
      </c>
      <c r="AA676" s="34">
        <f>IF(OR($L676&gt;0,$F676&gt;Parâmetros!$E$14),0,IF(OR($A676&lt;&gt;$A677,$F677&gt;Parâmetros!$E$14),1,N($AA677)+1))</f>
        <v>0</v>
      </c>
      <c r="AB676" s="31">
        <f>IFERROR(MATCH($A676&amp;"|"&amp;TEXT(_xlfn.MAXIFS(Cadastro!$E$5:$E$243,Cadastro!$A$5:$A$243,$A676,Cadastro!$E$5:$E$243,"&lt;="&amp;$F676),"yyyymmdd"),Cadastro!$I$5:$I$243,0),"")</f>
        <v>99</v>
      </c>
      <c r="AC676" t="str">
        <f>IFERROR(_xlfn.SINGLE(INDEX(Exceções!$D$5:$D$203,MATCH($A676&amp;"|"&amp;$F676,Exceções!$F$5:$F$203,0))),"")</f>
        <v/>
      </c>
      <c r="AD676" t="str">
        <f>IF($AC676="","",IFERROR(_xlfn.SINGLE(INDEX(Exceções!$E$5:$E$203,MATCH($A676&amp;"|"&amp;$F676,Exceções!$F$5:$F$203,0))),""))</f>
        <v/>
      </c>
    </row>
    <row r="677" spans="1:30" ht="15" hidden="1" customHeight="1" x14ac:dyDescent="0.25">
      <c r="A677" s="31">
        <v>56256</v>
      </c>
      <c r="B677" s="17" t="s">
        <v>49</v>
      </c>
      <c r="C677" s="17" t="str">
        <f>IFERROR(INDEX(Cadastro!$C$5:$C$243,$AB677),"NÃO INFORMADO")</f>
        <v>LUB</v>
      </c>
      <c r="D677" s="17" t="str">
        <f>IFERROR(INDEX(Cadastro!$D$5:$D$243,$AB677),"")</f>
        <v>6x1</v>
      </c>
      <c r="E677" s="17" t="str">
        <f>IFERROR(INDEX(Cadastro!$G$5:$G$243,$AB677),"")</f>
        <v>6x1</v>
      </c>
      <c r="F677" s="29">
        <v>46303</v>
      </c>
      <c r="G677" s="32" t="str">
        <f t="shared" si="60"/>
        <v>qui</v>
      </c>
      <c r="H677" s="31">
        <f>IF($L677=0,"",_xlfn.MINIFS(Dados!$Q:$Q,Dados!$A:$A,$A677,Dados!$S:$S,$F677))</f>
        <v>440</v>
      </c>
      <c r="I677" s="31">
        <f>IF($H677="","",_xlfn.MAXIFS(Dados!$R:$R,Dados!$A:$A,$A677,Dados!$S:$S,$F677))</f>
        <v>980</v>
      </c>
      <c r="J677" s="32" t="str">
        <f>IF($D677&lt;&gt;"Folguista","",IFERROR(INDEX(Parâmetros!$D$52:$G$52,1,MIN(4,MAX(1,$W677))),""))</f>
        <v/>
      </c>
      <c r="K677" s="32" t="str">
        <f>IF(OR($AC677&lt;&gt;"",$Y677="Folga",$Y677="Folga trabalhada",$Y677="Férias (cadastro)",$Y677="Férias / afastamento",$Y677="Indeterminado (início da série)"),"",IF(OR($D677="6x1",$D677="FF 6x1"),IF(OR(WEEKDAY($F677,2)=6,WEEKDAY($F677,2)=7),"6x1 sáb/dom","6x1"),IF($D677="5x2","5x2",IF($H677="",IF($D677="Folguista",$J677,$E677),IF(OR($H677&gt;=Parâmetros!$E$18,$H677&lt;Parâmetros!$E$19),"C",IF($H677&lt;Parâmetros!$E$20,"A","B"))))))</f>
        <v>6x1</v>
      </c>
      <c r="L677" s="30">
        <f>SUMIFS(Dados!$E:$E,Dados!$A:$A,$A677,Dados!$S:$S,$F677)</f>
        <v>7.2100000000000026</v>
      </c>
      <c r="M677" s="30">
        <f>IFERROR(INDEX(Parâmetros!$E$6:$E$11,MATCH($K677,Parâmetros!$A$6:$A$11,0)),"")</f>
        <v>8.8000000000000007</v>
      </c>
      <c r="N677" s="33">
        <f t="shared" si="61"/>
        <v>0.81931818181818206</v>
      </c>
      <c r="O677" s="33">
        <f>Parâmetros!$E$13</f>
        <v>0.8</v>
      </c>
      <c r="P677" s="32" t="str">
        <f>IF(OR($M677="",$F677&gt;Parâmetros!$E$14),"Não","Sim")</f>
        <v>Sim</v>
      </c>
      <c r="Q677" s="32" t="str">
        <f t="shared" si="62"/>
        <v>Sim</v>
      </c>
      <c r="R677" s="32" t="str">
        <f t="shared" si="63"/>
        <v>Sim</v>
      </c>
      <c r="S677" s="30">
        <f t="shared" si="64"/>
        <v>0</v>
      </c>
      <c r="T677" s="32" t="str">
        <f>IF($Q677&lt;&gt;"Sim","",IF($N677&gt;Parâmetros!$E$15,"Sim","Não"))</f>
        <v>Não</v>
      </c>
      <c r="U677" s="17" t="str">
        <f t="shared" si="65"/>
        <v>Na meta</v>
      </c>
      <c r="V677" s="17" t="str">
        <f>IF($AC677&lt;&gt;"",IF($L677&gt;0,"ATENÇÃO · apontou em dia de "&amp;LOWER($AC677)&amp;" cadastrado","Exceção cadastrada · "&amp;$AC677)&amp;IF($AD677="",""," · "&amp;$AD677),IF($E677="Férias",IF($L677&gt;0,"ATENÇÃO · apontou estando de férias no cadastro","Férias no cadastro"),IF($Y677="Férias / afastamento","Afastamento · "&amp;($Z677+$AA677-1)&amp;" dias seguidos sem apontamento",IF($Y677="Folga trabalhada","ATENÇÃO · apontou em dia de folga da escala 5x2",IF($Y677="Folga",IF(AND($D677="5x2",OR(WEEKDAY($F677,2)=6,WEEKDAY($F677,2)=7)),"Folga de fim de semana da escala 5x2",IF(AND(OR($D677="6x1",$D677="FF 6x1"),WEEKDAY($F677,2)=6,FALSE()),"Folga de fim de semana · apontou no domingo anterior",IF(AND(OR($D677="6x1",$D677="FF 6x1"),WEEKDAY($F677,2)=7,AND($A677=$A676,$L676&gt;0)),"Folga de fim de semana · apontou no sábado",IF(AND(OR($D677="6x1",$D677="FF 6x1"),OR(WEEKDAY($F677,2)=6,WEEKDAY($F677,2)=7)),"Folga de fim de semana · sem apontamento no sábado nem no domingo","Folga prevista pelo ciclo")))),IF($Y677="Indeterminado (início da série)","Sem histórico anterior — informe o dia do ciclo no Cadastro",IF($Y677="Falta de registro",IF(OR(OR($D677="6x1",$D677="FF 6x1"),$D677="5x2"),"FALTA DE REGISTRO · dia útil da escala "&amp;$E677,"FALTA DE REGISTRO · dia "&amp;$W677&amp;" de "&amp;IFERROR(INDEX(Parâmetros!$B$39:$B$48,MATCH($E677,Parâmetros!$A$39:$A$48,0)),99)&amp;" do ciclo"),IF(OR($D677="6x1",$D677="FF 6x1"),IF(OR(AND(WEEKDAY($F677,2)=6,AND($A677=$A678,$L678&gt;0)),AND(WEEKDAY($F677,2)=7,AND($A677=$A676,$L676&gt;0))),"ATENÇÃO · apontou sábado e domingo no mesmo fim de semana",IF(OR(WEEKDAY($F677,2)=6,WEEKDAY($F677,2)=7),"Jornada de fim de semana do 6x1",IF(OR($H677&gt;=Parâmetros!$E$20,$H677&lt;Parâmetros!$E$19),"ATENÇÃO · 6x1 apontou fora do horário diurno","Jornada fixa do 6x1"))),IF($D677="5x2","Jornada fixa do 5x2",IF($D677="Folguista",IF($J677=$K677,"Evidência confirma sequência","DIVERGE · sequência "&amp;$J677&amp;" × evidência "&amp;$K677),IF($K677=$E677,"Evidência confirma cadastro","DIVERGE · cadastro "&amp;$E677&amp;" × evidência "&amp;$K677)))))))))))</f>
        <v>Jornada fixa do 6x1</v>
      </c>
      <c r="W677" s="34" t="str">
        <f>IF(OR(OR($D677="6x1",$D677="FF 6x1"),$D677="5x2"),"",IF($AB677&lt;&gt;$AB676,IF(IFERROR(INDEX(Cadastro!$F$5:$F$243,$AB677),"")="",IF($L677&gt;0,1,0),IF(IFERROR(INDEX(Cadastro!$F$5:$F$243,$AB677),"")&lt;=IFERROR(INDEX(Parâmetros!$B$39:$B$48,MATCH($E677,Parâmetros!$A$39:$A$48,0)),99),IFERROR(INDEX(Cadastro!$F$5:$F$243,$AB677),""),0)),IF($L677&gt;0,IF(N($X676)&gt;0,1,N($W676)+1),IF(AND($L677=0,OR(N($W676)&gt;=IFERROR(INDEX(Parâmetros!$B$39:$B$48,MATCH($E677,Parâmetros!$A$39:$A$48,0)),99),AND(N($X676)&gt;0,N($X676)&lt;IFERROR(INDEX(Parâmetros!$C$39:$C$48,MATCH($E677,Parâmetros!$A$39:$A$48,0)),0)))),0,N($W676)+1))))</f>
        <v/>
      </c>
      <c r="X677" s="34" t="str">
        <f>IF(OR(OR($D677="6x1",$D677="FF 6x1"),$D677="5x2"),"",IF($AB677&lt;&gt;$AB676,IF(IFERROR(INDEX(Cadastro!$F$5:$F$243,$AB677),"")="",0,IF(IFERROR(INDEX(Cadastro!$F$5:$F$243,$AB677),"")&gt;IFERROR(INDEX(Parâmetros!$B$39:$B$48,MATCH($E677,Parâmetros!$A$39:$A$48,0)),99),IFERROR(INDEX(Cadastro!$F$5:$F$243,$AB677),"")-IFERROR(INDEX(Parâmetros!$B$39:$B$48,MATCH($E677,Parâmetros!$A$39:$A$48,0)),99),0)),IF(AND($L677=0,OR(N($W676)&gt;=IFERROR(INDEX(Parâmetros!$B$39:$B$48,MATCH($E677,Parâmetros!$A$39:$A$48,0)),99),AND(N($X676)&gt;0,N($X676)&lt;IFERROR(INDEX(Parâmetros!$C$39:$C$48,MATCH($E677,Parâmetros!$A$39:$A$48,0)),0)))),N($X676)+1,0)))</f>
        <v/>
      </c>
      <c r="Y677" t="str">
        <f>IF($AC677&lt;&gt;"",IF($L677&gt;0,$AC677&amp;" · com apontamento",$AC677),IF($E677="Férias",IF($L677&gt;0,"Férias · com apontamento","Férias (cadastro)"),IF(($Z677+$AA677-1)&gt;Parâmetros!$E$16,"Férias / afastamento",IF(AND($D677="5x2",OR(WEEKDAY($F677,2)=6,WEEKDAY($F677,2)=7)),IF($L677&gt;0,"Folga trabalhada","Folga"),IF($L677&gt;0,"Trabalhado",IF(OR(OR($D677="6x1",$D677="FF 6x1"),$D677="5x2"),IF(AND(OR($D677="6x1",$D677="FF 6x1"),OR(WEEKDAY($F677,2)=6,WEEKDAY($F677,2)=7)),"Folga","Falta de registro"),IF(AND($AB677&lt;&gt;$AB676,IFERROR(INDEX(Cadastro!$F$5:$F$243,$AB677),"")=""),"Indeterminado (início da série)",IF($X677&gt;0,"Folga","Falta de registro"))))))))</f>
        <v>Trabalhado</v>
      </c>
      <c r="Z677" s="34">
        <f>IF(OR($L677&gt;0,$F677&gt;Parâmetros!$E$14),0,IF($A677&lt;&gt;$A676,1,N($Z676)+1))</f>
        <v>0</v>
      </c>
      <c r="AA677" s="34">
        <f>IF(OR($L677&gt;0,$F677&gt;Parâmetros!$E$14),0,IF(OR($A677&lt;&gt;$A678,$F678&gt;Parâmetros!$E$14),1,N($AA678)+1))</f>
        <v>0</v>
      </c>
      <c r="AB677" s="31">
        <f>IFERROR(MATCH($A677&amp;"|"&amp;TEXT(_xlfn.MAXIFS(Cadastro!$E$5:$E$243,Cadastro!$A$5:$A$243,$A677,Cadastro!$E$5:$E$243,"&lt;="&amp;$F677),"yyyymmdd"),Cadastro!$I$5:$I$243,0),"")</f>
        <v>99</v>
      </c>
      <c r="AC677" t="str">
        <f>IFERROR(_xlfn.SINGLE(INDEX(Exceções!$D$5:$D$203,MATCH($A677&amp;"|"&amp;$F677,Exceções!$F$5:$F$203,0))),"")</f>
        <v/>
      </c>
      <c r="AD677" t="str">
        <f>IF($AC677="","",IFERROR(_xlfn.SINGLE(INDEX(Exceções!$E$5:$E$203,MATCH($A677&amp;"|"&amp;$F677,Exceções!$F$5:$F$203,0))),""))</f>
        <v/>
      </c>
    </row>
    <row r="678" spans="1:30" ht="15" hidden="1" customHeight="1" x14ac:dyDescent="0.25">
      <c r="A678" s="31">
        <v>56256</v>
      </c>
      <c r="B678" s="17" t="s">
        <v>49</v>
      </c>
      <c r="C678" s="17" t="str">
        <f>IFERROR(INDEX(Cadastro!$C$5:$C$243,$AB678),"NÃO INFORMADO")</f>
        <v>LUB</v>
      </c>
      <c r="D678" s="17" t="str">
        <f>IFERROR(INDEX(Cadastro!$D$5:$D$243,$AB678),"")</f>
        <v>6x1</v>
      </c>
      <c r="E678" s="17" t="str">
        <f>IFERROR(INDEX(Cadastro!$G$5:$G$243,$AB678),"")</f>
        <v>6x1</v>
      </c>
      <c r="F678" s="29">
        <v>46304</v>
      </c>
      <c r="G678" s="32" t="str">
        <f t="shared" si="60"/>
        <v>sex</v>
      </c>
      <c r="H678" s="31">
        <f>IF($L678=0,"",_xlfn.MINIFS(Dados!$Q:$Q,Dados!$A:$A,$A678,Dados!$S:$S,$F678))</f>
        <v>440</v>
      </c>
      <c r="I678" s="31">
        <f>IF($H678="","",_xlfn.MAXIFS(Dados!$R:$R,Dados!$A:$A,$A678,Dados!$S:$S,$F678))</f>
        <v>980</v>
      </c>
      <c r="J678" s="32" t="str">
        <f>IF($D678&lt;&gt;"Folguista","",IFERROR(INDEX(Parâmetros!$D$52:$G$52,1,MIN(4,MAX(1,$W678))),""))</f>
        <v/>
      </c>
      <c r="K678" s="32" t="str">
        <f>IF(OR($AC678&lt;&gt;"",$Y678="Folga",$Y678="Folga trabalhada",$Y678="Férias (cadastro)",$Y678="Férias / afastamento",$Y678="Indeterminado (início da série)"),"",IF(OR($D678="6x1",$D678="FF 6x1"),IF(OR(WEEKDAY($F678,2)=6,WEEKDAY($F678,2)=7),"6x1 sáb/dom","6x1"),IF($D678="5x2","5x2",IF($H678="",IF($D678="Folguista",$J678,$E678),IF(OR($H678&gt;=Parâmetros!$E$18,$H678&lt;Parâmetros!$E$19),"C",IF($H678&lt;Parâmetros!$E$20,"A","B"))))))</f>
        <v>6x1</v>
      </c>
      <c r="L678" s="30">
        <f>SUMIFS(Dados!$E:$E,Dados!$A:$A,$A678,Dados!$S:$S,$F678)</f>
        <v>8</v>
      </c>
      <c r="M678" s="30">
        <f>IFERROR(INDEX(Parâmetros!$E$6:$E$11,MATCH($K678,Parâmetros!$A$6:$A$11,0)),"")</f>
        <v>8.8000000000000007</v>
      </c>
      <c r="N678" s="33">
        <f t="shared" si="61"/>
        <v>0.90909090909090906</v>
      </c>
      <c r="O678" s="33">
        <f>Parâmetros!$E$13</f>
        <v>0.8</v>
      </c>
      <c r="P678" s="32" t="str">
        <f>IF(OR($M678="",$F678&gt;Parâmetros!$E$14),"Não","Sim")</f>
        <v>Sim</v>
      </c>
      <c r="Q678" s="32" t="str">
        <f t="shared" si="62"/>
        <v>Sim</v>
      </c>
      <c r="R678" s="32" t="str">
        <f t="shared" si="63"/>
        <v>Sim</v>
      </c>
      <c r="S678" s="30">
        <f t="shared" si="64"/>
        <v>0</v>
      </c>
      <c r="T678" s="32" t="str">
        <f>IF($Q678&lt;&gt;"Sim","",IF($N678&gt;Parâmetros!$E$15,"Sim","Não"))</f>
        <v>Não</v>
      </c>
      <c r="U678" s="17" t="str">
        <f t="shared" si="65"/>
        <v>Na meta</v>
      </c>
      <c r="V678" s="17" t="str">
        <f>IF($AC678&lt;&gt;"",IF($L678&gt;0,"ATENÇÃO · apontou em dia de "&amp;LOWER($AC678)&amp;" cadastrado","Exceção cadastrada · "&amp;$AC678)&amp;IF($AD678="",""," · "&amp;$AD678),IF($E678="Férias",IF($L678&gt;0,"ATENÇÃO · apontou estando de férias no cadastro","Férias no cadastro"),IF($Y678="Férias / afastamento","Afastamento · "&amp;($Z678+$AA678-1)&amp;" dias seguidos sem apontamento",IF($Y678="Folga trabalhada","ATENÇÃO · apontou em dia de folga da escala 5x2",IF($Y678="Folga",IF(AND($D678="5x2",OR(WEEKDAY($F678,2)=6,WEEKDAY($F678,2)=7)),"Folga de fim de semana da escala 5x2",IF(AND(OR($D678="6x1",$D678="FF 6x1"),WEEKDAY($F678,2)=6,FALSE()),"Folga de fim de semana · apontou no domingo anterior",IF(AND(OR($D678="6x1",$D678="FF 6x1"),WEEKDAY($F678,2)=7,AND($A678=$A677,$L677&gt;0)),"Folga de fim de semana · apontou no sábado",IF(AND(OR($D678="6x1",$D678="FF 6x1"),OR(WEEKDAY($F678,2)=6,WEEKDAY($F678,2)=7)),"Folga de fim de semana · sem apontamento no sábado nem no domingo","Folga prevista pelo ciclo")))),IF($Y678="Indeterminado (início da série)","Sem histórico anterior — informe o dia do ciclo no Cadastro",IF($Y678="Falta de registro",IF(OR(OR($D678="6x1",$D678="FF 6x1"),$D678="5x2"),"FALTA DE REGISTRO · dia útil da escala "&amp;$E678,"FALTA DE REGISTRO · dia "&amp;$W678&amp;" de "&amp;IFERROR(INDEX(Parâmetros!$B$39:$B$48,MATCH($E678,Parâmetros!$A$39:$A$48,0)),99)&amp;" do ciclo"),IF(OR($D678="6x1",$D678="FF 6x1"),IF(OR(AND(WEEKDAY($F678,2)=6,AND($A678=$A679,$L679&gt;0)),AND(WEEKDAY($F678,2)=7,AND($A678=$A677,$L677&gt;0))),"ATENÇÃO · apontou sábado e domingo no mesmo fim de semana",IF(OR(WEEKDAY($F678,2)=6,WEEKDAY($F678,2)=7),"Jornada de fim de semana do 6x1",IF(OR($H678&gt;=Parâmetros!$E$20,$H678&lt;Parâmetros!$E$19),"ATENÇÃO · 6x1 apontou fora do horário diurno","Jornada fixa do 6x1"))),IF($D678="5x2","Jornada fixa do 5x2",IF($D678="Folguista",IF($J678=$K678,"Evidência confirma sequência","DIVERGE · sequência "&amp;$J678&amp;" × evidência "&amp;$K678),IF($K678=$E678,"Evidência confirma cadastro","DIVERGE · cadastro "&amp;$E678&amp;" × evidência "&amp;$K678)))))))))))</f>
        <v>Jornada fixa do 6x1</v>
      </c>
      <c r="W678" s="34" t="str">
        <f>IF(OR(OR($D678="6x1",$D678="FF 6x1"),$D678="5x2"),"",IF($AB678&lt;&gt;$AB677,IF(IFERROR(INDEX(Cadastro!$F$5:$F$243,$AB678),"")="",IF($L678&gt;0,1,0),IF(IFERROR(INDEX(Cadastro!$F$5:$F$243,$AB678),"")&lt;=IFERROR(INDEX(Parâmetros!$B$39:$B$48,MATCH($E678,Parâmetros!$A$39:$A$48,0)),99),IFERROR(INDEX(Cadastro!$F$5:$F$243,$AB678),""),0)),IF($L678&gt;0,IF(N($X677)&gt;0,1,N($W677)+1),IF(AND($L678=0,OR(N($W677)&gt;=IFERROR(INDEX(Parâmetros!$B$39:$B$48,MATCH($E678,Parâmetros!$A$39:$A$48,0)),99),AND(N($X677)&gt;0,N($X677)&lt;IFERROR(INDEX(Parâmetros!$C$39:$C$48,MATCH($E678,Parâmetros!$A$39:$A$48,0)),0)))),0,N($W677)+1))))</f>
        <v/>
      </c>
      <c r="X678" s="34" t="str">
        <f>IF(OR(OR($D678="6x1",$D678="FF 6x1"),$D678="5x2"),"",IF($AB678&lt;&gt;$AB677,IF(IFERROR(INDEX(Cadastro!$F$5:$F$243,$AB678),"")="",0,IF(IFERROR(INDEX(Cadastro!$F$5:$F$243,$AB678),"")&gt;IFERROR(INDEX(Parâmetros!$B$39:$B$48,MATCH($E678,Parâmetros!$A$39:$A$48,0)),99),IFERROR(INDEX(Cadastro!$F$5:$F$243,$AB678),"")-IFERROR(INDEX(Parâmetros!$B$39:$B$48,MATCH($E678,Parâmetros!$A$39:$A$48,0)),99),0)),IF(AND($L678=0,OR(N($W677)&gt;=IFERROR(INDEX(Parâmetros!$B$39:$B$48,MATCH($E678,Parâmetros!$A$39:$A$48,0)),99),AND(N($X677)&gt;0,N($X677)&lt;IFERROR(INDEX(Parâmetros!$C$39:$C$48,MATCH($E678,Parâmetros!$A$39:$A$48,0)),0)))),N($X677)+1,0)))</f>
        <v/>
      </c>
      <c r="Y678" t="str">
        <f>IF($AC678&lt;&gt;"",IF($L678&gt;0,$AC678&amp;" · com apontamento",$AC678),IF($E678="Férias",IF($L678&gt;0,"Férias · com apontamento","Férias (cadastro)"),IF(($Z678+$AA678-1)&gt;Parâmetros!$E$16,"Férias / afastamento",IF(AND($D678="5x2",OR(WEEKDAY($F678,2)=6,WEEKDAY($F678,2)=7)),IF($L678&gt;0,"Folga trabalhada","Folga"),IF($L678&gt;0,"Trabalhado",IF(OR(OR($D678="6x1",$D678="FF 6x1"),$D678="5x2"),IF(AND(OR($D678="6x1",$D678="FF 6x1"),OR(WEEKDAY($F678,2)=6,WEEKDAY($F678,2)=7)),"Folga","Falta de registro"),IF(AND($AB678&lt;&gt;$AB677,IFERROR(INDEX(Cadastro!$F$5:$F$243,$AB678),"")=""),"Indeterminado (início da série)",IF($X678&gt;0,"Folga","Falta de registro"))))))))</f>
        <v>Trabalhado</v>
      </c>
      <c r="Z678" s="34">
        <f>IF(OR($L678&gt;0,$F678&gt;Parâmetros!$E$14),0,IF($A678&lt;&gt;$A677,1,N($Z677)+1))</f>
        <v>0</v>
      </c>
      <c r="AA678" s="34">
        <f>IF(OR($L678&gt;0,$F678&gt;Parâmetros!$E$14),0,IF(OR($A678&lt;&gt;$A679,$F679&gt;Parâmetros!$E$14),1,N($AA679)+1))</f>
        <v>0</v>
      </c>
      <c r="AB678" s="31">
        <f>IFERROR(MATCH($A678&amp;"|"&amp;TEXT(_xlfn.MAXIFS(Cadastro!$E$5:$E$243,Cadastro!$A$5:$A$243,$A678,Cadastro!$E$5:$E$243,"&lt;="&amp;$F678),"yyyymmdd"),Cadastro!$I$5:$I$243,0),"")</f>
        <v>99</v>
      </c>
      <c r="AC678" t="str">
        <f>IFERROR(_xlfn.SINGLE(INDEX(Exceções!$D$5:$D$203,MATCH($A678&amp;"|"&amp;$F678,Exceções!$F$5:$F$203,0))),"")</f>
        <v/>
      </c>
      <c r="AD678" t="str">
        <f>IF($AC678="","",IFERROR(_xlfn.SINGLE(INDEX(Exceções!$E$5:$E$203,MATCH($A678&amp;"|"&amp;$F678,Exceções!$F$5:$F$203,0))),""))</f>
        <v/>
      </c>
    </row>
    <row r="679" spans="1:30" ht="15" hidden="1" customHeight="1" x14ac:dyDescent="0.25">
      <c r="A679" s="31">
        <v>56256</v>
      </c>
      <c r="B679" s="17" t="s">
        <v>49</v>
      </c>
      <c r="C679" s="17" t="str">
        <f>IFERROR(INDEX(Cadastro!$C$5:$C$243,$AB679),"NÃO INFORMADO")</f>
        <v>LUB</v>
      </c>
      <c r="D679" s="17" t="str">
        <f>IFERROR(INDEX(Cadastro!$D$5:$D$243,$AB679),"")</f>
        <v>6x1</v>
      </c>
      <c r="E679" s="17" t="str">
        <f>IFERROR(INDEX(Cadastro!$G$5:$G$243,$AB679),"")</f>
        <v>6x1</v>
      </c>
      <c r="F679" s="29">
        <v>46305</v>
      </c>
      <c r="G679" s="32" t="str">
        <f t="shared" si="60"/>
        <v>sáb</v>
      </c>
      <c r="H679" s="31">
        <f>IF($L679=0,"",_xlfn.MINIFS(Dados!$Q:$Q,Dados!$A:$A,$A679,Dados!$S:$S,$F679))</f>
        <v>440</v>
      </c>
      <c r="I679" s="31">
        <f>IF($H679="","",_xlfn.MAXIFS(Dados!$R:$R,Dados!$A:$A,$A679,Dados!$S:$S,$F679))</f>
        <v>900</v>
      </c>
      <c r="J679" s="32" t="str">
        <f>IF($D679&lt;&gt;"Folguista","",IFERROR(INDEX(Parâmetros!$D$52:$G$52,1,MIN(4,MAX(1,$W679))),""))</f>
        <v/>
      </c>
      <c r="K679" s="32" t="str">
        <f>IF(OR($AC679&lt;&gt;"",$Y679="Folga",$Y679="Folga trabalhada",$Y679="Férias (cadastro)",$Y679="Férias / afastamento",$Y679="Indeterminado (início da série)"),"",IF(OR($D679="6x1",$D679="FF 6x1"),IF(OR(WEEKDAY($F679,2)=6,WEEKDAY($F679,2)=7),"6x1 sáb/dom","6x1"),IF($D679="5x2","5x2",IF($H679="",IF($D679="Folguista",$J679,$E679),IF(OR($H679&gt;=Parâmetros!$E$18,$H679&lt;Parâmetros!$E$19),"C",IF($H679&lt;Parâmetros!$E$20,"A","B"))))))</f>
        <v>6x1 sáb/dom</v>
      </c>
      <c r="L679" s="30">
        <f>SUMIFS(Dados!$E:$E,Dados!$A:$A,$A679,Dados!$S:$S,$F679)</f>
        <v>6.63</v>
      </c>
      <c r="M679" s="30">
        <f>IFERROR(INDEX(Parâmetros!$E$6:$E$11,MATCH($K679,Parâmetros!$A$6:$A$11,0)),"")</f>
        <v>7.33</v>
      </c>
      <c r="N679" s="33">
        <f t="shared" si="61"/>
        <v>0.90450204638472032</v>
      </c>
      <c r="O679" s="33">
        <f>Parâmetros!$E$13</f>
        <v>0.8</v>
      </c>
      <c r="P679" s="32" t="str">
        <f>IF(OR($M679="",$F679&gt;Parâmetros!$E$14),"Não","Sim")</f>
        <v>Sim</v>
      </c>
      <c r="Q679" s="32" t="str">
        <f t="shared" si="62"/>
        <v>Sim</v>
      </c>
      <c r="R679" s="32" t="str">
        <f t="shared" si="63"/>
        <v>Sim</v>
      </c>
      <c r="S679" s="30">
        <f t="shared" si="64"/>
        <v>0</v>
      </c>
      <c r="T679" s="32" t="str">
        <f>IF($Q679&lt;&gt;"Sim","",IF($N679&gt;Parâmetros!$E$15,"Sim","Não"))</f>
        <v>Não</v>
      </c>
      <c r="U679" s="17" t="str">
        <f t="shared" si="65"/>
        <v>Na meta</v>
      </c>
      <c r="V679" s="17" t="str">
        <f>IF($AC679&lt;&gt;"",IF($L679&gt;0,"ATENÇÃO · apontou em dia de "&amp;LOWER($AC679)&amp;" cadastrado","Exceção cadastrada · "&amp;$AC679)&amp;IF($AD679="",""," · "&amp;$AD679),IF($E679="Férias",IF($L679&gt;0,"ATENÇÃO · apontou estando de férias no cadastro","Férias no cadastro"),IF($Y679="Férias / afastamento","Afastamento · "&amp;($Z679+$AA679-1)&amp;" dias seguidos sem apontamento",IF($Y679="Folga trabalhada","ATENÇÃO · apontou em dia de folga da escala 5x2",IF($Y679="Folga",IF(AND($D679="5x2",OR(WEEKDAY($F679,2)=6,WEEKDAY($F679,2)=7)),"Folga de fim de semana da escala 5x2",IF(AND(OR($D679="6x1",$D679="FF 6x1"),WEEKDAY($F679,2)=6,FALSE()),"Folga de fim de semana · apontou no domingo anterior",IF(AND(OR($D679="6x1",$D679="FF 6x1"),WEEKDAY($F679,2)=7,AND($A679=$A678,$L678&gt;0)),"Folga de fim de semana · apontou no sábado",IF(AND(OR($D679="6x1",$D679="FF 6x1"),OR(WEEKDAY($F679,2)=6,WEEKDAY($F679,2)=7)),"Folga de fim de semana · sem apontamento no sábado nem no domingo","Folga prevista pelo ciclo")))),IF($Y679="Indeterminado (início da série)","Sem histórico anterior — informe o dia do ciclo no Cadastro",IF($Y679="Falta de registro",IF(OR(OR($D679="6x1",$D679="FF 6x1"),$D679="5x2"),"FALTA DE REGISTRO · dia útil da escala "&amp;$E679,"FALTA DE REGISTRO · dia "&amp;$W679&amp;" de "&amp;IFERROR(INDEX(Parâmetros!$B$39:$B$48,MATCH($E679,Parâmetros!$A$39:$A$48,0)),99)&amp;" do ciclo"),IF(OR($D679="6x1",$D679="FF 6x1"),IF(OR(AND(WEEKDAY($F679,2)=6,AND($A679=$A680,$L680&gt;0)),AND(WEEKDAY($F679,2)=7,AND($A679=$A678,$L678&gt;0))),"ATENÇÃO · apontou sábado e domingo no mesmo fim de semana",IF(OR(WEEKDAY($F679,2)=6,WEEKDAY($F679,2)=7),"Jornada de fim de semana do 6x1",IF(OR($H679&gt;=Parâmetros!$E$20,$H679&lt;Parâmetros!$E$19),"ATENÇÃO · 6x1 apontou fora do horário diurno","Jornada fixa do 6x1"))),IF($D679="5x2","Jornada fixa do 5x2",IF($D679="Folguista",IF($J679=$K679,"Evidência confirma sequência","DIVERGE · sequência "&amp;$J679&amp;" × evidência "&amp;$K679),IF($K679=$E679,"Evidência confirma cadastro","DIVERGE · cadastro "&amp;$E679&amp;" × evidência "&amp;$K679)))))))))))</f>
        <v>Jornada de fim de semana do 6x1</v>
      </c>
      <c r="W679" s="34" t="str">
        <f>IF(OR(OR($D679="6x1",$D679="FF 6x1"),$D679="5x2"),"",IF($AB679&lt;&gt;$AB678,IF(IFERROR(INDEX(Cadastro!$F$5:$F$243,$AB679),"")="",IF($L679&gt;0,1,0),IF(IFERROR(INDEX(Cadastro!$F$5:$F$243,$AB679),"")&lt;=IFERROR(INDEX(Parâmetros!$B$39:$B$48,MATCH($E679,Parâmetros!$A$39:$A$48,0)),99),IFERROR(INDEX(Cadastro!$F$5:$F$243,$AB679),""),0)),IF($L679&gt;0,IF(N($X678)&gt;0,1,N($W678)+1),IF(AND($L679=0,OR(N($W678)&gt;=IFERROR(INDEX(Parâmetros!$B$39:$B$48,MATCH($E679,Parâmetros!$A$39:$A$48,0)),99),AND(N($X678)&gt;0,N($X678)&lt;IFERROR(INDEX(Parâmetros!$C$39:$C$48,MATCH($E679,Parâmetros!$A$39:$A$48,0)),0)))),0,N($W678)+1))))</f>
        <v/>
      </c>
      <c r="X679" s="34" t="str">
        <f>IF(OR(OR($D679="6x1",$D679="FF 6x1"),$D679="5x2"),"",IF($AB679&lt;&gt;$AB678,IF(IFERROR(INDEX(Cadastro!$F$5:$F$243,$AB679),"")="",0,IF(IFERROR(INDEX(Cadastro!$F$5:$F$243,$AB679),"")&gt;IFERROR(INDEX(Parâmetros!$B$39:$B$48,MATCH($E679,Parâmetros!$A$39:$A$48,0)),99),IFERROR(INDEX(Cadastro!$F$5:$F$243,$AB679),"")-IFERROR(INDEX(Parâmetros!$B$39:$B$48,MATCH($E679,Parâmetros!$A$39:$A$48,0)),99),0)),IF(AND($L679=0,OR(N($W678)&gt;=IFERROR(INDEX(Parâmetros!$B$39:$B$48,MATCH($E679,Parâmetros!$A$39:$A$48,0)),99),AND(N($X678)&gt;0,N($X678)&lt;IFERROR(INDEX(Parâmetros!$C$39:$C$48,MATCH($E679,Parâmetros!$A$39:$A$48,0)),0)))),N($X678)+1,0)))</f>
        <v/>
      </c>
      <c r="Y679" t="str">
        <f>IF($AC679&lt;&gt;"",IF($L679&gt;0,$AC679&amp;" · com apontamento",$AC679),IF($E679="Férias",IF($L679&gt;0,"Férias · com apontamento","Férias (cadastro)"),IF(($Z679+$AA679-1)&gt;Parâmetros!$E$16,"Férias / afastamento",IF(AND($D679="5x2",OR(WEEKDAY($F679,2)=6,WEEKDAY($F679,2)=7)),IF($L679&gt;0,"Folga trabalhada","Folga"),IF($L679&gt;0,"Trabalhado",IF(OR(OR($D679="6x1",$D679="FF 6x1"),$D679="5x2"),IF(AND(OR($D679="6x1",$D679="FF 6x1"),OR(WEEKDAY($F679,2)=6,WEEKDAY($F679,2)=7)),"Folga","Falta de registro"),IF(AND($AB679&lt;&gt;$AB678,IFERROR(INDEX(Cadastro!$F$5:$F$243,$AB679),"")=""),"Indeterminado (início da série)",IF($X679&gt;0,"Folga","Falta de registro"))))))))</f>
        <v>Trabalhado</v>
      </c>
      <c r="Z679" s="34">
        <f>IF(OR($L679&gt;0,$F679&gt;Parâmetros!$E$14),0,IF($A679&lt;&gt;$A678,1,N($Z678)+1))</f>
        <v>0</v>
      </c>
      <c r="AA679" s="34">
        <f>IF(OR($L679&gt;0,$F679&gt;Parâmetros!$E$14),0,IF(OR($A679&lt;&gt;$A680,$F680&gt;Parâmetros!$E$14),1,N($AA680)+1))</f>
        <v>0</v>
      </c>
      <c r="AB679" s="31">
        <f>IFERROR(MATCH($A679&amp;"|"&amp;TEXT(_xlfn.MAXIFS(Cadastro!$E$5:$E$243,Cadastro!$A$5:$A$243,$A679,Cadastro!$E$5:$E$243,"&lt;="&amp;$F679),"yyyymmdd"),Cadastro!$I$5:$I$243,0),"")</f>
        <v>99</v>
      </c>
      <c r="AC679" t="str">
        <f>IFERROR(_xlfn.SINGLE(INDEX(Exceções!$D$5:$D$203,MATCH($A679&amp;"|"&amp;$F679,Exceções!$F$5:$F$203,0))),"")</f>
        <v/>
      </c>
      <c r="AD679" t="str">
        <f>IF($AC679="","",IFERROR(_xlfn.SINGLE(INDEX(Exceções!$E$5:$E$203,MATCH($A679&amp;"|"&amp;$F679,Exceções!$F$5:$F$203,0))),""))</f>
        <v/>
      </c>
    </row>
    <row r="680" spans="1:30" ht="15" hidden="1" customHeight="1" x14ac:dyDescent="0.25">
      <c r="A680" s="31">
        <v>56256</v>
      </c>
      <c r="B680" s="17" t="s">
        <v>49</v>
      </c>
      <c r="C680" s="17" t="str">
        <f>IFERROR(INDEX(Cadastro!$C$5:$C$243,$AB680),"NÃO INFORMADO")</f>
        <v>LUB</v>
      </c>
      <c r="D680" s="17" t="str">
        <f>IFERROR(INDEX(Cadastro!$D$5:$D$243,$AB680),"")</f>
        <v>6x1</v>
      </c>
      <c r="E680" s="17" t="str">
        <f>IFERROR(INDEX(Cadastro!$G$5:$G$243,$AB680),"")</f>
        <v>6x1</v>
      </c>
      <c r="F680" s="29">
        <v>46306</v>
      </c>
      <c r="G680" s="32" t="str">
        <f t="shared" si="60"/>
        <v>dom</v>
      </c>
      <c r="H680" s="31" t="str">
        <f>IF($L680=0,"",_xlfn.MINIFS(Dados!$Q:$Q,Dados!$A:$A,$A680,Dados!$S:$S,$F680))</f>
        <v/>
      </c>
      <c r="I680" s="31" t="str">
        <f>IF($H680="","",_xlfn.MAXIFS(Dados!$R:$R,Dados!$A:$A,$A680,Dados!$S:$S,$F680))</f>
        <v/>
      </c>
      <c r="J680" s="32" t="str">
        <f>IF($D680&lt;&gt;"Folguista","",IFERROR(INDEX(Parâmetros!$D$52:$G$52,1,MIN(4,MAX(1,$W680))),""))</f>
        <v/>
      </c>
      <c r="K680" s="32" t="str">
        <f>IF(OR($AC680&lt;&gt;"",$Y680="Folga",$Y680="Folga trabalhada",$Y680="Férias (cadastro)",$Y680="Férias / afastamento",$Y680="Indeterminado (início da série)"),"",IF(OR($D680="6x1",$D680="FF 6x1"),IF(OR(WEEKDAY($F680,2)=6,WEEKDAY($F680,2)=7),"6x1 sáb/dom","6x1"),IF($D680="5x2","5x2",IF($H680="",IF($D680="Folguista",$J680,$E680),IF(OR($H680&gt;=Parâmetros!$E$18,$H680&lt;Parâmetros!$E$19),"C",IF($H680&lt;Parâmetros!$E$20,"A","B"))))))</f>
        <v/>
      </c>
      <c r="L680" s="30">
        <f>SUMIFS(Dados!$E:$E,Dados!$A:$A,$A680,Dados!$S:$S,$F680)</f>
        <v>0</v>
      </c>
      <c r="M680" s="30" t="str">
        <f>IFERROR(INDEX(Parâmetros!$E$6:$E$11,MATCH($K680,Parâmetros!$A$6:$A$11,0)),"")</f>
        <v/>
      </c>
      <c r="N680" s="33" t="str">
        <f t="shared" si="61"/>
        <v/>
      </c>
      <c r="O680" s="33">
        <f>Parâmetros!$E$13</f>
        <v>0.8</v>
      </c>
      <c r="P680" s="32" t="str">
        <f>IF(OR($M680="",$F680&gt;Parâmetros!$E$14),"Não","Sim")</f>
        <v>Não</v>
      </c>
      <c r="Q680" s="32" t="str">
        <f t="shared" si="62"/>
        <v/>
      </c>
      <c r="R680" s="32" t="str">
        <f t="shared" si="63"/>
        <v/>
      </c>
      <c r="S680" s="30" t="str">
        <f t="shared" si="64"/>
        <v/>
      </c>
      <c r="T680" s="32" t="str">
        <f>IF($Q680&lt;&gt;"Sim","",IF($N680&gt;Parâmetros!$E$15,"Sim","Não"))</f>
        <v/>
      </c>
      <c r="U680" s="17" t="str">
        <f t="shared" si="65"/>
        <v>Folga</v>
      </c>
      <c r="V680" s="17" t="str">
        <f>IF($AC680&lt;&gt;"",IF($L680&gt;0,"ATENÇÃO · apontou em dia de "&amp;LOWER($AC680)&amp;" cadastrado","Exceção cadastrada · "&amp;$AC680)&amp;IF($AD680="",""," · "&amp;$AD680),IF($E680="Férias",IF($L680&gt;0,"ATENÇÃO · apontou estando de férias no cadastro","Férias no cadastro"),IF($Y680="Férias / afastamento","Afastamento · "&amp;($Z680+$AA680-1)&amp;" dias seguidos sem apontamento",IF($Y680="Folga trabalhada","ATENÇÃO · apontou em dia de folga da escala 5x2",IF($Y680="Folga",IF(AND($D680="5x2",OR(WEEKDAY($F680,2)=6,WEEKDAY($F680,2)=7)),"Folga de fim de semana da escala 5x2",IF(AND(OR($D680="6x1",$D680="FF 6x1"),WEEKDAY($F680,2)=6,FALSE()),"Folga de fim de semana · apontou no domingo anterior",IF(AND(OR($D680="6x1",$D680="FF 6x1"),WEEKDAY($F680,2)=7,AND($A680=$A679,$L679&gt;0)),"Folga de fim de semana · apontou no sábado",IF(AND(OR($D680="6x1",$D680="FF 6x1"),OR(WEEKDAY($F680,2)=6,WEEKDAY($F680,2)=7)),"Folga de fim de semana · sem apontamento no sábado nem no domingo","Folga prevista pelo ciclo")))),IF($Y680="Indeterminado (início da série)","Sem histórico anterior — informe o dia do ciclo no Cadastro",IF($Y680="Falta de registro",IF(OR(OR($D680="6x1",$D680="FF 6x1"),$D680="5x2"),"FALTA DE REGISTRO · dia útil da escala "&amp;$E680,"FALTA DE REGISTRO · dia "&amp;$W680&amp;" de "&amp;IFERROR(INDEX(Parâmetros!$B$39:$B$48,MATCH($E680,Parâmetros!$A$39:$A$48,0)),99)&amp;" do ciclo"),IF(OR($D680="6x1",$D680="FF 6x1"),IF(OR(AND(WEEKDAY($F680,2)=6,AND($A680=$A681,$L681&gt;0)),AND(WEEKDAY($F680,2)=7,AND($A680=$A679,$L679&gt;0))),"ATENÇÃO · apontou sábado e domingo no mesmo fim de semana",IF(OR(WEEKDAY($F680,2)=6,WEEKDAY($F680,2)=7),"Jornada de fim de semana do 6x1",IF(OR($H680&gt;=Parâmetros!$E$20,$H680&lt;Parâmetros!$E$19),"ATENÇÃO · 6x1 apontou fora do horário diurno","Jornada fixa do 6x1"))),IF($D680="5x2","Jornada fixa do 5x2",IF($D680="Folguista",IF($J680=$K680,"Evidência confirma sequência","DIVERGE · sequência "&amp;$J680&amp;" × evidência "&amp;$K680),IF($K680=$E680,"Evidência confirma cadastro","DIVERGE · cadastro "&amp;$E680&amp;" × evidência "&amp;$K680)))))))))))</f>
        <v>Folga de fim de semana · apontou no sábado</v>
      </c>
      <c r="W680" s="34" t="str">
        <f>IF(OR(OR($D680="6x1",$D680="FF 6x1"),$D680="5x2"),"",IF($AB680&lt;&gt;$AB679,IF(IFERROR(INDEX(Cadastro!$F$5:$F$243,$AB680),"")="",IF($L680&gt;0,1,0),IF(IFERROR(INDEX(Cadastro!$F$5:$F$243,$AB680),"")&lt;=IFERROR(INDEX(Parâmetros!$B$39:$B$48,MATCH($E680,Parâmetros!$A$39:$A$48,0)),99),IFERROR(INDEX(Cadastro!$F$5:$F$243,$AB680),""),0)),IF($L680&gt;0,IF(N($X679)&gt;0,1,N($W679)+1),IF(AND($L680=0,OR(N($W679)&gt;=IFERROR(INDEX(Parâmetros!$B$39:$B$48,MATCH($E680,Parâmetros!$A$39:$A$48,0)),99),AND(N($X679)&gt;0,N($X679)&lt;IFERROR(INDEX(Parâmetros!$C$39:$C$48,MATCH($E680,Parâmetros!$A$39:$A$48,0)),0)))),0,N($W679)+1))))</f>
        <v/>
      </c>
      <c r="X680" s="34" t="str">
        <f>IF(OR(OR($D680="6x1",$D680="FF 6x1"),$D680="5x2"),"",IF($AB680&lt;&gt;$AB679,IF(IFERROR(INDEX(Cadastro!$F$5:$F$243,$AB680),"")="",0,IF(IFERROR(INDEX(Cadastro!$F$5:$F$243,$AB680),"")&gt;IFERROR(INDEX(Parâmetros!$B$39:$B$48,MATCH($E680,Parâmetros!$A$39:$A$48,0)),99),IFERROR(INDEX(Cadastro!$F$5:$F$243,$AB680),"")-IFERROR(INDEX(Parâmetros!$B$39:$B$48,MATCH($E680,Parâmetros!$A$39:$A$48,0)),99),0)),IF(AND($L680=0,OR(N($W679)&gt;=IFERROR(INDEX(Parâmetros!$B$39:$B$48,MATCH($E680,Parâmetros!$A$39:$A$48,0)),99),AND(N($X679)&gt;0,N($X679)&lt;IFERROR(INDEX(Parâmetros!$C$39:$C$48,MATCH($E680,Parâmetros!$A$39:$A$48,0)),0)))),N($X679)+1,0)))</f>
        <v/>
      </c>
      <c r="Y680" t="str">
        <f>IF($AC680&lt;&gt;"",IF($L680&gt;0,$AC680&amp;" · com apontamento",$AC680),IF($E680="Férias",IF($L680&gt;0,"Férias · com apontamento","Férias (cadastro)"),IF(($Z680+$AA680-1)&gt;Parâmetros!$E$16,"Férias / afastamento",IF(AND($D680="5x2",OR(WEEKDAY($F680,2)=6,WEEKDAY($F680,2)=7)),IF($L680&gt;0,"Folga trabalhada","Folga"),IF($L680&gt;0,"Trabalhado",IF(OR(OR($D680="6x1",$D680="FF 6x1"),$D680="5x2"),IF(AND(OR($D680="6x1",$D680="FF 6x1"),OR(WEEKDAY($F680,2)=6,WEEKDAY($F680,2)=7)),"Folga","Falta de registro"),IF(AND($AB680&lt;&gt;$AB679,IFERROR(INDEX(Cadastro!$F$5:$F$243,$AB680),"")=""),"Indeterminado (início da série)",IF($X680&gt;0,"Folga","Falta de registro"))))))))</f>
        <v>Folga</v>
      </c>
      <c r="Z680" s="34">
        <f>IF(OR($L680&gt;0,$F680&gt;Parâmetros!$E$14),0,IF($A680&lt;&gt;$A679,1,N($Z679)+1))</f>
        <v>1</v>
      </c>
      <c r="AA680" s="34">
        <f>IF(OR($L680&gt;0,$F680&gt;Parâmetros!$E$14),0,IF(OR($A680&lt;&gt;$A681,$F681&gt;Parâmetros!$E$14),1,N($AA681)+1))</f>
        <v>1</v>
      </c>
      <c r="AB680" s="31">
        <f>IFERROR(MATCH($A680&amp;"|"&amp;TEXT(_xlfn.MAXIFS(Cadastro!$E$5:$E$243,Cadastro!$A$5:$A$243,$A680,Cadastro!$E$5:$E$243,"&lt;="&amp;$F680),"yyyymmdd"),Cadastro!$I$5:$I$243,0),"")</f>
        <v>99</v>
      </c>
      <c r="AC680" t="str">
        <f>IFERROR(_xlfn.SINGLE(INDEX(Exceções!$D$5:$D$203,MATCH($A680&amp;"|"&amp;$F680,Exceções!$F$5:$F$203,0))),"")</f>
        <v/>
      </c>
      <c r="AD680" t="str">
        <f>IF($AC680="","",IFERROR(_xlfn.SINGLE(INDEX(Exceções!$E$5:$E$203,MATCH($A680&amp;"|"&amp;$F680,Exceções!$F$5:$F$203,0))),""))</f>
        <v/>
      </c>
    </row>
    <row r="681" spans="1:30" ht="15" hidden="1" customHeight="1" x14ac:dyDescent="0.25">
      <c r="A681" s="31">
        <v>56256</v>
      </c>
      <c r="B681" s="17" t="s">
        <v>49</v>
      </c>
      <c r="C681" s="17" t="str">
        <f>IFERROR(INDEX(Cadastro!$C$5:$C$243,$AB681),"NÃO INFORMADO")</f>
        <v>LUB</v>
      </c>
      <c r="D681" s="17" t="str">
        <f>IFERROR(INDEX(Cadastro!$D$5:$D$243,$AB681),"")</f>
        <v>A</v>
      </c>
      <c r="E681" s="17" t="str">
        <f>IFERROR(INDEX(Cadastro!$G$5:$G$243,$AB681),"")</f>
        <v>A</v>
      </c>
      <c r="F681" s="29">
        <v>46307</v>
      </c>
      <c r="G681" s="32" t="str">
        <f t="shared" si="60"/>
        <v>seg</v>
      </c>
      <c r="H681" s="31">
        <f>IF($L681=0,"",_xlfn.MINIFS(Dados!$Q:$Q,Dados!$A:$A,$A681,Dados!$S:$S,$F681))</f>
        <v>440</v>
      </c>
      <c r="I681" s="31">
        <f>IF($H681="","",_xlfn.MAXIFS(Dados!$R:$R,Dados!$A:$A,$A681,Dados!$S:$S,$F681))</f>
        <v>903</v>
      </c>
      <c r="J681" s="32" t="str">
        <f>IF($D681&lt;&gt;"Folguista","",IFERROR(INDEX(Parâmetros!$D$52:$G$52,1,MIN(4,MAX(1,$W681))),""))</f>
        <v/>
      </c>
      <c r="K681" s="32" t="str">
        <f>IF(OR($AC681&lt;&gt;"",$Y681="Folga",$Y681="Folga trabalhada",$Y681="Férias (cadastro)",$Y681="Férias / afastamento",$Y681="Indeterminado (início da série)"),"",IF(OR($D681="6x1",$D681="FF 6x1"),IF(OR(WEEKDAY($F681,2)=6,WEEKDAY($F681,2)=7),"6x1 sáb/dom","6x1"),IF($D681="5x2","5x2",IF($H681="",IF($D681="Folguista",$J681,$E681),IF(OR($H681&gt;=Parâmetros!$E$18,$H681&lt;Parâmetros!$E$19),"C",IF($H681&lt;Parâmetros!$E$20,"A","B"))))))</f>
        <v>A</v>
      </c>
      <c r="L681" s="30">
        <f>SUMIFS(Dados!$E:$E,Dados!$A:$A,$A681,Dados!$S:$S,$F681)</f>
        <v>6.620000000000001</v>
      </c>
      <c r="M681" s="30">
        <f>IFERROR(INDEX(Parâmetros!$E$6:$E$11,MATCH($K681,Parâmetros!$A$6:$A$11,0)),"")</f>
        <v>7.58</v>
      </c>
      <c r="N681" s="33">
        <f t="shared" si="61"/>
        <v>0.87335092348284971</v>
      </c>
      <c r="O681" s="33">
        <f>Parâmetros!$E$13</f>
        <v>0.8</v>
      </c>
      <c r="P681" s="32" t="str">
        <f>IF(OR($M681="",$F681&gt;Parâmetros!$E$14),"Não","Sim")</f>
        <v>Sim</v>
      </c>
      <c r="Q681" s="32" t="str">
        <f t="shared" si="62"/>
        <v>Sim</v>
      </c>
      <c r="R681" s="32" t="str">
        <f t="shared" si="63"/>
        <v>Sim</v>
      </c>
      <c r="S681" s="30">
        <f t="shared" si="64"/>
        <v>0</v>
      </c>
      <c r="T681" s="32" t="str">
        <f>IF($Q681&lt;&gt;"Sim","",IF($N681&gt;Parâmetros!$E$15,"Sim","Não"))</f>
        <v>Não</v>
      </c>
      <c r="U681" s="17" t="str">
        <f t="shared" si="65"/>
        <v>Na meta</v>
      </c>
      <c r="V681" s="17" t="str">
        <f>IF($AC681&lt;&gt;"",IF($L681&gt;0,"ATENÇÃO · apontou em dia de "&amp;LOWER($AC681)&amp;" cadastrado","Exceção cadastrada · "&amp;$AC681)&amp;IF($AD681="",""," · "&amp;$AD681),IF($E681="Férias",IF($L681&gt;0,"ATENÇÃO · apontou estando de férias no cadastro","Férias no cadastro"),IF($Y681="Férias / afastamento","Afastamento · "&amp;($Z681+$AA681-1)&amp;" dias seguidos sem apontamento",IF($Y681="Folga trabalhada","ATENÇÃO · apontou em dia de folga da escala 5x2",IF($Y681="Folga",IF(AND($D681="5x2",OR(WEEKDAY($F681,2)=6,WEEKDAY($F681,2)=7)),"Folga de fim de semana da escala 5x2",IF(AND(OR($D681="6x1",$D681="FF 6x1"),WEEKDAY($F681,2)=6,FALSE()),"Folga de fim de semana · apontou no domingo anterior",IF(AND(OR($D681="6x1",$D681="FF 6x1"),WEEKDAY($F681,2)=7,AND($A681=$A680,$L680&gt;0)),"Folga de fim de semana · apontou no sábado",IF(AND(OR($D681="6x1",$D681="FF 6x1"),OR(WEEKDAY($F681,2)=6,WEEKDAY($F681,2)=7)),"Folga de fim de semana · sem apontamento no sábado nem no domingo","Folga prevista pelo ciclo")))),IF($Y681="Indeterminado (início da série)","Sem histórico anterior — informe o dia do ciclo no Cadastro",IF($Y681="Falta de registro",IF(OR(OR($D681="6x1",$D681="FF 6x1"),$D681="5x2"),"FALTA DE REGISTRO · dia útil da escala "&amp;$E681,"FALTA DE REGISTRO · dia "&amp;$W681&amp;" de "&amp;IFERROR(INDEX(Parâmetros!$B$39:$B$48,MATCH($E681,Parâmetros!$A$39:$A$48,0)),99)&amp;" do ciclo"),IF(OR($D681="6x1",$D681="FF 6x1"),IF(OR(AND(WEEKDAY($F681,2)=6,AND($A681=$A682,$L682&gt;0)),AND(WEEKDAY($F681,2)=7,AND($A681=$A680,$L680&gt;0))),"ATENÇÃO · apontou sábado e domingo no mesmo fim de semana",IF(OR(WEEKDAY($F681,2)=6,WEEKDAY($F681,2)=7),"Jornada de fim de semana do 6x1",IF(OR($H681&gt;=Parâmetros!$E$20,$H681&lt;Parâmetros!$E$19),"ATENÇÃO · 6x1 apontou fora do horário diurno","Jornada fixa do 6x1"))),IF($D681="5x2","Jornada fixa do 5x2",IF($D681="Folguista",IF($J681=$K681,"Evidência confirma sequência","DIVERGE · sequência "&amp;$J681&amp;" × evidência "&amp;$K681),IF($K681=$E681,"Evidência confirma cadastro","DIVERGE · cadastro "&amp;$E681&amp;" × evidência "&amp;$K681)))))))))))</f>
        <v>Evidência confirma cadastro</v>
      </c>
      <c r="W681" s="34">
        <f>IF(OR(OR($D681="6x1",$D681="FF 6x1"),$D681="5x2"),"",IF($AB681&lt;&gt;$AB680,IF(IFERROR(INDEX(Cadastro!$F$5:$F$243,$AB681),"")="",IF($L681&gt;0,1,0),IF(IFERROR(INDEX(Cadastro!$F$5:$F$243,$AB681),"")&lt;=IFERROR(INDEX(Parâmetros!$B$39:$B$48,MATCH($E681,Parâmetros!$A$39:$A$48,0)),99),IFERROR(INDEX(Cadastro!$F$5:$F$243,$AB681),""),0)),IF($L681&gt;0,IF(N($X680)&gt;0,1,N($W680)+1),IF(AND($L681=0,OR(N($W680)&gt;=IFERROR(INDEX(Parâmetros!$B$39:$B$48,MATCH($E681,Parâmetros!$A$39:$A$48,0)),99),AND(N($X680)&gt;0,N($X680)&lt;IFERROR(INDEX(Parâmetros!$C$39:$C$48,MATCH($E681,Parâmetros!$A$39:$A$48,0)),0)))),0,N($W680)+1))))</f>
        <v>1</v>
      </c>
      <c r="X681" s="34">
        <f>IF(OR(OR($D681="6x1",$D681="FF 6x1"),$D681="5x2"),"",IF($AB681&lt;&gt;$AB680,IF(IFERROR(INDEX(Cadastro!$F$5:$F$243,$AB681),"")="",0,IF(IFERROR(INDEX(Cadastro!$F$5:$F$243,$AB681),"")&gt;IFERROR(INDEX(Parâmetros!$B$39:$B$48,MATCH($E681,Parâmetros!$A$39:$A$48,0)),99),IFERROR(INDEX(Cadastro!$F$5:$F$243,$AB681),"")-IFERROR(INDEX(Parâmetros!$B$39:$B$48,MATCH($E681,Parâmetros!$A$39:$A$48,0)),99),0)),IF(AND($L681=0,OR(N($W680)&gt;=IFERROR(INDEX(Parâmetros!$B$39:$B$48,MATCH($E681,Parâmetros!$A$39:$A$48,0)),99),AND(N($X680)&gt;0,N($X680)&lt;IFERROR(INDEX(Parâmetros!$C$39:$C$48,MATCH($E681,Parâmetros!$A$39:$A$48,0)),0)))),N($X680)+1,0)))</f>
        <v>0</v>
      </c>
      <c r="Y681" t="str">
        <f>IF($AC681&lt;&gt;"",IF($L681&gt;0,$AC681&amp;" · com apontamento",$AC681),IF($E681="Férias",IF($L681&gt;0,"Férias · com apontamento","Férias (cadastro)"),IF(($Z681+$AA681-1)&gt;Parâmetros!$E$16,"Férias / afastamento",IF(AND($D681="5x2",OR(WEEKDAY($F681,2)=6,WEEKDAY($F681,2)=7)),IF($L681&gt;0,"Folga trabalhada","Folga"),IF($L681&gt;0,"Trabalhado",IF(OR(OR($D681="6x1",$D681="FF 6x1"),$D681="5x2"),IF(AND(OR($D681="6x1",$D681="FF 6x1"),OR(WEEKDAY($F681,2)=6,WEEKDAY($F681,2)=7)),"Folga","Falta de registro"),IF(AND($AB681&lt;&gt;$AB680,IFERROR(INDEX(Cadastro!$F$5:$F$243,$AB681),"")=""),"Indeterminado (início da série)",IF($X681&gt;0,"Folga","Falta de registro"))))))))</f>
        <v>Trabalhado</v>
      </c>
      <c r="Z681" s="34">
        <f>IF(OR($L681&gt;0,$F681&gt;Parâmetros!$E$14),0,IF($A681&lt;&gt;$A680,1,N($Z680)+1))</f>
        <v>0</v>
      </c>
      <c r="AA681" s="34">
        <f>IF(OR($L681&gt;0,$F681&gt;Parâmetros!$E$14),0,IF(OR($A681&lt;&gt;$A682,$F682&gt;Parâmetros!$E$14),1,N($AA682)+1))</f>
        <v>0</v>
      </c>
      <c r="AB681" s="31">
        <f>IFERROR(MATCH($A681&amp;"|"&amp;TEXT(_xlfn.MAXIFS(Cadastro!$E$5:$E$243,Cadastro!$A$5:$A$243,$A681,Cadastro!$E$5:$E$243,"&lt;="&amp;$F681),"yyyymmdd"),Cadastro!$I$5:$I$243,0),"")</f>
        <v>100</v>
      </c>
      <c r="AC681" t="str">
        <f>IFERROR(_xlfn.SINGLE(INDEX(Exceções!$D$5:$D$203,MATCH($A681&amp;"|"&amp;$F681,Exceções!$F$5:$F$203,0))),"")</f>
        <v/>
      </c>
      <c r="AD681" t="str">
        <f>IF($AC681="","",IFERROR(_xlfn.SINGLE(INDEX(Exceções!$E$5:$E$203,MATCH($A681&amp;"|"&amp;$F681,Exceções!$F$5:$F$203,0))),""))</f>
        <v/>
      </c>
    </row>
    <row r="682" spans="1:30" ht="15" hidden="1" customHeight="1" x14ac:dyDescent="0.25">
      <c r="A682" s="31">
        <v>56256</v>
      </c>
      <c r="B682" s="17" t="s">
        <v>49</v>
      </c>
      <c r="C682" s="17" t="str">
        <f>IFERROR(INDEX(Cadastro!$C$5:$C$243,$AB682),"NÃO INFORMADO")</f>
        <v>LUB</v>
      </c>
      <c r="D682" s="17" t="str">
        <f>IFERROR(INDEX(Cadastro!$D$5:$D$243,$AB682),"")</f>
        <v>6x1</v>
      </c>
      <c r="E682" s="17" t="str">
        <f>IFERROR(INDEX(Cadastro!$G$5:$G$243,$AB682),"")</f>
        <v>6x1</v>
      </c>
      <c r="F682" s="29">
        <v>46308</v>
      </c>
      <c r="G682" s="32" t="str">
        <f t="shared" si="60"/>
        <v>ter</v>
      </c>
      <c r="H682" s="31">
        <f>IF($L682=0,"",_xlfn.MINIFS(Dados!$Q:$Q,Dados!$A:$A,$A682,Dados!$S:$S,$F682))</f>
        <v>440</v>
      </c>
      <c r="I682" s="31">
        <f>IF($H682="","",_xlfn.MAXIFS(Dados!$R:$R,Dados!$A:$A,$A682,Dados!$S:$S,$F682))</f>
        <v>980</v>
      </c>
      <c r="J682" s="32" t="str">
        <f>IF($D682&lt;&gt;"Folguista","",IFERROR(INDEX(Parâmetros!$D$52:$G$52,1,MIN(4,MAX(1,$W682))),""))</f>
        <v/>
      </c>
      <c r="K682" s="32" t="str">
        <f>IF(OR($AC682&lt;&gt;"",$Y682="Folga",$Y682="Folga trabalhada",$Y682="Férias (cadastro)",$Y682="Férias / afastamento",$Y682="Indeterminado (início da série)"),"",IF(OR($D682="6x1",$D682="FF 6x1"),IF(OR(WEEKDAY($F682,2)=6,WEEKDAY($F682,2)=7),"6x1 sáb/dom","6x1"),IF($D682="5x2","5x2",IF($H682="",IF($D682="Folguista",$J682,$E682),IF(OR($H682&gt;=Parâmetros!$E$18,$H682&lt;Parâmetros!$E$19),"C",IF($H682&lt;Parâmetros!$E$20,"A","B"))))))</f>
        <v>6x1</v>
      </c>
      <c r="L682" s="30">
        <f>SUMIFS(Dados!$E:$E,Dados!$A:$A,$A682,Dados!$S:$S,$F682)</f>
        <v>7.7900000000000018</v>
      </c>
      <c r="M682" s="30">
        <f>IFERROR(INDEX(Parâmetros!$E$6:$E$11,MATCH($K682,Parâmetros!$A$6:$A$11,0)),"")</f>
        <v>8.8000000000000007</v>
      </c>
      <c r="N682" s="33">
        <f t="shared" si="61"/>
        <v>0.88522727272727286</v>
      </c>
      <c r="O682" s="33">
        <f>Parâmetros!$E$13</f>
        <v>0.8</v>
      </c>
      <c r="P682" s="32" t="str">
        <f>IF(OR($M682="",$F682&gt;Parâmetros!$E$14),"Não","Sim")</f>
        <v>Sim</v>
      </c>
      <c r="Q682" s="32" t="str">
        <f t="shared" si="62"/>
        <v>Sim</v>
      </c>
      <c r="R682" s="32" t="str">
        <f t="shared" si="63"/>
        <v>Sim</v>
      </c>
      <c r="S682" s="30">
        <f t="shared" si="64"/>
        <v>0</v>
      </c>
      <c r="T682" s="32" t="str">
        <f>IF($Q682&lt;&gt;"Sim","",IF($N682&gt;Parâmetros!$E$15,"Sim","Não"))</f>
        <v>Não</v>
      </c>
      <c r="U682" s="17" t="str">
        <f t="shared" si="65"/>
        <v>Na meta</v>
      </c>
      <c r="V682" s="17" t="str">
        <f>IF($AC682&lt;&gt;"",IF($L682&gt;0,"ATENÇÃO · apontou em dia de "&amp;LOWER($AC682)&amp;" cadastrado","Exceção cadastrada · "&amp;$AC682)&amp;IF($AD682="",""," · "&amp;$AD682),IF($E682="Férias",IF($L682&gt;0,"ATENÇÃO · apontou estando de férias no cadastro","Férias no cadastro"),IF($Y682="Férias / afastamento","Afastamento · "&amp;($Z682+$AA682-1)&amp;" dias seguidos sem apontamento",IF($Y682="Folga trabalhada","ATENÇÃO · apontou em dia de folga da escala 5x2",IF($Y682="Folga",IF(AND($D682="5x2",OR(WEEKDAY($F682,2)=6,WEEKDAY($F682,2)=7)),"Folga de fim de semana da escala 5x2",IF(AND(OR($D682="6x1",$D682="FF 6x1"),WEEKDAY($F682,2)=6,FALSE()),"Folga de fim de semana · apontou no domingo anterior",IF(AND(OR($D682="6x1",$D682="FF 6x1"),WEEKDAY($F682,2)=7,AND($A682=$A681,$L681&gt;0)),"Folga de fim de semana · apontou no sábado",IF(AND(OR($D682="6x1",$D682="FF 6x1"),OR(WEEKDAY($F682,2)=6,WEEKDAY($F682,2)=7)),"Folga de fim de semana · sem apontamento no sábado nem no domingo","Folga prevista pelo ciclo")))),IF($Y682="Indeterminado (início da série)","Sem histórico anterior — informe o dia do ciclo no Cadastro",IF($Y682="Falta de registro",IF(OR(OR($D682="6x1",$D682="FF 6x1"),$D682="5x2"),"FALTA DE REGISTRO · dia útil da escala "&amp;$E682,"FALTA DE REGISTRO · dia "&amp;$W682&amp;" de "&amp;IFERROR(INDEX(Parâmetros!$B$39:$B$48,MATCH($E682,Parâmetros!$A$39:$A$48,0)),99)&amp;" do ciclo"),IF(OR($D682="6x1",$D682="FF 6x1"),IF(OR(AND(WEEKDAY($F682,2)=6,AND($A682=$A683,$L683&gt;0)),AND(WEEKDAY($F682,2)=7,AND($A682=$A681,$L681&gt;0))),"ATENÇÃO · apontou sábado e domingo no mesmo fim de semana",IF(OR(WEEKDAY($F682,2)=6,WEEKDAY($F682,2)=7),"Jornada de fim de semana do 6x1",IF(OR($H682&gt;=Parâmetros!$E$20,$H682&lt;Parâmetros!$E$19),"ATENÇÃO · 6x1 apontou fora do horário diurno","Jornada fixa do 6x1"))),IF($D682="5x2","Jornada fixa do 5x2",IF($D682="Folguista",IF($J682=$K682,"Evidência confirma sequência","DIVERGE · sequência "&amp;$J682&amp;" × evidência "&amp;$K682),IF($K682=$E682,"Evidência confirma cadastro","DIVERGE · cadastro "&amp;$E682&amp;" × evidência "&amp;$K682)))))))))))</f>
        <v>Jornada fixa do 6x1</v>
      </c>
      <c r="W682" s="34" t="str">
        <f>IF(OR(OR($D682="6x1",$D682="FF 6x1"),$D682="5x2"),"",IF($AB682&lt;&gt;$AB681,IF(IFERROR(INDEX(Cadastro!$F$5:$F$243,$AB682),"")="",IF($L682&gt;0,1,0),IF(IFERROR(INDEX(Cadastro!$F$5:$F$243,$AB682),"")&lt;=IFERROR(INDEX(Parâmetros!$B$39:$B$48,MATCH($E682,Parâmetros!$A$39:$A$48,0)),99),IFERROR(INDEX(Cadastro!$F$5:$F$243,$AB682),""),0)),IF($L682&gt;0,IF(N($X681)&gt;0,1,N($W681)+1),IF(AND($L682=0,OR(N($W681)&gt;=IFERROR(INDEX(Parâmetros!$B$39:$B$48,MATCH($E682,Parâmetros!$A$39:$A$48,0)),99),AND(N($X681)&gt;0,N($X681)&lt;IFERROR(INDEX(Parâmetros!$C$39:$C$48,MATCH($E682,Parâmetros!$A$39:$A$48,0)),0)))),0,N($W681)+1))))</f>
        <v/>
      </c>
      <c r="X682" s="34" t="str">
        <f>IF(OR(OR($D682="6x1",$D682="FF 6x1"),$D682="5x2"),"",IF($AB682&lt;&gt;$AB681,IF(IFERROR(INDEX(Cadastro!$F$5:$F$243,$AB682),"")="",0,IF(IFERROR(INDEX(Cadastro!$F$5:$F$243,$AB682),"")&gt;IFERROR(INDEX(Parâmetros!$B$39:$B$48,MATCH($E682,Parâmetros!$A$39:$A$48,0)),99),IFERROR(INDEX(Cadastro!$F$5:$F$243,$AB682),"")-IFERROR(INDEX(Parâmetros!$B$39:$B$48,MATCH($E682,Parâmetros!$A$39:$A$48,0)),99),0)),IF(AND($L682=0,OR(N($W681)&gt;=IFERROR(INDEX(Parâmetros!$B$39:$B$48,MATCH($E682,Parâmetros!$A$39:$A$48,0)),99),AND(N($X681)&gt;0,N($X681)&lt;IFERROR(INDEX(Parâmetros!$C$39:$C$48,MATCH($E682,Parâmetros!$A$39:$A$48,0)),0)))),N($X681)+1,0)))</f>
        <v/>
      </c>
      <c r="Y682" t="str">
        <f>IF($AC682&lt;&gt;"",IF($L682&gt;0,$AC682&amp;" · com apontamento",$AC682),IF($E682="Férias",IF($L682&gt;0,"Férias · com apontamento","Férias (cadastro)"),IF(($Z682+$AA682-1)&gt;Parâmetros!$E$16,"Férias / afastamento",IF(AND($D682="5x2",OR(WEEKDAY($F682,2)=6,WEEKDAY($F682,2)=7)),IF($L682&gt;0,"Folga trabalhada","Folga"),IF($L682&gt;0,"Trabalhado",IF(OR(OR($D682="6x1",$D682="FF 6x1"),$D682="5x2"),IF(AND(OR($D682="6x1",$D682="FF 6x1"),OR(WEEKDAY($F682,2)=6,WEEKDAY($F682,2)=7)),"Folga","Falta de registro"),IF(AND($AB682&lt;&gt;$AB681,IFERROR(INDEX(Cadastro!$F$5:$F$243,$AB682),"")=""),"Indeterminado (início da série)",IF($X682&gt;0,"Folga","Falta de registro"))))))))</f>
        <v>Trabalhado</v>
      </c>
      <c r="Z682" s="34">
        <f>IF(OR($L682&gt;0,$F682&gt;Parâmetros!$E$14),0,IF($A682&lt;&gt;$A681,1,N($Z681)+1))</f>
        <v>0</v>
      </c>
      <c r="AA682" s="34">
        <f>IF(OR($L682&gt;0,$F682&gt;Parâmetros!$E$14),0,IF(OR($A682&lt;&gt;$A683,$F683&gt;Parâmetros!$E$14),1,N($AA683)+1))</f>
        <v>0</v>
      </c>
      <c r="AB682" s="31">
        <f>IFERROR(MATCH($A682&amp;"|"&amp;TEXT(_xlfn.MAXIFS(Cadastro!$E$5:$E$243,Cadastro!$A$5:$A$243,$A682,Cadastro!$E$5:$E$243,"&lt;="&amp;$F682),"yyyymmdd"),Cadastro!$I$5:$I$243,0),"")</f>
        <v>101</v>
      </c>
      <c r="AC682" t="str">
        <f>IFERROR(_xlfn.SINGLE(INDEX(Exceções!$D$5:$D$203,MATCH($A682&amp;"|"&amp;$F682,Exceções!$F$5:$F$203,0))),"")</f>
        <v/>
      </c>
      <c r="AD682" t="str">
        <f>IF($AC682="","",IFERROR(_xlfn.SINGLE(INDEX(Exceções!$E$5:$E$203,MATCH($A682&amp;"|"&amp;$F682,Exceções!$F$5:$F$203,0))),""))</f>
        <v/>
      </c>
    </row>
    <row r="683" spans="1:30" ht="15" hidden="1" customHeight="1" x14ac:dyDescent="0.25">
      <c r="A683" s="31">
        <v>56256</v>
      </c>
      <c r="B683" s="17" t="s">
        <v>49</v>
      </c>
      <c r="C683" s="17" t="str">
        <f>IFERROR(INDEX(Cadastro!$C$5:$C$243,$AB683),"NÃO INFORMADO")</f>
        <v>LUB</v>
      </c>
      <c r="D683" s="17" t="str">
        <f>IFERROR(INDEX(Cadastro!$D$5:$D$243,$AB683),"")</f>
        <v>6x1</v>
      </c>
      <c r="E683" s="17" t="str">
        <f>IFERROR(INDEX(Cadastro!$G$5:$G$243,$AB683),"")</f>
        <v>6x1</v>
      </c>
      <c r="F683" s="29">
        <v>46309</v>
      </c>
      <c r="G683" s="32" t="str">
        <f t="shared" si="60"/>
        <v>qua</v>
      </c>
      <c r="H683" s="31">
        <f>IF($L683=0,"",_xlfn.MINIFS(Dados!$Q:$Q,Dados!$A:$A,$A683,Dados!$S:$S,$F683))</f>
        <v>440</v>
      </c>
      <c r="I683" s="31">
        <f>IF($H683="","",_xlfn.MAXIFS(Dados!$R:$R,Dados!$A:$A,$A683,Dados!$S:$S,$F683))</f>
        <v>984</v>
      </c>
      <c r="J683" s="32" t="str">
        <f>IF($D683&lt;&gt;"Folguista","",IFERROR(INDEX(Parâmetros!$D$52:$G$52,1,MIN(4,MAX(1,$W683))),""))</f>
        <v/>
      </c>
      <c r="K683" s="32" t="str">
        <f>IF(OR($AC683&lt;&gt;"",$Y683="Folga",$Y683="Folga trabalhada",$Y683="Férias (cadastro)",$Y683="Férias / afastamento",$Y683="Indeterminado (início da série)"),"",IF(OR($D683="6x1",$D683="FF 6x1"),IF(OR(WEEKDAY($F683,2)=6,WEEKDAY($F683,2)=7),"6x1 sáb/dom","6x1"),IF($D683="5x2","5x2",IF($H683="",IF($D683="Folguista",$J683,$E683),IF(OR($H683&gt;=Parâmetros!$E$18,$H683&lt;Parâmetros!$E$19),"C",IF($H683&lt;Parâmetros!$E$20,"A","B"))))))</f>
        <v>6x1</v>
      </c>
      <c r="L683" s="30">
        <f>SUMIFS(Dados!$E:$E,Dados!$A:$A,$A683,Dados!$S:$S,$F683)</f>
        <v>7.8999999999999995</v>
      </c>
      <c r="M683" s="30">
        <f>IFERROR(INDEX(Parâmetros!$E$6:$E$11,MATCH($K683,Parâmetros!$A$6:$A$11,0)),"")</f>
        <v>8.8000000000000007</v>
      </c>
      <c r="N683" s="33">
        <f t="shared" si="61"/>
        <v>0.8977272727272726</v>
      </c>
      <c r="O683" s="33">
        <f>Parâmetros!$E$13</f>
        <v>0.8</v>
      </c>
      <c r="P683" s="32" t="str">
        <f>IF(OR($M683="",$F683&gt;Parâmetros!$E$14),"Não","Sim")</f>
        <v>Sim</v>
      </c>
      <c r="Q683" s="32" t="str">
        <f t="shared" si="62"/>
        <v>Sim</v>
      </c>
      <c r="R683" s="32" t="str">
        <f t="shared" si="63"/>
        <v>Sim</v>
      </c>
      <c r="S683" s="30">
        <f t="shared" si="64"/>
        <v>0</v>
      </c>
      <c r="T683" s="32" t="str">
        <f>IF($Q683&lt;&gt;"Sim","",IF($N683&gt;Parâmetros!$E$15,"Sim","Não"))</f>
        <v>Não</v>
      </c>
      <c r="U683" s="17" t="str">
        <f t="shared" si="65"/>
        <v>Na meta</v>
      </c>
      <c r="V683" s="17" t="str">
        <f>IF($AC683&lt;&gt;"",IF($L683&gt;0,"ATENÇÃO · apontou em dia de "&amp;LOWER($AC683)&amp;" cadastrado","Exceção cadastrada · "&amp;$AC683)&amp;IF($AD683="",""," · "&amp;$AD683),IF($E683="Férias",IF($L683&gt;0,"ATENÇÃO · apontou estando de férias no cadastro","Férias no cadastro"),IF($Y683="Férias / afastamento","Afastamento · "&amp;($Z683+$AA683-1)&amp;" dias seguidos sem apontamento",IF($Y683="Folga trabalhada","ATENÇÃO · apontou em dia de folga da escala 5x2",IF($Y683="Folga",IF(AND($D683="5x2",OR(WEEKDAY($F683,2)=6,WEEKDAY($F683,2)=7)),"Folga de fim de semana da escala 5x2",IF(AND(OR($D683="6x1",$D683="FF 6x1"),WEEKDAY($F683,2)=6,FALSE()),"Folga de fim de semana · apontou no domingo anterior",IF(AND(OR($D683="6x1",$D683="FF 6x1"),WEEKDAY($F683,2)=7,AND($A683=$A682,$L682&gt;0)),"Folga de fim de semana · apontou no sábado",IF(AND(OR($D683="6x1",$D683="FF 6x1"),OR(WEEKDAY($F683,2)=6,WEEKDAY($F683,2)=7)),"Folga de fim de semana · sem apontamento no sábado nem no domingo","Folga prevista pelo ciclo")))),IF($Y683="Indeterminado (início da série)","Sem histórico anterior — informe o dia do ciclo no Cadastro",IF($Y683="Falta de registro",IF(OR(OR($D683="6x1",$D683="FF 6x1"),$D683="5x2"),"FALTA DE REGISTRO · dia útil da escala "&amp;$E683,"FALTA DE REGISTRO · dia "&amp;$W683&amp;" de "&amp;IFERROR(INDEX(Parâmetros!$B$39:$B$48,MATCH($E683,Parâmetros!$A$39:$A$48,0)),99)&amp;" do ciclo"),IF(OR($D683="6x1",$D683="FF 6x1"),IF(OR(AND(WEEKDAY($F683,2)=6,AND($A683=$A684,$L684&gt;0)),AND(WEEKDAY($F683,2)=7,AND($A683=$A682,$L682&gt;0))),"ATENÇÃO · apontou sábado e domingo no mesmo fim de semana",IF(OR(WEEKDAY($F683,2)=6,WEEKDAY($F683,2)=7),"Jornada de fim de semana do 6x1",IF(OR($H683&gt;=Parâmetros!$E$20,$H683&lt;Parâmetros!$E$19),"ATENÇÃO · 6x1 apontou fora do horário diurno","Jornada fixa do 6x1"))),IF($D683="5x2","Jornada fixa do 5x2",IF($D683="Folguista",IF($J683=$K683,"Evidência confirma sequência","DIVERGE · sequência "&amp;$J683&amp;" × evidência "&amp;$K683),IF($K683=$E683,"Evidência confirma cadastro","DIVERGE · cadastro "&amp;$E683&amp;" × evidência "&amp;$K683)))))))))))</f>
        <v>Jornada fixa do 6x1</v>
      </c>
      <c r="W683" s="34" t="str">
        <f>IF(OR(OR($D683="6x1",$D683="FF 6x1"),$D683="5x2"),"",IF($AB683&lt;&gt;$AB682,IF(IFERROR(INDEX(Cadastro!$F$5:$F$243,$AB683),"")="",IF($L683&gt;0,1,0),IF(IFERROR(INDEX(Cadastro!$F$5:$F$243,$AB683),"")&lt;=IFERROR(INDEX(Parâmetros!$B$39:$B$48,MATCH($E683,Parâmetros!$A$39:$A$48,0)),99),IFERROR(INDEX(Cadastro!$F$5:$F$243,$AB683),""),0)),IF($L683&gt;0,IF(N($X682)&gt;0,1,N($W682)+1),IF(AND($L683=0,OR(N($W682)&gt;=IFERROR(INDEX(Parâmetros!$B$39:$B$48,MATCH($E683,Parâmetros!$A$39:$A$48,0)),99),AND(N($X682)&gt;0,N($X682)&lt;IFERROR(INDEX(Parâmetros!$C$39:$C$48,MATCH($E683,Parâmetros!$A$39:$A$48,0)),0)))),0,N($W682)+1))))</f>
        <v/>
      </c>
      <c r="X683" s="34" t="str">
        <f>IF(OR(OR($D683="6x1",$D683="FF 6x1"),$D683="5x2"),"",IF($AB683&lt;&gt;$AB682,IF(IFERROR(INDEX(Cadastro!$F$5:$F$243,$AB683),"")="",0,IF(IFERROR(INDEX(Cadastro!$F$5:$F$243,$AB683),"")&gt;IFERROR(INDEX(Parâmetros!$B$39:$B$48,MATCH($E683,Parâmetros!$A$39:$A$48,0)),99),IFERROR(INDEX(Cadastro!$F$5:$F$243,$AB683),"")-IFERROR(INDEX(Parâmetros!$B$39:$B$48,MATCH($E683,Parâmetros!$A$39:$A$48,0)),99),0)),IF(AND($L683=0,OR(N($W682)&gt;=IFERROR(INDEX(Parâmetros!$B$39:$B$48,MATCH($E683,Parâmetros!$A$39:$A$48,0)),99),AND(N($X682)&gt;0,N($X682)&lt;IFERROR(INDEX(Parâmetros!$C$39:$C$48,MATCH($E683,Parâmetros!$A$39:$A$48,0)),0)))),N($X682)+1,0)))</f>
        <v/>
      </c>
      <c r="Y683" t="str">
        <f>IF($AC683&lt;&gt;"",IF($L683&gt;0,$AC683&amp;" · com apontamento",$AC683),IF($E683="Férias",IF($L683&gt;0,"Férias · com apontamento","Férias (cadastro)"),IF(($Z683+$AA683-1)&gt;Parâmetros!$E$16,"Férias / afastamento",IF(AND($D683="5x2",OR(WEEKDAY($F683,2)=6,WEEKDAY($F683,2)=7)),IF($L683&gt;0,"Folga trabalhada","Folga"),IF($L683&gt;0,"Trabalhado",IF(OR(OR($D683="6x1",$D683="FF 6x1"),$D683="5x2"),IF(AND(OR($D683="6x1",$D683="FF 6x1"),OR(WEEKDAY($F683,2)=6,WEEKDAY($F683,2)=7)),"Folga","Falta de registro"),IF(AND($AB683&lt;&gt;$AB682,IFERROR(INDEX(Cadastro!$F$5:$F$243,$AB683),"")=""),"Indeterminado (início da série)",IF($X683&gt;0,"Folga","Falta de registro"))))))))</f>
        <v>Trabalhado</v>
      </c>
      <c r="Z683" s="34">
        <f>IF(OR($L683&gt;0,$F683&gt;Parâmetros!$E$14),0,IF($A683&lt;&gt;$A682,1,N($Z682)+1))</f>
        <v>0</v>
      </c>
      <c r="AA683" s="34">
        <f>IF(OR($L683&gt;0,$F683&gt;Parâmetros!$E$14),0,IF(OR($A683&lt;&gt;$A684,$F684&gt;Parâmetros!$E$14),1,N($AA684)+1))</f>
        <v>0</v>
      </c>
      <c r="AB683" s="31">
        <f>IFERROR(MATCH($A683&amp;"|"&amp;TEXT(_xlfn.MAXIFS(Cadastro!$E$5:$E$243,Cadastro!$A$5:$A$243,$A683,Cadastro!$E$5:$E$243,"&lt;="&amp;$F683),"yyyymmdd"),Cadastro!$I$5:$I$243,0),"")</f>
        <v>101</v>
      </c>
      <c r="AC683" t="str">
        <f>IFERROR(_xlfn.SINGLE(INDEX(Exceções!$D$5:$D$203,MATCH($A683&amp;"|"&amp;$F683,Exceções!$F$5:$F$203,0))),"")</f>
        <v/>
      </c>
      <c r="AD683" t="str">
        <f>IF($AC683="","",IFERROR(_xlfn.SINGLE(INDEX(Exceções!$E$5:$E$203,MATCH($A683&amp;"|"&amp;$F683,Exceções!$F$5:$F$203,0))),""))</f>
        <v/>
      </c>
    </row>
    <row r="684" spans="1:30" ht="15" hidden="1" customHeight="1" x14ac:dyDescent="0.25">
      <c r="A684" s="31">
        <v>56256</v>
      </c>
      <c r="B684" s="17" t="s">
        <v>49</v>
      </c>
      <c r="C684" s="17" t="str">
        <f>IFERROR(INDEX(Cadastro!$C$5:$C$243,$AB684),"NÃO INFORMADO")</f>
        <v>LUB</v>
      </c>
      <c r="D684" s="17" t="str">
        <f>IFERROR(INDEX(Cadastro!$D$5:$D$243,$AB684),"")</f>
        <v>6x1</v>
      </c>
      <c r="E684" s="17" t="str">
        <f>IFERROR(INDEX(Cadastro!$G$5:$G$243,$AB684),"")</f>
        <v>6x1</v>
      </c>
      <c r="F684" s="29">
        <v>46310</v>
      </c>
      <c r="G684" s="32" t="str">
        <f t="shared" si="60"/>
        <v>qui</v>
      </c>
      <c r="H684" s="31">
        <f>IF($L684=0,"",_xlfn.MINIFS(Dados!$Q:$Q,Dados!$A:$A,$A684,Dados!$S:$S,$F684))</f>
        <v>440</v>
      </c>
      <c r="I684" s="31">
        <f>IF($H684="","",_xlfn.MAXIFS(Dados!$R:$R,Dados!$A:$A,$A684,Dados!$S:$S,$F684))</f>
        <v>985</v>
      </c>
      <c r="J684" s="32" t="str">
        <f>IF($D684&lt;&gt;"Folguista","",IFERROR(INDEX(Parâmetros!$D$52:$G$52,1,MIN(4,MAX(1,$W684))),""))</f>
        <v/>
      </c>
      <c r="K684" s="32" t="str">
        <f>IF(OR($AC684&lt;&gt;"",$Y684="Folga",$Y684="Folga trabalhada",$Y684="Férias (cadastro)",$Y684="Férias / afastamento",$Y684="Indeterminado (início da série)"),"",IF(OR($D684="6x1",$D684="FF 6x1"),IF(OR(WEEKDAY($F684,2)=6,WEEKDAY($F684,2)=7),"6x1 sáb/dom","6x1"),IF($D684="5x2","5x2",IF($H684="",IF($D684="Folguista",$J684,$E684),IF(OR($H684&gt;=Parâmetros!$E$18,$H684&lt;Parâmetros!$E$19),"C",IF($H684&lt;Parâmetros!$E$20,"A","B"))))))</f>
        <v>6x1</v>
      </c>
      <c r="L684" s="30">
        <f>SUMIFS(Dados!$E:$E,Dados!$A:$A,$A684,Dados!$S:$S,$F684)</f>
        <v>7.3500000000000005</v>
      </c>
      <c r="M684" s="30">
        <f>IFERROR(INDEX(Parâmetros!$E$6:$E$11,MATCH($K684,Parâmetros!$A$6:$A$11,0)),"")</f>
        <v>8.8000000000000007</v>
      </c>
      <c r="N684" s="33">
        <f t="shared" si="61"/>
        <v>0.83522727272727271</v>
      </c>
      <c r="O684" s="33">
        <f>Parâmetros!$E$13</f>
        <v>0.8</v>
      </c>
      <c r="P684" s="32" t="str">
        <f>IF(OR($M684="",$F684&gt;Parâmetros!$E$14),"Não","Sim")</f>
        <v>Sim</v>
      </c>
      <c r="Q684" s="32" t="str">
        <f t="shared" si="62"/>
        <v>Sim</v>
      </c>
      <c r="R684" s="32" t="str">
        <f t="shared" si="63"/>
        <v>Sim</v>
      </c>
      <c r="S684" s="30">
        <f t="shared" si="64"/>
        <v>0</v>
      </c>
      <c r="T684" s="32" t="str">
        <f>IF($Q684&lt;&gt;"Sim","",IF($N684&gt;Parâmetros!$E$15,"Sim","Não"))</f>
        <v>Não</v>
      </c>
      <c r="U684" s="17" t="str">
        <f t="shared" si="65"/>
        <v>Na meta</v>
      </c>
      <c r="V684" s="17" t="str">
        <f>IF($AC684&lt;&gt;"",IF($L684&gt;0,"ATENÇÃO · apontou em dia de "&amp;LOWER($AC684)&amp;" cadastrado","Exceção cadastrada · "&amp;$AC684)&amp;IF($AD684="",""," · "&amp;$AD684),IF($E684="Férias",IF($L684&gt;0,"ATENÇÃO · apontou estando de férias no cadastro","Férias no cadastro"),IF($Y684="Férias / afastamento","Afastamento · "&amp;($Z684+$AA684-1)&amp;" dias seguidos sem apontamento",IF($Y684="Folga trabalhada","ATENÇÃO · apontou em dia de folga da escala 5x2",IF($Y684="Folga",IF(AND($D684="5x2",OR(WEEKDAY($F684,2)=6,WEEKDAY($F684,2)=7)),"Folga de fim de semana da escala 5x2",IF(AND(OR($D684="6x1",$D684="FF 6x1"),WEEKDAY($F684,2)=6,FALSE()),"Folga de fim de semana · apontou no domingo anterior",IF(AND(OR($D684="6x1",$D684="FF 6x1"),WEEKDAY($F684,2)=7,AND($A684=$A683,$L683&gt;0)),"Folga de fim de semana · apontou no sábado",IF(AND(OR($D684="6x1",$D684="FF 6x1"),OR(WEEKDAY($F684,2)=6,WEEKDAY($F684,2)=7)),"Folga de fim de semana · sem apontamento no sábado nem no domingo","Folga prevista pelo ciclo")))),IF($Y684="Indeterminado (início da série)","Sem histórico anterior — informe o dia do ciclo no Cadastro",IF($Y684="Falta de registro",IF(OR(OR($D684="6x1",$D684="FF 6x1"),$D684="5x2"),"FALTA DE REGISTRO · dia útil da escala "&amp;$E684,"FALTA DE REGISTRO · dia "&amp;$W684&amp;" de "&amp;IFERROR(INDEX(Parâmetros!$B$39:$B$48,MATCH($E684,Parâmetros!$A$39:$A$48,0)),99)&amp;" do ciclo"),IF(OR($D684="6x1",$D684="FF 6x1"),IF(OR(AND(WEEKDAY($F684,2)=6,AND($A684=$A685,$L685&gt;0)),AND(WEEKDAY($F684,2)=7,AND($A684=$A683,$L683&gt;0))),"ATENÇÃO · apontou sábado e domingo no mesmo fim de semana",IF(OR(WEEKDAY($F684,2)=6,WEEKDAY($F684,2)=7),"Jornada de fim de semana do 6x1",IF(OR($H684&gt;=Parâmetros!$E$20,$H684&lt;Parâmetros!$E$19),"ATENÇÃO · 6x1 apontou fora do horário diurno","Jornada fixa do 6x1"))),IF($D684="5x2","Jornada fixa do 5x2",IF($D684="Folguista",IF($J684=$K684,"Evidência confirma sequência","DIVERGE · sequência "&amp;$J684&amp;" × evidência "&amp;$K684),IF($K684=$E684,"Evidência confirma cadastro","DIVERGE · cadastro "&amp;$E684&amp;" × evidência "&amp;$K684)))))))))))</f>
        <v>Jornada fixa do 6x1</v>
      </c>
      <c r="W684" s="34" t="str">
        <f>IF(OR(OR($D684="6x1",$D684="FF 6x1"),$D684="5x2"),"",IF($AB684&lt;&gt;$AB683,IF(IFERROR(INDEX(Cadastro!$F$5:$F$243,$AB684),"")="",IF($L684&gt;0,1,0),IF(IFERROR(INDEX(Cadastro!$F$5:$F$243,$AB684),"")&lt;=IFERROR(INDEX(Parâmetros!$B$39:$B$48,MATCH($E684,Parâmetros!$A$39:$A$48,0)),99),IFERROR(INDEX(Cadastro!$F$5:$F$243,$AB684),""),0)),IF($L684&gt;0,IF(N($X683)&gt;0,1,N($W683)+1),IF(AND($L684=0,OR(N($W683)&gt;=IFERROR(INDEX(Parâmetros!$B$39:$B$48,MATCH($E684,Parâmetros!$A$39:$A$48,0)),99),AND(N($X683)&gt;0,N($X683)&lt;IFERROR(INDEX(Parâmetros!$C$39:$C$48,MATCH($E684,Parâmetros!$A$39:$A$48,0)),0)))),0,N($W683)+1))))</f>
        <v/>
      </c>
      <c r="X684" s="34" t="str">
        <f>IF(OR(OR($D684="6x1",$D684="FF 6x1"),$D684="5x2"),"",IF($AB684&lt;&gt;$AB683,IF(IFERROR(INDEX(Cadastro!$F$5:$F$243,$AB684),"")="",0,IF(IFERROR(INDEX(Cadastro!$F$5:$F$243,$AB684),"")&gt;IFERROR(INDEX(Parâmetros!$B$39:$B$48,MATCH($E684,Parâmetros!$A$39:$A$48,0)),99),IFERROR(INDEX(Cadastro!$F$5:$F$243,$AB684),"")-IFERROR(INDEX(Parâmetros!$B$39:$B$48,MATCH($E684,Parâmetros!$A$39:$A$48,0)),99),0)),IF(AND($L684=0,OR(N($W683)&gt;=IFERROR(INDEX(Parâmetros!$B$39:$B$48,MATCH($E684,Parâmetros!$A$39:$A$48,0)),99),AND(N($X683)&gt;0,N($X683)&lt;IFERROR(INDEX(Parâmetros!$C$39:$C$48,MATCH($E684,Parâmetros!$A$39:$A$48,0)),0)))),N($X683)+1,0)))</f>
        <v/>
      </c>
      <c r="Y684" t="str">
        <f>IF($AC684&lt;&gt;"",IF($L684&gt;0,$AC684&amp;" · com apontamento",$AC684),IF($E684="Férias",IF($L684&gt;0,"Férias · com apontamento","Férias (cadastro)"),IF(($Z684+$AA684-1)&gt;Parâmetros!$E$16,"Férias / afastamento",IF(AND($D684="5x2",OR(WEEKDAY($F684,2)=6,WEEKDAY($F684,2)=7)),IF($L684&gt;0,"Folga trabalhada","Folga"),IF($L684&gt;0,"Trabalhado",IF(OR(OR($D684="6x1",$D684="FF 6x1"),$D684="5x2"),IF(AND(OR($D684="6x1",$D684="FF 6x1"),OR(WEEKDAY($F684,2)=6,WEEKDAY($F684,2)=7)),"Folga","Falta de registro"),IF(AND($AB684&lt;&gt;$AB683,IFERROR(INDEX(Cadastro!$F$5:$F$243,$AB684),"")=""),"Indeterminado (início da série)",IF($X684&gt;0,"Folga","Falta de registro"))))))))</f>
        <v>Trabalhado</v>
      </c>
      <c r="Z684" s="34">
        <f>IF(OR($L684&gt;0,$F684&gt;Parâmetros!$E$14),0,IF($A684&lt;&gt;$A683,1,N($Z683)+1))</f>
        <v>0</v>
      </c>
      <c r="AA684" s="34">
        <f>IF(OR($L684&gt;0,$F684&gt;Parâmetros!$E$14),0,IF(OR($A684&lt;&gt;$A685,$F685&gt;Parâmetros!$E$14),1,N($AA685)+1))</f>
        <v>0</v>
      </c>
      <c r="AB684" s="31">
        <f>IFERROR(MATCH($A684&amp;"|"&amp;TEXT(_xlfn.MAXIFS(Cadastro!$E$5:$E$243,Cadastro!$A$5:$A$243,$A684,Cadastro!$E$5:$E$243,"&lt;="&amp;$F684),"yyyymmdd"),Cadastro!$I$5:$I$243,0),"")</f>
        <v>101</v>
      </c>
      <c r="AC684" t="str">
        <f>IFERROR(_xlfn.SINGLE(INDEX(Exceções!$D$5:$D$203,MATCH($A684&amp;"|"&amp;$F684,Exceções!$F$5:$F$203,0))),"")</f>
        <v/>
      </c>
      <c r="AD684" t="str">
        <f>IF($AC684="","",IFERROR(_xlfn.SINGLE(INDEX(Exceções!$E$5:$E$203,MATCH($A684&amp;"|"&amp;$F684,Exceções!$F$5:$F$203,0))),""))</f>
        <v/>
      </c>
    </row>
    <row r="685" spans="1:30" ht="15" hidden="1" customHeight="1" x14ac:dyDescent="0.25">
      <c r="A685" s="31">
        <v>56256</v>
      </c>
      <c r="B685" s="17" t="s">
        <v>49</v>
      </c>
      <c r="C685" s="17" t="str">
        <f>IFERROR(INDEX(Cadastro!$C$5:$C$243,$AB685),"NÃO INFORMADO")</f>
        <v>LUB</v>
      </c>
      <c r="D685" s="17" t="str">
        <f>IFERROR(INDEX(Cadastro!$D$5:$D$243,$AB685),"")</f>
        <v>6x1</v>
      </c>
      <c r="E685" s="17" t="str">
        <f>IFERROR(INDEX(Cadastro!$G$5:$G$243,$AB685),"")</f>
        <v>6x1</v>
      </c>
      <c r="F685" s="29">
        <v>46311</v>
      </c>
      <c r="G685" s="32" t="str">
        <f t="shared" si="60"/>
        <v>sex</v>
      </c>
      <c r="H685" s="31">
        <f>IF($L685=0,"",_xlfn.MINIFS(Dados!$Q:$Q,Dados!$A:$A,$A685,Dados!$S:$S,$F685))</f>
        <v>440</v>
      </c>
      <c r="I685" s="31">
        <f>IF($H685="","",_xlfn.MAXIFS(Dados!$R:$R,Dados!$A:$A,$A685,Dados!$S:$S,$F685))</f>
        <v>977</v>
      </c>
      <c r="J685" s="32" t="str">
        <f>IF($D685&lt;&gt;"Folguista","",IFERROR(INDEX(Parâmetros!$D$52:$G$52,1,MIN(4,MAX(1,$W685))),""))</f>
        <v/>
      </c>
      <c r="K685" s="32" t="str">
        <f>IF(OR($AC685&lt;&gt;"",$Y685="Folga",$Y685="Folga trabalhada",$Y685="Férias (cadastro)",$Y685="Férias / afastamento",$Y685="Indeterminado (início da série)"),"",IF(OR($D685="6x1",$D685="FF 6x1"),IF(OR(WEEKDAY($F685,2)=6,WEEKDAY($F685,2)=7),"6x1 sáb/dom","6x1"),IF($D685="5x2","5x2",IF($H685="",IF($D685="Folguista",$J685,$E685),IF(OR($H685&gt;=Parâmetros!$E$18,$H685&lt;Parâmetros!$E$19),"C",IF($H685&lt;Parâmetros!$E$20,"A","B"))))))</f>
        <v>6x1</v>
      </c>
      <c r="L685" s="30">
        <f>SUMIFS(Dados!$E:$E,Dados!$A:$A,$A685,Dados!$S:$S,$F685)</f>
        <v>7.7899999999999991</v>
      </c>
      <c r="M685" s="30">
        <f>IFERROR(INDEX(Parâmetros!$E$6:$E$11,MATCH($K685,Parâmetros!$A$6:$A$11,0)),"")</f>
        <v>8.8000000000000007</v>
      </c>
      <c r="N685" s="33">
        <f t="shared" si="61"/>
        <v>0.88522727272727253</v>
      </c>
      <c r="O685" s="33">
        <f>Parâmetros!$E$13</f>
        <v>0.8</v>
      </c>
      <c r="P685" s="32" t="str">
        <f>IF(OR($M685="",$F685&gt;Parâmetros!$E$14),"Não","Sim")</f>
        <v>Sim</v>
      </c>
      <c r="Q685" s="32" t="str">
        <f t="shared" si="62"/>
        <v>Sim</v>
      </c>
      <c r="R685" s="32" t="str">
        <f t="shared" si="63"/>
        <v>Sim</v>
      </c>
      <c r="S685" s="30">
        <f t="shared" si="64"/>
        <v>0</v>
      </c>
      <c r="T685" s="32" t="str">
        <f>IF($Q685&lt;&gt;"Sim","",IF($N685&gt;Parâmetros!$E$15,"Sim","Não"))</f>
        <v>Não</v>
      </c>
      <c r="U685" s="17" t="str">
        <f t="shared" si="65"/>
        <v>Na meta</v>
      </c>
      <c r="V685" s="17" t="str">
        <f>IF($AC685&lt;&gt;"",IF($L685&gt;0,"ATENÇÃO · apontou em dia de "&amp;LOWER($AC685)&amp;" cadastrado","Exceção cadastrada · "&amp;$AC685)&amp;IF($AD685="",""," · "&amp;$AD685),IF($E685="Férias",IF($L685&gt;0,"ATENÇÃO · apontou estando de férias no cadastro","Férias no cadastro"),IF($Y685="Férias / afastamento","Afastamento · "&amp;($Z685+$AA685-1)&amp;" dias seguidos sem apontamento",IF($Y685="Folga trabalhada","ATENÇÃO · apontou em dia de folga da escala 5x2",IF($Y685="Folga",IF(AND($D685="5x2",OR(WEEKDAY($F685,2)=6,WEEKDAY($F685,2)=7)),"Folga de fim de semana da escala 5x2",IF(AND(OR($D685="6x1",$D685="FF 6x1"),WEEKDAY($F685,2)=6,FALSE()),"Folga de fim de semana · apontou no domingo anterior",IF(AND(OR($D685="6x1",$D685="FF 6x1"),WEEKDAY($F685,2)=7,AND($A685=$A684,$L684&gt;0)),"Folga de fim de semana · apontou no sábado",IF(AND(OR($D685="6x1",$D685="FF 6x1"),OR(WEEKDAY($F685,2)=6,WEEKDAY($F685,2)=7)),"Folga de fim de semana · sem apontamento no sábado nem no domingo","Folga prevista pelo ciclo")))),IF($Y685="Indeterminado (início da série)","Sem histórico anterior — informe o dia do ciclo no Cadastro",IF($Y685="Falta de registro",IF(OR(OR($D685="6x1",$D685="FF 6x1"),$D685="5x2"),"FALTA DE REGISTRO · dia útil da escala "&amp;$E685,"FALTA DE REGISTRO · dia "&amp;$W685&amp;" de "&amp;IFERROR(INDEX(Parâmetros!$B$39:$B$48,MATCH($E685,Parâmetros!$A$39:$A$48,0)),99)&amp;" do ciclo"),IF(OR($D685="6x1",$D685="FF 6x1"),IF(OR(AND(WEEKDAY($F685,2)=6,AND($A685=$A686,$L686&gt;0)),AND(WEEKDAY($F685,2)=7,AND($A685=$A684,$L684&gt;0))),"ATENÇÃO · apontou sábado e domingo no mesmo fim de semana",IF(OR(WEEKDAY($F685,2)=6,WEEKDAY($F685,2)=7),"Jornada de fim de semana do 6x1",IF(OR($H685&gt;=Parâmetros!$E$20,$H685&lt;Parâmetros!$E$19),"ATENÇÃO · 6x1 apontou fora do horário diurno","Jornada fixa do 6x1"))),IF($D685="5x2","Jornada fixa do 5x2",IF($D685="Folguista",IF($J685=$K685,"Evidência confirma sequência","DIVERGE · sequência "&amp;$J685&amp;" × evidência "&amp;$K685),IF($K685=$E685,"Evidência confirma cadastro","DIVERGE · cadastro "&amp;$E685&amp;" × evidência "&amp;$K685)))))))))))</f>
        <v>Jornada fixa do 6x1</v>
      </c>
      <c r="W685" s="34" t="str">
        <f>IF(OR(OR($D685="6x1",$D685="FF 6x1"),$D685="5x2"),"",IF($AB685&lt;&gt;$AB684,IF(IFERROR(INDEX(Cadastro!$F$5:$F$243,$AB685),"")="",IF($L685&gt;0,1,0),IF(IFERROR(INDEX(Cadastro!$F$5:$F$243,$AB685),"")&lt;=IFERROR(INDEX(Parâmetros!$B$39:$B$48,MATCH($E685,Parâmetros!$A$39:$A$48,0)),99),IFERROR(INDEX(Cadastro!$F$5:$F$243,$AB685),""),0)),IF($L685&gt;0,IF(N($X684)&gt;0,1,N($W684)+1),IF(AND($L685=0,OR(N($W684)&gt;=IFERROR(INDEX(Parâmetros!$B$39:$B$48,MATCH($E685,Parâmetros!$A$39:$A$48,0)),99),AND(N($X684)&gt;0,N($X684)&lt;IFERROR(INDEX(Parâmetros!$C$39:$C$48,MATCH($E685,Parâmetros!$A$39:$A$48,0)),0)))),0,N($W684)+1))))</f>
        <v/>
      </c>
      <c r="X685" s="34" t="str">
        <f>IF(OR(OR($D685="6x1",$D685="FF 6x1"),$D685="5x2"),"",IF($AB685&lt;&gt;$AB684,IF(IFERROR(INDEX(Cadastro!$F$5:$F$243,$AB685),"")="",0,IF(IFERROR(INDEX(Cadastro!$F$5:$F$243,$AB685),"")&gt;IFERROR(INDEX(Parâmetros!$B$39:$B$48,MATCH($E685,Parâmetros!$A$39:$A$48,0)),99),IFERROR(INDEX(Cadastro!$F$5:$F$243,$AB685),"")-IFERROR(INDEX(Parâmetros!$B$39:$B$48,MATCH($E685,Parâmetros!$A$39:$A$48,0)),99),0)),IF(AND($L685=0,OR(N($W684)&gt;=IFERROR(INDEX(Parâmetros!$B$39:$B$48,MATCH($E685,Parâmetros!$A$39:$A$48,0)),99),AND(N($X684)&gt;0,N($X684)&lt;IFERROR(INDEX(Parâmetros!$C$39:$C$48,MATCH($E685,Parâmetros!$A$39:$A$48,0)),0)))),N($X684)+1,0)))</f>
        <v/>
      </c>
      <c r="Y685" t="str">
        <f>IF($AC685&lt;&gt;"",IF($L685&gt;0,$AC685&amp;" · com apontamento",$AC685),IF($E685="Férias",IF($L685&gt;0,"Férias · com apontamento","Férias (cadastro)"),IF(($Z685+$AA685-1)&gt;Parâmetros!$E$16,"Férias / afastamento",IF(AND($D685="5x2",OR(WEEKDAY($F685,2)=6,WEEKDAY($F685,2)=7)),IF($L685&gt;0,"Folga trabalhada","Folga"),IF($L685&gt;0,"Trabalhado",IF(OR(OR($D685="6x1",$D685="FF 6x1"),$D685="5x2"),IF(AND(OR($D685="6x1",$D685="FF 6x1"),OR(WEEKDAY($F685,2)=6,WEEKDAY($F685,2)=7)),"Folga","Falta de registro"),IF(AND($AB685&lt;&gt;$AB684,IFERROR(INDEX(Cadastro!$F$5:$F$243,$AB685),"")=""),"Indeterminado (início da série)",IF($X685&gt;0,"Folga","Falta de registro"))))))))</f>
        <v>Trabalhado</v>
      </c>
      <c r="Z685" s="34">
        <f>IF(OR($L685&gt;0,$F685&gt;Parâmetros!$E$14),0,IF($A685&lt;&gt;$A684,1,N($Z684)+1))</f>
        <v>0</v>
      </c>
      <c r="AA685" s="34">
        <f>IF(OR($L685&gt;0,$F685&gt;Parâmetros!$E$14),0,IF(OR($A685&lt;&gt;$A686,$F686&gt;Parâmetros!$E$14),1,N($AA686)+1))</f>
        <v>0</v>
      </c>
      <c r="AB685" s="31">
        <f>IFERROR(MATCH($A685&amp;"|"&amp;TEXT(_xlfn.MAXIFS(Cadastro!$E$5:$E$243,Cadastro!$A$5:$A$243,$A685,Cadastro!$E$5:$E$243,"&lt;="&amp;$F685),"yyyymmdd"),Cadastro!$I$5:$I$243,0),"")</f>
        <v>101</v>
      </c>
      <c r="AC685" t="str">
        <f>IFERROR(_xlfn.SINGLE(INDEX(Exceções!$D$5:$D$203,MATCH($A685&amp;"|"&amp;$F685,Exceções!$F$5:$F$203,0))),"")</f>
        <v/>
      </c>
      <c r="AD685" t="str">
        <f>IF($AC685="","",IFERROR(_xlfn.SINGLE(INDEX(Exceções!$E$5:$E$203,MATCH($A685&amp;"|"&amp;$F685,Exceções!$F$5:$F$203,0))),""))</f>
        <v/>
      </c>
    </row>
    <row r="686" spans="1:30" ht="15" hidden="1" customHeight="1" x14ac:dyDescent="0.25">
      <c r="A686" s="31">
        <v>56256</v>
      </c>
      <c r="B686" s="17" t="s">
        <v>49</v>
      </c>
      <c r="C686" s="17" t="str">
        <f>IFERROR(INDEX(Cadastro!$C$5:$C$243,$AB686),"NÃO INFORMADO")</f>
        <v>LUB</v>
      </c>
      <c r="D686" s="17" t="str">
        <f>IFERROR(INDEX(Cadastro!$D$5:$D$243,$AB686),"")</f>
        <v>6x1</v>
      </c>
      <c r="E686" s="17" t="str">
        <f>IFERROR(INDEX(Cadastro!$G$5:$G$243,$AB686),"")</f>
        <v>6x1</v>
      </c>
      <c r="F686" s="29">
        <v>46312</v>
      </c>
      <c r="G686" s="32" t="str">
        <f t="shared" si="60"/>
        <v>sáb</v>
      </c>
      <c r="H686" s="31">
        <f>IF($L686=0,"",_xlfn.MINIFS(Dados!$Q:$Q,Dados!$A:$A,$A686,Dados!$S:$S,$F686))</f>
        <v>440</v>
      </c>
      <c r="I686" s="31">
        <f>IF($H686="","",_xlfn.MAXIFS(Dados!$R:$R,Dados!$A:$A,$A686,Dados!$S:$S,$F686))</f>
        <v>900</v>
      </c>
      <c r="J686" s="32" t="str">
        <f>IF($D686&lt;&gt;"Folguista","",IFERROR(INDEX(Parâmetros!$D$52:$G$52,1,MIN(4,MAX(1,$W686))),""))</f>
        <v/>
      </c>
      <c r="K686" s="32" t="str">
        <f>IF(OR($AC686&lt;&gt;"",$Y686="Folga",$Y686="Folga trabalhada",$Y686="Férias (cadastro)",$Y686="Férias / afastamento",$Y686="Indeterminado (início da série)"),"",IF(OR($D686="6x1",$D686="FF 6x1"),IF(OR(WEEKDAY($F686,2)=6,WEEKDAY($F686,2)=7),"6x1 sáb/dom","6x1"),IF($D686="5x2","5x2",IF($H686="",IF($D686="Folguista",$J686,$E686),IF(OR($H686&gt;=Parâmetros!$E$18,$H686&lt;Parâmetros!$E$19),"C",IF($H686&lt;Parâmetros!$E$20,"A","B"))))))</f>
        <v>6x1 sáb/dom</v>
      </c>
      <c r="L686" s="30">
        <f>SUMIFS(Dados!$E:$E,Dados!$A:$A,$A686,Dados!$S:$S,$F686)</f>
        <v>6.55</v>
      </c>
      <c r="M686" s="30">
        <f>IFERROR(INDEX(Parâmetros!$E$6:$E$11,MATCH($K686,Parâmetros!$A$6:$A$11,0)),"")</f>
        <v>7.33</v>
      </c>
      <c r="N686" s="33">
        <f t="shared" si="61"/>
        <v>0.893587994542974</v>
      </c>
      <c r="O686" s="33">
        <f>Parâmetros!$E$13</f>
        <v>0.8</v>
      </c>
      <c r="P686" s="32" t="str">
        <f>IF(OR($M686="",$F686&gt;Parâmetros!$E$14),"Não","Sim")</f>
        <v>Sim</v>
      </c>
      <c r="Q686" s="32" t="str">
        <f t="shared" si="62"/>
        <v>Sim</v>
      </c>
      <c r="R686" s="32" t="str">
        <f t="shared" si="63"/>
        <v>Sim</v>
      </c>
      <c r="S686" s="30">
        <f t="shared" si="64"/>
        <v>0</v>
      </c>
      <c r="T686" s="32" t="str">
        <f>IF($Q686&lt;&gt;"Sim","",IF($N686&gt;Parâmetros!$E$15,"Sim","Não"))</f>
        <v>Não</v>
      </c>
      <c r="U686" s="17" t="str">
        <f t="shared" si="65"/>
        <v>Na meta</v>
      </c>
      <c r="V686" s="17" t="str">
        <f>IF($AC686&lt;&gt;"",IF($L686&gt;0,"ATENÇÃO · apontou em dia de "&amp;LOWER($AC686)&amp;" cadastrado","Exceção cadastrada · "&amp;$AC686)&amp;IF($AD686="",""," · "&amp;$AD686),IF($E686="Férias",IF($L686&gt;0,"ATENÇÃO · apontou estando de férias no cadastro","Férias no cadastro"),IF($Y686="Férias / afastamento","Afastamento · "&amp;($Z686+$AA686-1)&amp;" dias seguidos sem apontamento",IF($Y686="Folga trabalhada","ATENÇÃO · apontou em dia de folga da escala 5x2",IF($Y686="Folga",IF(AND($D686="5x2",OR(WEEKDAY($F686,2)=6,WEEKDAY($F686,2)=7)),"Folga de fim de semana da escala 5x2",IF(AND(OR($D686="6x1",$D686="FF 6x1"),WEEKDAY($F686,2)=6,FALSE()),"Folga de fim de semana · apontou no domingo anterior",IF(AND(OR($D686="6x1",$D686="FF 6x1"),WEEKDAY($F686,2)=7,AND($A686=$A685,$L685&gt;0)),"Folga de fim de semana · apontou no sábado",IF(AND(OR($D686="6x1",$D686="FF 6x1"),OR(WEEKDAY($F686,2)=6,WEEKDAY($F686,2)=7)),"Folga de fim de semana · sem apontamento no sábado nem no domingo","Folga prevista pelo ciclo")))),IF($Y686="Indeterminado (início da série)","Sem histórico anterior — informe o dia do ciclo no Cadastro",IF($Y686="Falta de registro",IF(OR(OR($D686="6x1",$D686="FF 6x1"),$D686="5x2"),"FALTA DE REGISTRO · dia útil da escala "&amp;$E686,"FALTA DE REGISTRO · dia "&amp;$W686&amp;" de "&amp;IFERROR(INDEX(Parâmetros!$B$39:$B$48,MATCH($E686,Parâmetros!$A$39:$A$48,0)),99)&amp;" do ciclo"),IF(OR($D686="6x1",$D686="FF 6x1"),IF(OR(AND(WEEKDAY($F686,2)=6,AND($A686=$A687,$L687&gt;0)),AND(WEEKDAY($F686,2)=7,AND($A686=$A685,$L685&gt;0))),"ATENÇÃO · apontou sábado e domingo no mesmo fim de semana",IF(OR(WEEKDAY($F686,2)=6,WEEKDAY($F686,2)=7),"Jornada de fim de semana do 6x1",IF(OR($H686&gt;=Parâmetros!$E$20,$H686&lt;Parâmetros!$E$19),"ATENÇÃO · 6x1 apontou fora do horário diurno","Jornada fixa do 6x1"))),IF($D686="5x2","Jornada fixa do 5x2",IF($D686="Folguista",IF($J686=$K686,"Evidência confirma sequência","DIVERGE · sequência "&amp;$J686&amp;" × evidência "&amp;$K686),IF($K686=$E686,"Evidência confirma cadastro","DIVERGE · cadastro "&amp;$E686&amp;" × evidência "&amp;$K686)))))))))))</f>
        <v>Jornada de fim de semana do 6x1</v>
      </c>
      <c r="W686" s="34" t="str">
        <f>IF(OR(OR($D686="6x1",$D686="FF 6x1"),$D686="5x2"),"",IF($AB686&lt;&gt;$AB685,IF(IFERROR(INDEX(Cadastro!$F$5:$F$243,$AB686),"")="",IF($L686&gt;0,1,0),IF(IFERROR(INDEX(Cadastro!$F$5:$F$243,$AB686),"")&lt;=IFERROR(INDEX(Parâmetros!$B$39:$B$48,MATCH($E686,Parâmetros!$A$39:$A$48,0)),99),IFERROR(INDEX(Cadastro!$F$5:$F$243,$AB686),""),0)),IF($L686&gt;0,IF(N($X685)&gt;0,1,N($W685)+1),IF(AND($L686=0,OR(N($W685)&gt;=IFERROR(INDEX(Parâmetros!$B$39:$B$48,MATCH($E686,Parâmetros!$A$39:$A$48,0)),99),AND(N($X685)&gt;0,N($X685)&lt;IFERROR(INDEX(Parâmetros!$C$39:$C$48,MATCH($E686,Parâmetros!$A$39:$A$48,0)),0)))),0,N($W685)+1))))</f>
        <v/>
      </c>
      <c r="X686" s="34" t="str">
        <f>IF(OR(OR($D686="6x1",$D686="FF 6x1"),$D686="5x2"),"",IF($AB686&lt;&gt;$AB685,IF(IFERROR(INDEX(Cadastro!$F$5:$F$243,$AB686),"")="",0,IF(IFERROR(INDEX(Cadastro!$F$5:$F$243,$AB686),"")&gt;IFERROR(INDEX(Parâmetros!$B$39:$B$48,MATCH($E686,Parâmetros!$A$39:$A$48,0)),99),IFERROR(INDEX(Cadastro!$F$5:$F$243,$AB686),"")-IFERROR(INDEX(Parâmetros!$B$39:$B$48,MATCH($E686,Parâmetros!$A$39:$A$48,0)),99),0)),IF(AND($L686=0,OR(N($W685)&gt;=IFERROR(INDEX(Parâmetros!$B$39:$B$48,MATCH($E686,Parâmetros!$A$39:$A$48,0)),99),AND(N($X685)&gt;0,N($X685)&lt;IFERROR(INDEX(Parâmetros!$C$39:$C$48,MATCH($E686,Parâmetros!$A$39:$A$48,0)),0)))),N($X685)+1,0)))</f>
        <v/>
      </c>
      <c r="Y686" t="str">
        <f>IF($AC686&lt;&gt;"",IF($L686&gt;0,$AC686&amp;" · com apontamento",$AC686),IF($E686="Férias",IF($L686&gt;0,"Férias · com apontamento","Férias (cadastro)"),IF(($Z686+$AA686-1)&gt;Parâmetros!$E$16,"Férias / afastamento",IF(AND($D686="5x2",OR(WEEKDAY($F686,2)=6,WEEKDAY($F686,2)=7)),IF($L686&gt;0,"Folga trabalhada","Folga"),IF($L686&gt;0,"Trabalhado",IF(OR(OR($D686="6x1",$D686="FF 6x1"),$D686="5x2"),IF(AND(OR($D686="6x1",$D686="FF 6x1"),OR(WEEKDAY($F686,2)=6,WEEKDAY($F686,2)=7)),"Folga","Falta de registro"),IF(AND($AB686&lt;&gt;$AB685,IFERROR(INDEX(Cadastro!$F$5:$F$243,$AB686),"")=""),"Indeterminado (início da série)",IF($X686&gt;0,"Folga","Falta de registro"))))))))</f>
        <v>Trabalhado</v>
      </c>
      <c r="Z686" s="34">
        <f>IF(OR($L686&gt;0,$F686&gt;Parâmetros!$E$14),0,IF($A686&lt;&gt;$A685,1,N($Z685)+1))</f>
        <v>0</v>
      </c>
      <c r="AA686" s="34">
        <f>IF(OR($L686&gt;0,$F686&gt;Parâmetros!$E$14),0,IF(OR($A686&lt;&gt;$A687,$F687&gt;Parâmetros!$E$14),1,N($AA687)+1))</f>
        <v>0</v>
      </c>
      <c r="AB686" s="31">
        <f>IFERROR(MATCH($A686&amp;"|"&amp;TEXT(_xlfn.MAXIFS(Cadastro!$E$5:$E$243,Cadastro!$A$5:$A$243,$A686,Cadastro!$E$5:$E$243,"&lt;="&amp;$F686),"yyyymmdd"),Cadastro!$I$5:$I$243,0),"")</f>
        <v>101</v>
      </c>
      <c r="AC686" t="str">
        <f>IFERROR(_xlfn.SINGLE(INDEX(Exceções!$D$5:$D$203,MATCH($A686&amp;"|"&amp;$F686,Exceções!$F$5:$F$203,0))),"")</f>
        <v/>
      </c>
      <c r="AD686" t="str">
        <f>IF($AC686="","",IFERROR(_xlfn.SINGLE(INDEX(Exceções!$E$5:$E$203,MATCH($A686&amp;"|"&amp;$F686,Exceções!$F$5:$F$203,0))),""))</f>
        <v/>
      </c>
    </row>
    <row r="687" spans="1:30" ht="15" hidden="1" customHeight="1" x14ac:dyDescent="0.25">
      <c r="A687" s="31">
        <v>56256</v>
      </c>
      <c r="B687" s="17" t="s">
        <v>49</v>
      </c>
      <c r="C687" s="17" t="str">
        <f>IFERROR(INDEX(Cadastro!$C$5:$C$243,$AB687),"NÃO INFORMADO")</f>
        <v>LUB</v>
      </c>
      <c r="D687" s="17" t="str">
        <f>IFERROR(INDEX(Cadastro!$D$5:$D$243,$AB687),"")</f>
        <v>6x1</v>
      </c>
      <c r="E687" s="17" t="str">
        <f>IFERROR(INDEX(Cadastro!$G$5:$G$243,$AB687),"")</f>
        <v>6x1</v>
      </c>
      <c r="F687" s="29">
        <v>46313</v>
      </c>
      <c r="G687" s="32" t="str">
        <f t="shared" si="60"/>
        <v>dom</v>
      </c>
      <c r="H687" s="31" t="str">
        <f>IF($L687=0,"",_xlfn.MINIFS(Dados!$Q:$Q,Dados!$A:$A,$A687,Dados!$S:$S,$F687))</f>
        <v/>
      </c>
      <c r="I687" s="31" t="str">
        <f>IF($H687="","",_xlfn.MAXIFS(Dados!$R:$R,Dados!$A:$A,$A687,Dados!$S:$S,$F687))</f>
        <v/>
      </c>
      <c r="J687" s="32" t="str">
        <f>IF($D687&lt;&gt;"Folguista","",IFERROR(INDEX(Parâmetros!$D$52:$G$52,1,MIN(4,MAX(1,$W687))),""))</f>
        <v/>
      </c>
      <c r="K687" s="32" t="str">
        <f>IF(OR($AC687&lt;&gt;"",$Y687="Folga",$Y687="Folga trabalhada",$Y687="Férias (cadastro)",$Y687="Férias / afastamento",$Y687="Indeterminado (início da série)"),"",IF(OR($D687="6x1",$D687="FF 6x1"),IF(OR(WEEKDAY($F687,2)=6,WEEKDAY($F687,2)=7),"6x1 sáb/dom","6x1"),IF($D687="5x2","5x2",IF($H687="",IF($D687="Folguista",$J687,$E687),IF(OR($H687&gt;=Parâmetros!$E$18,$H687&lt;Parâmetros!$E$19),"C",IF($H687&lt;Parâmetros!$E$20,"A","B"))))))</f>
        <v/>
      </c>
      <c r="L687" s="30">
        <f>SUMIFS(Dados!$E:$E,Dados!$A:$A,$A687,Dados!$S:$S,$F687)</f>
        <v>0</v>
      </c>
      <c r="M687" s="30" t="str">
        <f>IFERROR(INDEX(Parâmetros!$E$6:$E$11,MATCH($K687,Parâmetros!$A$6:$A$11,0)),"")</f>
        <v/>
      </c>
      <c r="N687" s="33" t="str">
        <f t="shared" si="61"/>
        <v/>
      </c>
      <c r="O687" s="33">
        <f>Parâmetros!$E$13</f>
        <v>0.8</v>
      </c>
      <c r="P687" s="32" t="str">
        <f>IF(OR($M687="",$F687&gt;Parâmetros!$E$14),"Não","Sim")</f>
        <v>Não</v>
      </c>
      <c r="Q687" s="32" t="str">
        <f t="shared" si="62"/>
        <v/>
      </c>
      <c r="R687" s="32" t="str">
        <f t="shared" si="63"/>
        <v/>
      </c>
      <c r="S687" s="30" t="str">
        <f t="shared" si="64"/>
        <v/>
      </c>
      <c r="T687" s="32" t="str">
        <f>IF($Q687&lt;&gt;"Sim","",IF($N687&gt;Parâmetros!$E$15,"Sim","Não"))</f>
        <v/>
      </c>
      <c r="U687" s="17" t="str">
        <f t="shared" si="65"/>
        <v>Folga</v>
      </c>
      <c r="V687" s="17" t="str">
        <f>IF($AC687&lt;&gt;"",IF($L687&gt;0,"ATENÇÃO · apontou em dia de "&amp;LOWER($AC687)&amp;" cadastrado","Exceção cadastrada · "&amp;$AC687)&amp;IF($AD687="",""," · "&amp;$AD687),IF($E687="Férias",IF($L687&gt;0,"ATENÇÃO · apontou estando de férias no cadastro","Férias no cadastro"),IF($Y687="Férias / afastamento","Afastamento · "&amp;($Z687+$AA687-1)&amp;" dias seguidos sem apontamento",IF($Y687="Folga trabalhada","ATENÇÃO · apontou em dia de folga da escala 5x2",IF($Y687="Folga",IF(AND($D687="5x2",OR(WEEKDAY($F687,2)=6,WEEKDAY($F687,2)=7)),"Folga de fim de semana da escala 5x2",IF(AND(OR($D687="6x1",$D687="FF 6x1"),WEEKDAY($F687,2)=6,FALSE()),"Folga de fim de semana · apontou no domingo anterior",IF(AND(OR($D687="6x1",$D687="FF 6x1"),WEEKDAY($F687,2)=7,AND($A687=$A686,$L686&gt;0)),"Folga de fim de semana · apontou no sábado",IF(AND(OR($D687="6x1",$D687="FF 6x1"),OR(WEEKDAY($F687,2)=6,WEEKDAY($F687,2)=7)),"Folga de fim de semana · sem apontamento no sábado nem no domingo","Folga prevista pelo ciclo")))),IF($Y687="Indeterminado (início da série)","Sem histórico anterior — informe o dia do ciclo no Cadastro",IF($Y687="Falta de registro",IF(OR(OR($D687="6x1",$D687="FF 6x1"),$D687="5x2"),"FALTA DE REGISTRO · dia útil da escala "&amp;$E687,"FALTA DE REGISTRO · dia "&amp;$W687&amp;" de "&amp;IFERROR(INDEX(Parâmetros!$B$39:$B$48,MATCH($E687,Parâmetros!$A$39:$A$48,0)),99)&amp;" do ciclo"),IF(OR($D687="6x1",$D687="FF 6x1"),IF(OR(AND(WEEKDAY($F687,2)=6,AND($A687=$A688,$L688&gt;0)),AND(WEEKDAY($F687,2)=7,AND($A687=$A686,$L686&gt;0))),"ATENÇÃO · apontou sábado e domingo no mesmo fim de semana",IF(OR(WEEKDAY($F687,2)=6,WEEKDAY($F687,2)=7),"Jornada de fim de semana do 6x1",IF(OR($H687&gt;=Parâmetros!$E$20,$H687&lt;Parâmetros!$E$19),"ATENÇÃO · 6x1 apontou fora do horário diurno","Jornada fixa do 6x1"))),IF($D687="5x2","Jornada fixa do 5x2",IF($D687="Folguista",IF($J687=$K687,"Evidência confirma sequência","DIVERGE · sequência "&amp;$J687&amp;" × evidência "&amp;$K687),IF($K687=$E687,"Evidência confirma cadastro","DIVERGE · cadastro "&amp;$E687&amp;" × evidência "&amp;$K687)))))))))))</f>
        <v>Folga de fim de semana · apontou no sábado</v>
      </c>
      <c r="W687" s="34" t="str">
        <f>IF(OR(OR($D687="6x1",$D687="FF 6x1"),$D687="5x2"),"",IF($AB687&lt;&gt;$AB686,IF(IFERROR(INDEX(Cadastro!$F$5:$F$243,$AB687),"")="",IF($L687&gt;0,1,0),IF(IFERROR(INDEX(Cadastro!$F$5:$F$243,$AB687),"")&lt;=IFERROR(INDEX(Parâmetros!$B$39:$B$48,MATCH($E687,Parâmetros!$A$39:$A$48,0)),99),IFERROR(INDEX(Cadastro!$F$5:$F$243,$AB687),""),0)),IF($L687&gt;0,IF(N($X686)&gt;0,1,N($W686)+1),IF(AND($L687=0,OR(N($W686)&gt;=IFERROR(INDEX(Parâmetros!$B$39:$B$48,MATCH($E687,Parâmetros!$A$39:$A$48,0)),99),AND(N($X686)&gt;0,N($X686)&lt;IFERROR(INDEX(Parâmetros!$C$39:$C$48,MATCH($E687,Parâmetros!$A$39:$A$48,0)),0)))),0,N($W686)+1))))</f>
        <v/>
      </c>
      <c r="X687" s="34" t="str">
        <f>IF(OR(OR($D687="6x1",$D687="FF 6x1"),$D687="5x2"),"",IF($AB687&lt;&gt;$AB686,IF(IFERROR(INDEX(Cadastro!$F$5:$F$243,$AB687),"")="",0,IF(IFERROR(INDEX(Cadastro!$F$5:$F$243,$AB687),"")&gt;IFERROR(INDEX(Parâmetros!$B$39:$B$48,MATCH($E687,Parâmetros!$A$39:$A$48,0)),99),IFERROR(INDEX(Cadastro!$F$5:$F$243,$AB687),"")-IFERROR(INDEX(Parâmetros!$B$39:$B$48,MATCH($E687,Parâmetros!$A$39:$A$48,0)),99),0)),IF(AND($L687=0,OR(N($W686)&gt;=IFERROR(INDEX(Parâmetros!$B$39:$B$48,MATCH($E687,Parâmetros!$A$39:$A$48,0)),99),AND(N($X686)&gt;0,N($X686)&lt;IFERROR(INDEX(Parâmetros!$C$39:$C$48,MATCH($E687,Parâmetros!$A$39:$A$48,0)),0)))),N($X686)+1,0)))</f>
        <v/>
      </c>
      <c r="Y687" t="str">
        <f>IF($AC687&lt;&gt;"",IF($L687&gt;0,$AC687&amp;" · com apontamento",$AC687),IF($E687="Férias",IF($L687&gt;0,"Férias · com apontamento","Férias (cadastro)"),IF(($Z687+$AA687-1)&gt;Parâmetros!$E$16,"Férias / afastamento",IF(AND($D687="5x2",OR(WEEKDAY($F687,2)=6,WEEKDAY($F687,2)=7)),IF($L687&gt;0,"Folga trabalhada","Folga"),IF($L687&gt;0,"Trabalhado",IF(OR(OR($D687="6x1",$D687="FF 6x1"),$D687="5x2"),IF(AND(OR($D687="6x1",$D687="FF 6x1"),OR(WEEKDAY($F687,2)=6,WEEKDAY($F687,2)=7)),"Folga","Falta de registro"),IF(AND($AB687&lt;&gt;$AB686,IFERROR(INDEX(Cadastro!$F$5:$F$243,$AB687),"")=""),"Indeterminado (início da série)",IF($X687&gt;0,"Folga","Falta de registro"))))))))</f>
        <v>Folga</v>
      </c>
      <c r="Z687" s="34">
        <f>IF(OR($L687&gt;0,$F687&gt;Parâmetros!$E$14),0,IF($A687&lt;&gt;$A686,1,N($Z686)+1))</f>
        <v>1</v>
      </c>
      <c r="AA687" s="34">
        <f>IF(OR($L687&gt;0,$F687&gt;Parâmetros!$E$14),0,IF(OR($A687&lt;&gt;$A688,$F688&gt;Parâmetros!$E$14),1,N($AA688)+1))</f>
        <v>1</v>
      </c>
      <c r="AB687" s="31">
        <f>IFERROR(MATCH($A687&amp;"|"&amp;TEXT(_xlfn.MAXIFS(Cadastro!$E$5:$E$243,Cadastro!$A$5:$A$243,$A687,Cadastro!$E$5:$E$243,"&lt;="&amp;$F687),"yyyymmdd"),Cadastro!$I$5:$I$243,0),"")</f>
        <v>101</v>
      </c>
      <c r="AC687" t="str">
        <f>IFERROR(_xlfn.SINGLE(INDEX(Exceções!$D$5:$D$203,MATCH($A687&amp;"|"&amp;$F687,Exceções!$F$5:$F$203,0))),"")</f>
        <v/>
      </c>
      <c r="AD687" t="str">
        <f>IF($AC687="","",IFERROR(_xlfn.SINGLE(INDEX(Exceções!$E$5:$E$203,MATCH($A687&amp;"|"&amp;$F687,Exceções!$F$5:$F$203,0))),""))</f>
        <v/>
      </c>
    </row>
    <row r="688" spans="1:30" ht="15" hidden="1" customHeight="1" x14ac:dyDescent="0.25">
      <c r="A688" s="31">
        <v>56256</v>
      </c>
      <c r="B688" s="17" t="s">
        <v>49</v>
      </c>
      <c r="C688" s="17" t="str">
        <f>IFERROR(INDEX(Cadastro!$C$5:$C$243,$AB688),"NÃO INFORMADO")</f>
        <v>LUB</v>
      </c>
      <c r="D688" s="17" t="str">
        <f>IFERROR(INDEX(Cadastro!$D$5:$D$243,$AB688),"")</f>
        <v>6x1</v>
      </c>
      <c r="E688" s="17" t="str">
        <f>IFERROR(INDEX(Cadastro!$G$5:$G$243,$AB688),"")</f>
        <v>6x1</v>
      </c>
      <c r="F688" s="29">
        <v>46314</v>
      </c>
      <c r="G688" s="32" t="str">
        <f t="shared" si="60"/>
        <v>seg</v>
      </c>
      <c r="H688" s="31">
        <f>IF($L688=0,"",_xlfn.MINIFS(Dados!$Q:$Q,Dados!$A:$A,$A688,Dados!$S:$S,$F688))</f>
        <v>439</v>
      </c>
      <c r="I688" s="31">
        <f>IF($H688="","",_xlfn.MAXIFS(Dados!$R:$R,Dados!$A:$A,$A688,Dados!$S:$S,$F688))</f>
        <v>980</v>
      </c>
      <c r="J688" s="32" t="str">
        <f>IF($D688&lt;&gt;"Folguista","",IFERROR(INDEX(Parâmetros!$D$52:$G$52,1,MIN(4,MAX(1,$W688))),""))</f>
        <v/>
      </c>
      <c r="K688" s="32" t="str">
        <f>IF(OR($AC688&lt;&gt;"",$Y688="Folga",$Y688="Folga trabalhada",$Y688="Férias (cadastro)",$Y688="Férias / afastamento",$Y688="Indeterminado (início da série)"),"",IF(OR($D688="6x1",$D688="FF 6x1"),IF(OR(WEEKDAY($F688,2)=6,WEEKDAY($F688,2)=7),"6x1 sáb/dom","6x1"),IF($D688="5x2","5x2",IF($H688="",IF($D688="Folguista",$J688,$E688),IF(OR($H688&gt;=Parâmetros!$E$18,$H688&lt;Parâmetros!$E$19),"C",IF($H688&lt;Parâmetros!$E$20,"A","B"))))))</f>
        <v>6x1</v>
      </c>
      <c r="L688" s="30">
        <f>SUMIFS(Dados!$E:$E,Dados!$A:$A,$A688,Dados!$S:$S,$F688)</f>
        <v>7.7800000000000011</v>
      </c>
      <c r="M688" s="30">
        <f>IFERROR(INDEX(Parâmetros!$E$6:$E$11,MATCH($K688,Parâmetros!$A$6:$A$11,0)),"")</f>
        <v>8.8000000000000007</v>
      </c>
      <c r="N688" s="33">
        <f t="shared" si="61"/>
        <v>0.88409090909090915</v>
      </c>
      <c r="O688" s="33">
        <f>Parâmetros!$E$13</f>
        <v>0.8</v>
      </c>
      <c r="P688" s="32" t="str">
        <f>IF(OR($M688="",$F688&gt;Parâmetros!$E$14),"Não","Sim")</f>
        <v>Sim</v>
      </c>
      <c r="Q688" s="32" t="str">
        <f t="shared" si="62"/>
        <v>Sim</v>
      </c>
      <c r="R688" s="32" t="str">
        <f t="shared" si="63"/>
        <v>Sim</v>
      </c>
      <c r="S688" s="30">
        <f t="shared" si="64"/>
        <v>0</v>
      </c>
      <c r="T688" s="32" t="str">
        <f>IF($Q688&lt;&gt;"Sim","",IF($N688&gt;Parâmetros!$E$15,"Sim","Não"))</f>
        <v>Não</v>
      </c>
      <c r="U688" s="17" t="str">
        <f t="shared" si="65"/>
        <v>Na meta</v>
      </c>
      <c r="V688" s="17" t="str">
        <f>IF($AC688&lt;&gt;"",IF($L688&gt;0,"ATENÇÃO · apontou em dia de "&amp;LOWER($AC688)&amp;" cadastrado","Exceção cadastrada · "&amp;$AC688)&amp;IF($AD688="",""," · "&amp;$AD688),IF($E688="Férias",IF($L688&gt;0,"ATENÇÃO · apontou estando de férias no cadastro","Férias no cadastro"),IF($Y688="Férias / afastamento","Afastamento · "&amp;($Z688+$AA688-1)&amp;" dias seguidos sem apontamento",IF($Y688="Folga trabalhada","ATENÇÃO · apontou em dia de folga da escala 5x2",IF($Y688="Folga",IF(AND($D688="5x2",OR(WEEKDAY($F688,2)=6,WEEKDAY($F688,2)=7)),"Folga de fim de semana da escala 5x2",IF(AND(OR($D688="6x1",$D688="FF 6x1"),WEEKDAY($F688,2)=6,FALSE()),"Folga de fim de semana · apontou no domingo anterior",IF(AND(OR($D688="6x1",$D688="FF 6x1"),WEEKDAY($F688,2)=7,AND($A688=$A687,$L687&gt;0)),"Folga de fim de semana · apontou no sábado",IF(AND(OR($D688="6x1",$D688="FF 6x1"),OR(WEEKDAY($F688,2)=6,WEEKDAY($F688,2)=7)),"Folga de fim de semana · sem apontamento no sábado nem no domingo","Folga prevista pelo ciclo")))),IF($Y688="Indeterminado (início da série)","Sem histórico anterior — informe o dia do ciclo no Cadastro",IF($Y688="Falta de registro",IF(OR(OR($D688="6x1",$D688="FF 6x1"),$D688="5x2"),"FALTA DE REGISTRO · dia útil da escala "&amp;$E688,"FALTA DE REGISTRO · dia "&amp;$W688&amp;" de "&amp;IFERROR(INDEX(Parâmetros!$B$39:$B$48,MATCH($E688,Parâmetros!$A$39:$A$48,0)),99)&amp;" do ciclo"),IF(OR($D688="6x1",$D688="FF 6x1"),IF(OR(AND(WEEKDAY($F688,2)=6,AND($A688=$A689,$L689&gt;0)),AND(WEEKDAY($F688,2)=7,AND($A688=$A687,$L687&gt;0))),"ATENÇÃO · apontou sábado e domingo no mesmo fim de semana",IF(OR(WEEKDAY($F688,2)=6,WEEKDAY($F688,2)=7),"Jornada de fim de semana do 6x1",IF(OR($H688&gt;=Parâmetros!$E$20,$H688&lt;Parâmetros!$E$19),"ATENÇÃO · 6x1 apontou fora do horário diurno","Jornada fixa do 6x1"))),IF($D688="5x2","Jornada fixa do 5x2",IF($D688="Folguista",IF($J688=$K688,"Evidência confirma sequência","DIVERGE · sequência "&amp;$J688&amp;" × evidência "&amp;$K688),IF($K688=$E688,"Evidência confirma cadastro","DIVERGE · cadastro "&amp;$E688&amp;" × evidência "&amp;$K688)))))))))))</f>
        <v>Jornada fixa do 6x1</v>
      </c>
      <c r="W688" s="34" t="str">
        <f>IF(OR(OR($D688="6x1",$D688="FF 6x1"),$D688="5x2"),"",IF($AB688&lt;&gt;$AB687,IF(IFERROR(INDEX(Cadastro!$F$5:$F$243,$AB688),"")="",IF($L688&gt;0,1,0),IF(IFERROR(INDEX(Cadastro!$F$5:$F$243,$AB688),"")&lt;=IFERROR(INDEX(Parâmetros!$B$39:$B$48,MATCH($E688,Parâmetros!$A$39:$A$48,0)),99),IFERROR(INDEX(Cadastro!$F$5:$F$243,$AB688),""),0)),IF($L688&gt;0,IF(N($X687)&gt;0,1,N($W687)+1),IF(AND($L688=0,OR(N($W687)&gt;=IFERROR(INDEX(Parâmetros!$B$39:$B$48,MATCH($E688,Parâmetros!$A$39:$A$48,0)),99),AND(N($X687)&gt;0,N($X687)&lt;IFERROR(INDEX(Parâmetros!$C$39:$C$48,MATCH($E688,Parâmetros!$A$39:$A$48,0)),0)))),0,N($W687)+1))))</f>
        <v/>
      </c>
      <c r="X688" s="34" t="str">
        <f>IF(OR(OR($D688="6x1",$D688="FF 6x1"),$D688="5x2"),"",IF($AB688&lt;&gt;$AB687,IF(IFERROR(INDEX(Cadastro!$F$5:$F$243,$AB688),"")="",0,IF(IFERROR(INDEX(Cadastro!$F$5:$F$243,$AB688),"")&gt;IFERROR(INDEX(Parâmetros!$B$39:$B$48,MATCH($E688,Parâmetros!$A$39:$A$48,0)),99),IFERROR(INDEX(Cadastro!$F$5:$F$243,$AB688),"")-IFERROR(INDEX(Parâmetros!$B$39:$B$48,MATCH($E688,Parâmetros!$A$39:$A$48,0)),99),0)),IF(AND($L688=0,OR(N($W687)&gt;=IFERROR(INDEX(Parâmetros!$B$39:$B$48,MATCH($E688,Parâmetros!$A$39:$A$48,0)),99),AND(N($X687)&gt;0,N($X687)&lt;IFERROR(INDEX(Parâmetros!$C$39:$C$48,MATCH($E688,Parâmetros!$A$39:$A$48,0)),0)))),N($X687)+1,0)))</f>
        <v/>
      </c>
      <c r="Y688" t="str">
        <f>IF($AC688&lt;&gt;"",IF($L688&gt;0,$AC688&amp;" · com apontamento",$AC688),IF($E688="Férias",IF($L688&gt;0,"Férias · com apontamento","Férias (cadastro)"),IF(($Z688+$AA688-1)&gt;Parâmetros!$E$16,"Férias / afastamento",IF(AND($D688="5x2",OR(WEEKDAY($F688,2)=6,WEEKDAY($F688,2)=7)),IF($L688&gt;0,"Folga trabalhada","Folga"),IF($L688&gt;0,"Trabalhado",IF(OR(OR($D688="6x1",$D688="FF 6x1"),$D688="5x2"),IF(AND(OR($D688="6x1",$D688="FF 6x1"),OR(WEEKDAY($F688,2)=6,WEEKDAY($F688,2)=7)),"Folga","Falta de registro"),IF(AND($AB688&lt;&gt;$AB687,IFERROR(INDEX(Cadastro!$F$5:$F$243,$AB688),"")=""),"Indeterminado (início da série)",IF($X688&gt;0,"Folga","Falta de registro"))))))))</f>
        <v>Trabalhado</v>
      </c>
      <c r="Z688" s="34">
        <f>IF(OR($L688&gt;0,$F688&gt;Parâmetros!$E$14),0,IF($A688&lt;&gt;$A687,1,N($Z687)+1))</f>
        <v>0</v>
      </c>
      <c r="AA688" s="34">
        <f>IF(OR($L688&gt;0,$F688&gt;Parâmetros!$E$14),0,IF(OR($A688&lt;&gt;$A689,$F689&gt;Parâmetros!$E$14),1,N($AA689)+1))</f>
        <v>0</v>
      </c>
      <c r="AB688" s="31">
        <f>IFERROR(MATCH($A688&amp;"|"&amp;TEXT(_xlfn.MAXIFS(Cadastro!$E$5:$E$243,Cadastro!$A$5:$A$243,$A688,Cadastro!$E$5:$E$243,"&lt;="&amp;$F688),"yyyymmdd"),Cadastro!$I$5:$I$243,0),"")</f>
        <v>101</v>
      </c>
      <c r="AC688" t="str">
        <f>IFERROR(_xlfn.SINGLE(INDEX(Exceções!$D$5:$D$203,MATCH($A688&amp;"|"&amp;$F688,Exceções!$F$5:$F$203,0))),"")</f>
        <v/>
      </c>
      <c r="AD688" t="str">
        <f>IF($AC688="","",IFERROR(_xlfn.SINGLE(INDEX(Exceções!$E$5:$E$203,MATCH($A688&amp;"|"&amp;$F688,Exceções!$F$5:$F$203,0))),""))</f>
        <v/>
      </c>
    </row>
    <row r="689" spans="1:30" ht="15" hidden="1" customHeight="1" x14ac:dyDescent="0.25">
      <c r="A689" s="31">
        <v>56256</v>
      </c>
      <c r="B689" s="17" t="s">
        <v>49</v>
      </c>
      <c r="C689" s="17" t="str">
        <f>IFERROR(INDEX(Cadastro!$C$5:$C$243,$AB689),"NÃO INFORMADO")</f>
        <v>LUB</v>
      </c>
      <c r="D689" s="17" t="str">
        <f>IFERROR(INDEX(Cadastro!$D$5:$D$243,$AB689),"")</f>
        <v>6x1</v>
      </c>
      <c r="E689" s="17" t="str">
        <f>IFERROR(INDEX(Cadastro!$G$5:$G$243,$AB689),"")</f>
        <v>6x1</v>
      </c>
      <c r="F689" s="29">
        <v>46315</v>
      </c>
      <c r="G689" s="32" t="str">
        <f t="shared" si="60"/>
        <v>ter</v>
      </c>
      <c r="H689" s="31">
        <f>IF($L689=0,"",_xlfn.MINIFS(Dados!$Q:$Q,Dados!$A:$A,$A689,Dados!$S:$S,$F689))</f>
        <v>440</v>
      </c>
      <c r="I689" s="31">
        <f>IF($H689="","",_xlfn.MAXIFS(Dados!$R:$R,Dados!$A:$A,$A689,Dados!$S:$S,$F689))</f>
        <v>982</v>
      </c>
      <c r="J689" s="32" t="str">
        <f>IF($D689&lt;&gt;"Folguista","",IFERROR(INDEX(Parâmetros!$D$52:$G$52,1,MIN(4,MAX(1,$W689))),""))</f>
        <v/>
      </c>
      <c r="K689" s="32" t="str">
        <f>IF(OR($AC689&lt;&gt;"",$Y689="Folga",$Y689="Folga trabalhada",$Y689="Férias (cadastro)",$Y689="Férias / afastamento",$Y689="Indeterminado (início da série)"),"",IF(OR($D689="6x1",$D689="FF 6x1"),IF(OR(WEEKDAY($F689,2)=6,WEEKDAY($F689,2)=7),"6x1 sáb/dom","6x1"),IF($D689="5x2","5x2",IF($H689="",IF($D689="Folguista",$J689,$E689),IF(OR($H689&gt;=Parâmetros!$E$18,$H689&lt;Parâmetros!$E$19),"C",IF($H689&lt;Parâmetros!$E$20,"A","B"))))))</f>
        <v>6x1</v>
      </c>
      <c r="L689" s="30">
        <f>SUMIFS(Dados!$E:$E,Dados!$A:$A,$A689,Dados!$S:$S,$F689)</f>
        <v>7.87</v>
      </c>
      <c r="M689" s="30">
        <f>IFERROR(INDEX(Parâmetros!$E$6:$E$11,MATCH($K689,Parâmetros!$A$6:$A$11,0)),"")</f>
        <v>8.8000000000000007</v>
      </c>
      <c r="N689" s="33">
        <f t="shared" si="61"/>
        <v>0.89431818181818179</v>
      </c>
      <c r="O689" s="33">
        <f>Parâmetros!$E$13</f>
        <v>0.8</v>
      </c>
      <c r="P689" s="32" t="str">
        <f>IF(OR($M689="",$F689&gt;Parâmetros!$E$14),"Não","Sim")</f>
        <v>Sim</v>
      </c>
      <c r="Q689" s="32" t="str">
        <f t="shared" si="62"/>
        <v>Sim</v>
      </c>
      <c r="R689" s="32" t="str">
        <f t="shared" si="63"/>
        <v>Sim</v>
      </c>
      <c r="S689" s="30">
        <f t="shared" si="64"/>
        <v>0</v>
      </c>
      <c r="T689" s="32" t="str">
        <f>IF($Q689&lt;&gt;"Sim","",IF($N689&gt;Parâmetros!$E$15,"Sim","Não"))</f>
        <v>Não</v>
      </c>
      <c r="U689" s="17" t="str">
        <f t="shared" si="65"/>
        <v>Na meta</v>
      </c>
      <c r="V689" s="17" t="str">
        <f>IF($AC689&lt;&gt;"",IF($L689&gt;0,"ATENÇÃO · apontou em dia de "&amp;LOWER($AC689)&amp;" cadastrado","Exceção cadastrada · "&amp;$AC689)&amp;IF($AD689="",""," · "&amp;$AD689),IF($E689="Férias",IF($L689&gt;0,"ATENÇÃO · apontou estando de férias no cadastro","Férias no cadastro"),IF($Y689="Férias / afastamento","Afastamento · "&amp;($Z689+$AA689-1)&amp;" dias seguidos sem apontamento",IF($Y689="Folga trabalhada","ATENÇÃO · apontou em dia de folga da escala 5x2",IF($Y689="Folga",IF(AND($D689="5x2",OR(WEEKDAY($F689,2)=6,WEEKDAY($F689,2)=7)),"Folga de fim de semana da escala 5x2",IF(AND(OR($D689="6x1",$D689="FF 6x1"),WEEKDAY($F689,2)=6,FALSE()),"Folga de fim de semana · apontou no domingo anterior",IF(AND(OR($D689="6x1",$D689="FF 6x1"),WEEKDAY($F689,2)=7,AND($A689=$A688,$L688&gt;0)),"Folga de fim de semana · apontou no sábado",IF(AND(OR($D689="6x1",$D689="FF 6x1"),OR(WEEKDAY($F689,2)=6,WEEKDAY($F689,2)=7)),"Folga de fim de semana · sem apontamento no sábado nem no domingo","Folga prevista pelo ciclo")))),IF($Y689="Indeterminado (início da série)","Sem histórico anterior — informe o dia do ciclo no Cadastro",IF($Y689="Falta de registro",IF(OR(OR($D689="6x1",$D689="FF 6x1"),$D689="5x2"),"FALTA DE REGISTRO · dia útil da escala "&amp;$E689,"FALTA DE REGISTRO · dia "&amp;$W689&amp;" de "&amp;IFERROR(INDEX(Parâmetros!$B$39:$B$48,MATCH($E689,Parâmetros!$A$39:$A$48,0)),99)&amp;" do ciclo"),IF(OR($D689="6x1",$D689="FF 6x1"),IF(OR(AND(WEEKDAY($F689,2)=6,AND($A689=$A690,$L690&gt;0)),AND(WEEKDAY($F689,2)=7,AND($A689=$A688,$L688&gt;0))),"ATENÇÃO · apontou sábado e domingo no mesmo fim de semana",IF(OR(WEEKDAY($F689,2)=6,WEEKDAY($F689,2)=7),"Jornada de fim de semana do 6x1",IF(OR($H689&gt;=Parâmetros!$E$20,$H689&lt;Parâmetros!$E$19),"ATENÇÃO · 6x1 apontou fora do horário diurno","Jornada fixa do 6x1"))),IF($D689="5x2","Jornada fixa do 5x2",IF($D689="Folguista",IF($J689=$K689,"Evidência confirma sequência","DIVERGE · sequência "&amp;$J689&amp;" × evidência "&amp;$K689),IF($K689=$E689,"Evidência confirma cadastro","DIVERGE · cadastro "&amp;$E689&amp;" × evidência "&amp;$K689)))))))))))</f>
        <v>Jornada fixa do 6x1</v>
      </c>
      <c r="W689" s="34" t="str">
        <f>IF(OR(OR($D689="6x1",$D689="FF 6x1"),$D689="5x2"),"",IF($AB689&lt;&gt;$AB688,IF(IFERROR(INDEX(Cadastro!$F$5:$F$243,$AB689),"")="",IF($L689&gt;0,1,0),IF(IFERROR(INDEX(Cadastro!$F$5:$F$243,$AB689),"")&lt;=IFERROR(INDEX(Parâmetros!$B$39:$B$48,MATCH($E689,Parâmetros!$A$39:$A$48,0)),99),IFERROR(INDEX(Cadastro!$F$5:$F$243,$AB689),""),0)),IF($L689&gt;0,IF(N($X688)&gt;0,1,N($W688)+1),IF(AND($L689=0,OR(N($W688)&gt;=IFERROR(INDEX(Parâmetros!$B$39:$B$48,MATCH($E689,Parâmetros!$A$39:$A$48,0)),99),AND(N($X688)&gt;0,N($X688)&lt;IFERROR(INDEX(Parâmetros!$C$39:$C$48,MATCH($E689,Parâmetros!$A$39:$A$48,0)),0)))),0,N($W688)+1))))</f>
        <v/>
      </c>
      <c r="X689" s="34" t="str">
        <f>IF(OR(OR($D689="6x1",$D689="FF 6x1"),$D689="5x2"),"",IF($AB689&lt;&gt;$AB688,IF(IFERROR(INDEX(Cadastro!$F$5:$F$243,$AB689),"")="",0,IF(IFERROR(INDEX(Cadastro!$F$5:$F$243,$AB689),"")&gt;IFERROR(INDEX(Parâmetros!$B$39:$B$48,MATCH($E689,Parâmetros!$A$39:$A$48,0)),99),IFERROR(INDEX(Cadastro!$F$5:$F$243,$AB689),"")-IFERROR(INDEX(Parâmetros!$B$39:$B$48,MATCH($E689,Parâmetros!$A$39:$A$48,0)),99),0)),IF(AND($L689=0,OR(N($W688)&gt;=IFERROR(INDEX(Parâmetros!$B$39:$B$48,MATCH($E689,Parâmetros!$A$39:$A$48,0)),99),AND(N($X688)&gt;0,N($X688)&lt;IFERROR(INDEX(Parâmetros!$C$39:$C$48,MATCH($E689,Parâmetros!$A$39:$A$48,0)),0)))),N($X688)+1,0)))</f>
        <v/>
      </c>
      <c r="Y689" t="str">
        <f>IF($AC689&lt;&gt;"",IF($L689&gt;0,$AC689&amp;" · com apontamento",$AC689),IF($E689="Férias",IF($L689&gt;0,"Férias · com apontamento","Férias (cadastro)"),IF(($Z689+$AA689-1)&gt;Parâmetros!$E$16,"Férias / afastamento",IF(AND($D689="5x2",OR(WEEKDAY($F689,2)=6,WEEKDAY($F689,2)=7)),IF($L689&gt;0,"Folga trabalhada","Folga"),IF($L689&gt;0,"Trabalhado",IF(OR(OR($D689="6x1",$D689="FF 6x1"),$D689="5x2"),IF(AND(OR($D689="6x1",$D689="FF 6x1"),OR(WEEKDAY($F689,2)=6,WEEKDAY($F689,2)=7)),"Folga","Falta de registro"),IF(AND($AB689&lt;&gt;$AB688,IFERROR(INDEX(Cadastro!$F$5:$F$243,$AB689),"")=""),"Indeterminado (início da série)",IF($X689&gt;0,"Folga","Falta de registro"))))))))</f>
        <v>Trabalhado</v>
      </c>
      <c r="Z689" s="34">
        <f>IF(OR($L689&gt;0,$F689&gt;Parâmetros!$E$14),0,IF($A689&lt;&gt;$A688,1,N($Z688)+1))</f>
        <v>0</v>
      </c>
      <c r="AA689" s="34">
        <f>IF(OR($L689&gt;0,$F689&gt;Parâmetros!$E$14),0,IF(OR($A689&lt;&gt;$A690,$F690&gt;Parâmetros!$E$14),1,N($AA690)+1))</f>
        <v>0</v>
      </c>
      <c r="AB689" s="31">
        <f>IFERROR(MATCH($A689&amp;"|"&amp;TEXT(_xlfn.MAXIFS(Cadastro!$E$5:$E$243,Cadastro!$A$5:$A$243,$A689,Cadastro!$E$5:$E$243,"&lt;="&amp;$F689),"yyyymmdd"),Cadastro!$I$5:$I$243,0),"")</f>
        <v>101</v>
      </c>
      <c r="AC689" t="str">
        <f>IFERROR(_xlfn.SINGLE(INDEX(Exceções!$D$5:$D$203,MATCH($A689&amp;"|"&amp;$F689,Exceções!$F$5:$F$203,0))),"")</f>
        <v/>
      </c>
      <c r="AD689" t="str">
        <f>IF($AC689="","",IFERROR(_xlfn.SINGLE(INDEX(Exceções!$E$5:$E$203,MATCH($A689&amp;"|"&amp;$F689,Exceções!$F$5:$F$203,0))),""))</f>
        <v/>
      </c>
    </row>
    <row r="690" spans="1:30" ht="15" hidden="1" customHeight="1" x14ac:dyDescent="0.25">
      <c r="A690" s="31">
        <v>56256</v>
      </c>
      <c r="B690" s="17" t="s">
        <v>49</v>
      </c>
      <c r="C690" s="17" t="str">
        <f>IFERROR(INDEX(Cadastro!$C$5:$C$243,$AB690),"NÃO INFORMADO")</f>
        <v>LUB</v>
      </c>
      <c r="D690" s="17" t="str">
        <f>IFERROR(INDEX(Cadastro!$D$5:$D$243,$AB690),"")</f>
        <v>6x1</v>
      </c>
      <c r="E690" s="17" t="str">
        <f>IFERROR(INDEX(Cadastro!$G$5:$G$243,$AB690),"")</f>
        <v>6x1</v>
      </c>
      <c r="F690" s="29">
        <v>46316</v>
      </c>
      <c r="G690" s="32" t="str">
        <f t="shared" si="60"/>
        <v>qua</v>
      </c>
      <c r="H690" s="31">
        <f>IF($L690=0,"",_xlfn.MINIFS(Dados!$Q:$Q,Dados!$A:$A,$A690,Dados!$S:$S,$F690))</f>
        <v>440</v>
      </c>
      <c r="I690" s="31">
        <f>IF($H690="","",_xlfn.MAXIFS(Dados!$R:$R,Dados!$A:$A,$A690,Dados!$S:$S,$F690))</f>
        <v>980</v>
      </c>
      <c r="J690" s="32" t="str">
        <f>IF($D690&lt;&gt;"Folguista","",IFERROR(INDEX(Parâmetros!$D$52:$G$52,1,MIN(4,MAX(1,$W690))),""))</f>
        <v/>
      </c>
      <c r="K690" s="32" t="str">
        <f>IF(OR($AC690&lt;&gt;"",$Y690="Folga",$Y690="Folga trabalhada",$Y690="Férias (cadastro)",$Y690="Férias / afastamento",$Y690="Indeterminado (início da série)"),"",IF(OR($D690="6x1",$D690="FF 6x1"),IF(OR(WEEKDAY($F690,2)=6,WEEKDAY($F690,2)=7),"6x1 sáb/dom","6x1"),IF($D690="5x2","5x2",IF($H690="",IF($D690="Folguista",$J690,$E690),IF(OR($H690&gt;=Parâmetros!$E$18,$H690&lt;Parâmetros!$E$19),"C",IF($H690&lt;Parâmetros!$E$20,"A","B"))))))</f>
        <v>6x1</v>
      </c>
      <c r="L690" s="30">
        <f>SUMIFS(Dados!$E:$E,Dados!$A:$A,$A690,Dados!$S:$S,$F690)</f>
        <v>7.83</v>
      </c>
      <c r="M690" s="30">
        <f>IFERROR(INDEX(Parâmetros!$E$6:$E$11,MATCH($K690,Parâmetros!$A$6:$A$11,0)),"")</f>
        <v>8.8000000000000007</v>
      </c>
      <c r="N690" s="33">
        <f t="shared" si="61"/>
        <v>0.88977272727272716</v>
      </c>
      <c r="O690" s="33">
        <f>Parâmetros!$E$13</f>
        <v>0.8</v>
      </c>
      <c r="P690" s="32" t="str">
        <f>IF(OR($M690="",$F690&gt;Parâmetros!$E$14),"Não","Sim")</f>
        <v>Sim</v>
      </c>
      <c r="Q690" s="32" t="str">
        <f t="shared" si="62"/>
        <v>Sim</v>
      </c>
      <c r="R690" s="32" t="str">
        <f t="shared" si="63"/>
        <v>Sim</v>
      </c>
      <c r="S690" s="30">
        <f t="shared" si="64"/>
        <v>0</v>
      </c>
      <c r="T690" s="32" t="str">
        <f>IF($Q690&lt;&gt;"Sim","",IF($N690&gt;Parâmetros!$E$15,"Sim","Não"))</f>
        <v>Não</v>
      </c>
      <c r="U690" s="17" t="str">
        <f t="shared" si="65"/>
        <v>Na meta</v>
      </c>
      <c r="V690" s="17" t="str">
        <f>IF($AC690&lt;&gt;"",IF($L690&gt;0,"ATENÇÃO · apontou em dia de "&amp;LOWER($AC690)&amp;" cadastrado","Exceção cadastrada · "&amp;$AC690)&amp;IF($AD690="",""," · "&amp;$AD690),IF($E690="Férias",IF($L690&gt;0,"ATENÇÃO · apontou estando de férias no cadastro","Férias no cadastro"),IF($Y690="Férias / afastamento","Afastamento · "&amp;($Z690+$AA690-1)&amp;" dias seguidos sem apontamento",IF($Y690="Folga trabalhada","ATENÇÃO · apontou em dia de folga da escala 5x2",IF($Y690="Folga",IF(AND($D690="5x2",OR(WEEKDAY($F690,2)=6,WEEKDAY($F690,2)=7)),"Folga de fim de semana da escala 5x2",IF(AND(OR($D690="6x1",$D690="FF 6x1"),WEEKDAY($F690,2)=6,FALSE()),"Folga de fim de semana · apontou no domingo anterior",IF(AND(OR($D690="6x1",$D690="FF 6x1"),WEEKDAY($F690,2)=7,AND($A690=$A689,$L689&gt;0)),"Folga de fim de semana · apontou no sábado",IF(AND(OR($D690="6x1",$D690="FF 6x1"),OR(WEEKDAY($F690,2)=6,WEEKDAY($F690,2)=7)),"Folga de fim de semana · sem apontamento no sábado nem no domingo","Folga prevista pelo ciclo")))),IF($Y690="Indeterminado (início da série)","Sem histórico anterior — informe o dia do ciclo no Cadastro",IF($Y690="Falta de registro",IF(OR(OR($D690="6x1",$D690="FF 6x1"),$D690="5x2"),"FALTA DE REGISTRO · dia útil da escala "&amp;$E690,"FALTA DE REGISTRO · dia "&amp;$W690&amp;" de "&amp;IFERROR(INDEX(Parâmetros!$B$39:$B$48,MATCH($E690,Parâmetros!$A$39:$A$48,0)),99)&amp;" do ciclo"),IF(OR($D690="6x1",$D690="FF 6x1"),IF(OR(AND(WEEKDAY($F690,2)=6,AND($A690=$A691,$L691&gt;0)),AND(WEEKDAY($F690,2)=7,AND($A690=$A689,$L689&gt;0))),"ATENÇÃO · apontou sábado e domingo no mesmo fim de semana",IF(OR(WEEKDAY($F690,2)=6,WEEKDAY($F690,2)=7),"Jornada de fim de semana do 6x1",IF(OR($H690&gt;=Parâmetros!$E$20,$H690&lt;Parâmetros!$E$19),"ATENÇÃO · 6x1 apontou fora do horário diurno","Jornada fixa do 6x1"))),IF($D690="5x2","Jornada fixa do 5x2",IF($D690="Folguista",IF($J690=$K690,"Evidência confirma sequência","DIVERGE · sequência "&amp;$J690&amp;" × evidência "&amp;$K690),IF($K690=$E690,"Evidência confirma cadastro","DIVERGE · cadastro "&amp;$E690&amp;" × evidência "&amp;$K690)))))))))))</f>
        <v>Jornada fixa do 6x1</v>
      </c>
      <c r="W690" s="34" t="str">
        <f>IF(OR(OR($D690="6x1",$D690="FF 6x1"),$D690="5x2"),"",IF($AB690&lt;&gt;$AB689,IF(IFERROR(INDEX(Cadastro!$F$5:$F$243,$AB690),"")="",IF($L690&gt;0,1,0),IF(IFERROR(INDEX(Cadastro!$F$5:$F$243,$AB690),"")&lt;=IFERROR(INDEX(Parâmetros!$B$39:$B$48,MATCH($E690,Parâmetros!$A$39:$A$48,0)),99),IFERROR(INDEX(Cadastro!$F$5:$F$243,$AB690),""),0)),IF($L690&gt;0,IF(N($X689)&gt;0,1,N($W689)+1),IF(AND($L690=0,OR(N($W689)&gt;=IFERROR(INDEX(Parâmetros!$B$39:$B$48,MATCH($E690,Parâmetros!$A$39:$A$48,0)),99),AND(N($X689)&gt;0,N($X689)&lt;IFERROR(INDEX(Parâmetros!$C$39:$C$48,MATCH($E690,Parâmetros!$A$39:$A$48,0)),0)))),0,N($W689)+1))))</f>
        <v/>
      </c>
      <c r="X690" s="34" t="str">
        <f>IF(OR(OR($D690="6x1",$D690="FF 6x1"),$D690="5x2"),"",IF($AB690&lt;&gt;$AB689,IF(IFERROR(INDEX(Cadastro!$F$5:$F$243,$AB690),"")="",0,IF(IFERROR(INDEX(Cadastro!$F$5:$F$243,$AB690),"")&gt;IFERROR(INDEX(Parâmetros!$B$39:$B$48,MATCH($E690,Parâmetros!$A$39:$A$48,0)),99),IFERROR(INDEX(Cadastro!$F$5:$F$243,$AB690),"")-IFERROR(INDEX(Parâmetros!$B$39:$B$48,MATCH($E690,Parâmetros!$A$39:$A$48,0)),99),0)),IF(AND($L690=0,OR(N($W689)&gt;=IFERROR(INDEX(Parâmetros!$B$39:$B$48,MATCH($E690,Parâmetros!$A$39:$A$48,0)),99),AND(N($X689)&gt;0,N($X689)&lt;IFERROR(INDEX(Parâmetros!$C$39:$C$48,MATCH($E690,Parâmetros!$A$39:$A$48,0)),0)))),N($X689)+1,0)))</f>
        <v/>
      </c>
      <c r="Y690" t="str">
        <f>IF($AC690&lt;&gt;"",IF($L690&gt;0,$AC690&amp;" · com apontamento",$AC690),IF($E690="Férias",IF($L690&gt;0,"Férias · com apontamento","Férias (cadastro)"),IF(($Z690+$AA690-1)&gt;Parâmetros!$E$16,"Férias / afastamento",IF(AND($D690="5x2",OR(WEEKDAY($F690,2)=6,WEEKDAY($F690,2)=7)),IF($L690&gt;0,"Folga trabalhada","Folga"),IF($L690&gt;0,"Trabalhado",IF(OR(OR($D690="6x1",$D690="FF 6x1"),$D690="5x2"),IF(AND(OR($D690="6x1",$D690="FF 6x1"),OR(WEEKDAY($F690,2)=6,WEEKDAY($F690,2)=7)),"Folga","Falta de registro"),IF(AND($AB690&lt;&gt;$AB689,IFERROR(INDEX(Cadastro!$F$5:$F$243,$AB690),"")=""),"Indeterminado (início da série)",IF($X690&gt;0,"Folga","Falta de registro"))))))))</f>
        <v>Trabalhado</v>
      </c>
      <c r="Z690" s="34">
        <f>IF(OR($L690&gt;0,$F690&gt;Parâmetros!$E$14),0,IF($A690&lt;&gt;$A689,1,N($Z689)+1))</f>
        <v>0</v>
      </c>
      <c r="AA690" s="34">
        <f>IF(OR($L690&gt;0,$F690&gt;Parâmetros!$E$14),0,IF(OR($A690&lt;&gt;$A691,$F691&gt;Parâmetros!$E$14),1,N($AA691)+1))</f>
        <v>0</v>
      </c>
      <c r="AB690" s="31">
        <f>IFERROR(MATCH($A690&amp;"|"&amp;TEXT(_xlfn.MAXIFS(Cadastro!$E$5:$E$243,Cadastro!$A$5:$A$243,$A690,Cadastro!$E$5:$E$243,"&lt;="&amp;$F690),"yyyymmdd"),Cadastro!$I$5:$I$243,0),"")</f>
        <v>101</v>
      </c>
      <c r="AC690" t="str">
        <f>IFERROR(_xlfn.SINGLE(INDEX(Exceções!$D$5:$D$203,MATCH($A690&amp;"|"&amp;$F690,Exceções!$F$5:$F$203,0))),"")</f>
        <v/>
      </c>
      <c r="AD690" t="str">
        <f>IF($AC690="","",IFERROR(_xlfn.SINGLE(INDEX(Exceções!$E$5:$E$203,MATCH($A690&amp;"|"&amp;$F690,Exceções!$F$5:$F$203,0))),""))</f>
        <v/>
      </c>
    </row>
    <row r="691" spans="1:30" ht="15" hidden="1" customHeight="1" x14ac:dyDescent="0.25">
      <c r="A691" s="31">
        <v>56256</v>
      </c>
      <c r="B691" s="17" t="s">
        <v>49</v>
      </c>
      <c r="C691" s="17" t="str">
        <f>IFERROR(INDEX(Cadastro!$C$5:$C$243,$AB691),"NÃO INFORMADO")</f>
        <v>LUB</v>
      </c>
      <c r="D691" s="17" t="str">
        <f>IFERROR(INDEX(Cadastro!$D$5:$D$243,$AB691),"")</f>
        <v>6x1</v>
      </c>
      <c r="E691" s="17" t="str">
        <f>IFERROR(INDEX(Cadastro!$G$5:$G$243,$AB691),"")</f>
        <v>6x1</v>
      </c>
      <c r="F691" s="29">
        <v>46317</v>
      </c>
      <c r="G691" s="32" t="str">
        <f t="shared" si="60"/>
        <v>qui</v>
      </c>
      <c r="H691" s="31">
        <f>IF($L691=0,"",_xlfn.MINIFS(Dados!$Q:$Q,Dados!$A:$A,$A691,Dados!$S:$S,$F691))</f>
        <v>440</v>
      </c>
      <c r="I691" s="31">
        <f>IF($H691="","",_xlfn.MAXIFS(Dados!$R:$R,Dados!$A:$A,$A691,Dados!$S:$S,$F691))</f>
        <v>984</v>
      </c>
      <c r="J691" s="32" t="str">
        <f>IF($D691&lt;&gt;"Folguista","",IFERROR(INDEX(Parâmetros!$D$52:$G$52,1,MIN(4,MAX(1,$W691))),""))</f>
        <v/>
      </c>
      <c r="K691" s="32" t="str">
        <f>IF(OR($AC691&lt;&gt;"",$Y691="Folga",$Y691="Folga trabalhada",$Y691="Férias (cadastro)",$Y691="Férias / afastamento",$Y691="Indeterminado (início da série)"),"",IF(OR($D691="6x1",$D691="FF 6x1"),IF(OR(WEEKDAY($F691,2)=6,WEEKDAY($F691,2)=7),"6x1 sáb/dom","6x1"),IF($D691="5x2","5x2",IF($H691="",IF($D691="Folguista",$J691,$E691),IF(OR($H691&gt;=Parâmetros!$E$18,$H691&lt;Parâmetros!$E$19),"C",IF($H691&lt;Parâmetros!$E$20,"A","B"))))))</f>
        <v>6x1</v>
      </c>
      <c r="L691" s="30">
        <f>SUMIFS(Dados!$E:$E,Dados!$A:$A,$A691,Dados!$S:$S,$F691)</f>
        <v>7.8500000000000005</v>
      </c>
      <c r="M691" s="30">
        <f>IFERROR(INDEX(Parâmetros!$E$6:$E$11,MATCH($K691,Parâmetros!$A$6:$A$11,0)),"")</f>
        <v>8.8000000000000007</v>
      </c>
      <c r="N691" s="33">
        <f t="shared" si="61"/>
        <v>0.89204545454545459</v>
      </c>
      <c r="O691" s="33">
        <f>Parâmetros!$E$13</f>
        <v>0.8</v>
      </c>
      <c r="P691" s="32" t="str">
        <f>IF(OR($M691="",$F691&gt;Parâmetros!$E$14),"Não","Sim")</f>
        <v>Sim</v>
      </c>
      <c r="Q691" s="32" t="str">
        <f t="shared" si="62"/>
        <v>Sim</v>
      </c>
      <c r="R691" s="32" t="str">
        <f t="shared" si="63"/>
        <v>Sim</v>
      </c>
      <c r="S691" s="30">
        <f t="shared" si="64"/>
        <v>0</v>
      </c>
      <c r="T691" s="32" t="str">
        <f>IF($Q691&lt;&gt;"Sim","",IF($N691&gt;Parâmetros!$E$15,"Sim","Não"))</f>
        <v>Não</v>
      </c>
      <c r="U691" s="17" t="str">
        <f t="shared" si="65"/>
        <v>Na meta</v>
      </c>
      <c r="V691" s="17" t="str">
        <f>IF($AC691&lt;&gt;"",IF($L691&gt;0,"ATENÇÃO · apontou em dia de "&amp;LOWER($AC691)&amp;" cadastrado","Exceção cadastrada · "&amp;$AC691)&amp;IF($AD691="",""," · "&amp;$AD691),IF($E691="Férias",IF($L691&gt;0,"ATENÇÃO · apontou estando de férias no cadastro","Férias no cadastro"),IF($Y691="Férias / afastamento","Afastamento · "&amp;($Z691+$AA691-1)&amp;" dias seguidos sem apontamento",IF($Y691="Folga trabalhada","ATENÇÃO · apontou em dia de folga da escala 5x2",IF($Y691="Folga",IF(AND($D691="5x2",OR(WEEKDAY($F691,2)=6,WEEKDAY($F691,2)=7)),"Folga de fim de semana da escala 5x2",IF(AND(OR($D691="6x1",$D691="FF 6x1"),WEEKDAY($F691,2)=6,FALSE()),"Folga de fim de semana · apontou no domingo anterior",IF(AND(OR($D691="6x1",$D691="FF 6x1"),WEEKDAY($F691,2)=7,AND($A691=$A690,$L690&gt;0)),"Folga de fim de semana · apontou no sábado",IF(AND(OR($D691="6x1",$D691="FF 6x1"),OR(WEEKDAY($F691,2)=6,WEEKDAY($F691,2)=7)),"Folga de fim de semana · sem apontamento no sábado nem no domingo","Folga prevista pelo ciclo")))),IF($Y691="Indeterminado (início da série)","Sem histórico anterior — informe o dia do ciclo no Cadastro",IF($Y691="Falta de registro",IF(OR(OR($D691="6x1",$D691="FF 6x1"),$D691="5x2"),"FALTA DE REGISTRO · dia útil da escala "&amp;$E691,"FALTA DE REGISTRO · dia "&amp;$W691&amp;" de "&amp;IFERROR(INDEX(Parâmetros!$B$39:$B$48,MATCH($E691,Parâmetros!$A$39:$A$48,0)),99)&amp;" do ciclo"),IF(OR($D691="6x1",$D691="FF 6x1"),IF(OR(AND(WEEKDAY($F691,2)=6,AND($A691=$A692,$L692&gt;0)),AND(WEEKDAY($F691,2)=7,AND($A691=$A690,$L690&gt;0))),"ATENÇÃO · apontou sábado e domingo no mesmo fim de semana",IF(OR(WEEKDAY($F691,2)=6,WEEKDAY($F691,2)=7),"Jornada de fim de semana do 6x1",IF(OR($H691&gt;=Parâmetros!$E$20,$H691&lt;Parâmetros!$E$19),"ATENÇÃO · 6x1 apontou fora do horário diurno","Jornada fixa do 6x1"))),IF($D691="5x2","Jornada fixa do 5x2",IF($D691="Folguista",IF($J691=$K691,"Evidência confirma sequência","DIVERGE · sequência "&amp;$J691&amp;" × evidência "&amp;$K691),IF($K691=$E691,"Evidência confirma cadastro","DIVERGE · cadastro "&amp;$E691&amp;" × evidência "&amp;$K691)))))))))))</f>
        <v>Jornada fixa do 6x1</v>
      </c>
      <c r="W691" s="34" t="str">
        <f>IF(OR(OR($D691="6x1",$D691="FF 6x1"),$D691="5x2"),"",IF($AB691&lt;&gt;$AB690,IF(IFERROR(INDEX(Cadastro!$F$5:$F$243,$AB691),"")="",IF($L691&gt;0,1,0),IF(IFERROR(INDEX(Cadastro!$F$5:$F$243,$AB691),"")&lt;=IFERROR(INDEX(Parâmetros!$B$39:$B$48,MATCH($E691,Parâmetros!$A$39:$A$48,0)),99),IFERROR(INDEX(Cadastro!$F$5:$F$243,$AB691),""),0)),IF($L691&gt;0,IF(N($X690)&gt;0,1,N($W690)+1),IF(AND($L691=0,OR(N($W690)&gt;=IFERROR(INDEX(Parâmetros!$B$39:$B$48,MATCH($E691,Parâmetros!$A$39:$A$48,0)),99),AND(N($X690)&gt;0,N($X690)&lt;IFERROR(INDEX(Parâmetros!$C$39:$C$48,MATCH($E691,Parâmetros!$A$39:$A$48,0)),0)))),0,N($W690)+1))))</f>
        <v/>
      </c>
      <c r="X691" s="34" t="str">
        <f>IF(OR(OR($D691="6x1",$D691="FF 6x1"),$D691="5x2"),"",IF($AB691&lt;&gt;$AB690,IF(IFERROR(INDEX(Cadastro!$F$5:$F$243,$AB691),"")="",0,IF(IFERROR(INDEX(Cadastro!$F$5:$F$243,$AB691),"")&gt;IFERROR(INDEX(Parâmetros!$B$39:$B$48,MATCH($E691,Parâmetros!$A$39:$A$48,0)),99),IFERROR(INDEX(Cadastro!$F$5:$F$243,$AB691),"")-IFERROR(INDEX(Parâmetros!$B$39:$B$48,MATCH($E691,Parâmetros!$A$39:$A$48,0)),99),0)),IF(AND($L691=0,OR(N($W690)&gt;=IFERROR(INDEX(Parâmetros!$B$39:$B$48,MATCH($E691,Parâmetros!$A$39:$A$48,0)),99),AND(N($X690)&gt;0,N($X690)&lt;IFERROR(INDEX(Parâmetros!$C$39:$C$48,MATCH($E691,Parâmetros!$A$39:$A$48,0)),0)))),N($X690)+1,0)))</f>
        <v/>
      </c>
      <c r="Y691" t="str">
        <f>IF($AC691&lt;&gt;"",IF($L691&gt;0,$AC691&amp;" · com apontamento",$AC691),IF($E691="Férias",IF($L691&gt;0,"Férias · com apontamento","Férias (cadastro)"),IF(($Z691+$AA691-1)&gt;Parâmetros!$E$16,"Férias / afastamento",IF(AND($D691="5x2",OR(WEEKDAY($F691,2)=6,WEEKDAY($F691,2)=7)),IF($L691&gt;0,"Folga trabalhada","Folga"),IF($L691&gt;0,"Trabalhado",IF(OR(OR($D691="6x1",$D691="FF 6x1"),$D691="5x2"),IF(AND(OR($D691="6x1",$D691="FF 6x1"),OR(WEEKDAY($F691,2)=6,WEEKDAY($F691,2)=7)),"Folga","Falta de registro"),IF(AND($AB691&lt;&gt;$AB690,IFERROR(INDEX(Cadastro!$F$5:$F$243,$AB691),"")=""),"Indeterminado (início da série)",IF($X691&gt;0,"Folga","Falta de registro"))))))))</f>
        <v>Trabalhado</v>
      </c>
      <c r="Z691" s="34">
        <f>IF(OR($L691&gt;0,$F691&gt;Parâmetros!$E$14),0,IF($A691&lt;&gt;$A690,1,N($Z690)+1))</f>
        <v>0</v>
      </c>
      <c r="AA691" s="34">
        <f>IF(OR($L691&gt;0,$F691&gt;Parâmetros!$E$14),0,IF(OR($A691&lt;&gt;$A692,$F692&gt;Parâmetros!$E$14),1,N($AA692)+1))</f>
        <v>0</v>
      </c>
      <c r="AB691" s="31">
        <f>IFERROR(MATCH($A691&amp;"|"&amp;TEXT(_xlfn.MAXIFS(Cadastro!$E$5:$E$243,Cadastro!$A$5:$A$243,$A691,Cadastro!$E$5:$E$243,"&lt;="&amp;$F691),"yyyymmdd"),Cadastro!$I$5:$I$243,0),"")</f>
        <v>101</v>
      </c>
      <c r="AC691" t="str">
        <f>IFERROR(_xlfn.SINGLE(INDEX(Exceções!$D$5:$D$203,MATCH($A691&amp;"|"&amp;$F691,Exceções!$F$5:$F$203,0))),"")</f>
        <v/>
      </c>
      <c r="AD691" t="str">
        <f>IF($AC691="","",IFERROR(_xlfn.SINGLE(INDEX(Exceções!$E$5:$E$203,MATCH($A691&amp;"|"&amp;$F691,Exceções!$F$5:$F$203,0))),""))</f>
        <v/>
      </c>
    </row>
    <row r="692" spans="1:30" ht="15" hidden="1" customHeight="1" x14ac:dyDescent="0.25">
      <c r="A692" s="31">
        <v>56256</v>
      </c>
      <c r="B692" s="17" t="s">
        <v>49</v>
      </c>
      <c r="C692" s="17" t="str">
        <f>IFERROR(INDEX(Cadastro!$C$5:$C$243,$AB692),"NÃO INFORMADO")</f>
        <v>LUB</v>
      </c>
      <c r="D692" s="17" t="str">
        <f>IFERROR(INDEX(Cadastro!$D$5:$D$243,$AB692),"")</f>
        <v>6x1</v>
      </c>
      <c r="E692" s="17" t="str">
        <f>IFERROR(INDEX(Cadastro!$G$5:$G$243,$AB692),"")</f>
        <v>6x1</v>
      </c>
      <c r="F692" s="29">
        <v>46318</v>
      </c>
      <c r="G692" s="32" t="str">
        <f t="shared" si="60"/>
        <v>sex</v>
      </c>
      <c r="H692" s="31">
        <f>IF($L692=0,"",_xlfn.MINIFS(Dados!$Q:$Q,Dados!$A:$A,$A692,Dados!$S:$S,$F692))</f>
        <v>440</v>
      </c>
      <c r="I692" s="31">
        <f>IF($H692="","",_xlfn.MAXIFS(Dados!$R:$R,Dados!$A:$A,$A692,Dados!$S:$S,$F692))</f>
        <v>900</v>
      </c>
      <c r="J692" s="32" t="str">
        <f>IF($D692&lt;&gt;"Folguista","",IFERROR(INDEX(Parâmetros!$D$52:$G$52,1,MIN(4,MAX(1,$W692))),""))</f>
        <v/>
      </c>
      <c r="K692" s="32" t="str">
        <f>IF(OR($AC692&lt;&gt;"",$Y692="Folga",$Y692="Folga trabalhada",$Y692="Férias (cadastro)",$Y692="Férias / afastamento",$Y692="Indeterminado (início da série)"),"",IF(OR($D692="6x1",$D692="FF 6x1"),IF(OR(WEEKDAY($F692,2)=6,WEEKDAY($F692,2)=7),"6x1 sáb/dom","6x1"),IF($D692="5x2","5x2",IF($H692="",IF($D692="Folguista",$J692,$E692),IF(OR($H692&gt;=Parâmetros!$E$18,$H692&lt;Parâmetros!$E$19),"C",IF($H692&lt;Parâmetros!$E$20,"A","B"))))))</f>
        <v>6x1</v>
      </c>
      <c r="L692" s="30">
        <f>SUMIFS(Dados!$E:$E,Dados!$A:$A,$A692,Dados!$S:$S,$F692)</f>
        <v>6.57</v>
      </c>
      <c r="M692" s="30">
        <f>IFERROR(INDEX(Parâmetros!$E$6:$E$11,MATCH($K692,Parâmetros!$A$6:$A$11,0)),"")</f>
        <v>8.8000000000000007</v>
      </c>
      <c r="N692" s="33">
        <f t="shared" si="61"/>
        <v>0.74659090909090908</v>
      </c>
      <c r="O692" s="33">
        <f>Parâmetros!$E$13</f>
        <v>0.8</v>
      </c>
      <c r="P692" s="32" t="str">
        <f>IF(OR($M692="",$F692&gt;Parâmetros!$E$14),"Não","Sim")</f>
        <v>Sim</v>
      </c>
      <c r="Q692" s="32" t="str">
        <f t="shared" si="62"/>
        <v>Sim</v>
      </c>
      <c r="R692" s="32" t="str">
        <f t="shared" si="63"/>
        <v>Não</v>
      </c>
      <c r="S692" s="30">
        <f t="shared" si="64"/>
        <v>0.47000000000000064</v>
      </c>
      <c r="T692" s="32" t="str">
        <f>IF($Q692&lt;&gt;"Sim","",IF($N692&gt;Parâmetros!$E$15,"Sim","Não"))</f>
        <v>Não</v>
      </c>
      <c r="U692" s="17" t="str">
        <f t="shared" si="65"/>
        <v>Abaixo da meta</v>
      </c>
      <c r="V692" s="17" t="str">
        <f>IF($AC692&lt;&gt;"",IF($L692&gt;0,"ATENÇÃO · apontou em dia de "&amp;LOWER($AC692)&amp;" cadastrado","Exceção cadastrada · "&amp;$AC692)&amp;IF($AD692="",""," · "&amp;$AD692),IF($E692="Férias",IF($L692&gt;0,"ATENÇÃO · apontou estando de férias no cadastro","Férias no cadastro"),IF($Y692="Férias / afastamento","Afastamento · "&amp;($Z692+$AA692-1)&amp;" dias seguidos sem apontamento",IF($Y692="Folga trabalhada","ATENÇÃO · apontou em dia de folga da escala 5x2",IF($Y692="Folga",IF(AND($D692="5x2",OR(WEEKDAY($F692,2)=6,WEEKDAY($F692,2)=7)),"Folga de fim de semana da escala 5x2",IF(AND(OR($D692="6x1",$D692="FF 6x1"),WEEKDAY($F692,2)=6,FALSE()),"Folga de fim de semana · apontou no domingo anterior",IF(AND(OR($D692="6x1",$D692="FF 6x1"),WEEKDAY($F692,2)=7,AND($A692=$A691,$L691&gt;0)),"Folga de fim de semana · apontou no sábado",IF(AND(OR($D692="6x1",$D692="FF 6x1"),OR(WEEKDAY($F692,2)=6,WEEKDAY($F692,2)=7)),"Folga de fim de semana · sem apontamento no sábado nem no domingo","Folga prevista pelo ciclo")))),IF($Y692="Indeterminado (início da série)","Sem histórico anterior — informe o dia do ciclo no Cadastro",IF($Y692="Falta de registro",IF(OR(OR($D692="6x1",$D692="FF 6x1"),$D692="5x2"),"FALTA DE REGISTRO · dia útil da escala "&amp;$E692,"FALTA DE REGISTRO · dia "&amp;$W692&amp;" de "&amp;IFERROR(INDEX(Parâmetros!$B$39:$B$48,MATCH($E692,Parâmetros!$A$39:$A$48,0)),99)&amp;" do ciclo"),IF(OR($D692="6x1",$D692="FF 6x1"),IF(OR(AND(WEEKDAY($F692,2)=6,AND($A692=$A693,$L693&gt;0)),AND(WEEKDAY($F692,2)=7,AND($A692=$A691,$L691&gt;0))),"ATENÇÃO · apontou sábado e domingo no mesmo fim de semana",IF(OR(WEEKDAY($F692,2)=6,WEEKDAY($F692,2)=7),"Jornada de fim de semana do 6x1",IF(OR($H692&gt;=Parâmetros!$E$20,$H692&lt;Parâmetros!$E$19),"ATENÇÃO · 6x1 apontou fora do horário diurno","Jornada fixa do 6x1"))),IF($D692="5x2","Jornada fixa do 5x2",IF($D692="Folguista",IF($J692=$K692,"Evidência confirma sequência","DIVERGE · sequência "&amp;$J692&amp;" × evidência "&amp;$K692),IF($K692=$E692,"Evidência confirma cadastro","DIVERGE · cadastro "&amp;$E692&amp;" × evidência "&amp;$K692)))))))))))</f>
        <v>Jornada fixa do 6x1</v>
      </c>
      <c r="W692" s="34" t="str">
        <f>IF(OR(OR($D692="6x1",$D692="FF 6x1"),$D692="5x2"),"",IF($AB692&lt;&gt;$AB691,IF(IFERROR(INDEX(Cadastro!$F$5:$F$243,$AB692),"")="",IF($L692&gt;0,1,0),IF(IFERROR(INDEX(Cadastro!$F$5:$F$243,$AB692),"")&lt;=IFERROR(INDEX(Parâmetros!$B$39:$B$48,MATCH($E692,Parâmetros!$A$39:$A$48,0)),99),IFERROR(INDEX(Cadastro!$F$5:$F$243,$AB692),""),0)),IF($L692&gt;0,IF(N($X691)&gt;0,1,N($W691)+1),IF(AND($L692=0,OR(N($W691)&gt;=IFERROR(INDEX(Parâmetros!$B$39:$B$48,MATCH($E692,Parâmetros!$A$39:$A$48,0)),99),AND(N($X691)&gt;0,N($X691)&lt;IFERROR(INDEX(Parâmetros!$C$39:$C$48,MATCH($E692,Parâmetros!$A$39:$A$48,0)),0)))),0,N($W691)+1))))</f>
        <v/>
      </c>
      <c r="X692" s="34" t="str">
        <f>IF(OR(OR($D692="6x1",$D692="FF 6x1"),$D692="5x2"),"",IF($AB692&lt;&gt;$AB691,IF(IFERROR(INDEX(Cadastro!$F$5:$F$243,$AB692),"")="",0,IF(IFERROR(INDEX(Cadastro!$F$5:$F$243,$AB692),"")&gt;IFERROR(INDEX(Parâmetros!$B$39:$B$48,MATCH($E692,Parâmetros!$A$39:$A$48,0)),99),IFERROR(INDEX(Cadastro!$F$5:$F$243,$AB692),"")-IFERROR(INDEX(Parâmetros!$B$39:$B$48,MATCH($E692,Parâmetros!$A$39:$A$48,0)),99),0)),IF(AND($L692=0,OR(N($W691)&gt;=IFERROR(INDEX(Parâmetros!$B$39:$B$48,MATCH($E692,Parâmetros!$A$39:$A$48,0)),99),AND(N($X691)&gt;0,N($X691)&lt;IFERROR(INDEX(Parâmetros!$C$39:$C$48,MATCH($E692,Parâmetros!$A$39:$A$48,0)),0)))),N($X691)+1,0)))</f>
        <v/>
      </c>
      <c r="Y692" t="str">
        <f>IF($AC692&lt;&gt;"",IF($L692&gt;0,$AC692&amp;" · com apontamento",$AC692),IF($E692="Férias",IF($L692&gt;0,"Férias · com apontamento","Férias (cadastro)"),IF(($Z692+$AA692-1)&gt;Parâmetros!$E$16,"Férias / afastamento",IF(AND($D692="5x2",OR(WEEKDAY($F692,2)=6,WEEKDAY($F692,2)=7)),IF($L692&gt;0,"Folga trabalhada","Folga"),IF($L692&gt;0,"Trabalhado",IF(OR(OR($D692="6x1",$D692="FF 6x1"),$D692="5x2"),IF(AND(OR($D692="6x1",$D692="FF 6x1"),OR(WEEKDAY($F692,2)=6,WEEKDAY($F692,2)=7)),"Folga","Falta de registro"),IF(AND($AB692&lt;&gt;$AB691,IFERROR(INDEX(Cadastro!$F$5:$F$243,$AB692),"")=""),"Indeterminado (início da série)",IF($X692&gt;0,"Folga","Falta de registro"))))))))</f>
        <v>Trabalhado</v>
      </c>
      <c r="Z692" s="34">
        <f>IF(OR($L692&gt;0,$F692&gt;Parâmetros!$E$14),0,IF($A692&lt;&gt;$A691,1,N($Z691)+1))</f>
        <v>0</v>
      </c>
      <c r="AA692" s="34">
        <f>IF(OR($L692&gt;0,$F692&gt;Parâmetros!$E$14),0,IF(OR($A692&lt;&gt;$A693,$F693&gt;Parâmetros!$E$14),1,N($AA693)+1))</f>
        <v>0</v>
      </c>
      <c r="AB692" s="31">
        <f>IFERROR(MATCH($A692&amp;"|"&amp;TEXT(_xlfn.MAXIFS(Cadastro!$E$5:$E$243,Cadastro!$A$5:$A$243,$A692,Cadastro!$E$5:$E$243,"&lt;="&amp;$F692),"yyyymmdd"),Cadastro!$I$5:$I$243,0),"")</f>
        <v>101</v>
      </c>
      <c r="AC692" t="str">
        <f>IFERROR(_xlfn.SINGLE(INDEX(Exceções!$D$5:$D$203,MATCH($A692&amp;"|"&amp;$F692,Exceções!$F$5:$F$203,0))),"")</f>
        <v/>
      </c>
      <c r="AD692" t="str">
        <f>IF($AC692="","",IFERROR(_xlfn.SINGLE(INDEX(Exceções!$E$5:$E$203,MATCH($A692&amp;"|"&amp;$F692,Exceções!$F$5:$F$203,0))),""))</f>
        <v/>
      </c>
    </row>
    <row r="693" spans="1:30" ht="15" hidden="1" customHeight="1" x14ac:dyDescent="0.25">
      <c r="A693" s="31">
        <v>56256</v>
      </c>
      <c r="B693" s="17" t="s">
        <v>49</v>
      </c>
      <c r="C693" s="17" t="str">
        <f>IFERROR(INDEX(Cadastro!$C$5:$C$243,$AB693),"NÃO INFORMADO")</f>
        <v>LUB</v>
      </c>
      <c r="D693" s="17" t="str">
        <f>IFERROR(INDEX(Cadastro!$D$5:$D$243,$AB693),"")</f>
        <v>6x1</v>
      </c>
      <c r="E693" s="17" t="str">
        <f>IFERROR(INDEX(Cadastro!$G$5:$G$243,$AB693),"")</f>
        <v>6x1</v>
      </c>
      <c r="F693" s="29">
        <v>46319</v>
      </c>
      <c r="G693" s="32" t="str">
        <f t="shared" si="60"/>
        <v>sáb</v>
      </c>
      <c r="H693" s="31" t="str">
        <f>IF($L693=0,"",_xlfn.MINIFS(Dados!$Q:$Q,Dados!$A:$A,$A693,Dados!$S:$S,$F693))</f>
        <v/>
      </c>
      <c r="I693" s="31" t="str">
        <f>IF($H693="","",_xlfn.MAXIFS(Dados!$R:$R,Dados!$A:$A,$A693,Dados!$S:$S,$F693))</f>
        <v/>
      </c>
      <c r="J693" s="32" t="str">
        <f>IF($D693&lt;&gt;"Folguista","",IFERROR(INDEX(Parâmetros!$D$52:$G$52,1,MIN(4,MAX(1,$W693))),""))</f>
        <v/>
      </c>
      <c r="K693" s="32" t="str">
        <f>IF(OR($AC693&lt;&gt;"",$Y693="Folga",$Y693="Folga trabalhada",$Y693="Férias (cadastro)",$Y693="Férias / afastamento",$Y693="Indeterminado (início da série)"),"",IF(OR($D693="6x1",$D693="FF 6x1"),IF(OR(WEEKDAY($F693,2)=6,WEEKDAY($F693,2)=7),"6x1 sáb/dom","6x1"),IF($D693="5x2","5x2",IF($H693="",IF($D693="Folguista",$J693,$E693),IF(OR($H693&gt;=Parâmetros!$E$18,$H693&lt;Parâmetros!$E$19),"C",IF($H693&lt;Parâmetros!$E$20,"A","B"))))))</f>
        <v/>
      </c>
      <c r="L693" s="30">
        <f>SUMIFS(Dados!$E:$E,Dados!$A:$A,$A693,Dados!$S:$S,$F693)</f>
        <v>0</v>
      </c>
      <c r="M693" s="30" t="str">
        <f>IFERROR(INDEX(Parâmetros!$E$6:$E$11,MATCH($K693,Parâmetros!$A$6:$A$11,0)),"")</f>
        <v/>
      </c>
      <c r="N693" s="33" t="str">
        <f t="shared" si="61"/>
        <v/>
      </c>
      <c r="O693" s="33">
        <f>Parâmetros!$E$13</f>
        <v>0.8</v>
      </c>
      <c r="P693" s="32" t="str">
        <f>IF(OR($M693="",$F693&gt;Parâmetros!$E$14),"Não","Sim")</f>
        <v>Não</v>
      </c>
      <c r="Q693" s="32" t="str">
        <f t="shared" si="62"/>
        <v/>
      </c>
      <c r="R693" s="32" t="str">
        <f t="shared" si="63"/>
        <v/>
      </c>
      <c r="S693" s="30" t="str">
        <f t="shared" si="64"/>
        <v/>
      </c>
      <c r="T693" s="32" t="str">
        <f>IF($Q693&lt;&gt;"Sim","",IF($N693&gt;Parâmetros!$E$15,"Sim","Não"))</f>
        <v/>
      </c>
      <c r="U693" s="17" t="str">
        <f t="shared" si="65"/>
        <v>Folga</v>
      </c>
      <c r="V693" s="17" t="str">
        <f>IF($AC693&lt;&gt;"",IF($L693&gt;0,"ATENÇÃO · apontou em dia de "&amp;LOWER($AC693)&amp;" cadastrado","Exceção cadastrada · "&amp;$AC693)&amp;IF($AD693="",""," · "&amp;$AD693),IF($E693="Férias",IF($L693&gt;0,"ATENÇÃO · apontou estando de férias no cadastro","Férias no cadastro"),IF($Y693="Férias / afastamento","Afastamento · "&amp;($Z693+$AA693-1)&amp;" dias seguidos sem apontamento",IF($Y693="Folga trabalhada","ATENÇÃO · apontou em dia de folga da escala 5x2",IF($Y693="Folga",IF(AND($D693="5x2",OR(WEEKDAY($F693,2)=6,WEEKDAY($F693,2)=7)),"Folga de fim de semana da escala 5x2",IF(AND(OR($D693="6x1",$D693="FF 6x1"),WEEKDAY($F693,2)=6,FALSE()),"Folga de fim de semana · apontou no domingo anterior",IF(AND(OR($D693="6x1",$D693="FF 6x1"),WEEKDAY($F693,2)=7,AND($A693=$A692,$L692&gt;0)),"Folga de fim de semana · apontou no sábado",IF(AND(OR($D693="6x1",$D693="FF 6x1"),OR(WEEKDAY($F693,2)=6,WEEKDAY($F693,2)=7)),"Folga de fim de semana · sem apontamento no sábado nem no domingo","Folga prevista pelo ciclo")))),IF($Y693="Indeterminado (início da série)","Sem histórico anterior — informe o dia do ciclo no Cadastro",IF($Y693="Falta de registro",IF(OR(OR($D693="6x1",$D693="FF 6x1"),$D693="5x2"),"FALTA DE REGISTRO · dia útil da escala "&amp;$E693,"FALTA DE REGISTRO · dia "&amp;$W693&amp;" de "&amp;IFERROR(INDEX(Parâmetros!$B$39:$B$48,MATCH($E693,Parâmetros!$A$39:$A$48,0)),99)&amp;" do ciclo"),IF(OR($D693="6x1",$D693="FF 6x1"),IF(OR(AND(WEEKDAY($F693,2)=6,AND($A693=$A694,$L694&gt;0)),AND(WEEKDAY($F693,2)=7,AND($A693=$A692,$L692&gt;0))),"ATENÇÃO · apontou sábado e domingo no mesmo fim de semana",IF(OR(WEEKDAY($F693,2)=6,WEEKDAY($F693,2)=7),"Jornada de fim de semana do 6x1",IF(OR($H693&gt;=Parâmetros!$E$20,$H693&lt;Parâmetros!$E$19),"ATENÇÃO · 6x1 apontou fora do horário diurno","Jornada fixa do 6x1"))),IF($D693="5x2","Jornada fixa do 5x2",IF($D693="Folguista",IF($J693=$K693,"Evidência confirma sequência","DIVERGE · sequência "&amp;$J693&amp;" × evidência "&amp;$K693),IF($K693=$E693,"Evidência confirma cadastro","DIVERGE · cadastro "&amp;$E693&amp;" × evidência "&amp;$K693)))))))))))</f>
        <v>Folga de fim de semana · sem apontamento no sábado nem no domingo</v>
      </c>
      <c r="W693" s="34" t="str">
        <f>IF(OR(OR($D693="6x1",$D693="FF 6x1"),$D693="5x2"),"",IF($AB693&lt;&gt;$AB692,IF(IFERROR(INDEX(Cadastro!$F$5:$F$243,$AB693),"")="",IF($L693&gt;0,1,0),IF(IFERROR(INDEX(Cadastro!$F$5:$F$243,$AB693),"")&lt;=IFERROR(INDEX(Parâmetros!$B$39:$B$48,MATCH($E693,Parâmetros!$A$39:$A$48,0)),99),IFERROR(INDEX(Cadastro!$F$5:$F$243,$AB693),""),0)),IF($L693&gt;0,IF(N($X692)&gt;0,1,N($W692)+1),IF(AND($L693=0,OR(N($W692)&gt;=IFERROR(INDEX(Parâmetros!$B$39:$B$48,MATCH($E693,Parâmetros!$A$39:$A$48,0)),99),AND(N($X692)&gt;0,N($X692)&lt;IFERROR(INDEX(Parâmetros!$C$39:$C$48,MATCH($E693,Parâmetros!$A$39:$A$48,0)),0)))),0,N($W692)+1))))</f>
        <v/>
      </c>
      <c r="X693" s="34" t="str">
        <f>IF(OR(OR($D693="6x1",$D693="FF 6x1"),$D693="5x2"),"",IF($AB693&lt;&gt;$AB692,IF(IFERROR(INDEX(Cadastro!$F$5:$F$243,$AB693),"")="",0,IF(IFERROR(INDEX(Cadastro!$F$5:$F$243,$AB693),"")&gt;IFERROR(INDEX(Parâmetros!$B$39:$B$48,MATCH($E693,Parâmetros!$A$39:$A$48,0)),99),IFERROR(INDEX(Cadastro!$F$5:$F$243,$AB693),"")-IFERROR(INDEX(Parâmetros!$B$39:$B$48,MATCH($E693,Parâmetros!$A$39:$A$48,0)),99),0)),IF(AND($L693=0,OR(N($W692)&gt;=IFERROR(INDEX(Parâmetros!$B$39:$B$48,MATCH($E693,Parâmetros!$A$39:$A$48,0)),99),AND(N($X692)&gt;0,N($X692)&lt;IFERROR(INDEX(Parâmetros!$C$39:$C$48,MATCH($E693,Parâmetros!$A$39:$A$48,0)),0)))),N($X692)+1,0)))</f>
        <v/>
      </c>
      <c r="Y693" t="str">
        <f>IF($AC693&lt;&gt;"",IF($L693&gt;0,$AC693&amp;" · com apontamento",$AC693),IF($E693="Férias",IF($L693&gt;0,"Férias · com apontamento","Férias (cadastro)"),IF(($Z693+$AA693-1)&gt;Parâmetros!$E$16,"Férias / afastamento",IF(AND($D693="5x2",OR(WEEKDAY($F693,2)=6,WEEKDAY($F693,2)=7)),IF($L693&gt;0,"Folga trabalhada","Folga"),IF($L693&gt;0,"Trabalhado",IF(OR(OR($D693="6x1",$D693="FF 6x1"),$D693="5x2"),IF(AND(OR($D693="6x1",$D693="FF 6x1"),OR(WEEKDAY($F693,2)=6,WEEKDAY($F693,2)=7)),"Folga","Falta de registro"),IF(AND($AB693&lt;&gt;$AB692,IFERROR(INDEX(Cadastro!$F$5:$F$243,$AB693),"")=""),"Indeterminado (início da série)",IF($X693&gt;0,"Folga","Falta de registro"))))))))</f>
        <v>Folga</v>
      </c>
      <c r="Z693" s="34">
        <f>IF(OR($L693&gt;0,$F693&gt;Parâmetros!$E$14),0,IF($A693&lt;&gt;$A692,1,N($Z692)+1))</f>
        <v>0</v>
      </c>
      <c r="AA693" s="34">
        <f>IF(OR($L693&gt;0,$F693&gt;Parâmetros!$E$14),0,IF(OR($A693&lt;&gt;$A694,$F694&gt;Parâmetros!$E$14),1,N($AA694)+1))</f>
        <v>0</v>
      </c>
      <c r="AB693" s="31">
        <f>IFERROR(MATCH($A693&amp;"|"&amp;TEXT(_xlfn.MAXIFS(Cadastro!$E$5:$E$243,Cadastro!$A$5:$A$243,$A693,Cadastro!$E$5:$E$243,"&lt;="&amp;$F693),"yyyymmdd"),Cadastro!$I$5:$I$243,0),"")</f>
        <v>101</v>
      </c>
      <c r="AC693" t="str">
        <f>IFERROR(_xlfn.SINGLE(INDEX(Exceções!$D$5:$D$203,MATCH($A693&amp;"|"&amp;$F693,Exceções!$F$5:$F$203,0))),"")</f>
        <v/>
      </c>
      <c r="AD693" t="str">
        <f>IF($AC693="","",IFERROR(_xlfn.SINGLE(INDEX(Exceções!$E$5:$E$203,MATCH($A693&amp;"|"&amp;$F693,Exceções!$F$5:$F$203,0))),""))</f>
        <v/>
      </c>
    </row>
    <row r="694" spans="1:30" ht="15" hidden="1" customHeight="1" x14ac:dyDescent="0.25">
      <c r="A694" s="31">
        <v>56256</v>
      </c>
      <c r="B694" s="17" t="s">
        <v>49</v>
      </c>
      <c r="C694" s="17" t="str">
        <f>IFERROR(INDEX(Cadastro!$C$5:$C$243,$AB694),"NÃO INFORMADO")</f>
        <v>LUB</v>
      </c>
      <c r="D694" s="17" t="str">
        <f>IFERROR(INDEX(Cadastro!$D$5:$D$243,$AB694),"")</f>
        <v>6x1</v>
      </c>
      <c r="E694" s="17" t="str">
        <f>IFERROR(INDEX(Cadastro!$G$5:$G$243,$AB694),"")</f>
        <v>6x1</v>
      </c>
      <c r="F694" s="29">
        <v>46320</v>
      </c>
      <c r="G694" s="32" t="str">
        <f t="shared" si="60"/>
        <v>dom</v>
      </c>
      <c r="H694" s="31" t="str">
        <f>IF($L694=0,"",_xlfn.MINIFS(Dados!$Q:$Q,Dados!$A:$A,$A694,Dados!$S:$S,$F694))</f>
        <v/>
      </c>
      <c r="I694" s="31" t="str">
        <f>IF($H694="","",_xlfn.MAXIFS(Dados!$R:$R,Dados!$A:$A,$A694,Dados!$S:$S,$F694))</f>
        <v/>
      </c>
      <c r="J694" s="32" t="str">
        <f>IF($D694&lt;&gt;"Folguista","",IFERROR(INDEX(Parâmetros!$D$52:$G$52,1,MIN(4,MAX(1,$W694))),""))</f>
        <v/>
      </c>
      <c r="K694" s="32" t="str">
        <f>IF(OR($AC694&lt;&gt;"",$Y694="Folga",$Y694="Folga trabalhada",$Y694="Férias (cadastro)",$Y694="Férias / afastamento",$Y694="Indeterminado (início da série)"),"",IF(OR($D694="6x1",$D694="FF 6x1"),IF(OR(WEEKDAY($F694,2)=6,WEEKDAY($F694,2)=7),"6x1 sáb/dom","6x1"),IF($D694="5x2","5x2",IF($H694="",IF($D694="Folguista",$J694,$E694),IF(OR($H694&gt;=Parâmetros!$E$18,$H694&lt;Parâmetros!$E$19),"C",IF($H694&lt;Parâmetros!$E$20,"A","B"))))))</f>
        <v/>
      </c>
      <c r="L694" s="30">
        <f>SUMIFS(Dados!$E:$E,Dados!$A:$A,$A694,Dados!$S:$S,$F694)</f>
        <v>0</v>
      </c>
      <c r="M694" s="30" t="str">
        <f>IFERROR(INDEX(Parâmetros!$E$6:$E$11,MATCH($K694,Parâmetros!$A$6:$A$11,0)),"")</f>
        <v/>
      </c>
      <c r="N694" s="33" t="str">
        <f t="shared" si="61"/>
        <v/>
      </c>
      <c r="O694" s="33">
        <f>Parâmetros!$E$13</f>
        <v>0.8</v>
      </c>
      <c r="P694" s="32" t="str">
        <f>IF(OR($M694="",$F694&gt;Parâmetros!$E$14),"Não","Sim")</f>
        <v>Não</v>
      </c>
      <c r="Q694" s="32" t="str">
        <f t="shared" si="62"/>
        <v/>
      </c>
      <c r="R694" s="32" t="str">
        <f t="shared" si="63"/>
        <v/>
      </c>
      <c r="S694" s="30" t="str">
        <f t="shared" si="64"/>
        <v/>
      </c>
      <c r="T694" s="32" t="str">
        <f>IF($Q694&lt;&gt;"Sim","",IF($N694&gt;Parâmetros!$E$15,"Sim","Não"))</f>
        <v/>
      </c>
      <c r="U694" s="17" t="str">
        <f t="shared" si="65"/>
        <v>Folga</v>
      </c>
      <c r="V694" s="17" t="str">
        <f>IF($AC694&lt;&gt;"",IF($L694&gt;0,"ATENÇÃO · apontou em dia de "&amp;LOWER($AC694)&amp;" cadastrado","Exceção cadastrada · "&amp;$AC694)&amp;IF($AD694="",""," · "&amp;$AD694),IF($E694="Férias",IF($L694&gt;0,"ATENÇÃO · apontou estando de férias no cadastro","Férias no cadastro"),IF($Y694="Férias / afastamento","Afastamento · "&amp;($Z694+$AA694-1)&amp;" dias seguidos sem apontamento",IF($Y694="Folga trabalhada","ATENÇÃO · apontou em dia de folga da escala 5x2",IF($Y694="Folga",IF(AND($D694="5x2",OR(WEEKDAY($F694,2)=6,WEEKDAY($F694,2)=7)),"Folga de fim de semana da escala 5x2",IF(AND(OR($D694="6x1",$D694="FF 6x1"),WEEKDAY($F694,2)=6,FALSE()),"Folga de fim de semana · apontou no domingo anterior",IF(AND(OR($D694="6x1",$D694="FF 6x1"),WEEKDAY($F694,2)=7,AND($A694=$A693,$L693&gt;0)),"Folga de fim de semana · apontou no sábado",IF(AND(OR($D694="6x1",$D694="FF 6x1"),OR(WEEKDAY($F694,2)=6,WEEKDAY($F694,2)=7)),"Folga de fim de semana · sem apontamento no sábado nem no domingo","Folga prevista pelo ciclo")))),IF($Y694="Indeterminado (início da série)","Sem histórico anterior — informe o dia do ciclo no Cadastro",IF($Y694="Falta de registro",IF(OR(OR($D694="6x1",$D694="FF 6x1"),$D694="5x2"),"FALTA DE REGISTRO · dia útil da escala "&amp;$E694,"FALTA DE REGISTRO · dia "&amp;$W694&amp;" de "&amp;IFERROR(INDEX(Parâmetros!$B$39:$B$48,MATCH($E694,Parâmetros!$A$39:$A$48,0)),99)&amp;" do ciclo"),IF(OR($D694="6x1",$D694="FF 6x1"),IF(OR(AND(WEEKDAY($F694,2)=6,AND($A694=$A695,$L695&gt;0)),AND(WEEKDAY($F694,2)=7,AND($A694=$A693,$L693&gt;0))),"ATENÇÃO · apontou sábado e domingo no mesmo fim de semana",IF(OR(WEEKDAY($F694,2)=6,WEEKDAY($F694,2)=7),"Jornada de fim de semana do 6x1",IF(OR($H694&gt;=Parâmetros!$E$20,$H694&lt;Parâmetros!$E$19),"ATENÇÃO · 6x1 apontou fora do horário diurno","Jornada fixa do 6x1"))),IF($D694="5x2","Jornada fixa do 5x2",IF($D694="Folguista",IF($J694=$K694,"Evidência confirma sequência","DIVERGE · sequência "&amp;$J694&amp;" × evidência "&amp;$K694),IF($K694=$E694,"Evidência confirma cadastro","DIVERGE · cadastro "&amp;$E694&amp;" × evidência "&amp;$K694)))))))))))</f>
        <v>Folga de fim de semana · sem apontamento no sábado nem no domingo</v>
      </c>
      <c r="W694" s="34" t="str">
        <f>IF(OR(OR($D694="6x1",$D694="FF 6x1"),$D694="5x2"),"",IF($AB694&lt;&gt;$AB693,IF(IFERROR(INDEX(Cadastro!$F$5:$F$243,$AB694),"")="",IF($L694&gt;0,1,0),IF(IFERROR(INDEX(Cadastro!$F$5:$F$243,$AB694),"")&lt;=IFERROR(INDEX(Parâmetros!$B$39:$B$48,MATCH($E694,Parâmetros!$A$39:$A$48,0)),99),IFERROR(INDEX(Cadastro!$F$5:$F$243,$AB694),""),0)),IF($L694&gt;0,IF(N($X693)&gt;0,1,N($W693)+1),IF(AND($L694=0,OR(N($W693)&gt;=IFERROR(INDEX(Parâmetros!$B$39:$B$48,MATCH($E694,Parâmetros!$A$39:$A$48,0)),99),AND(N($X693)&gt;0,N($X693)&lt;IFERROR(INDEX(Parâmetros!$C$39:$C$48,MATCH($E694,Parâmetros!$A$39:$A$48,0)),0)))),0,N($W693)+1))))</f>
        <v/>
      </c>
      <c r="X694" s="34" t="str">
        <f>IF(OR(OR($D694="6x1",$D694="FF 6x1"),$D694="5x2"),"",IF($AB694&lt;&gt;$AB693,IF(IFERROR(INDEX(Cadastro!$F$5:$F$243,$AB694),"")="",0,IF(IFERROR(INDEX(Cadastro!$F$5:$F$243,$AB694),"")&gt;IFERROR(INDEX(Parâmetros!$B$39:$B$48,MATCH($E694,Parâmetros!$A$39:$A$48,0)),99),IFERROR(INDEX(Cadastro!$F$5:$F$243,$AB694),"")-IFERROR(INDEX(Parâmetros!$B$39:$B$48,MATCH($E694,Parâmetros!$A$39:$A$48,0)),99),0)),IF(AND($L694=0,OR(N($W693)&gt;=IFERROR(INDEX(Parâmetros!$B$39:$B$48,MATCH($E694,Parâmetros!$A$39:$A$48,0)),99),AND(N($X693)&gt;0,N($X693)&lt;IFERROR(INDEX(Parâmetros!$C$39:$C$48,MATCH($E694,Parâmetros!$A$39:$A$48,0)),0)))),N($X693)+1,0)))</f>
        <v/>
      </c>
      <c r="Y694" t="str">
        <f>IF($AC694&lt;&gt;"",IF($L694&gt;0,$AC694&amp;" · com apontamento",$AC694),IF($E694="Férias",IF($L694&gt;0,"Férias · com apontamento","Férias (cadastro)"),IF(($Z694+$AA694-1)&gt;Parâmetros!$E$16,"Férias / afastamento",IF(AND($D694="5x2",OR(WEEKDAY($F694,2)=6,WEEKDAY($F694,2)=7)),IF($L694&gt;0,"Folga trabalhada","Folga"),IF($L694&gt;0,"Trabalhado",IF(OR(OR($D694="6x1",$D694="FF 6x1"),$D694="5x2"),IF(AND(OR($D694="6x1",$D694="FF 6x1"),OR(WEEKDAY($F694,2)=6,WEEKDAY($F694,2)=7)),"Folga","Falta de registro"),IF(AND($AB694&lt;&gt;$AB693,IFERROR(INDEX(Cadastro!$F$5:$F$243,$AB694),"")=""),"Indeterminado (início da série)",IF($X694&gt;0,"Folga","Falta de registro"))))))))</f>
        <v>Folga</v>
      </c>
      <c r="Z694" s="34">
        <f>IF(OR($L694&gt;0,$F694&gt;Parâmetros!$E$14),0,IF($A694&lt;&gt;$A693,1,N($Z693)+1))</f>
        <v>0</v>
      </c>
      <c r="AA694" s="34">
        <f>IF(OR($L694&gt;0,$F694&gt;Parâmetros!$E$14),0,IF(OR($A694&lt;&gt;$A695,$F695&gt;Parâmetros!$E$14),1,N($AA695)+1))</f>
        <v>0</v>
      </c>
      <c r="AB694" s="31">
        <f>IFERROR(MATCH($A694&amp;"|"&amp;TEXT(_xlfn.MAXIFS(Cadastro!$E$5:$E$243,Cadastro!$A$5:$A$243,$A694,Cadastro!$E$5:$E$243,"&lt;="&amp;$F694),"yyyymmdd"),Cadastro!$I$5:$I$243,0),"")</f>
        <v>101</v>
      </c>
      <c r="AC694" t="str">
        <f>IFERROR(_xlfn.SINGLE(INDEX(Exceções!$D$5:$D$203,MATCH($A694&amp;"|"&amp;$F694,Exceções!$F$5:$F$203,0))),"")</f>
        <v/>
      </c>
      <c r="AD694" t="str">
        <f>IF($AC694="","",IFERROR(_xlfn.SINGLE(INDEX(Exceções!$E$5:$E$203,MATCH($A694&amp;"|"&amp;$F694,Exceções!$F$5:$F$203,0))),""))</f>
        <v/>
      </c>
    </row>
    <row r="695" spans="1:30" ht="15" hidden="1" customHeight="1" x14ac:dyDescent="0.25">
      <c r="A695" s="31">
        <v>56256</v>
      </c>
      <c r="B695" s="17" t="s">
        <v>49</v>
      </c>
      <c r="C695" s="17" t="str">
        <f>IFERROR(INDEX(Cadastro!$C$5:$C$243,$AB695),"NÃO INFORMADO")</f>
        <v>LUB</v>
      </c>
      <c r="D695" s="17" t="str">
        <f>IFERROR(INDEX(Cadastro!$D$5:$D$243,$AB695),"")</f>
        <v>6x1</v>
      </c>
      <c r="E695" s="17" t="str">
        <f>IFERROR(INDEX(Cadastro!$G$5:$G$243,$AB695),"")</f>
        <v>6x1</v>
      </c>
      <c r="F695" s="29">
        <v>46321</v>
      </c>
      <c r="G695" s="32" t="str">
        <f t="shared" si="60"/>
        <v>seg</v>
      </c>
      <c r="H695" s="31" t="str">
        <f>IF($L695=0,"",_xlfn.MINIFS(Dados!$Q:$Q,Dados!$A:$A,$A695,Dados!$S:$S,$F695))</f>
        <v/>
      </c>
      <c r="I695" s="31" t="str">
        <f>IF($H695="","",_xlfn.MAXIFS(Dados!$R:$R,Dados!$A:$A,$A695,Dados!$S:$S,$F695))</f>
        <v/>
      </c>
      <c r="J695" s="32" t="str">
        <f>IF($D695&lt;&gt;"Folguista","",IFERROR(INDEX(Parâmetros!$D$52:$G$52,1,MIN(4,MAX(1,$W695))),""))</f>
        <v/>
      </c>
      <c r="K695" s="32" t="str">
        <f>IF(OR($AC695&lt;&gt;"",$Y695="Folga",$Y695="Folga trabalhada",$Y695="Férias (cadastro)",$Y695="Férias / afastamento",$Y695="Indeterminado (início da série)"),"",IF(OR($D695="6x1",$D695="FF 6x1"),IF(OR(WEEKDAY($F695,2)=6,WEEKDAY($F695,2)=7),"6x1 sáb/dom","6x1"),IF($D695="5x2","5x2",IF($H695="",IF($D695="Folguista",$J695,$E695),IF(OR($H695&gt;=Parâmetros!$E$18,$H695&lt;Parâmetros!$E$19),"C",IF($H695&lt;Parâmetros!$E$20,"A","B"))))))</f>
        <v>6x1</v>
      </c>
      <c r="L695" s="30">
        <f>SUMIFS(Dados!$E:$E,Dados!$A:$A,$A695,Dados!$S:$S,$F695)</f>
        <v>0</v>
      </c>
      <c r="M695" s="30">
        <f>IFERROR(INDEX(Parâmetros!$E$6:$E$11,MATCH($K695,Parâmetros!$A$6:$A$11,0)),"")</f>
        <v>8.8000000000000007</v>
      </c>
      <c r="N695" s="33">
        <f t="shared" si="61"/>
        <v>0</v>
      </c>
      <c r="O695" s="33">
        <f>Parâmetros!$E$13</f>
        <v>0.8</v>
      </c>
      <c r="P695" s="32" t="str">
        <f>IF(OR($M695="",$F695&gt;Parâmetros!$E$14),"Não","Sim")</f>
        <v>Não</v>
      </c>
      <c r="Q695" s="32" t="str">
        <f t="shared" si="62"/>
        <v/>
      </c>
      <c r="R695" s="32" t="str">
        <f t="shared" si="63"/>
        <v/>
      </c>
      <c r="S695" s="30" t="str">
        <f t="shared" si="64"/>
        <v/>
      </c>
      <c r="T695" s="32" t="str">
        <f>IF($Q695&lt;&gt;"Sim","",IF($N695&gt;Parâmetros!$E$15,"Sim","Não"))</f>
        <v/>
      </c>
      <c r="U695" s="17" t="str">
        <f t="shared" si="65"/>
        <v>Fora da apuração</v>
      </c>
      <c r="V695" s="17" t="str">
        <f>IF($AC695&lt;&gt;"",IF($L695&gt;0,"ATENÇÃO · apontou em dia de "&amp;LOWER($AC695)&amp;" cadastrado","Exceção cadastrada · "&amp;$AC695)&amp;IF($AD695="",""," · "&amp;$AD695),IF($E695="Férias",IF($L695&gt;0,"ATENÇÃO · apontou estando de férias no cadastro","Férias no cadastro"),IF($Y695="Férias / afastamento","Afastamento · "&amp;($Z695+$AA695-1)&amp;" dias seguidos sem apontamento",IF($Y695="Folga trabalhada","ATENÇÃO · apontou em dia de folga da escala 5x2",IF($Y695="Folga",IF(AND($D695="5x2",OR(WEEKDAY($F695,2)=6,WEEKDAY($F695,2)=7)),"Folga de fim de semana da escala 5x2",IF(AND(OR($D695="6x1",$D695="FF 6x1"),WEEKDAY($F695,2)=6,FALSE()),"Folga de fim de semana · apontou no domingo anterior",IF(AND(OR($D695="6x1",$D695="FF 6x1"),WEEKDAY($F695,2)=7,AND($A695=$A694,$L694&gt;0)),"Folga de fim de semana · apontou no sábado",IF(AND(OR($D695="6x1",$D695="FF 6x1"),OR(WEEKDAY($F695,2)=6,WEEKDAY($F695,2)=7)),"Folga de fim de semana · sem apontamento no sábado nem no domingo","Folga prevista pelo ciclo")))),IF($Y695="Indeterminado (início da série)","Sem histórico anterior — informe o dia do ciclo no Cadastro",IF($Y695="Falta de registro",IF(OR(OR($D695="6x1",$D695="FF 6x1"),$D695="5x2"),"FALTA DE REGISTRO · dia útil da escala "&amp;$E695,"FALTA DE REGISTRO · dia "&amp;$W695&amp;" de "&amp;IFERROR(INDEX(Parâmetros!$B$39:$B$48,MATCH($E695,Parâmetros!$A$39:$A$48,0)),99)&amp;" do ciclo"),IF(OR($D695="6x1",$D695="FF 6x1"),IF(OR(AND(WEEKDAY($F695,2)=6,AND($A695=$A696,$L696&gt;0)),AND(WEEKDAY($F695,2)=7,AND($A695=$A694,$L694&gt;0))),"ATENÇÃO · apontou sábado e domingo no mesmo fim de semana",IF(OR(WEEKDAY($F695,2)=6,WEEKDAY($F695,2)=7),"Jornada de fim de semana do 6x1",IF(OR($H695&gt;=Parâmetros!$E$20,$H695&lt;Parâmetros!$E$19),"ATENÇÃO · 6x1 apontou fora do horário diurno","Jornada fixa do 6x1"))),IF($D695="5x2","Jornada fixa do 5x2",IF($D695="Folguista",IF($J695=$K695,"Evidência confirma sequência","DIVERGE · sequência "&amp;$J695&amp;" × evidência "&amp;$K695),IF($K695=$E695,"Evidência confirma cadastro","DIVERGE · cadastro "&amp;$E695&amp;" × evidência "&amp;$K695)))))))))))</f>
        <v>FALTA DE REGISTRO · dia útil da escala 6x1</v>
      </c>
      <c r="W695" s="34" t="str">
        <f>IF(OR(OR($D695="6x1",$D695="FF 6x1"),$D695="5x2"),"",IF($AB695&lt;&gt;$AB694,IF(IFERROR(INDEX(Cadastro!$F$5:$F$243,$AB695),"")="",IF($L695&gt;0,1,0),IF(IFERROR(INDEX(Cadastro!$F$5:$F$243,$AB695),"")&lt;=IFERROR(INDEX(Parâmetros!$B$39:$B$48,MATCH($E695,Parâmetros!$A$39:$A$48,0)),99),IFERROR(INDEX(Cadastro!$F$5:$F$243,$AB695),""),0)),IF($L695&gt;0,IF(N($X694)&gt;0,1,N($W694)+1),IF(AND($L695=0,OR(N($W694)&gt;=IFERROR(INDEX(Parâmetros!$B$39:$B$48,MATCH($E695,Parâmetros!$A$39:$A$48,0)),99),AND(N($X694)&gt;0,N($X694)&lt;IFERROR(INDEX(Parâmetros!$C$39:$C$48,MATCH($E695,Parâmetros!$A$39:$A$48,0)),0)))),0,N($W694)+1))))</f>
        <v/>
      </c>
      <c r="X695" s="34" t="str">
        <f>IF(OR(OR($D695="6x1",$D695="FF 6x1"),$D695="5x2"),"",IF($AB695&lt;&gt;$AB694,IF(IFERROR(INDEX(Cadastro!$F$5:$F$243,$AB695),"")="",0,IF(IFERROR(INDEX(Cadastro!$F$5:$F$243,$AB695),"")&gt;IFERROR(INDEX(Parâmetros!$B$39:$B$48,MATCH($E695,Parâmetros!$A$39:$A$48,0)),99),IFERROR(INDEX(Cadastro!$F$5:$F$243,$AB695),"")-IFERROR(INDEX(Parâmetros!$B$39:$B$48,MATCH($E695,Parâmetros!$A$39:$A$48,0)),99),0)),IF(AND($L695=0,OR(N($W694)&gt;=IFERROR(INDEX(Parâmetros!$B$39:$B$48,MATCH($E695,Parâmetros!$A$39:$A$48,0)),99),AND(N($X694)&gt;0,N($X694)&lt;IFERROR(INDEX(Parâmetros!$C$39:$C$48,MATCH($E695,Parâmetros!$A$39:$A$48,0)),0)))),N($X694)+1,0)))</f>
        <v/>
      </c>
      <c r="Y695" t="str">
        <f>IF($AC695&lt;&gt;"",IF($L695&gt;0,$AC695&amp;" · com apontamento",$AC695),IF($E695="Férias",IF($L695&gt;0,"Férias · com apontamento","Férias (cadastro)"),IF(($Z695+$AA695-1)&gt;Parâmetros!$E$16,"Férias / afastamento",IF(AND($D695="5x2",OR(WEEKDAY($F695,2)=6,WEEKDAY($F695,2)=7)),IF($L695&gt;0,"Folga trabalhada","Folga"),IF($L695&gt;0,"Trabalhado",IF(OR(OR($D695="6x1",$D695="FF 6x1"),$D695="5x2"),IF(AND(OR($D695="6x1",$D695="FF 6x1"),OR(WEEKDAY($F695,2)=6,WEEKDAY($F695,2)=7)),"Folga","Falta de registro"),IF(AND($AB695&lt;&gt;$AB694,IFERROR(INDEX(Cadastro!$F$5:$F$243,$AB695),"")=""),"Indeterminado (início da série)",IF($X695&gt;0,"Folga","Falta de registro"))))))))</f>
        <v>Falta de registro</v>
      </c>
      <c r="Z695" s="34">
        <f>IF(OR($L695&gt;0,$F695&gt;Parâmetros!$E$14),0,IF($A695&lt;&gt;$A694,1,N($Z694)+1))</f>
        <v>0</v>
      </c>
      <c r="AA695" s="34">
        <f>IF(OR($L695&gt;0,$F695&gt;Parâmetros!$E$14),0,IF(OR($A695&lt;&gt;$A696,$F696&gt;Parâmetros!$E$14),1,N($AA696)+1))</f>
        <v>0</v>
      </c>
      <c r="AB695" s="31">
        <f>IFERROR(MATCH($A695&amp;"|"&amp;TEXT(_xlfn.MAXIFS(Cadastro!$E$5:$E$243,Cadastro!$A$5:$A$243,$A695,Cadastro!$E$5:$E$243,"&lt;="&amp;$F695),"yyyymmdd"),Cadastro!$I$5:$I$243,0),"")</f>
        <v>101</v>
      </c>
      <c r="AC695" t="str">
        <f>IFERROR(_xlfn.SINGLE(INDEX(Exceções!$D$5:$D$203,MATCH($A695&amp;"|"&amp;$F695,Exceções!$F$5:$F$203,0))),"")</f>
        <v/>
      </c>
      <c r="AD695" t="str">
        <f>IF($AC695="","",IFERROR(_xlfn.SINGLE(INDEX(Exceções!$E$5:$E$203,MATCH($A695&amp;"|"&amp;$F695,Exceções!$F$5:$F$203,0))),""))</f>
        <v/>
      </c>
    </row>
    <row r="696" spans="1:30" ht="15" hidden="1" customHeight="1" x14ac:dyDescent="0.25">
      <c r="A696" s="31">
        <v>56256</v>
      </c>
      <c r="B696" s="17" t="s">
        <v>49</v>
      </c>
      <c r="C696" s="17" t="str">
        <f>IFERROR(INDEX(Cadastro!$C$5:$C$243,$AB696),"NÃO INFORMADO")</f>
        <v>LUB</v>
      </c>
      <c r="D696" s="17" t="str">
        <f>IFERROR(INDEX(Cadastro!$D$5:$D$243,$AB696),"")</f>
        <v>6x1</v>
      </c>
      <c r="E696" s="17" t="str">
        <f>IFERROR(INDEX(Cadastro!$G$5:$G$243,$AB696),"")</f>
        <v>6x1</v>
      </c>
      <c r="F696" s="29">
        <v>46322</v>
      </c>
      <c r="G696" s="32" t="str">
        <f t="shared" si="60"/>
        <v>ter</v>
      </c>
      <c r="H696" s="31" t="str">
        <f>IF($L696=0,"",_xlfn.MINIFS(Dados!$Q:$Q,Dados!$A:$A,$A696,Dados!$S:$S,$F696))</f>
        <v/>
      </c>
      <c r="I696" s="31" t="str">
        <f>IF($H696="","",_xlfn.MAXIFS(Dados!$R:$R,Dados!$A:$A,$A696,Dados!$S:$S,$F696))</f>
        <v/>
      </c>
      <c r="J696" s="32" t="str">
        <f>IF($D696&lt;&gt;"Folguista","",IFERROR(INDEX(Parâmetros!$D$52:$G$52,1,MIN(4,MAX(1,$W696))),""))</f>
        <v/>
      </c>
      <c r="K696" s="32" t="str">
        <f>IF(OR($AC696&lt;&gt;"",$Y696="Folga",$Y696="Folga trabalhada",$Y696="Férias (cadastro)",$Y696="Férias / afastamento",$Y696="Indeterminado (início da série)"),"",IF(OR($D696="6x1",$D696="FF 6x1"),IF(OR(WEEKDAY($F696,2)=6,WEEKDAY($F696,2)=7),"6x1 sáb/dom","6x1"),IF($D696="5x2","5x2",IF($H696="",IF($D696="Folguista",$J696,$E696),IF(OR($H696&gt;=Parâmetros!$E$18,$H696&lt;Parâmetros!$E$19),"C",IF($H696&lt;Parâmetros!$E$20,"A","B"))))))</f>
        <v>6x1</v>
      </c>
      <c r="L696" s="30">
        <f>SUMIFS(Dados!$E:$E,Dados!$A:$A,$A696,Dados!$S:$S,$F696)</f>
        <v>0</v>
      </c>
      <c r="M696" s="30">
        <f>IFERROR(INDEX(Parâmetros!$E$6:$E$11,MATCH($K696,Parâmetros!$A$6:$A$11,0)),"")</f>
        <v>8.8000000000000007</v>
      </c>
      <c r="N696" s="33">
        <f t="shared" si="61"/>
        <v>0</v>
      </c>
      <c r="O696" s="33">
        <f>Parâmetros!$E$13</f>
        <v>0.8</v>
      </c>
      <c r="P696" s="32" t="str">
        <f>IF(OR($M696="",$F696&gt;Parâmetros!$E$14),"Não","Sim")</f>
        <v>Não</v>
      </c>
      <c r="Q696" s="32" t="str">
        <f t="shared" si="62"/>
        <v/>
      </c>
      <c r="R696" s="32" t="str">
        <f t="shared" si="63"/>
        <v/>
      </c>
      <c r="S696" s="30" t="str">
        <f t="shared" si="64"/>
        <v/>
      </c>
      <c r="T696" s="32" t="str">
        <f>IF($Q696&lt;&gt;"Sim","",IF($N696&gt;Parâmetros!$E$15,"Sim","Não"))</f>
        <v/>
      </c>
      <c r="U696" s="17" t="str">
        <f t="shared" si="65"/>
        <v>Fora da apuração</v>
      </c>
      <c r="V696" s="17" t="str">
        <f>IF($AC696&lt;&gt;"",IF($L696&gt;0,"ATENÇÃO · apontou em dia de "&amp;LOWER($AC696)&amp;" cadastrado","Exceção cadastrada · "&amp;$AC696)&amp;IF($AD696="",""," · "&amp;$AD696),IF($E696="Férias",IF($L696&gt;0,"ATENÇÃO · apontou estando de férias no cadastro","Férias no cadastro"),IF($Y696="Férias / afastamento","Afastamento · "&amp;($Z696+$AA696-1)&amp;" dias seguidos sem apontamento",IF($Y696="Folga trabalhada","ATENÇÃO · apontou em dia de folga da escala 5x2",IF($Y696="Folga",IF(AND($D696="5x2",OR(WEEKDAY($F696,2)=6,WEEKDAY($F696,2)=7)),"Folga de fim de semana da escala 5x2",IF(AND(OR($D696="6x1",$D696="FF 6x1"),WEEKDAY($F696,2)=6,FALSE()),"Folga de fim de semana · apontou no domingo anterior",IF(AND(OR($D696="6x1",$D696="FF 6x1"),WEEKDAY($F696,2)=7,AND($A696=$A695,$L695&gt;0)),"Folga de fim de semana · apontou no sábado",IF(AND(OR($D696="6x1",$D696="FF 6x1"),OR(WEEKDAY($F696,2)=6,WEEKDAY($F696,2)=7)),"Folga de fim de semana · sem apontamento no sábado nem no domingo","Folga prevista pelo ciclo")))),IF($Y696="Indeterminado (início da série)","Sem histórico anterior — informe o dia do ciclo no Cadastro",IF($Y696="Falta de registro",IF(OR(OR($D696="6x1",$D696="FF 6x1"),$D696="5x2"),"FALTA DE REGISTRO · dia útil da escala "&amp;$E696,"FALTA DE REGISTRO · dia "&amp;$W696&amp;" de "&amp;IFERROR(INDEX(Parâmetros!$B$39:$B$48,MATCH($E696,Parâmetros!$A$39:$A$48,0)),99)&amp;" do ciclo"),IF(OR($D696="6x1",$D696="FF 6x1"),IF(OR(AND(WEEKDAY($F696,2)=6,AND($A696=$A697,$L697&gt;0)),AND(WEEKDAY($F696,2)=7,AND($A696=$A695,$L695&gt;0))),"ATENÇÃO · apontou sábado e domingo no mesmo fim de semana",IF(OR(WEEKDAY($F696,2)=6,WEEKDAY($F696,2)=7),"Jornada de fim de semana do 6x1",IF(OR($H696&gt;=Parâmetros!$E$20,$H696&lt;Parâmetros!$E$19),"ATENÇÃO · 6x1 apontou fora do horário diurno","Jornada fixa do 6x1"))),IF($D696="5x2","Jornada fixa do 5x2",IF($D696="Folguista",IF($J696=$K696,"Evidência confirma sequência","DIVERGE · sequência "&amp;$J696&amp;" × evidência "&amp;$K696),IF($K696=$E696,"Evidência confirma cadastro","DIVERGE · cadastro "&amp;$E696&amp;" × evidência "&amp;$K696)))))))))))</f>
        <v>FALTA DE REGISTRO · dia útil da escala 6x1</v>
      </c>
      <c r="W696" s="34" t="str">
        <f>IF(OR(OR($D696="6x1",$D696="FF 6x1"),$D696="5x2"),"",IF($AB696&lt;&gt;$AB695,IF(IFERROR(INDEX(Cadastro!$F$5:$F$243,$AB696),"")="",IF($L696&gt;0,1,0),IF(IFERROR(INDEX(Cadastro!$F$5:$F$243,$AB696),"")&lt;=IFERROR(INDEX(Parâmetros!$B$39:$B$48,MATCH($E696,Parâmetros!$A$39:$A$48,0)),99),IFERROR(INDEX(Cadastro!$F$5:$F$243,$AB696),""),0)),IF($L696&gt;0,IF(N($X695)&gt;0,1,N($W695)+1),IF(AND($L696=0,OR(N($W695)&gt;=IFERROR(INDEX(Parâmetros!$B$39:$B$48,MATCH($E696,Parâmetros!$A$39:$A$48,0)),99),AND(N($X695)&gt;0,N($X695)&lt;IFERROR(INDEX(Parâmetros!$C$39:$C$48,MATCH($E696,Parâmetros!$A$39:$A$48,0)),0)))),0,N($W695)+1))))</f>
        <v/>
      </c>
      <c r="X696" s="34" t="str">
        <f>IF(OR(OR($D696="6x1",$D696="FF 6x1"),$D696="5x2"),"",IF($AB696&lt;&gt;$AB695,IF(IFERROR(INDEX(Cadastro!$F$5:$F$243,$AB696),"")="",0,IF(IFERROR(INDEX(Cadastro!$F$5:$F$243,$AB696),"")&gt;IFERROR(INDEX(Parâmetros!$B$39:$B$48,MATCH($E696,Parâmetros!$A$39:$A$48,0)),99),IFERROR(INDEX(Cadastro!$F$5:$F$243,$AB696),"")-IFERROR(INDEX(Parâmetros!$B$39:$B$48,MATCH($E696,Parâmetros!$A$39:$A$48,0)),99),0)),IF(AND($L696=0,OR(N($W695)&gt;=IFERROR(INDEX(Parâmetros!$B$39:$B$48,MATCH($E696,Parâmetros!$A$39:$A$48,0)),99),AND(N($X695)&gt;0,N($X695)&lt;IFERROR(INDEX(Parâmetros!$C$39:$C$48,MATCH($E696,Parâmetros!$A$39:$A$48,0)),0)))),N($X695)+1,0)))</f>
        <v/>
      </c>
      <c r="Y696" t="str">
        <f>IF($AC696&lt;&gt;"",IF($L696&gt;0,$AC696&amp;" · com apontamento",$AC696),IF($E696="Férias",IF($L696&gt;0,"Férias · com apontamento","Férias (cadastro)"),IF(($Z696+$AA696-1)&gt;Parâmetros!$E$16,"Férias / afastamento",IF(AND($D696="5x2",OR(WEEKDAY($F696,2)=6,WEEKDAY($F696,2)=7)),IF($L696&gt;0,"Folga trabalhada","Folga"),IF($L696&gt;0,"Trabalhado",IF(OR(OR($D696="6x1",$D696="FF 6x1"),$D696="5x2"),IF(AND(OR($D696="6x1",$D696="FF 6x1"),OR(WEEKDAY($F696,2)=6,WEEKDAY($F696,2)=7)),"Folga","Falta de registro"),IF(AND($AB696&lt;&gt;$AB695,IFERROR(INDEX(Cadastro!$F$5:$F$243,$AB696),"")=""),"Indeterminado (início da série)",IF($X696&gt;0,"Folga","Falta de registro"))))))))</f>
        <v>Falta de registro</v>
      </c>
      <c r="Z696" s="34">
        <f>IF(OR($L696&gt;0,$F696&gt;Parâmetros!$E$14),0,IF($A696&lt;&gt;$A695,1,N($Z695)+1))</f>
        <v>0</v>
      </c>
      <c r="AA696" s="34">
        <f>IF(OR($L696&gt;0,$F696&gt;Parâmetros!$E$14),0,IF(OR($A696&lt;&gt;$A697,$F697&gt;Parâmetros!$E$14),1,N($AA697)+1))</f>
        <v>0</v>
      </c>
      <c r="AB696" s="31">
        <f>IFERROR(MATCH($A696&amp;"|"&amp;TEXT(_xlfn.MAXIFS(Cadastro!$E$5:$E$243,Cadastro!$A$5:$A$243,$A696,Cadastro!$E$5:$E$243,"&lt;="&amp;$F696),"yyyymmdd"),Cadastro!$I$5:$I$243,0),"")</f>
        <v>101</v>
      </c>
      <c r="AC696" t="str">
        <f>IFERROR(_xlfn.SINGLE(INDEX(Exceções!$D$5:$D$203,MATCH($A696&amp;"|"&amp;$F696,Exceções!$F$5:$F$203,0))),"")</f>
        <v/>
      </c>
      <c r="AD696" t="str">
        <f>IF($AC696="","",IFERROR(_xlfn.SINGLE(INDEX(Exceções!$E$5:$E$203,MATCH($A696&amp;"|"&amp;$F696,Exceções!$F$5:$F$203,0))),""))</f>
        <v/>
      </c>
    </row>
    <row r="697" spans="1:30" ht="15" hidden="1" customHeight="1" x14ac:dyDescent="0.25">
      <c r="A697" s="31">
        <v>56256</v>
      </c>
      <c r="B697" s="17" t="s">
        <v>49</v>
      </c>
      <c r="C697" s="17" t="str">
        <f>IFERROR(INDEX(Cadastro!$C$5:$C$243,$AB697),"NÃO INFORMADO")</f>
        <v>LUB</v>
      </c>
      <c r="D697" s="17" t="str">
        <f>IFERROR(INDEX(Cadastro!$D$5:$D$243,$AB697),"")</f>
        <v>6x1</v>
      </c>
      <c r="E697" s="17" t="str">
        <f>IFERROR(INDEX(Cadastro!$G$5:$G$243,$AB697),"")</f>
        <v>6x1</v>
      </c>
      <c r="F697" s="29">
        <v>46323</v>
      </c>
      <c r="G697" s="32" t="str">
        <f t="shared" si="60"/>
        <v>qua</v>
      </c>
      <c r="H697" s="31" t="str">
        <f>IF($L697=0,"",_xlfn.MINIFS(Dados!$Q:$Q,Dados!$A:$A,$A697,Dados!$S:$S,$F697))</f>
        <v/>
      </c>
      <c r="I697" s="31" t="str">
        <f>IF($H697="","",_xlfn.MAXIFS(Dados!$R:$R,Dados!$A:$A,$A697,Dados!$S:$S,$F697))</f>
        <v/>
      </c>
      <c r="J697" s="32" t="str">
        <f>IF($D697&lt;&gt;"Folguista","",IFERROR(INDEX(Parâmetros!$D$52:$G$52,1,MIN(4,MAX(1,$W697))),""))</f>
        <v/>
      </c>
      <c r="K697" s="32" t="str">
        <f>IF(OR($AC697&lt;&gt;"",$Y697="Folga",$Y697="Folga trabalhada",$Y697="Férias (cadastro)",$Y697="Férias / afastamento",$Y697="Indeterminado (início da série)"),"",IF(OR($D697="6x1",$D697="FF 6x1"),IF(OR(WEEKDAY($F697,2)=6,WEEKDAY($F697,2)=7),"6x1 sáb/dom","6x1"),IF($D697="5x2","5x2",IF($H697="",IF($D697="Folguista",$J697,$E697),IF(OR($H697&gt;=Parâmetros!$E$18,$H697&lt;Parâmetros!$E$19),"C",IF($H697&lt;Parâmetros!$E$20,"A","B"))))))</f>
        <v>6x1</v>
      </c>
      <c r="L697" s="30">
        <f>SUMIFS(Dados!$E:$E,Dados!$A:$A,$A697,Dados!$S:$S,$F697)</f>
        <v>0</v>
      </c>
      <c r="M697" s="30">
        <f>IFERROR(INDEX(Parâmetros!$E$6:$E$11,MATCH($K697,Parâmetros!$A$6:$A$11,0)),"")</f>
        <v>8.8000000000000007</v>
      </c>
      <c r="N697" s="33">
        <f t="shared" si="61"/>
        <v>0</v>
      </c>
      <c r="O697" s="33">
        <f>Parâmetros!$E$13</f>
        <v>0.8</v>
      </c>
      <c r="P697" s="32" t="str">
        <f>IF(OR($M697="",$F697&gt;Parâmetros!$E$14),"Não","Sim")</f>
        <v>Não</v>
      </c>
      <c r="Q697" s="32" t="str">
        <f t="shared" si="62"/>
        <v/>
      </c>
      <c r="R697" s="32" t="str">
        <f t="shared" si="63"/>
        <v/>
      </c>
      <c r="S697" s="30" t="str">
        <f t="shared" si="64"/>
        <v/>
      </c>
      <c r="T697" s="32" t="str">
        <f>IF($Q697&lt;&gt;"Sim","",IF($N697&gt;Parâmetros!$E$15,"Sim","Não"))</f>
        <v/>
      </c>
      <c r="U697" s="17" t="str">
        <f t="shared" si="65"/>
        <v>Fora da apuração</v>
      </c>
      <c r="V697" s="17" t="str">
        <f>IF($AC697&lt;&gt;"",IF($L697&gt;0,"ATENÇÃO · apontou em dia de "&amp;LOWER($AC697)&amp;" cadastrado","Exceção cadastrada · "&amp;$AC697)&amp;IF($AD697="",""," · "&amp;$AD697),IF($E697="Férias",IF($L697&gt;0,"ATENÇÃO · apontou estando de férias no cadastro","Férias no cadastro"),IF($Y697="Férias / afastamento","Afastamento · "&amp;($Z697+$AA697-1)&amp;" dias seguidos sem apontamento",IF($Y697="Folga trabalhada","ATENÇÃO · apontou em dia de folga da escala 5x2",IF($Y697="Folga",IF(AND($D697="5x2",OR(WEEKDAY($F697,2)=6,WEEKDAY($F697,2)=7)),"Folga de fim de semana da escala 5x2",IF(AND(OR($D697="6x1",$D697="FF 6x1"),WEEKDAY($F697,2)=6,FALSE()),"Folga de fim de semana · apontou no domingo anterior",IF(AND(OR($D697="6x1",$D697="FF 6x1"),WEEKDAY($F697,2)=7,AND($A697=$A696,$L696&gt;0)),"Folga de fim de semana · apontou no sábado",IF(AND(OR($D697="6x1",$D697="FF 6x1"),OR(WEEKDAY($F697,2)=6,WEEKDAY($F697,2)=7)),"Folga de fim de semana · sem apontamento no sábado nem no domingo","Folga prevista pelo ciclo")))),IF($Y697="Indeterminado (início da série)","Sem histórico anterior — informe o dia do ciclo no Cadastro",IF($Y697="Falta de registro",IF(OR(OR($D697="6x1",$D697="FF 6x1"),$D697="5x2"),"FALTA DE REGISTRO · dia útil da escala "&amp;$E697,"FALTA DE REGISTRO · dia "&amp;$W697&amp;" de "&amp;IFERROR(INDEX(Parâmetros!$B$39:$B$48,MATCH($E697,Parâmetros!$A$39:$A$48,0)),99)&amp;" do ciclo"),IF(OR($D697="6x1",$D697="FF 6x1"),IF(OR(AND(WEEKDAY($F697,2)=6,AND($A697=$A698,$L698&gt;0)),AND(WEEKDAY($F697,2)=7,AND($A697=$A696,$L696&gt;0))),"ATENÇÃO · apontou sábado e domingo no mesmo fim de semana",IF(OR(WEEKDAY($F697,2)=6,WEEKDAY($F697,2)=7),"Jornada de fim de semana do 6x1",IF(OR($H697&gt;=Parâmetros!$E$20,$H697&lt;Parâmetros!$E$19),"ATENÇÃO · 6x1 apontou fora do horário diurno","Jornada fixa do 6x1"))),IF($D697="5x2","Jornada fixa do 5x2",IF($D697="Folguista",IF($J697=$K697,"Evidência confirma sequência","DIVERGE · sequência "&amp;$J697&amp;" × evidência "&amp;$K697),IF($K697=$E697,"Evidência confirma cadastro","DIVERGE · cadastro "&amp;$E697&amp;" × evidência "&amp;$K697)))))))))))</f>
        <v>FALTA DE REGISTRO · dia útil da escala 6x1</v>
      </c>
      <c r="W697" s="34" t="str">
        <f>IF(OR(OR($D697="6x1",$D697="FF 6x1"),$D697="5x2"),"",IF($AB697&lt;&gt;$AB696,IF(IFERROR(INDEX(Cadastro!$F$5:$F$243,$AB697),"")="",IF($L697&gt;0,1,0),IF(IFERROR(INDEX(Cadastro!$F$5:$F$243,$AB697),"")&lt;=IFERROR(INDEX(Parâmetros!$B$39:$B$48,MATCH($E697,Parâmetros!$A$39:$A$48,0)),99),IFERROR(INDEX(Cadastro!$F$5:$F$243,$AB697),""),0)),IF($L697&gt;0,IF(N($X696)&gt;0,1,N($W696)+1),IF(AND($L697=0,OR(N($W696)&gt;=IFERROR(INDEX(Parâmetros!$B$39:$B$48,MATCH($E697,Parâmetros!$A$39:$A$48,0)),99),AND(N($X696)&gt;0,N($X696)&lt;IFERROR(INDEX(Parâmetros!$C$39:$C$48,MATCH($E697,Parâmetros!$A$39:$A$48,0)),0)))),0,N($W696)+1))))</f>
        <v/>
      </c>
      <c r="X697" s="34" t="str">
        <f>IF(OR(OR($D697="6x1",$D697="FF 6x1"),$D697="5x2"),"",IF($AB697&lt;&gt;$AB696,IF(IFERROR(INDEX(Cadastro!$F$5:$F$243,$AB697),"")="",0,IF(IFERROR(INDEX(Cadastro!$F$5:$F$243,$AB697),"")&gt;IFERROR(INDEX(Parâmetros!$B$39:$B$48,MATCH($E697,Parâmetros!$A$39:$A$48,0)),99),IFERROR(INDEX(Cadastro!$F$5:$F$243,$AB697),"")-IFERROR(INDEX(Parâmetros!$B$39:$B$48,MATCH($E697,Parâmetros!$A$39:$A$48,0)),99),0)),IF(AND($L697=0,OR(N($W696)&gt;=IFERROR(INDEX(Parâmetros!$B$39:$B$48,MATCH($E697,Parâmetros!$A$39:$A$48,0)),99),AND(N($X696)&gt;0,N($X696)&lt;IFERROR(INDEX(Parâmetros!$C$39:$C$48,MATCH($E697,Parâmetros!$A$39:$A$48,0)),0)))),N($X696)+1,0)))</f>
        <v/>
      </c>
      <c r="Y697" t="str">
        <f>IF($AC697&lt;&gt;"",IF($L697&gt;0,$AC697&amp;" · com apontamento",$AC697),IF($E697="Férias",IF($L697&gt;0,"Férias · com apontamento","Férias (cadastro)"),IF(($Z697+$AA697-1)&gt;Parâmetros!$E$16,"Férias / afastamento",IF(AND($D697="5x2",OR(WEEKDAY($F697,2)=6,WEEKDAY($F697,2)=7)),IF($L697&gt;0,"Folga trabalhada","Folga"),IF($L697&gt;0,"Trabalhado",IF(OR(OR($D697="6x1",$D697="FF 6x1"),$D697="5x2"),IF(AND(OR($D697="6x1",$D697="FF 6x1"),OR(WEEKDAY($F697,2)=6,WEEKDAY($F697,2)=7)),"Folga","Falta de registro"),IF(AND($AB697&lt;&gt;$AB696,IFERROR(INDEX(Cadastro!$F$5:$F$243,$AB697),"")=""),"Indeterminado (início da série)",IF($X697&gt;0,"Folga","Falta de registro"))))))))</f>
        <v>Falta de registro</v>
      </c>
      <c r="Z697" s="34">
        <f>IF(OR($L697&gt;0,$F697&gt;Parâmetros!$E$14),0,IF($A697&lt;&gt;$A696,1,N($Z696)+1))</f>
        <v>0</v>
      </c>
      <c r="AA697" s="34">
        <f>IF(OR($L697&gt;0,$F697&gt;Parâmetros!$E$14),0,IF(OR($A697&lt;&gt;$A698,$F698&gt;Parâmetros!$E$14),1,N($AA698)+1))</f>
        <v>0</v>
      </c>
      <c r="AB697" s="31">
        <f>IFERROR(MATCH($A697&amp;"|"&amp;TEXT(_xlfn.MAXIFS(Cadastro!$E$5:$E$243,Cadastro!$A$5:$A$243,$A697,Cadastro!$E$5:$E$243,"&lt;="&amp;$F697),"yyyymmdd"),Cadastro!$I$5:$I$243,0),"")</f>
        <v>101</v>
      </c>
      <c r="AC697" t="str">
        <f>IFERROR(_xlfn.SINGLE(INDEX(Exceções!$D$5:$D$203,MATCH($A697&amp;"|"&amp;$F697,Exceções!$F$5:$F$203,0))),"")</f>
        <v/>
      </c>
      <c r="AD697" t="str">
        <f>IF($AC697="","",IFERROR(_xlfn.SINGLE(INDEX(Exceções!$E$5:$E$203,MATCH($A697&amp;"|"&amp;$F697,Exceções!$F$5:$F$203,0))),""))</f>
        <v/>
      </c>
    </row>
    <row r="698" spans="1:30" ht="15" hidden="1" customHeight="1" x14ac:dyDescent="0.25">
      <c r="A698" s="31">
        <v>56256</v>
      </c>
      <c r="B698" s="17" t="s">
        <v>49</v>
      </c>
      <c r="C698" s="17" t="str">
        <f>IFERROR(INDEX(Cadastro!$C$5:$C$243,$AB698),"NÃO INFORMADO")</f>
        <v>LUB</v>
      </c>
      <c r="D698" s="17" t="str">
        <f>IFERROR(INDEX(Cadastro!$D$5:$D$243,$AB698),"")</f>
        <v>6x1</v>
      </c>
      <c r="E698" s="17" t="str">
        <f>IFERROR(INDEX(Cadastro!$G$5:$G$243,$AB698),"")</f>
        <v>6x1</v>
      </c>
      <c r="F698" s="29">
        <v>46324</v>
      </c>
      <c r="G698" s="32" t="str">
        <f t="shared" si="60"/>
        <v>qui</v>
      </c>
      <c r="H698" s="31" t="str">
        <f>IF($L698=0,"",_xlfn.MINIFS(Dados!$Q:$Q,Dados!$A:$A,$A698,Dados!$S:$S,$F698))</f>
        <v/>
      </c>
      <c r="I698" s="31" t="str">
        <f>IF($H698="","",_xlfn.MAXIFS(Dados!$R:$R,Dados!$A:$A,$A698,Dados!$S:$S,$F698))</f>
        <v/>
      </c>
      <c r="J698" s="32" t="str">
        <f>IF($D698&lt;&gt;"Folguista","",IFERROR(INDEX(Parâmetros!$D$52:$G$52,1,MIN(4,MAX(1,$W698))),""))</f>
        <v/>
      </c>
      <c r="K698" s="32" t="str">
        <f>IF(OR($AC698&lt;&gt;"",$Y698="Folga",$Y698="Folga trabalhada",$Y698="Férias (cadastro)",$Y698="Férias / afastamento",$Y698="Indeterminado (início da série)"),"",IF(OR($D698="6x1",$D698="FF 6x1"),IF(OR(WEEKDAY($F698,2)=6,WEEKDAY($F698,2)=7),"6x1 sáb/dom","6x1"),IF($D698="5x2","5x2",IF($H698="",IF($D698="Folguista",$J698,$E698),IF(OR($H698&gt;=Parâmetros!$E$18,$H698&lt;Parâmetros!$E$19),"C",IF($H698&lt;Parâmetros!$E$20,"A","B"))))))</f>
        <v>6x1</v>
      </c>
      <c r="L698" s="30">
        <f>SUMIFS(Dados!$E:$E,Dados!$A:$A,$A698,Dados!$S:$S,$F698)</f>
        <v>0</v>
      </c>
      <c r="M698" s="30">
        <f>IFERROR(INDEX(Parâmetros!$E$6:$E$11,MATCH($K698,Parâmetros!$A$6:$A$11,0)),"")</f>
        <v>8.8000000000000007</v>
      </c>
      <c r="N698" s="33">
        <f t="shared" si="61"/>
        <v>0</v>
      </c>
      <c r="O698" s="33">
        <f>Parâmetros!$E$13</f>
        <v>0.8</v>
      </c>
      <c r="P698" s="32" t="str">
        <f>IF(OR($M698="",$F698&gt;Parâmetros!$E$14),"Não","Sim")</f>
        <v>Não</v>
      </c>
      <c r="Q698" s="32" t="str">
        <f t="shared" si="62"/>
        <v/>
      </c>
      <c r="R698" s="32" t="str">
        <f t="shared" si="63"/>
        <v/>
      </c>
      <c r="S698" s="30" t="str">
        <f t="shared" si="64"/>
        <v/>
      </c>
      <c r="T698" s="32" t="str">
        <f>IF($Q698&lt;&gt;"Sim","",IF($N698&gt;Parâmetros!$E$15,"Sim","Não"))</f>
        <v/>
      </c>
      <c r="U698" s="17" t="str">
        <f t="shared" si="65"/>
        <v>Fora da apuração</v>
      </c>
      <c r="V698" s="17" t="str">
        <f>IF($AC698&lt;&gt;"",IF($L698&gt;0,"ATENÇÃO · apontou em dia de "&amp;LOWER($AC698)&amp;" cadastrado","Exceção cadastrada · "&amp;$AC698)&amp;IF($AD698="",""," · "&amp;$AD698),IF($E698="Férias",IF($L698&gt;0,"ATENÇÃO · apontou estando de férias no cadastro","Férias no cadastro"),IF($Y698="Férias / afastamento","Afastamento · "&amp;($Z698+$AA698-1)&amp;" dias seguidos sem apontamento",IF($Y698="Folga trabalhada","ATENÇÃO · apontou em dia de folga da escala 5x2",IF($Y698="Folga",IF(AND($D698="5x2",OR(WEEKDAY($F698,2)=6,WEEKDAY($F698,2)=7)),"Folga de fim de semana da escala 5x2",IF(AND(OR($D698="6x1",$D698="FF 6x1"),WEEKDAY($F698,2)=6,FALSE()),"Folga de fim de semana · apontou no domingo anterior",IF(AND(OR($D698="6x1",$D698="FF 6x1"),WEEKDAY($F698,2)=7,AND($A698=$A697,$L697&gt;0)),"Folga de fim de semana · apontou no sábado",IF(AND(OR($D698="6x1",$D698="FF 6x1"),OR(WEEKDAY($F698,2)=6,WEEKDAY($F698,2)=7)),"Folga de fim de semana · sem apontamento no sábado nem no domingo","Folga prevista pelo ciclo")))),IF($Y698="Indeterminado (início da série)","Sem histórico anterior — informe o dia do ciclo no Cadastro",IF($Y698="Falta de registro",IF(OR(OR($D698="6x1",$D698="FF 6x1"),$D698="5x2"),"FALTA DE REGISTRO · dia útil da escala "&amp;$E698,"FALTA DE REGISTRO · dia "&amp;$W698&amp;" de "&amp;IFERROR(INDEX(Parâmetros!$B$39:$B$48,MATCH($E698,Parâmetros!$A$39:$A$48,0)),99)&amp;" do ciclo"),IF(OR($D698="6x1",$D698="FF 6x1"),IF(OR(AND(WEEKDAY($F698,2)=6,AND($A698=$A699,$L699&gt;0)),AND(WEEKDAY($F698,2)=7,AND($A698=$A697,$L697&gt;0))),"ATENÇÃO · apontou sábado e domingo no mesmo fim de semana",IF(OR(WEEKDAY($F698,2)=6,WEEKDAY($F698,2)=7),"Jornada de fim de semana do 6x1",IF(OR($H698&gt;=Parâmetros!$E$20,$H698&lt;Parâmetros!$E$19),"ATENÇÃO · 6x1 apontou fora do horário diurno","Jornada fixa do 6x1"))),IF($D698="5x2","Jornada fixa do 5x2",IF($D698="Folguista",IF($J698=$K698,"Evidência confirma sequência","DIVERGE · sequência "&amp;$J698&amp;" × evidência "&amp;$K698),IF($K698=$E698,"Evidência confirma cadastro","DIVERGE · cadastro "&amp;$E698&amp;" × evidência "&amp;$K698)))))))))))</f>
        <v>FALTA DE REGISTRO · dia útil da escala 6x1</v>
      </c>
      <c r="W698" s="34" t="str">
        <f>IF(OR(OR($D698="6x1",$D698="FF 6x1"),$D698="5x2"),"",IF($AB698&lt;&gt;$AB697,IF(IFERROR(INDEX(Cadastro!$F$5:$F$243,$AB698),"")="",IF($L698&gt;0,1,0),IF(IFERROR(INDEX(Cadastro!$F$5:$F$243,$AB698),"")&lt;=IFERROR(INDEX(Parâmetros!$B$39:$B$48,MATCH($E698,Parâmetros!$A$39:$A$48,0)),99),IFERROR(INDEX(Cadastro!$F$5:$F$243,$AB698),""),0)),IF($L698&gt;0,IF(N($X697)&gt;0,1,N($W697)+1),IF(AND($L698=0,OR(N($W697)&gt;=IFERROR(INDEX(Parâmetros!$B$39:$B$48,MATCH($E698,Parâmetros!$A$39:$A$48,0)),99),AND(N($X697)&gt;0,N($X697)&lt;IFERROR(INDEX(Parâmetros!$C$39:$C$48,MATCH($E698,Parâmetros!$A$39:$A$48,0)),0)))),0,N($W697)+1))))</f>
        <v/>
      </c>
      <c r="X698" s="34" t="str">
        <f>IF(OR(OR($D698="6x1",$D698="FF 6x1"),$D698="5x2"),"",IF($AB698&lt;&gt;$AB697,IF(IFERROR(INDEX(Cadastro!$F$5:$F$243,$AB698),"")="",0,IF(IFERROR(INDEX(Cadastro!$F$5:$F$243,$AB698),"")&gt;IFERROR(INDEX(Parâmetros!$B$39:$B$48,MATCH($E698,Parâmetros!$A$39:$A$48,0)),99),IFERROR(INDEX(Cadastro!$F$5:$F$243,$AB698),"")-IFERROR(INDEX(Parâmetros!$B$39:$B$48,MATCH($E698,Parâmetros!$A$39:$A$48,0)),99),0)),IF(AND($L698=0,OR(N($W697)&gt;=IFERROR(INDEX(Parâmetros!$B$39:$B$48,MATCH($E698,Parâmetros!$A$39:$A$48,0)),99),AND(N($X697)&gt;0,N($X697)&lt;IFERROR(INDEX(Parâmetros!$C$39:$C$48,MATCH($E698,Parâmetros!$A$39:$A$48,0)),0)))),N($X697)+1,0)))</f>
        <v/>
      </c>
      <c r="Y698" t="str">
        <f>IF($AC698&lt;&gt;"",IF($L698&gt;0,$AC698&amp;" · com apontamento",$AC698),IF($E698="Férias",IF($L698&gt;0,"Férias · com apontamento","Férias (cadastro)"),IF(($Z698+$AA698-1)&gt;Parâmetros!$E$16,"Férias / afastamento",IF(AND($D698="5x2",OR(WEEKDAY($F698,2)=6,WEEKDAY($F698,2)=7)),IF($L698&gt;0,"Folga trabalhada","Folga"),IF($L698&gt;0,"Trabalhado",IF(OR(OR($D698="6x1",$D698="FF 6x1"),$D698="5x2"),IF(AND(OR($D698="6x1",$D698="FF 6x1"),OR(WEEKDAY($F698,2)=6,WEEKDAY($F698,2)=7)),"Folga","Falta de registro"),IF(AND($AB698&lt;&gt;$AB697,IFERROR(INDEX(Cadastro!$F$5:$F$243,$AB698),"")=""),"Indeterminado (início da série)",IF($X698&gt;0,"Folga","Falta de registro"))))))))</f>
        <v>Falta de registro</v>
      </c>
      <c r="Z698" s="34">
        <f>IF(OR($L698&gt;0,$F698&gt;Parâmetros!$E$14),0,IF($A698&lt;&gt;$A697,1,N($Z697)+1))</f>
        <v>0</v>
      </c>
      <c r="AA698" s="34">
        <f>IF(OR($L698&gt;0,$F698&gt;Parâmetros!$E$14),0,IF(OR($A698&lt;&gt;$A699,$F699&gt;Parâmetros!$E$14),1,N($AA699)+1))</f>
        <v>0</v>
      </c>
      <c r="AB698" s="31">
        <f>IFERROR(MATCH($A698&amp;"|"&amp;TEXT(_xlfn.MAXIFS(Cadastro!$E$5:$E$243,Cadastro!$A$5:$A$243,$A698,Cadastro!$E$5:$E$243,"&lt;="&amp;$F698),"yyyymmdd"),Cadastro!$I$5:$I$243,0),"")</f>
        <v>101</v>
      </c>
      <c r="AC698" t="str">
        <f>IFERROR(_xlfn.SINGLE(INDEX(Exceções!$D$5:$D$203,MATCH($A698&amp;"|"&amp;$F698,Exceções!$F$5:$F$203,0))),"")</f>
        <v/>
      </c>
      <c r="AD698" t="str">
        <f>IF($AC698="","",IFERROR(_xlfn.SINGLE(INDEX(Exceções!$E$5:$E$203,MATCH($A698&amp;"|"&amp;$F698,Exceções!$F$5:$F$203,0))),""))</f>
        <v/>
      </c>
    </row>
    <row r="699" spans="1:30" ht="15" hidden="1" customHeight="1" x14ac:dyDescent="0.25">
      <c r="A699" s="31">
        <v>56256</v>
      </c>
      <c r="B699" s="17" t="s">
        <v>49</v>
      </c>
      <c r="C699" s="17" t="str">
        <f>IFERROR(INDEX(Cadastro!$C$5:$C$243,$AB699),"NÃO INFORMADO")</f>
        <v>LUB</v>
      </c>
      <c r="D699" s="17" t="str">
        <f>IFERROR(INDEX(Cadastro!$D$5:$D$243,$AB699),"")</f>
        <v>6x1</v>
      </c>
      <c r="E699" s="17" t="str">
        <f>IFERROR(INDEX(Cadastro!$G$5:$G$243,$AB699),"")</f>
        <v>6x1</v>
      </c>
      <c r="F699" s="29">
        <v>46325</v>
      </c>
      <c r="G699" s="32" t="str">
        <f t="shared" si="60"/>
        <v>sex</v>
      </c>
      <c r="H699" s="31" t="str">
        <f>IF($L699=0,"",_xlfn.MINIFS(Dados!$Q:$Q,Dados!$A:$A,$A699,Dados!$S:$S,$F699))</f>
        <v/>
      </c>
      <c r="I699" s="31" t="str">
        <f>IF($H699="","",_xlfn.MAXIFS(Dados!$R:$R,Dados!$A:$A,$A699,Dados!$S:$S,$F699))</f>
        <v/>
      </c>
      <c r="J699" s="32" t="str">
        <f>IF($D699&lt;&gt;"Folguista","",IFERROR(INDEX(Parâmetros!$D$52:$G$52,1,MIN(4,MAX(1,$W699))),""))</f>
        <v/>
      </c>
      <c r="K699" s="32" t="str">
        <f>IF(OR($AC699&lt;&gt;"",$Y699="Folga",$Y699="Folga trabalhada",$Y699="Férias (cadastro)",$Y699="Férias / afastamento",$Y699="Indeterminado (início da série)"),"",IF(OR($D699="6x1",$D699="FF 6x1"),IF(OR(WEEKDAY($F699,2)=6,WEEKDAY($F699,2)=7),"6x1 sáb/dom","6x1"),IF($D699="5x2","5x2",IF($H699="",IF($D699="Folguista",$J699,$E699),IF(OR($H699&gt;=Parâmetros!$E$18,$H699&lt;Parâmetros!$E$19),"C",IF($H699&lt;Parâmetros!$E$20,"A","B"))))))</f>
        <v>6x1</v>
      </c>
      <c r="L699" s="30">
        <f>SUMIFS(Dados!$E:$E,Dados!$A:$A,$A699,Dados!$S:$S,$F699)</f>
        <v>0</v>
      </c>
      <c r="M699" s="30">
        <f>IFERROR(INDEX(Parâmetros!$E$6:$E$11,MATCH($K699,Parâmetros!$A$6:$A$11,0)),"")</f>
        <v>8.8000000000000007</v>
      </c>
      <c r="N699" s="33">
        <f t="shared" si="61"/>
        <v>0</v>
      </c>
      <c r="O699" s="33">
        <f>Parâmetros!$E$13</f>
        <v>0.8</v>
      </c>
      <c r="P699" s="32" t="str">
        <f>IF(OR($M699="",$F699&gt;Parâmetros!$E$14),"Não","Sim")</f>
        <v>Não</v>
      </c>
      <c r="Q699" s="32" t="str">
        <f t="shared" si="62"/>
        <v/>
      </c>
      <c r="R699" s="32" t="str">
        <f t="shared" si="63"/>
        <v/>
      </c>
      <c r="S699" s="30" t="str">
        <f t="shared" si="64"/>
        <v/>
      </c>
      <c r="T699" s="32" t="str">
        <f>IF($Q699&lt;&gt;"Sim","",IF($N699&gt;Parâmetros!$E$15,"Sim","Não"))</f>
        <v/>
      </c>
      <c r="U699" s="17" t="str">
        <f t="shared" si="65"/>
        <v>Fora da apuração</v>
      </c>
      <c r="V699" s="17" t="str">
        <f>IF($AC699&lt;&gt;"",IF($L699&gt;0,"ATENÇÃO · apontou em dia de "&amp;LOWER($AC699)&amp;" cadastrado","Exceção cadastrada · "&amp;$AC699)&amp;IF($AD699="",""," · "&amp;$AD699),IF($E699="Férias",IF($L699&gt;0,"ATENÇÃO · apontou estando de férias no cadastro","Férias no cadastro"),IF($Y699="Férias / afastamento","Afastamento · "&amp;($Z699+$AA699-1)&amp;" dias seguidos sem apontamento",IF($Y699="Folga trabalhada","ATENÇÃO · apontou em dia de folga da escala 5x2",IF($Y699="Folga",IF(AND($D699="5x2",OR(WEEKDAY($F699,2)=6,WEEKDAY($F699,2)=7)),"Folga de fim de semana da escala 5x2",IF(AND(OR($D699="6x1",$D699="FF 6x1"),WEEKDAY($F699,2)=6,FALSE()),"Folga de fim de semana · apontou no domingo anterior",IF(AND(OR($D699="6x1",$D699="FF 6x1"),WEEKDAY($F699,2)=7,AND($A699=$A698,$L698&gt;0)),"Folga de fim de semana · apontou no sábado",IF(AND(OR($D699="6x1",$D699="FF 6x1"),OR(WEEKDAY($F699,2)=6,WEEKDAY($F699,2)=7)),"Folga de fim de semana · sem apontamento no sábado nem no domingo","Folga prevista pelo ciclo")))),IF($Y699="Indeterminado (início da série)","Sem histórico anterior — informe o dia do ciclo no Cadastro",IF($Y699="Falta de registro",IF(OR(OR($D699="6x1",$D699="FF 6x1"),$D699="5x2"),"FALTA DE REGISTRO · dia útil da escala "&amp;$E699,"FALTA DE REGISTRO · dia "&amp;$W699&amp;" de "&amp;IFERROR(INDEX(Parâmetros!$B$39:$B$48,MATCH($E699,Parâmetros!$A$39:$A$48,0)),99)&amp;" do ciclo"),IF(OR($D699="6x1",$D699="FF 6x1"),IF(OR(AND(WEEKDAY($F699,2)=6,AND($A699=$A700,$L700&gt;0)),AND(WEEKDAY($F699,2)=7,AND($A699=$A698,$L698&gt;0))),"ATENÇÃO · apontou sábado e domingo no mesmo fim de semana",IF(OR(WEEKDAY($F699,2)=6,WEEKDAY($F699,2)=7),"Jornada de fim de semana do 6x1",IF(OR($H699&gt;=Parâmetros!$E$20,$H699&lt;Parâmetros!$E$19),"ATENÇÃO · 6x1 apontou fora do horário diurno","Jornada fixa do 6x1"))),IF($D699="5x2","Jornada fixa do 5x2",IF($D699="Folguista",IF($J699=$K699,"Evidência confirma sequência","DIVERGE · sequência "&amp;$J699&amp;" × evidência "&amp;$K699),IF($K699=$E699,"Evidência confirma cadastro","DIVERGE · cadastro "&amp;$E699&amp;" × evidência "&amp;$K699)))))))))))</f>
        <v>FALTA DE REGISTRO · dia útil da escala 6x1</v>
      </c>
      <c r="W699" s="34" t="str">
        <f>IF(OR(OR($D699="6x1",$D699="FF 6x1"),$D699="5x2"),"",IF($AB699&lt;&gt;$AB698,IF(IFERROR(INDEX(Cadastro!$F$5:$F$243,$AB699),"")="",IF($L699&gt;0,1,0),IF(IFERROR(INDEX(Cadastro!$F$5:$F$243,$AB699),"")&lt;=IFERROR(INDEX(Parâmetros!$B$39:$B$48,MATCH($E699,Parâmetros!$A$39:$A$48,0)),99),IFERROR(INDEX(Cadastro!$F$5:$F$243,$AB699),""),0)),IF($L699&gt;0,IF(N($X698)&gt;0,1,N($W698)+1),IF(AND($L699=0,OR(N($W698)&gt;=IFERROR(INDEX(Parâmetros!$B$39:$B$48,MATCH($E699,Parâmetros!$A$39:$A$48,0)),99),AND(N($X698)&gt;0,N($X698)&lt;IFERROR(INDEX(Parâmetros!$C$39:$C$48,MATCH($E699,Parâmetros!$A$39:$A$48,0)),0)))),0,N($W698)+1))))</f>
        <v/>
      </c>
      <c r="X699" s="34" t="str">
        <f>IF(OR(OR($D699="6x1",$D699="FF 6x1"),$D699="5x2"),"",IF($AB699&lt;&gt;$AB698,IF(IFERROR(INDEX(Cadastro!$F$5:$F$243,$AB699),"")="",0,IF(IFERROR(INDEX(Cadastro!$F$5:$F$243,$AB699),"")&gt;IFERROR(INDEX(Parâmetros!$B$39:$B$48,MATCH($E699,Parâmetros!$A$39:$A$48,0)),99),IFERROR(INDEX(Cadastro!$F$5:$F$243,$AB699),"")-IFERROR(INDEX(Parâmetros!$B$39:$B$48,MATCH($E699,Parâmetros!$A$39:$A$48,0)),99),0)),IF(AND($L699=0,OR(N($W698)&gt;=IFERROR(INDEX(Parâmetros!$B$39:$B$48,MATCH($E699,Parâmetros!$A$39:$A$48,0)),99),AND(N($X698)&gt;0,N($X698)&lt;IFERROR(INDEX(Parâmetros!$C$39:$C$48,MATCH($E699,Parâmetros!$A$39:$A$48,0)),0)))),N($X698)+1,0)))</f>
        <v/>
      </c>
      <c r="Y699" t="str">
        <f>IF($AC699&lt;&gt;"",IF($L699&gt;0,$AC699&amp;" · com apontamento",$AC699),IF($E699="Férias",IF($L699&gt;0,"Férias · com apontamento","Férias (cadastro)"),IF(($Z699+$AA699-1)&gt;Parâmetros!$E$16,"Férias / afastamento",IF(AND($D699="5x2",OR(WEEKDAY($F699,2)=6,WEEKDAY($F699,2)=7)),IF($L699&gt;0,"Folga trabalhada","Folga"),IF($L699&gt;0,"Trabalhado",IF(OR(OR($D699="6x1",$D699="FF 6x1"),$D699="5x2"),IF(AND(OR($D699="6x1",$D699="FF 6x1"),OR(WEEKDAY($F699,2)=6,WEEKDAY($F699,2)=7)),"Folga","Falta de registro"),IF(AND($AB699&lt;&gt;$AB698,IFERROR(INDEX(Cadastro!$F$5:$F$243,$AB699),"")=""),"Indeterminado (início da série)",IF($X699&gt;0,"Folga","Falta de registro"))))))))</f>
        <v>Falta de registro</v>
      </c>
      <c r="Z699" s="34">
        <f>IF(OR($L699&gt;0,$F699&gt;Parâmetros!$E$14),0,IF($A699&lt;&gt;$A698,1,N($Z698)+1))</f>
        <v>0</v>
      </c>
      <c r="AA699" s="34">
        <f>IF(OR($L699&gt;0,$F699&gt;Parâmetros!$E$14),0,IF(OR($A699&lt;&gt;$A700,$F700&gt;Parâmetros!$E$14),1,N($AA700)+1))</f>
        <v>0</v>
      </c>
      <c r="AB699" s="31">
        <f>IFERROR(MATCH($A699&amp;"|"&amp;TEXT(_xlfn.MAXIFS(Cadastro!$E$5:$E$243,Cadastro!$A$5:$A$243,$A699,Cadastro!$E$5:$E$243,"&lt;="&amp;$F699),"yyyymmdd"),Cadastro!$I$5:$I$243,0),"")</f>
        <v>101</v>
      </c>
      <c r="AC699" t="str">
        <f>IFERROR(_xlfn.SINGLE(INDEX(Exceções!$D$5:$D$203,MATCH($A699&amp;"|"&amp;$F699,Exceções!$F$5:$F$203,0))),"")</f>
        <v/>
      </c>
      <c r="AD699" t="str">
        <f>IF($AC699="","",IFERROR(_xlfn.SINGLE(INDEX(Exceções!$E$5:$E$203,MATCH($A699&amp;"|"&amp;$F699,Exceções!$F$5:$F$203,0))),""))</f>
        <v/>
      </c>
    </row>
    <row r="700" spans="1:30" ht="15" hidden="1" customHeight="1" x14ac:dyDescent="0.25">
      <c r="A700" s="31">
        <v>56256</v>
      </c>
      <c r="B700" s="17" t="s">
        <v>49</v>
      </c>
      <c r="C700" s="17" t="str">
        <f>IFERROR(INDEX(Cadastro!$C$5:$C$243,$AB700),"NÃO INFORMADO")</f>
        <v>LUB</v>
      </c>
      <c r="D700" s="17" t="str">
        <f>IFERROR(INDEX(Cadastro!$D$5:$D$243,$AB700),"")</f>
        <v>6x1</v>
      </c>
      <c r="E700" s="17" t="str">
        <f>IFERROR(INDEX(Cadastro!$G$5:$G$243,$AB700),"")</f>
        <v>6x1</v>
      </c>
      <c r="F700" s="29">
        <v>46326</v>
      </c>
      <c r="G700" s="32" t="str">
        <f t="shared" si="60"/>
        <v>sáb</v>
      </c>
      <c r="H700" s="31" t="str">
        <f>IF($L700=0,"",_xlfn.MINIFS(Dados!$Q:$Q,Dados!$A:$A,$A700,Dados!$S:$S,$F700))</f>
        <v/>
      </c>
      <c r="I700" s="31" t="str">
        <f>IF($H700="","",_xlfn.MAXIFS(Dados!$R:$R,Dados!$A:$A,$A700,Dados!$S:$S,$F700))</f>
        <v/>
      </c>
      <c r="J700" s="32" t="str">
        <f>IF($D700&lt;&gt;"Folguista","",IFERROR(INDEX(Parâmetros!$D$52:$G$52,1,MIN(4,MAX(1,$W700))),""))</f>
        <v/>
      </c>
      <c r="K700" s="32" t="str">
        <f>IF(OR($AC700&lt;&gt;"",$Y700="Folga",$Y700="Folga trabalhada",$Y700="Férias (cadastro)",$Y700="Férias / afastamento",$Y700="Indeterminado (início da série)"),"",IF(OR($D700="6x1",$D700="FF 6x1"),IF(OR(WEEKDAY($F700,2)=6,WEEKDAY($F700,2)=7),"6x1 sáb/dom","6x1"),IF($D700="5x2","5x2",IF($H700="",IF($D700="Folguista",$J700,$E700),IF(OR($H700&gt;=Parâmetros!$E$18,$H700&lt;Parâmetros!$E$19),"C",IF($H700&lt;Parâmetros!$E$20,"A","B"))))))</f>
        <v/>
      </c>
      <c r="L700" s="30">
        <f>SUMIFS(Dados!$E:$E,Dados!$A:$A,$A700,Dados!$S:$S,$F700)</f>
        <v>0</v>
      </c>
      <c r="M700" s="30" t="str">
        <f>IFERROR(INDEX(Parâmetros!$E$6:$E$11,MATCH($K700,Parâmetros!$A$6:$A$11,0)),"")</f>
        <v/>
      </c>
      <c r="N700" s="33" t="str">
        <f t="shared" si="61"/>
        <v/>
      </c>
      <c r="O700" s="33">
        <f>Parâmetros!$E$13</f>
        <v>0.8</v>
      </c>
      <c r="P700" s="32" t="str">
        <f>IF(OR($M700="",$F700&gt;Parâmetros!$E$14),"Não","Sim")</f>
        <v>Não</v>
      </c>
      <c r="Q700" s="32" t="str">
        <f t="shared" si="62"/>
        <v/>
      </c>
      <c r="R700" s="32" t="str">
        <f t="shared" si="63"/>
        <v/>
      </c>
      <c r="S700" s="30" t="str">
        <f t="shared" si="64"/>
        <v/>
      </c>
      <c r="T700" s="32" t="str">
        <f>IF($Q700&lt;&gt;"Sim","",IF($N700&gt;Parâmetros!$E$15,"Sim","Não"))</f>
        <v/>
      </c>
      <c r="U700" s="17" t="str">
        <f t="shared" si="65"/>
        <v>Folga</v>
      </c>
      <c r="V700" s="17" t="str">
        <f>IF($AC700&lt;&gt;"",IF($L700&gt;0,"ATENÇÃO · apontou em dia de "&amp;LOWER($AC700)&amp;" cadastrado","Exceção cadastrada · "&amp;$AC700)&amp;IF($AD700="",""," · "&amp;$AD700),IF($E700="Férias",IF($L700&gt;0,"ATENÇÃO · apontou estando de férias no cadastro","Férias no cadastro"),IF($Y700="Férias / afastamento","Afastamento · "&amp;($Z700+$AA700-1)&amp;" dias seguidos sem apontamento",IF($Y700="Folga trabalhada","ATENÇÃO · apontou em dia de folga da escala 5x2",IF($Y700="Folga",IF(AND($D700="5x2",OR(WEEKDAY($F700,2)=6,WEEKDAY($F700,2)=7)),"Folga de fim de semana da escala 5x2",IF(AND(OR($D700="6x1",$D700="FF 6x1"),WEEKDAY($F700,2)=6,FALSE()),"Folga de fim de semana · apontou no domingo anterior",IF(AND(OR($D700="6x1",$D700="FF 6x1"),WEEKDAY($F700,2)=7,AND($A700=$A699,$L699&gt;0)),"Folga de fim de semana · apontou no sábado",IF(AND(OR($D700="6x1",$D700="FF 6x1"),OR(WEEKDAY($F700,2)=6,WEEKDAY($F700,2)=7)),"Folga de fim de semana · sem apontamento no sábado nem no domingo","Folga prevista pelo ciclo")))),IF($Y700="Indeterminado (início da série)","Sem histórico anterior — informe o dia do ciclo no Cadastro",IF($Y700="Falta de registro",IF(OR(OR($D700="6x1",$D700="FF 6x1"),$D700="5x2"),"FALTA DE REGISTRO · dia útil da escala "&amp;$E700,"FALTA DE REGISTRO · dia "&amp;$W700&amp;" de "&amp;IFERROR(INDEX(Parâmetros!$B$39:$B$48,MATCH($E700,Parâmetros!$A$39:$A$48,0)),99)&amp;" do ciclo"),IF(OR($D700="6x1",$D700="FF 6x1"),IF(OR(AND(WEEKDAY($F700,2)=6,AND($A700=$A701,$L701&gt;0)),AND(WEEKDAY($F700,2)=7,AND($A700=$A699,$L699&gt;0))),"ATENÇÃO · apontou sábado e domingo no mesmo fim de semana",IF(OR(WEEKDAY($F700,2)=6,WEEKDAY($F700,2)=7),"Jornada de fim de semana do 6x1",IF(OR($H700&gt;=Parâmetros!$E$20,$H700&lt;Parâmetros!$E$19),"ATENÇÃO · 6x1 apontou fora do horário diurno","Jornada fixa do 6x1"))),IF($D700="5x2","Jornada fixa do 5x2",IF($D700="Folguista",IF($J700=$K700,"Evidência confirma sequência","DIVERGE · sequência "&amp;$J700&amp;" × evidência "&amp;$K700),IF($K700=$E700,"Evidência confirma cadastro","DIVERGE · cadastro "&amp;$E700&amp;" × evidência "&amp;$K700)))))))))))</f>
        <v>Folga de fim de semana · sem apontamento no sábado nem no domingo</v>
      </c>
      <c r="W700" s="34" t="str">
        <f>IF(OR(OR($D700="6x1",$D700="FF 6x1"),$D700="5x2"),"",IF($AB700&lt;&gt;$AB699,IF(IFERROR(INDEX(Cadastro!$F$5:$F$243,$AB700),"")="",IF($L700&gt;0,1,0),IF(IFERROR(INDEX(Cadastro!$F$5:$F$243,$AB700),"")&lt;=IFERROR(INDEX(Parâmetros!$B$39:$B$48,MATCH($E700,Parâmetros!$A$39:$A$48,0)),99),IFERROR(INDEX(Cadastro!$F$5:$F$243,$AB700),""),0)),IF($L700&gt;0,IF(N($X699)&gt;0,1,N($W699)+1),IF(AND($L700=0,OR(N($W699)&gt;=IFERROR(INDEX(Parâmetros!$B$39:$B$48,MATCH($E700,Parâmetros!$A$39:$A$48,0)),99),AND(N($X699)&gt;0,N($X699)&lt;IFERROR(INDEX(Parâmetros!$C$39:$C$48,MATCH($E700,Parâmetros!$A$39:$A$48,0)),0)))),0,N($W699)+1))))</f>
        <v/>
      </c>
      <c r="X700" s="34" t="str">
        <f>IF(OR(OR($D700="6x1",$D700="FF 6x1"),$D700="5x2"),"",IF($AB700&lt;&gt;$AB699,IF(IFERROR(INDEX(Cadastro!$F$5:$F$243,$AB700),"")="",0,IF(IFERROR(INDEX(Cadastro!$F$5:$F$243,$AB700),"")&gt;IFERROR(INDEX(Parâmetros!$B$39:$B$48,MATCH($E700,Parâmetros!$A$39:$A$48,0)),99),IFERROR(INDEX(Cadastro!$F$5:$F$243,$AB700),"")-IFERROR(INDEX(Parâmetros!$B$39:$B$48,MATCH($E700,Parâmetros!$A$39:$A$48,0)),99),0)),IF(AND($L700=0,OR(N($W699)&gt;=IFERROR(INDEX(Parâmetros!$B$39:$B$48,MATCH($E700,Parâmetros!$A$39:$A$48,0)),99),AND(N($X699)&gt;0,N($X699)&lt;IFERROR(INDEX(Parâmetros!$C$39:$C$48,MATCH($E700,Parâmetros!$A$39:$A$48,0)),0)))),N($X699)+1,0)))</f>
        <v/>
      </c>
      <c r="Y700" t="str">
        <f>IF($AC700&lt;&gt;"",IF($L700&gt;0,$AC700&amp;" · com apontamento",$AC700),IF($E700="Férias",IF($L700&gt;0,"Férias · com apontamento","Férias (cadastro)"),IF(($Z700+$AA700-1)&gt;Parâmetros!$E$16,"Férias / afastamento",IF(AND($D700="5x2",OR(WEEKDAY($F700,2)=6,WEEKDAY($F700,2)=7)),IF($L700&gt;0,"Folga trabalhada","Folga"),IF($L700&gt;0,"Trabalhado",IF(OR(OR($D700="6x1",$D700="FF 6x1"),$D700="5x2"),IF(AND(OR($D700="6x1",$D700="FF 6x1"),OR(WEEKDAY($F700,2)=6,WEEKDAY($F700,2)=7)),"Folga","Falta de registro"),IF(AND($AB700&lt;&gt;$AB699,IFERROR(INDEX(Cadastro!$F$5:$F$243,$AB700),"")=""),"Indeterminado (início da série)",IF($X700&gt;0,"Folga","Falta de registro"))))))))</f>
        <v>Folga</v>
      </c>
      <c r="Z700" s="34">
        <f>IF(OR($L700&gt;0,$F700&gt;Parâmetros!$E$14),0,IF($A700&lt;&gt;$A699,1,N($Z699)+1))</f>
        <v>0</v>
      </c>
      <c r="AA700" s="34">
        <f>IF(OR($L700&gt;0,$F700&gt;Parâmetros!$E$14),0,IF(OR($A700&lt;&gt;$A701,$F701&gt;Parâmetros!$E$14),1,N($AA701)+1))</f>
        <v>0</v>
      </c>
      <c r="AB700" s="31">
        <f>IFERROR(MATCH($A700&amp;"|"&amp;TEXT(_xlfn.MAXIFS(Cadastro!$E$5:$E$243,Cadastro!$A$5:$A$243,$A700,Cadastro!$E$5:$E$243,"&lt;="&amp;$F700),"yyyymmdd"),Cadastro!$I$5:$I$243,0),"")</f>
        <v>101</v>
      </c>
      <c r="AC700" t="str">
        <f>IFERROR(_xlfn.SINGLE(INDEX(Exceções!$D$5:$D$203,MATCH($A700&amp;"|"&amp;$F700,Exceções!$F$5:$F$203,0))),"")</f>
        <v/>
      </c>
      <c r="AD700" t="str">
        <f>IF($AC700="","",IFERROR(_xlfn.SINGLE(INDEX(Exceções!$E$5:$E$203,MATCH($A700&amp;"|"&amp;$F700,Exceções!$F$5:$F$203,0))),""))</f>
        <v/>
      </c>
    </row>
    <row r="701" spans="1:30" ht="15" hidden="1" customHeight="1" x14ac:dyDescent="0.25">
      <c r="A701" s="31">
        <v>56256</v>
      </c>
      <c r="B701" s="17" t="s">
        <v>49</v>
      </c>
      <c r="C701" s="17" t="str">
        <f>IFERROR(INDEX(Cadastro!$C$5:$C$243,$AB701),"NÃO INFORMADO")</f>
        <v>LUB</v>
      </c>
      <c r="D701" s="17" t="str">
        <f>IFERROR(INDEX(Cadastro!$D$5:$D$243,$AB701),"")</f>
        <v>6x1</v>
      </c>
      <c r="E701" s="17" t="str">
        <f>IFERROR(INDEX(Cadastro!$G$5:$G$243,$AB701),"")</f>
        <v>6x1</v>
      </c>
      <c r="F701" s="29">
        <v>46327</v>
      </c>
      <c r="G701" s="32" t="str">
        <f t="shared" si="60"/>
        <v>dom</v>
      </c>
      <c r="H701" s="31" t="str">
        <f>IF($L701=0,"",_xlfn.MINIFS(Dados!$Q:$Q,Dados!$A:$A,$A701,Dados!$S:$S,$F701))</f>
        <v/>
      </c>
      <c r="I701" s="31" t="str">
        <f>IF($H701="","",_xlfn.MAXIFS(Dados!$R:$R,Dados!$A:$A,$A701,Dados!$S:$S,$F701))</f>
        <v/>
      </c>
      <c r="J701" s="32" t="str">
        <f>IF($D701&lt;&gt;"Folguista","",IFERROR(INDEX(Parâmetros!$D$52:$G$52,1,MIN(4,MAX(1,$W701))),""))</f>
        <v/>
      </c>
      <c r="K701" s="32" t="str">
        <f>IF(OR($AC701&lt;&gt;"",$Y701="Folga",$Y701="Folga trabalhada",$Y701="Férias (cadastro)",$Y701="Férias / afastamento",$Y701="Indeterminado (início da série)"),"",IF(OR($D701="6x1",$D701="FF 6x1"),IF(OR(WEEKDAY($F701,2)=6,WEEKDAY($F701,2)=7),"6x1 sáb/dom","6x1"),IF($D701="5x2","5x2",IF($H701="",IF($D701="Folguista",$J701,$E701),IF(OR($H701&gt;=Parâmetros!$E$18,$H701&lt;Parâmetros!$E$19),"C",IF($H701&lt;Parâmetros!$E$20,"A","B"))))))</f>
        <v/>
      </c>
      <c r="L701" s="30">
        <f>SUMIFS(Dados!$E:$E,Dados!$A:$A,$A701,Dados!$S:$S,$F701)</f>
        <v>0</v>
      </c>
      <c r="M701" s="30" t="str">
        <f>IFERROR(INDEX(Parâmetros!$E$6:$E$11,MATCH($K701,Parâmetros!$A$6:$A$11,0)),"")</f>
        <v/>
      </c>
      <c r="N701" s="33" t="str">
        <f t="shared" si="61"/>
        <v/>
      </c>
      <c r="O701" s="33">
        <f>Parâmetros!$E$13</f>
        <v>0.8</v>
      </c>
      <c r="P701" s="32" t="str">
        <f>IF(OR($M701="",$F701&gt;Parâmetros!$E$14),"Não","Sim")</f>
        <v>Não</v>
      </c>
      <c r="Q701" s="32" t="str">
        <f t="shared" si="62"/>
        <v/>
      </c>
      <c r="R701" s="32" t="str">
        <f t="shared" si="63"/>
        <v/>
      </c>
      <c r="S701" s="30" t="str">
        <f t="shared" si="64"/>
        <v/>
      </c>
      <c r="T701" s="32" t="str">
        <f>IF($Q701&lt;&gt;"Sim","",IF($N701&gt;Parâmetros!$E$15,"Sim","Não"))</f>
        <v/>
      </c>
      <c r="U701" s="17" t="str">
        <f t="shared" si="65"/>
        <v>Folga</v>
      </c>
      <c r="V701" s="17" t="str">
        <f>IF($AC701&lt;&gt;"",IF($L701&gt;0,"ATENÇÃO · apontou em dia de "&amp;LOWER($AC701)&amp;" cadastrado","Exceção cadastrada · "&amp;$AC701)&amp;IF($AD701="",""," · "&amp;$AD701),IF($E701="Férias",IF($L701&gt;0,"ATENÇÃO · apontou estando de férias no cadastro","Férias no cadastro"),IF($Y701="Férias / afastamento","Afastamento · "&amp;($Z701+$AA701-1)&amp;" dias seguidos sem apontamento",IF($Y701="Folga trabalhada","ATENÇÃO · apontou em dia de folga da escala 5x2",IF($Y701="Folga",IF(AND($D701="5x2",OR(WEEKDAY($F701,2)=6,WEEKDAY($F701,2)=7)),"Folga de fim de semana da escala 5x2",IF(AND(OR($D701="6x1",$D701="FF 6x1"),WEEKDAY($F701,2)=6,FALSE()),"Folga de fim de semana · apontou no domingo anterior",IF(AND(OR($D701="6x1",$D701="FF 6x1"),WEEKDAY($F701,2)=7,AND($A701=$A700,$L700&gt;0)),"Folga de fim de semana · apontou no sábado",IF(AND(OR($D701="6x1",$D701="FF 6x1"),OR(WEEKDAY($F701,2)=6,WEEKDAY($F701,2)=7)),"Folga de fim de semana · sem apontamento no sábado nem no domingo","Folga prevista pelo ciclo")))),IF($Y701="Indeterminado (início da série)","Sem histórico anterior — informe o dia do ciclo no Cadastro",IF($Y701="Falta de registro",IF(OR(OR($D701="6x1",$D701="FF 6x1"),$D701="5x2"),"FALTA DE REGISTRO · dia útil da escala "&amp;$E701,"FALTA DE REGISTRO · dia "&amp;$W701&amp;" de "&amp;IFERROR(INDEX(Parâmetros!$B$39:$B$48,MATCH($E701,Parâmetros!$A$39:$A$48,0)),99)&amp;" do ciclo"),IF(OR($D701="6x1",$D701="FF 6x1"),IF(OR(AND(WEEKDAY($F701,2)=6,AND($A701=$A702,$L702&gt;0)),AND(WEEKDAY($F701,2)=7,AND($A701=$A700,$L700&gt;0))),"ATENÇÃO · apontou sábado e domingo no mesmo fim de semana",IF(OR(WEEKDAY($F701,2)=6,WEEKDAY($F701,2)=7),"Jornada de fim de semana do 6x1",IF(OR($H701&gt;=Parâmetros!$E$20,$H701&lt;Parâmetros!$E$19),"ATENÇÃO · 6x1 apontou fora do horário diurno","Jornada fixa do 6x1"))),IF($D701="5x2","Jornada fixa do 5x2",IF($D701="Folguista",IF($J701=$K701,"Evidência confirma sequência","DIVERGE · sequência "&amp;$J701&amp;" × evidência "&amp;$K701),IF($K701=$E701,"Evidência confirma cadastro","DIVERGE · cadastro "&amp;$E701&amp;" × evidência "&amp;$K701)))))))))))</f>
        <v>Folga de fim de semana · sem apontamento no sábado nem no domingo</v>
      </c>
      <c r="W701" s="34" t="str">
        <f>IF(OR(OR($D701="6x1",$D701="FF 6x1"),$D701="5x2"),"",IF($AB701&lt;&gt;$AB700,IF(IFERROR(INDEX(Cadastro!$F$5:$F$243,$AB701),"")="",IF($L701&gt;0,1,0),IF(IFERROR(INDEX(Cadastro!$F$5:$F$243,$AB701),"")&lt;=IFERROR(INDEX(Parâmetros!$B$39:$B$48,MATCH($E701,Parâmetros!$A$39:$A$48,0)),99),IFERROR(INDEX(Cadastro!$F$5:$F$243,$AB701),""),0)),IF($L701&gt;0,IF(N($X700)&gt;0,1,N($W700)+1),IF(AND($L701=0,OR(N($W700)&gt;=IFERROR(INDEX(Parâmetros!$B$39:$B$48,MATCH($E701,Parâmetros!$A$39:$A$48,0)),99),AND(N($X700)&gt;0,N($X700)&lt;IFERROR(INDEX(Parâmetros!$C$39:$C$48,MATCH($E701,Parâmetros!$A$39:$A$48,0)),0)))),0,N($W700)+1))))</f>
        <v/>
      </c>
      <c r="X701" s="34" t="str">
        <f>IF(OR(OR($D701="6x1",$D701="FF 6x1"),$D701="5x2"),"",IF($AB701&lt;&gt;$AB700,IF(IFERROR(INDEX(Cadastro!$F$5:$F$243,$AB701),"")="",0,IF(IFERROR(INDEX(Cadastro!$F$5:$F$243,$AB701),"")&gt;IFERROR(INDEX(Parâmetros!$B$39:$B$48,MATCH($E701,Parâmetros!$A$39:$A$48,0)),99),IFERROR(INDEX(Cadastro!$F$5:$F$243,$AB701),"")-IFERROR(INDEX(Parâmetros!$B$39:$B$48,MATCH($E701,Parâmetros!$A$39:$A$48,0)),99),0)),IF(AND($L701=0,OR(N($W700)&gt;=IFERROR(INDEX(Parâmetros!$B$39:$B$48,MATCH($E701,Parâmetros!$A$39:$A$48,0)),99),AND(N($X700)&gt;0,N($X700)&lt;IFERROR(INDEX(Parâmetros!$C$39:$C$48,MATCH($E701,Parâmetros!$A$39:$A$48,0)),0)))),N($X700)+1,0)))</f>
        <v/>
      </c>
      <c r="Y701" t="str">
        <f>IF($AC701&lt;&gt;"",IF($L701&gt;0,$AC701&amp;" · com apontamento",$AC701),IF($E701="Férias",IF($L701&gt;0,"Férias · com apontamento","Férias (cadastro)"),IF(($Z701+$AA701-1)&gt;Parâmetros!$E$16,"Férias / afastamento",IF(AND($D701="5x2",OR(WEEKDAY($F701,2)=6,WEEKDAY($F701,2)=7)),IF($L701&gt;0,"Folga trabalhada","Folga"),IF($L701&gt;0,"Trabalhado",IF(OR(OR($D701="6x1",$D701="FF 6x1"),$D701="5x2"),IF(AND(OR($D701="6x1",$D701="FF 6x1"),OR(WEEKDAY($F701,2)=6,WEEKDAY($F701,2)=7)),"Folga","Falta de registro"),IF(AND($AB701&lt;&gt;$AB700,IFERROR(INDEX(Cadastro!$F$5:$F$243,$AB701),"")=""),"Indeterminado (início da série)",IF($X701&gt;0,"Folga","Falta de registro"))))))))</f>
        <v>Folga</v>
      </c>
      <c r="Z701" s="34">
        <f>IF(OR($L701&gt;0,$F701&gt;Parâmetros!$E$14),0,IF($A701&lt;&gt;$A700,1,N($Z700)+1))</f>
        <v>0</v>
      </c>
      <c r="AA701" s="34">
        <f>IF(OR($L701&gt;0,$F701&gt;Parâmetros!$E$14),0,IF(OR($A701&lt;&gt;$A702,$F702&gt;Parâmetros!$E$14),1,N($AA702)+1))</f>
        <v>0</v>
      </c>
      <c r="AB701" s="31">
        <f>IFERROR(MATCH($A701&amp;"|"&amp;TEXT(_xlfn.MAXIFS(Cadastro!$E$5:$E$243,Cadastro!$A$5:$A$243,$A701,Cadastro!$E$5:$E$243,"&lt;="&amp;$F701),"yyyymmdd"),Cadastro!$I$5:$I$243,0),"")</f>
        <v>101</v>
      </c>
      <c r="AC701" t="str">
        <f>IFERROR(_xlfn.SINGLE(INDEX(Exceções!$D$5:$D$203,MATCH($A701&amp;"|"&amp;$F701,Exceções!$F$5:$F$203,0))),"")</f>
        <v/>
      </c>
      <c r="AD701" t="str">
        <f>IF($AC701="","",IFERROR(_xlfn.SINGLE(INDEX(Exceções!$E$5:$E$203,MATCH($A701&amp;"|"&amp;$F701,Exceções!$F$5:$F$203,0))),""))</f>
        <v/>
      </c>
    </row>
    <row r="702" spans="1:30" ht="15" hidden="1" customHeight="1" x14ac:dyDescent="0.25">
      <c r="A702" s="31">
        <v>11415</v>
      </c>
      <c r="B702" s="17" t="s">
        <v>50</v>
      </c>
      <c r="C702" s="17" t="str">
        <f>IFERROR(INDEX(Cadastro!$C$5:$C$243,$AB702),"NÃO INFORMADO")</f>
        <v>LUB</v>
      </c>
      <c r="D702" s="17" t="str">
        <f>IFERROR(INDEX(Cadastro!$D$5:$D$243,$AB702),"")</f>
        <v>6x1</v>
      </c>
      <c r="E702" s="17" t="str">
        <f>IFERROR(INDEX(Cadastro!$G$5:$G$243,$AB702),"")</f>
        <v>6x1</v>
      </c>
      <c r="F702" s="29">
        <v>46300</v>
      </c>
      <c r="G702" s="32" t="str">
        <f t="shared" si="60"/>
        <v>seg</v>
      </c>
      <c r="H702" s="31">
        <f>IF($L702=0,"",_xlfn.MINIFS(Dados!$Q:$Q,Dados!$A:$A,$A702,Dados!$S:$S,$F702))</f>
        <v>435</v>
      </c>
      <c r="I702" s="31">
        <f>IF($H702="","",_xlfn.MAXIFS(Dados!$R:$R,Dados!$A:$A,$A702,Dados!$S:$S,$F702))</f>
        <v>979</v>
      </c>
      <c r="J702" s="32" t="str">
        <f>IF($D702&lt;&gt;"Folguista","",IFERROR(INDEX(Parâmetros!$D$52:$G$52,1,MIN(4,MAX(1,$W702))),""))</f>
        <v/>
      </c>
      <c r="K702" s="32" t="str">
        <f>IF(OR($AC702&lt;&gt;"",$Y702="Folga",$Y702="Folga trabalhada",$Y702="Férias (cadastro)",$Y702="Férias / afastamento",$Y702="Indeterminado (início da série)"),"",IF(OR($D702="6x1",$D702="FF 6x1"),IF(OR(WEEKDAY($F702,2)=6,WEEKDAY($F702,2)=7),"6x1 sáb/dom","6x1"),IF($D702="5x2","5x2",IF($H702="",IF($D702="Folguista",$J702,$E702),IF(OR($H702&gt;=Parâmetros!$E$18,$H702&lt;Parâmetros!$E$19),"C",IF($H702&lt;Parâmetros!$E$20,"A","B"))))))</f>
        <v>6x1</v>
      </c>
      <c r="L702" s="30">
        <f>SUMIFS(Dados!$E:$E,Dados!$A:$A,$A702,Dados!$S:$S,$F702)</f>
        <v>7.57</v>
      </c>
      <c r="M702" s="30">
        <f>IFERROR(INDEX(Parâmetros!$E$6:$E$11,MATCH($K702,Parâmetros!$A$6:$A$11,0)),"")</f>
        <v>8.8000000000000007</v>
      </c>
      <c r="N702" s="33">
        <f t="shared" si="61"/>
        <v>0.86022727272727273</v>
      </c>
      <c r="O702" s="33">
        <f>Parâmetros!$E$13</f>
        <v>0.8</v>
      </c>
      <c r="P702" s="32" t="str">
        <f>IF(OR($M702="",$F702&gt;Parâmetros!$E$14),"Não","Sim")</f>
        <v>Sim</v>
      </c>
      <c r="Q702" s="32" t="str">
        <f t="shared" si="62"/>
        <v>Sim</v>
      </c>
      <c r="R702" s="32" t="str">
        <f t="shared" si="63"/>
        <v>Sim</v>
      </c>
      <c r="S702" s="30">
        <f t="shared" si="64"/>
        <v>0</v>
      </c>
      <c r="T702" s="32" t="str">
        <f>IF($Q702&lt;&gt;"Sim","",IF($N702&gt;Parâmetros!$E$15,"Sim","Não"))</f>
        <v>Não</v>
      </c>
      <c r="U702" s="17" t="str">
        <f t="shared" si="65"/>
        <v>Na meta</v>
      </c>
      <c r="V702" s="17" t="str">
        <f>IF($AC702&lt;&gt;"",IF($L702&gt;0,"ATENÇÃO · apontou em dia de "&amp;LOWER($AC702)&amp;" cadastrado","Exceção cadastrada · "&amp;$AC702)&amp;IF($AD702="",""," · "&amp;$AD702),IF($E702="Férias",IF($L702&gt;0,"ATENÇÃO · apontou estando de férias no cadastro","Férias no cadastro"),IF($Y702="Férias / afastamento","Afastamento · "&amp;($Z702+$AA702-1)&amp;" dias seguidos sem apontamento",IF($Y702="Folga trabalhada","ATENÇÃO · apontou em dia de folga da escala 5x2",IF($Y702="Folga",IF(AND($D702="5x2",OR(WEEKDAY($F702,2)=6,WEEKDAY($F702,2)=7)),"Folga de fim de semana da escala 5x2",IF(AND(OR($D702="6x1",$D702="FF 6x1"),WEEKDAY($F702,2)=6,FALSE()),"Folga de fim de semana · apontou no domingo anterior",IF(AND(OR($D702="6x1",$D702="FF 6x1"),WEEKDAY($F702,2)=7,AND($A702=$A701,$L701&gt;0)),"Folga de fim de semana · apontou no sábado",IF(AND(OR($D702="6x1",$D702="FF 6x1"),OR(WEEKDAY($F702,2)=6,WEEKDAY($F702,2)=7)),"Folga de fim de semana · sem apontamento no sábado nem no domingo","Folga prevista pelo ciclo")))),IF($Y702="Indeterminado (início da série)","Sem histórico anterior — informe o dia do ciclo no Cadastro",IF($Y702="Falta de registro",IF(OR(OR($D702="6x1",$D702="FF 6x1"),$D702="5x2"),"FALTA DE REGISTRO · dia útil da escala "&amp;$E702,"FALTA DE REGISTRO · dia "&amp;$W702&amp;" de "&amp;IFERROR(INDEX(Parâmetros!$B$39:$B$48,MATCH($E702,Parâmetros!$A$39:$A$48,0)),99)&amp;" do ciclo"),IF(OR($D702="6x1",$D702="FF 6x1"),IF(OR(AND(WEEKDAY($F702,2)=6,AND($A702=$A703,$L703&gt;0)),AND(WEEKDAY($F702,2)=7,AND($A702=$A701,$L701&gt;0))),"ATENÇÃO · apontou sábado e domingo no mesmo fim de semana",IF(OR(WEEKDAY($F702,2)=6,WEEKDAY($F702,2)=7),"Jornada de fim de semana do 6x1",IF(OR($H702&gt;=Parâmetros!$E$20,$H702&lt;Parâmetros!$E$19),"ATENÇÃO · 6x1 apontou fora do horário diurno","Jornada fixa do 6x1"))),IF($D702="5x2","Jornada fixa do 5x2",IF($D702="Folguista",IF($J702=$K702,"Evidência confirma sequência","DIVERGE · sequência "&amp;$J702&amp;" × evidência "&amp;$K702),IF($K702=$E702,"Evidência confirma cadastro","DIVERGE · cadastro "&amp;$E702&amp;" × evidência "&amp;$K702)))))))))))</f>
        <v>Jornada fixa do 6x1</v>
      </c>
      <c r="W702" s="34" t="str">
        <f>IF(OR(OR($D702="6x1",$D702="FF 6x1"),$D702="5x2"),"",IF($AB702&lt;&gt;$AB701,IF(IFERROR(INDEX(Cadastro!$F$5:$F$243,$AB702),"")="",IF($L702&gt;0,1,0),IF(IFERROR(INDEX(Cadastro!$F$5:$F$243,$AB702),"")&lt;=IFERROR(INDEX(Parâmetros!$B$39:$B$48,MATCH($E702,Parâmetros!$A$39:$A$48,0)),99),IFERROR(INDEX(Cadastro!$F$5:$F$243,$AB702),""),0)),IF($L702&gt;0,IF(N($X701)&gt;0,1,N($W701)+1),IF(AND($L702=0,OR(N($W701)&gt;=IFERROR(INDEX(Parâmetros!$B$39:$B$48,MATCH($E702,Parâmetros!$A$39:$A$48,0)),99),AND(N($X701)&gt;0,N($X701)&lt;IFERROR(INDEX(Parâmetros!$C$39:$C$48,MATCH($E702,Parâmetros!$A$39:$A$48,0)),0)))),0,N($W701)+1))))</f>
        <v/>
      </c>
      <c r="X702" s="34" t="str">
        <f>IF(OR(OR($D702="6x1",$D702="FF 6x1"),$D702="5x2"),"",IF($AB702&lt;&gt;$AB701,IF(IFERROR(INDEX(Cadastro!$F$5:$F$243,$AB702),"")="",0,IF(IFERROR(INDEX(Cadastro!$F$5:$F$243,$AB702),"")&gt;IFERROR(INDEX(Parâmetros!$B$39:$B$48,MATCH($E702,Parâmetros!$A$39:$A$48,0)),99),IFERROR(INDEX(Cadastro!$F$5:$F$243,$AB702),"")-IFERROR(INDEX(Parâmetros!$B$39:$B$48,MATCH($E702,Parâmetros!$A$39:$A$48,0)),99),0)),IF(AND($L702=0,OR(N($W701)&gt;=IFERROR(INDEX(Parâmetros!$B$39:$B$48,MATCH($E702,Parâmetros!$A$39:$A$48,0)),99),AND(N($X701)&gt;0,N($X701)&lt;IFERROR(INDEX(Parâmetros!$C$39:$C$48,MATCH($E702,Parâmetros!$A$39:$A$48,0)),0)))),N($X701)+1,0)))</f>
        <v/>
      </c>
      <c r="Y702" t="str">
        <f>IF($AC702&lt;&gt;"",IF($L702&gt;0,$AC702&amp;" · com apontamento",$AC702),IF($E702="Férias",IF($L702&gt;0,"Férias · com apontamento","Férias (cadastro)"),IF(($Z702+$AA702-1)&gt;Parâmetros!$E$16,"Férias / afastamento",IF(AND($D702="5x2",OR(WEEKDAY($F702,2)=6,WEEKDAY($F702,2)=7)),IF($L702&gt;0,"Folga trabalhada","Folga"),IF($L702&gt;0,"Trabalhado",IF(OR(OR($D702="6x1",$D702="FF 6x1"),$D702="5x2"),IF(AND(OR($D702="6x1",$D702="FF 6x1"),OR(WEEKDAY($F702,2)=6,WEEKDAY($F702,2)=7)),"Folga","Falta de registro"),IF(AND($AB702&lt;&gt;$AB701,IFERROR(INDEX(Cadastro!$F$5:$F$243,$AB702),"")=""),"Indeterminado (início da série)",IF($X702&gt;0,"Folga","Falta de registro"))))))))</f>
        <v>Trabalhado</v>
      </c>
      <c r="Z702" s="34">
        <f>IF(OR($L702&gt;0,$F702&gt;Parâmetros!$E$14),0,IF($A702&lt;&gt;$A701,1,N($Z701)+1))</f>
        <v>0</v>
      </c>
      <c r="AA702" s="34">
        <f>IF(OR($L702&gt;0,$F702&gt;Parâmetros!$E$14),0,IF(OR($A702&lt;&gt;$A703,$F703&gt;Parâmetros!$E$14),1,N($AA703)+1))</f>
        <v>0</v>
      </c>
      <c r="AB702" s="31">
        <f>IFERROR(MATCH($A702&amp;"|"&amp;TEXT(_xlfn.MAXIFS(Cadastro!$E$5:$E$243,Cadastro!$A$5:$A$243,$A702,Cadastro!$E$5:$E$243,"&lt;="&amp;$F702),"yyyymmdd"),Cadastro!$I$5:$I$243,0),"")</f>
        <v>105</v>
      </c>
      <c r="AC702" t="str">
        <f>IFERROR(_xlfn.SINGLE(INDEX(Exceções!$D$5:$D$203,MATCH($A702&amp;"|"&amp;$F702,Exceções!$F$5:$F$203,0))),"")</f>
        <v/>
      </c>
      <c r="AD702" t="str">
        <f>IF($AC702="","",IFERROR(_xlfn.SINGLE(INDEX(Exceções!$E$5:$E$203,MATCH($A702&amp;"|"&amp;$F702,Exceções!$F$5:$F$203,0))),""))</f>
        <v/>
      </c>
    </row>
    <row r="703" spans="1:30" ht="15" hidden="1" customHeight="1" x14ac:dyDescent="0.25">
      <c r="A703" s="31">
        <v>11415</v>
      </c>
      <c r="B703" s="17" t="s">
        <v>50</v>
      </c>
      <c r="C703" s="17" t="str">
        <f>IFERROR(INDEX(Cadastro!$C$5:$C$243,$AB703),"NÃO INFORMADO")</f>
        <v>LUB</v>
      </c>
      <c r="D703" s="17" t="str">
        <f>IFERROR(INDEX(Cadastro!$D$5:$D$243,$AB703),"")</f>
        <v>6x1</v>
      </c>
      <c r="E703" s="17" t="str">
        <f>IFERROR(INDEX(Cadastro!$G$5:$G$243,$AB703),"")</f>
        <v>6x1</v>
      </c>
      <c r="F703" s="29">
        <v>46301</v>
      </c>
      <c r="G703" s="32" t="str">
        <f t="shared" si="60"/>
        <v>ter</v>
      </c>
      <c r="H703" s="31">
        <f>IF($L703=0,"",_xlfn.MINIFS(Dados!$Q:$Q,Dados!$A:$A,$A703,Dados!$S:$S,$F703))</f>
        <v>500</v>
      </c>
      <c r="I703" s="31">
        <f>IF($H703="","",_xlfn.MAXIFS(Dados!$R:$R,Dados!$A:$A,$A703,Dados!$S:$S,$F703))</f>
        <v>981</v>
      </c>
      <c r="J703" s="32" t="str">
        <f>IF($D703&lt;&gt;"Folguista","",IFERROR(INDEX(Parâmetros!$D$52:$G$52,1,MIN(4,MAX(1,$W703))),""))</f>
        <v/>
      </c>
      <c r="K703" s="32" t="str">
        <f>IF(OR($AC703&lt;&gt;"",$Y703="Folga",$Y703="Folga trabalhada",$Y703="Férias (cadastro)",$Y703="Férias / afastamento",$Y703="Indeterminado (início da série)"),"",IF(OR($D703="6x1",$D703="FF 6x1"),IF(OR(WEEKDAY($F703,2)=6,WEEKDAY($F703,2)=7),"6x1 sáb/dom","6x1"),IF($D703="5x2","5x2",IF($H703="",IF($D703="Folguista",$J703,$E703),IF(OR($H703&gt;=Parâmetros!$E$18,$H703&lt;Parâmetros!$E$19),"C",IF($H703&lt;Parâmetros!$E$20,"A","B"))))))</f>
        <v>6x1</v>
      </c>
      <c r="L703" s="30">
        <f>SUMIFS(Dados!$E:$E,Dados!$A:$A,$A703,Dados!$S:$S,$F703)</f>
        <v>6.67</v>
      </c>
      <c r="M703" s="30">
        <f>IFERROR(INDEX(Parâmetros!$E$6:$E$11,MATCH($K703,Parâmetros!$A$6:$A$11,0)),"")</f>
        <v>8.8000000000000007</v>
      </c>
      <c r="N703" s="33">
        <f t="shared" si="61"/>
        <v>0.75795454545454544</v>
      </c>
      <c r="O703" s="33">
        <f>Parâmetros!$E$13</f>
        <v>0.8</v>
      </c>
      <c r="P703" s="32" t="str">
        <f>IF(OR($M703="",$F703&gt;Parâmetros!$E$14),"Não","Sim")</f>
        <v>Sim</v>
      </c>
      <c r="Q703" s="32" t="str">
        <f t="shared" si="62"/>
        <v>Sim</v>
      </c>
      <c r="R703" s="32" t="str">
        <f t="shared" si="63"/>
        <v>Não</v>
      </c>
      <c r="S703" s="30">
        <f t="shared" si="64"/>
        <v>0.37000000000000099</v>
      </c>
      <c r="T703" s="32" t="str">
        <f>IF($Q703&lt;&gt;"Sim","",IF($N703&gt;Parâmetros!$E$15,"Sim","Não"))</f>
        <v>Não</v>
      </c>
      <c r="U703" s="17" t="str">
        <f t="shared" si="65"/>
        <v>Abaixo da meta</v>
      </c>
      <c r="V703" s="17" t="str">
        <f>IF($AC703&lt;&gt;"",IF($L703&gt;0,"ATENÇÃO · apontou em dia de "&amp;LOWER($AC703)&amp;" cadastrado","Exceção cadastrada · "&amp;$AC703)&amp;IF($AD703="",""," · "&amp;$AD703),IF($E703="Férias",IF($L703&gt;0,"ATENÇÃO · apontou estando de férias no cadastro","Férias no cadastro"),IF($Y703="Férias / afastamento","Afastamento · "&amp;($Z703+$AA703-1)&amp;" dias seguidos sem apontamento",IF($Y703="Folga trabalhada","ATENÇÃO · apontou em dia de folga da escala 5x2",IF($Y703="Folga",IF(AND($D703="5x2",OR(WEEKDAY($F703,2)=6,WEEKDAY($F703,2)=7)),"Folga de fim de semana da escala 5x2",IF(AND(OR($D703="6x1",$D703="FF 6x1"),WEEKDAY($F703,2)=6,FALSE()),"Folga de fim de semana · apontou no domingo anterior",IF(AND(OR($D703="6x1",$D703="FF 6x1"),WEEKDAY($F703,2)=7,AND($A703=$A702,$L702&gt;0)),"Folga de fim de semana · apontou no sábado",IF(AND(OR($D703="6x1",$D703="FF 6x1"),OR(WEEKDAY($F703,2)=6,WEEKDAY($F703,2)=7)),"Folga de fim de semana · sem apontamento no sábado nem no domingo","Folga prevista pelo ciclo")))),IF($Y703="Indeterminado (início da série)","Sem histórico anterior — informe o dia do ciclo no Cadastro",IF($Y703="Falta de registro",IF(OR(OR($D703="6x1",$D703="FF 6x1"),$D703="5x2"),"FALTA DE REGISTRO · dia útil da escala "&amp;$E703,"FALTA DE REGISTRO · dia "&amp;$W703&amp;" de "&amp;IFERROR(INDEX(Parâmetros!$B$39:$B$48,MATCH($E703,Parâmetros!$A$39:$A$48,0)),99)&amp;" do ciclo"),IF(OR($D703="6x1",$D703="FF 6x1"),IF(OR(AND(WEEKDAY($F703,2)=6,AND($A703=$A704,$L704&gt;0)),AND(WEEKDAY($F703,2)=7,AND($A703=$A702,$L702&gt;0))),"ATENÇÃO · apontou sábado e domingo no mesmo fim de semana",IF(OR(WEEKDAY($F703,2)=6,WEEKDAY($F703,2)=7),"Jornada de fim de semana do 6x1",IF(OR($H703&gt;=Parâmetros!$E$20,$H703&lt;Parâmetros!$E$19),"ATENÇÃO · 6x1 apontou fora do horário diurno","Jornada fixa do 6x1"))),IF($D703="5x2","Jornada fixa do 5x2",IF($D703="Folguista",IF($J703=$K703,"Evidência confirma sequência","DIVERGE · sequência "&amp;$J703&amp;" × evidência "&amp;$K703),IF($K703=$E703,"Evidência confirma cadastro","DIVERGE · cadastro "&amp;$E703&amp;" × evidência "&amp;$K703)))))))))))</f>
        <v>Jornada fixa do 6x1</v>
      </c>
      <c r="W703" s="34" t="str">
        <f>IF(OR(OR($D703="6x1",$D703="FF 6x1"),$D703="5x2"),"",IF($AB703&lt;&gt;$AB702,IF(IFERROR(INDEX(Cadastro!$F$5:$F$243,$AB703),"")="",IF($L703&gt;0,1,0),IF(IFERROR(INDEX(Cadastro!$F$5:$F$243,$AB703),"")&lt;=IFERROR(INDEX(Parâmetros!$B$39:$B$48,MATCH($E703,Parâmetros!$A$39:$A$48,0)),99),IFERROR(INDEX(Cadastro!$F$5:$F$243,$AB703),""),0)),IF($L703&gt;0,IF(N($X702)&gt;0,1,N($W702)+1),IF(AND($L703=0,OR(N($W702)&gt;=IFERROR(INDEX(Parâmetros!$B$39:$B$48,MATCH($E703,Parâmetros!$A$39:$A$48,0)),99),AND(N($X702)&gt;0,N($X702)&lt;IFERROR(INDEX(Parâmetros!$C$39:$C$48,MATCH($E703,Parâmetros!$A$39:$A$48,0)),0)))),0,N($W702)+1))))</f>
        <v/>
      </c>
      <c r="X703" s="34" t="str">
        <f>IF(OR(OR($D703="6x1",$D703="FF 6x1"),$D703="5x2"),"",IF($AB703&lt;&gt;$AB702,IF(IFERROR(INDEX(Cadastro!$F$5:$F$243,$AB703),"")="",0,IF(IFERROR(INDEX(Cadastro!$F$5:$F$243,$AB703),"")&gt;IFERROR(INDEX(Parâmetros!$B$39:$B$48,MATCH($E703,Parâmetros!$A$39:$A$48,0)),99),IFERROR(INDEX(Cadastro!$F$5:$F$243,$AB703),"")-IFERROR(INDEX(Parâmetros!$B$39:$B$48,MATCH($E703,Parâmetros!$A$39:$A$48,0)),99),0)),IF(AND($L703=0,OR(N($W702)&gt;=IFERROR(INDEX(Parâmetros!$B$39:$B$48,MATCH($E703,Parâmetros!$A$39:$A$48,0)),99),AND(N($X702)&gt;0,N($X702)&lt;IFERROR(INDEX(Parâmetros!$C$39:$C$48,MATCH($E703,Parâmetros!$A$39:$A$48,0)),0)))),N($X702)+1,0)))</f>
        <v/>
      </c>
      <c r="Y703" t="str">
        <f>IF($AC703&lt;&gt;"",IF($L703&gt;0,$AC703&amp;" · com apontamento",$AC703),IF($E703="Férias",IF($L703&gt;0,"Férias · com apontamento","Férias (cadastro)"),IF(($Z703+$AA703-1)&gt;Parâmetros!$E$16,"Férias / afastamento",IF(AND($D703="5x2",OR(WEEKDAY($F703,2)=6,WEEKDAY($F703,2)=7)),IF($L703&gt;0,"Folga trabalhada","Folga"),IF($L703&gt;0,"Trabalhado",IF(OR(OR($D703="6x1",$D703="FF 6x1"),$D703="5x2"),IF(AND(OR($D703="6x1",$D703="FF 6x1"),OR(WEEKDAY($F703,2)=6,WEEKDAY($F703,2)=7)),"Folga","Falta de registro"),IF(AND($AB703&lt;&gt;$AB702,IFERROR(INDEX(Cadastro!$F$5:$F$243,$AB703),"")=""),"Indeterminado (início da série)",IF($X703&gt;0,"Folga","Falta de registro"))))))))</f>
        <v>Trabalhado</v>
      </c>
      <c r="Z703" s="34">
        <f>IF(OR($L703&gt;0,$F703&gt;Parâmetros!$E$14),0,IF($A703&lt;&gt;$A702,1,N($Z702)+1))</f>
        <v>0</v>
      </c>
      <c r="AA703" s="34">
        <f>IF(OR($L703&gt;0,$F703&gt;Parâmetros!$E$14),0,IF(OR($A703&lt;&gt;$A704,$F704&gt;Parâmetros!$E$14),1,N($AA704)+1))</f>
        <v>0</v>
      </c>
      <c r="AB703" s="31">
        <f>IFERROR(MATCH($A703&amp;"|"&amp;TEXT(_xlfn.MAXIFS(Cadastro!$E$5:$E$243,Cadastro!$A$5:$A$243,$A703,Cadastro!$E$5:$E$243,"&lt;="&amp;$F703),"yyyymmdd"),Cadastro!$I$5:$I$243,0),"")</f>
        <v>105</v>
      </c>
      <c r="AC703" t="str">
        <f>IFERROR(_xlfn.SINGLE(INDEX(Exceções!$D$5:$D$203,MATCH($A703&amp;"|"&amp;$F703,Exceções!$F$5:$F$203,0))),"")</f>
        <v/>
      </c>
      <c r="AD703" t="str">
        <f>IF($AC703="","",IFERROR(_xlfn.SINGLE(INDEX(Exceções!$E$5:$E$203,MATCH($A703&amp;"|"&amp;$F703,Exceções!$F$5:$F$203,0))),""))</f>
        <v/>
      </c>
    </row>
    <row r="704" spans="1:30" ht="15" hidden="1" customHeight="1" x14ac:dyDescent="0.25">
      <c r="A704" s="31">
        <v>11415</v>
      </c>
      <c r="B704" s="17" t="s">
        <v>50</v>
      </c>
      <c r="C704" s="17" t="str">
        <f>IFERROR(INDEX(Cadastro!$C$5:$C$243,$AB704),"NÃO INFORMADO")</f>
        <v>LUB</v>
      </c>
      <c r="D704" s="17" t="str">
        <f>IFERROR(INDEX(Cadastro!$D$5:$D$243,$AB704),"")</f>
        <v>6x1</v>
      </c>
      <c r="E704" s="17" t="str">
        <f>IFERROR(INDEX(Cadastro!$G$5:$G$243,$AB704),"")</f>
        <v>6x1</v>
      </c>
      <c r="F704" s="29">
        <v>46302</v>
      </c>
      <c r="G704" s="32" t="str">
        <f t="shared" si="60"/>
        <v>qua</v>
      </c>
      <c r="H704" s="31">
        <f>IF($L704=0,"",_xlfn.MINIFS(Dados!$Q:$Q,Dados!$A:$A,$A704,Dados!$S:$S,$F704))</f>
        <v>430</v>
      </c>
      <c r="I704" s="31">
        <f>IF($H704="","",_xlfn.MAXIFS(Dados!$R:$R,Dados!$A:$A,$A704,Dados!$S:$S,$F704))</f>
        <v>985</v>
      </c>
      <c r="J704" s="32" t="str">
        <f>IF($D704&lt;&gt;"Folguista","",IFERROR(INDEX(Parâmetros!$D$52:$G$52,1,MIN(4,MAX(1,$W704))),""))</f>
        <v/>
      </c>
      <c r="K704" s="32" t="str">
        <f>IF(OR($AC704&lt;&gt;"",$Y704="Folga",$Y704="Folga trabalhada",$Y704="Férias (cadastro)",$Y704="Férias / afastamento",$Y704="Indeterminado (início da série)"),"",IF(OR($D704="6x1",$D704="FF 6x1"),IF(OR(WEEKDAY($F704,2)=6,WEEKDAY($F704,2)=7),"6x1 sáb/dom","6x1"),IF($D704="5x2","5x2",IF($H704="",IF($D704="Folguista",$J704,$E704),IF(OR($H704&gt;=Parâmetros!$E$18,$H704&lt;Parâmetros!$E$19),"C",IF($H704&lt;Parâmetros!$E$20,"A","B"))))))</f>
        <v>6x1</v>
      </c>
      <c r="L704" s="30">
        <f>SUMIFS(Dados!$E:$E,Dados!$A:$A,$A704,Dados!$S:$S,$F704)</f>
        <v>7.76</v>
      </c>
      <c r="M704" s="30">
        <f>IFERROR(INDEX(Parâmetros!$E$6:$E$11,MATCH($K704,Parâmetros!$A$6:$A$11,0)),"")</f>
        <v>8.8000000000000007</v>
      </c>
      <c r="N704" s="33">
        <f t="shared" si="61"/>
        <v>0.88181818181818172</v>
      </c>
      <c r="O704" s="33">
        <f>Parâmetros!$E$13</f>
        <v>0.8</v>
      </c>
      <c r="P704" s="32" t="str">
        <f>IF(OR($M704="",$F704&gt;Parâmetros!$E$14),"Não","Sim")</f>
        <v>Sim</v>
      </c>
      <c r="Q704" s="32" t="str">
        <f t="shared" si="62"/>
        <v>Sim</v>
      </c>
      <c r="R704" s="32" t="str">
        <f t="shared" si="63"/>
        <v>Sim</v>
      </c>
      <c r="S704" s="30">
        <f t="shared" si="64"/>
        <v>0</v>
      </c>
      <c r="T704" s="32" t="str">
        <f>IF($Q704&lt;&gt;"Sim","",IF($N704&gt;Parâmetros!$E$15,"Sim","Não"))</f>
        <v>Não</v>
      </c>
      <c r="U704" s="17" t="str">
        <f t="shared" si="65"/>
        <v>Na meta</v>
      </c>
      <c r="V704" s="17" t="str">
        <f>IF($AC704&lt;&gt;"",IF($L704&gt;0,"ATENÇÃO · apontou em dia de "&amp;LOWER($AC704)&amp;" cadastrado","Exceção cadastrada · "&amp;$AC704)&amp;IF($AD704="",""," · "&amp;$AD704),IF($E704="Férias",IF($L704&gt;0,"ATENÇÃO · apontou estando de férias no cadastro","Férias no cadastro"),IF($Y704="Férias / afastamento","Afastamento · "&amp;($Z704+$AA704-1)&amp;" dias seguidos sem apontamento",IF($Y704="Folga trabalhada","ATENÇÃO · apontou em dia de folga da escala 5x2",IF($Y704="Folga",IF(AND($D704="5x2",OR(WEEKDAY($F704,2)=6,WEEKDAY($F704,2)=7)),"Folga de fim de semana da escala 5x2",IF(AND(OR($D704="6x1",$D704="FF 6x1"),WEEKDAY($F704,2)=6,FALSE()),"Folga de fim de semana · apontou no domingo anterior",IF(AND(OR($D704="6x1",$D704="FF 6x1"),WEEKDAY($F704,2)=7,AND($A704=$A703,$L703&gt;0)),"Folga de fim de semana · apontou no sábado",IF(AND(OR($D704="6x1",$D704="FF 6x1"),OR(WEEKDAY($F704,2)=6,WEEKDAY($F704,2)=7)),"Folga de fim de semana · sem apontamento no sábado nem no domingo","Folga prevista pelo ciclo")))),IF($Y704="Indeterminado (início da série)","Sem histórico anterior — informe o dia do ciclo no Cadastro",IF($Y704="Falta de registro",IF(OR(OR($D704="6x1",$D704="FF 6x1"),$D704="5x2"),"FALTA DE REGISTRO · dia útil da escala "&amp;$E704,"FALTA DE REGISTRO · dia "&amp;$W704&amp;" de "&amp;IFERROR(INDEX(Parâmetros!$B$39:$B$48,MATCH($E704,Parâmetros!$A$39:$A$48,0)),99)&amp;" do ciclo"),IF(OR($D704="6x1",$D704="FF 6x1"),IF(OR(AND(WEEKDAY($F704,2)=6,AND($A704=$A705,$L705&gt;0)),AND(WEEKDAY($F704,2)=7,AND($A704=$A703,$L703&gt;0))),"ATENÇÃO · apontou sábado e domingo no mesmo fim de semana",IF(OR(WEEKDAY($F704,2)=6,WEEKDAY($F704,2)=7),"Jornada de fim de semana do 6x1",IF(OR($H704&gt;=Parâmetros!$E$20,$H704&lt;Parâmetros!$E$19),"ATENÇÃO · 6x1 apontou fora do horário diurno","Jornada fixa do 6x1"))),IF($D704="5x2","Jornada fixa do 5x2",IF($D704="Folguista",IF($J704=$K704,"Evidência confirma sequência","DIVERGE · sequência "&amp;$J704&amp;" × evidência "&amp;$K704),IF($K704=$E704,"Evidência confirma cadastro","DIVERGE · cadastro "&amp;$E704&amp;" × evidência "&amp;$K704)))))))))))</f>
        <v>Jornada fixa do 6x1</v>
      </c>
      <c r="W704" s="34" t="str">
        <f>IF(OR(OR($D704="6x1",$D704="FF 6x1"),$D704="5x2"),"",IF($AB704&lt;&gt;$AB703,IF(IFERROR(INDEX(Cadastro!$F$5:$F$243,$AB704),"")="",IF($L704&gt;0,1,0),IF(IFERROR(INDEX(Cadastro!$F$5:$F$243,$AB704),"")&lt;=IFERROR(INDEX(Parâmetros!$B$39:$B$48,MATCH($E704,Parâmetros!$A$39:$A$48,0)),99),IFERROR(INDEX(Cadastro!$F$5:$F$243,$AB704),""),0)),IF($L704&gt;0,IF(N($X703)&gt;0,1,N($W703)+1),IF(AND($L704=0,OR(N($W703)&gt;=IFERROR(INDEX(Parâmetros!$B$39:$B$48,MATCH($E704,Parâmetros!$A$39:$A$48,0)),99),AND(N($X703)&gt;0,N($X703)&lt;IFERROR(INDEX(Parâmetros!$C$39:$C$48,MATCH($E704,Parâmetros!$A$39:$A$48,0)),0)))),0,N($W703)+1))))</f>
        <v/>
      </c>
      <c r="X704" s="34" t="str">
        <f>IF(OR(OR($D704="6x1",$D704="FF 6x1"),$D704="5x2"),"",IF($AB704&lt;&gt;$AB703,IF(IFERROR(INDEX(Cadastro!$F$5:$F$243,$AB704),"")="",0,IF(IFERROR(INDEX(Cadastro!$F$5:$F$243,$AB704),"")&gt;IFERROR(INDEX(Parâmetros!$B$39:$B$48,MATCH($E704,Parâmetros!$A$39:$A$48,0)),99),IFERROR(INDEX(Cadastro!$F$5:$F$243,$AB704),"")-IFERROR(INDEX(Parâmetros!$B$39:$B$48,MATCH($E704,Parâmetros!$A$39:$A$48,0)),99),0)),IF(AND($L704=0,OR(N($W703)&gt;=IFERROR(INDEX(Parâmetros!$B$39:$B$48,MATCH($E704,Parâmetros!$A$39:$A$48,0)),99),AND(N($X703)&gt;0,N($X703)&lt;IFERROR(INDEX(Parâmetros!$C$39:$C$48,MATCH($E704,Parâmetros!$A$39:$A$48,0)),0)))),N($X703)+1,0)))</f>
        <v/>
      </c>
      <c r="Y704" t="str">
        <f>IF($AC704&lt;&gt;"",IF($L704&gt;0,$AC704&amp;" · com apontamento",$AC704),IF($E704="Férias",IF($L704&gt;0,"Férias · com apontamento","Férias (cadastro)"),IF(($Z704+$AA704-1)&gt;Parâmetros!$E$16,"Férias / afastamento",IF(AND($D704="5x2",OR(WEEKDAY($F704,2)=6,WEEKDAY($F704,2)=7)),IF($L704&gt;0,"Folga trabalhada","Folga"),IF($L704&gt;0,"Trabalhado",IF(OR(OR($D704="6x1",$D704="FF 6x1"),$D704="5x2"),IF(AND(OR($D704="6x1",$D704="FF 6x1"),OR(WEEKDAY($F704,2)=6,WEEKDAY($F704,2)=7)),"Folga","Falta de registro"),IF(AND($AB704&lt;&gt;$AB703,IFERROR(INDEX(Cadastro!$F$5:$F$243,$AB704),"")=""),"Indeterminado (início da série)",IF($X704&gt;0,"Folga","Falta de registro"))))))))</f>
        <v>Trabalhado</v>
      </c>
      <c r="Z704" s="34">
        <f>IF(OR($L704&gt;0,$F704&gt;Parâmetros!$E$14),0,IF($A704&lt;&gt;$A703,1,N($Z703)+1))</f>
        <v>0</v>
      </c>
      <c r="AA704" s="34">
        <f>IF(OR($L704&gt;0,$F704&gt;Parâmetros!$E$14),0,IF(OR($A704&lt;&gt;$A705,$F705&gt;Parâmetros!$E$14),1,N($AA705)+1))</f>
        <v>0</v>
      </c>
      <c r="AB704" s="31">
        <f>IFERROR(MATCH($A704&amp;"|"&amp;TEXT(_xlfn.MAXIFS(Cadastro!$E$5:$E$243,Cadastro!$A$5:$A$243,$A704,Cadastro!$E$5:$E$243,"&lt;="&amp;$F704),"yyyymmdd"),Cadastro!$I$5:$I$243,0),"")</f>
        <v>105</v>
      </c>
      <c r="AC704" t="str">
        <f>IFERROR(_xlfn.SINGLE(INDEX(Exceções!$D$5:$D$203,MATCH($A704&amp;"|"&amp;$F704,Exceções!$F$5:$F$203,0))),"")</f>
        <v/>
      </c>
      <c r="AD704" t="str">
        <f>IF($AC704="","",IFERROR(_xlfn.SINGLE(INDEX(Exceções!$E$5:$E$203,MATCH($A704&amp;"|"&amp;$F704,Exceções!$F$5:$F$203,0))),""))</f>
        <v/>
      </c>
    </row>
    <row r="705" spans="1:30" ht="15" hidden="1" customHeight="1" x14ac:dyDescent="0.25">
      <c r="A705" s="31">
        <v>11415</v>
      </c>
      <c r="B705" s="17" t="s">
        <v>50</v>
      </c>
      <c r="C705" s="17" t="str">
        <f>IFERROR(INDEX(Cadastro!$C$5:$C$243,$AB705),"NÃO INFORMADO")</f>
        <v>LUB</v>
      </c>
      <c r="D705" s="17" t="str">
        <f>IFERROR(INDEX(Cadastro!$D$5:$D$243,$AB705),"")</f>
        <v>6x1</v>
      </c>
      <c r="E705" s="17" t="str">
        <f>IFERROR(INDEX(Cadastro!$G$5:$G$243,$AB705),"")</f>
        <v>6x1</v>
      </c>
      <c r="F705" s="29">
        <v>46303</v>
      </c>
      <c r="G705" s="32" t="str">
        <f t="shared" si="60"/>
        <v>qui</v>
      </c>
      <c r="H705" s="31">
        <f>IF($L705=0,"",_xlfn.MINIFS(Dados!$Q:$Q,Dados!$A:$A,$A705,Dados!$S:$S,$F705))</f>
        <v>430</v>
      </c>
      <c r="I705" s="31">
        <f>IF($H705="","",_xlfn.MAXIFS(Dados!$R:$R,Dados!$A:$A,$A705,Dados!$S:$S,$F705))</f>
        <v>988</v>
      </c>
      <c r="J705" s="32" t="str">
        <f>IF($D705&lt;&gt;"Folguista","",IFERROR(INDEX(Parâmetros!$D$52:$G$52,1,MIN(4,MAX(1,$W705))),""))</f>
        <v/>
      </c>
      <c r="K705" s="32" t="str">
        <f>IF(OR($AC705&lt;&gt;"",$Y705="Folga",$Y705="Folga trabalhada",$Y705="Férias (cadastro)",$Y705="Férias / afastamento",$Y705="Indeterminado (início da série)"),"",IF(OR($D705="6x1",$D705="FF 6x1"),IF(OR(WEEKDAY($F705,2)=6,WEEKDAY($F705,2)=7),"6x1 sáb/dom","6x1"),IF($D705="5x2","5x2",IF($H705="",IF($D705="Folguista",$J705,$E705),IF(OR($H705&gt;=Parâmetros!$E$18,$H705&lt;Parâmetros!$E$19),"C",IF($H705&lt;Parâmetros!$E$20,"A","B"))))))</f>
        <v>6x1</v>
      </c>
      <c r="L705" s="30">
        <f>SUMIFS(Dados!$E:$E,Dados!$A:$A,$A705,Dados!$S:$S,$F705)</f>
        <v>7.6400000000000006</v>
      </c>
      <c r="M705" s="30">
        <f>IFERROR(INDEX(Parâmetros!$E$6:$E$11,MATCH($K705,Parâmetros!$A$6:$A$11,0)),"")</f>
        <v>8.8000000000000007</v>
      </c>
      <c r="N705" s="33">
        <f t="shared" si="61"/>
        <v>0.86818181818181817</v>
      </c>
      <c r="O705" s="33">
        <f>Parâmetros!$E$13</f>
        <v>0.8</v>
      </c>
      <c r="P705" s="32" t="str">
        <f>IF(OR($M705="",$F705&gt;Parâmetros!$E$14),"Não","Sim")</f>
        <v>Sim</v>
      </c>
      <c r="Q705" s="32" t="str">
        <f t="shared" si="62"/>
        <v>Sim</v>
      </c>
      <c r="R705" s="32" t="str">
        <f t="shared" si="63"/>
        <v>Sim</v>
      </c>
      <c r="S705" s="30">
        <f t="shared" si="64"/>
        <v>0</v>
      </c>
      <c r="T705" s="32" t="str">
        <f>IF($Q705&lt;&gt;"Sim","",IF($N705&gt;Parâmetros!$E$15,"Sim","Não"))</f>
        <v>Não</v>
      </c>
      <c r="U705" s="17" t="str">
        <f t="shared" si="65"/>
        <v>Na meta</v>
      </c>
      <c r="V705" s="17" t="str">
        <f>IF($AC705&lt;&gt;"",IF($L705&gt;0,"ATENÇÃO · apontou em dia de "&amp;LOWER($AC705)&amp;" cadastrado","Exceção cadastrada · "&amp;$AC705)&amp;IF($AD705="",""," · "&amp;$AD705),IF($E705="Férias",IF($L705&gt;0,"ATENÇÃO · apontou estando de férias no cadastro","Férias no cadastro"),IF($Y705="Férias / afastamento","Afastamento · "&amp;($Z705+$AA705-1)&amp;" dias seguidos sem apontamento",IF($Y705="Folga trabalhada","ATENÇÃO · apontou em dia de folga da escala 5x2",IF($Y705="Folga",IF(AND($D705="5x2",OR(WEEKDAY($F705,2)=6,WEEKDAY($F705,2)=7)),"Folga de fim de semana da escala 5x2",IF(AND(OR($D705="6x1",$D705="FF 6x1"),WEEKDAY($F705,2)=6,FALSE()),"Folga de fim de semana · apontou no domingo anterior",IF(AND(OR($D705="6x1",$D705="FF 6x1"),WEEKDAY($F705,2)=7,AND($A705=$A704,$L704&gt;0)),"Folga de fim de semana · apontou no sábado",IF(AND(OR($D705="6x1",$D705="FF 6x1"),OR(WEEKDAY($F705,2)=6,WEEKDAY($F705,2)=7)),"Folga de fim de semana · sem apontamento no sábado nem no domingo","Folga prevista pelo ciclo")))),IF($Y705="Indeterminado (início da série)","Sem histórico anterior — informe o dia do ciclo no Cadastro",IF($Y705="Falta de registro",IF(OR(OR($D705="6x1",$D705="FF 6x1"),$D705="5x2"),"FALTA DE REGISTRO · dia útil da escala "&amp;$E705,"FALTA DE REGISTRO · dia "&amp;$W705&amp;" de "&amp;IFERROR(INDEX(Parâmetros!$B$39:$B$48,MATCH($E705,Parâmetros!$A$39:$A$48,0)),99)&amp;" do ciclo"),IF(OR($D705="6x1",$D705="FF 6x1"),IF(OR(AND(WEEKDAY($F705,2)=6,AND($A705=$A706,$L706&gt;0)),AND(WEEKDAY($F705,2)=7,AND($A705=$A704,$L704&gt;0))),"ATENÇÃO · apontou sábado e domingo no mesmo fim de semana",IF(OR(WEEKDAY($F705,2)=6,WEEKDAY($F705,2)=7),"Jornada de fim de semana do 6x1",IF(OR($H705&gt;=Parâmetros!$E$20,$H705&lt;Parâmetros!$E$19),"ATENÇÃO · 6x1 apontou fora do horário diurno","Jornada fixa do 6x1"))),IF($D705="5x2","Jornada fixa do 5x2",IF($D705="Folguista",IF($J705=$K705,"Evidência confirma sequência","DIVERGE · sequência "&amp;$J705&amp;" × evidência "&amp;$K705),IF($K705=$E705,"Evidência confirma cadastro","DIVERGE · cadastro "&amp;$E705&amp;" × evidência "&amp;$K705)))))))))))</f>
        <v>Jornada fixa do 6x1</v>
      </c>
      <c r="W705" s="34" t="str">
        <f>IF(OR(OR($D705="6x1",$D705="FF 6x1"),$D705="5x2"),"",IF($AB705&lt;&gt;$AB704,IF(IFERROR(INDEX(Cadastro!$F$5:$F$243,$AB705),"")="",IF($L705&gt;0,1,0),IF(IFERROR(INDEX(Cadastro!$F$5:$F$243,$AB705),"")&lt;=IFERROR(INDEX(Parâmetros!$B$39:$B$48,MATCH($E705,Parâmetros!$A$39:$A$48,0)),99),IFERROR(INDEX(Cadastro!$F$5:$F$243,$AB705),""),0)),IF($L705&gt;0,IF(N($X704)&gt;0,1,N($W704)+1),IF(AND($L705=0,OR(N($W704)&gt;=IFERROR(INDEX(Parâmetros!$B$39:$B$48,MATCH($E705,Parâmetros!$A$39:$A$48,0)),99),AND(N($X704)&gt;0,N($X704)&lt;IFERROR(INDEX(Parâmetros!$C$39:$C$48,MATCH($E705,Parâmetros!$A$39:$A$48,0)),0)))),0,N($W704)+1))))</f>
        <v/>
      </c>
      <c r="X705" s="34" t="str">
        <f>IF(OR(OR($D705="6x1",$D705="FF 6x1"),$D705="5x2"),"",IF($AB705&lt;&gt;$AB704,IF(IFERROR(INDEX(Cadastro!$F$5:$F$243,$AB705),"")="",0,IF(IFERROR(INDEX(Cadastro!$F$5:$F$243,$AB705),"")&gt;IFERROR(INDEX(Parâmetros!$B$39:$B$48,MATCH($E705,Parâmetros!$A$39:$A$48,0)),99),IFERROR(INDEX(Cadastro!$F$5:$F$243,$AB705),"")-IFERROR(INDEX(Parâmetros!$B$39:$B$48,MATCH($E705,Parâmetros!$A$39:$A$48,0)),99),0)),IF(AND($L705=0,OR(N($W704)&gt;=IFERROR(INDEX(Parâmetros!$B$39:$B$48,MATCH($E705,Parâmetros!$A$39:$A$48,0)),99),AND(N($X704)&gt;0,N($X704)&lt;IFERROR(INDEX(Parâmetros!$C$39:$C$48,MATCH($E705,Parâmetros!$A$39:$A$48,0)),0)))),N($X704)+1,0)))</f>
        <v/>
      </c>
      <c r="Y705" t="str">
        <f>IF($AC705&lt;&gt;"",IF($L705&gt;0,$AC705&amp;" · com apontamento",$AC705),IF($E705="Férias",IF($L705&gt;0,"Férias · com apontamento","Férias (cadastro)"),IF(($Z705+$AA705-1)&gt;Parâmetros!$E$16,"Férias / afastamento",IF(AND($D705="5x2",OR(WEEKDAY($F705,2)=6,WEEKDAY($F705,2)=7)),IF($L705&gt;0,"Folga trabalhada","Folga"),IF($L705&gt;0,"Trabalhado",IF(OR(OR($D705="6x1",$D705="FF 6x1"),$D705="5x2"),IF(AND(OR($D705="6x1",$D705="FF 6x1"),OR(WEEKDAY($F705,2)=6,WEEKDAY($F705,2)=7)),"Folga","Falta de registro"),IF(AND($AB705&lt;&gt;$AB704,IFERROR(INDEX(Cadastro!$F$5:$F$243,$AB705),"")=""),"Indeterminado (início da série)",IF($X705&gt;0,"Folga","Falta de registro"))))))))</f>
        <v>Trabalhado</v>
      </c>
      <c r="Z705" s="34">
        <f>IF(OR($L705&gt;0,$F705&gt;Parâmetros!$E$14),0,IF($A705&lt;&gt;$A704,1,N($Z704)+1))</f>
        <v>0</v>
      </c>
      <c r="AA705" s="34">
        <f>IF(OR($L705&gt;0,$F705&gt;Parâmetros!$E$14),0,IF(OR($A705&lt;&gt;$A706,$F706&gt;Parâmetros!$E$14),1,N($AA706)+1))</f>
        <v>0</v>
      </c>
      <c r="AB705" s="31">
        <f>IFERROR(MATCH($A705&amp;"|"&amp;TEXT(_xlfn.MAXIFS(Cadastro!$E$5:$E$243,Cadastro!$A$5:$A$243,$A705,Cadastro!$E$5:$E$243,"&lt;="&amp;$F705),"yyyymmdd"),Cadastro!$I$5:$I$243,0),"")</f>
        <v>105</v>
      </c>
      <c r="AC705" t="str">
        <f>IFERROR(_xlfn.SINGLE(INDEX(Exceções!$D$5:$D$203,MATCH($A705&amp;"|"&amp;$F705,Exceções!$F$5:$F$203,0))),"")</f>
        <v/>
      </c>
      <c r="AD705" t="str">
        <f>IF($AC705="","",IFERROR(_xlfn.SINGLE(INDEX(Exceções!$E$5:$E$203,MATCH($A705&amp;"|"&amp;$F705,Exceções!$F$5:$F$203,0))),""))</f>
        <v/>
      </c>
    </row>
    <row r="706" spans="1:30" ht="15" hidden="1" customHeight="1" x14ac:dyDescent="0.25">
      <c r="A706" s="31">
        <v>11415</v>
      </c>
      <c r="B706" s="17" t="s">
        <v>50</v>
      </c>
      <c r="C706" s="17" t="str">
        <f>IFERROR(INDEX(Cadastro!$C$5:$C$243,$AB706),"NÃO INFORMADO")</f>
        <v>LUB</v>
      </c>
      <c r="D706" s="17" t="str">
        <f>IFERROR(INDEX(Cadastro!$D$5:$D$243,$AB706),"")</f>
        <v>6x1</v>
      </c>
      <c r="E706" s="17" t="str">
        <f>IFERROR(INDEX(Cadastro!$G$5:$G$243,$AB706),"")</f>
        <v>6x1</v>
      </c>
      <c r="F706" s="29">
        <v>46304</v>
      </c>
      <c r="G706" s="32" t="str">
        <f t="shared" ref="G706:G769" si="66">CHOOSE(WEEKDAY($F706,1),"dom","seg","ter","qua","qui","sex","sáb")</f>
        <v>sex</v>
      </c>
      <c r="H706" s="31">
        <f>IF($L706=0,"",_xlfn.MINIFS(Dados!$Q:$Q,Dados!$A:$A,$A706,Dados!$S:$S,$F706))</f>
        <v>431</v>
      </c>
      <c r="I706" s="31">
        <f>IF($H706="","",_xlfn.MAXIFS(Dados!$R:$R,Dados!$A:$A,$A706,Dados!$S:$S,$F706))</f>
        <v>983</v>
      </c>
      <c r="J706" s="32" t="str">
        <f>IF($D706&lt;&gt;"Folguista","",IFERROR(INDEX(Parâmetros!$D$52:$G$52,1,MIN(4,MAX(1,$W706))),""))</f>
        <v/>
      </c>
      <c r="K706" s="32" t="str">
        <f>IF(OR($AC706&lt;&gt;"",$Y706="Folga",$Y706="Folga trabalhada",$Y706="Férias (cadastro)",$Y706="Férias / afastamento",$Y706="Indeterminado (início da série)"),"",IF(OR($D706="6x1",$D706="FF 6x1"),IF(OR(WEEKDAY($F706,2)=6,WEEKDAY($F706,2)=7),"6x1 sáb/dom","6x1"),IF($D706="5x2","5x2",IF($H706="",IF($D706="Folguista",$J706,$E706),IF(OR($H706&gt;=Parâmetros!$E$18,$H706&lt;Parâmetros!$E$19),"C",IF($H706&lt;Parâmetros!$E$20,"A","B"))))))</f>
        <v>6x1</v>
      </c>
      <c r="L706" s="30">
        <f>SUMIFS(Dados!$E:$E,Dados!$A:$A,$A706,Dados!$S:$S,$F706)</f>
        <v>7.65</v>
      </c>
      <c r="M706" s="30">
        <f>IFERROR(INDEX(Parâmetros!$E$6:$E$11,MATCH($K706,Parâmetros!$A$6:$A$11,0)),"")</f>
        <v>8.8000000000000007</v>
      </c>
      <c r="N706" s="33">
        <f t="shared" ref="N706:N769" si="67">IFERROR($L706/$M706,"")</f>
        <v>0.86931818181818177</v>
      </c>
      <c r="O706" s="33">
        <f>Parâmetros!$E$13</f>
        <v>0.8</v>
      </c>
      <c r="P706" s="32" t="str">
        <f>IF(OR($M706="",$F706&gt;Parâmetros!$E$14),"Não","Sim")</f>
        <v>Sim</v>
      </c>
      <c r="Q706" s="32" t="str">
        <f t="shared" ref="Q706:Q769" si="68">IF($P706="Não","",IF($L706&gt;0,"Sim","Não"))</f>
        <v>Sim</v>
      </c>
      <c r="R706" s="32" t="str">
        <f t="shared" ref="R706:R769" si="69">IF($Q706&lt;&gt;"Sim","",IF($N706&gt;=$O706,"Sim","Não"))</f>
        <v>Sim</v>
      </c>
      <c r="S706" s="30">
        <f t="shared" ref="S706:S769" si="70">IF($Q706&lt;&gt;"Sim","",MAX(0,$M706*$O706-$L706))</f>
        <v>0</v>
      </c>
      <c r="T706" s="32" t="str">
        <f>IF($Q706&lt;&gt;"Sim","",IF($N706&gt;Parâmetros!$E$15,"Sim","Não"))</f>
        <v>Não</v>
      </c>
      <c r="U706" s="17" t="str">
        <f t="shared" ref="U706:U769" si="71">IF($AC706&lt;&gt;"",$AC706,IF($P706="Não",IF($Y706="Folga","Folga",IF(LEFT($Y706,6)="Férias","Férias / afastamento",IF($Y706="Indeterminado (início da série)","Início da série","Fora da apuração"))),IF($Q706="Não","Falta de registro",IF($R706="Sim","Na meta","Abaixo da meta"))))</f>
        <v>Na meta</v>
      </c>
      <c r="V706" s="17" t="str">
        <f>IF($AC706&lt;&gt;"",IF($L706&gt;0,"ATENÇÃO · apontou em dia de "&amp;LOWER($AC706)&amp;" cadastrado","Exceção cadastrada · "&amp;$AC706)&amp;IF($AD706="",""," · "&amp;$AD706),IF($E706="Férias",IF($L706&gt;0,"ATENÇÃO · apontou estando de férias no cadastro","Férias no cadastro"),IF($Y706="Férias / afastamento","Afastamento · "&amp;($Z706+$AA706-1)&amp;" dias seguidos sem apontamento",IF($Y706="Folga trabalhada","ATENÇÃO · apontou em dia de folga da escala 5x2",IF($Y706="Folga",IF(AND($D706="5x2",OR(WEEKDAY($F706,2)=6,WEEKDAY($F706,2)=7)),"Folga de fim de semana da escala 5x2",IF(AND(OR($D706="6x1",$D706="FF 6x1"),WEEKDAY($F706,2)=6,FALSE()),"Folga de fim de semana · apontou no domingo anterior",IF(AND(OR($D706="6x1",$D706="FF 6x1"),WEEKDAY($F706,2)=7,AND($A706=$A705,$L705&gt;0)),"Folga de fim de semana · apontou no sábado",IF(AND(OR($D706="6x1",$D706="FF 6x1"),OR(WEEKDAY($F706,2)=6,WEEKDAY($F706,2)=7)),"Folga de fim de semana · sem apontamento no sábado nem no domingo","Folga prevista pelo ciclo")))),IF($Y706="Indeterminado (início da série)","Sem histórico anterior — informe o dia do ciclo no Cadastro",IF($Y706="Falta de registro",IF(OR(OR($D706="6x1",$D706="FF 6x1"),$D706="5x2"),"FALTA DE REGISTRO · dia útil da escala "&amp;$E706,"FALTA DE REGISTRO · dia "&amp;$W706&amp;" de "&amp;IFERROR(INDEX(Parâmetros!$B$39:$B$48,MATCH($E706,Parâmetros!$A$39:$A$48,0)),99)&amp;" do ciclo"),IF(OR($D706="6x1",$D706="FF 6x1"),IF(OR(AND(WEEKDAY($F706,2)=6,AND($A706=$A707,$L707&gt;0)),AND(WEEKDAY($F706,2)=7,AND($A706=$A705,$L705&gt;0))),"ATENÇÃO · apontou sábado e domingo no mesmo fim de semana",IF(OR(WEEKDAY($F706,2)=6,WEEKDAY($F706,2)=7),"Jornada de fim de semana do 6x1",IF(OR($H706&gt;=Parâmetros!$E$20,$H706&lt;Parâmetros!$E$19),"ATENÇÃO · 6x1 apontou fora do horário diurno","Jornada fixa do 6x1"))),IF($D706="5x2","Jornada fixa do 5x2",IF($D706="Folguista",IF($J706=$K706,"Evidência confirma sequência","DIVERGE · sequência "&amp;$J706&amp;" × evidência "&amp;$K706),IF($K706=$E706,"Evidência confirma cadastro","DIVERGE · cadastro "&amp;$E706&amp;" × evidência "&amp;$K706)))))))))))</f>
        <v>Jornada fixa do 6x1</v>
      </c>
      <c r="W706" s="34" t="str">
        <f>IF(OR(OR($D706="6x1",$D706="FF 6x1"),$D706="5x2"),"",IF($AB706&lt;&gt;$AB705,IF(IFERROR(INDEX(Cadastro!$F$5:$F$243,$AB706),"")="",IF($L706&gt;0,1,0),IF(IFERROR(INDEX(Cadastro!$F$5:$F$243,$AB706),"")&lt;=IFERROR(INDEX(Parâmetros!$B$39:$B$48,MATCH($E706,Parâmetros!$A$39:$A$48,0)),99),IFERROR(INDEX(Cadastro!$F$5:$F$243,$AB706),""),0)),IF($L706&gt;0,IF(N($X705)&gt;0,1,N($W705)+1),IF(AND($L706=0,OR(N($W705)&gt;=IFERROR(INDEX(Parâmetros!$B$39:$B$48,MATCH($E706,Parâmetros!$A$39:$A$48,0)),99),AND(N($X705)&gt;0,N($X705)&lt;IFERROR(INDEX(Parâmetros!$C$39:$C$48,MATCH($E706,Parâmetros!$A$39:$A$48,0)),0)))),0,N($W705)+1))))</f>
        <v/>
      </c>
      <c r="X706" s="34" t="str">
        <f>IF(OR(OR($D706="6x1",$D706="FF 6x1"),$D706="5x2"),"",IF($AB706&lt;&gt;$AB705,IF(IFERROR(INDEX(Cadastro!$F$5:$F$243,$AB706),"")="",0,IF(IFERROR(INDEX(Cadastro!$F$5:$F$243,$AB706),"")&gt;IFERROR(INDEX(Parâmetros!$B$39:$B$48,MATCH($E706,Parâmetros!$A$39:$A$48,0)),99),IFERROR(INDEX(Cadastro!$F$5:$F$243,$AB706),"")-IFERROR(INDEX(Parâmetros!$B$39:$B$48,MATCH($E706,Parâmetros!$A$39:$A$48,0)),99),0)),IF(AND($L706=0,OR(N($W705)&gt;=IFERROR(INDEX(Parâmetros!$B$39:$B$48,MATCH($E706,Parâmetros!$A$39:$A$48,0)),99),AND(N($X705)&gt;0,N($X705)&lt;IFERROR(INDEX(Parâmetros!$C$39:$C$48,MATCH($E706,Parâmetros!$A$39:$A$48,0)),0)))),N($X705)+1,0)))</f>
        <v/>
      </c>
      <c r="Y706" t="str">
        <f>IF($AC706&lt;&gt;"",IF($L706&gt;0,$AC706&amp;" · com apontamento",$AC706),IF($E706="Férias",IF($L706&gt;0,"Férias · com apontamento","Férias (cadastro)"),IF(($Z706+$AA706-1)&gt;Parâmetros!$E$16,"Férias / afastamento",IF(AND($D706="5x2",OR(WEEKDAY($F706,2)=6,WEEKDAY($F706,2)=7)),IF($L706&gt;0,"Folga trabalhada","Folga"),IF($L706&gt;0,"Trabalhado",IF(OR(OR($D706="6x1",$D706="FF 6x1"),$D706="5x2"),IF(AND(OR($D706="6x1",$D706="FF 6x1"),OR(WEEKDAY($F706,2)=6,WEEKDAY($F706,2)=7)),"Folga","Falta de registro"),IF(AND($AB706&lt;&gt;$AB705,IFERROR(INDEX(Cadastro!$F$5:$F$243,$AB706),"")=""),"Indeterminado (início da série)",IF($X706&gt;0,"Folga","Falta de registro"))))))))</f>
        <v>Trabalhado</v>
      </c>
      <c r="Z706" s="34">
        <f>IF(OR($L706&gt;0,$F706&gt;Parâmetros!$E$14),0,IF($A706&lt;&gt;$A705,1,N($Z705)+1))</f>
        <v>0</v>
      </c>
      <c r="AA706" s="34">
        <f>IF(OR($L706&gt;0,$F706&gt;Parâmetros!$E$14),0,IF(OR($A706&lt;&gt;$A707,$F707&gt;Parâmetros!$E$14),1,N($AA707)+1))</f>
        <v>0</v>
      </c>
      <c r="AB706" s="31">
        <f>IFERROR(MATCH($A706&amp;"|"&amp;TEXT(_xlfn.MAXIFS(Cadastro!$E$5:$E$243,Cadastro!$A$5:$A$243,$A706,Cadastro!$E$5:$E$243,"&lt;="&amp;$F706),"yyyymmdd"),Cadastro!$I$5:$I$243,0),"")</f>
        <v>105</v>
      </c>
      <c r="AC706" t="str">
        <f>IFERROR(_xlfn.SINGLE(INDEX(Exceções!$D$5:$D$203,MATCH($A706&amp;"|"&amp;$F706,Exceções!$F$5:$F$203,0))),"")</f>
        <v/>
      </c>
      <c r="AD706" t="str">
        <f>IF($AC706="","",IFERROR(_xlfn.SINGLE(INDEX(Exceções!$E$5:$E$203,MATCH($A706&amp;"|"&amp;$F706,Exceções!$F$5:$F$203,0))),""))</f>
        <v/>
      </c>
    </row>
    <row r="707" spans="1:30" ht="15" hidden="1" customHeight="1" x14ac:dyDescent="0.25">
      <c r="A707" s="31">
        <v>11415</v>
      </c>
      <c r="B707" s="17" t="s">
        <v>50</v>
      </c>
      <c r="C707" s="17" t="str">
        <f>IFERROR(INDEX(Cadastro!$C$5:$C$243,$AB707),"NÃO INFORMADO")</f>
        <v>LUB</v>
      </c>
      <c r="D707" s="17" t="str">
        <f>IFERROR(INDEX(Cadastro!$D$5:$D$243,$AB707),"")</f>
        <v>6x1</v>
      </c>
      <c r="E707" s="17" t="str">
        <f>IFERROR(INDEX(Cadastro!$G$5:$G$243,$AB707),"")</f>
        <v>6x1</v>
      </c>
      <c r="F707" s="29">
        <v>46305</v>
      </c>
      <c r="G707" s="32" t="str">
        <f t="shared" si="66"/>
        <v>sáb</v>
      </c>
      <c r="H707" s="31">
        <f>IF($L707=0,"",_xlfn.MINIFS(Dados!$Q:$Q,Dados!$A:$A,$A707,Dados!$S:$S,$F707))</f>
        <v>438</v>
      </c>
      <c r="I707" s="31">
        <f>IF($H707="","",_xlfn.MAXIFS(Dados!$R:$R,Dados!$A:$A,$A707,Dados!$S:$S,$F707))</f>
        <v>890</v>
      </c>
      <c r="J707" s="32" t="str">
        <f>IF($D707&lt;&gt;"Folguista","",IFERROR(INDEX(Parâmetros!$D$52:$G$52,1,MIN(4,MAX(1,$W707))),""))</f>
        <v/>
      </c>
      <c r="K707" s="32" t="str">
        <f>IF(OR($AC707&lt;&gt;"",$Y707="Folga",$Y707="Folga trabalhada",$Y707="Férias (cadastro)",$Y707="Férias / afastamento",$Y707="Indeterminado (início da série)"),"",IF(OR($D707="6x1",$D707="FF 6x1"),IF(OR(WEEKDAY($F707,2)=6,WEEKDAY($F707,2)=7),"6x1 sáb/dom","6x1"),IF($D707="5x2","5x2",IF($H707="",IF($D707="Folguista",$J707,$E707),IF(OR($H707&gt;=Parâmetros!$E$18,$H707&lt;Parâmetros!$E$19),"C",IF($H707&lt;Parâmetros!$E$20,"A","B"))))))</f>
        <v>6x1 sáb/dom</v>
      </c>
      <c r="L707" s="30">
        <f>SUMIFS(Dados!$E:$E,Dados!$A:$A,$A707,Dados!$S:$S,$F707)</f>
        <v>6.37</v>
      </c>
      <c r="M707" s="30">
        <f>IFERROR(INDEX(Parâmetros!$E$6:$E$11,MATCH($K707,Parâmetros!$A$6:$A$11,0)),"")</f>
        <v>7.33</v>
      </c>
      <c r="N707" s="33">
        <f t="shared" si="67"/>
        <v>0.86903137789904505</v>
      </c>
      <c r="O707" s="33">
        <f>Parâmetros!$E$13</f>
        <v>0.8</v>
      </c>
      <c r="P707" s="32" t="str">
        <f>IF(OR($M707="",$F707&gt;Parâmetros!$E$14),"Não","Sim")</f>
        <v>Sim</v>
      </c>
      <c r="Q707" s="32" t="str">
        <f t="shared" si="68"/>
        <v>Sim</v>
      </c>
      <c r="R707" s="32" t="str">
        <f t="shared" si="69"/>
        <v>Sim</v>
      </c>
      <c r="S707" s="30">
        <f t="shared" si="70"/>
        <v>0</v>
      </c>
      <c r="T707" s="32" t="str">
        <f>IF($Q707&lt;&gt;"Sim","",IF($N707&gt;Parâmetros!$E$15,"Sim","Não"))</f>
        <v>Não</v>
      </c>
      <c r="U707" s="17" t="str">
        <f t="shared" si="71"/>
        <v>Na meta</v>
      </c>
      <c r="V707" s="17" t="str">
        <f>IF($AC707&lt;&gt;"",IF($L707&gt;0,"ATENÇÃO · apontou em dia de "&amp;LOWER($AC707)&amp;" cadastrado","Exceção cadastrada · "&amp;$AC707)&amp;IF($AD707="",""," · "&amp;$AD707),IF($E707="Férias",IF($L707&gt;0,"ATENÇÃO · apontou estando de férias no cadastro","Férias no cadastro"),IF($Y707="Férias / afastamento","Afastamento · "&amp;($Z707+$AA707-1)&amp;" dias seguidos sem apontamento",IF($Y707="Folga trabalhada","ATENÇÃO · apontou em dia de folga da escala 5x2",IF($Y707="Folga",IF(AND($D707="5x2",OR(WEEKDAY($F707,2)=6,WEEKDAY($F707,2)=7)),"Folga de fim de semana da escala 5x2",IF(AND(OR($D707="6x1",$D707="FF 6x1"),WEEKDAY($F707,2)=6,FALSE()),"Folga de fim de semana · apontou no domingo anterior",IF(AND(OR($D707="6x1",$D707="FF 6x1"),WEEKDAY($F707,2)=7,AND($A707=$A706,$L706&gt;0)),"Folga de fim de semana · apontou no sábado",IF(AND(OR($D707="6x1",$D707="FF 6x1"),OR(WEEKDAY($F707,2)=6,WEEKDAY($F707,2)=7)),"Folga de fim de semana · sem apontamento no sábado nem no domingo","Folga prevista pelo ciclo")))),IF($Y707="Indeterminado (início da série)","Sem histórico anterior — informe o dia do ciclo no Cadastro",IF($Y707="Falta de registro",IF(OR(OR($D707="6x1",$D707="FF 6x1"),$D707="5x2"),"FALTA DE REGISTRO · dia útil da escala "&amp;$E707,"FALTA DE REGISTRO · dia "&amp;$W707&amp;" de "&amp;IFERROR(INDEX(Parâmetros!$B$39:$B$48,MATCH($E707,Parâmetros!$A$39:$A$48,0)),99)&amp;" do ciclo"),IF(OR($D707="6x1",$D707="FF 6x1"),IF(OR(AND(WEEKDAY($F707,2)=6,AND($A707=$A708,$L708&gt;0)),AND(WEEKDAY($F707,2)=7,AND($A707=$A706,$L706&gt;0))),"ATENÇÃO · apontou sábado e domingo no mesmo fim de semana",IF(OR(WEEKDAY($F707,2)=6,WEEKDAY($F707,2)=7),"Jornada de fim de semana do 6x1",IF(OR($H707&gt;=Parâmetros!$E$20,$H707&lt;Parâmetros!$E$19),"ATENÇÃO · 6x1 apontou fora do horário diurno","Jornada fixa do 6x1"))),IF($D707="5x2","Jornada fixa do 5x2",IF($D707="Folguista",IF($J707=$K707,"Evidência confirma sequência","DIVERGE · sequência "&amp;$J707&amp;" × evidência "&amp;$K707),IF($K707=$E707,"Evidência confirma cadastro","DIVERGE · cadastro "&amp;$E707&amp;" × evidência "&amp;$K707)))))))))))</f>
        <v>Jornada de fim de semana do 6x1</v>
      </c>
      <c r="W707" s="34" t="str">
        <f>IF(OR(OR($D707="6x1",$D707="FF 6x1"),$D707="5x2"),"",IF($AB707&lt;&gt;$AB706,IF(IFERROR(INDEX(Cadastro!$F$5:$F$243,$AB707),"")="",IF($L707&gt;0,1,0),IF(IFERROR(INDEX(Cadastro!$F$5:$F$243,$AB707),"")&lt;=IFERROR(INDEX(Parâmetros!$B$39:$B$48,MATCH($E707,Parâmetros!$A$39:$A$48,0)),99),IFERROR(INDEX(Cadastro!$F$5:$F$243,$AB707),""),0)),IF($L707&gt;0,IF(N($X706)&gt;0,1,N($W706)+1),IF(AND($L707=0,OR(N($W706)&gt;=IFERROR(INDEX(Parâmetros!$B$39:$B$48,MATCH($E707,Parâmetros!$A$39:$A$48,0)),99),AND(N($X706)&gt;0,N($X706)&lt;IFERROR(INDEX(Parâmetros!$C$39:$C$48,MATCH($E707,Parâmetros!$A$39:$A$48,0)),0)))),0,N($W706)+1))))</f>
        <v/>
      </c>
      <c r="X707" s="34" t="str">
        <f>IF(OR(OR($D707="6x1",$D707="FF 6x1"),$D707="5x2"),"",IF($AB707&lt;&gt;$AB706,IF(IFERROR(INDEX(Cadastro!$F$5:$F$243,$AB707),"")="",0,IF(IFERROR(INDEX(Cadastro!$F$5:$F$243,$AB707),"")&gt;IFERROR(INDEX(Parâmetros!$B$39:$B$48,MATCH($E707,Parâmetros!$A$39:$A$48,0)),99),IFERROR(INDEX(Cadastro!$F$5:$F$243,$AB707),"")-IFERROR(INDEX(Parâmetros!$B$39:$B$48,MATCH($E707,Parâmetros!$A$39:$A$48,0)),99),0)),IF(AND($L707=0,OR(N($W706)&gt;=IFERROR(INDEX(Parâmetros!$B$39:$B$48,MATCH($E707,Parâmetros!$A$39:$A$48,0)),99),AND(N($X706)&gt;0,N($X706)&lt;IFERROR(INDEX(Parâmetros!$C$39:$C$48,MATCH($E707,Parâmetros!$A$39:$A$48,0)),0)))),N($X706)+1,0)))</f>
        <v/>
      </c>
      <c r="Y707" t="str">
        <f>IF($AC707&lt;&gt;"",IF($L707&gt;0,$AC707&amp;" · com apontamento",$AC707),IF($E707="Férias",IF($L707&gt;0,"Férias · com apontamento","Férias (cadastro)"),IF(($Z707+$AA707-1)&gt;Parâmetros!$E$16,"Férias / afastamento",IF(AND($D707="5x2",OR(WEEKDAY($F707,2)=6,WEEKDAY($F707,2)=7)),IF($L707&gt;0,"Folga trabalhada","Folga"),IF($L707&gt;0,"Trabalhado",IF(OR(OR($D707="6x1",$D707="FF 6x1"),$D707="5x2"),IF(AND(OR($D707="6x1",$D707="FF 6x1"),OR(WEEKDAY($F707,2)=6,WEEKDAY($F707,2)=7)),"Folga","Falta de registro"),IF(AND($AB707&lt;&gt;$AB706,IFERROR(INDEX(Cadastro!$F$5:$F$243,$AB707),"")=""),"Indeterminado (início da série)",IF($X707&gt;0,"Folga","Falta de registro"))))))))</f>
        <v>Trabalhado</v>
      </c>
      <c r="Z707" s="34">
        <f>IF(OR($L707&gt;0,$F707&gt;Parâmetros!$E$14),0,IF($A707&lt;&gt;$A706,1,N($Z706)+1))</f>
        <v>0</v>
      </c>
      <c r="AA707" s="34">
        <f>IF(OR($L707&gt;0,$F707&gt;Parâmetros!$E$14),0,IF(OR($A707&lt;&gt;$A708,$F708&gt;Parâmetros!$E$14),1,N($AA708)+1))</f>
        <v>0</v>
      </c>
      <c r="AB707" s="31">
        <f>IFERROR(MATCH($A707&amp;"|"&amp;TEXT(_xlfn.MAXIFS(Cadastro!$E$5:$E$243,Cadastro!$A$5:$A$243,$A707,Cadastro!$E$5:$E$243,"&lt;="&amp;$F707),"yyyymmdd"),Cadastro!$I$5:$I$243,0),"")</f>
        <v>105</v>
      </c>
      <c r="AC707" t="str">
        <f>IFERROR(_xlfn.SINGLE(INDEX(Exceções!$D$5:$D$203,MATCH($A707&amp;"|"&amp;$F707,Exceções!$F$5:$F$203,0))),"")</f>
        <v/>
      </c>
      <c r="AD707" t="str">
        <f>IF($AC707="","",IFERROR(_xlfn.SINGLE(INDEX(Exceções!$E$5:$E$203,MATCH($A707&amp;"|"&amp;$F707,Exceções!$F$5:$F$203,0))),""))</f>
        <v/>
      </c>
    </row>
    <row r="708" spans="1:30" ht="15" hidden="1" customHeight="1" x14ac:dyDescent="0.25">
      <c r="A708" s="31">
        <v>11415</v>
      </c>
      <c r="B708" s="17" t="s">
        <v>50</v>
      </c>
      <c r="C708" s="17" t="str">
        <f>IFERROR(INDEX(Cadastro!$C$5:$C$243,$AB708),"NÃO INFORMADO")</f>
        <v>LUB</v>
      </c>
      <c r="D708" s="17" t="str">
        <f>IFERROR(INDEX(Cadastro!$D$5:$D$243,$AB708),"")</f>
        <v>6x1</v>
      </c>
      <c r="E708" s="17" t="str">
        <f>IFERROR(INDEX(Cadastro!$G$5:$G$243,$AB708),"")</f>
        <v>6x1</v>
      </c>
      <c r="F708" s="29">
        <v>46306</v>
      </c>
      <c r="G708" s="32" t="str">
        <f t="shared" si="66"/>
        <v>dom</v>
      </c>
      <c r="H708" s="31" t="str">
        <f>IF($L708=0,"",_xlfn.MINIFS(Dados!$Q:$Q,Dados!$A:$A,$A708,Dados!$S:$S,$F708))</f>
        <v/>
      </c>
      <c r="I708" s="31" t="str">
        <f>IF($H708="","",_xlfn.MAXIFS(Dados!$R:$R,Dados!$A:$A,$A708,Dados!$S:$S,$F708))</f>
        <v/>
      </c>
      <c r="J708" s="32" t="str">
        <f>IF($D708&lt;&gt;"Folguista","",IFERROR(INDEX(Parâmetros!$D$52:$G$52,1,MIN(4,MAX(1,$W708))),""))</f>
        <v/>
      </c>
      <c r="K708" s="32" t="str">
        <f>IF(OR($AC708&lt;&gt;"",$Y708="Folga",$Y708="Folga trabalhada",$Y708="Férias (cadastro)",$Y708="Férias / afastamento",$Y708="Indeterminado (início da série)"),"",IF(OR($D708="6x1",$D708="FF 6x1"),IF(OR(WEEKDAY($F708,2)=6,WEEKDAY($F708,2)=7),"6x1 sáb/dom","6x1"),IF($D708="5x2","5x2",IF($H708="",IF($D708="Folguista",$J708,$E708),IF(OR($H708&gt;=Parâmetros!$E$18,$H708&lt;Parâmetros!$E$19),"C",IF($H708&lt;Parâmetros!$E$20,"A","B"))))))</f>
        <v/>
      </c>
      <c r="L708" s="30">
        <f>SUMIFS(Dados!$E:$E,Dados!$A:$A,$A708,Dados!$S:$S,$F708)</f>
        <v>0</v>
      </c>
      <c r="M708" s="30" t="str">
        <f>IFERROR(INDEX(Parâmetros!$E$6:$E$11,MATCH($K708,Parâmetros!$A$6:$A$11,0)),"")</f>
        <v/>
      </c>
      <c r="N708" s="33" t="str">
        <f t="shared" si="67"/>
        <v/>
      </c>
      <c r="O708" s="33">
        <f>Parâmetros!$E$13</f>
        <v>0.8</v>
      </c>
      <c r="P708" s="32" t="str">
        <f>IF(OR($M708="",$F708&gt;Parâmetros!$E$14),"Não","Sim")</f>
        <v>Não</v>
      </c>
      <c r="Q708" s="32" t="str">
        <f t="shared" si="68"/>
        <v/>
      </c>
      <c r="R708" s="32" t="str">
        <f t="shared" si="69"/>
        <v/>
      </c>
      <c r="S708" s="30" t="str">
        <f t="shared" si="70"/>
        <v/>
      </c>
      <c r="T708" s="32" t="str">
        <f>IF($Q708&lt;&gt;"Sim","",IF($N708&gt;Parâmetros!$E$15,"Sim","Não"))</f>
        <v/>
      </c>
      <c r="U708" s="17" t="str">
        <f t="shared" si="71"/>
        <v>Folga</v>
      </c>
      <c r="V708" s="17" t="str">
        <f>IF($AC708&lt;&gt;"",IF($L708&gt;0,"ATENÇÃO · apontou em dia de "&amp;LOWER($AC708)&amp;" cadastrado","Exceção cadastrada · "&amp;$AC708)&amp;IF($AD708="",""," · "&amp;$AD708),IF($E708="Férias",IF($L708&gt;0,"ATENÇÃO · apontou estando de férias no cadastro","Férias no cadastro"),IF($Y708="Férias / afastamento","Afastamento · "&amp;($Z708+$AA708-1)&amp;" dias seguidos sem apontamento",IF($Y708="Folga trabalhada","ATENÇÃO · apontou em dia de folga da escala 5x2",IF($Y708="Folga",IF(AND($D708="5x2",OR(WEEKDAY($F708,2)=6,WEEKDAY($F708,2)=7)),"Folga de fim de semana da escala 5x2",IF(AND(OR($D708="6x1",$D708="FF 6x1"),WEEKDAY($F708,2)=6,FALSE()),"Folga de fim de semana · apontou no domingo anterior",IF(AND(OR($D708="6x1",$D708="FF 6x1"),WEEKDAY($F708,2)=7,AND($A708=$A707,$L707&gt;0)),"Folga de fim de semana · apontou no sábado",IF(AND(OR($D708="6x1",$D708="FF 6x1"),OR(WEEKDAY($F708,2)=6,WEEKDAY($F708,2)=7)),"Folga de fim de semana · sem apontamento no sábado nem no domingo","Folga prevista pelo ciclo")))),IF($Y708="Indeterminado (início da série)","Sem histórico anterior — informe o dia do ciclo no Cadastro",IF($Y708="Falta de registro",IF(OR(OR($D708="6x1",$D708="FF 6x1"),$D708="5x2"),"FALTA DE REGISTRO · dia útil da escala "&amp;$E708,"FALTA DE REGISTRO · dia "&amp;$W708&amp;" de "&amp;IFERROR(INDEX(Parâmetros!$B$39:$B$48,MATCH($E708,Parâmetros!$A$39:$A$48,0)),99)&amp;" do ciclo"),IF(OR($D708="6x1",$D708="FF 6x1"),IF(OR(AND(WEEKDAY($F708,2)=6,AND($A708=$A709,$L709&gt;0)),AND(WEEKDAY($F708,2)=7,AND($A708=$A707,$L707&gt;0))),"ATENÇÃO · apontou sábado e domingo no mesmo fim de semana",IF(OR(WEEKDAY($F708,2)=6,WEEKDAY($F708,2)=7),"Jornada de fim de semana do 6x1",IF(OR($H708&gt;=Parâmetros!$E$20,$H708&lt;Parâmetros!$E$19),"ATENÇÃO · 6x1 apontou fora do horário diurno","Jornada fixa do 6x1"))),IF($D708="5x2","Jornada fixa do 5x2",IF($D708="Folguista",IF($J708=$K708,"Evidência confirma sequência","DIVERGE · sequência "&amp;$J708&amp;" × evidência "&amp;$K708),IF($K708=$E708,"Evidência confirma cadastro","DIVERGE · cadastro "&amp;$E708&amp;" × evidência "&amp;$K708)))))))))))</f>
        <v>Folga de fim de semana · apontou no sábado</v>
      </c>
      <c r="W708" s="34" t="str">
        <f>IF(OR(OR($D708="6x1",$D708="FF 6x1"),$D708="5x2"),"",IF($AB708&lt;&gt;$AB707,IF(IFERROR(INDEX(Cadastro!$F$5:$F$243,$AB708),"")="",IF($L708&gt;0,1,0),IF(IFERROR(INDEX(Cadastro!$F$5:$F$243,$AB708),"")&lt;=IFERROR(INDEX(Parâmetros!$B$39:$B$48,MATCH($E708,Parâmetros!$A$39:$A$48,0)),99),IFERROR(INDEX(Cadastro!$F$5:$F$243,$AB708),""),0)),IF($L708&gt;0,IF(N($X707)&gt;0,1,N($W707)+1),IF(AND($L708=0,OR(N($W707)&gt;=IFERROR(INDEX(Parâmetros!$B$39:$B$48,MATCH($E708,Parâmetros!$A$39:$A$48,0)),99),AND(N($X707)&gt;0,N($X707)&lt;IFERROR(INDEX(Parâmetros!$C$39:$C$48,MATCH($E708,Parâmetros!$A$39:$A$48,0)),0)))),0,N($W707)+1))))</f>
        <v/>
      </c>
      <c r="X708" s="34" t="str">
        <f>IF(OR(OR($D708="6x1",$D708="FF 6x1"),$D708="5x2"),"",IF($AB708&lt;&gt;$AB707,IF(IFERROR(INDEX(Cadastro!$F$5:$F$243,$AB708),"")="",0,IF(IFERROR(INDEX(Cadastro!$F$5:$F$243,$AB708),"")&gt;IFERROR(INDEX(Parâmetros!$B$39:$B$48,MATCH($E708,Parâmetros!$A$39:$A$48,0)),99),IFERROR(INDEX(Cadastro!$F$5:$F$243,$AB708),"")-IFERROR(INDEX(Parâmetros!$B$39:$B$48,MATCH($E708,Parâmetros!$A$39:$A$48,0)),99),0)),IF(AND($L708=0,OR(N($W707)&gt;=IFERROR(INDEX(Parâmetros!$B$39:$B$48,MATCH($E708,Parâmetros!$A$39:$A$48,0)),99),AND(N($X707)&gt;0,N($X707)&lt;IFERROR(INDEX(Parâmetros!$C$39:$C$48,MATCH($E708,Parâmetros!$A$39:$A$48,0)),0)))),N($X707)+1,0)))</f>
        <v/>
      </c>
      <c r="Y708" t="str">
        <f>IF($AC708&lt;&gt;"",IF($L708&gt;0,$AC708&amp;" · com apontamento",$AC708),IF($E708="Férias",IF($L708&gt;0,"Férias · com apontamento","Férias (cadastro)"),IF(($Z708+$AA708-1)&gt;Parâmetros!$E$16,"Férias / afastamento",IF(AND($D708="5x2",OR(WEEKDAY($F708,2)=6,WEEKDAY($F708,2)=7)),IF($L708&gt;0,"Folga trabalhada","Folga"),IF($L708&gt;0,"Trabalhado",IF(OR(OR($D708="6x1",$D708="FF 6x1"),$D708="5x2"),IF(AND(OR($D708="6x1",$D708="FF 6x1"),OR(WEEKDAY($F708,2)=6,WEEKDAY($F708,2)=7)),"Folga","Falta de registro"),IF(AND($AB708&lt;&gt;$AB707,IFERROR(INDEX(Cadastro!$F$5:$F$243,$AB708),"")=""),"Indeterminado (início da série)",IF($X708&gt;0,"Folga","Falta de registro"))))))))</f>
        <v>Folga</v>
      </c>
      <c r="Z708" s="34">
        <f>IF(OR($L708&gt;0,$F708&gt;Parâmetros!$E$14),0,IF($A708&lt;&gt;$A707,1,N($Z707)+1))</f>
        <v>1</v>
      </c>
      <c r="AA708" s="34">
        <f>IF(OR($L708&gt;0,$F708&gt;Parâmetros!$E$14),0,IF(OR($A708&lt;&gt;$A709,$F709&gt;Parâmetros!$E$14),1,N($AA709)+1))</f>
        <v>1</v>
      </c>
      <c r="AB708" s="31">
        <f>IFERROR(MATCH($A708&amp;"|"&amp;TEXT(_xlfn.MAXIFS(Cadastro!$E$5:$E$243,Cadastro!$A$5:$A$243,$A708,Cadastro!$E$5:$E$243,"&lt;="&amp;$F708),"yyyymmdd"),Cadastro!$I$5:$I$243,0),"")</f>
        <v>105</v>
      </c>
      <c r="AC708" t="str">
        <f>IFERROR(_xlfn.SINGLE(INDEX(Exceções!$D$5:$D$203,MATCH($A708&amp;"|"&amp;$F708,Exceções!$F$5:$F$203,0))),"")</f>
        <v/>
      </c>
      <c r="AD708" t="str">
        <f>IF($AC708="","",IFERROR(_xlfn.SINGLE(INDEX(Exceções!$E$5:$E$203,MATCH($A708&amp;"|"&amp;$F708,Exceções!$F$5:$F$203,0))),""))</f>
        <v/>
      </c>
    </row>
    <row r="709" spans="1:30" ht="15" hidden="1" customHeight="1" x14ac:dyDescent="0.25">
      <c r="A709" s="31">
        <v>11415</v>
      </c>
      <c r="B709" s="17" t="s">
        <v>50</v>
      </c>
      <c r="C709" s="17" t="str">
        <f>IFERROR(INDEX(Cadastro!$C$5:$C$243,$AB709),"NÃO INFORMADO")</f>
        <v>LUB</v>
      </c>
      <c r="D709" s="17" t="str">
        <f>IFERROR(INDEX(Cadastro!$D$5:$D$243,$AB709),"")</f>
        <v>A</v>
      </c>
      <c r="E709" s="17" t="str">
        <f>IFERROR(INDEX(Cadastro!$G$5:$G$243,$AB709),"")</f>
        <v>A</v>
      </c>
      <c r="F709" s="29">
        <v>46307</v>
      </c>
      <c r="G709" s="32" t="str">
        <f t="shared" si="66"/>
        <v>seg</v>
      </c>
      <c r="H709" s="31">
        <f>IF($L709=0,"",_xlfn.MINIFS(Dados!$Q:$Q,Dados!$A:$A,$A709,Dados!$S:$S,$F709))</f>
        <v>435</v>
      </c>
      <c r="I709" s="31">
        <f>IF($H709="","",_xlfn.MAXIFS(Dados!$R:$R,Dados!$A:$A,$A709,Dados!$S:$S,$F709))</f>
        <v>990</v>
      </c>
      <c r="J709" s="32" t="str">
        <f>IF($D709&lt;&gt;"Folguista","",IFERROR(INDEX(Parâmetros!$D$52:$G$52,1,MIN(4,MAX(1,$W709))),""))</f>
        <v/>
      </c>
      <c r="K709" s="32" t="str">
        <f>IF(OR($AC709&lt;&gt;"",$Y709="Folga",$Y709="Folga trabalhada",$Y709="Férias (cadastro)",$Y709="Férias / afastamento",$Y709="Indeterminado (início da série)"),"",IF(OR($D709="6x1",$D709="FF 6x1"),IF(OR(WEEKDAY($F709,2)=6,WEEKDAY($F709,2)=7),"6x1 sáb/dom","6x1"),IF($D709="5x2","5x2",IF($H709="",IF($D709="Folguista",$J709,$E709),IF(OR($H709&gt;=Parâmetros!$E$18,$H709&lt;Parâmetros!$E$19),"C",IF($H709&lt;Parâmetros!$E$20,"A","B"))))))</f>
        <v>A</v>
      </c>
      <c r="L709" s="30">
        <f>SUMIFS(Dados!$E:$E,Dados!$A:$A,$A709,Dados!$S:$S,$F709)</f>
        <v>6.5</v>
      </c>
      <c r="M709" s="30">
        <f>IFERROR(INDEX(Parâmetros!$E$6:$E$11,MATCH($K709,Parâmetros!$A$6:$A$11,0)),"")</f>
        <v>7.58</v>
      </c>
      <c r="N709" s="33">
        <f t="shared" si="67"/>
        <v>0.85751978891820579</v>
      </c>
      <c r="O709" s="33">
        <f>Parâmetros!$E$13</f>
        <v>0.8</v>
      </c>
      <c r="P709" s="32" t="str">
        <f>IF(OR($M709="",$F709&gt;Parâmetros!$E$14),"Não","Sim")</f>
        <v>Sim</v>
      </c>
      <c r="Q709" s="32" t="str">
        <f t="shared" si="68"/>
        <v>Sim</v>
      </c>
      <c r="R709" s="32" t="str">
        <f t="shared" si="69"/>
        <v>Sim</v>
      </c>
      <c r="S709" s="30">
        <f t="shared" si="70"/>
        <v>0</v>
      </c>
      <c r="T709" s="32" t="str">
        <f>IF($Q709&lt;&gt;"Sim","",IF($N709&gt;Parâmetros!$E$15,"Sim","Não"))</f>
        <v>Não</v>
      </c>
      <c r="U709" s="17" t="str">
        <f t="shared" si="71"/>
        <v>Na meta</v>
      </c>
      <c r="V709" s="17" t="str">
        <f>IF($AC709&lt;&gt;"",IF($L709&gt;0,"ATENÇÃO · apontou em dia de "&amp;LOWER($AC709)&amp;" cadastrado","Exceção cadastrada · "&amp;$AC709)&amp;IF($AD709="",""," · "&amp;$AD709),IF($E709="Férias",IF($L709&gt;0,"ATENÇÃO · apontou estando de férias no cadastro","Férias no cadastro"),IF($Y709="Férias / afastamento","Afastamento · "&amp;($Z709+$AA709-1)&amp;" dias seguidos sem apontamento",IF($Y709="Folga trabalhada","ATENÇÃO · apontou em dia de folga da escala 5x2",IF($Y709="Folga",IF(AND($D709="5x2",OR(WEEKDAY($F709,2)=6,WEEKDAY($F709,2)=7)),"Folga de fim de semana da escala 5x2",IF(AND(OR($D709="6x1",$D709="FF 6x1"),WEEKDAY($F709,2)=6,FALSE()),"Folga de fim de semana · apontou no domingo anterior",IF(AND(OR($D709="6x1",$D709="FF 6x1"),WEEKDAY($F709,2)=7,AND($A709=$A708,$L708&gt;0)),"Folga de fim de semana · apontou no sábado",IF(AND(OR($D709="6x1",$D709="FF 6x1"),OR(WEEKDAY($F709,2)=6,WEEKDAY($F709,2)=7)),"Folga de fim de semana · sem apontamento no sábado nem no domingo","Folga prevista pelo ciclo")))),IF($Y709="Indeterminado (início da série)","Sem histórico anterior — informe o dia do ciclo no Cadastro",IF($Y709="Falta de registro",IF(OR(OR($D709="6x1",$D709="FF 6x1"),$D709="5x2"),"FALTA DE REGISTRO · dia útil da escala "&amp;$E709,"FALTA DE REGISTRO · dia "&amp;$W709&amp;" de "&amp;IFERROR(INDEX(Parâmetros!$B$39:$B$48,MATCH($E709,Parâmetros!$A$39:$A$48,0)),99)&amp;" do ciclo"),IF(OR($D709="6x1",$D709="FF 6x1"),IF(OR(AND(WEEKDAY($F709,2)=6,AND($A709=$A710,$L710&gt;0)),AND(WEEKDAY($F709,2)=7,AND($A709=$A708,$L708&gt;0))),"ATENÇÃO · apontou sábado e domingo no mesmo fim de semana",IF(OR(WEEKDAY($F709,2)=6,WEEKDAY($F709,2)=7),"Jornada de fim de semana do 6x1",IF(OR($H709&gt;=Parâmetros!$E$20,$H709&lt;Parâmetros!$E$19),"ATENÇÃO · 6x1 apontou fora do horário diurno","Jornada fixa do 6x1"))),IF($D709="5x2","Jornada fixa do 5x2",IF($D709="Folguista",IF($J709=$K709,"Evidência confirma sequência","DIVERGE · sequência "&amp;$J709&amp;" × evidência "&amp;$K709),IF($K709=$E709,"Evidência confirma cadastro","DIVERGE · cadastro "&amp;$E709&amp;" × evidência "&amp;$K709)))))))))))</f>
        <v>Evidência confirma cadastro</v>
      </c>
      <c r="W709" s="34">
        <f>IF(OR(OR($D709="6x1",$D709="FF 6x1"),$D709="5x2"),"",IF($AB709&lt;&gt;$AB708,IF(IFERROR(INDEX(Cadastro!$F$5:$F$243,$AB709),"")="",IF($L709&gt;0,1,0),IF(IFERROR(INDEX(Cadastro!$F$5:$F$243,$AB709),"")&lt;=IFERROR(INDEX(Parâmetros!$B$39:$B$48,MATCH($E709,Parâmetros!$A$39:$A$48,0)),99),IFERROR(INDEX(Cadastro!$F$5:$F$243,$AB709),""),0)),IF($L709&gt;0,IF(N($X708)&gt;0,1,N($W708)+1),IF(AND($L709=0,OR(N($W708)&gt;=IFERROR(INDEX(Parâmetros!$B$39:$B$48,MATCH($E709,Parâmetros!$A$39:$A$48,0)),99),AND(N($X708)&gt;0,N($X708)&lt;IFERROR(INDEX(Parâmetros!$C$39:$C$48,MATCH($E709,Parâmetros!$A$39:$A$48,0)),0)))),0,N($W708)+1))))</f>
        <v>1</v>
      </c>
      <c r="X709" s="34">
        <f>IF(OR(OR($D709="6x1",$D709="FF 6x1"),$D709="5x2"),"",IF($AB709&lt;&gt;$AB708,IF(IFERROR(INDEX(Cadastro!$F$5:$F$243,$AB709),"")="",0,IF(IFERROR(INDEX(Cadastro!$F$5:$F$243,$AB709),"")&gt;IFERROR(INDEX(Parâmetros!$B$39:$B$48,MATCH($E709,Parâmetros!$A$39:$A$48,0)),99),IFERROR(INDEX(Cadastro!$F$5:$F$243,$AB709),"")-IFERROR(INDEX(Parâmetros!$B$39:$B$48,MATCH($E709,Parâmetros!$A$39:$A$48,0)),99),0)),IF(AND($L709=0,OR(N($W708)&gt;=IFERROR(INDEX(Parâmetros!$B$39:$B$48,MATCH($E709,Parâmetros!$A$39:$A$48,0)),99),AND(N($X708)&gt;0,N($X708)&lt;IFERROR(INDEX(Parâmetros!$C$39:$C$48,MATCH($E709,Parâmetros!$A$39:$A$48,0)),0)))),N($X708)+1,0)))</f>
        <v>0</v>
      </c>
      <c r="Y709" t="str">
        <f>IF($AC709&lt;&gt;"",IF($L709&gt;0,$AC709&amp;" · com apontamento",$AC709),IF($E709="Férias",IF($L709&gt;0,"Férias · com apontamento","Férias (cadastro)"),IF(($Z709+$AA709-1)&gt;Parâmetros!$E$16,"Férias / afastamento",IF(AND($D709="5x2",OR(WEEKDAY($F709,2)=6,WEEKDAY($F709,2)=7)),IF($L709&gt;0,"Folga trabalhada","Folga"),IF($L709&gt;0,"Trabalhado",IF(OR(OR($D709="6x1",$D709="FF 6x1"),$D709="5x2"),IF(AND(OR($D709="6x1",$D709="FF 6x1"),OR(WEEKDAY($F709,2)=6,WEEKDAY($F709,2)=7)),"Folga","Falta de registro"),IF(AND($AB709&lt;&gt;$AB708,IFERROR(INDEX(Cadastro!$F$5:$F$243,$AB709),"")=""),"Indeterminado (início da série)",IF($X709&gt;0,"Folga","Falta de registro"))))))))</f>
        <v>Trabalhado</v>
      </c>
      <c r="Z709" s="34">
        <f>IF(OR($L709&gt;0,$F709&gt;Parâmetros!$E$14),0,IF($A709&lt;&gt;$A708,1,N($Z708)+1))</f>
        <v>0</v>
      </c>
      <c r="AA709" s="34">
        <f>IF(OR($L709&gt;0,$F709&gt;Parâmetros!$E$14),0,IF(OR($A709&lt;&gt;$A710,$F710&gt;Parâmetros!$E$14),1,N($AA710)+1))</f>
        <v>0</v>
      </c>
      <c r="AB709" s="31">
        <f>IFERROR(MATCH($A709&amp;"|"&amp;TEXT(_xlfn.MAXIFS(Cadastro!$E$5:$E$243,Cadastro!$A$5:$A$243,$A709,Cadastro!$E$5:$E$243,"&lt;="&amp;$F709),"yyyymmdd"),Cadastro!$I$5:$I$243,0),"")</f>
        <v>106</v>
      </c>
      <c r="AC709" t="str">
        <f>IFERROR(_xlfn.SINGLE(INDEX(Exceções!$D$5:$D$203,MATCH($A709&amp;"|"&amp;$F709,Exceções!$F$5:$F$203,0))),"")</f>
        <v/>
      </c>
      <c r="AD709" t="str">
        <f>IF($AC709="","",IFERROR(_xlfn.SINGLE(INDEX(Exceções!$E$5:$E$203,MATCH($A709&amp;"|"&amp;$F709,Exceções!$F$5:$F$203,0))),""))</f>
        <v/>
      </c>
    </row>
    <row r="710" spans="1:30" ht="15" hidden="1" customHeight="1" x14ac:dyDescent="0.25">
      <c r="A710" s="31">
        <v>11415</v>
      </c>
      <c r="B710" s="17" t="s">
        <v>50</v>
      </c>
      <c r="C710" s="17" t="str">
        <f>IFERROR(INDEX(Cadastro!$C$5:$C$243,$AB710),"NÃO INFORMADO")</f>
        <v>LUB</v>
      </c>
      <c r="D710" s="17" t="str">
        <f>IFERROR(INDEX(Cadastro!$D$5:$D$243,$AB710),"")</f>
        <v>6x1</v>
      </c>
      <c r="E710" s="17" t="str">
        <f>IFERROR(INDEX(Cadastro!$G$5:$G$243,$AB710),"")</f>
        <v>6x1</v>
      </c>
      <c r="F710" s="29">
        <v>46308</v>
      </c>
      <c r="G710" s="32" t="str">
        <f t="shared" si="66"/>
        <v>ter</v>
      </c>
      <c r="H710" s="31">
        <f>IF($L710=0,"",_xlfn.MINIFS(Dados!$Q:$Q,Dados!$A:$A,$A710,Dados!$S:$S,$F710))</f>
        <v>430</v>
      </c>
      <c r="I710" s="31">
        <f>IF($H710="","",_xlfn.MAXIFS(Dados!$R:$R,Dados!$A:$A,$A710,Dados!$S:$S,$F710))</f>
        <v>986</v>
      </c>
      <c r="J710" s="32" t="str">
        <f>IF($D710&lt;&gt;"Folguista","",IFERROR(INDEX(Parâmetros!$D$52:$G$52,1,MIN(4,MAX(1,$W710))),""))</f>
        <v/>
      </c>
      <c r="K710" s="32" t="str">
        <f>IF(OR($AC710&lt;&gt;"",$Y710="Folga",$Y710="Folga trabalhada",$Y710="Férias (cadastro)",$Y710="Férias / afastamento",$Y710="Indeterminado (início da série)"),"",IF(OR($D710="6x1",$D710="FF 6x1"),IF(OR(WEEKDAY($F710,2)=6,WEEKDAY($F710,2)=7),"6x1 sáb/dom","6x1"),IF($D710="5x2","5x2",IF($H710="",IF($D710="Folguista",$J710,$E710),IF(OR($H710&gt;=Parâmetros!$E$18,$H710&lt;Parâmetros!$E$19),"C",IF($H710&lt;Parâmetros!$E$20,"A","B"))))))</f>
        <v>6x1</v>
      </c>
      <c r="L710" s="30">
        <f>SUMIFS(Dados!$E:$E,Dados!$A:$A,$A710,Dados!$S:$S,$F710)</f>
        <v>7.76</v>
      </c>
      <c r="M710" s="30">
        <f>IFERROR(INDEX(Parâmetros!$E$6:$E$11,MATCH($K710,Parâmetros!$A$6:$A$11,0)),"")</f>
        <v>8.8000000000000007</v>
      </c>
      <c r="N710" s="33">
        <f t="shared" si="67"/>
        <v>0.88181818181818172</v>
      </c>
      <c r="O710" s="33">
        <f>Parâmetros!$E$13</f>
        <v>0.8</v>
      </c>
      <c r="P710" s="32" t="str">
        <f>IF(OR($M710="",$F710&gt;Parâmetros!$E$14),"Não","Sim")</f>
        <v>Sim</v>
      </c>
      <c r="Q710" s="32" t="str">
        <f t="shared" si="68"/>
        <v>Sim</v>
      </c>
      <c r="R710" s="32" t="str">
        <f t="shared" si="69"/>
        <v>Sim</v>
      </c>
      <c r="S710" s="30">
        <f t="shared" si="70"/>
        <v>0</v>
      </c>
      <c r="T710" s="32" t="str">
        <f>IF($Q710&lt;&gt;"Sim","",IF($N710&gt;Parâmetros!$E$15,"Sim","Não"))</f>
        <v>Não</v>
      </c>
      <c r="U710" s="17" t="str">
        <f t="shared" si="71"/>
        <v>Na meta</v>
      </c>
      <c r="V710" s="17" t="str">
        <f>IF($AC710&lt;&gt;"",IF($L710&gt;0,"ATENÇÃO · apontou em dia de "&amp;LOWER($AC710)&amp;" cadastrado","Exceção cadastrada · "&amp;$AC710)&amp;IF($AD710="",""," · "&amp;$AD710),IF($E710="Férias",IF($L710&gt;0,"ATENÇÃO · apontou estando de férias no cadastro","Férias no cadastro"),IF($Y710="Férias / afastamento","Afastamento · "&amp;($Z710+$AA710-1)&amp;" dias seguidos sem apontamento",IF($Y710="Folga trabalhada","ATENÇÃO · apontou em dia de folga da escala 5x2",IF($Y710="Folga",IF(AND($D710="5x2",OR(WEEKDAY($F710,2)=6,WEEKDAY($F710,2)=7)),"Folga de fim de semana da escala 5x2",IF(AND(OR($D710="6x1",$D710="FF 6x1"),WEEKDAY($F710,2)=6,FALSE()),"Folga de fim de semana · apontou no domingo anterior",IF(AND(OR($D710="6x1",$D710="FF 6x1"),WEEKDAY($F710,2)=7,AND($A710=$A709,$L709&gt;0)),"Folga de fim de semana · apontou no sábado",IF(AND(OR($D710="6x1",$D710="FF 6x1"),OR(WEEKDAY($F710,2)=6,WEEKDAY($F710,2)=7)),"Folga de fim de semana · sem apontamento no sábado nem no domingo","Folga prevista pelo ciclo")))),IF($Y710="Indeterminado (início da série)","Sem histórico anterior — informe o dia do ciclo no Cadastro",IF($Y710="Falta de registro",IF(OR(OR($D710="6x1",$D710="FF 6x1"),$D710="5x2"),"FALTA DE REGISTRO · dia útil da escala "&amp;$E710,"FALTA DE REGISTRO · dia "&amp;$W710&amp;" de "&amp;IFERROR(INDEX(Parâmetros!$B$39:$B$48,MATCH($E710,Parâmetros!$A$39:$A$48,0)),99)&amp;" do ciclo"),IF(OR($D710="6x1",$D710="FF 6x1"),IF(OR(AND(WEEKDAY($F710,2)=6,AND($A710=$A711,$L711&gt;0)),AND(WEEKDAY($F710,2)=7,AND($A710=$A709,$L709&gt;0))),"ATENÇÃO · apontou sábado e domingo no mesmo fim de semana",IF(OR(WEEKDAY($F710,2)=6,WEEKDAY($F710,2)=7),"Jornada de fim de semana do 6x1",IF(OR($H710&gt;=Parâmetros!$E$20,$H710&lt;Parâmetros!$E$19),"ATENÇÃO · 6x1 apontou fora do horário diurno","Jornada fixa do 6x1"))),IF($D710="5x2","Jornada fixa do 5x2",IF($D710="Folguista",IF($J710=$K710,"Evidência confirma sequência","DIVERGE · sequência "&amp;$J710&amp;" × evidência "&amp;$K710),IF($K710=$E710,"Evidência confirma cadastro","DIVERGE · cadastro "&amp;$E710&amp;" × evidência "&amp;$K710)))))))))))</f>
        <v>Jornada fixa do 6x1</v>
      </c>
      <c r="W710" s="34" t="str">
        <f>IF(OR(OR($D710="6x1",$D710="FF 6x1"),$D710="5x2"),"",IF($AB710&lt;&gt;$AB709,IF(IFERROR(INDEX(Cadastro!$F$5:$F$243,$AB710),"")="",IF($L710&gt;0,1,0),IF(IFERROR(INDEX(Cadastro!$F$5:$F$243,$AB710),"")&lt;=IFERROR(INDEX(Parâmetros!$B$39:$B$48,MATCH($E710,Parâmetros!$A$39:$A$48,0)),99),IFERROR(INDEX(Cadastro!$F$5:$F$243,$AB710),""),0)),IF($L710&gt;0,IF(N($X709)&gt;0,1,N($W709)+1),IF(AND($L710=0,OR(N($W709)&gt;=IFERROR(INDEX(Parâmetros!$B$39:$B$48,MATCH($E710,Parâmetros!$A$39:$A$48,0)),99),AND(N($X709)&gt;0,N($X709)&lt;IFERROR(INDEX(Parâmetros!$C$39:$C$48,MATCH($E710,Parâmetros!$A$39:$A$48,0)),0)))),0,N($W709)+1))))</f>
        <v/>
      </c>
      <c r="X710" s="34" t="str">
        <f>IF(OR(OR($D710="6x1",$D710="FF 6x1"),$D710="5x2"),"",IF($AB710&lt;&gt;$AB709,IF(IFERROR(INDEX(Cadastro!$F$5:$F$243,$AB710),"")="",0,IF(IFERROR(INDEX(Cadastro!$F$5:$F$243,$AB710),"")&gt;IFERROR(INDEX(Parâmetros!$B$39:$B$48,MATCH($E710,Parâmetros!$A$39:$A$48,0)),99),IFERROR(INDEX(Cadastro!$F$5:$F$243,$AB710),"")-IFERROR(INDEX(Parâmetros!$B$39:$B$48,MATCH($E710,Parâmetros!$A$39:$A$48,0)),99),0)),IF(AND($L710=0,OR(N($W709)&gt;=IFERROR(INDEX(Parâmetros!$B$39:$B$48,MATCH($E710,Parâmetros!$A$39:$A$48,0)),99),AND(N($X709)&gt;0,N($X709)&lt;IFERROR(INDEX(Parâmetros!$C$39:$C$48,MATCH($E710,Parâmetros!$A$39:$A$48,0)),0)))),N($X709)+1,0)))</f>
        <v/>
      </c>
      <c r="Y710" t="str">
        <f>IF($AC710&lt;&gt;"",IF($L710&gt;0,$AC710&amp;" · com apontamento",$AC710),IF($E710="Férias",IF($L710&gt;0,"Férias · com apontamento","Férias (cadastro)"),IF(($Z710+$AA710-1)&gt;Parâmetros!$E$16,"Férias / afastamento",IF(AND($D710="5x2",OR(WEEKDAY($F710,2)=6,WEEKDAY($F710,2)=7)),IF($L710&gt;0,"Folga trabalhada","Folga"),IF($L710&gt;0,"Trabalhado",IF(OR(OR($D710="6x1",$D710="FF 6x1"),$D710="5x2"),IF(AND(OR($D710="6x1",$D710="FF 6x1"),OR(WEEKDAY($F710,2)=6,WEEKDAY($F710,2)=7)),"Folga","Falta de registro"),IF(AND($AB710&lt;&gt;$AB709,IFERROR(INDEX(Cadastro!$F$5:$F$243,$AB710),"")=""),"Indeterminado (início da série)",IF($X710&gt;0,"Folga","Falta de registro"))))))))</f>
        <v>Trabalhado</v>
      </c>
      <c r="Z710" s="34">
        <f>IF(OR($L710&gt;0,$F710&gt;Parâmetros!$E$14),0,IF($A710&lt;&gt;$A709,1,N($Z709)+1))</f>
        <v>0</v>
      </c>
      <c r="AA710" s="34">
        <f>IF(OR($L710&gt;0,$F710&gt;Parâmetros!$E$14),0,IF(OR($A710&lt;&gt;$A711,$F711&gt;Parâmetros!$E$14),1,N($AA711)+1))</f>
        <v>0</v>
      </c>
      <c r="AB710" s="31">
        <f>IFERROR(MATCH($A710&amp;"|"&amp;TEXT(_xlfn.MAXIFS(Cadastro!$E$5:$E$243,Cadastro!$A$5:$A$243,$A710,Cadastro!$E$5:$E$243,"&lt;="&amp;$F710),"yyyymmdd"),Cadastro!$I$5:$I$243,0),"")</f>
        <v>107</v>
      </c>
      <c r="AC710" t="str">
        <f>IFERROR(_xlfn.SINGLE(INDEX(Exceções!$D$5:$D$203,MATCH($A710&amp;"|"&amp;$F710,Exceções!$F$5:$F$203,0))),"")</f>
        <v/>
      </c>
      <c r="AD710" t="str">
        <f>IF($AC710="","",IFERROR(_xlfn.SINGLE(INDEX(Exceções!$E$5:$E$203,MATCH($A710&amp;"|"&amp;$F710,Exceções!$F$5:$F$203,0))),""))</f>
        <v/>
      </c>
    </row>
    <row r="711" spans="1:30" ht="15" hidden="1" customHeight="1" x14ac:dyDescent="0.25">
      <c r="A711" s="31">
        <v>11415</v>
      </c>
      <c r="B711" s="17" t="s">
        <v>50</v>
      </c>
      <c r="C711" s="17" t="str">
        <f>IFERROR(INDEX(Cadastro!$C$5:$C$243,$AB711),"NÃO INFORMADO")</f>
        <v>LUB</v>
      </c>
      <c r="D711" s="17" t="str">
        <f>IFERROR(INDEX(Cadastro!$D$5:$D$243,$AB711),"")</f>
        <v>6x1</v>
      </c>
      <c r="E711" s="17" t="str">
        <f>IFERROR(INDEX(Cadastro!$G$5:$G$243,$AB711),"")</f>
        <v>6x1</v>
      </c>
      <c r="F711" s="29">
        <v>46309</v>
      </c>
      <c r="G711" s="32" t="str">
        <f t="shared" si="66"/>
        <v>qua</v>
      </c>
      <c r="H711" s="31">
        <f>IF($L711=0,"",_xlfn.MINIFS(Dados!$Q:$Q,Dados!$A:$A,$A711,Dados!$S:$S,$F711))</f>
        <v>430</v>
      </c>
      <c r="I711" s="31">
        <f>IF($H711="","",_xlfn.MAXIFS(Dados!$R:$R,Dados!$A:$A,$A711,Dados!$S:$S,$F711))</f>
        <v>990</v>
      </c>
      <c r="J711" s="32" t="str">
        <f>IF($D711&lt;&gt;"Folguista","",IFERROR(INDEX(Parâmetros!$D$52:$G$52,1,MIN(4,MAX(1,$W711))),""))</f>
        <v/>
      </c>
      <c r="K711" s="32" t="str">
        <f>IF(OR($AC711&lt;&gt;"",$Y711="Folga",$Y711="Folga trabalhada",$Y711="Férias (cadastro)",$Y711="Férias / afastamento",$Y711="Indeterminado (início da série)"),"",IF(OR($D711="6x1",$D711="FF 6x1"),IF(OR(WEEKDAY($F711,2)=6,WEEKDAY($F711,2)=7),"6x1 sáb/dom","6x1"),IF($D711="5x2","5x2",IF($H711="",IF($D711="Folguista",$J711,$E711),IF(OR($H711&gt;=Parâmetros!$E$18,$H711&lt;Parâmetros!$E$19),"C",IF($H711&lt;Parâmetros!$E$20,"A","B"))))))</f>
        <v>6x1</v>
      </c>
      <c r="L711" s="30">
        <f>SUMIFS(Dados!$E:$E,Dados!$A:$A,$A711,Dados!$S:$S,$F711)</f>
        <v>8.0499999999999989</v>
      </c>
      <c r="M711" s="30">
        <f>IFERROR(INDEX(Parâmetros!$E$6:$E$11,MATCH($K711,Parâmetros!$A$6:$A$11,0)),"")</f>
        <v>8.8000000000000007</v>
      </c>
      <c r="N711" s="33">
        <f t="shared" si="67"/>
        <v>0.91477272727272707</v>
      </c>
      <c r="O711" s="33">
        <f>Parâmetros!$E$13</f>
        <v>0.8</v>
      </c>
      <c r="P711" s="32" t="str">
        <f>IF(OR($M711="",$F711&gt;Parâmetros!$E$14),"Não","Sim")</f>
        <v>Sim</v>
      </c>
      <c r="Q711" s="32" t="str">
        <f t="shared" si="68"/>
        <v>Sim</v>
      </c>
      <c r="R711" s="32" t="str">
        <f t="shared" si="69"/>
        <v>Sim</v>
      </c>
      <c r="S711" s="30">
        <f t="shared" si="70"/>
        <v>0</v>
      </c>
      <c r="T711" s="32" t="str">
        <f>IF($Q711&lt;&gt;"Sim","",IF($N711&gt;Parâmetros!$E$15,"Sim","Não"))</f>
        <v>Não</v>
      </c>
      <c r="U711" s="17" t="str">
        <f t="shared" si="71"/>
        <v>Na meta</v>
      </c>
      <c r="V711" s="17" t="str">
        <f>IF($AC711&lt;&gt;"",IF($L711&gt;0,"ATENÇÃO · apontou em dia de "&amp;LOWER($AC711)&amp;" cadastrado","Exceção cadastrada · "&amp;$AC711)&amp;IF($AD711="",""," · "&amp;$AD711),IF($E711="Férias",IF($L711&gt;0,"ATENÇÃO · apontou estando de férias no cadastro","Férias no cadastro"),IF($Y711="Férias / afastamento","Afastamento · "&amp;($Z711+$AA711-1)&amp;" dias seguidos sem apontamento",IF($Y711="Folga trabalhada","ATENÇÃO · apontou em dia de folga da escala 5x2",IF($Y711="Folga",IF(AND($D711="5x2",OR(WEEKDAY($F711,2)=6,WEEKDAY($F711,2)=7)),"Folga de fim de semana da escala 5x2",IF(AND(OR($D711="6x1",$D711="FF 6x1"),WEEKDAY($F711,2)=6,FALSE()),"Folga de fim de semana · apontou no domingo anterior",IF(AND(OR($D711="6x1",$D711="FF 6x1"),WEEKDAY($F711,2)=7,AND($A711=$A710,$L710&gt;0)),"Folga de fim de semana · apontou no sábado",IF(AND(OR($D711="6x1",$D711="FF 6x1"),OR(WEEKDAY($F711,2)=6,WEEKDAY($F711,2)=7)),"Folga de fim de semana · sem apontamento no sábado nem no domingo","Folga prevista pelo ciclo")))),IF($Y711="Indeterminado (início da série)","Sem histórico anterior — informe o dia do ciclo no Cadastro",IF($Y711="Falta de registro",IF(OR(OR($D711="6x1",$D711="FF 6x1"),$D711="5x2"),"FALTA DE REGISTRO · dia útil da escala "&amp;$E711,"FALTA DE REGISTRO · dia "&amp;$W711&amp;" de "&amp;IFERROR(INDEX(Parâmetros!$B$39:$B$48,MATCH($E711,Parâmetros!$A$39:$A$48,0)),99)&amp;" do ciclo"),IF(OR($D711="6x1",$D711="FF 6x1"),IF(OR(AND(WEEKDAY($F711,2)=6,AND($A711=$A712,$L712&gt;0)),AND(WEEKDAY($F711,2)=7,AND($A711=$A710,$L710&gt;0))),"ATENÇÃO · apontou sábado e domingo no mesmo fim de semana",IF(OR(WEEKDAY($F711,2)=6,WEEKDAY($F711,2)=7),"Jornada de fim de semana do 6x1",IF(OR($H711&gt;=Parâmetros!$E$20,$H711&lt;Parâmetros!$E$19),"ATENÇÃO · 6x1 apontou fora do horário diurno","Jornada fixa do 6x1"))),IF($D711="5x2","Jornada fixa do 5x2",IF($D711="Folguista",IF($J711=$K711,"Evidência confirma sequência","DIVERGE · sequência "&amp;$J711&amp;" × evidência "&amp;$K711),IF($K711=$E711,"Evidência confirma cadastro","DIVERGE · cadastro "&amp;$E711&amp;" × evidência "&amp;$K711)))))))))))</f>
        <v>Jornada fixa do 6x1</v>
      </c>
      <c r="W711" s="34" t="str">
        <f>IF(OR(OR($D711="6x1",$D711="FF 6x1"),$D711="5x2"),"",IF($AB711&lt;&gt;$AB710,IF(IFERROR(INDEX(Cadastro!$F$5:$F$243,$AB711),"")="",IF($L711&gt;0,1,0),IF(IFERROR(INDEX(Cadastro!$F$5:$F$243,$AB711),"")&lt;=IFERROR(INDEX(Parâmetros!$B$39:$B$48,MATCH($E711,Parâmetros!$A$39:$A$48,0)),99),IFERROR(INDEX(Cadastro!$F$5:$F$243,$AB711),""),0)),IF($L711&gt;0,IF(N($X710)&gt;0,1,N($W710)+1),IF(AND($L711=0,OR(N($W710)&gt;=IFERROR(INDEX(Parâmetros!$B$39:$B$48,MATCH($E711,Parâmetros!$A$39:$A$48,0)),99),AND(N($X710)&gt;0,N($X710)&lt;IFERROR(INDEX(Parâmetros!$C$39:$C$48,MATCH($E711,Parâmetros!$A$39:$A$48,0)),0)))),0,N($W710)+1))))</f>
        <v/>
      </c>
      <c r="X711" s="34" t="str">
        <f>IF(OR(OR($D711="6x1",$D711="FF 6x1"),$D711="5x2"),"",IF($AB711&lt;&gt;$AB710,IF(IFERROR(INDEX(Cadastro!$F$5:$F$243,$AB711),"")="",0,IF(IFERROR(INDEX(Cadastro!$F$5:$F$243,$AB711),"")&gt;IFERROR(INDEX(Parâmetros!$B$39:$B$48,MATCH($E711,Parâmetros!$A$39:$A$48,0)),99),IFERROR(INDEX(Cadastro!$F$5:$F$243,$AB711),"")-IFERROR(INDEX(Parâmetros!$B$39:$B$48,MATCH($E711,Parâmetros!$A$39:$A$48,0)),99),0)),IF(AND($L711=0,OR(N($W710)&gt;=IFERROR(INDEX(Parâmetros!$B$39:$B$48,MATCH($E711,Parâmetros!$A$39:$A$48,0)),99),AND(N($X710)&gt;0,N($X710)&lt;IFERROR(INDEX(Parâmetros!$C$39:$C$48,MATCH($E711,Parâmetros!$A$39:$A$48,0)),0)))),N($X710)+1,0)))</f>
        <v/>
      </c>
      <c r="Y711" t="str">
        <f>IF($AC711&lt;&gt;"",IF($L711&gt;0,$AC711&amp;" · com apontamento",$AC711),IF($E711="Férias",IF($L711&gt;0,"Férias · com apontamento","Férias (cadastro)"),IF(($Z711+$AA711-1)&gt;Parâmetros!$E$16,"Férias / afastamento",IF(AND($D711="5x2",OR(WEEKDAY($F711,2)=6,WEEKDAY($F711,2)=7)),IF($L711&gt;0,"Folga trabalhada","Folga"),IF($L711&gt;0,"Trabalhado",IF(OR(OR($D711="6x1",$D711="FF 6x1"),$D711="5x2"),IF(AND(OR($D711="6x1",$D711="FF 6x1"),OR(WEEKDAY($F711,2)=6,WEEKDAY($F711,2)=7)),"Folga","Falta de registro"),IF(AND($AB711&lt;&gt;$AB710,IFERROR(INDEX(Cadastro!$F$5:$F$243,$AB711),"")=""),"Indeterminado (início da série)",IF($X711&gt;0,"Folga","Falta de registro"))))))))</f>
        <v>Trabalhado</v>
      </c>
      <c r="Z711" s="34">
        <f>IF(OR($L711&gt;0,$F711&gt;Parâmetros!$E$14),0,IF($A711&lt;&gt;$A710,1,N($Z710)+1))</f>
        <v>0</v>
      </c>
      <c r="AA711" s="34">
        <f>IF(OR($L711&gt;0,$F711&gt;Parâmetros!$E$14),0,IF(OR($A711&lt;&gt;$A712,$F712&gt;Parâmetros!$E$14),1,N($AA712)+1))</f>
        <v>0</v>
      </c>
      <c r="AB711" s="31">
        <f>IFERROR(MATCH($A711&amp;"|"&amp;TEXT(_xlfn.MAXIFS(Cadastro!$E$5:$E$243,Cadastro!$A$5:$A$243,$A711,Cadastro!$E$5:$E$243,"&lt;="&amp;$F711),"yyyymmdd"),Cadastro!$I$5:$I$243,0),"")</f>
        <v>107</v>
      </c>
      <c r="AC711" t="str">
        <f>IFERROR(_xlfn.SINGLE(INDEX(Exceções!$D$5:$D$203,MATCH($A711&amp;"|"&amp;$F711,Exceções!$F$5:$F$203,0))),"")</f>
        <v/>
      </c>
      <c r="AD711" t="str">
        <f>IF($AC711="","",IFERROR(_xlfn.SINGLE(INDEX(Exceções!$E$5:$E$203,MATCH($A711&amp;"|"&amp;$F711,Exceções!$F$5:$F$203,0))),""))</f>
        <v/>
      </c>
    </row>
    <row r="712" spans="1:30" ht="15" hidden="1" customHeight="1" x14ac:dyDescent="0.25">
      <c r="A712" s="31">
        <v>11415</v>
      </c>
      <c r="B712" s="17" t="s">
        <v>50</v>
      </c>
      <c r="C712" s="17" t="str">
        <f>IFERROR(INDEX(Cadastro!$C$5:$C$243,$AB712),"NÃO INFORMADO")</f>
        <v>LUB</v>
      </c>
      <c r="D712" s="17" t="str">
        <f>IFERROR(INDEX(Cadastro!$D$5:$D$243,$AB712),"")</f>
        <v>6x1</v>
      </c>
      <c r="E712" s="17" t="str">
        <f>IFERROR(INDEX(Cadastro!$G$5:$G$243,$AB712),"")</f>
        <v>6x1</v>
      </c>
      <c r="F712" s="29">
        <v>46310</v>
      </c>
      <c r="G712" s="32" t="str">
        <f t="shared" si="66"/>
        <v>qui</v>
      </c>
      <c r="H712" s="31">
        <f>IF($L712=0,"",_xlfn.MINIFS(Dados!$Q:$Q,Dados!$A:$A,$A712,Dados!$S:$S,$F712))</f>
        <v>427</v>
      </c>
      <c r="I712" s="31">
        <f>IF($H712="","",_xlfn.MAXIFS(Dados!$R:$R,Dados!$A:$A,$A712,Dados!$S:$S,$F712))</f>
        <v>988</v>
      </c>
      <c r="J712" s="32" t="str">
        <f>IF($D712&lt;&gt;"Folguista","",IFERROR(INDEX(Parâmetros!$D$52:$G$52,1,MIN(4,MAX(1,$W712))),""))</f>
        <v/>
      </c>
      <c r="K712" s="32" t="str">
        <f>IF(OR($AC712&lt;&gt;"",$Y712="Folga",$Y712="Folga trabalhada",$Y712="Férias (cadastro)",$Y712="Férias / afastamento",$Y712="Indeterminado (início da série)"),"",IF(OR($D712="6x1",$D712="FF 6x1"),IF(OR(WEEKDAY($F712,2)=6,WEEKDAY($F712,2)=7),"6x1 sáb/dom","6x1"),IF($D712="5x2","5x2",IF($H712="",IF($D712="Folguista",$J712,$E712),IF(OR($H712&gt;=Parâmetros!$E$18,$H712&lt;Parâmetros!$E$19),"C",IF($H712&lt;Parâmetros!$E$20,"A","B"))))))</f>
        <v>6x1</v>
      </c>
      <c r="L712" s="30">
        <f>SUMIFS(Dados!$E:$E,Dados!$A:$A,$A712,Dados!$S:$S,$F712)</f>
        <v>8.0299999999999994</v>
      </c>
      <c r="M712" s="30">
        <f>IFERROR(INDEX(Parâmetros!$E$6:$E$11,MATCH($K712,Parâmetros!$A$6:$A$11,0)),"")</f>
        <v>8.8000000000000007</v>
      </c>
      <c r="N712" s="33">
        <f t="shared" si="67"/>
        <v>0.91249999999999987</v>
      </c>
      <c r="O712" s="33">
        <f>Parâmetros!$E$13</f>
        <v>0.8</v>
      </c>
      <c r="P712" s="32" t="str">
        <f>IF(OR($M712="",$F712&gt;Parâmetros!$E$14),"Não","Sim")</f>
        <v>Sim</v>
      </c>
      <c r="Q712" s="32" t="str">
        <f t="shared" si="68"/>
        <v>Sim</v>
      </c>
      <c r="R712" s="32" t="str">
        <f t="shared" si="69"/>
        <v>Sim</v>
      </c>
      <c r="S712" s="30">
        <f t="shared" si="70"/>
        <v>0</v>
      </c>
      <c r="T712" s="32" t="str">
        <f>IF($Q712&lt;&gt;"Sim","",IF($N712&gt;Parâmetros!$E$15,"Sim","Não"))</f>
        <v>Não</v>
      </c>
      <c r="U712" s="17" t="str">
        <f t="shared" si="71"/>
        <v>Na meta</v>
      </c>
      <c r="V712" s="17" t="str">
        <f>IF($AC712&lt;&gt;"",IF($L712&gt;0,"ATENÇÃO · apontou em dia de "&amp;LOWER($AC712)&amp;" cadastrado","Exceção cadastrada · "&amp;$AC712)&amp;IF($AD712="",""," · "&amp;$AD712),IF($E712="Férias",IF($L712&gt;0,"ATENÇÃO · apontou estando de férias no cadastro","Férias no cadastro"),IF($Y712="Férias / afastamento","Afastamento · "&amp;($Z712+$AA712-1)&amp;" dias seguidos sem apontamento",IF($Y712="Folga trabalhada","ATENÇÃO · apontou em dia de folga da escala 5x2",IF($Y712="Folga",IF(AND($D712="5x2",OR(WEEKDAY($F712,2)=6,WEEKDAY($F712,2)=7)),"Folga de fim de semana da escala 5x2",IF(AND(OR($D712="6x1",$D712="FF 6x1"),WEEKDAY($F712,2)=6,FALSE()),"Folga de fim de semana · apontou no domingo anterior",IF(AND(OR($D712="6x1",$D712="FF 6x1"),WEEKDAY($F712,2)=7,AND($A712=$A711,$L711&gt;0)),"Folga de fim de semana · apontou no sábado",IF(AND(OR($D712="6x1",$D712="FF 6x1"),OR(WEEKDAY($F712,2)=6,WEEKDAY($F712,2)=7)),"Folga de fim de semana · sem apontamento no sábado nem no domingo","Folga prevista pelo ciclo")))),IF($Y712="Indeterminado (início da série)","Sem histórico anterior — informe o dia do ciclo no Cadastro",IF($Y712="Falta de registro",IF(OR(OR($D712="6x1",$D712="FF 6x1"),$D712="5x2"),"FALTA DE REGISTRO · dia útil da escala "&amp;$E712,"FALTA DE REGISTRO · dia "&amp;$W712&amp;" de "&amp;IFERROR(INDEX(Parâmetros!$B$39:$B$48,MATCH($E712,Parâmetros!$A$39:$A$48,0)),99)&amp;" do ciclo"),IF(OR($D712="6x1",$D712="FF 6x1"),IF(OR(AND(WEEKDAY($F712,2)=6,AND($A712=$A713,$L713&gt;0)),AND(WEEKDAY($F712,2)=7,AND($A712=$A711,$L711&gt;0))),"ATENÇÃO · apontou sábado e domingo no mesmo fim de semana",IF(OR(WEEKDAY($F712,2)=6,WEEKDAY($F712,2)=7),"Jornada de fim de semana do 6x1",IF(OR($H712&gt;=Parâmetros!$E$20,$H712&lt;Parâmetros!$E$19),"ATENÇÃO · 6x1 apontou fora do horário diurno","Jornada fixa do 6x1"))),IF($D712="5x2","Jornada fixa do 5x2",IF($D712="Folguista",IF($J712=$K712,"Evidência confirma sequência","DIVERGE · sequência "&amp;$J712&amp;" × evidência "&amp;$K712),IF($K712=$E712,"Evidência confirma cadastro","DIVERGE · cadastro "&amp;$E712&amp;" × evidência "&amp;$K712)))))))))))</f>
        <v>Jornada fixa do 6x1</v>
      </c>
      <c r="W712" s="34" t="str">
        <f>IF(OR(OR($D712="6x1",$D712="FF 6x1"),$D712="5x2"),"",IF($AB712&lt;&gt;$AB711,IF(IFERROR(INDEX(Cadastro!$F$5:$F$243,$AB712),"")="",IF($L712&gt;0,1,0),IF(IFERROR(INDEX(Cadastro!$F$5:$F$243,$AB712),"")&lt;=IFERROR(INDEX(Parâmetros!$B$39:$B$48,MATCH($E712,Parâmetros!$A$39:$A$48,0)),99),IFERROR(INDEX(Cadastro!$F$5:$F$243,$AB712),""),0)),IF($L712&gt;0,IF(N($X711)&gt;0,1,N($W711)+1),IF(AND($L712=0,OR(N($W711)&gt;=IFERROR(INDEX(Parâmetros!$B$39:$B$48,MATCH($E712,Parâmetros!$A$39:$A$48,0)),99),AND(N($X711)&gt;0,N($X711)&lt;IFERROR(INDEX(Parâmetros!$C$39:$C$48,MATCH($E712,Parâmetros!$A$39:$A$48,0)),0)))),0,N($W711)+1))))</f>
        <v/>
      </c>
      <c r="X712" s="34" t="str">
        <f>IF(OR(OR($D712="6x1",$D712="FF 6x1"),$D712="5x2"),"",IF($AB712&lt;&gt;$AB711,IF(IFERROR(INDEX(Cadastro!$F$5:$F$243,$AB712),"")="",0,IF(IFERROR(INDEX(Cadastro!$F$5:$F$243,$AB712),"")&gt;IFERROR(INDEX(Parâmetros!$B$39:$B$48,MATCH($E712,Parâmetros!$A$39:$A$48,0)),99),IFERROR(INDEX(Cadastro!$F$5:$F$243,$AB712),"")-IFERROR(INDEX(Parâmetros!$B$39:$B$48,MATCH($E712,Parâmetros!$A$39:$A$48,0)),99),0)),IF(AND($L712=0,OR(N($W711)&gt;=IFERROR(INDEX(Parâmetros!$B$39:$B$48,MATCH($E712,Parâmetros!$A$39:$A$48,0)),99),AND(N($X711)&gt;0,N($X711)&lt;IFERROR(INDEX(Parâmetros!$C$39:$C$48,MATCH($E712,Parâmetros!$A$39:$A$48,0)),0)))),N($X711)+1,0)))</f>
        <v/>
      </c>
      <c r="Y712" t="str">
        <f>IF($AC712&lt;&gt;"",IF($L712&gt;0,$AC712&amp;" · com apontamento",$AC712),IF($E712="Férias",IF($L712&gt;0,"Férias · com apontamento","Férias (cadastro)"),IF(($Z712+$AA712-1)&gt;Parâmetros!$E$16,"Férias / afastamento",IF(AND($D712="5x2",OR(WEEKDAY($F712,2)=6,WEEKDAY($F712,2)=7)),IF($L712&gt;0,"Folga trabalhada","Folga"),IF($L712&gt;0,"Trabalhado",IF(OR(OR($D712="6x1",$D712="FF 6x1"),$D712="5x2"),IF(AND(OR($D712="6x1",$D712="FF 6x1"),OR(WEEKDAY($F712,2)=6,WEEKDAY($F712,2)=7)),"Folga","Falta de registro"),IF(AND($AB712&lt;&gt;$AB711,IFERROR(INDEX(Cadastro!$F$5:$F$243,$AB712),"")=""),"Indeterminado (início da série)",IF($X712&gt;0,"Folga","Falta de registro"))))))))</f>
        <v>Trabalhado</v>
      </c>
      <c r="Z712" s="34">
        <f>IF(OR($L712&gt;0,$F712&gt;Parâmetros!$E$14),0,IF($A712&lt;&gt;$A711,1,N($Z711)+1))</f>
        <v>0</v>
      </c>
      <c r="AA712" s="34">
        <f>IF(OR($L712&gt;0,$F712&gt;Parâmetros!$E$14),0,IF(OR($A712&lt;&gt;$A713,$F713&gt;Parâmetros!$E$14),1,N($AA713)+1))</f>
        <v>0</v>
      </c>
      <c r="AB712" s="31">
        <f>IFERROR(MATCH($A712&amp;"|"&amp;TEXT(_xlfn.MAXIFS(Cadastro!$E$5:$E$243,Cadastro!$A$5:$A$243,$A712,Cadastro!$E$5:$E$243,"&lt;="&amp;$F712),"yyyymmdd"),Cadastro!$I$5:$I$243,0),"")</f>
        <v>107</v>
      </c>
      <c r="AC712" t="str">
        <f>IFERROR(_xlfn.SINGLE(INDEX(Exceções!$D$5:$D$203,MATCH($A712&amp;"|"&amp;$F712,Exceções!$F$5:$F$203,0))),"")</f>
        <v/>
      </c>
      <c r="AD712" t="str">
        <f>IF($AC712="","",IFERROR(_xlfn.SINGLE(INDEX(Exceções!$E$5:$E$203,MATCH($A712&amp;"|"&amp;$F712,Exceções!$F$5:$F$203,0))),""))</f>
        <v/>
      </c>
    </row>
    <row r="713" spans="1:30" ht="15" hidden="1" customHeight="1" x14ac:dyDescent="0.25">
      <c r="A713" s="31">
        <v>11415</v>
      </c>
      <c r="B713" s="17" t="s">
        <v>50</v>
      </c>
      <c r="C713" s="17" t="str">
        <f>IFERROR(INDEX(Cadastro!$C$5:$C$243,$AB713),"NÃO INFORMADO")</f>
        <v>LUB</v>
      </c>
      <c r="D713" s="17" t="str">
        <f>IFERROR(INDEX(Cadastro!$D$5:$D$243,$AB713),"")</f>
        <v>6x1</v>
      </c>
      <c r="E713" s="17" t="str">
        <f>IFERROR(INDEX(Cadastro!$G$5:$G$243,$AB713),"")</f>
        <v>6x1</v>
      </c>
      <c r="F713" s="29">
        <v>46311</v>
      </c>
      <c r="G713" s="32" t="str">
        <f t="shared" si="66"/>
        <v>sex</v>
      </c>
      <c r="H713" s="31">
        <f>IF($L713=0,"",_xlfn.MINIFS(Dados!$Q:$Q,Dados!$A:$A,$A713,Dados!$S:$S,$F713))</f>
        <v>435</v>
      </c>
      <c r="I713" s="31">
        <f>IF($H713="","",_xlfn.MAXIFS(Dados!$R:$R,Dados!$A:$A,$A713,Dados!$S:$S,$F713))</f>
        <v>985</v>
      </c>
      <c r="J713" s="32" t="str">
        <f>IF($D713&lt;&gt;"Folguista","",IFERROR(INDEX(Parâmetros!$D$52:$G$52,1,MIN(4,MAX(1,$W713))),""))</f>
        <v/>
      </c>
      <c r="K713" s="32" t="str">
        <f>IF(OR($AC713&lt;&gt;"",$Y713="Folga",$Y713="Folga trabalhada",$Y713="Férias (cadastro)",$Y713="Férias / afastamento",$Y713="Indeterminado (início da série)"),"",IF(OR($D713="6x1",$D713="FF 6x1"),IF(OR(WEEKDAY($F713,2)=6,WEEKDAY($F713,2)=7),"6x1 sáb/dom","6x1"),IF($D713="5x2","5x2",IF($H713="",IF($D713="Folguista",$J713,$E713),IF(OR($H713&gt;=Parâmetros!$E$18,$H713&lt;Parâmetros!$E$19),"C",IF($H713&lt;Parâmetros!$E$20,"A","B"))))))</f>
        <v>6x1</v>
      </c>
      <c r="L713" s="30">
        <f>SUMIFS(Dados!$E:$E,Dados!$A:$A,$A713,Dados!$S:$S,$F713)</f>
        <v>7.57</v>
      </c>
      <c r="M713" s="30">
        <f>IFERROR(INDEX(Parâmetros!$E$6:$E$11,MATCH($K713,Parâmetros!$A$6:$A$11,0)),"")</f>
        <v>8.8000000000000007</v>
      </c>
      <c r="N713" s="33">
        <f t="shared" si="67"/>
        <v>0.86022727272727273</v>
      </c>
      <c r="O713" s="33">
        <f>Parâmetros!$E$13</f>
        <v>0.8</v>
      </c>
      <c r="P713" s="32" t="str">
        <f>IF(OR($M713="",$F713&gt;Parâmetros!$E$14),"Não","Sim")</f>
        <v>Sim</v>
      </c>
      <c r="Q713" s="32" t="str">
        <f t="shared" si="68"/>
        <v>Sim</v>
      </c>
      <c r="R713" s="32" t="str">
        <f t="shared" si="69"/>
        <v>Sim</v>
      </c>
      <c r="S713" s="30">
        <f t="shared" si="70"/>
        <v>0</v>
      </c>
      <c r="T713" s="32" t="str">
        <f>IF($Q713&lt;&gt;"Sim","",IF($N713&gt;Parâmetros!$E$15,"Sim","Não"))</f>
        <v>Não</v>
      </c>
      <c r="U713" s="17" t="str">
        <f t="shared" si="71"/>
        <v>Na meta</v>
      </c>
      <c r="V713" s="17" t="str">
        <f>IF($AC713&lt;&gt;"",IF($L713&gt;0,"ATENÇÃO · apontou em dia de "&amp;LOWER($AC713)&amp;" cadastrado","Exceção cadastrada · "&amp;$AC713)&amp;IF($AD713="",""," · "&amp;$AD713),IF($E713="Férias",IF($L713&gt;0,"ATENÇÃO · apontou estando de férias no cadastro","Férias no cadastro"),IF($Y713="Férias / afastamento","Afastamento · "&amp;($Z713+$AA713-1)&amp;" dias seguidos sem apontamento",IF($Y713="Folga trabalhada","ATENÇÃO · apontou em dia de folga da escala 5x2",IF($Y713="Folga",IF(AND($D713="5x2",OR(WEEKDAY($F713,2)=6,WEEKDAY($F713,2)=7)),"Folga de fim de semana da escala 5x2",IF(AND(OR($D713="6x1",$D713="FF 6x1"),WEEKDAY($F713,2)=6,FALSE()),"Folga de fim de semana · apontou no domingo anterior",IF(AND(OR($D713="6x1",$D713="FF 6x1"),WEEKDAY($F713,2)=7,AND($A713=$A712,$L712&gt;0)),"Folga de fim de semana · apontou no sábado",IF(AND(OR($D713="6x1",$D713="FF 6x1"),OR(WEEKDAY($F713,2)=6,WEEKDAY($F713,2)=7)),"Folga de fim de semana · sem apontamento no sábado nem no domingo","Folga prevista pelo ciclo")))),IF($Y713="Indeterminado (início da série)","Sem histórico anterior — informe o dia do ciclo no Cadastro",IF($Y713="Falta de registro",IF(OR(OR($D713="6x1",$D713="FF 6x1"),$D713="5x2"),"FALTA DE REGISTRO · dia útil da escala "&amp;$E713,"FALTA DE REGISTRO · dia "&amp;$W713&amp;" de "&amp;IFERROR(INDEX(Parâmetros!$B$39:$B$48,MATCH($E713,Parâmetros!$A$39:$A$48,0)),99)&amp;" do ciclo"),IF(OR($D713="6x1",$D713="FF 6x1"),IF(OR(AND(WEEKDAY($F713,2)=6,AND($A713=$A714,$L714&gt;0)),AND(WEEKDAY($F713,2)=7,AND($A713=$A712,$L712&gt;0))),"ATENÇÃO · apontou sábado e domingo no mesmo fim de semana",IF(OR(WEEKDAY($F713,2)=6,WEEKDAY($F713,2)=7),"Jornada de fim de semana do 6x1",IF(OR($H713&gt;=Parâmetros!$E$20,$H713&lt;Parâmetros!$E$19),"ATENÇÃO · 6x1 apontou fora do horário diurno","Jornada fixa do 6x1"))),IF($D713="5x2","Jornada fixa do 5x2",IF($D713="Folguista",IF($J713=$K713,"Evidência confirma sequência","DIVERGE · sequência "&amp;$J713&amp;" × evidência "&amp;$K713),IF($K713=$E713,"Evidência confirma cadastro","DIVERGE · cadastro "&amp;$E713&amp;" × evidência "&amp;$K713)))))))))))</f>
        <v>Jornada fixa do 6x1</v>
      </c>
      <c r="W713" s="34" t="str">
        <f>IF(OR(OR($D713="6x1",$D713="FF 6x1"),$D713="5x2"),"",IF($AB713&lt;&gt;$AB712,IF(IFERROR(INDEX(Cadastro!$F$5:$F$243,$AB713),"")="",IF($L713&gt;0,1,0),IF(IFERROR(INDEX(Cadastro!$F$5:$F$243,$AB713),"")&lt;=IFERROR(INDEX(Parâmetros!$B$39:$B$48,MATCH($E713,Parâmetros!$A$39:$A$48,0)),99),IFERROR(INDEX(Cadastro!$F$5:$F$243,$AB713),""),0)),IF($L713&gt;0,IF(N($X712)&gt;0,1,N($W712)+1),IF(AND($L713=0,OR(N($W712)&gt;=IFERROR(INDEX(Parâmetros!$B$39:$B$48,MATCH($E713,Parâmetros!$A$39:$A$48,0)),99),AND(N($X712)&gt;0,N($X712)&lt;IFERROR(INDEX(Parâmetros!$C$39:$C$48,MATCH($E713,Parâmetros!$A$39:$A$48,0)),0)))),0,N($W712)+1))))</f>
        <v/>
      </c>
      <c r="X713" s="34" t="str">
        <f>IF(OR(OR($D713="6x1",$D713="FF 6x1"),$D713="5x2"),"",IF($AB713&lt;&gt;$AB712,IF(IFERROR(INDEX(Cadastro!$F$5:$F$243,$AB713),"")="",0,IF(IFERROR(INDEX(Cadastro!$F$5:$F$243,$AB713),"")&gt;IFERROR(INDEX(Parâmetros!$B$39:$B$48,MATCH($E713,Parâmetros!$A$39:$A$48,0)),99),IFERROR(INDEX(Cadastro!$F$5:$F$243,$AB713),"")-IFERROR(INDEX(Parâmetros!$B$39:$B$48,MATCH($E713,Parâmetros!$A$39:$A$48,0)),99),0)),IF(AND($L713=0,OR(N($W712)&gt;=IFERROR(INDEX(Parâmetros!$B$39:$B$48,MATCH($E713,Parâmetros!$A$39:$A$48,0)),99),AND(N($X712)&gt;0,N($X712)&lt;IFERROR(INDEX(Parâmetros!$C$39:$C$48,MATCH($E713,Parâmetros!$A$39:$A$48,0)),0)))),N($X712)+1,0)))</f>
        <v/>
      </c>
      <c r="Y713" t="str">
        <f>IF($AC713&lt;&gt;"",IF($L713&gt;0,$AC713&amp;" · com apontamento",$AC713),IF($E713="Férias",IF($L713&gt;0,"Férias · com apontamento","Férias (cadastro)"),IF(($Z713+$AA713-1)&gt;Parâmetros!$E$16,"Férias / afastamento",IF(AND($D713="5x2",OR(WEEKDAY($F713,2)=6,WEEKDAY($F713,2)=7)),IF($L713&gt;0,"Folga trabalhada","Folga"),IF($L713&gt;0,"Trabalhado",IF(OR(OR($D713="6x1",$D713="FF 6x1"),$D713="5x2"),IF(AND(OR($D713="6x1",$D713="FF 6x1"),OR(WEEKDAY($F713,2)=6,WEEKDAY($F713,2)=7)),"Folga","Falta de registro"),IF(AND($AB713&lt;&gt;$AB712,IFERROR(INDEX(Cadastro!$F$5:$F$243,$AB713),"")=""),"Indeterminado (início da série)",IF($X713&gt;0,"Folga","Falta de registro"))))))))</f>
        <v>Trabalhado</v>
      </c>
      <c r="Z713" s="34">
        <f>IF(OR($L713&gt;0,$F713&gt;Parâmetros!$E$14),0,IF($A713&lt;&gt;$A712,1,N($Z712)+1))</f>
        <v>0</v>
      </c>
      <c r="AA713" s="34">
        <f>IF(OR($L713&gt;0,$F713&gt;Parâmetros!$E$14),0,IF(OR($A713&lt;&gt;$A714,$F714&gt;Parâmetros!$E$14),1,N($AA714)+1))</f>
        <v>0</v>
      </c>
      <c r="AB713" s="31">
        <f>IFERROR(MATCH($A713&amp;"|"&amp;TEXT(_xlfn.MAXIFS(Cadastro!$E$5:$E$243,Cadastro!$A$5:$A$243,$A713,Cadastro!$E$5:$E$243,"&lt;="&amp;$F713),"yyyymmdd"),Cadastro!$I$5:$I$243,0),"")</f>
        <v>107</v>
      </c>
      <c r="AC713" t="str">
        <f>IFERROR(_xlfn.SINGLE(INDEX(Exceções!$D$5:$D$203,MATCH($A713&amp;"|"&amp;$F713,Exceções!$F$5:$F$203,0))),"")</f>
        <v/>
      </c>
      <c r="AD713" t="str">
        <f>IF($AC713="","",IFERROR(_xlfn.SINGLE(INDEX(Exceções!$E$5:$E$203,MATCH($A713&amp;"|"&amp;$F713,Exceções!$F$5:$F$203,0))),""))</f>
        <v/>
      </c>
    </row>
    <row r="714" spans="1:30" ht="15" hidden="1" customHeight="1" x14ac:dyDescent="0.25">
      <c r="A714" s="31">
        <v>11415</v>
      </c>
      <c r="B714" s="17" t="s">
        <v>50</v>
      </c>
      <c r="C714" s="17" t="str">
        <f>IFERROR(INDEX(Cadastro!$C$5:$C$243,$AB714),"NÃO INFORMADO")</f>
        <v>LUB</v>
      </c>
      <c r="D714" s="17" t="str">
        <f>IFERROR(INDEX(Cadastro!$D$5:$D$243,$AB714),"")</f>
        <v>6x1</v>
      </c>
      <c r="E714" s="17" t="str">
        <f>IFERROR(INDEX(Cadastro!$G$5:$G$243,$AB714),"")</f>
        <v>6x1</v>
      </c>
      <c r="F714" s="29">
        <v>46312</v>
      </c>
      <c r="G714" s="32" t="str">
        <f t="shared" si="66"/>
        <v>sáb</v>
      </c>
      <c r="H714" s="31">
        <f>IF($L714=0,"",_xlfn.MINIFS(Dados!$Q:$Q,Dados!$A:$A,$A714,Dados!$S:$S,$F714))</f>
        <v>430</v>
      </c>
      <c r="I714" s="31">
        <f>IF($H714="","",_xlfn.MAXIFS(Dados!$R:$R,Dados!$A:$A,$A714,Dados!$S:$S,$F714))</f>
        <v>906</v>
      </c>
      <c r="J714" s="32" t="str">
        <f>IF($D714&lt;&gt;"Folguista","",IFERROR(INDEX(Parâmetros!$D$52:$G$52,1,MIN(4,MAX(1,$W714))),""))</f>
        <v/>
      </c>
      <c r="K714" s="32" t="str">
        <f>IF(OR($AC714&lt;&gt;"",$Y714="Folga",$Y714="Folga trabalhada",$Y714="Férias (cadastro)",$Y714="Férias / afastamento",$Y714="Indeterminado (início da série)"),"",IF(OR($D714="6x1",$D714="FF 6x1"),IF(OR(WEEKDAY($F714,2)=6,WEEKDAY($F714,2)=7),"6x1 sáb/dom","6x1"),IF($D714="5x2","5x2",IF($H714="",IF($D714="Folguista",$J714,$E714),IF(OR($H714&gt;=Parâmetros!$E$18,$H714&lt;Parâmetros!$E$19),"C",IF($H714&lt;Parâmetros!$E$20,"A","B"))))))</f>
        <v>6x1 sáb/dom</v>
      </c>
      <c r="L714" s="30">
        <f>SUMIFS(Dados!$E:$E,Dados!$A:$A,$A714,Dados!$S:$S,$F714)</f>
        <v>6.05</v>
      </c>
      <c r="M714" s="30">
        <f>IFERROR(INDEX(Parâmetros!$E$6:$E$11,MATCH($K714,Parâmetros!$A$6:$A$11,0)),"")</f>
        <v>7.33</v>
      </c>
      <c r="N714" s="33">
        <f t="shared" si="67"/>
        <v>0.82537517053206</v>
      </c>
      <c r="O714" s="33">
        <f>Parâmetros!$E$13</f>
        <v>0.8</v>
      </c>
      <c r="P714" s="32" t="str">
        <f>IF(OR($M714="",$F714&gt;Parâmetros!$E$14),"Não","Sim")</f>
        <v>Sim</v>
      </c>
      <c r="Q714" s="32" t="str">
        <f t="shared" si="68"/>
        <v>Sim</v>
      </c>
      <c r="R714" s="32" t="str">
        <f t="shared" si="69"/>
        <v>Sim</v>
      </c>
      <c r="S714" s="30">
        <f t="shared" si="70"/>
        <v>0</v>
      </c>
      <c r="T714" s="32" t="str">
        <f>IF($Q714&lt;&gt;"Sim","",IF($N714&gt;Parâmetros!$E$15,"Sim","Não"))</f>
        <v>Não</v>
      </c>
      <c r="U714" s="17" t="str">
        <f t="shared" si="71"/>
        <v>Na meta</v>
      </c>
      <c r="V714" s="17" t="str">
        <f>IF($AC714&lt;&gt;"",IF($L714&gt;0,"ATENÇÃO · apontou em dia de "&amp;LOWER($AC714)&amp;" cadastrado","Exceção cadastrada · "&amp;$AC714)&amp;IF($AD714="",""," · "&amp;$AD714),IF($E714="Férias",IF($L714&gt;0,"ATENÇÃO · apontou estando de férias no cadastro","Férias no cadastro"),IF($Y714="Férias / afastamento","Afastamento · "&amp;($Z714+$AA714-1)&amp;" dias seguidos sem apontamento",IF($Y714="Folga trabalhada","ATENÇÃO · apontou em dia de folga da escala 5x2",IF($Y714="Folga",IF(AND($D714="5x2",OR(WEEKDAY($F714,2)=6,WEEKDAY($F714,2)=7)),"Folga de fim de semana da escala 5x2",IF(AND(OR($D714="6x1",$D714="FF 6x1"),WEEKDAY($F714,2)=6,FALSE()),"Folga de fim de semana · apontou no domingo anterior",IF(AND(OR($D714="6x1",$D714="FF 6x1"),WEEKDAY($F714,2)=7,AND($A714=$A713,$L713&gt;0)),"Folga de fim de semana · apontou no sábado",IF(AND(OR($D714="6x1",$D714="FF 6x1"),OR(WEEKDAY($F714,2)=6,WEEKDAY($F714,2)=7)),"Folga de fim de semana · sem apontamento no sábado nem no domingo","Folga prevista pelo ciclo")))),IF($Y714="Indeterminado (início da série)","Sem histórico anterior — informe o dia do ciclo no Cadastro",IF($Y714="Falta de registro",IF(OR(OR($D714="6x1",$D714="FF 6x1"),$D714="5x2"),"FALTA DE REGISTRO · dia útil da escala "&amp;$E714,"FALTA DE REGISTRO · dia "&amp;$W714&amp;" de "&amp;IFERROR(INDEX(Parâmetros!$B$39:$B$48,MATCH($E714,Parâmetros!$A$39:$A$48,0)),99)&amp;" do ciclo"),IF(OR($D714="6x1",$D714="FF 6x1"),IF(OR(AND(WEEKDAY($F714,2)=6,AND($A714=$A715,$L715&gt;0)),AND(WEEKDAY($F714,2)=7,AND($A714=$A713,$L713&gt;0))),"ATENÇÃO · apontou sábado e domingo no mesmo fim de semana",IF(OR(WEEKDAY($F714,2)=6,WEEKDAY($F714,2)=7),"Jornada de fim de semana do 6x1",IF(OR($H714&gt;=Parâmetros!$E$20,$H714&lt;Parâmetros!$E$19),"ATENÇÃO · 6x1 apontou fora do horário diurno","Jornada fixa do 6x1"))),IF($D714="5x2","Jornada fixa do 5x2",IF($D714="Folguista",IF($J714=$K714,"Evidência confirma sequência","DIVERGE · sequência "&amp;$J714&amp;" × evidência "&amp;$K714),IF($K714=$E714,"Evidência confirma cadastro","DIVERGE · cadastro "&amp;$E714&amp;" × evidência "&amp;$K714)))))))))))</f>
        <v>Jornada de fim de semana do 6x1</v>
      </c>
      <c r="W714" s="34" t="str">
        <f>IF(OR(OR($D714="6x1",$D714="FF 6x1"),$D714="5x2"),"",IF($AB714&lt;&gt;$AB713,IF(IFERROR(INDEX(Cadastro!$F$5:$F$243,$AB714),"")="",IF($L714&gt;0,1,0),IF(IFERROR(INDEX(Cadastro!$F$5:$F$243,$AB714),"")&lt;=IFERROR(INDEX(Parâmetros!$B$39:$B$48,MATCH($E714,Parâmetros!$A$39:$A$48,0)),99),IFERROR(INDEX(Cadastro!$F$5:$F$243,$AB714),""),0)),IF($L714&gt;0,IF(N($X713)&gt;0,1,N($W713)+1),IF(AND($L714=0,OR(N($W713)&gt;=IFERROR(INDEX(Parâmetros!$B$39:$B$48,MATCH($E714,Parâmetros!$A$39:$A$48,0)),99),AND(N($X713)&gt;0,N($X713)&lt;IFERROR(INDEX(Parâmetros!$C$39:$C$48,MATCH($E714,Parâmetros!$A$39:$A$48,0)),0)))),0,N($W713)+1))))</f>
        <v/>
      </c>
      <c r="X714" s="34" t="str">
        <f>IF(OR(OR($D714="6x1",$D714="FF 6x1"),$D714="5x2"),"",IF($AB714&lt;&gt;$AB713,IF(IFERROR(INDEX(Cadastro!$F$5:$F$243,$AB714),"")="",0,IF(IFERROR(INDEX(Cadastro!$F$5:$F$243,$AB714),"")&gt;IFERROR(INDEX(Parâmetros!$B$39:$B$48,MATCH($E714,Parâmetros!$A$39:$A$48,0)),99),IFERROR(INDEX(Cadastro!$F$5:$F$243,$AB714),"")-IFERROR(INDEX(Parâmetros!$B$39:$B$48,MATCH($E714,Parâmetros!$A$39:$A$48,0)),99),0)),IF(AND($L714=0,OR(N($W713)&gt;=IFERROR(INDEX(Parâmetros!$B$39:$B$48,MATCH($E714,Parâmetros!$A$39:$A$48,0)),99),AND(N($X713)&gt;0,N($X713)&lt;IFERROR(INDEX(Parâmetros!$C$39:$C$48,MATCH($E714,Parâmetros!$A$39:$A$48,0)),0)))),N($X713)+1,0)))</f>
        <v/>
      </c>
      <c r="Y714" t="str">
        <f>IF($AC714&lt;&gt;"",IF($L714&gt;0,$AC714&amp;" · com apontamento",$AC714),IF($E714="Férias",IF($L714&gt;0,"Férias · com apontamento","Férias (cadastro)"),IF(($Z714+$AA714-1)&gt;Parâmetros!$E$16,"Férias / afastamento",IF(AND($D714="5x2",OR(WEEKDAY($F714,2)=6,WEEKDAY($F714,2)=7)),IF($L714&gt;0,"Folga trabalhada","Folga"),IF($L714&gt;0,"Trabalhado",IF(OR(OR($D714="6x1",$D714="FF 6x1"),$D714="5x2"),IF(AND(OR($D714="6x1",$D714="FF 6x1"),OR(WEEKDAY($F714,2)=6,WEEKDAY($F714,2)=7)),"Folga","Falta de registro"),IF(AND($AB714&lt;&gt;$AB713,IFERROR(INDEX(Cadastro!$F$5:$F$243,$AB714),"")=""),"Indeterminado (início da série)",IF($X714&gt;0,"Folga","Falta de registro"))))))))</f>
        <v>Trabalhado</v>
      </c>
      <c r="Z714" s="34">
        <f>IF(OR($L714&gt;0,$F714&gt;Parâmetros!$E$14),0,IF($A714&lt;&gt;$A713,1,N($Z713)+1))</f>
        <v>0</v>
      </c>
      <c r="AA714" s="34">
        <f>IF(OR($L714&gt;0,$F714&gt;Parâmetros!$E$14),0,IF(OR($A714&lt;&gt;$A715,$F715&gt;Parâmetros!$E$14),1,N($AA715)+1))</f>
        <v>0</v>
      </c>
      <c r="AB714" s="31">
        <f>IFERROR(MATCH($A714&amp;"|"&amp;TEXT(_xlfn.MAXIFS(Cadastro!$E$5:$E$243,Cadastro!$A$5:$A$243,$A714,Cadastro!$E$5:$E$243,"&lt;="&amp;$F714),"yyyymmdd"),Cadastro!$I$5:$I$243,0),"")</f>
        <v>107</v>
      </c>
      <c r="AC714" t="str">
        <f>IFERROR(_xlfn.SINGLE(INDEX(Exceções!$D$5:$D$203,MATCH($A714&amp;"|"&amp;$F714,Exceções!$F$5:$F$203,0))),"")</f>
        <v/>
      </c>
      <c r="AD714" t="str">
        <f>IF($AC714="","",IFERROR(_xlfn.SINGLE(INDEX(Exceções!$E$5:$E$203,MATCH($A714&amp;"|"&amp;$F714,Exceções!$F$5:$F$203,0))),""))</f>
        <v/>
      </c>
    </row>
    <row r="715" spans="1:30" ht="15" hidden="1" customHeight="1" x14ac:dyDescent="0.25">
      <c r="A715" s="31">
        <v>11415</v>
      </c>
      <c r="B715" s="17" t="s">
        <v>50</v>
      </c>
      <c r="C715" s="17" t="str">
        <f>IFERROR(INDEX(Cadastro!$C$5:$C$243,$AB715),"NÃO INFORMADO")</f>
        <v>LUB</v>
      </c>
      <c r="D715" s="17" t="str">
        <f>IFERROR(INDEX(Cadastro!$D$5:$D$243,$AB715),"")</f>
        <v>6x1</v>
      </c>
      <c r="E715" s="17" t="str">
        <f>IFERROR(INDEX(Cadastro!$G$5:$G$243,$AB715),"")</f>
        <v>6x1</v>
      </c>
      <c r="F715" s="29">
        <v>46313</v>
      </c>
      <c r="G715" s="32" t="str">
        <f t="shared" si="66"/>
        <v>dom</v>
      </c>
      <c r="H715" s="31" t="str">
        <f>IF($L715=0,"",_xlfn.MINIFS(Dados!$Q:$Q,Dados!$A:$A,$A715,Dados!$S:$S,$F715))</f>
        <v/>
      </c>
      <c r="I715" s="31" t="str">
        <f>IF($H715="","",_xlfn.MAXIFS(Dados!$R:$R,Dados!$A:$A,$A715,Dados!$S:$S,$F715))</f>
        <v/>
      </c>
      <c r="J715" s="32" t="str">
        <f>IF($D715&lt;&gt;"Folguista","",IFERROR(INDEX(Parâmetros!$D$52:$G$52,1,MIN(4,MAX(1,$W715))),""))</f>
        <v/>
      </c>
      <c r="K715" s="32" t="str">
        <f>IF(OR($AC715&lt;&gt;"",$Y715="Folga",$Y715="Folga trabalhada",$Y715="Férias (cadastro)",$Y715="Férias / afastamento",$Y715="Indeterminado (início da série)"),"",IF(OR($D715="6x1",$D715="FF 6x1"),IF(OR(WEEKDAY($F715,2)=6,WEEKDAY($F715,2)=7),"6x1 sáb/dom","6x1"),IF($D715="5x2","5x2",IF($H715="",IF($D715="Folguista",$J715,$E715),IF(OR($H715&gt;=Parâmetros!$E$18,$H715&lt;Parâmetros!$E$19),"C",IF($H715&lt;Parâmetros!$E$20,"A","B"))))))</f>
        <v/>
      </c>
      <c r="L715" s="30">
        <f>SUMIFS(Dados!$E:$E,Dados!$A:$A,$A715,Dados!$S:$S,$F715)</f>
        <v>0</v>
      </c>
      <c r="M715" s="30" t="str">
        <f>IFERROR(INDEX(Parâmetros!$E$6:$E$11,MATCH($K715,Parâmetros!$A$6:$A$11,0)),"")</f>
        <v/>
      </c>
      <c r="N715" s="33" t="str">
        <f t="shared" si="67"/>
        <v/>
      </c>
      <c r="O715" s="33">
        <f>Parâmetros!$E$13</f>
        <v>0.8</v>
      </c>
      <c r="P715" s="32" t="str">
        <f>IF(OR($M715="",$F715&gt;Parâmetros!$E$14),"Não","Sim")</f>
        <v>Não</v>
      </c>
      <c r="Q715" s="32" t="str">
        <f t="shared" si="68"/>
        <v/>
      </c>
      <c r="R715" s="32" t="str">
        <f t="shared" si="69"/>
        <v/>
      </c>
      <c r="S715" s="30" t="str">
        <f t="shared" si="70"/>
        <v/>
      </c>
      <c r="T715" s="32" t="str">
        <f>IF($Q715&lt;&gt;"Sim","",IF($N715&gt;Parâmetros!$E$15,"Sim","Não"))</f>
        <v/>
      </c>
      <c r="U715" s="17" t="str">
        <f t="shared" si="71"/>
        <v>Folga</v>
      </c>
      <c r="V715" s="17" t="str">
        <f>IF($AC715&lt;&gt;"",IF($L715&gt;0,"ATENÇÃO · apontou em dia de "&amp;LOWER($AC715)&amp;" cadastrado","Exceção cadastrada · "&amp;$AC715)&amp;IF($AD715="",""," · "&amp;$AD715),IF($E715="Férias",IF($L715&gt;0,"ATENÇÃO · apontou estando de férias no cadastro","Férias no cadastro"),IF($Y715="Férias / afastamento","Afastamento · "&amp;($Z715+$AA715-1)&amp;" dias seguidos sem apontamento",IF($Y715="Folga trabalhada","ATENÇÃO · apontou em dia de folga da escala 5x2",IF($Y715="Folga",IF(AND($D715="5x2",OR(WEEKDAY($F715,2)=6,WEEKDAY($F715,2)=7)),"Folga de fim de semana da escala 5x2",IF(AND(OR($D715="6x1",$D715="FF 6x1"),WEEKDAY($F715,2)=6,FALSE()),"Folga de fim de semana · apontou no domingo anterior",IF(AND(OR($D715="6x1",$D715="FF 6x1"),WEEKDAY($F715,2)=7,AND($A715=$A714,$L714&gt;0)),"Folga de fim de semana · apontou no sábado",IF(AND(OR($D715="6x1",$D715="FF 6x1"),OR(WEEKDAY($F715,2)=6,WEEKDAY($F715,2)=7)),"Folga de fim de semana · sem apontamento no sábado nem no domingo","Folga prevista pelo ciclo")))),IF($Y715="Indeterminado (início da série)","Sem histórico anterior — informe o dia do ciclo no Cadastro",IF($Y715="Falta de registro",IF(OR(OR($D715="6x1",$D715="FF 6x1"),$D715="5x2"),"FALTA DE REGISTRO · dia útil da escala "&amp;$E715,"FALTA DE REGISTRO · dia "&amp;$W715&amp;" de "&amp;IFERROR(INDEX(Parâmetros!$B$39:$B$48,MATCH($E715,Parâmetros!$A$39:$A$48,0)),99)&amp;" do ciclo"),IF(OR($D715="6x1",$D715="FF 6x1"),IF(OR(AND(WEEKDAY($F715,2)=6,AND($A715=$A716,$L716&gt;0)),AND(WEEKDAY($F715,2)=7,AND($A715=$A714,$L714&gt;0))),"ATENÇÃO · apontou sábado e domingo no mesmo fim de semana",IF(OR(WEEKDAY($F715,2)=6,WEEKDAY($F715,2)=7),"Jornada de fim de semana do 6x1",IF(OR($H715&gt;=Parâmetros!$E$20,$H715&lt;Parâmetros!$E$19),"ATENÇÃO · 6x1 apontou fora do horário diurno","Jornada fixa do 6x1"))),IF($D715="5x2","Jornada fixa do 5x2",IF($D715="Folguista",IF($J715=$K715,"Evidência confirma sequência","DIVERGE · sequência "&amp;$J715&amp;" × evidência "&amp;$K715),IF($K715=$E715,"Evidência confirma cadastro","DIVERGE · cadastro "&amp;$E715&amp;" × evidência "&amp;$K715)))))))))))</f>
        <v>Folga de fim de semana · apontou no sábado</v>
      </c>
      <c r="W715" s="34" t="str">
        <f>IF(OR(OR($D715="6x1",$D715="FF 6x1"),$D715="5x2"),"",IF($AB715&lt;&gt;$AB714,IF(IFERROR(INDEX(Cadastro!$F$5:$F$243,$AB715),"")="",IF($L715&gt;0,1,0),IF(IFERROR(INDEX(Cadastro!$F$5:$F$243,$AB715),"")&lt;=IFERROR(INDEX(Parâmetros!$B$39:$B$48,MATCH($E715,Parâmetros!$A$39:$A$48,0)),99),IFERROR(INDEX(Cadastro!$F$5:$F$243,$AB715),""),0)),IF($L715&gt;0,IF(N($X714)&gt;0,1,N($W714)+1),IF(AND($L715=0,OR(N($W714)&gt;=IFERROR(INDEX(Parâmetros!$B$39:$B$48,MATCH($E715,Parâmetros!$A$39:$A$48,0)),99),AND(N($X714)&gt;0,N($X714)&lt;IFERROR(INDEX(Parâmetros!$C$39:$C$48,MATCH($E715,Parâmetros!$A$39:$A$48,0)),0)))),0,N($W714)+1))))</f>
        <v/>
      </c>
      <c r="X715" s="34" t="str">
        <f>IF(OR(OR($D715="6x1",$D715="FF 6x1"),$D715="5x2"),"",IF($AB715&lt;&gt;$AB714,IF(IFERROR(INDEX(Cadastro!$F$5:$F$243,$AB715),"")="",0,IF(IFERROR(INDEX(Cadastro!$F$5:$F$243,$AB715),"")&gt;IFERROR(INDEX(Parâmetros!$B$39:$B$48,MATCH($E715,Parâmetros!$A$39:$A$48,0)),99),IFERROR(INDEX(Cadastro!$F$5:$F$243,$AB715),"")-IFERROR(INDEX(Parâmetros!$B$39:$B$48,MATCH($E715,Parâmetros!$A$39:$A$48,0)),99),0)),IF(AND($L715=0,OR(N($W714)&gt;=IFERROR(INDEX(Parâmetros!$B$39:$B$48,MATCH($E715,Parâmetros!$A$39:$A$48,0)),99),AND(N($X714)&gt;0,N($X714)&lt;IFERROR(INDEX(Parâmetros!$C$39:$C$48,MATCH($E715,Parâmetros!$A$39:$A$48,0)),0)))),N($X714)+1,0)))</f>
        <v/>
      </c>
      <c r="Y715" t="str">
        <f>IF($AC715&lt;&gt;"",IF($L715&gt;0,$AC715&amp;" · com apontamento",$AC715),IF($E715="Férias",IF($L715&gt;0,"Férias · com apontamento","Férias (cadastro)"),IF(($Z715+$AA715-1)&gt;Parâmetros!$E$16,"Férias / afastamento",IF(AND($D715="5x2",OR(WEEKDAY($F715,2)=6,WEEKDAY($F715,2)=7)),IF($L715&gt;0,"Folga trabalhada","Folga"),IF($L715&gt;0,"Trabalhado",IF(OR(OR($D715="6x1",$D715="FF 6x1"),$D715="5x2"),IF(AND(OR($D715="6x1",$D715="FF 6x1"),OR(WEEKDAY($F715,2)=6,WEEKDAY($F715,2)=7)),"Folga","Falta de registro"),IF(AND($AB715&lt;&gt;$AB714,IFERROR(INDEX(Cadastro!$F$5:$F$243,$AB715),"")=""),"Indeterminado (início da série)",IF($X715&gt;0,"Folga","Falta de registro"))))))))</f>
        <v>Folga</v>
      </c>
      <c r="Z715" s="34">
        <f>IF(OR($L715&gt;0,$F715&gt;Parâmetros!$E$14),0,IF($A715&lt;&gt;$A714,1,N($Z714)+1))</f>
        <v>1</v>
      </c>
      <c r="AA715" s="34">
        <f>IF(OR($L715&gt;0,$F715&gt;Parâmetros!$E$14),0,IF(OR($A715&lt;&gt;$A716,$F716&gt;Parâmetros!$E$14),1,N($AA716)+1))</f>
        <v>1</v>
      </c>
      <c r="AB715" s="31">
        <f>IFERROR(MATCH($A715&amp;"|"&amp;TEXT(_xlfn.MAXIFS(Cadastro!$E$5:$E$243,Cadastro!$A$5:$A$243,$A715,Cadastro!$E$5:$E$243,"&lt;="&amp;$F715),"yyyymmdd"),Cadastro!$I$5:$I$243,0),"")</f>
        <v>107</v>
      </c>
      <c r="AC715" t="str">
        <f>IFERROR(_xlfn.SINGLE(INDEX(Exceções!$D$5:$D$203,MATCH($A715&amp;"|"&amp;$F715,Exceções!$F$5:$F$203,0))),"")</f>
        <v/>
      </c>
      <c r="AD715" t="str">
        <f>IF($AC715="","",IFERROR(_xlfn.SINGLE(INDEX(Exceções!$E$5:$E$203,MATCH($A715&amp;"|"&amp;$F715,Exceções!$F$5:$F$203,0))),""))</f>
        <v/>
      </c>
    </row>
    <row r="716" spans="1:30" ht="15" hidden="1" customHeight="1" x14ac:dyDescent="0.25">
      <c r="A716" s="31">
        <v>11415</v>
      </c>
      <c r="B716" s="17" t="s">
        <v>50</v>
      </c>
      <c r="C716" s="17" t="str">
        <f>IFERROR(INDEX(Cadastro!$C$5:$C$243,$AB716),"NÃO INFORMADO")</f>
        <v>LUB</v>
      </c>
      <c r="D716" s="17" t="str">
        <f>IFERROR(INDEX(Cadastro!$D$5:$D$243,$AB716),"")</f>
        <v>6x1</v>
      </c>
      <c r="E716" s="17" t="str">
        <f>IFERROR(INDEX(Cadastro!$G$5:$G$243,$AB716),"")</f>
        <v>6x1</v>
      </c>
      <c r="F716" s="29">
        <v>46314</v>
      </c>
      <c r="G716" s="32" t="str">
        <f t="shared" si="66"/>
        <v>seg</v>
      </c>
      <c r="H716" s="31">
        <f>IF($L716=0,"",_xlfn.MINIFS(Dados!$Q:$Q,Dados!$A:$A,$A716,Dados!$S:$S,$F716))</f>
        <v>440</v>
      </c>
      <c r="I716" s="31">
        <f>IF($H716="","",_xlfn.MAXIFS(Dados!$R:$R,Dados!$A:$A,$A716,Dados!$S:$S,$F716))</f>
        <v>980</v>
      </c>
      <c r="J716" s="32" t="str">
        <f>IF($D716&lt;&gt;"Folguista","",IFERROR(INDEX(Parâmetros!$D$52:$G$52,1,MIN(4,MAX(1,$W716))),""))</f>
        <v/>
      </c>
      <c r="K716" s="32" t="str">
        <f>IF(OR($AC716&lt;&gt;"",$Y716="Folga",$Y716="Folga trabalhada",$Y716="Férias (cadastro)",$Y716="Férias / afastamento",$Y716="Indeterminado (início da série)"),"",IF(OR($D716="6x1",$D716="FF 6x1"),IF(OR(WEEKDAY($F716,2)=6,WEEKDAY($F716,2)=7),"6x1 sáb/dom","6x1"),IF($D716="5x2","5x2",IF($H716="",IF($D716="Folguista",$J716,$E716),IF(OR($H716&gt;=Parâmetros!$E$18,$H716&lt;Parâmetros!$E$19),"C",IF($H716&lt;Parâmetros!$E$20,"A","B"))))))</f>
        <v>6x1</v>
      </c>
      <c r="L716" s="30">
        <f>SUMIFS(Dados!$E:$E,Dados!$A:$A,$A716,Dados!$S:$S,$F716)</f>
        <v>7.98</v>
      </c>
      <c r="M716" s="30">
        <f>IFERROR(INDEX(Parâmetros!$E$6:$E$11,MATCH($K716,Parâmetros!$A$6:$A$11,0)),"")</f>
        <v>8.8000000000000007</v>
      </c>
      <c r="N716" s="33">
        <f t="shared" si="67"/>
        <v>0.90681818181818175</v>
      </c>
      <c r="O716" s="33">
        <f>Parâmetros!$E$13</f>
        <v>0.8</v>
      </c>
      <c r="P716" s="32" t="str">
        <f>IF(OR($M716="",$F716&gt;Parâmetros!$E$14),"Não","Sim")</f>
        <v>Sim</v>
      </c>
      <c r="Q716" s="32" t="str">
        <f t="shared" si="68"/>
        <v>Sim</v>
      </c>
      <c r="R716" s="32" t="str">
        <f t="shared" si="69"/>
        <v>Sim</v>
      </c>
      <c r="S716" s="30">
        <f t="shared" si="70"/>
        <v>0</v>
      </c>
      <c r="T716" s="32" t="str">
        <f>IF($Q716&lt;&gt;"Sim","",IF($N716&gt;Parâmetros!$E$15,"Sim","Não"))</f>
        <v>Não</v>
      </c>
      <c r="U716" s="17" t="str">
        <f t="shared" si="71"/>
        <v>Na meta</v>
      </c>
      <c r="V716" s="17" t="str">
        <f>IF($AC716&lt;&gt;"",IF($L716&gt;0,"ATENÇÃO · apontou em dia de "&amp;LOWER($AC716)&amp;" cadastrado","Exceção cadastrada · "&amp;$AC716)&amp;IF($AD716="",""," · "&amp;$AD716),IF($E716="Férias",IF($L716&gt;0,"ATENÇÃO · apontou estando de férias no cadastro","Férias no cadastro"),IF($Y716="Férias / afastamento","Afastamento · "&amp;($Z716+$AA716-1)&amp;" dias seguidos sem apontamento",IF($Y716="Folga trabalhada","ATENÇÃO · apontou em dia de folga da escala 5x2",IF($Y716="Folga",IF(AND($D716="5x2",OR(WEEKDAY($F716,2)=6,WEEKDAY($F716,2)=7)),"Folga de fim de semana da escala 5x2",IF(AND(OR($D716="6x1",$D716="FF 6x1"),WEEKDAY($F716,2)=6,FALSE()),"Folga de fim de semana · apontou no domingo anterior",IF(AND(OR($D716="6x1",$D716="FF 6x1"),WEEKDAY($F716,2)=7,AND($A716=$A715,$L715&gt;0)),"Folga de fim de semana · apontou no sábado",IF(AND(OR($D716="6x1",$D716="FF 6x1"),OR(WEEKDAY($F716,2)=6,WEEKDAY($F716,2)=7)),"Folga de fim de semana · sem apontamento no sábado nem no domingo","Folga prevista pelo ciclo")))),IF($Y716="Indeterminado (início da série)","Sem histórico anterior — informe o dia do ciclo no Cadastro",IF($Y716="Falta de registro",IF(OR(OR($D716="6x1",$D716="FF 6x1"),$D716="5x2"),"FALTA DE REGISTRO · dia útil da escala "&amp;$E716,"FALTA DE REGISTRO · dia "&amp;$W716&amp;" de "&amp;IFERROR(INDEX(Parâmetros!$B$39:$B$48,MATCH($E716,Parâmetros!$A$39:$A$48,0)),99)&amp;" do ciclo"),IF(OR($D716="6x1",$D716="FF 6x1"),IF(OR(AND(WEEKDAY($F716,2)=6,AND($A716=$A717,$L717&gt;0)),AND(WEEKDAY($F716,2)=7,AND($A716=$A715,$L715&gt;0))),"ATENÇÃO · apontou sábado e domingo no mesmo fim de semana",IF(OR(WEEKDAY($F716,2)=6,WEEKDAY($F716,2)=7),"Jornada de fim de semana do 6x1",IF(OR($H716&gt;=Parâmetros!$E$20,$H716&lt;Parâmetros!$E$19),"ATENÇÃO · 6x1 apontou fora do horário diurno","Jornada fixa do 6x1"))),IF($D716="5x2","Jornada fixa do 5x2",IF($D716="Folguista",IF($J716=$K716,"Evidência confirma sequência","DIVERGE · sequência "&amp;$J716&amp;" × evidência "&amp;$K716),IF($K716=$E716,"Evidência confirma cadastro","DIVERGE · cadastro "&amp;$E716&amp;" × evidência "&amp;$K716)))))))))))</f>
        <v>Jornada fixa do 6x1</v>
      </c>
      <c r="W716" s="34" t="str">
        <f>IF(OR(OR($D716="6x1",$D716="FF 6x1"),$D716="5x2"),"",IF($AB716&lt;&gt;$AB715,IF(IFERROR(INDEX(Cadastro!$F$5:$F$243,$AB716),"")="",IF($L716&gt;0,1,0),IF(IFERROR(INDEX(Cadastro!$F$5:$F$243,$AB716),"")&lt;=IFERROR(INDEX(Parâmetros!$B$39:$B$48,MATCH($E716,Parâmetros!$A$39:$A$48,0)),99),IFERROR(INDEX(Cadastro!$F$5:$F$243,$AB716),""),0)),IF($L716&gt;0,IF(N($X715)&gt;0,1,N($W715)+1),IF(AND($L716=0,OR(N($W715)&gt;=IFERROR(INDEX(Parâmetros!$B$39:$B$48,MATCH($E716,Parâmetros!$A$39:$A$48,0)),99),AND(N($X715)&gt;0,N($X715)&lt;IFERROR(INDEX(Parâmetros!$C$39:$C$48,MATCH($E716,Parâmetros!$A$39:$A$48,0)),0)))),0,N($W715)+1))))</f>
        <v/>
      </c>
      <c r="X716" s="34" t="str">
        <f>IF(OR(OR($D716="6x1",$D716="FF 6x1"),$D716="5x2"),"",IF($AB716&lt;&gt;$AB715,IF(IFERROR(INDEX(Cadastro!$F$5:$F$243,$AB716),"")="",0,IF(IFERROR(INDEX(Cadastro!$F$5:$F$243,$AB716),"")&gt;IFERROR(INDEX(Parâmetros!$B$39:$B$48,MATCH($E716,Parâmetros!$A$39:$A$48,0)),99),IFERROR(INDEX(Cadastro!$F$5:$F$243,$AB716),"")-IFERROR(INDEX(Parâmetros!$B$39:$B$48,MATCH($E716,Parâmetros!$A$39:$A$48,0)),99),0)),IF(AND($L716=0,OR(N($W715)&gt;=IFERROR(INDEX(Parâmetros!$B$39:$B$48,MATCH($E716,Parâmetros!$A$39:$A$48,0)),99),AND(N($X715)&gt;0,N($X715)&lt;IFERROR(INDEX(Parâmetros!$C$39:$C$48,MATCH($E716,Parâmetros!$A$39:$A$48,0)),0)))),N($X715)+1,0)))</f>
        <v/>
      </c>
      <c r="Y716" t="str">
        <f>IF($AC716&lt;&gt;"",IF($L716&gt;0,$AC716&amp;" · com apontamento",$AC716),IF($E716="Férias",IF($L716&gt;0,"Férias · com apontamento","Férias (cadastro)"),IF(($Z716+$AA716-1)&gt;Parâmetros!$E$16,"Férias / afastamento",IF(AND($D716="5x2",OR(WEEKDAY($F716,2)=6,WEEKDAY($F716,2)=7)),IF($L716&gt;0,"Folga trabalhada","Folga"),IF($L716&gt;0,"Trabalhado",IF(OR(OR($D716="6x1",$D716="FF 6x1"),$D716="5x2"),IF(AND(OR($D716="6x1",$D716="FF 6x1"),OR(WEEKDAY($F716,2)=6,WEEKDAY($F716,2)=7)),"Folga","Falta de registro"),IF(AND($AB716&lt;&gt;$AB715,IFERROR(INDEX(Cadastro!$F$5:$F$243,$AB716),"")=""),"Indeterminado (início da série)",IF($X716&gt;0,"Folga","Falta de registro"))))))))</f>
        <v>Trabalhado</v>
      </c>
      <c r="Z716" s="34">
        <f>IF(OR($L716&gt;0,$F716&gt;Parâmetros!$E$14),0,IF($A716&lt;&gt;$A715,1,N($Z715)+1))</f>
        <v>0</v>
      </c>
      <c r="AA716" s="34">
        <f>IF(OR($L716&gt;0,$F716&gt;Parâmetros!$E$14),0,IF(OR($A716&lt;&gt;$A717,$F717&gt;Parâmetros!$E$14),1,N($AA717)+1))</f>
        <v>0</v>
      </c>
      <c r="AB716" s="31">
        <f>IFERROR(MATCH($A716&amp;"|"&amp;TEXT(_xlfn.MAXIFS(Cadastro!$E$5:$E$243,Cadastro!$A$5:$A$243,$A716,Cadastro!$E$5:$E$243,"&lt;="&amp;$F716),"yyyymmdd"),Cadastro!$I$5:$I$243,0),"")</f>
        <v>107</v>
      </c>
      <c r="AC716" t="str">
        <f>IFERROR(_xlfn.SINGLE(INDEX(Exceções!$D$5:$D$203,MATCH($A716&amp;"|"&amp;$F716,Exceções!$F$5:$F$203,0))),"")</f>
        <v/>
      </c>
      <c r="AD716" t="str">
        <f>IF($AC716="","",IFERROR(_xlfn.SINGLE(INDEX(Exceções!$E$5:$E$203,MATCH($A716&amp;"|"&amp;$F716,Exceções!$F$5:$F$203,0))),""))</f>
        <v/>
      </c>
    </row>
    <row r="717" spans="1:30" ht="15" hidden="1" customHeight="1" x14ac:dyDescent="0.25">
      <c r="A717" s="31">
        <v>11415</v>
      </c>
      <c r="B717" s="17" t="s">
        <v>50</v>
      </c>
      <c r="C717" s="17" t="str">
        <f>IFERROR(INDEX(Cadastro!$C$5:$C$243,$AB717),"NÃO INFORMADO")</f>
        <v>LUB</v>
      </c>
      <c r="D717" s="17" t="str">
        <f>IFERROR(INDEX(Cadastro!$D$5:$D$243,$AB717),"")</f>
        <v>6x1</v>
      </c>
      <c r="E717" s="17" t="str">
        <f>IFERROR(INDEX(Cadastro!$G$5:$G$243,$AB717),"")</f>
        <v>6x1</v>
      </c>
      <c r="F717" s="29">
        <v>46315</v>
      </c>
      <c r="G717" s="32" t="str">
        <f t="shared" si="66"/>
        <v>ter</v>
      </c>
      <c r="H717" s="31">
        <f>IF($L717=0,"",_xlfn.MINIFS(Dados!$Q:$Q,Dados!$A:$A,$A717,Dados!$S:$S,$F717))</f>
        <v>440</v>
      </c>
      <c r="I717" s="31">
        <f>IF($H717="","",_xlfn.MAXIFS(Dados!$R:$R,Dados!$A:$A,$A717,Dados!$S:$S,$F717))</f>
        <v>982</v>
      </c>
      <c r="J717" s="32" t="str">
        <f>IF($D717&lt;&gt;"Folguista","",IFERROR(INDEX(Parâmetros!$D$52:$G$52,1,MIN(4,MAX(1,$W717))),""))</f>
        <v/>
      </c>
      <c r="K717" s="32" t="str">
        <f>IF(OR($AC717&lt;&gt;"",$Y717="Folga",$Y717="Folga trabalhada",$Y717="Férias (cadastro)",$Y717="Férias / afastamento",$Y717="Indeterminado (início da série)"),"",IF(OR($D717="6x1",$D717="FF 6x1"),IF(OR(WEEKDAY($F717,2)=6,WEEKDAY($F717,2)=7),"6x1 sáb/dom","6x1"),IF($D717="5x2","5x2",IF($H717="",IF($D717="Folguista",$J717,$E717),IF(OR($H717&gt;=Parâmetros!$E$18,$H717&lt;Parâmetros!$E$19),"C",IF($H717&lt;Parâmetros!$E$20,"A","B"))))))</f>
        <v>6x1</v>
      </c>
      <c r="L717" s="30">
        <f>SUMIFS(Dados!$E:$E,Dados!$A:$A,$A717,Dados!$S:$S,$F717)</f>
        <v>7.96</v>
      </c>
      <c r="M717" s="30">
        <f>IFERROR(INDEX(Parâmetros!$E$6:$E$11,MATCH($K717,Parâmetros!$A$6:$A$11,0)),"")</f>
        <v>8.8000000000000007</v>
      </c>
      <c r="N717" s="33">
        <f t="shared" si="67"/>
        <v>0.90454545454545443</v>
      </c>
      <c r="O717" s="33">
        <f>Parâmetros!$E$13</f>
        <v>0.8</v>
      </c>
      <c r="P717" s="32" t="str">
        <f>IF(OR($M717="",$F717&gt;Parâmetros!$E$14),"Não","Sim")</f>
        <v>Sim</v>
      </c>
      <c r="Q717" s="32" t="str">
        <f t="shared" si="68"/>
        <v>Sim</v>
      </c>
      <c r="R717" s="32" t="str">
        <f t="shared" si="69"/>
        <v>Sim</v>
      </c>
      <c r="S717" s="30">
        <f t="shared" si="70"/>
        <v>0</v>
      </c>
      <c r="T717" s="32" t="str">
        <f>IF($Q717&lt;&gt;"Sim","",IF($N717&gt;Parâmetros!$E$15,"Sim","Não"))</f>
        <v>Não</v>
      </c>
      <c r="U717" s="17" t="str">
        <f t="shared" si="71"/>
        <v>Na meta</v>
      </c>
      <c r="V717" s="17" t="str">
        <f>IF($AC717&lt;&gt;"",IF($L717&gt;0,"ATENÇÃO · apontou em dia de "&amp;LOWER($AC717)&amp;" cadastrado","Exceção cadastrada · "&amp;$AC717)&amp;IF($AD717="",""," · "&amp;$AD717),IF($E717="Férias",IF($L717&gt;0,"ATENÇÃO · apontou estando de férias no cadastro","Férias no cadastro"),IF($Y717="Férias / afastamento","Afastamento · "&amp;($Z717+$AA717-1)&amp;" dias seguidos sem apontamento",IF($Y717="Folga trabalhada","ATENÇÃO · apontou em dia de folga da escala 5x2",IF($Y717="Folga",IF(AND($D717="5x2",OR(WEEKDAY($F717,2)=6,WEEKDAY($F717,2)=7)),"Folga de fim de semana da escala 5x2",IF(AND(OR($D717="6x1",$D717="FF 6x1"),WEEKDAY($F717,2)=6,FALSE()),"Folga de fim de semana · apontou no domingo anterior",IF(AND(OR($D717="6x1",$D717="FF 6x1"),WEEKDAY($F717,2)=7,AND($A717=$A716,$L716&gt;0)),"Folga de fim de semana · apontou no sábado",IF(AND(OR($D717="6x1",$D717="FF 6x1"),OR(WEEKDAY($F717,2)=6,WEEKDAY($F717,2)=7)),"Folga de fim de semana · sem apontamento no sábado nem no domingo","Folga prevista pelo ciclo")))),IF($Y717="Indeterminado (início da série)","Sem histórico anterior — informe o dia do ciclo no Cadastro",IF($Y717="Falta de registro",IF(OR(OR($D717="6x1",$D717="FF 6x1"),$D717="5x2"),"FALTA DE REGISTRO · dia útil da escala "&amp;$E717,"FALTA DE REGISTRO · dia "&amp;$W717&amp;" de "&amp;IFERROR(INDEX(Parâmetros!$B$39:$B$48,MATCH($E717,Parâmetros!$A$39:$A$48,0)),99)&amp;" do ciclo"),IF(OR($D717="6x1",$D717="FF 6x1"),IF(OR(AND(WEEKDAY($F717,2)=6,AND($A717=$A718,$L718&gt;0)),AND(WEEKDAY($F717,2)=7,AND($A717=$A716,$L716&gt;0))),"ATENÇÃO · apontou sábado e domingo no mesmo fim de semana",IF(OR(WEEKDAY($F717,2)=6,WEEKDAY($F717,2)=7),"Jornada de fim de semana do 6x1",IF(OR($H717&gt;=Parâmetros!$E$20,$H717&lt;Parâmetros!$E$19),"ATENÇÃO · 6x1 apontou fora do horário diurno","Jornada fixa do 6x1"))),IF($D717="5x2","Jornada fixa do 5x2",IF($D717="Folguista",IF($J717=$K717,"Evidência confirma sequência","DIVERGE · sequência "&amp;$J717&amp;" × evidência "&amp;$K717),IF($K717=$E717,"Evidência confirma cadastro","DIVERGE · cadastro "&amp;$E717&amp;" × evidência "&amp;$K717)))))))))))</f>
        <v>Jornada fixa do 6x1</v>
      </c>
      <c r="W717" s="34" t="str">
        <f>IF(OR(OR($D717="6x1",$D717="FF 6x1"),$D717="5x2"),"",IF($AB717&lt;&gt;$AB716,IF(IFERROR(INDEX(Cadastro!$F$5:$F$243,$AB717),"")="",IF($L717&gt;0,1,0),IF(IFERROR(INDEX(Cadastro!$F$5:$F$243,$AB717),"")&lt;=IFERROR(INDEX(Parâmetros!$B$39:$B$48,MATCH($E717,Parâmetros!$A$39:$A$48,0)),99),IFERROR(INDEX(Cadastro!$F$5:$F$243,$AB717),""),0)),IF($L717&gt;0,IF(N($X716)&gt;0,1,N($W716)+1),IF(AND($L717=0,OR(N($W716)&gt;=IFERROR(INDEX(Parâmetros!$B$39:$B$48,MATCH($E717,Parâmetros!$A$39:$A$48,0)),99),AND(N($X716)&gt;0,N($X716)&lt;IFERROR(INDEX(Parâmetros!$C$39:$C$48,MATCH($E717,Parâmetros!$A$39:$A$48,0)),0)))),0,N($W716)+1))))</f>
        <v/>
      </c>
      <c r="X717" s="34" t="str">
        <f>IF(OR(OR($D717="6x1",$D717="FF 6x1"),$D717="5x2"),"",IF($AB717&lt;&gt;$AB716,IF(IFERROR(INDEX(Cadastro!$F$5:$F$243,$AB717),"")="",0,IF(IFERROR(INDEX(Cadastro!$F$5:$F$243,$AB717),"")&gt;IFERROR(INDEX(Parâmetros!$B$39:$B$48,MATCH($E717,Parâmetros!$A$39:$A$48,0)),99),IFERROR(INDEX(Cadastro!$F$5:$F$243,$AB717),"")-IFERROR(INDEX(Parâmetros!$B$39:$B$48,MATCH($E717,Parâmetros!$A$39:$A$48,0)),99),0)),IF(AND($L717=0,OR(N($W716)&gt;=IFERROR(INDEX(Parâmetros!$B$39:$B$48,MATCH($E717,Parâmetros!$A$39:$A$48,0)),99),AND(N($X716)&gt;0,N($X716)&lt;IFERROR(INDEX(Parâmetros!$C$39:$C$48,MATCH($E717,Parâmetros!$A$39:$A$48,0)),0)))),N($X716)+1,0)))</f>
        <v/>
      </c>
      <c r="Y717" t="str">
        <f>IF($AC717&lt;&gt;"",IF($L717&gt;0,$AC717&amp;" · com apontamento",$AC717),IF($E717="Férias",IF($L717&gt;0,"Férias · com apontamento","Férias (cadastro)"),IF(($Z717+$AA717-1)&gt;Parâmetros!$E$16,"Férias / afastamento",IF(AND($D717="5x2",OR(WEEKDAY($F717,2)=6,WEEKDAY($F717,2)=7)),IF($L717&gt;0,"Folga trabalhada","Folga"),IF($L717&gt;0,"Trabalhado",IF(OR(OR($D717="6x1",$D717="FF 6x1"),$D717="5x2"),IF(AND(OR($D717="6x1",$D717="FF 6x1"),OR(WEEKDAY($F717,2)=6,WEEKDAY($F717,2)=7)),"Folga","Falta de registro"),IF(AND($AB717&lt;&gt;$AB716,IFERROR(INDEX(Cadastro!$F$5:$F$243,$AB717),"")=""),"Indeterminado (início da série)",IF($X717&gt;0,"Folga","Falta de registro"))))))))</f>
        <v>Trabalhado</v>
      </c>
      <c r="Z717" s="34">
        <f>IF(OR($L717&gt;0,$F717&gt;Parâmetros!$E$14),0,IF($A717&lt;&gt;$A716,1,N($Z716)+1))</f>
        <v>0</v>
      </c>
      <c r="AA717" s="34">
        <f>IF(OR($L717&gt;0,$F717&gt;Parâmetros!$E$14),0,IF(OR($A717&lt;&gt;$A718,$F718&gt;Parâmetros!$E$14),1,N($AA718)+1))</f>
        <v>0</v>
      </c>
      <c r="AB717" s="31">
        <f>IFERROR(MATCH($A717&amp;"|"&amp;TEXT(_xlfn.MAXIFS(Cadastro!$E$5:$E$243,Cadastro!$A$5:$A$243,$A717,Cadastro!$E$5:$E$243,"&lt;="&amp;$F717),"yyyymmdd"),Cadastro!$I$5:$I$243,0),"")</f>
        <v>107</v>
      </c>
      <c r="AC717" t="str">
        <f>IFERROR(_xlfn.SINGLE(INDEX(Exceções!$D$5:$D$203,MATCH($A717&amp;"|"&amp;$F717,Exceções!$F$5:$F$203,0))),"")</f>
        <v/>
      </c>
      <c r="AD717" t="str">
        <f>IF($AC717="","",IFERROR(_xlfn.SINGLE(INDEX(Exceções!$E$5:$E$203,MATCH($A717&amp;"|"&amp;$F717,Exceções!$F$5:$F$203,0))),""))</f>
        <v/>
      </c>
    </row>
    <row r="718" spans="1:30" ht="15" hidden="1" customHeight="1" x14ac:dyDescent="0.25">
      <c r="A718" s="31">
        <v>11415</v>
      </c>
      <c r="B718" s="17" t="s">
        <v>50</v>
      </c>
      <c r="C718" s="17" t="str">
        <f>IFERROR(INDEX(Cadastro!$C$5:$C$243,$AB718),"NÃO INFORMADO")</f>
        <v>LUB</v>
      </c>
      <c r="D718" s="17" t="str">
        <f>IFERROR(INDEX(Cadastro!$D$5:$D$243,$AB718),"")</f>
        <v>6x1</v>
      </c>
      <c r="E718" s="17" t="str">
        <f>IFERROR(INDEX(Cadastro!$G$5:$G$243,$AB718),"")</f>
        <v>6x1</v>
      </c>
      <c r="F718" s="29">
        <v>46316</v>
      </c>
      <c r="G718" s="32" t="str">
        <f t="shared" si="66"/>
        <v>qua</v>
      </c>
      <c r="H718" s="31">
        <f>IF($L718=0,"",_xlfn.MINIFS(Dados!$Q:$Q,Dados!$A:$A,$A718,Dados!$S:$S,$F718))</f>
        <v>430</v>
      </c>
      <c r="I718" s="31">
        <f>IF($H718="","",_xlfn.MAXIFS(Dados!$R:$R,Dados!$A:$A,$A718,Dados!$S:$S,$F718))</f>
        <v>980</v>
      </c>
      <c r="J718" s="32" t="str">
        <f>IF($D718&lt;&gt;"Folguista","",IFERROR(INDEX(Parâmetros!$D$52:$G$52,1,MIN(4,MAX(1,$W718))),""))</f>
        <v/>
      </c>
      <c r="K718" s="32" t="str">
        <f>IF(OR($AC718&lt;&gt;"",$Y718="Folga",$Y718="Folga trabalhada",$Y718="Férias (cadastro)",$Y718="Férias / afastamento",$Y718="Indeterminado (início da série)"),"",IF(OR($D718="6x1",$D718="FF 6x1"),IF(OR(WEEKDAY($F718,2)=6,WEEKDAY($F718,2)=7),"6x1 sáb/dom","6x1"),IF($D718="5x2","5x2",IF($H718="",IF($D718="Folguista",$J718,$E718),IF(OR($H718&gt;=Parâmetros!$E$18,$H718&lt;Parâmetros!$E$19),"C",IF($H718&lt;Parâmetros!$E$20,"A","B"))))))</f>
        <v>6x1</v>
      </c>
      <c r="L718" s="30">
        <f>SUMIFS(Dados!$E:$E,Dados!$A:$A,$A718,Dados!$S:$S,$F718)</f>
        <v>7.98</v>
      </c>
      <c r="M718" s="30">
        <f>IFERROR(INDEX(Parâmetros!$E$6:$E$11,MATCH($K718,Parâmetros!$A$6:$A$11,0)),"")</f>
        <v>8.8000000000000007</v>
      </c>
      <c r="N718" s="33">
        <f t="shared" si="67"/>
        <v>0.90681818181818175</v>
      </c>
      <c r="O718" s="33">
        <f>Parâmetros!$E$13</f>
        <v>0.8</v>
      </c>
      <c r="P718" s="32" t="str">
        <f>IF(OR($M718="",$F718&gt;Parâmetros!$E$14),"Não","Sim")</f>
        <v>Sim</v>
      </c>
      <c r="Q718" s="32" t="str">
        <f t="shared" si="68"/>
        <v>Sim</v>
      </c>
      <c r="R718" s="32" t="str">
        <f t="shared" si="69"/>
        <v>Sim</v>
      </c>
      <c r="S718" s="30">
        <f t="shared" si="70"/>
        <v>0</v>
      </c>
      <c r="T718" s="32" t="str">
        <f>IF($Q718&lt;&gt;"Sim","",IF($N718&gt;Parâmetros!$E$15,"Sim","Não"))</f>
        <v>Não</v>
      </c>
      <c r="U718" s="17" t="str">
        <f t="shared" si="71"/>
        <v>Na meta</v>
      </c>
      <c r="V718" s="17" t="str">
        <f>IF($AC718&lt;&gt;"",IF($L718&gt;0,"ATENÇÃO · apontou em dia de "&amp;LOWER($AC718)&amp;" cadastrado","Exceção cadastrada · "&amp;$AC718)&amp;IF($AD718="",""," · "&amp;$AD718),IF($E718="Férias",IF($L718&gt;0,"ATENÇÃO · apontou estando de férias no cadastro","Férias no cadastro"),IF($Y718="Férias / afastamento","Afastamento · "&amp;($Z718+$AA718-1)&amp;" dias seguidos sem apontamento",IF($Y718="Folga trabalhada","ATENÇÃO · apontou em dia de folga da escala 5x2",IF($Y718="Folga",IF(AND($D718="5x2",OR(WEEKDAY($F718,2)=6,WEEKDAY($F718,2)=7)),"Folga de fim de semana da escala 5x2",IF(AND(OR($D718="6x1",$D718="FF 6x1"),WEEKDAY($F718,2)=6,FALSE()),"Folga de fim de semana · apontou no domingo anterior",IF(AND(OR($D718="6x1",$D718="FF 6x1"),WEEKDAY($F718,2)=7,AND($A718=$A717,$L717&gt;0)),"Folga de fim de semana · apontou no sábado",IF(AND(OR($D718="6x1",$D718="FF 6x1"),OR(WEEKDAY($F718,2)=6,WEEKDAY($F718,2)=7)),"Folga de fim de semana · sem apontamento no sábado nem no domingo","Folga prevista pelo ciclo")))),IF($Y718="Indeterminado (início da série)","Sem histórico anterior — informe o dia do ciclo no Cadastro",IF($Y718="Falta de registro",IF(OR(OR($D718="6x1",$D718="FF 6x1"),$D718="5x2"),"FALTA DE REGISTRO · dia útil da escala "&amp;$E718,"FALTA DE REGISTRO · dia "&amp;$W718&amp;" de "&amp;IFERROR(INDEX(Parâmetros!$B$39:$B$48,MATCH($E718,Parâmetros!$A$39:$A$48,0)),99)&amp;" do ciclo"),IF(OR($D718="6x1",$D718="FF 6x1"),IF(OR(AND(WEEKDAY($F718,2)=6,AND($A718=$A719,$L719&gt;0)),AND(WEEKDAY($F718,2)=7,AND($A718=$A717,$L717&gt;0))),"ATENÇÃO · apontou sábado e domingo no mesmo fim de semana",IF(OR(WEEKDAY($F718,2)=6,WEEKDAY($F718,2)=7),"Jornada de fim de semana do 6x1",IF(OR($H718&gt;=Parâmetros!$E$20,$H718&lt;Parâmetros!$E$19),"ATENÇÃO · 6x1 apontou fora do horário diurno","Jornada fixa do 6x1"))),IF($D718="5x2","Jornada fixa do 5x2",IF($D718="Folguista",IF($J718=$K718,"Evidência confirma sequência","DIVERGE · sequência "&amp;$J718&amp;" × evidência "&amp;$K718),IF($K718=$E718,"Evidência confirma cadastro","DIVERGE · cadastro "&amp;$E718&amp;" × evidência "&amp;$K718)))))))))))</f>
        <v>Jornada fixa do 6x1</v>
      </c>
      <c r="W718" s="34" t="str">
        <f>IF(OR(OR($D718="6x1",$D718="FF 6x1"),$D718="5x2"),"",IF($AB718&lt;&gt;$AB717,IF(IFERROR(INDEX(Cadastro!$F$5:$F$243,$AB718),"")="",IF($L718&gt;0,1,0),IF(IFERROR(INDEX(Cadastro!$F$5:$F$243,$AB718),"")&lt;=IFERROR(INDEX(Parâmetros!$B$39:$B$48,MATCH($E718,Parâmetros!$A$39:$A$48,0)),99),IFERROR(INDEX(Cadastro!$F$5:$F$243,$AB718),""),0)),IF($L718&gt;0,IF(N($X717)&gt;0,1,N($W717)+1),IF(AND($L718=0,OR(N($W717)&gt;=IFERROR(INDEX(Parâmetros!$B$39:$B$48,MATCH($E718,Parâmetros!$A$39:$A$48,0)),99),AND(N($X717)&gt;0,N($X717)&lt;IFERROR(INDEX(Parâmetros!$C$39:$C$48,MATCH($E718,Parâmetros!$A$39:$A$48,0)),0)))),0,N($W717)+1))))</f>
        <v/>
      </c>
      <c r="X718" s="34" t="str">
        <f>IF(OR(OR($D718="6x1",$D718="FF 6x1"),$D718="5x2"),"",IF($AB718&lt;&gt;$AB717,IF(IFERROR(INDEX(Cadastro!$F$5:$F$243,$AB718),"")="",0,IF(IFERROR(INDEX(Cadastro!$F$5:$F$243,$AB718),"")&gt;IFERROR(INDEX(Parâmetros!$B$39:$B$48,MATCH($E718,Parâmetros!$A$39:$A$48,0)),99),IFERROR(INDEX(Cadastro!$F$5:$F$243,$AB718),"")-IFERROR(INDEX(Parâmetros!$B$39:$B$48,MATCH($E718,Parâmetros!$A$39:$A$48,0)),99),0)),IF(AND($L718=0,OR(N($W717)&gt;=IFERROR(INDEX(Parâmetros!$B$39:$B$48,MATCH($E718,Parâmetros!$A$39:$A$48,0)),99),AND(N($X717)&gt;0,N($X717)&lt;IFERROR(INDEX(Parâmetros!$C$39:$C$48,MATCH($E718,Parâmetros!$A$39:$A$48,0)),0)))),N($X717)+1,0)))</f>
        <v/>
      </c>
      <c r="Y718" t="str">
        <f>IF($AC718&lt;&gt;"",IF($L718&gt;0,$AC718&amp;" · com apontamento",$AC718),IF($E718="Férias",IF($L718&gt;0,"Férias · com apontamento","Férias (cadastro)"),IF(($Z718+$AA718-1)&gt;Parâmetros!$E$16,"Férias / afastamento",IF(AND($D718="5x2",OR(WEEKDAY($F718,2)=6,WEEKDAY($F718,2)=7)),IF($L718&gt;0,"Folga trabalhada","Folga"),IF($L718&gt;0,"Trabalhado",IF(OR(OR($D718="6x1",$D718="FF 6x1"),$D718="5x2"),IF(AND(OR($D718="6x1",$D718="FF 6x1"),OR(WEEKDAY($F718,2)=6,WEEKDAY($F718,2)=7)),"Folga","Falta de registro"),IF(AND($AB718&lt;&gt;$AB717,IFERROR(INDEX(Cadastro!$F$5:$F$243,$AB718),"")=""),"Indeterminado (início da série)",IF($X718&gt;0,"Folga","Falta de registro"))))))))</f>
        <v>Trabalhado</v>
      </c>
      <c r="Z718" s="34">
        <f>IF(OR($L718&gt;0,$F718&gt;Parâmetros!$E$14),0,IF($A718&lt;&gt;$A717,1,N($Z717)+1))</f>
        <v>0</v>
      </c>
      <c r="AA718" s="34">
        <f>IF(OR($L718&gt;0,$F718&gt;Parâmetros!$E$14),0,IF(OR($A718&lt;&gt;$A719,$F719&gt;Parâmetros!$E$14),1,N($AA719)+1))</f>
        <v>0</v>
      </c>
      <c r="AB718" s="31">
        <f>IFERROR(MATCH($A718&amp;"|"&amp;TEXT(_xlfn.MAXIFS(Cadastro!$E$5:$E$243,Cadastro!$A$5:$A$243,$A718,Cadastro!$E$5:$E$243,"&lt;="&amp;$F718),"yyyymmdd"),Cadastro!$I$5:$I$243,0),"")</f>
        <v>107</v>
      </c>
      <c r="AC718" t="str">
        <f>IFERROR(_xlfn.SINGLE(INDEX(Exceções!$D$5:$D$203,MATCH($A718&amp;"|"&amp;$F718,Exceções!$F$5:$F$203,0))),"")</f>
        <v/>
      </c>
      <c r="AD718" t="str">
        <f>IF($AC718="","",IFERROR(_xlfn.SINGLE(INDEX(Exceções!$E$5:$E$203,MATCH($A718&amp;"|"&amp;$F718,Exceções!$F$5:$F$203,0))),""))</f>
        <v/>
      </c>
    </row>
    <row r="719" spans="1:30" ht="15" hidden="1" customHeight="1" x14ac:dyDescent="0.25">
      <c r="A719" s="31">
        <v>11415</v>
      </c>
      <c r="B719" s="17" t="s">
        <v>50</v>
      </c>
      <c r="C719" s="17" t="str">
        <f>IFERROR(INDEX(Cadastro!$C$5:$C$243,$AB719),"NÃO INFORMADO")</f>
        <v>LUB</v>
      </c>
      <c r="D719" s="17" t="str">
        <f>IFERROR(INDEX(Cadastro!$D$5:$D$243,$AB719),"")</f>
        <v>6x1</v>
      </c>
      <c r="E719" s="17" t="str">
        <f>IFERROR(INDEX(Cadastro!$G$5:$G$243,$AB719),"")</f>
        <v>6x1</v>
      </c>
      <c r="F719" s="29">
        <v>46317</v>
      </c>
      <c r="G719" s="32" t="str">
        <f t="shared" si="66"/>
        <v>qui</v>
      </c>
      <c r="H719" s="31">
        <f>IF($L719=0,"",_xlfn.MINIFS(Dados!$Q:$Q,Dados!$A:$A,$A719,Dados!$S:$S,$F719))</f>
        <v>435</v>
      </c>
      <c r="I719" s="31">
        <f>IF($H719="","",_xlfn.MAXIFS(Dados!$R:$R,Dados!$A:$A,$A719,Dados!$S:$S,$F719))</f>
        <v>990</v>
      </c>
      <c r="J719" s="32" t="str">
        <f>IF($D719&lt;&gt;"Folguista","",IFERROR(INDEX(Parâmetros!$D$52:$G$52,1,MIN(4,MAX(1,$W719))),""))</f>
        <v/>
      </c>
      <c r="K719" s="32" t="str">
        <f>IF(OR($AC719&lt;&gt;"",$Y719="Folga",$Y719="Folga trabalhada",$Y719="Férias (cadastro)",$Y719="Férias / afastamento",$Y719="Indeterminado (início da série)"),"",IF(OR($D719="6x1",$D719="FF 6x1"),IF(OR(WEEKDAY($F719,2)=6,WEEKDAY($F719,2)=7),"6x1 sáb/dom","6x1"),IF($D719="5x2","5x2",IF($H719="",IF($D719="Folguista",$J719,$E719),IF(OR($H719&gt;=Parâmetros!$E$18,$H719&lt;Parâmetros!$E$19),"C",IF($H719&lt;Parâmetros!$E$20,"A","B"))))))</f>
        <v>6x1</v>
      </c>
      <c r="L719" s="30">
        <f>SUMIFS(Dados!$E:$E,Dados!$A:$A,$A719,Dados!$S:$S,$F719)</f>
        <v>7.4700000000000006</v>
      </c>
      <c r="M719" s="30">
        <f>IFERROR(INDEX(Parâmetros!$E$6:$E$11,MATCH($K719,Parâmetros!$A$6:$A$11,0)),"")</f>
        <v>8.8000000000000007</v>
      </c>
      <c r="N719" s="33">
        <f t="shared" si="67"/>
        <v>0.84886363636363638</v>
      </c>
      <c r="O719" s="33">
        <f>Parâmetros!$E$13</f>
        <v>0.8</v>
      </c>
      <c r="P719" s="32" t="str">
        <f>IF(OR($M719="",$F719&gt;Parâmetros!$E$14),"Não","Sim")</f>
        <v>Sim</v>
      </c>
      <c r="Q719" s="32" t="str">
        <f t="shared" si="68"/>
        <v>Sim</v>
      </c>
      <c r="R719" s="32" t="str">
        <f t="shared" si="69"/>
        <v>Sim</v>
      </c>
      <c r="S719" s="30">
        <f t="shared" si="70"/>
        <v>0</v>
      </c>
      <c r="T719" s="32" t="str">
        <f>IF($Q719&lt;&gt;"Sim","",IF($N719&gt;Parâmetros!$E$15,"Sim","Não"))</f>
        <v>Não</v>
      </c>
      <c r="U719" s="17" t="str">
        <f t="shared" si="71"/>
        <v>Na meta</v>
      </c>
      <c r="V719" s="17" t="str">
        <f>IF($AC719&lt;&gt;"",IF($L719&gt;0,"ATENÇÃO · apontou em dia de "&amp;LOWER($AC719)&amp;" cadastrado","Exceção cadastrada · "&amp;$AC719)&amp;IF($AD719="",""," · "&amp;$AD719),IF($E719="Férias",IF($L719&gt;0,"ATENÇÃO · apontou estando de férias no cadastro","Férias no cadastro"),IF($Y719="Férias / afastamento","Afastamento · "&amp;($Z719+$AA719-1)&amp;" dias seguidos sem apontamento",IF($Y719="Folga trabalhada","ATENÇÃO · apontou em dia de folga da escala 5x2",IF($Y719="Folga",IF(AND($D719="5x2",OR(WEEKDAY($F719,2)=6,WEEKDAY($F719,2)=7)),"Folga de fim de semana da escala 5x2",IF(AND(OR($D719="6x1",$D719="FF 6x1"),WEEKDAY($F719,2)=6,FALSE()),"Folga de fim de semana · apontou no domingo anterior",IF(AND(OR($D719="6x1",$D719="FF 6x1"),WEEKDAY($F719,2)=7,AND($A719=$A718,$L718&gt;0)),"Folga de fim de semana · apontou no sábado",IF(AND(OR($D719="6x1",$D719="FF 6x1"),OR(WEEKDAY($F719,2)=6,WEEKDAY($F719,2)=7)),"Folga de fim de semana · sem apontamento no sábado nem no domingo","Folga prevista pelo ciclo")))),IF($Y719="Indeterminado (início da série)","Sem histórico anterior — informe o dia do ciclo no Cadastro",IF($Y719="Falta de registro",IF(OR(OR($D719="6x1",$D719="FF 6x1"),$D719="5x2"),"FALTA DE REGISTRO · dia útil da escala "&amp;$E719,"FALTA DE REGISTRO · dia "&amp;$W719&amp;" de "&amp;IFERROR(INDEX(Parâmetros!$B$39:$B$48,MATCH($E719,Parâmetros!$A$39:$A$48,0)),99)&amp;" do ciclo"),IF(OR($D719="6x1",$D719="FF 6x1"),IF(OR(AND(WEEKDAY($F719,2)=6,AND($A719=$A720,$L720&gt;0)),AND(WEEKDAY($F719,2)=7,AND($A719=$A718,$L718&gt;0))),"ATENÇÃO · apontou sábado e domingo no mesmo fim de semana",IF(OR(WEEKDAY($F719,2)=6,WEEKDAY($F719,2)=7),"Jornada de fim de semana do 6x1",IF(OR($H719&gt;=Parâmetros!$E$20,$H719&lt;Parâmetros!$E$19),"ATENÇÃO · 6x1 apontou fora do horário diurno","Jornada fixa do 6x1"))),IF($D719="5x2","Jornada fixa do 5x2",IF($D719="Folguista",IF($J719=$K719,"Evidência confirma sequência","DIVERGE · sequência "&amp;$J719&amp;" × evidência "&amp;$K719),IF($K719=$E719,"Evidência confirma cadastro","DIVERGE · cadastro "&amp;$E719&amp;" × evidência "&amp;$K719)))))))))))</f>
        <v>Jornada fixa do 6x1</v>
      </c>
      <c r="W719" s="34" t="str">
        <f>IF(OR(OR($D719="6x1",$D719="FF 6x1"),$D719="5x2"),"",IF($AB719&lt;&gt;$AB718,IF(IFERROR(INDEX(Cadastro!$F$5:$F$243,$AB719),"")="",IF($L719&gt;0,1,0),IF(IFERROR(INDEX(Cadastro!$F$5:$F$243,$AB719),"")&lt;=IFERROR(INDEX(Parâmetros!$B$39:$B$48,MATCH($E719,Parâmetros!$A$39:$A$48,0)),99),IFERROR(INDEX(Cadastro!$F$5:$F$243,$AB719),""),0)),IF($L719&gt;0,IF(N($X718)&gt;0,1,N($W718)+1),IF(AND($L719=0,OR(N($W718)&gt;=IFERROR(INDEX(Parâmetros!$B$39:$B$48,MATCH($E719,Parâmetros!$A$39:$A$48,0)),99),AND(N($X718)&gt;0,N($X718)&lt;IFERROR(INDEX(Parâmetros!$C$39:$C$48,MATCH($E719,Parâmetros!$A$39:$A$48,0)),0)))),0,N($W718)+1))))</f>
        <v/>
      </c>
      <c r="X719" s="34" t="str">
        <f>IF(OR(OR($D719="6x1",$D719="FF 6x1"),$D719="5x2"),"",IF($AB719&lt;&gt;$AB718,IF(IFERROR(INDEX(Cadastro!$F$5:$F$243,$AB719),"")="",0,IF(IFERROR(INDEX(Cadastro!$F$5:$F$243,$AB719),"")&gt;IFERROR(INDEX(Parâmetros!$B$39:$B$48,MATCH($E719,Parâmetros!$A$39:$A$48,0)),99),IFERROR(INDEX(Cadastro!$F$5:$F$243,$AB719),"")-IFERROR(INDEX(Parâmetros!$B$39:$B$48,MATCH($E719,Parâmetros!$A$39:$A$48,0)),99),0)),IF(AND($L719=0,OR(N($W718)&gt;=IFERROR(INDEX(Parâmetros!$B$39:$B$48,MATCH($E719,Parâmetros!$A$39:$A$48,0)),99),AND(N($X718)&gt;0,N($X718)&lt;IFERROR(INDEX(Parâmetros!$C$39:$C$48,MATCH($E719,Parâmetros!$A$39:$A$48,0)),0)))),N($X718)+1,0)))</f>
        <v/>
      </c>
      <c r="Y719" t="str">
        <f>IF($AC719&lt;&gt;"",IF($L719&gt;0,$AC719&amp;" · com apontamento",$AC719),IF($E719="Férias",IF($L719&gt;0,"Férias · com apontamento","Férias (cadastro)"),IF(($Z719+$AA719-1)&gt;Parâmetros!$E$16,"Férias / afastamento",IF(AND($D719="5x2",OR(WEEKDAY($F719,2)=6,WEEKDAY($F719,2)=7)),IF($L719&gt;0,"Folga trabalhada","Folga"),IF($L719&gt;0,"Trabalhado",IF(OR(OR($D719="6x1",$D719="FF 6x1"),$D719="5x2"),IF(AND(OR($D719="6x1",$D719="FF 6x1"),OR(WEEKDAY($F719,2)=6,WEEKDAY($F719,2)=7)),"Folga","Falta de registro"),IF(AND($AB719&lt;&gt;$AB718,IFERROR(INDEX(Cadastro!$F$5:$F$243,$AB719),"")=""),"Indeterminado (início da série)",IF($X719&gt;0,"Folga","Falta de registro"))))))))</f>
        <v>Trabalhado</v>
      </c>
      <c r="Z719" s="34">
        <f>IF(OR($L719&gt;0,$F719&gt;Parâmetros!$E$14),0,IF($A719&lt;&gt;$A718,1,N($Z718)+1))</f>
        <v>0</v>
      </c>
      <c r="AA719" s="34">
        <f>IF(OR($L719&gt;0,$F719&gt;Parâmetros!$E$14),0,IF(OR($A719&lt;&gt;$A720,$F720&gt;Parâmetros!$E$14),1,N($AA720)+1))</f>
        <v>0</v>
      </c>
      <c r="AB719" s="31">
        <f>IFERROR(MATCH($A719&amp;"|"&amp;TEXT(_xlfn.MAXIFS(Cadastro!$E$5:$E$243,Cadastro!$A$5:$A$243,$A719,Cadastro!$E$5:$E$243,"&lt;="&amp;$F719),"yyyymmdd"),Cadastro!$I$5:$I$243,0),"")</f>
        <v>107</v>
      </c>
      <c r="AC719" t="str">
        <f>IFERROR(_xlfn.SINGLE(INDEX(Exceções!$D$5:$D$203,MATCH($A719&amp;"|"&amp;$F719,Exceções!$F$5:$F$203,0))),"")</f>
        <v/>
      </c>
      <c r="AD719" t="str">
        <f>IF($AC719="","",IFERROR(_xlfn.SINGLE(INDEX(Exceções!$E$5:$E$203,MATCH($A719&amp;"|"&amp;$F719,Exceções!$F$5:$F$203,0))),""))</f>
        <v/>
      </c>
    </row>
    <row r="720" spans="1:30" ht="15" hidden="1" customHeight="1" x14ac:dyDescent="0.25">
      <c r="A720" s="31">
        <v>11415</v>
      </c>
      <c r="B720" s="17" t="s">
        <v>50</v>
      </c>
      <c r="C720" s="17" t="str">
        <f>IFERROR(INDEX(Cadastro!$C$5:$C$243,$AB720),"NÃO INFORMADO")</f>
        <v>LUB</v>
      </c>
      <c r="D720" s="17" t="str">
        <f>IFERROR(INDEX(Cadastro!$D$5:$D$243,$AB720),"")</f>
        <v>6x1</v>
      </c>
      <c r="E720" s="17" t="str">
        <f>IFERROR(INDEX(Cadastro!$G$5:$G$243,$AB720),"")</f>
        <v>6x1</v>
      </c>
      <c r="F720" s="29">
        <v>46318</v>
      </c>
      <c r="G720" s="32" t="str">
        <f t="shared" si="66"/>
        <v>sex</v>
      </c>
      <c r="H720" s="31">
        <f>IF($L720=0,"",_xlfn.MINIFS(Dados!$Q:$Q,Dados!$A:$A,$A720,Dados!$S:$S,$F720))</f>
        <v>430</v>
      </c>
      <c r="I720" s="31">
        <f>IF($H720="","",_xlfn.MAXIFS(Dados!$R:$R,Dados!$A:$A,$A720,Dados!$S:$S,$F720))</f>
        <v>980</v>
      </c>
      <c r="J720" s="32" t="str">
        <f>IF($D720&lt;&gt;"Folguista","",IFERROR(INDEX(Parâmetros!$D$52:$G$52,1,MIN(4,MAX(1,$W720))),""))</f>
        <v/>
      </c>
      <c r="K720" s="32" t="str">
        <f>IF(OR($AC720&lt;&gt;"",$Y720="Folga",$Y720="Folga trabalhada",$Y720="Férias (cadastro)",$Y720="Férias / afastamento",$Y720="Indeterminado (início da série)"),"",IF(OR($D720="6x1",$D720="FF 6x1"),IF(OR(WEEKDAY($F720,2)=6,WEEKDAY($F720,2)=7),"6x1 sáb/dom","6x1"),IF($D720="5x2","5x2",IF($H720="",IF($D720="Folguista",$J720,$E720),IF(OR($H720&gt;=Parâmetros!$E$18,$H720&lt;Parâmetros!$E$19),"C",IF($H720&lt;Parâmetros!$E$20,"A","B"))))))</f>
        <v>6x1</v>
      </c>
      <c r="L720" s="30">
        <f>SUMIFS(Dados!$E:$E,Dados!$A:$A,$A720,Dados!$S:$S,$F720)</f>
        <v>4.8099999999999996</v>
      </c>
      <c r="M720" s="30">
        <f>IFERROR(INDEX(Parâmetros!$E$6:$E$11,MATCH($K720,Parâmetros!$A$6:$A$11,0)),"")</f>
        <v>8.8000000000000007</v>
      </c>
      <c r="N720" s="33">
        <f t="shared" si="67"/>
        <v>0.54659090909090902</v>
      </c>
      <c r="O720" s="33">
        <f>Parâmetros!$E$13</f>
        <v>0.8</v>
      </c>
      <c r="P720" s="32" t="str">
        <f>IF(OR($M720="",$F720&gt;Parâmetros!$E$14),"Não","Sim")</f>
        <v>Sim</v>
      </c>
      <c r="Q720" s="32" t="str">
        <f t="shared" si="68"/>
        <v>Sim</v>
      </c>
      <c r="R720" s="32" t="str">
        <f t="shared" si="69"/>
        <v>Não</v>
      </c>
      <c r="S720" s="30">
        <f t="shared" si="70"/>
        <v>2.2300000000000013</v>
      </c>
      <c r="T720" s="32" t="str">
        <f>IF($Q720&lt;&gt;"Sim","",IF($N720&gt;Parâmetros!$E$15,"Sim","Não"))</f>
        <v>Não</v>
      </c>
      <c r="U720" s="17" t="str">
        <f t="shared" si="71"/>
        <v>Abaixo da meta</v>
      </c>
      <c r="V720" s="17" t="str">
        <f>IF($AC720&lt;&gt;"",IF($L720&gt;0,"ATENÇÃO · apontou em dia de "&amp;LOWER($AC720)&amp;" cadastrado","Exceção cadastrada · "&amp;$AC720)&amp;IF($AD720="",""," · "&amp;$AD720),IF($E720="Férias",IF($L720&gt;0,"ATENÇÃO · apontou estando de férias no cadastro","Férias no cadastro"),IF($Y720="Férias / afastamento","Afastamento · "&amp;($Z720+$AA720-1)&amp;" dias seguidos sem apontamento",IF($Y720="Folga trabalhada","ATENÇÃO · apontou em dia de folga da escala 5x2",IF($Y720="Folga",IF(AND($D720="5x2",OR(WEEKDAY($F720,2)=6,WEEKDAY($F720,2)=7)),"Folga de fim de semana da escala 5x2",IF(AND(OR($D720="6x1",$D720="FF 6x1"),WEEKDAY($F720,2)=6,FALSE()),"Folga de fim de semana · apontou no domingo anterior",IF(AND(OR($D720="6x1",$D720="FF 6x1"),WEEKDAY($F720,2)=7,AND($A720=$A719,$L719&gt;0)),"Folga de fim de semana · apontou no sábado",IF(AND(OR($D720="6x1",$D720="FF 6x1"),OR(WEEKDAY($F720,2)=6,WEEKDAY($F720,2)=7)),"Folga de fim de semana · sem apontamento no sábado nem no domingo","Folga prevista pelo ciclo")))),IF($Y720="Indeterminado (início da série)","Sem histórico anterior — informe o dia do ciclo no Cadastro",IF($Y720="Falta de registro",IF(OR(OR($D720="6x1",$D720="FF 6x1"),$D720="5x2"),"FALTA DE REGISTRO · dia útil da escala "&amp;$E720,"FALTA DE REGISTRO · dia "&amp;$W720&amp;" de "&amp;IFERROR(INDEX(Parâmetros!$B$39:$B$48,MATCH($E720,Parâmetros!$A$39:$A$48,0)),99)&amp;" do ciclo"),IF(OR($D720="6x1",$D720="FF 6x1"),IF(OR(AND(WEEKDAY($F720,2)=6,AND($A720=$A721,$L721&gt;0)),AND(WEEKDAY($F720,2)=7,AND($A720=$A719,$L719&gt;0))),"ATENÇÃO · apontou sábado e domingo no mesmo fim de semana",IF(OR(WEEKDAY($F720,2)=6,WEEKDAY($F720,2)=7),"Jornada de fim de semana do 6x1",IF(OR($H720&gt;=Parâmetros!$E$20,$H720&lt;Parâmetros!$E$19),"ATENÇÃO · 6x1 apontou fora do horário diurno","Jornada fixa do 6x1"))),IF($D720="5x2","Jornada fixa do 5x2",IF($D720="Folguista",IF($J720=$K720,"Evidência confirma sequência","DIVERGE · sequência "&amp;$J720&amp;" × evidência "&amp;$K720),IF($K720=$E720,"Evidência confirma cadastro","DIVERGE · cadastro "&amp;$E720&amp;" × evidência "&amp;$K720)))))))))))</f>
        <v>Jornada fixa do 6x1</v>
      </c>
      <c r="W720" s="34" t="str">
        <f>IF(OR(OR($D720="6x1",$D720="FF 6x1"),$D720="5x2"),"",IF($AB720&lt;&gt;$AB719,IF(IFERROR(INDEX(Cadastro!$F$5:$F$243,$AB720),"")="",IF($L720&gt;0,1,0),IF(IFERROR(INDEX(Cadastro!$F$5:$F$243,$AB720),"")&lt;=IFERROR(INDEX(Parâmetros!$B$39:$B$48,MATCH($E720,Parâmetros!$A$39:$A$48,0)),99),IFERROR(INDEX(Cadastro!$F$5:$F$243,$AB720),""),0)),IF($L720&gt;0,IF(N($X719)&gt;0,1,N($W719)+1),IF(AND($L720=0,OR(N($W719)&gt;=IFERROR(INDEX(Parâmetros!$B$39:$B$48,MATCH($E720,Parâmetros!$A$39:$A$48,0)),99),AND(N($X719)&gt;0,N($X719)&lt;IFERROR(INDEX(Parâmetros!$C$39:$C$48,MATCH($E720,Parâmetros!$A$39:$A$48,0)),0)))),0,N($W719)+1))))</f>
        <v/>
      </c>
      <c r="X720" s="34" t="str">
        <f>IF(OR(OR($D720="6x1",$D720="FF 6x1"),$D720="5x2"),"",IF($AB720&lt;&gt;$AB719,IF(IFERROR(INDEX(Cadastro!$F$5:$F$243,$AB720),"")="",0,IF(IFERROR(INDEX(Cadastro!$F$5:$F$243,$AB720),"")&gt;IFERROR(INDEX(Parâmetros!$B$39:$B$48,MATCH($E720,Parâmetros!$A$39:$A$48,0)),99),IFERROR(INDEX(Cadastro!$F$5:$F$243,$AB720),"")-IFERROR(INDEX(Parâmetros!$B$39:$B$48,MATCH($E720,Parâmetros!$A$39:$A$48,0)),99),0)),IF(AND($L720=0,OR(N($W719)&gt;=IFERROR(INDEX(Parâmetros!$B$39:$B$48,MATCH($E720,Parâmetros!$A$39:$A$48,0)),99),AND(N($X719)&gt;0,N($X719)&lt;IFERROR(INDEX(Parâmetros!$C$39:$C$48,MATCH($E720,Parâmetros!$A$39:$A$48,0)),0)))),N($X719)+1,0)))</f>
        <v/>
      </c>
      <c r="Y720" t="str">
        <f>IF($AC720&lt;&gt;"",IF($L720&gt;0,$AC720&amp;" · com apontamento",$AC720),IF($E720="Férias",IF($L720&gt;0,"Férias · com apontamento","Férias (cadastro)"),IF(($Z720+$AA720-1)&gt;Parâmetros!$E$16,"Férias / afastamento",IF(AND($D720="5x2",OR(WEEKDAY($F720,2)=6,WEEKDAY($F720,2)=7)),IF($L720&gt;0,"Folga trabalhada","Folga"),IF($L720&gt;0,"Trabalhado",IF(OR(OR($D720="6x1",$D720="FF 6x1"),$D720="5x2"),IF(AND(OR($D720="6x1",$D720="FF 6x1"),OR(WEEKDAY($F720,2)=6,WEEKDAY($F720,2)=7)),"Folga","Falta de registro"),IF(AND($AB720&lt;&gt;$AB719,IFERROR(INDEX(Cadastro!$F$5:$F$243,$AB720),"")=""),"Indeterminado (início da série)",IF($X720&gt;0,"Folga","Falta de registro"))))))))</f>
        <v>Trabalhado</v>
      </c>
      <c r="Z720" s="34">
        <f>IF(OR($L720&gt;0,$F720&gt;Parâmetros!$E$14),0,IF($A720&lt;&gt;$A719,1,N($Z719)+1))</f>
        <v>0</v>
      </c>
      <c r="AA720" s="34">
        <f>IF(OR($L720&gt;0,$F720&gt;Parâmetros!$E$14),0,IF(OR($A720&lt;&gt;$A721,$F721&gt;Parâmetros!$E$14),1,N($AA721)+1))</f>
        <v>0</v>
      </c>
      <c r="AB720" s="31">
        <f>IFERROR(MATCH($A720&amp;"|"&amp;TEXT(_xlfn.MAXIFS(Cadastro!$E$5:$E$243,Cadastro!$A$5:$A$243,$A720,Cadastro!$E$5:$E$243,"&lt;="&amp;$F720),"yyyymmdd"),Cadastro!$I$5:$I$243,0),"")</f>
        <v>107</v>
      </c>
      <c r="AC720" t="str">
        <f>IFERROR(_xlfn.SINGLE(INDEX(Exceções!$D$5:$D$203,MATCH($A720&amp;"|"&amp;$F720,Exceções!$F$5:$F$203,0))),"")</f>
        <v/>
      </c>
      <c r="AD720" t="str">
        <f>IF($AC720="","",IFERROR(_xlfn.SINGLE(INDEX(Exceções!$E$5:$E$203,MATCH($A720&amp;"|"&amp;$F720,Exceções!$F$5:$F$203,0))),""))</f>
        <v/>
      </c>
    </row>
    <row r="721" spans="1:30" ht="15" hidden="1" customHeight="1" x14ac:dyDescent="0.25">
      <c r="A721" s="31">
        <v>11415</v>
      </c>
      <c r="B721" s="17" t="s">
        <v>50</v>
      </c>
      <c r="C721" s="17" t="str">
        <f>IFERROR(INDEX(Cadastro!$C$5:$C$243,$AB721),"NÃO INFORMADO")</f>
        <v>LUB</v>
      </c>
      <c r="D721" s="17" t="str">
        <f>IFERROR(INDEX(Cadastro!$D$5:$D$243,$AB721),"")</f>
        <v>6x1</v>
      </c>
      <c r="E721" s="17" t="str">
        <f>IFERROR(INDEX(Cadastro!$G$5:$G$243,$AB721),"")</f>
        <v>6x1</v>
      </c>
      <c r="F721" s="29">
        <v>46319</v>
      </c>
      <c r="G721" s="32" t="str">
        <f t="shared" si="66"/>
        <v>sáb</v>
      </c>
      <c r="H721" s="31">
        <f>IF($L721=0,"",_xlfn.MINIFS(Dados!$Q:$Q,Dados!$A:$A,$A721,Dados!$S:$S,$F721))</f>
        <v>437</v>
      </c>
      <c r="I721" s="31">
        <f>IF($H721="","",_xlfn.MAXIFS(Dados!$R:$R,Dados!$A:$A,$A721,Dados!$S:$S,$F721))</f>
        <v>881</v>
      </c>
      <c r="J721" s="32" t="str">
        <f>IF($D721&lt;&gt;"Folguista","",IFERROR(INDEX(Parâmetros!$D$52:$G$52,1,MIN(4,MAX(1,$W721))),""))</f>
        <v/>
      </c>
      <c r="K721" s="32" t="str">
        <f>IF(OR($AC721&lt;&gt;"",$Y721="Folga",$Y721="Folga trabalhada",$Y721="Férias (cadastro)",$Y721="Férias / afastamento",$Y721="Indeterminado (início da série)"),"",IF(OR($D721="6x1",$D721="FF 6x1"),IF(OR(WEEKDAY($F721,2)=6,WEEKDAY($F721,2)=7),"6x1 sáb/dom","6x1"),IF($D721="5x2","5x2",IF($H721="",IF($D721="Folguista",$J721,$E721),IF(OR($H721&gt;=Parâmetros!$E$18,$H721&lt;Parâmetros!$E$19),"C",IF($H721&lt;Parâmetros!$E$20,"A","B"))))))</f>
        <v>6x1 sáb/dom</v>
      </c>
      <c r="L721" s="30">
        <f>SUMIFS(Dados!$E:$E,Dados!$A:$A,$A721,Dados!$S:$S,$F721)</f>
        <v>5.95</v>
      </c>
      <c r="M721" s="30">
        <f>IFERROR(INDEX(Parâmetros!$E$6:$E$11,MATCH($K721,Parâmetros!$A$6:$A$11,0)),"")</f>
        <v>7.33</v>
      </c>
      <c r="N721" s="33">
        <f t="shared" si="67"/>
        <v>0.81173260572987727</v>
      </c>
      <c r="O721" s="33">
        <f>Parâmetros!$E$13</f>
        <v>0.8</v>
      </c>
      <c r="P721" s="32" t="str">
        <f>IF(OR($M721="",$F721&gt;Parâmetros!$E$14),"Não","Sim")</f>
        <v>Não</v>
      </c>
      <c r="Q721" s="32" t="str">
        <f t="shared" si="68"/>
        <v/>
      </c>
      <c r="R721" s="32" t="str">
        <f t="shared" si="69"/>
        <v/>
      </c>
      <c r="S721" s="30" t="str">
        <f t="shared" si="70"/>
        <v/>
      </c>
      <c r="T721" s="32" t="str">
        <f>IF($Q721&lt;&gt;"Sim","",IF($N721&gt;Parâmetros!$E$15,"Sim","Não"))</f>
        <v/>
      </c>
      <c r="U721" s="17" t="str">
        <f t="shared" si="71"/>
        <v>Fora da apuração</v>
      </c>
      <c r="V721" s="17" t="str">
        <f>IF($AC721&lt;&gt;"",IF($L721&gt;0,"ATENÇÃO · apontou em dia de "&amp;LOWER($AC721)&amp;" cadastrado","Exceção cadastrada · "&amp;$AC721)&amp;IF($AD721="",""," · "&amp;$AD721),IF($E721="Férias",IF($L721&gt;0,"ATENÇÃO · apontou estando de férias no cadastro","Férias no cadastro"),IF($Y721="Férias / afastamento","Afastamento · "&amp;($Z721+$AA721-1)&amp;" dias seguidos sem apontamento",IF($Y721="Folga trabalhada","ATENÇÃO · apontou em dia de folga da escala 5x2",IF($Y721="Folga",IF(AND($D721="5x2",OR(WEEKDAY($F721,2)=6,WEEKDAY($F721,2)=7)),"Folga de fim de semana da escala 5x2",IF(AND(OR($D721="6x1",$D721="FF 6x1"),WEEKDAY($F721,2)=6,FALSE()),"Folga de fim de semana · apontou no domingo anterior",IF(AND(OR($D721="6x1",$D721="FF 6x1"),WEEKDAY($F721,2)=7,AND($A721=$A720,$L720&gt;0)),"Folga de fim de semana · apontou no sábado",IF(AND(OR($D721="6x1",$D721="FF 6x1"),OR(WEEKDAY($F721,2)=6,WEEKDAY($F721,2)=7)),"Folga de fim de semana · sem apontamento no sábado nem no domingo","Folga prevista pelo ciclo")))),IF($Y721="Indeterminado (início da série)","Sem histórico anterior — informe o dia do ciclo no Cadastro",IF($Y721="Falta de registro",IF(OR(OR($D721="6x1",$D721="FF 6x1"),$D721="5x2"),"FALTA DE REGISTRO · dia útil da escala "&amp;$E721,"FALTA DE REGISTRO · dia "&amp;$W721&amp;" de "&amp;IFERROR(INDEX(Parâmetros!$B$39:$B$48,MATCH($E721,Parâmetros!$A$39:$A$48,0)),99)&amp;" do ciclo"),IF(OR($D721="6x1",$D721="FF 6x1"),IF(OR(AND(WEEKDAY($F721,2)=6,AND($A721=$A722,$L722&gt;0)),AND(WEEKDAY($F721,2)=7,AND($A721=$A720,$L720&gt;0))),"ATENÇÃO · apontou sábado e domingo no mesmo fim de semana",IF(OR(WEEKDAY($F721,2)=6,WEEKDAY($F721,2)=7),"Jornada de fim de semana do 6x1",IF(OR($H721&gt;=Parâmetros!$E$20,$H721&lt;Parâmetros!$E$19),"ATENÇÃO · 6x1 apontou fora do horário diurno","Jornada fixa do 6x1"))),IF($D721="5x2","Jornada fixa do 5x2",IF($D721="Folguista",IF($J721=$K721,"Evidência confirma sequência","DIVERGE · sequência "&amp;$J721&amp;" × evidência "&amp;$K721),IF($K721=$E721,"Evidência confirma cadastro","DIVERGE · cadastro "&amp;$E721&amp;" × evidência "&amp;$K721)))))))))))</f>
        <v>Jornada de fim de semana do 6x1</v>
      </c>
      <c r="W721" s="34" t="str">
        <f>IF(OR(OR($D721="6x1",$D721="FF 6x1"),$D721="5x2"),"",IF($AB721&lt;&gt;$AB720,IF(IFERROR(INDEX(Cadastro!$F$5:$F$243,$AB721),"")="",IF($L721&gt;0,1,0),IF(IFERROR(INDEX(Cadastro!$F$5:$F$243,$AB721),"")&lt;=IFERROR(INDEX(Parâmetros!$B$39:$B$48,MATCH($E721,Parâmetros!$A$39:$A$48,0)),99),IFERROR(INDEX(Cadastro!$F$5:$F$243,$AB721),""),0)),IF($L721&gt;0,IF(N($X720)&gt;0,1,N($W720)+1),IF(AND($L721=0,OR(N($W720)&gt;=IFERROR(INDEX(Parâmetros!$B$39:$B$48,MATCH($E721,Parâmetros!$A$39:$A$48,0)),99),AND(N($X720)&gt;0,N($X720)&lt;IFERROR(INDEX(Parâmetros!$C$39:$C$48,MATCH($E721,Parâmetros!$A$39:$A$48,0)),0)))),0,N($W720)+1))))</f>
        <v/>
      </c>
      <c r="X721" s="34" t="str">
        <f>IF(OR(OR($D721="6x1",$D721="FF 6x1"),$D721="5x2"),"",IF($AB721&lt;&gt;$AB720,IF(IFERROR(INDEX(Cadastro!$F$5:$F$243,$AB721),"")="",0,IF(IFERROR(INDEX(Cadastro!$F$5:$F$243,$AB721),"")&gt;IFERROR(INDEX(Parâmetros!$B$39:$B$48,MATCH($E721,Parâmetros!$A$39:$A$48,0)),99),IFERROR(INDEX(Cadastro!$F$5:$F$243,$AB721),"")-IFERROR(INDEX(Parâmetros!$B$39:$B$48,MATCH($E721,Parâmetros!$A$39:$A$48,0)),99),0)),IF(AND($L721=0,OR(N($W720)&gt;=IFERROR(INDEX(Parâmetros!$B$39:$B$48,MATCH($E721,Parâmetros!$A$39:$A$48,0)),99),AND(N($X720)&gt;0,N($X720)&lt;IFERROR(INDEX(Parâmetros!$C$39:$C$48,MATCH($E721,Parâmetros!$A$39:$A$48,0)),0)))),N($X720)+1,0)))</f>
        <v/>
      </c>
      <c r="Y721" t="str">
        <f>IF($AC721&lt;&gt;"",IF($L721&gt;0,$AC721&amp;" · com apontamento",$AC721),IF($E721="Férias",IF($L721&gt;0,"Férias · com apontamento","Férias (cadastro)"),IF(($Z721+$AA721-1)&gt;Parâmetros!$E$16,"Férias / afastamento",IF(AND($D721="5x2",OR(WEEKDAY($F721,2)=6,WEEKDAY($F721,2)=7)),IF($L721&gt;0,"Folga trabalhada","Folga"),IF($L721&gt;0,"Trabalhado",IF(OR(OR($D721="6x1",$D721="FF 6x1"),$D721="5x2"),IF(AND(OR($D721="6x1",$D721="FF 6x1"),OR(WEEKDAY($F721,2)=6,WEEKDAY($F721,2)=7)),"Folga","Falta de registro"),IF(AND($AB721&lt;&gt;$AB720,IFERROR(INDEX(Cadastro!$F$5:$F$243,$AB721),"")=""),"Indeterminado (início da série)",IF($X721&gt;0,"Folga","Falta de registro"))))))))</f>
        <v>Trabalhado</v>
      </c>
      <c r="Z721" s="34">
        <f>IF(OR($L721&gt;0,$F721&gt;Parâmetros!$E$14),0,IF($A721&lt;&gt;$A720,1,N($Z720)+1))</f>
        <v>0</v>
      </c>
      <c r="AA721" s="34">
        <f>IF(OR($L721&gt;0,$F721&gt;Parâmetros!$E$14),0,IF(OR($A721&lt;&gt;$A722,$F722&gt;Parâmetros!$E$14),1,N($AA722)+1))</f>
        <v>0</v>
      </c>
      <c r="AB721" s="31">
        <f>IFERROR(MATCH($A721&amp;"|"&amp;TEXT(_xlfn.MAXIFS(Cadastro!$E$5:$E$243,Cadastro!$A$5:$A$243,$A721,Cadastro!$E$5:$E$243,"&lt;="&amp;$F721),"yyyymmdd"),Cadastro!$I$5:$I$243,0),"")</f>
        <v>107</v>
      </c>
      <c r="AC721" t="str">
        <f>IFERROR(_xlfn.SINGLE(INDEX(Exceções!$D$5:$D$203,MATCH($A721&amp;"|"&amp;$F721,Exceções!$F$5:$F$203,0))),"")</f>
        <v/>
      </c>
      <c r="AD721" t="str">
        <f>IF($AC721="","",IFERROR(_xlfn.SINGLE(INDEX(Exceções!$E$5:$E$203,MATCH($A721&amp;"|"&amp;$F721,Exceções!$F$5:$F$203,0))),""))</f>
        <v/>
      </c>
    </row>
    <row r="722" spans="1:30" ht="15" hidden="1" customHeight="1" x14ac:dyDescent="0.25">
      <c r="A722" s="31">
        <v>11415</v>
      </c>
      <c r="B722" s="17" t="s">
        <v>50</v>
      </c>
      <c r="C722" s="17" t="str">
        <f>IFERROR(INDEX(Cadastro!$C$5:$C$243,$AB722),"NÃO INFORMADO")</f>
        <v>LUB</v>
      </c>
      <c r="D722" s="17" t="str">
        <f>IFERROR(INDEX(Cadastro!$D$5:$D$243,$AB722),"")</f>
        <v>6x1</v>
      </c>
      <c r="E722" s="17" t="str">
        <f>IFERROR(INDEX(Cadastro!$G$5:$G$243,$AB722),"")</f>
        <v>6x1</v>
      </c>
      <c r="F722" s="29">
        <v>46320</v>
      </c>
      <c r="G722" s="32" t="str">
        <f t="shared" si="66"/>
        <v>dom</v>
      </c>
      <c r="H722" s="31" t="str">
        <f>IF($L722=0,"",_xlfn.MINIFS(Dados!$Q:$Q,Dados!$A:$A,$A722,Dados!$S:$S,$F722))</f>
        <v/>
      </c>
      <c r="I722" s="31" t="str">
        <f>IF($H722="","",_xlfn.MAXIFS(Dados!$R:$R,Dados!$A:$A,$A722,Dados!$S:$S,$F722))</f>
        <v/>
      </c>
      <c r="J722" s="32" t="str">
        <f>IF($D722&lt;&gt;"Folguista","",IFERROR(INDEX(Parâmetros!$D$52:$G$52,1,MIN(4,MAX(1,$W722))),""))</f>
        <v/>
      </c>
      <c r="K722" s="32" t="str">
        <f>IF(OR($AC722&lt;&gt;"",$Y722="Folga",$Y722="Folga trabalhada",$Y722="Férias (cadastro)",$Y722="Férias / afastamento",$Y722="Indeterminado (início da série)"),"",IF(OR($D722="6x1",$D722="FF 6x1"),IF(OR(WEEKDAY($F722,2)=6,WEEKDAY($F722,2)=7),"6x1 sáb/dom","6x1"),IF($D722="5x2","5x2",IF($H722="",IF($D722="Folguista",$J722,$E722),IF(OR($H722&gt;=Parâmetros!$E$18,$H722&lt;Parâmetros!$E$19),"C",IF($H722&lt;Parâmetros!$E$20,"A","B"))))))</f>
        <v/>
      </c>
      <c r="L722" s="30">
        <f>SUMIFS(Dados!$E:$E,Dados!$A:$A,$A722,Dados!$S:$S,$F722)</f>
        <v>0</v>
      </c>
      <c r="M722" s="30" t="str">
        <f>IFERROR(INDEX(Parâmetros!$E$6:$E$11,MATCH($K722,Parâmetros!$A$6:$A$11,0)),"")</f>
        <v/>
      </c>
      <c r="N722" s="33" t="str">
        <f t="shared" si="67"/>
        <v/>
      </c>
      <c r="O722" s="33">
        <f>Parâmetros!$E$13</f>
        <v>0.8</v>
      </c>
      <c r="P722" s="32" t="str">
        <f>IF(OR($M722="",$F722&gt;Parâmetros!$E$14),"Não","Sim")</f>
        <v>Não</v>
      </c>
      <c r="Q722" s="32" t="str">
        <f t="shared" si="68"/>
        <v/>
      </c>
      <c r="R722" s="32" t="str">
        <f t="shared" si="69"/>
        <v/>
      </c>
      <c r="S722" s="30" t="str">
        <f t="shared" si="70"/>
        <v/>
      </c>
      <c r="T722" s="32" t="str">
        <f>IF($Q722&lt;&gt;"Sim","",IF($N722&gt;Parâmetros!$E$15,"Sim","Não"))</f>
        <v/>
      </c>
      <c r="U722" s="17" t="str">
        <f t="shared" si="71"/>
        <v>Folga</v>
      </c>
      <c r="V722" s="17" t="str">
        <f>IF($AC722&lt;&gt;"",IF($L722&gt;0,"ATENÇÃO · apontou em dia de "&amp;LOWER($AC722)&amp;" cadastrado","Exceção cadastrada · "&amp;$AC722)&amp;IF($AD722="",""," · "&amp;$AD722),IF($E722="Férias",IF($L722&gt;0,"ATENÇÃO · apontou estando de férias no cadastro","Férias no cadastro"),IF($Y722="Férias / afastamento","Afastamento · "&amp;($Z722+$AA722-1)&amp;" dias seguidos sem apontamento",IF($Y722="Folga trabalhada","ATENÇÃO · apontou em dia de folga da escala 5x2",IF($Y722="Folga",IF(AND($D722="5x2",OR(WEEKDAY($F722,2)=6,WEEKDAY($F722,2)=7)),"Folga de fim de semana da escala 5x2",IF(AND(OR($D722="6x1",$D722="FF 6x1"),WEEKDAY($F722,2)=6,FALSE()),"Folga de fim de semana · apontou no domingo anterior",IF(AND(OR($D722="6x1",$D722="FF 6x1"),WEEKDAY($F722,2)=7,AND($A722=$A721,$L721&gt;0)),"Folga de fim de semana · apontou no sábado",IF(AND(OR($D722="6x1",$D722="FF 6x1"),OR(WEEKDAY($F722,2)=6,WEEKDAY($F722,2)=7)),"Folga de fim de semana · sem apontamento no sábado nem no domingo","Folga prevista pelo ciclo")))),IF($Y722="Indeterminado (início da série)","Sem histórico anterior — informe o dia do ciclo no Cadastro",IF($Y722="Falta de registro",IF(OR(OR($D722="6x1",$D722="FF 6x1"),$D722="5x2"),"FALTA DE REGISTRO · dia útil da escala "&amp;$E722,"FALTA DE REGISTRO · dia "&amp;$W722&amp;" de "&amp;IFERROR(INDEX(Parâmetros!$B$39:$B$48,MATCH($E722,Parâmetros!$A$39:$A$48,0)),99)&amp;" do ciclo"),IF(OR($D722="6x1",$D722="FF 6x1"),IF(OR(AND(WEEKDAY($F722,2)=6,AND($A722=$A723,$L723&gt;0)),AND(WEEKDAY($F722,2)=7,AND($A722=$A721,$L721&gt;0))),"ATENÇÃO · apontou sábado e domingo no mesmo fim de semana",IF(OR(WEEKDAY($F722,2)=6,WEEKDAY($F722,2)=7),"Jornada de fim de semana do 6x1",IF(OR($H722&gt;=Parâmetros!$E$20,$H722&lt;Parâmetros!$E$19),"ATENÇÃO · 6x1 apontou fora do horário diurno","Jornada fixa do 6x1"))),IF($D722="5x2","Jornada fixa do 5x2",IF($D722="Folguista",IF($J722=$K722,"Evidência confirma sequência","DIVERGE · sequência "&amp;$J722&amp;" × evidência "&amp;$K722),IF($K722=$E722,"Evidência confirma cadastro","DIVERGE · cadastro "&amp;$E722&amp;" × evidência "&amp;$K722)))))))))))</f>
        <v>Folga de fim de semana · apontou no sábado</v>
      </c>
      <c r="W722" s="34" t="str">
        <f>IF(OR(OR($D722="6x1",$D722="FF 6x1"),$D722="5x2"),"",IF($AB722&lt;&gt;$AB721,IF(IFERROR(INDEX(Cadastro!$F$5:$F$243,$AB722),"")="",IF($L722&gt;0,1,0),IF(IFERROR(INDEX(Cadastro!$F$5:$F$243,$AB722),"")&lt;=IFERROR(INDEX(Parâmetros!$B$39:$B$48,MATCH($E722,Parâmetros!$A$39:$A$48,0)),99),IFERROR(INDEX(Cadastro!$F$5:$F$243,$AB722),""),0)),IF($L722&gt;0,IF(N($X721)&gt;0,1,N($W721)+1),IF(AND($L722=0,OR(N($W721)&gt;=IFERROR(INDEX(Parâmetros!$B$39:$B$48,MATCH($E722,Parâmetros!$A$39:$A$48,0)),99),AND(N($X721)&gt;0,N($X721)&lt;IFERROR(INDEX(Parâmetros!$C$39:$C$48,MATCH($E722,Parâmetros!$A$39:$A$48,0)),0)))),0,N($W721)+1))))</f>
        <v/>
      </c>
      <c r="X722" s="34" t="str">
        <f>IF(OR(OR($D722="6x1",$D722="FF 6x1"),$D722="5x2"),"",IF($AB722&lt;&gt;$AB721,IF(IFERROR(INDEX(Cadastro!$F$5:$F$243,$AB722),"")="",0,IF(IFERROR(INDEX(Cadastro!$F$5:$F$243,$AB722),"")&gt;IFERROR(INDEX(Parâmetros!$B$39:$B$48,MATCH($E722,Parâmetros!$A$39:$A$48,0)),99),IFERROR(INDEX(Cadastro!$F$5:$F$243,$AB722),"")-IFERROR(INDEX(Parâmetros!$B$39:$B$48,MATCH($E722,Parâmetros!$A$39:$A$48,0)),99),0)),IF(AND($L722=0,OR(N($W721)&gt;=IFERROR(INDEX(Parâmetros!$B$39:$B$48,MATCH($E722,Parâmetros!$A$39:$A$48,0)),99),AND(N($X721)&gt;0,N($X721)&lt;IFERROR(INDEX(Parâmetros!$C$39:$C$48,MATCH($E722,Parâmetros!$A$39:$A$48,0)),0)))),N($X721)+1,0)))</f>
        <v/>
      </c>
      <c r="Y722" t="str">
        <f>IF($AC722&lt;&gt;"",IF($L722&gt;0,$AC722&amp;" · com apontamento",$AC722),IF($E722="Férias",IF($L722&gt;0,"Férias · com apontamento","Férias (cadastro)"),IF(($Z722+$AA722-1)&gt;Parâmetros!$E$16,"Férias / afastamento",IF(AND($D722="5x2",OR(WEEKDAY($F722,2)=6,WEEKDAY($F722,2)=7)),IF($L722&gt;0,"Folga trabalhada","Folga"),IF($L722&gt;0,"Trabalhado",IF(OR(OR($D722="6x1",$D722="FF 6x1"),$D722="5x2"),IF(AND(OR($D722="6x1",$D722="FF 6x1"),OR(WEEKDAY($F722,2)=6,WEEKDAY($F722,2)=7)),"Folga","Falta de registro"),IF(AND($AB722&lt;&gt;$AB721,IFERROR(INDEX(Cadastro!$F$5:$F$243,$AB722),"")=""),"Indeterminado (início da série)",IF($X722&gt;0,"Folga","Falta de registro"))))))))</f>
        <v>Folga</v>
      </c>
      <c r="Z722" s="34">
        <f>IF(OR($L722&gt;0,$F722&gt;Parâmetros!$E$14),0,IF($A722&lt;&gt;$A721,1,N($Z721)+1))</f>
        <v>0</v>
      </c>
      <c r="AA722" s="34">
        <f>IF(OR($L722&gt;0,$F722&gt;Parâmetros!$E$14),0,IF(OR($A722&lt;&gt;$A723,$F723&gt;Parâmetros!$E$14),1,N($AA723)+1))</f>
        <v>0</v>
      </c>
      <c r="AB722" s="31">
        <f>IFERROR(MATCH($A722&amp;"|"&amp;TEXT(_xlfn.MAXIFS(Cadastro!$E$5:$E$243,Cadastro!$A$5:$A$243,$A722,Cadastro!$E$5:$E$243,"&lt;="&amp;$F722),"yyyymmdd"),Cadastro!$I$5:$I$243,0),"")</f>
        <v>107</v>
      </c>
      <c r="AC722" t="str">
        <f>IFERROR(_xlfn.SINGLE(INDEX(Exceções!$D$5:$D$203,MATCH($A722&amp;"|"&amp;$F722,Exceções!$F$5:$F$203,0))),"")</f>
        <v/>
      </c>
      <c r="AD722" t="str">
        <f>IF($AC722="","",IFERROR(_xlfn.SINGLE(INDEX(Exceções!$E$5:$E$203,MATCH($A722&amp;"|"&amp;$F722,Exceções!$F$5:$F$203,0))),""))</f>
        <v/>
      </c>
    </row>
    <row r="723" spans="1:30" ht="15" hidden="1" customHeight="1" x14ac:dyDescent="0.25">
      <c r="A723" s="31">
        <v>11415</v>
      </c>
      <c r="B723" s="17" t="s">
        <v>50</v>
      </c>
      <c r="C723" s="17" t="str">
        <f>IFERROR(INDEX(Cadastro!$C$5:$C$243,$AB723),"NÃO INFORMADO")</f>
        <v>LUB</v>
      </c>
      <c r="D723" s="17" t="str">
        <f>IFERROR(INDEX(Cadastro!$D$5:$D$243,$AB723),"")</f>
        <v>6x1</v>
      </c>
      <c r="E723" s="17" t="str">
        <f>IFERROR(INDEX(Cadastro!$G$5:$G$243,$AB723),"")</f>
        <v>6x1</v>
      </c>
      <c r="F723" s="29">
        <v>46321</v>
      </c>
      <c r="G723" s="32" t="str">
        <f t="shared" si="66"/>
        <v>seg</v>
      </c>
      <c r="H723" s="31" t="str">
        <f>IF($L723=0,"",_xlfn.MINIFS(Dados!$Q:$Q,Dados!$A:$A,$A723,Dados!$S:$S,$F723))</f>
        <v/>
      </c>
      <c r="I723" s="31" t="str">
        <f>IF($H723="","",_xlfn.MAXIFS(Dados!$R:$R,Dados!$A:$A,$A723,Dados!$S:$S,$F723))</f>
        <v/>
      </c>
      <c r="J723" s="32" t="str">
        <f>IF($D723&lt;&gt;"Folguista","",IFERROR(INDEX(Parâmetros!$D$52:$G$52,1,MIN(4,MAX(1,$W723))),""))</f>
        <v/>
      </c>
      <c r="K723" s="32" t="str">
        <f>IF(OR($AC723&lt;&gt;"",$Y723="Folga",$Y723="Folga trabalhada",$Y723="Férias (cadastro)",$Y723="Férias / afastamento",$Y723="Indeterminado (início da série)"),"",IF(OR($D723="6x1",$D723="FF 6x1"),IF(OR(WEEKDAY($F723,2)=6,WEEKDAY($F723,2)=7),"6x1 sáb/dom","6x1"),IF($D723="5x2","5x2",IF($H723="",IF($D723="Folguista",$J723,$E723),IF(OR($H723&gt;=Parâmetros!$E$18,$H723&lt;Parâmetros!$E$19),"C",IF($H723&lt;Parâmetros!$E$20,"A","B"))))))</f>
        <v>6x1</v>
      </c>
      <c r="L723" s="30">
        <f>SUMIFS(Dados!$E:$E,Dados!$A:$A,$A723,Dados!$S:$S,$F723)</f>
        <v>0</v>
      </c>
      <c r="M723" s="30">
        <f>IFERROR(INDEX(Parâmetros!$E$6:$E$11,MATCH($K723,Parâmetros!$A$6:$A$11,0)),"")</f>
        <v>8.8000000000000007</v>
      </c>
      <c r="N723" s="33">
        <f t="shared" si="67"/>
        <v>0</v>
      </c>
      <c r="O723" s="33">
        <f>Parâmetros!$E$13</f>
        <v>0.8</v>
      </c>
      <c r="P723" s="32" t="str">
        <f>IF(OR($M723="",$F723&gt;Parâmetros!$E$14),"Não","Sim")</f>
        <v>Não</v>
      </c>
      <c r="Q723" s="32" t="str">
        <f t="shared" si="68"/>
        <v/>
      </c>
      <c r="R723" s="32" t="str">
        <f t="shared" si="69"/>
        <v/>
      </c>
      <c r="S723" s="30" t="str">
        <f t="shared" si="70"/>
        <v/>
      </c>
      <c r="T723" s="32" t="str">
        <f>IF($Q723&lt;&gt;"Sim","",IF($N723&gt;Parâmetros!$E$15,"Sim","Não"))</f>
        <v/>
      </c>
      <c r="U723" s="17" t="str">
        <f t="shared" si="71"/>
        <v>Fora da apuração</v>
      </c>
      <c r="V723" s="17" t="str">
        <f>IF($AC723&lt;&gt;"",IF($L723&gt;0,"ATENÇÃO · apontou em dia de "&amp;LOWER($AC723)&amp;" cadastrado","Exceção cadastrada · "&amp;$AC723)&amp;IF($AD723="",""," · "&amp;$AD723),IF($E723="Férias",IF($L723&gt;0,"ATENÇÃO · apontou estando de férias no cadastro","Férias no cadastro"),IF($Y723="Férias / afastamento","Afastamento · "&amp;($Z723+$AA723-1)&amp;" dias seguidos sem apontamento",IF($Y723="Folga trabalhada","ATENÇÃO · apontou em dia de folga da escala 5x2",IF($Y723="Folga",IF(AND($D723="5x2",OR(WEEKDAY($F723,2)=6,WEEKDAY($F723,2)=7)),"Folga de fim de semana da escala 5x2",IF(AND(OR($D723="6x1",$D723="FF 6x1"),WEEKDAY($F723,2)=6,FALSE()),"Folga de fim de semana · apontou no domingo anterior",IF(AND(OR($D723="6x1",$D723="FF 6x1"),WEEKDAY($F723,2)=7,AND($A723=$A722,$L722&gt;0)),"Folga de fim de semana · apontou no sábado",IF(AND(OR($D723="6x1",$D723="FF 6x1"),OR(WEEKDAY($F723,2)=6,WEEKDAY($F723,2)=7)),"Folga de fim de semana · sem apontamento no sábado nem no domingo","Folga prevista pelo ciclo")))),IF($Y723="Indeterminado (início da série)","Sem histórico anterior — informe o dia do ciclo no Cadastro",IF($Y723="Falta de registro",IF(OR(OR($D723="6x1",$D723="FF 6x1"),$D723="5x2"),"FALTA DE REGISTRO · dia útil da escala "&amp;$E723,"FALTA DE REGISTRO · dia "&amp;$W723&amp;" de "&amp;IFERROR(INDEX(Parâmetros!$B$39:$B$48,MATCH($E723,Parâmetros!$A$39:$A$48,0)),99)&amp;" do ciclo"),IF(OR($D723="6x1",$D723="FF 6x1"),IF(OR(AND(WEEKDAY($F723,2)=6,AND($A723=$A724,$L724&gt;0)),AND(WEEKDAY($F723,2)=7,AND($A723=$A722,$L722&gt;0))),"ATENÇÃO · apontou sábado e domingo no mesmo fim de semana",IF(OR(WEEKDAY($F723,2)=6,WEEKDAY($F723,2)=7),"Jornada de fim de semana do 6x1",IF(OR($H723&gt;=Parâmetros!$E$20,$H723&lt;Parâmetros!$E$19),"ATENÇÃO · 6x1 apontou fora do horário diurno","Jornada fixa do 6x1"))),IF($D723="5x2","Jornada fixa do 5x2",IF($D723="Folguista",IF($J723=$K723,"Evidência confirma sequência","DIVERGE · sequência "&amp;$J723&amp;" × evidência "&amp;$K723),IF($K723=$E723,"Evidência confirma cadastro","DIVERGE · cadastro "&amp;$E723&amp;" × evidência "&amp;$K723)))))))))))</f>
        <v>FALTA DE REGISTRO · dia útil da escala 6x1</v>
      </c>
      <c r="W723" s="34" t="str">
        <f>IF(OR(OR($D723="6x1",$D723="FF 6x1"),$D723="5x2"),"",IF($AB723&lt;&gt;$AB722,IF(IFERROR(INDEX(Cadastro!$F$5:$F$243,$AB723),"")="",IF($L723&gt;0,1,0),IF(IFERROR(INDEX(Cadastro!$F$5:$F$243,$AB723),"")&lt;=IFERROR(INDEX(Parâmetros!$B$39:$B$48,MATCH($E723,Parâmetros!$A$39:$A$48,0)),99),IFERROR(INDEX(Cadastro!$F$5:$F$243,$AB723),""),0)),IF($L723&gt;0,IF(N($X722)&gt;0,1,N($W722)+1),IF(AND($L723=0,OR(N($W722)&gt;=IFERROR(INDEX(Parâmetros!$B$39:$B$48,MATCH($E723,Parâmetros!$A$39:$A$48,0)),99),AND(N($X722)&gt;0,N($X722)&lt;IFERROR(INDEX(Parâmetros!$C$39:$C$48,MATCH($E723,Parâmetros!$A$39:$A$48,0)),0)))),0,N($W722)+1))))</f>
        <v/>
      </c>
      <c r="X723" s="34" t="str">
        <f>IF(OR(OR($D723="6x1",$D723="FF 6x1"),$D723="5x2"),"",IF($AB723&lt;&gt;$AB722,IF(IFERROR(INDEX(Cadastro!$F$5:$F$243,$AB723),"")="",0,IF(IFERROR(INDEX(Cadastro!$F$5:$F$243,$AB723),"")&gt;IFERROR(INDEX(Parâmetros!$B$39:$B$48,MATCH($E723,Parâmetros!$A$39:$A$48,0)),99),IFERROR(INDEX(Cadastro!$F$5:$F$243,$AB723),"")-IFERROR(INDEX(Parâmetros!$B$39:$B$48,MATCH($E723,Parâmetros!$A$39:$A$48,0)),99),0)),IF(AND($L723=0,OR(N($W722)&gt;=IFERROR(INDEX(Parâmetros!$B$39:$B$48,MATCH($E723,Parâmetros!$A$39:$A$48,0)),99),AND(N($X722)&gt;0,N($X722)&lt;IFERROR(INDEX(Parâmetros!$C$39:$C$48,MATCH($E723,Parâmetros!$A$39:$A$48,0)),0)))),N($X722)+1,0)))</f>
        <v/>
      </c>
      <c r="Y723" t="str">
        <f>IF($AC723&lt;&gt;"",IF($L723&gt;0,$AC723&amp;" · com apontamento",$AC723),IF($E723="Férias",IF($L723&gt;0,"Férias · com apontamento","Férias (cadastro)"),IF(($Z723+$AA723-1)&gt;Parâmetros!$E$16,"Férias / afastamento",IF(AND($D723="5x2",OR(WEEKDAY($F723,2)=6,WEEKDAY($F723,2)=7)),IF($L723&gt;0,"Folga trabalhada","Folga"),IF($L723&gt;0,"Trabalhado",IF(OR(OR($D723="6x1",$D723="FF 6x1"),$D723="5x2"),IF(AND(OR($D723="6x1",$D723="FF 6x1"),OR(WEEKDAY($F723,2)=6,WEEKDAY($F723,2)=7)),"Folga","Falta de registro"),IF(AND($AB723&lt;&gt;$AB722,IFERROR(INDEX(Cadastro!$F$5:$F$243,$AB723),"")=""),"Indeterminado (início da série)",IF($X723&gt;0,"Folga","Falta de registro"))))))))</f>
        <v>Falta de registro</v>
      </c>
      <c r="Z723" s="34">
        <f>IF(OR($L723&gt;0,$F723&gt;Parâmetros!$E$14),0,IF($A723&lt;&gt;$A722,1,N($Z722)+1))</f>
        <v>0</v>
      </c>
      <c r="AA723" s="34">
        <f>IF(OR($L723&gt;0,$F723&gt;Parâmetros!$E$14),0,IF(OR($A723&lt;&gt;$A724,$F724&gt;Parâmetros!$E$14),1,N($AA724)+1))</f>
        <v>0</v>
      </c>
      <c r="AB723" s="31">
        <f>IFERROR(MATCH($A723&amp;"|"&amp;TEXT(_xlfn.MAXIFS(Cadastro!$E$5:$E$243,Cadastro!$A$5:$A$243,$A723,Cadastro!$E$5:$E$243,"&lt;="&amp;$F723),"yyyymmdd"),Cadastro!$I$5:$I$243,0),"")</f>
        <v>107</v>
      </c>
      <c r="AC723" t="str">
        <f>IFERROR(_xlfn.SINGLE(INDEX(Exceções!$D$5:$D$203,MATCH($A723&amp;"|"&amp;$F723,Exceções!$F$5:$F$203,0))),"")</f>
        <v/>
      </c>
      <c r="AD723" t="str">
        <f>IF($AC723="","",IFERROR(_xlfn.SINGLE(INDEX(Exceções!$E$5:$E$203,MATCH($A723&amp;"|"&amp;$F723,Exceções!$F$5:$F$203,0))),""))</f>
        <v/>
      </c>
    </row>
    <row r="724" spans="1:30" ht="15" hidden="1" customHeight="1" x14ac:dyDescent="0.25">
      <c r="A724" s="31">
        <v>11415</v>
      </c>
      <c r="B724" s="17" t="s">
        <v>50</v>
      </c>
      <c r="C724" s="17" t="str">
        <f>IFERROR(INDEX(Cadastro!$C$5:$C$243,$AB724),"NÃO INFORMADO")</f>
        <v>LUB</v>
      </c>
      <c r="D724" s="17" t="str">
        <f>IFERROR(INDEX(Cadastro!$D$5:$D$243,$AB724),"")</f>
        <v>6x1</v>
      </c>
      <c r="E724" s="17" t="str">
        <f>IFERROR(INDEX(Cadastro!$G$5:$G$243,$AB724),"")</f>
        <v>6x1</v>
      </c>
      <c r="F724" s="29">
        <v>46322</v>
      </c>
      <c r="G724" s="32" t="str">
        <f t="shared" si="66"/>
        <v>ter</v>
      </c>
      <c r="H724" s="31" t="str">
        <f>IF($L724=0,"",_xlfn.MINIFS(Dados!$Q:$Q,Dados!$A:$A,$A724,Dados!$S:$S,$F724))</f>
        <v/>
      </c>
      <c r="I724" s="31" t="str">
        <f>IF($H724="","",_xlfn.MAXIFS(Dados!$R:$R,Dados!$A:$A,$A724,Dados!$S:$S,$F724))</f>
        <v/>
      </c>
      <c r="J724" s="32" t="str">
        <f>IF($D724&lt;&gt;"Folguista","",IFERROR(INDEX(Parâmetros!$D$52:$G$52,1,MIN(4,MAX(1,$W724))),""))</f>
        <v/>
      </c>
      <c r="K724" s="32" t="str">
        <f>IF(OR($AC724&lt;&gt;"",$Y724="Folga",$Y724="Folga trabalhada",$Y724="Férias (cadastro)",$Y724="Férias / afastamento",$Y724="Indeterminado (início da série)"),"",IF(OR($D724="6x1",$D724="FF 6x1"),IF(OR(WEEKDAY($F724,2)=6,WEEKDAY($F724,2)=7),"6x1 sáb/dom","6x1"),IF($D724="5x2","5x2",IF($H724="",IF($D724="Folguista",$J724,$E724),IF(OR($H724&gt;=Parâmetros!$E$18,$H724&lt;Parâmetros!$E$19),"C",IF($H724&lt;Parâmetros!$E$20,"A","B"))))))</f>
        <v>6x1</v>
      </c>
      <c r="L724" s="30">
        <f>SUMIFS(Dados!$E:$E,Dados!$A:$A,$A724,Dados!$S:$S,$F724)</f>
        <v>0</v>
      </c>
      <c r="M724" s="30">
        <f>IFERROR(INDEX(Parâmetros!$E$6:$E$11,MATCH($K724,Parâmetros!$A$6:$A$11,0)),"")</f>
        <v>8.8000000000000007</v>
      </c>
      <c r="N724" s="33">
        <f t="shared" si="67"/>
        <v>0</v>
      </c>
      <c r="O724" s="33">
        <f>Parâmetros!$E$13</f>
        <v>0.8</v>
      </c>
      <c r="P724" s="32" t="str">
        <f>IF(OR($M724="",$F724&gt;Parâmetros!$E$14),"Não","Sim")</f>
        <v>Não</v>
      </c>
      <c r="Q724" s="32" t="str">
        <f t="shared" si="68"/>
        <v/>
      </c>
      <c r="R724" s="32" t="str">
        <f t="shared" si="69"/>
        <v/>
      </c>
      <c r="S724" s="30" t="str">
        <f t="shared" si="70"/>
        <v/>
      </c>
      <c r="T724" s="32" t="str">
        <f>IF($Q724&lt;&gt;"Sim","",IF($N724&gt;Parâmetros!$E$15,"Sim","Não"))</f>
        <v/>
      </c>
      <c r="U724" s="17" t="str">
        <f t="shared" si="71"/>
        <v>Fora da apuração</v>
      </c>
      <c r="V724" s="17" t="str">
        <f>IF($AC724&lt;&gt;"",IF($L724&gt;0,"ATENÇÃO · apontou em dia de "&amp;LOWER($AC724)&amp;" cadastrado","Exceção cadastrada · "&amp;$AC724)&amp;IF($AD724="",""," · "&amp;$AD724),IF($E724="Férias",IF($L724&gt;0,"ATENÇÃO · apontou estando de férias no cadastro","Férias no cadastro"),IF($Y724="Férias / afastamento","Afastamento · "&amp;($Z724+$AA724-1)&amp;" dias seguidos sem apontamento",IF($Y724="Folga trabalhada","ATENÇÃO · apontou em dia de folga da escala 5x2",IF($Y724="Folga",IF(AND($D724="5x2",OR(WEEKDAY($F724,2)=6,WEEKDAY($F724,2)=7)),"Folga de fim de semana da escala 5x2",IF(AND(OR($D724="6x1",$D724="FF 6x1"),WEEKDAY($F724,2)=6,FALSE()),"Folga de fim de semana · apontou no domingo anterior",IF(AND(OR($D724="6x1",$D724="FF 6x1"),WEEKDAY($F724,2)=7,AND($A724=$A723,$L723&gt;0)),"Folga de fim de semana · apontou no sábado",IF(AND(OR($D724="6x1",$D724="FF 6x1"),OR(WEEKDAY($F724,2)=6,WEEKDAY($F724,2)=7)),"Folga de fim de semana · sem apontamento no sábado nem no domingo","Folga prevista pelo ciclo")))),IF($Y724="Indeterminado (início da série)","Sem histórico anterior — informe o dia do ciclo no Cadastro",IF($Y724="Falta de registro",IF(OR(OR($D724="6x1",$D724="FF 6x1"),$D724="5x2"),"FALTA DE REGISTRO · dia útil da escala "&amp;$E724,"FALTA DE REGISTRO · dia "&amp;$W724&amp;" de "&amp;IFERROR(INDEX(Parâmetros!$B$39:$B$48,MATCH($E724,Parâmetros!$A$39:$A$48,0)),99)&amp;" do ciclo"),IF(OR($D724="6x1",$D724="FF 6x1"),IF(OR(AND(WEEKDAY($F724,2)=6,AND($A724=$A725,$L725&gt;0)),AND(WEEKDAY($F724,2)=7,AND($A724=$A723,$L723&gt;0))),"ATENÇÃO · apontou sábado e domingo no mesmo fim de semana",IF(OR(WEEKDAY($F724,2)=6,WEEKDAY($F724,2)=7),"Jornada de fim de semana do 6x1",IF(OR($H724&gt;=Parâmetros!$E$20,$H724&lt;Parâmetros!$E$19),"ATENÇÃO · 6x1 apontou fora do horário diurno","Jornada fixa do 6x1"))),IF($D724="5x2","Jornada fixa do 5x2",IF($D724="Folguista",IF($J724=$K724,"Evidência confirma sequência","DIVERGE · sequência "&amp;$J724&amp;" × evidência "&amp;$K724),IF($K724=$E724,"Evidência confirma cadastro","DIVERGE · cadastro "&amp;$E724&amp;" × evidência "&amp;$K724)))))))))))</f>
        <v>FALTA DE REGISTRO · dia útil da escala 6x1</v>
      </c>
      <c r="W724" s="34" t="str">
        <f>IF(OR(OR($D724="6x1",$D724="FF 6x1"),$D724="5x2"),"",IF($AB724&lt;&gt;$AB723,IF(IFERROR(INDEX(Cadastro!$F$5:$F$243,$AB724),"")="",IF($L724&gt;0,1,0),IF(IFERROR(INDEX(Cadastro!$F$5:$F$243,$AB724),"")&lt;=IFERROR(INDEX(Parâmetros!$B$39:$B$48,MATCH($E724,Parâmetros!$A$39:$A$48,0)),99),IFERROR(INDEX(Cadastro!$F$5:$F$243,$AB724),""),0)),IF($L724&gt;0,IF(N($X723)&gt;0,1,N($W723)+1),IF(AND($L724=0,OR(N($W723)&gt;=IFERROR(INDEX(Parâmetros!$B$39:$B$48,MATCH($E724,Parâmetros!$A$39:$A$48,0)),99),AND(N($X723)&gt;0,N($X723)&lt;IFERROR(INDEX(Parâmetros!$C$39:$C$48,MATCH($E724,Parâmetros!$A$39:$A$48,0)),0)))),0,N($W723)+1))))</f>
        <v/>
      </c>
      <c r="X724" s="34" t="str">
        <f>IF(OR(OR($D724="6x1",$D724="FF 6x1"),$D724="5x2"),"",IF($AB724&lt;&gt;$AB723,IF(IFERROR(INDEX(Cadastro!$F$5:$F$243,$AB724),"")="",0,IF(IFERROR(INDEX(Cadastro!$F$5:$F$243,$AB724),"")&gt;IFERROR(INDEX(Parâmetros!$B$39:$B$48,MATCH($E724,Parâmetros!$A$39:$A$48,0)),99),IFERROR(INDEX(Cadastro!$F$5:$F$243,$AB724),"")-IFERROR(INDEX(Parâmetros!$B$39:$B$48,MATCH($E724,Parâmetros!$A$39:$A$48,0)),99),0)),IF(AND($L724=0,OR(N($W723)&gt;=IFERROR(INDEX(Parâmetros!$B$39:$B$48,MATCH($E724,Parâmetros!$A$39:$A$48,0)),99),AND(N($X723)&gt;0,N($X723)&lt;IFERROR(INDEX(Parâmetros!$C$39:$C$48,MATCH($E724,Parâmetros!$A$39:$A$48,0)),0)))),N($X723)+1,0)))</f>
        <v/>
      </c>
      <c r="Y724" t="str">
        <f>IF($AC724&lt;&gt;"",IF($L724&gt;0,$AC724&amp;" · com apontamento",$AC724),IF($E724="Férias",IF($L724&gt;0,"Férias · com apontamento","Férias (cadastro)"),IF(($Z724+$AA724-1)&gt;Parâmetros!$E$16,"Férias / afastamento",IF(AND($D724="5x2",OR(WEEKDAY($F724,2)=6,WEEKDAY($F724,2)=7)),IF($L724&gt;0,"Folga trabalhada","Folga"),IF($L724&gt;0,"Trabalhado",IF(OR(OR($D724="6x1",$D724="FF 6x1"),$D724="5x2"),IF(AND(OR($D724="6x1",$D724="FF 6x1"),OR(WEEKDAY($F724,2)=6,WEEKDAY($F724,2)=7)),"Folga","Falta de registro"),IF(AND($AB724&lt;&gt;$AB723,IFERROR(INDEX(Cadastro!$F$5:$F$243,$AB724),"")=""),"Indeterminado (início da série)",IF($X724&gt;0,"Folga","Falta de registro"))))))))</f>
        <v>Falta de registro</v>
      </c>
      <c r="Z724" s="34">
        <f>IF(OR($L724&gt;0,$F724&gt;Parâmetros!$E$14),0,IF($A724&lt;&gt;$A723,1,N($Z723)+1))</f>
        <v>0</v>
      </c>
      <c r="AA724" s="34">
        <f>IF(OR($L724&gt;0,$F724&gt;Parâmetros!$E$14),0,IF(OR($A724&lt;&gt;$A725,$F725&gt;Parâmetros!$E$14),1,N($AA725)+1))</f>
        <v>0</v>
      </c>
      <c r="AB724" s="31">
        <f>IFERROR(MATCH($A724&amp;"|"&amp;TEXT(_xlfn.MAXIFS(Cadastro!$E$5:$E$243,Cadastro!$A$5:$A$243,$A724,Cadastro!$E$5:$E$243,"&lt;="&amp;$F724),"yyyymmdd"),Cadastro!$I$5:$I$243,0),"")</f>
        <v>107</v>
      </c>
      <c r="AC724" t="str">
        <f>IFERROR(_xlfn.SINGLE(INDEX(Exceções!$D$5:$D$203,MATCH($A724&amp;"|"&amp;$F724,Exceções!$F$5:$F$203,0))),"")</f>
        <v/>
      </c>
      <c r="AD724" t="str">
        <f>IF($AC724="","",IFERROR(_xlfn.SINGLE(INDEX(Exceções!$E$5:$E$203,MATCH($A724&amp;"|"&amp;$F724,Exceções!$F$5:$F$203,0))),""))</f>
        <v/>
      </c>
    </row>
    <row r="725" spans="1:30" ht="15" hidden="1" customHeight="1" x14ac:dyDescent="0.25">
      <c r="A725" s="31">
        <v>11415</v>
      </c>
      <c r="B725" s="17" t="s">
        <v>50</v>
      </c>
      <c r="C725" s="17" t="str">
        <f>IFERROR(INDEX(Cadastro!$C$5:$C$243,$AB725),"NÃO INFORMADO")</f>
        <v>LUB</v>
      </c>
      <c r="D725" s="17" t="str">
        <f>IFERROR(INDEX(Cadastro!$D$5:$D$243,$AB725),"")</f>
        <v>6x1</v>
      </c>
      <c r="E725" s="17" t="str">
        <f>IFERROR(INDEX(Cadastro!$G$5:$G$243,$AB725),"")</f>
        <v>6x1</v>
      </c>
      <c r="F725" s="29">
        <v>46323</v>
      </c>
      <c r="G725" s="32" t="str">
        <f t="shared" si="66"/>
        <v>qua</v>
      </c>
      <c r="H725" s="31" t="str">
        <f>IF($L725=0,"",_xlfn.MINIFS(Dados!$Q:$Q,Dados!$A:$A,$A725,Dados!$S:$S,$F725))</f>
        <v/>
      </c>
      <c r="I725" s="31" t="str">
        <f>IF($H725="","",_xlfn.MAXIFS(Dados!$R:$R,Dados!$A:$A,$A725,Dados!$S:$S,$F725))</f>
        <v/>
      </c>
      <c r="J725" s="32" t="str">
        <f>IF($D725&lt;&gt;"Folguista","",IFERROR(INDEX(Parâmetros!$D$52:$G$52,1,MIN(4,MAX(1,$W725))),""))</f>
        <v/>
      </c>
      <c r="K725" s="32" t="str">
        <f>IF(OR($AC725&lt;&gt;"",$Y725="Folga",$Y725="Folga trabalhada",$Y725="Férias (cadastro)",$Y725="Férias / afastamento",$Y725="Indeterminado (início da série)"),"",IF(OR($D725="6x1",$D725="FF 6x1"),IF(OR(WEEKDAY($F725,2)=6,WEEKDAY($F725,2)=7),"6x1 sáb/dom","6x1"),IF($D725="5x2","5x2",IF($H725="",IF($D725="Folguista",$J725,$E725),IF(OR($H725&gt;=Parâmetros!$E$18,$H725&lt;Parâmetros!$E$19),"C",IF($H725&lt;Parâmetros!$E$20,"A","B"))))))</f>
        <v>6x1</v>
      </c>
      <c r="L725" s="30">
        <f>SUMIFS(Dados!$E:$E,Dados!$A:$A,$A725,Dados!$S:$S,$F725)</f>
        <v>0</v>
      </c>
      <c r="M725" s="30">
        <f>IFERROR(INDEX(Parâmetros!$E$6:$E$11,MATCH($K725,Parâmetros!$A$6:$A$11,0)),"")</f>
        <v>8.8000000000000007</v>
      </c>
      <c r="N725" s="33">
        <f t="shared" si="67"/>
        <v>0</v>
      </c>
      <c r="O725" s="33">
        <f>Parâmetros!$E$13</f>
        <v>0.8</v>
      </c>
      <c r="P725" s="32" t="str">
        <f>IF(OR($M725="",$F725&gt;Parâmetros!$E$14),"Não","Sim")</f>
        <v>Não</v>
      </c>
      <c r="Q725" s="32" t="str">
        <f t="shared" si="68"/>
        <v/>
      </c>
      <c r="R725" s="32" t="str">
        <f t="shared" si="69"/>
        <v/>
      </c>
      <c r="S725" s="30" t="str">
        <f t="shared" si="70"/>
        <v/>
      </c>
      <c r="T725" s="32" t="str">
        <f>IF($Q725&lt;&gt;"Sim","",IF($N725&gt;Parâmetros!$E$15,"Sim","Não"))</f>
        <v/>
      </c>
      <c r="U725" s="17" t="str">
        <f t="shared" si="71"/>
        <v>Fora da apuração</v>
      </c>
      <c r="V725" s="17" t="str">
        <f>IF($AC725&lt;&gt;"",IF($L725&gt;0,"ATENÇÃO · apontou em dia de "&amp;LOWER($AC725)&amp;" cadastrado","Exceção cadastrada · "&amp;$AC725)&amp;IF($AD725="",""," · "&amp;$AD725),IF($E725="Férias",IF($L725&gt;0,"ATENÇÃO · apontou estando de férias no cadastro","Férias no cadastro"),IF($Y725="Férias / afastamento","Afastamento · "&amp;($Z725+$AA725-1)&amp;" dias seguidos sem apontamento",IF($Y725="Folga trabalhada","ATENÇÃO · apontou em dia de folga da escala 5x2",IF($Y725="Folga",IF(AND($D725="5x2",OR(WEEKDAY($F725,2)=6,WEEKDAY($F725,2)=7)),"Folga de fim de semana da escala 5x2",IF(AND(OR($D725="6x1",$D725="FF 6x1"),WEEKDAY($F725,2)=6,FALSE()),"Folga de fim de semana · apontou no domingo anterior",IF(AND(OR($D725="6x1",$D725="FF 6x1"),WEEKDAY($F725,2)=7,AND($A725=$A724,$L724&gt;0)),"Folga de fim de semana · apontou no sábado",IF(AND(OR($D725="6x1",$D725="FF 6x1"),OR(WEEKDAY($F725,2)=6,WEEKDAY($F725,2)=7)),"Folga de fim de semana · sem apontamento no sábado nem no domingo","Folga prevista pelo ciclo")))),IF($Y725="Indeterminado (início da série)","Sem histórico anterior — informe o dia do ciclo no Cadastro",IF($Y725="Falta de registro",IF(OR(OR($D725="6x1",$D725="FF 6x1"),$D725="5x2"),"FALTA DE REGISTRO · dia útil da escala "&amp;$E725,"FALTA DE REGISTRO · dia "&amp;$W725&amp;" de "&amp;IFERROR(INDEX(Parâmetros!$B$39:$B$48,MATCH($E725,Parâmetros!$A$39:$A$48,0)),99)&amp;" do ciclo"),IF(OR($D725="6x1",$D725="FF 6x1"),IF(OR(AND(WEEKDAY($F725,2)=6,AND($A725=$A726,$L726&gt;0)),AND(WEEKDAY($F725,2)=7,AND($A725=$A724,$L724&gt;0))),"ATENÇÃO · apontou sábado e domingo no mesmo fim de semana",IF(OR(WEEKDAY($F725,2)=6,WEEKDAY($F725,2)=7),"Jornada de fim de semana do 6x1",IF(OR($H725&gt;=Parâmetros!$E$20,$H725&lt;Parâmetros!$E$19),"ATENÇÃO · 6x1 apontou fora do horário diurno","Jornada fixa do 6x1"))),IF($D725="5x2","Jornada fixa do 5x2",IF($D725="Folguista",IF($J725=$K725,"Evidência confirma sequência","DIVERGE · sequência "&amp;$J725&amp;" × evidência "&amp;$K725),IF($K725=$E725,"Evidência confirma cadastro","DIVERGE · cadastro "&amp;$E725&amp;" × evidência "&amp;$K725)))))))))))</f>
        <v>FALTA DE REGISTRO · dia útil da escala 6x1</v>
      </c>
      <c r="W725" s="34" t="str">
        <f>IF(OR(OR($D725="6x1",$D725="FF 6x1"),$D725="5x2"),"",IF($AB725&lt;&gt;$AB724,IF(IFERROR(INDEX(Cadastro!$F$5:$F$243,$AB725),"")="",IF($L725&gt;0,1,0),IF(IFERROR(INDEX(Cadastro!$F$5:$F$243,$AB725),"")&lt;=IFERROR(INDEX(Parâmetros!$B$39:$B$48,MATCH($E725,Parâmetros!$A$39:$A$48,0)),99),IFERROR(INDEX(Cadastro!$F$5:$F$243,$AB725),""),0)),IF($L725&gt;0,IF(N($X724)&gt;0,1,N($W724)+1),IF(AND($L725=0,OR(N($W724)&gt;=IFERROR(INDEX(Parâmetros!$B$39:$B$48,MATCH($E725,Parâmetros!$A$39:$A$48,0)),99),AND(N($X724)&gt;0,N($X724)&lt;IFERROR(INDEX(Parâmetros!$C$39:$C$48,MATCH($E725,Parâmetros!$A$39:$A$48,0)),0)))),0,N($W724)+1))))</f>
        <v/>
      </c>
      <c r="X725" s="34" t="str">
        <f>IF(OR(OR($D725="6x1",$D725="FF 6x1"),$D725="5x2"),"",IF($AB725&lt;&gt;$AB724,IF(IFERROR(INDEX(Cadastro!$F$5:$F$243,$AB725),"")="",0,IF(IFERROR(INDEX(Cadastro!$F$5:$F$243,$AB725),"")&gt;IFERROR(INDEX(Parâmetros!$B$39:$B$48,MATCH($E725,Parâmetros!$A$39:$A$48,0)),99),IFERROR(INDEX(Cadastro!$F$5:$F$243,$AB725),"")-IFERROR(INDEX(Parâmetros!$B$39:$B$48,MATCH($E725,Parâmetros!$A$39:$A$48,0)),99),0)),IF(AND($L725=0,OR(N($W724)&gt;=IFERROR(INDEX(Parâmetros!$B$39:$B$48,MATCH($E725,Parâmetros!$A$39:$A$48,0)),99),AND(N($X724)&gt;0,N($X724)&lt;IFERROR(INDEX(Parâmetros!$C$39:$C$48,MATCH($E725,Parâmetros!$A$39:$A$48,0)),0)))),N($X724)+1,0)))</f>
        <v/>
      </c>
      <c r="Y725" t="str">
        <f>IF($AC725&lt;&gt;"",IF($L725&gt;0,$AC725&amp;" · com apontamento",$AC725),IF($E725="Férias",IF($L725&gt;0,"Férias · com apontamento","Férias (cadastro)"),IF(($Z725+$AA725-1)&gt;Parâmetros!$E$16,"Férias / afastamento",IF(AND($D725="5x2",OR(WEEKDAY($F725,2)=6,WEEKDAY($F725,2)=7)),IF($L725&gt;0,"Folga trabalhada","Folga"),IF($L725&gt;0,"Trabalhado",IF(OR(OR($D725="6x1",$D725="FF 6x1"),$D725="5x2"),IF(AND(OR($D725="6x1",$D725="FF 6x1"),OR(WEEKDAY($F725,2)=6,WEEKDAY($F725,2)=7)),"Folga","Falta de registro"),IF(AND($AB725&lt;&gt;$AB724,IFERROR(INDEX(Cadastro!$F$5:$F$243,$AB725),"")=""),"Indeterminado (início da série)",IF($X725&gt;0,"Folga","Falta de registro"))))))))</f>
        <v>Falta de registro</v>
      </c>
      <c r="Z725" s="34">
        <f>IF(OR($L725&gt;0,$F725&gt;Parâmetros!$E$14),0,IF($A725&lt;&gt;$A724,1,N($Z724)+1))</f>
        <v>0</v>
      </c>
      <c r="AA725" s="34">
        <f>IF(OR($L725&gt;0,$F725&gt;Parâmetros!$E$14),0,IF(OR($A725&lt;&gt;$A726,$F726&gt;Parâmetros!$E$14),1,N($AA726)+1))</f>
        <v>0</v>
      </c>
      <c r="AB725" s="31">
        <f>IFERROR(MATCH($A725&amp;"|"&amp;TEXT(_xlfn.MAXIFS(Cadastro!$E$5:$E$243,Cadastro!$A$5:$A$243,$A725,Cadastro!$E$5:$E$243,"&lt;="&amp;$F725),"yyyymmdd"),Cadastro!$I$5:$I$243,0),"")</f>
        <v>107</v>
      </c>
      <c r="AC725" t="str">
        <f>IFERROR(_xlfn.SINGLE(INDEX(Exceções!$D$5:$D$203,MATCH($A725&amp;"|"&amp;$F725,Exceções!$F$5:$F$203,0))),"")</f>
        <v/>
      </c>
      <c r="AD725" t="str">
        <f>IF($AC725="","",IFERROR(_xlfn.SINGLE(INDEX(Exceções!$E$5:$E$203,MATCH($A725&amp;"|"&amp;$F725,Exceções!$F$5:$F$203,0))),""))</f>
        <v/>
      </c>
    </row>
    <row r="726" spans="1:30" ht="15" hidden="1" customHeight="1" x14ac:dyDescent="0.25">
      <c r="A726" s="31">
        <v>11415</v>
      </c>
      <c r="B726" s="17" t="s">
        <v>50</v>
      </c>
      <c r="C726" s="17" t="str">
        <f>IFERROR(INDEX(Cadastro!$C$5:$C$243,$AB726),"NÃO INFORMADO")</f>
        <v>LUB</v>
      </c>
      <c r="D726" s="17" t="str">
        <f>IFERROR(INDEX(Cadastro!$D$5:$D$243,$AB726),"")</f>
        <v>6x1</v>
      </c>
      <c r="E726" s="17" t="str">
        <f>IFERROR(INDEX(Cadastro!$G$5:$G$243,$AB726),"")</f>
        <v>6x1</v>
      </c>
      <c r="F726" s="29">
        <v>46324</v>
      </c>
      <c r="G726" s="32" t="str">
        <f t="shared" si="66"/>
        <v>qui</v>
      </c>
      <c r="H726" s="31" t="str">
        <f>IF($L726=0,"",_xlfn.MINIFS(Dados!$Q:$Q,Dados!$A:$A,$A726,Dados!$S:$S,$F726))</f>
        <v/>
      </c>
      <c r="I726" s="31" t="str">
        <f>IF($H726="","",_xlfn.MAXIFS(Dados!$R:$R,Dados!$A:$A,$A726,Dados!$S:$S,$F726))</f>
        <v/>
      </c>
      <c r="J726" s="32" t="str">
        <f>IF($D726&lt;&gt;"Folguista","",IFERROR(INDEX(Parâmetros!$D$52:$G$52,1,MIN(4,MAX(1,$W726))),""))</f>
        <v/>
      </c>
      <c r="K726" s="32" t="str">
        <f>IF(OR($AC726&lt;&gt;"",$Y726="Folga",$Y726="Folga trabalhada",$Y726="Férias (cadastro)",$Y726="Férias / afastamento",$Y726="Indeterminado (início da série)"),"",IF(OR($D726="6x1",$D726="FF 6x1"),IF(OR(WEEKDAY($F726,2)=6,WEEKDAY($F726,2)=7),"6x1 sáb/dom","6x1"),IF($D726="5x2","5x2",IF($H726="",IF($D726="Folguista",$J726,$E726),IF(OR($H726&gt;=Parâmetros!$E$18,$H726&lt;Parâmetros!$E$19),"C",IF($H726&lt;Parâmetros!$E$20,"A","B"))))))</f>
        <v>6x1</v>
      </c>
      <c r="L726" s="30">
        <f>SUMIFS(Dados!$E:$E,Dados!$A:$A,$A726,Dados!$S:$S,$F726)</f>
        <v>0</v>
      </c>
      <c r="M726" s="30">
        <f>IFERROR(INDEX(Parâmetros!$E$6:$E$11,MATCH($K726,Parâmetros!$A$6:$A$11,0)),"")</f>
        <v>8.8000000000000007</v>
      </c>
      <c r="N726" s="33">
        <f t="shared" si="67"/>
        <v>0</v>
      </c>
      <c r="O726" s="33">
        <f>Parâmetros!$E$13</f>
        <v>0.8</v>
      </c>
      <c r="P726" s="32" t="str">
        <f>IF(OR($M726="",$F726&gt;Parâmetros!$E$14),"Não","Sim")</f>
        <v>Não</v>
      </c>
      <c r="Q726" s="32" t="str">
        <f t="shared" si="68"/>
        <v/>
      </c>
      <c r="R726" s="32" t="str">
        <f t="shared" si="69"/>
        <v/>
      </c>
      <c r="S726" s="30" t="str">
        <f t="shared" si="70"/>
        <v/>
      </c>
      <c r="T726" s="32" t="str">
        <f>IF($Q726&lt;&gt;"Sim","",IF($N726&gt;Parâmetros!$E$15,"Sim","Não"))</f>
        <v/>
      </c>
      <c r="U726" s="17" t="str">
        <f t="shared" si="71"/>
        <v>Fora da apuração</v>
      </c>
      <c r="V726" s="17" t="str">
        <f>IF($AC726&lt;&gt;"",IF($L726&gt;0,"ATENÇÃO · apontou em dia de "&amp;LOWER($AC726)&amp;" cadastrado","Exceção cadastrada · "&amp;$AC726)&amp;IF($AD726="",""," · "&amp;$AD726),IF($E726="Férias",IF($L726&gt;0,"ATENÇÃO · apontou estando de férias no cadastro","Férias no cadastro"),IF($Y726="Férias / afastamento","Afastamento · "&amp;($Z726+$AA726-1)&amp;" dias seguidos sem apontamento",IF($Y726="Folga trabalhada","ATENÇÃO · apontou em dia de folga da escala 5x2",IF($Y726="Folga",IF(AND($D726="5x2",OR(WEEKDAY($F726,2)=6,WEEKDAY($F726,2)=7)),"Folga de fim de semana da escala 5x2",IF(AND(OR($D726="6x1",$D726="FF 6x1"),WEEKDAY($F726,2)=6,FALSE()),"Folga de fim de semana · apontou no domingo anterior",IF(AND(OR($D726="6x1",$D726="FF 6x1"),WEEKDAY($F726,2)=7,AND($A726=$A725,$L725&gt;0)),"Folga de fim de semana · apontou no sábado",IF(AND(OR($D726="6x1",$D726="FF 6x1"),OR(WEEKDAY($F726,2)=6,WEEKDAY($F726,2)=7)),"Folga de fim de semana · sem apontamento no sábado nem no domingo","Folga prevista pelo ciclo")))),IF($Y726="Indeterminado (início da série)","Sem histórico anterior — informe o dia do ciclo no Cadastro",IF($Y726="Falta de registro",IF(OR(OR($D726="6x1",$D726="FF 6x1"),$D726="5x2"),"FALTA DE REGISTRO · dia útil da escala "&amp;$E726,"FALTA DE REGISTRO · dia "&amp;$W726&amp;" de "&amp;IFERROR(INDEX(Parâmetros!$B$39:$B$48,MATCH($E726,Parâmetros!$A$39:$A$48,0)),99)&amp;" do ciclo"),IF(OR($D726="6x1",$D726="FF 6x1"),IF(OR(AND(WEEKDAY($F726,2)=6,AND($A726=$A727,$L727&gt;0)),AND(WEEKDAY($F726,2)=7,AND($A726=$A725,$L725&gt;0))),"ATENÇÃO · apontou sábado e domingo no mesmo fim de semana",IF(OR(WEEKDAY($F726,2)=6,WEEKDAY($F726,2)=7),"Jornada de fim de semana do 6x1",IF(OR($H726&gt;=Parâmetros!$E$20,$H726&lt;Parâmetros!$E$19),"ATENÇÃO · 6x1 apontou fora do horário diurno","Jornada fixa do 6x1"))),IF($D726="5x2","Jornada fixa do 5x2",IF($D726="Folguista",IF($J726=$K726,"Evidência confirma sequência","DIVERGE · sequência "&amp;$J726&amp;" × evidência "&amp;$K726),IF($K726=$E726,"Evidência confirma cadastro","DIVERGE · cadastro "&amp;$E726&amp;" × evidência "&amp;$K726)))))))))))</f>
        <v>FALTA DE REGISTRO · dia útil da escala 6x1</v>
      </c>
      <c r="W726" s="34" t="str">
        <f>IF(OR(OR($D726="6x1",$D726="FF 6x1"),$D726="5x2"),"",IF($AB726&lt;&gt;$AB725,IF(IFERROR(INDEX(Cadastro!$F$5:$F$243,$AB726),"")="",IF($L726&gt;0,1,0),IF(IFERROR(INDEX(Cadastro!$F$5:$F$243,$AB726),"")&lt;=IFERROR(INDEX(Parâmetros!$B$39:$B$48,MATCH($E726,Parâmetros!$A$39:$A$48,0)),99),IFERROR(INDEX(Cadastro!$F$5:$F$243,$AB726),""),0)),IF($L726&gt;0,IF(N($X725)&gt;0,1,N($W725)+1),IF(AND($L726=0,OR(N($W725)&gt;=IFERROR(INDEX(Parâmetros!$B$39:$B$48,MATCH($E726,Parâmetros!$A$39:$A$48,0)),99),AND(N($X725)&gt;0,N($X725)&lt;IFERROR(INDEX(Parâmetros!$C$39:$C$48,MATCH($E726,Parâmetros!$A$39:$A$48,0)),0)))),0,N($W725)+1))))</f>
        <v/>
      </c>
      <c r="X726" s="34" t="str">
        <f>IF(OR(OR($D726="6x1",$D726="FF 6x1"),$D726="5x2"),"",IF($AB726&lt;&gt;$AB725,IF(IFERROR(INDEX(Cadastro!$F$5:$F$243,$AB726),"")="",0,IF(IFERROR(INDEX(Cadastro!$F$5:$F$243,$AB726),"")&gt;IFERROR(INDEX(Parâmetros!$B$39:$B$48,MATCH($E726,Parâmetros!$A$39:$A$48,0)),99),IFERROR(INDEX(Cadastro!$F$5:$F$243,$AB726),"")-IFERROR(INDEX(Parâmetros!$B$39:$B$48,MATCH($E726,Parâmetros!$A$39:$A$48,0)),99),0)),IF(AND($L726=0,OR(N($W725)&gt;=IFERROR(INDEX(Parâmetros!$B$39:$B$48,MATCH($E726,Parâmetros!$A$39:$A$48,0)),99),AND(N($X725)&gt;0,N($X725)&lt;IFERROR(INDEX(Parâmetros!$C$39:$C$48,MATCH($E726,Parâmetros!$A$39:$A$48,0)),0)))),N($X725)+1,0)))</f>
        <v/>
      </c>
      <c r="Y726" t="str">
        <f>IF($AC726&lt;&gt;"",IF($L726&gt;0,$AC726&amp;" · com apontamento",$AC726),IF($E726="Férias",IF($L726&gt;0,"Férias · com apontamento","Férias (cadastro)"),IF(($Z726+$AA726-1)&gt;Parâmetros!$E$16,"Férias / afastamento",IF(AND($D726="5x2",OR(WEEKDAY($F726,2)=6,WEEKDAY($F726,2)=7)),IF($L726&gt;0,"Folga trabalhada","Folga"),IF($L726&gt;0,"Trabalhado",IF(OR(OR($D726="6x1",$D726="FF 6x1"),$D726="5x2"),IF(AND(OR($D726="6x1",$D726="FF 6x1"),OR(WEEKDAY($F726,2)=6,WEEKDAY($F726,2)=7)),"Folga","Falta de registro"),IF(AND($AB726&lt;&gt;$AB725,IFERROR(INDEX(Cadastro!$F$5:$F$243,$AB726),"")=""),"Indeterminado (início da série)",IF($X726&gt;0,"Folga","Falta de registro"))))))))</f>
        <v>Falta de registro</v>
      </c>
      <c r="Z726" s="34">
        <f>IF(OR($L726&gt;0,$F726&gt;Parâmetros!$E$14),0,IF($A726&lt;&gt;$A725,1,N($Z725)+1))</f>
        <v>0</v>
      </c>
      <c r="AA726" s="34">
        <f>IF(OR($L726&gt;0,$F726&gt;Parâmetros!$E$14),0,IF(OR($A726&lt;&gt;$A727,$F727&gt;Parâmetros!$E$14),1,N($AA727)+1))</f>
        <v>0</v>
      </c>
      <c r="AB726" s="31">
        <f>IFERROR(MATCH($A726&amp;"|"&amp;TEXT(_xlfn.MAXIFS(Cadastro!$E$5:$E$243,Cadastro!$A$5:$A$243,$A726,Cadastro!$E$5:$E$243,"&lt;="&amp;$F726),"yyyymmdd"),Cadastro!$I$5:$I$243,0),"")</f>
        <v>107</v>
      </c>
      <c r="AC726" t="str">
        <f>IFERROR(_xlfn.SINGLE(INDEX(Exceções!$D$5:$D$203,MATCH($A726&amp;"|"&amp;$F726,Exceções!$F$5:$F$203,0))),"")</f>
        <v/>
      </c>
      <c r="AD726" t="str">
        <f>IF($AC726="","",IFERROR(_xlfn.SINGLE(INDEX(Exceções!$E$5:$E$203,MATCH($A726&amp;"|"&amp;$F726,Exceções!$F$5:$F$203,0))),""))</f>
        <v/>
      </c>
    </row>
    <row r="727" spans="1:30" ht="15" hidden="1" customHeight="1" x14ac:dyDescent="0.25">
      <c r="A727" s="31">
        <v>11415</v>
      </c>
      <c r="B727" s="17" t="s">
        <v>50</v>
      </c>
      <c r="C727" s="17" t="str">
        <f>IFERROR(INDEX(Cadastro!$C$5:$C$243,$AB727),"NÃO INFORMADO")</f>
        <v>LUB</v>
      </c>
      <c r="D727" s="17" t="str">
        <f>IFERROR(INDEX(Cadastro!$D$5:$D$243,$AB727),"")</f>
        <v>6x1</v>
      </c>
      <c r="E727" s="17" t="str">
        <f>IFERROR(INDEX(Cadastro!$G$5:$G$243,$AB727),"")</f>
        <v>6x1</v>
      </c>
      <c r="F727" s="29">
        <v>46325</v>
      </c>
      <c r="G727" s="32" t="str">
        <f t="shared" si="66"/>
        <v>sex</v>
      </c>
      <c r="H727" s="31" t="str">
        <f>IF($L727=0,"",_xlfn.MINIFS(Dados!$Q:$Q,Dados!$A:$A,$A727,Dados!$S:$S,$F727))</f>
        <v/>
      </c>
      <c r="I727" s="31" t="str">
        <f>IF($H727="","",_xlfn.MAXIFS(Dados!$R:$R,Dados!$A:$A,$A727,Dados!$S:$S,$F727))</f>
        <v/>
      </c>
      <c r="J727" s="32" t="str">
        <f>IF($D727&lt;&gt;"Folguista","",IFERROR(INDEX(Parâmetros!$D$52:$G$52,1,MIN(4,MAX(1,$W727))),""))</f>
        <v/>
      </c>
      <c r="K727" s="32" t="str">
        <f>IF(OR($AC727&lt;&gt;"",$Y727="Folga",$Y727="Folga trabalhada",$Y727="Férias (cadastro)",$Y727="Férias / afastamento",$Y727="Indeterminado (início da série)"),"",IF(OR($D727="6x1",$D727="FF 6x1"),IF(OR(WEEKDAY($F727,2)=6,WEEKDAY($F727,2)=7),"6x1 sáb/dom","6x1"),IF($D727="5x2","5x2",IF($H727="",IF($D727="Folguista",$J727,$E727),IF(OR($H727&gt;=Parâmetros!$E$18,$H727&lt;Parâmetros!$E$19),"C",IF($H727&lt;Parâmetros!$E$20,"A","B"))))))</f>
        <v>6x1</v>
      </c>
      <c r="L727" s="30">
        <f>SUMIFS(Dados!$E:$E,Dados!$A:$A,$A727,Dados!$S:$S,$F727)</f>
        <v>0</v>
      </c>
      <c r="M727" s="30">
        <f>IFERROR(INDEX(Parâmetros!$E$6:$E$11,MATCH($K727,Parâmetros!$A$6:$A$11,0)),"")</f>
        <v>8.8000000000000007</v>
      </c>
      <c r="N727" s="33">
        <f t="shared" si="67"/>
        <v>0</v>
      </c>
      <c r="O727" s="33">
        <f>Parâmetros!$E$13</f>
        <v>0.8</v>
      </c>
      <c r="P727" s="32" t="str">
        <f>IF(OR($M727="",$F727&gt;Parâmetros!$E$14),"Não","Sim")</f>
        <v>Não</v>
      </c>
      <c r="Q727" s="32" t="str">
        <f t="shared" si="68"/>
        <v/>
      </c>
      <c r="R727" s="32" t="str">
        <f t="shared" si="69"/>
        <v/>
      </c>
      <c r="S727" s="30" t="str">
        <f t="shared" si="70"/>
        <v/>
      </c>
      <c r="T727" s="32" t="str">
        <f>IF($Q727&lt;&gt;"Sim","",IF($N727&gt;Parâmetros!$E$15,"Sim","Não"))</f>
        <v/>
      </c>
      <c r="U727" s="17" t="str">
        <f t="shared" si="71"/>
        <v>Fora da apuração</v>
      </c>
      <c r="V727" s="17" t="str">
        <f>IF($AC727&lt;&gt;"",IF($L727&gt;0,"ATENÇÃO · apontou em dia de "&amp;LOWER($AC727)&amp;" cadastrado","Exceção cadastrada · "&amp;$AC727)&amp;IF($AD727="",""," · "&amp;$AD727),IF($E727="Férias",IF($L727&gt;0,"ATENÇÃO · apontou estando de férias no cadastro","Férias no cadastro"),IF($Y727="Férias / afastamento","Afastamento · "&amp;($Z727+$AA727-1)&amp;" dias seguidos sem apontamento",IF($Y727="Folga trabalhada","ATENÇÃO · apontou em dia de folga da escala 5x2",IF($Y727="Folga",IF(AND($D727="5x2",OR(WEEKDAY($F727,2)=6,WEEKDAY($F727,2)=7)),"Folga de fim de semana da escala 5x2",IF(AND(OR($D727="6x1",$D727="FF 6x1"),WEEKDAY($F727,2)=6,FALSE()),"Folga de fim de semana · apontou no domingo anterior",IF(AND(OR($D727="6x1",$D727="FF 6x1"),WEEKDAY($F727,2)=7,AND($A727=$A726,$L726&gt;0)),"Folga de fim de semana · apontou no sábado",IF(AND(OR($D727="6x1",$D727="FF 6x1"),OR(WEEKDAY($F727,2)=6,WEEKDAY($F727,2)=7)),"Folga de fim de semana · sem apontamento no sábado nem no domingo","Folga prevista pelo ciclo")))),IF($Y727="Indeterminado (início da série)","Sem histórico anterior — informe o dia do ciclo no Cadastro",IF($Y727="Falta de registro",IF(OR(OR($D727="6x1",$D727="FF 6x1"),$D727="5x2"),"FALTA DE REGISTRO · dia útil da escala "&amp;$E727,"FALTA DE REGISTRO · dia "&amp;$W727&amp;" de "&amp;IFERROR(INDEX(Parâmetros!$B$39:$B$48,MATCH($E727,Parâmetros!$A$39:$A$48,0)),99)&amp;" do ciclo"),IF(OR($D727="6x1",$D727="FF 6x1"),IF(OR(AND(WEEKDAY($F727,2)=6,AND($A727=$A728,$L728&gt;0)),AND(WEEKDAY($F727,2)=7,AND($A727=$A726,$L726&gt;0))),"ATENÇÃO · apontou sábado e domingo no mesmo fim de semana",IF(OR(WEEKDAY($F727,2)=6,WEEKDAY($F727,2)=7),"Jornada de fim de semana do 6x1",IF(OR($H727&gt;=Parâmetros!$E$20,$H727&lt;Parâmetros!$E$19),"ATENÇÃO · 6x1 apontou fora do horário diurno","Jornada fixa do 6x1"))),IF($D727="5x2","Jornada fixa do 5x2",IF($D727="Folguista",IF($J727=$K727,"Evidência confirma sequência","DIVERGE · sequência "&amp;$J727&amp;" × evidência "&amp;$K727),IF($K727=$E727,"Evidência confirma cadastro","DIVERGE · cadastro "&amp;$E727&amp;" × evidência "&amp;$K727)))))))))))</f>
        <v>FALTA DE REGISTRO · dia útil da escala 6x1</v>
      </c>
      <c r="W727" s="34" t="str">
        <f>IF(OR(OR($D727="6x1",$D727="FF 6x1"),$D727="5x2"),"",IF($AB727&lt;&gt;$AB726,IF(IFERROR(INDEX(Cadastro!$F$5:$F$243,$AB727),"")="",IF($L727&gt;0,1,0),IF(IFERROR(INDEX(Cadastro!$F$5:$F$243,$AB727),"")&lt;=IFERROR(INDEX(Parâmetros!$B$39:$B$48,MATCH($E727,Parâmetros!$A$39:$A$48,0)),99),IFERROR(INDEX(Cadastro!$F$5:$F$243,$AB727),""),0)),IF($L727&gt;0,IF(N($X726)&gt;0,1,N($W726)+1),IF(AND($L727=0,OR(N($W726)&gt;=IFERROR(INDEX(Parâmetros!$B$39:$B$48,MATCH($E727,Parâmetros!$A$39:$A$48,0)),99),AND(N($X726)&gt;0,N($X726)&lt;IFERROR(INDEX(Parâmetros!$C$39:$C$48,MATCH($E727,Parâmetros!$A$39:$A$48,0)),0)))),0,N($W726)+1))))</f>
        <v/>
      </c>
      <c r="X727" s="34" t="str">
        <f>IF(OR(OR($D727="6x1",$D727="FF 6x1"),$D727="5x2"),"",IF($AB727&lt;&gt;$AB726,IF(IFERROR(INDEX(Cadastro!$F$5:$F$243,$AB727),"")="",0,IF(IFERROR(INDEX(Cadastro!$F$5:$F$243,$AB727),"")&gt;IFERROR(INDEX(Parâmetros!$B$39:$B$48,MATCH($E727,Parâmetros!$A$39:$A$48,0)),99),IFERROR(INDEX(Cadastro!$F$5:$F$243,$AB727),"")-IFERROR(INDEX(Parâmetros!$B$39:$B$48,MATCH($E727,Parâmetros!$A$39:$A$48,0)),99),0)),IF(AND($L727=0,OR(N($W726)&gt;=IFERROR(INDEX(Parâmetros!$B$39:$B$48,MATCH($E727,Parâmetros!$A$39:$A$48,0)),99),AND(N($X726)&gt;0,N($X726)&lt;IFERROR(INDEX(Parâmetros!$C$39:$C$48,MATCH($E727,Parâmetros!$A$39:$A$48,0)),0)))),N($X726)+1,0)))</f>
        <v/>
      </c>
      <c r="Y727" t="str">
        <f>IF($AC727&lt;&gt;"",IF($L727&gt;0,$AC727&amp;" · com apontamento",$AC727),IF($E727="Férias",IF($L727&gt;0,"Férias · com apontamento","Férias (cadastro)"),IF(($Z727+$AA727-1)&gt;Parâmetros!$E$16,"Férias / afastamento",IF(AND($D727="5x2",OR(WEEKDAY($F727,2)=6,WEEKDAY($F727,2)=7)),IF($L727&gt;0,"Folga trabalhada","Folga"),IF($L727&gt;0,"Trabalhado",IF(OR(OR($D727="6x1",$D727="FF 6x1"),$D727="5x2"),IF(AND(OR($D727="6x1",$D727="FF 6x1"),OR(WEEKDAY($F727,2)=6,WEEKDAY($F727,2)=7)),"Folga","Falta de registro"),IF(AND($AB727&lt;&gt;$AB726,IFERROR(INDEX(Cadastro!$F$5:$F$243,$AB727),"")=""),"Indeterminado (início da série)",IF($X727&gt;0,"Folga","Falta de registro"))))))))</f>
        <v>Falta de registro</v>
      </c>
      <c r="Z727" s="34">
        <f>IF(OR($L727&gt;0,$F727&gt;Parâmetros!$E$14),0,IF($A727&lt;&gt;$A726,1,N($Z726)+1))</f>
        <v>0</v>
      </c>
      <c r="AA727" s="34">
        <f>IF(OR($L727&gt;0,$F727&gt;Parâmetros!$E$14),0,IF(OR($A727&lt;&gt;$A728,$F728&gt;Parâmetros!$E$14),1,N($AA728)+1))</f>
        <v>0</v>
      </c>
      <c r="AB727" s="31">
        <f>IFERROR(MATCH($A727&amp;"|"&amp;TEXT(_xlfn.MAXIFS(Cadastro!$E$5:$E$243,Cadastro!$A$5:$A$243,$A727,Cadastro!$E$5:$E$243,"&lt;="&amp;$F727),"yyyymmdd"),Cadastro!$I$5:$I$243,0),"")</f>
        <v>107</v>
      </c>
      <c r="AC727" t="str">
        <f>IFERROR(_xlfn.SINGLE(INDEX(Exceções!$D$5:$D$203,MATCH($A727&amp;"|"&amp;$F727,Exceções!$F$5:$F$203,0))),"")</f>
        <v/>
      </c>
      <c r="AD727" t="str">
        <f>IF($AC727="","",IFERROR(_xlfn.SINGLE(INDEX(Exceções!$E$5:$E$203,MATCH($A727&amp;"|"&amp;$F727,Exceções!$F$5:$F$203,0))),""))</f>
        <v/>
      </c>
    </row>
    <row r="728" spans="1:30" ht="15" hidden="1" customHeight="1" x14ac:dyDescent="0.25">
      <c r="A728" s="31">
        <v>11415</v>
      </c>
      <c r="B728" s="17" t="s">
        <v>50</v>
      </c>
      <c r="C728" s="17" t="str">
        <f>IFERROR(INDEX(Cadastro!$C$5:$C$243,$AB728),"NÃO INFORMADO")</f>
        <v>LUB</v>
      </c>
      <c r="D728" s="17" t="str">
        <f>IFERROR(INDEX(Cadastro!$D$5:$D$243,$AB728),"")</f>
        <v>6x1</v>
      </c>
      <c r="E728" s="17" t="str">
        <f>IFERROR(INDEX(Cadastro!$G$5:$G$243,$AB728),"")</f>
        <v>6x1</v>
      </c>
      <c r="F728" s="29">
        <v>46326</v>
      </c>
      <c r="G728" s="32" t="str">
        <f t="shared" si="66"/>
        <v>sáb</v>
      </c>
      <c r="H728" s="31" t="str">
        <f>IF($L728=0,"",_xlfn.MINIFS(Dados!$Q:$Q,Dados!$A:$A,$A728,Dados!$S:$S,$F728))</f>
        <v/>
      </c>
      <c r="I728" s="31" t="str">
        <f>IF($H728="","",_xlfn.MAXIFS(Dados!$R:$R,Dados!$A:$A,$A728,Dados!$S:$S,$F728))</f>
        <v/>
      </c>
      <c r="J728" s="32" t="str">
        <f>IF($D728&lt;&gt;"Folguista","",IFERROR(INDEX(Parâmetros!$D$52:$G$52,1,MIN(4,MAX(1,$W728))),""))</f>
        <v/>
      </c>
      <c r="K728" s="32" t="str">
        <f>IF(OR($AC728&lt;&gt;"",$Y728="Folga",$Y728="Folga trabalhada",$Y728="Férias (cadastro)",$Y728="Férias / afastamento",$Y728="Indeterminado (início da série)"),"",IF(OR($D728="6x1",$D728="FF 6x1"),IF(OR(WEEKDAY($F728,2)=6,WEEKDAY($F728,2)=7),"6x1 sáb/dom","6x1"),IF($D728="5x2","5x2",IF($H728="",IF($D728="Folguista",$J728,$E728),IF(OR($H728&gt;=Parâmetros!$E$18,$H728&lt;Parâmetros!$E$19),"C",IF($H728&lt;Parâmetros!$E$20,"A","B"))))))</f>
        <v/>
      </c>
      <c r="L728" s="30">
        <f>SUMIFS(Dados!$E:$E,Dados!$A:$A,$A728,Dados!$S:$S,$F728)</f>
        <v>0</v>
      </c>
      <c r="M728" s="30" t="str">
        <f>IFERROR(INDEX(Parâmetros!$E$6:$E$11,MATCH($K728,Parâmetros!$A$6:$A$11,0)),"")</f>
        <v/>
      </c>
      <c r="N728" s="33" t="str">
        <f t="shared" si="67"/>
        <v/>
      </c>
      <c r="O728" s="33">
        <f>Parâmetros!$E$13</f>
        <v>0.8</v>
      </c>
      <c r="P728" s="32" t="str">
        <f>IF(OR($M728="",$F728&gt;Parâmetros!$E$14),"Não","Sim")</f>
        <v>Não</v>
      </c>
      <c r="Q728" s="32" t="str">
        <f t="shared" si="68"/>
        <v/>
      </c>
      <c r="R728" s="32" t="str">
        <f t="shared" si="69"/>
        <v/>
      </c>
      <c r="S728" s="30" t="str">
        <f t="shared" si="70"/>
        <v/>
      </c>
      <c r="T728" s="32" t="str">
        <f>IF($Q728&lt;&gt;"Sim","",IF($N728&gt;Parâmetros!$E$15,"Sim","Não"))</f>
        <v/>
      </c>
      <c r="U728" s="17" t="str">
        <f t="shared" si="71"/>
        <v>Folga</v>
      </c>
      <c r="V728" s="17" t="str">
        <f>IF($AC728&lt;&gt;"",IF($L728&gt;0,"ATENÇÃO · apontou em dia de "&amp;LOWER($AC728)&amp;" cadastrado","Exceção cadastrada · "&amp;$AC728)&amp;IF($AD728="",""," · "&amp;$AD728),IF($E728="Férias",IF($L728&gt;0,"ATENÇÃO · apontou estando de férias no cadastro","Férias no cadastro"),IF($Y728="Férias / afastamento","Afastamento · "&amp;($Z728+$AA728-1)&amp;" dias seguidos sem apontamento",IF($Y728="Folga trabalhada","ATENÇÃO · apontou em dia de folga da escala 5x2",IF($Y728="Folga",IF(AND($D728="5x2",OR(WEEKDAY($F728,2)=6,WEEKDAY($F728,2)=7)),"Folga de fim de semana da escala 5x2",IF(AND(OR($D728="6x1",$D728="FF 6x1"),WEEKDAY($F728,2)=6,FALSE()),"Folga de fim de semana · apontou no domingo anterior",IF(AND(OR($D728="6x1",$D728="FF 6x1"),WEEKDAY($F728,2)=7,AND($A728=$A727,$L727&gt;0)),"Folga de fim de semana · apontou no sábado",IF(AND(OR($D728="6x1",$D728="FF 6x1"),OR(WEEKDAY($F728,2)=6,WEEKDAY($F728,2)=7)),"Folga de fim de semana · sem apontamento no sábado nem no domingo","Folga prevista pelo ciclo")))),IF($Y728="Indeterminado (início da série)","Sem histórico anterior — informe o dia do ciclo no Cadastro",IF($Y728="Falta de registro",IF(OR(OR($D728="6x1",$D728="FF 6x1"),$D728="5x2"),"FALTA DE REGISTRO · dia útil da escala "&amp;$E728,"FALTA DE REGISTRO · dia "&amp;$W728&amp;" de "&amp;IFERROR(INDEX(Parâmetros!$B$39:$B$48,MATCH($E728,Parâmetros!$A$39:$A$48,0)),99)&amp;" do ciclo"),IF(OR($D728="6x1",$D728="FF 6x1"),IF(OR(AND(WEEKDAY($F728,2)=6,AND($A728=$A729,$L729&gt;0)),AND(WEEKDAY($F728,2)=7,AND($A728=$A727,$L727&gt;0))),"ATENÇÃO · apontou sábado e domingo no mesmo fim de semana",IF(OR(WEEKDAY($F728,2)=6,WEEKDAY($F728,2)=7),"Jornada de fim de semana do 6x1",IF(OR($H728&gt;=Parâmetros!$E$20,$H728&lt;Parâmetros!$E$19),"ATENÇÃO · 6x1 apontou fora do horário diurno","Jornada fixa do 6x1"))),IF($D728="5x2","Jornada fixa do 5x2",IF($D728="Folguista",IF($J728=$K728,"Evidência confirma sequência","DIVERGE · sequência "&amp;$J728&amp;" × evidência "&amp;$K728),IF($K728=$E728,"Evidência confirma cadastro","DIVERGE · cadastro "&amp;$E728&amp;" × evidência "&amp;$K728)))))))))))</f>
        <v>Folga de fim de semana · sem apontamento no sábado nem no domingo</v>
      </c>
      <c r="W728" s="34" t="str">
        <f>IF(OR(OR($D728="6x1",$D728="FF 6x1"),$D728="5x2"),"",IF($AB728&lt;&gt;$AB727,IF(IFERROR(INDEX(Cadastro!$F$5:$F$243,$AB728),"")="",IF($L728&gt;0,1,0),IF(IFERROR(INDEX(Cadastro!$F$5:$F$243,$AB728),"")&lt;=IFERROR(INDEX(Parâmetros!$B$39:$B$48,MATCH($E728,Parâmetros!$A$39:$A$48,0)),99),IFERROR(INDEX(Cadastro!$F$5:$F$243,$AB728),""),0)),IF($L728&gt;0,IF(N($X727)&gt;0,1,N($W727)+1),IF(AND($L728=0,OR(N($W727)&gt;=IFERROR(INDEX(Parâmetros!$B$39:$B$48,MATCH($E728,Parâmetros!$A$39:$A$48,0)),99),AND(N($X727)&gt;0,N($X727)&lt;IFERROR(INDEX(Parâmetros!$C$39:$C$48,MATCH($E728,Parâmetros!$A$39:$A$48,0)),0)))),0,N($W727)+1))))</f>
        <v/>
      </c>
      <c r="X728" s="34" t="str">
        <f>IF(OR(OR($D728="6x1",$D728="FF 6x1"),$D728="5x2"),"",IF($AB728&lt;&gt;$AB727,IF(IFERROR(INDEX(Cadastro!$F$5:$F$243,$AB728),"")="",0,IF(IFERROR(INDEX(Cadastro!$F$5:$F$243,$AB728),"")&gt;IFERROR(INDEX(Parâmetros!$B$39:$B$48,MATCH($E728,Parâmetros!$A$39:$A$48,0)),99),IFERROR(INDEX(Cadastro!$F$5:$F$243,$AB728),"")-IFERROR(INDEX(Parâmetros!$B$39:$B$48,MATCH($E728,Parâmetros!$A$39:$A$48,0)),99),0)),IF(AND($L728=0,OR(N($W727)&gt;=IFERROR(INDEX(Parâmetros!$B$39:$B$48,MATCH($E728,Parâmetros!$A$39:$A$48,0)),99),AND(N($X727)&gt;0,N($X727)&lt;IFERROR(INDEX(Parâmetros!$C$39:$C$48,MATCH($E728,Parâmetros!$A$39:$A$48,0)),0)))),N($X727)+1,0)))</f>
        <v/>
      </c>
      <c r="Y728" t="str">
        <f>IF($AC728&lt;&gt;"",IF($L728&gt;0,$AC728&amp;" · com apontamento",$AC728),IF($E728="Férias",IF($L728&gt;0,"Férias · com apontamento","Férias (cadastro)"),IF(($Z728+$AA728-1)&gt;Parâmetros!$E$16,"Férias / afastamento",IF(AND($D728="5x2",OR(WEEKDAY($F728,2)=6,WEEKDAY($F728,2)=7)),IF($L728&gt;0,"Folga trabalhada","Folga"),IF($L728&gt;0,"Trabalhado",IF(OR(OR($D728="6x1",$D728="FF 6x1"),$D728="5x2"),IF(AND(OR($D728="6x1",$D728="FF 6x1"),OR(WEEKDAY($F728,2)=6,WEEKDAY($F728,2)=7)),"Folga","Falta de registro"),IF(AND($AB728&lt;&gt;$AB727,IFERROR(INDEX(Cadastro!$F$5:$F$243,$AB728),"")=""),"Indeterminado (início da série)",IF($X728&gt;0,"Folga","Falta de registro"))))))))</f>
        <v>Folga</v>
      </c>
      <c r="Z728" s="34">
        <f>IF(OR($L728&gt;0,$F728&gt;Parâmetros!$E$14),0,IF($A728&lt;&gt;$A727,1,N($Z727)+1))</f>
        <v>0</v>
      </c>
      <c r="AA728" s="34">
        <f>IF(OR($L728&gt;0,$F728&gt;Parâmetros!$E$14),0,IF(OR($A728&lt;&gt;$A729,$F729&gt;Parâmetros!$E$14),1,N($AA729)+1))</f>
        <v>0</v>
      </c>
      <c r="AB728" s="31">
        <f>IFERROR(MATCH($A728&amp;"|"&amp;TEXT(_xlfn.MAXIFS(Cadastro!$E$5:$E$243,Cadastro!$A$5:$A$243,$A728,Cadastro!$E$5:$E$243,"&lt;="&amp;$F728),"yyyymmdd"),Cadastro!$I$5:$I$243,0),"")</f>
        <v>107</v>
      </c>
      <c r="AC728" t="str">
        <f>IFERROR(_xlfn.SINGLE(INDEX(Exceções!$D$5:$D$203,MATCH($A728&amp;"|"&amp;$F728,Exceções!$F$5:$F$203,0))),"")</f>
        <v/>
      </c>
      <c r="AD728" t="str">
        <f>IF($AC728="","",IFERROR(_xlfn.SINGLE(INDEX(Exceções!$E$5:$E$203,MATCH($A728&amp;"|"&amp;$F728,Exceções!$F$5:$F$203,0))),""))</f>
        <v/>
      </c>
    </row>
    <row r="729" spans="1:30" ht="15" hidden="1" customHeight="1" x14ac:dyDescent="0.25">
      <c r="A729" s="31">
        <v>11415</v>
      </c>
      <c r="B729" s="17" t="s">
        <v>50</v>
      </c>
      <c r="C729" s="17" t="str">
        <f>IFERROR(INDEX(Cadastro!$C$5:$C$243,$AB729),"NÃO INFORMADO")</f>
        <v>LUB</v>
      </c>
      <c r="D729" s="17" t="str">
        <f>IFERROR(INDEX(Cadastro!$D$5:$D$243,$AB729),"")</f>
        <v>6x1</v>
      </c>
      <c r="E729" s="17" t="str">
        <f>IFERROR(INDEX(Cadastro!$G$5:$G$243,$AB729),"")</f>
        <v>6x1</v>
      </c>
      <c r="F729" s="29">
        <v>46327</v>
      </c>
      <c r="G729" s="32" t="str">
        <f t="shared" si="66"/>
        <v>dom</v>
      </c>
      <c r="H729" s="31" t="str">
        <f>IF($L729=0,"",_xlfn.MINIFS(Dados!$Q:$Q,Dados!$A:$A,$A729,Dados!$S:$S,$F729))</f>
        <v/>
      </c>
      <c r="I729" s="31" t="str">
        <f>IF($H729="","",_xlfn.MAXIFS(Dados!$R:$R,Dados!$A:$A,$A729,Dados!$S:$S,$F729))</f>
        <v/>
      </c>
      <c r="J729" s="32" t="str">
        <f>IF($D729&lt;&gt;"Folguista","",IFERROR(INDEX(Parâmetros!$D$52:$G$52,1,MIN(4,MAX(1,$W729))),""))</f>
        <v/>
      </c>
      <c r="K729" s="32" t="str">
        <f>IF(OR($AC729&lt;&gt;"",$Y729="Folga",$Y729="Folga trabalhada",$Y729="Férias (cadastro)",$Y729="Férias / afastamento",$Y729="Indeterminado (início da série)"),"",IF(OR($D729="6x1",$D729="FF 6x1"),IF(OR(WEEKDAY($F729,2)=6,WEEKDAY($F729,2)=7),"6x1 sáb/dom","6x1"),IF($D729="5x2","5x2",IF($H729="",IF($D729="Folguista",$J729,$E729),IF(OR($H729&gt;=Parâmetros!$E$18,$H729&lt;Parâmetros!$E$19),"C",IF($H729&lt;Parâmetros!$E$20,"A","B"))))))</f>
        <v/>
      </c>
      <c r="L729" s="30">
        <f>SUMIFS(Dados!$E:$E,Dados!$A:$A,$A729,Dados!$S:$S,$F729)</f>
        <v>0</v>
      </c>
      <c r="M729" s="30" t="str">
        <f>IFERROR(INDEX(Parâmetros!$E$6:$E$11,MATCH($K729,Parâmetros!$A$6:$A$11,0)),"")</f>
        <v/>
      </c>
      <c r="N729" s="33" t="str">
        <f t="shared" si="67"/>
        <v/>
      </c>
      <c r="O729" s="33">
        <f>Parâmetros!$E$13</f>
        <v>0.8</v>
      </c>
      <c r="P729" s="32" t="str">
        <f>IF(OR($M729="",$F729&gt;Parâmetros!$E$14),"Não","Sim")</f>
        <v>Não</v>
      </c>
      <c r="Q729" s="32" t="str">
        <f t="shared" si="68"/>
        <v/>
      </c>
      <c r="R729" s="32" t="str">
        <f t="shared" si="69"/>
        <v/>
      </c>
      <c r="S729" s="30" t="str">
        <f t="shared" si="70"/>
        <v/>
      </c>
      <c r="T729" s="32" t="str">
        <f>IF($Q729&lt;&gt;"Sim","",IF($N729&gt;Parâmetros!$E$15,"Sim","Não"))</f>
        <v/>
      </c>
      <c r="U729" s="17" t="str">
        <f t="shared" si="71"/>
        <v>Folga</v>
      </c>
      <c r="V729" s="17" t="str">
        <f>IF($AC729&lt;&gt;"",IF($L729&gt;0,"ATENÇÃO · apontou em dia de "&amp;LOWER($AC729)&amp;" cadastrado","Exceção cadastrada · "&amp;$AC729)&amp;IF($AD729="",""," · "&amp;$AD729),IF($E729="Férias",IF($L729&gt;0,"ATENÇÃO · apontou estando de férias no cadastro","Férias no cadastro"),IF($Y729="Férias / afastamento","Afastamento · "&amp;($Z729+$AA729-1)&amp;" dias seguidos sem apontamento",IF($Y729="Folga trabalhada","ATENÇÃO · apontou em dia de folga da escala 5x2",IF($Y729="Folga",IF(AND($D729="5x2",OR(WEEKDAY($F729,2)=6,WEEKDAY($F729,2)=7)),"Folga de fim de semana da escala 5x2",IF(AND(OR($D729="6x1",$D729="FF 6x1"),WEEKDAY($F729,2)=6,FALSE()),"Folga de fim de semana · apontou no domingo anterior",IF(AND(OR($D729="6x1",$D729="FF 6x1"),WEEKDAY($F729,2)=7,AND($A729=$A728,$L728&gt;0)),"Folga de fim de semana · apontou no sábado",IF(AND(OR($D729="6x1",$D729="FF 6x1"),OR(WEEKDAY($F729,2)=6,WEEKDAY($F729,2)=7)),"Folga de fim de semana · sem apontamento no sábado nem no domingo","Folga prevista pelo ciclo")))),IF($Y729="Indeterminado (início da série)","Sem histórico anterior — informe o dia do ciclo no Cadastro",IF($Y729="Falta de registro",IF(OR(OR($D729="6x1",$D729="FF 6x1"),$D729="5x2"),"FALTA DE REGISTRO · dia útil da escala "&amp;$E729,"FALTA DE REGISTRO · dia "&amp;$W729&amp;" de "&amp;IFERROR(INDEX(Parâmetros!$B$39:$B$48,MATCH($E729,Parâmetros!$A$39:$A$48,0)),99)&amp;" do ciclo"),IF(OR($D729="6x1",$D729="FF 6x1"),IF(OR(AND(WEEKDAY($F729,2)=6,AND($A729=$A730,$L730&gt;0)),AND(WEEKDAY($F729,2)=7,AND($A729=$A728,$L728&gt;0))),"ATENÇÃO · apontou sábado e domingo no mesmo fim de semana",IF(OR(WEEKDAY($F729,2)=6,WEEKDAY($F729,2)=7),"Jornada de fim de semana do 6x1",IF(OR($H729&gt;=Parâmetros!$E$20,$H729&lt;Parâmetros!$E$19),"ATENÇÃO · 6x1 apontou fora do horário diurno","Jornada fixa do 6x1"))),IF($D729="5x2","Jornada fixa do 5x2",IF($D729="Folguista",IF($J729=$K729,"Evidência confirma sequência","DIVERGE · sequência "&amp;$J729&amp;" × evidência "&amp;$K729),IF($K729=$E729,"Evidência confirma cadastro","DIVERGE · cadastro "&amp;$E729&amp;" × evidência "&amp;$K729)))))))))))</f>
        <v>Folga de fim de semana · sem apontamento no sábado nem no domingo</v>
      </c>
      <c r="W729" s="34" t="str">
        <f>IF(OR(OR($D729="6x1",$D729="FF 6x1"),$D729="5x2"),"",IF($AB729&lt;&gt;$AB728,IF(IFERROR(INDEX(Cadastro!$F$5:$F$243,$AB729),"")="",IF($L729&gt;0,1,0),IF(IFERROR(INDEX(Cadastro!$F$5:$F$243,$AB729),"")&lt;=IFERROR(INDEX(Parâmetros!$B$39:$B$48,MATCH($E729,Parâmetros!$A$39:$A$48,0)),99),IFERROR(INDEX(Cadastro!$F$5:$F$243,$AB729),""),0)),IF($L729&gt;0,IF(N($X728)&gt;0,1,N($W728)+1),IF(AND($L729=0,OR(N($W728)&gt;=IFERROR(INDEX(Parâmetros!$B$39:$B$48,MATCH($E729,Parâmetros!$A$39:$A$48,0)),99),AND(N($X728)&gt;0,N($X728)&lt;IFERROR(INDEX(Parâmetros!$C$39:$C$48,MATCH($E729,Parâmetros!$A$39:$A$48,0)),0)))),0,N($W728)+1))))</f>
        <v/>
      </c>
      <c r="X729" s="34" t="str">
        <f>IF(OR(OR($D729="6x1",$D729="FF 6x1"),$D729="5x2"),"",IF($AB729&lt;&gt;$AB728,IF(IFERROR(INDEX(Cadastro!$F$5:$F$243,$AB729),"")="",0,IF(IFERROR(INDEX(Cadastro!$F$5:$F$243,$AB729),"")&gt;IFERROR(INDEX(Parâmetros!$B$39:$B$48,MATCH($E729,Parâmetros!$A$39:$A$48,0)),99),IFERROR(INDEX(Cadastro!$F$5:$F$243,$AB729),"")-IFERROR(INDEX(Parâmetros!$B$39:$B$48,MATCH($E729,Parâmetros!$A$39:$A$48,0)),99),0)),IF(AND($L729=0,OR(N($W728)&gt;=IFERROR(INDEX(Parâmetros!$B$39:$B$48,MATCH($E729,Parâmetros!$A$39:$A$48,0)),99),AND(N($X728)&gt;0,N($X728)&lt;IFERROR(INDEX(Parâmetros!$C$39:$C$48,MATCH($E729,Parâmetros!$A$39:$A$48,0)),0)))),N($X728)+1,0)))</f>
        <v/>
      </c>
      <c r="Y729" t="str">
        <f>IF($AC729&lt;&gt;"",IF($L729&gt;0,$AC729&amp;" · com apontamento",$AC729),IF($E729="Férias",IF($L729&gt;0,"Férias · com apontamento","Férias (cadastro)"),IF(($Z729+$AA729-1)&gt;Parâmetros!$E$16,"Férias / afastamento",IF(AND($D729="5x2",OR(WEEKDAY($F729,2)=6,WEEKDAY($F729,2)=7)),IF($L729&gt;0,"Folga trabalhada","Folga"),IF($L729&gt;0,"Trabalhado",IF(OR(OR($D729="6x1",$D729="FF 6x1"),$D729="5x2"),IF(AND(OR($D729="6x1",$D729="FF 6x1"),OR(WEEKDAY($F729,2)=6,WEEKDAY($F729,2)=7)),"Folga","Falta de registro"),IF(AND($AB729&lt;&gt;$AB728,IFERROR(INDEX(Cadastro!$F$5:$F$243,$AB729),"")=""),"Indeterminado (início da série)",IF($X729&gt;0,"Folga","Falta de registro"))))))))</f>
        <v>Folga</v>
      </c>
      <c r="Z729" s="34">
        <f>IF(OR($L729&gt;0,$F729&gt;Parâmetros!$E$14),0,IF($A729&lt;&gt;$A728,1,N($Z728)+1))</f>
        <v>0</v>
      </c>
      <c r="AA729" s="34">
        <f>IF(OR($L729&gt;0,$F729&gt;Parâmetros!$E$14),0,IF(OR($A729&lt;&gt;$A730,$F730&gt;Parâmetros!$E$14),1,N($AA730)+1))</f>
        <v>0</v>
      </c>
      <c r="AB729" s="31">
        <f>IFERROR(MATCH($A729&amp;"|"&amp;TEXT(_xlfn.MAXIFS(Cadastro!$E$5:$E$243,Cadastro!$A$5:$A$243,$A729,Cadastro!$E$5:$E$243,"&lt;="&amp;$F729),"yyyymmdd"),Cadastro!$I$5:$I$243,0),"")</f>
        <v>107</v>
      </c>
      <c r="AC729" t="str">
        <f>IFERROR(_xlfn.SINGLE(INDEX(Exceções!$D$5:$D$203,MATCH($A729&amp;"|"&amp;$F729,Exceções!$F$5:$F$203,0))),"")</f>
        <v/>
      </c>
      <c r="AD729" t="str">
        <f>IF($AC729="","",IFERROR(_xlfn.SINGLE(INDEX(Exceções!$E$5:$E$203,MATCH($A729&amp;"|"&amp;$F729,Exceções!$F$5:$F$203,0))),""))</f>
        <v/>
      </c>
    </row>
    <row r="730" spans="1:30" ht="15" hidden="1" customHeight="1" x14ac:dyDescent="0.25">
      <c r="A730" s="31">
        <v>52397</v>
      </c>
      <c r="B730" s="17" t="s">
        <v>19</v>
      </c>
      <c r="C730" s="17" t="str">
        <f>IFERROR(INDEX(Cadastro!$C$5:$C$243,$AB730),"NÃO INFORMADO")</f>
        <v>CAL</v>
      </c>
      <c r="D730" s="17" t="str">
        <f>IFERROR(INDEX(Cadastro!$D$5:$D$243,$AB730),"")</f>
        <v>6x1</v>
      </c>
      <c r="E730" s="17" t="str">
        <f>IFERROR(INDEX(Cadastro!$G$5:$G$243,$AB730),"")</f>
        <v>6x1</v>
      </c>
      <c r="F730" s="29">
        <v>46300</v>
      </c>
      <c r="G730" s="32" t="str">
        <f t="shared" si="66"/>
        <v>seg</v>
      </c>
      <c r="H730" s="31">
        <f>IF($L730=0,"",_xlfn.MINIFS(Dados!$Q:$Q,Dados!$A:$A,$A730,Dados!$S:$S,$F730))</f>
        <v>441</v>
      </c>
      <c r="I730" s="31">
        <f>IF($H730="","",_xlfn.MAXIFS(Dados!$R:$R,Dados!$A:$A,$A730,Dados!$S:$S,$F730))</f>
        <v>991</v>
      </c>
      <c r="J730" s="32" t="str">
        <f>IF($D730&lt;&gt;"Folguista","",IFERROR(INDEX(Parâmetros!$D$52:$G$52,1,MIN(4,MAX(1,$W730))),""))</f>
        <v/>
      </c>
      <c r="K730" s="32" t="str">
        <f>IF(OR($AC730&lt;&gt;"",$Y730="Folga",$Y730="Folga trabalhada",$Y730="Férias (cadastro)",$Y730="Férias / afastamento",$Y730="Indeterminado (início da série)"),"",IF(OR($D730="6x1",$D730="FF 6x1"),IF(OR(WEEKDAY($F730,2)=6,WEEKDAY($F730,2)=7),"6x1 sáb/dom","6x1"),IF($D730="5x2","5x2",IF($H730="",IF($D730="Folguista",$J730,$E730),IF(OR($H730&gt;=Parâmetros!$E$18,$H730&lt;Parâmetros!$E$19),"C",IF($H730&lt;Parâmetros!$E$20,"A","B"))))))</f>
        <v>6x1</v>
      </c>
      <c r="L730" s="30">
        <f>SUMIFS(Dados!$E:$E,Dados!$A:$A,$A730,Dados!$S:$S,$F730)</f>
        <v>7.82</v>
      </c>
      <c r="M730" s="30">
        <f>IFERROR(INDEX(Parâmetros!$E$6:$E$11,MATCH($K730,Parâmetros!$A$6:$A$11,0)),"")</f>
        <v>8.8000000000000007</v>
      </c>
      <c r="N730" s="33">
        <f t="shared" si="67"/>
        <v>0.88863636363636356</v>
      </c>
      <c r="O730" s="33">
        <f>Parâmetros!$E$13</f>
        <v>0.8</v>
      </c>
      <c r="P730" s="32" t="str">
        <f>IF(OR($M730="",$F730&gt;Parâmetros!$E$14),"Não","Sim")</f>
        <v>Sim</v>
      </c>
      <c r="Q730" s="32" t="str">
        <f t="shared" si="68"/>
        <v>Sim</v>
      </c>
      <c r="R730" s="32" t="str">
        <f t="shared" si="69"/>
        <v>Sim</v>
      </c>
      <c r="S730" s="30">
        <f t="shared" si="70"/>
        <v>0</v>
      </c>
      <c r="T730" s="32" t="str">
        <f>IF($Q730&lt;&gt;"Sim","",IF($N730&gt;Parâmetros!$E$15,"Sim","Não"))</f>
        <v>Não</v>
      </c>
      <c r="U730" s="17" t="str">
        <f t="shared" si="71"/>
        <v>Na meta</v>
      </c>
      <c r="V730" s="17" t="str">
        <f>IF($AC730&lt;&gt;"",IF($L730&gt;0,"ATENÇÃO · apontou em dia de "&amp;LOWER($AC730)&amp;" cadastrado","Exceção cadastrada · "&amp;$AC730)&amp;IF($AD730="",""," · "&amp;$AD730),IF($E730="Férias",IF($L730&gt;0,"ATENÇÃO · apontou estando de férias no cadastro","Férias no cadastro"),IF($Y730="Férias / afastamento","Afastamento · "&amp;($Z730+$AA730-1)&amp;" dias seguidos sem apontamento",IF($Y730="Folga trabalhada","ATENÇÃO · apontou em dia de folga da escala 5x2",IF($Y730="Folga",IF(AND($D730="5x2",OR(WEEKDAY($F730,2)=6,WEEKDAY($F730,2)=7)),"Folga de fim de semana da escala 5x2",IF(AND(OR($D730="6x1",$D730="FF 6x1"),WEEKDAY($F730,2)=6,FALSE()),"Folga de fim de semana · apontou no domingo anterior",IF(AND(OR($D730="6x1",$D730="FF 6x1"),WEEKDAY($F730,2)=7,AND($A730=$A729,$L729&gt;0)),"Folga de fim de semana · apontou no sábado",IF(AND(OR($D730="6x1",$D730="FF 6x1"),OR(WEEKDAY($F730,2)=6,WEEKDAY($F730,2)=7)),"Folga de fim de semana · sem apontamento no sábado nem no domingo","Folga prevista pelo ciclo")))),IF($Y730="Indeterminado (início da série)","Sem histórico anterior — informe o dia do ciclo no Cadastro",IF($Y730="Falta de registro",IF(OR(OR($D730="6x1",$D730="FF 6x1"),$D730="5x2"),"FALTA DE REGISTRO · dia útil da escala "&amp;$E730,"FALTA DE REGISTRO · dia "&amp;$W730&amp;" de "&amp;IFERROR(INDEX(Parâmetros!$B$39:$B$48,MATCH($E730,Parâmetros!$A$39:$A$48,0)),99)&amp;" do ciclo"),IF(OR($D730="6x1",$D730="FF 6x1"),IF(OR(AND(WEEKDAY($F730,2)=6,AND($A730=$A731,$L731&gt;0)),AND(WEEKDAY($F730,2)=7,AND($A730=$A729,$L729&gt;0))),"ATENÇÃO · apontou sábado e domingo no mesmo fim de semana",IF(OR(WEEKDAY($F730,2)=6,WEEKDAY($F730,2)=7),"Jornada de fim de semana do 6x1",IF(OR($H730&gt;=Parâmetros!$E$20,$H730&lt;Parâmetros!$E$19),"ATENÇÃO · 6x1 apontou fora do horário diurno","Jornada fixa do 6x1"))),IF($D730="5x2","Jornada fixa do 5x2",IF($D730="Folguista",IF($J730=$K730,"Evidência confirma sequência","DIVERGE · sequência "&amp;$J730&amp;" × evidência "&amp;$K730),IF($K730=$E730,"Evidência confirma cadastro","DIVERGE · cadastro "&amp;$E730&amp;" × evidência "&amp;$K730)))))))))))</f>
        <v>Jornada fixa do 6x1</v>
      </c>
      <c r="W730" s="34" t="str">
        <f>IF(OR(OR($D730="6x1",$D730="FF 6x1"),$D730="5x2"),"",IF($AB730&lt;&gt;$AB729,IF(IFERROR(INDEX(Cadastro!$F$5:$F$243,$AB730),"")="",IF($L730&gt;0,1,0),IF(IFERROR(INDEX(Cadastro!$F$5:$F$243,$AB730),"")&lt;=IFERROR(INDEX(Parâmetros!$B$39:$B$48,MATCH($E730,Parâmetros!$A$39:$A$48,0)),99),IFERROR(INDEX(Cadastro!$F$5:$F$243,$AB730),""),0)),IF($L730&gt;0,IF(N($X729)&gt;0,1,N($W729)+1),IF(AND($L730=0,OR(N($W729)&gt;=IFERROR(INDEX(Parâmetros!$B$39:$B$48,MATCH($E730,Parâmetros!$A$39:$A$48,0)),99),AND(N($X729)&gt;0,N($X729)&lt;IFERROR(INDEX(Parâmetros!$C$39:$C$48,MATCH($E730,Parâmetros!$A$39:$A$48,0)),0)))),0,N($W729)+1))))</f>
        <v/>
      </c>
      <c r="X730" s="34" t="str">
        <f>IF(OR(OR($D730="6x1",$D730="FF 6x1"),$D730="5x2"),"",IF($AB730&lt;&gt;$AB729,IF(IFERROR(INDEX(Cadastro!$F$5:$F$243,$AB730),"")="",0,IF(IFERROR(INDEX(Cadastro!$F$5:$F$243,$AB730),"")&gt;IFERROR(INDEX(Parâmetros!$B$39:$B$48,MATCH($E730,Parâmetros!$A$39:$A$48,0)),99),IFERROR(INDEX(Cadastro!$F$5:$F$243,$AB730),"")-IFERROR(INDEX(Parâmetros!$B$39:$B$48,MATCH($E730,Parâmetros!$A$39:$A$48,0)),99),0)),IF(AND($L730=0,OR(N($W729)&gt;=IFERROR(INDEX(Parâmetros!$B$39:$B$48,MATCH($E730,Parâmetros!$A$39:$A$48,0)),99),AND(N($X729)&gt;0,N($X729)&lt;IFERROR(INDEX(Parâmetros!$C$39:$C$48,MATCH($E730,Parâmetros!$A$39:$A$48,0)),0)))),N($X729)+1,0)))</f>
        <v/>
      </c>
      <c r="Y730" t="str">
        <f>IF($AC730&lt;&gt;"",IF($L730&gt;0,$AC730&amp;" · com apontamento",$AC730),IF($E730="Férias",IF($L730&gt;0,"Férias · com apontamento","Férias (cadastro)"),IF(($Z730+$AA730-1)&gt;Parâmetros!$E$16,"Férias / afastamento",IF(AND($D730="5x2",OR(WEEKDAY($F730,2)=6,WEEKDAY($F730,2)=7)),IF($L730&gt;0,"Folga trabalhada","Folga"),IF($L730&gt;0,"Trabalhado",IF(OR(OR($D730="6x1",$D730="FF 6x1"),$D730="5x2"),IF(AND(OR($D730="6x1",$D730="FF 6x1"),OR(WEEKDAY($F730,2)=6,WEEKDAY($F730,2)=7)),"Folga","Falta de registro"),IF(AND($AB730&lt;&gt;$AB729,IFERROR(INDEX(Cadastro!$F$5:$F$243,$AB730),"")=""),"Indeterminado (início da série)",IF($X730&gt;0,"Folga","Falta de registro"))))))))</f>
        <v>Trabalhado</v>
      </c>
      <c r="Z730" s="34">
        <f>IF(OR($L730&gt;0,$F730&gt;Parâmetros!$E$14),0,IF($A730&lt;&gt;$A729,1,N($Z729)+1))</f>
        <v>0</v>
      </c>
      <c r="AA730" s="34">
        <f>IF(OR($L730&gt;0,$F730&gt;Parâmetros!$E$14),0,IF(OR($A730&lt;&gt;$A731,$F731&gt;Parâmetros!$E$14),1,N($AA731)+1))</f>
        <v>0</v>
      </c>
      <c r="AB730" s="31">
        <f>IFERROR(MATCH($A730&amp;"|"&amp;TEXT(_xlfn.MAXIFS(Cadastro!$E$5:$E$243,Cadastro!$A$5:$A$243,$A730,Cadastro!$E$5:$E$243,"&lt;="&amp;$F730),"yyyymmdd"),Cadastro!$I$5:$I$243,0),"")</f>
        <v>108</v>
      </c>
      <c r="AC730" t="str">
        <f>IFERROR(_xlfn.SINGLE(INDEX(Exceções!$D$5:$D$203,MATCH($A730&amp;"|"&amp;$F730,Exceções!$F$5:$F$203,0))),"")</f>
        <v/>
      </c>
      <c r="AD730" t="str">
        <f>IF($AC730="","",IFERROR(_xlfn.SINGLE(INDEX(Exceções!$E$5:$E$203,MATCH($A730&amp;"|"&amp;$F730,Exceções!$F$5:$F$203,0))),""))</f>
        <v/>
      </c>
    </row>
    <row r="731" spans="1:30" ht="15" hidden="1" customHeight="1" x14ac:dyDescent="0.25">
      <c r="A731" s="31">
        <v>52397</v>
      </c>
      <c r="B731" s="17" t="s">
        <v>19</v>
      </c>
      <c r="C731" s="17" t="str">
        <f>IFERROR(INDEX(Cadastro!$C$5:$C$243,$AB731),"NÃO INFORMADO")</f>
        <v>CAL</v>
      </c>
      <c r="D731" s="17" t="str">
        <f>IFERROR(INDEX(Cadastro!$D$5:$D$243,$AB731),"")</f>
        <v>6x1</v>
      </c>
      <c r="E731" s="17" t="str">
        <f>IFERROR(INDEX(Cadastro!$G$5:$G$243,$AB731),"")</f>
        <v>6x1</v>
      </c>
      <c r="F731" s="29">
        <v>46301</v>
      </c>
      <c r="G731" s="32" t="str">
        <f t="shared" si="66"/>
        <v>ter</v>
      </c>
      <c r="H731" s="31">
        <f>IF($L731=0,"",_xlfn.MINIFS(Dados!$Q:$Q,Dados!$A:$A,$A731,Dados!$S:$S,$F731))</f>
        <v>447</v>
      </c>
      <c r="I731" s="31">
        <f>IF($H731="","",_xlfn.MAXIFS(Dados!$R:$R,Dados!$A:$A,$A731,Dados!$S:$S,$F731))</f>
        <v>991</v>
      </c>
      <c r="J731" s="32" t="str">
        <f>IF($D731&lt;&gt;"Folguista","",IFERROR(INDEX(Parâmetros!$D$52:$G$52,1,MIN(4,MAX(1,$W731))),""))</f>
        <v/>
      </c>
      <c r="K731" s="32" t="str">
        <f>IF(OR($AC731&lt;&gt;"",$Y731="Folga",$Y731="Folga trabalhada",$Y731="Férias (cadastro)",$Y731="Férias / afastamento",$Y731="Indeterminado (início da série)"),"",IF(OR($D731="6x1",$D731="FF 6x1"),IF(OR(WEEKDAY($F731,2)=6,WEEKDAY($F731,2)=7),"6x1 sáb/dom","6x1"),IF($D731="5x2","5x2",IF($H731="",IF($D731="Folguista",$J731,$E731),IF(OR($H731&gt;=Parâmetros!$E$18,$H731&lt;Parâmetros!$E$19),"C",IF($H731&lt;Parâmetros!$E$20,"A","B"))))))</f>
        <v>6x1</v>
      </c>
      <c r="L731" s="30">
        <f>SUMIFS(Dados!$E:$E,Dados!$A:$A,$A731,Dados!$S:$S,$F731)</f>
        <v>7.72</v>
      </c>
      <c r="M731" s="30">
        <f>IFERROR(INDEX(Parâmetros!$E$6:$E$11,MATCH($K731,Parâmetros!$A$6:$A$11,0)),"")</f>
        <v>8.8000000000000007</v>
      </c>
      <c r="N731" s="33">
        <f t="shared" si="67"/>
        <v>0.8772727272727272</v>
      </c>
      <c r="O731" s="33">
        <f>Parâmetros!$E$13</f>
        <v>0.8</v>
      </c>
      <c r="P731" s="32" t="str">
        <f>IF(OR($M731="",$F731&gt;Parâmetros!$E$14),"Não","Sim")</f>
        <v>Sim</v>
      </c>
      <c r="Q731" s="32" t="str">
        <f t="shared" si="68"/>
        <v>Sim</v>
      </c>
      <c r="R731" s="32" t="str">
        <f t="shared" si="69"/>
        <v>Sim</v>
      </c>
      <c r="S731" s="30">
        <f t="shared" si="70"/>
        <v>0</v>
      </c>
      <c r="T731" s="32" t="str">
        <f>IF($Q731&lt;&gt;"Sim","",IF($N731&gt;Parâmetros!$E$15,"Sim","Não"))</f>
        <v>Não</v>
      </c>
      <c r="U731" s="17" t="str">
        <f t="shared" si="71"/>
        <v>Na meta</v>
      </c>
      <c r="V731" s="17" t="str">
        <f>IF($AC731&lt;&gt;"",IF($L731&gt;0,"ATENÇÃO · apontou em dia de "&amp;LOWER($AC731)&amp;" cadastrado","Exceção cadastrada · "&amp;$AC731)&amp;IF($AD731="",""," · "&amp;$AD731),IF($E731="Férias",IF($L731&gt;0,"ATENÇÃO · apontou estando de férias no cadastro","Férias no cadastro"),IF($Y731="Férias / afastamento","Afastamento · "&amp;($Z731+$AA731-1)&amp;" dias seguidos sem apontamento",IF($Y731="Folga trabalhada","ATENÇÃO · apontou em dia de folga da escala 5x2",IF($Y731="Folga",IF(AND($D731="5x2",OR(WEEKDAY($F731,2)=6,WEEKDAY($F731,2)=7)),"Folga de fim de semana da escala 5x2",IF(AND(OR($D731="6x1",$D731="FF 6x1"),WEEKDAY($F731,2)=6,FALSE()),"Folga de fim de semana · apontou no domingo anterior",IF(AND(OR($D731="6x1",$D731="FF 6x1"),WEEKDAY($F731,2)=7,AND($A731=$A730,$L730&gt;0)),"Folga de fim de semana · apontou no sábado",IF(AND(OR($D731="6x1",$D731="FF 6x1"),OR(WEEKDAY($F731,2)=6,WEEKDAY($F731,2)=7)),"Folga de fim de semana · sem apontamento no sábado nem no domingo","Folga prevista pelo ciclo")))),IF($Y731="Indeterminado (início da série)","Sem histórico anterior — informe o dia do ciclo no Cadastro",IF($Y731="Falta de registro",IF(OR(OR($D731="6x1",$D731="FF 6x1"),$D731="5x2"),"FALTA DE REGISTRO · dia útil da escala "&amp;$E731,"FALTA DE REGISTRO · dia "&amp;$W731&amp;" de "&amp;IFERROR(INDEX(Parâmetros!$B$39:$B$48,MATCH($E731,Parâmetros!$A$39:$A$48,0)),99)&amp;" do ciclo"),IF(OR($D731="6x1",$D731="FF 6x1"),IF(OR(AND(WEEKDAY($F731,2)=6,AND($A731=$A732,$L732&gt;0)),AND(WEEKDAY($F731,2)=7,AND($A731=$A730,$L730&gt;0))),"ATENÇÃO · apontou sábado e domingo no mesmo fim de semana",IF(OR(WEEKDAY($F731,2)=6,WEEKDAY($F731,2)=7),"Jornada de fim de semana do 6x1",IF(OR($H731&gt;=Parâmetros!$E$20,$H731&lt;Parâmetros!$E$19),"ATENÇÃO · 6x1 apontou fora do horário diurno","Jornada fixa do 6x1"))),IF($D731="5x2","Jornada fixa do 5x2",IF($D731="Folguista",IF($J731=$K731,"Evidência confirma sequência","DIVERGE · sequência "&amp;$J731&amp;" × evidência "&amp;$K731),IF($K731=$E731,"Evidência confirma cadastro","DIVERGE · cadastro "&amp;$E731&amp;" × evidência "&amp;$K731)))))))))))</f>
        <v>Jornada fixa do 6x1</v>
      </c>
      <c r="W731" s="34" t="str">
        <f>IF(OR(OR($D731="6x1",$D731="FF 6x1"),$D731="5x2"),"",IF($AB731&lt;&gt;$AB730,IF(IFERROR(INDEX(Cadastro!$F$5:$F$243,$AB731),"")="",IF($L731&gt;0,1,0),IF(IFERROR(INDEX(Cadastro!$F$5:$F$243,$AB731),"")&lt;=IFERROR(INDEX(Parâmetros!$B$39:$B$48,MATCH($E731,Parâmetros!$A$39:$A$48,0)),99),IFERROR(INDEX(Cadastro!$F$5:$F$243,$AB731),""),0)),IF($L731&gt;0,IF(N($X730)&gt;0,1,N($W730)+1),IF(AND($L731=0,OR(N($W730)&gt;=IFERROR(INDEX(Parâmetros!$B$39:$B$48,MATCH($E731,Parâmetros!$A$39:$A$48,0)),99),AND(N($X730)&gt;0,N($X730)&lt;IFERROR(INDEX(Parâmetros!$C$39:$C$48,MATCH($E731,Parâmetros!$A$39:$A$48,0)),0)))),0,N($W730)+1))))</f>
        <v/>
      </c>
      <c r="X731" s="34" t="str">
        <f>IF(OR(OR($D731="6x1",$D731="FF 6x1"),$D731="5x2"),"",IF($AB731&lt;&gt;$AB730,IF(IFERROR(INDEX(Cadastro!$F$5:$F$243,$AB731),"")="",0,IF(IFERROR(INDEX(Cadastro!$F$5:$F$243,$AB731),"")&gt;IFERROR(INDEX(Parâmetros!$B$39:$B$48,MATCH($E731,Parâmetros!$A$39:$A$48,0)),99),IFERROR(INDEX(Cadastro!$F$5:$F$243,$AB731),"")-IFERROR(INDEX(Parâmetros!$B$39:$B$48,MATCH($E731,Parâmetros!$A$39:$A$48,0)),99),0)),IF(AND($L731=0,OR(N($W730)&gt;=IFERROR(INDEX(Parâmetros!$B$39:$B$48,MATCH($E731,Parâmetros!$A$39:$A$48,0)),99),AND(N($X730)&gt;0,N($X730)&lt;IFERROR(INDEX(Parâmetros!$C$39:$C$48,MATCH($E731,Parâmetros!$A$39:$A$48,0)),0)))),N($X730)+1,0)))</f>
        <v/>
      </c>
      <c r="Y731" t="str">
        <f>IF($AC731&lt;&gt;"",IF($L731&gt;0,$AC731&amp;" · com apontamento",$AC731),IF($E731="Férias",IF($L731&gt;0,"Férias · com apontamento","Férias (cadastro)"),IF(($Z731+$AA731-1)&gt;Parâmetros!$E$16,"Férias / afastamento",IF(AND($D731="5x2",OR(WEEKDAY($F731,2)=6,WEEKDAY($F731,2)=7)),IF($L731&gt;0,"Folga trabalhada","Folga"),IF($L731&gt;0,"Trabalhado",IF(OR(OR($D731="6x1",$D731="FF 6x1"),$D731="5x2"),IF(AND(OR($D731="6x1",$D731="FF 6x1"),OR(WEEKDAY($F731,2)=6,WEEKDAY($F731,2)=7)),"Folga","Falta de registro"),IF(AND($AB731&lt;&gt;$AB730,IFERROR(INDEX(Cadastro!$F$5:$F$243,$AB731),"")=""),"Indeterminado (início da série)",IF($X731&gt;0,"Folga","Falta de registro"))))))))</f>
        <v>Trabalhado</v>
      </c>
      <c r="Z731" s="34">
        <f>IF(OR($L731&gt;0,$F731&gt;Parâmetros!$E$14),0,IF($A731&lt;&gt;$A730,1,N($Z730)+1))</f>
        <v>0</v>
      </c>
      <c r="AA731" s="34">
        <f>IF(OR($L731&gt;0,$F731&gt;Parâmetros!$E$14),0,IF(OR($A731&lt;&gt;$A732,$F732&gt;Parâmetros!$E$14),1,N($AA732)+1))</f>
        <v>0</v>
      </c>
      <c r="AB731" s="31">
        <f>IFERROR(MATCH($A731&amp;"|"&amp;TEXT(_xlfn.MAXIFS(Cadastro!$E$5:$E$243,Cadastro!$A$5:$A$243,$A731,Cadastro!$E$5:$E$243,"&lt;="&amp;$F731),"yyyymmdd"),Cadastro!$I$5:$I$243,0),"")</f>
        <v>108</v>
      </c>
      <c r="AC731" t="str">
        <f>IFERROR(_xlfn.SINGLE(INDEX(Exceções!$D$5:$D$203,MATCH($A731&amp;"|"&amp;$F731,Exceções!$F$5:$F$203,0))),"")</f>
        <v/>
      </c>
      <c r="AD731" t="str">
        <f>IF($AC731="","",IFERROR(_xlfn.SINGLE(INDEX(Exceções!$E$5:$E$203,MATCH($A731&amp;"|"&amp;$F731,Exceções!$F$5:$F$203,0))),""))</f>
        <v/>
      </c>
    </row>
    <row r="732" spans="1:30" ht="15" hidden="1" customHeight="1" x14ac:dyDescent="0.25">
      <c r="A732" s="31">
        <v>52397</v>
      </c>
      <c r="B732" s="17" t="s">
        <v>19</v>
      </c>
      <c r="C732" s="17" t="str">
        <f>IFERROR(INDEX(Cadastro!$C$5:$C$243,$AB732),"NÃO INFORMADO")</f>
        <v>CAL</v>
      </c>
      <c r="D732" s="17" t="str">
        <f>IFERROR(INDEX(Cadastro!$D$5:$D$243,$AB732),"")</f>
        <v>6x1</v>
      </c>
      <c r="E732" s="17" t="str">
        <f>IFERROR(INDEX(Cadastro!$G$5:$G$243,$AB732),"")</f>
        <v>6x1</v>
      </c>
      <c r="F732" s="29">
        <v>46302</v>
      </c>
      <c r="G732" s="32" t="str">
        <f t="shared" si="66"/>
        <v>qua</v>
      </c>
      <c r="H732" s="31">
        <f>IF($L732=0,"",_xlfn.MINIFS(Dados!$Q:$Q,Dados!$A:$A,$A732,Dados!$S:$S,$F732))</f>
        <v>443</v>
      </c>
      <c r="I732" s="31">
        <f>IF($H732="","",_xlfn.MAXIFS(Dados!$R:$R,Dados!$A:$A,$A732,Dados!$S:$S,$F732))</f>
        <v>995</v>
      </c>
      <c r="J732" s="32" t="str">
        <f>IF($D732&lt;&gt;"Folguista","",IFERROR(INDEX(Parâmetros!$D$52:$G$52,1,MIN(4,MAX(1,$W732))),""))</f>
        <v/>
      </c>
      <c r="K732" s="32" t="str">
        <f>IF(OR($AC732&lt;&gt;"",$Y732="Folga",$Y732="Folga trabalhada",$Y732="Férias (cadastro)",$Y732="Férias / afastamento",$Y732="Indeterminado (início da série)"),"",IF(OR($D732="6x1",$D732="FF 6x1"),IF(OR(WEEKDAY($F732,2)=6,WEEKDAY($F732,2)=7),"6x1 sáb/dom","6x1"),IF($D732="5x2","5x2",IF($H732="",IF($D732="Folguista",$J732,$E732),IF(OR($H732&gt;=Parâmetros!$E$18,$H732&lt;Parâmetros!$E$19),"C",IF($H732&lt;Parâmetros!$E$20,"A","B"))))))</f>
        <v>6x1</v>
      </c>
      <c r="L732" s="30">
        <f>SUMIFS(Dados!$E:$E,Dados!$A:$A,$A732,Dados!$S:$S,$F732)</f>
        <v>7.94</v>
      </c>
      <c r="M732" s="30">
        <f>IFERROR(INDEX(Parâmetros!$E$6:$E$11,MATCH($K732,Parâmetros!$A$6:$A$11,0)),"")</f>
        <v>8.8000000000000007</v>
      </c>
      <c r="N732" s="33">
        <f t="shared" si="67"/>
        <v>0.90227272727272723</v>
      </c>
      <c r="O732" s="33">
        <f>Parâmetros!$E$13</f>
        <v>0.8</v>
      </c>
      <c r="P732" s="32" t="str">
        <f>IF(OR($M732="",$F732&gt;Parâmetros!$E$14),"Não","Sim")</f>
        <v>Sim</v>
      </c>
      <c r="Q732" s="32" t="str">
        <f t="shared" si="68"/>
        <v>Sim</v>
      </c>
      <c r="R732" s="32" t="str">
        <f t="shared" si="69"/>
        <v>Sim</v>
      </c>
      <c r="S732" s="30">
        <f t="shared" si="70"/>
        <v>0</v>
      </c>
      <c r="T732" s="32" t="str">
        <f>IF($Q732&lt;&gt;"Sim","",IF($N732&gt;Parâmetros!$E$15,"Sim","Não"))</f>
        <v>Não</v>
      </c>
      <c r="U732" s="17" t="str">
        <f t="shared" si="71"/>
        <v>Na meta</v>
      </c>
      <c r="V732" s="17" t="str">
        <f>IF($AC732&lt;&gt;"",IF($L732&gt;0,"ATENÇÃO · apontou em dia de "&amp;LOWER($AC732)&amp;" cadastrado","Exceção cadastrada · "&amp;$AC732)&amp;IF($AD732="",""," · "&amp;$AD732),IF($E732="Férias",IF($L732&gt;0,"ATENÇÃO · apontou estando de férias no cadastro","Férias no cadastro"),IF($Y732="Férias / afastamento","Afastamento · "&amp;($Z732+$AA732-1)&amp;" dias seguidos sem apontamento",IF($Y732="Folga trabalhada","ATENÇÃO · apontou em dia de folga da escala 5x2",IF($Y732="Folga",IF(AND($D732="5x2",OR(WEEKDAY($F732,2)=6,WEEKDAY($F732,2)=7)),"Folga de fim de semana da escala 5x2",IF(AND(OR($D732="6x1",$D732="FF 6x1"),WEEKDAY($F732,2)=6,FALSE()),"Folga de fim de semana · apontou no domingo anterior",IF(AND(OR($D732="6x1",$D732="FF 6x1"),WEEKDAY($F732,2)=7,AND($A732=$A731,$L731&gt;0)),"Folga de fim de semana · apontou no sábado",IF(AND(OR($D732="6x1",$D732="FF 6x1"),OR(WEEKDAY($F732,2)=6,WEEKDAY($F732,2)=7)),"Folga de fim de semana · sem apontamento no sábado nem no domingo","Folga prevista pelo ciclo")))),IF($Y732="Indeterminado (início da série)","Sem histórico anterior — informe o dia do ciclo no Cadastro",IF($Y732="Falta de registro",IF(OR(OR($D732="6x1",$D732="FF 6x1"),$D732="5x2"),"FALTA DE REGISTRO · dia útil da escala "&amp;$E732,"FALTA DE REGISTRO · dia "&amp;$W732&amp;" de "&amp;IFERROR(INDEX(Parâmetros!$B$39:$B$48,MATCH($E732,Parâmetros!$A$39:$A$48,0)),99)&amp;" do ciclo"),IF(OR($D732="6x1",$D732="FF 6x1"),IF(OR(AND(WEEKDAY($F732,2)=6,AND($A732=$A733,$L733&gt;0)),AND(WEEKDAY($F732,2)=7,AND($A732=$A731,$L731&gt;0))),"ATENÇÃO · apontou sábado e domingo no mesmo fim de semana",IF(OR(WEEKDAY($F732,2)=6,WEEKDAY($F732,2)=7),"Jornada de fim de semana do 6x1",IF(OR($H732&gt;=Parâmetros!$E$20,$H732&lt;Parâmetros!$E$19),"ATENÇÃO · 6x1 apontou fora do horário diurno","Jornada fixa do 6x1"))),IF($D732="5x2","Jornada fixa do 5x2",IF($D732="Folguista",IF($J732=$K732,"Evidência confirma sequência","DIVERGE · sequência "&amp;$J732&amp;" × evidência "&amp;$K732),IF($K732=$E732,"Evidência confirma cadastro","DIVERGE · cadastro "&amp;$E732&amp;" × evidência "&amp;$K732)))))))))))</f>
        <v>Jornada fixa do 6x1</v>
      </c>
      <c r="W732" s="34" t="str">
        <f>IF(OR(OR($D732="6x1",$D732="FF 6x1"),$D732="5x2"),"",IF($AB732&lt;&gt;$AB731,IF(IFERROR(INDEX(Cadastro!$F$5:$F$243,$AB732),"")="",IF($L732&gt;0,1,0),IF(IFERROR(INDEX(Cadastro!$F$5:$F$243,$AB732),"")&lt;=IFERROR(INDEX(Parâmetros!$B$39:$B$48,MATCH($E732,Parâmetros!$A$39:$A$48,0)),99),IFERROR(INDEX(Cadastro!$F$5:$F$243,$AB732),""),0)),IF($L732&gt;0,IF(N($X731)&gt;0,1,N($W731)+1),IF(AND($L732=0,OR(N($W731)&gt;=IFERROR(INDEX(Parâmetros!$B$39:$B$48,MATCH($E732,Parâmetros!$A$39:$A$48,0)),99),AND(N($X731)&gt;0,N($X731)&lt;IFERROR(INDEX(Parâmetros!$C$39:$C$48,MATCH($E732,Parâmetros!$A$39:$A$48,0)),0)))),0,N($W731)+1))))</f>
        <v/>
      </c>
      <c r="X732" s="34" t="str">
        <f>IF(OR(OR($D732="6x1",$D732="FF 6x1"),$D732="5x2"),"",IF($AB732&lt;&gt;$AB731,IF(IFERROR(INDEX(Cadastro!$F$5:$F$243,$AB732),"")="",0,IF(IFERROR(INDEX(Cadastro!$F$5:$F$243,$AB732),"")&gt;IFERROR(INDEX(Parâmetros!$B$39:$B$48,MATCH($E732,Parâmetros!$A$39:$A$48,0)),99),IFERROR(INDEX(Cadastro!$F$5:$F$243,$AB732),"")-IFERROR(INDEX(Parâmetros!$B$39:$B$48,MATCH($E732,Parâmetros!$A$39:$A$48,0)),99),0)),IF(AND($L732=0,OR(N($W731)&gt;=IFERROR(INDEX(Parâmetros!$B$39:$B$48,MATCH($E732,Parâmetros!$A$39:$A$48,0)),99),AND(N($X731)&gt;0,N($X731)&lt;IFERROR(INDEX(Parâmetros!$C$39:$C$48,MATCH($E732,Parâmetros!$A$39:$A$48,0)),0)))),N($X731)+1,0)))</f>
        <v/>
      </c>
      <c r="Y732" t="str">
        <f>IF($AC732&lt;&gt;"",IF($L732&gt;0,$AC732&amp;" · com apontamento",$AC732),IF($E732="Férias",IF($L732&gt;0,"Férias · com apontamento","Férias (cadastro)"),IF(($Z732+$AA732-1)&gt;Parâmetros!$E$16,"Férias / afastamento",IF(AND($D732="5x2",OR(WEEKDAY($F732,2)=6,WEEKDAY($F732,2)=7)),IF($L732&gt;0,"Folga trabalhada","Folga"),IF($L732&gt;0,"Trabalhado",IF(OR(OR($D732="6x1",$D732="FF 6x1"),$D732="5x2"),IF(AND(OR($D732="6x1",$D732="FF 6x1"),OR(WEEKDAY($F732,2)=6,WEEKDAY($F732,2)=7)),"Folga","Falta de registro"),IF(AND($AB732&lt;&gt;$AB731,IFERROR(INDEX(Cadastro!$F$5:$F$243,$AB732),"")=""),"Indeterminado (início da série)",IF($X732&gt;0,"Folga","Falta de registro"))))))))</f>
        <v>Trabalhado</v>
      </c>
      <c r="Z732" s="34">
        <f>IF(OR($L732&gt;0,$F732&gt;Parâmetros!$E$14),0,IF($A732&lt;&gt;$A731,1,N($Z731)+1))</f>
        <v>0</v>
      </c>
      <c r="AA732" s="34">
        <f>IF(OR($L732&gt;0,$F732&gt;Parâmetros!$E$14),0,IF(OR($A732&lt;&gt;$A733,$F733&gt;Parâmetros!$E$14),1,N($AA733)+1))</f>
        <v>0</v>
      </c>
      <c r="AB732" s="31">
        <f>IFERROR(MATCH($A732&amp;"|"&amp;TEXT(_xlfn.MAXIFS(Cadastro!$E$5:$E$243,Cadastro!$A$5:$A$243,$A732,Cadastro!$E$5:$E$243,"&lt;="&amp;$F732),"yyyymmdd"),Cadastro!$I$5:$I$243,0),"")</f>
        <v>108</v>
      </c>
      <c r="AC732" t="str">
        <f>IFERROR(_xlfn.SINGLE(INDEX(Exceções!$D$5:$D$203,MATCH($A732&amp;"|"&amp;$F732,Exceções!$F$5:$F$203,0))),"")</f>
        <v/>
      </c>
      <c r="AD732" t="str">
        <f>IF($AC732="","",IFERROR(_xlfn.SINGLE(INDEX(Exceções!$E$5:$E$203,MATCH($A732&amp;"|"&amp;$F732,Exceções!$F$5:$F$203,0))),""))</f>
        <v/>
      </c>
    </row>
    <row r="733" spans="1:30" ht="15" hidden="1" customHeight="1" x14ac:dyDescent="0.25">
      <c r="A733" s="31">
        <v>52397</v>
      </c>
      <c r="B733" s="17" t="s">
        <v>19</v>
      </c>
      <c r="C733" s="17" t="str">
        <f>IFERROR(INDEX(Cadastro!$C$5:$C$243,$AB733),"NÃO INFORMADO")</f>
        <v>CAL</v>
      </c>
      <c r="D733" s="17" t="str">
        <f>IFERROR(INDEX(Cadastro!$D$5:$D$243,$AB733),"")</f>
        <v>6x1</v>
      </c>
      <c r="E733" s="17" t="str">
        <f>IFERROR(INDEX(Cadastro!$G$5:$G$243,$AB733),"")</f>
        <v>6x1</v>
      </c>
      <c r="F733" s="29">
        <v>46303</v>
      </c>
      <c r="G733" s="32" t="str">
        <f t="shared" si="66"/>
        <v>qui</v>
      </c>
      <c r="H733" s="31">
        <f>IF($L733=0,"",_xlfn.MINIFS(Dados!$Q:$Q,Dados!$A:$A,$A733,Dados!$S:$S,$F733))</f>
        <v>448</v>
      </c>
      <c r="I733" s="31">
        <f>IF($H733="","",_xlfn.MAXIFS(Dados!$R:$R,Dados!$A:$A,$A733,Dados!$S:$S,$F733))</f>
        <v>1000</v>
      </c>
      <c r="J733" s="32" t="str">
        <f>IF($D733&lt;&gt;"Folguista","",IFERROR(INDEX(Parâmetros!$D$52:$G$52,1,MIN(4,MAX(1,$W733))),""))</f>
        <v/>
      </c>
      <c r="K733" s="32" t="str">
        <f>IF(OR($AC733&lt;&gt;"",$Y733="Folga",$Y733="Folga trabalhada",$Y733="Férias (cadastro)",$Y733="Férias / afastamento",$Y733="Indeterminado (início da série)"),"",IF(OR($D733="6x1",$D733="FF 6x1"),IF(OR(WEEKDAY($F733,2)=6,WEEKDAY($F733,2)=7),"6x1 sáb/dom","6x1"),IF($D733="5x2","5x2",IF($H733="",IF($D733="Folguista",$J733,$E733),IF(OR($H733&gt;=Parâmetros!$E$18,$H733&lt;Parâmetros!$E$19),"C",IF($H733&lt;Parâmetros!$E$20,"A","B"))))))</f>
        <v>6x1</v>
      </c>
      <c r="L733" s="30">
        <f>SUMIFS(Dados!$E:$E,Dados!$A:$A,$A733,Dados!$S:$S,$F733)</f>
        <v>7.93</v>
      </c>
      <c r="M733" s="30">
        <f>IFERROR(INDEX(Parâmetros!$E$6:$E$11,MATCH($K733,Parâmetros!$A$6:$A$11,0)),"")</f>
        <v>8.8000000000000007</v>
      </c>
      <c r="N733" s="33">
        <f t="shared" si="67"/>
        <v>0.90113636363636351</v>
      </c>
      <c r="O733" s="33">
        <f>Parâmetros!$E$13</f>
        <v>0.8</v>
      </c>
      <c r="P733" s="32" t="str">
        <f>IF(OR($M733="",$F733&gt;Parâmetros!$E$14),"Não","Sim")</f>
        <v>Sim</v>
      </c>
      <c r="Q733" s="32" t="str">
        <f t="shared" si="68"/>
        <v>Sim</v>
      </c>
      <c r="R733" s="32" t="str">
        <f t="shared" si="69"/>
        <v>Sim</v>
      </c>
      <c r="S733" s="30">
        <f t="shared" si="70"/>
        <v>0</v>
      </c>
      <c r="T733" s="32" t="str">
        <f>IF($Q733&lt;&gt;"Sim","",IF($N733&gt;Parâmetros!$E$15,"Sim","Não"))</f>
        <v>Não</v>
      </c>
      <c r="U733" s="17" t="str">
        <f t="shared" si="71"/>
        <v>Na meta</v>
      </c>
      <c r="V733" s="17" t="str">
        <f>IF($AC733&lt;&gt;"",IF($L733&gt;0,"ATENÇÃO · apontou em dia de "&amp;LOWER($AC733)&amp;" cadastrado","Exceção cadastrada · "&amp;$AC733)&amp;IF($AD733="",""," · "&amp;$AD733),IF($E733="Férias",IF($L733&gt;0,"ATENÇÃO · apontou estando de férias no cadastro","Férias no cadastro"),IF($Y733="Férias / afastamento","Afastamento · "&amp;($Z733+$AA733-1)&amp;" dias seguidos sem apontamento",IF($Y733="Folga trabalhada","ATENÇÃO · apontou em dia de folga da escala 5x2",IF($Y733="Folga",IF(AND($D733="5x2",OR(WEEKDAY($F733,2)=6,WEEKDAY($F733,2)=7)),"Folga de fim de semana da escala 5x2",IF(AND(OR($D733="6x1",$D733="FF 6x1"),WEEKDAY($F733,2)=6,FALSE()),"Folga de fim de semana · apontou no domingo anterior",IF(AND(OR($D733="6x1",$D733="FF 6x1"),WEEKDAY($F733,2)=7,AND($A733=$A732,$L732&gt;0)),"Folga de fim de semana · apontou no sábado",IF(AND(OR($D733="6x1",$D733="FF 6x1"),OR(WEEKDAY($F733,2)=6,WEEKDAY($F733,2)=7)),"Folga de fim de semana · sem apontamento no sábado nem no domingo","Folga prevista pelo ciclo")))),IF($Y733="Indeterminado (início da série)","Sem histórico anterior — informe o dia do ciclo no Cadastro",IF($Y733="Falta de registro",IF(OR(OR($D733="6x1",$D733="FF 6x1"),$D733="5x2"),"FALTA DE REGISTRO · dia útil da escala "&amp;$E733,"FALTA DE REGISTRO · dia "&amp;$W733&amp;" de "&amp;IFERROR(INDEX(Parâmetros!$B$39:$B$48,MATCH($E733,Parâmetros!$A$39:$A$48,0)),99)&amp;" do ciclo"),IF(OR($D733="6x1",$D733="FF 6x1"),IF(OR(AND(WEEKDAY($F733,2)=6,AND($A733=$A734,$L734&gt;0)),AND(WEEKDAY($F733,2)=7,AND($A733=$A732,$L732&gt;0))),"ATENÇÃO · apontou sábado e domingo no mesmo fim de semana",IF(OR(WEEKDAY($F733,2)=6,WEEKDAY($F733,2)=7),"Jornada de fim de semana do 6x1",IF(OR($H733&gt;=Parâmetros!$E$20,$H733&lt;Parâmetros!$E$19),"ATENÇÃO · 6x1 apontou fora do horário diurno","Jornada fixa do 6x1"))),IF($D733="5x2","Jornada fixa do 5x2",IF($D733="Folguista",IF($J733=$K733,"Evidência confirma sequência","DIVERGE · sequência "&amp;$J733&amp;" × evidência "&amp;$K733),IF($K733=$E733,"Evidência confirma cadastro","DIVERGE · cadastro "&amp;$E733&amp;" × evidência "&amp;$K733)))))))))))</f>
        <v>Jornada fixa do 6x1</v>
      </c>
      <c r="W733" s="34" t="str">
        <f>IF(OR(OR($D733="6x1",$D733="FF 6x1"),$D733="5x2"),"",IF($AB733&lt;&gt;$AB732,IF(IFERROR(INDEX(Cadastro!$F$5:$F$243,$AB733),"")="",IF($L733&gt;0,1,0),IF(IFERROR(INDEX(Cadastro!$F$5:$F$243,$AB733),"")&lt;=IFERROR(INDEX(Parâmetros!$B$39:$B$48,MATCH($E733,Parâmetros!$A$39:$A$48,0)),99),IFERROR(INDEX(Cadastro!$F$5:$F$243,$AB733),""),0)),IF($L733&gt;0,IF(N($X732)&gt;0,1,N($W732)+1),IF(AND($L733=0,OR(N($W732)&gt;=IFERROR(INDEX(Parâmetros!$B$39:$B$48,MATCH($E733,Parâmetros!$A$39:$A$48,0)),99),AND(N($X732)&gt;0,N($X732)&lt;IFERROR(INDEX(Parâmetros!$C$39:$C$48,MATCH($E733,Parâmetros!$A$39:$A$48,0)),0)))),0,N($W732)+1))))</f>
        <v/>
      </c>
      <c r="X733" s="34" t="str">
        <f>IF(OR(OR($D733="6x1",$D733="FF 6x1"),$D733="5x2"),"",IF($AB733&lt;&gt;$AB732,IF(IFERROR(INDEX(Cadastro!$F$5:$F$243,$AB733),"")="",0,IF(IFERROR(INDEX(Cadastro!$F$5:$F$243,$AB733),"")&gt;IFERROR(INDEX(Parâmetros!$B$39:$B$48,MATCH($E733,Parâmetros!$A$39:$A$48,0)),99),IFERROR(INDEX(Cadastro!$F$5:$F$243,$AB733),"")-IFERROR(INDEX(Parâmetros!$B$39:$B$48,MATCH($E733,Parâmetros!$A$39:$A$48,0)),99),0)),IF(AND($L733=0,OR(N($W732)&gt;=IFERROR(INDEX(Parâmetros!$B$39:$B$48,MATCH($E733,Parâmetros!$A$39:$A$48,0)),99),AND(N($X732)&gt;0,N($X732)&lt;IFERROR(INDEX(Parâmetros!$C$39:$C$48,MATCH($E733,Parâmetros!$A$39:$A$48,0)),0)))),N($X732)+1,0)))</f>
        <v/>
      </c>
      <c r="Y733" t="str">
        <f>IF($AC733&lt;&gt;"",IF($L733&gt;0,$AC733&amp;" · com apontamento",$AC733),IF($E733="Férias",IF($L733&gt;0,"Férias · com apontamento","Férias (cadastro)"),IF(($Z733+$AA733-1)&gt;Parâmetros!$E$16,"Férias / afastamento",IF(AND($D733="5x2",OR(WEEKDAY($F733,2)=6,WEEKDAY($F733,2)=7)),IF($L733&gt;0,"Folga trabalhada","Folga"),IF($L733&gt;0,"Trabalhado",IF(OR(OR($D733="6x1",$D733="FF 6x1"),$D733="5x2"),IF(AND(OR($D733="6x1",$D733="FF 6x1"),OR(WEEKDAY($F733,2)=6,WEEKDAY($F733,2)=7)),"Folga","Falta de registro"),IF(AND($AB733&lt;&gt;$AB732,IFERROR(INDEX(Cadastro!$F$5:$F$243,$AB733),"")=""),"Indeterminado (início da série)",IF($X733&gt;0,"Folga","Falta de registro"))))))))</f>
        <v>Trabalhado</v>
      </c>
      <c r="Z733" s="34">
        <f>IF(OR($L733&gt;0,$F733&gt;Parâmetros!$E$14),0,IF($A733&lt;&gt;$A732,1,N($Z732)+1))</f>
        <v>0</v>
      </c>
      <c r="AA733" s="34">
        <f>IF(OR($L733&gt;0,$F733&gt;Parâmetros!$E$14),0,IF(OR($A733&lt;&gt;$A734,$F734&gt;Parâmetros!$E$14),1,N($AA734)+1))</f>
        <v>0</v>
      </c>
      <c r="AB733" s="31">
        <f>IFERROR(MATCH($A733&amp;"|"&amp;TEXT(_xlfn.MAXIFS(Cadastro!$E$5:$E$243,Cadastro!$A$5:$A$243,$A733,Cadastro!$E$5:$E$243,"&lt;="&amp;$F733),"yyyymmdd"),Cadastro!$I$5:$I$243,0),"")</f>
        <v>108</v>
      </c>
      <c r="AC733" t="str">
        <f>IFERROR(_xlfn.SINGLE(INDEX(Exceções!$D$5:$D$203,MATCH($A733&amp;"|"&amp;$F733,Exceções!$F$5:$F$203,0))),"")</f>
        <v/>
      </c>
      <c r="AD733" t="str">
        <f>IF($AC733="","",IFERROR(_xlfn.SINGLE(INDEX(Exceções!$E$5:$E$203,MATCH($A733&amp;"|"&amp;$F733,Exceções!$F$5:$F$203,0))),""))</f>
        <v/>
      </c>
    </row>
    <row r="734" spans="1:30" ht="15" hidden="1" customHeight="1" x14ac:dyDescent="0.25">
      <c r="A734" s="31">
        <v>52397</v>
      </c>
      <c r="B734" s="17" t="s">
        <v>19</v>
      </c>
      <c r="C734" s="17" t="str">
        <f>IFERROR(INDEX(Cadastro!$C$5:$C$243,$AB734),"NÃO INFORMADO")</f>
        <v>CAL</v>
      </c>
      <c r="D734" s="17" t="str">
        <f>IFERROR(INDEX(Cadastro!$D$5:$D$243,$AB734),"")</f>
        <v>6x1</v>
      </c>
      <c r="E734" s="17" t="str">
        <f>IFERROR(INDEX(Cadastro!$G$5:$G$243,$AB734),"")</f>
        <v>6x1</v>
      </c>
      <c r="F734" s="29">
        <v>46304</v>
      </c>
      <c r="G734" s="32" t="str">
        <f t="shared" si="66"/>
        <v>sex</v>
      </c>
      <c r="H734" s="31">
        <f>IF($L734=0,"",_xlfn.MINIFS(Dados!$Q:$Q,Dados!$A:$A,$A734,Dados!$S:$S,$F734))</f>
        <v>449</v>
      </c>
      <c r="I734" s="31">
        <f>IF($H734="","",_xlfn.MAXIFS(Dados!$R:$R,Dados!$A:$A,$A734,Dados!$S:$S,$F734))</f>
        <v>992</v>
      </c>
      <c r="J734" s="32" t="str">
        <f>IF($D734&lt;&gt;"Folguista","",IFERROR(INDEX(Parâmetros!$D$52:$G$52,1,MIN(4,MAX(1,$W734))),""))</f>
        <v/>
      </c>
      <c r="K734" s="32" t="str">
        <f>IF(OR($AC734&lt;&gt;"",$Y734="Folga",$Y734="Folga trabalhada",$Y734="Férias (cadastro)",$Y734="Férias / afastamento",$Y734="Indeterminado (início da série)"),"",IF(OR($D734="6x1",$D734="FF 6x1"),IF(OR(WEEKDAY($F734,2)=6,WEEKDAY($F734,2)=7),"6x1 sáb/dom","6x1"),IF($D734="5x2","5x2",IF($H734="",IF($D734="Folguista",$J734,$E734),IF(OR($H734&gt;=Parâmetros!$E$18,$H734&lt;Parâmetros!$E$19),"C",IF($H734&lt;Parâmetros!$E$20,"A","B"))))))</f>
        <v>6x1</v>
      </c>
      <c r="L734" s="30">
        <f>SUMIFS(Dados!$E:$E,Dados!$A:$A,$A734,Dados!$S:$S,$F734)</f>
        <v>7.85</v>
      </c>
      <c r="M734" s="30">
        <f>IFERROR(INDEX(Parâmetros!$E$6:$E$11,MATCH($K734,Parâmetros!$A$6:$A$11,0)),"")</f>
        <v>8.8000000000000007</v>
      </c>
      <c r="N734" s="33">
        <f t="shared" si="67"/>
        <v>0.89204545454545447</v>
      </c>
      <c r="O734" s="33">
        <f>Parâmetros!$E$13</f>
        <v>0.8</v>
      </c>
      <c r="P734" s="32" t="str">
        <f>IF(OR($M734="",$F734&gt;Parâmetros!$E$14),"Não","Sim")</f>
        <v>Sim</v>
      </c>
      <c r="Q734" s="32" t="str">
        <f t="shared" si="68"/>
        <v>Sim</v>
      </c>
      <c r="R734" s="32" t="str">
        <f t="shared" si="69"/>
        <v>Sim</v>
      </c>
      <c r="S734" s="30">
        <f t="shared" si="70"/>
        <v>0</v>
      </c>
      <c r="T734" s="32" t="str">
        <f>IF($Q734&lt;&gt;"Sim","",IF($N734&gt;Parâmetros!$E$15,"Sim","Não"))</f>
        <v>Não</v>
      </c>
      <c r="U734" s="17" t="str">
        <f t="shared" si="71"/>
        <v>Na meta</v>
      </c>
      <c r="V734" s="17" t="str">
        <f>IF($AC734&lt;&gt;"",IF($L734&gt;0,"ATENÇÃO · apontou em dia de "&amp;LOWER($AC734)&amp;" cadastrado","Exceção cadastrada · "&amp;$AC734)&amp;IF($AD734="",""," · "&amp;$AD734),IF($E734="Férias",IF($L734&gt;0,"ATENÇÃO · apontou estando de férias no cadastro","Férias no cadastro"),IF($Y734="Férias / afastamento","Afastamento · "&amp;($Z734+$AA734-1)&amp;" dias seguidos sem apontamento",IF($Y734="Folga trabalhada","ATENÇÃO · apontou em dia de folga da escala 5x2",IF($Y734="Folga",IF(AND($D734="5x2",OR(WEEKDAY($F734,2)=6,WEEKDAY($F734,2)=7)),"Folga de fim de semana da escala 5x2",IF(AND(OR($D734="6x1",$D734="FF 6x1"),WEEKDAY($F734,2)=6,FALSE()),"Folga de fim de semana · apontou no domingo anterior",IF(AND(OR($D734="6x1",$D734="FF 6x1"),WEEKDAY($F734,2)=7,AND($A734=$A733,$L733&gt;0)),"Folga de fim de semana · apontou no sábado",IF(AND(OR($D734="6x1",$D734="FF 6x1"),OR(WEEKDAY($F734,2)=6,WEEKDAY($F734,2)=7)),"Folga de fim de semana · sem apontamento no sábado nem no domingo","Folga prevista pelo ciclo")))),IF($Y734="Indeterminado (início da série)","Sem histórico anterior — informe o dia do ciclo no Cadastro",IF($Y734="Falta de registro",IF(OR(OR($D734="6x1",$D734="FF 6x1"),$D734="5x2"),"FALTA DE REGISTRO · dia útil da escala "&amp;$E734,"FALTA DE REGISTRO · dia "&amp;$W734&amp;" de "&amp;IFERROR(INDEX(Parâmetros!$B$39:$B$48,MATCH($E734,Parâmetros!$A$39:$A$48,0)),99)&amp;" do ciclo"),IF(OR($D734="6x1",$D734="FF 6x1"),IF(OR(AND(WEEKDAY($F734,2)=6,AND($A734=$A735,$L735&gt;0)),AND(WEEKDAY($F734,2)=7,AND($A734=$A733,$L733&gt;0))),"ATENÇÃO · apontou sábado e domingo no mesmo fim de semana",IF(OR(WEEKDAY($F734,2)=6,WEEKDAY($F734,2)=7),"Jornada de fim de semana do 6x1",IF(OR($H734&gt;=Parâmetros!$E$20,$H734&lt;Parâmetros!$E$19),"ATENÇÃO · 6x1 apontou fora do horário diurno","Jornada fixa do 6x1"))),IF($D734="5x2","Jornada fixa do 5x2",IF($D734="Folguista",IF($J734=$K734,"Evidência confirma sequência","DIVERGE · sequência "&amp;$J734&amp;" × evidência "&amp;$K734),IF($K734=$E734,"Evidência confirma cadastro","DIVERGE · cadastro "&amp;$E734&amp;" × evidência "&amp;$K734)))))))))))</f>
        <v>Jornada fixa do 6x1</v>
      </c>
      <c r="W734" s="34" t="str">
        <f>IF(OR(OR($D734="6x1",$D734="FF 6x1"),$D734="5x2"),"",IF($AB734&lt;&gt;$AB733,IF(IFERROR(INDEX(Cadastro!$F$5:$F$243,$AB734),"")="",IF($L734&gt;0,1,0),IF(IFERROR(INDEX(Cadastro!$F$5:$F$243,$AB734),"")&lt;=IFERROR(INDEX(Parâmetros!$B$39:$B$48,MATCH($E734,Parâmetros!$A$39:$A$48,0)),99),IFERROR(INDEX(Cadastro!$F$5:$F$243,$AB734),""),0)),IF($L734&gt;0,IF(N($X733)&gt;0,1,N($W733)+1),IF(AND($L734=0,OR(N($W733)&gt;=IFERROR(INDEX(Parâmetros!$B$39:$B$48,MATCH($E734,Parâmetros!$A$39:$A$48,0)),99),AND(N($X733)&gt;0,N($X733)&lt;IFERROR(INDEX(Parâmetros!$C$39:$C$48,MATCH($E734,Parâmetros!$A$39:$A$48,0)),0)))),0,N($W733)+1))))</f>
        <v/>
      </c>
      <c r="X734" s="34" t="str">
        <f>IF(OR(OR($D734="6x1",$D734="FF 6x1"),$D734="5x2"),"",IF($AB734&lt;&gt;$AB733,IF(IFERROR(INDEX(Cadastro!$F$5:$F$243,$AB734),"")="",0,IF(IFERROR(INDEX(Cadastro!$F$5:$F$243,$AB734),"")&gt;IFERROR(INDEX(Parâmetros!$B$39:$B$48,MATCH($E734,Parâmetros!$A$39:$A$48,0)),99),IFERROR(INDEX(Cadastro!$F$5:$F$243,$AB734),"")-IFERROR(INDEX(Parâmetros!$B$39:$B$48,MATCH($E734,Parâmetros!$A$39:$A$48,0)),99),0)),IF(AND($L734=0,OR(N($W733)&gt;=IFERROR(INDEX(Parâmetros!$B$39:$B$48,MATCH($E734,Parâmetros!$A$39:$A$48,0)),99),AND(N($X733)&gt;0,N($X733)&lt;IFERROR(INDEX(Parâmetros!$C$39:$C$48,MATCH($E734,Parâmetros!$A$39:$A$48,0)),0)))),N($X733)+1,0)))</f>
        <v/>
      </c>
      <c r="Y734" t="str">
        <f>IF($AC734&lt;&gt;"",IF($L734&gt;0,$AC734&amp;" · com apontamento",$AC734),IF($E734="Férias",IF($L734&gt;0,"Férias · com apontamento","Férias (cadastro)"),IF(($Z734+$AA734-1)&gt;Parâmetros!$E$16,"Férias / afastamento",IF(AND($D734="5x2",OR(WEEKDAY($F734,2)=6,WEEKDAY($F734,2)=7)),IF($L734&gt;0,"Folga trabalhada","Folga"),IF($L734&gt;0,"Trabalhado",IF(OR(OR($D734="6x1",$D734="FF 6x1"),$D734="5x2"),IF(AND(OR($D734="6x1",$D734="FF 6x1"),OR(WEEKDAY($F734,2)=6,WEEKDAY($F734,2)=7)),"Folga","Falta de registro"),IF(AND($AB734&lt;&gt;$AB733,IFERROR(INDEX(Cadastro!$F$5:$F$243,$AB734),"")=""),"Indeterminado (início da série)",IF($X734&gt;0,"Folga","Falta de registro"))))))))</f>
        <v>Trabalhado</v>
      </c>
      <c r="Z734" s="34">
        <f>IF(OR($L734&gt;0,$F734&gt;Parâmetros!$E$14),0,IF($A734&lt;&gt;$A733,1,N($Z733)+1))</f>
        <v>0</v>
      </c>
      <c r="AA734" s="34">
        <f>IF(OR($L734&gt;0,$F734&gt;Parâmetros!$E$14),0,IF(OR($A734&lt;&gt;$A735,$F735&gt;Parâmetros!$E$14),1,N($AA735)+1))</f>
        <v>0</v>
      </c>
      <c r="AB734" s="31">
        <f>IFERROR(MATCH($A734&amp;"|"&amp;TEXT(_xlfn.MAXIFS(Cadastro!$E$5:$E$243,Cadastro!$A$5:$A$243,$A734,Cadastro!$E$5:$E$243,"&lt;="&amp;$F734),"yyyymmdd"),Cadastro!$I$5:$I$243,0),"")</f>
        <v>108</v>
      </c>
      <c r="AC734" t="str">
        <f>IFERROR(_xlfn.SINGLE(INDEX(Exceções!$D$5:$D$203,MATCH($A734&amp;"|"&amp;$F734,Exceções!$F$5:$F$203,0))),"")</f>
        <v/>
      </c>
      <c r="AD734" t="str">
        <f>IF($AC734="","",IFERROR(_xlfn.SINGLE(INDEX(Exceções!$E$5:$E$203,MATCH($A734&amp;"|"&amp;$F734,Exceções!$F$5:$F$203,0))),""))</f>
        <v/>
      </c>
    </row>
    <row r="735" spans="1:30" ht="15" hidden="1" customHeight="1" x14ac:dyDescent="0.25">
      <c r="A735" s="31">
        <v>52397</v>
      </c>
      <c r="B735" s="17" t="s">
        <v>19</v>
      </c>
      <c r="C735" s="17" t="str">
        <f>IFERROR(INDEX(Cadastro!$C$5:$C$243,$AB735),"NÃO INFORMADO")</f>
        <v>CAL</v>
      </c>
      <c r="D735" s="17" t="str">
        <f>IFERROR(INDEX(Cadastro!$D$5:$D$243,$AB735),"")</f>
        <v>6x1</v>
      </c>
      <c r="E735" s="17" t="str">
        <f>IFERROR(INDEX(Cadastro!$G$5:$G$243,$AB735),"")</f>
        <v>6x1</v>
      </c>
      <c r="F735" s="29">
        <v>46305</v>
      </c>
      <c r="G735" s="32" t="str">
        <f t="shared" si="66"/>
        <v>sáb</v>
      </c>
      <c r="H735" s="31">
        <f>IF($L735=0,"",_xlfn.MINIFS(Dados!$Q:$Q,Dados!$A:$A,$A735,Dados!$S:$S,$F735))</f>
        <v>448</v>
      </c>
      <c r="I735" s="31">
        <f>IF($H735="","",_xlfn.MAXIFS(Dados!$R:$R,Dados!$A:$A,$A735,Dados!$S:$S,$F735))</f>
        <v>932</v>
      </c>
      <c r="J735" s="32" t="str">
        <f>IF($D735&lt;&gt;"Folguista","",IFERROR(INDEX(Parâmetros!$D$52:$G$52,1,MIN(4,MAX(1,$W735))),""))</f>
        <v/>
      </c>
      <c r="K735" s="32" t="str">
        <f>IF(OR($AC735&lt;&gt;"",$Y735="Folga",$Y735="Folga trabalhada",$Y735="Férias (cadastro)",$Y735="Férias / afastamento",$Y735="Indeterminado (início da série)"),"",IF(OR($D735="6x1",$D735="FF 6x1"),IF(OR(WEEKDAY($F735,2)=6,WEEKDAY($F735,2)=7),"6x1 sáb/dom","6x1"),IF($D735="5x2","5x2",IF($H735="",IF($D735="Folguista",$J735,$E735),IF(OR($H735&gt;=Parâmetros!$E$18,$H735&lt;Parâmetros!$E$19),"C",IF($H735&lt;Parâmetros!$E$20,"A","B"))))))</f>
        <v>6x1 sáb/dom</v>
      </c>
      <c r="L735" s="30">
        <f>SUMIFS(Dados!$E:$E,Dados!$A:$A,$A735,Dados!$S:$S,$F735)</f>
        <v>8.14</v>
      </c>
      <c r="M735" s="30">
        <f>IFERROR(INDEX(Parâmetros!$E$6:$E$11,MATCH($K735,Parâmetros!$A$6:$A$11,0)),"")</f>
        <v>7.33</v>
      </c>
      <c r="N735" s="33">
        <f t="shared" si="67"/>
        <v>1.1105047748976808</v>
      </c>
      <c r="O735" s="33">
        <f>Parâmetros!$E$13</f>
        <v>0.8</v>
      </c>
      <c r="P735" s="32" t="str">
        <f>IF(OR($M735="",$F735&gt;Parâmetros!$E$14),"Não","Sim")</f>
        <v>Sim</v>
      </c>
      <c r="Q735" s="32" t="str">
        <f t="shared" si="68"/>
        <v>Sim</v>
      </c>
      <c r="R735" s="32" t="str">
        <f t="shared" si="69"/>
        <v>Sim</v>
      </c>
      <c r="S735" s="30">
        <f t="shared" si="70"/>
        <v>0</v>
      </c>
      <c r="T735" s="32" t="str">
        <f>IF($Q735&lt;&gt;"Sim","",IF($N735&gt;Parâmetros!$E$15,"Sim","Não"))</f>
        <v>Sim</v>
      </c>
      <c r="U735" s="17" t="str">
        <f t="shared" si="71"/>
        <v>Na meta</v>
      </c>
      <c r="V735" s="17" t="str">
        <f>IF($AC735&lt;&gt;"",IF($L735&gt;0,"ATENÇÃO · apontou em dia de "&amp;LOWER($AC735)&amp;" cadastrado","Exceção cadastrada · "&amp;$AC735)&amp;IF($AD735="",""," · "&amp;$AD735),IF($E735="Férias",IF($L735&gt;0,"ATENÇÃO · apontou estando de férias no cadastro","Férias no cadastro"),IF($Y735="Férias / afastamento","Afastamento · "&amp;($Z735+$AA735-1)&amp;" dias seguidos sem apontamento",IF($Y735="Folga trabalhada","ATENÇÃO · apontou em dia de folga da escala 5x2",IF($Y735="Folga",IF(AND($D735="5x2",OR(WEEKDAY($F735,2)=6,WEEKDAY($F735,2)=7)),"Folga de fim de semana da escala 5x2",IF(AND(OR($D735="6x1",$D735="FF 6x1"),WEEKDAY($F735,2)=6,FALSE()),"Folga de fim de semana · apontou no domingo anterior",IF(AND(OR($D735="6x1",$D735="FF 6x1"),WEEKDAY($F735,2)=7,AND($A735=$A734,$L734&gt;0)),"Folga de fim de semana · apontou no sábado",IF(AND(OR($D735="6x1",$D735="FF 6x1"),OR(WEEKDAY($F735,2)=6,WEEKDAY($F735,2)=7)),"Folga de fim de semana · sem apontamento no sábado nem no domingo","Folga prevista pelo ciclo")))),IF($Y735="Indeterminado (início da série)","Sem histórico anterior — informe o dia do ciclo no Cadastro",IF($Y735="Falta de registro",IF(OR(OR($D735="6x1",$D735="FF 6x1"),$D735="5x2"),"FALTA DE REGISTRO · dia útil da escala "&amp;$E735,"FALTA DE REGISTRO · dia "&amp;$W735&amp;" de "&amp;IFERROR(INDEX(Parâmetros!$B$39:$B$48,MATCH($E735,Parâmetros!$A$39:$A$48,0)),99)&amp;" do ciclo"),IF(OR($D735="6x1",$D735="FF 6x1"),IF(OR(AND(WEEKDAY($F735,2)=6,AND($A735=$A736,$L736&gt;0)),AND(WEEKDAY($F735,2)=7,AND($A735=$A734,$L734&gt;0))),"ATENÇÃO · apontou sábado e domingo no mesmo fim de semana",IF(OR(WEEKDAY($F735,2)=6,WEEKDAY($F735,2)=7),"Jornada de fim de semana do 6x1",IF(OR($H735&gt;=Parâmetros!$E$20,$H735&lt;Parâmetros!$E$19),"ATENÇÃO · 6x1 apontou fora do horário diurno","Jornada fixa do 6x1"))),IF($D735="5x2","Jornada fixa do 5x2",IF($D735="Folguista",IF($J735=$K735,"Evidência confirma sequência","DIVERGE · sequência "&amp;$J735&amp;" × evidência "&amp;$K735),IF($K735=$E735,"Evidência confirma cadastro","DIVERGE · cadastro "&amp;$E735&amp;" × evidência "&amp;$K735)))))))))))</f>
        <v>Jornada de fim de semana do 6x1</v>
      </c>
      <c r="W735" s="34" t="str">
        <f>IF(OR(OR($D735="6x1",$D735="FF 6x1"),$D735="5x2"),"",IF($AB735&lt;&gt;$AB734,IF(IFERROR(INDEX(Cadastro!$F$5:$F$243,$AB735),"")="",IF($L735&gt;0,1,0),IF(IFERROR(INDEX(Cadastro!$F$5:$F$243,$AB735),"")&lt;=IFERROR(INDEX(Parâmetros!$B$39:$B$48,MATCH($E735,Parâmetros!$A$39:$A$48,0)),99),IFERROR(INDEX(Cadastro!$F$5:$F$243,$AB735),""),0)),IF($L735&gt;0,IF(N($X734)&gt;0,1,N($W734)+1),IF(AND($L735=0,OR(N($W734)&gt;=IFERROR(INDEX(Parâmetros!$B$39:$B$48,MATCH($E735,Parâmetros!$A$39:$A$48,0)),99),AND(N($X734)&gt;0,N($X734)&lt;IFERROR(INDEX(Parâmetros!$C$39:$C$48,MATCH($E735,Parâmetros!$A$39:$A$48,0)),0)))),0,N($W734)+1))))</f>
        <v/>
      </c>
      <c r="X735" s="34" t="str">
        <f>IF(OR(OR($D735="6x1",$D735="FF 6x1"),$D735="5x2"),"",IF($AB735&lt;&gt;$AB734,IF(IFERROR(INDEX(Cadastro!$F$5:$F$243,$AB735),"")="",0,IF(IFERROR(INDEX(Cadastro!$F$5:$F$243,$AB735),"")&gt;IFERROR(INDEX(Parâmetros!$B$39:$B$48,MATCH($E735,Parâmetros!$A$39:$A$48,0)),99),IFERROR(INDEX(Cadastro!$F$5:$F$243,$AB735),"")-IFERROR(INDEX(Parâmetros!$B$39:$B$48,MATCH($E735,Parâmetros!$A$39:$A$48,0)),99),0)),IF(AND($L735=0,OR(N($W734)&gt;=IFERROR(INDEX(Parâmetros!$B$39:$B$48,MATCH($E735,Parâmetros!$A$39:$A$48,0)),99),AND(N($X734)&gt;0,N($X734)&lt;IFERROR(INDEX(Parâmetros!$C$39:$C$48,MATCH($E735,Parâmetros!$A$39:$A$48,0)),0)))),N($X734)+1,0)))</f>
        <v/>
      </c>
      <c r="Y735" t="str">
        <f>IF($AC735&lt;&gt;"",IF($L735&gt;0,$AC735&amp;" · com apontamento",$AC735),IF($E735="Férias",IF($L735&gt;0,"Férias · com apontamento","Férias (cadastro)"),IF(($Z735+$AA735-1)&gt;Parâmetros!$E$16,"Férias / afastamento",IF(AND($D735="5x2",OR(WEEKDAY($F735,2)=6,WEEKDAY($F735,2)=7)),IF($L735&gt;0,"Folga trabalhada","Folga"),IF($L735&gt;0,"Trabalhado",IF(OR(OR($D735="6x1",$D735="FF 6x1"),$D735="5x2"),IF(AND(OR($D735="6x1",$D735="FF 6x1"),OR(WEEKDAY($F735,2)=6,WEEKDAY($F735,2)=7)),"Folga","Falta de registro"),IF(AND($AB735&lt;&gt;$AB734,IFERROR(INDEX(Cadastro!$F$5:$F$243,$AB735),"")=""),"Indeterminado (início da série)",IF($X735&gt;0,"Folga","Falta de registro"))))))))</f>
        <v>Trabalhado</v>
      </c>
      <c r="Z735" s="34">
        <f>IF(OR($L735&gt;0,$F735&gt;Parâmetros!$E$14),0,IF($A735&lt;&gt;$A734,1,N($Z734)+1))</f>
        <v>0</v>
      </c>
      <c r="AA735" s="34">
        <f>IF(OR($L735&gt;0,$F735&gt;Parâmetros!$E$14),0,IF(OR($A735&lt;&gt;$A736,$F736&gt;Parâmetros!$E$14),1,N($AA736)+1))</f>
        <v>0</v>
      </c>
      <c r="AB735" s="31">
        <f>IFERROR(MATCH($A735&amp;"|"&amp;TEXT(_xlfn.MAXIFS(Cadastro!$E$5:$E$243,Cadastro!$A$5:$A$243,$A735,Cadastro!$E$5:$E$243,"&lt;="&amp;$F735),"yyyymmdd"),Cadastro!$I$5:$I$243,0),"")</f>
        <v>108</v>
      </c>
      <c r="AC735" t="str">
        <f>IFERROR(_xlfn.SINGLE(INDEX(Exceções!$D$5:$D$203,MATCH($A735&amp;"|"&amp;$F735,Exceções!$F$5:$F$203,0))),"")</f>
        <v/>
      </c>
      <c r="AD735" t="str">
        <f>IF($AC735="","",IFERROR(_xlfn.SINGLE(INDEX(Exceções!$E$5:$E$203,MATCH($A735&amp;"|"&amp;$F735,Exceções!$F$5:$F$203,0))),""))</f>
        <v/>
      </c>
    </row>
    <row r="736" spans="1:30" ht="15" hidden="1" customHeight="1" x14ac:dyDescent="0.25">
      <c r="A736" s="31">
        <v>52397</v>
      </c>
      <c r="B736" s="17" t="s">
        <v>19</v>
      </c>
      <c r="C736" s="17" t="str">
        <f>IFERROR(INDEX(Cadastro!$C$5:$C$243,$AB736),"NÃO INFORMADO")</f>
        <v>CAL</v>
      </c>
      <c r="D736" s="17" t="str">
        <f>IFERROR(INDEX(Cadastro!$D$5:$D$243,$AB736),"")</f>
        <v>6x1</v>
      </c>
      <c r="E736" s="17" t="str">
        <f>IFERROR(INDEX(Cadastro!$G$5:$G$243,$AB736),"")</f>
        <v>6x1</v>
      </c>
      <c r="F736" s="29">
        <v>46306</v>
      </c>
      <c r="G736" s="32" t="str">
        <f t="shared" si="66"/>
        <v>dom</v>
      </c>
      <c r="H736" s="31" t="str">
        <f>IF($L736=0,"",_xlfn.MINIFS(Dados!$Q:$Q,Dados!$A:$A,$A736,Dados!$S:$S,$F736))</f>
        <v/>
      </c>
      <c r="I736" s="31" t="str">
        <f>IF($H736="","",_xlfn.MAXIFS(Dados!$R:$R,Dados!$A:$A,$A736,Dados!$S:$S,$F736))</f>
        <v/>
      </c>
      <c r="J736" s="32" t="str">
        <f>IF($D736&lt;&gt;"Folguista","",IFERROR(INDEX(Parâmetros!$D$52:$G$52,1,MIN(4,MAX(1,$W736))),""))</f>
        <v/>
      </c>
      <c r="K736" s="32" t="str">
        <f>IF(OR($AC736&lt;&gt;"",$Y736="Folga",$Y736="Folga trabalhada",$Y736="Férias (cadastro)",$Y736="Férias / afastamento",$Y736="Indeterminado (início da série)"),"",IF(OR($D736="6x1",$D736="FF 6x1"),IF(OR(WEEKDAY($F736,2)=6,WEEKDAY($F736,2)=7),"6x1 sáb/dom","6x1"),IF($D736="5x2","5x2",IF($H736="",IF($D736="Folguista",$J736,$E736),IF(OR($H736&gt;=Parâmetros!$E$18,$H736&lt;Parâmetros!$E$19),"C",IF($H736&lt;Parâmetros!$E$20,"A","B"))))))</f>
        <v/>
      </c>
      <c r="L736" s="30">
        <f>SUMIFS(Dados!$E:$E,Dados!$A:$A,$A736,Dados!$S:$S,$F736)</f>
        <v>0</v>
      </c>
      <c r="M736" s="30" t="str">
        <f>IFERROR(INDEX(Parâmetros!$E$6:$E$11,MATCH($K736,Parâmetros!$A$6:$A$11,0)),"")</f>
        <v/>
      </c>
      <c r="N736" s="33" t="str">
        <f t="shared" si="67"/>
        <v/>
      </c>
      <c r="O736" s="33">
        <f>Parâmetros!$E$13</f>
        <v>0.8</v>
      </c>
      <c r="P736" s="32" t="str">
        <f>IF(OR($M736="",$F736&gt;Parâmetros!$E$14),"Não","Sim")</f>
        <v>Não</v>
      </c>
      <c r="Q736" s="32" t="str">
        <f t="shared" si="68"/>
        <v/>
      </c>
      <c r="R736" s="32" t="str">
        <f t="shared" si="69"/>
        <v/>
      </c>
      <c r="S736" s="30" t="str">
        <f t="shared" si="70"/>
        <v/>
      </c>
      <c r="T736" s="32" t="str">
        <f>IF($Q736&lt;&gt;"Sim","",IF($N736&gt;Parâmetros!$E$15,"Sim","Não"))</f>
        <v/>
      </c>
      <c r="U736" s="17" t="str">
        <f t="shared" si="71"/>
        <v>Folga</v>
      </c>
      <c r="V736" s="17" t="str">
        <f>IF($AC736&lt;&gt;"",IF($L736&gt;0,"ATENÇÃO · apontou em dia de "&amp;LOWER($AC736)&amp;" cadastrado","Exceção cadastrada · "&amp;$AC736)&amp;IF($AD736="",""," · "&amp;$AD736),IF($E736="Férias",IF($L736&gt;0,"ATENÇÃO · apontou estando de férias no cadastro","Férias no cadastro"),IF($Y736="Férias / afastamento","Afastamento · "&amp;($Z736+$AA736-1)&amp;" dias seguidos sem apontamento",IF($Y736="Folga trabalhada","ATENÇÃO · apontou em dia de folga da escala 5x2",IF($Y736="Folga",IF(AND($D736="5x2",OR(WEEKDAY($F736,2)=6,WEEKDAY($F736,2)=7)),"Folga de fim de semana da escala 5x2",IF(AND(OR($D736="6x1",$D736="FF 6x1"),WEEKDAY($F736,2)=6,FALSE()),"Folga de fim de semana · apontou no domingo anterior",IF(AND(OR($D736="6x1",$D736="FF 6x1"),WEEKDAY($F736,2)=7,AND($A736=$A735,$L735&gt;0)),"Folga de fim de semana · apontou no sábado",IF(AND(OR($D736="6x1",$D736="FF 6x1"),OR(WEEKDAY($F736,2)=6,WEEKDAY($F736,2)=7)),"Folga de fim de semana · sem apontamento no sábado nem no domingo","Folga prevista pelo ciclo")))),IF($Y736="Indeterminado (início da série)","Sem histórico anterior — informe o dia do ciclo no Cadastro",IF($Y736="Falta de registro",IF(OR(OR($D736="6x1",$D736="FF 6x1"),$D736="5x2"),"FALTA DE REGISTRO · dia útil da escala "&amp;$E736,"FALTA DE REGISTRO · dia "&amp;$W736&amp;" de "&amp;IFERROR(INDEX(Parâmetros!$B$39:$B$48,MATCH($E736,Parâmetros!$A$39:$A$48,0)),99)&amp;" do ciclo"),IF(OR($D736="6x1",$D736="FF 6x1"),IF(OR(AND(WEEKDAY($F736,2)=6,AND($A736=$A737,$L737&gt;0)),AND(WEEKDAY($F736,2)=7,AND($A736=$A735,$L735&gt;0))),"ATENÇÃO · apontou sábado e domingo no mesmo fim de semana",IF(OR(WEEKDAY($F736,2)=6,WEEKDAY($F736,2)=7),"Jornada de fim de semana do 6x1",IF(OR($H736&gt;=Parâmetros!$E$20,$H736&lt;Parâmetros!$E$19),"ATENÇÃO · 6x1 apontou fora do horário diurno","Jornada fixa do 6x1"))),IF($D736="5x2","Jornada fixa do 5x2",IF($D736="Folguista",IF($J736=$K736,"Evidência confirma sequência","DIVERGE · sequência "&amp;$J736&amp;" × evidência "&amp;$K736),IF($K736=$E736,"Evidência confirma cadastro","DIVERGE · cadastro "&amp;$E736&amp;" × evidência "&amp;$K736)))))))))))</f>
        <v>Folga de fim de semana · apontou no sábado</v>
      </c>
      <c r="W736" s="34" t="str">
        <f>IF(OR(OR($D736="6x1",$D736="FF 6x1"),$D736="5x2"),"",IF($AB736&lt;&gt;$AB735,IF(IFERROR(INDEX(Cadastro!$F$5:$F$243,$AB736),"")="",IF($L736&gt;0,1,0),IF(IFERROR(INDEX(Cadastro!$F$5:$F$243,$AB736),"")&lt;=IFERROR(INDEX(Parâmetros!$B$39:$B$48,MATCH($E736,Parâmetros!$A$39:$A$48,0)),99),IFERROR(INDEX(Cadastro!$F$5:$F$243,$AB736),""),0)),IF($L736&gt;0,IF(N($X735)&gt;0,1,N($W735)+1),IF(AND($L736=0,OR(N($W735)&gt;=IFERROR(INDEX(Parâmetros!$B$39:$B$48,MATCH($E736,Parâmetros!$A$39:$A$48,0)),99),AND(N($X735)&gt;0,N($X735)&lt;IFERROR(INDEX(Parâmetros!$C$39:$C$48,MATCH($E736,Parâmetros!$A$39:$A$48,0)),0)))),0,N($W735)+1))))</f>
        <v/>
      </c>
      <c r="X736" s="34" t="str">
        <f>IF(OR(OR($D736="6x1",$D736="FF 6x1"),$D736="5x2"),"",IF($AB736&lt;&gt;$AB735,IF(IFERROR(INDEX(Cadastro!$F$5:$F$243,$AB736),"")="",0,IF(IFERROR(INDEX(Cadastro!$F$5:$F$243,$AB736),"")&gt;IFERROR(INDEX(Parâmetros!$B$39:$B$48,MATCH($E736,Parâmetros!$A$39:$A$48,0)),99),IFERROR(INDEX(Cadastro!$F$5:$F$243,$AB736),"")-IFERROR(INDEX(Parâmetros!$B$39:$B$48,MATCH($E736,Parâmetros!$A$39:$A$48,0)),99),0)),IF(AND($L736=0,OR(N($W735)&gt;=IFERROR(INDEX(Parâmetros!$B$39:$B$48,MATCH($E736,Parâmetros!$A$39:$A$48,0)),99),AND(N($X735)&gt;0,N($X735)&lt;IFERROR(INDEX(Parâmetros!$C$39:$C$48,MATCH($E736,Parâmetros!$A$39:$A$48,0)),0)))),N($X735)+1,0)))</f>
        <v/>
      </c>
      <c r="Y736" t="str">
        <f>IF($AC736&lt;&gt;"",IF($L736&gt;0,$AC736&amp;" · com apontamento",$AC736),IF($E736="Férias",IF($L736&gt;0,"Férias · com apontamento","Férias (cadastro)"),IF(($Z736+$AA736-1)&gt;Parâmetros!$E$16,"Férias / afastamento",IF(AND($D736="5x2",OR(WEEKDAY($F736,2)=6,WEEKDAY($F736,2)=7)),IF($L736&gt;0,"Folga trabalhada","Folga"),IF($L736&gt;0,"Trabalhado",IF(OR(OR($D736="6x1",$D736="FF 6x1"),$D736="5x2"),IF(AND(OR($D736="6x1",$D736="FF 6x1"),OR(WEEKDAY($F736,2)=6,WEEKDAY($F736,2)=7)),"Folga","Falta de registro"),IF(AND($AB736&lt;&gt;$AB735,IFERROR(INDEX(Cadastro!$F$5:$F$243,$AB736),"")=""),"Indeterminado (início da série)",IF($X736&gt;0,"Folga","Falta de registro"))))))))</f>
        <v>Folga</v>
      </c>
      <c r="Z736" s="34">
        <f>IF(OR($L736&gt;0,$F736&gt;Parâmetros!$E$14),0,IF($A736&lt;&gt;$A735,1,N($Z735)+1))</f>
        <v>1</v>
      </c>
      <c r="AA736" s="34">
        <f>IF(OR($L736&gt;0,$F736&gt;Parâmetros!$E$14),0,IF(OR($A736&lt;&gt;$A737,$F737&gt;Parâmetros!$E$14),1,N($AA737)+1))</f>
        <v>1</v>
      </c>
      <c r="AB736" s="31">
        <f>IFERROR(MATCH($A736&amp;"|"&amp;TEXT(_xlfn.MAXIFS(Cadastro!$E$5:$E$243,Cadastro!$A$5:$A$243,$A736,Cadastro!$E$5:$E$243,"&lt;="&amp;$F736),"yyyymmdd"),Cadastro!$I$5:$I$243,0),"")</f>
        <v>108</v>
      </c>
      <c r="AC736" t="str">
        <f>IFERROR(_xlfn.SINGLE(INDEX(Exceções!$D$5:$D$203,MATCH($A736&amp;"|"&amp;$F736,Exceções!$F$5:$F$203,0))),"")</f>
        <v/>
      </c>
      <c r="AD736" t="str">
        <f>IF($AC736="","",IFERROR(_xlfn.SINGLE(INDEX(Exceções!$E$5:$E$203,MATCH($A736&amp;"|"&amp;$F736,Exceções!$F$5:$F$203,0))),""))</f>
        <v/>
      </c>
    </row>
    <row r="737" spans="1:30" ht="15" hidden="1" customHeight="1" x14ac:dyDescent="0.25">
      <c r="A737" s="31">
        <v>52397</v>
      </c>
      <c r="B737" s="17" t="s">
        <v>19</v>
      </c>
      <c r="C737" s="17" t="str">
        <f>IFERROR(INDEX(Cadastro!$C$5:$C$243,$AB737),"NÃO INFORMADO")</f>
        <v>CAL</v>
      </c>
      <c r="D737" s="17" t="str">
        <f>IFERROR(INDEX(Cadastro!$D$5:$D$243,$AB737),"")</f>
        <v>A</v>
      </c>
      <c r="E737" s="17" t="str">
        <f>IFERROR(INDEX(Cadastro!$G$5:$G$243,$AB737),"")</f>
        <v>A</v>
      </c>
      <c r="F737" s="29">
        <v>46307</v>
      </c>
      <c r="G737" s="32" t="str">
        <f t="shared" si="66"/>
        <v>seg</v>
      </c>
      <c r="H737" s="31">
        <f>IF($L737=0,"",_xlfn.MINIFS(Dados!$Q:$Q,Dados!$A:$A,$A737,Dados!$S:$S,$F737))</f>
        <v>441</v>
      </c>
      <c r="I737" s="31">
        <f>IF($H737="","",_xlfn.MAXIFS(Dados!$R:$R,Dados!$A:$A,$A737,Dados!$S:$S,$F737))</f>
        <v>929</v>
      </c>
      <c r="J737" s="32" t="str">
        <f>IF($D737&lt;&gt;"Folguista","",IFERROR(INDEX(Parâmetros!$D$52:$G$52,1,MIN(4,MAX(1,$W737))),""))</f>
        <v/>
      </c>
      <c r="K737" s="32" t="str">
        <f>IF(OR($AC737&lt;&gt;"",$Y737="Folga",$Y737="Folga trabalhada",$Y737="Férias (cadastro)",$Y737="Férias / afastamento",$Y737="Indeterminado (início da série)"),"",IF(OR($D737="6x1",$D737="FF 6x1"),IF(OR(WEEKDAY($F737,2)=6,WEEKDAY($F737,2)=7),"6x1 sáb/dom","6x1"),IF($D737="5x2","5x2",IF($H737="",IF($D737="Folguista",$J737,$E737),IF(OR($H737&gt;=Parâmetros!$E$18,$H737&lt;Parâmetros!$E$19),"C",IF($H737&lt;Parâmetros!$E$20,"A","B"))))))</f>
        <v>A</v>
      </c>
      <c r="L737" s="30">
        <f>SUMIFS(Dados!$E:$E,Dados!$A:$A,$A737,Dados!$S:$S,$F737)</f>
        <v>6.5</v>
      </c>
      <c r="M737" s="30">
        <f>IFERROR(INDEX(Parâmetros!$E$6:$E$11,MATCH($K737,Parâmetros!$A$6:$A$11,0)),"")</f>
        <v>7.58</v>
      </c>
      <c r="N737" s="33">
        <f t="shared" si="67"/>
        <v>0.85751978891820579</v>
      </c>
      <c r="O737" s="33">
        <f>Parâmetros!$E$13</f>
        <v>0.8</v>
      </c>
      <c r="P737" s="32" t="str">
        <f>IF(OR($M737="",$F737&gt;Parâmetros!$E$14),"Não","Sim")</f>
        <v>Sim</v>
      </c>
      <c r="Q737" s="32" t="str">
        <f t="shared" si="68"/>
        <v>Sim</v>
      </c>
      <c r="R737" s="32" t="str">
        <f t="shared" si="69"/>
        <v>Sim</v>
      </c>
      <c r="S737" s="30">
        <f t="shared" si="70"/>
        <v>0</v>
      </c>
      <c r="T737" s="32" t="str">
        <f>IF($Q737&lt;&gt;"Sim","",IF($N737&gt;Parâmetros!$E$15,"Sim","Não"))</f>
        <v>Não</v>
      </c>
      <c r="U737" s="17" t="str">
        <f t="shared" si="71"/>
        <v>Na meta</v>
      </c>
      <c r="V737" s="17" t="str">
        <f>IF($AC737&lt;&gt;"",IF($L737&gt;0,"ATENÇÃO · apontou em dia de "&amp;LOWER($AC737)&amp;" cadastrado","Exceção cadastrada · "&amp;$AC737)&amp;IF($AD737="",""," · "&amp;$AD737),IF($E737="Férias",IF($L737&gt;0,"ATENÇÃO · apontou estando de férias no cadastro","Férias no cadastro"),IF($Y737="Férias / afastamento","Afastamento · "&amp;($Z737+$AA737-1)&amp;" dias seguidos sem apontamento",IF($Y737="Folga trabalhada","ATENÇÃO · apontou em dia de folga da escala 5x2",IF($Y737="Folga",IF(AND($D737="5x2",OR(WEEKDAY($F737,2)=6,WEEKDAY($F737,2)=7)),"Folga de fim de semana da escala 5x2",IF(AND(OR($D737="6x1",$D737="FF 6x1"),WEEKDAY($F737,2)=6,FALSE()),"Folga de fim de semana · apontou no domingo anterior",IF(AND(OR($D737="6x1",$D737="FF 6x1"),WEEKDAY($F737,2)=7,AND($A737=$A736,$L736&gt;0)),"Folga de fim de semana · apontou no sábado",IF(AND(OR($D737="6x1",$D737="FF 6x1"),OR(WEEKDAY($F737,2)=6,WEEKDAY($F737,2)=7)),"Folga de fim de semana · sem apontamento no sábado nem no domingo","Folga prevista pelo ciclo")))),IF($Y737="Indeterminado (início da série)","Sem histórico anterior — informe o dia do ciclo no Cadastro",IF($Y737="Falta de registro",IF(OR(OR($D737="6x1",$D737="FF 6x1"),$D737="5x2"),"FALTA DE REGISTRO · dia útil da escala "&amp;$E737,"FALTA DE REGISTRO · dia "&amp;$W737&amp;" de "&amp;IFERROR(INDEX(Parâmetros!$B$39:$B$48,MATCH($E737,Parâmetros!$A$39:$A$48,0)),99)&amp;" do ciclo"),IF(OR($D737="6x1",$D737="FF 6x1"),IF(OR(AND(WEEKDAY($F737,2)=6,AND($A737=$A738,$L738&gt;0)),AND(WEEKDAY($F737,2)=7,AND($A737=$A736,$L736&gt;0))),"ATENÇÃO · apontou sábado e domingo no mesmo fim de semana",IF(OR(WEEKDAY($F737,2)=6,WEEKDAY($F737,2)=7),"Jornada de fim de semana do 6x1",IF(OR($H737&gt;=Parâmetros!$E$20,$H737&lt;Parâmetros!$E$19),"ATENÇÃO · 6x1 apontou fora do horário diurno","Jornada fixa do 6x1"))),IF($D737="5x2","Jornada fixa do 5x2",IF($D737="Folguista",IF($J737=$K737,"Evidência confirma sequência","DIVERGE · sequência "&amp;$J737&amp;" × evidência "&amp;$K737),IF($K737=$E737,"Evidência confirma cadastro","DIVERGE · cadastro "&amp;$E737&amp;" × evidência "&amp;$K737)))))))))))</f>
        <v>Evidência confirma cadastro</v>
      </c>
      <c r="W737" s="34">
        <f>IF(OR(OR($D737="6x1",$D737="FF 6x1"),$D737="5x2"),"",IF($AB737&lt;&gt;$AB736,IF(IFERROR(INDEX(Cadastro!$F$5:$F$243,$AB737),"")="",IF($L737&gt;0,1,0),IF(IFERROR(INDEX(Cadastro!$F$5:$F$243,$AB737),"")&lt;=IFERROR(INDEX(Parâmetros!$B$39:$B$48,MATCH($E737,Parâmetros!$A$39:$A$48,0)),99),IFERROR(INDEX(Cadastro!$F$5:$F$243,$AB737),""),0)),IF($L737&gt;0,IF(N($X736)&gt;0,1,N($W736)+1),IF(AND($L737=0,OR(N($W736)&gt;=IFERROR(INDEX(Parâmetros!$B$39:$B$48,MATCH($E737,Parâmetros!$A$39:$A$48,0)),99),AND(N($X736)&gt;0,N($X736)&lt;IFERROR(INDEX(Parâmetros!$C$39:$C$48,MATCH($E737,Parâmetros!$A$39:$A$48,0)),0)))),0,N($W736)+1))))</f>
        <v>1</v>
      </c>
      <c r="X737" s="34">
        <f>IF(OR(OR($D737="6x1",$D737="FF 6x1"),$D737="5x2"),"",IF($AB737&lt;&gt;$AB736,IF(IFERROR(INDEX(Cadastro!$F$5:$F$243,$AB737),"")="",0,IF(IFERROR(INDEX(Cadastro!$F$5:$F$243,$AB737),"")&gt;IFERROR(INDEX(Parâmetros!$B$39:$B$48,MATCH($E737,Parâmetros!$A$39:$A$48,0)),99),IFERROR(INDEX(Cadastro!$F$5:$F$243,$AB737),"")-IFERROR(INDEX(Parâmetros!$B$39:$B$48,MATCH($E737,Parâmetros!$A$39:$A$48,0)),99),0)),IF(AND($L737=0,OR(N($W736)&gt;=IFERROR(INDEX(Parâmetros!$B$39:$B$48,MATCH($E737,Parâmetros!$A$39:$A$48,0)),99),AND(N($X736)&gt;0,N($X736)&lt;IFERROR(INDEX(Parâmetros!$C$39:$C$48,MATCH($E737,Parâmetros!$A$39:$A$48,0)),0)))),N($X736)+1,0)))</f>
        <v>0</v>
      </c>
      <c r="Y737" t="str">
        <f>IF($AC737&lt;&gt;"",IF($L737&gt;0,$AC737&amp;" · com apontamento",$AC737),IF($E737="Férias",IF($L737&gt;0,"Férias · com apontamento","Férias (cadastro)"),IF(($Z737+$AA737-1)&gt;Parâmetros!$E$16,"Férias / afastamento",IF(AND($D737="5x2",OR(WEEKDAY($F737,2)=6,WEEKDAY($F737,2)=7)),IF($L737&gt;0,"Folga trabalhada","Folga"),IF($L737&gt;0,"Trabalhado",IF(OR(OR($D737="6x1",$D737="FF 6x1"),$D737="5x2"),IF(AND(OR($D737="6x1",$D737="FF 6x1"),OR(WEEKDAY($F737,2)=6,WEEKDAY($F737,2)=7)),"Folga","Falta de registro"),IF(AND($AB737&lt;&gt;$AB736,IFERROR(INDEX(Cadastro!$F$5:$F$243,$AB737),"")=""),"Indeterminado (início da série)",IF($X737&gt;0,"Folga","Falta de registro"))))))))</f>
        <v>Trabalhado</v>
      </c>
      <c r="Z737" s="34">
        <f>IF(OR($L737&gt;0,$F737&gt;Parâmetros!$E$14),0,IF($A737&lt;&gt;$A736,1,N($Z736)+1))</f>
        <v>0</v>
      </c>
      <c r="AA737" s="34">
        <f>IF(OR($L737&gt;0,$F737&gt;Parâmetros!$E$14),0,IF(OR($A737&lt;&gt;$A738,$F738&gt;Parâmetros!$E$14),1,N($AA738)+1))</f>
        <v>0</v>
      </c>
      <c r="AB737" s="31">
        <f>IFERROR(MATCH($A737&amp;"|"&amp;TEXT(_xlfn.MAXIFS(Cadastro!$E$5:$E$243,Cadastro!$A$5:$A$243,$A737,Cadastro!$E$5:$E$243,"&lt;="&amp;$F737),"yyyymmdd"),Cadastro!$I$5:$I$243,0),"")</f>
        <v>109</v>
      </c>
      <c r="AC737" t="str">
        <f>IFERROR(_xlfn.SINGLE(INDEX(Exceções!$D$5:$D$203,MATCH($A737&amp;"|"&amp;$F737,Exceções!$F$5:$F$203,0))),"")</f>
        <v/>
      </c>
      <c r="AD737" t="str">
        <f>IF($AC737="","",IFERROR(_xlfn.SINGLE(INDEX(Exceções!$E$5:$E$203,MATCH($A737&amp;"|"&amp;$F737,Exceções!$F$5:$F$203,0))),""))</f>
        <v/>
      </c>
    </row>
    <row r="738" spans="1:30" ht="15" hidden="1" customHeight="1" x14ac:dyDescent="0.25">
      <c r="A738" s="31">
        <v>52397</v>
      </c>
      <c r="B738" s="17" t="s">
        <v>19</v>
      </c>
      <c r="C738" s="17" t="str">
        <f>IFERROR(INDEX(Cadastro!$C$5:$C$243,$AB738),"NÃO INFORMADO")</f>
        <v>CAL</v>
      </c>
      <c r="D738" s="17" t="str">
        <f>IFERROR(INDEX(Cadastro!$D$5:$D$243,$AB738),"")</f>
        <v>6x1</v>
      </c>
      <c r="E738" s="17" t="str">
        <f>IFERROR(INDEX(Cadastro!$G$5:$G$243,$AB738),"")</f>
        <v>6x1</v>
      </c>
      <c r="F738" s="29">
        <v>46308</v>
      </c>
      <c r="G738" s="32" t="str">
        <f t="shared" si="66"/>
        <v>ter</v>
      </c>
      <c r="H738" s="31">
        <f>IF($L738=0,"",_xlfn.MINIFS(Dados!$Q:$Q,Dados!$A:$A,$A738,Dados!$S:$S,$F738))</f>
        <v>442</v>
      </c>
      <c r="I738" s="31">
        <f>IF($H738="","",_xlfn.MAXIFS(Dados!$R:$R,Dados!$A:$A,$A738,Dados!$S:$S,$F738))</f>
        <v>993</v>
      </c>
      <c r="J738" s="32" t="str">
        <f>IF($D738&lt;&gt;"Folguista","",IFERROR(INDEX(Parâmetros!$D$52:$G$52,1,MIN(4,MAX(1,$W738))),""))</f>
        <v/>
      </c>
      <c r="K738" s="32" t="str">
        <f>IF(OR($AC738&lt;&gt;"",$Y738="Folga",$Y738="Folga trabalhada",$Y738="Férias (cadastro)",$Y738="Férias / afastamento",$Y738="Indeterminado (início da série)"),"",IF(OR($D738="6x1",$D738="FF 6x1"),IF(OR(WEEKDAY($F738,2)=6,WEEKDAY($F738,2)=7),"6x1 sáb/dom","6x1"),IF($D738="5x2","5x2",IF($H738="",IF($D738="Folguista",$J738,$E738),IF(OR($H738&gt;=Parâmetros!$E$18,$H738&lt;Parâmetros!$E$19),"C",IF($H738&lt;Parâmetros!$E$20,"A","B"))))))</f>
        <v>6x1</v>
      </c>
      <c r="L738" s="30">
        <f>SUMIFS(Dados!$E:$E,Dados!$A:$A,$A738,Dados!$S:$S,$F738)</f>
        <v>8.17</v>
      </c>
      <c r="M738" s="30">
        <f>IFERROR(INDEX(Parâmetros!$E$6:$E$11,MATCH($K738,Parâmetros!$A$6:$A$11,0)),"")</f>
        <v>8.8000000000000007</v>
      </c>
      <c r="N738" s="33">
        <f t="shared" si="67"/>
        <v>0.92840909090909085</v>
      </c>
      <c r="O738" s="33">
        <f>Parâmetros!$E$13</f>
        <v>0.8</v>
      </c>
      <c r="P738" s="32" t="str">
        <f>IF(OR($M738="",$F738&gt;Parâmetros!$E$14),"Não","Sim")</f>
        <v>Sim</v>
      </c>
      <c r="Q738" s="32" t="str">
        <f t="shared" si="68"/>
        <v>Sim</v>
      </c>
      <c r="R738" s="32" t="str">
        <f t="shared" si="69"/>
        <v>Sim</v>
      </c>
      <c r="S738" s="30">
        <f t="shared" si="70"/>
        <v>0</v>
      </c>
      <c r="T738" s="32" t="str">
        <f>IF($Q738&lt;&gt;"Sim","",IF($N738&gt;Parâmetros!$E$15,"Sim","Não"))</f>
        <v>Não</v>
      </c>
      <c r="U738" s="17" t="str">
        <f t="shared" si="71"/>
        <v>Na meta</v>
      </c>
      <c r="V738" s="17" t="str">
        <f>IF($AC738&lt;&gt;"",IF($L738&gt;0,"ATENÇÃO · apontou em dia de "&amp;LOWER($AC738)&amp;" cadastrado","Exceção cadastrada · "&amp;$AC738)&amp;IF($AD738="",""," · "&amp;$AD738),IF($E738="Férias",IF($L738&gt;0,"ATENÇÃO · apontou estando de férias no cadastro","Férias no cadastro"),IF($Y738="Férias / afastamento","Afastamento · "&amp;($Z738+$AA738-1)&amp;" dias seguidos sem apontamento",IF($Y738="Folga trabalhada","ATENÇÃO · apontou em dia de folga da escala 5x2",IF($Y738="Folga",IF(AND($D738="5x2",OR(WEEKDAY($F738,2)=6,WEEKDAY($F738,2)=7)),"Folga de fim de semana da escala 5x2",IF(AND(OR($D738="6x1",$D738="FF 6x1"),WEEKDAY($F738,2)=6,FALSE()),"Folga de fim de semana · apontou no domingo anterior",IF(AND(OR($D738="6x1",$D738="FF 6x1"),WEEKDAY($F738,2)=7,AND($A738=$A737,$L737&gt;0)),"Folga de fim de semana · apontou no sábado",IF(AND(OR($D738="6x1",$D738="FF 6x1"),OR(WEEKDAY($F738,2)=6,WEEKDAY($F738,2)=7)),"Folga de fim de semana · sem apontamento no sábado nem no domingo","Folga prevista pelo ciclo")))),IF($Y738="Indeterminado (início da série)","Sem histórico anterior — informe o dia do ciclo no Cadastro",IF($Y738="Falta de registro",IF(OR(OR($D738="6x1",$D738="FF 6x1"),$D738="5x2"),"FALTA DE REGISTRO · dia útil da escala "&amp;$E738,"FALTA DE REGISTRO · dia "&amp;$W738&amp;" de "&amp;IFERROR(INDEX(Parâmetros!$B$39:$B$48,MATCH($E738,Parâmetros!$A$39:$A$48,0)),99)&amp;" do ciclo"),IF(OR($D738="6x1",$D738="FF 6x1"),IF(OR(AND(WEEKDAY($F738,2)=6,AND($A738=$A739,$L739&gt;0)),AND(WEEKDAY($F738,2)=7,AND($A738=$A737,$L737&gt;0))),"ATENÇÃO · apontou sábado e domingo no mesmo fim de semana",IF(OR(WEEKDAY($F738,2)=6,WEEKDAY($F738,2)=7),"Jornada de fim de semana do 6x1",IF(OR($H738&gt;=Parâmetros!$E$20,$H738&lt;Parâmetros!$E$19),"ATENÇÃO · 6x1 apontou fora do horário diurno","Jornada fixa do 6x1"))),IF($D738="5x2","Jornada fixa do 5x2",IF($D738="Folguista",IF($J738=$K738,"Evidência confirma sequência","DIVERGE · sequência "&amp;$J738&amp;" × evidência "&amp;$K738),IF($K738=$E738,"Evidência confirma cadastro","DIVERGE · cadastro "&amp;$E738&amp;" × evidência "&amp;$K738)))))))))))</f>
        <v>Jornada fixa do 6x1</v>
      </c>
      <c r="W738" s="34" t="str">
        <f>IF(OR(OR($D738="6x1",$D738="FF 6x1"),$D738="5x2"),"",IF($AB738&lt;&gt;$AB737,IF(IFERROR(INDEX(Cadastro!$F$5:$F$243,$AB738),"")="",IF($L738&gt;0,1,0),IF(IFERROR(INDEX(Cadastro!$F$5:$F$243,$AB738),"")&lt;=IFERROR(INDEX(Parâmetros!$B$39:$B$48,MATCH($E738,Parâmetros!$A$39:$A$48,0)),99),IFERROR(INDEX(Cadastro!$F$5:$F$243,$AB738),""),0)),IF($L738&gt;0,IF(N($X737)&gt;0,1,N($W737)+1),IF(AND($L738=0,OR(N($W737)&gt;=IFERROR(INDEX(Parâmetros!$B$39:$B$48,MATCH($E738,Parâmetros!$A$39:$A$48,0)),99),AND(N($X737)&gt;0,N($X737)&lt;IFERROR(INDEX(Parâmetros!$C$39:$C$48,MATCH($E738,Parâmetros!$A$39:$A$48,0)),0)))),0,N($W737)+1))))</f>
        <v/>
      </c>
      <c r="X738" s="34" t="str">
        <f>IF(OR(OR($D738="6x1",$D738="FF 6x1"),$D738="5x2"),"",IF($AB738&lt;&gt;$AB737,IF(IFERROR(INDEX(Cadastro!$F$5:$F$243,$AB738),"")="",0,IF(IFERROR(INDEX(Cadastro!$F$5:$F$243,$AB738),"")&gt;IFERROR(INDEX(Parâmetros!$B$39:$B$48,MATCH($E738,Parâmetros!$A$39:$A$48,0)),99),IFERROR(INDEX(Cadastro!$F$5:$F$243,$AB738),"")-IFERROR(INDEX(Parâmetros!$B$39:$B$48,MATCH($E738,Parâmetros!$A$39:$A$48,0)),99),0)),IF(AND($L738=0,OR(N($W737)&gt;=IFERROR(INDEX(Parâmetros!$B$39:$B$48,MATCH($E738,Parâmetros!$A$39:$A$48,0)),99),AND(N($X737)&gt;0,N($X737)&lt;IFERROR(INDEX(Parâmetros!$C$39:$C$48,MATCH($E738,Parâmetros!$A$39:$A$48,0)),0)))),N($X737)+1,0)))</f>
        <v/>
      </c>
      <c r="Y738" t="str">
        <f>IF($AC738&lt;&gt;"",IF($L738&gt;0,$AC738&amp;" · com apontamento",$AC738),IF($E738="Férias",IF($L738&gt;0,"Férias · com apontamento","Férias (cadastro)"),IF(($Z738+$AA738-1)&gt;Parâmetros!$E$16,"Férias / afastamento",IF(AND($D738="5x2",OR(WEEKDAY($F738,2)=6,WEEKDAY($F738,2)=7)),IF($L738&gt;0,"Folga trabalhada","Folga"),IF($L738&gt;0,"Trabalhado",IF(OR(OR($D738="6x1",$D738="FF 6x1"),$D738="5x2"),IF(AND(OR($D738="6x1",$D738="FF 6x1"),OR(WEEKDAY($F738,2)=6,WEEKDAY($F738,2)=7)),"Folga","Falta de registro"),IF(AND($AB738&lt;&gt;$AB737,IFERROR(INDEX(Cadastro!$F$5:$F$243,$AB738),"")=""),"Indeterminado (início da série)",IF($X738&gt;0,"Folga","Falta de registro"))))))))</f>
        <v>Trabalhado</v>
      </c>
      <c r="Z738" s="34">
        <f>IF(OR($L738&gt;0,$F738&gt;Parâmetros!$E$14),0,IF($A738&lt;&gt;$A737,1,N($Z737)+1))</f>
        <v>0</v>
      </c>
      <c r="AA738" s="34">
        <f>IF(OR($L738&gt;0,$F738&gt;Parâmetros!$E$14),0,IF(OR($A738&lt;&gt;$A739,$F739&gt;Parâmetros!$E$14),1,N($AA739)+1))</f>
        <v>0</v>
      </c>
      <c r="AB738" s="31">
        <f>IFERROR(MATCH($A738&amp;"|"&amp;TEXT(_xlfn.MAXIFS(Cadastro!$E$5:$E$243,Cadastro!$A$5:$A$243,$A738,Cadastro!$E$5:$E$243,"&lt;="&amp;$F738),"yyyymmdd"),Cadastro!$I$5:$I$243,0),"")</f>
        <v>110</v>
      </c>
      <c r="AC738" t="str">
        <f>IFERROR(_xlfn.SINGLE(INDEX(Exceções!$D$5:$D$203,MATCH($A738&amp;"|"&amp;$F738,Exceções!$F$5:$F$203,0))),"")</f>
        <v/>
      </c>
      <c r="AD738" t="str">
        <f>IF($AC738="","",IFERROR(_xlfn.SINGLE(INDEX(Exceções!$E$5:$E$203,MATCH($A738&amp;"|"&amp;$F738,Exceções!$F$5:$F$203,0))),""))</f>
        <v/>
      </c>
    </row>
    <row r="739" spans="1:30" ht="15" hidden="1" customHeight="1" x14ac:dyDescent="0.25">
      <c r="A739" s="31">
        <v>52397</v>
      </c>
      <c r="B739" s="17" t="s">
        <v>19</v>
      </c>
      <c r="C739" s="17" t="str">
        <f>IFERROR(INDEX(Cadastro!$C$5:$C$243,$AB739),"NÃO INFORMADO")</f>
        <v>CAL</v>
      </c>
      <c r="D739" s="17" t="str">
        <f>IFERROR(INDEX(Cadastro!$D$5:$D$243,$AB739),"")</f>
        <v>6x1</v>
      </c>
      <c r="E739" s="17" t="str">
        <f>IFERROR(INDEX(Cadastro!$G$5:$G$243,$AB739),"")</f>
        <v>6x1</v>
      </c>
      <c r="F739" s="29">
        <v>46309</v>
      </c>
      <c r="G739" s="32" t="str">
        <f t="shared" si="66"/>
        <v>qua</v>
      </c>
      <c r="H739" s="31">
        <f>IF($L739=0,"",_xlfn.MINIFS(Dados!$Q:$Q,Dados!$A:$A,$A739,Dados!$S:$S,$F739))</f>
        <v>444</v>
      </c>
      <c r="I739" s="31">
        <f>IF($H739="","",_xlfn.MAXIFS(Dados!$R:$R,Dados!$A:$A,$A739,Dados!$S:$S,$F739))</f>
        <v>997</v>
      </c>
      <c r="J739" s="32" t="str">
        <f>IF($D739&lt;&gt;"Folguista","",IFERROR(INDEX(Parâmetros!$D$52:$G$52,1,MIN(4,MAX(1,$W739))),""))</f>
        <v/>
      </c>
      <c r="K739" s="32" t="str">
        <f>IF(OR($AC739&lt;&gt;"",$Y739="Folga",$Y739="Folga trabalhada",$Y739="Férias (cadastro)",$Y739="Férias / afastamento",$Y739="Indeterminado (início da série)"),"",IF(OR($D739="6x1",$D739="FF 6x1"),IF(OR(WEEKDAY($F739,2)=6,WEEKDAY($F739,2)=7),"6x1 sáb/dom","6x1"),IF($D739="5x2","5x2",IF($H739="",IF($D739="Folguista",$J739,$E739),IF(OR($H739&gt;=Parâmetros!$E$18,$H739&lt;Parâmetros!$E$19),"C",IF($H739&lt;Parâmetros!$E$20,"A","B"))))))</f>
        <v>6x1</v>
      </c>
      <c r="L739" s="30">
        <f>SUMIFS(Dados!$E:$E,Dados!$A:$A,$A739,Dados!$S:$S,$F739)</f>
        <v>7.94</v>
      </c>
      <c r="M739" s="30">
        <f>IFERROR(INDEX(Parâmetros!$E$6:$E$11,MATCH($K739,Parâmetros!$A$6:$A$11,0)),"")</f>
        <v>8.8000000000000007</v>
      </c>
      <c r="N739" s="33">
        <f t="shared" si="67"/>
        <v>0.90227272727272723</v>
      </c>
      <c r="O739" s="33">
        <f>Parâmetros!$E$13</f>
        <v>0.8</v>
      </c>
      <c r="P739" s="32" t="str">
        <f>IF(OR($M739="",$F739&gt;Parâmetros!$E$14),"Não","Sim")</f>
        <v>Sim</v>
      </c>
      <c r="Q739" s="32" t="str">
        <f t="shared" si="68"/>
        <v>Sim</v>
      </c>
      <c r="R739" s="32" t="str">
        <f t="shared" si="69"/>
        <v>Sim</v>
      </c>
      <c r="S739" s="30">
        <f t="shared" si="70"/>
        <v>0</v>
      </c>
      <c r="T739" s="32" t="str">
        <f>IF($Q739&lt;&gt;"Sim","",IF($N739&gt;Parâmetros!$E$15,"Sim","Não"))</f>
        <v>Não</v>
      </c>
      <c r="U739" s="17" t="str">
        <f t="shared" si="71"/>
        <v>Na meta</v>
      </c>
      <c r="V739" s="17" t="str">
        <f>IF($AC739&lt;&gt;"",IF($L739&gt;0,"ATENÇÃO · apontou em dia de "&amp;LOWER($AC739)&amp;" cadastrado","Exceção cadastrada · "&amp;$AC739)&amp;IF($AD739="",""," · "&amp;$AD739),IF($E739="Férias",IF($L739&gt;0,"ATENÇÃO · apontou estando de férias no cadastro","Férias no cadastro"),IF($Y739="Férias / afastamento","Afastamento · "&amp;($Z739+$AA739-1)&amp;" dias seguidos sem apontamento",IF($Y739="Folga trabalhada","ATENÇÃO · apontou em dia de folga da escala 5x2",IF($Y739="Folga",IF(AND($D739="5x2",OR(WEEKDAY($F739,2)=6,WEEKDAY($F739,2)=7)),"Folga de fim de semana da escala 5x2",IF(AND(OR($D739="6x1",$D739="FF 6x1"),WEEKDAY($F739,2)=6,FALSE()),"Folga de fim de semana · apontou no domingo anterior",IF(AND(OR($D739="6x1",$D739="FF 6x1"),WEEKDAY($F739,2)=7,AND($A739=$A738,$L738&gt;0)),"Folga de fim de semana · apontou no sábado",IF(AND(OR($D739="6x1",$D739="FF 6x1"),OR(WEEKDAY($F739,2)=6,WEEKDAY($F739,2)=7)),"Folga de fim de semana · sem apontamento no sábado nem no domingo","Folga prevista pelo ciclo")))),IF($Y739="Indeterminado (início da série)","Sem histórico anterior — informe o dia do ciclo no Cadastro",IF($Y739="Falta de registro",IF(OR(OR($D739="6x1",$D739="FF 6x1"),$D739="5x2"),"FALTA DE REGISTRO · dia útil da escala "&amp;$E739,"FALTA DE REGISTRO · dia "&amp;$W739&amp;" de "&amp;IFERROR(INDEX(Parâmetros!$B$39:$B$48,MATCH($E739,Parâmetros!$A$39:$A$48,0)),99)&amp;" do ciclo"),IF(OR($D739="6x1",$D739="FF 6x1"),IF(OR(AND(WEEKDAY($F739,2)=6,AND($A739=$A740,$L740&gt;0)),AND(WEEKDAY($F739,2)=7,AND($A739=$A738,$L738&gt;0))),"ATENÇÃO · apontou sábado e domingo no mesmo fim de semana",IF(OR(WEEKDAY($F739,2)=6,WEEKDAY($F739,2)=7),"Jornada de fim de semana do 6x1",IF(OR($H739&gt;=Parâmetros!$E$20,$H739&lt;Parâmetros!$E$19),"ATENÇÃO · 6x1 apontou fora do horário diurno","Jornada fixa do 6x1"))),IF($D739="5x2","Jornada fixa do 5x2",IF($D739="Folguista",IF($J739=$K739,"Evidência confirma sequência","DIVERGE · sequência "&amp;$J739&amp;" × evidência "&amp;$K739),IF($K739=$E739,"Evidência confirma cadastro","DIVERGE · cadastro "&amp;$E739&amp;" × evidência "&amp;$K739)))))))))))</f>
        <v>Jornada fixa do 6x1</v>
      </c>
      <c r="W739" s="34" t="str">
        <f>IF(OR(OR($D739="6x1",$D739="FF 6x1"),$D739="5x2"),"",IF($AB739&lt;&gt;$AB738,IF(IFERROR(INDEX(Cadastro!$F$5:$F$243,$AB739),"")="",IF($L739&gt;0,1,0),IF(IFERROR(INDEX(Cadastro!$F$5:$F$243,$AB739),"")&lt;=IFERROR(INDEX(Parâmetros!$B$39:$B$48,MATCH($E739,Parâmetros!$A$39:$A$48,0)),99),IFERROR(INDEX(Cadastro!$F$5:$F$243,$AB739),""),0)),IF($L739&gt;0,IF(N($X738)&gt;0,1,N($W738)+1),IF(AND($L739=0,OR(N($W738)&gt;=IFERROR(INDEX(Parâmetros!$B$39:$B$48,MATCH($E739,Parâmetros!$A$39:$A$48,0)),99),AND(N($X738)&gt;0,N($X738)&lt;IFERROR(INDEX(Parâmetros!$C$39:$C$48,MATCH($E739,Parâmetros!$A$39:$A$48,0)),0)))),0,N($W738)+1))))</f>
        <v/>
      </c>
      <c r="X739" s="34" t="str">
        <f>IF(OR(OR($D739="6x1",$D739="FF 6x1"),$D739="5x2"),"",IF($AB739&lt;&gt;$AB738,IF(IFERROR(INDEX(Cadastro!$F$5:$F$243,$AB739),"")="",0,IF(IFERROR(INDEX(Cadastro!$F$5:$F$243,$AB739),"")&gt;IFERROR(INDEX(Parâmetros!$B$39:$B$48,MATCH($E739,Parâmetros!$A$39:$A$48,0)),99),IFERROR(INDEX(Cadastro!$F$5:$F$243,$AB739),"")-IFERROR(INDEX(Parâmetros!$B$39:$B$48,MATCH($E739,Parâmetros!$A$39:$A$48,0)),99),0)),IF(AND($L739=0,OR(N($W738)&gt;=IFERROR(INDEX(Parâmetros!$B$39:$B$48,MATCH($E739,Parâmetros!$A$39:$A$48,0)),99),AND(N($X738)&gt;0,N($X738)&lt;IFERROR(INDEX(Parâmetros!$C$39:$C$48,MATCH($E739,Parâmetros!$A$39:$A$48,0)),0)))),N($X738)+1,0)))</f>
        <v/>
      </c>
      <c r="Y739" t="str">
        <f>IF($AC739&lt;&gt;"",IF($L739&gt;0,$AC739&amp;" · com apontamento",$AC739),IF($E739="Férias",IF($L739&gt;0,"Férias · com apontamento","Férias (cadastro)"),IF(($Z739+$AA739-1)&gt;Parâmetros!$E$16,"Férias / afastamento",IF(AND($D739="5x2",OR(WEEKDAY($F739,2)=6,WEEKDAY($F739,2)=7)),IF($L739&gt;0,"Folga trabalhada","Folga"),IF($L739&gt;0,"Trabalhado",IF(OR(OR($D739="6x1",$D739="FF 6x1"),$D739="5x2"),IF(AND(OR($D739="6x1",$D739="FF 6x1"),OR(WEEKDAY($F739,2)=6,WEEKDAY($F739,2)=7)),"Folga","Falta de registro"),IF(AND($AB739&lt;&gt;$AB738,IFERROR(INDEX(Cadastro!$F$5:$F$243,$AB739),"")=""),"Indeterminado (início da série)",IF($X739&gt;0,"Folga","Falta de registro"))))))))</f>
        <v>Trabalhado</v>
      </c>
      <c r="Z739" s="34">
        <f>IF(OR($L739&gt;0,$F739&gt;Parâmetros!$E$14),0,IF($A739&lt;&gt;$A738,1,N($Z738)+1))</f>
        <v>0</v>
      </c>
      <c r="AA739" s="34">
        <f>IF(OR($L739&gt;0,$F739&gt;Parâmetros!$E$14),0,IF(OR($A739&lt;&gt;$A740,$F740&gt;Parâmetros!$E$14),1,N($AA740)+1))</f>
        <v>0</v>
      </c>
      <c r="AB739" s="31">
        <f>IFERROR(MATCH($A739&amp;"|"&amp;TEXT(_xlfn.MAXIFS(Cadastro!$E$5:$E$243,Cadastro!$A$5:$A$243,$A739,Cadastro!$E$5:$E$243,"&lt;="&amp;$F739),"yyyymmdd"),Cadastro!$I$5:$I$243,0),"")</f>
        <v>110</v>
      </c>
      <c r="AC739" t="str">
        <f>IFERROR(_xlfn.SINGLE(INDEX(Exceções!$D$5:$D$203,MATCH($A739&amp;"|"&amp;$F739,Exceções!$F$5:$F$203,0))),"")</f>
        <v/>
      </c>
      <c r="AD739" t="str">
        <f>IF($AC739="","",IFERROR(_xlfn.SINGLE(INDEX(Exceções!$E$5:$E$203,MATCH($A739&amp;"|"&amp;$F739,Exceções!$F$5:$F$203,0))),""))</f>
        <v/>
      </c>
    </row>
    <row r="740" spans="1:30" ht="15" hidden="1" customHeight="1" x14ac:dyDescent="0.25">
      <c r="A740" s="31">
        <v>52397</v>
      </c>
      <c r="B740" s="17" t="s">
        <v>19</v>
      </c>
      <c r="C740" s="17" t="str">
        <f>IFERROR(INDEX(Cadastro!$C$5:$C$243,$AB740),"NÃO INFORMADO")</f>
        <v>CAL</v>
      </c>
      <c r="D740" s="17" t="str">
        <f>IFERROR(INDEX(Cadastro!$D$5:$D$243,$AB740),"")</f>
        <v>6x1</v>
      </c>
      <c r="E740" s="17" t="str">
        <f>IFERROR(INDEX(Cadastro!$G$5:$G$243,$AB740),"")</f>
        <v>6x1</v>
      </c>
      <c r="F740" s="29">
        <v>46310</v>
      </c>
      <c r="G740" s="32" t="str">
        <f t="shared" si="66"/>
        <v>qui</v>
      </c>
      <c r="H740" s="31" t="str">
        <f>IF($L740=0,"",_xlfn.MINIFS(Dados!$Q:$Q,Dados!$A:$A,$A740,Dados!$S:$S,$F740))</f>
        <v/>
      </c>
      <c r="I740" s="31" t="str">
        <f>IF($H740="","",_xlfn.MAXIFS(Dados!$R:$R,Dados!$A:$A,$A740,Dados!$S:$S,$F740))</f>
        <v/>
      </c>
      <c r="J740" s="32" t="str">
        <f>IF($D740&lt;&gt;"Folguista","",IFERROR(INDEX(Parâmetros!$D$52:$G$52,1,MIN(4,MAX(1,$W740))),""))</f>
        <v/>
      </c>
      <c r="K740" s="32" t="str">
        <f>IF(OR($AC740&lt;&gt;"",$Y740="Folga",$Y740="Folga trabalhada",$Y740="Férias (cadastro)",$Y740="Férias / afastamento",$Y740="Indeterminado (início da série)"),"",IF(OR($D740="6x1",$D740="FF 6x1"),IF(OR(WEEKDAY($F740,2)=6,WEEKDAY($F740,2)=7),"6x1 sáb/dom","6x1"),IF($D740="5x2","5x2",IF($H740="",IF($D740="Folguista",$J740,$E740),IF(OR($H740&gt;=Parâmetros!$E$18,$H740&lt;Parâmetros!$E$19),"C",IF($H740&lt;Parâmetros!$E$20,"A","B"))))))</f>
        <v/>
      </c>
      <c r="L740" s="30">
        <f>SUMIFS(Dados!$E:$E,Dados!$A:$A,$A740,Dados!$S:$S,$F740)</f>
        <v>0</v>
      </c>
      <c r="M740" s="30" t="str">
        <f>IFERROR(INDEX(Parâmetros!$E$6:$E$11,MATCH($K740,Parâmetros!$A$6:$A$11,0)),"")</f>
        <v/>
      </c>
      <c r="N740" s="33" t="str">
        <f t="shared" si="67"/>
        <v/>
      </c>
      <c r="O740" s="33">
        <f>Parâmetros!$E$13</f>
        <v>0.8</v>
      </c>
      <c r="P740" s="32" t="str">
        <f>IF(OR($M740="",$F740&gt;Parâmetros!$E$14),"Não","Sim")</f>
        <v>Não</v>
      </c>
      <c r="Q740" s="32" t="str">
        <f t="shared" si="68"/>
        <v/>
      </c>
      <c r="R740" s="32" t="str">
        <f t="shared" si="69"/>
        <v/>
      </c>
      <c r="S740" s="30" t="str">
        <f t="shared" si="70"/>
        <v/>
      </c>
      <c r="T740" s="32" t="str">
        <f>IF($Q740&lt;&gt;"Sim","",IF($N740&gt;Parâmetros!$E$15,"Sim","Não"))</f>
        <v/>
      </c>
      <c r="U740" s="17" t="str">
        <f t="shared" si="71"/>
        <v>Atestado</v>
      </c>
      <c r="V740" s="17" t="str">
        <f>IF($AC740&lt;&gt;"",IF($L740&gt;0,"ATENÇÃO · apontou em dia de "&amp;LOWER($AC740)&amp;" cadastrado","Exceção cadastrada · "&amp;$AC740)&amp;IF($AD740="",""," · "&amp;$AD740),IF($E740="Férias",IF($L740&gt;0,"ATENÇÃO · apontou estando de férias no cadastro","Férias no cadastro"),IF($Y740="Férias / afastamento","Afastamento · "&amp;($Z740+$AA740-1)&amp;" dias seguidos sem apontamento",IF($Y740="Folga trabalhada","ATENÇÃO · apontou em dia de folga da escala 5x2",IF($Y740="Folga",IF(AND($D740="5x2",OR(WEEKDAY($F740,2)=6,WEEKDAY($F740,2)=7)),"Folga de fim de semana da escala 5x2",IF(AND(OR($D740="6x1",$D740="FF 6x1"),WEEKDAY($F740,2)=6,FALSE()),"Folga de fim de semana · apontou no domingo anterior",IF(AND(OR($D740="6x1",$D740="FF 6x1"),WEEKDAY($F740,2)=7,AND($A740=$A739,$L739&gt;0)),"Folga de fim de semana · apontou no sábado",IF(AND(OR($D740="6x1",$D740="FF 6x1"),OR(WEEKDAY($F740,2)=6,WEEKDAY($F740,2)=7)),"Folga de fim de semana · sem apontamento no sábado nem no domingo","Folga prevista pelo ciclo")))),IF($Y740="Indeterminado (início da série)","Sem histórico anterior — informe o dia do ciclo no Cadastro",IF($Y740="Falta de registro",IF(OR(OR($D740="6x1",$D740="FF 6x1"),$D740="5x2"),"FALTA DE REGISTRO · dia útil da escala "&amp;$E740,"FALTA DE REGISTRO · dia "&amp;$W740&amp;" de "&amp;IFERROR(INDEX(Parâmetros!$B$39:$B$48,MATCH($E740,Parâmetros!$A$39:$A$48,0)),99)&amp;" do ciclo"),IF(OR($D740="6x1",$D740="FF 6x1"),IF(OR(AND(WEEKDAY($F740,2)=6,AND($A740=$A741,$L741&gt;0)),AND(WEEKDAY($F740,2)=7,AND($A740=$A739,$L739&gt;0))),"ATENÇÃO · apontou sábado e domingo no mesmo fim de semana",IF(OR(WEEKDAY($F740,2)=6,WEEKDAY($F740,2)=7),"Jornada de fim de semana do 6x1",IF(OR($H740&gt;=Parâmetros!$E$20,$H740&lt;Parâmetros!$E$19),"ATENÇÃO · 6x1 apontou fora do horário diurno","Jornada fixa do 6x1"))),IF($D740="5x2","Jornada fixa do 5x2",IF($D740="Folguista",IF($J740=$K740,"Evidência confirma sequência","DIVERGE · sequência "&amp;$J740&amp;" × evidência "&amp;$K740),IF($K740=$E740,"Evidência confirma cadastro","DIVERGE · cadastro "&amp;$E740&amp;" × evidência "&amp;$K740)))))))))))</f>
        <v>Exceção cadastrada · Atestado · O funcionario estava de atestado</v>
      </c>
      <c r="W740" s="34" t="str">
        <f>IF(OR(OR($D740="6x1",$D740="FF 6x1"),$D740="5x2"),"",IF($AB740&lt;&gt;$AB739,IF(IFERROR(INDEX(Cadastro!$F$5:$F$243,$AB740),"")="",IF($L740&gt;0,1,0),IF(IFERROR(INDEX(Cadastro!$F$5:$F$243,$AB740),"")&lt;=IFERROR(INDEX(Parâmetros!$B$39:$B$48,MATCH($E740,Parâmetros!$A$39:$A$48,0)),99),IFERROR(INDEX(Cadastro!$F$5:$F$243,$AB740),""),0)),IF($L740&gt;0,IF(N($X739)&gt;0,1,N($W739)+1),IF(AND($L740=0,OR(N($W739)&gt;=IFERROR(INDEX(Parâmetros!$B$39:$B$48,MATCH($E740,Parâmetros!$A$39:$A$48,0)),99),AND(N($X739)&gt;0,N($X739)&lt;IFERROR(INDEX(Parâmetros!$C$39:$C$48,MATCH($E740,Parâmetros!$A$39:$A$48,0)),0)))),0,N($W739)+1))))</f>
        <v/>
      </c>
      <c r="X740" s="34" t="str">
        <f>IF(OR(OR($D740="6x1",$D740="FF 6x1"),$D740="5x2"),"",IF($AB740&lt;&gt;$AB739,IF(IFERROR(INDEX(Cadastro!$F$5:$F$243,$AB740),"")="",0,IF(IFERROR(INDEX(Cadastro!$F$5:$F$243,$AB740),"")&gt;IFERROR(INDEX(Parâmetros!$B$39:$B$48,MATCH($E740,Parâmetros!$A$39:$A$48,0)),99),IFERROR(INDEX(Cadastro!$F$5:$F$243,$AB740),"")-IFERROR(INDEX(Parâmetros!$B$39:$B$48,MATCH($E740,Parâmetros!$A$39:$A$48,0)),99),0)),IF(AND($L740=0,OR(N($W739)&gt;=IFERROR(INDEX(Parâmetros!$B$39:$B$48,MATCH($E740,Parâmetros!$A$39:$A$48,0)),99),AND(N($X739)&gt;0,N($X739)&lt;IFERROR(INDEX(Parâmetros!$C$39:$C$48,MATCH($E740,Parâmetros!$A$39:$A$48,0)),0)))),N($X739)+1,0)))</f>
        <v/>
      </c>
      <c r="Y740" t="str">
        <f>IF($AC740&lt;&gt;"",IF($L740&gt;0,$AC740&amp;" · com apontamento",$AC740),IF($E740="Férias",IF($L740&gt;0,"Férias · com apontamento","Férias (cadastro)"),IF(($Z740+$AA740-1)&gt;Parâmetros!$E$16,"Férias / afastamento",IF(AND($D740="5x2",OR(WEEKDAY($F740,2)=6,WEEKDAY($F740,2)=7)),IF($L740&gt;0,"Folga trabalhada","Folga"),IF($L740&gt;0,"Trabalhado",IF(OR(OR($D740="6x1",$D740="FF 6x1"),$D740="5x2"),IF(AND(OR($D740="6x1",$D740="FF 6x1"),OR(WEEKDAY($F740,2)=6,WEEKDAY($F740,2)=7)),"Folga","Falta de registro"),IF(AND($AB740&lt;&gt;$AB739,IFERROR(INDEX(Cadastro!$F$5:$F$243,$AB740),"")=""),"Indeterminado (início da série)",IF($X740&gt;0,"Folga","Falta de registro"))))))))</f>
        <v>Atestado</v>
      </c>
      <c r="Z740" s="34">
        <f>IF(OR($L740&gt;0,$F740&gt;Parâmetros!$E$14),0,IF($A740&lt;&gt;$A739,1,N($Z739)+1))</f>
        <v>1</v>
      </c>
      <c r="AA740" s="34">
        <f>IF(OR($L740&gt;0,$F740&gt;Parâmetros!$E$14),0,IF(OR($A740&lt;&gt;$A741,$F741&gt;Parâmetros!$E$14),1,N($AA741)+1))</f>
        <v>1</v>
      </c>
      <c r="AB740" s="31">
        <f>IFERROR(MATCH($A740&amp;"|"&amp;TEXT(_xlfn.MAXIFS(Cadastro!$E$5:$E$243,Cadastro!$A$5:$A$243,$A740,Cadastro!$E$5:$E$243,"&lt;="&amp;$F740),"yyyymmdd"),Cadastro!$I$5:$I$243,0),"")</f>
        <v>110</v>
      </c>
      <c r="AC740" t="str">
        <f>IFERROR(_xlfn.SINGLE(INDEX(Exceções!$D$5:$D$203,MATCH($A740&amp;"|"&amp;$F740,Exceções!$F$5:$F$203,0))),"")</f>
        <v>Atestado</v>
      </c>
      <c r="AD740" t="str">
        <f>IF($AC740="","",IFERROR(_xlfn.SINGLE(INDEX(Exceções!$E$5:$E$203,MATCH($A740&amp;"|"&amp;$F740,Exceções!$F$5:$F$203,0))),""))</f>
        <v>O funcionario estava de atestado</v>
      </c>
    </row>
    <row r="741" spans="1:30" ht="15" hidden="1" customHeight="1" x14ac:dyDescent="0.25">
      <c r="A741" s="31">
        <v>52397</v>
      </c>
      <c r="B741" s="17" t="s">
        <v>19</v>
      </c>
      <c r="C741" s="17" t="str">
        <f>IFERROR(INDEX(Cadastro!$C$5:$C$243,$AB741),"NÃO INFORMADO")</f>
        <v>CAL</v>
      </c>
      <c r="D741" s="17" t="str">
        <f>IFERROR(INDEX(Cadastro!$D$5:$D$243,$AB741),"")</f>
        <v>6x1</v>
      </c>
      <c r="E741" s="17" t="str">
        <f>IFERROR(INDEX(Cadastro!$G$5:$G$243,$AB741),"")</f>
        <v>6x1</v>
      </c>
      <c r="F741" s="29">
        <v>46311</v>
      </c>
      <c r="G741" s="32" t="str">
        <f t="shared" si="66"/>
        <v>sex</v>
      </c>
      <c r="H741" s="31">
        <f>IF($L741=0,"",_xlfn.MINIFS(Dados!$Q:$Q,Dados!$A:$A,$A741,Dados!$S:$S,$F741))</f>
        <v>439</v>
      </c>
      <c r="I741" s="31">
        <f>IF($H741="","",_xlfn.MAXIFS(Dados!$R:$R,Dados!$A:$A,$A741,Dados!$S:$S,$F741))</f>
        <v>1003</v>
      </c>
      <c r="J741" s="32" t="str">
        <f>IF($D741&lt;&gt;"Folguista","",IFERROR(INDEX(Parâmetros!$D$52:$G$52,1,MIN(4,MAX(1,$W741))),""))</f>
        <v/>
      </c>
      <c r="K741" s="32" t="str">
        <f>IF(OR($AC741&lt;&gt;"",$Y741="Folga",$Y741="Folga trabalhada",$Y741="Férias (cadastro)",$Y741="Férias / afastamento",$Y741="Indeterminado (início da série)"),"",IF(OR($D741="6x1",$D741="FF 6x1"),IF(OR(WEEKDAY($F741,2)=6,WEEKDAY($F741,2)=7),"6x1 sáb/dom","6x1"),IF($D741="5x2","5x2",IF($H741="",IF($D741="Folguista",$J741,$E741),IF(OR($H741&gt;=Parâmetros!$E$18,$H741&lt;Parâmetros!$E$19),"C",IF($H741&lt;Parâmetros!$E$20,"A","B"))))))</f>
        <v>6x1</v>
      </c>
      <c r="L741" s="30">
        <f>SUMIFS(Dados!$E:$E,Dados!$A:$A,$A741,Dados!$S:$S,$F741)</f>
        <v>8.17</v>
      </c>
      <c r="M741" s="30">
        <f>IFERROR(INDEX(Parâmetros!$E$6:$E$11,MATCH($K741,Parâmetros!$A$6:$A$11,0)),"")</f>
        <v>8.8000000000000007</v>
      </c>
      <c r="N741" s="33">
        <f t="shared" si="67"/>
        <v>0.92840909090909085</v>
      </c>
      <c r="O741" s="33">
        <f>Parâmetros!$E$13</f>
        <v>0.8</v>
      </c>
      <c r="P741" s="32" t="str">
        <f>IF(OR($M741="",$F741&gt;Parâmetros!$E$14),"Não","Sim")</f>
        <v>Sim</v>
      </c>
      <c r="Q741" s="32" t="str">
        <f t="shared" si="68"/>
        <v>Sim</v>
      </c>
      <c r="R741" s="32" t="str">
        <f t="shared" si="69"/>
        <v>Sim</v>
      </c>
      <c r="S741" s="30">
        <f t="shared" si="70"/>
        <v>0</v>
      </c>
      <c r="T741" s="32" t="str">
        <f>IF($Q741&lt;&gt;"Sim","",IF($N741&gt;Parâmetros!$E$15,"Sim","Não"))</f>
        <v>Não</v>
      </c>
      <c r="U741" s="17" t="str">
        <f t="shared" si="71"/>
        <v>Na meta</v>
      </c>
      <c r="V741" s="17" t="str">
        <f>IF($AC741&lt;&gt;"",IF($L741&gt;0,"ATENÇÃO · apontou em dia de "&amp;LOWER($AC741)&amp;" cadastrado","Exceção cadastrada · "&amp;$AC741)&amp;IF($AD741="",""," · "&amp;$AD741),IF($E741="Férias",IF($L741&gt;0,"ATENÇÃO · apontou estando de férias no cadastro","Férias no cadastro"),IF($Y741="Férias / afastamento","Afastamento · "&amp;($Z741+$AA741-1)&amp;" dias seguidos sem apontamento",IF($Y741="Folga trabalhada","ATENÇÃO · apontou em dia de folga da escala 5x2",IF($Y741="Folga",IF(AND($D741="5x2",OR(WEEKDAY($F741,2)=6,WEEKDAY($F741,2)=7)),"Folga de fim de semana da escala 5x2",IF(AND(OR($D741="6x1",$D741="FF 6x1"),WEEKDAY($F741,2)=6,FALSE()),"Folga de fim de semana · apontou no domingo anterior",IF(AND(OR($D741="6x1",$D741="FF 6x1"),WEEKDAY($F741,2)=7,AND($A741=$A740,$L740&gt;0)),"Folga de fim de semana · apontou no sábado",IF(AND(OR($D741="6x1",$D741="FF 6x1"),OR(WEEKDAY($F741,2)=6,WEEKDAY($F741,2)=7)),"Folga de fim de semana · sem apontamento no sábado nem no domingo","Folga prevista pelo ciclo")))),IF($Y741="Indeterminado (início da série)","Sem histórico anterior — informe o dia do ciclo no Cadastro",IF($Y741="Falta de registro",IF(OR(OR($D741="6x1",$D741="FF 6x1"),$D741="5x2"),"FALTA DE REGISTRO · dia útil da escala "&amp;$E741,"FALTA DE REGISTRO · dia "&amp;$W741&amp;" de "&amp;IFERROR(INDEX(Parâmetros!$B$39:$B$48,MATCH($E741,Parâmetros!$A$39:$A$48,0)),99)&amp;" do ciclo"),IF(OR($D741="6x1",$D741="FF 6x1"),IF(OR(AND(WEEKDAY($F741,2)=6,AND($A741=$A742,$L742&gt;0)),AND(WEEKDAY($F741,2)=7,AND($A741=$A740,$L740&gt;0))),"ATENÇÃO · apontou sábado e domingo no mesmo fim de semana",IF(OR(WEEKDAY($F741,2)=6,WEEKDAY($F741,2)=7),"Jornada de fim de semana do 6x1",IF(OR($H741&gt;=Parâmetros!$E$20,$H741&lt;Parâmetros!$E$19),"ATENÇÃO · 6x1 apontou fora do horário diurno","Jornada fixa do 6x1"))),IF($D741="5x2","Jornada fixa do 5x2",IF($D741="Folguista",IF($J741=$K741,"Evidência confirma sequência","DIVERGE · sequência "&amp;$J741&amp;" × evidência "&amp;$K741),IF($K741=$E741,"Evidência confirma cadastro","DIVERGE · cadastro "&amp;$E741&amp;" × evidência "&amp;$K741)))))))))))</f>
        <v>Jornada fixa do 6x1</v>
      </c>
      <c r="W741" s="34" t="str">
        <f>IF(OR(OR($D741="6x1",$D741="FF 6x1"),$D741="5x2"),"",IF($AB741&lt;&gt;$AB740,IF(IFERROR(INDEX(Cadastro!$F$5:$F$243,$AB741),"")="",IF($L741&gt;0,1,0),IF(IFERROR(INDEX(Cadastro!$F$5:$F$243,$AB741),"")&lt;=IFERROR(INDEX(Parâmetros!$B$39:$B$48,MATCH($E741,Parâmetros!$A$39:$A$48,0)),99),IFERROR(INDEX(Cadastro!$F$5:$F$243,$AB741),""),0)),IF($L741&gt;0,IF(N($X740)&gt;0,1,N($W740)+1),IF(AND($L741=0,OR(N($W740)&gt;=IFERROR(INDEX(Parâmetros!$B$39:$B$48,MATCH($E741,Parâmetros!$A$39:$A$48,0)),99),AND(N($X740)&gt;0,N($X740)&lt;IFERROR(INDEX(Parâmetros!$C$39:$C$48,MATCH($E741,Parâmetros!$A$39:$A$48,0)),0)))),0,N($W740)+1))))</f>
        <v/>
      </c>
      <c r="X741" s="34" t="str">
        <f>IF(OR(OR($D741="6x1",$D741="FF 6x1"),$D741="5x2"),"",IF($AB741&lt;&gt;$AB740,IF(IFERROR(INDEX(Cadastro!$F$5:$F$243,$AB741),"")="",0,IF(IFERROR(INDEX(Cadastro!$F$5:$F$243,$AB741),"")&gt;IFERROR(INDEX(Parâmetros!$B$39:$B$48,MATCH($E741,Parâmetros!$A$39:$A$48,0)),99),IFERROR(INDEX(Cadastro!$F$5:$F$243,$AB741),"")-IFERROR(INDEX(Parâmetros!$B$39:$B$48,MATCH($E741,Parâmetros!$A$39:$A$48,0)),99),0)),IF(AND($L741=0,OR(N($W740)&gt;=IFERROR(INDEX(Parâmetros!$B$39:$B$48,MATCH($E741,Parâmetros!$A$39:$A$48,0)),99),AND(N($X740)&gt;0,N($X740)&lt;IFERROR(INDEX(Parâmetros!$C$39:$C$48,MATCH($E741,Parâmetros!$A$39:$A$48,0)),0)))),N($X740)+1,0)))</f>
        <v/>
      </c>
      <c r="Y741" t="str">
        <f>IF($AC741&lt;&gt;"",IF($L741&gt;0,$AC741&amp;" · com apontamento",$AC741),IF($E741="Férias",IF($L741&gt;0,"Férias · com apontamento","Férias (cadastro)"),IF(($Z741+$AA741-1)&gt;Parâmetros!$E$16,"Férias / afastamento",IF(AND($D741="5x2",OR(WEEKDAY($F741,2)=6,WEEKDAY($F741,2)=7)),IF($L741&gt;0,"Folga trabalhada","Folga"),IF($L741&gt;0,"Trabalhado",IF(OR(OR($D741="6x1",$D741="FF 6x1"),$D741="5x2"),IF(AND(OR($D741="6x1",$D741="FF 6x1"),OR(WEEKDAY($F741,2)=6,WEEKDAY($F741,2)=7)),"Folga","Falta de registro"),IF(AND($AB741&lt;&gt;$AB740,IFERROR(INDEX(Cadastro!$F$5:$F$243,$AB741),"")=""),"Indeterminado (início da série)",IF($X741&gt;0,"Folga","Falta de registro"))))))))</f>
        <v>Trabalhado</v>
      </c>
      <c r="Z741" s="34">
        <f>IF(OR($L741&gt;0,$F741&gt;Parâmetros!$E$14),0,IF($A741&lt;&gt;$A740,1,N($Z740)+1))</f>
        <v>0</v>
      </c>
      <c r="AA741" s="34">
        <f>IF(OR($L741&gt;0,$F741&gt;Parâmetros!$E$14),0,IF(OR($A741&lt;&gt;$A742,$F742&gt;Parâmetros!$E$14),1,N($AA742)+1))</f>
        <v>0</v>
      </c>
      <c r="AB741" s="31">
        <f>IFERROR(MATCH($A741&amp;"|"&amp;TEXT(_xlfn.MAXIFS(Cadastro!$E$5:$E$243,Cadastro!$A$5:$A$243,$A741,Cadastro!$E$5:$E$243,"&lt;="&amp;$F741),"yyyymmdd"),Cadastro!$I$5:$I$243,0),"")</f>
        <v>110</v>
      </c>
      <c r="AC741" t="str">
        <f>IFERROR(_xlfn.SINGLE(INDEX(Exceções!$D$5:$D$203,MATCH($A741&amp;"|"&amp;$F741,Exceções!$F$5:$F$203,0))),"")</f>
        <v/>
      </c>
      <c r="AD741" t="str">
        <f>IF($AC741="","",IFERROR(_xlfn.SINGLE(INDEX(Exceções!$E$5:$E$203,MATCH($A741&amp;"|"&amp;$F741,Exceções!$F$5:$F$203,0))),""))</f>
        <v/>
      </c>
    </row>
    <row r="742" spans="1:30" ht="15" hidden="1" customHeight="1" x14ac:dyDescent="0.25">
      <c r="A742" s="31">
        <v>52397</v>
      </c>
      <c r="B742" s="17" t="s">
        <v>19</v>
      </c>
      <c r="C742" s="17" t="str">
        <f>IFERROR(INDEX(Cadastro!$C$5:$C$243,$AB742),"NÃO INFORMADO")</f>
        <v>CAL</v>
      </c>
      <c r="D742" s="17" t="str">
        <f>IFERROR(INDEX(Cadastro!$D$5:$D$243,$AB742),"")</f>
        <v>6x1</v>
      </c>
      <c r="E742" s="17" t="str">
        <f>IFERROR(INDEX(Cadastro!$G$5:$G$243,$AB742),"")</f>
        <v>6x1</v>
      </c>
      <c r="F742" s="29">
        <v>46312</v>
      </c>
      <c r="G742" s="32" t="str">
        <f t="shared" si="66"/>
        <v>sáb</v>
      </c>
      <c r="H742" s="31">
        <f>IF($L742=0,"",_xlfn.MINIFS(Dados!$Q:$Q,Dados!$A:$A,$A742,Dados!$S:$S,$F742))</f>
        <v>435</v>
      </c>
      <c r="I742" s="31">
        <f>IF($H742="","",_xlfn.MAXIFS(Dados!$R:$R,Dados!$A:$A,$A742,Dados!$S:$S,$F742))</f>
        <v>926</v>
      </c>
      <c r="J742" s="32" t="str">
        <f>IF($D742&lt;&gt;"Folguista","",IFERROR(INDEX(Parâmetros!$D$52:$G$52,1,MIN(4,MAX(1,$W742))),""))</f>
        <v/>
      </c>
      <c r="K742" s="32" t="str">
        <f>IF(OR($AC742&lt;&gt;"",$Y742="Folga",$Y742="Folga trabalhada",$Y742="Férias (cadastro)",$Y742="Férias / afastamento",$Y742="Indeterminado (início da série)"),"",IF(OR($D742="6x1",$D742="FF 6x1"),IF(OR(WEEKDAY($F742,2)=6,WEEKDAY($F742,2)=7),"6x1 sáb/dom","6x1"),IF($D742="5x2","5x2",IF($H742="",IF($D742="Folguista",$J742,$E742),IF(OR($H742&gt;=Parâmetros!$E$18,$H742&lt;Parâmetros!$E$19),"C",IF($H742&lt;Parâmetros!$E$20,"A","B"))))))</f>
        <v>6x1 sáb/dom</v>
      </c>
      <c r="L742" s="30">
        <f>SUMIFS(Dados!$E:$E,Dados!$A:$A,$A742,Dados!$S:$S,$F742)</f>
        <v>6.82</v>
      </c>
      <c r="M742" s="30">
        <f>IFERROR(INDEX(Parâmetros!$E$6:$E$11,MATCH($K742,Parâmetros!$A$6:$A$11,0)),"")</f>
        <v>7.33</v>
      </c>
      <c r="N742" s="33">
        <f t="shared" si="67"/>
        <v>0.93042291950886769</v>
      </c>
      <c r="O742" s="33">
        <f>Parâmetros!$E$13</f>
        <v>0.8</v>
      </c>
      <c r="P742" s="32" t="str">
        <f>IF(OR($M742="",$F742&gt;Parâmetros!$E$14),"Não","Sim")</f>
        <v>Sim</v>
      </c>
      <c r="Q742" s="32" t="str">
        <f t="shared" si="68"/>
        <v>Sim</v>
      </c>
      <c r="R742" s="32" t="str">
        <f t="shared" si="69"/>
        <v>Sim</v>
      </c>
      <c r="S742" s="30">
        <f t="shared" si="70"/>
        <v>0</v>
      </c>
      <c r="T742" s="32" t="str">
        <f>IF($Q742&lt;&gt;"Sim","",IF($N742&gt;Parâmetros!$E$15,"Sim","Não"))</f>
        <v>Não</v>
      </c>
      <c r="U742" s="17" t="str">
        <f t="shared" si="71"/>
        <v>Na meta</v>
      </c>
      <c r="V742" s="17" t="str">
        <f>IF($AC742&lt;&gt;"",IF($L742&gt;0,"ATENÇÃO · apontou em dia de "&amp;LOWER($AC742)&amp;" cadastrado","Exceção cadastrada · "&amp;$AC742)&amp;IF($AD742="",""," · "&amp;$AD742),IF($E742="Férias",IF($L742&gt;0,"ATENÇÃO · apontou estando de férias no cadastro","Férias no cadastro"),IF($Y742="Férias / afastamento","Afastamento · "&amp;($Z742+$AA742-1)&amp;" dias seguidos sem apontamento",IF($Y742="Folga trabalhada","ATENÇÃO · apontou em dia de folga da escala 5x2",IF($Y742="Folga",IF(AND($D742="5x2",OR(WEEKDAY($F742,2)=6,WEEKDAY($F742,2)=7)),"Folga de fim de semana da escala 5x2",IF(AND(OR($D742="6x1",$D742="FF 6x1"),WEEKDAY($F742,2)=6,FALSE()),"Folga de fim de semana · apontou no domingo anterior",IF(AND(OR($D742="6x1",$D742="FF 6x1"),WEEKDAY($F742,2)=7,AND($A742=$A741,$L741&gt;0)),"Folga de fim de semana · apontou no sábado",IF(AND(OR($D742="6x1",$D742="FF 6x1"),OR(WEEKDAY($F742,2)=6,WEEKDAY($F742,2)=7)),"Folga de fim de semana · sem apontamento no sábado nem no domingo","Folga prevista pelo ciclo")))),IF($Y742="Indeterminado (início da série)","Sem histórico anterior — informe o dia do ciclo no Cadastro",IF($Y742="Falta de registro",IF(OR(OR($D742="6x1",$D742="FF 6x1"),$D742="5x2"),"FALTA DE REGISTRO · dia útil da escala "&amp;$E742,"FALTA DE REGISTRO · dia "&amp;$W742&amp;" de "&amp;IFERROR(INDEX(Parâmetros!$B$39:$B$48,MATCH($E742,Parâmetros!$A$39:$A$48,0)),99)&amp;" do ciclo"),IF(OR($D742="6x1",$D742="FF 6x1"),IF(OR(AND(WEEKDAY($F742,2)=6,AND($A742=$A743,$L743&gt;0)),AND(WEEKDAY($F742,2)=7,AND($A742=$A741,$L741&gt;0))),"ATENÇÃO · apontou sábado e domingo no mesmo fim de semana",IF(OR(WEEKDAY($F742,2)=6,WEEKDAY($F742,2)=7),"Jornada de fim de semana do 6x1",IF(OR($H742&gt;=Parâmetros!$E$20,$H742&lt;Parâmetros!$E$19),"ATENÇÃO · 6x1 apontou fora do horário diurno","Jornada fixa do 6x1"))),IF($D742="5x2","Jornada fixa do 5x2",IF($D742="Folguista",IF($J742=$K742,"Evidência confirma sequência","DIVERGE · sequência "&amp;$J742&amp;" × evidência "&amp;$K742),IF($K742=$E742,"Evidência confirma cadastro","DIVERGE · cadastro "&amp;$E742&amp;" × evidência "&amp;$K742)))))))))))</f>
        <v>Jornada de fim de semana do 6x1</v>
      </c>
      <c r="W742" s="34" t="str">
        <f>IF(OR(OR($D742="6x1",$D742="FF 6x1"),$D742="5x2"),"",IF($AB742&lt;&gt;$AB741,IF(IFERROR(INDEX(Cadastro!$F$5:$F$243,$AB742),"")="",IF($L742&gt;0,1,0),IF(IFERROR(INDEX(Cadastro!$F$5:$F$243,$AB742),"")&lt;=IFERROR(INDEX(Parâmetros!$B$39:$B$48,MATCH($E742,Parâmetros!$A$39:$A$48,0)),99),IFERROR(INDEX(Cadastro!$F$5:$F$243,$AB742),""),0)),IF($L742&gt;0,IF(N($X741)&gt;0,1,N($W741)+1),IF(AND($L742=0,OR(N($W741)&gt;=IFERROR(INDEX(Parâmetros!$B$39:$B$48,MATCH($E742,Parâmetros!$A$39:$A$48,0)),99),AND(N($X741)&gt;0,N($X741)&lt;IFERROR(INDEX(Parâmetros!$C$39:$C$48,MATCH($E742,Parâmetros!$A$39:$A$48,0)),0)))),0,N($W741)+1))))</f>
        <v/>
      </c>
      <c r="X742" s="34" t="str">
        <f>IF(OR(OR($D742="6x1",$D742="FF 6x1"),$D742="5x2"),"",IF($AB742&lt;&gt;$AB741,IF(IFERROR(INDEX(Cadastro!$F$5:$F$243,$AB742),"")="",0,IF(IFERROR(INDEX(Cadastro!$F$5:$F$243,$AB742),"")&gt;IFERROR(INDEX(Parâmetros!$B$39:$B$48,MATCH($E742,Parâmetros!$A$39:$A$48,0)),99),IFERROR(INDEX(Cadastro!$F$5:$F$243,$AB742),"")-IFERROR(INDEX(Parâmetros!$B$39:$B$48,MATCH($E742,Parâmetros!$A$39:$A$48,0)),99),0)),IF(AND($L742=0,OR(N($W741)&gt;=IFERROR(INDEX(Parâmetros!$B$39:$B$48,MATCH($E742,Parâmetros!$A$39:$A$48,0)),99),AND(N($X741)&gt;0,N($X741)&lt;IFERROR(INDEX(Parâmetros!$C$39:$C$48,MATCH($E742,Parâmetros!$A$39:$A$48,0)),0)))),N($X741)+1,0)))</f>
        <v/>
      </c>
      <c r="Y742" t="str">
        <f>IF($AC742&lt;&gt;"",IF($L742&gt;0,$AC742&amp;" · com apontamento",$AC742),IF($E742="Férias",IF($L742&gt;0,"Férias · com apontamento","Férias (cadastro)"),IF(($Z742+$AA742-1)&gt;Parâmetros!$E$16,"Férias / afastamento",IF(AND($D742="5x2",OR(WEEKDAY($F742,2)=6,WEEKDAY($F742,2)=7)),IF($L742&gt;0,"Folga trabalhada","Folga"),IF($L742&gt;0,"Trabalhado",IF(OR(OR($D742="6x1",$D742="FF 6x1"),$D742="5x2"),IF(AND(OR($D742="6x1",$D742="FF 6x1"),OR(WEEKDAY($F742,2)=6,WEEKDAY($F742,2)=7)),"Folga","Falta de registro"),IF(AND($AB742&lt;&gt;$AB741,IFERROR(INDEX(Cadastro!$F$5:$F$243,$AB742),"")=""),"Indeterminado (início da série)",IF($X742&gt;0,"Folga","Falta de registro"))))))))</f>
        <v>Trabalhado</v>
      </c>
      <c r="Z742" s="34">
        <f>IF(OR($L742&gt;0,$F742&gt;Parâmetros!$E$14),0,IF($A742&lt;&gt;$A741,1,N($Z741)+1))</f>
        <v>0</v>
      </c>
      <c r="AA742" s="34">
        <f>IF(OR($L742&gt;0,$F742&gt;Parâmetros!$E$14),0,IF(OR($A742&lt;&gt;$A743,$F743&gt;Parâmetros!$E$14),1,N($AA743)+1))</f>
        <v>0</v>
      </c>
      <c r="AB742" s="31">
        <f>IFERROR(MATCH($A742&amp;"|"&amp;TEXT(_xlfn.MAXIFS(Cadastro!$E$5:$E$243,Cadastro!$A$5:$A$243,$A742,Cadastro!$E$5:$E$243,"&lt;="&amp;$F742),"yyyymmdd"),Cadastro!$I$5:$I$243,0),"")</f>
        <v>110</v>
      </c>
      <c r="AC742" t="str">
        <f>IFERROR(_xlfn.SINGLE(INDEX(Exceções!$D$5:$D$203,MATCH($A742&amp;"|"&amp;$F742,Exceções!$F$5:$F$203,0))),"")</f>
        <v/>
      </c>
      <c r="AD742" t="str">
        <f>IF($AC742="","",IFERROR(_xlfn.SINGLE(INDEX(Exceções!$E$5:$E$203,MATCH($A742&amp;"|"&amp;$F742,Exceções!$F$5:$F$203,0))),""))</f>
        <v/>
      </c>
    </row>
    <row r="743" spans="1:30" ht="15" hidden="1" customHeight="1" x14ac:dyDescent="0.25">
      <c r="A743" s="31">
        <v>52397</v>
      </c>
      <c r="B743" s="17" t="s">
        <v>19</v>
      </c>
      <c r="C743" s="17" t="str">
        <f>IFERROR(INDEX(Cadastro!$C$5:$C$243,$AB743),"NÃO INFORMADO")</f>
        <v>CAL</v>
      </c>
      <c r="D743" s="17" t="str">
        <f>IFERROR(INDEX(Cadastro!$D$5:$D$243,$AB743),"")</f>
        <v>6x1</v>
      </c>
      <c r="E743" s="17" t="str">
        <f>IFERROR(INDEX(Cadastro!$G$5:$G$243,$AB743),"")</f>
        <v>6x1</v>
      </c>
      <c r="F743" s="29">
        <v>46313</v>
      </c>
      <c r="G743" s="32" t="str">
        <f t="shared" si="66"/>
        <v>dom</v>
      </c>
      <c r="H743" s="31" t="str">
        <f>IF($L743=0,"",_xlfn.MINIFS(Dados!$Q:$Q,Dados!$A:$A,$A743,Dados!$S:$S,$F743))</f>
        <v/>
      </c>
      <c r="I743" s="31" t="str">
        <f>IF($H743="","",_xlfn.MAXIFS(Dados!$R:$R,Dados!$A:$A,$A743,Dados!$S:$S,$F743))</f>
        <v/>
      </c>
      <c r="J743" s="32" t="str">
        <f>IF($D743&lt;&gt;"Folguista","",IFERROR(INDEX(Parâmetros!$D$52:$G$52,1,MIN(4,MAX(1,$W743))),""))</f>
        <v/>
      </c>
      <c r="K743" s="32" t="str">
        <f>IF(OR($AC743&lt;&gt;"",$Y743="Folga",$Y743="Folga trabalhada",$Y743="Férias (cadastro)",$Y743="Férias / afastamento",$Y743="Indeterminado (início da série)"),"",IF(OR($D743="6x1",$D743="FF 6x1"),IF(OR(WEEKDAY($F743,2)=6,WEEKDAY($F743,2)=7),"6x1 sáb/dom","6x1"),IF($D743="5x2","5x2",IF($H743="",IF($D743="Folguista",$J743,$E743),IF(OR($H743&gt;=Parâmetros!$E$18,$H743&lt;Parâmetros!$E$19),"C",IF($H743&lt;Parâmetros!$E$20,"A","B"))))))</f>
        <v/>
      </c>
      <c r="L743" s="30">
        <f>SUMIFS(Dados!$E:$E,Dados!$A:$A,$A743,Dados!$S:$S,$F743)</f>
        <v>0</v>
      </c>
      <c r="M743" s="30" t="str">
        <f>IFERROR(INDEX(Parâmetros!$E$6:$E$11,MATCH($K743,Parâmetros!$A$6:$A$11,0)),"")</f>
        <v/>
      </c>
      <c r="N743" s="33" t="str">
        <f t="shared" si="67"/>
        <v/>
      </c>
      <c r="O743" s="33">
        <f>Parâmetros!$E$13</f>
        <v>0.8</v>
      </c>
      <c r="P743" s="32" t="str">
        <f>IF(OR($M743="",$F743&gt;Parâmetros!$E$14),"Não","Sim")</f>
        <v>Não</v>
      </c>
      <c r="Q743" s="32" t="str">
        <f t="shared" si="68"/>
        <v/>
      </c>
      <c r="R743" s="32" t="str">
        <f t="shared" si="69"/>
        <v/>
      </c>
      <c r="S743" s="30" t="str">
        <f t="shared" si="70"/>
        <v/>
      </c>
      <c r="T743" s="32" t="str">
        <f>IF($Q743&lt;&gt;"Sim","",IF($N743&gt;Parâmetros!$E$15,"Sim","Não"))</f>
        <v/>
      </c>
      <c r="U743" s="17" t="str">
        <f t="shared" si="71"/>
        <v>Folga</v>
      </c>
      <c r="V743" s="17" t="str">
        <f>IF($AC743&lt;&gt;"",IF($L743&gt;0,"ATENÇÃO · apontou em dia de "&amp;LOWER($AC743)&amp;" cadastrado","Exceção cadastrada · "&amp;$AC743)&amp;IF($AD743="",""," · "&amp;$AD743),IF($E743="Férias",IF($L743&gt;0,"ATENÇÃO · apontou estando de férias no cadastro","Férias no cadastro"),IF($Y743="Férias / afastamento","Afastamento · "&amp;($Z743+$AA743-1)&amp;" dias seguidos sem apontamento",IF($Y743="Folga trabalhada","ATENÇÃO · apontou em dia de folga da escala 5x2",IF($Y743="Folga",IF(AND($D743="5x2",OR(WEEKDAY($F743,2)=6,WEEKDAY($F743,2)=7)),"Folga de fim de semana da escala 5x2",IF(AND(OR($D743="6x1",$D743="FF 6x1"),WEEKDAY($F743,2)=6,FALSE()),"Folga de fim de semana · apontou no domingo anterior",IF(AND(OR($D743="6x1",$D743="FF 6x1"),WEEKDAY($F743,2)=7,AND($A743=$A742,$L742&gt;0)),"Folga de fim de semana · apontou no sábado",IF(AND(OR($D743="6x1",$D743="FF 6x1"),OR(WEEKDAY($F743,2)=6,WEEKDAY($F743,2)=7)),"Folga de fim de semana · sem apontamento no sábado nem no domingo","Folga prevista pelo ciclo")))),IF($Y743="Indeterminado (início da série)","Sem histórico anterior — informe o dia do ciclo no Cadastro",IF($Y743="Falta de registro",IF(OR(OR($D743="6x1",$D743="FF 6x1"),$D743="5x2"),"FALTA DE REGISTRO · dia útil da escala "&amp;$E743,"FALTA DE REGISTRO · dia "&amp;$W743&amp;" de "&amp;IFERROR(INDEX(Parâmetros!$B$39:$B$48,MATCH($E743,Parâmetros!$A$39:$A$48,0)),99)&amp;" do ciclo"),IF(OR($D743="6x1",$D743="FF 6x1"),IF(OR(AND(WEEKDAY($F743,2)=6,AND($A743=$A744,$L744&gt;0)),AND(WEEKDAY($F743,2)=7,AND($A743=$A742,$L742&gt;0))),"ATENÇÃO · apontou sábado e domingo no mesmo fim de semana",IF(OR(WEEKDAY($F743,2)=6,WEEKDAY($F743,2)=7),"Jornada de fim de semana do 6x1",IF(OR($H743&gt;=Parâmetros!$E$20,$H743&lt;Parâmetros!$E$19),"ATENÇÃO · 6x1 apontou fora do horário diurno","Jornada fixa do 6x1"))),IF($D743="5x2","Jornada fixa do 5x2",IF($D743="Folguista",IF($J743=$K743,"Evidência confirma sequência","DIVERGE · sequência "&amp;$J743&amp;" × evidência "&amp;$K743),IF($K743=$E743,"Evidência confirma cadastro","DIVERGE · cadastro "&amp;$E743&amp;" × evidência "&amp;$K743)))))))))))</f>
        <v>Folga de fim de semana · apontou no sábado</v>
      </c>
      <c r="W743" s="34" t="str">
        <f>IF(OR(OR($D743="6x1",$D743="FF 6x1"),$D743="5x2"),"",IF($AB743&lt;&gt;$AB742,IF(IFERROR(INDEX(Cadastro!$F$5:$F$243,$AB743),"")="",IF($L743&gt;0,1,0),IF(IFERROR(INDEX(Cadastro!$F$5:$F$243,$AB743),"")&lt;=IFERROR(INDEX(Parâmetros!$B$39:$B$48,MATCH($E743,Parâmetros!$A$39:$A$48,0)),99),IFERROR(INDEX(Cadastro!$F$5:$F$243,$AB743),""),0)),IF($L743&gt;0,IF(N($X742)&gt;0,1,N($W742)+1),IF(AND($L743=0,OR(N($W742)&gt;=IFERROR(INDEX(Parâmetros!$B$39:$B$48,MATCH($E743,Parâmetros!$A$39:$A$48,0)),99),AND(N($X742)&gt;0,N($X742)&lt;IFERROR(INDEX(Parâmetros!$C$39:$C$48,MATCH($E743,Parâmetros!$A$39:$A$48,0)),0)))),0,N($W742)+1))))</f>
        <v/>
      </c>
      <c r="X743" s="34" t="str">
        <f>IF(OR(OR($D743="6x1",$D743="FF 6x1"),$D743="5x2"),"",IF($AB743&lt;&gt;$AB742,IF(IFERROR(INDEX(Cadastro!$F$5:$F$243,$AB743),"")="",0,IF(IFERROR(INDEX(Cadastro!$F$5:$F$243,$AB743),"")&gt;IFERROR(INDEX(Parâmetros!$B$39:$B$48,MATCH($E743,Parâmetros!$A$39:$A$48,0)),99),IFERROR(INDEX(Cadastro!$F$5:$F$243,$AB743),"")-IFERROR(INDEX(Parâmetros!$B$39:$B$48,MATCH($E743,Parâmetros!$A$39:$A$48,0)),99),0)),IF(AND($L743=0,OR(N($W742)&gt;=IFERROR(INDEX(Parâmetros!$B$39:$B$48,MATCH($E743,Parâmetros!$A$39:$A$48,0)),99),AND(N($X742)&gt;0,N($X742)&lt;IFERROR(INDEX(Parâmetros!$C$39:$C$48,MATCH($E743,Parâmetros!$A$39:$A$48,0)),0)))),N($X742)+1,0)))</f>
        <v/>
      </c>
      <c r="Y743" t="str">
        <f>IF($AC743&lt;&gt;"",IF($L743&gt;0,$AC743&amp;" · com apontamento",$AC743),IF($E743="Férias",IF($L743&gt;0,"Férias · com apontamento","Férias (cadastro)"),IF(($Z743+$AA743-1)&gt;Parâmetros!$E$16,"Férias / afastamento",IF(AND($D743="5x2",OR(WEEKDAY($F743,2)=6,WEEKDAY($F743,2)=7)),IF($L743&gt;0,"Folga trabalhada","Folga"),IF($L743&gt;0,"Trabalhado",IF(OR(OR($D743="6x1",$D743="FF 6x1"),$D743="5x2"),IF(AND(OR($D743="6x1",$D743="FF 6x1"),OR(WEEKDAY($F743,2)=6,WEEKDAY($F743,2)=7)),"Folga","Falta de registro"),IF(AND($AB743&lt;&gt;$AB742,IFERROR(INDEX(Cadastro!$F$5:$F$243,$AB743),"")=""),"Indeterminado (início da série)",IF($X743&gt;0,"Folga","Falta de registro"))))))))</f>
        <v>Folga</v>
      </c>
      <c r="Z743" s="34">
        <f>IF(OR($L743&gt;0,$F743&gt;Parâmetros!$E$14),0,IF($A743&lt;&gt;$A742,1,N($Z742)+1))</f>
        <v>1</v>
      </c>
      <c r="AA743" s="34">
        <f>IF(OR($L743&gt;0,$F743&gt;Parâmetros!$E$14),0,IF(OR($A743&lt;&gt;$A744,$F744&gt;Parâmetros!$E$14),1,N($AA744)+1))</f>
        <v>1</v>
      </c>
      <c r="AB743" s="31">
        <f>IFERROR(MATCH($A743&amp;"|"&amp;TEXT(_xlfn.MAXIFS(Cadastro!$E$5:$E$243,Cadastro!$A$5:$A$243,$A743,Cadastro!$E$5:$E$243,"&lt;="&amp;$F743),"yyyymmdd"),Cadastro!$I$5:$I$243,0),"")</f>
        <v>110</v>
      </c>
      <c r="AC743" t="str">
        <f>IFERROR(_xlfn.SINGLE(INDEX(Exceções!$D$5:$D$203,MATCH($A743&amp;"|"&amp;$F743,Exceções!$F$5:$F$203,0))),"")</f>
        <v/>
      </c>
      <c r="AD743" t="str">
        <f>IF($AC743="","",IFERROR(_xlfn.SINGLE(INDEX(Exceções!$E$5:$E$203,MATCH($A743&amp;"|"&amp;$F743,Exceções!$F$5:$F$203,0))),""))</f>
        <v/>
      </c>
    </row>
    <row r="744" spans="1:30" ht="15" hidden="1" customHeight="1" x14ac:dyDescent="0.25">
      <c r="A744" s="31">
        <v>52397</v>
      </c>
      <c r="B744" s="17" t="s">
        <v>19</v>
      </c>
      <c r="C744" s="17" t="str">
        <f>IFERROR(INDEX(Cadastro!$C$5:$C$243,$AB744),"NÃO INFORMADO")</f>
        <v>CAL</v>
      </c>
      <c r="D744" s="17" t="str">
        <f>IFERROR(INDEX(Cadastro!$D$5:$D$243,$AB744),"")</f>
        <v>6x1</v>
      </c>
      <c r="E744" s="17" t="str">
        <f>IFERROR(INDEX(Cadastro!$G$5:$G$243,$AB744),"")</f>
        <v>6x1</v>
      </c>
      <c r="F744" s="29">
        <v>46314</v>
      </c>
      <c r="G744" s="32" t="str">
        <f t="shared" si="66"/>
        <v>seg</v>
      </c>
      <c r="H744" s="31">
        <f>IF($L744=0,"",_xlfn.MINIFS(Dados!$Q:$Q,Dados!$A:$A,$A744,Dados!$S:$S,$F744))</f>
        <v>436</v>
      </c>
      <c r="I744" s="31">
        <f>IF($H744="","",_xlfn.MAXIFS(Dados!$R:$R,Dados!$A:$A,$A744,Dados!$S:$S,$F744))</f>
        <v>994</v>
      </c>
      <c r="J744" s="32" t="str">
        <f>IF($D744&lt;&gt;"Folguista","",IFERROR(INDEX(Parâmetros!$D$52:$G$52,1,MIN(4,MAX(1,$W744))),""))</f>
        <v/>
      </c>
      <c r="K744" s="32" t="str">
        <f>IF(OR($AC744&lt;&gt;"",$Y744="Folga",$Y744="Folga trabalhada",$Y744="Férias (cadastro)",$Y744="Férias / afastamento",$Y744="Indeterminado (início da série)"),"",IF(OR($D744="6x1",$D744="FF 6x1"),IF(OR(WEEKDAY($F744,2)=6,WEEKDAY($F744,2)=7),"6x1 sáb/dom","6x1"),IF($D744="5x2","5x2",IF($H744="",IF($D744="Folguista",$J744,$E744),IF(OR($H744&gt;=Parâmetros!$E$18,$H744&lt;Parâmetros!$E$19),"C",IF($H744&lt;Parâmetros!$E$20,"A","B"))))))</f>
        <v>6x1</v>
      </c>
      <c r="L744" s="30">
        <f>SUMIFS(Dados!$E:$E,Dados!$A:$A,$A744,Dados!$S:$S,$F744)</f>
        <v>7.8</v>
      </c>
      <c r="M744" s="30">
        <f>IFERROR(INDEX(Parâmetros!$E$6:$E$11,MATCH($K744,Parâmetros!$A$6:$A$11,0)),"")</f>
        <v>8.8000000000000007</v>
      </c>
      <c r="N744" s="33">
        <f t="shared" si="67"/>
        <v>0.88636363636363624</v>
      </c>
      <c r="O744" s="33">
        <f>Parâmetros!$E$13</f>
        <v>0.8</v>
      </c>
      <c r="P744" s="32" t="str">
        <f>IF(OR($M744="",$F744&gt;Parâmetros!$E$14),"Não","Sim")</f>
        <v>Sim</v>
      </c>
      <c r="Q744" s="32" t="str">
        <f t="shared" si="68"/>
        <v>Sim</v>
      </c>
      <c r="R744" s="32" t="str">
        <f t="shared" si="69"/>
        <v>Sim</v>
      </c>
      <c r="S744" s="30">
        <f t="shared" si="70"/>
        <v>0</v>
      </c>
      <c r="T744" s="32" t="str">
        <f>IF($Q744&lt;&gt;"Sim","",IF($N744&gt;Parâmetros!$E$15,"Sim","Não"))</f>
        <v>Não</v>
      </c>
      <c r="U744" s="17" t="str">
        <f t="shared" si="71"/>
        <v>Na meta</v>
      </c>
      <c r="V744" s="17" t="str">
        <f>IF($AC744&lt;&gt;"",IF($L744&gt;0,"ATENÇÃO · apontou em dia de "&amp;LOWER($AC744)&amp;" cadastrado","Exceção cadastrada · "&amp;$AC744)&amp;IF($AD744="",""," · "&amp;$AD744),IF($E744="Férias",IF($L744&gt;0,"ATENÇÃO · apontou estando de férias no cadastro","Férias no cadastro"),IF($Y744="Férias / afastamento","Afastamento · "&amp;($Z744+$AA744-1)&amp;" dias seguidos sem apontamento",IF($Y744="Folga trabalhada","ATENÇÃO · apontou em dia de folga da escala 5x2",IF($Y744="Folga",IF(AND($D744="5x2",OR(WEEKDAY($F744,2)=6,WEEKDAY($F744,2)=7)),"Folga de fim de semana da escala 5x2",IF(AND(OR($D744="6x1",$D744="FF 6x1"),WEEKDAY($F744,2)=6,FALSE()),"Folga de fim de semana · apontou no domingo anterior",IF(AND(OR($D744="6x1",$D744="FF 6x1"),WEEKDAY($F744,2)=7,AND($A744=$A743,$L743&gt;0)),"Folga de fim de semana · apontou no sábado",IF(AND(OR($D744="6x1",$D744="FF 6x1"),OR(WEEKDAY($F744,2)=6,WEEKDAY($F744,2)=7)),"Folga de fim de semana · sem apontamento no sábado nem no domingo","Folga prevista pelo ciclo")))),IF($Y744="Indeterminado (início da série)","Sem histórico anterior — informe o dia do ciclo no Cadastro",IF($Y744="Falta de registro",IF(OR(OR($D744="6x1",$D744="FF 6x1"),$D744="5x2"),"FALTA DE REGISTRO · dia útil da escala "&amp;$E744,"FALTA DE REGISTRO · dia "&amp;$W744&amp;" de "&amp;IFERROR(INDEX(Parâmetros!$B$39:$B$48,MATCH($E744,Parâmetros!$A$39:$A$48,0)),99)&amp;" do ciclo"),IF(OR($D744="6x1",$D744="FF 6x1"),IF(OR(AND(WEEKDAY($F744,2)=6,AND($A744=$A745,$L745&gt;0)),AND(WEEKDAY($F744,2)=7,AND($A744=$A743,$L743&gt;0))),"ATENÇÃO · apontou sábado e domingo no mesmo fim de semana",IF(OR(WEEKDAY($F744,2)=6,WEEKDAY($F744,2)=7),"Jornada de fim de semana do 6x1",IF(OR($H744&gt;=Parâmetros!$E$20,$H744&lt;Parâmetros!$E$19),"ATENÇÃO · 6x1 apontou fora do horário diurno","Jornada fixa do 6x1"))),IF($D744="5x2","Jornada fixa do 5x2",IF($D744="Folguista",IF($J744=$K744,"Evidência confirma sequência","DIVERGE · sequência "&amp;$J744&amp;" × evidência "&amp;$K744),IF($K744=$E744,"Evidência confirma cadastro","DIVERGE · cadastro "&amp;$E744&amp;" × evidência "&amp;$K744)))))))))))</f>
        <v>Jornada fixa do 6x1</v>
      </c>
      <c r="W744" s="34" t="str">
        <f>IF(OR(OR($D744="6x1",$D744="FF 6x1"),$D744="5x2"),"",IF($AB744&lt;&gt;$AB743,IF(IFERROR(INDEX(Cadastro!$F$5:$F$243,$AB744),"")="",IF($L744&gt;0,1,0),IF(IFERROR(INDEX(Cadastro!$F$5:$F$243,$AB744),"")&lt;=IFERROR(INDEX(Parâmetros!$B$39:$B$48,MATCH($E744,Parâmetros!$A$39:$A$48,0)),99),IFERROR(INDEX(Cadastro!$F$5:$F$243,$AB744),""),0)),IF($L744&gt;0,IF(N($X743)&gt;0,1,N($W743)+1),IF(AND($L744=0,OR(N($W743)&gt;=IFERROR(INDEX(Parâmetros!$B$39:$B$48,MATCH($E744,Parâmetros!$A$39:$A$48,0)),99),AND(N($X743)&gt;0,N($X743)&lt;IFERROR(INDEX(Parâmetros!$C$39:$C$48,MATCH($E744,Parâmetros!$A$39:$A$48,0)),0)))),0,N($W743)+1))))</f>
        <v/>
      </c>
      <c r="X744" s="34" t="str">
        <f>IF(OR(OR($D744="6x1",$D744="FF 6x1"),$D744="5x2"),"",IF($AB744&lt;&gt;$AB743,IF(IFERROR(INDEX(Cadastro!$F$5:$F$243,$AB744),"")="",0,IF(IFERROR(INDEX(Cadastro!$F$5:$F$243,$AB744),"")&gt;IFERROR(INDEX(Parâmetros!$B$39:$B$48,MATCH($E744,Parâmetros!$A$39:$A$48,0)),99),IFERROR(INDEX(Cadastro!$F$5:$F$243,$AB744),"")-IFERROR(INDEX(Parâmetros!$B$39:$B$48,MATCH($E744,Parâmetros!$A$39:$A$48,0)),99),0)),IF(AND($L744=0,OR(N($W743)&gt;=IFERROR(INDEX(Parâmetros!$B$39:$B$48,MATCH($E744,Parâmetros!$A$39:$A$48,0)),99),AND(N($X743)&gt;0,N($X743)&lt;IFERROR(INDEX(Parâmetros!$C$39:$C$48,MATCH($E744,Parâmetros!$A$39:$A$48,0)),0)))),N($X743)+1,0)))</f>
        <v/>
      </c>
      <c r="Y744" t="str">
        <f>IF($AC744&lt;&gt;"",IF($L744&gt;0,$AC744&amp;" · com apontamento",$AC744),IF($E744="Férias",IF($L744&gt;0,"Férias · com apontamento","Férias (cadastro)"),IF(($Z744+$AA744-1)&gt;Parâmetros!$E$16,"Férias / afastamento",IF(AND($D744="5x2",OR(WEEKDAY($F744,2)=6,WEEKDAY($F744,2)=7)),IF($L744&gt;0,"Folga trabalhada","Folga"),IF($L744&gt;0,"Trabalhado",IF(OR(OR($D744="6x1",$D744="FF 6x1"),$D744="5x2"),IF(AND(OR($D744="6x1",$D744="FF 6x1"),OR(WEEKDAY($F744,2)=6,WEEKDAY($F744,2)=7)),"Folga","Falta de registro"),IF(AND($AB744&lt;&gt;$AB743,IFERROR(INDEX(Cadastro!$F$5:$F$243,$AB744),"")=""),"Indeterminado (início da série)",IF($X744&gt;0,"Folga","Falta de registro"))))))))</f>
        <v>Trabalhado</v>
      </c>
      <c r="Z744" s="34">
        <f>IF(OR($L744&gt;0,$F744&gt;Parâmetros!$E$14),0,IF($A744&lt;&gt;$A743,1,N($Z743)+1))</f>
        <v>0</v>
      </c>
      <c r="AA744" s="34">
        <f>IF(OR($L744&gt;0,$F744&gt;Parâmetros!$E$14),0,IF(OR($A744&lt;&gt;$A745,$F745&gt;Parâmetros!$E$14),1,N($AA745)+1))</f>
        <v>0</v>
      </c>
      <c r="AB744" s="31">
        <f>IFERROR(MATCH($A744&amp;"|"&amp;TEXT(_xlfn.MAXIFS(Cadastro!$E$5:$E$243,Cadastro!$A$5:$A$243,$A744,Cadastro!$E$5:$E$243,"&lt;="&amp;$F744),"yyyymmdd"),Cadastro!$I$5:$I$243,0),"")</f>
        <v>110</v>
      </c>
      <c r="AC744" t="str">
        <f>IFERROR(_xlfn.SINGLE(INDEX(Exceções!$D$5:$D$203,MATCH($A744&amp;"|"&amp;$F744,Exceções!$F$5:$F$203,0))),"")</f>
        <v/>
      </c>
      <c r="AD744" t="str">
        <f>IF($AC744="","",IFERROR(_xlfn.SINGLE(INDEX(Exceções!$E$5:$E$203,MATCH($A744&amp;"|"&amp;$F744,Exceções!$F$5:$F$203,0))),""))</f>
        <v/>
      </c>
    </row>
    <row r="745" spans="1:30" ht="15" hidden="1" customHeight="1" x14ac:dyDescent="0.25">
      <c r="A745" s="31">
        <v>52397</v>
      </c>
      <c r="B745" s="17" t="s">
        <v>19</v>
      </c>
      <c r="C745" s="17" t="str">
        <f>IFERROR(INDEX(Cadastro!$C$5:$C$243,$AB745),"NÃO INFORMADO")</f>
        <v>CAL</v>
      </c>
      <c r="D745" s="17" t="str">
        <f>IFERROR(INDEX(Cadastro!$D$5:$D$243,$AB745),"")</f>
        <v>6x1</v>
      </c>
      <c r="E745" s="17" t="str">
        <f>IFERROR(INDEX(Cadastro!$G$5:$G$243,$AB745),"")</f>
        <v>6x1</v>
      </c>
      <c r="F745" s="29">
        <v>46315</v>
      </c>
      <c r="G745" s="32" t="str">
        <f t="shared" si="66"/>
        <v>ter</v>
      </c>
      <c r="H745" s="31">
        <f>IF($L745=0,"",_xlfn.MINIFS(Dados!$Q:$Q,Dados!$A:$A,$A745,Dados!$S:$S,$F745))</f>
        <v>436</v>
      </c>
      <c r="I745" s="31">
        <f>IF($H745="","",_xlfn.MAXIFS(Dados!$R:$R,Dados!$A:$A,$A745,Dados!$S:$S,$F745))</f>
        <v>977</v>
      </c>
      <c r="J745" s="32" t="str">
        <f>IF($D745&lt;&gt;"Folguista","",IFERROR(INDEX(Parâmetros!$D$52:$G$52,1,MIN(4,MAX(1,$W745))),""))</f>
        <v/>
      </c>
      <c r="K745" s="32" t="str">
        <f>IF(OR($AC745&lt;&gt;"",$Y745="Folga",$Y745="Folga trabalhada",$Y745="Férias (cadastro)",$Y745="Férias / afastamento",$Y745="Indeterminado (início da série)"),"",IF(OR($D745="6x1",$D745="FF 6x1"),IF(OR(WEEKDAY($F745,2)=6,WEEKDAY($F745,2)=7),"6x1 sáb/dom","6x1"),IF($D745="5x2","5x2",IF($H745="",IF($D745="Folguista",$J745,$E745),IF(OR($H745&gt;=Parâmetros!$E$18,$H745&lt;Parâmetros!$E$19),"C",IF($H745&lt;Parâmetros!$E$20,"A","B"))))))</f>
        <v>6x1</v>
      </c>
      <c r="L745" s="30">
        <f>SUMIFS(Dados!$E:$E,Dados!$A:$A,$A745,Dados!$S:$S,$F745)</f>
        <v>9</v>
      </c>
      <c r="M745" s="30">
        <f>IFERROR(INDEX(Parâmetros!$E$6:$E$11,MATCH($K745,Parâmetros!$A$6:$A$11,0)),"")</f>
        <v>8.8000000000000007</v>
      </c>
      <c r="N745" s="33">
        <f t="shared" si="67"/>
        <v>1.0227272727272727</v>
      </c>
      <c r="O745" s="33">
        <f>Parâmetros!$E$13</f>
        <v>0.8</v>
      </c>
      <c r="P745" s="32" t="str">
        <f>IF(OR($M745="",$F745&gt;Parâmetros!$E$14),"Não","Sim")</f>
        <v>Sim</v>
      </c>
      <c r="Q745" s="32" t="str">
        <f t="shared" si="68"/>
        <v>Sim</v>
      </c>
      <c r="R745" s="32" t="str">
        <f t="shared" si="69"/>
        <v>Sim</v>
      </c>
      <c r="S745" s="30">
        <f t="shared" si="70"/>
        <v>0</v>
      </c>
      <c r="T745" s="32" t="str">
        <f>IF($Q745&lt;&gt;"Sim","",IF($N745&gt;Parâmetros!$E$15,"Sim","Não"))</f>
        <v>Sim</v>
      </c>
      <c r="U745" s="17" t="str">
        <f t="shared" si="71"/>
        <v>Na meta</v>
      </c>
      <c r="V745" s="17" t="str">
        <f>IF($AC745&lt;&gt;"",IF($L745&gt;0,"ATENÇÃO · apontou em dia de "&amp;LOWER($AC745)&amp;" cadastrado","Exceção cadastrada · "&amp;$AC745)&amp;IF($AD745="",""," · "&amp;$AD745),IF($E745="Férias",IF($L745&gt;0,"ATENÇÃO · apontou estando de férias no cadastro","Férias no cadastro"),IF($Y745="Férias / afastamento","Afastamento · "&amp;($Z745+$AA745-1)&amp;" dias seguidos sem apontamento",IF($Y745="Folga trabalhada","ATENÇÃO · apontou em dia de folga da escala 5x2",IF($Y745="Folga",IF(AND($D745="5x2",OR(WEEKDAY($F745,2)=6,WEEKDAY($F745,2)=7)),"Folga de fim de semana da escala 5x2",IF(AND(OR($D745="6x1",$D745="FF 6x1"),WEEKDAY($F745,2)=6,FALSE()),"Folga de fim de semana · apontou no domingo anterior",IF(AND(OR($D745="6x1",$D745="FF 6x1"),WEEKDAY($F745,2)=7,AND($A745=$A744,$L744&gt;0)),"Folga de fim de semana · apontou no sábado",IF(AND(OR($D745="6x1",$D745="FF 6x1"),OR(WEEKDAY($F745,2)=6,WEEKDAY($F745,2)=7)),"Folga de fim de semana · sem apontamento no sábado nem no domingo","Folga prevista pelo ciclo")))),IF($Y745="Indeterminado (início da série)","Sem histórico anterior — informe o dia do ciclo no Cadastro",IF($Y745="Falta de registro",IF(OR(OR($D745="6x1",$D745="FF 6x1"),$D745="5x2"),"FALTA DE REGISTRO · dia útil da escala "&amp;$E745,"FALTA DE REGISTRO · dia "&amp;$W745&amp;" de "&amp;IFERROR(INDEX(Parâmetros!$B$39:$B$48,MATCH($E745,Parâmetros!$A$39:$A$48,0)),99)&amp;" do ciclo"),IF(OR($D745="6x1",$D745="FF 6x1"),IF(OR(AND(WEEKDAY($F745,2)=6,AND($A745=$A746,$L746&gt;0)),AND(WEEKDAY($F745,2)=7,AND($A745=$A744,$L744&gt;0))),"ATENÇÃO · apontou sábado e domingo no mesmo fim de semana",IF(OR(WEEKDAY($F745,2)=6,WEEKDAY($F745,2)=7),"Jornada de fim de semana do 6x1",IF(OR($H745&gt;=Parâmetros!$E$20,$H745&lt;Parâmetros!$E$19),"ATENÇÃO · 6x1 apontou fora do horário diurno","Jornada fixa do 6x1"))),IF($D745="5x2","Jornada fixa do 5x2",IF($D745="Folguista",IF($J745=$K745,"Evidência confirma sequência","DIVERGE · sequência "&amp;$J745&amp;" × evidência "&amp;$K745),IF($K745=$E745,"Evidência confirma cadastro","DIVERGE · cadastro "&amp;$E745&amp;" × evidência "&amp;$K745)))))))))))</f>
        <v>Jornada fixa do 6x1</v>
      </c>
      <c r="W745" s="34" t="str">
        <f>IF(OR(OR($D745="6x1",$D745="FF 6x1"),$D745="5x2"),"",IF($AB745&lt;&gt;$AB744,IF(IFERROR(INDEX(Cadastro!$F$5:$F$243,$AB745),"")="",IF($L745&gt;0,1,0),IF(IFERROR(INDEX(Cadastro!$F$5:$F$243,$AB745),"")&lt;=IFERROR(INDEX(Parâmetros!$B$39:$B$48,MATCH($E745,Parâmetros!$A$39:$A$48,0)),99),IFERROR(INDEX(Cadastro!$F$5:$F$243,$AB745),""),0)),IF($L745&gt;0,IF(N($X744)&gt;0,1,N($W744)+1),IF(AND($L745=0,OR(N($W744)&gt;=IFERROR(INDEX(Parâmetros!$B$39:$B$48,MATCH($E745,Parâmetros!$A$39:$A$48,0)),99),AND(N($X744)&gt;0,N($X744)&lt;IFERROR(INDEX(Parâmetros!$C$39:$C$48,MATCH($E745,Parâmetros!$A$39:$A$48,0)),0)))),0,N($W744)+1))))</f>
        <v/>
      </c>
      <c r="X745" s="34" t="str">
        <f>IF(OR(OR($D745="6x1",$D745="FF 6x1"),$D745="5x2"),"",IF($AB745&lt;&gt;$AB744,IF(IFERROR(INDEX(Cadastro!$F$5:$F$243,$AB745),"")="",0,IF(IFERROR(INDEX(Cadastro!$F$5:$F$243,$AB745),"")&gt;IFERROR(INDEX(Parâmetros!$B$39:$B$48,MATCH($E745,Parâmetros!$A$39:$A$48,0)),99),IFERROR(INDEX(Cadastro!$F$5:$F$243,$AB745),"")-IFERROR(INDEX(Parâmetros!$B$39:$B$48,MATCH($E745,Parâmetros!$A$39:$A$48,0)),99),0)),IF(AND($L745=0,OR(N($W744)&gt;=IFERROR(INDEX(Parâmetros!$B$39:$B$48,MATCH($E745,Parâmetros!$A$39:$A$48,0)),99),AND(N($X744)&gt;0,N($X744)&lt;IFERROR(INDEX(Parâmetros!$C$39:$C$48,MATCH($E745,Parâmetros!$A$39:$A$48,0)),0)))),N($X744)+1,0)))</f>
        <v/>
      </c>
      <c r="Y745" t="str">
        <f>IF($AC745&lt;&gt;"",IF($L745&gt;0,$AC745&amp;" · com apontamento",$AC745),IF($E745="Férias",IF($L745&gt;0,"Férias · com apontamento","Férias (cadastro)"),IF(($Z745+$AA745-1)&gt;Parâmetros!$E$16,"Férias / afastamento",IF(AND($D745="5x2",OR(WEEKDAY($F745,2)=6,WEEKDAY($F745,2)=7)),IF($L745&gt;0,"Folga trabalhada","Folga"),IF($L745&gt;0,"Trabalhado",IF(OR(OR($D745="6x1",$D745="FF 6x1"),$D745="5x2"),IF(AND(OR($D745="6x1",$D745="FF 6x1"),OR(WEEKDAY($F745,2)=6,WEEKDAY($F745,2)=7)),"Folga","Falta de registro"),IF(AND($AB745&lt;&gt;$AB744,IFERROR(INDEX(Cadastro!$F$5:$F$243,$AB745),"")=""),"Indeterminado (início da série)",IF($X745&gt;0,"Folga","Falta de registro"))))))))</f>
        <v>Trabalhado</v>
      </c>
      <c r="Z745" s="34">
        <f>IF(OR($L745&gt;0,$F745&gt;Parâmetros!$E$14),0,IF($A745&lt;&gt;$A744,1,N($Z744)+1))</f>
        <v>0</v>
      </c>
      <c r="AA745" s="34">
        <f>IF(OR($L745&gt;0,$F745&gt;Parâmetros!$E$14),0,IF(OR($A745&lt;&gt;$A746,$F746&gt;Parâmetros!$E$14),1,N($AA746)+1))</f>
        <v>0</v>
      </c>
      <c r="AB745" s="31">
        <f>IFERROR(MATCH($A745&amp;"|"&amp;TEXT(_xlfn.MAXIFS(Cadastro!$E$5:$E$243,Cadastro!$A$5:$A$243,$A745,Cadastro!$E$5:$E$243,"&lt;="&amp;$F745),"yyyymmdd"),Cadastro!$I$5:$I$243,0),"")</f>
        <v>110</v>
      </c>
      <c r="AC745" t="str">
        <f>IFERROR(_xlfn.SINGLE(INDEX(Exceções!$D$5:$D$203,MATCH($A745&amp;"|"&amp;$F745,Exceções!$F$5:$F$203,0))),"")</f>
        <v/>
      </c>
      <c r="AD745" t="str">
        <f>IF($AC745="","",IFERROR(_xlfn.SINGLE(INDEX(Exceções!$E$5:$E$203,MATCH($A745&amp;"|"&amp;$F745,Exceções!$F$5:$F$203,0))),""))</f>
        <v/>
      </c>
    </row>
    <row r="746" spans="1:30" ht="15" hidden="1" customHeight="1" x14ac:dyDescent="0.25">
      <c r="A746" s="31">
        <v>52397</v>
      </c>
      <c r="B746" s="17" t="s">
        <v>19</v>
      </c>
      <c r="C746" s="17" t="str">
        <f>IFERROR(INDEX(Cadastro!$C$5:$C$243,$AB746),"NÃO INFORMADO")</f>
        <v>CAL</v>
      </c>
      <c r="D746" s="17" t="str">
        <f>IFERROR(INDEX(Cadastro!$D$5:$D$243,$AB746),"")</f>
        <v>6x1</v>
      </c>
      <c r="E746" s="17" t="str">
        <f>IFERROR(INDEX(Cadastro!$G$5:$G$243,$AB746),"")</f>
        <v>6x1</v>
      </c>
      <c r="F746" s="29">
        <v>46316</v>
      </c>
      <c r="G746" s="32" t="str">
        <f t="shared" si="66"/>
        <v>qua</v>
      </c>
      <c r="H746" s="31">
        <f>IF($L746=0,"",_xlfn.MINIFS(Dados!$Q:$Q,Dados!$A:$A,$A746,Dados!$S:$S,$F746))</f>
        <v>441</v>
      </c>
      <c r="I746" s="31">
        <f>IF($H746="","",_xlfn.MAXIFS(Dados!$R:$R,Dados!$A:$A,$A746,Dados!$S:$S,$F746))</f>
        <v>993</v>
      </c>
      <c r="J746" s="32" t="str">
        <f>IF($D746&lt;&gt;"Folguista","",IFERROR(INDEX(Parâmetros!$D$52:$G$52,1,MIN(4,MAX(1,$W746))),""))</f>
        <v/>
      </c>
      <c r="K746" s="32" t="str">
        <f>IF(OR($AC746&lt;&gt;"",$Y746="Folga",$Y746="Folga trabalhada",$Y746="Férias (cadastro)",$Y746="Férias / afastamento",$Y746="Indeterminado (início da série)"),"",IF(OR($D746="6x1",$D746="FF 6x1"),IF(OR(WEEKDAY($F746,2)=6,WEEKDAY($F746,2)=7),"6x1 sáb/dom","6x1"),IF($D746="5x2","5x2",IF($H746="",IF($D746="Folguista",$J746,$E746),IF(OR($H746&gt;=Parâmetros!$E$18,$H746&lt;Parâmetros!$E$19),"C",IF($H746&lt;Parâmetros!$E$20,"A","B"))))))</f>
        <v>6x1</v>
      </c>
      <c r="L746" s="30">
        <f>SUMIFS(Dados!$E:$E,Dados!$A:$A,$A746,Dados!$S:$S,$F746)</f>
        <v>7.59</v>
      </c>
      <c r="M746" s="30">
        <f>IFERROR(INDEX(Parâmetros!$E$6:$E$11,MATCH($K746,Parâmetros!$A$6:$A$11,0)),"")</f>
        <v>8.8000000000000007</v>
      </c>
      <c r="N746" s="33">
        <f t="shared" si="67"/>
        <v>0.86249999999999993</v>
      </c>
      <c r="O746" s="33">
        <f>Parâmetros!$E$13</f>
        <v>0.8</v>
      </c>
      <c r="P746" s="32" t="str">
        <f>IF(OR($M746="",$F746&gt;Parâmetros!$E$14),"Não","Sim")</f>
        <v>Sim</v>
      </c>
      <c r="Q746" s="32" t="str">
        <f t="shared" si="68"/>
        <v>Sim</v>
      </c>
      <c r="R746" s="32" t="str">
        <f t="shared" si="69"/>
        <v>Sim</v>
      </c>
      <c r="S746" s="30">
        <f t="shared" si="70"/>
        <v>0</v>
      </c>
      <c r="T746" s="32" t="str">
        <f>IF($Q746&lt;&gt;"Sim","",IF($N746&gt;Parâmetros!$E$15,"Sim","Não"))</f>
        <v>Não</v>
      </c>
      <c r="U746" s="17" t="str">
        <f t="shared" si="71"/>
        <v>Na meta</v>
      </c>
      <c r="V746" s="17" t="str">
        <f>IF($AC746&lt;&gt;"",IF($L746&gt;0,"ATENÇÃO · apontou em dia de "&amp;LOWER($AC746)&amp;" cadastrado","Exceção cadastrada · "&amp;$AC746)&amp;IF($AD746="",""," · "&amp;$AD746),IF($E746="Férias",IF($L746&gt;0,"ATENÇÃO · apontou estando de férias no cadastro","Férias no cadastro"),IF($Y746="Férias / afastamento","Afastamento · "&amp;($Z746+$AA746-1)&amp;" dias seguidos sem apontamento",IF($Y746="Folga trabalhada","ATENÇÃO · apontou em dia de folga da escala 5x2",IF($Y746="Folga",IF(AND($D746="5x2",OR(WEEKDAY($F746,2)=6,WEEKDAY($F746,2)=7)),"Folga de fim de semana da escala 5x2",IF(AND(OR($D746="6x1",$D746="FF 6x1"),WEEKDAY($F746,2)=6,FALSE()),"Folga de fim de semana · apontou no domingo anterior",IF(AND(OR($D746="6x1",$D746="FF 6x1"),WEEKDAY($F746,2)=7,AND($A746=$A745,$L745&gt;0)),"Folga de fim de semana · apontou no sábado",IF(AND(OR($D746="6x1",$D746="FF 6x1"),OR(WEEKDAY($F746,2)=6,WEEKDAY($F746,2)=7)),"Folga de fim de semana · sem apontamento no sábado nem no domingo","Folga prevista pelo ciclo")))),IF($Y746="Indeterminado (início da série)","Sem histórico anterior — informe o dia do ciclo no Cadastro",IF($Y746="Falta de registro",IF(OR(OR($D746="6x1",$D746="FF 6x1"),$D746="5x2"),"FALTA DE REGISTRO · dia útil da escala "&amp;$E746,"FALTA DE REGISTRO · dia "&amp;$W746&amp;" de "&amp;IFERROR(INDEX(Parâmetros!$B$39:$B$48,MATCH($E746,Parâmetros!$A$39:$A$48,0)),99)&amp;" do ciclo"),IF(OR($D746="6x1",$D746="FF 6x1"),IF(OR(AND(WEEKDAY($F746,2)=6,AND($A746=$A747,$L747&gt;0)),AND(WEEKDAY($F746,2)=7,AND($A746=$A745,$L745&gt;0))),"ATENÇÃO · apontou sábado e domingo no mesmo fim de semana",IF(OR(WEEKDAY($F746,2)=6,WEEKDAY($F746,2)=7),"Jornada de fim de semana do 6x1",IF(OR($H746&gt;=Parâmetros!$E$20,$H746&lt;Parâmetros!$E$19),"ATENÇÃO · 6x1 apontou fora do horário diurno","Jornada fixa do 6x1"))),IF($D746="5x2","Jornada fixa do 5x2",IF($D746="Folguista",IF($J746=$K746,"Evidência confirma sequência","DIVERGE · sequência "&amp;$J746&amp;" × evidência "&amp;$K746),IF($K746=$E746,"Evidência confirma cadastro","DIVERGE · cadastro "&amp;$E746&amp;" × evidência "&amp;$K746)))))))))))</f>
        <v>Jornada fixa do 6x1</v>
      </c>
      <c r="W746" s="34" t="str">
        <f>IF(OR(OR($D746="6x1",$D746="FF 6x1"),$D746="5x2"),"",IF($AB746&lt;&gt;$AB745,IF(IFERROR(INDEX(Cadastro!$F$5:$F$243,$AB746),"")="",IF($L746&gt;0,1,0),IF(IFERROR(INDEX(Cadastro!$F$5:$F$243,$AB746),"")&lt;=IFERROR(INDEX(Parâmetros!$B$39:$B$48,MATCH($E746,Parâmetros!$A$39:$A$48,0)),99),IFERROR(INDEX(Cadastro!$F$5:$F$243,$AB746),""),0)),IF($L746&gt;0,IF(N($X745)&gt;0,1,N($W745)+1),IF(AND($L746=0,OR(N($W745)&gt;=IFERROR(INDEX(Parâmetros!$B$39:$B$48,MATCH($E746,Parâmetros!$A$39:$A$48,0)),99),AND(N($X745)&gt;0,N($X745)&lt;IFERROR(INDEX(Parâmetros!$C$39:$C$48,MATCH($E746,Parâmetros!$A$39:$A$48,0)),0)))),0,N($W745)+1))))</f>
        <v/>
      </c>
      <c r="X746" s="34" t="str">
        <f>IF(OR(OR($D746="6x1",$D746="FF 6x1"),$D746="5x2"),"",IF($AB746&lt;&gt;$AB745,IF(IFERROR(INDEX(Cadastro!$F$5:$F$243,$AB746),"")="",0,IF(IFERROR(INDEX(Cadastro!$F$5:$F$243,$AB746),"")&gt;IFERROR(INDEX(Parâmetros!$B$39:$B$48,MATCH($E746,Parâmetros!$A$39:$A$48,0)),99),IFERROR(INDEX(Cadastro!$F$5:$F$243,$AB746),"")-IFERROR(INDEX(Parâmetros!$B$39:$B$48,MATCH($E746,Parâmetros!$A$39:$A$48,0)),99),0)),IF(AND($L746=0,OR(N($W745)&gt;=IFERROR(INDEX(Parâmetros!$B$39:$B$48,MATCH($E746,Parâmetros!$A$39:$A$48,0)),99),AND(N($X745)&gt;0,N($X745)&lt;IFERROR(INDEX(Parâmetros!$C$39:$C$48,MATCH($E746,Parâmetros!$A$39:$A$48,0)),0)))),N($X745)+1,0)))</f>
        <v/>
      </c>
      <c r="Y746" t="str">
        <f>IF($AC746&lt;&gt;"",IF($L746&gt;0,$AC746&amp;" · com apontamento",$AC746),IF($E746="Férias",IF($L746&gt;0,"Férias · com apontamento","Férias (cadastro)"),IF(($Z746+$AA746-1)&gt;Parâmetros!$E$16,"Férias / afastamento",IF(AND($D746="5x2",OR(WEEKDAY($F746,2)=6,WEEKDAY($F746,2)=7)),IF($L746&gt;0,"Folga trabalhada","Folga"),IF($L746&gt;0,"Trabalhado",IF(OR(OR($D746="6x1",$D746="FF 6x1"),$D746="5x2"),IF(AND(OR($D746="6x1",$D746="FF 6x1"),OR(WEEKDAY($F746,2)=6,WEEKDAY($F746,2)=7)),"Folga","Falta de registro"),IF(AND($AB746&lt;&gt;$AB745,IFERROR(INDEX(Cadastro!$F$5:$F$243,$AB746),"")=""),"Indeterminado (início da série)",IF($X746&gt;0,"Folga","Falta de registro"))))))))</f>
        <v>Trabalhado</v>
      </c>
      <c r="Z746" s="34">
        <f>IF(OR($L746&gt;0,$F746&gt;Parâmetros!$E$14),0,IF($A746&lt;&gt;$A745,1,N($Z745)+1))</f>
        <v>0</v>
      </c>
      <c r="AA746" s="34">
        <f>IF(OR($L746&gt;0,$F746&gt;Parâmetros!$E$14),0,IF(OR($A746&lt;&gt;$A747,$F747&gt;Parâmetros!$E$14),1,N($AA747)+1))</f>
        <v>0</v>
      </c>
      <c r="AB746" s="31">
        <f>IFERROR(MATCH($A746&amp;"|"&amp;TEXT(_xlfn.MAXIFS(Cadastro!$E$5:$E$243,Cadastro!$A$5:$A$243,$A746,Cadastro!$E$5:$E$243,"&lt;="&amp;$F746),"yyyymmdd"),Cadastro!$I$5:$I$243,0),"")</f>
        <v>110</v>
      </c>
      <c r="AC746" t="str">
        <f>IFERROR(_xlfn.SINGLE(INDEX(Exceções!$D$5:$D$203,MATCH($A746&amp;"|"&amp;$F746,Exceções!$F$5:$F$203,0))),"")</f>
        <v/>
      </c>
      <c r="AD746" t="str">
        <f>IF($AC746="","",IFERROR(_xlfn.SINGLE(INDEX(Exceções!$E$5:$E$203,MATCH($A746&amp;"|"&amp;$F746,Exceções!$F$5:$F$203,0))),""))</f>
        <v/>
      </c>
    </row>
    <row r="747" spans="1:30" ht="15" hidden="1" customHeight="1" x14ac:dyDescent="0.25">
      <c r="A747" s="31">
        <v>52397</v>
      </c>
      <c r="B747" s="17" t="s">
        <v>19</v>
      </c>
      <c r="C747" s="17" t="str">
        <f>IFERROR(INDEX(Cadastro!$C$5:$C$243,$AB747),"NÃO INFORMADO")</f>
        <v>CAL</v>
      </c>
      <c r="D747" s="17" t="str">
        <f>IFERROR(INDEX(Cadastro!$D$5:$D$243,$AB747),"")</f>
        <v>6x1</v>
      </c>
      <c r="E747" s="17" t="str">
        <f>IFERROR(INDEX(Cadastro!$G$5:$G$243,$AB747),"")</f>
        <v>6x1</v>
      </c>
      <c r="F747" s="29">
        <v>46317</v>
      </c>
      <c r="G747" s="32" t="str">
        <f t="shared" si="66"/>
        <v>qui</v>
      </c>
      <c r="H747" s="31">
        <f>IF($L747=0,"",_xlfn.MINIFS(Dados!$Q:$Q,Dados!$A:$A,$A747,Dados!$S:$S,$F747))</f>
        <v>443</v>
      </c>
      <c r="I747" s="31">
        <f>IF($H747="","",_xlfn.MAXIFS(Dados!$R:$R,Dados!$A:$A,$A747,Dados!$S:$S,$F747))</f>
        <v>995</v>
      </c>
      <c r="J747" s="32" t="str">
        <f>IF($D747&lt;&gt;"Folguista","",IFERROR(INDEX(Parâmetros!$D$52:$G$52,1,MIN(4,MAX(1,$W747))),""))</f>
        <v/>
      </c>
      <c r="K747" s="32" t="str">
        <f>IF(OR($AC747&lt;&gt;"",$Y747="Folga",$Y747="Folga trabalhada",$Y747="Férias (cadastro)",$Y747="Férias / afastamento",$Y747="Indeterminado (início da série)"),"",IF(OR($D747="6x1",$D747="FF 6x1"),IF(OR(WEEKDAY($F747,2)=6,WEEKDAY($F747,2)=7),"6x1 sáb/dom","6x1"),IF($D747="5x2","5x2",IF($H747="",IF($D747="Folguista",$J747,$E747),IF(OR($H747&gt;=Parâmetros!$E$18,$H747&lt;Parâmetros!$E$19),"C",IF($H747&lt;Parâmetros!$E$20,"A","B"))))))</f>
        <v>6x1</v>
      </c>
      <c r="L747" s="30">
        <f>SUMIFS(Dados!$E:$E,Dados!$A:$A,$A747,Dados!$S:$S,$F747)</f>
        <v>8.02</v>
      </c>
      <c r="M747" s="30">
        <f>IFERROR(INDEX(Parâmetros!$E$6:$E$11,MATCH($K747,Parâmetros!$A$6:$A$11,0)),"")</f>
        <v>8.8000000000000007</v>
      </c>
      <c r="N747" s="33">
        <f t="shared" si="67"/>
        <v>0.91136363636363626</v>
      </c>
      <c r="O747" s="33">
        <f>Parâmetros!$E$13</f>
        <v>0.8</v>
      </c>
      <c r="P747" s="32" t="str">
        <f>IF(OR($M747="",$F747&gt;Parâmetros!$E$14),"Não","Sim")</f>
        <v>Sim</v>
      </c>
      <c r="Q747" s="32" t="str">
        <f t="shared" si="68"/>
        <v>Sim</v>
      </c>
      <c r="R747" s="32" t="str">
        <f t="shared" si="69"/>
        <v>Sim</v>
      </c>
      <c r="S747" s="30">
        <f t="shared" si="70"/>
        <v>0</v>
      </c>
      <c r="T747" s="32" t="str">
        <f>IF($Q747&lt;&gt;"Sim","",IF($N747&gt;Parâmetros!$E$15,"Sim","Não"))</f>
        <v>Não</v>
      </c>
      <c r="U747" s="17" t="str">
        <f t="shared" si="71"/>
        <v>Na meta</v>
      </c>
      <c r="V747" s="17" t="str">
        <f>IF($AC747&lt;&gt;"",IF($L747&gt;0,"ATENÇÃO · apontou em dia de "&amp;LOWER($AC747)&amp;" cadastrado","Exceção cadastrada · "&amp;$AC747)&amp;IF($AD747="",""," · "&amp;$AD747),IF($E747="Férias",IF($L747&gt;0,"ATENÇÃO · apontou estando de férias no cadastro","Férias no cadastro"),IF($Y747="Férias / afastamento","Afastamento · "&amp;($Z747+$AA747-1)&amp;" dias seguidos sem apontamento",IF($Y747="Folga trabalhada","ATENÇÃO · apontou em dia de folga da escala 5x2",IF($Y747="Folga",IF(AND($D747="5x2",OR(WEEKDAY($F747,2)=6,WEEKDAY($F747,2)=7)),"Folga de fim de semana da escala 5x2",IF(AND(OR($D747="6x1",$D747="FF 6x1"),WEEKDAY($F747,2)=6,FALSE()),"Folga de fim de semana · apontou no domingo anterior",IF(AND(OR($D747="6x1",$D747="FF 6x1"),WEEKDAY($F747,2)=7,AND($A747=$A746,$L746&gt;0)),"Folga de fim de semana · apontou no sábado",IF(AND(OR($D747="6x1",$D747="FF 6x1"),OR(WEEKDAY($F747,2)=6,WEEKDAY($F747,2)=7)),"Folga de fim de semana · sem apontamento no sábado nem no domingo","Folga prevista pelo ciclo")))),IF($Y747="Indeterminado (início da série)","Sem histórico anterior — informe o dia do ciclo no Cadastro",IF($Y747="Falta de registro",IF(OR(OR($D747="6x1",$D747="FF 6x1"),$D747="5x2"),"FALTA DE REGISTRO · dia útil da escala "&amp;$E747,"FALTA DE REGISTRO · dia "&amp;$W747&amp;" de "&amp;IFERROR(INDEX(Parâmetros!$B$39:$B$48,MATCH($E747,Parâmetros!$A$39:$A$48,0)),99)&amp;" do ciclo"),IF(OR($D747="6x1",$D747="FF 6x1"),IF(OR(AND(WEEKDAY($F747,2)=6,AND($A747=$A748,$L748&gt;0)),AND(WEEKDAY($F747,2)=7,AND($A747=$A746,$L746&gt;0))),"ATENÇÃO · apontou sábado e domingo no mesmo fim de semana",IF(OR(WEEKDAY($F747,2)=6,WEEKDAY($F747,2)=7),"Jornada de fim de semana do 6x1",IF(OR($H747&gt;=Parâmetros!$E$20,$H747&lt;Parâmetros!$E$19),"ATENÇÃO · 6x1 apontou fora do horário diurno","Jornada fixa do 6x1"))),IF($D747="5x2","Jornada fixa do 5x2",IF($D747="Folguista",IF($J747=$K747,"Evidência confirma sequência","DIVERGE · sequência "&amp;$J747&amp;" × evidência "&amp;$K747),IF($K747=$E747,"Evidência confirma cadastro","DIVERGE · cadastro "&amp;$E747&amp;" × evidência "&amp;$K747)))))))))))</f>
        <v>Jornada fixa do 6x1</v>
      </c>
      <c r="W747" s="34" t="str">
        <f>IF(OR(OR($D747="6x1",$D747="FF 6x1"),$D747="5x2"),"",IF($AB747&lt;&gt;$AB746,IF(IFERROR(INDEX(Cadastro!$F$5:$F$243,$AB747),"")="",IF($L747&gt;0,1,0),IF(IFERROR(INDEX(Cadastro!$F$5:$F$243,$AB747),"")&lt;=IFERROR(INDEX(Parâmetros!$B$39:$B$48,MATCH($E747,Parâmetros!$A$39:$A$48,0)),99),IFERROR(INDEX(Cadastro!$F$5:$F$243,$AB747),""),0)),IF($L747&gt;0,IF(N($X746)&gt;0,1,N($W746)+1),IF(AND($L747=0,OR(N($W746)&gt;=IFERROR(INDEX(Parâmetros!$B$39:$B$48,MATCH($E747,Parâmetros!$A$39:$A$48,0)),99),AND(N($X746)&gt;0,N($X746)&lt;IFERROR(INDEX(Parâmetros!$C$39:$C$48,MATCH($E747,Parâmetros!$A$39:$A$48,0)),0)))),0,N($W746)+1))))</f>
        <v/>
      </c>
      <c r="X747" s="34" t="str">
        <f>IF(OR(OR($D747="6x1",$D747="FF 6x1"),$D747="5x2"),"",IF($AB747&lt;&gt;$AB746,IF(IFERROR(INDEX(Cadastro!$F$5:$F$243,$AB747),"")="",0,IF(IFERROR(INDEX(Cadastro!$F$5:$F$243,$AB747),"")&gt;IFERROR(INDEX(Parâmetros!$B$39:$B$48,MATCH($E747,Parâmetros!$A$39:$A$48,0)),99),IFERROR(INDEX(Cadastro!$F$5:$F$243,$AB747),"")-IFERROR(INDEX(Parâmetros!$B$39:$B$48,MATCH($E747,Parâmetros!$A$39:$A$48,0)),99),0)),IF(AND($L747=0,OR(N($W746)&gt;=IFERROR(INDEX(Parâmetros!$B$39:$B$48,MATCH($E747,Parâmetros!$A$39:$A$48,0)),99),AND(N($X746)&gt;0,N($X746)&lt;IFERROR(INDEX(Parâmetros!$C$39:$C$48,MATCH($E747,Parâmetros!$A$39:$A$48,0)),0)))),N($X746)+1,0)))</f>
        <v/>
      </c>
      <c r="Y747" t="str">
        <f>IF($AC747&lt;&gt;"",IF($L747&gt;0,$AC747&amp;" · com apontamento",$AC747),IF($E747="Férias",IF($L747&gt;0,"Férias · com apontamento","Férias (cadastro)"),IF(($Z747+$AA747-1)&gt;Parâmetros!$E$16,"Férias / afastamento",IF(AND($D747="5x2",OR(WEEKDAY($F747,2)=6,WEEKDAY($F747,2)=7)),IF($L747&gt;0,"Folga trabalhada","Folga"),IF($L747&gt;0,"Trabalhado",IF(OR(OR($D747="6x1",$D747="FF 6x1"),$D747="5x2"),IF(AND(OR($D747="6x1",$D747="FF 6x1"),OR(WEEKDAY($F747,2)=6,WEEKDAY($F747,2)=7)),"Folga","Falta de registro"),IF(AND($AB747&lt;&gt;$AB746,IFERROR(INDEX(Cadastro!$F$5:$F$243,$AB747),"")=""),"Indeterminado (início da série)",IF($X747&gt;0,"Folga","Falta de registro"))))))))</f>
        <v>Trabalhado</v>
      </c>
      <c r="Z747" s="34">
        <f>IF(OR($L747&gt;0,$F747&gt;Parâmetros!$E$14),0,IF($A747&lt;&gt;$A746,1,N($Z746)+1))</f>
        <v>0</v>
      </c>
      <c r="AA747" s="34">
        <f>IF(OR($L747&gt;0,$F747&gt;Parâmetros!$E$14),0,IF(OR($A747&lt;&gt;$A748,$F748&gt;Parâmetros!$E$14),1,N($AA748)+1))</f>
        <v>0</v>
      </c>
      <c r="AB747" s="31">
        <f>IFERROR(MATCH($A747&amp;"|"&amp;TEXT(_xlfn.MAXIFS(Cadastro!$E$5:$E$243,Cadastro!$A$5:$A$243,$A747,Cadastro!$E$5:$E$243,"&lt;="&amp;$F747),"yyyymmdd"),Cadastro!$I$5:$I$243,0),"")</f>
        <v>110</v>
      </c>
      <c r="AC747" t="str">
        <f>IFERROR(_xlfn.SINGLE(INDEX(Exceções!$D$5:$D$203,MATCH($A747&amp;"|"&amp;$F747,Exceções!$F$5:$F$203,0))),"")</f>
        <v/>
      </c>
      <c r="AD747" t="str">
        <f>IF($AC747="","",IFERROR(_xlfn.SINGLE(INDEX(Exceções!$E$5:$E$203,MATCH($A747&amp;"|"&amp;$F747,Exceções!$F$5:$F$203,0))),""))</f>
        <v/>
      </c>
    </row>
    <row r="748" spans="1:30" ht="15" hidden="1" customHeight="1" x14ac:dyDescent="0.25">
      <c r="A748" s="31">
        <v>52397</v>
      </c>
      <c r="B748" s="17" t="s">
        <v>19</v>
      </c>
      <c r="C748" s="17" t="str">
        <f>IFERROR(INDEX(Cadastro!$C$5:$C$243,$AB748),"NÃO INFORMADO")</f>
        <v>CAL</v>
      </c>
      <c r="D748" s="17" t="str">
        <f>IFERROR(INDEX(Cadastro!$D$5:$D$243,$AB748),"")</f>
        <v>6x1</v>
      </c>
      <c r="E748" s="17" t="str">
        <f>IFERROR(INDEX(Cadastro!$G$5:$G$243,$AB748),"")</f>
        <v>6x1</v>
      </c>
      <c r="F748" s="29">
        <v>46318</v>
      </c>
      <c r="G748" s="32" t="str">
        <f t="shared" si="66"/>
        <v>sex</v>
      </c>
      <c r="H748" s="31" t="str">
        <f>IF($L748=0,"",_xlfn.MINIFS(Dados!$Q:$Q,Dados!$A:$A,$A748,Dados!$S:$S,$F748))</f>
        <v/>
      </c>
      <c r="I748" s="31" t="str">
        <f>IF($H748="","",_xlfn.MAXIFS(Dados!$R:$R,Dados!$A:$A,$A748,Dados!$S:$S,$F748))</f>
        <v/>
      </c>
      <c r="J748" s="32" t="str">
        <f>IF($D748&lt;&gt;"Folguista","",IFERROR(INDEX(Parâmetros!$D$52:$G$52,1,MIN(4,MAX(1,$W748))),""))</f>
        <v/>
      </c>
      <c r="K748" s="32" t="str">
        <f>IF(OR($AC748&lt;&gt;"",$Y748="Folga",$Y748="Folga trabalhada",$Y748="Férias (cadastro)",$Y748="Férias / afastamento",$Y748="Indeterminado (início da série)"),"",IF(OR($D748="6x1",$D748="FF 6x1"),IF(OR(WEEKDAY($F748,2)=6,WEEKDAY($F748,2)=7),"6x1 sáb/dom","6x1"),IF($D748="5x2","5x2",IF($H748="",IF($D748="Folguista",$J748,$E748),IF(OR($H748&gt;=Parâmetros!$E$18,$H748&lt;Parâmetros!$E$19),"C",IF($H748&lt;Parâmetros!$E$20,"A","B"))))))</f>
        <v>6x1</v>
      </c>
      <c r="L748" s="30">
        <f>SUMIFS(Dados!$E:$E,Dados!$A:$A,$A748,Dados!$S:$S,$F748)</f>
        <v>0</v>
      </c>
      <c r="M748" s="30">
        <f>IFERROR(INDEX(Parâmetros!$E$6:$E$11,MATCH($K748,Parâmetros!$A$6:$A$11,0)),"")</f>
        <v>8.8000000000000007</v>
      </c>
      <c r="N748" s="33">
        <f t="shared" si="67"/>
        <v>0</v>
      </c>
      <c r="O748" s="33">
        <f>Parâmetros!$E$13</f>
        <v>0.8</v>
      </c>
      <c r="P748" s="32" t="str">
        <f>IF(OR($M748="",$F748&gt;Parâmetros!$E$14),"Não","Sim")</f>
        <v>Sim</v>
      </c>
      <c r="Q748" s="32" t="str">
        <f t="shared" si="68"/>
        <v>Não</v>
      </c>
      <c r="R748" s="32" t="str">
        <f t="shared" si="69"/>
        <v/>
      </c>
      <c r="S748" s="30" t="str">
        <f t="shared" si="70"/>
        <v/>
      </c>
      <c r="T748" s="32" t="str">
        <f>IF($Q748&lt;&gt;"Sim","",IF($N748&gt;Parâmetros!$E$15,"Sim","Não"))</f>
        <v/>
      </c>
      <c r="U748" s="17" t="str">
        <f t="shared" si="71"/>
        <v>Falta de registro</v>
      </c>
      <c r="V748" s="17" t="str">
        <f>IF($AC748&lt;&gt;"",IF($L748&gt;0,"ATENÇÃO · apontou em dia de "&amp;LOWER($AC748)&amp;" cadastrado","Exceção cadastrada · "&amp;$AC748)&amp;IF($AD748="",""," · "&amp;$AD748),IF($E748="Férias",IF($L748&gt;0,"ATENÇÃO · apontou estando de férias no cadastro","Férias no cadastro"),IF($Y748="Férias / afastamento","Afastamento · "&amp;($Z748+$AA748-1)&amp;" dias seguidos sem apontamento",IF($Y748="Folga trabalhada","ATENÇÃO · apontou em dia de folga da escala 5x2",IF($Y748="Folga",IF(AND($D748="5x2",OR(WEEKDAY($F748,2)=6,WEEKDAY($F748,2)=7)),"Folga de fim de semana da escala 5x2",IF(AND(OR($D748="6x1",$D748="FF 6x1"),WEEKDAY($F748,2)=6,FALSE()),"Folga de fim de semana · apontou no domingo anterior",IF(AND(OR($D748="6x1",$D748="FF 6x1"),WEEKDAY($F748,2)=7,AND($A748=$A747,$L747&gt;0)),"Folga de fim de semana · apontou no sábado",IF(AND(OR($D748="6x1",$D748="FF 6x1"),OR(WEEKDAY($F748,2)=6,WEEKDAY($F748,2)=7)),"Folga de fim de semana · sem apontamento no sábado nem no domingo","Folga prevista pelo ciclo")))),IF($Y748="Indeterminado (início da série)","Sem histórico anterior — informe o dia do ciclo no Cadastro",IF($Y748="Falta de registro",IF(OR(OR($D748="6x1",$D748="FF 6x1"),$D748="5x2"),"FALTA DE REGISTRO · dia útil da escala "&amp;$E748,"FALTA DE REGISTRO · dia "&amp;$W748&amp;" de "&amp;IFERROR(INDEX(Parâmetros!$B$39:$B$48,MATCH($E748,Parâmetros!$A$39:$A$48,0)),99)&amp;" do ciclo"),IF(OR($D748="6x1",$D748="FF 6x1"),IF(OR(AND(WEEKDAY($F748,2)=6,AND($A748=$A749,$L749&gt;0)),AND(WEEKDAY($F748,2)=7,AND($A748=$A747,$L747&gt;0))),"ATENÇÃO · apontou sábado e domingo no mesmo fim de semana",IF(OR(WEEKDAY($F748,2)=6,WEEKDAY($F748,2)=7),"Jornada de fim de semana do 6x1",IF(OR($H748&gt;=Parâmetros!$E$20,$H748&lt;Parâmetros!$E$19),"ATENÇÃO · 6x1 apontou fora do horário diurno","Jornada fixa do 6x1"))),IF($D748="5x2","Jornada fixa do 5x2",IF($D748="Folguista",IF($J748=$K748,"Evidência confirma sequência","DIVERGE · sequência "&amp;$J748&amp;" × evidência "&amp;$K748),IF($K748=$E748,"Evidência confirma cadastro","DIVERGE · cadastro "&amp;$E748&amp;" × evidência "&amp;$K748)))))))))))</f>
        <v>FALTA DE REGISTRO · dia útil da escala 6x1</v>
      </c>
      <c r="W748" s="34" t="str">
        <f>IF(OR(OR($D748="6x1",$D748="FF 6x1"),$D748="5x2"),"",IF($AB748&lt;&gt;$AB747,IF(IFERROR(INDEX(Cadastro!$F$5:$F$243,$AB748),"")="",IF($L748&gt;0,1,0),IF(IFERROR(INDEX(Cadastro!$F$5:$F$243,$AB748),"")&lt;=IFERROR(INDEX(Parâmetros!$B$39:$B$48,MATCH($E748,Parâmetros!$A$39:$A$48,0)),99),IFERROR(INDEX(Cadastro!$F$5:$F$243,$AB748),""),0)),IF($L748&gt;0,IF(N($X747)&gt;0,1,N($W747)+1),IF(AND($L748=0,OR(N($W747)&gt;=IFERROR(INDEX(Parâmetros!$B$39:$B$48,MATCH($E748,Parâmetros!$A$39:$A$48,0)),99),AND(N($X747)&gt;0,N($X747)&lt;IFERROR(INDEX(Parâmetros!$C$39:$C$48,MATCH($E748,Parâmetros!$A$39:$A$48,0)),0)))),0,N($W747)+1))))</f>
        <v/>
      </c>
      <c r="X748" s="34" t="str">
        <f>IF(OR(OR($D748="6x1",$D748="FF 6x1"),$D748="5x2"),"",IF($AB748&lt;&gt;$AB747,IF(IFERROR(INDEX(Cadastro!$F$5:$F$243,$AB748),"")="",0,IF(IFERROR(INDEX(Cadastro!$F$5:$F$243,$AB748),"")&gt;IFERROR(INDEX(Parâmetros!$B$39:$B$48,MATCH($E748,Parâmetros!$A$39:$A$48,0)),99),IFERROR(INDEX(Cadastro!$F$5:$F$243,$AB748),"")-IFERROR(INDEX(Parâmetros!$B$39:$B$48,MATCH($E748,Parâmetros!$A$39:$A$48,0)),99),0)),IF(AND($L748=0,OR(N($W747)&gt;=IFERROR(INDEX(Parâmetros!$B$39:$B$48,MATCH($E748,Parâmetros!$A$39:$A$48,0)),99),AND(N($X747)&gt;0,N($X747)&lt;IFERROR(INDEX(Parâmetros!$C$39:$C$48,MATCH($E748,Parâmetros!$A$39:$A$48,0)),0)))),N($X747)+1,0)))</f>
        <v/>
      </c>
      <c r="Y748" t="str">
        <f>IF($AC748&lt;&gt;"",IF($L748&gt;0,$AC748&amp;" · com apontamento",$AC748),IF($E748="Férias",IF($L748&gt;0,"Férias · com apontamento","Férias (cadastro)"),IF(($Z748+$AA748-1)&gt;Parâmetros!$E$16,"Férias / afastamento",IF(AND($D748="5x2",OR(WEEKDAY($F748,2)=6,WEEKDAY($F748,2)=7)),IF($L748&gt;0,"Folga trabalhada","Folga"),IF($L748&gt;0,"Trabalhado",IF(OR(OR($D748="6x1",$D748="FF 6x1"),$D748="5x2"),IF(AND(OR($D748="6x1",$D748="FF 6x1"),OR(WEEKDAY($F748,2)=6,WEEKDAY($F748,2)=7)),"Folga","Falta de registro"),IF(AND($AB748&lt;&gt;$AB747,IFERROR(INDEX(Cadastro!$F$5:$F$243,$AB748),"")=""),"Indeterminado (início da série)",IF($X748&gt;0,"Folga","Falta de registro"))))))))</f>
        <v>Falta de registro</v>
      </c>
      <c r="Z748" s="34">
        <f>IF(OR($L748&gt;0,$F748&gt;Parâmetros!$E$14),0,IF($A748&lt;&gt;$A747,1,N($Z747)+1))</f>
        <v>1</v>
      </c>
      <c r="AA748" s="34">
        <f>IF(OR($L748&gt;0,$F748&gt;Parâmetros!$E$14),0,IF(OR($A748&lt;&gt;$A749,$F749&gt;Parâmetros!$E$14),1,N($AA749)+1))</f>
        <v>1</v>
      </c>
      <c r="AB748" s="31">
        <f>IFERROR(MATCH($A748&amp;"|"&amp;TEXT(_xlfn.MAXIFS(Cadastro!$E$5:$E$243,Cadastro!$A$5:$A$243,$A748,Cadastro!$E$5:$E$243,"&lt;="&amp;$F748),"yyyymmdd"),Cadastro!$I$5:$I$243,0),"")</f>
        <v>110</v>
      </c>
      <c r="AC748" t="str">
        <f>IFERROR(_xlfn.SINGLE(INDEX(Exceções!$D$5:$D$203,MATCH($A748&amp;"|"&amp;$F748,Exceções!$F$5:$F$203,0))),"")</f>
        <v/>
      </c>
      <c r="AD748" t="str">
        <f>IF($AC748="","",IFERROR(_xlfn.SINGLE(INDEX(Exceções!$E$5:$E$203,MATCH($A748&amp;"|"&amp;$F748,Exceções!$F$5:$F$203,0))),""))</f>
        <v/>
      </c>
    </row>
    <row r="749" spans="1:30" ht="15" hidden="1" customHeight="1" x14ac:dyDescent="0.25">
      <c r="A749" s="31">
        <v>52397</v>
      </c>
      <c r="B749" s="17" t="s">
        <v>19</v>
      </c>
      <c r="C749" s="17" t="str">
        <f>IFERROR(INDEX(Cadastro!$C$5:$C$243,$AB749),"NÃO INFORMADO")</f>
        <v>CAL</v>
      </c>
      <c r="D749" s="17" t="str">
        <f>IFERROR(INDEX(Cadastro!$D$5:$D$243,$AB749),"")</f>
        <v>6x1</v>
      </c>
      <c r="E749" s="17" t="str">
        <f>IFERROR(INDEX(Cadastro!$G$5:$G$243,$AB749),"")</f>
        <v>6x1</v>
      </c>
      <c r="F749" s="29">
        <v>46319</v>
      </c>
      <c r="G749" s="32" t="str">
        <f t="shared" si="66"/>
        <v>sáb</v>
      </c>
      <c r="H749" s="31" t="str">
        <f>IF($L749=0,"",_xlfn.MINIFS(Dados!$Q:$Q,Dados!$A:$A,$A749,Dados!$S:$S,$F749))</f>
        <v/>
      </c>
      <c r="I749" s="31" t="str">
        <f>IF($H749="","",_xlfn.MAXIFS(Dados!$R:$R,Dados!$A:$A,$A749,Dados!$S:$S,$F749))</f>
        <v/>
      </c>
      <c r="J749" s="32" t="str">
        <f>IF($D749&lt;&gt;"Folguista","",IFERROR(INDEX(Parâmetros!$D$52:$G$52,1,MIN(4,MAX(1,$W749))),""))</f>
        <v/>
      </c>
      <c r="K749" s="32" t="str">
        <f>IF(OR($AC749&lt;&gt;"",$Y749="Folga",$Y749="Folga trabalhada",$Y749="Férias (cadastro)",$Y749="Férias / afastamento",$Y749="Indeterminado (início da série)"),"",IF(OR($D749="6x1",$D749="FF 6x1"),IF(OR(WEEKDAY($F749,2)=6,WEEKDAY($F749,2)=7),"6x1 sáb/dom","6x1"),IF($D749="5x2","5x2",IF($H749="",IF($D749="Folguista",$J749,$E749),IF(OR($H749&gt;=Parâmetros!$E$18,$H749&lt;Parâmetros!$E$19),"C",IF($H749&lt;Parâmetros!$E$20,"A","B"))))))</f>
        <v/>
      </c>
      <c r="L749" s="30">
        <f>SUMIFS(Dados!$E:$E,Dados!$A:$A,$A749,Dados!$S:$S,$F749)</f>
        <v>0</v>
      </c>
      <c r="M749" s="30" t="str">
        <f>IFERROR(INDEX(Parâmetros!$E$6:$E$11,MATCH($K749,Parâmetros!$A$6:$A$11,0)),"")</f>
        <v/>
      </c>
      <c r="N749" s="33" t="str">
        <f t="shared" si="67"/>
        <v/>
      </c>
      <c r="O749" s="33">
        <f>Parâmetros!$E$13</f>
        <v>0.8</v>
      </c>
      <c r="P749" s="32" t="str">
        <f>IF(OR($M749="",$F749&gt;Parâmetros!$E$14),"Não","Sim")</f>
        <v>Não</v>
      </c>
      <c r="Q749" s="32" t="str">
        <f t="shared" si="68"/>
        <v/>
      </c>
      <c r="R749" s="32" t="str">
        <f t="shared" si="69"/>
        <v/>
      </c>
      <c r="S749" s="30" t="str">
        <f t="shared" si="70"/>
        <v/>
      </c>
      <c r="T749" s="32" t="str">
        <f>IF($Q749&lt;&gt;"Sim","",IF($N749&gt;Parâmetros!$E$15,"Sim","Não"))</f>
        <v/>
      </c>
      <c r="U749" s="17" t="str">
        <f t="shared" si="71"/>
        <v>Folga</v>
      </c>
      <c r="V749" s="17" t="str">
        <f>IF($AC749&lt;&gt;"",IF($L749&gt;0,"ATENÇÃO · apontou em dia de "&amp;LOWER($AC749)&amp;" cadastrado","Exceção cadastrada · "&amp;$AC749)&amp;IF($AD749="",""," · "&amp;$AD749),IF($E749="Férias",IF($L749&gt;0,"ATENÇÃO · apontou estando de férias no cadastro","Férias no cadastro"),IF($Y749="Férias / afastamento","Afastamento · "&amp;($Z749+$AA749-1)&amp;" dias seguidos sem apontamento",IF($Y749="Folga trabalhada","ATENÇÃO · apontou em dia de folga da escala 5x2",IF($Y749="Folga",IF(AND($D749="5x2",OR(WEEKDAY($F749,2)=6,WEEKDAY($F749,2)=7)),"Folga de fim de semana da escala 5x2",IF(AND(OR($D749="6x1",$D749="FF 6x1"),WEEKDAY($F749,2)=6,FALSE()),"Folga de fim de semana · apontou no domingo anterior",IF(AND(OR($D749="6x1",$D749="FF 6x1"),WEEKDAY($F749,2)=7,AND($A749=$A748,$L748&gt;0)),"Folga de fim de semana · apontou no sábado",IF(AND(OR($D749="6x1",$D749="FF 6x1"),OR(WEEKDAY($F749,2)=6,WEEKDAY($F749,2)=7)),"Folga de fim de semana · sem apontamento no sábado nem no domingo","Folga prevista pelo ciclo")))),IF($Y749="Indeterminado (início da série)","Sem histórico anterior — informe o dia do ciclo no Cadastro",IF($Y749="Falta de registro",IF(OR(OR($D749="6x1",$D749="FF 6x1"),$D749="5x2"),"FALTA DE REGISTRO · dia útil da escala "&amp;$E749,"FALTA DE REGISTRO · dia "&amp;$W749&amp;" de "&amp;IFERROR(INDEX(Parâmetros!$B$39:$B$48,MATCH($E749,Parâmetros!$A$39:$A$48,0)),99)&amp;" do ciclo"),IF(OR($D749="6x1",$D749="FF 6x1"),IF(OR(AND(WEEKDAY($F749,2)=6,AND($A749=$A750,$L750&gt;0)),AND(WEEKDAY($F749,2)=7,AND($A749=$A748,$L748&gt;0))),"ATENÇÃO · apontou sábado e domingo no mesmo fim de semana",IF(OR(WEEKDAY($F749,2)=6,WEEKDAY($F749,2)=7),"Jornada de fim de semana do 6x1",IF(OR($H749&gt;=Parâmetros!$E$20,$H749&lt;Parâmetros!$E$19),"ATENÇÃO · 6x1 apontou fora do horário diurno","Jornada fixa do 6x1"))),IF($D749="5x2","Jornada fixa do 5x2",IF($D749="Folguista",IF($J749=$K749,"Evidência confirma sequência","DIVERGE · sequência "&amp;$J749&amp;" × evidência "&amp;$K749),IF($K749=$E749,"Evidência confirma cadastro","DIVERGE · cadastro "&amp;$E749&amp;" × evidência "&amp;$K749)))))))))))</f>
        <v>Folga de fim de semana · sem apontamento no sábado nem no domingo</v>
      </c>
      <c r="W749" s="34" t="str">
        <f>IF(OR(OR($D749="6x1",$D749="FF 6x1"),$D749="5x2"),"",IF($AB749&lt;&gt;$AB748,IF(IFERROR(INDEX(Cadastro!$F$5:$F$243,$AB749),"")="",IF($L749&gt;0,1,0),IF(IFERROR(INDEX(Cadastro!$F$5:$F$243,$AB749),"")&lt;=IFERROR(INDEX(Parâmetros!$B$39:$B$48,MATCH($E749,Parâmetros!$A$39:$A$48,0)),99),IFERROR(INDEX(Cadastro!$F$5:$F$243,$AB749),""),0)),IF($L749&gt;0,IF(N($X748)&gt;0,1,N($W748)+1),IF(AND($L749=0,OR(N($W748)&gt;=IFERROR(INDEX(Parâmetros!$B$39:$B$48,MATCH($E749,Parâmetros!$A$39:$A$48,0)),99),AND(N($X748)&gt;0,N($X748)&lt;IFERROR(INDEX(Parâmetros!$C$39:$C$48,MATCH($E749,Parâmetros!$A$39:$A$48,0)),0)))),0,N($W748)+1))))</f>
        <v/>
      </c>
      <c r="X749" s="34" t="str">
        <f>IF(OR(OR($D749="6x1",$D749="FF 6x1"),$D749="5x2"),"",IF($AB749&lt;&gt;$AB748,IF(IFERROR(INDEX(Cadastro!$F$5:$F$243,$AB749),"")="",0,IF(IFERROR(INDEX(Cadastro!$F$5:$F$243,$AB749),"")&gt;IFERROR(INDEX(Parâmetros!$B$39:$B$48,MATCH($E749,Parâmetros!$A$39:$A$48,0)),99),IFERROR(INDEX(Cadastro!$F$5:$F$243,$AB749),"")-IFERROR(INDEX(Parâmetros!$B$39:$B$48,MATCH($E749,Parâmetros!$A$39:$A$48,0)),99),0)),IF(AND($L749=0,OR(N($W748)&gt;=IFERROR(INDEX(Parâmetros!$B$39:$B$48,MATCH($E749,Parâmetros!$A$39:$A$48,0)),99),AND(N($X748)&gt;0,N($X748)&lt;IFERROR(INDEX(Parâmetros!$C$39:$C$48,MATCH($E749,Parâmetros!$A$39:$A$48,0)),0)))),N($X748)+1,0)))</f>
        <v/>
      </c>
      <c r="Y749" t="str">
        <f>IF($AC749&lt;&gt;"",IF($L749&gt;0,$AC749&amp;" · com apontamento",$AC749),IF($E749="Férias",IF($L749&gt;0,"Férias · com apontamento","Férias (cadastro)"),IF(($Z749+$AA749-1)&gt;Parâmetros!$E$16,"Férias / afastamento",IF(AND($D749="5x2",OR(WEEKDAY($F749,2)=6,WEEKDAY($F749,2)=7)),IF($L749&gt;0,"Folga trabalhada","Folga"),IF($L749&gt;0,"Trabalhado",IF(OR(OR($D749="6x1",$D749="FF 6x1"),$D749="5x2"),IF(AND(OR($D749="6x1",$D749="FF 6x1"),OR(WEEKDAY($F749,2)=6,WEEKDAY($F749,2)=7)),"Folga","Falta de registro"),IF(AND($AB749&lt;&gt;$AB748,IFERROR(INDEX(Cadastro!$F$5:$F$243,$AB749),"")=""),"Indeterminado (início da série)",IF($X749&gt;0,"Folga","Falta de registro"))))))))</f>
        <v>Folga</v>
      </c>
      <c r="Z749" s="34">
        <f>IF(OR($L749&gt;0,$F749&gt;Parâmetros!$E$14),0,IF($A749&lt;&gt;$A748,1,N($Z748)+1))</f>
        <v>0</v>
      </c>
      <c r="AA749" s="34">
        <f>IF(OR($L749&gt;0,$F749&gt;Parâmetros!$E$14),0,IF(OR($A749&lt;&gt;$A750,$F750&gt;Parâmetros!$E$14),1,N($AA750)+1))</f>
        <v>0</v>
      </c>
      <c r="AB749" s="31">
        <f>IFERROR(MATCH($A749&amp;"|"&amp;TEXT(_xlfn.MAXIFS(Cadastro!$E$5:$E$243,Cadastro!$A$5:$A$243,$A749,Cadastro!$E$5:$E$243,"&lt;="&amp;$F749),"yyyymmdd"),Cadastro!$I$5:$I$243,0),"")</f>
        <v>110</v>
      </c>
      <c r="AC749" t="str">
        <f>IFERROR(_xlfn.SINGLE(INDEX(Exceções!$D$5:$D$203,MATCH($A749&amp;"|"&amp;$F749,Exceções!$F$5:$F$203,0))),"")</f>
        <v/>
      </c>
      <c r="AD749" t="str">
        <f>IF($AC749="","",IFERROR(_xlfn.SINGLE(INDEX(Exceções!$E$5:$E$203,MATCH($A749&amp;"|"&amp;$F749,Exceções!$F$5:$F$203,0))),""))</f>
        <v/>
      </c>
    </row>
    <row r="750" spans="1:30" ht="15" hidden="1" customHeight="1" x14ac:dyDescent="0.25">
      <c r="A750" s="31">
        <v>52397</v>
      </c>
      <c r="B750" s="17" t="s">
        <v>19</v>
      </c>
      <c r="C750" s="17" t="str">
        <f>IFERROR(INDEX(Cadastro!$C$5:$C$243,$AB750),"NÃO INFORMADO")</f>
        <v>CAL</v>
      </c>
      <c r="D750" s="17" t="str">
        <f>IFERROR(INDEX(Cadastro!$D$5:$D$243,$AB750),"")</f>
        <v>6x1</v>
      </c>
      <c r="E750" s="17" t="str">
        <f>IFERROR(INDEX(Cadastro!$G$5:$G$243,$AB750),"")</f>
        <v>6x1</v>
      </c>
      <c r="F750" s="29">
        <v>46320</v>
      </c>
      <c r="G750" s="32" t="str">
        <f t="shared" si="66"/>
        <v>dom</v>
      </c>
      <c r="H750" s="31" t="str">
        <f>IF($L750=0,"",_xlfn.MINIFS(Dados!$Q:$Q,Dados!$A:$A,$A750,Dados!$S:$S,$F750))</f>
        <v/>
      </c>
      <c r="I750" s="31" t="str">
        <f>IF($H750="","",_xlfn.MAXIFS(Dados!$R:$R,Dados!$A:$A,$A750,Dados!$S:$S,$F750))</f>
        <v/>
      </c>
      <c r="J750" s="32" t="str">
        <f>IF($D750&lt;&gt;"Folguista","",IFERROR(INDEX(Parâmetros!$D$52:$G$52,1,MIN(4,MAX(1,$W750))),""))</f>
        <v/>
      </c>
      <c r="K750" s="32" t="str">
        <f>IF(OR($AC750&lt;&gt;"",$Y750="Folga",$Y750="Folga trabalhada",$Y750="Férias (cadastro)",$Y750="Férias / afastamento",$Y750="Indeterminado (início da série)"),"",IF(OR($D750="6x1",$D750="FF 6x1"),IF(OR(WEEKDAY($F750,2)=6,WEEKDAY($F750,2)=7),"6x1 sáb/dom","6x1"),IF($D750="5x2","5x2",IF($H750="",IF($D750="Folguista",$J750,$E750),IF(OR($H750&gt;=Parâmetros!$E$18,$H750&lt;Parâmetros!$E$19),"C",IF($H750&lt;Parâmetros!$E$20,"A","B"))))))</f>
        <v/>
      </c>
      <c r="L750" s="30">
        <f>SUMIFS(Dados!$E:$E,Dados!$A:$A,$A750,Dados!$S:$S,$F750)</f>
        <v>0</v>
      </c>
      <c r="M750" s="30" t="str">
        <f>IFERROR(INDEX(Parâmetros!$E$6:$E$11,MATCH($K750,Parâmetros!$A$6:$A$11,0)),"")</f>
        <v/>
      </c>
      <c r="N750" s="33" t="str">
        <f t="shared" si="67"/>
        <v/>
      </c>
      <c r="O750" s="33">
        <f>Parâmetros!$E$13</f>
        <v>0.8</v>
      </c>
      <c r="P750" s="32" t="str">
        <f>IF(OR($M750="",$F750&gt;Parâmetros!$E$14),"Não","Sim")</f>
        <v>Não</v>
      </c>
      <c r="Q750" s="32" t="str">
        <f t="shared" si="68"/>
        <v/>
      </c>
      <c r="R750" s="32" t="str">
        <f t="shared" si="69"/>
        <v/>
      </c>
      <c r="S750" s="30" t="str">
        <f t="shared" si="70"/>
        <v/>
      </c>
      <c r="T750" s="32" t="str">
        <f>IF($Q750&lt;&gt;"Sim","",IF($N750&gt;Parâmetros!$E$15,"Sim","Não"))</f>
        <v/>
      </c>
      <c r="U750" s="17" t="str">
        <f t="shared" si="71"/>
        <v>Folga</v>
      </c>
      <c r="V750" s="17" t="str">
        <f>IF($AC750&lt;&gt;"",IF($L750&gt;0,"ATENÇÃO · apontou em dia de "&amp;LOWER($AC750)&amp;" cadastrado","Exceção cadastrada · "&amp;$AC750)&amp;IF($AD750="",""," · "&amp;$AD750),IF($E750="Férias",IF($L750&gt;0,"ATENÇÃO · apontou estando de férias no cadastro","Férias no cadastro"),IF($Y750="Férias / afastamento","Afastamento · "&amp;($Z750+$AA750-1)&amp;" dias seguidos sem apontamento",IF($Y750="Folga trabalhada","ATENÇÃO · apontou em dia de folga da escala 5x2",IF($Y750="Folga",IF(AND($D750="5x2",OR(WEEKDAY($F750,2)=6,WEEKDAY($F750,2)=7)),"Folga de fim de semana da escala 5x2",IF(AND(OR($D750="6x1",$D750="FF 6x1"),WEEKDAY($F750,2)=6,FALSE()),"Folga de fim de semana · apontou no domingo anterior",IF(AND(OR($D750="6x1",$D750="FF 6x1"),WEEKDAY($F750,2)=7,AND($A750=$A749,$L749&gt;0)),"Folga de fim de semana · apontou no sábado",IF(AND(OR($D750="6x1",$D750="FF 6x1"),OR(WEEKDAY($F750,2)=6,WEEKDAY($F750,2)=7)),"Folga de fim de semana · sem apontamento no sábado nem no domingo","Folga prevista pelo ciclo")))),IF($Y750="Indeterminado (início da série)","Sem histórico anterior — informe o dia do ciclo no Cadastro",IF($Y750="Falta de registro",IF(OR(OR($D750="6x1",$D750="FF 6x1"),$D750="5x2"),"FALTA DE REGISTRO · dia útil da escala "&amp;$E750,"FALTA DE REGISTRO · dia "&amp;$W750&amp;" de "&amp;IFERROR(INDEX(Parâmetros!$B$39:$B$48,MATCH($E750,Parâmetros!$A$39:$A$48,0)),99)&amp;" do ciclo"),IF(OR($D750="6x1",$D750="FF 6x1"),IF(OR(AND(WEEKDAY($F750,2)=6,AND($A750=$A751,$L751&gt;0)),AND(WEEKDAY($F750,2)=7,AND($A750=$A749,$L749&gt;0))),"ATENÇÃO · apontou sábado e domingo no mesmo fim de semana",IF(OR(WEEKDAY($F750,2)=6,WEEKDAY($F750,2)=7),"Jornada de fim de semana do 6x1",IF(OR($H750&gt;=Parâmetros!$E$20,$H750&lt;Parâmetros!$E$19),"ATENÇÃO · 6x1 apontou fora do horário diurno","Jornada fixa do 6x1"))),IF($D750="5x2","Jornada fixa do 5x2",IF($D750="Folguista",IF($J750=$K750,"Evidência confirma sequência","DIVERGE · sequência "&amp;$J750&amp;" × evidência "&amp;$K750),IF($K750=$E750,"Evidência confirma cadastro","DIVERGE · cadastro "&amp;$E750&amp;" × evidência "&amp;$K750)))))))))))</f>
        <v>Folga de fim de semana · sem apontamento no sábado nem no domingo</v>
      </c>
      <c r="W750" s="34" t="str">
        <f>IF(OR(OR($D750="6x1",$D750="FF 6x1"),$D750="5x2"),"",IF($AB750&lt;&gt;$AB749,IF(IFERROR(INDEX(Cadastro!$F$5:$F$243,$AB750),"")="",IF($L750&gt;0,1,0),IF(IFERROR(INDEX(Cadastro!$F$5:$F$243,$AB750),"")&lt;=IFERROR(INDEX(Parâmetros!$B$39:$B$48,MATCH($E750,Parâmetros!$A$39:$A$48,0)),99),IFERROR(INDEX(Cadastro!$F$5:$F$243,$AB750),""),0)),IF($L750&gt;0,IF(N($X749)&gt;0,1,N($W749)+1),IF(AND($L750=0,OR(N($W749)&gt;=IFERROR(INDEX(Parâmetros!$B$39:$B$48,MATCH($E750,Parâmetros!$A$39:$A$48,0)),99),AND(N($X749)&gt;0,N($X749)&lt;IFERROR(INDEX(Parâmetros!$C$39:$C$48,MATCH($E750,Parâmetros!$A$39:$A$48,0)),0)))),0,N($W749)+1))))</f>
        <v/>
      </c>
      <c r="X750" s="34" t="str">
        <f>IF(OR(OR($D750="6x1",$D750="FF 6x1"),$D750="5x2"),"",IF($AB750&lt;&gt;$AB749,IF(IFERROR(INDEX(Cadastro!$F$5:$F$243,$AB750),"")="",0,IF(IFERROR(INDEX(Cadastro!$F$5:$F$243,$AB750),"")&gt;IFERROR(INDEX(Parâmetros!$B$39:$B$48,MATCH($E750,Parâmetros!$A$39:$A$48,0)),99),IFERROR(INDEX(Cadastro!$F$5:$F$243,$AB750),"")-IFERROR(INDEX(Parâmetros!$B$39:$B$48,MATCH($E750,Parâmetros!$A$39:$A$48,0)),99),0)),IF(AND($L750=0,OR(N($W749)&gt;=IFERROR(INDEX(Parâmetros!$B$39:$B$48,MATCH($E750,Parâmetros!$A$39:$A$48,0)),99),AND(N($X749)&gt;0,N($X749)&lt;IFERROR(INDEX(Parâmetros!$C$39:$C$48,MATCH($E750,Parâmetros!$A$39:$A$48,0)),0)))),N($X749)+1,0)))</f>
        <v/>
      </c>
      <c r="Y750" t="str">
        <f>IF($AC750&lt;&gt;"",IF($L750&gt;0,$AC750&amp;" · com apontamento",$AC750),IF($E750="Férias",IF($L750&gt;0,"Férias · com apontamento","Férias (cadastro)"),IF(($Z750+$AA750-1)&gt;Parâmetros!$E$16,"Férias / afastamento",IF(AND($D750="5x2",OR(WEEKDAY($F750,2)=6,WEEKDAY($F750,2)=7)),IF($L750&gt;0,"Folga trabalhada","Folga"),IF($L750&gt;0,"Trabalhado",IF(OR(OR($D750="6x1",$D750="FF 6x1"),$D750="5x2"),IF(AND(OR($D750="6x1",$D750="FF 6x1"),OR(WEEKDAY($F750,2)=6,WEEKDAY($F750,2)=7)),"Folga","Falta de registro"),IF(AND($AB750&lt;&gt;$AB749,IFERROR(INDEX(Cadastro!$F$5:$F$243,$AB750),"")=""),"Indeterminado (início da série)",IF($X750&gt;0,"Folga","Falta de registro"))))))))</f>
        <v>Folga</v>
      </c>
      <c r="Z750" s="34">
        <f>IF(OR($L750&gt;0,$F750&gt;Parâmetros!$E$14),0,IF($A750&lt;&gt;$A749,1,N($Z749)+1))</f>
        <v>0</v>
      </c>
      <c r="AA750" s="34">
        <f>IF(OR($L750&gt;0,$F750&gt;Parâmetros!$E$14),0,IF(OR($A750&lt;&gt;$A751,$F751&gt;Parâmetros!$E$14),1,N($AA751)+1))</f>
        <v>0</v>
      </c>
      <c r="AB750" s="31">
        <f>IFERROR(MATCH($A750&amp;"|"&amp;TEXT(_xlfn.MAXIFS(Cadastro!$E$5:$E$243,Cadastro!$A$5:$A$243,$A750,Cadastro!$E$5:$E$243,"&lt;="&amp;$F750),"yyyymmdd"),Cadastro!$I$5:$I$243,0),"")</f>
        <v>110</v>
      </c>
      <c r="AC750" t="str">
        <f>IFERROR(_xlfn.SINGLE(INDEX(Exceções!$D$5:$D$203,MATCH($A750&amp;"|"&amp;$F750,Exceções!$F$5:$F$203,0))),"")</f>
        <v/>
      </c>
      <c r="AD750" t="str">
        <f>IF($AC750="","",IFERROR(_xlfn.SINGLE(INDEX(Exceções!$E$5:$E$203,MATCH($A750&amp;"|"&amp;$F750,Exceções!$F$5:$F$203,0))),""))</f>
        <v/>
      </c>
    </row>
    <row r="751" spans="1:30" ht="15" hidden="1" customHeight="1" x14ac:dyDescent="0.25">
      <c r="A751" s="31">
        <v>52397</v>
      </c>
      <c r="B751" s="17" t="s">
        <v>19</v>
      </c>
      <c r="C751" s="17" t="str">
        <f>IFERROR(INDEX(Cadastro!$C$5:$C$243,$AB751),"NÃO INFORMADO")</f>
        <v>CAL</v>
      </c>
      <c r="D751" s="17" t="str">
        <f>IFERROR(INDEX(Cadastro!$D$5:$D$243,$AB751),"")</f>
        <v>6x1</v>
      </c>
      <c r="E751" s="17" t="str">
        <f>IFERROR(INDEX(Cadastro!$G$5:$G$243,$AB751),"")</f>
        <v>6x1</v>
      </c>
      <c r="F751" s="29">
        <v>46321</v>
      </c>
      <c r="G751" s="32" t="str">
        <f t="shared" si="66"/>
        <v>seg</v>
      </c>
      <c r="H751" s="31" t="str">
        <f>IF($L751=0,"",_xlfn.MINIFS(Dados!$Q:$Q,Dados!$A:$A,$A751,Dados!$S:$S,$F751))</f>
        <v/>
      </c>
      <c r="I751" s="31" t="str">
        <f>IF($H751="","",_xlfn.MAXIFS(Dados!$R:$R,Dados!$A:$A,$A751,Dados!$S:$S,$F751))</f>
        <v/>
      </c>
      <c r="J751" s="32" t="str">
        <f>IF($D751&lt;&gt;"Folguista","",IFERROR(INDEX(Parâmetros!$D$52:$G$52,1,MIN(4,MAX(1,$W751))),""))</f>
        <v/>
      </c>
      <c r="K751" s="32" t="str">
        <f>IF(OR($AC751&lt;&gt;"",$Y751="Folga",$Y751="Folga trabalhada",$Y751="Férias (cadastro)",$Y751="Férias / afastamento",$Y751="Indeterminado (início da série)"),"",IF(OR($D751="6x1",$D751="FF 6x1"),IF(OR(WEEKDAY($F751,2)=6,WEEKDAY($F751,2)=7),"6x1 sáb/dom","6x1"),IF($D751="5x2","5x2",IF($H751="",IF($D751="Folguista",$J751,$E751),IF(OR($H751&gt;=Parâmetros!$E$18,$H751&lt;Parâmetros!$E$19),"C",IF($H751&lt;Parâmetros!$E$20,"A","B"))))))</f>
        <v>6x1</v>
      </c>
      <c r="L751" s="30">
        <f>SUMIFS(Dados!$E:$E,Dados!$A:$A,$A751,Dados!$S:$S,$F751)</f>
        <v>0</v>
      </c>
      <c r="M751" s="30">
        <f>IFERROR(INDEX(Parâmetros!$E$6:$E$11,MATCH($K751,Parâmetros!$A$6:$A$11,0)),"")</f>
        <v>8.8000000000000007</v>
      </c>
      <c r="N751" s="33">
        <f t="shared" si="67"/>
        <v>0</v>
      </c>
      <c r="O751" s="33">
        <f>Parâmetros!$E$13</f>
        <v>0.8</v>
      </c>
      <c r="P751" s="32" t="str">
        <f>IF(OR($M751="",$F751&gt;Parâmetros!$E$14),"Não","Sim")</f>
        <v>Não</v>
      </c>
      <c r="Q751" s="32" t="str">
        <f t="shared" si="68"/>
        <v/>
      </c>
      <c r="R751" s="32" t="str">
        <f t="shared" si="69"/>
        <v/>
      </c>
      <c r="S751" s="30" t="str">
        <f t="shared" si="70"/>
        <v/>
      </c>
      <c r="T751" s="32" t="str">
        <f>IF($Q751&lt;&gt;"Sim","",IF($N751&gt;Parâmetros!$E$15,"Sim","Não"))</f>
        <v/>
      </c>
      <c r="U751" s="17" t="str">
        <f t="shared" si="71"/>
        <v>Fora da apuração</v>
      </c>
      <c r="V751" s="17" t="str">
        <f>IF($AC751&lt;&gt;"",IF($L751&gt;0,"ATENÇÃO · apontou em dia de "&amp;LOWER($AC751)&amp;" cadastrado","Exceção cadastrada · "&amp;$AC751)&amp;IF($AD751="",""," · "&amp;$AD751),IF($E751="Férias",IF($L751&gt;0,"ATENÇÃO · apontou estando de férias no cadastro","Férias no cadastro"),IF($Y751="Férias / afastamento","Afastamento · "&amp;($Z751+$AA751-1)&amp;" dias seguidos sem apontamento",IF($Y751="Folga trabalhada","ATENÇÃO · apontou em dia de folga da escala 5x2",IF($Y751="Folga",IF(AND($D751="5x2",OR(WEEKDAY($F751,2)=6,WEEKDAY($F751,2)=7)),"Folga de fim de semana da escala 5x2",IF(AND(OR($D751="6x1",$D751="FF 6x1"),WEEKDAY($F751,2)=6,FALSE()),"Folga de fim de semana · apontou no domingo anterior",IF(AND(OR($D751="6x1",$D751="FF 6x1"),WEEKDAY($F751,2)=7,AND($A751=$A750,$L750&gt;0)),"Folga de fim de semana · apontou no sábado",IF(AND(OR($D751="6x1",$D751="FF 6x1"),OR(WEEKDAY($F751,2)=6,WEEKDAY($F751,2)=7)),"Folga de fim de semana · sem apontamento no sábado nem no domingo","Folga prevista pelo ciclo")))),IF($Y751="Indeterminado (início da série)","Sem histórico anterior — informe o dia do ciclo no Cadastro",IF($Y751="Falta de registro",IF(OR(OR($D751="6x1",$D751="FF 6x1"),$D751="5x2"),"FALTA DE REGISTRO · dia útil da escala "&amp;$E751,"FALTA DE REGISTRO · dia "&amp;$W751&amp;" de "&amp;IFERROR(INDEX(Parâmetros!$B$39:$B$48,MATCH($E751,Parâmetros!$A$39:$A$48,0)),99)&amp;" do ciclo"),IF(OR($D751="6x1",$D751="FF 6x1"),IF(OR(AND(WEEKDAY($F751,2)=6,AND($A751=$A752,$L752&gt;0)),AND(WEEKDAY($F751,2)=7,AND($A751=$A750,$L750&gt;0))),"ATENÇÃO · apontou sábado e domingo no mesmo fim de semana",IF(OR(WEEKDAY($F751,2)=6,WEEKDAY($F751,2)=7),"Jornada de fim de semana do 6x1",IF(OR($H751&gt;=Parâmetros!$E$20,$H751&lt;Parâmetros!$E$19),"ATENÇÃO · 6x1 apontou fora do horário diurno","Jornada fixa do 6x1"))),IF($D751="5x2","Jornada fixa do 5x2",IF($D751="Folguista",IF($J751=$K751,"Evidência confirma sequência","DIVERGE · sequência "&amp;$J751&amp;" × evidência "&amp;$K751),IF($K751=$E751,"Evidência confirma cadastro","DIVERGE · cadastro "&amp;$E751&amp;" × evidência "&amp;$K751)))))))))))</f>
        <v>FALTA DE REGISTRO · dia útil da escala 6x1</v>
      </c>
      <c r="W751" s="34" t="str">
        <f>IF(OR(OR($D751="6x1",$D751="FF 6x1"),$D751="5x2"),"",IF($AB751&lt;&gt;$AB750,IF(IFERROR(INDEX(Cadastro!$F$5:$F$243,$AB751),"")="",IF($L751&gt;0,1,0),IF(IFERROR(INDEX(Cadastro!$F$5:$F$243,$AB751),"")&lt;=IFERROR(INDEX(Parâmetros!$B$39:$B$48,MATCH($E751,Parâmetros!$A$39:$A$48,0)),99),IFERROR(INDEX(Cadastro!$F$5:$F$243,$AB751),""),0)),IF($L751&gt;0,IF(N($X750)&gt;0,1,N($W750)+1),IF(AND($L751=0,OR(N($W750)&gt;=IFERROR(INDEX(Parâmetros!$B$39:$B$48,MATCH($E751,Parâmetros!$A$39:$A$48,0)),99),AND(N($X750)&gt;0,N($X750)&lt;IFERROR(INDEX(Parâmetros!$C$39:$C$48,MATCH($E751,Parâmetros!$A$39:$A$48,0)),0)))),0,N($W750)+1))))</f>
        <v/>
      </c>
      <c r="X751" s="34" t="str">
        <f>IF(OR(OR($D751="6x1",$D751="FF 6x1"),$D751="5x2"),"",IF($AB751&lt;&gt;$AB750,IF(IFERROR(INDEX(Cadastro!$F$5:$F$243,$AB751),"")="",0,IF(IFERROR(INDEX(Cadastro!$F$5:$F$243,$AB751),"")&gt;IFERROR(INDEX(Parâmetros!$B$39:$B$48,MATCH($E751,Parâmetros!$A$39:$A$48,0)),99),IFERROR(INDEX(Cadastro!$F$5:$F$243,$AB751),"")-IFERROR(INDEX(Parâmetros!$B$39:$B$48,MATCH($E751,Parâmetros!$A$39:$A$48,0)),99),0)),IF(AND($L751=0,OR(N($W750)&gt;=IFERROR(INDEX(Parâmetros!$B$39:$B$48,MATCH($E751,Parâmetros!$A$39:$A$48,0)),99),AND(N($X750)&gt;0,N($X750)&lt;IFERROR(INDEX(Parâmetros!$C$39:$C$48,MATCH($E751,Parâmetros!$A$39:$A$48,0)),0)))),N($X750)+1,0)))</f>
        <v/>
      </c>
      <c r="Y751" t="str">
        <f>IF($AC751&lt;&gt;"",IF($L751&gt;0,$AC751&amp;" · com apontamento",$AC751),IF($E751="Férias",IF($L751&gt;0,"Férias · com apontamento","Férias (cadastro)"),IF(($Z751+$AA751-1)&gt;Parâmetros!$E$16,"Férias / afastamento",IF(AND($D751="5x2",OR(WEEKDAY($F751,2)=6,WEEKDAY($F751,2)=7)),IF($L751&gt;0,"Folga trabalhada","Folga"),IF($L751&gt;0,"Trabalhado",IF(OR(OR($D751="6x1",$D751="FF 6x1"),$D751="5x2"),IF(AND(OR($D751="6x1",$D751="FF 6x1"),OR(WEEKDAY($F751,2)=6,WEEKDAY($F751,2)=7)),"Folga","Falta de registro"),IF(AND($AB751&lt;&gt;$AB750,IFERROR(INDEX(Cadastro!$F$5:$F$243,$AB751),"")=""),"Indeterminado (início da série)",IF($X751&gt;0,"Folga","Falta de registro"))))))))</f>
        <v>Falta de registro</v>
      </c>
      <c r="Z751" s="34">
        <f>IF(OR($L751&gt;0,$F751&gt;Parâmetros!$E$14),0,IF($A751&lt;&gt;$A750,1,N($Z750)+1))</f>
        <v>0</v>
      </c>
      <c r="AA751" s="34">
        <f>IF(OR($L751&gt;0,$F751&gt;Parâmetros!$E$14),0,IF(OR($A751&lt;&gt;$A752,$F752&gt;Parâmetros!$E$14),1,N($AA752)+1))</f>
        <v>0</v>
      </c>
      <c r="AB751" s="31">
        <f>IFERROR(MATCH($A751&amp;"|"&amp;TEXT(_xlfn.MAXIFS(Cadastro!$E$5:$E$243,Cadastro!$A$5:$A$243,$A751,Cadastro!$E$5:$E$243,"&lt;="&amp;$F751),"yyyymmdd"),Cadastro!$I$5:$I$243,0),"")</f>
        <v>110</v>
      </c>
      <c r="AC751" t="str">
        <f>IFERROR(_xlfn.SINGLE(INDEX(Exceções!$D$5:$D$203,MATCH($A751&amp;"|"&amp;$F751,Exceções!$F$5:$F$203,0))),"")</f>
        <v/>
      </c>
      <c r="AD751" t="str">
        <f>IF($AC751="","",IFERROR(_xlfn.SINGLE(INDEX(Exceções!$E$5:$E$203,MATCH($A751&amp;"|"&amp;$F751,Exceções!$F$5:$F$203,0))),""))</f>
        <v/>
      </c>
    </row>
    <row r="752" spans="1:30" ht="15" hidden="1" customHeight="1" x14ac:dyDescent="0.25">
      <c r="A752" s="31">
        <v>52397</v>
      </c>
      <c r="B752" s="17" t="s">
        <v>19</v>
      </c>
      <c r="C752" s="17" t="str">
        <f>IFERROR(INDEX(Cadastro!$C$5:$C$243,$AB752),"NÃO INFORMADO")</f>
        <v>CAL</v>
      </c>
      <c r="D752" s="17" t="str">
        <f>IFERROR(INDEX(Cadastro!$D$5:$D$243,$AB752),"")</f>
        <v>6x1</v>
      </c>
      <c r="E752" s="17" t="str">
        <f>IFERROR(INDEX(Cadastro!$G$5:$G$243,$AB752),"")</f>
        <v>6x1</v>
      </c>
      <c r="F752" s="29">
        <v>46322</v>
      </c>
      <c r="G752" s="32" t="str">
        <f t="shared" si="66"/>
        <v>ter</v>
      </c>
      <c r="H752" s="31" t="str">
        <f>IF($L752=0,"",_xlfn.MINIFS(Dados!$Q:$Q,Dados!$A:$A,$A752,Dados!$S:$S,$F752))</f>
        <v/>
      </c>
      <c r="I752" s="31" t="str">
        <f>IF($H752="","",_xlfn.MAXIFS(Dados!$R:$R,Dados!$A:$A,$A752,Dados!$S:$S,$F752))</f>
        <v/>
      </c>
      <c r="J752" s="32" t="str">
        <f>IF($D752&lt;&gt;"Folguista","",IFERROR(INDEX(Parâmetros!$D$52:$G$52,1,MIN(4,MAX(1,$W752))),""))</f>
        <v/>
      </c>
      <c r="K752" s="32" t="str">
        <f>IF(OR($AC752&lt;&gt;"",$Y752="Folga",$Y752="Folga trabalhada",$Y752="Férias (cadastro)",$Y752="Férias / afastamento",$Y752="Indeterminado (início da série)"),"",IF(OR($D752="6x1",$D752="FF 6x1"),IF(OR(WEEKDAY($F752,2)=6,WEEKDAY($F752,2)=7),"6x1 sáb/dom","6x1"),IF($D752="5x2","5x2",IF($H752="",IF($D752="Folguista",$J752,$E752),IF(OR($H752&gt;=Parâmetros!$E$18,$H752&lt;Parâmetros!$E$19),"C",IF($H752&lt;Parâmetros!$E$20,"A","B"))))))</f>
        <v>6x1</v>
      </c>
      <c r="L752" s="30">
        <f>SUMIFS(Dados!$E:$E,Dados!$A:$A,$A752,Dados!$S:$S,$F752)</f>
        <v>0</v>
      </c>
      <c r="M752" s="30">
        <f>IFERROR(INDEX(Parâmetros!$E$6:$E$11,MATCH($K752,Parâmetros!$A$6:$A$11,0)),"")</f>
        <v>8.8000000000000007</v>
      </c>
      <c r="N752" s="33">
        <f t="shared" si="67"/>
        <v>0</v>
      </c>
      <c r="O752" s="33">
        <f>Parâmetros!$E$13</f>
        <v>0.8</v>
      </c>
      <c r="P752" s="32" t="str">
        <f>IF(OR($M752="",$F752&gt;Parâmetros!$E$14),"Não","Sim")</f>
        <v>Não</v>
      </c>
      <c r="Q752" s="32" t="str">
        <f t="shared" si="68"/>
        <v/>
      </c>
      <c r="R752" s="32" t="str">
        <f t="shared" si="69"/>
        <v/>
      </c>
      <c r="S752" s="30" t="str">
        <f t="shared" si="70"/>
        <v/>
      </c>
      <c r="T752" s="32" t="str">
        <f>IF($Q752&lt;&gt;"Sim","",IF($N752&gt;Parâmetros!$E$15,"Sim","Não"))</f>
        <v/>
      </c>
      <c r="U752" s="17" t="str">
        <f t="shared" si="71"/>
        <v>Fora da apuração</v>
      </c>
      <c r="V752" s="17" t="str">
        <f>IF($AC752&lt;&gt;"",IF($L752&gt;0,"ATENÇÃO · apontou em dia de "&amp;LOWER($AC752)&amp;" cadastrado","Exceção cadastrada · "&amp;$AC752)&amp;IF($AD752="",""," · "&amp;$AD752),IF($E752="Férias",IF($L752&gt;0,"ATENÇÃO · apontou estando de férias no cadastro","Férias no cadastro"),IF($Y752="Férias / afastamento","Afastamento · "&amp;($Z752+$AA752-1)&amp;" dias seguidos sem apontamento",IF($Y752="Folga trabalhada","ATENÇÃO · apontou em dia de folga da escala 5x2",IF($Y752="Folga",IF(AND($D752="5x2",OR(WEEKDAY($F752,2)=6,WEEKDAY($F752,2)=7)),"Folga de fim de semana da escala 5x2",IF(AND(OR($D752="6x1",$D752="FF 6x1"),WEEKDAY($F752,2)=6,FALSE()),"Folga de fim de semana · apontou no domingo anterior",IF(AND(OR($D752="6x1",$D752="FF 6x1"),WEEKDAY($F752,2)=7,AND($A752=$A751,$L751&gt;0)),"Folga de fim de semana · apontou no sábado",IF(AND(OR($D752="6x1",$D752="FF 6x1"),OR(WEEKDAY($F752,2)=6,WEEKDAY($F752,2)=7)),"Folga de fim de semana · sem apontamento no sábado nem no domingo","Folga prevista pelo ciclo")))),IF($Y752="Indeterminado (início da série)","Sem histórico anterior — informe o dia do ciclo no Cadastro",IF($Y752="Falta de registro",IF(OR(OR($D752="6x1",$D752="FF 6x1"),$D752="5x2"),"FALTA DE REGISTRO · dia útil da escala "&amp;$E752,"FALTA DE REGISTRO · dia "&amp;$W752&amp;" de "&amp;IFERROR(INDEX(Parâmetros!$B$39:$B$48,MATCH($E752,Parâmetros!$A$39:$A$48,0)),99)&amp;" do ciclo"),IF(OR($D752="6x1",$D752="FF 6x1"),IF(OR(AND(WEEKDAY($F752,2)=6,AND($A752=$A753,$L753&gt;0)),AND(WEEKDAY($F752,2)=7,AND($A752=$A751,$L751&gt;0))),"ATENÇÃO · apontou sábado e domingo no mesmo fim de semana",IF(OR(WEEKDAY($F752,2)=6,WEEKDAY($F752,2)=7),"Jornada de fim de semana do 6x1",IF(OR($H752&gt;=Parâmetros!$E$20,$H752&lt;Parâmetros!$E$19),"ATENÇÃO · 6x1 apontou fora do horário diurno","Jornada fixa do 6x1"))),IF($D752="5x2","Jornada fixa do 5x2",IF($D752="Folguista",IF($J752=$K752,"Evidência confirma sequência","DIVERGE · sequência "&amp;$J752&amp;" × evidência "&amp;$K752),IF($K752=$E752,"Evidência confirma cadastro","DIVERGE · cadastro "&amp;$E752&amp;" × evidência "&amp;$K752)))))))))))</f>
        <v>FALTA DE REGISTRO · dia útil da escala 6x1</v>
      </c>
      <c r="W752" s="34" t="str">
        <f>IF(OR(OR($D752="6x1",$D752="FF 6x1"),$D752="5x2"),"",IF($AB752&lt;&gt;$AB751,IF(IFERROR(INDEX(Cadastro!$F$5:$F$243,$AB752),"")="",IF($L752&gt;0,1,0),IF(IFERROR(INDEX(Cadastro!$F$5:$F$243,$AB752),"")&lt;=IFERROR(INDEX(Parâmetros!$B$39:$B$48,MATCH($E752,Parâmetros!$A$39:$A$48,0)),99),IFERROR(INDEX(Cadastro!$F$5:$F$243,$AB752),""),0)),IF($L752&gt;0,IF(N($X751)&gt;0,1,N($W751)+1),IF(AND($L752=0,OR(N($W751)&gt;=IFERROR(INDEX(Parâmetros!$B$39:$B$48,MATCH($E752,Parâmetros!$A$39:$A$48,0)),99),AND(N($X751)&gt;0,N($X751)&lt;IFERROR(INDEX(Parâmetros!$C$39:$C$48,MATCH($E752,Parâmetros!$A$39:$A$48,0)),0)))),0,N($W751)+1))))</f>
        <v/>
      </c>
      <c r="X752" s="34" t="str">
        <f>IF(OR(OR($D752="6x1",$D752="FF 6x1"),$D752="5x2"),"",IF($AB752&lt;&gt;$AB751,IF(IFERROR(INDEX(Cadastro!$F$5:$F$243,$AB752),"")="",0,IF(IFERROR(INDEX(Cadastro!$F$5:$F$243,$AB752),"")&gt;IFERROR(INDEX(Parâmetros!$B$39:$B$48,MATCH($E752,Parâmetros!$A$39:$A$48,0)),99),IFERROR(INDEX(Cadastro!$F$5:$F$243,$AB752),"")-IFERROR(INDEX(Parâmetros!$B$39:$B$48,MATCH($E752,Parâmetros!$A$39:$A$48,0)),99),0)),IF(AND($L752=0,OR(N($W751)&gt;=IFERROR(INDEX(Parâmetros!$B$39:$B$48,MATCH($E752,Parâmetros!$A$39:$A$48,0)),99),AND(N($X751)&gt;0,N($X751)&lt;IFERROR(INDEX(Parâmetros!$C$39:$C$48,MATCH($E752,Parâmetros!$A$39:$A$48,0)),0)))),N($X751)+1,0)))</f>
        <v/>
      </c>
      <c r="Y752" t="str">
        <f>IF($AC752&lt;&gt;"",IF($L752&gt;0,$AC752&amp;" · com apontamento",$AC752),IF($E752="Férias",IF($L752&gt;0,"Férias · com apontamento","Férias (cadastro)"),IF(($Z752+$AA752-1)&gt;Parâmetros!$E$16,"Férias / afastamento",IF(AND($D752="5x2",OR(WEEKDAY($F752,2)=6,WEEKDAY($F752,2)=7)),IF($L752&gt;0,"Folga trabalhada","Folga"),IF($L752&gt;0,"Trabalhado",IF(OR(OR($D752="6x1",$D752="FF 6x1"),$D752="5x2"),IF(AND(OR($D752="6x1",$D752="FF 6x1"),OR(WEEKDAY($F752,2)=6,WEEKDAY($F752,2)=7)),"Folga","Falta de registro"),IF(AND($AB752&lt;&gt;$AB751,IFERROR(INDEX(Cadastro!$F$5:$F$243,$AB752),"")=""),"Indeterminado (início da série)",IF($X752&gt;0,"Folga","Falta de registro"))))))))</f>
        <v>Falta de registro</v>
      </c>
      <c r="Z752" s="34">
        <f>IF(OR($L752&gt;0,$F752&gt;Parâmetros!$E$14),0,IF($A752&lt;&gt;$A751,1,N($Z751)+1))</f>
        <v>0</v>
      </c>
      <c r="AA752" s="34">
        <f>IF(OR($L752&gt;0,$F752&gt;Parâmetros!$E$14),0,IF(OR($A752&lt;&gt;$A753,$F753&gt;Parâmetros!$E$14),1,N($AA753)+1))</f>
        <v>0</v>
      </c>
      <c r="AB752" s="31">
        <f>IFERROR(MATCH($A752&amp;"|"&amp;TEXT(_xlfn.MAXIFS(Cadastro!$E$5:$E$243,Cadastro!$A$5:$A$243,$A752,Cadastro!$E$5:$E$243,"&lt;="&amp;$F752),"yyyymmdd"),Cadastro!$I$5:$I$243,0),"")</f>
        <v>110</v>
      </c>
      <c r="AC752" t="str">
        <f>IFERROR(_xlfn.SINGLE(INDEX(Exceções!$D$5:$D$203,MATCH($A752&amp;"|"&amp;$F752,Exceções!$F$5:$F$203,0))),"")</f>
        <v/>
      </c>
      <c r="AD752" t="str">
        <f>IF($AC752="","",IFERROR(_xlfn.SINGLE(INDEX(Exceções!$E$5:$E$203,MATCH($A752&amp;"|"&amp;$F752,Exceções!$F$5:$F$203,0))),""))</f>
        <v/>
      </c>
    </row>
    <row r="753" spans="1:30" ht="15" hidden="1" customHeight="1" x14ac:dyDescent="0.25">
      <c r="A753" s="31">
        <v>52397</v>
      </c>
      <c r="B753" s="17" t="s">
        <v>19</v>
      </c>
      <c r="C753" s="17" t="str">
        <f>IFERROR(INDEX(Cadastro!$C$5:$C$243,$AB753),"NÃO INFORMADO")</f>
        <v>CAL</v>
      </c>
      <c r="D753" s="17" t="str">
        <f>IFERROR(INDEX(Cadastro!$D$5:$D$243,$AB753),"")</f>
        <v>6x1</v>
      </c>
      <c r="E753" s="17" t="str">
        <f>IFERROR(INDEX(Cadastro!$G$5:$G$243,$AB753),"")</f>
        <v>6x1</v>
      </c>
      <c r="F753" s="29">
        <v>46323</v>
      </c>
      <c r="G753" s="32" t="str">
        <f t="shared" si="66"/>
        <v>qua</v>
      </c>
      <c r="H753" s="31" t="str">
        <f>IF($L753=0,"",_xlfn.MINIFS(Dados!$Q:$Q,Dados!$A:$A,$A753,Dados!$S:$S,$F753))</f>
        <v/>
      </c>
      <c r="I753" s="31" t="str">
        <f>IF($H753="","",_xlfn.MAXIFS(Dados!$R:$R,Dados!$A:$A,$A753,Dados!$S:$S,$F753))</f>
        <v/>
      </c>
      <c r="J753" s="32" t="str">
        <f>IF($D753&lt;&gt;"Folguista","",IFERROR(INDEX(Parâmetros!$D$52:$G$52,1,MIN(4,MAX(1,$W753))),""))</f>
        <v/>
      </c>
      <c r="K753" s="32" t="str">
        <f>IF(OR($AC753&lt;&gt;"",$Y753="Folga",$Y753="Folga trabalhada",$Y753="Férias (cadastro)",$Y753="Férias / afastamento",$Y753="Indeterminado (início da série)"),"",IF(OR($D753="6x1",$D753="FF 6x1"),IF(OR(WEEKDAY($F753,2)=6,WEEKDAY($F753,2)=7),"6x1 sáb/dom","6x1"),IF($D753="5x2","5x2",IF($H753="",IF($D753="Folguista",$J753,$E753),IF(OR($H753&gt;=Parâmetros!$E$18,$H753&lt;Parâmetros!$E$19),"C",IF($H753&lt;Parâmetros!$E$20,"A","B"))))))</f>
        <v>6x1</v>
      </c>
      <c r="L753" s="30">
        <f>SUMIFS(Dados!$E:$E,Dados!$A:$A,$A753,Dados!$S:$S,$F753)</f>
        <v>0</v>
      </c>
      <c r="M753" s="30">
        <f>IFERROR(INDEX(Parâmetros!$E$6:$E$11,MATCH($K753,Parâmetros!$A$6:$A$11,0)),"")</f>
        <v>8.8000000000000007</v>
      </c>
      <c r="N753" s="33">
        <f t="shared" si="67"/>
        <v>0</v>
      </c>
      <c r="O753" s="33">
        <f>Parâmetros!$E$13</f>
        <v>0.8</v>
      </c>
      <c r="P753" s="32" t="str">
        <f>IF(OR($M753="",$F753&gt;Parâmetros!$E$14),"Não","Sim")</f>
        <v>Não</v>
      </c>
      <c r="Q753" s="32" t="str">
        <f t="shared" si="68"/>
        <v/>
      </c>
      <c r="R753" s="32" t="str">
        <f t="shared" si="69"/>
        <v/>
      </c>
      <c r="S753" s="30" t="str">
        <f t="shared" si="70"/>
        <v/>
      </c>
      <c r="T753" s="32" t="str">
        <f>IF($Q753&lt;&gt;"Sim","",IF($N753&gt;Parâmetros!$E$15,"Sim","Não"))</f>
        <v/>
      </c>
      <c r="U753" s="17" t="str">
        <f t="shared" si="71"/>
        <v>Fora da apuração</v>
      </c>
      <c r="V753" s="17" t="str">
        <f>IF($AC753&lt;&gt;"",IF($L753&gt;0,"ATENÇÃO · apontou em dia de "&amp;LOWER($AC753)&amp;" cadastrado","Exceção cadastrada · "&amp;$AC753)&amp;IF($AD753="",""," · "&amp;$AD753),IF($E753="Férias",IF($L753&gt;0,"ATENÇÃO · apontou estando de férias no cadastro","Férias no cadastro"),IF($Y753="Férias / afastamento","Afastamento · "&amp;($Z753+$AA753-1)&amp;" dias seguidos sem apontamento",IF($Y753="Folga trabalhada","ATENÇÃO · apontou em dia de folga da escala 5x2",IF($Y753="Folga",IF(AND($D753="5x2",OR(WEEKDAY($F753,2)=6,WEEKDAY($F753,2)=7)),"Folga de fim de semana da escala 5x2",IF(AND(OR($D753="6x1",$D753="FF 6x1"),WEEKDAY($F753,2)=6,FALSE()),"Folga de fim de semana · apontou no domingo anterior",IF(AND(OR($D753="6x1",$D753="FF 6x1"),WEEKDAY($F753,2)=7,AND($A753=$A752,$L752&gt;0)),"Folga de fim de semana · apontou no sábado",IF(AND(OR($D753="6x1",$D753="FF 6x1"),OR(WEEKDAY($F753,2)=6,WEEKDAY($F753,2)=7)),"Folga de fim de semana · sem apontamento no sábado nem no domingo","Folga prevista pelo ciclo")))),IF($Y753="Indeterminado (início da série)","Sem histórico anterior — informe o dia do ciclo no Cadastro",IF($Y753="Falta de registro",IF(OR(OR($D753="6x1",$D753="FF 6x1"),$D753="5x2"),"FALTA DE REGISTRO · dia útil da escala "&amp;$E753,"FALTA DE REGISTRO · dia "&amp;$W753&amp;" de "&amp;IFERROR(INDEX(Parâmetros!$B$39:$B$48,MATCH($E753,Parâmetros!$A$39:$A$48,0)),99)&amp;" do ciclo"),IF(OR($D753="6x1",$D753="FF 6x1"),IF(OR(AND(WEEKDAY($F753,2)=6,AND($A753=$A754,$L754&gt;0)),AND(WEEKDAY($F753,2)=7,AND($A753=$A752,$L752&gt;0))),"ATENÇÃO · apontou sábado e domingo no mesmo fim de semana",IF(OR(WEEKDAY($F753,2)=6,WEEKDAY($F753,2)=7),"Jornada de fim de semana do 6x1",IF(OR($H753&gt;=Parâmetros!$E$20,$H753&lt;Parâmetros!$E$19),"ATENÇÃO · 6x1 apontou fora do horário diurno","Jornada fixa do 6x1"))),IF($D753="5x2","Jornada fixa do 5x2",IF($D753="Folguista",IF($J753=$K753,"Evidência confirma sequência","DIVERGE · sequência "&amp;$J753&amp;" × evidência "&amp;$K753),IF($K753=$E753,"Evidência confirma cadastro","DIVERGE · cadastro "&amp;$E753&amp;" × evidência "&amp;$K753)))))))))))</f>
        <v>FALTA DE REGISTRO · dia útil da escala 6x1</v>
      </c>
      <c r="W753" s="34" t="str">
        <f>IF(OR(OR($D753="6x1",$D753="FF 6x1"),$D753="5x2"),"",IF($AB753&lt;&gt;$AB752,IF(IFERROR(INDEX(Cadastro!$F$5:$F$243,$AB753),"")="",IF($L753&gt;0,1,0),IF(IFERROR(INDEX(Cadastro!$F$5:$F$243,$AB753),"")&lt;=IFERROR(INDEX(Parâmetros!$B$39:$B$48,MATCH($E753,Parâmetros!$A$39:$A$48,0)),99),IFERROR(INDEX(Cadastro!$F$5:$F$243,$AB753),""),0)),IF($L753&gt;0,IF(N($X752)&gt;0,1,N($W752)+1),IF(AND($L753=0,OR(N($W752)&gt;=IFERROR(INDEX(Parâmetros!$B$39:$B$48,MATCH($E753,Parâmetros!$A$39:$A$48,0)),99),AND(N($X752)&gt;0,N($X752)&lt;IFERROR(INDEX(Parâmetros!$C$39:$C$48,MATCH($E753,Parâmetros!$A$39:$A$48,0)),0)))),0,N($W752)+1))))</f>
        <v/>
      </c>
      <c r="X753" s="34" t="str">
        <f>IF(OR(OR($D753="6x1",$D753="FF 6x1"),$D753="5x2"),"",IF($AB753&lt;&gt;$AB752,IF(IFERROR(INDEX(Cadastro!$F$5:$F$243,$AB753),"")="",0,IF(IFERROR(INDEX(Cadastro!$F$5:$F$243,$AB753),"")&gt;IFERROR(INDEX(Parâmetros!$B$39:$B$48,MATCH($E753,Parâmetros!$A$39:$A$48,0)),99),IFERROR(INDEX(Cadastro!$F$5:$F$243,$AB753),"")-IFERROR(INDEX(Parâmetros!$B$39:$B$48,MATCH($E753,Parâmetros!$A$39:$A$48,0)),99),0)),IF(AND($L753=0,OR(N($W752)&gt;=IFERROR(INDEX(Parâmetros!$B$39:$B$48,MATCH($E753,Parâmetros!$A$39:$A$48,0)),99),AND(N($X752)&gt;0,N($X752)&lt;IFERROR(INDEX(Parâmetros!$C$39:$C$48,MATCH($E753,Parâmetros!$A$39:$A$48,0)),0)))),N($X752)+1,0)))</f>
        <v/>
      </c>
      <c r="Y753" t="str">
        <f>IF($AC753&lt;&gt;"",IF($L753&gt;0,$AC753&amp;" · com apontamento",$AC753),IF($E753="Férias",IF($L753&gt;0,"Férias · com apontamento","Férias (cadastro)"),IF(($Z753+$AA753-1)&gt;Parâmetros!$E$16,"Férias / afastamento",IF(AND($D753="5x2",OR(WEEKDAY($F753,2)=6,WEEKDAY($F753,2)=7)),IF($L753&gt;0,"Folga trabalhada","Folga"),IF($L753&gt;0,"Trabalhado",IF(OR(OR($D753="6x1",$D753="FF 6x1"),$D753="5x2"),IF(AND(OR($D753="6x1",$D753="FF 6x1"),OR(WEEKDAY($F753,2)=6,WEEKDAY($F753,2)=7)),"Folga","Falta de registro"),IF(AND($AB753&lt;&gt;$AB752,IFERROR(INDEX(Cadastro!$F$5:$F$243,$AB753),"")=""),"Indeterminado (início da série)",IF($X753&gt;0,"Folga","Falta de registro"))))))))</f>
        <v>Falta de registro</v>
      </c>
      <c r="Z753" s="34">
        <f>IF(OR($L753&gt;0,$F753&gt;Parâmetros!$E$14),0,IF($A753&lt;&gt;$A752,1,N($Z752)+1))</f>
        <v>0</v>
      </c>
      <c r="AA753" s="34">
        <f>IF(OR($L753&gt;0,$F753&gt;Parâmetros!$E$14),0,IF(OR($A753&lt;&gt;$A754,$F754&gt;Parâmetros!$E$14),1,N($AA754)+1))</f>
        <v>0</v>
      </c>
      <c r="AB753" s="31">
        <f>IFERROR(MATCH($A753&amp;"|"&amp;TEXT(_xlfn.MAXIFS(Cadastro!$E$5:$E$243,Cadastro!$A$5:$A$243,$A753,Cadastro!$E$5:$E$243,"&lt;="&amp;$F753),"yyyymmdd"),Cadastro!$I$5:$I$243,0),"")</f>
        <v>110</v>
      </c>
      <c r="AC753" t="str">
        <f>IFERROR(_xlfn.SINGLE(INDEX(Exceções!$D$5:$D$203,MATCH($A753&amp;"|"&amp;$F753,Exceções!$F$5:$F$203,0))),"")</f>
        <v/>
      </c>
      <c r="AD753" t="str">
        <f>IF($AC753="","",IFERROR(_xlfn.SINGLE(INDEX(Exceções!$E$5:$E$203,MATCH($A753&amp;"|"&amp;$F753,Exceções!$F$5:$F$203,0))),""))</f>
        <v/>
      </c>
    </row>
    <row r="754" spans="1:30" ht="15" hidden="1" customHeight="1" x14ac:dyDescent="0.25">
      <c r="A754" s="31">
        <v>52397</v>
      </c>
      <c r="B754" s="17" t="s">
        <v>19</v>
      </c>
      <c r="C754" s="17" t="str">
        <f>IFERROR(INDEX(Cadastro!$C$5:$C$243,$AB754),"NÃO INFORMADO")</f>
        <v>CAL</v>
      </c>
      <c r="D754" s="17" t="str">
        <f>IFERROR(INDEX(Cadastro!$D$5:$D$243,$AB754),"")</f>
        <v>6x1</v>
      </c>
      <c r="E754" s="17" t="str">
        <f>IFERROR(INDEX(Cadastro!$G$5:$G$243,$AB754),"")</f>
        <v>6x1</v>
      </c>
      <c r="F754" s="29">
        <v>46324</v>
      </c>
      <c r="G754" s="32" t="str">
        <f t="shared" si="66"/>
        <v>qui</v>
      </c>
      <c r="H754" s="31" t="str">
        <f>IF($L754=0,"",_xlfn.MINIFS(Dados!$Q:$Q,Dados!$A:$A,$A754,Dados!$S:$S,$F754))</f>
        <v/>
      </c>
      <c r="I754" s="31" t="str">
        <f>IF($H754="","",_xlfn.MAXIFS(Dados!$R:$R,Dados!$A:$A,$A754,Dados!$S:$S,$F754))</f>
        <v/>
      </c>
      <c r="J754" s="32" t="str">
        <f>IF($D754&lt;&gt;"Folguista","",IFERROR(INDEX(Parâmetros!$D$52:$G$52,1,MIN(4,MAX(1,$W754))),""))</f>
        <v/>
      </c>
      <c r="K754" s="32" t="str">
        <f>IF(OR($AC754&lt;&gt;"",$Y754="Folga",$Y754="Folga trabalhada",$Y754="Férias (cadastro)",$Y754="Férias / afastamento",$Y754="Indeterminado (início da série)"),"",IF(OR($D754="6x1",$D754="FF 6x1"),IF(OR(WEEKDAY($F754,2)=6,WEEKDAY($F754,2)=7),"6x1 sáb/dom","6x1"),IF($D754="5x2","5x2",IF($H754="",IF($D754="Folguista",$J754,$E754),IF(OR($H754&gt;=Parâmetros!$E$18,$H754&lt;Parâmetros!$E$19),"C",IF($H754&lt;Parâmetros!$E$20,"A","B"))))))</f>
        <v>6x1</v>
      </c>
      <c r="L754" s="30">
        <f>SUMIFS(Dados!$E:$E,Dados!$A:$A,$A754,Dados!$S:$S,$F754)</f>
        <v>0</v>
      </c>
      <c r="M754" s="30">
        <f>IFERROR(INDEX(Parâmetros!$E$6:$E$11,MATCH($K754,Parâmetros!$A$6:$A$11,0)),"")</f>
        <v>8.8000000000000007</v>
      </c>
      <c r="N754" s="33">
        <f t="shared" si="67"/>
        <v>0</v>
      </c>
      <c r="O754" s="33">
        <f>Parâmetros!$E$13</f>
        <v>0.8</v>
      </c>
      <c r="P754" s="32" t="str">
        <f>IF(OR($M754="",$F754&gt;Parâmetros!$E$14),"Não","Sim")</f>
        <v>Não</v>
      </c>
      <c r="Q754" s="32" t="str">
        <f t="shared" si="68"/>
        <v/>
      </c>
      <c r="R754" s="32" t="str">
        <f t="shared" si="69"/>
        <v/>
      </c>
      <c r="S754" s="30" t="str">
        <f t="shared" si="70"/>
        <v/>
      </c>
      <c r="T754" s="32" t="str">
        <f>IF($Q754&lt;&gt;"Sim","",IF($N754&gt;Parâmetros!$E$15,"Sim","Não"))</f>
        <v/>
      </c>
      <c r="U754" s="17" t="str">
        <f t="shared" si="71"/>
        <v>Fora da apuração</v>
      </c>
      <c r="V754" s="17" t="str">
        <f>IF($AC754&lt;&gt;"",IF($L754&gt;0,"ATENÇÃO · apontou em dia de "&amp;LOWER($AC754)&amp;" cadastrado","Exceção cadastrada · "&amp;$AC754)&amp;IF($AD754="",""," · "&amp;$AD754),IF($E754="Férias",IF($L754&gt;0,"ATENÇÃO · apontou estando de férias no cadastro","Férias no cadastro"),IF($Y754="Férias / afastamento","Afastamento · "&amp;($Z754+$AA754-1)&amp;" dias seguidos sem apontamento",IF($Y754="Folga trabalhada","ATENÇÃO · apontou em dia de folga da escala 5x2",IF($Y754="Folga",IF(AND($D754="5x2",OR(WEEKDAY($F754,2)=6,WEEKDAY($F754,2)=7)),"Folga de fim de semana da escala 5x2",IF(AND(OR($D754="6x1",$D754="FF 6x1"),WEEKDAY($F754,2)=6,FALSE()),"Folga de fim de semana · apontou no domingo anterior",IF(AND(OR($D754="6x1",$D754="FF 6x1"),WEEKDAY($F754,2)=7,AND($A754=$A753,$L753&gt;0)),"Folga de fim de semana · apontou no sábado",IF(AND(OR($D754="6x1",$D754="FF 6x1"),OR(WEEKDAY($F754,2)=6,WEEKDAY($F754,2)=7)),"Folga de fim de semana · sem apontamento no sábado nem no domingo","Folga prevista pelo ciclo")))),IF($Y754="Indeterminado (início da série)","Sem histórico anterior — informe o dia do ciclo no Cadastro",IF($Y754="Falta de registro",IF(OR(OR($D754="6x1",$D754="FF 6x1"),$D754="5x2"),"FALTA DE REGISTRO · dia útil da escala "&amp;$E754,"FALTA DE REGISTRO · dia "&amp;$W754&amp;" de "&amp;IFERROR(INDEX(Parâmetros!$B$39:$B$48,MATCH($E754,Parâmetros!$A$39:$A$48,0)),99)&amp;" do ciclo"),IF(OR($D754="6x1",$D754="FF 6x1"),IF(OR(AND(WEEKDAY($F754,2)=6,AND($A754=$A755,$L755&gt;0)),AND(WEEKDAY($F754,2)=7,AND($A754=$A753,$L753&gt;0))),"ATENÇÃO · apontou sábado e domingo no mesmo fim de semana",IF(OR(WEEKDAY($F754,2)=6,WEEKDAY($F754,2)=7),"Jornada de fim de semana do 6x1",IF(OR($H754&gt;=Parâmetros!$E$20,$H754&lt;Parâmetros!$E$19),"ATENÇÃO · 6x1 apontou fora do horário diurno","Jornada fixa do 6x1"))),IF($D754="5x2","Jornada fixa do 5x2",IF($D754="Folguista",IF($J754=$K754,"Evidência confirma sequência","DIVERGE · sequência "&amp;$J754&amp;" × evidência "&amp;$K754),IF($K754=$E754,"Evidência confirma cadastro","DIVERGE · cadastro "&amp;$E754&amp;" × evidência "&amp;$K754)))))))))))</f>
        <v>FALTA DE REGISTRO · dia útil da escala 6x1</v>
      </c>
      <c r="W754" s="34" t="str">
        <f>IF(OR(OR($D754="6x1",$D754="FF 6x1"),$D754="5x2"),"",IF($AB754&lt;&gt;$AB753,IF(IFERROR(INDEX(Cadastro!$F$5:$F$243,$AB754),"")="",IF($L754&gt;0,1,0),IF(IFERROR(INDEX(Cadastro!$F$5:$F$243,$AB754),"")&lt;=IFERROR(INDEX(Parâmetros!$B$39:$B$48,MATCH($E754,Parâmetros!$A$39:$A$48,0)),99),IFERROR(INDEX(Cadastro!$F$5:$F$243,$AB754),""),0)),IF($L754&gt;0,IF(N($X753)&gt;0,1,N($W753)+1),IF(AND($L754=0,OR(N($W753)&gt;=IFERROR(INDEX(Parâmetros!$B$39:$B$48,MATCH($E754,Parâmetros!$A$39:$A$48,0)),99),AND(N($X753)&gt;0,N($X753)&lt;IFERROR(INDEX(Parâmetros!$C$39:$C$48,MATCH($E754,Parâmetros!$A$39:$A$48,0)),0)))),0,N($W753)+1))))</f>
        <v/>
      </c>
      <c r="X754" s="34" t="str">
        <f>IF(OR(OR($D754="6x1",$D754="FF 6x1"),$D754="5x2"),"",IF($AB754&lt;&gt;$AB753,IF(IFERROR(INDEX(Cadastro!$F$5:$F$243,$AB754),"")="",0,IF(IFERROR(INDEX(Cadastro!$F$5:$F$243,$AB754),"")&gt;IFERROR(INDEX(Parâmetros!$B$39:$B$48,MATCH($E754,Parâmetros!$A$39:$A$48,0)),99),IFERROR(INDEX(Cadastro!$F$5:$F$243,$AB754),"")-IFERROR(INDEX(Parâmetros!$B$39:$B$48,MATCH($E754,Parâmetros!$A$39:$A$48,0)),99),0)),IF(AND($L754=0,OR(N($W753)&gt;=IFERROR(INDEX(Parâmetros!$B$39:$B$48,MATCH($E754,Parâmetros!$A$39:$A$48,0)),99),AND(N($X753)&gt;0,N($X753)&lt;IFERROR(INDEX(Parâmetros!$C$39:$C$48,MATCH($E754,Parâmetros!$A$39:$A$48,0)),0)))),N($X753)+1,0)))</f>
        <v/>
      </c>
      <c r="Y754" t="str">
        <f>IF($AC754&lt;&gt;"",IF($L754&gt;0,$AC754&amp;" · com apontamento",$AC754),IF($E754="Férias",IF($L754&gt;0,"Férias · com apontamento","Férias (cadastro)"),IF(($Z754+$AA754-1)&gt;Parâmetros!$E$16,"Férias / afastamento",IF(AND($D754="5x2",OR(WEEKDAY($F754,2)=6,WEEKDAY($F754,2)=7)),IF($L754&gt;0,"Folga trabalhada","Folga"),IF($L754&gt;0,"Trabalhado",IF(OR(OR($D754="6x1",$D754="FF 6x1"),$D754="5x2"),IF(AND(OR($D754="6x1",$D754="FF 6x1"),OR(WEEKDAY($F754,2)=6,WEEKDAY($F754,2)=7)),"Folga","Falta de registro"),IF(AND($AB754&lt;&gt;$AB753,IFERROR(INDEX(Cadastro!$F$5:$F$243,$AB754),"")=""),"Indeterminado (início da série)",IF($X754&gt;0,"Folga","Falta de registro"))))))))</f>
        <v>Falta de registro</v>
      </c>
      <c r="Z754" s="34">
        <f>IF(OR($L754&gt;0,$F754&gt;Parâmetros!$E$14),0,IF($A754&lt;&gt;$A753,1,N($Z753)+1))</f>
        <v>0</v>
      </c>
      <c r="AA754" s="34">
        <f>IF(OR($L754&gt;0,$F754&gt;Parâmetros!$E$14),0,IF(OR($A754&lt;&gt;$A755,$F755&gt;Parâmetros!$E$14),1,N($AA755)+1))</f>
        <v>0</v>
      </c>
      <c r="AB754" s="31">
        <f>IFERROR(MATCH($A754&amp;"|"&amp;TEXT(_xlfn.MAXIFS(Cadastro!$E$5:$E$243,Cadastro!$A$5:$A$243,$A754,Cadastro!$E$5:$E$243,"&lt;="&amp;$F754),"yyyymmdd"),Cadastro!$I$5:$I$243,0),"")</f>
        <v>110</v>
      </c>
      <c r="AC754" t="str">
        <f>IFERROR(_xlfn.SINGLE(INDEX(Exceções!$D$5:$D$203,MATCH($A754&amp;"|"&amp;$F754,Exceções!$F$5:$F$203,0))),"")</f>
        <v/>
      </c>
      <c r="AD754" t="str">
        <f>IF($AC754="","",IFERROR(_xlfn.SINGLE(INDEX(Exceções!$E$5:$E$203,MATCH($A754&amp;"|"&amp;$F754,Exceções!$F$5:$F$203,0))),""))</f>
        <v/>
      </c>
    </row>
    <row r="755" spans="1:30" ht="15" hidden="1" customHeight="1" x14ac:dyDescent="0.25">
      <c r="A755" s="31">
        <v>52397</v>
      </c>
      <c r="B755" s="17" t="s">
        <v>19</v>
      </c>
      <c r="C755" s="17" t="str">
        <f>IFERROR(INDEX(Cadastro!$C$5:$C$243,$AB755),"NÃO INFORMADO")</f>
        <v>CAL</v>
      </c>
      <c r="D755" s="17" t="str">
        <f>IFERROR(INDEX(Cadastro!$D$5:$D$243,$AB755),"")</f>
        <v>6x1</v>
      </c>
      <c r="E755" s="17" t="str">
        <f>IFERROR(INDEX(Cadastro!$G$5:$G$243,$AB755),"")</f>
        <v>6x1</v>
      </c>
      <c r="F755" s="29">
        <v>46325</v>
      </c>
      <c r="G755" s="32" t="str">
        <f t="shared" si="66"/>
        <v>sex</v>
      </c>
      <c r="H755" s="31" t="str">
        <f>IF($L755=0,"",_xlfn.MINIFS(Dados!$Q:$Q,Dados!$A:$A,$A755,Dados!$S:$S,$F755))</f>
        <v/>
      </c>
      <c r="I755" s="31" t="str">
        <f>IF($H755="","",_xlfn.MAXIFS(Dados!$R:$R,Dados!$A:$A,$A755,Dados!$S:$S,$F755))</f>
        <v/>
      </c>
      <c r="J755" s="32" t="str">
        <f>IF($D755&lt;&gt;"Folguista","",IFERROR(INDEX(Parâmetros!$D$52:$G$52,1,MIN(4,MAX(1,$W755))),""))</f>
        <v/>
      </c>
      <c r="K755" s="32" t="str">
        <f>IF(OR($AC755&lt;&gt;"",$Y755="Folga",$Y755="Folga trabalhada",$Y755="Férias (cadastro)",$Y755="Férias / afastamento",$Y755="Indeterminado (início da série)"),"",IF(OR($D755="6x1",$D755="FF 6x1"),IF(OR(WEEKDAY($F755,2)=6,WEEKDAY($F755,2)=7),"6x1 sáb/dom","6x1"),IF($D755="5x2","5x2",IF($H755="",IF($D755="Folguista",$J755,$E755),IF(OR($H755&gt;=Parâmetros!$E$18,$H755&lt;Parâmetros!$E$19),"C",IF($H755&lt;Parâmetros!$E$20,"A","B"))))))</f>
        <v>6x1</v>
      </c>
      <c r="L755" s="30">
        <f>SUMIFS(Dados!$E:$E,Dados!$A:$A,$A755,Dados!$S:$S,$F755)</f>
        <v>0</v>
      </c>
      <c r="M755" s="30">
        <f>IFERROR(INDEX(Parâmetros!$E$6:$E$11,MATCH($K755,Parâmetros!$A$6:$A$11,0)),"")</f>
        <v>8.8000000000000007</v>
      </c>
      <c r="N755" s="33">
        <f t="shared" si="67"/>
        <v>0</v>
      </c>
      <c r="O755" s="33">
        <f>Parâmetros!$E$13</f>
        <v>0.8</v>
      </c>
      <c r="P755" s="32" t="str">
        <f>IF(OR($M755="",$F755&gt;Parâmetros!$E$14),"Não","Sim")</f>
        <v>Não</v>
      </c>
      <c r="Q755" s="32" t="str">
        <f t="shared" si="68"/>
        <v/>
      </c>
      <c r="R755" s="32" t="str">
        <f t="shared" si="69"/>
        <v/>
      </c>
      <c r="S755" s="30" t="str">
        <f t="shared" si="70"/>
        <v/>
      </c>
      <c r="T755" s="32" t="str">
        <f>IF($Q755&lt;&gt;"Sim","",IF($N755&gt;Parâmetros!$E$15,"Sim","Não"))</f>
        <v/>
      </c>
      <c r="U755" s="17" t="str">
        <f t="shared" si="71"/>
        <v>Fora da apuração</v>
      </c>
      <c r="V755" s="17" t="str">
        <f>IF($AC755&lt;&gt;"",IF($L755&gt;0,"ATENÇÃO · apontou em dia de "&amp;LOWER($AC755)&amp;" cadastrado","Exceção cadastrada · "&amp;$AC755)&amp;IF($AD755="",""," · "&amp;$AD755),IF($E755="Férias",IF($L755&gt;0,"ATENÇÃO · apontou estando de férias no cadastro","Férias no cadastro"),IF($Y755="Férias / afastamento","Afastamento · "&amp;($Z755+$AA755-1)&amp;" dias seguidos sem apontamento",IF($Y755="Folga trabalhada","ATENÇÃO · apontou em dia de folga da escala 5x2",IF($Y755="Folga",IF(AND($D755="5x2",OR(WEEKDAY($F755,2)=6,WEEKDAY($F755,2)=7)),"Folga de fim de semana da escala 5x2",IF(AND(OR($D755="6x1",$D755="FF 6x1"),WEEKDAY($F755,2)=6,FALSE()),"Folga de fim de semana · apontou no domingo anterior",IF(AND(OR($D755="6x1",$D755="FF 6x1"),WEEKDAY($F755,2)=7,AND($A755=$A754,$L754&gt;0)),"Folga de fim de semana · apontou no sábado",IF(AND(OR($D755="6x1",$D755="FF 6x1"),OR(WEEKDAY($F755,2)=6,WEEKDAY($F755,2)=7)),"Folga de fim de semana · sem apontamento no sábado nem no domingo","Folga prevista pelo ciclo")))),IF($Y755="Indeterminado (início da série)","Sem histórico anterior — informe o dia do ciclo no Cadastro",IF($Y755="Falta de registro",IF(OR(OR($D755="6x1",$D755="FF 6x1"),$D755="5x2"),"FALTA DE REGISTRO · dia útil da escala "&amp;$E755,"FALTA DE REGISTRO · dia "&amp;$W755&amp;" de "&amp;IFERROR(INDEX(Parâmetros!$B$39:$B$48,MATCH($E755,Parâmetros!$A$39:$A$48,0)),99)&amp;" do ciclo"),IF(OR($D755="6x1",$D755="FF 6x1"),IF(OR(AND(WEEKDAY($F755,2)=6,AND($A755=$A756,$L756&gt;0)),AND(WEEKDAY($F755,2)=7,AND($A755=$A754,$L754&gt;0))),"ATENÇÃO · apontou sábado e domingo no mesmo fim de semana",IF(OR(WEEKDAY($F755,2)=6,WEEKDAY($F755,2)=7),"Jornada de fim de semana do 6x1",IF(OR($H755&gt;=Parâmetros!$E$20,$H755&lt;Parâmetros!$E$19),"ATENÇÃO · 6x1 apontou fora do horário diurno","Jornada fixa do 6x1"))),IF($D755="5x2","Jornada fixa do 5x2",IF($D755="Folguista",IF($J755=$K755,"Evidência confirma sequência","DIVERGE · sequência "&amp;$J755&amp;" × evidência "&amp;$K755),IF($K755=$E755,"Evidência confirma cadastro","DIVERGE · cadastro "&amp;$E755&amp;" × evidência "&amp;$K755)))))))))))</f>
        <v>FALTA DE REGISTRO · dia útil da escala 6x1</v>
      </c>
      <c r="W755" s="34" t="str">
        <f>IF(OR(OR($D755="6x1",$D755="FF 6x1"),$D755="5x2"),"",IF($AB755&lt;&gt;$AB754,IF(IFERROR(INDEX(Cadastro!$F$5:$F$243,$AB755),"")="",IF($L755&gt;0,1,0),IF(IFERROR(INDEX(Cadastro!$F$5:$F$243,$AB755),"")&lt;=IFERROR(INDEX(Parâmetros!$B$39:$B$48,MATCH($E755,Parâmetros!$A$39:$A$48,0)),99),IFERROR(INDEX(Cadastro!$F$5:$F$243,$AB755),""),0)),IF($L755&gt;0,IF(N($X754)&gt;0,1,N($W754)+1),IF(AND($L755=0,OR(N($W754)&gt;=IFERROR(INDEX(Parâmetros!$B$39:$B$48,MATCH($E755,Parâmetros!$A$39:$A$48,0)),99),AND(N($X754)&gt;0,N($X754)&lt;IFERROR(INDEX(Parâmetros!$C$39:$C$48,MATCH($E755,Parâmetros!$A$39:$A$48,0)),0)))),0,N($W754)+1))))</f>
        <v/>
      </c>
      <c r="X755" s="34" t="str">
        <f>IF(OR(OR($D755="6x1",$D755="FF 6x1"),$D755="5x2"),"",IF($AB755&lt;&gt;$AB754,IF(IFERROR(INDEX(Cadastro!$F$5:$F$243,$AB755),"")="",0,IF(IFERROR(INDEX(Cadastro!$F$5:$F$243,$AB755),"")&gt;IFERROR(INDEX(Parâmetros!$B$39:$B$48,MATCH($E755,Parâmetros!$A$39:$A$48,0)),99),IFERROR(INDEX(Cadastro!$F$5:$F$243,$AB755),"")-IFERROR(INDEX(Parâmetros!$B$39:$B$48,MATCH($E755,Parâmetros!$A$39:$A$48,0)),99),0)),IF(AND($L755=0,OR(N($W754)&gt;=IFERROR(INDEX(Parâmetros!$B$39:$B$48,MATCH($E755,Parâmetros!$A$39:$A$48,0)),99),AND(N($X754)&gt;0,N($X754)&lt;IFERROR(INDEX(Parâmetros!$C$39:$C$48,MATCH($E755,Parâmetros!$A$39:$A$48,0)),0)))),N($X754)+1,0)))</f>
        <v/>
      </c>
      <c r="Y755" t="str">
        <f>IF($AC755&lt;&gt;"",IF($L755&gt;0,$AC755&amp;" · com apontamento",$AC755),IF($E755="Férias",IF($L755&gt;0,"Férias · com apontamento","Férias (cadastro)"),IF(($Z755+$AA755-1)&gt;Parâmetros!$E$16,"Férias / afastamento",IF(AND($D755="5x2",OR(WEEKDAY($F755,2)=6,WEEKDAY($F755,2)=7)),IF($L755&gt;0,"Folga trabalhada","Folga"),IF($L755&gt;0,"Trabalhado",IF(OR(OR($D755="6x1",$D755="FF 6x1"),$D755="5x2"),IF(AND(OR($D755="6x1",$D755="FF 6x1"),OR(WEEKDAY($F755,2)=6,WEEKDAY($F755,2)=7)),"Folga","Falta de registro"),IF(AND($AB755&lt;&gt;$AB754,IFERROR(INDEX(Cadastro!$F$5:$F$243,$AB755),"")=""),"Indeterminado (início da série)",IF($X755&gt;0,"Folga","Falta de registro"))))))))</f>
        <v>Falta de registro</v>
      </c>
      <c r="Z755" s="34">
        <f>IF(OR($L755&gt;0,$F755&gt;Parâmetros!$E$14),0,IF($A755&lt;&gt;$A754,1,N($Z754)+1))</f>
        <v>0</v>
      </c>
      <c r="AA755" s="34">
        <f>IF(OR($L755&gt;0,$F755&gt;Parâmetros!$E$14),0,IF(OR($A755&lt;&gt;$A756,$F756&gt;Parâmetros!$E$14),1,N($AA756)+1))</f>
        <v>0</v>
      </c>
      <c r="AB755" s="31">
        <f>IFERROR(MATCH($A755&amp;"|"&amp;TEXT(_xlfn.MAXIFS(Cadastro!$E$5:$E$243,Cadastro!$A$5:$A$243,$A755,Cadastro!$E$5:$E$243,"&lt;="&amp;$F755),"yyyymmdd"),Cadastro!$I$5:$I$243,0),"")</f>
        <v>110</v>
      </c>
      <c r="AC755" t="str">
        <f>IFERROR(_xlfn.SINGLE(INDEX(Exceções!$D$5:$D$203,MATCH($A755&amp;"|"&amp;$F755,Exceções!$F$5:$F$203,0))),"")</f>
        <v/>
      </c>
      <c r="AD755" t="str">
        <f>IF($AC755="","",IFERROR(_xlfn.SINGLE(INDEX(Exceções!$E$5:$E$203,MATCH($A755&amp;"|"&amp;$F755,Exceções!$F$5:$F$203,0))),""))</f>
        <v/>
      </c>
    </row>
    <row r="756" spans="1:30" ht="15" hidden="1" customHeight="1" x14ac:dyDescent="0.25">
      <c r="A756" s="31">
        <v>52397</v>
      </c>
      <c r="B756" s="17" t="s">
        <v>19</v>
      </c>
      <c r="C756" s="17" t="str">
        <f>IFERROR(INDEX(Cadastro!$C$5:$C$243,$AB756),"NÃO INFORMADO")</f>
        <v>CAL</v>
      </c>
      <c r="D756" s="17" t="str">
        <f>IFERROR(INDEX(Cadastro!$D$5:$D$243,$AB756),"")</f>
        <v>6x1</v>
      </c>
      <c r="E756" s="17" t="str">
        <f>IFERROR(INDEX(Cadastro!$G$5:$G$243,$AB756),"")</f>
        <v>6x1</v>
      </c>
      <c r="F756" s="29">
        <v>46326</v>
      </c>
      <c r="G756" s="32" t="str">
        <f t="shared" si="66"/>
        <v>sáb</v>
      </c>
      <c r="H756" s="31" t="str">
        <f>IF($L756=0,"",_xlfn.MINIFS(Dados!$Q:$Q,Dados!$A:$A,$A756,Dados!$S:$S,$F756))</f>
        <v/>
      </c>
      <c r="I756" s="31" t="str">
        <f>IF($H756="","",_xlfn.MAXIFS(Dados!$R:$R,Dados!$A:$A,$A756,Dados!$S:$S,$F756))</f>
        <v/>
      </c>
      <c r="J756" s="32" t="str">
        <f>IF($D756&lt;&gt;"Folguista","",IFERROR(INDEX(Parâmetros!$D$52:$G$52,1,MIN(4,MAX(1,$W756))),""))</f>
        <v/>
      </c>
      <c r="K756" s="32" t="str">
        <f>IF(OR($AC756&lt;&gt;"",$Y756="Folga",$Y756="Folga trabalhada",$Y756="Férias (cadastro)",$Y756="Férias / afastamento",$Y756="Indeterminado (início da série)"),"",IF(OR($D756="6x1",$D756="FF 6x1"),IF(OR(WEEKDAY($F756,2)=6,WEEKDAY($F756,2)=7),"6x1 sáb/dom","6x1"),IF($D756="5x2","5x2",IF($H756="",IF($D756="Folguista",$J756,$E756),IF(OR($H756&gt;=Parâmetros!$E$18,$H756&lt;Parâmetros!$E$19),"C",IF($H756&lt;Parâmetros!$E$20,"A","B"))))))</f>
        <v/>
      </c>
      <c r="L756" s="30">
        <f>SUMIFS(Dados!$E:$E,Dados!$A:$A,$A756,Dados!$S:$S,$F756)</f>
        <v>0</v>
      </c>
      <c r="M756" s="30" t="str">
        <f>IFERROR(INDEX(Parâmetros!$E$6:$E$11,MATCH($K756,Parâmetros!$A$6:$A$11,0)),"")</f>
        <v/>
      </c>
      <c r="N756" s="33" t="str">
        <f t="shared" si="67"/>
        <v/>
      </c>
      <c r="O756" s="33">
        <f>Parâmetros!$E$13</f>
        <v>0.8</v>
      </c>
      <c r="P756" s="32" t="str">
        <f>IF(OR($M756="",$F756&gt;Parâmetros!$E$14),"Não","Sim")</f>
        <v>Não</v>
      </c>
      <c r="Q756" s="32" t="str">
        <f t="shared" si="68"/>
        <v/>
      </c>
      <c r="R756" s="32" t="str">
        <f t="shared" si="69"/>
        <v/>
      </c>
      <c r="S756" s="30" t="str">
        <f t="shared" si="70"/>
        <v/>
      </c>
      <c r="T756" s="32" t="str">
        <f>IF($Q756&lt;&gt;"Sim","",IF($N756&gt;Parâmetros!$E$15,"Sim","Não"))</f>
        <v/>
      </c>
      <c r="U756" s="17" t="str">
        <f t="shared" si="71"/>
        <v>Folga</v>
      </c>
      <c r="V756" s="17" t="str">
        <f>IF($AC756&lt;&gt;"",IF($L756&gt;0,"ATENÇÃO · apontou em dia de "&amp;LOWER($AC756)&amp;" cadastrado","Exceção cadastrada · "&amp;$AC756)&amp;IF($AD756="",""," · "&amp;$AD756),IF($E756="Férias",IF($L756&gt;0,"ATENÇÃO · apontou estando de férias no cadastro","Férias no cadastro"),IF($Y756="Férias / afastamento","Afastamento · "&amp;($Z756+$AA756-1)&amp;" dias seguidos sem apontamento",IF($Y756="Folga trabalhada","ATENÇÃO · apontou em dia de folga da escala 5x2",IF($Y756="Folga",IF(AND($D756="5x2",OR(WEEKDAY($F756,2)=6,WEEKDAY($F756,2)=7)),"Folga de fim de semana da escala 5x2",IF(AND(OR($D756="6x1",$D756="FF 6x1"),WEEKDAY($F756,2)=6,FALSE()),"Folga de fim de semana · apontou no domingo anterior",IF(AND(OR($D756="6x1",$D756="FF 6x1"),WEEKDAY($F756,2)=7,AND($A756=$A755,$L755&gt;0)),"Folga de fim de semana · apontou no sábado",IF(AND(OR($D756="6x1",$D756="FF 6x1"),OR(WEEKDAY($F756,2)=6,WEEKDAY($F756,2)=7)),"Folga de fim de semana · sem apontamento no sábado nem no domingo","Folga prevista pelo ciclo")))),IF($Y756="Indeterminado (início da série)","Sem histórico anterior — informe o dia do ciclo no Cadastro",IF($Y756="Falta de registro",IF(OR(OR($D756="6x1",$D756="FF 6x1"),$D756="5x2"),"FALTA DE REGISTRO · dia útil da escala "&amp;$E756,"FALTA DE REGISTRO · dia "&amp;$W756&amp;" de "&amp;IFERROR(INDEX(Parâmetros!$B$39:$B$48,MATCH($E756,Parâmetros!$A$39:$A$48,0)),99)&amp;" do ciclo"),IF(OR($D756="6x1",$D756="FF 6x1"),IF(OR(AND(WEEKDAY($F756,2)=6,AND($A756=$A757,$L757&gt;0)),AND(WEEKDAY($F756,2)=7,AND($A756=$A755,$L755&gt;0))),"ATENÇÃO · apontou sábado e domingo no mesmo fim de semana",IF(OR(WEEKDAY($F756,2)=6,WEEKDAY($F756,2)=7),"Jornada de fim de semana do 6x1",IF(OR($H756&gt;=Parâmetros!$E$20,$H756&lt;Parâmetros!$E$19),"ATENÇÃO · 6x1 apontou fora do horário diurno","Jornada fixa do 6x1"))),IF($D756="5x2","Jornada fixa do 5x2",IF($D756="Folguista",IF($J756=$K756,"Evidência confirma sequência","DIVERGE · sequência "&amp;$J756&amp;" × evidência "&amp;$K756),IF($K756=$E756,"Evidência confirma cadastro","DIVERGE · cadastro "&amp;$E756&amp;" × evidência "&amp;$K756)))))))))))</f>
        <v>Folga de fim de semana · sem apontamento no sábado nem no domingo</v>
      </c>
      <c r="W756" s="34" t="str">
        <f>IF(OR(OR($D756="6x1",$D756="FF 6x1"),$D756="5x2"),"",IF($AB756&lt;&gt;$AB755,IF(IFERROR(INDEX(Cadastro!$F$5:$F$243,$AB756),"")="",IF($L756&gt;0,1,0),IF(IFERROR(INDEX(Cadastro!$F$5:$F$243,$AB756),"")&lt;=IFERROR(INDEX(Parâmetros!$B$39:$B$48,MATCH($E756,Parâmetros!$A$39:$A$48,0)),99),IFERROR(INDEX(Cadastro!$F$5:$F$243,$AB756),""),0)),IF($L756&gt;0,IF(N($X755)&gt;0,1,N($W755)+1),IF(AND($L756=0,OR(N($W755)&gt;=IFERROR(INDEX(Parâmetros!$B$39:$B$48,MATCH($E756,Parâmetros!$A$39:$A$48,0)),99),AND(N($X755)&gt;0,N($X755)&lt;IFERROR(INDEX(Parâmetros!$C$39:$C$48,MATCH($E756,Parâmetros!$A$39:$A$48,0)),0)))),0,N($W755)+1))))</f>
        <v/>
      </c>
      <c r="X756" s="34" t="str">
        <f>IF(OR(OR($D756="6x1",$D756="FF 6x1"),$D756="5x2"),"",IF($AB756&lt;&gt;$AB755,IF(IFERROR(INDEX(Cadastro!$F$5:$F$243,$AB756),"")="",0,IF(IFERROR(INDEX(Cadastro!$F$5:$F$243,$AB756),"")&gt;IFERROR(INDEX(Parâmetros!$B$39:$B$48,MATCH($E756,Parâmetros!$A$39:$A$48,0)),99),IFERROR(INDEX(Cadastro!$F$5:$F$243,$AB756),"")-IFERROR(INDEX(Parâmetros!$B$39:$B$48,MATCH($E756,Parâmetros!$A$39:$A$48,0)),99),0)),IF(AND($L756=0,OR(N($W755)&gt;=IFERROR(INDEX(Parâmetros!$B$39:$B$48,MATCH($E756,Parâmetros!$A$39:$A$48,0)),99),AND(N($X755)&gt;0,N($X755)&lt;IFERROR(INDEX(Parâmetros!$C$39:$C$48,MATCH($E756,Parâmetros!$A$39:$A$48,0)),0)))),N($X755)+1,0)))</f>
        <v/>
      </c>
      <c r="Y756" t="str">
        <f>IF($AC756&lt;&gt;"",IF($L756&gt;0,$AC756&amp;" · com apontamento",$AC756),IF($E756="Férias",IF($L756&gt;0,"Férias · com apontamento","Férias (cadastro)"),IF(($Z756+$AA756-1)&gt;Parâmetros!$E$16,"Férias / afastamento",IF(AND($D756="5x2",OR(WEEKDAY($F756,2)=6,WEEKDAY($F756,2)=7)),IF($L756&gt;0,"Folga trabalhada","Folga"),IF($L756&gt;0,"Trabalhado",IF(OR(OR($D756="6x1",$D756="FF 6x1"),$D756="5x2"),IF(AND(OR($D756="6x1",$D756="FF 6x1"),OR(WEEKDAY($F756,2)=6,WEEKDAY($F756,2)=7)),"Folga","Falta de registro"),IF(AND($AB756&lt;&gt;$AB755,IFERROR(INDEX(Cadastro!$F$5:$F$243,$AB756),"")=""),"Indeterminado (início da série)",IF($X756&gt;0,"Folga","Falta de registro"))))))))</f>
        <v>Folga</v>
      </c>
      <c r="Z756" s="34">
        <f>IF(OR($L756&gt;0,$F756&gt;Parâmetros!$E$14),0,IF($A756&lt;&gt;$A755,1,N($Z755)+1))</f>
        <v>0</v>
      </c>
      <c r="AA756" s="34">
        <f>IF(OR($L756&gt;0,$F756&gt;Parâmetros!$E$14),0,IF(OR($A756&lt;&gt;$A757,$F757&gt;Parâmetros!$E$14),1,N($AA757)+1))</f>
        <v>0</v>
      </c>
      <c r="AB756" s="31">
        <f>IFERROR(MATCH($A756&amp;"|"&amp;TEXT(_xlfn.MAXIFS(Cadastro!$E$5:$E$243,Cadastro!$A$5:$A$243,$A756,Cadastro!$E$5:$E$243,"&lt;="&amp;$F756),"yyyymmdd"),Cadastro!$I$5:$I$243,0),"")</f>
        <v>110</v>
      </c>
      <c r="AC756" t="str">
        <f>IFERROR(_xlfn.SINGLE(INDEX(Exceções!$D$5:$D$203,MATCH($A756&amp;"|"&amp;$F756,Exceções!$F$5:$F$203,0))),"")</f>
        <v/>
      </c>
      <c r="AD756" t="str">
        <f>IF($AC756="","",IFERROR(_xlfn.SINGLE(INDEX(Exceções!$E$5:$E$203,MATCH($A756&amp;"|"&amp;$F756,Exceções!$F$5:$F$203,0))),""))</f>
        <v/>
      </c>
    </row>
    <row r="757" spans="1:30" ht="15" hidden="1" customHeight="1" x14ac:dyDescent="0.25">
      <c r="A757" s="31">
        <v>52397</v>
      </c>
      <c r="B757" s="17" t="s">
        <v>19</v>
      </c>
      <c r="C757" s="17" t="str">
        <f>IFERROR(INDEX(Cadastro!$C$5:$C$243,$AB757),"NÃO INFORMADO")</f>
        <v>CAL</v>
      </c>
      <c r="D757" s="17" t="str">
        <f>IFERROR(INDEX(Cadastro!$D$5:$D$243,$AB757),"")</f>
        <v>6x1</v>
      </c>
      <c r="E757" s="17" t="str">
        <f>IFERROR(INDEX(Cadastro!$G$5:$G$243,$AB757),"")</f>
        <v>6x1</v>
      </c>
      <c r="F757" s="29">
        <v>46327</v>
      </c>
      <c r="G757" s="32" t="str">
        <f t="shared" si="66"/>
        <v>dom</v>
      </c>
      <c r="H757" s="31" t="str">
        <f>IF($L757=0,"",_xlfn.MINIFS(Dados!$Q:$Q,Dados!$A:$A,$A757,Dados!$S:$S,$F757))</f>
        <v/>
      </c>
      <c r="I757" s="31" t="str">
        <f>IF($H757="","",_xlfn.MAXIFS(Dados!$R:$R,Dados!$A:$A,$A757,Dados!$S:$S,$F757))</f>
        <v/>
      </c>
      <c r="J757" s="32" t="str">
        <f>IF($D757&lt;&gt;"Folguista","",IFERROR(INDEX(Parâmetros!$D$52:$G$52,1,MIN(4,MAX(1,$W757))),""))</f>
        <v/>
      </c>
      <c r="K757" s="32" t="str">
        <f>IF(OR($AC757&lt;&gt;"",$Y757="Folga",$Y757="Folga trabalhada",$Y757="Férias (cadastro)",$Y757="Férias / afastamento",$Y757="Indeterminado (início da série)"),"",IF(OR($D757="6x1",$D757="FF 6x1"),IF(OR(WEEKDAY($F757,2)=6,WEEKDAY($F757,2)=7),"6x1 sáb/dom","6x1"),IF($D757="5x2","5x2",IF($H757="",IF($D757="Folguista",$J757,$E757),IF(OR($H757&gt;=Parâmetros!$E$18,$H757&lt;Parâmetros!$E$19),"C",IF($H757&lt;Parâmetros!$E$20,"A","B"))))))</f>
        <v/>
      </c>
      <c r="L757" s="30">
        <f>SUMIFS(Dados!$E:$E,Dados!$A:$A,$A757,Dados!$S:$S,$F757)</f>
        <v>0</v>
      </c>
      <c r="M757" s="30" t="str">
        <f>IFERROR(INDEX(Parâmetros!$E$6:$E$11,MATCH($K757,Parâmetros!$A$6:$A$11,0)),"")</f>
        <v/>
      </c>
      <c r="N757" s="33" t="str">
        <f t="shared" si="67"/>
        <v/>
      </c>
      <c r="O757" s="33">
        <f>Parâmetros!$E$13</f>
        <v>0.8</v>
      </c>
      <c r="P757" s="32" t="str">
        <f>IF(OR($M757="",$F757&gt;Parâmetros!$E$14),"Não","Sim")</f>
        <v>Não</v>
      </c>
      <c r="Q757" s="32" t="str">
        <f t="shared" si="68"/>
        <v/>
      </c>
      <c r="R757" s="32" t="str">
        <f t="shared" si="69"/>
        <v/>
      </c>
      <c r="S757" s="30" t="str">
        <f t="shared" si="70"/>
        <v/>
      </c>
      <c r="T757" s="32" t="str">
        <f>IF($Q757&lt;&gt;"Sim","",IF($N757&gt;Parâmetros!$E$15,"Sim","Não"))</f>
        <v/>
      </c>
      <c r="U757" s="17" t="str">
        <f t="shared" si="71"/>
        <v>Folga</v>
      </c>
      <c r="V757" s="17" t="str">
        <f>IF($AC757&lt;&gt;"",IF($L757&gt;0,"ATENÇÃO · apontou em dia de "&amp;LOWER($AC757)&amp;" cadastrado","Exceção cadastrada · "&amp;$AC757)&amp;IF($AD757="",""," · "&amp;$AD757),IF($E757="Férias",IF($L757&gt;0,"ATENÇÃO · apontou estando de férias no cadastro","Férias no cadastro"),IF($Y757="Férias / afastamento","Afastamento · "&amp;($Z757+$AA757-1)&amp;" dias seguidos sem apontamento",IF($Y757="Folga trabalhada","ATENÇÃO · apontou em dia de folga da escala 5x2",IF($Y757="Folga",IF(AND($D757="5x2",OR(WEEKDAY($F757,2)=6,WEEKDAY($F757,2)=7)),"Folga de fim de semana da escala 5x2",IF(AND(OR($D757="6x1",$D757="FF 6x1"),WEEKDAY($F757,2)=6,FALSE()),"Folga de fim de semana · apontou no domingo anterior",IF(AND(OR($D757="6x1",$D757="FF 6x1"),WEEKDAY($F757,2)=7,AND($A757=$A756,$L756&gt;0)),"Folga de fim de semana · apontou no sábado",IF(AND(OR($D757="6x1",$D757="FF 6x1"),OR(WEEKDAY($F757,2)=6,WEEKDAY($F757,2)=7)),"Folga de fim de semana · sem apontamento no sábado nem no domingo","Folga prevista pelo ciclo")))),IF($Y757="Indeterminado (início da série)","Sem histórico anterior — informe o dia do ciclo no Cadastro",IF($Y757="Falta de registro",IF(OR(OR($D757="6x1",$D757="FF 6x1"),$D757="5x2"),"FALTA DE REGISTRO · dia útil da escala "&amp;$E757,"FALTA DE REGISTRO · dia "&amp;$W757&amp;" de "&amp;IFERROR(INDEX(Parâmetros!$B$39:$B$48,MATCH($E757,Parâmetros!$A$39:$A$48,0)),99)&amp;" do ciclo"),IF(OR($D757="6x1",$D757="FF 6x1"),IF(OR(AND(WEEKDAY($F757,2)=6,AND($A757=$A758,$L758&gt;0)),AND(WEEKDAY($F757,2)=7,AND($A757=$A756,$L756&gt;0))),"ATENÇÃO · apontou sábado e domingo no mesmo fim de semana",IF(OR(WEEKDAY($F757,2)=6,WEEKDAY($F757,2)=7),"Jornada de fim de semana do 6x1",IF(OR($H757&gt;=Parâmetros!$E$20,$H757&lt;Parâmetros!$E$19),"ATENÇÃO · 6x1 apontou fora do horário diurno","Jornada fixa do 6x1"))),IF($D757="5x2","Jornada fixa do 5x2",IF($D757="Folguista",IF($J757=$K757,"Evidência confirma sequência","DIVERGE · sequência "&amp;$J757&amp;" × evidência "&amp;$K757),IF($K757=$E757,"Evidência confirma cadastro","DIVERGE · cadastro "&amp;$E757&amp;" × evidência "&amp;$K757)))))))))))</f>
        <v>Folga de fim de semana · sem apontamento no sábado nem no domingo</v>
      </c>
      <c r="W757" s="34" t="str">
        <f>IF(OR(OR($D757="6x1",$D757="FF 6x1"),$D757="5x2"),"",IF($AB757&lt;&gt;$AB756,IF(IFERROR(INDEX(Cadastro!$F$5:$F$243,$AB757),"")="",IF($L757&gt;0,1,0),IF(IFERROR(INDEX(Cadastro!$F$5:$F$243,$AB757),"")&lt;=IFERROR(INDEX(Parâmetros!$B$39:$B$48,MATCH($E757,Parâmetros!$A$39:$A$48,0)),99),IFERROR(INDEX(Cadastro!$F$5:$F$243,$AB757),""),0)),IF($L757&gt;0,IF(N($X756)&gt;0,1,N($W756)+1),IF(AND($L757=0,OR(N($W756)&gt;=IFERROR(INDEX(Parâmetros!$B$39:$B$48,MATCH($E757,Parâmetros!$A$39:$A$48,0)),99),AND(N($X756)&gt;0,N($X756)&lt;IFERROR(INDEX(Parâmetros!$C$39:$C$48,MATCH($E757,Parâmetros!$A$39:$A$48,0)),0)))),0,N($W756)+1))))</f>
        <v/>
      </c>
      <c r="X757" s="34" t="str">
        <f>IF(OR(OR($D757="6x1",$D757="FF 6x1"),$D757="5x2"),"",IF($AB757&lt;&gt;$AB756,IF(IFERROR(INDEX(Cadastro!$F$5:$F$243,$AB757),"")="",0,IF(IFERROR(INDEX(Cadastro!$F$5:$F$243,$AB757),"")&gt;IFERROR(INDEX(Parâmetros!$B$39:$B$48,MATCH($E757,Parâmetros!$A$39:$A$48,0)),99),IFERROR(INDEX(Cadastro!$F$5:$F$243,$AB757),"")-IFERROR(INDEX(Parâmetros!$B$39:$B$48,MATCH($E757,Parâmetros!$A$39:$A$48,0)),99),0)),IF(AND($L757=0,OR(N($W756)&gt;=IFERROR(INDEX(Parâmetros!$B$39:$B$48,MATCH($E757,Parâmetros!$A$39:$A$48,0)),99),AND(N($X756)&gt;0,N($X756)&lt;IFERROR(INDEX(Parâmetros!$C$39:$C$48,MATCH($E757,Parâmetros!$A$39:$A$48,0)),0)))),N($X756)+1,0)))</f>
        <v/>
      </c>
      <c r="Y757" t="str">
        <f>IF($AC757&lt;&gt;"",IF($L757&gt;0,$AC757&amp;" · com apontamento",$AC757),IF($E757="Férias",IF($L757&gt;0,"Férias · com apontamento","Férias (cadastro)"),IF(($Z757+$AA757-1)&gt;Parâmetros!$E$16,"Férias / afastamento",IF(AND($D757="5x2",OR(WEEKDAY($F757,2)=6,WEEKDAY($F757,2)=7)),IF($L757&gt;0,"Folga trabalhada","Folga"),IF($L757&gt;0,"Trabalhado",IF(OR(OR($D757="6x1",$D757="FF 6x1"),$D757="5x2"),IF(AND(OR($D757="6x1",$D757="FF 6x1"),OR(WEEKDAY($F757,2)=6,WEEKDAY($F757,2)=7)),"Folga","Falta de registro"),IF(AND($AB757&lt;&gt;$AB756,IFERROR(INDEX(Cadastro!$F$5:$F$243,$AB757),"")=""),"Indeterminado (início da série)",IF($X757&gt;0,"Folga","Falta de registro"))))))))</f>
        <v>Folga</v>
      </c>
      <c r="Z757" s="34">
        <f>IF(OR($L757&gt;0,$F757&gt;Parâmetros!$E$14),0,IF($A757&lt;&gt;$A756,1,N($Z756)+1))</f>
        <v>0</v>
      </c>
      <c r="AA757" s="34">
        <f>IF(OR($L757&gt;0,$F757&gt;Parâmetros!$E$14),0,IF(OR($A757&lt;&gt;$A758,$F758&gt;Parâmetros!$E$14),1,N($AA758)+1))</f>
        <v>0</v>
      </c>
      <c r="AB757" s="31">
        <f>IFERROR(MATCH($A757&amp;"|"&amp;TEXT(_xlfn.MAXIFS(Cadastro!$E$5:$E$243,Cadastro!$A$5:$A$243,$A757,Cadastro!$E$5:$E$243,"&lt;="&amp;$F757),"yyyymmdd"),Cadastro!$I$5:$I$243,0),"")</f>
        <v>110</v>
      </c>
      <c r="AC757" t="str">
        <f>IFERROR(_xlfn.SINGLE(INDEX(Exceções!$D$5:$D$203,MATCH($A757&amp;"|"&amp;$F757,Exceções!$F$5:$F$203,0))),"")</f>
        <v/>
      </c>
      <c r="AD757" t="str">
        <f>IF($AC757="","",IFERROR(_xlfn.SINGLE(INDEX(Exceções!$E$5:$E$203,MATCH($A757&amp;"|"&amp;$F757,Exceções!$F$5:$F$203,0))),""))</f>
        <v/>
      </c>
    </row>
    <row r="758" spans="1:30" ht="15" hidden="1" customHeight="1" x14ac:dyDescent="0.25">
      <c r="A758" s="31">
        <v>55618</v>
      </c>
      <c r="B758" s="17" t="s">
        <v>54</v>
      </c>
      <c r="C758" s="17" t="str">
        <f>IFERROR(INDEX(Cadastro!$C$5:$C$243,$AB758),"NÃO INFORMADO")</f>
        <v>MEC</v>
      </c>
      <c r="D758" s="17" t="str">
        <f>IFERROR(INDEX(Cadastro!$D$5:$D$243,$AB758),"")</f>
        <v>A</v>
      </c>
      <c r="E758" s="17" t="str">
        <f>IFERROR(INDEX(Cadastro!$G$5:$G$243,$AB758),"")</f>
        <v>A</v>
      </c>
      <c r="F758" s="29">
        <v>46300</v>
      </c>
      <c r="G758" s="32" t="str">
        <f t="shared" si="66"/>
        <v>seg</v>
      </c>
      <c r="H758" s="31">
        <f>IF($L758=0,"",_xlfn.MINIFS(Dados!$Q:$Q,Dados!$A:$A,$A758,Dados!$S:$S,$F758))</f>
        <v>440</v>
      </c>
      <c r="I758" s="31">
        <f>IF($H758="","",_xlfn.MAXIFS(Dados!$R:$R,Dados!$A:$A,$A758,Dados!$S:$S,$F758))</f>
        <v>919</v>
      </c>
      <c r="J758" s="32" t="str">
        <f>IF($D758&lt;&gt;"Folguista","",IFERROR(INDEX(Parâmetros!$D$52:$G$52,1,MIN(4,MAX(1,$W758))),""))</f>
        <v/>
      </c>
      <c r="K758" s="32" t="str">
        <f>IF(OR($AC758&lt;&gt;"",$Y758="Folga",$Y758="Folga trabalhada",$Y758="Férias (cadastro)",$Y758="Férias / afastamento",$Y758="Indeterminado (início da série)"),"",IF(OR($D758="6x1",$D758="FF 6x1"),IF(OR(WEEKDAY($F758,2)=6,WEEKDAY($F758,2)=7),"6x1 sáb/dom","6x1"),IF($D758="5x2","5x2",IF($H758="",IF($D758="Folguista",$J758,$E758),IF(OR($H758&gt;=Parâmetros!$E$18,$H758&lt;Parâmetros!$E$19),"C",IF($H758&lt;Parâmetros!$E$20,"A","B"))))))</f>
        <v>A</v>
      </c>
      <c r="L758" s="30">
        <f>SUMIFS(Dados!$E:$E,Dados!$A:$A,$A758,Dados!$S:$S,$F758)</f>
        <v>7.9700000000000006</v>
      </c>
      <c r="M758" s="30">
        <f>IFERROR(INDEX(Parâmetros!$E$6:$E$11,MATCH($K758,Parâmetros!$A$6:$A$11,0)),"")</f>
        <v>7.58</v>
      </c>
      <c r="N758" s="33">
        <f t="shared" si="67"/>
        <v>1.0514511873350925</v>
      </c>
      <c r="O758" s="33">
        <f>Parâmetros!$E$13</f>
        <v>0.8</v>
      </c>
      <c r="P758" s="32" t="str">
        <f>IF(OR($M758="",$F758&gt;Parâmetros!$E$14),"Não","Sim")</f>
        <v>Sim</v>
      </c>
      <c r="Q758" s="32" t="str">
        <f t="shared" si="68"/>
        <v>Sim</v>
      </c>
      <c r="R758" s="32" t="str">
        <f t="shared" si="69"/>
        <v>Sim</v>
      </c>
      <c r="S758" s="30">
        <f t="shared" si="70"/>
        <v>0</v>
      </c>
      <c r="T758" s="32" t="str">
        <f>IF($Q758&lt;&gt;"Sim","",IF($N758&gt;Parâmetros!$E$15,"Sim","Não"))</f>
        <v>Sim</v>
      </c>
      <c r="U758" s="17" t="str">
        <f t="shared" si="71"/>
        <v>Na meta</v>
      </c>
      <c r="V758" s="17" t="str">
        <f>IF($AC758&lt;&gt;"",IF($L758&gt;0,"ATENÇÃO · apontou em dia de "&amp;LOWER($AC758)&amp;" cadastrado","Exceção cadastrada · "&amp;$AC758)&amp;IF($AD758="",""," · "&amp;$AD758),IF($E758="Férias",IF($L758&gt;0,"ATENÇÃO · apontou estando de férias no cadastro","Férias no cadastro"),IF($Y758="Férias / afastamento","Afastamento · "&amp;($Z758+$AA758-1)&amp;" dias seguidos sem apontamento",IF($Y758="Folga trabalhada","ATENÇÃO · apontou em dia de folga da escala 5x2",IF($Y758="Folga",IF(AND($D758="5x2",OR(WEEKDAY($F758,2)=6,WEEKDAY($F758,2)=7)),"Folga de fim de semana da escala 5x2",IF(AND(OR($D758="6x1",$D758="FF 6x1"),WEEKDAY($F758,2)=6,FALSE()),"Folga de fim de semana · apontou no domingo anterior",IF(AND(OR($D758="6x1",$D758="FF 6x1"),WEEKDAY($F758,2)=7,AND($A758=$A757,$L757&gt;0)),"Folga de fim de semana · apontou no sábado",IF(AND(OR($D758="6x1",$D758="FF 6x1"),OR(WEEKDAY($F758,2)=6,WEEKDAY($F758,2)=7)),"Folga de fim de semana · sem apontamento no sábado nem no domingo","Folga prevista pelo ciclo")))),IF($Y758="Indeterminado (início da série)","Sem histórico anterior — informe o dia do ciclo no Cadastro",IF($Y758="Falta de registro",IF(OR(OR($D758="6x1",$D758="FF 6x1"),$D758="5x2"),"FALTA DE REGISTRO · dia útil da escala "&amp;$E758,"FALTA DE REGISTRO · dia "&amp;$W758&amp;" de "&amp;IFERROR(INDEX(Parâmetros!$B$39:$B$48,MATCH($E758,Parâmetros!$A$39:$A$48,0)),99)&amp;" do ciclo"),IF(OR($D758="6x1",$D758="FF 6x1"),IF(OR(AND(WEEKDAY($F758,2)=6,AND($A758=$A759,$L759&gt;0)),AND(WEEKDAY($F758,2)=7,AND($A758=$A757,$L757&gt;0))),"ATENÇÃO · apontou sábado e domingo no mesmo fim de semana",IF(OR(WEEKDAY($F758,2)=6,WEEKDAY($F758,2)=7),"Jornada de fim de semana do 6x1",IF(OR($H758&gt;=Parâmetros!$E$20,$H758&lt;Parâmetros!$E$19),"ATENÇÃO · 6x1 apontou fora do horário diurno","Jornada fixa do 6x1"))),IF($D758="5x2","Jornada fixa do 5x2",IF($D758="Folguista",IF($J758=$K758,"Evidência confirma sequência","DIVERGE · sequência "&amp;$J758&amp;" × evidência "&amp;$K758),IF($K758=$E758,"Evidência confirma cadastro","DIVERGE · cadastro "&amp;$E758&amp;" × evidência "&amp;$K758)))))))))))</f>
        <v>Evidência confirma cadastro</v>
      </c>
      <c r="W758" s="34">
        <f>IF(OR(OR($D758="6x1",$D758="FF 6x1"),$D758="5x2"),"",IF($AB758&lt;&gt;$AB757,IF(IFERROR(INDEX(Cadastro!$F$5:$F$243,$AB758),"")="",IF($L758&gt;0,1,0),IF(IFERROR(INDEX(Cadastro!$F$5:$F$243,$AB758),"")&lt;=IFERROR(INDEX(Parâmetros!$B$39:$B$48,MATCH($E758,Parâmetros!$A$39:$A$48,0)),99),IFERROR(INDEX(Cadastro!$F$5:$F$243,$AB758),""),0)),IF($L758&gt;0,IF(N($X757)&gt;0,1,N($W757)+1),IF(AND($L758=0,OR(N($W757)&gt;=IFERROR(INDEX(Parâmetros!$B$39:$B$48,MATCH($E758,Parâmetros!$A$39:$A$48,0)),99),AND(N($X757)&gt;0,N($X757)&lt;IFERROR(INDEX(Parâmetros!$C$39:$C$48,MATCH($E758,Parâmetros!$A$39:$A$48,0)),0)))),0,N($W757)+1))))</f>
        <v>5</v>
      </c>
      <c r="X758" s="34">
        <f>IF(OR(OR($D758="6x1",$D758="FF 6x1"),$D758="5x2"),"",IF($AB758&lt;&gt;$AB757,IF(IFERROR(INDEX(Cadastro!$F$5:$F$243,$AB758),"")="",0,IF(IFERROR(INDEX(Cadastro!$F$5:$F$243,$AB758),"")&gt;IFERROR(INDEX(Parâmetros!$B$39:$B$48,MATCH($E758,Parâmetros!$A$39:$A$48,0)),99),IFERROR(INDEX(Cadastro!$F$5:$F$243,$AB758),"")-IFERROR(INDEX(Parâmetros!$B$39:$B$48,MATCH($E758,Parâmetros!$A$39:$A$48,0)),99),0)),IF(AND($L758=0,OR(N($W757)&gt;=IFERROR(INDEX(Parâmetros!$B$39:$B$48,MATCH($E758,Parâmetros!$A$39:$A$48,0)),99),AND(N($X757)&gt;0,N($X757)&lt;IFERROR(INDEX(Parâmetros!$C$39:$C$48,MATCH($E758,Parâmetros!$A$39:$A$48,0)),0)))),N($X757)+1,0)))</f>
        <v>0</v>
      </c>
      <c r="Y758" t="str">
        <f>IF($AC758&lt;&gt;"",IF($L758&gt;0,$AC758&amp;" · com apontamento",$AC758),IF($E758="Férias",IF($L758&gt;0,"Férias · com apontamento","Férias (cadastro)"),IF(($Z758+$AA758-1)&gt;Parâmetros!$E$16,"Férias / afastamento",IF(AND($D758="5x2",OR(WEEKDAY($F758,2)=6,WEEKDAY($F758,2)=7)),IF($L758&gt;0,"Folga trabalhada","Folga"),IF($L758&gt;0,"Trabalhado",IF(OR(OR($D758="6x1",$D758="FF 6x1"),$D758="5x2"),IF(AND(OR($D758="6x1",$D758="FF 6x1"),OR(WEEKDAY($F758,2)=6,WEEKDAY($F758,2)=7)),"Folga","Falta de registro"),IF(AND($AB758&lt;&gt;$AB757,IFERROR(INDEX(Cadastro!$F$5:$F$243,$AB758),"")=""),"Indeterminado (início da série)",IF($X758&gt;0,"Folga","Falta de registro"))))))))</f>
        <v>Trabalhado</v>
      </c>
      <c r="Z758" s="34">
        <f>IF(OR($L758&gt;0,$F758&gt;Parâmetros!$E$14),0,IF($A758&lt;&gt;$A757,1,N($Z757)+1))</f>
        <v>0</v>
      </c>
      <c r="AA758" s="34">
        <f>IF(OR($L758&gt;0,$F758&gt;Parâmetros!$E$14),0,IF(OR($A758&lt;&gt;$A759,$F759&gt;Parâmetros!$E$14),1,N($AA759)+1))</f>
        <v>0</v>
      </c>
      <c r="AB758" s="31">
        <f>IFERROR(MATCH($A758&amp;"|"&amp;TEXT(_xlfn.MAXIFS(Cadastro!$E$5:$E$243,Cadastro!$A$5:$A$243,$A758,Cadastro!$E$5:$E$243,"&lt;="&amp;$F758),"yyyymmdd"),Cadastro!$I$5:$I$243,0),"")</f>
        <v>111</v>
      </c>
      <c r="AC758" t="str">
        <f>IFERROR(_xlfn.SINGLE(INDEX(Exceções!$D$5:$D$203,MATCH($A758&amp;"|"&amp;$F758,Exceções!$F$5:$F$203,0))),"")</f>
        <v/>
      </c>
      <c r="AD758" t="str">
        <f>IF($AC758="","",IFERROR(_xlfn.SINGLE(INDEX(Exceções!$E$5:$E$203,MATCH($A758&amp;"|"&amp;$F758,Exceções!$F$5:$F$203,0))),""))</f>
        <v/>
      </c>
    </row>
    <row r="759" spans="1:30" ht="15" hidden="1" customHeight="1" x14ac:dyDescent="0.25">
      <c r="A759" s="31">
        <v>55618</v>
      </c>
      <c r="B759" s="17" t="s">
        <v>54</v>
      </c>
      <c r="C759" s="17" t="str">
        <f>IFERROR(INDEX(Cadastro!$C$5:$C$243,$AB759),"NÃO INFORMADO")</f>
        <v>MEC</v>
      </c>
      <c r="D759" s="17" t="str">
        <f>IFERROR(INDEX(Cadastro!$D$5:$D$243,$AB759),"")</f>
        <v>A</v>
      </c>
      <c r="E759" s="17" t="str">
        <f>IFERROR(INDEX(Cadastro!$G$5:$G$243,$AB759),"")</f>
        <v>A</v>
      </c>
      <c r="F759" s="29">
        <v>46301</v>
      </c>
      <c r="G759" s="32" t="str">
        <f t="shared" si="66"/>
        <v>ter</v>
      </c>
      <c r="H759" s="31" t="str">
        <f>IF($L759=0,"",_xlfn.MINIFS(Dados!$Q:$Q,Dados!$A:$A,$A759,Dados!$S:$S,$F759))</f>
        <v/>
      </c>
      <c r="I759" s="31" t="str">
        <f>IF($H759="","",_xlfn.MAXIFS(Dados!$R:$R,Dados!$A:$A,$A759,Dados!$S:$S,$F759))</f>
        <v/>
      </c>
      <c r="J759" s="32" t="str">
        <f>IF($D759&lt;&gt;"Folguista","",IFERROR(INDEX(Parâmetros!$D$52:$G$52,1,MIN(4,MAX(1,$W759))),""))</f>
        <v/>
      </c>
      <c r="K759" s="32" t="str">
        <f>IF(OR($AC759&lt;&gt;"",$Y759="Folga",$Y759="Folga trabalhada",$Y759="Férias (cadastro)",$Y759="Férias / afastamento",$Y759="Indeterminado (início da série)"),"",IF(OR($D759="6x1",$D759="FF 6x1"),IF(OR(WEEKDAY($F759,2)=6,WEEKDAY($F759,2)=7),"6x1 sáb/dom","6x1"),IF($D759="5x2","5x2",IF($H759="",IF($D759="Folguista",$J759,$E759),IF(OR($H759&gt;=Parâmetros!$E$18,$H759&lt;Parâmetros!$E$19),"C",IF($H759&lt;Parâmetros!$E$20,"A","B"))))))</f>
        <v/>
      </c>
      <c r="L759" s="30">
        <f>SUMIFS(Dados!$E:$E,Dados!$A:$A,$A759,Dados!$S:$S,$F759)</f>
        <v>0</v>
      </c>
      <c r="M759" s="30" t="str">
        <f>IFERROR(INDEX(Parâmetros!$E$6:$E$11,MATCH($K759,Parâmetros!$A$6:$A$11,0)),"")</f>
        <v/>
      </c>
      <c r="N759" s="33" t="str">
        <f t="shared" si="67"/>
        <v/>
      </c>
      <c r="O759" s="33">
        <f>Parâmetros!$E$13</f>
        <v>0.8</v>
      </c>
      <c r="P759" s="32" t="str">
        <f>IF(OR($M759="",$F759&gt;Parâmetros!$E$14),"Não","Sim")</f>
        <v>Não</v>
      </c>
      <c r="Q759" s="32" t="str">
        <f t="shared" si="68"/>
        <v/>
      </c>
      <c r="R759" s="32" t="str">
        <f t="shared" si="69"/>
        <v/>
      </c>
      <c r="S759" s="30" t="str">
        <f t="shared" si="70"/>
        <v/>
      </c>
      <c r="T759" s="32" t="str">
        <f>IF($Q759&lt;&gt;"Sim","",IF($N759&gt;Parâmetros!$E$15,"Sim","Não"))</f>
        <v/>
      </c>
      <c r="U759" s="17" t="str">
        <f t="shared" si="71"/>
        <v>Folga</v>
      </c>
      <c r="V759" s="17" t="str">
        <f>IF($AC759&lt;&gt;"",IF($L759&gt;0,"ATENÇÃO · apontou em dia de "&amp;LOWER($AC759)&amp;" cadastrado","Exceção cadastrada · "&amp;$AC759)&amp;IF($AD759="",""," · "&amp;$AD759),IF($E759="Férias",IF($L759&gt;0,"ATENÇÃO · apontou estando de férias no cadastro","Férias no cadastro"),IF($Y759="Férias / afastamento","Afastamento · "&amp;($Z759+$AA759-1)&amp;" dias seguidos sem apontamento",IF($Y759="Folga trabalhada","ATENÇÃO · apontou em dia de folga da escala 5x2",IF($Y759="Folga",IF(AND($D759="5x2",OR(WEEKDAY($F759,2)=6,WEEKDAY($F759,2)=7)),"Folga de fim de semana da escala 5x2",IF(AND(OR($D759="6x1",$D759="FF 6x1"),WEEKDAY($F759,2)=6,FALSE()),"Folga de fim de semana · apontou no domingo anterior",IF(AND(OR($D759="6x1",$D759="FF 6x1"),WEEKDAY($F759,2)=7,AND($A759=$A758,$L758&gt;0)),"Folga de fim de semana · apontou no sábado",IF(AND(OR($D759="6x1",$D759="FF 6x1"),OR(WEEKDAY($F759,2)=6,WEEKDAY($F759,2)=7)),"Folga de fim de semana · sem apontamento no sábado nem no domingo","Folga prevista pelo ciclo")))),IF($Y759="Indeterminado (início da série)","Sem histórico anterior — informe o dia do ciclo no Cadastro",IF($Y759="Falta de registro",IF(OR(OR($D759="6x1",$D759="FF 6x1"),$D759="5x2"),"FALTA DE REGISTRO · dia útil da escala "&amp;$E759,"FALTA DE REGISTRO · dia "&amp;$W759&amp;" de "&amp;IFERROR(INDEX(Parâmetros!$B$39:$B$48,MATCH($E759,Parâmetros!$A$39:$A$48,0)),99)&amp;" do ciclo"),IF(OR($D759="6x1",$D759="FF 6x1"),IF(OR(AND(WEEKDAY($F759,2)=6,AND($A759=$A760,$L760&gt;0)),AND(WEEKDAY($F759,2)=7,AND($A759=$A758,$L758&gt;0))),"ATENÇÃO · apontou sábado e domingo no mesmo fim de semana",IF(OR(WEEKDAY($F759,2)=6,WEEKDAY($F759,2)=7),"Jornada de fim de semana do 6x1",IF(OR($H759&gt;=Parâmetros!$E$20,$H759&lt;Parâmetros!$E$19),"ATENÇÃO · 6x1 apontou fora do horário diurno","Jornada fixa do 6x1"))),IF($D759="5x2","Jornada fixa do 5x2",IF($D759="Folguista",IF($J759=$K759,"Evidência confirma sequência","DIVERGE · sequência "&amp;$J759&amp;" × evidência "&amp;$K759),IF($K759=$E759,"Evidência confirma cadastro","DIVERGE · cadastro "&amp;$E759&amp;" × evidência "&amp;$K759)))))))))))</f>
        <v>Folga prevista pelo ciclo</v>
      </c>
      <c r="W759" s="34">
        <f>IF(OR(OR($D759="6x1",$D759="FF 6x1"),$D759="5x2"),"",IF($AB759&lt;&gt;$AB758,IF(IFERROR(INDEX(Cadastro!$F$5:$F$243,$AB759),"")="",IF($L759&gt;0,1,0),IF(IFERROR(INDEX(Cadastro!$F$5:$F$243,$AB759),"")&lt;=IFERROR(INDEX(Parâmetros!$B$39:$B$48,MATCH($E759,Parâmetros!$A$39:$A$48,0)),99),IFERROR(INDEX(Cadastro!$F$5:$F$243,$AB759),""),0)),IF($L759&gt;0,IF(N($X758)&gt;0,1,N($W758)+1),IF(AND($L759=0,OR(N($W758)&gt;=IFERROR(INDEX(Parâmetros!$B$39:$B$48,MATCH($E759,Parâmetros!$A$39:$A$48,0)),99),AND(N($X758)&gt;0,N($X758)&lt;IFERROR(INDEX(Parâmetros!$C$39:$C$48,MATCH($E759,Parâmetros!$A$39:$A$48,0)),0)))),0,N($W758)+1))))</f>
        <v>0</v>
      </c>
      <c r="X759" s="34">
        <f>IF(OR(OR($D759="6x1",$D759="FF 6x1"),$D759="5x2"),"",IF($AB759&lt;&gt;$AB758,IF(IFERROR(INDEX(Cadastro!$F$5:$F$243,$AB759),"")="",0,IF(IFERROR(INDEX(Cadastro!$F$5:$F$243,$AB759),"")&gt;IFERROR(INDEX(Parâmetros!$B$39:$B$48,MATCH($E759,Parâmetros!$A$39:$A$48,0)),99),IFERROR(INDEX(Cadastro!$F$5:$F$243,$AB759),"")-IFERROR(INDEX(Parâmetros!$B$39:$B$48,MATCH($E759,Parâmetros!$A$39:$A$48,0)),99),0)),IF(AND($L759=0,OR(N($W758)&gt;=IFERROR(INDEX(Parâmetros!$B$39:$B$48,MATCH($E759,Parâmetros!$A$39:$A$48,0)),99),AND(N($X758)&gt;0,N($X758)&lt;IFERROR(INDEX(Parâmetros!$C$39:$C$48,MATCH($E759,Parâmetros!$A$39:$A$48,0)),0)))),N($X758)+1,0)))</f>
        <v>1</v>
      </c>
      <c r="Y759" t="str">
        <f>IF($AC759&lt;&gt;"",IF($L759&gt;0,$AC759&amp;" · com apontamento",$AC759),IF($E759="Férias",IF($L759&gt;0,"Férias · com apontamento","Férias (cadastro)"),IF(($Z759+$AA759-1)&gt;Parâmetros!$E$16,"Férias / afastamento",IF(AND($D759="5x2",OR(WEEKDAY($F759,2)=6,WEEKDAY($F759,2)=7)),IF($L759&gt;0,"Folga trabalhada","Folga"),IF($L759&gt;0,"Trabalhado",IF(OR(OR($D759="6x1",$D759="FF 6x1"),$D759="5x2"),IF(AND(OR($D759="6x1",$D759="FF 6x1"),OR(WEEKDAY($F759,2)=6,WEEKDAY($F759,2)=7)),"Folga","Falta de registro"),IF(AND($AB759&lt;&gt;$AB758,IFERROR(INDEX(Cadastro!$F$5:$F$243,$AB759),"")=""),"Indeterminado (início da série)",IF($X759&gt;0,"Folga","Falta de registro"))))))))</f>
        <v>Folga</v>
      </c>
      <c r="Z759" s="34">
        <f>IF(OR($L759&gt;0,$F759&gt;Parâmetros!$E$14),0,IF($A759&lt;&gt;$A758,1,N($Z758)+1))</f>
        <v>1</v>
      </c>
      <c r="AA759" s="34">
        <f>IF(OR($L759&gt;0,$F759&gt;Parâmetros!$E$14),0,IF(OR($A759&lt;&gt;$A760,$F760&gt;Parâmetros!$E$14),1,N($AA760)+1))</f>
        <v>1</v>
      </c>
      <c r="AB759" s="31">
        <f>IFERROR(MATCH($A759&amp;"|"&amp;TEXT(_xlfn.MAXIFS(Cadastro!$E$5:$E$243,Cadastro!$A$5:$A$243,$A759,Cadastro!$E$5:$E$243,"&lt;="&amp;$F759),"yyyymmdd"),Cadastro!$I$5:$I$243,0),"")</f>
        <v>111</v>
      </c>
      <c r="AC759" t="str">
        <f>IFERROR(_xlfn.SINGLE(INDEX(Exceções!$D$5:$D$203,MATCH($A759&amp;"|"&amp;$F759,Exceções!$F$5:$F$203,0))),"")</f>
        <v/>
      </c>
      <c r="AD759" t="str">
        <f>IF($AC759="","",IFERROR(_xlfn.SINGLE(INDEX(Exceções!$E$5:$E$203,MATCH($A759&amp;"|"&amp;$F759,Exceções!$F$5:$F$203,0))),""))</f>
        <v/>
      </c>
    </row>
    <row r="760" spans="1:30" ht="15" hidden="1" customHeight="1" x14ac:dyDescent="0.25">
      <c r="A760" s="31">
        <v>55618</v>
      </c>
      <c r="B760" s="17" t="s">
        <v>54</v>
      </c>
      <c r="C760" s="17" t="str">
        <f>IFERROR(INDEX(Cadastro!$C$5:$C$243,$AB760),"NÃO INFORMADO")</f>
        <v>MEC</v>
      </c>
      <c r="D760" s="17" t="str">
        <f>IFERROR(INDEX(Cadastro!$D$5:$D$243,$AB760),"")</f>
        <v>A</v>
      </c>
      <c r="E760" s="17" t="str">
        <f>IFERROR(INDEX(Cadastro!$G$5:$G$243,$AB760),"")</f>
        <v>A</v>
      </c>
      <c r="F760" s="29">
        <v>46302</v>
      </c>
      <c r="G760" s="32" t="str">
        <f t="shared" si="66"/>
        <v>qua</v>
      </c>
      <c r="H760" s="31">
        <f>IF($L760=0,"",_xlfn.MINIFS(Dados!$Q:$Q,Dados!$A:$A,$A760,Dados!$S:$S,$F760))</f>
        <v>440</v>
      </c>
      <c r="I760" s="31">
        <f>IF($H760="","",_xlfn.MAXIFS(Dados!$R:$R,Dados!$A:$A,$A760,Dados!$S:$S,$F760))</f>
        <v>920</v>
      </c>
      <c r="J760" s="32" t="str">
        <f>IF($D760&lt;&gt;"Folguista","",IFERROR(INDEX(Parâmetros!$D$52:$G$52,1,MIN(4,MAX(1,$W760))),""))</f>
        <v/>
      </c>
      <c r="K760" s="32" t="str">
        <f>IF(OR($AC760&lt;&gt;"",$Y760="Folga",$Y760="Folga trabalhada",$Y760="Férias (cadastro)",$Y760="Férias / afastamento",$Y760="Indeterminado (início da série)"),"",IF(OR($D760="6x1",$D760="FF 6x1"),IF(OR(WEEKDAY($F760,2)=6,WEEKDAY($F760,2)=7),"6x1 sáb/dom","6x1"),IF($D760="5x2","5x2",IF($H760="",IF($D760="Folguista",$J760,$E760),IF(OR($H760&gt;=Parâmetros!$E$18,$H760&lt;Parâmetros!$E$19),"C",IF($H760&lt;Parâmetros!$E$20,"A","B"))))))</f>
        <v>A</v>
      </c>
      <c r="L760" s="30">
        <f>SUMIFS(Dados!$E:$E,Dados!$A:$A,$A760,Dados!$S:$S,$F760)</f>
        <v>7.03</v>
      </c>
      <c r="M760" s="30">
        <f>IFERROR(INDEX(Parâmetros!$E$6:$E$11,MATCH($K760,Parâmetros!$A$6:$A$11,0)),"")</f>
        <v>7.58</v>
      </c>
      <c r="N760" s="33">
        <f t="shared" si="67"/>
        <v>0.92744063324538262</v>
      </c>
      <c r="O760" s="33">
        <f>Parâmetros!$E$13</f>
        <v>0.8</v>
      </c>
      <c r="P760" s="32" t="str">
        <f>IF(OR($M760="",$F760&gt;Parâmetros!$E$14),"Não","Sim")</f>
        <v>Sim</v>
      </c>
      <c r="Q760" s="32" t="str">
        <f t="shared" si="68"/>
        <v>Sim</v>
      </c>
      <c r="R760" s="32" t="str">
        <f t="shared" si="69"/>
        <v>Sim</v>
      </c>
      <c r="S760" s="30">
        <f t="shared" si="70"/>
        <v>0</v>
      </c>
      <c r="T760" s="32" t="str">
        <f>IF($Q760&lt;&gt;"Sim","",IF($N760&gt;Parâmetros!$E$15,"Sim","Não"))</f>
        <v>Não</v>
      </c>
      <c r="U760" s="17" t="str">
        <f t="shared" si="71"/>
        <v>Na meta</v>
      </c>
      <c r="V760" s="17" t="str">
        <f>IF($AC760&lt;&gt;"",IF($L760&gt;0,"ATENÇÃO · apontou em dia de "&amp;LOWER($AC760)&amp;" cadastrado","Exceção cadastrada · "&amp;$AC760)&amp;IF($AD760="",""," · "&amp;$AD760),IF($E760="Férias",IF($L760&gt;0,"ATENÇÃO · apontou estando de férias no cadastro","Férias no cadastro"),IF($Y760="Férias / afastamento","Afastamento · "&amp;($Z760+$AA760-1)&amp;" dias seguidos sem apontamento",IF($Y760="Folga trabalhada","ATENÇÃO · apontou em dia de folga da escala 5x2",IF($Y760="Folga",IF(AND($D760="5x2",OR(WEEKDAY($F760,2)=6,WEEKDAY($F760,2)=7)),"Folga de fim de semana da escala 5x2",IF(AND(OR($D760="6x1",$D760="FF 6x1"),WEEKDAY($F760,2)=6,FALSE()),"Folga de fim de semana · apontou no domingo anterior",IF(AND(OR($D760="6x1",$D760="FF 6x1"),WEEKDAY($F760,2)=7,AND($A760=$A759,$L759&gt;0)),"Folga de fim de semana · apontou no sábado",IF(AND(OR($D760="6x1",$D760="FF 6x1"),OR(WEEKDAY($F760,2)=6,WEEKDAY($F760,2)=7)),"Folga de fim de semana · sem apontamento no sábado nem no domingo","Folga prevista pelo ciclo")))),IF($Y760="Indeterminado (início da série)","Sem histórico anterior — informe o dia do ciclo no Cadastro",IF($Y760="Falta de registro",IF(OR(OR($D760="6x1",$D760="FF 6x1"),$D760="5x2"),"FALTA DE REGISTRO · dia útil da escala "&amp;$E760,"FALTA DE REGISTRO · dia "&amp;$W760&amp;" de "&amp;IFERROR(INDEX(Parâmetros!$B$39:$B$48,MATCH($E760,Parâmetros!$A$39:$A$48,0)),99)&amp;" do ciclo"),IF(OR($D760="6x1",$D760="FF 6x1"),IF(OR(AND(WEEKDAY($F760,2)=6,AND($A760=$A761,$L761&gt;0)),AND(WEEKDAY($F760,2)=7,AND($A760=$A759,$L759&gt;0))),"ATENÇÃO · apontou sábado e domingo no mesmo fim de semana",IF(OR(WEEKDAY($F760,2)=6,WEEKDAY($F760,2)=7),"Jornada de fim de semana do 6x1",IF(OR($H760&gt;=Parâmetros!$E$20,$H760&lt;Parâmetros!$E$19),"ATENÇÃO · 6x1 apontou fora do horário diurno","Jornada fixa do 6x1"))),IF($D760="5x2","Jornada fixa do 5x2",IF($D760="Folguista",IF($J760=$K760,"Evidência confirma sequência","DIVERGE · sequência "&amp;$J760&amp;" × evidência "&amp;$K760),IF($K760=$E760,"Evidência confirma cadastro","DIVERGE · cadastro "&amp;$E760&amp;" × evidência "&amp;$K760)))))))))))</f>
        <v>Evidência confirma cadastro</v>
      </c>
      <c r="W760" s="34">
        <f>IF(OR(OR($D760="6x1",$D760="FF 6x1"),$D760="5x2"),"",IF($AB760&lt;&gt;$AB759,IF(IFERROR(INDEX(Cadastro!$F$5:$F$243,$AB760),"")="",IF($L760&gt;0,1,0),IF(IFERROR(INDEX(Cadastro!$F$5:$F$243,$AB760),"")&lt;=IFERROR(INDEX(Parâmetros!$B$39:$B$48,MATCH($E760,Parâmetros!$A$39:$A$48,0)),99),IFERROR(INDEX(Cadastro!$F$5:$F$243,$AB760),""),0)),IF($L760&gt;0,IF(N($X759)&gt;0,1,N($W759)+1),IF(AND($L760=0,OR(N($W759)&gt;=IFERROR(INDEX(Parâmetros!$B$39:$B$48,MATCH($E760,Parâmetros!$A$39:$A$48,0)),99),AND(N($X759)&gt;0,N($X759)&lt;IFERROR(INDEX(Parâmetros!$C$39:$C$48,MATCH($E760,Parâmetros!$A$39:$A$48,0)),0)))),0,N($W759)+1))))</f>
        <v>1</v>
      </c>
      <c r="X760" s="34">
        <f>IF(OR(OR($D760="6x1",$D760="FF 6x1"),$D760="5x2"),"",IF($AB760&lt;&gt;$AB759,IF(IFERROR(INDEX(Cadastro!$F$5:$F$243,$AB760),"")="",0,IF(IFERROR(INDEX(Cadastro!$F$5:$F$243,$AB760),"")&gt;IFERROR(INDEX(Parâmetros!$B$39:$B$48,MATCH($E760,Parâmetros!$A$39:$A$48,0)),99),IFERROR(INDEX(Cadastro!$F$5:$F$243,$AB760),"")-IFERROR(INDEX(Parâmetros!$B$39:$B$48,MATCH($E760,Parâmetros!$A$39:$A$48,0)),99),0)),IF(AND($L760=0,OR(N($W759)&gt;=IFERROR(INDEX(Parâmetros!$B$39:$B$48,MATCH($E760,Parâmetros!$A$39:$A$48,0)),99),AND(N($X759)&gt;0,N($X759)&lt;IFERROR(INDEX(Parâmetros!$C$39:$C$48,MATCH($E760,Parâmetros!$A$39:$A$48,0)),0)))),N($X759)+1,0)))</f>
        <v>0</v>
      </c>
      <c r="Y760" t="str">
        <f>IF($AC760&lt;&gt;"",IF($L760&gt;0,$AC760&amp;" · com apontamento",$AC760),IF($E760="Férias",IF($L760&gt;0,"Férias · com apontamento","Férias (cadastro)"),IF(($Z760+$AA760-1)&gt;Parâmetros!$E$16,"Férias / afastamento",IF(AND($D760="5x2",OR(WEEKDAY($F760,2)=6,WEEKDAY($F760,2)=7)),IF($L760&gt;0,"Folga trabalhada","Folga"),IF($L760&gt;0,"Trabalhado",IF(OR(OR($D760="6x1",$D760="FF 6x1"),$D760="5x2"),IF(AND(OR($D760="6x1",$D760="FF 6x1"),OR(WEEKDAY($F760,2)=6,WEEKDAY($F760,2)=7)),"Folga","Falta de registro"),IF(AND($AB760&lt;&gt;$AB759,IFERROR(INDEX(Cadastro!$F$5:$F$243,$AB760),"")=""),"Indeterminado (início da série)",IF($X760&gt;0,"Folga","Falta de registro"))))))))</f>
        <v>Trabalhado</v>
      </c>
      <c r="Z760" s="34">
        <f>IF(OR($L760&gt;0,$F760&gt;Parâmetros!$E$14),0,IF($A760&lt;&gt;$A759,1,N($Z759)+1))</f>
        <v>0</v>
      </c>
      <c r="AA760" s="34">
        <f>IF(OR($L760&gt;0,$F760&gt;Parâmetros!$E$14),0,IF(OR($A760&lt;&gt;$A761,$F761&gt;Parâmetros!$E$14),1,N($AA761)+1))</f>
        <v>0</v>
      </c>
      <c r="AB760" s="31">
        <f>IFERROR(MATCH($A760&amp;"|"&amp;TEXT(_xlfn.MAXIFS(Cadastro!$E$5:$E$243,Cadastro!$A$5:$A$243,$A760,Cadastro!$E$5:$E$243,"&lt;="&amp;$F760),"yyyymmdd"),Cadastro!$I$5:$I$243,0),"")</f>
        <v>111</v>
      </c>
      <c r="AC760" t="str">
        <f>IFERROR(_xlfn.SINGLE(INDEX(Exceções!$D$5:$D$203,MATCH($A760&amp;"|"&amp;$F760,Exceções!$F$5:$F$203,0))),"")</f>
        <v/>
      </c>
      <c r="AD760" t="str">
        <f>IF($AC760="","",IFERROR(_xlfn.SINGLE(INDEX(Exceções!$E$5:$E$203,MATCH($A760&amp;"|"&amp;$F760,Exceções!$F$5:$F$203,0))),""))</f>
        <v/>
      </c>
    </row>
    <row r="761" spans="1:30" ht="15" hidden="1" customHeight="1" x14ac:dyDescent="0.25">
      <c r="A761" s="31">
        <v>55618</v>
      </c>
      <c r="B761" s="17" t="s">
        <v>54</v>
      </c>
      <c r="C761" s="17" t="str">
        <f>IFERROR(INDEX(Cadastro!$C$5:$C$243,$AB761),"NÃO INFORMADO")</f>
        <v>MEC</v>
      </c>
      <c r="D761" s="17" t="str">
        <f>IFERROR(INDEX(Cadastro!$D$5:$D$243,$AB761),"")</f>
        <v>A</v>
      </c>
      <c r="E761" s="17" t="str">
        <f>IFERROR(INDEX(Cadastro!$G$5:$G$243,$AB761),"")</f>
        <v>A</v>
      </c>
      <c r="F761" s="29">
        <v>46303</v>
      </c>
      <c r="G761" s="32" t="str">
        <f t="shared" si="66"/>
        <v>qui</v>
      </c>
      <c r="H761" s="31">
        <f>IF($L761=0,"",_xlfn.MINIFS(Dados!$Q:$Q,Dados!$A:$A,$A761,Dados!$S:$S,$F761))</f>
        <v>440</v>
      </c>
      <c r="I761" s="31">
        <f>IF($H761="","",_xlfn.MAXIFS(Dados!$R:$R,Dados!$A:$A,$A761,Dados!$S:$S,$F761))</f>
        <v>920</v>
      </c>
      <c r="J761" s="32" t="str">
        <f>IF($D761&lt;&gt;"Folguista","",IFERROR(INDEX(Parâmetros!$D$52:$G$52,1,MIN(4,MAX(1,$W761))),""))</f>
        <v/>
      </c>
      <c r="K761" s="32" t="str">
        <f>IF(OR($AC761&lt;&gt;"",$Y761="Folga",$Y761="Folga trabalhada",$Y761="Férias (cadastro)",$Y761="Férias / afastamento",$Y761="Indeterminado (início da série)"),"",IF(OR($D761="6x1",$D761="FF 6x1"),IF(OR(WEEKDAY($F761,2)=6,WEEKDAY($F761,2)=7),"6x1 sáb/dom","6x1"),IF($D761="5x2","5x2",IF($H761="",IF($D761="Folguista",$J761,$E761),IF(OR($H761&gt;=Parâmetros!$E$18,$H761&lt;Parâmetros!$E$19),"C",IF($H761&lt;Parâmetros!$E$20,"A","B"))))))</f>
        <v>A</v>
      </c>
      <c r="L761" s="30">
        <f>SUMIFS(Dados!$E:$E,Dados!$A:$A,$A761,Dados!$S:$S,$F761)</f>
        <v>7</v>
      </c>
      <c r="M761" s="30">
        <f>IFERROR(INDEX(Parâmetros!$E$6:$E$11,MATCH($K761,Parâmetros!$A$6:$A$11,0)),"")</f>
        <v>7.58</v>
      </c>
      <c r="N761" s="33">
        <f t="shared" si="67"/>
        <v>0.92348284960422167</v>
      </c>
      <c r="O761" s="33">
        <f>Parâmetros!$E$13</f>
        <v>0.8</v>
      </c>
      <c r="P761" s="32" t="str">
        <f>IF(OR($M761="",$F761&gt;Parâmetros!$E$14),"Não","Sim")</f>
        <v>Sim</v>
      </c>
      <c r="Q761" s="32" t="str">
        <f t="shared" si="68"/>
        <v>Sim</v>
      </c>
      <c r="R761" s="32" t="str">
        <f t="shared" si="69"/>
        <v>Sim</v>
      </c>
      <c r="S761" s="30">
        <f t="shared" si="70"/>
        <v>0</v>
      </c>
      <c r="T761" s="32" t="str">
        <f>IF($Q761&lt;&gt;"Sim","",IF($N761&gt;Parâmetros!$E$15,"Sim","Não"))</f>
        <v>Não</v>
      </c>
      <c r="U761" s="17" t="str">
        <f t="shared" si="71"/>
        <v>Na meta</v>
      </c>
      <c r="V761" s="17" t="str">
        <f>IF($AC761&lt;&gt;"",IF($L761&gt;0,"ATENÇÃO · apontou em dia de "&amp;LOWER($AC761)&amp;" cadastrado","Exceção cadastrada · "&amp;$AC761)&amp;IF($AD761="",""," · "&amp;$AD761),IF($E761="Férias",IF($L761&gt;0,"ATENÇÃO · apontou estando de férias no cadastro","Férias no cadastro"),IF($Y761="Férias / afastamento","Afastamento · "&amp;($Z761+$AA761-1)&amp;" dias seguidos sem apontamento",IF($Y761="Folga trabalhada","ATENÇÃO · apontou em dia de folga da escala 5x2",IF($Y761="Folga",IF(AND($D761="5x2",OR(WEEKDAY($F761,2)=6,WEEKDAY($F761,2)=7)),"Folga de fim de semana da escala 5x2",IF(AND(OR($D761="6x1",$D761="FF 6x1"),WEEKDAY($F761,2)=6,FALSE()),"Folga de fim de semana · apontou no domingo anterior",IF(AND(OR($D761="6x1",$D761="FF 6x1"),WEEKDAY($F761,2)=7,AND($A761=$A760,$L760&gt;0)),"Folga de fim de semana · apontou no sábado",IF(AND(OR($D761="6x1",$D761="FF 6x1"),OR(WEEKDAY($F761,2)=6,WEEKDAY($F761,2)=7)),"Folga de fim de semana · sem apontamento no sábado nem no domingo","Folga prevista pelo ciclo")))),IF($Y761="Indeterminado (início da série)","Sem histórico anterior — informe o dia do ciclo no Cadastro",IF($Y761="Falta de registro",IF(OR(OR($D761="6x1",$D761="FF 6x1"),$D761="5x2"),"FALTA DE REGISTRO · dia útil da escala "&amp;$E761,"FALTA DE REGISTRO · dia "&amp;$W761&amp;" de "&amp;IFERROR(INDEX(Parâmetros!$B$39:$B$48,MATCH($E761,Parâmetros!$A$39:$A$48,0)),99)&amp;" do ciclo"),IF(OR($D761="6x1",$D761="FF 6x1"),IF(OR(AND(WEEKDAY($F761,2)=6,AND($A761=$A762,$L762&gt;0)),AND(WEEKDAY($F761,2)=7,AND($A761=$A760,$L760&gt;0))),"ATENÇÃO · apontou sábado e domingo no mesmo fim de semana",IF(OR(WEEKDAY($F761,2)=6,WEEKDAY($F761,2)=7),"Jornada de fim de semana do 6x1",IF(OR($H761&gt;=Parâmetros!$E$20,$H761&lt;Parâmetros!$E$19),"ATENÇÃO · 6x1 apontou fora do horário diurno","Jornada fixa do 6x1"))),IF($D761="5x2","Jornada fixa do 5x2",IF($D761="Folguista",IF($J761=$K761,"Evidência confirma sequência","DIVERGE · sequência "&amp;$J761&amp;" × evidência "&amp;$K761),IF($K761=$E761,"Evidência confirma cadastro","DIVERGE · cadastro "&amp;$E761&amp;" × evidência "&amp;$K761)))))))))))</f>
        <v>Evidência confirma cadastro</v>
      </c>
      <c r="W761" s="34">
        <f>IF(OR(OR($D761="6x1",$D761="FF 6x1"),$D761="5x2"),"",IF($AB761&lt;&gt;$AB760,IF(IFERROR(INDEX(Cadastro!$F$5:$F$243,$AB761),"")="",IF($L761&gt;0,1,0),IF(IFERROR(INDEX(Cadastro!$F$5:$F$243,$AB761),"")&lt;=IFERROR(INDEX(Parâmetros!$B$39:$B$48,MATCH($E761,Parâmetros!$A$39:$A$48,0)),99),IFERROR(INDEX(Cadastro!$F$5:$F$243,$AB761),""),0)),IF($L761&gt;0,IF(N($X760)&gt;0,1,N($W760)+1),IF(AND($L761=0,OR(N($W760)&gt;=IFERROR(INDEX(Parâmetros!$B$39:$B$48,MATCH($E761,Parâmetros!$A$39:$A$48,0)),99),AND(N($X760)&gt;0,N($X760)&lt;IFERROR(INDEX(Parâmetros!$C$39:$C$48,MATCH($E761,Parâmetros!$A$39:$A$48,0)),0)))),0,N($W760)+1))))</f>
        <v>2</v>
      </c>
      <c r="X761" s="34">
        <f>IF(OR(OR($D761="6x1",$D761="FF 6x1"),$D761="5x2"),"",IF($AB761&lt;&gt;$AB760,IF(IFERROR(INDEX(Cadastro!$F$5:$F$243,$AB761),"")="",0,IF(IFERROR(INDEX(Cadastro!$F$5:$F$243,$AB761),"")&gt;IFERROR(INDEX(Parâmetros!$B$39:$B$48,MATCH($E761,Parâmetros!$A$39:$A$48,0)),99),IFERROR(INDEX(Cadastro!$F$5:$F$243,$AB761),"")-IFERROR(INDEX(Parâmetros!$B$39:$B$48,MATCH($E761,Parâmetros!$A$39:$A$48,0)),99),0)),IF(AND($L761=0,OR(N($W760)&gt;=IFERROR(INDEX(Parâmetros!$B$39:$B$48,MATCH($E761,Parâmetros!$A$39:$A$48,0)),99),AND(N($X760)&gt;0,N($X760)&lt;IFERROR(INDEX(Parâmetros!$C$39:$C$48,MATCH($E761,Parâmetros!$A$39:$A$48,0)),0)))),N($X760)+1,0)))</f>
        <v>0</v>
      </c>
      <c r="Y761" t="str">
        <f>IF($AC761&lt;&gt;"",IF($L761&gt;0,$AC761&amp;" · com apontamento",$AC761),IF($E761="Férias",IF($L761&gt;0,"Férias · com apontamento","Férias (cadastro)"),IF(($Z761+$AA761-1)&gt;Parâmetros!$E$16,"Férias / afastamento",IF(AND($D761="5x2",OR(WEEKDAY($F761,2)=6,WEEKDAY($F761,2)=7)),IF($L761&gt;0,"Folga trabalhada","Folga"),IF($L761&gt;0,"Trabalhado",IF(OR(OR($D761="6x1",$D761="FF 6x1"),$D761="5x2"),IF(AND(OR($D761="6x1",$D761="FF 6x1"),OR(WEEKDAY($F761,2)=6,WEEKDAY($F761,2)=7)),"Folga","Falta de registro"),IF(AND($AB761&lt;&gt;$AB760,IFERROR(INDEX(Cadastro!$F$5:$F$243,$AB761),"")=""),"Indeterminado (início da série)",IF($X761&gt;0,"Folga","Falta de registro"))))))))</f>
        <v>Trabalhado</v>
      </c>
      <c r="Z761" s="34">
        <f>IF(OR($L761&gt;0,$F761&gt;Parâmetros!$E$14),0,IF($A761&lt;&gt;$A760,1,N($Z760)+1))</f>
        <v>0</v>
      </c>
      <c r="AA761" s="34">
        <f>IF(OR($L761&gt;0,$F761&gt;Parâmetros!$E$14),0,IF(OR($A761&lt;&gt;$A762,$F762&gt;Parâmetros!$E$14),1,N($AA762)+1))</f>
        <v>0</v>
      </c>
      <c r="AB761" s="31">
        <f>IFERROR(MATCH($A761&amp;"|"&amp;TEXT(_xlfn.MAXIFS(Cadastro!$E$5:$E$243,Cadastro!$A$5:$A$243,$A761,Cadastro!$E$5:$E$243,"&lt;="&amp;$F761),"yyyymmdd"),Cadastro!$I$5:$I$243,0),"")</f>
        <v>111</v>
      </c>
      <c r="AC761" t="str">
        <f>IFERROR(_xlfn.SINGLE(INDEX(Exceções!$D$5:$D$203,MATCH($A761&amp;"|"&amp;$F761,Exceções!$F$5:$F$203,0))),"")</f>
        <v/>
      </c>
      <c r="AD761" t="str">
        <f>IF($AC761="","",IFERROR(_xlfn.SINGLE(INDEX(Exceções!$E$5:$E$203,MATCH($A761&amp;"|"&amp;$F761,Exceções!$F$5:$F$203,0))),""))</f>
        <v/>
      </c>
    </row>
    <row r="762" spans="1:30" ht="15" hidden="1" customHeight="1" x14ac:dyDescent="0.25">
      <c r="A762" s="31">
        <v>55618</v>
      </c>
      <c r="B762" s="17" t="s">
        <v>54</v>
      </c>
      <c r="C762" s="17" t="str">
        <f>IFERROR(INDEX(Cadastro!$C$5:$C$243,$AB762),"NÃO INFORMADO")</f>
        <v>MEC</v>
      </c>
      <c r="D762" s="17" t="str">
        <f>IFERROR(INDEX(Cadastro!$D$5:$D$243,$AB762),"")</f>
        <v>A</v>
      </c>
      <c r="E762" s="17" t="str">
        <f>IFERROR(INDEX(Cadastro!$G$5:$G$243,$AB762),"")</f>
        <v>A</v>
      </c>
      <c r="F762" s="29">
        <v>46304</v>
      </c>
      <c r="G762" s="32" t="str">
        <f t="shared" si="66"/>
        <v>sex</v>
      </c>
      <c r="H762" s="31">
        <f>IF($L762=0,"",_xlfn.MINIFS(Dados!$Q:$Q,Dados!$A:$A,$A762,Dados!$S:$S,$F762))</f>
        <v>440</v>
      </c>
      <c r="I762" s="31">
        <f>IF($H762="","",_xlfn.MAXIFS(Dados!$R:$R,Dados!$A:$A,$A762,Dados!$S:$S,$F762))</f>
        <v>920</v>
      </c>
      <c r="J762" s="32" t="str">
        <f>IF($D762&lt;&gt;"Folguista","",IFERROR(INDEX(Parâmetros!$D$52:$G$52,1,MIN(4,MAX(1,$W762))),""))</f>
        <v/>
      </c>
      <c r="K762" s="32" t="str">
        <f>IF(OR($AC762&lt;&gt;"",$Y762="Folga",$Y762="Folga trabalhada",$Y762="Férias (cadastro)",$Y762="Férias / afastamento",$Y762="Indeterminado (início da série)"),"",IF(OR($D762="6x1",$D762="FF 6x1"),IF(OR(WEEKDAY($F762,2)=6,WEEKDAY($F762,2)=7),"6x1 sáb/dom","6x1"),IF($D762="5x2","5x2",IF($H762="",IF($D762="Folguista",$J762,$E762),IF(OR($H762&gt;=Parâmetros!$E$18,$H762&lt;Parâmetros!$E$19),"C",IF($H762&lt;Parâmetros!$E$20,"A","B"))))))</f>
        <v>A</v>
      </c>
      <c r="L762" s="30">
        <f>SUMIFS(Dados!$E:$E,Dados!$A:$A,$A762,Dados!$S:$S,$F762)</f>
        <v>6.99</v>
      </c>
      <c r="M762" s="30">
        <f>IFERROR(INDEX(Parâmetros!$E$6:$E$11,MATCH($K762,Parâmetros!$A$6:$A$11,0)),"")</f>
        <v>7.58</v>
      </c>
      <c r="N762" s="33">
        <f t="shared" si="67"/>
        <v>0.92216358839050139</v>
      </c>
      <c r="O762" s="33">
        <f>Parâmetros!$E$13</f>
        <v>0.8</v>
      </c>
      <c r="P762" s="32" t="str">
        <f>IF(OR($M762="",$F762&gt;Parâmetros!$E$14),"Não","Sim")</f>
        <v>Sim</v>
      </c>
      <c r="Q762" s="32" t="str">
        <f t="shared" si="68"/>
        <v>Sim</v>
      </c>
      <c r="R762" s="32" t="str">
        <f t="shared" si="69"/>
        <v>Sim</v>
      </c>
      <c r="S762" s="30">
        <f t="shared" si="70"/>
        <v>0</v>
      </c>
      <c r="T762" s="32" t="str">
        <f>IF($Q762&lt;&gt;"Sim","",IF($N762&gt;Parâmetros!$E$15,"Sim","Não"))</f>
        <v>Não</v>
      </c>
      <c r="U762" s="17" t="str">
        <f t="shared" si="71"/>
        <v>Na meta</v>
      </c>
      <c r="V762" s="17" t="str">
        <f>IF($AC762&lt;&gt;"",IF($L762&gt;0,"ATENÇÃO · apontou em dia de "&amp;LOWER($AC762)&amp;" cadastrado","Exceção cadastrada · "&amp;$AC762)&amp;IF($AD762="",""," · "&amp;$AD762),IF($E762="Férias",IF($L762&gt;0,"ATENÇÃO · apontou estando de férias no cadastro","Férias no cadastro"),IF($Y762="Férias / afastamento","Afastamento · "&amp;($Z762+$AA762-1)&amp;" dias seguidos sem apontamento",IF($Y762="Folga trabalhada","ATENÇÃO · apontou em dia de folga da escala 5x2",IF($Y762="Folga",IF(AND($D762="5x2",OR(WEEKDAY($F762,2)=6,WEEKDAY($F762,2)=7)),"Folga de fim de semana da escala 5x2",IF(AND(OR($D762="6x1",$D762="FF 6x1"),WEEKDAY($F762,2)=6,FALSE()),"Folga de fim de semana · apontou no domingo anterior",IF(AND(OR($D762="6x1",$D762="FF 6x1"),WEEKDAY($F762,2)=7,AND($A762=$A761,$L761&gt;0)),"Folga de fim de semana · apontou no sábado",IF(AND(OR($D762="6x1",$D762="FF 6x1"),OR(WEEKDAY($F762,2)=6,WEEKDAY($F762,2)=7)),"Folga de fim de semana · sem apontamento no sábado nem no domingo","Folga prevista pelo ciclo")))),IF($Y762="Indeterminado (início da série)","Sem histórico anterior — informe o dia do ciclo no Cadastro",IF($Y762="Falta de registro",IF(OR(OR($D762="6x1",$D762="FF 6x1"),$D762="5x2"),"FALTA DE REGISTRO · dia útil da escala "&amp;$E762,"FALTA DE REGISTRO · dia "&amp;$W762&amp;" de "&amp;IFERROR(INDEX(Parâmetros!$B$39:$B$48,MATCH($E762,Parâmetros!$A$39:$A$48,0)),99)&amp;" do ciclo"),IF(OR($D762="6x1",$D762="FF 6x1"),IF(OR(AND(WEEKDAY($F762,2)=6,AND($A762=$A763,$L763&gt;0)),AND(WEEKDAY($F762,2)=7,AND($A762=$A761,$L761&gt;0))),"ATENÇÃO · apontou sábado e domingo no mesmo fim de semana",IF(OR(WEEKDAY($F762,2)=6,WEEKDAY($F762,2)=7),"Jornada de fim de semana do 6x1",IF(OR($H762&gt;=Parâmetros!$E$20,$H762&lt;Parâmetros!$E$19),"ATENÇÃO · 6x1 apontou fora do horário diurno","Jornada fixa do 6x1"))),IF($D762="5x2","Jornada fixa do 5x2",IF($D762="Folguista",IF($J762=$K762,"Evidência confirma sequência","DIVERGE · sequência "&amp;$J762&amp;" × evidência "&amp;$K762),IF($K762=$E762,"Evidência confirma cadastro","DIVERGE · cadastro "&amp;$E762&amp;" × evidência "&amp;$K762)))))))))))</f>
        <v>Evidência confirma cadastro</v>
      </c>
      <c r="W762" s="34">
        <f>IF(OR(OR($D762="6x1",$D762="FF 6x1"),$D762="5x2"),"",IF($AB762&lt;&gt;$AB761,IF(IFERROR(INDEX(Cadastro!$F$5:$F$243,$AB762),"")="",IF($L762&gt;0,1,0),IF(IFERROR(INDEX(Cadastro!$F$5:$F$243,$AB762),"")&lt;=IFERROR(INDEX(Parâmetros!$B$39:$B$48,MATCH($E762,Parâmetros!$A$39:$A$48,0)),99),IFERROR(INDEX(Cadastro!$F$5:$F$243,$AB762),""),0)),IF($L762&gt;0,IF(N($X761)&gt;0,1,N($W761)+1),IF(AND($L762=0,OR(N($W761)&gt;=IFERROR(INDEX(Parâmetros!$B$39:$B$48,MATCH($E762,Parâmetros!$A$39:$A$48,0)),99),AND(N($X761)&gt;0,N($X761)&lt;IFERROR(INDEX(Parâmetros!$C$39:$C$48,MATCH($E762,Parâmetros!$A$39:$A$48,0)),0)))),0,N($W761)+1))))</f>
        <v>3</v>
      </c>
      <c r="X762" s="34">
        <f>IF(OR(OR($D762="6x1",$D762="FF 6x1"),$D762="5x2"),"",IF($AB762&lt;&gt;$AB761,IF(IFERROR(INDEX(Cadastro!$F$5:$F$243,$AB762),"")="",0,IF(IFERROR(INDEX(Cadastro!$F$5:$F$243,$AB762),"")&gt;IFERROR(INDEX(Parâmetros!$B$39:$B$48,MATCH($E762,Parâmetros!$A$39:$A$48,0)),99),IFERROR(INDEX(Cadastro!$F$5:$F$243,$AB762),"")-IFERROR(INDEX(Parâmetros!$B$39:$B$48,MATCH($E762,Parâmetros!$A$39:$A$48,0)),99),0)),IF(AND($L762=0,OR(N($W761)&gt;=IFERROR(INDEX(Parâmetros!$B$39:$B$48,MATCH($E762,Parâmetros!$A$39:$A$48,0)),99),AND(N($X761)&gt;0,N($X761)&lt;IFERROR(INDEX(Parâmetros!$C$39:$C$48,MATCH($E762,Parâmetros!$A$39:$A$48,0)),0)))),N($X761)+1,0)))</f>
        <v>0</v>
      </c>
      <c r="Y762" t="str">
        <f>IF($AC762&lt;&gt;"",IF($L762&gt;0,$AC762&amp;" · com apontamento",$AC762),IF($E762="Férias",IF($L762&gt;0,"Férias · com apontamento","Férias (cadastro)"),IF(($Z762+$AA762-1)&gt;Parâmetros!$E$16,"Férias / afastamento",IF(AND($D762="5x2",OR(WEEKDAY($F762,2)=6,WEEKDAY($F762,2)=7)),IF($L762&gt;0,"Folga trabalhada","Folga"),IF($L762&gt;0,"Trabalhado",IF(OR(OR($D762="6x1",$D762="FF 6x1"),$D762="5x2"),IF(AND(OR($D762="6x1",$D762="FF 6x1"),OR(WEEKDAY($F762,2)=6,WEEKDAY($F762,2)=7)),"Folga","Falta de registro"),IF(AND($AB762&lt;&gt;$AB761,IFERROR(INDEX(Cadastro!$F$5:$F$243,$AB762),"")=""),"Indeterminado (início da série)",IF($X762&gt;0,"Folga","Falta de registro"))))))))</f>
        <v>Trabalhado</v>
      </c>
      <c r="Z762" s="34">
        <f>IF(OR($L762&gt;0,$F762&gt;Parâmetros!$E$14),0,IF($A762&lt;&gt;$A761,1,N($Z761)+1))</f>
        <v>0</v>
      </c>
      <c r="AA762" s="34">
        <f>IF(OR($L762&gt;0,$F762&gt;Parâmetros!$E$14),0,IF(OR($A762&lt;&gt;$A763,$F763&gt;Parâmetros!$E$14),1,N($AA763)+1))</f>
        <v>0</v>
      </c>
      <c r="AB762" s="31">
        <f>IFERROR(MATCH($A762&amp;"|"&amp;TEXT(_xlfn.MAXIFS(Cadastro!$E$5:$E$243,Cadastro!$A$5:$A$243,$A762,Cadastro!$E$5:$E$243,"&lt;="&amp;$F762),"yyyymmdd"),Cadastro!$I$5:$I$243,0),"")</f>
        <v>111</v>
      </c>
      <c r="AC762" t="str">
        <f>IFERROR(_xlfn.SINGLE(INDEX(Exceções!$D$5:$D$203,MATCH($A762&amp;"|"&amp;$F762,Exceções!$F$5:$F$203,0))),"")</f>
        <v/>
      </c>
      <c r="AD762" t="str">
        <f>IF($AC762="","",IFERROR(_xlfn.SINGLE(INDEX(Exceções!$E$5:$E$203,MATCH($A762&amp;"|"&amp;$F762,Exceções!$F$5:$F$203,0))),""))</f>
        <v/>
      </c>
    </row>
    <row r="763" spans="1:30" ht="15" hidden="1" customHeight="1" x14ac:dyDescent="0.25">
      <c r="A763" s="31">
        <v>55618</v>
      </c>
      <c r="B763" s="17" t="s">
        <v>54</v>
      </c>
      <c r="C763" s="17" t="str">
        <f>IFERROR(INDEX(Cadastro!$C$5:$C$243,$AB763),"NÃO INFORMADO")</f>
        <v>MEC</v>
      </c>
      <c r="D763" s="17" t="str">
        <f>IFERROR(INDEX(Cadastro!$D$5:$D$243,$AB763),"")</f>
        <v>A</v>
      </c>
      <c r="E763" s="17" t="str">
        <f>IFERROR(INDEX(Cadastro!$G$5:$G$243,$AB763),"")</f>
        <v>A</v>
      </c>
      <c r="F763" s="29">
        <v>46305</v>
      </c>
      <c r="G763" s="32" t="str">
        <f t="shared" si="66"/>
        <v>sáb</v>
      </c>
      <c r="H763" s="31">
        <f>IF($L763=0,"",_xlfn.MINIFS(Dados!$Q:$Q,Dados!$A:$A,$A763,Dados!$S:$S,$F763))</f>
        <v>440</v>
      </c>
      <c r="I763" s="31">
        <f>IF($H763="","",_xlfn.MAXIFS(Dados!$R:$R,Dados!$A:$A,$A763,Dados!$S:$S,$F763))</f>
        <v>920</v>
      </c>
      <c r="J763" s="32" t="str">
        <f>IF($D763&lt;&gt;"Folguista","",IFERROR(INDEX(Parâmetros!$D$52:$G$52,1,MIN(4,MAX(1,$W763))),""))</f>
        <v/>
      </c>
      <c r="K763" s="32" t="str">
        <f>IF(OR($AC763&lt;&gt;"",$Y763="Folga",$Y763="Folga trabalhada",$Y763="Férias (cadastro)",$Y763="Férias / afastamento",$Y763="Indeterminado (início da série)"),"",IF(OR($D763="6x1",$D763="FF 6x1"),IF(OR(WEEKDAY($F763,2)=6,WEEKDAY($F763,2)=7),"6x1 sáb/dom","6x1"),IF($D763="5x2","5x2",IF($H763="",IF($D763="Folguista",$J763,$E763),IF(OR($H763&gt;=Parâmetros!$E$18,$H763&lt;Parâmetros!$E$19),"C",IF($H763&lt;Parâmetros!$E$20,"A","B"))))))</f>
        <v>A</v>
      </c>
      <c r="L763" s="30">
        <f>SUMIFS(Dados!$E:$E,Dados!$A:$A,$A763,Dados!$S:$S,$F763)</f>
        <v>6.37</v>
      </c>
      <c r="M763" s="30">
        <f>IFERROR(INDEX(Parâmetros!$E$6:$E$11,MATCH($K763,Parâmetros!$A$6:$A$11,0)),"")</f>
        <v>7.58</v>
      </c>
      <c r="N763" s="33">
        <f t="shared" si="67"/>
        <v>0.84036939313984171</v>
      </c>
      <c r="O763" s="33">
        <f>Parâmetros!$E$13</f>
        <v>0.8</v>
      </c>
      <c r="P763" s="32" t="str">
        <f>IF(OR($M763="",$F763&gt;Parâmetros!$E$14),"Não","Sim")</f>
        <v>Sim</v>
      </c>
      <c r="Q763" s="32" t="str">
        <f t="shared" si="68"/>
        <v>Sim</v>
      </c>
      <c r="R763" s="32" t="str">
        <f t="shared" si="69"/>
        <v>Sim</v>
      </c>
      <c r="S763" s="30">
        <f t="shared" si="70"/>
        <v>0</v>
      </c>
      <c r="T763" s="32" t="str">
        <f>IF($Q763&lt;&gt;"Sim","",IF($N763&gt;Parâmetros!$E$15,"Sim","Não"))</f>
        <v>Não</v>
      </c>
      <c r="U763" s="17" t="str">
        <f t="shared" si="71"/>
        <v>Na meta</v>
      </c>
      <c r="V763" s="17" t="str">
        <f>IF($AC763&lt;&gt;"",IF($L763&gt;0,"ATENÇÃO · apontou em dia de "&amp;LOWER($AC763)&amp;" cadastrado","Exceção cadastrada · "&amp;$AC763)&amp;IF($AD763="",""," · "&amp;$AD763),IF($E763="Férias",IF($L763&gt;0,"ATENÇÃO · apontou estando de férias no cadastro","Férias no cadastro"),IF($Y763="Férias / afastamento","Afastamento · "&amp;($Z763+$AA763-1)&amp;" dias seguidos sem apontamento",IF($Y763="Folga trabalhada","ATENÇÃO · apontou em dia de folga da escala 5x2",IF($Y763="Folga",IF(AND($D763="5x2",OR(WEEKDAY($F763,2)=6,WEEKDAY($F763,2)=7)),"Folga de fim de semana da escala 5x2",IF(AND(OR($D763="6x1",$D763="FF 6x1"),WEEKDAY($F763,2)=6,FALSE()),"Folga de fim de semana · apontou no domingo anterior",IF(AND(OR($D763="6x1",$D763="FF 6x1"),WEEKDAY($F763,2)=7,AND($A763=$A762,$L762&gt;0)),"Folga de fim de semana · apontou no sábado",IF(AND(OR($D763="6x1",$D763="FF 6x1"),OR(WEEKDAY($F763,2)=6,WEEKDAY($F763,2)=7)),"Folga de fim de semana · sem apontamento no sábado nem no domingo","Folga prevista pelo ciclo")))),IF($Y763="Indeterminado (início da série)","Sem histórico anterior — informe o dia do ciclo no Cadastro",IF($Y763="Falta de registro",IF(OR(OR($D763="6x1",$D763="FF 6x1"),$D763="5x2"),"FALTA DE REGISTRO · dia útil da escala "&amp;$E763,"FALTA DE REGISTRO · dia "&amp;$W763&amp;" de "&amp;IFERROR(INDEX(Parâmetros!$B$39:$B$48,MATCH($E763,Parâmetros!$A$39:$A$48,0)),99)&amp;" do ciclo"),IF(OR($D763="6x1",$D763="FF 6x1"),IF(OR(AND(WEEKDAY($F763,2)=6,AND($A763=$A764,$L764&gt;0)),AND(WEEKDAY($F763,2)=7,AND($A763=$A762,$L762&gt;0))),"ATENÇÃO · apontou sábado e domingo no mesmo fim de semana",IF(OR(WEEKDAY($F763,2)=6,WEEKDAY($F763,2)=7),"Jornada de fim de semana do 6x1",IF(OR($H763&gt;=Parâmetros!$E$20,$H763&lt;Parâmetros!$E$19),"ATENÇÃO · 6x1 apontou fora do horário diurno","Jornada fixa do 6x1"))),IF($D763="5x2","Jornada fixa do 5x2",IF($D763="Folguista",IF($J763=$K763,"Evidência confirma sequência","DIVERGE · sequência "&amp;$J763&amp;" × evidência "&amp;$K763),IF($K763=$E763,"Evidência confirma cadastro","DIVERGE · cadastro "&amp;$E763&amp;" × evidência "&amp;$K763)))))))))))</f>
        <v>Evidência confirma cadastro</v>
      </c>
      <c r="W763" s="34">
        <f>IF(OR(OR($D763="6x1",$D763="FF 6x1"),$D763="5x2"),"",IF($AB763&lt;&gt;$AB762,IF(IFERROR(INDEX(Cadastro!$F$5:$F$243,$AB763),"")="",IF($L763&gt;0,1,0),IF(IFERROR(INDEX(Cadastro!$F$5:$F$243,$AB763),"")&lt;=IFERROR(INDEX(Parâmetros!$B$39:$B$48,MATCH($E763,Parâmetros!$A$39:$A$48,0)),99),IFERROR(INDEX(Cadastro!$F$5:$F$243,$AB763),""),0)),IF($L763&gt;0,IF(N($X762)&gt;0,1,N($W762)+1),IF(AND($L763=0,OR(N($W762)&gt;=IFERROR(INDEX(Parâmetros!$B$39:$B$48,MATCH($E763,Parâmetros!$A$39:$A$48,0)),99),AND(N($X762)&gt;0,N($X762)&lt;IFERROR(INDEX(Parâmetros!$C$39:$C$48,MATCH($E763,Parâmetros!$A$39:$A$48,0)),0)))),0,N($W762)+1))))</f>
        <v>4</v>
      </c>
      <c r="X763" s="34">
        <f>IF(OR(OR($D763="6x1",$D763="FF 6x1"),$D763="5x2"),"",IF($AB763&lt;&gt;$AB762,IF(IFERROR(INDEX(Cadastro!$F$5:$F$243,$AB763),"")="",0,IF(IFERROR(INDEX(Cadastro!$F$5:$F$243,$AB763),"")&gt;IFERROR(INDEX(Parâmetros!$B$39:$B$48,MATCH($E763,Parâmetros!$A$39:$A$48,0)),99),IFERROR(INDEX(Cadastro!$F$5:$F$243,$AB763),"")-IFERROR(INDEX(Parâmetros!$B$39:$B$48,MATCH($E763,Parâmetros!$A$39:$A$48,0)),99),0)),IF(AND($L763=0,OR(N($W762)&gt;=IFERROR(INDEX(Parâmetros!$B$39:$B$48,MATCH($E763,Parâmetros!$A$39:$A$48,0)),99),AND(N($X762)&gt;0,N($X762)&lt;IFERROR(INDEX(Parâmetros!$C$39:$C$48,MATCH($E763,Parâmetros!$A$39:$A$48,0)),0)))),N($X762)+1,0)))</f>
        <v>0</v>
      </c>
      <c r="Y763" t="str">
        <f>IF($AC763&lt;&gt;"",IF($L763&gt;0,$AC763&amp;" · com apontamento",$AC763),IF($E763="Férias",IF($L763&gt;0,"Férias · com apontamento","Férias (cadastro)"),IF(($Z763+$AA763-1)&gt;Parâmetros!$E$16,"Férias / afastamento",IF(AND($D763="5x2",OR(WEEKDAY($F763,2)=6,WEEKDAY($F763,2)=7)),IF($L763&gt;0,"Folga trabalhada","Folga"),IF($L763&gt;0,"Trabalhado",IF(OR(OR($D763="6x1",$D763="FF 6x1"),$D763="5x2"),IF(AND(OR($D763="6x1",$D763="FF 6x1"),OR(WEEKDAY($F763,2)=6,WEEKDAY($F763,2)=7)),"Folga","Falta de registro"),IF(AND($AB763&lt;&gt;$AB762,IFERROR(INDEX(Cadastro!$F$5:$F$243,$AB763),"")=""),"Indeterminado (início da série)",IF($X763&gt;0,"Folga","Falta de registro"))))))))</f>
        <v>Trabalhado</v>
      </c>
      <c r="Z763" s="34">
        <f>IF(OR($L763&gt;0,$F763&gt;Parâmetros!$E$14),0,IF($A763&lt;&gt;$A762,1,N($Z762)+1))</f>
        <v>0</v>
      </c>
      <c r="AA763" s="34">
        <f>IF(OR($L763&gt;0,$F763&gt;Parâmetros!$E$14),0,IF(OR($A763&lt;&gt;$A764,$F764&gt;Parâmetros!$E$14),1,N($AA764)+1))</f>
        <v>0</v>
      </c>
      <c r="AB763" s="31">
        <f>IFERROR(MATCH($A763&amp;"|"&amp;TEXT(_xlfn.MAXIFS(Cadastro!$E$5:$E$243,Cadastro!$A$5:$A$243,$A763,Cadastro!$E$5:$E$243,"&lt;="&amp;$F763),"yyyymmdd"),Cadastro!$I$5:$I$243,0),"")</f>
        <v>111</v>
      </c>
      <c r="AC763" t="str">
        <f>IFERROR(_xlfn.SINGLE(INDEX(Exceções!$D$5:$D$203,MATCH($A763&amp;"|"&amp;$F763,Exceções!$F$5:$F$203,0))),"")</f>
        <v/>
      </c>
      <c r="AD763" t="str">
        <f>IF($AC763="","",IFERROR(_xlfn.SINGLE(INDEX(Exceções!$E$5:$E$203,MATCH($A763&amp;"|"&amp;$F763,Exceções!$F$5:$F$203,0))),""))</f>
        <v/>
      </c>
    </row>
    <row r="764" spans="1:30" ht="15" hidden="1" customHeight="1" x14ac:dyDescent="0.25">
      <c r="A764" s="31">
        <v>55618</v>
      </c>
      <c r="B764" s="17" t="s">
        <v>54</v>
      </c>
      <c r="C764" s="17" t="str">
        <f>IFERROR(INDEX(Cadastro!$C$5:$C$243,$AB764),"NÃO INFORMADO")</f>
        <v>MEC</v>
      </c>
      <c r="D764" s="17" t="str">
        <f>IFERROR(INDEX(Cadastro!$D$5:$D$243,$AB764),"")</f>
        <v>A</v>
      </c>
      <c r="E764" s="17" t="str">
        <f>IFERROR(INDEX(Cadastro!$G$5:$G$243,$AB764),"")</f>
        <v>A</v>
      </c>
      <c r="F764" s="29">
        <v>46306</v>
      </c>
      <c r="G764" s="32" t="str">
        <f t="shared" si="66"/>
        <v>dom</v>
      </c>
      <c r="H764" s="31">
        <f>IF($L764=0,"",_xlfn.MINIFS(Dados!$Q:$Q,Dados!$A:$A,$A764,Dados!$S:$S,$F764))</f>
        <v>449</v>
      </c>
      <c r="I764" s="31">
        <f>IF($H764="","",_xlfn.MAXIFS(Dados!$R:$R,Dados!$A:$A,$A764,Dados!$S:$S,$F764))</f>
        <v>909</v>
      </c>
      <c r="J764" s="32" t="str">
        <f>IF($D764&lt;&gt;"Folguista","",IFERROR(INDEX(Parâmetros!$D$52:$G$52,1,MIN(4,MAX(1,$W764))),""))</f>
        <v/>
      </c>
      <c r="K764" s="32" t="str">
        <f>IF(OR($AC764&lt;&gt;"",$Y764="Folga",$Y764="Folga trabalhada",$Y764="Férias (cadastro)",$Y764="Férias / afastamento",$Y764="Indeterminado (início da série)"),"",IF(OR($D764="6x1",$D764="FF 6x1"),IF(OR(WEEKDAY($F764,2)=6,WEEKDAY($F764,2)=7),"6x1 sáb/dom","6x1"),IF($D764="5x2","5x2",IF($H764="",IF($D764="Folguista",$J764,$E764),IF(OR($H764&gt;=Parâmetros!$E$18,$H764&lt;Parâmetros!$E$19),"C",IF($H764&lt;Parâmetros!$E$20,"A","B"))))))</f>
        <v>A</v>
      </c>
      <c r="L764" s="30">
        <f>SUMIFS(Dados!$E:$E,Dados!$A:$A,$A764,Dados!$S:$S,$F764)</f>
        <v>6.2900000000000009</v>
      </c>
      <c r="M764" s="30">
        <f>IFERROR(INDEX(Parâmetros!$E$6:$E$11,MATCH($K764,Parâmetros!$A$6:$A$11,0)),"")</f>
        <v>7.58</v>
      </c>
      <c r="N764" s="33">
        <f t="shared" si="67"/>
        <v>0.82981530343007925</v>
      </c>
      <c r="O764" s="33">
        <f>Parâmetros!$E$13</f>
        <v>0.8</v>
      </c>
      <c r="P764" s="32" t="str">
        <f>IF(OR($M764="",$F764&gt;Parâmetros!$E$14),"Não","Sim")</f>
        <v>Sim</v>
      </c>
      <c r="Q764" s="32" t="str">
        <f t="shared" si="68"/>
        <v>Sim</v>
      </c>
      <c r="R764" s="32" t="str">
        <f t="shared" si="69"/>
        <v>Sim</v>
      </c>
      <c r="S764" s="30">
        <f t="shared" si="70"/>
        <v>0</v>
      </c>
      <c r="T764" s="32" t="str">
        <f>IF($Q764&lt;&gt;"Sim","",IF($N764&gt;Parâmetros!$E$15,"Sim","Não"))</f>
        <v>Não</v>
      </c>
      <c r="U764" s="17" t="str">
        <f t="shared" si="71"/>
        <v>Na meta</v>
      </c>
      <c r="V764" s="17" t="str">
        <f>IF($AC764&lt;&gt;"",IF($L764&gt;0,"ATENÇÃO · apontou em dia de "&amp;LOWER($AC764)&amp;" cadastrado","Exceção cadastrada · "&amp;$AC764)&amp;IF($AD764="",""," · "&amp;$AD764),IF($E764="Férias",IF($L764&gt;0,"ATENÇÃO · apontou estando de férias no cadastro","Férias no cadastro"),IF($Y764="Férias / afastamento","Afastamento · "&amp;($Z764+$AA764-1)&amp;" dias seguidos sem apontamento",IF($Y764="Folga trabalhada","ATENÇÃO · apontou em dia de folga da escala 5x2",IF($Y764="Folga",IF(AND($D764="5x2",OR(WEEKDAY($F764,2)=6,WEEKDAY($F764,2)=7)),"Folga de fim de semana da escala 5x2",IF(AND(OR($D764="6x1",$D764="FF 6x1"),WEEKDAY($F764,2)=6,FALSE()),"Folga de fim de semana · apontou no domingo anterior",IF(AND(OR($D764="6x1",$D764="FF 6x1"),WEEKDAY($F764,2)=7,AND($A764=$A763,$L763&gt;0)),"Folga de fim de semana · apontou no sábado",IF(AND(OR($D764="6x1",$D764="FF 6x1"),OR(WEEKDAY($F764,2)=6,WEEKDAY($F764,2)=7)),"Folga de fim de semana · sem apontamento no sábado nem no domingo","Folga prevista pelo ciclo")))),IF($Y764="Indeterminado (início da série)","Sem histórico anterior — informe o dia do ciclo no Cadastro",IF($Y764="Falta de registro",IF(OR(OR($D764="6x1",$D764="FF 6x1"),$D764="5x2"),"FALTA DE REGISTRO · dia útil da escala "&amp;$E764,"FALTA DE REGISTRO · dia "&amp;$W764&amp;" de "&amp;IFERROR(INDEX(Parâmetros!$B$39:$B$48,MATCH($E764,Parâmetros!$A$39:$A$48,0)),99)&amp;" do ciclo"),IF(OR($D764="6x1",$D764="FF 6x1"),IF(OR(AND(WEEKDAY($F764,2)=6,AND($A764=$A765,$L765&gt;0)),AND(WEEKDAY($F764,2)=7,AND($A764=$A763,$L763&gt;0))),"ATENÇÃO · apontou sábado e domingo no mesmo fim de semana",IF(OR(WEEKDAY($F764,2)=6,WEEKDAY($F764,2)=7),"Jornada de fim de semana do 6x1",IF(OR($H764&gt;=Parâmetros!$E$20,$H764&lt;Parâmetros!$E$19),"ATENÇÃO · 6x1 apontou fora do horário diurno","Jornada fixa do 6x1"))),IF($D764="5x2","Jornada fixa do 5x2",IF($D764="Folguista",IF($J764=$K764,"Evidência confirma sequência","DIVERGE · sequência "&amp;$J764&amp;" × evidência "&amp;$K764),IF($K764=$E764,"Evidência confirma cadastro","DIVERGE · cadastro "&amp;$E764&amp;" × evidência "&amp;$K764)))))))))))</f>
        <v>Evidência confirma cadastro</v>
      </c>
      <c r="W764" s="34">
        <f>IF(OR(OR($D764="6x1",$D764="FF 6x1"),$D764="5x2"),"",IF($AB764&lt;&gt;$AB763,IF(IFERROR(INDEX(Cadastro!$F$5:$F$243,$AB764),"")="",IF($L764&gt;0,1,0),IF(IFERROR(INDEX(Cadastro!$F$5:$F$243,$AB764),"")&lt;=IFERROR(INDEX(Parâmetros!$B$39:$B$48,MATCH($E764,Parâmetros!$A$39:$A$48,0)),99),IFERROR(INDEX(Cadastro!$F$5:$F$243,$AB764),""),0)),IF($L764&gt;0,IF(N($X763)&gt;0,1,N($W763)+1),IF(AND($L764=0,OR(N($W763)&gt;=IFERROR(INDEX(Parâmetros!$B$39:$B$48,MATCH($E764,Parâmetros!$A$39:$A$48,0)),99),AND(N($X763)&gt;0,N($X763)&lt;IFERROR(INDEX(Parâmetros!$C$39:$C$48,MATCH($E764,Parâmetros!$A$39:$A$48,0)),0)))),0,N($W763)+1))))</f>
        <v>5</v>
      </c>
      <c r="X764" s="34">
        <f>IF(OR(OR($D764="6x1",$D764="FF 6x1"),$D764="5x2"),"",IF($AB764&lt;&gt;$AB763,IF(IFERROR(INDEX(Cadastro!$F$5:$F$243,$AB764),"")="",0,IF(IFERROR(INDEX(Cadastro!$F$5:$F$243,$AB764),"")&gt;IFERROR(INDEX(Parâmetros!$B$39:$B$48,MATCH($E764,Parâmetros!$A$39:$A$48,0)),99),IFERROR(INDEX(Cadastro!$F$5:$F$243,$AB764),"")-IFERROR(INDEX(Parâmetros!$B$39:$B$48,MATCH($E764,Parâmetros!$A$39:$A$48,0)),99),0)),IF(AND($L764=0,OR(N($W763)&gt;=IFERROR(INDEX(Parâmetros!$B$39:$B$48,MATCH($E764,Parâmetros!$A$39:$A$48,0)),99),AND(N($X763)&gt;0,N($X763)&lt;IFERROR(INDEX(Parâmetros!$C$39:$C$48,MATCH($E764,Parâmetros!$A$39:$A$48,0)),0)))),N($X763)+1,0)))</f>
        <v>0</v>
      </c>
      <c r="Y764" t="str">
        <f>IF($AC764&lt;&gt;"",IF($L764&gt;0,$AC764&amp;" · com apontamento",$AC764),IF($E764="Férias",IF($L764&gt;0,"Férias · com apontamento","Férias (cadastro)"),IF(($Z764+$AA764-1)&gt;Parâmetros!$E$16,"Férias / afastamento",IF(AND($D764="5x2",OR(WEEKDAY($F764,2)=6,WEEKDAY($F764,2)=7)),IF($L764&gt;0,"Folga trabalhada","Folga"),IF($L764&gt;0,"Trabalhado",IF(OR(OR($D764="6x1",$D764="FF 6x1"),$D764="5x2"),IF(AND(OR($D764="6x1",$D764="FF 6x1"),OR(WEEKDAY($F764,2)=6,WEEKDAY($F764,2)=7)),"Folga","Falta de registro"),IF(AND($AB764&lt;&gt;$AB763,IFERROR(INDEX(Cadastro!$F$5:$F$243,$AB764),"")=""),"Indeterminado (início da série)",IF($X764&gt;0,"Folga","Falta de registro"))))))))</f>
        <v>Trabalhado</v>
      </c>
      <c r="Z764" s="34">
        <f>IF(OR($L764&gt;0,$F764&gt;Parâmetros!$E$14),0,IF($A764&lt;&gt;$A763,1,N($Z763)+1))</f>
        <v>0</v>
      </c>
      <c r="AA764" s="34">
        <f>IF(OR($L764&gt;0,$F764&gt;Parâmetros!$E$14),0,IF(OR($A764&lt;&gt;$A765,$F765&gt;Parâmetros!$E$14),1,N($AA765)+1))</f>
        <v>0</v>
      </c>
      <c r="AB764" s="31">
        <f>IFERROR(MATCH($A764&amp;"|"&amp;TEXT(_xlfn.MAXIFS(Cadastro!$E$5:$E$243,Cadastro!$A$5:$A$243,$A764,Cadastro!$E$5:$E$243,"&lt;="&amp;$F764),"yyyymmdd"),Cadastro!$I$5:$I$243,0),"")</f>
        <v>111</v>
      </c>
      <c r="AC764" t="str">
        <f>IFERROR(_xlfn.SINGLE(INDEX(Exceções!$D$5:$D$203,MATCH($A764&amp;"|"&amp;$F764,Exceções!$F$5:$F$203,0))),"")</f>
        <v/>
      </c>
      <c r="AD764" t="str">
        <f>IF($AC764="","",IFERROR(_xlfn.SINGLE(INDEX(Exceções!$E$5:$E$203,MATCH($A764&amp;"|"&amp;$F764,Exceções!$F$5:$F$203,0))),""))</f>
        <v/>
      </c>
    </row>
    <row r="765" spans="1:30" ht="15" hidden="1" customHeight="1" x14ac:dyDescent="0.25">
      <c r="A765" s="31">
        <v>55618</v>
      </c>
      <c r="B765" s="17" t="s">
        <v>54</v>
      </c>
      <c r="C765" s="17" t="str">
        <f>IFERROR(INDEX(Cadastro!$C$5:$C$243,$AB765),"NÃO INFORMADO")</f>
        <v>MEC</v>
      </c>
      <c r="D765" s="17" t="str">
        <f>IFERROR(INDEX(Cadastro!$D$5:$D$243,$AB765),"")</f>
        <v>A</v>
      </c>
      <c r="E765" s="17" t="str">
        <f>IFERROR(INDEX(Cadastro!$G$5:$G$243,$AB765),"")</f>
        <v>A</v>
      </c>
      <c r="F765" s="29">
        <v>46307</v>
      </c>
      <c r="G765" s="32" t="str">
        <f t="shared" si="66"/>
        <v>seg</v>
      </c>
      <c r="H765" s="31" t="str">
        <f>IF($L765=0,"",_xlfn.MINIFS(Dados!$Q:$Q,Dados!$A:$A,$A765,Dados!$S:$S,$F765))</f>
        <v/>
      </c>
      <c r="I765" s="31" t="str">
        <f>IF($H765="","",_xlfn.MAXIFS(Dados!$R:$R,Dados!$A:$A,$A765,Dados!$S:$S,$F765))</f>
        <v/>
      </c>
      <c r="J765" s="32" t="str">
        <f>IF($D765&lt;&gt;"Folguista","",IFERROR(INDEX(Parâmetros!$D$52:$G$52,1,MIN(4,MAX(1,$W765))),""))</f>
        <v/>
      </c>
      <c r="K765" s="32" t="str">
        <f>IF(OR($AC765&lt;&gt;"",$Y765="Folga",$Y765="Folga trabalhada",$Y765="Férias (cadastro)",$Y765="Férias / afastamento",$Y765="Indeterminado (início da série)"),"",IF(OR($D765="6x1",$D765="FF 6x1"),IF(OR(WEEKDAY($F765,2)=6,WEEKDAY($F765,2)=7),"6x1 sáb/dom","6x1"),IF($D765="5x2","5x2",IF($H765="",IF($D765="Folguista",$J765,$E765),IF(OR($H765&gt;=Parâmetros!$E$18,$H765&lt;Parâmetros!$E$19),"C",IF($H765&lt;Parâmetros!$E$20,"A","B"))))))</f>
        <v/>
      </c>
      <c r="L765" s="30">
        <f>SUMIFS(Dados!$E:$E,Dados!$A:$A,$A765,Dados!$S:$S,$F765)</f>
        <v>0</v>
      </c>
      <c r="M765" s="30" t="str">
        <f>IFERROR(INDEX(Parâmetros!$E$6:$E$11,MATCH($K765,Parâmetros!$A$6:$A$11,0)),"")</f>
        <v/>
      </c>
      <c r="N765" s="33" t="str">
        <f t="shared" si="67"/>
        <v/>
      </c>
      <c r="O765" s="33">
        <f>Parâmetros!$E$13</f>
        <v>0.8</v>
      </c>
      <c r="P765" s="32" t="str">
        <f>IF(OR($M765="",$F765&gt;Parâmetros!$E$14),"Não","Sim")</f>
        <v>Não</v>
      </c>
      <c r="Q765" s="32" t="str">
        <f t="shared" si="68"/>
        <v/>
      </c>
      <c r="R765" s="32" t="str">
        <f t="shared" si="69"/>
        <v/>
      </c>
      <c r="S765" s="30" t="str">
        <f t="shared" si="70"/>
        <v/>
      </c>
      <c r="T765" s="32" t="str">
        <f>IF($Q765&lt;&gt;"Sim","",IF($N765&gt;Parâmetros!$E$15,"Sim","Não"))</f>
        <v/>
      </c>
      <c r="U765" s="17" t="str">
        <f t="shared" si="71"/>
        <v>Folga</v>
      </c>
      <c r="V765" s="17" t="str">
        <f>IF($AC765&lt;&gt;"",IF($L765&gt;0,"ATENÇÃO · apontou em dia de "&amp;LOWER($AC765)&amp;" cadastrado","Exceção cadastrada · "&amp;$AC765)&amp;IF($AD765="",""," · "&amp;$AD765),IF($E765="Férias",IF($L765&gt;0,"ATENÇÃO · apontou estando de férias no cadastro","Férias no cadastro"),IF($Y765="Férias / afastamento","Afastamento · "&amp;($Z765+$AA765-1)&amp;" dias seguidos sem apontamento",IF($Y765="Folga trabalhada","ATENÇÃO · apontou em dia de folga da escala 5x2",IF($Y765="Folga",IF(AND($D765="5x2",OR(WEEKDAY($F765,2)=6,WEEKDAY($F765,2)=7)),"Folga de fim de semana da escala 5x2",IF(AND(OR($D765="6x1",$D765="FF 6x1"),WEEKDAY($F765,2)=6,FALSE()),"Folga de fim de semana · apontou no domingo anterior",IF(AND(OR($D765="6x1",$D765="FF 6x1"),WEEKDAY($F765,2)=7,AND($A765=$A764,$L764&gt;0)),"Folga de fim de semana · apontou no sábado",IF(AND(OR($D765="6x1",$D765="FF 6x1"),OR(WEEKDAY($F765,2)=6,WEEKDAY($F765,2)=7)),"Folga de fim de semana · sem apontamento no sábado nem no domingo","Folga prevista pelo ciclo")))),IF($Y765="Indeterminado (início da série)","Sem histórico anterior — informe o dia do ciclo no Cadastro",IF($Y765="Falta de registro",IF(OR(OR($D765="6x1",$D765="FF 6x1"),$D765="5x2"),"FALTA DE REGISTRO · dia útil da escala "&amp;$E765,"FALTA DE REGISTRO · dia "&amp;$W765&amp;" de "&amp;IFERROR(INDEX(Parâmetros!$B$39:$B$48,MATCH($E765,Parâmetros!$A$39:$A$48,0)),99)&amp;" do ciclo"),IF(OR($D765="6x1",$D765="FF 6x1"),IF(OR(AND(WEEKDAY($F765,2)=6,AND($A765=$A766,$L766&gt;0)),AND(WEEKDAY($F765,2)=7,AND($A765=$A764,$L764&gt;0))),"ATENÇÃO · apontou sábado e domingo no mesmo fim de semana",IF(OR(WEEKDAY($F765,2)=6,WEEKDAY($F765,2)=7),"Jornada de fim de semana do 6x1",IF(OR($H765&gt;=Parâmetros!$E$20,$H765&lt;Parâmetros!$E$19),"ATENÇÃO · 6x1 apontou fora do horário diurno","Jornada fixa do 6x1"))),IF($D765="5x2","Jornada fixa do 5x2",IF($D765="Folguista",IF($J765=$K765,"Evidência confirma sequência","DIVERGE · sequência "&amp;$J765&amp;" × evidência "&amp;$K765),IF($K765=$E765,"Evidência confirma cadastro","DIVERGE · cadastro "&amp;$E765&amp;" × evidência "&amp;$K765)))))))))))</f>
        <v>Folga prevista pelo ciclo</v>
      </c>
      <c r="W765" s="34">
        <f>IF(OR(OR($D765="6x1",$D765="FF 6x1"),$D765="5x2"),"",IF($AB765&lt;&gt;$AB764,IF(IFERROR(INDEX(Cadastro!$F$5:$F$243,$AB765),"")="",IF($L765&gt;0,1,0),IF(IFERROR(INDEX(Cadastro!$F$5:$F$243,$AB765),"")&lt;=IFERROR(INDEX(Parâmetros!$B$39:$B$48,MATCH($E765,Parâmetros!$A$39:$A$48,0)),99),IFERROR(INDEX(Cadastro!$F$5:$F$243,$AB765),""),0)),IF($L765&gt;0,IF(N($X764)&gt;0,1,N($W764)+1),IF(AND($L765=0,OR(N($W764)&gt;=IFERROR(INDEX(Parâmetros!$B$39:$B$48,MATCH($E765,Parâmetros!$A$39:$A$48,0)),99),AND(N($X764)&gt;0,N($X764)&lt;IFERROR(INDEX(Parâmetros!$C$39:$C$48,MATCH($E765,Parâmetros!$A$39:$A$48,0)),0)))),0,N($W764)+1))))</f>
        <v>0</v>
      </c>
      <c r="X765" s="34">
        <f>IF(OR(OR($D765="6x1",$D765="FF 6x1"),$D765="5x2"),"",IF($AB765&lt;&gt;$AB764,IF(IFERROR(INDEX(Cadastro!$F$5:$F$243,$AB765),"")="",0,IF(IFERROR(INDEX(Cadastro!$F$5:$F$243,$AB765),"")&gt;IFERROR(INDEX(Parâmetros!$B$39:$B$48,MATCH($E765,Parâmetros!$A$39:$A$48,0)),99),IFERROR(INDEX(Cadastro!$F$5:$F$243,$AB765),"")-IFERROR(INDEX(Parâmetros!$B$39:$B$48,MATCH($E765,Parâmetros!$A$39:$A$48,0)),99),0)),IF(AND($L765=0,OR(N($W764)&gt;=IFERROR(INDEX(Parâmetros!$B$39:$B$48,MATCH($E765,Parâmetros!$A$39:$A$48,0)),99),AND(N($X764)&gt;0,N($X764)&lt;IFERROR(INDEX(Parâmetros!$C$39:$C$48,MATCH($E765,Parâmetros!$A$39:$A$48,0)),0)))),N($X764)+1,0)))</f>
        <v>1</v>
      </c>
      <c r="Y765" t="str">
        <f>IF($AC765&lt;&gt;"",IF($L765&gt;0,$AC765&amp;" · com apontamento",$AC765),IF($E765="Férias",IF($L765&gt;0,"Férias · com apontamento","Férias (cadastro)"),IF(($Z765+$AA765-1)&gt;Parâmetros!$E$16,"Férias / afastamento",IF(AND($D765="5x2",OR(WEEKDAY($F765,2)=6,WEEKDAY($F765,2)=7)),IF($L765&gt;0,"Folga trabalhada","Folga"),IF($L765&gt;0,"Trabalhado",IF(OR(OR($D765="6x1",$D765="FF 6x1"),$D765="5x2"),IF(AND(OR($D765="6x1",$D765="FF 6x1"),OR(WEEKDAY($F765,2)=6,WEEKDAY($F765,2)=7)),"Folga","Falta de registro"),IF(AND($AB765&lt;&gt;$AB764,IFERROR(INDEX(Cadastro!$F$5:$F$243,$AB765),"")=""),"Indeterminado (início da série)",IF($X765&gt;0,"Folga","Falta de registro"))))))))</f>
        <v>Folga</v>
      </c>
      <c r="Z765" s="34">
        <f>IF(OR($L765&gt;0,$F765&gt;Parâmetros!$E$14),0,IF($A765&lt;&gt;$A764,1,N($Z764)+1))</f>
        <v>1</v>
      </c>
      <c r="AA765" s="34">
        <f>IF(OR($L765&gt;0,$F765&gt;Parâmetros!$E$14),0,IF(OR($A765&lt;&gt;$A766,$F766&gt;Parâmetros!$E$14),1,N($AA766)+1))</f>
        <v>1</v>
      </c>
      <c r="AB765" s="31">
        <f>IFERROR(MATCH($A765&amp;"|"&amp;TEXT(_xlfn.MAXIFS(Cadastro!$E$5:$E$243,Cadastro!$A$5:$A$243,$A765,Cadastro!$E$5:$E$243,"&lt;="&amp;$F765),"yyyymmdd"),Cadastro!$I$5:$I$243,0),"")</f>
        <v>111</v>
      </c>
      <c r="AC765" t="str">
        <f>IFERROR(_xlfn.SINGLE(INDEX(Exceções!$D$5:$D$203,MATCH($A765&amp;"|"&amp;$F765,Exceções!$F$5:$F$203,0))),"")</f>
        <v/>
      </c>
      <c r="AD765" t="str">
        <f>IF($AC765="","",IFERROR(_xlfn.SINGLE(INDEX(Exceções!$E$5:$E$203,MATCH($A765&amp;"|"&amp;$F765,Exceções!$F$5:$F$203,0))),""))</f>
        <v/>
      </c>
    </row>
    <row r="766" spans="1:30" ht="15" hidden="1" customHeight="1" x14ac:dyDescent="0.25">
      <c r="A766" s="31">
        <v>55618</v>
      </c>
      <c r="B766" s="17" t="s">
        <v>54</v>
      </c>
      <c r="C766" s="17" t="str">
        <f>IFERROR(INDEX(Cadastro!$C$5:$C$243,$AB766),"NÃO INFORMADO")</f>
        <v>MEC</v>
      </c>
      <c r="D766" s="17" t="str">
        <f>IFERROR(INDEX(Cadastro!$D$5:$D$243,$AB766),"")</f>
        <v>A</v>
      </c>
      <c r="E766" s="17" t="str">
        <f>IFERROR(INDEX(Cadastro!$G$5:$G$243,$AB766),"")</f>
        <v>A</v>
      </c>
      <c r="F766" s="29">
        <v>46308</v>
      </c>
      <c r="G766" s="32" t="str">
        <f t="shared" si="66"/>
        <v>ter</v>
      </c>
      <c r="H766" s="31">
        <f>IF($L766=0,"",_xlfn.MINIFS(Dados!$Q:$Q,Dados!$A:$A,$A766,Dados!$S:$S,$F766))</f>
        <v>440</v>
      </c>
      <c r="I766" s="31">
        <f>IF($H766="","",_xlfn.MAXIFS(Dados!$R:$R,Dados!$A:$A,$A766,Dados!$S:$S,$F766))</f>
        <v>920</v>
      </c>
      <c r="J766" s="32" t="str">
        <f>IF($D766&lt;&gt;"Folguista","",IFERROR(INDEX(Parâmetros!$D$52:$G$52,1,MIN(4,MAX(1,$W766))),""))</f>
        <v/>
      </c>
      <c r="K766" s="32" t="str">
        <f>IF(OR($AC766&lt;&gt;"",$Y766="Folga",$Y766="Folga trabalhada",$Y766="Férias (cadastro)",$Y766="Férias / afastamento",$Y766="Indeterminado (início da série)"),"",IF(OR($D766="6x1",$D766="FF 6x1"),IF(OR(WEEKDAY($F766,2)=6,WEEKDAY($F766,2)=7),"6x1 sáb/dom","6x1"),IF($D766="5x2","5x2",IF($H766="",IF($D766="Folguista",$J766,$E766),IF(OR($H766&gt;=Parâmetros!$E$18,$H766&lt;Parâmetros!$E$19),"C",IF($H766&lt;Parâmetros!$E$20,"A","B"))))))</f>
        <v>A</v>
      </c>
      <c r="L766" s="30">
        <f>SUMIFS(Dados!$E:$E,Dados!$A:$A,$A766,Dados!$S:$S,$F766)</f>
        <v>7</v>
      </c>
      <c r="M766" s="30">
        <f>IFERROR(INDEX(Parâmetros!$E$6:$E$11,MATCH($K766,Parâmetros!$A$6:$A$11,0)),"")</f>
        <v>7.58</v>
      </c>
      <c r="N766" s="33">
        <f t="shared" si="67"/>
        <v>0.92348284960422167</v>
      </c>
      <c r="O766" s="33">
        <f>Parâmetros!$E$13</f>
        <v>0.8</v>
      </c>
      <c r="P766" s="32" t="str">
        <f>IF(OR($M766="",$F766&gt;Parâmetros!$E$14),"Não","Sim")</f>
        <v>Sim</v>
      </c>
      <c r="Q766" s="32" t="str">
        <f t="shared" si="68"/>
        <v>Sim</v>
      </c>
      <c r="R766" s="32" t="str">
        <f t="shared" si="69"/>
        <v>Sim</v>
      </c>
      <c r="S766" s="30">
        <f t="shared" si="70"/>
        <v>0</v>
      </c>
      <c r="T766" s="32" t="str">
        <f>IF($Q766&lt;&gt;"Sim","",IF($N766&gt;Parâmetros!$E$15,"Sim","Não"))</f>
        <v>Não</v>
      </c>
      <c r="U766" s="17" t="str">
        <f t="shared" si="71"/>
        <v>Na meta</v>
      </c>
      <c r="V766" s="17" t="str">
        <f>IF($AC766&lt;&gt;"",IF($L766&gt;0,"ATENÇÃO · apontou em dia de "&amp;LOWER($AC766)&amp;" cadastrado","Exceção cadastrada · "&amp;$AC766)&amp;IF($AD766="",""," · "&amp;$AD766),IF($E766="Férias",IF($L766&gt;0,"ATENÇÃO · apontou estando de férias no cadastro","Férias no cadastro"),IF($Y766="Férias / afastamento","Afastamento · "&amp;($Z766+$AA766-1)&amp;" dias seguidos sem apontamento",IF($Y766="Folga trabalhada","ATENÇÃO · apontou em dia de folga da escala 5x2",IF($Y766="Folga",IF(AND($D766="5x2",OR(WEEKDAY($F766,2)=6,WEEKDAY($F766,2)=7)),"Folga de fim de semana da escala 5x2",IF(AND(OR($D766="6x1",$D766="FF 6x1"),WEEKDAY($F766,2)=6,FALSE()),"Folga de fim de semana · apontou no domingo anterior",IF(AND(OR($D766="6x1",$D766="FF 6x1"),WEEKDAY($F766,2)=7,AND($A766=$A765,$L765&gt;0)),"Folga de fim de semana · apontou no sábado",IF(AND(OR($D766="6x1",$D766="FF 6x1"),OR(WEEKDAY($F766,2)=6,WEEKDAY($F766,2)=7)),"Folga de fim de semana · sem apontamento no sábado nem no domingo","Folga prevista pelo ciclo")))),IF($Y766="Indeterminado (início da série)","Sem histórico anterior — informe o dia do ciclo no Cadastro",IF($Y766="Falta de registro",IF(OR(OR($D766="6x1",$D766="FF 6x1"),$D766="5x2"),"FALTA DE REGISTRO · dia útil da escala "&amp;$E766,"FALTA DE REGISTRO · dia "&amp;$W766&amp;" de "&amp;IFERROR(INDEX(Parâmetros!$B$39:$B$48,MATCH($E766,Parâmetros!$A$39:$A$48,0)),99)&amp;" do ciclo"),IF(OR($D766="6x1",$D766="FF 6x1"),IF(OR(AND(WEEKDAY($F766,2)=6,AND($A766=$A767,$L767&gt;0)),AND(WEEKDAY($F766,2)=7,AND($A766=$A765,$L765&gt;0))),"ATENÇÃO · apontou sábado e domingo no mesmo fim de semana",IF(OR(WEEKDAY($F766,2)=6,WEEKDAY($F766,2)=7),"Jornada de fim de semana do 6x1",IF(OR($H766&gt;=Parâmetros!$E$20,$H766&lt;Parâmetros!$E$19),"ATENÇÃO · 6x1 apontou fora do horário diurno","Jornada fixa do 6x1"))),IF($D766="5x2","Jornada fixa do 5x2",IF($D766="Folguista",IF($J766=$K766,"Evidência confirma sequência","DIVERGE · sequência "&amp;$J766&amp;" × evidência "&amp;$K766),IF($K766=$E766,"Evidência confirma cadastro","DIVERGE · cadastro "&amp;$E766&amp;" × evidência "&amp;$K766)))))))))))</f>
        <v>Evidência confirma cadastro</v>
      </c>
      <c r="W766" s="34">
        <f>IF(OR(OR($D766="6x1",$D766="FF 6x1"),$D766="5x2"),"",IF($AB766&lt;&gt;$AB765,IF(IFERROR(INDEX(Cadastro!$F$5:$F$243,$AB766),"")="",IF($L766&gt;0,1,0),IF(IFERROR(INDEX(Cadastro!$F$5:$F$243,$AB766),"")&lt;=IFERROR(INDEX(Parâmetros!$B$39:$B$48,MATCH($E766,Parâmetros!$A$39:$A$48,0)),99),IFERROR(INDEX(Cadastro!$F$5:$F$243,$AB766),""),0)),IF($L766&gt;0,IF(N($X765)&gt;0,1,N($W765)+1),IF(AND($L766=0,OR(N($W765)&gt;=IFERROR(INDEX(Parâmetros!$B$39:$B$48,MATCH($E766,Parâmetros!$A$39:$A$48,0)),99),AND(N($X765)&gt;0,N($X765)&lt;IFERROR(INDEX(Parâmetros!$C$39:$C$48,MATCH($E766,Parâmetros!$A$39:$A$48,0)),0)))),0,N($W765)+1))))</f>
        <v>1</v>
      </c>
      <c r="X766" s="34">
        <f>IF(OR(OR($D766="6x1",$D766="FF 6x1"),$D766="5x2"),"",IF($AB766&lt;&gt;$AB765,IF(IFERROR(INDEX(Cadastro!$F$5:$F$243,$AB766),"")="",0,IF(IFERROR(INDEX(Cadastro!$F$5:$F$243,$AB766),"")&gt;IFERROR(INDEX(Parâmetros!$B$39:$B$48,MATCH($E766,Parâmetros!$A$39:$A$48,0)),99),IFERROR(INDEX(Cadastro!$F$5:$F$243,$AB766),"")-IFERROR(INDEX(Parâmetros!$B$39:$B$48,MATCH($E766,Parâmetros!$A$39:$A$48,0)),99),0)),IF(AND($L766=0,OR(N($W765)&gt;=IFERROR(INDEX(Parâmetros!$B$39:$B$48,MATCH($E766,Parâmetros!$A$39:$A$48,0)),99),AND(N($X765)&gt;0,N($X765)&lt;IFERROR(INDEX(Parâmetros!$C$39:$C$48,MATCH($E766,Parâmetros!$A$39:$A$48,0)),0)))),N($X765)+1,0)))</f>
        <v>0</v>
      </c>
      <c r="Y766" t="str">
        <f>IF($AC766&lt;&gt;"",IF($L766&gt;0,$AC766&amp;" · com apontamento",$AC766),IF($E766="Férias",IF($L766&gt;0,"Férias · com apontamento","Férias (cadastro)"),IF(($Z766+$AA766-1)&gt;Parâmetros!$E$16,"Férias / afastamento",IF(AND($D766="5x2",OR(WEEKDAY($F766,2)=6,WEEKDAY($F766,2)=7)),IF($L766&gt;0,"Folga trabalhada","Folga"),IF($L766&gt;0,"Trabalhado",IF(OR(OR($D766="6x1",$D766="FF 6x1"),$D766="5x2"),IF(AND(OR($D766="6x1",$D766="FF 6x1"),OR(WEEKDAY($F766,2)=6,WEEKDAY($F766,2)=7)),"Folga","Falta de registro"),IF(AND($AB766&lt;&gt;$AB765,IFERROR(INDEX(Cadastro!$F$5:$F$243,$AB766),"")=""),"Indeterminado (início da série)",IF($X766&gt;0,"Folga","Falta de registro"))))))))</f>
        <v>Trabalhado</v>
      </c>
      <c r="Z766" s="34">
        <f>IF(OR($L766&gt;0,$F766&gt;Parâmetros!$E$14),0,IF($A766&lt;&gt;$A765,1,N($Z765)+1))</f>
        <v>0</v>
      </c>
      <c r="AA766" s="34">
        <f>IF(OR($L766&gt;0,$F766&gt;Parâmetros!$E$14),0,IF(OR($A766&lt;&gt;$A767,$F767&gt;Parâmetros!$E$14),1,N($AA767)+1))</f>
        <v>0</v>
      </c>
      <c r="AB766" s="31">
        <f>IFERROR(MATCH($A766&amp;"|"&amp;TEXT(_xlfn.MAXIFS(Cadastro!$E$5:$E$243,Cadastro!$A$5:$A$243,$A766,Cadastro!$E$5:$E$243,"&lt;="&amp;$F766),"yyyymmdd"),Cadastro!$I$5:$I$243,0),"")</f>
        <v>111</v>
      </c>
      <c r="AC766" t="str">
        <f>IFERROR(_xlfn.SINGLE(INDEX(Exceções!$D$5:$D$203,MATCH($A766&amp;"|"&amp;$F766,Exceções!$F$5:$F$203,0))),"")</f>
        <v/>
      </c>
      <c r="AD766" t="str">
        <f>IF($AC766="","",IFERROR(_xlfn.SINGLE(INDEX(Exceções!$E$5:$E$203,MATCH($A766&amp;"|"&amp;$F766,Exceções!$F$5:$F$203,0))),""))</f>
        <v/>
      </c>
    </row>
    <row r="767" spans="1:30" ht="15" hidden="1" customHeight="1" x14ac:dyDescent="0.25">
      <c r="A767" s="31">
        <v>55618</v>
      </c>
      <c r="B767" s="17" t="s">
        <v>54</v>
      </c>
      <c r="C767" s="17" t="str">
        <f>IFERROR(INDEX(Cadastro!$C$5:$C$243,$AB767),"NÃO INFORMADO")</f>
        <v>MEC</v>
      </c>
      <c r="D767" s="17" t="str">
        <f>IFERROR(INDEX(Cadastro!$D$5:$D$243,$AB767),"")</f>
        <v>A</v>
      </c>
      <c r="E767" s="17" t="str">
        <f>IFERROR(INDEX(Cadastro!$G$5:$G$243,$AB767),"")</f>
        <v>A</v>
      </c>
      <c r="F767" s="29">
        <v>46309</v>
      </c>
      <c r="G767" s="32" t="str">
        <f t="shared" si="66"/>
        <v>qua</v>
      </c>
      <c r="H767" s="31">
        <f>IF($L767=0,"",_xlfn.MINIFS(Dados!$Q:$Q,Dados!$A:$A,$A767,Dados!$S:$S,$F767))</f>
        <v>420</v>
      </c>
      <c r="I767" s="31">
        <f>IF($H767="","",_xlfn.MAXIFS(Dados!$R:$R,Dados!$A:$A,$A767,Dados!$S:$S,$F767))</f>
        <v>920</v>
      </c>
      <c r="J767" s="32" t="str">
        <f>IF($D767&lt;&gt;"Folguista","",IFERROR(INDEX(Parâmetros!$D$52:$G$52,1,MIN(4,MAX(1,$W767))),""))</f>
        <v/>
      </c>
      <c r="K767" s="32" t="str">
        <f>IF(OR($AC767&lt;&gt;"",$Y767="Folga",$Y767="Folga trabalhada",$Y767="Férias (cadastro)",$Y767="Férias / afastamento",$Y767="Indeterminado (início da série)"),"",IF(OR($D767="6x1",$D767="FF 6x1"),IF(OR(WEEKDAY($F767,2)=6,WEEKDAY($F767,2)=7),"6x1 sáb/dom","6x1"),IF($D767="5x2","5x2",IF($H767="",IF($D767="Folguista",$J767,$E767),IF(OR($H767&gt;=Parâmetros!$E$18,$H767&lt;Parâmetros!$E$19),"C",IF($H767&lt;Parâmetros!$E$20,"A","B"))))))</f>
        <v>A</v>
      </c>
      <c r="L767" s="30">
        <f>SUMIFS(Dados!$E:$E,Dados!$A:$A,$A767,Dados!$S:$S,$F767)</f>
        <v>7.32</v>
      </c>
      <c r="M767" s="30">
        <f>IFERROR(INDEX(Parâmetros!$E$6:$E$11,MATCH($K767,Parâmetros!$A$6:$A$11,0)),"")</f>
        <v>7.58</v>
      </c>
      <c r="N767" s="33">
        <f t="shared" si="67"/>
        <v>0.96569920844327184</v>
      </c>
      <c r="O767" s="33">
        <f>Parâmetros!$E$13</f>
        <v>0.8</v>
      </c>
      <c r="P767" s="32" t="str">
        <f>IF(OR($M767="",$F767&gt;Parâmetros!$E$14),"Não","Sim")</f>
        <v>Sim</v>
      </c>
      <c r="Q767" s="32" t="str">
        <f t="shared" si="68"/>
        <v>Sim</v>
      </c>
      <c r="R767" s="32" t="str">
        <f t="shared" si="69"/>
        <v>Sim</v>
      </c>
      <c r="S767" s="30">
        <f t="shared" si="70"/>
        <v>0</v>
      </c>
      <c r="T767" s="32" t="str">
        <f>IF($Q767&lt;&gt;"Sim","",IF($N767&gt;Parâmetros!$E$15,"Sim","Não"))</f>
        <v>Não</v>
      </c>
      <c r="U767" s="17" t="str">
        <f t="shared" si="71"/>
        <v>Na meta</v>
      </c>
      <c r="V767" s="17" t="str">
        <f>IF($AC767&lt;&gt;"",IF($L767&gt;0,"ATENÇÃO · apontou em dia de "&amp;LOWER($AC767)&amp;" cadastrado","Exceção cadastrada · "&amp;$AC767)&amp;IF($AD767="",""," · "&amp;$AD767),IF($E767="Férias",IF($L767&gt;0,"ATENÇÃO · apontou estando de férias no cadastro","Férias no cadastro"),IF($Y767="Férias / afastamento","Afastamento · "&amp;($Z767+$AA767-1)&amp;" dias seguidos sem apontamento",IF($Y767="Folga trabalhada","ATENÇÃO · apontou em dia de folga da escala 5x2",IF($Y767="Folga",IF(AND($D767="5x2",OR(WEEKDAY($F767,2)=6,WEEKDAY($F767,2)=7)),"Folga de fim de semana da escala 5x2",IF(AND(OR($D767="6x1",$D767="FF 6x1"),WEEKDAY($F767,2)=6,FALSE()),"Folga de fim de semana · apontou no domingo anterior",IF(AND(OR($D767="6x1",$D767="FF 6x1"),WEEKDAY($F767,2)=7,AND($A767=$A766,$L766&gt;0)),"Folga de fim de semana · apontou no sábado",IF(AND(OR($D767="6x1",$D767="FF 6x1"),OR(WEEKDAY($F767,2)=6,WEEKDAY($F767,2)=7)),"Folga de fim de semana · sem apontamento no sábado nem no domingo","Folga prevista pelo ciclo")))),IF($Y767="Indeterminado (início da série)","Sem histórico anterior — informe o dia do ciclo no Cadastro",IF($Y767="Falta de registro",IF(OR(OR($D767="6x1",$D767="FF 6x1"),$D767="5x2"),"FALTA DE REGISTRO · dia útil da escala "&amp;$E767,"FALTA DE REGISTRO · dia "&amp;$W767&amp;" de "&amp;IFERROR(INDEX(Parâmetros!$B$39:$B$48,MATCH($E767,Parâmetros!$A$39:$A$48,0)),99)&amp;" do ciclo"),IF(OR($D767="6x1",$D767="FF 6x1"),IF(OR(AND(WEEKDAY($F767,2)=6,AND($A767=$A768,$L768&gt;0)),AND(WEEKDAY($F767,2)=7,AND($A767=$A766,$L766&gt;0))),"ATENÇÃO · apontou sábado e domingo no mesmo fim de semana",IF(OR(WEEKDAY($F767,2)=6,WEEKDAY($F767,2)=7),"Jornada de fim de semana do 6x1",IF(OR($H767&gt;=Parâmetros!$E$20,$H767&lt;Parâmetros!$E$19),"ATENÇÃO · 6x1 apontou fora do horário diurno","Jornada fixa do 6x1"))),IF($D767="5x2","Jornada fixa do 5x2",IF($D767="Folguista",IF($J767=$K767,"Evidência confirma sequência","DIVERGE · sequência "&amp;$J767&amp;" × evidência "&amp;$K767),IF($K767=$E767,"Evidência confirma cadastro","DIVERGE · cadastro "&amp;$E767&amp;" × evidência "&amp;$K767)))))))))))</f>
        <v>Evidência confirma cadastro</v>
      </c>
      <c r="W767" s="34">
        <f>IF(OR(OR($D767="6x1",$D767="FF 6x1"),$D767="5x2"),"",IF($AB767&lt;&gt;$AB766,IF(IFERROR(INDEX(Cadastro!$F$5:$F$243,$AB767),"")="",IF($L767&gt;0,1,0),IF(IFERROR(INDEX(Cadastro!$F$5:$F$243,$AB767),"")&lt;=IFERROR(INDEX(Parâmetros!$B$39:$B$48,MATCH($E767,Parâmetros!$A$39:$A$48,0)),99),IFERROR(INDEX(Cadastro!$F$5:$F$243,$AB767),""),0)),IF($L767&gt;0,IF(N($X766)&gt;0,1,N($W766)+1),IF(AND($L767=0,OR(N($W766)&gt;=IFERROR(INDEX(Parâmetros!$B$39:$B$48,MATCH($E767,Parâmetros!$A$39:$A$48,0)),99),AND(N($X766)&gt;0,N($X766)&lt;IFERROR(INDEX(Parâmetros!$C$39:$C$48,MATCH($E767,Parâmetros!$A$39:$A$48,0)),0)))),0,N($W766)+1))))</f>
        <v>2</v>
      </c>
      <c r="X767" s="34">
        <f>IF(OR(OR($D767="6x1",$D767="FF 6x1"),$D767="5x2"),"",IF($AB767&lt;&gt;$AB766,IF(IFERROR(INDEX(Cadastro!$F$5:$F$243,$AB767),"")="",0,IF(IFERROR(INDEX(Cadastro!$F$5:$F$243,$AB767),"")&gt;IFERROR(INDEX(Parâmetros!$B$39:$B$48,MATCH($E767,Parâmetros!$A$39:$A$48,0)),99),IFERROR(INDEX(Cadastro!$F$5:$F$243,$AB767),"")-IFERROR(INDEX(Parâmetros!$B$39:$B$48,MATCH($E767,Parâmetros!$A$39:$A$48,0)),99),0)),IF(AND($L767=0,OR(N($W766)&gt;=IFERROR(INDEX(Parâmetros!$B$39:$B$48,MATCH($E767,Parâmetros!$A$39:$A$48,0)),99),AND(N($X766)&gt;0,N($X766)&lt;IFERROR(INDEX(Parâmetros!$C$39:$C$48,MATCH($E767,Parâmetros!$A$39:$A$48,0)),0)))),N($X766)+1,0)))</f>
        <v>0</v>
      </c>
      <c r="Y767" t="str">
        <f>IF($AC767&lt;&gt;"",IF($L767&gt;0,$AC767&amp;" · com apontamento",$AC767),IF($E767="Férias",IF($L767&gt;0,"Férias · com apontamento","Férias (cadastro)"),IF(($Z767+$AA767-1)&gt;Parâmetros!$E$16,"Férias / afastamento",IF(AND($D767="5x2",OR(WEEKDAY($F767,2)=6,WEEKDAY($F767,2)=7)),IF($L767&gt;0,"Folga trabalhada","Folga"),IF($L767&gt;0,"Trabalhado",IF(OR(OR($D767="6x1",$D767="FF 6x1"),$D767="5x2"),IF(AND(OR($D767="6x1",$D767="FF 6x1"),OR(WEEKDAY($F767,2)=6,WEEKDAY($F767,2)=7)),"Folga","Falta de registro"),IF(AND($AB767&lt;&gt;$AB766,IFERROR(INDEX(Cadastro!$F$5:$F$243,$AB767),"")=""),"Indeterminado (início da série)",IF($X767&gt;0,"Folga","Falta de registro"))))))))</f>
        <v>Trabalhado</v>
      </c>
      <c r="Z767" s="34">
        <f>IF(OR($L767&gt;0,$F767&gt;Parâmetros!$E$14),0,IF($A767&lt;&gt;$A766,1,N($Z766)+1))</f>
        <v>0</v>
      </c>
      <c r="AA767" s="34">
        <f>IF(OR($L767&gt;0,$F767&gt;Parâmetros!$E$14),0,IF(OR($A767&lt;&gt;$A768,$F768&gt;Parâmetros!$E$14),1,N($AA768)+1))</f>
        <v>0</v>
      </c>
      <c r="AB767" s="31">
        <f>IFERROR(MATCH($A767&amp;"|"&amp;TEXT(_xlfn.MAXIFS(Cadastro!$E$5:$E$243,Cadastro!$A$5:$A$243,$A767,Cadastro!$E$5:$E$243,"&lt;="&amp;$F767),"yyyymmdd"),Cadastro!$I$5:$I$243,0),"")</f>
        <v>111</v>
      </c>
      <c r="AC767" t="str">
        <f>IFERROR(_xlfn.SINGLE(INDEX(Exceções!$D$5:$D$203,MATCH($A767&amp;"|"&amp;$F767,Exceções!$F$5:$F$203,0))),"")</f>
        <v/>
      </c>
      <c r="AD767" t="str">
        <f>IF($AC767="","",IFERROR(_xlfn.SINGLE(INDEX(Exceções!$E$5:$E$203,MATCH($A767&amp;"|"&amp;$F767,Exceções!$F$5:$F$203,0))),""))</f>
        <v/>
      </c>
    </row>
    <row r="768" spans="1:30" ht="15" hidden="1" customHeight="1" x14ac:dyDescent="0.25">
      <c r="A768" s="31">
        <v>55618</v>
      </c>
      <c r="B768" s="17" t="s">
        <v>54</v>
      </c>
      <c r="C768" s="17" t="str">
        <f>IFERROR(INDEX(Cadastro!$C$5:$C$243,$AB768),"NÃO INFORMADO")</f>
        <v>MEC</v>
      </c>
      <c r="D768" s="17" t="str">
        <f>IFERROR(INDEX(Cadastro!$D$5:$D$243,$AB768),"")</f>
        <v>A</v>
      </c>
      <c r="E768" s="17" t="str">
        <f>IFERROR(INDEX(Cadastro!$G$5:$G$243,$AB768),"")</f>
        <v>A</v>
      </c>
      <c r="F768" s="29">
        <v>46310</v>
      </c>
      <c r="G768" s="32" t="str">
        <f t="shared" si="66"/>
        <v>qui</v>
      </c>
      <c r="H768" s="31">
        <f>IF($L768=0,"",_xlfn.MINIFS(Dados!$Q:$Q,Dados!$A:$A,$A768,Dados!$S:$S,$F768))</f>
        <v>420</v>
      </c>
      <c r="I768" s="31">
        <f>IF($H768="","",_xlfn.MAXIFS(Dados!$R:$R,Dados!$A:$A,$A768,Dados!$S:$S,$F768))</f>
        <v>922</v>
      </c>
      <c r="J768" s="32" t="str">
        <f>IF($D768&lt;&gt;"Folguista","",IFERROR(INDEX(Parâmetros!$D$52:$G$52,1,MIN(4,MAX(1,$W768))),""))</f>
        <v/>
      </c>
      <c r="K768" s="32" t="str">
        <f>IF(OR($AC768&lt;&gt;"",$Y768="Folga",$Y768="Folga trabalhada",$Y768="Férias (cadastro)",$Y768="Férias / afastamento",$Y768="Indeterminado (início da série)"),"",IF(OR($D768="6x1",$D768="FF 6x1"),IF(OR(WEEKDAY($F768,2)=6,WEEKDAY($F768,2)=7),"6x1 sáb/dom","6x1"),IF($D768="5x2","5x2",IF($H768="",IF($D768="Folguista",$J768,$E768),IF(OR($H768&gt;=Parâmetros!$E$18,$H768&lt;Parâmetros!$E$19),"C",IF($H768&lt;Parâmetros!$E$20,"A","B"))))))</f>
        <v>A</v>
      </c>
      <c r="L768" s="30">
        <f>SUMIFS(Dados!$E:$E,Dados!$A:$A,$A768,Dados!$S:$S,$F768)</f>
        <v>7.37</v>
      </c>
      <c r="M768" s="30">
        <f>IFERROR(INDEX(Parâmetros!$E$6:$E$11,MATCH($K768,Parâmetros!$A$6:$A$11,0)),"")</f>
        <v>7.58</v>
      </c>
      <c r="N768" s="33">
        <f t="shared" si="67"/>
        <v>0.97229551451187335</v>
      </c>
      <c r="O768" s="33">
        <f>Parâmetros!$E$13</f>
        <v>0.8</v>
      </c>
      <c r="P768" s="32" t="str">
        <f>IF(OR($M768="",$F768&gt;Parâmetros!$E$14),"Não","Sim")</f>
        <v>Sim</v>
      </c>
      <c r="Q768" s="32" t="str">
        <f t="shared" si="68"/>
        <v>Sim</v>
      </c>
      <c r="R768" s="32" t="str">
        <f t="shared" si="69"/>
        <v>Sim</v>
      </c>
      <c r="S768" s="30">
        <f t="shared" si="70"/>
        <v>0</v>
      </c>
      <c r="T768" s="32" t="str">
        <f>IF($Q768&lt;&gt;"Sim","",IF($N768&gt;Parâmetros!$E$15,"Sim","Não"))</f>
        <v>Não</v>
      </c>
      <c r="U768" s="17" t="str">
        <f t="shared" si="71"/>
        <v>Na meta</v>
      </c>
      <c r="V768" s="17" t="str">
        <f>IF($AC768&lt;&gt;"",IF($L768&gt;0,"ATENÇÃO · apontou em dia de "&amp;LOWER($AC768)&amp;" cadastrado","Exceção cadastrada · "&amp;$AC768)&amp;IF($AD768="",""," · "&amp;$AD768),IF($E768="Férias",IF($L768&gt;0,"ATENÇÃO · apontou estando de férias no cadastro","Férias no cadastro"),IF($Y768="Férias / afastamento","Afastamento · "&amp;($Z768+$AA768-1)&amp;" dias seguidos sem apontamento",IF($Y768="Folga trabalhada","ATENÇÃO · apontou em dia de folga da escala 5x2",IF($Y768="Folga",IF(AND($D768="5x2",OR(WEEKDAY($F768,2)=6,WEEKDAY($F768,2)=7)),"Folga de fim de semana da escala 5x2",IF(AND(OR($D768="6x1",$D768="FF 6x1"),WEEKDAY($F768,2)=6,FALSE()),"Folga de fim de semana · apontou no domingo anterior",IF(AND(OR($D768="6x1",$D768="FF 6x1"),WEEKDAY($F768,2)=7,AND($A768=$A767,$L767&gt;0)),"Folga de fim de semana · apontou no sábado",IF(AND(OR($D768="6x1",$D768="FF 6x1"),OR(WEEKDAY($F768,2)=6,WEEKDAY($F768,2)=7)),"Folga de fim de semana · sem apontamento no sábado nem no domingo","Folga prevista pelo ciclo")))),IF($Y768="Indeterminado (início da série)","Sem histórico anterior — informe o dia do ciclo no Cadastro",IF($Y768="Falta de registro",IF(OR(OR($D768="6x1",$D768="FF 6x1"),$D768="5x2"),"FALTA DE REGISTRO · dia útil da escala "&amp;$E768,"FALTA DE REGISTRO · dia "&amp;$W768&amp;" de "&amp;IFERROR(INDEX(Parâmetros!$B$39:$B$48,MATCH($E768,Parâmetros!$A$39:$A$48,0)),99)&amp;" do ciclo"),IF(OR($D768="6x1",$D768="FF 6x1"),IF(OR(AND(WEEKDAY($F768,2)=6,AND($A768=$A769,$L769&gt;0)),AND(WEEKDAY($F768,2)=7,AND($A768=$A767,$L767&gt;0))),"ATENÇÃO · apontou sábado e domingo no mesmo fim de semana",IF(OR(WEEKDAY($F768,2)=6,WEEKDAY($F768,2)=7),"Jornada de fim de semana do 6x1",IF(OR($H768&gt;=Parâmetros!$E$20,$H768&lt;Parâmetros!$E$19),"ATENÇÃO · 6x1 apontou fora do horário diurno","Jornada fixa do 6x1"))),IF($D768="5x2","Jornada fixa do 5x2",IF($D768="Folguista",IF($J768=$K768,"Evidência confirma sequência","DIVERGE · sequência "&amp;$J768&amp;" × evidência "&amp;$K768),IF($K768=$E768,"Evidência confirma cadastro","DIVERGE · cadastro "&amp;$E768&amp;" × evidência "&amp;$K768)))))))))))</f>
        <v>Evidência confirma cadastro</v>
      </c>
      <c r="W768" s="34">
        <f>IF(OR(OR($D768="6x1",$D768="FF 6x1"),$D768="5x2"),"",IF($AB768&lt;&gt;$AB767,IF(IFERROR(INDEX(Cadastro!$F$5:$F$243,$AB768),"")="",IF($L768&gt;0,1,0),IF(IFERROR(INDEX(Cadastro!$F$5:$F$243,$AB768),"")&lt;=IFERROR(INDEX(Parâmetros!$B$39:$B$48,MATCH($E768,Parâmetros!$A$39:$A$48,0)),99),IFERROR(INDEX(Cadastro!$F$5:$F$243,$AB768),""),0)),IF($L768&gt;0,IF(N($X767)&gt;0,1,N($W767)+1),IF(AND($L768=0,OR(N($W767)&gt;=IFERROR(INDEX(Parâmetros!$B$39:$B$48,MATCH($E768,Parâmetros!$A$39:$A$48,0)),99),AND(N($X767)&gt;0,N($X767)&lt;IFERROR(INDEX(Parâmetros!$C$39:$C$48,MATCH($E768,Parâmetros!$A$39:$A$48,0)),0)))),0,N($W767)+1))))</f>
        <v>3</v>
      </c>
      <c r="X768" s="34">
        <f>IF(OR(OR($D768="6x1",$D768="FF 6x1"),$D768="5x2"),"",IF($AB768&lt;&gt;$AB767,IF(IFERROR(INDEX(Cadastro!$F$5:$F$243,$AB768),"")="",0,IF(IFERROR(INDEX(Cadastro!$F$5:$F$243,$AB768),"")&gt;IFERROR(INDEX(Parâmetros!$B$39:$B$48,MATCH($E768,Parâmetros!$A$39:$A$48,0)),99),IFERROR(INDEX(Cadastro!$F$5:$F$243,$AB768),"")-IFERROR(INDEX(Parâmetros!$B$39:$B$48,MATCH($E768,Parâmetros!$A$39:$A$48,0)),99),0)),IF(AND($L768=0,OR(N($W767)&gt;=IFERROR(INDEX(Parâmetros!$B$39:$B$48,MATCH($E768,Parâmetros!$A$39:$A$48,0)),99),AND(N($X767)&gt;0,N($X767)&lt;IFERROR(INDEX(Parâmetros!$C$39:$C$48,MATCH($E768,Parâmetros!$A$39:$A$48,0)),0)))),N($X767)+1,0)))</f>
        <v>0</v>
      </c>
      <c r="Y768" t="str">
        <f>IF($AC768&lt;&gt;"",IF($L768&gt;0,$AC768&amp;" · com apontamento",$AC768),IF($E768="Férias",IF($L768&gt;0,"Férias · com apontamento","Férias (cadastro)"),IF(($Z768+$AA768-1)&gt;Parâmetros!$E$16,"Férias / afastamento",IF(AND($D768="5x2",OR(WEEKDAY($F768,2)=6,WEEKDAY($F768,2)=7)),IF($L768&gt;0,"Folga trabalhada","Folga"),IF($L768&gt;0,"Trabalhado",IF(OR(OR($D768="6x1",$D768="FF 6x1"),$D768="5x2"),IF(AND(OR($D768="6x1",$D768="FF 6x1"),OR(WEEKDAY($F768,2)=6,WEEKDAY($F768,2)=7)),"Folga","Falta de registro"),IF(AND($AB768&lt;&gt;$AB767,IFERROR(INDEX(Cadastro!$F$5:$F$243,$AB768),"")=""),"Indeterminado (início da série)",IF($X768&gt;0,"Folga","Falta de registro"))))))))</f>
        <v>Trabalhado</v>
      </c>
      <c r="Z768" s="34">
        <f>IF(OR($L768&gt;0,$F768&gt;Parâmetros!$E$14),0,IF($A768&lt;&gt;$A767,1,N($Z767)+1))</f>
        <v>0</v>
      </c>
      <c r="AA768" s="34">
        <f>IF(OR($L768&gt;0,$F768&gt;Parâmetros!$E$14),0,IF(OR($A768&lt;&gt;$A769,$F769&gt;Parâmetros!$E$14),1,N($AA769)+1))</f>
        <v>0</v>
      </c>
      <c r="AB768" s="31">
        <f>IFERROR(MATCH($A768&amp;"|"&amp;TEXT(_xlfn.MAXIFS(Cadastro!$E$5:$E$243,Cadastro!$A$5:$A$243,$A768,Cadastro!$E$5:$E$243,"&lt;="&amp;$F768),"yyyymmdd"),Cadastro!$I$5:$I$243,0),"")</f>
        <v>111</v>
      </c>
      <c r="AC768" t="str">
        <f>IFERROR(_xlfn.SINGLE(INDEX(Exceções!$D$5:$D$203,MATCH($A768&amp;"|"&amp;$F768,Exceções!$F$5:$F$203,0))),"")</f>
        <v/>
      </c>
      <c r="AD768" t="str">
        <f>IF($AC768="","",IFERROR(_xlfn.SINGLE(INDEX(Exceções!$E$5:$E$203,MATCH($A768&amp;"|"&amp;$F768,Exceções!$F$5:$F$203,0))),""))</f>
        <v/>
      </c>
    </row>
    <row r="769" spans="1:30" ht="15" hidden="1" customHeight="1" x14ac:dyDescent="0.25">
      <c r="A769" s="31">
        <v>55618</v>
      </c>
      <c r="B769" s="17" t="s">
        <v>54</v>
      </c>
      <c r="C769" s="17" t="str">
        <f>IFERROR(INDEX(Cadastro!$C$5:$C$243,$AB769),"NÃO INFORMADO")</f>
        <v>MEC</v>
      </c>
      <c r="D769" s="17" t="str">
        <f>IFERROR(INDEX(Cadastro!$D$5:$D$243,$AB769),"")</f>
        <v>A</v>
      </c>
      <c r="E769" s="17" t="str">
        <f>IFERROR(INDEX(Cadastro!$G$5:$G$243,$AB769),"")</f>
        <v>A</v>
      </c>
      <c r="F769" s="29">
        <v>46311</v>
      </c>
      <c r="G769" s="32" t="str">
        <f t="shared" si="66"/>
        <v>sex</v>
      </c>
      <c r="H769" s="31" t="str">
        <f>IF($L769=0,"",_xlfn.MINIFS(Dados!$Q:$Q,Dados!$A:$A,$A769,Dados!$S:$S,$F769))</f>
        <v/>
      </c>
      <c r="I769" s="31" t="str">
        <f>IF($H769="","",_xlfn.MAXIFS(Dados!$R:$R,Dados!$A:$A,$A769,Dados!$S:$S,$F769))</f>
        <v/>
      </c>
      <c r="J769" s="32" t="str">
        <f>IF($D769&lt;&gt;"Folguista","",IFERROR(INDEX(Parâmetros!$D$52:$G$52,1,MIN(4,MAX(1,$W769))),""))</f>
        <v/>
      </c>
      <c r="K769" s="32" t="str">
        <f>IF(OR($AC769&lt;&gt;"",$Y769="Folga",$Y769="Folga trabalhada",$Y769="Férias (cadastro)",$Y769="Férias / afastamento",$Y769="Indeterminado (início da série)"),"",IF(OR($D769="6x1",$D769="FF 6x1"),IF(OR(WEEKDAY($F769,2)=6,WEEKDAY($F769,2)=7),"6x1 sáb/dom","6x1"),IF($D769="5x2","5x2",IF($H769="",IF($D769="Folguista",$J769,$E769),IF(OR($H769&gt;=Parâmetros!$E$18,$H769&lt;Parâmetros!$E$19),"C",IF($H769&lt;Parâmetros!$E$20,"A","B"))))))</f>
        <v>A</v>
      </c>
      <c r="L769" s="30">
        <f>SUMIFS(Dados!$E:$E,Dados!$A:$A,$A769,Dados!$S:$S,$F769)</f>
        <v>0</v>
      </c>
      <c r="M769" s="30">
        <f>IFERROR(INDEX(Parâmetros!$E$6:$E$11,MATCH($K769,Parâmetros!$A$6:$A$11,0)),"")</f>
        <v>7.58</v>
      </c>
      <c r="N769" s="33">
        <f t="shared" si="67"/>
        <v>0</v>
      </c>
      <c r="O769" s="33">
        <f>Parâmetros!$E$13</f>
        <v>0.8</v>
      </c>
      <c r="P769" s="32" t="str">
        <f>IF(OR($M769="",$F769&gt;Parâmetros!$E$14),"Não","Sim")</f>
        <v>Sim</v>
      </c>
      <c r="Q769" s="32" t="str">
        <f t="shared" si="68"/>
        <v>Não</v>
      </c>
      <c r="R769" s="32" t="str">
        <f t="shared" si="69"/>
        <v/>
      </c>
      <c r="S769" s="30" t="str">
        <f t="shared" si="70"/>
        <v/>
      </c>
      <c r="T769" s="32" t="str">
        <f>IF($Q769&lt;&gt;"Sim","",IF($N769&gt;Parâmetros!$E$15,"Sim","Não"))</f>
        <v/>
      </c>
      <c r="U769" s="17" t="str">
        <f t="shared" si="71"/>
        <v>Falta de registro</v>
      </c>
      <c r="V769" s="17" t="str">
        <f>IF($AC769&lt;&gt;"",IF($L769&gt;0,"ATENÇÃO · apontou em dia de "&amp;LOWER($AC769)&amp;" cadastrado","Exceção cadastrada · "&amp;$AC769)&amp;IF($AD769="",""," · "&amp;$AD769),IF($E769="Férias",IF($L769&gt;0,"ATENÇÃO · apontou estando de férias no cadastro","Férias no cadastro"),IF($Y769="Férias / afastamento","Afastamento · "&amp;($Z769+$AA769-1)&amp;" dias seguidos sem apontamento",IF($Y769="Folga trabalhada","ATENÇÃO · apontou em dia de folga da escala 5x2",IF($Y769="Folga",IF(AND($D769="5x2",OR(WEEKDAY($F769,2)=6,WEEKDAY($F769,2)=7)),"Folga de fim de semana da escala 5x2",IF(AND(OR($D769="6x1",$D769="FF 6x1"),WEEKDAY($F769,2)=6,FALSE()),"Folga de fim de semana · apontou no domingo anterior",IF(AND(OR($D769="6x1",$D769="FF 6x1"),WEEKDAY($F769,2)=7,AND($A769=$A768,$L768&gt;0)),"Folga de fim de semana · apontou no sábado",IF(AND(OR($D769="6x1",$D769="FF 6x1"),OR(WEEKDAY($F769,2)=6,WEEKDAY($F769,2)=7)),"Folga de fim de semana · sem apontamento no sábado nem no domingo","Folga prevista pelo ciclo")))),IF($Y769="Indeterminado (início da série)","Sem histórico anterior — informe o dia do ciclo no Cadastro",IF($Y769="Falta de registro",IF(OR(OR($D769="6x1",$D769="FF 6x1"),$D769="5x2"),"FALTA DE REGISTRO · dia útil da escala "&amp;$E769,"FALTA DE REGISTRO · dia "&amp;$W769&amp;" de "&amp;IFERROR(INDEX(Parâmetros!$B$39:$B$48,MATCH($E769,Parâmetros!$A$39:$A$48,0)),99)&amp;" do ciclo"),IF(OR($D769="6x1",$D769="FF 6x1"),IF(OR(AND(WEEKDAY($F769,2)=6,AND($A769=$A770,$L770&gt;0)),AND(WEEKDAY($F769,2)=7,AND($A769=$A768,$L768&gt;0))),"ATENÇÃO · apontou sábado e domingo no mesmo fim de semana",IF(OR(WEEKDAY($F769,2)=6,WEEKDAY($F769,2)=7),"Jornada de fim de semana do 6x1",IF(OR($H769&gt;=Parâmetros!$E$20,$H769&lt;Parâmetros!$E$19),"ATENÇÃO · 6x1 apontou fora do horário diurno","Jornada fixa do 6x1"))),IF($D769="5x2","Jornada fixa do 5x2",IF($D769="Folguista",IF($J769=$K769,"Evidência confirma sequência","DIVERGE · sequência "&amp;$J769&amp;" × evidência "&amp;$K769),IF($K769=$E769,"Evidência confirma cadastro","DIVERGE · cadastro "&amp;$E769&amp;" × evidência "&amp;$K769)))))))))))</f>
        <v>FALTA DE REGISTRO · dia 4 de 5 do ciclo</v>
      </c>
      <c r="W769" s="34">
        <f>IF(OR(OR($D769="6x1",$D769="FF 6x1"),$D769="5x2"),"",IF($AB769&lt;&gt;$AB768,IF(IFERROR(INDEX(Cadastro!$F$5:$F$243,$AB769),"")="",IF($L769&gt;0,1,0),IF(IFERROR(INDEX(Cadastro!$F$5:$F$243,$AB769),"")&lt;=IFERROR(INDEX(Parâmetros!$B$39:$B$48,MATCH($E769,Parâmetros!$A$39:$A$48,0)),99),IFERROR(INDEX(Cadastro!$F$5:$F$243,$AB769),""),0)),IF($L769&gt;0,IF(N($X768)&gt;0,1,N($W768)+1),IF(AND($L769=0,OR(N($W768)&gt;=IFERROR(INDEX(Parâmetros!$B$39:$B$48,MATCH($E769,Parâmetros!$A$39:$A$48,0)),99),AND(N($X768)&gt;0,N($X768)&lt;IFERROR(INDEX(Parâmetros!$C$39:$C$48,MATCH($E769,Parâmetros!$A$39:$A$48,0)),0)))),0,N($W768)+1))))</f>
        <v>4</v>
      </c>
      <c r="X769" s="34">
        <f>IF(OR(OR($D769="6x1",$D769="FF 6x1"),$D769="5x2"),"",IF($AB769&lt;&gt;$AB768,IF(IFERROR(INDEX(Cadastro!$F$5:$F$243,$AB769),"")="",0,IF(IFERROR(INDEX(Cadastro!$F$5:$F$243,$AB769),"")&gt;IFERROR(INDEX(Parâmetros!$B$39:$B$48,MATCH($E769,Parâmetros!$A$39:$A$48,0)),99),IFERROR(INDEX(Cadastro!$F$5:$F$243,$AB769),"")-IFERROR(INDEX(Parâmetros!$B$39:$B$48,MATCH($E769,Parâmetros!$A$39:$A$48,0)),99),0)),IF(AND($L769=0,OR(N($W768)&gt;=IFERROR(INDEX(Parâmetros!$B$39:$B$48,MATCH($E769,Parâmetros!$A$39:$A$48,0)),99),AND(N($X768)&gt;0,N($X768)&lt;IFERROR(INDEX(Parâmetros!$C$39:$C$48,MATCH($E769,Parâmetros!$A$39:$A$48,0)),0)))),N($X768)+1,0)))</f>
        <v>0</v>
      </c>
      <c r="Y769" t="str">
        <f>IF($AC769&lt;&gt;"",IF($L769&gt;0,$AC769&amp;" · com apontamento",$AC769),IF($E769="Férias",IF($L769&gt;0,"Férias · com apontamento","Férias (cadastro)"),IF(($Z769+$AA769-1)&gt;Parâmetros!$E$16,"Férias / afastamento",IF(AND($D769="5x2",OR(WEEKDAY($F769,2)=6,WEEKDAY($F769,2)=7)),IF($L769&gt;0,"Folga trabalhada","Folga"),IF($L769&gt;0,"Trabalhado",IF(OR(OR($D769="6x1",$D769="FF 6x1"),$D769="5x2"),IF(AND(OR($D769="6x1",$D769="FF 6x1"),OR(WEEKDAY($F769,2)=6,WEEKDAY($F769,2)=7)),"Folga","Falta de registro"),IF(AND($AB769&lt;&gt;$AB768,IFERROR(INDEX(Cadastro!$F$5:$F$243,$AB769),"")=""),"Indeterminado (início da série)",IF($X769&gt;0,"Folga","Falta de registro"))))))))</f>
        <v>Falta de registro</v>
      </c>
      <c r="Z769" s="34">
        <f>IF(OR($L769&gt;0,$F769&gt;Parâmetros!$E$14),0,IF($A769&lt;&gt;$A768,1,N($Z768)+1))</f>
        <v>1</v>
      </c>
      <c r="AA769" s="34">
        <f>IF(OR($L769&gt;0,$F769&gt;Parâmetros!$E$14),0,IF(OR($A769&lt;&gt;$A770,$F770&gt;Parâmetros!$E$14),1,N($AA770)+1))</f>
        <v>1</v>
      </c>
      <c r="AB769" s="31">
        <f>IFERROR(MATCH($A769&amp;"|"&amp;TEXT(_xlfn.MAXIFS(Cadastro!$E$5:$E$243,Cadastro!$A$5:$A$243,$A769,Cadastro!$E$5:$E$243,"&lt;="&amp;$F769),"yyyymmdd"),Cadastro!$I$5:$I$243,0),"")</f>
        <v>111</v>
      </c>
      <c r="AC769" t="str">
        <f>IFERROR(_xlfn.SINGLE(INDEX(Exceções!$D$5:$D$203,MATCH($A769&amp;"|"&amp;$F769,Exceções!$F$5:$F$203,0))),"")</f>
        <v/>
      </c>
      <c r="AD769" t="str">
        <f>IF($AC769="","",IFERROR(_xlfn.SINGLE(INDEX(Exceções!$E$5:$E$203,MATCH($A769&amp;"|"&amp;$F769,Exceções!$F$5:$F$203,0))),""))</f>
        <v/>
      </c>
    </row>
    <row r="770" spans="1:30" ht="15" hidden="1" customHeight="1" x14ac:dyDescent="0.25">
      <c r="A770" s="31">
        <v>55618</v>
      </c>
      <c r="B770" s="17" t="s">
        <v>54</v>
      </c>
      <c r="C770" s="17" t="str">
        <f>IFERROR(INDEX(Cadastro!$C$5:$C$243,$AB770),"NÃO INFORMADO")</f>
        <v>MEC</v>
      </c>
      <c r="D770" s="17" t="str">
        <f>IFERROR(INDEX(Cadastro!$D$5:$D$243,$AB770),"")</f>
        <v>A</v>
      </c>
      <c r="E770" s="17" t="str">
        <f>IFERROR(INDEX(Cadastro!$G$5:$G$243,$AB770),"")</f>
        <v>A</v>
      </c>
      <c r="F770" s="29">
        <v>46312</v>
      </c>
      <c r="G770" s="32" t="str">
        <f t="shared" ref="G770:G833" si="72">CHOOSE(WEEKDAY($F770,1),"dom","seg","ter","qua","qui","sex","sáb")</f>
        <v>sáb</v>
      </c>
      <c r="H770" s="31">
        <f>IF($L770=0,"",_xlfn.MINIFS(Dados!$Q:$Q,Dados!$A:$A,$A770,Dados!$S:$S,$F770))</f>
        <v>433</v>
      </c>
      <c r="I770" s="31">
        <f>IF($H770="","",_xlfn.MAXIFS(Dados!$R:$R,Dados!$A:$A,$A770,Dados!$S:$S,$F770))</f>
        <v>914</v>
      </c>
      <c r="J770" s="32" t="str">
        <f>IF($D770&lt;&gt;"Folguista","",IFERROR(INDEX(Parâmetros!$D$52:$G$52,1,MIN(4,MAX(1,$W770))),""))</f>
        <v/>
      </c>
      <c r="K770" s="32" t="str">
        <f>IF(OR($AC770&lt;&gt;"",$Y770="Folga",$Y770="Folga trabalhada",$Y770="Férias (cadastro)",$Y770="Férias / afastamento",$Y770="Indeterminado (início da série)"),"",IF(OR($D770="6x1",$D770="FF 6x1"),IF(OR(WEEKDAY($F770,2)=6,WEEKDAY($F770,2)=7),"6x1 sáb/dom","6x1"),IF($D770="5x2","5x2",IF($H770="",IF($D770="Folguista",$J770,$E770),IF(OR($H770&gt;=Parâmetros!$E$18,$H770&lt;Parâmetros!$E$19),"C",IF($H770&lt;Parâmetros!$E$20,"A","B"))))))</f>
        <v>A</v>
      </c>
      <c r="L770" s="30">
        <f>SUMIFS(Dados!$E:$E,Dados!$A:$A,$A770,Dados!$S:$S,$F770)</f>
        <v>6.9599999999999991</v>
      </c>
      <c r="M770" s="30">
        <f>IFERROR(INDEX(Parâmetros!$E$6:$E$11,MATCH($K770,Parâmetros!$A$6:$A$11,0)),"")</f>
        <v>7.58</v>
      </c>
      <c r="N770" s="33">
        <f t="shared" ref="N770:N833" si="73">IFERROR($L770/$M770,"")</f>
        <v>0.91820580474934022</v>
      </c>
      <c r="O770" s="33">
        <f>Parâmetros!$E$13</f>
        <v>0.8</v>
      </c>
      <c r="P770" s="32" t="str">
        <f>IF(OR($M770="",$F770&gt;Parâmetros!$E$14),"Não","Sim")</f>
        <v>Sim</v>
      </c>
      <c r="Q770" s="32" t="str">
        <f t="shared" ref="Q770:Q833" si="74">IF($P770="Não","",IF($L770&gt;0,"Sim","Não"))</f>
        <v>Sim</v>
      </c>
      <c r="R770" s="32" t="str">
        <f t="shared" ref="R770:R833" si="75">IF($Q770&lt;&gt;"Sim","",IF($N770&gt;=$O770,"Sim","Não"))</f>
        <v>Sim</v>
      </c>
      <c r="S770" s="30">
        <f t="shared" ref="S770:S833" si="76">IF($Q770&lt;&gt;"Sim","",MAX(0,$M770*$O770-$L770))</f>
        <v>0</v>
      </c>
      <c r="T770" s="32" t="str">
        <f>IF($Q770&lt;&gt;"Sim","",IF($N770&gt;Parâmetros!$E$15,"Sim","Não"))</f>
        <v>Não</v>
      </c>
      <c r="U770" s="17" t="str">
        <f t="shared" ref="U770:U833" si="77">IF($AC770&lt;&gt;"",$AC770,IF($P770="Não",IF($Y770="Folga","Folga",IF(LEFT($Y770,6)="Férias","Férias / afastamento",IF($Y770="Indeterminado (início da série)","Início da série","Fora da apuração"))),IF($Q770="Não","Falta de registro",IF($R770="Sim","Na meta","Abaixo da meta"))))</f>
        <v>Na meta</v>
      </c>
      <c r="V770" s="17" t="str">
        <f>IF($AC770&lt;&gt;"",IF($L770&gt;0,"ATENÇÃO · apontou em dia de "&amp;LOWER($AC770)&amp;" cadastrado","Exceção cadastrada · "&amp;$AC770)&amp;IF($AD770="",""," · "&amp;$AD770),IF($E770="Férias",IF($L770&gt;0,"ATENÇÃO · apontou estando de férias no cadastro","Férias no cadastro"),IF($Y770="Férias / afastamento","Afastamento · "&amp;($Z770+$AA770-1)&amp;" dias seguidos sem apontamento",IF($Y770="Folga trabalhada","ATENÇÃO · apontou em dia de folga da escala 5x2",IF($Y770="Folga",IF(AND($D770="5x2",OR(WEEKDAY($F770,2)=6,WEEKDAY($F770,2)=7)),"Folga de fim de semana da escala 5x2",IF(AND(OR($D770="6x1",$D770="FF 6x1"),WEEKDAY($F770,2)=6,FALSE()),"Folga de fim de semana · apontou no domingo anterior",IF(AND(OR($D770="6x1",$D770="FF 6x1"),WEEKDAY($F770,2)=7,AND($A770=$A769,$L769&gt;0)),"Folga de fim de semana · apontou no sábado",IF(AND(OR($D770="6x1",$D770="FF 6x1"),OR(WEEKDAY($F770,2)=6,WEEKDAY($F770,2)=7)),"Folga de fim de semana · sem apontamento no sábado nem no domingo","Folga prevista pelo ciclo")))),IF($Y770="Indeterminado (início da série)","Sem histórico anterior — informe o dia do ciclo no Cadastro",IF($Y770="Falta de registro",IF(OR(OR($D770="6x1",$D770="FF 6x1"),$D770="5x2"),"FALTA DE REGISTRO · dia útil da escala "&amp;$E770,"FALTA DE REGISTRO · dia "&amp;$W770&amp;" de "&amp;IFERROR(INDEX(Parâmetros!$B$39:$B$48,MATCH($E770,Parâmetros!$A$39:$A$48,0)),99)&amp;" do ciclo"),IF(OR($D770="6x1",$D770="FF 6x1"),IF(OR(AND(WEEKDAY($F770,2)=6,AND($A770=$A771,$L771&gt;0)),AND(WEEKDAY($F770,2)=7,AND($A770=$A769,$L769&gt;0))),"ATENÇÃO · apontou sábado e domingo no mesmo fim de semana",IF(OR(WEEKDAY($F770,2)=6,WEEKDAY($F770,2)=7),"Jornada de fim de semana do 6x1",IF(OR($H770&gt;=Parâmetros!$E$20,$H770&lt;Parâmetros!$E$19),"ATENÇÃO · 6x1 apontou fora do horário diurno","Jornada fixa do 6x1"))),IF($D770="5x2","Jornada fixa do 5x2",IF($D770="Folguista",IF($J770=$K770,"Evidência confirma sequência","DIVERGE · sequência "&amp;$J770&amp;" × evidência "&amp;$K770),IF($K770=$E770,"Evidência confirma cadastro","DIVERGE · cadastro "&amp;$E770&amp;" × evidência "&amp;$K770)))))))))))</f>
        <v>Evidência confirma cadastro</v>
      </c>
      <c r="W770" s="34">
        <f>IF(OR(OR($D770="6x1",$D770="FF 6x1"),$D770="5x2"),"",IF($AB770&lt;&gt;$AB769,IF(IFERROR(INDEX(Cadastro!$F$5:$F$243,$AB770),"")="",IF($L770&gt;0,1,0),IF(IFERROR(INDEX(Cadastro!$F$5:$F$243,$AB770),"")&lt;=IFERROR(INDEX(Parâmetros!$B$39:$B$48,MATCH($E770,Parâmetros!$A$39:$A$48,0)),99),IFERROR(INDEX(Cadastro!$F$5:$F$243,$AB770),""),0)),IF($L770&gt;0,IF(N($X769)&gt;0,1,N($W769)+1),IF(AND($L770=0,OR(N($W769)&gt;=IFERROR(INDEX(Parâmetros!$B$39:$B$48,MATCH($E770,Parâmetros!$A$39:$A$48,0)),99),AND(N($X769)&gt;0,N($X769)&lt;IFERROR(INDEX(Parâmetros!$C$39:$C$48,MATCH($E770,Parâmetros!$A$39:$A$48,0)),0)))),0,N($W769)+1))))</f>
        <v>5</v>
      </c>
      <c r="X770" s="34">
        <f>IF(OR(OR($D770="6x1",$D770="FF 6x1"),$D770="5x2"),"",IF($AB770&lt;&gt;$AB769,IF(IFERROR(INDEX(Cadastro!$F$5:$F$243,$AB770),"")="",0,IF(IFERROR(INDEX(Cadastro!$F$5:$F$243,$AB770),"")&gt;IFERROR(INDEX(Parâmetros!$B$39:$B$48,MATCH($E770,Parâmetros!$A$39:$A$48,0)),99),IFERROR(INDEX(Cadastro!$F$5:$F$243,$AB770),"")-IFERROR(INDEX(Parâmetros!$B$39:$B$48,MATCH($E770,Parâmetros!$A$39:$A$48,0)),99),0)),IF(AND($L770=0,OR(N($W769)&gt;=IFERROR(INDEX(Parâmetros!$B$39:$B$48,MATCH($E770,Parâmetros!$A$39:$A$48,0)),99),AND(N($X769)&gt;0,N($X769)&lt;IFERROR(INDEX(Parâmetros!$C$39:$C$48,MATCH($E770,Parâmetros!$A$39:$A$48,0)),0)))),N($X769)+1,0)))</f>
        <v>0</v>
      </c>
      <c r="Y770" t="str">
        <f>IF($AC770&lt;&gt;"",IF($L770&gt;0,$AC770&amp;" · com apontamento",$AC770),IF($E770="Férias",IF($L770&gt;0,"Férias · com apontamento","Férias (cadastro)"),IF(($Z770+$AA770-1)&gt;Parâmetros!$E$16,"Férias / afastamento",IF(AND($D770="5x2",OR(WEEKDAY($F770,2)=6,WEEKDAY($F770,2)=7)),IF($L770&gt;0,"Folga trabalhada","Folga"),IF($L770&gt;0,"Trabalhado",IF(OR(OR($D770="6x1",$D770="FF 6x1"),$D770="5x2"),IF(AND(OR($D770="6x1",$D770="FF 6x1"),OR(WEEKDAY($F770,2)=6,WEEKDAY($F770,2)=7)),"Folga","Falta de registro"),IF(AND($AB770&lt;&gt;$AB769,IFERROR(INDEX(Cadastro!$F$5:$F$243,$AB770),"")=""),"Indeterminado (início da série)",IF($X770&gt;0,"Folga","Falta de registro"))))))))</f>
        <v>Trabalhado</v>
      </c>
      <c r="Z770" s="34">
        <f>IF(OR($L770&gt;0,$F770&gt;Parâmetros!$E$14),0,IF($A770&lt;&gt;$A769,1,N($Z769)+1))</f>
        <v>0</v>
      </c>
      <c r="AA770" s="34">
        <f>IF(OR($L770&gt;0,$F770&gt;Parâmetros!$E$14),0,IF(OR($A770&lt;&gt;$A771,$F771&gt;Parâmetros!$E$14),1,N($AA771)+1))</f>
        <v>0</v>
      </c>
      <c r="AB770" s="31">
        <f>IFERROR(MATCH($A770&amp;"|"&amp;TEXT(_xlfn.MAXIFS(Cadastro!$E$5:$E$243,Cadastro!$A$5:$A$243,$A770,Cadastro!$E$5:$E$243,"&lt;="&amp;$F770),"yyyymmdd"),Cadastro!$I$5:$I$243,0),"")</f>
        <v>111</v>
      </c>
      <c r="AC770" t="str">
        <f>IFERROR(_xlfn.SINGLE(INDEX(Exceções!$D$5:$D$203,MATCH($A770&amp;"|"&amp;$F770,Exceções!$F$5:$F$203,0))),"")</f>
        <v/>
      </c>
      <c r="AD770" t="str">
        <f>IF($AC770="","",IFERROR(_xlfn.SINGLE(INDEX(Exceções!$E$5:$E$203,MATCH($A770&amp;"|"&amp;$F770,Exceções!$F$5:$F$203,0))),""))</f>
        <v/>
      </c>
    </row>
    <row r="771" spans="1:30" ht="15" hidden="1" customHeight="1" x14ac:dyDescent="0.25">
      <c r="A771" s="31">
        <v>55618</v>
      </c>
      <c r="B771" s="17" t="s">
        <v>54</v>
      </c>
      <c r="C771" s="17" t="str">
        <f>IFERROR(INDEX(Cadastro!$C$5:$C$243,$AB771),"NÃO INFORMADO")</f>
        <v>MEC</v>
      </c>
      <c r="D771" s="17" t="str">
        <f>IFERROR(INDEX(Cadastro!$D$5:$D$243,$AB771),"")</f>
        <v>A</v>
      </c>
      <c r="E771" s="17" t="str">
        <f>IFERROR(INDEX(Cadastro!$G$5:$G$243,$AB771),"")</f>
        <v>A</v>
      </c>
      <c r="F771" s="29">
        <v>46313</v>
      </c>
      <c r="G771" s="32" t="str">
        <f t="shared" si="72"/>
        <v>dom</v>
      </c>
      <c r="H771" s="31" t="str">
        <f>IF($L771=0,"",_xlfn.MINIFS(Dados!$Q:$Q,Dados!$A:$A,$A771,Dados!$S:$S,$F771))</f>
        <v/>
      </c>
      <c r="I771" s="31" t="str">
        <f>IF($H771="","",_xlfn.MAXIFS(Dados!$R:$R,Dados!$A:$A,$A771,Dados!$S:$S,$F771))</f>
        <v/>
      </c>
      <c r="J771" s="32" t="str">
        <f>IF($D771&lt;&gt;"Folguista","",IFERROR(INDEX(Parâmetros!$D$52:$G$52,1,MIN(4,MAX(1,$W771))),""))</f>
        <v/>
      </c>
      <c r="K771" s="32" t="str">
        <f>IF(OR($AC771&lt;&gt;"",$Y771="Folga",$Y771="Folga trabalhada",$Y771="Férias (cadastro)",$Y771="Férias / afastamento",$Y771="Indeterminado (início da série)"),"",IF(OR($D771="6x1",$D771="FF 6x1"),IF(OR(WEEKDAY($F771,2)=6,WEEKDAY($F771,2)=7),"6x1 sáb/dom","6x1"),IF($D771="5x2","5x2",IF($H771="",IF($D771="Folguista",$J771,$E771),IF(OR($H771&gt;=Parâmetros!$E$18,$H771&lt;Parâmetros!$E$19),"C",IF($H771&lt;Parâmetros!$E$20,"A","B"))))))</f>
        <v/>
      </c>
      <c r="L771" s="30">
        <f>SUMIFS(Dados!$E:$E,Dados!$A:$A,$A771,Dados!$S:$S,$F771)</f>
        <v>0</v>
      </c>
      <c r="M771" s="30" t="str">
        <f>IFERROR(INDEX(Parâmetros!$E$6:$E$11,MATCH($K771,Parâmetros!$A$6:$A$11,0)),"")</f>
        <v/>
      </c>
      <c r="N771" s="33" t="str">
        <f t="shared" si="73"/>
        <v/>
      </c>
      <c r="O771" s="33">
        <f>Parâmetros!$E$13</f>
        <v>0.8</v>
      </c>
      <c r="P771" s="32" t="str">
        <f>IF(OR($M771="",$F771&gt;Parâmetros!$E$14),"Não","Sim")</f>
        <v>Não</v>
      </c>
      <c r="Q771" s="32" t="str">
        <f t="shared" si="74"/>
        <v/>
      </c>
      <c r="R771" s="32" t="str">
        <f t="shared" si="75"/>
        <v/>
      </c>
      <c r="S771" s="30" t="str">
        <f t="shared" si="76"/>
        <v/>
      </c>
      <c r="T771" s="32" t="str">
        <f>IF($Q771&lt;&gt;"Sim","",IF($N771&gt;Parâmetros!$E$15,"Sim","Não"))</f>
        <v/>
      </c>
      <c r="U771" s="17" t="str">
        <f t="shared" si="77"/>
        <v>Folga</v>
      </c>
      <c r="V771" s="17" t="str">
        <f>IF($AC771&lt;&gt;"",IF($L771&gt;0,"ATENÇÃO · apontou em dia de "&amp;LOWER($AC771)&amp;" cadastrado","Exceção cadastrada · "&amp;$AC771)&amp;IF($AD771="",""," · "&amp;$AD771),IF($E771="Férias",IF($L771&gt;0,"ATENÇÃO · apontou estando de férias no cadastro","Férias no cadastro"),IF($Y771="Férias / afastamento","Afastamento · "&amp;($Z771+$AA771-1)&amp;" dias seguidos sem apontamento",IF($Y771="Folga trabalhada","ATENÇÃO · apontou em dia de folga da escala 5x2",IF($Y771="Folga",IF(AND($D771="5x2",OR(WEEKDAY($F771,2)=6,WEEKDAY($F771,2)=7)),"Folga de fim de semana da escala 5x2",IF(AND(OR($D771="6x1",$D771="FF 6x1"),WEEKDAY($F771,2)=6,FALSE()),"Folga de fim de semana · apontou no domingo anterior",IF(AND(OR($D771="6x1",$D771="FF 6x1"),WEEKDAY($F771,2)=7,AND($A771=$A770,$L770&gt;0)),"Folga de fim de semana · apontou no sábado",IF(AND(OR($D771="6x1",$D771="FF 6x1"),OR(WEEKDAY($F771,2)=6,WEEKDAY($F771,2)=7)),"Folga de fim de semana · sem apontamento no sábado nem no domingo","Folga prevista pelo ciclo")))),IF($Y771="Indeterminado (início da série)","Sem histórico anterior — informe o dia do ciclo no Cadastro",IF($Y771="Falta de registro",IF(OR(OR($D771="6x1",$D771="FF 6x1"),$D771="5x2"),"FALTA DE REGISTRO · dia útil da escala "&amp;$E771,"FALTA DE REGISTRO · dia "&amp;$W771&amp;" de "&amp;IFERROR(INDEX(Parâmetros!$B$39:$B$48,MATCH($E771,Parâmetros!$A$39:$A$48,0)),99)&amp;" do ciclo"),IF(OR($D771="6x1",$D771="FF 6x1"),IF(OR(AND(WEEKDAY($F771,2)=6,AND($A771=$A772,$L772&gt;0)),AND(WEEKDAY($F771,2)=7,AND($A771=$A770,$L770&gt;0))),"ATENÇÃO · apontou sábado e domingo no mesmo fim de semana",IF(OR(WEEKDAY($F771,2)=6,WEEKDAY($F771,2)=7),"Jornada de fim de semana do 6x1",IF(OR($H771&gt;=Parâmetros!$E$20,$H771&lt;Parâmetros!$E$19),"ATENÇÃO · 6x1 apontou fora do horário diurno","Jornada fixa do 6x1"))),IF($D771="5x2","Jornada fixa do 5x2",IF($D771="Folguista",IF($J771=$K771,"Evidência confirma sequência","DIVERGE · sequência "&amp;$J771&amp;" × evidência "&amp;$K771),IF($K771=$E771,"Evidência confirma cadastro","DIVERGE · cadastro "&amp;$E771&amp;" × evidência "&amp;$K771)))))))))))</f>
        <v>Folga prevista pelo ciclo</v>
      </c>
      <c r="W771" s="34">
        <f>IF(OR(OR($D771="6x1",$D771="FF 6x1"),$D771="5x2"),"",IF($AB771&lt;&gt;$AB770,IF(IFERROR(INDEX(Cadastro!$F$5:$F$243,$AB771),"")="",IF($L771&gt;0,1,0),IF(IFERROR(INDEX(Cadastro!$F$5:$F$243,$AB771),"")&lt;=IFERROR(INDEX(Parâmetros!$B$39:$B$48,MATCH($E771,Parâmetros!$A$39:$A$48,0)),99),IFERROR(INDEX(Cadastro!$F$5:$F$243,$AB771),""),0)),IF($L771&gt;0,IF(N($X770)&gt;0,1,N($W770)+1),IF(AND($L771=0,OR(N($W770)&gt;=IFERROR(INDEX(Parâmetros!$B$39:$B$48,MATCH($E771,Parâmetros!$A$39:$A$48,0)),99),AND(N($X770)&gt;0,N($X770)&lt;IFERROR(INDEX(Parâmetros!$C$39:$C$48,MATCH($E771,Parâmetros!$A$39:$A$48,0)),0)))),0,N($W770)+1))))</f>
        <v>0</v>
      </c>
      <c r="X771" s="34">
        <f>IF(OR(OR($D771="6x1",$D771="FF 6x1"),$D771="5x2"),"",IF($AB771&lt;&gt;$AB770,IF(IFERROR(INDEX(Cadastro!$F$5:$F$243,$AB771),"")="",0,IF(IFERROR(INDEX(Cadastro!$F$5:$F$243,$AB771),"")&gt;IFERROR(INDEX(Parâmetros!$B$39:$B$48,MATCH($E771,Parâmetros!$A$39:$A$48,0)),99),IFERROR(INDEX(Cadastro!$F$5:$F$243,$AB771),"")-IFERROR(INDEX(Parâmetros!$B$39:$B$48,MATCH($E771,Parâmetros!$A$39:$A$48,0)),99),0)),IF(AND($L771=0,OR(N($W770)&gt;=IFERROR(INDEX(Parâmetros!$B$39:$B$48,MATCH($E771,Parâmetros!$A$39:$A$48,0)),99),AND(N($X770)&gt;0,N($X770)&lt;IFERROR(INDEX(Parâmetros!$C$39:$C$48,MATCH($E771,Parâmetros!$A$39:$A$48,0)),0)))),N($X770)+1,0)))</f>
        <v>1</v>
      </c>
      <c r="Y771" t="str">
        <f>IF($AC771&lt;&gt;"",IF($L771&gt;0,$AC771&amp;" · com apontamento",$AC771),IF($E771="Férias",IF($L771&gt;0,"Férias · com apontamento","Férias (cadastro)"),IF(($Z771+$AA771-1)&gt;Parâmetros!$E$16,"Férias / afastamento",IF(AND($D771="5x2",OR(WEEKDAY($F771,2)=6,WEEKDAY($F771,2)=7)),IF($L771&gt;0,"Folga trabalhada","Folga"),IF($L771&gt;0,"Trabalhado",IF(OR(OR($D771="6x1",$D771="FF 6x1"),$D771="5x2"),IF(AND(OR($D771="6x1",$D771="FF 6x1"),OR(WEEKDAY($F771,2)=6,WEEKDAY($F771,2)=7)),"Folga","Falta de registro"),IF(AND($AB771&lt;&gt;$AB770,IFERROR(INDEX(Cadastro!$F$5:$F$243,$AB771),"")=""),"Indeterminado (início da série)",IF($X771&gt;0,"Folga","Falta de registro"))))))))</f>
        <v>Folga</v>
      </c>
      <c r="Z771" s="34">
        <f>IF(OR($L771&gt;0,$F771&gt;Parâmetros!$E$14),0,IF($A771&lt;&gt;$A770,1,N($Z770)+1))</f>
        <v>1</v>
      </c>
      <c r="AA771" s="34">
        <f>IF(OR($L771&gt;0,$F771&gt;Parâmetros!$E$14),0,IF(OR($A771&lt;&gt;$A772,$F772&gt;Parâmetros!$E$14),1,N($AA772)+1))</f>
        <v>6</v>
      </c>
      <c r="AB771" s="31">
        <f>IFERROR(MATCH($A771&amp;"|"&amp;TEXT(_xlfn.MAXIFS(Cadastro!$E$5:$E$243,Cadastro!$A$5:$A$243,$A771,Cadastro!$E$5:$E$243,"&lt;="&amp;$F771),"yyyymmdd"),Cadastro!$I$5:$I$243,0),"")</f>
        <v>111</v>
      </c>
      <c r="AC771" t="str">
        <f>IFERROR(_xlfn.SINGLE(INDEX(Exceções!$D$5:$D$203,MATCH($A771&amp;"|"&amp;$F771,Exceções!$F$5:$F$203,0))),"")</f>
        <v/>
      </c>
      <c r="AD771" t="str">
        <f>IF($AC771="","",IFERROR(_xlfn.SINGLE(INDEX(Exceções!$E$5:$E$203,MATCH($A771&amp;"|"&amp;$F771,Exceções!$F$5:$F$203,0))),""))</f>
        <v/>
      </c>
    </row>
    <row r="772" spans="1:30" ht="15" hidden="1" customHeight="1" x14ac:dyDescent="0.25">
      <c r="A772" s="31">
        <v>55618</v>
      </c>
      <c r="B772" s="17" t="s">
        <v>54</v>
      </c>
      <c r="C772" s="17" t="str">
        <f>IFERROR(INDEX(Cadastro!$C$5:$C$243,$AB772),"NÃO INFORMADO")</f>
        <v>MEC</v>
      </c>
      <c r="D772" s="17" t="str">
        <f>IFERROR(INDEX(Cadastro!$D$5:$D$243,$AB772),"")</f>
        <v>Férias</v>
      </c>
      <c r="E772" s="17" t="str">
        <f>IFERROR(INDEX(Cadastro!$G$5:$G$243,$AB772),"")</f>
        <v>Férias</v>
      </c>
      <c r="F772" s="29">
        <v>46314</v>
      </c>
      <c r="G772" s="32" t="str">
        <f t="shared" si="72"/>
        <v>seg</v>
      </c>
      <c r="H772" s="31" t="str">
        <f>IF($L772=0,"",_xlfn.MINIFS(Dados!$Q:$Q,Dados!$A:$A,$A772,Dados!$S:$S,$F772))</f>
        <v/>
      </c>
      <c r="I772" s="31" t="str">
        <f>IF($H772="","",_xlfn.MAXIFS(Dados!$R:$R,Dados!$A:$A,$A772,Dados!$S:$S,$F772))</f>
        <v/>
      </c>
      <c r="J772" s="32" t="str">
        <f>IF($D772&lt;&gt;"Folguista","",IFERROR(INDEX(Parâmetros!$D$52:$G$52,1,MIN(4,MAX(1,$W772))),""))</f>
        <v/>
      </c>
      <c r="K772" s="32" t="str">
        <f>IF(OR($AC772&lt;&gt;"",$Y772="Folga",$Y772="Folga trabalhada",$Y772="Férias (cadastro)",$Y772="Férias / afastamento",$Y772="Indeterminado (início da série)"),"",IF(OR($D772="6x1",$D772="FF 6x1"),IF(OR(WEEKDAY($F772,2)=6,WEEKDAY($F772,2)=7),"6x1 sáb/dom","6x1"),IF($D772="5x2","5x2",IF($H772="",IF($D772="Folguista",$J772,$E772),IF(OR($H772&gt;=Parâmetros!$E$18,$H772&lt;Parâmetros!$E$19),"C",IF($H772&lt;Parâmetros!$E$20,"A","B"))))))</f>
        <v/>
      </c>
      <c r="L772" s="30">
        <f>SUMIFS(Dados!$E:$E,Dados!$A:$A,$A772,Dados!$S:$S,$F772)</f>
        <v>0</v>
      </c>
      <c r="M772" s="30" t="str">
        <f>IFERROR(INDEX(Parâmetros!$E$6:$E$11,MATCH($K772,Parâmetros!$A$6:$A$11,0)),"")</f>
        <v/>
      </c>
      <c r="N772" s="33" t="str">
        <f t="shared" si="73"/>
        <v/>
      </c>
      <c r="O772" s="33">
        <f>Parâmetros!$E$13</f>
        <v>0.8</v>
      </c>
      <c r="P772" s="32" t="str">
        <f>IF(OR($M772="",$F772&gt;Parâmetros!$E$14),"Não","Sim")</f>
        <v>Não</v>
      </c>
      <c r="Q772" s="32" t="str">
        <f t="shared" si="74"/>
        <v/>
      </c>
      <c r="R772" s="32" t="str">
        <f t="shared" si="75"/>
        <v/>
      </c>
      <c r="S772" s="30" t="str">
        <f t="shared" si="76"/>
        <v/>
      </c>
      <c r="T772" s="32" t="str">
        <f>IF($Q772&lt;&gt;"Sim","",IF($N772&gt;Parâmetros!$E$15,"Sim","Não"))</f>
        <v/>
      </c>
      <c r="U772" s="17" t="str">
        <f t="shared" si="77"/>
        <v>Férias / afastamento</v>
      </c>
      <c r="V772" s="17" t="str">
        <f>IF($AC772&lt;&gt;"",IF($L772&gt;0,"ATENÇÃO · apontou em dia de "&amp;LOWER($AC772)&amp;" cadastrado","Exceção cadastrada · "&amp;$AC772)&amp;IF($AD772="",""," · "&amp;$AD772),IF($E772="Férias",IF($L772&gt;0,"ATENÇÃO · apontou estando de férias no cadastro","Férias no cadastro"),IF($Y772="Férias / afastamento","Afastamento · "&amp;($Z772+$AA772-1)&amp;" dias seguidos sem apontamento",IF($Y772="Folga trabalhada","ATENÇÃO · apontou em dia de folga da escala 5x2",IF($Y772="Folga",IF(AND($D772="5x2",OR(WEEKDAY($F772,2)=6,WEEKDAY($F772,2)=7)),"Folga de fim de semana da escala 5x2",IF(AND(OR($D772="6x1",$D772="FF 6x1"),WEEKDAY($F772,2)=6,FALSE()),"Folga de fim de semana · apontou no domingo anterior",IF(AND(OR($D772="6x1",$D772="FF 6x1"),WEEKDAY($F772,2)=7,AND($A772=$A771,$L771&gt;0)),"Folga de fim de semana · apontou no sábado",IF(AND(OR($D772="6x1",$D772="FF 6x1"),OR(WEEKDAY($F772,2)=6,WEEKDAY($F772,2)=7)),"Folga de fim de semana · sem apontamento no sábado nem no domingo","Folga prevista pelo ciclo")))),IF($Y772="Indeterminado (início da série)","Sem histórico anterior — informe o dia do ciclo no Cadastro",IF($Y772="Falta de registro",IF(OR(OR($D772="6x1",$D772="FF 6x1"),$D772="5x2"),"FALTA DE REGISTRO · dia útil da escala "&amp;$E772,"FALTA DE REGISTRO · dia "&amp;$W772&amp;" de "&amp;IFERROR(INDEX(Parâmetros!$B$39:$B$48,MATCH($E772,Parâmetros!$A$39:$A$48,0)),99)&amp;" do ciclo"),IF(OR($D772="6x1",$D772="FF 6x1"),IF(OR(AND(WEEKDAY($F772,2)=6,AND($A772=$A773,$L773&gt;0)),AND(WEEKDAY($F772,2)=7,AND($A772=$A771,$L771&gt;0))),"ATENÇÃO · apontou sábado e domingo no mesmo fim de semana",IF(OR(WEEKDAY($F772,2)=6,WEEKDAY($F772,2)=7),"Jornada de fim de semana do 6x1",IF(OR($H772&gt;=Parâmetros!$E$20,$H772&lt;Parâmetros!$E$19),"ATENÇÃO · 6x1 apontou fora do horário diurno","Jornada fixa do 6x1"))),IF($D772="5x2","Jornada fixa do 5x2",IF($D772="Folguista",IF($J772=$K772,"Evidência confirma sequência","DIVERGE · sequência "&amp;$J772&amp;" × evidência "&amp;$K772),IF($K772=$E772,"Evidência confirma cadastro","DIVERGE · cadastro "&amp;$E772&amp;" × evidência "&amp;$K772)))))))))))</f>
        <v>Férias no cadastro</v>
      </c>
      <c r="W772" s="34">
        <f>IF(OR(OR($D772="6x1",$D772="FF 6x1"),$D772="5x2"),"",IF($AB772&lt;&gt;$AB771,IF(IFERROR(INDEX(Cadastro!$F$5:$F$243,$AB772),"")="",IF($L772&gt;0,1,0),IF(IFERROR(INDEX(Cadastro!$F$5:$F$243,$AB772),"")&lt;=IFERROR(INDEX(Parâmetros!$B$39:$B$48,MATCH($E772,Parâmetros!$A$39:$A$48,0)),99),IFERROR(INDEX(Cadastro!$F$5:$F$243,$AB772),""),0)),IF($L772&gt;0,IF(N($X771)&gt;0,1,N($W771)+1),IF(AND($L772=0,OR(N($W771)&gt;=IFERROR(INDEX(Parâmetros!$B$39:$B$48,MATCH($E772,Parâmetros!$A$39:$A$48,0)),99),AND(N($X771)&gt;0,N($X771)&lt;IFERROR(INDEX(Parâmetros!$C$39:$C$48,MATCH($E772,Parâmetros!$A$39:$A$48,0)),0)))),0,N($W771)+1))))</f>
        <v>0</v>
      </c>
      <c r="X772" s="34">
        <f>IF(OR(OR($D772="6x1",$D772="FF 6x1"),$D772="5x2"),"",IF($AB772&lt;&gt;$AB771,IF(IFERROR(INDEX(Cadastro!$F$5:$F$243,$AB772),"")="",0,IF(IFERROR(INDEX(Cadastro!$F$5:$F$243,$AB772),"")&gt;IFERROR(INDEX(Parâmetros!$B$39:$B$48,MATCH($E772,Parâmetros!$A$39:$A$48,0)),99),IFERROR(INDEX(Cadastro!$F$5:$F$243,$AB772),"")-IFERROR(INDEX(Parâmetros!$B$39:$B$48,MATCH($E772,Parâmetros!$A$39:$A$48,0)),99),0)),IF(AND($L772=0,OR(N($W771)&gt;=IFERROR(INDEX(Parâmetros!$B$39:$B$48,MATCH($E772,Parâmetros!$A$39:$A$48,0)),99),AND(N($X771)&gt;0,N($X771)&lt;IFERROR(INDEX(Parâmetros!$C$39:$C$48,MATCH($E772,Parâmetros!$A$39:$A$48,0)),0)))),N($X771)+1,0)))</f>
        <v>0</v>
      </c>
      <c r="Y772" t="str">
        <f>IF($AC772&lt;&gt;"",IF($L772&gt;0,$AC772&amp;" · com apontamento",$AC772),IF($E772="Férias",IF($L772&gt;0,"Férias · com apontamento","Férias (cadastro)"),IF(($Z772+$AA772-1)&gt;Parâmetros!$E$16,"Férias / afastamento",IF(AND($D772="5x2",OR(WEEKDAY($F772,2)=6,WEEKDAY($F772,2)=7)),IF($L772&gt;0,"Folga trabalhada","Folga"),IF($L772&gt;0,"Trabalhado",IF(OR(OR($D772="6x1",$D772="FF 6x1"),$D772="5x2"),IF(AND(OR($D772="6x1",$D772="FF 6x1"),OR(WEEKDAY($F772,2)=6,WEEKDAY($F772,2)=7)),"Folga","Falta de registro"),IF(AND($AB772&lt;&gt;$AB771,IFERROR(INDEX(Cadastro!$F$5:$F$243,$AB772),"")=""),"Indeterminado (início da série)",IF($X772&gt;0,"Folga","Falta de registro"))))))))</f>
        <v>Férias (cadastro)</v>
      </c>
      <c r="Z772" s="34">
        <f>IF(OR($L772&gt;0,$F772&gt;Parâmetros!$E$14),0,IF($A772&lt;&gt;$A771,1,N($Z771)+1))</f>
        <v>2</v>
      </c>
      <c r="AA772" s="34">
        <f>IF(OR($L772&gt;0,$F772&gt;Parâmetros!$E$14),0,IF(OR($A772&lt;&gt;$A773,$F773&gt;Parâmetros!$E$14),1,N($AA773)+1))</f>
        <v>5</v>
      </c>
      <c r="AB772" s="31">
        <f>IFERROR(MATCH($A772&amp;"|"&amp;TEXT(_xlfn.MAXIFS(Cadastro!$E$5:$E$243,Cadastro!$A$5:$A$243,$A772,Cadastro!$E$5:$E$243,"&lt;="&amp;$F772),"yyyymmdd"),Cadastro!$I$5:$I$243,0),"")</f>
        <v>112</v>
      </c>
      <c r="AC772" t="str">
        <f>IFERROR(_xlfn.SINGLE(INDEX(Exceções!$D$5:$D$203,MATCH($A772&amp;"|"&amp;$F772,Exceções!$F$5:$F$203,0))),"")</f>
        <v/>
      </c>
      <c r="AD772" t="str">
        <f>IF($AC772="","",IFERROR(_xlfn.SINGLE(INDEX(Exceções!$E$5:$E$203,MATCH($A772&amp;"|"&amp;$F772,Exceções!$F$5:$F$203,0))),""))</f>
        <v/>
      </c>
    </row>
    <row r="773" spans="1:30" ht="15" hidden="1" customHeight="1" x14ac:dyDescent="0.25">
      <c r="A773" s="31">
        <v>55618</v>
      </c>
      <c r="B773" s="17" t="s">
        <v>54</v>
      </c>
      <c r="C773" s="17" t="str">
        <f>IFERROR(INDEX(Cadastro!$C$5:$C$243,$AB773),"NÃO INFORMADO")</f>
        <v>MEC</v>
      </c>
      <c r="D773" s="17" t="str">
        <f>IFERROR(INDEX(Cadastro!$D$5:$D$243,$AB773),"")</f>
        <v>Férias</v>
      </c>
      <c r="E773" s="17" t="str">
        <f>IFERROR(INDEX(Cadastro!$G$5:$G$243,$AB773),"")</f>
        <v>Férias</v>
      </c>
      <c r="F773" s="29">
        <v>46315</v>
      </c>
      <c r="G773" s="32" t="str">
        <f t="shared" si="72"/>
        <v>ter</v>
      </c>
      <c r="H773" s="31" t="str">
        <f>IF($L773=0,"",_xlfn.MINIFS(Dados!$Q:$Q,Dados!$A:$A,$A773,Dados!$S:$S,$F773))</f>
        <v/>
      </c>
      <c r="I773" s="31" t="str">
        <f>IF($H773="","",_xlfn.MAXIFS(Dados!$R:$R,Dados!$A:$A,$A773,Dados!$S:$S,$F773))</f>
        <v/>
      </c>
      <c r="J773" s="32" t="str">
        <f>IF($D773&lt;&gt;"Folguista","",IFERROR(INDEX(Parâmetros!$D$52:$G$52,1,MIN(4,MAX(1,$W773))),""))</f>
        <v/>
      </c>
      <c r="K773" s="32" t="str">
        <f>IF(OR($AC773&lt;&gt;"",$Y773="Folga",$Y773="Folga trabalhada",$Y773="Férias (cadastro)",$Y773="Férias / afastamento",$Y773="Indeterminado (início da série)"),"",IF(OR($D773="6x1",$D773="FF 6x1"),IF(OR(WEEKDAY($F773,2)=6,WEEKDAY($F773,2)=7),"6x1 sáb/dom","6x1"),IF($D773="5x2","5x2",IF($H773="",IF($D773="Folguista",$J773,$E773),IF(OR($H773&gt;=Parâmetros!$E$18,$H773&lt;Parâmetros!$E$19),"C",IF($H773&lt;Parâmetros!$E$20,"A","B"))))))</f>
        <v/>
      </c>
      <c r="L773" s="30">
        <f>SUMIFS(Dados!$E:$E,Dados!$A:$A,$A773,Dados!$S:$S,$F773)</f>
        <v>0</v>
      </c>
      <c r="M773" s="30" t="str">
        <f>IFERROR(INDEX(Parâmetros!$E$6:$E$11,MATCH($K773,Parâmetros!$A$6:$A$11,0)),"")</f>
        <v/>
      </c>
      <c r="N773" s="33" t="str">
        <f t="shared" si="73"/>
        <v/>
      </c>
      <c r="O773" s="33">
        <f>Parâmetros!$E$13</f>
        <v>0.8</v>
      </c>
      <c r="P773" s="32" t="str">
        <f>IF(OR($M773="",$F773&gt;Parâmetros!$E$14),"Não","Sim")</f>
        <v>Não</v>
      </c>
      <c r="Q773" s="32" t="str">
        <f t="shared" si="74"/>
        <v/>
      </c>
      <c r="R773" s="32" t="str">
        <f t="shared" si="75"/>
        <v/>
      </c>
      <c r="S773" s="30" t="str">
        <f t="shared" si="76"/>
        <v/>
      </c>
      <c r="T773" s="32" t="str">
        <f>IF($Q773&lt;&gt;"Sim","",IF($N773&gt;Parâmetros!$E$15,"Sim","Não"))</f>
        <v/>
      </c>
      <c r="U773" s="17" t="str">
        <f t="shared" si="77"/>
        <v>Férias / afastamento</v>
      </c>
      <c r="V773" s="17" t="str">
        <f>IF($AC773&lt;&gt;"",IF($L773&gt;0,"ATENÇÃO · apontou em dia de "&amp;LOWER($AC773)&amp;" cadastrado","Exceção cadastrada · "&amp;$AC773)&amp;IF($AD773="",""," · "&amp;$AD773),IF($E773="Férias",IF($L773&gt;0,"ATENÇÃO · apontou estando de férias no cadastro","Férias no cadastro"),IF($Y773="Férias / afastamento","Afastamento · "&amp;($Z773+$AA773-1)&amp;" dias seguidos sem apontamento",IF($Y773="Folga trabalhada","ATENÇÃO · apontou em dia de folga da escala 5x2",IF($Y773="Folga",IF(AND($D773="5x2",OR(WEEKDAY($F773,2)=6,WEEKDAY($F773,2)=7)),"Folga de fim de semana da escala 5x2",IF(AND(OR($D773="6x1",$D773="FF 6x1"),WEEKDAY($F773,2)=6,FALSE()),"Folga de fim de semana · apontou no domingo anterior",IF(AND(OR($D773="6x1",$D773="FF 6x1"),WEEKDAY($F773,2)=7,AND($A773=$A772,$L772&gt;0)),"Folga de fim de semana · apontou no sábado",IF(AND(OR($D773="6x1",$D773="FF 6x1"),OR(WEEKDAY($F773,2)=6,WEEKDAY($F773,2)=7)),"Folga de fim de semana · sem apontamento no sábado nem no domingo","Folga prevista pelo ciclo")))),IF($Y773="Indeterminado (início da série)","Sem histórico anterior — informe o dia do ciclo no Cadastro",IF($Y773="Falta de registro",IF(OR(OR($D773="6x1",$D773="FF 6x1"),$D773="5x2"),"FALTA DE REGISTRO · dia útil da escala "&amp;$E773,"FALTA DE REGISTRO · dia "&amp;$W773&amp;" de "&amp;IFERROR(INDEX(Parâmetros!$B$39:$B$48,MATCH($E773,Parâmetros!$A$39:$A$48,0)),99)&amp;" do ciclo"),IF(OR($D773="6x1",$D773="FF 6x1"),IF(OR(AND(WEEKDAY($F773,2)=6,AND($A773=$A774,$L774&gt;0)),AND(WEEKDAY($F773,2)=7,AND($A773=$A772,$L772&gt;0))),"ATENÇÃO · apontou sábado e domingo no mesmo fim de semana",IF(OR(WEEKDAY($F773,2)=6,WEEKDAY($F773,2)=7),"Jornada de fim de semana do 6x1",IF(OR($H773&gt;=Parâmetros!$E$20,$H773&lt;Parâmetros!$E$19),"ATENÇÃO · 6x1 apontou fora do horário diurno","Jornada fixa do 6x1"))),IF($D773="5x2","Jornada fixa do 5x2",IF($D773="Folguista",IF($J773=$K773,"Evidência confirma sequência","DIVERGE · sequência "&amp;$J773&amp;" × evidência "&amp;$K773),IF($K773=$E773,"Evidência confirma cadastro","DIVERGE · cadastro "&amp;$E773&amp;" × evidência "&amp;$K773)))))))))))</f>
        <v>Férias no cadastro</v>
      </c>
      <c r="W773" s="34">
        <f>IF(OR(OR($D773="6x1",$D773="FF 6x1"),$D773="5x2"),"",IF($AB773&lt;&gt;$AB772,IF(IFERROR(INDEX(Cadastro!$F$5:$F$243,$AB773),"")="",IF($L773&gt;0,1,0),IF(IFERROR(INDEX(Cadastro!$F$5:$F$243,$AB773),"")&lt;=IFERROR(INDEX(Parâmetros!$B$39:$B$48,MATCH($E773,Parâmetros!$A$39:$A$48,0)),99),IFERROR(INDEX(Cadastro!$F$5:$F$243,$AB773),""),0)),IF($L773&gt;0,IF(N($X772)&gt;0,1,N($W772)+1),IF(AND($L773=0,OR(N($W772)&gt;=IFERROR(INDEX(Parâmetros!$B$39:$B$48,MATCH($E773,Parâmetros!$A$39:$A$48,0)),99),AND(N($X772)&gt;0,N($X772)&lt;IFERROR(INDEX(Parâmetros!$C$39:$C$48,MATCH($E773,Parâmetros!$A$39:$A$48,0)),0)))),0,N($W772)+1))))</f>
        <v>1</v>
      </c>
      <c r="X773" s="34">
        <f>IF(OR(OR($D773="6x1",$D773="FF 6x1"),$D773="5x2"),"",IF($AB773&lt;&gt;$AB772,IF(IFERROR(INDEX(Cadastro!$F$5:$F$243,$AB773),"")="",0,IF(IFERROR(INDEX(Cadastro!$F$5:$F$243,$AB773),"")&gt;IFERROR(INDEX(Parâmetros!$B$39:$B$48,MATCH($E773,Parâmetros!$A$39:$A$48,0)),99),IFERROR(INDEX(Cadastro!$F$5:$F$243,$AB773),"")-IFERROR(INDEX(Parâmetros!$B$39:$B$48,MATCH($E773,Parâmetros!$A$39:$A$48,0)),99),0)),IF(AND($L773=0,OR(N($W772)&gt;=IFERROR(INDEX(Parâmetros!$B$39:$B$48,MATCH($E773,Parâmetros!$A$39:$A$48,0)),99),AND(N($X772)&gt;0,N($X772)&lt;IFERROR(INDEX(Parâmetros!$C$39:$C$48,MATCH($E773,Parâmetros!$A$39:$A$48,0)),0)))),N($X772)+1,0)))</f>
        <v>0</v>
      </c>
      <c r="Y773" t="str">
        <f>IF($AC773&lt;&gt;"",IF($L773&gt;0,$AC773&amp;" · com apontamento",$AC773),IF($E773="Férias",IF($L773&gt;0,"Férias · com apontamento","Férias (cadastro)"),IF(($Z773+$AA773-1)&gt;Parâmetros!$E$16,"Férias / afastamento",IF(AND($D773="5x2",OR(WEEKDAY($F773,2)=6,WEEKDAY($F773,2)=7)),IF($L773&gt;0,"Folga trabalhada","Folga"),IF($L773&gt;0,"Trabalhado",IF(OR(OR($D773="6x1",$D773="FF 6x1"),$D773="5x2"),IF(AND(OR($D773="6x1",$D773="FF 6x1"),OR(WEEKDAY($F773,2)=6,WEEKDAY($F773,2)=7)),"Folga","Falta de registro"),IF(AND($AB773&lt;&gt;$AB772,IFERROR(INDEX(Cadastro!$F$5:$F$243,$AB773),"")=""),"Indeterminado (início da série)",IF($X773&gt;0,"Folga","Falta de registro"))))))))</f>
        <v>Férias (cadastro)</v>
      </c>
      <c r="Z773" s="34">
        <f>IF(OR($L773&gt;0,$F773&gt;Parâmetros!$E$14),0,IF($A773&lt;&gt;$A772,1,N($Z772)+1))</f>
        <v>3</v>
      </c>
      <c r="AA773" s="34">
        <f>IF(OR($L773&gt;0,$F773&gt;Parâmetros!$E$14),0,IF(OR($A773&lt;&gt;$A774,$F774&gt;Parâmetros!$E$14),1,N($AA774)+1))</f>
        <v>4</v>
      </c>
      <c r="AB773" s="31">
        <f>IFERROR(MATCH($A773&amp;"|"&amp;TEXT(_xlfn.MAXIFS(Cadastro!$E$5:$E$243,Cadastro!$A$5:$A$243,$A773,Cadastro!$E$5:$E$243,"&lt;="&amp;$F773),"yyyymmdd"),Cadastro!$I$5:$I$243,0),"")</f>
        <v>112</v>
      </c>
      <c r="AC773" t="str">
        <f>IFERROR(_xlfn.SINGLE(INDEX(Exceções!$D$5:$D$203,MATCH($A773&amp;"|"&amp;$F773,Exceções!$F$5:$F$203,0))),"")</f>
        <v/>
      </c>
      <c r="AD773" t="str">
        <f>IF($AC773="","",IFERROR(_xlfn.SINGLE(INDEX(Exceções!$E$5:$E$203,MATCH($A773&amp;"|"&amp;$F773,Exceções!$F$5:$F$203,0))),""))</f>
        <v/>
      </c>
    </row>
    <row r="774" spans="1:30" ht="15" hidden="1" customHeight="1" x14ac:dyDescent="0.25">
      <c r="A774" s="31">
        <v>55618</v>
      </c>
      <c r="B774" s="17" t="s">
        <v>54</v>
      </c>
      <c r="C774" s="17" t="str">
        <f>IFERROR(INDEX(Cadastro!$C$5:$C$243,$AB774),"NÃO INFORMADO")</f>
        <v>MEC</v>
      </c>
      <c r="D774" s="17" t="str">
        <f>IFERROR(INDEX(Cadastro!$D$5:$D$243,$AB774),"")</f>
        <v>Férias</v>
      </c>
      <c r="E774" s="17" t="str">
        <f>IFERROR(INDEX(Cadastro!$G$5:$G$243,$AB774),"")</f>
        <v>Férias</v>
      </c>
      <c r="F774" s="29">
        <v>46316</v>
      </c>
      <c r="G774" s="32" t="str">
        <f t="shared" si="72"/>
        <v>qua</v>
      </c>
      <c r="H774" s="31" t="str">
        <f>IF($L774=0,"",_xlfn.MINIFS(Dados!$Q:$Q,Dados!$A:$A,$A774,Dados!$S:$S,$F774))</f>
        <v/>
      </c>
      <c r="I774" s="31" t="str">
        <f>IF($H774="","",_xlfn.MAXIFS(Dados!$R:$R,Dados!$A:$A,$A774,Dados!$S:$S,$F774))</f>
        <v/>
      </c>
      <c r="J774" s="32" t="str">
        <f>IF($D774&lt;&gt;"Folguista","",IFERROR(INDEX(Parâmetros!$D$52:$G$52,1,MIN(4,MAX(1,$W774))),""))</f>
        <v/>
      </c>
      <c r="K774" s="32" t="str">
        <f>IF(OR($AC774&lt;&gt;"",$Y774="Folga",$Y774="Folga trabalhada",$Y774="Férias (cadastro)",$Y774="Férias / afastamento",$Y774="Indeterminado (início da série)"),"",IF(OR($D774="6x1",$D774="FF 6x1"),IF(OR(WEEKDAY($F774,2)=6,WEEKDAY($F774,2)=7),"6x1 sáb/dom","6x1"),IF($D774="5x2","5x2",IF($H774="",IF($D774="Folguista",$J774,$E774),IF(OR($H774&gt;=Parâmetros!$E$18,$H774&lt;Parâmetros!$E$19),"C",IF($H774&lt;Parâmetros!$E$20,"A","B"))))))</f>
        <v/>
      </c>
      <c r="L774" s="30">
        <f>SUMIFS(Dados!$E:$E,Dados!$A:$A,$A774,Dados!$S:$S,$F774)</f>
        <v>0</v>
      </c>
      <c r="M774" s="30" t="str">
        <f>IFERROR(INDEX(Parâmetros!$E$6:$E$11,MATCH($K774,Parâmetros!$A$6:$A$11,0)),"")</f>
        <v/>
      </c>
      <c r="N774" s="33" t="str">
        <f t="shared" si="73"/>
        <v/>
      </c>
      <c r="O774" s="33">
        <f>Parâmetros!$E$13</f>
        <v>0.8</v>
      </c>
      <c r="P774" s="32" t="str">
        <f>IF(OR($M774="",$F774&gt;Parâmetros!$E$14),"Não","Sim")</f>
        <v>Não</v>
      </c>
      <c r="Q774" s="32" t="str">
        <f t="shared" si="74"/>
        <v/>
      </c>
      <c r="R774" s="32" t="str">
        <f t="shared" si="75"/>
        <v/>
      </c>
      <c r="S774" s="30" t="str">
        <f t="shared" si="76"/>
        <v/>
      </c>
      <c r="T774" s="32" t="str">
        <f>IF($Q774&lt;&gt;"Sim","",IF($N774&gt;Parâmetros!$E$15,"Sim","Não"))</f>
        <v/>
      </c>
      <c r="U774" s="17" t="str">
        <f t="shared" si="77"/>
        <v>Férias / afastamento</v>
      </c>
      <c r="V774" s="17" t="str">
        <f>IF($AC774&lt;&gt;"",IF($L774&gt;0,"ATENÇÃO · apontou em dia de "&amp;LOWER($AC774)&amp;" cadastrado","Exceção cadastrada · "&amp;$AC774)&amp;IF($AD774="",""," · "&amp;$AD774),IF($E774="Férias",IF($L774&gt;0,"ATENÇÃO · apontou estando de férias no cadastro","Férias no cadastro"),IF($Y774="Férias / afastamento","Afastamento · "&amp;($Z774+$AA774-1)&amp;" dias seguidos sem apontamento",IF($Y774="Folga trabalhada","ATENÇÃO · apontou em dia de folga da escala 5x2",IF($Y774="Folga",IF(AND($D774="5x2",OR(WEEKDAY($F774,2)=6,WEEKDAY($F774,2)=7)),"Folga de fim de semana da escala 5x2",IF(AND(OR($D774="6x1",$D774="FF 6x1"),WEEKDAY($F774,2)=6,FALSE()),"Folga de fim de semana · apontou no domingo anterior",IF(AND(OR($D774="6x1",$D774="FF 6x1"),WEEKDAY($F774,2)=7,AND($A774=$A773,$L773&gt;0)),"Folga de fim de semana · apontou no sábado",IF(AND(OR($D774="6x1",$D774="FF 6x1"),OR(WEEKDAY($F774,2)=6,WEEKDAY($F774,2)=7)),"Folga de fim de semana · sem apontamento no sábado nem no domingo","Folga prevista pelo ciclo")))),IF($Y774="Indeterminado (início da série)","Sem histórico anterior — informe o dia do ciclo no Cadastro",IF($Y774="Falta de registro",IF(OR(OR($D774="6x1",$D774="FF 6x1"),$D774="5x2"),"FALTA DE REGISTRO · dia útil da escala "&amp;$E774,"FALTA DE REGISTRO · dia "&amp;$W774&amp;" de "&amp;IFERROR(INDEX(Parâmetros!$B$39:$B$48,MATCH($E774,Parâmetros!$A$39:$A$48,0)),99)&amp;" do ciclo"),IF(OR($D774="6x1",$D774="FF 6x1"),IF(OR(AND(WEEKDAY($F774,2)=6,AND($A774=$A775,$L775&gt;0)),AND(WEEKDAY($F774,2)=7,AND($A774=$A773,$L773&gt;0))),"ATENÇÃO · apontou sábado e domingo no mesmo fim de semana",IF(OR(WEEKDAY($F774,2)=6,WEEKDAY($F774,2)=7),"Jornada de fim de semana do 6x1",IF(OR($H774&gt;=Parâmetros!$E$20,$H774&lt;Parâmetros!$E$19),"ATENÇÃO · 6x1 apontou fora do horário diurno","Jornada fixa do 6x1"))),IF($D774="5x2","Jornada fixa do 5x2",IF($D774="Folguista",IF($J774=$K774,"Evidência confirma sequência","DIVERGE · sequência "&amp;$J774&amp;" × evidência "&amp;$K774),IF($K774=$E774,"Evidência confirma cadastro","DIVERGE · cadastro "&amp;$E774&amp;" × evidência "&amp;$K774)))))))))))</f>
        <v>Férias no cadastro</v>
      </c>
      <c r="W774" s="34">
        <f>IF(OR(OR($D774="6x1",$D774="FF 6x1"),$D774="5x2"),"",IF($AB774&lt;&gt;$AB773,IF(IFERROR(INDEX(Cadastro!$F$5:$F$243,$AB774),"")="",IF($L774&gt;0,1,0),IF(IFERROR(INDEX(Cadastro!$F$5:$F$243,$AB774),"")&lt;=IFERROR(INDEX(Parâmetros!$B$39:$B$48,MATCH($E774,Parâmetros!$A$39:$A$48,0)),99),IFERROR(INDEX(Cadastro!$F$5:$F$243,$AB774),""),0)),IF($L774&gt;0,IF(N($X773)&gt;0,1,N($W773)+1),IF(AND($L774=0,OR(N($W773)&gt;=IFERROR(INDEX(Parâmetros!$B$39:$B$48,MATCH($E774,Parâmetros!$A$39:$A$48,0)),99),AND(N($X773)&gt;0,N($X773)&lt;IFERROR(INDEX(Parâmetros!$C$39:$C$48,MATCH($E774,Parâmetros!$A$39:$A$48,0)),0)))),0,N($W773)+1))))</f>
        <v>2</v>
      </c>
      <c r="X774" s="34">
        <f>IF(OR(OR($D774="6x1",$D774="FF 6x1"),$D774="5x2"),"",IF($AB774&lt;&gt;$AB773,IF(IFERROR(INDEX(Cadastro!$F$5:$F$243,$AB774),"")="",0,IF(IFERROR(INDEX(Cadastro!$F$5:$F$243,$AB774),"")&gt;IFERROR(INDEX(Parâmetros!$B$39:$B$48,MATCH($E774,Parâmetros!$A$39:$A$48,0)),99),IFERROR(INDEX(Cadastro!$F$5:$F$243,$AB774),"")-IFERROR(INDEX(Parâmetros!$B$39:$B$48,MATCH($E774,Parâmetros!$A$39:$A$48,0)),99),0)),IF(AND($L774=0,OR(N($W773)&gt;=IFERROR(INDEX(Parâmetros!$B$39:$B$48,MATCH($E774,Parâmetros!$A$39:$A$48,0)),99),AND(N($X773)&gt;0,N($X773)&lt;IFERROR(INDEX(Parâmetros!$C$39:$C$48,MATCH($E774,Parâmetros!$A$39:$A$48,0)),0)))),N($X773)+1,0)))</f>
        <v>0</v>
      </c>
      <c r="Y774" t="str">
        <f>IF($AC774&lt;&gt;"",IF($L774&gt;0,$AC774&amp;" · com apontamento",$AC774),IF($E774="Férias",IF($L774&gt;0,"Férias · com apontamento","Férias (cadastro)"),IF(($Z774+$AA774-1)&gt;Parâmetros!$E$16,"Férias / afastamento",IF(AND($D774="5x2",OR(WEEKDAY($F774,2)=6,WEEKDAY($F774,2)=7)),IF($L774&gt;0,"Folga trabalhada","Folga"),IF($L774&gt;0,"Trabalhado",IF(OR(OR($D774="6x1",$D774="FF 6x1"),$D774="5x2"),IF(AND(OR($D774="6x1",$D774="FF 6x1"),OR(WEEKDAY($F774,2)=6,WEEKDAY($F774,2)=7)),"Folga","Falta de registro"),IF(AND($AB774&lt;&gt;$AB773,IFERROR(INDEX(Cadastro!$F$5:$F$243,$AB774),"")=""),"Indeterminado (início da série)",IF($X774&gt;0,"Folga","Falta de registro"))))))))</f>
        <v>Férias (cadastro)</v>
      </c>
      <c r="Z774" s="34">
        <f>IF(OR($L774&gt;0,$F774&gt;Parâmetros!$E$14),0,IF($A774&lt;&gt;$A773,1,N($Z773)+1))</f>
        <v>4</v>
      </c>
      <c r="AA774" s="34">
        <f>IF(OR($L774&gt;0,$F774&gt;Parâmetros!$E$14),0,IF(OR($A774&lt;&gt;$A775,$F775&gt;Parâmetros!$E$14),1,N($AA775)+1))</f>
        <v>3</v>
      </c>
      <c r="AB774" s="31">
        <f>IFERROR(MATCH($A774&amp;"|"&amp;TEXT(_xlfn.MAXIFS(Cadastro!$E$5:$E$243,Cadastro!$A$5:$A$243,$A774,Cadastro!$E$5:$E$243,"&lt;="&amp;$F774),"yyyymmdd"),Cadastro!$I$5:$I$243,0),"")</f>
        <v>112</v>
      </c>
      <c r="AC774" t="str">
        <f>IFERROR(_xlfn.SINGLE(INDEX(Exceções!$D$5:$D$203,MATCH($A774&amp;"|"&amp;$F774,Exceções!$F$5:$F$203,0))),"")</f>
        <v/>
      </c>
      <c r="AD774" t="str">
        <f>IF($AC774="","",IFERROR(_xlfn.SINGLE(INDEX(Exceções!$E$5:$E$203,MATCH($A774&amp;"|"&amp;$F774,Exceções!$F$5:$F$203,0))),""))</f>
        <v/>
      </c>
    </row>
    <row r="775" spans="1:30" ht="15" hidden="1" customHeight="1" x14ac:dyDescent="0.25">
      <c r="A775" s="31">
        <v>55618</v>
      </c>
      <c r="B775" s="17" t="s">
        <v>54</v>
      </c>
      <c r="C775" s="17" t="str">
        <f>IFERROR(INDEX(Cadastro!$C$5:$C$243,$AB775),"NÃO INFORMADO")</f>
        <v>MEC</v>
      </c>
      <c r="D775" s="17" t="str">
        <f>IFERROR(INDEX(Cadastro!$D$5:$D$243,$AB775),"")</f>
        <v>Férias</v>
      </c>
      <c r="E775" s="17" t="str">
        <f>IFERROR(INDEX(Cadastro!$G$5:$G$243,$AB775),"")</f>
        <v>Férias</v>
      </c>
      <c r="F775" s="29">
        <v>46317</v>
      </c>
      <c r="G775" s="32" t="str">
        <f t="shared" si="72"/>
        <v>qui</v>
      </c>
      <c r="H775" s="31" t="str">
        <f>IF($L775=0,"",_xlfn.MINIFS(Dados!$Q:$Q,Dados!$A:$A,$A775,Dados!$S:$S,$F775))</f>
        <v/>
      </c>
      <c r="I775" s="31" t="str">
        <f>IF($H775="","",_xlfn.MAXIFS(Dados!$R:$R,Dados!$A:$A,$A775,Dados!$S:$S,$F775))</f>
        <v/>
      </c>
      <c r="J775" s="32" t="str">
        <f>IF($D775&lt;&gt;"Folguista","",IFERROR(INDEX(Parâmetros!$D$52:$G$52,1,MIN(4,MAX(1,$W775))),""))</f>
        <v/>
      </c>
      <c r="K775" s="32" t="str">
        <f>IF(OR($AC775&lt;&gt;"",$Y775="Folga",$Y775="Folga trabalhada",$Y775="Férias (cadastro)",$Y775="Férias / afastamento",$Y775="Indeterminado (início da série)"),"",IF(OR($D775="6x1",$D775="FF 6x1"),IF(OR(WEEKDAY($F775,2)=6,WEEKDAY($F775,2)=7),"6x1 sáb/dom","6x1"),IF($D775="5x2","5x2",IF($H775="",IF($D775="Folguista",$J775,$E775),IF(OR($H775&gt;=Parâmetros!$E$18,$H775&lt;Parâmetros!$E$19),"C",IF($H775&lt;Parâmetros!$E$20,"A","B"))))))</f>
        <v/>
      </c>
      <c r="L775" s="30">
        <f>SUMIFS(Dados!$E:$E,Dados!$A:$A,$A775,Dados!$S:$S,$F775)</f>
        <v>0</v>
      </c>
      <c r="M775" s="30" t="str">
        <f>IFERROR(INDEX(Parâmetros!$E$6:$E$11,MATCH($K775,Parâmetros!$A$6:$A$11,0)),"")</f>
        <v/>
      </c>
      <c r="N775" s="33" t="str">
        <f t="shared" si="73"/>
        <v/>
      </c>
      <c r="O775" s="33">
        <f>Parâmetros!$E$13</f>
        <v>0.8</v>
      </c>
      <c r="P775" s="32" t="str">
        <f>IF(OR($M775="",$F775&gt;Parâmetros!$E$14),"Não","Sim")</f>
        <v>Não</v>
      </c>
      <c r="Q775" s="32" t="str">
        <f t="shared" si="74"/>
        <v/>
      </c>
      <c r="R775" s="32" t="str">
        <f t="shared" si="75"/>
        <v/>
      </c>
      <c r="S775" s="30" t="str">
        <f t="shared" si="76"/>
        <v/>
      </c>
      <c r="T775" s="32" t="str">
        <f>IF($Q775&lt;&gt;"Sim","",IF($N775&gt;Parâmetros!$E$15,"Sim","Não"))</f>
        <v/>
      </c>
      <c r="U775" s="17" t="str">
        <f t="shared" si="77"/>
        <v>Férias / afastamento</v>
      </c>
      <c r="V775" s="17" t="str">
        <f>IF($AC775&lt;&gt;"",IF($L775&gt;0,"ATENÇÃO · apontou em dia de "&amp;LOWER($AC775)&amp;" cadastrado","Exceção cadastrada · "&amp;$AC775)&amp;IF($AD775="",""," · "&amp;$AD775),IF($E775="Férias",IF($L775&gt;0,"ATENÇÃO · apontou estando de férias no cadastro","Férias no cadastro"),IF($Y775="Férias / afastamento","Afastamento · "&amp;($Z775+$AA775-1)&amp;" dias seguidos sem apontamento",IF($Y775="Folga trabalhada","ATENÇÃO · apontou em dia de folga da escala 5x2",IF($Y775="Folga",IF(AND($D775="5x2",OR(WEEKDAY($F775,2)=6,WEEKDAY($F775,2)=7)),"Folga de fim de semana da escala 5x2",IF(AND(OR($D775="6x1",$D775="FF 6x1"),WEEKDAY($F775,2)=6,FALSE()),"Folga de fim de semana · apontou no domingo anterior",IF(AND(OR($D775="6x1",$D775="FF 6x1"),WEEKDAY($F775,2)=7,AND($A775=$A774,$L774&gt;0)),"Folga de fim de semana · apontou no sábado",IF(AND(OR($D775="6x1",$D775="FF 6x1"),OR(WEEKDAY($F775,2)=6,WEEKDAY($F775,2)=7)),"Folga de fim de semana · sem apontamento no sábado nem no domingo","Folga prevista pelo ciclo")))),IF($Y775="Indeterminado (início da série)","Sem histórico anterior — informe o dia do ciclo no Cadastro",IF($Y775="Falta de registro",IF(OR(OR($D775="6x1",$D775="FF 6x1"),$D775="5x2"),"FALTA DE REGISTRO · dia útil da escala "&amp;$E775,"FALTA DE REGISTRO · dia "&amp;$W775&amp;" de "&amp;IFERROR(INDEX(Parâmetros!$B$39:$B$48,MATCH($E775,Parâmetros!$A$39:$A$48,0)),99)&amp;" do ciclo"),IF(OR($D775="6x1",$D775="FF 6x1"),IF(OR(AND(WEEKDAY($F775,2)=6,AND($A775=$A776,$L776&gt;0)),AND(WEEKDAY($F775,2)=7,AND($A775=$A774,$L774&gt;0))),"ATENÇÃO · apontou sábado e domingo no mesmo fim de semana",IF(OR(WEEKDAY($F775,2)=6,WEEKDAY($F775,2)=7),"Jornada de fim de semana do 6x1",IF(OR($H775&gt;=Parâmetros!$E$20,$H775&lt;Parâmetros!$E$19),"ATENÇÃO · 6x1 apontou fora do horário diurno","Jornada fixa do 6x1"))),IF($D775="5x2","Jornada fixa do 5x2",IF($D775="Folguista",IF($J775=$K775,"Evidência confirma sequência","DIVERGE · sequência "&amp;$J775&amp;" × evidência "&amp;$K775),IF($K775=$E775,"Evidência confirma cadastro","DIVERGE · cadastro "&amp;$E775&amp;" × evidência "&amp;$K775)))))))))))</f>
        <v>Férias no cadastro</v>
      </c>
      <c r="W775" s="34">
        <f>IF(OR(OR($D775="6x1",$D775="FF 6x1"),$D775="5x2"),"",IF($AB775&lt;&gt;$AB774,IF(IFERROR(INDEX(Cadastro!$F$5:$F$243,$AB775),"")="",IF($L775&gt;0,1,0),IF(IFERROR(INDEX(Cadastro!$F$5:$F$243,$AB775),"")&lt;=IFERROR(INDEX(Parâmetros!$B$39:$B$48,MATCH($E775,Parâmetros!$A$39:$A$48,0)),99),IFERROR(INDEX(Cadastro!$F$5:$F$243,$AB775),""),0)),IF($L775&gt;0,IF(N($X774)&gt;0,1,N($W774)+1),IF(AND($L775=0,OR(N($W774)&gt;=IFERROR(INDEX(Parâmetros!$B$39:$B$48,MATCH($E775,Parâmetros!$A$39:$A$48,0)),99),AND(N($X774)&gt;0,N($X774)&lt;IFERROR(INDEX(Parâmetros!$C$39:$C$48,MATCH($E775,Parâmetros!$A$39:$A$48,0)),0)))),0,N($W774)+1))))</f>
        <v>3</v>
      </c>
      <c r="X775" s="34">
        <f>IF(OR(OR($D775="6x1",$D775="FF 6x1"),$D775="5x2"),"",IF($AB775&lt;&gt;$AB774,IF(IFERROR(INDEX(Cadastro!$F$5:$F$243,$AB775),"")="",0,IF(IFERROR(INDEX(Cadastro!$F$5:$F$243,$AB775),"")&gt;IFERROR(INDEX(Parâmetros!$B$39:$B$48,MATCH($E775,Parâmetros!$A$39:$A$48,0)),99),IFERROR(INDEX(Cadastro!$F$5:$F$243,$AB775),"")-IFERROR(INDEX(Parâmetros!$B$39:$B$48,MATCH($E775,Parâmetros!$A$39:$A$48,0)),99),0)),IF(AND($L775=0,OR(N($W774)&gt;=IFERROR(INDEX(Parâmetros!$B$39:$B$48,MATCH($E775,Parâmetros!$A$39:$A$48,0)),99),AND(N($X774)&gt;0,N($X774)&lt;IFERROR(INDEX(Parâmetros!$C$39:$C$48,MATCH($E775,Parâmetros!$A$39:$A$48,0)),0)))),N($X774)+1,0)))</f>
        <v>0</v>
      </c>
      <c r="Y775" t="str">
        <f>IF($AC775&lt;&gt;"",IF($L775&gt;0,$AC775&amp;" · com apontamento",$AC775),IF($E775="Férias",IF($L775&gt;0,"Férias · com apontamento","Férias (cadastro)"),IF(($Z775+$AA775-1)&gt;Parâmetros!$E$16,"Férias / afastamento",IF(AND($D775="5x2",OR(WEEKDAY($F775,2)=6,WEEKDAY($F775,2)=7)),IF($L775&gt;0,"Folga trabalhada","Folga"),IF($L775&gt;0,"Trabalhado",IF(OR(OR($D775="6x1",$D775="FF 6x1"),$D775="5x2"),IF(AND(OR($D775="6x1",$D775="FF 6x1"),OR(WEEKDAY($F775,2)=6,WEEKDAY($F775,2)=7)),"Folga","Falta de registro"),IF(AND($AB775&lt;&gt;$AB774,IFERROR(INDEX(Cadastro!$F$5:$F$243,$AB775),"")=""),"Indeterminado (início da série)",IF($X775&gt;0,"Folga","Falta de registro"))))))))</f>
        <v>Férias (cadastro)</v>
      </c>
      <c r="Z775" s="34">
        <f>IF(OR($L775&gt;0,$F775&gt;Parâmetros!$E$14),0,IF($A775&lt;&gt;$A774,1,N($Z774)+1))</f>
        <v>5</v>
      </c>
      <c r="AA775" s="34">
        <f>IF(OR($L775&gt;0,$F775&gt;Parâmetros!$E$14),0,IF(OR($A775&lt;&gt;$A776,$F776&gt;Parâmetros!$E$14),1,N($AA776)+1))</f>
        <v>2</v>
      </c>
      <c r="AB775" s="31">
        <f>IFERROR(MATCH($A775&amp;"|"&amp;TEXT(_xlfn.MAXIFS(Cadastro!$E$5:$E$243,Cadastro!$A$5:$A$243,$A775,Cadastro!$E$5:$E$243,"&lt;="&amp;$F775),"yyyymmdd"),Cadastro!$I$5:$I$243,0),"")</f>
        <v>112</v>
      </c>
      <c r="AC775" t="str">
        <f>IFERROR(_xlfn.SINGLE(INDEX(Exceções!$D$5:$D$203,MATCH($A775&amp;"|"&amp;$F775,Exceções!$F$5:$F$203,0))),"")</f>
        <v/>
      </c>
      <c r="AD775" t="str">
        <f>IF($AC775="","",IFERROR(_xlfn.SINGLE(INDEX(Exceções!$E$5:$E$203,MATCH($A775&amp;"|"&amp;$F775,Exceções!$F$5:$F$203,0))),""))</f>
        <v/>
      </c>
    </row>
    <row r="776" spans="1:30" ht="15" hidden="1" customHeight="1" x14ac:dyDescent="0.25">
      <c r="A776" s="31">
        <v>55618</v>
      </c>
      <c r="B776" s="17" t="s">
        <v>54</v>
      </c>
      <c r="C776" s="17" t="str">
        <f>IFERROR(INDEX(Cadastro!$C$5:$C$243,$AB776),"NÃO INFORMADO")</f>
        <v>MEC</v>
      </c>
      <c r="D776" s="17" t="str">
        <f>IFERROR(INDEX(Cadastro!$D$5:$D$243,$AB776),"")</f>
        <v>Férias</v>
      </c>
      <c r="E776" s="17" t="str">
        <f>IFERROR(INDEX(Cadastro!$G$5:$G$243,$AB776),"")</f>
        <v>Férias</v>
      </c>
      <c r="F776" s="29">
        <v>46318</v>
      </c>
      <c r="G776" s="32" t="str">
        <f t="shared" si="72"/>
        <v>sex</v>
      </c>
      <c r="H776" s="31" t="str">
        <f>IF($L776=0,"",_xlfn.MINIFS(Dados!$Q:$Q,Dados!$A:$A,$A776,Dados!$S:$S,$F776))</f>
        <v/>
      </c>
      <c r="I776" s="31" t="str">
        <f>IF($H776="","",_xlfn.MAXIFS(Dados!$R:$R,Dados!$A:$A,$A776,Dados!$S:$S,$F776))</f>
        <v/>
      </c>
      <c r="J776" s="32" t="str">
        <f>IF($D776&lt;&gt;"Folguista","",IFERROR(INDEX(Parâmetros!$D$52:$G$52,1,MIN(4,MAX(1,$W776))),""))</f>
        <v/>
      </c>
      <c r="K776" s="32" t="str">
        <f>IF(OR($AC776&lt;&gt;"",$Y776="Folga",$Y776="Folga trabalhada",$Y776="Férias (cadastro)",$Y776="Férias / afastamento",$Y776="Indeterminado (início da série)"),"",IF(OR($D776="6x1",$D776="FF 6x1"),IF(OR(WEEKDAY($F776,2)=6,WEEKDAY($F776,2)=7),"6x1 sáb/dom","6x1"),IF($D776="5x2","5x2",IF($H776="",IF($D776="Folguista",$J776,$E776),IF(OR($H776&gt;=Parâmetros!$E$18,$H776&lt;Parâmetros!$E$19),"C",IF($H776&lt;Parâmetros!$E$20,"A","B"))))))</f>
        <v/>
      </c>
      <c r="L776" s="30">
        <f>SUMIFS(Dados!$E:$E,Dados!$A:$A,$A776,Dados!$S:$S,$F776)</f>
        <v>0</v>
      </c>
      <c r="M776" s="30" t="str">
        <f>IFERROR(INDEX(Parâmetros!$E$6:$E$11,MATCH($K776,Parâmetros!$A$6:$A$11,0)),"")</f>
        <v/>
      </c>
      <c r="N776" s="33" t="str">
        <f t="shared" si="73"/>
        <v/>
      </c>
      <c r="O776" s="33">
        <f>Parâmetros!$E$13</f>
        <v>0.8</v>
      </c>
      <c r="P776" s="32" t="str">
        <f>IF(OR($M776="",$F776&gt;Parâmetros!$E$14),"Não","Sim")</f>
        <v>Não</v>
      </c>
      <c r="Q776" s="32" t="str">
        <f t="shared" si="74"/>
        <v/>
      </c>
      <c r="R776" s="32" t="str">
        <f t="shared" si="75"/>
        <v/>
      </c>
      <c r="S776" s="30" t="str">
        <f t="shared" si="76"/>
        <v/>
      </c>
      <c r="T776" s="32" t="str">
        <f>IF($Q776&lt;&gt;"Sim","",IF($N776&gt;Parâmetros!$E$15,"Sim","Não"))</f>
        <v/>
      </c>
      <c r="U776" s="17" t="str">
        <f t="shared" si="77"/>
        <v>Férias / afastamento</v>
      </c>
      <c r="V776" s="17" t="str">
        <f>IF($AC776&lt;&gt;"",IF($L776&gt;0,"ATENÇÃO · apontou em dia de "&amp;LOWER($AC776)&amp;" cadastrado","Exceção cadastrada · "&amp;$AC776)&amp;IF($AD776="",""," · "&amp;$AD776),IF($E776="Férias",IF($L776&gt;0,"ATENÇÃO · apontou estando de férias no cadastro","Férias no cadastro"),IF($Y776="Férias / afastamento","Afastamento · "&amp;($Z776+$AA776-1)&amp;" dias seguidos sem apontamento",IF($Y776="Folga trabalhada","ATENÇÃO · apontou em dia de folga da escala 5x2",IF($Y776="Folga",IF(AND($D776="5x2",OR(WEEKDAY($F776,2)=6,WEEKDAY($F776,2)=7)),"Folga de fim de semana da escala 5x2",IF(AND(OR($D776="6x1",$D776="FF 6x1"),WEEKDAY($F776,2)=6,FALSE()),"Folga de fim de semana · apontou no domingo anterior",IF(AND(OR($D776="6x1",$D776="FF 6x1"),WEEKDAY($F776,2)=7,AND($A776=$A775,$L775&gt;0)),"Folga de fim de semana · apontou no sábado",IF(AND(OR($D776="6x1",$D776="FF 6x1"),OR(WEEKDAY($F776,2)=6,WEEKDAY($F776,2)=7)),"Folga de fim de semana · sem apontamento no sábado nem no domingo","Folga prevista pelo ciclo")))),IF($Y776="Indeterminado (início da série)","Sem histórico anterior — informe o dia do ciclo no Cadastro",IF($Y776="Falta de registro",IF(OR(OR($D776="6x1",$D776="FF 6x1"),$D776="5x2"),"FALTA DE REGISTRO · dia útil da escala "&amp;$E776,"FALTA DE REGISTRO · dia "&amp;$W776&amp;" de "&amp;IFERROR(INDEX(Parâmetros!$B$39:$B$48,MATCH($E776,Parâmetros!$A$39:$A$48,0)),99)&amp;" do ciclo"),IF(OR($D776="6x1",$D776="FF 6x1"),IF(OR(AND(WEEKDAY($F776,2)=6,AND($A776=$A777,$L777&gt;0)),AND(WEEKDAY($F776,2)=7,AND($A776=$A775,$L775&gt;0))),"ATENÇÃO · apontou sábado e domingo no mesmo fim de semana",IF(OR(WEEKDAY($F776,2)=6,WEEKDAY($F776,2)=7),"Jornada de fim de semana do 6x1",IF(OR($H776&gt;=Parâmetros!$E$20,$H776&lt;Parâmetros!$E$19),"ATENÇÃO · 6x1 apontou fora do horário diurno","Jornada fixa do 6x1"))),IF($D776="5x2","Jornada fixa do 5x2",IF($D776="Folguista",IF($J776=$K776,"Evidência confirma sequência","DIVERGE · sequência "&amp;$J776&amp;" × evidência "&amp;$K776),IF($K776=$E776,"Evidência confirma cadastro","DIVERGE · cadastro "&amp;$E776&amp;" × evidência "&amp;$K776)))))))))))</f>
        <v>Férias no cadastro</v>
      </c>
      <c r="W776" s="34">
        <f>IF(OR(OR($D776="6x1",$D776="FF 6x1"),$D776="5x2"),"",IF($AB776&lt;&gt;$AB775,IF(IFERROR(INDEX(Cadastro!$F$5:$F$243,$AB776),"")="",IF($L776&gt;0,1,0),IF(IFERROR(INDEX(Cadastro!$F$5:$F$243,$AB776),"")&lt;=IFERROR(INDEX(Parâmetros!$B$39:$B$48,MATCH($E776,Parâmetros!$A$39:$A$48,0)),99),IFERROR(INDEX(Cadastro!$F$5:$F$243,$AB776),""),0)),IF($L776&gt;0,IF(N($X775)&gt;0,1,N($W775)+1),IF(AND($L776=0,OR(N($W775)&gt;=IFERROR(INDEX(Parâmetros!$B$39:$B$48,MATCH($E776,Parâmetros!$A$39:$A$48,0)),99),AND(N($X775)&gt;0,N($X775)&lt;IFERROR(INDEX(Parâmetros!$C$39:$C$48,MATCH($E776,Parâmetros!$A$39:$A$48,0)),0)))),0,N($W775)+1))))</f>
        <v>4</v>
      </c>
      <c r="X776" s="34">
        <f>IF(OR(OR($D776="6x1",$D776="FF 6x1"),$D776="5x2"),"",IF($AB776&lt;&gt;$AB775,IF(IFERROR(INDEX(Cadastro!$F$5:$F$243,$AB776),"")="",0,IF(IFERROR(INDEX(Cadastro!$F$5:$F$243,$AB776),"")&gt;IFERROR(INDEX(Parâmetros!$B$39:$B$48,MATCH($E776,Parâmetros!$A$39:$A$48,0)),99),IFERROR(INDEX(Cadastro!$F$5:$F$243,$AB776),"")-IFERROR(INDEX(Parâmetros!$B$39:$B$48,MATCH($E776,Parâmetros!$A$39:$A$48,0)),99),0)),IF(AND($L776=0,OR(N($W775)&gt;=IFERROR(INDEX(Parâmetros!$B$39:$B$48,MATCH($E776,Parâmetros!$A$39:$A$48,0)),99),AND(N($X775)&gt;0,N($X775)&lt;IFERROR(INDEX(Parâmetros!$C$39:$C$48,MATCH($E776,Parâmetros!$A$39:$A$48,0)),0)))),N($X775)+1,0)))</f>
        <v>0</v>
      </c>
      <c r="Y776" t="str">
        <f>IF($AC776&lt;&gt;"",IF($L776&gt;0,$AC776&amp;" · com apontamento",$AC776),IF($E776="Férias",IF($L776&gt;0,"Férias · com apontamento","Férias (cadastro)"),IF(($Z776+$AA776-1)&gt;Parâmetros!$E$16,"Férias / afastamento",IF(AND($D776="5x2",OR(WEEKDAY($F776,2)=6,WEEKDAY($F776,2)=7)),IF($L776&gt;0,"Folga trabalhada","Folga"),IF($L776&gt;0,"Trabalhado",IF(OR(OR($D776="6x1",$D776="FF 6x1"),$D776="5x2"),IF(AND(OR($D776="6x1",$D776="FF 6x1"),OR(WEEKDAY($F776,2)=6,WEEKDAY($F776,2)=7)),"Folga","Falta de registro"),IF(AND($AB776&lt;&gt;$AB775,IFERROR(INDEX(Cadastro!$F$5:$F$243,$AB776),"")=""),"Indeterminado (início da série)",IF($X776&gt;0,"Folga","Falta de registro"))))))))</f>
        <v>Férias (cadastro)</v>
      </c>
      <c r="Z776" s="34">
        <f>IF(OR($L776&gt;0,$F776&gt;Parâmetros!$E$14),0,IF($A776&lt;&gt;$A775,1,N($Z775)+1))</f>
        <v>6</v>
      </c>
      <c r="AA776" s="34">
        <f>IF(OR($L776&gt;0,$F776&gt;Parâmetros!$E$14),0,IF(OR($A776&lt;&gt;$A777,$F777&gt;Parâmetros!$E$14),1,N($AA777)+1))</f>
        <v>1</v>
      </c>
      <c r="AB776" s="31">
        <f>IFERROR(MATCH($A776&amp;"|"&amp;TEXT(_xlfn.MAXIFS(Cadastro!$E$5:$E$243,Cadastro!$A$5:$A$243,$A776,Cadastro!$E$5:$E$243,"&lt;="&amp;$F776),"yyyymmdd"),Cadastro!$I$5:$I$243,0),"")</f>
        <v>112</v>
      </c>
      <c r="AC776" t="str">
        <f>IFERROR(_xlfn.SINGLE(INDEX(Exceções!$D$5:$D$203,MATCH($A776&amp;"|"&amp;$F776,Exceções!$F$5:$F$203,0))),"")</f>
        <v/>
      </c>
      <c r="AD776" t="str">
        <f>IF($AC776="","",IFERROR(_xlfn.SINGLE(INDEX(Exceções!$E$5:$E$203,MATCH($A776&amp;"|"&amp;$F776,Exceções!$F$5:$F$203,0))),""))</f>
        <v/>
      </c>
    </row>
    <row r="777" spans="1:30" ht="15" hidden="1" customHeight="1" x14ac:dyDescent="0.25">
      <c r="A777" s="31">
        <v>55618</v>
      </c>
      <c r="B777" s="17" t="s">
        <v>54</v>
      </c>
      <c r="C777" s="17" t="str">
        <f>IFERROR(INDEX(Cadastro!$C$5:$C$243,$AB777),"NÃO INFORMADO")</f>
        <v>MEC</v>
      </c>
      <c r="D777" s="17" t="str">
        <f>IFERROR(INDEX(Cadastro!$D$5:$D$243,$AB777),"")</f>
        <v>Férias</v>
      </c>
      <c r="E777" s="17" t="str">
        <f>IFERROR(INDEX(Cadastro!$G$5:$G$243,$AB777),"")</f>
        <v>Férias</v>
      </c>
      <c r="F777" s="29">
        <v>46319</v>
      </c>
      <c r="G777" s="32" t="str">
        <f t="shared" si="72"/>
        <v>sáb</v>
      </c>
      <c r="H777" s="31" t="str">
        <f>IF($L777=0,"",_xlfn.MINIFS(Dados!$Q:$Q,Dados!$A:$A,$A777,Dados!$S:$S,$F777))</f>
        <v/>
      </c>
      <c r="I777" s="31" t="str">
        <f>IF($H777="","",_xlfn.MAXIFS(Dados!$R:$R,Dados!$A:$A,$A777,Dados!$S:$S,$F777))</f>
        <v/>
      </c>
      <c r="J777" s="32" t="str">
        <f>IF($D777&lt;&gt;"Folguista","",IFERROR(INDEX(Parâmetros!$D$52:$G$52,1,MIN(4,MAX(1,$W777))),""))</f>
        <v/>
      </c>
      <c r="K777" s="32" t="str">
        <f>IF(OR($AC777&lt;&gt;"",$Y777="Folga",$Y777="Folga trabalhada",$Y777="Férias (cadastro)",$Y777="Férias / afastamento",$Y777="Indeterminado (início da série)"),"",IF(OR($D777="6x1",$D777="FF 6x1"),IF(OR(WEEKDAY($F777,2)=6,WEEKDAY($F777,2)=7),"6x1 sáb/dom","6x1"),IF($D777="5x2","5x2",IF($H777="",IF($D777="Folguista",$J777,$E777),IF(OR($H777&gt;=Parâmetros!$E$18,$H777&lt;Parâmetros!$E$19),"C",IF($H777&lt;Parâmetros!$E$20,"A","B"))))))</f>
        <v/>
      </c>
      <c r="L777" s="30">
        <f>SUMIFS(Dados!$E:$E,Dados!$A:$A,$A777,Dados!$S:$S,$F777)</f>
        <v>0</v>
      </c>
      <c r="M777" s="30" t="str">
        <f>IFERROR(INDEX(Parâmetros!$E$6:$E$11,MATCH($K777,Parâmetros!$A$6:$A$11,0)),"")</f>
        <v/>
      </c>
      <c r="N777" s="33" t="str">
        <f t="shared" si="73"/>
        <v/>
      </c>
      <c r="O777" s="33">
        <f>Parâmetros!$E$13</f>
        <v>0.8</v>
      </c>
      <c r="P777" s="32" t="str">
        <f>IF(OR($M777="",$F777&gt;Parâmetros!$E$14),"Não","Sim")</f>
        <v>Não</v>
      </c>
      <c r="Q777" s="32" t="str">
        <f t="shared" si="74"/>
        <v/>
      </c>
      <c r="R777" s="32" t="str">
        <f t="shared" si="75"/>
        <v/>
      </c>
      <c r="S777" s="30" t="str">
        <f t="shared" si="76"/>
        <v/>
      </c>
      <c r="T777" s="32" t="str">
        <f>IF($Q777&lt;&gt;"Sim","",IF($N777&gt;Parâmetros!$E$15,"Sim","Não"))</f>
        <v/>
      </c>
      <c r="U777" s="17" t="str">
        <f t="shared" si="77"/>
        <v>Férias / afastamento</v>
      </c>
      <c r="V777" s="17" t="str">
        <f>IF($AC777&lt;&gt;"",IF($L777&gt;0,"ATENÇÃO · apontou em dia de "&amp;LOWER($AC777)&amp;" cadastrado","Exceção cadastrada · "&amp;$AC777)&amp;IF($AD777="",""," · "&amp;$AD777),IF($E777="Férias",IF($L777&gt;0,"ATENÇÃO · apontou estando de férias no cadastro","Férias no cadastro"),IF($Y777="Férias / afastamento","Afastamento · "&amp;($Z777+$AA777-1)&amp;" dias seguidos sem apontamento",IF($Y777="Folga trabalhada","ATENÇÃO · apontou em dia de folga da escala 5x2",IF($Y777="Folga",IF(AND($D777="5x2",OR(WEEKDAY($F777,2)=6,WEEKDAY($F777,2)=7)),"Folga de fim de semana da escala 5x2",IF(AND(OR($D777="6x1",$D777="FF 6x1"),WEEKDAY($F777,2)=6,FALSE()),"Folga de fim de semana · apontou no domingo anterior",IF(AND(OR($D777="6x1",$D777="FF 6x1"),WEEKDAY($F777,2)=7,AND($A777=$A776,$L776&gt;0)),"Folga de fim de semana · apontou no sábado",IF(AND(OR($D777="6x1",$D777="FF 6x1"),OR(WEEKDAY($F777,2)=6,WEEKDAY($F777,2)=7)),"Folga de fim de semana · sem apontamento no sábado nem no domingo","Folga prevista pelo ciclo")))),IF($Y777="Indeterminado (início da série)","Sem histórico anterior — informe o dia do ciclo no Cadastro",IF($Y777="Falta de registro",IF(OR(OR($D777="6x1",$D777="FF 6x1"),$D777="5x2"),"FALTA DE REGISTRO · dia útil da escala "&amp;$E777,"FALTA DE REGISTRO · dia "&amp;$W777&amp;" de "&amp;IFERROR(INDEX(Parâmetros!$B$39:$B$48,MATCH($E777,Parâmetros!$A$39:$A$48,0)),99)&amp;" do ciclo"),IF(OR($D777="6x1",$D777="FF 6x1"),IF(OR(AND(WEEKDAY($F777,2)=6,AND($A777=$A778,$L778&gt;0)),AND(WEEKDAY($F777,2)=7,AND($A777=$A776,$L776&gt;0))),"ATENÇÃO · apontou sábado e domingo no mesmo fim de semana",IF(OR(WEEKDAY($F777,2)=6,WEEKDAY($F777,2)=7),"Jornada de fim de semana do 6x1",IF(OR($H777&gt;=Parâmetros!$E$20,$H777&lt;Parâmetros!$E$19),"ATENÇÃO · 6x1 apontou fora do horário diurno","Jornada fixa do 6x1"))),IF($D777="5x2","Jornada fixa do 5x2",IF($D777="Folguista",IF($J777=$K777,"Evidência confirma sequência","DIVERGE · sequência "&amp;$J777&amp;" × evidência "&amp;$K777),IF($K777=$E777,"Evidência confirma cadastro","DIVERGE · cadastro "&amp;$E777&amp;" × evidência "&amp;$K777)))))))))))</f>
        <v>Férias no cadastro</v>
      </c>
      <c r="W777" s="34">
        <f>IF(OR(OR($D777="6x1",$D777="FF 6x1"),$D777="5x2"),"",IF($AB777&lt;&gt;$AB776,IF(IFERROR(INDEX(Cadastro!$F$5:$F$243,$AB777),"")="",IF($L777&gt;0,1,0),IF(IFERROR(INDEX(Cadastro!$F$5:$F$243,$AB777),"")&lt;=IFERROR(INDEX(Parâmetros!$B$39:$B$48,MATCH($E777,Parâmetros!$A$39:$A$48,0)),99),IFERROR(INDEX(Cadastro!$F$5:$F$243,$AB777),""),0)),IF($L777&gt;0,IF(N($X776)&gt;0,1,N($W776)+1),IF(AND($L777=0,OR(N($W776)&gt;=IFERROR(INDEX(Parâmetros!$B$39:$B$48,MATCH($E777,Parâmetros!$A$39:$A$48,0)),99),AND(N($X776)&gt;0,N($X776)&lt;IFERROR(INDEX(Parâmetros!$C$39:$C$48,MATCH($E777,Parâmetros!$A$39:$A$48,0)),0)))),0,N($W776)+1))))</f>
        <v>5</v>
      </c>
      <c r="X777" s="34">
        <f>IF(OR(OR($D777="6x1",$D777="FF 6x1"),$D777="5x2"),"",IF($AB777&lt;&gt;$AB776,IF(IFERROR(INDEX(Cadastro!$F$5:$F$243,$AB777),"")="",0,IF(IFERROR(INDEX(Cadastro!$F$5:$F$243,$AB777),"")&gt;IFERROR(INDEX(Parâmetros!$B$39:$B$48,MATCH($E777,Parâmetros!$A$39:$A$48,0)),99),IFERROR(INDEX(Cadastro!$F$5:$F$243,$AB777),"")-IFERROR(INDEX(Parâmetros!$B$39:$B$48,MATCH($E777,Parâmetros!$A$39:$A$48,0)),99),0)),IF(AND($L777=0,OR(N($W776)&gt;=IFERROR(INDEX(Parâmetros!$B$39:$B$48,MATCH($E777,Parâmetros!$A$39:$A$48,0)),99),AND(N($X776)&gt;0,N($X776)&lt;IFERROR(INDEX(Parâmetros!$C$39:$C$48,MATCH($E777,Parâmetros!$A$39:$A$48,0)),0)))),N($X776)+1,0)))</f>
        <v>0</v>
      </c>
      <c r="Y777" t="str">
        <f>IF($AC777&lt;&gt;"",IF($L777&gt;0,$AC777&amp;" · com apontamento",$AC777),IF($E777="Férias",IF($L777&gt;0,"Férias · com apontamento","Férias (cadastro)"),IF(($Z777+$AA777-1)&gt;Parâmetros!$E$16,"Férias / afastamento",IF(AND($D777="5x2",OR(WEEKDAY($F777,2)=6,WEEKDAY($F777,2)=7)),IF($L777&gt;0,"Folga trabalhada","Folga"),IF($L777&gt;0,"Trabalhado",IF(OR(OR($D777="6x1",$D777="FF 6x1"),$D777="5x2"),IF(AND(OR($D777="6x1",$D777="FF 6x1"),OR(WEEKDAY($F777,2)=6,WEEKDAY($F777,2)=7)),"Folga","Falta de registro"),IF(AND($AB777&lt;&gt;$AB776,IFERROR(INDEX(Cadastro!$F$5:$F$243,$AB777),"")=""),"Indeterminado (início da série)",IF($X777&gt;0,"Folga","Falta de registro"))))))))</f>
        <v>Férias (cadastro)</v>
      </c>
      <c r="Z777" s="34">
        <f>IF(OR($L777&gt;0,$F777&gt;Parâmetros!$E$14),0,IF($A777&lt;&gt;$A776,1,N($Z776)+1))</f>
        <v>0</v>
      </c>
      <c r="AA777" s="34">
        <f>IF(OR($L777&gt;0,$F777&gt;Parâmetros!$E$14),0,IF(OR($A777&lt;&gt;$A778,$F778&gt;Parâmetros!$E$14),1,N($AA778)+1))</f>
        <v>0</v>
      </c>
      <c r="AB777" s="31">
        <f>IFERROR(MATCH($A777&amp;"|"&amp;TEXT(_xlfn.MAXIFS(Cadastro!$E$5:$E$243,Cadastro!$A$5:$A$243,$A777,Cadastro!$E$5:$E$243,"&lt;="&amp;$F777),"yyyymmdd"),Cadastro!$I$5:$I$243,0),"")</f>
        <v>112</v>
      </c>
      <c r="AC777" t="str">
        <f>IFERROR(_xlfn.SINGLE(INDEX(Exceções!$D$5:$D$203,MATCH($A777&amp;"|"&amp;$F777,Exceções!$F$5:$F$203,0))),"")</f>
        <v/>
      </c>
      <c r="AD777" t="str">
        <f>IF($AC777="","",IFERROR(_xlfn.SINGLE(INDEX(Exceções!$E$5:$E$203,MATCH($A777&amp;"|"&amp;$F777,Exceções!$F$5:$F$203,0))),""))</f>
        <v/>
      </c>
    </row>
    <row r="778" spans="1:30" ht="15" hidden="1" customHeight="1" x14ac:dyDescent="0.25">
      <c r="A778" s="31">
        <v>55618</v>
      </c>
      <c r="B778" s="17" t="s">
        <v>54</v>
      </c>
      <c r="C778" s="17" t="str">
        <f>IFERROR(INDEX(Cadastro!$C$5:$C$243,$AB778),"NÃO INFORMADO")</f>
        <v>MEC</v>
      </c>
      <c r="D778" s="17" t="str">
        <f>IFERROR(INDEX(Cadastro!$D$5:$D$243,$AB778),"")</f>
        <v>Férias</v>
      </c>
      <c r="E778" s="17" t="str">
        <f>IFERROR(INDEX(Cadastro!$G$5:$G$243,$AB778),"")</f>
        <v>Férias</v>
      </c>
      <c r="F778" s="29">
        <v>46320</v>
      </c>
      <c r="G778" s="32" t="str">
        <f t="shared" si="72"/>
        <v>dom</v>
      </c>
      <c r="H778" s="31" t="str">
        <f>IF($L778=0,"",_xlfn.MINIFS(Dados!$Q:$Q,Dados!$A:$A,$A778,Dados!$S:$S,$F778))</f>
        <v/>
      </c>
      <c r="I778" s="31" t="str">
        <f>IF($H778="","",_xlfn.MAXIFS(Dados!$R:$R,Dados!$A:$A,$A778,Dados!$S:$S,$F778))</f>
        <v/>
      </c>
      <c r="J778" s="32" t="str">
        <f>IF($D778&lt;&gt;"Folguista","",IFERROR(INDEX(Parâmetros!$D$52:$G$52,1,MIN(4,MAX(1,$W778))),""))</f>
        <v/>
      </c>
      <c r="K778" s="32" t="str">
        <f>IF(OR($AC778&lt;&gt;"",$Y778="Folga",$Y778="Folga trabalhada",$Y778="Férias (cadastro)",$Y778="Férias / afastamento",$Y778="Indeterminado (início da série)"),"",IF(OR($D778="6x1",$D778="FF 6x1"),IF(OR(WEEKDAY($F778,2)=6,WEEKDAY($F778,2)=7),"6x1 sáb/dom","6x1"),IF($D778="5x2","5x2",IF($H778="",IF($D778="Folguista",$J778,$E778),IF(OR($H778&gt;=Parâmetros!$E$18,$H778&lt;Parâmetros!$E$19),"C",IF($H778&lt;Parâmetros!$E$20,"A","B"))))))</f>
        <v/>
      </c>
      <c r="L778" s="30">
        <f>SUMIFS(Dados!$E:$E,Dados!$A:$A,$A778,Dados!$S:$S,$F778)</f>
        <v>0</v>
      </c>
      <c r="M778" s="30" t="str">
        <f>IFERROR(INDEX(Parâmetros!$E$6:$E$11,MATCH($K778,Parâmetros!$A$6:$A$11,0)),"")</f>
        <v/>
      </c>
      <c r="N778" s="33" t="str">
        <f t="shared" si="73"/>
        <v/>
      </c>
      <c r="O778" s="33">
        <f>Parâmetros!$E$13</f>
        <v>0.8</v>
      </c>
      <c r="P778" s="32" t="str">
        <f>IF(OR($M778="",$F778&gt;Parâmetros!$E$14),"Não","Sim")</f>
        <v>Não</v>
      </c>
      <c r="Q778" s="32" t="str">
        <f t="shared" si="74"/>
        <v/>
      </c>
      <c r="R778" s="32" t="str">
        <f t="shared" si="75"/>
        <v/>
      </c>
      <c r="S778" s="30" t="str">
        <f t="shared" si="76"/>
        <v/>
      </c>
      <c r="T778" s="32" t="str">
        <f>IF($Q778&lt;&gt;"Sim","",IF($N778&gt;Parâmetros!$E$15,"Sim","Não"))</f>
        <v/>
      </c>
      <c r="U778" s="17" t="str">
        <f t="shared" si="77"/>
        <v>Férias / afastamento</v>
      </c>
      <c r="V778" s="17" t="str">
        <f>IF($AC778&lt;&gt;"",IF($L778&gt;0,"ATENÇÃO · apontou em dia de "&amp;LOWER($AC778)&amp;" cadastrado","Exceção cadastrada · "&amp;$AC778)&amp;IF($AD778="",""," · "&amp;$AD778),IF($E778="Férias",IF($L778&gt;0,"ATENÇÃO · apontou estando de férias no cadastro","Férias no cadastro"),IF($Y778="Férias / afastamento","Afastamento · "&amp;($Z778+$AA778-1)&amp;" dias seguidos sem apontamento",IF($Y778="Folga trabalhada","ATENÇÃO · apontou em dia de folga da escala 5x2",IF($Y778="Folga",IF(AND($D778="5x2",OR(WEEKDAY($F778,2)=6,WEEKDAY($F778,2)=7)),"Folga de fim de semana da escala 5x2",IF(AND(OR($D778="6x1",$D778="FF 6x1"),WEEKDAY($F778,2)=6,FALSE()),"Folga de fim de semana · apontou no domingo anterior",IF(AND(OR($D778="6x1",$D778="FF 6x1"),WEEKDAY($F778,2)=7,AND($A778=$A777,$L777&gt;0)),"Folga de fim de semana · apontou no sábado",IF(AND(OR($D778="6x1",$D778="FF 6x1"),OR(WEEKDAY($F778,2)=6,WEEKDAY($F778,2)=7)),"Folga de fim de semana · sem apontamento no sábado nem no domingo","Folga prevista pelo ciclo")))),IF($Y778="Indeterminado (início da série)","Sem histórico anterior — informe o dia do ciclo no Cadastro",IF($Y778="Falta de registro",IF(OR(OR($D778="6x1",$D778="FF 6x1"),$D778="5x2"),"FALTA DE REGISTRO · dia útil da escala "&amp;$E778,"FALTA DE REGISTRO · dia "&amp;$W778&amp;" de "&amp;IFERROR(INDEX(Parâmetros!$B$39:$B$48,MATCH($E778,Parâmetros!$A$39:$A$48,0)),99)&amp;" do ciclo"),IF(OR($D778="6x1",$D778="FF 6x1"),IF(OR(AND(WEEKDAY($F778,2)=6,AND($A778=$A779,$L779&gt;0)),AND(WEEKDAY($F778,2)=7,AND($A778=$A777,$L777&gt;0))),"ATENÇÃO · apontou sábado e domingo no mesmo fim de semana",IF(OR(WEEKDAY($F778,2)=6,WEEKDAY($F778,2)=7),"Jornada de fim de semana do 6x1",IF(OR($H778&gt;=Parâmetros!$E$20,$H778&lt;Parâmetros!$E$19),"ATENÇÃO · 6x1 apontou fora do horário diurno","Jornada fixa do 6x1"))),IF($D778="5x2","Jornada fixa do 5x2",IF($D778="Folguista",IF($J778=$K778,"Evidência confirma sequência","DIVERGE · sequência "&amp;$J778&amp;" × evidência "&amp;$K778),IF($K778=$E778,"Evidência confirma cadastro","DIVERGE · cadastro "&amp;$E778&amp;" × evidência "&amp;$K778)))))))))))</f>
        <v>Férias no cadastro</v>
      </c>
      <c r="W778" s="34">
        <f>IF(OR(OR($D778="6x1",$D778="FF 6x1"),$D778="5x2"),"",IF($AB778&lt;&gt;$AB777,IF(IFERROR(INDEX(Cadastro!$F$5:$F$243,$AB778),"")="",IF($L778&gt;0,1,0),IF(IFERROR(INDEX(Cadastro!$F$5:$F$243,$AB778),"")&lt;=IFERROR(INDEX(Parâmetros!$B$39:$B$48,MATCH($E778,Parâmetros!$A$39:$A$48,0)),99),IFERROR(INDEX(Cadastro!$F$5:$F$243,$AB778),""),0)),IF($L778&gt;0,IF(N($X777)&gt;0,1,N($W777)+1),IF(AND($L778=0,OR(N($W777)&gt;=IFERROR(INDEX(Parâmetros!$B$39:$B$48,MATCH($E778,Parâmetros!$A$39:$A$48,0)),99),AND(N($X777)&gt;0,N($X777)&lt;IFERROR(INDEX(Parâmetros!$C$39:$C$48,MATCH($E778,Parâmetros!$A$39:$A$48,0)),0)))),0,N($W777)+1))))</f>
        <v>6</v>
      </c>
      <c r="X778" s="34">
        <f>IF(OR(OR($D778="6x1",$D778="FF 6x1"),$D778="5x2"),"",IF($AB778&lt;&gt;$AB777,IF(IFERROR(INDEX(Cadastro!$F$5:$F$243,$AB778),"")="",0,IF(IFERROR(INDEX(Cadastro!$F$5:$F$243,$AB778),"")&gt;IFERROR(INDEX(Parâmetros!$B$39:$B$48,MATCH($E778,Parâmetros!$A$39:$A$48,0)),99),IFERROR(INDEX(Cadastro!$F$5:$F$243,$AB778),"")-IFERROR(INDEX(Parâmetros!$B$39:$B$48,MATCH($E778,Parâmetros!$A$39:$A$48,0)),99),0)),IF(AND($L778=0,OR(N($W777)&gt;=IFERROR(INDEX(Parâmetros!$B$39:$B$48,MATCH($E778,Parâmetros!$A$39:$A$48,0)),99),AND(N($X777)&gt;0,N($X777)&lt;IFERROR(INDEX(Parâmetros!$C$39:$C$48,MATCH($E778,Parâmetros!$A$39:$A$48,0)),0)))),N($X777)+1,0)))</f>
        <v>0</v>
      </c>
      <c r="Y778" t="str">
        <f>IF($AC778&lt;&gt;"",IF($L778&gt;0,$AC778&amp;" · com apontamento",$AC778),IF($E778="Férias",IF($L778&gt;0,"Férias · com apontamento","Férias (cadastro)"),IF(($Z778+$AA778-1)&gt;Parâmetros!$E$16,"Férias / afastamento",IF(AND($D778="5x2",OR(WEEKDAY($F778,2)=6,WEEKDAY($F778,2)=7)),IF($L778&gt;0,"Folga trabalhada","Folga"),IF($L778&gt;0,"Trabalhado",IF(OR(OR($D778="6x1",$D778="FF 6x1"),$D778="5x2"),IF(AND(OR($D778="6x1",$D778="FF 6x1"),OR(WEEKDAY($F778,2)=6,WEEKDAY($F778,2)=7)),"Folga","Falta de registro"),IF(AND($AB778&lt;&gt;$AB777,IFERROR(INDEX(Cadastro!$F$5:$F$243,$AB778),"")=""),"Indeterminado (início da série)",IF($X778&gt;0,"Folga","Falta de registro"))))))))</f>
        <v>Férias (cadastro)</v>
      </c>
      <c r="Z778" s="34">
        <f>IF(OR($L778&gt;0,$F778&gt;Parâmetros!$E$14),0,IF($A778&lt;&gt;$A777,1,N($Z777)+1))</f>
        <v>0</v>
      </c>
      <c r="AA778" s="34">
        <f>IF(OR($L778&gt;0,$F778&gt;Parâmetros!$E$14),0,IF(OR($A778&lt;&gt;$A779,$F779&gt;Parâmetros!$E$14),1,N($AA779)+1))</f>
        <v>0</v>
      </c>
      <c r="AB778" s="31">
        <f>IFERROR(MATCH($A778&amp;"|"&amp;TEXT(_xlfn.MAXIFS(Cadastro!$E$5:$E$243,Cadastro!$A$5:$A$243,$A778,Cadastro!$E$5:$E$243,"&lt;="&amp;$F778),"yyyymmdd"),Cadastro!$I$5:$I$243,0),"")</f>
        <v>112</v>
      </c>
      <c r="AC778" t="str">
        <f>IFERROR(_xlfn.SINGLE(INDEX(Exceções!$D$5:$D$203,MATCH($A778&amp;"|"&amp;$F778,Exceções!$F$5:$F$203,0))),"")</f>
        <v/>
      </c>
      <c r="AD778" t="str">
        <f>IF($AC778="","",IFERROR(_xlfn.SINGLE(INDEX(Exceções!$E$5:$E$203,MATCH($A778&amp;"|"&amp;$F778,Exceções!$F$5:$F$203,0))),""))</f>
        <v/>
      </c>
    </row>
    <row r="779" spans="1:30" ht="15" hidden="1" customHeight="1" x14ac:dyDescent="0.25">
      <c r="A779" s="31">
        <v>55618</v>
      </c>
      <c r="B779" s="17" t="s">
        <v>54</v>
      </c>
      <c r="C779" s="17" t="str">
        <f>IFERROR(INDEX(Cadastro!$C$5:$C$243,$AB779),"NÃO INFORMADO")</f>
        <v>MEC</v>
      </c>
      <c r="D779" s="17" t="str">
        <f>IFERROR(INDEX(Cadastro!$D$5:$D$243,$AB779),"")</f>
        <v>Férias</v>
      </c>
      <c r="E779" s="17" t="str">
        <f>IFERROR(INDEX(Cadastro!$G$5:$G$243,$AB779),"")</f>
        <v>Férias</v>
      </c>
      <c r="F779" s="29">
        <v>46321</v>
      </c>
      <c r="G779" s="32" t="str">
        <f t="shared" si="72"/>
        <v>seg</v>
      </c>
      <c r="H779" s="31" t="str">
        <f>IF($L779=0,"",_xlfn.MINIFS(Dados!$Q:$Q,Dados!$A:$A,$A779,Dados!$S:$S,$F779))</f>
        <v/>
      </c>
      <c r="I779" s="31" t="str">
        <f>IF($H779="","",_xlfn.MAXIFS(Dados!$R:$R,Dados!$A:$A,$A779,Dados!$S:$S,$F779))</f>
        <v/>
      </c>
      <c r="J779" s="32" t="str">
        <f>IF($D779&lt;&gt;"Folguista","",IFERROR(INDEX(Parâmetros!$D$52:$G$52,1,MIN(4,MAX(1,$W779))),""))</f>
        <v/>
      </c>
      <c r="K779" s="32" t="str">
        <f>IF(OR($AC779&lt;&gt;"",$Y779="Folga",$Y779="Folga trabalhada",$Y779="Férias (cadastro)",$Y779="Férias / afastamento",$Y779="Indeterminado (início da série)"),"",IF(OR($D779="6x1",$D779="FF 6x1"),IF(OR(WEEKDAY($F779,2)=6,WEEKDAY($F779,2)=7),"6x1 sáb/dom","6x1"),IF($D779="5x2","5x2",IF($H779="",IF($D779="Folguista",$J779,$E779),IF(OR($H779&gt;=Parâmetros!$E$18,$H779&lt;Parâmetros!$E$19),"C",IF($H779&lt;Parâmetros!$E$20,"A","B"))))))</f>
        <v/>
      </c>
      <c r="L779" s="30">
        <f>SUMIFS(Dados!$E:$E,Dados!$A:$A,$A779,Dados!$S:$S,$F779)</f>
        <v>0</v>
      </c>
      <c r="M779" s="30" t="str">
        <f>IFERROR(INDEX(Parâmetros!$E$6:$E$11,MATCH($K779,Parâmetros!$A$6:$A$11,0)),"")</f>
        <v/>
      </c>
      <c r="N779" s="33" t="str">
        <f t="shared" si="73"/>
        <v/>
      </c>
      <c r="O779" s="33">
        <f>Parâmetros!$E$13</f>
        <v>0.8</v>
      </c>
      <c r="P779" s="32" t="str">
        <f>IF(OR($M779="",$F779&gt;Parâmetros!$E$14),"Não","Sim")</f>
        <v>Não</v>
      </c>
      <c r="Q779" s="32" t="str">
        <f t="shared" si="74"/>
        <v/>
      </c>
      <c r="R779" s="32" t="str">
        <f t="shared" si="75"/>
        <v/>
      </c>
      <c r="S779" s="30" t="str">
        <f t="shared" si="76"/>
        <v/>
      </c>
      <c r="T779" s="32" t="str">
        <f>IF($Q779&lt;&gt;"Sim","",IF($N779&gt;Parâmetros!$E$15,"Sim","Não"))</f>
        <v/>
      </c>
      <c r="U779" s="17" t="str">
        <f t="shared" si="77"/>
        <v>Férias / afastamento</v>
      </c>
      <c r="V779" s="17" t="str">
        <f>IF($AC779&lt;&gt;"",IF($L779&gt;0,"ATENÇÃO · apontou em dia de "&amp;LOWER($AC779)&amp;" cadastrado","Exceção cadastrada · "&amp;$AC779)&amp;IF($AD779="",""," · "&amp;$AD779),IF($E779="Férias",IF($L779&gt;0,"ATENÇÃO · apontou estando de férias no cadastro","Férias no cadastro"),IF($Y779="Férias / afastamento","Afastamento · "&amp;($Z779+$AA779-1)&amp;" dias seguidos sem apontamento",IF($Y779="Folga trabalhada","ATENÇÃO · apontou em dia de folga da escala 5x2",IF($Y779="Folga",IF(AND($D779="5x2",OR(WEEKDAY($F779,2)=6,WEEKDAY($F779,2)=7)),"Folga de fim de semana da escala 5x2",IF(AND(OR($D779="6x1",$D779="FF 6x1"),WEEKDAY($F779,2)=6,FALSE()),"Folga de fim de semana · apontou no domingo anterior",IF(AND(OR($D779="6x1",$D779="FF 6x1"),WEEKDAY($F779,2)=7,AND($A779=$A778,$L778&gt;0)),"Folga de fim de semana · apontou no sábado",IF(AND(OR($D779="6x1",$D779="FF 6x1"),OR(WEEKDAY($F779,2)=6,WEEKDAY($F779,2)=7)),"Folga de fim de semana · sem apontamento no sábado nem no domingo","Folga prevista pelo ciclo")))),IF($Y779="Indeterminado (início da série)","Sem histórico anterior — informe o dia do ciclo no Cadastro",IF($Y779="Falta de registro",IF(OR(OR($D779="6x1",$D779="FF 6x1"),$D779="5x2"),"FALTA DE REGISTRO · dia útil da escala "&amp;$E779,"FALTA DE REGISTRO · dia "&amp;$W779&amp;" de "&amp;IFERROR(INDEX(Parâmetros!$B$39:$B$48,MATCH($E779,Parâmetros!$A$39:$A$48,0)),99)&amp;" do ciclo"),IF(OR($D779="6x1",$D779="FF 6x1"),IF(OR(AND(WEEKDAY($F779,2)=6,AND($A779=$A780,$L780&gt;0)),AND(WEEKDAY($F779,2)=7,AND($A779=$A778,$L778&gt;0))),"ATENÇÃO · apontou sábado e domingo no mesmo fim de semana",IF(OR(WEEKDAY($F779,2)=6,WEEKDAY($F779,2)=7),"Jornada de fim de semana do 6x1",IF(OR($H779&gt;=Parâmetros!$E$20,$H779&lt;Parâmetros!$E$19),"ATENÇÃO · 6x1 apontou fora do horário diurno","Jornada fixa do 6x1"))),IF($D779="5x2","Jornada fixa do 5x2",IF($D779="Folguista",IF($J779=$K779,"Evidência confirma sequência","DIVERGE · sequência "&amp;$J779&amp;" × evidência "&amp;$K779),IF($K779=$E779,"Evidência confirma cadastro","DIVERGE · cadastro "&amp;$E779&amp;" × evidência "&amp;$K779)))))))))))</f>
        <v>Férias no cadastro</v>
      </c>
      <c r="W779" s="34">
        <f>IF(OR(OR($D779="6x1",$D779="FF 6x1"),$D779="5x2"),"",IF($AB779&lt;&gt;$AB778,IF(IFERROR(INDEX(Cadastro!$F$5:$F$243,$AB779),"")="",IF($L779&gt;0,1,0),IF(IFERROR(INDEX(Cadastro!$F$5:$F$243,$AB779),"")&lt;=IFERROR(INDEX(Parâmetros!$B$39:$B$48,MATCH($E779,Parâmetros!$A$39:$A$48,0)),99),IFERROR(INDEX(Cadastro!$F$5:$F$243,$AB779),""),0)),IF($L779&gt;0,IF(N($X778)&gt;0,1,N($W778)+1),IF(AND($L779=0,OR(N($W778)&gt;=IFERROR(INDEX(Parâmetros!$B$39:$B$48,MATCH($E779,Parâmetros!$A$39:$A$48,0)),99),AND(N($X778)&gt;0,N($X778)&lt;IFERROR(INDEX(Parâmetros!$C$39:$C$48,MATCH($E779,Parâmetros!$A$39:$A$48,0)),0)))),0,N($W778)+1))))</f>
        <v>7</v>
      </c>
      <c r="X779" s="34">
        <f>IF(OR(OR($D779="6x1",$D779="FF 6x1"),$D779="5x2"),"",IF($AB779&lt;&gt;$AB778,IF(IFERROR(INDEX(Cadastro!$F$5:$F$243,$AB779),"")="",0,IF(IFERROR(INDEX(Cadastro!$F$5:$F$243,$AB779),"")&gt;IFERROR(INDEX(Parâmetros!$B$39:$B$48,MATCH($E779,Parâmetros!$A$39:$A$48,0)),99),IFERROR(INDEX(Cadastro!$F$5:$F$243,$AB779),"")-IFERROR(INDEX(Parâmetros!$B$39:$B$48,MATCH($E779,Parâmetros!$A$39:$A$48,0)),99),0)),IF(AND($L779=0,OR(N($W778)&gt;=IFERROR(INDEX(Parâmetros!$B$39:$B$48,MATCH($E779,Parâmetros!$A$39:$A$48,0)),99),AND(N($X778)&gt;0,N($X778)&lt;IFERROR(INDEX(Parâmetros!$C$39:$C$48,MATCH($E779,Parâmetros!$A$39:$A$48,0)),0)))),N($X778)+1,0)))</f>
        <v>0</v>
      </c>
      <c r="Y779" t="str">
        <f>IF($AC779&lt;&gt;"",IF($L779&gt;0,$AC779&amp;" · com apontamento",$AC779),IF($E779="Férias",IF($L779&gt;0,"Férias · com apontamento","Férias (cadastro)"),IF(($Z779+$AA779-1)&gt;Parâmetros!$E$16,"Férias / afastamento",IF(AND($D779="5x2",OR(WEEKDAY($F779,2)=6,WEEKDAY($F779,2)=7)),IF($L779&gt;0,"Folga trabalhada","Folga"),IF($L779&gt;0,"Trabalhado",IF(OR(OR($D779="6x1",$D779="FF 6x1"),$D779="5x2"),IF(AND(OR($D779="6x1",$D779="FF 6x1"),OR(WEEKDAY($F779,2)=6,WEEKDAY($F779,2)=7)),"Folga","Falta de registro"),IF(AND($AB779&lt;&gt;$AB778,IFERROR(INDEX(Cadastro!$F$5:$F$243,$AB779),"")=""),"Indeterminado (início da série)",IF($X779&gt;0,"Folga","Falta de registro"))))))))</f>
        <v>Férias (cadastro)</v>
      </c>
      <c r="Z779" s="34">
        <f>IF(OR($L779&gt;0,$F779&gt;Parâmetros!$E$14),0,IF($A779&lt;&gt;$A778,1,N($Z778)+1))</f>
        <v>0</v>
      </c>
      <c r="AA779" s="34">
        <f>IF(OR($L779&gt;0,$F779&gt;Parâmetros!$E$14),0,IF(OR($A779&lt;&gt;$A780,$F780&gt;Parâmetros!$E$14),1,N($AA780)+1))</f>
        <v>0</v>
      </c>
      <c r="AB779" s="31">
        <f>IFERROR(MATCH($A779&amp;"|"&amp;TEXT(_xlfn.MAXIFS(Cadastro!$E$5:$E$243,Cadastro!$A$5:$A$243,$A779,Cadastro!$E$5:$E$243,"&lt;="&amp;$F779),"yyyymmdd"),Cadastro!$I$5:$I$243,0),"")</f>
        <v>112</v>
      </c>
      <c r="AC779" t="str">
        <f>IFERROR(_xlfn.SINGLE(INDEX(Exceções!$D$5:$D$203,MATCH($A779&amp;"|"&amp;$F779,Exceções!$F$5:$F$203,0))),"")</f>
        <v/>
      </c>
      <c r="AD779" t="str">
        <f>IF($AC779="","",IFERROR(_xlfn.SINGLE(INDEX(Exceções!$E$5:$E$203,MATCH($A779&amp;"|"&amp;$F779,Exceções!$F$5:$F$203,0))),""))</f>
        <v/>
      </c>
    </row>
    <row r="780" spans="1:30" ht="15" hidden="1" customHeight="1" x14ac:dyDescent="0.25">
      <c r="A780" s="31">
        <v>55618</v>
      </c>
      <c r="B780" s="17" t="s">
        <v>54</v>
      </c>
      <c r="C780" s="17" t="str">
        <f>IFERROR(INDEX(Cadastro!$C$5:$C$243,$AB780),"NÃO INFORMADO")</f>
        <v>MEC</v>
      </c>
      <c r="D780" s="17" t="str">
        <f>IFERROR(INDEX(Cadastro!$D$5:$D$243,$AB780),"")</f>
        <v>Férias</v>
      </c>
      <c r="E780" s="17" t="str">
        <f>IFERROR(INDEX(Cadastro!$G$5:$G$243,$AB780),"")</f>
        <v>Férias</v>
      </c>
      <c r="F780" s="29">
        <v>46322</v>
      </c>
      <c r="G780" s="32" t="str">
        <f t="shared" si="72"/>
        <v>ter</v>
      </c>
      <c r="H780" s="31" t="str">
        <f>IF($L780=0,"",_xlfn.MINIFS(Dados!$Q:$Q,Dados!$A:$A,$A780,Dados!$S:$S,$F780))</f>
        <v/>
      </c>
      <c r="I780" s="31" t="str">
        <f>IF($H780="","",_xlfn.MAXIFS(Dados!$R:$R,Dados!$A:$A,$A780,Dados!$S:$S,$F780))</f>
        <v/>
      </c>
      <c r="J780" s="32" t="str">
        <f>IF($D780&lt;&gt;"Folguista","",IFERROR(INDEX(Parâmetros!$D$52:$G$52,1,MIN(4,MAX(1,$W780))),""))</f>
        <v/>
      </c>
      <c r="K780" s="32" t="str">
        <f>IF(OR($AC780&lt;&gt;"",$Y780="Folga",$Y780="Folga trabalhada",$Y780="Férias (cadastro)",$Y780="Férias / afastamento",$Y780="Indeterminado (início da série)"),"",IF(OR($D780="6x1",$D780="FF 6x1"),IF(OR(WEEKDAY($F780,2)=6,WEEKDAY($F780,2)=7),"6x1 sáb/dom","6x1"),IF($D780="5x2","5x2",IF($H780="",IF($D780="Folguista",$J780,$E780),IF(OR($H780&gt;=Parâmetros!$E$18,$H780&lt;Parâmetros!$E$19),"C",IF($H780&lt;Parâmetros!$E$20,"A","B"))))))</f>
        <v/>
      </c>
      <c r="L780" s="30">
        <f>SUMIFS(Dados!$E:$E,Dados!$A:$A,$A780,Dados!$S:$S,$F780)</f>
        <v>0</v>
      </c>
      <c r="M780" s="30" t="str">
        <f>IFERROR(INDEX(Parâmetros!$E$6:$E$11,MATCH($K780,Parâmetros!$A$6:$A$11,0)),"")</f>
        <v/>
      </c>
      <c r="N780" s="33" t="str">
        <f t="shared" si="73"/>
        <v/>
      </c>
      <c r="O780" s="33">
        <f>Parâmetros!$E$13</f>
        <v>0.8</v>
      </c>
      <c r="P780" s="32" t="str">
        <f>IF(OR($M780="",$F780&gt;Parâmetros!$E$14),"Não","Sim")</f>
        <v>Não</v>
      </c>
      <c r="Q780" s="32" t="str">
        <f t="shared" si="74"/>
        <v/>
      </c>
      <c r="R780" s="32" t="str">
        <f t="shared" si="75"/>
        <v/>
      </c>
      <c r="S780" s="30" t="str">
        <f t="shared" si="76"/>
        <v/>
      </c>
      <c r="T780" s="32" t="str">
        <f>IF($Q780&lt;&gt;"Sim","",IF($N780&gt;Parâmetros!$E$15,"Sim","Não"))</f>
        <v/>
      </c>
      <c r="U780" s="17" t="str">
        <f t="shared" si="77"/>
        <v>Férias / afastamento</v>
      </c>
      <c r="V780" s="17" t="str">
        <f>IF($AC780&lt;&gt;"",IF($L780&gt;0,"ATENÇÃO · apontou em dia de "&amp;LOWER($AC780)&amp;" cadastrado","Exceção cadastrada · "&amp;$AC780)&amp;IF($AD780="",""," · "&amp;$AD780),IF($E780="Férias",IF($L780&gt;0,"ATENÇÃO · apontou estando de férias no cadastro","Férias no cadastro"),IF($Y780="Férias / afastamento","Afastamento · "&amp;($Z780+$AA780-1)&amp;" dias seguidos sem apontamento",IF($Y780="Folga trabalhada","ATENÇÃO · apontou em dia de folga da escala 5x2",IF($Y780="Folga",IF(AND($D780="5x2",OR(WEEKDAY($F780,2)=6,WEEKDAY($F780,2)=7)),"Folga de fim de semana da escala 5x2",IF(AND(OR($D780="6x1",$D780="FF 6x1"),WEEKDAY($F780,2)=6,FALSE()),"Folga de fim de semana · apontou no domingo anterior",IF(AND(OR($D780="6x1",$D780="FF 6x1"),WEEKDAY($F780,2)=7,AND($A780=$A779,$L779&gt;0)),"Folga de fim de semana · apontou no sábado",IF(AND(OR($D780="6x1",$D780="FF 6x1"),OR(WEEKDAY($F780,2)=6,WEEKDAY($F780,2)=7)),"Folga de fim de semana · sem apontamento no sábado nem no domingo","Folga prevista pelo ciclo")))),IF($Y780="Indeterminado (início da série)","Sem histórico anterior — informe o dia do ciclo no Cadastro",IF($Y780="Falta de registro",IF(OR(OR($D780="6x1",$D780="FF 6x1"),$D780="5x2"),"FALTA DE REGISTRO · dia útil da escala "&amp;$E780,"FALTA DE REGISTRO · dia "&amp;$W780&amp;" de "&amp;IFERROR(INDEX(Parâmetros!$B$39:$B$48,MATCH($E780,Parâmetros!$A$39:$A$48,0)),99)&amp;" do ciclo"),IF(OR($D780="6x1",$D780="FF 6x1"),IF(OR(AND(WEEKDAY($F780,2)=6,AND($A780=$A781,$L781&gt;0)),AND(WEEKDAY($F780,2)=7,AND($A780=$A779,$L779&gt;0))),"ATENÇÃO · apontou sábado e domingo no mesmo fim de semana",IF(OR(WEEKDAY($F780,2)=6,WEEKDAY($F780,2)=7),"Jornada de fim de semana do 6x1",IF(OR($H780&gt;=Parâmetros!$E$20,$H780&lt;Parâmetros!$E$19),"ATENÇÃO · 6x1 apontou fora do horário diurno","Jornada fixa do 6x1"))),IF($D780="5x2","Jornada fixa do 5x2",IF($D780="Folguista",IF($J780=$K780,"Evidência confirma sequência","DIVERGE · sequência "&amp;$J780&amp;" × evidência "&amp;$K780),IF($K780=$E780,"Evidência confirma cadastro","DIVERGE · cadastro "&amp;$E780&amp;" × evidência "&amp;$K780)))))))))))</f>
        <v>Férias no cadastro</v>
      </c>
      <c r="W780" s="34">
        <f>IF(OR(OR($D780="6x1",$D780="FF 6x1"),$D780="5x2"),"",IF($AB780&lt;&gt;$AB779,IF(IFERROR(INDEX(Cadastro!$F$5:$F$243,$AB780),"")="",IF($L780&gt;0,1,0),IF(IFERROR(INDEX(Cadastro!$F$5:$F$243,$AB780),"")&lt;=IFERROR(INDEX(Parâmetros!$B$39:$B$48,MATCH($E780,Parâmetros!$A$39:$A$48,0)),99),IFERROR(INDEX(Cadastro!$F$5:$F$243,$AB780),""),0)),IF($L780&gt;0,IF(N($X779)&gt;0,1,N($W779)+1),IF(AND($L780=0,OR(N($W779)&gt;=IFERROR(INDEX(Parâmetros!$B$39:$B$48,MATCH($E780,Parâmetros!$A$39:$A$48,0)),99),AND(N($X779)&gt;0,N($X779)&lt;IFERROR(INDEX(Parâmetros!$C$39:$C$48,MATCH($E780,Parâmetros!$A$39:$A$48,0)),0)))),0,N($W779)+1))))</f>
        <v>8</v>
      </c>
      <c r="X780" s="34">
        <f>IF(OR(OR($D780="6x1",$D780="FF 6x1"),$D780="5x2"),"",IF($AB780&lt;&gt;$AB779,IF(IFERROR(INDEX(Cadastro!$F$5:$F$243,$AB780),"")="",0,IF(IFERROR(INDEX(Cadastro!$F$5:$F$243,$AB780),"")&gt;IFERROR(INDEX(Parâmetros!$B$39:$B$48,MATCH($E780,Parâmetros!$A$39:$A$48,0)),99),IFERROR(INDEX(Cadastro!$F$5:$F$243,$AB780),"")-IFERROR(INDEX(Parâmetros!$B$39:$B$48,MATCH($E780,Parâmetros!$A$39:$A$48,0)),99),0)),IF(AND($L780=0,OR(N($W779)&gt;=IFERROR(INDEX(Parâmetros!$B$39:$B$48,MATCH($E780,Parâmetros!$A$39:$A$48,0)),99),AND(N($X779)&gt;0,N($X779)&lt;IFERROR(INDEX(Parâmetros!$C$39:$C$48,MATCH($E780,Parâmetros!$A$39:$A$48,0)),0)))),N($X779)+1,0)))</f>
        <v>0</v>
      </c>
      <c r="Y780" t="str">
        <f>IF($AC780&lt;&gt;"",IF($L780&gt;0,$AC780&amp;" · com apontamento",$AC780),IF($E780="Férias",IF($L780&gt;0,"Férias · com apontamento","Férias (cadastro)"),IF(($Z780+$AA780-1)&gt;Parâmetros!$E$16,"Férias / afastamento",IF(AND($D780="5x2",OR(WEEKDAY($F780,2)=6,WEEKDAY($F780,2)=7)),IF($L780&gt;0,"Folga trabalhada","Folga"),IF($L780&gt;0,"Trabalhado",IF(OR(OR($D780="6x1",$D780="FF 6x1"),$D780="5x2"),IF(AND(OR($D780="6x1",$D780="FF 6x1"),OR(WEEKDAY($F780,2)=6,WEEKDAY($F780,2)=7)),"Folga","Falta de registro"),IF(AND($AB780&lt;&gt;$AB779,IFERROR(INDEX(Cadastro!$F$5:$F$243,$AB780),"")=""),"Indeterminado (início da série)",IF($X780&gt;0,"Folga","Falta de registro"))))))))</f>
        <v>Férias (cadastro)</v>
      </c>
      <c r="Z780" s="34">
        <f>IF(OR($L780&gt;0,$F780&gt;Parâmetros!$E$14),0,IF($A780&lt;&gt;$A779,1,N($Z779)+1))</f>
        <v>0</v>
      </c>
      <c r="AA780" s="34">
        <f>IF(OR($L780&gt;0,$F780&gt;Parâmetros!$E$14),0,IF(OR($A780&lt;&gt;$A781,$F781&gt;Parâmetros!$E$14),1,N($AA781)+1))</f>
        <v>0</v>
      </c>
      <c r="AB780" s="31">
        <f>IFERROR(MATCH($A780&amp;"|"&amp;TEXT(_xlfn.MAXIFS(Cadastro!$E$5:$E$243,Cadastro!$A$5:$A$243,$A780,Cadastro!$E$5:$E$243,"&lt;="&amp;$F780),"yyyymmdd"),Cadastro!$I$5:$I$243,0),"")</f>
        <v>112</v>
      </c>
      <c r="AC780" t="str">
        <f>IFERROR(_xlfn.SINGLE(INDEX(Exceções!$D$5:$D$203,MATCH($A780&amp;"|"&amp;$F780,Exceções!$F$5:$F$203,0))),"")</f>
        <v/>
      </c>
      <c r="AD780" t="str">
        <f>IF($AC780="","",IFERROR(_xlfn.SINGLE(INDEX(Exceções!$E$5:$E$203,MATCH($A780&amp;"|"&amp;$F780,Exceções!$F$5:$F$203,0))),""))</f>
        <v/>
      </c>
    </row>
    <row r="781" spans="1:30" ht="15" hidden="1" customHeight="1" x14ac:dyDescent="0.25">
      <c r="A781" s="31">
        <v>55618</v>
      </c>
      <c r="B781" s="17" t="s">
        <v>54</v>
      </c>
      <c r="C781" s="17" t="str">
        <f>IFERROR(INDEX(Cadastro!$C$5:$C$243,$AB781),"NÃO INFORMADO")</f>
        <v>MEC</v>
      </c>
      <c r="D781" s="17" t="str">
        <f>IFERROR(INDEX(Cadastro!$D$5:$D$243,$AB781),"")</f>
        <v>Férias</v>
      </c>
      <c r="E781" s="17" t="str">
        <f>IFERROR(INDEX(Cadastro!$G$5:$G$243,$AB781),"")</f>
        <v>Férias</v>
      </c>
      <c r="F781" s="29">
        <v>46323</v>
      </c>
      <c r="G781" s="32" t="str">
        <f t="shared" si="72"/>
        <v>qua</v>
      </c>
      <c r="H781" s="31" t="str">
        <f>IF($L781=0,"",_xlfn.MINIFS(Dados!$Q:$Q,Dados!$A:$A,$A781,Dados!$S:$S,$F781))</f>
        <v/>
      </c>
      <c r="I781" s="31" t="str">
        <f>IF($H781="","",_xlfn.MAXIFS(Dados!$R:$R,Dados!$A:$A,$A781,Dados!$S:$S,$F781))</f>
        <v/>
      </c>
      <c r="J781" s="32" t="str">
        <f>IF($D781&lt;&gt;"Folguista","",IFERROR(INDEX(Parâmetros!$D$52:$G$52,1,MIN(4,MAX(1,$W781))),""))</f>
        <v/>
      </c>
      <c r="K781" s="32" t="str">
        <f>IF(OR($AC781&lt;&gt;"",$Y781="Folga",$Y781="Folga trabalhada",$Y781="Férias (cadastro)",$Y781="Férias / afastamento",$Y781="Indeterminado (início da série)"),"",IF(OR($D781="6x1",$D781="FF 6x1"),IF(OR(WEEKDAY($F781,2)=6,WEEKDAY($F781,2)=7),"6x1 sáb/dom","6x1"),IF($D781="5x2","5x2",IF($H781="",IF($D781="Folguista",$J781,$E781),IF(OR($H781&gt;=Parâmetros!$E$18,$H781&lt;Parâmetros!$E$19),"C",IF($H781&lt;Parâmetros!$E$20,"A","B"))))))</f>
        <v/>
      </c>
      <c r="L781" s="30">
        <f>SUMIFS(Dados!$E:$E,Dados!$A:$A,$A781,Dados!$S:$S,$F781)</f>
        <v>0</v>
      </c>
      <c r="M781" s="30" t="str">
        <f>IFERROR(INDEX(Parâmetros!$E$6:$E$11,MATCH($K781,Parâmetros!$A$6:$A$11,0)),"")</f>
        <v/>
      </c>
      <c r="N781" s="33" t="str">
        <f t="shared" si="73"/>
        <v/>
      </c>
      <c r="O781" s="33">
        <f>Parâmetros!$E$13</f>
        <v>0.8</v>
      </c>
      <c r="P781" s="32" t="str">
        <f>IF(OR($M781="",$F781&gt;Parâmetros!$E$14),"Não","Sim")</f>
        <v>Não</v>
      </c>
      <c r="Q781" s="32" t="str">
        <f t="shared" si="74"/>
        <v/>
      </c>
      <c r="R781" s="32" t="str">
        <f t="shared" si="75"/>
        <v/>
      </c>
      <c r="S781" s="30" t="str">
        <f t="shared" si="76"/>
        <v/>
      </c>
      <c r="T781" s="32" t="str">
        <f>IF($Q781&lt;&gt;"Sim","",IF($N781&gt;Parâmetros!$E$15,"Sim","Não"))</f>
        <v/>
      </c>
      <c r="U781" s="17" t="str">
        <f t="shared" si="77"/>
        <v>Férias / afastamento</v>
      </c>
      <c r="V781" s="17" t="str">
        <f>IF($AC781&lt;&gt;"",IF($L781&gt;0,"ATENÇÃO · apontou em dia de "&amp;LOWER($AC781)&amp;" cadastrado","Exceção cadastrada · "&amp;$AC781)&amp;IF($AD781="",""," · "&amp;$AD781),IF($E781="Férias",IF($L781&gt;0,"ATENÇÃO · apontou estando de férias no cadastro","Férias no cadastro"),IF($Y781="Férias / afastamento","Afastamento · "&amp;($Z781+$AA781-1)&amp;" dias seguidos sem apontamento",IF($Y781="Folga trabalhada","ATENÇÃO · apontou em dia de folga da escala 5x2",IF($Y781="Folga",IF(AND($D781="5x2",OR(WEEKDAY($F781,2)=6,WEEKDAY($F781,2)=7)),"Folga de fim de semana da escala 5x2",IF(AND(OR($D781="6x1",$D781="FF 6x1"),WEEKDAY($F781,2)=6,FALSE()),"Folga de fim de semana · apontou no domingo anterior",IF(AND(OR($D781="6x1",$D781="FF 6x1"),WEEKDAY($F781,2)=7,AND($A781=$A780,$L780&gt;0)),"Folga de fim de semana · apontou no sábado",IF(AND(OR($D781="6x1",$D781="FF 6x1"),OR(WEEKDAY($F781,2)=6,WEEKDAY($F781,2)=7)),"Folga de fim de semana · sem apontamento no sábado nem no domingo","Folga prevista pelo ciclo")))),IF($Y781="Indeterminado (início da série)","Sem histórico anterior — informe o dia do ciclo no Cadastro",IF($Y781="Falta de registro",IF(OR(OR($D781="6x1",$D781="FF 6x1"),$D781="5x2"),"FALTA DE REGISTRO · dia útil da escala "&amp;$E781,"FALTA DE REGISTRO · dia "&amp;$W781&amp;" de "&amp;IFERROR(INDEX(Parâmetros!$B$39:$B$48,MATCH($E781,Parâmetros!$A$39:$A$48,0)),99)&amp;" do ciclo"),IF(OR($D781="6x1",$D781="FF 6x1"),IF(OR(AND(WEEKDAY($F781,2)=6,AND($A781=$A782,$L782&gt;0)),AND(WEEKDAY($F781,2)=7,AND($A781=$A780,$L780&gt;0))),"ATENÇÃO · apontou sábado e domingo no mesmo fim de semana",IF(OR(WEEKDAY($F781,2)=6,WEEKDAY($F781,2)=7),"Jornada de fim de semana do 6x1",IF(OR($H781&gt;=Parâmetros!$E$20,$H781&lt;Parâmetros!$E$19),"ATENÇÃO · 6x1 apontou fora do horário diurno","Jornada fixa do 6x1"))),IF($D781="5x2","Jornada fixa do 5x2",IF($D781="Folguista",IF($J781=$K781,"Evidência confirma sequência","DIVERGE · sequência "&amp;$J781&amp;" × evidência "&amp;$K781),IF($K781=$E781,"Evidência confirma cadastro","DIVERGE · cadastro "&amp;$E781&amp;" × evidência "&amp;$K781)))))))))))</f>
        <v>Férias no cadastro</v>
      </c>
      <c r="W781" s="34">
        <f>IF(OR(OR($D781="6x1",$D781="FF 6x1"),$D781="5x2"),"",IF($AB781&lt;&gt;$AB780,IF(IFERROR(INDEX(Cadastro!$F$5:$F$243,$AB781),"")="",IF($L781&gt;0,1,0),IF(IFERROR(INDEX(Cadastro!$F$5:$F$243,$AB781),"")&lt;=IFERROR(INDEX(Parâmetros!$B$39:$B$48,MATCH($E781,Parâmetros!$A$39:$A$48,0)),99),IFERROR(INDEX(Cadastro!$F$5:$F$243,$AB781),""),0)),IF($L781&gt;0,IF(N($X780)&gt;0,1,N($W780)+1),IF(AND($L781=0,OR(N($W780)&gt;=IFERROR(INDEX(Parâmetros!$B$39:$B$48,MATCH($E781,Parâmetros!$A$39:$A$48,0)),99),AND(N($X780)&gt;0,N($X780)&lt;IFERROR(INDEX(Parâmetros!$C$39:$C$48,MATCH($E781,Parâmetros!$A$39:$A$48,0)),0)))),0,N($W780)+1))))</f>
        <v>9</v>
      </c>
      <c r="X781" s="34">
        <f>IF(OR(OR($D781="6x1",$D781="FF 6x1"),$D781="5x2"),"",IF($AB781&lt;&gt;$AB780,IF(IFERROR(INDEX(Cadastro!$F$5:$F$243,$AB781),"")="",0,IF(IFERROR(INDEX(Cadastro!$F$5:$F$243,$AB781),"")&gt;IFERROR(INDEX(Parâmetros!$B$39:$B$48,MATCH($E781,Parâmetros!$A$39:$A$48,0)),99),IFERROR(INDEX(Cadastro!$F$5:$F$243,$AB781),"")-IFERROR(INDEX(Parâmetros!$B$39:$B$48,MATCH($E781,Parâmetros!$A$39:$A$48,0)),99),0)),IF(AND($L781=0,OR(N($W780)&gt;=IFERROR(INDEX(Parâmetros!$B$39:$B$48,MATCH($E781,Parâmetros!$A$39:$A$48,0)),99),AND(N($X780)&gt;0,N($X780)&lt;IFERROR(INDEX(Parâmetros!$C$39:$C$48,MATCH($E781,Parâmetros!$A$39:$A$48,0)),0)))),N($X780)+1,0)))</f>
        <v>0</v>
      </c>
      <c r="Y781" t="str">
        <f>IF($AC781&lt;&gt;"",IF($L781&gt;0,$AC781&amp;" · com apontamento",$AC781),IF($E781="Férias",IF($L781&gt;0,"Férias · com apontamento","Férias (cadastro)"),IF(($Z781+$AA781-1)&gt;Parâmetros!$E$16,"Férias / afastamento",IF(AND($D781="5x2",OR(WEEKDAY($F781,2)=6,WEEKDAY($F781,2)=7)),IF($L781&gt;0,"Folga trabalhada","Folga"),IF($L781&gt;0,"Trabalhado",IF(OR(OR($D781="6x1",$D781="FF 6x1"),$D781="5x2"),IF(AND(OR($D781="6x1",$D781="FF 6x1"),OR(WEEKDAY($F781,2)=6,WEEKDAY($F781,2)=7)),"Folga","Falta de registro"),IF(AND($AB781&lt;&gt;$AB780,IFERROR(INDEX(Cadastro!$F$5:$F$243,$AB781),"")=""),"Indeterminado (início da série)",IF($X781&gt;0,"Folga","Falta de registro"))))))))</f>
        <v>Férias (cadastro)</v>
      </c>
      <c r="Z781" s="34">
        <f>IF(OR($L781&gt;0,$F781&gt;Parâmetros!$E$14),0,IF($A781&lt;&gt;$A780,1,N($Z780)+1))</f>
        <v>0</v>
      </c>
      <c r="AA781" s="34">
        <f>IF(OR($L781&gt;0,$F781&gt;Parâmetros!$E$14),0,IF(OR($A781&lt;&gt;$A782,$F782&gt;Parâmetros!$E$14),1,N($AA782)+1))</f>
        <v>0</v>
      </c>
      <c r="AB781" s="31">
        <f>IFERROR(MATCH($A781&amp;"|"&amp;TEXT(_xlfn.MAXIFS(Cadastro!$E$5:$E$243,Cadastro!$A$5:$A$243,$A781,Cadastro!$E$5:$E$243,"&lt;="&amp;$F781),"yyyymmdd"),Cadastro!$I$5:$I$243,0),"")</f>
        <v>112</v>
      </c>
      <c r="AC781" t="str">
        <f>IFERROR(_xlfn.SINGLE(INDEX(Exceções!$D$5:$D$203,MATCH($A781&amp;"|"&amp;$F781,Exceções!$F$5:$F$203,0))),"")</f>
        <v/>
      </c>
      <c r="AD781" t="str">
        <f>IF($AC781="","",IFERROR(_xlfn.SINGLE(INDEX(Exceções!$E$5:$E$203,MATCH($A781&amp;"|"&amp;$F781,Exceções!$F$5:$F$203,0))),""))</f>
        <v/>
      </c>
    </row>
    <row r="782" spans="1:30" ht="15" hidden="1" customHeight="1" x14ac:dyDescent="0.25">
      <c r="A782" s="31">
        <v>55618</v>
      </c>
      <c r="B782" s="17" t="s">
        <v>54</v>
      </c>
      <c r="C782" s="17" t="str">
        <f>IFERROR(INDEX(Cadastro!$C$5:$C$243,$AB782),"NÃO INFORMADO")</f>
        <v>MEC</v>
      </c>
      <c r="D782" s="17" t="str">
        <f>IFERROR(INDEX(Cadastro!$D$5:$D$243,$AB782),"")</f>
        <v>Férias</v>
      </c>
      <c r="E782" s="17" t="str">
        <f>IFERROR(INDEX(Cadastro!$G$5:$G$243,$AB782),"")</f>
        <v>Férias</v>
      </c>
      <c r="F782" s="29">
        <v>46324</v>
      </c>
      <c r="G782" s="32" t="str">
        <f t="shared" si="72"/>
        <v>qui</v>
      </c>
      <c r="H782" s="31" t="str">
        <f>IF($L782=0,"",_xlfn.MINIFS(Dados!$Q:$Q,Dados!$A:$A,$A782,Dados!$S:$S,$F782))</f>
        <v/>
      </c>
      <c r="I782" s="31" t="str">
        <f>IF($H782="","",_xlfn.MAXIFS(Dados!$R:$R,Dados!$A:$A,$A782,Dados!$S:$S,$F782))</f>
        <v/>
      </c>
      <c r="J782" s="32" t="str">
        <f>IF($D782&lt;&gt;"Folguista","",IFERROR(INDEX(Parâmetros!$D$52:$G$52,1,MIN(4,MAX(1,$W782))),""))</f>
        <v/>
      </c>
      <c r="K782" s="32" t="str">
        <f>IF(OR($AC782&lt;&gt;"",$Y782="Folga",$Y782="Folga trabalhada",$Y782="Férias (cadastro)",$Y782="Férias / afastamento",$Y782="Indeterminado (início da série)"),"",IF(OR($D782="6x1",$D782="FF 6x1"),IF(OR(WEEKDAY($F782,2)=6,WEEKDAY($F782,2)=7),"6x1 sáb/dom","6x1"),IF($D782="5x2","5x2",IF($H782="",IF($D782="Folguista",$J782,$E782),IF(OR($H782&gt;=Parâmetros!$E$18,$H782&lt;Parâmetros!$E$19),"C",IF($H782&lt;Parâmetros!$E$20,"A","B"))))))</f>
        <v/>
      </c>
      <c r="L782" s="30">
        <f>SUMIFS(Dados!$E:$E,Dados!$A:$A,$A782,Dados!$S:$S,$F782)</f>
        <v>0</v>
      </c>
      <c r="M782" s="30" t="str">
        <f>IFERROR(INDEX(Parâmetros!$E$6:$E$11,MATCH($K782,Parâmetros!$A$6:$A$11,0)),"")</f>
        <v/>
      </c>
      <c r="N782" s="33" t="str">
        <f t="shared" si="73"/>
        <v/>
      </c>
      <c r="O782" s="33">
        <f>Parâmetros!$E$13</f>
        <v>0.8</v>
      </c>
      <c r="P782" s="32" t="str">
        <f>IF(OR($M782="",$F782&gt;Parâmetros!$E$14),"Não","Sim")</f>
        <v>Não</v>
      </c>
      <c r="Q782" s="32" t="str">
        <f t="shared" si="74"/>
        <v/>
      </c>
      <c r="R782" s="32" t="str">
        <f t="shared" si="75"/>
        <v/>
      </c>
      <c r="S782" s="30" t="str">
        <f t="shared" si="76"/>
        <v/>
      </c>
      <c r="T782" s="32" t="str">
        <f>IF($Q782&lt;&gt;"Sim","",IF($N782&gt;Parâmetros!$E$15,"Sim","Não"))</f>
        <v/>
      </c>
      <c r="U782" s="17" t="str">
        <f t="shared" si="77"/>
        <v>Férias / afastamento</v>
      </c>
      <c r="V782" s="17" t="str">
        <f>IF($AC782&lt;&gt;"",IF($L782&gt;0,"ATENÇÃO · apontou em dia de "&amp;LOWER($AC782)&amp;" cadastrado","Exceção cadastrada · "&amp;$AC782)&amp;IF($AD782="",""," · "&amp;$AD782),IF($E782="Férias",IF($L782&gt;0,"ATENÇÃO · apontou estando de férias no cadastro","Férias no cadastro"),IF($Y782="Férias / afastamento","Afastamento · "&amp;($Z782+$AA782-1)&amp;" dias seguidos sem apontamento",IF($Y782="Folga trabalhada","ATENÇÃO · apontou em dia de folga da escala 5x2",IF($Y782="Folga",IF(AND($D782="5x2",OR(WEEKDAY($F782,2)=6,WEEKDAY($F782,2)=7)),"Folga de fim de semana da escala 5x2",IF(AND(OR($D782="6x1",$D782="FF 6x1"),WEEKDAY($F782,2)=6,FALSE()),"Folga de fim de semana · apontou no domingo anterior",IF(AND(OR($D782="6x1",$D782="FF 6x1"),WEEKDAY($F782,2)=7,AND($A782=$A781,$L781&gt;0)),"Folga de fim de semana · apontou no sábado",IF(AND(OR($D782="6x1",$D782="FF 6x1"),OR(WEEKDAY($F782,2)=6,WEEKDAY($F782,2)=7)),"Folga de fim de semana · sem apontamento no sábado nem no domingo","Folga prevista pelo ciclo")))),IF($Y782="Indeterminado (início da série)","Sem histórico anterior — informe o dia do ciclo no Cadastro",IF($Y782="Falta de registro",IF(OR(OR($D782="6x1",$D782="FF 6x1"),$D782="5x2"),"FALTA DE REGISTRO · dia útil da escala "&amp;$E782,"FALTA DE REGISTRO · dia "&amp;$W782&amp;" de "&amp;IFERROR(INDEX(Parâmetros!$B$39:$B$48,MATCH($E782,Parâmetros!$A$39:$A$48,0)),99)&amp;" do ciclo"),IF(OR($D782="6x1",$D782="FF 6x1"),IF(OR(AND(WEEKDAY($F782,2)=6,AND($A782=$A783,$L783&gt;0)),AND(WEEKDAY($F782,2)=7,AND($A782=$A781,$L781&gt;0))),"ATENÇÃO · apontou sábado e domingo no mesmo fim de semana",IF(OR(WEEKDAY($F782,2)=6,WEEKDAY($F782,2)=7),"Jornada de fim de semana do 6x1",IF(OR($H782&gt;=Parâmetros!$E$20,$H782&lt;Parâmetros!$E$19),"ATENÇÃO · 6x1 apontou fora do horário diurno","Jornada fixa do 6x1"))),IF($D782="5x2","Jornada fixa do 5x2",IF($D782="Folguista",IF($J782=$K782,"Evidência confirma sequência","DIVERGE · sequência "&amp;$J782&amp;" × evidência "&amp;$K782),IF($K782=$E782,"Evidência confirma cadastro","DIVERGE · cadastro "&amp;$E782&amp;" × evidência "&amp;$K782)))))))))))</f>
        <v>Férias no cadastro</v>
      </c>
      <c r="W782" s="34">
        <f>IF(OR(OR($D782="6x1",$D782="FF 6x1"),$D782="5x2"),"",IF($AB782&lt;&gt;$AB781,IF(IFERROR(INDEX(Cadastro!$F$5:$F$243,$AB782),"")="",IF($L782&gt;0,1,0),IF(IFERROR(INDEX(Cadastro!$F$5:$F$243,$AB782),"")&lt;=IFERROR(INDEX(Parâmetros!$B$39:$B$48,MATCH($E782,Parâmetros!$A$39:$A$48,0)),99),IFERROR(INDEX(Cadastro!$F$5:$F$243,$AB782),""),0)),IF($L782&gt;0,IF(N($X781)&gt;0,1,N($W781)+1),IF(AND($L782=0,OR(N($W781)&gt;=IFERROR(INDEX(Parâmetros!$B$39:$B$48,MATCH($E782,Parâmetros!$A$39:$A$48,0)),99),AND(N($X781)&gt;0,N($X781)&lt;IFERROR(INDEX(Parâmetros!$C$39:$C$48,MATCH($E782,Parâmetros!$A$39:$A$48,0)),0)))),0,N($W781)+1))))</f>
        <v>10</v>
      </c>
      <c r="X782" s="34">
        <f>IF(OR(OR($D782="6x1",$D782="FF 6x1"),$D782="5x2"),"",IF($AB782&lt;&gt;$AB781,IF(IFERROR(INDEX(Cadastro!$F$5:$F$243,$AB782),"")="",0,IF(IFERROR(INDEX(Cadastro!$F$5:$F$243,$AB782),"")&gt;IFERROR(INDEX(Parâmetros!$B$39:$B$48,MATCH($E782,Parâmetros!$A$39:$A$48,0)),99),IFERROR(INDEX(Cadastro!$F$5:$F$243,$AB782),"")-IFERROR(INDEX(Parâmetros!$B$39:$B$48,MATCH($E782,Parâmetros!$A$39:$A$48,0)),99),0)),IF(AND($L782=0,OR(N($W781)&gt;=IFERROR(INDEX(Parâmetros!$B$39:$B$48,MATCH($E782,Parâmetros!$A$39:$A$48,0)),99),AND(N($X781)&gt;0,N($X781)&lt;IFERROR(INDEX(Parâmetros!$C$39:$C$48,MATCH($E782,Parâmetros!$A$39:$A$48,0)),0)))),N($X781)+1,0)))</f>
        <v>0</v>
      </c>
      <c r="Y782" t="str">
        <f>IF($AC782&lt;&gt;"",IF($L782&gt;0,$AC782&amp;" · com apontamento",$AC782),IF($E782="Férias",IF($L782&gt;0,"Férias · com apontamento","Férias (cadastro)"),IF(($Z782+$AA782-1)&gt;Parâmetros!$E$16,"Férias / afastamento",IF(AND($D782="5x2",OR(WEEKDAY($F782,2)=6,WEEKDAY($F782,2)=7)),IF($L782&gt;0,"Folga trabalhada","Folga"),IF($L782&gt;0,"Trabalhado",IF(OR(OR($D782="6x1",$D782="FF 6x1"),$D782="5x2"),IF(AND(OR($D782="6x1",$D782="FF 6x1"),OR(WEEKDAY($F782,2)=6,WEEKDAY($F782,2)=7)),"Folga","Falta de registro"),IF(AND($AB782&lt;&gt;$AB781,IFERROR(INDEX(Cadastro!$F$5:$F$243,$AB782),"")=""),"Indeterminado (início da série)",IF($X782&gt;0,"Folga","Falta de registro"))))))))</f>
        <v>Férias (cadastro)</v>
      </c>
      <c r="Z782" s="34">
        <f>IF(OR($L782&gt;0,$F782&gt;Parâmetros!$E$14),0,IF($A782&lt;&gt;$A781,1,N($Z781)+1))</f>
        <v>0</v>
      </c>
      <c r="AA782" s="34">
        <f>IF(OR($L782&gt;0,$F782&gt;Parâmetros!$E$14),0,IF(OR($A782&lt;&gt;$A783,$F783&gt;Parâmetros!$E$14),1,N($AA783)+1))</f>
        <v>0</v>
      </c>
      <c r="AB782" s="31">
        <f>IFERROR(MATCH($A782&amp;"|"&amp;TEXT(_xlfn.MAXIFS(Cadastro!$E$5:$E$243,Cadastro!$A$5:$A$243,$A782,Cadastro!$E$5:$E$243,"&lt;="&amp;$F782),"yyyymmdd"),Cadastro!$I$5:$I$243,0),"")</f>
        <v>112</v>
      </c>
      <c r="AC782" t="str">
        <f>IFERROR(_xlfn.SINGLE(INDEX(Exceções!$D$5:$D$203,MATCH($A782&amp;"|"&amp;$F782,Exceções!$F$5:$F$203,0))),"")</f>
        <v/>
      </c>
      <c r="AD782" t="str">
        <f>IF($AC782="","",IFERROR(_xlfn.SINGLE(INDEX(Exceções!$E$5:$E$203,MATCH($A782&amp;"|"&amp;$F782,Exceções!$F$5:$F$203,0))),""))</f>
        <v/>
      </c>
    </row>
    <row r="783" spans="1:30" ht="15" hidden="1" customHeight="1" x14ac:dyDescent="0.25">
      <c r="A783" s="31">
        <v>55618</v>
      </c>
      <c r="B783" s="17" t="s">
        <v>54</v>
      </c>
      <c r="C783" s="17" t="str">
        <f>IFERROR(INDEX(Cadastro!$C$5:$C$243,$AB783),"NÃO INFORMADO")</f>
        <v>MEC</v>
      </c>
      <c r="D783" s="17" t="str">
        <f>IFERROR(INDEX(Cadastro!$D$5:$D$243,$AB783),"")</f>
        <v>Férias</v>
      </c>
      <c r="E783" s="17" t="str">
        <f>IFERROR(INDEX(Cadastro!$G$5:$G$243,$AB783),"")</f>
        <v>Férias</v>
      </c>
      <c r="F783" s="29">
        <v>46325</v>
      </c>
      <c r="G783" s="32" t="str">
        <f t="shared" si="72"/>
        <v>sex</v>
      </c>
      <c r="H783" s="31" t="str">
        <f>IF($L783=0,"",_xlfn.MINIFS(Dados!$Q:$Q,Dados!$A:$A,$A783,Dados!$S:$S,$F783))</f>
        <v/>
      </c>
      <c r="I783" s="31" t="str">
        <f>IF($H783="","",_xlfn.MAXIFS(Dados!$R:$R,Dados!$A:$A,$A783,Dados!$S:$S,$F783))</f>
        <v/>
      </c>
      <c r="J783" s="32" t="str">
        <f>IF($D783&lt;&gt;"Folguista","",IFERROR(INDEX(Parâmetros!$D$52:$G$52,1,MIN(4,MAX(1,$W783))),""))</f>
        <v/>
      </c>
      <c r="K783" s="32" t="str">
        <f>IF(OR($AC783&lt;&gt;"",$Y783="Folga",$Y783="Folga trabalhada",$Y783="Férias (cadastro)",$Y783="Férias / afastamento",$Y783="Indeterminado (início da série)"),"",IF(OR($D783="6x1",$D783="FF 6x1"),IF(OR(WEEKDAY($F783,2)=6,WEEKDAY($F783,2)=7),"6x1 sáb/dom","6x1"),IF($D783="5x2","5x2",IF($H783="",IF($D783="Folguista",$J783,$E783),IF(OR($H783&gt;=Parâmetros!$E$18,$H783&lt;Parâmetros!$E$19),"C",IF($H783&lt;Parâmetros!$E$20,"A","B"))))))</f>
        <v/>
      </c>
      <c r="L783" s="30">
        <f>SUMIFS(Dados!$E:$E,Dados!$A:$A,$A783,Dados!$S:$S,$F783)</f>
        <v>0</v>
      </c>
      <c r="M783" s="30" t="str">
        <f>IFERROR(INDEX(Parâmetros!$E$6:$E$11,MATCH($K783,Parâmetros!$A$6:$A$11,0)),"")</f>
        <v/>
      </c>
      <c r="N783" s="33" t="str">
        <f t="shared" si="73"/>
        <v/>
      </c>
      <c r="O783" s="33">
        <f>Parâmetros!$E$13</f>
        <v>0.8</v>
      </c>
      <c r="P783" s="32" t="str">
        <f>IF(OR($M783="",$F783&gt;Parâmetros!$E$14),"Não","Sim")</f>
        <v>Não</v>
      </c>
      <c r="Q783" s="32" t="str">
        <f t="shared" si="74"/>
        <v/>
      </c>
      <c r="R783" s="32" t="str">
        <f t="shared" si="75"/>
        <v/>
      </c>
      <c r="S783" s="30" t="str">
        <f t="shared" si="76"/>
        <v/>
      </c>
      <c r="T783" s="32" t="str">
        <f>IF($Q783&lt;&gt;"Sim","",IF($N783&gt;Parâmetros!$E$15,"Sim","Não"))</f>
        <v/>
      </c>
      <c r="U783" s="17" t="str">
        <f t="shared" si="77"/>
        <v>Férias / afastamento</v>
      </c>
      <c r="V783" s="17" t="str">
        <f>IF($AC783&lt;&gt;"",IF($L783&gt;0,"ATENÇÃO · apontou em dia de "&amp;LOWER($AC783)&amp;" cadastrado","Exceção cadastrada · "&amp;$AC783)&amp;IF($AD783="",""," · "&amp;$AD783),IF($E783="Férias",IF($L783&gt;0,"ATENÇÃO · apontou estando de férias no cadastro","Férias no cadastro"),IF($Y783="Férias / afastamento","Afastamento · "&amp;($Z783+$AA783-1)&amp;" dias seguidos sem apontamento",IF($Y783="Folga trabalhada","ATENÇÃO · apontou em dia de folga da escala 5x2",IF($Y783="Folga",IF(AND($D783="5x2",OR(WEEKDAY($F783,2)=6,WEEKDAY($F783,2)=7)),"Folga de fim de semana da escala 5x2",IF(AND(OR($D783="6x1",$D783="FF 6x1"),WEEKDAY($F783,2)=6,FALSE()),"Folga de fim de semana · apontou no domingo anterior",IF(AND(OR($D783="6x1",$D783="FF 6x1"),WEEKDAY($F783,2)=7,AND($A783=$A782,$L782&gt;0)),"Folga de fim de semana · apontou no sábado",IF(AND(OR($D783="6x1",$D783="FF 6x1"),OR(WEEKDAY($F783,2)=6,WEEKDAY($F783,2)=7)),"Folga de fim de semana · sem apontamento no sábado nem no domingo","Folga prevista pelo ciclo")))),IF($Y783="Indeterminado (início da série)","Sem histórico anterior — informe o dia do ciclo no Cadastro",IF($Y783="Falta de registro",IF(OR(OR($D783="6x1",$D783="FF 6x1"),$D783="5x2"),"FALTA DE REGISTRO · dia útil da escala "&amp;$E783,"FALTA DE REGISTRO · dia "&amp;$W783&amp;" de "&amp;IFERROR(INDEX(Parâmetros!$B$39:$B$48,MATCH($E783,Parâmetros!$A$39:$A$48,0)),99)&amp;" do ciclo"),IF(OR($D783="6x1",$D783="FF 6x1"),IF(OR(AND(WEEKDAY($F783,2)=6,AND($A783=$A784,$L784&gt;0)),AND(WEEKDAY($F783,2)=7,AND($A783=$A782,$L782&gt;0))),"ATENÇÃO · apontou sábado e domingo no mesmo fim de semana",IF(OR(WEEKDAY($F783,2)=6,WEEKDAY($F783,2)=7),"Jornada de fim de semana do 6x1",IF(OR($H783&gt;=Parâmetros!$E$20,$H783&lt;Parâmetros!$E$19),"ATENÇÃO · 6x1 apontou fora do horário diurno","Jornada fixa do 6x1"))),IF($D783="5x2","Jornada fixa do 5x2",IF($D783="Folguista",IF($J783=$K783,"Evidência confirma sequência","DIVERGE · sequência "&amp;$J783&amp;" × evidência "&amp;$K783),IF($K783=$E783,"Evidência confirma cadastro","DIVERGE · cadastro "&amp;$E783&amp;" × evidência "&amp;$K783)))))))))))</f>
        <v>Férias no cadastro</v>
      </c>
      <c r="W783" s="34">
        <f>IF(OR(OR($D783="6x1",$D783="FF 6x1"),$D783="5x2"),"",IF($AB783&lt;&gt;$AB782,IF(IFERROR(INDEX(Cadastro!$F$5:$F$243,$AB783),"")="",IF($L783&gt;0,1,0),IF(IFERROR(INDEX(Cadastro!$F$5:$F$243,$AB783),"")&lt;=IFERROR(INDEX(Parâmetros!$B$39:$B$48,MATCH($E783,Parâmetros!$A$39:$A$48,0)),99),IFERROR(INDEX(Cadastro!$F$5:$F$243,$AB783),""),0)),IF($L783&gt;0,IF(N($X782)&gt;0,1,N($W782)+1),IF(AND($L783=0,OR(N($W782)&gt;=IFERROR(INDEX(Parâmetros!$B$39:$B$48,MATCH($E783,Parâmetros!$A$39:$A$48,0)),99),AND(N($X782)&gt;0,N($X782)&lt;IFERROR(INDEX(Parâmetros!$C$39:$C$48,MATCH($E783,Parâmetros!$A$39:$A$48,0)),0)))),0,N($W782)+1))))</f>
        <v>11</v>
      </c>
      <c r="X783" s="34">
        <f>IF(OR(OR($D783="6x1",$D783="FF 6x1"),$D783="5x2"),"",IF($AB783&lt;&gt;$AB782,IF(IFERROR(INDEX(Cadastro!$F$5:$F$243,$AB783),"")="",0,IF(IFERROR(INDEX(Cadastro!$F$5:$F$243,$AB783),"")&gt;IFERROR(INDEX(Parâmetros!$B$39:$B$48,MATCH($E783,Parâmetros!$A$39:$A$48,0)),99),IFERROR(INDEX(Cadastro!$F$5:$F$243,$AB783),"")-IFERROR(INDEX(Parâmetros!$B$39:$B$48,MATCH($E783,Parâmetros!$A$39:$A$48,0)),99),0)),IF(AND($L783=0,OR(N($W782)&gt;=IFERROR(INDEX(Parâmetros!$B$39:$B$48,MATCH($E783,Parâmetros!$A$39:$A$48,0)),99),AND(N($X782)&gt;0,N($X782)&lt;IFERROR(INDEX(Parâmetros!$C$39:$C$48,MATCH($E783,Parâmetros!$A$39:$A$48,0)),0)))),N($X782)+1,0)))</f>
        <v>0</v>
      </c>
      <c r="Y783" t="str">
        <f>IF($AC783&lt;&gt;"",IF($L783&gt;0,$AC783&amp;" · com apontamento",$AC783),IF($E783="Férias",IF($L783&gt;0,"Férias · com apontamento","Férias (cadastro)"),IF(($Z783+$AA783-1)&gt;Parâmetros!$E$16,"Férias / afastamento",IF(AND($D783="5x2",OR(WEEKDAY($F783,2)=6,WEEKDAY($F783,2)=7)),IF($L783&gt;0,"Folga trabalhada","Folga"),IF($L783&gt;0,"Trabalhado",IF(OR(OR($D783="6x1",$D783="FF 6x1"),$D783="5x2"),IF(AND(OR($D783="6x1",$D783="FF 6x1"),OR(WEEKDAY($F783,2)=6,WEEKDAY($F783,2)=7)),"Folga","Falta de registro"),IF(AND($AB783&lt;&gt;$AB782,IFERROR(INDEX(Cadastro!$F$5:$F$243,$AB783),"")=""),"Indeterminado (início da série)",IF($X783&gt;0,"Folga","Falta de registro"))))))))</f>
        <v>Férias (cadastro)</v>
      </c>
      <c r="Z783" s="34">
        <f>IF(OR($L783&gt;0,$F783&gt;Parâmetros!$E$14),0,IF($A783&lt;&gt;$A782,1,N($Z782)+1))</f>
        <v>0</v>
      </c>
      <c r="AA783" s="34">
        <f>IF(OR($L783&gt;0,$F783&gt;Parâmetros!$E$14),0,IF(OR($A783&lt;&gt;$A784,$F784&gt;Parâmetros!$E$14),1,N($AA784)+1))</f>
        <v>0</v>
      </c>
      <c r="AB783" s="31">
        <f>IFERROR(MATCH($A783&amp;"|"&amp;TEXT(_xlfn.MAXIFS(Cadastro!$E$5:$E$243,Cadastro!$A$5:$A$243,$A783,Cadastro!$E$5:$E$243,"&lt;="&amp;$F783),"yyyymmdd"),Cadastro!$I$5:$I$243,0),"")</f>
        <v>112</v>
      </c>
      <c r="AC783" t="str">
        <f>IFERROR(_xlfn.SINGLE(INDEX(Exceções!$D$5:$D$203,MATCH($A783&amp;"|"&amp;$F783,Exceções!$F$5:$F$203,0))),"")</f>
        <v/>
      </c>
      <c r="AD783" t="str">
        <f>IF($AC783="","",IFERROR(_xlfn.SINGLE(INDEX(Exceções!$E$5:$E$203,MATCH($A783&amp;"|"&amp;$F783,Exceções!$F$5:$F$203,0))),""))</f>
        <v/>
      </c>
    </row>
    <row r="784" spans="1:30" ht="15" hidden="1" customHeight="1" x14ac:dyDescent="0.25">
      <c r="A784" s="31">
        <v>55618</v>
      </c>
      <c r="B784" s="17" t="s">
        <v>54</v>
      </c>
      <c r="C784" s="17" t="str">
        <f>IFERROR(INDEX(Cadastro!$C$5:$C$243,$AB784),"NÃO INFORMADO")</f>
        <v>MEC</v>
      </c>
      <c r="D784" s="17" t="str">
        <f>IFERROR(INDEX(Cadastro!$D$5:$D$243,$AB784),"")</f>
        <v>Férias</v>
      </c>
      <c r="E784" s="17" t="str">
        <f>IFERROR(INDEX(Cadastro!$G$5:$G$243,$AB784),"")</f>
        <v>Férias</v>
      </c>
      <c r="F784" s="29">
        <v>46326</v>
      </c>
      <c r="G784" s="32" t="str">
        <f t="shared" si="72"/>
        <v>sáb</v>
      </c>
      <c r="H784" s="31" t="str">
        <f>IF($L784=0,"",_xlfn.MINIFS(Dados!$Q:$Q,Dados!$A:$A,$A784,Dados!$S:$S,$F784))</f>
        <v/>
      </c>
      <c r="I784" s="31" t="str">
        <f>IF($H784="","",_xlfn.MAXIFS(Dados!$R:$R,Dados!$A:$A,$A784,Dados!$S:$S,$F784))</f>
        <v/>
      </c>
      <c r="J784" s="32" t="str">
        <f>IF($D784&lt;&gt;"Folguista","",IFERROR(INDEX(Parâmetros!$D$52:$G$52,1,MIN(4,MAX(1,$W784))),""))</f>
        <v/>
      </c>
      <c r="K784" s="32" t="str">
        <f>IF(OR($AC784&lt;&gt;"",$Y784="Folga",$Y784="Folga trabalhada",$Y784="Férias (cadastro)",$Y784="Férias / afastamento",$Y784="Indeterminado (início da série)"),"",IF(OR($D784="6x1",$D784="FF 6x1"),IF(OR(WEEKDAY($F784,2)=6,WEEKDAY($F784,2)=7),"6x1 sáb/dom","6x1"),IF($D784="5x2","5x2",IF($H784="",IF($D784="Folguista",$J784,$E784),IF(OR($H784&gt;=Parâmetros!$E$18,$H784&lt;Parâmetros!$E$19),"C",IF($H784&lt;Parâmetros!$E$20,"A","B"))))))</f>
        <v/>
      </c>
      <c r="L784" s="30">
        <f>SUMIFS(Dados!$E:$E,Dados!$A:$A,$A784,Dados!$S:$S,$F784)</f>
        <v>0</v>
      </c>
      <c r="M784" s="30" t="str">
        <f>IFERROR(INDEX(Parâmetros!$E$6:$E$11,MATCH($K784,Parâmetros!$A$6:$A$11,0)),"")</f>
        <v/>
      </c>
      <c r="N784" s="33" t="str">
        <f t="shared" si="73"/>
        <v/>
      </c>
      <c r="O784" s="33">
        <f>Parâmetros!$E$13</f>
        <v>0.8</v>
      </c>
      <c r="P784" s="32" t="str">
        <f>IF(OR($M784="",$F784&gt;Parâmetros!$E$14),"Não","Sim")</f>
        <v>Não</v>
      </c>
      <c r="Q784" s="32" t="str">
        <f t="shared" si="74"/>
        <v/>
      </c>
      <c r="R784" s="32" t="str">
        <f t="shared" si="75"/>
        <v/>
      </c>
      <c r="S784" s="30" t="str">
        <f t="shared" si="76"/>
        <v/>
      </c>
      <c r="T784" s="32" t="str">
        <f>IF($Q784&lt;&gt;"Sim","",IF($N784&gt;Parâmetros!$E$15,"Sim","Não"))</f>
        <v/>
      </c>
      <c r="U784" s="17" t="str">
        <f t="shared" si="77"/>
        <v>Férias / afastamento</v>
      </c>
      <c r="V784" s="17" t="str">
        <f>IF($AC784&lt;&gt;"",IF($L784&gt;0,"ATENÇÃO · apontou em dia de "&amp;LOWER($AC784)&amp;" cadastrado","Exceção cadastrada · "&amp;$AC784)&amp;IF($AD784="",""," · "&amp;$AD784),IF($E784="Férias",IF($L784&gt;0,"ATENÇÃO · apontou estando de férias no cadastro","Férias no cadastro"),IF($Y784="Férias / afastamento","Afastamento · "&amp;($Z784+$AA784-1)&amp;" dias seguidos sem apontamento",IF($Y784="Folga trabalhada","ATENÇÃO · apontou em dia de folga da escala 5x2",IF($Y784="Folga",IF(AND($D784="5x2",OR(WEEKDAY($F784,2)=6,WEEKDAY($F784,2)=7)),"Folga de fim de semana da escala 5x2",IF(AND(OR($D784="6x1",$D784="FF 6x1"),WEEKDAY($F784,2)=6,FALSE()),"Folga de fim de semana · apontou no domingo anterior",IF(AND(OR($D784="6x1",$D784="FF 6x1"),WEEKDAY($F784,2)=7,AND($A784=$A783,$L783&gt;0)),"Folga de fim de semana · apontou no sábado",IF(AND(OR($D784="6x1",$D784="FF 6x1"),OR(WEEKDAY($F784,2)=6,WEEKDAY($F784,2)=7)),"Folga de fim de semana · sem apontamento no sábado nem no domingo","Folga prevista pelo ciclo")))),IF($Y784="Indeterminado (início da série)","Sem histórico anterior — informe o dia do ciclo no Cadastro",IF($Y784="Falta de registro",IF(OR(OR($D784="6x1",$D784="FF 6x1"),$D784="5x2"),"FALTA DE REGISTRO · dia útil da escala "&amp;$E784,"FALTA DE REGISTRO · dia "&amp;$W784&amp;" de "&amp;IFERROR(INDEX(Parâmetros!$B$39:$B$48,MATCH($E784,Parâmetros!$A$39:$A$48,0)),99)&amp;" do ciclo"),IF(OR($D784="6x1",$D784="FF 6x1"),IF(OR(AND(WEEKDAY($F784,2)=6,AND($A784=$A785,$L785&gt;0)),AND(WEEKDAY($F784,2)=7,AND($A784=$A783,$L783&gt;0))),"ATENÇÃO · apontou sábado e domingo no mesmo fim de semana",IF(OR(WEEKDAY($F784,2)=6,WEEKDAY($F784,2)=7),"Jornada de fim de semana do 6x1",IF(OR($H784&gt;=Parâmetros!$E$20,$H784&lt;Parâmetros!$E$19),"ATENÇÃO · 6x1 apontou fora do horário diurno","Jornada fixa do 6x1"))),IF($D784="5x2","Jornada fixa do 5x2",IF($D784="Folguista",IF($J784=$K784,"Evidência confirma sequência","DIVERGE · sequência "&amp;$J784&amp;" × evidência "&amp;$K784),IF($K784=$E784,"Evidência confirma cadastro","DIVERGE · cadastro "&amp;$E784&amp;" × evidência "&amp;$K784)))))))))))</f>
        <v>Férias no cadastro</v>
      </c>
      <c r="W784" s="34">
        <f>IF(OR(OR($D784="6x1",$D784="FF 6x1"),$D784="5x2"),"",IF($AB784&lt;&gt;$AB783,IF(IFERROR(INDEX(Cadastro!$F$5:$F$243,$AB784),"")="",IF($L784&gt;0,1,0),IF(IFERROR(INDEX(Cadastro!$F$5:$F$243,$AB784),"")&lt;=IFERROR(INDEX(Parâmetros!$B$39:$B$48,MATCH($E784,Parâmetros!$A$39:$A$48,0)),99),IFERROR(INDEX(Cadastro!$F$5:$F$243,$AB784),""),0)),IF($L784&gt;0,IF(N($X783)&gt;0,1,N($W783)+1),IF(AND($L784=0,OR(N($W783)&gt;=IFERROR(INDEX(Parâmetros!$B$39:$B$48,MATCH($E784,Parâmetros!$A$39:$A$48,0)),99),AND(N($X783)&gt;0,N($X783)&lt;IFERROR(INDEX(Parâmetros!$C$39:$C$48,MATCH($E784,Parâmetros!$A$39:$A$48,0)),0)))),0,N($W783)+1))))</f>
        <v>12</v>
      </c>
      <c r="X784" s="34">
        <f>IF(OR(OR($D784="6x1",$D784="FF 6x1"),$D784="5x2"),"",IF($AB784&lt;&gt;$AB783,IF(IFERROR(INDEX(Cadastro!$F$5:$F$243,$AB784),"")="",0,IF(IFERROR(INDEX(Cadastro!$F$5:$F$243,$AB784),"")&gt;IFERROR(INDEX(Parâmetros!$B$39:$B$48,MATCH($E784,Parâmetros!$A$39:$A$48,0)),99),IFERROR(INDEX(Cadastro!$F$5:$F$243,$AB784),"")-IFERROR(INDEX(Parâmetros!$B$39:$B$48,MATCH($E784,Parâmetros!$A$39:$A$48,0)),99),0)),IF(AND($L784=0,OR(N($W783)&gt;=IFERROR(INDEX(Parâmetros!$B$39:$B$48,MATCH($E784,Parâmetros!$A$39:$A$48,0)),99),AND(N($X783)&gt;0,N($X783)&lt;IFERROR(INDEX(Parâmetros!$C$39:$C$48,MATCH($E784,Parâmetros!$A$39:$A$48,0)),0)))),N($X783)+1,0)))</f>
        <v>0</v>
      </c>
      <c r="Y784" t="str">
        <f>IF($AC784&lt;&gt;"",IF($L784&gt;0,$AC784&amp;" · com apontamento",$AC784),IF($E784="Férias",IF($L784&gt;0,"Férias · com apontamento","Férias (cadastro)"),IF(($Z784+$AA784-1)&gt;Parâmetros!$E$16,"Férias / afastamento",IF(AND($D784="5x2",OR(WEEKDAY($F784,2)=6,WEEKDAY($F784,2)=7)),IF($L784&gt;0,"Folga trabalhada","Folga"),IF($L784&gt;0,"Trabalhado",IF(OR(OR($D784="6x1",$D784="FF 6x1"),$D784="5x2"),IF(AND(OR($D784="6x1",$D784="FF 6x1"),OR(WEEKDAY($F784,2)=6,WEEKDAY($F784,2)=7)),"Folga","Falta de registro"),IF(AND($AB784&lt;&gt;$AB783,IFERROR(INDEX(Cadastro!$F$5:$F$243,$AB784),"")=""),"Indeterminado (início da série)",IF($X784&gt;0,"Folga","Falta de registro"))))))))</f>
        <v>Férias (cadastro)</v>
      </c>
      <c r="Z784" s="34">
        <f>IF(OR($L784&gt;0,$F784&gt;Parâmetros!$E$14),0,IF($A784&lt;&gt;$A783,1,N($Z783)+1))</f>
        <v>0</v>
      </c>
      <c r="AA784" s="34">
        <f>IF(OR($L784&gt;0,$F784&gt;Parâmetros!$E$14),0,IF(OR($A784&lt;&gt;$A785,$F785&gt;Parâmetros!$E$14),1,N($AA785)+1))</f>
        <v>0</v>
      </c>
      <c r="AB784" s="31">
        <f>IFERROR(MATCH($A784&amp;"|"&amp;TEXT(_xlfn.MAXIFS(Cadastro!$E$5:$E$243,Cadastro!$A$5:$A$243,$A784,Cadastro!$E$5:$E$243,"&lt;="&amp;$F784),"yyyymmdd"),Cadastro!$I$5:$I$243,0),"")</f>
        <v>112</v>
      </c>
      <c r="AC784" t="str">
        <f>IFERROR(_xlfn.SINGLE(INDEX(Exceções!$D$5:$D$203,MATCH($A784&amp;"|"&amp;$F784,Exceções!$F$5:$F$203,0))),"")</f>
        <v/>
      </c>
      <c r="AD784" t="str">
        <f>IF($AC784="","",IFERROR(_xlfn.SINGLE(INDEX(Exceções!$E$5:$E$203,MATCH($A784&amp;"|"&amp;$F784,Exceções!$F$5:$F$203,0))),""))</f>
        <v/>
      </c>
    </row>
    <row r="785" spans="1:30" ht="15" hidden="1" customHeight="1" x14ac:dyDescent="0.25">
      <c r="A785" s="31">
        <v>55618</v>
      </c>
      <c r="B785" s="17" t="s">
        <v>54</v>
      </c>
      <c r="C785" s="17" t="str">
        <f>IFERROR(INDEX(Cadastro!$C$5:$C$243,$AB785),"NÃO INFORMADO")</f>
        <v>MEC</v>
      </c>
      <c r="D785" s="17" t="str">
        <f>IFERROR(INDEX(Cadastro!$D$5:$D$243,$AB785),"")</f>
        <v>Férias</v>
      </c>
      <c r="E785" s="17" t="str">
        <f>IFERROR(INDEX(Cadastro!$G$5:$G$243,$AB785),"")</f>
        <v>Férias</v>
      </c>
      <c r="F785" s="29">
        <v>46327</v>
      </c>
      <c r="G785" s="32" t="str">
        <f t="shared" si="72"/>
        <v>dom</v>
      </c>
      <c r="H785" s="31" t="str">
        <f>IF($L785=0,"",_xlfn.MINIFS(Dados!$Q:$Q,Dados!$A:$A,$A785,Dados!$S:$S,$F785))</f>
        <v/>
      </c>
      <c r="I785" s="31" t="str">
        <f>IF($H785="","",_xlfn.MAXIFS(Dados!$R:$R,Dados!$A:$A,$A785,Dados!$S:$S,$F785))</f>
        <v/>
      </c>
      <c r="J785" s="32" t="str">
        <f>IF($D785&lt;&gt;"Folguista","",IFERROR(INDEX(Parâmetros!$D$52:$G$52,1,MIN(4,MAX(1,$W785))),""))</f>
        <v/>
      </c>
      <c r="K785" s="32" t="str">
        <f>IF(OR($AC785&lt;&gt;"",$Y785="Folga",$Y785="Folga trabalhada",$Y785="Férias (cadastro)",$Y785="Férias / afastamento",$Y785="Indeterminado (início da série)"),"",IF(OR($D785="6x1",$D785="FF 6x1"),IF(OR(WEEKDAY($F785,2)=6,WEEKDAY($F785,2)=7),"6x1 sáb/dom","6x1"),IF($D785="5x2","5x2",IF($H785="",IF($D785="Folguista",$J785,$E785),IF(OR($H785&gt;=Parâmetros!$E$18,$H785&lt;Parâmetros!$E$19),"C",IF($H785&lt;Parâmetros!$E$20,"A","B"))))))</f>
        <v/>
      </c>
      <c r="L785" s="30">
        <f>SUMIFS(Dados!$E:$E,Dados!$A:$A,$A785,Dados!$S:$S,$F785)</f>
        <v>0</v>
      </c>
      <c r="M785" s="30" t="str">
        <f>IFERROR(INDEX(Parâmetros!$E$6:$E$11,MATCH($K785,Parâmetros!$A$6:$A$11,0)),"")</f>
        <v/>
      </c>
      <c r="N785" s="33" t="str">
        <f t="shared" si="73"/>
        <v/>
      </c>
      <c r="O785" s="33">
        <f>Parâmetros!$E$13</f>
        <v>0.8</v>
      </c>
      <c r="P785" s="32" t="str">
        <f>IF(OR($M785="",$F785&gt;Parâmetros!$E$14),"Não","Sim")</f>
        <v>Não</v>
      </c>
      <c r="Q785" s="32" t="str">
        <f t="shared" si="74"/>
        <v/>
      </c>
      <c r="R785" s="32" t="str">
        <f t="shared" si="75"/>
        <v/>
      </c>
      <c r="S785" s="30" t="str">
        <f t="shared" si="76"/>
        <v/>
      </c>
      <c r="T785" s="32" t="str">
        <f>IF($Q785&lt;&gt;"Sim","",IF($N785&gt;Parâmetros!$E$15,"Sim","Não"))</f>
        <v/>
      </c>
      <c r="U785" s="17" t="str">
        <f t="shared" si="77"/>
        <v>Férias / afastamento</v>
      </c>
      <c r="V785" s="17" t="str">
        <f>IF($AC785&lt;&gt;"",IF($L785&gt;0,"ATENÇÃO · apontou em dia de "&amp;LOWER($AC785)&amp;" cadastrado","Exceção cadastrada · "&amp;$AC785)&amp;IF($AD785="",""," · "&amp;$AD785),IF($E785="Férias",IF($L785&gt;0,"ATENÇÃO · apontou estando de férias no cadastro","Férias no cadastro"),IF($Y785="Férias / afastamento","Afastamento · "&amp;($Z785+$AA785-1)&amp;" dias seguidos sem apontamento",IF($Y785="Folga trabalhada","ATENÇÃO · apontou em dia de folga da escala 5x2",IF($Y785="Folga",IF(AND($D785="5x2",OR(WEEKDAY($F785,2)=6,WEEKDAY($F785,2)=7)),"Folga de fim de semana da escala 5x2",IF(AND(OR($D785="6x1",$D785="FF 6x1"),WEEKDAY($F785,2)=6,FALSE()),"Folga de fim de semana · apontou no domingo anterior",IF(AND(OR($D785="6x1",$D785="FF 6x1"),WEEKDAY($F785,2)=7,AND($A785=$A784,$L784&gt;0)),"Folga de fim de semana · apontou no sábado",IF(AND(OR($D785="6x1",$D785="FF 6x1"),OR(WEEKDAY($F785,2)=6,WEEKDAY($F785,2)=7)),"Folga de fim de semana · sem apontamento no sábado nem no domingo","Folga prevista pelo ciclo")))),IF($Y785="Indeterminado (início da série)","Sem histórico anterior — informe o dia do ciclo no Cadastro",IF($Y785="Falta de registro",IF(OR(OR($D785="6x1",$D785="FF 6x1"),$D785="5x2"),"FALTA DE REGISTRO · dia útil da escala "&amp;$E785,"FALTA DE REGISTRO · dia "&amp;$W785&amp;" de "&amp;IFERROR(INDEX(Parâmetros!$B$39:$B$48,MATCH($E785,Parâmetros!$A$39:$A$48,0)),99)&amp;" do ciclo"),IF(OR($D785="6x1",$D785="FF 6x1"),IF(OR(AND(WEEKDAY($F785,2)=6,AND($A785=$A786,$L786&gt;0)),AND(WEEKDAY($F785,2)=7,AND($A785=$A784,$L784&gt;0))),"ATENÇÃO · apontou sábado e domingo no mesmo fim de semana",IF(OR(WEEKDAY($F785,2)=6,WEEKDAY($F785,2)=7),"Jornada de fim de semana do 6x1",IF(OR($H785&gt;=Parâmetros!$E$20,$H785&lt;Parâmetros!$E$19),"ATENÇÃO · 6x1 apontou fora do horário diurno","Jornada fixa do 6x1"))),IF($D785="5x2","Jornada fixa do 5x2",IF($D785="Folguista",IF($J785=$K785,"Evidência confirma sequência","DIVERGE · sequência "&amp;$J785&amp;" × evidência "&amp;$K785),IF($K785=$E785,"Evidência confirma cadastro","DIVERGE · cadastro "&amp;$E785&amp;" × evidência "&amp;$K785)))))))))))</f>
        <v>Férias no cadastro</v>
      </c>
      <c r="W785" s="34">
        <f>IF(OR(OR($D785="6x1",$D785="FF 6x1"),$D785="5x2"),"",IF($AB785&lt;&gt;$AB784,IF(IFERROR(INDEX(Cadastro!$F$5:$F$243,$AB785),"")="",IF($L785&gt;0,1,0),IF(IFERROR(INDEX(Cadastro!$F$5:$F$243,$AB785),"")&lt;=IFERROR(INDEX(Parâmetros!$B$39:$B$48,MATCH($E785,Parâmetros!$A$39:$A$48,0)),99),IFERROR(INDEX(Cadastro!$F$5:$F$243,$AB785),""),0)),IF($L785&gt;0,IF(N($X784)&gt;0,1,N($W784)+1),IF(AND($L785=0,OR(N($W784)&gt;=IFERROR(INDEX(Parâmetros!$B$39:$B$48,MATCH($E785,Parâmetros!$A$39:$A$48,0)),99),AND(N($X784)&gt;0,N($X784)&lt;IFERROR(INDEX(Parâmetros!$C$39:$C$48,MATCH($E785,Parâmetros!$A$39:$A$48,0)),0)))),0,N($W784)+1))))</f>
        <v>13</v>
      </c>
      <c r="X785" s="34">
        <f>IF(OR(OR($D785="6x1",$D785="FF 6x1"),$D785="5x2"),"",IF($AB785&lt;&gt;$AB784,IF(IFERROR(INDEX(Cadastro!$F$5:$F$243,$AB785),"")="",0,IF(IFERROR(INDEX(Cadastro!$F$5:$F$243,$AB785),"")&gt;IFERROR(INDEX(Parâmetros!$B$39:$B$48,MATCH($E785,Parâmetros!$A$39:$A$48,0)),99),IFERROR(INDEX(Cadastro!$F$5:$F$243,$AB785),"")-IFERROR(INDEX(Parâmetros!$B$39:$B$48,MATCH($E785,Parâmetros!$A$39:$A$48,0)),99),0)),IF(AND($L785=0,OR(N($W784)&gt;=IFERROR(INDEX(Parâmetros!$B$39:$B$48,MATCH($E785,Parâmetros!$A$39:$A$48,0)),99),AND(N($X784)&gt;0,N($X784)&lt;IFERROR(INDEX(Parâmetros!$C$39:$C$48,MATCH($E785,Parâmetros!$A$39:$A$48,0)),0)))),N($X784)+1,0)))</f>
        <v>0</v>
      </c>
      <c r="Y785" t="str">
        <f>IF($AC785&lt;&gt;"",IF($L785&gt;0,$AC785&amp;" · com apontamento",$AC785),IF($E785="Férias",IF($L785&gt;0,"Férias · com apontamento","Férias (cadastro)"),IF(($Z785+$AA785-1)&gt;Parâmetros!$E$16,"Férias / afastamento",IF(AND($D785="5x2",OR(WEEKDAY($F785,2)=6,WEEKDAY($F785,2)=7)),IF($L785&gt;0,"Folga trabalhada","Folga"),IF($L785&gt;0,"Trabalhado",IF(OR(OR($D785="6x1",$D785="FF 6x1"),$D785="5x2"),IF(AND(OR($D785="6x1",$D785="FF 6x1"),OR(WEEKDAY($F785,2)=6,WEEKDAY($F785,2)=7)),"Folga","Falta de registro"),IF(AND($AB785&lt;&gt;$AB784,IFERROR(INDEX(Cadastro!$F$5:$F$243,$AB785),"")=""),"Indeterminado (início da série)",IF($X785&gt;0,"Folga","Falta de registro"))))))))</f>
        <v>Férias (cadastro)</v>
      </c>
      <c r="Z785" s="34">
        <f>IF(OR($L785&gt;0,$F785&gt;Parâmetros!$E$14),0,IF($A785&lt;&gt;$A784,1,N($Z784)+1))</f>
        <v>0</v>
      </c>
      <c r="AA785" s="34">
        <f>IF(OR($L785&gt;0,$F785&gt;Parâmetros!$E$14),0,IF(OR($A785&lt;&gt;$A786,$F786&gt;Parâmetros!$E$14),1,N($AA786)+1))</f>
        <v>0</v>
      </c>
      <c r="AB785" s="31">
        <f>IFERROR(MATCH($A785&amp;"|"&amp;TEXT(_xlfn.MAXIFS(Cadastro!$E$5:$E$243,Cadastro!$A$5:$A$243,$A785,Cadastro!$E$5:$E$243,"&lt;="&amp;$F785),"yyyymmdd"),Cadastro!$I$5:$I$243,0),"")</f>
        <v>112</v>
      </c>
      <c r="AC785" t="str">
        <f>IFERROR(_xlfn.SINGLE(INDEX(Exceções!$D$5:$D$203,MATCH($A785&amp;"|"&amp;$F785,Exceções!$F$5:$F$203,0))),"")</f>
        <v/>
      </c>
      <c r="AD785" t="str">
        <f>IF($AC785="","",IFERROR(_xlfn.SINGLE(INDEX(Exceções!$E$5:$E$203,MATCH($A785&amp;"|"&amp;$F785,Exceções!$F$5:$F$203,0))),""))</f>
        <v/>
      </c>
    </row>
    <row r="786" spans="1:30" ht="15" hidden="1" customHeight="1" x14ac:dyDescent="0.25">
      <c r="A786" s="31">
        <v>11918</v>
      </c>
      <c r="B786" s="17" t="s">
        <v>64</v>
      </c>
      <c r="C786" s="17" t="str">
        <f>IFERROR(INDEX(Cadastro!$C$5:$C$243,$AB786),"NÃO INFORMADO")</f>
        <v>PED</v>
      </c>
      <c r="D786" s="17" t="str">
        <f>IFERROR(INDEX(Cadastro!$D$5:$D$243,$AB786),"")</f>
        <v>6x1</v>
      </c>
      <c r="E786" s="17" t="str">
        <f>IFERROR(INDEX(Cadastro!$G$5:$G$243,$AB786),"")</f>
        <v>6x1</v>
      </c>
      <c r="F786" s="29">
        <v>46300</v>
      </c>
      <c r="G786" s="32" t="str">
        <f t="shared" si="72"/>
        <v>seg</v>
      </c>
      <c r="H786" s="31">
        <f>IF($L786=0,"",_xlfn.MINIFS(Dados!$Q:$Q,Dados!$A:$A,$A786,Dados!$S:$S,$F786))</f>
        <v>753</v>
      </c>
      <c r="I786" s="31">
        <f>IF($H786="","",_xlfn.MAXIFS(Dados!$R:$R,Dados!$A:$A,$A786,Dados!$S:$S,$F786))</f>
        <v>993</v>
      </c>
      <c r="J786" s="32" t="str">
        <f>IF($D786&lt;&gt;"Folguista","",IFERROR(INDEX(Parâmetros!$D$52:$G$52,1,MIN(4,MAX(1,$W786))),""))</f>
        <v/>
      </c>
      <c r="K786" s="32" t="str">
        <f>IF(OR($AC786&lt;&gt;"",$Y786="Folga",$Y786="Folga trabalhada",$Y786="Férias (cadastro)",$Y786="Férias / afastamento",$Y786="Indeterminado (início da série)"),"",IF(OR($D786="6x1",$D786="FF 6x1"),IF(OR(WEEKDAY($F786,2)=6,WEEKDAY($F786,2)=7),"6x1 sáb/dom","6x1"),IF($D786="5x2","5x2",IF($H786="",IF($D786="Folguista",$J786,$E786),IF(OR($H786&gt;=Parâmetros!$E$18,$H786&lt;Parâmetros!$E$19),"C",IF($H786&lt;Parâmetros!$E$20,"A","B"))))))</f>
        <v>6x1</v>
      </c>
      <c r="L786" s="30">
        <f>SUMIFS(Dados!$E:$E,Dados!$A:$A,$A786,Dados!$S:$S,$F786)</f>
        <v>4</v>
      </c>
      <c r="M786" s="30">
        <f>IFERROR(INDEX(Parâmetros!$E$6:$E$11,MATCH($K786,Parâmetros!$A$6:$A$11,0)),"")</f>
        <v>8.8000000000000007</v>
      </c>
      <c r="N786" s="33">
        <f t="shared" si="73"/>
        <v>0.45454545454545453</v>
      </c>
      <c r="O786" s="33">
        <f>Parâmetros!$E$13</f>
        <v>0.8</v>
      </c>
      <c r="P786" s="32" t="str">
        <f>IF(OR($M786="",$F786&gt;Parâmetros!$E$14),"Não","Sim")</f>
        <v>Sim</v>
      </c>
      <c r="Q786" s="32" t="str">
        <f t="shared" si="74"/>
        <v>Sim</v>
      </c>
      <c r="R786" s="32" t="str">
        <f t="shared" si="75"/>
        <v>Não</v>
      </c>
      <c r="S786" s="30">
        <f t="shared" si="76"/>
        <v>3.0400000000000009</v>
      </c>
      <c r="T786" s="32" t="str">
        <f>IF($Q786&lt;&gt;"Sim","",IF($N786&gt;Parâmetros!$E$15,"Sim","Não"))</f>
        <v>Não</v>
      </c>
      <c r="U786" s="17" t="str">
        <f t="shared" si="77"/>
        <v>Abaixo da meta</v>
      </c>
      <c r="V786" s="17" t="str">
        <f>IF($AC786&lt;&gt;"",IF($L786&gt;0,"ATENÇÃO · apontou em dia de "&amp;LOWER($AC786)&amp;" cadastrado","Exceção cadastrada · "&amp;$AC786)&amp;IF($AD786="",""," · "&amp;$AD786),IF($E786="Férias",IF($L786&gt;0,"ATENÇÃO · apontou estando de férias no cadastro","Férias no cadastro"),IF($Y786="Férias / afastamento","Afastamento · "&amp;($Z786+$AA786-1)&amp;" dias seguidos sem apontamento",IF($Y786="Folga trabalhada","ATENÇÃO · apontou em dia de folga da escala 5x2",IF($Y786="Folga",IF(AND($D786="5x2",OR(WEEKDAY($F786,2)=6,WEEKDAY($F786,2)=7)),"Folga de fim de semana da escala 5x2",IF(AND(OR($D786="6x1",$D786="FF 6x1"),WEEKDAY($F786,2)=6,FALSE()),"Folga de fim de semana · apontou no domingo anterior",IF(AND(OR($D786="6x1",$D786="FF 6x1"),WEEKDAY($F786,2)=7,AND($A786=$A785,$L785&gt;0)),"Folga de fim de semana · apontou no sábado",IF(AND(OR($D786="6x1",$D786="FF 6x1"),OR(WEEKDAY($F786,2)=6,WEEKDAY($F786,2)=7)),"Folga de fim de semana · sem apontamento no sábado nem no domingo","Folga prevista pelo ciclo")))),IF($Y786="Indeterminado (início da série)","Sem histórico anterior — informe o dia do ciclo no Cadastro",IF($Y786="Falta de registro",IF(OR(OR($D786="6x1",$D786="FF 6x1"),$D786="5x2"),"FALTA DE REGISTRO · dia útil da escala "&amp;$E786,"FALTA DE REGISTRO · dia "&amp;$W786&amp;" de "&amp;IFERROR(INDEX(Parâmetros!$B$39:$B$48,MATCH($E786,Parâmetros!$A$39:$A$48,0)),99)&amp;" do ciclo"),IF(OR($D786="6x1",$D786="FF 6x1"),IF(OR(AND(WEEKDAY($F786,2)=6,AND($A786=$A787,$L787&gt;0)),AND(WEEKDAY($F786,2)=7,AND($A786=$A785,$L785&gt;0))),"ATENÇÃO · apontou sábado e domingo no mesmo fim de semana",IF(OR(WEEKDAY($F786,2)=6,WEEKDAY($F786,2)=7),"Jornada de fim de semana do 6x1",IF(OR($H786&gt;=Parâmetros!$E$20,$H786&lt;Parâmetros!$E$19),"ATENÇÃO · 6x1 apontou fora do horário diurno","Jornada fixa do 6x1"))),IF($D786="5x2","Jornada fixa do 5x2",IF($D786="Folguista",IF($J786=$K786,"Evidência confirma sequência","DIVERGE · sequência "&amp;$J786&amp;" × evidência "&amp;$K786),IF($K786=$E786,"Evidência confirma cadastro","DIVERGE · cadastro "&amp;$E786&amp;" × evidência "&amp;$K786)))))))))))</f>
        <v>Jornada fixa do 6x1</v>
      </c>
      <c r="W786" s="34" t="str">
        <f>IF(OR(OR($D786="6x1",$D786="FF 6x1"),$D786="5x2"),"",IF($AB786&lt;&gt;$AB785,IF(IFERROR(INDEX(Cadastro!$F$5:$F$243,$AB786),"")="",IF($L786&gt;0,1,0),IF(IFERROR(INDEX(Cadastro!$F$5:$F$243,$AB786),"")&lt;=IFERROR(INDEX(Parâmetros!$B$39:$B$48,MATCH($E786,Parâmetros!$A$39:$A$48,0)),99),IFERROR(INDEX(Cadastro!$F$5:$F$243,$AB786),""),0)),IF($L786&gt;0,IF(N($X785)&gt;0,1,N($W785)+1),IF(AND($L786=0,OR(N($W785)&gt;=IFERROR(INDEX(Parâmetros!$B$39:$B$48,MATCH($E786,Parâmetros!$A$39:$A$48,0)),99),AND(N($X785)&gt;0,N($X785)&lt;IFERROR(INDEX(Parâmetros!$C$39:$C$48,MATCH($E786,Parâmetros!$A$39:$A$48,0)),0)))),0,N($W785)+1))))</f>
        <v/>
      </c>
      <c r="X786" s="34" t="str">
        <f>IF(OR(OR($D786="6x1",$D786="FF 6x1"),$D786="5x2"),"",IF($AB786&lt;&gt;$AB785,IF(IFERROR(INDEX(Cadastro!$F$5:$F$243,$AB786),"")="",0,IF(IFERROR(INDEX(Cadastro!$F$5:$F$243,$AB786),"")&gt;IFERROR(INDEX(Parâmetros!$B$39:$B$48,MATCH($E786,Parâmetros!$A$39:$A$48,0)),99),IFERROR(INDEX(Cadastro!$F$5:$F$243,$AB786),"")-IFERROR(INDEX(Parâmetros!$B$39:$B$48,MATCH($E786,Parâmetros!$A$39:$A$48,0)),99),0)),IF(AND($L786=0,OR(N($W785)&gt;=IFERROR(INDEX(Parâmetros!$B$39:$B$48,MATCH($E786,Parâmetros!$A$39:$A$48,0)),99),AND(N($X785)&gt;0,N($X785)&lt;IFERROR(INDEX(Parâmetros!$C$39:$C$48,MATCH($E786,Parâmetros!$A$39:$A$48,0)),0)))),N($X785)+1,0)))</f>
        <v/>
      </c>
      <c r="Y786" t="str">
        <f>IF($AC786&lt;&gt;"",IF($L786&gt;0,$AC786&amp;" · com apontamento",$AC786),IF($E786="Férias",IF($L786&gt;0,"Férias · com apontamento","Férias (cadastro)"),IF(($Z786+$AA786-1)&gt;Parâmetros!$E$16,"Férias / afastamento",IF(AND($D786="5x2",OR(WEEKDAY($F786,2)=6,WEEKDAY($F786,2)=7)),IF($L786&gt;0,"Folga trabalhada","Folga"),IF($L786&gt;0,"Trabalhado",IF(OR(OR($D786="6x1",$D786="FF 6x1"),$D786="5x2"),IF(AND(OR($D786="6x1",$D786="FF 6x1"),OR(WEEKDAY($F786,2)=6,WEEKDAY($F786,2)=7)),"Folga","Falta de registro"),IF(AND($AB786&lt;&gt;$AB785,IFERROR(INDEX(Cadastro!$F$5:$F$243,$AB786),"")=""),"Indeterminado (início da série)",IF($X786&gt;0,"Folga","Falta de registro"))))))))</f>
        <v>Trabalhado</v>
      </c>
      <c r="Z786" s="34">
        <f>IF(OR($L786&gt;0,$F786&gt;Parâmetros!$E$14),0,IF($A786&lt;&gt;$A785,1,N($Z785)+1))</f>
        <v>0</v>
      </c>
      <c r="AA786" s="34">
        <f>IF(OR($L786&gt;0,$F786&gt;Parâmetros!$E$14),0,IF(OR($A786&lt;&gt;$A787,$F787&gt;Parâmetros!$E$14),1,N($AA787)+1))</f>
        <v>0</v>
      </c>
      <c r="AB786" s="31">
        <f>IFERROR(MATCH($A786&amp;"|"&amp;TEXT(_xlfn.MAXIFS(Cadastro!$E$5:$E$243,Cadastro!$A$5:$A$243,$A786,Cadastro!$E$5:$E$243,"&lt;="&amp;$F786),"yyyymmdd"),Cadastro!$I$5:$I$243,0),"")</f>
        <v>113</v>
      </c>
      <c r="AC786" t="str">
        <f>IFERROR(_xlfn.SINGLE(INDEX(Exceções!$D$5:$D$203,MATCH($A786&amp;"|"&amp;$F786,Exceções!$F$5:$F$203,0))),"")</f>
        <v/>
      </c>
      <c r="AD786" t="str">
        <f>IF($AC786="","",IFERROR(_xlfn.SINGLE(INDEX(Exceções!$E$5:$E$203,MATCH($A786&amp;"|"&amp;$F786,Exceções!$F$5:$F$203,0))),""))</f>
        <v/>
      </c>
    </row>
    <row r="787" spans="1:30" ht="15.75" hidden="1" customHeight="1" x14ac:dyDescent="0.25">
      <c r="A787" s="31">
        <v>11918</v>
      </c>
      <c r="B787" s="17" t="s">
        <v>64</v>
      </c>
      <c r="C787" s="17" t="str">
        <f>IFERROR(INDEX(Cadastro!$C$5:$C$243,$AB787),"NÃO INFORMADO")</f>
        <v>PED</v>
      </c>
      <c r="D787" s="17" t="str">
        <f>IFERROR(INDEX(Cadastro!$D$5:$D$243,$AB787),"")</f>
        <v>6x1</v>
      </c>
      <c r="E787" s="17" t="str">
        <f>IFERROR(INDEX(Cadastro!$G$5:$G$243,$AB787),"")</f>
        <v>6x1</v>
      </c>
      <c r="F787" s="29">
        <v>46301</v>
      </c>
      <c r="G787" s="32" t="str">
        <f t="shared" si="72"/>
        <v>ter</v>
      </c>
      <c r="H787" s="31">
        <f>IF($L787=0,"",_xlfn.MINIFS(Dados!$Q:$Q,Dados!$A:$A,$A787,Dados!$S:$S,$F787))</f>
        <v>429</v>
      </c>
      <c r="I787" s="31">
        <f>IF($H787="","",_xlfn.MAXIFS(Dados!$R:$R,Dados!$A:$A,$A787,Dados!$S:$S,$F787))</f>
        <v>992</v>
      </c>
      <c r="J787" s="32" t="str">
        <f>IF($D787&lt;&gt;"Folguista","",IFERROR(INDEX(Parâmetros!$D$52:$G$52,1,MIN(4,MAX(1,$W787))),""))</f>
        <v/>
      </c>
      <c r="K787" s="32" t="str">
        <f>IF(OR($AC787&lt;&gt;"",$Y787="Folga",$Y787="Folga trabalhada",$Y787="Férias (cadastro)",$Y787="Férias / afastamento",$Y787="Indeterminado (início da série)"),"",IF(OR($D787="6x1",$D787="FF 6x1"),IF(OR(WEEKDAY($F787,2)=6,WEEKDAY($F787,2)=7),"6x1 sáb/dom","6x1"),IF($D787="5x2","5x2",IF($H787="",IF($D787="Folguista",$J787,$E787),IF(OR($H787&gt;=Parâmetros!$E$18,$H787&lt;Parâmetros!$E$19),"C",IF($H787&lt;Parâmetros!$E$20,"A","B"))))))</f>
        <v>6x1</v>
      </c>
      <c r="L787" s="30">
        <f>SUMIFS(Dados!$E:$E,Dados!$A:$A,$A787,Dados!$S:$S,$F787)</f>
        <v>8.2099999999999991</v>
      </c>
      <c r="M787" s="30">
        <f>IFERROR(INDEX(Parâmetros!$E$6:$E$11,MATCH($K787,Parâmetros!$A$6:$A$11,0)),"")</f>
        <v>8.8000000000000007</v>
      </c>
      <c r="N787" s="33">
        <f t="shared" si="73"/>
        <v>0.93295454545454526</v>
      </c>
      <c r="O787" s="33">
        <f>Parâmetros!$E$13</f>
        <v>0.8</v>
      </c>
      <c r="P787" s="32" t="str">
        <f>IF(OR($M787="",$F787&gt;Parâmetros!$E$14),"Não","Sim")</f>
        <v>Sim</v>
      </c>
      <c r="Q787" s="32" t="str">
        <f t="shared" si="74"/>
        <v>Sim</v>
      </c>
      <c r="R787" s="32" t="str">
        <f t="shared" si="75"/>
        <v>Sim</v>
      </c>
      <c r="S787" s="30">
        <f t="shared" si="76"/>
        <v>0</v>
      </c>
      <c r="T787" s="32" t="str">
        <f>IF($Q787&lt;&gt;"Sim","",IF($N787&gt;Parâmetros!$E$15,"Sim","Não"))</f>
        <v>Não</v>
      </c>
      <c r="U787" s="17" t="str">
        <f t="shared" si="77"/>
        <v>Na meta</v>
      </c>
      <c r="V787" s="17" t="str">
        <f>IF($AC787&lt;&gt;"",IF($L787&gt;0,"ATENÇÃO · apontou em dia de "&amp;LOWER($AC787)&amp;" cadastrado","Exceção cadastrada · "&amp;$AC787)&amp;IF($AD787="",""," · "&amp;$AD787),IF($E787="Férias",IF($L787&gt;0,"ATENÇÃO · apontou estando de férias no cadastro","Férias no cadastro"),IF($Y787="Férias / afastamento","Afastamento · "&amp;($Z787+$AA787-1)&amp;" dias seguidos sem apontamento",IF($Y787="Folga trabalhada","ATENÇÃO · apontou em dia de folga da escala 5x2",IF($Y787="Folga",IF(AND($D787="5x2",OR(WEEKDAY($F787,2)=6,WEEKDAY($F787,2)=7)),"Folga de fim de semana da escala 5x2",IF(AND(OR($D787="6x1",$D787="FF 6x1"),WEEKDAY($F787,2)=6,FALSE()),"Folga de fim de semana · apontou no domingo anterior",IF(AND(OR($D787="6x1",$D787="FF 6x1"),WEEKDAY($F787,2)=7,AND($A787=$A786,$L786&gt;0)),"Folga de fim de semana · apontou no sábado",IF(AND(OR($D787="6x1",$D787="FF 6x1"),OR(WEEKDAY($F787,2)=6,WEEKDAY($F787,2)=7)),"Folga de fim de semana · sem apontamento no sábado nem no domingo","Folga prevista pelo ciclo")))),IF($Y787="Indeterminado (início da série)","Sem histórico anterior — informe o dia do ciclo no Cadastro",IF($Y787="Falta de registro",IF(OR(OR($D787="6x1",$D787="FF 6x1"),$D787="5x2"),"FALTA DE REGISTRO · dia útil da escala "&amp;$E787,"FALTA DE REGISTRO · dia "&amp;$W787&amp;" de "&amp;IFERROR(INDEX(Parâmetros!$B$39:$B$48,MATCH($E787,Parâmetros!$A$39:$A$48,0)),99)&amp;" do ciclo"),IF(OR($D787="6x1",$D787="FF 6x1"),IF(OR(AND(WEEKDAY($F787,2)=6,AND($A787=$A788,$L788&gt;0)),AND(WEEKDAY($F787,2)=7,AND($A787=$A786,$L786&gt;0))),"ATENÇÃO · apontou sábado e domingo no mesmo fim de semana",IF(OR(WEEKDAY($F787,2)=6,WEEKDAY($F787,2)=7),"Jornada de fim de semana do 6x1",IF(OR($H787&gt;=Parâmetros!$E$20,$H787&lt;Parâmetros!$E$19),"ATENÇÃO · 6x1 apontou fora do horário diurno","Jornada fixa do 6x1"))),IF($D787="5x2","Jornada fixa do 5x2",IF($D787="Folguista",IF($J787=$K787,"Evidência confirma sequência","DIVERGE · sequência "&amp;$J787&amp;" × evidência "&amp;$K787),IF($K787=$E787,"Evidência confirma cadastro","DIVERGE · cadastro "&amp;$E787&amp;" × evidência "&amp;$K787)))))))))))</f>
        <v>Jornada fixa do 6x1</v>
      </c>
      <c r="W787" s="34" t="str">
        <f>IF(OR(OR($D787="6x1",$D787="FF 6x1"),$D787="5x2"),"",IF($AB787&lt;&gt;$AB786,IF(IFERROR(INDEX(Cadastro!$F$5:$F$243,$AB787),"")="",IF($L787&gt;0,1,0),IF(IFERROR(INDEX(Cadastro!$F$5:$F$243,$AB787),"")&lt;=IFERROR(INDEX(Parâmetros!$B$39:$B$48,MATCH($E787,Parâmetros!$A$39:$A$48,0)),99),IFERROR(INDEX(Cadastro!$F$5:$F$243,$AB787),""),0)),IF($L787&gt;0,IF(N($X786)&gt;0,1,N($W786)+1),IF(AND($L787=0,OR(N($W786)&gt;=IFERROR(INDEX(Parâmetros!$B$39:$B$48,MATCH($E787,Parâmetros!$A$39:$A$48,0)),99),AND(N($X786)&gt;0,N($X786)&lt;IFERROR(INDEX(Parâmetros!$C$39:$C$48,MATCH($E787,Parâmetros!$A$39:$A$48,0)),0)))),0,N($W786)+1))))</f>
        <v/>
      </c>
      <c r="X787" s="34" t="str">
        <f>IF(OR(OR($D787="6x1",$D787="FF 6x1"),$D787="5x2"),"",IF($AB787&lt;&gt;$AB786,IF(IFERROR(INDEX(Cadastro!$F$5:$F$243,$AB787),"")="",0,IF(IFERROR(INDEX(Cadastro!$F$5:$F$243,$AB787),"")&gt;IFERROR(INDEX(Parâmetros!$B$39:$B$48,MATCH($E787,Parâmetros!$A$39:$A$48,0)),99),IFERROR(INDEX(Cadastro!$F$5:$F$243,$AB787),"")-IFERROR(INDEX(Parâmetros!$B$39:$B$48,MATCH($E787,Parâmetros!$A$39:$A$48,0)),99),0)),IF(AND($L787=0,OR(N($W786)&gt;=IFERROR(INDEX(Parâmetros!$B$39:$B$48,MATCH($E787,Parâmetros!$A$39:$A$48,0)),99),AND(N($X786)&gt;0,N($X786)&lt;IFERROR(INDEX(Parâmetros!$C$39:$C$48,MATCH($E787,Parâmetros!$A$39:$A$48,0)),0)))),N($X786)+1,0)))</f>
        <v/>
      </c>
      <c r="Y787" t="str">
        <f>IF($AC787&lt;&gt;"",IF($L787&gt;0,$AC787&amp;" · com apontamento",$AC787),IF($E787="Férias",IF($L787&gt;0,"Férias · com apontamento","Férias (cadastro)"),IF(($Z787+$AA787-1)&gt;Parâmetros!$E$16,"Férias / afastamento",IF(AND($D787="5x2",OR(WEEKDAY($F787,2)=6,WEEKDAY($F787,2)=7)),IF($L787&gt;0,"Folga trabalhada","Folga"),IF($L787&gt;0,"Trabalhado",IF(OR(OR($D787="6x1",$D787="FF 6x1"),$D787="5x2"),IF(AND(OR($D787="6x1",$D787="FF 6x1"),OR(WEEKDAY($F787,2)=6,WEEKDAY($F787,2)=7)),"Folga","Falta de registro"),IF(AND($AB787&lt;&gt;$AB786,IFERROR(INDEX(Cadastro!$F$5:$F$243,$AB787),"")=""),"Indeterminado (início da série)",IF($X787&gt;0,"Folga","Falta de registro"))))))))</f>
        <v>Trabalhado</v>
      </c>
      <c r="Z787" s="34">
        <f>IF(OR($L787&gt;0,$F787&gt;Parâmetros!$E$14),0,IF($A787&lt;&gt;$A786,1,N($Z786)+1))</f>
        <v>0</v>
      </c>
      <c r="AA787" s="34">
        <f>IF(OR($L787&gt;0,$F787&gt;Parâmetros!$E$14),0,IF(OR($A787&lt;&gt;$A788,$F788&gt;Parâmetros!$E$14),1,N($AA788)+1))</f>
        <v>0</v>
      </c>
      <c r="AB787" s="31">
        <f>IFERROR(MATCH($A787&amp;"|"&amp;TEXT(_xlfn.MAXIFS(Cadastro!$E$5:$E$243,Cadastro!$A$5:$A$243,$A787,Cadastro!$E$5:$E$243,"&lt;="&amp;$F787),"yyyymmdd"),Cadastro!$I$5:$I$243,0),"")</f>
        <v>113</v>
      </c>
      <c r="AC787" t="str">
        <f>IFERROR(_xlfn.SINGLE(INDEX(Exceções!$D$5:$D$203,MATCH($A787&amp;"|"&amp;$F787,Exceções!$F$5:$F$203,0))),"")</f>
        <v/>
      </c>
      <c r="AD787" t="str">
        <f>IF($AC787="","",IFERROR(_xlfn.SINGLE(INDEX(Exceções!$E$5:$E$203,MATCH($A787&amp;"|"&amp;$F787,Exceções!$F$5:$F$203,0))),""))</f>
        <v/>
      </c>
    </row>
    <row r="788" spans="1:30" ht="15" hidden="1" customHeight="1" x14ac:dyDescent="0.25">
      <c r="A788" s="31">
        <v>11918</v>
      </c>
      <c r="B788" s="17" t="s">
        <v>64</v>
      </c>
      <c r="C788" s="17" t="str">
        <f>IFERROR(INDEX(Cadastro!$C$5:$C$243,$AB788),"NÃO INFORMADO")</f>
        <v>PED</v>
      </c>
      <c r="D788" s="17" t="str">
        <f>IFERROR(INDEX(Cadastro!$D$5:$D$243,$AB788),"")</f>
        <v>6x1</v>
      </c>
      <c r="E788" s="17" t="str">
        <f>IFERROR(INDEX(Cadastro!$G$5:$G$243,$AB788),"")</f>
        <v>6x1</v>
      </c>
      <c r="F788" s="29">
        <v>46302</v>
      </c>
      <c r="G788" s="32" t="str">
        <f t="shared" si="72"/>
        <v>qua</v>
      </c>
      <c r="H788" s="31">
        <f>IF($L788=0,"",_xlfn.MINIFS(Dados!$Q:$Q,Dados!$A:$A,$A788,Dados!$S:$S,$F788))</f>
        <v>426</v>
      </c>
      <c r="I788" s="31">
        <f>IF($H788="","",_xlfn.MAXIFS(Dados!$R:$R,Dados!$A:$A,$A788,Dados!$S:$S,$F788))</f>
        <v>988</v>
      </c>
      <c r="J788" s="32" t="str">
        <f>IF($D788&lt;&gt;"Folguista","",IFERROR(INDEX(Parâmetros!$D$52:$G$52,1,MIN(4,MAX(1,$W788))),""))</f>
        <v/>
      </c>
      <c r="K788" s="32" t="str">
        <f>IF(OR($AC788&lt;&gt;"",$Y788="Folga",$Y788="Folga trabalhada",$Y788="Férias (cadastro)",$Y788="Férias / afastamento",$Y788="Indeterminado (início da série)"),"",IF(OR($D788="6x1",$D788="FF 6x1"),IF(OR(WEEKDAY($F788,2)=6,WEEKDAY($F788,2)=7),"6x1 sáb/dom","6x1"),IF($D788="5x2","5x2",IF($H788="",IF($D788="Folguista",$J788,$E788),IF(OR($H788&gt;=Parâmetros!$E$18,$H788&lt;Parâmetros!$E$19),"C",IF($H788&lt;Parâmetros!$E$20,"A","B"))))))</f>
        <v>6x1</v>
      </c>
      <c r="L788" s="30">
        <f>SUMIFS(Dados!$E:$E,Dados!$A:$A,$A788,Dados!$S:$S,$F788)</f>
        <v>8.19</v>
      </c>
      <c r="M788" s="30">
        <f>IFERROR(INDEX(Parâmetros!$E$6:$E$11,MATCH($K788,Parâmetros!$A$6:$A$11,0)),"")</f>
        <v>8.8000000000000007</v>
      </c>
      <c r="N788" s="33">
        <f t="shared" si="73"/>
        <v>0.93068181818181805</v>
      </c>
      <c r="O788" s="33">
        <f>Parâmetros!$E$13</f>
        <v>0.8</v>
      </c>
      <c r="P788" s="32" t="str">
        <f>IF(OR($M788="",$F788&gt;Parâmetros!$E$14),"Não","Sim")</f>
        <v>Sim</v>
      </c>
      <c r="Q788" s="32" t="str">
        <f t="shared" si="74"/>
        <v>Sim</v>
      </c>
      <c r="R788" s="32" t="str">
        <f t="shared" si="75"/>
        <v>Sim</v>
      </c>
      <c r="S788" s="30">
        <f t="shared" si="76"/>
        <v>0</v>
      </c>
      <c r="T788" s="32" t="str">
        <f>IF($Q788&lt;&gt;"Sim","",IF($N788&gt;Parâmetros!$E$15,"Sim","Não"))</f>
        <v>Não</v>
      </c>
      <c r="U788" s="17" t="str">
        <f t="shared" si="77"/>
        <v>Na meta</v>
      </c>
      <c r="V788" s="17" t="str">
        <f>IF($AC788&lt;&gt;"",IF($L788&gt;0,"ATENÇÃO · apontou em dia de "&amp;LOWER($AC788)&amp;" cadastrado","Exceção cadastrada · "&amp;$AC788)&amp;IF($AD788="",""," · "&amp;$AD788),IF($E788="Férias",IF($L788&gt;0,"ATENÇÃO · apontou estando de férias no cadastro","Férias no cadastro"),IF($Y788="Férias / afastamento","Afastamento · "&amp;($Z788+$AA788-1)&amp;" dias seguidos sem apontamento",IF($Y788="Folga trabalhada","ATENÇÃO · apontou em dia de folga da escala 5x2",IF($Y788="Folga",IF(AND($D788="5x2",OR(WEEKDAY($F788,2)=6,WEEKDAY($F788,2)=7)),"Folga de fim de semana da escala 5x2",IF(AND(OR($D788="6x1",$D788="FF 6x1"),WEEKDAY($F788,2)=6,FALSE()),"Folga de fim de semana · apontou no domingo anterior",IF(AND(OR($D788="6x1",$D788="FF 6x1"),WEEKDAY($F788,2)=7,AND($A788=$A787,$L787&gt;0)),"Folga de fim de semana · apontou no sábado",IF(AND(OR($D788="6x1",$D788="FF 6x1"),OR(WEEKDAY($F788,2)=6,WEEKDAY($F788,2)=7)),"Folga de fim de semana · sem apontamento no sábado nem no domingo","Folga prevista pelo ciclo")))),IF($Y788="Indeterminado (início da série)","Sem histórico anterior — informe o dia do ciclo no Cadastro",IF($Y788="Falta de registro",IF(OR(OR($D788="6x1",$D788="FF 6x1"),$D788="5x2"),"FALTA DE REGISTRO · dia útil da escala "&amp;$E788,"FALTA DE REGISTRO · dia "&amp;$W788&amp;" de "&amp;IFERROR(INDEX(Parâmetros!$B$39:$B$48,MATCH($E788,Parâmetros!$A$39:$A$48,0)),99)&amp;" do ciclo"),IF(OR($D788="6x1",$D788="FF 6x1"),IF(OR(AND(WEEKDAY($F788,2)=6,AND($A788=$A789,$L789&gt;0)),AND(WEEKDAY($F788,2)=7,AND($A788=$A787,$L787&gt;0))),"ATENÇÃO · apontou sábado e domingo no mesmo fim de semana",IF(OR(WEEKDAY($F788,2)=6,WEEKDAY($F788,2)=7),"Jornada de fim de semana do 6x1",IF(OR($H788&gt;=Parâmetros!$E$20,$H788&lt;Parâmetros!$E$19),"ATENÇÃO · 6x1 apontou fora do horário diurno","Jornada fixa do 6x1"))),IF($D788="5x2","Jornada fixa do 5x2",IF($D788="Folguista",IF($J788=$K788,"Evidência confirma sequência","DIVERGE · sequência "&amp;$J788&amp;" × evidência "&amp;$K788),IF($K788=$E788,"Evidência confirma cadastro","DIVERGE · cadastro "&amp;$E788&amp;" × evidência "&amp;$K788)))))))))))</f>
        <v>Jornada fixa do 6x1</v>
      </c>
      <c r="W788" s="34" t="str">
        <f>IF(OR(OR($D788="6x1",$D788="FF 6x1"),$D788="5x2"),"",IF($AB788&lt;&gt;$AB787,IF(IFERROR(INDEX(Cadastro!$F$5:$F$243,$AB788),"")="",IF($L788&gt;0,1,0),IF(IFERROR(INDEX(Cadastro!$F$5:$F$243,$AB788),"")&lt;=IFERROR(INDEX(Parâmetros!$B$39:$B$48,MATCH($E788,Parâmetros!$A$39:$A$48,0)),99),IFERROR(INDEX(Cadastro!$F$5:$F$243,$AB788),""),0)),IF($L788&gt;0,IF(N($X787)&gt;0,1,N($W787)+1),IF(AND($L788=0,OR(N($W787)&gt;=IFERROR(INDEX(Parâmetros!$B$39:$B$48,MATCH($E788,Parâmetros!$A$39:$A$48,0)),99),AND(N($X787)&gt;0,N($X787)&lt;IFERROR(INDEX(Parâmetros!$C$39:$C$48,MATCH($E788,Parâmetros!$A$39:$A$48,0)),0)))),0,N($W787)+1))))</f>
        <v/>
      </c>
      <c r="X788" s="34" t="str">
        <f>IF(OR(OR($D788="6x1",$D788="FF 6x1"),$D788="5x2"),"",IF($AB788&lt;&gt;$AB787,IF(IFERROR(INDEX(Cadastro!$F$5:$F$243,$AB788),"")="",0,IF(IFERROR(INDEX(Cadastro!$F$5:$F$243,$AB788),"")&gt;IFERROR(INDEX(Parâmetros!$B$39:$B$48,MATCH($E788,Parâmetros!$A$39:$A$48,0)),99),IFERROR(INDEX(Cadastro!$F$5:$F$243,$AB788),"")-IFERROR(INDEX(Parâmetros!$B$39:$B$48,MATCH($E788,Parâmetros!$A$39:$A$48,0)),99),0)),IF(AND($L788=0,OR(N($W787)&gt;=IFERROR(INDEX(Parâmetros!$B$39:$B$48,MATCH($E788,Parâmetros!$A$39:$A$48,0)),99),AND(N($X787)&gt;0,N($X787)&lt;IFERROR(INDEX(Parâmetros!$C$39:$C$48,MATCH($E788,Parâmetros!$A$39:$A$48,0)),0)))),N($X787)+1,0)))</f>
        <v/>
      </c>
      <c r="Y788" t="str">
        <f>IF($AC788&lt;&gt;"",IF($L788&gt;0,$AC788&amp;" · com apontamento",$AC788),IF($E788="Férias",IF($L788&gt;0,"Férias · com apontamento","Férias (cadastro)"),IF(($Z788+$AA788-1)&gt;Parâmetros!$E$16,"Férias / afastamento",IF(AND($D788="5x2",OR(WEEKDAY($F788,2)=6,WEEKDAY($F788,2)=7)),IF($L788&gt;0,"Folga trabalhada","Folga"),IF($L788&gt;0,"Trabalhado",IF(OR(OR($D788="6x1",$D788="FF 6x1"),$D788="5x2"),IF(AND(OR($D788="6x1",$D788="FF 6x1"),OR(WEEKDAY($F788,2)=6,WEEKDAY($F788,2)=7)),"Folga","Falta de registro"),IF(AND($AB788&lt;&gt;$AB787,IFERROR(INDEX(Cadastro!$F$5:$F$243,$AB788),"")=""),"Indeterminado (início da série)",IF($X788&gt;0,"Folga","Falta de registro"))))))))</f>
        <v>Trabalhado</v>
      </c>
      <c r="Z788" s="34">
        <f>IF(OR($L788&gt;0,$F788&gt;Parâmetros!$E$14),0,IF($A788&lt;&gt;$A787,1,N($Z787)+1))</f>
        <v>0</v>
      </c>
      <c r="AA788" s="34">
        <f>IF(OR($L788&gt;0,$F788&gt;Parâmetros!$E$14),0,IF(OR($A788&lt;&gt;$A789,$F789&gt;Parâmetros!$E$14),1,N($AA789)+1))</f>
        <v>0</v>
      </c>
      <c r="AB788" s="31">
        <f>IFERROR(MATCH($A788&amp;"|"&amp;TEXT(_xlfn.MAXIFS(Cadastro!$E$5:$E$243,Cadastro!$A$5:$A$243,$A788,Cadastro!$E$5:$E$243,"&lt;="&amp;$F788),"yyyymmdd"),Cadastro!$I$5:$I$243,0),"")</f>
        <v>113</v>
      </c>
      <c r="AC788" t="str">
        <f>IFERROR(_xlfn.SINGLE(INDEX(Exceções!$D$5:$D$203,MATCH($A788&amp;"|"&amp;$F788,Exceções!$F$5:$F$203,0))),"")</f>
        <v/>
      </c>
      <c r="AD788" t="str">
        <f>IF($AC788="","",IFERROR(_xlfn.SINGLE(INDEX(Exceções!$E$5:$E$203,MATCH($A788&amp;"|"&amp;$F788,Exceções!$F$5:$F$203,0))),""))</f>
        <v/>
      </c>
    </row>
    <row r="789" spans="1:30" ht="15" hidden="1" customHeight="1" x14ac:dyDescent="0.25">
      <c r="A789" s="31">
        <v>11918</v>
      </c>
      <c r="B789" s="17" t="s">
        <v>64</v>
      </c>
      <c r="C789" s="17" t="str">
        <f>IFERROR(INDEX(Cadastro!$C$5:$C$243,$AB789),"NÃO INFORMADO")</f>
        <v>PED</v>
      </c>
      <c r="D789" s="17" t="str">
        <f>IFERROR(INDEX(Cadastro!$D$5:$D$243,$AB789),"")</f>
        <v>6x1</v>
      </c>
      <c r="E789" s="17" t="str">
        <f>IFERROR(INDEX(Cadastro!$G$5:$G$243,$AB789),"")</f>
        <v>6x1</v>
      </c>
      <c r="F789" s="29">
        <v>46303</v>
      </c>
      <c r="G789" s="32" t="str">
        <f t="shared" si="72"/>
        <v>qui</v>
      </c>
      <c r="H789" s="31">
        <f>IF($L789=0,"",_xlfn.MINIFS(Dados!$Q:$Q,Dados!$A:$A,$A789,Dados!$S:$S,$F789))</f>
        <v>430</v>
      </c>
      <c r="I789" s="31">
        <f>IF($H789="","",_xlfn.MAXIFS(Dados!$R:$R,Dados!$A:$A,$A789,Dados!$S:$S,$F789))</f>
        <v>982</v>
      </c>
      <c r="J789" s="32" t="str">
        <f>IF($D789&lt;&gt;"Folguista","",IFERROR(INDEX(Parâmetros!$D$52:$G$52,1,MIN(4,MAX(1,$W789))),""))</f>
        <v/>
      </c>
      <c r="K789" s="32" t="str">
        <f>IF(OR($AC789&lt;&gt;"",$Y789="Folga",$Y789="Folga trabalhada",$Y789="Férias (cadastro)",$Y789="Férias / afastamento",$Y789="Indeterminado (início da série)"),"",IF(OR($D789="6x1",$D789="FF 6x1"),IF(OR(WEEKDAY($F789,2)=6,WEEKDAY($F789,2)=7),"6x1 sáb/dom","6x1"),IF($D789="5x2","5x2",IF($H789="",IF($D789="Folguista",$J789,$E789),IF(OR($H789&gt;=Parâmetros!$E$18,$H789&lt;Parâmetros!$E$19),"C",IF($H789&lt;Parâmetros!$E$20,"A","B"))))))</f>
        <v>6x1</v>
      </c>
      <c r="L789" s="30">
        <f>SUMIFS(Dados!$E:$E,Dados!$A:$A,$A789,Dados!$S:$S,$F789)</f>
        <v>8.0399999999999991</v>
      </c>
      <c r="M789" s="30">
        <f>IFERROR(INDEX(Parâmetros!$E$6:$E$11,MATCH($K789,Parâmetros!$A$6:$A$11,0)),"")</f>
        <v>8.8000000000000007</v>
      </c>
      <c r="N789" s="33">
        <f t="shared" si="73"/>
        <v>0.91363636363636347</v>
      </c>
      <c r="O789" s="33">
        <f>Parâmetros!$E$13</f>
        <v>0.8</v>
      </c>
      <c r="P789" s="32" t="str">
        <f>IF(OR($M789="",$F789&gt;Parâmetros!$E$14),"Não","Sim")</f>
        <v>Sim</v>
      </c>
      <c r="Q789" s="32" t="str">
        <f t="shared" si="74"/>
        <v>Sim</v>
      </c>
      <c r="R789" s="32" t="str">
        <f t="shared" si="75"/>
        <v>Sim</v>
      </c>
      <c r="S789" s="30">
        <f t="shared" si="76"/>
        <v>0</v>
      </c>
      <c r="T789" s="32" t="str">
        <f>IF($Q789&lt;&gt;"Sim","",IF($N789&gt;Parâmetros!$E$15,"Sim","Não"))</f>
        <v>Não</v>
      </c>
      <c r="U789" s="17" t="str">
        <f t="shared" si="77"/>
        <v>Na meta</v>
      </c>
      <c r="V789" s="17" t="str">
        <f>IF($AC789&lt;&gt;"",IF($L789&gt;0,"ATENÇÃO · apontou em dia de "&amp;LOWER($AC789)&amp;" cadastrado","Exceção cadastrada · "&amp;$AC789)&amp;IF($AD789="",""," · "&amp;$AD789),IF($E789="Férias",IF($L789&gt;0,"ATENÇÃO · apontou estando de férias no cadastro","Férias no cadastro"),IF($Y789="Férias / afastamento","Afastamento · "&amp;($Z789+$AA789-1)&amp;" dias seguidos sem apontamento",IF($Y789="Folga trabalhada","ATENÇÃO · apontou em dia de folga da escala 5x2",IF($Y789="Folga",IF(AND($D789="5x2",OR(WEEKDAY($F789,2)=6,WEEKDAY($F789,2)=7)),"Folga de fim de semana da escala 5x2",IF(AND(OR($D789="6x1",$D789="FF 6x1"),WEEKDAY($F789,2)=6,FALSE()),"Folga de fim de semana · apontou no domingo anterior",IF(AND(OR($D789="6x1",$D789="FF 6x1"),WEEKDAY($F789,2)=7,AND($A789=$A788,$L788&gt;0)),"Folga de fim de semana · apontou no sábado",IF(AND(OR($D789="6x1",$D789="FF 6x1"),OR(WEEKDAY($F789,2)=6,WEEKDAY($F789,2)=7)),"Folga de fim de semana · sem apontamento no sábado nem no domingo","Folga prevista pelo ciclo")))),IF($Y789="Indeterminado (início da série)","Sem histórico anterior — informe o dia do ciclo no Cadastro",IF($Y789="Falta de registro",IF(OR(OR($D789="6x1",$D789="FF 6x1"),$D789="5x2"),"FALTA DE REGISTRO · dia útil da escala "&amp;$E789,"FALTA DE REGISTRO · dia "&amp;$W789&amp;" de "&amp;IFERROR(INDEX(Parâmetros!$B$39:$B$48,MATCH($E789,Parâmetros!$A$39:$A$48,0)),99)&amp;" do ciclo"),IF(OR($D789="6x1",$D789="FF 6x1"),IF(OR(AND(WEEKDAY($F789,2)=6,AND($A789=$A790,$L790&gt;0)),AND(WEEKDAY($F789,2)=7,AND($A789=$A788,$L788&gt;0))),"ATENÇÃO · apontou sábado e domingo no mesmo fim de semana",IF(OR(WEEKDAY($F789,2)=6,WEEKDAY($F789,2)=7),"Jornada de fim de semana do 6x1",IF(OR($H789&gt;=Parâmetros!$E$20,$H789&lt;Parâmetros!$E$19),"ATENÇÃO · 6x1 apontou fora do horário diurno","Jornada fixa do 6x1"))),IF($D789="5x2","Jornada fixa do 5x2",IF($D789="Folguista",IF($J789=$K789,"Evidência confirma sequência","DIVERGE · sequência "&amp;$J789&amp;" × evidência "&amp;$K789),IF($K789=$E789,"Evidência confirma cadastro","DIVERGE · cadastro "&amp;$E789&amp;" × evidência "&amp;$K789)))))))))))</f>
        <v>Jornada fixa do 6x1</v>
      </c>
      <c r="W789" s="34" t="str">
        <f>IF(OR(OR($D789="6x1",$D789="FF 6x1"),$D789="5x2"),"",IF($AB789&lt;&gt;$AB788,IF(IFERROR(INDEX(Cadastro!$F$5:$F$243,$AB789),"")="",IF($L789&gt;0,1,0),IF(IFERROR(INDEX(Cadastro!$F$5:$F$243,$AB789),"")&lt;=IFERROR(INDEX(Parâmetros!$B$39:$B$48,MATCH($E789,Parâmetros!$A$39:$A$48,0)),99),IFERROR(INDEX(Cadastro!$F$5:$F$243,$AB789),""),0)),IF($L789&gt;0,IF(N($X788)&gt;0,1,N($W788)+1),IF(AND($L789=0,OR(N($W788)&gt;=IFERROR(INDEX(Parâmetros!$B$39:$B$48,MATCH($E789,Parâmetros!$A$39:$A$48,0)),99),AND(N($X788)&gt;0,N($X788)&lt;IFERROR(INDEX(Parâmetros!$C$39:$C$48,MATCH($E789,Parâmetros!$A$39:$A$48,0)),0)))),0,N($W788)+1))))</f>
        <v/>
      </c>
      <c r="X789" s="34" t="str">
        <f>IF(OR(OR($D789="6x1",$D789="FF 6x1"),$D789="5x2"),"",IF($AB789&lt;&gt;$AB788,IF(IFERROR(INDEX(Cadastro!$F$5:$F$243,$AB789),"")="",0,IF(IFERROR(INDEX(Cadastro!$F$5:$F$243,$AB789),"")&gt;IFERROR(INDEX(Parâmetros!$B$39:$B$48,MATCH($E789,Parâmetros!$A$39:$A$48,0)),99),IFERROR(INDEX(Cadastro!$F$5:$F$243,$AB789),"")-IFERROR(INDEX(Parâmetros!$B$39:$B$48,MATCH($E789,Parâmetros!$A$39:$A$48,0)),99),0)),IF(AND($L789=0,OR(N($W788)&gt;=IFERROR(INDEX(Parâmetros!$B$39:$B$48,MATCH($E789,Parâmetros!$A$39:$A$48,0)),99),AND(N($X788)&gt;0,N($X788)&lt;IFERROR(INDEX(Parâmetros!$C$39:$C$48,MATCH($E789,Parâmetros!$A$39:$A$48,0)),0)))),N($X788)+1,0)))</f>
        <v/>
      </c>
      <c r="Y789" t="str">
        <f>IF($AC789&lt;&gt;"",IF($L789&gt;0,$AC789&amp;" · com apontamento",$AC789),IF($E789="Férias",IF($L789&gt;0,"Férias · com apontamento","Férias (cadastro)"),IF(($Z789+$AA789-1)&gt;Parâmetros!$E$16,"Férias / afastamento",IF(AND($D789="5x2",OR(WEEKDAY($F789,2)=6,WEEKDAY($F789,2)=7)),IF($L789&gt;0,"Folga trabalhada","Folga"),IF($L789&gt;0,"Trabalhado",IF(OR(OR($D789="6x1",$D789="FF 6x1"),$D789="5x2"),IF(AND(OR($D789="6x1",$D789="FF 6x1"),OR(WEEKDAY($F789,2)=6,WEEKDAY($F789,2)=7)),"Folga","Falta de registro"),IF(AND($AB789&lt;&gt;$AB788,IFERROR(INDEX(Cadastro!$F$5:$F$243,$AB789),"")=""),"Indeterminado (início da série)",IF($X789&gt;0,"Folga","Falta de registro"))))))))</f>
        <v>Trabalhado</v>
      </c>
      <c r="Z789" s="34">
        <f>IF(OR($L789&gt;0,$F789&gt;Parâmetros!$E$14),0,IF($A789&lt;&gt;$A788,1,N($Z788)+1))</f>
        <v>0</v>
      </c>
      <c r="AA789" s="34">
        <f>IF(OR($L789&gt;0,$F789&gt;Parâmetros!$E$14),0,IF(OR($A789&lt;&gt;$A790,$F790&gt;Parâmetros!$E$14),1,N($AA790)+1))</f>
        <v>0</v>
      </c>
      <c r="AB789" s="31">
        <f>IFERROR(MATCH($A789&amp;"|"&amp;TEXT(_xlfn.MAXIFS(Cadastro!$E$5:$E$243,Cadastro!$A$5:$A$243,$A789,Cadastro!$E$5:$E$243,"&lt;="&amp;$F789),"yyyymmdd"),Cadastro!$I$5:$I$243,0),"")</f>
        <v>113</v>
      </c>
      <c r="AC789" t="str">
        <f>IFERROR(_xlfn.SINGLE(INDEX(Exceções!$D$5:$D$203,MATCH($A789&amp;"|"&amp;$F789,Exceções!$F$5:$F$203,0))),"")</f>
        <v/>
      </c>
      <c r="AD789" t="str">
        <f>IF($AC789="","",IFERROR(_xlfn.SINGLE(INDEX(Exceções!$E$5:$E$203,MATCH($A789&amp;"|"&amp;$F789,Exceções!$F$5:$F$203,0))),""))</f>
        <v/>
      </c>
    </row>
    <row r="790" spans="1:30" ht="15" hidden="1" customHeight="1" x14ac:dyDescent="0.25">
      <c r="A790" s="31">
        <v>11918</v>
      </c>
      <c r="B790" s="17" t="s">
        <v>64</v>
      </c>
      <c r="C790" s="17" t="str">
        <f>IFERROR(INDEX(Cadastro!$C$5:$C$243,$AB790),"NÃO INFORMADO")</f>
        <v>PED</v>
      </c>
      <c r="D790" s="17" t="str">
        <f>IFERROR(INDEX(Cadastro!$D$5:$D$243,$AB790),"")</f>
        <v>6x1</v>
      </c>
      <c r="E790" s="17" t="str">
        <f>IFERROR(INDEX(Cadastro!$G$5:$G$243,$AB790),"")</f>
        <v>6x1</v>
      </c>
      <c r="F790" s="29">
        <v>46304</v>
      </c>
      <c r="G790" s="32" t="str">
        <f t="shared" si="72"/>
        <v>sex</v>
      </c>
      <c r="H790" s="31">
        <f>IF($L790=0,"",_xlfn.MINIFS(Dados!$Q:$Q,Dados!$A:$A,$A790,Dados!$S:$S,$F790))</f>
        <v>429</v>
      </c>
      <c r="I790" s="31">
        <f>IF($H790="","",_xlfn.MAXIFS(Dados!$R:$R,Dados!$A:$A,$A790,Dados!$S:$S,$F790))</f>
        <v>986</v>
      </c>
      <c r="J790" s="32" t="str">
        <f>IF($D790&lt;&gt;"Folguista","",IFERROR(INDEX(Parâmetros!$D$52:$G$52,1,MIN(4,MAX(1,$W790))),""))</f>
        <v/>
      </c>
      <c r="K790" s="32" t="str">
        <f>IF(OR($AC790&lt;&gt;"",$Y790="Folga",$Y790="Folga trabalhada",$Y790="Férias (cadastro)",$Y790="Férias / afastamento",$Y790="Indeterminado (início da série)"),"",IF(OR($D790="6x1",$D790="FF 6x1"),IF(OR(WEEKDAY($F790,2)=6,WEEKDAY($F790,2)=7),"6x1 sáb/dom","6x1"),IF($D790="5x2","5x2",IF($H790="",IF($D790="Folguista",$J790,$E790),IF(OR($H790&gt;=Parâmetros!$E$18,$H790&lt;Parâmetros!$E$19),"C",IF($H790&lt;Parâmetros!$E$20,"A","B"))))))</f>
        <v>6x1</v>
      </c>
      <c r="L790" s="30">
        <f>SUMIFS(Dados!$E:$E,Dados!$A:$A,$A790,Dados!$S:$S,$F790)</f>
        <v>8.08</v>
      </c>
      <c r="M790" s="30">
        <f>IFERROR(INDEX(Parâmetros!$E$6:$E$11,MATCH($K790,Parâmetros!$A$6:$A$11,0)),"")</f>
        <v>8.8000000000000007</v>
      </c>
      <c r="N790" s="33">
        <f t="shared" si="73"/>
        <v>0.9181818181818181</v>
      </c>
      <c r="O790" s="33">
        <f>Parâmetros!$E$13</f>
        <v>0.8</v>
      </c>
      <c r="P790" s="32" t="str">
        <f>IF(OR($M790="",$F790&gt;Parâmetros!$E$14),"Não","Sim")</f>
        <v>Sim</v>
      </c>
      <c r="Q790" s="32" t="str">
        <f t="shared" si="74"/>
        <v>Sim</v>
      </c>
      <c r="R790" s="32" t="str">
        <f t="shared" si="75"/>
        <v>Sim</v>
      </c>
      <c r="S790" s="30">
        <f t="shared" si="76"/>
        <v>0</v>
      </c>
      <c r="T790" s="32" t="str">
        <f>IF($Q790&lt;&gt;"Sim","",IF($N790&gt;Parâmetros!$E$15,"Sim","Não"))</f>
        <v>Não</v>
      </c>
      <c r="U790" s="17" t="str">
        <f t="shared" si="77"/>
        <v>Na meta</v>
      </c>
      <c r="V790" s="17" t="str">
        <f>IF($AC790&lt;&gt;"",IF($L790&gt;0,"ATENÇÃO · apontou em dia de "&amp;LOWER($AC790)&amp;" cadastrado","Exceção cadastrada · "&amp;$AC790)&amp;IF($AD790="",""," · "&amp;$AD790),IF($E790="Férias",IF($L790&gt;0,"ATENÇÃO · apontou estando de férias no cadastro","Férias no cadastro"),IF($Y790="Férias / afastamento","Afastamento · "&amp;($Z790+$AA790-1)&amp;" dias seguidos sem apontamento",IF($Y790="Folga trabalhada","ATENÇÃO · apontou em dia de folga da escala 5x2",IF($Y790="Folga",IF(AND($D790="5x2",OR(WEEKDAY($F790,2)=6,WEEKDAY($F790,2)=7)),"Folga de fim de semana da escala 5x2",IF(AND(OR($D790="6x1",$D790="FF 6x1"),WEEKDAY($F790,2)=6,FALSE()),"Folga de fim de semana · apontou no domingo anterior",IF(AND(OR($D790="6x1",$D790="FF 6x1"),WEEKDAY($F790,2)=7,AND($A790=$A789,$L789&gt;0)),"Folga de fim de semana · apontou no sábado",IF(AND(OR($D790="6x1",$D790="FF 6x1"),OR(WEEKDAY($F790,2)=6,WEEKDAY($F790,2)=7)),"Folga de fim de semana · sem apontamento no sábado nem no domingo","Folga prevista pelo ciclo")))),IF($Y790="Indeterminado (início da série)","Sem histórico anterior — informe o dia do ciclo no Cadastro",IF($Y790="Falta de registro",IF(OR(OR($D790="6x1",$D790="FF 6x1"),$D790="5x2"),"FALTA DE REGISTRO · dia útil da escala "&amp;$E790,"FALTA DE REGISTRO · dia "&amp;$W790&amp;" de "&amp;IFERROR(INDEX(Parâmetros!$B$39:$B$48,MATCH($E790,Parâmetros!$A$39:$A$48,0)),99)&amp;" do ciclo"),IF(OR($D790="6x1",$D790="FF 6x1"),IF(OR(AND(WEEKDAY($F790,2)=6,AND($A790=$A791,$L791&gt;0)),AND(WEEKDAY($F790,2)=7,AND($A790=$A789,$L789&gt;0))),"ATENÇÃO · apontou sábado e domingo no mesmo fim de semana",IF(OR(WEEKDAY($F790,2)=6,WEEKDAY($F790,2)=7),"Jornada de fim de semana do 6x1",IF(OR($H790&gt;=Parâmetros!$E$20,$H790&lt;Parâmetros!$E$19),"ATENÇÃO · 6x1 apontou fora do horário diurno","Jornada fixa do 6x1"))),IF($D790="5x2","Jornada fixa do 5x2",IF($D790="Folguista",IF($J790=$K790,"Evidência confirma sequência","DIVERGE · sequência "&amp;$J790&amp;" × evidência "&amp;$K790),IF($K790=$E790,"Evidência confirma cadastro","DIVERGE · cadastro "&amp;$E790&amp;" × evidência "&amp;$K790)))))))))))</f>
        <v>Jornada fixa do 6x1</v>
      </c>
      <c r="W790" s="34" t="str">
        <f>IF(OR(OR($D790="6x1",$D790="FF 6x1"),$D790="5x2"),"",IF($AB790&lt;&gt;$AB789,IF(IFERROR(INDEX(Cadastro!$F$5:$F$243,$AB790),"")="",IF($L790&gt;0,1,0),IF(IFERROR(INDEX(Cadastro!$F$5:$F$243,$AB790),"")&lt;=IFERROR(INDEX(Parâmetros!$B$39:$B$48,MATCH($E790,Parâmetros!$A$39:$A$48,0)),99),IFERROR(INDEX(Cadastro!$F$5:$F$243,$AB790),""),0)),IF($L790&gt;0,IF(N($X789)&gt;0,1,N($W789)+1),IF(AND($L790=0,OR(N($W789)&gt;=IFERROR(INDEX(Parâmetros!$B$39:$B$48,MATCH($E790,Parâmetros!$A$39:$A$48,0)),99),AND(N($X789)&gt;0,N($X789)&lt;IFERROR(INDEX(Parâmetros!$C$39:$C$48,MATCH($E790,Parâmetros!$A$39:$A$48,0)),0)))),0,N($W789)+1))))</f>
        <v/>
      </c>
      <c r="X790" s="34" t="str">
        <f>IF(OR(OR($D790="6x1",$D790="FF 6x1"),$D790="5x2"),"",IF($AB790&lt;&gt;$AB789,IF(IFERROR(INDEX(Cadastro!$F$5:$F$243,$AB790),"")="",0,IF(IFERROR(INDEX(Cadastro!$F$5:$F$243,$AB790),"")&gt;IFERROR(INDEX(Parâmetros!$B$39:$B$48,MATCH($E790,Parâmetros!$A$39:$A$48,0)),99),IFERROR(INDEX(Cadastro!$F$5:$F$243,$AB790),"")-IFERROR(INDEX(Parâmetros!$B$39:$B$48,MATCH($E790,Parâmetros!$A$39:$A$48,0)),99),0)),IF(AND($L790=0,OR(N($W789)&gt;=IFERROR(INDEX(Parâmetros!$B$39:$B$48,MATCH($E790,Parâmetros!$A$39:$A$48,0)),99),AND(N($X789)&gt;0,N($X789)&lt;IFERROR(INDEX(Parâmetros!$C$39:$C$48,MATCH($E790,Parâmetros!$A$39:$A$48,0)),0)))),N($X789)+1,0)))</f>
        <v/>
      </c>
      <c r="Y790" t="str">
        <f>IF($AC790&lt;&gt;"",IF($L790&gt;0,$AC790&amp;" · com apontamento",$AC790),IF($E790="Férias",IF($L790&gt;0,"Férias · com apontamento","Férias (cadastro)"),IF(($Z790+$AA790-1)&gt;Parâmetros!$E$16,"Férias / afastamento",IF(AND($D790="5x2",OR(WEEKDAY($F790,2)=6,WEEKDAY($F790,2)=7)),IF($L790&gt;0,"Folga trabalhada","Folga"),IF($L790&gt;0,"Trabalhado",IF(OR(OR($D790="6x1",$D790="FF 6x1"),$D790="5x2"),IF(AND(OR($D790="6x1",$D790="FF 6x1"),OR(WEEKDAY($F790,2)=6,WEEKDAY($F790,2)=7)),"Folga","Falta de registro"),IF(AND($AB790&lt;&gt;$AB789,IFERROR(INDEX(Cadastro!$F$5:$F$243,$AB790),"")=""),"Indeterminado (início da série)",IF($X790&gt;0,"Folga","Falta de registro"))))))))</f>
        <v>Trabalhado</v>
      </c>
      <c r="Z790" s="34">
        <f>IF(OR($L790&gt;0,$F790&gt;Parâmetros!$E$14),0,IF($A790&lt;&gt;$A789,1,N($Z789)+1))</f>
        <v>0</v>
      </c>
      <c r="AA790" s="34">
        <f>IF(OR($L790&gt;0,$F790&gt;Parâmetros!$E$14),0,IF(OR($A790&lt;&gt;$A791,$F791&gt;Parâmetros!$E$14),1,N($AA791)+1))</f>
        <v>0</v>
      </c>
      <c r="AB790" s="31">
        <f>IFERROR(MATCH($A790&amp;"|"&amp;TEXT(_xlfn.MAXIFS(Cadastro!$E$5:$E$243,Cadastro!$A$5:$A$243,$A790,Cadastro!$E$5:$E$243,"&lt;="&amp;$F790),"yyyymmdd"),Cadastro!$I$5:$I$243,0),"")</f>
        <v>113</v>
      </c>
      <c r="AC790" t="str">
        <f>IFERROR(_xlfn.SINGLE(INDEX(Exceções!$D$5:$D$203,MATCH($A790&amp;"|"&amp;$F790,Exceções!$F$5:$F$203,0))),"")</f>
        <v/>
      </c>
      <c r="AD790" t="str">
        <f>IF($AC790="","",IFERROR(_xlfn.SINGLE(INDEX(Exceções!$E$5:$E$203,MATCH($A790&amp;"|"&amp;$F790,Exceções!$F$5:$F$203,0))),""))</f>
        <v/>
      </c>
    </row>
    <row r="791" spans="1:30" ht="15" hidden="1" customHeight="1" x14ac:dyDescent="0.25">
      <c r="A791" s="31">
        <v>11918</v>
      </c>
      <c r="B791" s="17" t="s">
        <v>64</v>
      </c>
      <c r="C791" s="17" t="str">
        <f>IFERROR(INDEX(Cadastro!$C$5:$C$243,$AB791),"NÃO INFORMADO")</f>
        <v>PED</v>
      </c>
      <c r="D791" s="17" t="str">
        <f>IFERROR(INDEX(Cadastro!$D$5:$D$243,$AB791),"")</f>
        <v>6x1</v>
      </c>
      <c r="E791" s="17" t="str">
        <f>IFERROR(INDEX(Cadastro!$G$5:$G$243,$AB791),"")</f>
        <v>6x1</v>
      </c>
      <c r="F791" s="29">
        <v>46305</v>
      </c>
      <c r="G791" s="32" t="str">
        <f t="shared" si="72"/>
        <v>sáb</v>
      </c>
      <c r="H791" s="31">
        <f>IF($L791=0,"",_xlfn.MINIFS(Dados!$Q:$Q,Dados!$A:$A,$A791,Dados!$S:$S,$F791))</f>
        <v>431</v>
      </c>
      <c r="I791" s="31">
        <f>IF($H791="","",_xlfn.MAXIFS(Dados!$R:$R,Dados!$A:$A,$A791,Dados!$S:$S,$F791))</f>
        <v>892</v>
      </c>
      <c r="J791" s="32" t="str">
        <f>IF($D791&lt;&gt;"Folguista","",IFERROR(INDEX(Parâmetros!$D$52:$G$52,1,MIN(4,MAX(1,$W791))),""))</f>
        <v/>
      </c>
      <c r="K791" s="32" t="str">
        <f>IF(OR($AC791&lt;&gt;"",$Y791="Folga",$Y791="Folga trabalhada",$Y791="Férias (cadastro)",$Y791="Férias / afastamento",$Y791="Indeterminado (início da série)"),"",IF(OR($D791="6x1",$D791="FF 6x1"),IF(OR(WEEKDAY($F791,2)=6,WEEKDAY($F791,2)=7),"6x1 sáb/dom","6x1"),IF($D791="5x2","5x2",IF($H791="",IF($D791="Folguista",$J791,$E791),IF(OR($H791&gt;=Parâmetros!$E$18,$H791&lt;Parâmetros!$E$19),"C",IF($H791&lt;Parâmetros!$E$20,"A","B"))))))</f>
        <v>6x1 sáb/dom</v>
      </c>
      <c r="L791" s="30">
        <f>SUMIFS(Dados!$E:$E,Dados!$A:$A,$A791,Dados!$S:$S,$F791)</f>
        <v>6.56</v>
      </c>
      <c r="M791" s="30">
        <f>IFERROR(INDEX(Parâmetros!$E$6:$E$11,MATCH($K791,Parâmetros!$A$6:$A$11,0)),"")</f>
        <v>7.33</v>
      </c>
      <c r="N791" s="33">
        <f t="shared" si="73"/>
        <v>0.89495225102319231</v>
      </c>
      <c r="O791" s="33">
        <f>Parâmetros!$E$13</f>
        <v>0.8</v>
      </c>
      <c r="P791" s="32" t="str">
        <f>IF(OR($M791="",$F791&gt;Parâmetros!$E$14),"Não","Sim")</f>
        <v>Sim</v>
      </c>
      <c r="Q791" s="32" t="str">
        <f t="shared" si="74"/>
        <v>Sim</v>
      </c>
      <c r="R791" s="32" t="str">
        <f t="shared" si="75"/>
        <v>Sim</v>
      </c>
      <c r="S791" s="30">
        <f t="shared" si="76"/>
        <v>0</v>
      </c>
      <c r="T791" s="32" t="str">
        <f>IF($Q791&lt;&gt;"Sim","",IF($N791&gt;Parâmetros!$E$15,"Sim","Não"))</f>
        <v>Não</v>
      </c>
      <c r="U791" s="17" t="str">
        <f t="shared" si="77"/>
        <v>Na meta</v>
      </c>
      <c r="V791" s="17" t="str">
        <f>IF($AC791&lt;&gt;"",IF($L791&gt;0,"ATENÇÃO · apontou em dia de "&amp;LOWER($AC791)&amp;" cadastrado","Exceção cadastrada · "&amp;$AC791)&amp;IF($AD791="",""," · "&amp;$AD791),IF($E791="Férias",IF($L791&gt;0,"ATENÇÃO · apontou estando de férias no cadastro","Férias no cadastro"),IF($Y791="Férias / afastamento","Afastamento · "&amp;($Z791+$AA791-1)&amp;" dias seguidos sem apontamento",IF($Y791="Folga trabalhada","ATENÇÃO · apontou em dia de folga da escala 5x2",IF($Y791="Folga",IF(AND($D791="5x2",OR(WEEKDAY($F791,2)=6,WEEKDAY($F791,2)=7)),"Folga de fim de semana da escala 5x2",IF(AND(OR($D791="6x1",$D791="FF 6x1"),WEEKDAY($F791,2)=6,FALSE()),"Folga de fim de semana · apontou no domingo anterior",IF(AND(OR($D791="6x1",$D791="FF 6x1"),WEEKDAY($F791,2)=7,AND($A791=$A790,$L790&gt;0)),"Folga de fim de semana · apontou no sábado",IF(AND(OR($D791="6x1",$D791="FF 6x1"),OR(WEEKDAY($F791,2)=6,WEEKDAY($F791,2)=7)),"Folga de fim de semana · sem apontamento no sábado nem no domingo","Folga prevista pelo ciclo")))),IF($Y791="Indeterminado (início da série)","Sem histórico anterior — informe o dia do ciclo no Cadastro",IF($Y791="Falta de registro",IF(OR(OR($D791="6x1",$D791="FF 6x1"),$D791="5x2"),"FALTA DE REGISTRO · dia útil da escala "&amp;$E791,"FALTA DE REGISTRO · dia "&amp;$W791&amp;" de "&amp;IFERROR(INDEX(Parâmetros!$B$39:$B$48,MATCH($E791,Parâmetros!$A$39:$A$48,0)),99)&amp;" do ciclo"),IF(OR($D791="6x1",$D791="FF 6x1"),IF(OR(AND(WEEKDAY($F791,2)=6,AND($A791=$A792,$L792&gt;0)),AND(WEEKDAY($F791,2)=7,AND($A791=$A790,$L790&gt;0))),"ATENÇÃO · apontou sábado e domingo no mesmo fim de semana",IF(OR(WEEKDAY($F791,2)=6,WEEKDAY($F791,2)=7),"Jornada de fim de semana do 6x1",IF(OR($H791&gt;=Parâmetros!$E$20,$H791&lt;Parâmetros!$E$19),"ATENÇÃO · 6x1 apontou fora do horário diurno","Jornada fixa do 6x1"))),IF($D791="5x2","Jornada fixa do 5x2",IF($D791="Folguista",IF($J791=$K791,"Evidência confirma sequência","DIVERGE · sequência "&amp;$J791&amp;" × evidência "&amp;$K791),IF($K791=$E791,"Evidência confirma cadastro","DIVERGE · cadastro "&amp;$E791&amp;" × evidência "&amp;$K791)))))))))))</f>
        <v>Jornada de fim de semana do 6x1</v>
      </c>
      <c r="W791" s="34" t="str">
        <f>IF(OR(OR($D791="6x1",$D791="FF 6x1"),$D791="5x2"),"",IF($AB791&lt;&gt;$AB790,IF(IFERROR(INDEX(Cadastro!$F$5:$F$243,$AB791),"")="",IF($L791&gt;0,1,0),IF(IFERROR(INDEX(Cadastro!$F$5:$F$243,$AB791),"")&lt;=IFERROR(INDEX(Parâmetros!$B$39:$B$48,MATCH($E791,Parâmetros!$A$39:$A$48,0)),99),IFERROR(INDEX(Cadastro!$F$5:$F$243,$AB791),""),0)),IF($L791&gt;0,IF(N($X790)&gt;0,1,N($W790)+1),IF(AND($L791=0,OR(N($W790)&gt;=IFERROR(INDEX(Parâmetros!$B$39:$B$48,MATCH($E791,Parâmetros!$A$39:$A$48,0)),99),AND(N($X790)&gt;0,N($X790)&lt;IFERROR(INDEX(Parâmetros!$C$39:$C$48,MATCH($E791,Parâmetros!$A$39:$A$48,0)),0)))),0,N($W790)+1))))</f>
        <v/>
      </c>
      <c r="X791" s="34" t="str">
        <f>IF(OR(OR($D791="6x1",$D791="FF 6x1"),$D791="5x2"),"",IF($AB791&lt;&gt;$AB790,IF(IFERROR(INDEX(Cadastro!$F$5:$F$243,$AB791),"")="",0,IF(IFERROR(INDEX(Cadastro!$F$5:$F$243,$AB791),"")&gt;IFERROR(INDEX(Parâmetros!$B$39:$B$48,MATCH($E791,Parâmetros!$A$39:$A$48,0)),99),IFERROR(INDEX(Cadastro!$F$5:$F$243,$AB791),"")-IFERROR(INDEX(Parâmetros!$B$39:$B$48,MATCH($E791,Parâmetros!$A$39:$A$48,0)),99),0)),IF(AND($L791=0,OR(N($W790)&gt;=IFERROR(INDEX(Parâmetros!$B$39:$B$48,MATCH($E791,Parâmetros!$A$39:$A$48,0)),99),AND(N($X790)&gt;0,N($X790)&lt;IFERROR(INDEX(Parâmetros!$C$39:$C$48,MATCH($E791,Parâmetros!$A$39:$A$48,0)),0)))),N($X790)+1,0)))</f>
        <v/>
      </c>
      <c r="Y791" t="str">
        <f>IF($AC791&lt;&gt;"",IF($L791&gt;0,$AC791&amp;" · com apontamento",$AC791),IF($E791="Férias",IF($L791&gt;0,"Férias · com apontamento","Férias (cadastro)"),IF(($Z791+$AA791-1)&gt;Parâmetros!$E$16,"Férias / afastamento",IF(AND($D791="5x2",OR(WEEKDAY($F791,2)=6,WEEKDAY($F791,2)=7)),IF($L791&gt;0,"Folga trabalhada","Folga"),IF($L791&gt;0,"Trabalhado",IF(OR(OR($D791="6x1",$D791="FF 6x1"),$D791="5x2"),IF(AND(OR($D791="6x1",$D791="FF 6x1"),OR(WEEKDAY($F791,2)=6,WEEKDAY($F791,2)=7)),"Folga","Falta de registro"),IF(AND($AB791&lt;&gt;$AB790,IFERROR(INDEX(Cadastro!$F$5:$F$243,$AB791),"")=""),"Indeterminado (início da série)",IF($X791&gt;0,"Folga","Falta de registro"))))))))</f>
        <v>Trabalhado</v>
      </c>
      <c r="Z791" s="34">
        <f>IF(OR($L791&gt;0,$F791&gt;Parâmetros!$E$14),0,IF($A791&lt;&gt;$A790,1,N($Z790)+1))</f>
        <v>0</v>
      </c>
      <c r="AA791" s="34">
        <f>IF(OR($L791&gt;0,$F791&gt;Parâmetros!$E$14),0,IF(OR($A791&lt;&gt;$A792,$F792&gt;Parâmetros!$E$14),1,N($AA792)+1))</f>
        <v>0</v>
      </c>
      <c r="AB791" s="31">
        <f>IFERROR(MATCH($A791&amp;"|"&amp;TEXT(_xlfn.MAXIFS(Cadastro!$E$5:$E$243,Cadastro!$A$5:$A$243,$A791,Cadastro!$E$5:$E$243,"&lt;="&amp;$F791),"yyyymmdd"),Cadastro!$I$5:$I$243,0),"")</f>
        <v>113</v>
      </c>
      <c r="AC791" t="str">
        <f>IFERROR(_xlfn.SINGLE(INDEX(Exceções!$D$5:$D$203,MATCH($A791&amp;"|"&amp;$F791,Exceções!$F$5:$F$203,0))),"")</f>
        <v/>
      </c>
      <c r="AD791" t="str">
        <f>IF($AC791="","",IFERROR(_xlfn.SINGLE(INDEX(Exceções!$E$5:$E$203,MATCH($A791&amp;"|"&amp;$F791,Exceções!$F$5:$F$203,0))),""))</f>
        <v/>
      </c>
    </row>
    <row r="792" spans="1:30" ht="15" hidden="1" customHeight="1" x14ac:dyDescent="0.25">
      <c r="A792" s="31">
        <v>11918</v>
      </c>
      <c r="B792" s="17" t="s">
        <v>64</v>
      </c>
      <c r="C792" s="17" t="str">
        <f>IFERROR(INDEX(Cadastro!$C$5:$C$243,$AB792),"NÃO INFORMADO")</f>
        <v>PED</v>
      </c>
      <c r="D792" s="17" t="str">
        <f>IFERROR(INDEX(Cadastro!$D$5:$D$243,$AB792),"")</f>
        <v>6x1</v>
      </c>
      <c r="E792" s="17" t="str">
        <f>IFERROR(INDEX(Cadastro!$G$5:$G$243,$AB792),"")</f>
        <v>6x1</v>
      </c>
      <c r="F792" s="29">
        <v>46306</v>
      </c>
      <c r="G792" s="32" t="str">
        <f t="shared" si="72"/>
        <v>dom</v>
      </c>
      <c r="H792" s="31" t="str">
        <f>IF($L792=0,"",_xlfn.MINIFS(Dados!$Q:$Q,Dados!$A:$A,$A792,Dados!$S:$S,$F792))</f>
        <v/>
      </c>
      <c r="I792" s="31" t="str">
        <f>IF($H792="","",_xlfn.MAXIFS(Dados!$R:$R,Dados!$A:$A,$A792,Dados!$S:$S,$F792))</f>
        <v/>
      </c>
      <c r="J792" s="32" t="str">
        <f>IF($D792&lt;&gt;"Folguista","",IFERROR(INDEX(Parâmetros!$D$52:$G$52,1,MIN(4,MAX(1,$W792))),""))</f>
        <v/>
      </c>
      <c r="K792" s="32" t="str">
        <f>IF(OR($AC792&lt;&gt;"",$Y792="Folga",$Y792="Folga trabalhada",$Y792="Férias (cadastro)",$Y792="Férias / afastamento",$Y792="Indeterminado (início da série)"),"",IF(OR($D792="6x1",$D792="FF 6x1"),IF(OR(WEEKDAY($F792,2)=6,WEEKDAY($F792,2)=7),"6x1 sáb/dom","6x1"),IF($D792="5x2","5x2",IF($H792="",IF($D792="Folguista",$J792,$E792),IF(OR($H792&gt;=Parâmetros!$E$18,$H792&lt;Parâmetros!$E$19),"C",IF($H792&lt;Parâmetros!$E$20,"A","B"))))))</f>
        <v/>
      </c>
      <c r="L792" s="30">
        <f>SUMIFS(Dados!$E:$E,Dados!$A:$A,$A792,Dados!$S:$S,$F792)</f>
        <v>0</v>
      </c>
      <c r="M792" s="30" t="str">
        <f>IFERROR(INDEX(Parâmetros!$E$6:$E$11,MATCH($K792,Parâmetros!$A$6:$A$11,0)),"")</f>
        <v/>
      </c>
      <c r="N792" s="33" t="str">
        <f t="shared" si="73"/>
        <v/>
      </c>
      <c r="O792" s="33">
        <f>Parâmetros!$E$13</f>
        <v>0.8</v>
      </c>
      <c r="P792" s="32" t="str">
        <f>IF(OR($M792="",$F792&gt;Parâmetros!$E$14),"Não","Sim")</f>
        <v>Não</v>
      </c>
      <c r="Q792" s="32" t="str">
        <f t="shared" si="74"/>
        <v/>
      </c>
      <c r="R792" s="32" t="str">
        <f t="shared" si="75"/>
        <v/>
      </c>
      <c r="S792" s="30" t="str">
        <f t="shared" si="76"/>
        <v/>
      </c>
      <c r="T792" s="32" t="str">
        <f>IF($Q792&lt;&gt;"Sim","",IF($N792&gt;Parâmetros!$E$15,"Sim","Não"))</f>
        <v/>
      </c>
      <c r="U792" s="17" t="str">
        <f t="shared" si="77"/>
        <v>Folga</v>
      </c>
      <c r="V792" s="17" t="str">
        <f>IF($AC792&lt;&gt;"",IF($L792&gt;0,"ATENÇÃO · apontou em dia de "&amp;LOWER($AC792)&amp;" cadastrado","Exceção cadastrada · "&amp;$AC792)&amp;IF($AD792="",""," · "&amp;$AD792),IF($E792="Férias",IF($L792&gt;0,"ATENÇÃO · apontou estando de férias no cadastro","Férias no cadastro"),IF($Y792="Férias / afastamento","Afastamento · "&amp;($Z792+$AA792-1)&amp;" dias seguidos sem apontamento",IF($Y792="Folga trabalhada","ATENÇÃO · apontou em dia de folga da escala 5x2",IF($Y792="Folga",IF(AND($D792="5x2",OR(WEEKDAY($F792,2)=6,WEEKDAY($F792,2)=7)),"Folga de fim de semana da escala 5x2",IF(AND(OR($D792="6x1",$D792="FF 6x1"),WEEKDAY($F792,2)=6,FALSE()),"Folga de fim de semana · apontou no domingo anterior",IF(AND(OR($D792="6x1",$D792="FF 6x1"),WEEKDAY($F792,2)=7,AND($A792=$A791,$L791&gt;0)),"Folga de fim de semana · apontou no sábado",IF(AND(OR($D792="6x1",$D792="FF 6x1"),OR(WEEKDAY($F792,2)=6,WEEKDAY($F792,2)=7)),"Folga de fim de semana · sem apontamento no sábado nem no domingo","Folga prevista pelo ciclo")))),IF($Y792="Indeterminado (início da série)","Sem histórico anterior — informe o dia do ciclo no Cadastro",IF($Y792="Falta de registro",IF(OR(OR($D792="6x1",$D792="FF 6x1"),$D792="5x2"),"FALTA DE REGISTRO · dia útil da escala "&amp;$E792,"FALTA DE REGISTRO · dia "&amp;$W792&amp;" de "&amp;IFERROR(INDEX(Parâmetros!$B$39:$B$48,MATCH($E792,Parâmetros!$A$39:$A$48,0)),99)&amp;" do ciclo"),IF(OR($D792="6x1",$D792="FF 6x1"),IF(OR(AND(WEEKDAY($F792,2)=6,AND($A792=$A793,$L793&gt;0)),AND(WEEKDAY($F792,2)=7,AND($A792=$A791,$L791&gt;0))),"ATENÇÃO · apontou sábado e domingo no mesmo fim de semana",IF(OR(WEEKDAY($F792,2)=6,WEEKDAY($F792,2)=7),"Jornada de fim de semana do 6x1",IF(OR($H792&gt;=Parâmetros!$E$20,$H792&lt;Parâmetros!$E$19),"ATENÇÃO · 6x1 apontou fora do horário diurno","Jornada fixa do 6x1"))),IF($D792="5x2","Jornada fixa do 5x2",IF($D792="Folguista",IF($J792=$K792,"Evidência confirma sequência","DIVERGE · sequência "&amp;$J792&amp;" × evidência "&amp;$K792),IF($K792=$E792,"Evidência confirma cadastro","DIVERGE · cadastro "&amp;$E792&amp;" × evidência "&amp;$K792)))))))))))</f>
        <v>Folga de fim de semana · apontou no sábado</v>
      </c>
      <c r="W792" s="34" t="str">
        <f>IF(OR(OR($D792="6x1",$D792="FF 6x1"),$D792="5x2"),"",IF($AB792&lt;&gt;$AB791,IF(IFERROR(INDEX(Cadastro!$F$5:$F$243,$AB792),"")="",IF($L792&gt;0,1,0),IF(IFERROR(INDEX(Cadastro!$F$5:$F$243,$AB792),"")&lt;=IFERROR(INDEX(Parâmetros!$B$39:$B$48,MATCH($E792,Parâmetros!$A$39:$A$48,0)),99),IFERROR(INDEX(Cadastro!$F$5:$F$243,$AB792),""),0)),IF($L792&gt;0,IF(N($X791)&gt;0,1,N($W791)+1),IF(AND($L792=0,OR(N($W791)&gt;=IFERROR(INDEX(Parâmetros!$B$39:$B$48,MATCH($E792,Parâmetros!$A$39:$A$48,0)),99),AND(N($X791)&gt;0,N($X791)&lt;IFERROR(INDEX(Parâmetros!$C$39:$C$48,MATCH($E792,Parâmetros!$A$39:$A$48,0)),0)))),0,N($W791)+1))))</f>
        <v/>
      </c>
      <c r="X792" s="34" t="str">
        <f>IF(OR(OR($D792="6x1",$D792="FF 6x1"),$D792="5x2"),"",IF($AB792&lt;&gt;$AB791,IF(IFERROR(INDEX(Cadastro!$F$5:$F$243,$AB792),"")="",0,IF(IFERROR(INDEX(Cadastro!$F$5:$F$243,$AB792),"")&gt;IFERROR(INDEX(Parâmetros!$B$39:$B$48,MATCH($E792,Parâmetros!$A$39:$A$48,0)),99),IFERROR(INDEX(Cadastro!$F$5:$F$243,$AB792),"")-IFERROR(INDEX(Parâmetros!$B$39:$B$48,MATCH($E792,Parâmetros!$A$39:$A$48,0)),99),0)),IF(AND($L792=0,OR(N($W791)&gt;=IFERROR(INDEX(Parâmetros!$B$39:$B$48,MATCH($E792,Parâmetros!$A$39:$A$48,0)),99),AND(N($X791)&gt;0,N($X791)&lt;IFERROR(INDEX(Parâmetros!$C$39:$C$48,MATCH($E792,Parâmetros!$A$39:$A$48,0)),0)))),N($X791)+1,0)))</f>
        <v/>
      </c>
      <c r="Y792" t="str">
        <f>IF($AC792&lt;&gt;"",IF($L792&gt;0,$AC792&amp;" · com apontamento",$AC792),IF($E792="Férias",IF($L792&gt;0,"Férias · com apontamento","Férias (cadastro)"),IF(($Z792+$AA792-1)&gt;Parâmetros!$E$16,"Férias / afastamento",IF(AND($D792="5x2",OR(WEEKDAY($F792,2)=6,WEEKDAY($F792,2)=7)),IF($L792&gt;0,"Folga trabalhada","Folga"),IF($L792&gt;0,"Trabalhado",IF(OR(OR($D792="6x1",$D792="FF 6x1"),$D792="5x2"),IF(AND(OR($D792="6x1",$D792="FF 6x1"),OR(WEEKDAY($F792,2)=6,WEEKDAY($F792,2)=7)),"Folga","Falta de registro"),IF(AND($AB792&lt;&gt;$AB791,IFERROR(INDEX(Cadastro!$F$5:$F$243,$AB792),"")=""),"Indeterminado (início da série)",IF($X792&gt;0,"Folga","Falta de registro"))))))))</f>
        <v>Folga</v>
      </c>
      <c r="Z792" s="34">
        <f>IF(OR($L792&gt;0,$F792&gt;Parâmetros!$E$14),0,IF($A792&lt;&gt;$A791,1,N($Z791)+1))</f>
        <v>1</v>
      </c>
      <c r="AA792" s="34">
        <f>IF(OR($L792&gt;0,$F792&gt;Parâmetros!$E$14),0,IF(OR($A792&lt;&gt;$A793,$F793&gt;Parâmetros!$E$14),1,N($AA793)+1))</f>
        <v>1</v>
      </c>
      <c r="AB792" s="31">
        <f>IFERROR(MATCH($A792&amp;"|"&amp;TEXT(_xlfn.MAXIFS(Cadastro!$E$5:$E$243,Cadastro!$A$5:$A$243,$A792,Cadastro!$E$5:$E$243,"&lt;="&amp;$F792),"yyyymmdd"),Cadastro!$I$5:$I$243,0),"")</f>
        <v>113</v>
      </c>
      <c r="AC792" t="str">
        <f>IFERROR(_xlfn.SINGLE(INDEX(Exceções!$D$5:$D$203,MATCH($A792&amp;"|"&amp;$F792,Exceções!$F$5:$F$203,0))),"")</f>
        <v/>
      </c>
      <c r="AD792" t="str">
        <f>IF($AC792="","",IFERROR(_xlfn.SINGLE(INDEX(Exceções!$E$5:$E$203,MATCH($A792&amp;"|"&amp;$F792,Exceções!$F$5:$F$203,0))),""))</f>
        <v/>
      </c>
    </row>
    <row r="793" spans="1:30" ht="15" hidden="1" customHeight="1" x14ac:dyDescent="0.25">
      <c r="A793" s="31">
        <v>11918</v>
      </c>
      <c r="B793" s="17" t="s">
        <v>64</v>
      </c>
      <c r="C793" s="17" t="str">
        <f>IFERROR(INDEX(Cadastro!$C$5:$C$243,$AB793),"NÃO INFORMADO")</f>
        <v>PED</v>
      </c>
      <c r="D793" s="17" t="str">
        <f>IFERROR(INDEX(Cadastro!$D$5:$D$243,$AB793),"")</f>
        <v>A</v>
      </c>
      <c r="E793" s="17" t="str">
        <f>IFERROR(INDEX(Cadastro!$G$5:$G$243,$AB793),"")</f>
        <v>A</v>
      </c>
      <c r="F793" s="29">
        <v>46307</v>
      </c>
      <c r="G793" s="32" t="str">
        <f t="shared" si="72"/>
        <v>seg</v>
      </c>
      <c r="H793" s="31">
        <f>IF($L793=0,"",_xlfn.MINIFS(Dados!$Q:$Q,Dados!$A:$A,$A793,Dados!$S:$S,$F793))</f>
        <v>432</v>
      </c>
      <c r="I793" s="31">
        <f>IF($H793="","",_xlfn.MAXIFS(Dados!$R:$R,Dados!$A:$A,$A793,Dados!$S:$S,$F793))</f>
        <v>677</v>
      </c>
      <c r="J793" s="32" t="str">
        <f>IF($D793&lt;&gt;"Folguista","",IFERROR(INDEX(Parâmetros!$D$52:$G$52,1,MIN(4,MAX(1,$W793))),""))</f>
        <v/>
      </c>
      <c r="K793" s="32" t="str">
        <f>IF(OR($AC793&lt;&gt;"",$Y793="Folga",$Y793="Folga trabalhada",$Y793="Férias (cadastro)",$Y793="Férias / afastamento",$Y793="Indeterminado (início da série)"),"",IF(OR($D793="6x1",$D793="FF 6x1"),IF(OR(WEEKDAY($F793,2)=6,WEEKDAY($F793,2)=7),"6x1 sáb/dom","6x1"),IF($D793="5x2","5x2",IF($H793="",IF($D793="Folguista",$J793,$E793),IF(OR($H793&gt;=Parâmetros!$E$18,$H793&lt;Parâmetros!$E$19),"C",IF($H793&lt;Parâmetros!$E$20,"A","B"))))))</f>
        <v>A</v>
      </c>
      <c r="L793" s="30">
        <f>SUMIFS(Dados!$E:$E,Dados!$A:$A,$A793,Dados!$S:$S,$F793)</f>
        <v>4.09</v>
      </c>
      <c r="M793" s="30">
        <f>IFERROR(INDEX(Parâmetros!$E$6:$E$11,MATCH($K793,Parâmetros!$A$6:$A$11,0)),"")</f>
        <v>7.58</v>
      </c>
      <c r="N793" s="33">
        <f t="shared" si="73"/>
        <v>0.5395778364116095</v>
      </c>
      <c r="O793" s="33">
        <f>Parâmetros!$E$13</f>
        <v>0.8</v>
      </c>
      <c r="P793" s="32" t="str">
        <f>IF(OR($M793="",$F793&gt;Parâmetros!$E$14),"Não","Sim")</f>
        <v>Sim</v>
      </c>
      <c r="Q793" s="32" t="str">
        <f t="shared" si="74"/>
        <v>Sim</v>
      </c>
      <c r="R793" s="32" t="str">
        <f t="shared" si="75"/>
        <v>Não</v>
      </c>
      <c r="S793" s="30">
        <f t="shared" si="76"/>
        <v>1.9740000000000002</v>
      </c>
      <c r="T793" s="32" t="str">
        <f>IF($Q793&lt;&gt;"Sim","",IF($N793&gt;Parâmetros!$E$15,"Sim","Não"))</f>
        <v>Não</v>
      </c>
      <c r="U793" s="17" t="str">
        <f t="shared" si="77"/>
        <v>Abaixo da meta</v>
      </c>
      <c r="V793" s="17" t="str">
        <f>IF($AC793&lt;&gt;"",IF($L793&gt;0,"ATENÇÃO · apontou em dia de "&amp;LOWER($AC793)&amp;" cadastrado","Exceção cadastrada · "&amp;$AC793)&amp;IF($AD793="",""," · "&amp;$AD793),IF($E793="Férias",IF($L793&gt;0,"ATENÇÃO · apontou estando de férias no cadastro","Férias no cadastro"),IF($Y793="Férias / afastamento","Afastamento · "&amp;($Z793+$AA793-1)&amp;" dias seguidos sem apontamento",IF($Y793="Folga trabalhada","ATENÇÃO · apontou em dia de folga da escala 5x2",IF($Y793="Folga",IF(AND($D793="5x2",OR(WEEKDAY($F793,2)=6,WEEKDAY($F793,2)=7)),"Folga de fim de semana da escala 5x2",IF(AND(OR($D793="6x1",$D793="FF 6x1"),WEEKDAY($F793,2)=6,FALSE()),"Folga de fim de semana · apontou no domingo anterior",IF(AND(OR($D793="6x1",$D793="FF 6x1"),WEEKDAY($F793,2)=7,AND($A793=$A792,$L792&gt;0)),"Folga de fim de semana · apontou no sábado",IF(AND(OR($D793="6x1",$D793="FF 6x1"),OR(WEEKDAY($F793,2)=6,WEEKDAY($F793,2)=7)),"Folga de fim de semana · sem apontamento no sábado nem no domingo","Folga prevista pelo ciclo")))),IF($Y793="Indeterminado (início da série)","Sem histórico anterior — informe o dia do ciclo no Cadastro",IF($Y793="Falta de registro",IF(OR(OR($D793="6x1",$D793="FF 6x1"),$D793="5x2"),"FALTA DE REGISTRO · dia útil da escala "&amp;$E793,"FALTA DE REGISTRO · dia "&amp;$W793&amp;" de "&amp;IFERROR(INDEX(Parâmetros!$B$39:$B$48,MATCH($E793,Parâmetros!$A$39:$A$48,0)),99)&amp;" do ciclo"),IF(OR($D793="6x1",$D793="FF 6x1"),IF(OR(AND(WEEKDAY($F793,2)=6,AND($A793=$A794,$L794&gt;0)),AND(WEEKDAY($F793,2)=7,AND($A793=$A792,$L792&gt;0))),"ATENÇÃO · apontou sábado e domingo no mesmo fim de semana",IF(OR(WEEKDAY($F793,2)=6,WEEKDAY($F793,2)=7),"Jornada de fim de semana do 6x1",IF(OR($H793&gt;=Parâmetros!$E$20,$H793&lt;Parâmetros!$E$19),"ATENÇÃO · 6x1 apontou fora do horário diurno","Jornada fixa do 6x1"))),IF($D793="5x2","Jornada fixa do 5x2",IF($D793="Folguista",IF($J793=$K793,"Evidência confirma sequência","DIVERGE · sequência "&amp;$J793&amp;" × evidência "&amp;$K793),IF($K793=$E793,"Evidência confirma cadastro","DIVERGE · cadastro "&amp;$E793&amp;" × evidência "&amp;$K793)))))))))))</f>
        <v>Evidência confirma cadastro</v>
      </c>
      <c r="W793" s="34">
        <f>IF(OR(OR($D793="6x1",$D793="FF 6x1"),$D793="5x2"),"",IF($AB793&lt;&gt;$AB792,IF(IFERROR(INDEX(Cadastro!$F$5:$F$243,$AB793),"")="",IF($L793&gt;0,1,0),IF(IFERROR(INDEX(Cadastro!$F$5:$F$243,$AB793),"")&lt;=IFERROR(INDEX(Parâmetros!$B$39:$B$48,MATCH($E793,Parâmetros!$A$39:$A$48,0)),99),IFERROR(INDEX(Cadastro!$F$5:$F$243,$AB793),""),0)),IF($L793&gt;0,IF(N($X792)&gt;0,1,N($W792)+1),IF(AND($L793=0,OR(N($W792)&gt;=IFERROR(INDEX(Parâmetros!$B$39:$B$48,MATCH($E793,Parâmetros!$A$39:$A$48,0)),99),AND(N($X792)&gt;0,N($X792)&lt;IFERROR(INDEX(Parâmetros!$C$39:$C$48,MATCH($E793,Parâmetros!$A$39:$A$48,0)),0)))),0,N($W792)+1))))</f>
        <v>1</v>
      </c>
      <c r="X793" s="34">
        <f>IF(OR(OR($D793="6x1",$D793="FF 6x1"),$D793="5x2"),"",IF($AB793&lt;&gt;$AB792,IF(IFERROR(INDEX(Cadastro!$F$5:$F$243,$AB793),"")="",0,IF(IFERROR(INDEX(Cadastro!$F$5:$F$243,$AB793),"")&gt;IFERROR(INDEX(Parâmetros!$B$39:$B$48,MATCH($E793,Parâmetros!$A$39:$A$48,0)),99),IFERROR(INDEX(Cadastro!$F$5:$F$243,$AB793),"")-IFERROR(INDEX(Parâmetros!$B$39:$B$48,MATCH($E793,Parâmetros!$A$39:$A$48,0)),99),0)),IF(AND($L793=0,OR(N($W792)&gt;=IFERROR(INDEX(Parâmetros!$B$39:$B$48,MATCH($E793,Parâmetros!$A$39:$A$48,0)),99),AND(N($X792)&gt;0,N($X792)&lt;IFERROR(INDEX(Parâmetros!$C$39:$C$48,MATCH($E793,Parâmetros!$A$39:$A$48,0)),0)))),N($X792)+1,0)))</f>
        <v>0</v>
      </c>
      <c r="Y793" t="str">
        <f>IF($AC793&lt;&gt;"",IF($L793&gt;0,$AC793&amp;" · com apontamento",$AC793),IF($E793="Férias",IF($L793&gt;0,"Férias · com apontamento","Férias (cadastro)"),IF(($Z793+$AA793-1)&gt;Parâmetros!$E$16,"Férias / afastamento",IF(AND($D793="5x2",OR(WEEKDAY($F793,2)=6,WEEKDAY($F793,2)=7)),IF($L793&gt;0,"Folga trabalhada","Folga"),IF($L793&gt;0,"Trabalhado",IF(OR(OR($D793="6x1",$D793="FF 6x1"),$D793="5x2"),IF(AND(OR($D793="6x1",$D793="FF 6x1"),OR(WEEKDAY($F793,2)=6,WEEKDAY($F793,2)=7)),"Folga","Falta de registro"),IF(AND($AB793&lt;&gt;$AB792,IFERROR(INDEX(Cadastro!$F$5:$F$243,$AB793),"")=""),"Indeterminado (início da série)",IF($X793&gt;0,"Folga","Falta de registro"))))))))</f>
        <v>Trabalhado</v>
      </c>
      <c r="Z793" s="34">
        <f>IF(OR($L793&gt;0,$F793&gt;Parâmetros!$E$14),0,IF($A793&lt;&gt;$A792,1,N($Z792)+1))</f>
        <v>0</v>
      </c>
      <c r="AA793" s="34">
        <f>IF(OR($L793&gt;0,$F793&gt;Parâmetros!$E$14),0,IF(OR($A793&lt;&gt;$A794,$F794&gt;Parâmetros!$E$14),1,N($AA794)+1))</f>
        <v>0</v>
      </c>
      <c r="AB793" s="31">
        <f>IFERROR(MATCH($A793&amp;"|"&amp;TEXT(_xlfn.MAXIFS(Cadastro!$E$5:$E$243,Cadastro!$A$5:$A$243,$A793,Cadastro!$E$5:$E$243,"&lt;="&amp;$F793),"yyyymmdd"),Cadastro!$I$5:$I$243,0),"")</f>
        <v>114</v>
      </c>
      <c r="AC793" t="str">
        <f>IFERROR(_xlfn.SINGLE(INDEX(Exceções!$D$5:$D$203,MATCH($A793&amp;"|"&amp;$F793,Exceções!$F$5:$F$203,0))),"")</f>
        <v/>
      </c>
      <c r="AD793" t="str">
        <f>IF($AC793="","",IFERROR(_xlfn.SINGLE(INDEX(Exceções!$E$5:$E$203,MATCH($A793&amp;"|"&amp;$F793,Exceções!$F$5:$F$203,0))),""))</f>
        <v/>
      </c>
    </row>
    <row r="794" spans="1:30" ht="15" hidden="1" customHeight="1" x14ac:dyDescent="0.25">
      <c r="A794" s="31">
        <v>11918</v>
      </c>
      <c r="B794" s="17" t="s">
        <v>64</v>
      </c>
      <c r="C794" s="17" t="str">
        <f>IFERROR(INDEX(Cadastro!$C$5:$C$243,$AB794),"NÃO INFORMADO")</f>
        <v>PED</v>
      </c>
      <c r="D794" s="17" t="str">
        <f>IFERROR(INDEX(Cadastro!$D$5:$D$243,$AB794),"")</f>
        <v>6x1</v>
      </c>
      <c r="E794" s="17" t="str">
        <f>IFERROR(INDEX(Cadastro!$G$5:$G$243,$AB794),"")</f>
        <v>6x1</v>
      </c>
      <c r="F794" s="29">
        <v>46308</v>
      </c>
      <c r="G794" s="32" t="str">
        <f t="shared" si="72"/>
        <v>ter</v>
      </c>
      <c r="H794" s="31">
        <f>IF($L794=0,"",_xlfn.MINIFS(Dados!$Q:$Q,Dados!$A:$A,$A794,Dados!$S:$S,$F794))</f>
        <v>431</v>
      </c>
      <c r="I794" s="31">
        <f>IF($H794="","",_xlfn.MAXIFS(Dados!$R:$R,Dados!$A:$A,$A794,Dados!$S:$S,$F794))</f>
        <v>991</v>
      </c>
      <c r="J794" s="32" t="str">
        <f>IF($D794&lt;&gt;"Folguista","",IFERROR(INDEX(Parâmetros!$D$52:$G$52,1,MIN(4,MAX(1,$W794))),""))</f>
        <v/>
      </c>
      <c r="K794" s="32" t="str">
        <f>IF(OR($AC794&lt;&gt;"",$Y794="Folga",$Y794="Folga trabalhada",$Y794="Férias (cadastro)",$Y794="Férias / afastamento",$Y794="Indeterminado (início da série)"),"",IF(OR($D794="6x1",$D794="FF 6x1"),IF(OR(WEEKDAY($F794,2)=6,WEEKDAY($F794,2)=7),"6x1 sáb/dom","6x1"),IF($D794="5x2","5x2",IF($H794="",IF($D794="Folguista",$J794,$E794),IF(OR($H794&gt;=Parâmetros!$E$18,$H794&lt;Parâmetros!$E$19),"C",IF($H794&lt;Parâmetros!$E$20,"A","B"))))))</f>
        <v>6x1</v>
      </c>
      <c r="L794" s="30">
        <f>SUMIFS(Dados!$E:$E,Dados!$A:$A,$A794,Dados!$S:$S,$F794)</f>
        <v>8.15</v>
      </c>
      <c r="M794" s="30">
        <f>IFERROR(INDEX(Parâmetros!$E$6:$E$11,MATCH($K794,Parâmetros!$A$6:$A$11,0)),"")</f>
        <v>8.8000000000000007</v>
      </c>
      <c r="N794" s="33">
        <f t="shared" si="73"/>
        <v>0.92613636363636365</v>
      </c>
      <c r="O794" s="33">
        <f>Parâmetros!$E$13</f>
        <v>0.8</v>
      </c>
      <c r="P794" s="32" t="str">
        <f>IF(OR($M794="",$F794&gt;Parâmetros!$E$14),"Não","Sim")</f>
        <v>Sim</v>
      </c>
      <c r="Q794" s="32" t="str">
        <f t="shared" si="74"/>
        <v>Sim</v>
      </c>
      <c r="R794" s="32" t="str">
        <f t="shared" si="75"/>
        <v>Sim</v>
      </c>
      <c r="S794" s="30">
        <f t="shared" si="76"/>
        <v>0</v>
      </c>
      <c r="T794" s="32" t="str">
        <f>IF($Q794&lt;&gt;"Sim","",IF($N794&gt;Parâmetros!$E$15,"Sim","Não"))</f>
        <v>Não</v>
      </c>
      <c r="U794" s="17" t="str">
        <f t="shared" si="77"/>
        <v>Na meta</v>
      </c>
      <c r="V794" s="17" t="str">
        <f>IF($AC794&lt;&gt;"",IF($L794&gt;0,"ATENÇÃO · apontou em dia de "&amp;LOWER($AC794)&amp;" cadastrado","Exceção cadastrada · "&amp;$AC794)&amp;IF($AD794="",""," · "&amp;$AD794),IF($E794="Férias",IF($L794&gt;0,"ATENÇÃO · apontou estando de férias no cadastro","Férias no cadastro"),IF($Y794="Férias / afastamento","Afastamento · "&amp;($Z794+$AA794-1)&amp;" dias seguidos sem apontamento",IF($Y794="Folga trabalhada","ATENÇÃO · apontou em dia de folga da escala 5x2",IF($Y794="Folga",IF(AND($D794="5x2",OR(WEEKDAY($F794,2)=6,WEEKDAY($F794,2)=7)),"Folga de fim de semana da escala 5x2",IF(AND(OR($D794="6x1",$D794="FF 6x1"),WEEKDAY($F794,2)=6,FALSE()),"Folga de fim de semana · apontou no domingo anterior",IF(AND(OR($D794="6x1",$D794="FF 6x1"),WEEKDAY($F794,2)=7,AND($A794=$A793,$L793&gt;0)),"Folga de fim de semana · apontou no sábado",IF(AND(OR($D794="6x1",$D794="FF 6x1"),OR(WEEKDAY($F794,2)=6,WEEKDAY($F794,2)=7)),"Folga de fim de semana · sem apontamento no sábado nem no domingo","Folga prevista pelo ciclo")))),IF($Y794="Indeterminado (início da série)","Sem histórico anterior — informe o dia do ciclo no Cadastro",IF($Y794="Falta de registro",IF(OR(OR($D794="6x1",$D794="FF 6x1"),$D794="5x2"),"FALTA DE REGISTRO · dia útil da escala "&amp;$E794,"FALTA DE REGISTRO · dia "&amp;$W794&amp;" de "&amp;IFERROR(INDEX(Parâmetros!$B$39:$B$48,MATCH($E794,Parâmetros!$A$39:$A$48,0)),99)&amp;" do ciclo"),IF(OR($D794="6x1",$D794="FF 6x1"),IF(OR(AND(WEEKDAY($F794,2)=6,AND($A794=$A795,$L795&gt;0)),AND(WEEKDAY($F794,2)=7,AND($A794=$A793,$L793&gt;0))),"ATENÇÃO · apontou sábado e domingo no mesmo fim de semana",IF(OR(WEEKDAY($F794,2)=6,WEEKDAY($F794,2)=7),"Jornada de fim de semana do 6x1",IF(OR($H794&gt;=Parâmetros!$E$20,$H794&lt;Parâmetros!$E$19),"ATENÇÃO · 6x1 apontou fora do horário diurno","Jornada fixa do 6x1"))),IF($D794="5x2","Jornada fixa do 5x2",IF($D794="Folguista",IF($J794=$K794,"Evidência confirma sequência","DIVERGE · sequência "&amp;$J794&amp;" × evidência "&amp;$K794),IF($K794=$E794,"Evidência confirma cadastro","DIVERGE · cadastro "&amp;$E794&amp;" × evidência "&amp;$K794)))))))))))</f>
        <v>Jornada fixa do 6x1</v>
      </c>
      <c r="W794" s="34" t="str">
        <f>IF(OR(OR($D794="6x1",$D794="FF 6x1"),$D794="5x2"),"",IF($AB794&lt;&gt;$AB793,IF(IFERROR(INDEX(Cadastro!$F$5:$F$243,$AB794),"")="",IF($L794&gt;0,1,0),IF(IFERROR(INDEX(Cadastro!$F$5:$F$243,$AB794),"")&lt;=IFERROR(INDEX(Parâmetros!$B$39:$B$48,MATCH($E794,Parâmetros!$A$39:$A$48,0)),99),IFERROR(INDEX(Cadastro!$F$5:$F$243,$AB794),""),0)),IF($L794&gt;0,IF(N($X793)&gt;0,1,N($W793)+1),IF(AND($L794=0,OR(N($W793)&gt;=IFERROR(INDEX(Parâmetros!$B$39:$B$48,MATCH($E794,Parâmetros!$A$39:$A$48,0)),99),AND(N($X793)&gt;0,N($X793)&lt;IFERROR(INDEX(Parâmetros!$C$39:$C$48,MATCH($E794,Parâmetros!$A$39:$A$48,0)),0)))),0,N($W793)+1))))</f>
        <v/>
      </c>
      <c r="X794" s="34" t="str">
        <f>IF(OR(OR($D794="6x1",$D794="FF 6x1"),$D794="5x2"),"",IF($AB794&lt;&gt;$AB793,IF(IFERROR(INDEX(Cadastro!$F$5:$F$243,$AB794),"")="",0,IF(IFERROR(INDEX(Cadastro!$F$5:$F$243,$AB794),"")&gt;IFERROR(INDEX(Parâmetros!$B$39:$B$48,MATCH($E794,Parâmetros!$A$39:$A$48,0)),99),IFERROR(INDEX(Cadastro!$F$5:$F$243,$AB794),"")-IFERROR(INDEX(Parâmetros!$B$39:$B$48,MATCH($E794,Parâmetros!$A$39:$A$48,0)),99),0)),IF(AND($L794=0,OR(N($W793)&gt;=IFERROR(INDEX(Parâmetros!$B$39:$B$48,MATCH($E794,Parâmetros!$A$39:$A$48,0)),99),AND(N($X793)&gt;0,N($X793)&lt;IFERROR(INDEX(Parâmetros!$C$39:$C$48,MATCH($E794,Parâmetros!$A$39:$A$48,0)),0)))),N($X793)+1,0)))</f>
        <v/>
      </c>
      <c r="Y794" t="str">
        <f>IF($AC794&lt;&gt;"",IF($L794&gt;0,$AC794&amp;" · com apontamento",$AC794),IF($E794="Férias",IF($L794&gt;0,"Férias · com apontamento","Férias (cadastro)"),IF(($Z794+$AA794-1)&gt;Parâmetros!$E$16,"Férias / afastamento",IF(AND($D794="5x2",OR(WEEKDAY($F794,2)=6,WEEKDAY($F794,2)=7)),IF($L794&gt;0,"Folga trabalhada","Folga"),IF($L794&gt;0,"Trabalhado",IF(OR(OR($D794="6x1",$D794="FF 6x1"),$D794="5x2"),IF(AND(OR($D794="6x1",$D794="FF 6x1"),OR(WEEKDAY($F794,2)=6,WEEKDAY($F794,2)=7)),"Folga","Falta de registro"),IF(AND($AB794&lt;&gt;$AB793,IFERROR(INDEX(Cadastro!$F$5:$F$243,$AB794),"")=""),"Indeterminado (início da série)",IF($X794&gt;0,"Folga","Falta de registro"))))))))</f>
        <v>Trabalhado</v>
      </c>
      <c r="Z794" s="34">
        <f>IF(OR($L794&gt;0,$F794&gt;Parâmetros!$E$14),0,IF($A794&lt;&gt;$A793,1,N($Z793)+1))</f>
        <v>0</v>
      </c>
      <c r="AA794" s="34">
        <f>IF(OR($L794&gt;0,$F794&gt;Parâmetros!$E$14),0,IF(OR($A794&lt;&gt;$A795,$F795&gt;Parâmetros!$E$14),1,N($AA795)+1))</f>
        <v>0</v>
      </c>
      <c r="AB794" s="31">
        <f>IFERROR(MATCH($A794&amp;"|"&amp;TEXT(_xlfn.MAXIFS(Cadastro!$E$5:$E$243,Cadastro!$A$5:$A$243,$A794,Cadastro!$E$5:$E$243,"&lt;="&amp;$F794),"yyyymmdd"),Cadastro!$I$5:$I$243,0),"")</f>
        <v>115</v>
      </c>
      <c r="AC794" t="str">
        <f>IFERROR(_xlfn.SINGLE(INDEX(Exceções!$D$5:$D$203,MATCH($A794&amp;"|"&amp;$F794,Exceções!$F$5:$F$203,0))),"")</f>
        <v/>
      </c>
      <c r="AD794" t="str">
        <f>IF($AC794="","",IFERROR(_xlfn.SINGLE(INDEX(Exceções!$E$5:$E$203,MATCH($A794&amp;"|"&amp;$F794,Exceções!$F$5:$F$203,0))),""))</f>
        <v/>
      </c>
    </row>
    <row r="795" spans="1:30" ht="15" hidden="1" customHeight="1" x14ac:dyDescent="0.25">
      <c r="A795" s="31">
        <v>11918</v>
      </c>
      <c r="B795" s="17" t="s">
        <v>64</v>
      </c>
      <c r="C795" s="17" t="str">
        <f>IFERROR(INDEX(Cadastro!$C$5:$C$243,$AB795),"NÃO INFORMADO")</f>
        <v>PED</v>
      </c>
      <c r="D795" s="17" t="str">
        <f>IFERROR(INDEX(Cadastro!$D$5:$D$243,$AB795),"")</f>
        <v>6x1</v>
      </c>
      <c r="E795" s="17" t="str">
        <f>IFERROR(INDEX(Cadastro!$G$5:$G$243,$AB795),"")</f>
        <v>6x1</v>
      </c>
      <c r="F795" s="29">
        <v>46309</v>
      </c>
      <c r="G795" s="32" t="str">
        <f t="shared" si="72"/>
        <v>qua</v>
      </c>
      <c r="H795" s="31">
        <f>IF($L795=0,"",_xlfn.MINIFS(Dados!$Q:$Q,Dados!$A:$A,$A795,Dados!$S:$S,$F795))</f>
        <v>424</v>
      </c>
      <c r="I795" s="31">
        <f>IF($H795="","",_xlfn.MAXIFS(Dados!$R:$R,Dados!$A:$A,$A795,Dados!$S:$S,$F795))</f>
        <v>989</v>
      </c>
      <c r="J795" s="32" t="str">
        <f>IF($D795&lt;&gt;"Folguista","",IFERROR(INDEX(Parâmetros!$D$52:$G$52,1,MIN(4,MAX(1,$W795))),""))</f>
        <v/>
      </c>
      <c r="K795" s="32" t="str">
        <f>IF(OR($AC795&lt;&gt;"",$Y795="Folga",$Y795="Folga trabalhada",$Y795="Férias (cadastro)",$Y795="Férias / afastamento",$Y795="Indeterminado (início da série)"),"",IF(OR($D795="6x1",$D795="FF 6x1"),IF(OR(WEEKDAY($F795,2)=6,WEEKDAY($F795,2)=7),"6x1 sáb/dom","6x1"),IF($D795="5x2","5x2",IF($H795="",IF($D795="Folguista",$J795,$E795),IF(OR($H795&gt;=Parâmetros!$E$18,$H795&lt;Parâmetros!$E$19),"C",IF($H795&lt;Parâmetros!$E$20,"A","B"))))))</f>
        <v>6x1</v>
      </c>
      <c r="L795" s="30">
        <f>SUMIFS(Dados!$E:$E,Dados!$A:$A,$A795,Dados!$S:$S,$F795)</f>
        <v>8.129999999999999</v>
      </c>
      <c r="M795" s="30">
        <f>IFERROR(INDEX(Parâmetros!$E$6:$E$11,MATCH($K795,Parâmetros!$A$6:$A$11,0)),"")</f>
        <v>8.8000000000000007</v>
      </c>
      <c r="N795" s="33">
        <f t="shared" si="73"/>
        <v>0.92386363636363622</v>
      </c>
      <c r="O795" s="33">
        <f>Parâmetros!$E$13</f>
        <v>0.8</v>
      </c>
      <c r="P795" s="32" t="str">
        <f>IF(OR($M795="",$F795&gt;Parâmetros!$E$14),"Não","Sim")</f>
        <v>Sim</v>
      </c>
      <c r="Q795" s="32" t="str">
        <f t="shared" si="74"/>
        <v>Sim</v>
      </c>
      <c r="R795" s="32" t="str">
        <f t="shared" si="75"/>
        <v>Sim</v>
      </c>
      <c r="S795" s="30">
        <f t="shared" si="76"/>
        <v>0</v>
      </c>
      <c r="T795" s="32" t="str">
        <f>IF($Q795&lt;&gt;"Sim","",IF($N795&gt;Parâmetros!$E$15,"Sim","Não"))</f>
        <v>Não</v>
      </c>
      <c r="U795" s="17" t="str">
        <f t="shared" si="77"/>
        <v>Na meta</v>
      </c>
      <c r="V795" s="17" t="str">
        <f>IF($AC795&lt;&gt;"",IF($L795&gt;0,"ATENÇÃO · apontou em dia de "&amp;LOWER($AC795)&amp;" cadastrado","Exceção cadastrada · "&amp;$AC795)&amp;IF($AD795="",""," · "&amp;$AD795),IF($E795="Férias",IF($L795&gt;0,"ATENÇÃO · apontou estando de férias no cadastro","Férias no cadastro"),IF($Y795="Férias / afastamento","Afastamento · "&amp;($Z795+$AA795-1)&amp;" dias seguidos sem apontamento",IF($Y795="Folga trabalhada","ATENÇÃO · apontou em dia de folga da escala 5x2",IF($Y795="Folga",IF(AND($D795="5x2",OR(WEEKDAY($F795,2)=6,WEEKDAY($F795,2)=7)),"Folga de fim de semana da escala 5x2",IF(AND(OR($D795="6x1",$D795="FF 6x1"),WEEKDAY($F795,2)=6,FALSE()),"Folga de fim de semana · apontou no domingo anterior",IF(AND(OR($D795="6x1",$D795="FF 6x1"),WEEKDAY($F795,2)=7,AND($A795=$A794,$L794&gt;0)),"Folga de fim de semana · apontou no sábado",IF(AND(OR($D795="6x1",$D795="FF 6x1"),OR(WEEKDAY($F795,2)=6,WEEKDAY($F795,2)=7)),"Folga de fim de semana · sem apontamento no sábado nem no domingo","Folga prevista pelo ciclo")))),IF($Y795="Indeterminado (início da série)","Sem histórico anterior — informe o dia do ciclo no Cadastro",IF($Y795="Falta de registro",IF(OR(OR($D795="6x1",$D795="FF 6x1"),$D795="5x2"),"FALTA DE REGISTRO · dia útil da escala "&amp;$E795,"FALTA DE REGISTRO · dia "&amp;$W795&amp;" de "&amp;IFERROR(INDEX(Parâmetros!$B$39:$B$48,MATCH($E795,Parâmetros!$A$39:$A$48,0)),99)&amp;" do ciclo"),IF(OR($D795="6x1",$D795="FF 6x1"),IF(OR(AND(WEEKDAY($F795,2)=6,AND($A795=$A796,$L796&gt;0)),AND(WEEKDAY($F795,2)=7,AND($A795=$A794,$L794&gt;0))),"ATENÇÃO · apontou sábado e domingo no mesmo fim de semana",IF(OR(WEEKDAY($F795,2)=6,WEEKDAY($F795,2)=7),"Jornada de fim de semana do 6x1",IF(OR($H795&gt;=Parâmetros!$E$20,$H795&lt;Parâmetros!$E$19),"ATENÇÃO · 6x1 apontou fora do horário diurno","Jornada fixa do 6x1"))),IF($D795="5x2","Jornada fixa do 5x2",IF($D795="Folguista",IF($J795=$K795,"Evidência confirma sequência","DIVERGE · sequência "&amp;$J795&amp;" × evidência "&amp;$K795),IF($K795=$E795,"Evidência confirma cadastro","DIVERGE · cadastro "&amp;$E795&amp;" × evidência "&amp;$K795)))))))))))</f>
        <v>Jornada fixa do 6x1</v>
      </c>
      <c r="W795" s="34" t="str">
        <f>IF(OR(OR($D795="6x1",$D795="FF 6x1"),$D795="5x2"),"",IF($AB795&lt;&gt;$AB794,IF(IFERROR(INDEX(Cadastro!$F$5:$F$243,$AB795),"")="",IF($L795&gt;0,1,0),IF(IFERROR(INDEX(Cadastro!$F$5:$F$243,$AB795),"")&lt;=IFERROR(INDEX(Parâmetros!$B$39:$B$48,MATCH($E795,Parâmetros!$A$39:$A$48,0)),99),IFERROR(INDEX(Cadastro!$F$5:$F$243,$AB795),""),0)),IF($L795&gt;0,IF(N($X794)&gt;0,1,N($W794)+1),IF(AND($L795=0,OR(N($W794)&gt;=IFERROR(INDEX(Parâmetros!$B$39:$B$48,MATCH($E795,Parâmetros!$A$39:$A$48,0)),99),AND(N($X794)&gt;0,N($X794)&lt;IFERROR(INDEX(Parâmetros!$C$39:$C$48,MATCH($E795,Parâmetros!$A$39:$A$48,0)),0)))),0,N($W794)+1))))</f>
        <v/>
      </c>
      <c r="X795" s="34" t="str">
        <f>IF(OR(OR($D795="6x1",$D795="FF 6x1"),$D795="5x2"),"",IF($AB795&lt;&gt;$AB794,IF(IFERROR(INDEX(Cadastro!$F$5:$F$243,$AB795),"")="",0,IF(IFERROR(INDEX(Cadastro!$F$5:$F$243,$AB795),"")&gt;IFERROR(INDEX(Parâmetros!$B$39:$B$48,MATCH($E795,Parâmetros!$A$39:$A$48,0)),99),IFERROR(INDEX(Cadastro!$F$5:$F$243,$AB795),"")-IFERROR(INDEX(Parâmetros!$B$39:$B$48,MATCH($E795,Parâmetros!$A$39:$A$48,0)),99),0)),IF(AND($L795=0,OR(N($W794)&gt;=IFERROR(INDEX(Parâmetros!$B$39:$B$48,MATCH($E795,Parâmetros!$A$39:$A$48,0)),99),AND(N($X794)&gt;0,N($X794)&lt;IFERROR(INDEX(Parâmetros!$C$39:$C$48,MATCH($E795,Parâmetros!$A$39:$A$48,0)),0)))),N($X794)+1,0)))</f>
        <v/>
      </c>
      <c r="Y795" t="str">
        <f>IF($AC795&lt;&gt;"",IF($L795&gt;0,$AC795&amp;" · com apontamento",$AC795),IF($E795="Férias",IF($L795&gt;0,"Férias · com apontamento","Férias (cadastro)"),IF(($Z795+$AA795-1)&gt;Parâmetros!$E$16,"Férias / afastamento",IF(AND($D795="5x2",OR(WEEKDAY($F795,2)=6,WEEKDAY($F795,2)=7)),IF($L795&gt;0,"Folga trabalhada","Folga"),IF($L795&gt;0,"Trabalhado",IF(OR(OR($D795="6x1",$D795="FF 6x1"),$D795="5x2"),IF(AND(OR($D795="6x1",$D795="FF 6x1"),OR(WEEKDAY($F795,2)=6,WEEKDAY($F795,2)=7)),"Folga","Falta de registro"),IF(AND($AB795&lt;&gt;$AB794,IFERROR(INDEX(Cadastro!$F$5:$F$243,$AB795),"")=""),"Indeterminado (início da série)",IF($X795&gt;0,"Folga","Falta de registro"))))))))</f>
        <v>Trabalhado</v>
      </c>
      <c r="Z795" s="34">
        <f>IF(OR($L795&gt;0,$F795&gt;Parâmetros!$E$14),0,IF($A795&lt;&gt;$A794,1,N($Z794)+1))</f>
        <v>0</v>
      </c>
      <c r="AA795" s="34">
        <f>IF(OR($L795&gt;0,$F795&gt;Parâmetros!$E$14),0,IF(OR($A795&lt;&gt;$A796,$F796&gt;Parâmetros!$E$14),1,N($AA796)+1))</f>
        <v>0</v>
      </c>
      <c r="AB795" s="31">
        <f>IFERROR(MATCH($A795&amp;"|"&amp;TEXT(_xlfn.MAXIFS(Cadastro!$E$5:$E$243,Cadastro!$A$5:$A$243,$A795,Cadastro!$E$5:$E$243,"&lt;="&amp;$F795),"yyyymmdd"),Cadastro!$I$5:$I$243,0),"")</f>
        <v>115</v>
      </c>
      <c r="AC795" t="str">
        <f>IFERROR(_xlfn.SINGLE(INDEX(Exceções!$D$5:$D$203,MATCH($A795&amp;"|"&amp;$F795,Exceções!$F$5:$F$203,0))),"")</f>
        <v/>
      </c>
      <c r="AD795" t="str">
        <f>IF($AC795="","",IFERROR(_xlfn.SINGLE(INDEX(Exceções!$E$5:$E$203,MATCH($A795&amp;"|"&amp;$F795,Exceções!$F$5:$F$203,0))),""))</f>
        <v/>
      </c>
    </row>
    <row r="796" spans="1:30" ht="15" hidden="1" customHeight="1" x14ac:dyDescent="0.25">
      <c r="A796" s="31">
        <v>11918</v>
      </c>
      <c r="B796" s="17" t="s">
        <v>64</v>
      </c>
      <c r="C796" s="17" t="str">
        <f>IFERROR(INDEX(Cadastro!$C$5:$C$243,$AB796),"NÃO INFORMADO")</f>
        <v>PED</v>
      </c>
      <c r="D796" s="17" t="str">
        <f>IFERROR(INDEX(Cadastro!$D$5:$D$243,$AB796),"")</f>
        <v>6x1</v>
      </c>
      <c r="E796" s="17" t="str">
        <f>IFERROR(INDEX(Cadastro!$G$5:$G$243,$AB796),"")</f>
        <v>6x1</v>
      </c>
      <c r="F796" s="29">
        <v>46310</v>
      </c>
      <c r="G796" s="32" t="str">
        <f t="shared" si="72"/>
        <v>qui</v>
      </c>
      <c r="H796" s="31">
        <f>IF($L796=0,"",_xlfn.MINIFS(Dados!$Q:$Q,Dados!$A:$A,$A796,Dados!$S:$S,$F796))</f>
        <v>428</v>
      </c>
      <c r="I796" s="31">
        <f>IF($H796="","",_xlfn.MAXIFS(Dados!$R:$R,Dados!$A:$A,$A796,Dados!$S:$S,$F796))</f>
        <v>986</v>
      </c>
      <c r="J796" s="32" t="str">
        <f>IF($D796&lt;&gt;"Folguista","",IFERROR(INDEX(Parâmetros!$D$52:$G$52,1,MIN(4,MAX(1,$W796))),""))</f>
        <v/>
      </c>
      <c r="K796" s="32" t="str">
        <f>IF(OR($AC796&lt;&gt;"",$Y796="Folga",$Y796="Folga trabalhada",$Y796="Férias (cadastro)",$Y796="Férias / afastamento",$Y796="Indeterminado (início da série)"),"",IF(OR($D796="6x1",$D796="FF 6x1"),IF(OR(WEEKDAY($F796,2)=6,WEEKDAY($F796,2)=7),"6x1 sáb/dom","6x1"),IF($D796="5x2","5x2",IF($H796="",IF($D796="Folguista",$J796,$E796),IF(OR($H796&gt;=Parâmetros!$E$18,$H796&lt;Parâmetros!$E$19),"C",IF($H796&lt;Parâmetros!$E$20,"A","B"))))))</f>
        <v>6x1</v>
      </c>
      <c r="L796" s="30">
        <f>SUMIFS(Dados!$E:$E,Dados!$A:$A,$A796,Dados!$S:$S,$F796)</f>
        <v>7.91</v>
      </c>
      <c r="M796" s="30">
        <f>IFERROR(INDEX(Parâmetros!$E$6:$E$11,MATCH($K796,Parâmetros!$A$6:$A$11,0)),"")</f>
        <v>8.8000000000000007</v>
      </c>
      <c r="N796" s="33">
        <f t="shared" si="73"/>
        <v>0.89886363636363631</v>
      </c>
      <c r="O796" s="33">
        <f>Parâmetros!$E$13</f>
        <v>0.8</v>
      </c>
      <c r="P796" s="32" t="str">
        <f>IF(OR($M796="",$F796&gt;Parâmetros!$E$14),"Não","Sim")</f>
        <v>Sim</v>
      </c>
      <c r="Q796" s="32" t="str">
        <f t="shared" si="74"/>
        <v>Sim</v>
      </c>
      <c r="R796" s="32" t="str">
        <f t="shared" si="75"/>
        <v>Sim</v>
      </c>
      <c r="S796" s="30">
        <f t="shared" si="76"/>
        <v>0</v>
      </c>
      <c r="T796" s="32" t="str">
        <f>IF($Q796&lt;&gt;"Sim","",IF($N796&gt;Parâmetros!$E$15,"Sim","Não"))</f>
        <v>Não</v>
      </c>
      <c r="U796" s="17" t="str">
        <f t="shared" si="77"/>
        <v>Na meta</v>
      </c>
      <c r="V796" s="17" t="str">
        <f>IF($AC796&lt;&gt;"",IF($L796&gt;0,"ATENÇÃO · apontou em dia de "&amp;LOWER($AC796)&amp;" cadastrado","Exceção cadastrada · "&amp;$AC796)&amp;IF($AD796="",""," · "&amp;$AD796),IF($E796="Férias",IF($L796&gt;0,"ATENÇÃO · apontou estando de férias no cadastro","Férias no cadastro"),IF($Y796="Férias / afastamento","Afastamento · "&amp;($Z796+$AA796-1)&amp;" dias seguidos sem apontamento",IF($Y796="Folga trabalhada","ATENÇÃO · apontou em dia de folga da escala 5x2",IF($Y796="Folga",IF(AND($D796="5x2",OR(WEEKDAY($F796,2)=6,WEEKDAY($F796,2)=7)),"Folga de fim de semana da escala 5x2",IF(AND(OR($D796="6x1",$D796="FF 6x1"),WEEKDAY($F796,2)=6,FALSE()),"Folga de fim de semana · apontou no domingo anterior",IF(AND(OR($D796="6x1",$D796="FF 6x1"),WEEKDAY($F796,2)=7,AND($A796=$A795,$L795&gt;0)),"Folga de fim de semana · apontou no sábado",IF(AND(OR($D796="6x1",$D796="FF 6x1"),OR(WEEKDAY($F796,2)=6,WEEKDAY($F796,2)=7)),"Folga de fim de semana · sem apontamento no sábado nem no domingo","Folga prevista pelo ciclo")))),IF($Y796="Indeterminado (início da série)","Sem histórico anterior — informe o dia do ciclo no Cadastro",IF($Y796="Falta de registro",IF(OR(OR($D796="6x1",$D796="FF 6x1"),$D796="5x2"),"FALTA DE REGISTRO · dia útil da escala "&amp;$E796,"FALTA DE REGISTRO · dia "&amp;$W796&amp;" de "&amp;IFERROR(INDEX(Parâmetros!$B$39:$B$48,MATCH($E796,Parâmetros!$A$39:$A$48,0)),99)&amp;" do ciclo"),IF(OR($D796="6x1",$D796="FF 6x1"),IF(OR(AND(WEEKDAY($F796,2)=6,AND($A796=$A797,$L797&gt;0)),AND(WEEKDAY($F796,2)=7,AND($A796=$A795,$L795&gt;0))),"ATENÇÃO · apontou sábado e domingo no mesmo fim de semana",IF(OR(WEEKDAY($F796,2)=6,WEEKDAY($F796,2)=7),"Jornada de fim de semana do 6x1",IF(OR($H796&gt;=Parâmetros!$E$20,$H796&lt;Parâmetros!$E$19),"ATENÇÃO · 6x1 apontou fora do horário diurno","Jornada fixa do 6x1"))),IF($D796="5x2","Jornada fixa do 5x2",IF($D796="Folguista",IF($J796=$K796,"Evidência confirma sequência","DIVERGE · sequência "&amp;$J796&amp;" × evidência "&amp;$K796),IF($K796=$E796,"Evidência confirma cadastro","DIVERGE · cadastro "&amp;$E796&amp;" × evidência "&amp;$K796)))))))))))</f>
        <v>Jornada fixa do 6x1</v>
      </c>
      <c r="W796" s="34" t="str">
        <f>IF(OR(OR($D796="6x1",$D796="FF 6x1"),$D796="5x2"),"",IF($AB796&lt;&gt;$AB795,IF(IFERROR(INDEX(Cadastro!$F$5:$F$243,$AB796),"")="",IF($L796&gt;0,1,0),IF(IFERROR(INDEX(Cadastro!$F$5:$F$243,$AB796),"")&lt;=IFERROR(INDEX(Parâmetros!$B$39:$B$48,MATCH($E796,Parâmetros!$A$39:$A$48,0)),99),IFERROR(INDEX(Cadastro!$F$5:$F$243,$AB796),""),0)),IF($L796&gt;0,IF(N($X795)&gt;0,1,N($W795)+1),IF(AND($L796=0,OR(N($W795)&gt;=IFERROR(INDEX(Parâmetros!$B$39:$B$48,MATCH($E796,Parâmetros!$A$39:$A$48,0)),99),AND(N($X795)&gt;0,N($X795)&lt;IFERROR(INDEX(Parâmetros!$C$39:$C$48,MATCH($E796,Parâmetros!$A$39:$A$48,0)),0)))),0,N($W795)+1))))</f>
        <v/>
      </c>
      <c r="X796" s="34" t="str">
        <f>IF(OR(OR($D796="6x1",$D796="FF 6x1"),$D796="5x2"),"",IF($AB796&lt;&gt;$AB795,IF(IFERROR(INDEX(Cadastro!$F$5:$F$243,$AB796),"")="",0,IF(IFERROR(INDEX(Cadastro!$F$5:$F$243,$AB796),"")&gt;IFERROR(INDEX(Parâmetros!$B$39:$B$48,MATCH($E796,Parâmetros!$A$39:$A$48,0)),99),IFERROR(INDEX(Cadastro!$F$5:$F$243,$AB796),"")-IFERROR(INDEX(Parâmetros!$B$39:$B$48,MATCH($E796,Parâmetros!$A$39:$A$48,0)),99),0)),IF(AND($L796=0,OR(N($W795)&gt;=IFERROR(INDEX(Parâmetros!$B$39:$B$48,MATCH($E796,Parâmetros!$A$39:$A$48,0)),99),AND(N($X795)&gt;0,N($X795)&lt;IFERROR(INDEX(Parâmetros!$C$39:$C$48,MATCH($E796,Parâmetros!$A$39:$A$48,0)),0)))),N($X795)+1,0)))</f>
        <v/>
      </c>
      <c r="Y796" t="str">
        <f>IF($AC796&lt;&gt;"",IF($L796&gt;0,$AC796&amp;" · com apontamento",$AC796),IF($E796="Férias",IF($L796&gt;0,"Férias · com apontamento","Férias (cadastro)"),IF(($Z796+$AA796-1)&gt;Parâmetros!$E$16,"Férias / afastamento",IF(AND($D796="5x2",OR(WEEKDAY($F796,2)=6,WEEKDAY($F796,2)=7)),IF($L796&gt;0,"Folga trabalhada","Folga"),IF($L796&gt;0,"Trabalhado",IF(OR(OR($D796="6x1",$D796="FF 6x1"),$D796="5x2"),IF(AND(OR($D796="6x1",$D796="FF 6x1"),OR(WEEKDAY($F796,2)=6,WEEKDAY($F796,2)=7)),"Folga","Falta de registro"),IF(AND($AB796&lt;&gt;$AB795,IFERROR(INDEX(Cadastro!$F$5:$F$243,$AB796),"")=""),"Indeterminado (início da série)",IF($X796&gt;0,"Folga","Falta de registro"))))))))</f>
        <v>Trabalhado</v>
      </c>
      <c r="Z796" s="34">
        <f>IF(OR($L796&gt;0,$F796&gt;Parâmetros!$E$14),0,IF($A796&lt;&gt;$A795,1,N($Z795)+1))</f>
        <v>0</v>
      </c>
      <c r="AA796" s="34">
        <f>IF(OR($L796&gt;0,$F796&gt;Parâmetros!$E$14),0,IF(OR($A796&lt;&gt;$A797,$F797&gt;Parâmetros!$E$14),1,N($AA797)+1))</f>
        <v>0</v>
      </c>
      <c r="AB796" s="31">
        <f>IFERROR(MATCH($A796&amp;"|"&amp;TEXT(_xlfn.MAXIFS(Cadastro!$E$5:$E$243,Cadastro!$A$5:$A$243,$A796,Cadastro!$E$5:$E$243,"&lt;="&amp;$F796),"yyyymmdd"),Cadastro!$I$5:$I$243,0),"")</f>
        <v>115</v>
      </c>
      <c r="AC796" t="str">
        <f>IFERROR(_xlfn.SINGLE(INDEX(Exceções!$D$5:$D$203,MATCH($A796&amp;"|"&amp;$F796,Exceções!$F$5:$F$203,0))),"")</f>
        <v/>
      </c>
      <c r="AD796" t="str">
        <f>IF($AC796="","",IFERROR(_xlfn.SINGLE(INDEX(Exceções!$E$5:$E$203,MATCH($A796&amp;"|"&amp;$F796,Exceções!$F$5:$F$203,0))),""))</f>
        <v/>
      </c>
    </row>
    <row r="797" spans="1:30" ht="15" hidden="1" customHeight="1" x14ac:dyDescent="0.25">
      <c r="A797" s="31">
        <v>11918</v>
      </c>
      <c r="B797" s="17" t="s">
        <v>64</v>
      </c>
      <c r="C797" s="17" t="str">
        <f>IFERROR(INDEX(Cadastro!$C$5:$C$243,$AB797),"NÃO INFORMADO")</f>
        <v>PED</v>
      </c>
      <c r="D797" s="17" t="str">
        <f>IFERROR(INDEX(Cadastro!$D$5:$D$243,$AB797),"")</f>
        <v>6x1</v>
      </c>
      <c r="E797" s="17" t="str">
        <f>IFERROR(INDEX(Cadastro!$G$5:$G$243,$AB797),"")</f>
        <v>6x1</v>
      </c>
      <c r="F797" s="29">
        <v>46311</v>
      </c>
      <c r="G797" s="32" t="str">
        <f t="shared" si="72"/>
        <v>sex</v>
      </c>
      <c r="H797" s="31">
        <f>IF($L797=0,"",_xlfn.MINIFS(Dados!$Q:$Q,Dados!$A:$A,$A797,Dados!$S:$S,$F797))</f>
        <v>430</v>
      </c>
      <c r="I797" s="31">
        <f>IF($H797="","",_xlfn.MAXIFS(Dados!$R:$R,Dados!$A:$A,$A797,Dados!$S:$S,$F797))</f>
        <v>905</v>
      </c>
      <c r="J797" s="32" t="str">
        <f>IF($D797&lt;&gt;"Folguista","",IFERROR(INDEX(Parâmetros!$D$52:$G$52,1,MIN(4,MAX(1,$W797))),""))</f>
        <v/>
      </c>
      <c r="K797" s="32" t="str">
        <f>IF(OR($AC797&lt;&gt;"",$Y797="Folga",$Y797="Folga trabalhada",$Y797="Férias (cadastro)",$Y797="Férias / afastamento",$Y797="Indeterminado (início da série)"),"",IF(OR($D797="6x1",$D797="FF 6x1"),IF(OR(WEEKDAY($F797,2)=6,WEEKDAY($F797,2)=7),"6x1 sáb/dom","6x1"),IF($D797="5x2","5x2",IF($H797="",IF($D797="Folguista",$J797,$E797),IF(OR($H797&gt;=Parâmetros!$E$18,$H797&lt;Parâmetros!$E$19),"C",IF($H797&lt;Parâmetros!$E$20,"A","B"))))))</f>
        <v>6x1</v>
      </c>
      <c r="L797" s="30">
        <f>SUMIFS(Dados!$E:$E,Dados!$A:$A,$A797,Dados!$S:$S,$F797)</f>
        <v>6.74</v>
      </c>
      <c r="M797" s="30">
        <f>IFERROR(INDEX(Parâmetros!$E$6:$E$11,MATCH($K797,Parâmetros!$A$6:$A$11,0)),"")</f>
        <v>8.8000000000000007</v>
      </c>
      <c r="N797" s="33">
        <f t="shared" si="73"/>
        <v>0.76590909090909087</v>
      </c>
      <c r="O797" s="33">
        <f>Parâmetros!$E$13</f>
        <v>0.8</v>
      </c>
      <c r="P797" s="32" t="str">
        <f>IF(OR($M797="",$F797&gt;Parâmetros!$E$14),"Não","Sim")</f>
        <v>Sim</v>
      </c>
      <c r="Q797" s="32" t="str">
        <f t="shared" si="74"/>
        <v>Sim</v>
      </c>
      <c r="R797" s="32" t="str">
        <f t="shared" si="75"/>
        <v>Não</v>
      </c>
      <c r="S797" s="30">
        <f t="shared" si="76"/>
        <v>0.30000000000000071</v>
      </c>
      <c r="T797" s="32" t="str">
        <f>IF($Q797&lt;&gt;"Sim","",IF($N797&gt;Parâmetros!$E$15,"Sim","Não"))</f>
        <v>Não</v>
      </c>
      <c r="U797" s="17" t="str">
        <f t="shared" si="77"/>
        <v>Abaixo da meta</v>
      </c>
      <c r="V797" s="17" t="str">
        <f>IF($AC797&lt;&gt;"",IF($L797&gt;0,"ATENÇÃO · apontou em dia de "&amp;LOWER($AC797)&amp;" cadastrado","Exceção cadastrada · "&amp;$AC797)&amp;IF($AD797="",""," · "&amp;$AD797),IF($E797="Férias",IF($L797&gt;0,"ATENÇÃO · apontou estando de férias no cadastro","Férias no cadastro"),IF($Y797="Férias / afastamento","Afastamento · "&amp;($Z797+$AA797-1)&amp;" dias seguidos sem apontamento",IF($Y797="Folga trabalhada","ATENÇÃO · apontou em dia de folga da escala 5x2",IF($Y797="Folga",IF(AND($D797="5x2",OR(WEEKDAY($F797,2)=6,WEEKDAY($F797,2)=7)),"Folga de fim de semana da escala 5x2",IF(AND(OR($D797="6x1",$D797="FF 6x1"),WEEKDAY($F797,2)=6,FALSE()),"Folga de fim de semana · apontou no domingo anterior",IF(AND(OR($D797="6x1",$D797="FF 6x1"),WEEKDAY($F797,2)=7,AND($A797=$A796,$L796&gt;0)),"Folga de fim de semana · apontou no sábado",IF(AND(OR($D797="6x1",$D797="FF 6x1"),OR(WEEKDAY($F797,2)=6,WEEKDAY($F797,2)=7)),"Folga de fim de semana · sem apontamento no sábado nem no domingo","Folga prevista pelo ciclo")))),IF($Y797="Indeterminado (início da série)","Sem histórico anterior — informe o dia do ciclo no Cadastro",IF($Y797="Falta de registro",IF(OR(OR($D797="6x1",$D797="FF 6x1"),$D797="5x2"),"FALTA DE REGISTRO · dia útil da escala "&amp;$E797,"FALTA DE REGISTRO · dia "&amp;$W797&amp;" de "&amp;IFERROR(INDEX(Parâmetros!$B$39:$B$48,MATCH($E797,Parâmetros!$A$39:$A$48,0)),99)&amp;" do ciclo"),IF(OR($D797="6x1",$D797="FF 6x1"),IF(OR(AND(WEEKDAY($F797,2)=6,AND($A797=$A798,$L798&gt;0)),AND(WEEKDAY($F797,2)=7,AND($A797=$A796,$L796&gt;0))),"ATENÇÃO · apontou sábado e domingo no mesmo fim de semana",IF(OR(WEEKDAY($F797,2)=6,WEEKDAY($F797,2)=7),"Jornada de fim de semana do 6x1",IF(OR($H797&gt;=Parâmetros!$E$20,$H797&lt;Parâmetros!$E$19),"ATENÇÃO · 6x1 apontou fora do horário diurno","Jornada fixa do 6x1"))),IF($D797="5x2","Jornada fixa do 5x2",IF($D797="Folguista",IF($J797=$K797,"Evidência confirma sequência","DIVERGE · sequência "&amp;$J797&amp;" × evidência "&amp;$K797),IF($K797=$E797,"Evidência confirma cadastro","DIVERGE · cadastro "&amp;$E797&amp;" × evidência "&amp;$K797)))))))))))</f>
        <v>Jornada fixa do 6x1</v>
      </c>
      <c r="W797" s="34" t="str">
        <f>IF(OR(OR($D797="6x1",$D797="FF 6x1"),$D797="5x2"),"",IF($AB797&lt;&gt;$AB796,IF(IFERROR(INDEX(Cadastro!$F$5:$F$243,$AB797),"")="",IF($L797&gt;0,1,0),IF(IFERROR(INDEX(Cadastro!$F$5:$F$243,$AB797),"")&lt;=IFERROR(INDEX(Parâmetros!$B$39:$B$48,MATCH($E797,Parâmetros!$A$39:$A$48,0)),99),IFERROR(INDEX(Cadastro!$F$5:$F$243,$AB797),""),0)),IF($L797&gt;0,IF(N($X796)&gt;0,1,N($W796)+1),IF(AND($L797=0,OR(N($W796)&gt;=IFERROR(INDEX(Parâmetros!$B$39:$B$48,MATCH($E797,Parâmetros!$A$39:$A$48,0)),99),AND(N($X796)&gt;0,N($X796)&lt;IFERROR(INDEX(Parâmetros!$C$39:$C$48,MATCH($E797,Parâmetros!$A$39:$A$48,0)),0)))),0,N($W796)+1))))</f>
        <v/>
      </c>
      <c r="X797" s="34" t="str">
        <f>IF(OR(OR($D797="6x1",$D797="FF 6x1"),$D797="5x2"),"",IF($AB797&lt;&gt;$AB796,IF(IFERROR(INDEX(Cadastro!$F$5:$F$243,$AB797),"")="",0,IF(IFERROR(INDEX(Cadastro!$F$5:$F$243,$AB797),"")&gt;IFERROR(INDEX(Parâmetros!$B$39:$B$48,MATCH($E797,Parâmetros!$A$39:$A$48,0)),99),IFERROR(INDEX(Cadastro!$F$5:$F$243,$AB797),"")-IFERROR(INDEX(Parâmetros!$B$39:$B$48,MATCH($E797,Parâmetros!$A$39:$A$48,0)),99),0)),IF(AND($L797=0,OR(N($W796)&gt;=IFERROR(INDEX(Parâmetros!$B$39:$B$48,MATCH($E797,Parâmetros!$A$39:$A$48,0)),99),AND(N($X796)&gt;0,N($X796)&lt;IFERROR(INDEX(Parâmetros!$C$39:$C$48,MATCH($E797,Parâmetros!$A$39:$A$48,0)),0)))),N($X796)+1,0)))</f>
        <v/>
      </c>
      <c r="Y797" t="str">
        <f>IF($AC797&lt;&gt;"",IF($L797&gt;0,$AC797&amp;" · com apontamento",$AC797),IF($E797="Férias",IF($L797&gt;0,"Férias · com apontamento","Férias (cadastro)"),IF(($Z797+$AA797-1)&gt;Parâmetros!$E$16,"Férias / afastamento",IF(AND($D797="5x2",OR(WEEKDAY($F797,2)=6,WEEKDAY($F797,2)=7)),IF($L797&gt;0,"Folga trabalhada","Folga"),IF($L797&gt;0,"Trabalhado",IF(OR(OR($D797="6x1",$D797="FF 6x1"),$D797="5x2"),IF(AND(OR($D797="6x1",$D797="FF 6x1"),OR(WEEKDAY($F797,2)=6,WEEKDAY($F797,2)=7)),"Folga","Falta de registro"),IF(AND($AB797&lt;&gt;$AB796,IFERROR(INDEX(Cadastro!$F$5:$F$243,$AB797),"")=""),"Indeterminado (início da série)",IF($X797&gt;0,"Folga","Falta de registro"))))))))</f>
        <v>Trabalhado</v>
      </c>
      <c r="Z797" s="34">
        <f>IF(OR($L797&gt;0,$F797&gt;Parâmetros!$E$14),0,IF($A797&lt;&gt;$A796,1,N($Z796)+1))</f>
        <v>0</v>
      </c>
      <c r="AA797" s="34">
        <f>IF(OR($L797&gt;0,$F797&gt;Parâmetros!$E$14),0,IF(OR($A797&lt;&gt;$A798,$F798&gt;Parâmetros!$E$14),1,N($AA798)+1))</f>
        <v>0</v>
      </c>
      <c r="AB797" s="31">
        <f>IFERROR(MATCH($A797&amp;"|"&amp;TEXT(_xlfn.MAXIFS(Cadastro!$E$5:$E$243,Cadastro!$A$5:$A$243,$A797,Cadastro!$E$5:$E$243,"&lt;="&amp;$F797),"yyyymmdd"),Cadastro!$I$5:$I$243,0),"")</f>
        <v>115</v>
      </c>
      <c r="AC797" t="str">
        <f>IFERROR(_xlfn.SINGLE(INDEX(Exceções!$D$5:$D$203,MATCH($A797&amp;"|"&amp;$F797,Exceções!$F$5:$F$203,0))),"")</f>
        <v/>
      </c>
      <c r="AD797" t="str">
        <f>IF($AC797="","",IFERROR(_xlfn.SINGLE(INDEX(Exceções!$E$5:$E$203,MATCH($A797&amp;"|"&amp;$F797,Exceções!$F$5:$F$203,0))),""))</f>
        <v/>
      </c>
    </row>
    <row r="798" spans="1:30" ht="15" hidden="1" customHeight="1" x14ac:dyDescent="0.25">
      <c r="A798" s="31">
        <v>11918</v>
      </c>
      <c r="B798" s="17" t="s">
        <v>64</v>
      </c>
      <c r="C798" s="17" t="str">
        <f>IFERROR(INDEX(Cadastro!$C$5:$C$243,$AB798),"NÃO INFORMADO")</f>
        <v>PED</v>
      </c>
      <c r="D798" s="17" t="str">
        <f>IFERROR(INDEX(Cadastro!$D$5:$D$243,$AB798),"")</f>
        <v>6x1</v>
      </c>
      <c r="E798" s="17" t="str">
        <f>IFERROR(INDEX(Cadastro!$G$5:$G$243,$AB798),"")</f>
        <v>6x1</v>
      </c>
      <c r="F798" s="29">
        <v>46312</v>
      </c>
      <c r="G798" s="32" t="str">
        <f t="shared" si="72"/>
        <v>sáb</v>
      </c>
      <c r="H798" s="31">
        <f>IF($L798=0,"",_xlfn.MINIFS(Dados!$Q:$Q,Dados!$A:$A,$A798,Dados!$S:$S,$F798))</f>
        <v>427</v>
      </c>
      <c r="I798" s="31">
        <f>IF($H798="","",_xlfn.MAXIFS(Dados!$R:$R,Dados!$A:$A,$A798,Dados!$S:$S,$F798))</f>
        <v>905</v>
      </c>
      <c r="J798" s="32" t="str">
        <f>IF($D798&lt;&gt;"Folguista","",IFERROR(INDEX(Parâmetros!$D$52:$G$52,1,MIN(4,MAX(1,$W798))),""))</f>
        <v/>
      </c>
      <c r="K798" s="32" t="str">
        <f>IF(OR($AC798&lt;&gt;"",$Y798="Folga",$Y798="Folga trabalhada",$Y798="Férias (cadastro)",$Y798="Férias / afastamento",$Y798="Indeterminado (início da série)"),"",IF(OR($D798="6x1",$D798="FF 6x1"),IF(OR(WEEKDAY($F798,2)=6,WEEKDAY($F798,2)=7),"6x1 sáb/dom","6x1"),IF($D798="5x2","5x2",IF($H798="",IF($D798="Folguista",$J798,$E798),IF(OR($H798&gt;=Parâmetros!$E$18,$H798&lt;Parâmetros!$E$19),"C",IF($H798&lt;Parâmetros!$E$20,"A","B"))))))</f>
        <v>6x1 sáb/dom</v>
      </c>
      <c r="L798" s="30">
        <f>SUMIFS(Dados!$E:$E,Dados!$A:$A,$A798,Dados!$S:$S,$F798)</f>
        <v>6.6400000000000006</v>
      </c>
      <c r="M798" s="30">
        <f>IFERROR(INDEX(Parâmetros!$E$6:$E$11,MATCH($K798,Parâmetros!$A$6:$A$11,0)),"")</f>
        <v>7.33</v>
      </c>
      <c r="N798" s="33">
        <f t="shared" si="73"/>
        <v>0.90586630286493863</v>
      </c>
      <c r="O798" s="33">
        <f>Parâmetros!$E$13</f>
        <v>0.8</v>
      </c>
      <c r="P798" s="32" t="str">
        <f>IF(OR($M798="",$F798&gt;Parâmetros!$E$14),"Não","Sim")</f>
        <v>Sim</v>
      </c>
      <c r="Q798" s="32" t="str">
        <f t="shared" si="74"/>
        <v>Sim</v>
      </c>
      <c r="R798" s="32" t="str">
        <f t="shared" si="75"/>
        <v>Sim</v>
      </c>
      <c r="S798" s="30">
        <f t="shared" si="76"/>
        <v>0</v>
      </c>
      <c r="T798" s="32" t="str">
        <f>IF($Q798&lt;&gt;"Sim","",IF($N798&gt;Parâmetros!$E$15,"Sim","Não"))</f>
        <v>Não</v>
      </c>
      <c r="U798" s="17" t="str">
        <f t="shared" si="77"/>
        <v>Na meta</v>
      </c>
      <c r="V798" s="17" t="str">
        <f>IF($AC798&lt;&gt;"",IF($L798&gt;0,"ATENÇÃO · apontou em dia de "&amp;LOWER($AC798)&amp;" cadastrado","Exceção cadastrada · "&amp;$AC798)&amp;IF($AD798="",""," · "&amp;$AD798),IF($E798="Férias",IF($L798&gt;0,"ATENÇÃO · apontou estando de férias no cadastro","Férias no cadastro"),IF($Y798="Férias / afastamento","Afastamento · "&amp;($Z798+$AA798-1)&amp;" dias seguidos sem apontamento",IF($Y798="Folga trabalhada","ATENÇÃO · apontou em dia de folga da escala 5x2",IF($Y798="Folga",IF(AND($D798="5x2",OR(WEEKDAY($F798,2)=6,WEEKDAY($F798,2)=7)),"Folga de fim de semana da escala 5x2",IF(AND(OR($D798="6x1",$D798="FF 6x1"),WEEKDAY($F798,2)=6,FALSE()),"Folga de fim de semana · apontou no domingo anterior",IF(AND(OR($D798="6x1",$D798="FF 6x1"),WEEKDAY($F798,2)=7,AND($A798=$A797,$L797&gt;0)),"Folga de fim de semana · apontou no sábado",IF(AND(OR($D798="6x1",$D798="FF 6x1"),OR(WEEKDAY($F798,2)=6,WEEKDAY($F798,2)=7)),"Folga de fim de semana · sem apontamento no sábado nem no domingo","Folga prevista pelo ciclo")))),IF($Y798="Indeterminado (início da série)","Sem histórico anterior — informe o dia do ciclo no Cadastro",IF($Y798="Falta de registro",IF(OR(OR($D798="6x1",$D798="FF 6x1"),$D798="5x2"),"FALTA DE REGISTRO · dia útil da escala "&amp;$E798,"FALTA DE REGISTRO · dia "&amp;$W798&amp;" de "&amp;IFERROR(INDEX(Parâmetros!$B$39:$B$48,MATCH($E798,Parâmetros!$A$39:$A$48,0)),99)&amp;" do ciclo"),IF(OR($D798="6x1",$D798="FF 6x1"),IF(OR(AND(WEEKDAY($F798,2)=6,AND($A798=$A799,$L799&gt;0)),AND(WEEKDAY($F798,2)=7,AND($A798=$A797,$L797&gt;0))),"ATENÇÃO · apontou sábado e domingo no mesmo fim de semana",IF(OR(WEEKDAY($F798,2)=6,WEEKDAY($F798,2)=7),"Jornada de fim de semana do 6x1",IF(OR($H798&gt;=Parâmetros!$E$20,$H798&lt;Parâmetros!$E$19),"ATENÇÃO · 6x1 apontou fora do horário diurno","Jornada fixa do 6x1"))),IF($D798="5x2","Jornada fixa do 5x2",IF($D798="Folguista",IF($J798=$K798,"Evidência confirma sequência","DIVERGE · sequência "&amp;$J798&amp;" × evidência "&amp;$K798),IF($K798=$E798,"Evidência confirma cadastro","DIVERGE · cadastro "&amp;$E798&amp;" × evidência "&amp;$K798)))))))))))</f>
        <v>Jornada de fim de semana do 6x1</v>
      </c>
      <c r="W798" s="34" t="str">
        <f>IF(OR(OR($D798="6x1",$D798="FF 6x1"),$D798="5x2"),"",IF($AB798&lt;&gt;$AB797,IF(IFERROR(INDEX(Cadastro!$F$5:$F$243,$AB798),"")="",IF($L798&gt;0,1,0),IF(IFERROR(INDEX(Cadastro!$F$5:$F$243,$AB798),"")&lt;=IFERROR(INDEX(Parâmetros!$B$39:$B$48,MATCH($E798,Parâmetros!$A$39:$A$48,0)),99),IFERROR(INDEX(Cadastro!$F$5:$F$243,$AB798),""),0)),IF($L798&gt;0,IF(N($X797)&gt;0,1,N($W797)+1),IF(AND($L798=0,OR(N($W797)&gt;=IFERROR(INDEX(Parâmetros!$B$39:$B$48,MATCH($E798,Parâmetros!$A$39:$A$48,0)),99),AND(N($X797)&gt;0,N($X797)&lt;IFERROR(INDEX(Parâmetros!$C$39:$C$48,MATCH($E798,Parâmetros!$A$39:$A$48,0)),0)))),0,N($W797)+1))))</f>
        <v/>
      </c>
      <c r="X798" s="34" t="str">
        <f>IF(OR(OR($D798="6x1",$D798="FF 6x1"),$D798="5x2"),"",IF($AB798&lt;&gt;$AB797,IF(IFERROR(INDEX(Cadastro!$F$5:$F$243,$AB798),"")="",0,IF(IFERROR(INDEX(Cadastro!$F$5:$F$243,$AB798),"")&gt;IFERROR(INDEX(Parâmetros!$B$39:$B$48,MATCH($E798,Parâmetros!$A$39:$A$48,0)),99),IFERROR(INDEX(Cadastro!$F$5:$F$243,$AB798),"")-IFERROR(INDEX(Parâmetros!$B$39:$B$48,MATCH($E798,Parâmetros!$A$39:$A$48,0)),99),0)),IF(AND($L798=0,OR(N($W797)&gt;=IFERROR(INDEX(Parâmetros!$B$39:$B$48,MATCH($E798,Parâmetros!$A$39:$A$48,0)),99),AND(N($X797)&gt;0,N($X797)&lt;IFERROR(INDEX(Parâmetros!$C$39:$C$48,MATCH($E798,Parâmetros!$A$39:$A$48,0)),0)))),N($X797)+1,0)))</f>
        <v/>
      </c>
      <c r="Y798" t="str">
        <f>IF($AC798&lt;&gt;"",IF($L798&gt;0,$AC798&amp;" · com apontamento",$AC798),IF($E798="Férias",IF($L798&gt;0,"Férias · com apontamento","Férias (cadastro)"),IF(($Z798+$AA798-1)&gt;Parâmetros!$E$16,"Férias / afastamento",IF(AND($D798="5x2",OR(WEEKDAY($F798,2)=6,WEEKDAY($F798,2)=7)),IF($L798&gt;0,"Folga trabalhada","Folga"),IF($L798&gt;0,"Trabalhado",IF(OR(OR($D798="6x1",$D798="FF 6x1"),$D798="5x2"),IF(AND(OR($D798="6x1",$D798="FF 6x1"),OR(WEEKDAY($F798,2)=6,WEEKDAY($F798,2)=7)),"Folga","Falta de registro"),IF(AND($AB798&lt;&gt;$AB797,IFERROR(INDEX(Cadastro!$F$5:$F$243,$AB798),"")=""),"Indeterminado (início da série)",IF($X798&gt;0,"Folga","Falta de registro"))))))))</f>
        <v>Trabalhado</v>
      </c>
      <c r="Z798" s="34">
        <f>IF(OR($L798&gt;0,$F798&gt;Parâmetros!$E$14),0,IF($A798&lt;&gt;$A797,1,N($Z797)+1))</f>
        <v>0</v>
      </c>
      <c r="AA798" s="34">
        <f>IF(OR($L798&gt;0,$F798&gt;Parâmetros!$E$14),0,IF(OR($A798&lt;&gt;$A799,$F799&gt;Parâmetros!$E$14),1,N($AA799)+1))</f>
        <v>0</v>
      </c>
      <c r="AB798" s="31">
        <f>IFERROR(MATCH($A798&amp;"|"&amp;TEXT(_xlfn.MAXIFS(Cadastro!$E$5:$E$243,Cadastro!$A$5:$A$243,$A798,Cadastro!$E$5:$E$243,"&lt;="&amp;$F798),"yyyymmdd"),Cadastro!$I$5:$I$243,0),"")</f>
        <v>115</v>
      </c>
      <c r="AC798" t="str">
        <f>IFERROR(_xlfn.SINGLE(INDEX(Exceções!$D$5:$D$203,MATCH($A798&amp;"|"&amp;$F798,Exceções!$F$5:$F$203,0))),"")</f>
        <v/>
      </c>
      <c r="AD798" t="str">
        <f>IF($AC798="","",IFERROR(_xlfn.SINGLE(INDEX(Exceções!$E$5:$E$203,MATCH($A798&amp;"|"&amp;$F798,Exceções!$F$5:$F$203,0))),""))</f>
        <v/>
      </c>
    </row>
    <row r="799" spans="1:30" ht="15" hidden="1" customHeight="1" x14ac:dyDescent="0.25">
      <c r="A799" s="31">
        <v>11918</v>
      </c>
      <c r="B799" s="17" t="s">
        <v>64</v>
      </c>
      <c r="C799" s="17" t="str">
        <f>IFERROR(INDEX(Cadastro!$C$5:$C$243,$AB799),"NÃO INFORMADO")</f>
        <v>PED</v>
      </c>
      <c r="D799" s="17" t="str">
        <f>IFERROR(INDEX(Cadastro!$D$5:$D$243,$AB799),"")</f>
        <v>6x1</v>
      </c>
      <c r="E799" s="17" t="str">
        <f>IFERROR(INDEX(Cadastro!$G$5:$G$243,$AB799),"")</f>
        <v>6x1</v>
      </c>
      <c r="F799" s="29">
        <v>46313</v>
      </c>
      <c r="G799" s="32" t="str">
        <f t="shared" si="72"/>
        <v>dom</v>
      </c>
      <c r="H799" s="31" t="str">
        <f>IF($L799=0,"",_xlfn.MINIFS(Dados!$Q:$Q,Dados!$A:$A,$A799,Dados!$S:$S,$F799))</f>
        <v/>
      </c>
      <c r="I799" s="31" t="str">
        <f>IF($H799="","",_xlfn.MAXIFS(Dados!$R:$R,Dados!$A:$A,$A799,Dados!$S:$S,$F799))</f>
        <v/>
      </c>
      <c r="J799" s="32" t="str">
        <f>IF($D799&lt;&gt;"Folguista","",IFERROR(INDEX(Parâmetros!$D$52:$G$52,1,MIN(4,MAX(1,$W799))),""))</f>
        <v/>
      </c>
      <c r="K799" s="32" t="str">
        <f>IF(OR($AC799&lt;&gt;"",$Y799="Folga",$Y799="Folga trabalhada",$Y799="Férias (cadastro)",$Y799="Férias / afastamento",$Y799="Indeterminado (início da série)"),"",IF(OR($D799="6x1",$D799="FF 6x1"),IF(OR(WEEKDAY($F799,2)=6,WEEKDAY($F799,2)=7),"6x1 sáb/dom","6x1"),IF($D799="5x2","5x2",IF($H799="",IF($D799="Folguista",$J799,$E799),IF(OR($H799&gt;=Parâmetros!$E$18,$H799&lt;Parâmetros!$E$19),"C",IF($H799&lt;Parâmetros!$E$20,"A","B"))))))</f>
        <v/>
      </c>
      <c r="L799" s="30">
        <f>SUMIFS(Dados!$E:$E,Dados!$A:$A,$A799,Dados!$S:$S,$F799)</f>
        <v>0</v>
      </c>
      <c r="M799" s="30" t="str">
        <f>IFERROR(INDEX(Parâmetros!$E$6:$E$11,MATCH($K799,Parâmetros!$A$6:$A$11,0)),"")</f>
        <v/>
      </c>
      <c r="N799" s="33" t="str">
        <f t="shared" si="73"/>
        <v/>
      </c>
      <c r="O799" s="33">
        <f>Parâmetros!$E$13</f>
        <v>0.8</v>
      </c>
      <c r="P799" s="32" t="str">
        <f>IF(OR($M799="",$F799&gt;Parâmetros!$E$14),"Não","Sim")</f>
        <v>Não</v>
      </c>
      <c r="Q799" s="32" t="str">
        <f t="shared" si="74"/>
        <v/>
      </c>
      <c r="R799" s="32" t="str">
        <f t="shared" si="75"/>
        <v/>
      </c>
      <c r="S799" s="30" t="str">
        <f t="shared" si="76"/>
        <v/>
      </c>
      <c r="T799" s="32" t="str">
        <f>IF($Q799&lt;&gt;"Sim","",IF($N799&gt;Parâmetros!$E$15,"Sim","Não"))</f>
        <v/>
      </c>
      <c r="U799" s="17" t="str">
        <f t="shared" si="77"/>
        <v>Folga</v>
      </c>
      <c r="V799" s="17" t="str">
        <f>IF($AC799&lt;&gt;"",IF($L799&gt;0,"ATENÇÃO · apontou em dia de "&amp;LOWER($AC799)&amp;" cadastrado","Exceção cadastrada · "&amp;$AC799)&amp;IF($AD799="",""," · "&amp;$AD799),IF($E799="Férias",IF($L799&gt;0,"ATENÇÃO · apontou estando de férias no cadastro","Férias no cadastro"),IF($Y799="Férias / afastamento","Afastamento · "&amp;($Z799+$AA799-1)&amp;" dias seguidos sem apontamento",IF($Y799="Folga trabalhada","ATENÇÃO · apontou em dia de folga da escala 5x2",IF($Y799="Folga",IF(AND($D799="5x2",OR(WEEKDAY($F799,2)=6,WEEKDAY($F799,2)=7)),"Folga de fim de semana da escala 5x2",IF(AND(OR($D799="6x1",$D799="FF 6x1"),WEEKDAY($F799,2)=6,FALSE()),"Folga de fim de semana · apontou no domingo anterior",IF(AND(OR($D799="6x1",$D799="FF 6x1"),WEEKDAY($F799,2)=7,AND($A799=$A798,$L798&gt;0)),"Folga de fim de semana · apontou no sábado",IF(AND(OR($D799="6x1",$D799="FF 6x1"),OR(WEEKDAY($F799,2)=6,WEEKDAY($F799,2)=7)),"Folga de fim de semana · sem apontamento no sábado nem no domingo","Folga prevista pelo ciclo")))),IF($Y799="Indeterminado (início da série)","Sem histórico anterior — informe o dia do ciclo no Cadastro",IF($Y799="Falta de registro",IF(OR(OR($D799="6x1",$D799="FF 6x1"),$D799="5x2"),"FALTA DE REGISTRO · dia útil da escala "&amp;$E799,"FALTA DE REGISTRO · dia "&amp;$W799&amp;" de "&amp;IFERROR(INDEX(Parâmetros!$B$39:$B$48,MATCH($E799,Parâmetros!$A$39:$A$48,0)),99)&amp;" do ciclo"),IF(OR($D799="6x1",$D799="FF 6x1"),IF(OR(AND(WEEKDAY($F799,2)=6,AND($A799=$A800,$L800&gt;0)),AND(WEEKDAY($F799,2)=7,AND($A799=$A798,$L798&gt;0))),"ATENÇÃO · apontou sábado e domingo no mesmo fim de semana",IF(OR(WEEKDAY($F799,2)=6,WEEKDAY($F799,2)=7),"Jornada de fim de semana do 6x1",IF(OR($H799&gt;=Parâmetros!$E$20,$H799&lt;Parâmetros!$E$19),"ATENÇÃO · 6x1 apontou fora do horário diurno","Jornada fixa do 6x1"))),IF($D799="5x2","Jornada fixa do 5x2",IF($D799="Folguista",IF($J799=$K799,"Evidência confirma sequência","DIVERGE · sequência "&amp;$J799&amp;" × evidência "&amp;$K799),IF($K799=$E799,"Evidência confirma cadastro","DIVERGE · cadastro "&amp;$E799&amp;" × evidência "&amp;$K799)))))))))))</f>
        <v>Folga de fim de semana · apontou no sábado</v>
      </c>
      <c r="W799" s="34" t="str">
        <f>IF(OR(OR($D799="6x1",$D799="FF 6x1"),$D799="5x2"),"",IF($AB799&lt;&gt;$AB798,IF(IFERROR(INDEX(Cadastro!$F$5:$F$243,$AB799),"")="",IF($L799&gt;0,1,0),IF(IFERROR(INDEX(Cadastro!$F$5:$F$243,$AB799),"")&lt;=IFERROR(INDEX(Parâmetros!$B$39:$B$48,MATCH($E799,Parâmetros!$A$39:$A$48,0)),99),IFERROR(INDEX(Cadastro!$F$5:$F$243,$AB799),""),0)),IF($L799&gt;0,IF(N($X798)&gt;0,1,N($W798)+1),IF(AND($L799=0,OR(N($W798)&gt;=IFERROR(INDEX(Parâmetros!$B$39:$B$48,MATCH($E799,Parâmetros!$A$39:$A$48,0)),99),AND(N($X798)&gt;0,N($X798)&lt;IFERROR(INDEX(Parâmetros!$C$39:$C$48,MATCH($E799,Parâmetros!$A$39:$A$48,0)),0)))),0,N($W798)+1))))</f>
        <v/>
      </c>
      <c r="X799" s="34" t="str">
        <f>IF(OR(OR($D799="6x1",$D799="FF 6x1"),$D799="5x2"),"",IF($AB799&lt;&gt;$AB798,IF(IFERROR(INDEX(Cadastro!$F$5:$F$243,$AB799),"")="",0,IF(IFERROR(INDEX(Cadastro!$F$5:$F$243,$AB799),"")&gt;IFERROR(INDEX(Parâmetros!$B$39:$B$48,MATCH($E799,Parâmetros!$A$39:$A$48,0)),99),IFERROR(INDEX(Cadastro!$F$5:$F$243,$AB799),"")-IFERROR(INDEX(Parâmetros!$B$39:$B$48,MATCH($E799,Parâmetros!$A$39:$A$48,0)),99),0)),IF(AND($L799=0,OR(N($W798)&gt;=IFERROR(INDEX(Parâmetros!$B$39:$B$48,MATCH($E799,Parâmetros!$A$39:$A$48,0)),99),AND(N($X798)&gt;0,N($X798)&lt;IFERROR(INDEX(Parâmetros!$C$39:$C$48,MATCH($E799,Parâmetros!$A$39:$A$48,0)),0)))),N($X798)+1,0)))</f>
        <v/>
      </c>
      <c r="Y799" t="str">
        <f>IF($AC799&lt;&gt;"",IF($L799&gt;0,$AC799&amp;" · com apontamento",$AC799),IF($E799="Férias",IF($L799&gt;0,"Férias · com apontamento","Férias (cadastro)"),IF(($Z799+$AA799-1)&gt;Parâmetros!$E$16,"Férias / afastamento",IF(AND($D799="5x2",OR(WEEKDAY($F799,2)=6,WEEKDAY($F799,2)=7)),IF($L799&gt;0,"Folga trabalhada","Folga"),IF($L799&gt;0,"Trabalhado",IF(OR(OR($D799="6x1",$D799="FF 6x1"),$D799="5x2"),IF(AND(OR($D799="6x1",$D799="FF 6x1"),OR(WEEKDAY($F799,2)=6,WEEKDAY($F799,2)=7)),"Folga","Falta de registro"),IF(AND($AB799&lt;&gt;$AB798,IFERROR(INDEX(Cadastro!$F$5:$F$243,$AB799),"")=""),"Indeterminado (início da série)",IF($X799&gt;0,"Folga","Falta de registro"))))))))</f>
        <v>Folga</v>
      </c>
      <c r="Z799" s="34">
        <f>IF(OR($L799&gt;0,$F799&gt;Parâmetros!$E$14),0,IF($A799&lt;&gt;$A798,1,N($Z798)+1))</f>
        <v>1</v>
      </c>
      <c r="AA799" s="34">
        <f>IF(OR($L799&gt;0,$F799&gt;Parâmetros!$E$14),0,IF(OR($A799&lt;&gt;$A800,$F800&gt;Parâmetros!$E$14),1,N($AA800)+1))</f>
        <v>1</v>
      </c>
      <c r="AB799" s="31">
        <f>IFERROR(MATCH($A799&amp;"|"&amp;TEXT(_xlfn.MAXIFS(Cadastro!$E$5:$E$243,Cadastro!$A$5:$A$243,$A799,Cadastro!$E$5:$E$243,"&lt;="&amp;$F799),"yyyymmdd"),Cadastro!$I$5:$I$243,0),"")</f>
        <v>115</v>
      </c>
      <c r="AC799" t="str">
        <f>IFERROR(_xlfn.SINGLE(INDEX(Exceções!$D$5:$D$203,MATCH($A799&amp;"|"&amp;$F799,Exceções!$F$5:$F$203,0))),"")</f>
        <v/>
      </c>
      <c r="AD799" t="str">
        <f>IF($AC799="","",IFERROR(_xlfn.SINGLE(INDEX(Exceções!$E$5:$E$203,MATCH($A799&amp;"|"&amp;$F799,Exceções!$F$5:$F$203,0))),""))</f>
        <v/>
      </c>
    </row>
    <row r="800" spans="1:30" ht="15" hidden="1" customHeight="1" x14ac:dyDescent="0.25">
      <c r="A800" s="31">
        <v>11918</v>
      </c>
      <c r="B800" s="17" t="s">
        <v>64</v>
      </c>
      <c r="C800" s="17" t="str">
        <f>IFERROR(INDEX(Cadastro!$C$5:$C$243,$AB800),"NÃO INFORMADO")</f>
        <v>PED</v>
      </c>
      <c r="D800" s="17" t="str">
        <f>IFERROR(INDEX(Cadastro!$D$5:$D$243,$AB800),"")</f>
        <v>6x1</v>
      </c>
      <c r="E800" s="17" t="str">
        <f>IFERROR(INDEX(Cadastro!$G$5:$G$243,$AB800),"")</f>
        <v>6x1</v>
      </c>
      <c r="F800" s="29">
        <v>46314</v>
      </c>
      <c r="G800" s="32" t="str">
        <f t="shared" si="72"/>
        <v>seg</v>
      </c>
      <c r="H800" s="31">
        <f>IF($L800=0,"",_xlfn.MINIFS(Dados!$Q:$Q,Dados!$A:$A,$A800,Dados!$S:$S,$F800))</f>
        <v>694</v>
      </c>
      <c r="I800" s="31">
        <f>IF($H800="","",_xlfn.MAXIFS(Dados!$R:$R,Dados!$A:$A,$A800,Dados!$S:$S,$F800))</f>
        <v>992</v>
      </c>
      <c r="J800" s="32" t="str">
        <f>IF($D800&lt;&gt;"Folguista","",IFERROR(INDEX(Parâmetros!$D$52:$G$52,1,MIN(4,MAX(1,$W800))),""))</f>
        <v/>
      </c>
      <c r="K800" s="32" t="str">
        <f>IF(OR($AC800&lt;&gt;"",$Y800="Folga",$Y800="Folga trabalhada",$Y800="Férias (cadastro)",$Y800="Férias / afastamento",$Y800="Indeterminado (início da série)"),"",IF(OR($D800="6x1",$D800="FF 6x1"),IF(OR(WEEKDAY($F800,2)=6,WEEKDAY($F800,2)=7),"6x1 sáb/dom","6x1"),IF($D800="5x2","5x2",IF($H800="",IF($D800="Folguista",$J800,$E800),IF(OR($H800&gt;=Parâmetros!$E$18,$H800&lt;Parâmetros!$E$19),"C",IF($H800&lt;Parâmetros!$E$20,"A","B"))))))</f>
        <v>6x1</v>
      </c>
      <c r="L800" s="30">
        <f>SUMIFS(Dados!$E:$E,Dados!$A:$A,$A800,Dados!$S:$S,$F800)</f>
        <v>4.97</v>
      </c>
      <c r="M800" s="30">
        <f>IFERROR(INDEX(Parâmetros!$E$6:$E$11,MATCH($K800,Parâmetros!$A$6:$A$11,0)),"")</f>
        <v>8.8000000000000007</v>
      </c>
      <c r="N800" s="33">
        <f t="shared" si="73"/>
        <v>0.5647727272727272</v>
      </c>
      <c r="O800" s="33">
        <f>Parâmetros!$E$13</f>
        <v>0.8</v>
      </c>
      <c r="P800" s="32" t="str">
        <f>IF(OR($M800="",$F800&gt;Parâmetros!$E$14),"Não","Sim")</f>
        <v>Sim</v>
      </c>
      <c r="Q800" s="32" t="str">
        <f t="shared" si="74"/>
        <v>Sim</v>
      </c>
      <c r="R800" s="32" t="str">
        <f t="shared" si="75"/>
        <v>Não</v>
      </c>
      <c r="S800" s="30">
        <f t="shared" si="76"/>
        <v>2.0700000000000012</v>
      </c>
      <c r="T800" s="32" t="str">
        <f>IF($Q800&lt;&gt;"Sim","",IF($N800&gt;Parâmetros!$E$15,"Sim","Não"))</f>
        <v>Não</v>
      </c>
      <c r="U800" s="17" t="str">
        <f t="shared" si="77"/>
        <v>Abaixo da meta</v>
      </c>
      <c r="V800" s="17" t="str">
        <f>IF($AC800&lt;&gt;"",IF($L800&gt;0,"ATENÇÃO · apontou em dia de "&amp;LOWER($AC800)&amp;" cadastrado","Exceção cadastrada · "&amp;$AC800)&amp;IF($AD800="",""," · "&amp;$AD800),IF($E800="Férias",IF($L800&gt;0,"ATENÇÃO · apontou estando de férias no cadastro","Férias no cadastro"),IF($Y800="Férias / afastamento","Afastamento · "&amp;($Z800+$AA800-1)&amp;" dias seguidos sem apontamento",IF($Y800="Folga trabalhada","ATENÇÃO · apontou em dia de folga da escala 5x2",IF($Y800="Folga",IF(AND($D800="5x2",OR(WEEKDAY($F800,2)=6,WEEKDAY($F800,2)=7)),"Folga de fim de semana da escala 5x2",IF(AND(OR($D800="6x1",$D800="FF 6x1"),WEEKDAY($F800,2)=6,FALSE()),"Folga de fim de semana · apontou no domingo anterior",IF(AND(OR($D800="6x1",$D800="FF 6x1"),WEEKDAY($F800,2)=7,AND($A800=$A799,$L799&gt;0)),"Folga de fim de semana · apontou no sábado",IF(AND(OR($D800="6x1",$D800="FF 6x1"),OR(WEEKDAY($F800,2)=6,WEEKDAY($F800,2)=7)),"Folga de fim de semana · sem apontamento no sábado nem no domingo","Folga prevista pelo ciclo")))),IF($Y800="Indeterminado (início da série)","Sem histórico anterior — informe o dia do ciclo no Cadastro",IF($Y800="Falta de registro",IF(OR(OR($D800="6x1",$D800="FF 6x1"),$D800="5x2"),"FALTA DE REGISTRO · dia útil da escala "&amp;$E800,"FALTA DE REGISTRO · dia "&amp;$W800&amp;" de "&amp;IFERROR(INDEX(Parâmetros!$B$39:$B$48,MATCH($E800,Parâmetros!$A$39:$A$48,0)),99)&amp;" do ciclo"),IF(OR($D800="6x1",$D800="FF 6x1"),IF(OR(AND(WEEKDAY($F800,2)=6,AND($A800=$A801,$L801&gt;0)),AND(WEEKDAY($F800,2)=7,AND($A800=$A799,$L799&gt;0))),"ATENÇÃO · apontou sábado e domingo no mesmo fim de semana",IF(OR(WEEKDAY($F800,2)=6,WEEKDAY($F800,2)=7),"Jornada de fim de semana do 6x1",IF(OR($H800&gt;=Parâmetros!$E$20,$H800&lt;Parâmetros!$E$19),"ATENÇÃO · 6x1 apontou fora do horário diurno","Jornada fixa do 6x1"))),IF($D800="5x2","Jornada fixa do 5x2",IF($D800="Folguista",IF($J800=$K800,"Evidência confirma sequência","DIVERGE · sequência "&amp;$J800&amp;" × evidência "&amp;$K800),IF($K800=$E800,"Evidência confirma cadastro","DIVERGE · cadastro "&amp;$E800&amp;" × evidência "&amp;$K800)))))))))))</f>
        <v>Jornada fixa do 6x1</v>
      </c>
      <c r="W800" s="34" t="str">
        <f>IF(OR(OR($D800="6x1",$D800="FF 6x1"),$D800="5x2"),"",IF($AB800&lt;&gt;$AB799,IF(IFERROR(INDEX(Cadastro!$F$5:$F$243,$AB800),"")="",IF($L800&gt;0,1,0),IF(IFERROR(INDEX(Cadastro!$F$5:$F$243,$AB800),"")&lt;=IFERROR(INDEX(Parâmetros!$B$39:$B$48,MATCH($E800,Parâmetros!$A$39:$A$48,0)),99),IFERROR(INDEX(Cadastro!$F$5:$F$243,$AB800),""),0)),IF($L800&gt;0,IF(N($X799)&gt;0,1,N($W799)+1),IF(AND($L800=0,OR(N($W799)&gt;=IFERROR(INDEX(Parâmetros!$B$39:$B$48,MATCH($E800,Parâmetros!$A$39:$A$48,0)),99),AND(N($X799)&gt;0,N($X799)&lt;IFERROR(INDEX(Parâmetros!$C$39:$C$48,MATCH($E800,Parâmetros!$A$39:$A$48,0)),0)))),0,N($W799)+1))))</f>
        <v/>
      </c>
      <c r="X800" s="34" t="str">
        <f>IF(OR(OR($D800="6x1",$D800="FF 6x1"),$D800="5x2"),"",IF($AB800&lt;&gt;$AB799,IF(IFERROR(INDEX(Cadastro!$F$5:$F$243,$AB800),"")="",0,IF(IFERROR(INDEX(Cadastro!$F$5:$F$243,$AB800),"")&gt;IFERROR(INDEX(Parâmetros!$B$39:$B$48,MATCH($E800,Parâmetros!$A$39:$A$48,0)),99),IFERROR(INDEX(Cadastro!$F$5:$F$243,$AB800),"")-IFERROR(INDEX(Parâmetros!$B$39:$B$48,MATCH($E800,Parâmetros!$A$39:$A$48,0)),99),0)),IF(AND($L800=0,OR(N($W799)&gt;=IFERROR(INDEX(Parâmetros!$B$39:$B$48,MATCH($E800,Parâmetros!$A$39:$A$48,0)),99),AND(N($X799)&gt;0,N($X799)&lt;IFERROR(INDEX(Parâmetros!$C$39:$C$48,MATCH($E800,Parâmetros!$A$39:$A$48,0)),0)))),N($X799)+1,0)))</f>
        <v/>
      </c>
      <c r="Y800" t="str">
        <f>IF($AC800&lt;&gt;"",IF($L800&gt;0,$AC800&amp;" · com apontamento",$AC800),IF($E800="Férias",IF($L800&gt;0,"Férias · com apontamento","Férias (cadastro)"),IF(($Z800+$AA800-1)&gt;Parâmetros!$E$16,"Férias / afastamento",IF(AND($D800="5x2",OR(WEEKDAY($F800,2)=6,WEEKDAY($F800,2)=7)),IF($L800&gt;0,"Folga trabalhada","Folga"),IF($L800&gt;0,"Trabalhado",IF(OR(OR($D800="6x1",$D800="FF 6x1"),$D800="5x2"),IF(AND(OR($D800="6x1",$D800="FF 6x1"),OR(WEEKDAY($F800,2)=6,WEEKDAY($F800,2)=7)),"Folga","Falta de registro"),IF(AND($AB800&lt;&gt;$AB799,IFERROR(INDEX(Cadastro!$F$5:$F$243,$AB800),"")=""),"Indeterminado (início da série)",IF($X800&gt;0,"Folga","Falta de registro"))))))))</f>
        <v>Trabalhado</v>
      </c>
      <c r="Z800" s="34">
        <f>IF(OR($L800&gt;0,$F800&gt;Parâmetros!$E$14),0,IF($A800&lt;&gt;$A799,1,N($Z799)+1))</f>
        <v>0</v>
      </c>
      <c r="AA800" s="34">
        <f>IF(OR($L800&gt;0,$F800&gt;Parâmetros!$E$14),0,IF(OR($A800&lt;&gt;$A801,$F801&gt;Parâmetros!$E$14),1,N($AA801)+1))</f>
        <v>0</v>
      </c>
      <c r="AB800" s="31">
        <f>IFERROR(MATCH($A800&amp;"|"&amp;TEXT(_xlfn.MAXIFS(Cadastro!$E$5:$E$243,Cadastro!$A$5:$A$243,$A800,Cadastro!$E$5:$E$243,"&lt;="&amp;$F800),"yyyymmdd"),Cadastro!$I$5:$I$243,0),"")</f>
        <v>115</v>
      </c>
      <c r="AC800" t="str">
        <f>IFERROR(_xlfn.SINGLE(INDEX(Exceções!$D$5:$D$203,MATCH($A800&amp;"|"&amp;$F800,Exceções!$F$5:$F$203,0))),"")</f>
        <v/>
      </c>
      <c r="AD800" t="str">
        <f>IF($AC800="","",IFERROR(_xlfn.SINGLE(INDEX(Exceções!$E$5:$E$203,MATCH($A800&amp;"|"&amp;$F800,Exceções!$F$5:$F$203,0))),""))</f>
        <v/>
      </c>
    </row>
    <row r="801" spans="1:30" ht="15" hidden="1" customHeight="1" x14ac:dyDescent="0.25">
      <c r="A801" s="31">
        <v>11918</v>
      </c>
      <c r="B801" s="17" t="s">
        <v>64</v>
      </c>
      <c r="C801" s="17" t="str">
        <f>IFERROR(INDEX(Cadastro!$C$5:$C$243,$AB801),"NÃO INFORMADO")</f>
        <v>PED</v>
      </c>
      <c r="D801" s="17" t="str">
        <f>IFERROR(INDEX(Cadastro!$D$5:$D$243,$AB801),"")</f>
        <v>6x1</v>
      </c>
      <c r="E801" s="17" t="str">
        <f>IFERROR(INDEX(Cadastro!$G$5:$G$243,$AB801),"")</f>
        <v>6x1</v>
      </c>
      <c r="F801" s="29">
        <v>46315</v>
      </c>
      <c r="G801" s="32" t="str">
        <f t="shared" si="72"/>
        <v>ter</v>
      </c>
      <c r="H801" s="31">
        <f>IF($L801=0,"",_xlfn.MINIFS(Dados!$Q:$Q,Dados!$A:$A,$A801,Dados!$S:$S,$F801))</f>
        <v>429</v>
      </c>
      <c r="I801" s="31">
        <f>IF($H801="","",_xlfn.MAXIFS(Dados!$R:$R,Dados!$A:$A,$A801,Dados!$S:$S,$F801))</f>
        <v>987</v>
      </c>
      <c r="J801" s="32" t="str">
        <f>IF($D801&lt;&gt;"Folguista","",IFERROR(INDEX(Parâmetros!$D$52:$G$52,1,MIN(4,MAX(1,$W801))),""))</f>
        <v/>
      </c>
      <c r="K801" s="32" t="str">
        <f>IF(OR($AC801&lt;&gt;"",$Y801="Folga",$Y801="Folga trabalhada",$Y801="Férias (cadastro)",$Y801="Férias / afastamento",$Y801="Indeterminado (início da série)"),"",IF(OR($D801="6x1",$D801="FF 6x1"),IF(OR(WEEKDAY($F801,2)=6,WEEKDAY($F801,2)=7),"6x1 sáb/dom","6x1"),IF($D801="5x2","5x2",IF($H801="",IF($D801="Folguista",$J801,$E801),IF(OR($H801&gt;=Parâmetros!$E$18,$H801&lt;Parâmetros!$E$19),"C",IF($H801&lt;Parâmetros!$E$20,"A","B"))))))</f>
        <v>6x1</v>
      </c>
      <c r="L801" s="30">
        <f>SUMIFS(Dados!$E:$E,Dados!$A:$A,$A801,Dados!$S:$S,$F801)</f>
        <v>8.129999999999999</v>
      </c>
      <c r="M801" s="30">
        <f>IFERROR(INDEX(Parâmetros!$E$6:$E$11,MATCH($K801,Parâmetros!$A$6:$A$11,0)),"")</f>
        <v>8.8000000000000007</v>
      </c>
      <c r="N801" s="33">
        <f t="shared" si="73"/>
        <v>0.92386363636363622</v>
      </c>
      <c r="O801" s="33">
        <f>Parâmetros!$E$13</f>
        <v>0.8</v>
      </c>
      <c r="P801" s="32" t="str">
        <f>IF(OR($M801="",$F801&gt;Parâmetros!$E$14),"Não","Sim")</f>
        <v>Sim</v>
      </c>
      <c r="Q801" s="32" t="str">
        <f t="shared" si="74"/>
        <v>Sim</v>
      </c>
      <c r="R801" s="32" t="str">
        <f t="shared" si="75"/>
        <v>Sim</v>
      </c>
      <c r="S801" s="30">
        <f t="shared" si="76"/>
        <v>0</v>
      </c>
      <c r="T801" s="32" t="str">
        <f>IF($Q801&lt;&gt;"Sim","",IF($N801&gt;Parâmetros!$E$15,"Sim","Não"))</f>
        <v>Não</v>
      </c>
      <c r="U801" s="17" t="str">
        <f t="shared" si="77"/>
        <v>Na meta</v>
      </c>
      <c r="V801" s="17" t="str">
        <f>IF($AC801&lt;&gt;"",IF($L801&gt;0,"ATENÇÃO · apontou em dia de "&amp;LOWER($AC801)&amp;" cadastrado","Exceção cadastrada · "&amp;$AC801)&amp;IF($AD801="",""," · "&amp;$AD801),IF($E801="Férias",IF($L801&gt;0,"ATENÇÃO · apontou estando de férias no cadastro","Férias no cadastro"),IF($Y801="Férias / afastamento","Afastamento · "&amp;($Z801+$AA801-1)&amp;" dias seguidos sem apontamento",IF($Y801="Folga trabalhada","ATENÇÃO · apontou em dia de folga da escala 5x2",IF($Y801="Folga",IF(AND($D801="5x2",OR(WEEKDAY($F801,2)=6,WEEKDAY($F801,2)=7)),"Folga de fim de semana da escala 5x2",IF(AND(OR($D801="6x1",$D801="FF 6x1"),WEEKDAY($F801,2)=6,FALSE()),"Folga de fim de semana · apontou no domingo anterior",IF(AND(OR($D801="6x1",$D801="FF 6x1"),WEEKDAY($F801,2)=7,AND($A801=$A800,$L800&gt;0)),"Folga de fim de semana · apontou no sábado",IF(AND(OR($D801="6x1",$D801="FF 6x1"),OR(WEEKDAY($F801,2)=6,WEEKDAY($F801,2)=7)),"Folga de fim de semana · sem apontamento no sábado nem no domingo","Folga prevista pelo ciclo")))),IF($Y801="Indeterminado (início da série)","Sem histórico anterior — informe o dia do ciclo no Cadastro",IF($Y801="Falta de registro",IF(OR(OR($D801="6x1",$D801="FF 6x1"),$D801="5x2"),"FALTA DE REGISTRO · dia útil da escala "&amp;$E801,"FALTA DE REGISTRO · dia "&amp;$W801&amp;" de "&amp;IFERROR(INDEX(Parâmetros!$B$39:$B$48,MATCH($E801,Parâmetros!$A$39:$A$48,0)),99)&amp;" do ciclo"),IF(OR($D801="6x1",$D801="FF 6x1"),IF(OR(AND(WEEKDAY($F801,2)=6,AND($A801=$A802,$L802&gt;0)),AND(WEEKDAY($F801,2)=7,AND($A801=$A800,$L800&gt;0))),"ATENÇÃO · apontou sábado e domingo no mesmo fim de semana",IF(OR(WEEKDAY($F801,2)=6,WEEKDAY($F801,2)=7),"Jornada de fim de semana do 6x1",IF(OR($H801&gt;=Parâmetros!$E$20,$H801&lt;Parâmetros!$E$19),"ATENÇÃO · 6x1 apontou fora do horário diurno","Jornada fixa do 6x1"))),IF($D801="5x2","Jornada fixa do 5x2",IF($D801="Folguista",IF($J801=$K801,"Evidência confirma sequência","DIVERGE · sequência "&amp;$J801&amp;" × evidência "&amp;$K801),IF($K801=$E801,"Evidência confirma cadastro","DIVERGE · cadastro "&amp;$E801&amp;" × evidência "&amp;$K801)))))))))))</f>
        <v>Jornada fixa do 6x1</v>
      </c>
      <c r="W801" s="34" t="str">
        <f>IF(OR(OR($D801="6x1",$D801="FF 6x1"),$D801="5x2"),"",IF($AB801&lt;&gt;$AB800,IF(IFERROR(INDEX(Cadastro!$F$5:$F$243,$AB801),"")="",IF($L801&gt;0,1,0),IF(IFERROR(INDEX(Cadastro!$F$5:$F$243,$AB801),"")&lt;=IFERROR(INDEX(Parâmetros!$B$39:$B$48,MATCH($E801,Parâmetros!$A$39:$A$48,0)),99),IFERROR(INDEX(Cadastro!$F$5:$F$243,$AB801),""),0)),IF($L801&gt;0,IF(N($X800)&gt;0,1,N($W800)+1),IF(AND($L801=0,OR(N($W800)&gt;=IFERROR(INDEX(Parâmetros!$B$39:$B$48,MATCH($E801,Parâmetros!$A$39:$A$48,0)),99),AND(N($X800)&gt;0,N($X800)&lt;IFERROR(INDEX(Parâmetros!$C$39:$C$48,MATCH($E801,Parâmetros!$A$39:$A$48,0)),0)))),0,N($W800)+1))))</f>
        <v/>
      </c>
      <c r="X801" s="34" t="str">
        <f>IF(OR(OR($D801="6x1",$D801="FF 6x1"),$D801="5x2"),"",IF($AB801&lt;&gt;$AB800,IF(IFERROR(INDEX(Cadastro!$F$5:$F$243,$AB801),"")="",0,IF(IFERROR(INDEX(Cadastro!$F$5:$F$243,$AB801),"")&gt;IFERROR(INDEX(Parâmetros!$B$39:$B$48,MATCH($E801,Parâmetros!$A$39:$A$48,0)),99),IFERROR(INDEX(Cadastro!$F$5:$F$243,$AB801),"")-IFERROR(INDEX(Parâmetros!$B$39:$B$48,MATCH($E801,Parâmetros!$A$39:$A$48,0)),99),0)),IF(AND($L801=0,OR(N($W800)&gt;=IFERROR(INDEX(Parâmetros!$B$39:$B$48,MATCH($E801,Parâmetros!$A$39:$A$48,0)),99),AND(N($X800)&gt;0,N($X800)&lt;IFERROR(INDEX(Parâmetros!$C$39:$C$48,MATCH($E801,Parâmetros!$A$39:$A$48,0)),0)))),N($X800)+1,0)))</f>
        <v/>
      </c>
      <c r="Y801" t="str">
        <f>IF($AC801&lt;&gt;"",IF($L801&gt;0,$AC801&amp;" · com apontamento",$AC801),IF($E801="Férias",IF($L801&gt;0,"Férias · com apontamento","Férias (cadastro)"),IF(($Z801+$AA801-1)&gt;Parâmetros!$E$16,"Férias / afastamento",IF(AND($D801="5x2",OR(WEEKDAY($F801,2)=6,WEEKDAY($F801,2)=7)),IF($L801&gt;0,"Folga trabalhada","Folga"),IF($L801&gt;0,"Trabalhado",IF(OR(OR($D801="6x1",$D801="FF 6x1"),$D801="5x2"),IF(AND(OR($D801="6x1",$D801="FF 6x1"),OR(WEEKDAY($F801,2)=6,WEEKDAY($F801,2)=7)),"Folga","Falta de registro"),IF(AND($AB801&lt;&gt;$AB800,IFERROR(INDEX(Cadastro!$F$5:$F$243,$AB801),"")=""),"Indeterminado (início da série)",IF($X801&gt;0,"Folga","Falta de registro"))))))))</f>
        <v>Trabalhado</v>
      </c>
      <c r="Z801" s="34">
        <f>IF(OR($L801&gt;0,$F801&gt;Parâmetros!$E$14),0,IF($A801&lt;&gt;$A800,1,N($Z800)+1))</f>
        <v>0</v>
      </c>
      <c r="AA801" s="34">
        <f>IF(OR($L801&gt;0,$F801&gt;Parâmetros!$E$14),0,IF(OR($A801&lt;&gt;$A802,$F802&gt;Parâmetros!$E$14),1,N($AA802)+1))</f>
        <v>0</v>
      </c>
      <c r="AB801" s="31">
        <f>IFERROR(MATCH($A801&amp;"|"&amp;TEXT(_xlfn.MAXIFS(Cadastro!$E$5:$E$243,Cadastro!$A$5:$A$243,$A801,Cadastro!$E$5:$E$243,"&lt;="&amp;$F801),"yyyymmdd"),Cadastro!$I$5:$I$243,0),"")</f>
        <v>115</v>
      </c>
      <c r="AC801" t="str">
        <f>IFERROR(_xlfn.SINGLE(INDEX(Exceções!$D$5:$D$203,MATCH($A801&amp;"|"&amp;$F801,Exceções!$F$5:$F$203,0))),"")</f>
        <v/>
      </c>
      <c r="AD801" t="str">
        <f>IF($AC801="","",IFERROR(_xlfn.SINGLE(INDEX(Exceções!$E$5:$E$203,MATCH($A801&amp;"|"&amp;$F801,Exceções!$F$5:$F$203,0))),""))</f>
        <v/>
      </c>
    </row>
    <row r="802" spans="1:30" ht="15" hidden="1" customHeight="1" x14ac:dyDescent="0.25">
      <c r="A802" s="31">
        <v>11918</v>
      </c>
      <c r="B802" s="17" t="s">
        <v>64</v>
      </c>
      <c r="C802" s="17" t="str">
        <f>IFERROR(INDEX(Cadastro!$C$5:$C$243,$AB802),"NÃO INFORMADO")</f>
        <v>PED</v>
      </c>
      <c r="D802" s="17" t="str">
        <f>IFERROR(INDEX(Cadastro!$D$5:$D$243,$AB802),"")</f>
        <v>6x1</v>
      </c>
      <c r="E802" s="17" t="str">
        <f>IFERROR(INDEX(Cadastro!$G$5:$G$243,$AB802),"")</f>
        <v>6x1</v>
      </c>
      <c r="F802" s="29">
        <v>46316</v>
      </c>
      <c r="G802" s="32" t="str">
        <f t="shared" si="72"/>
        <v>qua</v>
      </c>
      <c r="H802" s="31">
        <f>IF($L802=0,"",_xlfn.MINIFS(Dados!$Q:$Q,Dados!$A:$A,$A802,Dados!$S:$S,$F802))</f>
        <v>426</v>
      </c>
      <c r="I802" s="31">
        <f>IF($H802="","",_xlfn.MAXIFS(Dados!$R:$R,Dados!$A:$A,$A802,Dados!$S:$S,$F802))</f>
        <v>992</v>
      </c>
      <c r="J802" s="32" t="str">
        <f>IF($D802&lt;&gt;"Folguista","",IFERROR(INDEX(Parâmetros!$D$52:$G$52,1,MIN(4,MAX(1,$W802))),""))</f>
        <v/>
      </c>
      <c r="K802" s="32" t="str">
        <f>IF(OR($AC802&lt;&gt;"",$Y802="Folga",$Y802="Folga trabalhada",$Y802="Férias (cadastro)",$Y802="Férias / afastamento",$Y802="Indeterminado (início da série)"),"",IF(OR($D802="6x1",$D802="FF 6x1"),IF(OR(WEEKDAY($F802,2)=6,WEEKDAY($F802,2)=7),"6x1 sáb/dom","6x1"),IF($D802="5x2","5x2",IF($H802="",IF($D802="Folguista",$J802,$E802),IF(OR($H802&gt;=Parâmetros!$E$18,$H802&lt;Parâmetros!$E$19),"C",IF($H802&lt;Parâmetros!$E$20,"A","B"))))))</f>
        <v>6x1</v>
      </c>
      <c r="L802" s="30">
        <f>SUMIFS(Dados!$E:$E,Dados!$A:$A,$A802,Dados!$S:$S,$F802)</f>
        <v>8.2199999999999989</v>
      </c>
      <c r="M802" s="30">
        <f>IFERROR(INDEX(Parâmetros!$E$6:$E$11,MATCH($K802,Parâmetros!$A$6:$A$11,0)),"")</f>
        <v>8.8000000000000007</v>
      </c>
      <c r="N802" s="33">
        <f t="shared" si="73"/>
        <v>0.93409090909090886</v>
      </c>
      <c r="O802" s="33">
        <f>Parâmetros!$E$13</f>
        <v>0.8</v>
      </c>
      <c r="P802" s="32" t="str">
        <f>IF(OR($M802="",$F802&gt;Parâmetros!$E$14),"Não","Sim")</f>
        <v>Sim</v>
      </c>
      <c r="Q802" s="32" t="str">
        <f t="shared" si="74"/>
        <v>Sim</v>
      </c>
      <c r="R802" s="32" t="str">
        <f t="shared" si="75"/>
        <v>Sim</v>
      </c>
      <c r="S802" s="30">
        <f t="shared" si="76"/>
        <v>0</v>
      </c>
      <c r="T802" s="32" t="str">
        <f>IF($Q802&lt;&gt;"Sim","",IF($N802&gt;Parâmetros!$E$15,"Sim","Não"))</f>
        <v>Não</v>
      </c>
      <c r="U802" s="17" t="str">
        <f t="shared" si="77"/>
        <v>Na meta</v>
      </c>
      <c r="V802" s="17" t="str">
        <f>IF($AC802&lt;&gt;"",IF($L802&gt;0,"ATENÇÃO · apontou em dia de "&amp;LOWER($AC802)&amp;" cadastrado","Exceção cadastrada · "&amp;$AC802)&amp;IF($AD802="",""," · "&amp;$AD802),IF($E802="Férias",IF($L802&gt;0,"ATENÇÃO · apontou estando de férias no cadastro","Férias no cadastro"),IF($Y802="Férias / afastamento","Afastamento · "&amp;($Z802+$AA802-1)&amp;" dias seguidos sem apontamento",IF($Y802="Folga trabalhada","ATENÇÃO · apontou em dia de folga da escala 5x2",IF($Y802="Folga",IF(AND($D802="5x2",OR(WEEKDAY($F802,2)=6,WEEKDAY($F802,2)=7)),"Folga de fim de semana da escala 5x2",IF(AND(OR($D802="6x1",$D802="FF 6x1"),WEEKDAY($F802,2)=6,FALSE()),"Folga de fim de semana · apontou no domingo anterior",IF(AND(OR($D802="6x1",$D802="FF 6x1"),WEEKDAY($F802,2)=7,AND($A802=$A801,$L801&gt;0)),"Folga de fim de semana · apontou no sábado",IF(AND(OR($D802="6x1",$D802="FF 6x1"),OR(WEEKDAY($F802,2)=6,WEEKDAY($F802,2)=7)),"Folga de fim de semana · sem apontamento no sábado nem no domingo","Folga prevista pelo ciclo")))),IF($Y802="Indeterminado (início da série)","Sem histórico anterior — informe o dia do ciclo no Cadastro",IF($Y802="Falta de registro",IF(OR(OR($D802="6x1",$D802="FF 6x1"),$D802="5x2"),"FALTA DE REGISTRO · dia útil da escala "&amp;$E802,"FALTA DE REGISTRO · dia "&amp;$W802&amp;" de "&amp;IFERROR(INDEX(Parâmetros!$B$39:$B$48,MATCH($E802,Parâmetros!$A$39:$A$48,0)),99)&amp;" do ciclo"),IF(OR($D802="6x1",$D802="FF 6x1"),IF(OR(AND(WEEKDAY($F802,2)=6,AND($A802=$A803,$L803&gt;0)),AND(WEEKDAY($F802,2)=7,AND($A802=$A801,$L801&gt;0))),"ATENÇÃO · apontou sábado e domingo no mesmo fim de semana",IF(OR(WEEKDAY($F802,2)=6,WEEKDAY($F802,2)=7),"Jornada de fim de semana do 6x1",IF(OR($H802&gt;=Parâmetros!$E$20,$H802&lt;Parâmetros!$E$19),"ATENÇÃO · 6x1 apontou fora do horário diurno","Jornada fixa do 6x1"))),IF($D802="5x2","Jornada fixa do 5x2",IF($D802="Folguista",IF($J802=$K802,"Evidência confirma sequência","DIVERGE · sequência "&amp;$J802&amp;" × evidência "&amp;$K802),IF($K802=$E802,"Evidência confirma cadastro","DIVERGE · cadastro "&amp;$E802&amp;" × evidência "&amp;$K802)))))))))))</f>
        <v>Jornada fixa do 6x1</v>
      </c>
      <c r="W802" s="34" t="str">
        <f>IF(OR(OR($D802="6x1",$D802="FF 6x1"),$D802="5x2"),"",IF($AB802&lt;&gt;$AB801,IF(IFERROR(INDEX(Cadastro!$F$5:$F$243,$AB802),"")="",IF($L802&gt;0,1,0),IF(IFERROR(INDEX(Cadastro!$F$5:$F$243,$AB802),"")&lt;=IFERROR(INDEX(Parâmetros!$B$39:$B$48,MATCH($E802,Parâmetros!$A$39:$A$48,0)),99),IFERROR(INDEX(Cadastro!$F$5:$F$243,$AB802),""),0)),IF($L802&gt;0,IF(N($X801)&gt;0,1,N($W801)+1),IF(AND($L802=0,OR(N($W801)&gt;=IFERROR(INDEX(Parâmetros!$B$39:$B$48,MATCH($E802,Parâmetros!$A$39:$A$48,0)),99),AND(N($X801)&gt;0,N($X801)&lt;IFERROR(INDEX(Parâmetros!$C$39:$C$48,MATCH($E802,Parâmetros!$A$39:$A$48,0)),0)))),0,N($W801)+1))))</f>
        <v/>
      </c>
      <c r="X802" s="34" t="str">
        <f>IF(OR(OR($D802="6x1",$D802="FF 6x1"),$D802="5x2"),"",IF($AB802&lt;&gt;$AB801,IF(IFERROR(INDEX(Cadastro!$F$5:$F$243,$AB802),"")="",0,IF(IFERROR(INDEX(Cadastro!$F$5:$F$243,$AB802),"")&gt;IFERROR(INDEX(Parâmetros!$B$39:$B$48,MATCH($E802,Parâmetros!$A$39:$A$48,0)),99),IFERROR(INDEX(Cadastro!$F$5:$F$243,$AB802),"")-IFERROR(INDEX(Parâmetros!$B$39:$B$48,MATCH($E802,Parâmetros!$A$39:$A$48,0)),99),0)),IF(AND($L802=0,OR(N($W801)&gt;=IFERROR(INDEX(Parâmetros!$B$39:$B$48,MATCH($E802,Parâmetros!$A$39:$A$48,0)),99),AND(N($X801)&gt;0,N($X801)&lt;IFERROR(INDEX(Parâmetros!$C$39:$C$48,MATCH($E802,Parâmetros!$A$39:$A$48,0)),0)))),N($X801)+1,0)))</f>
        <v/>
      </c>
      <c r="Y802" t="str">
        <f>IF($AC802&lt;&gt;"",IF($L802&gt;0,$AC802&amp;" · com apontamento",$AC802),IF($E802="Férias",IF($L802&gt;0,"Férias · com apontamento","Férias (cadastro)"),IF(($Z802+$AA802-1)&gt;Parâmetros!$E$16,"Férias / afastamento",IF(AND($D802="5x2",OR(WEEKDAY($F802,2)=6,WEEKDAY($F802,2)=7)),IF($L802&gt;0,"Folga trabalhada","Folga"),IF($L802&gt;0,"Trabalhado",IF(OR(OR($D802="6x1",$D802="FF 6x1"),$D802="5x2"),IF(AND(OR($D802="6x1",$D802="FF 6x1"),OR(WEEKDAY($F802,2)=6,WEEKDAY($F802,2)=7)),"Folga","Falta de registro"),IF(AND($AB802&lt;&gt;$AB801,IFERROR(INDEX(Cadastro!$F$5:$F$243,$AB802),"")=""),"Indeterminado (início da série)",IF($X802&gt;0,"Folga","Falta de registro"))))))))</f>
        <v>Trabalhado</v>
      </c>
      <c r="Z802" s="34">
        <f>IF(OR($L802&gt;0,$F802&gt;Parâmetros!$E$14),0,IF($A802&lt;&gt;$A801,1,N($Z801)+1))</f>
        <v>0</v>
      </c>
      <c r="AA802" s="34">
        <f>IF(OR($L802&gt;0,$F802&gt;Parâmetros!$E$14),0,IF(OR($A802&lt;&gt;$A803,$F803&gt;Parâmetros!$E$14),1,N($AA803)+1))</f>
        <v>0</v>
      </c>
      <c r="AB802" s="31">
        <f>IFERROR(MATCH($A802&amp;"|"&amp;TEXT(_xlfn.MAXIFS(Cadastro!$E$5:$E$243,Cadastro!$A$5:$A$243,$A802,Cadastro!$E$5:$E$243,"&lt;="&amp;$F802),"yyyymmdd"),Cadastro!$I$5:$I$243,0),"")</f>
        <v>115</v>
      </c>
      <c r="AC802" t="str">
        <f>IFERROR(_xlfn.SINGLE(INDEX(Exceções!$D$5:$D$203,MATCH($A802&amp;"|"&amp;$F802,Exceções!$F$5:$F$203,0))),"")</f>
        <v/>
      </c>
      <c r="AD802" t="str">
        <f>IF($AC802="","",IFERROR(_xlfn.SINGLE(INDEX(Exceções!$E$5:$E$203,MATCH($A802&amp;"|"&amp;$F802,Exceções!$F$5:$F$203,0))),""))</f>
        <v/>
      </c>
    </row>
    <row r="803" spans="1:30" ht="15" hidden="1" customHeight="1" x14ac:dyDescent="0.25">
      <c r="A803" s="31">
        <v>11918</v>
      </c>
      <c r="B803" s="17" t="s">
        <v>64</v>
      </c>
      <c r="C803" s="17" t="str">
        <f>IFERROR(INDEX(Cadastro!$C$5:$C$243,$AB803),"NÃO INFORMADO")</f>
        <v>PED</v>
      </c>
      <c r="D803" s="17" t="str">
        <f>IFERROR(INDEX(Cadastro!$D$5:$D$243,$AB803),"")</f>
        <v>6x1</v>
      </c>
      <c r="E803" s="17" t="str">
        <f>IFERROR(INDEX(Cadastro!$G$5:$G$243,$AB803),"")</f>
        <v>6x1</v>
      </c>
      <c r="F803" s="29">
        <v>46317</v>
      </c>
      <c r="G803" s="32" t="str">
        <f t="shared" si="72"/>
        <v>qui</v>
      </c>
      <c r="H803" s="31">
        <f>IF($L803=0,"",_xlfn.MINIFS(Dados!$Q:$Q,Dados!$A:$A,$A803,Dados!$S:$S,$F803))</f>
        <v>431</v>
      </c>
      <c r="I803" s="31">
        <f>IF($H803="","",_xlfn.MAXIFS(Dados!$R:$R,Dados!$A:$A,$A803,Dados!$S:$S,$F803))</f>
        <v>991</v>
      </c>
      <c r="J803" s="32" t="str">
        <f>IF($D803&lt;&gt;"Folguista","",IFERROR(INDEX(Parâmetros!$D$52:$G$52,1,MIN(4,MAX(1,$W803))),""))</f>
        <v/>
      </c>
      <c r="K803" s="32" t="str">
        <f>IF(OR($AC803&lt;&gt;"",$Y803="Folga",$Y803="Folga trabalhada",$Y803="Férias (cadastro)",$Y803="Férias / afastamento",$Y803="Indeterminado (início da série)"),"",IF(OR($D803="6x1",$D803="FF 6x1"),IF(OR(WEEKDAY($F803,2)=6,WEEKDAY($F803,2)=7),"6x1 sáb/dom","6x1"),IF($D803="5x2","5x2",IF($H803="",IF($D803="Folguista",$J803,$E803),IF(OR($H803&gt;=Parâmetros!$E$18,$H803&lt;Parâmetros!$E$19),"C",IF($H803&lt;Parâmetros!$E$20,"A","B"))))))</f>
        <v>6x1</v>
      </c>
      <c r="L803" s="30">
        <f>SUMIFS(Dados!$E:$E,Dados!$A:$A,$A803,Dados!$S:$S,$F803)</f>
        <v>8.0500000000000007</v>
      </c>
      <c r="M803" s="30">
        <f>IFERROR(INDEX(Parâmetros!$E$6:$E$11,MATCH($K803,Parâmetros!$A$6:$A$11,0)),"")</f>
        <v>8.8000000000000007</v>
      </c>
      <c r="N803" s="33">
        <f t="shared" si="73"/>
        <v>0.91477272727272729</v>
      </c>
      <c r="O803" s="33">
        <f>Parâmetros!$E$13</f>
        <v>0.8</v>
      </c>
      <c r="P803" s="32" t="str">
        <f>IF(OR($M803="",$F803&gt;Parâmetros!$E$14),"Não","Sim")</f>
        <v>Sim</v>
      </c>
      <c r="Q803" s="32" t="str">
        <f t="shared" si="74"/>
        <v>Sim</v>
      </c>
      <c r="R803" s="32" t="str">
        <f t="shared" si="75"/>
        <v>Sim</v>
      </c>
      <c r="S803" s="30">
        <f t="shared" si="76"/>
        <v>0</v>
      </c>
      <c r="T803" s="32" t="str">
        <f>IF($Q803&lt;&gt;"Sim","",IF($N803&gt;Parâmetros!$E$15,"Sim","Não"))</f>
        <v>Não</v>
      </c>
      <c r="U803" s="17" t="str">
        <f t="shared" si="77"/>
        <v>Na meta</v>
      </c>
      <c r="V803" s="17" t="str">
        <f>IF($AC803&lt;&gt;"",IF($L803&gt;0,"ATENÇÃO · apontou em dia de "&amp;LOWER($AC803)&amp;" cadastrado","Exceção cadastrada · "&amp;$AC803)&amp;IF($AD803="",""," · "&amp;$AD803),IF($E803="Férias",IF($L803&gt;0,"ATENÇÃO · apontou estando de férias no cadastro","Férias no cadastro"),IF($Y803="Férias / afastamento","Afastamento · "&amp;($Z803+$AA803-1)&amp;" dias seguidos sem apontamento",IF($Y803="Folga trabalhada","ATENÇÃO · apontou em dia de folga da escala 5x2",IF($Y803="Folga",IF(AND($D803="5x2",OR(WEEKDAY($F803,2)=6,WEEKDAY($F803,2)=7)),"Folga de fim de semana da escala 5x2",IF(AND(OR($D803="6x1",$D803="FF 6x1"),WEEKDAY($F803,2)=6,FALSE()),"Folga de fim de semana · apontou no domingo anterior",IF(AND(OR($D803="6x1",$D803="FF 6x1"),WEEKDAY($F803,2)=7,AND($A803=$A802,$L802&gt;0)),"Folga de fim de semana · apontou no sábado",IF(AND(OR($D803="6x1",$D803="FF 6x1"),OR(WEEKDAY($F803,2)=6,WEEKDAY($F803,2)=7)),"Folga de fim de semana · sem apontamento no sábado nem no domingo","Folga prevista pelo ciclo")))),IF($Y803="Indeterminado (início da série)","Sem histórico anterior — informe o dia do ciclo no Cadastro",IF($Y803="Falta de registro",IF(OR(OR($D803="6x1",$D803="FF 6x1"),$D803="5x2"),"FALTA DE REGISTRO · dia útil da escala "&amp;$E803,"FALTA DE REGISTRO · dia "&amp;$W803&amp;" de "&amp;IFERROR(INDEX(Parâmetros!$B$39:$B$48,MATCH($E803,Parâmetros!$A$39:$A$48,0)),99)&amp;" do ciclo"),IF(OR($D803="6x1",$D803="FF 6x1"),IF(OR(AND(WEEKDAY($F803,2)=6,AND($A803=$A804,$L804&gt;0)),AND(WEEKDAY($F803,2)=7,AND($A803=$A802,$L802&gt;0))),"ATENÇÃO · apontou sábado e domingo no mesmo fim de semana",IF(OR(WEEKDAY($F803,2)=6,WEEKDAY($F803,2)=7),"Jornada de fim de semana do 6x1",IF(OR($H803&gt;=Parâmetros!$E$20,$H803&lt;Parâmetros!$E$19),"ATENÇÃO · 6x1 apontou fora do horário diurno","Jornada fixa do 6x1"))),IF($D803="5x2","Jornada fixa do 5x2",IF($D803="Folguista",IF($J803=$K803,"Evidência confirma sequência","DIVERGE · sequência "&amp;$J803&amp;" × evidência "&amp;$K803),IF($K803=$E803,"Evidência confirma cadastro","DIVERGE · cadastro "&amp;$E803&amp;" × evidência "&amp;$K803)))))))))))</f>
        <v>Jornada fixa do 6x1</v>
      </c>
      <c r="W803" s="34" t="str">
        <f>IF(OR(OR($D803="6x1",$D803="FF 6x1"),$D803="5x2"),"",IF($AB803&lt;&gt;$AB802,IF(IFERROR(INDEX(Cadastro!$F$5:$F$243,$AB803),"")="",IF($L803&gt;0,1,0),IF(IFERROR(INDEX(Cadastro!$F$5:$F$243,$AB803),"")&lt;=IFERROR(INDEX(Parâmetros!$B$39:$B$48,MATCH($E803,Parâmetros!$A$39:$A$48,0)),99),IFERROR(INDEX(Cadastro!$F$5:$F$243,$AB803),""),0)),IF($L803&gt;0,IF(N($X802)&gt;0,1,N($W802)+1),IF(AND($L803=0,OR(N($W802)&gt;=IFERROR(INDEX(Parâmetros!$B$39:$B$48,MATCH($E803,Parâmetros!$A$39:$A$48,0)),99),AND(N($X802)&gt;0,N($X802)&lt;IFERROR(INDEX(Parâmetros!$C$39:$C$48,MATCH($E803,Parâmetros!$A$39:$A$48,0)),0)))),0,N($W802)+1))))</f>
        <v/>
      </c>
      <c r="X803" s="34" t="str">
        <f>IF(OR(OR($D803="6x1",$D803="FF 6x1"),$D803="5x2"),"",IF($AB803&lt;&gt;$AB802,IF(IFERROR(INDEX(Cadastro!$F$5:$F$243,$AB803),"")="",0,IF(IFERROR(INDEX(Cadastro!$F$5:$F$243,$AB803),"")&gt;IFERROR(INDEX(Parâmetros!$B$39:$B$48,MATCH($E803,Parâmetros!$A$39:$A$48,0)),99),IFERROR(INDEX(Cadastro!$F$5:$F$243,$AB803),"")-IFERROR(INDEX(Parâmetros!$B$39:$B$48,MATCH($E803,Parâmetros!$A$39:$A$48,0)),99),0)),IF(AND($L803=0,OR(N($W802)&gt;=IFERROR(INDEX(Parâmetros!$B$39:$B$48,MATCH($E803,Parâmetros!$A$39:$A$48,0)),99),AND(N($X802)&gt;0,N($X802)&lt;IFERROR(INDEX(Parâmetros!$C$39:$C$48,MATCH($E803,Parâmetros!$A$39:$A$48,0)),0)))),N($X802)+1,0)))</f>
        <v/>
      </c>
      <c r="Y803" t="str">
        <f>IF($AC803&lt;&gt;"",IF($L803&gt;0,$AC803&amp;" · com apontamento",$AC803),IF($E803="Férias",IF($L803&gt;0,"Férias · com apontamento","Férias (cadastro)"),IF(($Z803+$AA803-1)&gt;Parâmetros!$E$16,"Férias / afastamento",IF(AND($D803="5x2",OR(WEEKDAY($F803,2)=6,WEEKDAY($F803,2)=7)),IF($L803&gt;0,"Folga trabalhada","Folga"),IF($L803&gt;0,"Trabalhado",IF(OR(OR($D803="6x1",$D803="FF 6x1"),$D803="5x2"),IF(AND(OR($D803="6x1",$D803="FF 6x1"),OR(WEEKDAY($F803,2)=6,WEEKDAY($F803,2)=7)),"Folga","Falta de registro"),IF(AND($AB803&lt;&gt;$AB802,IFERROR(INDEX(Cadastro!$F$5:$F$243,$AB803),"")=""),"Indeterminado (início da série)",IF($X803&gt;0,"Folga","Falta de registro"))))))))</f>
        <v>Trabalhado</v>
      </c>
      <c r="Z803" s="34">
        <f>IF(OR($L803&gt;0,$F803&gt;Parâmetros!$E$14),0,IF($A803&lt;&gt;$A802,1,N($Z802)+1))</f>
        <v>0</v>
      </c>
      <c r="AA803" s="34">
        <f>IF(OR($L803&gt;0,$F803&gt;Parâmetros!$E$14),0,IF(OR($A803&lt;&gt;$A804,$F804&gt;Parâmetros!$E$14),1,N($AA804)+1))</f>
        <v>0</v>
      </c>
      <c r="AB803" s="31">
        <f>IFERROR(MATCH($A803&amp;"|"&amp;TEXT(_xlfn.MAXIFS(Cadastro!$E$5:$E$243,Cadastro!$A$5:$A$243,$A803,Cadastro!$E$5:$E$243,"&lt;="&amp;$F803),"yyyymmdd"),Cadastro!$I$5:$I$243,0),"")</f>
        <v>115</v>
      </c>
      <c r="AC803" t="str">
        <f>IFERROR(_xlfn.SINGLE(INDEX(Exceções!$D$5:$D$203,MATCH($A803&amp;"|"&amp;$F803,Exceções!$F$5:$F$203,0))),"")</f>
        <v/>
      </c>
      <c r="AD803" t="str">
        <f>IF($AC803="","",IFERROR(_xlfn.SINGLE(INDEX(Exceções!$E$5:$E$203,MATCH($A803&amp;"|"&amp;$F803,Exceções!$F$5:$F$203,0))),""))</f>
        <v/>
      </c>
    </row>
    <row r="804" spans="1:30" ht="15" hidden="1" customHeight="1" x14ac:dyDescent="0.25">
      <c r="A804" s="31">
        <v>11918</v>
      </c>
      <c r="B804" s="17" t="s">
        <v>64</v>
      </c>
      <c r="C804" s="17" t="str">
        <f>IFERROR(INDEX(Cadastro!$C$5:$C$243,$AB804),"NÃO INFORMADO")</f>
        <v>PED</v>
      </c>
      <c r="D804" s="17" t="str">
        <f>IFERROR(INDEX(Cadastro!$D$5:$D$243,$AB804),"")</f>
        <v>6x1</v>
      </c>
      <c r="E804" s="17" t="str">
        <f>IFERROR(INDEX(Cadastro!$G$5:$G$243,$AB804),"")</f>
        <v>6x1</v>
      </c>
      <c r="F804" s="29">
        <v>46318</v>
      </c>
      <c r="G804" s="32" t="str">
        <f t="shared" si="72"/>
        <v>sex</v>
      </c>
      <c r="H804" s="31">
        <f>IF($L804=0,"",_xlfn.MINIFS(Dados!$Q:$Q,Dados!$A:$A,$A804,Dados!$S:$S,$F804))</f>
        <v>426</v>
      </c>
      <c r="I804" s="31">
        <f>IF($H804="","",_xlfn.MAXIFS(Dados!$R:$R,Dados!$A:$A,$A804,Dados!$S:$S,$F804))</f>
        <v>985</v>
      </c>
      <c r="J804" s="32" t="str">
        <f>IF($D804&lt;&gt;"Folguista","",IFERROR(INDEX(Parâmetros!$D$52:$G$52,1,MIN(4,MAX(1,$W804))),""))</f>
        <v/>
      </c>
      <c r="K804" s="32" t="str">
        <f>IF(OR($AC804&lt;&gt;"",$Y804="Folga",$Y804="Folga trabalhada",$Y804="Férias (cadastro)",$Y804="Férias / afastamento",$Y804="Indeterminado (início da série)"),"",IF(OR($D804="6x1",$D804="FF 6x1"),IF(OR(WEEKDAY($F804,2)=6,WEEKDAY($F804,2)=7),"6x1 sáb/dom","6x1"),IF($D804="5x2","5x2",IF($H804="",IF($D804="Folguista",$J804,$E804),IF(OR($H804&gt;=Parâmetros!$E$18,$H804&lt;Parâmetros!$E$19),"C",IF($H804&lt;Parâmetros!$E$20,"A","B"))))))</f>
        <v>6x1</v>
      </c>
      <c r="L804" s="30">
        <f>SUMIFS(Dados!$E:$E,Dados!$A:$A,$A804,Dados!$S:$S,$F804)</f>
        <v>8.18</v>
      </c>
      <c r="M804" s="30">
        <f>IFERROR(INDEX(Parâmetros!$E$6:$E$11,MATCH($K804,Parâmetros!$A$6:$A$11,0)),"")</f>
        <v>8.8000000000000007</v>
      </c>
      <c r="N804" s="33">
        <f t="shared" si="73"/>
        <v>0.92954545454545445</v>
      </c>
      <c r="O804" s="33">
        <f>Parâmetros!$E$13</f>
        <v>0.8</v>
      </c>
      <c r="P804" s="32" t="str">
        <f>IF(OR($M804="",$F804&gt;Parâmetros!$E$14),"Não","Sim")</f>
        <v>Sim</v>
      </c>
      <c r="Q804" s="32" t="str">
        <f t="shared" si="74"/>
        <v>Sim</v>
      </c>
      <c r="R804" s="32" t="str">
        <f t="shared" si="75"/>
        <v>Sim</v>
      </c>
      <c r="S804" s="30">
        <f t="shared" si="76"/>
        <v>0</v>
      </c>
      <c r="T804" s="32" t="str">
        <f>IF($Q804&lt;&gt;"Sim","",IF($N804&gt;Parâmetros!$E$15,"Sim","Não"))</f>
        <v>Não</v>
      </c>
      <c r="U804" s="17" t="str">
        <f t="shared" si="77"/>
        <v>Na meta</v>
      </c>
      <c r="V804" s="17" t="str">
        <f>IF($AC804&lt;&gt;"",IF($L804&gt;0,"ATENÇÃO · apontou em dia de "&amp;LOWER($AC804)&amp;" cadastrado","Exceção cadastrada · "&amp;$AC804)&amp;IF($AD804="",""," · "&amp;$AD804),IF($E804="Férias",IF($L804&gt;0,"ATENÇÃO · apontou estando de férias no cadastro","Férias no cadastro"),IF($Y804="Férias / afastamento","Afastamento · "&amp;($Z804+$AA804-1)&amp;" dias seguidos sem apontamento",IF($Y804="Folga trabalhada","ATENÇÃO · apontou em dia de folga da escala 5x2",IF($Y804="Folga",IF(AND($D804="5x2",OR(WEEKDAY($F804,2)=6,WEEKDAY($F804,2)=7)),"Folga de fim de semana da escala 5x2",IF(AND(OR($D804="6x1",$D804="FF 6x1"),WEEKDAY($F804,2)=6,FALSE()),"Folga de fim de semana · apontou no domingo anterior",IF(AND(OR($D804="6x1",$D804="FF 6x1"),WEEKDAY($F804,2)=7,AND($A804=$A803,$L803&gt;0)),"Folga de fim de semana · apontou no sábado",IF(AND(OR($D804="6x1",$D804="FF 6x1"),OR(WEEKDAY($F804,2)=6,WEEKDAY($F804,2)=7)),"Folga de fim de semana · sem apontamento no sábado nem no domingo","Folga prevista pelo ciclo")))),IF($Y804="Indeterminado (início da série)","Sem histórico anterior — informe o dia do ciclo no Cadastro",IF($Y804="Falta de registro",IF(OR(OR($D804="6x1",$D804="FF 6x1"),$D804="5x2"),"FALTA DE REGISTRO · dia útil da escala "&amp;$E804,"FALTA DE REGISTRO · dia "&amp;$W804&amp;" de "&amp;IFERROR(INDEX(Parâmetros!$B$39:$B$48,MATCH($E804,Parâmetros!$A$39:$A$48,0)),99)&amp;" do ciclo"),IF(OR($D804="6x1",$D804="FF 6x1"),IF(OR(AND(WEEKDAY($F804,2)=6,AND($A804=$A805,$L805&gt;0)),AND(WEEKDAY($F804,2)=7,AND($A804=$A803,$L803&gt;0))),"ATENÇÃO · apontou sábado e domingo no mesmo fim de semana",IF(OR(WEEKDAY($F804,2)=6,WEEKDAY($F804,2)=7),"Jornada de fim de semana do 6x1",IF(OR($H804&gt;=Parâmetros!$E$20,$H804&lt;Parâmetros!$E$19),"ATENÇÃO · 6x1 apontou fora do horário diurno","Jornada fixa do 6x1"))),IF($D804="5x2","Jornada fixa do 5x2",IF($D804="Folguista",IF($J804=$K804,"Evidência confirma sequência","DIVERGE · sequência "&amp;$J804&amp;" × evidência "&amp;$K804),IF($K804=$E804,"Evidência confirma cadastro","DIVERGE · cadastro "&amp;$E804&amp;" × evidência "&amp;$K804)))))))))))</f>
        <v>Jornada fixa do 6x1</v>
      </c>
      <c r="W804" s="34" t="str">
        <f>IF(OR(OR($D804="6x1",$D804="FF 6x1"),$D804="5x2"),"",IF($AB804&lt;&gt;$AB803,IF(IFERROR(INDEX(Cadastro!$F$5:$F$243,$AB804),"")="",IF($L804&gt;0,1,0),IF(IFERROR(INDEX(Cadastro!$F$5:$F$243,$AB804),"")&lt;=IFERROR(INDEX(Parâmetros!$B$39:$B$48,MATCH($E804,Parâmetros!$A$39:$A$48,0)),99),IFERROR(INDEX(Cadastro!$F$5:$F$243,$AB804),""),0)),IF($L804&gt;0,IF(N($X803)&gt;0,1,N($W803)+1),IF(AND($L804=0,OR(N($W803)&gt;=IFERROR(INDEX(Parâmetros!$B$39:$B$48,MATCH($E804,Parâmetros!$A$39:$A$48,0)),99),AND(N($X803)&gt;0,N($X803)&lt;IFERROR(INDEX(Parâmetros!$C$39:$C$48,MATCH($E804,Parâmetros!$A$39:$A$48,0)),0)))),0,N($W803)+1))))</f>
        <v/>
      </c>
      <c r="X804" s="34" t="str">
        <f>IF(OR(OR($D804="6x1",$D804="FF 6x1"),$D804="5x2"),"",IF($AB804&lt;&gt;$AB803,IF(IFERROR(INDEX(Cadastro!$F$5:$F$243,$AB804),"")="",0,IF(IFERROR(INDEX(Cadastro!$F$5:$F$243,$AB804),"")&gt;IFERROR(INDEX(Parâmetros!$B$39:$B$48,MATCH($E804,Parâmetros!$A$39:$A$48,0)),99),IFERROR(INDEX(Cadastro!$F$5:$F$243,$AB804),"")-IFERROR(INDEX(Parâmetros!$B$39:$B$48,MATCH($E804,Parâmetros!$A$39:$A$48,0)),99),0)),IF(AND($L804=0,OR(N($W803)&gt;=IFERROR(INDEX(Parâmetros!$B$39:$B$48,MATCH($E804,Parâmetros!$A$39:$A$48,0)),99),AND(N($X803)&gt;0,N($X803)&lt;IFERROR(INDEX(Parâmetros!$C$39:$C$48,MATCH($E804,Parâmetros!$A$39:$A$48,0)),0)))),N($X803)+1,0)))</f>
        <v/>
      </c>
      <c r="Y804" t="str">
        <f>IF($AC804&lt;&gt;"",IF($L804&gt;0,$AC804&amp;" · com apontamento",$AC804),IF($E804="Férias",IF($L804&gt;0,"Férias · com apontamento","Férias (cadastro)"),IF(($Z804+$AA804-1)&gt;Parâmetros!$E$16,"Férias / afastamento",IF(AND($D804="5x2",OR(WEEKDAY($F804,2)=6,WEEKDAY($F804,2)=7)),IF($L804&gt;0,"Folga trabalhada","Folga"),IF($L804&gt;0,"Trabalhado",IF(OR(OR($D804="6x1",$D804="FF 6x1"),$D804="5x2"),IF(AND(OR($D804="6x1",$D804="FF 6x1"),OR(WEEKDAY($F804,2)=6,WEEKDAY($F804,2)=7)),"Folga","Falta de registro"),IF(AND($AB804&lt;&gt;$AB803,IFERROR(INDEX(Cadastro!$F$5:$F$243,$AB804),"")=""),"Indeterminado (início da série)",IF($X804&gt;0,"Folga","Falta de registro"))))))))</f>
        <v>Trabalhado</v>
      </c>
      <c r="Z804" s="34">
        <f>IF(OR($L804&gt;0,$F804&gt;Parâmetros!$E$14),0,IF($A804&lt;&gt;$A803,1,N($Z803)+1))</f>
        <v>0</v>
      </c>
      <c r="AA804" s="34">
        <f>IF(OR($L804&gt;0,$F804&gt;Parâmetros!$E$14),0,IF(OR($A804&lt;&gt;$A805,$F805&gt;Parâmetros!$E$14),1,N($AA805)+1))</f>
        <v>0</v>
      </c>
      <c r="AB804" s="31">
        <f>IFERROR(MATCH($A804&amp;"|"&amp;TEXT(_xlfn.MAXIFS(Cadastro!$E$5:$E$243,Cadastro!$A$5:$A$243,$A804,Cadastro!$E$5:$E$243,"&lt;="&amp;$F804),"yyyymmdd"),Cadastro!$I$5:$I$243,0),"")</f>
        <v>115</v>
      </c>
      <c r="AC804" t="str">
        <f>IFERROR(_xlfn.SINGLE(INDEX(Exceções!$D$5:$D$203,MATCH($A804&amp;"|"&amp;$F804,Exceções!$F$5:$F$203,0))),"")</f>
        <v/>
      </c>
      <c r="AD804" t="str">
        <f>IF($AC804="","",IFERROR(_xlfn.SINGLE(INDEX(Exceções!$E$5:$E$203,MATCH($A804&amp;"|"&amp;$F804,Exceções!$F$5:$F$203,0))),""))</f>
        <v/>
      </c>
    </row>
    <row r="805" spans="1:30" ht="15" hidden="1" customHeight="1" x14ac:dyDescent="0.25">
      <c r="A805" s="31">
        <v>11918</v>
      </c>
      <c r="B805" s="17" t="s">
        <v>64</v>
      </c>
      <c r="C805" s="17" t="str">
        <f>IFERROR(INDEX(Cadastro!$C$5:$C$243,$AB805),"NÃO INFORMADO")</f>
        <v>PED</v>
      </c>
      <c r="D805" s="17" t="str">
        <f>IFERROR(INDEX(Cadastro!$D$5:$D$243,$AB805),"")</f>
        <v>6x1</v>
      </c>
      <c r="E805" s="17" t="str">
        <f>IFERROR(INDEX(Cadastro!$G$5:$G$243,$AB805),"")</f>
        <v>6x1</v>
      </c>
      <c r="F805" s="29">
        <v>46319</v>
      </c>
      <c r="G805" s="32" t="str">
        <f t="shared" si="72"/>
        <v>sáb</v>
      </c>
      <c r="H805" s="31" t="str">
        <f>IF($L805=0,"",_xlfn.MINIFS(Dados!$Q:$Q,Dados!$A:$A,$A805,Dados!$S:$S,$F805))</f>
        <v/>
      </c>
      <c r="I805" s="31" t="str">
        <f>IF($H805="","",_xlfn.MAXIFS(Dados!$R:$R,Dados!$A:$A,$A805,Dados!$S:$S,$F805))</f>
        <v/>
      </c>
      <c r="J805" s="32" t="str">
        <f>IF($D805&lt;&gt;"Folguista","",IFERROR(INDEX(Parâmetros!$D$52:$G$52,1,MIN(4,MAX(1,$W805))),""))</f>
        <v/>
      </c>
      <c r="K805" s="32" t="str">
        <f>IF(OR($AC805&lt;&gt;"",$Y805="Folga",$Y805="Folga trabalhada",$Y805="Férias (cadastro)",$Y805="Férias / afastamento",$Y805="Indeterminado (início da série)"),"",IF(OR($D805="6x1",$D805="FF 6x1"),IF(OR(WEEKDAY($F805,2)=6,WEEKDAY($F805,2)=7),"6x1 sáb/dom","6x1"),IF($D805="5x2","5x2",IF($H805="",IF($D805="Folguista",$J805,$E805),IF(OR($H805&gt;=Parâmetros!$E$18,$H805&lt;Parâmetros!$E$19),"C",IF($H805&lt;Parâmetros!$E$20,"A","B"))))))</f>
        <v/>
      </c>
      <c r="L805" s="30">
        <f>SUMIFS(Dados!$E:$E,Dados!$A:$A,$A805,Dados!$S:$S,$F805)</f>
        <v>0</v>
      </c>
      <c r="M805" s="30" t="str">
        <f>IFERROR(INDEX(Parâmetros!$E$6:$E$11,MATCH($K805,Parâmetros!$A$6:$A$11,0)),"")</f>
        <v/>
      </c>
      <c r="N805" s="33" t="str">
        <f t="shared" si="73"/>
        <v/>
      </c>
      <c r="O805" s="33">
        <f>Parâmetros!$E$13</f>
        <v>0.8</v>
      </c>
      <c r="P805" s="32" t="str">
        <f>IF(OR($M805="",$F805&gt;Parâmetros!$E$14),"Não","Sim")</f>
        <v>Não</v>
      </c>
      <c r="Q805" s="32" t="str">
        <f t="shared" si="74"/>
        <v/>
      </c>
      <c r="R805" s="32" t="str">
        <f t="shared" si="75"/>
        <v/>
      </c>
      <c r="S805" s="30" t="str">
        <f t="shared" si="76"/>
        <v/>
      </c>
      <c r="T805" s="32" t="str">
        <f>IF($Q805&lt;&gt;"Sim","",IF($N805&gt;Parâmetros!$E$15,"Sim","Não"))</f>
        <v/>
      </c>
      <c r="U805" s="17" t="str">
        <f t="shared" si="77"/>
        <v>Folga</v>
      </c>
      <c r="V805" s="17" t="str">
        <f>IF($AC805&lt;&gt;"",IF($L805&gt;0,"ATENÇÃO · apontou em dia de "&amp;LOWER($AC805)&amp;" cadastrado","Exceção cadastrada · "&amp;$AC805)&amp;IF($AD805="",""," · "&amp;$AD805),IF($E805="Férias",IF($L805&gt;0,"ATENÇÃO · apontou estando de férias no cadastro","Férias no cadastro"),IF($Y805="Férias / afastamento","Afastamento · "&amp;($Z805+$AA805-1)&amp;" dias seguidos sem apontamento",IF($Y805="Folga trabalhada","ATENÇÃO · apontou em dia de folga da escala 5x2",IF($Y805="Folga",IF(AND($D805="5x2",OR(WEEKDAY($F805,2)=6,WEEKDAY($F805,2)=7)),"Folga de fim de semana da escala 5x2",IF(AND(OR($D805="6x1",$D805="FF 6x1"),WEEKDAY($F805,2)=6,FALSE()),"Folga de fim de semana · apontou no domingo anterior",IF(AND(OR($D805="6x1",$D805="FF 6x1"),WEEKDAY($F805,2)=7,AND($A805=$A804,$L804&gt;0)),"Folga de fim de semana · apontou no sábado",IF(AND(OR($D805="6x1",$D805="FF 6x1"),OR(WEEKDAY($F805,2)=6,WEEKDAY($F805,2)=7)),"Folga de fim de semana · sem apontamento no sábado nem no domingo","Folga prevista pelo ciclo")))),IF($Y805="Indeterminado (início da série)","Sem histórico anterior — informe o dia do ciclo no Cadastro",IF($Y805="Falta de registro",IF(OR(OR($D805="6x1",$D805="FF 6x1"),$D805="5x2"),"FALTA DE REGISTRO · dia útil da escala "&amp;$E805,"FALTA DE REGISTRO · dia "&amp;$W805&amp;" de "&amp;IFERROR(INDEX(Parâmetros!$B$39:$B$48,MATCH($E805,Parâmetros!$A$39:$A$48,0)),99)&amp;" do ciclo"),IF(OR($D805="6x1",$D805="FF 6x1"),IF(OR(AND(WEEKDAY($F805,2)=6,AND($A805=$A806,$L806&gt;0)),AND(WEEKDAY($F805,2)=7,AND($A805=$A804,$L804&gt;0))),"ATENÇÃO · apontou sábado e domingo no mesmo fim de semana",IF(OR(WEEKDAY($F805,2)=6,WEEKDAY($F805,2)=7),"Jornada de fim de semana do 6x1",IF(OR($H805&gt;=Parâmetros!$E$20,$H805&lt;Parâmetros!$E$19),"ATENÇÃO · 6x1 apontou fora do horário diurno","Jornada fixa do 6x1"))),IF($D805="5x2","Jornada fixa do 5x2",IF($D805="Folguista",IF($J805=$K805,"Evidência confirma sequência","DIVERGE · sequência "&amp;$J805&amp;" × evidência "&amp;$K805),IF($K805=$E805,"Evidência confirma cadastro","DIVERGE · cadastro "&amp;$E805&amp;" × evidência "&amp;$K805)))))))))))</f>
        <v>Folga de fim de semana · sem apontamento no sábado nem no domingo</v>
      </c>
      <c r="W805" s="34" t="str">
        <f>IF(OR(OR($D805="6x1",$D805="FF 6x1"),$D805="5x2"),"",IF($AB805&lt;&gt;$AB804,IF(IFERROR(INDEX(Cadastro!$F$5:$F$243,$AB805),"")="",IF($L805&gt;0,1,0),IF(IFERROR(INDEX(Cadastro!$F$5:$F$243,$AB805),"")&lt;=IFERROR(INDEX(Parâmetros!$B$39:$B$48,MATCH($E805,Parâmetros!$A$39:$A$48,0)),99),IFERROR(INDEX(Cadastro!$F$5:$F$243,$AB805),""),0)),IF($L805&gt;0,IF(N($X804)&gt;0,1,N($W804)+1),IF(AND($L805=0,OR(N($W804)&gt;=IFERROR(INDEX(Parâmetros!$B$39:$B$48,MATCH($E805,Parâmetros!$A$39:$A$48,0)),99),AND(N($X804)&gt;0,N($X804)&lt;IFERROR(INDEX(Parâmetros!$C$39:$C$48,MATCH($E805,Parâmetros!$A$39:$A$48,0)),0)))),0,N($W804)+1))))</f>
        <v/>
      </c>
      <c r="X805" s="34" t="str">
        <f>IF(OR(OR($D805="6x1",$D805="FF 6x1"),$D805="5x2"),"",IF($AB805&lt;&gt;$AB804,IF(IFERROR(INDEX(Cadastro!$F$5:$F$243,$AB805),"")="",0,IF(IFERROR(INDEX(Cadastro!$F$5:$F$243,$AB805),"")&gt;IFERROR(INDEX(Parâmetros!$B$39:$B$48,MATCH($E805,Parâmetros!$A$39:$A$48,0)),99),IFERROR(INDEX(Cadastro!$F$5:$F$243,$AB805),"")-IFERROR(INDEX(Parâmetros!$B$39:$B$48,MATCH($E805,Parâmetros!$A$39:$A$48,0)),99),0)),IF(AND($L805=0,OR(N($W804)&gt;=IFERROR(INDEX(Parâmetros!$B$39:$B$48,MATCH($E805,Parâmetros!$A$39:$A$48,0)),99),AND(N($X804)&gt;0,N($X804)&lt;IFERROR(INDEX(Parâmetros!$C$39:$C$48,MATCH($E805,Parâmetros!$A$39:$A$48,0)),0)))),N($X804)+1,0)))</f>
        <v/>
      </c>
      <c r="Y805" t="str">
        <f>IF($AC805&lt;&gt;"",IF($L805&gt;0,$AC805&amp;" · com apontamento",$AC805),IF($E805="Férias",IF($L805&gt;0,"Férias · com apontamento","Férias (cadastro)"),IF(($Z805+$AA805-1)&gt;Parâmetros!$E$16,"Férias / afastamento",IF(AND($D805="5x2",OR(WEEKDAY($F805,2)=6,WEEKDAY($F805,2)=7)),IF($L805&gt;0,"Folga trabalhada","Folga"),IF($L805&gt;0,"Trabalhado",IF(OR(OR($D805="6x1",$D805="FF 6x1"),$D805="5x2"),IF(AND(OR($D805="6x1",$D805="FF 6x1"),OR(WEEKDAY($F805,2)=6,WEEKDAY($F805,2)=7)),"Folga","Falta de registro"),IF(AND($AB805&lt;&gt;$AB804,IFERROR(INDEX(Cadastro!$F$5:$F$243,$AB805),"")=""),"Indeterminado (início da série)",IF($X805&gt;0,"Folga","Falta de registro"))))))))</f>
        <v>Folga</v>
      </c>
      <c r="Z805" s="34">
        <f>IF(OR($L805&gt;0,$F805&gt;Parâmetros!$E$14),0,IF($A805&lt;&gt;$A804,1,N($Z804)+1))</f>
        <v>0</v>
      </c>
      <c r="AA805" s="34">
        <f>IF(OR($L805&gt;0,$F805&gt;Parâmetros!$E$14),0,IF(OR($A805&lt;&gt;$A806,$F806&gt;Parâmetros!$E$14),1,N($AA806)+1))</f>
        <v>0</v>
      </c>
      <c r="AB805" s="31">
        <f>IFERROR(MATCH($A805&amp;"|"&amp;TEXT(_xlfn.MAXIFS(Cadastro!$E$5:$E$243,Cadastro!$A$5:$A$243,$A805,Cadastro!$E$5:$E$243,"&lt;="&amp;$F805),"yyyymmdd"),Cadastro!$I$5:$I$243,0),"")</f>
        <v>115</v>
      </c>
      <c r="AC805" t="str">
        <f>IFERROR(_xlfn.SINGLE(INDEX(Exceções!$D$5:$D$203,MATCH($A805&amp;"|"&amp;$F805,Exceções!$F$5:$F$203,0))),"")</f>
        <v/>
      </c>
      <c r="AD805" t="str">
        <f>IF($AC805="","",IFERROR(_xlfn.SINGLE(INDEX(Exceções!$E$5:$E$203,MATCH($A805&amp;"|"&amp;$F805,Exceções!$F$5:$F$203,0))),""))</f>
        <v/>
      </c>
    </row>
    <row r="806" spans="1:30" ht="15" hidden="1" customHeight="1" x14ac:dyDescent="0.25">
      <c r="A806" s="31">
        <v>11918</v>
      </c>
      <c r="B806" s="17" t="s">
        <v>64</v>
      </c>
      <c r="C806" s="17" t="str">
        <f>IFERROR(INDEX(Cadastro!$C$5:$C$243,$AB806),"NÃO INFORMADO")</f>
        <v>PED</v>
      </c>
      <c r="D806" s="17" t="str">
        <f>IFERROR(INDEX(Cadastro!$D$5:$D$243,$AB806),"")</f>
        <v>6x1</v>
      </c>
      <c r="E806" s="17" t="str">
        <f>IFERROR(INDEX(Cadastro!$G$5:$G$243,$AB806),"")</f>
        <v>6x1</v>
      </c>
      <c r="F806" s="29">
        <v>46320</v>
      </c>
      <c r="G806" s="32" t="str">
        <f t="shared" si="72"/>
        <v>dom</v>
      </c>
      <c r="H806" s="31" t="str">
        <f>IF($L806=0,"",_xlfn.MINIFS(Dados!$Q:$Q,Dados!$A:$A,$A806,Dados!$S:$S,$F806))</f>
        <v/>
      </c>
      <c r="I806" s="31" t="str">
        <f>IF($H806="","",_xlfn.MAXIFS(Dados!$R:$R,Dados!$A:$A,$A806,Dados!$S:$S,$F806))</f>
        <v/>
      </c>
      <c r="J806" s="32" t="str">
        <f>IF($D806&lt;&gt;"Folguista","",IFERROR(INDEX(Parâmetros!$D$52:$G$52,1,MIN(4,MAX(1,$W806))),""))</f>
        <v/>
      </c>
      <c r="K806" s="32" t="str">
        <f>IF(OR($AC806&lt;&gt;"",$Y806="Folga",$Y806="Folga trabalhada",$Y806="Férias (cadastro)",$Y806="Férias / afastamento",$Y806="Indeterminado (início da série)"),"",IF(OR($D806="6x1",$D806="FF 6x1"),IF(OR(WEEKDAY($F806,2)=6,WEEKDAY($F806,2)=7),"6x1 sáb/dom","6x1"),IF($D806="5x2","5x2",IF($H806="",IF($D806="Folguista",$J806,$E806),IF(OR($H806&gt;=Parâmetros!$E$18,$H806&lt;Parâmetros!$E$19),"C",IF($H806&lt;Parâmetros!$E$20,"A","B"))))))</f>
        <v/>
      </c>
      <c r="L806" s="30">
        <f>SUMIFS(Dados!$E:$E,Dados!$A:$A,$A806,Dados!$S:$S,$F806)</f>
        <v>0</v>
      </c>
      <c r="M806" s="30" t="str">
        <f>IFERROR(INDEX(Parâmetros!$E$6:$E$11,MATCH($K806,Parâmetros!$A$6:$A$11,0)),"")</f>
        <v/>
      </c>
      <c r="N806" s="33" t="str">
        <f t="shared" si="73"/>
        <v/>
      </c>
      <c r="O806" s="33">
        <f>Parâmetros!$E$13</f>
        <v>0.8</v>
      </c>
      <c r="P806" s="32" t="str">
        <f>IF(OR($M806="",$F806&gt;Parâmetros!$E$14),"Não","Sim")</f>
        <v>Não</v>
      </c>
      <c r="Q806" s="32" t="str">
        <f t="shared" si="74"/>
        <v/>
      </c>
      <c r="R806" s="32" t="str">
        <f t="shared" si="75"/>
        <v/>
      </c>
      <c r="S806" s="30" t="str">
        <f t="shared" si="76"/>
        <v/>
      </c>
      <c r="T806" s="32" t="str">
        <f>IF($Q806&lt;&gt;"Sim","",IF($N806&gt;Parâmetros!$E$15,"Sim","Não"))</f>
        <v/>
      </c>
      <c r="U806" s="17" t="str">
        <f t="shared" si="77"/>
        <v>Folga</v>
      </c>
      <c r="V806" s="17" t="str">
        <f>IF($AC806&lt;&gt;"",IF($L806&gt;0,"ATENÇÃO · apontou em dia de "&amp;LOWER($AC806)&amp;" cadastrado","Exceção cadastrada · "&amp;$AC806)&amp;IF($AD806="",""," · "&amp;$AD806),IF($E806="Férias",IF($L806&gt;0,"ATENÇÃO · apontou estando de férias no cadastro","Férias no cadastro"),IF($Y806="Férias / afastamento","Afastamento · "&amp;($Z806+$AA806-1)&amp;" dias seguidos sem apontamento",IF($Y806="Folga trabalhada","ATENÇÃO · apontou em dia de folga da escala 5x2",IF($Y806="Folga",IF(AND($D806="5x2",OR(WEEKDAY($F806,2)=6,WEEKDAY($F806,2)=7)),"Folga de fim de semana da escala 5x2",IF(AND(OR($D806="6x1",$D806="FF 6x1"),WEEKDAY($F806,2)=6,FALSE()),"Folga de fim de semana · apontou no domingo anterior",IF(AND(OR($D806="6x1",$D806="FF 6x1"),WEEKDAY($F806,2)=7,AND($A806=$A805,$L805&gt;0)),"Folga de fim de semana · apontou no sábado",IF(AND(OR($D806="6x1",$D806="FF 6x1"),OR(WEEKDAY($F806,2)=6,WEEKDAY($F806,2)=7)),"Folga de fim de semana · sem apontamento no sábado nem no domingo","Folga prevista pelo ciclo")))),IF($Y806="Indeterminado (início da série)","Sem histórico anterior — informe o dia do ciclo no Cadastro",IF($Y806="Falta de registro",IF(OR(OR($D806="6x1",$D806="FF 6x1"),$D806="5x2"),"FALTA DE REGISTRO · dia útil da escala "&amp;$E806,"FALTA DE REGISTRO · dia "&amp;$W806&amp;" de "&amp;IFERROR(INDEX(Parâmetros!$B$39:$B$48,MATCH($E806,Parâmetros!$A$39:$A$48,0)),99)&amp;" do ciclo"),IF(OR($D806="6x1",$D806="FF 6x1"),IF(OR(AND(WEEKDAY($F806,2)=6,AND($A806=$A807,$L807&gt;0)),AND(WEEKDAY($F806,2)=7,AND($A806=$A805,$L805&gt;0))),"ATENÇÃO · apontou sábado e domingo no mesmo fim de semana",IF(OR(WEEKDAY($F806,2)=6,WEEKDAY($F806,2)=7),"Jornada de fim de semana do 6x1",IF(OR($H806&gt;=Parâmetros!$E$20,$H806&lt;Parâmetros!$E$19),"ATENÇÃO · 6x1 apontou fora do horário diurno","Jornada fixa do 6x1"))),IF($D806="5x2","Jornada fixa do 5x2",IF($D806="Folguista",IF($J806=$K806,"Evidência confirma sequência","DIVERGE · sequência "&amp;$J806&amp;" × evidência "&amp;$K806),IF($K806=$E806,"Evidência confirma cadastro","DIVERGE · cadastro "&amp;$E806&amp;" × evidência "&amp;$K806)))))))))))</f>
        <v>Folga de fim de semana · sem apontamento no sábado nem no domingo</v>
      </c>
      <c r="W806" s="34" t="str">
        <f>IF(OR(OR($D806="6x1",$D806="FF 6x1"),$D806="5x2"),"",IF($AB806&lt;&gt;$AB805,IF(IFERROR(INDEX(Cadastro!$F$5:$F$243,$AB806),"")="",IF($L806&gt;0,1,0),IF(IFERROR(INDEX(Cadastro!$F$5:$F$243,$AB806),"")&lt;=IFERROR(INDEX(Parâmetros!$B$39:$B$48,MATCH($E806,Parâmetros!$A$39:$A$48,0)),99),IFERROR(INDEX(Cadastro!$F$5:$F$243,$AB806),""),0)),IF($L806&gt;0,IF(N($X805)&gt;0,1,N($W805)+1),IF(AND($L806=0,OR(N($W805)&gt;=IFERROR(INDEX(Parâmetros!$B$39:$B$48,MATCH($E806,Parâmetros!$A$39:$A$48,0)),99),AND(N($X805)&gt;0,N($X805)&lt;IFERROR(INDEX(Parâmetros!$C$39:$C$48,MATCH($E806,Parâmetros!$A$39:$A$48,0)),0)))),0,N($W805)+1))))</f>
        <v/>
      </c>
      <c r="X806" s="34" t="str">
        <f>IF(OR(OR($D806="6x1",$D806="FF 6x1"),$D806="5x2"),"",IF($AB806&lt;&gt;$AB805,IF(IFERROR(INDEX(Cadastro!$F$5:$F$243,$AB806),"")="",0,IF(IFERROR(INDEX(Cadastro!$F$5:$F$243,$AB806),"")&gt;IFERROR(INDEX(Parâmetros!$B$39:$B$48,MATCH($E806,Parâmetros!$A$39:$A$48,0)),99),IFERROR(INDEX(Cadastro!$F$5:$F$243,$AB806),"")-IFERROR(INDEX(Parâmetros!$B$39:$B$48,MATCH($E806,Parâmetros!$A$39:$A$48,0)),99),0)),IF(AND($L806=0,OR(N($W805)&gt;=IFERROR(INDEX(Parâmetros!$B$39:$B$48,MATCH($E806,Parâmetros!$A$39:$A$48,0)),99),AND(N($X805)&gt;0,N($X805)&lt;IFERROR(INDEX(Parâmetros!$C$39:$C$48,MATCH($E806,Parâmetros!$A$39:$A$48,0)),0)))),N($X805)+1,0)))</f>
        <v/>
      </c>
      <c r="Y806" t="str">
        <f>IF($AC806&lt;&gt;"",IF($L806&gt;0,$AC806&amp;" · com apontamento",$AC806),IF($E806="Férias",IF($L806&gt;0,"Férias · com apontamento","Férias (cadastro)"),IF(($Z806+$AA806-1)&gt;Parâmetros!$E$16,"Férias / afastamento",IF(AND($D806="5x2",OR(WEEKDAY($F806,2)=6,WEEKDAY($F806,2)=7)),IF($L806&gt;0,"Folga trabalhada","Folga"),IF($L806&gt;0,"Trabalhado",IF(OR(OR($D806="6x1",$D806="FF 6x1"),$D806="5x2"),IF(AND(OR($D806="6x1",$D806="FF 6x1"),OR(WEEKDAY($F806,2)=6,WEEKDAY($F806,2)=7)),"Folga","Falta de registro"),IF(AND($AB806&lt;&gt;$AB805,IFERROR(INDEX(Cadastro!$F$5:$F$243,$AB806),"")=""),"Indeterminado (início da série)",IF($X806&gt;0,"Folga","Falta de registro"))))))))</f>
        <v>Folga</v>
      </c>
      <c r="Z806" s="34">
        <f>IF(OR($L806&gt;0,$F806&gt;Parâmetros!$E$14),0,IF($A806&lt;&gt;$A805,1,N($Z805)+1))</f>
        <v>0</v>
      </c>
      <c r="AA806" s="34">
        <f>IF(OR($L806&gt;0,$F806&gt;Parâmetros!$E$14),0,IF(OR($A806&lt;&gt;$A807,$F807&gt;Parâmetros!$E$14),1,N($AA807)+1))</f>
        <v>0</v>
      </c>
      <c r="AB806" s="31">
        <f>IFERROR(MATCH($A806&amp;"|"&amp;TEXT(_xlfn.MAXIFS(Cadastro!$E$5:$E$243,Cadastro!$A$5:$A$243,$A806,Cadastro!$E$5:$E$243,"&lt;="&amp;$F806),"yyyymmdd"),Cadastro!$I$5:$I$243,0),"")</f>
        <v>115</v>
      </c>
      <c r="AC806" t="str">
        <f>IFERROR(_xlfn.SINGLE(INDEX(Exceções!$D$5:$D$203,MATCH($A806&amp;"|"&amp;$F806,Exceções!$F$5:$F$203,0))),"")</f>
        <v/>
      </c>
      <c r="AD806" t="str">
        <f>IF($AC806="","",IFERROR(_xlfn.SINGLE(INDEX(Exceções!$E$5:$E$203,MATCH($A806&amp;"|"&amp;$F806,Exceções!$F$5:$F$203,0))),""))</f>
        <v/>
      </c>
    </row>
    <row r="807" spans="1:30" ht="15" hidden="1" customHeight="1" x14ac:dyDescent="0.25">
      <c r="A807" s="31">
        <v>11918</v>
      </c>
      <c r="B807" s="17" t="s">
        <v>64</v>
      </c>
      <c r="C807" s="17" t="str">
        <f>IFERROR(INDEX(Cadastro!$C$5:$C$243,$AB807),"NÃO INFORMADO")</f>
        <v>PED</v>
      </c>
      <c r="D807" s="17" t="str">
        <f>IFERROR(INDEX(Cadastro!$D$5:$D$243,$AB807),"")</f>
        <v>6x1</v>
      </c>
      <c r="E807" s="17" t="str">
        <f>IFERROR(INDEX(Cadastro!$G$5:$G$243,$AB807),"")</f>
        <v>6x1</v>
      </c>
      <c r="F807" s="29">
        <v>46321</v>
      </c>
      <c r="G807" s="32" t="str">
        <f t="shared" si="72"/>
        <v>seg</v>
      </c>
      <c r="H807" s="31" t="str">
        <f>IF($L807=0,"",_xlfn.MINIFS(Dados!$Q:$Q,Dados!$A:$A,$A807,Dados!$S:$S,$F807))</f>
        <v/>
      </c>
      <c r="I807" s="31" t="str">
        <f>IF($H807="","",_xlfn.MAXIFS(Dados!$R:$R,Dados!$A:$A,$A807,Dados!$S:$S,$F807))</f>
        <v/>
      </c>
      <c r="J807" s="32" t="str">
        <f>IF($D807&lt;&gt;"Folguista","",IFERROR(INDEX(Parâmetros!$D$52:$G$52,1,MIN(4,MAX(1,$W807))),""))</f>
        <v/>
      </c>
      <c r="K807" s="32" t="str">
        <f>IF(OR($AC807&lt;&gt;"",$Y807="Folga",$Y807="Folga trabalhada",$Y807="Férias (cadastro)",$Y807="Férias / afastamento",$Y807="Indeterminado (início da série)"),"",IF(OR($D807="6x1",$D807="FF 6x1"),IF(OR(WEEKDAY($F807,2)=6,WEEKDAY($F807,2)=7),"6x1 sáb/dom","6x1"),IF($D807="5x2","5x2",IF($H807="",IF($D807="Folguista",$J807,$E807),IF(OR($H807&gt;=Parâmetros!$E$18,$H807&lt;Parâmetros!$E$19),"C",IF($H807&lt;Parâmetros!$E$20,"A","B"))))))</f>
        <v>6x1</v>
      </c>
      <c r="L807" s="30">
        <f>SUMIFS(Dados!$E:$E,Dados!$A:$A,$A807,Dados!$S:$S,$F807)</f>
        <v>0</v>
      </c>
      <c r="M807" s="30">
        <f>IFERROR(INDEX(Parâmetros!$E$6:$E$11,MATCH($K807,Parâmetros!$A$6:$A$11,0)),"")</f>
        <v>8.8000000000000007</v>
      </c>
      <c r="N807" s="33">
        <f t="shared" si="73"/>
        <v>0</v>
      </c>
      <c r="O807" s="33">
        <f>Parâmetros!$E$13</f>
        <v>0.8</v>
      </c>
      <c r="P807" s="32" t="str">
        <f>IF(OR($M807="",$F807&gt;Parâmetros!$E$14),"Não","Sim")</f>
        <v>Não</v>
      </c>
      <c r="Q807" s="32" t="str">
        <f t="shared" si="74"/>
        <v/>
      </c>
      <c r="R807" s="32" t="str">
        <f t="shared" si="75"/>
        <v/>
      </c>
      <c r="S807" s="30" t="str">
        <f t="shared" si="76"/>
        <v/>
      </c>
      <c r="T807" s="32" t="str">
        <f>IF($Q807&lt;&gt;"Sim","",IF($N807&gt;Parâmetros!$E$15,"Sim","Não"))</f>
        <v/>
      </c>
      <c r="U807" s="17" t="str">
        <f t="shared" si="77"/>
        <v>Fora da apuração</v>
      </c>
      <c r="V807" s="17" t="str">
        <f>IF($AC807&lt;&gt;"",IF($L807&gt;0,"ATENÇÃO · apontou em dia de "&amp;LOWER($AC807)&amp;" cadastrado","Exceção cadastrada · "&amp;$AC807)&amp;IF($AD807="",""," · "&amp;$AD807),IF($E807="Férias",IF($L807&gt;0,"ATENÇÃO · apontou estando de férias no cadastro","Férias no cadastro"),IF($Y807="Férias / afastamento","Afastamento · "&amp;($Z807+$AA807-1)&amp;" dias seguidos sem apontamento",IF($Y807="Folga trabalhada","ATENÇÃO · apontou em dia de folga da escala 5x2",IF($Y807="Folga",IF(AND($D807="5x2",OR(WEEKDAY($F807,2)=6,WEEKDAY($F807,2)=7)),"Folga de fim de semana da escala 5x2",IF(AND(OR($D807="6x1",$D807="FF 6x1"),WEEKDAY($F807,2)=6,FALSE()),"Folga de fim de semana · apontou no domingo anterior",IF(AND(OR($D807="6x1",$D807="FF 6x1"),WEEKDAY($F807,2)=7,AND($A807=$A806,$L806&gt;0)),"Folga de fim de semana · apontou no sábado",IF(AND(OR($D807="6x1",$D807="FF 6x1"),OR(WEEKDAY($F807,2)=6,WEEKDAY($F807,2)=7)),"Folga de fim de semana · sem apontamento no sábado nem no domingo","Folga prevista pelo ciclo")))),IF($Y807="Indeterminado (início da série)","Sem histórico anterior — informe o dia do ciclo no Cadastro",IF($Y807="Falta de registro",IF(OR(OR($D807="6x1",$D807="FF 6x1"),$D807="5x2"),"FALTA DE REGISTRO · dia útil da escala "&amp;$E807,"FALTA DE REGISTRO · dia "&amp;$W807&amp;" de "&amp;IFERROR(INDEX(Parâmetros!$B$39:$B$48,MATCH($E807,Parâmetros!$A$39:$A$48,0)),99)&amp;" do ciclo"),IF(OR($D807="6x1",$D807="FF 6x1"),IF(OR(AND(WEEKDAY($F807,2)=6,AND($A807=$A808,$L808&gt;0)),AND(WEEKDAY($F807,2)=7,AND($A807=$A806,$L806&gt;0))),"ATENÇÃO · apontou sábado e domingo no mesmo fim de semana",IF(OR(WEEKDAY($F807,2)=6,WEEKDAY($F807,2)=7),"Jornada de fim de semana do 6x1",IF(OR($H807&gt;=Parâmetros!$E$20,$H807&lt;Parâmetros!$E$19),"ATENÇÃO · 6x1 apontou fora do horário diurno","Jornada fixa do 6x1"))),IF($D807="5x2","Jornada fixa do 5x2",IF($D807="Folguista",IF($J807=$K807,"Evidência confirma sequência","DIVERGE · sequência "&amp;$J807&amp;" × evidência "&amp;$K807),IF($K807=$E807,"Evidência confirma cadastro","DIVERGE · cadastro "&amp;$E807&amp;" × evidência "&amp;$K807)))))))))))</f>
        <v>FALTA DE REGISTRO · dia útil da escala 6x1</v>
      </c>
      <c r="W807" s="34" t="str">
        <f>IF(OR(OR($D807="6x1",$D807="FF 6x1"),$D807="5x2"),"",IF($AB807&lt;&gt;$AB806,IF(IFERROR(INDEX(Cadastro!$F$5:$F$243,$AB807),"")="",IF($L807&gt;0,1,0),IF(IFERROR(INDEX(Cadastro!$F$5:$F$243,$AB807),"")&lt;=IFERROR(INDEX(Parâmetros!$B$39:$B$48,MATCH($E807,Parâmetros!$A$39:$A$48,0)),99),IFERROR(INDEX(Cadastro!$F$5:$F$243,$AB807),""),0)),IF($L807&gt;0,IF(N($X806)&gt;0,1,N($W806)+1),IF(AND($L807=0,OR(N($W806)&gt;=IFERROR(INDEX(Parâmetros!$B$39:$B$48,MATCH($E807,Parâmetros!$A$39:$A$48,0)),99),AND(N($X806)&gt;0,N($X806)&lt;IFERROR(INDEX(Parâmetros!$C$39:$C$48,MATCH($E807,Parâmetros!$A$39:$A$48,0)),0)))),0,N($W806)+1))))</f>
        <v/>
      </c>
      <c r="X807" s="34" t="str">
        <f>IF(OR(OR($D807="6x1",$D807="FF 6x1"),$D807="5x2"),"",IF($AB807&lt;&gt;$AB806,IF(IFERROR(INDEX(Cadastro!$F$5:$F$243,$AB807),"")="",0,IF(IFERROR(INDEX(Cadastro!$F$5:$F$243,$AB807),"")&gt;IFERROR(INDEX(Parâmetros!$B$39:$B$48,MATCH($E807,Parâmetros!$A$39:$A$48,0)),99),IFERROR(INDEX(Cadastro!$F$5:$F$243,$AB807),"")-IFERROR(INDEX(Parâmetros!$B$39:$B$48,MATCH($E807,Parâmetros!$A$39:$A$48,0)),99),0)),IF(AND($L807=0,OR(N($W806)&gt;=IFERROR(INDEX(Parâmetros!$B$39:$B$48,MATCH($E807,Parâmetros!$A$39:$A$48,0)),99),AND(N($X806)&gt;0,N($X806)&lt;IFERROR(INDEX(Parâmetros!$C$39:$C$48,MATCH($E807,Parâmetros!$A$39:$A$48,0)),0)))),N($X806)+1,0)))</f>
        <v/>
      </c>
      <c r="Y807" t="str">
        <f>IF($AC807&lt;&gt;"",IF($L807&gt;0,$AC807&amp;" · com apontamento",$AC807),IF($E807="Férias",IF($L807&gt;0,"Férias · com apontamento","Férias (cadastro)"),IF(($Z807+$AA807-1)&gt;Parâmetros!$E$16,"Férias / afastamento",IF(AND($D807="5x2",OR(WEEKDAY($F807,2)=6,WEEKDAY($F807,2)=7)),IF($L807&gt;0,"Folga trabalhada","Folga"),IF($L807&gt;0,"Trabalhado",IF(OR(OR($D807="6x1",$D807="FF 6x1"),$D807="5x2"),IF(AND(OR($D807="6x1",$D807="FF 6x1"),OR(WEEKDAY($F807,2)=6,WEEKDAY($F807,2)=7)),"Folga","Falta de registro"),IF(AND($AB807&lt;&gt;$AB806,IFERROR(INDEX(Cadastro!$F$5:$F$243,$AB807),"")=""),"Indeterminado (início da série)",IF($X807&gt;0,"Folga","Falta de registro"))))))))</f>
        <v>Falta de registro</v>
      </c>
      <c r="Z807" s="34">
        <f>IF(OR($L807&gt;0,$F807&gt;Parâmetros!$E$14),0,IF($A807&lt;&gt;$A806,1,N($Z806)+1))</f>
        <v>0</v>
      </c>
      <c r="AA807" s="34">
        <f>IF(OR($L807&gt;0,$F807&gt;Parâmetros!$E$14),0,IF(OR($A807&lt;&gt;$A808,$F808&gt;Parâmetros!$E$14),1,N($AA808)+1))</f>
        <v>0</v>
      </c>
      <c r="AB807" s="31">
        <f>IFERROR(MATCH($A807&amp;"|"&amp;TEXT(_xlfn.MAXIFS(Cadastro!$E$5:$E$243,Cadastro!$A$5:$A$243,$A807,Cadastro!$E$5:$E$243,"&lt;="&amp;$F807),"yyyymmdd"),Cadastro!$I$5:$I$243,0),"")</f>
        <v>115</v>
      </c>
      <c r="AC807" t="str">
        <f>IFERROR(_xlfn.SINGLE(INDEX(Exceções!$D$5:$D$203,MATCH($A807&amp;"|"&amp;$F807,Exceções!$F$5:$F$203,0))),"")</f>
        <v/>
      </c>
      <c r="AD807" t="str">
        <f>IF($AC807="","",IFERROR(_xlfn.SINGLE(INDEX(Exceções!$E$5:$E$203,MATCH($A807&amp;"|"&amp;$F807,Exceções!$F$5:$F$203,0))),""))</f>
        <v/>
      </c>
    </row>
    <row r="808" spans="1:30" ht="15" hidden="1" customHeight="1" x14ac:dyDescent="0.25">
      <c r="A808" s="31">
        <v>11918</v>
      </c>
      <c r="B808" s="17" t="s">
        <v>64</v>
      </c>
      <c r="C808" s="17" t="str">
        <f>IFERROR(INDEX(Cadastro!$C$5:$C$243,$AB808),"NÃO INFORMADO")</f>
        <v>PED</v>
      </c>
      <c r="D808" s="17" t="str">
        <f>IFERROR(INDEX(Cadastro!$D$5:$D$243,$AB808),"")</f>
        <v>6x1</v>
      </c>
      <c r="E808" s="17" t="str">
        <f>IFERROR(INDEX(Cadastro!$G$5:$G$243,$AB808),"")</f>
        <v>6x1</v>
      </c>
      <c r="F808" s="29">
        <v>46322</v>
      </c>
      <c r="G808" s="32" t="str">
        <f t="shared" si="72"/>
        <v>ter</v>
      </c>
      <c r="H808" s="31" t="str">
        <f>IF($L808=0,"",_xlfn.MINIFS(Dados!$Q:$Q,Dados!$A:$A,$A808,Dados!$S:$S,$F808))</f>
        <v/>
      </c>
      <c r="I808" s="31" t="str">
        <f>IF($H808="","",_xlfn.MAXIFS(Dados!$R:$R,Dados!$A:$A,$A808,Dados!$S:$S,$F808))</f>
        <v/>
      </c>
      <c r="J808" s="32" t="str">
        <f>IF($D808&lt;&gt;"Folguista","",IFERROR(INDEX(Parâmetros!$D$52:$G$52,1,MIN(4,MAX(1,$W808))),""))</f>
        <v/>
      </c>
      <c r="K808" s="32" t="str">
        <f>IF(OR($AC808&lt;&gt;"",$Y808="Folga",$Y808="Folga trabalhada",$Y808="Férias (cadastro)",$Y808="Férias / afastamento",$Y808="Indeterminado (início da série)"),"",IF(OR($D808="6x1",$D808="FF 6x1"),IF(OR(WEEKDAY($F808,2)=6,WEEKDAY($F808,2)=7),"6x1 sáb/dom","6x1"),IF($D808="5x2","5x2",IF($H808="",IF($D808="Folguista",$J808,$E808),IF(OR($H808&gt;=Parâmetros!$E$18,$H808&lt;Parâmetros!$E$19),"C",IF($H808&lt;Parâmetros!$E$20,"A","B"))))))</f>
        <v>6x1</v>
      </c>
      <c r="L808" s="30">
        <f>SUMIFS(Dados!$E:$E,Dados!$A:$A,$A808,Dados!$S:$S,$F808)</f>
        <v>0</v>
      </c>
      <c r="M808" s="30">
        <f>IFERROR(INDEX(Parâmetros!$E$6:$E$11,MATCH($K808,Parâmetros!$A$6:$A$11,0)),"")</f>
        <v>8.8000000000000007</v>
      </c>
      <c r="N808" s="33">
        <f t="shared" si="73"/>
        <v>0</v>
      </c>
      <c r="O808" s="33">
        <f>Parâmetros!$E$13</f>
        <v>0.8</v>
      </c>
      <c r="P808" s="32" t="str">
        <f>IF(OR($M808="",$F808&gt;Parâmetros!$E$14),"Não","Sim")</f>
        <v>Não</v>
      </c>
      <c r="Q808" s="32" t="str">
        <f t="shared" si="74"/>
        <v/>
      </c>
      <c r="R808" s="32" t="str">
        <f t="shared" si="75"/>
        <v/>
      </c>
      <c r="S808" s="30" t="str">
        <f t="shared" si="76"/>
        <v/>
      </c>
      <c r="T808" s="32" t="str">
        <f>IF($Q808&lt;&gt;"Sim","",IF($N808&gt;Parâmetros!$E$15,"Sim","Não"))</f>
        <v/>
      </c>
      <c r="U808" s="17" t="str">
        <f t="shared" si="77"/>
        <v>Fora da apuração</v>
      </c>
      <c r="V808" s="17" t="str">
        <f>IF($AC808&lt;&gt;"",IF($L808&gt;0,"ATENÇÃO · apontou em dia de "&amp;LOWER($AC808)&amp;" cadastrado","Exceção cadastrada · "&amp;$AC808)&amp;IF($AD808="",""," · "&amp;$AD808),IF($E808="Férias",IF($L808&gt;0,"ATENÇÃO · apontou estando de férias no cadastro","Férias no cadastro"),IF($Y808="Férias / afastamento","Afastamento · "&amp;($Z808+$AA808-1)&amp;" dias seguidos sem apontamento",IF($Y808="Folga trabalhada","ATENÇÃO · apontou em dia de folga da escala 5x2",IF($Y808="Folga",IF(AND($D808="5x2",OR(WEEKDAY($F808,2)=6,WEEKDAY($F808,2)=7)),"Folga de fim de semana da escala 5x2",IF(AND(OR($D808="6x1",$D808="FF 6x1"),WEEKDAY($F808,2)=6,FALSE()),"Folga de fim de semana · apontou no domingo anterior",IF(AND(OR($D808="6x1",$D808="FF 6x1"),WEEKDAY($F808,2)=7,AND($A808=$A807,$L807&gt;0)),"Folga de fim de semana · apontou no sábado",IF(AND(OR($D808="6x1",$D808="FF 6x1"),OR(WEEKDAY($F808,2)=6,WEEKDAY($F808,2)=7)),"Folga de fim de semana · sem apontamento no sábado nem no domingo","Folga prevista pelo ciclo")))),IF($Y808="Indeterminado (início da série)","Sem histórico anterior — informe o dia do ciclo no Cadastro",IF($Y808="Falta de registro",IF(OR(OR($D808="6x1",$D808="FF 6x1"),$D808="5x2"),"FALTA DE REGISTRO · dia útil da escala "&amp;$E808,"FALTA DE REGISTRO · dia "&amp;$W808&amp;" de "&amp;IFERROR(INDEX(Parâmetros!$B$39:$B$48,MATCH($E808,Parâmetros!$A$39:$A$48,0)),99)&amp;" do ciclo"),IF(OR($D808="6x1",$D808="FF 6x1"),IF(OR(AND(WEEKDAY($F808,2)=6,AND($A808=$A809,$L809&gt;0)),AND(WEEKDAY($F808,2)=7,AND($A808=$A807,$L807&gt;0))),"ATENÇÃO · apontou sábado e domingo no mesmo fim de semana",IF(OR(WEEKDAY($F808,2)=6,WEEKDAY($F808,2)=7),"Jornada de fim de semana do 6x1",IF(OR($H808&gt;=Parâmetros!$E$20,$H808&lt;Parâmetros!$E$19),"ATENÇÃO · 6x1 apontou fora do horário diurno","Jornada fixa do 6x1"))),IF($D808="5x2","Jornada fixa do 5x2",IF($D808="Folguista",IF($J808=$K808,"Evidência confirma sequência","DIVERGE · sequência "&amp;$J808&amp;" × evidência "&amp;$K808),IF($K808=$E808,"Evidência confirma cadastro","DIVERGE · cadastro "&amp;$E808&amp;" × evidência "&amp;$K808)))))))))))</f>
        <v>FALTA DE REGISTRO · dia útil da escala 6x1</v>
      </c>
      <c r="W808" s="34" t="str">
        <f>IF(OR(OR($D808="6x1",$D808="FF 6x1"),$D808="5x2"),"",IF($AB808&lt;&gt;$AB807,IF(IFERROR(INDEX(Cadastro!$F$5:$F$243,$AB808),"")="",IF($L808&gt;0,1,0),IF(IFERROR(INDEX(Cadastro!$F$5:$F$243,$AB808),"")&lt;=IFERROR(INDEX(Parâmetros!$B$39:$B$48,MATCH($E808,Parâmetros!$A$39:$A$48,0)),99),IFERROR(INDEX(Cadastro!$F$5:$F$243,$AB808),""),0)),IF($L808&gt;0,IF(N($X807)&gt;0,1,N($W807)+1),IF(AND($L808=0,OR(N($W807)&gt;=IFERROR(INDEX(Parâmetros!$B$39:$B$48,MATCH($E808,Parâmetros!$A$39:$A$48,0)),99),AND(N($X807)&gt;0,N($X807)&lt;IFERROR(INDEX(Parâmetros!$C$39:$C$48,MATCH($E808,Parâmetros!$A$39:$A$48,0)),0)))),0,N($W807)+1))))</f>
        <v/>
      </c>
      <c r="X808" s="34" t="str">
        <f>IF(OR(OR($D808="6x1",$D808="FF 6x1"),$D808="5x2"),"",IF($AB808&lt;&gt;$AB807,IF(IFERROR(INDEX(Cadastro!$F$5:$F$243,$AB808),"")="",0,IF(IFERROR(INDEX(Cadastro!$F$5:$F$243,$AB808),"")&gt;IFERROR(INDEX(Parâmetros!$B$39:$B$48,MATCH($E808,Parâmetros!$A$39:$A$48,0)),99),IFERROR(INDEX(Cadastro!$F$5:$F$243,$AB808),"")-IFERROR(INDEX(Parâmetros!$B$39:$B$48,MATCH($E808,Parâmetros!$A$39:$A$48,0)),99),0)),IF(AND($L808=0,OR(N($W807)&gt;=IFERROR(INDEX(Parâmetros!$B$39:$B$48,MATCH($E808,Parâmetros!$A$39:$A$48,0)),99),AND(N($X807)&gt;0,N($X807)&lt;IFERROR(INDEX(Parâmetros!$C$39:$C$48,MATCH($E808,Parâmetros!$A$39:$A$48,0)),0)))),N($X807)+1,0)))</f>
        <v/>
      </c>
      <c r="Y808" t="str">
        <f>IF($AC808&lt;&gt;"",IF($L808&gt;0,$AC808&amp;" · com apontamento",$AC808),IF($E808="Férias",IF($L808&gt;0,"Férias · com apontamento","Férias (cadastro)"),IF(($Z808+$AA808-1)&gt;Parâmetros!$E$16,"Férias / afastamento",IF(AND($D808="5x2",OR(WEEKDAY($F808,2)=6,WEEKDAY($F808,2)=7)),IF($L808&gt;0,"Folga trabalhada","Folga"),IF($L808&gt;0,"Trabalhado",IF(OR(OR($D808="6x1",$D808="FF 6x1"),$D808="5x2"),IF(AND(OR($D808="6x1",$D808="FF 6x1"),OR(WEEKDAY($F808,2)=6,WEEKDAY($F808,2)=7)),"Folga","Falta de registro"),IF(AND($AB808&lt;&gt;$AB807,IFERROR(INDEX(Cadastro!$F$5:$F$243,$AB808),"")=""),"Indeterminado (início da série)",IF($X808&gt;0,"Folga","Falta de registro"))))))))</f>
        <v>Falta de registro</v>
      </c>
      <c r="Z808" s="34">
        <f>IF(OR($L808&gt;0,$F808&gt;Parâmetros!$E$14),0,IF($A808&lt;&gt;$A807,1,N($Z807)+1))</f>
        <v>0</v>
      </c>
      <c r="AA808" s="34">
        <f>IF(OR($L808&gt;0,$F808&gt;Parâmetros!$E$14),0,IF(OR($A808&lt;&gt;$A809,$F809&gt;Parâmetros!$E$14),1,N($AA809)+1))</f>
        <v>0</v>
      </c>
      <c r="AB808" s="31">
        <f>IFERROR(MATCH($A808&amp;"|"&amp;TEXT(_xlfn.MAXIFS(Cadastro!$E$5:$E$243,Cadastro!$A$5:$A$243,$A808,Cadastro!$E$5:$E$243,"&lt;="&amp;$F808),"yyyymmdd"),Cadastro!$I$5:$I$243,0),"")</f>
        <v>115</v>
      </c>
      <c r="AC808" t="str">
        <f>IFERROR(_xlfn.SINGLE(INDEX(Exceções!$D$5:$D$203,MATCH($A808&amp;"|"&amp;$F808,Exceções!$F$5:$F$203,0))),"")</f>
        <v/>
      </c>
      <c r="AD808" t="str">
        <f>IF($AC808="","",IFERROR(_xlfn.SINGLE(INDEX(Exceções!$E$5:$E$203,MATCH($A808&amp;"|"&amp;$F808,Exceções!$F$5:$F$203,0))),""))</f>
        <v/>
      </c>
    </row>
    <row r="809" spans="1:30" ht="15" hidden="1" customHeight="1" x14ac:dyDescent="0.25">
      <c r="A809" s="31">
        <v>11918</v>
      </c>
      <c r="B809" s="17" t="s">
        <v>64</v>
      </c>
      <c r="C809" s="17" t="str">
        <f>IFERROR(INDEX(Cadastro!$C$5:$C$243,$AB809),"NÃO INFORMADO")</f>
        <v>PED</v>
      </c>
      <c r="D809" s="17" t="str">
        <f>IFERROR(INDEX(Cadastro!$D$5:$D$243,$AB809),"")</f>
        <v>6x1</v>
      </c>
      <c r="E809" s="17" t="str">
        <f>IFERROR(INDEX(Cadastro!$G$5:$G$243,$AB809),"")</f>
        <v>6x1</v>
      </c>
      <c r="F809" s="29">
        <v>46323</v>
      </c>
      <c r="G809" s="32" t="str">
        <f t="shared" si="72"/>
        <v>qua</v>
      </c>
      <c r="H809" s="31" t="str">
        <f>IF($L809=0,"",_xlfn.MINIFS(Dados!$Q:$Q,Dados!$A:$A,$A809,Dados!$S:$S,$F809))</f>
        <v/>
      </c>
      <c r="I809" s="31" t="str">
        <f>IF($H809="","",_xlfn.MAXIFS(Dados!$R:$R,Dados!$A:$A,$A809,Dados!$S:$S,$F809))</f>
        <v/>
      </c>
      <c r="J809" s="32" t="str">
        <f>IF($D809&lt;&gt;"Folguista","",IFERROR(INDEX(Parâmetros!$D$52:$G$52,1,MIN(4,MAX(1,$W809))),""))</f>
        <v/>
      </c>
      <c r="K809" s="32" t="str">
        <f>IF(OR($AC809&lt;&gt;"",$Y809="Folga",$Y809="Folga trabalhada",$Y809="Férias (cadastro)",$Y809="Férias / afastamento",$Y809="Indeterminado (início da série)"),"",IF(OR($D809="6x1",$D809="FF 6x1"),IF(OR(WEEKDAY($F809,2)=6,WEEKDAY($F809,2)=7),"6x1 sáb/dom","6x1"),IF($D809="5x2","5x2",IF($H809="",IF($D809="Folguista",$J809,$E809),IF(OR($H809&gt;=Parâmetros!$E$18,$H809&lt;Parâmetros!$E$19),"C",IF($H809&lt;Parâmetros!$E$20,"A","B"))))))</f>
        <v>6x1</v>
      </c>
      <c r="L809" s="30">
        <f>SUMIFS(Dados!$E:$E,Dados!$A:$A,$A809,Dados!$S:$S,$F809)</f>
        <v>0</v>
      </c>
      <c r="M809" s="30">
        <f>IFERROR(INDEX(Parâmetros!$E$6:$E$11,MATCH($K809,Parâmetros!$A$6:$A$11,0)),"")</f>
        <v>8.8000000000000007</v>
      </c>
      <c r="N809" s="33">
        <f t="shared" si="73"/>
        <v>0</v>
      </c>
      <c r="O809" s="33">
        <f>Parâmetros!$E$13</f>
        <v>0.8</v>
      </c>
      <c r="P809" s="32" t="str">
        <f>IF(OR($M809="",$F809&gt;Parâmetros!$E$14),"Não","Sim")</f>
        <v>Não</v>
      </c>
      <c r="Q809" s="32" t="str">
        <f t="shared" si="74"/>
        <v/>
      </c>
      <c r="R809" s="32" t="str">
        <f t="shared" si="75"/>
        <v/>
      </c>
      <c r="S809" s="30" t="str">
        <f t="shared" si="76"/>
        <v/>
      </c>
      <c r="T809" s="32" t="str">
        <f>IF($Q809&lt;&gt;"Sim","",IF($N809&gt;Parâmetros!$E$15,"Sim","Não"))</f>
        <v/>
      </c>
      <c r="U809" s="17" t="str">
        <f t="shared" si="77"/>
        <v>Fora da apuração</v>
      </c>
      <c r="V809" s="17" t="str">
        <f>IF($AC809&lt;&gt;"",IF($L809&gt;0,"ATENÇÃO · apontou em dia de "&amp;LOWER($AC809)&amp;" cadastrado","Exceção cadastrada · "&amp;$AC809)&amp;IF($AD809="",""," · "&amp;$AD809),IF($E809="Férias",IF($L809&gt;0,"ATENÇÃO · apontou estando de férias no cadastro","Férias no cadastro"),IF($Y809="Férias / afastamento","Afastamento · "&amp;($Z809+$AA809-1)&amp;" dias seguidos sem apontamento",IF($Y809="Folga trabalhada","ATENÇÃO · apontou em dia de folga da escala 5x2",IF($Y809="Folga",IF(AND($D809="5x2",OR(WEEKDAY($F809,2)=6,WEEKDAY($F809,2)=7)),"Folga de fim de semana da escala 5x2",IF(AND(OR($D809="6x1",$D809="FF 6x1"),WEEKDAY($F809,2)=6,FALSE()),"Folga de fim de semana · apontou no domingo anterior",IF(AND(OR($D809="6x1",$D809="FF 6x1"),WEEKDAY($F809,2)=7,AND($A809=$A808,$L808&gt;0)),"Folga de fim de semana · apontou no sábado",IF(AND(OR($D809="6x1",$D809="FF 6x1"),OR(WEEKDAY($F809,2)=6,WEEKDAY($F809,2)=7)),"Folga de fim de semana · sem apontamento no sábado nem no domingo","Folga prevista pelo ciclo")))),IF($Y809="Indeterminado (início da série)","Sem histórico anterior — informe o dia do ciclo no Cadastro",IF($Y809="Falta de registro",IF(OR(OR($D809="6x1",$D809="FF 6x1"),$D809="5x2"),"FALTA DE REGISTRO · dia útil da escala "&amp;$E809,"FALTA DE REGISTRO · dia "&amp;$W809&amp;" de "&amp;IFERROR(INDEX(Parâmetros!$B$39:$B$48,MATCH($E809,Parâmetros!$A$39:$A$48,0)),99)&amp;" do ciclo"),IF(OR($D809="6x1",$D809="FF 6x1"),IF(OR(AND(WEEKDAY($F809,2)=6,AND($A809=$A810,$L810&gt;0)),AND(WEEKDAY($F809,2)=7,AND($A809=$A808,$L808&gt;0))),"ATENÇÃO · apontou sábado e domingo no mesmo fim de semana",IF(OR(WEEKDAY($F809,2)=6,WEEKDAY($F809,2)=7),"Jornada de fim de semana do 6x1",IF(OR($H809&gt;=Parâmetros!$E$20,$H809&lt;Parâmetros!$E$19),"ATENÇÃO · 6x1 apontou fora do horário diurno","Jornada fixa do 6x1"))),IF($D809="5x2","Jornada fixa do 5x2",IF($D809="Folguista",IF($J809=$K809,"Evidência confirma sequência","DIVERGE · sequência "&amp;$J809&amp;" × evidência "&amp;$K809),IF($K809=$E809,"Evidência confirma cadastro","DIVERGE · cadastro "&amp;$E809&amp;" × evidência "&amp;$K809)))))))))))</f>
        <v>FALTA DE REGISTRO · dia útil da escala 6x1</v>
      </c>
      <c r="W809" s="34" t="str">
        <f>IF(OR(OR($D809="6x1",$D809="FF 6x1"),$D809="5x2"),"",IF($AB809&lt;&gt;$AB808,IF(IFERROR(INDEX(Cadastro!$F$5:$F$243,$AB809),"")="",IF($L809&gt;0,1,0),IF(IFERROR(INDEX(Cadastro!$F$5:$F$243,$AB809),"")&lt;=IFERROR(INDEX(Parâmetros!$B$39:$B$48,MATCH($E809,Parâmetros!$A$39:$A$48,0)),99),IFERROR(INDEX(Cadastro!$F$5:$F$243,$AB809),""),0)),IF($L809&gt;0,IF(N($X808)&gt;0,1,N($W808)+1),IF(AND($L809=0,OR(N($W808)&gt;=IFERROR(INDEX(Parâmetros!$B$39:$B$48,MATCH($E809,Parâmetros!$A$39:$A$48,0)),99),AND(N($X808)&gt;0,N($X808)&lt;IFERROR(INDEX(Parâmetros!$C$39:$C$48,MATCH($E809,Parâmetros!$A$39:$A$48,0)),0)))),0,N($W808)+1))))</f>
        <v/>
      </c>
      <c r="X809" s="34" t="str">
        <f>IF(OR(OR($D809="6x1",$D809="FF 6x1"),$D809="5x2"),"",IF($AB809&lt;&gt;$AB808,IF(IFERROR(INDEX(Cadastro!$F$5:$F$243,$AB809),"")="",0,IF(IFERROR(INDEX(Cadastro!$F$5:$F$243,$AB809),"")&gt;IFERROR(INDEX(Parâmetros!$B$39:$B$48,MATCH($E809,Parâmetros!$A$39:$A$48,0)),99),IFERROR(INDEX(Cadastro!$F$5:$F$243,$AB809),"")-IFERROR(INDEX(Parâmetros!$B$39:$B$48,MATCH($E809,Parâmetros!$A$39:$A$48,0)),99),0)),IF(AND($L809=0,OR(N($W808)&gt;=IFERROR(INDEX(Parâmetros!$B$39:$B$48,MATCH($E809,Parâmetros!$A$39:$A$48,0)),99),AND(N($X808)&gt;0,N($X808)&lt;IFERROR(INDEX(Parâmetros!$C$39:$C$48,MATCH($E809,Parâmetros!$A$39:$A$48,0)),0)))),N($X808)+1,0)))</f>
        <v/>
      </c>
      <c r="Y809" t="str">
        <f>IF($AC809&lt;&gt;"",IF($L809&gt;0,$AC809&amp;" · com apontamento",$AC809),IF($E809="Férias",IF($L809&gt;0,"Férias · com apontamento","Férias (cadastro)"),IF(($Z809+$AA809-1)&gt;Parâmetros!$E$16,"Férias / afastamento",IF(AND($D809="5x2",OR(WEEKDAY($F809,2)=6,WEEKDAY($F809,2)=7)),IF($L809&gt;0,"Folga trabalhada","Folga"),IF($L809&gt;0,"Trabalhado",IF(OR(OR($D809="6x1",$D809="FF 6x1"),$D809="5x2"),IF(AND(OR($D809="6x1",$D809="FF 6x1"),OR(WEEKDAY($F809,2)=6,WEEKDAY($F809,2)=7)),"Folga","Falta de registro"),IF(AND($AB809&lt;&gt;$AB808,IFERROR(INDEX(Cadastro!$F$5:$F$243,$AB809),"")=""),"Indeterminado (início da série)",IF($X809&gt;0,"Folga","Falta de registro"))))))))</f>
        <v>Falta de registro</v>
      </c>
      <c r="Z809" s="34">
        <f>IF(OR($L809&gt;0,$F809&gt;Parâmetros!$E$14),0,IF($A809&lt;&gt;$A808,1,N($Z808)+1))</f>
        <v>0</v>
      </c>
      <c r="AA809" s="34">
        <f>IF(OR($L809&gt;0,$F809&gt;Parâmetros!$E$14),0,IF(OR($A809&lt;&gt;$A810,$F810&gt;Parâmetros!$E$14),1,N($AA810)+1))</f>
        <v>0</v>
      </c>
      <c r="AB809" s="31">
        <f>IFERROR(MATCH($A809&amp;"|"&amp;TEXT(_xlfn.MAXIFS(Cadastro!$E$5:$E$243,Cadastro!$A$5:$A$243,$A809,Cadastro!$E$5:$E$243,"&lt;="&amp;$F809),"yyyymmdd"),Cadastro!$I$5:$I$243,0),"")</f>
        <v>115</v>
      </c>
      <c r="AC809" t="str">
        <f>IFERROR(_xlfn.SINGLE(INDEX(Exceções!$D$5:$D$203,MATCH($A809&amp;"|"&amp;$F809,Exceções!$F$5:$F$203,0))),"")</f>
        <v/>
      </c>
      <c r="AD809" t="str">
        <f>IF($AC809="","",IFERROR(_xlfn.SINGLE(INDEX(Exceções!$E$5:$E$203,MATCH($A809&amp;"|"&amp;$F809,Exceções!$F$5:$F$203,0))),""))</f>
        <v/>
      </c>
    </row>
    <row r="810" spans="1:30" ht="15" hidden="1" customHeight="1" x14ac:dyDescent="0.25">
      <c r="A810" s="31">
        <v>11918</v>
      </c>
      <c r="B810" s="17" t="s">
        <v>64</v>
      </c>
      <c r="C810" s="17" t="str">
        <f>IFERROR(INDEX(Cadastro!$C$5:$C$243,$AB810),"NÃO INFORMADO")</f>
        <v>PED</v>
      </c>
      <c r="D810" s="17" t="str">
        <f>IFERROR(INDEX(Cadastro!$D$5:$D$243,$AB810),"")</f>
        <v>6x1</v>
      </c>
      <c r="E810" s="17" t="str">
        <f>IFERROR(INDEX(Cadastro!$G$5:$G$243,$AB810),"")</f>
        <v>6x1</v>
      </c>
      <c r="F810" s="29">
        <v>46324</v>
      </c>
      <c r="G810" s="32" t="str">
        <f t="shared" si="72"/>
        <v>qui</v>
      </c>
      <c r="H810" s="31" t="str">
        <f>IF($L810=0,"",_xlfn.MINIFS(Dados!$Q:$Q,Dados!$A:$A,$A810,Dados!$S:$S,$F810))</f>
        <v/>
      </c>
      <c r="I810" s="31" t="str">
        <f>IF($H810="","",_xlfn.MAXIFS(Dados!$R:$R,Dados!$A:$A,$A810,Dados!$S:$S,$F810))</f>
        <v/>
      </c>
      <c r="J810" s="32" t="str">
        <f>IF($D810&lt;&gt;"Folguista","",IFERROR(INDEX(Parâmetros!$D$52:$G$52,1,MIN(4,MAX(1,$W810))),""))</f>
        <v/>
      </c>
      <c r="K810" s="32" t="str">
        <f>IF(OR($AC810&lt;&gt;"",$Y810="Folga",$Y810="Folga trabalhada",$Y810="Férias (cadastro)",$Y810="Férias / afastamento",$Y810="Indeterminado (início da série)"),"",IF(OR($D810="6x1",$D810="FF 6x1"),IF(OR(WEEKDAY($F810,2)=6,WEEKDAY($F810,2)=7),"6x1 sáb/dom","6x1"),IF($D810="5x2","5x2",IF($H810="",IF($D810="Folguista",$J810,$E810),IF(OR($H810&gt;=Parâmetros!$E$18,$H810&lt;Parâmetros!$E$19),"C",IF($H810&lt;Parâmetros!$E$20,"A","B"))))))</f>
        <v>6x1</v>
      </c>
      <c r="L810" s="30">
        <f>SUMIFS(Dados!$E:$E,Dados!$A:$A,$A810,Dados!$S:$S,$F810)</f>
        <v>0</v>
      </c>
      <c r="M810" s="30">
        <f>IFERROR(INDEX(Parâmetros!$E$6:$E$11,MATCH($K810,Parâmetros!$A$6:$A$11,0)),"")</f>
        <v>8.8000000000000007</v>
      </c>
      <c r="N810" s="33">
        <f t="shared" si="73"/>
        <v>0</v>
      </c>
      <c r="O810" s="33">
        <f>Parâmetros!$E$13</f>
        <v>0.8</v>
      </c>
      <c r="P810" s="32" t="str">
        <f>IF(OR($M810="",$F810&gt;Parâmetros!$E$14),"Não","Sim")</f>
        <v>Não</v>
      </c>
      <c r="Q810" s="32" t="str">
        <f t="shared" si="74"/>
        <v/>
      </c>
      <c r="R810" s="32" t="str">
        <f t="shared" si="75"/>
        <v/>
      </c>
      <c r="S810" s="30" t="str">
        <f t="shared" si="76"/>
        <v/>
      </c>
      <c r="T810" s="32" t="str">
        <f>IF($Q810&lt;&gt;"Sim","",IF($N810&gt;Parâmetros!$E$15,"Sim","Não"))</f>
        <v/>
      </c>
      <c r="U810" s="17" t="str">
        <f t="shared" si="77"/>
        <v>Fora da apuração</v>
      </c>
      <c r="V810" s="17" t="str">
        <f>IF($AC810&lt;&gt;"",IF($L810&gt;0,"ATENÇÃO · apontou em dia de "&amp;LOWER($AC810)&amp;" cadastrado","Exceção cadastrada · "&amp;$AC810)&amp;IF($AD810="",""," · "&amp;$AD810),IF($E810="Férias",IF($L810&gt;0,"ATENÇÃO · apontou estando de férias no cadastro","Férias no cadastro"),IF($Y810="Férias / afastamento","Afastamento · "&amp;($Z810+$AA810-1)&amp;" dias seguidos sem apontamento",IF($Y810="Folga trabalhada","ATENÇÃO · apontou em dia de folga da escala 5x2",IF($Y810="Folga",IF(AND($D810="5x2",OR(WEEKDAY($F810,2)=6,WEEKDAY($F810,2)=7)),"Folga de fim de semana da escala 5x2",IF(AND(OR($D810="6x1",$D810="FF 6x1"),WEEKDAY($F810,2)=6,FALSE()),"Folga de fim de semana · apontou no domingo anterior",IF(AND(OR($D810="6x1",$D810="FF 6x1"),WEEKDAY($F810,2)=7,AND($A810=$A809,$L809&gt;0)),"Folga de fim de semana · apontou no sábado",IF(AND(OR($D810="6x1",$D810="FF 6x1"),OR(WEEKDAY($F810,2)=6,WEEKDAY($F810,2)=7)),"Folga de fim de semana · sem apontamento no sábado nem no domingo","Folga prevista pelo ciclo")))),IF($Y810="Indeterminado (início da série)","Sem histórico anterior — informe o dia do ciclo no Cadastro",IF($Y810="Falta de registro",IF(OR(OR($D810="6x1",$D810="FF 6x1"),$D810="5x2"),"FALTA DE REGISTRO · dia útil da escala "&amp;$E810,"FALTA DE REGISTRO · dia "&amp;$W810&amp;" de "&amp;IFERROR(INDEX(Parâmetros!$B$39:$B$48,MATCH($E810,Parâmetros!$A$39:$A$48,0)),99)&amp;" do ciclo"),IF(OR($D810="6x1",$D810="FF 6x1"),IF(OR(AND(WEEKDAY($F810,2)=6,AND($A810=$A811,$L811&gt;0)),AND(WEEKDAY($F810,2)=7,AND($A810=$A809,$L809&gt;0))),"ATENÇÃO · apontou sábado e domingo no mesmo fim de semana",IF(OR(WEEKDAY($F810,2)=6,WEEKDAY($F810,2)=7),"Jornada de fim de semana do 6x1",IF(OR($H810&gt;=Parâmetros!$E$20,$H810&lt;Parâmetros!$E$19),"ATENÇÃO · 6x1 apontou fora do horário diurno","Jornada fixa do 6x1"))),IF($D810="5x2","Jornada fixa do 5x2",IF($D810="Folguista",IF($J810=$K810,"Evidência confirma sequência","DIVERGE · sequência "&amp;$J810&amp;" × evidência "&amp;$K810),IF($K810=$E810,"Evidência confirma cadastro","DIVERGE · cadastro "&amp;$E810&amp;" × evidência "&amp;$K810)))))))))))</f>
        <v>FALTA DE REGISTRO · dia útil da escala 6x1</v>
      </c>
      <c r="W810" s="34" t="str">
        <f>IF(OR(OR($D810="6x1",$D810="FF 6x1"),$D810="5x2"),"",IF($AB810&lt;&gt;$AB809,IF(IFERROR(INDEX(Cadastro!$F$5:$F$243,$AB810),"")="",IF($L810&gt;0,1,0),IF(IFERROR(INDEX(Cadastro!$F$5:$F$243,$AB810),"")&lt;=IFERROR(INDEX(Parâmetros!$B$39:$B$48,MATCH($E810,Parâmetros!$A$39:$A$48,0)),99),IFERROR(INDEX(Cadastro!$F$5:$F$243,$AB810),""),0)),IF($L810&gt;0,IF(N($X809)&gt;0,1,N($W809)+1),IF(AND($L810=0,OR(N($W809)&gt;=IFERROR(INDEX(Parâmetros!$B$39:$B$48,MATCH($E810,Parâmetros!$A$39:$A$48,0)),99),AND(N($X809)&gt;0,N($X809)&lt;IFERROR(INDEX(Parâmetros!$C$39:$C$48,MATCH($E810,Parâmetros!$A$39:$A$48,0)),0)))),0,N($W809)+1))))</f>
        <v/>
      </c>
      <c r="X810" s="34" t="str">
        <f>IF(OR(OR($D810="6x1",$D810="FF 6x1"),$D810="5x2"),"",IF($AB810&lt;&gt;$AB809,IF(IFERROR(INDEX(Cadastro!$F$5:$F$243,$AB810),"")="",0,IF(IFERROR(INDEX(Cadastro!$F$5:$F$243,$AB810),"")&gt;IFERROR(INDEX(Parâmetros!$B$39:$B$48,MATCH($E810,Parâmetros!$A$39:$A$48,0)),99),IFERROR(INDEX(Cadastro!$F$5:$F$243,$AB810),"")-IFERROR(INDEX(Parâmetros!$B$39:$B$48,MATCH($E810,Parâmetros!$A$39:$A$48,0)),99),0)),IF(AND($L810=0,OR(N($W809)&gt;=IFERROR(INDEX(Parâmetros!$B$39:$B$48,MATCH($E810,Parâmetros!$A$39:$A$48,0)),99),AND(N($X809)&gt;0,N($X809)&lt;IFERROR(INDEX(Parâmetros!$C$39:$C$48,MATCH($E810,Parâmetros!$A$39:$A$48,0)),0)))),N($X809)+1,0)))</f>
        <v/>
      </c>
      <c r="Y810" t="str">
        <f>IF($AC810&lt;&gt;"",IF($L810&gt;0,$AC810&amp;" · com apontamento",$AC810),IF($E810="Férias",IF($L810&gt;0,"Férias · com apontamento","Férias (cadastro)"),IF(($Z810+$AA810-1)&gt;Parâmetros!$E$16,"Férias / afastamento",IF(AND($D810="5x2",OR(WEEKDAY($F810,2)=6,WEEKDAY($F810,2)=7)),IF($L810&gt;0,"Folga trabalhada","Folga"),IF($L810&gt;0,"Trabalhado",IF(OR(OR($D810="6x1",$D810="FF 6x1"),$D810="5x2"),IF(AND(OR($D810="6x1",$D810="FF 6x1"),OR(WEEKDAY($F810,2)=6,WEEKDAY($F810,2)=7)),"Folga","Falta de registro"),IF(AND($AB810&lt;&gt;$AB809,IFERROR(INDEX(Cadastro!$F$5:$F$243,$AB810),"")=""),"Indeterminado (início da série)",IF($X810&gt;0,"Folga","Falta de registro"))))))))</f>
        <v>Falta de registro</v>
      </c>
      <c r="Z810" s="34">
        <f>IF(OR($L810&gt;0,$F810&gt;Parâmetros!$E$14),0,IF($A810&lt;&gt;$A809,1,N($Z809)+1))</f>
        <v>0</v>
      </c>
      <c r="AA810" s="34">
        <f>IF(OR($L810&gt;0,$F810&gt;Parâmetros!$E$14),0,IF(OR($A810&lt;&gt;$A811,$F811&gt;Parâmetros!$E$14),1,N($AA811)+1))</f>
        <v>0</v>
      </c>
      <c r="AB810" s="31">
        <f>IFERROR(MATCH($A810&amp;"|"&amp;TEXT(_xlfn.MAXIFS(Cadastro!$E$5:$E$243,Cadastro!$A$5:$A$243,$A810,Cadastro!$E$5:$E$243,"&lt;="&amp;$F810),"yyyymmdd"),Cadastro!$I$5:$I$243,0),"")</f>
        <v>115</v>
      </c>
      <c r="AC810" t="str">
        <f>IFERROR(_xlfn.SINGLE(INDEX(Exceções!$D$5:$D$203,MATCH($A810&amp;"|"&amp;$F810,Exceções!$F$5:$F$203,0))),"")</f>
        <v/>
      </c>
      <c r="AD810" t="str">
        <f>IF($AC810="","",IFERROR(_xlfn.SINGLE(INDEX(Exceções!$E$5:$E$203,MATCH($A810&amp;"|"&amp;$F810,Exceções!$F$5:$F$203,0))),""))</f>
        <v/>
      </c>
    </row>
    <row r="811" spans="1:30" ht="15" hidden="1" customHeight="1" x14ac:dyDescent="0.25">
      <c r="A811" s="31">
        <v>11918</v>
      </c>
      <c r="B811" s="17" t="s">
        <v>64</v>
      </c>
      <c r="C811" s="17" t="str">
        <f>IFERROR(INDEX(Cadastro!$C$5:$C$243,$AB811),"NÃO INFORMADO")</f>
        <v>PED</v>
      </c>
      <c r="D811" s="17" t="str">
        <f>IFERROR(INDEX(Cadastro!$D$5:$D$243,$AB811),"")</f>
        <v>6x1</v>
      </c>
      <c r="E811" s="17" t="str">
        <f>IFERROR(INDEX(Cadastro!$G$5:$G$243,$AB811),"")</f>
        <v>6x1</v>
      </c>
      <c r="F811" s="29">
        <v>46325</v>
      </c>
      <c r="G811" s="32" t="str">
        <f t="shared" si="72"/>
        <v>sex</v>
      </c>
      <c r="H811" s="31" t="str">
        <f>IF($L811=0,"",_xlfn.MINIFS(Dados!$Q:$Q,Dados!$A:$A,$A811,Dados!$S:$S,$F811))</f>
        <v/>
      </c>
      <c r="I811" s="31" t="str">
        <f>IF($H811="","",_xlfn.MAXIFS(Dados!$R:$R,Dados!$A:$A,$A811,Dados!$S:$S,$F811))</f>
        <v/>
      </c>
      <c r="J811" s="32" t="str">
        <f>IF($D811&lt;&gt;"Folguista","",IFERROR(INDEX(Parâmetros!$D$52:$G$52,1,MIN(4,MAX(1,$W811))),""))</f>
        <v/>
      </c>
      <c r="K811" s="32" t="str">
        <f>IF(OR($AC811&lt;&gt;"",$Y811="Folga",$Y811="Folga trabalhada",$Y811="Férias (cadastro)",$Y811="Férias / afastamento",$Y811="Indeterminado (início da série)"),"",IF(OR($D811="6x1",$D811="FF 6x1"),IF(OR(WEEKDAY($F811,2)=6,WEEKDAY($F811,2)=7),"6x1 sáb/dom","6x1"),IF($D811="5x2","5x2",IF($H811="",IF($D811="Folguista",$J811,$E811),IF(OR($H811&gt;=Parâmetros!$E$18,$H811&lt;Parâmetros!$E$19),"C",IF($H811&lt;Parâmetros!$E$20,"A","B"))))))</f>
        <v>6x1</v>
      </c>
      <c r="L811" s="30">
        <f>SUMIFS(Dados!$E:$E,Dados!$A:$A,$A811,Dados!$S:$S,$F811)</f>
        <v>0</v>
      </c>
      <c r="M811" s="30">
        <f>IFERROR(INDEX(Parâmetros!$E$6:$E$11,MATCH($K811,Parâmetros!$A$6:$A$11,0)),"")</f>
        <v>8.8000000000000007</v>
      </c>
      <c r="N811" s="33">
        <f t="shared" si="73"/>
        <v>0</v>
      </c>
      <c r="O811" s="33">
        <f>Parâmetros!$E$13</f>
        <v>0.8</v>
      </c>
      <c r="P811" s="32" t="str">
        <f>IF(OR($M811="",$F811&gt;Parâmetros!$E$14),"Não","Sim")</f>
        <v>Não</v>
      </c>
      <c r="Q811" s="32" t="str">
        <f t="shared" si="74"/>
        <v/>
      </c>
      <c r="R811" s="32" t="str">
        <f t="shared" si="75"/>
        <v/>
      </c>
      <c r="S811" s="30" t="str">
        <f t="shared" si="76"/>
        <v/>
      </c>
      <c r="T811" s="32" t="str">
        <f>IF($Q811&lt;&gt;"Sim","",IF($N811&gt;Parâmetros!$E$15,"Sim","Não"))</f>
        <v/>
      </c>
      <c r="U811" s="17" t="str">
        <f t="shared" si="77"/>
        <v>Fora da apuração</v>
      </c>
      <c r="V811" s="17" t="str">
        <f>IF($AC811&lt;&gt;"",IF($L811&gt;0,"ATENÇÃO · apontou em dia de "&amp;LOWER($AC811)&amp;" cadastrado","Exceção cadastrada · "&amp;$AC811)&amp;IF($AD811="",""," · "&amp;$AD811),IF($E811="Férias",IF($L811&gt;0,"ATENÇÃO · apontou estando de férias no cadastro","Férias no cadastro"),IF($Y811="Férias / afastamento","Afastamento · "&amp;($Z811+$AA811-1)&amp;" dias seguidos sem apontamento",IF($Y811="Folga trabalhada","ATENÇÃO · apontou em dia de folga da escala 5x2",IF($Y811="Folga",IF(AND($D811="5x2",OR(WEEKDAY($F811,2)=6,WEEKDAY($F811,2)=7)),"Folga de fim de semana da escala 5x2",IF(AND(OR($D811="6x1",$D811="FF 6x1"),WEEKDAY($F811,2)=6,FALSE()),"Folga de fim de semana · apontou no domingo anterior",IF(AND(OR($D811="6x1",$D811="FF 6x1"),WEEKDAY($F811,2)=7,AND($A811=$A810,$L810&gt;0)),"Folga de fim de semana · apontou no sábado",IF(AND(OR($D811="6x1",$D811="FF 6x1"),OR(WEEKDAY($F811,2)=6,WEEKDAY($F811,2)=7)),"Folga de fim de semana · sem apontamento no sábado nem no domingo","Folga prevista pelo ciclo")))),IF($Y811="Indeterminado (início da série)","Sem histórico anterior — informe o dia do ciclo no Cadastro",IF($Y811="Falta de registro",IF(OR(OR($D811="6x1",$D811="FF 6x1"),$D811="5x2"),"FALTA DE REGISTRO · dia útil da escala "&amp;$E811,"FALTA DE REGISTRO · dia "&amp;$W811&amp;" de "&amp;IFERROR(INDEX(Parâmetros!$B$39:$B$48,MATCH($E811,Parâmetros!$A$39:$A$48,0)),99)&amp;" do ciclo"),IF(OR($D811="6x1",$D811="FF 6x1"),IF(OR(AND(WEEKDAY($F811,2)=6,AND($A811=$A812,$L812&gt;0)),AND(WEEKDAY($F811,2)=7,AND($A811=$A810,$L810&gt;0))),"ATENÇÃO · apontou sábado e domingo no mesmo fim de semana",IF(OR(WEEKDAY($F811,2)=6,WEEKDAY($F811,2)=7),"Jornada de fim de semana do 6x1",IF(OR($H811&gt;=Parâmetros!$E$20,$H811&lt;Parâmetros!$E$19),"ATENÇÃO · 6x1 apontou fora do horário diurno","Jornada fixa do 6x1"))),IF($D811="5x2","Jornada fixa do 5x2",IF($D811="Folguista",IF($J811=$K811,"Evidência confirma sequência","DIVERGE · sequência "&amp;$J811&amp;" × evidência "&amp;$K811),IF($K811=$E811,"Evidência confirma cadastro","DIVERGE · cadastro "&amp;$E811&amp;" × evidência "&amp;$K811)))))))))))</f>
        <v>FALTA DE REGISTRO · dia útil da escala 6x1</v>
      </c>
      <c r="W811" s="34" t="str">
        <f>IF(OR(OR($D811="6x1",$D811="FF 6x1"),$D811="5x2"),"",IF($AB811&lt;&gt;$AB810,IF(IFERROR(INDEX(Cadastro!$F$5:$F$243,$AB811),"")="",IF($L811&gt;0,1,0),IF(IFERROR(INDEX(Cadastro!$F$5:$F$243,$AB811),"")&lt;=IFERROR(INDEX(Parâmetros!$B$39:$B$48,MATCH($E811,Parâmetros!$A$39:$A$48,0)),99),IFERROR(INDEX(Cadastro!$F$5:$F$243,$AB811),""),0)),IF($L811&gt;0,IF(N($X810)&gt;0,1,N($W810)+1),IF(AND($L811=0,OR(N($W810)&gt;=IFERROR(INDEX(Parâmetros!$B$39:$B$48,MATCH($E811,Parâmetros!$A$39:$A$48,0)),99),AND(N($X810)&gt;0,N($X810)&lt;IFERROR(INDEX(Parâmetros!$C$39:$C$48,MATCH($E811,Parâmetros!$A$39:$A$48,0)),0)))),0,N($W810)+1))))</f>
        <v/>
      </c>
      <c r="X811" s="34" t="str">
        <f>IF(OR(OR($D811="6x1",$D811="FF 6x1"),$D811="5x2"),"",IF($AB811&lt;&gt;$AB810,IF(IFERROR(INDEX(Cadastro!$F$5:$F$243,$AB811),"")="",0,IF(IFERROR(INDEX(Cadastro!$F$5:$F$243,$AB811),"")&gt;IFERROR(INDEX(Parâmetros!$B$39:$B$48,MATCH($E811,Parâmetros!$A$39:$A$48,0)),99),IFERROR(INDEX(Cadastro!$F$5:$F$243,$AB811),"")-IFERROR(INDEX(Parâmetros!$B$39:$B$48,MATCH($E811,Parâmetros!$A$39:$A$48,0)),99),0)),IF(AND($L811=0,OR(N($W810)&gt;=IFERROR(INDEX(Parâmetros!$B$39:$B$48,MATCH($E811,Parâmetros!$A$39:$A$48,0)),99),AND(N($X810)&gt;0,N($X810)&lt;IFERROR(INDEX(Parâmetros!$C$39:$C$48,MATCH($E811,Parâmetros!$A$39:$A$48,0)),0)))),N($X810)+1,0)))</f>
        <v/>
      </c>
      <c r="Y811" t="str">
        <f>IF($AC811&lt;&gt;"",IF($L811&gt;0,$AC811&amp;" · com apontamento",$AC811),IF($E811="Férias",IF($L811&gt;0,"Férias · com apontamento","Férias (cadastro)"),IF(($Z811+$AA811-1)&gt;Parâmetros!$E$16,"Férias / afastamento",IF(AND($D811="5x2",OR(WEEKDAY($F811,2)=6,WEEKDAY($F811,2)=7)),IF($L811&gt;0,"Folga trabalhada","Folga"),IF($L811&gt;0,"Trabalhado",IF(OR(OR($D811="6x1",$D811="FF 6x1"),$D811="5x2"),IF(AND(OR($D811="6x1",$D811="FF 6x1"),OR(WEEKDAY($F811,2)=6,WEEKDAY($F811,2)=7)),"Folga","Falta de registro"),IF(AND($AB811&lt;&gt;$AB810,IFERROR(INDEX(Cadastro!$F$5:$F$243,$AB811),"")=""),"Indeterminado (início da série)",IF($X811&gt;0,"Folga","Falta de registro"))))))))</f>
        <v>Falta de registro</v>
      </c>
      <c r="Z811" s="34">
        <f>IF(OR($L811&gt;0,$F811&gt;Parâmetros!$E$14),0,IF($A811&lt;&gt;$A810,1,N($Z810)+1))</f>
        <v>0</v>
      </c>
      <c r="AA811" s="34">
        <f>IF(OR($L811&gt;0,$F811&gt;Parâmetros!$E$14),0,IF(OR($A811&lt;&gt;$A812,$F812&gt;Parâmetros!$E$14),1,N($AA812)+1))</f>
        <v>0</v>
      </c>
      <c r="AB811" s="31">
        <f>IFERROR(MATCH($A811&amp;"|"&amp;TEXT(_xlfn.MAXIFS(Cadastro!$E$5:$E$243,Cadastro!$A$5:$A$243,$A811,Cadastro!$E$5:$E$243,"&lt;="&amp;$F811),"yyyymmdd"),Cadastro!$I$5:$I$243,0),"")</f>
        <v>115</v>
      </c>
      <c r="AC811" t="str">
        <f>IFERROR(_xlfn.SINGLE(INDEX(Exceções!$D$5:$D$203,MATCH($A811&amp;"|"&amp;$F811,Exceções!$F$5:$F$203,0))),"")</f>
        <v/>
      </c>
      <c r="AD811" t="str">
        <f>IF($AC811="","",IFERROR(_xlfn.SINGLE(INDEX(Exceções!$E$5:$E$203,MATCH($A811&amp;"|"&amp;$F811,Exceções!$F$5:$F$203,0))),""))</f>
        <v/>
      </c>
    </row>
    <row r="812" spans="1:30" ht="15" hidden="1" customHeight="1" x14ac:dyDescent="0.25">
      <c r="A812" s="31">
        <v>11918</v>
      </c>
      <c r="B812" s="17" t="s">
        <v>64</v>
      </c>
      <c r="C812" s="17" t="str">
        <f>IFERROR(INDEX(Cadastro!$C$5:$C$243,$AB812),"NÃO INFORMADO")</f>
        <v>PED</v>
      </c>
      <c r="D812" s="17" t="str">
        <f>IFERROR(INDEX(Cadastro!$D$5:$D$243,$AB812),"")</f>
        <v>6x1</v>
      </c>
      <c r="E812" s="17" t="str">
        <f>IFERROR(INDEX(Cadastro!$G$5:$G$243,$AB812),"")</f>
        <v>6x1</v>
      </c>
      <c r="F812" s="29">
        <v>46326</v>
      </c>
      <c r="G812" s="32" t="str">
        <f t="shared" si="72"/>
        <v>sáb</v>
      </c>
      <c r="H812" s="31" t="str">
        <f>IF($L812=0,"",_xlfn.MINIFS(Dados!$Q:$Q,Dados!$A:$A,$A812,Dados!$S:$S,$F812))</f>
        <v/>
      </c>
      <c r="I812" s="31" t="str">
        <f>IF($H812="","",_xlfn.MAXIFS(Dados!$R:$R,Dados!$A:$A,$A812,Dados!$S:$S,$F812))</f>
        <v/>
      </c>
      <c r="J812" s="32" t="str">
        <f>IF($D812&lt;&gt;"Folguista","",IFERROR(INDEX(Parâmetros!$D$52:$G$52,1,MIN(4,MAX(1,$W812))),""))</f>
        <v/>
      </c>
      <c r="K812" s="32" t="str">
        <f>IF(OR($AC812&lt;&gt;"",$Y812="Folga",$Y812="Folga trabalhada",$Y812="Férias (cadastro)",$Y812="Férias / afastamento",$Y812="Indeterminado (início da série)"),"",IF(OR($D812="6x1",$D812="FF 6x1"),IF(OR(WEEKDAY($F812,2)=6,WEEKDAY($F812,2)=7),"6x1 sáb/dom","6x1"),IF($D812="5x2","5x2",IF($H812="",IF($D812="Folguista",$J812,$E812),IF(OR($H812&gt;=Parâmetros!$E$18,$H812&lt;Parâmetros!$E$19),"C",IF($H812&lt;Parâmetros!$E$20,"A","B"))))))</f>
        <v/>
      </c>
      <c r="L812" s="30">
        <f>SUMIFS(Dados!$E:$E,Dados!$A:$A,$A812,Dados!$S:$S,$F812)</f>
        <v>0</v>
      </c>
      <c r="M812" s="30" t="str">
        <f>IFERROR(INDEX(Parâmetros!$E$6:$E$11,MATCH($K812,Parâmetros!$A$6:$A$11,0)),"")</f>
        <v/>
      </c>
      <c r="N812" s="33" t="str">
        <f t="shared" si="73"/>
        <v/>
      </c>
      <c r="O812" s="33">
        <f>Parâmetros!$E$13</f>
        <v>0.8</v>
      </c>
      <c r="P812" s="32" t="str">
        <f>IF(OR($M812="",$F812&gt;Parâmetros!$E$14),"Não","Sim")</f>
        <v>Não</v>
      </c>
      <c r="Q812" s="32" t="str">
        <f t="shared" si="74"/>
        <v/>
      </c>
      <c r="R812" s="32" t="str">
        <f t="shared" si="75"/>
        <v/>
      </c>
      <c r="S812" s="30" t="str">
        <f t="shared" si="76"/>
        <v/>
      </c>
      <c r="T812" s="32" t="str">
        <f>IF($Q812&lt;&gt;"Sim","",IF($N812&gt;Parâmetros!$E$15,"Sim","Não"))</f>
        <v/>
      </c>
      <c r="U812" s="17" t="str">
        <f t="shared" si="77"/>
        <v>Folga</v>
      </c>
      <c r="V812" s="17" t="str">
        <f>IF($AC812&lt;&gt;"",IF($L812&gt;0,"ATENÇÃO · apontou em dia de "&amp;LOWER($AC812)&amp;" cadastrado","Exceção cadastrada · "&amp;$AC812)&amp;IF($AD812="",""," · "&amp;$AD812),IF($E812="Férias",IF($L812&gt;0,"ATENÇÃO · apontou estando de férias no cadastro","Férias no cadastro"),IF($Y812="Férias / afastamento","Afastamento · "&amp;($Z812+$AA812-1)&amp;" dias seguidos sem apontamento",IF($Y812="Folga trabalhada","ATENÇÃO · apontou em dia de folga da escala 5x2",IF($Y812="Folga",IF(AND($D812="5x2",OR(WEEKDAY($F812,2)=6,WEEKDAY($F812,2)=7)),"Folga de fim de semana da escala 5x2",IF(AND(OR($D812="6x1",$D812="FF 6x1"),WEEKDAY($F812,2)=6,FALSE()),"Folga de fim de semana · apontou no domingo anterior",IF(AND(OR($D812="6x1",$D812="FF 6x1"),WEEKDAY($F812,2)=7,AND($A812=$A811,$L811&gt;0)),"Folga de fim de semana · apontou no sábado",IF(AND(OR($D812="6x1",$D812="FF 6x1"),OR(WEEKDAY($F812,2)=6,WEEKDAY($F812,2)=7)),"Folga de fim de semana · sem apontamento no sábado nem no domingo","Folga prevista pelo ciclo")))),IF($Y812="Indeterminado (início da série)","Sem histórico anterior — informe o dia do ciclo no Cadastro",IF($Y812="Falta de registro",IF(OR(OR($D812="6x1",$D812="FF 6x1"),$D812="5x2"),"FALTA DE REGISTRO · dia útil da escala "&amp;$E812,"FALTA DE REGISTRO · dia "&amp;$W812&amp;" de "&amp;IFERROR(INDEX(Parâmetros!$B$39:$B$48,MATCH($E812,Parâmetros!$A$39:$A$48,0)),99)&amp;" do ciclo"),IF(OR($D812="6x1",$D812="FF 6x1"),IF(OR(AND(WEEKDAY($F812,2)=6,AND($A812=$A813,$L813&gt;0)),AND(WEEKDAY($F812,2)=7,AND($A812=$A811,$L811&gt;0))),"ATENÇÃO · apontou sábado e domingo no mesmo fim de semana",IF(OR(WEEKDAY($F812,2)=6,WEEKDAY($F812,2)=7),"Jornada de fim de semana do 6x1",IF(OR($H812&gt;=Parâmetros!$E$20,$H812&lt;Parâmetros!$E$19),"ATENÇÃO · 6x1 apontou fora do horário diurno","Jornada fixa do 6x1"))),IF($D812="5x2","Jornada fixa do 5x2",IF($D812="Folguista",IF($J812=$K812,"Evidência confirma sequência","DIVERGE · sequência "&amp;$J812&amp;" × evidência "&amp;$K812),IF($K812=$E812,"Evidência confirma cadastro","DIVERGE · cadastro "&amp;$E812&amp;" × evidência "&amp;$K812)))))))))))</f>
        <v>Folga de fim de semana · sem apontamento no sábado nem no domingo</v>
      </c>
      <c r="W812" s="34" t="str">
        <f>IF(OR(OR($D812="6x1",$D812="FF 6x1"),$D812="5x2"),"",IF($AB812&lt;&gt;$AB811,IF(IFERROR(INDEX(Cadastro!$F$5:$F$243,$AB812),"")="",IF($L812&gt;0,1,0),IF(IFERROR(INDEX(Cadastro!$F$5:$F$243,$AB812),"")&lt;=IFERROR(INDEX(Parâmetros!$B$39:$B$48,MATCH($E812,Parâmetros!$A$39:$A$48,0)),99),IFERROR(INDEX(Cadastro!$F$5:$F$243,$AB812),""),0)),IF($L812&gt;0,IF(N($X811)&gt;0,1,N($W811)+1),IF(AND($L812=0,OR(N($W811)&gt;=IFERROR(INDEX(Parâmetros!$B$39:$B$48,MATCH($E812,Parâmetros!$A$39:$A$48,0)),99),AND(N($X811)&gt;0,N($X811)&lt;IFERROR(INDEX(Parâmetros!$C$39:$C$48,MATCH($E812,Parâmetros!$A$39:$A$48,0)),0)))),0,N($W811)+1))))</f>
        <v/>
      </c>
      <c r="X812" s="34" t="str">
        <f>IF(OR(OR($D812="6x1",$D812="FF 6x1"),$D812="5x2"),"",IF($AB812&lt;&gt;$AB811,IF(IFERROR(INDEX(Cadastro!$F$5:$F$243,$AB812),"")="",0,IF(IFERROR(INDEX(Cadastro!$F$5:$F$243,$AB812),"")&gt;IFERROR(INDEX(Parâmetros!$B$39:$B$48,MATCH($E812,Parâmetros!$A$39:$A$48,0)),99),IFERROR(INDEX(Cadastro!$F$5:$F$243,$AB812),"")-IFERROR(INDEX(Parâmetros!$B$39:$B$48,MATCH($E812,Parâmetros!$A$39:$A$48,0)),99),0)),IF(AND($L812=0,OR(N($W811)&gt;=IFERROR(INDEX(Parâmetros!$B$39:$B$48,MATCH($E812,Parâmetros!$A$39:$A$48,0)),99),AND(N($X811)&gt;0,N($X811)&lt;IFERROR(INDEX(Parâmetros!$C$39:$C$48,MATCH($E812,Parâmetros!$A$39:$A$48,0)),0)))),N($X811)+1,0)))</f>
        <v/>
      </c>
      <c r="Y812" t="str">
        <f>IF($AC812&lt;&gt;"",IF($L812&gt;0,$AC812&amp;" · com apontamento",$AC812),IF($E812="Férias",IF($L812&gt;0,"Férias · com apontamento","Férias (cadastro)"),IF(($Z812+$AA812-1)&gt;Parâmetros!$E$16,"Férias / afastamento",IF(AND($D812="5x2",OR(WEEKDAY($F812,2)=6,WEEKDAY($F812,2)=7)),IF($L812&gt;0,"Folga trabalhada","Folga"),IF($L812&gt;0,"Trabalhado",IF(OR(OR($D812="6x1",$D812="FF 6x1"),$D812="5x2"),IF(AND(OR($D812="6x1",$D812="FF 6x1"),OR(WEEKDAY($F812,2)=6,WEEKDAY($F812,2)=7)),"Folga","Falta de registro"),IF(AND($AB812&lt;&gt;$AB811,IFERROR(INDEX(Cadastro!$F$5:$F$243,$AB812),"")=""),"Indeterminado (início da série)",IF($X812&gt;0,"Folga","Falta de registro"))))))))</f>
        <v>Folga</v>
      </c>
      <c r="Z812" s="34">
        <f>IF(OR($L812&gt;0,$F812&gt;Parâmetros!$E$14),0,IF($A812&lt;&gt;$A811,1,N($Z811)+1))</f>
        <v>0</v>
      </c>
      <c r="AA812" s="34">
        <f>IF(OR($L812&gt;0,$F812&gt;Parâmetros!$E$14),0,IF(OR($A812&lt;&gt;$A813,$F813&gt;Parâmetros!$E$14),1,N($AA813)+1))</f>
        <v>0</v>
      </c>
      <c r="AB812" s="31">
        <f>IFERROR(MATCH($A812&amp;"|"&amp;TEXT(_xlfn.MAXIFS(Cadastro!$E$5:$E$243,Cadastro!$A$5:$A$243,$A812,Cadastro!$E$5:$E$243,"&lt;="&amp;$F812),"yyyymmdd"),Cadastro!$I$5:$I$243,0),"")</f>
        <v>115</v>
      </c>
      <c r="AC812" t="str">
        <f>IFERROR(_xlfn.SINGLE(INDEX(Exceções!$D$5:$D$203,MATCH($A812&amp;"|"&amp;$F812,Exceções!$F$5:$F$203,0))),"")</f>
        <v/>
      </c>
      <c r="AD812" t="str">
        <f>IF($AC812="","",IFERROR(_xlfn.SINGLE(INDEX(Exceções!$E$5:$E$203,MATCH($A812&amp;"|"&amp;$F812,Exceções!$F$5:$F$203,0))),""))</f>
        <v/>
      </c>
    </row>
    <row r="813" spans="1:30" ht="15" hidden="1" customHeight="1" x14ac:dyDescent="0.25">
      <c r="A813" s="31">
        <v>11918</v>
      </c>
      <c r="B813" s="17" t="s">
        <v>64</v>
      </c>
      <c r="C813" s="17" t="str">
        <f>IFERROR(INDEX(Cadastro!$C$5:$C$243,$AB813),"NÃO INFORMADO")</f>
        <v>PED</v>
      </c>
      <c r="D813" s="17" t="str">
        <f>IFERROR(INDEX(Cadastro!$D$5:$D$243,$AB813),"")</f>
        <v>6x1</v>
      </c>
      <c r="E813" s="17" t="str">
        <f>IFERROR(INDEX(Cadastro!$G$5:$G$243,$AB813),"")</f>
        <v>6x1</v>
      </c>
      <c r="F813" s="29">
        <v>46327</v>
      </c>
      <c r="G813" s="32" t="str">
        <f t="shared" si="72"/>
        <v>dom</v>
      </c>
      <c r="H813" s="31" t="str">
        <f>IF($L813=0,"",_xlfn.MINIFS(Dados!$Q:$Q,Dados!$A:$A,$A813,Dados!$S:$S,$F813))</f>
        <v/>
      </c>
      <c r="I813" s="31" t="str">
        <f>IF($H813="","",_xlfn.MAXIFS(Dados!$R:$R,Dados!$A:$A,$A813,Dados!$S:$S,$F813))</f>
        <v/>
      </c>
      <c r="J813" s="32" t="str">
        <f>IF($D813&lt;&gt;"Folguista","",IFERROR(INDEX(Parâmetros!$D$52:$G$52,1,MIN(4,MAX(1,$W813))),""))</f>
        <v/>
      </c>
      <c r="K813" s="32" t="str">
        <f>IF(OR($AC813&lt;&gt;"",$Y813="Folga",$Y813="Folga trabalhada",$Y813="Férias (cadastro)",$Y813="Férias / afastamento",$Y813="Indeterminado (início da série)"),"",IF(OR($D813="6x1",$D813="FF 6x1"),IF(OR(WEEKDAY($F813,2)=6,WEEKDAY($F813,2)=7),"6x1 sáb/dom","6x1"),IF($D813="5x2","5x2",IF($H813="",IF($D813="Folguista",$J813,$E813),IF(OR($H813&gt;=Parâmetros!$E$18,$H813&lt;Parâmetros!$E$19),"C",IF($H813&lt;Parâmetros!$E$20,"A","B"))))))</f>
        <v/>
      </c>
      <c r="L813" s="30">
        <f>SUMIFS(Dados!$E:$E,Dados!$A:$A,$A813,Dados!$S:$S,$F813)</f>
        <v>0</v>
      </c>
      <c r="M813" s="30" t="str">
        <f>IFERROR(INDEX(Parâmetros!$E$6:$E$11,MATCH($K813,Parâmetros!$A$6:$A$11,0)),"")</f>
        <v/>
      </c>
      <c r="N813" s="33" t="str">
        <f t="shared" si="73"/>
        <v/>
      </c>
      <c r="O813" s="33">
        <f>Parâmetros!$E$13</f>
        <v>0.8</v>
      </c>
      <c r="P813" s="32" t="str">
        <f>IF(OR($M813="",$F813&gt;Parâmetros!$E$14),"Não","Sim")</f>
        <v>Não</v>
      </c>
      <c r="Q813" s="32" t="str">
        <f t="shared" si="74"/>
        <v/>
      </c>
      <c r="R813" s="32" t="str">
        <f t="shared" si="75"/>
        <v/>
      </c>
      <c r="S813" s="30" t="str">
        <f t="shared" si="76"/>
        <v/>
      </c>
      <c r="T813" s="32" t="str">
        <f>IF($Q813&lt;&gt;"Sim","",IF($N813&gt;Parâmetros!$E$15,"Sim","Não"))</f>
        <v/>
      </c>
      <c r="U813" s="17" t="str">
        <f t="shared" si="77"/>
        <v>Folga</v>
      </c>
      <c r="V813" s="17" t="str">
        <f>IF($AC813&lt;&gt;"",IF($L813&gt;0,"ATENÇÃO · apontou em dia de "&amp;LOWER($AC813)&amp;" cadastrado","Exceção cadastrada · "&amp;$AC813)&amp;IF($AD813="",""," · "&amp;$AD813),IF($E813="Férias",IF($L813&gt;0,"ATENÇÃO · apontou estando de férias no cadastro","Férias no cadastro"),IF($Y813="Férias / afastamento","Afastamento · "&amp;($Z813+$AA813-1)&amp;" dias seguidos sem apontamento",IF($Y813="Folga trabalhada","ATENÇÃO · apontou em dia de folga da escala 5x2",IF($Y813="Folga",IF(AND($D813="5x2",OR(WEEKDAY($F813,2)=6,WEEKDAY($F813,2)=7)),"Folga de fim de semana da escala 5x2",IF(AND(OR($D813="6x1",$D813="FF 6x1"),WEEKDAY($F813,2)=6,FALSE()),"Folga de fim de semana · apontou no domingo anterior",IF(AND(OR($D813="6x1",$D813="FF 6x1"),WEEKDAY($F813,2)=7,AND($A813=$A812,$L812&gt;0)),"Folga de fim de semana · apontou no sábado",IF(AND(OR($D813="6x1",$D813="FF 6x1"),OR(WEEKDAY($F813,2)=6,WEEKDAY($F813,2)=7)),"Folga de fim de semana · sem apontamento no sábado nem no domingo","Folga prevista pelo ciclo")))),IF($Y813="Indeterminado (início da série)","Sem histórico anterior — informe o dia do ciclo no Cadastro",IF($Y813="Falta de registro",IF(OR(OR($D813="6x1",$D813="FF 6x1"),$D813="5x2"),"FALTA DE REGISTRO · dia útil da escala "&amp;$E813,"FALTA DE REGISTRO · dia "&amp;$W813&amp;" de "&amp;IFERROR(INDEX(Parâmetros!$B$39:$B$48,MATCH($E813,Parâmetros!$A$39:$A$48,0)),99)&amp;" do ciclo"),IF(OR($D813="6x1",$D813="FF 6x1"),IF(OR(AND(WEEKDAY($F813,2)=6,AND($A813=$A814,$L814&gt;0)),AND(WEEKDAY($F813,2)=7,AND($A813=$A812,$L812&gt;0))),"ATENÇÃO · apontou sábado e domingo no mesmo fim de semana",IF(OR(WEEKDAY($F813,2)=6,WEEKDAY($F813,2)=7),"Jornada de fim de semana do 6x1",IF(OR($H813&gt;=Parâmetros!$E$20,$H813&lt;Parâmetros!$E$19),"ATENÇÃO · 6x1 apontou fora do horário diurno","Jornada fixa do 6x1"))),IF($D813="5x2","Jornada fixa do 5x2",IF($D813="Folguista",IF($J813=$K813,"Evidência confirma sequência","DIVERGE · sequência "&amp;$J813&amp;" × evidência "&amp;$K813),IF($K813=$E813,"Evidência confirma cadastro","DIVERGE · cadastro "&amp;$E813&amp;" × evidência "&amp;$K813)))))))))))</f>
        <v>Folga de fim de semana · sem apontamento no sábado nem no domingo</v>
      </c>
      <c r="W813" s="34" t="str">
        <f>IF(OR(OR($D813="6x1",$D813="FF 6x1"),$D813="5x2"),"",IF($AB813&lt;&gt;$AB812,IF(IFERROR(INDEX(Cadastro!$F$5:$F$243,$AB813),"")="",IF($L813&gt;0,1,0),IF(IFERROR(INDEX(Cadastro!$F$5:$F$243,$AB813),"")&lt;=IFERROR(INDEX(Parâmetros!$B$39:$B$48,MATCH($E813,Parâmetros!$A$39:$A$48,0)),99),IFERROR(INDEX(Cadastro!$F$5:$F$243,$AB813),""),0)),IF($L813&gt;0,IF(N($X812)&gt;0,1,N($W812)+1),IF(AND($L813=0,OR(N($W812)&gt;=IFERROR(INDEX(Parâmetros!$B$39:$B$48,MATCH($E813,Parâmetros!$A$39:$A$48,0)),99),AND(N($X812)&gt;0,N($X812)&lt;IFERROR(INDEX(Parâmetros!$C$39:$C$48,MATCH($E813,Parâmetros!$A$39:$A$48,0)),0)))),0,N($W812)+1))))</f>
        <v/>
      </c>
      <c r="X813" s="34" t="str">
        <f>IF(OR(OR($D813="6x1",$D813="FF 6x1"),$D813="5x2"),"",IF($AB813&lt;&gt;$AB812,IF(IFERROR(INDEX(Cadastro!$F$5:$F$243,$AB813),"")="",0,IF(IFERROR(INDEX(Cadastro!$F$5:$F$243,$AB813),"")&gt;IFERROR(INDEX(Parâmetros!$B$39:$B$48,MATCH($E813,Parâmetros!$A$39:$A$48,0)),99),IFERROR(INDEX(Cadastro!$F$5:$F$243,$AB813),"")-IFERROR(INDEX(Parâmetros!$B$39:$B$48,MATCH($E813,Parâmetros!$A$39:$A$48,0)),99),0)),IF(AND($L813=0,OR(N($W812)&gt;=IFERROR(INDEX(Parâmetros!$B$39:$B$48,MATCH($E813,Parâmetros!$A$39:$A$48,0)),99),AND(N($X812)&gt;0,N($X812)&lt;IFERROR(INDEX(Parâmetros!$C$39:$C$48,MATCH($E813,Parâmetros!$A$39:$A$48,0)),0)))),N($X812)+1,0)))</f>
        <v/>
      </c>
      <c r="Y813" t="str">
        <f>IF($AC813&lt;&gt;"",IF($L813&gt;0,$AC813&amp;" · com apontamento",$AC813),IF($E813="Férias",IF($L813&gt;0,"Férias · com apontamento","Férias (cadastro)"),IF(($Z813+$AA813-1)&gt;Parâmetros!$E$16,"Férias / afastamento",IF(AND($D813="5x2",OR(WEEKDAY($F813,2)=6,WEEKDAY($F813,2)=7)),IF($L813&gt;0,"Folga trabalhada","Folga"),IF($L813&gt;0,"Trabalhado",IF(OR(OR($D813="6x1",$D813="FF 6x1"),$D813="5x2"),IF(AND(OR($D813="6x1",$D813="FF 6x1"),OR(WEEKDAY($F813,2)=6,WEEKDAY($F813,2)=7)),"Folga","Falta de registro"),IF(AND($AB813&lt;&gt;$AB812,IFERROR(INDEX(Cadastro!$F$5:$F$243,$AB813),"")=""),"Indeterminado (início da série)",IF($X813&gt;0,"Folga","Falta de registro"))))))))</f>
        <v>Folga</v>
      </c>
      <c r="Z813" s="34">
        <f>IF(OR($L813&gt;0,$F813&gt;Parâmetros!$E$14),0,IF($A813&lt;&gt;$A812,1,N($Z812)+1))</f>
        <v>0</v>
      </c>
      <c r="AA813" s="34">
        <f>IF(OR($L813&gt;0,$F813&gt;Parâmetros!$E$14),0,IF(OR($A813&lt;&gt;$A814,$F814&gt;Parâmetros!$E$14),1,N($AA814)+1))</f>
        <v>0</v>
      </c>
      <c r="AB813" s="31">
        <f>IFERROR(MATCH($A813&amp;"|"&amp;TEXT(_xlfn.MAXIFS(Cadastro!$E$5:$E$243,Cadastro!$A$5:$A$243,$A813,Cadastro!$E$5:$E$243,"&lt;="&amp;$F813),"yyyymmdd"),Cadastro!$I$5:$I$243,0),"")</f>
        <v>115</v>
      </c>
      <c r="AC813" t="str">
        <f>IFERROR(_xlfn.SINGLE(INDEX(Exceções!$D$5:$D$203,MATCH($A813&amp;"|"&amp;$F813,Exceções!$F$5:$F$203,0))),"")</f>
        <v/>
      </c>
      <c r="AD813" t="str">
        <f>IF($AC813="","",IFERROR(_xlfn.SINGLE(INDEX(Exceções!$E$5:$E$203,MATCH($A813&amp;"|"&amp;$F813,Exceções!$F$5:$F$203,0))),""))</f>
        <v/>
      </c>
    </row>
    <row r="814" spans="1:30" ht="15" hidden="1" customHeight="1" x14ac:dyDescent="0.25">
      <c r="A814" s="31">
        <v>53459</v>
      </c>
      <c r="B814" s="17" t="s">
        <v>55</v>
      </c>
      <c r="C814" s="17" t="str">
        <f>IFERROR(INDEX(Cadastro!$C$5:$C$243,$AB814),"NÃO INFORMADO")</f>
        <v>MEC</v>
      </c>
      <c r="D814" s="17" t="str">
        <f>IFERROR(INDEX(Cadastro!$D$5:$D$243,$AB814),"")</f>
        <v>A</v>
      </c>
      <c r="E814" s="17" t="str">
        <f>IFERROR(INDEX(Cadastro!$G$5:$G$243,$AB814),"")</f>
        <v>A</v>
      </c>
      <c r="F814" s="29">
        <v>46300</v>
      </c>
      <c r="G814" s="32" t="str">
        <f t="shared" si="72"/>
        <v>seg</v>
      </c>
      <c r="H814" s="31">
        <f>IF($L814=0,"",_xlfn.MINIFS(Dados!$Q:$Q,Dados!$A:$A,$A814,Dados!$S:$S,$F814))</f>
        <v>443</v>
      </c>
      <c r="I814" s="31">
        <f>IF($H814="","",_xlfn.MAXIFS(Dados!$R:$R,Dados!$A:$A,$A814,Dados!$S:$S,$F814))</f>
        <v>920</v>
      </c>
      <c r="J814" s="32" t="str">
        <f>IF($D814&lt;&gt;"Folguista","",IFERROR(INDEX(Parâmetros!$D$52:$G$52,1,MIN(4,MAX(1,$W814))),""))</f>
        <v/>
      </c>
      <c r="K814" s="32" t="str">
        <f>IF(OR($AC814&lt;&gt;"",$Y814="Folga",$Y814="Folga trabalhada",$Y814="Férias (cadastro)",$Y814="Férias / afastamento",$Y814="Indeterminado (início da série)"),"",IF(OR($D814="6x1",$D814="FF 6x1"),IF(OR(WEEKDAY($F814,2)=6,WEEKDAY($F814,2)=7),"6x1 sáb/dom","6x1"),IF($D814="5x2","5x2",IF($H814="",IF($D814="Folguista",$J814,$E814),IF(OR($H814&gt;=Parâmetros!$E$18,$H814&lt;Parâmetros!$E$19),"C",IF($H814&lt;Parâmetros!$E$20,"A","B"))))))</f>
        <v>A</v>
      </c>
      <c r="L814" s="30">
        <f>SUMIFS(Dados!$E:$E,Dados!$A:$A,$A814,Dados!$S:$S,$F814)</f>
        <v>6.96</v>
      </c>
      <c r="M814" s="30">
        <f>IFERROR(INDEX(Parâmetros!$E$6:$E$11,MATCH($K814,Parâmetros!$A$6:$A$11,0)),"")</f>
        <v>7.58</v>
      </c>
      <c r="N814" s="33">
        <f t="shared" si="73"/>
        <v>0.91820580474934033</v>
      </c>
      <c r="O814" s="33">
        <f>Parâmetros!$E$13</f>
        <v>0.8</v>
      </c>
      <c r="P814" s="32" t="str">
        <f>IF(OR($M814="",$F814&gt;Parâmetros!$E$14),"Não","Sim")</f>
        <v>Sim</v>
      </c>
      <c r="Q814" s="32" t="str">
        <f t="shared" si="74"/>
        <v>Sim</v>
      </c>
      <c r="R814" s="32" t="str">
        <f t="shared" si="75"/>
        <v>Sim</v>
      </c>
      <c r="S814" s="30">
        <f t="shared" si="76"/>
        <v>0</v>
      </c>
      <c r="T814" s="32" t="str">
        <f>IF($Q814&lt;&gt;"Sim","",IF($N814&gt;Parâmetros!$E$15,"Sim","Não"))</f>
        <v>Não</v>
      </c>
      <c r="U814" s="17" t="str">
        <f t="shared" si="77"/>
        <v>Na meta</v>
      </c>
      <c r="V814" s="17" t="str">
        <f>IF($AC814&lt;&gt;"",IF($L814&gt;0,"ATENÇÃO · apontou em dia de "&amp;LOWER($AC814)&amp;" cadastrado","Exceção cadastrada · "&amp;$AC814)&amp;IF($AD814="",""," · "&amp;$AD814),IF($E814="Férias",IF($L814&gt;0,"ATENÇÃO · apontou estando de férias no cadastro","Férias no cadastro"),IF($Y814="Férias / afastamento","Afastamento · "&amp;($Z814+$AA814-1)&amp;" dias seguidos sem apontamento",IF($Y814="Folga trabalhada","ATENÇÃO · apontou em dia de folga da escala 5x2",IF($Y814="Folga",IF(AND($D814="5x2",OR(WEEKDAY($F814,2)=6,WEEKDAY($F814,2)=7)),"Folga de fim de semana da escala 5x2",IF(AND(OR($D814="6x1",$D814="FF 6x1"),WEEKDAY($F814,2)=6,FALSE()),"Folga de fim de semana · apontou no domingo anterior",IF(AND(OR($D814="6x1",$D814="FF 6x1"),WEEKDAY($F814,2)=7,AND($A814=$A813,$L813&gt;0)),"Folga de fim de semana · apontou no sábado",IF(AND(OR($D814="6x1",$D814="FF 6x1"),OR(WEEKDAY($F814,2)=6,WEEKDAY($F814,2)=7)),"Folga de fim de semana · sem apontamento no sábado nem no domingo","Folga prevista pelo ciclo")))),IF($Y814="Indeterminado (início da série)","Sem histórico anterior — informe o dia do ciclo no Cadastro",IF($Y814="Falta de registro",IF(OR(OR($D814="6x1",$D814="FF 6x1"),$D814="5x2"),"FALTA DE REGISTRO · dia útil da escala "&amp;$E814,"FALTA DE REGISTRO · dia "&amp;$W814&amp;" de "&amp;IFERROR(INDEX(Parâmetros!$B$39:$B$48,MATCH($E814,Parâmetros!$A$39:$A$48,0)),99)&amp;" do ciclo"),IF(OR($D814="6x1",$D814="FF 6x1"),IF(OR(AND(WEEKDAY($F814,2)=6,AND($A814=$A815,$L815&gt;0)),AND(WEEKDAY($F814,2)=7,AND($A814=$A813,$L813&gt;0))),"ATENÇÃO · apontou sábado e domingo no mesmo fim de semana",IF(OR(WEEKDAY($F814,2)=6,WEEKDAY($F814,2)=7),"Jornada de fim de semana do 6x1",IF(OR($H814&gt;=Parâmetros!$E$20,$H814&lt;Parâmetros!$E$19),"ATENÇÃO · 6x1 apontou fora do horário diurno","Jornada fixa do 6x1"))),IF($D814="5x2","Jornada fixa do 5x2",IF($D814="Folguista",IF($J814=$K814,"Evidência confirma sequência","DIVERGE · sequência "&amp;$J814&amp;" × evidência "&amp;$K814),IF($K814=$E814,"Evidência confirma cadastro","DIVERGE · cadastro "&amp;$E814&amp;" × evidência "&amp;$K814)))))))))))</f>
        <v>Evidência confirma cadastro</v>
      </c>
      <c r="W814" s="34">
        <f>IF(OR(OR($D814="6x1",$D814="FF 6x1"),$D814="5x2"),"",IF($AB814&lt;&gt;$AB813,IF(IFERROR(INDEX(Cadastro!$F$5:$F$243,$AB814),"")="",IF($L814&gt;0,1,0),IF(IFERROR(INDEX(Cadastro!$F$5:$F$243,$AB814),"")&lt;=IFERROR(INDEX(Parâmetros!$B$39:$B$48,MATCH($E814,Parâmetros!$A$39:$A$48,0)),99),IFERROR(INDEX(Cadastro!$F$5:$F$243,$AB814),""),0)),IF($L814&gt;0,IF(N($X813)&gt;0,1,N($W813)+1),IF(AND($L814=0,OR(N($W813)&gt;=IFERROR(INDEX(Parâmetros!$B$39:$B$48,MATCH($E814,Parâmetros!$A$39:$A$48,0)),99),AND(N($X813)&gt;0,N($X813)&lt;IFERROR(INDEX(Parâmetros!$C$39:$C$48,MATCH($E814,Parâmetros!$A$39:$A$48,0)),0)))),0,N($W813)+1))))</f>
        <v>2</v>
      </c>
      <c r="X814" s="34">
        <f>IF(OR(OR($D814="6x1",$D814="FF 6x1"),$D814="5x2"),"",IF($AB814&lt;&gt;$AB813,IF(IFERROR(INDEX(Cadastro!$F$5:$F$243,$AB814),"")="",0,IF(IFERROR(INDEX(Cadastro!$F$5:$F$243,$AB814),"")&gt;IFERROR(INDEX(Parâmetros!$B$39:$B$48,MATCH($E814,Parâmetros!$A$39:$A$48,0)),99),IFERROR(INDEX(Cadastro!$F$5:$F$243,$AB814),"")-IFERROR(INDEX(Parâmetros!$B$39:$B$48,MATCH($E814,Parâmetros!$A$39:$A$48,0)),99),0)),IF(AND($L814=0,OR(N($W813)&gt;=IFERROR(INDEX(Parâmetros!$B$39:$B$48,MATCH($E814,Parâmetros!$A$39:$A$48,0)),99),AND(N($X813)&gt;0,N($X813)&lt;IFERROR(INDEX(Parâmetros!$C$39:$C$48,MATCH($E814,Parâmetros!$A$39:$A$48,0)),0)))),N($X813)+1,0)))</f>
        <v>0</v>
      </c>
      <c r="Y814" t="str">
        <f>IF($AC814&lt;&gt;"",IF($L814&gt;0,$AC814&amp;" · com apontamento",$AC814),IF($E814="Férias",IF($L814&gt;0,"Férias · com apontamento","Férias (cadastro)"),IF(($Z814+$AA814-1)&gt;Parâmetros!$E$16,"Férias / afastamento",IF(AND($D814="5x2",OR(WEEKDAY($F814,2)=6,WEEKDAY($F814,2)=7)),IF($L814&gt;0,"Folga trabalhada","Folga"),IF($L814&gt;0,"Trabalhado",IF(OR(OR($D814="6x1",$D814="FF 6x1"),$D814="5x2"),IF(AND(OR($D814="6x1",$D814="FF 6x1"),OR(WEEKDAY($F814,2)=6,WEEKDAY($F814,2)=7)),"Folga","Falta de registro"),IF(AND($AB814&lt;&gt;$AB813,IFERROR(INDEX(Cadastro!$F$5:$F$243,$AB814),"")=""),"Indeterminado (início da série)",IF($X814&gt;0,"Folga","Falta de registro"))))))))</f>
        <v>Trabalhado</v>
      </c>
      <c r="Z814" s="34">
        <f>IF(OR($L814&gt;0,$F814&gt;Parâmetros!$E$14),0,IF($A814&lt;&gt;$A813,1,N($Z813)+1))</f>
        <v>0</v>
      </c>
      <c r="AA814" s="34">
        <f>IF(OR($L814&gt;0,$F814&gt;Parâmetros!$E$14),0,IF(OR($A814&lt;&gt;$A815,$F815&gt;Parâmetros!$E$14),1,N($AA815)+1))</f>
        <v>0</v>
      </c>
      <c r="AB814" s="31">
        <f>IFERROR(MATCH($A814&amp;"|"&amp;TEXT(_xlfn.MAXIFS(Cadastro!$E$5:$E$243,Cadastro!$A$5:$A$243,$A814,Cadastro!$E$5:$E$243,"&lt;="&amp;$F814),"yyyymmdd"),Cadastro!$I$5:$I$243,0),"")</f>
        <v>116</v>
      </c>
      <c r="AC814" t="str">
        <f>IFERROR(_xlfn.SINGLE(INDEX(Exceções!$D$5:$D$203,MATCH($A814&amp;"|"&amp;$F814,Exceções!$F$5:$F$203,0))),"")</f>
        <v/>
      </c>
      <c r="AD814" t="str">
        <f>IF($AC814="","",IFERROR(_xlfn.SINGLE(INDEX(Exceções!$E$5:$E$203,MATCH($A814&amp;"|"&amp;$F814,Exceções!$F$5:$F$203,0))),""))</f>
        <v/>
      </c>
    </row>
    <row r="815" spans="1:30" ht="15" hidden="1" customHeight="1" x14ac:dyDescent="0.25">
      <c r="A815" s="31">
        <v>53459</v>
      </c>
      <c r="B815" s="17" t="s">
        <v>55</v>
      </c>
      <c r="C815" s="17" t="str">
        <f>IFERROR(INDEX(Cadastro!$C$5:$C$243,$AB815),"NÃO INFORMADO")</f>
        <v>MEC</v>
      </c>
      <c r="D815" s="17" t="str">
        <f>IFERROR(INDEX(Cadastro!$D$5:$D$243,$AB815),"")</f>
        <v>A</v>
      </c>
      <c r="E815" s="17" t="str">
        <f>IFERROR(INDEX(Cadastro!$G$5:$G$243,$AB815),"")</f>
        <v>A</v>
      </c>
      <c r="F815" s="29">
        <v>46301</v>
      </c>
      <c r="G815" s="32" t="str">
        <f t="shared" si="72"/>
        <v>ter</v>
      </c>
      <c r="H815" s="31" t="str">
        <f>IF($L815=0,"",_xlfn.MINIFS(Dados!$Q:$Q,Dados!$A:$A,$A815,Dados!$S:$S,$F815))</f>
        <v/>
      </c>
      <c r="I815" s="31" t="str">
        <f>IF($H815="","",_xlfn.MAXIFS(Dados!$R:$R,Dados!$A:$A,$A815,Dados!$S:$S,$F815))</f>
        <v/>
      </c>
      <c r="J815" s="32" t="str">
        <f>IF($D815&lt;&gt;"Folguista","",IFERROR(INDEX(Parâmetros!$D$52:$G$52,1,MIN(4,MAX(1,$W815))),""))</f>
        <v/>
      </c>
      <c r="K815" s="32" t="str">
        <f>IF(OR($AC815&lt;&gt;"",$Y815="Folga",$Y815="Folga trabalhada",$Y815="Férias (cadastro)",$Y815="Férias / afastamento",$Y815="Indeterminado (início da série)"),"",IF(OR($D815="6x1",$D815="FF 6x1"),IF(OR(WEEKDAY($F815,2)=6,WEEKDAY($F815,2)=7),"6x1 sáb/dom","6x1"),IF($D815="5x2","5x2",IF($H815="",IF($D815="Folguista",$J815,$E815),IF(OR($H815&gt;=Parâmetros!$E$18,$H815&lt;Parâmetros!$E$19),"C",IF($H815&lt;Parâmetros!$E$20,"A","B"))))))</f>
        <v/>
      </c>
      <c r="L815" s="30">
        <f>SUMIFS(Dados!$E:$E,Dados!$A:$A,$A815,Dados!$S:$S,$F815)</f>
        <v>0</v>
      </c>
      <c r="M815" s="30" t="str">
        <f>IFERROR(INDEX(Parâmetros!$E$6:$E$11,MATCH($K815,Parâmetros!$A$6:$A$11,0)),"")</f>
        <v/>
      </c>
      <c r="N815" s="33" t="str">
        <f t="shared" si="73"/>
        <v/>
      </c>
      <c r="O815" s="33">
        <f>Parâmetros!$E$13</f>
        <v>0.8</v>
      </c>
      <c r="P815" s="32" t="str">
        <f>IF(OR($M815="",$F815&gt;Parâmetros!$E$14),"Não","Sim")</f>
        <v>Não</v>
      </c>
      <c r="Q815" s="32" t="str">
        <f t="shared" si="74"/>
        <v/>
      </c>
      <c r="R815" s="32" t="str">
        <f t="shared" si="75"/>
        <v/>
      </c>
      <c r="S815" s="30" t="str">
        <f t="shared" si="76"/>
        <v/>
      </c>
      <c r="T815" s="32" t="str">
        <f>IF($Q815&lt;&gt;"Sim","",IF($N815&gt;Parâmetros!$E$15,"Sim","Não"))</f>
        <v/>
      </c>
      <c r="U815" s="17" t="str">
        <f t="shared" si="77"/>
        <v>Atestado</v>
      </c>
      <c r="V815" s="17" t="str">
        <f>IF($AC815&lt;&gt;"",IF($L815&gt;0,"ATENÇÃO · apontou em dia de "&amp;LOWER($AC815)&amp;" cadastrado","Exceção cadastrada · "&amp;$AC815)&amp;IF($AD815="",""," · "&amp;$AD815),IF($E815="Férias",IF($L815&gt;0,"ATENÇÃO · apontou estando de férias no cadastro","Férias no cadastro"),IF($Y815="Férias / afastamento","Afastamento · "&amp;($Z815+$AA815-1)&amp;" dias seguidos sem apontamento",IF($Y815="Folga trabalhada","ATENÇÃO · apontou em dia de folga da escala 5x2",IF($Y815="Folga",IF(AND($D815="5x2",OR(WEEKDAY($F815,2)=6,WEEKDAY($F815,2)=7)),"Folga de fim de semana da escala 5x2",IF(AND(OR($D815="6x1",$D815="FF 6x1"),WEEKDAY($F815,2)=6,FALSE()),"Folga de fim de semana · apontou no domingo anterior",IF(AND(OR($D815="6x1",$D815="FF 6x1"),WEEKDAY($F815,2)=7,AND($A815=$A814,$L814&gt;0)),"Folga de fim de semana · apontou no sábado",IF(AND(OR($D815="6x1",$D815="FF 6x1"),OR(WEEKDAY($F815,2)=6,WEEKDAY($F815,2)=7)),"Folga de fim de semana · sem apontamento no sábado nem no domingo","Folga prevista pelo ciclo")))),IF($Y815="Indeterminado (início da série)","Sem histórico anterior — informe o dia do ciclo no Cadastro",IF($Y815="Falta de registro",IF(OR(OR($D815="6x1",$D815="FF 6x1"),$D815="5x2"),"FALTA DE REGISTRO · dia útil da escala "&amp;$E815,"FALTA DE REGISTRO · dia "&amp;$W815&amp;" de "&amp;IFERROR(INDEX(Parâmetros!$B$39:$B$48,MATCH($E815,Parâmetros!$A$39:$A$48,0)),99)&amp;" do ciclo"),IF(OR($D815="6x1",$D815="FF 6x1"),IF(OR(AND(WEEKDAY($F815,2)=6,AND($A815=$A816,$L816&gt;0)),AND(WEEKDAY($F815,2)=7,AND($A815=$A814,$L814&gt;0))),"ATENÇÃO · apontou sábado e domingo no mesmo fim de semana",IF(OR(WEEKDAY($F815,2)=6,WEEKDAY($F815,2)=7),"Jornada de fim de semana do 6x1",IF(OR($H815&gt;=Parâmetros!$E$20,$H815&lt;Parâmetros!$E$19),"ATENÇÃO · 6x1 apontou fora do horário diurno","Jornada fixa do 6x1"))),IF($D815="5x2","Jornada fixa do 5x2",IF($D815="Folguista",IF($J815=$K815,"Evidência confirma sequência","DIVERGE · sequência "&amp;$J815&amp;" × evidência "&amp;$K815),IF($K815=$E815,"Evidência confirma cadastro","DIVERGE · cadastro "&amp;$E815&amp;" × evidência "&amp;$K815)))))))))))</f>
        <v>Exceção cadastrada · Atestado · O funcionario estava de atestado</v>
      </c>
      <c r="W815" s="34">
        <f>IF(OR(OR($D815="6x1",$D815="FF 6x1"),$D815="5x2"),"",IF($AB815&lt;&gt;$AB814,IF(IFERROR(INDEX(Cadastro!$F$5:$F$243,$AB815),"")="",IF($L815&gt;0,1,0),IF(IFERROR(INDEX(Cadastro!$F$5:$F$243,$AB815),"")&lt;=IFERROR(INDEX(Parâmetros!$B$39:$B$48,MATCH($E815,Parâmetros!$A$39:$A$48,0)),99),IFERROR(INDEX(Cadastro!$F$5:$F$243,$AB815),""),0)),IF($L815&gt;0,IF(N($X814)&gt;0,1,N($W814)+1),IF(AND($L815=0,OR(N($W814)&gt;=IFERROR(INDEX(Parâmetros!$B$39:$B$48,MATCH($E815,Parâmetros!$A$39:$A$48,0)),99),AND(N($X814)&gt;0,N($X814)&lt;IFERROR(INDEX(Parâmetros!$C$39:$C$48,MATCH($E815,Parâmetros!$A$39:$A$48,0)),0)))),0,N($W814)+1))))</f>
        <v>3</v>
      </c>
      <c r="X815" s="34">
        <f>IF(OR(OR($D815="6x1",$D815="FF 6x1"),$D815="5x2"),"",IF($AB815&lt;&gt;$AB814,IF(IFERROR(INDEX(Cadastro!$F$5:$F$243,$AB815),"")="",0,IF(IFERROR(INDEX(Cadastro!$F$5:$F$243,$AB815),"")&gt;IFERROR(INDEX(Parâmetros!$B$39:$B$48,MATCH($E815,Parâmetros!$A$39:$A$48,0)),99),IFERROR(INDEX(Cadastro!$F$5:$F$243,$AB815),"")-IFERROR(INDEX(Parâmetros!$B$39:$B$48,MATCH($E815,Parâmetros!$A$39:$A$48,0)),99),0)),IF(AND($L815=0,OR(N($W814)&gt;=IFERROR(INDEX(Parâmetros!$B$39:$B$48,MATCH($E815,Parâmetros!$A$39:$A$48,0)),99),AND(N($X814)&gt;0,N($X814)&lt;IFERROR(INDEX(Parâmetros!$C$39:$C$48,MATCH($E815,Parâmetros!$A$39:$A$48,0)),0)))),N($X814)+1,0)))</f>
        <v>0</v>
      </c>
      <c r="Y815" t="str">
        <f>IF($AC815&lt;&gt;"",IF($L815&gt;0,$AC815&amp;" · com apontamento",$AC815),IF($E815="Férias",IF($L815&gt;0,"Férias · com apontamento","Férias (cadastro)"),IF(($Z815+$AA815-1)&gt;Parâmetros!$E$16,"Férias / afastamento",IF(AND($D815="5x2",OR(WEEKDAY($F815,2)=6,WEEKDAY($F815,2)=7)),IF($L815&gt;0,"Folga trabalhada","Folga"),IF($L815&gt;0,"Trabalhado",IF(OR(OR($D815="6x1",$D815="FF 6x1"),$D815="5x2"),IF(AND(OR($D815="6x1",$D815="FF 6x1"),OR(WEEKDAY($F815,2)=6,WEEKDAY($F815,2)=7)),"Folga","Falta de registro"),IF(AND($AB815&lt;&gt;$AB814,IFERROR(INDEX(Cadastro!$F$5:$F$243,$AB815),"")=""),"Indeterminado (início da série)",IF($X815&gt;0,"Folga","Falta de registro"))))))))</f>
        <v>Atestado</v>
      </c>
      <c r="Z815" s="34">
        <f>IF(OR($L815&gt;0,$F815&gt;Parâmetros!$E$14),0,IF($A815&lt;&gt;$A814,1,N($Z814)+1))</f>
        <v>1</v>
      </c>
      <c r="AA815" s="34">
        <f>IF(OR($L815&gt;0,$F815&gt;Parâmetros!$E$14),0,IF(OR($A815&lt;&gt;$A816,$F816&gt;Parâmetros!$E$14),1,N($AA816)+1))</f>
        <v>2</v>
      </c>
      <c r="AB815" s="31">
        <f>IFERROR(MATCH($A815&amp;"|"&amp;TEXT(_xlfn.MAXIFS(Cadastro!$E$5:$E$243,Cadastro!$A$5:$A$243,$A815,Cadastro!$E$5:$E$243,"&lt;="&amp;$F815),"yyyymmdd"),Cadastro!$I$5:$I$243,0),"")</f>
        <v>116</v>
      </c>
      <c r="AC815" t="str">
        <f>IFERROR(_xlfn.SINGLE(INDEX(Exceções!$D$5:$D$203,MATCH($A815&amp;"|"&amp;$F815,Exceções!$F$5:$F$203,0))),"")</f>
        <v>Atestado</v>
      </c>
      <c r="AD815" t="str">
        <f>IF($AC815="","",IFERROR(_xlfn.SINGLE(INDEX(Exceções!$E$5:$E$203,MATCH($A815&amp;"|"&amp;$F815,Exceções!$F$5:$F$203,0))),""))</f>
        <v>O funcionario estava de atestado</v>
      </c>
    </row>
    <row r="816" spans="1:30" ht="15" hidden="1" customHeight="1" x14ac:dyDescent="0.25">
      <c r="A816" s="31">
        <v>53459</v>
      </c>
      <c r="B816" s="17" t="s">
        <v>55</v>
      </c>
      <c r="C816" s="17" t="str">
        <f>IFERROR(INDEX(Cadastro!$C$5:$C$243,$AB816),"NÃO INFORMADO")</f>
        <v>MEC</v>
      </c>
      <c r="D816" s="17" t="str">
        <f>IFERROR(INDEX(Cadastro!$D$5:$D$243,$AB816),"")</f>
        <v>A</v>
      </c>
      <c r="E816" s="17" t="str">
        <f>IFERROR(INDEX(Cadastro!$G$5:$G$243,$AB816),"")</f>
        <v>A</v>
      </c>
      <c r="F816" s="29">
        <v>46302</v>
      </c>
      <c r="G816" s="32" t="str">
        <f t="shared" si="72"/>
        <v>qua</v>
      </c>
      <c r="H816" s="31" t="str">
        <f>IF($L816=0,"",_xlfn.MINIFS(Dados!$Q:$Q,Dados!$A:$A,$A816,Dados!$S:$S,$F816))</f>
        <v/>
      </c>
      <c r="I816" s="31" t="str">
        <f>IF($H816="","",_xlfn.MAXIFS(Dados!$R:$R,Dados!$A:$A,$A816,Dados!$S:$S,$F816))</f>
        <v/>
      </c>
      <c r="J816" s="32" t="str">
        <f>IF($D816&lt;&gt;"Folguista","",IFERROR(INDEX(Parâmetros!$D$52:$G$52,1,MIN(4,MAX(1,$W816))),""))</f>
        <v/>
      </c>
      <c r="K816" s="32" t="str">
        <f>IF(OR($AC816&lt;&gt;"",$Y816="Folga",$Y816="Folga trabalhada",$Y816="Férias (cadastro)",$Y816="Férias / afastamento",$Y816="Indeterminado (início da série)"),"",IF(OR($D816="6x1",$D816="FF 6x1"),IF(OR(WEEKDAY($F816,2)=6,WEEKDAY($F816,2)=7),"6x1 sáb/dom","6x1"),IF($D816="5x2","5x2",IF($H816="",IF($D816="Folguista",$J816,$E816),IF(OR($H816&gt;=Parâmetros!$E$18,$H816&lt;Parâmetros!$E$19),"C",IF($H816&lt;Parâmetros!$E$20,"A","B"))))))</f>
        <v/>
      </c>
      <c r="L816" s="30">
        <f>SUMIFS(Dados!$E:$E,Dados!$A:$A,$A816,Dados!$S:$S,$F816)</f>
        <v>0</v>
      </c>
      <c r="M816" s="30" t="str">
        <f>IFERROR(INDEX(Parâmetros!$E$6:$E$11,MATCH($K816,Parâmetros!$A$6:$A$11,0)),"")</f>
        <v/>
      </c>
      <c r="N816" s="33" t="str">
        <f t="shared" si="73"/>
        <v/>
      </c>
      <c r="O816" s="33">
        <f>Parâmetros!$E$13</f>
        <v>0.8</v>
      </c>
      <c r="P816" s="32" t="str">
        <f>IF(OR($M816="",$F816&gt;Parâmetros!$E$14),"Não","Sim")</f>
        <v>Não</v>
      </c>
      <c r="Q816" s="32" t="str">
        <f t="shared" si="74"/>
        <v/>
      </c>
      <c r="R816" s="32" t="str">
        <f t="shared" si="75"/>
        <v/>
      </c>
      <c r="S816" s="30" t="str">
        <f t="shared" si="76"/>
        <v/>
      </c>
      <c r="T816" s="32" t="str">
        <f>IF($Q816&lt;&gt;"Sim","",IF($N816&gt;Parâmetros!$E$15,"Sim","Não"))</f>
        <v/>
      </c>
      <c r="U816" s="17" t="str">
        <f t="shared" si="77"/>
        <v>Atestado</v>
      </c>
      <c r="V816" s="17" t="str">
        <f>IF($AC816&lt;&gt;"",IF($L816&gt;0,"ATENÇÃO · apontou em dia de "&amp;LOWER($AC816)&amp;" cadastrado","Exceção cadastrada · "&amp;$AC816)&amp;IF($AD816="",""," · "&amp;$AD816),IF($E816="Férias",IF($L816&gt;0,"ATENÇÃO · apontou estando de férias no cadastro","Férias no cadastro"),IF($Y816="Férias / afastamento","Afastamento · "&amp;($Z816+$AA816-1)&amp;" dias seguidos sem apontamento",IF($Y816="Folga trabalhada","ATENÇÃO · apontou em dia de folga da escala 5x2",IF($Y816="Folga",IF(AND($D816="5x2",OR(WEEKDAY($F816,2)=6,WEEKDAY($F816,2)=7)),"Folga de fim de semana da escala 5x2",IF(AND(OR($D816="6x1",$D816="FF 6x1"),WEEKDAY($F816,2)=6,FALSE()),"Folga de fim de semana · apontou no domingo anterior",IF(AND(OR($D816="6x1",$D816="FF 6x1"),WEEKDAY($F816,2)=7,AND($A816=$A815,$L815&gt;0)),"Folga de fim de semana · apontou no sábado",IF(AND(OR($D816="6x1",$D816="FF 6x1"),OR(WEEKDAY($F816,2)=6,WEEKDAY($F816,2)=7)),"Folga de fim de semana · sem apontamento no sábado nem no domingo","Folga prevista pelo ciclo")))),IF($Y816="Indeterminado (início da série)","Sem histórico anterior — informe o dia do ciclo no Cadastro",IF($Y816="Falta de registro",IF(OR(OR($D816="6x1",$D816="FF 6x1"),$D816="5x2"),"FALTA DE REGISTRO · dia útil da escala "&amp;$E816,"FALTA DE REGISTRO · dia "&amp;$W816&amp;" de "&amp;IFERROR(INDEX(Parâmetros!$B$39:$B$48,MATCH($E816,Parâmetros!$A$39:$A$48,0)),99)&amp;" do ciclo"),IF(OR($D816="6x1",$D816="FF 6x1"),IF(OR(AND(WEEKDAY($F816,2)=6,AND($A816=$A817,$L817&gt;0)),AND(WEEKDAY($F816,2)=7,AND($A816=$A815,$L815&gt;0))),"ATENÇÃO · apontou sábado e domingo no mesmo fim de semana",IF(OR(WEEKDAY($F816,2)=6,WEEKDAY($F816,2)=7),"Jornada de fim de semana do 6x1",IF(OR($H816&gt;=Parâmetros!$E$20,$H816&lt;Parâmetros!$E$19),"ATENÇÃO · 6x1 apontou fora do horário diurno","Jornada fixa do 6x1"))),IF($D816="5x2","Jornada fixa do 5x2",IF($D816="Folguista",IF($J816=$K816,"Evidência confirma sequência","DIVERGE · sequência "&amp;$J816&amp;" × evidência "&amp;$K816),IF($K816=$E816,"Evidência confirma cadastro","DIVERGE · cadastro "&amp;$E816&amp;" × evidência "&amp;$K816)))))))))))</f>
        <v>Exceção cadastrada · Atestado · O funcionario estava de atestado</v>
      </c>
      <c r="W816" s="34">
        <f>IF(OR(OR($D816="6x1",$D816="FF 6x1"),$D816="5x2"),"",IF($AB816&lt;&gt;$AB815,IF(IFERROR(INDEX(Cadastro!$F$5:$F$243,$AB816),"")="",IF($L816&gt;0,1,0),IF(IFERROR(INDEX(Cadastro!$F$5:$F$243,$AB816),"")&lt;=IFERROR(INDEX(Parâmetros!$B$39:$B$48,MATCH($E816,Parâmetros!$A$39:$A$48,0)),99),IFERROR(INDEX(Cadastro!$F$5:$F$243,$AB816),""),0)),IF($L816&gt;0,IF(N($X815)&gt;0,1,N($W815)+1),IF(AND($L816=0,OR(N($W815)&gt;=IFERROR(INDEX(Parâmetros!$B$39:$B$48,MATCH($E816,Parâmetros!$A$39:$A$48,0)),99),AND(N($X815)&gt;0,N($X815)&lt;IFERROR(INDEX(Parâmetros!$C$39:$C$48,MATCH($E816,Parâmetros!$A$39:$A$48,0)),0)))),0,N($W815)+1))))</f>
        <v>4</v>
      </c>
      <c r="X816" s="34">
        <f>IF(OR(OR($D816="6x1",$D816="FF 6x1"),$D816="5x2"),"",IF($AB816&lt;&gt;$AB815,IF(IFERROR(INDEX(Cadastro!$F$5:$F$243,$AB816),"")="",0,IF(IFERROR(INDEX(Cadastro!$F$5:$F$243,$AB816),"")&gt;IFERROR(INDEX(Parâmetros!$B$39:$B$48,MATCH($E816,Parâmetros!$A$39:$A$48,0)),99),IFERROR(INDEX(Cadastro!$F$5:$F$243,$AB816),"")-IFERROR(INDEX(Parâmetros!$B$39:$B$48,MATCH($E816,Parâmetros!$A$39:$A$48,0)),99),0)),IF(AND($L816=0,OR(N($W815)&gt;=IFERROR(INDEX(Parâmetros!$B$39:$B$48,MATCH($E816,Parâmetros!$A$39:$A$48,0)),99),AND(N($X815)&gt;0,N($X815)&lt;IFERROR(INDEX(Parâmetros!$C$39:$C$48,MATCH($E816,Parâmetros!$A$39:$A$48,0)),0)))),N($X815)+1,0)))</f>
        <v>0</v>
      </c>
      <c r="Y816" t="str">
        <f>IF($AC816&lt;&gt;"",IF($L816&gt;0,$AC816&amp;" · com apontamento",$AC816),IF($E816="Férias",IF($L816&gt;0,"Férias · com apontamento","Férias (cadastro)"),IF(($Z816+$AA816-1)&gt;Parâmetros!$E$16,"Férias / afastamento",IF(AND($D816="5x2",OR(WEEKDAY($F816,2)=6,WEEKDAY($F816,2)=7)),IF($L816&gt;0,"Folga trabalhada","Folga"),IF($L816&gt;0,"Trabalhado",IF(OR(OR($D816="6x1",$D816="FF 6x1"),$D816="5x2"),IF(AND(OR($D816="6x1",$D816="FF 6x1"),OR(WEEKDAY($F816,2)=6,WEEKDAY($F816,2)=7)),"Folga","Falta de registro"),IF(AND($AB816&lt;&gt;$AB815,IFERROR(INDEX(Cadastro!$F$5:$F$243,$AB816),"")=""),"Indeterminado (início da série)",IF($X816&gt;0,"Folga","Falta de registro"))))))))</f>
        <v>Atestado</v>
      </c>
      <c r="Z816" s="34">
        <f>IF(OR($L816&gt;0,$F816&gt;Parâmetros!$E$14),0,IF($A816&lt;&gt;$A815,1,N($Z815)+1))</f>
        <v>2</v>
      </c>
      <c r="AA816" s="34">
        <f>IF(OR($L816&gt;0,$F816&gt;Parâmetros!$E$14),0,IF(OR($A816&lt;&gt;$A817,$F817&gt;Parâmetros!$E$14),1,N($AA817)+1))</f>
        <v>1</v>
      </c>
      <c r="AB816" s="31">
        <f>IFERROR(MATCH($A816&amp;"|"&amp;TEXT(_xlfn.MAXIFS(Cadastro!$E$5:$E$243,Cadastro!$A$5:$A$243,$A816,Cadastro!$E$5:$E$243,"&lt;="&amp;$F816),"yyyymmdd"),Cadastro!$I$5:$I$243,0),"")</f>
        <v>116</v>
      </c>
      <c r="AC816" t="str">
        <f>IFERROR(_xlfn.SINGLE(INDEX(Exceções!$D$5:$D$203,MATCH($A816&amp;"|"&amp;$F816,Exceções!$F$5:$F$203,0))),"")</f>
        <v>Atestado</v>
      </c>
      <c r="AD816" t="str">
        <f>IF($AC816="","",IFERROR(_xlfn.SINGLE(INDEX(Exceções!$E$5:$E$203,MATCH($A816&amp;"|"&amp;$F816,Exceções!$F$5:$F$203,0))),""))</f>
        <v>O funcionario estava de atestado</v>
      </c>
    </row>
    <row r="817" spans="1:30" ht="15" hidden="1" customHeight="1" x14ac:dyDescent="0.25">
      <c r="A817" s="31">
        <v>53459</v>
      </c>
      <c r="B817" s="17" t="s">
        <v>55</v>
      </c>
      <c r="C817" s="17" t="str">
        <f>IFERROR(INDEX(Cadastro!$C$5:$C$243,$AB817),"NÃO INFORMADO")</f>
        <v>MEC</v>
      </c>
      <c r="D817" s="17" t="str">
        <f>IFERROR(INDEX(Cadastro!$D$5:$D$243,$AB817),"")</f>
        <v>A</v>
      </c>
      <c r="E817" s="17" t="str">
        <f>IFERROR(INDEX(Cadastro!$G$5:$G$243,$AB817),"")</f>
        <v>A</v>
      </c>
      <c r="F817" s="29">
        <v>46303</v>
      </c>
      <c r="G817" s="32" t="str">
        <f t="shared" si="72"/>
        <v>qui</v>
      </c>
      <c r="H817" s="31">
        <f>IF($L817=0,"",_xlfn.MINIFS(Dados!$Q:$Q,Dados!$A:$A,$A817,Dados!$S:$S,$F817))</f>
        <v>446</v>
      </c>
      <c r="I817" s="31">
        <f>IF($H817="","",_xlfn.MAXIFS(Dados!$R:$R,Dados!$A:$A,$A817,Dados!$S:$S,$F817))</f>
        <v>923</v>
      </c>
      <c r="J817" s="32" t="str">
        <f>IF($D817&lt;&gt;"Folguista","",IFERROR(INDEX(Parâmetros!$D$52:$G$52,1,MIN(4,MAX(1,$W817))),""))</f>
        <v/>
      </c>
      <c r="K817" s="32" t="str">
        <f>IF(OR($AC817&lt;&gt;"",$Y817="Folga",$Y817="Folga trabalhada",$Y817="Férias (cadastro)",$Y817="Férias / afastamento",$Y817="Indeterminado (início da série)"),"",IF(OR($D817="6x1",$D817="FF 6x1"),IF(OR(WEEKDAY($F817,2)=6,WEEKDAY($F817,2)=7),"6x1 sáb/dom","6x1"),IF($D817="5x2","5x2",IF($H817="",IF($D817="Folguista",$J817,$E817),IF(OR($H817&gt;=Parâmetros!$E$18,$H817&lt;Parâmetros!$E$19),"C",IF($H817&lt;Parâmetros!$E$20,"A","B"))))))</f>
        <v>A</v>
      </c>
      <c r="L817" s="30">
        <f>SUMIFS(Dados!$E:$E,Dados!$A:$A,$A817,Dados!$S:$S,$F817)</f>
        <v>6.96</v>
      </c>
      <c r="M817" s="30">
        <f>IFERROR(INDEX(Parâmetros!$E$6:$E$11,MATCH($K817,Parâmetros!$A$6:$A$11,0)),"")</f>
        <v>7.58</v>
      </c>
      <c r="N817" s="33">
        <f t="shared" si="73"/>
        <v>0.91820580474934033</v>
      </c>
      <c r="O817" s="33">
        <f>Parâmetros!$E$13</f>
        <v>0.8</v>
      </c>
      <c r="P817" s="32" t="str">
        <f>IF(OR($M817="",$F817&gt;Parâmetros!$E$14),"Não","Sim")</f>
        <v>Sim</v>
      </c>
      <c r="Q817" s="32" t="str">
        <f t="shared" si="74"/>
        <v>Sim</v>
      </c>
      <c r="R817" s="32" t="str">
        <f t="shared" si="75"/>
        <v>Sim</v>
      </c>
      <c r="S817" s="30">
        <f t="shared" si="76"/>
        <v>0</v>
      </c>
      <c r="T817" s="32" t="str">
        <f>IF($Q817&lt;&gt;"Sim","",IF($N817&gt;Parâmetros!$E$15,"Sim","Não"))</f>
        <v>Não</v>
      </c>
      <c r="U817" s="17" t="str">
        <f t="shared" si="77"/>
        <v>Na meta</v>
      </c>
      <c r="V817" s="17" t="str">
        <f>IF($AC817&lt;&gt;"",IF($L817&gt;0,"ATENÇÃO · apontou em dia de "&amp;LOWER($AC817)&amp;" cadastrado","Exceção cadastrada · "&amp;$AC817)&amp;IF($AD817="",""," · "&amp;$AD817),IF($E817="Férias",IF($L817&gt;0,"ATENÇÃO · apontou estando de férias no cadastro","Férias no cadastro"),IF($Y817="Férias / afastamento","Afastamento · "&amp;($Z817+$AA817-1)&amp;" dias seguidos sem apontamento",IF($Y817="Folga trabalhada","ATENÇÃO · apontou em dia de folga da escala 5x2",IF($Y817="Folga",IF(AND($D817="5x2",OR(WEEKDAY($F817,2)=6,WEEKDAY($F817,2)=7)),"Folga de fim de semana da escala 5x2",IF(AND(OR($D817="6x1",$D817="FF 6x1"),WEEKDAY($F817,2)=6,FALSE()),"Folga de fim de semana · apontou no domingo anterior",IF(AND(OR($D817="6x1",$D817="FF 6x1"),WEEKDAY($F817,2)=7,AND($A817=$A816,$L816&gt;0)),"Folga de fim de semana · apontou no sábado",IF(AND(OR($D817="6x1",$D817="FF 6x1"),OR(WEEKDAY($F817,2)=6,WEEKDAY($F817,2)=7)),"Folga de fim de semana · sem apontamento no sábado nem no domingo","Folga prevista pelo ciclo")))),IF($Y817="Indeterminado (início da série)","Sem histórico anterior — informe o dia do ciclo no Cadastro",IF($Y817="Falta de registro",IF(OR(OR($D817="6x1",$D817="FF 6x1"),$D817="5x2"),"FALTA DE REGISTRO · dia útil da escala "&amp;$E817,"FALTA DE REGISTRO · dia "&amp;$W817&amp;" de "&amp;IFERROR(INDEX(Parâmetros!$B$39:$B$48,MATCH($E817,Parâmetros!$A$39:$A$48,0)),99)&amp;" do ciclo"),IF(OR($D817="6x1",$D817="FF 6x1"),IF(OR(AND(WEEKDAY($F817,2)=6,AND($A817=$A818,$L818&gt;0)),AND(WEEKDAY($F817,2)=7,AND($A817=$A816,$L816&gt;0))),"ATENÇÃO · apontou sábado e domingo no mesmo fim de semana",IF(OR(WEEKDAY($F817,2)=6,WEEKDAY($F817,2)=7),"Jornada de fim de semana do 6x1",IF(OR($H817&gt;=Parâmetros!$E$20,$H817&lt;Parâmetros!$E$19),"ATENÇÃO · 6x1 apontou fora do horário diurno","Jornada fixa do 6x1"))),IF($D817="5x2","Jornada fixa do 5x2",IF($D817="Folguista",IF($J817=$K817,"Evidência confirma sequência","DIVERGE · sequência "&amp;$J817&amp;" × evidência "&amp;$K817),IF($K817=$E817,"Evidência confirma cadastro","DIVERGE · cadastro "&amp;$E817&amp;" × evidência "&amp;$K817)))))))))))</f>
        <v>Evidência confirma cadastro</v>
      </c>
      <c r="W817" s="34">
        <f>IF(OR(OR($D817="6x1",$D817="FF 6x1"),$D817="5x2"),"",IF($AB817&lt;&gt;$AB816,IF(IFERROR(INDEX(Cadastro!$F$5:$F$243,$AB817),"")="",IF($L817&gt;0,1,0),IF(IFERROR(INDEX(Cadastro!$F$5:$F$243,$AB817),"")&lt;=IFERROR(INDEX(Parâmetros!$B$39:$B$48,MATCH($E817,Parâmetros!$A$39:$A$48,0)),99),IFERROR(INDEX(Cadastro!$F$5:$F$243,$AB817),""),0)),IF($L817&gt;0,IF(N($X816)&gt;0,1,N($W816)+1),IF(AND($L817=0,OR(N($W816)&gt;=IFERROR(INDEX(Parâmetros!$B$39:$B$48,MATCH($E817,Parâmetros!$A$39:$A$48,0)),99),AND(N($X816)&gt;0,N($X816)&lt;IFERROR(INDEX(Parâmetros!$C$39:$C$48,MATCH($E817,Parâmetros!$A$39:$A$48,0)),0)))),0,N($W816)+1))))</f>
        <v>5</v>
      </c>
      <c r="X817" s="34">
        <f>IF(OR(OR($D817="6x1",$D817="FF 6x1"),$D817="5x2"),"",IF($AB817&lt;&gt;$AB816,IF(IFERROR(INDEX(Cadastro!$F$5:$F$243,$AB817),"")="",0,IF(IFERROR(INDEX(Cadastro!$F$5:$F$243,$AB817),"")&gt;IFERROR(INDEX(Parâmetros!$B$39:$B$48,MATCH($E817,Parâmetros!$A$39:$A$48,0)),99),IFERROR(INDEX(Cadastro!$F$5:$F$243,$AB817),"")-IFERROR(INDEX(Parâmetros!$B$39:$B$48,MATCH($E817,Parâmetros!$A$39:$A$48,0)),99),0)),IF(AND($L817=0,OR(N($W816)&gt;=IFERROR(INDEX(Parâmetros!$B$39:$B$48,MATCH($E817,Parâmetros!$A$39:$A$48,0)),99),AND(N($X816)&gt;0,N($X816)&lt;IFERROR(INDEX(Parâmetros!$C$39:$C$48,MATCH($E817,Parâmetros!$A$39:$A$48,0)),0)))),N($X816)+1,0)))</f>
        <v>0</v>
      </c>
      <c r="Y817" t="str">
        <f>IF($AC817&lt;&gt;"",IF($L817&gt;0,$AC817&amp;" · com apontamento",$AC817),IF($E817="Férias",IF($L817&gt;0,"Férias · com apontamento","Férias (cadastro)"),IF(($Z817+$AA817-1)&gt;Parâmetros!$E$16,"Férias / afastamento",IF(AND($D817="5x2",OR(WEEKDAY($F817,2)=6,WEEKDAY($F817,2)=7)),IF($L817&gt;0,"Folga trabalhada","Folga"),IF($L817&gt;0,"Trabalhado",IF(OR(OR($D817="6x1",$D817="FF 6x1"),$D817="5x2"),IF(AND(OR($D817="6x1",$D817="FF 6x1"),OR(WEEKDAY($F817,2)=6,WEEKDAY($F817,2)=7)),"Folga","Falta de registro"),IF(AND($AB817&lt;&gt;$AB816,IFERROR(INDEX(Cadastro!$F$5:$F$243,$AB817),"")=""),"Indeterminado (início da série)",IF($X817&gt;0,"Folga","Falta de registro"))))))))</f>
        <v>Trabalhado</v>
      </c>
      <c r="Z817" s="34">
        <f>IF(OR($L817&gt;0,$F817&gt;Parâmetros!$E$14),0,IF($A817&lt;&gt;$A816,1,N($Z816)+1))</f>
        <v>0</v>
      </c>
      <c r="AA817" s="34">
        <f>IF(OR($L817&gt;0,$F817&gt;Parâmetros!$E$14),0,IF(OR($A817&lt;&gt;$A818,$F818&gt;Parâmetros!$E$14),1,N($AA818)+1))</f>
        <v>0</v>
      </c>
      <c r="AB817" s="31">
        <f>IFERROR(MATCH($A817&amp;"|"&amp;TEXT(_xlfn.MAXIFS(Cadastro!$E$5:$E$243,Cadastro!$A$5:$A$243,$A817,Cadastro!$E$5:$E$243,"&lt;="&amp;$F817),"yyyymmdd"),Cadastro!$I$5:$I$243,0),"")</f>
        <v>116</v>
      </c>
      <c r="AC817" t="str">
        <f>IFERROR(_xlfn.SINGLE(INDEX(Exceções!$D$5:$D$203,MATCH($A817&amp;"|"&amp;$F817,Exceções!$F$5:$F$203,0))),"")</f>
        <v/>
      </c>
      <c r="AD817" t="str">
        <f>IF($AC817="","",IFERROR(_xlfn.SINGLE(INDEX(Exceções!$E$5:$E$203,MATCH($A817&amp;"|"&amp;$F817,Exceções!$F$5:$F$203,0))),""))</f>
        <v/>
      </c>
    </row>
    <row r="818" spans="1:30" ht="15" hidden="1" customHeight="1" x14ac:dyDescent="0.25">
      <c r="A818" s="31">
        <v>53459</v>
      </c>
      <c r="B818" s="17" t="s">
        <v>55</v>
      </c>
      <c r="C818" s="17" t="str">
        <f>IFERROR(INDEX(Cadastro!$C$5:$C$243,$AB818),"NÃO INFORMADO")</f>
        <v>MEC</v>
      </c>
      <c r="D818" s="17" t="str">
        <f>IFERROR(INDEX(Cadastro!$D$5:$D$243,$AB818),"")</f>
        <v>A</v>
      </c>
      <c r="E818" s="17" t="str">
        <f>IFERROR(INDEX(Cadastro!$G$5:$G$243,$AB818),"")</f>
        <v>A</v>
      </c>
      <c r="F818" s="29">
        <v>46304</v>
      </c>
      <c r="G818" s="32" t="str">
        <f t="shared" si="72"/>
        <v>sex</v>
      </c>
      <c r="H818" s="31" t="str">
        <f>IF($L818=0,"",_xlfn.MINIFS(Dados!$Q:$Q,Dados!$A:$A,$A818,Dados!$S:$S,$F818))</f>
        <v/>
      </c>
      <c r="I818" s="31" t="str">
        <f>IF($H818="","",_xlfn.MAXIFS(Dados!$R:$R,Dados!$A:$A,$A818,Dados!$S:$S,$F818))</f>
        <v/>
      </c>
      <c r="J818" s="32" t="str">
        <f>IF($D818&lt;&gt;"Folguista","",IFERROR(INDEX(Parâmetros!$D$52:$G$52,1,MIN(4,MAX(1,$W818))),""))</f>
        <v/>
      </c>
      <c r="K818" s="32" t="str">
        <f>IF(OR($AC818&lt;&gt;"",$Y818="Folga",$Y818="Folga trabalhada",$Y818="Férias (cadastro)",$Y818="Férias / afastamento",$Y818="Indeterminado (início da série)"),"",IF(OR($D818="6x1",$D818="FF 6x1"),IF(OR(WEEKDAY($F818,2)=6,WEEKDAY($F818,2)=7),"6x1 sáb/dom","6x1"),IF($D818="5x2","5x2",IF($H818="",IF($D818="Folguista",$J818,$E818),IF(OR($H818&gt;=Parâmetros!$E$18,$H818&lt;Parâmetros!$E$19),"C",IF($H818&lt;Parâmetros!$E$20,"A","B"))))))</f>
        <v/>
      </c>
      <c r="L818" s="30">
        <f>SUMIFS(Dados!$E:$E,Dados!$A:$A,$A818,Dados!$S:$S,$F818)</f>
        <v>0</v>
      </c>
      <c r="M818" s="30" t="str">
        <f>IFERROR(INDEX(Parâmetros!$E$6:$E$11,MATCH($K818,Parâmetros!$A$6:$A$11,0)),"")</f>
        <v/>
      </c>
      <c r="N818" s="33" t="str">
        <f t="shared" si="73"/>
        <v/>
      </c>
      <c r="O818" s="33">
        <f>Parâmetros!$E$13</f>
        <v>0.8</v>
      </c>
      <c r="P818" s="32" t="str">
        <f>IF(OR($M818="",$F818&gt;Parâmetros!$E$14),"Não","Sim")</f>
        <v>Não</v>
      </c>
      <c r="Q818" s="32" t="str">
        <f t="shared" si="74"/>
        <v/>
      </c>
      <c r="R818" s="32" t="str">
        <f t="shared" si="75"/>
        <v/>
      </c>
      <c r="S818" s="30" t="str">
        <f t="shared" si="76"/>
        <v/>
      </c>
      <c r="T818" s="32" t="str">
        <f>IF($Q818&lt;&gt;"Sim","",IF($N818&gt;Parâmetros!$E$15,"Sim","Não"))</f>
        <v/>
      </c>
      <c r="U818" s="17" t="str">
        <f t="shared" si="77"/>
        <v>Folga</v>
      </c>
      <c r="V818" s="17" t="str">
        <f>IF($AC818&lt;&gt;"",IF($L818&gt;0,"ATENÇÃO · apontou em dia de "&amp;LOWER($AC818)&amp;" cadastrado","Exceção cadastrada · "&amp;$AC818)&amp;IF($AD818="",""," · "&amp;$AD818),IF($E818="Férias",IF($L818&gt;0,"ATENÇÃO · apontou estando de férias no cadastro","Férias no cadastro"),IF($Y818="Férias / afastamento","Afastamento · "&amp;($Z818+$AA818-1)&amp;" dias seguidos sem apontamento",IF($Y818="Folga trabalhada","ATENÇÃO · apontou em dia de folga da escala 5x2",IF($Y818="Folga",IF(AND($D818="5x2",OR(WEEKDAY($F818,2)=6,WEEKDAY($F818,2)=7)),"Folga de fim de semana da escala 5x2",IF(AND(OR($D818="6x1",$D818="FF 6x1"),WEEKDAY($F818,2)=6,FALSE()),"Folga de fim de semana · apontou no domingo anterior",IF(AND(OR($D818="6x1",$D818="FF 6x1"),WEEKDAY($F818,2)=7,AND($A818=$A817,$L817&gt;0)),"Folga de fim de semana · apontou no sábado",IF(AND(OR($D818="6x1",$D818="FF 6x1"),OR(WEEKDAY($F818,2)=6,WEEKDAY($F818,2)=7)),"Folga de fim de semana · sem apontamento no sábado nem no domingo","Folga prevista pelo ciclo")))),IF($Y818="Indeterminado (início da série)","Sem histórico anterior — informe o dia do ciclo no Cadastro",IF($Y818="Falta de registro",IF(OR(OR($D818="6x1",$D818="FF 6x1"),$D818="5x2"),"FALTA DE REGISTRO · dia útil da escala "&amp;$E818,"FALTA DE REGISTRO · dia "&amp;$W818&amp;" de "&amp;IFERROR(INDEX(Parâmetros!$B$39:$B$48,MATCH($E818,Parâmetros!$A$39:$A$48,0)),99)&amp;" do ciclo"),IF(OR($D818="6x1",$D818="FF 6x1"),IF(OR(AND(WEEKDAY($F818,2)=6,AND($A818=$A819,$L819&gt;0)),AND(WEEKDAY($F818,2)=7,AND($A818=$A817,$L817&gt;0))),"ATENÇÃO · apontou sábado e domingo no mesmo fim de semana",IF(OR(WEEKDAY($F818,2)=6,WEEKDAY($F818,2)=7),"Jornada de fim de semana do 6x1",IF(OR($H818&gt;=Parâmetros!$E$20,$H818&lt;Parâmetros!$E$19),"ATENÇÃO · 6x1 apontou fora do horário diurno","Jornada fixa do 6x1"))),IF($D818="5x2","Jornada fixa do 5x2",IF($D818="Folguista",IF($J818=$K818,"Evidência confirma sequência","DIVERGE · sequência "&amp;$J818&amp;" × evidência "&amp;$K818),IF($K818=$E818,"Evidência confirma cadastro","DIVERGE · cadastro "&amp;$E818&amp;" × evidência "&amp;$K818)))))))))))</f>
        <v>Folga prevista pelo ciclo</v>
      </c>
      <c r="W818" s="34">
        <f>IF(OR(OR($D818="6x1",$D818="FF 6x1"),$D818="5x2"),"",IF($AB818&lt;&gt;$AB817,IF(IFERROR(INDEX(Cadastro!$F$5:$F$243,$AB818),"")="",IF($L818&gt;0,1,0),IF(IFERROR(INDEX(Cadastro!$F$5:$F$243,$AB818),"")&lt;=IFERROR(INDEX(Parâmetros!$B$39:$B$48,MATCH($E818,Parâmetros!$A$39:$A$48,0)),99),IFERROR(INDEX(Cadastro!$F$5:$F$243,$AB818),""),0)),IF($L818&gt;0,IF(N($X817)&gt;0,1,N($W817)+1),IF(AND($L818=0,OR(N($W817)&gt;=IFERROR(INDEX(Parâmetros!$B$39:$B$48,MATCH($E818,Parâmetros!$A$39:$A$48,0)),99),AND(N($X817)&gt;0,N($X817)&lt;IFERROR(INDEX(Parâmetros!$C$39:$C$48,MATCH($E818,Parâmetros!$A$39:$A$48,0)),0)))),0,N($W817)+1))))</f>
        <v>0</v>
      </c>
      <c r="X818" s="34">
        <f>IF(OR(OR($D818="6x1",$D818="FF 6x1"),$D818="5x2"),"",IF($AB818&lt;&gt;$AB817,IF(IFERROR(INDEX(Cadastro!$F$5:$F$243,$AB818),"")="",0,IF(IFERROR(INDEX(Cadastro!$F$5:$F$243,$AB818),"")&gt;IFERROR(INDEX(Parâmetros!$B$39:$B$48,MATCH($E818,Parâmetros!$A$39:$A$48,0)),99),IFERROR(INDEX(Cadastro!$F$5:$F$243,$AB818),"")-IFERROR(INDEX(Parâmetros!$B$39:$B$48,MATCH($E818,Parâmetros!$A$39:$A$48,0)),99),0)),IF(AND($L818=0,OR(N($W817)&gt;=IFERROR(INDEX(Parâmetros!$B$39:$B$48,MATCH($E818,Parâmetros!$A$39:$A$48,0)),99),AND(N($X817)&gt;0,N($X817)&lt;IFERROR(INDEX(Parâmetros!$C$39:$C$48,MATCH($E818,Parâmetros!$A$39:$A$48,0)),0)))),N($X817)+1,0)))</f>
        <v>1</v>
      </c>
      <c r="Y818" t="str">
        <f>IF($AC818&lt;&gt;"",IF($L818&gt;0,$AC818&amp;" · com apontamento",$AC818),IF($E818="Férias",IF($L818&gt;0,"Férias · com apontamento","Férias (cadastro)"),IF(($Z818+$AA818-1)&gt;Parâmetros!$E$16,"Férias / afastamento",IF(AND($D818="5x2",OR(WEEKDAY($F818,2)=6,WEEKDAY($F818,2)=7)),IF($L818&gt;0,"Folga trabalhada","Folga"),IF($L818&gt;0,"Trabalhado",IF(OR(OR($D818="6x1",$D818="FF 6x1"),$D818="5x2"),IF(AND(OR($D818="6x1",$D818="FF 6x1"),OR(WEEKDAY($F818,2)=6,WEEKDAY($F818,2)=7)),"Folga","Falta de registro"),IF(AND($AB818&lt;&gt;$AB817,IFERROR(INDEX(Cadastro!$F$5:$F$243,$AB818),"")=""),"Indeterminado (início da série)",IF($X818&gt;0,"Folga","Falta de registro"))))))))</f>
        <v>Folga</v>
      </c>
      <c r="Z818" s="34">
        <f>IF(OR($L818&gt;0,$F818&gt;Parâmetros!$E$14),0,IF($A818&lt;&gt;$A817,1,N($Z817)+1))</f>
        <v>1</v>
      </c>
      <c r="AA818" s="34">
        <f>IF(OR($L818&gt;0,$F818&gt;Parâmetros!$E$14),0,IF(OR($A818&lt;&gt;$A819,$F819&gt;Parâmetros!$E$14),1,N($AA819)+1))</f>
        <v>1</v>
      </c>
      <c r="AB818" s="31">
        <f>IFERROR(MATCH($A818&amp;"|"&amp;TEXT(_xlfn.MAXIFS(Cadastro!$E$5:$E$243,Cadastro!$A$5:$A$243,$A818,Cadastro!$E$5:$E$243,"&lt;="&amp;$F818),"yyyymmdd"),Cadastro!$I$5:$I$243,0),"")</f>
        <v>116</v>
      </c>
      <c r="AC818" t="str">
        <f>IFERROR(_xlfn.SINGLE(INDEX(Exceções!$D$5:$D$203,MATCH($A818&amp;"|"&amp;$F818,Exceções!$F$5:$F$203,0))),"")</f>
        <v/>
      </c>
      <c r="AD818" t="str">
        <f>IF($AC818="","",IFERROR(_xlfn.SINGLE(INDEX(Exceções!$E$5:$E$203,MATCH($A818&amp;"|"&amp;$F818,Exceções!$F$5:$F$203,0))),""))</f>
        <v/>
      </c>
    </row>
    <row r="819" spans="1:30" ht="15" hidden="1" customHeight="1" x14ac:dyDescent="0.25">
      <c r="A819" s="31">
        <v>53459</v>
      </c>
      <c r="B819" s="17" t="s">
        <v>55</v>
      </c>
      <c r="C819" s="17" t="str">
        <f>IFERROR(INDEX(Cadastro!$C$5:$C$243,$AB819),"NÃO INFORMADO")</f>
        <v>MEC</v>
      </c>
      <c r="D819" s="17" t="str">
        <f>IFERROR(INDEX(Cadastro!$D$5:$D$243,$AB819),"")</f>
        <v>A</v>
      </c>
      <c r="E819" s="17" t="str">
        <f>IFERROR(INDEX(Cadastro!$G$5:$G$243,$AB819),"")</f>
        <v>A</v>
      </c>
      <c r="F819" s="29">
        <v>46305</v>
      </c>
      <c r="G819" s="32" t="str">
        <f t="shared" si="72"/>
        <v>sáb</v>
      </c>
      <c r="H819" s="31">
        <f>IF($L819=0,"",_xlfn.MINIFS(Dados!$Q:$Q,Dados!$A:$A,$A819,Dados!$S:$S,$F819))</f>
        <v>440</v>
      </c>
      <c r="I819" s="31">
        <f>IF($H819="","",_xlfn.MAXIFS(Dados!$R:$R,Dados!$A:$A,$A819,Dados!$S:$S,$F819))</f>
        <v>919</v>
      </c>
      <c r="J819" s="32" t="str">
        <f>IF($D819&lt;&gt;"Folguista","",IFERROR(INDEX(Parâmetros!$D$52:$G$52,1,MIN(4,MAX(1,$W819))),""))</f>
        <v/>
      </c>
      <c r="K819" s="32" t="str">
        <f>IF(OR($AC819&lt;&gt;"",$Y819="Folga",$Y819="Folga trabalhada",$Y819="Férias (cadastro)",$Y819="Férias / afastamento",$Y819="Indeterminado (início da série)"),"",IF(OR($D819="6x1",$D819="FF 6x1"),IF(OR(WEEKDAY($F819,2)=6,WEEKDAY($F819,2)=7),"6x1 sáb/dom","6x1"),IF($D819="5x2","5x2",IF($H819="",IF($D819="Folguista",$J819,$E819),IF(OR($H819&gt;=Parâmetros!$E$18,$H819&lt;Parâmetros!$E$19),"C",IF($H819&lt;Parâmetros!$E$20,"A","B"))))))</f>
        <v>A</v>
      </c>
      <c r="L819" s="30">
        <f>SUMIFS(Dados!$E:$E,Dados!$A:$A,$A819,Dados!$S:$S,$F819)</f>
        <v>6.43</v>
      </c>
      <c r="M819" s="30">
        <f>IFERROR(INDEX(Parâmetros!$E$6:$E$11,MATCH($K819,Parâmetros!$A$6:$A$11,0)),"")</f>
        <v>7.58</v>
      </c>
      <c r="N819" s="33">
        <f t="shared" si="73"/>
        <v>0.8482849604221635</v>
      </c>
      <c r="O819" s="33">
        <f>Parâmetros!$E$13</f>
        <v>0.8</v>
      </c>
      <c r="P819" s="32" t="str">
        <f>IF(OR($M819="",$F819&gt;Parâmetros!$E$14),"Não","Sim")</f>
        <v>Sim</v>
      </c>
      <c r="Q819" s="32" t="str">
        <f t="shared" si="74"/>
        <v>Sim</v>
      </c>
      <c r="R819" s="32" t="str">
        <f t="shared" si="75"/>
        <v>Sim</v>
      </c>
      <c r="S819" s="30">
        <f t="shared" si="76"/>
        <v>0</v>
      </c>
      <c r="T819" s="32" t="str">
        <f>IF($Q819&lt;&gt;"Sim","",IF($N819&gt;Parâmetros!$E$15,"Sim","Não"))</f>
        <v>Não</v>
      </c>
      <c r="U819" s="17" t="str">
        <f t="shared" si="77"/>
        <v>Na meta</v>
      </c>
      <c r="V819" s="17" t="str">
        <f>IF($AC819&lt;&gt;"",IF($L819&gt;0,"ATENÇÃO · apontou em dia de "&amp;LOWER($AC819)&amp;" cadastrado","Exceção cadastrada · "&amp;$AC819)&amp;IF($AD819="",""," · "&amp;$AD819),IF($E819="Férias",IF($L819&gt;0,"ATENÇÃO · apontou estando de férias no cadastro","Férias no cadastro"),IF($Y819="Férias / afastamento","Afastamento · "&amp;($Z819+$AA819-1)&amp;" dias seguidos sem apontamento",IF($Y819="Folga trabalhada","ATENÇÃO · apontou em dia de folga da escala 5x2",IF($Y819="Folga",IF(AND($D819="5x2",OR(WEEKDAY($F819,2)=6,WEEKDAY($F819,2)=7)),"Folga de fim de semana da escala 5x2",IF(AND(OR($D819="6x1",$D819="FF 6x1"),WEEKDAY($F819,2)=6,FALSE()),"Folga de fim de semana · apontou no domingo anterior",IF(AND(OR($D819="6x1",$D819="FF 6x1"),WEEKDAY($F819,2)=7,AND($A819=$A818,$L818&gt;0)),"Folga de fim de semana · apontou no sábado",IF(AND(OR($D819="6x1",$D819="FF 6x1"),OR(WEEKDAY($F819,2)=6,WEEKDAY($F819,2)=7)),"Folga de fim de semana · sem apontamento no sábado nem no domingo","Folga prevista pelo ciclo")))),IF($Y819="Indeterminado (início da série)","Sem histórico anterior — informe o dia do ciclo no Cadastro",IF($Y819="Falta de registro",IF(OR(OR($D819="6x1",$D819="FF 6x1"),$D819="5x2"),"FALTA DE REGISTRO · dia útil da escala "&amp;$E819,"FALTA DE REGISTRO · dia "&amp;$W819&amp;" de "&amp;IFERROR(INDEX(Parâmetros!$B$39:$B$48,MATCH($E819,Parâmetros!$A$39:$A$48,0)),99)&amp;" do ciclo"),IF(OR($D819="6x1",$D819="FF 6x1"),IF(OR(AND(WEEKDAY($F819,2)=6,AND($A819=$A820,$L820&gt;0)),AND(WEEKDAY($F819,2)=7,AND($A819=$A818,$L818&gt;0))),"ATENÇÃO · apontou sábado e domingo no mesmo fim de semana",IF(OR(WEEKDAY($F819,2)=6,WEEKDAY($F819,2)=7),"Jornada de fim de semana do 6x1",IF(OR($H819&gt;=Parâmetros!$E$20,$H819&lt;Parâmetros!$E$19),"ATENÇÃO · 6x1 apontou fora do horário diurno","Jornada fixa do 6x1"))),IF($D819="5x2","Jornada fixa do 5x2",IF($D819="Folguista",IF($J819=$K819,"Evidência confirma sequência","DIVERGE · sequência "&amp;$J819&amp;" × evidência "&amp;$K819),IF($K819=$E819,"Evidência confirma cadastro","DIVERGE · cadastro "&amp;$E819&amp;" × evidência "&amp;$K819)))))))))))</f>
        <v>Evidência confirma cadastro</v>
      </c>
      <c r="W819" s="34">
        <f>IF(OR(OR($D819="6x1",$D819="FF 6x1"),$D819="5x2"),"",IF($AB819&lt;&gt;$AB818,IF(IFERROR(INDEX(Cadastro!$F$5:$F$243,$AB819),"")="",IF($L819&gt;0,1,0),IF(IFERROR(INDEX(Cadastro!$F$5:$F$243,$AB819),"")&lt;=IFERROR(INDEX(Parâmetros!$B$39:$B$48,MATCH($E819,Parâmetros!$A$39:$A$48,0)),99),IFERROR(INDEX(Cadastro!$F$5:$F$243,$AB819),""),0)),IF($L819&gt;0,IF(N($X818)&gt;0,1,N($W818)+1),IF(AND($L819=0,OR(N($W818)&gt;=IFERROR(INDEX(Parâmetros!$B$39:$B$48,MATCH($E819,Parâmetros!$A$39:$A$48,0)),99),AND(N($X818)&gt;0,N($X818)&lt;IFERROR(INDEX(Parâmetros!$C$39:$C$48,MATCH($E819,Parâmetros!$A$39:$A$48,0)),0)))),0,N($W818)+1))))</f>
        <v>1</v>
      </c>
      <c r="X819" s="34">
        <f>IF(OR(OR($D819="6x1",$D819="FF 6x1"),$D819="5x2"),"",IF($AB819&lt;&gt;$AB818,IF(IFERROR(INDEX(Cadastro!$F$5:$F$243,$AB819),"")="",0,IF(IFERROR(INDEX(Cadastro!$F$5:$F$243,$AB819),"")&gt;IFERROR(INDEX(Parâmetros!$B$39:$B$48,MATCH($E819,Parâmetros!$A$39:$A$48,0)),99),IFERROR(INDEX(Cadastro!$F$5:$F$243,$AB819),"")-IFERROR(INDEX(Parâmetros!$B$39:$B$48,MATCH($E819,Parâmetros!$A$39:$A$48,0)),99),0)),IF(AND($L819=0,OR(N($W818)&gt;=IFERROR(INDEX(Parâmetros!$B$39:$B$48,MATCH($E819,Parâmetros!$A$39:$A$48,0)),99),AND(N($X818)&gt;0,N($X818)&lt;IFERROR(INDEX(Parâmetros!$C$39:$C$48,MATCH($E819,Parâmetros!$A$39:$A$48,0)),0)))),N($X818)+1,0)))</f>
        <v>0</v>
      </c>
      <c r="Y819" t="str">
        <f>IF($AC819&lt;&gt;"",IF($L819&gt;0,$AC819&amp;" · com apontamento",$AC819),IF($E819="Férias",IF($L819&gt;0,"Férias · com apontamento","Férias (cadastro)"),IF(($Z819+$AA819-1)&gt;Parâmetros!$E$16,"Férias / afastamento",IF(AND($D819="5x2",OR(WEEKDAY($F819,2)=6,WEEKDAY($F819,2)=7)),IF($L819&gt;0,"Folga trabalhada","Folga"),IF($L819&gt;0,"Trabalhado",IF(OR(OR($D819="6x1",$D819="FF 6x1"),$D819="5x2"),IF(AND(OR($D819="6x1",$D819="FF 6x1"),OR(WEEKDAY($F819,2)=6,WEEKDAY($F819,2)=7)),"Folga","Falta de registro"),IF(AND($AB819&lt;&gt;$AB818,IFERROR(INDEX(Cadastro!$F$5:$F$243,$AB819),"")=""),"Indeterminado (início da série)",IF($X819&gt;0,"Folga","Falta de registro"))))))))</f>
        <v>Trabalhado</v>
      </c>
      <c r="Z819" s="34">
        <f>IF(OR($L819&gt;0,$F819&gt;Parâmetros!$E$14),0,IF($A819&lt;&gt;$A818,1,N($Z818)+1))</f>
        <v>0</v>
      </c>
      <c r="AA819" s="34">
        <f>IF(OR($L819&gt;0,$F819&gt;Parâmetros!$E$14),0,IF(OR($A819&lt;&gt;$A820,$F820&gt;Parâmetros!$E$14),1,N($AA820)+1))</f>
        <v>0</v>
      </c>
      <c r="AB819" s="31">
        <f>IFERROR(MATCH($A819&amp;"|"&amp;TEXT(_xlfn.MAXIFS(Cadastro!$E$5:$E$243,Cadastro!$A$5:$A$243,$A819,Cadastro!$E$5:$E$243,"&lt;="&amp;$F819),"yyyymmdd"),Cadastro!$I$5:$I$243,0),"")</f>
        <v>116</v>
      </c>
      <c r="AC819" t="str">
        <f>IFERROR(_xlfn.SINGLE(INDEX(Exceções!$D$5:$D$203,MATCH($A819&amp;"|"&amp;$F819,Exceções!$F$5:$F$203,0))),"")</f>
        <v/>
      </c>
      <c r="AD819" t="str">
        <f>IF($AC819="","",IFERROR(_xlfn.SINGLE(INDEX(Exceções!$E$5:$E$203,MATCH($A819&amp;"|"&amp;$F819,Exceções!$F$5:$F$203,0))),""))</f>
        <v/>
      </c>
    </row>
    <row r="820" spans="1:30" ht="15" hidden="1" customHeight="1" x14ac:dyDescent="0.25">
      <c r="A820" s="31">
        <v>53459</v>
      </c>
      <c r="B820" s="17" t="s">
        <v>55</v>
      </c>
      <c r="C820" s="17" t="str">
        <f>IFERROR(INDEX(Cadastro!$C$5:$C$243,$AB820),"NÃO INFORMADO")</f>
        <v>MEC</v>
      </c>
      <c r="D820" s="17" t="str">
        <f>IFERROR(INDEX(Cadastro!$D$5:$D$243,$AB820),"")</f>
        <v>A</v>
      </c>
      <c r="E820" s="17" t="str">
        <f>IFERROR(INDEX(Cadastro!$G$5:$G$243,$AB820),"")</f>
        <v>A</v>
      </c>
      <c r="F820" s="29">
        <v>46306</v>
      </c>
      <c r="G820" s="32" t="str">
        <f t="shared" si="72"/>
        <v>dom</v>
      </c>
      <c r="H820" s="31">
        <f>IF($L820=0,"",_xlfn.MINIFS(Dados!$Q:$Q,Dados!$A:$A,$A820,Dados!$S:$S,$F820))</f>
        <v>440</v>
      </c>
      <c r="I820" s="31">
        <f>IF($H820="","",_xlfn.MAXIFS(Dados!$R:$R,Dados!$A:$A,$A820,Dados!$S:$S,$F820))</f>
        <v>914</v>
      </c>
      <c r="J820" s="32" t="str">
        <f>IF($D820&lt;&gt;"Folguista","",IFERROR(INDEX(Parâmetros!$D$52:$G$52,1,MIN(4,MAX(1,$W820))),""))</f>
        <v/>
      </c>
      <c r="K820" s="32" t="str">
        <f>IF(OR($AC820&lt;&gt;"",$Y820="Folga",$Y820="Folga trabalhada",$Y820="Férias (cadastro)",$Y820="Férias / afastamento",$Y820="Indeterminado (início da série)"),"",IF(OR($D820="6x1",$D820="FF 6x1"),IF(OR(WEEKDAY($F820,2)=6,WEEKDAY($F820,2)=7),"6x1 sáb/dom","6x1"),IF($D820="5x2","5x2",IF($H820="",IF($D820="Folguista",$J820,$E820),IF(OR($H820&gt;=Parâmetros!$E$18,$H820&lt;Parâmetros!$E$19),"C",IF($H820&lt;Parâmetros!$E$20,"A","B"))))))</f>
        <v>A</v>
      </c>
      <c r="L820" s="30">
        <f>SUMIFS(Dados!$E:$E,Dados!$A:$A,$A820,Dados!$S:$S,$F820)</f>
        <v>6.6199999999999992</v>
      </c>
      <c r="M820" s="30">
        <f>IFERROR(INDEX(Parâmetros!$E$6:$E$11,MATCH($K820,Parâmetros!$A$6:$A$11,0)),"")</f>
        <v>7.58</v>
      </c>
      <c r="N820" s="33">
        <f t="shared" si="73"/>
        <v>0.87335092348284948</v>
      </c>
      <c r="O820" s="33">
        <f>Parâmetros!$E$13</f>
        <v>0.8</v>
      </c>
      <c r="P820" s="32" t="str">
        <f>IF(OR($M820="",$F820&gt;Parâmetros!$E$14),"Não","Sim")</f>
        <v>Sim</v>
      </c>
      <c r="Q820" s="32" t="str">
        <f t="shared" si="74"/>
        <v>Sim</v>
      </c>
      <c r="R820" s="32" t="str">
        <f t="shared" si="75"/>
        <v>Sim</v>
      </c>
      <c r="S820" s="30">
        <f t="shared" si="76"/>
        <v>0</v>
      </c>
      <c r="T820" s="32" t="str">
        <f>IF($Q820&lt;&gt;"Sim","",IF($N820&gt;Parâmetros!$E$15,"Sim","Não"))</f>
        <v>Não</v>
      </c>
      <c r="U820" s="17" t="str">
        <f t="shared" si="77"/>
        <v>Na meta</v>
      </c>
      <c r="V820" s="17" t="str">
        <f>IF($AC820&lt;&gt;"",IF($L820&gt;0,"ATENÇÃO · apontou em dia de "&amp;LOWER($AC820)&amp;" cadastrado","Exceção cadastrada · "&amp;$AC820)&amp;IF($AD820="",""," · "&amp;$AD820),IF($E820="Férias",IF($L820&gt;0,"ATENÇÃO · apontou estando de férias no cadastro","Férias no cadastro"),IF($Y820="Férias / afastamento","Afastamento · "&amp;($Z820+$AA820-1)&amp;" dias seguidos sem apontamento",IF($Y820="Folga trabalhada","ATENÇÃO · apontou em dia de folga da escala 5x2",IF($Y820="Folga",IF(AND($D820="5x2",OR(WEEKDAY($F820,2)=6,WEEKDAY($F820,2)=7)),"Folga de fim de semana da escala 5x2",IF(AND(OR($D820="6x1",$D820="FF 6x1"),WEEKDAY($F820,2)=6,FALSE()),"Folga de fim de semana · apontou no domingo anterior",IF(AND(OR($D820="6x1",$D820="FF 6x1"),WEEKDAY($F820,2)=7,AND($A820=$A819,$L819&gt;0)),"Folga de fim de semana · apontou no sábado",IF(AND(OR($D820="6x1",$D820="FF 6x1"),OR(WEEKDAY($F820,2)=6,WEEKDAY($F820,2)=7)),"Folga de fim de semana · sem apontamento no sábado nem no domingo","Folga prevista pelo ciclo")))),IF($Y820="Indeterminado (início da série)","Sem histórico anterior — informe o dia do ciclo no Cadastro",IF($Y820="Falta de registro",IF(OR(OR($D820="6x1",$D820="FF 6x1"),$D820="5x2"),"FALTA DE REGISTRO · dia útil da escala "&amp;$E820,"FALTA DE REGISTRO · dia "&amp;$W820&amp;" de "&amp;IFERROR(INDEX(Parâmetros!$B$39:$B$48,MATCH($E820,Parâmetros!$A$39:$A$48,0)),99)&amp;" do ciclo"),IF(OR($D820="6x1",$D820="FF 6x1"),IF(OR(AND(WEEKDAY($F820,2)=6,AND($A820=$A821,$L821&gt;0)),AND(WEEKDAY($F820,2)=7,AND($A820=$A819,$L819&gt;0))),"ATENÇÃO · apontou sábado e domingo no mesmo fim de semana",IF(OR(WEEKDAY($F820,2)=6,WEEKDAY($F820,2)=7),"Jornada de fim de semana do 6x1",IF(OR($H820&gt;=Parâmetros!$E$20,$H820&lt;Parâmetros!$E$19),"ATENÇÃO · 6x1 apontou fora do horário diurno","Jornada fixa do 6x1"))),IF($D820="5x2","Jornada fixa do 5x2",IF($D820="Folguista",IF($J820=$K820,"Evidência confirma sequência","DIVERGE · sequência "&amp;$J820&amp;" × evidência "&amp;$K820),IF($K820=$E820,"Evidência confirma cadastro","DIVERGE · cadastro "&amp;$E820&amp;" × evidência "&amp;$K820)))))))))))</f>
        <v>Evidência confirma cadastro</v>
      </c>
      <c r="W820" s="34">
        <f>IF(OR(OR($D820="6x1",$D820="FF 6x1"),$D820="5x2"),"",IF($AB820&lt;&gt;$AB819,IF(IFERROR(INDEX(Cadastro!$F$5:$F$243,$AB820),"")="",IF($L820&gt;0,1,0),IF(IFERROR(INDEX(Cadastro!$F$5:$F$243,$AB820),"")&lt;=IFERROR(INDEX(Parâmetros!$B$39:$B$48,MATCH($E820,Parâmetros!$A$39:$A$48,0)),99),IFERROR(INDEX(Cadastro!$F$5:$F$243,$AB820),""),0)),IF($L820&gt;0,IF(N($X819)&gt;0,1,N($W819)+1),IF(AND($L820=0,OR(N($W819)&gt;=IFERROR(INDEX(Parâmetros!$B$39:$B$48,MATCH($E820,Parâmetros!$A$39:$A$48,0)),99),AND(N($X819)&gt;0,N($X819)&lt;IFERROR(INDEX(Parâmetros!$C$39:$C$48,MATCH($E820,Parâmetros!$A$39:$A$48,0)),0)))),0,N($W819)+1))))</f>
        <v>2</v>
      </c>
      <c r="X820" s="34">
        <f>IF(OR(OR($D820="6x1",$D820="FF 6x1"),$D820="5x2"),"",IF($AB820&lt;&gt;$AB819,IF(IFERROR(INDEX(Cadastro!$F$5:$F$243,$AB820),"")="",0,IF(IFERROR(INDEX(Cadastro!$F$5:$F$243,$AB820),"")&gt;IFERROR(INDEX(Parâmetros!$B$39:$B$48,MATCH($E820,Parâmetros!$A$39:$A$48,0)),99),IFERROR(INDEX(Cadastro!$F$5:$F$243,$AB820),"")-IFERROR(INDEX(Parâmetros!$B$39:$B$48,MATCH($E820,Parâmetros!$A$39:$A$48,0)),99),0)),IF(AND($L820=0,OR(N($W819)&gt;=IFERROR(INDEX(Parâmetros!$B$39:$B$48,MATCH($E820,Parâmetros!$A$39:$A$48,0)),99),AND(N($X819)&gt;0,N($X819)&lt;IFERROR(INDEX(Parâmetros!$C$39:$C$48,MATCH($E820,Parâmetros!$A$39:$A$48,0)),0)))),N($X819)+1,0)))</f>
        <v>0</v>
      </c>
      <c r="Y820" t="str">
        <f>IF($AC820&lt;&gt;"",IF($L820&gt;0,$AC820&amp;" · com apontamento",$AC820),IF($E820="Férias",IF($L820&gt;0,"Férias · com apontamento","Férias (cadastro)"),IF(($Z820+$AA820-1)&gt;Parâmetros!$E$16,"Férias / afastamento",IF(AND($D820="5x2",OR(WEEKDAY($F820,2)=6,WEEKDAY($F820,2)=7)),IF($L820&gt;0,"Folga trabalhada","Folga"),IF($L820&gt;0,"Trabalhado",IF(OR(OR($D820="6x1",$D820="FF 6x1"),$D820="5x2"),IF(AND(OR($D820="6x1",$D820="FF 6x1"),OR(WEEKDAY($F820,2)=6,WEEKDAY($F820,2)=7)),"Folga","Falta de registro"),IF(AND($AB820&lt;&gt;$AB819,IFERROR(INDEX(Cadastro!$F$5:$F$243,$AB820),"")=""),"Indeterminado (início da série)",IF($X820&gt;0,"Folga","Falta de registro"))))))))</f>
        <v>Trabalhado</v>
      </c>
      <c r="Z820" s="34">
        <f>IF(OR($L820&gt;0,$F820&gt;Parâmetros!$E$14),0,IF($A820&lt;&gt;$A819,1,N($Z819)+1))</f>
        <v>0</v>
      </c>
      <c r="AA820" s="34">
        <f>IF(OR($L820&gt;0,$F820&gt;Parâmetros!$E$14),0,IF(OR($A820&lt;&gt;$A821,$F821&gt;Parâmetros!$E$14),1,N($AA821)+1))</f>
        <v>0</v>
      </c>
      <c r="AB820" s="31">
        <f>IFERROR(MATCH($A820&amp;"|"&amp;TEXT(_xlfn.MAXIFS(Cadastro!$E$5:$E$243,Cadastro!$A$5:$A$243,$A820,Cadastro!$E$5:$E$243,"&lt;="&amp;$F820),"yyyymmdd"),Cadastro!$I$5:$I$243,0),"")</f>
        <v>116</v>
      </c>
      <c r="AC820" t="str">
        <f>IFERROR(_xlfn.SINGLE(INDEX(Exceções!$D$5:$D$203,MATCH($A820&amp;"|"&amp;$F820,Exceções!$F$5:$F$203,0))),"")</f>
        <v/>
      </c>
      <c r="AD820" t="str">
        <f>IF($AC820="","",IFERROR(_xlfn.SINGLE(INDEX(Exceções!$E$5:$E$203,MATCH($A820&amp;"|"&amp;$F820,Exceções!$F$5:$F$203,0))),""))</f>
        <v/>
      </c>
    </row>
    <row r="821" spans="1:30" ht="15" hidden="1" customHeight="1" x14ac:dyDescent="0.25">
      <c r="A821" s="31">
        <v>53459</v>
      </c>
      <c r="B821" s="17" t="s">
        <v>55</v>
      </c>
      <c r="C821" s="17" t="str">
        <f>IFERROR(INDEX(Cadastro!$C$5:$C$243,$AB821),"NÃO INFORMADO")</f>
        <v>MEC</v>
      </c>
      <c r="D821" s="17" t="str">
        <f>IFERROR(INDEX(Cadastro!$D$5:$D$243,$AB821),"")</f>
        <v>A</v>
      </c>
      <c r="E821" s="17" t="str">
        <f>IFERROR(INDEX(Cadastro!$G$5:$G$243,$AB821),"")</f>
        <v>A</v>
      </c>
      <c r="F821" s="29">
        <v>46307</v>
      </c>
      <c r="G821" s="32" t="str">
        <f t="shared" si="72"/>
        <v>seg</v>
      </c>
      <c r="H821" s="31" t="str">
        <f>IF($L821=0,"",_xlfn.MINIFS(Dados!$Q:$Q,Dados!$A:$A,$A821,Dados!$S:$S,$F821))</f>
        <v/>
      </c>
      <c r="I821" s="31" t="str">
        <f>IF($H821="","",_xlfn.MAXIFS(Dados!$R:$R,Dados!$A:$A,$A821,Dados!$S:$S,$F821))</f>
        <v/>
      </c>
      <c r="J821" s="32" t="str">
        <f>IF($D821&lt;&gt;"Folguista","",IFERROR(INDEX(Parâmetros!$D$52:$G$52,1,MIN(4,MAX(1,$W821))),""))</f>
        <v/>
      </c>
      <c r="K821" s="32" t="str">
        <f>IF(OR($AC821&lt;&gt;"",$Y821="Folga",$Y821="Folga trabalhada",$Y821="Férias (cadastro)",$Y821="Férias / afastamento",$Y821="Indeterminado (início da série)"),"",IF(OR($D821="6x1",$D821="FF 6x1"),IF(OR(WEEKDAY($F821,2)=6,WEEKDAY($F821,2)=7),"6x1 sáb/dom","6x1"),IF($D821="5x2","5x2",IF($H821="",IF($D821="Folguista",$J821,$E821),IF(OR($H821&gt;=Parâmetros!$E$18,$H821&lt;Parâmetros!$E$19),"C",IF($H821&lt;Parâmetros!$E$20,"A","B"))))))</f>
        <v>A</v>
      </c>
      <c r="L821" s="30">
        <f>SUMIFS(Dados!$E:$E,Dados!$A:$A,$A821,Dados!$S:$S,$F821)</f>
        <v>0</v>
      </c>
      <c r="M821" s="30">
        <f>IFERROR(INDEX(Parâmetros!$E$6:$E$11,MATCH($K821,Parâmetros!$A$6:$A$11,0)),"")</f>
        <v>7.58</v>
      </c>
      <c r="N821" s="33">
        <f t="shared" si="73"/>
        <v>0</v>
      </c>
      <c r="O821" s="33">
        <f>Parâmetros!$E$13</f>
        <v>0.8</v>
      </c>
      <c r="P821" s="32" t="str">
        <f>IF(OR($M821="",$F821&gt;Parâmetros!$E$14),"Não","Sim")</f>
        <v>Sim</v>
      </c>
      <c r="Q821" s="32" t="str">
        <f t="shared" si="74"/>
        <v>Não</v>
      </c>
      <c r="R821" s="32" t="str">
        <f t="shared" si="75"/>
        <v/>
      </c>
      <c r="S821" s="30" t="str">
        <f t="shared" si="76"/>
        <v/>
      </c>
      <c r="T821" s="32" t="str">
        <f>IF($Q821&lt;&gt;"Sim","",IF($N821&gt;Parâmetros!$E$15,"Sim","Não"))</f>
        <v/>
      </c>
      <c r="U821" s="17" t="str">
        <f t="shared" si="77"/>
        <v>Falta de registro</v>
      </c>
      <c r="V821" s="17" t="str">
        <f>IF($AC821&lt;&gt;"",IF($L821&gt;0,"ATENÇÃO · apontou em dia de "&amp;LOWER($AC821)&amp;" cadastrado","Exceção cadastrada · "&amp;$AC821)&amp;IF($AD821="",""," · "&amp;$AD821),IF($E821="Férias",IF($L821&gt;0,"ATENÇÃO · apontou estando de férias no cadastro","Férias no cadastro"),IF($Y821="Férias / afastamento","Afastamento · "&amp;($Z821+$AA821-1)&amp;" dias seguidos sem apontamento",IF($Y821="Folga trabalhada","ATENÇÃO · apontou em dia de folga da escala 5x2",IF($Y821="Folga",IF(AND($D821="5x2",OR(WEEKDAY($F821,2)=6,WEEKDAY($F821,2)=7)),"Folga de fim de semana da escala 5x2",IF(AND(OR($D821="6x1",$D821="FF 6x1"),WEEKDAY($F821,2)=6,FALSE()),"Folga de fim de semana · apontou no domingo anterior",IF(AND(OR($D821="6x1",$D821="FF 6x1"),WEEKDAY($F821,2)=7,AND($A821=$A820,$L820&gt;0)),"Folga de fim de semana · apontou no sábado",IF(AND(OR($D821="6x1",$D821="FF 6x1"),OR(WEEKDAY($F821,2)=6,WEEKDAY($F821,2)=7)),"Folga de fim de semana · sem apontamento no sábado nem no domingo","Folga prevista pelo ciclo")))),IF($Y821="Indeterminado (início da série)","Sem histórico anterior — informe o dia do ciclo no Cadastro",IF($Y821="Falta de registro",IF(OR(OR($D821="6x1",$D821="FF 6x1"),$D821="5x2"),"FALTA DE REGISTRO · dia útil da escala "&amp;$E821,"FALTA DE REGISTRO · dia "&amp;$W821&amp;" de "&amp;IFERROR(INDEX(Parâmetros!$B$39:$B$48,MATCH($E821,Parâmetros!$A$39:$A$48,0)),99)&amp;" do ciclo"),IF(OR($D821="6x1",$D821="FF 6x1"),IF(OR(AND(WEEKDAY($F821,2)=6,AND($A821=$A822,$L822&gt;0)),AND(WEEKDAY($F821,2)=7,AND($A821=$A820,$L820&gt;0))),"ATENÇÃO · apontou sábado e domingo no mesmo fim de semana",IF(OR(WEEKDAY($F821,2)=6,WEEKDAY($F821,2)=7),"Jornada de fim de semana do 6x1",IF(OR($H821&gt;=Parâmetros!$E$20,$H821&lt;Parâmetros!$E$19),"ATENÇÃO · 6x1 apontou fora do horário diurno","Jornada fixa do 6x1"))),IF($D821="5x2","Jornada fixa do 5x2",IF($D821="Folguista",IF($J821=$K821,"Evidência confirma sequência","DIVERGE · sequência "&amp;$J821&amp;" × evidência "&amp;$K821),IF($K821=$E821,"Evidência confirma cadastro","DIVERGE · cadastro "&amp;$E821&amp;" × evidência "&amp;$K821)))))))))))</f>
        <v>FALTA DE REGISTRO · dia 3 de 5 do ciclo</v>
      </c>
      <c r="W821" s="34">
        <f>IF(OR(OR($D821="6x1",$D821="FF 6x1"),$D821="5x2"),"",IF($AB821&lt;&gt;$AB820,IF(IFERROR(INDEX(Cadastro!$F$5:$F$243,$AB821),"")="",IF($L821&gt;0,1,0),IF(IFERROR(INDEX(Cadastro!$F$5:$F$243,$AB821),"")&lt;=IFERROR(INDEX(Parâmetros!$B$39:$B$48,MATCH($E821,Parâmetros!$A$39:$A$48,0)),99),IFERROR(INDEX(Cadastro!$F$5:$F$243,$AB821),""),0)),IF($L821&gt;0,IF(N($X820)&gt;0,1,N($W820)+1),IF(AND($L821=0,OR(N($W820)&gt;=IFERROR(INDEX(Parâmetros!$B$39:$B$48,MATCH($E821,Parâmetros!$A$39:$A$48,0)),99),AND(N($X820)&gt;0,N($X820)&lt;IFERROR(INDEX(Parâmetros!$C$39:$C$48,MATCH($E821,Parâmetros!$A$39:$A$48,0)),0)))),0,N($W820)+1))))</f>
        <v>3</v>
      </c>
      <c r="X821" s="34">
        <f>IF(OR(OR($D821="6x1",$D821="FF 6x1"),$D821="5x2"),"",IF($AB821&lt;&gt;$AB820,IF(IFERROR(INDEX(Cadastro!$F$5:$F$243,$AB821),"")="",0,IF(IFERROR(INDEX(Cadastro!$F$5:$F$243,$AB821),"")&gt;IFERROR(INDEX(Parâmetros!$B$39:$B$48,MATCH($E821,Parâmetros!$A$39:$A$48,0)),99),IFERROR(INDEX(Cadastro!$F$5:$F$243,$AB821),"")-IFERROR(INDEX(Parâmetros!$B$39:$B$48,MATCH($E821,Parâmetros!$A$39:$A$48,0)),99),0)),IF(AND($L821=0,OR(N($W820)&gt;=IFERROR(INDEX(Parâmetros!$B$39:$B$48,MATCH($E821,Parâmetros!$A$39:$A$48,0)),99),AND(N($X820)&gt;0,N($X820)&lt;IFERROR(INDEX(Parâmetros!$C$39:$C$48,MATCH($E821,Parâmetros!$A$39:$A$48,0)),0)))),N($X820)+1,0)))</f>
        <v>0</v>
      </c>
      <c r="Y821" t="str">
        <f>IF($AC821&lt;&gt;"",IF($L821&gt;0,$AC821&amp;" · com apontamento",$AC821),IF($E821="Férias",IF($L821&gt;0,"Férias · com apontamento","Férias (cadastro)"),IF(($Z821+$AA821-1)&gt;Parâmetros!$E$16,"Férias / afastamento",IF(AND($D821="5x2",OR(WEEKDAY($F821,2)=6,WEEKDAY($F821,2)=7)),IF($L821&gt;0,"Folga trabalhada","Folga"),IF($L821&gt;0,"Trabalhado",IF(OR(OR($D821="6x1",$D821="FF 6x1"),$D821="5x2"),IF(AND(OR($D821="6x1",$D821="FF 6x1"),OR(WEEKDAY($F821,2)=6,WEEKDAY($F821,2)=7)),"Folga","Falta de registro"),IF(AND($AB821&lt;&gt;$AB820,IFERROR(INDEX(Cadastro!$F$5:$F$243,$AB821),"")=""),"Indeterminado (início da série)",IF($X821&gt;0,"Folga","Falta de registro"))))))))</f>
        <v>Falta de registro</v>
      </c>
      <c r="Z821" s="34">
        <f>IF(OR($L821&gt;0,$F821&gt;Parâmetros!$E$14),0,IF($A821&lt;&gt;$A820,1,N($Z820)+1))</f>
        <v>1</v>
      </c>
      <c r="AA821" s="34">
        <f>IF(OR($L821&gt;0,$F821&gt;Parâmetros!$E$14),0,IF(OR($A821&lt;&gt;$A822,$F822&gt;Parâmetros!$E$14),1,N($AA822)+1))</f>
        <v>1</v>
      </c>
      <c r="AB821" s="31">
        <f>IFERROR(MATCH($A821&amp;"|"&amp;TEXT(_xlfn.MAXIFS(Cadastro!$E$5:$E$243,Cadastro!$A$5:$A$243,$A821,Cadastro!$E$5:$E$243,"&lt;="&amp;$F821),"yyyymmdd"),Cadastro!$I$5:$I$243,0),"")</f>
        <v>116</v>
      </c>
      <c r="AC821" t="str">
        <f>IFERROR(_xlfn.SINGLE(INDEX(Exceções!$D$5:$D$203,MATCH($A821&amp;"|"&amp;$F821,Exceções!$F$5:$F$203,0))),"")</f>
        <v/>
      </c>
      <c r="AD821" t="str">
        <f>IF($AC821="","",IFERROR(_xlfn.SINGLE(INDEX(Exceções!$E$5:$E$203,MATCH($A821&amp;"|"&amp;$F821,Exceções!$F$5:$F$203,0))),""))</f>
        <v/>
      </c>
    </row>
    <row r="822" spans="1:30" ht="15" hidden="1" customHeight="1" x14ac:dyDescent="0.25">
      <c r="A822" s="31">
        <v>53459</v>
      </c>
      <c r="B822" s="17" t="s">
        <v>55</v>
      </c>
      <c r="C822" s="17" t="str">
        <f>IFERROR(INDEX(Cadastro!$C$5:$C$243,$AB822),"NÃO INFORMADO")</f>
        <v>MEC</v>
      </c>
      <c r="D822" s="17" t="str">
        <f>IFERROR(INDEX(Cadastro!$D$5:$D$243,$AB822),"")</f>
        <v>A</v>
      </c>
      <c r="E822" s="17" t="str">
        <f>IFERROR(INDEX(Cadastro!$G$5:$G$243,$AB822),"")</f>
        <v>A</v>
      </c>
      <c r="F822" s="29">
        <v>46308</v>
      </c>
      <c r="G822" s="32" t="str">
        <f t="shared" si="72"/>
        <v>ter</v>
      </c>
      <c r="H822" s="31">
        <f>IF($L822=0,"",_xlfn.MINIFS(Dados!$Q:$Q,Dados!$A:$A,$A822,Dados!$S:$S,$F822))</f>
        <v>463</v>
      </c>
      <c r="I822" s="31">
        <f>IF($H822="","",_xlfn.MAXIFS(Dados!$R:$R,Dados!$A:$A,$A822,Dados!$S:$S,$F822))</f>
        <v>913</v>
      </c>
      <c r="J822" s="32" t="str">
        <f>IF($D822&lt;&gt;"Folguista","",IFERROR(INDEX(Parâmetros!$D$52:$G$52,1,MIN(4,MAX(1,$W822))),""))</f>
        <v/>
      </c>
      <c r="K822" s="32" t="str">
        <f>IF(OR($AC822&lt;&gt;"",$Y822="Folga",$Y822="Folga trabalhada",$Y822="Férias (cadastro)",$Y822="Férias / afastamento",$Y822="Indeterminado (início da série)"),"",IF(OR($D822="6x1",$D822="FF 6x1"),IF(OR(WEEKDAY($F822,2)=6,WEEKDAY($F822,2)=7),"6x1 sáb/dom","6x1"),IF($D822="5x2","5x2",IF($H822="",IF($D822="Folguista",$J822,$E822),IF(OR($H822&gt;=Parâmetros!$E$18,$H822&lt;Parâmetros!$E$19),"C",IF($H822&lt;Parâmetros!$E$20,"A","B"))))))</f>
        <v>A</v>
      </c>
      <c r="L822" s="30">
        <f>SUMIFS(Dados!$E:$E,Dados!$A:$A,$A822,Dados!$S:$S,$F822)</f>
        <v>6.47</v>
      </c>
      <c r="M822" s="30">
        <f>IFERROR(INDEX(Parâmetros!$E$6:$E$11,MATCH($K822,Parâmetros!$A$6:$A$11,0)),"")</f>
        <v>7.58</v>
      </c>
      <c r="N822" s="33">
        <f t="shared" si="73"/>
        <v>0.85356200527704484</v>
      </c>
      <c r="O822" s="33">
        <f>Parâmetros!$E$13</f>
        <v>0.8</v>
      </c>
      <c r="P822" s="32" t="str">
        <f>IF(OR($M822="",$F822&gt;Parâmetros!$E$14),"Não","Sim")</f>
        <v>Sim</v>
      </c>
      <c r="Q822" s="32" t="str">
        <f t="shared" si="74"/>
        <v>Sim</v>
      </c>
      <c r="R822" s="32" t="str">
        <f t="shared" si="75"/>
        <v>Sim</v>
      </c>
      <c r="S822" s="30">
        <f t="shared" si="76"/>
        <v>0</v>
      </c>
      <c r="T822" s="32" t="str">
        <f>IF($Q822&lt;&gt;"Sim","",IF($N822&gt;Parâmetros!$E$15,"Sim","Não"))</f>
        <v>Não</v>
      </c>
      <c r="U822" s="17" t="str">
        <f t="shared" si="77"/>
        <v>Na meta</v>
      </c>
      <c r="V822" s="17" t="str">
        <f>IF($AC822&lt;&gt;"",IF($L822&gt;0,"ATENÇÃO · apontou em dia de "&amp;LOWER($AC822)&amp;" cadastrado","Exceção cadastrada · "&amp;$AC822)&amp;IF($AD822="",""," · "&amp;$AD822),IF($E822="Férias",IF($L822&gt;0,"ATENÇÃO · apontou estando de férias no cadastro","Férias no cadastro"),IF($Y822="Férias / afastamento","Afastamento · "&amp;($Z822+$AA822-1)&amp;" dias seguidos sem apontamento",IF($Y822="Folga trabalhada","ATENÇÃO · apontou em dia de folga da escala 5x2",IF($Y822="Folga",IF(AND($D822="5x2",OR(WEEKDAY($F822,2)=6,WEEKDAY($F822,2)=7)),"Folga de fim de semana da escala 5x2",IF(AND(OR($D822="6x1",$D822="FF 6x1"),WEEKDAY($F822,2)=6,FALSE()),"Folga de fim de semana · apontou no domingo anterior",IF(AND(OR($D822="6x1",$D822="FF 6x1"),WEEKDAY($F822,2)=7,AND($A822=$A821,$L821&gt;0)),"Folga de fim de semana · apontou no sábado",IF(AND(OR($D822="6x1",$D822="FF 6x1"),OR(WEEKDAY($F822,2)=6,WEEKDAY($F822,2)=7)),"Folga de fim de semana · sem apontamento no sábado nem no domingo","Folga prevista pelo ciclo")))),IF($Y822="Indeterminado (início da série)","Sem histórico anterior — informe o dia do ciclo no Cadastro",IF($Y822="Falta de registro",IF(OR(OR($D822="6x1",$D822="FF 6x1"),$D822="5x2"),"FALTA DE REGISTRO · dia útil da escala "&amp;$E822,"FALTA DE REGISTRO · dia "&amp;$W822&amp;" de "&amp;IFERROR(INDEX(Parâmetros!$B$39:$B$48,MATCH($E822,Parâmetros!$A$39:$A$48,0)),99)&amp;" do ciclo"),IF(OR($D822="6x1",$D822="FF 6x1"),IF(OR(AND(WEEKDAY($F822,2)=6,AND($A822=$A823,$L823&gt;0)),AND(WEEKDAY($F822,2)=7,AND($A822=$A821,$L821&gt;0))),"ATENÇÃO · apontou sábado e domingo no mesmo fim de semana",IF(OR(WEEKDAY($F822,2)=6,WEEKDAY($F822,2)=7),"Jornada de fim de semana do 6x1",IF(OR($H822&gt;=Parâmetros!$E$20,$H822&lt;Parâmetros!$E$19),"ATENÇÃO · 6x1 apontou fora do horário diurno","Jornada fixa do 6x1"))),IF($D822="5x2","Jornada fixa do 5x2",IF($D822="Folguista",IF($J822=$K822,"Evidência confirma sequência","DIVERGE · sequência "&amp;$J822&amp;" × evidência "&amp;$K822),IF($K822=$E822,"Evidência confirma cadastro","DIVERGE · cadastro "&amp;$E822&amp;" × evidência "&amp;$K822)))))))))))</f>
        <v>Evidência confirma cadastro</v>
      </c>
      <c r="W822" s="34">
        <f>IF(OR(OR($D822="6x1",$D822="FF 6x1"),$D822="5x2"),"",IF($AB822&lt;&gt;$AB821,IF(IFERROR(INDEX(Cadastro!$F$5:$F$243,$AB822),"")="",IF($L822&gt;0,1,0),IF(IFERROR(INDEX(Cadastro!$F$5:$F$243,$AB822),"")&lt;=IFERROR(INDEX(Parâmetros!$B$39:$B$48,MATCH($E822,Parâmetros!$A$39:$A$48,0)),99),IFERROR(INDEX(Cadastro!$F$5:$F$243,$AB822),""),0)),IF($L822&gt;0,IF(N($X821)&gt;0,1,N($W821)+1),IF(AND($L822=0,OR(N($W821)&gt;=IFERROR(INDEX(Parâmetros!$B$39:$B$48,MATCH($E822,Parâmetros!$A$39:$A$48,0)),99),AND(N($X821)&gt;0,N($X821)&lt;IFERROR(INDEX(Parâmetros!$C$39:$C$48,MATCH($E822,Parâmetros!$A$39:$A$48,0)),0)))),0,N($W821)+1))))</f>
        <v>4</v>
      </c>
      <c r="X822" s="34">
        <f>IF(OR(OR($D822="6x1",$D822="FF 6x1"),$D822="5x2"),"",IF($AB822&lt;&gt;$AB821,IF(IFERROR(INDEX(Cadastro!$F$5:$F$243,$AB822),"")="",0,IF(IFERROR(INDEX(Cadastro!$F$5:$F$243,$AB822),"")&gt;IFERROR(INDEX(Parâmetros!$B$39:$B$48,MATCH($E822,Parâmetros!$A$39:$A$48,0)),99),IFERROR(INDEX(Cadastro!$F$5:$F$243,$AB822),"")-IFERROR(INDEX(Parâmetros!$B$39:$B$48,MATCH($E822,Parâmetros!$A$39:$A$48,0)),99),0)),IF(AND($L822=0,OR(N($W821)&gt;=IFERROR(INDEX(Parâmetros!$B$39:$B$48,MATCH($E822,Parâmetros!$A$39:$A$48,0)),99),AND(N($X821)&gt;0,N($X821)&lt;IFERROR(INDEX(Parâmetros!$C$39:$C$48,MATCH($E822,Parâmetros!$A$39:$A$48,0)),0)))),N($X821)+1,0)))</f>
        <v>0</v>
      </c>
      <c r="Y822" t="str">
        <f>IF($AC822&lt;&gt;"",IF($L822&gt;0,$AC822&amp;" · com apontamento",$AC822),IF($E822="Férias",IF($L822&gt;0,"Férias · com apontamento","Férias (cadastro)"),IF(($Z822+$AA822-1)&gt;Parâmetros!$E$16,"Férias / afastamento",IF(AND($D822="5x2",OR(WEEKDAY($F822,2)=6,WEEKDAY($F822,2)=7)),IF($L822&gt;0,"Folga trabalhada","Folga"),IF($L822&gt;0,"Trabalhado",IF(OR(OR($D822="6x1",$D822="FF 6x1"),$D822="5x2"),IF(AND(OR($D822="6x1",$D822="FF 6x1"),OR(WEEKDAY($F822,2)=6,WEEKDAY($F822,2)=7)),"Folga","Falta de registro"),IF(AND($AB822&lt;&gt;$AB821,IFERROR(INDEX(Cadastro!$F$5:$F$243,$AB822),"")=""),"Indeterminado (início da série)",IF($X822&gt;0,"Folga","Falta de registro"))))))))</f>
        <v>Trabalhado</v>
      </c>
      <c r="Z822" s="34">
        <f>IF(OR($L822&gt;0,$F822&gt;Parâmetros!$E$14),0,IF($A822&lt;&gt;$A821,1,N($Z821)+1))</f>
        <v>0</v>
      </c>
      <c r="AA822" s="34">
        <f>IF(OR($L822&gt;0,$F822&gt;Parâmetros!$E$14),0,IF(OR($A822&lt;&gt;$A823,$F823&gt;Parâmetros!$E$14),1,N($AA823)+1))</f>
        <v>0</v>
      </c>
      <c r="AB822" s="31">
        <f>IFERROR(MATCH($A822&amp;"|"&amp;TEXT(_xlfn.MAXIFS(Cadastro!$E$5:$E$243,Cadastro!$A$5:$A$243,$A822,Cadastro!$E$5:$E$243,"&lt;="&amp;$F822),"yyyymmdd"),Cadastro!$I$5:$I$243,0),"")</f>
        <v>116</v>
      </c>
      <c r="AC822" t="str">
        <f>IFERROR(_xlfn.SINGLE(INDEX(Exceções!$D$5:$D$203,MATCH($A822&amp;"|"&amp;$F822,Exceções!$F$5:$F$203,0))),"")</f>
        <v/>
      </c>
      <c r="AD822" t="str">
        <f>IF($AC822="","",IFERROR(_xlfn.SINGLE(INDEX(Exceções!$E$5:$E$203,MATCH($A822&amp;"|"&amp;$F822,Exceções!$F$5:$F$203,0))),""))</f>
        <v/>
      </c>
    </row>
    <row r="823" spans="1:30" ht="15" hidden="1" customHeight="1" x14ac:dyDescent="0.25">
      <c r="A823" s="31">
        <v>53459</v>
      </c>
      <c r="B823" s="17" t="s">
        <v>55</v>
      </c>
      <c r="C823" s="17" t="str">
        <f>IFERROR(INDEX(Cadastro!$C$5:$C$243,$AB823),"NÃO INFORMADO")</f>
        <v>MEC</v>
      </c>
      <c r="D823" s="17" t="str">
        <f>IFERROR(INDEX(Cadastro!$D$5:$D$243,$AB823),"")</f>
        <v>A</v>
      </c>
      <c r="E823" s="17" t="str">
        <f>IFERROR(INDEX(Cadastro!$G$5:$G$243,$AB823),"")</f>
        <v>A</v>
      </c>
      <c r="F823" s="29">
        <v>46309</v>
      </c>
      <c r="G823" s="32" t="str">
        <f t="shared" si="72"/>
        <v>qua</v>
      </c>
      <c r="H823" s="31">
        <f>IF($L823=0,"",_xlfn.MINIFS(Dados!$Q:$Q,Dados!$A:$A,$A823,Dados!$S:$S,$F823))</f>
        <v>440</v>
      </c>
      <c r="I823" s="31">
        <f>IF($H823="","",_xlfn.MAXIFS(Dados!$R:$R,Dados!$A:$A,$A823,Dados!$S:$S,$F823))</f>
        <v>919</v>
      </c>
      <c r="J823" s="32" t="str">
        <f>IF($D823&lt;&gt;"Folguista","",IFERROR(INDEX(Parâmetros!$D$52:$G$52,1,MIN(4,MAX(1,$W823))),""))</f>
        <v/>
      </c>
      <c r="K823" s="32" t="str">
        <f>IF(OR($AC823&lt;&gt;"",$Y823="Folga",$Y823="Folga trabalhada",$Y823="Férias (cadastro)",$Y823="Férias / afastamento",$Y823="Indeterminado (início da série)"),"",IF(OR($D823="6x1",$D823="FF 6x1"),IF(OR(WEEKDAY($F823,2)=6,WEEKDAY($F823,2)=7),"6x1 sáb/dom","6x1"),IF($D823="5x2","5x2",IF($H823="",IF($D823="Folguista",$J823,$E823),IF(OR($H823&gt;=Parâmetros!$E$18,$H823&lt;Parâmetros!$E$19),"C",IF($H823&lt;Parâmetros!$E$20,"A","B"))))))</f>
        <v>A</v>
      </c>
      <c r="L823" s="30">
        <f>SUMIFS(Dados!$E:$E,Dados!$A:$A,$A823,Dados!$S:$S,$F823)</f>
        <v>6.99</v>
      </c>
      <c r="M823" s="30">
        <f>IFERROR(INDEX(Parâmetros!$E$6:$E$11,MATCH($K823,Parâmetros!$A$6:$A$11,0)),"")</f>
        <v>7.58</v>
      </c>
      <c r="N823" s="33">
        <f t="shared" si="73"/>
        <v>0.92216358839050139</v>
      </c>
      <c r="O823" s="33">
        <f>Parâmetros!$E$13</f>
        <v>0.8</v>
      </c>
      <c r="P823" s="32" t="str">
        <f>IF(OR($M823="",$F823&gt;Parâmetros!$E$14),"Não","Sim")</f>
        <v>Sim</v>
      </c>
      <c r="Q823" s="32" t="str">
        <f t="shared" si="74"/>
        <v>Sim</v>
      </c>
      <c r="R823" s="32" t="str">
        <f t="shared" si="75"/>
        <v>Sim</v>
      </c>
      <c r="S823" s="30">
        <f t="shared" si="76"/>
        <v>0</v>
      </c>
      <c r="T823" s="32" t="str">
        <f>IF($Q823&lt;&gt;"Sim","",IF($N823&gt;Parâmetros!$E$15,"Sim","Não"))</f>
        <v>Não</v>
      </c>
      <c r="U823" s="17" t="str">
        <f t="shared" si="77"/>
        <v>Na meta</v>
      </c>
      <c r="V823" s="17" t="str">
        <f>IF($AC823&lt;&gt;"",IF($L823&gt;0,"ATENÇÃO · apontou em dia de "&amp;LOWER($AC823)&amp;" cadastrado","Exceção cadastrada · "&amp;$AC823)&amp;IF($AD823="",""," · "&amp;$AD823),IF($E823="Férias",IF($L823&gt;0,"ATENÇÃO · apontou estando de férias no cadastro","Férias no cadastro"),IF($Y823="Férias / afastamento","Afastamento · "&amp;($Z823+$AA823-1)&amp;" dias seguidos sem apontamento",IF($Y823="Folga trabalhada","ATENÇÃO · apontou em dia de folga da escala 5x2",IF($Y823="Folga",IF(AND($D823="5x2",OR(WEEKDAY($F823,2)=6,WEEKDAY($F823,2)=7)),"Folga de fim de semana da escala 5x2",IF(AND(OR($D823="6x1",$D823="FF 6x1"),WEEKDAY($F823,2)=6,FALSE()),"Folga de fim de semana · apontou no domingo anterior",IF(AND(OR($D823="6x1",$D823="FF 6x1"),WEEKDAY($F823,2)=7,AND($A823=$A822,$L822&gt;0)),"Folga de fim de semana · apontou no sábado",IF(AND(OR($D823="6x1",$D823="FF 6x1"),OR(WEEKDAY($F823,2)=6,WEEKDAY($F823,2)=7)),"Folga de fim de semana · sem apontamento no sábado nem no domingo","Folga prevista pelo ciclo")))),IF($Y823="Indeterminado (início da série)","Sem histórico anterior — informe o dia do ciclo no Cadastro",IF($Y823="Falta de registro",IF(OR(OR($D823="6x1",$D823="FF 6x1"),$D823="5x2"),"FALTA DE REGISTRO · dia útil da escala "&amp;$E823,"FALTA DE REGISTRO · dia "&amp;$W823&amp;" de "&amp;IFERROR(INDEX(Parâmetros!$B$39:$B$48,MATCH($E823,Parâmetros!$A$39:$A$48,0)),99)&amp;" do ciclo"),IF(OR($D823="6x1",$D823="FF 6x1"),IF(OR(AND(WEEKDAY($F823,2)=6,AND($A823=$A824,$L824&gt;0)),AND(WEEKDAY($F823,2)=7,AND($A823=$A822,$L822&gt;0))),"ATENÇÃO · apontou sábado e domingo no mesmo fim de semana",IF(OR(WEEKDAY($F823,2)=6,WEEKDAY($F823,2)=7),"Jornada de fim de semana do 6x1",IF(OR($H823&gt;=Parâmetros!$E$20,$H823&lt;Parâmetros!$E$19),"ATENÇÃO · 6x1 apontou fora do horário diurno","Jornada fixa do 6x1"))),IF($D823="5x2","Jornada fixa do 5x2",IF($D823="Folguista",IF($J823=$K823,"Evidência confirma sequência","DIVERGE · sequência "&amp;$J823&amp;" × evidência "&amp;$K823),IF($K823=$E823,"Evidência confirma cadastro","DIVERGE · cadastro "&amp;$E823&amp;" × evidência "&amp;$K823)))))))))))</f>
        <v>Evidência confirma cadastro</v>
      </c>
      <c r="W823" s="34">
        <f>IF(OR(OR($D823="6x1",$D823="FF 6x1"),$D823="5x2"),"",IF($AB823&lt;&gt;$AB822,IF(IFERROR(INDEX(Cadastro!$F$5:$F$243,$AB823),"")="",IF($L823&gt;0,1,0),IF(IFERROR(INDEX(Cadastro!$F$5:$F$243,$AB823),"")&lt;=IFERROR(INDEX(Parâmetros!$B$39:$B$48,MATCH($E823,Parâmetros!$A$39:$A$48,0)),99),IFERROR(INDEX(Cadastro!$F$5:$F$243,$AB823),""),0)),IF($L823&gt;0,IF(N($X822)&gt;0,1,N($W822)+1),IF(AND($L823=0,OR(N($W822)&gt;=IFERROR(INDEX(Parâmetros!$B$39:$B$48,MATCH($E823,Parâmetros!$A$39:$A$48,0)),99),AND(N($X822)&gt;0,N($X822)&lt;IFERROR(INDEX(Parâmetros!$C$39:$C$48,MATCH($E823,Parâmetros!$A$39:$A$48,0)),0)))),0,N($W822)+1))))</f>
        <v>5</v>
      </c>
      <c r="X823" s="34">
        <f>IF(OR(OR($D823="6x1",$D823="FF 6x1"),$D823="5x2"),"",IF($AB823&lt;&gt;$AB822,IF(IFERROR(INDEX(Cadastro!$F$5:$F$243,$AB823),"")="",0,IF(IFERROR(INDEX(Cadastro!$F$5:$F$243,$AB823),"")&gt;IFERROR(INDEX(Parâmetros!$B$39:$B$48,MATCH($E823,Parâmetros!$A$39:$A$48,0)),99),IFERROR(INDEX(Cadastro!$F$5:$F$243,$AB823),"")-IFERROR(INDEX(Parâmetros!$B$39:$B$48,MATCH($E823,Parâmetros!$A$39:$A$48,0)),99),0)),IF(AND($L823=0,OR(N($W822)&gt;=IFERROR(INDEX(Parâmetros!$B$39:$B$48,MATCH($E823,Parâmetros!$A$39:$A$48,0)),99),AND(N($X822)&gt;0,N($X822)&lt;IFERROR(INDEX(Parâmetros!$C$39:$C$48,MATCH($E823,Parâmetros!$A$39:$A$48,0)),0)))),N($X822)+1,0)))</f>
        <v>0</v>
      </c>
      <c r="Y823" t="str">
        <f>IF($AC823&lt;&gt;"",IF($L823&gt;0,$AC823&amp;" · com apontamento",$AC823),IF($E823="Férias",IF($L823&gt;0,"Férias · com apontamento","Férias (cadastro)"),IF(($Z823+$AA823-1)&gt;Parâmetros!$E$16,"Férias / afastamento",IF(AND($D823="5x2",OR(WEEKDAY($F823,2)=6,WEEKDAY($F823,2)=7)),IF($L823&gt;0,"Folga trabalhada","Folga"),IF($L823&gt;0,"Trabalhado",IF(OR(OR($D823="6x1",$D823="FF 6x1"),$D823="5x2"),IF(AND(OR($D823="6x1",$D823="FF 6x1"),OR(WEEKDAY($F823,2)=6,WEEKDAY($F823,2)=7)),"Folga","Falta de registro"),IF(AND($AB823&lt;&gt;$AB822,IFERROR(INDEX(Cadastro!$F$5:$F$243,$AB823),"")=""),"Indeterminado (início da série)",IF($X823&gt;0,"Folga","Falta de registro"))))))))</f>
        <v>Trabalhado</v>
      </c>
      <c r="Z823" s="34">
        <f>IF(OR($L823&gt;0,$F823&gt;Parâmetros!$E$14),0,IF($A823&lt;&gt;$A822,1,N($Z822)+1))</f>
        <v>0</v>
      </c>
      <c r="AA823" s="34">
        <f>IF(OR($L823&gt;0,$F823&gt;Parâmetros!$E$14),0,IF(OR($A823&lt;&gt;$A824,$F824&gt;Parâmetros!$E$14),1,N($AA824)+1))</f>
        <v>0</v>
      </c>
      <c r="AB823" s="31">
        <f>IFERROR(MATCH($A823&amp;"|"&amp;TEXT(_xlfn.MAXIFS(Cadastro!$E$5:$E$243,Cadastro!$A$5:$A$243,$A823,Cadastro!$E$5:$E$243,"&lt;="&amp;$F823),"yyyymmdd"),Cadastro!$I$5:$I$243,0),"")</f>
        <v>116</v>
      </c>
      <c r="AC823" t="str">
        <f>IFERROR(_xlfn.SINGLE(INDEX(Exceções!$D$5:$D$203,MATCH($A823&amp;"|"&amp;$F823,Exceções!$F$5:$F$203,0))),"")</f>
        <v/>
      </c>
      <c r="AD823" t="str">
        <f>IF($AC823="","",IFERROR(_xlfn.SINGLE(INDEX(Exceções!$E$5:$E$203,MATCH($A823&amp;"|"&amp;$F823,Exceções!$F$5:$F$203,0))),""))</f>
        <v/>
      </c>
    </row>
    <row r="824" spans="1:30" ht="15" hidden="1" customHeight="1" x14ac:dyDescent="0.25">
      <c r="A824" s="31">
        <v>53459</v>
      </c>
      <c r="B824" s="17" t="s">
        <v>55</v>
      </c>
      <c r="C824" s="17" t="str">
        <f>IFERROR(INDEX(Cadastro!$C$5:$C$243,$AB824),"NÃO INFORMADO")</f>
        <v>MEC</v>
      </c>
      <c r="D824" s="17" t="str">
        <f>IFERROR(INDEX(Cadastro!$D$5:$D$243,$AB824),"")</f>
        <v>A</v>
      </c>
      <c r="E824" s="17" t="str">
        <f>IFERROR(INDEX(Cadastro!$G$5:$G$243,$AB824),"")</f>
        <v>A</v>
      </c>
      <c r="F824" s="29">
        <v>46310</v>
      </c>
      <c r="G824" s="32" t="str">
        <f t="shared" si="72"/>
        <v>qui</v>
      </c>
      <c r="H824" s="31" t="str">
        <f>IF($L824=0,"",_xlfn.MINIFS(Dados!$Q:$Q,Dados!$A:$A,$A824,Dados!$S:$S,$F824))</f>
        <v/>
      </c>
      <c r="I824" s="31" t="str">
        <f>IF($H824="","",_xlfn.MAXIFS(Dados!$R:$R,Dados!$A:$A,$A824,Dados!$S:$S,$F824))</f>
        <v/>
      </c>
      <c r="J824" s="32" t="str">
        <f>IF($D824&lt;&gt;"Folguista","",IFERROR(INDEX(Parâmetros!$D$52:$G$52,1,MIN(4,MAX(1,$W824))),""))</f>
        <v/>
      </c>
      <c r="K824" s="32" t="str">
        <f>IF(OR($AC824&lt;&gt;"",$Y824="Folga",$Y824="Folga trabalhada",$Y824="Férias (cadastro)",$Y824="Férias / afastamento",$Y824="Indeterminado (início da série)"),"",IF(OR($D824="6x1",$D824="FF 6x1"),IF(OR(WEEKDAY($F824,2)=6,WEEKDAY($F824,2)=7),"6x1 sáb/dom","6x1"),IF($D824="5x2","5x2",IF($H824="",IF($D824="Folguista",$J824,$E824),IF(OR($H824&gt;=Parâmetros!$E$18,$H824&lt;Parâmetros!$E$19),"C",IF($H824&lt;Parâmetros!$E$20,"A","B"))))))</f>
        <v/>
      </c>
      <c r="L824" s="30">
        <f>SUMIFS(Dados!$E:$E,Dados!$A:$A,$A824,Dados!$S:$S,$F824)</f>
        <v>0</v>
      </c>
      <c r="M824" s="30" t="str">
        <f>IFERROR(INDEX(Parâmetros!$E$6:$E$11,MATCH($K824,Parâmetros!$A$6:$A$11,0)),"")</f>
        <v/>
      </c>
      <c r="N824" s="33" t="str">
        <f t="shared" si="73"/>
        <v/>
      </c>
      <c r="O824" s="33">
        <f>Parâmetros!$E$13</f>
        <v>0.8</v>
      </c>
      <c r="P824" s="32" t="str">
        <f>IF(OR($M824="",$F824&gt;Parâmetros!$E$14),"Não","Sim")</f>
        <v>Não</v>
      </c>
      <c r="Q824" s="32" t="str">
        <f t="shared" si="74"/>
        <v/>
      </c>
      <c r="R824" s="32" t="str">
        <f t="shared" si="75"/>
        <v/>
      </c>
      <c r="S824" s="30" t="str">
        <f t="shared" si="76"/>
        <v/>
      </c>
      <c r="T824" s="32" t="str">
        <f>IF($Q824&lt;&gt;"Sim","",IF($N824&gt;Parâmetros!$E$15,"Sim","Não"))</f>
        <v/>
      </c>
      <c r="U824" s="17" t="str">
        <f t="shared" si="77"/>
        <v>Folga</v>
      </c>
      <c r="V824" s="17" t="str">
        <f>IF($AC824&lt;&gt;"",IF($L824&gt;0,"ATENÇÃO · apontou em dia de "&amp;LOWER($AC824)&amp;" cadastrado","Exceção cadastrada · "&amp;$AC824)&amp;IF($AD824="",""," · "&amp;$AD824),IF($E824="Férias",IF($L824&gt;0,"ATENÇÃO · apontou estando de férias no cadastro","Férias no cadastro"),IF($Y824="Férias / afastamento","Afastamento · "&amp;($Z824+$AA824-1)&amp;" dias seguidos sem apontamento",IF($Y824="Folga trabalhada","ATENÇÃO · apontou em dia de folga da escala 5x2",IF($Y824="Folga",IF(AND($D824="5x2",OR(WEEKDAY($F824,2)=6,WEEKDAY($F824,2)=7)),"Folga de fim de semana da escala 5x2",IF(AND(OR($D824="6x1",$D824="FF 6x1"),WEEKDAY($F824,2)=6,FALSE()),"Folga de fim de semana · apontou no domingo anterior",IF(AND(OR($D824="6x1",$D824="FF 6x1"),WEEKDAY($F824,2)=7,AND($A824=$A823,$L823&gt;0)),"Folga de fim de semana · apontou no sábado",IF(AND(OR($D824="6x1",$D824="FF 6x1"),OR(WEEKDAY($F824,2)=6,WEEKDAY($F824,2)=7)),"Folga de fim de semana · sem apontamento no sábado nem no domingo","Folga prevista pelo ciclo")))),IF($Y824="Indeterminado (início da série)","Sem histórico anterior — informe o dia do ciclo no Cadastro",IF($Y824="Falta de registro",IF(OR(OR($D824="6x1",$D824="FF 6x1"),$D824="5x2"),"FALTA DE REGISTRO · dia útil da escala "&amp;$E824,"FALTA DE REGISTRO · dia "&amp;$W824&amp;" de "&amp;IFERROR(INDEX(Parâmetros!$B$39:$B$48,MATCH($E824,Parâmetros!$A$39:$A$48,0)),99)&amp;" do ciclo"),IF(OR($D824="6x1",$D824="FF 6x1"),IF(OR(AND(WEEKDAY($F824,2)=6,AND($A824=$A825,$L825&gt;0)),AND(WEEKDAY($F824,2)=7,AND($A824=$A823,$L823&gt;0))),"ATENÇÃO · apontou sábado e domingo no mesmo fim de semana",IF(OR(WEEKDAY($F824,2)=6,WEEKDAY($F824,2)=7),"Jornada de fim de semana do 6x1",IF(OR($H824&gt;=Parâmetros!$E$20,$H824&lt;Parâmetros!$E$19),"ATENÇÃO · 6x1 apontou fora do horário diurno","Jornada fixa do 6x1"))),IF($D824="5x2","Jornada fixa do 5x2",IF($D824="Folguista",IF($J824=$K824,"Evidência confirma sequência","DIVERGE · sequência "&amp;$J824&amp;" × evidência "&amp;$K824),IF($K824=$E824,"Evidência confirma cadastro","DIVERGE · cadastro "&amp;$E824&amp;" × evidência "&amp;$K824)))))))))))</f>
        <v>Folga prevista pelo ciclo</v>
      </c>
      <c r="W824" s="34">
        <f>IF(OR(OR($D824="6x1",$D824="FF 6x1"),$D824="5x2"),"",IF($AB824&lt;&gt;$AB823,IF(IFERROR(INDEX(Cadastro!$F$5:$F$243,$AB824),"")="",IF($L824&gt;0,1,0),IF(IFERROR(INDEX(Cadastro!$F$5:$F$243,$AB824),"")&lt;=IFERROR(INDEX(Parâmetros!$B$39:$B$48,MATCH($E824,Parâmetros!$A$39:$A$48,0)),99),IFERROR(INDEX(Cadastro!$F$5:$F$243,$AB824),""),0)),IF($L824&gt;0,IF(N($X823)&gt;0,1,N($W823)+1),IF(AND($L824=0,OR(N($W823)&gt;=IFERROR(INDEX(Parâmetros!$B$39:$B$48,MATCH($E824,Parâmetros!$A$39:$A$48,0)),99),AND(N($X823)&gt;0,N($X823)&lt;IFERROR(INDEX(Parâmetros!$C$39:$C$48,MATCH($E824,Parâmetros!$A$39:$A$48,0)),0)))),0,N($W823)+1))))</f>
        <v>0</v>
      </c>
      <c r="X824" s="34">
        <f>IF(OR(OR($D824="6x1",$D824="FF 6x1"),$D824="5x2"),"",IF($AB824&lt;&gt;$AB823,IF(IFERROR(INDEX(Cadastro!$F$5:$F$243,$AB824),"")="",0,IF(IFERROR(INDEX(Cadastro!$F$5:$F$243,$AB824),"")&gt;IFERROR(INDEX(Parâmetros!$B$39:$B$48,MATCH($E824,Parâmetros!$A$39:$A$48,0)),99),IFERROR(INDEX(Cadastro!$F$5:$F$243,$AB824),"")-IFERROR(INDEX(Parâmetros!$B$39:$B$48,MATCH($E824,Parâmetros!$A$39:$A$48,0)),99),0)),IF(AND($L824=0,OR(N($W823)&gt;=IFERROR(INDEX(Parâmetros!$B$39:$B$48,MATCH($E824,Parâmetros!$A$39:$A$48,0)),99),AND(N($X823)&gt;0,N($X823)&lt;IFERROR(INDEX(Parâmetros!$C$39:$C$48,MATCH($E824,Parâmetros!$A$39:$A$48,0)),0)))),N($X823)+1,0)))</f>
        <v>1</v>
      </c>
      <c r="Y824" t="str">
        <f>IF($AC824&lt;&gt;"",IF($L824&gt;0,$AC824&amp;" · com apontamento",$AC824),IF($E824="Férias",IF($L824&gt;0,"Férias · com apontamento","Férias (cadastro)"),IF(($Z824+$AA824-1)&gt;Parâmetros!$E$16,"Férias / afastamento",IF(AND($D824="5x2",OR(WEEKDAY($F824,2)=6,WEEKDAY($F824,2)=7)),IF($L824&gt;0,"Folga trabalhada","Folga"),IF($L824&gt;0,"Trabalhado",IF(OR(OR($D824="6x1",$D824="FF 6x1"),$D824="5x2"),IF(AND(OR($D824="6x1",$D824="FF 6x1"),OR(WEEKDAY($F824,2)=6,WEEKDAY($F824,2)=7)),"Folga","Falta de registro"),IF(AND($AB824&lt;&gt;$AB823,IFERROR(INDEX(Cadastro!$F$5:$F$243,$AB824),"")=""),"Indeterminado (início da série)",IF($X824&gt;0,"Folga","Falta de registro"))))))))</f>
        <v>Folga</v>
      </c>
      <c r="Z824" s="34">
        <f>IF(OR($L824&gt;0,$F824&gt;Parâmetros!$E$14),0,IF($A824&lt;&gt;$A823,1,N($Z823)+1))</f>
        <v>1</v>
      </c>
      <c r="AA824" s="34">
        <f>IF(OR($L824&gt;0,$F824&gt;Parâmetros!$E$14),0,IF(OR($A824&lt;&gt;$A825,$F825&gt;Parâmetros!$E$14),1,N($AA825)+1))</f>
        <v>1</v>
      </c>
      <c r="AB824" s="31">
        <f>IFERROR(MATCH($A824&amp;"|"&amp;TEXT(_xlfn.MAXIFS(Cadastro!$E$5:$E$243,Cadastro!$A$5:$A$243,$A824,Cadastro!$E$5:$E$243,"&lt;="&amp;$F824),"yyyymmdd"),Cadastro!$I$5:$I$243,0),"")</f>
        <v>116</v>
      </c>
      <c r="AC824" t="str">
        <f>IFERROR(_xlfn.SINGLE(INDEX(Exceções!$D$5:$D$203,MATCH($A824&amp;"|"&amp;$F824,Exceções!$F$5:$F$203,0))),"")</f>
        <v/>
      </c>
      <c r="AD824" t="str">
        <f>IF($AC824="","",IFERROR(_xlfn.SINGLE(INDEX(Exceções!$E$5:$E$203,MATCH($A824&amp;"|"&amp;$F824,Exceções!$F$5:$F$203,0))),""))</f>
        <v/>
      </c>
    </row>
    <row r="825" spans="1:30" ht="15" hidden="1" customHeight="1" x14ac:dyDescent="0.25">
      <c r="A825" s="31">
        <v>53459</v>
      </c>
      <c r="B825" s="17" t="s">
        <v>55</v>
      </c>
      <c r="C825" s="17" t="str">
        <f>IFERROR(INDEX(Cadastro!$C$5:$C$243,$AB825),"NÃO INFORMADO")</f>
        <v>MEC</v>
      </c>
      <c r="D825" s="17" t="str">
        <f>IFERROR(INDEX(Cadastro!$D$5:$D$243,$AB825),"")</f>
        <v>A</v>
      </c>
      <c r="E825" s="17" t="str">
        <f>IFERROR(INDEX(Cadastro!$G$5:$G$243,$AB825),"")</f>
        <v>A</v>
      </c>
      <c r="F825" s="29">
        <v>46311</v>
      </c>
      <c r="G825" s="32" t="str">
        <f t="shared" si="72"/>
        <v>sex</v>
      </c>
      <c r="H825" s="31">
        <f>IF($L825=0,"",_xlfn.MINIFS(Dados!$Q:$Q,Dados!$A:$A,$A825,Dados!$S:$S,$F825))</f>
        <v>446</v>
      </c>
      <c r="I825" s="31">
        <f>IF($H825="","",_xlfn.MAXIFS(Dados!$R:$R,Dados!$A:$A,$A825,Dados!$S:$S,$F825))</f>
        <v>916</v>
      </c>
      <c r="J825" s="32" t="str">
        <f>IF($D825&lt;&gt;"Folguista","",IFERROR(INDEX(Parâmetros!$D$52:$G$52,1,MIN(4,MAX(1,$W825))),""))</f>
        <v/>
      </c>
      <c r="K825" s="32" t="str">
        <f>IF(OR($AC825&lt;&gt;"",$Y825="Folga",$Y825="Folga trabalhada",$Y825="Férias (cadastro)",$Y825="Férias / afastamento",$Y825="Indeterminado (início da série)"),"",IF(OR($D825="6x1",$D825="FF 6x1"),IF(OR(WEEKDAY($F825,2)=6,WEEKDAY($F825,2)=7),"6x1 sáb/dom","6x1"),IF($D825="5x2","5x2",IF($H825="",IF($D825="Folguista",$J825,$E825),IF(OR($H825&gt;=Parâmetros!$E$18,$H825&lt;Parâmetros!$E$19),"C",IF($H825&lt;Parâmetros!$E$20,"A","B"))))))</f>
        <v>A</v>
      </c>
      <c r="L825" s="30">
        <f>SUMIFS(Dados!$E:$E,Dados!$A:$A,$A825,Dados!$S:$S,$F825)</f>
        <v>6.8100000000000005</v>
      </c>
      <c r="M825" s="30">
        <f>IFERROR(INDEX(Parâmetros!$E$6:$E$11,MATCH($K825,Parâmetros!$A$6:$A$11,0)),"")</f>
        <v>7.58</v>
      </c>
      <c r="N825" s="33">
        <f t="shared" si="73"/>
        <v>0.89841688654353569</v>
      </c>
      <c r="O825" s="33">
        <f>Parâmetros!$E$13</f>
        <v>0.8</v>
      </c>
      <c r="P825" s="32" t="str">
        <f>IF(OR($M825="",$F825&gt;Parâmetros!$E$14),"Não","Sim")</f>
        <v>Sim</v>
      </c>
      <c r="Q825" s="32" t="str">
        <f t="shared" si="74"/>
        <v>Sim</v>
      </c>
      <c r="R825" s="32" t="str">
        <f t="shared" si="75"/>
        <v>Sim</v>
      </c>
      <c r="S825" s="30">
        <f t="shared" si="76"/>
        <v>0</v>
      </c>
      <c r="T825" s="32" t="str">
        <f>IF($Q825&lt;&gt;"Sim","",IF($N825&gt;Parâmetros!$E$15,"Sim","Não"))</f>
        <v>Não</v>
      </c>
      <c r="U825" s="17" t="str">
        <f t="shared" si="77"/>
        <v>Na meta</v>
      </c>
      <c r="V825" s="17" t="str">
        <f>IF($AC825&lt;&gt;"",IF($L825&gt;0,"ATENÇÃO · apontou em dia de "&amp;LOWER($AC825)&amp;" cadastrado","Exceção cadastrada · "&amp;$AC825)&amp;IF($AD825="",""," · "&amp;$AD825),IF($E825="Férias",IF($L825&gt;0,"ATENÇÃO · apontou estando de férias no cadastro","Férias no cadastro"),IF($Y825="Férias / afastamento","Afastamento · "&amp;($Z825+$AA825-1)&amp;" dias seguidos sem apontamento",IF($Y825="Folga trabalhada","ATENÇÃO · apontou em dia de folga da escala 5x2",IF($Y825="Folga",IF(AND($D825="5x2",OR(WEEKDAY($F825,2)=6,WEEKDAY($F825,2)=7)),"Folga de fim de semana da escala 5x2",IF(AND(OR($D825="6x1",$D825="FF 6x1"),WEEKDAY($F825,2)=6,FALSE()),"Folga de fim de semana · apontou no domingo anterior",IF(AND(OR($D825="6x1",$D825="FF 6x1"),WEEKDAY($F825,2)=7,AND($A825=$A824,$L824&gt;0)),"Folga de fim de semana · apontou no sábado",IF(AND(OR($D825="6x1",$D825="FF 6x1"),OR(WEEKDAY($F825,2)=6,WEEKDAY($F825,2)=7)),"Folga de fim de semana · sem apontamento no sábado nem no domingo","Folga prevista pelo ciclo")))),IF($Y825="Indeterminado (início da série)","Sem histórico anterior — informe o dia do ciclo no Cadastro",IF($Y825="Falta de registro",IF(OR(OR($D825="6x1",$D825="FF 6x1"),$D825="5x2"),"FALTA DE REGISTRO · dia útil da escala "&amp;$E825,"FALTA DE REGISTRO · dia "&amp;$W825&amp;" de "&amp;IFERROR(INDEX(Parâmetros!$B$39:$B$48,MATCH($E825,Parâmetros!$A$39:$A$48,0)),99)&amp;" do ciclo"),IF(OR($D825="6x1",$D825="FF 6x1"),IF(OR(AND(WEEKDAY($F825,2)=6,AND($A825=$A826,$L826&gt;0)),AND(WEEKDAY($F825,2)=7,AND($A825=$A824,$L824&gt;0))),"ATENÇÃO · apontou sábado e domingo no mesmo fim de semana",IF(OR(WEEKDAY($F825,2)=6,WEEKDAY($F825,2)=7),"Jornada de fim de semana do 6x1",IF(OR($H825&gt;=Parâmetros!$E$20,$H825&lt;Parâmetros!$E$19),"ATENÇÃO · 6x1 apontou fora do horário diurno","Jornada fixa do 6x1"))),IF($D825="5x2","Jornada fixa do 5x2",IF($D825="Folguista",IF($J825=$K825,"Evidência confirma sequência","DIVERGE · sequência "&amp;$J825&amp;" × evidência "&amp;$K825),IF($K825=$E825,"Evidência confirma cadastro","DIVERGE · cadastro "&amp;$E825&amp;" × evidência "&amp;$K825)))))))))))</f>
        <v>Evidência confirma cadastro</v>
      </c>
      <c r="W825" s="34">
        <f>IF(OR(OR($D825="6x1",$D825="FF 6x1"),$D825="5x2"),"",IF($AB825&lt;&gt;$AB824,IF(IFERROR(INDEX(Cadastro!$F$5:$F$243,$AB825),"")="",IF($L825&gt;0,1,0),IF(IFERROR(INDEX(Cadastro!$F$5:$F$243,$AB825),"")&lt;=IFERROR(INDEX(Parâmetros!$B$39:$B$48,MATCH($E825,Parâmetros!$A$39:$A$48,0)),99),IFERROR(INDEX(Cadastro!$F$5:$F$243,$AB825),""),0)),IF($L825&gt;0,IF(N($X824)&gt;0,1,N($W824)+1),IF(AND($L825=0,OR(N($W824)&gt;=IFERROR(INDEX(Parâmetros!$B$39:$B$48,MATCH($E825,Parâmetros!$A$39:$A$48,0)),99),AND(N($X824)&gt;0,N($X824)&lt;IFERROR(INDEX(Parâmetros!$C$39:$C$48,MATCH($E825,Parâmetros!$A$39:$A$48,0)),0)))),0,N($W824)+1))))</f>
        <v>1</v>
      </c>
      <c r="X825" s="34">
        <f>IF(OR(OR($D825="6x1",$D825="FF 6x1"),$D825="5x2"),"",IF($AB825&lt;&gt;$AB824,IF(IFERROR(INDEX(Cadastro!$F$5:$F$243,$AB825),"")="",0,IF(IFERROR(INDEX(Cadastro!$F$5:$F$243,$AB825),"")&gt;IFERROR(INDEX(Parâmetros!$B$39:$B$48,MATCH($E825,Parâmetros!$A$39:$A$48,0)),99),IFERROR(INDEX(Cadastro!$F$5:$F$243,$AB825),"")-IFERROR(INDEX(Parâmetros!$B$39:$B$48,MATCH($E825,Parâmetros!$A$39:$A$48,0)),99),0)),IF(AND($L825=0,OR(N($W824)&gt;=IFERROR(INDEX(Parâmetros!$B$39:$B$48,MATCH($E825,Parâmetros!$A$39:$A$48,0)),99),AND(N($X824)&gt;0,N($X824)&lt;IFERROR(INDEX(Parâmetros!$C$39:$C$48,MATCH($E825,Parâmetros!$A$39:$A$48,0)),0)))),N($X824)+1,0)))</f>
        <v>0</v>
      </c>
      <c r="Y825" t="str">
        <f>IF($AC825&lt;&gt;"",IF($L825&gt;0,$AC825&amp;" · com apontamento",$AC825),IF($E825="Férias",IF($L825&gt;0,"Férias · com apontamento","Férias (cadastro)"),IF(($Z825+$AA825-1)&gt;Parâmetros!$E$16,"Férias / afastamento",IF(AND($D825="5x2",OR(WEEKDAY($F825,2)=6,WEEKDAY($F825,2)=7)),IF($L825&gt;0,"Folga trabalhada","Folga"),IF($L825&gt;0,"Trabalhado",IF(OR(OR($D825="6x1",$D825="FF 6x1"),$D825="5x2"),IF(AND(OR($D825="6x1",$D825="FF 6x1"),OR(WEEKDAY($F825,2)=6,WEEKDAY($F825,2)=7)),"Folga","Falta de registro"),IF(AND($AB825&lt;&gt;$AB824,IFERROR(INDEX(Cadastro!$F$5:$F$243,$AB825),"")=""),"Indeterminado (início da série)",IF($X825&gt;0,"Folga","Falta de registro"))))))))</f>
        <v>Trabalhado</v>
      </c>
      <c r="Z825" s="34">
        <f>IF(OR($L825&gt;0,$F825&gt;Parâmetros!$E$14),0,IF($A825&lt;&gt;$A824,1,N($Z824)+1))</f>
        <v>0</v>
      </c>
      <c r="AA825" s="34">
        <f>IF(OR($L825&gt;0,$F825&gt;Parâmetros!$E$14),0,IF(OR($A825&lt;&gt;$A826,$F826&gt;Parâmetros!$E$14),1,N($AA826)+1))</f>
        <v>0</v>
      </c>
      <c r="AB825" s="31">
        <f>IFERROR(MATCH($A825&amp;"|"&amp;TEXT(_xlfn.MAXIFS(Cadastro!$E$5:$E$243,Cadastro!$A$5:$A$243,$A825,Cadastro!$E$5:$E$243,"&lt;="&amp;$F825),"yyyymmdd"),Cadastro!$I$5:$I$243,0),"")</f>
        <v>116</v>
      </c>
      <c r="AC825" t="str">
        <f>IFERROR(_xlfn.SINGLE(INDEX(Exceções!$D$5:$D$203,MATCH($A825&amp;"|"&amp;$F825,Exceções!$F$5:$F$203,0))),"")</f>
        <v/>
      </c>
      <c r="AD825" t="str">
        <f>IF($AC825="","",IFERROR(_xlfn.SINGLE(INDEX(Exceções!$E$5:$E$203,MATCH($A825&amp;"|"&amp;$F825,Exceções!$F$5:$F$203,0))),""))</f>
        <v/>
      </c>
    </row>
    <row r="826" spans="1:30" ht="15" hidden="1" customHeight="1" x14ac:dyDescent="0.25">
      <c r="A826" s="31">
        <v>53459</v>
      </c>
      <c r="B826" s="17" t="s">
        <v>55</v>
      </c>
      <c r="C826" s="17" t="str">
        <f>IFERROR(INDEX(Cadastro!$C$5:$C$243,$AB826),"NÃO INFORMADO")</f>
        <v>MEC</v>
      </c>
      <c r="D826" s="17" t="str">
        <f>IFERROR(INDEX(Cadastro!$D$5:$D$243,$AB826),"")</f>
        <v>A</v>
      </c>
      <c r="E826" s="17" t="str">
        <f>IFERROR(INDEX(Cadastro!$G$5:$G$243,$AB826),"")</f>
        <v>A</v>
      </c>
      <c r="F826" s="29">
        <v>46312</v>
      </c>
      <c r="G826" s="32" t="str">
        <f t="shared" si="72"/>
        <v>sáb</v>
      </c>
      <c r="H826" s="31">
        <f>IF($L826=0,"",_xlfn.MINIFS(Dados!$Q:$Q,Dados!$A:$A,$A826,Dados!$S:$S,$F826))</f>
        <v>441</v>
      </c>
      <c r="I826" s="31">
        <f>IF($H826="","",_xlfn.MAXIFS(Dados!$R:$R,Dados!$A:$A,$A826,Dados!$S:$S,$F826))</f>
        <v>912</v>
      </c>
      <c r="J826" s="32" t="str">
        <f>IF($D826&lt;&gt;"Folguista","",IFERROR(INDEX(Parâmetros!$D$52:$G$52,1,MIN(4,MAX(1,$W826))),""))</f>
        <v/>
      </c>
      <c r="K826" s="32" t="str">
        <f>IF(OR($AC826&lt;&gt;"",$Y826="Folga",$Y826="Folga trabalhada",$Y826="Férias (cadastro)",$Y826="Férias / afastamento",$Y826="Indeterminado (início da série)"),"",IF(OR($D826="6x1",$D826="FF 6x1"),IF(OR(WEEKDAY($F826,2)=6,WEEKDAY($F826,2)=7),"6x1 sáb/dom","6x1"),IF($D826="5x2","5x2",IF($H826="",IF($D826="Folguista",$J826,$E826),IF(OR($H826&gt;=Parâmetros!$E$18,$H826&lt;Parâmetros!$E$19),"C",IF($H826&lt;Parâmetros!$E$20,"A","B"))))))</f>
        <v>A</v>
      </c>
      <c r="L826" s="30">
        <f>SUMIFS(Dados!$E:$E,Dados!$A:$A,$A826,Dados!$S:$S,$F826)</f>
        <v>6.73</v>
      </c>
      <c r="M826" s="30">
        <f>IFERROR(INDEX(Parâmetros!$E$6:$E$11,MATCH($K826,Parâmetros!$A$6:$A$11,0)),"")</f>
        <v>7.58</v>
      </c>
      <c r="N826" s="33">
        <f t="shared" si="73"/>
        <v>0.88786279683377312</v>
      </c>
      <c r="O826" s="33">
        <f>Parâmetros!$E$13</f>
        <v>0.8</v>
      </c>
      <c r="P826" s="32" t="str">
        <f>IF(OR($M826="",$F826&gt;Parâmetros!$E$14),"Não","Sim")</f>
        <v>Sim</v>
      </c>
      <c r="Q826" s="32" t="str">
        <f t="shared" si="74"/>
        <v>Sim</v>
      </c>
      <c r="R826" s="32" t="str">
        <f t="shared" si="75"/>
        <v>Sim</v>
      </c>
      <c r="S826" s="30">
        <f t="shared" si="76"/>
        <v>0</v>
      </c>
      <c r="T826" s="32" t="str">
        <f>IF($Q826&lt;&gt;"Sim","",IF($N826&gt;Parâmetros!$E$15,"Sim","Não"))</f>
        <v>Não</v>
      </c>
      <c r="U826" s="17" t="str">
        <f t="shared" si="77"/>
        <v>Na meta</v>
      </c>
      <c r="V826" s="17" t="str">
        <f>IF($AC826&lt;&gt;"",IF($L826&gt;0,"ATENÇÃO · apontou em dia de "&amp;LOWER($AC826)&amp;" cadastrado","Exceção cadastrada · "&amp;$AC826)&amp;IF($AD826="",""," · "&amp;$AD826),IF($E826="Férias",IF($L826&gt;0,"ATENÇÃO · apontou estando de férias no cadastro","Férias no cadastro"),IF($Y826="Férias / afastamento","Afastamento · "&amp;($Z826+$AA826-1)&amp;" dias seguidos sem apontamento",IF($Y826="Folga trabalhada","ATENÇÃO · apontou em dia de folga da escala 5x2",IF($Y826="Folga",IF(AND($D826="5x2",OR(WEEKDAY($F826,2)=6,WEEKDAY($F826,2)=7)),"Folga de fim de semana da escala 5x2",IF(AND(OR($D826="6x1",$D826="FF 6x1"),WEEKDAY($F826,2)=6,FALSE()),"Folga de fim de semana · apontou no domingo anterior",IF(AND(OR($D826="6x1",$D826="FF 6x1"),WEEKDAY($F826,2)=7,AND($A826=$A825,$L825&gt;0)),"Folga de fim de semana · apontou no sábado",IF(AND(OR($D826="6x1",$D826="FF 6x1"),OR(WEEKDAY($F826,2)=6,WEEKDAY($F826,2)=7)),"Folga de fim de semana · sem apontamento no sábado nem no domingo","Folga prevista pelo ciclo")))),IF($Y826="Indeterminado (início da série)","Sem histórico anterior — informe o dia do ciclo no Cadastro",IF($Y826="Falta de registro",IF(OR(OR($D826="6x1",$D826="FF 6x1"),$D826="5x2"),"FALTA DE REGISTRO · dia útil da escala "&amp;$E826,"FALTA DE REGISTRO · dia "&amp;$W826&amp;" de "&amp;IFERROR(INDEX(Parâmetros!$B$39:$B$48,MATCH($E826,Parâmetros!$A$39:$A$48,0)),99)&amp;" do ciclo"),IF(OR($D826="6x1",$D826="FF 6x1"),IF(OR(AND(WEEKDAY($F826,2)=6,AND($A826=$A827,$L827&gt;0)),AND(WEEKDAY($F826,2)=7,AND($A826=$A825,$L825&gt;0))),"ATENÇÃO · apontou sábado e domingo no mesmo fim de semana",IF(OR(WEEKDAY($F826,2)=6,WEEKDAY($F826,2)=7),"Jornada de fim de semana do 6x1",IF(OR($H826&gt;=Parâmetros!$E$20,$H826&lt;Parâmetros!$E$19),"ATENÇÃO · 6x1 apontou fora do horário diurno","Jornada fixa do 6x1"))),IF($D826="5x2","Jornada fixa do 5x2",IF($D826="Folguista",IF($J826=$K826,"Evidência confirma sequência","DIVERGE · sequência "&amp;$J826&amp;" × evidência "&amp;$K826),IF($K826=$E826,"Evidência confirma cadastro","DIVERGE · cadastro "&amp;$E826&amp;" × evidência "&amp;$K826)))))))))))</f>
        <v>Evidência confirma cadastro</v>
      </c>
      <c r="W826" s="34">
        <f>IF(OR(OR($D826="6x1",$D826="FF 6x1"),$D826="5x2"),"",IF($AB826&lt;&gt;$AB825,IF(IFERROR(INDEX(Cadastro!$F$5:$F$243,$AB826),"")="",IF($L826&gt;0,1,0),IF(IFERROR(INDEX(Cadastro!$F$5:$F$243,$AB826),"")&lt;=IFERROR(INDEX(Parâmetros!$B$39:$B$48,MATCH($E826,Parâmetros!$A$39:$A$48,0)),99),IFERROR(INDEX(Cadastro!$F$5:$F$243,$AB826),""),0)),IF($L826&gt;0,IF(N($X825)&gt;0,1,N($W825)+1),IF(AND($L826=0,OR(N($W825)&gt;=IFERROR(INDEX(Parâmetros!$B$39:$B$48,MATCH($E826,Parâmetros!$A$39:$A$48,0)),99),AND(N($X825)&gt;0,N($X825)&lt;IFERROR(INDEX(Parâmetros!$C$39:$C$48,MATCH($E826,Parâmetros!$A$39:$A$48,0)),0)))),0,N($W825)+1))))</f>
        <v>2</v>
      </c>
      <c r="X826" s="34">
        <f>IF(OR(OR($D826="6x1",$D826="FF 6x1"),$D826="5x2"),"",IF($AB826&lt;&gt;$AB825,IF(IFERROR(INDEX(Cadastro!$F$5:$F$243,$AB826),"")="",0,IF(IFERROR(INDEX(Cadastro!$F$5:$F$243,$AB826),"")&gt;IFERROR(INDEX(Parâmetros!$B$39:$B$48,MATCH($E826,Parâmetros!$A$39:$A$48,0)),99),IFERROR(INDEX(Cadastro!$F$5:$F$243,$AB826),"")-IFERROR(INDEX(Parâmetros!$B$39:$B$48,MATCH($E826,Parâmetros!$A$39:$A$48,0)),99),0)),IF(AND($L826=0,OR(N($W825)&gt;=IFERROR(INDEX(Parâmetros!$B$39:$B$48,MATCH($E826,Parâmetros!$A$39:$A$48,0)),99),AND(N($X825)&gt;0,N($X825)&lt;IFERROR(INDEX(Parâmetros!$C$39:$C$48,MATCH($E826,Parâmetros!$A$39:$A$48,0)),0)))),N($X825)+1,0)))</f>
        <v>0</v>
      </c>
      <c r="Y826" t="str">
        <f>IF($AC826&lt;&gt;"",IF($L826&gt;0,$AC826&amp;" · com apontamento",$AC826),IF($E826="Férias",IF($L826&gt;0,"Férias · com apontamento","Férias (cadastro)"),IF(($Z826+$AA826-1)&gt;Parâmetros!$E$16,"Férias / afastamento",IF(AND($D826="5x2",OR(WEEKDAY($F826,2)=6,WEEKDAY($F826,2)=7)),IF($L826&gt;0,"Folga trabalhada","Folga"),IF($L826&gt;0,"Trabalhado",IF(OR(OR($D826="6x1",$D826="FF 6x1"),$D826="5x2"),IF(AND(OR($D826="6x1",$D826="FF 6x1"),OR(WEEKDAY($F826,2)=6,WEEKDAY($F826,2)=7)),"Folga","Falta de registro"),IF(AND($AB826&lt;&gt;$AB825,IFERROR(INDEX(Cadastro!$F$5:$F$243,$AB826),"")=""),"Indeterminado (início da série)",IF($X826&gt;0,"Folga","Falta de registro"))))))))</f>
        <v>Trabalhado</v>
      </c>
      <c r="Z826" s="34">
        <f>IF(OR($L826&gt;0,$F826&gt;Parâmetros!$E$14),0,IF($A826&lt;&gt;$A825,1,N($Z825)+1))</f>
        <v>0</v>
      </c>
      <c r="AA826" s="34">
        <f>IF(OR($L826&gt;0,$F826&gt;Parâmetros!$E$14),0,IF(OR($A826&lt;&gt;$A827,$F827&gt;Parâmetros!$E$14),1,N($AA827)+1))</f>
        <v>0</v>
      </c>
      <c r="AB826" s="31">
        <f>IFERROR(MATCH($A826&amp;"|"&amp;TEXT(_xlfn.MAXIFS(Cadastro!$E$5:$E$243,Cadastro!$A$5:$A$243,$A826,Cadastro!$E$5:$E$243,"&lt;="&amp;$F826),"yyyymmdd"),Cadastro!$I$5:$I$243,0),"")</f>
        <v>116</v>
      </c>
      <c r="AC826" t="str">
        <f>IFERROR(_xlfn.SINGLE(INDEX(Exceções!$D$5:$D$203,MATCH($A826&amp;"|"&amp;$F826,Exceções!$F$5:$F$203,0))),"")</f>
        <v/>
      </c>
      <c r="AD826" t="str">
        <f>IF($AC826="","",IFERROR(_xlfn.SINGLE(INDEX(Exceções!$E$5:$E$203,MATCH($A826&amp;"|"&amp;$F826,Exceções!$F$5:$F$203,0))),""))</f>
        <v/>
      </c>
    </row>
    <row r="827" spans="1:30" ht="15" hidden="1" customHeight="1" x14ac:dyDescent="0.25">
      <c r="A827" s="31">
        <v>53459</v>
      </c>
      <c r="B827" s="17" t="s">
        <v>55</v>
      </c>
      <c r="C827" s="17" t="str">
        <f>IFERROR(INDEX(Cadastro!$C$5:$C$243,$AB827),"NÃO INFORMADO")</f>
        <v>MEC</v>
      </c>
      <c r="D827" s="17" t="str">
        <f>IFERROR(INDEX(Cadastro!$D$5:$D$243,$AB827),"")</f>
        <v>A</v>
      </c>
      <c r="E827" s="17" t="str">
        <f>IFERROR(INDEX(Cadastro!$G$5:$G$243,$AB827),"")</f>
        <v>A</v>
      </c>
      <c r="F827" s="29">
        <v>46313</v>
      </c>
      <c r="G827" s="32" t="str">
        <f t="shared" si="72"/>
        <v>dom</v>
      </c>
      <c r="H827" s="31">
        <f>IF($L827=0,"",_xlfn.MINIFS(Dados!$Q:$Q,Dados!$A:$A,$A827,Dados!$S:$S,$F827))</f>
        <v>441</v>
      </c>
      <c r="I827" s="31">
        <f>IF($H827="","",_xlfn.MAXIFS(Dados!$R:$R,Dados!$A:$A,$A827,Dados!$S:$S,$F827))</f>
        <v>915</v>
      </c>
      <c r="J827" s="32" t="str">
        <f>IF($D827&lt;&gt;"Folguista","",IFERROR(INDEX(Parâmetros!$D$52:$G$52,1,MIN(4,MAX(1,$W827))),""))</f>
        <v/>
      </c>
      <c r="K827" s="32" t="str">
        <f>IF(OR($AC827&lt;&gt;"",$Y827="Folga",$Y827="Folga trabalhada",$Y827="Férias (cadastro)",$Y827="Férias / afastamento",$Y827="Indeterminado (início da série)"),"",IF(OR($D827="6x1",$D827="FF 6x1"),IF(OR(WEEKDAY($F827,2)=6,WEEKDAY($F827,2)=7),"6x1 sáb/dom","6x1"),IF($D827="5x2","5x2",IF($H827="",IF($D827="Folguista",$J827,$E827),IF(OR($H827&gt;=Parâmetros!$E$18,$H827&lt;Parâmetros!$E$19),"C",IF($H827&lt;Parâmetros!$E$20,"A","B"))))))</f>
        <v>A</v>
      </c>
      <c r="L827" s="30">
        <f>SUMIFS(Dados!$E:$E,Dados!$A:$A,$A827,Dados!$S:$S,$F827)</f>
        <v>6.9399999999999995</v>
      </c>
      <c r="M827" s="30">
        <f>IFERROR(INDEX(Parâmetros!$E$6:$E$11,MATCH($K827,Parâmetros!$A$6:$A$11,0)),"")</f>
        <v>7.58</v>
      </c>
      <c r="N827" s="33">
        <f t="shared" si="73"/>
        <v>0.91556728232189966</v>
      </c>
      <c r="O827" s="33">
        <f>Parâmetros!$E$13</f>
        <v>0.8</v>
      </c>
      <c r="P827" s="32" t="str">
        <f>IF(OR($M827="",$F827&gt;Parâmetros!$E$14),"Não","Sim")</f>
        <v>Sim</v>
      </c>
      <c r="Q827" s="32" t="str">
        <f t="shared" si="74"/>
        <v>Sim</v>
      </c>
      <c r="R827" s="32" t="str">
        <f t="shared" si="75"/>
        <v>Sim</v>
      </c>
      <c r="S827" s="30">
        <f t="shared" si="76"/>
        <v>0</v>
      </c>
      <c r="T827" s="32" t="str">
        <f>IF($Q827&lt;&gt;"Sim","",IF($N827&gt;Parâmetros!$E$15,"Sim","Não"))</f>
        <v>Não</v>
      </c>
      <c r="U827" s="17" t="str">
        <f t="shared" si="77"/>
        <v>Na meta</v>
      </c>
      <c r="V827" s="17" t="str">
        <f>IF($AC827&lt;&gt;"",IF($L827&gt;0,"ATENÇÃO · apontou em dia de "&amp;LOWER($AC827)&amp;" cadastrado","Exceção cadastrada · "&amp;$AC827)&amp;IF($AD827="",""," · "&amp;$AD827),IF($E827="Férias",IF($L827&gt;0,"ATENÇÃO · apontou estando de férias no cadastro","Férias no cadastro"),IF($Y827="Férias / afastamento","Afastamento · "&amp;($Z827+$AA827-1)&amp;" dias seguidos sem apontamento",IF($Y827="Folga trabalhada","ATENÇÃO · apontou em dia de folga da escala 5x2",IF($Y827="Folga",IF(AND($D827="5x2",OR(WEEKDAY($F827,2)=6,WEEKDAY($F827,2)=7)),"Folga de fim de semana da escala 5x2",IF(AND(OR($D827="6x1",$D827="FF 6x1"),WEEKDAY($F827,2)=6,FALSE()),"Folga de fim de semana · apontou no domingo anterior",IF(AND(OR($D827="6x1",$D827="FF 6x1"),WEEKDAY($F827,2)=7,AND($A827=$A826,$L826&gt;0)),"Folga de fim de semana · apontou no sábado",IF(AND(OR($D827="6x1",$D827="FF 6x1"),OR(WEEKDAY($F827,2)=6,WEEKDAY($F827,2)=7)),"Folga de fim de semana · sem apontamento no sábado nem no domingo","Folga prevista pelo ciclo")))),IF($Y827="Indeterminado (início da série)","Sem histórico anterior — informe o dia do ciclo no Cadastro",IF($Y827="Falta de registro",IF(OR(OR($D827="6x1",$D827="FF 6x1"),$D827="5x2"),"FALTA DE REGISTRO · dia útil da escala "&amp;$E827,"FALTA DE REGISTRO · dia "&amp;$W827&amp;" de "&amp;IFERROR(INDEX(Parâmetros!$B$39:$B$48,MATCH($E827,Parâmetros!$A$39:$A$48,0)),99)&amp;" do ciclo"),IF(OR($D827="6x1",$D827="FF 6x1"),IF(OR(AND(WEEKDAY($F827,2)=6,AND($A827=$A828,$L828&gt;0)),AND(WEEKDAY($F827,2)=7,AND($A827=$A826,$L826&gt;0))),"ATENÇÃO · apontou sábado e domingo no mesmo fim de semana",IF(OR(WEEKDAY($F827,2)=6,WEEKDAY($F827,2)=7),"Jornada de fim de semana do 6x1",IF(OR($H827&gt;=Parâmetros!$E$20,$H827&lt;Parâmetros!$E$19),"ATENÇÃO · 6x1 apontou fora do horário diurno","Jornada fixa do 6x1"))),IF($D827="5x2","Jornada fixa do 5x2",IF($D827="Folguista",IF($J827=$K827,"Evidência confirma sequência","DIVERGE · sequência "&amp;$J827&amp;" × evidência "&amp;$K827),IF($K827=$E827,"Evidência confirma cadastro","DIVERGE · cadastro "&amp;$E827&amp;" × evidência "&amp;$K827)))))))))))</f>
        <v>Evidência confirma cadastro</v>
      </c>
      <c r="W827" s="34">
        <f>IF(OR(OR($D827="6x1",$D827="FF 6x1"),$D827="5x2"),"",IF($AB827&lt;&gt;$AB826,IF(IFERROR(INDEX(Cadastro!$F$5:$F$243,$AB827),"")="",IF($L827&gt;0,1,0),IF(IFERROR(INDEX(Cadastro!$F$5:$F$243,$AB827),"")&lt;=IFERROR(INDEX(Parâmetros!$B$39:$B$48,MATCH($E827,Parâmetros!$A$39:$A$48,0)),99),IFERROR(INDEX(Cadastro!$F$5:$F$243,$AB827),""),0)),IF($L827&gt;0,IF(N($X826)&gt;0,1,N($W826)+1),IF(AND($L827=0,OR(N($W826)&gt;=IFERROR(INDEX(Parâmetros!$B$39:$B$48,MATCH($E827,Parâmetros!$A$39:$A$48,0)),99),AND(N($X826)&gt;0,N($X826)&lt;IFERROR(INDEX(Parâmetros!$C$39:$C$48,MATCH($E827,Parâmetros!$A$39:$A$48,0)),0)))),0,N($W826)+1))))</f>
        <v>3</v>
      </c>
      <c r="X827" s="34">
        <f>IF(OR(OR($D827="6x1",$D827="FF 6x1"),$D827="5x2"),"",IF($AB827&lt;&gt;$AB826,IF(IFERROR(INDEX(Cadastro!$F$5:$F$243,$AB827),"")="",0,IF(IFERROR(INDEX(Cadastro!$F$5:$F$243,$AB827),"")&gt;IFERROR(INDEX(Parâmetros!$B$39:$B$48,MATCH($E827,Parâmetros!$A$39:$A$48,0)),99),IFERROR(INDEX(Cadastro!$F$5:$F$243,$AB827),"")-IFERROR(INDEX(Parâmetros!$B$39:$B$48,MATCH($E827,Parâmetros!$A$39:$A$48,0)),99),0)),IF(AND($L827=0,OR(N($W826)&gt;=IFERROR(INDEX(Parâmetros!$B$39:$B$48,MATCH($E827,Parâmetros!$A$39:$A$48,0)),99),AND(N($X826)&gt;0,N($X826)&lt;IFERROR(INDEX(Parâmetros!$C$39:$C$48,MATCH($E827,Parâmetros!$A$39:$A$48,0)),0)))),N($X826)+1,0)))</f>
        <v>0</v>
      </c>
      <c r="Y827" t="str">
        <f>IF($AC827&lt;&gt;"",IF($L827&gt;0,$AC827&amp;" · com apontamento",$AC827),IF($E827="Férias",IF($L827&gt;0,"Férias · com apontamento","Férias (cadastro)"),IF(($Z827+$AA827-1)&gt;Parâmetros!$E$16,"Férias / afastamento",IF(AND($D827="5x2",OR(WEEKDAY($F827,2)=6,WEEKDAY($F827,2)=7)),IF($L827&gt;0,"Folga trabalhada","Folga"),IF($L827&gt;0,"Trabalhado",IF(OR(OR($D827="6x1",$D827="FF 6x1"),$D827="5x2"),IF(AND(OR($D827="6x1",$D827="FF 6x1"),OR(WEEKDAY($F827,2)=6,WEEKDAY($F827,2)=7)),"Folga","Falta de registro"),IF(AND($AB827&lt;&gt;$AB826,IFERROR(INDEX(Cadastro!$F$5:$F$243,$AB827),"")=""),"Indeterminado (início da série)",IF($X827&gt;0,"Folga","Falta de registro"))))))))</f>
        <v>Trabalhado</v>
      </c>
      <c r="Z827" s="34">
        <f>IF(OR($L827&gt;0,$F827&gt;Parâmetros!$E$14),0,IF($A827&lt;&gt;$A826,1,N($Z826)+1))</f>
        <v>0</v>
      </c>
      <c r="AA827" s="34">
        <f>IF(OR($L827&gt;0,$F827&gt;Parâmetros!$E$14),0,IF(OR($A827&lt;&gt;$A828,$F828&gt;Parâmetros!$E$14),1,N($AA828)+1))</f>
        <v>0</v>
      </c>
      <c r="AB827" s="31">
        <f>IFERROR(MATCH($A827&amp;"|"&amp;TEXT(_xlfn.MAXIFS(Cadastro!$E$5:$E$243,Cadastro!$A$5:$A$243,$A827,Cadastro!$E$5:$E$243,"&lt;="&amp;$F827),"yyyymmdd"),Cadastro!$I$5:$I$243,0),"")</f>
        <v>116</v>
      </c>
      <c r="AC827" t="str">
        <f>IFERROR(_xlfn.SINGLE(INDEX(Exceções!$D$5:$D$203,MATCH($A827&amp;"|"&amp;$F827,Exceções!$F$5:$F$203,0))),"")</f>
        <v/>
      </c>
      <c r="AD827" t="str">
        <f>IF($AC827="","",IFERROR(_xlfn.SINGLE(INDEX(Exceções!$E$5:$E$203,MATCH($A827&amp;"|"&amp;$F827,Exceções!$F$5:$F$203,0))),""))</f>
        <v/>
      </c>
    </row>
    <row r="828" spans="1:30" ht="15" hidden="1" customHeight="1" x14ac:dyDescent="0.25">
      <c r="A828" s="31">
        <v>53459</v>
      </c>
      <c r="B828" s="17" t="s">
        <v>55</v>
      </c>
      <c r="C828" s="17" t="str">
        <f>IFERROR(INDEX(Cadastro!$C$5:$C$243,$AB828),"NÃO INFORMADO")</f>
        <v>MEC</v>
      </c>
      <c r="D828" s="17" t="str">
        <f>IFERROR(INDEX(Cadastro!$D$5:$D$243,$AB828),"")</f>
        <v>A</v>
      </c>
      <c r="E828" s="17" t="str">
        <f>IFERROR(INDEX(Cadastro!$G$5:$G$243,$AB828),"")</f>
        <v>A</v>
      </c>
      <c r="F828" s="29">
        <v>46314</v>
      </c>
      <c r="G828" s="32" t="str">
        <f t="shared" si="72"/>
        <v>seg</v>
      </c>
      <c r="H828" s="31">
        <f>IF($L828=0,"",_xlfn.MINIFS(Dados!$Q:$Q,Dados!$A:$A,$A828,Dados!$S:$S,$F828))</f>
        <v>660</v>
      </c>
      <c r="I828" s="31">
        <f>IF($H828="","",_xlfn.MAXIFS(Dados!$R:$R,Dados!$A:$A,$A828,Dados!$S:$S,$F828))</f>
        <v>810</v>
      </c>
      <c r="J828" s="32" t="str">
        <f>IF($D828&lt;&gt;"Folguista","",IFERROR(INDEX(Parâmetros!$D$52:$G$52,1,MIN(4,MAX(1,$W828))),""))</f>
        <v/>
      </c>
      <c r="K828" s="32" t="str">
        <f>IF(OR($AC828&lt;&gt;"",$Y828="Folga",$Y828="Folga trabalhada",$Y828="Férias (cadastro)",$Y828="Férias / afastamento",$Y828="Indeterminado (início da série)"),"",IF(OR($D828="6x1",$D828="FF 6x1"),IF(OR(WEEKDAY($F828,2)=6,WEEKDAY($F828,2)=7),"6x1 sáb/dom","6x1"),IF($D828="5x2","5x2",IF($H828="",IF($D828="Folguista",$J828,$E828),IF(OR($H828&gt;=Parâmetros!$E$18,$H828&lt;Parâmetros!$E$19),"C",IF($H828&lt;Parâmetros!$E$20,"A","B"))))))</f>
        <v>A</v>
      </c>
      <c r="L828" s="30">
        <f>SUMIFS(Dados!$E:$E,Dados!$A:$A,$A828,Dados!$S:$S,$F828)</f>
        <v>2.5</v>
      </c>
      <c r="M828" s="30">
        <f>IFERROR(INDEX(Parâmetros!$E$6:$E$11,MATCH($K828,Parâmetros!$A$6:$A$11,0)),"")</f>
        <v>7.58</v>
      </c>
      <c r="N828" s="33">
        <f t="shared" si="73"/>
        <v>0.32981530343007914</v>
      </c>
      <c r="O828" s="33">
        <f>Parâmetros!$E$13</f>
        <v>0.8</v>
      </c>
      <c r="P828" s="32" t="str">
        <f>IF(OR($M828="",$F828&gt;Parâmetros!$E$14),"Não","Sim")</f>
        <v>Sim</v>
      </c>
      <c r="Q828" s="32" t="str">
        <f t="shared" si="74"/>
        <v>Sim</v>
      </c>
      <c r="R828" s="32" t="str">
        <f t="shared" si="75"/>
        <v>Não</v>
      </c>
      <c r="S828" s="30">
        <f t="shared" si="76"/>
        <v>3.5640000000000001</v>
      </c>
      <c r="T828" s="32" t="str">
        <f>IF($Q828&lt;&gt;"Sim","",IF($N828&gt;Parâmetros!$E$15,"Sim","Não"))</f>
        <v>Não</v>
      </c>
      <c r="U828" s="17" t="str">
        <f t="shared" si="77"/>
        <v>Abaixo da meta</v>
      </c>
      <c r="V828" s="17" t="str">
        <f>IF($AC828&lt;&gt;"",IF($L828&gt;0,"ATENÇÃO · apontou em dia de "&amp;LOWER($AC828)&amp;" cadastrado","Exceção cadastrada · "&amp;$AC828)&amp;IF($AD828="",""," · "&amp;$AD828),IF($E828="Férias",IF($L828&gt;0,"ATENÇÃO · apontou estando de férias no cadastro","Férias no cadastro"),IF($Y828="Férias / afastamento","Afastamento · "&amp;($Z828+$AA828-1)&amp;" dias seguidos sem apontamento",IF($Y828="Folga trabalhada","ATENÇÃO · apontou em dia de folga da escala 5x2",IF($Y828="Folga",IF(AND($D828="5x2",OR(WEEKDAY($F828,2)=6,WEEKDAY($F828,2)=7)),"Folga de fim de semana da escala 5x2",IF(AND(OR($D828="6x1",$D828="FF 6x1"),WEEKDAY($F828,2)=6,FALSE()),"Folga de fim de semana · apontou no domingo anterior",IF(AND(OR($D828="6x1",$D828="FF 6x1"),WEEKDAY($F828,2)=7,AND($A828=$A827,$L827&gt;0)),"Folga de fim de semana · apontou no sábado",IF(AND(OR($D828="6x1",$D828="FF 6x1"),OR(WEEKDAY($F828,2)=6,WEEKDAY($F828,2)=7)),"Folga de fim de semana · sem apontamento no sábado nem no domingo","Folga prevista pelo ciclo")))),IF($Y828="Indeterminado (início da série)","Sem histórico anterior — informe o dia do ciclo no Cadastro",IF($Y828="Falta de registro",IF(OR(OR($D828="6x1",$D828="FF 6x1"),$D828="5x2"),"FALTA DE REGISTRO · dia útil da escala "&amp;$E828,"FALTA DE REGISTRO · dia "&amp;$W828&amp;" de "&amp;IFERROR(INDEX(Parâmetros!$B$39:$B$48,MATCH($E828,Parâmetros!$A$39:$A$48,0)),99)&amp;" do ciclo"),IF(OR($D828="6x1",$D828="FF 6x1"),IF(OR(AND(WEEKDAY($F828,2)=6,AND($A828=$A829,$L829&gt;0)),AND(WEEKDAY($F828,2)=7,AND($A828=$A827,$L827&gt;0))),"ATENÇÃO · apontou sábado e domingo no mesmo fim de semana",IF(OR(WEEKDAY($F828,2)=6,WEEKDAY($F828,2)=7),"Jornada de fim de semana do 6x1",IF(OR($H828&gt;=Parâmetros!$E$20,$H828&lt;Parâmetros!$E$19),"ATENÇÃO · 6x1 apontou fora do horário diurno","Jornada fixa do 6x1"))),IF($D828="5x2","Jornada fixa do 5x2",IF($D828="Folguista",IF($J828=$K828,"Evidência confirma sequência","DIVERGE · sequência "&amp;$J828&amp;" × evidência "&amp;$K828),IF($K828=$E828,"Evidência confirma cadastro","DIVERGE · cadastro "&amp;$E828&amp;" × evidência "&amp;$K828)))))))))))</f>
        <v>Evidência confirma cadastro</v>
      </c>
      <c r="W828" s="34">
        <f>IF(OR(OR($D828="6x1",$D828="FF 6x1"),$D828="5x2"),"",IF($AB828&lt;&gt;$AB827,IF(IFERROR(INDEX(Cadastro!$F$5:$F$243,$AB828),"")="",IF($L828&gt;0,1,0),IF(IFERROR(INDEX(Cadastro!$F$5:$F$243,$AB828),"")&lt;=IFERROR(INDEX(Parâmetros!$B$39:$B$48,MATCH($E828,Parâmetros!$A$39:$A$48,0)),99),IFERROR(INDEX(Cadastro!$F$5:$F$243,$AB828),""),0)),IF($L828&gt;0,IF(N($X827)&gt;0,1,N($W827)+1),IF(AND($L828=0,OR(N($W827)&gt;=IFERROR(INDEX(Parâmetros!$B$39:$B$48,MATCH($E828,Parâmetros!$A$39:$A$48,0)),99),AND(N($X827)&gt;0,N($X827)&lt;IFERROR(INDEX(Parâmetros!$C$39:$C$48,MATCH($E828,Parâmetros!$A$39:$A$48,0)),0)))),0,N($W827)+1))))</f>
        <v>4</v>
      </c>
      <c r="X828" s="34">
        <f>IF(OR(OR($D828="6x1",$D828="FF 6x1"),$D828="5x2"),"",IF($AB828&lt;&gt;$AB827,IF(IFERROR(INDEX(Cadastro!$F$5:$F$243,$AB828),"")="",0,IF(IFERROR(INDEX(Cadastro!$F$5:$F$243,$AB828),"")&gt;IFERROR(INDEX(Parâmetros!$B$39:$B$48,MATCH($E828,Parâmetros!$A$39:$A$48,0)),99),IFERROR(INDEX(Cadastro!$F$5:$F$243,$AB828),"")-IFERROR(INDEX(Parâmetros!$B$39:$B$48,MATCH($E828,Parâmetros!$A$39:$A$48,0)),99),0)),IF(AND($L828=0,OR(N($W827)&gt;=IFERROR(INDEX(Parâmetros!$B$39:$B$48,MATCH($E828,Parâmetros!$A$39:$A$48,0)),99),AND(N($X827)&gt;0,N($X827)&lt;IFERROR(INDEX(Parâmetros!$C$39:$C$48,MATCH($E828,Parâmetros!$A$39:$A$48,0)),0)))),N($X827)+1,0)))</f>
        <v>0</v>
      </c>
      <c r="Y828" t="str">
        <f>IF($AC828&lt;&gt;"",IF($L828&gt;0,$AC828&amp;" · com apontamento",$AC828),IF($E828="Férias",IF($L828&gt;0,"Férias · com apontamento","Férias (cadastro)"),IF(($Z828+$AA828-1)&gt;Parâmetros!$E$16,"Férias / afastamento",IF(AND($D828="5x2",OR(WEEKDAY($F828,2)=6,WEEKDAY($F828,2)=7)),IF($L828&gt;0,"Folga trabalhada","Folga"),IF($L828&gt;0,"Trabalhado",IF(OR(OR($D828="6x1",$D828="FF 6x1"),$D828="5x2"),IF(AND(OR($D828="6x1",$D828="FF 6x1"),OR(WEEKDAY($F828,2)=6,WEEKDAY($F828,2)=7)),"Folga","Falta de registro"),IF(AND($AB828&lt;&gt;$AB827,IFERROR(INDEX(Cadastro!$F$5:$F$243,$AB828),"")=""),"Indeterminado (início da série)",IF($X828&gt;0,"Folga","Falta de registro"))))))))</f>
        <v>Trabalhado</v>
      </c>
      <c r="Z828" s="34">
        <f>IF(OR($L828&gt;0,$F828&gt;Parâmetros!$E$14),0,IF($A828&lt;&gt;$A827,1,N($Z827)+1))</f>
        <v>0</v>
      </c>
      <c r="AA828" s="34">
        <f>IF(OR($L828&gt;0,$F828&gt;Parâmetros!$E$14),0,IF(OR($A828&lt;&gt;$A829,$F829&gt;Parâmetros!$E$14),1,N($AA829)+1))</f>
        <v>0</v>
      </c>
      <c r="AB828" s="31">
        <f>IFERROR(MATCH($A828&amp;"|"&amp;TEXT(_xlfn.MAXIFS(Cadastro!$E$5:$E$243,Cadastro!$A$5:$A$243,$A828,Cadastro!$E$5:$E$243,"&lt;="&amp;$F828),"yyyymmdd"),Cadastro!$I$5:$I$243,0),"")</f>
        <v>116</v>
      </c>
      <c r="AC828" t="str">
        <f>IFERROR(_xlfn.SINGLE(INDEX(Exceções!$D$5:$D$203,MATCH($A828&amp;"|"&amp;$F828,Exceções!$F$5:$F$203,0))),"")</f>
        <v/>
      </c>
      <c r="AD828" t="str">
        <f>IF($AC828="","",IFERROR(_xlfn.SINGLE(INDEX(Exceções!$E$5:$E$203,MATCH($A828&amp;"|"&amp;$F828,Exceções!$F$5:$F$203,0))),""))</f>
        <v/>
      </c>
    </row>
    <row r="829" spans="1:30" ht="15" hidden="1" customHeight="1" x14ac:dyDescent="0.25">
      <c r="A829" s="31">
        <v>53459</v>
      </c>
      <c r="B829" s="17" t="s">
        <v>55</v>
      </c>
      <c r="C829" s="17" t="str">
        <f>IFERROR(INDEX(Cadastro!$C$5:$C$243,$AB829),"NÃO INFORMADO")</f>
        <v>MEC</v>
      </c>
      <c r="D829" s="17" t="str">
        <f>IFERROR(INDEX(Cadastro!$D$5:$D$243,$AB829),"")</f>
        <v>A</v>
      </c>
      <c r="E829" s="17" t="str">
        <f>IFERROR(INDEX(Cadastro!$G$5:$G$243,$AB829),"")</f>
        <v>A</v>
      </c>
      <c r="F829" s="29">
        <v>46315</v>
      </c>
      <c r="G829" s="32" t="str">
        <f t="shared" si="72"/>
        <v>ter</v>
      </c>
      <c r="H829" s="31" t="str">
        <f>IF($L829=0,"",_xlfn.MINIFS(Dados!$Q:$Q,Dados!$A:$A,$A829,Dados!$S:$S,$F829))</f>
        <v/>
      </c>
      <c r="I829" s="31" t="str">
        <f>IF($H829="","",_xlfn.MAXIFS(Dados!$R:$R,Dados!$A:$A,$A829,Dados!$S:$S,$F829))</f>
        <v/>
      </c>
      <c r="J829" s="32" t="str">
        <f>IF($D829&lt;&gt;"Folguista","",IFERROR(INDEX(Parâmetros!$D$52:$G$52,1,MIN(4,MAX(1,$W829))),""))</f>
        <v/>
      </c>
      <c r="K829" s="32" t="str">
        <f>IF(OR($AC829&lt;&gt;"",$Y829="Folga",$Y829="Folga trabalhada",$Y829="Férias (cadastro)",$Y829="Férias / afastamento",$Y829="Indeterminado (início da série)"),"",IF(OR($D829="6x1",$D829="FF 6x1"),IF(OR(WEEKDAY($F829,2)=6,WEEKDAY($F829,2)=7),"6x1 sáb/dom","6x1"),IF($D829="5x2","5x2",IF($H829="",IF($D829="Folguista",$J829,$E829),IF(OR($H829&gt;=Parâmetros!$E$18,$H829&lt;Parâmetros!$E$19),"C",IF($H829&lt;Parâmetros!$E$20,"A","B"))))))</f>
        <v>A</v>
      </c>
      <c r="L829" s="30">
        <f>SUMIFS(Dados!$E:$E,Dados!$A:$A,$A829,Dados!$S:$S,$F829)</f>
        <v>0</v>
      </c>
      <c r="M829" s="30">
        <f>IFERROR(INDEX(Parâmetros!$E$6:$E$11,MATCH($K829,Parâmetros!$A$6:$A$11,0)),"")</f>
        <v>7.58</v>
      </c>
      <c r="N829" s="33">
        <f t="shared" si="73"/>
        <v>0</v>
      </c>
      <c r="O829" s="33">
        <f>Parâmetros!$E$13</f>
        <v>0.8</v>
      </c>
      <c r="P829" s="32" t="str">
        <f>IF(OR($M829="",$F829&gt;Parâmetros!$E$14),"Não","Sim")</f>
        <v>Sim</v>
      </c>
      <c r="Q829" s="32" t="str">
        <f t="shared" si="74"/>
        <v>Não</v>
      </c>
      <c r="R829" s="32" t="str">
        <f t="shared" si="75"/>
        <v/>
      </c>
      <c r="S829" s="30" t="str">
        <f t="shared" si="76"/>
        <v/>
      </c>
      <c r="T829" s="32" t="str">
        <f>IF($Q829&lt;&gt;"Sim","",IF($N829&gt;Parâmetros!$E$15,"Sim","Não"))</f>
        <v/>
      </c>
      <c r="U829" s="17" t="str">
        <f t="shared" si="77"/>
        <v>Falta de registro</v>
      </c>
      <c r="V829" s="17" t="str">
        <f>IF($AC829&lt;&gt;"",IF($L829&gt;0,"ATENÇÃO · apontou em dia de "&amp;LOWER($AC829)&amp;" cadastrado","Exceção cadastrada · "&amp;$AC829)&amp;IF($AD829="",""," · "&amp;$AD829),IF($E829="Férias",IF($L829&gt;0,"ATENÇÃO · apontou estando de férias no cadastro","Férias no cadastro"),IF($Y829="Férias / afastamento","Afastamento · "&amp;($Z829+$AA829-1)&amp;" dias seguidos sem apontamento",IF($Y829="Folga trabalhada","ATENÇÃO · apontou em dia de folga da escala 5x2",IF($Y829="Folga",IF(AND($D829="5x2",OR(WEEKDAY($F829,2)=6,WEEKDAY($F829,2)=7)),"Folga de fim de semana da escala 5x2",IF(AND(OR($D829="6x1",$D829="FF 6x1"),WEEKDAY($F829,2)=6,FALSE()),"Folga de fim de semana · apontou no domingo anterior",IF(AND(OR($D829="6x1",$D829="FF 6x1"),WEEKDAY($F829,2)=7,AND($A829=$A828,$L828&gt;0)),"Folga de fim de semana · apontou no sábado",IF(AND(OR($D829="6x1",$D829="FF 6x1"),OR(WEEKDAY($F829,2)=6,WEEKDAY($F829,2)=7)),"Folga de fim de semana · sem apontamento no sábado nem no domingo","Folga prevista pelo ciclo")))),IF($Y829="Indeterminado (início da série)","Sem histórico anterior — informe o dia do ciclo no Cadastro",IF($Y829="Falta de registro",IF(OR(OR($D829="6x1",$D829="FF 6x1"),$D829="5x2"),"FALTA DE REGISTRO · dia útil da escala "&amp;$E829,"FALTA DE REGISTRO · dia "&amp;$W829&amp;" de "&amp;IFERROR(INDEX(Parâmetros!$B$39:$B$48,MATCH($E829,Parâmetros!$A$39:$A$48,0)),99)&amp;" do ciclo"),IF(OR($D829="6x1",$D829="FF 6x1"),IF(OR(AND(WEEKDAY($F829,2)=6,AND($A829=$A830,$L830&gt;0)),AND(WEEKDAY($F829,2)=7,AND($A829=$A828,$L828&gt;0))),"ATENÇÃO · apontou sábado e domingo no mesmo fim de semana",IF(OR(WEEKDAY($F829,2)=6,WEEKDAY($F829,2)=7),"Jornada de fim de semana do 6x1",IF(OR($H829&gt;=Parâmetros!$E$20,$H829&lt;Parâmetros!$E$19),"ATENÇÃO · 6x1 apontou fora do horário diurno","Jornada fixa do 6x1"))),IF($D829="5x2","Jornada fixa do 5x2",IF($D829="Folguista",IF($J829=$K829,"Evidência confirma sequência","DIVERGE · sequência "&amp;$J829&amp;" × evidência "&amp;$K829),IF($K829=$E829,"Evidência confirma cadastro","DIVERGE · cadastro "&amp;$E829&amp;" × evidência "&amp;$K829)))))))))))</f>
        <v>FALTA DE REGISTRO · dia 5 de 5 do ciclo</v>
      </c>
      <c r="W829" s="34">
        <f>IF(OR(OR($D829="6x1",$D829="FF 6x1"),$D829="5x2"),"",IF($AB829&lt;&gt;$AB828,IF(IFERROR(INDEX(Cadastro!$F$5:$F$243,$AB829),"")="",IF($L829&gt;0,1,0),IF(IFERROR(INDEX(Cadastro!$F$5:$F$243,$AB829),"")&lt;=IFERROR(INDEX(Parâmetros!$B$39:$B$48,MATCH($E829,Parâmetros!$A$39:$A$48,0)),99),IFERROR(INDEX(Cadastro!$F$5:$F$243,$AB829),""),0)),IF($L829&gt;0,IF(N($X828)&gt;0,1,N($W828)+1),IF(AND($L829=0,OR(N($W828)&gt;=IFERROR(INDEX(Parâmetros!$B$39:$B$48,MATCH($E829,Parâmetros!$A$39:$A$48,0)),99),AND(N($X828)&gt;0,N($X828)&lt;IFERROR(INDEX(Parâmetros!$C$39:$C$48,MATCH($E829,Parâmetros!$A$39:$A$48,0)),0)))),0,N($W828)+1))))</f>
        <v>5</v>
      </c>
      <c r="X829" s="34">
        <f>IF(OR(OR($D829="6x1",$D829="FF 6x1"),$D829="5x2"),"",IF($AB829&lt;&gt;$AB828,IF(IFERROR(INDEX(Cadastro!$F$5:$F$243,$AB829),"")="",0,IF(IFERROR(INDEX(Cadastro!$F$5:$F$243,$AB829),"")&gt;IFERROR(INDEX(Parâmetros!$B$39:$B$48,MATCH($E829,Parâmetros!$A$39:$A$48,0)),99),IFERROR(INDEX(Cadastro!$F$5:$F$243,$AB829),"")-IFERROR(INDEX(Parâmetros!$B$39:$B$48,MATCH($E829,Parâmetros!$A$39:$A$48,0)),99),0)),IF(AND($L829=0,OR(N($W828)&gt;=IFERROR(INDEX(Parâmetros!$B$39:$B$48,MATCH($E829,Parâmetros!$A$39:$A$48,0)),99),AND(N($X828)&gt;0,N($X828)&lt;IFERROR(INDEX(Parâmetros!$C$39:$C$48,MATCH($E829,Parâmetros!$A$39:$A$48,0)),0)))),N($X828)+1,0)))</f>
        <v>0</v>
      </c>
      <c r="Y829" t="str">
        <f>IF($AC829&lt;&gt;"",IF($L829&gt;0,$AC829&amp;" · com apontamento",$AC829),IF($E829="Férias",IF($L829&gt;0,"Férias · com apontamento","Férias (cadastro)"),IF(($Z829+$AA829-1)&gt;Parâmetros!$E$16,"Férias / afastamento",IF(AND($D829="5x2",OR(WEEKDAY($F829,2)=6,WEEKDAY($F829,2)=7)),IF($L829&gt;0,"Folga trabalhada","Folga"),IF($L829&gt;0,"Trabalhado",IF(OR(OR($D829="6x1",$D829="FF 6x1"),$D829="5x2"),IF(AND(OR($D829="6x1",$D829="FF 6x1"),OR(WEEKDAY($F829,2)=6,WEEKDAY($F829,2)=7)),"Folga","Falta de registro"),IF(AND($AB829&lt;&gt;$AB828,IFERROR(INDEX(Cadastro!$F$5:$F$243,$AB829),"")=""),"Indeterminado (início da série)",IF($X829&gt;0,"Folga","Falta de registro"))))))))</f>
        <v>Falta de registro</v>
      </c>
      <c r="Z829" s="34">
        <f>IF(OR($L829&gt;0,$F829&gt;Parâmetros!$E$14),0,IF($A829&lt;&gt;$A828,1,N($Z828)+1))</f>
        <v>1</v>
      </c>
      <c r="AA829" s="34">
        <f>IF(OR($L829&gt;0,$F829&gt;Parâmetros!$E$14),0,IF(OR($A829&lt;&gt;$A830,$F830&gt;Parâmetros!$E$14),1,N($AA830)+1))</f>
        <v>4</v>
      </c>
      <c r="AB829" s="31">
        <f>IFERROR(MATCH($A829&amp;"|"&amp;TEXT(_xlfn.MAXIFS(Cadastro!$E$5:$E$243,Cadastro!$A$5:$A$243,$A829,Cadastro!$E$5:$E$243,"&lt;="&amp;$F829),"yyyymmdd"),Cadastro!$I$5:$I$243,0),"")</f>
        <v>116</v>
      </c>
      <c r="AC829" t="str">
        <f>IFERROR(_xlfn.SINGLE(INDEX(Exceções!$D$5:$D$203,MATCH($A829&amp;"|"&amp;$F829,Exceções!$F$5:$F$203,0))),"")</f>
        <v/>
      </c>
      <c r="AD829" t="str">
        <f>IF($AC829="","",IFERROR(_xlfn.SINGLE(INDEX(Exceções!$E$5:$E$203,MATCH($A829&amp;"|"&amp;$F829,Exceções!$F$5:$F$203,0))),""))</f>
        <v/>
      </c>
    </row>
    <row r="830" spans="1:30" ht="15" hidden="1" customHeight="1" x14ac:dyDescent="0.25">
      <c r="A830" s="31">
        <v>53459</v>
      </c>
      <c r="B830" s="17" t="s">
        <v>55</v>
      </c>
      <c r="C830" s="17" t="str">
        <f>IFERROR(INDEX(Cadastro!$C$5:$C$243,$AB830),"NÃO INFORMADO")</f>
        <v>MEC</v>
      </c>
      <c r="D830" s="17" t="str">
        <f>IFERROR(INDEX(Cadastro!$D$5:$D$243,$AB830),"")</f>
        <v>A</v>
      </c>
      <c r="E830" s="17" t="str">
        <f>IFERROR(INDEX(Cadastro!$G$5:$G$243,$AB830),"")</f>
        <v>A</v>
      </c>
      <c r="F830" s="29">
        <v>46316</v>
      </c>
      <c r="G830" s="32" t="str">
        <f t="shared" si="72"/>
        <v>qua</v>
      </c>
      <c r="H830" s="31" t="str">
        <f>IF($L830=0,"",_xlfn.MINIFS(Dados!$Q:$Q,Dados!$A:$A,$A830,Dados!$S:$S,$F830))</f>
        <v/>
      </c>
      <c r="I830" s="31" t="str">
        <f>IF($H830="","",_xlfn.MAXIFS(Dados!$R:$R,Dados!$A:$A,$A830,Dados!$S:$S,$F830))</f>
        <v/>
      </c>
      <c r="J830" s="32" t="str">
        <f>IF($D830&lt;&gt;"Folguista","",IFERROR(INDEX(Parâmetros!$D$52:$G$52,1,MIN(4,MAX(1,$W830))),""))</f>
        <v/>
      </c>
      <c r="K830" s="32" t="str">
        <f>IF(OR($AC830&lt;&gt;"",$Y830="Folga",$Y830="Folga trabalhada",$Y830="Férias (cadastro)",$Y830="Férias / afastamento",$Y830="Indeterminado (início da série)"),"",IF(OR($D830="6x1",$D830="FF 6x1"),IF(OR(WEEKDAY($F830,2)=6,WEEKDAY($F830,2)=7),"6x1 sáb/dom","6x1"),IF($D830="5x2","5x2",IF($H830="",IF($D830="Folguista",$J830,$E830),IF(OR($H830&gt;=Parâmetros!$E$18,$H830&lt;Parâmetros!$E$19),"C",IF($H830&lt;Parâmetros!$E$20,"A","B"))))))</f>
        <v/>
      </c>
      <c r="L830" s="30">
        <f>SUMIFS(Dados!$E:$E,Dados!$A:$A,$A830,Dados!$S:$S,$F830)</f>
        <v>0</v>
      </c>
      <c r="M830" s="30" t="str">
        <f>IFERROR(INDEX(Parâmetros!$E$6:$E$11,MATCH($K830,Parâmetros!$A$6:$A$11,0)),"")</f>
        <v/>
      </c>
      <c r="N830" s="33" t="str">
        <f t="shared" si="73"/>
        <v/>
      </c>
      <c r="O830" s="33">
        <f>Parâmetros!$E$13</f>
        <v>0.8</v>
      </c>
      <c r="P830" s="32" t="str">
        <f>IF(OR($M830="",$F830&gt;Parâmetros!$E$14),"Não","Sim")</f>
        <v>Não</v>
      </c>
      <c r="Q830" s="32" t="str">
        <f t="shared" si="74"/>
        <v/>
      </c>
      <c r="R830" s="32" t="str">
        <f t="shared" si="75"/>
        <v/>
      </c>
      <c r="S830" s="30" t="str">
        <f t="shared" si="76"/>
        <v/>
      </c>
      <c r="T830" s="32" t="str">
        <f>IF($Q830&lt;&gt;"Sim","",IF($N830&gt;Parâmetros!$E$15,"Sim","Não"))</f>
        <v/>
      </c>
      <c r="U830" s="17" t="str">
        <f t="shared" si="77"/>
        <v>Folga</v>
      </c>
      <c r="V830" s="17" t="str">
        <f>IF($AC830&lt;&gt;"",IF($L830&gt;0,"ATENÇÃO · apontou em dia de "&amp;LOWER($AC830)&amp;" cadastrado","Exceção cadastrada · "&amp;$AC830)&amp;IF($AD830="",""," · "&amp;$AD830),IF($E830="Férias",IF($L830&gt;0,"ATENÇÃO · apontou estando de férias no cadastro","Férias no cadastro"),IF($Y830="Férias / afastamento","Afastamento · "&amp;($Z830+$AA830-1)&amp;" dias seguidos sem apontamento",IF($Y830="Folga trabalhada","ATENÇÃO · apontou em dia de folga da escala 5x2",IF($Y830="Folga",IF(AND($D830="5x2",OR(WEEKDAY($F830,2)=6,WEEKDAY($F830,2)=7)),"Folga de fim de semana da escala 5x2",IF(AND(OR($D830="6x1",$D830="FF 6x1"),WEEKDAY($F830,2)=6,FALSE()),"Folga de fim de semana · apontou no domingo anterior",IF(AND(OR($D830="6x1",$D830="FF 6x1"),WEEKDAY($F830,2)=7,AND($A830=$A829,$L829&gt;0)),"Folga de fim de semana · apontou no sábado",IF(AND(OR($D830="6x1",$D830="FF 6x1"),OR(WEEKDAY($F830,2)=6,WEEKDAY($F830,2)=7)),"Folga de fim de semana · sem apontamento no sábado nem no domingo","Folga prevista pelo ciclo")))),IF($Y830="Indeterminado (início da série)","Sem histórico anterior — informe o dia do ciclo no Cadastro",IF($Y830="Falta de registro",IF(OR(OR($D830="6x1",$D830="FF 6x1"),$D830="5x2"),"FALTA DE REGISTRO · dia útil da escala "&amp;$E830,"FALTA DE REGISTRO · dia "&amp;$W830&amp;" de "&amp;IFERROR(INDEX(Parâmetros!$B$39:$B$48,MATCH($E830,Parâmetros!$A$39:$A$48,0)),99)&amp;" do ciclo"),IF(OR($D830="6x1",$D830="FF 6x1"),IF(OR(AND(WEEKDAY($F830,2)=6,AND($A830=$A831,$L831&gt;0)),AND(WEEKDAY($F830,2)=7,AND($A830=$A829,$L829&gt;0))),"ATENÇÃO · apontou sábado e domingo no mesmo fim de semana",IF(OR(WEEKDAY($F830,2)=6,WEEKDAY($F830,2)=7),"Jornada de fim de semana do 6x1",IF(OR($H830&gt;=Parâmetros!$E$20,$H830&lt;Parâmetros!$E$19),"ATENÇÃO · 6x1 apontou fora do horário diurno","Jornada fixa do 6x1"))),IF($D830="5x2","Jornada fixa do 5x2",IF($D830="Folguista",IF($J830=$K830,"Evidência confirma sequência","DIVERGE · sequência "&amp;$J830&amp;" × evidência "&amp;$K830),IF($K830=$E830,"Evidência confirma cadastro","DIVERGE · cadastro "&amp;$E830&amp;" × evidência "&amp;$K830)))))))))))</f>
        <v>Folga prevista pelo ciclo</v>
      </c>
      <c r="W830" s="34">
        <f>IF(OR(OR($D830="6x1",$D830="FF 6x1"),$D830="5x2"),"",IF($AB830&lt;&gt;$AB829,IF(IFERROR(INDEX(Cadastro!$F$5:$F$243,$AB830),"")="",IF($L830&gt;0,1,0),IF(IFERROR(INDEX(Cadastro!$F$5:$F$243,$AB830),"")&lt;=IFERROR(INDEX(Parâmetros!$B$39:$B$48,MATCH($E830,Parâmetros!$A$39:$A$48,0)),99),IFERROR(INDEX(Cadastro!$F$5:$F$243,$AB830),""),0)),IF($L830&gt;0,IF(N($X829)&gt;0,1,N($W829)+1),IF(AND($L830=0,OR(N($W829)&gt;=IFERROR(INDEX(Parâmetros!$B$39:$B$48,MATCH($E830,Parâmetros!$A$39:$A$48,0)),99),AND(N($X829)&gt;0,N($X829)&lt;IFERROR(INDEX(Parâmetros!$C$39:$C$48,MATCH($E830,Parâmetros!$A$39:$A$48,0)),0)))),0,N($W829)+1))))</f>
        <v>0</v>
      </c>
      <c r="X830" s="34">
        <f>IF(OR(OR($D830="6x1",$D830="FF 6x1"),$D830="5x2"),"",IF($AB830&lt;&gt;$AB829,IF(IFERROR(INDEX(Cadastro!$F$5:$F$243,$AB830),"")="",0,IF(IFERROR(INDEX(Cadastro!$F$5:$F$243,$AB830),"")&gt;IFERROR(INDEX(Parâmetros!$B$39:$B$48,MATCH($E830,Parâmetros!$A$39:$A$48,0)),99),IFERROR(INDEX(Cadastro!$F$5:$F$243,$AB830),"")-IFERROR(INDEX(Parâmetros!$B$39:$B$48,MATCH($E830,Parâmetros!$A$39:$A$48,0)),99),0)),IF(AND($L830=0,OR(N($W829)&gt;=IFERROR(INDEX(Parâmetros!$B$39:$B$48,MATCH($E830,Parâmetros!$A$39:$A$48,0)),99),AND(N($X829)&gt;0,N($X829)&lt;IFERROR(INDEX(Parâmetros!$C$39:$C$48,MATCH($E830,Parâmetros!$A$39:$A$48,0)),0)))),N($X829)+1,0)))</f>
        <v>1</v>
      </c>
      <c r="Y830" t="str">
        <f>IF($AC830&lt;&gt;"",IF($L830&gt;0,$AC830&amp;" · com apontamento",$AC830),IF($E830="Férias",IF($L830&gt;0,"Férias · com apontamento","Férias (cadastro)"),IF(($Z830+$AA830-1)&gt;Parâmetros!$E$16,"Férias / afastamento",IF(AND($D830="5x2",OR(WEEKDAY($F830,2)=6,WEEKDAY($F830,2)=7)),IF($L830&gt;0,"Folga trabalhada","Folga"),IF($L830&gt;0,"Trabalhado",IF(OR(OR($D830="6x1",$D830="FF 6x1"),$D830="5x2"),IF(AND(OR($D830="6x1",$D830="FF 6x1"),OR(WEEKDAY($F830,2)=6,WEEKDAY($F830,2)=7)),"Folga","Falta de registro"),IF(AND($AB830&lt;&gt;$AB829,IFERROR(INDEX(Cadastro!$F$5:$F$243,$AB830),"")=""),"Indeterminado (início da série)",IF($X830&gt;0,"Folga","Falta de registro"))))))))</f>
        <v>Folga</v>
      </c>
      <c r="Z830" s="34">
        <f>IF(OR($L830&gt;0,$F830&gt;Parâmetros!$E$14),0,IF($A830&lt;&gt;$A829,1,N($Z829)+1))</f>
        <v>2</v>
      </c>
      <c r="AA830" s="34">
        <f>IF(OR($L830&gt;0,$F830&gt;Parâmetros!$E$14),0,IF(OR($A830&lt;&gt;$A831,$F831&gt;Parâmetros!$E$14),1,N($AA831)+1))</f>
        <v>3</v>
      </c>
      <c r="AB830" s="31">
        <f>IFERROR(MATCH($A830&amp;"|"&amp;TEXT(_xlfn.MAXIFS(Cadastro!$E$5:$E$243,Cadastro!$A$5:$A$243,$A830,Cadastro!$E$5:$E$243,"&lt;="&amp;$F830),"yyyymmdd"),Cadastro!$I$5:$I$243,0),"")</f>
        <v>116</v>
      </c>
      <c r="AC830" t="str">
        <f>IFERROR(_xlfn.SINGLE(INDEX(Exceções!$D$5:$D$203,MATCH($A830&amp;"|"&amp;$F830,Exceções!$F$5:$F$203,0))),"")</f>
        <v/>
      </c>
      <c r="AD830" t="str">
        <f>IF($AC830="","",IFERROR(_xlfn.SINGLE(INDEX(Exceções!$E$5:$E$203,MATCH($A830&amp;"|"&amp;$F830,Exceções!$F$5:$F$203,0))),""))</f>
        <v/>
      </c>
    </row>
    <row r="831" spans="1:30" ht="15" hidden="1" customHeight="1" x14ac:dyDescent="0.25">
      <c r="A831" s="31">
        <v>53459</v>
      </c>
      <c r="B831" s="17" t="s">
        <v>55</v>
      </c>
      <c r="C831" s="17" t="str">
        <f>IFERROR(INDEX(Cadastro!$C$5:$C$243,$AB831),"NÃO INFORMADO")</f>
        <v>MEC</v>
      </c>
      <c r="D831" s="17" t="str">
        <f>IFERROR(INDEX(Cadastro!$D$5:$D$243,$AB831),"")</f>
        <v>A</v>
      </c>
      <c r="E831" s="17" t="str">
        <f>IFERROR(INDEX(Cadastro!$G$5:$G$243,$AB831),"")</f>
        <v>A</v>
      </c>
      <c r="F831" s="29">
        <v>46317</v>
      </c>
      <c r="G831" s="32" t="str">
        <f t="shared" si="72"/>
        <v>qui</v>
      </c>
      <c r="H831" s="31" t="str">
        <f>IF($L831=0,"",_xlfn.MINIFS(Dados!$Q:$Q,Dados!$A:$A,$A831,Dados!$S:$S,$F831))</f>
        <v/>
      </c>
      <c r="I831" s="31" t="str">
        <f>IF($H831="","",_xlfn.MAXIFS(Dados!$R:$R,Dados!$A:$A,$A831,Dados!$S:$S,$F831))</f>
        <v/>
      </c>
      <c r="J831" s="32" t="str">
        <f>IF($D831&lt;&gt;"Folguista","",IFERROR(INDEX(Parâmetros!$D$52:$G$52,1,MIN(4,MAX(1,$W831))),""))</f>
        <v/>
      </c>
      <c r="K831" s="32" t="str">
        <f>IF(OR($AC831&lt;&gt;"",$Y831="Folga",$Y831="Folga trabalhada",$Y831="Férias (cadastro)",$Y831="Férias / afastamento",$Y831="Indeterminado (início da série)"),"",IF(OR($D831="6x1",$D831="FF 6x1"),IF(OR(WEEKDAY($F831,2)=6,WEEKDAY($F831,2)=7),"6x1 sáb/dom","6x1"),IF($D831="5x2","5x2",IF($H831="",IF($D831="Folguista",$J831,$E831),IF(OR($H831&gt;=Parâmetros!$E$18,$H831&lt;Parâmetros!$E$19),"C",IF($H831&lt;Parâmetros!$E$20,"A","B"))))))</f>
        <v>A</v>
      </c>
      <c r="L831" s="30">
        <f>SUMIFS(Dados!$E:$E,Dados!$A:$A,$A831,Dados!$S:$S,$F831)</f>
        <v>0</v>
      </c>
      <c r="M831" s="30">
        <f>IFERROR(INDEX(Parâmetros!$E$6:$E$11,MATCH($K831,Parâmetros!$A$6:$A$11,0)),"")</f>
        <v>7.58</v>
      </c>
      <c r="N831" s="33">
        <f t="shared" si="73"/>
        <v>0</v>
      </c>
      <c r="O831" s="33">
        <f>Parâmetros!$E$13</f>
        <v>0.8</v>
      </c>
      <c r="P831" s="32" t="str">
        <f>IF(OR($M831="",$F831&gt;Parâmetros!$E$14),"Não","Sim")</f>
        <v>Sim</v>
      </c>
      <c r="Q831" s="32" t="str">
        <f t="shared" si="74"/>
        <v>Não</v>
      </c>
      <c r="R831" s="32" t="str">
        <f t="shared" si="75"/>
        <v/>
      </c>
      <c r="S831" s="30" t="str">
        <f t="shared" si="76"/>
        <v/>
      </c>
      <c r="T831" s="32" t="str">
        <f>IF($Q831&lt;&gt;"Sim","",IF($N831&gt;Parâmetros!$E$15,"Sim","Não"))</f>
        <v/>
      </c>
      <c r="U831" s="17" t="str">
        <f t="shared" si="77"/>
        <v>Falta de registro</v>
      </c>
      <c r="V831" s="17" t="str">
        <f>IF($AC831&lt;&gt;"",IF($L831&gt;0,"ATENÇÃO · apontou em dia de "&amp;LOWER($AC831)&amp;" cadastrado","Exceção cadastrada · "&amp;$AC831)&amp;IF($AD831="",""," · "&amp;$AD831),IF($E831="Férias",IF($L831&gt;0,"ATENÇÃO · apontou estando de férias no cadastro","Férias no cadastro"),IF($Y831="Férias / afastamento","Afastamento · "&amp;($Z831+$AA831-1)&amp;" dias seguidos sem apontamento",IF($Y831="Folga trabalhada","ATENÇÃO · apontou em dia de folga da escala 5x2",IF($Y831="Folga",IF(AND($D831="5x2",OR(WEEKDAY($F831,2)=6,WEEKDAY($F831,2)=7)),"Folga de fim de semana da escala 5x2",IF(AND(OR($D831="6x1",$D831="FF 6x1"),WEEKDAY($F831,2)=6,FALSE()),"Folga de fim de semana · apontou no domingo anterior",IF(AND(OR($D831="6x1",$D831="FF 6x1"),WEEKDAY($F831,2)=7,AND($A831=$A830,$L830&gt;0)),"Folga de fim de semana · apontou no sábado",IF(AND(OR($D831="6x1",$D831="FF 6x1"),OR(WEEKDAY($F831,2)=6,WEEKDAY($F831,2)=7)),"Folga de fim de semana · sem apontamento no sábado nem no domingo","Folga prevista pelo ciclo")))),IF($Y831="Indeterminado (início da série)","Sem histórico anterior — informe o dia do ciclo no Cadastro",IF($Y831="Falta de registro",IF(OR(OR($D831="6x1",$D831="FF 6x1"),$D831="5x2"),"FALTA DE REGISTRO · dia útil da escala "&amp;$E831,"FALTA DE REGISTRO · dia "&amp;$W831&amp;" de "&amp;IFERROR(INDEX(Parâmetros!$B$39:$B$48,MATCH($E831,Parâmetros!$A$39:$A$48,0)),99)&amp;" do ciclo"),IF(OR($D831="6x1",$D831="FF 6x1"),IF(OR(AND(WEEKDAY($F831,2)=6,AND($A831=$A832,$L832&gt;0)),AND(WEEKDAY($F831,2)=7,AND($A831=$A830,$L830&gt;0))),"ATENÇÃO · apontou sábado e domingo no mesmo fim de semana",IF(OR(WEEKDAY($F831,2)=6,WEEKDAY($F831,2)=7),"Jornada de fim de semana do 6x1",IF(OR($H831&gt;=Parâmetros!$E$20,$H831&lt;Parâmetros!$E$19),"ATENÇÃO · 6x1 apontou fora do horário diurno","Jornada fixa do 6x1"))),IF($D831="5x2","Jornada fixa do 5x2",IF($D831="Folguista",IF($J831=$K831,"Evidência confirma sequência","DIVERGE · sequência "&amp;$J831&amp;" × evidência "&amp;$K831),IF($K831=$E831,"Evidência confirma cadastro","DIVERGE · cadastro "&amp;$E831&amp;" × evidência "&amp;$K831)))))))))))</f>
        <v>FALTA DE REGISTRO · dia 1 de 5 do ciclo</v>
      </c>
      <c r="W831" s="34">
        <f>IF(OR(OR($D831="6x1",$D831="FF 6x1"),$D831="5x2"),"",IF($AB831&lt;&gt;$AB830,IF(IFERROR(INDEX(Cadastro!$F$5:$F$243,$AB831),"")="",IF($L831&gt;0,1,0),IF(IFERROR(INDEX(Cadastro!$F$5:$F$243,$AB831),"")&lt;=IFERROR(INDEX(Parâmetros!$B$39:$B$48,MATCH($E831,Parâmetros!$A$39:$A$48,0)),99),IFERROR(INDEX(Cadastro!$F$5:$F$243,$AB831),""),0)),IF($L831&gt;0,IF(N($X830)&gt;0,1,N($W830)+1),IF(AND($L831=0,OR(N($W830)&gt;=IFERROR(INDEX(Parâmetros!$B$39:$B$48,MATCH($E831,Parâmetros!$A$39:$A$48,0)),99),AND(N($X830)&gt;0,N($X830)&lt;IFERROR(INDEX(Parâmetros!$C$39:$C$48,MATCH($E831,Parâmetros!$A$39:$A$48,0)),0)))),0,N($W830)+1))))</f>
        <v>1</v>
      </c>
      <c r="X831" s="34">
        <f>IF(OR(OR($D831="6x1",$D831="FF 6x1"),$D831="5x2"),"",IF($AB831&lt;&gt;$AB830,IF(IFERROR(INDEX(Cadastro!$F$5:$F$243,$AB831),"")="",0,IF(IFERROR(INDEX(Cadastro!$F$5:$F$243,$AB831),"")&gt;IFERROR(INDEX(Parâmetros!$B$39:$B$48,MATCH($E831,Parâmetros!$A$39:$A$48,0)),99),IFERROR(INDEX(Cadastro!$F$5:$F$243,$AB831),"")-IFERROR(INDEX(Parâmetros!$B$39:$B$48,MATCH($E831,Parâmetros!$A$39:$A$48,0)),99),0)),IF(AND($L831=0,OR(N($W830)&gt;=IFERROR(INDEX(Parâmetros!$B$39:$B$48,MATCH($E831,Parâmetros!$A$39:$A$48,0)),99),AND(N($X830)&gt;0,N($X830)&lt;IFERROR(INDEX(Parâmetros!$C$39:$C$48,MATCH($E831,Parâmetros!$A$39:$A$48,0)),0)))),N($X830)+1,0)))</f>
        <v>0</v>
      </c>
      <c r="Y831" t="str">
        <f>IF($AC831&lt;&gt;"",IF($L831&gt;0,$AC831&amp;" · com apontamento",$AC831),IF($E831="Férias",IF($L831&gt;0,"Férias · com apontamento","Férias (cadastro)"),IF(($Z831+$AA831-1)&gt;Parâmetros!$E$16,"Férias / afastamento",IF(AND($D831="5x2",OR(WEEKDAY($F831,2)=6,WEEKDAY($F831,2)=7)),IF($L831&gt;0,"Folga trabalhada","Folga"),IF($L831&gt;0,"Trabalhado",IF(OR(OR($D831="6x1",$D831="FF 6x1"),$D831="5x2"),IF(AND(OR($D831="6x1",$D831="FF 6x1"),OR(WEEKDAY($F831,2)=6,WEEKDAY($F831,2)=7)),"Folga","Falta de registro"),IF(AND($AB831&lt;&gt;$AB830,IFERROR(INDEX(Cadastro!$F$5:$F$243,$AB831),"")=""),"Indeterminado (início da série)",IF($X831&gt;0,"Folga","Falta de registro"))))))))</f>
        <v>Falta de registro</v>
      </c>
      <c r="Z831" s="34">
        <f>IF(OR($L831&gt;0,$F831&gt;Parâmetros!$E$14),0,IF($A831&lt;&gt;$A830,1,N($Z830)+1))</f>
        <v>3</v>
      </c>
      <c r="AA831" s="34">
        <f>IF(OR($L831&gt;0,$F831&gt;Parâmetros!$E$14),0,IF(OR($A831&lt;&gt;$A832,$F832&gt;Parâmetros!$E$14),1,N($AA832)+1))</f>
        <v>2</v>
      </c>
      <c r="AB831" s="31">
        <f>IFERROR(MATCH($A831&amp;"|"&amp;TEXT(_xlfn.MAXIFS(Cadastro!$E$5:$E$243,Cadastro!$A$5:$A$243,$A831,Cadastro!$E$5:$E$243,"&lt;="&amp;$F831),"yyyymmdd"),Cadastro!$I$5:$I$243,0),"")</f>
        <v>116</v>
      </c>
      <c r="AC831" t="str">
        <f>IFERROR(_xlfn.SINGLE(INDEX(Exceções!$D$5:$D$203,MATCH($A831&amp;"|"&amp;$F831,Exceções!$F$5:$F$203,0))),"")</f>
        <v/>
      </c>
      <c r="AD831" t="str">
        <f>IF($AC831="","",IFERROR(_xlfn.SINGLE(INDEX(Exceções!$E$5:$E$203,MATCH($A831&amp;"|"&amp;$F831,Exceções!$F$5:$F$203,0))),""))</f>
        <v/>
      </c>
    </row>
    <row r="832" spans="1:30" ht="15" hidden="1" customHeight="1" x14ac:dyDescent="0.25">
      <c r="A832" s="31">
        <v>53459</v>
      </c>
      <c r="B832" s="17" t="s">
        <v>55</v>
      </c>
      <c r="C832" s="17" t="str">
        <f>IFERROR(INDEX(Cadastro!$C$5:$C$243,$AB832),"NÃO INFORMADO")</f>
        <v>MEC</v>
      </c>
      <c r="D832" s="17" t="str">
        <f>IFERROR(INDEX(Cadastro!$D$5:$D$243,$AB832),"")</f>
        <v>A</v>
      </c>
      <c r="E832" s="17" t="str">
        <f>IFERROR(INDEX(Cadastro!$G$5:$G$243,$AB832),"")</f>
        <v>A</v>
      </c>
      <c r="F832" s="29">
        <v>46318</v>
      </c>
      <c r="G832" s="32" t="str">
        <f t="shared" si="72"/>
        <v>sex</v>
      </c>
      <c r="H832" s="31" t="str">
        <f>IF($L832=0,"",_xlfn.MINIFS(Dados!$Q:$Q,Dados!$A:$A,$A832,Dados!$S:$S,$F832))</f>
        <v/>
      </c>
      <c r="I832" s="31" t="str">
        <f>IF($H832="","",_xlfn.MAXIFS(Dados!$R:$R,Dados!$A:$A,$A832,Dados!$S:$S,$F832))</f>
        <v/>
      </c>
      <c r="J832" s="32" t="str">
        <f>IF($D832&lt;&gt;"Folguista","",IFERROR(INDEX(Parâmetros!$D$52:$G$52,1,MIN(4,MAX(1,$W832))),""))</f>
        <v/>
      </c>
      <c r="K832" s="32" t="str">
        <f>IF(OR($AC832&lt;&gt;"",$Y832="Folga",$Y832="Folga trabalhada",$Y832="Férias (cadastro)",$Y832="Férias / afastamento",$Y832="Indeterminado (início da série)"),"",IF(OR($D832="6x1",$D832="FF 6x1"),IF(OR(WEEKDAY($F832,2)=6,WEEKDAY($F832,2)=7),"6x1 sáb/dom","6x1"),IF($D832="5x2","5x2",IF($H832="",IF($D832="Folguista",$J832,$E832),IF(OR($H832&gt;=Parâmetros!$E$18,$H832&lt;Parâmetros!$E$19),"C",IF($H832&lt;Parâmetros!$E$20,"A","B"))))))</f>
        <v>A</v>
      </c>
      <c r="L832" s="30">
        <f>SUMIFS(Dados!$E:$E,Dados!$A:$A,$A832,Dados!$S:$S,$F832)</f>
        <v>0</v>
      </c>
      <c r="M832" s="30">
        <f>IFERROR(INDEX(Parâmetros!$E$6:$E$11,MATCH($K832,Parâmetros!$A$6:$A$11,0)),"")</f>
        <v>7.58</v>
      </c>
      <c r="N832" s="33">
        <f t="shared" si="73"/>
        <v>0</v>
      </c>
      <c r="O832" s="33">
        <f>Parâmetros!$E$13</f>
        <v>0.8</v>
      </c>
      <c r="P832" s="32" t="str">
        <f>IF(OR($M832="",$F832&gt;Parâmetros!$E$14),"Não","Sim")</f>
        <v>Sim</v>
      </c>
      <c r="Q832" s="32" t="str">
        <f t="shared" si="74"/>
        <v>Não</v>
      </c>
      <c r="R832" s="32" t="str">
        <f t="shared" si="75"/>
        <v/>
      </c>
      <c r="S832" s="30" t="str">
        <f t="shared" si="76"/>
        <v/>
      </c>
      <c r="T832" s="32" t="str">
        <f>IF($Q832&lt;&gt;"Sim","",IF($N832&gt;Parâmetros!$E$15,"Sim","Não"))</f>
        <v/>
      </c>
      <c r="U832" s="17" t="str">
        <f t="shared" si="77"/>
        <v>Falta de registro</v>
      </c>
      <c r="V832" s="17" t="str">
        <f>IF($AC832&lt;&gt;"",IF($L832&gt;0,"ATENÇÃO · apontou em dia de "&amp;LOWER($AC832)&amp;" cadastrado","Exceção cadastrada · "&amp;$AC832)&amp;IF($AD832="",""," · "&amp;$AD832),IF($E832="Férias",IF($L832&gt;0,"ATENÇÃO · apontou estando de férias no cadastro","Férias no cadastro"),IF($Y832="Férias / afastamento","Afastamento · "&amp;($Z832+$AA832-1)&amp;" dias seguidos sem apontamento",IF($Y832="Folga trabalhada","ATENÇÃO · apontou em dia de folga da escala 5x2",IF($Y832="Folga",IF(AND($D832="5x2",OR(WEEKDAY($F832,2)=6,WEEKDAY($F832,2)=7)),"Folga de fim de semana da escala 5x2",IF(AND(OR($D832="6x1",$D832="FF 6x1"),WEEKDAY($F832,2)=6,FALSE()),"Folga de fim de semana · apontou no domingo anterior",IF(AND(OR($D832="6x1",$D832="FF 6x1"),WEEKDAY($F832,2)=7,AND($A832=$A831,$L831&gt;0)),"Folga de fim de semana · apontou no sábado",IF(AND(OR($D832="6x1",$D832="FF 6x1"),OR(WEEKDAY($F832,2)=6,WEEKDAY($F832,2)=7)),"Folga de fim de semana · sem apontamento no sábado nem no domingo","Folga prevista pelo ciclo")))),IF($Y832="Indeterminado (início da série)","Sem histórico anterior — informe o dia do ciclo no Cadastro",IF($Y832="Falta de registro",IF(OR(OR($D832="6x1",$D832="FF 6x1"),$D832="5x2"),"FALTA DE REGISTRO · dia útil da escala "&amp;$E832,"FALTA DE REGISTRO · dia "&amp;$W832&amp;" de "&amp;IFERROR(INDEX(Parâmetros!$B$39:$B$48,MATCH($E832,Parâmetros!$A$39:$A$48,0)),99)&amp;" do ciclo"),IF(OR($D832="6x1",$D832="FF 6x1"),IF(OR(AND(WEEKDAY($F832,2)=6,AND($A832=$A833,$L833&gt;0)),AND(WEEKDAY($F832,2)=7,AND($A832=$A831,$L831&gt;0))),"ATENÇÃO · apontou sábado e domingo no mesmo fim de semana",IF(OR(WEEKDAY($F832,2)=6,WEEKDAY($F832,2)=7),"Jornada de fim de semana do 6x1",IF(OR($H832&gt;=Parâmetros!$E$20,$H832&lt;Parâmetros!$E$19),"ATENÇÃO · 6x1 apontou fora do horário diurno","Jornada fixa do 6x1"))),IF($D832="5x2","Jornada fixa do 5x2",IF($D832="Folguista",IF($J832=$K832,"Evidência confirma sequência","DIVERGE · sequência "&amp;$J832&amp;" × evidência "&amp;$K832),IF($K832=$E832,"Evidência confirma cadastro","DIVERGE · cadastro "&amp;$E832&amp;" × evidência "&amp;$K832)))))))))))</f>
        <v>FALTA DE REGISTRO · dia 2 de 5 do ciclo</v>
      </c>
      <c r="W832" s="34">
        <f>IF(OR(OR($D832="6x1",$D832="FF 6x1"),$D832="5x2"),"",IF($AB832&lt;&gt;$AB831,IF(IFERROR(INDEX(Cadastro!$F$5:$F$243,$AB832),"")="",IF($L832&gt;0,1,0),IF(IFERROR(INDEX(Cadastro!$F$5:$F$243,$AB832),"")&lt;=IFERROR(INDEX(Parâmetros!$B$39:$B$48,MATCH($E832,Parâmetros!$A$39:$A$48,0)),99),IFERROR(INDEX(Cadastro!$F$5:$F$243,$AB832),""),0)),IF($L832&gt;0,IF(N($X831)&gt;0,1,N($W831)+1),IF(AND($L832=0,OR(N($W831)&gt;=IFERROR(INDEX(Parâmetros!$B$39:$B$48,MATCH($E832,Parâmetros!$A$39:$A$48,0)),99),AND(N($X831)&gt;0,N($X831)&lt;IFERROR(INDEX(Parâmetros!$C$39:$C$48,MATCH($E832,Parâmetros!$A$39:$A$48,0)),0)))),0,N($W831)+1))))</f>
        <v>2</v>
      </c>
      <c r="X832" s="34">
        <f>IF(OR(OR($D832="6x1",$D832="FF 6x1"),$D832="5x2"),"",IF($AB832&lt;&gt;$AB831,IF(IFERROR(INDEX(Cadastro!$F$5:$F$243,$AB832),"")="",0,IF(IFERROR(INDEX(Cadastro!$F$5:$F$243,$AB832),"")&gt;IFERROR(INDEX(Parâmetros!$B$39:$B$48,MATCH($E832,Parâmetros!$A$39:$A$48,0)),99),IFERROR(INDEX(Cadastro!$F$5:$F$243,$AB832),"")-IFERROR(INDEX(Parâmetros!$B$39:$B$48,MATCH($E832,Parâmetros!$A$39:$A$48,0)),99),0)),IF(AND($L832=0,OR(N($W831)&gt;=IFERROR(INDEX(Parâmetros!$B$39:$B$48,MATCH($E832,Parâmetros!$A$39:$A$48,0)),99),AND(N($X831)&gt;0,N($X831)&lt;IFERROR(INDEX(Parâmetros!$C$39:$C$48,MATCH($E832,Parâmetros!$A$39:$A$48,0)),0)))),N($X831)+1,0)))</f>
        <v>0</v>
      </c>
      <c r="Y832" t="str">
        <f>IF($AC832&lt;&gt;"",IF($L832&gt;0,$AC832&amp;" · com apontamento",$AC832),IF($E832="Férias",IF($L832&gt;0,"Férias · com apontamento","Férias (cadastro)"),IF(($Z832+$AA832-1)&gt;Parâmetros!$E$16,"Férias / afastamento",IF(AND($D832="5x2",OR(WEEKDAY($F832,2)=6,WEEKDAY($F832,2)=7)),IF($L832&gt;0,"Folga trabalhada","Folga"),IF($L832&gt;0,"Trabalhado",IF(OR(OR($D832="6x1",$D832="FF 6x1"),$D832="5x2"),IF(AND(OR($D832="6x1",$D832="FF 6x1"),OR(WEEKDAY($F832,2)=6,WEEKDAY($F832,2)=7)),"Folga","Falta de registro"),IF(AND($AB832&lt;&gt;$AB831,IFERROR(INDEX(Cadastro!$F$5:$F$243,$AB832),"")=""),"Indeterminado (início da série)",IF($X832&gt;0,"Folga","Falta de registro"))))))))</f>
        <v>Falta de registro</v>
      </c>
      <c r="Z832" s="34">
        <f>IF(OR($L832&gt;0,$F832&gt;Parâmetros!$E$14),0,IF($A832&lt;&gt;$A831,1,N($Z831)+1))</f>
        <v>4</v>
      </c>
      <c r="AA832" s="34">
        <f>IF(OR($L832&gt;0,$F832&gt;Parâmetros!$E$14),0,IF(OR($A832&lt;&gt;$A833,$F833&gt;Parâmetros!$E$14),1,N($AA833)+1))</f>
        <v>1</v>
      </c>
      <c r="AB832" s="31">
        <f>IFERROR(MATCH($A832&amp;"|"&amp;TEXT(_xlfn.MAXIFS(Cadastro!$E$5:$E$243,Cadastro!$A$5:$A$243,$A832,Cadastro!$E$5:$E$243,"&lt;="&amp;$F832),"yyyymmdd"),Cadastro!$I$5:$I$243,0),"")</f>
        <v>116</v>
      </c>
      <c r="AC832" t="str">
        <f>IFERROR(_xlfn.SINGLE(INDEX(Exceções!$D$5:$D$203,MATCH($A832&amp;"|"&amp;$F832,Exceções!$F$5:$F$203,0))),"")</f>
        <v/>
      </c>
      <c r="AD832" t="str">
        <f>IF($AC832="","",IFERROR(_xlfn.SINGLE(INDEX(Exceções!$E$5:$E$203,MATCH($A832&amp;"|"&amp;$F832,Exceções!$F$5:$F$203,0))),""))</f>
        <v/>
      </c>
    </row>
    <row r="833" spans="1:30" ht="15" hidden="1" customHeight="1" x14ac:dyDescent="0.25">
      <c r="A833" s="31">
        <v>53459</v>
      </c>
      <c r="B833" s="17" t="s">
        <v>55</v>
      </c>
      <c r="C833" s="17" t="str">
        <f>IFERROR(INDEX(Cadastro!$C$5:$C$243,$AB833),"NÃO INFORMADO")</f>
        <v>MEC</v>
      </c>
      <c r="D833" s="17" t="str">
        <f>IFERROR(INDEX(Cadastro!$D$5:$D$243,$AB833),"")</f>
        <v>A</v>
      </c>
      <c r="E833" s="17" t="str">
        <f>IFERROR(INDEX(Cadastro!$G$5:$G$243,$AB833),"")</f>
        <v>A</v>
      </c>
      <c r="F833" s="29">
        <v>46319</v>
      </c>
      <c r="G833" s="32" t="str">
        <f t="shared" si="72"/>
        <v>sáb</v>
      </c>
      <c r="H833" s="31" t="str">
        <f>IF($L833=0,"",_xlfn.MINIFS(Dados!$Q:$Q,Dados!$A:$A,$A833,Dados!$S:$S,$F833))</f>
        <v/>
      </c>
      <c r="I833" s="31" t="str">
        <f>IF($H833="","",_xlfn.MAXIFS(Dados!$R:$R,Dados!$A:$A,$A833,Dados!$S:$S,$F833))</f>
        <v/>
      </c>
      <c r="J833" s="32" t="str">
        <f>IF($D833&lt;&gt;"Folguista","",IFERROR(INDEX(Parâmetros!$D$52:$G$52,1,MIN(4,MAX(1,$W833))),""))</f>
        <v/>
      </c>
      <c r="K833" s="32" t="str">
        <f>IF(OR($AC833&lt;&gt;"",$Y833="Folga",$Y833="Folga trabalhada",$Y833="Férias (cadastro)",$Y833="Férias / afastamento",$Y833="Indeterminado (início da série)"),"",IF(OR($D833="6x1",$D833="FF 6x1"),IF(OR(WEEKDAY($F833,2)=6,WEEKDAY($F833,2)=7),"6x1 sáb/dom","6x1"),IF($D833="5x2","5x2",IF($H833="",IF($D833="Folguista",$J833,$E833),IF(OR($H833&gt;=Parâmetros!$E$18,$H833&lt;Parâmetros!$E$19),"C",IF($H833&lt;Parâmetros!$E$20,"A","B"))))))</f>
        <v>A</v>
      </c>
      <c r="L833" s="30">
        <f>SUMIFS(Dados!$E:$E,Dados!$A:$A,$A833,Dados!$S:$S,$F833)</f>
        <v>0</v>
      </c>
      <c r="M833" s="30">
        <f>IFERROR(INDEX(Parâmetros!$E$6:$E$11,MATCH($K833,Parâmetros!$A$6:$A$11,0)),"")</f>
        <v>7.58</v>
      </c>
      <c r="N833" s="33">
        <f t="shared" si="73"/>
        <v>0</v>
      </c>
      <c r="O833" s="33">
        <f>Parâmetros!$E$13</f>
        <v>0.8</v>
      </c>
      <c r="P833" s="32" t="str">
        <f>IF(OR($M833="",$F833&gt;Parâmetros!$E$14),"Não","Sim")</f>
        <v>Não</v>
      </c>
      <c r="Q833" s="32" t="str">
        <f t="shared" si="74"/>
        <v/>
      </c>
      <c r="R833" s="32" t="str">
        <f t="shared" si="75"/>
        <v/>
      </c>
      <c r="S833" s="30" t="str">
        <f t="shared" si="76"/>
        <v/>
      </c>
      <c r="T833" s="32" t="str">
        <f>IF($Q833&lt;&gt;"Sim","",IF($N833&gt;Parâmetros!$E$15,"Sim","Não"))</f>
        <v/>
      </c>
      <c r="U833" s="17" t="str">
        <f t="shared" si="77"/>
        <v>Fora da apuração</v>
      </c>
      <c r="V833" s="17" t="str">
        <f>IF($AC833&lt;&gt;"",IF($L833&gt;0,"ATENÇÃO · apontou em dia de "&amp;LOWER($AC833)&amp;" cadastrado","Exceção cadastrada · "&amp;$AC833)&amp;IF($AD833="",""," · "&amp;$AD833),IF($E833="Férias",IF($L833&gt;0,"ATENÇÃO · apontou estando de férias no cadastro","Férias no cadastro"),IF($Y833="Férias / afastamento","Afastamento · "&amp;($Z833+$AA833-1)&amp;" dias seguidos sem apontamento",IF($Y833="Folga trabalhada","ATENÇÃO · apontou em dia de folga da escala 5x2",IF($Y833="Folga",IF(AND($D833="5x2",OR(WEEKDAY($F833,2)=6,WEEKDAY($F833,2)=7)),"Folga de fim de semana da escala 5x2",IF(AND(OR($D833="6x1",$D833="FF 6x1"),WEEKDAY($F833,2)=6,FALSE()),"Folga de fim de semana · apontou no domingo anterior",IF(AND(OR($D833="6x1",$D833="FF 6x1"),WEEKDAY($F833,2)=7,AND($A833=$A832,$L832&gt;0)),"Folga de fim de semana · apontou no sábado",IF(AND(OR($D833="6x1",$D833="FF 6x1"),OR(WEEKDAY($F833,2)=6,WEEKDAY($F833,2)=7)),"Folga de fim de semana · sem apontamento no sábado nem no domingo","Folga prevista pelo ciclo")))),IF($Y833="Indeterminado (início da série)","Sem histórico anterior — informe o dia do ciclo no Cadastro",IF($Y833="Falta de registro",IF(OR(OR($D833="6x1",$D833="FF 6x1"),$D833="5x2"),"FALTA DE REGISTRO · dia útil da escala "&amp;$E833,"FALTA DE REGISTRO · dia "&amp;$W833&amp;" de "&amp;IFERROR(INDEX(Parâmetros!$B$39:$B$48,MATCH($E833,Parâmetros!$A$39:$A$48,0)),99)&amp;" do ciclo"),IF(OR($D833="6x1",$D833="FF 6x1"),IF(OR(AND(WEEKDAY($F833,2)=6,AND($A833=$A834,$L834&gt;0)),AND(WEEKDAY($F833,2)=7,AND($A833=$A832,$L832&gt;0))),"ATENÇÃO · apontou sábado e domingo no mesmo fim de semana",IF(OR(WEEKDAY($F833,2)=6,WEEKDAY($F833,2)=7),"Jornada de fim de semana do 6x1",IF(OR($H833&gt;=Parâmetros!$E$20,$H833&lt;Parâmetros!$E$19),"ATENÇÃO · 6x1 apontou fora do horário diurno","Jornada fixa do 6x1"))),IF($D833="5x2","Jornada fixa do 5x2",IF($D833="Folguista",IF($J833=$K833,"Evidência confirma sequência","DIVERGE · sequência "&amp;$J833&amp;" × evidência "&amp;$K833),IF($K833=$E833,"Evidência confirma cadastro","DIVERGE · cadastro "&amp;$E833&amp;" × evidência "&amp;$K833)))))))))))</f>
        <v>FALTA DE REGISTRO · dia 3 de 5 do ciclo</v>
      </c>
      <c r="W833" s="34">
        <f>IF(OR(OR($D833="6x1",$D833="FF 6x1"),$D833="5x2"),"",IF($AB833&lt;&gt;$AB832,IF(IFERROR(INDEX(Cadastro!$F$5:$F$243,$AB833),"")="",IF($L833&gt;0,1,0),IF(IFERROR(INDEX(Cadastro!$F$5:$F$243,$AB833),"")&lt;=IFERROR(INDEX(Parâmetros!$B$39:$B$48,MATCH($E833,Parâmetros!$A$39:$A$48,0)),99),IFERROR(INDEX(Cadastro!$F$5:$F$243,$AB833),""),0)),IF($L833&gt;0,IF(N($X832)&gt;0,1,N($W832)+1),IF(AND($L833=0,OR(N($W832)&gt;=IFERROR(INDEX(Parâmetros!$B$39:$B$48,MATCH($E833,Parâmetros!$A$39:$A$48,0)),99),AND(N($X832)&gt;0,N($X832)&lt;IFERROR(INDEX(Parâmetros!$C$39:$C$48,MATCH($E833,Parâmetros!$A$39:$A$48,0)),0)))),0,N($W832)+1))))</f>
        <v>3</v>
      </c>
      <c r="X833" s="34">
        <f>IF(OR(OR($D833="6x1",$D833="FF 6x1"),$D833="5x2"),"",IF($AB833&lt;&gt;$AB832,IF(IFERROR(INDEX(Cadastro!$F$5:$F$243,$AB833),"")="",0,IF(IFERROR(INDEX(Cadastro!$F$5:$F$243,$AB833),"")&gt;IFERROR(INDEX(Parâmetros!$B$39:$B$48,MATCH($E833,Parâmetros!$A$39:$A$48,0)),99),IFERROR(INDEX(Cadastro!$F$5:$F$243,$AB833),"")-IFERROR(INDEX(Parâmetros!$B$39:$B$48,MATCH($E833,Parâmetros!$A$39:$A$48,0)),99),0)),IF(AND($L833=0,OR(N($W832)&gt;=IFERROR(INDEX(Parâmetros!$B$39:$B$48,MATCH($E833,Parâmetros!$A$39:$A$48,0)),99),AND(N($X832)&gt;0,N($X832)&lt;IFERROR(INDEX(Parâmetros!$C$39:$C$48,MATCH($E833,Parâmetros!$A$39:$A$48,0)),0)))),N($X832)+1,0)))</f>
        <v>0</v>
      </c>
      <c r="Y833" t="str">
        <f>IF($AC833&lt;&gt;"",IF($L833&gt;0,$AC833&amp;" · com apontamento",$AC833),IF($E833="Férias",IF($L833&gt;0,"Férias · com apontamento","Férias (cadastro)"),IF(($Z833+$AA833-1)&gt;Parâmetros!$E$16,"Férias / afastamento",IF(AND($D833="5x2",OR(WEEKDAY($F833,2)=6,WEEKDAY($F833,2)=7)),IF($L833&gt;0,"Folga trabalhada","Folga"),IF($L833&gt;0,"Trabalhado",IF(OR(OR($D833="6x1",$D833="FF 6x1"),$D833="5x2"),IF(AND(OR($D833="6x1",$D833="FF 6x1"),OR(WEEKDAY($F833,2)=6,WEEKDAY($F833,2)=7)),"Folga","Falta de registro"),IF(AND($AB833&lt;&gt;$AB832,IFERROR(INDEX(Cadastro!$F$5:$F$243,$AB833),"")=""),"Indeterminado (início da série)",IF($X833&gt;0,"Folga","Falta de registro"))))))))</f>
        <v>Falta de registro</v>
      </c>
      <c r="Z833" s="34">
        <f>IF(OR($L833&gt;0,$F833&gt;Parâmetros!$E$14),0,IF($A833&lt;&gt;$A832,1,N($Z832)+1))</f>
        <v>0</v>
      </c>
      <c r="AA833" s="34">
        <f>IF(OR($L833&gt;0,$F833&gt;Parâmetros!$E$14),0,IF(OR($A833&lt;&gt;$A834,$F834&gt;Parâmetros!$E$14),1,N($AA834)+1))</f>
        <v>0</v>
      </c>
      <c r="AB833" s="31">
        <f>IFERROR(MATCH($A833&amp;"|"&amp;TEXT(_xlfn.MAXIFS(Cadastro!$E$5:$E$243,Cadastro!$A$5:$A$243,$A833,Cadastro!$E$5:$E$243,"&lt;="&amp;$F833),"yyyymmdd"),Cadastro!$I$5:$I$243,0),"")</f>
        <v>116</v>
      </c>
      <c r="AC833" t="str">
        <f>IFERROR(_xlfn.SINGLE(INDEX(Exceções!$D$5:$D$203,MATCH($A833&amp;"|"&amp;$F833,Exceções!$F$5:$F$203,0))),"")</f>
        <v/>
      </c>
      <c r="AD833" t="str">
        <f>IF($AC833="","",IFERROR(_xlfn.SINGLE(INDEX(Exceções!$E$5:$E$203,MATCH($A833&amp;"|"&amp;$F833,Exceções!$F$5:$F$203,0))),""))</f>
        <v/>
      </c>
    </row>
    <row r="834" spans="1:30" ht="15" hidden="1" customHeight="1" x14ac:dyDescent="0.25">
      <c r="A834" s="31">
        <v>53459</v>
      </c>
      <c r="B834" s="17" t="s">
        <v>55</v>
      </c>
      <c r="C834" s="17" t="str">
        <f>IFERROR(INDEX(Cadastro!$C$5:$C$243,$AB834),"NÃO INFORMADO")</f>
        <v>MEC</v>
      </c>
      <c r="D834" s="17" t="str">
        <f>IFERROR(INDEX(Cadastro!$D$5:$D$243,$AB834),"")</f>
        <v>A</v>
      </c>
      <c r="E834" s="17" t="str">
        <f>IFERROR(INDEX(Cadastro!$G$5:$G$243,$AB834),"")</f>
        <v>A</v>
      </c>
      <c r="F834" s="29">
        <v>46320</v>
      </c>
      <c r="G834" s="32" t="str">
        <f t="shared" ref="G834:G897" si="78">CHOOSE(WEEKDAY($F834,1),"dom","seg","ter","qua","qui","sex","sáb")</f>
        <v>dom</v>
      </c>
      <c r="H834" s="31" t="str">
        <f>IF($L834=0,"",_xlfn.MINIFS(Dados!$Q:$Q,Dados!$A:$A,$A834,Dados!$S:$S,$F834))</f>
        <v/>
      </c>
      <c r="I834" s="31" t="str">
        <f>IF($H834="","",_xlfn.MAXIFS(Dados!$R:$R,Dados!$A:$A,$A834,Dados!$S:$S,$F834))</f>
        <v/>
      </c>
      <c r="J834" s="32" t="str">
        <f>IF($D834&lt;&gt;"Folguista","",IFERROR(INDEX(Parâmetros!$D$52:$G$52,1,MIN(4,MAX(1,$W834))),""))</f>
        <v/>
      </c>
      <c r="K834" s="32" t="str">
        <f>IF(OR($AC834&lt;&gt;"",$Y834="Folga",$Y834="Folga trabalhada",$Y834="Férias (cadastro)",$Y834="Férias / afastamento",$Y834="Indeterminado (início da série)"),"",IF(OR($D834="6x1",$D834="FF 6x1"),IF(OR(WEEKDAY($F834,2)=6,WEEKDAY($F834,2)=7),"6x1 sáb/dom","6x1"),IF($D834="5x2","5x2",IF($H834="",IF($D834="Folguista",$J834,$E834),IF(OR($H834&gt;=Parâmetros!$E$18,$H834&lt;Parâmetros!$E$19),"C",IF($H834&lt;Parâmetros!$E$20,"A","B"))))))</f>
        <v>A</v>
      </c>
      <c r="L834" s="30">
        <f>SUMIFS(Dados!$E:$E,Dados!$A:$A,$A834,Dados!$S:$S,$F834)</f>
        <v>0</v>
      </c>
      <c r="M834" s="30">
        <f>IFERROR(INDEX(Parâmetros!$E$6:$E$11,MATCH($K834,Parâmetros!$A$6:$A$11,0)),"")</f>
        <v>7.58</v>
      </c>
      <c r="N834" s="33">
        <f t="shared" ref="N834:N897" si="79">IFERROR($L834/$M834,"")</f>
        <v>0</v>
      </c>
      <c r="O834" s="33">
        <f>Parâmetros!$E$13</f>
        <v>0.8</v>
      </c>
      <c r="P834" s="32" t="str">
        <f>IF(OR($M834="",$F834&gt;Parâmetros!$E$14),"Não","Sim")</f>
        <v>Não</v>
      </c>
      <c r="Q834" s="32" t="str">
        <f t="shared" ref="Q834:Q897" si="80">IF($P834="Não","",IF($L834&gt;0,"Sim","Não"))</f>
        <v/>
      </c>
      <c r="R834" s="32" t="str">
        <f t="shared" ref="R834:R897" si="81">IF($Q834&lt;&gt;"Sim","",IF($N834&gt;=$O834,"Sim","Não"))</f>
        <v/>
      </c>
      <c r="S834" s="30" t="str">
        <f t="shared" ref="S834:S897" si="82">IF($Q834&lt;&gt;"Sim","",MAX(0,$M834*$O834-$L834))</f>
        <v/>
      </c>
      <c r="T834" s="32" t="str">
        <f>IF($Q834&lt;&gt;"Sim","",IF($N834&gt;Parâmetros!$E$15,"Sim","Não"))</f>
        <v/>
      </c>
      <c r="U834" s="17" t="str">
        <f t="shared" ref="U834:U897" si="83">IF($AC834&lt;&gt;"",$AC834,IF($P834="Não",IF($Y834="Folga","Folga",IF(LEFT($Y834,6)="Férias","Férias / afastamento",IF($Y834="Indeterminado (início da série)","Início da série","Fora da apuração"))),IF($Q834="Não","Falta de registro",IF($R834="Sim","Na meta","Abaixo da meta"))))</f>
        <v>Fora da apuração</v>
      </c>
      <c r="V834" s="17" t="str">
        <f>IF($AC834&lt;&gt;"",IF($L834&gt;0,"ATENÇÃO · apontou em dia de "&amp;LOWER($AC834)&amp;" cadastrado","Exceção cadastrada · "&amp;$AC834)&amp;IF($AD834="",""," · "&amp;$AD834),IF($E834="Férias",IF($L834&gt;0,"ATENÇÃO · apontou estando de férias no cadastro","Férias no cadastro"),IF($Y834="Férias / afastamento","Afastamento · "&amp;($Z834+$AA834-1)&amp;" dias seguidos sem apontamento",IF($Y834="Folga trabalhada","ATENÇÃO · apontou em dia de folga da escala 5x2",IF($Y834="Folga",IF(AND($D834="5x2",OR(WEEKDAY($F834,2)=6,WEEKDAY($F834,2)=7)),"Folga de fim de semana da escala 5x2",IF(AND(OR($D834="6x1",$D834="FF 6x1"),WEEKDAY($F834,2)=6,FALSE()),"Folga de fim de semana · apontou no domingo anterior",IF(AND(OR($D834="6x1",$D834="FF 6x1"),WEEKDAY($F834,2)=7,AND($A834=$A833,$L833&gt;0)),"Folga de fim de semana · apontou no sábado",IF(AND(OR($D834="6x1",$D834="FF 6x1"),OR(WEEKDAY($F834,2)=6,WEEKDAY($F834,2)=7)),"Folga de fim de semana · sem apontamento no sábado nem no domingo","Folga prevista pelo ciclo")))),IF($Y834="Indeterminado (início da série)","Sem histórico anterior — informe o dia do ciclo no Cadastro",IF($Y834="Falta de registro",IF(OR(OR($D834="6x1",$D834="FF 6x1"),$D834="5x2"),"FALTA DE REGISTRO · dia útil da escala "&amp;$E834,"FALTA DE REGISTRO · dia "&amp;$W834&amp;" de "&amp;IFERROR(INDEX(Parâmetros!$B$39:$B$48,MATCH($E834,Parâmetros!$A$39:$A$48,0)),99)&amp;" do ciclo"),IF(OR($D834="6x1",$D834="FF 6x1"),IF(OR(AND(WEEKDAY($F834,2)=6,AND($A834=$A835,$L835&gt;0)),AND(WEEKDAY($F834,2)=7,AND($A834=$A833,$L833&gt;0))),"ATENÇÃO · apontou sábado e domingo no mesmo fim de semana",IF(OR(WEEKDAY($F834,2)=6,WEEKDAY($F834,2)=7),"Jornada de fim de semana do 6x1",IF(OR($H834&gt;=Parâmetros!$E$20,$H834&lt;Parâmetros!$E$19),"ATENÇÃO · 6x1 apontou fora do horário diurno","Jornada fixa do 6x1"))),IF($D834="5x2","Jornada fixa do 5x2",IF($D834="Folguista",IF($J834=$K834,"Evidência confirma sequência","DIVERGE · sequência "&amp;$J834&amp;" × evidência "&amp;$K834),IF($K834=$E834,"Evidência confirma cadastro","DIVERGE · cadastro "&amp;$E834&amp;" × evidência "&amp;$K834)))))))))))</f>
        <v>FALTA DE REGISTRO · dia 4 de 5 do ciclo</v>
      </c>
      <c r="W834" s="34">
        <f>IF(OR(OR($D834="6x1",$D834="FF 6x1"),$D834="5x2"),"",IF($AB834&lt;&gt;$AB833,IF(IFERROR(INDEX(Cadastro!$F$5:$F$243,$AB834),"")="",IF($L834&gt;0,1,0),IF(IFERROR(INDEX(Cadastro!$F$5:$F$243,$AB834),"")&lt;=IFERROR(INDEX(Parâmetros!$B$39:$B$48,MATCH($E834,Parâmetros!$A$39:$A$48,0)),99),IFERROR(INDEX(Cadastro!$F$5:$F$243,$AB834),""),0)),IF($L834&gt;0,IF(N($X833)&gt;0,1,N($W833)+1),IF(AND($L834=0,OR(N($W833)&gt;=IFERROR(INDEX(Parâmetros!$B$39:$B$48,MATCH($E834,Parâmetros!$A$39:$A$48,0)),99),AND(N($X833)&gt;0,N($X833)&lt;IFERROR(INDEX(Parâmetros!$C$39:$C$48,MATCH($E834,Parâmetros!$A$39:$A$48,0)),0)))),0,N($W833)+1))))</f>
        <v>4</v>
      </c>
      <c r="X834" s="34">
        <f>IF(OR(OR($D834="6x1",$D834="FF 6x1"),$D834="5x2"),"",IF($AB834&lt;&gt;$AB833,IF(IFERROR(INDEX(Cadastro!$F$5:$F$243,$AB834),"")="",0,IF(IFERROR(INDEX(Cadastro!$F$5:$F$243,$AB834),"")&gt;IFERROR(INDEX(Parâmetros!$B$39:$B$48,MATCH($E834,Parâmetros!$A$39:$A$48,0)),99),IFERROR(INDEX(Cadastro!$F$5:$F$243,$AB834),"")-IFERROR(INDEX(Parâmetros!$B$39:$B$48,MATCH($E834,Parâmetros!$A$39:$A$48,0)),99),0)),IF(AND($L834=0,OR(N($W833)&gt;=IFERROR(INDEX(Parâmetros!$B$39:$B$48,MATCH($E834,Parâmetros!$A$39:$A$48,0)),99),AND(N($X833)&gt;0,N($X833)&lt;IFERROR(INDEX(Parâmetros!$C$39:$C$48,MATCH($E834,Parâmetros!$A$39:$A$48,0)),0)))),N($X833)+1,0)))</f>
        <v>0</v>
      </c>
      <c r="Y834" t="str">
        <f>IF($AC834&lt;&gt;"",IF($L834&gt;0,$AC834&amp;" · com apontamento",$AC834),IF($E834="Férias",IF($L834&gt;0,"Férias · com apontamento","Férias (cadastro)"),IF(($Z834+$AA834-1)&gt;Parâmetros!$E$16,"Férias / afastamento",IF(AND($D834="5x2",OR(WEEKDAY($F834,2)=6,WEEKDAY($F834,2)=7)),IF($L834&gt;0,"Folga trabalhada","Folga"),IF($L834&gt;0,"Trabalhado",IF(OR(OR($D834="6x1",$D834="FF 6x1"),$D834="5x2"),IF(AND(OR($D834="6x1",$D834="FF 6x1"),OR(WEEKDAY($F834,2)=6,WEEKDAY($F834,2)=7)),"Folga","Falta de registro"),IF(AND($AB834&lt;&gt;$AB833,IFERROR(INDEX(Cadastro!$F$5:$F$243,$AB834),"")=""),"Indeterminado (início da série)",IF($X834&gt;0,"Folga","Falta de registro"))))))))</f>
        <v>Falta de registro</v>
      </c>
      <c r="Z834" s="34">
        <f>IF(OR($L834&gt;0,$F834&gt;Parâmetros!$E$14),0,IF($A834&lt;&gt;$A833,1,N($Z833)+1))</f>
        <v>0</v>
      </c>
      <c r="AA834" s="34">
        <f>IF(OR($L834&gt;0,$F834&gt;Parâmetros!$E$14),0,IF(OR($A834&lt;&gt;$A835,$F835&gt;Parâmetros!$E$14),1,N($AA835)+1))</f>
        <v>0</v>
      </c>
      <c r="AB834" s="31">
        <f>IFERROR(MATCH($A834&amp;"|"&amp;TEXT(_xlfn.MAXIFS(Cadastro!$E$5:$E$243,Cadastro!$A$5:$A$243,$A834,Cadastro!$E$5:$E$243,"&lt;="&amp;$F834),"yyyymmdd"),Cadastro!$I$5:$I$243,0),"")</f>
        <v>116</v>
      </c>
      <c r="AC834" t="str">
        <f>IFERROR(_xlfn.SINGLE(INDEX(Exceções!$D$5:$D$203,MATCH($A834&amp;"|"&amp;$F834,Exceções!$F$5:$F$203,0))),"")</f>
        <v/>
      </c>
      <c r="AD834" t="str">
        <f>IF($AC834="","",IFERROR(_xlfn.SINGLE(INDEX(Exceções!$E$5:$E$203,MATCH($A834&amp;"|"&amp;$F834,Exceções!$F$5:$F$203,0))),""))</f>
        <v/>
      </c>
    </row>
    <row r="835" spans="1:30" ht="15" hidden="1" customHeight="1" x14ac:dyDescent="0.25">
      <c r="A835" s="31">
        <v>53459</v>
      </c>
      <c r="B835" s="17" t="s">
        <v>55</v>
      </c>
      <c r="C835" s="17" t="str">
        <f>IFERROR(INDEX(Cadastro!$C$5:$C$243,$AB835),"NÃO INFORMADO")</f>
        <v>MEC</v>
      </c>
      <c r="D835" s="17" t="str">
        <f>IFERROR(INDEX(Cadastro!$D$5:$D$243,$AB835),"")</f>
        <v>A</v>
      </c>
      <c r="E835" s="17" t="str">
        <f>IFERROR(INDEX(Cadastro!$G$5:$G$243,$AB835),"")</f>
        <v>A</v>
      </c>
      <c r="F835" s="29">
        <v>46321</v>
      </c>
      <c r="G835" s="32" t="str">
        <f t="shared" si="78"/>
        <v>seg</v>
      </c>
      <c r="H835" s="31" t="str">
        <f>IF($L835=0,"",_xlfn.MINIFS(Dados!$Q:$Q,Dados!$A:$A,$A835,Dados!$S:$S,$F835))</f>
        <v/>
      </c>
      <c r="I835" s="31" t="str">
        <f>IF($H835="","",_xlfn.MAXIFS(Dados!$R:$R,Dados!$A:$A,$A835,Dados!$S:$S,$F835))</f>
        <v/>
      </c>
      <c r="J835" s="32" t="str">
        <f>IF($D835&lt;&gt;"Folguista","",IFERROR(INDEX(Parâmetros!$D$52:$G$52,1,MIN(4,MAX(1,$W835))),""))</f>
        <v/>
      </c>
      <c r="K835" s="32" t="str">
        <f>IF(OR($AC835&lt;&gt;"",$Y835="Folga",$Y835="Folga trabalhada",$Y835="Férias (cadastro)",$Y835="Férias / afastamento",$Y835="Indeterminado (início da série)"),"",IF(OR($D835="6x1",$D835="FF 6x1"),IF(OR(WEEKDAY($F835,2)=6,WEEKDAY($F835,2)=7),"6x1 sáb/dom","6x1"),IF($D835="5x2","5x2",IF($H835="",IF($D835="Folguista",$J835,$E835),IF(OR($H835&gt;=Parâmetros!$E$18,$H835&lt;Parâmetros!$E$19),"C",IF($H835&lt;Parâmetros!$E$20,"A","B"))))))</f>
        <v>A</v>
      </c>
      <c r="L835" s="30">
        <f>SUMIFS(Dados!$E:$E,Dados!$A:$A,$A835,Dados!$S:$S,$F835)</f>
        <v>0</v>
      </c>
      <c r="M835" s="30">
        <f>IFERROR(INDEX(Parâmetros!$E$6:$E$11,MATCH($K835,Parâmetros!$A$6:$A$11,0)),"")</f>
        <v>7.58</v>
      </c>
      <c r="N835" s="33">
        <f t="shared" si="79"/>
        <v>0</v>
      </c>
      <c r="O835" s="33">
        <f>Parâmetros!$E$13</f>
        <v>0.8</v>
      </c>
      <c r="P835" s="32" t="str">
        <f>IF(OR($M835="",$F835&gt;Parâmetros!$E$14),"Não","Sim")</f>
        <v>Não</v>
      </c>
      <c r="Q835" s="32" t="str">
        <f t="shared" si="80"/>
        <v/>
      </c>
      <c r="R835" s="32" t="str">
        <f t="shared" si="81"/>
        <v/>
      </c>
      <c r="S835" s="30" t="str">
        <f t="shared" si="82"/>
        <v/>
      </c>
      <c r="T835" s="32" t="str">
        <f>IF($Q835&lt;&gt;"Sim","",IF($N835&gt;Parâmetros!$E$15,"Sim","Não"))</f>
        <v/>
      </c>
      <c r="U835" s="17" t="str">
        <f t="shared" si="83"/>
        <v>Fora da apuração</v>
      </c>
      <c r="V835" s="17" t="str">
        <f>IF($AC835&lt;&gt;"",IF($L835&gt;0,"ATENÇÃO · apontou em dia de "&amp;LOWER($AC835)&amp;" cadastrado","Exceção cadastrada · "&amp;$AC835)&amp;IF($AD835="",""," · "&amp;$AD835),IF($E835="Férias",IF($L835&gt;0,"ATENÇÃO · apontou estando de férias no cadastro","Férias no cadastro"),IF($Y835="Férias / afastamento","Afastamento · "&amp;($Z835+$AA835-1)&amp;" dias seguidos sem apontamento",IF($Y835="Folga trabalhada","ATENÇÃO · apontou em dia de folga da escala 5x2",IF($Y835="Folga",IF(AND($D835="5x2",OR(WEEKDAY($F835,2)=6,WEEKDAY($F835,2)=7)),"Folga de fim de semana da escala 5x2",IF(AND(OR($D835="6x1",$D835="FF 6x1"),WEEKDAY($F835,2)=6,FALSE()),"Folga de fim de semana · apontou no domingo anterior",IF(AND(OR($D835="6x1",$D835="FF 6x1"),WEEKDAY($F835,2)=7,AND($A835=$A834,$L834&gt;0)),"Folga de fim de semana · apontou no sábado",IF(AND(OR($D835="6x1",$D835="FF 6x1"),OR(WEEKDAY($F835,2)=6,WEEKDAY($F835,2)=7)),"Folga de fim de semana · sem apontamento no sábado nem no domingo","Folga prevista pelo ciclo")))),IF($Y835="Indeterminado (início da série)","Sem histórico anterior — informe o dia do ciclo no Cadastro",IF($Y835="Falta de registro",IF(OR(OR($D835="6x1",$D835="FF 6x1"),$D835="5x2"),"FALTA DE REGISTRO · dia útil da escala "&amp;$E835,"FALTA DE REGISTRO · dia "&amp;$W835&amp;" de "&amp;IFERROR(INDEX(Parâmetros!$B$39:$B$48,MATCH($E835,Parâmetros!$A$39:$A$48,0)),99)&amp;" do ciclo"),IF(OR($D835="6x1",$D835="FF 6x1"),IF(OR(AND(WEEKDAY($F835,2)=6,AND($A835=$A836,$L836&gt;0)),AND(WEEKDAY($F835,2)=7,AND($A835=$A834,$L834&gt;0))),"ATENÇÃO · apontou sábado e domingo no mesmo fim de semana",IF(OR(WEEKDAY($F835,2)=6,WEEKDAY($F835,2)=7),"Jornada de fim de semana do 6x1",IF(OR($H835&gt;=Parâmetros!$E$20,$H835&lt;Parâmetros!$E$19),"ATENÇÃO · 6x1 apontou fora do horário diurno","Jornada fixa do 6x1"))),IF($D835="5x2","Jornada fixa do 5x2",IF($D835="Folguista",IF($J835=$K835,"Evidência confirma sequência","DIVERGE · sequência "&amp;$J835&amp;" × evidência "&amp;$K835),IF($K835=$E835,"Evidência confirma cadastro","DIVERGE · cadastro "&amp;$E835&amp;" × evidência "&amp;$K835)))))))))))</f>
        <v>FALTA DE REGISTRO · dia 5 de 5 do ciclo</v>
      </c>
      <c r="W835" s="34">
        <f>IF(OR(OR($D835="6x1",$D835="FF 6x1"),$D835="5x2"),"",IF($AB835&lt;&gt;$AB834,IF(IFERROR(INDEX(Cadastro!$F$5:$F$243,$AB835),"")="",IF($L835&gt;0,1,0),IF(IFERROR(INDEX(Cadastro!$F$5:$F$243,$AB835),"")&lt;=IFERROR(INDEX(Parâmetros!$B$39:$B$48,MATCH($E835,Parâmetros!$A$39:$A$48,0)),99),IFERROR(INDEX(Cadastro!$F$5:$F$243,$AB835),""),0)),IF($L835&gt;0,IF(N($X834)&gt;0,1,N($W834)+1),IF(AND($L835=0,OR(N($W834)&gt;=IFERROR(INDEX(Parâmetros!$B$39:$B$48,MATCH($E835,Parâmetros!$A$39:$A$48,0)),99),AND(N($X834)&gt;0,N($X834)&lt;IFERROR(INDEX(Parâmetros!$C$39:$C$48,MATCH($E835,Parâmetros!$A$39:$A$48,0)),0)))),0,N($W834)+1))))</f>
        <v>5</v>
      </c>
      <c r="X835" s="34">
        <f>IF(OR(OR($D835="6x1",$D835="FF 6x1"),$D835="5x2"),"",IF($AB835&lt;&gt;$AB834,IF(IFERROR(INDEX(Cadastro!$F$5:$F$243,$AB835),"")="",0,IF(IFERROR(INDEX(Cadastro!$F$5:$F$243,$AB835),"")&gt;IFERROR(INDEX(Parâmetros!$B$39:$B$48,MATCH($E835,Parâmetros!$A$39:$A$48,0)),99),IFERROR(INDEX(Cadastro!$F$5:$F$243,$AB835),"")-IFERROR(INDEX(Parâmetros!$B$39:$B$48,MATCH($E835,Parâmetros!$A$39:$A$48,0)),99),0)),IF(AND($L835=0,OR(N($W834)&gt;=IFERROR(INDEX(Parâmetros!$B$39:$B$48,MATCH($E835,Parâmetros!$A$39:$A$48,0)),99),AND(N($X834)&gt;0,N($X834)&lt;IFERROR(INDEX(Parâmetros!$C$39:$C$48,MATCH($E835,Parâmetros!$A$39:$A$48,0)),0)))),N($X834)+1,0)))</f>
        <v>0</v>
      </c>
      <c r="Y835" t="str">
        <f>IF($AC835&lt;&gt;"",IF($L835&gt;0,$AC835&amp;" · com apontamento",$AC835),IF($E835="Férias",IF($L835&gt;0,"Férias · com apontamento","Férias (cadastro)"),IF(($Z835+$AA835-1)&gt;Parâmetros!$E$16,"Férias / afastamento",IF(AND($D835="5x2",OR(WEEKDAY($F835,2)=6,WEEKDAY($F835,2)=7)),IF($L835&gt;0,"Folga trabalhada","Folga"),IF($L835&gt;0,"Trabalhado",IF(OR(OR($D835="6x1",$D835="FF 6x1"),$D835="5x2"),IF(AND(OR($D835="6x1",$D835="FF 6x1"),OR(WEEKDAY($F835,2)=6,WEEKDAY($F835,2)=7)),"Folga","Falta de registro"),IF(AND($AB835&lt;&gt;$AB834,IFERROR(INDEX(Cadastro!$F$5:$F$243,$AB835),"")=""),"Indeterminado (início da série)",IF($X835&gt;0,"Folga","Falta de registro"))))))))</f>
        <v>Falta de registro</v>
      </c>
      <c r="Z835" s="34">
        <f>IF(OR($L835&gt;0,$F835&gt;Parâmetros!$E$14),0,IF($A835&lt;&gt;$A834,1,N($Z834)+1))</f>
        <v>0</v>
      </c>
      <c r="AA835" s="34">
        <f>IF(OR($L835&gt;0,$F835&gt;Parâmetros!$E$14),0,IF(OR($A835&lt;&gt;$A836,$F836&gt;Parâmetros!$E$14),1,N($AA836)+1))</f>
        <v>0</v>
      </c>
      <c r="AB835" s="31">
        <f>IFERROR(MATCH($A835&amp;"|"&amp;TEXT(_xlfn.MAXIFS(Cadastro!$E$5:$E$243,Cadastro!$A$5:$A$243,$A835,Cadastro!$E$5:$E$243,"&lt;="&amp;$F835),"yyyymmdd"),Cadastro!$I$5:$I$243,0),"")</f>
        <v>116</v>
      </c>
      <c r="AC835" t="str">
        <f>IFERROR(_xlfn.SINGLE(INDEX(Exceções!$D$5:$D$203,MATCH($A835&amp;"|"&amp;$F835,Exceções!$F$5:$F$203,0))),"")</f>
        <v/>
      </c>
      <c r="AD835" t="str">
        <f>IF($AC835="","",IFERROR(_xlfn.SINGLE(INDEX(Exceções!$E$5:$E$203,MATCH($A835&amp;"|"&amp;$F835,Exceções!$F$5:$F$203,0))),""))</f>
        <v/>
      </c>
    </row>
    <row r="836" spans="1:30" ht="15" hidden="1" customHeight="1" x14ac:dyDescent="0.25">
      <c r="A836" s="31">
        <v>53459</v>
      </c>
      <c r="B836" s="17" t="s">
        <v>55</v>
      </c>
      <c r="C836" s="17" t="str">
        <f>IFERROR(INDEX(Cadastro!$C$5:$C$243,$AB836),"NÃO INFORMADO")</f>
        <v>MEC</v>
      </c>
      <c r="D836" s="17" t="str">
        <f>IFERROR(INDEX(Cadastro!$D$5:$D$243,$AB836),"")</f>
        <v>A</v>
      </c>
      <c r="E836" s="17" t="str">
        <f>IFERROR(INDEX(Cadastro!$G$5:$G$243,$AB836),"")</f>
        <v>A</v>
      </c>
      <c r="F836" s="29">
        <v>46322</v>
      </c>
      <c r="G836" s="32" t="str">
        <f t="shared" si="78"/>
        <v>ter</v>
      </c>
      <c r="H836" s="31" t="str">
        <f>IF($L836=0,"",_xlfn.MINIFS(Dados!$Q:$Q,Dados!$A:$A,$A836,Dados!$S:$S,$F836))</f>
        <v/>
      </c>
      <c r="I836" s="31" t="str">
        <f>IF($H836="","",_xlfn.MAXIFS(Dados!$R:$R,Dados!$A:$A,$A836,Dados!$S:$S,$F836))</f>
        <v/>
      </c>
      <c r="J836" s="32" t="str">
        <f>IF($D836&lt;&gt;"Folguista","",IFERROR(INDEX(Parâmetros!$D$52:$G$52,1,MIN(4,MAX(1,$W836))),""))</f>
        <v/>
      </c>
      <c r="K836" s="32" t="str">
        <f>IF(OR($AC836&lt;&gt;"",$Y836="Folga",$Y836="Folga trabalhada",$Y836="Férias (cadastro)",$Y836="Férias / afastamento",$Y836="Indeterminado (início da série)"),"",IF(OR($D836="6x1",$D836="FF 6x1"),IF(OR(WEEKDAY($F836,2)=6,WEEKDAY($F836,2)=7),"6x1 sáb/dom","6x1"),IF($D836="5x2","5x2",IF($H836="",IF($D836="Folguista",$J836,$E836),IF(OR($H836&gt;=Parâmetros!$E$18,$H836&lt;Parâmetros!$E$19),"C",IF($H836&lt;Parâmetros!$E$20,"A","B"))))))</f>
        <v/>
      </c>
      <c r="L836" s="30">
        <f>SUMIFS(Dados!$E:$E,Dados!$A:$A,$A836,Dados!$S:$S,$F836)</f>
        <v>0</v>
      </c>
      <c r="M836" s="30" t="str">
        <f>IFERROR(INDEX(Parâmetros!$E$6:$E$11,MATCH($K836,Parâmetros!$A$6:$A$11,0)),"")</f>
        <v/>
      </c>
      <c r="N836" s="33" t="str">
        <f t="shared" si="79"/>
        <v/>
      </c>
      <c r="O836" s="33">
        <f>Parâmetros!$E$13</f>
        <v>0.8</v>
      </c>
      <c r="P836" s="32" t="str">
        <f>IF(OR($M836="",$F836&gt;Parâmetros!$E$14),"Não","Sim")</f>
        <v>Não</v>
      </c>
      <c r="Q836" s="32" t="str">
        <f t="shared" si="80"/>
        <v/>
      </c>
      <c r="R836" s="32" t="str">
        <f t="shared" si="81"/>
        <v/>
      </c>
      <c r="S836" s="30" t="str">
        <f t="shared" si="82"/>
        <v/>
      </c>
      <c r="T836" s="32" t="str">
        <f>IF($Q836&lt;&gt;"Sim","",IF($N836&gt;Parâmetros!$E$15,"Sim","Não"))</f>
        <v/>
      </c>
      <c r="U836" s="17" t="str">
        <f t="shared" si="83"/>
        <v>Folga</v>
      </c>
      <c r="V836" s="17" t="str">
        <f>IF($AC836&lt;&gt;"",IF($L836&gt;0,"ATENÇÃO · apontou em dia de "&amp;LOWER($AC836)&amp;" cadastrado","Exceção cadastrada · "&amp;$AC836)&amp;IF($AD836="",""," · "&amp;$AD836),IF($E836="Férias",IF($L836&gt;0,"ATENÇÃO · apontou estando de férias no cadastro","Férias no cadastro"),IF($Y836="Férias / afastamento","Afastamento · "&amp;($Z836+$AA836-1)&amp;" dias seguidos sem apontamento",IF($Y836="Folga trabalhada","ATENÇÃO · apontou em dia de folga da escala 5x2",IF($Y836="Folga",IF(AND($D836="5x2",OR(WEEKDAY($F836,2)=6,WEEKDAY($F836,2)=7)),"Folga de fim de semana da escala 5x2",IF(AND(OR($D836="6x1",$D836="FF 6x1"),WEEKDAY($F836,2)=6,FALSE()),"Folga de fim de semana · apontou no domingo anterior",IF(AND(OR($D836="6x1",$D836="FF 6x1"),WEEKDAY($F836,2)=7,AND($A836=$A835,$L835&gt;0)),"Folga de fim de semana · apontou no sábado",IF(AND(OR($D836="6x1",$D836="FF 6x1"),OR(WEEKDAY($F836,2)=6,WEEKDAY($F836,2)=7)),"Folga de fim de semana · sem apontamento no sábado nem no domingo","Folga prevista pelo ciclo")))),IF($Y836="Indeterminado (início da série)","Sem histórico anterior — informe o dia do ciclo no Cadastro",IF($Y836="Falta de registro",IF(OR(OR($D836="6x1",$D836="FF 6x1"),$D836="5x2"),"FALTA DE REGISTRO · dia útil da escala "&amp;$E836,"FALTA DE REGISTRO · dia "&amp;$W836&amp;" de "&amp;IFERROR(INDEX(Parâmetros!$B$39:$B$48,MATCH($E836,Parâmetros!$A$39:$A$48,0)),99)&amp;" do ciclo"),IF(OR($D836="6x1",$D836="FF 6x1"),IF(OR(AND(WEEKDAY($F836,2)=6,AND($A836=$A837,$L837&gt;0)),AND(WEEKDAY($F836,2)=7,AND($A836=$A835,$L835&gt;0))),"ATENÇÃO · apontou sábado e domingo no mesmo fim de semana",IF(OR(WEEKDAY($F836,2)=6,WEEKDAY($F836,2)=7),"Jornada de fim de semana do 6x1",IF(OR($H836&gt;=Parâmetros!$E$20,$H836&lt;Parâmetros!$E$19),"ATENÇÃO · 6x1 apontou fora do horário diurno","Jornada fixa do 6x1"))),IF($D836="5x2","Jornada fixa do 5x2",IF($D836="Folguista",IF($J836=$K836,"Evidência confirma sequência","DIVERGE · sequência "&amp;$J836&amp;" × evidência "&amp;$K836),IF($K836=$E836,"Evidência confirma cadastro","DIVERGE · cadastro "&amp;$E836&amp;" × evidência "&amp;$K836)))))))))))</f>
        <v>Folga prevista pelo ciclo</v>
      </c>
      <c r="W836" s="34">
        <f>IF(OR(OR($D836="6x1",$D836="FF 6x1"),$D836="5x2"),"",IF($AB836&lt;&gt;$AB835,IF(IFERROR(INDEX(Cadastro!$F$5:$F$243,$AB836),"")="",IF($L836&gt;0,1,0),IF(IFERROR(INDEX(Cadastro!$F$5:$F$243,$AB836),"")&lt;=IFERROR(INDEX(Parâmetros!$B$39:$B$48,MATCH($E836,Parâmetros!$A$39:$A$48,0)),99),IFERROR(INDEX(Cadastro!$F$5:$F$243,$AB836),""),0)),IF($L836&gt;0,IF(N($X835)&gt;0,1,N($W835)+1),IF(AND($L836=0,OR(N($W835)&gt;=IFERROR(INDEX(Parâmetros!$B$39:$B$48,MATCH($E836,Parâmetros!$A$39:$A$48,0)),99),AND(N($X835)&gt;0,N($X835)&lt;IFERROR(INDEX(Parâmetros!$C$39:$C$48,MATCH($E836,Parâmetros!$A$39:$A$48,0)),0)))),0,N($W835)+1))))</f>
        <v>0</v>
      </c>
      <c r="X836" s="34">
        <f>IF(OR(OR($D836="6x1",$D836="FF 6x1"),$D836="5x2"),"",IF($AB836&lt;&gt;$AB835,IF(IFERROR(INDEX(Cadastro!$F$5:$F$243,$AB836),"")="",0,IF(IFERROR(INDEX(Cadastro!$F$5:$F$243,$AB836),"")&gt;IFERROR(INDEX(Parâmetros!$B$39:$B$48,MATCH($E836,Parâmetros!$A$39:$A$48,0)),99),IFERROR(INDEX(Cadastro!$F$5:$F$243,$AB836),"")-IFERROR(INDEX(Parâmetros!$B$39:$B$48,MATCH($E836,Parâmetros!$A$39:$A$48,0)),99),0)),IF(AND($L836=0,OR(N($W835)&gt;=IFERROR(INDEX(Parâmetros!$B$39:$B$48,MATCH($E836,Parâmetros!$A$39:$A$48,0)),99),AND(N($X835)&gt;0,N($X835)&lt;IFERROR(INDEX(Parâmetros!$C$39:$C$48,MATCH($E836,Parâmetros!$A$39:$A$48,0)),0)))),N($X835)+1,0)))</f>
        <v>1</v>
      </c>
      <c r="Y836" t="str">
        <f>IF($AC836&lt;&gt;"",IF($L836&gt;0,$AC836&amp;" · com apontamento",$AC836),IF($E836="Férias",IF($L836&gt;0,"Férias · com apontamento","Férias (cadastro)"),IF(($Z836+$AA836-1)&gt;Parâmetros!$E$16,"Férias / afastamento",IF(AND($D836="5x2",OR(WEEKDAY($F836,2)=6,WEEKDAY($F836,2)=7)),IF($L836&gt;0,"Folga trabalhada","Folga"),IF($L836&gt;0,"Trabalhado",IF(OR(OR($D836="6x1",$D836="FF 6x1"),$D836="5x2"),IF(AND(OR($D836="6x1",$D836="FF 6x1"),OR(WEEKDAY($F836,2)=6,WEEKDAY($F836,2)=7)),"Folga","Falta de registro"),IF(AND($AB836&lt;&gt;$AB835,IFERROR(INDEX(Cadastro!$F$5:$F$243,$AB836),"")=""),"Indeterminado (início da série)",IF($X836&gt;0,"Folga","Falta de registro"))))))))</f>
        <v>Folga</v>
      </c>
      <c r="Z836" s="34">
        <f>IF(OR($L836&gt;0,$F836&gt;Parâmetros!$E$14),0,IF($A836&lt;&gt;$A835,1,N($Z835)+1))</f>
        <v>0</v>
      </c>
      <c r="AA836" s="34">
        <f>IF(OR($L836&gt;0,$F836&gt;Parâmetros!$E$14),0,IF(OR($A836&lt;&gt;$A837,$F837&gt;Parâmetros!$E$14),1,N($AA837)+1))</f>
        <v>0</v>
      </c>
      <c r="AB836" s="31">
        <f>IFERROR(MATCH($A836&amp;"|"&amp;TEXT(_xlfn.MAXIFS(Cadastro!$E$5:$E$243,Cadastro!$A$5:$A$243,$A836,Cadastro!$E$5:$E$243,"&lt;="&amp;$F836),"yyyymmdd"),Cadastro!$I$5:$I$243,0),"")</f>
        <v>116</v>
      </c>
      <c r="AC836" t="str">
        <f>IFERROR(_xlfn.SINGLE(INDEX(Exceções!$D$5:$D$203,MATCH($A836&amp;"|"&amp;$F836,Exceções!$F$5:$F$203,0))),"")</f>
        <v/>
      </c>
      <c r="AD836" t="str">
        <f>IF($AC836="","",IFERROR(_xlfn.SINGLE(INDEX(Exceções!$E$5:$E$203,MATCH($A836&amp;"|"&amp;$F836,Exceções!$F$5:$F$203,0))),""))</f>
        <v/>
      </c>
    </row>
    <row r="837" spans="1:30" ht="15" hidden="1" customHeight="1" x14ac:dyDescent="0.25">
      <c r="A837" s="31">
        <v>53459</v>
      </c>
      <c r="B837" s="17" t="s">
        <v>55</v>
      </c>
      <c r="C837" s="17" t="str">
        <f>IFERROR(INDEX(Cadastro!$C$5:$C$243,$AB837),"NÃO INFORMADO")</f>
        <v>MEC</v>
      </c>
      <c r="D837" s="17" t="str">
        <f>IFERROR(INDEX(Cadastro!$D$5:$D$243,$AB837),"")</f>
        <v>A</v>
      </c>
      <c r="E837" s="17" t="str">
        <f>IFERROR(INDEX(Cadastro!$G$5:$G$243,$AB837),"")</f>
        <v>A</v>
      </c>
      <c r="F837" s="29">
        <v>46323</v>
      </c>
      <c r="G837" s="32" t="str">
        <f t="shared" si="78"/>
        <v>qua</v>
      </c>
      <c r="H837" s="31" t="str">
        <f>IF($L837=0,"",_xlfn.MINIFS(Dados!$Q:$Q,Dados!$A:$A,$A837,Dados!$S:$S,$F837))</f>
        <v/>
      </c>
      <c r="I837" s="31" t="str">
        <f>IF($H837="","",_xlfn.MAXIFS(Dados!$R:$R,Dados!$A:$A,$A837,Dados!$S:$S,$F837))</f>
        <v/>
      </c>
      <c r="J837" s="32" t="str">
        <f>IF($D837&lt;&gt;"Folguista","",IFERROR(INDEX(Parâmetros!$D$52:$G$52,1,MIN(4,MAX(1,$W837))),""))</f>
        <v/>
      </c>
      <c r="K837" s="32" t="str">
        <f>IF(OR($AC837&lt;&gt;"",$Y837="Folga",$Y837="Folga trabalhada",$Y837="Férias (cadastro)",$Y837="Férias / afastamento",$Y837="Indeterminado (início da série)"),"",IF(OR($D837="6x1",$D837="FF 6x1"),IF(OR(WEEKDAY($F837,2)=6,WEEKDAY($F837,2)=7),"6x1 sáb/dom","6x1"),IF($D837="5x2","5x2",IF($H837="",IF($D837="Folguista",$J837,$E837),IF(OR($H837&gt;=Parâmetros!$E$18,$H837&lt;Parâmetros!$E$19),"C",IF($H837&lt;Parâmetros!$E$20,"A","B"))))))</f>
        <v>A</v>
      </c>
      <c r="L837" s="30">
        <f>SUMIFS(Dados!$E:$E,Dados!$A:$A,$A837,Dados!$S:$S,$F837)</f>
        <v>0</v>
      </c>
      <c r="M837" s="30">
        <f>IFERROR(INDEX(Parâmetros!$E$6:$E$11,MATCH($K837,Parâmetros!$A$6:$A$11,0)),"")</f>
        <v>7.58</v>
      </c>
      <c r="N837" s="33">
        <f t="shared" si="79"/>
        <v>0</v>
      </c>
      <c r="O837" s="33">
        <f>Parâmetros!$E$13</f>
        <v>0.8</v>
      </c>
      <c r="P837" s="32" t="str">
        <f>IF(OR($M837="",$F837&gt;Parâmetros!$E$14),"Não","Sim")</f>
        <v>Não</v>
      </c>
      <c r="Q837" s="32" t="str">
        <f t="shared" si="80"/>
        <v/>
      </c>
      <c r="R837" s="32" t="str">
        <f t="shared" si="81"/>
        <v/>
      </c>
      <c r="S837" s="30" t="str">
        <f t="shared" si="82"/>
        <v/>
      </c>
      <c r="T837" s="32" t="str">
        <f>IF($Q837&lt;&gt;"Sim","",IF($N837&gt;Parâmetros!$E$15,"Sim","Não"))</f>
        <v/>
      </c>
      <c r="U837" s="17" t="str">
        <f t="shared" si="83"/>
        <v>Fora da apuração</v>
      </c>
      <c r="V837" s="17" t="str">
        <f>IF($AC837&lt;&gt;"",IF($L837&gt;0,"ATENÇÃO · apontou em dia de "&amp;LOWER($AC837)&amp;" cadastrado","Exceção cadastrada · "&amp;$AC837)&amp;IF($AD837="",""," · "&amp;$AD837),IF($E837="Férias",IF($L837&gt;0,"ATENÇÃO · apontou estando de férias no cadastro","Férias no cadastro"),IF($Y837="Férias / afastamento","Afastamento · "&amp;($Z837+$AA837-1)&amp;" dias seguidos sem apontamento",IF($Y837="Folga trabalhada","ATENÇÃO · apontou em dia de folga da escala 5x2",IF($Y837="Folga",IF(AND($D837="5x2",OR(WEEKDAY($F837,2)=6,WEEKDAY($F837,2)=7)),"Folga de fim de semana da escala 5x2",IF(AND(OR($D837="6x1",$D837="FF 6x1"),WEEKDAY($F837,2)=6,FALSE()),"Folga de fim de semana · apontou no domingo anterior",IF(AND(OR($D837="6x1",$D837="FF 6x1"),WEEKDAY($F837,2)=7,AND($A837=$A836,$L836&gt;0)),"Folga de fim de semana · apontou no sábado",IF(AND(OR($D837="6x1",$D837="FF 6x1"),OR(WEEKDAY($F837,2)=6,WEEKDAY($F837,2)=7)),"Folga de fim de semana · sem apontamento no sábado nem no domingo","Folga prevista pelo ciclo")))),IF($Y837="Indeterminado (início da série)","Sem histórico anterior — informe o dia do ciclo no Cadastro",IF($Y837="Falta de registro",IF(OR(OR($D837="6x1",$D837="FF 6x1"),$D837="5x2"),"FALTA DE REGISTRO · dia útil da escala "&amp;$E837,"FALTA DE REGISTRO · dia "&amp;$W837&amp;" de "&amp;IFERROR(INDEX(Parâmetros!$B$39:$B$48,MATCH($E837,Parâmetros!$A$39:$A$48,0)),99)&amp;" do ciclo"),IF(OR($D837="6x1",$D837="FF 6x1"),IF(OR(AND(WEEKDAY($F837,2)=6,AND($A837=$A838,$L838&gt;0)),AND(WEEKDAY($F837,2)=7,AND($A837=$A836,$L836&gt;0))),"ATENÇÃO · apontou sábado e domingo no mesmo fim de semana",IF(OR(WEEKDAY($F837,2)=6,WEEKDAY($F837,2)=7),"Jornada de fim de semana do 6x1",IF(OR($H837&gt;=Parâmetros!$E$20,$H837&lt;Parâmetros!$E$19),"ATENÇÃO · 6x1 apontou fora do horário diurno","Jornada fixa do 6x1"))),IF($D837="5x2","Jornada fixa do 5x2",IF($D837="Folguista",IF($J837=$K837,"Evidência confirma sequência","DIVERGE · sequência "&amp;$J837&amp;" × evidência "&amp;$K837),IF($K837=$E837,"Evidência confirma cadastro","DIVERGE · cadastro "&amp;$E837&amp;" × evidência "&amp;$K837)))))))))))</f>
        <v>FALTA DE REGISTRO · dia 1 de 5 do ciclo</v>
      </c>
      <c r="W837" s="34">
        <f>IF(OR(OR($D837="6x1",$D837="FF 6x1"),$D837="5x2"),"",IF($AB837&lt;&gt;$AB836,IF(IFERROR(INDEX(Cadastro!$F$5:$F$243,$AB837),"")="",IF($L837&gt;0,1,0),IF(IFERROR(INDEX(Cadastro!$F$5:$F$243,$AB837),"")&lt;=IFERROR(INDEX(Parâmetros!$B$39:$B$48,MATCH($E837,Parâmetros!$A$39:$A$48,0)),99),IFERROR(INDEX(Cadastro!$F$5:$F$243,$AB837),""),0)),IF($L837&gt;0,IF(N($X836)&gt;0,1,N($W836)+1),IF(AND($L837=0,OR(N($W836)&gt;=IFERROR(INDEX(Parâmetros!$B$39:$B$48,MATCH($E837,Parâmetros!$A$39:$A$48,0)),99),AND(N($X836)&gt;0,N($X836)&lt;IFERROR(INDEX(Parâmetros!$C$39:$C$48,MATCH($E837,Parâmetros!$A$39:$A$48,0)),0)))),0,N($W836)+1))))</f>
        <v>1</v>
      </c>
      <c r="X837" s="34">
        <f>IF(OR(OR($D837="6x1",$D837="FF 6x1"),$D837="5x2"),"",IF($AB837&lt;&gt;$AB836,IF(IFERROR(INDEX(Cadastro!$F$5:$F$243,$AB837),"")="",0,IF(IFERROR(INDEX(Cadastro!$F$5:$F$243,$AB837),"")&gt;IFERROR(INDEX(Parâmetros!$B$39:$B$48,MATCH($E837,Parâmetros!$A$39:$A$48,0)),99),IFERROR(INDEX(Cadastro!$F$5:$F$243,$AB837),"")-IFERROR(INDEX(Parâmetros!$B$39:$B$48,MATCH($E837,Parâmetros!$A$39:$A$48,0)),99),0)),IF(AND($L837=0,OR(N($W836)&gt;=IFERROR(INDEX(Parâmetros!$B$39:$B$48,MATCH($E837,Parâmetros!$A$39:$A$48,0)),99),AND(N($X836)&gt;0,N($X836)&lt;IFERROR(INDEX(Parâmetros!$C$39:$C$48,MATCH($E837,Parâmetros!$A$39:$A$48,0)),0)))),N($X836)+1,0)))</f>
        <v>0</v>
      </c>
      <c r="Y837" t="str">
        <f>IF($AC837&lt;&gt;"",IF($L837&gt;0,$AC837&amp;" · com apontamento",$AC837),IF($E837="Férias",IF($L837&gt;0,"Férias · com apontamento","Férias (cadastro)"),IF(($Z837+$AA837-1)&gt;Parâmetros!$E$16,"Férias / afastamento",IF(AND($D837="5x2",OR(WEEKDAY($F837,2)=6,WEEKDAY($F837,2)=7)),IF($L837&gt;0,"Folga trabalhada","Folga"),IF($L837&gt;0,"Trabalhado",IF(OR(OR($D837="6x1",$D837="FF 6x1"),$D837="5x2"),IF(AND(OR($D837="6x1",$D837="FF 6x1"),OR(WEEKDAY($F837,2)=6,WEEKDAY($F837,2)=7)),"Folga","Falta de registro"),IF(AND($AB837&lt;&gt;$AB836,IFERROR(INDEX(Cadastro!$F$5:$F$243,$AB837),"")=""),"Indeterminado (início da série)",IF($X837&gt;0,"Folga","Falta de registro"))))))))</f>
        <v>Falta de registro</v>
      </c>
      <c r="Z837" s="34">
        <f>IF(OR($L837&gt;0,$F837&gt;Parâmetros!$E$14),0,IF($A837&lt;&gt;$A836,1,N($Z836)+1))</f>
        <v>0</v>
      </c>
      <c r="AA837" s="34">
        <f>IF(OR($L837&gt;0,$F837&gt;Parâmetros!$E$14),0,IF(OR($A837&lt;&gt;$A838,$F838&gt;Parâmetros!$E$14),1,N($AA838)+1))</f>
        <v>0</v>
      </c>
      <c r="AB837" s="31">
        <f>IFERROR(MATCH($A837&amp;"|"&amp;TEXT(_xlfn.MAXIFS(Cadastro!$E$5:$E$243,Cadastro!$A$5:$A$243,$A837,Cadastro!$E$5:$E$243,"&lt;="&amp;$F837),"yyyymmdd"),Cadastro!$I$5:$I$243,0),"")</f>
        <v>116</v>
      </c>
      <c r="AC837" t="str">
        <f>IFERROR(_xlfn.SINGLE(INDEX(Exceções!$D$5:$D$203,MATCH($A837&amp;"|"&amp;$F837,Exceções!$F$5:$F$203,0))),"")</f>
        <v/>
      </c>
      <c r="AD837" t="str">
        <f>IF($AC837="","",IFERROR(_xlfn.SINGLE(INDEX(Exceções!$E$5:$E$203,MATCH($A837&amp;"|"&amp;$F837,Exceções!$F$5:$F$203,0))),""))</f>
        <v/>
      </c>
    </row>
    <row r="838" spans="1:30" ht="15" hidden="1" customHeight="1" x14ac:dyDescent="0.25">
      <c r="A838" s="31">
        <v>53459</v>
      </c>
      <c r="B838" s="17" t="s">
        <v>55</v>
      </c>
      <c r="C838" s="17" t="str">
        <f>IFERROR(INDEX(Cadastro!$C$5:$C$243,$AB838),"NÃO INFORMADO")</f>
        <v>MEC</v>
      </c>
      <c r="D838" s="17" t="str">
        <f>IFERROR(INDEX(Cadastro!$D$5:$D$243,$AB838),"")</f>
        <v>A</v>
      </c>
      <c r="E838" s="17" t="str">
        <f>IFERROR(INDEX(Cadastro!$G$5:$G$243,$AB838),"")</f>
        <v>A</v>
      </c>
      <c r="F838" s="29">
        <v>46324</v>
      </c>
      <c r="G838" s="32" t="str">
        <f t="shared" si="78"/>
        <v>qui</v>
      </c>
      <c r="H838" s="31" t="str">
        <f>IF($L838=0,"",_xlfn.MINIFS(Dados!$Q:$Q,Dados!$A:$A,$A838,Dados!$S:$S,$F838))</f>
        <v/>
      </c>
      <c r="I838" s="31" t="str">
        <f>IF($H838="","",_xlfn.MAXIFS(Dados!$R:$R,Dados!$A:$A,$A838,Dados!$S:$S,$F838))</f>
        <v/>
      </c>
      <c r="J838" s="32" t="str">
        <f>IF($D838&lt;&gt;"Folguista","",IFERROR(INDEX(Parâmetros!$D$52:$G$52,1,MIN(4,MAX(1,$W838))),""))</f>
        <v/>
      </c>
      <c r="K838" s="32" t="str">
        <f>IF(OR($AC838&lt;&gt;"",$Y838="Folga",$Y838="Folga trabalhada",$Y838="Férias (cadastro)",$Y838="Férias / afastamento",$Y838="Indeterminado (início da série)"),"",IF(OR($D838="6x1",$D838="FF 6x1"),IF(OR(WEEKDAY($F838,2)=6,WEEKDAY($F838,2)=7),"6x1 sáb/dom","6x1"),IF($D838="5x2","5x2",IF($H838="",IF($D838="Folguista",$J838,$E838),IF(OR($H838&gt;=Parâmetros!$E$18,$H838&lt;Parâmetros!$E$19),"C",IF($H838&lt;Parâmetros!$E$20,"A","B"))))))</f>
        <v>A</v>
      </c>
      <c r="L838" s="30">
        <f>SUMIFS(Dados!$E:$E,Dados!$A:$A,$A838,Dados!$S:$S,$F838)</f>
        <v>0</v>
      </c>
      <c r="M838" s="30">
        <f>IFERROR(INDEX(Parâmetros!$E$6:$E$11,MATCH($K838,Parâmetros!$A$6:$A$11,0)),"")</f>
        <v>7.58</v>
      </c>
      <c r="N838" s="33">
        <f t="shared" si="79"/>
        <v>0</v>
      </c>
      <c r="O838" s="33">
        <f>Parâmetros!$E$13</f>
        <v>0.8</v>
      </c>
      <c r="P838" s="32" t="str">
        <f>IF(OR($M838="",$F838&gt;Parâmetros!$E$14),"Não","Sim")</f>
        <v>Não</v>
      </c>
      <c r="Q838" s="32" t="str">
        <f t="shared" si="80"/>
        <v/>
      </c>
      <c r="R838" s="32" t="str">
        <f t="shared" si="81"/>
        <v/>
      </c>
      <c r="S838" s="30" t="str">
        <f t="shared" si="82"/>
        <v/>
      </c>
      <c r="T838" s="32" t="str">
        <f>IF($Q838&lt;&gt;"Sim","",IF($N838&gt;Parâmetros!$E$15,"Sim","Não"))</f>
        <v/>
      </c>
      <c r="U838" s="17" t="str">
        <f t="shared" si="83"/>
        <v>Fora da apuração</v>
      </c>
      <c r="V838" s="17" t="str">
        <f>IF($AC838&lt;&gt;"",IF($L838&gt;0,"ATENÇÃO · apontou em dia de "&amp;LOWER($AC838)&amp;" cadastrado","Exceção cadastrada · "&amp;$AC838)&amp;IF($AD838="",""," · "&amp;$AD838),IF($E838="Férias",IF($L838&gt;0,"ATENÇÃO · apontou estando de férias no cadastro","Férias no cadastro"),IF($Y838="Férias / afastamento","Afastamento · "&amp;($Z838+$AA838-1)&amp;" dias seguidos sem apontamento",IF($Y838="Folga trabalhada","ATENÇÃO · apontou em dia de folga da escala 5x2",IF($Y838="Folga",IF(AND($D838="5x2",OR(WEEKDAY($F838,2)=6,WEEKDAY($F838,2)=7)),"Folga de fim de semana da escala 5x2",IF(AND(OR($D838="6x1",$D838="FF 6x1"),WEEKDAY($F838,2)=6,FALSE()),"Folga de fim de semana · apontou no domingo anterior",IF(AND(OR($D838="6x1",$D838="FF 6x1"),WEEKDAY($F838,2)=7,AND($A838=$A837,$L837&gt;0)),"Folga de fim de semana · apontou no sábado",IF(AND(OR($D838="6x1",$D838="FF 6x1"),OR(WEEKDAY($F838,2)=6,WEEKDAY($F838,2)=7)),"Folga de fim de semana · sem apontamento no sábado nem no domingo","Folga prevista pelo ciclo")))),IF($Y838="Indeterminado (início da série)","Sem histórico anterior — informe o dia do ciclo no Cadastro",IF($Y838="Falta de registro",IF(OR(OR($D838="6x1",$D838="FF 6x1"),$D838="5x2"),"FALTA DE REGISTRO · dia útil da escala "&amp;$E838,"FALTA DE REGISTRO · dia "&amp;$W838&amp;" de "&amp;IFERROR(INDEX(Parâmetros!$B$39:$B$48,MATCH($E838,Parâmetros!$A$39:$A$48,0)),99)&amp;" do ciclo"),IF(OR($D838="6x1",$D838="FF 6x1"),IF(OR(AND(WEEKDAY($F838,2)=6,AND($A838=$A839,$L839&gt;0)),AND(WEEKDAY($F838,2)=7,AND($A838=$A837,$L837&gt;0))),"ATENÇÃO · apontou sábado e domingo no mesmo fim de semana",IF(OR(WEEKDAY($F838,2)=6,WEEKDAY($F838,2)=7),"Jornada de fim de semana do 6x1",IF(OR($H838&gt;=Parâmetros!$E$20,$H838&lt;Parâmetros!$E$19),"ATENÇÃO · 6x1 apontou fora do horário diurno","Jornada fixa do 6x1"))),IF($D838="5x2","Jornada fixa do 5x2",IF($D838="Folguista",IF($J838=$K838,"Evidência confirma sequência","DIVERGE · sequência "&amp;$J838&amp;" × evidência "&amp;$K838),IF($K838=$E838,"Evidência confirma cadastro","DIVERGE · cadastro "&amp;$E838&amp;" × evidência "&amp;$K838)))))))))))</f>
        <v>FALTA DE REGISTRO · dia 2 de 5 do ciclo</v>
      </c>
      <c r="W838" s="34">
        <f>IF(OR(OR($D838="6x1",$D838="FF 6x1"),$D838="5x2"),"",IF($AB838&lt;&gt;$AB837,IF(IFERROR(INDEX(Cadastro!$F$5:$F$243,$AB838),"")="",IF($L838&gt;0,1,0),IF(IFERROR(INDEX(Cadastro!$F$5:$F$243,$AB838),"")&lt;=IFERROR(INDEX(Parâmetros!$B$39:$B$48,MATCH($E838,Parâmetros!$A$39:$A$48,0)),99),IFERROR(INDEX(Cadastro!$F$5:$F$243,$AB838),""),0)),IF($L838&gt;0,IF(N($X837)&gt;0,1,N($W837)+1),IF(AND($L838=0,OR(N($W837)&gt;=IFERROR(INDEX(Parâmetros!$B$39:$B$48,MATCH($E838,Parâmetros!$A$39:$A$48,0)),99),AND(N($X837)&gt;0,N($X837)&lt;IFERROR(INDEX(Parâmetros!$C$39:$C$48,MATCH($E838,Parâmetros!$A$39:$A$48,0)),0)))),0,N($W837)+1))))</f>
        <v>2</v>
      </c>
      <c r="X838" s="34">
        <f>IF(OR(OR($D838="6x1",$D838="FF 6x1"),$D838="5x2"),"",IF($AB838&lt;&gt;$AB837,IF(IFERROR(INDEX(Cadastro!$F$5:$F$243,$AB838),"")="",0,IF(IFERROR(INDEX(Cadastro!$F$5:$F$243,$AB838),"")&gt;IFERROR(INDEX(Parâmetros!$B$39:$B$48,MATCH($E838,Parâmetros!$A$39:$A$48,0)),99),IFERROR(INDEX(Cadastro!$F$5:$F$243,$AB838),"")-IFERROR(INDEX(Parâmetros!$B$39:$B$48,MATCH($E838,Parâmetros!$A$39:$A$48,0)),99),0)),IF(AND($L838=0,OR(N($W837)&gt;=IFERROR(INDEX(Parâmetros!$B$39:$B$48,MATCH($E838,Parâmetros!$A$39:$A$48,0)),99),AND(N($X837)&gt;0,N($X837)&lt;IFERROR(INDEX(Parâmetros!$C$39:$C$48,MATCH($E838,Parâmetros!$A$39:$A$48,0)),0)))),N($X837)+1,0)))</f>
        <v>0</v>
      </c>
      <c r="Y838" t="str">
        <f>IF($AC838&lt;&gt;"",IF($L838&gt;0,$AC838&amp;" · com apontamento",$AC838),IF($E838="Férias",IF($L838&gt;0,"Férias · com apontamento","Férias (cadastro)"),IF(($Z838+$AA838-1)&gt;Parâmetros!$E$16,"Férias / afastamento",IF(AND($D838="5x2",OR(WEEKDAY($F838,2)=6,WEEKDAY($F838,2)=7)),IF($L838&gt;0,"Folga trabalhada","Folga"),IF($L838&gt;0,"Trabalhado",IF(OR(OR($D838="6x1",$D838="FF 6x1"),$D838="5x2"),IF(AND(OR($D838="6x1",$D838="FF 6x1"),OR(WEEKDAY($F838,2)=6,WEEKDAY($F838,2)=7)),"Folga","Falta de registro"),IF(AND($AB838&lt;&gt;$AB837,IFERROR(INDEX(Cadastro!$F$5:$F$243,$AB838),"")=""),"Indeterminado (início da série)",IF($X838&gt;0,"Folga","Falta de registro"))))))))</f>
        <v>Falta de registro</v>
      </c>
      <c r="Z838" s="34">
        <f>IF(OR($L838&gt;0,$F838&gt;Parâmetros!$E$14),0,IF($A838&lt;&gt;$A837,1,N($Z837)+1))</f>
        <v>0</v>
      </c>
      <c r="AA838" s="34">
        <f>IF(OR($L838&gt;0,$F838&gt;Parâmetros!$E$14),0,IF(OR($A838&lt;&gt;$A839,$F839&gt;Parâmetros!$E$14),1,N($AA839)+1))</f>
        <v>0</v>
      </c>
      <c r="AB838" s="31">
        <f>IFERROR(MATCH($A838&amp;"|"&amp;TEXT(_xlfn.MAXIFS(Cadastro!$E$5:$E$243,Cadastro!$A$5:$A$243,$A838,Cadastro!$E$5:$E$243,"&lt;="&amp;$F838),"yyyymmdd"),Cadastro!$I$5:$I$243,0),"")</f>
        <v>116</v>
      </c>
      <c r="AC838" t="str">
        <f>IFERROR(_xlfn.SINGLE(INDEX(Exceções!$D$5:$D$203,MATCH($A838&amp;"|"&amp;$F838,Exceções!$F$5:$F$203,0))),"")</f>
        <v/>
      </c>
      <c r="AD838" t="str">
        <f>IF($AC838="","",IFERROR(_xlfn.SINGLE(INDEX(Exceções!$E$5:$E$203,MATCH($A838&amp;"|"&amp;$F838,Exceções!$F$5:$F$203,0))),""))</f>
        <v/>
      </c>
    </row>
    <row r="839" spans="1:30" ht="15" hidden="1" customHeight="1" x14ac:dyDescent="0.25">
      <c r="A839" s="31">
        <v>53459</v>
      </c>
      <c r="B839" s="17" t="s">
        <v>55</v>
      </c>
      <c r="C839" s="17" t="str">
        <f>IFERROR(INDEX(Cadastro!$C$5:$C$243,$AB839),"NÃO INFORMADO")</f>
        <v>MEC</v>
      </c>
      <c r="D839" s="17" t="str">
        <f>IFERROR(INDEX(Cadastro!$D$5:$D$243,$AB839),"")</f>
        <v>A</v>
      </c>
      <c r="E839" s="17" t="str">
        <f>IFERROR(INDEX(Cadastro!$G$5:$G$243,$AB839),"")</f>
        <v>A</v>
      </c>
      <c r="F839" s="29">
        <v>46325</v>
      </c>
      <c r="G839" s="32" t="str">
        <f t="shared" si="78"/>
        <v>sex</v>
      </c>
      <c r="H839" s="31" t="str">
        <f>IF($L839=0,"",_xlfn.MINIFS(Dados!$Q:$Q,Dados!$A:$A,$A839,Dados!$S:$S,$F839))</f>
        <v/>
      </c>
      <c r="I839" s="31" t="str">
        <f>IF($H839="","",_xlfn.MAXIFS(Dados!$R:$R,Dados!$A:$A,$A839,Dados!$S:$S,$F839))</f>
        <v/>
      </c>
      <c r="J839" s="32" t="str">
        <f>IF($D839&lt;&gt;"Folguista","",IFERROR(INDEX(Parâmetros!$D$52:$G$52,1,MIN(4,MAX(1,$W839))),""))</f>
        <v/>
      </c>
      <c r="K839" s="32" t="str">
        <f>IF(OR($AC839&lt;&gt;"",$Y839="Folga",$Y839="Folga trabalhada",$Y839="Férias (cadastro)",$Y839="Férias / afastamento",$Y839="Indeterminado (início da série)"),"",IF(OR($D839="6x1",$D839="FF 6x1"),IF(OR(WEEKDAY($F839,2)=6,WEEKDAY($F839,2)=7),"6x1 sáb/dom","6x1"),IF($D839="5x2","5x2",IF($H839="",IF($D839="Folguista",$J839,$E839),IF(OR($H839&gt;=Parâmetros!$E$18,$H839&lt;Parâmetros!$E$19),"C",IF($H839&lt;Parâmetros!$E$20,"A","B"))))))</f>
        <v>A</v>
      </c>
      <c r="L839" s="30">
        <f>SUMIFS(Dados!$E:$E,Dados!$A:$A,$A839,Dados!$S:$S,$F839)</f>
        <v>0</v>
      </c>
      <c r="M839" s="30">
        <f>IFERROR(INDEX(Parâmetros!$E$6:$E$11,MATCH($K839,Parâmetros!$A$6:$A$11,0)),"")</f>
        <v>7.58</v>
      </c>
      <c r="N839" s="33">
        <f t="shared" si="79"/>
        <v>0</v>
      </c>
      <c r="O839" s="33">
        <f>Parâmetros!$E$13</f>
        <v>0.8</v>
      </c>
      <c r="P839" s="32" t="str">
        <f>IF(OR($M839="",$F839&gt;Parâmetros!$E$14),"Não","Sim")</f>
        <v>Não</v>
      </c>
      <c r="Q839" s="32" t="str">
        <f t="shared" si="80"/>
        <v/>
      </c>
      <c r="R839" s="32" t="str">
        <f t="shared" si="81"/>
        <v/>
      </c>
      <c r="S839" s="30" t="str">
        <f t="shared" si="82"/>
        <v/>
      </c>
      <c r="T839" s="32" t="str">
        <f>IF($Q839&lt;&gt;"Sim","",IF($N839&gt;Parâmetros!$E$15,"Sim","Não"))</f>
        <v/>
      </c>
      <c r="U839" s="17" t="str">
        <f t="shared" si="83"/>
        <v>Fora da apuração</v>
      </c>
      <c r="V839" s="17" t="str">
        <f>IF($AC839&lt;&gt;"",IF($L839&gt;0,"ATENÇÃO · apontou em dia de "&amp;LOWER($AC839)&amp;" cadastrado","Exceção cadastrada · "&amp;$AC839)&amp;IF($AD839="",""," · "&amp;$AD839),IF($E839="Férias",IF($L839&gt;0,"ATENÇÃO · apontou estando de férias no cadastro","Férias no cadastro"),IF($Y839="Férias / afastamento","Afastamento · "&amp;($Z839+$AA839-1)&amp;" dias seguidos sem apontamento",IF($Y839="Folga trabalhada","ATENÇÃO · apontou em dia de folga da escala 5x2",IF($Y839="Folga",IF(AND($D839="5x2",OR(WEEKDAY($F839,2)=6,WEEKDAY($F839,2)=7)),"Folga de fim de semana da escala 5x2",IF(AND(OR($D839="6x1",$D839="FF 6x1"),WEEKDAY($F839,2)=6,FALSE()),"Folga de fim de semana · apontou no domingo anterior",IF(AND(OR($D839="6x1",$D839="FF 6x1"),WEEKDAY($F839,2)=7,AND($A839=$A838,$L838&gt;0)),"Folga de fim de semana · apontou no sábado",IF(AND(OR($D839="6x1",$D839="FF 6x1"),OR(WEEKDAY($F839,2)=6,WEEKDAY($F839,2)=7)),"Folga de fim de semana · sem apontamento no sábado nem no domingo","Folga prevista pelo ciclo")))),IF($Y839="Indeterminado (início da série)","Sem histórico anterior — informe o dia do ciclo no Cadastro",IF($Y839="Falta de registro",IF(OR(OR($D839="6x1",$D839="FF 6x1"),$D839="5x2"),"FALTA DE REGISTRO · dia útil da escala "&amp;$E839,"FALTA DE REGISTRO · dia "&amp;$W839&amp;" de "&amp;IFERROR(INDEX(Parâmetros!$B$39:$B$48,MATCH($E839,Parâmetros!$A$39:$A$48,0)),99)&amp;" do ciclo"),IF(OR($D839="6x1",$D839="FF 6x1"),IF(OR(AND(WEEKDAY($F839,2)=6,AND($A839=$A840,$L840&gt;0)),AND(WEEKDAY($F839,2)=7,AND($A839=$A838,$L838&gt;0))),"ATENÇÃO · apontou sábado e domingo no mesmo fim de semana",IF(OR(WEEKDAY($F839,2)=6,WEEKDAY($F839,2)=7),"Jornada de fim de semana do 6x1",IF(OR($H839&gt;=Parâmetros!$E$20,$H839&lt;Parâmetros!$E$19),"ATENÇÃO · 6x1 apontou fora do horário diurno","Jornada fixa do 6x1"))),IF($D839="5x2","Jornada fixa do 5x2",IF($D839="Folguista",IF($J839=$K839,"Evidência confirma sequência","DIVERGE · sequência "&amp;$J839&amp;" × evidência "&amp;$K839),IF($K839=$E839,"Evidência confirma cadastro","DIVERGE · cadastro "&amp;$E839&amp;" × evidência "&amp;$K839)))))))))))</f>
        <v>FALTA DE REGISTRO · dia 3 de 5 do ciclo</v>
      </c>
      <c r="W839" s="34">
        <f>IF(OR(OR($D839="6x1",$D839="FF 6x1"),$D839="5x2"),"",IF($AB839&lt;&gt;$AB838,IF(IFERROR(INDEX(Cadastro!$F$5:$F$243,$AB839),"")="",IF($L839&gt;0,1,0),IF(IFERROR(INDEX(Cadastro!$F$5:$F$243,$AB839),"")&lt;=IFERROR(INDEX(Parâmetros!$B$39:$B$48,MATCH($E839,Parâmetros!$A$39:$A$48,0)),99),IFERROR(INDEX(Cadastro!$F$5:$F$243,$AB839),""),0)),IF($L839&gt;0,IF(N($X838)&gt;0,1,N($W838)+1),IF(AND($L839=0,OR(N($W838)&gt;=IFERROR(INDEX(Parâmetros!$B$39:$B$48,MATCH($E839,Parâmetros!$A$39:$A$48,0)),99),AND(N($X838)&gt;0,N($X838)&lt;IFERROR(INDEX(Parâmetros!$C$39:$C$48,MATCH($E839,Parâmetros!$A$39:$A$48,0)),0)))),0,N($W838)+1))))</f>
        <v>3</v>
      </c>
      <c r="X839" s="34">
        <f>IF(OR(OR($D839="6x1",$D839="FF 6x1"),$D839="5x2"),"",IF($AB839&lt;&gt;$AB838,IF(IFERROR(INDEX(Cadastro!$F$5:$F$243,$AB839),"")="",0,IF(IFERROR(INDEX(Cadastro!$F$5:$F$243,$AB839),"")&gt;IFERROR(INDEX(Parâmetros!$B$39:$B$48,MATCH($E839,Parâmetros!$A$39:$A$48,0)),99),IFERROR(INDEX(Cadastro!$F$5:$F$243,$AB839),"")-IFERROR(INDEX(Parâmetros!$B$39:$B$48,MATCH($E839,Parâmetros!$A$39:$A$48,0)),99),0)),IF(AND($L839=0,OR(N($W838)&gt;=IFERROR(INDEX(Parâmetros!$B$39:$B$48,MATCH($E839,Parâmetros!$A$39:$A$48,0)),99),AND(N($X838)&gt;0,N($X838)&lt;IFERROR(INDEX(Parâmetros!$C$39:$C$48,MATCH($E839,Parâmetros!$A$39:$A$48,0)),0)))),N($X838)+1,0)))</f>
        <v>0</v>
      </c>
      <c r="Y839" t="str">
        <f>IF($AC839&lt;&gt;"",IF($L839&gt;0,$AC839&amp;" · com apontamento",$AC839),IF($E839="Férias",IF($L839&gt;0,"Férias · com apontamento","Férias (cadastro)"),IF(($Z839+$AA839-1)&gt;Parâmetros!$E$16,"Férias / afastamento",IF(AND($D839="5x2",OR(WEEKDAY($F839,2)=6,WEEKDAY($F839,2)=7)),IF($L839&gt;0,"Folga trabalhada","Folga"),IF($L839&gt;0,"Trabalhado",IF(OR(OR($D839="6x1",$D839="FF 6x1"),$D839="5x2"),IF(AND(OR($D839="6x1",$D839="FF 6x1"),OR(WEEKDAY($F839,2)=6,WEEKDAY($F839,2)=7)),"Folga","Falta de registro"),IF(AND($AB839&lt;&gt;$AB838,IFERROR(INDEX(Cadastro!$F$5:$F$243,$AB839),"")=""),"Indeterminado (início da série)",IF($X839&gt;0,"Folga","Falta de registro"))))))))</f>
        <v>Falta de registro</v>
      </c>
      <c r="Z839" s="34">
        <f>IF(OR($L839&gt;0,$F839&gt;Parâmetros!$E$14),0,IF($A839&lt;&gt;$A838,1,N($Z838)+1))</f>
        <v>0</v>
      </c>
      <c r="AA839" s="34">
        <f>IF(OR($L839&gt;0,$F839&gt;Parâmetros!$E$14),0,IF(OR($A839&lt;&gt;$A840,$F840&gt;Parâmetros!$E$14),1,N($AA840)+1))</f>
        <v>0</v>
      </c>
      <c r="AB839" s="31">
        <f>IFERROR(MATCH($A839&amp;"|"&amp;TEXT(_xlfn.MAXIFS(Cadastro!$E$5:$E$243,Cadastro!$A$5:$A$243,$A839,Cadastro!$E$5:$E$243,"&lt;="&amp;$F839),"yyyymmdd"),Cadastro!$I$5:$I$243,0),"")</f>
        <v>116</v>
      </c>
      <c r="AC839" t="str">
        <f>IFERROR(_xlfn.SINGLE(INDEX(Exceções!$D$5:$D$203,MATCH($A839&amp;"|"&amp;$F839,Exceções!$F$5:$F$203,0))),"")</f>
        <v/>
      </c>
      <c r="AD839" t="str">
        <f>IF($AC839="","",IFERROR(_xlfn.SINGLE(INDEX(Exceções!$E$5:$E$203,MATCH($A839&amp;"|"&amp;$F839,Exceções!$F$5:$F$203,0))),""))</f>
        <v/>
      </c>
    </row>
    <row r="840" spans="1:30" ht="15" hidden="1" customHeight="1" x14ac:dyDescent="0.25">
      <c r="A840" s="31">
        <v>53459</v>
      </c>
      <c r="B840" s="17" t="s">
        <v>55</v>
      </c>
      <c r="C840" s="17" t="str">
        <f>IFERROR(INDEX(Cadastro!$C$5:$C$243,$AB840),"NÃO INFORMADO")</f>
        <v>MEC</v>
      </c>
      <c r="D840" s="17" t="str">
        <f>IFERROR(INDEX(Cadastro!$D$5:$D$243,$AB840),"")</f>
        <v>A</v>
      </c>
      <c r="E840" s="17" t="str">
        <f>IFERROR(INDEX(Cadastro!$G$5:$G$243,$AB840),"")</f>
        <v>A</v>
      </c>
      <c r="F840" s="29">
        <v>46326</v>
      </c>
      <c r="G840" s="32" t="str">
        <f t="shared" si="78"/>
        <v>sáb</v>
      </c>
      <c r="H840" s="31" t="str">
        <f>IF($L840=0,"",_xlfn.MINIFS(Dados!$Q:$Q,Dados!$A:$A,$A840,Dados!$S:$S,$F840))</f>
        <v/>
      </c>
      <c r="I840" s="31" t="str">
        <f>IF($H840="","",_xlfn.MAXIFS(Dados!$R:$R,Dados!$A:$A,$A840,Dados!$S:$S,$F840))</f>
        <v/>
      </c>
      <c r="J840" s="32" t="str">
        <f>IF($D840&lt;&gt;"Folguista","",IFERROR(INDEX(Parâmetros!$D$52:$G$52,1,MIN(4,MAX(1,$W840))),""))</f>
        <v/>
      </c>
      <c r="K840" s="32" t="str">
        <f>IF(OR($AC840&lt;&gt;"",$Y840="Folga",$Y840="Folga trabalhada",$Y840="Férias (cadastro)",$Y840="Férias / afastamento",$Y840="Indeterminado (início da série)"),"",IF(OR($D840="6x1",$D840="FF 6x1"),IF(OR(WEEKDAY($F840,2)=6,WEEKDAY($F840,2)=7),"6x1 sáb/dom","6x1"),IF($D840="5x2","5x2",IF($H840="",IF($D840="Folguista",$J840,$E840),IF(OR($H840&gt;=Parâmetros!$E$18,$H840&lt;Parâmetros!$E$19),"C",IF($H840&lt;Parâmetros!$E$20,"A","B"))))))</f>
        <v>A</v>
      </c>
      <c r="L840" s="30">
        <f>SUMIFS(Dados!$E:$E,Dados!$A:$A,$A840,Dados!$S:$S,$F840)</f>
        <v>0</v>
      </c>
      <c r="M840" s="30">
        <f>IFERROR(INDEX(Parâmetros!$E$6:$E$11,MATCH($K840,Parâmetros!$A$6:$A$11,0)),"")</f>
        <v>7.58</v>
      </c>
      <c r="N840" s="33">
        <f t="shared" si="79"/>
        <v>0</v>
      </c>
      <c r="O840" s="33">
        <f>Parâmetros!$E$13</f>
        <v>0.8</v>
      </c>
      <c r="P840" s="32" t="str">
        <f>IF(OR($M840="",$F840&gt;Parâmetros!$E$14),"Não","Sim")</f>
        <v>Não</v>
      </c>
      <c r="Q840" s="32" t="str">
        <f t="shared" si="80"/>
        <v/>
      </c>
      <c r="R840" s="32" t="str">
        <f t="shared" si="81"/>
        <v/>
      </c>
      <c r="S840" s="30" t="str">
        <f t="shared" si="82"/>
        <v/>
      </c>
      <c r="T840" s="32" t="str">
        <f>IF($Q840&lt;&gt;"Sim","",IF($N840&gt;Parâmetros!$E$15,"Sim","Não"))</f>
        <v/>
      </c>
      <c r="U840" s="17" t="str">
        <f t="shared" si="83"/>
        <v>Fora da apuração</v>
      </c>
      <c r="V840" s="17" t="str">
        <f>IF($AC840&lt;&gt;"",IF($L840&gt;0,"ATENÇÃO · apontou em dia de "&amp;LOWER($AC840)&amp;" cadastrado","Exceção cadastrada · "&amp;$AC840)&amp;IF($AD840="",""," · "&amp;$AD840),IF($E840="Férias",IF($L840&gt;0,"ATENÇÃO · apontou estando de férias no cadastro","Férias no cadastro"),IF($Y840="Férias / afastamento","Afastamento · "&amp;($Z840+$AA840-1)&amp;" dias seguidos sem apontamento",IF($Y840="Folga trabalhada","ATENÇÃO · apontou em dia de folga da escala 5x2",IF($Y840="Folga",IF(AND($D840="5x2",OR(WEEKDAY($F840,2)=6,WEEKDAY($F840,2)=7)),"Folga de fim de semana da escala 5x2",IF(AND(OR($D840="6x1",$D840="FF 6x1"),WEEKDAY($F840,2)=6,FALSE()),"Folga de fim de semana · apontou no domingo anterior",IF(AND(OR($D840="6x1",$D840="FF 6x1"),WEEKDAY($F840,2)=7,AND($A840=$A839,$L839&gt;0)),"Folga de fim de semana · apontou no sábado",IF(AND(OR($D840="6x1",$D840="FF 6x1"),OR(WEEKDAY($F840,2)=6,WEEKDAY($F840,2)=7)),"Folga de fim de semana · sem apontamento no sábado nem no domingo","Folga prevista pelo ciclo")))),IF($Y840="Indeterminado (início da série)","Sem histórico anterior — informe o dia do ciclo no Cadastro",IF($Y840="Falta de registro",IF(OR(OR($D840="6x1",$D840="FF 6x1"),$D840="5x2"),"FALTA DE REGISTRO · dia útil da escala "&amp;$E840,"FALTA DE REGISTRO · dia "&amp;$W840&amp;" de "&amp;IFERROR(INDEX(Parâmetros!$B$39:$B$48,MATCH($E840,Parâmetros!$A$39:$A$48,0)),99)&amp;" do ciclo"),IF(OR($D840="6x1",$D840="FF 6x1"),IF(OR(AND(WEEKDAY($F840,2)=6,AND($A840=$A841,$L841&gt;0)),AND(WEEKDAY($F840,2)=7,AND($A840=$A839,$L839&gt;0))),"ATENÇÃO · apontou sábado e domingo no mesmo fim de semana",IF(OR(WEEKDAY($F840,2)=6,WEEKDAY($F840,2)=7),"Jornada de fim de semana do 6x1",IF(OR($H840&gt;=Parâmetros!$E$20,$H840&lt;Parâmetros!$E$19),"ATENÇÃO · 6x1 apontou fora do horário diurno","Jornada fixa do 6x1"))),IF($D840="5x2","Jornada fixa do 5x2",IF($D840="Folguista",IF($J840=$K840,"Evidência confirma sequência","DIVERGE · sequência "&amp;$J840&amp;" × evidência "&amp;$K840),IF($K840=$E840,"Evidência confirma cadastro","DIVERGE · cadastro "&amp;$E840&amp;" × evidência "&amp;$K840)))))))))))</f>
        <v>FALTA DE REGISTRO · dia 4 de 5 do ciclo</v>
      </c>
      <c r="W840" s="34">
        <f>IF(OR(OR($D840="6x1",$D840="FF 6x1"),$D840="5x2"),"",IF($AB840&lt;&gt;$AB839,IF(IFERROR(INDEX(Cadastro!$F$5:$F$243,$AB840),"")="",IF($L840&gt;0,1,0),IF(IFERROR(INDEX(Cadastro!$F$5:$F$243,$AB840),"")&lt;=IFERROR(INDEX(Parâmetros!$B$39:$B$48,MATCH($E840,Parâmetros!$A$39:$A$48,0)),99),IFERROR(INDEX(Cadastro!$F$5:$F$243,$AB840),""),0)),IF($L840&gt;0,IF(N($X839)&gt;0,1,N($W839)+1),IF(AND($L840=0,OR(N($W839)&gt;=IFERROR(INDEX(Parâmetros!$B$39:$B$48,MATCH($E840,Parâmetros!$A$39:$A$48,0)),99),AND(N($X839)&gt;0,N($X839)&lt;IFERROR(INDEX(Parâmetros!$C$39:$C$48,MATCH($E840,Parâmetros!$A$39:$A$48,0)),0)))),0,N($W839)+1))))</f>
        <v>4</v>
      </c>
      <c r="X840" s="34">
        <f>IF(OR(OR($D840="6x1",$D840="FF 6x1"),$D840="5x2"),"",IF($AB840&lt;&gt;$AB839,IF(IFERROR(INDEX(Cadastro!$F$5:$F$243,$AB840),"")="",0,IF(IFERROR(INDEX(Cadastro!$F$5:$F$243,$AB840),"")&gt;IFERROR(INDEX(Parâmetros!$B$39:$B$48,MATCH($E840,Parâmetros!$A$39:$A$48,0)),99),IFERROR(INDEX(Cadastro!$F$5:$F$243,$AB840),"")-IFERROR(INDEX(Parâmetros!$B$39:$B$48,MATCH($E840,Parâmetros!$A$39:$A$48,0)),99),0)),IF(AND($L840=0,OR(N($W839)&gt;=IFERROR(INDEX(Parâmetros!$B$39:$B$48,MATCH($E840,Parâmetros!$A$39:$A$48,0)),99),AND(N($X839)&gt;0,N($X839)&lt;IFERROR(INDEX(Parâmetros!$C$39:$C$48,MATCH($E840,Parâmetros!$A$39:$A$48,0)),0)))),N($X839)+1,0)))</f>
        <v>0</v>
      </c>
      <c r="Y840" t="str">
        <f>IF($AC840&lt;&gt;"",IF($L840&gt;0,$AC840&amp;" · com apontamento",$AC840),IF($E840="Férias",IF($L840&gt;0,"Férias · com apontamento","Férias (cadastro)"),IF(($Z840+$AA840-1)&gt;Parâmetros!$E$16,"Férias / afastamento",IF(AND($D840="5x2",OR(WEEKDAY($F840,2)=6,WEEKDAY($F840,2)=7)),IF($L840&gt;0,"Folga trabalhada","Folga"),IF($L840&gt;0,"Trabalhado",IF(OR(OR($D840="6x1",$D840="FF 6x1"),$D840="5x2"),IF(AND(OR($D840="6x1",$D840="FF 6x1"),OR(WEEKDAY($F840,2)=6,WEEKDAY($F840,2)=7)),"Folga","Falta de registro"),IF(AND($AB840&lt;&gt;$AB839,IFERROR(INDEX(Cadastro!$F$5:$F$243,$AB840),"")=""),"Indeterminado (início da série)",IF($X840&gt;0,"Folga","Falta de registro"))))))))</f>
        <v>Falta de registro</v>
      </c>
      <c r="Z840" s="34">
        <f>IF(OR($L840&gt;0,$F840&gt;Parâmetros!$E$14),0,IF($A840&lt;&gt;$A839,1,N($Z839)+1))</f>
        <v>0</v>
      </c>
      <c r="AA840" s="34">
        <f>IF(OR($L840&gt;0,$F840&gt;Parâmetros!$E$14),0,IF(OR($A840&lt;&gt;$A841,$F841&gt;Parâmetros!$E$14),1,N($AA841)+1))</f>
        <v>0</v>
      </c>
      <c r="AB840" s="31">
        <f>IFERROR(MATCH($A840&amp;"|"&amp;TEXT(_xlfn.MAXIFS(Cadastro!$E$5:$E$243,Cadastro!$A$5:$A$243,$A840,Cadastro!$E$5:$E$243,"&lt;="&amp;$F840),"yyyymmdd"),Cadastro!$I$5:$I$243,0),"")</f>
        <v>116</v>
      </c>
      <c r="AC840" t="str">
        <f>IFERROR(_xlfn.SINGLE(INDEX(Exceções!$D$5:$D$203,MATCH($A840&amp;"|"&amp;$F840,Exceções!$F$5:$F$203,0))),"")</f>
        <v/>
      </c>
      <c r="AD840" t="str">
        <f>IF($AC840="","",IFERROR(_xlfn.SINGLE(INDEX(Exceções!$E$5:$E$203,MATCH($A840&amp;"|"&amp;$F840,Exceções!$F$5:$F$203,0))),""))</f>
        <v/>
      </c>
    </row>
    <row r="841" spans="1:30" ht="15" hidden="1" customHeight="1" x14ac:dyDescent="0.25">
      <c r="A841" s="31">
        <v>53459</v>
      </c>
      <c r="B841" s="17" t="s">
        <v>55</v>
      </c>
      <c r="C841" s="17" t="str">
        <f>IFERROR(INDEX(Cadastro!$C$5:$C$243,$AB841),"NÃO INFORMADO")</f>
        <v>MEC</v>
      </c>
      <c r="D841" s="17" t="str">
        <f>IFERROR(INDEX(Cadastro!$D$5:$D$243,$AB841),"")</f>
        <v>A</v>
      </c>
      <c r="E841" s="17" t="str">
        <f>IFERROR(INDEX(Cadastro!$G$5:$G$243,$AB841),"")</f>
        <v>A</v>
      </c>
      <c r="F841" s="29">
        <v>46327</v>
      </c>
      <c r="G841" s="32" t="str">
        <f t="shared" si="78"/>
        <v>dom</v>
      </c>
      <c r="H841" s="31" t="str">
        <f>IF($L841=0,"",_xlfn.MINIFS(Dados!$Q:$Q,Dados!$A:$A,$A841,Dados!$S:$S,$F841))</f>
        <v/>
      </c>
      <c r="I841" s="31" t="str">
        <f>IF($H841="","",_xlfn.MAXIFS(Dados!$R:$R,Dados!$A:$A,$A841,Dados!$S:$S,$F841))</f>
        <v/>
      </c>
      <c r="J841" s="32" t="str">
        <f>IF($D841&lt;&gt;"Folguista","",IFERROR(INDEX(Parâmetros!$D$52:$G$52,1,MIN(4,MAX(1,$W841))),""))</f>
        <v/>
      </c>
      <c r="K841" s="32" t="str">
        <f>IF(OR($AC841&lt;&gt;"",$Y841="Folga",$Y841="Folga trabalhada",$Y841="Férias (cadastro)",$Y841="Férias / afastamento",$Y841="Indeterminado (início da série)"),"",IF(OR($D841="6x1",$D841="FF 6x1"),IF(OR(WEEKDAY($F841,2)=6,WEEKDAY($F841,2)=7),"6x1 sáb/dom","6x1"),IF($D841="5x2","5x2",IF($H841="",IF($D841="Folguista",$J841,$E841),IF(OR($H841&gt;=Parâmetros!$E$18,$H841&lt;Parâmetros!$E$19),"C",IF($H841&lt;Parâmetros!$E$20,"A","B"))))))</f>
        <v>A</v>
      </c>
      <c r="L841" s="30">
        <f>SUMIFS(Dados!$E:$E,Dados!$A:$A,$A841,Dados!$S:$S,$F841)</f>
        <v>0</v>
      </c>
      <c r="M841" s="30">
        <f>IFERROR(INDEX(Parâmetros!$E$6:$E$11,MATCH($K841,Parâmetros!$A$6:$A$11,0)),"")</f>
        <v>7.58</v>
      </c>
      <c r="N841" s="33">
        <f t="shared" si="79"/>
        <v>0</v>
      </c>
      <c r="O841" s="33">
        <f>Parâmetros!$E$13</f>
        <v>0.8</v>
      </c>
      <c r="P841" s="32" t="str">
        <f>IF(OR($M841="",$F841&gt;Parâmetros!$E$14),"Não","Sim")</f>
        <v>Não</v>
      </c>
      <c r="Q841" s="32" t="str">
        <f t="shared" si="80"/>
        <v/>
      </c>
      <c r="R841" s="32" t="str">
        <f t="shared" si="81"/>
        <v/>
      </c>
      <c r="S841" s="30" t="str">
        <f t="shared" si="82"/>
        <v/>
      </c>
      <c r="T841" s="32" t="str">
        <f>IF($Q841&lt;&gt;"Sim","",IF($N841&gt;Parâmetros!$E$15,"Sim","Não"))</f>
        <v/>
      </c>
      <c r="U841" s="17" t="str">
        <f t="shared" si="83"/>
        <v>Fora da apuração</v>
      </c>
      <c r="V841" s="17" t="str">
        <f>IF($AC841&lt;&gt;"",IF($L841&gt;0,"ATENÇÃO · apontou em dia de "&amp;LOWER($AC841)&amp;" cadastrado","Exceção cadastrada · "&amp;$AC841)&amp;IF($AD841="",""," · "&amp;$AD841),IF($E841="Férias",IF($L841&gt;0,"ATENÇÃO · apontou estando de férias no cadastro","Férias no cadastro"),IF($Y841="Férias / afastamento","Afastamento · "&amp;($Z841+$AA841-1)&amp;" dias seguidos sem apontamento",IF($Y841="Folga trabalhada","ATENÇÃO · apontou em dia de folga da escala 5x2",IF($Y841="Folga",IF(AND($D841="5x2",OR(WEEKDAY($F841,2)=6,WEEKDAY($F841,2)=7)),"Folga de fim de semana da escala 5x2",IF(AND(OR($D841="6x1",$D841="FF 6x1"),WEEKDAY($F841,2)=6,FALSE()),"Folga de fim de semana · apontou no domingo anterior",IF(AND(OR($D841="6x1",$D841="FF 6x1"),WEEKDAY($F841,2)=7,AND($A841=$A840,$L840&gt;0)),"Folga de fim de semana · apontou no sábado",IF(AND(OR($D841="6x1",$D841="FF 6x1"),OR(WEEKDAY($F841,2)=6,WEEKDAY($F841,2)=7)),"Folga de fim de semana · sem apontamento no sábado nem no domingo","Folga prevista pelo ciclo")))),IF($Y841="Indeterminado (início da série)","Sem histórico anterior — informe o dia do ciclo no Cadastro",IF($Y841="Falta de registro",IF(OR(OR($D841="6x1",$D841="FF 6x1"),$D841="5x2"),"FALTA DE REGISTRO · dia útil da escala "&amp;$E841,"FALTA DE REGISTRO · dia "&amp;$W841&amp;" de "&amp;IFERROR(INDEX(Parâmetros!$B$39:$B$48,MATCH($E841,Parâmetros!$A$39:$A$48,0)),99)&amp;" do ciclo"),IF(OR($D841="6x1",$D841="FF 6x1"),IF(OR(AND(WEEKDAY($F841,2)=6,AND($A841=$A842,$L842&gt;0)),AND(WEEKDAY($F841,2)=7,AND($A841=$A840,$L840&gt;0))),"ATENÇÃO · apontou sábado e domingo no mesmo fim de semana",IF(OR(WEEKDAY($F841,2)=6,WEEKDAY($F841,2)=7),"Jornada de fim de semana do 6x1",IF(OR($H841&gt;=Parâmetros!$E$20,$H841&lt;Parâmetros!$E$19),"ATENÇÃO · 6x1 apontou fora do horário diurno","Jornada fixa do 6x1"))),IF($D841="5x2","Jornada fixa do 5x2",IF($D841="Folguista",IF($J841=$K841,"Evidência confirma sequência","DIVERGE · sequência "&amp;$J841&amp;" × evidência "&amp;$K841),IF($K841=$E841,"Evidência confirma cadastro","DIVERGE · cadastro "&amp;$E841&amp;" × evidência "&amp;$K841)))))))))))</f>
        <v>FALTA DE REGISTRO · dia 5 de 5 do ciclo</v>
      </c>
      <c r="W841" s="34">
        <f>IF(OR(OR($D841="6x1",$D841="FF 6x1"),$D841="5x2"),"",IF($AB841&lt;&gt;$AB840,IF(IFERROR(INDEX(Cadastro!$F$5:$F$243,$AB841),"")="",IF($L841&gt;0,1,0),IF(IFERROR(INDEX(Cadastro!$F$5:$F$243,$AB841),"")&lt;=IFERROR(INDEX(Parâmetros!$B$39:$B$48,MATCH($E841,Parâmetros!$A$39:$A$48,0)),99),IFERROR(INDEX(Cadastro!$F$5:$F$243,$AB841),""),0)),IF($L841&gt;0,IF(N($X840)&gt;0,1,N($W840)+1),IF(AND($L841=0,OR(N($W840)&gt;=IFERROR(INDEX(Parâmetros!$B$39:$B$48,MATCH($E841,Parâmetros!$A$39:$A$48,0)),99),AND(N($X840)&gt;0,N($X840)&lt;IFERROR(INDEX(Parâmetros!$C$39:$C$48,MATCH($E841,Parâmetros!$A$39:$A$48,0)),0)))),0,N($W840)+1))))</f>
        <v>5</v>
      </c>
      <c r="X841" s="34">
        <f>IF(OR(OR($D841="6x1",$D841="FF 6x1"),$D841="5x2"),"",IF($AB841&lt;&gt;$AB840,IF(IFERROR(INDEX(Cadastro!$F$5:$F$243,$AB841),"")="",0,IF(IFERROR(INDEX(Cadastro!$F$5:$F$243,$AB841),"")&gt;IFERROR(INDEX(Parâmetros!$B$39:$B$48,MATCH($E841,Parâmetros!$A$39:$A$48,0)),99),IFERROR(INDEX(Cadastro!$F$5:$F$243,$AB841),"")-IFERROR(INDEX(Parâmetros!$B$39:$B$48,MATCH($E841,Parâmetros!$A$39:$A$48,0)),99),0)),IF(AND($L841=0,OR(N($W840)&gt;=IFERROR(INDEX(Parâmetros!$B$39:$B$48,MATCH($E841,Parâmetros!$A$39:$A$48,0)),99),AND(N($X840)&gt;0,N($X840)&lt;IFERROR(INDEX(Parâmetros!$C$39:$C$48,MATCH($E841,Parâmetros!$A$39:$A$48,0)),0)))),N($X840)+1,0)))</f>
        <v>0</v>
      </c>
      <c r="Y841" t="str">
        <f>IF($AC841&lt;&gt;"",IF($L841&gt;0,$AC841&amp;" · com apontamento",$AC841),IF($E841="Férias",IF($L841&gt;0,"Férias · com apontamento","Férias (cadastro)"),IF(($Z841+$AA841-1)&gt;Parâmetros!$E$16,"Férias / afastamento",IF(AND($D841="5x2",OR(WEEKDAY($F841,2)=6,WEEKDAY($F841,2)=7)),IF($L841&gt;0,"Folga trabalhada","Folga"),IF($L841&gt;0,"Trabalhado",IF(OR(OR($D841="6x1",$D841="FF 6x1"),$D841="5x2"),IF(AND(OR($D841="6x1",$D841="FF 6x1"),OR(WEEKDAY($F841,2)=6,WEEKDAY($F841,2)=7)),"Folga","Falta de registro"),IF(AND($AB841&lt;&gt;$AB840,IFERROR(INDEX(Cadastro!$F$5:$F$243,$AB841),"")=""),"Indeterminado (início da série)",IF($X841&gt;0,"Folga","Falta de registro"))))))))</f>
        <v>Falta de registro</v>
      </c>
      <c r="Z841" s="34">
        <f>IF(OR($L841&gt;0,$F841&gt;Parâmetros!$E$14),0,IF($A841&lt;&gt;$A840,1,N($Z840)+1))</f>
        <v>0</v>
      </c>
      <c r="AA841" s="34">
        <f>IF(OR($L841&gt;0,$F841&gt;Parâmetros!$E$14),0,IF(OR($A841&lt;&gt;$A842,$F842&gt;Parâmetros!$E$14),1,N($AA842)+1))</f>
        <v>0</v>
      </c>
      <c r="AB841" s="31">
        <f>IFERROR(MATCH($A841&amp;"|"&amp;TEXT(_xlfn.MAXIFS(Cadastro!$E$5:$E$243,Cadastro!$A$5:$A$243,$A841,Cadastro!$E$5:$E$243,"&lt;="&amp;$F841),"yyyymmdd"),Cadastro!$I$5:$I$243,0),"")</f>
        <v>116</v>
      </c>
      <c r="AC841" t="str">
        <f>IFERROR(_xlfn.SINGLE(INDEX(Exceções!$D$5:$D$203,MATCH($A841&amp;"|"&amp;$F841,Exceções!$F$5:$F$203,0))),"")</f>
        <v/>
      </c>
      <c r="AD841" t="str">
        <f>IF($AC841="","",IFERROR(_xlfn.SINGLE(INDEX(Exceções!$E$5:$E$203,MATCH($A841&amp;"|"&amp;$F841,Exceções!$F$5:$F$203,0))),""))</f>
        <v/>
      </c>
    </row>
    <row r="842" spans="1:30" ht="15" hidden="1" customHeight="1" x14ac:dyDescent="0.25">
      <c r="A842" s="31">
        <v>53613</v>
      </c>
      <c r="B842" s="17" t="s">
        <v>20</v>
      </c>
      <c r="C842" s="17" t="str">
        <f>IFERROR(INDEX(Cadastro!$C$5:$C$243,$AB842),"NÃO INFORMADO")</f>
        <v>CAL</v>
      </c>
      <c r="D842" s="17" t="str">
        <f>IFERROR(INDEX(Cadastro!$D$5:$D$243,$AB842),"")</f>
        <v>6x1</v>
      </c>
      <c r="E842" s="17" t="str">
        <f>IFERROR(INDEX(Cadastro!$G$5:$G$243,$AB842),"")</f>
        <v>6x1</v>
      </c>
      <c r="F842" s="29">
        <v>46300</v>
      </c>
      <c r="G842" s="32" t="str">
        <f t="shared" si="78"/>
        <v>seg</v>
      </c>
      <c r="H842" s="31">
        <f>IF($L842=0,"",_xlfn.MINIFS(Dados!$Q:$Q,Dados!$A:$A,$A842,Dados!$S:$S,$F842))</f>
        <v>440</v>
      </c>
      <c r="I842" s="31">
        <f>IF($H842="","",_xlfn.MAXIFS(Dados!$R:$R,Dados!$A:$A,$A842,Dados!$S:$S,$F842))</f>
        <v>990</v>
      </c>
      <c r="J842" s="32" t="str">
        <f>IF($D842&lt;&gt;"Folguista","",IFERROR(INDEX(Parâmetros!$D$52:$G$52,1,MIN(4,MAX(1,$W842))),""))</f>
        <v/>
      </c>
      <c r="K842" s="32" t="str">
        <f>IF(OR($AC842&lt;&gt;"",$Y842="Folga",$Y842="Folga trabalhada",$Y842="Férias (cadastro)",$Y842="Férias / afastamento",$Y842="Indeterminado (início da série)"),"",IF(OR($D842="6x1",$D842="FF 6x1"),IF(OR(WEEKDAY($F842,2)=6,WEEKDAY($F842,2)=7),"6x1 sáb/dom","6x1"),IF($D842="5x2","5x2",IF($H842="",IF($D842="Folguista",$J842,$E842),IF(OR($H842&gt;=Parâmetros!$E$18,$H842&lt;Parâmetros!$E$19),"C",IF($H842&lt;Parâmetros!$E$20,"A","B"))))))</f>
        <v>6x1</v>
      </c>
      <c r="L842" s="30">
        <f>SUMIFS(Dados!$E:$E,Dados!$A:$A,$A842,Dados!$S:$S,$F842)</f>
        <v>8.02</v>
      </c>
      <c r="M842" s="30">
        <f>IFERROR(INDEX(Parâmetros!$E$6:$E$11,MATCH($K842,Parâmetros!$A$6:$A$11,0)),"")</f>
        <v>8.8000000000000007</v>
      </c>
      <c r="N842" s="33">
        <f t="shared" si="79"/>
        <v>0.91136363636363626</v>
      </c>
      <c r="O842" s="33">
        <f>Parâmetros!$E$13</f>
        <v>0.8</v>
      </c>
      <c r="P842" s="32" t="str">
        <f>IF(OR($M842="",$F842&gt;Parâmetros!$E$14),"Não","Sim")</f>
        <v>Sim</v>
      </c>
      <c r="Q842" s="32" t="str">
        <f t="shared" si="80"/>
        <v>Sim</v>
      </c>
      <c r="R842" s="32" t="str">
        <f t="shared" si="81"/>
        <v>Sim</v>
      </c>
      <c r="S842" s="30">
        <f t="shared" si="82"/>
        <v>0</v>
      </c>
      <c r="T842" s="32" t="str">
        <f>IF($Q842&lt;&gt;"Sim","",IF($N842&gt;Parâmetros!$E$15,"Sim","Não"))</f>
        <v>Não</v>
      </c>
      <c r="U842" s="17" t="str">
        <f t="shared" si="83"/>
        <v>Na meta</v>
      </c>
      <c r="V842" s="17" t="str">
        <f>IF($AC842&lt;&gt;"",IF($L842&gt;0,"ATENÇÃO · apontou em dia de "&amp;LOWER($AC842)&amp;" cadastrado","Exceção cadastrada · "&amp;$AC842)&amp;IF($AD842="",""," · "&amp;$AD842),IF($E842="Férias",IF($L842&gt;0,"ATENÇÃO · apontou estando de férias no cadastro","Férias no cadastro"),IF($Y842="Férias / afastamento","Afastamento · "&amp;($Z842+$AA842-1)&amp;" dias seguidos sem apontamento",IF($Y842="Folga trabalhada","ATENÇÃO · apontou em dia de folga da escala 5x2",IF($Y842="Folga",IF(AND($D842="5x2",OR(WEEKDAY($F842,2)=6,WEEKDAY($F842,2)=7)),"Folga de fim de semana da escala 5x2",IF(AND(OR($D842="6x1",$D842="FF 6x1"),WEEKDAY($F842,2)=6,FALSE()),"Folga de fim de semana · apontou no domingo anterior",IF(AND(OR($D842="6x1",$D842="FF 6x1"),WEEKDAY($F842,2)=7,AND($A842=$A841,$L841&gt;0)),"Folga de fim de semana · apontou no sábado",IF(AND(OR($D842="6x1",$D842="FF 6x1"),OR(WEEKDAY($F842,2)=6,WEEKDAY($F842,2)=7)),"Folga de fim de semana · sem apontamento no sábado nem no domingo","Folga prevista pelo ciclo")))),IF($Y842="Indeterminado (início da série)","Sem histórico anterior — informe o dia do ciclo no Cadastro",IF($Y842="Falta de registro",IF(OR(OR($D842="6x1",$D842="FF 6x1"),$D842="5x2"),"FALTA DE REGISTRO · dia útil da escala "&amp;$E842,"FALTA DE REGISTRO · dia "&amp;$W842&amp;" de "&amp;IFERROR(INDEX(Parâmetros!$B$39:$B$48,MATCH($E842,Parâmetros!$A$39:$A$48,0)),99)&amp;" do ciclo"),IF(OR($D842="6x1",$D842="FF 6x1"),IF(OR(AND(WEEKDAY($F842,2)=6,AND($A842=$A843,$L843&gt;0)),AND(WEEKDAY($F842,2)=7,AND($A842=$A841,$L841&gt;0))),"ATENÇÃO · apontou sábado e domingo no mesmo fim de semana",IF(OR(WEEKDAY($F842,2)=6,WEEKDAY($F842,2)=7),"Jornada de fim de semana do 6x1",IF(OR($H842&gt;=Parâmetros!$E$20,$H842&lt;Parâmetros!$E$19),"ATENÇÃO · 6x1 apontou fora do horário diurno","Jornada fixa do 6x1"))),IF($D842="5x2","Jornada fixa do 5x2",IF($D842="Folguista",IF($J842=$K842,"Evidência confirma sequência","DIVERGE · sequência "&amp;$J842&amp;" × evidência "&amp;$K842),IF($K842=$E842,"Evidência confirma cadastro","DIVERGE · cadastro "&amp;$E842&amp;" × evidência "&amp;$K842)))))))))))</f>
        <v>Jornada fixa do 6x1</v>
      </c>
      <c r="W842" s="34" t="str">
        <f>IF(OR(OR($D842="6x1",$D842="FF 6x1"),$D842="5x2"),"",IF($AB842&lt;&gt;$AB841,IF(IFERROR(INDEX(Cadastro!$F$5:$F$243,$AB842),"")="",IF($L842&gt;0,1,0),IF(IFERROR(INDEX(Cadastro!$F$5:$F$243,$AB842),"")&lt;=IFERROR(INDEX(Parâmetros!$B$39:$B$48,MATCH($E842,Parâmetros!$A$39:$A$48,0)),99),IFERROR(INDEX(Cadastro!$F$5:$F$243,$AB842),""),0)),IF($L842&gt;0,IF(N($X841)&gt;0,1,N($W841)+1),IF(AND($L842=0,OR(N($W841)&gt;=IFERROR(INDEX(Parâmetros!$B$39:$B$48,MATCH($E842,Parâmetros!$A$39:$A$48,0)),99),AND(N($X841)&gt;0,N($X841)&lt;IFERROR(INDEX(Parâmetros!$C$39:$C$48,MATCH($E842,Parâmetros!$A$39:$A$48,0)),0)))),0,N($W841)+1))))</f>
        <v/>
      </c>
      <c r="X842" s="34" t="str">
        <f>IF(OR(OR($D842="6x1",$D842="FF 6x1"),$D842="5x2"),"",IF($AB842&lt;&gt;$AB841,IF(IFERROR(INDEX(Cadastro!$F$5:$F$243,$AB842),"")="",0,IF(IFERROR(INDEX(Cadastro!$F$5:$F$243,$AB842),"")&gt;IFERROR(INDEX(Parâmetros!$B$39:$B$48,MATCH($E842,Parâmetros!$A$39:$A$48,0)),99),IFERROR(INDEX(Cadastro!$F$5:$F$243,$AB842),"")-IFERROR(INDEX(Parâmetros!$B$39:$B$48,MATCH($E842,Parâmetros!$A$39:$A$48,0)),99),0)),IF(AND($L842=0,OR(N($W841)&gt;=IFERROR(INDEX(Parâmetros!$B$39:$B$48,MATCH($E842,Parâmetros!$A$39:$A$48,0)),99),AND(N($X841)&gt;0,N($X841)&lt;IFERROR(INDEX(Parâmetros!$C$39:$C$48,MATCH($E842,Parâmetros!$A$39:$A$48,0)),0)))),N($X841)+1,0)))</f>
        <v/>
      </c>
      <c r="Y842" t="str">
        <f>IF($AC842&lt;&gt;"",IF($L842&gt;0,$AC842&amp;" · com apontamento",$AC842),IF($E842="Férias",IF($L842&gt;0,"Férias · com apontamento","Férias (cadastro)"),IF(($Z842+$AA842-1)&gt;Parâmetros!$E$16,"Férias / afastamento",IF(AND($D842="5x2",OR(WEEKDAY($F842,2)=6,WEEKDAY($F842,2)=7)),IF($L842&gt;0,"Folga trabalhada","Folga"),IF($L842&gt;0,"Trabalhado",IF(OR(OR($D842="6x1",$D842="FF 6x1"),$D842="5x2"),IF(AND(OR($D842="6x1",$D842="FF 6x1"),OR(WEEKDAY($F842,2)=6,WEEKDAY($F842,2)=7)),"Folga","Falta de registro"),IF(AND($AB842&lt;&gt;$AB841,IFERROR(INDEX(Cadastro!$F$5:$F$243,$AB842),"")=""),"Indeterminado (início da série)",IF($X842&gt;0,"Folga","Falta de registro"))))))))</f>
        <v>Trabalhado</v>
      </c>
      <c r="Z842" s="34">
        <f>IF(OR($L842&gt;0,$F842&gt;Parâmetros!$E$14),0,IF($A842&lt;&gt;$A841,1,N($Z841)+1))</f>
        <v>0</v>
      </c>
      <c r="AA842" s="34">
        <f>IF(OR($L842&gt;0,$F842&gt;Parâmetros!$E$14),0,IF(OR($A842&lt;&gt;$A843,$F843&gt;Parâmetros!$E$14),1,N($AA843)+1))</f>
        <v>0</v>
      </c>
      <c r="AB842" s="31">
        <f>IFERROR(MATCH($A842&amp;"|"&amp;TEXT(_xlfn.MAXIFS(Cadastro!$E$5:$E$243,Cadastro!$A$5:$A$243,$A842,Cadastro!$E$5:$E$243,"&lt;="&amp;$F842),"yyyymmdd"),Cadastro!$I$5:$I$243,0),"")</f>
        <v>120</v>
      </c>
      <c r="AC842" t="str">
        <f>IFERROR(_xlfn.SINGLE(INDEX(Exceções!$D$5:$D$203,MATCH($A842&amp;"|"&amp;$F842,Exceções!$F$5:$F$203,0))),"")</f>
        <v/>
      </c>
      <c r="AD842" t="str">
        <f>IF($AC842="","",IFERROR(_xlfn.SINGLE(INDEX(Exceções!$E$5:$E$203,MATCH($A842&amp;"|"&amp;$F842,Exceções!$F$5:$F$203,0))),""))</f>
        <v/>
      </c>
    </row>
    <row r="843" spans="1:30" ht="15" hidden="1" customHeight="1" x14ac:dyDescent="0.25">
      <c r="A843" s="31">
        <v>53613</v>
      </c>
      <c r="B843" s="17" t="s">
        <v>20</v>
      </c>
      <c r="C843" s="17" t="str">
        <f>IFERROR(INDEX(Cadastro!$C$5:$C$243,$AB843),"NÃO INFORMADO")</f>
        <v>CAL</v>
      </c>
      <c r="D843" s="17" t="str">
        <f>IFERROR(INDEX(Cadastro!$D$5:$D$243,$AB843),"")</f>
        <v>6x1</v>
      </c>
      <c r="E843" s="17" t="str">
        <f>IFERROR(INDEX(Cadastro!$G$5:$G$243,$AB843),"")</f>
        <v>6x1</v>
      </c>
      <c r="F843" s="29">
        <v>46301</v>
      </c>
      <c r="G843" s="32" t="str">
        <f t="shared" si="78"/>
        <v>ter</v>
      </c>
      <c r="H843" s="31">
        <f>IF($L843=0,"",_xlfn.MINIFS(Dados!$Q:$Q,Dados!$A:$A,$A843,Dados!$S:$S,$F843))</f>
        <v>440</v>
      </c>
      <c r="I843" s="31">
        <f>IF($H843="","",_xlfn.MAXIFS(Dados!$R:$R,Dados!$A:$A,$A843,Dados!$S:$S,$F843))</f>
        <v>992</v>
      </c>
      <c r="J843" s="32" t="str">
        <f>IF($D843&lt;&gt;"Folguista","",IFERROR(INDEX(Parâmetros!$D$52:$G$52,1,MIN(4,MAX(1,$W843))),""))</f>
        <v/>
      </c>
      <c r="K843" s="32" t="str">
        <f>IF(OR($AC843&lt;&gt;"",$Y843="Folga",$Y843="Folga trabalhada",$Y843="Férias (cadastro)",$Y843="Férias / afastamento",$Y843="Indeterminado (início da série)"),"",IF(OR($D843="6x1",$D843="FF 6x1"),IF(OR(WEEKDAY($F843,2)=6,WEEKDAY($F843,2)=7),"6x1 sáb/dom","6x1"),IF($D843="5x2","5x2",IF($H843="",IF($D843="Folguista",$J843,$E843),IF(OR($H843&gt;=Parâmetros!$E$18,$H843&lt;Parâmetros!$E$19),"C",IF($H843&lt;Parâmetros!$E$20,"A","B"))))))</f>
        <v>6x1</v>
      </c>
      <c r="L843" s="30">
        <f>SUMIFS(Dados!$E:$E,Dados!$A:$A,$A843,Dados!$S:$S,$F843)</f>
        <v>8.02</v>
      </c>
      <c r="M843" s="30">
        <f>IFERROR(INDEX(Parâmetros!$E$6:$E$11,MATCH($K843,Parâmetros!$A$6:$A$11,0)),"")</f>
        <v>8.8000000000000007</v>
      </c>
      <c r="N843" s="33">
        <f t="shared" si="79"/>
        <v>0.91136363636363626</v>
      </c>
      <c r="O843" s="33">
        <f>Parâmetros!$E$13</f>
        <v>0.8</v>
      </c>
      <c r="P843" s="32" t="str">
        <f>IF(OR($M843="",$F843&gt;Parâmetros!$E$14),"Não","Sim")</f>
        <v>Sim</v>
      </c>
      <c r="Q843" s="32" t="str">
        <f t="shared" si="80"/>
        <v>Sim</v>
      </c>
      <c r="R843" s="32" t="str">
        <f t="shared" si="81"/>
        <v>Sim</v>
      </c>
      <c r="S843" s="30">
        <f t="shared" si="82"/>
        <v>0</v>
      </c>
      <c r="T843" s="32" t="str">
        <f>IF($Q843&lt;&gt;"Sim","",IF($N843&gt;Parâmetros!$E$15,"Sim","Não"))</f>
        <v>Não</v>
      </c>
      <c r="U843" s="17" t="str">
        <f t="shared" si="83"/>
        <v>Na meta</v>
      </c>
      <c r="V843" s="17" t="str">
        <f>IF($AC843&lt;&gt;"",IF($L843&gt;0,"ATENÇÃO · apontou em dia de "&amp;LOWER($AC843)&amp;" cadastrado","Exceção cadastrada · "&amp;$AC843)&amp;IF($AD843="",""," · "&amp;$AD843),IF($E843="Férias",IF($L843&gt;0,"ATENÇÃO · apontou estando de férias no cadastro","Férias no cadastro"),IF($Y843="Férias / afastamento","Afastamento · "&amp;($Z843+$AA843-1)&amp;" dias seguidos sem apontamento",IF($Y843="Folga trabalhada","ATENÇÃO · apontou em dia de folga da escala 5x2",IF($Y843="Folga",IF(AND($D843="5x2",OR(WEEKDAY($F843,2)=6,WEEKDAY($F843,2)=7)),"Folga de fim de semana da escala 5x2",IF(AND(OR($D843="6x1",$D843="FF 6x1"),WEEKDAY($F843,2)=6,FALSE()),"Folga de fim de semana · apontou no domingo anterior",IF(AND(OR($D843="6x1",$D843="FF 6x1"),WEEKDAY($F843,2)=7,AND($A843=$A842,$L842&gt;0)),"Folga de fim de semana · apontou no sábado",IF(AND(OR($D843="6x1",$D843="FF 6x1"),OR(WEEKDAY($F843,2)=6,WEEKDAY($F843,2)=7)),"Folga de fim de semana · sem apontamento no sábado nem no domingo","Folga prevista pelo ciclo")))),IF($Y843="Indeterminado (início da série)","Sem histórico anterior — informe o dia do ciclo no Cadastro",IF($Y843="Falta de registro",IF(OR(OR($D843="6x1",$D843="FF 6x1"),$D843="5x2"),"FALTA DE REGISTRO · dia útil da escala "&amp;$E843,"FALTA DE REGISTRO · dia "&amp;$W843&amp;" de "&amp;IFERROR(INDEX(Parâmetros!$B$39:$B$48,MATCH($E843,Parâmetros!$A$39:$A$48,0)),99)&amp;" do ciclo"),IF(OR($D843="6x1",$D843="FF 6x1"),IF(OR(AND(WEEKDAY($F843,2)=6,AND($A843=$A844,$L844&gt;0)),AND(WEEKDAY($F843,2)=7,AND($A843=$A842,$L842&gt;0))),"ATENÇÃO · apontou sábado e domingo no mesmo fim de semana",IF(OR(WEEKDAY($F843,2)=6,WEEKDAY($F843,2)=7),"Jornada de fim de semana do 6x1",IF(OR($H843&gt;=Parâmetros!$E$20,$H843&lt;Parâmetros!$E$19),"ATENÇÃO · 6x1 apontou fora do horário diurno","Jornada fixa do 6x1"))),IF($D843="5x2","Jornada fixa do 5x2",IF($D843="Folguista",IF($J843=$K843,"Evidência confirma sequência","DIVERGE · sequência "&amp;$J843&amp;" × evidência "&amp;$K843),IF($K843=$E843,"Evidência confirma cadastro","DIVERGE · cadastro "&amp;$E843&amp;" × evidência "&amp;$K843)))))))))))</f>
        <v>Jornada fixa do 6x1</v>
      </c>
      <c r="W843" s="34" t="str">
        <f>IF(OR(OR($D843="6x1",$D843="FF 6x1"),$D843="5x2"),"",IF($AB843&lt;&gt;$AB842,IF(IFERROR(INDEX(Cadastro!$F$5:$F$243,$AB843),"")="",IF($L843&gt;0,1,0),IF(IFERROR(INDEX(Cadastro!$F$5:$F$243,$AB843),"")&lt;=IFERROR(INDEX(Parâmetros!$B$39:$B$48,MATCH($E843,Parâmetros!$A$39:$A$48,0)),99),IFERROR(INDEX(Cadastro!$F$5:$F$243,$AB843),""),0)),IF($L843&gt;0,IF(N($X842)&gt;0,1,N($W842)+1),IF(AND($L843=0,OR(N($W842)&gt;=IFERROR(INDEX(Parâmetros!$B$39:$B$48,MATCH($E843,Parâmetros!$A$39:$A$48,0)),99),AND(N($X842)&gt;0,N($X842)&lt;IFERROR(INDEX(Parâmetros!$C$39:$C$48,MATCH($E843,Parâmetros!$A$39:$A$48,0)),0)))),0,N($W842)+1))))</f>
        <v/>
      </c>
      <c r="X843" s="34" t="str">
        <f>IF(OR(OR($D843="6x1",$D843="FF 6x1"),$D843="5x2"),"",IF($AB843&lt;&gt;$AB842,IF(IFERROR(INDEX(Cadastro!$F$5:$F$243,$AB843),"")="",0,IF(IFERROR(INDEX(Cadastro!$F$5:$F$243,$AB843),"")&gt;IFERROR(INDEX(Parâmetros!$B$39:$B$48,MATCH($E843,Parâmetros!$A$39:$A$48,0)),99),IFERROR(INDEX(Cadastro!$F$5:$F$243,$AB843),"")-IFERROR(INDEX(Parâmetros!$B$39:$B$48,MATCH($E843,Parâmetros!$A$39:$A$48,0)),99),0)),IF(AND($L843=0,OR(N($W842)&gt;=IFERROR(INDEX(Parâmetros!$B$39:$B$48,MATCH($E843,Parâmetros!$A$39:$A$48,0)),99),AND(N($X842)&gt;0,N($X842)&lt;IFERROR(INDEX(Parâmetros!$C$39:$C$48,MATCH($E843,Parâmetros!$A$39:$A$48,0)),0)))),N($X842)+1,0)))</f>
        <v/>
      </c>
      <c r="Y843" t="str">
        <f>IF($AC843&lt;&gt;"",IF($L843&gt;0,$AC843&amp;" · com apontamento",$AC843),IF($E843="Férias",IF($L843&gt;0,"Férias · com apontamento","Férias (cadastro)"),IF(($Z843+$AA843-1)&gt;Parâmetros!$E$16,"Férias / afastamento",IF(AND($D843="5x2",OR(WEEKDAY($F843,2)=6,WEEKDAY($F843,2)=7)),IF($L843&gt;0,"Folga trabalhada","Folga"),IF($L843&gt;0,"Trabalhado",IF(OR(OR($D843="6x1",$D843="FF 6x1"),$D843="5x2"),IF(AND(OR($D843="6x1",$D843="FF 6x1"),OR(WEEKDAY($F843,2)=6,WEEKDAY($F843,2)=7)),"Folga","Falta de registro"),IF(AND($AB843&lt;&gt;$AB842,IFERROR(INDEX(Cadastro!$F$5:$F$243,$AB843),"")=""),"Indeterminado (início da série)",IF($X843&gt;0,"Folga","Falta de registro"))))))))</f>
        <v>Trabalhado</v>
      </c>
      <c r="Z843" s="34">
        <f>IF(OR($L843&gt;0,$F843&gt;Parâmetros!$E$14),0,IF($A843&lt;&gt;$A842,1,N($Z842)+1))</f>
        <v>0</v>
      </c>
      <c r="AA843" s="34">
        <f>IF(OR($L843&gt;0,$F843&gt;Parâmetros!$E$14),0,IF(OR($A843&lt;&gt;$A844,$F844&gt;Parâmetros!$E$14),1,N($AA844)+1))</f>
        <v>0</v>
      </c>
      <c r="AB843" s="31">
        <f>IFERROR(MATCH($A843&amp;"|"&amp;TEXT(_xlfn.MAXIFS(Cadastro!$E$5:$E$243,Cadastro!$A$5:$A$243,$A843,Cadastro!$E$5:$E$243,"&lt;="&amp;$F843),"yyyymmdd"),Cadastro!$I$5:$I$243,0),"")</f>
        <v>120</v>
      </c>
      <c r="AC843" t="str">
        <f>IFERROR(_xlfn.SINGLE(INDEX(Exceções!$D$5:$D$203,MATCH($A843&amp;"|"&amp;$F843,Exceções!$F$5:$F$203,0))),"")</f>
        <v/>
      </c>
      <c r="AD843" t="str">
        <f>IF($AC843="","",IFERROR(_xlfn.SINGLE(INDEX(Exceções!$E$5:$E$203,MATCH($A843&amp;"|"&amp;$F843,Exceções!$F$5:$F$203,0))),""))</f>
        <v/>
      </c>
    </row>
    <row r="844" spans="1:30" ht="15" hidden="1" customHeight="1" x14ac:dyDescent="0.25">
      <c r="A844" s="31">
        <v>53613</v>
      </c>
      <c r="B844" s="17" t="s">
        <v>20</v>
      </c>
      <c r="C844" s="17" t="str">
        <f>IFERROR(INDEX(Cadastro!$C$5:$C$243,$AB844),"NÃO INFORMADO")</f>
        <v>CAL</v>
      </c>
      <c r="D844" s="17" t="str">
        <f>IFERROR(INDEX(Cadastro!$D$5:$D$243,$AB844),"")</f>
        <v>6x1</v>
      </c>
      <c r="E844" s="17" t="str">
        <f>IFERROR(INDEX(Cadastro!$G$5:$G$243,$AB844),"")</f>
        <v>6x1</v>
      </c>
      <c r="F844" s="29">
        <v>46302</v>
      </c>
      <c r="G844" s="32" t="str">
        <f t="shared" si="78"/>
        <v>qua</v>
      </c>
      <c r="H844" s="31">
        <f>IF($L844=0,"",_xlfn.MINIFS(Dados!$Q:$Q,Dados!$A:$A,$A844,Dados!$S:$S,$F844))</f>
        <v>440</v>
      </c>
      <c r="I844" s="31">
        <f>IF($H844="","",_xlfn.MAXIFS(Dados!$R:$R,Dados!$A:$A,$A844,Dados!$S:$S,$F844))</f>
        <v>991</v>
      </c>
      <c r="J844" s="32" t="str">
        <f>IF($D844&lt;&gt;"Folguista","",IFERROR(INDEX(Parâmetros!$D$52:$G$52,1,MIN(4,MAX(1,$W844))),""))</f>
        <v/>
      </c>
      <c r="K844" s="32" t="str">
        <f>IF(OR($AC844&lt;&gt;"",$Y844="Folga",$Y844="Folga trabalhada",$Y844="Férias (cadastro)",$Y844="Férias / afastamento",$Y844="Indeterminado (início da série)"),"",IF(OR($D844="6x1",$D844="FF 6x1"),IF(OR(WEEKDAY($F844,2)=6,WEEKDAY($F844,2)=7),"6x1 sáb/dom","6x1"),IF($D844="5x2","5x2",IF($H844="",IF($D844="Folguista",$J844,$E844),IF(OR($H844&gt;=Parâmetros!$E$18,$H844&lt;Parâmetros!$E$19),"C",IF($H844&lt;Parâmetros!$E$20,"A","B"))))))</f>
        <v>6x1</v>
      </c>
      <c r="L844" s="30">
        <f>SUMIFS(Dados!$E:$E,Dados!$A:$A,$A844,Dados!$S:$S,$F844)</f>
        <v>7.99</v>
      </c>
      <c r="M844" s="30">
        <f>IFERROR(INDEX(Parâmetros!$E$6:$E$11,MATCH($K844,Parâmetros!$A$6:$A$11,0)),"")</f>
        <v>8.8000000000000007</v>
      </c>
      <c r="N844" s="33">
        <f t="shared" si="79"/>
        <v>0.90795454545454546</v>
      </c>
      <c r="O844" s="33">
        <f>Parâmetros!$E$13</f>
        <v>0.8</v>
      </c>
      <c r="P844" s="32" t="str">
        <f>IF(OR($M844="",$F844&gt;Parâmetros!$E$14),"Não","Sim")</f>
        <v>Sim</v>
      </c>
      <c r="Q844" s="32" t="str">
        <f t="shared" si="80"/>
        <v>Sim</v>
      </c>
      <c r="R844" s="32" t="str">
        <f t="shared" si="81"/>
        <v>Sim</v>
      </c>
      <c r="S844" s="30">
        <f t="shared" si="82"/>
        <v>0</v>
      </c>
      <c r="T844" s="32" t="str">
        <f>IF($Q844&lt;&gt;"Sim","",IF($N844&gt;Parâmetros!$E$15,"Sim","Não"))</f>
        <v>Não</v>
      </c>
      <c r="U844" s="17" t="str">
        <f t="shared" si="83"/>
        <v>Na meta</v>
      </c>
      <c r="V844" s="17" t="str">
        <f>IF($AC844&lt;&gt;"",IF($L844&gt;0,"ATENÇÃO · apontou em dia de "&amp;LOWER($AC844)&amp;" cadastrado","Exceção cadastrada · "&amp;$AC844)&amp;IF($AD844="",""," · "&amp;$AD844),IF($E844="Férias",IF($L844&gt;0,"ATENÇÃO · apontou estando de férias no cadastro","Férias no cadastro"),IF($Y844="Férias / afastamento","Afastamento · "&amp;($Z844+$AA844-1)&amp;" dias seguidos sem apontamento",IF($Y844="Folga trabalhada","ATENÇÃO · apontou em dia de folga da escala 5x2",IF($Y844="Folga",IF(AND($D844="5x2",OR(WEEKDAY($F844,2)=6,WEEKDAY($F844,2)=7)),"Folga de fim de semana da escala 5x2",IF(AND(OR($D844="6x1",$D844="FF 6x1"),WEEKDAY($F844,2)=6,FALSE()),"Folga de fim de semana · apontou no domingo anterior",IF(AND(OR($D844="6x1",$D844="FF 6x1"),WEEKDAY($F844,2)=7,AND($A844=$A843,$L843&gt;0)),"Folga de fim de semana · apontou no sábado",IF(AND(OR($D844="6x1",$D844="FF 6x1"),OR(WEEKDAY($F844,2)=6,WEEKDAY($F844,2)=7)),"Folga de fim de semana · sem apontamento no sábado nem no domingo","Folga prevista pelo ciclo")))),IF($Y844="Indeterminado (início da série)","Sem histórico anterior — informe o dia do ciclo no Cadastro",IF($Y844="Falta de registro",IF(OR(OR($D844="6x1",$D844="FF 6x1"),$D844="5x2"),"FALTA DE REGISTRO · dia útil da escala "&amp;$E844,"FALTA DE REGISTRO · dia "&amp;$W844&amp;" de "&amp;IFERROR(INDEX(Parâmetros!$B$39:$B$48,MATCH($E844,Parâmetros!$A$39:$A$48,0)),99)&amp;" do ciclo"),IF(OR($D844="6x1",$D844="FF 6x1"),IF(OR(AND(WEEKDAY($F844,2)=6,AND($A844=$A845,$L845&gt;0)),AND(WEEKDAY($F844,2)=7,AND($A844=$A843,$L843&gt;0))),"ATENÇÃO · apontou sábado e domingo no mesmo fim de semana",IF(OR(WEEKDAY($F844,2)=6,WEEKDAY($F844,2)=7),"Jornada de fim de semana do 6x1",IF(OR($H844&gt;=Parâmetros!$E$20,$H844&lt;Parâmetros!$E$19),"ATENÇÃO · 6x1 apontou fora do horário diurno","Jornada fixa do 6x1"))),IF($D844="5x2","Jornada fixa do 5x2",IF($D844="Folguista",IF($J844=$K844,"Evidência confirma sequência","DIVERGE · sequência "&amp;$J844&amp;" × evidência "&amp;$K844),IF($K844=$E844,"Evidência confirma cadastro","DIVERGE · cadastro "&amp;$E844&amp;" × evidência "&amp;$K844)))))))))))</f>
        <v>Jornada fixa do 6x1</v>
      </c>
      <c r="W844" s="34" t="str">
        <f>IF(OR(OR($D844="6x1",$D844="FF 6x1"),$D844="5x2"),"",IF($AB844&lt;&gt;$AB843,IF(IFERROR(INDEX(Cadastro!$F$5:$F$243,$AB844),"")="",IF($L844&gt;0,1,0),IF(IFERROR(INDEX(Cadastro!$F$5:$F$243,$AB844),"")&lt;=IFERROR(INDEX(Parâmetros!$B$39:$B$48,MATCH($E844,Parâmetros!$A$39:$A$48,0)),99),IFERROR(INDEX(Cadastro!$F$5:$F$243,$AB844),""),0)),IF($L844&gt;0,IF(N($X843)&gt;0,1,N($W843)+1),IF(AND($L844=0,OR(N($W843)&gt;=IFERROR(INDEX(Parâmetros!$B$39:$B$48,MATCH($E844,Parâmetros!$A$39:$A$48,0)),99),AND(N($X843)&gt;0,N($X843)&lt;IFERROR(INDEX(Parâmetros!$C$39:$C$48,MATCH($E844,Parâmetros!$A$39:$A$48,0)),0)))),0,N($W843)+1))))</f>
        <v/>
      </c>
      <c r="X844" s="34" t="str">
        <f>IF(OR(OR($D844="6x1",$D844="FF 6x1"),$D844="5x2"),"",IF($AB844&lt;&gt;$AB843,IF(IFERROR(INDEX(Cadastro!$F$5:$F$243,$AB844),"")="",0,IF(IFERROR(INDEX(Cadastro!$F$5:$F$243,$AB844),"")&gt;IFERROR(INDEX(Parâmetros!$B$39:$B$48,MATCH($E844,Parâmetros!$A$39:$A$48,0)),99),IFERROR(INDEX(Cadastro!$F$5:$F$243,$AB844),"")-IFERROR(INDEX(Parâmetros!$B$39:$B$48,MATCH($E844,Parâmetros!$A$39:$A$48,0)),99),0)),IF(AND($L844=0,OR(N($W843)&gt;=IFERROR(INDEX(Parâmetros!$B$39:$B$48,MATCH($E844,Parâmetros!$A$39:$A$48,0)),99),AND(N($X843)&gt;0,N($X843)&lt;IFERROR(INDEX(Parâmetros!$C$39:$C$48,MATCH($E844,Parâmetros!$A$39:$A$48,0)),0)))),N($X843)+1,0)))</f>
        <v/>
      </c>
      <c r="Y844" t="str">
        <f>IF($AC844&lt;&gt;"",IF($L844&gt;0,$AC844&amp;" · com apontamento",$AC844),IF($E844="Férias",IF($L844&gt;0,"Férias · com apontamento","Férias (cadastro)"),IF(($Z844+$AA844-1)&gt;Parâmetros!$E$16,"Férias / afastamento",IF(AND($D844="5x2",OR(WEEKDAY($F844,2)=6,WEEKDAY($F844,2)=7)),IF($L844&gt;0,"Folga trabalhada","Folga"),IF($L844&gt;0,"Trabalhado",IF(OR(OR($D844="6x1",$D844="FF 6x1"),$D844="5x2"),IF(AND(OR($D844="6x1",$D844="FF 6x1"),OR(WEEKDAY($F844,2)=6,WEEKDAY($F844,2)=7)),"Folga","Falta de registro"),IF(AND($AB844&lt;&gt;$AB843,IFERROR(INDEX(Cadastro!$F$5:$F$243,$AB844),"")=""),"Indeterminado (início da série)",IF($X844&gt;0,"Folga","Falta de registro"))))))))</f>
        <v>Trabalhado</v>
      </c>
      <c r="Z844" s="34">
        <f>IF(OR($L844&gt;0,$F844&gt;Parâmetros!$E$14),0,IF($A844&lt;&gt;$A843,1,N($Z843)+1))</f>
        <v>0</v>
      </c>
      <c r="AA844" s="34">
        <f>IF(OR($L844&gt;0,$F844&gt;Parâmetros!$E$14),0,IF(OR($A844&lt;&gt;$A845,$F845&gt;Parâmetros!$E$14),1,N($AA845)+1))</f>
        <v>0</v>
      </c>
      <c r="AB844" s="31">
        <f>IFERROR(MATCH($A844&amp;"|"&amp;TEXT(_xlfn.MAXIFS(Cadastro!$E$5:$E$243,Cadastro!$A$5:$A$243,$A844,Cadastro!$E$5:$E$243,"&lt;="&amp;$F844),"yyyymmdd"),Cadastro!$I$5:$I$243,0),"")</f>
        <v>120</v>
      </c>
      <c r="AC844" t="str">
        <f>IFERROR(_xlfn.SINGLE(INDEX(Exceções!$D$5:$D$203,MATCH($A844&amp;"|"&amp;$F844,Exceções!$F$5:$F$203,0))),"")</f>
        <v/>
      </c>
      <c r="AD844" t="str">
        <f>IF($AC844="","",IFERROR(_xlfn.SINGLE(INDEX(Exceções!$E$5:$E$203,MATCH($A844&amp;"|"&amp;$F844,Exceções!$F$5:$F$203,0))),""))</f>
        <v/>
      </c>
    </row>
    <row r="845" spans="1:30" ht="15" hidden="1" customHeight="1" x14ac:dyDescent="0.25">
      <c r="A845" s="31">
        <v>53613</v>
      </c>
      <c r="B845" s="17" t="s">
        <v>20</v>
      </c>
      <c r="C845" s="17" t="str">
        <f>IFERROR(INDEX(Cadastro!$C$5:$C$243,$AB845),"NÃO INFORMADO")</f>
        <v>CAL</v>
      </c>
      <c r="D845" s="17" t="str">
        <f>IFERROR(INDEX(Cadastro!$D$5:$D$243,$AB845),"")</f>
        <v>6x1</v>
      </c>
      <c r="E845" s="17" t="str">
        <f>IFERROR(INDEX(Cadastro!$G$5:$G$243,$AB845),"")</f>
        <v>6x1</v>
      </c>
      <c r="F845" s="29">
        <v>46303</v>
      </c>
      <c r="G845" s="32" t="str">
        <f t="shared" si="78"/>
        <v>qui</v>
      </c>
      <c r="H845" s="31">
        <f>IF($L845=0,"",_xlfn.MINIFS(Dados!$Q:$Q,Dados!$A:$A,$A845,Dados!$S:$S,$F845))</f>
        <v>440</v>
      </c>
      <c r="I845" s="31">
        <f>IF($H845="","",_xlfn.MAXIFS(Dados!$R:$R,Dados!$A:$A,$A845,Dados!$S:$S,$F845))</f>
        <v>995</v>
      </c>
      <c r="J845" s="32" t="str">
        <f>IF($D845&lt;&gt;"Folguista","",IFERROR(INDEX(Parâmetros!$D$52:$G$52,1,MIN(4,MAX(1,$W845))),""))</f>
        <v/>
      </c>
      <c r="K845" s="32" t="str">
        <f>IF(OR($AC845&lt;&gt;"",$Y845="Folga",$Y845="Folga trabalhada",$Y845="Férias (cadastro)",$Y845="Férias / afastamento",$Y845="Indeterminado (início da série)"),"",IF(OR($D845="6x1",$D845="FF 6x1"),IF(OR(WEEKDAY($F845,2)=6,WEEKDAY($F845,2)=7),"6x1 sáb/dom","6x1"),IF($D845="5x2","5x2",IF($H845="",IF($D845="Folguista",$J845,$E845),IF(OR($H845&gt;=Parâmetros!$E$18,$H845&lt;Parâmetros!$E$19),"C",IF($H845&lt;Parâmetros!$E$20,"A","B"))))))</f>
        <v>6x1</v>
      </c>
      <c r="L845" s="30">
        <f>SUMIFS(Dados!$E:$E,Dados!$A:$A,$A845,Dados!$S:$S,$F845)</f>
        <v>8.07</v>
      </c>
      <c r="M845" s="30">
        <f>IFERROR(INDEX(Parâmetros!$E$6:$E$11,MATCH($K845,Parâmetros!$A$6:$A$11,0)),"")</f>
        <v>8.8000000000000007</v>
      </c>
      <c r="N845" s="33">
        <f t="shared" si="79"/>
        <v>0.9170454545454545</v>
      </c>
      <c r="O845" s="33">
        <f>Parâmetros!$E$13</f>
        <v>0.8</v>
      </c>
      <c r="P845" s="32" t="str">
        <f>IF(OR($M845="",$F845&gt;Parâmetros!$E$14),"Não","Sim")</f>
        <v>Sim</v>
      </c>
      <c r="Q845" s="32" t="str">
        <f t="shared" si="80"/>
        <v>Sim</v>
      </c>
      <c r="R845" s="32" t="str">
        <f t="shared" si="81"/>
        <v>Sim</v>
      </c>
      <c r="S845" s="30">
        <f t="shared" si="82"/>
        <v>0</v>
      </c>
      <c r="T845" s="32" t="str">
        <f>IF($Q845&lt;&gt;"Sim","",IF($N845&gt;Parâmetros!$E$15,"Sim","Não"))</f>
        <v>Não</v>
      </c>
      <c r="U845" s="17" t="str">
        <f t="shared" si="83"/>
        <v>Na meta</v>
      </c>
      <c r="V845" s="17" t="str">
        <f>IF($AC845&lt;&gt;"",IF($L845&gt;0,"ATENÇÃO · apontou em dia de "&amp;LOWER($AC845)&amp;" cadastrado","Exceção cadastrada · "&amp;$AC845)&amp;IF($AD845="",""," · "&amp;$AD845),IF($E845="Férias",IF($L845&gt;0,"ATENÇÃO · apontou estando de férias no cadastro","Férias no cadastro"),IF($Y845="Férias / afastamento","Afastamento · "&amp;($Z845+$AA845-1)&amp;" dias seguidos sem apontamento",IF($Y845="Folga trabalhada","ATENÇÃO · apontou em dia de folga da escala 5x2",IF($Y845="Folga",IF(AND($D845="5x2",OR(WEEKDAY($F845,2)=6,WEEKDAY($F845,2)=7)),"Folga de fim de semana da escala 5x2",IF(AND(OR($D845="6x1",$D845="FF 6x1"),WEEKDAY($F845,2)=6,FALSE()),"Folga de fim de semana · apontou no domingo anterior",IF(AND(OR($D845="6x1",$D845="FF 6x1"),WEEKDAY($F845,2)=7,AND($A845=$A844,$L844&gt;0)),"Folga de fim de semana · apontou no sábado",IF(AND(OR($D845="6x1",$D845="FF 6x1"),OR(WEEKDAY($F845,2)=6,WEEKDAY($F845,2)=7)),"Folga de fim de semana · sem apontamento no sábado nem no domingo","Folga prevista pelo ciclo")))),IF($Y845="Indeterminado (início da série)","Sem histórico anterior — informe o dia do ciclo no Cadastro",IF($Y845="Falta de registro",IF(OR(OR($D845="6x1",$D845="FF 6x1"),$D845="5x2"),"FALTA DE REGISTRO · dia útil da escala "&amp;$E845,"FALTA DE REGISTRO · dia "&amp;$W845&amp;" de "&amp;IFERROR(INDEX(Parâmetros!$B$39:$B$48,MATCH($E845,Parâmetros!$A$39:$A$48,0)),99)&amp;" do ciclo"),IF(OR($D845="6x1",$D845="FF 6x1"),IF(OR(AND(WEEKDAY($F845,2)=6,AND($A845=$A846,$L846&gt;0)),AND(WEEKDAY($F845,2)=7,AND($A845=$A844,$L844&gt;0))),"ATENÇÃO · apontou sábado e domingo no mesmo fim de semana",IF(OR(WEEKDAY($F845,2)=6,WEEKDAY($F845,2)=7),"Jornada de fim de semana do 6x1",IF(OR($H845&gt;=Parâmetros!$E$20,$H845&lt;Parâmetros!$E$19),"ATENÇÃO · 6x1 apontou fora do horário diurno","Jornada fixa do 6x1"))),IF($D845="5x2","Jornada fixa do 5x2",IF($D845="Folguista",IF($J845=$K845,"Evidência confirma sequência","DIVERGE · sequência "&amp;$J845&amp;" × evidência "&amp;$K845),IF($K845=$E845,"Evidência confirma cadastro","DIVERGE · cadastro "&amp;$E845&amp;" × evidência "&amp;$K845)))))))))))</f>
        <v>Jornada fixa do 6x1</v>
      </c>
      <c r="W845" s="34" t="str">
        <f>IF(OR(OR($D845="6x1",$D845="FF 6x1"),$D845="5x2"),"",IF($AB845&lt;&gt;$AB844,IF(IFERROR(INDEX(Cadastro!$F$5:$F$243,$AB845),"")="",IF($L845&gt;0,1,0),IF(IFERROR(INDEX(Cadastro!$F$5:$F$243,$AB845),"")&lt;=IFERROR(INDEX(Parâmetros!$B$39:$B$48,MATCH($E845,Parâmetros!$A$39:$A$48,0)),99),IFERROR(INDEX(Cadastro!$F$5:$F$243,$AB845),""),0)),IF($L845&gt;0,IF(N($X844)&gt;0,1,N($W844)+1),IF(AND($L845=0,OR(N($W844)&gt;=IFERROR(INDEX(Parâmetros!$B$39:$B$48,MATCH($E845,Parâmetros!$A$39:$A$48,0)),99),AND(N($X844)&gt;0,N($X844)&lt;IFERROR(INDEX(Parâmetros!$C$39:$C$48,MATCH($E845,Parâmetros!$A$39:$A$48,0)),0)))),0,N($W844)+1))))</f>
        <v/>
      </c>
      <c r="X845" s="34" t="str">
        <f>IF(OR(OR($D845="6x1",$D845="FF 6x1"),$D845="5x2"),"",IF($AB845&lt;&gt;$AB844,IF(IFERROR(INDEX(Cadastro!$F$5:$F$243,$AB845),"")="",0,IF(IFERROR(INDEX(Cadastro!$F$5:$F$243,$AB845),"")&gt;IFERROR(INDEX(Parâmetros!$B$39:$B$48,MATCH($E845,Parâmetros!$A$39:$A$48,0)),99),IFERROR(INDEX(Cadastro!$F$5:$F$243,$AB845),"")-IFERROR(INDEX(Parâmetros!$B$39:$B$48,MATCH($E845,Parâmetros!$A$39:$A$48,0)),99),0)),IF(AND($L845=0,OR(N($W844)&gt;=IFERROR(INDEX(Parâmetros!$B$39:$B$48,MATCH($E845,Parâmetros!$A$39:$A$48,0)),99),AND(N($X844)&gt;0,N($X844)&lt;IFERROR(INDEX(Parâmetros!$C$39:$C$48,MATCH($E845,Parâmetros!$A$39:$A$48,0)),0)))),N($X844)+1,0)))</f>
        <v/>
      </c>
      <c r="Y845" t="str">
        <f>IF($AC845&lt;&gt;"",IF($L845&gt;0,$AC845&amp;" · com apontamento",$AC845),IF($E845="Férias",IF($L845&gt;0,"Férias · com apontamento","Férias (cadastro)"),IF(($Z845+$AA845-1)&gt;Parâmetros!$E$16,"Férias / afastamento",IF(AND($D845="5x2",OR(WEEKDAY($F845,2)=6,WEEKDAY($F845,2)=7)),IF($L845&gt;0,"Folga trabalhada","Folga"),IF($L845&gt;0,"Trabalhado",IF(OR(OR($D845="6x1",$D845="FF 6x1"),$D845="5x2"),IF(AND(OR($D845="6x1",$D845="FF 6x1"),OR(WEEKDAY($F845,2)=6,WEEKDAY($F845,2)=7)),"Folga","Falta de registro"),IF(AND($AB845&lt;&gt;$AB844,IFERROR(INDEX(Cadastro!$F$5:$F$243,$AB845),"")=""),"Indeterminado (início da série)",IF($X845&gt;0,"Folga","Falta de registro"))))))))</f>
        <v>Trabalhado</v>
      </c>
      <c r="Z845" s="34">
        <f>IF(OR($L845&gt;0,$F845&gt;Parâmetros!$E$14),0,IF($A845&lt;&gt;$A844,1,N($Z844)+1))</f>
        <v>0</v>
      </c>
      <c r="AA845" s="34">
        <f>IF(OR($L845&gt;0,$F845&gt;Parâmetros!$E$14),0,IF(OR($A845&lt;&gt;$A846,$F846&gt;Parâmetros!$E$14),1,N($AA846)+1))</f>
        <v>0</v>
      </c>
      <c r="AB845" s="31">
        <f>IFERROR(MATCH($A845&amp;"|"&amp;TEXT(_xlfn.MAXIFS(Cadastro!$E$5:$E$243,Cadastro!$A$5:$A$243,$A845,Cadastro!$E$5:$E$243,"&lt;="&amp;$F845),"yyyymmdd"),Cadastro!$I$5:$I$243,0),"")</f>
        <v>120</v>
      </c>
      <c r="AC845" t="str">
        <f>IFERROR(_xlfn.SINGLE(INDEX(Exceções!$D$5:$D$203,MATCH($A845&amp;"|"&amp;$F845,Exceções!$F$5:$F$203,0))),"")</f>
        <v/>
      </c>
      <c r="AD845" t="str">
        <f>IF($AC845="","",IFERROR(_xlfn.SINGLE(INDEX(Exceções!$E$5:$E$203,MATCH($A845&amp;"|"&amp;$F845,Exceções!$F$5:$F$203,0))),""))</f>
        <v/>
      </c>
    </row>
    <row r="846" spans="1:30" ht="15" hidden="1" customHeight="1" x14ac:dyDescent="0.25">
      <c r="A846" s="31">
        <v>53613</v>
      </c>
      <c r="B846" s="17" t="s">
        <v>20</v>
      </c>
      <c r="C846" s="17" t="str">
        <f>IFERROR(INDEX(Cadastro!$C$5:$C$243,$AB846),"NÃO INFORMADO")</f>
        <v>CAL</v>
      </c>
      <c r="D846" s="17" t="str">
        <f>IFERROR(INDEX(Cadastro!$D$5:$D$243,$AB846),"")</f>
        <v>6x1</v>
      </c>
      <c r="E846" s="17" t="str">
        <f>IFERROR(INDEX(Cadastro!$G$5:$G$243,$AB846),"")</f>
        <v>6x1</v>
      </c>
      <c r="F846" s="29">
        <v>46304</v>
      </c>
      <c r="G846" s="32" t="str">
        <f t="shared" si="78"/>
        <v>sex</v>
      </c>
      <c r="H846" s="31">
        <f>IF($L846=0,"",_xlfn.MINIFS(Dados!$Q:$Q,Dados!$A:$A,$A846,Dados!$S:$S,$F846))</f>
        <v>440</v>
      </c>
      <c r="I846" s="31">
        <f>IF($H846="","",_xlfn.MAXIFS(Dados!$R:$R,Dados!$A:$A,$A846,Dados!$S:$S,$F846))</f>
        <v>991</v>
      </c>
      <c r="J846" s="32" t="str">
        <f>IF($D846&lt;&gt;"Folguista","",IFERROR(INDEX(Parâmetros!$D$52:$G$52,1,MIN(4,MAX(1,$W846))),""))</f>
        <v/>
      </c>
      <c r="K846" s="32" t="str">
        <f>IF(OR($AC846&lt;&gt;"",$Y846="Folga",$Y846="Folga trabalhada",$Y846="Férias (cadastro)",$Y846="Férias / afastamento",$Y846="Indeterminado (início da série)"),"",IF(OR($D846="6x1",$D846="FF 6x1"),IF(OR(WEEKDAY($F846,2)=6,WEEKDAY($F846,2)=7),"6x1 sáb/dom","6x1"),IF($D846="5x2","5x2",IF($H846="",IF($D846="Folguista",$J846,$E846),IF(OR($H846&gt;=Parâmetros!$E$18,$H846&lt;Parâmetros!$E$19),"C",IF($H846&lt;Parâmetros!$E$20,"A","B"))))))</f>
        <v>6x1</v>
      </c>
      <c r="L846" s="30">
        <f>SUMIFS(Dados!$E:$E,Dados!$A:$A,$A846,Dados!$S:$S,$F846)</f>
        <v>8</v>
      </c>
      <c r="M846" s="30">
        <f>IFERROR(INDEX(Parâmetros!$E$6:$E$11,MATCH($K846,Parâmetros!$A$6:$A$11,0)),"")</f>
        <v>8.8000000000000007</v>
      </c>
      <c r="N846" s="33">
        <f t="shared" si="79"/>
        <v>0.90909090909090906</v>
      </c>
      <c r="O846" s="33">
        <f>Parâmetros!$E$13</f>
        <v>0.8</v>
      </c>
      <c r="P846" s="32" t="str">
        <f>IF(OR($M846="",$F846&gt;Parâmetros!$E$14),"Não","Sim")</f>
        <v>Sim</v>
      </c>
      <c r="Q846" s="32" t="str">
        <f t="shared" si="80"/>
        <v>Sim</v>
      </c>
      <c r="R846" s="32" t="str">
        <f t="shared" si="81"/>
        <v>Sim</v>
      </c>
      <c r="S846" s="30">
        <f t="shared" si="82"/>
        <v>0</v>
      </c>
      <c r="T846" s="32" t="str">
        <f>IF($Q846&lt;&gt;"Sim","",IF($N846&gt;Parâmetros!$E$15,"Sim","Não"))</f>
        <v>Não</v>
      </c>
      <c r="U846" s="17" t="str">
        <f t="shared" si="83"/>
        <v>Na meta</v>
      </c>
      <c r="V846" s="17" t="str">
        <f>IF($AC846&lt;&gt;"",IF($L846&gt;0,"ATENÇÃO · apontou em dia de "&amp;LOWER($AC846)&amp;" cadastrado","Exceção cadastrada · "&amp;$AC846)&amp;IF($AD846="",""," · "&amp;$AD846),IF($E846="Férias",IF($L846&gt;0,"ATENÇÃO · apontou estando de férias no cadastro","Férias no cadastro"),IF($Y846="Férias / afastamento","Afastamento · "&amp;($Z846+$AA846-1)&amp;" dias seguidos sem apontamento",IF($Y846="Folga trabalhada","ATENÇÃO · apontou em dia de folga da escala 5x2",IF($Y846="Folga",IF(AND($D846="5x2",OR(WEEKDAY($F846,2)=6,WEEKDAY($F846,2)=7)),"Folga de fim de semana da escala 5x2",IF(AND(OR($D846="6x1",$D846="FF 6x1"),WEEKDAY($F846,2)=6,FALSE()),"Folga de fim de semana · apontou no domingo anterior",IF(AND(OR($D846="6x1",$D846="FF 6x1"),WEEKDAY($F846,2)=7,AND($A846=$A845,$L845&gt;0)),"Folga de fim de semana · apontou no sábado",IF(AND(OR($D846="6x1",$D846="FF 6x1"),OR(WEEKDAY($F846,2)=6,WEEKDAY($F846,2)=7)),"Folga de fim de semana · sem apontamento no sábado nem no domingo","Folga prevista pelo ciclo")))),IF($Y846="Indeterminado (início da série)","Sem histórico anterior — informe o dia do ciclo no Cadastro",IF($Y846="Falta de registro",IF(OR(OR($D846="6x1",$D846="FF 6x1"),$D846="5x2"),"FALTA DE REGISTRO · dia útil da escala "&amp;$E846,"FALTA DE REGISTRO · dia "&amp;$W846&amp;" de "&amp;IFERROR(INDEX(Parâmetros!$B$39:$B$48,MATCH($E846,Parâmetros!$A$39:$A$48,0)),99)&amp;" do ciclo"),IF(OR($D846="6x1",$D846="FF 6x1"),IF(OR(AND(WEEKDAY($F846,2)=6,AND($A846=$A847,$L847&gt;0)),AND(WEEKDAY($F846,2)=7,AND($A846=$A845,$L845&gt;0))),"ATENÇÃO · apontou sábado e domingo no mesmo fim de semana",IF(OR(WEEKDAY($F846,2)=6,WEEKDAY($F846,2)=7),"Jornada de fim de semana do 6x1",IF(OR($H846&gt;=Parâmetros!$E$20,$H846&lt;Parâmetros!$E$19),"ATENÇÃO · 6x1 apontou fora do horário diurno","Jornada fixa do 6x1"))),IF($D846="5x2","Jornada fixa do 5x2",IF($D846="Folguista",IF($J846=$K846,"Evidência confirma sequência","DIVERGE · sequência "&amp;$J846&amp;" × evidência "&amp;$K846),IF($K846=$E846,"Evidência confirma cadastro","DIVERGE · cadastro "&amp;$E846&amp;" × evidência "&amp;$K846)))))))))))</f>
        <v>Jornada fixa do 6x1</v>
      </c>
      <c r="W846" s="34" t="str">
        <f>IF(OR(OR($D846="6x1",$D846="FF 6x1"),$D846="5x2"),"",IF($AB846&lt;&gt;$AB845,IF(IFERROR(INDEX(Cadastro!$F$5:$F$243,$AB846),"")="",IF($L846&gt;0,1,0),IF(IFERROR(INDEX(Cadastro!$F$5:$F$243,$AB846),"")&lt;=IFERROR(INDEX(Parâmetros!$B$39:$B$48,MATCH($E846,Parâmetros!$A$39:$A$48,0)),99),IFERROR(INDEX(Cadastro!$F$5:$F$243,$AB846),""),0)),IF($L846&gt;0,IF(N($X845)&gt;0,1,N($W845)+1),IF(AND($L846=0,OR(N($W845)&gt;=IFERROR(INDEX(Parâmetros!$B$39:$B$48,MATCH($E846,Parâmetros!$A$39:$A$48,0)),99),AND(N($X845)&gt;0,N($X845)&lt;IFERROR(INDEX(Parâmetros!$C$39:$C$48,MATCH($E846,Parâmetros!$A$39:$A$48,0)),0)))),0,N($W845)+1))))</f>
        <v/>
      </c>
      <c r="X846" s="34" t="str">
        <f>IF(OR(OR($D846="6x1",$D846="FF 6x1"),$D846="5x2"),"",IF($AB846&lt;&gt;$AB845,IF(IFERROR(INDEX(Cadastro!$F$5:$F$243,$AB846),"")="",0,IF(IFERROR(INDEX(Cadastro!$F$5:$F$243,$AB846),"")&gt;IFERROR(INDEX(Parâmetros!$B$39:$B$48,MATCH($E846,Parâmetros!$A$39:$A$48,0)),99),IFERROR(INDEX(Cadastro!$F$5:$F$243,$AB846),"")-IFERROR(INDEX(Parâmetros!$B$39:$B$48,MATCH($E846,Parâmetros!$A$39:$A$48,0)),99),0)),IF(AND($L846=0,OR(N($W845)&gt;=IFERROR(INDEX(Parâmetros!$B$39:$B$48,MATCH($E846,Parâmetros!$A$39:$A$48,0)),99),AND(N($X845)&gt;0,N($X845)&lt;IFERROR(INDEX(Parâmetros!$C$39:$C$48,MATCH($E846,Parâmetros!$A$39:$A$48,0)),0)))),N($X845)+1,0)))</f>
        <v/>
      </c>
      <c r="Y846" t="str">
        <f>IF($AC846&lt;&gt;"",IF($L846&gt;0,$AC846&amp;" · com apontamento",$AC846),IF($E846="Férias",IF($L846&gt;0,"Férias · com apontamento","Férias (cadastro)"),IF(($Z846+$AA846-1)&gt;Parâmetros!$E$16,"Férias / afastamento",IF(AND($D846="5x2",OR(WEEKDAY($F846,2)=6,WEEKDAY($F846,2)=7)),IF($L846&gt;0,"Folga trabalhada","Folga"),IF($L846&gt;0,"Trabalhado",IF(OR(OR($D846="6x1",$D846="FF 6x1"),$D846="5x2"),IF(AND(OR($D846="6x1",$D846="FF 6x1"),OR(WEEKDAY($F846,2)=6,WEEKDAY($F846,2)=7)),"Folga","Falta de registro"),IF(AND($AB846&lt;&gt;$AB845,IFERROR(INDEX(Cadastro!$F$5:$F$243,$AB846),"")=""),"Indeterminado (início da série)",IF($X846&gt;0,"Folga","Falta de registro"))))))))</f>
        <v>Trabalhado</v>
      </c>
      <c r="Z846" s="34">
        <f>IF(OR($L846&gt;0,$F846&gt;Parâmetros!$E$14),0,IF($A846&lt;&gt;$A845,1,N($Z845)+1))</f>
        <v>0</v>
      </c>
      <c r="AA846" s="34">
        <f>IF(OR($L846&gt;0,$F846&gt;Parâmetros!$E$14),0,IF(OR($A846&lt;&gt;$A847,$F847&gt;Parâmetros!$E$14),1,N($AA847)+1))</f>
        <v>0</v>
      </c>
      <c r="AB846" s="31">
        <f>IFERROR(MATCH($A846&amp;"|"&amp;TEXT(_xlfn.MAXIFS(Cadastro!$E$5:$E$243,Cadastro!$A$5:$A$243,$A846,Cadastro!$E$5:$E$243,"&lt;="&amp;$F846),"yyyymmdd"),Cadastro!$I$5:$I$243,0),"")</f>
        <v>120</v>
      </c>
      <c r="AC846" t="str">
        <f>IFERROR(_xlfn.SINGLE(INDEX(Exceções!$D$5:$D$203,MATCH($A846&amp;"|"&amp;$F846,Exceções!$F$5:$F$203,0))),"")</f>
        <v/>
      </c>
      <c r="AD846" t="str">
        <f>IF($AC846="","",IFERROR(_xlfn.SINGLE(INDEX(Exceções!$E$5:$E$203,MATCH($A846&amp;"|"&amp;$F846,Exceções!$F$5:$F$203,0))),""))</f>
        <v/>
      </c>
    </row>
    <row r="847" spans="1:30" ht="15" hidden="1" customHeight="1" x14ac:dyDescent="0.25">
      <c r="A847" s="31">
        <v>53613</v>
      </c>
      <c r="B847" s="17" t="s">
        <v>20</v>
      </c>
      <c r="C847" s="17" t="str">
        <f>IFERROR(INDEX(Cadastro!$C$5:$C$243,$AB847),"NÃO INFORMADO")</f>
        <v>CAL</v>
      </c>
      <c r="D847" s="17" t="str">
        <f>IFERROR(INDEX(Cadastro!$D$5:$D$243,$AB847),"")</f>
        <v>6x1</v>
      </c>
      <c r="E847" s="17" t="str">
        <f>IFERROR(INDEX(Cadastro!$G$5:$G$243,$AB847),"")</f>
        <v>6x1</v>
      </c>
      <c r="F847" s="29">
        <v>46305</v>
      </c>
      <c r="G847" s="32" t="str">
        <f t="shared" si="78"/>
        <v>sáb</v>
      </c>
      <c r="H847" s="31" t="str">
        <f>IF($L847=0,"",_xlfn.MINIFS(Dados!$Q:$Q,Dados!$A:$A,$A847,Dados!$S:$S,$F847))</f>
        <v/>
      </c>
      <c r="I847" s="31" t="str">
        <f>IF($H847="","",_xlfn.MAXIFS(Dados!$R:$R,Dados!$A:$A,$A847,Dados!$S:$S,$F847))</f>
        <v/>
      </c>
      <c r="J847" s="32" t="str">
        <f>IF($D847&lt;&gt;"Folguista","",IFERROR(INDEX(Parâmetros!$D$52:$G$52,1,MIN(4,MAX(1,$W847))),""))</f>
        <v/>
      </c>
      <c r="K847" s="32" t="str">
        <f>IF(OR($AC847&lt;&gt;"",$Y847="Folga",$Y847="Folga trabalhada",$Y847="Férias (cadastro)",$Y847="Férias / afastamento",$Y847="Indeterminado (início da série)"),"",IF(OR($D847="6x1",$D847="FF 6x1"),IF(OR(WEEKDAY($F847,2)=6,WEEKDAY($F847,2)=7),"6x1 sáb/dom","6x1"),IF($D847="5x2","5x2",IF($H847="",IF($D847="Folguista",$J847,$E847),IF(OR($H847&gt;=Parâmetros!$E$18,$H847&lt;Parâmetros!$E$19),"C",IF($H847&lt;Parâmetros!$E$20,"A","B"))))))</f>
        <v/>
      </c>
      <c r="L847" s="30">
        <f>SUMIFS(Dados!$E:$E,Dados!$A:$A,$A847,Dados!$S:$S,$F847)</f>
        <v>0</v>
      </c>
      <c r="M847" s="30" t="str">
        <f>IFERROR(INDEX(Parâmetros!$E$6:$E$11,MATCH($K847,Parâmetros!$A$6:$A$11,0)),"")</f>
        <v/>
      </c>
      <c r="N847" s="33" t="str">
        <f t="shared" si="79"/>
        <v/>
      </c>
      <c r="O847" s="33">
        <f>Parâmetros!$E$13</f>
        <v>0.8</v>
      </c>
      <c r="P847" s="32" t="str">
        <f>IF(OR($M847="",$F847&gt;Parâmetros!$E$14),"Não","Sim")</f>
        <v>Não</v>
      </c>
      <c r="Q847" s="32" t="str">
        <f t="shared" si="80"/>
        <v/>
      </c>
      <c r="R847" s="32" t="str">
        <f t="shared" si="81"/>
        <v/>
      </c>
      <c r="S847" s="30" t="str">
        <f t="shared" si="82"/>
        <v/>
      </c>
      <c r="T847" s="32" t="str">
        <f>IF($Q847&lt;&gt;"Sim","",IF($N847&gt;Parâmetros!$E$15,"Sim","Não"))</f>
        <v/>
      </c>
      <c r="U847" s="17" t="str">
        <f t="shared" si="83"/>
        <v>Folga</v>
      </c>
      <c r="V847" s="17" t="str">
        <f>IF($AC847&lt;&gt;"",IF($L847&gt;0,"ATENÇÃO · apontou em dia de "&amp;LOWER($AC847)&amp;" cadastrado","Exceção cadastrada · "&amp;$AC847)&amp;IF($AD847="",""," · "&amp;$AD847),IF($E847="Férias",IF($L847&gt;0,"ATENÇÃO · apontou estando de férias no cadastro","Férias no cadastro"),IF($Y847="Férias / afastamento","Afastamento · "&amp;($Z847+$AA847-1)&amp;" dias seguidos sem apontamento",IF($Y847="Folga trabalhada","ATENÇÃO · apontou em dia de folga da escala 5x2",IF($Y847="Folga",IF(AND($D847="5x2",OR(WEEKDAY($F847,2)=6,WEEKDAY($F847,2)=7)),"Folga de fim de semana da escala 5x2",IF(AND(OR($D847="6x1",$D847="FF 6x1"),WEEKDAY($F847,2)=6,FALSE()),"Folga de fim de semana · apontou no domingo anterior",IF(AND(OR($D847="6x1",$D847="FF 6x1"),WEEKDAY($F847,2)=7,AND($A847=$A846,$L846&gt;0)),"Folga de fim de semana · apontou no sábado",IF(AND(OR($D847="6x1",$D847="FF 6x1"),OR(WEEKDAY($F847,2)=6,WEEKDAY($F847,2)=7)),"Folga de fim de semana · sem apontamento no sábado nem no domingo","Folga prevista pelo ciclo")))),IF($Y847="Indeterminado (início da série)","Sem histórico anterior — informe o dia do ciclo no Cadastro",IF($Y847="Falta de registro",IF(OR(OR($D847="6x1",$D847="FF 6x1"),$D847="5x2"),"FALTA DE REGISTRO · dia útil da escala "&amp;$E847,"FALTA DE REGISTRO · dia "&amp;$W847&amp;" de "&amp;IFERROR(INDEX(Parâmetros!$B$39:$B$48,MATCH($E847,Parâmetros!$A$39:$A$48,0)),99)&amp;" do ciclo"),IF(OR($D847="6x1",$D847="FF 6x1"),IF(OR(AND(WEEKDAY($F847,2)=6,AND($A847=$A848,$L848&gt;0)),AND(WEEKDAY($F847,2)=7,AND($A847=$A846,$L846&gt;0))),"ATENÇÃO · apontou sábado e domingo no mesmo fim de semana",IF(OR(WEEKDAY($F847,2)=6,WEEKDAY($F847,2)=7),"Jornada de fim de semana do 6x1",IF(OR($H847&gt;=Parâmetros!$E$20,$H847&lt;Parâmetros!$E$19),"ATENÇÃO · 6x1 apontou fora do horário diurno","Jornada fixa do 6x1"))),IF($D847="5x2","Jornada fixa do 5x2",IF($D847="Folguista",IF($J847=$K847,"Evidência confirma sequência","DIVERGE · sequência "&amp;$J847&amp;" × evidência "&amp;$K847),IF($K847=$E847,"Evidência confirma cadastro","DIVERGE · cadastro "&amp;$E847&amp;" × evidência "&amp;$K847)))))))))))</f>
        <v>Folga de fim de semana · sem apontamento no sábado nem no domingo</v>
      </c>
      <c r="W847" s="34" t="str">
        <f>IF(OR(OR($D847="6x1",$D847="FF 6x1"),$D847="5x2"),"",IF($AB847&lt;&gt;$AB846,IF(IFERROR(INDEX(Cadastro!$F$5:$F$243,$AB847),"")="",IF($L847&gt;0,1,0),IF(IFERROR(INDEX(Cadastro!$F$5:$F$243,$AB847),"")&lt;=IFERROR(INDEX(Parâmetros!$B$39:$B$48,MATCH($E847,Parâmetros!$A$39:$A$48,0)),99),IFERROR(INDEX(Cadastro!$F$5:$F$243,$AB847),""),0)),IF($L847&gt;0,IF(N($X846)&gt;0,1,N($W846)+1),IF(AND($L847=0,OR(N($W846)&gt;=IFERROR(INDEX(Parâmetros!$B$39:$B$48,MATCH($E847,Parâmetros!$A$39:$A$48,0)),99),AND(N($X846)&gt;0,N($X846)&lt;IFERROR(INDEX(Parâmetros!$C$39:$C$48,MATCH($E847,Parâmetros!$A$39:$A$48,0)),0)))),0,N($W846)+1))))</f>
        <v/>
      </c>
      <c r="X847" s="34" t="str">
        <f>IF(OR(OR($D847="6x1",$D847="FF 6x1"),$D847="5x2"),"",IF($AB847&lt;&gt;$AB846,IF(IFERROR(INDEX(Cadastro!$F$5:$F$243,$AB847),"")="",0,IF(IFERROR(INDEX(Cadastro!$F$5:$F$243,$AB847),"")&gt;IFERROR(INDEX(Parâmetros!$B$39:$B$48,MATCH($E847,Parâmetros!$A$39:$A$48,0)),99),IFERROR(INDEX(Cadastro!$F$5:$F$243,$AB847),"")-IFERROR(INDEX(Parâmetros!$B$39:$B$48,MATCH($E847,Parâmetros!$A$39:$A$48,0)),99),0)),IF(AND($L847=0,OR(N($W846)&gt;=IFERROR(INDEX(Parâmetros!$B$39:$B$48,MATCH($E847,Parâmetros!$A$39:$A$48,0)),99),AND(N($X846)&gt;0,N($X846)&lt;IFERROR(INDEX(Parâmetros!$C$39:$C$48,MATCH($E847,Parâmetros!$A$39:$A$48,0)),0)))),N($X846)+1,0)))</f>
        <v/>
      </c>
      <c r="Y847" t="str">
        <f>IF($AC847&lt;&gt;"",IF($L847&gt;0,$AC847&amp;" · com apontamento",$AC847),IF($E847="Férias",IF($L847&gt;0,"Férias · com apontamento","Férias (cadastro)"),IF(($Z847+$AA847-1)&gt;Parâmetros!$E$16,"Férias / afastamento",IF(AND($D847="5x2",OR(WEEKDAY($F847,2)=6,WEEKDAY($F847,2)=7)),IF($L847&gt;0,"Folga trabalhada","Folga"),IF($L847&gt;0,"Trabalhado",IF(OR(OR($D847="6x1",$D847="FF 6x1"),$D847="5x2"),IF(AND(OR($D847="6x1",$D847="FF 6x1"),OR(WEEKDAY($F847,2)=6,WEEKDAY($F847,2)=7)),"Folga","Falta de registro"),IF(AND($AB847&lt;&gt;$AB846,IFERROR(INDEX(Cadastro!$F$5:$F$243,$AB847),"")=""),"Indeterminado (início da série)",IF($X847&gt;0,"Folga","Falta de registro"))))))))</f>
        <v>Folga</v>
      </c>
      <c r="Z847" s="34">
        <f>IF(OR($L847&gt;0,$F847&gt;Parâmetros!$E$14),0,IF($A847&lt;&gt;$A846,1,N($Z846)+1))</f>
        <v>1</v>
      </c>
      <c r="AA847" s="34">
        <f>IF(OR($L847&gt;0,$F847&gt;Parâmetros!$E$14),0,IF(OR($A847&lt;&gt;$A848,$F848&gt;Parâmetros!$E$14),1,N($AA848)+1))</f>
        <v>2</v>
      </c>
      <c r="AB847" s="31">
        <f>IFERROR(MATCH($A847&amp;"|"&amp;TEXT(_xlfn.MAXIFS(Cadastro!$E$5:$E$243,Cadastro!$A$5:$A$243,$A847,Cadastro!$E$5:$E$243,"&lt;="&amp;$F847),"yyyymmdd"),Cadastro!$I$5:$I$243,0),"")</f>
        <v>120</v>
      </c>
      <c r="AC847" t="str">
        <f>IFERROR(_xlfn.SINGLE(INDEX(Exceções!$D$5:$D$203,MATCH($A847&amp;"|"&amp;$F847,Exceções!$F$5:$F$203,0))),"")</f>
        <v/>
      </c>
      <c r="AD847" t="str">
        <f>IF($AC847="","",IFERROR(_xlfn.SINGLE(INDEX(Exceções!$E$5:$E$203,MATCH($A847&amp;"|"&amp;$F847,Exceções!$F$5:$F$203,0))),""))</f>
        <v/>
      </c>
    </row>
    <row r="848" spans="1:30" ht="15" hidden="1" customHeight="1" x14ac:dyDescent="0.25">
      <c r="A848" s="31">
        <v>53613</v>
      </c>
      <c r="B848" s="17" t="s">
        <v>20</v>
      </c>
      <c r="C848" s="17" t="str">
        <f>IFERROR(INDEX(Cadastro!$C$5:$C$243,$AB848),"NÃO INFORMADO")</f>
        <v>CAL</v>
      </c>
      <c r="D848" s="17" t="str">
        <f>IFERROR(INDEX(Cadastro!$D$5:$D$243,$AB848),"")</f>
        <v>6x1</v>
      </c>
      <c r="E848" s="17" t="str">
        <f>IFERROR(INDEX(Cadastro!$G$5:$G$243,$AB848),"")</f>
        <v>6x1</v>
      </c>
      <c r="F848" s="29">
        <v>46306</v>
      </c>
      <c r="G848" s="32" t="str">
        <f t="shared" si="78"/>
        <v>dom</v>
      </c>
      <c r="H848" s="31" t="str">
        <f>IF($L848=0,"",_xlfn.MINIFS(Dados!$Q:$Q,Dados!$A:$A,$A848,Dados!$S:$S,$F848))</f>
        <v/>
      </c>
      <c r="I848" s="31" t="str">
        <f>IF($H848="","",_xlfn.MAXIFS(Dados!$R:$R,Dados!$A:$A,$A848,Dados!$S:$S,$F848))</f>
        <v/>
      </c>
      <c r="J848" s="32" t="str">
        <f>IF($D848&lt;&gt;"Folguista","",IFERROR(INDEX(Parâmetros!$D$52:$G$52,1,MIN(4,MAX(1,$W848))),""))</f>
        <v/>
      </c>
      <c r="K848" s="32" t="str">
        <f>IF(OR($AC848&lt;&gt;"",$Y848="Folga",$Y848="Folga trabalhada",$Y848="Férias (cadastro)",$Y848="Férias / afastamento",$Y848="Indeterminado (início da série)"),"",IF(OR($D848="6x1",$D848="FF 6x1"),IF(OR(WEEKDAY($F848,2)=6,WEEKDAY($F848,2)=7),"6x1 sáb/dom","6x1"),IF($D848="5x2","5x2",IF($H848="",IF($D848="Folguista",$J848,$E848),IF(OR($H848&gt;=Parâmetros!$E$18,$H848&lt;Parâmetros!$E$19),"C",IF($H848&lt;Parâmetros!$E$20,"A","B"))))))</f>
        <v/>
      </c>
      <c r="L848" s="30">
        <f>SUMIFS(Dados!$E:$E,Dados!$A:$A,$A848,Dados!$S:$S,$F848)</f>
        <v>0</v>
      </c>
      <c r="M848" s="30" t="str">
        <f>IFERROR(INDEX(Parâmetros!$E$6:$E$11,MATCH($K848,Parâmetros!$A$6:$A$11,0)),"")</f>
        <v/>
      </c>
      <c r="N848" s="33" t="str">
        <f t="shared" si="79"/>
        <v/>
      </c>
      <c r="O848" s="33">
        <f>Parâmetros!$E$13</f>
        <v>0.8</v>
      </c>
      <c r="P848" s="32" t="str">
        <f>IF(OR($M848="",$F848&gt;Parâmetros!$E$14),"Não","Sim")</f>
        <v>Não</v>
      </c>
      <c r="Q848" s="32" t="str">
        <f t="shared" si="80"/>
        <v/>
      </c>
      <c r="R848" s="32" t="str">
        <f t="shared" si="81"/>
        <v/>
      </c>
      <c r="S848" s="30" t="str">
        <f t="shared" si="82"/>
        <v/>
      </c>
      <c r="T848" s="32" t="str">
        <f>IF($Q848&lt;&gt;"Sim","",IF($N848&gt;Parâmetros!$E$15,"Sim","Não"))</f>
        <v/>
      </c>
      <c r="U848" s="17" t="str">
        <f t="shared" si="83"/>
        <v>Folga</v>
      </c>
      <c r="V848" s="17" t="str">
        <f>IF($AC848&lt;&gt;"",IF($L848&gt;0,"ATENÇÃO · apontou em dia de "&amp;LOWER($AC848)&amp;" cadastrado","Exceção cadastrada · "&amp;$AC848)&amp;IF($AD848="",""," · "&amp;$AD848),IF($E848="Férias",IF($L848&gt;0,"ATENÇÃO · apontou estando de férias no cadastro","Férias no cadastro"),IF($Y848="Férias / afastamento","Afastamento · "&amp;($Z848+$AA848-1)&amp;" dias seguidos sem apontamento",IF($Y848="Folga trabalhada","ATENÇÃO · apontou em dia de folga da escala 5x2",IF($Y848="Folga",IF(AND($D848="5x2",OR(WEEKDAY($F848,2)=6,WEEKDAY($F848,2)=7)),"Folga de fim de semana da escala 5x2",IF(AND(OR($D848="6x1",$D848="FF 6x1"),WEEKDAY($F848,2)=6,FALSE()),"Folga de fim de semana · apontou no domingo anterior",IF(AND(OR($D848="6x1",$D848="FF 6x1"),WEEKDAY($F848,2)=7,AND($A848=$A847,$L847&gt;0)),"Folga de fim de semana · apontou no sábado",IF(AND(OR($D848="6x1",$D848="FF 6x1"),OR(WEEKDAY($F848,2)=6,WEEKDAY($F848,2)=7)),"Folga de fim de semana · sem apontamento no sábado nem no domingo","Folga prevista pelo ciclo")))),IF($Y848="Indeterminado (início da série)","Sem histórico anterior — informe o dia do ciclo no Cadastro",IF($Y848="Falta de registro",IF(OR(OR($D848="6x1",$D848="FF 6x1"),$D848="5x2"),"FALTA DE REGISTRO · dia útil da escala "&amp;$E848,"FALTA DE REGISTRO · dia "&amp;$W848&amp;" de "&amp;IFERROR(INDEX(Parâmetros!$B$39:$B$48,MATCH($E848,Parâmetros!$A$39:$A$48,0)),99)&amp;" do ciclo"),IF(OR($D848="6x1",$D848="FF 6x1"),IF(OR(AND(WEEKDAY($F848,2)=6,AND($A848=$A849,$L849&gt;0)),AND(WEEKDAY($F848,2)=7,AND($A848=$A847,$L847&gt;0))),"ATENÇÃO · apontou sábado e domingo no mesmo fim de semana",IF(OR(WEEKDAY($F848,2)=6,WEEKDAY($F848,2)=7),"Jornada de fim de semana do 6x1",IF(OR($H848&gt;=Parâmetros!$E$20,$H848&lt;Parâmetros!$E$19),"ATENÇÃO · 6x1 apontou fora do horário diurno","Jornada fixa do 6x1"))),IF($D848="5x2","Jornada fixa do 5x2",IF($D848="Folguista",IF($J848=$K848,"Evidência confirma sequência","DIVERGE · sequência "&amp;$J848&amp;" × evidência "&amp;$K848),IF($K848=$E848,"Evidência confirma cadastro","DIVERGE · cadastro "&amp;$E848&amp;" × evidência "&amp;$K848)))))))))))</f>
        <v>Folga de fim de semana · sem apontamento no sábado nem no domingo</v>
      </c>
      <c r="W848" s="34" t="str">
        <f>IF(OR(OR($D848="6x1",$D848="FF 6x1"),$D848="5x2"),"",IF($AB848&lt;&gt;$AB847,IF(IFERROR(INDEX(Cadastro!$F$5:$F$243,$AB848),"")="",IF($L848&gt;0,1,0),IF(IFERROR(INDEX(Cadastro!$F$5:$F$243,$AB848),"")&lt;=IFERROR(INDEX(Parâmetros!$B$39:$B$48,MATCH($E848,Parâmetros!$A$39:$A$48,0)),99),IFERROR(INDEX(Cadastro!$F$5:$F$243,$AB848),""),0)),IF($L848&gt;0,IF(N($X847)&gt;0,1,N($W847)+1),IF(AND($L848=0,OR(N($W847)&gt;=IFERROR(INDEX(Parâmetros!$B$39:$B$48,MATCH($E848,Parâmetros!$A$39:$A$48,0)),99),AND(N($X847)&gt;0,N($X847)&lt;IFERROR(INDEX(Parâmetros!$C$39:$C$48,MATCH($E848,Parâmetros!$A$39:$A$48,0)),0)))),0,N($W847)+1))))</f>
        <v/>
      </c>
      <c r="X848" s="34" t="str">
        <f>IF(OR(OR($D848="6x1",$D848="FF 6x1"),$D848="5x2"),"",IF($AB848&lt;&gt;$AB847,IF(IFERROR(INDEX(Cadastro!$F$5:$F$243,$AB848),"")="",0,IF(IFERROR(INDEX(Cadastro!$F$5:$F$243,$AB848),"")&gt;IFERROR(INDEX(Parâmetros!$B$39:$B$48,MATCH($E848,Parâmetros!$A$39:$A$48,0)),99),IFERROR(INDEX(Cadastro!$F$5:$F$243,$AB848),"")-IFERROR(INDEX(Parâmetros!$B$39:$B$48,MATCH($E848,Parâmetros!$A$39:$A$48,0)),99),0)),IF(AND($L848=0,OR(N($W847)&gt;=IFERROR(INDEX(Parâmetros!$B$39:$B$48,MATCH($E848,Parâmetros!$A$39:$A$48,0)),99),AND(N($X847)&gt;0,N($X847)&lt;IFERROR(INDEX(Parâmetros!$C$39:$C$48,MATCH($E848,Parâmetros!$A$39:$A$48,0)),0)))),N($X847)+1,0)))</f>
        <v/>
      </c>
      <c r="Y848" t="str">
        <f>IF($AC848&lt;&gt;"",IF($L848&gt;0,$AC848&amp;" · com apontamento",$AC848),IF($E848="Férias",IF($L848&gt;0,"Férias · com apontamento","Férias (cadastro)"),IF(($Z848+$AA848-1)&gt;Parâmetros!$E$16,"Férias / afastamento",IF(AND($D848="5x2",OR(WEEKDAY($F848,2)=6,WEEKDAY($F848,2)=7)),IF($L848&gt;0,"Folga trabalhada","Folga"),IF($L848&gt;0,"Trabalhado",IF(OR(OR($D848="6x1",$D848="FF 6x1"),$D848="5x2"),IF(AND(OR($D848="6x1",$D848="FF 6x1"),OR(WEEKDAY($F848,2)=6,WEEKDAY($F848,2)=7)),"Folga","Falta de registro"),IF(AND($AB848&lt;&gt;$AB847,IFERROR(INDEX(Cadastro!$F$5:$F$243,$AB848),"")=""),"Indeterminado (início da série)",IF($X848&gt;0,"Folga","Falta de registro"))))))))</f>
        <v>Folga</v>
      </c>
      <c r="Z848" s="34">
        <f>IF(OR($L848&gt;0,$F848&gt;Parâmetros!$E$14),0,IF($A848&lt;&gt;$A847,1,N($Z847)+1))</f>
        <v>2</v>
      </c>
      <c r="AA848" s="34">
        <f>IF(OR($L848&gt;0,$F848&gt;Parâmetros!$E$14),0,IF(OR($A848&lt;&gt;$A849,$F849&gt;Parâmetros!$E$14),1,N($AA849)+1))</f>
        <v>1</v>
      </c>
      <c r="AB848" s="31">
        <f>IFERROR(MATCH($A848&amp;"|"&amp;TEXT(_xlfn.MAXIFS(Cadastro!$E$5:$E$243,Cadastro!$A$5:$A$243,$A848,Cadastro!$E$5:$E$243,"&lt;="&amp;$F848),"yyyymmdd"),Cadastro!$I$5:$I$243,0),"")</f>
        <v>120</v>
      </c>
      <c r="AC848" t="str">
        <f>IFERROR(_xlfn.SINGLE(INDEX(Exceções!$D$5:$D$203,MATCH($A848&amp;"|"&amp;$F848,Exceções!$F$5:$F$203,0))),"")</f>
        <v/>
      </c>
      <c r="AD848" t="str">
        <f>IF($AC848="","",IFERROR(_xlfn.SINGLE(INDEX(Exceções!$E$5:$E$203,MATCH($A848&amp;"|"&amp;$F848,Exceções!$F$5:$F$203,0))),""))</f>
        <v/>
      </c>
    </row>
    <row r="849" spans="1:30" ht="15" hidden="1" customHeight="1" x14ac:dyDescent="0.25">
      <c r="A849" s="31">
        <v>53613</v>
      </c>
      <c r="B849" s="17" t="s">
        <v>20</v>
      </c>
      <c r="C849" s="17" t="str">
        <f>IFERROR(INDEX(Cadastro!$C$5:$C$243,$AB849),"NÃO INFORMADO")</f>
        <v>CAL</v>
      </c>
      <c r="D849" s="17" t="str">
        <f>IFERROR(INDEX(Cadastro!$D$5:$D$243,$AB849),"")</f>
        <v>A</v>
      </c>
      <c r="E849" s="17" t="str">
        <f>IFERROR(INDEX(Cadastro!$G$5:$G$243,$AB849),"")</f>
        <v>A</v>
      </c>
      <c r="F849" s="29">
        <v>46307</v>
      </c>
      <c r="G849" s="32" t="str">
        <f t="shared" si="78"/>
        <v>seg</v>
      </c>
      <c r="H849" s="31">
        <f>IF($L849=0,"",_xlfn.MINIFS(Dados!$Q:$Q,Dados!$A:$A,$A849,Dados!$S:$S,$F849))</f>
        <v>440</v>
      </c>
      <c r="I849" s="31">
        <f>IF($H849="","",_xlfn.MAXIFS(Dados!$R:$R,Dados!$A:$A,$A849,Dados!$S:$S,$F849))</f>
        <v>930</v>
      </c>
      <c r="J849" s="32" t="str">
        <f>IF($D849&lt;&gt;"Folguista","",IFERROR(INDEX(Parâmetros!$D$52:$G$52,1,MIN(4,MAX(1,$W849))),""))</f>
        <v/>
      </c>
      <c r="K849" s="32" t="str">
        <f>IF(OR($AC849&lt;&gt;"",$Y849="Folga",$Y849="Folga trabalhada",$Y849="Férias (cadastro)",$Y849="Férias / afastamento",$Y849="Indeterminado (início da série)"),"",IF(OR($D849="6x1",$D849="FF 6x1"),IF(OR(WEEKDAY($F849,2)=6,WEEKDAY($F849,2)=7),"6x1 sáb/dom","6x1"),IF($D849="5x2","5x2",IF($H849="",IF($D849="Folguista",$J849,$E849),IF(OR($H849&gt;=Parâmetros!$E$18,$H849&lt;Parâmetros!$E$19),"C",IF($H849&lt;Parâmetros!$E$20,"A","B"))))))</f>
        <v>A</v>
      </c>
      <c r="L849" s="30">
        <f>SUMIFS(Dados!$E:$E,Dados!$A:$A,$A849,Dados!$S:$S,$F849)</f>
        <v>7</v>
      </c>
      <c r="M849" s="30">
        <f>IFERROR(INDEX(Parâmetros!$E$6:$E$11,MATCH($K849,Parâmetros!$A$6:$A$11,0)),"")</f>
        <v>7.58</v>
      </c>
      <c r="N849" s="33">
        <f t="shared" si="79"/>
        <v>0.92348284960422167</v>
      </c>
      <c r="O849" s="33">
        <f>Parâmetros!$E$13</f>
        <v>0.8</v>
      </c>
      <c r="P849" s="32" t="str">
        <f>IF(OR($M849="",$F849&gt;Parâmetros!$E$14),"Não","Sim")</f>
        <v>Sim</v>
      </c>
      <c r="Q849" s="32" t="str">
        <f t="shared" si="80"/>
        <v>Sim</v>
      </c>
      <c r="R849" s="32" t="str">
        <f t="shared" si="81"/>
        <v>Sim</v>
      </c>
      <c r="S849" s="30">
        <f t="shared" si="82"/>
        <v>0</v>
      </c>
      <c r="T849" s="32" t="str">
        <f>IF($Q849&lt;&gt;"Sim","",IF($N849&gt;Parâmetros!$E$15,"Sim","Não"))</f>
        <v>Não</v>
      </c>
      <c r="U849" s="17" t="str">
        <f t="shared" si="83"/>
        <v>Na meta</v>
      </c>
      <c r="V849" s="17" t="str">
        <f>IF($AC849&lt;&gt;"",IF($L849&gt;0,"ATENÇÃO · apontou em dia de "&amp;LOWER($AC849)&amp;" cadastrado","Exceção cadastrada · "&amp;$AC849)&amp;IF($AD849="",""," · "&amp;$AD849),IF($E849="Férias",IF($L849&gt;0,"ATENÇÃO · apontou estando de férias no cadastro","Férias no cadastro"),IF($Y849="Férias / afastamento","Afastamento · "&amp;($Z849+$AA849-1)&amp;" dias seguidos sem apontamento",IF($Y849="Folga trabalhada","ATENÇÃO · apontou em dia de folga da escala 5x2",IF($Y849="Folga",IF(AND($D849="5x2",OR(WEEKDAY($F849,2)=6,WEEKDAY($F849,2)=7)),"Folga de fim de semana da escala 5x2",IF(AND(OR($D849="6x1",$D849="FF 6x1"),WEEKDAY($F849,2)=6,FALSE()),"Folga de fim de semana · apontou no domingo anterior",IF(AND(OR($D849="6x1",$D849="FF 6x1"),WEEKDAY($F849,2)=7,AND($A849=$A848,$L848&gt;0)),"Folga de fim de semana · apontou no sábado",IF(AND(OR($D849="6x1",$D849="FF 6x1"),OR(WEEKDAY($F849,2)=6,WEEKDAY($F849,2)=7)),"Folga de fim de semana · sem apontamento no sábado nem no domingo","Folga prevista pelo ciclo")))),IF($Y849="Indeterminado (início da série)","Sem histórico anterior — informe o dia do ciclo no Cadastro",IF($Y849="Falta de registro",IF(OR(OR($D849="6x1",$D849="FF 6x1"),$D849="5x2"),"FALTA DE REGISTRO · dia útil da escala "&amp;$E849,"FALTA DE REGISTRO · dia "&amp;$W849&amp;" de "&amp;IFERROR(INDEX(Parâmetros!$B$39:$B$48,MATCH($E849,Parâmetros!$A$39:$A$48,0)),99)&amp;" do ciclo"),IF(OR($D849="6x1",$D849="FF 6x1"),IF(OR(AND(WEEKDAY($F849,2)=6,AND($A849=$A850,$L850&gt;0)),AND(WEEKDAY($F849,2)=7,AND($A849=$A848,$L848&gt;0))),"ATENÇÃO · apontou sábado e domingo no mesmo fim de semana",IF(OR(WEEKDAY($F849,2)=6,WEEKDAY($F849,2)=7),"Jornada de fim de semana do 6x1",IF(OR($H849&gt;=Parâmetros!$E$20,$H849&lt;Parâmetros!$E$19),"ATENÇÃO · 6x1 apontou fora do horário diurno","Jornada fixa do 6x1"))),IF($D849="5x2","Jornada fixa do 5x2",IF($D849="Folguista",IF($J849=$K849,"Evidência confirma sequência","DIVERGE · sequência "&amp;$J849&amp;" × evidência "&amp;$K849),IF($K849=$E849,"Evidência confirma cadastro","DIVERGE · cadastro "&amp;$E849&amp;" × evidência "&amp;$K849)))))))))))</f>
        <v>Evidência confirma cadastro</v>
      </c>
      <c r="W849" s="34">
        <f>IF(OR(OR($D849="6x1",$D849="FF 6x1"),$D849="5x2"),"",IF($AB849&lt;&gt;$AB848,IF(IFERROR(INDEX(Cadastro!$F$5:$F$243,$AB849),"")="",IF($L849&gt;0,1,0),IF(IFERROR(INDEX(Cadastro!$F$5:$F$243,$AB849),"")&lt;=IFERROR(INDEX(Parâmetros!$B$39:$B$48,MATCH($E849,Parâmetros!$A$39:$A$48,0)),99),IFERROR(INDEX(Cadastro!$F$5:$F$243,$AB849),""),0)),IF($L849&gt;0,IF(N($X848)&gt;0,1,N($W848)+1),IF(AND($L849=0,OR(N($W848)&gt;=IFERROR(INDEX(Parâmetros!$B$39:$B$48,MATCH($E849,Parâmetros!$A$39:$A$48,0)),99),AND(N($X848)&gt;0,N($X848)&lt;IFERROR(INDEX(Parâmetros!$C$39:$C$48,MATCH($E849,Parâmetros!$A$39:$A$48,0)),0)))),0,N($W848)+1))))</f>
        <v>1</v>
      </c>
      <c r="X849" s="34">
        <f>IF(OR(OR($D849="6x1",$D849="FF 6x1"),$D849="5x2"),"",IF($AB849&lt;&gt;$AB848,IF(IFERROR(INDEX(Cadastro!$F$5:$F$243,$AB849),"")="",0,IF(IFERROR(INDEX(Cadastro!$F$5:$F$243,$AB849),"")&gt;IFERROR(INDEX(Parâmetros!$B$39:$B$48,MATCH($E849,Parâmetros!$A$39:$A$48,0)),99),IFERROR(INDEX(Cadastro!$F$5:$F$243,$AB849),"")-IFERROR(INDEX(Parâmetros!$B$39:$B$48,MATCH($E849,Parâmetros!$A$39:$A$48,0)),99),0)),IF(AND($L849=0,OR(N($W848)&gt;=IFERROR(INDEX(Parâmetros!$B$39:$B$48,MATCH($E849,Parâmetros!$A$39:$A$48,0)),99),AND(N($X848)&gt;0,N($X848)&lt;IFERROR(INDEX(Parâmetros!$C$39:$C$48,MATCH($E849,Parâmetros!$A$39:$A$48,0)),0)))),N($X848)+1,0)))</f>
        <v>0</v>
      </c>
      <c r="Y849" t="str">
        <f>IF($AC849&lt;&gt;"",IF($L849&gt;0,$AC849&amp;" · com apontamento",$AC849),IF($E849="Férias",IF($L849&gt;0,"Férias · com apontamento","Férias (cadastro)"),IF(($Z849+$AA849-1)&gt;Parâmetros!$E$16,"Férias / afastamento",IF(AND($D849="5x2",OR(WEEKDAY($F849,2)=6,WEEKDAY($F849,2)=7)),IF($L849&gt;0,"Folga trabalhada","Folga"),IF($L849&gt;0,"Trabalhado",IF(OR(OR($D849="6x1",$D849="FF 6x1"),$D849="5x2"),IF(AND(OR($D849="6x1",$D849="FF 6x1"),OR(WEEKDAY($F849,2)=6,WEEKDAY($F849,2)=7)),"Folga","Falta de registro"),IF(AND($AB849&lt;&gt;$AB848,IFERROR(INDEX(Cadastro!$F$5:$F$243,$AB849),"")=""),"Indeterminado (início da série)",IF($X849&gt;0,"Folga","Falta de registro"))))))))</f>
        <v>Trabalhado</v>
      </c>
      <c r="Z849" s="34">
        <f>IF(OR($L849&gt;0,$F849&gt;Parâmetros!$E$14),0,IF($A849&lt;&gt;$A848,1,N($Z848)+1))</f>
        <v>0</v>
      </c>
      <c r="AA849" s="34">
        <f>IF(OR($L849&gt;0,$F849&gt;Parâmetros!$E$14),0,IF(OR($A849&lt;&gt;$A850,$F850&gt;Parâmetros!$E$14),1,N($AA850)+1))</f>
        <v>0</v>
      </c>
      <c r="AB849" s="31">
        <f>IFERROR(MATCH($A849&amp;"|"&amp;TEXT(_xlfn.MAXIFS(Cadastro!$E$5:$E$243,Cadastro!$A$5:$A$243,$A849,Cadastro!$E$5:$E$243,"&lt;="&amp;$F849),"yyyymmdd"),Cadastro!$I$5:$I$243,0),"")</f>
        <v>121</v>
      </c>
      <c r="AC849" t="str">
        <f>IFERROR(_xlfn.SINGLE(INDEX(Exceções!$D$5:$D$203,MATCH($A849&amp;"|"&amp;$F849,Exceções!$F$5:$F$203,0))),"")</f>
        <v/>
      </c>
      <c r="AD849" t="str">
        <f>IF($AC849="","",IFERROR(_xlfn.SINGLE(INDEX(Exceções!$E$5:$E$203,MATCH($A849&amp;"|"&amp;$F849,Exceções!$F$5:$F$203,0))),""))</f>
        <v/>
      </c>
    </row>
    <row r="850" spans="1:30" ht="15" hidden="1" customHeight="1" x14ac:dyDescent="0.25">
      <c r="A850" s="31">
        <v>53613</v>
      </c>
      <c r="B850" s="17" t="s">
        <v>20</v>
      </c>
      <c r="C850" s="17" t="str">
        <f>IFERROR(INDEX(Cadastro!$C$5:$C$243,$AB850),"NÃO INFORMADO")</f>
        <v>CAL</v>
      </c>
      <c r="D850" s="17" t="str">
        <f>IFERROR(INDEX(Cadastro!$D$5:$D$243,$AB850),"")</f>
        <v>6x1</v>
      </c>
      <c r="E850" s="17" t="str">
        <f>IFERROR(INDEX(Cadastro!$G$5:$G$243,$AB850),"")</f>
        <v>6x1</v>
      </c>
      <c r="F850" s="29">
        <v>46308</v>
      </c>
      <c r="G850" s="32" t="str">
        <f t="shared" si="78"/>
        <v>ter</v>
      </c>
      <c r="H850" s="31">
        <f>IF($L850=0,"",_xlfn.MINIFS(Dados!$Q:$Q,Dados!$A:$A,$A850,Dados!$S:$S,$F850))</f>
        <v>440</v>
      </c>
      <c r="I850" s="31">
        <f>IF($H850="","",_xlfn.MAXIFS(Dados!$R:$R,Dados!$A:$A,$A850,Dados!$S:$S,$F850))</f>
        <v>991</v>
      </c>
      <c r="J850" s="32" t="str">
        <f>IF($D850&lt;&gt;"Folguista","",IFERROR(INDEX(Parâmetros!$D$52:$G$52,1,MIN(4,MAX(1,$W850))),""))</f>
        <v/>
      </c>
      <c r="K850" s="32" t="str">
        <f>IF(OR($AC850&lt;&gt;"",$Y850="Folga",$Y850="Folga trabalhada",$Y850="Férias (cadastro)",$Y850="Férias / afastamento",$Y850="Indeterminado (início da série)"),"",IF(OR($D850="6x1",$D850="FF 6x1"),IF(OR(WEEKDAY($F850,2)=6,WEEKDAY($F850,2)=7),"6x1 sáb/dom","6x1"),IF($D850="5x2","5x2",IF($H850="",IF($D850="Folguista",$J850,$E850),IF(OR($H850&gt;=Parâmetros!$E$18,$H850&lt;Parâmetros!$E$19),"C",IF($H850&lt;Parâmetros!$E$20,"A","B"))))))</f>
        <v>6x1</v>
      </c>
      <c r="L850" s="30">
        <f>SUMIFS(Dados!$E:$E,Dados!$A:$A,$A850,Dados!$S:$S,$F850)</f>
        <v>7.99</v>
      </c>
      <c r="M850" s="30">
        <f>IFERROR(INDEX(Parâmetros!$E$6:$E$11,MATCH($K850,Parâmetros!$A$6:$A$11,0)),"")</f>
        <v>8.8000000000000007</v>
      </c>
      <c r="N850" s="33">
        <f t="shared" si="79"/>
        <v>0.90795454545454546</v>
      </c>
      <c r="O850" s="33">
        <f>Parâmetros!$E$13</f>
        <v>0.8</v>
      </c>
      <c r="P850" s="32" t="str">
        <f>IF(OR($M850="",$F850&gt;Parâmetros!$E$14),"Não","Sim")</f>
        <v>Sim</v>
      </c>
      <c r="Q850" s="32" t="str">
        <f t="shared" si="80"/>
        <v>Sim</v>
      </c>
      <c r="R850" s="32" t="str">
        <f t="shared" si="81"/>
        <v>Sim</v>
      </c>
      <c r="S850" s="30">
        <f t="shared" si="82"/>
        <v>0</v>
      </c>
      <c r="T850" s="32" t="str">
        <f>IF($Q850&lt;&gt;"Sim","",IF($N850&gt;Parâmetros!$E$15,"Sim","Não"))</f>
        <v>Não</v>
      </c>
      <c r="U850" s="17" t="str">
        <f t="shared" si="83"/>
        <v>Na meta</v>
      </c>
      <c r="V850" s="17" t="str">
        <f>IF($AC850&lt;&gt;"",IF($L850&gt;0,"ATENÇÃO · apontou em dia de "&amp;LOWER($AC850)&amp;" cadastrado","Exceção cadastrada · "&amp;$AC850)&amp;IF($AD850="",""," · "&amp;$AD850),IF($E850="Férias",IF($L850&gt;0,"ATENÇÃO · apontou estando de férias no cadastro","Férias no cadastro"),IF($Y850="Férias / afastamento","Afastamento · "&amp;($Z850+$AA850-1)&amp;" dias seguidos sem apontamento",IF($Y850="Folga trabalhada","ATENÇÃO · apontou em dia de folga da escala 5x2",IF($Y850="Folga",IF(AND($D850="5x2",OR(WEEKDAY($F850,2)=6,WEEKDAY($F850,2)=7)),"Folga de fim de semana da escala 5x2",IF(AND(OR($D850="6x1",$D850="FF 6x1"),WEEKDAY($F850,2)=6,FALSE()),"Folga de fim de semana · apontou no domingo anterior",IF(AND(OR($D850="6x1",$D850="FF 6x1"),WEEKDAY($F850,2)=7,AND($A850=$A849,$L849&gt;0)),"Folga de fim de semana · apontou no sábado",IF(AND(OR($D850="6x1",$D850="FF 6x1"),OR(WEEKDAY($F850,2)=6,WEEKDAY($F850,2)=7)),"Folga de fim de semana · sem apontamento no sábado nem no domingo","Folga prevista pelo ciclo")))),IF($Y850="Indeterminado (início da série)","Sem histórico anterior — informe o dia do ciclo no Cadastro",IF($Y850="Falta de registro",IF(OR(OR($D850="6x1",$D850="FF 6x1"),$D850="5x2"),"FALTA DE REGISTRO · dia útil da escala "&amp;$E850,"FALTA DE REGISTRO · dia "&amp;$W850&amp;" de "&amp;IFERROR(INDEX(Parâmetros!$B$39:$B$48,MATCH($E850,Parâmetros!$A$39:$A$48,0)),99)&amp;" do ciclo"),IF(OR($D850="6x1",$D850="FF 6x1"),IF(OR(AND(WEEKDAY($F850,2)=6,AND($A850=$A851,$L851&gt;0)),AND(WEEKDAY($F850,2)=7,AND($A850=$A849,$L849&gt;0))),"ATENÇÃO · apontou sábado e domingo no mesmo fim de semana",IF(OR(WEEKDAY($F850,2)=6,WEEKDAY($F850,2)=7),"Jornada de fim de semana do 6x1",IF(OR($H850&gt;=Parâmetros!$E$20,$H850&lt;Parâmetros!$E$19),"ATENÇÃO · 6x1 apontou fora do horário diurno","Jornada fixa do 6x1"))),IF($D850="5x2","Jornada fixa do 5x2",IF($D850="Folguista",IF($J850=$K850,"Evidência confirma sequência","DIVERGE · sequência "&amp;$J850&amp;" × evidência "&amp;$K850),IF($K850=$E850,"Evidência confirma cadastro","DIVERGE · cadastro "&amp;$E850&amp;" × evidência "&amp;$K850)))))))))))</f>
        <v>Jornada fixa do 6x1</v>
      </c>
      <c r="W850" s="34" t="str">
        <f>IF(OR(OR($D850="6x1",$D850="FF 6x1"),$D850="5x2"),"",IF($AB850&lt;&gt;$AB849,IF(IFERROR(INDEX(Cadastro!$F$5:$F$243,$AB850),"")="",IF($L850&gt;0,1,0),IF(IFERROR(INDEX(Cadastro!$F$5:$F$243,$AB850),"")&lt;=IFERROR(INDEX(Parâmetros!$B$39:$B$48,MATCH($E850,Parâmetros!$A$39:$A$48,0)),99),IFERROR(INDEX(Cadastro!$F$5:$F$243,$AB850),""),0)),IF($L850&gt;0,IF(N($X849)&gt;0,1,N($W849)+1),IF(AND($L850=0,OR(N($W849)&gt;=IFERROR(INDEX(Parâmetros!$B$39:$B$48,MATCH($E850,Parâmetros!$A$39:$A$48,0)),99),AND(N($X849)&gt;0,N($X849)&lt;IFERROR(INDEX(Parâmetros!$C$39:$C$48,MATCH($E850,Parâmetros!$A$39:$A$48,0)),0)))),0,N($W849)+1))))</f>
        <v/>
      </c>
      <c r="X850" s="34" t="str">
        <f>IF(OR(OR($D850="6x1",$D850="FF 6x1"),$D850="5x2"),"",IF($AB850&lt;&gt;$AB849,IF(IFERROR(INDEX(Cadastro!$F$5:$F$243,$AB850),"")="",0,IF(IFERROR(INDEX(Cadastro!$F$5:$F$243,$AB850),"")&gt;IFERROR(INDEX(Parâmetros!$B$39:$B$48,MATCH($E850,Parâmetros!$A$39:$A$48,0)),99),IFERROR(INDEX(Cadastro!$F$5:$F$243,$AB850),"")-IFERROR(INDEX(Parâmetros!$B$39:$B$48,MATCH($E850,Parâmetros!$A$39:$A$48,0)),99),0)),IF(AND($L850=0,OR(N($W849)&gt;=IFERROR(INDEX(Parâmetros!$B$39:$B$48,MATCH($E850,Parâmetros!$A$39:$A$48,0)),99),AND(N($X849)&gt;0,N($X849)&lt;IFERROR(INDEX(Parâmetros!$C$39:$C$48,MATCH($E850,Parâmetros!$A$39:$A$48,0)),0)))),N($X849)+1,0)))</f>
        <v/>
      </c>
      <c r="Y850" t="str">
        <f>IF($AC850&lt;&gt;"",IF($L850&gt;0,$AC850&amp;" · com apontamento",$AC850),IF($E850="Férias",IF($L850&gt;0,"Férias · com apontamento","Férias (cadastro)"),IF(($Z850+$AA850-1)&gt;Parâmetros!$E$16,"Férias / afastamento",IF(AND($D850="5x2",OR(WEEKDAY($F850,2)=6,WEEKDAY($F850,2)=7)),IF($L850&gt;0,"Folga trabalhada","Folga"),IF($L850&gt;0,"Trabalhado",IF(OR(OR($D850="6x1",$D850="FF 6x1"),$D850="5x2"),IF(AND(OR($D850="6x1",$D850="FF 6x1"),OR(WEEKDAY($F850,2)=6,WEEKDAY($F850,2)=7)),"Folga","Falta de registro"),IF(AND($AB850&lt;&gt;$AB849,IFERROR(INDEX(Cadastro!$F$5:$F$243,$AB850),"")=""),"Indeterminado (início da série)",IF($X850&gt;0,"Folga","Falta de registro"))))))))</f>
        <v>Trabalhado</v>
      </c>
      <c r="Z850" s="34">
        <f>IF(OR($L850&gt;0,$F850&gt;Parâmetros!$E$14),0,IF($A850&lt;&gt;$A849,1,N($Z849)+1))</f>
        <v>0</v>
      </c>
      <c r="AA850" s="34">
        <f>IF(OR($L850&gt;0,$F850&gt;Parâmetros!$E$14),0,IF(OR($A850&lt;&gt;$A851,$F851&gt;Parâmetros!$E$14),1,N($AA851)+1))</f>
        <v>0</v>
      </c>
      <c r="AB850" s="31">
        <f>IFERROR(MATCH($A850&amp;"|"&amp;TEXT(_xlfn.MAXIFS(Cadastro!$E$5:$E$243,Cadastro!$A$5:$A$243,$A850,Cadastro!$E$5:$E$243,"&lt;="&amp;$F850),"yyyymmdd"),Cadastro!$I$5:$I$243,0),"")</f>
        <v>122</v>
      </c>
      <c r="AC850" t="str">
        <f>IFERROR(_xlfn.SINGLE(INDEX(Exceções!$D$5:$D$203,MATCH($A850&amp;"|"&amp;$F850,Exceções!$F$5:$F$203,0))),"")</f>
        <v/>
      </c>
      <c r="AD850" t="str">
        <f>IF($AC850="","",IFERROR(_xlfn.SINGLE(INDEX(Exceções!$E$5:$E$203,MATCH($A850&amp;"|"&amp;$F850,Exceções!$F$5:$F$203,0))),""))</f>
        <v/>
      </c>
    </row>
    <row r="851" spans="1:30" ht="15" hidden="1" customHeight="1" x14ac:dyDescent="0.25">
      <c r="A851" s="31">
        <v>53613</v>
      </c>
      <c r="B851" s="17" t="s">
        <v>20</v>
      </c>
      <c r="C851" s="17" t="str">
        <f>IFERROR(INDEX(Cadastro!$C$5:$C$243,$AB851),"NÃO INFORMADO")</f>
        <v>CAL</v>
      </c>
      <c r="D851" s="17" t="str">
        <f>IFERROR(INDEX(Cadastro!$D$5:$D$243,$AB851),"")</f>
        <v>6x1</v>
      </c>
      <c r="E851" s="17" t="str">
        <f>IFERROR(INDEX(Cadastro!$G$5:$G$243,$AB851),"")</f>
        <v>6x1</v>
      </c>
      <c r="F851" s="29">
        <v>46309</v>
      </c>
      <c r="G851" s="32" t="str">
        <f t="shared" si="78"/>
        <v>qua</v>
      </c>
      <c r="H851" s="31">
        <f>IF($L851=0,"",_xlfn.MINIFS(Dados!$Q:$Q,Dados!$A:$A,$A851,Dados!$S:$S,$F851))</f>
        <v>440</v>
      </c>
      <c r="I851" s="31">
        <f>IF($H851="","",_xlfn.MAXIFS(Dados!$R:$R,Dados!$A:$A,$A851,Dados!$S:$S,$F851))</f>
        <v>990</v>
      </c>
      <c r="J851" s="32" t="str">
        <f>IF($D851&lt;&gt;"Folguista","",IFERROR(INDEX(Parâmetros!$D$52:$G$52,1,MIN(4,MAX(1,$W851))),""))</f>
        <v/>
      </c>
      <c r="K851" s="32" t="str">
        <f>IF(OR($AC851&lt;&gt;"",$Y851="Folga",$Y851="Folga trabalhada",$Y851="Férias (cadastro)",$Y851="Férias / afastamento",$Y851="Indeterminado (início da série)"),"",IF(OR($D851="6x1",$D851="FF 6x1"),IF(OR(WEEKDAY($F851,2)=6,WEEKDAY($F851,2)=7),"6x1 sáb/dom","6x1"),IF($D851="5x2","5x2",IF($H851="",IF($D851="Folguista",$J851,$E851),IF(OR($H851&gt;=Parâmetros!$E$18,$H851&lt;Parâmetros!$E$19),"C",IF($H851&lt;Parâmetros!$E$20,"A","B"))))))</f>
        <v>6x1</v>
      </c>
      <c r="L851" s="30">
        <f>SUMIFS(Dados!$E:$E,Dados!$A:$A,$A851,Dados!$S:$S,$F851)</f>
        <v>8</v>
      </c>
      <c r="M851" s="30">
        <f>IFERROR(INDEX(Parâmetros!$E$6:$E$11,MATCH($K851,Parâmetros!$A$6:$A$11,0)),"")</f>
        <v>8.8000000000000007</v>
      </c>
      <c r="N851" s="33">
        <f t="shared" si="79"/>
        <v>0.90909090909090906</v>
      </c>
      <c r="O851" s="33">
        <f>Parâmetros!$E$13</f>
        <v>0.8</v>
      </c>
      <c r="P851" s="32" t="str">
        <f>IF(OR($M851="",$F851&gt;Parâmetros!$E$14),"Não","Sim")</f>
        <v>Sim</v>
      </c>
      <c r="Q851" s="32" t="str">
        <f t="shared" si="80"/>
        <v>Sim</v>
      </c>
      <c r="R851" s="32" t="str">
        <f t="shared" si="81"/>
        <v>Sim</v>
      </c>
      <c r="S851" s="30">
        <f t="shared" si="82"/>
        <v>0</v>
      </c>
      <c r="T851" s="32" t="str">
        <f>IF($Q851&lt;&gt;"Sim","",IF($N851&gt;Parâmetros!$E$15,"Sim","Não"))</f>
        <v>Não</v>
      </c>
      <c r="U851" s="17" t="str">
        <f t="shared" si="83"/>
        <v>Na meta</v>
      </c>
      <c r="V851" s="17" t="str">
        <f>IF($AC851&lt;&gt;"",IF($L851&gt;0,"ATENÇÃO · apontou em dia de "&amp;LOWER($AC851)&amp;" cadastrado","Exceção cadastrada · "&amp;$AC851)&amp;IF($AD851="",""," · "&amp;$AD851),IF($E851="Férias",IF($L851&gt;0,"ATENÇÃO · apontou estando de férias no cadastro","Férias no cadastro"),IF($Y851="Férias / afastamento","Afastamento · "&amp;($Z851+$AA851-1)&amp;" dias seguidos sem apontamento",IF($Y851="Folga trabalhada","ATENÇÃO · apontou em dia de folga da escala 5x2",IF($Y851="Folga",IF(AND($D851="5x2",OR(WEEKDAY($F851,2)=6,WEEKDAY($F851,2)=7)),"Folga de fim de semana da escala 5x2",IF(AND(OR($D851="6x1",$D851="FF 6x1"),WEEKDAY($F851,2)=6,FALSE()),"Folga de fim de semana · apontou no domingo anterior",IF(AND(OR($D851="6x1",$D851="FF 6x1"),WEEKDAY($F851,2)=7,AND($A851=$A850,$L850&gt;0)),"Folga de fim de semana · apontou no sábado",IF(AND(OR($D851="6x1",$D851="FF 6x1"),OR(WEEKDAY($F851,2)=6,WEEKDAY($F851,2)=7)),"Folga de fim de semana · sem apontamento no sábado nem no domingo","Folga prevista pelo ciclo")))),IF($Y851="Indeterminado (início da série)","Sem histórico anterior — informe o dia do ciclo no Cadastro",IF($Y851="Falta de registro",IF(OR(OR($D851="6x1",$D851="FF 6x1"),$D851="5x2"),"FALTA DE REGISTRO · dia útil da escala "&amp;$E851,"FALTA DE REGISTRO · dia "&amp;$W851&amp;" de "&amp;IFERROR(INDEX(Parâmetros!$B$39:$B$48,MATCH($E851,Parâmetros!$A$39:$A$48,0)),99)&amp;" do ciclo"),IF(OR($D851="6x1",$D851="FF 6x1"),IF(OR(AND(WEEKDAY($F851,2)=6,AND($A851=$A852,$L852&gt;0)),AND(WEEKDAY($F851,2)=7,AND($A851=$A850,$L850&gt;0))),"ATENÇÃO · apontou sábado e domingo no mesmo fim de semana",IF(OR(WEEKDAY($F851,2)=6,WEEKDAY($F851,2)=7),"Jornada de fim de semana do 6x1",IF(OR($H851&gt;=Parâmetros!$E$20,$H851&lt;Parâmetros!$E$19),"ATENÇÃO · 6x1 apontou fora do horário diurno","Jornada fixa do 6x1"))),IF($D851="5x2","Jornada fixa do 5x2",IF($D851="Folguista",IF($J851=$K851,"Evidência confirma sequência","DIVERGE · sequência "&amp;$J851&amp;" × evidência "&amp;$K851),IF($K851=$E851,"Evidência confirma cadastro","DIVERGE · cadastro "&amp;$E851&amp;" × evidência "&amp;$K851)))))))))))</f>
        <v>Jornada fixa do 6x1</v>
      </c>
      <c r="W851" s="34" t="str">
        <f>IF(OR(OR($D851="6x1",$D851="FF 6x1"),$D851="5x2"),"",IF($AB851&lt;&gt;$AB850,IF(IFERROR(INDEX(Cadastro!$F$5:$F$243,$AB851),"")="",IF($L851&gt;0,1,0),IF(IFERROR(INDEX(Cadastro!$F$5:$F$243,$AB851),"")&lt;=IFERROR(INDEX(Parâmetros!$B$39:$B$48,MATCH($E851,Parâmetros!$A$39:$A$48,0)),99),IFERROR(INDEX(Cadastro!$F$5:$F$243,$AB851),""),0)),IF($L851&gt;0,IF(N($X850)&gt;0,1,N($W850)+1),IF(AND($L851=0,OR(N($W850)&gt;=IFERROR(INDEX(Parâmetros!$B$39:$B$48,MATCH($E851,Parâmetros!$A$39:$A$48,0)),99),AND(N($X850)&gt;0,N($X850)&lt;IFERROR(INDEX(Parâmetros!$C$39:$C$48,MATCH($E851,Parâmetros!$A$39:$A$48,0)),0)))),0,N($W850)+1))))</f>
        <v/>
      </c>
      <c r="X851" s="34" t="str">
        <f>IF(OR(OR($D851="6x1",$D851="FF 6x1"),$D851="5x2"),"",IF($AB851&lt;&gt;$AB850,IF(IFERROR(INDEX(Cadastro!$F$5:$F$243,$AB851),"")="",0,IF(IFERROR(INDEX(Cadastro!$F$5:$F$243,$AB851),"")&gt;IFERROR(INDEX(Parâmetros!$B$39:$B$48,MATCH($E851,Parâmetros!$A$39:$A$48,0)),99),IFERROR(INDEX(Cadastro!$F$5:$F$243,$AB851),"")-IFERROR(INDEX(Parâmetros!$B$39:$B$48,MATCH($E851,Parâmetros!$A$39:$A$48,0)),99),0)),IF(AND($L851=0,OR(N($W850)&gt;=IFERROR(INDEX(Parâmetros!$B$39:$B$48,MATCH($E851,Parâmetros!$A$39:$A$48,0)),99),AND(N($X850)&gt;0,N($X850)&lt;IFERROR(INDEX(Parâmetros!$C$39:$C$48,MATCH($E851,Parâmetros!$A$39:$A$48,0)),0)))),N($X850)+1,0)))</f>
        <v/>
      </c>
      <c r="Y851" t="str">
        <f>IF($AC851&lt;&gt;"",IF($L851&gt;0,$AC851&amp;" · com apontamento",$AC851),IF($E851="Férias",IF($L851&gt;0,"Férias · com apontamento","Férias (cadastro)"),IF(($Z851+$AA851-1)&gt;Parâmetros!$E$16,"Férias / afastamento",IF(AND($D851="5x2",OR(WEEKDAY($F851,2)=6,WEEKDAY($F851,2)=7)),IF($L851&gt;0,"Folga trabalhada","Folga"),IF($L851&gt;0,"Trabalhado",IF(OR(OR($D851="6x1",$D851="FF 6x1"),$D851="5x2"),IF(AND(OR($D851="6x1",$D851="FF 6x1"),OR(WEEKDAY($F851,2)=6,WEEKDAY($F851,2)=7)),"Folga","Falta de registro"),IF(AND($AB851&lt;&gt;$AB850,IFERROR(INDEX(Cadastro!$F$5:$F$243,$AB851),"")=""),"Indeterminado (início da série)",IF($X851&gt;0,"Folga","Falta de registro"))))))))</f>
        <v>Trabalhado</v>
      </c>
      <c r="Z851" s="34">
        <f>IF(OR($L851&gt;0,$F851&gt;Parâmetros!$E$14),0,IF($A851&lt;&gt;$A850,1,N($Z850)+1))</f>
        <v>0</v>
      </c>
      <c r="AA851" s="34">
        <f>IF(OR($L851&gt;0,$F851&gt;Parâmetros!$E$14),0,IF(OR($A851&lt;&gt;$A852,$F852&gt;Parâmetros!$E$14),1,N($AA852)+1))</f>
        <v>0</v>
      </c>
      <c r="AB851" s="31">
        <f>IFERROR(MATCH($A851&amp;"|"&amp;TEXT(_xlfn.MAXIFS(Cadastro!$E$5:$E$243,Cadastro!$A$5:$A$243,$A851,Cadastro!$E$5:$E$243,"&lt;="&amp;$F851),"yyyymmdd"),Cadastro!$I$5:$I$243,0),"")</f>
        <v>122</v>
      </c>
      <c r="AC851" t="str">
        <f>IFERROR(_xlfn.SINGLE(INDEX(Exceções!$D$5:$D$203,MATCH($A851&amp;"|"&amp;$F851,Exceções!$F$5:$F$203,0))),"")</f>
        <v/>
      </c>
      <c r="AD851" t="str">
        <f>IF($AC851="","",IFERROR(_xlfn.SINGLE(INDEX(Exceções!$E$5:$E$203,MATCH($A851&amp;"|"&amp;$F851,Exceções!$F$5:$F$203,0))),""))</f>
        <v/>
      </c>
    </row>
    <row r="852" spans="1:30" ht="15" hidden="1" customHeight="1" x14ac:dyDescent="0.25">
      <c r="A852" s="31">
        <v>53613</v>
      </c>
      <c r="B852" s="17" t="s">
        <v>20</v>
      </c>
      <c r="C852" s="17" t="str">
        <f>IFERROR(INDEX(Cadastro!$C$5:$C$243,$AB852),"NÃO INFORMADO")</f>
        <v>CAL</v>
      </c>
      <c r="D852" s="17" t="str">
        <f>IFERROR(INDEX(Cadastro!$D$5:$D$243,$AB852),"")</f>
        <v>6x1</v>
      </c>
      <c r="E852" s="17" t="str">
        <f>IFERROR(INDEX(Cadastro!$G$5:$G$243,$AB852),"")</f>
        <v>6x1</v>
      </c>
      <c r="F852" s="29">
        <v>46310</v>
      </c>
      <c r="G852" s="32" t="str">
        <f t="shared" si="78"/>
        <v>qui</v>
      </c>
      <c r="H852" s="31">
        <f>IF($L852=0,"",_xlfn.MINIFS(Dados!$Q:$Q,Dados!$A:$A,$A852,Dados!$S:$S,$F852))</f>
        <v>440</v>
      </c>
      <c r="I852" s="31">
        <f>IF($H852="","",_xlfn.MAXIFS(Dados!$R:$R,Dados!$A:$A,$A852,Dados!$S:$S,$F852))</f>
        <v>990</v>
      </c>
      <c r="J852" s="32" t="str">
        <f>IF($D852&lt;&gt;"Folguista","",IFERROR(INDEX(Parâmetros!$D$52:$G$52,1,MIN(4,MAX(1,$W852))),""))</f>
        <v/>
      </c>
      <c r="K852" s="32" t="str">
        <f>IF(OR($AC852&lt;&gt;"",$Y852="Folga",$Y852="Folga trabalhada",$Y852="Férias (cadastro)",$Y852="Férias / afastamento",$Y852="Indeterminado (início da série)"),"",IF(OR($D852="6x1",$D852="FF 6x1"),IF(OR(WEEKDAY($F852,2)=6,WEEKDAY($F852,2)=7),"6x1 sáb/dom","6x1"),IF($D852="5x2","5x2",IF($H852="",IF($D852="Folguista",$J852,$E852),IF(OR($H852&gt;=Parâmetros!$E$18,$H852&lt;Parâmetros!$E$19),"C",IF($H852&lt;Parâmetros!$E$20,"A","B"))))))</f>
        <v>6x1</v>
      </c>
      <c r="L852" s="30">
        <f>SUMIFS(Dados!$E:$E,Dados!$A:$A,$A852,Dados!$S:$S,$F852)</f>
        <v>8</v>
      </c>
      <c r="M852" s="30">
        <f>IFERROR(INDEX(Parâmetros!$E$6:$E$11,MATCH($K852,Parâmetros!$A$6:$A$11,0)),"")</f>
        <v>8.8000000000000007</v>
      </c>
      <c r="N852" s="33">
        <f t="shared" si="79"/>
        <v>0.90909090909090906</v>
      </c>
      <c r="O852" s="33">
        <f>Parâmetros!$E$13</f>
        <v>0.8</v>
      </c>
      <c r="P852" s="32" t="str">
        <f>IF(OR($M852="",$F852&gt;Parâmetros!$E$14),"Não","Sim")</f>
        <v>Sim</v>
      </c>
      <c r="Q852" s="32" t="str">
        <f t="shared" si="80"/>
        <v>Sim</v>
      </c>
      <c r="R852" s="32" t="str">
        <f t="shared" si="81"/>
        <v>Sim</v>
      </c>
      <c r="S852" s="30">
        <f t="shared" si="82"/>
        <v>0</v>
      </c>
      <c r="T852" s="32" t="str">
        <f>IF($Q852&lt;&gt;"Sim","",IF($N852&gt;Parâmetros!$E$15,"Sim","Não"))</f>
        <v>Não</v>
      </c>
      <c r="U852" s="17" t="str">
        <f t="shared" si="83"/>
        <v>Na meta</v>
      </c>
      <c r="V852" s="17" t="str">
        <f>IF($AC852&lt;&gt;"",IF($L852&gt;0,"ATENÇÃO · apontou em dia de "&amp;LOWER($AC852)&amp;" cadastrado","Exceção cadastrada · "&amp;$AC852)&amp;IF($AD852="",""," · "&amp;$AD852),IF($E852="Férias",IF($L852&gt;0,"ATENÇÃO · apontou estando de férias no cadastro","Férias no cadastro"),IF($Y852="Férias / afastamento","Afastamento · "&amp;($Z852+$AA852-1)&amp;" dias seguidos sem apontamento",IF($Y852="Folga trabalhada","ATENÇÃO · apontou em dia de folga da escala 5x2",IF($Y852="Folga",IF(AND($D852="5x2",OR(WEEKDAY($F852,2)=6,WEEKDAY($F852,2)=7)),"Folga de fim de semana da escala 5x2",IF(AND(OR($D852="6x1",$D852="FF 6x1"),WEEKDAY($F852,2)=6,FALSE()),"Folga de fim de semana · apontou no domingo anterior",IF(AND(OR($D852="6x1",$D852="FF 6x1"),WEEKDAY($F852,2)=7,AND($A852=$A851,$L851&gt;0)),"Folga de fim de semana · apontou no sábado",IF(AND(OR($D852="6x1",$D852="FF 6x1"),OR(WEEKDAY($F852,2)=6,WEEKDAY($F852,2)=7)),"Folga de fim de semana · sem apontamento no sábado nem no domingo","Folga prevista pelo ciclo")))),IF($Y852="Indeterminado (início da série)","Sem histórico anterior — informe o dia do ciclo no Cadastro",IF($Y852="Falta de registro",IF(OR(OR($D852="6x1",$D852="FF 6x1"),$D852="5x2"),"FALTA DE REGISTRO · dia útil da escala "&amp;$E852,"FALTA DE REGISTRO · dia "&amp;$W852&amp;" de "&amp;IFERROR(INDEX(Parâmetros!$B$39:$B$48,MATCH($E852,Parâmetros!$A$39:$A$48,0)),99)&amp;" do ciclo"),IF(OR($D852="6x1",$D852="FF 6x1"),IF(OR(AND(WEEKDAY($F852,2)=6,AND($A852=$A853,$L853&gt;0)),AND(WEEKDAY($F852,2)=7,AND($A852=$A851,$L851&gt;0))),"ATENÇÃO · apontou sábado e domingo no mesmo fim de semana",IF(OR(WEEKDAY($F852,2)=6,WEEKDAY($F852,2)=7),"Jornada de fim de semana do 6x1",IF(OR($H852&gt;=Parâmetros!$E$20,$H852&lt;Parâmetros!$E$19),"ATENÇÃO · 6x1 apontou fora do horário diurno","Jornada fixa do 6x1"))),IF($D852="5x2","Jornada fixa do 5x2",IF($D852="Folguista",IF($J852=$K852,"Evidência confirma sequência","DIVERGE · sequência "&amp;$J852&amp;" × evidência "&amp;$K852),IF($K852=$E852,"Evidência confirma cadastro","DIVERGE · cadastro "&amp;$E852&amp;" × evidência "&amp;$K852)))))))))))</f>
        <v>Jornada fixa do 6x1</v>
      </c>
      <c r="W852" s="34" t="str">
        <f>IF(OR(OR($D852="6x1",$D852="FF 6x1"),$D852="5x2"),"",IF($AB852&lt;&gt;$AB851,IF(IFERROR(INDEX(Cadastro!$F$5:$F$243,$AB852),"")="",IF($L852&gt;0,1,0),IF(IFERROR(INDEX(Cadastro!$F$5:$F$243,$AB852),"")&lt;=IFERROR(INDEX(Parâmetros!$B$39:$B$48,MATCH($E852,Parâmetros!$A$39:$A$48,0)),99),IFERROR(INDEX(Cadastro!$F$5:$F$243,$AB852),""),0)),IF($L852&gt;0,IF(N($X851)&gt;0,1,N($W851)+1),IF(AND($L852=0,OR(N($W851)&gt;=IFERROR(INDEX(Parâmetros!$B$39:$B$48,MATCH($E852,Parâmetros!$A$39:$A$48,0)),99),AND(N($X851)&gt;0,N($X851)&lt;IFERROR(INDEX(Parâmetros!$C$39:$C$48,MATCH($E852,Parâmetros!$A$39:$A$48,0)),0)))),0,N($W851)+1))))</f>
        <v/>
      </c>
      <c r="X852" s="34" t="str">
        <f>IF(OR(OR($D852="6x1",$D852="FF 6x1"),$D852="5x2"),"",IF($AB852&lt;&gt;$AB851,IF(IFERROR(INDEX(Cadastro!$F$5:$F$243,$AB852),"")="",0,IF(IFERROR(INDEX(Cadastro!$F$5:$F$243,$AB852),"")&gt;IFERROR(INDEX(Parâmetros!$B$39:$B$48,MATCH($E852,Parâmetros!$A$39:$A$48,0)),99),IFERROR(INDEX(Cadastro!$F$5:$F$243,$AB852),"")-IFERROR(INDEX(Parâmetros!$B$39:$B$48,MATCH($E852,Parâmetros!$A$39:$A$48,0)),99),0)),IF(AND($L852=0,OR(N($W851)&gt;=IFERROR(INDEX(Parâmetros!$B$39:$B$48,MATCH($E852,Parâmetros!$A$39:$A$48,0)),99),AND(N($X851)&gt;0,N($X851)&lt;IFERROR(INDEX(Parâmetros!$C$39:$C$48,MATCH($E852,Parâmetros!$A$39:$A$48,0)),0)))),N($X851)+1,0)))</f>
        <v/>
      </c>
      <c r="Y852" t="str">
        <f>IF($AC852&lt;&gt;"",IF($L852&gt;0,$AC852&amp;" · com apontamento",$AC852),IF($E852="Férias",IF($L852&gt;0,"Férias · com apontamento","Férias (cadastro)"),IF(($Z852+$AA852-1)&gt;Parâmetros!$E$16,"Férias / afastamento",IF(AND($D852="5x2",OR(WEEKDAY($F852,2)=6,WEEKDAY($F852,2)=7)),IF($L852&gt;0,"Folga trabalhada","Folga"),IF($L852&gt;0,"Trabalhado",IF(OR(OR($D852="6x1",$D852="FF 6x1"),$D852="5x2"),IF(AND(OR($D852="6x1",$D852="FF 6x1"),OR(WEEKDAY($F852,2)=6,WEEKDAY($F852,2)=7)),"Folga","Falta de registro"),IF(AND($AB852&lt;&gt;$AB851,IFERROR(INDEX(Cadastro!$F$5:$F$243,$AB852),"")=""),"Indeterminado (início da série)",IF($X852&gt;0,"Folga","Falta de registro"))))))))</f>
        <v>Trabalhado</v>
      </c>
      <c r="Z852" s="34">
        <f>IF(OR($L852&gt;0,$F852&gt;Parâmetros!$E$14),0,IF($A852&lt;&gt;$A851,1,N($Z851)+1))</f>
        <v>0</v>
      </c>
      <c r="AA852" s="34">
        <f>IF(OR($L852&gt;0,$F852&gt;Parâmetros!$E$14),0,IF(OR($A852&lt;&gt;$A853,$F853&gt;Parâmetros!$E$14),1,N($AA853)+1))</f>
        <v>0</v>
      </c>
      <c r="AB852" s="31">
        <f>IFERROR(MATCH($A852&amp;"|"&amp;TEXT(_xlfn.MAXIFS(Cadastro!$E$5:$E$243,Cadastro!$A$5:$A$243,$A852,Cadastro!$E$5:$E$243,"&lt;="&amp;$F852),"yyyymmdd"),Cadastro!$I$5:$I$243,0),"")</f>
        <v>122</v>
      </c>
      <c r="AC852" t="str">
        <f>IFERROR(_xlfn.SINGLE(INDEX(Exceções!$D$5:$D$203,MATCH($A852&amp;"|"&amp;$F852,Exceções!$F$5:$F$203,0))),"")</f>
        <v/>
      </c>
      <c r="AD852" t="str">
        <f>IF($AC852="","",IFERROR(_xlfn.SINGLE(INDEX(Exceções!$E$5:$E$203,MATCH($A852&amp;"|"&amp;$F852,Exceções!$F$5:$F$203,0))),""))</f>
        <v/>
      </c>
    </row>
    <row r="853" spans="1:30" ht="15" hidden="1" customHeight="1" x14ac:dyDescent="0.25">
      <c r="A853" s="31">
        <v>53613</v>
      </c>
      <c r="B853" s="17" t="s">
        <v>20</v>
      </c>
      <c r="C853" s="17" t="str">
        <f>IFERROR(INDEX(Cadastro!$C$5:$C$243,$AB853),"NÃO INFORMADO")</f>
        <v>CAL</v>
      </c>
      <c r="D853" s="17" t="str">
        <f>IFERROR(INDEX(Cadastro!$D$5:$D$243,$AB853),"")</f>
        <v>6x1</v>
      </c>
      <c r="E853" s="17" t="str">
        <f>IFERROR(INDEX(Cadastro!$G$5:$G$243,$AB853),"")</f>
        <v>6x1</v>
      </c>
      <c r="F853" s="29">
        <v>46311</v>
      </c>
      <c r="G853" s="32" t="str">
        <f t="shared" si="78"/>
        <v>sex</v>
      </c>
      <c r="H853" s="31">
        <f>IF($L853=0,"",_xlfn.MINIFS(Dados!$Q:$Q,Dados!$A:$A,$A853,Dados!$S:$S,$F853))</f>
        <v>440</v>
      </c>
      <c r="I853" s="31">
        <f>IF($H853="","",_xlfn.MAXIFS(Dados!$R:$R,Dados!$A:$A,$A853,Dados!$S:$S,$F853))</f>
        <v>990</v>
      </c>
      <c r="J853" s="32" t="str">
        <f>IF($D853&lt;&gt;"Folguista","",IFERROR(INDEX(Parâmetros!$D$52:$G$52,1,MIN(4,MAX(1,$W853))),""))</f>
        <v/>
      </c>
      <c r="K853" s="32" t="str">
        <f>IF(OR($AC853&lt;&gt;"",$Y853="Folga",$Y853="Folga trabalhada",$Y853="Férias (cadastro)",$Y853="Férias / afastamento",$Y853="Indeterminado (início da série)"),"",IF(OR($D853="6x1",$D853="FF 6x1"),IF(OR(WEEKDAY($F853,2)=6,WEEKDAY($F853,2)=7),"6x1 sáb/dom","6x1"),IF($D853="5x2","5x2",IF($H853="",IF($D853="Folguista",$J853,$E853),IF(OR($H853&gt;=Parâmetros!$E$18,$H853&lt;Parâmetros!$E$19),"C",IF($H853&lt;Parâmetros!$E$20,"A","B"))))))</f>
        <v>6x1</v>
      </c>
      <c r="L853" s="30">
        <f>SUMIFS(Dados!$E:$E,Dados!$A:$A,$A853,Dados!$S:$S,$F853)</f>
        <v>7.99</v>
      </c>
      <c r="M853" s="30">
        <f>IFERROR(INDEX(Parâmetros!$E$6:$E$11,MATCH($K853,Parâmetros!$A$6:$A$11,0)),"")</f>
        <v>8.8000000000000007</v>
      </c>
      <c r="N853" s="33">
        <f t="shared" si="79"/>
        <v>0.90795454545454546</v>
      </c>
      <c r="O853" s="33">
        <f>Parâmetros!$E$13</f>
        <v>0.8</v>
      </c>
      <c r="P853" s="32" t="str">
        <f>IF(OR($M853="",$F853&gt;Parâmetros!$E$14),"Não","Sim")</f>
        <v>Sim</v>
      </c>
      <c r="Q853" s="32" t="str">
        <f t="shared" si="80"/>
        <v>Sim</v>
      </c>
      <c r="R853" s="32" t="str">
        <f t="shared" si="81"/>
        <v>Sim</v>
      </c>
      <c r="S853" s="30">
        <f t="shared" si="82"/>
        <v>0</v>
      </c>
      <c r="T853" s="32" t="str">
        <f>IF($Q853&lt;&gt;"Sim","",IF($N853&gt;Parâmetros!$E$15,"Sim","Não"))</f>
        <v>Não</v>
      </c>
      <c r="U853" s="17" t="str">
        <f t="shared" si="83"/>
        <v>Na meta</v>
      </c>
      <c r="V853" s="17" t="str">
        <f>IF($AC853&lt;&gt;"",IF($L853&gt;0,"ATENÇÃO · apontou em dia de "&amp;LOWER($AC853)&amp;" cadastrado","Exceção cadastrada · "&amp;$AC853)&amp;IF($AD853="",""," · "&amp;$AD853),IF($E853="Férias",IF($L853&gt;0,"ATENÇÃO · apontou estando de férias no cadastro","Férias no cadastro"),IF($Y853="Férias / afastamento","Afastamento · "&amp;($Z853+$AA853-1)&amp;" dias seguidos sem apontamento",IF($Y853="Folga trabalhada","ATENÇÃO · apontou em dia de folga da escala 5x2",IF($Y853="Folga",IF(AND($D853="5x2",OR(WEEKDAY($F853,2)=6,WEEKDAY($F853,2)=7)),"Folga de fim de semana da escala 5x2",IF(AND(OR($D853="6x1",$D853="FF 6x1"),WEEKDAY($F853,2)=6,FALSE()),"Folga de fim de semana · apontou no domingo anterior",IF(AND(OR($D853="6x1",$D853="FF 6x1"),WEEKDAY($F853,2)=7,AND($A853=$A852,$L852&gt;0)),"Folga de fim de semana · apontou no sábado",IF(AND(OR($D853="6x1",$D853="FF 6x1"),OR(WEEKDAY($F853,2)=6,WEEKDAY($F853,2)=7)),"Folga de fim de semana · sem apontamento no sábado nem no domingo","Folga prevista pelo ciclo")))),IF($Y853="Indeterminado (início da série)","Sem histórico anterior — informe o dia do ciclo no Cadastro",IF($Y853="Falta de registro",IF(OR(OR($D853="6x1",$D853="FF 6x1"),$D853="5x2"),"FALTA DE REGISTRO · dia útil da escala "&amp;$E853,"FALTA DE REGISTRO · dia "&amp;$W853&amp;" de "&amp;IFERROR(INDEX(Parâmetros!$B$39:$B$48,MATCH($E853,Parâmetros!$A$39:$A$48,0)),99)&amp;" do ciclo"),IF(OR($D853="6x1",$D853="FF 6x1"),IF(OR(AND(WEEKDAY($F853,2)=6,AND($A853=$A854,$L854&gt;0)),AND(WEEKDAY($F853,2)=7,AND($A853=$A852,$L852&gt;0))),"ATENÇÃO · apontou sábado e domingo no mesmo fim de semana",IF(OR(WEEKDAY($F853,2)=6,WEEKDAY($F853,2)=7),"Jornada de fim de semana do 6x1",IF(OR($H853&gt;=Parâmetros!$E$20,$H853&lt;Parâmetros!$E$19),"ATENÇÃO · 6x1 apontou fora do horário diurno","Jornada fixa do 6x1"))),IF($D853="5x2","Jornada fixa do 5x2",IF($D853="Folguista",IF($J853=$K853,"Evidência confirma sequência","DIVERGE · sequência "&amp;$J853&amp;" × evidência "&amp;$K853),IF($K853=$E853,"Evidência confirma cadastro","DIVERGE · cadastro "&amp;$E853&amp;" × evidência "&amp;$K853)))))))))))</f>
        <v>Jornada fixa do 6x1</v>
      </c>
      <c r="W853" s="34" t="str">
        <f>IF(OR(OR($D853="6x1",$D853="FF 6x1"),$D853="5x2"),"",IF($AB853&lt;&gt;$AB852,IF(IFERROR(INDEX(Cadastro!$F$5:$F$243,$AB853),"")="",IF($L853&gt;0,1,0),IF(IFERROR(INDEX(Cadastro!$F$5:$F$243,$AB853),"")&lt;=IFERROR(INDEX(Parâmetros!$B$39:$B$48,MATCH($E853,Parâmetros!$A$39:$A$48,0)),99),IFERROR(INDEX(Cadastro!$F$5:$F$243,$AB853),""),0)),IF($L853&gt;0,IF(N($X852)&gt;0,1,N($W852)+1),IF(AND($L853=0,OR(N($W852)&gt;=IFERROR(INDEX(Parâmetros!$B$39:$B$48,MATCH($E853,Parâmetros!$A$39:$A$48,0)),99),AND(N($X852)&gt;0,N($X852)&lt;IFERROR(INDEX(Parâmetros!$C$39:$C$48,MATCH($E853,Parâmetros!$A$39:$A$48,0)),0)))),0,N($W852)+1))))</f>
        <v/>
      </c>
      <c r="X853" s="34" t="str">
        <f>IF(OR(OR($D853="6x1",$D853="FF 6x1"),$D853="5x2"),"",IF($AB853&lt;&gt;$AB852,IF(IFERROR(INDEX(Cadastro!$F$5:$F$243,$AB853),"")="",0,IF(IFERROR(INDEX(Cadastro!$F$5:$F$243,$AB853),"")&gt;IFERROR(INDEX(Parâmetros!$B$39:$B$48,MATCH($E853,Parâmetros!$A$39:$A$48,0)),99),IFERROR(INDEX(Cadastro!$F$5:$F$243,$AB853),"")-IFERROR(INDEX(Parâmetros!$B$39:$B$48,MATCH($E853,Parâmetros!$A$39:$A$48,0)),99),0)),IF(AND($L853=0,OR(N($W852)&gt;=IFERROR(INDEX(Parâmetros!$B$39:$B$48,MATCH($E853,Parâmetros!$A$39:$A$48,0)),99),AND(N($X852)&gt;0,N($X852)&lt;IFERROR(INDEX(Parâmetros!$C$39:$C$48,MATCH($E853,Parâmetros!$A$39:$A$48,0)),0)))),N($X852)+1,0)))</f>
        <v/>
      </c>
      <c r="Y853" t="str">
        <f>IF($AC853&lt;&gt;"",IF($L853&gt;0,$AC853&amp;" · com apontamento",$AC853),IF($E853="Férias",IF($L853&gt;0,"Férias · com apontamento","Férias (cadastro)"),IF(($Z853+$AA853-1)&gt;Parâmetros!$E$16,"Férias / afastamento",IF(AND($D853="5x2",OR(WEEKDAY($F853,2)=6,WEEKDAY($F853,2)=7)),IF($L853&gt;0,"Folga trabalhada","Folga"),IF($L853&gt;0,"Trabalhado",IF(OR(OR($D853="6x1",$D853="FF 6x1"),$D853="5x2"),IF(AND(OR($D853="6x1",$D853="FF 6x1"),OR(WEEKDAY($F853,2)=6,WEEKDAY($F853,2)=7)),"Folga","Falta de registro"),IF(AND($AB853&lt;&gt;$AB852,IFERROR(INDEX(Cadastro!$F$5:$F$243,$AB853),"")=""),"Indeterminado (início da série)",IF($X853&gt;0,"Folga","Falta de registro"))))))))</f>
        <v>Trabalhado</v>
      </c>
      <c r="Z853" s="34">
        <f>IF(OR($L853&gt;0,$F853&gt;Parâmetros!$E$14),0,IF($A853&lt;&gt;$A852,1,N($Z852)+1))</f>
        <v>0</v>
      </c>
      <c r="AA853" s="34">
        <f>IF(OR($L853&gt;0,$F853&gt;Parâmetros!$E$14),0,IF(OR($A853&lt;&gt;$A854,$F854&gt;Parâmetros!$E$14),1,N($AA854)+1))</f>
        <v>0</v>
      </c>
      <c r="AB853" s="31">
        <f>IFERROR(MATCH($A853&amp;"|"&amp;TEXT(_xlfn.MAXIFS(Cadastro!$E$5:$E$243,Cadastro!$A$5:$A$243,$A853,Cadastro!$E$5:$E$243,"&lt;="&amp;$F853),"yyyymmdd"),Cadastro!$I$5:$I$243,0),"")</f>
        <v>122</v>
      </c>
      <c r="AC853" t="str">
        <f>IFERROR(_xlfn.SINGLE(INDEX(Exceções!$D$5:$D$203,MATCH($A853&amp;"|"&amp;$F853,Exceções!$F$5:$F$203,0))),"")</f>
        <v/>
      </c>
      <c r="AD853" t="str">
        <f>IF($AC853="","",IFERROR(_xlfn.SINGLE(INDEX(Exceções!$E$5:$E$203,MATCH($A853&amp;"|"&amp;$F853,Exceções!$F$5:$F$203,0))),""))</f>
        <v/>
      </c>
    </row>
    <row r="854" spans="1:30" ht="15" hidden="1" customHeight="1" x14ac:dyDescent="0.25">
      <c r="A854" s="31">
        <v>53613</v>
      </c>
      <c r="B854" s="17" t="s">
        <v>20</v>
      </c>
      <c r="C854" s="17" t="str">
        <f>IFERROR(INDEX(Cadastro!$C$5:$C$243,$AB854),"NÃO INFORMADO")</f>
        <v>CAL</v>
      </c>
      <c r="D854" s="17" t="str">
        <f>IFERROR(INDEX(Cadastro!$D$5:$D$243,$AB854),"")</f>
        <v>6x1</v>
      </c>
      <c r="E854" s="17" t="str">
        <f>IFERROR(INDEX(Cadastro!$G$5:$G$243,$AB854),"")</f>
        <v>6x1</v>
      </c>
      <c r="F854" s="29">
        <v>46312</v>
      </c>
      <c r="G854" s="32" t="str">
        <f t="shared" si="78"/>
        <v>sáb</v>
      </c>
      <c r="H854" s="31">
        <f>IF($L854=0,"",_xlfn.MINIFS(Dados!$Q:$Q,Dados!$A:$A,$A854,Dados!$S:$S,$F854))</f>
        <v>440</v>
      </c>
      <c r="I854" s="31">
        <f>IF($H854="","",_xlfn.MAXIFS(Dados!$R:$R,Dados!$A:$A,$A854,Dados!$S:$S,$F854))</f>
        <v>929</v>
      </c>
      <c r="J854" s="32" t="str">
        <f>IF($D854&lt;&gt;"Folguista","",IFERROR(INDEX(Parâmetros!$D$52:$G$52,1,MIN(4,MAX(1,$W854))),""))</f>
        <v/>
      </c>
      <c r="K854" s="32" t="str">
        <f>IF(OR($AC854&lt;&gt;"",$Y854="Folga",$Y854="Folga trabalhada",$Y854="Férias (cadastro)",$Y854="Férias / afastamento",$Y854="Indeterminado (início da série)"),"",IF(OR($D854="6x1",$D854="FF 6x1"),IF(OR(WEEKDAY($F854,2)=6,WEEKDAY($F854,2)=7),"6x1 sáb/dom","6x1"),IF($D854="5x2","5x2",IF($H854="",IF($D854="Folguista",$J854,$E854),IF(OR($H854&gt;=Parâmetros!$E$18,$H854&lt;Parâmetros!$E$19),"C",IF($H854&lt;Parâmetros!$E$20,"A","B"))))))</f>
        <v>6x1 sáb/dom</v>
      </c>
      <c r="L854" s="30">
        <f>SUMIFS(Dados!$E:$E,Dados!$A:$A,$A854,Dados!$S:$S,$F854)</f>
        <v>7.0299999999999994</v>
      </c>
      <c r="M854" s="30">
        <f>IFERROR(INDEX(Parâmetros!$E$6:$E$11,MATCH($K854,Parâmetros!$A$6:$A$11,0)),"")</f>
        <v>7.33</v>
      </c>
      <c r="N854" s="33">
        <f t="shared" si="79"/>
        <v>0.95907230559345147</v>
      </c>
      <c r="O854" s="33">
        <f>Parâmetros!$E$13</f>
        <v>0.8</v>
      </c>
      <c r="P854" s="32" t="str">
        <f>IF(OR($M854="",$F854&gt;Parâmetros!$E$14),"Não","Sim")</f>
        <v>Sim</v>
      </c>
      <c r="Q854" s="32" t="str">
        <f t="shared" si="80"/>
        <v>Sim</v>
      </c>
      <c r="R854" s="32" t="str">
        <f t="shared" si="81"/>
        <v>Sim</v>
      </c>
      <c r="S854" s="30">
        <f t="shared" si="82"/>
        <v>0</v>
      </c>
      <c r="T854" s="32" t="str">
        <f>IF($Q854&lt;&gt;"Sim","",IF($N854&gt;Parâmetros!$E$15,"Sim","Não"))</f>
        <v>Não</v>
      </c>
      <c r="U854" s="17" t="str">
        <f t="shared" si="83"/>
        <v>Na meta</v>
      </c>
      <c r="V854" s="17" t="str">
        <f>IF($AC854&lt;&gt;"",IF($L854&gt;0,"ATENÇÃO · apontou em dia de "&amp;LOWER($AC854)&amp;" cadastrado","Exceção cadastrada · "&amp;$AC854)&amp;IF($AD854="",""," · "&amp;$AD854),IF($E854="Férias",IF($L854&gt;0,"ATENÇÃO · apontou estando de férias no cadastro","Férias no cadastro"),IF($Y854="Férias / afastamento","Afastamento · "&amp;($Z854+$AA854-1)&amp;" dias seguidos sem apontamento",IF($Y854="Folga trabalhada","ATENÇÃO · apontou em dia de folga da escala 5x2",IF($Y854="Folga",IF(AND($D854="5x2",OR(WEEKDAY($F854,2)=6,WEEKDAY($F854,2)=7)),"Folga de fim de semana da escala 5x2",IF(AND(OR($D854="6x1",$D854="FF 6x1"),WEEKDAY($F854,2)=6,FALSE()),"Folga de fim de semana · apontou no domingo anterior",IF(AND(OR($D854="6x1",$D854="FF 6x1"),WEEKDAY($F854,2)=7,AND($A854=$A853,$L853&gt;0)),"Folga de fim de semana · apontou no sábado",IF(AND(OR($D854="6x1",$D854="FF 6x1"),OR(WEEKDAY($F854,2)=6,WEEKDAY($F854,2)=7)),"Folga de fim de semana · sem apontamento no sábado nem no domingo","Folga prevista pelo ciclo")))),IF($Y854="Indeterminado (início da série)","Sem histórico anterior — informe o dia do ciclo no Cadastro",IF($Y854="Falta de registro",IF(OR(OR($D854="6x1",$D854="FF 6x1"),$D854="5x2"),"FALTA DE REGISTRO · dia útil da escala "&amp;$E854,"FALTA DE REGISTRO · dia "&amp;$W854&amp;" de "&amp;IFERROR(INDEX(Parâmetros!$B$39:$B$48,MATCH($E854,Parâmetros!$A$39:$A$48,0)),99)&amp;" do ciclo"),IF(OR($D854="6x1",$D854="FF 6x1"),IF(OR(AND(WEEKDAY($F854,2)=6,AND($A854=$A855,$L855&gt;0)),AND(WEEKDAY($F854,2)=7,AND($A854=$A853,$L853&gt;0))),"ATENÇÃO · apontou sábado e domingo no mesmo fim de semana",IF(OR(WEEKDAY($F854,2)=6,WEEKDAY($F854,2)=7),"Jornada de fim de semana do 6x1",IF(OR($H854&gt;=Parâmetros!$E$20,$H854&lt;Parâmetros!$E$19),"ATENÇÃO · 6x1 apontou fora do horário diurno","Jornada fixa do 6x1"))),IF($D854="5x2","Jornada fixa do 5x2",IF($D854="Folguista",IF($J854=$K854,"Evidência confirma sequência","DIVERGE · sequência "&amp;$J854&amp;" × evidência "&amp;$K854),IF($K854=$E854,"Evidência confirma cadastro","DIVERGE · cadastro "&amp;$E854&amp;" × evidência "&amp;$K854)))))))))))</f>
        <v>Jornada de fim de semana do 6x1</v>
      </c>
      <c r="W854" s="34" t="str">
        <f>IF(OR(OR($D854="6x1",$D854="FF 6x1"),$D854="5x2"),"",IF($AB854&lt;&gt;$AB853,IF(IFERROR(INDEX(Cadastro!$F$5:$F$243,$AB854),"")="",IF($L854&gt;0,1,0),IF(IFERROR(INDEX(Cadastro!$F$5:$F$243,$AB854),"")&lt;=IFERROR(INDEX(Parâmetros!$B$39:$B$48,MATCH($E854,Parâmetros!$A$39:$A$48,0)),99),IFERROR(INDEX(Cadastro!$F$5:$F$243,$AB854),""),0)),IF($L854&gt;0,IF(N($X853)&gt;0,1,N($W853)+1),IF(AND($L854=0,OR(N($W853)&gt;=IFERROR(INDEX(Parâmetros!$B$39:$B$48,MATCH($E854,Parâmetros!$A$39:$A$48,0)),99),AND(N($X853)&gt;0,N($X853)&lt;IFERROR(INDEX(Parâmetros!$C$39:$C$48,MATCH($E854,Parâmetros!$A$39:$A$48,0)),0)))),0,N($W853)+1))))</f>
        <v/>
      </c>
      <c r="X854" s="34" t="str">
        <f>IF(OR(OR($D854="6x1",$D854="FF 6x1"),$D854="5x2"),"",IF($AB854&lt;&gt;$AB853,IF(IFERROR(INDEX(Cadastro!$F$5:$F$243,$AB854),"")="",0,IF(IFERROR(INDEX(Cadastro!$F$5:$F$243,$AB854),"")&gt;IFERROR(INDEX(Parâmetros!$B$39:$B$48,MATCH($E854,Parâmetros!$A$39:$A$48,0)),99),IFERROR(INDEX(Cadastro!$F$5:$F$243,$AB854),"")-IFERROR(INDEX(Parâmetros!$B$39:$B$48,MATCH($E854,Parâmetros!$A$39:$A$48,0)),99),0)),IF(AND($L854=0,OR(N($W853)&gt;=IFERROR(INDEX(Parâmetros!$B$39:$B$48,MATCH($E854,Parâmetros!$A$39:$A$48,0)),99),AND(N($X853)&gt;0,N($X853)&lt;IFERROR(INDEX(Parâmetros!$C$39:$C$48,MATCH($E854,Parâmetros!$A$39:$A$48,0)),0)))),N($X853)+1,0)))</f>
        <v/>
      </c>
      <c r="Y854" t="str">
        <f>IF($AC854&lt;&gt;"",IF($L854&gt;0,$AC854&amp;" · com apontamento",$AC854),IF($E854="Férias",IF($L854&gt;0,"Férias · com apontamento","Férias (cadastro)"),IF(($Z854+$AA854-1)&gt;Parâmetros!$E$16,"Férias / afastamento",IF(AND($D854="5x2",OR(WEEKDAY($F854,2)=6,WEEKDAY($F854,2)=7)),IF($L854&gt;0,"Folga trabalhada","Folga"),IF($L854&gt;0,"Trabalhado",IF(OR(OR($D854="6x1",$D854="FF 6x1"),$D854="5x2"),IF(AND(OR($D854="6x1",$D854="FF 6x1"),OR(WEEKDAY($F854,2)=6,WEEKDAY($F854,2)=7)),"Folga","Falta de registro"),IF(AND($AB854&lt;&gt;$AB853,IFERROR(INDEX(Cadastro!$F$5:$F$243,$AB854),"")=""),"Indeterminado (início da série)",IF($X854&gt;0,"Folga","Falta de registro"))))))))</f>
        <v>Trabalhado</v>
      </c>
      <c r="Z854" s="34">
        <f>IF(OR($L854&gt;0,$F854&gt;Parâmetros!$E$14),0,IF($A854&lt;&gt;$A853,1,N($Z853)+1))</f>
        <v>0</v>
      </c>
      <c r="AA854" s="34">
        <f>IF(OR($L854&gt;0,$F854&gt;Parâmetros!$E$14),0,IF(OR($A854&lt;&gt;$A855,$F855&gt;Parâmetros!$E$14),1,N($AA855)+1))</f>
        <v>0</v>
      </c>
      <c r="AB854" s="31">
        <f>IFERROR(MATCH($A854&amp;"|"&amp;TEXT(_xlfn.MAXIFS(Cadastro!$E$5:$E$243,Cadastro!$A$5:$A$243,$A854,Cadastro!$E$5:$E$243,"&lt;="&amp;$F854),"yyyymmdd"),Cadastro!$I$5:$I$243,0),"")</f>
        <v>122</v>
      </c>
      <c r="AC854" t="str">
        <f>IFERROR(_xlfn.SINGLE(INDEX(Exceções!$D$5:$D$203,MATCH($A854&amp;"|"&amp;$F854,Exceções!$F$5:$F$203,0))),"")</f>
        <v/>
      </c>
      <c r="AD854" t="str">
        <f>IF($AC854="","",IFERROR(_xlfn.SINGLE(INDEX(Exceções!$E$5:$E$203,MATCH($A854&amp;"|"&amp;$F854,Exceções!$F$5:$F$203,0))),""))</f>
        <v/>
      </c>
    </row>
    <row r="855" spans="1:30" ht="15" hidden="1" customHeight="1" x14ac:dyDescent="0.25">
      <c r="A855" s="31">
        <v>53613</v>
      </c>
      <c r="B855" s="17" t="s">
        <v>20</v>
      </c>
      <c r="C855" s="17" t="str">
        <f>IFERROR(INDEX(Cadastro!$C$5:$C$243,$AB855),"NÃO INFORMADO")</f>
        <v>CAL</v>
      </c>
      <c r="D855" s="17" t="str">
        <f>IFERROR(INDEX(Cadastro!$D$5:$D$243,$AB855),"")</f>
        <v>6x1</v>
      </c>
      <c r="E855" s="17" t="str">
        <f>IFERROR(INDEX(Cadastro!$G$5:$G$243,$AB855),"")</f>
        <v>6x1</v>
      </c>
      <c r="F855" s="29">
        <v>46313</v>
      </c>
      <c r="G855" s="32" t="str">
        <f t="shared" si="78"/>
        <v>dom</v>
      </c>
      <c r="H855" s="31" t="str">
        <f>IF($L855=0,"",_xlfn.MINIFS(Dados!$Q:$Q,Dados!$A:$A,$A855,Dados!$S:$S,$F855))</f>
        <v/>
      </c>
      <c r="I855" s="31" t="str">
        <f>IF($H855="","",_xlfn.MAXIFS(Dados!$R:$R,Dados!$A:$A,$A855,Dados!$S:$S,$F855))</f>
        <v/>
      </c>
      <c r="J855" s="32" t="str">
        <f>IF($D855&lt;&gt;"Folguista","",IFERROR(INDEX(Parâmetros!$D$52:$G$52,1,MIN(4,MAX(1,$W855))),""))</f>
        <v/>
      </c>
      <c r="K855" s="32" t="str">
        <f>IF(OR($AC855&lt;&gt;"",$Y855="Folga",$Y855="Folga trabalhada",$Y855="Férias (cadastro)",$Y855="Férias / afastamento",$Y855="Indeterminado (início da série)"),"",IF(OR($D855="6x1",$D855="FF 6x1"),IF(OR(WEEKDAY($F855,2)=6,WEEKDAY($F855,2)=7),"6x1 sáb/dom","6x1"),IF($D855="5x2","5x2",IF($H855="",IF($D855="Folguista",$J855,$E855),IF(OR($H855&gt;=Parâmetros!$E$18,$H855&lt;Parâmetros!$E$19),"C",IF($H855&lt;Parâmetros!$E$20,"A","B"))))))</f>
        <v/>
      </c>
      <c r="L855" s="30">
        <f>SUMIFS(Dados!$E:$E,Dados!$A:$A,$A855,Dados!$S:$S,$F855)</f>
        <v>0</v>
      </c>
      <c r="M855" s="30" t="str">
        <f>IFERROR(INDEX(Parâmetros!$E$6:$E$11,MATCH($K855,Parâmetros!$A$6:$A$11,0)),"")</f>
        <v/>
      </c>
      <c r="N855" s="33" t="str">
        <f t="shared" si="79"/>
        <v/>
      </c>
      <c r="O855" s="33">
        <f>Parâmetros!$E$13</f>
        <v>0.8</v>
      </c>
      <c r="P855" s="32" t="str">
        <f>IF(OR($M855="",$F855&gt;Parâmetros!$E$14),"Não","Sim")</f>
        <v>Não</v>
      </c>
      <c r="Q855" s="32" t="str">
        <f t="shared" si="80"/>
        <v/>
      </c>
      <c r="R855" s="32" t="str">
        <f t="shared" si="81"/>
        <v/>
      </c>
      <c r="S855" s="30" t="str">
        <f t="shared" si="82"/>
        <v/>
      </c>
      <c r="T855" s="32" t="str">
        <f>IF($Q855&lt;&gt;"Sim","",IF($N855&gt;Parâmetros!$E$15,"Sim","Não"))</f>
        <v/>
      </c>
      <c r="U855" s="17" t="str">
        <f t="shared" si="83"/>
        <v>Folga</v>
      </c>
      <c r="V855" s="17" t="str">
        <f>IF($AC855&lt;&gt;"",IF($L855&gt;0,"ATENÇÃO · apontou em dia de "&amp;LOWER($AC855)&amp;" cadastrado","Exceção cadastrada · "&amp;$AC855)&amp;IF($AD855="",""," · "&amp;$AD855),IF($E855="Férias",IF($L855&gt;0,"ATENÇÃO · apontou estando de férias no cadastro","Férias no cadastro"),IF($Y855="Férias / afastamento","Afastamento · "&amp;($Z855+$AA855-1)&amp;" dias seguidos sem apontamento",IF($Y855="Folga trabalhada","ATENÇÃO · apontou em dia de folga da escala 5x2",IF($Y855="Folga",IF(AND($D855="5x2",OR(WEEKDAY($F855,2)=6,WEEKDAY($F855,2)=7)),"Folga de fim de semana da escala 5x2",IF(AND(OR($D855="6x1",$D855="FF 6x1"),WEEKDAY($F855,2)=6,FALSE()),"Folga de fim de semana · apontou no domingo anterior",IF(AND(OR($D855="6x1",$D855="FF 6x1"),WEEKDAY($F855,2)=7,AND($A855=$A854,$L854&gt;0)),"Folga de fim de semana · apontou no sábado",IF(AND(OR($D855="6x1",$D855="FF 6x1"),OR(WEEKDAY($F855,2)=6,WEEKDAY($F855,2)=7)),"Folga de fim de semana · sem apontamento no sábado nem no domingo","Folga prevista pelo ciclo")))),IF($Y855="Indeterminado (início da série)","Sem histórico anterior — informe o dia do ciclo no Cadastro",IF($Y855="Falta de registro",IF(OR(OR($D855="6x1",$D855="FF 6x1"),$D855="5x2"),"FALTA DE REGISTRO · dia útil da escala "&amp;$E855,"FALTA DE REGISTRO · dia "&amp;$W855&amp;" de "&amp;IFERROR(INDEX(Parâmetros!$B$39:$B$48,MATCH($E855,Parâmetros!$A$39:$A$48,0)),99)&amp;" do ciclo"),IF(OR($D855="6x1",$D855="FF 6x1"),IF(OR(AND(WEEKDAY($F855,2)=6,AND($A855=$A856,$L856&gt;0)),AND(WEEKDAY($F855,2)=7,AND($A855=$A854,$L854&gt;0))),"ATENÇÃO · apontou sábado e domingo no mesmo fim de semana",IF(OR(WEEKDAY($F855,2)=6,WEEKDAY($F855,2)=7),"Jornada de fim de semana do 6x1",IF(OR($H855&gt;=Parâmetros!$E$20,$H855&lt;Parâmetros!$E$19),"ATENÇÃO · 6x1 apontou fora do horário diurno","Jornada fixa do 6x1"))),IF($D855="5x2","Jornada fixa do 5x2",IF($D855="Folguista",IF($J855=$K855,"Evidência confirma sequência","DIVERGE · sequência "&amp;$J855&amp;" × evidência "&amp;$K855),IF($K855=$E855,"Evidência confirma cadastro","DIVERGE · cadastro "&amp;$E855&amp;" × evidência "&amp;$K855)))))))))))</f>
        <v>Folga de fim de semana · apontou no sábado</v>
      </c>
      <c r="W855" s="34" t="str">
        <f>IF(OR(OR($D855="6x1",$D855="FF 6x1"),$D855="5x2"),"",IF($AB855&lt;&gt;$AB854,IF(IFERROR(INDEX(Cadastro!$F$5:$F$243,$AB855),"")="",IF($L855&gt;0,1,0),IF(IFERROR(INDEX(Cadastro!$F$5:$F$243,$AB855),"")&lt;=IFERROR(INDEX(Parâmetros!$B$39:$B$48,MATCH($E855,Parâmetros!$A$39:$A$48,0)),99),IFERROR(INDEX(Cadastro!$F$5:$F$243,$AB855),""),0)),IF($L855&gt;0,IF(N($X854)&gt;0,1,N($W854)+1),IF(AND($L855=0,OR(N($W854)&gt;=IFERROR(INDEX(Parâmetros!$B$39:$B$48,MATCH($E855,Parâmetros!$A$39:$A$48,0)),99),AND(N($X854)&gt;0,N($X854)&lt;IFERROR(INDEX(Parâmetros!$C$39:$C$48,MATCH($E855,Parâmetros!$A$39:$A$48,0)),0)))),0,N($W854)+1))))</f>
        <v/>
      </c>
      <c r="X855" s="34" t="str">
        <f>IF(OR(OR($D855="6x1",$D855="FF 6x1"),$D855="5x2"),"",IF($AB855&lt;&gt;$AB854,IF(IFERROR(INDEX(Cadastro!$F$5:$F$243,$AB855),"")="",0,IF(IFERROR(INDEX(Cadastro!$F$5:$F$243,$AB855),"")&gt;IFERROR(INDEX(Parâmetros!$B$39:$B$48,MATCH($E855,Parâmetros!$A$39:$A$48,0)),99),IFERROR(INDEX(Cadastro!$F$5:$F$243,$AB855),"")-IFERROR(INDEX(Parâmetros!$B$39:$B$48,MATCH($E855,Parâmetros!$A$39:$A$48,0)),99),0)),IF(AND($L855=0,OR(N($W854)&gt;=IFERROR(INDEX(Parâmetros!$B$39:$B$48,MATCH($E855,Parâmetros!$A$39:$A$48,0)),99),AND(N($X854)&gt;0,N($X854)&lt;IFERROR(INDEX(Parâmetros!$C$39:$C$48,MATCH($E855,Parâmetros!$A$39:$A$48,0)),0)))),N($X854)+1,0)))</f>
        <v/>
      </c>
      <c r="Y855" t="str">
        <f>IF($AC855&lt;&gt;"",IF($L855&gt;0,$AC855&amp;" · com apontamento",$AC855),IF($E855="Férias",IF($L855&gt;0,"Férias · com apontamento","Férias (cadastro)"),IF(($Z855+$AA855-1)&gt;Parâmetros!$E$16,"Férias / afastamento",IF(AND($D855="5x2",OR(WEEKDAY($F855,2)=6,WEEKDAY($F855,2)=7)),IF($L855&gt;0,"Folga trabalhada","Folga"),IF($L855&gt;0,"Trabalhado",IF(OR(OR($D855="6x1",$D855="FF 6x1"),$D855="5x2"),IF(AND(OR($D855="6x1",$D855="FF 6x1"),OR(WEEKDAY($F855,2)=6,WEEKDAY($F855,2)=7)),"Folga","Falta de registro"),IF(AND($AB855&lt;&gt;$AB854,IFERROR(INDEX(Cadastro!$F$5:$F$243,$AB855),"")=""),"Indeterminado (início da série)",IF($X855&gt;0,"Folga","Falta de registro"))))))))</f>
        <v>Folga</v>
      </c>
      <c r="Z855" s="34">
        <f>IF(OR($L855&gt;0,$F855&gt;Parâmetros!$E$14),0,IF($A855&lt;&gt;$A854,1,N($Z854)+1))</f>
        <v>1</v>
      </c>
      <c r="AA855" s="34">
        <f>IF(OR($L855&gt;0,$F855&gt;Parâmetros!$E$14),0,IF(OR($A855&lt;&gt;$A856,$F856&gt;Parâmetros!$E$14),1,N($AA856)+1))</f>
        <v>1</v>
      </c>
      <c r="AB855" s="31">
        <f>IFERROR(MATCH($A855&amp;"|"&amp;TEXT(_xlfn.MAXIFS(Cadastro!$E$5:$E$243,Cadastro!$A$5:$A$243,$A855,Cadastro!$E$5:$E$243,"&lt;="&amp;$F855),"yyyymmdd"),Cadastro!$I$5:$I$243,0),"")</f>
        <v>122</v>
      </c>
      <c r="AC855" t="str">
        <f>IFERROR(_xlfn.SINGLE(INDEX(Exceções!$D$5:$D$203,MATCH($A855&amp;"|"&amp;$F855,Exceções!$F$5:$F$203,0))),"")</f>
        <v/>
      </c>
      <c r="AD855" t="str">
        <f>IF($AC855="","",IFERROR(_xlfn.SINGLE(INDEX(Exceções!$E$5:$E$203,MATCH($A855&amp;"|"&amp;$F855,Exceções!$F$5:$F$203,0))),""))</f>
        <v/>
      </c>
    </row>
    <row r="856" spans="1:30" ht="15" hidden="1" customHeight="1" x14ac:dyDescent="0.25">
      <c r="A856" s="31">
        <v>53613</v>
      </c>
      <c r="B856" s="17" t="s">
        <v>20</v>
      </c>
      <c r="C856" s="17" t="str">
        <f>IFERROR(INDEX(Cadastro!$C$5:$C$243,$AB856),"NÃO INFORMADO")</f>
        <v>CAL</v>
      </c>
      <c r="D856" s="17" t="str">
        <f>IFERROR(INDEX(Cadastro!$D$5:$D$243,$AB856),"")</f>
        <v>6x1</v>
      </c>
      <c r="E856" s="17" t="str">
        <f>IFERROR(INDEX(Cadastro!$G$5:$G$243,$AB856),"")</f>
        <v>6x1</v>
      </c>
      <c r="F856" s="29">
        <v>46314</v>
      </c>
      <c r="G856" s="32" t="str">
        <f t="shared" si="78"/>
        <v>seg</v>
      </c>
      <c r="H856" s="31">
        <f>IF($L856=0,"",_xlfn.MINIFS(Dados!$Q:$Q,Dados!$A:$A,$A856,Dados!$S:$S,$F856))</f>
        <v>940</v>
      </c>
      <c r="I856" s="31">
        <f>IF($H856="","",_xlfn.MAXIFS(Dados!$R:$R,Dados!$A:$A,$A856,Dados!$S:$S,$F856))</f>
        <v>1412</v>
      </c>
      <c r="J856" s="32" t="str">
        <f>IF($D856&lt;&gt;"Folguista","",IFERROR(INDEX(Parâmetros!$D$52:$G$52,1,MIN(4,MAX(1,$W856))),""))</f>
        <v/>
      </c>
      <c r="K856" s="32" t="str">
        <f>IF(OR($AC856&lt;&gt;"",$Y856="Folga",$Y856="Folga trabalhada",$Y856="Férias (cadastro)",$Y856="Férias / afastamento",$Y856="Indeterminado (início da série)"),"",IF(OR($D856="6x1",$D856="FF 6x1"),IF(OR(WEEKDAY($F856,2)=6,WEEKDAY($F856,2)=7),"6x1 sáb/dom","6x1"),IF($D856="5x2","5x2",IF($H856="",IF($D856="Folguista",$J856,$E856),IF(OR($H856&gt;=Parâmetros!$E$18,$H856&lt;Parâmetros!$E$19),"C",IF($H856&lt;Parâmetros!$E$20,"A","B"))))))</f>
        <v>6x1</v>
      </c>
      <c r="L856" s="30">
        <f>SUMIFS(Dados!$E:$E,Dados!$A:$A,$A856,Dados!$S:$S,$F856)</f>
        <v>6.88</v>
      </c>
      <c r="M856" s="30">
        <f>IFERROR(INDEX(Parâmetros!$E$6:$E$11,MATCH($K856,Parâmetros!$A$6:$A$11,0)),"")</f>
        <v>8.8000000000000007</v>
      </c>
      <c r="N856" s="33">
        <f t="shared" si="79"/>
        <v>0.78181818181818175</v>
      </c>
      <c r="O856" s="33">
        <f>Parâmetros!$E$13</f>
        <v>0.8</v>
      </c>
      <c r="P856" s="32" t="str">
        <f>IF(OR($M856="",$F856&gt;Parâmetros!$E$14),"Não","Sim")</f>
        <v>Sim</v>
      </c>
      <c r="Q856" s="32" t="str">
        <f t="shared" si="80"/>
        <v>Sim</v>
      </c>
      <c r="R856" s="32" t="str">
        <f t="shared" si="81"/>
        <v>Não</v>
      </c>
      <c r="S856" s="30">
        <f t="shared" si="82"/>
        <v>0.16000000000000103</v>
      </c>
      <c r="T856" s="32" t="str">
        <f>IF($Q856&lt;&gt;"Sim","",IF($N856&gt;Parâmetros!$E$15,"Sim","Não"))</f>
        <v>Não</v>
      </c>
      <c r="U856" s="17" t="str">
        <f t="shared" si="83"/>
        <v>Abaixo da meta</v>
      </c>
      <c r="V856" s="17" t="str">
        <f>IF($AC856&lt;&gt;"",IF($L856&gt;0,"ATENÇÃO · apontou em dia de "&amp;LOWER($AC856)&amp;" cadastrado","Exceção cadastrada · "&amp;$AC856)&amp;IF($AD856="",""," · "&amp;$AD856),IF($E856="Férias",IF($L856&gt;0,"ATENÇÃO · apontou estando de férias no cadastro","Férias no cadastro"),IF($Y856="Férias / afastamento","Afastamento · "&amp;($Z856+$AA856-1)&amp;" dias seguidos sem apontamento",IF($Y856="Folga trabalhada","ATENÇÃO · apontou em dia de folga da escala 5x2",IF($Y856="Folga",IF(AND($D856="5x2",OR(WEEKDAY($F856,2)=6,WEEKDAY($F856,2)=7)),"Folga de fim de semana da escala 5x2",IF(AND(OR($D856="6x1",$D856="FF 6x1"),WEEKDAY($F856,2)=6,FALSE()),"Folga de fim de semana · apontou no domingo anterior",IF(AND(OR($D856="6x1",$D856="FF 6x1"),WEEKDAY($F856,2)=7,AND($A856=$A855,$L855&gt;0)),"Folga de fim de semana · apontou no sábado",IF(AND(OR($D856="6x1",$D856="FF 6x1"),OR(WEEKDAY($F856,2)=6,WEEKDAY($F856,2)=7)),"Folga de fim de semana · sem apontamento no sábado nem no domingo","Folga prevista pelo ciclo")))),IF($Y856="Indeterminado (início da série)","Sem histórico anterior — informe o dia do ciclo no Cadastro",IF($Y856="Falta de registro",IF(OR(OR($D856="6x1",$D856="FF 6x1"),$D856="5x2"),"FALTA DE REGISTRO · dia útil da escala "&amp;$E856,"FALTA DE REGISTRO · dia "&amp;$W856&amp;" de "&amp;IFERROR(INDEX(Parâmetros!$B$39:$B$48,MATCH($E856,Parâmetros!$A$39:$A$48,0)),99)&amp;" do ciclo"),IF(OR($D856="6x1",$D856="FF 6x1"),IF(OR(AND(WEEKDAY($F856,2)=6,AND($A856=$A857,$L857&gt;0)),AND(WEEKDAY($F856,2)=7,AND($A856=$A855,$L855&gt;0))),"ATENÇÃO · apontou sábado e domingo no mesmo fim de semana",IF(OR(WEEKDAY($F856,2)=6,WEEKDAY($F856,2)=7),"Jornada de fim de semana do 6x1",IF(OR($H856&gt;=Parâmetros!$E$20,$H856&lt;Parâmetros!$E$19),"ATENÇÃO · 6x1 apontou fora do horário diurno","Jornada fixa do 6x1"))),IF($D856="5x2","Jornada fixa do 5x2",IF($D856="Folguista",IF($J856=$K856,"Evidência confirma sequência","DIVERGE · sequência "&amp;$J856&amp;" × evidência "&amp;$K856),IF($K856=$E856,"Evidência confirma cadastro","DIVERGE · cadastro "&amp;$E856&amp;" × evidência "&amp;$K856)))))))))))</f>
        <v>ATENÇÃO · 6x1 apontou fora do horário diurno</v>
      </c>
      <c r="W856" s="34" t="str">
        <f>IF(OR(OR($D856="6x1",$D856="FF 6x1"),$D856="5x2"),"",IF($AB856&lt;&gt;$AB855,IF(IFERROR(INDEX(Cadastro!$F$5:$F$243,$AB856),"")="",IF($L856&gt;0,1,0),IF(IFERROR(INDEX(Cadastro!$F$5:$F$243,$AB856),"")&lt;=IFERROR(INDEX(Parâmetros!$B$39:$B$48,MATCH($E856,Parâmetros!$A$39:$A$48,0)),99),IFERROR(INDEX(Cadastro!$F$5:$F$243,$AB856),""),0)),IF($L856&gt;0,IF(N($X855)&gt;0,1,N($W855)+1),IF(AND($L856=0,OR(N($W855)&gt;=IFERROR(INDEX(Parâmetros!$B$39:$B$48,MATCH($E856,Parâmetros!$A$39:$A$48,0)),99),AND(N($X855)&gt;0,N($X855)&lt;IFERROR(INDEX(Parâmetros!$C$39:$C$48,MATCH($E856,Parâmetros!$A$39:$A$48,0)),0)))),0,N($W855)+1))))</f>
        <v/>
      </c>
      <c r="X856" s="34" t="str">
        <f>IF(OR(OR($D856="6x1",$D856="FF 6x1"),$D856="5x2"),"",IF($AB856&lt;&gt;$AB855,IF(IFERROR(INDEX(Cadastro!$F$5:$F$243,$AB856),"")="",0,IF(IFERROR(INDEX(Cadastro!$F$5:$F$243,$AB856),"")&gt;IFERROR(INDEX(Parâmetros!$B$39:$B$48,MATCH($E856,Parâmetros!$A$39:$A$48,0)),99),IFERROR(INDEX(Cadastro!$F$5:$F$243,$AB856),"")-IFERROR(INDEX(Parâmetros!$B$39:$B$48,MATCH($E856,Parâmetros!$A$39:$A$48,0)),99),0)),IF(AND($L856=0,OR(N($W855)&gt;=IFERROR(INDEX(Parâmetros!$B$39:$B$48,MATCH($E856,Parâmetros!$A$39:$A$48,0)),99),AND(N($X855)&gt;0,N($X855)&lt;IFERROR(INDEX(Parâmetros!$C$39:$C$48,MATCH($E856,Parâmetros!$A$39:$A$48,0)),0)))),N($X855)+1,0)))</f>
        <v/>
      </c>
      <c r="Y856" t="str">
        <f>IF($AC856&lt;&gt;"",IF($L856&gt;0,$AC856&amp;" · com apontamento",$AC856),IF($E856="Férias",IF($L856&gt;0,"Férias · com apontamento","Férias (cadastro)"),IF(($Z856+$AA856-1)&gt;Parâmetros!$E$16,"Férias / afastamento",IF(AND($D856="5x2",OR(WEEKDAY($F856,2)=6,WEEKDAY($F856,2)=7)),IF($L856&gt;0,"Folga trabalhada","Folga"),IF($L856&gt;0,"Trabalhado",IF(OR(OR($D856="6x1",$D856="FF 6x1"),$D856="5x2"),IF(AND(OR($D856="6x1",$D856="FF 6x1"),OR(WEEKDAY($F856,2)=6,WEEKDAY($F856,2)=7)),"Folga","Falta de registro"),IF(AND($AB856&lt;&gt;$AB855,IFERROR(INDEX(Cadastro!$F$5:$F$243,$AB856),"")=""),"Indeterminado (início da série)",IF($X856&gt;0,"Folga","Falta de registro"))))))))</f>
        <v>Trabalhado</v>
      </c>
      <c r="Z856" s="34">
        <f>IF(OR($L856&gt;0,$F856&gt;Parâmetros!$E$14),0,IF($A856&lt;&gt;$A855,1,N($Z855)+1))</f>
        <v>0</v>
      </c>
      <c r="AA856" s="34">
        <f>IF(OR($L856&gt;0,$F856&gt;Parâmetros!$E$14),0,IF(OR($A856&lt;&gt;$A857,$F857&gt;Parâmetros!$E$14),1,N($AA857)+1))</f>
        <v>0</v>
      </c>
      <c r="AB856" s="31">
        <f>IFERROR(MATCH($A856&amp;"|"&amp;TEXT(_xlfn.MAXIFS(Cadastro!$E$5:$E$243,Cadastro!$A$5:$A$243,$A856,Cadastro!$E$5:$E$243,"&lt;="&amp;$F856),"yyyymmdd"),Cadastro!$I$5:$I$243,0),"")</f>
        <v>122</v>
      </c>
      <c r="AC856" t="str">
        <f>IFERROR(_xlfn.SINGLE(INDEX(Exceções!$D$5:$D$203,MATCH($A856&amp;"|"&amp;$F856,Exceções!$F$5:$F$203,0))),"")</f>
        <v/>
      </c>
      <c r="AD856" t="str">
        <f>IF($AC856="","",IFERROR(_xlfn.SINGLE(INDEX(Exceções!$E$5:$E$203,MATCH($A856&amp;"|"&amp;$F856,Exceções!$F$5:$F$203,0))),""))</f>
        <v/>
      </c>
    </row>
    <row r="857" spans="1:30" ht="15" hidden="1" customHeight="1" x14ac:dyDescent="0.25">
      <c r="A857" s="31">
        <v>53613</v>
      </c>
      <c r="B857" s="17" t="s">
        <v>20</v>
      </c>
      <c r="C857" s="17" t="str">
        <f>IFERROR(INDEX(Cadastro!$C$5:$C$243,$AB857),"NÃO INFORMADO")</f>
        <v>CAL</v>
      </c>
      <c r="D857" s="17" t="str">
        <f>IFERROR(INDEX(Cadastro!$D$5:$D$243,$AB857),"")</f>
        <v>6x1</v>
      </c>
      <c r="E857" s="17" t="str">
        <f>IFERROR(INDEX(Cadastro!$G$5:$G$243,$AB857),"")</f>
        <v>6x1</v>
      </c>
      <c r="F857" s="29">
        <v>46315</v>
      </c>
      <c r="G857" s="32" t="str">
        <f t="shared" si="78"/>
        <v>ter</v>
      </c>
      <c r="H857" s="31">
        <f>IF($L857=0,"",_xlfn.MINIFS(Dados!$Q:$Q,Dados!$A:$A,$A857,Dados!$S:$S,$F857))</f>
        <v>940</v>
      </c>
      <c r="I857" s="31">
        <f>IF($H857="","",_xlfn.MAXIFS(Dados!$R:$R,Dados!$A:$A,$A857,Dados!$S:$S,$F857))</f>
        <v>1170</v>
      </c>
      <c r="J857" s="32" t="str">
        <f>IF($D857&lt;&gt;"Folguista","",IFERROR(INDEX(Parâmetros!$D$52:$G$52,1,MIN(4,MAX(1,$W857))),""))</f>
        <v/>
      </c>
      <c r="K857" s="32" t="str">
        <f>IF(OR($AC857&lt;&gt;"",$Y857="Folga",$Y857="Folga trabalhada",$Y857="Férias (cadastro)",$Y857="Férias / afastamento",$Y857="Indeterminado (início da série)"),"",IF(OR($D857="6x1",$D857="FF 6x1"),IF(OR(WEEKDAY($F857,2)=6,WEEKDAY($F857,2)=7),"6x1 sáb/dom","6x1"),IF($D857="5x2","5x2",IF($H857="",IF($D857="Folguista",$J857,$E857),IF(OR($H857&gt;=Parâmetros!$E$18,$H857&lt;Parâmetros!$E$19),"C",IF($H857&lt;Parâmetros!$E$20,"A","B"))))))</f>
        <v>6x1</v>
      </c>
      <c r="L857" s="30">
        <f>SUMIFS(Dados!$E:$E,Dados!$A:$A,$A857,Dados!$S:$S,$F857)</f>
        <v>3.83</v>
      </c>
      <c r="M857" s="30">
        <f>IFERROR(INDEX(Parâmetros!$E$6:$E$11,MATCH($K857,Parâmetros!$A$6:$A$11,0)),"")</f>
        <v>8.8000000000000007</v>
      </c>
      <c r="N857" s="33">
        <f t="shared" si="79"/>
        <v>0.43522727272727268</v>
      </c>
      <c r="O857" s="33">
        <f>Parâmetros!$E$13</f>
        <v>0.8</v>
      </c>
      <c r="P857" s="32" t="str">
        <f>IF(OR($M857="",$F857&gt;Parâmetros!$E$14),"Não","Sim")</f>
        <v>Sim</v>
      </c>
      <c r="Q857" s="32" t="str">
        <f t="shared" si="80"/>
        <v>Sim</v>
      </c>
      <c r="R857" s="32" t="str">
        <f t="shared" si="81"/>
        <v>Não</v>
      </c>
      <c r="S857" s="30">
        <f t="shared" si="82"/>
        <v>3.2100000000000009</v>
      </c>
      <c r="T857" s="32" t="str">
        <f>IF($Q857&lt;&gt;"Sim","",IF($N857&gt;Parâmetros!$E$15,"Sim","Não"))</f>
        <v>Não</v>
      </c>
      <c r="U857" s="17" t="str">
        <f t="shared" si="83"/>
        <v>Abaixo da meta</v>
      </c>
      <c r="V857" s="17" t="str">
        <f>IF($AC857&lt;&gt;"",IF($L857&gt;0,"ATENÇÃO · apontou em dia de "&amp;LOWER($AC857)&amp;" cadastrado","Exceção cadastrada · "&amp;$AC857)&amp;IF($AD857="",""," · "&amp;$AD857),IF($E857="Férias",IF($L857&gt;0,"ATENÇÃO · apontou estando de férias no cadastro","Férias no cadastro"),IF($Y857="Férias / afastamento","Afastamento · "&amp;($Z857+$AA857-1)&amp;" dias seguidos sem apontamento",IF($Y857="Folga trabalhada","ATENÇÃO · apontou em dia de folga da escala 5x2",IF($Y857="Folga",IF(AND($D857="5x2",OR(WEEKDAY($F857,2)=6,WEEKDAY($F857,2)=7)),"Folga de fim de semana da escala 5x2",IF(AND(OR($D857="6x1",$D857="FF 6x1"),WEEKDAY($F857,2)=6,FALSE()),"Folga de fim de semana · apontou no domingo anterior",IF(AND(OR($D857="6x1",$D857="FF 6x1"),WEEKDAY($F857,2)=7,AND($A857=$A856,$L856&gt;0)),"Folga de fim de semana · apontou no sábado",IF(AND(OR($D857="6x1",$D857="FF 6x1"),OR(WEEKDAY($F857,2)=6,WEEKDAY($F857,2)=7)),"Folga de fim de semana · sem apontamento no sábado nem no domingo","Folga prevista pelo ciclo")))),IF($Y857="Indeterminado (início da série)","Sem histórico anterior — informe o dia do ciclo no Cadastro",IF($Y857="Falta de registro",IF(OR(OR($D857="6x1",$D857="FF 6x1"),$D857="5x2"),"FALTA DE REGISTRO · dia útil da escala "&amp;$E857,"FALTA DE REGISTRO · dia "&amp;$W857&amp;" de "&amp;IFERROR(INDEX(Parâmetros!$B$39:$B$48,MATCH($E857,Parâmetros!$A$39:$A$48,0)),99)&amp;" do ciclo"),IF(OR($D857="6x1",$D857="FF 6x1"),IF(OR(AND(WEEKDAY($F857,2)=6,AND($A857=$A858,$L858&gt;0)),AND(WEEKDAY($F857,2)=7,AND($A857=$A856,$L856&gt;0))),"ATENÇÃO · apontou sábado e domingo no mesmo fim de semana",IF(OR(WEEKDAY($F857,2)=6,WEEKDAY($F857,2)=7),"Jornada de fim de semana do 6x1",IF(OR($H857&gt;=Parâmetros!$E$20,$H857&lt;Parâmetros!$E$19),"ATENÇÃO · 6x1 apontou fora do horário diurno","Jornada fixa do 6x1"))),IF($D857="5x2","Jornada fixa do 5x2",IF($D857="Folguista",IF($J857=$K857,"Evidência confirma sequência","DIVERGE · sequência "&amp;$J857&amp;" × evidência "&amp;$K857),IF($K857=$E857,"Evidência confirma cadastro","DIVERGE · cadastro "&amp;$E857&amp;" × evidência "&amp;$K857)))))))))))</f>
        <v>ATENÇÃO · 6x1 apontou fora do horário diurno</v>
      </c>
      <c r="W857" s="34" t="str">
        <f>IF(OR(OR($D857="6x1",$D857="FF 6x1"),$D857="5x2"),"",IF($AB857&lt;&gt;$AB856,IF(IFERROR(INDEX(Cadastro!$F$5:$F$243,$AB857),"")="",IF($L857&gt;0,1,0),IF(IFERROR(INDEX(Cadastro!$F$5:$F$243,$AB857),"")&lt;=IFERROR(INDEX(Parâmetros!$B$39:$B$48,MATCH($E857,Parâmetros!$A$39:$A$48,0)),99),IFERROR(INDEX(Cadastro!$F$5:$F$243,$AB857),""),0)),IF($L857&gt;0,IF(N($X856)&gt;0,1,N($W856)+1),IF(AND($L857=0,OR(N($W856)&gt;=IFERROR(INDEX(Parâmetros!$B$39:$B$48,MATCH($E857,Parâmetros!$A$39:$A$48,0)),99),AND(N($X856)&gt;0,N($X856)&lt;IFERROR(INDEX(Parâmetros!$C$39:$C$48,MATCH($E857,Parâmetros!$A$39:$A$48,0)),0)))),0,N($W856)+1))))</f>
        <v/>
      </c>
      <c r="X857" s="34" t="str">
        <f>IF(OR(OR($D857="6x1",$D857="FF 6x1"),$D857="5x2"),"",IF($AB857&lt;&gt;$AB856,IF(IFERROR(INDEX(Cadastro!$F$5:$F$243,$AB857),"")="",0,IF(IFERROR(INDEX(Cadastro!$F$5:$F$243,$AB857),"")&gt;IFERROR(INDEX(Parâmetros!$B$39:$B$48,MATCH($E857,Parâmetros!$A$39:$A$48,0)),99),IFERROR(INDEX(Cadastro!$F$5:$F$243,$AB857),"")-IFERROR(INDEX(Parâmetros!$B$39:$B$48,MATCH($E857,Parâmetros!$A$39:$A$48,0)),99),0)),IF(AND($L857=0,OR(N($W856)&gt;=IFERROR(INDEX(Parâmetros!$B$39:$B$48,MATCH($E857,Parâmetros!$A$39:$A$48,0)),99),AND(N($X856)&gt;0,N($X856)&lt;IFERROR(INDEX(Parâmetros!$C$39:$C$48,MATCH($E857,Parâmetros!$A$39:$A$48,0)),0)))),N($X856)+1,0)))</f>
        <v/>
      </c>
      <c r="Y857" t="str">
        <f>IF($AC857&lt;&gt;"",IF($L857&gt;0,$AC857&amp;" · com apontamento",$AC857),IF($E857="Férias",IF($L857&gt;0,"Férias · com apontamento","Férias (cadastro)"),IF(($Z857+$AA857-1)&gt;Parâmetros!$E$16,"Férias / afastamento",IF(AND($D857="5x2",OR(WEEKDAY($F857,2)=6,WEEKDAY($F857,2)=7)),IF($L857&gt;0,"Folga trabalhada","Folga"),IF($L857&gt;0,"Trabalhado",IF(OR(OR($D857="6x1",$D857="FF 6x1"),$D857="5x2"),IF(AND(OR($D857="6x1",$D857="FF 6x1"),OR(WEEKDAY($F857,2)=6,WEEKDAY($F857,2)=7)),"Folga","Falta de registro"),IF(AND($AB857&lt;&gt;$AB856,IFERROR(INDEX(Cadastro!$F$5:$F$243,$AB857),"")=""),"Indeterminado (início da série)",IF($X857&gt;0,"Folga","Falta de registro"))))))))</f>
        <v>Trabalhado</v>
      </c>
      <c r="Z857" s="34">
        <f>IF(OR($L857&gt;0,$F857&gt;Parâmetros!$E$14),0,IF($A857&lt;&gt;$A856,1,N($Z856)+1))</f>
        <v>0</v>
      </c>
      <c r="AA857" s="34">
        <f>IF(OR($L857&gt;0,$F857&gt;Parâmetros!$E$14),0,IF(OR($A857&lt;&gt;$A858,$F858&gt;Parâmetros!$E$14),1,N($AA858)+1))</f>
        <v>0</v>
      </c>
      <c r="AB857" s="31">
        <f>IFERROR(MATCH($A857&amp;"|"&amp;TEXT(_xlfn.MAXIFS(Cadastro!$E$5:$E$243,Cadastro!$A$5:$A$243,$A857,Cadastro!$E$5:$E$243,"&lt;="&amp;$F857),"yyyymmdd"),Cadastro!$I$5:$I$243,0),"")</f>
        <v>122</v>
      </c>
      <c r="AC857" t="str">
        <f>IFERROR(_xlfn.SINGLE(INDEX(Exceções!$D$5:$D$203,MATCH($A857&amp;"|"&amp;$F857,Exceções!$F$5:$F$203,0))),"")</f>
        <v/>
      </c>
      <c r="AD857" t="str">
        <f>IF($AC857="","",IFERROR(_xlfn.SINGLE(INDEX(Exceções!$E$5:$E$203,MATCH($A857&amp;"|"&amp;$F857,Exceções!$F$5:$F$203,0))),""))</f>
        <v/>
      </c>
    </row>
    <row r="858" spans="1:30" ht="15" hidden="1" customHeight="1" x14ac:dyDescent="0.25">
      <c r="A858" s="31">
        <v>53613</v>
      </c>
      <c r="B858" s="17" t="s">
        <v>20</v>
      </c>
      <c r="C858" s="17" t="str">
        <f>IFERROR(INDEX(Cadastro!$C$5:$C$243,$AB858),"NÃO INFORMADO")</f>
        <v>CAL</v>
      </c>
      <c r="D858" s="17" t="str">
        <f>IFERROR(INDEX(Cadastro!$D$5:$D$243,$AB858),"")</f>
        <v>6x1</v>
      </c>
      <c r="E858" s="17" t="str">
        <f>IFERROR(INDEX(Cadastro!$G$5:$G$243,$AB858),"")</f>
        <v>6x1</v>
      </c>
      <c r="F858" s="29">
        <v>46316</v>
      </c>
      <c r="G858" s="32" t="str">
        <f t="shared" si="78"/>
        <v>qua</v>
      </c>
      <c r="H858" s="31">
        <f>IF($L858=0,"",_xlfn.MINIFS(Dados!$Q:$Q,Dados!$A:$A,$A858,Dados!$S:$S,$F858))</f>
        <v>940</v>
      </c>
      <c r="I858" s="31">
        <f>IF($H858="","",_xlfn.MAXIFS(Dados!$R:$R,Dados!$A:$A,$A858,Dados!$S:$S,$F858))</f>
        <v>1409</v>
      </c>
      <c r="J858" s="32" t="str">
        <f>IF($D858&lt;&gt;"Folguista","",IFERROR(INDEX(Parâmetros!$D$52:$G$52,1,MIN(4,MAX(1,$W858))),""))</f>
        <v/>
      </c>
      <c r="K858" s="32" t="str">
        <f>IF(OR($AC858&lt;&gt;"",$Y858="Folga",$Y858="Folga trabalhada",$Y858="Férias (cadastro)",$Y858="Férias / afastamento",$Y858="Indeterminado (início da série)"),"",IF(OR($D858="6x1",$D858="FF 6x1"),IF(OR(WEEKDAY($F858,2)=6,WEEKDAY($F858,2)=7),"6x1 sáb/dom","6x1"),IF($D858="5x2","5x2",IF($H858="",IF($D858="Folguista",$J858,$E858),IF(OR($H858&gt;=Parâmetros!$E$18,$H858&lt;Parâmetros!$E$19),"C",IF($H858&lt;Parâmetros!$E$20,"A","B"))))))</f>
        <v>6x1</v>
      </c>
      <c r="L858" s="30">
        <f>SUMIFS(Dados!$E:$E,Dados!$A:$A,$A858,Dados!$S:$S,$F858)</f>
        <v>6.83</v>
      </c>
      <c r="M858" s="30">
        <f>IFERROR(INDEX(Parâmetros!$E$6:$E$11,MATCH($K858,Parâmetros!$A$6:$A$11,0)),"")</f>
        <v>8.8000000000000007</v>
      </c>
      <c r="N858" s="33">
        <f t="shared" si="79"/>
        <v>0.77613636363636362</v>
      </c>
      <c r="O858" s="33">
        <f>Parâmetros!$E$13</f>
        <v>0.8</v>
      </c>
      <c r="P858" s="32" t="str">
        <f>IF(OR($M858="",$F858&gt;Parâmetros!$E$14),"Não","Sim")</f>
        <v>Sim</v>
      </c>
      <c r="Q858" s="32" t="str">
        <f t="shared" si="80"/>
        <v>Sim</v>
      </c>
      <c r="R858" s="32" t="str">
        <f t="shared" si="81"/>
        <v>Não</v>
      </c>
      <c r="S858" s="30">
        <f t="shared" si="82"/>
        <v>0.21000000000000085</v>
      </c>
      <c r="T858" s="32" t="str">
        <f>IF($Q858&lt;&gt;"Sim","",IF($N858&gt;Parâmetros!$E$15,"Sim","Não"))</f>
        <v>Não</v>
      </c>
      <c r="U858" s="17" t="str">
        <f t="shared" si="83"/>
        <v>Abaixo da meta</v>
      </c>
      <c r="V858" s="17" t="str">
        <f>IF($AC858&lt;&gt;"",IF($L858&gt;0,"ATENÇÃO · apontou em dia de "&amp;LOWER($AC858)&amp;" cadastrado","Exceção cadastrada · "&amp;$AC858)&amp;IF($AD858="",""," · "&amp;$AD858),IF($E858="Férias",IF($L858&gt;0,"ATENÇÃO · apontou estando de férias no cadastro","Férias no cadastro"),IF($Y858="Férias / afastamento","Afastamento · "&amp;($Z858+$AA858-1)&amp;" dias seguidos sem apontamento",IF($Y858="Folga trabalhada","ATENÇÃO · apontou em dia de folga da escala 5x2",IF($Y858="Folga",IF(AND($D858="5x2",OR(WEEKDAY($F858,2)=6,WEEKDAY($F858,2)=7)),"Folga de fim de semana da escala 5x2",IF(AND(OR($D858="6x1",$D858="FF 6x1"),WEEKDAY($F858,2)=6,FALSE()),"Folga de fim de semana · apontou no domingo anterior",IF(AND(OR($D858="6x1",$D858="FF 6x1"),WEEKDAY($F858,2)=7,AND($A858=$A857,$L857&gt;0)),"Folga de fim de semana · apontou no sábado",IF(AND(OR($D858="6x1",$D858="FF 6x1"),OR(WEEKDAY($F858,2)=6,WEEKDAY($F858,2)=7)),"Folga de fim de semana · sem apontamento no sábado nem no domingo","Folga prevista pelo ciclo")))),IF($Y858="Indeterminado (início da série)","Sem histórico anterior — informe o dia do ciclo no Cadastro",IF($Y858="Falta de registro",IF(OR(OR($D858="6x1",$D858="FF 6x1"),$D858="5x2"),"FALTA DE REGISTRO · dia útil da escala "&amp;$E858,"FALTA DE REGISTRO · dia "&amp;$W858&amp;" de "&amp;IFERROR(INDEX(Parâmetros!$B$39:$B$48,MATCH($E858,Parâmetros!$A$39:$A$48,0)),99)&amp;" do ciclo"),IF(OR($D858="6x1",$D858="FF 6x1"),IF(OR(AND(WEEKDAY($F858,2)=6,AND($A858=$A859,$L859&gt;0)),AND(WEEKDAY($F858,2)=7,AND($A858=$A857,$L857&gt;0))),"ATENÇÃO · apontou sábado e domingo no mesmo fim de semana",IF(OR(WEEKDAY($F858,2)=6,WEEKDAY($F858,2)=7),"Jornada de fim de semana do 6x1",IF(OR($H858&gt;=Parâmetros!$E$20,$H858&lt;Parâmetros!$E$19),"ATENÇÃO · 6x1 apontou fora do horário diurno","Jornada fixa do 6x1"))),IF($D858="5x2","Jornada fixa do 5x2",IF($D858="Folguista",IF($J858=$K858,"Evidência confirma sequência","DIVERGE · sequência "&amp;$J858&amp;" × evidência "&amp;$K858),IF($K858=$E858,"Evidência confirma cadastro","DIVERGE · cadastro "&amp;$E858&amp;" × evidência "&amp;$K858)))))))))))</f>
        <v>ATENÇÃO · 6x1 apontou fora do horário diurno</v>
      </c>
      <c r="W858" s="34" t="str">
        <f>IF(OR(OR($D858="6x1",$D858="FF 6x1"),$D858="5x2"),"",IF($AB858&lt;&gt;$AB857,IF(IFERROR(INDEX(Cadastro!$F$5:$F$243,$AB858),"")="",IF($L858&gt;0,1,0),IF(IFERROR(INDEX(Cadastro!$F$5:$F$243,$AB858),"")&lt;=IFERROR(INDEX(Parâmetros!$B$39:$B$48,MATCH($E858,Parâmetros!$A$39:$A$48,0)),99),IFERROR(INDEX(Cadastro!$F$5:$F$243,$AB858),""),0)),IF($L858&gt;0,IF(N($X857)&gt;0,1,N($W857)+1),IF(AND($L858=0,OR(N($W857)&gt;=IFERROR(INDEX(Parâmetros!$B$39:$B$48,MATCH($E858,Parâmetros!$A$39:$A$48,0)),99),AND(N($X857)&gt;0,N($X857)&lt;IFERROR(INDEX(Parâmetros!$C$39:$C$48,MATCH($E858,Parâmetros!$A$39:$A$48,0)),0)))),0,N($W857)+1))))</f>
        <v/>
      </c>
      <c r="X858" s="34" t="str">
        <f>IF(OR(OR($D858="6x1",$D858="FF 6x1"),$D858="5x2"),"",IF($AB858&lt;&gt;$AB857,IF(IFERROR(INDEX(Cadastro!$F$5:$F$243,$AB858),"")="",0,IF(IFERROR(INDEX(Cadastro!$F$5:$F$243,$AB858),"")&gt;IFERROR(INDEX(Parâmetros!$B$39:$B$48,MATCH($E858,Parâmetros!$A$39:$A$48,0)),99),IFERROR(INDEX(Cadastro!$F$5:$F$243,$AB858),"")-IFERROR(INDEX(Parâmetros!$B$39:$B$48,MATCH($E858,Parâmetros!$A$39:$A$48,0)),99),0)),IF(AND($L858=0,OR(N($W857)&gt;=IFERROR(INDEX(Parâmetros!$B$39:$B$48,MATCH($E858,Parâmetros!$A$39:$A$48,0)),99),AND(N($X857)&gt;0,N($X857)&lt;IFERROR(INDEX(Parâmetros!$C$39:$C$48,MATCH($E858,Parâmetros!$A$39:$A$48,0)),0)))),N($X857)+1,0)))</f>
        <v/>
      </c>
      <c r="Y858" t="str">
        <f>IF($AC858&lt;&gt;"",IF($L858&gt;0,$AC858&amp;" · com apontamento",$AC858),IF($E858="Férias",IF($L858&gt;0,"Férias · com apontamento","Férias (cadastro)"),IF(($Z858+$AA858-1)&gt;Parâmetros!$E$16,"Férias / afastamento",IF(AND($D858="5x2",OR(WEEKDAY($F858,2)=6,WEEKDAY($F858,2)=7)),IF($L858&gt;0,"Folga trabalhada","Folga"),IF($L858&gt;0,"Trabalhado",IF(OR(OR($D858="6x1",$D858="FF 6x1"),$D858="5x2"),IF(AND(OR($D858="6x1",$D858="FF 6x1"),OR(WEEKDAY($F858,2)=6,WEEKDAY($F858,2)=7)),"Folga","Falta de registro"),IF(AND($AB858&lt;&gt;$AB857,IFERROR(INDEX(Cadastro!$F$5:$F$243,$AB858),"")=""),"Indeterminado (início da série)",IF($X858&gt;0,"Folga","Falta de registro"))))))))</f>
        <v>Trabalhado</v>
      </c>
      <c r="Z858" s="34">
        <f>IF(OR($L858&gt;0,$F858&gt;Parâmetros!$E$14),0,IF($A858&lt;&gt;$A857,1,N($Z857)+1))</f>
        <v>0</v>
      </c>
      <c r="AA858" s="34">
        <f>IF(OR($L858&gt;0,$F858&gt;Parâmetros!$E$14),0,IF(OR($A858&lt;&gt;$A859,$F859&gt;Parâmetros!$E$14),1,N($AA859)+1))</f>
        <v>0</v>
      </c>
      <c r="AB858" s="31">
        <f>IFERROR(MATCH($A858&amp;"|"&amp;TEXT(_xlfn.MAXIFS(Cadastro!$E$5:$E$243,Cadastro!$A$5:$A$243,$A858,Cadastro!$E$5:$E$243,"&lt;="&amp;$F858),"yyyymmdd"),Cadastro!$I$5:$I$243,0),"")</f>
        <v>122</v>
      </c>
      <c r="AC858" t="str">
        <f>IFERROR(_xlfn.SINGLE(INDEX(Exceções!$D$5:$D$203,MATCH($A858&amp;"|"&amp;$F858,Exceções!$F$5:$F$203,0))),"")</f>
        <v/>
      </c>
      <c r="AD858" t="str">
        <f>IF($AC858="","",IFERROR(_xlfn.SINGLE(INDEX(Exceções!$E$5:$E$203,MATCH($A858&amp;"|"&amp;$F858,Exceções!$F$5:$F$203,0))),""))</f>
        <v/>
      </c>
    </row>
    <row r="859" spans="1:30" ht="15" hidden="1" customHeight="1" x14ac:dyDescent="0.25">
      <c r="A859" s="31">
        <v>53613</v>
      </c>
      <c r="B859" s="17" t="s">
        <v>20</v>
      </c>
      <c r="C859" s="17" t="str">
        <f>IFERROR(INDEX(Cadastro!$C$5:$C$243,$AB859),"NÃO INFORMADO")</f>
        <v>CAL</v>
      </c>
      <c r="D859" s="17" t="str">
        <f>IFERROR(INDEX(Cadastro!$D$5:$D$243,$AB859),"")</f>
        <v>6x1</v>
      </c>
      <c r="E859" s="17" t="str">
        <f>IFERROR(INDEX(Cadastro!$G$5:$G$243,$AB859),"")</f>
        <v>6x1</v>
      </c>
      <c r="F859" s="29">
        <v>46317</v>
      </c>
      <c r="G859" s="32" t="str">
        <f t="shared" si="78"/>
        <v>qui</v>
      </c>
      <c r="H859" s="31" t="str">
        <f>IF($L859=0,"",_xlfn.MINIFS(Dados!$Q:$Q,Dados!$A:$A,$A859,Dados!$S:$S,$F859))</f>
        <v/>
      </c>
      <c r="I859" s="31" t="str">
        <f>IF($H859="","",_xlfn.MAXIFS(Dados!$R:$R,Dados!$A:$A,$A859,Dados!$S:$S,$F859))</f>
        <v/>
      </c>
      <c r="J859" s="32" t="str">
        <f>IF($D859&lt;&gt;"Folguista","",IFERROR(INDEX(Parâmetros!$D$52:$G$52,1,MIN(4,MAX(1,$W859))),""))</f>
        <v/>
      </c>
      <c r="K859" s="32" t="str">
        <f>IF(OR($AC859&lt;&gt;"",$Y859="Folga",$Y859="Folga trabalhada",$Y859="Férias (cadastro)",$Y859="Férias / afastamento",$Y859="Indeterminado (início da série)"),"",IF(OR($D859="6x1",$D859="FF 6x1"),IF(OR(WEEKDAY($F859,2)=6,WEEKDAY($F859,2)=7),"6x1 sáb/dom","6x1"),IF($D859="5x2","5x2",IF($H859="",IF($D859="Folguista",$J859,$E859),IF(OR($H859&gt;=Parâmetros!$E$18,$H859&lt;Parâmetros!$E$19),"C",IF($H859&lt;Parâmetros!$E$20,"A","B"))))))</f>
        <v>6x1</v>
      </c>
      <c r="L859" s="30">
        <f>SUMIFS(Dados!$E:$E,Dados!$A:$A,$A859,Dados!$S:$S,$F859)</f>
        <v>0</v>
      </c>
      <c r="M859" s="30">
        <f>IFERROR(INDEX(Parâmetros!$E$6:$E$11,MATCH($K859,Parâmetros!$A$6:$A$11,0)),"")</f>
        <v>8.8000000000000007</v>
      </c>
      <c r="N859" s="33">
        <f t="shared" si="79"/>
        <v>0</v>
      </c>
      <c r="O859" s="33">
        <f>Parâmetros!$E$13</f>
        <v>0.8</v>
      </c>
      <c r="P859" s="32" t="str">
        <f>IF(OR($M859="",$F859&gt;Parâmetros!$E$14),"Não","Sim")</f>
        <v>Sim</v>
      </c>
      <c r="Q859" s="32" t="str">
        <f t="shared" si="80"/>
        <v>Não</v>
      </c>
      <c r="R859" s="32" t="str">
        <f t="shared" si="81"/>
        <v/>
      </c>
      <c r="S859" s="30" t="str">
        <f t="shared" si="82"/>
        <v/>
      </c>
      <c r="T859" s="32" t="str">
        <f>IF($Q859&lt;&gt;"Sim","",IF($N859&gt;Parâmetros!$E$15,"Sim","Não"))</f>
        <v/>
      </c>
      <c r="U859" s="17" t="str">
        <f t="shared" si="83"/>
        <v>Falta de registro</v>
      </c>
      <c r="V859" s="17" t="str">
        <f>IF($AC859&lt;&gt;"",IF($L859&gt;0,"ATENÇÃO · apontou em dia de "&amp;LOWER($AC859)&amp;" cadastrado","Exceção cadastrada · "&amp;$AC859)&amp;IF($AD859="",""," · "&amp;$AD859),IF($E859="Férias",IF($L859&gt;0,"ATENÇÃO · apontou estando de férias no cadastro","Férias no cadastro"),IF($Y859="Férias / afastamento","Afastamento · "&amp;($Z859+$AA859-1)&amp;" dias seguidos sem apontamento",IF($Y859="Folga trabalhada","ATENÇÃO · apontou em dia de folga da escala 5x2",IF($Y859="Folga",IF(AND($D859="5x2",OR(WEEKDAY($F859,2)=6,WEEKDAY($F859,2)=7)),"Folga de fim de semana da escala 5x2",IF(AND(OR($D859="6x1",$D859="FF 6x1"),WEEKDAY($F859,2)=6,FALSE()),"Folga de fim de semana · apontou no domingo anterior",IF(AND(OR($D859="6x1",$D859="FF 6x1"),WEEKDAY($F859,2)=7,AND($A859=$A858,$L858&gt;0)),"Folga de fim de semana · apontou no sábado",IF(AND(OR($D859="6x1",$D859="FF 6x1"),OR(WEEKDAY($F859,2)=6,WEEKDAY($F859,2)=7)),"Folga de fim de semana · sem apontamento no sábado nem no domingo","Folga prevista pelo ciclo")))),IF($Y859="Indeterminado (início da série)","Sem histórico anterior — informe o dia do ciclo no Cadastro",IF($Y859="Falta de registro",IF(OR(OR($D859="6x1",$D859="FF 6x1"),$D859="5x2"),"FALTA DE REGISTRO · dia útil da escala "&amp;$E859,"FALTA DE REGISTRO · dia "&amp;$W859&amp;" de "&amp;IFERROR(INDEX(Parâmetros!$B$39:$B$48,MATCH($E859,Parâmetros!$A$39:$A$48,0)),99)&amp;" do ciclo"),IF(OR($D859="6x1",$D859="FF 6x1"),IF(OR(AND(WEEKDAY($F859,2)=6,AND($A859=$A860,$L860&gt;0)),AND(WEEKDAY($F859,2)=7,AND($A859=$A858,$L858&gt;0))),"ATENÇÃO · apontou sábado e domingo no mesmo fim de semana",IF(OR(WEEKDAY($F859,2)=6,WEEKDAY($F859,2)=7),"Jornada de fim de semana do 6x1",IF(OR($H859&gt;=Parâmetros!$E$20,$H859&lt;Parâmetros!$E$19),"ATENÇÃO · 6x1 apontou fora do horário diurno","Jornada fixa do 6x1"))),IF($D859="5x2","Jornada fixa do 5x2",IF($D859="Folguista",IF($J859=$K859,"Evidência confirma sequência","DIVERGE · sequência "&amp;$J859&amp;" × evidência "&amp;$K859),IF($K859=$E859,"Evidência confirma cadastro","DIVERGE · cadastro "&amp;$E859&amp;" × evidência "&amp;$K859)))))))))))</f>
        <v>FALTA DE REGISTRO · dia útil da escala 6x1</v>
      </c>
      <c r="W859" s="34" t="str">
        <f>IF(OR(OR($D859="6x1",$D859="FF 6x1"),$D859="5x2"),"",IF($AB859&lt;&gt;$AB858,IF(IFERROR(INDEX(Cadastro!$F$5:$F$243,$AB859),"")="",IF($L859&gt;0,1,0),IF(IFERROR(INDEX(Cadastro!$F$5:$F$243,$AB859),"")&lt;=IFERROR(INDEX(Parâmetros!$B$39:$B$48,MATCH($E859,Parâmetros!$A$39:$A$48,0)),99),IFERROR(INDEX(Cadastro!$F$5:$F$243,$AB859),""),0)),IF($L859&gt;0,IF(N($X858)&gt;0,1,N($W858)+1),IF(AND($L859=0,OR(N($W858)&gt;=IFERROR(INDEX(Parâmetros!$B$39:$B$48,MATCH($E859,Parâmetros!$A$39:$A$48,0)),99),AND(N($X858)&gt;0,N($X858)&lt;IFERROR(INDEX(Parâmetros!$C$39:$C$48,MATCH($E859,Parâmetros!$A$39:$A$48,0)),0)))),0,N($W858)+1))))</f>
        <v/>
      </c>
      <c r="X859" s="34" t="str">
        <f>IF(OR(OR($D859="6x1",$D859="FF 6x1"),$D859="5x2"),"",IF($AB859&lt;&gt;$AB858,IF(IFERROR(INDEX(Cadastro!$F$5:$F$243,$AB859),"")="",0,IF(IFERROR(INDEX(Cadastro!$F$5:$F$243,$AB859),"")&gt;IFERROR(INDEX(Parâmetros!$B$39:$B$48,MATCH($E859,Parâmetros!$A$39:$A$48,0)),99),IFERROR(INDEX(Cadastro!$F$5:$F$243,$AB859),"")-IFERROR(INDEX(Parâmetros!$B$39:$B$48,MATCH($E859,Parâmetros!$A$39:$A$48,0)),99),0)),IF(AND($L859=0,OR(N($W858)&gt;=IFERROR(INDEX(Parâmetros!$B$39:$B$48,MATCH($E859,Parâmetros!$A$39:$A$48,0)),99),AND(N($X858)&gt;0,N($X858)&lt;IFERROR(INDEX(Parâmetros!$C$39:$C$48,MATCH($E859,Parâmetros!$A$39:$A$48,0)),0)))),N($X858)+1,0)))</f>
        <v/>
      </c>
      <c r="Y859" t="str">
        <f>IF($AC859&lt;&gt;"",IF($L859&gt;0,$AC859&amp;" · com apontamento",$AC859),IF($E859="Férias",IF($L859&gt;0,"Férias · com apontamento","Férias (cadastro)"),IF(($Z859+$AA859-1)&gt;Parâmetros!$E$16,"Férias / afastamento",IF(AND($D859="5x2",OR(WEEKDAY($F859,2)=6,WEEKDAY($F859,2)=7)),IF($L859&gt;0,"Folga trabalhada","Folga"),IF($L859&gt;0,"Trabalhado",IF(OR(OR($D859="6x1",$D859="FF 6x1"),$D859="5x2"),IF(AND(OR($D859="6x1",$D859="FF 6x1"),OR(WEEKDAY($F859,2)=6,WEEKDAY($F859,2)=7)),"Folga","Falta de registro"),IF(AND($AB859&lt;&gt;$AB858,IFERROR(INDEX(Cadastro!$F$5:$F$243,$AB859),"")=""),"Indeterminado (início da série)",IF($X859&gt;0,"Folga","Falta de registro"))))))))</f>
        <v>Falta de registro</v>
      </c>
      <c r="Z859" s="34">
        <f>IF(OR($L859&gt;0,$F859&gt;Parâmetros!$E$14),0,IF($A859&lt;&gt;$A858,1,N($Z858)+1))</f>
        <v>1</v>
      </c>
      <c r="AA859" s="34">
        <f>IF(OR($L859&gt;0,$F859&gt;Parâmetros!$E$14),0,IF(OR($A859&lt;&gt;$A860,$F860&gt;Parâmetros!$E$14),1,N($AA860)+1))</f>
        <v>1</v>
      </c>
      <c r="AB859" s="31">
        <f>IFERROR(MATCH($A859&amp;"|"&amp;TEXT(_xlfn.MAXIFS(Cadastro!$E$5:$E$243,Cadastro!$A$5:$A$243,$A859,Cadastro!$E$5:$E$243,"&lt;="&amp;$F859),"yyyymmdd"),Cadastro!$I$5:$I$243,0),"")</f>
        <v>122</v>
      </c>
      <c r="AC859" t="str">
        <f>IFERROR(_xlfn.SINGLE(INDEX(Exceções!$D$5:$D$203,MATCH($A859&amp;"|"&amp;$F859,Exceções!$F$5:$F$203,0))),"")</f>
        <v/>
      </c>
      <c r="AD859" t="str">
        <f>IF($AC859="","",IFERROR(_xlfn.SINGLE(INDEX(Exceções!$E$5:$E$203,MATCH($A859&amp;"|"&amp;$F859,Exceções!$F$5:$F$203,0))),""))</f>
        <v/>
      </c>
    </row>
    <row r="860" spans="1:30" ht="15" hidden="1" customHeight="1" x14ac:dyDescent="0.25">
      <c r="A860" s="31">
        <v>53613</v>
      </c>
      <c r="B860" s="17" t="s">
        <v>20</v>
      </c>
      <c r="C860" s="17" t="str">
        <f>IFERROR(INDEX(Cadastro!$C$5:$C$243,$AB860),"NÃO INFORMADO")</f>
        <v>CAL</v>
      </c>
      <c r="D860" s="17" t="str">
        <f>IFERROR(INDEX(Cadastro!$D$5:$D$243,$AB860),"")</f>
        <v>6x1</v>
      </c>
      <c r="E860" s="17" t="str">
        <f>IFERROR(INDEX(Cadastro!$G$5:$G$243,$AB860),"")</f>
        <v>6x1</v>
      </c>
      <c r="F860" s="29">
        <v>46318</v>
      </c>
      <c r="G860" s="32" t="str">
        <f t="shared" si="78"/>
        <v>sex</v>
      </c>
      <c r="H860" s="31">
        <f>IF($L860=0,"",_xlfn.MINIFS(Dados!$Q:$Q,Dados!$A:$A,$A860,Dados!$S:$S,$F860))</f>
        <v>940</v>
      </c>
      <c r="I860" s="31">
        <f>IF($H860="","",_xlfn.MAXIFS(Dados!$R:$R,Dados!$A:$A,$A860,Dados!$S:$S,$F860))</f>
        <v>1410</v>
      </c>
      <c r="J860" s="32" t="str">
        <f>IF($D860&lt;&gt;"Folguista","",IFERROR(INDEX(Parâmetros!$D$52:$G$52,1,MIN(4,MAX(1,$W860))),""))</f>
        <v/>
      </c>
      <c r="K860" s="32" t="str">
        <f>IF(OR($AC860&lt;&gt;"",$Y860="Folga",$Y860="Folga trabalhada",$Y860="Férias (cadastro)",$Y860="Férias / afastamento",$Y860="Indeterminado (início da série)"),"",IF(OR($D860="6x1",$D860="FF 6x1"),IF(OR(WEEKDAY($F860,2)=6,WEEKDAY($F860,2)=7),"6x1 sáb/dom","6x1"),IF($D860="5x2","5x2",IF($H860="",IF($D860="Folguista",$J860,$E860),IF(OR($H860&gt;=Parâmetros!$E$18,$H860&lt;Parâmetros!$E$19),"C",IF($H860&lt;Parâmetros!$E$20,"A","B"))))))</f>
        <v>6x1</v>
      </c>
      <c r="L860" s="30">
        <f>SUMIFS(Dados!$E:$E,Dados!$A:$A,$A860,Dados!$S:$S,$F860)</f>
        <v>6.85</v>
      </c>
      <c r="M860" s="30">
        <f>IFERROR(INDEX(Parâmetros!$E$6:$E$11,MATCH($K860,Parâmetros!$A$6:$A$11,0)),"")</f>
        <v>8.8000000000000007</v>
      </c>
      <c r="N860" s="33">
        <f t="shared" si="79"/>
        <v>0.77840909090909083</v>
      </c>
      <c r="O860" s="33">
        <f>Parâmetros!$E$13</f>
        <v>0.8</v>
      </c>
      <c r="P860" s="32" t="str">
        <f>IF(OR($M860="",$F860&gt;Parâmetros!$E$14),"Não","Sim")</f>
        <v>Sim</v>
      </c>
      <c r="Q860" s="32" t="str">
        <f t="shared" si="80"/>
        <v>Sim</v>
      </c>
      <c r="R860" s="32" t="str">
        <f t="shared" si="81"/>
        <v>Não</v>
      </c>
      <c r="S860" s="30">
        <f t="shared" si="82"/>
        <v>0.19000000000000128</v>
      </c>
      <c r="T860" s="32" t="str">
        <f>IF($Q860&lt;&gt;"Sim","",IF($N860&gt;Parâmetros!$E$15,"Sim","Não"))</f>
        <v>Não</v>
      </c>
      <c r="U860" s="17" t="str">
        <f t="shared" si="83"/>
        <v>Abaixo da meta</v>
      </c>
      <c r="V860" s="17" t="str">
        <f>IF($AC860&lt;&gt;"",IF($L860&gt;0,"ATENÇÃO · apontou em dia de "&amp;LOWER($AC860)&amp;" cadastrado","Exceção cadastrada · "&amp;$AC860)&amp;IF($AD860="",""," · "&amp;$AD860),IF($E860="Férias",IF($L860&gt;0,"ATENÇÃO · apontou estando de férias no cadastro","Férias no cadastro"),IF($Y860="Férias / afastamento","Afastamento · "&amp;($Z860+$AA860-1)&amp;" dias seguidos sem apontamento",IF($Y860="Folga trabalhada","ATENÇÃO · apontou em dia de folga da escala 5x2",IF($Y860="Folga",IF(AND($D860="5x2",OR(WEEKDAY($F860,2)=6,WEEKDAY($F860,2)=7)),"Folga de fim de semana da escala 5x2",IF(AND(OR($D860="6x1",$D860="FF 6x1"),WEEKDAY($F860,2)=6,FALSE()),"Folga de fim de semana · apontou no domingo anterior",IF(AND(OR($D860="6x1",$D860="FF 6x1"),WEEKDAY($F860,2)=7,AND($A860=$A859,$L859&gt;0)),"Folga de fim de semana · apontou no sábado",IF(AND(OR($D860="6x1",$D860="FF 6x1"),OR(WEEKDAY($F860,2)=6,WEEKDAY($F860,2)=7)),"Folga de fim de semana · sem apontamento no sábado nem no domingo","Folga prevista pelo ciclo")))),IF($Y860="Indeterminado (início da série)","Sem histórico anterior — informe o dia do ciclo no Cadastro",IF($Y860="Falta de registro",IF(OR(OR($D860="6x1",$D860="FF 6x1"),$D860="5x2"),"FALTA DE REGISTRO · dia útil da escala "&amp;$E860,"FALTA DE REGISTRO · dia "&amp;$W860&amp;" de "&amp;IFERROR(INDEX(Parâmetros!$B$39:$B$48,MATCH($E860,Parâmetros!$A$39:$A$48,0)),99)&amp;" do ciclo"),IF(OR($D860="6x1",$D860="FF 6x1"),IF(OR(AND(WEEKDAY($F860,2)=6,AND($A860=$A861,$L861&gt;0)),AND(WEEKDAY($F860,2)=7,AND($A860=$A859,$L859&gt;0))),"ATENÇÃO · apontou sábado e domingo no mesmo fim de semana",IF(OR(WEEKDAY($F860,2)=6,WEEKDAY($F860,2)=7),"Jornada de fim de semana do 6x1",IF(OR($H860&gt;=Parâmetros!$E$20,$H860&lt;Parâmetros!$E$19),"ATENÇÃO · 6x1 apontou fora do horário diurno","Jornada fixa do 6x1"))),IF($D860="5x2","Jornada fixa do 5x2",IF($D860="Folguista",IF($J860=$K860,"Evidência confirma sequência","DIVERGE · sequência "&amp;$J860&amp;" × evidência "&amp;$K860),IF($K860=$E860,"Evidência confirma cadastro","DIVERGE · cadastro "&amp;$E860&amp;" × evidência "&amp;$K860)))))))))))</f>
        <v>ATENÇÃO · 6x1 apontou fora do horário diurno</v>
      </c>
      <c r="W860" s="34" t="str">
        <f>IF(OR(OR($D860="6x1",$D860="FF 6x1"),$D860="5x2"),"",IF($AB860&lt;&gt;$AB859,IF(IFERROR(INDEX(Cadastro!$F$5:$F$243,$AB860),"")="",IF($L860&gt;0,1,0),IF(IFERROR(INDEX(Cadastro!$F$5:$F$243,$AB860),"")&lt;=IFERROR(INDEX(Parâmetros!$B$39:$B$48,MATCH($E860,Parâmetros!$A$39:$A$48,0)),99),IFERROR(INDEX(Cadastro!$F$5:$F$243,$AB860),""),0)),IF($L860&gt;0,IF(N($X859)&gt;0,1,N($W859)+1),IF(AND($L860=0,OR(N($W859)&gt;=IFERROR(INDEX(Parâmetros!$B$39:$B$48,MATCH($E860,Parâmetros!$A$39:$A$48,0)),99),AND(N($X859)&gt;0,N($X859)&lt;IFERROR(INDEX(Parâmetros!$C$39:$C$48,MATCH($E860,Parâmetros!$A$39:$A$48,0)),0)))),0,N($W859)+1))))</f>
        <v/>
      </c>
      <c r="X860" s="34" t="str">
        <f>IF(OR(OR($D860="6x1",$D860="FF 6x1"),$D860="5x2"),"",IF($AB860&lt;&gt;$AB859,IF(IFERROR(INDEX(Cadastro!$F$5:$F$243,$AB860),"")="",0,IF(IFERROR(INDEX(Cadastro!$F$5:$F$243,$AB860),"")&gt;IFERROR(INDEX(Parâmetros!$B$39:$B$48,MATCH($E860,Parâmetros!$A$39:$A$48,0)),99),IFERROR(INDEX(Cadastro!$F$5:$F$243,$AB860),"")-IFERROR(INDEX(Parâmetros!$B$39:$B$48,MATCH($E860,Parâmetros!$A$39:$A$48,0)),99),0)),IF(AND($L860=0,OR(N($W859)&gt;=IFERROR(INDEX(Parâmetros!$B$39:$B$48,MATCH($E860,Parâmetros!$A$39:$A$48,0)),99),AND(N($X859)&gt;0,N($X859)&lt;IFERROR(INDEX(Parâmetros!$C$39:$C$48,MATCH($E860,Parâmetros!$A$39:$A$48,0)),0)))),N($X859)+1,0)))</f>
        <v/>
      </c>
      <c r="Y860" t="str">
        <f>IF($AC860&lt;&gt;"",IF($L860&gt;0,$AC860&amp;" · com apontamento",$AC860),IF($E860="Férias",IF($L860&gt;0,"Férias · com apontamento","Férias (cadastro)"),IF(($Z860+$AA860-1)&gt;Parâmetros!$E$16,"Férias / afastamento",IF(AND($D860="5x2",OR(WEEKDAY($F860,2)=6,WEEKDAY($F860,2)=7)),IF($L860&gt;0,"Folga trabalhada","Folga"),IF($L860&gt;0,"Trabalhado",IF(OR(OR($D860="6x1",$D860="FF 6x1"),$D860="5x2"),IF(AND(OR($D860="6x1",$D860="FF 6x1"),OR(WEEKDAY($F860,2)=6,WEEKDAY($F860,2)=7)),"Folga","Falta de registro"),IF(AND($AB860&lt;&gt;$AB859,IFERROR(INDEX(Cadastro!$F$5:$F$243,$AB860),"")=""),"Indeterminado (início da série)",IF($X860&gt;0,"Folga","Falta de registro"))))))))</f>
        <v>Trabalhado</v>
      </c>
      <c r="Z860" s="34">
        <f>IF(OR($L860&gt;0,$F860&gt;Parâmetros!$E$14),0,IF($A860&lt;&gt;$A859,1,N($Z859)+1))</f>
        <v>0</v>
      </c>
      <c r="AA860" s="34">
        <f>IF(OR($L860&gt;0,$F860&gt;Parâmetros!$E$14),0,IF(OR($A860&lt;&gt;$A861,$F861&gt;Parâmetros!$E$14),1,N($AA861)+1))</f>
        <v>0</v>
      </c>
      <c r="AB860" s="31">
        <f>IFERROR(MATCH($A860&amp;"|"&amp;TEXT(_xlfn.MAXIFS(Cadastro!$E$5:$E$243,Cadastro!$A$5:$A$243,$A860,Cadastro!$E$5:$E$243,"&lt;="&amp;$F860),"yyyymmdd"),Cadastro!$I$5:$I$243,0),"")</f>
        <v>122</v>
      </c>
      <c r="AC860" t="str">
        <f>IFERROR(_xlfn.SINGLE(INDEX(Exceções!$D$5:$D$203,MATCH($A860&amp;"|"&amp;$F860,Exceções!$F$5:$F$203,0))),"")</f>
        <v/>
      </c>
      <c r="AD860" t="str">
        <f>IF($AC860="","",IFERROR(_xlfn.SINGLE(INDEX(Exceções!$E$5:$E$203,MATCH($A860&amp;"|"&amp;$F860,Exceções!$F$5:$F$203,0))),""))</f>
        <v/>
      </c>
    </row>
    <row r="861" spans="1:30" ht="15" hidden="1" customHeight="1" x14ac:dyDescent="0.25">
      <c r="A861" s="31">
        <v>53613</v>
      </c>
      <c r="B861" s="17" t="s">
        <v>20</v>
      </c>
      <c r="C861" s="17" t="str">
        <f>IFERROR(INDEX(Cadastro!$C$5:$C$243,$AB861),"NÃO INFORMADO")</f>
        <v>CAL</v>
      </c>
      <c r="D861" s="17" t="str">
        <f>IFERROR(INDEX(Cadastro!$D$5:$D$243,$AB861),"")</f>
        <v>6x1</v>
      </c>
      <c r="E861" s="17" t="str">
        <f>IFERROR(INDEX(Cadastro!$G$5:$G$243,$AB861),"")</f>
        <v>6x1</v>
      </c>
      <c r="F861" s="29">
        <v>46319</v>
      </c>
      <c r="G861" s="32" t="str">
        <f t="shared" si="78"/>
        <v>sáb</v>
      </c>
      <c r="H861" s="31" t="str">
        <f>IF($L861=0,"",_xlfn.MINIFS(Dados!$Q:$Q,Dados!$A:$A,$A861,Dados!$S:$S,$F861))</f>
        <v/>
      </c>
      <c r="I861" s="31" t="str">
        <f>IF($H861="","",_xlfn.MAXIFS(Dados!$R:$R,Dados!$A:$A,$A861,Dados!$S:$S,$F861))</f>
        <v/>
      </c>
      <c r="J861" s="32" t="str">
        <f>IF($D861&lt;&gt;"Folguista","",IFERROR(INDEX(Parâmetros!$D$52:$G$52,1,MIN(4,MAX(1,$W861))),""))</f>
        <v/>
      </c>
      <c r="K861" s="32" t="str">
        <f>IF(OR($AC861&lt;&gt;"",$Y861="Folga",$Y861="Folga trabalhada",$Y861="Férias (cadastro)",$Y861="Férias / afastamento",$Y861="Indeterminado (início da série)"),"",IF(OR($D861="6x1",$D861="FF 6x1"),IF(OR(WEEKDAY($F861,2)=6,WEEKDAY($F861,2)=7),"6x1 sáb/dom","6x1"),IF($D861="5x2","5x2",IF($H861="",IF($D861="Folguista",$J861,$E861),IF(OR($H861&gt;=Parâmetros!$E$18,$H861&lt;Parâmetros!$E$19),"C",IF($H861&lt;Parâmetros!$E$20,"A","B"))))))</f>
        <v/>
      </c>
      <c r="L861" s="30">
        <f>SUMIFS(Dados!$E:$E,Dados!$A:$A,$A861,Dados!$S:$S,$F861)</f>
        <v>0</v>
      </c>
      <c r="M861" s="30" t="str">
        <f>IFERROR(INDEX(Parâmetros!$E$6:$E$11,MATCH($K861,Parâmetros!$A$6:$A$11,0)),"")</f>
        <v/>
      </c>
      <c r="N861" s="33" t="str">
        <f t="shared" si="79"/>
        <v/>
      </c>
      <c r="O861" s="33">
        <f>Parâmetros!$E$13</f>
        <v>0.8</v>
      </c>
      <c r="P861" s="32" t="str">
        <f>IF(OR($M861="",$F861&gt;Parâmetros!$E$14),"Não","Sim")</f>
        <v>Não</v>
      </c>
      <c r="Q861" s="32" t="str">
        <f t="shared" si="80"/>
        <v/>
      </c>
      <c r="R861" s="32" t="str">
        <f t="shared" si="81"/>
        <v/>
      </c>
      <c r="S861" s="30" t="str">
        <f t="shared" si="82"/>
        <v/>
      </c>
      <c r="T861" s="32" t="str">
        <f>IF($Q861&lt;&gt;"Sim","",IF($N861&gt;Parâmetros!$E$15,"Sim","Não"))</f>
        <v/>
      </c>
      <c r="U861" s="17" t="str">
        <f t="shared" si="83"/>
        <v>Folga</v>
      </c>
      <c r="V861" s="17" t="str">
        <f>IF($AC861&lt;&gt;"",IF($L861&gt;0,"ATENÇÃO · apontou em dia de "&amp;LOWER($AC861)&amp;" cadastrado","Exceção cadastrada · "&amp;$AC861)&amp;IF($AD861="",""," · "&amp;$AD861),IF($E861="Férias",IF($L861&gt;0,"ATENÇÃO · apontou estando de férias no cadastro","Férias no cadastro"),IF($Y861="Férias / afastamento","Afastamento · "&amp;($Z861+$AA861-1)&amp;" dias seguidos sem apontamento",IF($Y861="Folga trabalhada","ATENÇÃO · apontou em dia de folga da escala 5x2",IF($Y861="Folga",IF(AND($D861="5x2",OR(WEEKDAY($F861,2)=6,WEEKDAY($F861,2)=7)),"Folga de fim de semana da escala 5x2",IF(AND(OR($D861="6x1",$D861="FF 6x1"),WEEKDAY($F861,2)=6,FALSE()),"Folga de fim de semana · apontou no domingo anterior",IF(AND(OR($D861="6x1",$D861="FF 6x1"),WEEKDAY($F861,2)=7,AND($A861=$A860,$L860&gt;0)),"Folga de fim de semana · apontou no sábado",IF(AND(OR($D861="6x1",$D861="FF 6x1"),OR(WEEKDAY($F861,2)=6,WEEKDAY($F861,2)=7)),"Folga de fim de semana · sem apontamento no sábado nem no domingo","Folga prevista pelo ciclo")))),IF($Y861="Indeterminado (início da série)","Sem histórico anterior — informe o dia do ciclo no Cadastro",IF($Y861="Falta de registro",IF(OR(OR($D861="6x1",$D861="FF 6x1"),$D861="5x2"),"FALTA DE REGISTRO · dia útil da escala "&amp;$E861,"FALTA DE REGISTRO · dia "&amp;$W861&amp;" de "&amp;IFERROR(INDEX(Parâmetros!$B$39:$B$48,MATCH($E861,Parâmetros!$A$39:$A$48,0)),99)&amp;" do ciclo"),IF(OR($D861="6x1",$D861="FF 6x1"),IF(OR(AND(WEEKDAY($F861,2)=6,AND($A861=$A862,$L862&gt;0)),AND(WEEKDAY($F861,2)=7,AND($A861=$A860,$L860&gt;0))),"ATENÇÃO · apontou sábado e domingo no mesmo fim de semana",IF(OR(WEEKDAY($F861,2)=6,WEEKDAY($F861,2)=7),"Jornada de fim de semana do 6x1",IF(OR($H861&gt;=Parâmetros!$E$20,$H861&lt;Parâmetros!$E$19),"ATENÇÃO · 6x1 apontou fora do horário diurno","Jornada fixa do 6x1"))),IF($D861="5x2","Jornada fixa do 5x2",IF($D861="Folguista",IF($J861=$K861,"Evidência confirma sequência","DIVERGE · sequência "&amp;$J861&amp;" × evidência "&amp;$K861),IF($K861=$E861,"Evidência confirma cadastro","DIVERGE · cadastro "&amp;$E861&amp;" × evidência "&amp;$K861)))))))))))</f>
        <v>Folga de fim de semana · sem apontamento no sábado nem no domingo</v>
      </c>
      <c r="W861" s="34" t="str">
        <f>IF(OR(OR($D861="6x1",$D861="FF 6x1"),$D861="5x2"),"",IF($AB861&lt;&gt;$AB860,IF(IFERROR(INDEX(Cadastro!$F$5:$F$243,$AB861),"")="",IF($L861&gt;0,1,0),IF(IFERROR(INDEX(Cadastro!$F$5:$F$243,$AB861),"")&lt;=IFERROR(INDEX(Parâmetros!$B$39:$B$48,MATCH($E861,Parâmetros!$A$39:$A$48,0)),99),IFERROR(INDEX(Cadastro!$F$5:$F$243,$AB861),""),0)),IF($L861&gt;0,IF(N($X860)&gt;0,1,N($W860)+1),IF(AND($L861=0,OR(N($W860)&gt;=IFERROR(INDEX(Parâmetros!$B$39:$B$48,MATCH($E861,Parâmetros!$A$39:$A$48,0)),99),AND(N($X860)&gt;0,N($X860)&lt;IFERROR(INDEX(Parâmetros!$C$39:$C$48,MATCH($E861,Parâmetros!$A$39:$A$48,0)),0)))),0,N($W860)+1))))</f>
        <v/>
      </c>
      <c r="X861" s="34" t="str">
        <f>IF(OR(OR($D861="6x1",$D861="FF 6x1"),$D861="5x2"),"",IF($AB861&lt;&gt;$AB860,IF(IFERROR(INDEX(Cadastro!$F$5:$F$243,$AB861),"")="",0,IF(IFERROR(INDEX(Cadastro!$F$5:$F$243,$AB861),"")&gt;IFERROR(INDEX(Parâmetros!$B$39:$B$48,MATCH($E861,Parâmetros!$A$39:$A$48,0)),99),IFERROR(INDEX(Cadastro!$F$5:$F$243,$AB861),"")-IFERROR(INDEX(Parâmetros!$B$39:$B$48,MATCH($E861,Parâmetros!$A$39:$A$48,0)),99),0)),IF(AND($L861=0,OR(N($W860)&gt;=IFERROR(INDEX(Parâmetros!$B$39:$B$48,MATCH($E861,Parâmetros!$A$39:$A$48,0)),99),AND(N($X860)&gt;0,N($X860)&lt;IFERROR(INDEX(Parâmetros!$C$39:$C$48,MATCH($E861,Parâmetros!$A$39:$A$48,0)),0)))),N($X860)+1,0)))</f>
        <v/>
      </c>
      <c r="Y861" t="str">
        <f>IF($AC861&lt;&gt;"",IF($L861&gt;0,$AC861&amp;" · com apontamento",$AC861),IF($E861="Férias",IF($L861&gt;0,"Férias · com apontamento","Férias (cadastro)"),IF(($Z861+$AA861-1)&gt;Parâmetros!$E$16,"Férias / afastamento",IF(AND($D861="5x2",OR(WEEKDAY($F861,2)=6,WEEKDAY($F861,2)=7)),IF($L861&gt;0,"Folga trabalhada","Folga"),IF($L861&gt;0,"Trabalhado",IF(OR(OR($D861="6x1",$D861="FF 6x1"),$D861="5x2"),IF(AND(OR($D861="6x1",$D861="FF 6x1"),OR(WEEKDAY($F861,2)=6,WEEKDAY($F861,2)=7)),"Folga","Falta de registro"),IF(AND($AB861&lt;&gt;$AB860,IFERROR(INDEX(Cadastro!$F$5:$F$243,$AB861),"")=""),"Indeterminado (início da série)",IF($X861&gt;0,"Folga","Falta de registro"))))))))</f>
        <v>Folga</v>
      </c>
      <c r="Z861" s="34">
        <f>IF(OR($L861&gt;0,$F861&gt;Parâmetros!$E$14),0,IF($A861&lt;&gt;$A860,1,N($Z860)+1))</f>
        <v>0</v>
      </c>
      <c r="AA861" s="34">
        <f>IF(OR($L861&gt;0,$F861&gt;Parâmetros!$E$14),0,IF(OR($A861&lt;&gt;$A862,$F862&gt;Parâmetros!$E$14),1,N($AA862)+1))</f>
        <v>0</v>
      </c>
      <c r="AB861" s="31">
        <f>IFERROR(MATCH($A861&amp;"|"&amp;TEXT(_xlfn.MAXIFS(Cadastro!$E$5:$E$243,Cadastro!$A$5:$A$243,$A861,Cadastro!$E$5:$E$243,"&lt;="&amp;$F861),"yyyymmdd"),Cadastro!$I$5:$I$243,0),"")</f>
        <v>122</v>
      </c>
      <c r="AC861" t="str">
        <f>IFERROR(_xlfn.SINGLE(INDEX(Exceções!$D$5:$D$203,MATCH($A861&amp;"|"&amp;$F861,Exceções!$F$5:$F$203,0))),"")</f>
        <v/>
      </c>
      <c r="AD861" t="str">
        <f>IF($AC861="","",IFERROR(_xlfn.SINGLE(INDEX(Exceções!$E$5:$E$203,MATCH($A861&amp;"|"&amp;$F861,Exceções!$F$5:$F$203,0))),""))</f>
        <v/>
      </c>
    </row>
    <row r="862" spans="1:30" ht="15" hidden="1" customHeight="1" x14ac:dyDescent="0.25">
      <c r="A862" s="31">
        <v>53613</v>
      </c>
      <c r="B862" s="17" t="s">
        <v>20</v>
      </c>
      <c r="C862" s="17" t="str">
        <f>IFERROR(INDEX(Cadastro!$C$5:$C$243,$AB862),"NÃO INFORMADO")</f>
        <v>CAL</v>
      </c>
      <c r="D862" s="17" t="str">
        <f>IFERROR(INDEX(Cadastro!$D$5:$D$243,$AB862),"")</f>
        <v>6x1</v>
      </c>
      <c r="E862" s="17" t="str">
        <f>IFERROR(INDEX(Cadastro!$G$5:$G$243,$AB862),"")</f>
        <v>6x1</v>
      </c>
      <c r="F862" s="29">
        <v>46320</v>
      </c>
      <c r="G862" s="32" t="str">
        <f t="shared" si="78"/>
        <v>dom</v>
      </c>
      <c r="H862" s="31" t="str">
        <f>IF($L862=0,"",_xlfn.MINIFS(Dados!$Q:$Q,Dados!$A:$A,$A862,Dados!$S:$S,$F862))</f>
        <v/>
      </c>
      <c r="I862" s="31" t="str">
        <f>IF($H862="","",_xlfn.MAXIFS(Dados!$R:$R,Dados!$A:$A,$A862,Dados!$S:$S,$F862))</f>
        <v/>
      </c>
      <c r="J862" s="32" t="str">
        <f>IF($D862&lt;&gt;"Folguista","",IFERROR(INDEX(Parâmetros!$D$52:$G$52,1,MIN(4,MAX(1,$W862))),""))</f>
        <v/>
      </c>
      <c r="K862" s="32" t="str">
        <f>IF(OR($AC862&lt;&gt;"",$Y862="Folga",$Y862="Folga trabalhada",$Y862="Férias (cadastro)",$Y862="Férias / afastamento",$Y862="Indeterminado (início da série)"),"",IF(OR($D862="6x1",$D862="FF 6x1"),IF(OR(WEEKDAY($F862,2)=6,WEEKDAY($F862,2)=7),"6x1 sáb/dom","6x1"),IF($D862="5x2","5x2",IF($H862="",IF($D862="Folguista",$J862,$E862),IF(OR($H862&gt;=Parâmetros!$E$18,$H862&lt;Parâmetros!$E$19),"C",IF($H862&lt;Parâmetros!$E$20,"A","B"))))))</f>
        <v/>
      </c>
      <c r="L862" s="30">
        <f>SUMIFS(Dados!$E:$E,Dados!$A:$A,$A862,Dados!$S:$S,$F862)</f>
        <v>0</v>
      </c>
      <c r="M862" s="30" t="str">
        <f>IFERROR(INDEX(Parâmetros!$E$6:$E$11,MATCH($K862,Parâmetros!$A$6:$A$11,0)),"")</f>
        <v/>
      </c>
      <c r="N862" s="33" t="str">
        <f t="shared" si="79"/>
        <v/>
      </c>
      <c r="O862" s="33">
        <f>Parâmetros!$E$13</f>
        <v>0.8</v>
      </c>
      <c r="P862" s="32" t="str">
        <f>IF(OR($M862="",$F862&gt;Parâmetros!$E$14),"Não","Sim")</f>
        <v>Não</v>
      </c>
      <c r="Q862" s="32" t="str">
        <f t="shared" si="80"/>
        <v/>
      </c>
      <c r="R862" s="32" t="str">
        <f t="shared" si="81"/>
        <v/>
      </c>
      <c r="S862" s="30" t="str">
        <f t="shared" si="82"/>
        <v/>
      </c>
      <c r="T862" s="32" t="str">
        <f>IF($Q862&lt;&gt;"Sim","",IF($N862&gt;Parâmetros!$E$15,"Sim","Não"))</f>
        <v/>
      </c>
      <c r="U862" s="17" t="str">
        <f t="shared" si="83"/>
        <v>Folga</v>
      </c>
      <c r="V862" s="17" t="str">
        <f>IF($AC862&lt;&gt;"",IF($L862&gt;0,"ATENÇÃO · apontou em dia de "&amp;LOWER($AC862)&amp;" cadastrado","Exceção cadastrada · "&amp;$AC862)&amp;IF($AD862="",""," · "&amp;$AD862),IF($E862="Férias",IF($L862&gt;0,"ATENÇÃO · apontou estando de férias no cadastro","Férias no cadastro"),IF($Y862="Férias / afastamento","Afastamento · "&amp;($Z862+$AA862-1)&amp;" dias seguidos sem apontamento",IF($Y862="Folga trabalhada","ATENÇÃO · apontou em dia de folga da escala 5x2",IF($Y862="Folga",IF(AND($D862="5x2",OR(WEEKDAY($F862,2)=6,WEEKDAY($F862,2)=7)),"Folga de fim de semana da escala 5x2",IF(AND(OR($D862="6x1",$D862="FF 6x1"),WEEKDAY($F862,2)=6,FALSE()),"Folga de fim de semana · apontou no domingo anterior",IF(AND(OR($D862="6x1",$D862="FF 6x1"),WEEKDAY($F862,2)=7,AND($A862=$A861,$L861&gt;0)),"Folga de fim de semana · apontou no sábado",IF(AND(OR($D862="6x1",$D862="FF 6x1"),OR(WEEKDAY($F862,2)=6,WEEKDAY($F862,2)=7)),"Folga de fim de semana · sem apontamento no sábado nem no domingo","Folga prevista pelo ciclo")))),IF($Y862="Indeterminado (início da série)","Sem histórico anterior — informe o dia do ciclo no Cadastro",IF($Y862="Falta de registro",IF(OR(OR($D862="6x1",$D862="FF 6x1"),$D862="5x2"),"FALTA DE REGISTRO · dia útil da escala "&amp;$E862,"FALTA DE REGISTRO · dia "&amp;$W862&amp;" de "&amp;IFERROR(INDEX(Parâmetros!$B$39:$B$48,MATCH($E862,Parâmetros!$A$39:$A$48,0)),99)&amp;" do ciclo"),IF(OR($D862="6x1",$D862="FF 6x1"),IF(OR(AND(WEEKDAY($F862,2)=6,AND($A862=$A863,$L863&gt;0)),AND(WEEKDAY($F862,2)=7,AND($A862=$A861,$L861&gt;0))),"ATENÇÃO · apontou sábado e domingo no mesmo fim de semana",IF(OR(WEEKDAY($F862,2)=6,WEEKDAY($F862,2)=7),"Jornada de fim de semana do 6x1",IF(OR($H862&gt;=Parâmetros!$E$20,$H862&lt;Parâmetros!$E$19),"ATENÇÃO · 6x1 apontou fora do horário diurno","Jornada fixa do 6x1"))),IF($D862="5x2","Jornada fixa do 5x2",IF($D862="Folguista",IF($J862=$K862,"Evidência confirma sequência","DIVERGE · sequência "&amp;$J862&amp;" × evidência "&amp;$K862),IF($K862=$E862,"Evidência confirma cadastro","DIVERGE · cadastro "&amp;$E862&amp;" × evidência "&amp;$K862)))))))))))</f>
        <v>Folga de fim de semana · sem apontamento no sábado nem no domingo</v>
      </c>
      <c r="W862" s="34" t="str">
        <f>IF(OR(OR($D862="6x1",$D862="FF 6x1"),$D862="5x2"),"",IF($AB862&lt;&gt;$AB861,IF(IFERROR(INDEX(Cadastro!$F$5:$F$243,$AB862),"")="",IF($L862&gt;0,1,0),IF(IFERROR(INDEX(Cadastro!$F$5:$F$243,$AB862),"")&lt;=IFERROR(INDEX(Parâmetros!$B$39:$B$48,MATCH($E862,Parâmetros!$A$39:$A$48,0)),99),IFERROR(INDEX(Cadastro!$F$5:$F$243,$AB862),""),0)),IF($L862&gt;0,IF(N($X861)&gt;0,1,N($W861)+1),IF(AND($L862=0,OR(N($W861)&gt;=IFERROR(INDEX(Parâmetros!$B$39:$B$48,MATCH($E862,Parâmetros!$A$39:$A$48,0)),99),AND(N($X861)&gt;0,N($X861)&lt;IFERROR(INDEX(Parâmetros!$C$39:$C$48,MATCH($E862,Parâmetros!$A$39:$A$48,0)),0)))),0,N($W861)+1))))</f>
        <v/>
      </c>
      <c r="X862" s="34" t="str">
        <f>IF(OR(OR($D862="6x1",$D862="FF 6x1"),$D862="5x2"),"",IF($AB862&lt;&gt;$AB861,IF(IFERROR(INDEX(Cadastro!$F$5:$F$243,$AB862),"")="",0,IF(IFERROR(INDEX(Cadastro!$F$5:$F$243,$AB862),"")&gt;IFERROR(INDEX(Parâmetros!$B$39:$B$48,MATCH($E862,Parâmetros!$A$39:$A$48,0)),99),IFERROR(INDEX(Cadastro!$F$5:$F$243,$AB862),"")-IFERROR(INDEX(Parâmetros!$B$39:$B$48,MATCH($E862,Parâmetros!$A$39:$A$48,0)),99),0)),IF(AND($L862=0,OR(N($W861)&gt;=IFERROR(INDEX(Parâmetros!$B$39:$B$48,MATCH($E862,Parâmetros!$A$39:$A$48,0)),99),AND(N($X861)&gt;0,N($X861)&lt;IFERROR(INDEX(Parâmetros!$C$39:$C$48,MATCH($E862,Parâmetros!$A$39:$A$48,0)),0)))),N($X861)+1,0)))</f>
        <v/>
      </c>
      <c r="Y862" t="str">
        <f>IF($AC862&lt;&gt;"",IF($L862&gt;0,$AC862&amp;" · com apontamento",$AC862),IF($E862="Férias",IF($L862&gt;0,"Férias · com apontamento","Férias (cadastro)"),IF(($Z862+$AA862-1)&gt;Parâmetros!$E$16,"Férias / afastamento",IF(AND($D862="5x2",OR(WEEKDAY($F862,2)=6,WEEKDAY($F862,2)=7)),IF($L862&gt;0,"Folga trabalhada","Folga"),IF($L862&gt;0,"Trabalhado",IF(OR(OR($D862="6x1",$D862="FF 6x1"),$D862="5x2"),IF(AND(OR($D862="6x1",$D862="FF 6x1"),OR(WEEKDAY($F862,2)=6,WEEKDAY($F862,2)=7)),"Folga","Falta de registro"),IF(AND($AB862&lt;&gt;$AB861,IFERROR(INDEX(Cadastro!$F$5:$F$243,$AB862),"")=""),"Indeterminado (início da série)",IF($X862&gt;0,"Folga","Falta de registro"))))))))</f>
        <v>Folga</v>
      </c>
      <c r="Z862" s="34">
        <f>IF(OR($L862&gt;0,$F862&gt;Parâmetros!$E$14),0,IF($A862&lt;&gt;$A861,1,N($Z861)+1))</f>
        <v>0</v>
      </c>
      <c r="AA862" s="34">
        <f>IF(OR($L862&gt;0,$F862&gt;Parâmetros!$E$14),0,IF(OR($A862&lt;&gt;$A863,$F863&gt;Parâmetros!$E$14),1,N($AA863)+1))</f>
        <v>0</v>
      </c>
      <c r="AB862" s="31">
        <f>IFERROR(MATCH($A862&amp;"|"&amp;TEXT(_xlfn.MAXIFS(Cadastro!$E$5:$E$243,Cadastro!$A$5:$A$243,$A862,Cadastro!$E$5:$E$243,"&lt;="&amp;$F862),"yyyymmdd"),Cadastro!$I$5:$I$243,0),"")</f>
        <v>122</v>
      </c>
      <c r="AC862" t="str">
        <f>IFERROR(_xlfn.SINGLE(INDEX(Exceções!$D$5:$D$203,MATCH($A862&amp;"|"&amp;$F862,Exceções!$F$5:$F$203,0))),"")</f>
        <v/>
      </c>
      <c r="AD862" t="str">
        <f>IF($AC862="","",IFERROR(_xlfn.SINGLE(INDEX(Exceções!$E$5:$E$203,MATCH($A862&amp;"|"&amp;$F862,Exceções!$F$5:$F$203,0))),""))</f>
        <v/>
      </c>
    </row>
    <row r="863" spans="1:30" ht="15" hidden="1" customHeight="1" x14ac:dyDescent="0.25">
      <c r="A863" s="31">
        <v>53613</v>
      </c>
      <c r="B863" s="17" t="s">
        <v>20</v>
      </c>
      <c r="C863" s="17" t="str">
        <f>IFERROR(INDEX(Cadastro!$C$5:$C$243,$AB863),"NÃO INFORMADO")</f>
        <v>CAL</v>
      </c>
      <c r="D863" s="17" t="str">
        <f>IFERROR(INDEX(Cadastro!$D$5:$D$243,$AB863),"")</f>
        <v>6x1</v>
      </c>
      <c r="E863" s="17" t="str">
        <f>IFERROR(INDEX(Cadastro!$G$5:$G$243,$AB863),"")</f>
        <v>6x1</v>
      </c>
      <c r="F863" s="29">
        <v>46321</v>
      </c>
      <c r="G863" s="32" t="str">
        <f t="shared" si="78"/>
        <v>seg</v>
      </c>
      <c r="H863" s="31" t="str">
        <f>IF($L863=0,"",_xlfn.MINIFS(Dados!$Q:$Q,Dados!$A:$A,$A863,Dados!$S:$S,$F863))</f>
        <v/>
      </c>
      <c r="I863" s="31" t="str">
        <f>IF($H863="","",_xlfn.MAXIFS(Dados!$R:$R,Dados!$A:$A,$A863,Dados!$S:$S,$F863))</f>
        <v/>
      </c>
      <c r="J863" s="32" t="str">
        <f>IF($D863&lt;&gt;"Folguista","",IFERROR(INDEX(Parâmetros!$D$52:$G$52,1,MIN(4,MAX(1,$W863))),""))</f>
        <v/>
      </c>
      <c r="K863" s="32" t="str">
        <f>IF(OR($AC863&lt;&gt;"",$Y863="Folga",$Y863="Folga trabalhada",$Y863="Férias (cadastro)",$Y863="Férias / afastamento",$Y863="Indeterminado (início da série)"),"",IF(OR($D863="6x1",$D863="FF 6x1"),IF(OR(WEEKDAY($F863,2)=6,WEEKDAY($F863,2)=7),"6x1 sáb/dom","6x1"),IF($D863="5x2","5x2",IF($H863="",IF($D863="Folguista",$J863,$E863),IF(OR($H863&gt;=Parâmetros!$E$18,$H863&lt;Parâmetros!$E$19),"C",IF($H863&lt;Parâmetros!$E$20,"A","B"))))))</f>
        <v>6x1</v>
      </c>
      <c r="L863" s="30">
        <f>SUMIFS(Dados!$E:$E,Dados!$A:$A,$A863,Dados!$S:$S,$F863)</f>
        <v>0</v>
      </c>
      <c r="M863" s="30">
        <f>IFERROR(INDEX(Parâmetros!$E$6:$E$11,MATCH($K863,Parâmetros!$A$6:$A$11,0)),"")</f>
        <v>8.8000000000000007</v>
      </c>
      <c r="N863" s="33">
        <f t="shared" si="79"/>
        <v>0</v>
      </c>
      <c r="O863" s="33">
        <f>Parâmetros!$E$13</f>
        <v>0.8</v>
      </c>
      <c r="P863" s="32" t="str">
        <f>IF(OR($M863="",$F863&gt;Parâmetros!$E$14),"Não","Sim")</f>
        <v>Não</v>
      </c>
      <c r="Q863" s="32" t="str">
        <f t="shared" si="80"/>
        <v/>
      </c>
      <c r="R863" s="32" t="str">
        <f t="shared" si="81"/>
        <v/>
      </c>
      <c r="S863" s="30" t="str">
        <f t="shared" si="82"/>
        <v/>
      </c>
      <c r="T863" s="32" t="str">
        <f>IF($Q863&lt;&gt;"Sim","",IF($N863&gt;Parâmetros!$E$15,"Sim","Não"))</f>
        <v/>
      </c>
      <c r="U863" s="17" t="str">
        <f t="shared" si="83"/>
        <v>Fora da apuração</v>
      </c>
      <c r="V863" s="17" t="str">
        <f>IF($AC863&lt;&gt;"",IF($L863&gt;0,"ATENÇÃO · apontou em dia de "&amp;LOWER($AC863)&amp;" cadastrado","Exceção cadastrada · "&amp;$AC863)&amp;IF($AD863="",""," · "&amp;$AD863),IF($E863="Férias",IF($L863&gt;0,"ATENÇÃO · apontou estando de férias no cadastro","Férias no cadastro"),IF($Y863="Férias / afastamento","Afastamento · "&amp;($Z863+$AA863-1)&amp;" dias seguidos sem apontamento",IF($Y863="Folga trabalhada","ATENÇÃO · apontou em dia de folga da escala 5x2",IF($Y863="Folga",IF(AND($D863="5x2",OR(WEEKDAY($F863,2)=6,WEEKDAY($F863,2)=7)),"Folga de fim de semana da escala 5x2",IF(AND(OR($D863="6x1",$D863="FF 6x1"),WEEKDAY($F863,2)=6,FALSE()),"Folga de fim de semana · apontou no domingo anterior",IF(AND(OR($D863="6x1",$D863="FF 6x1"),WEEKDAY($F863,2)=7,AND($A863=$A862,$L862&gt;0)),"Folga de fim de semana · apontou no sábado",IF(AND(OR($D863="6x1",$D863="FF 6x1"),OR(WEEKDAY($F863,2)=6,WEEKDAY($F863,2)=7)),"Folga de fim de semana · sem apontamento no sábado nem no domingo","Folga prevista pelo ciclo")))),IF($Y863="Indeterminado (início da série)","Sem histórico anterior — informe o dia do ciclo no Cadastro",IF($Y863="Falta de registro",IF(OR(OR($D863="6x1",$D863="FF 6x1"),$D863="5x2"),"FALTA DE REGISTRO · dia útil da escala "&amp;$E863,"FALTA DE REGISTRO · dia "&amp;$W863&amp;" de "&amp;IFERROR(INDEX(Parâmetros!$B$39:$B$48,MATCH($E863,Parâmetros!$A$39:$A$48,0)),99)&amp;" do ciclo"),IF(OR($D863="6x1",$D863="FF 6x1"),IF(OR(AND(WEEKDAY($F863,2)=6,AND($A863=$A864,$L864&gt;0)),AND(WEEKDAY($F863,2)=7,AND($A863=$A862,$L862&gt;0))),"ATENÇÃO · apontou sábado e domingo no mesmo fim de semana",IF(OR(WEEKDAY($F863,2)=6,WEEKDAY($F863,2)=7),"Jornada de fim de semana do 6x1",IF(OR($H863&gt;=Parâmetros!$E$20,$H863&lt;Parâmetros!$E$19),"ATENÇÃO · 6x1 apontou fora do horário diurno","Jornada fixa do 6x1"))),IF($D863="5x2","Jornada fixa do 5x2",IF($D863="Folguista",IF($J863=$K863,"Evidência confirma sequência","DIVERGE · sequência "&amp;$J863&amp;" × evidência "&amp;$K863),IF($K863=$E863,"Evidência confirma cadastro","DIVERGE · cadastro "&amp;$E863&amp;" × evidência "&amp;$K863)))))))))))</f>
        <v>FALTA DE REGISTRO · dia útil da escala 6x1</v>
      </c>
      <c r="W863" s="34" t="str">
        <f>IF(OR(OR($D863="6x1",$D863="FF 6x1"),$D863="5x2"),"",IF($AB863&lt;&gt;$AB862,IF(IFERROR(INDEX(Cadastro!$F$5:$F$243,$AB863),"")="",IF($L863&gt;0,1,0),IF(IFERROR(INDEX(Cadastro!$F$5:$F$243,$AB863),"")&lt;=IFERROR(INDEX(Parâmetros!$B$39:$B$48,MATCH($E863,Parâmetros!$A$39:$A$48,0)),99),IFERROR(INDEX(Cadastro!$F$5:$F$243,$AB863),""),0)),IF($L863&gt;0,IF(N($X862)&gt;0,1,N($W862)+1),IF(AND($L863=0,OR(N($W862)&gt;=IFERROR(INDEX(Parâmetros!$B$39:$B$48,MATCH($E863,Parâmetros!$A$39:$A$48,0)),99),AND(N($X862)&gt;0,N($X862)&lt;IFERROR(INDEX(Parâmetros!$C$39:$C$48,MATCH($E863,Parâmetros!$A$39:$A$48,0)),0)))),0,N($W862)+1))))</f>
        <v/>
      </c>
      <c r="X863" s="34" t="str">
        <f>IF(OR(OR($D863="6x1",$D863="FF 6x1"),$D863="5x2"),"",IF($AB863&lt;&gt;$AB862,IF(IFERROR(INDEX(Cadastro!$F$5:$F$243,$AB863),"")="",0,IF(IFERROR(INDEX(Cadastro!$F$5:$F$243,$AB863),"")&gt;IFERROR(INDEX(Parâmetros!$B$39:$B$48,MATCH($E863,Parâmetros!$A$39:$A$48,0)),99),IFERROR(INDEX(Cadastro!$F$5:$F$243,$AB863),"")-IFERROR(INDEX(Parâmetros!$B$39:$B$48,MATCH($E863,Parâmetros!$A$39:$A$48,0)),99),0)),IF(AND($L863=0,OR(N($W862)&gt;=IFERROR(INDEX(Parâmetros!$B$39:$B$48,MATCH($E863,Parâmetros!$A$39:$A$48,0)),99),AND(N($X862)&gt;0,N($X862)&lt;IFERROR(INDEX(Parâmetros!$C$39:$C$48,MATCH($E863,Parâmetros!$A$39:$A$48,0)),0)))),N($X862)+1,0)))</f>
        <v/>
      </c>
      <c r="Y863" t="str">
        <f>IF($AC863&lt;&gt;"",IF($L863&gt;0,$AC863&amp;" · com apontamento",$AC863),IF($E863="Férias",IF($L863&gt;0,"Férias · com apontamento","Férias (cadastro)"),IF(($Z863+$AA863-1)&gt;Parâmetros!$E$16,"Férias / afastamento",IF(AND($D863="5x2",OR(WEEKDAY($F863,2)=6,WEEKDAY($F863,2)=7)),IF($L863&gt;0,"Folga trabalhada","Folga"),IF($L863&gt;0,"Trabalhado",IF(OR(OR($D863="6x1",$D863="FF 6x1"),$D863="5x2"),IF(AND(OR($D863="6x1",$D863="FF 6x1"),OR(WEEKDAY($F863,2)=6,WEEKDAY($F863,2)=7)),"Folga","Falta de registro"),IF(AND($AB863&lt;&gt;$AB862,IFERROR(INDEX(Cadastro!$F$5:$F$243,$AB863),"")=""),"Indeterminado (início da série)",IF($X863&gt;0,"Folga","Falta de registro"))))))))</f>
        <v>Falta de registro</v>
      </c>
      <c r="Z863" s="34">
        <f>IF(OR($L863&gt;0,$F863&gt;Parâmetros!$E$14),0,IF($A863&lt;&gt;$A862,1,N($Z862)+1))</f>
        <v>0</v>
      </c>
      <c r="AA863" s="34">
        <f>IF(OR($L863&gt;0,$F863&gt;Parâmetros!$E$14),0,IF(OR($A863&lt;&gt;$A864,$F864&gt;Parâmetros!$E$14),1,N($AA864)+1))</f>
        <v>0</v>
      </c>
      <c r="AB863" s="31">
        <f>IFERROR(MATCH($A863&amp;"|"&amp;TEXT(_xlfn.MAXIFS(Cadastro!$E$5:$E$243,Cadastro!$A$5:$A$243,$A863,Cadastro!$E$5:$E$243,"&lt;="&amp;$F863),"yyyymmdd"),Cadastro!$I$5:$I$243,0),"")</f>
        <v>122</v>
      </c>
      <c r="AC863" t="str">
        <f>IFERROR(_xlfn.SINGLE(INDEX(Exceções!$D$5:$D$203,MATCH($A863&amp;"|"&amp;$F863,Exceções!$F$5:$F$203,0))),"")</f>
        <v/>
      </c>
      <c r="AD863" t="str">
        <f>IF($AC863="","",IFERROR(_xlfn.SINGLE(INDEX(Exceções!$E$5:$E$203,MATCH($A863&amp;"|"&amp;$F863,Exceções!$F$5:$F$203,0))),""))</f>
        <v/>
      </c>
    </row>
    <row r="864" spans="1:30" ht="15" hidden="1" customHeight="1" x14ac:dyDescent="0.25">
      <c r="A864" s="31">
        <v>53613</v>
      </c>
      <c r="B864" s="17" t="s">
        <v>20</v>
      </c>
      <c r="C864" s="17" t="str">
        <f>IFERROR(INDEX(Cadastro!$C$5:$C$243,$AB864),"NÃO INFORMADO")</f>
        <v>CAL</v>
      </c>
      <c r="D864" s="17" t="str">
        <f>IFERROR(INDEX(Cadastro!$D$5:$D$243,$AB864),"")</f>
        <v>6x1</v>
      </c>
      <c r="E864" s="17" t="str">
        <f>IFERROR(INDEX(Cadastro!$G$5:$G$243,$AB864),"")</f>
        <v>6x1</v>
      </c>
      <c r="F864" s="29">
        <v>46322</v>
      </c>
      <c r="G864" s="32" t="str">
        <f t="shared" si="78"/>
        <v>ter</v>
      </c>
      <c r="H864" s="31" t="str">
        <f>IF($L864=0,"",_xlfn.MINIFS(Dados!$Q:$Q,Dados!$A:$A,$A864,Dados!$S:$S,$F864))</f>
        <v/>
      </c>
      <c r="I864" s="31" t="str">
        <f>IF($H864="","",_xlfn.MAXIFS(Dados!$R:$R,Dados!$A:$A,$A864,Dados!$S:$S,$F864))</f>
        <v/>
      </c>
      <c r="J864" s="32" t="str">
        <f>IF($D864&lt;&gt;"Folguista","",IFERROR(INDEX(Parâmetros!$D$52:$G$52,1,MIN(4,MAX(1,$W864))),""))</f>
        <v/>
      </c>
      <c r="K864" s="32" t="str">
        <f>IF(OR($AC864&lt;&gt;"",$Y864="Folga",$Y864="Folga trabalhada",$Y864="Férias (cadastro)",$Y864="Férias / afastamento",$Y864="Indeterminado (início da série)"),"",IF(OR($D864="6x1",$D864="FF 6x1"),IF(OR(WEEKDAY($F864,2)=6,WEEKDAY($F864,2)=7),"6x1 sáb/dom","6x1"),IF($D864="5x2","5x2",IF($H864="",IF($D864="Folguista",$J864,$E864),IF(OR($H864&gt;=Parâmetros!$E$18,$H864&lt;Parâmetros!$E$19),"C",IF($H864&lt;Parâmetros!$E$20,"A","B"))))))</f>
        <v>6x1</v>
      </c>
      <c r="L864" s="30">
        <f>SUMIFS(Dados!$E:$E,Dados!$A:$A,$A864,Dados!$S:$S,$F864)</f>
        <v>0</v>
      </c>
      <c r="M864" s="30">
        <f>IFERROR(INDEX(Parâmetros!$E$6:$E$11,MATCH($K864,Parâmetros!$A$6:$A$11,0)),"")</f>
        <v>8.8000000000000007</v>
      </c>
      <c r="N864" s="33">
        <f t="shared" si="79"/>
        <v>0</v>
      </c>
      <c r="O864" s="33">
        <f>Parâmetros!$E$13</f>
        <v>0.8</v>
      </c>
      <c r="P864" s="32" t="str">
        <f>IF(OR($M864="",$F864&gt;Parâmetros!$E$14),"Não","Sim")</f>
        <v>Não</v>
      </c>
      <c r="Q864" s="32" t="str">
        <f t="shared" si="80"/>
        <v/>
      </c>
      <c r="R864" s="32" t="str">
        <f t="shared" si="81"/>
        <v/>
      </c>
      <c r="S864" s="30" t="str">
        <f t="shared" si="82"/>
        <v/>
      </c>
      <c r="T864" s="32" t="str">
        <f>IF($Q864&lt;&gt;"Sim","",IF($N864&gt;Parâmetros!$E$15,"Sim","Não"))</f>
        <v/>
      </c>
      <c r="U864" s="17" t="str">
        <f t="shared" si="83"/>
        <v>Fora da apuração</v>
      </c>
      <c r="V864" s="17" t="str">
        <f>IF($AC864&lt;&gt;"",IF($L864&gt;0,"ATENÇÃO · apontou em dia de "&amp;LOWER($AC864)&amp;" cadastrado","Exceção cadastrada · "&amp;$AC864)&amp;IF($AD864="",""," · "&amp;$AD864),IF($E864="Férias",IF($L864&gt;0,"ATENÇÃO · apontou estando de férias no cadastro","Férias no cadastro"),IF($Y864="Férias / afastamento","Afastamento · "&amp;($Z864+$AA864-1)&amp;" dias seguidos sem apontamento",IF($Y864="Folga trabalhada","ATENÇÃO · apontou em dia de folga da escala 5x2",IF($Y864="Folga",IF(AND($D864="5x2",OR(WEEKDAY($F864,2)=6,WEEKDAY($F864,2)=7)),"Folga de fim de semana da escala 5x2",IF(AND(OR($D864="6x1",$D864="FF 6x1"),WEEKDAY($F864,2)=6,FALSE()),"Folga de fim de semana · apontou no domingo anterior",IF(AND(OR($D864="6x1",$D864="FF 6x1"),WEEKDAY($F864,2)=7,AND($A864=$A863,$L863&gt;0)),"Folga de fim de semana · apontou no sábado",IF(AND(OR($D864="6x1",$D864="FF 6x1"),OR(WEEKDAY($F864,2)=6,WEEKDAY($F864,2)=7)),"Folga de fim de semana · sem apontamento no sábado nem no domingo","Folga prevista pelo ciclo")))),IF($Y864="Indeterminado (início da série)","Sem histórico anterior — informe o dia do ciclo no Cadastro",IF($Y864="Falta de registro",IF(OR(OR($D864="6x1",$D864="FF 6x1"),$D864="5x2"),"FALTA DE REGISTRO · dia útil da escala "&amp;$E864,"FALTA DE REGISTRO · dia "&amp;$W864&amp;" de "&amp;IFERROR(INDEX(Parâmetros!$B$39:$B$48,MATCH($E864,Parâmetros!$A$39:$A$48,0)),99)&amp;" do ciclo"),IF(OR($D864="6x1",$D864="FF 6x1"),IF(OR(AND(WEEKDAY($F864,2)=6,AND($A864=$A865,$L865&gt;0)),AND(WEEKDAY($F864,2)=7,AND($A864=$A863,$L863&gt;0))),"ATENÇÃO · apontou sábado e domingo no mesmo fim de semana",IF(OR(WEEKDAY($F864,2)=6,WEEKDAY($F864,2)=7),"Jornada de fim de semana do 6x1",IF(OR($H864&gt;=Parâmetros!$E$20,$H864&lt;Parâmetros!$E$19),"ATENÇÃO · 6x1 apontou fora do horário diurno","Jornada fixa do 6x1"))),IF($D864="5x2","Jornada fixa do 5x2",IF($D864="Folguista",IF($J864=$K864,"Evidência confirma sequência","DIVERGE · sequência "&amp;$J864&amp;" × evidência "&amp;$K864),IF($K864=$E864,"Evidência confirma cadastro","DIVERGE · cadastro "&amp;$E864&amp;" × evidência "&amp;$K864)))))))))))</f>
        <v>FALTA DE REGISTRO · dia útil da escala 6x1</v>
      </c>
      <c r="W864" s="34" t="str">
        <f>IF(OR(OR($D864="6x1",$D864="FF 6x1"),$D864="5x2"),"",IF($AB864&lt;&gt;$AB863,IF(IFERROR(INDEX(Cadastro!$F$5:$F$243,$AB864),"")="",IF($L864&gt;0,1,0),IF(IFERROR(INDEX(Cadastro!$F$5:$F$243,$AB864),"")&lt;=IFERROR(INDEX(Parâmetros!$B$39:$B$48,MATCH($E864,Parâmetros!$A$39:$A$48,0)),99),IFERROR(INDEX(Cadastro!$F$5:$F$243,$AB864),""),0)),IF($L864&gt;0,IF(N($X863)&gt;0,1,N($W863)+1),IF(AND($L864=0,OR(N($W863)&gt;=IFERROR(INDEX(Parâmetros!$B$39:$B$48,MATCH($E864,Parâmetros!$A$39:$A$48,0)),99),AND(N($X863)&gt;0,N($X863)&lt;IFERROR(INDEX(Parâmetros!$C$39:$C$48,MATCH($E864,Parâmetros!$A$39:$A$48,0)),0)))),0,N($W863)+1))))</f>
        <v/>
      </c>
      <c r="X864" s="34" t="str">
        <f>IF(OR(OR($D864="6x1",$D864="FF 6x1"),$D864="5x2"),"",IF($AB864&lt;&gt;$AB863,IF(IFERROR(INDEX(Cadastro!$F$5:$F$243,$AB864),"")="",0,IF(IFERROR(INDEX(Cadastro!$F$5:$F$243,$AB864),"")&gt;IFERROR(INDEX(Parâmetros!$B$39:$B$48,MATCH($E864,Parâmetros!$A$39:$A$48,0)),99),IFERROR(INDEX(Cadastro!$F$5:$F$243,$AB864),"")-IFERROR(INDEX(Parâmetros!$B$39:$B$48,MATCH($E864,Parâmetros!$A$39:$A$48,0)),99),0)),IF(AND($L864=0,OR(N($W863)&gt;=IFERROR(INDEX(Parâmetros!$B$39:$B$48,MATCH($E864,Parâmetros!$A$39:$A$48,0)),99),AND(N($X863)&gt;0,N($X863)&lt;IFERROR(INDEX(Parâmetros!$C$39:$C$48,MATCH($E864,Parâmetros!$A$39:$A$48,0)),0)))),N($X863)+1,0)))</f>
        <v/>
      </c>
      <c r="Y864" t="str">
        <f>IF($AC864&lt;&gt;"",IF($L864&gt;0,$AC864&amp;" · com apontamento",$AC864),IF($E864="Férias",IF($L864&gt;0,"Férias · com apontamento","Férias (cadastro)"),IF(($Z864+$AA864-1)&gt;Parâmetros!$E$16,"Férias / afastamento",IF(AND($D864="5x2",OR(WEEKDAY($F864,2)=6,WEEKDAY($F864,2)=7)),IF($L864&gt;0,"Folga trabalhada","Folga"),IF($L864&gt;0,"Trabalhado",IF(OR(OR($D864="6x1",$D864="FF 6x1"),$D864="5x2"),IF(AND(OR($D864="6x1",$D864="FF 6x1"),OR(WEEKDAY($F864,2)=6,WEEKDAY($F864,2)=7)),"Folga","Falta de registro"),IF(AND($AB864&lt;&gt;$AB863,IFERROR(INDEX(Cadastro!$F$5:$F$243,$AB864),"")=""),"Indeterminado (início da série)",IF($X864&gt;0,"Folga","Falta de registro"))))))))</f>
        <v>Falta de registro</v>
      </c>
      <c r="Z864" s="34">
        <f>IF(OR($L864&gt;0,$F864&gt;Parâmetros!$E$14),0,IF($A864&lt;&gt;$A863,1,N($Z863)+1))</f>
        <v>0</v>
      </c>
      <c r="AA864" s="34">
        <f>IF(OR($L864&gt;0,$F864&gt;Parâmetros!$E$14),0,IF(OR($A864&lt;&gt;$A865,$F865&gt;Parâmetros!$E$14),1,N($AA865)+1))</f>
        <v>0</v>
      </c>
      <c r="AB864" s="31">
        <f>IFERROR(MATCH($A864&amp;"|"&amp;TEXT(_xlfn.MAXIFS(Cadastro!$E$5:$E$243,Cadastro!$A$5:$A$243,$A864,Cadastro!$E$5:$E$243,"&lt;="&amp;$F864),"yyyymmdd"),Cadastro!$I$5:$I$243,0),"")</f>
        <v>122</v>
      </c>
      <c r="AC864" t="str">
        <f>IFERROR(_xlfn.SINGLE(INDEX(Exceções!$D$5:$D$203,MATCH($A864&amp;"|"&amp;$F864,Exceções!$F$5:$F$203,0))),"")</f>
        <v/>
      </c>
      <c r="AD864" t="str">
        <f>IF($AC864="","",IFERROR(_xlfn.SINGLE(INDEX(Exceções!$E$5:$E$203,MATCH($A864&amp;"|"&amp;$F864,Exceções!$F$5:$F$203,0))),""))</f>
        <v/>
      </c>
    </row>
    <row r="865" spans="1:30" ht="15" hidden="1" customHeight="1" x14ac:dyDescent="0.25">
      <c r="A865" s="31">
        <v>53613</v>
      </c>
      <c r="B865" s="17" t="s">
        <v>20</v>
      </c>
      <c r="C865" s="17" t="str">
        <f>IFERROR(INDEX(Cadastro!$C$5:$C$243,$AB865),"NÃO INFORMADO")</f>
        <v>CAL</v>
      </c>
      <c r="D865" s="17" t="str">
        <f>IFERROR(INDEX(Cadastro!$D$5:$D$243,$AB865),"")</f>
        <v>6x1</v>
      </c>
      <c r="E865" s="17" t="str">
        <f>IFERROR(INDEX(Cadastro!$G$5:$G$243,$AB865),"")</f>
        <v>6x1</v>
      </c>
      <c r="F865" s="29">
        <v>46323</v>
      </c>
      <c r="G865" s="32" t="str">
        <f t="shared" si="78"/>
        <v>qua</v>
      </c>
      <c r="H865" s="31" t="str">
        <f>IF($L865=0,"",_xlfn.MINIFS(Dados!$Q:$Q,Dados!$A:$A,$A865,Dados!$S:$S,$F865))</f>
        <v/>
      </c>
      <c r="I865" s="31" t="str">
        <f>IF($H865="","",_xlfn.MAXIFS(Dados!$R:$R,Dados!$A:$A,$A865,Dados!$S:$S,$F865))</f>
        <v/>
      </c>
      <c r="J865" s="32" t="str">
        <f>IF($D865&lt;&gt;"Folguista","",IFERROR(INDEX(Parâmetros!$D$52:$G$52,1,MIN(4,MAX(1,$W865))),""))</f>
        <v/>
      </c>
      <c r="K865" s="32" t="str">
        <f>IF(OR($AC865&lt;&gt;"",$Y865="Folga",$Y865="Folga trabalhada",$Y865="Férias (cadastro)",$Y865="Férias / afastamento",$Y865="Indeterminado (início da série)"),"",IF(OR($D865="6x1",$D865="FF 6x1"),IF(OR(WEEKDAY($F865,2)=6,WEEKDAY($F865,2)=7),"6x1 sáb/dom","6x1"),IF($D865="5x2","5x2",IF($H865="",IF($D865="Folguista",$J865,$E865),IF(OR($H865&gt;=Parâmetros!$E$18,$H865&lt;Parâmetros!$E$19),"C",IF($H865&lt;Parâmetros!$E$20,"A","B"))))))</f>
        <v>6x1</v>
      </c>
      <c r="L865" s="30">
        <f>SUMIFS(Dados!$E:$E,Dados!$A:$A,$A865,Dados!$S:$S,$F865)</f>
        <v>0</v>
      </c>
      <c r="M865" s="30">
        <f>IFERROR(INDEX(Parâmetros!$E$6:$E$11,MATCH($K865,Parâmetros!$A$6:$A$11,0)),"")</f>
        <v>8.8000000000000007</v>
      </c>
      <c r="N865" s="33">
        <f t="shared" si="79"/>
        <v>0</v>
      </c>
      <c r="O865" s="33">
        <f>Parâmetros!$E$13</f>
        <v>0.8</v>
      </c>
      <c r="P865" s="32" t="str">
        <f>IF(OR($M865="",$F865&gt;Parâmetros!$E$14),"Não","Sim")</f>
        <v>Não</v>
      </c>
      <c r="Q865" s="32" t="str">
        <f t="shared" si="80"/>
        <v/>
      </c>
      <c r="R865" s="32" t="str">
        <f t="shared" si="81"/>
        <v/>
      </c>
      <c r="S865" s="30" t="str">
        <f t="shared" si="82"/>
        <v/>
      </c>
      <c r="T865" s="32" t="str">
        <f>IF($Q865&lt;&gt;"Sim","",IF($N865&gt;Parâmetros!$E$15,"Sim","Não"))</f>
        <v/>
      </c>
      <c r="U865" s="17" t="str">
        <f t="shared" si="83"/>
        <v>Fora da apuração</v>
      </c>
      <c r="V865" s="17" t="str">
        <f>IF($AC865&lt;&gt;"",IF($L865&gt;0,"ATENÇÃO · apontou em dia de "&amp;LOWER($AC865)&amp;" cadastrado","Exceção cadastrada · "&amp;$AC865)&amp;IF($AD865="",""," · "&amp;$AD865),IF($E865="Férias",IF($L865&gt;0,"ATENÇÃO · apontou estando de férias no cadastro","Férias no cadastro"),IF($Y865="Férias / afastamento","Afastamento · "&amp;($Z865+$AA865-1)&amp;" dias seguidos sem apontamento",IF($Y865="Folga trabalhada","ATENÇÃO · apontou em dia de folga da escala 5x2",IF($Y865="Folga",IF(AND($D865="5x2",OR(WEEKDAY($F865,2)=6,WEEKDAY($F865,2)=7)),"Folga de fim de semana da escala 5x2",IF(AND(OR($D865="6x1",$D865="FF 6x1"),WEEKDAY($F865,2)=6,FALSE()),"Folga de fim de semana · apontou no domingo anterior",IF(AND(OR($D865="6x1",$D865="FF 6x1"),WEEKDAY($F865,2)=7,AND($A865=$A864,$L864&gt;0)),"Folga de fim de semana · apontou no sábado",IF(AND(OR($D865="6x1",$D865="FF 6x1"),OR(WEEKDAY($F865,2)=6,WEEKDAY($F865,2)=7)),"Folga de fim de semana · sem apontamento no sábado nem no domingo","Folga prevista pelo ciclo")))),IF($Y865="Indeterminado (início da série)","Sem histórico anterior — informe o dia do ciclo no Cadastro",IF($Y865="Falta de registro",IF(OR(OR($D865="6x1",$D865="FF 6x1"),$D865="5x2"),"FALTA DE REGISTRO · dia útil da escala "&amp;$E865,"FALTA DE REGISTRO · dia "&amp;$W865&amp;" de "&amp;IFERROR(INDEX(Parâmetros!$B$39:$B$48,MATCH($E865,Parâmetros!$A$39:$A$48,0)),99)&amp;" do ciclo"),IF(OR($D865="6x1",$D865="FF 6x1"),IF(OR(AND(WEEKDAY($F865,2)=6,AND($A865=$A866,$L866&gt;0)),AND(WEEKDAY($F865,2)=7,AND($A865=$A864,$L864&gt;0))),"ATENÇÃO · apontou sábado e domingo no mesmo fim de semana",IF(OR(WEEKDAY($F865,2)=6,WEEKDAY($F865,2)=7),"Jornada de fim de semana do 6x1",IF(OR($H865&gt;=Parâmetros!$E$20,$H865&lt;Parâmetros!$E$19),"ATENÇÃO · 6x1 apontou fora do horário diurno","Jornada fixa do 6x1"))),IF($D865="5x2","Jornada fixa do 5x2",IF($D865="Folguista",IF($J865=$K865,"Evidência confirma sequência","DIVERGE · sequência "&amp;$J865&amp;" × evidência "&amp;$K865),IF($K865=$E865,"Evidência confirma cadastro","DIVERGE · cadastro "&amp;$E865&amp;" × evidência "&amp;$K865)))))))))))</f>
        <v>FALTA DE REGISTRO · dia útil da escala 6x1</v>
      </c>
      <c r="W865" s="34" t="str">
        <f>IF(OR(OR($D865="6x1",$D865="FF 6x1"),$D865="5x2"),"",IF($AB865&lt;&gt;$AB864,IF(IFERROR(INDEX(Cadastro!$F$5:$F$243,$AB865),"")="",IF($L865&gt;0,1,0),IF(IFERROR(INDEX(Cadastro!$F$5:$F$243,$AB865),"")&lt;=IFERROR(INDEX(Parâmetros!$B$39:$B$48,MATCH($E865,Parâmetros!$A$39:$A$48,0)),99),IFERROR(INDEX(Cadastro!$F$5:$F$243,$AB865),""),0)),IF($L865&gt;0,IF(N($X864)&gt;0,1,N($W864)+1),IF(AND($L865=0,OR(N($W864)&gt;=IFERROR(INDEX(Parâmetros!$B$39:$B$48,MATCH($E865,Parâmetros!$A$39:$A$48,0)),99),AND(N($X864)&gt;0,N($X864)&lt;IFERROR(INDEX(Parâmetros!$C$39:$C$48,MATCH($E865,Parâmetros!$A$39:$A$48,0)),0)))),0,N($W864)+1))))</f>
        <v/>
      </c>
      <c r="X865" s="34" t="str">
        <f>IF(OR(OR($D865="6x1",$D865="FF 6x1"),$D865="5x2"),"",IF($AB865&lt;&gt;$AB864,IF(IFERROR(INDEX(Cadastro!$F$5:$F$243,$AB865),"")="",0,IF(IFERROR(INDEX(Cadastro!$F$5:$F$243,$AB865),"")&gt;IFERROR(INDEX(Parâmetros!$B$39:$B$48,MATCH($E865,Parâmetros!$A$39:$A$48,0)),99),IFERROR(INDEX(Cadastro!$F$5:$F$243,$AB865),"")-IFERROR(INDEX(Parâmetros!$B$39:$B$48,MATCH($E865,Parâmetros!$A$39:$A$48,0)),99),0)),IF(AND($L865=0,OR(N($W864)&gt;=IFERROR(INDEX(Parâmetros!$B$39:$B$48,MATCH($E865,Parâmetros!$A$39:$A$48,0)),99),AND(N($X864)&gt;0,N($X864)&lt;IFERROR(INDEX(Parâmetros!$C$39:$C$48,MATCH($E865,Parâmetros!$A$39:$A$48,0)),0)))),N($X864)+1,0)))</f>
        <v/>
      </c>
      <c r="Y865" t="str">
        <f>IF($AC865&lt;&gt;"",IF($L865&gt;0,$AC865&amp;" · com apontamento",$AC865),IF($E865="Férias",IF($L865&gt;0,"Férias · com apontamento","Férias (cadastro)"),IF(($Z865+$AA865-1)&gt;Parâmetros!$E$16,"Férias / afastamento",IF(AND($D865="5x2",OR(WEEKDAY($F865,2)=6,WEEKDAY($F865,2)=7)),IF($L865&gt;0,"Folga trabalhada","Folga"),IF($L865&gt;0,"Trabalhado",IF(OR(OR($D865="6x1",$D865="FF 6x1"),$D865="5x2"),IF(AND(OR($D865="6x1",$D865="FF 6x1"),OR(WEEKDAY($F865,2)=6,WEEKDAY($F865,2)=7)),"Folga","Falta de registro"),IF(AND($AB865&lt;&gt;$AB864,IFERROR(INDEX(Cadastro!$F$5:$F$243,$AB865),"")=""),"Indeterminado (início da série)",IF($X865&gt;0,"Folga","Falta de registro"))))))))</f>
        <v>Falta de registro</v>
      </c>
      <c r="Z865" s="34">
        <f>IF(OR($L865&gt;0,$F865&gt;Parâmetros!$E$14),0,IF($A865&lt;&gt;$A864,1,N($Z864)+1))</f>
        <v>0</v>
      </c>
      <c r="AA865" s="34">
        <f>IF(OR($L865&gt;0,$F865&gt;Parâmetros!$E$14),0,IF(OR($A865&lt;&gt;$A866,$F866&gt;Parâmetros!$E$14),1,N($AA866)+1))</f>
        <v>0</v>
      </c>
      <c r="AB865" s="31">
        <f>IFERROR(MATCH($A865&amp;"|"&amp;TEXT(_xlfn.MAXIFS(Cadastro!$E$5:$E$243,Cadastro!$A$5:$A$243,$A865,Cadastro!$E$5:$E$243,"&lt;="&amp;$F865),"yyyymmdd"),Cadastro!$I$5:$I$243,0),"")</f>
        <v>122</v>
      </c>
      <c r="AC865" t="str">
        <f>IFERROR(_xlfn.SINGLE(INDEX(Exceções!$D$5:$D$203,MATCH($A865&amp;"|"&amp;$F865,Exceções!$F$5:$F$203,0))),"")</f>
        <v/>
      </c>
      <c r="AD865" t="str">
        <f>IF($AC865="","",IFERROR(_xlfn.SINGLE(INDEX(Exceções!$E$5:$E$203,MATCH($A865&amp;"|"&amp;$F865,Exceções!$F$5:$F$203,0))),""))</f>
        <v/>
      </c>
    </row>
    <row r="866" spans="1:30" ht="15" hidden="1" customHeight="1" x14ac:dyDescent="0.25">
      <c r="A866" s="31">
        <v>53613</v>
      </c>
      <c r="B866" s="17" t="s">
        <v>20</v>
      </c>
      <c r="C866" s="17" t="str">
        <f>IFERROR(INDEX(Cadastro!$C$5:$C$243,$AB866),"NÃO INFORMADO")</f>
        <v>CAL</v>
      </c>
      <c r="D866" s="17" t="str">
        <f>IFERROR(INDEX(Cadastro!$D$5:$D$243,$AB866),"")</f>
        <v>6x1</v>
      </c>
      <c r="E866" s="17" t="str">
        <f>IFERROR(INDEX(Cadastro!$G$5:$G$243,$AB866),"")</f>
        <v>6x1</v>
      </c>
      <c r="F866" s="29">
        <v>46324</v>
      </c>
      <c r="G866" s="32" t="str">
        <f t="shared" si="78"/>
        <v>qui</v>
      </c>
      <c r="H866" s="31" t="str">
        <f>IF($L866=0,"",_xlfn.MINIFS(Dados!$Q:$Q,Dados!$A:$A,$A866,Dados!$S:$S,$F866))</f>
        <v/>
      </c>
      <c r="I866" s="31" t="str">
        <f>IF($H866="","",_xlfn.MAXIFS(Dados!$R:$R,Dados!$A:$A,$A866,Dados!$S:$S,$F866))</f>
        <v/>
      </c>
      <c r="J866" s="32" t="str">
        <f>IF($D866&lt;&gt;"Folguista","",IFERROR(INDEX(Parâmetros!$D$52:$G$52,1,MIN(4,MAX(1,$W866))),""))</f>
        <v/>
      </c>
      <c r="K866" s="32" t="str">
        <f>IF(OR($AC866&lt;&gt;"",$Y866="Folga",$Y866="Folga trabalhada",$Y866="Férias (cadastro)",$Y866="Férias / afastamento",$Y866="Indeterminado (início da série)"),"",IF(OR($D866="6x1",$D866="FF 6x1"),IF(OR(WEEKDAY($F866,2)=6,WEEKDAY($F866,2)=7),"6x1 sáb/dom","6x1"),IF($D866="5x2","5x2",IF($H866="",IF($D866="Folguista",$J866,$E866),IF(OR($H866&gt;=Parâmetros!$E$18,$H866&lt;Parâmetros!$E$19),"C",IF($H866&lt;Parâmetros!$E$20,"A","B"))))))</f>
        <v>6x1</v>
      </c>
      <c r="L866" s="30">
        <f>SUMIFS(Dados!$E:$E,Dados!$A:$A,$A866,Dados!$S:$S,$F866)</f>
        <v>0</v>
      </c>
      <c r="M866" s="30">
        <f>IFERROR(INDEX(Parâmetros!$E$6:$E$11,MATCH($K866,Parâmetros!$A$6:$A$11,0)),"")</f>
        <v>8.8000000000000007</v>
      </c>
      <c r="N866" s="33">
        <f t="shared" si="79"/>
        <v>0</v>
      </c>
      <c r="O866" s="33">
        <f>Parâmetros!$E$13</f>
        <v>0.8</v>
      </c>
      <c r="P866" s="32" t="str">
        <f>IF(OR($M866="",$F866&gt;Parâmetros!$E$14),"Não","Sim")</f>
        <v>Não</v>
      </c>
      <c r="Q866" s="32" t="str">
        <f t="shared" si="80"/>
        <v/>
      </c>
      <c r="R866" s="32" t="str">
        <f t="shared" si="81"/>
        <v/>
      </c>
      <c r="S866" s="30" t="str">
        <f t="shared" si="82"/>
        <v/>
      </c>
      <c r="T866" s="32" t="str">
        <f>IF($Q866&lt;&gt;"Sim","",IF($N866&gt;Parâmetros!$E$15,"Sim","Não"))</f>
        <v/>
      </c>
      <c r="U866" s="17" t="str">
        <f t="shared" si="83"/>
        <v>Fora da apuração</v>
      </c>
      <c r="V866" s="17" t="str">
        <f>IF($AC866&lt;&gt;"",IF($L866&gt;0,"ATENÇÃO · apontou em dia de "&amp;LOWER($AC866)&amp;" cadastrado","Exceção cadastrada · "&amp;$AC866)&amp;IF($AD866="",""," · "&amp;$AD866),IF($E866="Férias",IF($L866&gt;0,"ATENÇÃO · apontou estando de férias no cadastro","Férias no cadastro"),IF($Y866="Férias / afastamento","Afastamento · "&amp;($Z866+$AA866-1)&amp;" dias seguidos sem apontamento",IF($Y866="Folga trabalhada","ATENÇÃO · apontou em dia de folga da escala 5x2",IF($Y866="Folga",IF(AND($D866="5x2",OR(WEEKDAY($F866,2)=6,WEEKDAY($F866,2)=7)),"Folga de fim de semana da escala 5x2",IF(AND(OR($D866="6x1",$D866="FF 6x1"),WEEKDAY($F866,2)=6,FALSE()),"Folga de fim de semana · apontou no domingo anterior",IF(AND(OR($D866="6x1",$D866="FF 6x1"),WEEKDAY($F866,2)=7,AND($A866=$A865,$L865&gt;0)),"Folga de fim de semana · apontou no sábado",IF(AND(OR($D866="6x1",$D866="FF 6x1"),OR(WEEKDAY($F866,2)=6,WEEKDAY($F866,2)=7)),"Folga de fim de semana · sem apontamento no sábado nem no domingo","Folga prevista pelo ciclo")))),IF($Y866="Indeterminado (início da série)","Sem histórico anterior — informe o dia do ciclo no Cadastro",IF($Y866="Falta de registro",IF(OR(OR($D866="6x1",$D866="FF 6x1"),$D866="5x2"),"FALTA DE REGISTRO · dia útil da escala "&amp;$E866,"FALTA DE REGISTRO · dia "&amp;$W866&amp;" de "&amp;IFERROR(INDEX(Parâmetros!$B$39:$B$48,MATCH($E866,Parâmetros!$A$39:$A$48,0)),99)&amp;" do ciclo"),IF(OR($D866="6x1",$D866="FF 6x1"),IF(OR(AND(WEEKDAY($F866,2)=6,AND($A866=$A867,$L867&gt;0)),AND(WEEKDAY($F866,2)=7,AND($A866=$A865,$L865&gt;0))),"ATENÇÃO · apontou sábado e domingo no mesmo fim de semana",IF(OR(WEEKDAY($F866,2)=6,WEEKDAY($F866,2)=7),"Jornada de fim de semana do 6x1",IF(OR($H866&gt;=Parâmetros!$E$20,$H866&lt;Parâmetros!$E$19),"ATENÇÃO · 6x1 apontou fora do horário diurno","Jornada fixa do 6x1"))),IF($D866="5x2","Jornada fixa do 5x2",IF($D866="Folguista",IF($J866=$K866,"Evidência confirma sequência","DIVERGE · sequência "&amp;$J866&amp;" × evidência "&amp;$K866),IF($K866=$E866,"Evidência confirma cadastro","DIVERGE · cadastro "&amp;$E866&amp;" × evidência "&amp;$K866)))))))))))</f>
        <v>FALTA DE REGISTRO · dia útil da escala 6x1</v>
      </c>
      <c r="W866" s="34" t="str">
        <f>IF(OR(OR($D866="6x1",$D866="FF 6x1"),$D866="5x2"),"",IF($AB866&lt;&gt;$AB865,IF(IFERROR(INDEX(Cadastro!$F$5:$F$243,$AB866),"")="",IF($L866&gt;0,1,0),IF(IFERROR(INDEX(Cadastro!$F$5:$F$243,$AB866),"")&lt;=IFERROR(INDEX(Parâmetros!$B$39:$B$48,MATCH($E866,Parâmetros!$A$39:$A$48,0)),99),IFERROR(INDEX(Cadastro!$F$5:$F$243,$AB866),""),0)),IF($L866&gt;0,IF(N($X865)&gt;0,1,N($W865)+1),IF(AND($L866=0,OR(N($W865)&gt;=IFERROR(INDEX(Parâmetros!$B$39:$B$48,MATCH($E866,Parâmetros!$A$39:$A$48,0)),99),AND(N($X865)&gt;0,N($X865)&lt;IFERROR(INDEX(Parâmetros!$C$39:$C$48,MATCH($E866,Parâmetros!$A$39:$A$48,0)),0)))),0,N($W865)+1))))</f>
        <v/>
      </c>
      <c r="X866" s="34" t="str">
        <f>IF(OR(OR($D866="6x1",$D866="FF 6x1"),$D866="5x2"),"",IF($AB866&lt;&gt;$AB865,IF(IFERROR(INDEX(Cadastro!$F$5:$F$243,$AB866),"")="",0,IF(IFERROR(INDEX(Cadastro!$F$5:$F$243,$AB866),"")&gt;IFERROR(INDEX(Parâmetros!$B$39:$B$48,MATCH($E866,Parâmetros!$A$39:$A$48,0)),99),IFERROR(INDEX(Cadastro!$F$5:$F$243,$AB866),"")-IFERROR(INDEX(Parâmetros!$B$39:$B$48,MATCH($E866,Parâmetros!$A$39:$A$48,0)),99),0)),IF(AND($L866=0,OR(N($W865)&gt;=IFERROR(INDEX(Parâmetros!$B$39:$B$48,MATCH($E866,Parâmetros!$A$39:$A$48,0)),99),AND(N($X865)&gt;0,N($X865)&lt;IFERROR(INDEX(Parâmetros!$C$39:$C$48,MATCH($E866,Parâmetros!$A$39:$A$48,0)),0)))),N($X865)+1,0)))</f>
        <v/>
      </c>
      <c r="Y866" t="str">
        <f>IF($AC866&lt;&gt;"",IF($L866&gt;0,$AC866&amp;" · com apontamento",$AC866),IF($E866="Férias",IF($L866&gt;0,"Férias · com apontamento","Férias (cadastro)"),IF(($Z866+$AA866-1)&gt;Parâmetros!$E$16,"Férias / afastamento",IF(AND($D866="5x2",OR(WEEKDAY($F866,2)=6,WEEKDAY($F866,2)=7)),IF($L866&gt;0,"Folga trabalhada","Folga"),IF($L866&gt;0,"Trabalhado",IF(OR(OR($D866="6x1",$D866="FF 6x1"),$D866="5x2"),IF(AND(OR($D866="6x1",$D866="FF 6x1"),OR(WEEKDAY($F866,2)=6,WEEKDAY($F866,2)=7)),"Folga","Falta de registro"),IF(AND($AB866&lt;&gt;$AB865,IFERROR(INDEX(Cadastro!$F$5:$F$243,$AB866),"")=""),"Indeterminado (início da série)",IF($X866&gt;0,"Folga","Falta de registro"))))))))</f>
        <v>Falta de registro</v>
      </c>
      <c r="Z866" s="34">
        <f>IF(OR($L866&gt;0,$F866&gt;Parâmetros!$E$14),0,IF($A866&lt;&gt;$A865,1,N($Z865)+1))</f>
        <v>0</v>
      </c>
      <c r="AA866" s="34">
        <f>IF(OR($L866&gt;0,$F866&gt;Parâmetros!$E$14),0,IF(OR($A866&lt;&gt;$A867,$F867&gt;Parâmetros!$E$14),1,N($AA867)+1))</f>
        <v>0</v>
      </c>
      <c r="AB866" s="31">
        <f>IFERROR(MATCH($A866&amp;"|"&amp;TEXT(_xlfn.MAXIFS(Cadastro!$E$5:$E$243,Cadastro!$A$5:$A$243,$A866,Cadastro!$E$5:$E$243,"&lt;="&amp;$F866),"yyyymmdd"),Cadastro!$I$5:$I$243,0),"")</f>
        <v>122</v>
      </c>
      <c r="AC866" t="str">
        <f>IFERROR(_xlfn.SINGLE(INDEX(Exceções!$D$5:$D$203,MATCH($A866&amp;"|"&amp;$F866,Exceções!$F$5:$F$203,0))),"")</f>
        <v/>
      </c>
      <c r="AD866" t="str">
        <f>IF($AC866="","",IFERROR(_xlfn.SINGLE(INDEX(Exceções!$E$5:$E$203,MATCH($A866&amp;"|"&amp;$F866,Exceções!$F$5:$F$203,0))),""))</f>
        <v/>
      </c>
    </row>
    <row r="867" spans="1:30" ht="15" hidden="1" customHeight="1" x14ac:dyDescent="0.25">
      <c r="A867" s="31">
        <v>53613</v>
      </c>
      <c r="B867" s="17" t="s">
        <v>20</v>
      </c>
      <c r="C867" s="17" t="str">
        <f>IFERROR(INDEX(Cadastro!$C$5:$C$243,$AB867),"NÃO INFORMADO")</f>
        <v>CAL</v>
      </c>
      <c r="D867" s="17" t="str">
        <f>IFERROR(INDEX(Cadastro!$D$5:$D$243,$AB867),"")</f>
        <v>6x1</v>
      </c>
      <c r="E867" s="17" t="str">
        <f>IFERROR(INDEX(Cadastro!$G$5:$G$243,$AB867),"")</f>
        <v>6x1</v>
      </c>
      <c r="F867" s="29">
        <v>46325</v>
      </c>
      <c r="G867" s="32" t="str">
        <f t="shared" si="78"/>
        <v>sex</v>
      </c>
      <c r="H867" s="31" t="str">
        <f>IF($L867=0,"",_xlfn.MINIFS(Dados!$Q:$Q,Dados!$A:$A,$A867,Dados!$S:$S,$F867))</f>
        <v/>
      </c>
      <c r="I867" s="31" t="str">
        <f>IF($H867="","",_xlfn.MAXIFS(Dados!$R:$R,Dados!$A:$A,$A867,Dados!$S:$S,$F867))</f>
        <v/>
      </c>
      <c r="J867" s="32" t="str">
        <f>IF($D867&lt;&gt;"Folguista","",IFERROR(INDEX(Parâmetros!$D$52:$G$52,1,MIN(4,MAX(1,$W867))),""))</f>
        <v/>
      </c>
      <c r="K867" s="32" t="str">
        <f>IF(OR($AC867&lt;&gt;"",$Y867="Folga",$Y867="Folga trabalhada",$Y867="Férias (cadastro)",$Y867="Férias / afastamento",$Y867="Indeterminado (início da série)"),"",IF(OR($D867="6x1",$D867="FF 6x1"),IF(OR(WEEKDAY($F867,2)=6,WEEKDAY($F867,2)=7),"6x1 sáb/dom","6x1"),IF($D867="5x2","5x2",IF($H867="",IF($D867="Folguista",$J867,$E867),IF(OR($H867&gt;=Parâmetros!$E$18,$H867&lt;Parâmetros!$E$19),"C",IF($H867&lt;Parâmetros!$E$20,"A","B"))))))</f>
        <v>6x1</v>
      </c>
      <c r="L867" s="30">
        <f>SUMIFS(Dados!$E:$E,Dados!$A:$A,$A867,Dados!$S:$S,$F867)</f>
        <v>0</v>
      </c>
      <c r="M867" s="30">
        <f>IFERROR(INDEX(Parâmetros!$E$6:$E$11,MATCH($K867,Parâmetros!$A$6:$A$11,0)),"")</f>
        <v>8.8000000000000007</v>
      </c>
      <c r="N867" s="33">
        <f t="shared" si="79"/>
        <v>0</v>
      </c>
      <c r="O867" s="33">
        <f>Parâmetros!$E$13</f>
        <v>0.8</v>
      </c>
      <c r="P867" s="32" t="str">
        <f>IF(OR($M867="",$F867&gt;Parâmetros!$E$14),"Não","Sim")</f>
        <v>Não</v>
      </c>
      <c r="Q867" s="32" t="str">
        <f t="shared" si="80"/>
        <v/>
      </c>
      <c r="R867" s="32" t="str">
        <f t="shared" si="81"/>
        <v/>
      </c>
      <c r="S867" s="30" t="str">
        <f t="shared" si="82"/>
        <v/>
      </c>
      <c r="T867" s="32" t="str">
        <f>IF($Q867&lt;&gt;"Sim","",IF($N867&gt;Parâmetros!$E$15,"Sim","Não"))</f>
        <v/>
      </c>
      <c r="U867" s="17" t="str">
        <f t="shared" si="83"/>
        <v>Fora da apuração</v>
      </c>
      <c r="V867" s="17" t="str">
        <f>IF($AC867&lt;&gt;"",IF($L867&gt;0,"ATENÇÃO · apontou em dia de "&amp;LOWER($AC867)&amp;" cadastrado","Exceção cadastrada · "&amp;$AC867)&amp;IF($AD867="",""," · "&amp;$AD867),IF($E867="Férias",IF($L867&gt;0,"ATENÇÃO · apontou estando de férias no cadastro","Férias no cadastro"),IF($Y867="Férias / afastamento","Afastamento · "&amp;($Z867+$AA867-1)&amp;" dias seguidos sem apontamento",IF($Y867="Folga trabalhada","ATENÇÃO · apontou em dia de folga da escala 5x2",IF($Y867="Folga",IF(AND($D867="5x2",OR(WEEKDAY($F867,2)=6,WEEKDAY($F867,2)=7)),"Folga de fim de semana da escala 5x2",IF(AND(OR($D867="6x1",$D867="FF 6x1"),WEEKDAY($F867,2)=6,FALSE()),"Folga de fim de semana · apontou no domingo anterior",IF(AND(OR($D867="6x1",$D867="FF 6x1"),WEEKDAY($F867,2)=7,AND($A867=$A866,$L866&gt;0)),"Folga de fim de semana · apontou no sábado",IF(AND(OR($D867="6x1",$D867="FF 6x1"),OR(WEEKDAY($F867,2)=6,WEEKDAY($F867,2)=7)),"Folga de fim de semana · sem apontamento no sábado nem no domingo","Folga prevista pelo ciclo")))),IF($Y867="Indeterminado (início da série)","Sem histórico anterior — informe o dia do ciclo no Cadastro",IF($Y867="Falta de registro",IF(OR(OR($D867="6x1",$D867="FF 6x1"),$D867="5x2"),"FALTA DE REGISTRO · dia útil da escala "&amp;$E867,"FALTA DE REGISTRO · dia "&amp;$W867&amp;" de "&amp;IFERROR(INDEX(Parâmetros!$B$39:$B$48,MATCH($E867,Parâmetros!$A$39:$A$48,0)),99)&amp;" do ciclo"),IF(OR($D867="6x1",$D867="FF 6x1"),IF(OR(AND(WEEKDAY($F867,2)=6,AND($A867=$A868,$L868&gt;0)),AND(WEEKDAY($F867,2)=7,AND($A867=$A866,$L866&gt;0))),"ATENÇÃO · apontou sábado e domingo no mesmo fim de semana",IF(OR(WEEKDAY($F867,2)=6,WEEKDAY($F867,2)=7),"Jornada de fim de semana do 6x1",IF(OR($H867&gt;=Parâmetros!$E$20,$H867&lt;Parâmetros!$E$19),"ATENÇÃO · 6x1 apontou fora do horário diurno","Jornada fixa do 6x1"))),IF($D867="5x2","Jornada fixa do 5x2",IF($D867="Folguista",IF($J867=$K867,"Evidência confirma sequência","DIVERGE · sequência "&amp;$J867&amp;" × evidência "&amp;$K867),IF($K867=$E867,"Evidência confirma cadastro","DIVERGE · cadastro "&amp;$E867&amp;" × evidência "&amp;$K867)))))))))))</f>
        <v>FALTA DE REGISTRO · dia útil da escala 6x1</v>
      </c>
      <c r="W867" s="34" t="str">
        <f>IF(OR(OR($D867="6x1",$D867="FF 6x1"),$D867="5x2"),"",IF($AB867&lt;&gt;$AB866,IF(IFERROR(INDEX(Cadastro!$F$5:$F$243,$AB867),"")="",IF($L867&gt;0,1,0),IF(IFERROR(INDEX(Cadastro!$F$5:$F$243,$AB867),"")&lt;=IFERROR(INDEX(Parâmetros!$B$39:$B$48,MATCH($E867,Parâmetros!$A$39:$A$48,0)),99),IFERROR(INDEX(Cadastro!$F$5:$F$243,$AB867),""),0)),IF($L867&gt;0,IF(N($X866)&gt;0,1,N($W866)+1),IF(AND($L867=0,OR(N($W866)&gt;=IFERROR(INDEX(Parâmetros!$B$39:$B$48,MATCH($E867,Parâmetros!$A$39:$A$48,0)),99),AND(N($X866)&gt;0,N($X866)&lt;IFERROR(INDEX(Parâmetros!$C$39:$C$48,MATCH($E867,Parâmetros!$A$39:$A$48,0)),0)))),0,N($W866)+1))))</f>
        <v/>
      </c>
      <c r="X867" s="34" t="str">
        <f>IF(OR(OR($D867="6x1",$D867="FF 6x1"),$D867="5x2"),"",IF($AB867&lt;&gt;$AB866,IF(IFERROR(INDEX(Cadastro!$F$5:$F$243,$AB867),"")="",0,IF(IFERROR(INDEX(Cadastro!$F$5:$F$243,$AB867),"")&gt;IFERROR(INDEX(Parâmetros!$B$39:$B$48,MATCH($E867,Parâmetros!$A$39:$A$48,0)),99),IFERROR(INDEX(Cadastro!$F$5:$F$243,$AB867),"")-IFERROR(INDEX(Parâmetros!$B$39:$B$48,MATCH($E867,Parâmetros!$A$39:$A$48,0)),99),0)),IF(AND($L867=0,OR(N($W866)&gt;=IFERROR(INDEX(Parâmetros!$B$39:$B$48,MATCH($E867,Parâmetros!$A$39:$A$48,0)),99),AND(N($X866)&gt;0,N($X866)&lt;IFERROR(INDEX(Parâmetros!$C$39:$C$48,MATCH($E867,Parâmetros!$A$39:$A$48,0)),0)))),N($X866)+1,0)))</f>
        <v/>
      </c>
      <c r="Y867" t="str">
        <f>IF($AC867&lt;&gt;"",IF($L867&gt;0,$AC867&amp;" · com apontamento",$AC867),IF($E867="Férias",IF($L867&gt;0,"Férias · com apontamento","Férias (cadastro)"),IF(($Z867+$AA867-1)&gt;Parâmetros!$E$16,"Férias / afastamento",IF(AND($D867="5x2",OR(WEEKDAY($F867,2)=6,WEEKDAY($F867,2)=7)),IF($L867&gt;0,"Folga trabalhada","Folga"),IF($L867&gt;0,"Trabalhado",IF(OR(OR($D867="6x1",$D867="FF 6x1"),$D867="5x2"),IF(AND(OR($D867="6x1",$D867="FF 6x1"),OR(WEEKDAY($F867,2)=6,WEEKDAY($F867,2)=7)),"Folga","Falta de registro"),IF(AND($AB867&lt;&gt;$AB866,IFERROR(INDEX(Cadastro!$F$5:$F$243,$AB867),"")=""),"Indeterminado (início da série)",IF($X867&gt;0,"Folga","Falta de registro"))))))))</f>
        <v>Falta de registro</v>
      </c>
      <c r="Z867" s="34">
        <f>IF(OR($L867&gt;0,$F867&gt;Parâmetros!$E$14),0,IF($A867&lt;&gt;$A866,1,N($Z866)+1))</f>
        <v>0</v>
      </c>
      <c r="AA867" s="34">
        <f>IF(OR($L867&gt;0,$F867&gt;Parâmetros!$E$14),0,IF(OR($A867&lt;&gt;$A868,$F868&gt;Parâmetros!$E$14),1,N($AA868)+1))</f>
        <v>0</v>
      </c>
      <c r="AB867" s="31">
        <f>IFERROR(MATCH($A867&amp;"|"&amp;TEXT(_xlfn.MAXIFS(Cadastro!$E$5:$E$243,Cadastro!$A$5:$A$243,$A867,Cadastro!$E$5:$E$243,"&lt;="&amp;$F867),"yyyymmdd"),Cadastro!$I$5:$I$243,0),"")</f>
        <v>122</v>
      </c>
      <c r="AC867" t="str">
        <f>IFERROR(_xlfn.SINGLE(INDEX(Exceções!$D$5:$D$203,MATCH($A867&amp;"|"&amp;$F867,Exceções!$F$5:$F$203,0))),"")</f>
        <v/>
      </c>
      <c r="AD867" t="str">
        <f>IF($AC867="","",IFERROR(_xlfn.SINGLE(INDEX(Exceções!$E$5:$E$203,MATCH($A867&amp;"|"&amp;$F867,Exceções!$F$5:$F$203,0))),""))</f>
        <v/>
      </c>
    </row>
    <row r="868" spans="1:30" ht="15" hidden="1" customHeight="1" x14ac:dyDescent="0.25">
      <c r="A868" s="31">
        <v>53613</v>
      </c>
      <c r="B868" s="17" t="s">
        <v>20</v>
      </c>
      <c r="C868" s="17" t="str">
        <f>IFERROR(INDEX(Cadastro!$C$5:$C$243,$AB868),"NÃO INFORMADO")</f>
        <v>CAL</v>
      </c>
      <c r="D868" s="17" t="str">
        <f>IFERROR(INDEX(Cadastro!$D$5:$D$243,$AB868),"")</f>
        <v>6x1</v>
      </c>
      <c r="E868" s="17" t="str">
        <f>IFERROR(INDEX(Cadastro!$G$5:$G$243,$AB868),"")</f>
        <v>6x1</v>
      </c>
      <c r="F868" s="29">
        <v>46326</v>
      </c>
      <c r="G868" s="32" t="str">
        <f t="shared" si="78"/>
        <v>sáb</v>
      </c>
      <c r="H868" s="31" t="str">
        <f>IF($L868=0,"",_xlfn.MINIFS(Dados!$Q:$Q,Dados!$A:$A,$A868,Dados!$S:$S,$F868))</f>
        <v/>
      </c>
      <c r="I868" s="31" t="str">
        <f>IF($H868="","",_xlfn.MAXIFS(Dados!$R:$R,Dados!$A:$A,$A868,Dados!$S:$S,$F868))</f>
        <v/>
      </c>
      <c r="J868" s="32" t="str">
        <f>IF($D868&lt;&gt;"Folguista","",IFERROR(INDEX(Parâmetros!$D$52:$G$52,1,MIN(4,MAX(1,$W868))),""))</f>
        <v/>
      </c>
      <c r="K868" s="32" t="str">
        <f>IF(OR($AC868&lt;&gt;"",$Y868="Folga",$Y868="Folga trabalhada",$Y868="Férias (cadastro)",$Y868="Férias / afastamento",$Y868="Indeterminado (início da série)"),"",IF(OR($D868="6x1",$D868="FF 6x1"),IF(OR(WEEKDAY($F868,2)=6,WEEKDAY($F868,2)=7),"6x1 sáb/dom","6x1"),IF($D868="5x2","5x2",IF($H868="",IF($D868="Folguista",$J868,$E868),IF(OR($H868&gt;=Parâmetros!$E$18,$H868&lt;Parâmetros!$E$19),"C",IF($H868&lt;Parâmetros!$E$20,"A","B"))))))</f>
        <v/>
      </c>
      <c r="L868" s="30">
        <f>SUMIFS(Dados!$E:$E,Dados!$A:$A,$A868,Dados!$S:$S,$F868)</f>
        <v>0</v>
      </c>
      <c r="M868" s="30" t="str">
        <f>IFERROR(INDEX(Parâmetros!$E$6:$E$11,MATCH($K868,Parâmetros!$A$6:$A$11,0)),"")</f>
        <v/>
      </c>
      <c r="N868" s="33" t="str">
        <f t="shared" si="79"/>
        <v/>
      </c>
      <c r="O868" s="33">
        <f>Parâmetros!$E$13</f>
        <v>0.8</v>
      </c>
      <c r="P868" s="32" t="str">
        <f>IF(OR($M868="",$F868&gt;Parâmetros!$E$14),"Não","Sim")</f>
        <v>Não</v>
      </c>
      <c r="Q868" s="32" t="str">
        <f t="shared" si="80"/>
        <v/>
      </c>
      <c r="R868" s="32" t="str">
        <f t="shared" si="81"/>
        <v/>
      </c>
      <c r="S868" s="30" t="str">
        <f t="shared" si="82"/>
        <v/>
      </c>
      <c r="T868" s="32" t="str">
        <f>IF($Q868&lt;&gt;"Sim","",IF($N868&gt;Parâmetros!$E$15,"Sim","Não"))</f>
        <v/>
      </c>
      <c r="U868" s="17" t="str">
        <f t="shared" si="83"/>
        <v>Folga</v>
      </c>
      <c r="V868" s="17" t="str">
        <f>IF($AC868&lt;&gt;"",IF($L868&gt;0,"ATENÇÃO · apontou em dia de "&amp;LOWER($AC868)&amp;" cadastrado","Exceção cadastrada · "&amp;$AC868)&amp;IF($AD868="",""," · "&amp;$AD868),IF($E868="Férias",IF($L868&gt;0,"ATENÇÃO · apontou estando de férias no cadastro","Férias no cadastro"),IF($Y868="Férias / afastamento","Afastamento · "&amp;($Z868+$AA868-1)&amp;" dias seguidos sem apontamento",IF($Y868="Folga trabalhada","ATENÇÃO · apontou em dia de folga da escala 5x2",IF($Y868="Folga",IF(AND($D868="5x2",OR(WEEKDAY($F868,2)=6,WEEKDAY($F868,2)=7)),"Folga de fim de semana da escala 5x2",IF(AND(OR($D868="6x1",$D868="FF 6x1"),WEEKDAY($F868,2)=6,FALSE()),"Folga de fim de semana · apontou no domingo anterior",IF(AND(OR($D868="6x1",$D868="FF 6x1"),WEEKDAY($F868,2)=7,AND($A868=$A867,$L867&gt;0)),"Folga de fim de semana · apontou no sábado",IF(AND(OR($D868="6x1",$D868="FF 6x1"),OR(WEEKDAY($F868,2)=6,WEEKDAY($F868,2)=7)),"Folga de fim de semana · sem apontamento no sábado nem no domingo","Folga prevista pelo ciclo")))),IF($Y868="Indeterminado (início da série)","Sem histórico anterior — informe o dia do ciclo no Cadastro",IF($Y868="Falta de registro",IF(OR(OR($D868="6x1",$D868="FF 6x1"),$D868="5x2"),"FALTA DE REGISTRO · dia útil da escala "&amp;$E868,"FALTA DE REGISTRO · dia "&amp;$W868&amp;" de "&amp;IFERROR(INDEX(Parâmetros!$B$39:$B$48,MATCH($E868,Parâmetros!$A$39:$A$48,0)),99)&amp;" do ciclo"),IF(OR($D868="6x1",$D868="FF 6x1"),IF(OR(AND(WEEKDAY($F868,2)=6,AND($A868=$A869,$L869&gt;0)),AND(WEEKDAY($F868,2)=7,AND($A868=$A867,$L867&gt;0))),"ATENÇÃO · apontou sábado e domingo no mesmo fim de semana",IF(OR(WEEKDAY($F868,2)=6,WEEKDAY($F868,2)=7),"Jornada de fim de semana do 6x1",IF(OR($H868&gt;=Parâmetros!$E$20,$H868&lt;Parâmetros!$E$19),"ATENÇÃO · 6x1 apontou fora do horário diurno","Jornada fixa do 6x1"))),IF($D868="5x2","Jornada fixa do 5x2",IF($D868="Folguista",IF($J868=$K868,"Evidência confirma sequência","DIVERGE · sequência "&amp;$J868&amp;" × evidência "&amp;$K868),IF($K868=$E868,"Evidência confirma cadastro","DIVERGE · cadastro "&amp;$E868&amp;" × evidência "&amp;$K868)))))))))))</f>
        <v>Folga de fim de semana · sem apontamento no sábado nem no domingo</v>
      </c>
      <c r="W868" s="34" t="str">
        <f>IF(OR(OR($D868="6x1",$D868="FF 6x1"),$D868="5x2"),"",IF($AB868&lt;&gt;$AB867,IF(IFERROR(INDEX(Cadastro!$F$5:$F$243,$AB868),"")="",IF($L868&gt;0,1,0),IF(IFERROR(INDEX(Cadastro!$F$5:$F$243,$AB868),"")&lt;=IFERROR(INDEX(Parâmetros!$B$39:$B$48,MATCH($E868,Parâmetros!$A$39:$A$48,0)),99),IFERROR(INDEX(Cadastro!$F$5:$F$243,$AB868),""),0)),IF($L868&gt;0,IF(N($X867)&gt;0,1,N($W867)+1),IF(AND($L868=0,OR(N($W867)&gt;=IFERROR(INDEX(Parâmetros!$B$39:$B$48,MATCH($E868,Parâmetros!$A$39:$A$48,0)),99),AND(N($X867)&gt;0,N($X867)&lt;IFERROR(INDEX(Parâmetros!$C$39:$C$48,MATCH($E868,Parâmetros!$A$39:$A$48,0)),0)))),0,N($W867)+1))))</f>
        <v/>
      </c>
      <c r="X868" s="34" t="str">
        <f>IF(OR(OR($D868="6x1",$D868="FF 6x1"),$D868="5x2"),"",IF($AB868&lt;&gt;$AB867,IF(IFERROR(INDEX(Cadastro!$F$5:$F$243,$AB868),"")="",0,IF(IFERROR(INDEX(Cadastro!$F$5:$F$243,$AB868),"")&gt;IFERROR(INDEX(Parâmetros!$B$39:$B$48,MATCH($E868,Parâmetros!$A$39:$A$48,0)),99),IFERROR(INDEX(Cadastro!$F$5:$F$243,$AB868),"")-IFERROR(INDEX(Parâmetros!$B$39:$B$48,MATCH($E868,Parâmetros!$A$39:$A$48,0)),99),0)),IF(AND($L868=0,OR(N($W867)&gt;=IFERROR(INDEX(Parâmetros!$B$39:$B$48,MATCH($E868,Parâmetros!$A$39:$A$48,0)),99),AND(N($X867)&gt;0,N($X867)&lt;IFERROR(INDEX(Parâmetros!$C$39:$C$48,MATCH($E868,Parâmetros!$A$39:$A$48,0)),0)))),N($X867)+1,0)))</f>
        <v/>
      </c>
      <c r="Y868" t="str">
        <f>IF($AC868&lt;&gt;"",IF($L868&gt;0,$AC868&amp;" · com apontamento",$AC868),IF($E868="Férias",IF($L868&gt;0,"Férias · com apontamento","Férias (cadastro)"),IF(($Z868+$AA868-1)&gt;Parâmetros!$E$16,"Férias / afastamento",IF(AND($D868="5x2",OR(WEEKDAY($F868,2)=6,WEEKDAY($F868,2)=7)),IF($L868&gt;0,"Folga trabalhada","Folga"),IF($L868&gt;0,"Trabalhado",IF(OR(OR($D868="6x1",$D868="FF 6x1"),$D868="5x2"),IF(AND(OR($D868="6x1",$D868="FF 6x1"),OR(WEEKDAY($F868,2)=6,WEEKDAY($F868,2)=7)),"Folga","Falta de registro"),IF(AND($AB868&lt;&gt;$AB867,IFERROR(INDEX(Cadastro!$F$5:$F$243,$AB868),"")=""),"Indeterminado (início da série)",IF($X868&gt;0,"Folga","Falta de registro"))))))))</f>
        <v>Folga</v>
      </c>
      <c r="Z868" s="34">
        <f>IF(OR($L868&gt;0,$F868&gt;Parâmetros!$E$14),0,IF($A868&lt;&gt;$A867,1,N($Z867)+1))</f>
        <v>0</v>
      </c>
      <c r="AA868" s="34">
        <f>IF(OR($L868&gt;0,$F868&gt;Parâmetros!$E$14),0,IF(OR($A868&lt;&gt;$A869,$F869&gt;Parâmetros!$E$14),1,N($AA869)+1))</f>
        <v>0</v>
      </c>
      <c r="AB868" s="31">
        <f>IFERROR(MATCH($A868&amp;"|"&amp;TEXT(_xlfn.MAXIFS(Cadastro!$E$5:$E$243,Cadastro!$A$5:$A$243,$A868,Cadastro!$E$5:$E$243,"&lt;="&amp;$F868),"yyyymmdd"),Cadastro!$I$5:$I$243,0),"")</f>
        <v>122</v>
      </c>
      <c r="AC868" t="str">
        <f>IFERROR(_xlfn.SINGLE(INDEX(Exceções!$D$5:$D$203,MATCH($A868&amp;"|"&amp;$F868,Exceções!$F$5:$F$203,0))),"")</f>
        <v/>
      </c>
      <c r="AD868" t="str">
        <f>IF($AC868="","",IFERROR(_xlfn.SINGLE(INDEX(Exceções!$E$5:$E$203,MATCH($A868&amp;"|"&amp;$F868,Exceções!$F$5:$F$203,0))),""))</f>
        <v/>
      </c>
    </row>
    <row r="869" spans="1:30" ht="15" hidden="1" customHeight="1" x14ac:dyDescent="0.25">
      <c r="A869" s="31">
        <v>53613</v>
      </c>
      <c r="B869" s="17" t="s">
        <v>20</v>
      </c>
      <c r="C869" s="17" t="str">
        <f>IFERROR(INDEX(Cadastro!$C$5:$C$243,$AB869),"NÃO INFORMADO")</f>
        <v>CAL</v>
      </c>
      <c r="D869" s="17" t="str">
        <f>IFERROR(INDEX(Cadastro!$D$5:$D$243,$AB869),"")</f>
        <v>6x1</v>
      </c>
      <c r="E869" s="17" t="str">
        <f>IFERROR(INDEX(Cadastro!$G$5:$G$243,$AB869),"")</f>
        <v>6x1</v>
      </c>
      <c r="F869" s="29">
        <v>46327</v>
      </c>
      <c r="G869" s="32" t="str">
        <f t="shared" si="78"/>
        <v>dom</v>
      </c>
      <c r="H869" s="31" t="str">
        <f>IF($L869=0,"",_xlfn.MINIFS(Dados!$Q:$Q,Dados!$A:$A,$A869,Dados!$S:$S,$F869))</f>
        <v/>
      </c>
      <c r="I869" s="31" t="str">
        <f>IF($H869="","",_xlfn.MAXIFS(Dados!$R:$R,Dados!$A:$A,$A869,Dados!$S:$S,$F869))</f>
        <v/>
      </c>
      <c r="J869" s="32" t="str">
        <f>IF($D869&lt;&gt;"Folguista","",IFERROR(INDEX(Parâmetros!$D$52:$G$52,1,MIN(4,MAX(1,$W869))),""))</f>
        <v/>
      </c>
      <c r="K869" s="32" t="str">
        <f>IF(OR($AC869&lt;&gt;"",$Y869="Folga",$Y869="Folga trabalhada",$Y869="Férias (cadastro)",$Y869="Férias / afastamento",$Y869="Indeterminado (início da série)"),"",IF(OR($D869="6x1",$D869="FF 6x1"),IF(OR(WEEKDAY($F869,2)=6,WEEKDAY($F869,2)=7),"6x1 sáb/dom","6x1"),IF($D869="5x2","5x2",IF($H869="",IF($D869="Folguista",$J869,$E869),IF(OR($H869&gt;=Parâmetros!$E$18,$H869&lt;Parâmetros!$E$19),"C",IF($H869&lt;Parâmetros!$E$20,"A","B"))))))</f>
        <v/>
      </c>
      <c r="L869" s="30">
        <f>SUMIFS(Dados!$E:$E,Dados!$A:$A,$A869,Dados!$S:$S,$F869)</f>
        <v>0</v>
      </c>
      <c r="M869" s="30" t="str">
        <f>IFERROR(INDEX(Parâmetros!$E$6:$E$11,MATCH($K869,Parâmetros!$A$6:$A$11,0)),"")</f>
        <v/>
      </c>
      <c r="N869" s="33" t="str">
        <f t="shared" si="79"/>
        <v/>
      </c>
      <c r="O869" s="33">
        <f>Parâmetros!$E$13</f>
        <v>0.8</v>
      </c>
      <c r="P869" s="32" t="str">
        <f>IF(OR($M869="",$F869&gt;Parâmetros!$E$14),"Não","Sim")</f>
        <v>Não</v>
      </c>
      <c r="Q869" s="32" t="str">
        <f t="shared" si="80"/>
        <v/>
      </c>
      <c r="R869" s="32" t="str">
        <f t="shared" si="81"/>
        <v/>
      </c>
      <c r="S869" s="30" t="str">
        <f t="shared" si="82"/>
        <v/>
      </c>
      <c r="T869" s="32" t="str">
        <f>IF($Q869&lt;&gt;"Sim","",IF($N869&gt;Parâmetros!$E$15,"Sim","Não"))</f>
        <v/>
      </c>
      <c r="U869" s="17" t="str">
        <f t="shared" si="83"/>
        <v>Folga</v>
      </c>
      <c r="V869" s="17" t="str">
        <f>IF($AC869&lt;&gt;"",IF($L869&gt;0,"ATENÇÃO · apontou em dia de "&amp;LOWER($AC869)&amp;" cadastrado","Exceção cadastrada · "&amp;$AC869)&amp;IF($AD869="",""," · "&amp;$AD869),IF($E869="Férias",IF($L869&gt;0,"ATENÇÃO · apontou estando de férias no cadastro","Férias no cadastro"),IF($Y869="Férias / afastamento","Afastamento · "&amp;($Z869+$AA869-1)&amp;" dias seguidos sem apontamento",IF($Y869="Folga trabalhada","ATENÇÃO · apontou em dia de folga da escala 5x2",IF($Y869="Folga",IF(AND($D869="5x2",OR(WEEKDAY($F869,2)=6,WEEKDAY($F869,2)=7)),"Folga de fim de semana da escala 5x2",IF(AND(OR($D869="6x1",$D869="FF 6x1"),WEEKDAY($F869,2)=6,FALSE()),"Folga de fim de semana · apontou no domingo anterior",IF(AND(OR($D869="6x1",$D869="FF 6x1"),WEEKDAY($F869,2)=7,AND($A869=$A868,$L868&gt;0)),"Folga de fim de semana · apontou no sábado",IF(AND(OR($D869="6x1",$D869="FF 6x1"),OR(WEEKDAY($F869,2)=6,WEEKDAY($F869,2)=7)),"Folga de fim de semana · sem apontamento no sábado nem no domingo","Folga prevista pelo ciclo")))),IF($Y869="Indeterminado (início da série)","Sem histórico anterior — informe o dia do ciclo no Cadastro",IF($Y869="Falta de registro",IF(OR(OR($D869="6x1",$D869="FF 6x1"),$D869="5x2"),"FALTA DE REGISTRO · dia útil da escala "&amp;$E869,"FALTA DE REGISTRO · dia "&amp;$W869&amp;" de "&amp;IFERROR(INDEX(Parâmetros!$B$39:$B$48,MATCH($E869,Parâmetros!$A$39:$A$48,0)),99)&amp;" do ciclo"),IF(OR($D869="6x1",$D869="FF 6x1"),IF(OR(AND(WEEKDAY($F869,2)=6,AND($A869=$A870,$L870&gt;0)),AND(WEEKDAY($F869,2)=7,AND($A869=$A868,$L868&gt;0))),"ATENÇÃO · apontou sábado e domingo no mesmo fim de semana",IF(OR(WEEKDAY($F869,2)=6,WEEKDAY($F869,2)=7),"Jornada de fim de semana do 6x1",IF(OR($H869&gt;=Parâmetros!$E$20,$H869&lt;Parâmetros!$E$19),"ATENÇÃO · 6x1 apontou fora do horário diurno","Jornada fixa do 6x1"))),IF($D869="5x2","Jornada fixa do 5x2",IF($D869="Folguista",IF($J869=$K869,"Evidência confirma sequência","DIVERGE · sequência "&amp;$J869&amp;" × evidência "&amp;$K869),IF($K869=$E869,"Evidência confirma cadastro","DIVERGE · cadastro "&amp;$E869&amp;" × evidência "&amp;$K869)))))))))))</f>
        <v>Folga de fim de semana · sem apontamento no sábado nem no domingo</v>
      </c>
      <c r="W869" s="34" t="str">
        <f>IF(OR(OR($D869="6x1",$D869="FF 6x1"),$D869="5x2"),"",IF($AB869&lt;&gt;$AB868,IF(IFERROR(INDEX(Cadastro!$F$5:$F$243,$AB869),"")="",IF($L869&gt;0,1,0),IF(IFERROR(INDEX(Cadastro!$F$5:$F$243,$AB869),"")&lt;=IFERROR(INDEX(Parâmetros!$B$39:$B$48,MATCH($E869,Parâmetros!$A$39:$A$48,0)),99),IFERROR(INDEX(Cadastro!$F$5:$F$243,$AB869),""),0)),IF($L869&gt;0,IF(N($X868)&gt;0,1,N($W868)+1),IF(AND($L869=0,OR(N($W868)&gt;=IFERROR(INDEX(Parâmetros!$B$39:$B$48,MATCH($E869,Parâmetros!$A$39:$A$48,0)),99),AND(N($X868)&gt;0,N($X868)&lt;IFERROR(INDEX(Parâmetros!$C$39:$C$48,MATCH($E869,Parâmetros!$A$39:$A$48,0)),0)))),0,N($W868)+1))))</f>
        <v/>
      </c>
      <c r="X869" s="34" t="str">
        <f>IF(OR(OR($D869="6x1",$D869="FF 6x1"),$D869="5x2"),"",IF($AB869&lt;&gt;$AB868,IF(IFERROR(INDEX(Cadastro!$F$5:$F$243,$AB869),"")="",0,IF(IFERROR(INDEX(Cadastro!$F$5:$F$243,$AB869),"")&gt;IFERROR(INDEX(Parâmetros!$B$39:$B$48,MATCH($E869,Parâmetros!$A$39:$A$48,0)),99),IFERROR(INDEX(Cadastro!$F$5:$F$243,$AB869),"")-IFERROR(INDEX(Parâmetros!$B$39:$B$48,MATCH($E869,Parâmetros!$A$39:$A$48,0)),99),0)),IF(AND($L869=0,OR(N($W868)&gt;=IFERROR(INDEX(Parâmetros!$B$39:$B$48,MATCH($E869,Parâmetros!$A$39:$A$48,0)),99),AND(N($X868)&gt;0,N($X868)&lt;IFERROR(INDEX(Parâmetros!$C$39:$C$48,MATCH($E869,Parâmetros!$A$39:$A$48,0)),0)))),N($X868)+1,0)))</f>
        <v/>
      </c>
      <c r="Y869" t="str">
        <f>IF($AC869&lt;&gt;"",IF($L869&gt;0,$AC869&amp;" · com apontamento",$AC869),IF($E869="Férias",IF($L869&gt;0,"Férias · com apontamento","Férias (cadastro)"),IF(($Z869+$AA869-1)&gt;Parâmetros!$E$16,"Férias / afastamento",IF(AND($D869="5x2",OR(WEEKDAY($F869,2)=6,WEEKDAY($F869,2)=7)),IF($L869&gt;0,"Folga trabalhada","Folga"),IF($L869&gt;0,"Trabalhado",IF(OR(OR($D869="6x1",$D869="FF 6x1"),$D869="5x2"),IF(AND(OR($D869="6x1",$D869="FF 6x1"),OR(WEEKDAY($F869,2)=6,WEEKDAY($F869,2)=7)),"Folga","Falta de registro"),IF(AND($AB869&lt;&gt;$AB868,IFERROR(INDEX(Cadastro!$F$5:$F$243,$AB869),"")=""),"Indeterminado (início da série)",IF($X869&gt;0,"Folga","Falta de registro"))))))))</f>
        <v>Folga</v>
      </c>
      <c r="Z869" s="34">
        <f>IF(OR($L869&gt;0,$F869&gt;Parâmetros!$E$14),0,IF($A869&lt;&gt;$A868,1,N($Z868)+1))</f>
        <v>0</v>
      </c>
      <c r="AA869" s="34">
        <f>IF(OR($L869&gt;0,$F869&gt;Parâmetros!$E$14),0,IF(OR($A869&lt;&gt;$A870,$F870&gt;Parâmetros!$E$14),1,N($AA870)+1))</f>
        <v>0</v>
      </c>
      <c r="AB869" s="31">
        <f>IFERROR(MATCH($A869&amp;"|"&amp;TEXT(_xlfn.MAXIFS(Cadastro!$E$5:$E$243,Cadastro!$A$5:$A$243,$A869,Cadastro!$E$5:$E$243,"&lt;="&amp;$F869),"yyyymmdd"),Cadastro!$I$5:$I$243,0),"")</f>
        <v>122</v>
      </c>
      <c r="AC869" t="str">
        <f>IFERROR(_xlfn.SINGLE(INDEX(Exceções!$D$5:$D$203,MATCH($A869&amp;"|"&amp;$F869,Exceções!$F$5:$F$203,0))),"")</f>
        <v/>
      </c>
      <c r="AD869" t="str">
        <f>IF($AC869="","",IFERROR(_xlfn.SINGLE(INDEX(Exceções!$E$5:$E$203,MATCH($A869&amp;"|"&amp;$F869,Exceções!$F$5:$F$203,0))),""))</f>
        <v/>
      </c>
    </row>
    <row r="870" spans="1:30" ht="15" hidden="1" customHeight="1" x14ac:dyDescent="0.25">
      <c r="A870" s="31">
        <v>52484</v>
      </c>
      <c r="B870" s="17" t="s">
        <v>65</v>
      </c>
      <c r="C870" s="17" t="str">
        <f>IFERROR(INDEX(Cadastro!$C$5:$C$243,$AB870),"NÃO INFORMADO")</f>
        <v>PED</v>
      </c>
      <c r="D870" s="17" t="str">
        <f>IFERROR(INDEX(Cadastro!$D$5:$D$243,$AB870),"")</f>
        <v>6x1</v>
      </c>
      <c r="E870" s="17" t="str">
        <f>IFERROR(INDEX(Cadastro!$G$5:$G$243,$AB870),"")</f>
        <v>6x1</v>
      </c>
      <c r="F870" s="29">
        <v>46300</v>
      </c>
      <c r="G870" s="32" t="str">
        <f t="shared" si="78"/>
        <v>seg</v>
      </c>
      <c r="H870" s="31">
        <f>IF($L870=0,"",_xlfn.MINIFS(Dados!$Q:$Q,Dados!$A:$A,$A870,Dados!$S:$S,$F870))</f>
        <v>448</v>
      </c>
      <c r="I870" s="31">
        <f>IF($H870="","",_xlfn.MAXIFS(Dados!$R:$R,Dados!$A:$A,$A870,Dados!$S:$S,$F870))</f>
        <v>952</v>
      </c>
      <c r="J870" s="32" t="str">
        <f>IF($D870&lt;&gt;"Folguista","",IFERROR(INDEX(Parâmetros!$D$52:$G$52,1,MIN(4,MAX(1,$W870))),""))</f>
        <v/>
      </c>
      <c r="K870" s="32" t="str">
        <f>IF(OR($AC870&lt;&gt;"",$Y870="Folga",$Y870="Folga trabalhada",$Y870="Férias (cadastro)",$Y870="Férias / afastamento",$Y870="Indeterminado (início da série)"),"",IF(OR($D870="6x1",$D870="FF 6x1"),IF(OR(WEEKDAY($F870,2)=6,WEEKDAY($F870,2)=7),"6x1 sáb/dom","6x1"),IF($D870="5x2","5x2",IF($H870="",IF($D870="Folguista",$J870,$E870),IF(OR($H870&gt;=Parâmetros!$E$18,$H870&lt;Parâmetros!$E$19),"C",IF($H870&lt;Parâmetros!$E$20,"A","B"))))))</f>
        <v>6x1</v>
      </c>
      <c r="L870" s="30">
        <f>SUMIFS(Dados!$E:$E,Dados!$A:$A,$A870,Dados!$S:$S,$F870)</f>
        <v>6.5</v>
      </c>
      <c r="M870" s="30">
        <f>IFERROR(INDEX(Parâmetros!$E$6:$E$11,MATCH($K870,Parâmetros!$A$6:$A$11,0)),"")</f>
        <v>8.8000000000000007</v>
      </c>
      <c r="N870" s="33">
        <f t="shared" si="79"/>
        <v>0.73863636363636354</v>
      </c>
      <c r="O870" s="33">
        <f>Parâmetros!$E$13</f>
        <v>0.8</v>
      </c>
      <c r="P870" s="32" t="str">
        <f>IF(OR($M870="",$F870&gt;Parâmetros!$E$14),"Não","Sim")</f>
        <v>Sim</v>
      </c>
      <c r="Q870" s="32" t="str">
        <f t="shared" si="80"/>
        <v>Sim</v>
      </c>
      <c r="R870" s="32" t="str">
        <f t="shared" si="81"/>
        <v>Não</v>
      </c>
      <c r="S870" s="30">
        <f t="shared" si="82"/>
        <v>0.54000000000000092</v>
      </c>
      <c r="T870" s="32" t="str">
        <f>IF($Q870&lt;&gt;"Sim","",IF($N870&gt;Parâmetros!$E$15,"Sim","Não"))</f>
        <v>Não</v>
      </c>
      <c r="U870" s="17" t="str">
        <f t="shared" si="83"/>
        <v>Abaixo da meta</v>
      </c>
      <c r="V870" s="17" t="str">
        <f>IF($AC870&lt;&gt;"",IF($L870&gt;0,"ATENÇÃO · apontou em dia de "&amp;LOWER($AC870)&amp;" cadastrado","Exceção cadastrada · "&amp;$AC870)&amp;IF($AD870="",""," · "&amp;$AD870),IF($E870="Férias",IF($L870&gt;0,"ATENÇÃO · apontou estando de férias no cadastro","Férias no cadastro"),IF($Y870="Férias / afastamento","Afastamento · "&amp;($Z870+$AA870-1)&amp;" dias seguidos sem apontamento",IF($Y870="Folga trabalhada","ATENÇÃO · apontou em dia de folga da escala 5x2",IF($Y870="Folga",IF(AND($D870="5x2",OR(WEEKDAY($F870,2)=6,WEEKDAY($F870,2)=7)),"Folga de fim de semana da escala 5x2",IF(AND(OR($D870="6x1",$D870="FF 6x1"),WEEKDAY($F870,2)=6,FALSE()),"Folga de fim de semana · apontou no domingo anterior",IF(AND(OR($D870="6x1",$D870="FF 6x1"),WEEKDAY($F870,2)=7,AND($A870=$A869,$L869&gt;0)),"Folga de fim de semana · apontou no sábado",IF(AND(OR($D870="6x1",$D870="FF 6x1"),OR(WEEKDAY($F870,2)=6,WEEKDAY($F870,2)=7)),"Folga de fim de semana · sem apontamento no sábado nem no domingo","Folga prevista pelo ciclo")))),IF($Y870="Indeterminado (início da série)","Sem histórico anterior — informe o dia do ciclo no Cadastro",IF($Y870="Falta de registro",IF(OR(OR($D870="6x1",$D870="FF 6x1"),$D870="5x2"),"FALTA DE REGISTRO · dia útil da escala "&amp;$E870,"FALTA DE REGISTRO · dia "&amp;$W870&amp;" de "&amp;IFERROR(INDEX(Parâmetros!$B$39:$B$48,MATCH($E870,Parâmetros!$A$39:$A$48,0)),99)&amp;" do ciclo"),IF(OR($D870="6x1",$D870="FF 6x1"),IF(OR(AND(WEEKDAY($F870,2)=6,AND($A870=$A871,$L871&gt;0)),AND(WEEKDAY($F870,2)=7,AND($A870=$A869,$L869&gt;0))),"ATENÇÃO · apontou sábado e domingo no mesmo fim de semana",IF(OR(WEEKDAY($F870,2)=6,WEEKDAY($F870,2)=7),"Jornada de fim de semana do 6x1",IF(OR($H870&gt;=Parâmetros!$E$20,$H870&lt;Parâmetros!$E$19),"ATENÇÃO · 6x1 apontou fora do horário diurno","Jornada fixa do 6x1"))),IF($D870="5x2","Jornada fixa do 5x2",IF($D870="Folguista",IF($J870=$K870,"Evidência confirma sequência","DIVERGE · sequência "&amp;$J870&amp;" × evidência "&amp;$K870),IF($K870=$E870,"Evidência confirma cadastro","DIVERGE · cadastro "&amp;$E870&amp;" × evidência "&amp;$K870)))))))))))</f>
        <v>Jornada fixa do 6x1</v>
      </c>
      <c r="W870" s="34" t="str">
        <f>IF(OR(OR($D870="6x1",$D870="FF 6x1"),$D870="5x2"),"",IF($AB870&lt;&gt;$AB869,IF(IFERROR(INDEX(Cadastro!$F$5:$F$243,$AB870),"")="",IF($L870&gt;0,1,0),IF(IFERROR(INDEX(Cadastro!$F$5:$F$243,$AB870),"")&lt;=IFERROR(INDEX(Parâmetros!$B$39:$B$48,MATCH($E870,Parâmetros!$A$39:$A$48,0)),99),IFERROR(INDEX(Cadastro!$F$5:$F$243,$AB870),""),0)),IF($L870&gt;0,IF(N($X869)&gt;0,1,N($W869)+1),IF(AND($L870=0,OR(N($W869)&gt;=IFERROR(INDEX(Parâmetros!$B$39:$B$48,MATCH($E870,Parâmetros!$A$39:$A$48,0)),99),AND(N($X869)&gt;0,N($X869)&lt;IFERROR(INDEX(Parâmetros!$C$39:$C$48,MATCH($E870,Parâmetros!$A$39:$A$48,0)),0)))),0,N($W869)+1))))</f>
        <v/>
      </c>
      <c r="X870" s="34" t="str">
        <f>IF(OR(OR($D870="6x1",$D870="FF 6x1"),$D870="5x2"),"",IF($AB870&lt;&gt;$AB869,IF(IFERROR(INDEX(Cadastro!$F$5:$F$243,$AB870),"")="",0,IF(IFERROR(INDEX(Cadastro!$F$5:$F$243,$AB870),"")&gt;IFERROR(INDEX(Parâmetros!$B$39:$B$48,MATCH($E870,Parâmetros!$A$39:$A$48,0)),99),IFERROR(INDEX(Cadastro!$F$5:$F$243,$AB870),"")-IFERROR(INDEX(Parâmetros!$B$39:$B$48,MATCH($E870,Parâmetros!$A$39:$A$48,0)),99),0)),IF(AND($L870=0,OR(N($W869)&gt;=IFERROR(INDEX(Parâmetros!$B$39:$B$48,MATCH($E870,Parâmetros!$A$39:$A$48,0)),99),AND(N($X869)&gt;0,N($X869)&lt;IFERROR(INDEX(Parâmetros!$C$39:$C$48,MATCH($E870,Parâmetros!$A$39:$A$48,0)),0)))),N($X869)+1,0)))</f>
        <v/>
      </c>
      <c r="Y870" t="str">
        <f>IF($AC870&lt;&gt;"",IF($L870&gt;0,$AC870&amp;" · com apontamento",$AC870),IF($E870="Férias",IF($L870&gt;0,"Férias · com apontamento","Férias (cadastro)"),IF(($Z870+$AA870-1)&gt;Parâmetros!$E$16,"Férias / afastamento",IF(AND($D870="5x2",OR(WEEKDAY($F870,2)=6,WEEKDAY($F870,2)=7)),IF($L870&gt;0,"Folga trabalhada","Folga"),IF($L870&gt;0,"Trabalhado",IF(OR(OR($D870="6x1",$D870="FF 6x1"),$D870="5x2"),IF(AND(OR($D870="6x1",$D870="FF 6x1"),OR(WEEKDAY($F870,2)=6,WEEKDAY($F870,2)=7)),"Folga","Falta de registro"),IF(AND($AB870&lt;&gt;$AB869,IFERROR(INDEX(Cadastro!$F$5:$F$243,$AB870),"")=""),"Indeterminado (início da série)",IF($X870&gt;0,"Folga","Falta de registro"))))))))</f>
        <v>Trabalhado</v>
      </c>
      <c r="Z870" s="34">
        <f>IF(OR($L870&gt;0,$F870&gt;Parâmetros!$E$14),0,IF($A870&lt;&gt;$A869,1,N($Z869)+1))</f>
        <v>0</v>
      </c>
      <c r="AA870" s="34">
        <f>IF(OR($L870&gt;0,$F870&gt;Parâmetros!$E$14),0,IF(OR($A870&lt;&gt;$A871,$F871&gt;Parâmetros!$E$14),1,N($AA871)+1))</f>
        <v>0</v>
      </c>
      <c r="AB870" s="31">
        <f>IFERROR(MATCH($A870&amp;"|"&amp;TEXT(_xlfn.MAXIFS(Cadastro!$E$5:$E$243,Cadastro!$A$5:$A$243,$A870,Cadastro!$E$5:$E$243,"&lt;="&amp;$F870),"yyyymmdd"),Cadastro!$I$5:$I$243,0),"")</f>
        <v>123</v>
      </c>
      <c r="AC870" t="str">
        <f>IFERROR(_xlfn.SINGLE(INDEX(Exceções!$D$5:$D$203,MATCH($A870&amp;"|"&amp;$F870,Exceções!$F$5:$F$203,0))),"")</f>
        <v/>
      </c>
      <c r="AD870" t="str">
        <f>IF($AC870="","",IFERROR(_xlfn.SINGLE(INDEX(Exceções!$E$5:$E$203,MATCH($A870&amp;"|"&amp;$F870,Exceções!$F$5:$F$203,0))),""))</f>
        <v/>
      </c>
    </row>
    <row r="871" spans="1:30" ht="15" hidden="1" customHeight="1" x14ac:dyDescent="0.25">
      <c r="A871" s="31">
        <v>52484</v>
      </c>
      <c r="B871" s="17" t="s">
        <v>65</v>
      </c>
      <c r="C871" s="17" t="str">
        <f>IFERROR(INDEX(Cadastro!$C$5:$C$243,$AB871),"NÃO INFORMADO")</f>
        <v>PED</v>
      </c>
      <c r="D871" s="17" t="str">
        <f>IFERROR(INDEX(Cadastro!$D$5:$D$243,$AB871),"")</f>
        <v>6x1</v>
      </c>
      <c r="E871" s="17" t="str">
        <f>IFERROR(INDEX(Cadastro!$G$5:$G$243,$AB871),"")</f>
        <v>6x1</v>
      </c>
      <c r="F871" s="29">
        <v>46301</v>
      </c>
      <c r="G871" s="32" t="str">
        <f t="shared" si="78"/>
        <v>ter</v>
      </c>
      <c r="H871" s="31">
        <f>IF($L871=0,"",_xlfn.MINIFS(Dados!$Q:$Q,Dados!$A:$A,$A871,Dados!$S:$S,$F871))</f>
        <v>451</v>
      </c>
      <c r="I871" s="31">
        <f>IF($H871="","",_xlfn.MAXIFS(Dados!$R:$R,Dados!$A:$A,$A871,Dados!$S:$S,$F871))</f>
        <v>995</v>
      </c>
      <c r="J871" s="32" t="str">
        <f>IF($D871&lt;&gt;"Folguista","",IFERROR(INDEX(Parâmetros!$D$52:$G$52,1,MIN(4,MAX(1,$W871))),""))</f>
        <v/>
      </c>
      <c r="K871" s="32" t="str">
        <f>IF(OR($AC871&lt;&gt;"",$Y871="Folga",$Y871="Folga trabalhada",$Y871="Férias (cadastro)",$Y871="Férias / afastamento",$Y871="Indeterminado (início da série)"),"",IF(OR($D871="6x1",$D871="FF 6x1"),IF(OR(WEEKDAY($F871,2)=6,WEEKDAY($F871,2)=7),"6x1 sáb/dom","6x1"),IF($D871="5x2","5x2",IF($H871="",IF($D871="Folguista",$J871,$E871),IF(OR($H871&gt;=Parâmetros!$E$18,$H871&lt;Parâmetros!$E$19),"C",IF($H871&lt;Parâmetros!$E$20,"A","B"))))))</f>
        <v>6x1</v>
      </c>
      <c r="L871" s="30">
        <f>SUMIFS(Dados!$E:$E,Dados!$A:$A,$A871,Dados!$S:$S,$F871)</f>
        <v>7.59</v>
      </c>
      <c r="M871" s="30">
        <f>IFERROR(INDEX(Parâmetros!$E$6:$E$11,MATCH($K871,Parâmetros!$A$6:$A$11,0)),"")</f>
        <v>8.8000000000000007</v>
      </c>
      <c r="N871" s="33">
        <f t="shared" si="79"/>
        <v>0.86249999999999993</v>
      </c>
      <c r="O871" s="33">
        <f>Parâmetros!$E$13</f>
        <v>0.8</v>
      </c>
      <c r="P871" s="32" t="str">
        <f>IF(OR($M871="",$F871&gt;Parâmetros!$E$14),"Não","Sim")</f>
        <v>Sim</v>
      </c>
      <c r="Q871" s="32" t="str">
        <f t="shared" si="80"/>
        <v>Sim</v>
      </c>
      <c r="R871" s="32" t="str">
        <f t="shared" si="81"/>
        <v>Sim</v>
      </c>
      <c r="S871" s="30">
        <f t="shared" si="82"/>
        <v>0</v>
      </c>
      <c r="T871" s="32" t="str">
        <f>IF($Q871&lt;&gt;"Sim","",IF($N871&gt;Parâmetros!$E$15,"Sim","Não"))</f>
        <v>Não</v>
      </c>
      <c r="U871" s="17" t="str">
        <f t="shared" si="83"/>
        <v>Na meta</v>
      </c>
      <c r="V871" s="17" t="str">
        <f>IF($AC871&lt;&gt;"",IF($L871&gt;0,"ATENÇÃO · apontou em dia de "&amp;LOWER($AC871)&amp;" cadastrado","Exceção cadastrada · "&amp;$AC871)&amp;IF($AD871="",""," · "&amp;$AD871),IF($E871="Férias",IF($L871&gt;0,"ATENÇÃO · apontou estando de férias no cadastro","Férias no cadastro"),IF($Y871="Férias / afastamento","Afastamento · "&amp;($Z871+$AA871-1)&amp;" dias seguidos sem apontamento",IF($Y871="Folga trabalhada","ATENÇÃO · apontou em dia de folga da escala 5x2",IF($Y871="Folga",IF(AND($D871="5x2",OR(WEEKDAY($F871,2)=6,WEEKDAY($F871,2)=7)),"Folga de fim de semana da escala 5x2",IF(AND(OR($D871="6x1",$D871="FF 6x1"),WEEKDAY($F871,2)=6,FALSE()),"Folga de fim de semana · apontou no domingo anterior",IF(AND(OR($D871="6x1",$D871="FF 6x1"),WEEKDAY($F871,2)=7,AND($A871=$A870,$L870&gt;0)),"Folga de fim de semana · apontou no sábado",IF(AND(OR($D871="6x1",$D871="FF 6x1"),OR(WEEKDAY($F871,2)=6,WEEKDAY($F871,2)=7)),"Folga de fim de semana · sem apontamento no sábado nem no domingo","Folga prevista pelo ciclo")))),IF($Y871="Indeterminado (início da série)","Sem histórico anterior — informe o dia do ciclo no Cadastro",IF($Y871="Falta de registro",IF(OR(OR($D871="6x1",$D871="FF 6x1"),$D871="5x2"),"FALTA DE REGISTRO · dia útil da escala "&amp;$E871,"FALTA DE REGISTRO · dia "&amp;$W871&amp;" de "&amp;IFERROR(INDEX(Parâmetros!$B$39:$B$48,MATCH($E871,Parâmetros!$A$39:$A$48,0)),99)&amp;" do ciclo"),IF(OR($D871="6x1",$D871="FF 6x1"),IF(OR(AND(WEEKDAY($F871,2)=6,AND($A871=$A872,$L872&gt;0)),AND(WEEKDAY($F871,2)=7,AND($A871=$A870,$L870&gt;0))),"ATENÇÃO · apontou sábado e domingo no mesmo fim de semana",IF(OR(WEEKDAY($F871,2)=6,WEEKDAY($F871,2)=7),"Jornada de fim de semana do 6x1",IF(OR($H871&gt;=Parâmetros!$E$20,$H871&lt;Parâmetros!$E$19),"ATENÇÃO · 6x1 apontou fora do horário diurno","Jornada fixa do 6x1"))),IF($D871="5x2","Jornada fixa do 5x2",IF($D871="Folguista",IF($J871=$K871,"Evidência confirma sequência","DIVERGE · sequência "&amp;$J871&amp;" × evidência "&amp;$K871),IF($K871=$E871,"Evidência confirma cadastro","DIVERGE · cadastro "&amp;$E871&amp;" × evidência "&amp;$K871)))))))))))</f>
        <v>Jornada fixa do 6x1</v>
      </c>
      <c r="W871" s="34" t="str">
        <f>IF(OR(OR($D871="6x1",$D871="FF 6x1"),$D871="5x2"),"",IF($AB871&lt;&gt;$AB870,IF(IFERROR(INDEX(Cadastro!$F$5:$F$243,$AB871),"")="",IF($L871&gt;0,1,0),IF(IFERROR(INDEX(Cadastro!$F$5:$F$243,$AB871),"")&lt;=IFERROR(INDEX(Parâmetros!$B$39:$B$48,MATCH($E871,Parâmetros!$A$39:$A$48,0)),99),IFERROR(INDEX(Cadastro!$F$5:$F$243,$AB871),""),0)),IF($L871&gt;0,IF(N($X870)&gt;0,1,N($W870)+1),IF(AND($L871=0,OR(N($W870)&gt;=IFERROR(INDEX(Parâmetros!$B$39:$B$48,MATCH($E871,Parâmetros!$A$39:$A$48,0)),99),AND(N($X870)&gt;0,N($X870)&lt;IFERROR(INDEX(Parâmetros!$C$39:$C$48,MATCH($E871,Parâmetros!$A$39:$A$48,0)),0)))),0,N($W870)+1))))</f>
        <v/>
      </c>
      <c r="X871" s="34" t="str">
        <f>IF(OR(OR($D871="6x1",$D871="FF 6x1"),$D871="5x2"),"",IF($AB871&lt;&gt;$AB870,IF(IFERROR(INDEX(Cadastro!$F$5:$F$243,$AB871),"")="",0,IF(IFERROR(INDEX(Cadastro!$F$5:$F$243,$AB871),"")&gt;IFERROR(INDEX(Parâmetros!$B$39:$B$48,MATCH($E871,Parâmetros!$A$39:$A$48,0)),99),IFERROR(INDEX(Cadastro!$F$5:$F$243,$AB871),"")-IFERROR(INDEX(Parâmetros!$B$39:$B$48,MATCH($E871,Parâmetros!$A$39:$A$48,0)),99),0)),IF(AND($L871=0,OR(N($W870)&gt;=IFERROR(INDEX(Parâmetros!$B$39:$B$48,MATCH($E871,Parâmetros!$A$39:$A$48,0)),99),AND(N($X870)&gt;0,N($X870)&lt;IFERROR(INDEX(Parâmetros!$C$39:$C$48,MATCH($E871,Parâmetros!$A$39:$A$48,0)),0)))),N($X870)+1,0)))</f>
        <v/>
      </c>
      <c r="Y871" t="str">
        <f>IF($AC871&lt;&gt;"",IF($L871&gt;0,$AC871&amp;" · com apontamento",$AC871),IF($E871="Férias",IF($L871&gt;0,"Férias · com apontamento","Férias (cadastro)"),IF(($Z871+$AA871-1)&gt;Parâmetros!$E$16,"Férias / afastamento",IF(AND($D871="5x2",OR(WEEKDAY($F871,2)=6,WEEKDAY($F871,2)=7)),IF($L871&gt;0,"Folga trabalhada","Folga"),IF($L871&gt;0,"Trabalhado",IF(OR(OR($D871="6x1",$D871="FF 6x1"),$D871="5x2"),IF(AND(OR($D871="6x1",$D871="FF 6x1"),OR(WEEKDAY($F871,2)=6,WEEKDAY($F871,2)=7)),"Folga","Falta de registro"),IF(AND($AB871&lt;&gt;$AB870,IFERROR(INDEX(Cadastro!$F$5:$F$243,$AB871),"")=""),"Indeterminado (início da série)",IF($X871&gt;0,"Folga","Falta de registro"))))))))</f>
        <v>Trabalhado</v>
      </c>
      <c r="Z871" s="34">
        <f>IF(OR($L871&gt;0,$F871&gt;Parâmetros!$E$14),0,IF($A871&lt;&gt;$A870,1,N($Z870)+1))</f>
        <v>0</v>
      </c>
      <c r="AA871" s="34">
        <f>IF(OR($L871&gt;0,$F871&gt;Parâmetros!$E$14),0,IF(OR($A871&lt;&gt;$A872,$F872&gt;Parâmetros!$E$14),1,N($AA872)+1))</f>
        <v>0</v>
      </c>
      <c r="AB871" s="31">
        <f>IFERROR(MATCH($A871&amp;"|"&amp;TEXT(_xlfn.MAXIFS(Cadastro!$E$5:$E$243,Cadastro!$A$5:$A$243,$A871,Cadastro!$E$5:$E$243,"&lt;="&amp;$F871),"yyyymmdd"),Cadastro!$I$5:$I$243,0),"")</f>
        <v>123</v>
      </c>
      <c r="AC871" t="str">
        <f>IFERROR(_xlfn.SINGLE(INDEX(Exceções!$D$5:$D$203,MATCH($A871&amp;"|"&amp;$F871,Exceções!$F$5:$F$203,0))),"")</f>
        <v/>
      </c>
      <c r="AD871" t="str">
        <f>IF($AC871="","",IFERROR(_xlfn.SINGLE(INDEX(Exceções!$E$5:$E$203,MATCH($A871&amp;"|"&amp;$F871,Exceções!$F$5:$F$203,0))),""))</f>
        <v/>
      </c>
    </row>
    <row r="872" spans="1:30" ht="15" hidden="1" customHeight="1" x14ac:dyDescent="0.25">
      <c r="A872" s="31">
        <v>52484</v>
      </c>
      <c r="B872" s="17" t="s">
        <v>65</v>
      </c>
      <c r="C872" s="17" t="str">
        <f>IFERROR(INDEX(Cadastro!$C$5:$C$243,$AB872),"NÃO INFORMADO")</f>
        <v>PED</v>
      </c>
      <c r="D872" s="17" t="str">
        <f>IFERROR(INDEX(Cadastro!$D$5:$D$243,$AB872),"")</f>
        <v>6x1</v>
      </c>
      <c r="E872" s="17" t="str">
        <f>IFERROR(INDEX(Cadastro!$G$5:$G$243,$AB872),"")</f>
        <v>6x1</v>
      </c>
      <c r="F872" s="29">
        <v>46302</v>
      </c>
      <c r="G872" s="32" t="str">
        <f t="shared" si="78"/>
        <v>qua</v>
      </c>
      <c r="H872" s="31">
        <f>IF($L872=0,"",_xlfn.MINIFS(Dados!$Q:$Q,Dados!$A:$A,$A872,Dados!$S:$S,$F872))</f>
        <v>448</v>
      </c>
      <c r="I872" s="31">
        <f>IF($H872="","",_xlfn.MAXIFS(Dados!$R:$R,Dados!$A:$A,$A872,Dados!$S:$S,$F872))</f>
        <v>998</v>
      </c>
      <c r="J872" s="32" t="str">
        <f>IF($D872&lt;&gt;"Folguista","",IFERROR(INDEX(Parâmetros!$D$52:$G$52,1,MIN(4,MAX(1,$W872))),""))</f>
        <v/>
      </c>
      <c r="K872" s="32" t="str">
        <f>IF(OR($AC872&lt;&gt;"",$Y872="Folga",$Y872="Folga trabalhada",$Y872="Férias (cadastro)",$Y872="Férias / afastamento",$Y872="Indeterminado (início da série)"),"",IF(OR($D872="6x1",$D872="FF 6x1"),IF(OR(WEEKDAY($F872,2)=6,WEEKDAY($F872,2)=7),"6x1 sáb/dom","6x1"),IF($D872="5x2","5x2",IF($H872="",IF($D872="Folguista",$J872,$E872),IF(OR($H872&gt;=Parâmetros!$E$18,$H872&lt;Parâmetros!$E$19),"C",IF($H872&lt;Parâmetros!$E$20,"A","B"))))))</f>
        <v>6x1</v>
      </c>
      <c r="L872" s="30">
        <f>SUMIFS(Dados!$E:$E,Dados!$A:$A,$A872,Dados!$S:$S,$F872)</f>
        <v>8</v>
      </c>
      <c r="M872" s="30">
        <f>IFERROR(INDEX(Parâmetros!$E$6:$E$11,MATCH($K872,Parâmetros!$A$6:$A$11,0)),"")</f>
        <v>8.8000000000000007</v>
      </c>
      <c r="N872" s="33">
        <f t="shared" si="79"/>
        <v>0.90909090909090906</v>
      </c>
      <c r="O872" s="33">
        <f>Parâmetros!$E$13</f>
        <v>0.8</v>
      </c>
      <c r="P872" s="32" t="str">
        <f>IF(OR($M872="",$F872&gt;Parâmetros!$E$14),"Não","Sim")</f>
        <v>Sim</v>
      </c>
      <c r="Q872" s="32" t="str">
        <f t="shared" si="80"/>
        <v>Sim</v>
      </c>
      <c r="R872" s="32" t="str">
        <f t="shared" si="81"/>
        <v>Sim</v>
      </c>
      <c r="S872" s="30">
        <f t="shared" si="82"/>
        <v>0</v>
      </c>
      <c r="T872" s="32" t="str">
        <f>IF($Q872&lt;&gt;"Sim","",IF($N872&gt;Parâmetros!$E$15,"Sim","Não"))</f>
        <v>Não</v>
      </c>
      <c r="U872" s="17" t="str">
        <f t="shared" si="83"/>
        <v>Na meta</v>
      </c>
      <c r="V872" s="17" t="str">
        <f>IF($AC872&lt;&gt;"",IF($L872&gt;0,"ATENÇÃO · apontou em dia de "&amp;LOWER($AC872)&amp;" cadastrado","Exceção cadastrada · "&amp;$AC872)&amp;IF($AD872="",""," · "&amp;$AD872),IF($E872="Férias",IF($L872&gt;0,"ATENÇÃO · apontou estando de férias no cadastro","Férias no cadastro"),IF($Y872="Férias / afastamento","Afastamento · "&amp;($Z872+$AA872-1)&amp;" dias seguidos sem apontamento",IF($Y872="Folga trabalhada","ATENÇÃO · apontou em dia de folga da escala 5x2",IF($Y872="Folga",IF(AND($D872="5x2",OR(WEEKDAY($F872,2)=6,WEEKDAY($F872,2)=7)),"Folga de fim de semana da escala 5x2",IF(AND(OR($D872="6x1",$D872="FF 6x1"),WEEKDAY($F872,2)=6,FALSE()),"Folga de fim de semana · apontou no domingo anterior",IF(AND(OR($D872="6x1",$D872="FF 6x1"),WEEKDAY($F872,2)=7,AND($A872=$A871,$L871&gt;0)),"Folga de fim de semana · apontou no sábado",IF(AND(OR($D872="6x1",$D872="FF 6x1"),OR(WEEKDAY($F872,2)=6,WEEKDAY($F872,2)=7)),"Folga de fim de semana · sem apontamento no sábado nem no domingo","Folga prevista pelo ciclo")))),IF($Y872="Indeterminado (início da série)","Sem histórico anterior — informe o dia do ciclo no Cadastro",IF($Y872="Falta de registro",IF(OR(OR($D872="6x1",$D872="FF 6x1"),$D872="5x2"),"FALTA DE REGISTRO · dia útil da escala "&amp;$E872,"FALTA DE REGISTRO · dia "&amp;$W872&amp;" de "&amp;IFERROR(INDEX(Parâmetros!$B$39:$B$48,MATCH($E872,Parâmetros!$A$39:$A$48,0)),99)&amp;" do ciclo"),IF(OR($D872="6x1",$D872="FF 6x1"),IF(OR(AND(WEEKDAY($F872,2)=6,AND($A872=$A873,$L873&gt;0)),AND(WEEKDAY($F872,2)=7,AND($A872=$A871,$L871&gt;0))),"ATENÇÃO · apontou sábado e domingo no mesmo fim de semana",IF(OR(WEEKDAY($F872,2)=6,WEEKDAY($F872,2)=7),"Jornada de fim de semana do 6x1",IF(OR($H872&gt;=Parâmetros!$E$20,$H872&lt;Parâmetros!$E$19),"ATENÇÃO · 6x1 apontou fora do horário diurno","Jornada fixa do 6x1"))),IF($D872="5x2","Jornada fixa do 5x2",IF($D872="Folguista",IF($J872=$K872,"Evidência confirma sequência","DIVERGE · sequência "&amp;$J872&amp;" × evidência "&amp;$K872),IF($K872=$E872,"Evidência confirma cadastro","DIVERGE · cadastro "&amp;$E872&amp;" × evidência "&amp;$K872)))))))))))</f>
        <v>Jornada fixa do 6x1</v>
      </c>
      <c r="W872" s="34" t="str">
        <f>IF(OR(OR($D872="6x1",$D872="FF 6x1"),$D872="5x2"),"",IF($AB872&lt;&gt;$AB871,IF(IFERROR(INDEX(Cadastro!$F$5:$F$243,$AB872),"")="",IF($L872&gt;0,1,0),IF(IFERROR(INDEX(Cadastro!$F$5:$F$243,$AB872),"")&lt;=IFERROR(INDEX(Parâmetros!$B$39:$B$48,MATCH($E872,Parâmetros!$A$39:$A$48,0)),99),IFERROR(INDEX(Cadastro!$F$5:$F$243,$AB872),""),0)),IF($L872&gt;0,IF(N($X871)&gt;0,1,N($W871)+1),IF(AND($L872=0,OR(N($W871)&gt;=IFERROR(INDEX(Parâmetros!$B$39:$B$48,MATCH($E872,Parâmetros!$A$39:$A$48,0)),99),AND(N($X871)&gt;0,N($X871)&lt;IFERROR(INDEX(Parâmetros!$C$39:$C$48,MATCH($E872,Parâmetros!$A$39:$A$48,0)),0)))),0,N($W871)+1))))</f>
        <v/>
      </c>
      <c r="X872" s="34" t="str">
        <f>IF(OR(OR($D872="6x1",$D872="FF 6x1"),$D872="5x2"),"",IF($AB872&lt;&gt;$AB871,IF(IFERROR(INDEX(Cadastro!$F$5:$F$243,$AB872),"")="",0,IF(IFERROR(INDEX(Cadastro!$F$5:$F$243,$AB872),"")&gt;IFERROR(INDEX(Parâmetros!$B$39:$B$48,MATCH($E872,Parâmetros!$A$39:$A$48,0)),99),IFERROR(INDEX(Cadastro!$F$5:$F$243,$AB872),"")-IFERROR(INDEX(Parâmetros!$B$39:$B$48,MATCH($E872,Parâmetros!$A$39:$A$48,0)),99),0)),IF(AND($L872=0,OR(N($W871)&gt;=IFERROR(INDEX(Parâmetros!$B$39:$B$48,MATCH($E872,Parâmetros!$A$39:$A$48,0)),99),AND(N($X871)&gt;0,N($X871)&lt;IFERROR(INDEX(Parâmetros!$C$39:$C$48,MATCH($E872,Parâmetros!$A$39:$A$48,0)),0)))),N($X871)+1,0)))</f>
        <v/>
      </c>
      <c r="Y872" t="str">
        <f>IF($AC872&lt;&gt;"",IF($L872&gt;0,$AC872&amp;" · com apontamento",$AC872),IF($E872="Férias",IF($L872&gt;0,"Férias · com apontamento","Férias (cadastro)"),IF(($Z872+$AA872-1)&gt;Parâmetros!$E$16,"Férias / afastamento",IF(AND($D872="5x2",OR(WEEKDAY($F872,2)=6,WEEKDAY($F872,2)=7)),IF($L872&gt;0,"Folga trabalhada","Folga"),IF($L872&gt;0,"Trabalhado",IF(OR(OR($D872="6x1",$D872="FF 6x1"),$D872="5x2"),IF(AND(OR($D872="6x1",$D872="FF 6x1"),OR(WEEKDAY($F872,2)=6,WEEKDAY($F872,2)=7)),"Folga","Falta de registro"),IF(AND($AB872&lt;&gt;$AB871,IFERROR(INDEX(Cadastro!$F$5:$F$243,$AB872),"")=""),"Indeterminado (início da série)",IF($X872&gt;0,"Folga","Falta de registro"))))))))</f>
        <v>Trabalhado</v>
      </c>
      <c r="Z872" s="34">
        <f>IF(OR($L872&gt;0,$F872&gt;Parâmetros!$E$14),0,IF($A872&lt;&gt;$A871,1,N($Z871)+1))</f>
        <v>0</v>
      </c>
      <c r="AA872" s="34">
        <f>IF(OR($L872&gt;0,$F872&gt;Parâmetros!$E$14),0,IF(OR($A872&lt;&gt;$A873,$F873&gt;Parâmetros!$E$14),1,N($AA873)+1))</f>
        <v>0</v>
      </c>
      <c r="AB872" s="31">
        <f>IFERROR(MATCH($A872&amp;"|"&amp;TEXT(_xlfn.MAXIFS(Cadastro!$E$5:$E$243,Cadastro!$A$5:$A$243,$A872,Cadastro!$E$5:$E$243,"&lt;="&amp;$F872),"yyyymmdd"),Cadastro!$I$5:$I$243,0),"")</f>
        <v>123</v>
      </c>
      <c r="AC872" t="str">
        <f>IFERROR(_xlfn.SINGLE(INDEX(Exceções!$D$5:$D$203,MATCH($A872&amp;"|"&amp;$F872,Exceções!$F$5:$F$203,0))),"")</f>
        <v/>
      </c>
      <c r="AD872" t="str">
        <f>IF($AC872="","",IFERROR(_xlfn.SINGLE(INDEX(Exceções!$E$5:$E$203,MATCH($A872&amp;"|"&amp;$F872,Exceções!$F$5:$F$203,0))),""))</f>
        <v/>
      </c>
    </row>
    <row r="873" spans="1:30" ht="15" hidden="1" customHeight="1" x14ac:dyDescent="0.25">
      <c r="A873" s="31">
        <v>52484</v>
      </c>
      <c r="B873" s="17" t="s">
        <v>65</v>
      </c>
      <c r="C873" s="17" t="str">
        <f>IFERROR(INDEX(Cadastro!$C$5:$C$243,$AB873),"NÃO INFORMADO")</f>
        <v>PED</v>
      </c>
      <c r="D873" s="17" t="str">
        <f>IFERROR(INDEX(Cadastro!$D$5:$D$243,$AB873),"")</f>
        <v>6x1</v>
      </c>
      <c r="E873" s="17" t="str">
        <f>IFERROR(INDEX(Cadastro!$G$5:$G$243,$AB873),"")</f>
        <v>6x1</v>
      </c>
      <c r="F873" s="29">
        <v>46303</v>
      </c>
      <c r="G873" s="32" t="str">
        <f t="shared" si="78"/>
        <v>qui</v>
      </c>
      <c r="H873" s="31" t="str">
        <f>IF($L873=0,"",_xlfn.MINIFS(Dados!$Q:$Q,Dados!$A:$A,$A873,Dados!$S:$S,$F873))</f>
        <v/>
      </c>
      <c r="I873" s="31" t="str">
        <f>IF($H873="","",_xlfn.MAXIFS(Dados!$R:$R,Dados!$A:$A,$A873,Dados!$S:$S,$F873))</f>
        <v/>
      </c>
      <c r="J873" s="32" t="str">
        <f>IF($D873&lt;&gt;"Folguista","",IFERROR(INDEX(Parâmetros!$D$52:$G$52,1,MIN(4,MAX(1,$W873))),""))</f>
        <v/>
      </c>
      <c r="K873" s="32" t="str">
        <f>IF(OR($AC873&lt;&gt;"",$Y873="Folga",$Y873="Folga trabalhada",$Y873="Férias (cadastro)",$Y873="Férias / afastamento",$Y873="Indeterminado (início da série)"),"",IF(OR($D873="6x1",$D873="FF 6x1"),IF(OR(WEEKDAY($F873,2)=6,WEEKDAY($F873,2)=7),"6x1 sáb/dom","6x1"),IF($D873="5x2","5x2",IF($H873="",IF($D873="Folguista",$J873,$E873),IF(OR($H873&gt;=Parâmetros!$E$18,$H873&lt;Parâmetros!$E$19),"C",IF($H873&lt;Parâmetros!$E$20,"A","B"))))))</f>
        <v>6x1</v>
      </c>
      <c r="L873" s="30">
        <f>SUMIFS(Dados!$E:$E,Dados!$A:$A,$A873,Dados!$S:$S,$F873)</f>
        <v>0</v>
      </c>
      <c r="M873" s="30">
        <f>IFERROR(INDEX(Parâmetros!$E$6:$E$11,MATCH($K873,Parâmetros!$A$6:$A$11,0)),"")</f>
        <v>8.8000000000000007</v>
      </c>
      <c r="N873" s="33">
        <f t="shared" si="79"/>
        <v>0</v>
      </c>
      <c r="O873" s="33">
        <f>Parâmetros!$E$13</f>
        <v>0.8</v>
      </c>
      <c r="P873" s="32" t="str">
        <f>IF(OR($M873="",$F873&gt;Parâmetros!$E$14),"Não","Sim")</f>
        <v>Sim</v>
      </c>
      <c r="Q873" s="32" t="str">
        <f t="shared" si="80"/>
        <v>Não</v>
      </c>
      <c r="R873" s="32" t="str">
        <f t="shared" si="81"/>
        <v/>
      </c>
      <c r="S873" s="30" t="str">
        <f t="shared" si="82"/>
        <v/>
      </c>
      <c r="T873" s="32" t="str">
        <f>IF($Q873&lt;&gt;"Sim","",IF($N873&gt;Parâmetros!$E$15,"Sim","Não"))</f>
        <v/>
      </c>
      <c r="U873" s="17" t="str">
        <f t="shared" si="83"/>
        <v>Falta de registro</v>
      </c>
      <c r="V873" s="17" t="str">
        <f>IF($AC873&lt;&gt;"",IF($L873&gt;0,"ATENÇÃO · apontou em dia de "&amp;LOWER($AC873)&amp;" cadastrado","Exceção cadastrada · "&amp;$AC873)&amp;IF($AD873="",""," · "&amp;$AD873),IF($E873="Férias",IF($L873&gt;0,"ATENÇÃO · apontou estando de férias no cadastro","Férias no cadastro"),IF($Y873="Férias / afastamento","Afastamento · "&amp;($Z873+$AA873-1)&amp;" dias seguidos sem apontamento",IF($Y873="Folga trabalhada","ATENÇÃO · apontou em dia de folga da escala 5x2",IF($Y873="Folga",IF(AND($D873="5x2",OR(WEEKDAY($F873,2)=6,WEEKDAY($F873,2)=7)),"Folga de fim de semana da escala 5x2",IF(AND(OR($D873="6x1",$D873="FF 6x1"),WEEKDAY($F873,2)=6,FALSE()),"Folga de fim de semana · apontou no domingo anterior",IF(AND(OR($D873="6x1",$D873="FF 6x1"),WEEKDAY($F873,2)=7,AND($A873=$A872,$L872&gt;0)),"Folga de fim de semana · apontou no sábado",IF(AND(OR($D873="6x1",$D873="FF 6x1"),OR(WEEKDAY($F873,2)=6,WEEKDAY($F873,2)=7)),"Folga de fim de semana · sem apontamento no sábado nem no domingo","Folga prevista pelo ciclo")))),IF($Y873="Indeterminado (início da série)","Sem histórico anterior — informe o dia do ciclo no Cadastro",IF($Y873="Falta de registro",IF(OR(OR($D873="6x1",$D873="FF 6x1"),$D873="5x2"),"FALTA DE REGISTRO · dia útil da escala "&amp;$E873,"FALTA DE REGISTRO · dia "&amp;$W873&amp;" de "&amp;IFERROR(INDEX(Parâmetros!$B$39:$B$48,MATCH($E873,Parâmetros!$A$39:$A$48,0)),99)&amp;" do ciclo"),IF(OR($D873="6x1",$D873="FF 6x1"),IF(OR(AND(WEEKDAY($F873,2)=6,AND($A873=$A874,$L874&gt;0)),AND(WEEKDAY($F873,2)=7,AND($A873=$A872,$L872&gt;0))),"ATENÇÃO · apontou sábado e domingo no mesmo fim de semana",IF(OR(WEEKDAY($F873,2)=6,WEEKDAY($F873,2)=7),"Jornada de fim de semana do 6x1",IF(OR($H873&gt;=Parâmetros!$E$20,$H873&lt;Parâmetros!$E$19),"ATENÇÃO · 6x1 apontou fora do horário diurno","Jornada fixa do 6x1"))),IF($D873="5x2","Jornada fixa do 5x2",IF($D873="Folguista",IF($J873=$K873,"Evidência confirma sequência","DIVERGE · sequência "&amp;$J873&amp;" × evidência "&amp;$K873),IF($K873=$E873,"Evidência confirma cadastro","DIVERGE · cadastro "&amp;$E873&amp;" × evidência "&amp;$K873)))))))))))</f>
        <v>FALTA DE REGISTRO · dia útil da escala 6x1</v>
      </c>
      <c r="W873" s="34" t="str">
        <f>IF(OR(OR($D873="6x1",$D873="FF 6x1"),$D873="5x2"),"",IF($AB873&lt;&gt;$AB872,IF(IFERROR(INDEX(Cadastro!$F$5:$F$243,$AB873),"")="",IF($L873&gt;0,1,0),IF(IFERROR(INDEX(Cadastro!$F$5:$F$243,$AB873),"")&lt;=IFERROR(INDEX(Parâmetros!$B$39:$B$48,MATCH($E873,Parâmetros!$A$39:$A$48,0)),99),IFERROR(INDEX(Cadastro!$F$5:$F$243,$AB873),""),0)),IF($L873&gt;0,IF(N($X872)&gt;0,1,N($W872)+1),IF(AND($L873=0,OR(N($W872)&gt;=IFERROR(INDEX(Parâmetros!$B$39:$B$48,MATCH($E873,Parâmetros!$A$39:$A$48,0)),99),AND(N($X872)&gt;0,N($X872)&lt;IFERROR(INDEX(Parâmetros!$C$39:$C$48,MATCH($E873,Parâmetros!$A$39:$A$48,0)),0)))),0,N($W872)+1))))</f>
        <v/>
      </c>
      <c r="X873" s="34" t="str">
        <f>IF(OR(OR($D873="6x1",$D873="FF 6x1"),$D873="5x2"),"",IF($AB873&lt;&gt;$AB872,IF(IFERROR(INDEX(Cadastro!$F$5:$F$243,$AB873),"")="",0,IF(IFERROR(INDEX(Cadastro!$F$5:$F$243,$AB873),"")&gt;IFERROR(INDEX(Parâmetros!$B$39:$B$48,MATCH($E873,Parâmetros!$A$39:$A$48,0)),99),IFERROR(INDEX(Cadastro!$F$5:$F$243,$AB873),"")-IFERROR(INDEX(Parâmetros!$B$39:$B$48,MATCH($E873,Parâmetros!$A$39:$A$48,0)),99),0)),IF(AND($L873=0,OR(N($W872)&gt;=IFERROR(INDEX(Parâmetros!$B$39:$B$48,MATCH($E873,Parâmetros!$A$39:$A$48,0)),99),AND(N($X872)&gt;0,N($X872)&lt;IFERROR(INDEX(Parâmetros!$C$39:$C$48,MATCH($E873,Parâmetros!$A$39:$A$48,0)),0)))),N($X872)+1,0)))</f>
        <v/>
      </c>
      <c r="Y873" t="str">
        <f>IF($AC873&lt;&gt;"",IF($L873&gt;0,$AC873&amp;" · com apontamento",$AC873),IF($E873="Férias",IF($L873&gt;0,"Férias · com apontamento","Férias (cadastro)"),IF(($Z873+$AA873-1)&gt;Parâmetros!$E$16,"Férias / afastamento",IF(AND($D873="5x2",OR(WEEKDAY($F873,2)=6,WEEKDAY($F873,2)=7)),IF($L873&gt;0,"Folga trabalhada","Folga"),IF($L873&gt;0,"Trabalhado",IF(OR(OR($D873="6x1",$D873="FF 6x1"),$D873="5x2"),IF(AND(OR($D873="6x1",$D873="FF 6x1"),OR(WEEKDAY($F873,2)=6,WEEKDAY($F873,2)=7)),"Folga","Falta de registro"),IF(AND($AB873&lt;&gt;$AB872,IFERROR(INDEX(Cadastro!$F$5:$F$243,$AB873),"")=""),"Indeterminado (início da série)",IF($X873&gt;0,"Folga","Falta de registro"))))))))</f>
        <v>Falta de registro</v>
      </c>
      <c r="Z873" s="34">
        <f>IF(OR($L873&gt;0,$F873&gt;Parâmetros!$E$14),0,IF($A873&lt;&gt;$A872,1,N($Z872)+1))</f>
        <v>1</v>
      </c>
      <c r="AA873" s="34">
        <f>IF(OR($L873&gt;0,$F873&gt;Parâmetros!$E$14),0,IF(OR($A873&lt;&gt;$A874,$F874&gt;Parâmetros!$E$14),1,N($AA874)+1))</f>
        <v>5</v>
      </c>
      <c r="AB873" s="31">
        <f>IFERROR(MATCH($A873&amp;"|"&amp;TEXT(_xlfn.MAXIFS(Cadastro!$E$5:$E$243,Cadastro!$A$5:$A$243,$A873,Cadastro!$E$5:$E$243,"&lt;="&amp;$F873),"yyyymmdd"),Cadastro!$I$5:$I$243,0),"")</f>
        <v>123</v>
      </c>
      <c r="AC873" t="str">
        <f>IFERROR(_xlfn.SINGLE(INDEX(Exceções!$D$5:$D$203,MATCH($A873&amp;"|"&amp;$F873,Exceções!$F$5:$F$203,0))),"")</f>
        <v/>
      </c>
      <c r="AD873" t="str">
        <f>IF($AC873="","",IFERROR(_xlfn.SINGLE(INDEX(Exceções!$E$5:$E$203,MATCH($A873&amp;"|"&amp;$F873,Exceções!$F$5:$F$203,0))),""))</f>
        <v/>
      </c>
    </row>
    <row r="874" spans="1:30" ht="15" hidden="1" customHeight="1" x14ac:dyDescent="0.25">
      <c r="A874" s="31">
        <v>52484</v>
      </c>
      <c r="B874" s="17" t="s">
        <v>65</v>
      </c>
      <c r="C874" s="17" t="str">
        <f>IFERROR(INDEX(Cadastro!$C$5:$C$243,$AB874),"NÃO INFORMADO")</f>
        <v>PED</v>
      </c>
      <c r="D874" s="17" t="str">
        <f>IFERROR(INDEX(Cadastro!$D$5:$D$243,$AB874),"")</f>
        <v>6x1</v>
      </c>
      <c r="E874" s="17" t="str">
        <f>IFERROR(INDEX(Cadastro!$G$5:$G$243,$AB874),"")</f>
        <v>6x1</v>
      </c>
      <c r="F874" s="29">
        <v>46304</v>
      </c>
      <c r="G874" s="32" t="str">
        <f t="shared" si="78"/>
        <v>sex</v>
      </c>
      <c r="H874" s="31" t="str">
        <f>IF($L874=0,"",_xlfn.MINIFS(Dados!$Q:$Q,Dados!$A:$A,$A874,Dados!$S:$S,$F874))</f>
        <v/>
      </c>
      <c r="I874" s="31" t="str">
        <f>IF($H874="","",_xlfn.MAXIFS(Dados!$R:$R,Dados!$A:$A,$A874,Dados!$S:$S,$F874))</f>
        <v/>
      </c>
      <c r="J874" s="32" t="str">
        <f>IF($D874&lt;&gt;"Folguista","",IFERROR(INDEX(Parâmetros!$D$52:$G$52,1,MIN(4,MAX(1,$W874))),""))</f>
        <v/>
      </c>
      <c r="K874" s="32" t="str">
        <f>IF(OR($AC874&lt;&gt;"",$Y874="Folga",$Y874="Folga trabalhada",$Y874="Férias (cadastro)",$Y874="Férias / afastamento",$Y874="Indeterminado (início da série)"),"",IF(OR($D874="6x1",$D874="FF 6x1"),IF(OR(WEEKDAY($F874,2)=6,WEEKDAY($F874,2)=7),"6x1 sáb/dom","6x1"),IF($D874="5x2","5x2",IF($H874="",IF($D874="Folguista",$J874,$E874),IF(OR($H874&gt;=Parâmetros!$E$18,$H874&lt;Parâmetros!$E$19),"C",IF($H874&lt;Parâmetros!$E$20,"A","B"))))))</f>
        <v>6x1</v>
      </c>
      <c r="L874" s="30">
        <f>SUMIFS(Dados!$E:$E,Dados!$A:$A,$A874,Dados!$S:$S,$F874)</f>
        <v>0</v>
      </c>
      <c r="M874" s="30">
        <f>IFERROR(INDEX(Parâmetros!$E$6:$E$11,MATCH($K874,Parâmetros!$A$6:$A$11,0)),"")</f>
        <v>8.8000000000000007</v>
      </c>
      <c r="N874" s="33">
        <f t="shared" si="79"/>
        <v>0</v>
      </c>
      <c r="O874" s="33">
        <f>Parâmetros!$E$13</f>
        <v>0.8</v>
      </c>
      <c r="P874" s="32" t="str">
        <f>IF(OR($M874="",$F874&gt;Parâmetros!$E$14),"Não","Sim")</f>
        <v>Sim</v>
      </c>
      <c r="Q874" s="32" t="str">
        <f t="shared" si="80"/>
        <v>Não</v>
      </c>
      <c r="R874" s="32" t="str">
        <f t="shared" si="81"/>
        <v/>
      </c>
      <c r="S874" s="30" t="str">
        <f t="shared" si="82"/>
        <v/>
      </c>
      <c r="T874" s="32" t="str">
        <f>IF($Q874&lt;&gt;"Sim","",IF($N874&gt;Parâmetros!$E$15,"Sim","Não"))</f>
        <v/>
      </c>
      <c r="U874" s="17" t="str">
        <f t="shared" si="83"/>
        <v>Falta de registro</v>
      </c>
      <c r="V874" s="17" t="str">
        <f>IF($AC874&lt;&gt;"",IF($L874&gt;0,"ATENÇÃO · apontou em dia de "&amp;LOWER($AC874)&amp;" cadastrado","Exceção cadastrada · "&amp;$AC874)&amp;IF($AD874="",""," · "&amp;$AD874),IF($E874="Férias",IF($L874&gt;0,"ATENÇÃO · apontou estando de férias no cadastro","Férias no cadastro"),IF($Y874="Férias / afastamento","Afastamento · "&amp;($Z874+$AA874-1)&amp;" dias seguidos sem apontamento",IF($Y874="Folga trabalhada","ATENÇÃO · apontou em dia de folga da escala 5x2",IF($Y874="Folga",IF(AND($D874="5x2",OR(WEEKDAY($F874,2)=6,WEEKDAY($F874,2)=7)),"Folga de fim de semana da escala 5x2",IF(AND(OR($D874="6x1",$D874="FF 6x1"),WEEKDAY($F874,2)=6,FALSE()),"Folga de fim de semana · apontou no domingo anterior",IF(AND(OR($D874="6x1",$D874="FF 6x1"),WEEKDAY($F874,2)=7,AND($A874=$A873,$L873&gt;0)),"Folga de fim de semana · apontou no sábado",IF(AND(OR($D874="6x1",$D874="FF 6x1"),OR(WEEKDAY($F874,2)=6,WEEKDAY($F874,2)=7)),"Folga de fim de semana · sem apontamento no sábado nem no domingo","Folga prevista pelo ciclo")))),IF($Y874="Indeterminado (início da série)","Sem histórico anterior — informe o dia do ciclo no Cadastro",IF($Y874="Falta de registro",IF(OR(OR($D874="6x1",$D874="FF 6x1"),$D874="5x2"),"FALTA DE REGISTRO · dia útil da escala "&amp;$E874,"FALTA DE REGISTRO · dia "&amp;$W874&amp;" de "&amp;IFERROR(INDEX(Parâmetros!$B$39:$B$48,MATCH($E874,Parâmetros!$A$39:$A$48,0)),99)&amp;" do ciclo"),IF(OR($D874="6x1",$D874="FF 6x1"),IF(OR(AND(WEEKDAY($F874,2)=6,AND($A874=$A875,$L875&gt;0)),AND(WEEKDAY($F874,2)=7,AND($A874=$A873,$L873&gt;0))),"ATENÇÃO · apontou sábado e domingo no mesmo fim de semana",IF(OR(WEEKDAY($F874,2)=6,WEEKDAY($F874,2)=7),"Jornada de fim de semana do 6x1",IF(OR($H874&gt;=Parâmetros!$E$20,$H874&lt;Parâmetros!$E$19),"ATENÇÃO · 6x1 apontou fora do horário diurno","Jornada fixa do 6x1"))),IF($D874="5x2","Jornada fixa do 5x2",IF($D874="Folguista",IF($J874=$K874,"Evidência confirma sequência","DIVERGE · sequência "&amp;$J874&amp;" × evidência "&amp;$K874),IF($K874=$E874,"Evidência confirma cadastro","DIVERGE · cadastro "&amp;$E874&amp;" × evidência "&amp;$K874)))))))))))</f>
        <v>FALTA DE REGISTRO · dia útil da escala 6x1</v>
      </c>
      <c r="W874" s="34" t="str">
        <f>IF(OR(OR($D874="6x1",$D874="FF 6x1"),$D874="5x2"),"",IF($AB874&lt;&gt;$AB873,IF(IFERROR(INDEX(Cadastro!$F$5:$F$243,$AB874),"")="",IF($L874&gt;0,1,0),IF(IFERROR(INDEX(Cadastro!$F$5:$F$243,$AB874),"")&lt;=IFERROR(INDEX(Parâmetros!$B$39:$B$48,MATCH($E874,Parâmetros!$A$39:$A$48,0)),99),IFERROR(INDEX(Cadastro!$F$5:$F$243,$AB874),""),0)),IF($L874&gt;0,IF(N($X873)&gt;0,1,N($W873)+1),IF(AND($L874=0,OR(N($W873)&gt;=IFERROR(INDEX(Parâmetros!$B$39:$B$48,MATCH($E874,Parâmetros!$A$39:$A$48,0)),99),AND(N($X873)&gt;0,N($X873)&lt;IFERROR(INDEX(Parâmetros!$C$39:$C$48,MATCH($E874,Parâmetros!$A$39:$A$48,0)),0)))),0,N($W873)+1))))</f>
        <v/>
      </c>
      <c r="X874" s="34" t="str">
        <f>IF(OR(OR($D874="6x1",$D874="FF 6x1"),$D874="5x2"),"",IF($AB874&lt;&gt;$AB873,IF(IFERROR(INDEX(Cadastro!$F$5:$F$243,$AB874),"")="",0,IF(IFERROR(INDEX(Cadastro!$F$5:$F$243,$AB874),"")&gt;IFERROR(INDEX(Parâmetros!$B$39:$B$48,MATCH($E874,Parâmetros!$A$39:$A$48,0)),99),IFERROR(INDEX(Cadastro!$F$5:$F$243,$AB874),"")-IFERROR(INDEX(Parâmetros!$B$39:$B$48,MATCH($E874,Parâmetros!$A$39:$A$48,0)),99),0)),IF(AND($L874=0,OR(N($W873)&gt;=IFERROR(INDEX(Parâmetros!$B$39:$B$48,MATCH($E874,Parâmetros!$A$39:$A$48,0)),99),AND(N($X873)&gt;0,N($X873)&lt;IFERROR(INDEX(Parâmetros!$C$39:$C$48,MATCH($E874,Parâmetros!$A$39:$A$48,0)),0)))),N($X873)+1,0)))</f>
        <v/>
      </c>
      <c r="Y874" t="str">
        <f>IF($AC874&lt;&gt;"",IF($L874&gt;0,$AC874&amp;" · com apontamento",$AC874),IF($E874="Férias",IF($L874&gt;0,"Férias · com apontamento","Férias (cadastro)"),IF(($Z874+$AA874-1)&gt;Parâmetros!$E$16,"Férias / afastamento",IF(AND($D874="5x2",OR(WEEKDAY($F874,2)=6,WEEKDAY($F874,2)=7)),IF($L874&gt;0,"Folga trabalhada","Folga"),IF($L874&gt;0,"Trabalhado",IF(OR(OR($D874="6x1",$D874="FF 6x1"),$D874="5x2"),IF(AND(OR($D874="6x1",$D874="FF 6x1"),OR(WEEKDAY($F874,2)=6,WEEKDAY($F874,2)=7)),"Folga","Falta de registro"),IF(AND($AB874&lt;&gt;$AB873,IFERROR(INDEX(Cadastro!$F$5:$F$243,$AB874),"")=""),"Indeterminado (início da série)",IF($X874&gt;0,"Folga","Falta de registro"))))))))</f>
        <v>Falta de registro</v>
      </c>
      <c r="Z874" s="34">
        <f>IF(OR($L874&gt;0,$F874&gt;Parâmetros!$E$14),0,IF($A874&lt;&gt;$A873,1,N($Z873)+1))</f>
        <v>2</v>
      </c>
      <c r="AA874" s="34">
        <f>IF(OR($L874&gt;0,$F874&gt;Parâmetros!$E$14),0,IF(OR($A874&lt;&gt;$A875,$F875&gt;Parâmetros!$E$14),1,N($AA875)+1))</f>
        <v>4</v>
      </c>
      <c r="AB874" s="31">
        <f>IFERROR(MATCH($A874&amp;"|"&amp;TEXT(_xlfn.MAXIFS(Cadastro!$E$5:$E$243,Cadastro!$A$5:$A$243,$A874,Cadastro!$E$5:$E$243,"&lt;="&amp;$F874),"yyyymmdd"),Cadastro!$I$5:$I$243,0),"")</f>
        <v>123</v>
      </c>
      <c r="AC874" t="str">
        <f>IFERROR(_xlfn.SINGLE(INDEX(Exceções!$D$5:$D$203,MATCH($A874&amp;"|"&amp;$F874,Exceções!$F$5:$F$203,0))),"")</f>
        <v/>
      </c>
      <c r="AD874" t="str">
        <f>IF($AC874="","",IFERROR(_xlfn.SINGLE(INDEX(Exceções!$E$5:$E$203,MATCH($A874&amp;"|"&amp;$F874,Exceções!$F$5:$F$203,0))),""))</f>
        <v/>
      </c>
    </row>
    <row r="875" spans="1:30" ht="15" hidden="1" customHeight="1" x14ac:dyDescent="0.25">
      <c r="A875" s="31">
        <v>52484</v>
      </c>
      <c r="B875" s="17" t="s">
        <v>65</v>
      </c>
      <c r="C875" s="17" t="str">
        <f>IFERROR(INDEX(Cadastro!$C$5:$C$243,$AB875),"NÃO INFORMADO")</f>
        <v>PED</v>
      </c>
      <c r="D875" s="17" t="str">
        <f>IFERROR(INDEX(Cadastro!$D$5:$D$243,$AB875),"")</f>
        <v>6x1</v>
      </c>
      <c r="E875" s="17" t="str">
        <f>IFERROR(INDEX(Cadastro!$G$5:$G$243,$AB875),"")</f>
        <v>6x1</v>
      </c>
      <c r="F875" s="29">
        <v>46305</v>
      </c>
      <c r="G875" s="32" t="str">
        <f t="shared" si="78"/>
        <v>sáb</v>
      </c>
      <c r="H875" s="31" t="str">
        <f>IF($L875=0,"",_xlfn.MINIFS(Dados!$Q:$Q,Dados!$A:$A,$A875,Dados!$S:$S,$F875))</f>
        <v/>
      </c>
      <c r="I875" s="31" t="str">
        <f>IF($H875="","",_xlfn.MAXIFS(Dados!$R:$R,Dados!$A:$A,$A875,Dados!$S:$S,$F875))</f>
        <v/>
      </c>
      <c r="J875" s="32" t="str">
        <f>IF($D875&lt;&gt;"Folguista","",IFERROR(INDEX(Parâmetros!$D$52:$G$52,1,MIN(4,MAX(1,$W875))),""))</f>
        <v/>
      </c>
      <c r="K875" s="32" t="str">
        <f>IF(OR($AC875&lt;&gt;"",$Y875="Folga",$Y875="Folga trabalhada",$Y875="Férias (cadastro)",$Y875="Férias / afastamento",$Y875="Indeterminado (início da série)"),"",IF(OR($D875="6x1",$D875="FF 6x1"),IF(OR(WEEKDAY($F875,2)=6,WEEKDAY($F875,2)=7),"6x1 sáb/dom","6x1"),IF($D875="5x2","5x2",IF($H875="",IF($D875="Folguista",$J875,$E875),IF(OR($H875&gt;=Parâmetros!$E$18,$H875&lt;Parâmetros!$E$19),"C",IF($H875&lt;Parâmetros!$E$20,"A","B"))))))</f>
        <v/>
      </c>
      <c r="L875" s="30">
        <f>SUMIFS(Dados!$E:$E,Dados!$A:$A,$A875,Dados!$S:$S,$F875)</f>
        <v>0</v>
      </c>
      <c r="M875" s="30" t="str">
        <f>IFERROR(INDEX(Parâmetros!$E$6:$E$11,MATCH($K875,Parâmetros!$A$6:$A$11,0)),"")</f>
        <v/>
      </c>
      <c r="N875" s="33" t="str">
        <f t="shared" si="79"/>
        <v/>
      </c>
      <c r="O875" s="33">
        <f>Parâmetros!$E$13</f>
        <v>0.8</v>
      </c>
      <c r="P875" s="32" t="str">
        <f>IF(OR($M875="",$F875&gt;Parâmetros!$E$14),"Não","Sim")</f>
        <v>Não</v>
      </c>
      <c r="Q875" s="32" t="str">
        <f t="shared" si="80"/>
        <v/>
      </c>
      <c r="R875" s="32" t="str">
        <f t="shared" si="81"/>
        <v/>
      </c>
      <c r="S875" s="30" t="str">
        <f t="shared" si="82"/>
        <v/>
      </c>
      <c r="T875" s="32" t="str">
        <f>IF($Q875&lt;&gt;"Sim","",IF($N875&gt;Parâmetros!$E$15,"Sim","Não"))</f>
        <v/>
      </c>
      <c r="U875" s="17" t="str">
        <f t="shared" si="83"/>
        <v>Folga</v>
      </c>
      <c r="V875" s="17" t="str">
        <f>IF($AC875&lt;&gt;"",IF($L875&gt;0,"ATENÇÃO · apontou em dia de "&amp;LOWER($AC875)&amp;" cadastrado","Exceção cadastrada · "&amp;$AC875)&amp;IF($AD875="",""," · "&amp;$AD875),IF($E875="Férias",IF($L875&gt;0,"ATENÇÃO · apontou estando de férias no cadastro","Férias no cadastro"),IF($Y875="Férias / afastamento","Afastamento · "&amp;($Z875+$AA875-1)&amp;" dias seguidos sem apontamento",IF($Y875="Folga trabalhada","ATENÇÃO · apontou em dia de folga da escala 5x2",IF($Y875="Folga",IF(AND($D875="5x2",OR(WEEKDAY($F875,2)=6,WEEKDAY($F875,2)=7)),"Folga de fim de semana da escala 5x2",IF(AND(OR($D875="6x1",$D875="FF 6x1"),WEEKDAY($F875,2)=6,FALSE()),"Folga de fim de semana · apontou no domingo anterior",IF(AND(OR($D875="6x1",$D875="FF 6x1"),WEEKDAY($F875,2)=7,AND($A875=$A874,$L874&gt;0)),"Folga de fim de semana · apontou no sábado",IF(AND(OR($D875="6x1",$D875="FF 6x1"),OR(WEEKDAY($F875,2)=6,WEEKDAY($F875,2)=7)),"Folga de fim de semana · sem apontamento no sábado nem no domingo","Folga prevista pelo ciclo")))),IF($Y875="Indeterminado (início da série)","Sem histórico anterior — informe o dia do ciclo no Cadastro",IF($Y875="Falta de registro",IF(OR(OR($D875="6x1",$D875="FF 6x1"),$D875="5x2"),"FALTA DE REGISTRO · dia útil da escala "&amp;$E875,"FALTA DE REGISTRO · dia "&amp;$W875&amp;" de "&amp;IFERROR(INDEX(Parâmetros!$B$39:$B$48,MATCH($E875,Parâmetros!$A$39:$A$48,0)),99)&amp;" do ciclo"),IF(OR($D875="6x1",$D875="FF 6x1"),IF(OR(AND(WEEKDAY($F875,2)=6,AND($A875=$A876,$L876&gt;0)),AND(WEEKDAY($F875,2)=7,AND($A875=$A874,$L874&gt;0))),"ATENÇÃO · apontou sábado e domingo no mesmo fim de semana",IF(OR(WEEKDAY($F875,2)=6,WEEKDAY($F875,2)=7),"Jornada de fim de semana do 6x1",IF(OR($H875&gt;=Parâmetros!$E$20,$H875&lt;Parâmetros!$E$19),"ATENÇÃO · 6x1 apontou fora do horário diurno","Jornada fixa do 6x1"))),IF($D875="5x2","Jornada fixa do 5x2",IF($D875="Folguista",IF($J875=$K875,"Evidência confirma sequência","DIVERGE · sequência "&amp;$J875&amp;" × evidência "&amp;$K875),IF($K875=$E875,"Evidência confirma cadastro","DIVERGE · cadastro "&amp;$E875&amp;" × evidência "&amp;$K875)))))))))))</f>
        <v>Folga de fim de semana · sem apontamento no sábado nem no domingo</v>
      </c>
      <c r="W875" s="34" t="str">
        <f>IF(OR(OR($D875="6x1",$D875="FF 6x1"),$D875="5x2"),"",IF($AB875&lt;&gt;$AB874,IF(IFERROR(INDEX(Cadastro!$F$5:$F$243,$AB875),"")="",IF($L875&gt;0,1,0),IF(IFERROR(INDEX(Cadastro!$F$5:$F$243,$AB875),"")&lt;=IFERROR(INDEX(Parâmetros!$B$39:$B$48,MATCH($E875,Parâmetros!$A$39:$A$48,0)),99),IFERROR(INDEX(Cadastro!$F$5:$F$243,$AB875),""),0)),IF($L875&gt;0,IF(N($X874)&gt;0,1,N($W874)+1),IF(AND($L875=0,OR(N($W874)&gt;=IFERROR(INDEX(Parâmetros!$B$39:$B$48,MATCH($E875,Parâmetros!$A$39:$A$48,0)),99),AND(N($X874)&gt;0,N($X874)&lt;IFERROR(INDEX(Parâmetros!$C$39:$C$48,MATCH($E875,Parâmetros!$A$39:$A$48,0)),0)))),0,N($W874)+1))))</f>
        <v/>
      </c>
      <c r="X875" s="34" t="str">
        <f>IF(OR(OR($D875="6x1",$D875="FF 6x1"),$D875="5x2"),"",IF($AB875&lt;&gt;$AB874,IF(IFERROR(INDEX(Cadastro!$F$5:$F$243,$AB875),"")="",0,IF(IFERROR(INDEX(Cadastro!$F$5:$F$243,$AB875),"")&gt;IFERROR(INDEX(Parâmetros!$B$39:$B$48,MATCH($E875,Parâmetros!$A$39:$A$48,0)),99),IFERROR(INDEX(Cadastro!$F$5:$F$243,$AB875),"")-IFERROR(INDEX(Parâmetros!$B$39:$B$48,MATCH($E875,Parâmetros!$A$39:$A$48,0)),99),0)),IF(AND($L875=0,OR(N($W874)&gt;=IFERROR(INDEX(Parâmetros!$B$39:$B$48,MATCH($E875,Parâmetros!$A$39:$A$48,0)),99),AND(N($X874)&gt;0,N($X874)&lt;IFERROR(INDEX(Parâmetros!$C$39:$C$48,MATCH($E875,Parâmetros!$A$39:$A$48,0)),0)))),N($X874)+1,0)))</f>
        <v/>
      </c>
      <c r="Y875" t="str">
        <f>IF($AC875&lt;&gt;"",IF($L875&gt;0,$AC875&amp;" · com apontamento",$AC875),IF($E875="Férias",IF($L875&gt;0,"Férias · com apontamento","Férias (cadastro)"),IF(($Z875+$AA875-1)&gt;Parâmetros!$E$16,"Férias / afastamento",IF(AND($D875="5x2",OR(WEEKDAY($F875,2)=6,WEEKDAY($F875,2)=7)),IF($L875&gt;0,"Folga trabalhada","Folga"),IF($L875&gt;0,"Trabalhado",IF(OR(OR($D875="6x1",$D875="FF 6x1"),$D875="5x2"),IF(AND(OR($D875="6x1",$D875="FF 6x1"),OR(WEEKDAY($F875,2)=6,WEEKDAY($F875,2)=7)),"Folga","Falta de registro"),IF(AND($AB875&lt;&gt;$AB874,IFERROR(INDEX(Cadastro!$F$5:$F$243,$AB875),"")=""),"Indeterminado (início da série)",IF($X875&gt;0,"Folga","Falta de registro"))))))))</f>
        <v>Folga</v>
      </c>
      <c r="Z875" s="34">
        <f>IF(OR($L875&gt;0,$F875&gt;Parâmetros!$E$14),0,IF($A875&lt;&gt;$A874,1,N($Z874)+1))</f>
        <v>3</v>
      </c>
      <c r="AA875" s="34">
        <f>IF(OR($L875&gt;0,$F875&gt;Parâmetros!$E$14),0,IF(OR($A875&lt;&gt;$A876,$F876&gt;Parâmetros!$E$14),1,N($AA876)+1))</f>
        <v>3</v>
      </c>
      <c r="AB875" s="31">
        <f>IFERROR(MATCH($A875&amp;"|"&amp;TEXT(_xlfn.MAXIFS(Cadastro!$E$5:$E$243,Cadastro!$A$5:$A$243,$A875,Cadastro!$E$5:$E$243,"&lt;="&amp;$F875),"yyyymmdd"),Cadastro!$I$5:$I$243,0),"")</f>
        <v>123</v>
      </c>
      <c r="AC875" t="str">
        <f>IFERROR(_xlfn.SINGLE(INDEX(Exceções!$D$5:$D$203,MATCH($A875&amp;"|"&amp;$F875,Exceções!$F$5:$F$203,0))),"")</f>
        <v/>
      </c>
      <c r="AD875" t="str">
        <f>IF($AC875="","",IFERROR(_xlfn.SINGLE(INDEX(Exceções!$E$5:$E$203,MATCH($A875&amp;"|"&amp;$F875,Exceções!$F$5:$F$203,0))),""))</f>
        <v/>
      </c>
    </row>
    <row r="876" spans="1:30" ht="15" hidden="1" customHeight="1" x14ac:dyDescent="0.25">
      <c r="A876" s="31">
        <v>52484</v>
      </c>
      <c r="B876" s="17" t="s">
        <v>65</v>
      </c>
      <c r="C876" s="17" t="str">
        <f>IFERROR(INDEX(Cadastro!$C$5:$C$243,$AB876),"NÃO INFORMADO")</f>
        <v>PED</v>
      </c>
      <c r="D876" s="17" t="str">
        <f>IFERROR(INDEX(Cadastro!$D$5:$D$243,$AB876),"")</f>
        <v>6x1</v>
      </c>
      <c r="E876" s="17" t="str">
        <f>IFERROR(INDEX(Cadastro!$G$5:$G$243,$AB876),"")</f>
        <v>6x1</v>
      </c>
      <c r="F876" s="29">
        <v>46306</v>
      </c>
      <c r="G876" s="32" t="str">
        <f t="shared" si="78"/>
        <v>dom</v>
      </c>
      <c r="H876" s="31" t="str">
        <f>IF($L876=0,"",_xlfn.MINIFS(Dados!$Q:$Q,Dados!$A:$A,$A876,Dados!$S:$S,$F876))</f>
        <v/>
      </c>
      <c r="I876" s="31" t="str">
        <f>IF($H876="","",_xlfn.MAXIFS(Dados!$R:$R,Dados!$A:$A,$A876,Dados!$S:$S,$F876))</f>
        <v/>
      </c>
      <c r="J876" s="32" t="str">
        <f>IF($D876&lt;&gt;"Folguista","",IFERROR(INDEX(Parâmetros!$D$52:$G$52,1,MIN(4,MAX(1,$W876))),""))</f>
        <v/>
      </c>
      <c r="K876" s="32" t="str">
        <f>IF(OR($AC876&lt;&gt;"",$Y876="Folga",$Y876="Folga trabalhada",$Y876="Férias (cadastro)",$Y876="Férias / afastamento",$Y876="Indeterminado (início da série)"),"",IF(OR($D876="6x1",$D876="FF 6x1"),IF(OR(WEEKDAY($F876,2)=6,WEEKDAY($F876,2)=7),"6x1 sáb/dom","6x1"),IF($D876="5x2","5x2",IF($H876="",IF($D876="Folguista",$J876,$E876),IF(OR($H876&gt;=Parâmetros!$E$18,$H876&lt;Parâmetros!$E$19),"C",IF($H876&lt;Parâmetros!$E$20,"A","B"))))))</f>
        <v/>
      </c>
      <c r="L876" s="30">
        <f>SUMIFS(Dados!$E:$E,Dados!$A:$A,$A876,Dados!$S:$S,$F876)</f>
        <v>0</v>
      </c>
      <c r="M876" s="30" t="str">
        <f>IFERROR(INDEX(Parâmetros!$E$6:$E$11,MATCH($K876,Parâmetros!$A$6:$A$11,0)),"")</f>
        <v/>
      </c>
      <c r="N876" s="33" t="str">
        <f t="shared" si="79"/>
        <v/>
      </c>
      <c r="O876" s="33">
        <f>Parâmetros!$E$13</f>
        <v>0.8</v>
      </c>
      <c r="P876" s="32" t="str">
        <f>IF(OR($M876="",$F876&gt;Parâmetros!$E$14),"Não","Sim")</f>
        <v>Não</v>
      </c>
      <c r="Q876" s="32" t="str">
        <f t="shared" si="80"/>
        <v/>
      </c>
      <c r="R876" s="32" t="str">
        <f t="shared" si="81"/>
        <v/>
      </c>
      <c r="S876" s="30" t="str">
        <f t="shared" si="82"/>
        <v/>
      </c>
      <c r="T876" s="32" t="str">
        <f>IF($Q876&lt;&gt;"Sim","",IF($N876&gt;Parâmetros!$E$15,"Sim","Não"))</f>
        <v/>
      </c>
      <c r="U876" s="17" t="str">
        <f t="shared" si="83"/>
        <v>Folga</v>
      </c>
      <c r="V876" s="17" t="str">
        <f>IF($AC876&lt;&gt;"",IF($L876&gt;0,"ATENÇÃO · apontou em dia de "&amp;LOWER($AC876)&amp;" cadastrado","Exceção cadastrada · "&amp;$AC876)&amp;IF($AD876="",""," · "&amp;$AD876),IF($E876="Férias",IF($L876&gt;0,"ATENÇÃO · apontou estando de férias no cadastro","Férias no cadastro"),IF($Y876="Férias / afastamento","Afastamento · "&amp;($Z876+$AA876-1)&amp;" dias seguidos sem apontamento",IF($Y876="Folga trabalhada","ATENÇÃO · apontou em dia de folga da escala 5x2",IF($Y876="Folga",IF(AND($D876="5x2",OR(WEEKDAY($F876,2)=6,WEEKDAY($F876,2)=7)),"Folga de fim de semana da escala 5x2",IF(AND(OR($D876="6x1",$D876="FF 6x1"),WEEKDAY($F876,2)=6,FALSE()),"Folga de fim de semana · apontou no domingo anterior",IF(AND(OR($D876="6x1",$D876="FF 6x1"),WEEKDAY($F876,2)=7,AND($A876=$A875,$L875&gt;0)),"Folga de fim de semana · apontou no sábado",IF(AND(OR($D876="6x1",$D876="FF 6x1"),OR(WEEKDAY($F876,2)=6,WEEKDAY($F876,2)=7)),"Folga de fim de semana · sem apontamento no sábado nem no domingo","Folga prevista pelo ciclo")))),IF($Y876="Indeterminado (início da série)","Sem histórico anterior — informe o dia do ciclo no Cadastro",IF($Y876="Falta de registro",IF(OR(OR($D876="6x1",$D876="FF 6x1"),$D876="5x2"),"FALTA DE REGISTRO · dia útil da escala "&amp;$E876,"FALTA DE REGISTRO · dia "&amp;$W876&amp;" de "&amp;IFERROR(INDEX(Parâmetros!$B$39:$B$48,MATCH($E876,Parâmetros!$A$39:$A$48,0)),99)&amp;" do ciclo"),IF(OR($D876="6x1",$D876="FF 6x1"),IF(OR(AND(WEEKDAY($F876,2)=6,AND($A876=$A877,$L877&gt;0)),AND(WEEKDAY($F876,2)=7,AND($A876=$A875,$L875&gt;0))),"ATENÇÃO · apontou sábado e domingo no mesmo fim de semana",IF(OR(WEEKDAY($F876,2)=6,WEEKDAY($F876,2)=7),"Jornada de fim de semana do 6x1",IF(OR($H876&gt;=Parâmetros!$E$20,$H876&lt;Parâmetros!$E$19),"ATENÇÃO · 6x1 apontou fora do horário diurno","Jornada fixa do 6x1"))),IF($D876="5x2","Jornada fixa do 5x2",IF($D876="Folguista",IF($J876=$K876,"Evidência confirma sequência","DIVERGE · sequência "&amp;$J876&amp;" × evidência "&amp;$K876),IF($K876=$E876,"Evidência confirma cadastro","DIVERGE · cadastro "&amp;$E876&amp;" × evidência "&amp;$K876)))))))))))</f>
        <v>Folga de fim de semana · sem apontamento no sábado nem no domingo</v>
      </c>
      <c r="W876" s="34" t="str">
        <f>IF(OR(OR($D876="6x1",$D876="FF 6x1"),$D876="5x2"),"",IF($AB876&lt;&gt;$AB875,IF(IFERROR(INDEX(Cadastro!$F$5:$F$243,$AB876),"")="",IF($L876&gt;0,1,0),IF(IFERROR(INDEX(Cadastro!$F$5:$F$243,$AB876),"")&lt;=IFERROR(INDEX(Parâmetros!$B$39:$B$48,MATCH($E876,Parâmetros!$A$39:$A$48,0)),99),IFERROR(INDEX(Cadastro!$F$5:$F$243,$AB876),""),0)),IF($L876&gt;0,IF(N($X875)&gt;0,1,N($W875)+1),IF(AND($L876=0,OR(N($W875)&gt;=IFERROR(INDEX(Parâmetros!$B$39:$B$48,MATCH($E876,Parâmetros!$A$39:$A$48,0)),99),AND(N($X875)&gt;0,N($X875)&lt;IFERROR(INDEX(Parâmetros!$C$39:$C$48,MATCH($E876,Parâmetros!$A$39:$A$48,0)),0)))),0,N($W875)+1))))</f>
        <v/>
      </c>
      <c r="X876" s="34" t="str">
        <f>IF(OR(OR($D876="6x1",$D876="FF 6x1"),$D876="5x2"),"",IF($AB876&lt;&gt;$AB875,IF(IFERROR(INDEX(Cadastro!$F$5:$F$243,$AB876),"")="",0,IF(IFERROR(INDEX(Cadastro!$F$5:$F$243,$AB876),"")&gt;IFERROR(INDEX(Parâmetros!$B$39:$B$48,MATCH($E876,Parâmetros!$A$39:$A$48,0)),99),IFERROR(INDEX(Cadastro!$F$5:$F$243,$AB876),"")-IFERROR(INDEX(Parâmetros!$B$39:$B$48,MATCH($E876,Parâmetros!$A$39:$A$48,0)),99),0)),IF(AND($L876=0,OR(N($W875)&gt;=IFERROR(INDEX(Parâmetros!$B$39:$B$48,MATCH($E876,Parâmetros!$A$39:$A$48,0)),99),AND(N($X875)&gt;0,N($X875)&lt;IFERROR(INDEX(Parâmetros!$C$39:$C$48,MATCH($E876,Parâmetros!$A$39:$A$48,0)),0)))),N($X875)+1,0)))</f>
        <v/>
      </c>
      <c r="Y876" t="str">
        <f>IF($AC876&lt;&gt;"",IF($L876&gt;0,$AC876&amp;" · com apontamento",$AC876),IF($E876="Férias",IF($L876&gt;0,"Férias · com apontamento","Férias (cadastro)"),IF(($Z876+$AA876-1)&gt;Parâmetros!$E$16,"Férias / afastamento",IF(AND($D876="5x2",OR(WEEKDAY($F876,2)=6,WEEKDAY($F876,2)=7)),IF($L876&gt;0,"Folga trabalhada","Folga"),IF($L876&gt;0,"Trabalhado",IF(OR(OR($D876="6x1",$D876="FF 6x1"),$D876="5x2"),IF(AND(OR($D876="6x1",$D876="FF 6x1"),OR(WEEKDAY($F876,2)=6,WEEKDAY($F876,2)=7)),"Folga","Falta de registro"),IF(AND($AB876&lt;&gt;$AB875,IFERROR(INDEX(Cadastro!$F$5:$F$243,$AB876),"")=""),"Indeterminado (início da série)",IF($X876&gt;0,"Folga","Falta de registro"))))))))</f>
        <v>Folga</v>
      </c>
      <c r="Z876" s="34">
        <f>IF(OR($L876&gt;0,$F876&gt;Parâmetros!$E$14),0,IF($A876&lt;&gt;$A875,1,N($Z875)+1))</f>
        <v>4</v>
      </c>
      <c r="AA876" s="34">
        <f>IF(OR($L876&gt;0,$F876&gt;Parâmetros!$E$14),0,IF(OR($A876&lt;&gt;$A877,$F877&gt;Parâmetros!$E$14),1,N($AA877)+1))</f>
        <v>2</v>
      </c>
      <c r="AB876" s="31">
        <f>IFERROR(MATCH($A876&amp;"|"&amp;TEXT(_xlfn.MAXIFS(Cadastro!$E$5:$E$243,Cadastro!$A$5:$A$243,$A876,Cadastro!$E$5:$E$243,"&lt;="&amp;$F876),"yyyymmdd"),Cadastro!$I$5:$I$243,0),"")</f>
        <v>123</v>
      </c>
      <c r="AC876" t="str">
        <f>IFERROR(_xlfn.SINGLE(INDEX(Exceções!$D$5:$D$203,MATCH($A876&amp;"|"&amp;$F876,Exceções!$F$5:$F$203,0))),"")</f>
        <v/>
      </c>
      <c r="AD876" t="str">
        <f>IF($AC876="","",IFERROR(_xlfn.SINGLE(INDEX(Exceções!$E$5:$E$203,MATCH($A876&amp;"|"&amp;$F876,Exceções!$F$5:$F$203,0))),""))</f>
        <v/>
      </c>
    </row>
    <row r="877" spans="1:30" ht="15" hidden="1" customHeight="1" x14ac:dyDescent="0.25">
      <c r="A877" s="31">
        <v>52484</v>
      </c>
      <c r="B877" s="17" t="s">
        <v>65</v>
      </c>
      <c r="C877" s="17" t="str">
        <f>IFERROR(INDEX(Cadastro!$C$5:$C$243,$AB877),"NÃO INFORMADO")</f>
        <v>PED</v>
      </c>
      <c r="D877" s="17" t="str">
        <f>IFERROR(INDEX(Cadastro!$D$5:$D$243,$AB877),"")</f>
        <v>6x1</v>
      </c>
      <c r="E877" s="17" t="str">
        <f>IFERROR(INDEX(Cadastro!$G$5:$G$243,$AB877),"")</f>
        <v>6x1</v>
      </c>
      <c r="F877" s="29">
        <v>46307</v>
      </c>
      <c r="G877" s="32" t="str">
        <f t="shared" si="78"/>
        <v>seg</v>
      </c>
      <c r="H877" s="31" t="str">
        <f>IF($L877=0,"",_xlfn.MINIFS(Dados!$Q:$Q,Dados!$A:$A,$A877,Dados!$S:$S,$F877))</f>
        <v/>
      </c>
      <c r="I877" s="31" t="str">
        <f>IF($H877="","",_xlfn.MAXIFS(Dados!$R:$R,Dados!$A:$A,$A877,Dados!$S:$S,$F877))</f>
        <v/>
      </c>
      <c r="J877" s="32" t="str">
        <f>IF($D877&lt;&gt;"Folguista","",IFERROR(INDEX(Parâmetros!$D$52:$G$52,1,MIN(4,MAX(1,$W877))),""))</f>
        <v/>
      </c>
      <c r="K877" s="32" t="str">
        <f>IF(OR($AC877&lt;&gt;"",$Y877="Folga",$Y877="Folga trabalhada",$Y877="Férias (cadastro)",$Y877="Férias / afastamento",$Y877="Indeterminado (início da série)"),"",IF(OR($D877="6x1",$D877="FF 6x1"),IF(OR(WEEKDAY($F877,2)=6,WEEKDAY($F877,2)=7),"6x1 sáb/dom","6x1"),IF($D877="5x2","5x2",IF($H877="",IF($D877="Folguista",$J877,$E877),IF(OR($H877&gt;=Parâmetros!$E$18,$H877&lt;Parâmetros!$E$19),"C",IF($H877&lt;Parâmetros!$E$20,"A","B"))))))</f>
        <v/>
      </c>
      <c r="L877" s="30">
        <f>SUMIFS(Dados!$E:$E,Dados!$A:$A,$A877,Dados!$S:$S,$F877)</f>
        <v>0</v>
      </c>
      <c r="M877" s="30" t="str">
        <f>IFERROR(INDEX(Parâmetros!$E$6:$E$11,MATCH($K877,Parâmetros!$A$6:$A$11,0)),"")</f>
        <v/>
      </c>
      <c r="N877" s="33" t="str">
        <f t="shared" si="79"/>
        <v/>
      </c>
      <c r="O877" s="33">
        <f>Parâmetros!$E$13</f>
        <v>0.8</v>
      </c>
      <c r="P877" s="32" t="str">
        <f>IF(OR($M877="",$F877&gt;Parâmetros!$E$14),"Não","Sim")</f>
        <v>Não</v>
      </c>
      <c r="Q877" s="32" t="str">
        <f t="shared" si="80"/>
        <v/>
      </c>
      <c r="R877" s="32" t="str">
        <f t="shared" si="81"/>
        <v/>
      </c>
      <c r="S877" s="30" t="str">
        <f t="shared" si="82"/>
        <v/>
      </c>
      <c r="T877" s="32" t="str">
        <f>IF($Q877&lt;&gt;"Sim","",IF($N877&gt;Parâmetros!$E$15,"Sim","Não"))</f>
        <v/>
      </c>
      <c r="U877" s="17" t="str">
        <f t="shared" si="83"/>
        <v xml:space="preserve">Falta </v>
      </c>
      <c r="V877" s="17" t="str">
        <f>IF($AC877&lt;&gt;"",IF($L877&gt;0,"ATENÇÃO · apontou em dia de "&amp;LOWER($AC877)&amp;" cadastrado","Exceção cadastrada · "&amp;$AC877)&amp;IF($AD877="",""," · "&amp;$AD877),IF($E877="Férias",IF($L877&gt;0,"ATENÇÃO · apontou estando de férias no cadastro","Férias no cadastro"),IF($Y877="Férias / afastamento","Afastamento · "&amp;($Z877+$AA877-1)&amp;" dias seguidos sem apontamento",IF($Y877="Folga trabalhada","ATENÇÃO · apontou em dia de folga da escala 5x2",IF($Y877="Folga",IF(AND($D877="5x2",OR(WEEKDAY($F877,2)=6,WEEKDAY($F877,2)=7)),"Folga de fim de semana da escala 5x2",IF(AND(OR($D877="6x1",$D877="FF 6x1"),WEEKDAY($F877,2)=6,FALSE()),"Folga de fim de semana · apontou no domingo anterior",IF(AND(OR($D877="6x1",$D877="FF 6x1"),WEEKDAY($F877,2)=7,AND($A877=$A876,$L876&gt;0)),"Folga de fim de semana · apontou no sábado",IF(AND(OR($D877="6x1",$D877="FF 6x1"),OR(WEEKDAY($F877,2)=6,WEEKDAY($F877,2)=7)),"Folga de fim de semana · sem apontamento no sábado nem no domingo","Folga prevista pelo ciclo")))),IF($Y877="Indeterminado (início da série)","Sem histórico anterior — informe o dia do ciclo no Cadastro",IF($Y877="Falta de registro",IF(OR(OR($D877="6x1",$D877="FF 6x1"),$D877="5x2"),"FALTA DE REGISTRO · dia útil da escala "&amp;$E877,"FALTA DE REGISTRO · dia "&amp;$W877&amp;" de "&amp;IFERROR(INDEX(Parâmetros!$B$39:$B$48,MATCH($E877,Parâmetros!$A$39:$A$48,0)),99)&amp;" do ciclo"),IF(OR($D877="6x1",$D877="FF 6x1"),IF(OR(AND(WEEKDAY($F877,2)=6,AND($A877=$A878,$L878&gt;0)),AND(WEEKDAY($F877,2)=7,AND($A877=$A876,$L876&gt;0))),"ATENÇÃO · apontou sábado e domingo no mesmo fim de semana",IF(OR(WEEKDAY($F877,2)=6,WEEKDAY($F877,2)=7),"Jornada de fim de semana do 6x1",IF(OR($H877&gt;=Parâmetros!$E$20,$H877&lt;Parâmetros!$E$19),"ATENÇÃO · 6x1 apontou fora do horário diurno","Jornada fixa do 6x1"))),IF($D877="5x2","Jornada fixa do 5x2",IF($D877="Folguista",IF($J877=$K877,"Evidência confirma sequência","DIVERGE · sequência "&amp;$J877&amp;" × evidência "&amp;$K877),IF($K877=$E877,"Evidência confirma cadastro","DIVERGE · cadastro "&amp;$E877&amp;" × evidência "&amp;$K877)))))))))))</f>
        <v>Exceção cadastrada · Falta  · O funcionario não veio no feriado</v>
      </c>
      <c r="W877" s="34" t="str">
        <f>IF(OR(OR($D877="6x1",$D877="FF 6x1"),$D877="5x2"),"",IF($AB877&lt;&gt;$AB876,IF(IFERROR(INDEX(Cadastro!$F$5:$F$243,$AB877),"")="",IF($L877&gt;0,1,0),IF(IFERROR(INDEX(Cadastro!$F$5:$F$243,$AB877),"")&lt;=IFERROR(INDEX(Parâmetros!$B$39:$B$48,MATCH($E877,Parâmetros!$A$39:$A$48,0)),99),IFERROR(INDEX(Cadastro!$F$5:$F$243,$AB877),""),0)),IF($L877&gt;0,IF(N($X876)&gt;0,1,N($W876)+1),IF(AND($L877=0,OR(N($W876)&gt;=IFERROR(INDEX(Parâmetros!$B$39:$B$48,MATCH($E877,Parâmetros!$A$39:$A$48,0)),99),AND(N($X876)&gt;0,N($X876)&lt;IFERROR(INDEX(Parâmetros!$C$39:$C$48,MATCH($E877,Parâmetros!$A$39:$A$48,0)),0)))),0,N($W876)+1))))</f>
        <v/>
      </c>
      <c r="X877" s="34" t="str">
        <f>IF(OR(OR($D877="6x1",$D877="FF 6x1"),$D877="5x2"),"",IF($AB877&lt;&gt;$AB876,IF(IFERROR(INDEX(Cadastro!$F$5:$F$243,$AB877),"")="",0,IF(IFERROR(INDEX(Cadastro!$F$5:$F$243,$AB877),"")&gt;IFERROR(INDEX(Parâmetros!$B$39:$B$48,MATCH($E877,Parâmetros!$A$39:$A$48,0)),99),IFERROR(INDEX(Cadastro!$F$5:$F$243,$AB877),"")-IFERROR(INDEX(Parâmetros!$B$39:$B$48,MATCH($E877,Parâmetros!$A$39:$A$48,0)),99),0)),IF(AND($L877=0,OR(N($W876)&gt;=IFERROR(INDEX(Parâmetros!$B$39:$B$48,MATCH($E877,Parâmetros!$A$39:$A$48,0)),99),AND(N($X876)&gt;0,N($X876)&lt;IFERROR(INDEX(Parâmetros!$C$39:$C$48,MATCH($E877,Parâmetros!$A$39:$A$48,0)),0)))),N($X876)+1,0)))</f>
        <v/>
      </c>
      <c r="Y877" t="str">
        <f>IF($AC877&lt;&gt;"",IF($L877&gt;0,$AC877&amp;" · com apontamento",$AC877),IF($E877="Férias",IF($L877&gt;0,"Férias · com apontamento","Férias (cadastro)"),IF(($Z877+$AA877-1)&gt;Parâmetros!$E$16,"Férias / afastamento",IF(AND($D877="5x2",OR(WEEKDAY($F877,2)=6,WEEKDAY($F877,2)=7)),IF($L877&gt;0,"Folga trabalhada","Folga"),IF($L877&gt;0,"Trabalhado",IF(OR(OR($D877="6x1",$D877="FF 6x1"),$D877="5x2"),IF(AND(OR($D877="6x1",$D877="FF 6x1"),OR(WEEKDAY($F877,2)=6,WEEKDAY($F877,2)=7)),"Folga","Falta de registro"),IF(AND($AB877&lt;&gt;$AB876,IFERROR(INDEX(Cadastro!$F$5:$F$243,$AB877),"")=""),"Indeterminado (início da série)",IF($X877&gt;0,"Folga","Falta de registro"))))))))</f>
        <v xml:space="preserve">Falta </v>
      </c>
      <c r="Z877" s="34">
        <f>IF(OR($L877&gt;0,$F877&gt;Parâmetros!$E$14),0,IF($A877&lt;&gt;$A876,1,N($Z876)+1))</f>
        <v>5</v>
      </c>
      <c r="AA877" s="34">
        <f>IF(OR($L877&gt;0,$F877&gt;Parâmetros!$E$14),0,IF(OR($A877&lt;&gt;$A878,$F878&gt;Parâmetros!$E$14),1,N($AA878)+1))</f>
        <v>1</v>
      </c>
      <c r="AB877" s="31">
        <f>IFERROR(MATCH($A877&amp;"|"&amp;TEXT(_xlfn.MAXIFS(Cadastro!$E$5:$E$243,Cadastro!$A$5:$A$243,$A877,Cadastro!$E$5:$E$243,"&lt;="&amp;$F877),"yyyymmdd"),Cadastro!$I$5:$I$243,0),"")</f>
        <v>123</v>
      </c>
      <c r="AC877" t="str">
        <f>IFERROR(_xlfn.SINGLE(INDEX(Exceções!$D$5:$D$203,MATCH($A877&amp;"|"&amp;$F877,Exceções!$F$5:$F$203,0))),"")</f>
        <v xml:space="preserve">Falta </v>
      </c>
      <c r="AD877" t="str">
        <f>IF($AC877="","",IFERROR(_xlfn.SINGLE(INDEX(Exceções!$E$5:$E$203,MATCH($A877&amp;"|"&amp;$F877,Exceções!$F$5:$F$203,0))),""))</f>
        <v>O funcionario não veio no feriado</v>
      </c>
    </row>
    <row r="878" spans="1:30" ht="15" hidden="1" customHeight="1" x14ac:dyDescent="0.25">
      <c r="A878" s="31">
        <v>52484</v>
      </c>
      <c r="B878" s="17" t="s">
        <v>65</v>
      </c>
      <c r="C878" s="17" t="str">
        <f>IFERROR(INDEX(Cadastro!$C$5:$C$243,$AB878),"NÃO INFORMADO")</f>
        <v>PED</v>
      </c>
      <c r="D878" s="17" t="str">
        <f>IFERROR(INDEX(Cadastro!$D$5:$D$243,$AB878),"")</f>
        <v>6x1</v>
      </c>
      <c r="E878" s="17" t="str">
        <f>IFERROR(INDEX(Cadastro!$G$5:$G$243,$AB878),"")</f>
        <v>6x1</v>
      </c>
      <c r="F878" s="29">
        <v>46308</v>
      </c>
      <c r="G878" s="32" t="str">
        <f t="shared" si="78"/>
        <v>ter</v>
      </c>
      <c r="H878" s="31">
        <f>IF($L878=0,"",_xlfn.MINIFS(Dados!$Q:$Q,Dados!$A:$A,$A878,Dados!$S:$S,$F878))</f>
        <v>447</v>
      </c>
      <c r="I878" s="31">
        <f>IF($H878="","",_xlfn.MAXIFS(Dados!$R:$R,Dados!$A:$A,$A878,Dados!$S:$S,$F878))</f>
        <v>987</v>
      </c>
      <c r="J878" s="32" t="str">
        <f>IF($D878&lt;&gt;"Folguista","",IFERROR(INDEX(Parâmetros!$D$52:$G$52,1,MIN(4,MAX(1,$W878))),""))</f>
        <v/>
      </c>
      <c r="K878" s="32" t="str">
        <f>IF(OR($AC878&lt;&gt;"",$Y878="Folga",$Y878="Folga trabalhada",$Y878="Férias (cadastro)",$Y878="Férias / afastamento",$Y878="Indeterminado (início da série)"),"",IF(OR($D878="6x1",$D878="FF 6x1"),IF(OR(WEEKDAY($F878,2)=6,WEEKDAY($F878,2)=7),"6x1 sáb/dom","6x1"),IF($D878="5x2","5x2",IF($H878="",IF($D878="Folguista",$J878,$E878),IF(OR($H878&gt;=Parâmetros!$E$18,$H878&lt;Parâmetros!$E$19),"C",IF($H878&lt;Parâmetros!$E$20,"A","B"))))))</f>
        <v>6x1</v>
      </c>
      <c r="L878" s="30">
        <f>SUMIFS(Dados!$E:$E,Dados!$A:$A,$A878,Dados!$S:$S,$F878)</f>
        <v>7.83</v>
      </c>
      <c r="M878" s="30">
        <f>IFERROR(INDEX(Parâmetros!$E$6:$E$11,MATCH($K878,Parâmetros!$A$6:$A$11,0)),"")</f>
        <v>8.8000000000000007</v>
      </c>
      <c r="N878" s="33">
        <f t="shared" si="79"/>
        <v>0.88977272727272716</v>
      </c>
      <c r="O878" s="33">
        <f>Parâmetros!$E$13</f>
        <v>0.8</v>
      </c>
      <c r="P878" s="32" t="str">
        <f>IF(OR($M878="",$F878&gt;Parâmetros!$E$14),"Não","Sim")</f>
        <v>Sim</v>
      </c>
      <c r="Q878" s="32" t="str">
        <f t="shared" si="80"/>
        <v>Sim</v>
      </c>
      <c r="R878" s="32" t="str">
        <f t="shared" si="81"/>
        <v>Sim</v>
      </c>
      <c r="S878" s="30">
        <f t="shared" si="82"/>
        <v>0</v>
      </c>
      <c r="T878" s="32" t="str">
        <f>IF($Q878&lt;&gt;"Sim","",IF($N878&gt;Parâmetros!$E$15,"Sim","Não"))</f>
        <v>Não</v>
      </c>
      <c r="U878" s="17" t="str">
        <f t="shared" si="83"/>
        <v>Na meta</v>
      </c>
      <c r="V878" s="17" t="str">
        <f>IF($AC878&lt;&gt;"",IF($L878&gt;0,"ATENÇÃO · apontou em dia de "&amp;LOWER($AC878)&amp;" cadastrado","Exceção cadastrada · "&amp;$AC878)&amp;IF($AD878="",""," · "&amp;$AD878),IF($E878="Férias",IF($L878&gt;0,"ATENÇÃO · apontou estando de férias no cadastro","Férias no cadastro"),IF($Y878="Férias / afastamento","Afastamento · "&amp;($Z878+$AA878-1)&amp;" dias seguidos sem apontamento",IF($Y878="Folga trabalhada","ATENÇÃO · apontou em dia de folga da escala 5x2",IF($Y878="Folga",IF(AND($D878="5x2",OR(WEEKDAY($F878,2)=6,WEEKDAY($F878,2)=7)),"Folga de fim de semana da escala 5x2",IF(AND(OR($D878="6x1",$D878="FF 6x1"),WEEKDAY($F878,2)=6,FALSE()),"Folga de fim de semana · apontou no domingo anterior",IF(AND(OR($D878="6x1",$D878="FF 6x1"),WEEKDAY($F878,2)=7,AND($A878=$A877,$L877&gt;0)),"Folga de fim de semana · apontou no sábado",IF(AND(OR($D878="6x1",$D878="FF 6x1"),OR(WEEKDAY($F878,2)=6,WEEKDAY($F878,2)=7)),"Folga de fim de semana · sem apontamento no sábado nem no domingo","Folga prevista pelo ciclo")))),IF($Y878="Indeterminado (início da série)","Sem histórico anterior — informe o dia do ciclo no Cadastro",IF($Y878="Falta de registro",IF(OR(OR($D878="6x1",$D878="FF 6x1"),$D878="5x2"),"FALTA DE REGISTRO · dia útil da escala "&amp;$E878,"FALTA DE REGISTRO · dia "&amp;$W878&amp;" de "&amp;IFERROR(INDEX(Parâmetros!$B$39:$B$48,MATCH($E878,Parâmetros!$A$39:$A$48,0)),99)&amp;" do ciclo"),IF(OR($D878="6x1",$D878="FF 6x1"),IF(OR(AND(WEEKDAY($F878,2)=6,AND($A878=$A879,$L879&gt;0)),AND(WEEKDAY($F878,2)=7,AND($A878=$A877,$L877&gt;0))),"ATENÇÃO · apontou sábado e domingo no mesmo fim de semana",IF(OR(WEEKDAY($F878,2)=6,WEEKDAY($F878,2)=7),"Jornada de fim de semana do 6x1",IF(OR($H878&gt;=Parâmetros!$E$20,$H878&lt;Parâmetros!$E$19),"ATENÇÃO · 6x1 apontou fora do horário diurno","Jornada fixa do 6x1"))),IF($D878="5x2","Jornada fixa do 5x2",IF($D878="Folguista",IF($J878=$K878,"Evidência confirma sequência","DIVERGE · sequência "&amp;$J878&amp;" × evidência "&amp;$K878),IF($K878=$E878,"Evidência confirma cadastro","DIVERGE · cadastro "&amp;$E878&amp;" × evidência "&amp;$K878)))))))))))</f>
        <v>Jornada fixa do 6x1</v>
      </c>
      <c r="W878" s="34" t="str">
        <f>IF(OR(OR($D878="6x1",$D878="FF 6x1"),$D878="5x2"),"",IF($AB878&lt;&gt;$AB877,IF(IFERROR(INDEX(Cadastro!$F$5:$F$243,$AB878),"")="",IF($L878&gt;0,1,0),IF(IFERROR(INDEX(Cadastro!$F$5:$F$243,$AB878),"")&lt;=IFERROR(INDEX(Parâmetros!$B$39:$B$48,MATCH($E878,Parâmetros!$A$39:$A$48,0)),99),IFERROR(INDEX(Cadastro!$F$5:$F$243,$AB878),""),0)),IF($L878&gt;0,IF(N($X877)&gt;0,1,N($W877)+1),IF(AND($L878=0,OR(N($W877)&gt;=IFERROR(INDEX(Parâmetros!$B$39:$B$48,MATCH($E878,Parâmetros!$A$39:$A$48,0)),99),AND(N($X877)&gt;0,N($X877)&lt;IFERROR(INDEX(Parâmetros!$C$39:$C$48,MATCH($E878,Parâmetros!$A$39:$A$48,0)),0)))),0,N($W877)+1))))</f>
        <v/>
      </c>
      <c r="X878" s="34" t="str">
        <f>IF(OR(OR($D878="6x1",$D878="FF 6x1"),$D878="5x2"),"",IF($AB878&lt;&gt;$AB877,IF(IFERROR(INDEX(Cadastro!$F$5:$F$243,$AB878),"")="",0,IF(IFERROR(INDEX(Cadastro!$F$5:$F$243,$AB878),"")&gt;IFERROR(INDEX(Parâmetros!$B$39:$B$48,MATCH($E878,Parâmetros!$A$39:$A$48,0)),99),IFERROR(INDEX(Cadastro!$F$5:$F$243,$AB878),"")-IFERROR(INDEX(Parâmetros!$B$39:$B$48,MATCH($E878,Parâmetros!$A$39:$A$48,0)),99),0)),IF(AND($L878=0,OR(N($W877)&gt;=IFERROR(INDEX(Parâmetros!$B$39:$B$48,MATCH($E878,Parâmetros!$A$39:$A$48,0)),99),AND(N($X877)&gt;0,N($X877)&lt;IFERROR(INDEX(Parâmetros!$C$39:$C$48,MATCH($E878,Parâmetros!$A$39:$A$48,0)),0)))),N($X877)+1,0)))</f>
        <v/>
      </c>
      <c r="Y878" t="str">
        <f>IF($AC878&lt;&gt;"",IF($L878&gt;0,$AC878&amp;" · com apontamento",$AC878),IF($E878="Férias",IF($L878&gt;0,"Férias · com apontamento","Férias (cadastro)"),IF(($Z878+$AA878-1)&gt;Parâmetros!$E$16,"Férias / afastamento",IF(AND($D878="5x2",OR(WEEKDAY($F878,2)=6,WEEKDAY($F878,2)=7)),IF($L878&gt;0,"Folga trabalhada","Folga"),IF($L878&gt;0,"Trabalhado",IF(OR(OR($D878="6x1",$D878="FF 6x1"),$D878="5x2"),IF(AND(OR($D878="6x1",$D878="FF 6x1"),OR(WEEKDAY($F878,2)=6,WEEKDAY($F878,2)=7)),"Folga","Falta de registro"),IF(AND($AB878&lt;&gt;$AB877,IFERROR(INDEX(Cadastro!$F$5:$F$243,$AB878),"")=""),"Indeterminado (início da série)",IF($X878&gt;0,"Folga","Falta de registro"))))))))</f>
        <v>Trabalhado</v>
      </c>
      <c r="Z878" s="34">
        <f>IF(OR($L878&gt;0,$F878&gt;Parâmetros!$E$14),0,IF($A878&lt;&gt;$A877,1,N($Z877)+1))</f>
        <v>0</v>
      </c>
      <c r="AA878" s="34">
        <f>IF(OR($L878&gt;0,$F878&gt;Parâmetros!$E$14),0,IF(OR($A878&lt;&gt;$A879,$F879&gt;Parâmetros!$E$14),1,N($AA879)+1))</f>
        <v>0</v>
      </c>
      <c r="AB878" s="31">
        <f>IFERROR(MATCH($A878&amp;"|"&amp;TEXT(_xlfn.MAXIFS(Cadastro!$E$5:$E$243,Cadastro!$A$5:$A$243,$A878,Cadastro!$E$5:$E$243,"&lt;="&amp;$F878),"yyyymmdd"),Cadastro!$I$5:$I$243,0),"")</f>
        <v>125</v>
      </c>
      <c r="AC878" t="str">
        <f>IFERROR(_xlfn.SINGLE(INDEX(Exceções!$D$5:$D$203,MATCH($A878&amp;"|"&amp;$F878,Exceções!$F$5:$F$203,0))),"")</f>
        <v/>
      </c>
      <c r="AD878" t="str">
        <f>IF($AC878="","",IFERROR(_xlfn.SINGLE(INDEX(Exceções!$E$5:$E$203,MATCH($A878&amp;"|"&amp;$F878,Exceções!$F$5:$F$203,0))),""))</f>
        <v/>
      </c>
    </row>
    <row r="879" spans="1:30" ht="15" hidden="1" customHeight="1" x14ac:dyDescent="0.25">
      <c r="A879" s="31">
        <v>52484</v>
      </c>
      <c r="B879" s="17" t="s">
        <v>65</v>
      </c>
      <c r="C879" s="17" t="str">
        <f>IFERROR(INDEX(Cadastro!$C$5:$C$243,$AB879),"NÃO INFORMADO")</f>
        <v>PED</v>
      </c>
      <c r="D879" s="17" t="str">
        <f>IFERROR(INDEX(Cadastro!$D$5:$D$243,$AB879),"")</f>
        <v>6x1</v>
      </c>
      <c r="E879" s="17" t="str">
        <f>IFERROR(INDEX(Cadastro!$G$5:$G$243,$AB879),"")</f>
        <v>6x1</v>
      </c>
      <c r="F879" s="29">
        <v>46309</v>
      </c>
      <c r="G879" s="32" t="str">
        <f t="shared" si="78"/>
        <v>qua</v>
      </c>
      <c r="H879" s="31">
        <f>IF($L879=0,"",_xlfn.MINIFS(Dados!$Q:$Q,Dados!$A:$A,$A879,Dados!$S:$S,$F879))</f>
        <v>445</v>
      </c>
      <c r="I879" s="31">
        <f>IF($H879="","",_xlfn.MAXIFS(Dados!$R:$R,Dados!$A:$A,$A879,Dados!$S:$S,$F879))</f>
        <v>996</v>
      </c>
      <c r="J879" s="32" t="str">
        <f>IF($D879&lt;&gt;"Folguista","",IFERROR(INDEX(Parâmetros!$D$52:$G$52,1,MIN(4,MAX(1,$W879))),""))</f>
        <v/>
      </c>
      <c r="K879" s="32" t="str">
        <f>IF(OR($AC879&lt;&gt;"",$Y879="Folga",$Y879="Folga trabalhada",$Y879="Férias (cadastro)",$Y879="Férias / afastamento",$Y879="Indeterminado (início da série)"),"",IF(OR($D879="6x1",$D879="FF 6x1"),IF(OR(WEEKDAY($F879,2)=6,WEEKDAY($F879,2)=7),"6x1 sáb/dom","6x1"),IF($D879="5x2","5x2",IF($H879="",IF($D879="Folguista",$J879,$E879),IF(OR($H879&gt;=Parâmetros!$E$18,$H879&lt;Parâmetros!$E$19),"C",IF($H879&lt;Parâmetros!$E$20,"A","B"))))))</f>
        <v>6x1</v>
      </c>
      <c r="L879" s="30">
        <f>SUMIFS(Dados!$E:$E,Dados!$A:$A,$A879,Dados!$S:$S,$F879)</f>
        <v>8.01</v>
      </c>
      <c r="M879" s="30">
        <f>IFERROR(INDEX(Parâmetros!$E$6:$E$11,MATCH($K879,Parâmetros!$A$6:$A$11,0)),"")</f>
        <v>8.8000000000000007</v>
      </c>
      <c r="N879" s="33">
        <f t="shared" si="79"/>
        <v>0.91022727272727266</v>
      </c>
      <c r="O879" s="33">
        <f>Parâmetros!$E$13</f>
        <v>0.8</v>
      </c>
      <c r="P879" s="32" t="str">
        <f>IF(OR($M879="",$F879&gt;Parâmetros!$E$14),"Não","Sim")</f>
        <v>Sim</v>
      </c>
      <c r="Q879" s="32" t="str">
        <f t="shared" si="80"/>
        <v>Sim</v>
      </c>
      <c r="R879" s="32" t="str">
        <f t="shared" si="81"/>
        <v>Sim</v>
      </c>
      <c r="S879" s="30">
        <f t="shared" si="82"/>
        <v>0</v>
      </c>
      <c r="T879" s="32" t="str">
        <f>IF($Q879&lt;&gt;"Sim","",IF($N879&gt;Parâmetros!$E$15,"Sim","Não"))</f>
        <v>Não</v>
      </c>
      <c r="U879" s="17" t="str">
        <f t="shared" si="83"/>
        <v>Na meta</v>
      </c>
      <c r="V879" s="17" t="str">
        <f>IF($AC879&lt;&gt;"",IF($L879&gt;0,"ATENÇÃO · apontou em dia de "&amp;LOWER($AC879)&amp;" cadastrado","Exceção cadastrada · "&amp;$AC879)&amp;IF($AD879="",""," · "&amp;$AD879),IF($E879="Férias",IF($L879&gt;0,"ATENÇÃO · apontou estando de férias no cadastro","Férias no cadastro"),IF($Y879="Férias / afastamento","Afastamento · "&amp;($Z879+$AA879-1)&amp;" dias seguidos sem apontamento",IF($Y879="Folga trabalhada","ATENÇÃO · apontou em dia de folga da escala 5x2",IF($Y879="Folga",IF(AND($D879="5x2",OR(WEEKDAY($F879,2)=6,WEEKDAY($F879,2)=7)),"Folga de fim de semana da escala 5x2",IF(AND(OR($D879="6x1",$D879="FF 6x1"),WEEKDAY($F879,2)=6,FALSE()),"Folga de fim de semana · apontou no domingo anterior",IF(AND(OR($D879="6x1",$D879="FF 6x1"),WEEKDAY($F879,2)=7,AND($A879=$A878,$L878&gt;0)),"Folga de fim de semana · apontou no sábado",IF(AND(OR($D879="6x1",$D879="FF 6x1"),OR(WEEKDAY($F879,2)=6,WEEKDAY($F879,2)=7)),"Folga de fim de semana · sem apontamento no sábado nem no domingo","Folga prevista pelo ciclo")))),IF($Y879="Indeterminado (início da série)","Sem histórico anterior — informe o dia do ciclo no Cadastro",IF($Y879="Falta de registro",IF(OR(OR($D879="6x1",$D879="FF 6x1"),$D879="5x2"),"FALTA DE REGISTRO · dia útil da escala "&amp;$E879,"FALTA DE REGISTRO · dia "&amp;$W879&amp;" de "&amp;IFERROR(INDEX(Parâmetros!$B$39:$B$48,MATCH($E879,Parâmetros!$A$39:$A$48,0)),99)&amp;" do ciclo"),IF(OR($D879="6x1",$D879="FF 6x1"),IF(OR(AND(WEEKDAY($F879,2)=6,AND($A879=$A880,$L880&gt;0)),AND(WEEKDAY($F879,2)=7,AND($A879=$A878,$L878&gt;0))),"ATENÇÃO · apontou sábado e domingo no mesmo fim de semana",IF(OR(WEEKDAY($F879,2)=6,WEEKDAY($F879,2)=7),"Jornada de fim de semana do 6x1",IF(OR($H879&gt;=Parâmetros!$E$20,$H879&lt;Parâmetros!$E$19),"ATENÇÃO · 6x1 apontou fora do horário diurno","Jornada fixa do 6x1"))),IF($D879="5x2","Jornada fixa do 5x2",IF($D879="Folguista",IF($J879=$K879,"Evidência confirma sequência","DIVERGE · sequência "&amp;$J879&amp;" × evidência "&amp;$K879),IF($K879=$E879,"Evidência confirma cadastro","DIVERGE · cadastro "&amp;$E879&amp;" × evidência "&amp;$K879)))))))))))</f>
        <v>Jornada fixa do 6x1</v>
      </c>
      <c r="W879" s="34" t="str">
        <f>IF(OR(OR($D879="6x1",$D879="FF 6x1"),$D879="5x2"),"",IF($AB879&lt;&gt;$AB878,IF(IFERROR(INDEX(Cadastro!$F$5:$F$243,$AB879),"")="",IF($L879&gt;0,1,0),IF(IFERROR(INDEX(Cadastro!$F$5:$F$243,$AB879),"")&lt;=IFERROR(INDEX(Parâmetros!$B$39:$B$48,MATCH($E879,Parâmetros!$A$39:$A$48,0)),99),IFERROR(INDEX(Cadastro!$F$5:$F$243,$AB879),""),0)),IF($L879&gt;0,IF(N($X878)&gt;0,1,N($W878)+1),IF(AND($L879=0,OR(N($W878)&gt;=IFERROR(INDEX(Parâmetros!$B$39:$B$48,MATCH($E879,Parâmetros!$A$39:$A$48,0)),99),AND(N($X878)&gt;0,N($X878)&lt;IFERROR(INDEX(Parâmetros!$C$39:$C$48,MATCH($E879,Parâmetros!$A$39:$A$48,0)),0)))),0,N($W878)+1))))</f>
        <v/>
      </c>
      <c r="X879" s="34" t="str">
        <f>IF(OR(OR($D879="6x1",$D879="FF 6x1"),$D879="5x2"),"",IF($AB879&lt;&gt;$AB878,IF(IFERROR(INDEX(Cadastro!$F$5:$F$243,$AB879),"")="",0,IF(IFERROR(INDEX(Cadastro!$F$5:$F$243,$AB879),"")&gt;IFERROR(INDEX(Parâmetros!$B$39:$B$48,MATCH($E879,Parâmetros!$A$39:$A$48,0)),99),IFERROR(INDEX(Cadastro!$F$5:$F$243,$AB879),"")-IFERROR(INDEX(Parâmetros!$B$39:$B$48,MATCH($E879,Parâmetros!$A$39:$A$48,0)),99),0)),IF(AND($L879=0,OR(N($W878)&gt;=IFERROR(INDEX(Parâmetros!$B$39:$B$48,MATCH($E879,Parâmetros!$A$39:$A$48,0)),99),AND(N($X878)&gt;0,N($X878)&lt;IFERROR(INDEX(Parâmetros!$C$39:$C$48,MATCH($E879,Parâmetros!$A$39:$A$48,0)),0)))),N($X878)+1,0)))</f>
        <v/>
      </c>
      <c r="Y879" t="str">
        <f>IF($AC879&lt;&gt;"",IF($L879&gt;0,$AC879&amp;" · com apontamento",$AC879),IF($E879="Férias",IF($L879&gt;0,"Férias · com apontamento","Férias (cadastro)"),IF(($Z879+$AA879-1)&gt;Parâmetros!$E$16,"Férias / afastamento",IF(AND($D879="5x2",OR(WEEKDAY($F879,2)=6,WEEKDAY($F879,2)=7)),IF($L879&gt;0,"Folga trabalhada","Folga"),IF($L879&gt;0,"Trabalhado",IF(OR(OR($D879="6x1",$D879="FF 6x1"),$D879="5x2"),IF(AND(OR($D879="6x1",$D879="FF 6x1"),OR(WEEKDAY($F879,2)=6,WEEKDAY($F879,2)=7)),"Folga","Falta de registro"),IF(AND($AB879&lt;&gt;$AB878,IFERROR(INDEX(Cadastro!$F$5:$F$243,$AB879),"")=""),"Indeterminado (início da série)",IF($X879&gt;0,"Folga","Falta de registro"))))))))</f>
        <v>Trabalhado</v>
      </c>
      <c r="Z879" s="34">
        <f>IF(OR($L879&gt;0,$F879&gt;Parâmetros!$E$14),0,IF($A879&lt;&gt;$A878,1,N($Z878)+1))</f>
        <v>0</v>
      </c>
      <c r="AA879" s="34">
        <f>IF(OR($L879&gt;0,$F879&gt;Parâmetros!$E$14),0,IF(OR($A879&lt;&gt;$A880,$F880&gt;Parâmetros!$E$14),1,N($AA880)+1))</f>
        <v>0</v>
      </c>
      <c r="AB879" s="31">
        <f>IFERROR(MATCH($A879&amp;"|"&amp;TEXT(_xlfn.MAXIFS(Cadastro!$E$5:$E$243,Cadastro!$A$5:$A$243,$A879,Cadastro!$E$5:$E$243,"&lt;="&amp;$F879),"yyyymmdd"),Cadastro!$I$5:$I$243,0),"")</f>
        <v>125</v>
      </c>
      <c r="AC879" t="str">
        <f>IFERROR(_xlfn.SINGLE(INDEX(Exceções!$D$5:$D$203,MATCH($A879&amp;"|"&amp;$F879,Exceções!$F$5:$F$203,0))),"")</f>
        <v/>
      </c>
      <c r="AD879" t="str">
        <f>IF($AC879="","",IFERROR(_xlfn.SINGLE(INDEX(Exceções!$E$5:$E$203,MATCH($A879&amp;"|"&amp;$F879,Exceções!$F$5:$F$203,0))),""))</f>
        <v/>
      </c>
    </row>
    <row r="880" spans="1:30" ht="15" hidden="1" customHeight="1" x14ac:dyDescent="0.25">
      <c r="A880" s="31">
        <v>52484</v>
      </c>
      <c r="B880" s="17" t="s">
        <v>65</v>
      </c>
      <c r="C880" s="17" t="str">
        <f>IFERROR(INDEX(Cadastro!$C$5:$C$243,$AB880),"NÃO INFORMADO")</f>
        <v>PED</v>
      </c>
      <c r="D880" s="17" t="str">
        <f>IFERROR(INDEX(Cadastro!$D$5:$D$243,$AB880),"")</f>
        <v>6x1</v>
      </c>
      <c r="E880" s="17" t="str">
        <f>IFERROR(INDEX(Cadastro!$G$5:$G$243,$AB880),"")</f>
        <v>6x1</v>
      </c>
      <c r="F880" s="29">
        <v>46310</v>
      </c>
      <c r="G880" s="32" t="str">
        <f t="shared" si="78"/>
        <v>qui</v>
      </c>
      <c r="H880" s="31">
        <f>IF($L880=0,"",_xlfn.MINIFS(Dados!$Q:$Q,Dados!$A:$A,$A880,Dados!$S:$S,$F880))</f>
        <v>445</v>
      </c>
      <c r="I880" s="31">
        <f>IF($H880="","",_xlfn.MAXIFS(Dados!$R:$R,Dados!$A:$A,$A880,Dados!$S:$S,$F880))</f>
        <v>988</v>
      </c>
      <c r="J880" s="32" t="str">
        <f>IF($D880&lt;&gt;"Folguista","",IFERROR(INDEX(Parâmetros!$D$52:$G$52,1,MIN(4,MAX(1,$W880))),""))</f>
        <v/>
      </c>
      <c r="K880" s="32" t="str">
        <f>IF(OR($AC880&lt;&gt;"",$Y880="Folga",$Y880="Folga trabalhada",$Y880="Férias (cadastro)",$Y880="Férias / afastamento",$Y880="Indeterminado (início da série)"),"",IF(OR($D880="6x1",$D880="FF 6x1"),IF(OR(WEEKDAY($F880,2)=6,WEEKDAY($F880,2)=7),"6x1 sáb/dom","6x1"),IF($D880="5x2","5x2",IF($H880="",IF($D880="Folguista",$J880,$E880),IF(OR($H880&gt;=Parâmetros!$E$18,$H880&lt;Parâmetros!$E$19),"C",IF($H880&lt;Parâmetros!$E$20,"A","B"))))))</f>
        <v>6x1</v>
      </c>
      <c r="L880" s="30">
        <f>SUMIFS(Dados!$E:$E,Dados!$A:$A,$A880,Dados!$S:$S,$F880)</f>
        <v>7.64</v>
      </c>
      <c r="M880" s="30">
        <f>IFERROR(INDEX(Parâmetros!$E$6:$E$11,MATCH($K880,Parâmetros!$A$6:$A$11,0)),"")</f>
        <v>8.8000000000000007</v>
      </c>
      <c r="N880" s="33">
        <f t="shared" si="79"/>
        <v>0.86818181818181805</v>
      </c>
      <c r="O880" s="33">
        <f>Parâmetros!$E$13</f>
        <v>0.8</v>
      </c>
      <c r="P880" s="32" t="str">
        <f>IF(OR($M880="",$F880&gt;Parâmetros!$E$14),"Não","Sim")</f>
        <v>Sim</v>
      </c>
      <c r="Q880" s="32" t="str">
        <f t="shared" si="80"/>
        <v>Sim</v>
      </c>
      <c r="R880" s="32" t="str">
        <f t="shared" si="81"/>
        <v>Sim</v>
      </c>
      <c r="S880" s="30">
        <f t="shared" si="82"/>
        <v>0</v>
      </c>
      <c r="T880" s="32" t="str">
        <f>IF($Q880&lt;&gt;"Sim","",IF($N880&gt;Parâmetros!$E$15,"Sim","Não"))</f>
        <v>Não</v>
      </c>
      <c r="U880" s="17" t="str">
        <f t="shared" si="83"/>
        <v>Na meta</v>
      </c>
      <c r="V880" s="17" t="str">
        <f>IF($AC880&lt;&gt;"",IF($L880&gt;0,"ATENÇÃO · apontou em dia de "&amp;LOWER($AC880)&amp;" cadastrado","Exceção cadastrada · "&amp;$AC880)&amp;IF($AD880="",""," · "&amp;$AD880),IF($E880="Férias",IF($L880&gt;0,"ATENÇÃO · apontou estando de férias no cadastro","Férias no cadastro"),IF($Y880="Férias / afastamento","Afastamento · "&amp;($Z880+$AA880-1)&amp;" dias seguidos sem apontamento",IF($Y880="Folga trabalhada","ATENÇÃO · apontou em dia de folga da escala 5x2",IF($Y880="Folga",IF(AND($D880="5x2",OR(WEEKDAY($F880,2)=6,WEEKDAY($F880,2)=7)),"Folga de fim de semana da escala 5x2",IF(AND(OR($D880="6x1",$D880="FF 6x1"),WEEKDAY($F880,2)=6,FALSE()),"Folga de fim de semana · apontou no domingo anterior",IF(AND(OR($D880="6x1",$D880="FF 6x1"),WEEKDAY($F880,2)=7,AND($A880=$A879,$L879&gt;0)),"Folga de fim de semana · apontou no sábado",IF(AND(OR($D880="6x1",$D880="FF 6x1"),OR(WEEKDAY($F880,2)=6,WEEKDAY($F880,2)=7)),"Folga de fim de semana · sem apontamento no sábado nem no domingo","Folga prevista pelo ciclo")))),IF($Y880="Indeterminado (início da série)","Sem histórico anterior — informe o dia do ciclo no Cadastro",IF($Y880="Falta de registro",IF(OR(OR($D880="6x1",$D880="FF 6x1"),$D880="5x2"),"FALTA DE REGISTRO · dia útil da escala "&amp;$E880,"FALTA DE REGISTRO · dia "&amp;$W880&amp;" de "&amp;IFERROR(INDEX(Parâmetros!$B$39:$B$48,MATCH($E880,Parâmetros!$A$39:$A$48,0)),99)&amp;" do ciclo"),IF(OR($D880="6x1",$D880="FF 6x1"),IF(OR(AND(WEEKDAY($F880,2)=6,AND($A880=$A881,$L881&gt;0)),AND(WEEKDAY($F880,2)=7,AND($A880=$A879,$L879&gt;0))),"ATENÇÃO · apontou sábado e domingo no mesmo fim de semana",IF(OR(WEEKDAY($F880,2)=6,WEEKDAY($F880,2)=7),"Jornada de fim de semana do 6x1",IF(OR($H880&gt;=Parâmetros!$E$20,$H880&lt;Parâmetros!$E$19),"ATENÇÃO · 6x1 apontou fora do horário diurno","Jornada fixa do 6x1"))),IF($D880="5x2","Jornada fixa do 5x2",IF($D880="Folguista",IF($J880=$K880,"Evidência confirma sequência","DIVERGE · sequência "&amp;$J880&amp;" × evidência "&amp;$K880),IF($K880=$E880,"Evidência confirma cadastro","DIVERGE · cadastro "&amp;$E880&amp;" × evidência "&amp;$K880)))))))))))</f>
        <v>Jornada fixa do 6x1</v>
      </c>
      <c r="W880" s="34" t="str">
        <f>IF(OR(OR($D880="6x1",$D880="FF 6x1"),$D880="5x2"),"",IF($AB880&lt;&gt;$AB879,IF(IFERROR(INDEX(Cadastro!$F$5:$F$243,$AB880),"")="",IF($L880&gt;0,1,0),IF(IFERROR(INDEX(Cadastro!$F$5:$F$243,$AB880),"")&lt;=IFERROR(INDEX(Parâmetros!$B$39:$B$48,MATCH($E880,Parâmetros!$A$39:$A$48,0)),99),IFERROR(INDEX(Cadastro!$F$5:$F$243,$AB880),""),0)),IF($L880&gt;0,IF(N($X879)&gt;0,1,N($W879)+1),IF(AND($L880=0,OR(N($W879)&gt;=IFERROR(INDEX(Parâmetros!$B$39:$B$48,MATCH($E880,Parâmetros!$A$39:$A$48,0)),99),AND(N($X879)&gt;0,N($X879)&lt;IFERROR(INDEX(Parâmetros!$C$39:$C$48,MATCH($E880,Parâmetros!$A$39:$A$48,0)),0)))),0,N($W879)+1))))</f>
        <v/>
      </c>
      <c r="X880" s="34" t="str">
        <f>IF(OR(OR($D880="6x1",$D880="FF 6x1"),$D880="5x2"),"",IF($AB880&lt;&gt;$AB879,IF(IFERROR(INDEX(Cadastro!$F$5:$F$243,$AB880),"")="",0,IF(IFERROR(INDEX(Cadastro!$F$5:$F$243,$AB880),"")&gt;IFERROR(INDEX(Parâmetros!$B$39:$B$48,MATCH($E880,Parâmetros!$A$39:$A$48,0)),99),IFERROR(INDEX(Cadastro!$F$5:$F$243,$AB880),"")-IFERROR(INDEX(Parâmetros!$B$39:$B$48,MATCH($E880,Parâmetros!$A$39:$A$48,0)),99),0)),IF(AND($L880=0,OR(N($W879)&gt;=IFERROR(INDEX(Parâmetros!$B$39:$B$48,MATCH($E880,Parâmetros!$A$39:$A$48,0)),99),AND(N($X879)&gt;0,N($X879)&lt;IFERROR(INDEX(Parâmetros!$C$39:$C$48,MATCH($E880,Parâmetros!$A$39:$A$48,0)),0)))),N($X879)+1,0)))</f>
        <v/>
      </c>
      <c r="Y880" t="str">
        <f>IF($AC880&lt;&gt;"",IF($L880&gt;0,$AC880&amp;" · com apontamento",$AC880),IF($E880="Férias",IF($L880&gt;0,"Férias · com apontamento","Férias (cadastro)"),IF(($Z880+$AA880-1)&gt;Parâmetros!$E$16,"Férias / afastamento",IF(AND($D880="5x2",OR(WEEKDAY($F880,2)=6,WEEKDAY($F880,2)=7)),IF($L880&gt;0,"Folga trabalhada","Folga"),IF($L880&gt;0,"Trabalhado",IF(OR(OR($D880="6x1",$D880="FF 6x1"),$D880="5x2"),IF(AND(OR($D880="6x1",$D880="FF 6x1"),OR(WEEKDAY($F880,2)=6,WEEKDAY($F880,2)=7)),"Folga","Falta de registro"),IF(AND($AB880&lt;&gt;$AB879,IFERROR(INDEX(Cadastro!$F$5:$F$243,$AB880),"")=""),"Indeterminado (início da série)",IF($X880&gt;0,"Folga","Falta de registro"))))))))</f>
        <v>Trabalhado</v>
      </c>
      <c r="Z880" s="34">
        <f>IF(OR($L880&gt;0,$F880&gt;Parâmetros!$E$14),0,IF($A880&lt;&gt;$A879,1,N($Z879)+1))</f>
        <v>0</v>
      </c>
      <c r="AA880" s="34">
        <f>IF(OR($L880&gt;0,$F880&gt;Parâmetros!$E$14),0,IF(OR($A880&lt;&gt;$A881,$F881&gt;Parâmetros!$E$14),1,N($AA881)+1))</f>
        <v>0</v>
      </c>
      <c r="AB880" s="31">
        <f>IFERROR(MATCH($A880&amp;"|"&amp;TEXT(_xlfn.MAXIFS(Cadastro!$E$5:$E$243,Cadastro!$A$5:$A$243,$A880,Cadastro!$E$5:$E$243,"&lt;="&amp;$F880),"yyyymmdd"),Cadastro!$I$5:$I$243,0),"")</f>
        <v>125</v>
      </c>
      <c r="AC880" t="str">
        <f>IFERROR(_xlfn.SINGLE(INDEX(Exceções!$D$5:$D$203,MATCH($A880&amp;"|"&amp;$F880,Exceções!$F$5:$F$203,0))),"")</f>
        <v/>
      </c>
      <c r="AD880" t="str">
        <f>IF($AC880="","",IFERROR(_xlfn.SINGLE(INDEX(Exceções!$E$5:$E$203,MATCH($A880&amp;"|"&amp;$F880,Exceções!$F$5:$F$203,0))),""))</f>
        <v/>
      </c>
    </row>
    <row r="881" spans="1:30" ht="15" hidden="1" customHeight="1" x14ac:dyDescent="0.25">
      <c r="A881" s="31">
        <v>52484</v>
      </c>
      <c r="B881" s="17" t="s">
        <v>65</v>
      </c>
      <c r="C881" s="17" t="str">
        <f>IFERROR(INDEX(Cadastro!$C$5:$C$243,$AB881),"NÃO INFORMADO")</f>
        <v>PED</v>
      </c>
      <c r="D881" s="17" t="str">
        <f>IFERROR(INDEX(Cadastro!$D$5:$D$243,$AB881),"")</f>
        <v>6x1</v>
      </c>
      <c r="E881" s="17" t="str">
        <f>IFERROR(INDEX(Cadastro!$G$5:$G$243,$AB881),"")</f>
        <v>6x1</v>
      </c>
      <c r="F881" s="29">
        <v>46311</v>
      </c>
      <c r="G881" s="32" t="str">
        <f t="shared" si="78"/>
        <v>sex</v>
      </c>
      <c r="H881" s="31">
        <f>IF($L881=0,"",_xlfn.MINIFS(Dados!$Q:$Q,Dados!$A:$A,$A881,Dados!$S:$S,$F881))</f>
        <v>449</v>
      </c>
      <c r="I881" s="31">
        <f>IF($H881="","",_xlfn.MAXIFS(Dados!$R:$R,Dados!$A:$A,$A881,Dados!$S:$S,$F881))</f>
        <v>991</v>
      </c>
      <c r="J881" s="32" t="str">
        <f>IF($D881&lt;&gt;"Folguista","",IFERROR(INDEX(Parâmetros!$D$52:$G$52,1,MIN(4,MAX(1,$W881))),""))</f>
        <v/>
      </c>
      <c r="K881" s="32" t="str">
        <f>IF(OR($AC881&lt;&gt;"",$Y881="Folga",$Y881="Folga trabalhada",$Y881="Férias (cadastro)",$Y881="Férias / afastamento",$Y881="Indeterminado (início da série)"),"",IF(OR($D881="6x1",$D881="FF 6x1"),IF(OR(WEEKDAY($F881,2)=6,WEEKDAY($F881,2)=7),"6x1 sáb/dom","6x1"),IF($D881="5x2","5x2",IF($H881="",IF($D881="Folguista",$J881,$E881),IF(OR($H881&gt;=Parâmetros!$E$18,$H881&lt;Parâmetros!$E$19),"C",IF($H881&lt;Parâmetros!$E$20,"A","B"))))))</f>
        <v>6x1</v>
      </c>
      <c r="L881" s="30">
        <f>SUMIFS(Dados!$E:$E,Dados!$A:$A,$A881,Dados!$S:$S,$F881)</f>
        <v>7.51</v>
      </c>
      <c r="M881" s="30">
        <f>IFERROR(INDEX(Parâmetros!$E$6:$E$11,MATCH($K881,Parâmetros!$A$6:$A$11,0)),"")</f>
        <v>8.8000000000000007</v>
      </c>
      <c r="N881" s="33">
        <f t="shared" si="79"/>
        <v>0.85340909090909078</v>
      </c>
      <c r="O881" s="33">
        <f>Parâmetros!$E$13</f>
        <v>0.8</v>
      </c>
      <c r="P881" s="32" t="str">
        <f>IF(OR($M881="",$F881&gt;Parâmetros!$E$14),"Não","Sim")</f>
        <v>Sim</v>
      </c>
      <c r="Q881" s="32" t="str">
        <f t="shared" si="80"/>
        <v>Sim</v>
      </c>
      <c r="R881" s="32" t="str">
        <f t="shared" si="81"/>
        <v>Sim</v>
      </c>
      <c r="S881" s="30">
        <f t="shared" si="82"/>
        <v>0</v>
      </c>
      <c r="T881" s="32" t="str">
        <f>IF($Q881&lt;&gt;"Sim","",IF($N881&gt;Parâmetros!$E$15,"Sim","Não"))</f>
        <v>Não</v>
      </c>
      <c r="U881" s="17" t="str">
        <f t="shared" si="83"/>
        <v>Na meta</v>
      </c>
      <c r="V881" s="17" t="str">
        <f>IF($AC881&lt;&gt;"",IF($L881&gt;0,"ATENÇÃO · apontou em dia de "&amp;LOWER($AC881)&amp;" cadastrado","Exceção cadastrada · "&amp;$AC881)&amp;IF($AD881="",""," · "&amp;$AD881),IF($E881="Férias",IF($L881&gt;0,"ATENÇÃO · apontou estando de férias no cadastro","Férias no cadastro"),IF($Y881="Férias / afastamento","Afastamento · "&amp;($Z881+$AA881-1)&amp;" dias seguidos sem apontamento",IF($Y881="Folga trabalhada","ATENÇÃO · apontou em dia de folga da escala 5x2",IF($Y881="Folga",IF(AND($D881="5x2",OR(WEEKDAY($F881,2)=6,WEEKDAY($F881,2)=7)),"Folga de fim de semana da escala 5x2",IF(AND(OR($D881="6x1",$D881="FF 6x1"),WEEKDAY($F881,2)=6,FALSE()),"Folga de fim de semana · apontou no domingo anterior",IF(AND(OR($D881="6x1",$D881="FF 6x1"),WEEKDAY($F881,2)=7,AND($A881=$A880,$L880&gt;0)),"Folga de fim de semana · apontou no sábado",IF(AND(OR($D881="6x1",$D881="FF 6x1"),OR(WEEKDAY($F881,2)=6,WEEKDAY($F881,2)=7)),"Folga de fim de semana · sem apontamento no sábado nem no domingo","Folga prevista pelo ciclo")))),IF($Y881="Indeterminado (início da série)","Sem histórico anterior — informe o dia do ciclo no Cadastro",IF($Y881="Falta de registro",IF(OR(OR($D881="6x1",$D881="FF 6x1"),$D881="5x2"),"FALTA DE REGISTRO · dia útil da escala "&amp;$E881,"FALTA DE REGISTRO · dia "&amp;$W881&amp;" de "&amp;IFERROR(INDEX(Parâmetros!$B$39:$B$48,MATCH($E881,Parâmetros!$A$39:$A$48,0)),99)&amp;" do ciclo"),IF(OR($D881="6x1",$D881="FF 6x1"),IF(OR(AND(WEEKDAY($F881,2)=6,AND($A881=$A882,$L882&gt;0)),AND(WEEKDAY($F881,2)=7,AND($A881=$A880,$L880&gt;0))),"ATENÇÃO · apontou sábado e domingo no mesmo fim de semana",IF(OR(WEEKDAY($F881,2)=6,WEEKDAY($F881,2)=7),"Jornada de fim de semana do 6x1",IF(OR($H881&gt;=Parâmetros!$E$20,$H881&lt;Parâmetros!$E$19),"ATENÇÃO · 6x1 apontou fora do horário diurno","Jornada fixa do 6x1"))),IF($D881="5x2","Jornada fixa do 5x2",IF($D881="Folguista",IF($J881=$K881,"Evidência confirma sequência","DIVERGE · sequência "&amp;$J881&amp;" × evidência "&amp;$K881),IF($K881=$E881,"Evidência confirma cadastro","DIVERGE · cadastro "&amp;$E881&amp;" × evidência "&amp;$K881)))))))))))</f>
        <v>Jornada fixa do 6x1</v>
      </c>
      <c r="W881" s="34" t="str">
        <f>IF(OR(OR($D881="6x1",$D881="FF 6x1"),$D881="5x2"),"",IF($AB881&lt;&gt;$AB880,IF(IFERROR(INDEX(Cadastro!$F$5:$F$243,$AB881),"")="",IF($L881&gt;0,1,0),IF(IFERROR(INDEX(Cadastro!$F$5:$F$243,$AB881),"")&lt;=IFERROR(INDEX(Parâmetros!$B$39:$B$48,MATCH($E881,Parâmetros!$A$39:$A$48,0)),99),IFERROR(INDEX(Cadastro!$F$5:$F$243,$AB881),""),0)),IF($L881&gt;0,IF(N($X880)&gt;0,1,N($W880)+1),IF(AND($L881=0,OR(N($W880)&gt;=IFERROR(INDEX(Parâmetros!$B$39:$B$48,MATCH($E881,Parâmetros!$A$39:$A$48,0)),99),AND(N($X880)&gt;0,N($X880)&lt;IFERROR(INDEX(Parâmetros!$C$39:$C$48,MATCH($E881,Parâmetros!$A$39:$A$48,0)),0)))),0,N($W880)+1))))</f>
        <v/>
      </c>
      <c r="X881" s="34" t="str">
        <f>IF(OR(OR($D881="6x1",$D881="FF 6x1"),$D881="5x2"),"",IF($AB881&lt;&gt;$AB880,IF(IFERROR(INDEX(Cadastro!$F$5:$F$243,$AB881),"")="",0,IF(IFERROR(INDEX(Cadastro!$F$5:$F$243,$AB881),"")&gt;IFERROR(INDEX(Parâmetros!$B$39:$B$48,MATCH($E881,Parâmetros!$A$39:$A$48,0)),99),IFERROR(INDEX(Cadastro!$F$5:$F$243,$AB881),"")-IFERROR(INDEX(Parâmetros!$B$39:$B$48,MATCH($E881,Parâmetros!$A$39:$A$48,0)),99),0)),IF(AND($L881=0,OR(N($W880)&gt;=IFERROR(INDEX(Parâmetros!$B$39:$B$48,MATCH($E881,Parâmetros!$A$39:$A$48,0)),99),AND(N($X880)&gt;0,N($X880)&lt;IFERROR(INDEX(Parâmetros!$C$39:$C$48,MATCH($E881,Parâmetros!$A$39:$A$48,0)),0)))),N($X880)+1,0)))</f>
        <v/>
      </c>
      <c r="Y881" t="str">
        <f>IF($AC881&lt;&gt;"",IF($L881&gt;0,$AC881&amp;" · com apontamento",$AC881),IF($E881="Férias",IF($L881&gt;0,"Férias · com apontamento","Férias (cadastro)"),IF(($Z881+$AA881-1)&gt;Parâmetros!$E$16,"Férias / afastamento",IF(AND($D881="5x2",OR(WEEKDAY($F881,2)=6,WEEKDAY($F881,2)=7)),IF($L881&gt;0,"Folga trabalhada","Folga"),IF($L881&gt;0,"Trabalhado",IF(OR(OR($D881="6x1",$D881="FF 6x1"),$D881="5x2"),IF(AND(OR($D881="6x1",$D881="FF 6x1"),OR(WEEKDAY($F881,2)=6,WEEKDAY($F881,2)=7)),"Folga","Falta de registro"),IF(AND($AB881&lt;&gt;$AB880,IFERROR(INDEX(Cadastro!$F$5:$F$243,$AB881),"")=""),"Indeterminado (início da série)",IF($X881&gt;0,"Folga","Falta de registro"))))))))</f>
        <v>Trabalhado</v>
      </c>
      <c r="Z881" s="34">
        <f>IF(OR($L881&gt;0,$F881&gt;Parâmetros!$E$14),0,IF($A881&lt;&gt;$A880,1,N($Z880)+1))</f>
        <v>0</v>
      </c>
      <c r="AA881" s="34">
        <f>IF(OR($L881&gt;0,$F881&gt;Parâmetros!$E$14),0,IF(OR($A881&lt;&gt;$A882,$F882&gt;Parâmetros!$E$14),1,N($AA882)+1))</f>
        <v>0</v>
      </c>
      <c r="AB881" s="31">
        <f>IFERROR(MATCH($A881&amp;"|"&amp;TEXT(_xlfn.MAXIFS(Cadastro!$E$5:$E$243,Cadastro!$A$5:$A$243,$A881,Cadastro!$E$5:$E$243,"&lt;="&amp;$F881),"yyyymmdd"),Cadastro!$I$5:$I$243,0),"")</f>
        <v>125</v>
      </c>
      <c r="AC881" t="str">
        <f>IFERROR(_xlfn.SINGLE(INDEX(Exceções!$D$5:$D$203,MATCH($A881&amp;"|"&amp;$F881,Exceções!$F$5:$F$203,0))),"")</f>
        <v/>
      </c>
      <c r="AD881" t="str">
        <f>IF($AC881="","",IFERROR(_xlfn.SINGLE(INDEX(Exceções!$E$5:$E$203,MATCH($A881&amp;"|"&amp;$F881,Exceções!$F$5:$F$203,0))),""))</f>
        <v/>
      </c>
    </row>
    <row r="882" spans="1:30" ht="15" hidden="1" customHeight="1" x14ac:dyDescent="0.25">
      <c r="A882" s="31">
        <v>52484</v>
      </c>
      <c r="B882" s="17" t="s">
        <v>65</v>
      </c>
      <c r="C882" s="17" t="str">
        <f>IFERROR(INDEX(Cadastro!$C$5:$C$243,$AB882),"NÃO INFORMADO")</f>
        <v>PED</v>
      </c>
      <c r="D882" s="17" t="str">
        <f>IFERROR(INDEX(Cadastro!$D$5:$D$243,$AB882),"")</f>
        <v>6x1</v>
      </c>
      <c r="E882" s="17" t="str">
        <f>IFERROR(INDEX(Cadastro!$G$5:$G$243,$AB882),"")</f>
        <v>6x1</v>
      </c>
      <c r="F882" s="29">
        <v>46312</v>
      </c>
      <c r="G882" s="32" t="str">
        <f t="shared" si="78"/>
        <v>sáb</v>
      </c>
      <c r="H882" s="31">
        <f>IF($L882=0,"",_xlfn.MINIFS(Dados!$Q:$Q,Dados!$A:$A,$A882,Dados!$S:$S,$F882))</f>
        <v>446</v>
      </c>
      <c r="I882" s="31">
        <f>IF($H882="","",_xlfn.MAXIFS(Dados!$R:$R,Dados!$A:$A,$A882,Dados!$S:$S,$F882))</f>
        <v>909</v>
      </c>
      <c r="J882" s="32" t="str">
        <f>IF($D882&lt;&gt;"Folguista","",IFERROR(INDEX(Parâmetros!$D$52:$G$52,1,MIN(4,MAX(1,$W882))),""))</f>
        <v/>
      </c>
      <c r="K882" s="32" t="str">
        <f>IF(OR($AC882&lt;&gt;"",$Y882="Folga",$Y882="Folga trabalhada",$Y882="Férias (cadastro)",$Y882="Férias / afastamento",$Y882="Indeterminado (início da série)"),"",IF(OR($D882="6x1",$D882="FF 6x1"),IF(OR(WEEKDAY($F882,2)=6,WEEKDAY($F882,2)=7),"6x1 sáb/dom","6x1"),IF($D882="5x2","5x2",IF($H882="",IF($D882="Folguista",$J882,$E882),IF(OR($H882&gt;=Parâmetros!$E$18,$H882&lt;Parâmetros!$E$19),"C",IF($H882&lt;Parâmetros!$E$20,"A","B"))))))</f>
        <v>6x1 sáb/dom</v>
      </c>
      <c r="L882" s="30">
        <f>SUMIFS(Dados!$E:$E,Dados!$A:$A,$A882,Dados!$S:$S,$F882)</f>
        <v>6.52</v>
      </c>
      <c r="M882" s="30">
        <f>IFERROR(INDEX(Parâmetros!$E$6:$E$11,MATCH($K882,Parâmetros!$A$6:$A$11,0)),"")</f>
        <v>7.33</v>
      </c>
      <c r="N882" s="33">
        <f t="shared" si="79"/>
        <v>0.88949522510231915</v>
      </c>
      <c r="O882" s="33">
        <f>Parâmetros!$E$13</f>
        <v>0.8</v>
      </c>
      <c r="P882" s="32" t="str">
        <f>IF(OR($M882="",$F882&gt;Parâmetros!$E$14),"Não","Sim")</f>
        <v>Sim</v>
      </c>
      <c r="Q882" s="32" t="str">
        <f t="shared" si="80"/>
        <v>Sim</v>
      </c>
      <c r="R882" s="32" t="str">
        <f t="shared" si="81"/>
        <v>Sim</v>
      </c>
      <c r="S882" s="30">
        <f t="shared" si="82"/>
        <v>0</v>
      </c>
      <c r="T882" s="32" t="str">
        <f>IF($Q882&lt;&gt;"Sim","",IF($N882&gt;Parâmetros!$E$15,"Sim","Não"))</f>
        <v>Não</v>
      </c>
      <c r="U882" s="17" t="str">
        <f t="shared" si="83"/>
        <v>Na meta</v>
      </c>
      <c r="V882" s="17" t="str">
        <f>IF($AC882&lt;&gt;"",IF($L882&gt;0,"ATENÇÃO · apontou em dia de "&amp;LOWER($AC882)&amp;" cadastrado","Exceção cadastrada · "&amp;$AC882)&amp;IF($AD882="",""," · "&amp;$AD882),IF($E882="Férias",IF($L882&gt;0,"ATENÇÃO · apontou estando de férias no cadastro","Férias no cadastro"),IF($Y882="Férias / afastamento","Afastamento · "&amp;($Z882+$AA882-1)&amp;" dias seguidos sem apontamento",IF($Y882="Folga trabalhada","ATENÇÃO · apontou em dia de folga da escala 5x2",IF($Y882="Folga",IF(AND($D882="5x2",OR(WEEKDAY($F882,2)=6,WEEKDAY($F882,2)=7)),"Folga de fim de semana da escala 5x2",IF(AND(OR($D882="6x1",$D882="FF 6x1"),WEEKDAY($F882,2)=6,FALSE()),"Folga de fim de semana · apontou no domingo anterior",IF(AND(OR($D882="6x1",$D882="FF 6x1"),WEEKDAY($F882,2)=7,AND($A882=$A881,$L881&gt;0)),"Folga de fim de semana · apontou no sábado",IF(AND(OR($D882="6x1",$D882="FF 6x1"),OR(WEEKDAY($F882,2)=6,WEEKDAY($F882,2)=7)),"Folga de fim de semana · sem apontamento no sábado nem no domingo","Folga prevista pelo ciclo")))),IF($Y882="Indeterminado (início da série)","Sem histórico anterior — informe o dia do ciclo no Cadastro",IF($Y882="Falta de registro",IF(OR(OR($D882="6x1",$D882="FF 6x1"),$D882="5x2"),"FALTA DE REGISTRO · dia útil da escala "&amp;$E882,"FALTA DE REGISTRO · dia "&amp;$W882&amp;" de "&amp;IFERROR(INDEX(Parâmetros!$B$39:$B$48,MATCH($E882,Parâmetros!$A$39:$A$48,0)),99)&amp;" do ciclo"),IF(OR($D882="6x1",$D882="FF 6x1"),IF(OR(AND(WEEKDAY($F882,2)=6,AND($A882=$A883,$L883&gt;0)),AND(WEEKDAY($F882,2)=7,AND($A882=$A881,$L881&gt;0))),"ATENÇÃO · apontou sábado e domingo no mesmo fim de semana",IF(OR(WEEKDAY($F882,2)=6,WEEKDAY($F882,2)=7),"Jornada de fim de semana do 6x1",IF(OR($H882&gt;=Parâmetros!$E$20,$H882&lt;Parâmetros!$E$19),"ATENÇÃO · 6x1 apontou fora do horário diurno","Jornada fixa do 6x1"))),IF($D882="5x2","Jornada fixa do 5x2",IF($D882="Folguista",IF($J882=$K882,"Evidência confirma sequência","DIVERGE · sequência "&amp;$J882&amp;" × evidência "&amp;$K882),IF($K882=$E882,"Evidência confirma cadastro","DIVERGE · cadastro "&amp;$E882&amp;" × evidência "&amp;$K882)))))))))))</f>
        <v>Jornada de fim de semana do 6x1</v>
      </c>
      <c r="W882" s="34" t="str">
        <f>IF(OR(OR($D882="6x1",$D882="FF 6x1"),$D882="5x2"),"",IF($AB882&lt;&gt;$AB881,IF(IFERROR(INDEX(Cadastro!$F$5:$F$243,$AB882),"")="",IF($L882&gt;0,1,0),IF(IFERROR(INDEX(Cadastro!$F$5:$F$243,$AB882),"")&lt;=IFERROR(INDEX(Parâmetros!$B$39:$B$48,MATCH($E882,Parâmetros!$A$39:$A$48,0)),99),IFERROR(INDEX(Cadastro!$F$5:$F$243,$AB882),""),0)),IF($L882&gt;0,IF(N($X881)&gt;0,1,N($W881)+1),IF(AND($L882=0,OR(N($W881)&gt;=IFERROR(INDEX(Parâmetros!$B$39:$B$48,MATCH($E882,Parâmetros!$A$39:$A$48,0)),99),AND(N($X881)&gt;0,N($X881)&lt;IFERROR(INDEX(Parâmetros!$C$39:$C$48,MATCH($E882,Parâmetros!$A$39:$A$48,0)),0)))),0,N($W881)+1))))</f>
        <v/>
      </c>
      <c r="X882" s="34" t="str">
        <f>IF(OR(OR($D882="6x1",$D882="FF 6x1"),$D882="5x2"),"",IF($AB882&lt;&gt;$AB881,IF(IFERROR(INDEX(Cadastro!$F$5:$F$243,$AB882),"")="",0,IF(IFERROR(INDEX(Cadastro!$F$5:$F$243,$AB882),"")&gt;IFERROR(INDEX(Parâmetros!$B$39:$B$48,MATCH($E882,Parâmetros!$A$39:$A$48,0)),99),IFERROR(INDEX(Cadastro!$F$5:$F$243,$AB882),"")-IFERROR(INDEX(Parâmetros!$B$39:$B$48,MATCH($E882,Parâmetros!$A$39:$A$48,0)),99),0)),IF(AND($L882=0,OR(N($W881)&gt;=IFERROR(INDEX(Parâmetros!$B$39:$B$48,MATCH($E882,Parâmetros!$A$39:$A$48,0)),99),AND(N($X881)&gt;0,N($X881)&lt;IFERROR(INDEX(Parâmetros!$C$39:$C$48,MATCH($E882,Parâmetros!$A$39:$A$48,0)),0)))),N($X881)+1,0)))</f>
        <v/>
      </c>
      <c r="Y882" t="str">
        <f>IF($AC882&lt;&gt;"",IF($L882&gt;0,$AC882&amp;" · com apontamento",$AC882),IF($E882="Férias",IF($L882&gt;0,"Férias · com apontamento","Férias (cadastro)"),IF(($Z882+$AA882-1)&gt;Parâmetros!$E$16,"Férias / afastamento",IF(AND($D882="5x2",OR(WEEKDAY($F882,2)=6,WEEKDAY($F882,2)=7)),IF($L882&gt;0,"Folga trabalhada","Folga"),IF($L882&gt;0,"Trabalhado",IF(OR(OR($D882="6x1",$D882="FF 6x1"),$D882="5x2"),IF(AND(OR($D882="6x1",$D882="FF 6x1"),OR(WEEKDAY($F882,2)=6,WEEKDAY($F882,2)=7)),"Folga","Falta de registro"),IF(AND($AB882&lt;&gt;$AB881,IFERROR(INDEX(Cadastro!$F$5:$F$243,$AB882),"")=""),"Indeterminado (início da série)",IF($X882&gt;0,"Folga","Falta de registro"))))))))</f>
        <v>Trabalhado</v>
      </c>
      <c r="Z882" s="34">
        <f>IF(OR($L882&gt;0,$F882&gt;Parâmetros!$E$14),0,IF($A882&lt;&gt;$A881,1,N($Z881)+1))</f>
        <v>0</v>
      </c>
      <c r="AA882" s="34">
        <f>IF(OR($L882&gt;0,$F882&gt;Parâmetros!$E$14),0,IF(OR($A882&lt;&gt;$A883,$F883&gt;Parâmetros!$E$14),1,N($AA883)+1))</f>
        <v>0</v>
      </c>
      <c r="AB882" s="31">
        <f>IFERROR(MATCH($A882&amp;"|"&amp;TEXT(_xlfn.MAXIFS(Cadastro!$E$5:$E$243,Cadastro!$A$5:$A$243,$A882,Cadastro!$E$5:$E$243,"&lt;="&amp;$F882),"yyyymmdd"),Cadastro!$I$5:$I$243,0),"")</f>
        <v>125</v>
      </c>
      <c r="AC882" t="str">
        <f>IFERROR(_xlfn.SINGLE(INDEX(Exceções!$D$5:$D$203,MATCH($A882&amp;"|"&amp;$F882,Exceções!$F$5:$F$203,0))),"")</f>
        <v/>
      </c>
      <c r="AD882" t="str">
        <f>IF($AC882="","",IFERROR(_xlfn.SINGLE(INDEX(Exceções!$E$5:$E$203,MATCH($A882&amp;"|"&amp;$F882,Exceções!$F$5:$F$203,0))),""))</f>
        <v/>
      </c>
    </row>
    <row r="883" spans="1:30" ht="15" hidden="1" customHeight="1" x14ac:dyDescent="0.25">
      <c r="A883" s="31">
        <v>52484</v>
      </c>
      <c r="B883" s="17" t="s">
        <v>65</v>
      </c>
      <c r="C883" s="17" t="str">
        <f>IFERROR(INDEX(Cadastro!$C$5:$C$243,$AB883),"NÃO INFORMADO")</f>
        <v>PED</v>
      </c>
      <c r="D883" s="17" t="str">
        <f>IFERROR(INDEX(Cadastro!$D$5:$D$243,$AB883),"")</f>
        <v>6x1</v>
      </c>
      <c r="E883" s="17" t="str">
        <f>IFERROR(INDEX(Cadastro!$G$5:$G$243,$AB883),"")</f>
        <v>6x1</v>
      </c>
      <c r="F883" s="29">
        <v>46313</v>
      </c>
      <c r="G883" s="32" t="str">
        <f t="shared" si="78"/>
        <v>dom</v>
      </c>
      <c r="H883" s="31" t="str">
        <f>IF($L883=0,"",_xlfn.MINIFS(Dados!$Q:$Q,Dados!$A:$A,$A883,Dados!$S:$S,$F883))</f>
        <v/>
      </c>
      <c r="I883" s="31" t="str">
        <f>IF($H883="","",_xlfn.MAXIFS(Dados!$R:$R,Dados!$A:$A,$A883,Dados!$S:$S,$F883))</f>
        <v/>
      </c>
      <c r="J883" s="32" t="str">
        <f>IF($D883&lt;&gt;"Folguista","",IFERROR(INDEX(Parâmetros!$D$52:$G$52,1,MIN(4,MAX(1,$W883))),""))</f>
        <v/>
      </c>
      <c r="K883" s="32" t="str">
        <f>IF(OR($AC883&lt;&gt;"",$Y883="Folga",$Y883="Folga trabalhada",$Y883="Férias (cadastro)",$Y883="Férias / afastamento",$Y883="Indeterminado (início da série)"),"",IF(OR($D883="6x1",$D883="FF 6x1"),IF(OR(WEEKDAY($F883,2)=6,WEEKDAY($F883,2)=7),"6x1 sáb/dom","6x1"),IF($D883="5x2","5x2",IF($H883="",IF($D883="Folguista",$J883,$E883),IF(OR($H883&gt;=Parâmetros!$E$18,$H883&lt;Parâmetros!$E$19),"C",IF($H883&lt;Parâmetros!$E$20,"A","B"))))))</f>
        <v/>
      </c>
      <c r="L883" s="30">
        <f>SUMIFS(Dados!$E:$E,Dados!$A:$A,$A883,Dados!$S:$S,$F883)</f>
        <v>0</v>
      </c>
      <c r="M883" s="30" t="str">
        <f>IFERROR(INDEX(Parâmetros!$E$6:$E$11,MATCH($K883,Parâmetros!$A$6:$A$11,0)),"")</f>
        <v/>
      </c>
      <c r="N883" s="33" t="str">
        <f t="shared" si="79"/>
        <v/>
      </c>
      <c r="O883" s="33">
        <f>Parâmetros!$E$13</f>
        <v>0.8</v>
      </c>
      <c r="P883" s="32" t="str">
        <f>IF(OR($M883="",$F883&gt;Parâmetros!$E$14),"Não","Sim")</f>
        <v>Não</v>
      </c>
      <c r="Q883" s="32" t="str">
        <f t="shared" si="80"/>
        <v/>
      </c>
      <c r="R883" s="32" t="str">
        <f t="shared" si="81"/>
        <v/>
      </c>
      <c r="S883" s="30" t="str">
        <f t="shared" si="82"/>
        <v/>
      </c>
      <c r="T883" s="32" t="str">
        <f>IF($Q883&lt;&gt;"Sim","",IF($N883&gt;Parâmetros!$E$15,"Sim","Não"))</f>
        <v/>
      </c>
      <c r="U883" s="17" t="str">
        <f t="shared" si="83"/>
        <v>Folga</v>
      </c>
      <c r="V883" s="17" t="str">
        <f>IF($AC883&lt;&gt;"",IF($L883&gt;0,"ATENÇÃO · apontou em dia de "&amp;LOWER($AC883)&amp;" cadastrado","Exceção cadastrada · "&amp;$AC883)&amp;IF($AD883="",""," · "&amp;$AD883),IF($E883="Férias",IF($L883&gt;0,"ATENÇÃO · apontou estando de férias no cadastro","Férias no cadastro"),IF($Y883="Férias / afastamento","Afastamento · "&amp;($Z883+$AA883-1)&amp;" dias seguidos sem apontamento",IF($Y883="Folga trabalhada","ATENÇÃO · apontou em dia de folga da escala 5x2",IF($Y883="Folga",IF(AND($D883="5x2",OR(WEEKDAY($F883,2)=6,WEEKDAY($F883,2)=7)),"Folga de fim de semana da escala 5x2",IF(AND(OR($D883="6x1",$D883="FF 6x1"),WEEKDAY($F883,2)=6,FALSE()),"Folga de fim de semana · apontou no domingo anterior",IF(AND(OR($D883="6x1",$D883="FF 6x1"),WEEKDAY($F883,2)=7,AND($A883=$A882,$L882&gt;0)),"Folga de fim de semana · apontou no sábado",IF(AND(OR($D883="6x1",$D883="FF 6x1"),OR(WEEKDAY($F883,2)=6,WEEKDAY($F883,2)=7)),"Folga de fim de semana · sem apontamento no sábado nem no domingo","Folga prevista pelo ciclo")))),IF($Y883="Indeterminado (início da série)","Sem histórico anterior — informe o dia do ciclo no Cadastro",IF($Y883="Falta de registro",IF(OR(OR($D883="6x1",$D883="FF 6x1"),$D883="5x2"),"FALTA DE REGISTRO · dia útil da escala "&amp;$E883,"FALTA DE REGISTRO · dia "&amp;$W883&amp;" de "&amp;IFERROR(INDEX(Parâmetros!$B$39:$B$48,MATCH($E883,Parâmetros!$A$39:$A$48,0)),99)&amp;" do ciclo"),IF(OR($D883="6x1",$D883="FF 6x1"),IF(OR(AND(WEEKDAY($F883,2)=6,AND($A883=$A884,$L884&gt;0)),AND(WEEKDAY($F883,2)=7,AND($A883=$A882,$L882&gt;0))),"ATENÇÃO · apontou sábado e domingo no mesmo fim de semana",IF(OR(WEEKDAY($F883,2)=6,WEEKDAY($F883,2)=7),"Jornada de fim de semana do 6x1",IF(OR($H883&gt;=Parâmetros!$E$20,$H883&lt;Parâmetros!$E$19),"ATENÇÃO · 6x1 apontou fora do horário diurno","Jornada fixa do 6x1"))),IF($D883="5x2","Jornada fixa do 5x2",IF($D883="Folguista",IF($J883=$K883,"Evidência confirma sequência","DIVERGE · sequência "&amp;$J883&amp;" × evidência "&amp;$K883),IF($K883=$E883,"Evidência confirma cadastro","DIVERGE · cadastro "&amp;$E883&amp;" × evidência "&amp;$K883)))))))))))</f>
        <v>Folga de fim de semana · apontou no sábado</v>
      </c>
      <c r="W883" s="34" t="str">
        <f>IF(OR(OR($D883="6x1",$D883="FF 6x1"),$D883="5x2"),"",IF($AB883&lt;&gt;$AB882,IF(IFERROR(INDEX(Cadastro!$F$5:$F$243,$AB883),"")="",IF($L883&gt;0,1,0),IF(IFERROR(INDEX(Cadastro!$F$5:$F$243,$AB883),"")&lt;=IFERROR(INDEX(Parâmetros!$B$39:$B$48,MATCH($E883,Parâmetros!$A$39:$A$48,0)),99),IFERROR(INDEX(Cadastro!$F$5:$F$243,$AB883),""),0)),IF($L883&gt;0,IF(N($X882)&gt;0,1,N($W882)+1),IF(AND($L883=0,OR(N($W882)&gt;=IFERROR(INDEX(Parâmetros!$B$39:$B$48,MATCH($E883,Parâmetros!$A$39:$A$48,0)),99),AND(N($X882)&gt;0,N($X882)&lt;IFERROR(INDEX(Parâmetros!$C$39:$C$48,MATCH($E883,Parâmetros!$A$39:$A$48,0)),0)))),0,N($W882)+1))))</f>
        <v/>
      </c>
      <c r="X883" s="34" t="str">
        <f>IF(OR(OR($D883="6x1",$D883="FF 6x1"),$D883="5x2"),"",IF($AB883&lt;&gt;$AB882,IF(IFERROR(INDEX(Cadastro!$F$5:$F$243,$AB883),"")="",0,IF(IFERROR(INDEX(Cadastro!$F$5:$F$243,$AB883),"")&gt;IFERROR(INDEX(Parâmetros!$B$39:$B$48,MATCH($E883,Parâmetros!$A$39:$A$48,0)),99),IFERROR(INDEX(Cadastro!$F$5:$F$243,$AB883),"")-IFERROR(INDEX(Parâmetros!$B$39:$B$48,MATCH($E883,Parâmetros!$A$39:$A$48,0)),99),0)),IF(AND($L883=0,OR(N($W882)&gt;=IFERROR(INDEX(Parâmetros!$B$39:$B$48,MATCH($E883,Parâmetros!$A$39:$A$48,0)),99),AND(N($X882)&gt;0,N($X882)&lt;IFERROR(INDEX(Parâmetros!$C$39:$C$48,MATCH($E883,Parâmetros!$A$39:$A$48,0)),0)))),N($X882)+1,0)))</f>
        <v/>
      </c>
      <c r="Y883" t="str">
        <f>IF($AC883&lt;&gt;"",IF($L883&gt;0,$AC883&amp;" · com apontamento",$AC883),IF($E883="Férias",IF($L883&gt;0,"Férias · com apontamento","Férias (cadastro)"),IF(($Z883+$AA883-1)&gt;Parâmetros!$E$16,"Férias / afastamento",IF(AND($D883="5x2",OR(WEEKDAY($F883,2)=6,WEEKDAY($F883,2)=7)),IF($L883&gt;0,"Folga trabalhada","Folga"),IF($L883&gt;0,"Trabalhado",IF(OR(OR($D883="6x1",$D883="FF 6x1"),$D883="5x2"),IF(AND(OR($D883="6x1",$D883="FF 6x1"),OR(WEEKDAY($F883,2)=6,WEEKDAY($F883,2)=7)),"Folga","Falta de registro"),IF(AND($AB883&lt;&gt;$AB882,IFERROR(INDEX(Cadastro!$F$5:$F$243,$AB883),"")=""),"Indeterminado (início da série)",IF($X883&gt;0,"Folga","Falta de registro"))))))))</f>
        <v>Folga</v>
      </c>
      <c r="Z883" s="34">
        <f>IF(OR($L883&gt;0,$F883&gt;Parâmetros!$E$14),0,IF($A883&lt;&gt;$A882,1,N($Z882)+1))</f>
        <v>1</v>
      </c>
      <c r="AA883" s="34">
        <f>IF(OR($L883&gt;0,$F883&gt;Parâmetros!$E$14),0,IF(OR($A883&lt;&gt;$A884,$F884&gt;Parâmetros!$E$14),1,N($AA884)+1))</f>
        <v>1</v>
      </c>
      <c r="AB883" s="31">
        <f>IFERROR(MATCH($A883&amp;"|"&amp;TEXT(_xlfn.MAXIFS(Cadastro!$E$5:$E$243,Cadastro!$A$5:$A$243,$A883,Cadastro!$E$5:$E$243,"&lt;="&amp;$F883),"yyyymmdd"),Cadastro!$I$5:$I$243,0),"")</f>
        <v>125</v>
      </c>
      <c r="AC883" t="str">
        <f>IFERROR(_xlfn.SINGLE(INDEX(Exceções!$D$5:$D$203,MATCH($A883&amp;"|"&amp;$F883,Exceções!$F$5:$F$203,0))),"")</f>
        <v/>
      </c>
      <c r="AD883" t="str">
        <f>IF($AC883="","",IFERROR(_xlfn.SINGLE(INDEX(Exceções!$E$5:$E$203,MATCH($A883&amp;"|"&amp;$F883,Exceções!$F$5:$F$203,0))),""))</f>
        <v/>
      </c>
    </row>
    <row r="884" spans="1:30" ht="15" hidden="1" customHeight="1" x14ac:dyDescent="0.25">
      <c r="A884" s="31">
        <v>52484</v>
      </c>
      <c r="B884" s="17" t="s">
        <v>65</v>
      </c>
      <c r="C884" s="17" t="str">
        <f>IFERROR(INDEX(Cadastro!$C$5:$C$243,$AB884),"NÃO INFORMADO")</f>
        <v>PED</v>
      </c>
      <c r="D884" s="17" t="str">
        <f>IFERROR(INDEX(Cadastro!$D$5:$D$243,$AB884),"")</f>
        <v>6x1</v>
      </c>
      <c r="E884" s="17" t="str">
        <f>IFERROR(INDEX(Cadastro!$G$5:$G$243,$AB884),"")</f>
        <v>6x1</v>
      </c>
      <c r="F884" s="29">
        <v>46314</v>
      </c>
      <c r="G884" s="32" t="str">
        <f t="shared" si="78"/>
        <v>seg</v>
      </c>
      <c r="H884" s="31">
        <f>IF($L884=0,"",_xlfn.MINIFS(Dados!$Q:$Q,Dados!$A:$A,$A884,Dados!$S:$S,$F884))</f>
        <v>760</v>
      </c>
      <c r="I884" s="31">
        <f>IF($H884="","",_xlfn.MAXIFS(Dados!$R:$R,Dados!$A:$A,$A884,Dados!$S:$S,$F884))</f>
        <v>990</v>
      </c>
      <c r="J884" s="32" t="str">
        <f>IF($D884&lt;&gt;"Folguista","",IFERROR(INDEX(Parâmetros!$D$52:$G$52,1,MIN(4,MAX(1,$W884))),""))</f>
        <v/>
      </c>
      <c r="K884" s="32" t="str">
        <f>IF(OR($AC884&lt;&gt;"",$Y884="Folga",$Y884="Folga trabalhada",$Y884="Férias (cadastro)",$Y884="Férias / afastamento",$Y884="Indeterminado (início da série)"),"",IF(OR($D884="6x1",$D884="FF 6x1"),IF(OR(WEEKDAY($F884,2)=6,WEEKDAY($F884,2)=7),"6x1 sáb/dom","6x1"),IF($D884="5x2","5x2",IF($H884="",IF($D884="Folguista",$J884,$E884),IF(OR($H884&gt;=Parâmetros!$E$18,$H884&lt;Parâmetros!$E$19),"C",IF($H884&lt;Parâmetros!$E$20,"A","B"))))))</f>
        <v>6x1</v>
      </c>
      <c r="L884" s="30">
        <f>SUMIFS(Dados!$E:$E,Dados!$A:$A,$A884,Dados!$S:$S,$F884)</f>
        <v>3.82</v>
      </c>
      <c r="M884" s="30">
        <f>IFERROR(INDEX(Parâmetros!$E$6:$E$11,MATCH($K884,Parâmetros!$A$6:$A$11,0)),"")</f>
        <v>8.8000000000000007</v>
      </c>
      <c r="N884" s="33">
        <f t="shared" si="79"/>
        <v>0.43409090909090903</v>
      </c>
      <c r="O884" s="33">
        <f>Parâmetros!$E$13</f>
        <v>0.8</v>
      </c>
      <c r="P884" s="32" t="str">
        <f>IF(OR($M884="",$F884&gt;Parâmetros!$E$14),"Não","Sim")</f>
        <v>Sim</v>
      </c>
      <c r="Q884" s="32" t="str">
        <f t="shared" si="80"/>
        <v>Sim</v>
      </c>
      <c r="R884" s="32" t="str">
        <f t="shared" si="81"/>
        <v>Não</v>
      </c>
      <c r="S884" s="30">
        <f t="shared" si="82"/>
        <v>3.2200000000000011</v>
      </c>
      <c r="T884" s="32" t="str">
        <f>IF($Q884&lt;&gt;"Sim","",IF($N884&gt;Parâmetros!$E$15,"Sim","Não"))</f>
        <v>Não</v>
      </c>
      <c r="U884" s="17" t="str">
        <f t="shared" si="83"/>
        <v>Abaixo da meta</v>
      </c>
      <c r="V884" s="17" t="str">
        <f>IF($AC884&lt;&gt;"",IF($L884&gt;0,"ATENÇÃO · apontou em dia de "&amp;LOWER($AC884)&amp;" cadastrado","Exceção cadastrada · "&amp;$AC884)&amp;IF($AD884="",""," · "&amp;$AD884),IF($E884="Férias",IF($L884&gt;0,"ATENÇÃO · apontou estando de férias no cadastro","Férias no cadastro"),IF($Y884="Férias / afastamento","Afastamento · "&amp;($Z884+$AA884-1)&amp;" dias seguidos sem apontamento",IF($Y884="Folga trabalhada","ATENÇÃO · apontou em dia de folga da escala 5x2",IF($Y884="Folga",IF(AND($D884="5x2",OR(WEEKDAY($F884,2)=6,WEEKDAY($F884,2)=7)),"Folga de fim de semana da escala 5x2",IF(AND(OR($D884="6x1",$D884="FF 6x1"),WEEKDAY($F884,2)=6,FALSE()),"Folga de fim de semana · apontou no domingo anterior",IF(AND(OR($D884="6x1",$D884="FF 6x1"),WEEKDAY($F884,2)=7,AND($A884=$A883,$L883&gt;0)),"Folga de fim de semana · apontou no sábado",IF(AND(OR($D884="6x1",$D884="FF 6x1"),OR(WEEKDAY($F884,2)=6,WEEKDAY($F884,2)=7)),"Folga de fim de semana · sem apontamento no sábado nem no domingo","Folga prevista pelo ciclo")))),IF($Y884="Indeterminado (início da série)","Sem histórico anterior — informe o dia do ciclo no Cadastro",IF($Y884="Falta de registro",IF(OR(OR($D884="6x1",$D884="FF 6x1"),$D884="5x2"),"FALTA DE REGISTRO · dia útil da escala "&amp;$E884,"FALTA DE REGISTRO · dia "&amp;$W884&amp;" de "&amp;IFERROR(INDEX(Parâmetros!$B$39:$B$48,MATCH($E884,Parâmetros!$A$39:$A$48,0)),99)&amp;" do ciclo"),IF(OR($D884="6x1",$D884="FF 6x1"),IF(OR(AND(WEEKDAY($F884,2)=6,AND($A884=$A885,$L885&gt;0)),AND(WEEKDAY($F884,2)=7,AND($A884=$A883,$L883&gt;0))),"ATENÇÃO · apontou sábado e domingo no mesmo fim de semana",IF(OR(WEEKDAY($F884,2)=6,WEEKDAY($F884,2)=7),"Jornada de fim de semana do 6x1",IF(OR($H884&gt;=Parâmetros!$E$20,$H884&lt;Parâmetros!$E$19),"ATENÇÃO · 6x1 apontou fora do horário diurno","Jornada fixa do 6x1"))),IF($D884="5x2","Jornada fixa do 5x2",IF($D884="Folguista",IF($J884=$K884,"Evidência confirma sequência","DIVERGE · sequência "&amp;$J884&amp;" × evidência "&amp;$K884),IF($K884=$E884,"Evidência confirma cadastro","DIVERGE · cadastro "&amp;$E884&amp;" × evidência "&amp;$K884)))))))))))</f>
        <v>Jornada fixa do 6x1</v>
      </c>
      <c r="W884" s="34" t="str">
        <f>IF(OR(OR($D884="6x1",$D884="FF 6x1"),$D884="5x2"),"",IF($AB884&lt;&gt;$AB883,IF(IFERROR(INDEX(Cadastro!$F$5:$F$243,$AB884),"")="",IF($L884&gt;0,1,0),IF(IFERROR(INDEX(Cadastro!$F$5:$F$243,$AB884),"")&lt;=IFERROR(INDEX(Parâmetros!$B$39:$B$48,MATCH($E884,Parâmetros!$A$39:$A$48,0)),99),IFERROR(INDEX(Cadastro!$F$5:$F$243,$AB884),""),0)),IF($L884&gt;0,IF(N($X883)&gt;0,1,N($W883)+1),IF(AND($L884=0,OR(N($W883)&gt;=IFERROR(INDEX(Parâmetros!$B$39:$B$48,MATCH($E884,Parâmetros!$A$39:$A$48,0)),99),AND(N($X883)&gt;0,N($X883)&lt;IFERROR(INDEX(Parâmetros!$C$39:$C$48,MATCH($E884,Parâmetros!$A$39:$A$48,0)),0)))),0,N($W883)+1))))</f>
        <v/>
      </c>
      <c r="X884" s="34" t="str">
        <f>IF(OR(OR($D884="6x1",$D884="FF 6x1"),$D884="5x2"),"",IF($AB884&lt;&gt;$AB883,IF(IFERROR(INDEX(Cadastro!$F$5:$F$243,$AB884),"")="",0,IF(IFERROR(INDEX(Cadastro!$F$5:$F$243,$AB884),"")&gt;IFERROR(INDEX(Parâmetros!$B$39:$B$48,MATCH($E884,Parâmetros!$A$39:$A$48,0)),99),IFERROR(INDEX(Cadastro!$F$5:$F$243,$AB884),"")-IFERROR(INDEX(Parâmetros!$B$39:$B$48,MATCH($E884,Parâmetros!$A$39:$A$48,0)),99),0)),IF(AND($L884=0,OR(N($W883)&gt;=IFERROR(INDEX(Parâmetros!$B$39:$B$48,MATCH($E884,Parâmetros!$A$39:$A$48,0)),99),AND(N($X883)&gt;0,N($X883)&lt;IFERROR(INDEX(Parâmetros!$C$39:$C$48,MATCH($E884,Parâmetros!$A$39:$A$48,0)),0)))),N($X883)+1,0)))</f>
        <v/>
      </c>
      <c r="Y884" t="str">
        <f>IF($AC884&lt;&gt;"",IF($L884&gt;0,$AC884&amp;" · com apontamento",$AC884),IF($E884="Férias",IF($L884&gt;0,"Férias · com apontamento","Férias (cadastro)"),IF(($Z884+$AA884-1)&gt;Parâmetros!$E$16,"Férias / afastamento",IF(AND($D884="5x2",OR(WEEKDAY($F884,2)=6,WEEKDAY($F884,2)=7)),IF($L884&gt;0,"Folga trabalhada","Folga"),IF($L884&gt;0,"Trabalhado",IF(OR(OR($D884="6x1",$D884="FF 6x1"),$D884="5x2"),IF(AND(OR($D884="6x1",$D884="FF 6x1"),OR(WEEKDAY($F884,2)=6,WEEKDAY($F884,2)=7)),"Folga","Falta de registro"),IF(AND($AB884&lt;&gt;$AB883,IFERROR(INDEX(Cadastro!$F$5:$F$243,$AB884),"")=""),"Indeterminado (início da série)",IF($X884&gt;0,"Folga","Falta de registro"))))))))</f>
        <v>Trabalhado</v>
      </c>
      <c r="Z884" s="34">
        <f>IF(OR($L884&gt;0,$F884&gt;Parâmetros!$E$14),0,IF($A884&lt;&gt;$A883,1,N($Z883)+1))</f>
        <v>0</v>
      </c>
      <c r="AA884" s="34">
        <f>IF(OR($L884&gt;0,$F884&gt;Parâmetros!$E$14),0,IF(OR($A884&lt;&gt;$A885,$F885&gt;Parâmetros!$E$14),1,N($AA885)+1))</f>
        <v>0</v>
      </c>
      <c r="AB884" s="31">
        <f>IFERROR(MATCH($A884&amp;"|"&amp;TEXT(_xlfn.MAXIFS(Cadastro!$E$5:$E$243,Cadastro!$A$5:$A$243,$A884,Cadastro!$E$5:$E$243,"&lt;="&amp;$F884),"yyyymmdd"),Cadastro!$I$5:$I$243,0),"")</f>
        <v>125</v>
      </c>
      <c r="AC884" t="str">
        <f>IFERROR(_xlfn.SINGLE(INDEX(Exceções!$D$5:$D$203,MATCH($A884&amp;"|"&amp;$F884,Exceções!$F$5:$F$203,0))),"")</f>
        <v/>
      </c>
      <c r="AD884" t="str">
        <f>IF($AC884="","",IFERROR(_xlfn.SINGLE(INDEX(Exceções!$E$5:$E$203,MATCH($A884&amp;"|"&amp;$F884,Exceções!$F$5:$F$203,0))),""))</f>
        <v/>
      </c>
    </row>
    <row r="885" spans="1:30" ht="15" hidden="1" customHeight="1" x14ac:dyDescent="0.25">
      <c r="A885" s="31">
        <v>52484</v>
      </c>
      <c r="B885" s="17" t="s">
        <v>65</v>
      </c>
      <c r="C885" s="17" t="str">
        <f>IFERROR(INDEX(Cadastro!$C$5:$C$243,$AB885),"NÃO INFORMADO")</f>
        <v>PED</v>
      </c>
      <c r="D885" s="17" t="str">
        <f>IFERROR(INDEX(Cadastro!$D$5:$D$243,$AB885),"")</f>
        <v>6x1</v>
      </c>
      <c r="E885" s="17" t="str">
        <f>IFERROR(INDEX(Cadastro!$G$5:$G$243,$AB885),"")</f>
        <v>6x1</v>
      </c>
      <c r="F885" s="29">
        <v>46315</v>
      </c>
      <c r="G885" s="32" t="str">
        <f t="shared" si="78"/>
        <v>ter</v>
      </c>
      <c r="H885" s="31">
        <f>IF($L885=0,"",_xlfn.MINIFS(Dados!$Q:$Q,Dados!$A:$A,$A885,Dados!$S:$S,$F885))</f>
        <v>446</v>
      </c>
      <c r="I885" s="31">
        <f>IF($H885="","",_xlfn.MAXIFS(Dados!$R:$R,Dados!$A:$A,$A885,Dados!$S:$S,$F885))</f>
        <v>983</v>
      </c>
      <c r="J885" s="32" t="str">
        <f>IF($D885&lt;&gt;"Folguista","",IFERROR(INDEX(Parâmetros!$D$52:$G$52,1,MIN(4,MAX(1,$W885))),""))</f>
        <v/>
      </c>
      <c r="K885" s="32" t="str">
        <f>IF(OR($AC885&lt;&gt;"",$Y885="Folga",$Y885="Folga trabalhada",$Y885="Férias (cadastro)",$Y885="Férias / afastamento",$Y885="Indeterminado (início da série)"),"",IF(OR($D885="6x1",$D885="FF 6x1"),IF(OR(WEEKDAY($F885,2)=6,WEEKDAY($F885,2)=7),"6x1 sáb/dom","6x1"),IF($D885="5x2","5x2",IF($H885="",IF($D885="Folguista",$J885,$E885),IF(OR($H885&gt;=Parâmetros!$E$18,$H885&lt;Parâmetros!$E$19),"C",IF($H885&lt;Parâmetros!$E$20,"A","B"))))))</f>
        <v>6x1</v>
      </c>
      <c r="L885" s="30">
        <f>SUMIFS(Dados!$E:$E,Dados!$A:$A,$A885,Dados!$S:$S,$F885)</f>
        <v>7.7700000000000005</v>
      </c>
      <c r="M885" s="30">
        <f>IFERROR(INDEX(Parâmetros!$E$6:$E$11,MATCH($K885,Parâmetros!$A$6:$A$11,0)),"")</f>
        <v>8.8000000000000007</v>
      </c>
      <c r="N885" s="33">
        <f t="shared" si="79"/>
        <v>0.88295454545454544</v>
      </c>
      <c r="O885" s="33">
        <f>Parâmetros!$E$13</f>
        <v>0.8</v>
      </c>
      <c r="P885" s="32" t="str">
        <f>IF(OR($M885="",$F885&gt;Parâmetros!$E$14),"Não","Sim")</f>
        <v>Sim</v>
      </c>
      <c r="Q885" s="32" t="str">
        <f t="shared" si="80"/>
        <v>Sim</v>
      </c>
      <c r="R885" s="32" t="str">
        <f t="shared" si="81"/>
        <v>Sim</v>
      </c>
      <c r="S885" s="30">
        <f t="shared" si="82"/>
        <v>0</v>
      </c>
      <c r="T885" s="32" t="str">
        <f>IF($Q885&lt;&gt;"Sim","",IF($N885&gt;Parâmetros!$E$15,"Sim","Não"))</f>
        <v>Não</v>
      </c>
      <c r="U885" s="17" t="str">
        <f t="shared" si="83"/>
        <v>Na meta</v>
      </c>
      <c r="V885" s="17" t="str">
        <f>IF($AC885&lt;&gt;"",IF($L885&gt;0,"ATENÇÃO · apontou em dia de "&amp;LOWER($AC885)&amp;" cadastrado","Exceção cadastrada · "&amp;$AC885)&amp;IF($AD885="",""," · "&amp;$AD885),IF($E885="Férias",IF($L885&gt;0,"ATENÇÃO · apontou estando de férias no cadastro","Férias no cadastro"),IF($Y885="Férias / afastamento","Afastamento · "&amp;($Z885+$AA885-1)&amp;" dias seguidos sem apontamento",IF($Y885="Folga trabalhada","ATENÇÃO · apontou em dia de folga da escala 5x2",IF($Y885="Folga",IF(AND($D885="5x2",OR(WEEKDAY($F885,2)=6,WEEKDAY($F885,2)=7)),"Folga de fim de semana da escala 5x2",IF(AND(OR($D885="6x1",$D885="FF 6x1"),WEEKDAY($F885,2)=6,FALSE()),"Folga de fim de semana · apontou no domingo anterior",IF(AND(OR($D885="6x1",$D885="FF 6x1"),WEEKDAY($F885,2)=7,AND($A885=$A884,$L884&gt;0)),"Folga de fim de semana · apontou no sábado",IF(AND(OR($D885="6x1",$D885="FF 6x1"),OR(WEEKDAY($F885,2)=6,WEEKDAY($F885,2)=7)),"Folga de fim de semana · sem apontamento no sábado nem no domingo","Folga prevista pelo ciclo")))),IF($Y885="Indeterminado (início da série)","Sem histórico anterior — informe o dia do ciclo no Cadastro",IF($Y885="Falta de registro",IF(OR(OR($D885="6x1",$D885="FF 6x1"),$D885="5x2"),"FALTA DE REGISTRO · dia útil da escala "&amp;$E885,"FALTA DE REGISTRO · dia "&amp;$W885&amp;" de "&amp;IFERROR(INDEX(Parâmetros!$B$39:$B$48,MATCH($E885,Parâmetros!$A$39:$A$48,0)),99)&amp;" do ciclo"),IF(OR($D885="6x1",$D885="FF 6x1"),IF(OR(AND(WEEKDAY($F885,2)=6,AND($A885=$A886,$L886&gt;0)),AND(WEEKDAY($F885,2)=7,AND($A885=$A884,$L884&gt;0))),"ATENÇÃO · apontou sábado e domingo no mesmo fim de semana",IF(OR(WEEKDAY($F885,2)=6,WEEKDAY($F885,2)=7),"Jornada de fim de semana do 6x1",IF(OR($H885&gt;=Parâmetros!$E$20,$H885&lt;Parâmetros!$E$19),"ATENÇÃO · 6x1 apontou fora do horário diurno","Jornada fixa do 6x1"))),IF($D885="5x2","Jornada fixa do 5x2",IF($D885="Folguista",IF($J885=$K885,"Evidência confirma sequência","DIVERGE · sequência "&amp;$J885&amp;" × evidência "&amp;$K885),IF($K885=$E885,"Evidência confirma cadastro","DIVERGE · cadastro "&amp;$E885&amp;" × evidência "&amp;$K885)))))))))))</f>
        <v>Jornada fixa do 6x1</v>
      </c>
      <c r="W885" s="34" t="str">
        <f>IF(OR(OR($D885="6x1",$D885="FF 6x1"),$D885="5x2"),"",IF($AB885&lt;&gt;$AB884,IF(IFERROR(INDEX(Cadastro!$F$5:$F$243,$AB885),"")="",IF($L885&gt;0,1,0),IF(IFERROR(INDEX(Cadastro!$F$5:$F$243,$AB885),"")&lt;=IFERROR(INDEX(Parâmetros!$B$39:$B$48,MATCH($E885,Parâmetros!$A$39:$A$48,0)),99),IFERROR(INDEX(Cadastro!$F$5:$F$243,$AB885),""),0)),IF($L885&gt;0,IF(N($X884)&gt;0,1,N($W884)+1),IF(AND($L885=0,OR(N($W884)&gt;=IFERROR(INDEX(Parâmetros!$B$39:$B$48,MATCH($E885,Parâmetros!$A$39:$A$48,0)),99),AND(N($X884)&gt;0,N($X884)&lt;IFERROR(INDEX(Parâmetros!$C$39:$C$48,MATCH($E885,Parâmetros!$A$39:$A$48,0)),0)))),0,N($W884)+1))))</f>
        <v/>
      </c>
      <c r="X885" s="34" t="str">
        <f>IF(OR(OR($D885="6x1",$D885="FF 6x1"),$D885="5x2"),"",IF($AB885&lt;&gt;$AB884,IF(IFERROR(INDEX(Cadastro!$F$5:$F$243,$AB885),"")="",0,IF(IFERROR(INDEX(Cadastro!$F$5:$F$243,$AB885),"")&gt;IFERROR(INDEX(Parâmetros!$B$39:$B$48,MATCH($E885,Parâmetros!$A$39:$A$48,0)),99),IFERROR(INDEX(Cadastro!$F$5:$F$243,$AB885),"")-IFERROR(INDEX(Parâmetros!$B$39:$B$48,MATCH($E885,Parâmetros!$A$39:$A$48,0)),99),0)),IF(AND($L885=0,OR(N($W884)&gt;=IFERROR(INDEX(Parâmetros!$B$39:$B$48,MATCH($E885,Parâmetros!$A$39:$A$48,0)),99),AND(N($X884)&gt;0,N($X884)&lt;IFERROR(INDEX(Parâmetros!$C$39:$C$48,MATCH($E885,Parâmetros!$A$39:$A$48,0)),0)))),N($X884)+1,0)))</f>
        <v/>
      </c>
      <c r="Y885" t="str">
        <f>IF($AC885&lt;&gt;"",IF($L885&gt;0,$AC885&amp;" · com apontamento",$AC885),IF($E885="Férias",IF($L885&gt;0,"Férias · com apontamento","Férias (cadastro)"),IF(($Z885+$AA885-1)&gt;Parâmetros!$E$16,"Férias / afastamento",IF(AND($D885="5x2",OR(WEEKDAY($F885,2)=6,WEEKDAY($F885,2)=7)),IF($L885&gt;0,"Folga trabalhada","Folga"),IF($L885&gt;0,"Trabalhado",IF(OR(OR($D885="6x1",$D885="FF 6x1"),$D885="5x2"),IF(AND(OR($D885="6x1",$D885="FF 6x1"),OR(WEEKDAY($F885,2)=6,WEEKDAY($F885,2)=7)),"Folga","Falta de registro"),IF(AND($AB885&lt;&gt;$AB884,IFERROR(INDEX(Cadastro!$F$5:$F$243,$AB885),"")=""),"Indeterminado (início da série)",IF($X885&gt;0,"Folga","Falta de registro"))))))))</f>
        <v>Trabalhado</v>
      </c>
      <c r="Z885" s="34">
        <f>IF(OR($L885&gt;0,$F885&gt;Parâmetros!$E$14),0,IF($A885&lt;&gt;$A884,1,N($Z884)+1))</f>
        <v>0</v>
      </c>
      <c r="AA885" s="34">
        <f>IF(OR($L885&gt;0,$F885&gt;Parâmetros!$E$14),0,IF(OR($A885&lt;&gt;$A886,$F886&gt;Parâmetros!$E$14),1,N($AA886)+1))</f>
        <v>0</v>
      </c>
      <c r="AB885" s="31">
        <f>IFERROR(MATCH($A885&amp;"|"&amp;TEXT(_xlfn.MAXIFS(Cadastro!$E$5:$E$243,Cadastro!$A$5:$A$243,$A885,Cadastro!$E$5:$E$243,"&lt;="&amp;$F885),"yyyymmdd"),Cadastro!$I$5:$I$243,0),"")</f>
        <v>125</v>
      </c>
      <c r="AC885" t="str">
        <f>IFERROR(_xlfn.SINGLE(INDEX(Exceções!$D$5:$D$203,MATCH($A885&amp;"|"&amp;$F885,Exceções!$F$5:$F$203,0))),"")</f>
        <v/>
      </c>
      <c r="AD885" t="str">
        <f>IF($AC885="","",IFERROR(_xlfn.SINGLE(INDEX(Exceções!$E$5:$E$203,MATCH($A885&amp;"|"&amp;$F885,Exceções!$F$5:$F$203,0))),""))</f>
        <v/>
      </c>
    </row>
    <row r="886" spans="1:30" ht="15" hidden="1" customHeight="1" x14ac:dyDescent="0.25">
      <c r="A886" s="31">
        <v>52484</v>
      </c>
      <c r="B886" s="17" t="s">
        <v>65</v>
      </c>
      <c r="C886" s="17" t="str">
        <f>IFERROR(INDEX(Cadastro!$C$5:$C$243,$AB886),"NÃO INFORMADO")</f>
        <v>PED</v>
      </c>
      <c r="D886" s="17" t="str">
        <f>IFERROR(INDEX(Cadastro!$D$5:$D$243,$AB886),"")</f>
        <v>6x1</v>
      </c>
      <c r="E886" s="17" t="str">
        <f>IFERROR(INDEX(Cadastro!$G$5:$G$243,$AB886),"")</f>
        <v>6x1</v>
      </c>
      <c r="F886" s="29">
        <v>46316</v>
      </c>
      <c r="G886" s="32" t="str">
        <f t="shared" si="78"/>
        <v>qua</v>
      </c>
      <c r="H886" s="31">
        <f>IF($L886=0,"",_xlfn.MINIFS(Dados!$Q:$Q,Dados!$A:$A,$A886,Dados!$S:$S,$F886))</f>
        <v>453</v>
      </c>
      <c r="I886" s="31">
        <f>IF($H886="","",_xlfn.MAXIFS(Dados!$R:$R,Dados!$A:$A,$A886,Dados!$S:$S,$F886))</f>
        <v>935</v>
      </c>
      <c r="J886" s="32" t="str">
        <f>IF($D886&lt;&gt;"Folguista","",IFERROR(INDEX(Parâmetros!$D$52:$G$52,1,MIN(4,MAX(1,$W886))),""))</f>
        <v/>
      </c>
      <c r="K886" s="32" t="str">
        <f>IF(OR($AC886&lt;&gt;"",$Y886="Folga",$Y886="Folga trabalhada",$Y886="Férias (cadastro)",$Y886="Férias / afastamento",$Y886="Indeterminado (início da série)"),"",IF(OR($D886="6x1",$D886="FF 6x1"),IF(OR(WEEKDAY($F886,2)=6,WEEKDAY($F886,2)=7),"6x1 sáb/dom","6x1"),IF($D886="5x2","5x2",IF($H886="",IF($D886="Folguista",$J886,$E886),IF(OR($H886&gt;=Parâmetros!$E$18,$H886&lt;Parâmetros!$E$19),"C",IF($H886&lt;Parâmetros!$E$20,"A","B"))))))</f>
        <v>6x1</v>
      </c>
      <c r="L886" s="30">
        <f>SUMIFS(Dados!$E:$E,Dados!$A:$A,$A886,Dados!$S:$S,$F886)</f>
        <v>6.87</v>
      </c>
      <c r="M886" s="30">
        <f>IFERROR(INDEX(Parâmetros!$E$6:$E$11,MATCH($K886,Parâmetros!$A$6:$A$11,0)),"")</f>
        <v>8.8000000000000007</v>
      </c>
      <c r="N886" s="33">
        <f t="shared" si="79"/>
        <v>0.78068181818181814</v>
      </c>
      <c r="O886" s="33">
        <f>Parâmetros!$E$13</f>
        <v>0.8</v>
      </c>
      <c r="P886" s="32" t="str">
        <f>IF(OR($M886="",$F886&gt;Parâmetros!$E$14),"Não","Sim")</f>
        <v>Sim</v>
      </c>
      <c r="Q886" s="32" t="str">
        <f t="shared" si="80"/>
        <v>Sim</v>
      </c>
      <c r="R886" s="32" t="str">
        <f t="shared" si="81"/>
        <v>Não</v>
      </c>
      <c r="S886" s="30">
        <f t="shared" si="82"/>
        <v>0.17000000000000082</v>
      </c>
      <c r="T886" s="32" t="str">
        <f>IF($Q886&lt;&gt;"Sim","",IF($N886&gt;Parâmetros!$E$15,"Sim","Não"))</f>
        <v>Não</v>
      </c>
      <c r="U886" s="17" t="str">
        <f t="shared" si="83"/>
        <v>Abaixo da meta</v>
      </c>
      <c r="V886" s="17" t="str">
        <f>IF($AC886&lt;&gt;"",IF($L886&gt;0,"ATENÇÃO · apontou em dia de "&amp;LOWER($AC886)&amp;" cadastrado","Exceção cadastrada · "&amp;$AC886)&amp;IF($AD886="",""," · "&amp;$AD886),IF($E886="Férias",IF($L886&gt;0,"ATENÇÃO · apontou estando de férias no cadastro","Férias no cadastro"),IF($Y886="Férias / afastamento","Afastamento · "&amp;($Z886+$AA886-1)&amp;" dias seguidos sem apontamento",IF($Y886="Folga trabalhada","ATENÇÃO · apontou em dia de folga da escala 5x2",IF($Y886="Folga",IF(AND($D886="5x2",OR(WEEKDAY($F886,2)=6,WEEKDAY($F886,2)=7)),"Folga de fim de semana da escala 5x2",IF(AND(OR($D886="6x1",$D886="FF 6x1"),WEEKDAY($F886,2)=6,FALSE()),"Folga de fim de semana · apontou no domingo anterior",IF(AND(OR($D886="6x1",$D886="FF 6x1"),WEEKDAY($F886,2)=7,AND($A886=$A885,$L885&gt;0)),"Folga de fim de semana · apontou no sábado",IF(AND(OR($D886="6x1",$D886="FF 6x1"),OR(WEEKDAY($F886,2)=6,WEEKDAY($F886,2)=7)),"Folga de fim de semana · sem apontamento no sábado nem no domingo","Folga prevista pelo ciclo")))),IF($Y886="Indeterminado (início da série)","Sem histórico anterior — informe o dia do ciclo no Cadastro",IF($Y886="Falta de registro",IF(OR(OR($D886="6x1",$D886="FF 6x1"),$D886="5x2"),"FALTA DE REGISTRO · dia útil da escala "&amp;$E886,"FALTA DE REGISTRO · dia "&amp;$W886&amp;" de "&amp;IFERROR(INDEX(Parâmetros!$B$39:$B$48,MATCH($E886,Parâmetros!$A$39:$A$48,0)),99)&amp;" do ciclo"),IF(OR($D886="6x1",$D886="FF 6x1"),IF(OR(AND(WEEKDAY($F886,2)=6,AND($A886=$A887,$L887&gt;0)),AND(WEEKDAY($F886,2)=7,AND($A886=$A885,$L885&gt;0))),"ATENÇÃO · apontou sábado e domingo no mesmo fim de semana",IF(OR(WEEKDAY($F886,2)=6,WEEKDAY($F886,2)=7),"Jornada de fim de semana do 6x1",IF(OR($H886&gt;=Parâmetros!$E$20,$H886&lt;Parâmetros!$E$19),"ATENÇÃO · 6x1 apontou fora do horário diurno","Jornada fixa do 6x1"))),IF($D886="5x2","Jornada fixa do 5x2",IF($D886="Folguista",IF($J886=$K886,"Evidência confirma sequência","DIVERGE · sequência "&amp;$J886&amp;" × evidência "&amp;$K886),IF($K886=$E886,"Evidência confirma cadastro","DIVERGE · cadastro "&amp;$E886&amp;" × evidência "&amp;$K886)))))))))))</f>
        <v>Jornada fixa do 6x1</v>
      </c>
      <c r="W886" s="34" t="str">
        <f>IF(OR(OR($D886="6x1",$D886="FF 6x1"),$D886="5x2"),"",IF($AB886&lt;&gt;$AB885,IF(IFERROR(INDEX(Cadastro!$F$5:$F$243,$AB886),"")="",IF($L886&gt;0,1,0),IF(IFERROR(INDEX(Cadastro!$F$5:$F$243,$AB886),"")&lt;=IFERROR(INDEX(Parâmetros!$B$39:$B$48,MATCH($E886,Parâmetros!$A$39:$A$48,0)),99),IFERROR(INDEX(Cadastro!$F$5:$F$243,$AB886),""),0)),IF($L886&gt;0,IF(N($X885)&gt;0,1,N($W885)+1),IF(AND($L886=0,OR(N($W885)&gt;=IFERROR(INDEX(Parâmetros!$B$39:$B$48,MATCH($E886,Parâmetros!$A$39:$A$48,0)),99),AND(N($X885)&gt;0,N($X885)&lt;IFERROR(INDEX(Parâmetros!$C$39:$C$48,MATCH($E886,Parâmetros!$A$39:$A$48,0)),0)))),0,N($W885)+1))))</f>
        <v/>
      </c>
      <c r="X886" s="34" t="str">
        <f>IF(OR(OR($D886="6x1",$D886="FF 6x1"),$D886="5x2"),"",IF($AB886&lt;&gt;$AB885,IF(IFERROR(INDEX(Cadastro!$F$5:$F$243,$AB886),"")="",0,IF(IFERROR(INDEX(Cadastro!$F$5:$F$243,$AB886),"")&gt;IFERROR(INDEX(Parâmetros!$B$39:$B$48,MATCH($E886,Parâmetros!$A$39:$A$48,0)),99),IFERROR(INDEX(Cadastro!$F$5:$F$243,$AB886),"")-IFERROR(INDEX(Parâmetros!$B$39:$B$48,MATCH($E886,Parâmetros!$A$39:$A$48,0)),99),0)),IF(AND($L886=0,OR(N($W885)&gt;=IFERROR(INDEX(Parâmetros!$B$39:$B$48,MATCH($E886,Parâmetros!$A$39:$A$48,0)),99),AND(N($X885)&gt;0,N($X885)&lt;IFERROR(INDEX(Parâmetros!$C$39:$C$48,MATCH($E886,Parâmetros!$A$39:$A$48,0)),0)))),N($X885)+1,0)))</f>
        <v/>
      </c>
      <c r="Y886" t="str">
        <f>IF($AC886&lt;&gt;"",IF($L886&gt;0,$AC886&amp;" · com apontamento",$AC886),IF($E886="Férias",IF($L886&gt;0,"Férias · com apontamento","Férias (cadastro)"),IF(($Z886+$AA886-1)&gt;Parâmetros!$E$16,"Férias / afastamento",IF(AND($D886="5x2",OR(WEEKDAY($F886,2)=6,WEEKDAY($F886,2)=7)),IF($L886&gt;0,"Folga trabalhada","Folga"),IF($L886&gt;0,"Trabalhado",IF(OR(OR($D886="6x1",$D886="FF 6x1"),$D886="5x2"),IF(AND(OR($D886="6x1",$D886="FF 6x1"),OR(WEEKDAY($F886,2)=6,WEEKDAY($F886,2)=7)),"Folga","Falta de registro"),IF(AND($AB886&lt;&gt;$AB885,IFERROR(INDEX(Cadastro!$F$5:$F$243,$AB886),"")=""),"Indeterminado (início da série)",IF($X886&gt;0,"Folga","Falta de registro"))))))))</f>
        <v>Trabalhado</v>
      </c>
      <c r="Z886" s="34">
        <f>IF(OR($L886&gt;0,$F886&gt;Parâmetros!$E$14),0,IF($A886&lt;&gt;$A885,1,N($Z885)+1))</f>
        <v>0</v>
      </c>
      <c r="AA886" s="34">
        <f>IF(OR($L886&gt;0,$F886&gt;Parâmetros!$E$14),0,IF(OR($A886&lt;&gt;$A887,$F887&gt;Parâmetros!$E$14),1,N($AA887)+1))</f>
        <v>0</v>
      </c>
      <c r="AB886" s="31">
        <f>IFERROR(MATCH($A886&amp;"|"&amp;TEXT(_xlfn.MAXIFS(Cadastro!$E$5:$E$243,Cadastro!$A$5:$A$243,$A886,Cadastro!$E$5:$E$243,"&lt;="&amp;$F886),"yyyymmdd"),Cadastro!$I$5:$I$243,0),"")</f>
        <v>125</v>
      </c>
      <c r="AC886" t="str">
        <f>IFERROR(_xlfn.SINGLE(INDEX(Exceções!$D$5:$D$203,MATCH($A886&amp;"|"&amp;$F886,Exceções!$F$5:$F$203,0))),"")</f>
        <v/>
      </c>
      <c r="AD886" t="str">
        <f>IF($AC886="","",IFERROR(_xlfn.SINGLE(INDEX(Exceções!$E$5:$E$203,MATCH($A886&amp;"|"&amp;$F886,Exceções!$F$5:$F$203,0))),""))</f>
        <v/>
      </c>
    </row>
    <row r="887" spans="1:30" ht="15" hidden="1" customHeight="1" x14ac:dyDescent="0.25">
      <c r="A887" s="31">
        <v>52484</v>
      </c>
      <c r="B887" s="17" t="s">
        <v>65</v>
      </c>
      <c r="C887" s="17" t="str">
        <f>IFERROR(INDEX(Cadastro!$C$5:$C$243,$AB887),"NÃO INFORMADO")</f>
        <v>PED</v>
      </c>
      <c r="D887" s="17" t="str">
        <f>IFERROR(INDEX(Cadastro!$D$5:$D$243,$AB887),"")</f>
        <v>6x1</v>
      </c>
      <c r="E887" s="17" t="str">
        <f>IFERROR(INDEX(Cadastro!$G$5:$G$243,$AB887),"")</f>
        <v>6x1</v>
      </c>
      <c r="F887" s="29">
        <v>46317</v>
      </c>
      <c r="G887" s="32" t="str">
        <f t="shared" si="78"/>
        <v>qui</v>
      </c>
      <c r="H887" s="31">
        <f>IF($L887=0,"",_xlfn.MINIFS(Dados!$Q:$Q,Dados!$A:$A,$A887,Dados!$S:$S,$F887))</f>
        <v>455</v>
      </c>
      <c r="I887" s="31">
        <f>IF($H887="","",_xlfn.MAXIFS(Dados!$R:$R,Dados!$A:$A,$A887,Dados!$S:$S,$F887))</f>
        <v>995</v>
      </c>
      <c r="J887" s="32" t="str">
        <f>IF($D887&lt;&gt;"Folguista","",IFERROR(INDEX(Parâmetros!$D$52:$G$52,1,MIN(4,MAX(1,$W887))),""))</f>
        <v/>
      </c>
      <c r="K887" s="32" t="str">
        <f>IF(OR($AC887&lt;&gt;"",$Y887="Folga",$Y887="Folga trabalhada",$Y887="Férias (cadastro)",$Y887="Férias / afastamento",$Y887="Indeterminado (início da série)"),"",IF(OR($D887="6x1",$D887="FF 6x1"),IF(OR(WEEKDAY($F887,2)=6,WEEKDAY($F887,2)=7),"6x1 sáb/dom","6x1"),IF($D887="5x2","5x2",IF($H887="",IF($D887="Folguista",$J887,$E887),IF(OR($H887&gt;=Parâmetros!$E$18,$H887&lt;Parâmetros!$E$19),"C",IF($H887&lt;Parâmetros!$E$20,"A","B"))))))</f>
        <v>6x1</v>
      </c>
      <c r="L887" s="30">
        <f>SUMIFS(Dados!$E:$E,Dados!$A:$A,$A887,Dados!$S:$S,$F887)</f>
        <v>7.8100000000000005</v>
      </c>
      <c r="M887" s="30">
        <f>IFERROR(INDEX(Parâmetros!$E$6:$E$11,MATCH($K887,Parâmetros!$A$6:$A$11,0)),"")</f>
        <v>8.8000000000000007</v>
      </c>
      <c r="N887" s="33">
        <f t="shared" si="79"/>
        <v>0.88749999999999996</v>
      </c>
      <c r="O887" s="33">
        <f>Parâmetros!$E$13</f>
        <v>0.8</v>
      </c>
      <c r="P887" s="32" t="str">
        <f>IF(OR($M887="",$F887&gt;Parâmetros!$E$14),"Não","Sim")</f>
        <v>Sim</v>
      </c>
      <c r="Q887" s="32" t="str">
        <f t="shared" si="80"/>
        <v>Sim</v>
      </c>
      <c r="R887" s="32" t="str">
        <f t="shared" si="81"/>
        <v>Sim</v>
      </c>
      <c r="S887" s="30">
        <f t="shared" si="82"/>
        <v>0</v>
      </c>
      <c r="T887" s="32" t="str">
        <f>IF($Q887&lt;&gt;"Sim","",IF($N887&gt;Parâmetros!$E$15,"Sim","Não"))</f>
        <v>Não</v>
      </c>
      <c r="U887" s="17" t="str">
        <f t="shared" si="83"/>
        <v>Na meta</v>
      </c>
      <c r="V887" s="17" t="str">
        <f>IF($AC887&lt;&gt;"",IF($L887&gt;0,"ATENÇÃO · apontou em dia de "&amp;LOWER($AC887)&amp;" cadastrado","Exceção cadastrada · "&amp;$AC887)&amp;IF($AD887="",""," · "&amp;$AD887),IF($E887="Férias",IF($L887&gt;0,"ATENÇÃO · apontou estando de férias no cadastro","Férias no cadastro"),IF($Y887="Férias / afastamento","Afastamento · "&amp;($Z887+$AA887-1)&amp;" dias seguidos sem apontamento",IF($Y887="Folga trabalhada","ATENÇÃO · apontou em dia de folga da escala 5x2",IF($Y887="Folga",IF(AND($D887="5x2",OR(WEEKDAY($F887,2)=6,WEEKDAY($F887,2)=7)),"Folga de fim de semana da escala 5x2",IF(AND(OR($D887="6x1",$D887="FF 6x1"),WEEKDAY($F887,2)=6,FALSE()),"Folga de fim de semana · apontou no domingo anterior",IF(AND(OR($D887="6x1",$D887="FF 6x1"),WEEKDAY($F887,2)=7,AND($A887=$A886,$L886&gt;0)),"Folga de fim de semana · apontou no sábado",IF(AND(OR($D887="6x1",$D887="FF 6x1"),OR(WEEKDAY($F887,2)=6,WEEKDAY($F887,2)=7)),"Folga de fim de semana · sem apontamento no sábado nem no domingo","Folga prevista pelo ciclo")))),IF($Y887="Indeterminado (início da série)","Sem histórico anterior — informe o dia do ciclo no Cadastro",IF($Y887="Falta de registro",IF(OR(OR($D887="6x1",$D887="FF 6x1"),$D887="5x2"),"FALTA DE REGISTRO · dia útil da escala "&amp;$E887,"FALTA DE REGISTRO · dia "&amp;$W887&amp;" de "&amp;IFERROR(INDEX(Parâmetros!$B$39:$B$48,MATCH($E887,Parâmetros!$A$39:$A$48,0)),99)&amp;" do ciclo"),IF(OR($D887="6x1",$D887="FF 6x1"),IF(OR(AND(WEEKDAY($F887,2)=6,AND($A887=$A888,$L888&gt;0)),AND(WEEKDAY($F887,2)=7,AND($A887=$A886,$L886&gt;0))),"ATENÇÃO · apontou sábado e domingo no mesmo fim de semana",IF(OR(WEEKDAY($F887,2)=6,WEEKDAY($F887,2)=7),"Jornada de fim de semana do 6x1",IF(OR($H887&gt;=Parâmetros!$E$20,$H887&lt;Parâmetros!$E$19),"ATENÇÃO · 6x1 apontou fora do horário diurno","Jornada fixa do 6x1"))),IF($D887="5x2","Jornada fixa do 5x2",IF($D887="Folguista",IF($J887=$K887,"Evidência confirma sequência","DIVERGE · sequência "&amp;$J887&amp;" × evidência "&amp;$K887),IF($K887=$E887,"Evidência confirma cadastro","DIVERGE · cadastro "&amp;$E887&amp;" × evidência "&amp;$K887)))))))))))</f>
        <v>Jornada fixa do 6x1</v>
      </c>
      <c r="W887" s="34" t="str">
        <f>IF(OR(OR($D887="6x1",$D887="FF 6x1"),$D887="5x2"),"",IF($AB887&lt;&gt;$AB886,IF(IFERROR(INDEX(Cadastro!$F$5:$F$243,$AB887),"")="",IF($L887&gt;0,1,0),IF(IFERROR(INDEX(Cadastro!$F$5:$F$243,$AB887),"")&lt;=IFERROR(INDEX(Parâmetros!$B$39:$B$48,MATCH($E887,Parâmetros!$A$39:$A$48,0)),99),IFERROR(INDEX(Cadastro!$F$5:$F$243,$AB887),""),0)),IF($L887&gt;0,IF(N($X886)&gt;0,1,N($W886)+1),IF(AND($L887=0,OR(N($W886)&gt;=IFERROR(INDEX(Parâmetros!$B$39:$B$48,MATCH($E887,Parâmetros!$A$39:$A$48,0)),99),AND(N($X886)&gt;0,N($X886)&lt;IFERROR(INDEX(Parâmetros!$C$39:$C$48,MATCH($E887,Parâmetros!$A$39:$A$48,0)),0)))),0,N($W886)+1))))</f>
        <v/>
      </c>
      <c r="X887" s="34" t="str">
        <f>IF(OR(OR($D887="6x1",$D887="FF 6x1"),$D887="5x2"),"",IF($AB887&lt;&gt;$AB886,IF(IFERROR(INDEX(Cadastro!$F$5:$F$243,$AB887),"")="",0,IF(IFERROR(INDEX(Cadastro!$F$5:$F$243,$AB887),"")&gt;IFERROR(INDEX(Parâmetros!$B$39:$B$48,MATCH($E887,Parâmetros!$A$39:$A$48,0)),99),IFERROR(INDEX(Cadastro!$F$5:$F$243,$AB887),"")-IFERROR(INDEX(Parâmetros!$B$39:$B$48,MATCH($E887,Parâmetros!$A$39:$A$48,0)),99),0)),IF(AND($L887=0,OR(N($W886)&gt;=IFERROR(INDEX(Parâmetros!$B$39:$B$48,MATCH($E887,Parâmetros!$A$39:$A$48,0)),99),AND(N($X886)&gt;0,N($X886)&lt;IFERROR(INDEX(Parâmetros!$C$39:$C$48,MATCH($E887,Parâmetros!$A$39:$A$48,0)),0)))),N($X886)+1,0)))</f>
        <v/>
      </c>
      <c r="Y887" t="str">
        <f>IF($AC887&lt;&gt;"",IF($L887&gt;0,$AC887&amp;" · com apontamento",$AC887),IF($E887="Férias",IF($L887&gt;0,"Férias · com apontamento","Férias (cadastro)"),IF(($Z887+$AA887-1)&gt;Parâmetros!$E$16,"Férias / afastamento",IF(AND($D887="5x2",OR(WEEKDAY($F887,2)=6,WEEKDAY($F887,2)=7)),IF($L887&gt;0,"Folga trabalhada","Folga"),IF($L887&gt;0,"Trabalhado",IF(OR(OR($D887="6x1",$D887="FF 6x1"),$D887="5x2"),IF(AND(OR($D887="6x1",$D887="FF 6x1"),OR(WEEKDAY($F887,2)=6,WEEKDAY($F887,2)=7)),"Folga","Falta de registro"),IF(AND($AB887&lt;&gt;$AB886,IFERROR(INDEX(Cadastro!$F$5:$F$243,$AB887),"")=""),"Indeterminado (início da série)",IF($X887&gt;0,"Folga","Falta de registro"))))))))</f>
        <v>Trabalhado</v>
      </c>
      <c r="Z887" s="34">
        <f>IF(OR($L887&gt;0,$F887&gt;Parâmetros!$E$14),0,IF($A887&lt;&gt;$A886,1,N($Z886)+1))</f>
        <v>0</v>
      </c>
      <c r="AA887" s="34">
        <f>IF(OR($L887&gt;0,$F887&gt;Parâmetros!$E$14),0,IF(OR($A887&lt;&gt;$A888,$F888&gt;Parâmetros!$E$14),1,N($AA888)+1))</f>
        <v>0</v>
      </c>
      <c r="AB887" s="31">
        <f>IFERROR(MATCH($A887&amp;"|"&amp;TEXT(_xlfn.MAXIFS(Cadastro!$E$5:$E$243,Cadastro!$A$5:$A$243,$A887,Cadastro!$E$5:$E$243,"&lt;="&amp;$F887),"yyyymmdd"),Cadastro!$I$5:$I$243,0),"")</f>
        <v>125</v>
      </c>
      <c r="AC887" t="str">
        <f>IFERROR(_xlfn.SINGLE(INDEX(Exceções!$D$5:$D$203,MATCH($A887&amp;"|"&amp;$F887,Exceções!$F$5:$F$203,0))),"")</f>
        <v/>
      </c>
      <c r="AD887" t="str">
        <f>IF($AC887="","",IFERROR(_xlfn.SINGLE(INDEX(Exceções!$E$5:$E$203,MATCH($A887&amp;"|"&amp;$F887,Exceções!$F$5:$F$203,0))),""))</f>
        <v/>
      </c>
    </row>
    <row r="888" spans="1:30" ht="15" hidden="1" customHeight="1" x14ac:dyDescent="0.25">
      <c r="A888" s="31">
        <v>52484</v>
      </c>
      <c r="B888" s="17" t="s">
        <v>65</v>
      </c>
      <c r="C888" s="17" t="str">
        <f>IFERROR(INDEX(Cadastro!$C$5:$C$243,$AB888),"NÃO INFORMADO")</f>
        <v>PED</v>
      </c>
      <c r="D888" s="17" t="str">
        <f>IFERROR(INDEX(Cadastro!$D$5:$D$243,$AB888),"")</f>
        <v>6x1</v>
      </c>
      <c r="E888" s="17" t="str">
        <f>IFERROR(INDEX(Cadastro!$G$5:$G$243,$AB888),"")</f>
        <v>6x1</v>
      </c>
      <c r="F888" s="29">
        <v>46318</v>
      </c>
      <c r="G888" s="32" t="str">
        <f t="shared" si="78"/>
        <v>sex</v>
      </c>
      <c r="H888" s="31">
        <f>IF($L888=0,"",_xlfn.MINIFS(Dados!$Q:$Q,Dados!$A:$A,$A888,Dados!$S:$S,$F888))</f>
        <v>450</v>
      </c>
      <c r="I888" s="31">
        <f>IF($H888="","",_xlfn.MAXIFS(Dados!$R:$R,Dados!$A:$A,$A888,Dados!$S:$S,$F888))</f>
        <v>1006</v>
      </c>
      <c r="J888" s="32" t="str">
        <f>IF($D888&lt;&gt;"Folguista","",IFERROR(INDEX(Parâmetros!$D$52:$G$52,1,MIN(4,MAX(1,$W888))),""))</f>
        <v/>
      </c>
      <c r="K888" s="32" t="str">
        <f>IF(OR($AC888&lt;&gt;"",$Y888="Folga",$Y888="Folga trabalhada",$Y888="Férias (cadastro)",$Y888="Férias / afastamento",$Y888="Indeterminado (início da série)"),"",IF(OR($D888="6x1",$D888="FF 6x1"),IF(OR(WEEKDAY($F888,2)=6,WEEKDAY($F888,2)=7),"6x1 sáb/dom","6x1"),IF($D888="5x2","5x2",IF($H888="",IF($D888="Folguista",$J888,$E888),IF(OR($H888&gt;=Parâmetros!$E$18,$H888&lt;Parâmetros!$E$19),"C",IF($H888&lt;Parâmetros!$E$20,"A","B"))))))</f>
        <v>6x1</v>
      </c>
      <c r="L888" s="30">
        <f>SUMIFS(Dados!$E:$E,Dados!$A:$A,$A888,Dados!$S:$S,$F888)</f>
        <v>8.07</v>
      </c>
      <c r="M888" s="30">
        <f>IFERROR(INDEX(Parâmetros!$E$6:$E$11,MATCH($K888,Parâmetros!$A$6:$A$11,0)),"")</f>
        <v>8.8000000000000007</v>
      </c>
      <c r="N888" s="33">
        <f t="shared" si="79"/>
        <v>0.9170454545454545</v>
      </c>
      <c r="O888" s="33">
        <f>Parâmetros!$E$13</f>
        <v>0.8</v>
      </c>
      <c r="P888" s="32" t="str">
        <f>IF(OR($M888="",$F888&gt;Parâmetros!$E$14),"Não","Sim")</f>
        <v>Sim</v>
      </c>
      <c r="Q888" s="32" t="str">
        <f t="shared" si="80"/>
        <v>Sim</v>
      </c>
      <c r="R888" s="32" t="str">
        <f t="shared" si="81"/>
        <v>Sim</v>
      </c>
      <c r="S888" s="30">
        <f t="shared" si="82"/>
        <v>0</v>
      </c>
      <c r="T888" s="32" t="str">
        <f>IF($Q888&lt;&gt;"Sim","",IF($N888&gt;Parâmetros!$E$15,"Sim","Não"))</f>
        <v>Não</v>
      </c>
      <c r="U888" s="17" t="str">
        <f t="shared" si="83"/>
        <v>Na meta</v>
      </c>
      <c r="V888" s="17" t="str">
        <f>IF($AC888&lt;&gt;"",IF($L888&gt;0,"ATENÇÃO · apontou em dia de "&amp;LOWER($AC888)&amp;" cadastrado","Exceção cadastrada · "&amp;$AC888)&amp;IF($AD888="",""," · "&amp;$AD888),IF($E888="Férias",IF($L888&gt;0,"ATENÇÃO · apontou estando de férias no cadastro","Férias no cadastro"),IF($Y888="Férias / afastamento","Afastamento · "&amp;($Z888+$AA888-1)&amp;" dias seguidos sem apontamento",IF($Y888="Folga trabalhada","ATENÇÃO · apontou em dia de folga da escala 5x2",IF($Y888="Folga",IF(AND($D888="5x2",OR(WEEKDAY($F888,2)=6,WEEKDAY($F888,2)=7)),"Folga de fim de semana da escala 5x2",IF(AND(OR($D888="6x1",$D888="FF 6x1"),WEEKDAY($F888,2)=6,FALSE()),"Folga de fim de semana · apontou no domingo anterior",IF(AND(OR($D888="6x1",$D888="FF 6x1"),WEEKDAY($F888,2)=7,AND($A888=$A887,$L887&gt;0)),"Folga de fim de semana · apontou no sábado",IF(AND(OR($D888="6x1",$D888="FF 6x1"),OR(WEEKDAY($F888,2)=6,WEEKDAY($F888,2)=7)),"Folga de fim de semana · sem apontamento no sábado nem no domingo","Folga prevista pelo ciclo")))),IF($Y888="Indeterminado (início da série)","Sem histórico anterior — informe o dia do ciclo no Cadastro",IF($Y888="Falta de registro",IF(OR(OR($D888="6x1",$D888="FF 6x1"),$D888="5x2"),"FALTA DE REGISTRO · dia útil da escala "&amp;$E888,"FALTA DE REGISTRO · dia "&amp;$W888&amp;" de "&amp;IFERROR(INDEX(Parâmetros!$B$39:$B$48,MATCH($E888,Parâmetros!$A$39:$A$48,0)),99)&amp;" do ciclo"),IF(OR($D888="6x1",$D888="FF 6x1"),IF(OR(AND(WEEKDAY($F888,2)=6,AND($A888=$A889,$L889&gt;0)),AND(WEEKDAY($F888,2)=7,AND($A888=$A887,$L887&gt;0))),"ATENÇÃO · apontou sábado e domingo no mesmo fim de semana",IF(OR(WEEKDAY($F888,2)=6,WEEKDAY($F888,2)=7),"Jornada de fim de semana do 6x1",IF(OR($H888&gt;=Parâmetros!$E$20,$H888&lt;Parâmetros!$E$19),"ATENÇÃO · 6x1 apontou fora do horário diurno","Jornada fixa do 6x1"))),IF($D888="5x2","Jornada fixa do 5x2",IF($D888="Folguista",IF($J888=$K888,"Evidência confirma sequência","DIVERGE · sequência "&amp;$J888&amp;" × evidência "&amp;$K888),IF($K888=$E888,"Evidência confirma cadastro","DIVERGE · cadastro "&amp;$E888&amp;" × evidência "&amp;$K888)))))))))))</f>
        <v>Jornada fixa do 6x1</v>
      </c>
      <c r="W888" s="34" t="str">
        <f>IF(OR(OR($D888="6x1",$D888="FF 6x1"),$D888="5x2"),"",IF($AB888&lt;&gt;$AB887,IF(IFERROR(INDEX(Cadastro!$F$5:$F$243,$AB888),"")="",IF($L888&gt;0,1,0),IF(IFERROR(INDEX(Cadastro!$F$5:$F$243,$AB888),"")&lt;=IFERROR(INDEX(Parâmetros!$B$39:$B$48,MATCH($E888,Parâmetros!$A$39:$A$48,0)),99),IFERROR(INDEX(Cadastro!$F$5:$F$243,$AB888),""),0)),IF($L888&gt;0,IF(N($X887)&gt;0,1,N($W887)+1),IF(AND($L888=0,OR(N($W887)&gt;=IFERROR(INDEX(Parâmetros!$B$39:$B$48,MATCH($E888,Parâmetros!$A$39:$A$48,0)),99),AND(N($X887)&gt;0,N($X887)&lt;IFERROR(INDEX(Parâmetros!$C$39:$C$48,MATCH($E888,Parâmetros!$A$39:$A$48,0)),0)))),0,N($W887)+1))))</f>
        <v/>
      </c>
      <c r="X888" s="34" t="str">
        <f>IF(OR(OR($D888="6x1",$D888="FF 6x1"),$D888="5x2"),"",IF($AB888&lt;&gt;$AB887,IF(IFERROR(INDEX(Cadastro!$F$5:$F$243,$AB888),"")="",0,IF(IFERROR(INDEX(Cadastro!$F$5:$F$243,$AB888),"")&gt;IFERROR(INDEX(Parâmetros!$B$39:$B$48,MATCH($E888,Parâmetros!$A$39:$A$48,0)),99),IFERROR(INDEX(Cadastro!$F$5:$F$243,$AB888),"")-IFERROR(INDEX(Parâmetros!$B$39:$B$48,MATCH($E888,Parâmetros!$A$39:$A$48,0)),99),0)),IF(AND($L888=0,OR(N($W887)&gt;=IFERROR(INDEX(Parâmetros!$B$39:$B$48,MATCH($E888,Parâmetros!$A$39:$A$48,0)),99),AND(N($X887)&gt;0,N($X887)&lt;IFERROR(INDEX(Parâmetros!$C$39:$C$48,MATCH($E888,Parâmetros!$A$39:$A$48,0)),0)))),N($X887)+1,0)))</f>
        <v/>
      </c>
      <c r="Y888" t="str">
        <f>IF($AC888&lt;&gt;"",IF($L888&gt;0,$AC888&amp;" · com apontamento",$AC888),IF($E888="Férias",IF($L888&gt;0,"Férias · com apontamento","Férias (cadastro)"),IF(($Z888+$AA888-1)&gt;Parâmetros!$E$16,"Férias / afastamento",IF(AND($D888="5x2",OR(WEEKDAY($F888,2)=6,WEEKDAY($F888,2)=7)),IF($L888&gt;0,"Folga trabalhada","Folga"),IF($L888&gt;0,"Trabalhado",IF(OR(OR($D888="6x1",$D888="FF 6x1"),$D888="5x2"),IF(AND(OR($D888="6x1",$D888="FF 6x1"),OR(WEEKDAY($F888,2)=6,WEEKDAY($F888,2)=7)),"Folga","Falta de registro"),IF(AND($AB888&lt;&gt;$AB887,IFERROR(INDEX(Cadastro!$F$5:$F$243,$AB888),"")=""),"Indeterminado (início da série)",IF($X888&gt;0,"Folga","Falta de registro"))))))))</f>
        <v>Trabalhado</v>
      </c>
      <c r="Z888" s="34">
        <f>IF(OR($L888&gt;0,$F888&gt;Parâmetros!$E$14),0,IF($A888&lt;&gt;$A887,1,N($Z887)+1))</f>
        <v>0</v>
      </c>
      <c r="AA888" s="34">
        <f>IF(OR($L888&gt;0,$F888&gt;Parâmetros!$E$14),0,IF(OR($A888&lt;&gt;$A889,$F889&gt;Parâmetros!$E$14),1,N($AA889)+1))</f>
        <v>0</v>
      </c>
      <c r="AB888" s="31">
        <f>IFERROR(MATCH($A888&amp;"|"&amp;TEXT(_xlfn.MAXIFS(Cadastro!$E$5:$E$243,Cadastro!$A$5:$A$243,$A888,Cadastro!$E$5:$E$243,"&lt;="&amp;$F888),"yyyymmdd"),Cadastro!$I$5:$I$243,0),"")</f>
        <v>125</v>
      </c>
      <c r="AC888" t="str">
        <f>IFERROR(_xlfn.SINGLE(INDEX(Exceções!$D$5:$D$203,MATCH($A888&amp;"|"&amp;$F888,Exceções!$F$5:$F$203,0))),"")</f>
        <v/>
      </c>
      <c r="AD888" t="str">
        <f>IF($AC888="","",IFERROR(_xlfn.SINGLE(INDEX(Exceções!$E$5:$E$203,MATCH($A888&amp;"|"&amp;$F888,Exceções!$F$5:$F$203,0))),""))</f>
        <v/>
      </c>
    </row>
    <row r="889" spans="1:30" ht="15" hidden="1" customHeight="1" x14ac:dyDescent="0.25">
      <c r="A889" s="31">
        <v>52484</v>
      </c>
      <c r="B889" s="17" t="s">
        <v>65</v>
      </c>
      <c r="C889" s="17" t="str">
        <f>IFERROR(INDEX(Cadastro!$C$5:$C$243,$AB889),"NÃO INFORMADO")</f>
        <v>PED</v>
      </c>
      <c r="D889" s="17" t="str">
        <f>IFERROR(INDEX(Cadastro!$D$5:$D$243,$AB889),"")</f>
        <v>6x1</v>
      </c>
      <c r="E889" s="17" t="str">
        <f>IFERROR(INDEX(Cadastro!$G$5:$G$243,$AB889),"")</f>
        <v>6x1</v>
      </c>
      <c r="F889" s="29">
        <v>46319</v>
      </c>
      <c r="G889" s="32" t="str">
        <f t="shared" si="78"/>
        <v>sáb</v>
      </c>
      <c r="H889" s="31" t="str">
        <f>IF($L889=0,"",_xlfn.MINIFS(Dados!$Q:$Q,Dados!$A:$A,$A889,Dados!$S:$S,$F889))</f>
        <v/>
      </c>
      <c r="I889" s="31" t="str">
        <f>IF($H889="","",_xlfn.MAXIFS(Dados!$R:$R,Dados!$A:$A,$A889,Dados!$S:$S,$F889))</f>
        <v/>
      </c>
      <c r="J889" s="32" t="str">
        <f>IF($D889&lt;&gt;"Folguista","",IFERROR(INDEX(Parâmetros!$D$52:$G$52,1,MIN(4,MAX(1,$W889))),""))</f>
        <v/>
      </c>
      <c r="K889" s="32" t="str">
        <f>IF(OR($AC889&lt;&gt;"",$Y889="Folga",$Y889="Folga trabalhada",$Y889="Férias (cadastro)",$Y889="Férias / afastamento",$Y889="Indeterminado (início da série)"),"",IF(OR($D889="6x1",$D889="FF 6x1"),IF(OR(WEEKDAY($F889,2)=6,WEEKDAY($F889,2)=7),"6x1 sáb/dom","6x1"),IF($D889="5x2","5x2",IF($H889="",IF($D889="Folguista",$J889,$E889),IF(OR($H889&gt;=Parâmetros!$E$18,$H889&lt;Parâmetros!$E$19),"C",IF($H889&lt;Parâmetros!$E$20,"A","B"))))))</f>
        <v/>
      </c>
      <c r="L889" s="30">
        <f>SUMIFS(Dados!$E:$E,Dados!$A:$A,$A889,Dados!$S:$S,$F889)</f>
        <v>0</v>
      </c>
      <c r="M889" s="30" t="str">
        <f>IFERROR(INDEX(Parâmetros!$E$6:$E$11,MATCH($K889,Parâmetros!$A$6:$A$11,0)),"")</f>
        <v/>
      </c>
      <c r="N889" s="33" t="str">
        <f t="shared" si="79"/>
        <v/>
      </c>
      <c r="O889" s="33">
        <f>Parâmetros!$E$13</f>
        <v>0.8</v>
      </c>
      <c r="P889" s="32" t="str">
        <f>IF(OR($M889="",$F889&gt;Parâmetros!$E$14),"Não","Sim")</f>
        <v>Não</v>
      </c>
      <c r="Q889" s="32" t="str">
        <f t="shared" si="80"/>
        <v/>
      </c>
      <c r="R889" s="32" t="str">
        <f t="shared" si="81"/>
        <v/>
      </c>
      <c r="S889" s="30" t="str">
        <f t="shared" si="82"/>
        <v/>
      </c>
      <c r="T889" s="32" t="str">
        <f>IF($Q889&lt;&gt;"Sim","",IF($N889&gt;Parâmetros!$E$15,"Sim","Não"))</f>
        <v/>
      </c>
      <c r="U889" s="17" t="str">
        <f t="shared" si="83"/>
        <v>Folga</v>
      </c>
      <c r="V889" s="17" t="str">
        <f>IF($AC889&lt;&gt;"",IF($L889&gt;0,"ATENÇÃO · apontou em dia de "&amp;LOWER($AC889)&amp;" cadastrado","Exceção cadastrada · "&amp;$AC889)&amp;IF($AD889="",""," · "&amp;$AD889),IF($E889="Férias",IF($L889&gt;0,"ATENÇÃO · apontou estando de férias no cadastro","Férias no cadastro"),IF($Y889="Férias / afastamento","Afastamento · "&amp;($Z889+$AA889-1)&amp;" dias seguidos sem apontamento",IF($Y889="Folga trabalhada","ATENÇÃO · apontou em dia de folga da escala 5x2",IF($Y889="Folga",IF(AND($D889="5x2",OR(WEEKDAY($F889,2)=6,WEEKDAY($F889,2)=7)),"Folga de fim de semana da escala 5x2",IF(AND(OR($D889="6x1",$D889="FF 6x1"),WEEKDAY($F889,2)=6,FALSE()),"Folga de fim de semana · apontou no domingo anterior",IF(AND(OR($D889="6x1",$D889="FF 6x1"),WEEKDAY($F889,2)=7,AND($A889=$A888,$L888&gt;0)),"Folga de fim de semana · apontou no sábado",IF(AND(OR($D889="6x1",$D889="FF 6x1"),OR(WEEKDAY($F889,2)=6,WEEKDAY($F889,2)=7)),"Folga de fim de semana · sem apontamento no sábado nem no domingo","Folga prevista pelo ciclo")))),IF($Y889="Indeterminado (início da série)","Sem histórico anterior — informe o dia do ciclo no Cadastro",IF($Y889="Falta de registro",IF(OR(OR($D889="6x1",$D889="FF 6x1"),$D889="5x2"),"FALTA DE REGISTRO · dia útil da escala "&amp;$E889,"FALTA DE REGISTRO · dia "&amp;$W889&amp;" de "&amp;IFERROR(INDEX(Parâmetros!$B$39:$B$48,MATCH($E889,Parâmetros!$A$39:$A$48,0)),99)&amp;" do ciclo"),IF(OR($D889="6x1",$D889="FF 6x1"),IF(OR(AND(WEEKDAY($F889,2)=6,AND($A889=$A890,$L890&gt;0)),AND(WEEKDAY($F889,2)=7,AND($A889=$A888,$L888&gt;0))),"ATENÇÃO · apontou sábado e domingo no mesmo fim de semana",IF(OR(WEEKDAY($F889,2)=6,WEEKDAY($F889,2)=7),"Jornada de fim de semana do 6x1",IF(OR($H889&gt;=Parâmetros!$E$20,$H889&lt;Parâmetros!$E$19),"ATENÇÃO · 6x1 apontou fora do horário diurno","Jornada fixa do 6x1"))),IF($D889="5x2","Jornada fixa do 5x2",IF($D889="Folguista",IF($J889=$K889,"Evidência confirma sequência","DIVERGE · sequência "&amp;$J889&amp;" × evidência "&amp;$K889),IF($K889=$E889,"Evidência confirma cadastro","DIVERGE · cadastro "&amp;$E889&amp;" × evidência "&amp;$K889)))))))))))</f>
        <v>Folga de fim de semana · sem apontamento no sábado nem no domingo</v>
      </c>
      <c r="W889" s="34" t="str">
        <f>IF(OR(OR($D889="6x1",$D889="FF 6x1"),$D889="5x2"),"",IF($AB889&lt;&gt;$AB888,IF(IFERROR(INDEX(Cadastro!$F$5:$F$243,$AB889),"")="",IF($L889&gt;0,1,0),IF(IFERROR(INDEX(Cadastro!$F$5:$F$243,$AB889),"")&lt;=IFERROR(INDEX(Parâmetros!$B$39:$B$48,MATCH($E889,Parâmetros!$A$39:$A$48,0)),99),IFERROR(INDEX(Cadastro!$F$5:$F$243,$AB889),""),0)),IF($L889&gt;0,IF(N($X888)&gt;0,1,N($W888)+1),IF(AND($L889=0,OR(N($W888)&gt;=IFERROR(INDEX(Parâmetros!$B$39:$B$48,MATCH($E889,Parâmetros!$A$39:$A$48,0)),99),AND(N($X888)&gt;0,N($X888)&lt;IFERROR(INDEX(Parâmetros!$C$39:$C$48,MATCH($E889,Parâmetros!$A$39:$A$48,0)),0)))),0,N($W888)+1))))</f>
        <v/>
      </c>
      <c r="X889" s="34" t="str">
        <f>IF(OR(OR($D889="6x1",$D889="FF 6x1"),$D889="5x2"),"",IF($AB889&lt;&gt;$AB888,IF(IFERROR(INDEX(Cadastro!$F$5:$F$243,$AB889),"")="",0,IF(IFERROR(INDEX(Cadastro!$F$5:$F$243,$AB889),"")&gt;IFERROR(INDEX(Parâmetros!$B$39:$B$48,MATCH($E889,Parâmetros!$A$39:$A$48,0)),99),IFERROR(INDEX(Cadastro!$F$5:$F$243,$AB889),"")-IFERROR(INDEX(Parâmetros!$B$39:$B$48,MATCH($E889,Parâmetros!$A$39:$A$48,0)),99),0)),IF(AND($L889=0,OR(N($W888)&gt;=IFERROR(INDEX(Parâmetros!$B$39:$B$48,MATCH($E889,Parâmetros!$A$39:$A$48,0)),99),AND(N($X888)&gt;0,N($X888)&lt;IFERROR(INDEX(Parâmetros!$C$39:$C$48,MATCH($E889,Parâmetros!$A$39:$A$48,0)),0)))),N($X888)+1,0)))</f>
        <v/>
      </c>
      <c r="Y889" t="str">
        <f>IF($AC889&lt;&gt;"",IF($L889&gt;0,$AC889&amp;" · com apontamento",$AC889),IF($E889="Férias",IF($L889&gt;0,"Férias · com apontamento","Férias (cadastro)"),IF(($Z889+$AA889-1)&gt;Parâmetros!$E$16,"Férias / afastamento",IF(AND($D889="5x2",OR(WEEKDAY($F889,2)=6,WEEKDAY($F889,2)=7)),IF($L889&gt;0,"Folga trabalhada","Folga"),IF($L889&gt;0,"Trabalhado",IF(OR(OR($D889="6x1",$D889="FF 6x1"),$D889="5x2"),IF(AND(OR($D889="6x1",$D889="FF 6x1"),OR(WEEKDAY($F889,2)=6,WEEKDAY($F889,2)=7)),"Folga","Falta de registro"),IF(AND($AB889&lt;&gt;$AB888,IFERROR(INDEX(Cadastro!$F$5:$F$243,$AB889),"")=""),"Indeterminado (início da série)",IF($X889&gt;0,"Folga","Falta de registro"))))))))</f>
        <v>Folga</v>
      </c>
      <c r="Z889" s="34">
        <f>IF(OR($L889&gt;0,$F889&gt;Parâmetros!$E$14),0,IF($A889&lt;&gt;$A888,1,N($Z888)+1))</f>
        <v>0</v>
      </c>
      <c r="AA889" s="34">
        <f>IF(OR($L889&gt;0,$F889&gt;Parâmetros!$E$14),0,IF(OR($A889&lt;&gt;$A890,$F890&gt;Parâmetros!$E$14),1,N($AA890)+1))</f>
        <v>0</v>
      </c>
      <c r="AB889" s="31">
        <f>IFERROR(MATCH($A889&amp;"|"&amp;TEXT(_xlfn.MAXIFS(Cadastro!$E$5:$E$243,Cadastro!$A$5:$A$243,$A889,Cadastro!$E$5:$E$243,"&lt;="&amp;$F889),"yyyymmdd"),Cadastro!$I$5:$I$243,0),"")</f>
        <v>125</v>
      </c>
      <c r="AC889" t="str">
        <f>IFERROR(_xlfn.SINGLE(INDEX(Exceções!$D$5:$D$203,MATCH($A889&amp;"|"&amp;$F889,Exceções!$F$5:$F$203,0))),"")</f>
        <v/>
      </c>
      <c r="AD889" t="str">
        <f>IF($AC889="","",IFERROR(_xlfn.SINGLE(INDEX(Exceções!$E$5:$E$203,MATCH($A889&amp;"|"&amp;$F889,Exceções!$F$5:$F$203,0))),""))</f>
        <v/>
      </c>
    </row>
    <row r="890" spans="1:30" ht="15" hidden="1" customHeight="1" x14ac:dyDescent="0.25">
      <c r="A890" s="31">
        <v>52484</v>
      </c>
      <c r="B890" s="17" t="s">
        <v>65</v>
      </c>
      <c r="C890" s="17" t="str">
        <f>IFERROR(INDEX(Cadastro!$C$5:$C$243,$AB890),"NÃO INFORMADO")</f>
        <v>PED</v>
      </c>
      <c r="D890" s="17" t="str">
        <f>IFERROR(INDEX(Cadastro!$D$5:$D$243,$AB890),"")</f>
        <v>6x1</v>
      </c>
      <c r="E890" s="17" t="str">
        <f>IFERROR(INDEX(Cadastro!$G$5:$G$243,$AB890),"")</f>
        <v>6x1</v>
      </c>
      <c r="F890" s="29">
        <v>46320</v>
      </c>
      <c r="G890" s="32" t="str">
        <f t="shared" si="78"/>
        <v>dom</v>
      </c>
      <c r="H890" s="31" t="str">
        <f>IF($L890=0,"",_xlfn.MINIFS(Dados!$Q:$Q,Dados!$A:$A,$A890,Dados!$S:$S,$F890))</f>
        <v/>
      </c>
      <c r="I890" s="31" t="str">
        <f>IF($H890="","",_xlfn.MAXIFS(Dados!$R:$R,Dados!$A:$A,$A890,Dados!$S:$S,$F890))</f>
        <v/>
      </c>
      <c r="J890" s="32" t="str">
        <f>IF($D890&lt;&gt;"Folguista","",IFERROR(INDEX(Parâmetros!$D$52:$G$52,1,MIN(4,MAX(1,$W890))),""))</f>
        <v/>
      </c>
      <c r="K890" s="32" t="str">
        <f>IF(OR($AC890&lt;&gt;"",$Y890="Folga",$Y890="Folga trabalhada",$Y890="Férias (cadastro)",$Y890="Férias / afastamento",$Y890="Indeterminado (início da série)"),"",IF(OR($D890="6x1",$D890="FF 6x1"),IF(OR(WEEKDAY($F890,2)=6,WEEKDAY($F890,2)=7),"6x1 sáb/dom","6x1"),IF($D890="5x2","5x2",IF($H890="",IF($D890="Folguista",$J890,$E890),IF(OR($H890&gt;=Parâmetros!$E$18,$H890&lt;Parâmetros!$E$19),"C",IF($H890&lt;Parâmetros!$E$20,"A","B"))))))</f>
        <v/>
      </c>
      <c r="L890" s="30">
        <f>SUMIFS(Dados!$E:$E,Dados!$A:$A,$A890,Dados!$S:$S,$F890)</f>
        <v>0</v>
      </c>
      <c r="M890" s="30" t="str">
        <f>IFERROR(INDEX(Parâmetros!$E$6:$E$11,MATCH($K890,Parâmetros!$A$6:$A$11,0)),"")</f>
        <v/>
      </c>
      <c r="N890" s="33" t="str">
        <f t="shared" si="79"/>
        <v/>
      </c>
      <c r="O890" s="33">
        <f>Parâmetros!$E$13</f>
        <v>0.8</v>
      </c>
      <c r="P890" s="32" t="str">
        <f>IF(OR($M890="",$F890&gt;Parâmetros!$E$14),"Não","Sim")</f>
        <v>Não</v>
      </c>
      <c r="Q890" s="32" t="str">
        <f t="shared" si="80"/>
        <v/>
      </c>
      <c r="R890" s="32" t="str">
        <f t="shared" si="81"/>
        <v/>
      </c>
      <c r="S890" s="30" t="str">
        <f t="shared" si="82"/>
        <v/>
      </c>
      <c r="T890" s="32" t="str">
        <f>IF($Q890&lt;&gt;"Sim","",IF($N890&gt;Parâmetros!$E$15,"Sim","Não"))</f>
        <v/>
      </c>
      <c r="U890" s="17" t="str">
        <f t="shared" si="83"/>
        <v>Folga</v>
      </c>
      <c r="V890" s="17" t="str">
        <f>IF($AC890&lt;&gt;"",IF($L890&gt;0,"ATENÇÃO · apontou em dia de "&amp;LOWER($AC890)&amp;" cadastrado","Exceção cadastrada · "&amp;$AC890)&amp;IF($AD890="",""," · "&amp;$AD890),IF($E890="Férias",IF($L890&gt;0,"ATENÇÃO · apontou estando de férias no cadastro","Férias no cadastro"),IF($Y890="Férias / afastamento","Afastamento · "&amp;($Z890+$AA890-1)&amp;" dias seguidos sem apontamento",IF($Y890="Folga trabalhada","ATENÇÃO · apontou em dia de folga da escala 5x2",IF($Y890="Folga",IF(AND($D890="5x2",OR(WEEKDAY($F890,2)=6,WEEKDAY($F890,2)=7)),"Folga de fim de semana da escala 5x2",IF(AND(OR($D890="6x1",$D890="FF 6x1"),WEEKDAY($F890,2)=6,FALSE()),"Folga de fim de semana · apontou no domingo anterior",IF(AND(OR($D890="6x1",$D890="FF 6x1"),WEEKDAY($F890,2)=7,AND($A890=$A889,$L889&gt;0)),"Folga de fim de semana · apontou no sábado",IF(AND(OR($D890="6x1",$D890="FF 6x1"),OR(WEEKDAY($F890,2)=6,WEEKDAY($F890,2)=7)),"Folga de fim de semana · sem apontamento no sábado nem no domingo","Folga prevista pelo ciclo")))),IF($Y890="Indeterminado (início da série)","Sem histórico anterior — informe o dia do ciclo no Cadastro",IF($Y890="Falta de registro",IF(OR(OR($D890="6x1",$D890="FF 6x1"),$D890="5x2"),"FALTA DE REGISTRO · dia útil da escala "&amp;$E890,"FALTA DE REGISTRO · dia "&amp;$W890&amp;" de "&amp;IFERROR(INDEX(Parâmetros!$B$39:$B$48,MATCH($E890,Parâmetros!$A$39:$A$48,0)),99)&amp;" do ciclo"),IF(OR($D890="6x1",$D890="FF 6x1"),IF(OR(AND(WEEKDAY($F890,2)=6,AND($A890=$A891,$L891&gt;0)),AND(WEEKDAY($F890,2)=7,AND($A890=$A889,$L889&gt;0))),"ATENÇÃO · apontou sábado e domingo no mesmo fim de semana",IF(OR(WEEKDAY($F890,2)=6,WEEKDAY($F890,2)=7),"Jornada de fim de semana do 6x1",IF(OR($H890&gt;=Parâmetros!$E$20,$H890&lt;Parâmetros!$E$19),"ATENÇÃO · 6x1 apontou fora do horário diurno","Jornada fixa do 6x1"))),IF($D890="5x2","Jornada fixa do 5x2",IF($D890="Folguista",IF($J890=$K890,"Evidência confirma sequência","DIVERGE · sequência "&amp;$J890&amp;" × evidência "&amp;$K890),IF($K890=$E890,"Evidência confirma cadastro","DIVERGE · cadastro "&amp;$E890&amp;" × evidência "&amp;$K890)))))))))))</f>
        <v>Folga de fim de semana · sem apontamento no sábado nem no domingo</v>
      </c>
      <c r="W890" s="34" t="str">
        <f>IF(OR(OR($D890="6x1",$D890="FF 6x1"),$D890="5x2"),"",IF($AB890&lt;&gt;$AB889,IF(IFERROR(INDEX(Cadastro!$F$5:$F$243,$AB890),"")="",IF($L890&gt;0,1,0),IF(IFERROR(INDEX(Cadastro!$F$5:$F$243,$AB890),"")&lt;=IFERROR(INDEX(Parâmetros!$B$39:$B$48,MATCH($E890,Parâmetros!$A$39:$A$48,0)),99),IFERROR(INDEX(Cadastro!$F$5:$F$243,$AB890),""),0)),IF($L890&gt;0,IF(N($X889)&gt;0,1,N($W889)+1),IF(AND($L890=0,OR(N($W889)&gt;=IFERROR(INDEX(Parâmetros!$B$39:$B$48,MATCH($E890,Parâmetros!$A$39:$A$48,0)),99),AND(N($X889)&gt;0,N($X889)&lt;IFERROR(INDEX(Parâmetros!$C$39:$C$48,MATCH($E890,Parâmetros!$A$39:$A$48,0)),0)))),0,N($W889)+1))))</f>
        <v/>
      </c>
      <c r="X890" s="34" t="str">
        <f>IF(OR(OR($D890="6x1",$D890="FF 6x1"),$D890="5x2"),"",IF($AB890&lt;&gt;$AB889,IF(IFERROR(INDEX(Cadastro!$F$5:$F$243,$AB890),"")="",0,IF(IFERROR(INDEX(Cadastro!$F$5:$F$243,$AB890),"")&gt;IFERROR(INDEX(Parâmetros!$B$39:$B$48,MATCH($E890,Parâmetros!$A$39:$A$48,0)),99),IFERROR(INDEX(Cadastro!$F$5:$F$243,$AB890),"")-IFERROR(INDEX(Parâmetros!$B$39:$B$48,MATCH($E890,Parâmetros!$A$39:$A$48,0)),99),0)),IF(AND($L890=0,OR(N($W889)&gt;=IFERROR(INDEX(Parâmetros!$B$39:$B$48,MATCH($E890,Parâmetros!$A$39:$A$48,0)),99),AND(N($X889)&gt;0,N($X889)&lt;IFERROR(INDEX(Parâmetros!$C$39:$C$48,MATCH($E890,Parâmetros!$A$39:$A$48,0)),0)))),N($X889)+1,0)))</f>
        <v/>
      </c>
      <c r="Y890" t="str">
        <f>IF($AC890&lt;&gt;"",IF($L890&gt;0,$AC890&amp;" · com apontamento",$AC890),IF($E890="Férias",IF($L890&gt;0,"Férias · com apontamento","Férias (cadastro)"),IF(($Z890+$AA890-1)&gt;Parâmetros!$E$16,"Férias / afastamento",IF(AND($D890="5x2",OR(WEEKDAY($F890,2)=6,WEEKDAY($F890,2)=7)),IF($L890&gt;0,"Folga trabalhada","Folga"),IF($L890&gt;0,"Trabalhado",IF(OR(OR($D890="6x1",$D890="FF 6x1"),$D890="5x2"),IF(AND(OR($D890="6x1",$D890="FF 6x1"),OR(WEEKDAY($F890,2)=6,WEEKDAY($F890,2)=7)),"Folga","Falta de registro"),IF(AND($AB890&lt;&gt;$AB889,IFERROR(INDEX(Cadastro!$F$5:$F$243,$AB890),"")=""),"Indeterminado (início da série)",IF($X890&gt;0,"Folga","Falta de registro"))))))))</f>
        <v>Folga</v>
      </c>
      <c r="Z890" s="34">
        <f>IF(OR($L890&gt;0,$F890&gt;Parâmetros!$E$14),0,IF($A890&lt;&gt;$A889,1,N($Z889)+1))</f>
        <v>0</v>
      </c>
      <c r="AA890" s="34">
        <f>IF(OR($L890&gt;0,$F890&gt;Parâmetros!$E$14),0,IF(OR($A890&lt;&gt;$A891,$F891&gt;Parâmetros!$E$14),1,N($AA891)+1))</f>
        <v>0</v>
      </c>
      <c r="AB890" s="31">
        <f>IFERROR(MATCH($A890&amp;"|"&amp;TEXT(_xlfn.MAXIFS(Cadastro!$E$5:$E$243,Cadastro!$A$5:$A$243,$A890,Cadastro!$E$5:$E$243,"&lt;="&amp;$F890),"yyyymmdd"),Cadastro!$I$5:$I$243,0),"")</f>
        <v>125</v>
      </c>
      <c r="AC890" t="str">
        <f>IFERROR(_xlfn.SINGLE(INDEX(Exceções!$D$5:$D$203,MATCH($A890&amp;"|"&amp;$F890,Exceções!$F$5:$F$203,0))),"")</f>
        <v/>
      </c>
      <c r="AD890" t="str">
        <f>IF($AC890="","",IFERROR(_xlfn.SINGLE(INDEX(Exceções!$E$5:$E$203,MATCH($A890&amp;"|"&amp;$F890,Exceções!$F$5:$F$203,0))),""))</f>
        <v/>
      </c>
    </row>
    <row r="891" spans="1:30" ht="15" hidden="1" customHeight="1" x14ac:dyDescent="0.25">
      <c r="A891" s="31">
        <v>52484</v>
      </c>
      <c r="B891" s="17" t="s">
        <v>65</v>
      </c>
      <c r="C891" s="17" t="str">
        <f>IFERROR(INDEX(Cadastro!$C$5:$C$243,$AB891),"NÃO INFORMADO")</f>
        <v>PED</v>
      </c>
      <c r="D891" s="17" t="str">
        <f>IFERROR(INDEX(Cadastro!$D$5:$D$243,$AB891),"")</f>
        <v>6x1</v>
      </c>
      <c r="E891" s="17" t="str">
        <f>IFERROR(INDEX(Cadastro!$G$5:$G$243,$AB891),"")</f>
        <v>6x1</v>
      </c>
      <c r="F891" s="29">
        <v>46321</v>
      </c>
      <c r="G891" s="32" t="str">
        <f t="shared" si="78"/>
        <v>seg</v>
      </c>
      <c r="H891" s="31" t="str">
        <f>IF($L891=0,"",_xlfn.MINIFS(Dados!$Q:$Q,Dados!$A:$A,$A891,Dados!$S:$S,$F891))</f>
        <v/>
      </c>
      <c r="I891" s="31" t="str">
        <f>IF($H891="","",_xlfn.MAXIFS(Dados!$R:$R,Dados!$A:$A,$A891,Dados!$S:$S,$F891))</f>
        <v/>
      </c>
      <c r="J891" s="32" t="str">
        <f>IF($D891&lt;&gt;"Folguista","",IFERROR(INDEX(Parâmetros!$D$52:$G$52,1,MIN(4,MAX(1,$W891))),""))</f>
        <v/>
      </c>
      <c r="K891" s="32" t="str">
        <f>IF(OR($AC891&lt;&gt;"",$Y891="Folga",$Y891="Folga trabalhada",$Y891="Férias (cadastro)",$Y891="Férias / afastamento",$Y891="Indeterminado (início da série)"),"",IF(OR($D891="6x1",$D891="FF 6x1"),IF(OR(WEEKDAY($F891,2)=6,WEEKDAY($F891,2)=7),"6x1 sáb/dom","6x1"),IF($D891="5x2","5x2",IF($H891="",IF($D891="Folguista",$J891,$E891),IF(OR($H891&gt;=Parâmetros!$E$18,$H891&lt;Parâmetros!$E$19),"C",IF($H891&lt;Parâmetros!$E$20,"A","B"))))))</f>
        <v>6x1</v>
      </c>
      <c r="L891" s="30">
        <f>SUMIFS(Dados!$E:$E,Dados!$A:$A,$A891,Dados!$S:$S,$F891)</f>
        <v>0</v>
      </c>
      <c r="M891" s="30">
        <f>IFERROR(INDEX(Parâmetros!$E$6:$E$11,MATCH($K891,Parâmetros!$A$6:$A$11,0)),"")</f>
        <v>8.8000000000000007</v>
      </c>
      <c r="N891" s="33">
        <f t="shared" si="79"/>
        <v>0</v>
      </c>
      <c r="O891" s="33">
        <f>Parâmetros!$E$13</f>
        <v>0.8</v>
      </c>
      <c r="P891" s="32" t="str">
        <f>IF(OR($M891="",$F891&gt;Parâmetros!$E$14),"Não","Sim")</f>
        <v>Não</v>
      </c>
      <c r="Q891" s="32" t="str">
        <f t="shared" si="80"/>
        <v/>
      </c>
      <c r="R891" s="32" t="str">
        <f t="shared" si="81"/>
        <v/>
      </c>
      <c r="S891" s="30" t="str">
        <f t="shared" si="82"/>
        <v/>
      </c>
      <c r="T891" s="32" t="str">
        <f>IF($Q891&lt;&gt;"Sim","",IF($N891&gt;Parâmetros!$E$15,"Sim","Não"))</f>
        <v/>
      </c>
      <c r="U891" s="17" t="str">
        <f t="shared" si="83"/>
        <v>Fora da apuração</v>
      </c>
      <c r="V891" s="17" t="str">
        <f>IF($AC891&lt;&gt;"",IF($L891&gt;0,"ATENÇÃO · apontou em dia de "&amp;LOWER($AC891)&amp;" cadastrado","Exceção cadastrada · "&amp;$AC891)&amp;IF($AD891="",""," · "&amp;$AD891),IF($E891="Férias",IF($L891&gt;0,"ATENÇÃO · apontou estando de férias no cadastro","Férias no cadastro"),IF($Y891="Férias / afastamento","Afastamento · "&amp;($Z891+$AA891-1)&amp;" dias seguidos sem apontamento",IF($Y891="Folga trabalhada","ATENÇÃO · apontou em dia de folga da escala 5x2",IF($Y891="Folga",IF(AND($D891="5x2",OR(WEEKDAY($F891,2)=6,WEEKDAY($F891,2)=7)),"Folga de fim de semana da escala 5x2",IF(AND(OR($D891="6x1",$D891="FF 6x1"),WEEKDAY($F891,2)=6,FALSE()),"Folga de fim de semana · apontou no domingo anterior",IF(AND(OR($D891="6x1",$D891="FF 6x1"),WEEKDAY($F891,2)=7,AND($A891=$A890,$L890&gt;0)),"Folga de fim de semana · apontou no sábado",IF(AND(OR($D891="6x1",$D891="FF 6x1"),OR(WEEKDAY($F891,2)=6,WEEKDAY($F891,2)=7)),"Folga de fim de semana · sem apontamento no sábado nem no domingo","Folga prevista pelo ciclo")))),IF($Y891="Indeterminado (início da série)","Sem histórico anterior — informe o dia do ciclo no Cadastro",IF($Y891="Falta de registro",IF(OR(OR($D891="6x1",$D891="FF 6x1"),$D891="5x2"),"FALTA DE REGISTRO · dia útil da escala "&amp;$E891,"FALTA DE REGISTRO · dia "&amp;$W891&amp;" de "&amp;IFERROR(INDEX(Parâmetros!$B$39:$B$48,MATCH($E891,Parâmetros!$A$39:$A$48,0)),99)&amp;" do ciclo"),IF(OR($D891="6x1",$D891="FF 6x1"),IF(OR(AND(WEEKDAY($F891,2)=6,AND($A891=$A892,$L892&gt;0)),AND(WEEKDAY($F891,2)=7,AND($A891=$A890,$L890&gt;0))),"ATENÇÃO · apontou sábado e domingo no mesmo fim de semana",IF(OR(WEEKDAY($F891,2)=6,WEEKDAY($F891,2)=7),"Jornada de fim de semana do 6x1",IF(OR($H891&gt;=Parâmetros!$E$20,$H891&lt;Parâmetros!$E$19),"ATENÇÃO · 6x1 apontou fora do horário diurno","Jornada fixa do 6x1"))),IF($D891="5x2","Jornada fixa do 5x2",IF($D891="Folguista",IF($J891=$K891,"Evidência confirma sequência","DIVERGE · sequência "&amp;$J891&amp;" × evidência "&amp;$K891),IF($K891=$E891,"Evidência confirma cadastro","DIVERGE · cadastro "&amp;$E891&amp;" × evidência "&amp;$K891)))))))))))</f>
        <v>FALTA DE REGISTRO · dia útil da escala 6x1</v>
      </c>
      <c r="W891" s="34" t="str">
        <f>IF(OR(OR($D891="6x1",$D891="FF 6x1"),$D891="5x2"),"",IF($AB891&lt;&gt;$AB890,IF(IFERROR(INDEX(Cadastro!$F$5:$F$243,$AB891),"")="",IF($L891&gt;0,1,0),IF(IFERROR(INDEX(Cadastro!$F$5:$F$243,$AB891),"")&lt;=IFERROR(INDEX(Parâmetros!$B$39:$B$48,MATCH($E891,Parâmetros!$A$39:$A$48,0)),99),IFERROR(INDEX(Cadastro!$F$5:$F$243,$AB891),""),0)),IF($L891&gt;0,IF(N($X890)&gt;0,1,N($W890)+1),IF(AND($L891=0,OR(N($W890)&gt;=IFERROR(INDEX(Parâmetros!$B$39:$B$48,MATCH($E891,Parâmetros!$A$39:$A$48,0)),99),AND(N($X890)&gt;0,N($X890)&lt;IFERROR(INDEX(Parâmetros!$C$39:$C$48,MATCH($E891,Parâmetros!$A$39:$A$48,0)),0)))),0,N($W890)+1))))</f>
        <v/>
      </c>
      <c r="X891" s="34" t="str">
        <f>IF(OR(OR($D891="6x1",$D891="FF 6x1"),$D891="5x2"),"",IF($AB891&lt;&gt;$AB890,IF(IFERROR(INDEX(Cadastro!$F$5:$F$243,$AB891),"")="",0,IF(IFERROR(INDEX(Cadastro!$F$5:$F$243,$AB891),"")&gt;IFERROR(INDEX(Parâmetros!$B$39:$B$48,MATCH($E891,Parâmetros!$A$39:$A$48,0)),99),IFERROR(INDEX(Cadastro!$F$5:$F$243,$AB891),"")-IFERROR(INDEX(Parâmetros!$B$39:$B$48,MATCH($E891,Parâmetros!$A$39:$A$48,0)),99),0)),IF(AND($L891=0,OR(N($W890)&gt;=IFERROR(INDEX(Parâmetros!$B$39:$B$48,MATCH($E891,Parâmetros!$A$39:$A$48,0)),99),AND(N($X890)&gt;0,N($X890)&lt;IFERROR(INDEX(Parâmetros!$C$39:$C$48,MATCH($E891,Parâmetros!$A$39:$A$48,0)),0)))),N($X890)+1,0)))</f>
        <v/>
      </c>
      <c r="Y891" t="str">
        <f>IF($AC891&lt;&gt;"",IF($L891&gt;0,$AC891&amp;" · com apontamento",$AC891),IF($E891="Férias",IF($L891&gt;0,"Férias · com apontamento","Férias (cadastro)"),IF(($Z891+$AA891-1)&gt;Parâmetros!$E$16,"Férias / afastamento",IF(AND($D891="5x2",OR(WEEKDAY($F891,2)=6,WEEKDAY($F891,2)=7)),IF($L891&gt;0,"Folga trabalhada","Folga"),IF($L891&gt;0,"Trabalhado",IF(OR(OR($D891="6x1",$D891="FF 6x1"),$D891="5x2"),IF(AND(OR($D891="6x1",$D891="FF 6x1"),OR(WEEKDAY($F891,2)=6,WEEKDAY($F891,2)=7)),"Folga","Falta de registro"),IF(AND($AB891&lt;&gt;$AB890,IFERROR(INDEX(Cadastro!$F$5:$F$243,$AB891),"")=""),"Indeterminado (início da série)",IF($X891&gt;0,"Folga","Falta de registro"))))))))</f>
        <v>Falta de registro</v>
      </c>
      <c r="Z891" s="34">
        <f>IF(OR($L891&gt;0,$F891&gt;Parâmetros!$E$14),0,IF($A891&lt;&gt;$A890,1,N($Z890)+1))</f>
        <v>0</v>
      </c>
      <c r="AA891" s="34">
        <f>IF(OR($L891&gt;0,$F891&gt;Parâmetros!$E$14),0,IF(OR($A891&lt;&gt;$A892,$F892&gt;Parâmetros!$E$14),1,N($AA892)+1))</f>
        <v>0</v>
      </c>
      <c r="AB891" s="31">
        <f>IFERROR(MATCH($A891&amp;"|"&amp;TEXT(_xlfn.MAXIFS(Cadastro!$E$5:$E$243,Cadastro!$A$5:$A$243,$A891,Cadastro!$E$5:$E$243,"&lt;="&amp;$F891),"yyyymmdd"),Cadastro!$I$5:$I$243,0),"")</f>
        <v>125</v>
      </c>
      <c r="AC891" t="str">
        <f>IFERROR(_xlfn.SINGLE(INDEX(Exceções!$D$5:$D$203,MATCH($A891&amp;"|"&amp;$F891,Exceções!$F$5:$F$203,0))),"")</f>
        <v/>
      </c>
      <c r="AD891" t="str">
        <f>IF($AC891="","",IFERROR(_xlfn.SINGLE(INDEX(Exceções!$E$5:$E$203,MATCH($A891&amp;"|"&amp;$F891,Exceções!$F$5:$F$203,0))),""))</f>
        <v/>
      </c>
    </row>
    <row r="892" spans="1:30" ht="15" hidden="1" customHeight="1" x14ac:dyDescent="0.25">
      <c r="A892" s="31">
        <v>52484</v>
      </c>
      <c r="B892" s="17" t="s">
        <v>65</v>
      </c>
      <c r="C892" s="17" t="str">
        <f>IFERROR(INDEX(Cadastro!$C$5:$C$243,$AB892),"NÃO INFORMADO")</f>
        <v>PED</v>
      </c>
      <c r="D892" s="17" t="str">
        <f>IFERROR(INDEX(Cadastro!$D$5:$D$243,$AB892),"")</f>
        <v>6x1</v>
      </c>
      <c r="E892" s="17" t="str">
        <f>IFERROR(INDEX(Cadastro!$G$5:$G$243,$AB892),"")</f>
        <v>6x1</v>
      </c>
      <c r="F892" s="29">
        <v>46322</v>
      </c>
      <c r="G892" s="32" t="str">
        <f t="shared" si="78"/>
        <v>ter</v>
      </c>
      <c r="H892" s="31" t="str">
        <f>IF($L892=0,"",_xlfn.MINIFS(Dados!$Q:$Q,Dados!$A:$A,$A892,Dados!$S:$S,$F892))</f>
        <v/>
      </c>
      <c r="I892" s="31" t="str">
        <f>IF($H892="","",_xlfn.MAXIFS(Dados!$R:$R,Dados!$A:$A,$A892,Dados!$S:$S,$F892))</f>
        <v/>
      </c>
      <c r="J892" s="32" t="str">
        <f>IF($D892&lt;&gt;"Folguista","",IFERROR(INDEX(Parâmetros!$D$52:$G$52,1,MIN(4,MAX(1,$W892))),""))</f>
        <v/>
      </c>
      <c r="K892" s="32" t="str">
        <f>IF(OR($AC892&lt;&gt;"",$Y892="Folga",$Y892="Folga trabalhada",$Y892="Férias (cadastro)",$Y892="Férias / afastamento",$Y892="Indeterminado (início da série)"),"",IF(OR($D892="6x1",$D892="FF 6x1"),IF(OR(WEEKDAY($F892,2)=6,WEEKDAY($F892,2)=7),"6x1 sáb/dom","6x1"),IF($D892="5x2","5x2",IF($H892="",IF($D892="Folguista",$J892,$E892),IF(OR($H892&gt;=Parâmetros!$E$18,$H892&lt;Parâmetros!$E$19),"C",IF($H892&lt;Parâmetros!$E$20,"A","B"))))))</f>
        <v>6x1</v>
      </c>
      <c r="L892" s="30">
        <f>SUMIFS(Dados!$E:$E,Dados!$A:$A,$A892,Dados!$S:$S,$F892)</f>
        <v>0</v>
      </c>
      <c r="M892" s="30">
        <f>IFERROR(INDEX(Parâmetros!$E$6:$E$11,MATCH($K892,Parâmetros!$A$6:$A$11,0)),"")</f>
        <v>8.8000000000000007</v>
      </c>
      <c r="N892" s="33">
        <f t="shared" si="79"/>
        <v>0</v>
      </c>
      <c r="O892" s="33">
        <f>Parâmetros!$E$13</f>
        <v>0.8</v>
      </c>
      <c r="P892" s="32" t="str">
        <f>IF(OR($M892="",$F892&gt;Parâmetros!$E$14),"Não","Sim")</f>
        <v>Não</v>
      </c>
      <c r="Q892" s="32" t="str">
        <f t="shared" si="80"/>
        <v/>
      </c>
      <c r="R892" s="32" t="str">
        <f t="shared" si="81"/>
        <v/>
      </c>
      <c r="S892" s="30" t="str">
        <f t="shared" si="82"/>
        <v/>
      </c>
      <c r="T892" s="32" t="str">
        <f>IF($Q892&lt;&gt;"Sim","",IF($N892&gt;Parâmetros!$E$15,"Sim","Não"))</f>
        <v/>
      </c>
      <c r="U892" s="17" t="str">
        <f t="shared" si="83"/>
        <v>Fora da apuração</v>
      </c>
      <c r="V892" s="17" t="str">
        <f>IF($AC892&lt;&gt;"",IF($L892&gt;0,"ATENÇÃO · apontou em dia de "&amp;LOWER($AC892)&amp;" cadastrado","Exceção cadastrada · "&amp;$AC892)&amp;IF($AD892="",""," · "&amp;$AD892),IF($E892="Férias",IF($L892&gt;0,"ATENÇÃO · apontou estando de férias no cadastro","Férias no cadastro"),IF($Y892="Férias / afastamento","Afastamento · "&amp;($Z892+$AA892-1)&amp;" dias seguidos sem apontamento",IF($Y892="Folga trabalhada","ATENÇÃO · apontou em dia de folga da escala 5x2",IF($Y892="Folga",IF(AND($D892="5x2",OR(WEEKDAY($F892,2)=6,WEEKDAY($F892,2)=7)),"Folga de fim de semana da escala 5x2",IF(AND(OR($D892="6x1",$D892="FF 6x1"),WEEKDAY($F892,2)=6,FALSE()),"Folga de fim de semana · apontou no domingo anterior",IF(AND(OR($D892="6x1",$D892="FF 6x1"),WEEKDAY($F892,2)=7,AND($A892=$A891,$L891&gt;0)),"Folga de fim de semana · apontou no sábado",IF(AND(OR($D892="6x1",$D892="FF 6x1"),OR(WEEKDAY($F892,2)=6,WEEKDAY($F892,2)=7)),"Folga de fim de semana · sem apontamento no sábado nem no domingo","Folga prevista pelo ciclo")))),IF($Y892="Indeterminado (início da série)","Sem histórico anterior — informe o dia do ciclo no Cadastro",IF($Y892="Falta de registro",IF(OR(OR($D892="6x1",$D892="FF 6x1"),$D892="5x2"),"FALTA DE REGISTRO · dia útil da escala "&amp;$E892,"FALTA DE REGISTRO · dia "&amp;$W892&amp;" de "&amp;IFERROR(INDEX(Parâmetros!$B$39:$B$48,MATCH($E892,Parâmetros!$A$39:$A$48,0)),99)&amp;" do ciclo"),IF(OR($D892="6x1",$D892="FF 6x1"),IF(OR(AND(WEEKDAY($F892,2)=6,AND($A892=$A893,$L893&gt;0)),AND(WEEKDAY($F892,2)=7,AND($A892=$A891,$L891&gt;0))),"ATENÇÃO · apontou sábado e domingo no mesmo fim de semana",IF(OR(WEEKDAY($F892,2)=6,WEEKDAY($F892,2)=7),"Jornada de fim de semana do 6x1",IF(OR($H892&gt;=Parâmetros!$E$20,$H892&lt;Parâmetros!$E$19),"ATENÇÃO · 6x1 apontou fora do horário diurno","Jornada fixa do 6x1"))),IF($D892="5x2","Jornada fixa do 5x2",IF($D892="Folguista",IF($J892=$K892,"Evidência confirma sequência","DIVERGE · sequência "&amp;$J892&amp;" × evidência "&amp;$K892),IF($K892=$E892,"Evidência confirma cadastro","DIVERGE · cadastro "&amp;$E892&amp;" × evidência "&amp;$K892)))))))))))</f>
        <v>FALTA DE REGISTRO · dia útil da escala 6x1</v>
      </c>
      <c r="W892" s="34" t="str">
        <f>IF(OR(OR($D892="6x1",$D892="FF 6x1"),$D892="5x2"),"",IF($AB892&lt;&gt;$AB891,IF(IFERROR(INDEX(Cadastro!$F$5:$F$243,$AB892),"")="",IF($L892&gt;0,1,0),IF(IFERROR(INDEX(Cadastro!$F$5:$F$243,$AB892),"")&lt;=IFERROR(INDEX(Parâmetros!$B$39:$B$48,MATCH($E892,Parâmetros!$A$39:$A$48,0)),99),IFERROR(INDEX(Cadastro!$F$5:$F$243,$AB892),""),0)),IF($L892&gt;0,IF(N($X891)&gt;0,1,N($W891)+1),IF(AND($L892=0,OR(N($W891)&gt;=IFERROR(INDEX(Parâmetros!$B$39:$B$48,MATCH($E892,Parâmetros!$A$39:$A$48,0)),99),AND(N($X891)&gt;0,N($X891)&lt;IFERROR(INDEX(Parâmetros!$C$39:$C$48,MATCH($E892,Parâmetros!$A$39:$A$48,0)),0)))),0,N($W891)+1))))</f>
        <v/>
      </c>
      <c r="X892" s="34" t="str">
        <f>IF(OR(OR($D892="6x1",$D892="FF 6x1"),$D892="5x2"),"",IF($AB892&lt;&gt;$AB891,IF(IFERROR(INDEX(Cadastro!$F$5:$F$243,$AB892),"")="",0,IF(IFERROR(INDEX(Cadastro!$F$5:$F$243,$AB892),"")&gt;IFERROR(INDEX(Parâmetros!$B$39:$B$48,MATCH($E892,Parâmetros!$A$39:$A$48,0)),99),IFERROR(INDEX(Cadastro!$F$5:$F$243,$AB892),"")-IFERROR(INDEX(Parâmetros!$B$39:$B$48,MATCH($E892,Parâmetros!$A$39:$A$48,0)),99),0)),IF(AND($L892=0,OR(N($W891)&gt;=IFERROR(INDEX(Parâmetros!$B$39:$B$48,MATCH($E892,Parâmetros!$A$39:$A$48,0)),99),AND(N($X891)&gt;0,N($X891)&lt;IFERROR(INDEX(Parâmetros!$C$39:$C$48,MATCH($E892,Parâmetros!$A$39:$A$48,0)),0)))),N($X891)+1,0)))</f>
        <v/>
      </c>
      <c r="Y892" t="str">
        <f>IF($AC892&lt;&gt;"",IF($L892&gt;0,$AC892&amp;" · com apontamento",$AC892),IF($E892="Férias",IF($L892&gt;0,"Férias · com apontamento","Férias (cadastro)"),IF(($Z892+$AA892-1)&gt;Parâmetros!$E$16,"Férias / afastamento",IF(AND($D892="5x2",OR(WEEKDAY($F892,2)=6,WEEKDAY($F892,2)=7)),IF($L892&gt;0,"Folga trabalhada","Folga"),IF($L892&gt;0,"Trabalhado",IF(OR(OR($D892="6x1",$D892="FF 6x1"),$D892="5x2"),IF(AND(OR($D892="6x1",$D892="FF 6x1"),OR(WEEKDAY($F892,2)=6,WEEKDAY($F892,2)=7)),"Folga","Falta de registro"),IF(AND($AB892&lt;&gt;$AB891,IFERROR(INDEX(Cadastro!$F$5:$F$243,$AB892),"")=""),"Indeterminado (início da série)",IF($X892&gt;0,"Folga","Falta de registro"))))))))</f>
        <v>Falta de registro</v>
      </c>
      <c r="Z892" s="34">
        <f>IF(OR($L892&gt;0,$F892&gt;Parâmetros!$E$14),0,IF($A892&lt;&gt;$A891,1,N($Z891)+1))</f>
        <v>0</v>
      </c>
      <c r="AA892" s="34">
        <f>IF(OR($L892&gt;0,$F892&gt;Parâmetros!$E$14),0,IF(OR($A892&lt;&gt;$A893,$F893&gt;Parâmetros!$E$14),1,N($AA893)+1))</f>
        <v>0</v>
      </c>
      <c r="AB892" s="31">
        <f>IFERROR(MATCH($A892&amp;"|"&amp;TEXT(_xlfn.MAXIFS(Cadastro!$E$5:$E$243,Cadastro!$A$5:$A$243,$A892,Cadastro!$E$5:$E$243,"&lt;="&amp;$F892),"yyyymmdd"),Cadastro!$I$5:$I$243,0),"")</f>
        <v>125</v>
      </c>
      <c r="AC892" t="str">
        <f>IFERROR(_xlfn.SINGLE(INDEX(Exceções!$D$5:$D$203,MATCH($A892&amp;"|"&amp;$F892,Exceções!$F$5:$F$203,0))),"")</f>
        <v/>
      </c>
      <c r="AD892" t="str">
        <f>IF($AC892="","",IFERROR(_xlfn.SINGLE(INDEX(Exceções!$E$5:$E$203,MATCH($A892&amp;"|"&amp;$F892,Exceções!$F$5:$F$203,0))),""))</f>
        <v/>
      </c>
    </row>
    <row r="893" spans="1:30" ht="15" hidden="1" customHeight="1" x14ac:dyDescent="0.25">
      <c r="A893" s="31">
        <v>52484</v>
      </c>
      <c r="B893" s="17" t="s">
        <v>65</v>
      </c>
      <c r="C893" s="17" t="str">
        <f>IFERROR(INDEX(Cadastro!$C$5:$C$243,$AB893),"NÃO INFORMADO")</f>
        <v>PED</v>
      </c>
      <c r="D893" s="17" t="str">
        <f>IFERROR(INDEX(Cadastro!$D$5:$D$243,$AB893),"")</f>
        <v>6x1</v>
      </c>
      <c r="E893" s="17" t="str">
        <f>IFERROR(INDEX(Cadastro!$G$5:$G$243,$AB893),"")</f>
        <v>6x1</v>
      </c>
      <c r="F893" s="29">
        <v>46323</v>
      </c>
      <c r="G893" s="32" t="str">
        <f t="shared" si="78"/>
        <v>qua</v>
      </c>
      <c r="H893" s="31" t="str">
        <f>IF($L893=0,"",_xlfn.MINIFS(Dados!$Q:$Q,Dados!$A:$A,$A893,Dados!$S:$S,$F893))</f>
        <v/>
      </c>
      <c r="I893" s="31" t="str">
        <f>IF($H893="","",_xlfn.MAXIFS(Dados!$R:$R,Dados!$A:$A,$A893,Dados!$S:$S,$F893))</f>
        <v/>
      </c>
      <c r="J893" s="32" t="str">
        <f>IF($D893&lt;&gt;"Folguista","",IFERROR(INDEX(Parâmetros!$D$52:$G$52,1,MIN(4,MAX(1,$W893))),""))</f>
        <v/>
      </c>
      <c r="K893" s="32" t="str">
        <f>IF(OR($AC893&lt;&gt;"",$Y893="Folga",$Y893="Folga trabalhada",$Y893="Férias (cadastro)",$Y893="Férias / afastamento",$Y893="Indeterminado (início da série)"),"",IF(OR($D893="6x1",$D893="FF 6x1"),IF(OR(WEEKDAY($F893,2)=6,WEEKDAY($F893,2)=7),"6x1 sáb/dom","6x1"),IF($D893="5x2","5x2",IF($H893="",IF($D893="Folguista",$J893,$E893),IF(OR($H893&gt;=Parâmetros!$E$18,$H893&lt;Parâmetros!$E$19),"C",IF($H893&lt;Parâmetros!$E$20,"A","B"))))))</f>
        <v>6x1</v>
      </c>
      <c r="L893" s="30">
        <f>SUMIFS(Dados!$E:$E,Dados!$A:$A,$A893,Dados!$S:$S,$F893)</f>
        <v>0</v>
      </c>
      <c r="M893" s="30">
        <f>IFERROR(INDEX(Parâmetros!$E$6:$E$11,MATCH($K893,Parâmetros!$A$6:$A$11,0)),"")</f>
        <v>8.8000000000000007</v>
      </c>
      <c r="N893" s="33">
        <f t="shared" si="79"/>
        <v>0</v>
      </c>
      <c r="O893" s="33">
        <f>Parâmetros!$E$13</f>
        <v>0.8</v>
      </c>
      <c r="P893" s="32" t="str">
        <f>IF(OR($M893="",$F893&gt;Parâmetros!$E$14),"Não","Sim")</f>
        <v>Não</v>
      </c>
      <c r="Q893" s="32" t="str">
        <f t="shared" si="80"/>
        <v/>
      </c>
      <c r="R893" s="32" t="str">
        <f t="shared" si="81"/>
        <v/>
      </c>
      <c r="S893" s="30" t="str">
        <f t="shared" si="82"/>
        <v/>
      </c>
      <c r="T893" s="32" t="str">
        <f>IF($Q893&lt;&gt;"Sim","",IF($N893&gt;Parâmetros!$E$15,"Sim","Não"))</f>
        <v/>
      </c>
      <c r="U893" s="17" t="str">
        <f t="shared" si="83"/>
        <v>Fora da apuração</v>
      </c>
      <c r="V893" s="17" t="str">
        <f>IF($AC893&lt;&gt;"",IF($L893&gt;0,"ATENÇÃO · apontou em dia de "&amp;LOWER($AC893)&amp;" cadastrado","Exceção cadastrada · "&amp;$AC893)&amp;IF($AD893="",""," · "&amp;$AD893),IF($E893="Férias",IF($L893&gt;0,"ATENÇÃO · apontou estando de férias no cadastro","Férias no cadastro"),IF($Y893="Férias / afastamento","Afastamento · "&amp;($Z893+$AA893-1)&amp;" dias seguidos sem apontamento",IF($Y893="Folga trabalhada","ATENÇÃO · apontou em dia de folga da escala 5x2",IF($Y893="Folga",IF(AND($D893="5x2",OR(WEEKDAY($F893,2)=6,WEEKDAY($F893,2)=7)),"Folga de fim de semana da escala 5x2",IF(AND(OR($D893="6x1",$D893="FF 6x1"),WEEKDAY($F893,2)=6,FALSE()),"Folga de fim de semana · apontou no domingo anterior",IF(AND(OR($D893="6x1",$D893="FF 6x1"),WEEKDAY($F893,2)=7,AND($A893=$A892,$L892&gt;0)),"Folga de fim de semana · apontou no sábado",IF(AND(OR($D893="6x1",$D893="FF 6x1"),OR(WEEKDAY($F893,2)=6,WEEKDAY($F893,2)=7)),"Folga de fim de semana · sem apontamento no sábado nem no domingo","Folga prevista pelo ciclo")))),IF($Y893="Indeterminado (início da série)","Sem histórico anterior — informe o dia do ciclo no Cadastro",IF($Y893="Falta de registro",IF(OR(OR($D893="6x1",$D893="FF 6x1"),$D893="5x2"),"FALTA DE REGISTRO · dia útil da escala "&amp;$E893,"FALTA DE REGISTRO · dia "&amp;$W893&amp;" de "&amp;IFERROR(INDEX(Parâmetros!$B$39:$B$48,MATCH($E893,Parâmetros!$A$39:$A$48,0)),99)&amp;" do ciclo"),IF(OR($D893="6x1",$D893="FF 6x1"),IF(OR(AND(WEEKDAY($F893,2)=6,AND($A893=$A894,$L894&gt;0)),AND(WEEKDAY($F893,2)=7,AND($A893=$A892,$L892&gt;0))),"ATENÇÃO · apontou sábado e domingo no mesmo fim de semana",IF(OR(WEEKDAY($F893,2)=6,WEEKDAY($F893,2)=7),"Jornada de fim de semana do 6x1",IF(OR($H893&gt;=Parâmetros!$E$20,$H893&lt;Parâmetros!$E$19),"ATENÇÃO · 6x1 apontou fora do horário diurno","Jornada fixa do 6x1"))),IF($D893="5x2","Jornada fixa do 5x2",IF($D893="Folguista",IF($J893=$K893,"Evidência confirma sequência","DIVERGE · sequência "&amp;$J893&amp;" × evidência "&amp;$K893),IF($K893=$E893,"Evidência confirma cadastro","DIVERGE · cadastro "&amp;$E893&amp;" × evidência "&amp;$K893)))))))))))</f>
        <v>FALTA DE REGISTRO · dia útil da escala 6x1</v>
      </c>
      <c r="W893" s="34" t="str">
        <f>IF(OR(OR($D893="6x1",$D893="FF 6x1"),$D893="5x2"),"",IF($AB893&lt;&gt;$AB892,IF(IFERROR(INDEX(Cadastro!$F$5:$F$243,$AB893),"")="",IF($L893&gt;0,1,0),IF(IFERROR(INDEX(Cadastro!$F$5:$F$243,$AB893),"")&lt;=IFERROR(INDEX(Parâmetros!$B$39:$B$48,MATCH($E893,Parâmetros!$A$39:$A$48,0)),99),IFERROR(INDEX(Cadastro!$F$5:$F$243,$AB893),""),0)),IF($L893&gt;0,IF(N($X892)&gt;0,1,N($W892)+1),IF(AND($L893=0,OR(N($W892)&gt;=IFERROR(INDEX(Parâmetros!$B$39:$B$48,MATCH($E893,Parâmetros!$A$39:$A$48,0)),99),AND(N($X892)&gt;0,N($X892)&lt;IFERROR(INDEX(Parâmetros!$C$39:$C$48,MATCH($E893,Parâmetros!$A$39:$A$48,0)),0)))),0,N($W892)+1))))</f>
        <v/>
      </c>
      <c r="X893" s="34" t="str">
        <f>IF(OR(OR($D893="6x1",$D893="FF 6x1"),$D893="5x2"),"",IF($AB893&lt;&gt;$AB892,IF(IFERROR(INDEX(Cadastro!$F$5:$F$243,$AB893),"")="",0,IF(IFERROR(INDEX(Cadastro!$F$5:$F$243,$AB893),"")&gt;IFERROR(INDEX(Parâmetros!$B$39:$B$48,MATCH($E893,Parâmetros!$A$39:$A$48,0)),99),IFERROR(INDEX(Cadastro!$F$5:$F$243,$AB893),"")-IFERROR(INDEX(Parâmetros!$B$39:$B$48,MATCH($E893,Parâmetros!$A$39:$A$48,0)),99),0)),IF(AND($L893=0,OR(N($W892)&gt;=IFERROR(INDEX(Parâmetros!$B$39:$B$48,MATCH($E893,Parâmetros!$A$39:$A$48,0)),99),AND(N($X892)&gt;0,N($X892)&lt;IFERROR(INDEX(Parâmetros!$C$39:$C$48,MATCH($E893,Parâmetros!$A$39:$A$48,0)),0)))),N($X892)+1,0)))</f>
        <v/>
      </c>
      <c r="Y893" t="str">
        <f>IF($AC893&lt;&gt;"",IF($L893&gt;0,$AC893&amp;" · com apontamento",$AC893),IF($E893="Férias",IF($L893&gt;0,"Férias · com apontamento","Férias (cadastro)"),IF(($Z893+$AA893-1)&gt;Parâmetros!$E$16,"Férias / afastamento",IF(AND($D893="5x2",OR(WEEKDAY($F893,2)=6,WEEKDAY($F893,2)=7)),IF($L893&gt;0,"Folga trabalhada","Folga"),IF($L893&gt;0,"Trabalhado",IF(OR(OR($D893="6x1",$D893="FF 6x1"),$D893="5x2"),IF(AND(OR($D893="6x1",$D893="FF 6x1"),OR(WEEKDAY($F893,2)=6,WEEKDAY($F893,2)=7)),"Folga","Falta de registro"),IF(AND($AB893&lt;&gt;$AB892,IFERROR(INDEX(Cadastro!$F$5:$F$243,$AB893),"")=""),"Indeterminado (início da série)",IF($X893&gt;0,"Folga","Falta de registro"))))))))</f>
        <v>Falta de registro</v>
      </c>
      <c r="Z893" s="34">
        <f>IF(OR($L893&gt;0,$F893&gt;Parâmetros!$E$14),0,IF($A893&lt;&gt;$A892,1,N($Z892)+1))</f>
        <v>0</v>
      </c>
      <c r="AA893" s="34">
        <f>IF(OR($L893&gt;0,$F893&gt;Parâmetros!$E$14),0,IF(OR($A893&lt;&gt;$A894,$F894&gt;Parâmetros!$E$14),1,N($AA894)+1))</f>
        <v>0</v>
      </c>
      <c r="AB893" s="31">
        <f>IFERROR(MATCH($A893&amp;"|"&amp;TEXT(_xlfn.MAXIFS(Cadastro!$E$5:$E$243,Cadastro!$A$5:$A$243,$A893,Cadastro!$E$5:$E$243,"&lt;="&amp;$F893),"yyyymmdd"),Cadastro!$I$5:$I$243,0),"")</f>
        <v>125</v>
      </c>
      <c r="AC893" t="str">
        <f>IFERROR(_xlfn.SINGLE(INDEX(Exceções!$D$5:$D$203,MATCH($A893&amp;"|"&amp;$F893,Exceções!$F$5:$F$203,0))),"")</f>
        <v/>
      </c>
      <c r="AD893" t="str">
        <f>IF($AC893="","",IFERROR(_xlfn.SINGLE(INDEX(Exceções!$E$5:$E$203,MATCH($A893&amp;"|"&amp;$F893,Exceções!$F$5:$F$203,0))),""))</f>
        <v/>
      </c>
    </row>
    <row r="894" spans="1:30" ht="15" hidden="1" customHeight="1" x14ac:dyDescent="0.25">
      <c r="A894" s="31">
        <v>52484</v>
      </c>
      <c r="B894" s="17" t="s">
        <v>65</v>
      </c>
      <c r="C894" s="17" t="str">
        <f>IFERROR(INDEX(Cadastro!$C$5:$C$243,$AB894),"NÃO INFORMADO")</f>
        <v>PED</v>
      </c>
      <c r="D894" s="17" t="str">
        <f>IFERROR(INDEX(Cadastro!$D$5:$D$243,$AB894),"")</f>
        <v>6x1</v>
      </c>
      <c r="E894" s="17" t="str">
        <f>IFERROR(INDEX(Cadastro!$G$5:$G$243,$AB894),"")</f>
        <v>6x1</v>
      </c>
      <c r="F894" s="29">
        <v>46324</v>
      </c>
      <c r="G894" s="32" t="str">
        <f t="shared" si="78"/>
        <v>qui</v>
      </c>
      <c r="H894" s="31" t="str">
        <f>IF($L894=0,"",_xlfn.MINIFS(Dados!$Q:$Q,Dados!$A:$A,$A894,Dados!$S:$S,$F894))</f>
        <v/>
      </c>
      <c r="I894" s="31" t="str">
        <f>IF($H894="","",_xlfn.MAXIFS(Dados!$R:$R,Dados!$A:$A,$A894,Dados!$S:$S,$F894))</f>
        <v/>
      </c>
      <c r="J894" s="32" t="str">
        <f>IF($D894&lt;&gt;"Folguista","",IFERROR(INDEX(Parâmetros!$D$52:$G$52,1,MIN(4,MAX(1,$W894))),""))</f>
        <v/>
      </c>
      <c r="K894" s="32" t="str">
        <f>IF(OR($AC894&lt;&gt;"",$Y894="Folga",$Y894="Folga trabalhada",$Y894="Férias (cadastro)",$Y894="Férias / afastamento",$Y894="Indeterminado (início da série)"),"",IF(OR($D894="6x1",$D894="FF 6x1"),IF(OR(WEEKDAY($F894,2)=6,WEEKDAY($F894,2)=7),"6x1 sáb/dom","6x1"),IF($D894="5x2","5x2",IF($H894="",IF($D894="Folguista",$J894,$E894),IF(OR($H894&gt;=Parâmetros!$E$18,$H894&lt;Parâmetros!$E$19),"C",IF($H894&lt;Parâmetros!$E$20,"A","B"))))))</f>
        <v>6x1</v>
      </c>
      <c r="L894" s="30">
        <f>SUMIFS(Dados!$E:$E,Dados!$A:$A,$A894,Dados!$S:$S,$F894)</f>
        <v>0</v>
      </c>
      <c r="M894" s="30">
        <f>IFERROR(INDEX(Parâmetros!$E$6:$E$11,MATCH($K894,Parâmetros!$A$6:$A$11,0)),"")</f>
        <v>8.8000000000000007</v>
      </c>
      <c r="N894" s="33">
        <f t="shared" si="79"/>
        <v>0</v>
      </c>
      <c r="O894" s="33">
        <f>Parâmetros!$E$13</f>
        <v>0.8</v>
      </c>
      <c r="P894" s="32" t="str">
        <f>IF(OR($M894="",$F894&gt;Parâmetros!$E$14),"Não","Sim")</f>
        <v>Não</v>
      </c>
      <c r="Q894" s="32" t="str">
        <f t="shared" si="80"/>
        <v/>
      </c>
      <c r="R894" s="32" t="str">
        <f t="shared" si="81"/>
        <v/>
      </c>
      <c r="S894" s="30" t="str">
        <f t="shared" si="82"/>
        <v/>
      </c>
      <c r="T894" s="32" t="str">
        <f>IF($Q894&lt;&gt;"Sim","",IF($N894&gt;Parâmetros!$E$15,"Sim","Não"))</f>
        <v/>
      </c>
      <c r="U894" s="17" t="str">
        <f t="shared" si="83"/>
        <v>Fora da apuração</v>
      </c>
      <c r="V894" s="17" t="str">
        <f>IF($AC894&lt;&gt;"",IF($L894&gt;0,"ATENÇÃO · apontou em dia de "&amp;LOWER($AC894)&amp;" cadastrado","Exceção cadastrada · "&amp;$AC894)&amp;IF($AD894="",""," · "&amp;$AD894),IF($E894="Férias",IF($L894&gt;0,"ATENÇÃO · apontou estando de férias no cadastro","Férias no cadastro"),IF($Y894="Férias / afastamento","Afastamento · "&amp;($Z894+$AA894-1)&amp;" dias seguidos sem apontamento",IF($Y894="Folga trabalhada","ATENÇÃO · apontou em dia de folga da escala 5x2",IF($Y894="Folga",IF(AND($D894="5x2",OR(WEEKDAY($F894,2)=6,WEEKDAY($F894,2)=7)),"Folga de fim de semana da escala 5x2",IF(AND(OR($D894="6x1",$D894="FF 6x1"),WEEKDAY($F894,2)=6,FALSE()),"Folga de fim de semana · apontou no domingo anterior",IF(AND(OR($D894="6x1",$D894="FF 6x1"),WEEKDAY($F894,2)=7,AND($A894=$A893,$L893&gt;0)),"Folga de fim de semana · apontou no sábado",IF(AND(OR($D894="6x1",$D894="FF 6x1"),OR(WEEKDAY($F894,2)=6,WEEKDAY($F894,2)=7)),"Folga de fim de semana · sem apontamento no sábado nem no domingo","Folga prevista pelo ciclo")))),IF($Y894="Indeterminado (início da série)","Sem histórico anterior — informe o dia do ciclo no Cadastro",IF($Y894="Falta de registro",IF(OR(OR($D894="6x1",$D894="FF 6x1"),$D894="5x2"),"FALTA DE REGISTRO · dia útil da escala "&amp;$E894,"FALTA DE REGISTRO · dia "&amp;$W894&amp;" de "&amp;IFERROR(INDEX(Parâmetros!$B$39:$B$48,MATCH($E894,Parâmetros!$A$39:$A$48,0)),99)&amp;" do ciclo"),IF(OR($D894="6x1",$D894="FF 6x1"),IF(OR(AND(WEEKDAY($F894,2)=6,AND($A894=$A895,$L895&gt;0)),AND(WEEKDAY($F894,2)=7,AND($A894=$A893,$L893&gt;0))),"ATENÇÃO · apontou sábado e domingo no mesmo fim de semana",IF(OR(WEEKDAY($F894,2)=6,WEEKDAY($F894,2)=7),"Jornada de fim de semana do 6x1",IF(OR($H894&gt;=Parâmetros!$E$20,$H894&lt;Parâmetros!$E$19),"ATENÇÃO · 6x1 apontou fora do horário diurno","Jornada fixa do 6x1"))),IF($D894="5x2","Jornada fixa do 5x2",IF($D894="Folguista",IF($J894=$K894,"Evidência confirma sequência","DIVERGE · sequência "&amp;$J894&amp;" × evidência "&amp;$K894),IF($K894=$E894,"Evidência confirma cadastro","DIVERGE · cadastro "&amp;$E894&amp;" × evidência "&amp;$K894)))))))))))</f>
        <v>FALTA DE REGISTRO · dia útil da escala 6x1</v>
      </c>
      <c r="W894" s="34" t="str">
        <f>IF(OR(OR($D894="6x1",$D894="FF 6x1"),$D894="5x2"),"",IF($AB894&lt;&gt;$AB893,IF(IFERROR(INDEX(Cadastro!$F$5:$F$243,$AB894),"")="",IF($L894&gt;0,1,0),IF(IFERROR(INDEX(Cadastro!$F$5:$F$243,$AB894),"")&lt;=IFERROR(INDEX(Parâmetros!$B$39:$B$48,MATCH($E894,Parâmetros!$A$39:$A$48,0)),99),IFERROR(INDEX(Cadastro!$F$5:$F$243,$AB894),""),0)),IF($L894&gt;0,IF(N($X893)&gt;0,1,N($W893)+1),IF(AND($L894=0,OR(N($W893)&gt;=IFERROR(INDEX(Parâmetros!$B$39:$B$48,MATCH($E894,Parâmetros!$A$39:$A$48,0)),99),AND(N($X893)&gt;0,N($X893)&lt;IFERROR(INDEX(Parâmetros!$C$39:$C$48,MATCH($E894,Parâmetros!$A$39:$A$48,0)),0)))),0,N($W893)+1))))</f>
        <v/>
      </c>
      <c r="X894" s="34" t="str">
        <f>IF(OR(OR($D894="6x1",$D894="FF 6x1"),$D894="5x2"),"",IF($AB894&lt;&gt;$AB893,IF(IFERROR(INDEX(Cadastro!$F$5:$F$243,$AB894),"")="",0,IF(IFERROR(INDEX(Cadastro!$F$5:$F$243,$AB894),"")&gt;IFERROR(INDEX(Parâmetros!$B$39:$B$48,MATCH($E894,Parâmetros!$A$39:$A$48,0)),99),IFERROR(INDEX(Cadastro!$F$5:$F$243,$AB894),"")-IFERROR(INDEX(Parâmetros!$B$39:$B$48,MATCH($E894,Parâmetros!$A$39:$A$48,0)),99),0)),IF(AND($L894=0,OR(N($W893)&gt;=IFERROR(INDEX(Parâmetros!$B$39:$B$48,MATCH($E894,Parâmetros!$A$39:$A$48,0)),99),AND(N($X893)&gt;0,N($X893)&lt;IFERROR(INDEX(Parâmetros!$C$39:$C$48,MATCH($E894,Parâmetros!$A$39:$A$48,0)),0)))),N($X893)+1,0)))</f>
        <v/>
      </c>
      <c r="Y894" t="str">
        <f>IF($AC894&lt;&gt;"",IF($L894&gt;0,$AC894&amp;" · com apontamento",$AC894),IF($E894="Férias",IF($L894&gt;0,"Férias · com apontamento","Férias (cadastro)"),IF(($Z894+$AA894-1)&gt;Parâmetros!$E$16,"Férias / afastamento",IF(AND($D894="5x2",OR(WEEKDAY($F894,2)=6,WEEKDAY($F894,2)=7)),IF($L894&gt;0,"Folga trabalhada","Folga"),IF($L894&gt;0,"Trabalhado",IF(OR(OR($D894="6x1",$D894="FF 6x1"),$D894="5x2"),IF(AND(OR($D894="6x1",$D894="FF 6x1"),OR(WEEKDAY($F894,2)=6,WEEKDAY($F894,2)=7)),"Folga","Falta de registro"),IF(AND($AB894&lt;&gt;$AB893,IFERROR(INDEX(Cadastro!$F$5:$F$243,$AB894),"")=""),"Indeterminado (início da série)",IF($X894&gt;0,"Folga","Falta de registro"))))))))</f>
        <v>Falta de registro</v>
      </c>
      <c r="Z894" s="34">
        <f>IF(OR($L894&gt;0,$F894&gt;Parâmetros!$E$14),0,IF($A894&lt;&gt;$A893,1,N($Z893)+1))</f>
        <v>0</v>
      </c>
      <c r="AA894" s="34">
        <f>IF(OR($L894&gt;0,$F894&gt;Parâmetros!$E$14),0,IF(OR($A894&lt;&gt;$A895,$F895&gt;Parâmetros!$E$14),1,N($AA895)+1))</f>
        <v>0</v>
      </c>
      <c r="AB894" s="31">
        <f>IFERROR(MATCH($A894&amp;"|"&amp;TEXT(_xlfn.MAXIFS(Cadastro!$E$5:$E$243,Cadastro!$A$5:$A$243,$A894,Cadastro!$E$5:$E$243,"&lt;="&amp;$F894),"yyyymmdd"),Cadastro!$I$5:$I$243,0),"")</f>
        <v>125</v>
      </c>
      <c r="AC894" t="str">
        <f>IFERROR(_xlfn.SINGLE(INDEX(Exceções!$D$5:$D$203,MATCH($A894&amp;"|"&amp;$F894,Exceções!$F$5:$F$203,0))),"")</f>
        <v/>
      </c>
      <c r="AD894" t="str">
        <f>IF($AC894="","",IFERROR(_xlfn.SINGLE(INDEX(Exceções!$E$5:$E$203,MATCH($A894&amp;"|"&amp;$F894,Exceções!$F$5:$F$203,0))),""))</f>
        <v/>
      </c>
    </row>
    <row r="895" spans="1:30" ht="15" hidden="1" customHeight="1" x14ac:dyDescent="0.25">
      <c r="A895" s="31">
        <v>52484</v>
      </c>
      <c r="B895" s="17" t="s">
        <v>65</v>
      </c>
      <c r="C895" s="17" t="str">
        <f>IFERROR(INDEX(Cadastro!$C$5:$C$243,$AB895),"NÃO INFORMADO")</f>
        <v>PED</v>
      </c>
      <c r="D895" s="17" t="str">
        <f>IFERROR(INDEX(Cadastro!$D$5:$D$243,$AB895),"")</f>
        <v>6x1</v>
      </c>
      <c r="E895" s="17" t="str">
        <f>IFERROR(INDEX(Cadastro!$G$5:$G$243,$AB895),"")</f>
        <v>6x1</v>
      </c>
      <c r="F895" s="29">
        <v>46325</v>
      </c>
      <c r="G895" s="32" t="str">
        <f t="shared" si="78"/>
        <v>sex</v>
      </c>
      <c r="H895" s="31" t="str">
        <f>IF($L895=0,"",_xlfn.MINIFS(Dados!$Q:$Q,Dados!$A:$A,$A895,Dados!$S:$S,$F895))</f>
        <v/>
      </c>
      <c r="I895" s="31" t="str">
        <f>IF($H895="","",_xlfn.MAXIFS(Dados!$R:$R,Dados!$A:$A,$A895,Dados!$S:$S,$F895))</f>
        <v/>
      </c>
      <c r="J895" s="32" t="str">
        <f>IF($D895&lt;&gt;"Folguista","",IFERROR(INDEX(Parâmetros!$D$52:$G$52,1,MIN(4,MAX(1,$W895))),""))</f>
        <v/>
      </c>
      <c r="K895" s="32" t="str">
        <f>IF(OR($AC895&lt;&gt;"",$Y895="Folga",$Y895="Folga trabalhada",$Y895="Férias (cadastro)",$Y895="Férias / afastamento",$Y895="Indeterminado (início da série)"),"",IF(OR($D895="6x1",$D895="FF 6x1"),IF(OR(WEEKDAY($F895,2)=6,WEEKDAY($F895,2)=7),"6x1 sáb/dom","6x1"),IF($D895="5x2","5x2",IF($H895="",IF($D895="Folguista",$J895,$E895),IF(OR($H895&gt;=Parâmetros!$E$18,$H895&lt;Parâmetros!$E$19),"C",IF($H895&lt;Parâmetros!$E$20,"A","B"))))))</f>
        <v>6x1</v>
      </c>
      <c r="L895" s="30">
        <f>SUMIFS(Dados!$E:$E,Dados!$A:$A,$A895,Dados!$S:$S,$F895)</f>
        <v>0</v>
      </c>
      <c r="M895" s="30">
        <f>IFERROR(INDEX(Parâmetros!$E$6:$E$11,MATCH($K895,Parâmetros!$A$6:$A$11,0)),"")</f>
        <v>8.8000000000000007</v>
      </c>
      <c r="N895" s="33">
        <f t="shared" si="79"/>
        <v>0</v>
      </c>
      <c r="O895" s="33">
        <f>Parâmetros!$E$13</f>
        <v>0.8</v>
      </c>
      <c r="P895" s="32" t="str">
        <f>IF(OR($M895="",$F895&gt;Parâmetros!$E$14),"Não","Sim")</f>
        <v>Não</v>
      </c>
      <c r="Q895" s="32" t="str">
        <f t="shared" si="80"/>
        <v/>
      </c>
      <c r="R895" s="32" t="str">
        <f t="shared" si="81"/>
        <v/>
      </c>
      <c r="S895" s="30" t="str">
        <f t="shared" si="82"/>
        <v/>
      </c>
      <c r="T895" s="32" t="str">
        <f>IF($Q895&lt;&gt;"Sim","",IF($N895&gt;Parâmetros!$E$15,"Sim","Não"))</f>
        <v/>
      </c>
      <c r="U895" s="17" t="str">
        <f t="shared" si="83"/>
        <v>Fora da apuração</v>
      </c>
      <c r="V895" s="17" t="str">
        <f>IF($AC895&lt;&gt;"",IF($L895&gt;0,"ATENÇÃO · apontou em dia de "&amp;LOWER($AC895)&amp;" cadastrado","Exceção cadastrada · "&amp;$AC895)&amp;IF($AD895="",""," · "&amp;$AD895),IF($E895="Férias",IF($L895&gt;0,"ATENÇÃO · apontou estando de férias no cadastro","Férias no cadastro"),IF($Y895="Férias / afastamento","Afastamento · "&amp;($Z895+$AA895-1)&amp;" dias seguidos sem apontamento",IF($Y895="Folga trabalhada","ATENÇÃO · apontou em dia de folga da escala 5x2",IF($Y895="Folga",IF(AND($D895="5x2",OR(WEEKDAY($F895,2)=6,WEEKDAY($F895,2)=7)),"Folga de fim de semana da escala 5x2",IF(AND(OR($D895="6x1",$D895="FF 6x1"),WEEKDAY($F895,2)=6,FALSE()),"Folga de fim de semana · apontou no domingo anterior",IF(AND(OR($D895="6x1",$D895="FF 6x1"),WEEKDAY($F895,2)=7,AND($A895=$A894,$L894&gt;0)),"Folga de fim de semana · apontou no sábado",IF(AND(OR($D895="6x1",$D895="FF 6x1"),OR(WEEKDAY($F895,2)=6,WEEKDAY($F895,2)=7)),"Folga de fim de semana · sem apontamento no sábado nem no domingo","Folga prevista pelo ciclo")))),IF($Y895="Indeterminado (início da série)","Sem histórico anterior — informe o dia do ciclo no Cadastro",IF($Y895="Falta de registro",IF(OR(OR($D895="6x1",$D895="FF 6x1"),$D895="5x2"),"FALTA DE REGISTRO · dia útil da escala "&amp;$E895,"FALTA DE REGISTRO · dia "&amp;$W895&amp;" de "&amp;IFERROR(INDEX(Parâmetros!$B$39:$B$48,MATCH($E895,Parâmetros!$A$39:$A$48,0)),99)&amp;" do ciclo"),IF(OR($D895="6x1",$D895="FF 6x1"),IF(OR(AND(WEEKDAY($F895,2)=6,AND($A895=$A896,$L896&gt;0)),AND(WEEKDAY($F895,2)=7,AND($A895=$A894,$L894&gt;0))),"ATENÇÃO · apontou sábado e domingo no mesmo fim de semana",IF(OR(WEEKDAY($F895,2)=6,WEEKDAY($F895,2)=7),"Jornada de fim de semana do 6x1",IF(OR($H895&gt;=Parâmetros!$E$20,$H895&lt;Parâmetros!$E$19),"ATENÇÃO · 6x1 apontou fora do horário diurno","Jornada fixa do 6x1"))),IF($D895="5x2","Jornada fixa do 5x2",IF($D895="Folguista",IF($J895=$K895,"Evidência confirma sequência","DIVERGE · sequência "&amp;$J895&amp;" × evidência "&amp;$K895),IF($K895=$E895,"Evidência confirma cadastro","DIVERGE · cadastro "&amp;$E895&amp;" × evidência "&amp;$K895)))))))))))</f>
        <v>FALTA DE REGISTRO · dia útil da escala 6x1</v>
      </c>
      <c r="W895" s="34" t="str">
        <f>IF(OR(OR($D895="6x1",$D895="FF 6x1"),$D895="5x2"),"",IF($AB895&lt;&gt;$AB894,IF(IFERROR(INDEX(Cadastro!$F$5:$F$243,$AB895),"")="",IF($L895&gt;0,1,0),IF(IFERROR(INDEX(Cadastro!$F$5:$F$243,$AB895),"")&lt;=IFERROR(INDEX(Parâmetros!$B$39:$B$48,MATCH($E895,Parâmetros!$A$39:$A$48,0)),99),IFERROR(INDEX(Cadastro!$F$5:$F$243,$AB895),""),0)),IF($L895&gt;0,IF(N($X894)&gt;0,1,N($W894)+1),IF(AND($L895=0,OR(N($W894)&gt;=IFERROR(INDEX(Parâmetros!$B$39:$B$48,MATCH($E895,Parâmetros!$A$39:$A$48,0)),99),AND(N($X894)&gt;0,N($X894)&lt;IFERROR(INDEX(Parâmetros!$C$39:$C$48,MATCH($E895,Parâmetros!$A$39:$A$48,0)),0)))),0,N($W894)+1))))</f>
        <v/>
      </c>
      <c r="X895" s="34" t="str">
        <f>IF(OR(OR($D895="6x1",$D895="FF 6x1"),$D895="5x2"),"",IF($AB895&lt;&gt;$AB894,IF(IFERROR(INDEX(Cadastro!$F$5:$F$243,$AB895),"")="",0,IF(IFERROR(INDEX(Cadastro!$F$5:$F$243,$AB895),"")&gt;IFERROR(INDEX(Parâmetros!$B$39:$B$48,MATCH($E895,Parâmetros!$A$39:$A$48,0)),99),IFERROR(INDEX(Cadastro!$F$5:$F$243,$AB895),"")-IFERROR(INDEX(Parâmetros!$B$39:$B$48,MATCH($E895,Parâmetros!$A$39:$A$48,0)),99),0)),IF(AND($L895=0,OR(N($W894)&gt;=IFERROR(INDEX(Parâmetros!$B$39:$B$48,MATCH($E895,Parâmetros!$A$39:$A$48,0)),99),AND(N($X894)&gt;0,N($X894)&lt;IFERROR(INDEX(Parâmetros!$C$39:$C$48,MATCH($E895,Parâmetros!$A$39:$A$48,0)),0)))),N($X894)+1,0)))</f>
        <v/>
      </c>
      <c r="Y895" t="str">
        <f>IF($AC895&lt;&gt;"",IF($L895&gt;0,$AC895&amp;" · com apontamento",$AC895),IF($E895="Férias",IF($L895&gt;0,"Férias · com apontamento","Férias (cadastro)"),IF(($Z895+$AA895-1)&gt;Parâmetros!$E$16,"Férias / afastamento",IF(AND($D895="5x2",OR(WEEKDAY($F895,2)=6,WEEKDAY($F895,2)=7)),IF($L895&gt;0,"Folga trabalhada","Folga"),IF($L895&gt;0,"Trabalhado",IF(OR(OR($D895="6x1",$D895="FF 6x1"),$D895="5x2"),IF(AND(OR($D895="6x1",$D895="FF 6x1"),OR(WEEKDAY($F895,2)=6,WEEKDAY($F895,2)=7)),"Folga","Falta de registro"),IF(AND($AB895&lt;&gt;$AB894,IFERROR(INDEX(Cadastro!$F$5:$F$243,$AB895),"")=""),"Indeterminado (início da série)",IF($X895&gt;0,"Folga","Falta de registro"))))))))</f>
        <v>Falta de registro</v>
      </c>
      <c r="Z895" s="34">
        <f>IF(OR($L895&gt;0,$F895&gt;Parâmetros!$E$14),0,IF($A895&lt;&gt;$A894,1,N($Z894)+1))</f>
        <v>0</v>
      </c>
      <c r="AA895" s="34">
        <f>IF(OR($L895&gt;0,$F895&gt;Parâmetros!$E$14),0,IF(OR($A895&lt;&gt;$A896,$F896&gt;Parâmetros!$E$14),1,N($AA896)+1))</f>
        <v>0</v>
      </c>
      <c r="AB895" s="31">
        <f>IFERROR(MATCH($A895&amp;"|"&amp;TEXT(_xlfn.MAXIFS(Cadastro!$E$5:$E$243,Cadastro!$A$5:$A$243,$A895,Cadastro!$E$5:$E$243,"&lt;="&amp;$F895),"yyyymmdd"),Cadastro!$I$5:$I$243,0),"")</f>
        <v>125</v>
      </c>
      <c r="AC895" t="str">
        <f>IFERROR(_xlfn.SINGLE(INDEX(Exceções!$D$5:$D$203,MATCH($A895&amp;"|"&amp;$F895,Exceções!$F$5:$F$203,0))),"")</f>
        <v/>
      </c>
      <c r="AD895" t="str">
        <f>IF($AC895="","",IFERROR(_xlfn.SINGLE(INDEX(Exceções!$E$5:$E$203,MATCH($A895&amp;"|"&amp;$F895,Exceções!$F$5:$F$203,0))),""))</f>
        <v/>
      </c>
    </row>
    <row r="896" spans="1:30" ht="15" hidden="1" customHeight="1" x14ac:dyDescent="0.25">
      <c r="A896" s="31">
        <v>52484</v>
      </c>
      <c r="B896" s="17" t="s">
        <v>65</v>
      </c>
      <c r="C896" s="17" t="str">
        <f>IFERROR(INDEX(Cadastro!$C$5:$C$243,$AB896),"NÃO INFORMADO")</f>
        <v>PED</v>
      </c>
      <c r="D896" s="17" t="str">
        <f>IFERROR(INDEX(Cadastro!$D$5:$D$243,$AB896),"")</f>
        <v>6x1</v>
      </c>
      <c r="E896" s="17" t="str">
        <f>IFERROR(INDEX(Cadastro!$G$5:$G$243,$AB896),"")</f>
        <v>6x1</v>
      </c>
      <c r="F896" s="29">
        <v>46326</v>
      </c>
      <c r="G896" s="32" t="str">
        <f t="shared" si="78"/>
        <v>sáb</v>
      </c>
      <c r="H896" s="31" t="str">
        <f>IF($L896=0,"",_xlfn.MINIFS(Dados!$Q:$Q,Dados!$A:$A,$A896,Dados!$S:$S,$F896))</f>
        <v/>
      </c>
      <c r="I896" s="31" t="str">
        <f>IF($H896="","",_xlfn.MAXIFS(Dados!$R:$R,Dados!$A:$A,$A896,Dados!$S:$S,$F896))</f>
        <v/>
      </c>
      <c r="J896" s="32" t="str">
        <f>IF($D896&lt;&gt;"Folguista","",IFERROR(INDEX(Parâmetros!$D$52:$G$52,1,MIN(4,MAX(1,$W896))),""))</f>
        <v/>
      </c>
      <c r="K896" s="32" t="str">
        <f>IF(OR($AC896&lt;&gt;"",$Y896="Folga",$Y896="Folga trabalhada",$Y896="Férias (cadastro)",$Y896="Férias / afastamento",$Y896="Indeterminado (início da série)"),"",IF(OR($D896="6x1",$D896="FF 6x1"),IF(OR(WEEKDAY($F896,2)=6,WEEKDAY($F896,2)=7),"6x1 sáb/dom","6x1"),IF($D896="5x2","5x2",IF($H896="",IF($D896="Folguista",$J896,$E896),IF(OR($H896&gt;=Parâmetros!$E$18,$H896&lt;Parâmetros!$E$19),"C",IF($H896&lt;Parâmetros!$E$20,"A","B"))))))</f>
        <v/>
      </c>
      <c r="L896" s="30">
        <f>SUMIFS(Dados!$E:$E,Dados!$A:$A,$A896,Dados!$S:$S,$F896)</f>
        <v>0</v>
      </c>
      <c r="M896" s="30" t="str">
        <f>IFERROR(INDEX(Parâmetros!$E$6:$E$11,MATCH($K896,Parâmetros!$A$6:$A$11,0)),"")</f>
        <v/>
      </c>
      <c r="N896" s="33" t="str">
        <f t="shared" si="79"/>
        <v/>
      </c>
      <c r="O896" s="33">
        <f>Parâmetros!$E$13</f>
        <v>0.8</v>
      </c>
      <c r="P896" s="32" t="str">
        <f>IF(OR($M896="",$F896&gt;Parâmetros!$E$14),"Não","Sim")</f>
        <v>Não</v>
      </c>
      <c r="Q896" s="32" t="str">
        <f t="shared" si="80"/>
        <v/>
      </c>
      <c r="R896" s="32" t="str">
        <f t="shared" si="81"/>
        <v/>
      </c>
      <c r="S896" s="30" t="str">
        <f t="shared" si="82"/>
        <v/>
      </c>
      <c r="T896" s="32" t="str">
        <f>IF($Q896&lt;&gt;"Sim","",IF($N896&gt;Parâmetros!$E$15,"Sim","Não"))</f>
        <v/>
      </c>
      <c r="U896" s="17" t="str">
        <f t="shared" si="83"/>
        <v>Folga</v>
      </c>
      <c r="V896" s="17" t="str">
        <f>IF($AC896&lt;&gt;"",IF($L896&gt;0,"ATENÇÃO · apontou em dia de "&amp;LOWER($AC896)&amp;" cadastrado","Exceção cadastrada · "&amp;$AC896)&amp;IF($AD896="",""," · "&amp;$AD896),IF($E896="Férias",IF($L896&gt;0,"ATENÇÃO · apontou estando de férias no cadastro","Férias no cadastro"),IF($Y896="Férias / afastamento","Afastamento · "&amp;($Z896+$AA896-1)&amp;" dias seguidos sem apontamento",IF($Y896="Folga trabalhada","ATENÇÃO · apontou em dia de folga da escala 5x2",IF($Y896="Folga",IF(AND($D896="5x2",OR(WEEKDAY($F896,2)=6,WEEKDAY($F896,2)=7)),"Folga de fim de semana da escala 5x2",IF(AND(OR($D896="6x1",$D896="FF 6x1"),WEEKDAY($F896,2)=6,FALSE()),"Folga de fim de semana · apontou no domingo anterior",IF(AND(OR($D896="6x1",$D896="FF 6x1"),WEEKDAY($F896,2)=7,AND($A896=$A895,$L895&gt;0)),"Folga de fim de semana · apontou no sábado",IF(AND(OR($D896="6x1",$D896="FF 6x1"),OR(WEEKDAY($F896,2)=6,WEEKDAY($F896,2)=7)),"Folga de fim de semana · sem apontamento no sábado nem no domingo","Folga prevista pelo ciclo")))),IF($Y896="Indeterminado (início da série)","Sem histórico anterior — informe o dia do ciclo no Cadastro",IF($Y896="Falta de registro",IF(OR(OR($D896="6x1",$D896="FF 6x1"),$D896="5x2"),"FALTA DE REGISTRO · dia útil da escala "&amp;$E896,"FALTA DE REGISTRO · dia "&amp;$W896&amp;" de "&amp;IFERROR(INDEX(Parâmetros!$B$39:$B$48,MATCH($E896,Parâmetros!$A$39:$A$48,0)),99)&amp;" do ciclo"),IF(OR($D896="6x1",$D896="FF 6x1"),IF(OR(AND(WEEKDAY($F896,2)=6,AND($A896=$A897,$L897&gt;0)),AND(WEEKDAY($F896,2)=7,AND($A896=$A895,$L895&gt;0))),"ATENÇÃO · apontou sábado e domingo no mesmo fim de semana",IF(OR(WEEKDAY($F896,2)=6,WEEKDAY($F896,2)=7),"Jornada de fim de semana do 6x1",IF(OR($H896&gt;=Parâmetros!$E$20,$H896&lt;Parâmetros!$E$19),"ATENÇÃO · 6x1 apontou fora do horário diurno","Jornada fixa do 6x1"))),IF($D896="5x2","Jornada fixa do 5x2",IF($D896="Folguista",IF($J896=$K896,"Evidência confirma sequência","DIVERGE · sequência "&amp;$J896&amp;" × evidência "&amp;$K896),IF($K896=$E896,"Evidência confirma cadastro","DIVERGE · cadastro "&amp;$E896&amp;" × evidência "&amp;$K896)))))))))))</f>
        <v>Folga de fim de semana · sem apontamento no sábado nem no domingo</v>
      </c>
      <c r="W896" s="34" t="str">
        <f>IF(OR(OR($D896="6x1",$D896="FF 6x1"),$D896="5x2"),"",IF($AB896&lt;&gt;$AB895,IF(IFERROR(INDEX(Cadastro!$F$5:$F$243,$AB896),"")="",IF($L896&gt;0,1,0),IF(IFERROR(INDEX(Cadastro!$F$5:$F$243,$AB896),"")&lt;=IFERROR(INDEX(Parâmetros!$B$39:$B$48,MATCH($E896,Parâmetros!$A$39:$A$48,0)),99),IFERROR(INDEX(Cadastro!$F$5:$F$243,$AB896),""),0)),IF($L896&gt;0,IF(N($X895)&gt;0,1,N($W895)+1),IF(AND($L896=0,OR(N($W895)&gt;=IFERROR(INDEX(Parâmetros!$B$39:$B$48,MATCH($E896,Parâmetros!$A$39:$A$48,0)),99),AND(N($X895)&gt;0,N($X895)&lt;IFERROR(INDEX(Parâmetros!$C$39:$C$48,MATCH($E896,Parâmetros!$A$39:$A$48,0)),0)))),0,N($W895)+1))))</f>
        <v/>
      </c>
      <c r="X896" s="34" t="str">
        <f>IF(OR(OR($D896="6x1",$D896="FF 6x1"),$D896="5x2"),"",IF($AB896&lt;&gt;$AB895,IF(IFERROR(INDEX(Cadastro!$F$5:$F$243,$AB896),"")="",0,IF(IFERROR(INDEX(Cadastro!$F$5:$F$243,$AB896),"")&gt;IFERROR(INDEX(Parâmetros!$B$39:$B$48,MATCH($E896,Parâmetros!$A$39:$A$48,0)),99),IFERROR(INDEX(Cadastro!$F$5:$F$243,$AB896),"")-IFERROR(INDEX(Parâmetros!$B$39:$B$48,MATCH($E896,Parâmetros!$A$39:$A$48,0)),99),0)),IF(AND($L896=0,OR(N($W895)&gt;=IFERROR(INDEX(Parâmetros!$B$39:$B$48,MATCH($E896,Parâmetros!$A$39:$A$48,0)),99),AND(N($X895)&gt;0,N($X895)&lt;IFERROR(INDEX(Parâmetros!$C$39:$C$48,MATCH($E896,Parâmetros!$A$39:$A$48,0)),0)))),N($X895)+1,0)))</f>
        <v/>
      </c>
      <c r="Y896" t="str">
        <f>IF($AC896&lt;&gt;"",IF($L896&gt;0,$AC896&amp;" · com apontamento",$AC896),IF($E896="Férias",IF($L896&gt;0,"Férias · com apontamento","Férias (cadastro)"),IF(($Z896+$AA896-1)&gt;Parâmetros!$E$16,"Férias / afastamento",IF(AND($D896="5x2",OR(WEEKDAY($F896,2)=6,WEEKDAY($F896,2)=7)),IF($L896&gt;0,"Folga trabalhada","Folga"),IF($L896&gt;0,"Trabalhado",IF(OR(OR($D896="6x1",$D896="FF 6x1"),$D896="5x2"),IF(AND(OR($D896="6x1",$D896="FF 6x1"),OR(WEEKDAY($F896,2)=6,WEEKDAY($F896,2)=7)),"Folga","Falta de registro"),IF(AND($AB896&lt;&gt;$AB895,IFERROR(INDEX(Cadastro!$F$5:$F$243,$AB896),"")=""),"Indeterminado (início da série)",IF($X896&gt;0,"Folga","Falta de registro"))))))))</f>
        <v>Folga</v>
      </c>
      <c r="Z896" s="34">
        <f>IF(OR($L896&gt;0,$F896&gt;Parâmetros!$E$14),0,IF($A896&lt;&gt;$A895,1,N($Z895)+1))</f>
        <v>0</v>
      </c>
      <c r="AA896" s="34">
        <f>IF(OR($L896&gt;0,$F896&gt;Parâmetros!$E$14),0,IF(OR($A896&lt;&gt;$A897,$F897&gt;Parâmetros!$E$14),1,N($AA897)+1))</f>
        <v>0</v>
      </c>
      <c r="AB896" s="31">
        <f>IFERROR(MATCH($A896&amp;"|"&amp;TEXT(_xlfn.MAXIFS(Cadastro!$E$5:$E$243,Cadastro!$A$5:$A$243,$A896,Cadastro!$E$5:$E$243,"&lt;="&amp;$F896),"yyyymmdd"),Cadastro!$I$5:$I$243,0),"")</f>
        <v>125</v>
      </c>
      <c r="AC896" t="str">
        <f>IFERROR(_xlfn.SINGLE(INDEX(Exceções!$D$5:$D$203,MATCH($A896&amp;"|"&amp;$F896,Exceções!$F$5:$F$203,0))),"")</f>
        <v/>
      </c>
      <c r="AD896" t="str">
        <f>IF($AC896="","",IFERROR(_xlfn.SINGLE(INDEX(Exceções!$E$5:$E$203,MATCH($A896&amp;"|"&amp;$F896,Exceções!$F$5:$F$203,0))),""))</f>
        <v/>
      </c>
    </row>
    <row r="897" spans="1:30" ht="15" hidden="1" customHeight="1" x14ac:dyDescent="0.25">
      <c r="A897" s="31">
        <v>52484</v>
      </c>
      <c r="B897" s="17" t="s">
        <v>65</v>
      </c>
      <c r="C897" s="17" t="str">
        <f>IFERROR(INDEX(Cadastro!$C$5:$C$243,$AB897),"NÃO INFORMADO")</f>
        <v>PED</v>
      </c>
      <c r="D897" s="17" t="str">
        <f>IFERROR(INDEX(Cadastro!$D$5:$D$243,$AB897),"")</f>
        <v>6x1</v>
      </c>
      <c r="E897" s="17" t="str">
        <f>IFERROR(INDEX(Cadastro!$G$5:$G$243,$AB897),"")</f>
        <v>6x1</v>
      </c>
      <c r="F897" s="29">
        <v>46327</v>
      </c>
      <c r="G897" s="32" t="str">
        <f t="shared" si="78"/>
        <v>dom</v>
      </c>
      <c r="H897" s="31" t="str">
        <f>IF($L897=0,"",_xlfn.MINIFS(Dados!$Q:$Q,Dados!$A:$A,$A897,Dados!$S:$S,$F897))</f>
        <v/>
      </c>
      <c r="I897" s="31" t="str">
        <f>IF($H897="","",_xlfn.MAXIFS(Dados!$R:$R,Dados!$A:$A,$A897,Dados!$S:$S,$F897))</f>
        <v/>
      </c>
      <c r="J897" s="32" t="str">
        <f>IF($D897&lt;&gt;"Folguista","",IFERROR(INDEX(Parâmetros!$D$52:$G$52,1,MIN(4,MAX(1,$W897))),""))</f>
        <v/>
      </c>
      <c r="K897" s="32" t="str">
        <f>IF(OR($AC897&lt;&gt;"",$Y897="Folga",$Y897="Folga trabalhada",$Y897="Férias (cadastro)",$Y897="Férias / afastamento",$Y897="Indeterminado (início da série)"),"",IF(OR($D897="6x1",$D897="FF 6x1"),IF(OR(WEEKDAY($F897,2)=6,WEEKDAY($F897,2)=7),"6x1 sáb/dom","6x1"),IF($D897="5x2","5x2",IF($H897="",IF($D897="Folguista",$J897,$E897),IF(OR($H897&gt;=Parâmetros!$E$18,$H897&lt;Parâmetros!$E$19),"C",IF($H897&lt;Parâmetros!$E$20,"A","B"))))))</f>
        <v/>
      </c>
      <c r="L897" s="30">
        <f>SUMIFS(Dados!$E:$E,Dados!$A:$A,$A897,Dados!$S:$S,$F897)</f>
        <v>0</v>
      </c>
      <c r="M897" s="30" t="str">
        <f>IFERROR(INDEX(Parâmetros!$E$6:$E$11,MATCH($K897,Parâmetros!$A$6:$A$11,0)),"")</f>
        <v/>
      </c>
      <c r="N897" s="33" t="str">
        <f t="shared" si="79"/>
        <v/>
      </c>
      <c r="O897" s="33">
        <f>Parâmetros!$E$13</f>
        <v>0.8</v>
      </c>
      <c r="P897" s="32" t="str">
        <f>IF(OR($M897="",$F897&gt;Parâmetros!$E$14),"Não","Sim")</f>
        <v>Não</v>
      </c>
      <c r="Q897" s="32" t="str">
        <f t="shared" si="80"/>
        <v/>
      </c>
      <c r="R897" s="32" t="str">
        <f t="shared" si="81"/>
        <v/>
      </c>
      <c r="S897" s="30" t="str">
        <f t="shared" si="82"/>
        <v/>
      </c>
      <c r="T897" s="32" t="str">
        <f>IF($Q897&lt;&gt;"Sim","",IF($N897&gt;Parâmetros!$E$15,"Sim","Não"))</f>
        <v/>
      </c>
      <c r="U897" s="17" t="str">
        <f t="shared" si="83"/>
        <v>Folga</v>
      </c>
      <c r="V897" s="17" t="str">
        <f>IF($AC897&lt;&gt;"",IF($L897&gt;0,"ATENÇÃO · apontou em dia de "&amp;LOWER($AC897)&amp;" cadastrado","Exceção cadastrada · "&amp;$AC897)&amp;IF($AD897="",""," · "&amp;$AD897),IF($E897="Férias",IF($L897&gt;0,"ATENÇÃO · apontou estando de férias no cadastro","Férias no cadastro"),IF($Y897="Férias / afastamento","Afastamento · "&amp;($Z897+$AA897-1)&amp;" dias seguidos sem apontamento",IF($Y897="Folga trabalhada","ATENÇÃO · apontou em dia de folga da escala 5x2",IF($Y897="Folga",IF(AND($D897="5x2",OR(WEEKDAY($F897,2)=6,WEEKDAY($F897,2)=7)),"Folga de fim de semana da escala 5x2",IF(AND(OR($D897="6x1",$D897="FF 6x1"),WEEKDAY($F897,2)=6,FALSE()),"Folga de fim de semana · apontou no domingo anterior",IF(AND(OR($D897="6x1",$D897="FF 6x1"),WEEKDAY($F897,2)=7,AND($A897=$A896,$L896&gt;0)),"Folga de fim de semana · apontou no sábado",IF(AND(OR($D897="6x1",$D897="FF 6x1"),OR(WEEKDAY($F897,2)=6,WEEKDAY($F897,2)=7)),"Folga de fim de semana · sem apontamento no sábado nem no domingo","Folga prevista pelo ciclo")))),IF($Y897="Indeterminado (início da série)","Sem histórico anterior — informe o dia do ciclo no Cadastro",IF($Y897="Falta de registro",IF(OR(OR($D897="6x1",$D897="FF 6x1"),$D897="5x2"),"FALTA DE REGISTRO · dia útil da escala "&amp;$E897,"FALTA DE REGISTRO · dia "&amp;$W897&amp;" de "&amp;IFERROR(INDEX(Parâmetros!$B$39:$B$48,MATCH($E897,Parâmetros!$A$39:$A$48,0)),99)&amp;" do ciclo"),IF(OR($D897="6x1",$D897="FF 6x1"),IF(OR(AND(WEEKDAY($F897,2)=6,AND($A897=$A898,$L898&gt;0)),AND(WEEKDAY($F897,2)=7,AND($A897=$A896,$L896&gt;0))),"ATENÇÃO · apontou sábado e domingo no mesmo fim de semana",IF(OR(WEEKDAY($F897,2)=6,WEEKDAY($F897,2)=7),"Jornada de fim de semana do 6x1",IF(OR($H897&gt;=Parâmetros!$E$20,$H897&lt;Parâmetros!$E$19),"ATENÇÃO · 6x1 apontou fora do horário diurno","Jornada fixa do 6x1"))),IF($D897="5x2","Jornada fixa do 5x2",IF($D897="Folguista",IF($J897=$K897,"Evidência confirma sequência","DIVERGE · sequência "&amp;$J897&amp;" × evidência "&amp;$K897),IF($K897=$E897,"Evidência confirma cadastro","DIVERGE · cadastro "&amp;$E897&amp;" × evidência "&amp;$K897)))))))))))</f>
        <v>Folga de fim de semana · sem apontamento no sábado nem no domingo</v>
      </c>
      <c r="W897" s="34" t="str">
        <f>IF(OR(OR($D897="6x1",$D897="FF 6x1"),$D897="5x2"),"",IF($AB897&lt;&gt;$AB896,IF(IFERROR(INDEX(Cadastro!$F$5:$F$243,$AB897),"")="",IF($L897&gt;0,1,0),IF(IFERROR(INDEX(Cadastro!$F$5:$F$243,$AB897),"")&lt;=IFERROR(INDEX(Parâmetros!$B$39:$B$48,MATCH($E897,Parâmetros!$A$39:$A$48,0)),99),IFERROR(INDEX(Cadastro!$F$5:$F$243,$AB897),""),0)),IF($L897&gt;0,IF(N($X896)&gt;0,1,N($W896)+1),IF(AND($L897=0,OR(N($W896)&gt;=IFERROR(INDEX(Parâmetros!$B$39:$B$48,MATCH($E897,Parâmetros!$A$39:$A$48,0)),99),AND(N($X896)&gt;0,N($X896)&lt;IFERROR(INDEX(Parâmetros!$C$39:$C$48,MATCH($E897,Parâmetros!$A$39:$A$48,0)),0)))),0,N($W896)+1))))</f>
        <v/>
      </c>
      <c r="X897" s="34" t="str">
        <f>IF(OR(OR($D897="6x1",$D897="FF 6x1"),$D897="5x2"),"",IF($AB897&lt;&gt;$AB896,IF(IFERROR(INDEX(Cadastro!$F$5:$F$243,$AB897),"")="",0,IF(IFERROR(INDEX(Cadastro!$F$5:$F$243,$AB897),"")&gt;IFERROR(INDEX(Parâmetros!$B$39:$B$48,MATCH($E897,Parâmetros!$A$39:$A$48,0)),99),IFERROR(INDEX(Cadastro!$F$5:$F$243,$AB897),"")-IFERROR(INDEX(Parâmetros!$B$39:$B$48,MATCH($E897,Parâmetros!$A$39:$A$48,0)),99),0)),IF(AND($L897=0,OR(N($W896)&gt;=IFERROR(INDEX(Parâmetros!$B$39:$B$48,MATCH($E897,Parâmetros!$A$39:$A$48,0)),99),AND(N($X896)&gt;0,N($X896)&lt;IFERROR(INDEX(Parâmetros!$C$39:$C$48,MATCH($E897,Parâmetros!$A$39:$A$48,0)),0)))),N($X896)+1,0)))</f>
        <v/>
      </c>
      <c r="Y897" t="str">
        <f>IF($AC897&lt;&gt;"",IF($L897&gt;0,$AC897&amp;" · com apontamento",$AC897),IF($E897="Férias",IF($L897&gt;0,"Férias · com apontamento","Férias (cadastro)"),IF(($Z897+$AA897-1)&gt;Parâmetros!$E$16,"Férias / afastamento",IF(AND($D897="5x2",OR(WEEKDAY($F897,2)=6,WEEKDAY($F897,2)=7)),IF($L897&gt;0,"Folga trabalhada","Folga"),IF($L897&gt;0,"Trabalhado",IF(OR(OR($D897="6x1",$D897="FF 6x1"),$D897="5x2"),IF(AND(OR($D897="6x1",$D897="FF 6x1"),OR(WEEKDAY($F897,2)=6,WEEKDAY($F897,2)=7)),"Folga","Falta de registro"),IF(AND($AB897&lt;&gt;$AB896,IFERROR(INDEX(Cadastro!$F$5:$F$243,$AB897),"")=""),"Indeterminado (início da série)",IF($X897&gt;0,"Folga","Falta de registro"))))))))</f>
        <v>Folga</v>
      </c>
      <c r="Z897" s="34">
        <f>IF(OR($L897&gt;0,$F897&gt;Parâmetros!$E$14),0,IF($A897&lt;&gt;$A896,1,N($Z896)+1))</f>
        <v>0</v>
      </c>
      <c r="AA897" s="34">
        <f>IF(OR($L897&gt;0,$F897&gt;Parâmetros!$E$14),0,IF(OR($A897&lt;&gt;$A898,$F898&gt;Parâmetros!$E$14),1,N($AA898)+1))</f>
        <v>0</v>
      </c>
      <c r="AB897" s="31">
        <f>IFERROR(MATCH($A897&amp;"|"&amp;TEXT(_xlfn.MAXIFS(Cadastro!$E$5:$E$243,Cadastro!$A$5:$A$243,$A897,Cadastro!$E$5:$E$243,"&lt;="&amp;$F897),"yyyymmdd"),Cadastro!$I$5:$I$243,0),"")</f>
        <v>125</v>
      </c>
      <c r="AC897" t="str">
        <f>IFERROR(_xlfn.SINGLE(INDEX(Exceções!$D$5:$D$203,MATCH($A897&amp;"|"&amp;$F897,Exceções!$F$5:$F$203,0))),"")</f>
        <v/>
      </c>
      <c r="AD897" t="str">
        <f>IF($AC897="","",IFERROR(_xlfn.SINGLE(INDEX(Exceções!$E$5:$E$203,MATCH($A897&amp;"|"&amp;$F897,Exceções!$F$5:$F$203,0))),""))</f>
        <v/>
      </c>
    </row>
    <row r="898" spans="1:30" ht="15" hidden="1" customHeight="1" x14ac:dyDescent="0.25">
      <c r="A898" s="31">
        <v>55387</v>
      </c>
      <c r="B898" s="17" t="s">
        <v>30</v>
      </c>
      <c r="C898" s="17" t="str">
        <f>IFERROR(INDEX(Cadastro!$C$5:$C$243,$AB898),"NÃO INFORMADO")</f>
        <v>ELE</v>
      </c>
      <c r="D898" s="17" t="str">
        <f>IFERROR(INDEX(Cadastro!$D$5:$D$243,$AB898),"")</f>
        <v>A</v>
      </c>
      <c r="E898" s="17" t="str">
        <f>IFERROR(INDEX(Cadastro!$G$5:$G$243,$AB898),"")</f>
        <v>A</v>
      </c>
      <c r="F898" s="29">
        <v>46300</v>
      </c>
      <c r="G898" s="32" t="str">
        <f t="shared" ref="G898:G961" si="84">CHOOSE(WEEKDAY($F898,1),"dom","seg","ter","qua","qui","sex","sáb")</f>
        <v>seg</v>
      </c>
      <c r="H898" s="31">
        <f>IF($L898=0,"",_xlfn.MINIFS(Dados!$Q:$Q,Dados!$A:$A,$A898,Dados!$S:$S,$F898))</f>
        <v>450</v>
      </c>
      <c r="I898" s="31">
        <f>IF($H898="","",_xlfn.MAXIFS(Dados!$R:$R,Dados!$A:$A,$A898,Dados!$S:$S,$F898))</f>
        <v>900</v>
      </c>
      <c r="J898" s="32" t="str">
        <f>IF($D898&lt;&gt;"Folguista","",IFERROR(INDEX(Parâmetros!$D$52:$G$52,1,MIN(4,MAX(1,$W898))),""))</f>
        <v/>
      </c>
      <c r="K898" s="32" t="str">
        <f>IF(OR($AC898&lt;&gt;"",$Y898="Folga",$Y898="Folga trabalhada",$Y898="Férias (cadastro)",$Y898="Férias / afastamento",$Y898="Indeterminado (início da série)"),"",IF(OR($D898="6x1",$D898="FF 6x1"),IF(OR(WEEKDAY($F898,2)=6,WEEKDAY($F898,2)=7),"6x1 sáb/dom","6x1"),IF($D898="5x2","5x2",IF($H898="",IF($D898="Folguista",$J898,$E898),IF(OR($H898&gt;=Parâmetros!$E$18,$H898&lt;Parâmetros!$E$19),"C",IF($H898&lt;Parâmetros!$E$20,"A","B"))))))</f>
        <v>A</v>
      </c>
      <c r="L898" s="30">
        <f>SUMIFS(Dados!$E:$E,Dados!$A:$A,$A898,Dados!$S:$S,$F898)</f>
        <v>7</v>
      </c>
      <c r="M898" s="30">
        <f>IFERROR(INDEX(Parâmetros!$E$6:$E$11,MATCH($K898,Parâmetros!$A$6:$A$11,0)),"")</f>
        <v>7.58</v>
      </c>
      <c r="N898" s="33">
        <f t="shared" ref="N898:N961" si="85">IFERROR($L898/$M898,"")</f>
        <v>0.92348284960422167</v>
      </c>
      <c r="O898" s="33">
        <f>Parâmetros!$E$13</f>
        <v>0.8</v>
      </c>
      <c r="P898" s="32" t="str">
        <f>IF(OR($M898="",$F898&gt;Parâmetros!$E$14),"Não","Sim")</f>
        <v>Sim</v>
      </c>
      <c r="Q898" s="32" t="str">
        <f t="shared" ref="Q898:Q961" si="86">IF($P898="Não","",IF($L898&gt;0,"Sim","Não"))</f>
        <v>Sim</v>
      </c>
      <c r="R898" s="32" t="str">
        <f t="shared" ref="R898:R961" si="87">IF($Q898&lt;&gt;"Sim","",IF($N898&gt;=$O898,"Sim","Não"))</f>
        <v>Sim</v>
      </c>
      <c r="S898" s="30">
        <f t="shared" ref="S898:S961" si="88">IF($Q898&lt;&gt;"Sim","",MAX(0,$M898*$O898-$L898))</f>
        <v>0</v>
      </c>
      <c r="T898" s="32" t="str">
        <f>IF($Q898&lt;&gt;"Sim","",IF($N898&gt;Parâmetros!$E$15,"Sim","Não"))</f>
        <v>Não</v>
      </c>
      <c r="U898" s="17" t="str">
        <f t="shared" ref="U898:U961" si="89">IF($AC898&lt;&gt;"",$AC898,IF($P898="Não",IF($Y898="Folga","Folga",IF(LEFT($Y898,6)="Férias","Férias / afastamento",IF($Y898="Indeterminado (início da série)","Início da série","Fora da apuração"))),IF($Q898="Não","Falta de registro",IF($R898="Sim","Na meta","Abaixo da meta"))))</f>
        <v>Na meta</v>
      </c>
      <c r="V898" s="17" t="str">
        <f>IF($AC898&lt;&gt;"",IF($L898&gt;0,"ATENÇÃO · apontou em dia de "&amp;LOWER($AC898)&amp;" cadastrado","Exceção cadastrada · "&amp;$AC898)&amp;IF($AD898="",""," · "&amp;$AD898),IF($E898="Férias",IF($L898&gt;0,"ATENÇÃO · apontou estando de férias no cadastro","Férias no cadastro"),IF($Y898="Férias / afastamento","Afastamento · "&amp;($Z898+$AA898-1)&amp;" dias seguidos sem apontamento",IF($Y898="Folga trabalhada","ATENÇÃO · apontou em dia de folga da escala 5x2",IF($Y898="Folga",IF(AND($D898="5x2",OR(WEEKDAY($F898,2)=6,WEEKDAY($F898,2)=7)),"Folga de fim de semana da escala 5x2",IF(AND(OR($D898="6x1",$D898="FF 6x1"),WEEKDAY($F898,2)=6,FALSE()),"Folga de fim de semana · apontou no domingo anterior",IF(AND(OR($D898="6x1",$D898="FF 6x1"),WEEKDAY($F898,2)=7,AND($A898=$A897,$L897&gt;0)),"Folga de fim de semana · apontou no sábado",IF(AND(OR($D898="6x1",$D898="FF 6x1"),OR(WEEKDAY($F898,2)=6,WEEKDAY($F898,2)=7)),"Folga de fim de semana · sem apontamento no sábado nem no domingo","Folga prevista pelo ciclo")))),IF($Y898="Indeterminado (início da série)","Sem histórico anterior — informe o dia do ciclo no Cadastro",IF($Y898="Falta de registro",IF(OR(OR($D898="6x1",$D898="FF 6x1"),$D898="5x2"),"FALTA DE REGISTRO · dia útil da escala "&amp;$E898,"FALTA DE REGISTRO · dia "&amp;$W898&amp;" de "&amp;IFERROR(INDEX(Parâmetros!$B$39:$B$48,MATCH($E898,Parâmetros!$A$39:$A$48,0)),99)&amp;" do ciclo"),IF(OR($D898="6x1",$D898="FF 6x1"),IF(OR(AND(WEEKDAY($F898,2)=6,AND($A898=$A899,$L899&gt;0)),AND(WEEKDAY($F898,2)=7,AND($A898=$A897,$L897&gt;0))),"ATENÇÃO · apontou sábado e domingo no mesmo fim de semana",IF(OR(WEEKDAY($F898,2)=6,WEEKDAY($F898,2)=7),"Jornada de fim de semana do 6x1",IF(OR($H898&gt;=Parâmetros!$E$20,$H898&lt;Parâmetros!$E$19),"ATENÇÃO · 6x1 apontou fora do horário diurno","Jornada fixa do 6x1"))),IF($D898="5x2","Jornada fixa do 5x2",IF($D898="Folguista",IF($J898=$K898,"Evidência confirma sequência","DIVERGE · sequência "&amp;$J898&amp;" × evidência "&amp;$K898),IF($K898=$E898,"Evidência confirma cadastro","DIVERGE · cadastro "&amp;$E898&amp;" × evidência "&amp;$K898)))))))))))</f>
        <v>Evidência confirma cadastro</v>
      </c>
      <c r="W898" s="34">
        <f>IF(OR(OR($D898="6x1",$D898="FF 6x1"),$D898="5x2"),"",IF($AB898&lt;&gt;$AB897,IF(IFERROR(INDEX(Cadastro!$F$5:$F$243,$AB898),"")="",IF($L898&gt;0,1,0),IF(IFERROR(INDEX(Cadastro!$F$5:$F$243,$AB898),"")&lt;=IFERROR(INDEX(Parâmetros!$B$39:$B$48,MATCH($E898,Parâmetros!$A$39:$A$48,0)),99),IFERROR(INDEX(Cadastro!$F$5:$F$243,$AB898),""),0)),IF($L898&gt;0,IF(N($X897)&gt;0,1,N($W897)+1),IF(AND($L898=0,OR(N($W897)&gt;=IFERROR(INDEX(Parâmetros!$B$39:$B$48,MATCH($E898,Parâmetros!$A$39:$A$48,0)),99),AND(N($X897)&gt;0,N($X897)&lt;IFERROR(INDEX(Parâmetros!$C$39:$C$48,MATCH($E898,Parâmetros!$A$39:$A$48,0)),0)))),0,N($W897)+1))))</f>
        <v>5</v>
      </c>
      <c r="X898" s="34">
        <f>IF(OR(OR($D898="6x1",$D898="FF 6x1"),$D898="5x2"),"",IF($AB898&lt;&gt;$AB897,IF(IFERROR(INDEX(Cadastro!$F$5:$F$243,$AB898),"")="",0,IF(IFERROR(INDEX(Cadastro!$F$5:$F$243,$AB898),"")&gt;IFERROR(INDEX(Parâmetros!$B$39:$B$48,MATCH($E898,Parâmetros!$A$39:$A$48,0)),99),IFERROR(INDEX(Cadastro!$F$5:$F$243,$AB898),"")-IFERROR(INDEX(Parâmetros!$B$39:$B$48,MATCH($E898,Parâmetros!$A$39:$A$48,0)),99),0)),IF(AND($L898=0,OR(N($W897)&gt;=IFERROR(INDEX(Parâmetros!$B$39:$B$48,MATCH($E898,Parâmetros!$A$39:$A$48,0)),99),AND(N($X897)&gt;0,N($X897)&lt;IFERROR(INDEX(Parâmetros!$C$39:$C$48,MATCH($E898,Parâmetros!$A$39:$A$48,0)),0)))),N($X897)+1,0)))</f>
        <v>0</v>
      </c>
      <c r="Y898" t="str">
        <f>IF($AC898&lt;&gt;"",IF($L898&gt;0,$AC898&amp;" · com apontamento",$AC898),IF($E898="Férias",IF($L898&gt;0,"Férias · com apontamento","Férias (cadastro)"),IF(($Z898+$AA898-1)&gt;Parâmetros!$E$16,"Férias / afastamento",IF(AND($D898="5x2",OR(WEEKDAY($F898,2)=6,WEEKDAY($F898,2)=7)),IF($L898&gt;0,"Folga trabalhada","Folga"),IF($L898&gt;0,"Trabalhado",IF(OR(OR($D898="6x1",$D898="FF 6x1"),$D898="5x2"),IF(AND(OR($D898="6x1",$D898="FF 6x1"),OR(WEEKDAY($F898,2)=6,WEEKDAY($F898,2)=7)),"Folga","Falta de registro"),IF(AND($AB898&lt;&gt;$AB897,IFERROR(INDEX(Cadastro!$F$5:$F$243,$AB898),"")=""),"Indeterminado (início da série)",IF($X898&gt;0,"Folga","Falta de registro"))))))))</f>
        <v>Trabalhado</v>
      </c>
      <c r="Z898" s="34">
        <f>IF(OR($L898&gt;0,$F898&gt;Parâmetros!$E$14),0,IF($A898&lt;&gt;$A897,1,N($Z897)+1))</f>
        <v>0</v>
      </c>
      <c r="AA898" s="34">
        <f>IF(OR($L898&gt;0,$F898&gt;Parâmetros!$E$14),0,IF(OR($A898&lt;&gt;$A899,$F899&gt;Parâmetros!$E$14),1,N($AA899)+1))</f>
        <v>0</v>
      </c>
      <c r="AB898" s="31">
        <f>IFERROR(MATCH($A898&amp;"|"&amp;TEXT(_xlfn.MAXIFS(Cadastro!$E$5:$E$243,Cadastro!$A$5:$A$243,$A898,Cadastro!$E$5:$E$243,"&lt;="&amp;$F898),"yyyymmdd"),Cadastro!$I$5:$I$243,0),"")</f>
        <v>126</v>
      </c>
      <c r="AC898" t="str">
        <f>IFERROR(_xlfn.SINGLE(INDEX(Exceções!$D$5:$D$203,MATCH($A898&amp;"|"&amp;$F898,Exceções!$F$5:$F$203,0))),"")</f>
        <v/>
      </c>
      <c r="AD898" t="str">
        <f>IF($AC898="","",IFERROR(_xlfn.SINGLE(INDEX(Exceções!$E$5:$E$203,MATCH($A898&amp;"|"&amp;$F898,Exceções!$F$5:$F$203,0))),""))</f>
        <v/>
      </c>
    </row>
    <row r="899" spans="1:30" ht="15" hidden="1" customHeight="1" x14ac:dyDescent="0.25">
      <c r="A899" s="31">
        <v>55387</v>
      </c>
      <c r="B899" s="17" t="s">
        <v>30</v>
      </c>
      <c r="C899" s="17" t="str">
        <f>IFERROR(INDEX(Cadastro!$C$5:$C$243,$AB899),"NÃO INFORMADO")</f>
        <v>ELE</v>
      </c>
      <c r="D899" s="17" t="str">
        <f>IFERROR(INDEX(Cadastro!$D$5:$D$243,$AB899),"")</f>
        <v>A</v>
      </c>
      <c r="E899" s="17" t="str">
        <f>IFERROR(INDEX(Cadastro!$G$5:$G$243,$AB899),"")</f>
        <v>A</v>
      </c>
      <c r="F899" s="29">
        <v>46301</v>
      </c>
      <c r="G899" s="32" t="str">
        <f t="shared" si="84"/>
        <v>ter</v>
      </c>
      <c r="H899" s="31" t="str">
        <f>IF($L899=0,"",_xlfn.MINIFS(Dados!$Q:$Q,Dados!$A:$A,$A899,Dados!$S:$S,$F899))</f>
        <v/>
      </c>
      <c r="I899" s="31" t="str">
        <f>IF($H899="","",_xlfn.MAXIFS(Dados!$R:$R,Dados!$A:$A,$A899,Dados!$S:$S,$F899))</f>
        <v/>
      </c>
      <c r="J899" s="32" t="str">
        <f>IF($D899&lt;&gt;"Folguista","",IFERROR(INDEX(Parâmetros!$D$52:$G$52,1,MIN(4,MAX(1,$W899))),""))</f>
        <v/>
      </c>
      <c r="K899" s="32" t="str">
        <f>IF(OR($AC899&lt;&gt;"",$Y899="Folga",$Y899="Folga trabalhada",$Y899="Férias (cadastro)",$Y899="Férias / afastamento",$Y899="Indeterminado (início da série)"),"",IF(OR($D899="6x1",$D899="FF 6x1"),IF(OR(WEEKDAY($F899,2)=6,WEEKDAY($F899,2)=7),"6x1 sáb/dom","6x1"),IF($D899="5x2","5x2",IF($H899="",IF($D899="Folguista",$J899,$E899),IF(OR($H899&gt;=Parâmetros!$E$18,$H899&lt;Parâmetros!$E$19),"C",IF($H899&lt;Parâmetros!$E$20,"A","B"))))))</f>
        <v/>
      </c>
      <c r="L899" s="30">
        <f>SUMIFS(Dados!$E:$E,Dados!$A:$A,$A899,Dados!$S:$S,$F899)</f>
        <v>0</v>
      </c>
      <c r="M899" s="30" t="str">
        <f>IFERROR(INDEX(Parâmetros!$E$6:$E$11,MATCH($K899,Parâmetros!$A$6:$A$11,0)),"")</f>
        <v/>
      </c>
      <c r="N899" s="33" t="str">
        <f t="shared" si="85"/>
        <v/>
      </c>
      <c r="O899" s="33">
        <f>Parâmetros!$E$13</f>
        <v>0.8</v>
      </c>
      <c r="P899" s="32" t="str">
        <f>IF(OR($M899="",$F899&gt;Parâmetros!$E$14),"Não","Sim")</f>
        <v>Não</v>
      </c>
      <c r="Q899" s="32" t="str">
        <f t="shared" si="86"/>
        <v/>
      </c>
      <c r="R899" s="32" t="str">
        <f t="shared" si="87"/>
        <v/>
      </c>
      <c r="S899" s="30" t="str">
        <f t="shared" si="88"/>
        <v/>
      </c>
      <c r="T899" s="32" t="str">
        <f>IF($Q899&lt;&gt;"Sim","",IF($N899&gt;Parâmetros!$E$15,"Sim","Não"))</f>
        <v/>
      </c>
      <c r="U899" s="17" t="str">
        <f t="shared" si="89"/>
        <v>Folga</v>
      </c>
      <c r="V899" s="17" t="str">
        <f>IF($AC899&lt;&gt;"",IF($L899&gt;0,"ATENÇÃO · apontou em dia de "&amp;LOWER($AC899)&amp;" cadastrado","Exceção cadastrada · "&amp;$AC899)&amp;IF($AD899="",""," · "&amp;$AD899),IF($E899="Férias",IF($L899&gt;0,"ATENÇÃO · apontou estando de férias no cadastro","Férias no cadastro"),IF($Y899="Férias / afastamento","Afastamento · "&amp;($Z899+$AA899-1)&amp;" dias seguidos sem apontamento",IF($Y899="Folga trabalhada","ATENÇÃO · apontou em dia de folga da escala 5x2",IF($Y899="Folga",IF(AND($D899="5x2",OR(WEEKDAY($F899,2)=6,WEEKDAY($F899,2)=7)),"Folga de fim de semana da escala 5x2",IF(AND(OR($D899="6x1",$D899="FF 6x1"),WEEKDAY($F899,2)=6,FALSE()),"Folga de fim de semana · apontou no domingo anterior",IF(AND(OR($D899="6x1",$D899="FF 6x1"),WEEKDAY($F899,2)=7,AND($A899=$A898,$L898&gt;0)),"Folga de fim de semana · apontou no sábado",IF(AND(OR($D899="6x1",$D899="FF 6x1"),OR(WEEKDAY($F899,2)=6,WEEKDAY($F899,2)=7)),"Folga de fim de semana · sem apontamento no sábado nem no domingo","Folga prevista pelo ciclo")))),IF($Y899="Indeterminado (início da série)","Sem histórico anterior — informe o dia do ciclo no Cadastro",IF($Y899="Falta de registro",IF(OR(OR($D899="6x1",$D899="FF 6x1"),$D899="5x2"),"FALTA DE REGISTRO · dia útil da escala "&amp;$E899,"FALTA DE REGISTRO · dia "&amp;$W899&amp;" de "&amp;IFERROR(INDEX(Parâmetros!$B$39:$B$48,MATCH($E899,Parâmetros!$A$39:$A$48,0)),99)&amp;" do ciclo"),IF(OR($D899="6x1",$D899="FF 6x1"),IF(OR(AND(WEEKDAY($F899,2)=6,AND($A899=$A900,$L900&gt;0)),AND(WEEKDAY($F899,2)=7,AND($A899=$A898,$L898&gt;0))),"ATENÇÃO · apontou sábado e domingo no mesmo fim de semana",IF(OR(WEEKDAY($F899,2)=6,WEEKDAY($F899,2)=7),"Jornada de fim de semana do 6x1",IF(OR($H899&gt;=Parâmetros!$E$20,$H899&lt;Parâmetros!$E$19),"ATENÇÃO · 6x1 apontou fora do horário diurno","Jornada fixa do 6x1"))),IF($D899="5x2","Jornada fixa do 5x2",IF($D899="Folguista",IF($J899=$K899,"Evidência confirma sequência","DIVERGE · sequência "&amp;$J899&amp;" × evidência "&amp;$K899),IF($K899=$E899,"Evidência confirma cadastro","DIVERGE · cadastro "&amp;$E899&amp;" × evidência "&amp;$K899)))))))))))</f>
        <v>Folga prevista pelo ciclo</v>
      </c>
      <c r="W899" s="34">
        <f>IF(OR(OR($D899="6x1",$D899="FF 6x1"),$D899="5x2"),"",IF($AB899&lt;&gt;$AB898,IF(IFERROR(INDEX(Cadastro!$F$5:$F$243,$AB899),"")="",IF($L899&gt;0,1,0),IF(IFERROR(INDEX(Cadastro!$F$5:$F$243,$AB899),"")&lt;=IFERROR(INDEX(Parâmetros!$B$39:$B$48,MATCH($E899,Parâmetros!$A$39:$A$48,0)),99),IFERROR(INDEX(Cadastro!$F$5:$F$243,$AB899),""),0)),IF($L899&gt;0,IF(N($X898)&gt;0,1,N($W898)+1),IF(AND($L899=0,OR(N($W898)&gt;=IFERROR(INDEX(Parâmetros!$B$39:$B$48,MATCH($E899,Parâmetros!$A$39:$A$48,0)),99),AND(N($X898)&gt;0,N($X898)&lt;IFERROR(INDEX(Parâmetros!$C$39:$C$48,MATCH($E899,Parâmetros!$A$39:$A$48,0)),0)))),0,N($W898)+1))))</f>
        <v>0</v>
      </c>
      <c r="X899" s="34">
        <f>IF(OR(OR($D899="6x1",$D899="FF 6x1"),$D899="5x2"),"",IF($AB899&lt;&gt;$AB898,IF(IFERROR(INDEX(Cadastro!$F$5:$F$243,$AB899),"")="",0,IF(IFERROR(INDEX(Cadastro!$F$5:$F$243,$AB899),"")&gt;IFERROR(INDEX(Parâmetros!$B$39:$B$48,MATCH($E899,Parâmetros!$A$39:$A$48,0)),99),IFERROR(INDEX(Cadastro!$F$5:$F$243,$AB899),"")-IFERROR(INDEX(Parâmetros!$B$39:$B$48,MATCH($E899,Parâmetros!$A$39:$A$48,0)),99),0)),IF(AND($L899=0,OR(N($W898)&gt;=IFERROR(INDEX(Parâmetros!$B$39:$B$48,MATCH($E899,Parâmetros!$A$39:$A$48,0)),99),AND(N($X898)&gt;0,N($X898)&lt;IFERROR(INDEX(Parâmetros!$C$39:$C$48,MATCH($E899,Parâmetros!$A$39:$A$48,0)),0)))),N($X898)+1,0)))</f>
        <v>1</v>
      </c>
      <c r="Y899" t="str">
        <f>IF($AC899&lt;&gt;"",IF($L899&gt;0,$AC899&amp;" · com apontamento",$AC899),IF($E899="Férias",IF($L899&gt;0,"Férias · com apontamento","Férias (cadastro)"),IF(($Z899+$AA899-1)&gt;Parâmetros!$E$16,"Férias / afastamento",IF(AND($D899="5x2",OR(WEEKDAY($F899,2)=6,WEEKDAY($F899,2)=7)),IF($L899&gt;0,"Folga trabalhada","Folga"),IF($L899&gt;0,"Trabalhado",IF(OR(OR($D899="6x1",$D899="FF 6x1"),$D899="5x2"),IF(AND(OR($D899="6x1",$D899="FF 6x1"),OR(WEEKDAY($F899,2)=6,WEEKDAY($F899,2)=7)),"Folga","Falta de registro"),IF(AND($AB899&lt;&gt;$AB898,IFERROR(INDEX(Cadastro!$F$5:$F$243,$AB899),"")=""),"Indeterminado (início da série)",IF($X899&gt;0,"Folga","Falta de registro"))))))))</f>
        <v>Folga</v>
      </c>
      <c r="Z899" s="34">
        <f>IF(OR($L899&gt;0,$F899&gt;Parâmetros!$E$14),0,IF($A899&lt;&gt;$A898,1,N($Z898)+1))</f>
        <v>1</v>
      </c>
      <c r="AA899" s="34">
        <f>IF(OR($L899&gt;0,$F899&gt;Parâmetros!$E$14),0,IF(OR($A899&lt;&gt;$A900,$F900&gt;Parâmetros!$E$14),1,N($AA900)+1))</f>
        <v>1</v>
      </c>
      <c r="AB899" s="31">
        <f>IFERROR(MATCH($A899&amp;"|"&amp;TEXT(_xlfn.MAXIFS(Cadastro!$E$5:$E$243,Cadastro!$A$5:$A$243,$A899,Cadastro!$E$5:$E$243,"&lt;="&amp;$F899),"yyyymmdd"),Cadastro!$I$5:$I$243,0),"")</f>
        <v>126</v>
      </c>
      <c r="AC899" t="str">
        <f>IFERROR(_xlfn.SINGLE(INDEX(Exceções!$D$5:$D$203,MATCH($A899&amp;"|"&amp;$F899,Exceções!$F$5:$F$203,0))),"")</f>
        <v/>
      </c>
      <c r="AD899" t="str">
        <f>IF($AC899="","",IFERROR(_xlfn.SINGLE(INDEX(Exceções!$E$5:$E$203,MATCH($A899&amp;"|"&amp;$F899,Exceções!$F$5:$F$203,0))),""))</f>
        <v/>
      </c>
    </row>
    <row r="900" spans="1:30" ht="15" hidden="1" customHeight="1" x14ac:dyDescent="0.25">
      <c r="A900" s="31">
        <v>55387</v>
      </c>
      <c r="B900" s="17" t="s">
        <v>30</v>
      </c>
      <c r="C900" s="17" t="str">
        <f>IFERROR(INDEX(Cadastro!$C$5:$C$243,$AB900),"NÃO INFORMADO")</f>
        <v>ELE</v>
      </c>
      <c r="D900" s="17" t="str">
        <f>IFERROR(INDEX(Cadastro!$D$5:$D$243,$AB900),"")</f>
        <v>A</v>
      </c>
      <c r="E900" s="17" t="str">
        <f>IFERROR(INDEX(Cadastro!$G$5:$G$243,$AB900),"")</f>
        <v>A</v>
      </c>
      <c r="F900" s="29">
        <v>46302</v>
      </c>
      <c r="G900" s="32" t="str">
        <f t="shared" si="84"/>
        <v>qua</v>
      </c>
      <c r="H900" s="31">
        <f>IF($L900=0,"",_xlfn.MINIFS(Dados!$Q:$Q,Dados!$A:$A,$A900,Dados!$S:$S,$F900))</f>
        <v>450</v>
      </c>
      <c r="I900" s="31">
        <f>IF($H900="","",_xlfn.MAXIFS(Dados!$R:$R,Dados!$A:$A,$A900,Dados!$S:$S,$F900))</f>
        <v>910</v>
      </c>
      <c r="J900" s="32" t="str">
        <f>IF($D900&lt;&gt;"Folguista","",IFERROR(INDEX(Parâmetros!$D$52:$G$52,1,MIN(4,MAX(1,$W900))),""))</f>
        <v/>
      </c>
      <c r="K900" s="32" t="str">
        <f>IF(OR($AC900&lt;&gt;"",$Y900="Folga",$Y900="Folga trabalhada",$Y900="Férias (cadastro)",$Y900="Férias / afastamento",$Y900="Indeterminado (início da série)"),"",IF(OR($D900="6x1",$D900="FF 6x1"),IF(OR(WEEKDAY($F900,2)=6,WEEKDAY($F900,2)=7),"6x1 sáb/dom","6x1"),IF($D900="5x2","5x2",IF($H900="",IF($D900="Folguista",$J900,$E900),IF(OR($H900&gt;=Parâmetros!$E$18,$H900&lt;Parâmetros!$E$19),"C",IF($H900&lt;Parâmetros!$E$20,"A","B"))))))</f>
        <v>A</v>
      </c>
      <c r="L900" s="30">
        <f>SUMIFS(Dados!$E:$E,Dados!$A:$A,$A900,Dados!$S:$S,$F900)</f>
        <v>7</v>
      </c>
      <c r="M900" s="30">
        <f>IFERROR(INDEX(Parâmetros!$E$6:$E$11,MATCH($K900,Parâmetros!$A$6:$A$11,0)),"")</f>
        <v>7.58</v>
      </c>
      <c r="N900" s="33">
        <f t="shared" si="85"/>
        <v>0.92348284960422167</v>
      </c>
      <c r="O900" s="33">
        <f>Parâmetros!$E$13</f>
        <v>0.8</v>
      </c>
      <c r="P900" s="32" t="str">
        <f>IF(OR($M900="",$F900&gt;Parâmetros!$E$14),"Não","Sim")</f>
        <v>Sim</v>
      </c>
      <c r="Q900" s="32" t="str">
        <f t="shared" si="86"/>
        <v>Sim</v>
      </c>
      <c r="R900" s="32" t="str">
        <f t="shared" si="87"/>
        <v>Sim</v>
      </c>
      <c r="S900" s="30">
        <f t="shared" si="88"/>
        <v>0</v>
      </c>
      <c r="T900" s="32" t="str">
        <f>IF($Q900&lt;&gt;"Sim","",IF($N900&gt;Parâmetros!$E$15,"Sim","Não"))</f>
        <v>Não</v>
      </c>
      <c r="U900" s="17" t="str">
        <f t="shared" si="89"/>
        <v>Na meta</v>
      </c>
      <c r="V900" s="17" t="str">
        <f>IF($AC900&lt;&gt;"",IF($L900&gt;0,"ATENÇÃO · apontou em dia de "&amp;LOWER($AC900)&amp;" cadastrado","Exceção cadastrada · "&amp;$AC900)&amp;IF($AD900="",""," · "&amp;$AD900),IF($E900="Férias",IF($L900&gt;0,"ATENÇÃO · apontou estando de férias no cadastro","Férias no cadastro"),IF($Y900="Férias / afastamento","Afastamento · "&amp;($Z900+$AA900-1)&amp;" dias seguidos sem apontamento",IF($Y900="Folga trabalhada","ATENÇÃO · apontou em dia de folga da escala 5x2",IF($Y900="Folga",IF(AND($D900="5x2",OR(WEEKDAY($F900,2)=6,WEEKDAY($F900,2)=7)),"Folga de fim de semana da escala 5x2",IF(AND(OR($D900="6x1",$D900="FF 6x1"),WEEKDAY($F900,2)=6,FALSE()),"Folga de fim de semana · apontou no domingo anterior",IF(AND(OR($D900="6x1",$D900="FF 6x1"),WEEKDAY($F900,2)=7,AND($A900=$A899,$L899&gt;0)),"Folga de fim de semana · apontou no sábado",IF(AND(OR($D900="6x1",$D900="FF 6x1"),OR(WEEKDAY($F900,2)=6,WEEKDAY($F900,2)=7)),"Folga de fim de semana · sem apontamento no sábado nem no domingo","Folga prevista pelo ciclo")))),IF($Y900="Indeterminado (início da série)","Sem histórico anterior — informe o dia do ciclo no Cadastro",IF($Y900="Falta de registro",IF(OR(OR($D900="6x1",$D900="FF 6x1"),$D900="5x2"),"FALTA DE REGISTRO · dia útil da escala "&amp;$E900,"FALTA DE REGISTRO · dia "&amp;$W900&amp;" de "&amp;IFERROR(INDEX(Parâmetros!$B$39:$B$48,MATCH($E900,Parâmetros!$A$39:$A$48,0)),99)&amp;" do ciclo"),IF(OR($D900="6x1",$D900="FF 6x1"),IF(OR(AND(WEEKDAY($F900,2)=6,AND($A900=$A901,$L901&gt;0)),AND(WEEKDAY($F900,2)=7,AND($A900=$A899,$L899&gt;0))),"ATENÇÃO · apontou sábado e domingo no mesmo fim de semana",IF(OR(WEEKDAY($F900,2)=6,WEEKDAY($F900,2)=7),"Jornada de fim de semana do 6x1",IF(OR($H900&gt;=Parâmetros!$E$20,$H900&lt;Parâmetros!$E$19),"ATENÇÃO · 6x1 apontou fora do horário diurno","Jornada fixa do 6x1"))),IF($D900="5x2","Jornada fixa do 5x2",IF($D900="Folguista",IF($J900=$K900,"Evidência confirma sequência","DIVERGE · sequência "&amp;$J900&amp;" × evidência "&amp;$K900),IF($K900=$E900,"Evidência confirma cadastro","DIVERGE · cadastro "&amp;$E900&amp;" × evidência "&amp;$K900)))))))))))</f>
        <v>Evidência confirma cadastro</v>
      </c>
      <c r="W900" s="34">
        <f>IF(OR(OR($D900="6x1",$D900="FF 6x1"),$D900="5x2"),"",IF($AB900&lt;&gt;$AB899,IF(IFERROR(INDEX(Cadastro!$F$5:$F$243,$AB900),"")="",IF($L900&gt;0,1,0),IF(IFERROR(INDEX(Cadastro!$F$5:$F$243,$AB900),"")&lt;=IFERROR(INDEX(Parâmetros!$B$39:$B$48,MATCH($E900,Parâmetros!$A$39:$A$48,0)),99),IFERROR(INDEX(Cadastro!$F$5:$F$243,$AB900),""),0)),IF($L900&gt;0,IF(N($X899)&gt;0,1,N($W899)+1),IF(AND($L900=0,OR(N($W899)&gt;=IFERROR(INDEX(Parâmetros!$B$39:$B$48,MATCH($E900,Parâmetros!$A$39:$A$48,0)),99),AND(N($X899)&gt;0,N($X899)&lt;IFERROR(INDEX(Parâmetros!$C$39:$C$48,MATCH($E900,Parâmetros!$A$39:$A$48,0)),0)))),0,N($W899)+1))))</f>
        <v>1</v>
      </c>
      <c r="X900" s="34">
        <f>IF(OR(OR($D900="6x1",$D900="FF 6x1"),$D900="5x2"),"",IF($AB900&lt;&gt;$AB899,IF(IFERROR(INDEX(Cadastro!$F$5:$F$243,$AB900),"")="",0,IF(IFERROR(INDEX(Cadastro!$F$5:$F$243,$AB900),"")&gt;IFERROR(INDEX(Parâmetros!$B$39:$B$48,MATCH($E900,Parâmetros!$A$39:$A$48,0)),99),IFERROR(INDEX(Cadastro!$F$5:$F$243,$AB900),"")-IFERROR(INDEX(Parâmetros!$B$39:$B$48,MATCH($E900,Parâmetros!$A$39:$A$48,0)),99),0)),IF(AND($L900=0,OR(N($W899)&gt;=IFERROR(INDEX(Parâmetros!$B$39:$B$48,MATCH($E900,Parâmetros!$A$39:$A$48,0)),99),AND(N($X899)&gt;0,N($X899)&lt;IFERROR(INDEX(Parâmetros!$C$39:$C$48,MATCH($E900,Parâmetros!$A$39:$A$48,0)),0)))),N($X899)+1,0)))</f>
        <v>0</v>
      </c>
      <c r="Y900" t="str">
        <f>IF($AC900&lt;&gt;"",IF($L900&gt;0,$AC900&amp;" · com apontamento",$AC900),IF($E900="Férias",IF($L900&gt;0,"Férias · com apontamento","Férias (cadastro)"),IF(($Z900+$AA900-1)&gt;Parâmetros!$E$16,"Férias / afastamento",IF(AND($D900="5x2",OR(WEEKDAY($F900,2)=6,WEEKDAY($F900,2)=7)),IF($L900&gt;0,"Folga trabalhada","Folga"),IF($L900&gt;0,"Trabalhado",IF(OR(OR($D900="6x1",$D900="FF 6x1"),$D900="5x2"),IF(AND(OR($D900="6x1",$D900="FF 6x1"),OR(WEEKDAY($F900,2)=6,WEEKDAY($F900,2)=7)),"Folga","Falta de registro"),IF(AND($AB900&lt;&gt;$AB899,IFERROR(INDEX(Cadastro!$F$5:$F$243,$AB900),"")=""),"Indeterminado (início da série)",IF($X900&gt;0,"Folga","Falta de registro"))))))))</f>
        <v>Trabalhado</v>
      </c>
      <c r="Z900" s="34">
        <f>IF(OR($L900&gt;0,$F900&gt;Parâmetros!$E$14),0,IF($A900&lt;&gt;$A899,1,N($Z899)+1))</f>
        <v>0</v>
      </c>
      <c r="AA900" s="34">
        <f>IF(OR($L900&gt;0,$F900&gt;Parâmetros!$E$14),0,IF(OR($A900&lt;&gt;$A901,$F901&gt;Parâmetros!$E$14),1,N($AA901)+1))</f>
        <v>0</v>
      </c>
      <c r="AB900" s="31">
        <f>IFERROR(MATCH($A900&amp;"|"&amp;TEXT(_xlfn.MAXIFS(Cadastro!$E$5:$E$243,Cadastro!$A$5:$A$243,$A900,Cadastro!$E$5:$E$243,"&lt;="&amp;$F900),"yyyymmdd"),Cadastro!$I$5:$I$243,0),"")</f>
        <v>126</v>
      </c>
      <c r="AC900" t="str">
        <f>IFERROR(_xlfn.SINGLE(INDEX(Exceções!$D$5:$D$203,MATCH($A900&amp;"|"&amp;$F900,Exceções!$F$5:$F$203,0))),"")</f>
        <v/>
      </c>
      <c r="AD900" t="str">
        <f>IF($AC900="","",IFERROR(_xlfn.SINGLE(INDEX(Exceções!$E$5:$E$203,MATCH($A900&amp;"|"&amp;$F900,Exceções!$F$5:$F$203,0))),""))</f>
        <v/>
      </c>
    </row>
    <row r="901" spans="1:30" ht="15" hidden="1" customHeight="1" x14ac:dyDescent="0.25">
      <c r="A901" s="31">
        <v>55387</v>
      </c>
      <c r="B901" s="17" t="s">
        <v>30</v>
      </c>
      <c r="C901" s="17" t="str">
        <f>IFERROR(INDEX(Cadastro!$C$5:$C$243,$AB901),"NÃO INFORMADO")</f>
        <v>ELE</v>
      </c>
      <c r="D901" s="17" t="str">
        <f>IFERROR(INDEX(Cadastro!$D$5:$D$243,$AB901),"")</f>
        <v>A</v>
      </c>
      <c r="E901" s="17" t="str">
        <f>IFERROR(INDEX(Cadastro!$G$5:$G$243,$AB901),"")</f>
        <v>A</v>
      </c>
      <c r="F901" s="29">
        <v>46303</v>
      </c>
      <c r="G901" s="32" t="str">
        <f t="shared" si="84"/>
        <v>qui</v>
      </c>
      <c r="H901" s="31">
        <f>IF($L901=0,"",_xlfn.MINIFS(Dados!$Q:$Q,Dados!$A:$A,$A901,Dados!$S:$S,$F901))</f>
        <v>450</v>
      </c>
      <c r="I901" s="31">
        <f>IF($H901="","",_xlfn.MAXIFS(Dados!$R:$R,Dados!$A:$A,$A901,Dados!$S:$S,$F901))</f>
        <v>910</v>
      </c>
      <c r="J901" s="32" t="str">
        <f>IF($D901&lt;&gt;"Folguista","",IFERROR(INDEX(Parâmetros!$D$52:$G$52,1,MIN(4,MAX(1,$W901))),""))</f>
        <v/>
      </c>
      <c r="K901" s="32" t="str">
        <f>IF(OR($AC901&lt;&gt;"",$Y901="Folga",$Y901="Folga trabalhada",$Y901="Férias (cadastro)",$Y901="Férias / afastamento",$Y901="Indeterminado (início da série)"),"",IF(OR($D901="6x1",$D901="FF 6x1"),IF(OR(WEEKDAY($F901,2)=6,WEEKDAY($F901,2)=7),"6x1 sáb/dom","6x1"),IF($D901="5x2","5x2",IF($H901="",IF($D901="Folguista",$J901,$E901),IF(OR($H901&gt;=Parâmetros!$E$18,$H901&lt;Parâmetros!$E$19),"C",IF($H901&lt;Parâmetros!$E$20,"A","B"))))))</f>
        <v>A</v>
      </c>
      <c r="L901" s="30">
        <f>SUMIFS(Dados!$E:$E,Dados!$A:$A,$A901,Dados!$S:$S,$F901)</f>
        <v>7</v>
      </c>
      <c r="M901" s="30">
        <f>IFERROR(INDEX(Parâmetros!$E$6:$E$11,MATCH($K901,Parâmetros!$A$6:$A$11,0)),"")</f>
        <v>7.58</v>
      </c>
      <c r="N901" s="33">
        <f t="shared" si="85"/>
        <v>0.92348284960422167</v>
      </c>
      <c r="O901" s="33">
        <f>Parâmetros!$E$13</f>
        <v>0.8</v>
      </c>
      <c r="P901" s="32" t="str">
        <f>IF(OR($M901="",$F901&gt;Parâmetros!$E$14),"Não","Sim")</f>
        <v>Sim</v>
      </c>
      <c r="Q901" s="32" t="str">
        <f t="shared" si="86"/>
        <v>Sim</v>
      </c>
      <c r="R901" s="32" t="str">
        <f t="shared" si="87"/>
        <v>Sim</v>
      </c>
      <c r="S901" s="30">
        <f t="shared" si="88"/>
        <v>0</v>
      </c>
      <c r="T901" s="32" t="str">
        <f>IF($Q901&lt;&gt;"Sim","",IF($N901&gt;Parâmetros!$E$15,"Sim","Não"))</f>
        <v>Não</v>
      </c>
      <c r="U901" s="17" t="str">
        <f t="shared" si="89"/>
        <v>Na meta</v>
      </c>
      <c r="V901" s="17" t="str">
        <f>IF($AC901&lt;&gt;"",IF($L901&gt;0,"ATENÇÃO · apontou em dia de "&amp;LOWER($AC901)&amp;" cadastrado","Exceção cadastrada · "&amp;$AC901)&amp;IF($AD901="",""," · "&amp;$AD901),IF($E901="Férias",IF($L901&gt;0,"ATENÇÃO · apontou estando de férias no cadastro","Férias no cadastro"),IF($Y901="Férias / afastamento","Afastamento · "&amp;($Z901+$AA901-1)&amp;" dias seguidos sem apontamento",IF($Y901="Folga trabalhada","ATENÇÃO · apontou em dia de folga da escala 5x2",IF($Y901="Folga",IF(AND($D901="5x2",OR(WEEKDAY($F901,2)=6,WEEKDAY($F901,2)=7)),"Folga de fim de semana da escala 5x2",IF(AND(OR($D901="6x1",$D901="FF 6x1"),WEEKDAY($F901,2)=6,FALSE()),"Folga de fim de semana · apontou no domingo anterior",IF(AND(OR($D901="6x1",$D901="FF 6x1"),WEEKDAY($F901,2)=7,AND($A901=$A900,$L900&gt;0)),"Folga de fim de semana · apontou no sábado",IF(AND(OR($D901="6x1",$D901="FF 6x1"),OR(WEEKDAY($F901,2)=6,WEEKDAY($F901,2)=7)),"Folga de fim de semana · sem apontamento no sábado nem no domingo","Folga prevista pelo ciclo")))),IF($Y901="Indeterminado (início da série)","Sem histórico anterior — informe o dia do ciclo no Cadastro",IF($Y901="Falta de registro",IF(OR(OR($D901="6x1",$D901="FF 6x1"),$D901="5x2"),"FALTA DE REGISTRO · dia útil da escala "&amp;$E901,"FALTA DE REGISTRO · dia "&amp;$W901&amp;" de "&amp;IFERROR(INDEX(Parâmetros!$B$39:$B$48,MATCH($E901,Parâmetros!$A$39:$A$48,0)),99)&amp;" do ciclo"),IF(OR($D901="6x1",$D901="FF 6x1"),IF(OR(AND(WEEKDAY($F901,2)=6,AND($A901=$A902,$L902&gt;0)),AND(WEEKDAY($F901,2)=7,AND($A901=$A900,$L900&gt;0))),"ATENÇÃO · apontou sábado e domingo no mesmo fim de semana",IF(OR(WEEKDAY($F901,2)=6,WEEKDAY($F901,2)=7),"Jornada de fim de semana do 6x1",IF(OR($H901&gt;=Parâmetros!$E$20,$H901&lt;Parâmetros!$E$19),"ATENÇÃO · 6x1 apontou fora do horário diurno","Jornada fixa do 6x1"))),IF($D901="5x2","Jornada fixa do 5x2",IF($D901="Folguista",IF($J901=$K901,"Evidência confirma sequência","DIVERGE · sequência "&amp;$J901&amp;" × evidência "&amp;$K901),IF($K901=$E901,"Evidência confirma cadastro","DIVERGE · cadastro "&amp;$E901&amp;" × evidência "&amp;$K901)))))))))))</f>
        <v>Evidência confirma cadastro</v>
      </c>
      <c r="W901" s="34">
        <f>IF(OR(OR($D901="6x1",$D901="FF 6x1"),$D901="5x2"),"",IF($AB901&lt;&gt;$AB900,IF(IFERROR(INDEX(Cadastro!$F$5:$F$243,$AB901),"")="",IF($L901&gt;0,1,0),IF(IFERROR(INDEX(Cadastro!$F$5:$F$243,$AB901),"")&lt;=IFERROR(INDEX(Parâmetros!$B$39:$B$48,MATCH($E901,Parâmetros!$A$39:$A$48,0)),99),IFERROR(INDEX(Cadastro!$F$5:$F$243,$AB901),""),0)),IF($L901&gt;0,IF(N($X900)&gt;0,1,N($W900)+1),IF(AND($L901=0,OR(N($W900)&gt;=IFERROR(INDEX(Parâmetros!$B$39:$B$48,MATCH($E901,Parâmetros!$A$39:$A$48,0)),99),AND(N($X900)&gt;0,N($X900)&lt;IFERROR(INDEX(Parâmetros!$C$39:$C$48,MATCH($E901,Parâmetros!$A$39:$A$48,0)),0)))),0,N($W900)+1))))</f>
        <v>2</v>
      </c>
      <c r="X901" s="34">
        <f>IF(OR(OR($D901="6x1",$D901="FF 6x1"),$D901="5x2"),"",IF($AB901&lt;&gt;$AB900,IF(IFERROR(INDEX(Cadastro!$F$5:$F$243,$AB901),"")="",0,IF(IFERROR(INDEX(Cadastro!$F$5:$F$243,$AB901),"")&gt;IFERROR(INDEX(Parâmetros!$B$39:$B$48,MATCH($E901,Parâmetros!$A$39:$A$48,0)),99),IFERROR(INDEX(Cadastro!$F$5:$F$243,$AB901),"")-IFERROR(INDEX(Parâmetros!$B$39:$B$48,MATCH($E901,Parâmetros!$A$39:$A$48,0)),99),0)),IF(AND($L901=0,OR(N($W900)&gt;=IFERROR(INDEX(Parâmetros!$B$39:$B$48,MATCH($E901,Parâmetros!$A$39:$A$48,0)),99),AND(N($X900)&gt;0,N($X900)&lt;IFERROR(INDEX(Parâmetros!$C$39:$C$48,MATCH($E901,Parâmetros!$A$39:$A$48,0)),0)))),N($X900)+1,0)))</f>
        <v>0</v>
      </c>
      <c r="Y901" t="str">
        <f>IF($AC901&lt;&gt;"",IF($L901&gt;0,$AC901&amp;" · com apontamento",$AC901),IF($E901="Férias",IF($L901&gt;0,"Férias · com apontamento","Férias (cadastro)"),IF(($Z901+$AA901-1)&gt;Parâmetros!$E$16,"Férias / afastamento",IF(AND($D901="5x2",OR(WEEKDAY($F901,2)=6,WEEKDAY($F901,2)=7)),IF($L901&gt;0,"Folga trabalhada","Folga"),IF($L901&gt;0,"Trabalhado",IF(OR(OR($D901="6x1",$D901="FF 6x1"),$D901="5x2"),IF(AND(OR($D901="6x1",$D901="FF 6x1"),OR(WEEKDAY($F901,2)=6,WEEKDAY($F901,2)=7)),"Folga","Falta de registro"),IF(AND($AB901&lt;&gt;$AB900,IFERROR(INDEX(Cadastro!$F$5:$F$243,$AB901),"")=""),"Indeterminado (início da série)",IF($X901&gt;0,"Folga","Falta de registro"))))))))</f>
        <v>Trabalhado</v>
      </c>
      <c r="Z901" s="34">
        <f>IF(OR($L901&gt;0,$F901&gt;Parâmetros!$E$14),0,IF($A901&lt;&gt;$A900,1,N($Z900)+1))</f>
        <v>0</v>
      </c>
      <c r="AA901" s="34">
        <f>IF(OR($L901&gt;0,$F901&gt;Parâmetros!$E$14),0,IF(OR($A901&lt;&gt;$A902,$F902&gt;Parâmetros!$E$14),1,N($AA902)+1))</f>
        <v>0</v>
      </c>
      <c r="AB901" s="31">
        <f>IFERROR(MATCH($A901&amp;"|"&amp;TEXT(_xlfn.MAXIFS(Cadastro!$E$5:$E$243,Cadastro!$A$5:$A$243,$A901,Cadastro!$E$5:$E$243,"&lt;="&amp;$F901),"yyyymmdd"),Cadastro!$I$5:$I$243,0),"")</f>
        <v>126</v>
      </c>
      <c r="AC901" t="str">
        <f>IFERROR(_xlfn.SINGLE(INDEX(Exceções!$D$5:$D$203,MATCH($A901&amp;"|"&amp;$F901,Exceções!$F$5:$F$203,0))),"")</f>
        <v/>
      </c>
      <c r="AD901" t="str">
        <f>IF($AC901="","",IFERROR(_xlfn.SINGLE(INDEX(Exceções!$E$5:$E$203,MATCH($A901&amp;"|"&amp;$F901,Exceções!$F$5:$F$203,0))),""))</f>
        <v/>
      </c>
    </row>
    <row r="902" spans="1:30" ht="15" hidden="1" customHeight="1" x14ac:dyDescent="0.25">
      <c r="A902" s="31">
        <v>55387</v>
      </c>
      <c r="B902" s="17" t="s">
        <v>30</v>
      </c>
      <c r="C902" s="17" t="str">
        <f>IFERROR(INDEX(Cadastro!$C$5:$C$243,$AB902),"NÃO INFORMADO")</f>
        <v>ELE</v>
      </c>
      <c r="D902" s="17" t="str">
        <f>IFERROR(INDEX(Cadastro!$D$5:$D$243,$AB902),"")</f>
        <v>A</v>
      </c>
      <c r="E902" s="17" t="str">
        <f>IFERROR(INDEX(Cadastro!$G$5:$G$243,$AB902),"")</f>
        <v>A</v>
      </c>
      <c r="F902" s="29">
        <v>46304</v>
      </c>
      <c r="G902" s="32" t="str">
        <f t="shared" si="84"/>
        <v>sex</v>
      </c>
      <c r="H902" s="31">
        <f>IF($L902=0,"",_xlfn.MINIFS(Dados!$Q:$Q,Dados!$A:$A,$A902,Dados!$S:$S,$F902))</f>
        <v>450</v>
      </c>
      <c r="I902" s="31">
        <f>IF($H902="","",_xlfn.MAXIFS(Dados!$R:$R,Dados!$A:$A,$A902,Dados!$S:$S,$F902))</f>
        <v>910</v>
      </c>
      <c r="J902" s="32" t="str">
        <f>IF($D902&lt;&gt;"Folguista","",IFERROR(INDEX(Parâmetros!$D$52:$G$52,1,MIN(4,MAX(1,$W902))),""))</f>
        <v/>
      </c>
      <c r="K902" s="32" t="str">
        <f>IF(OR($AC902&lt;&gt;"",$Y902="Folga",$Y902="Folga trabalhada",$Y902="Férias (cadastro)",$Y902="Férias / afastamento",$Y902="Indeterminado (início da série)"),"",IF(OR($D902="6x1",$D902="FF 6x1"),IF(OR(WEEKDAY($F902,2)=6,WEEKDAY($F902,2)=7),"6x1 sáb/dom","6x1"),IF($D902="5x2","5x2",IF($H902="",IF($D902="Folguista",$J902,$E902),IF(OR($H902&gt;=Parâmetros!$E$18,$H902&lt;Parâmetros!$E$19),"C",IF($H902&lt;Parâmetros!$E$20,"A","B"))))))</f>
        <v>A</v>
      </c>
      <c r="L902" s="30">
        <f>SUMIFS(Dados!$E:$E,Dados!$A:$A,$A902,Dados!$S:$S,$F902)</f>
        <v>7</v>
      </c>
      <c r="M902" s="30">
        <f>IFERROR(INDEX(Parâmetros!$E$6:$E$11,MATCH($K902,Parâmetros!$A$6:$A$11,0)),"")</f>
        <v>7.58</v>
      </c>
      <c r="N902" s="33">
        <f t="shared" si="85"/>
        <v>0.92348284960422167</v>
      </c>
      <c r="O902" s="33">
        <f>Parâmetros!$E$13</f>
        <v>0.8</v>
      </c>
      <c r="P902" s="32" t="str">
        <f>IF(OR($M902="",$F902&gt;Parâmetros!$E$14),"Não","Sim")</f>
        <v>Sim</v>
      </c>
      <c r="Q902" s="32" t="str">
        <f t="shared" si="86"/>
        <v>Sim</v>
      </c>
      <c r="R902" s="32" t="str">
        <f t="shared" si="87"/>
        <v>Sim</v>
      </c>
      <c r="S902" s="30">
        <f t="shared" si="88"/>
        <v>0</v>
      </c>
      <c r="T902" s="32" t="str">
        <f>IF($Q902&lt;&gt;"Sim","",IF($N902&gt;Parâmetros!$E$15,"Sim","Não"))</f>
        <v>Não</v>
      </c>
      <c r="U902" s="17" t="str">
        <f t="shared" si="89"/>
        <v>Na meta</v>
      </c>
      <c r="V902" s="17" t="str">
        <f>IF($AC902&lt;&gt;"",IF($L902&gt;0,"ATENÇÃO · apontou em dia de "&amp;LOWER($AC902)&amp;" cadastrado","Exceção cadastrada · "&amp;$AC902)&amp;IF($AD902="",""," · "&amp;$AD902),IF($E902="Férias",IF($L902&gt;0,"ATENÇÃO · apontou estando de férias no cadastro","Férias no cadastro"),IF($Y902="Férias / afastamento","Afastamento · "&amp;($Z902+$AA902-1)&amp;" dias seguidos sem apontamento",IF($Y902="Folga trabalhada","ATENÇÃO · apontou em dia de folga da escala 5x2",IF($Y902="Folga",IF(AND($D902="5x2",OR(WEEKDAY($F902,2)=6,WEEKDAY($F902,2)=7)),"Folga de fim de semana da escala 5x2",IF(AND(OR($D902="6x1",$D902="FF 6x1"),WEEKDAY($F902,2)=6,FALSE()),"Folga de fim de semana · apontou no domingo anterior",IF(AND(OR($D902="6x1",$D902="FF 6x1"),WEEKDAY($F902,2)=7,AND($A902=$A901,$L901&gt;0)),"Folga de fim de semana · apontou no sábado",IF(AND(OR($D902="6x1",$D902="FF 6x1"),OR(WEEKDAY($F902,2)=6,WEEKDAY($F902,2)=7)),"Folga de fim de semana · sem apontamento no sábado nem no domingo","Folga prevista pelo ciclo")))),IF($Y902="Indeterminado (início da série)","Sem histórico anterior — informe o dia do ciclo no Cadastro",IF($Y902="Falta de registro",IF(OR(OR($D902="6x1",$D902="FF 6x1"),$D902="5x2"),"FALTA DE REGISTRO · dia útil da escala "&amp;$E902,"FALTA DE REGISTRO · dia "&amp;$W902&amp;" de "&amp;IFERROR(INDEX(Parâmetros!$B$39:$B$48,MATCH($E902,Parâmetros!$A$39:$A$48,0)),99)&amp;" do ciclo"),IF(OR($D902="6x1",$D902="FF 6x1"),IF(OR(AND(WEEKDAY($F902,2)=6,AND($A902=$A903,$L903&gt;0)),AND(WEEKDAY($F902,2)=7,AND($A902=$A901,$L901&gt;0))),"ATENÇÃO · apontou sábado e domingo no mesmo fim de semana",IF(OR(WEEKDAY($F902,2)=6,WEEKDAY($F902,2)=7),"Jornada de fim de semana do 6x1",IF(OR($H902&gt;=Parâmetros!$E$20,$H902&lt;Parâmetros!$E$19),"ATENÇÃO · 6x1 apontou fora do horário diurno","Jornada fixa do 6x1"))),IF($D902="5x2","Jornada fixa do 5x2",IF($D902="Folguista",IF($J902=$K902,"Evidência confirma sequência","DIVERGE · sequência "&amp;$J902&amp;" × evidência "&amp;$K902),IF($K902=$E902,"Evidência confirma cadastro","DIVERGE · cadastro "&amp;$E902&amp;" × evidência "&amp;$K902)))))))))))</f>
        <v>Evidência confirma cadastro</v>
      </c>
      <c r="W902" s="34">
        <f>IF(OR(OR($D902="6x1",$D902="FF 6x1"),$D902="5x2"),"",IF($AB902&lt;&gt;$AB901,IF(IFERROR(INDEX(Cadastro!$F$5:$F$243,$AB902),"")="",IF($L902&gt;0,1,0),IF(IFERROR(INDEX(Cadastro!$F$5:$F$243,$AB902),"")&lt;=IFERROR(INDEX(Parâmetros!$B$39:$B$48,MATCH($E902,Parâmetros!$A$39:$A$48,0)),99),IFERROR(INDEX(Cadastro!$F$5:$F$243,$AB902),""),0)),IF($L902&gt;0,IF(N($X901)&gt;0,1,N($W901)+1),IF(AND($L902=0,OR(N($W901)&gt;=IFERROR(INDEX(Parâmetros!$B$39:$B$48,MATCH($E902,Parâmetros!$A$39:$A$48,0)),99),AND(N($X901)&gt;0,N($X901)&lt;IFERROR(INDEX(Parâmetros!$C$39:$C$48,MATCH($E902,Parâmetros!$A$39:$A$48,0)),0)))),0,N($W901)+1))))</f>
        <v>3</v>
      </c>
      <c r="X902" s="34">
        <f>IF(OR(OR($D902="6x1",$D902="FF 6x1"),$D902="5x2"),"",IF($AB902&lt;&gt;$AB901,IF(IFERROR(INDEX(Cadastro!$F$5:$F$243,$AB902),"")="",0,IF(IFERROR(INDEX(Cadastro!$F$5:$F$243,$AB902),"")&gt;IFERROR(INDEX(Parâmetros!$B$39:$B$48,MATCH($E902,Parâmetros!$A$39:$A$48,0)),99),IFERROR(INDEX(Cadastro!$F$5:$F$243,$AB902),"")-IFERROR(INDEX(Parâmetros!$B$39:$B$48,MATCH($E902,Parâmetros!$A$39:$A$48,0)),99),0)),IF(AND($L902=0,OR(N($W901)&gt;=IFERROR(INDEX(Parâmetros!$B$39:$B$48,MATCH($E902,Parâmetros!$A$39:$A$48,0)),99),AND(N($X901)&gt;0,N($X901)&lt;IFERROR(INDEX(Parâmetros!$C$39:$C$48,MATCH($E902,Parâmetros!$A$39:$A$48,0)),0)))),N($X901)+1,0)))</f>
        <v>0</v>
      </c>
      <c r="Y902" t="str">
        <f>IF($AC902&lt;&gt;"",IF($L902&gt;0,$AC902&amp;" · com apontamento",$AC902),IF($E902="Férias",IF($L902&gt;0,"Férias · com apontamento","Férias (cadastro)"),IF(($Z902+$AA902-1)&gt;Parâmetros!$E$16,"Férias / afastamento",IF(AND($D902="5x2",OR(WEEKDAY($F902,2)=6,WEEKDAY($F902,2)=7)),IF($L902&gt;0,"Folga trabalhada","Folga"),IF($L902&gt;0,"Trabalhado",IF(OR(OR($D902="6x1",$D902="FF 6x1"),$D902="5x2"),IF(AND(OR($D902="6x1",$D902="FF 6x1"),OR(WEEKDAY($F902,2)=6,WEEKDAY($F902,2)=7)),"Folga","Falta de registro"),IF(AND($AB902&lt;&gt;$AB901,IFERROR(INDEX(Cadastro!$F$5:$F$243,$AB902),"")=""),"Indeterminado (início da série)",IF($X902&gt;0,"Folga","Falta de registro"))))))))</f>
        <v>Trabalhado</v>
      </c>
      <c r="Z902" s="34">
        <f>IF(OR($L902&gt;0,$F902&gt;Parâmetros!$E$14),0,IF($A902&lt;&gt;$A901,1,N($Z901)+1))</f>
        <v>0</v>
      </c>
      <c r="AA902" s="34">
        <f>IF(OR($L902&gt;0,$F902&gt;Parâmetros!$E$14),0,IF(OR($A902&lt;&gt;$A903,$F903&gt;Parâmetros!$E$14),1,N($AA903)+1))</f>
        <v>0</v>
      </c>
      <c r="AB902" s="31">
        <f>IFERROR(MATCH($A902&amp;"|"&amp;TEXT(_xlfn.MAXIFS(Cadastro!$E$5:$E$243,Cadastro!$A$5:$A$243,$A902,Cadastro!$E$5:$E$243,"&lt;="&amp;$F902),"yyyymmdd"),Cadastro!$I$5:$I$243,0),"")</f>
        <v>126</v>
      </c>
      <c r="AC902" t="str">
        <f>IFERROR(_xlfn.SINGLE(INDEX(Exceções!$D$5:$D$203,MATCH($A902&amp;"|"&amp;$F902,Exceções!$F$5:$F$203,0))),"")</f>
        <v/>
      </c>
      <c r="AD902" t="str">
        <f>IF($AC902="","",IFERROR(_xlfn.SINGLE(INDEX(Exceções!$E$5:$E$203,MATCH($A902&amp;"|"&amp;$F902,Exceções!$F$5:$F$203,0))),""))</f>
        <v/>
      </c>
    </row>
    <row r="903" spans="1:30" ht="15" hidden="1" customHeight="1" x14ac:dyDescent="0.25">
      <c r="A903" s="31">
        <v>55387</v>
      </c>
      <c r="B903" s="17" t="s">
        <v>30</v>
      </c>
      <c r="C903" s="17" t="str">
        <f>IFERROR(INDEX(Cadastro!$C$5:$C$243,$AB903),"NÃO INFORMADO")</f>
        <v>ELE</v>
      </c>
      <c r="D903" s="17" t="str">
        <f>IFERROR(INDEX(Cadastro!$D$5:$D$243,$AB903),"")</f>
        <v>A</v>
      </c>
      <c r="E903" s="17" t="str">
        <f>IFERROR(INDEX(Cadastro!$G$5:$G$243,$AB903),"")</f>
        <v>A</v>
      </c>
      <c r="F903" s="29">
        <v>46305</v>
      </c>
      <c r="G903" s="32" t="str">
        <f t="shared" si="84"/>
        <v>sáb</v>
      </c>
      <c r="H903" s="31">
        <f>IF($L903=0,"",_xlfn.MINIFS(Dados!$Q:$Q,Dados!$A:$A,$A903,Dados!$S:$S,$F903))</f>
        <v>450</v>
      </c>
      <c r="I903" s="31">
        <f>IF($H903="","",_xlfn.MAXIFS(Dados!$R:$R,Dados!$A:$A,$A903,Dados!$S:$S,$F903))</f>
        <v>930</v>
      </c>
      <c r="J903" s="32" t="str">
        <f>IF($D903&lt;&gt;"Folguista","",IFERROR(INDEX(Parâmetros!$D$52:$G$52,1,MIN(4,MAX(1,$W903))),""))</f>
        <v/>
      </c>
      <c r="K903" s="32" t="str">
        <f>IF(OR($AC903&lt;&gt;"",$Y903="Folga",$Y903="Folga trabalhada",$Y903="Férias (cadastro)",$Y903="Férias / afastamento",$Y903="Indeterminado (início da série)"),"",IF(OR($D903="6x1",$D903="FF 6x1"),IF(OR(WEEKDAY($F903,2)=6,WEEKDAY($F903,2)=7),"6x1 sáb/dom","6x1"),IF($D903="5x2","5x2",IF($H903="",IF($D903="Folguista",$J903,$E903),IF(OR($H903&gt;=Parâmetros!$E$18,$H903&lt;Parâmetros!$E$19),"C",IF($H903&lt;Parâmetros!$E$20,"A","B"))))))</f>
        <v>A</v>
      </c>
      <c r="L903" s="30">
        <f>SUMIFS(Dados!$E:$E,Dados!$A:$A,$A903,Dados!$S:$S,$F903)</f>
        <v>7</v>
      </c>
      <c r="M903" s="30">
        <f>IFERROR(INDEX(Parâmetros!$E$6:$E$11,MATCH($K903,Parâmetros!$A$6:$A$11,0)),"")</f>
        <v>7.58</v>
      </c>
      <c r="N903" s="33">
        <f t="shared" si="85"/>
        <v>0.92348284960422167</v>
      </c>
      <c r="O903" s="33">
        <f>Parâmetros!$E$13</f>
        <v>0.8</v>
      </c>
      <c r="P903" s="32" t="str">
        <f>IF(OR($M903="",$F903&gt;Parâmetros!$E$14),"Não","Sim")</f>
        <v>Sim</v>
      </c>
      <c r="Q903" s="32" t="str">
        <f t="shared" si="86"/>
        <v>Sim</v>
      </c>
      <c r="R903" s="32" t="str">
        <f t="shared" si="87"/>
        <v>Sim</v>
      </c>
      <c r="S903" s="30">
        <f t="shared" si="88"/>
        <v>0</v>
      </c>
      <c r="T903" s="32" t="str">
        <f>IF($Q903&lt;&gt;"Sim","",IF($N903&gt;Parâmetros!$E$15,"Sim","Não"))</f>
        <v>Não</v>
      </c>
      <c r="U903" s="17" t="str">
        <f t="shared" si="89"/>
        <v>Na meta</v>
      </c>
      <c r="V903" s="17" t="str">
        <f>IF($AC903&lt;&gt;"",IF($L903&gt;0,"ATENÇÃO · apontou em dia de "&amp;LOWER($AC903)&amp;" cadastrado","Exceção cadastrada · "&amp;$AC903)&amp;IF($AD903="",""," · "&amp;$AD903),IF($E903="Férias",IF($L903&gt;0,"ATENÇÃO · apontou estando de férias no cadastro","Férias no cadastro"),IF($Y903="Férias / afastamento","Afastamento · "&amp;($Z903+$AA903-1)&amp;" dias seguidos sem apontamento",IF($Y903="Folga trabalhada","ATENÇÃO · apontou em dia de folga da escala 5x2",IF($Y903="Folga",IF(AND($D903="5x2",OR(WEEKDAY($F903,2)=6,WEEKDAY($F903,2)=7)),"Folga de fim de semana da escala 5x2",IF(AND(OR($D903="6x1",$D903="FF 6x1"),WEEKDAY($F903,2)=6,FALSE()),"Folga de fim de semana · apontou no domingo anterior",IF(AND(OR($D903="6x1",$D903="FF 6x1"),WEEKDAY($F903,2)=7,AND($A903=$A902,$L902&gt;0)),"Folga de fim de semana · apontou no sábado",IF(AND(OR($D903="6x1",$D903="FF 6x1"),OR(WEEKDAY($F903,2)=6,WEEKDAY($F903,2)=7)),"Folga de fim de semana · sem apontamento no sábado nem no domingo","Folga prevista pelo ciclo")))),IF($Y903="Indeterminado (início da série)","Sem histórico anterior — informe o dia do ciclo no Cadastro",IF($Y903="Falta de registro",IF(OR(OR($D903="6x1",$D903="FF 6x1"),$D903="5x2"),"FALTA DE REGISTRO · dia útil da escala "&amp;$E903,"FALTA DE REGISTRO · dia "&amp;$W903&amp;" de "&amp;IFERROR(INDEX(Parâmetros!$B$39:$B$48,MATCH($E903,Parâmetros!$A$39:$A$48,0)),99)&amp;" do ciclo"),IF(OR($D903="6x1",$D903="FF 6x1"),IF(OR(AND(WEEKDAY($F903,2)=6,AND($A903=$A904,$L904&gt;0)),AND(WEEKDAY($F903,2)=7,AND($A903=$A902,$L902&gt;0))),"ATENÇÃO · apontou sábado e domingo no mesmo fim de semana",IF(OR(WEEKDAY($F903,2)=6,WEEKDAY($F903,2)=7),"Jornada de fim de semana do 6x1",IF(OR($H903&gt;=Parâmetros!$E$20,$H903&lt;Parâmetros!$E$19),"ATENÇÃO · 6x1 apontou fora do horário diurno","Jornada fixa do 6x1"))),IF($D903="5x2","Jornada fixa do 5x2",IF($D903="Folguista",IF($J903=$K903,"Evidência confirma sequência","DIVERGE · sequência "&amp;$J903&amp;" × evidência "&amp;$K903),IF($K903=$E903,"Evidência confirma cadastro","DIVERGE · cadastro "&amp;$E903&amp;" × evidência "&amp;$K903)))))))))))</f>
        <v>Evidência confirma cadastro</v>
      </c>
      <c r="W903" s="34">
        <f>IF(OR(OR($D903="6x1",$D903="FF 6x1"),$D903="5x2"),"",IF($AB903&lt;&gt;$AB902,IF(IFERROR(INDEX(Cadastro!$F$5:$F$243,$AB903),"")="",IF($L903&gt;0,1,0),IF(IFERROR(INDEX(Cadastro!$F$5:$F$243,$AB903),"")&lt;=IFERROR(INDEX(Parâmetros!$B$39:$B$48,MATCH($E903,Parâmetros!$A$39:$A$48,0)),99),IFERROR(INDEX(Cadastro!$F$5:$F$243,$AB903),""),0)),IF($L903&gt;0,IF(N($X902)&gt;0,1,N($W902)+1),IF(AND($L903=0,OR(N($W902)&gt;=IFERROR(INDEX(Parâmetros!$B$39:$B$48,MATCH($E903,Parâmetros!$A$39:$A$48,0)),99),AND(N($X902)&gt;0,N($X902)&lt;IFERROR(INDEX(Parâmetros!$C$39:$C$48,MATCH($E903,Parâmetros!$A$39:$A$48,0)),0)))),0,N($W902)+1))))</f>
        <v>4</v>
      </c>
      <c r="X903" s="34">
        <f>IF(OR(OR($D903="6x1",$D903="FF 6x1"),$D903="5x2"),"",IF($AB903&lt;&gt;$AB902,IF(IFERROR(INDEX(Cadastro!$F$5:$F$243,$AB903),"")="",0,IF(IFERROR(INDEX(Cadastro!$F$5:$F$243,$AB903),"")&gt;IFERROR(INDEX(Parâmetros!$B$39:$B$48,MATCH($E903,Parâmetros!$A$39:$A$48,0)),99),IFERROR(INDEX(Cadastro!$F$5:$F$243,$AB903),"")-IFERROR(INDEX(Parâmetros!$B$39:$B$48,MATCH($E903,Parâmetros!$A$39:$A$48,0)),99),0)),IF(AND($L903=0,OR(N($W902)&gt;=IFERROR(INDEX(Parâmetros!$B$39:$B$48,MATCH($E903,Parâmetros!$A$39:$A$48,0)),99),AND(N($X902)&gt;0,N($X902)&lt;IFERROR(INDEX(Parâmetros!$C$39:$C$48,MATCH($E903,Parâmetros!$A$39:$A$48,0)),0)))),N($X902)+1,0)))</f>
        <v>0</v>
      </c>
      <c r="Y903" t="str">
        <f>IF($AC903&lt;&gt;"",IF($L903&gt;0,$AC903&amp;" · com apontamento",$AC903),IF($E903="Férias",IF($L903&gt;0,"Férias · com apontamento","Férias (cadastro)"),IF(($Z903+$AA903-1)&gt;Parâmetros!$E$16,"Férias / afastamento",IF(AND($D903="5x2",OR(WEEKDAY($F903,2)=6,WEEKDAY($F903,2)=7)),IF($L903&gt;0,"Folga trabalhada","Folga"),IF($L903&gt;0,"Trabalhado",IF(OR(OR($D903="6x1",$D903="FF 6x1"),$D903="5x2"),IF(AND(OR($D903="6x1",$D903="FF 6x1"),OR(WEEKDAY($F903,2)=6,WEEKDAY($F903,2)=7)),"Folga","Falta de registro"),IF(AND($AB903&lt;&gt;$AB902,IFERROR(INDEX(Cadastro!$F$5:$F$243,$AB903),"")=""),"Indeterminado (início da série)",IF($X903&gt;0,"Folga","Falta de registro"))))))))</f>
        <v>Trabalhado</v>
      </c>
      <c r="Z903" s="34">
        <f>IF(OR($L903&gt;0,$F903&gt;Parâmetros!$E$14),0,IF($A903&lt;&gt;$A902,1,N($Z902)+1))</f>
        <v>0</v>
      </c>
      <c r="AA903" s="34">
        <f>IF(OR($L903&gt;0,$F903&gt;Parâmetros!$E$14),0,IF(OR($A903&lt;&gt;$A904,$F904&gt;Parâmetros!$E$14),1,N($AA904)+1))</f>
        <v>0</v>
      </c>
      <c r="AB903" s="31">
        <f>IFERROR(MATCH($A903&amp;"|"&amp;TEXT(_xlfn.MAXIFS(Cadastro!$E$5:$E$243,Cadastro!$A$5:$A$243,$A903,Cadastro!$E$5:$E$243,"&lt;="&amp;$F903),"yyyymmdd"),Cadastro!$I$5:$I$243,0),"")</f>
        <v>126</v>
      </c>
      <c r="AC903" t="str">
        <f>IFERROR(_xlfn.SINGLE(INDEX(Exceções!$D$5:$D$203,MATCH($A903&amp;"|"&amp;$F903,Exceções!$F$5:$F$203,0))),"")</f>
        <v/>
      </c>
      <c r="AD903" t="str">
        <f>IF($AC903="","",IFERROR(_xlfn.SINGLE(INDEX(Exceções!$E$5:$E$203,MATCH($A903&amp;"|"&amp;$F903,Exceções!$F$5:$F$203,0))),""))</f>
        <v/>
      </c>
    </row>
    <row r="904" spans="1:30" ht="15" hidden="1" customHeight="1" x14ac:dyDescent="0.25">
      <c r="A904" s="31">
        <v>55387</v>
      </c>
      <c r="B904" s="17" t="s">
        <v>30</v>
      </c>
      <c r="C904" s="17" t="str">
        <f>IFERROR(INDEX(Cadastro!$C$5:$C$243,$AB904),"NÃO INFORMADO")</f>
        <v>ELE</v>
      </c>
      <c r="D904" s="17" t="str">
        <f>IFERROR(INDEX(Cadastro!$D$5:$D$243,$AB904),"")</f>
        <v>A</v>
      </c>
      <c r="E904" s="17" t="str">
        <f>IFERROR(INDEX(Cadastro!$G$5:$G$243,$AB904),"")</f>
        <v>A</v>
      </c>
      <c r="F904" s="29">
        <v>46306</v>
      </c>
      <c r="G904" s="32" t="str">
        <f t="shared" si="84"/>
        <v>dom</v>
      </c>
      <c r="H904" s="31">
        <f>IF($L904=0,"",_xlfn.MINIFS(Dados!$Q:$Q,Dados!$A:$A,$A904,Dados!$S:$S,$F904))</f>
        <v>450</v>
      </c>
      <c r="I904" s="31">
        <f>IF($H904="","",_xlfn.MAXIFS(Dados!$R:$R,Dados!$A:$A,$A904,Dados!$S:$S,$F904))</f>
        <v>920</v>
      </c>
      <c r="J904" s="32" t="str">
        <f>IF($D904&lt;&gt;"Folguista","",IFERROR(INDEX(Parâmetros!$D$52:$G$52,1,MIN(4,MAX(1,$W904))),""))</f>
        <v/>
      </c>
      <c r="K904" s="32" t="str">
        <f>IF(OR($AC904&lt;&gt;"",$Y904="Folga",$Y904="Folga trabalhada",$Y904="Férias (cadastro)",$Y904="Férias / afastamento",$Y904="Indeterminado (início da série)"),"",IF(OR($D904="6x1",$D904="FF 6x1"),IF(OR(WEEKDAY($F904,2)=6,WEEKDAY($F904,2)=7),"6x1 sáb/dom","6x1"),IF($D904="5x2","5x2",IF($H904="",IF($D904="Folguista",$J904,$E904),IF(OR($H904&gt;=Parâmetros!$E$18,$H904&lt;Parâmetros!$E$19),"C",IF($H904&lt;Parâmetros!$E$20,"A","B"))))))</f>
        <v>A</v>
      </c>
      <c r="L904" s="30">
        <f>SUMIFS(Dados!$E:$E,Dados!$A:$A,$A904,Dados!$S:$S,$F904)</f>
        <v>7</v>
      </c>
      <c r="M904" s="30">
        <f>IFERROR(INDEX(Parâmetros!$E$6:$E$11,MATCH($K904,Parâmetros!$A$6:$A$11,0)),"")</f>
        <v>7.58</v>
      </c>
      <c r="N904" s="33">
        <f t="shared" si="85"/>
        <v>0.92348284960422167</v>
      </c>
      <c r="O904" s="33">
        <f>Parâmetros!$E$13</f>
        <v>0.8</v>
      </c>
      <c r="P904" s="32" t="str">
        <f>IF(OR($M904="",$F904&gt;Parâmetros!$E$14),"Não","Sim")</f>
        <v>Sim</v>
      </c>
      <c r="Q904" s="32" t="str">
        <f t="shared" si="86"/>
        <v>Sim</v>
      </c>
      <c r="R904" s="32" t="str">
        <f t="shared" si="87"/>
        <v>Sim</v>
      </c>
      <c r="S904" s="30">
        <f t="shared" si="88"/>
        <v>0</v>
      </c>
      <c r="T904" s="32" t="str">
        <f>IF($Q904&lt;&gt;"Sim","",IF($N904&gt;Parâmetros!$E$15,"Sim","Não"))</f>
        <v>Não</v>
      </c>
      <c r="U904" s="17" t="str">
        <f t="shared" si="89"/>
        <v>Na meta</v>
      </c>
      <c r="V904" s="17" t="str">
        <f>IF($AC904&lt;&gt;"",IF($L904&gt;0,"ATENÇÃO · apontou em dia de "&amp;LOWER($AC904)&amp;" cadastrado","Exceção cadastrada · "&amp;$AC904)&amp;IF($AD904="",""," · "&amp;$AD904),IF($E904="Férias",IF($L904&gt;0,"ATENÇÃO · apontou estando de férias no cadastro","Férias no cadastro"),IF($Y904="Férias / afastamento","Afastamento · "&amp;($Z904+$AA904-1)&amp;" dias seguidos sem apontamento",IF($Y904="Folga trabalhada","ATENÇÃO · apontou em dia de folga da escala 5x2",IF($Y904="Folga",IF(AND($D904="5x2",OR(WEEKDAY($F904,2)=6,WEEKDAY($F904,2)=7)),"Folga de fim de semana da escala 5x2",IF(AND(OR($D904="6x1",$D904="FF 6x1"),WEEKDAY($F904,2)=6,FALSE()),"Folga de fim de semana · apontou no domingo anterior",IF(AND(OR($D904="6x1",$D904="FF 6x1"),WEEKDAY($F904,2)=7,AND($A904=$A903,$L903&gt;0)),"Folga de fim de semana · apontou no sábado",IF(AND(OR($D904="6x1",$D904="FF 6x1"),OR(WEEKDAY($F904,2)=6,WEEKDAY($F904,2)=7)),"Folga de fim de semana · sem apontamento no sábado nem no domingo","Folga prevista pelo ciclo")))),IF($Y904="Indeterminado (início da série)","Sem histórico anterior — informe o dia do ciclo no Cadastro",IF($Y904="Falta de registro",IF(OR(OR($D904="6x1",$D904="FF 6x1"),$D904="5x2"),"FALTA DE REGISTRO · dia útil da escala "&amp;$E904,"FALTA DE REGISTRO · dia "&amp;$W904&amp;" de "&amp;IFERROR(INDEX(Parâmetros!$B$39:$B$48,MATCH($E904,Parâmetros!$A$39:$A$48,0)),99)&amp;" do ciclo"),IF(OR($D904="6x1",$D904="FF 6x1"),IF(OR(AND(WEEKDAY($F904,2)=6,AND($A904=$A905,$L905&gt;0)),AND(WEEKDAY($F904,2)=7,AND($A904=$A903,$L903&gt;0))),"ATENÇÃO · apontou sábado e domingo no mesmo fim de semana",IF(OR(WEEKDAY($F904,2)=6,WEEKDAY($F904,2)=7),"Jornada de fim de semana do 6x1",IF(OR($H904&gt;=Parâmetros!$E$20,$H904&lt;Parâmetros!$E$19),"ATENÇÃO · 6x1 apontou fora do horário diurno","Jornada fixa do 6x1"))),IF($D904="5x2","Jornada fixa do 5x2",IF($D904="Folguista",IF($J904=$K904,"Evidência confirma sequência","DIVERGE · sequência "&amp;$J904&amp;" × evidência "&amp;$K904),IF($K904=$E904,"Evidência confirma cadastro","DIVERGE · cadastro "&amp;$E904&amp;" × evidência "&amp;$K904)))))))))))</f>
        <v>Evidência confirma cadastro</v>
      </c>
      <c r="W904" s="34">
        <f>IF(OR(OR($D904="6x1",$D904="FF 6x1"),$D904="5x2"),"",IF($AB904&lt;&gt;$AB903,IF(IFERROR(INDEX(Cadastro!$F$5:$F$243,$AB904),"")="",IF($L904&gt;0,1,0),IF(IFERROR(INDEX(Cadastro!$F$5:$F$243,$AB904),"")&lt;=IFERROR(INDEX(Parâmetros!$B$39:$B$48,MATCH($E904,Parâmetros!$A$39:$A$48,0)),99),IFERROR(INDEX(Cadastro!$F$5:$F$243,$AB904),""),0)),IF($L904&gt;0,IF(N($X903)&gt;0,1,N($W903)+1),IF(AND($L904=0,OR(N($W903)&gt;=IFERROR(INDEX(Parâmetros!$B$39:$B$48,MATCH($E904,Parâmetros!$A$39:$A$48,0)),99),AND(N($X903)&gt;0,N($X903)&lt;IFERROR(INDEX(Parâmetros!$C$39:$C$48,MATCH($E904,Parâmetros!$A$39:$A$48,0)),0)))),0,N($W903)+1))))</f>
        <v>5</v>
      </c>
      <c r="X904" s="34">
        <f>IF(OR(OR($D904="6x1",$D904="FF 6x1"),$D904="5x2"),"",IF($AB904&lt;&gt;$AB903,IF(IFERROR(INDEX(Cadastro!$F$5:$F$243,$AB904),"")="",0,IF(IFERROR(INDEX(Cadastro!$F$5:$F$243,$AB904),"")&gt;IFERROR(INDEX(Parâmetros!$B$39:$B$48,MATCH($E904,Parâmetros!$A$39:$A$48,0)),99),IFERROR(INDEX(Cadastro!$F$5:$F$243,$AB904),"")-IFERROR(INDEX(Parâmetros!$B$39:$B$48,MATCH($E904,Parâmetros!$A$39:$A$48,0)),99),0)),IF(AND($L904=0,OR(N($W903)&gt;=IFERROR(INDEX(Parâmetros!$B$39:$B$48,MATCH($E904,Parâmetros!$A$39:$A$48,0)),99),AND(N($X903)&gt;0,N($X903)&lt;IFERROR(INDEX(Parâmetros!$C$39:$C$48,MATCH($E904,Parâmetros!$A$39:$A$48,0)),0)))),N($X903)+1,0)))</f>
        <v>0</v>
      </c>
      <c r="Y904" t="str">
        <f>IF($AC904&lt;&gt;"",IF($L904&gt;0,$AC904&amp;" · com apontamento",$AC904),IF($E904="Férias",IF($L904&gt;0,"Férias · com apontamento","Férias (cadastro)"),IF(($Z904+$AA904-1)&gt;Parâmetros!$E$16,"Férias / afastamento",IF(AND($D904="5x2",OR(WEEKDAY($F904,2)=6,WEEKDAY($F904,2)=7)),IF($L904&gt;0,"Folga trabalhada","Folga"),IF($L904&gt;0,"Trabalhado",IF(OR(OR($D904="6x1",$D904="FF 6x1"),$D904="5x2"),IF(AND(OR($D904="6x1",$D904="FF 6x1"),OR(WEEKDAY($F904,2)=6,WEEKDAY($F904,2)=7)),"Folga","Falta de registro"),IF(AND($AB904&lt;&gt;$AB903,IFERROR(INDEX(Cadastro!$F$5:$F$243,$AB904),"")=""),"Indeterminado (início da série)",IF($X904&gt;0,"Folga","Falta de registro"))))))))</f>
        <v>Trabalhado</v>
      </c>
      <c r="Z904" s="34">
        <f>IF(OR($L904&gt;0,$F904&gt;Parâmetros!$E$14),0,IF($A904&lt;&gt;$A903,1,N($Z903)+1))</f>
        <v>0</v>
      </c>
      <c r="AA904" s="34">
        <f>IF(OR($L904&gt;0,$F904&gt;Parâmetros!$E$14),0,IF(OR($A904&lt;&gt;$A905,$F905&gt;Parâmetros!$E$14),1,N($AA905)+1))</f>
        <v>0</v>
      </c>
      <c r="AB904" s="31">
        <f>IFERROR(MATCH($A904&amp;"|"&amp;TEXT(_xlfn.MAXIFS(Cadastro!$E$5:$E$243,Cadastro!$A$5:$A$243,$A904,Cadastro!$E$5:$E$243,"&lt;="&amp;$F904),"yyyymmdd"),Cadastro!$I$5:$I$243,0),"")</f>
        <v>126</v>
      </c>
      <c r="AC904" t="str">
        <f>IFERROR(_xlfn.SINGLE(INDEX(Exceções!$D$5:$D$203,MATCH($A904&amp;"|"&amp;$F904,Exceções!$F$5:$F$203,0))),"")</f>
        <v/>
      </c>
      <c r="AD904" t="str">
        <f>IF($AC904="","",IFERROR(_xlfn.SINGLE(INDEX(Exceções!$E$5:$E$203,MATCH($A904&amp;"|"&amp;$F904,Exceções!$F$5:$F$203,0))),""))</f>
        <v/>
      </c>
    </row>
    <row r="905" spans="1:30" ht="15" hidden="1" customHeight="1" x14ac:dyDescent="0.25">
      <c r="A905" s="31">
        <v>55387</v>
      </c>
      <c r="B905" s="17" t="s">
        <v>30</v>
      </c>
      <c r="C905" s="17" t="str">
        <f>IFERROR(INDEX(Cadastro!$C$5:$C$243,$AB905),"NÃO INFORMADO")</f>
        <v>ELE</v>
      </c>
      <c r="D905" s="17" t="str">
        <f>IFERROR(INDEX(Cadastro!$D$5:$D$243,$AB905),"")</f>
        <v>A</v>
      </c>
      <c r="E905" s="17" t="str">
        <f>IFERROR(INDEX(Cadastro!$G$5:$G$243,$AB905),"")</f>
        <v>A</v>
      </c>
      <c r="F905" s="29">
        <v>46307</v>
      </c>
      <c r="G905" s="32" t="str">
        <f t="shared" si="84"/>
        <v>seg</v>
      </c>
      <c r="H905" s="31" t="str">
        <f>IF($L905=0,"",_xlfn.MINIFS(Dados!$Q:$Q,Dados!$A:$A,$A905,Dados!$S:$S,$F905))</f>
        <v/>
      </c>
      <c r="I905" s="31" t="str">
        <f>IF($H905="","",_xlfn.MAXIFS(Dados!$R:$R,Dados!$A:$A,$A905,Dados!$S:$S,$F905))</f>
        <v/>
      </c>
      <c r="J905" s="32" t="str">
        <f>IF($D905&lt;&gt;"Folguista","",IFERROR(INDEX(Parâmetros!$D$52:$G$52,1,MIN(4,MAX(1,$W905))),""))</f>
        <v/>
      </c>
      <c r="K905" s="32" t="str">
        <f>IF(OR($AC905&lt;&gt;"",$Y905="Folga",$Y905="Folga trabalhada",$Y905="Férias (cadastro)",$Y905="Férias / afastamento",$Y905="Indeterminado (início da série)"),"",IF(OR($D905="6x1",$D905="FF 6x1"),IF(OR(WEEKDAY($F905,2)=6,WEEKDAY($F905,2)=7),"6x1 sáb/dom","6x1"),IF($D905="5x2","5x2",IF($H905="",IF($D905="Folguista",$J905,$E905),IF(OR($H905&gt;=Parâmetros!$E$18,$H905&lt;Parâmetros!$E$19),"C",IF($H905&lt;Parâmetros!$E$20,"A","B"))))))</f>
        <v/>
      </c>
      <c r="L905" s="30">
        <f>SUMIFS(Dados!$E:$E,Dados!$A:$A,$A905,Dados!$S:$S,$F905)</f>
        <v>0</v>
      </c>
      <c r="M905" s="30" t="str">
        <f>IFERROR(INDEX(Parâmetros!$E$6:$E$11,MATCH($K905,Parâmetros!$A$6:$A$11,0)),"")</f>
        <v/>
      </c>
      <c r="N905" s="33" t="str">
        <f t="shared" si="85"/>
        <v/>
      </c>
      <c r="O905" s="33">
        <f>Parâmetros!$E$13</f>
        <v>0.8</v>
      </c>
      <c r="P905" s="32" t="str">
        <f>IF(OR($M905="",$F905&gt;Parâmetros!$E$14),"Não","Sim")</f>
        <v>Não</v>
      </c>
      <c r="Q905" s="32" t="str">
        <f t="shared" si="86"/>
        <v/>
      </c>
      <c r="R905" s="32" t="str">
        <f t="shared" si="87"/>
        <v/>
      </c>
      <c r="S905" s="30" t="str">
        <f t="shared" si="88"/>
        <v/>
      </c>
      <c r="T905" s="32" t="str">
        <f>IF($Q905&lt;&gt;"Sim","",IF($N905&gt;Parâmetros!$E$15,"Sim","Não"))</f>
        <v/>
      </c>
      <c r="U905" s="17" t="str">
        <f t="shared" si="89"/>
        <v>Folga</v>
      </c>
      <c r="V905" s="17" t="str">
        <f>IF($AC905&lt;&gt;"",IF($L905&gt;0,"ATENÇÃO · apontou em dia de "&amp;LOWER($AC905)&amp;" cadastrado","Exceção cadastrada · "&amp;$AC905)&amp;IF($AD905="",""," · "&amp;$AD905),IF($E905="Férias",IF($L905&gt;0,"ATENÇÃO · apontou estando de férias no cadastro","Férias no cadastro"),IF($Y905="Férias / afastamento","Afastamento · "&amp;($Z905+$AA905-1)&amp;" dias seguidos sem apontamento",IF($Y905="Folga trabalhada","ATENÇÃO · apontou em dia de folga da escala 5x2",IF($Y905="Folga",IF(AND($D905="5x2",OR(WEEKDAY($F905,2)=6,WEEKDAY($F905,2)=7)),"Folga de fim de semana da escala 5x2",IF(AND(OR($D905="6x1",$D905="FF 6x1"),WEEKDAY($F905,2)=6,FALSE()),"Folga de fim de semana · apontou no domingo anterior",IF(AND(OR($D905="6x1",$D905="FF 6x1"),WEEKDAY($F905,2)=7,AND($A905=$A904,$L904&gt;0)),"Folga de fim de semana · apontou no sábado",IF(AND(OR($D905="6x1",$D905="FF 6x1"),OR(WEEKDAY($F905,2)=6,WEEKDAY($F905,2)=7)),"Folga de fim de semana · sem apontamento no sábado nem no domingo","Folga prevista pelo ciclo")))),IF($Y905="Indeterminado (início da série)","Sem histórico anterior — informe o dia do ciclo no Cadastro",IF($Y905="Falta de registro",IF(OR(OR($D905="6x1",$D905="FF 6x1"),$D905="5x2"),"FALTA DE REGISTRO · dia útil da escala "&amp;$E905,"FALTA DE REGISTRO · dia "&amp;$W905&amp;" de "&amp;IFERROR(INDEX(Parâmetros!$B$39:$B$48,MATCH($E905,Parâmetros!$A$39:$A$48,0)),99)&amp;" do ciclo"),IF(OR($D905="6x1",$D905="FF 6x1"),IF(OR(AND(WEEKDAY($F905,2)=6,AND($A905=$A906,$L906&gt;0)),AND(WEEKDAY($F905,2)=7,AND($A905=$A904,$L904&gt;0))),"ATENÇÃO · apontou sábado e domingo no mesmo fim de semana",IF(OR(WEEKDAY($F905,2)=6,WEEKDAY($F905,2)=7),"Jornada de fim de semana do 6x1",IF(OR($H905&gt;=Parâmetros!$E$20,$H905&lt;Parâmetros!$E$19),"ATENÇÃO · 6x1 apontou fora do horário diurno","Jornada fixa do 6x1"))),IF($D905="5x2","Jornada fixa do 5x2",IF($D905="Folguista",IF($J905=$K905,"Evidência confirma sequência","DIVERGE · sequência "&amp;$J905&amp;" × evidência "&amp;$K905),IF($K905=$E905,"Evidência confirma cadastro","DIVERGE · cadastro "&amp;$E905&amp;" × evidência "&amp;$K905)))))))))))</f>
        <v>Folga prevista pelo ciclo</v>
      </c>
      <c r="W905" s="34">
        <f>IF(OR(OR($D905="6x1",$D905="FF 6x1"),$D905="5x2"),"",IF($AB905&lt;&gt;$AB904,IF(IFERROR(INDEX(Cadastro!$F$5:$F$243,$AB905),"")="",IF($L905&gt;0,1,0),IF(IFERROR(INDEX(Cadastro!$F$5:$F$243,$AB905),"")&lt;=IFERROR(INDEX(Parâmetros!$B$39:$B$48,MATCH($E905,Parâmetros!$A$39:$A$48,0)),99),IFERROR(INDEX(Cadastro!$F$5:$F$243,$AB905),""),0)),IF($L905&gt;0,IF(N($X904)&gt;0,1,N($W904)+1),IF(AND($L905=0,OR(N($W904)&gt;=IFERROR(INDEX(Parâmetros!$B$39:$B$48,MATCH($E905,Parâmetros!$A$39:$A$48,0)),99),AND(N($X904)&gt;0,N($X904)&lt;IFERROR(INDEX(Parâmetros!$C$39:$C$48,MATCH($E905,Parâmetros!$A$39:$A$48,0)),0)))),0,N($W904)+1))))</f>
        <v>0</v>
      </c>
      <c r="X905" s="34">
        <f>IF(OR(OR($D905="6x1",$D905="FF 6x1"),$D905="5x2"),"",IF($AB905&lt;&gt;$AB904,IF(IFERROR(INDEX(Cadastro!$F$5:$F$243,$AB905),"")="",0,IF(IFERROR(INDEX(Cadastro!$F$5:$F$243,$AB905),"")&gt;IFERROR(INDEX(Parâmetros!$B$39:$B$48,MATCH($E905,Parâmetros!$A$39:$A$48,0)),99),IFERROR(INDEX(Cadastro!$F$5:$F$243,$AB905),"")-IFERROR(INDEX(Parâmetros!$B$39:$B$48,MATCH($E905,Parâmetros!$A$39:$A$48,0)),99),0)),IF(AND($L905=0,OR(N($W904)&gt;=IFERROR(INDEX(Parâmetros!$B$39:$B$48,MATCH($E905,Parâmetros!$A$39:$A$48,0)),99),AND(N($X904)&gt;0,N($X904)&lt;IFERROR(INDEX(Parâmetros!$C$39:$C$48,MATCH($E905,Parâmetros!$A$39:$A$48,0)),0)))),N($X904)+1,0)))</f>
        <v>1</v>
      </c>
      <c r="Y905" t="str">
        <f>IF($AC905&lt;&gt;"",IF($L905&gt;0,$AC905&amp;" · com apontamento",$AC905),IF($E905="Férias",IF($L905&gt;0,"Férias · com apontamento","Férias (cadastro)"),IF(($Z905+$AA905-1)&gt;Parâmetros!$E$16,"Férias / afastamento",IF(AND($D905="5x2",OR(WEEKDAY($F905,2)=6,WEEKDAY($F905,2)=7)),IF($L905&gt;0,"Folga trabalhada","Folga"),IF($L905&gt;0,"Trabalhado",IF(OR(OR($D905="6x1",$D905="FF 6x1"),$D905="5x2"),IF(AND(OR($D905="6x1",$D905="FF 6x1"),OR(WEEKDAY($F905,2)=6,WEEKDAY($F905,2)=7)),"Folga","Falta de registro"),IF(AND($AB905&lt;&gt;$AB904,IFERROR(INDEX(Cadastro!$F$5:$F$243,$AB905),"")=""),"Indeterminado (início da série)",IF($X905&gt;0,"Folga","Falta de registro"))))))))</f>
        <v>Folga</v>
      </c>
      <c r="Z905" s="34">
        <f>IF(OR($L905&gt;0,$F905&gt;Parâmetros!$E$14),0,IF($A905&lt;&gt;$A904,1,N($Z904)+1))</f>
        <v>1</v>
      </c>
      <c r="AA905" s="34">
        <f>IF(OR($L905&gt;0,$F905&gt;Parâmetros!$E$14),0,IF(OR($A905&lt;&gt;$A906,$F906&gt;Parâmetros!$E$14),1,N($AA906)+1))</f>
        <v>1</v>
      </c>
      <c r="AB905" s="31">
        <f>IFERROR(MATCH($A905&amp;"|"&amp;TEXT(_xlfn.MAXIFS(Cadastro!$E$5:$E$243,Cadastro!$A$5:$A$243,$A905,Cadastro!$E$5:$E$243,"&lt;="&amp;$F905),"yyyymmdd"),Cadastro!$I$5:$I$243,0),"")</f>
        <v>126</v>
      </c>
      <c r="AC905" t="str">
        <f>IFERROR(_xlfn.SINGLE(INDEX(Exceções!$D$5:$D$203,MATCH($A905&amp;"|"&amp;$F905,Exceções!$F$5:$F$203,0))),"")</f>
        <v/>
      </c>
      <c r="AD905" t="str">
        <f>IF($AC905="","",IFERROR(_xlfn.SINGLE(INDEX(Exceções!$E$5:$E$203,MATCH($A905&amp;"|"&amp;$F905,Exceções!$F$5:$F$203,0))),""))</f>
        <v/>
      </c>
    </row>
    <row r="906" spans="1:30" ht="15" hidden="1" customHeight="1" x14ac:dyDescent="0.25">
      <c r="A906" s="31">
        <v>55387</v>
      </c>
      <c r="B906" s="17" t="s">
        <v>30</v>
      </c>
      <c r="C906" s="17" t="str">
        <f>IFERROR(INDEX(Cadastro!$C$5:$C$243,$AB906),"NÃO INFORMADO")</f>
        <v>ELE</v>
      </c>
      <c r="D906" s="17" t="str">
        <f>IFERROR(INDEX(Cadastro!$D$5:$D$243,$AB906),"")</f>
        <v>A</v>
      </c>
      <c r="E906" s="17" t="str">
        <f>IFERROR(INDEX(Cadastro!$G$5:$G$243,$AB906),"")</f>
        <v>A</v>
      </c>
      <c r="F906" s="29">
        <v>46308</v>
      </c>
      <c r="G906" s="32" t="str">
        <f t="shared" si="84"/>
        <v>ter</v>
      </c>
      <c r="H906" s="31">
        <f>IF($L906=0,"",_xlfn.MINIFS(Dados!$Q:$Q,Dados!$A:$A,$A906,Dados!$S:$S,$F906))</f>
        <v>751</v>
      </c>
      <c r="I906" s="31">
        <f>IF($H906="","",_xlfn.MAXIFS(Dados!$R:$R,Dados!$A:$A,$A906,Dados!$S:$S,$F906))</f>
        <v>910</v>
      </c>
      <c r="J906" s="32" t="str">
        <f>IF($D906&lt;&gt;"Folguista","",IFERROR(INDEX(Parâmetros!$D$52:$G$52,1,MIN(4,MAX(1,$W906))),""))</f>
        <v/>
      </c>
      <c r="K906" s="32" t="str">
        <f>IF(OR($AC906&lt;&gt;"",$Y906="Folga",$Y906="Folga trabalhada",$Y906="Férias (cadastro)",$Y906="Férias / afastamento",$Y906="Indeterminado (início da série)"),"",IF(OR($D906="6x1",$D906="FF 6x1"),IF(OR(WEEKDAY($F906,2)=6,WEEKDAY($F906,2)=7),"6x1 sáb/dom","6x1"),IF($D906="5x2","5x2",IF($H906="",IF($D906="Folguista",$J906,$E906),IF(OR($H906&gt;=Parâmetros!$E$18,$H906&lt;Parâmetros!$E$19),"C",IF($H906&lt;Parâmetros!$E$20,"A","B"))))))</f>
        <v/>
      </c>
      <c r="L906" s="30">
        <f>SUMIFS(Dados!$E:$E,Dados!$A:$A,$A906,Dados!$S:$S,$F906)</f>
        <v>3</v>
      </c>
      <c r="M906" s="30" t="str">
        <f>IFERROR(INDEX(Parâmetros!$E$6:$E$11,MATCH($K906,Parâmetros!$A$6:$A$11,0)),"")</f>
        <v/>
      </c>
      <c r="N906" s="33" t="str">
        <f t="shared" si="85"/>
        <v/>
      </c>
      <c r="O906" s="33">
        <f>Parâmetros!$E$13</f>
        <v>0.8</v>
      </c>
      <c r="P906" s="32" t="str">
        <f>IF(OR($M906="",$F906&gt;Parâmetros!$E$14),"Não","Sim")</f>
        <v>Não</v>
      </c>
      <c r="Q906" s="32" t="str">
        <f t="shared" si="86"/>
        <v/>
      </c>
      <c r="R906" s="32" t="str">
        <f t="shared" si="87"/>
        <v/>
      </c>
      <c r="S906" s="30" t="str">
        <f t="shared" si="88"/>
        <v/>
      </c>
      <c r="T906" s="32" t="str">
        <f>IF($Q906&lt;&gt;"Sim","",IF($N906&gt;Parâmetros!$E$15,"Sim","Não"))</f>
        <v/>
      </c>
      <c r="U906" s="17" t="str">
        <f t="shared" si="89"/>
        <v>Treinamento</v>
      </c>
      <c r="V906" s="17" t="str">
        <f>IF($AC906&lt;&gt;"",IF($L906&gt;0,"ATENÇÃO · apontou em dia de "&amp;LOWER($AC906)&amp;" cadastrado","Exceção cadastrada · "&amp;$AC906)&amp;IF($AD906="",""," · "&amp;$AD906),IF($E906="Férias",IF($L906&gt;0,"ATENÇÃO · apontou estando de férias no cadastro","Férias no cadastro"),IF($Y906="Férias / afastamento","Afastamento · "&amp;($Z906+$AA906-1)&amp;" dias seguidos sem apontamento",IF($Y906="Folga trabalhada","ATENÇÃO · apontou em dia de folga da escala 5x2",IF($Y906="Folga",IF(AND($D906="5x2",OR(WEEKDAY($F906,2)=6,WEEKDAY($F906,2)=7)),"Folga de fim de semana da escala 5x2",IF(AND(OR($D906="6x1",$D906="FF 6x1"),WEEKDAY($F906,2)=6,FALSE()),"Folga de fim de semana · apontou no domingo anterior",IF(AND(OR($D906="6x1",$D906="FF 6x1"),WEEKDAY($F906,2)=7,AND($A906=$A905,$L905&gt;0)),"Folga de fim de semana · apontou no sábado",IF(AND(OR($D906="6x1",$D906="FF 6x1"),OR(WEEKDAY($F906,2)=6,WEEKDAY($F906,2)=7)),"Folga de fim de semana · sem apontamento no sábado nem no domingo","Folga prevista pelo ciclo")))),IF($Y906="Indeterminado (início da série)","Sem histórico anterior — informe o dia do ciclo no Cadastro",IF($Y906="Falta de registro",IF(OR(OR($D906="6x1",$D906="FF 6x1"),$D906="5x2"),"FALTA DE REGISTRO · dia útil da escala "&amp;$E906,"FALTA DE REGISTRO · dia "&amp;$W906&amp;" de "&amp;IFERROR(INDEX(Parâmetros!$B$39:$B$48,MATCH($E906,Parâmetros!$A$39:$A$48,0)),99)&amp;" do ciclo"),IF(OR($D906="6x1",$D906="FF 6x1"),IF(OR(AND(WEEKDAY($F906,2)=6,AND($A906=$A907,$L907&gt;0)),AND(WEEKDAY($F906,2)=7,AND($A906=$A905,$L905&gt;0))),"ATENÇÃO · apontou sábado e domingo no mesmo fim de semana",IF(OR(WEEKDAY($F906,2)=6,WEEKDAY($F906,2)=7),"Jornada de fim de semana do 6x1",IF(OR($H906&gt;=Parâmetros!$E$20,$H906&lt;Parâmetros!$E$19),"ATENÇÃO · 6x1 apontou fora do horário diurno","Jornada fixa do 6x1"))),IF($D906="5x2","Jornada fixa do 5x2",IF($D906="Folguista",IF($J906=$K906,"Evidência confirma sequência","DIVERGE · sequência "&amp;$J906&amp;" × evidência "&amp;$K906),IF($K906=$E906,"Evidência confirma cadastro","DIVERGE · cadastro "&amp;$E906&amp;" × evidência "&amp;$K906)))))))))))</f>
        <v xml:space="preserve">ATENÇÃO · apontou em dia de treinamento cadastrado · O funcionario estava em treinamento </v>
      </c>
      <c r="W906" s="34">
        <f>IF(OR(OR($D906="6x1",$D906="FF 6x1"),$D906="5x2"),"",IF($AB906&lt;&gt;$AB905,IF(IFERROR(INDEX(Cadastro!$F$5:$F$243,$AB906),"")="",IF($L906&gt;0,1,0),IF(IFERROR(INDEX(Cadastro!$F$5:$F$243,$AB906),"")&lt;=IFERROR(INDEX(Parâmetros!$B$39:$B$48,MATCH($E906,Parâmetros!$A$39:$A$48,0)),99),IFERROR(INDEX(Cadastro!$F$5:$F$243,$AB906),""),0)),IF($L906&gt;0,IF(N($X905)&gt;0,1,N($W905)+1),IF(AND($L906=0,OR(N($W905)&gt;=IFERROR(INDEX(Parâmetros!$B$39:$B$48,MATCH($E906,Parâmetros!$A$39:$A$48,0)),99),AND(N($X905)&gt;0,N($X905)&lt;IFERROR(INDEX(Parâmetros!$C$39:$C$48,MATCH($E906,Parâmetros!$A$39:$A$48,0)),0)))),0,N($W905)+1))))</f>
        <v>1</v>
      </c>
      <c r="X906" s="34">
        <f>IF(OR(OR($D906="6x1",$D906="FF 6x1"),$D906="5x2"),"",IF($AB906&lt;&gt;$AB905,IF(IFERROR(INDEX(Cadastro!$F$5:$F$243,$AB906),"")="",0,IF(IFERROR(INDEX(Cadastro!$F$5:$F$243,$AB906),"")&gt;IFERROR(INDEX(Parâmetros!$B$39:$B$48,MATCH($E906,Parâmetros!$A$39:$A$48,0)),99),IFERROR(INDEX(Cadastro!$F$5:$F$243,$AB906),"")-IFERROR(INDEX(Parâmetros!$B$39:$B$48,MATCH($E906,Parâmetros!$A$39:$A$48,0)),99),0)),IF(AND($L906=0,OR(N($W905)&gt;=IFERROR(INDEX(Parâmetros!$B$39:$B$48,MATCH($E906,Parâmetros!$A$39:$A$48,0)),99),AND(N($X905)&gt;0,N($X905)&lt;IFERROR(INDEX(Parâmetros!$C$39:$C$48,MATCH($E906,Parâmetros!$A$39:$A$48,0)),0)))),N($X905)+1,0)))</f>
        <v>0</v>
      </c>
      <c r="Y906" t="str">
        <f>IF($AC906&lt;&gt;"",IF($L906&gt;0,$AC906&amp;" · com apontamento",$AC906),IF($E906="Férias",IF($L906&gt;0,"Férias · com apontamento","Férias (cadastro)"),IF(($Z906+$AA906-1)&gt;Parâmetros!$E$16,"Férias / afastamento",IF(AND($D906="5x2",OR(WEEKDAY($F906,2)=6,WEEKDAY($F906,2)=7)),IF($L906&gt;0,"Folga trabalhada","Folga"),IF($L906&gt;0,"Trabalhado",IF(OR(OR($D906="6x1",$D906="FF 6x1"),$D906="5x2"),IF(AND(OR($D906="6x1",$D906="FF 6x1"),OR(WEEKDAY($F906,2)=6,WEEKDAY($F906,2)=7)),"Folga","Falta de registro"),IF(AND($AB906&lt;&gt;$AB905,IFERROR(INDEX(Cadastro!$F$5:$F$243,$AB906),"")=""),"Indeterminado (início da série)",IF($X906&gt;0,"Folga","Falta de registro"))))))))</f>
        <v>Treinamento · com apontamento</v>
      </c>
      <c r="Z906" s="34">
        <f>IF(OR($L906&gt;0,$F906&gt;Parâmetros!$E$14),0,IF($A906&lt;&gt;$A905,1,N($Z905)+1))</f>
        <v>0</v>
      </c>
      <c r="AA906" s="34">
        <f>IF(OR($L906&gt;0,$F906&gt;Parâmetros!$E$14),0,IF(OR($A906&lt;&gt;$A907,$F907&gt;Parâmetros!$E$14),1,N($AA907)+1))</f>
        <v>0</v>
      </c>
      <c r="AB906" s="31">
        <f>IFERROR(MATCH($A906&amp;"|"&amp;TEXT(_xlfn.MAXIFS(Cadastro!$E$5:$E$243,Cadastro!$A$5:$A$243,$A906,Cadastro!$E$5:$E$243,"&lt;="&amp;$F906),"yyyymmdd"),Cadastro!$I$5:$I$243,0),"")</f>
        <v>126</v>
      </c>
      <c r="AC906" t="str">
        <f>IFERROR(_xlfn.SINGLE(INDEX(Exceções!$D$5:$D$203,MATCH($A906&amp;"|"&amp;$F906,Exceções!$F$5:$F$203,0))),"")</f>
        <v>Treinamento</v>
      </c>
      <c r="AD906" t="str">
        <f>IF($AC906="","",IFERROR(_xlfn.SINGLE(INDEX(Exceções!$E$5:$E$203,MATCH($A906&amp;"|"&amp;$F906,Exceções!$F$5:$F$203,0))),""))</f>
        <v xml:space="preserve">O funcionario estava em treinamento </v>
      </c>
    </row>
    <row r="907" spans="1:30" ht="15" hidden="1" customHeight="1" x14ac:dyDescent="0.25">
      <c r="A907" s="31">
        <v>55387</v>
      </c>
      <c r="B907" s="17" t="s">
        <v>30</v>
      </c>
      <c r="C907" s="17" t="str">
        <f>IFERROR(INDEX(Cadastro!$C$5:$C$243,$AB907),"NÃO INFORMADO")</f>
        <v>ELE</v>
      </c>
      <c r="D907" s="17" t="str">
        <f>IFERROR(INDEX(Cadastro!$D$5:$D$243,$AB907),"")</f>
        <v>A</v>
      </c>
      <c r="E907" s="17" t="str">
        <f>IFERROR(INDEX(Cadastro!$G$5:$G$243,$AB907),"")</f>
        <v>A</v>
      </c>
      <c r="F907" s="29">
        <v>46309</v>
      </c>
      <c r="G907" s="32" t="str">
        <f t="shared" si="84"/>
        <v>qua</v>
      </c>
      <c r="H907" s="31">
        <f>IF($L907=0,"",_xlfn.MINIFS(Dados!$Q:$Q,Dados!$A:$A,$A907,Dados!$S:$S,$F907))</f>
        <v>450</v>
      </c>
      <c r="I907" s="31">
        <f>IF($H907="","",_xlfn.MAXIFS(Dados!$R:$R,Dados!$A:$A,$A907,Dados!$S:$S,$F907))</f>
        <v>910</v>
      </c>
      <c r="J907" s="32" t="str">
        <f>IF($D907&lt;&gt;"Folguista","",IFERROR(INDEX(Parâmetros!$D$52:$G$52,1,MIN(4,MAX(1,$W907))),""))</f>
        <v/>
      </c>
      <c r="K907" s="32" t="str">
        <f>IF(OR($AC907&lt;&gt;"",$Y907="Folga",$Y907="Folga trabalhada",$Y907="Férias (cadastro)",$Y907="Férias / afastamento",$Y907="Indeterminado (início da série)"),"",IF(OR($D907="6x1",$D907="FF 6x1"),IF(OR(WEEKDAY($F907,2)=6,WEEKDAY($F907,2)=7),"6x1 sáb/dom","6x1"),IF($D907="5x2","5x2",IF($H907="",IF($D907="Folguista",$J907,$E907),IF(OR($H907&gt;=Parâmetros!$E$18,$H907&lt;Parâmetros!$E$19),"C",IF($H907&lt;Parâmetros!$E$20,"A","B"))))))</f>
        <v>A</v>
      </c>
      <c r="L907" s="30">
        <f>SUMIFS(Dados!$E:$E,Dados!$A:$A,$A907,Dados!$S:$S,$F907)</f>
        <v>6</v>
      </c>
      <c r="M907" s="30">
        <f>IFERROR(INDEX(Parâmetros!$E$6:$E$11,MATCH($K907,Parâmetros!$A$6:$A$11,0)),"")</f>
        <v>7.58</v>
      </c>
      <c r="N907" s="33">
        <f t="shared" si="85"/>
        <v>0.79155672823218992</v>
      </c>
      <c r="O907" s="33">
        <f>Parâmetros!$E$13</f>
        <v>0.8</v>
      </c>
      <c r="P907" s="32" t="str">
        <f>IF(OR($M907="",$F907&gt;Parâmetros!$E$14),"Não","Sim")</f>
        <v>Sim</v>
      </c>
      <c r="Q907" s="32" t="str">
        <f t="shared" si="86"/>
        <v>Sim</v>
      </c>
      <c r="R907" s="32" t="str">
        <f t="shared" si="87"/>
        <v>Não</v>
      </c>
      <c r="S907" s="30">
        <f t="shared" si="88"/>
        <v>6.4000000000000057E-2</v>
      </c>
      <c r="T907" s="32" t="str">
        <f>IF($Q907&lt;&gt;"Sim","",IF($N907&gt;Parâmetros!$E$15,"Sim","Não"))</f>
        <v>Não</v>
      </c>
      <c r="U907" s="17" t="str">
        <f t="shared" si="89"/>
        <v>Abaixo da meta</v>
      </c>
      <c r="V907" s="17" t="str">
        <f>IF($AC907&lt;&gt;"",IF($L907&gt;0,"ATENÇÃO · apontou em dia de "&amp;LOWER($AC907)&amp;" cadastrado","Exceção cadastrada · "&amp;$AC907)&amp;IF($AD907="",""," · "&amp;$AD907),IF($E907="Férias",IF($L907&gt;0,"ATENÇÃO · apontou estando de férias no cadastro","Férias no cadastro"),IF($Y907="Férias / afastamento","Afastamento · "&amp;($Z907+$AA907-1)&amp;" dias seguidos sem apontamento",IF($Y907="Folga trabalhada","ATENÇÃO · apontou em dia de folga da escala 5x2",IF($Y907="Folga",IF(AND($D907="5x2",OR(WEEKDAY($F907,2)=6,WEEKDAY($F907,2)=7)),"Folga de fim de semana da escala 5x2",IF(AND(OR($D907="6x1",$D907="FF 6x1"),WEEKDAY($F907,2)=6,FALSE()),"Folga de fim de semana · apontou no domingo anterior",IF(AND(OR($D907="6x1",$D907="FF 6x1"),WEEKDAY($F907,2)=7,AND($A907=$A906,$L906&gt;0)),"Folga de fim de semana · apontou no sábado",IF(AND(OR($D907="6x1",$D907="FF 6x1"),OR(WEEKDAY($F907,2)=6,WEEKDAY($F907,2)=7)),"Folga de fim de semana · sem apontamento no sábado nem no domingo","Folga prevista pelo ciclo")))),IF($Y907="Indeterminado (início da série)","Sem histórico anterior — informe o dia do ciclo no Cadastro",IF($Y907="Falta de registro",IF(OR(OR($D907="6x1",$D907="FF 6x1"),$D907="5x2"),"FALTA DE REGISTRO · dia útil da escala "&amp;$E907,"FALTA DE REGISTRO · dia "&amp;$W907&amp;" de "&amp;IFERROR(INDEX(Parâmetros!$B$39:$B$48,MATCH($E907,Parâmetros!$A$39:$A$48,0)),99)&amp;" do ciclo"),IF(OR($D907="6x1",$D907="FF 6x1"),IF(OR(AND(WEEKDAY($F907,2)=6,AND($A907=$A908,$L908&gt;0)),AND(WEEKDAY($F907,2)=7,AND($A907=$A906,$L906&gt;0))),"ATENÇÃO · apontou sábado e domingo no mesmo fim de semana",IF(OR(WEEKDAY($F907,2)=6,WEEKDAY($F907,2)=7),"Jornada de fim de semana do 6x1",IF(OR($H907&gt;=Parâmetros!$E$20,$H907&lt;Parâmetros!$E$19),"ATENÇÃO · 6x1 apontou fora do horário diurno","Jornada fixa do 6x1"))),IF($D907="5x2","Jornada fixa do 5x2",IF($D907="Folguista",IF($J907=$K907,"Evidência confirma sequência","DIVERGE · sequência "&amp;$J907&amp;" × evidência "&amp;$K907),IF($K907=$E907,"Evidência confirma cadastro","DIVERGE · cadastro "&amp;$E907&amp;" × evidência "&amp;$K907)))))))))))</f>
        <v>Evidência confirma cadastro</v>
      </c>
      <c r="W907" s="34">
        <f>IF(OR(OR($D907="6x1",$D907="FF 6x1"),$D907="5x2"),"",IF($AB907&lt;&gt;$AB906,IF(IFERROR(INDEX(Cadastro!$F$5:$F$243,$AB907),"")="",IF($L907&gt;0,1,0),IF(IFERROR(INDEX(Cadastro!$F$5:$F$243,$AB907),"")&lt;=IFERROR(INDEX(Parâmetros!$B$39:$B$48,MATCH($E907,Parâmetros!$A$39:$A$48,0)),99),IFERROR(INDEX(Cadastro!$F$5:$F$243,$AB907),""),0)),IF($L907&gt;0,IF(N($X906)&gt;0,1,N($W906)+1),IF(AND($L907=0,OR(N($W906)&gt;=IFERROR(INDEX(Parâmetros!$B$39:$B$48,MATCH($E907,Parâmetros!$A$39:$A$48,0)),99),AND(N($X906)&gt;0,N($X906)&lt;IFERROR(INDEX(Parâmetros!$C$39:$C$48,MATCH($E907,Parâmetros!$A$39:$A$48,0)),0)))),0,N($W906)+1))))</f>
        <v>2</v>
      </c>
      <c r="X907" s="34">
        <f>IF(OR(OR($D907="6x1",$D907="FF 6x1"),$D907="5x2"),"",IF($AB907&lt;&gt;$AB906,IF(IFERROR(INDEX(Cadastro!$F$5:$F$243,$AB907),"")="",0,IF(IFERROR(INDEX(Cadastro!$F$5:$F$243,$AB907),"")&gt;IFERROR(INDEX(Parâmetros!$B$39:$B$48,MATCH($E907,Parâmetros!$A$39:$A$48,0)),99),IFERROR(INDEX(Cadastro!$F$5:$F$243,$AB907),"")-IFERROR(INDEX(Parâmetros!$B$39:$B$48,MATCH($E907,Parâmetros!$A$39:$A$48,0)),99),0)),IF(AND($L907=0,OR(N($W906)&gt;=IFERROR(INDEX(Parâmetros!$B$39:$B$48,MATCH($E907,Parâmetros!$A$39:$A$48,0)),99),AND(N($X906)&gt;0,N($X906)&lt;IFERROR(INDEX(Parâmetros!$C$39:$C$48,MATCH($E907,Parâmetros!$A$39:$A$48,0)),0)))),N($X906)+1,0)))</f>
        <v>0</v>
      </c>
      <c r="Y907" t="str">
        <f>IF($AC907&lt;&gt;"",IF($L907&gt;0,$AC907&amp;" · com apontamento",$AC907),IF($E907="Férias",IF($L907&gt;0,"Férias · com apontamento","Férias (cadastro)"),IF(($Z907+$AA907-1)&gt;Parâmetros!$E$16,"Férias / afastamento",IF(AND($D907="5x2",OR(WEEKDAY($F907,2)=6,WEEKDAY($F907,2)=7)),IF($L907&gt;0,"Folga trabalhada","Folga"),IF($L907&gt;0,"Trabalhado",IF(OR(OR($D907="6x1",$D907="FF 6x1"),$D907="5x2"),IF(AND(OR($D907="6x1",$D907="FF 6x1"),OR(WEEKDAY($F907,2)=6,WEEKDAY($F907,2)=7)),"Folga","Falta de registro"),IF(AND($AB907&lt;&gt;$AB906,IFERROR(INDEX(Cadastro!$F$5:$F$243,$AB907),"")=""),"Indeterminado (início da série)",IF($X907&gt;0,"Folga","Falta de registro"))))))))</f>
        <v>Trabalhado</v>
      </c>
      <c r="Z907" s="34">
        <f>IF(OR($L907&gt;0,$F907&gt;Parâmetros!$E$14),0,IF($A907&lt;&gt;$A906,1,N($Z906)+1))</f>
        <v>0</v>
      </c>
      <c r="AA907" s="34">
        <f>IF(OR($L907&gt;0,$F907&gt;Parâmetros!$E$14),0,IF(OR($A907&lt;&gt;$A908,$F908&gt;Parâmetros!$E$14),1,N($AA908)+1))</f>
        <v>0</v>
      </c>
      <c r="AB907" s="31">
        <f>IFERROR(MATCH($A907&amp;"|"&amp;TEXT(_xlfn.MAXIFS(Cadastro!$E$5:$E$243,Cadastro!$A$5:$A$243,$A907,Cadastro!$E$5:$E$243,"&lt;="&amp;$F907),"yyyymmdd"),Cadastro!$I$5:$I$243,0),"")</f>
        <v>126</v>
      </c>
      <c r="AC907" t="str">
        <f>IFERROR(_xlfn.SINGLE(INDEX(Exceções!$D$5:$D$203,MATCH($A907&amp;"|"&amp;$F907,Exceções!$F$5:$F$203,0))),"")</f>
        <v/>
      </c>
      <c r="AD907" t="str">
        <f>IF($AC907="","",IFERROR(_xlfn.SINGLE(INDEX(Exceções!$E$5:$E$203,MATCH($A907&amp;"|"&amp;$F907,Exceções!$F$5:$F$203,0))),""))</f>
        <v/>
      </c>
    </row>
    <row r="908" spans="1:30" ht="15" hidden="1" customHeight="1" x14ac:dyDescent="0.25">
      <c r="A908" s="31">
        <v>55387</v>
      </c>
      <c r="B908" s="17" t="s">
        <v>30</v>
      </c>
      <c r="C908" s="17" t="str">
        <f>IFERROR(INDEX(Cadastro!$C$5:$C$243,$AB908),"NÃO INFORMADO")</f>
        <v>ELE</v>
      </c>
      <c r="D908" s="17" t="str">
        <f>IFERROR(INDEX(Cadastro!$D$5:$D$243,$AB908),"")</f>
        <v>A</v>
      </c>
      <c r="E908" s="17" t="str">
        <f>IFERROR(INDEX(Cadastro!$G$5:$G$243,$AB908),"")</f>
        <v>A</v>
      </c>
      <c r="F908" s="29">
        <v>46310</v>
      </c>
      <c r="G908" s="32" t="str">
        <f t="shared" si="84"/>
        <v>qui</v>
      </c>
      <c r="H908" s="31">
        <f>IF($L908=0,"",_xlfn.MINIFS(Dados!$Q:$Q,Dados!$A:$A,$A908,Dados!$S:$S,$F908))</f>
        <v>450</v>
      </c>
      <c r="I908" s="31">
        <f>IF($H908="","",_xlfn.MAXIFS(Dados!$R:$R,Dados!$A:$A,$A908,Dados!$S:$S,$F908))</f>
        <v>910</v>
      </c>
      <c r="J908" s="32" t="str">
        <f>IF($D908&lt;&gt;"Folguista","",IFERROR(INDEX(Parâmetros!$D$52:$G$52,1,MIN(4,MAX(1,$W908))),""))</f>
        <v/>
      </c>
      <c r="K908" s="32" t="str">
        <f>IF(OR($AC908&lt;&gt;"",$Y908="Folga",$Y908="Folga trabalhada",$Y908="Férias (cadastro)",$Y908="Férias / afastamento",$Y908="Indeterminado (início da série)"),"",IF(OR($D908="6x1",$D908="FF 6x1"),IF(OR(WEEKDAY($F908,2)=6,WEEKDAY($F908,2)=7),"6x1 sáb/dom","6x1"),IF($D908="5x2","5x2",IF($H908="",IF($D908="Folguista",$J908,$E908),IF(OR($H908&gt;=Parâmetros!$E$18,$H908&lt;Parâmetros!$E$19),"C",IF($H908&lt;Parâmetros!$E$20,"A","B"))))))</f>
        <v>A</v>
      </c>
      <c r="L908" s="30">
        <f>SUMIFS(Dados!$E:$E,Dados!$A:$A,$A908,Dados!$S:$S,$F908)</f>
        <v>7</v>
      </c>
      <c r="M908" s="30">
        <f>IFERROR(INDEX(Parâmetros!$E$6:$E$11,MATCH($K908,Parâmetros!$A$6:$A$11,0)),"")</f>
        <v>7.58</v>
      </c>
      <c r="N908" s="33">
        <f t="shared" si="85"/>
        <v>0.92348284960422167</v>
      </c>
      <c r="O908" s="33">
        <f>Parâmetros!$E$13</f>
        <v>0.8</v>
      </c>
      <c r="P908" s="32" t="str">
        <f>IF(OR($M908="",$F908&gt;Parâmetros!$E$14),"Não","Sim")</f>
        <v>Sim</v>
      </c>
      <c r="Q908" s="32" t="str">
        <f t="shared" si="86"/>
        <v>Sim</v>
      </c>
      <c r="R908" s="32" t="str">
        <f t="shared" si="87"/>
        <v>Sim</v>
      </c>
      <c r="S908" s="30">
        <f t="shared" si="88"/>
        <v>0</v>
      </c>
      <c r="T908" s="32" t="str">
        <f>IF($Q908&lt;&gt;"Sim","",IF($N908&gt;Parâmetros!$E$15,"Sim","Não"))</f>
        <v>Não</v>
      </c>
      <c r="U908" s="17" t="str">
        <f t="shared" si="89"/>
        <v>Na meta</v>
      </c>
      <c r="V908" s="17" t="str">
        <f>IF($AC908&lt;&gt;"",IF($L908&gt;0,"ATENÇÃO · apontou em dia de "&amp;LOWER($AC908)&amp;" cadastrado","Exceção cadastrada · "&amp;$AC908)&amp;IF($AD908="",""," · "&amp;$AD908),IF($E908="Férias",IF($L908&gt;0,"ATENÇÃO · apontou estando de férias no cadastro","Férias no cadastro"),IF($Y908="Férias / afastamento","Afastamento · "&amp;($Z908+$AA908-1)&amp;" dias seguidos sem apontamento",IF($Y908="Folga trabalhada","ATENÇÃO · apontou em dia de folga da escala 5x2",IF($Y908="Folga",IF(AND($D908="5x2",OR(WEEKDAY($F908,2)=6,WEEKDAY($F908,2)=7)),"Folga de fim de semana da escala 5x2",IF(AND(OR($D908="6x1",$D908="FF 6x1"),WEEKDAY($F908,2)=6,FALSE()),"Folga de fim de semana · apontou no domingo anterior",IF(AND(OR($D908="6x1",$D908="FF 6x1"),WEEKDAY($F908,2)=7,AND($A908=$A907,$L907&gt;0)),"Folga de fim de semana · apontou no sábado",IF(AND(OR($D908="6x1",$D908="FF 6x1"),OR(WEEKDAY($F908,2)=6,WEEKDAY($F908,2)=7)),"Folga de fim de semana · sem apontamento no sábado nem no domingo","Folga prevista pelo ciclo")))),IF($Y908="Indeterminado (início da série)","Sem histórico anterior — informe o dia do ciclo no Cadastro",IF($Y908="Falta de registro",IF(OR(OR($D908="6x1",$D908="FF 6x1"),$D908="5x2"),"FALTA DE REGISTRO · dia útil da escala "&amp;$E908,"FALTA DE REGISTRO · dia "&amp;$W908&amp;" de "&amp;IFERROR(INDEX(Parâmetros!$B$39:$B$48,MATCH($E908,Parâmetros!$A$39:$A$48,0)),99)&amp;" do ciclo"),IF(OR($D908="6x1",$D908="FF 6x1"),IF(OR(AND(WEEKDAY($F908,2)=6,AND($A908=$A909,$L909&gt;0)),AND(WEEKDAY($F908,2)=7,AND($A908=$A907,$L907&gt;0))),"ATENÇÃO · apontou sábado e domingo no mesmo fim de semana",IF(OR(WEEKDAY($F908,2)=6,WEEKDAY($F908,2)=7),"Jornada de fim de semana do 6x1",IF(OR($H908&gt;=Parâmetros!$E$20,$H908&lt;Parâmetros!$E$19),"ATENÇÃO · 6x1 apontou fora do horário diurno","Jornada fixa do 6x1"))),IF($D908="5x2","Jornada fixa do 5x2",IF($D908="Folguista",IF($J908=$K908,"Evidência confirma sequência","DIVERGE · sequência "&amp;$J908&amp;" × evidência "&amp;$K908),IF($K908=$E908,"Evidência confirma cadastro","DIVERGE · cadastro "&amp;$E908&amp;" × evidência "&amp;$K908)))))))))))</f>
        <v>Evidência confirma cadastro</v>
      </c>
      <c r="W908" s="34">
        <f>IF(OR(OR($D908="6x1",$D908="FF 6x1"),$D908="5x2"),"",IF($AB908&lt;&gt;$AB907,IF(IFERROR(INDEX(Cadastro!$F$5:$F$243,$AB908),"")="",IF($L908&gt;0,1,0),IF(IFERROR(INDEX(Cadastro!$F$5:$F$243,$AB908),"")&lt;=IFERROR(INDEX(Parâmetros!$B$39:$B$48,MATCH($E908,Parâmetros!$A$39:$A$48,0)),99),IFERROR(INDEX(Cadastro!$F$5:$F$243,$AB908),""),0)),IF($L908&gt;0,IF(N($X907)&gt;0,1,N($W907)+1),IF(AND($L908=0,OR(N($W907)&gt;=IFERROR(INDEX(Parâmetros!$B$39:$B$48,MATCH($E908,Parâmetros!$A$39:$A$48,0)),99),AND(N($X907)&gt;0,N($X907)&lt;IFERROR(INDEX(Parâmetros!$C$39:$C$48,MATCH($E908,Parâmetros!$A$39:$A$48,0)),0)))),0,N($W907)+1))))</f>
        <v>3</v>
      </c>
      <c r="X908" s="34">
        <f>IF(OR(OR($D908="6x1",$D908="FF 6x1"),$D908="5x2"),"",IF($AB908&lt;&gt;$AB907,IF(IFERROR(INDEX(Cadastro!$F$5:$F$243,$AB908),"")="",0,IF(IFERROR(INDEX(Cadastro!$F$5:$F$243,$AB908),"")&gt;IFERROR(INDEX(Parâmetros!$B$39:$B$48,MATCH($E908,Parâmetros!$A$39:$A$48,0)),99),IFERROR(INDEX(Cadastro!$F$5:$F$243,$AB908),"")-IFERROR(INDEX(Parâmetros!$B$39:$B$48,MATCH($E908,Parâmetros!$A$39:$A$48,0)),99),0)),IF(AND($L908=0,OR(N($W907)&gt;=IFERROR(INDEX(Parâmetros!$B$39:$B$48,MATCH($E908,Parâmetros!$A$39:$A$48,0)),99),AND(N($X907)&gt;0,N($X907)&lt;IFERROR(INDEX(Parâmetros!$C$39:$C$48,MATCH($E908,Parâmetros!$A$39:$A$48,0)),0)))),N($X907)+1,0)))</f>
        <v>0</v>
      </c>
      <c r="Y908" t="str">
        <f>IF($AC908&lt;&gt;"",IF($L908&gt;0,$AC908&amp;" · com apontamento",$AC908),IF($E908="Férias",IF($L908&gt;0,"Férias · com apontamento","Férias (cadastro)"),IF(($Z908+$AA908-1)&gt;Parâmetros!$E$16,"Férias / afastamento",IF(AND($D908="5x2",OR(WEEKDAY($F908,2)=6,WEEKDAY($F908,2)=7)),IF($L908&gt;0,"Folga trabalhada","Folga"),IF($L908&gt;0,"Trabalhado",IF(OR(OR($D908="6x1",$D908="FF 6x1"),$D908="5x2"),IF(AND(OR($D908="6x1",$D908="FF 6x1"),OR(WEEKDAY($F908,2)=6,WEEKDAY($F908,2)=7)),"Folga","Falta de registro"),IF(AND($AB908&lt;&gt;$AB907,IFERROR(INDEX(Cadastro!$F$5:$F$243,$AB908),"")=""),"Indeterminado (início da série)",IF($X908&gt;0,"Folga","Falta de registro"))))))))</f>
        <v>Trabalhado</v>
      </c>
      <c r="Z908" s="34">
        <f>IF(OR($L908&gt;0,$F908&gt;Parâmetros!$E$14),0,IF($A908&lt;&gt;$A907,1,N($Z907)+1))</f>
        <v>0</v>
      </c>
      <c r="AA908" s="34">
        <f>IF(OR($L908&gt;0,$F908&gt;Parâmetros!$E$14),0,IF(OR($A908&lt;&gt;$A909,$F909&gt;Parâmetros!$E$14),1,N($AA909)+1))</f>
        <v>0</v>
      </c>
      <c r="AB908" s="31">
        <f>IFERROR(MATCH($A908&amp;"|"&amp;TEXT(_xlfn.MAXIFS(Cadastro!$E$5:$E$243,Cadastro!$A$5:$A$243,$A908,Cadastro!$E$5:$E$243,"&lt;="&amp;$F908),"yyyymmdd"),Cadastro!$I$5:$I$243,0),"")</f>
        <v>126</v>
      </c>
      <c r="AC908" t="str">
        <f>IFERROR(_xlfn.SINGLE(INDEX(Exceções!$D$5:$D$203,MATCH($A908&amp;"|"&amp;$F908,Exceções!$F$5:$F$203,0))),"")</f>
        <v/>
      </c>
      <c r="AD908" t="str">
        <f>IF($AC908="","",IFERROR(_xlfn.SINGLE(INDEX(Exceções!$E$5:$E$203,MATCH($A908&amp;"|"&amp;$F908,Exceções!$F$5:$F$203,0))),""))</f>
        <v/>
      </c>
    </row>
    <row r="909" spans="1:30" ht="15" hidden="1" customHeight="1" x14ac:dyDescent="0.25">
      <c r="A909" s="31">
        <v>55387</v>
      </c>
      <c r="B909" s="17" t="s">
        <v>30</v>
      </c>
      <c r="C909" s="17" t="str">
        <f>IFERROR(INDEX(Cadastro!$C$5:$C$243,$AB909),"NÃO INFORMADO")</f>
        <v>ELE</v>
      </c>
      <c r="D909" s="17" t="str">
        <f>IFERROR(INDEX(Cadastro!$D$5:$D$243,$AB909),"")</f>
        <v>A</v>
      </c>
      <c r="E909" s="17" t="str">
        <f>IFERROR(INDEX(Cadastro!$G$5:$G$243,$AB909),"")</f>
        <v>A</v>
      </c>
      <c r="F909" s="29">
        <v>46311</v>
      </c>
      <c r="G909" s="32" t="str">
        <f t="shared" si="84"/>
        <v>sex</v>
      </c>
      <c r="H909" s="31">
        <f>IF($L909=0,"",_xlfn.MINIFS(Dados!$Q:$Q,Dados!$A:$A,$A909,Dados!$S:$S,$F909))</f>
        <v>450</v>
      </c>
      <c r="I909" s="31">
        <f>IF($H909="","",_xlfn.MAXIFS(Dados!$R:$R,Dados!$A:$A,$A909,Dados!$S:$S,$F909))</f>
        <v>910</v>
      </c>
      <c r="J909" s="32" t="str">
        <f>IF($D909&lt;&gt;"Folguista","",IFERROR(INDEX(Parâmetros!$D$52:$G$52,1,MIN(4,MAX(1,$W909))),""))</f>
        <v/>
      </c>
      <c r="K909" s="32" t="str">
        <f>IF(OR($AC909&lt;&gt;"",$Y909="Folga",$Y909="Folga trabalhada",$Y909="Férias (cadastro)",$Y909="Férias / afastamento",$Y909="Indeterminado (início da série)"),"",IF(OR($D909="6x1",$D909="FF 6x1"),IF(OR(WEEKDAY($F909,2)=6,WEEKDAY($F909,2)=7),"6x1 sáb/dom","6x1"),IF($D909="5x2","5x2",IF($H909="",IF($D909="Folguista",$J909,$E909),IF(OR($H909&gt;=Parâmetros!$E$18,$H909&lt;Parâmetros!$E$19),"C",IF($H909&lt;Parâmetros!$E$20,"A","B"))))))</f>
        <v>A</v>
      </c>
      <c r="L909" s="30">
        <f>SUMIFS(Dados!$E:$E,Dados!$A:$A,$A909,Dados!$S:$S,$F909)</f>
        <v>7</v>
      </c>
      <c r="M909" s="30">
        <f>IFERROR(INDEX(Parâmetros!$E$6:$E$11,MATCH($K909,Parâmetros!$A$6:$A$11,0)),"")</f>
        <v>7.58</v>
      </c>
      <c r="N909" s="33">
        <f t="shared" si="85"/>
        <v>0.92348284960422167</v>
      </c>
      <c r="O909" s="33">
        <f>Parâmetros!$E$13</f>
        <v>0.8</v>
      </c>
      <c r="P909" s="32" t="str">
        <f>IF(OR($M909="",$F909&gt;Parâmetros!$E$14),"Não","Sim")</f>
        <v>Sim</v>
      </c>
      <c r="Q909" s="32" t="str">
        <f t="shared" si="86"/>
        <v>Sim</v>
      </c>
      <c r="R909" s="32" t="str">
        <f t="shared" si="87"/>
        <v>Sim</v>
      </c>
      <c r="S909" s="30">
        <f t="shared" si="88"/>
        <v>0</v>
      </c>
      <c r="T909" s="32" t="str">
        <f>IF($Q909&lt;&gt;"Sim","",IF($N909&gt;Parâmetros!$E$15,"Sim","Não"))</f>
        <v>Não</v>
      </c>
      <c r="U909" s="17" t="str">
        <f t="shared" si="89"/>
        <v>Na meta</v>
      </c>
      <c r="V909" s="17" t="str">
        <f>IF($AC909&lt;&gt;"",IF($L909&gt;0,"ATENÇÃO · apontou em dia de "&amp;LOWER($AC909)&amp;" cadastrado","Exceção cadastrada · "&amp;$AC909)&amp;IF($AD909="",""," · "&amp;$AD909),IF($E909="Férias",IF($L909&gt;0,"ATENÇÃO · apontou estando de férias no cadastro","Férias no cadastro"),IF($Y909="Férias / afastamento","Afastamento · "&amp;($Z909+$AA909-1)&amp;" dias seguidos sem apontamento",IF($Y909="Folga trabalhada","ATENÇÃO · apontou em dia de folga da escala 5x2",IF($Y909="Folga",IF(AND($D909="5x2",OR(WEEKDAY($F909,2)=6,WEEKDAY($F909,2)=7)),"Folga de fim de semana da escala 5x2",IF(AND(OR($D909="6x1",$D909="FF 6x1"),WEEKDAY($F909,2)=6,FALSE()),"Folga de fim de semana · apontou no domingo anterior",IF(AND(OR($D909="6x1",$D909="FF 6x1"),WEEKDAY($F909,2)=7,AND($A909=$A908,$L908&gt;0)),"Folga de fim de semana · apontou no sábado",IF(AND(OR($D909="6x1",$D909="FF 6x1"),OR(WEEKDAY($F909,2)=6,WEEKDAY($F909,2)=7)),"Folga de fim de semana · sem apontamento no sábado nem no domingo","Folga prevista pelo ciclo")))),IF($Y909="Indeterminado (início da série)","Sem histórico anterior — informe o dia do ciclo no Cadastro",IF($Y909="Falta de registro",IF(OR(OR($D909="6x1",$D909="FF 6x1"),$D909="5x2"),"FALTA DE REGISTRO · dia útil da escala "&amp;$E909,"FALTA DE REGISTRO · dia "&amp;$W909&amp;" de "&amp;IFERROR(INDEX(Parâmetros!$B$39:$B$48,MATCH($E909,Parâmetros!$A$39:$A$48,0)),99)&amp;" do ciclo"),IF(OR($D909="6x1",$D909="FF 6x1"),IF(OR(AND(WEEKDAY($F909,2)=6,AND($A909=$A910,$L910&gt;0)),AND(WEEKDAY($F909,2)=7,AND($A909=$A908,$L908&gt;0))),"ATENÇÃO · apontou sábado e domingo no mesmo fim de semana",IF(OR(WEEKDAY($F909,2)=6,WEEKDAY($F909,2)=7),"Jornada de fim de semana do 6x1",IF(OR($H909&gt;=Parâmetros!$E$20,$H909&lt;Parâmetros!$E$19),"ATENÇÃO · 6x1 apontou fora do horário diurno","Jornada fixa do 6x1"))),IF($D909="5x2","Jornada fixa do 5x2",IF($D909="Folguista",IF($J909=$K909,"Evidência confirma sequência","DIVERGE · sequência "&amp;$J909&amp;" × evidência "&amp;$K909),IF($K909=$E909,"Evidência confirma cadastro","DIVERGE · cadastro "&amp;$E909&amp;" × evidência "&amp;$K909)))))))))))</f>
        <v>Evidência confirma cadastro</v>
      </c>
      <c r="W909" s="34">
        <f>IF(OR(OR($D909="6x1",$D909="FF 6x1"),$D909="5x2"),"",IF($AB909&lt;&gt;$AB908,IF(IFERROR(INDEX(Cadastro!$F$5:$F$243,$AB909),"")="",IF($L909&gt;0,1,0),IF(IFERROR(INDEX(Cadastro!$F$5:$F$243,$AB909),"")&lt;=IFERROR(INDEX(Parâmetros!$B$39:$B$48,MATCH($E909,Parâmetros!$A$39:$A$48,0)),99),IFERROR(INDEX(Cadastro!$F$5:$F$243,$AB909),""),0)),IF($L909&gt;0,IF(N($X908)&gt;0,1,N($W908)+1),IF(AND($L909=0,OR(N($W908)&gt;=IFERROR(INDEX(Parâmetros!$B$39:$B$48,MATCH($E909,Parâmetros!$A$39:$A$48,0)),99),AND(N($X908)&gt;0,N($X908)&lt;IFERROR(INDEX(Parâmetros!$C$39:$C$48,MATCH($E909,Parâmetros!$A$39:$A$48,0)),0)))),0,N($W908)+1))))</f>
        <v>4</v>
      </c>
      <c r="X909" s="34">
        <f>IF(OR(OR($D909="6x1",$D909="FF 6x1"),$D909="5x2"),"",IF($AB909&lt;&gt;$AB908,IF(IFERROR(INDEX(Cadastro!$F$5:$F$243,$AB909),"")="",0,IF(IFERROR(INDEX(Cadastro!$F$5:$F$243,$AB909),"")&gt;IFERROR(INDEX(Parâmetros!$B$39:$B$48,MATCH($E909,Parâmetros!$A$39:$A$48,0)),99),IFERROR(INDEX(Cadastro!$F$5:$F$243,$AB909),"")-IFERROR(INDEX(Parâmetros!$B$39:$B$48,MATCH($E909,Parâmetros!$A$39:$A$48,0)),99),0)),IF(AND($L909=0,OR(N($W908)&gt;=IFERROR(INDEX(Parâmetros!$B$39:$B$48,MATCH($E909,Parâmetros!$A$39:$A$48,0)),99),AND(N($X908)&gt;0,N($X908)&lt;IFERROR(INDEX(Parâmetros!$C$39:$C$48,MATCH($E909,Parâmetros!$A$39:$A$48,0)),0)))),N($X908)+1,0)))</f>
        <v>0</v>
      </c>
      <c r="Y909" t="str">
        <f>IF($AC909&lt;&gt;"",IF($L909&gt;0,$AC909&amp;" · com apontamento",$AC909),IF($E909="Férias",IF($L909&gt;0,"Férias · com apontamento","Férias (cadastro)"),IF(($Z909+$AA909-1)&gt;Parâmetros!$E$16,"Férias / afastamento",IF(AND($D909="5x2",OR(WEEKDAY($F909,2)=6,WEEKDAY($F909,2)=7)),IF($L909&gt;0,"Folga trabalhada","Folga"),IF($L909&gt;0,"Trabalhado",IF(OR(OR($D909="6x1",$D909="FF 6x1"),$D909="5x2"),IF(AND(OR($D909="6x1",$D909="FF 6x1"),OR(WEEKDAY($F909,2)=6,WEEKDAY($F909,2)=7)),"Folga","Falta de registro"),IF(AND($AB909&lt;&gt;$AB908,IFERROR(INDEX(Cadastro!$F$5:$F$243,$AB909),"")=""),"Indeterminado (início da série)",IF($X909&gt;0,"Folga","Falta de registro"))))))))</f>
        <v>Trabalhado</v>
      </c>
      <c r="Z909" s="34">
        <f>IF(OR($L909&gt;0,$F909&gt;Parâmetros!$E$14),0,IF($A909&lt;&gt;$A908,1,N($Z908)+1))</f>
        <v>0</v>
      </c>
      <c r="AA909" s="34">
        <f>IF(OR($L909&gt;0,$F909&gt;Parâmetros!$E$14),0,IF(OR($A909&lt;&gt;$A910,$F910&gt;Parâmetros!$E$14),1,N($AA910)+1))</f>
        <v>0</v>
      </c>
      <c r="AB909" s="31">
        <f>IFERROR(MATCH($A909&amp;"|"&amp;TEXT(_xlfn.MAXIFS(Cadastro!$E$5:$E$243,Cadastro!$A$5:$A$243,$A909,Cadastro!$E$5:$E$243,"&lt;="&amp;$F909),"yyyymmdd"),Cadastro!$I$5:$I$243,0),"")</f>
        <v>126</v>
      </c>
      <c r="AC909" t="str">
        <f>IFERROR(_xlfn.SINGLE(INDEX(Exceções!$D$5:$D$203,MATCH($A909&amp;"|"&amp;$F909,Exceções!$F$5:$F$203,0))),"")</f>
        <v/>
      </c>
      <c r="AD909" t="str">
        <f>IF($AC909="","",IFERROR(_xlfn.SINGLE(INDEX(Exceções!$E$5:$E$203,MATCH($A909&amp;"|"&amp;$F909,Exceções!$F$5:$F$203,0))),""))</f>
        <v/>
      </c>
    </row>
    <row r="910" spans="1:30" ht="15" hidden="1" customHeight="1" x14ac:dyDescent="0.25">
      <c r="A910" s="31">
        <v>55387</v>
      </c>
      <c r="B910" s="17" t="s">
        <v>30</v>
      </c>
      <c r="C910" s="17" t="str">
        <f>IFERROR(INDEX(Cadastro!$C$5:$C$243,$AB910),"NÃO INFORMADO")</f>
        <v>ELE</v>
      </c>
      <c r="D910" s="17" t="str">
        <f>IFERROR(INDEX(Cadastro!$D$5:$D$243,$AB910),"")</f>
        <v>A</v>
      </c>
      <c r="E910" s="17" t="str">
        <f>IFERROR(INDEX(Cadastro!$G$5:$G$243,$AB910),"")</f>
        <v>A</v>
      </c>
      <c r="F910" s="29">
        <v>46312</v>
      </c>
      <c r="G910" s="32" t="str">
        <f t="shared" si="84"/>
        <v>sáb</v>
      </c>
      <c r="H910" s="31">
        <f>IF($L910=0,"",_xlfn.MINIFS(Dados!$Q:$Q,Dados!$A:$A,$A910,Dados!$S:$S,$F910))</f>
        <v>450</v>
      </c>
      <c r="I910" s="31">
        <f>IF($H910="","",_xlfn.MAXIFS(Dados!$R:$R,Dados!$A:$A,$A910,Dados!$S:$S,$F910))</f>
        <v>920</v>
      </c>
      <c r="J910" s="32" t="str">
        <f>IF($D910&lt;&gt;"Folguista","",IFERROR(INDEX(Parâmetros!$D$52:$G$52,1,MIN(4,MAX(1,$W910))),""))</f>
        <v/>
      </c>
      <c r="K910" s="32" t="str">
        <f>IF(OR($AC910&lt;&gt;"",$Y910="Folga",$Y910="Folga trabalhada",$Y910="Férias (cadastro)",$Y910="Férias / afastamento",$Y910="Indeterminado (início da série)"),"",IF(OR($D910="6x1",$D910="FF 6x1"),IF(OR(WEEKDAY($F910,2)=6,WEEKDAY($F910,2)=7),"6x1 sáb/dom","6x1"),IF($D910="5x2","5x2",IF($H910="",IF($D910="Folguista",$J910,$E910),IF(OR($H910&gt;=Parâmetros!$E$18,$H910&lt;Parâmetros!$E$19),"C",IF($H910&lt;Parâmetros!$E$20,"A","B"))))))</f>
        <v>A</v>
      </c>
      <c r="L910" s="30">
        <f>SUMIFS(Dados!$E:$E,Dados!$A:$A,$A910,Dados!$S:$S,$F910)</f>
        <v>7</v>
      </c>
      <c r="M910" s="30">
        <f>IFERROR(INDEX(Parâmetros!$E$6:$E$11,MATCH($K910,Parâmetros!$A$6:$A$11,0)),"")</f>
        <v>7.58</v>
      </c>
      <c r="N910" s="33">
        <f t="shared" si="85"/>
        <v>0.92348284960422167</v>
      </c>
      <c r="O910" s="33">
        <f>Parâmetros!$E$13</f>
        <v>0.8</v>
      </c>
      <c r="P910" s="32" t="str">
        <f>IF(OR($M910="",$F910&gt;Parâmetros!$E$14),"Não","Sim")</f>
        <v>Sim</v>
      </c>
      <c r="Q910" s="32" t="str">
        <f t="shared" si="86"/>
        <v>Sim</v>
      </c>
      <c r="R910" s="32" t="str">
        <f t="shared" si="87"/>
        <v>Sim</v>
      </c>
      <c r="S910" s="30">
        <f t="shared" si="88"/>
        <v>0</v>
      </c>
      <c r="T910" s="32" t="str">
        <f>IF($Q910&lt;&gt;"Sim","",IF($N910&gt;Parâmetros!$E$15,"Sim","Não"))</f>
        <v>Não</v>
      </c>
      <c r="U910" s="17" t="str">
        <f t="shared" si="89"/>
        <v>Na meta</v>
      </c>
      <c r="V910" s="17" t="str">
        <f>IF($AC910&lt;&gt;"",IF($L910&gt;0,"ATENÇÃO · apontou em dia de "&amp;LOWER($AC910)&amp;" cadastrado","Exceção cadastrada · "&amp;$AC910)&amp;IF($AD910="",""," · "&amp;$AD910),IF($E910="Férias",IF($L910&gt;0,"ATENÇÃO · apontou estando de férias no cadastro","Férias no cadastro"),IF($Y910="Férias / afastamento","Afastamento · "&amp;($Z910+$AA910-1)&amp;" dias seguidos sem apontamento",IF($Y910="Folga trabalhada","ATENÇÃO · apontou em dia de folga da escala 5x2",IF($Y910="Folga",IF(AND($D910="5x2",OR(WEEKDAY($F910,2)=6,WEEKDAY($F910,2)=7)),"Folga de fim de semana da escala 5x2",IF(AND(OR($D910="6x1",$D910="FF 6x1"),WEEKDAY($F910,2)=6,FALSE()),"Folga de fim de semana · apontou no domingo anterior",IF(AND(OR($D910="6x1",$D910="FF 6x1"),WEEKDAY($F910,2)=7,AND($A910=$A909,$L909&gt;0)),"Folga de fim de semana · apontou no sábado",IF(AND(OR($D910="6x1",$D910="FF 6x1"),OR(WEEKDAY($F910,2)=6,WEEKDAY($F910,2)=7)),"Folga de fim de semana · sem apontamento no sábado nem no domingo","Folga prevista pelo ciclo")))),IF($Y910="Indeterminado (início da série)","Sem histórico anterior — informe o dia do ciclo no Cadastro",IF($Y910="Falta de registro",IF(OR(OR($D910="6x1",$D910="FF 6x1"),$D910="5x2"),"FALTA DE REGISTRO · dia útil da escala "&amp;$E910,"FALTA DE REGISTRO · dia "&amp;$W910&amp;" de "&amp;IFERROR(INDEX(Parâmetros!$B$39:$B$48,MATCH($E910,Parâmetros!$A$39:$A$48,0)),99)&amp;" do ciclo"),IF(OR($D910="6x1",$D910="FF 6x1"),IF(OR(AND(WEEKDAY($F910,2)=6,AND($A910=$A911,$L911&gt;0)),AND(WEEKDAY($F910,2)=7,AND($A910=$A909,$L909&gt;0))),"ATENÇÃO · apontou sábado e domingo no mesmo fim de semana",IF(OR(WEEKDAY($F910,2)=6,WEEKDAY($F910,2)=7),"Jornada de fim de semana do 6x1",IF(OR($H910&gt;=Parâmetros!$E$20,$H910&lt;Parâmetros!$E$19),"ATENÇÃO · 6x1 apontou fora do horário diurno","Jornada fixa do 6x1"))),IF($D910="5x2","Jornada fixa do 5x2",IF($D910="Folguista",IF($J910=$K910,"Evidência confirma sequência","DIVERGE · sequência "&amp;$J910&amp;" × evidência "&amp;$K910),IF($K910=$E910,"Evidência confirma cadastro","DIVERGE · cadastro "&amp;$E910&amp;" × evidência "&amp;$K910)))))))))))</f>
        <v>Evidência confirma cadastro</v>
      </c>
      <c r="W910" s="34">
        <f>IF(OR(OR($D910="6x1",$D910="FF 6x1"),$D910="5x2"),"",IF($AB910&lt;&gt;$AB909,IF(IFERROR(INDEX(Cadastro!$F$5:$F$243,$AB910),"")="",IF($L910&gt;0,1,0),IF(IFERROR(INDEX(Cadastro!$F$5:$F$243,$AB910),"")&lt;=IFERROR(INDEX(Parâmetros!$B$39:$B$48,MATCH($E910,Parâmetros!$A$39:$A$48,0)),99),IFERROR(INDEX(Cadastro!$F$5:$F$243,$AB910),""),0)),IF($L910&gt;0,IF(N($X909)&gt;0,1,N($W909)+1),IF(AND($L910=0,OR(N($W909)&gt;=IFERROR(INDEX(Parâmetros!$B$39:$B$48,MATCH($E910,Parâmetros!$A$39:$A$48,0)),99),AND(N($X909)&gt;0,N($X909)&lt;IFERROR(INDEX(Parâmetros!$C$39:$C$48,MATCH($E910,Parâmetros!$A$39:$A$48,0)),0)))),0,N($W909)+1))))</f>
        <v>5</v>
      </c>
      <c r="X910" s="34">
        <f>IF(OR(OR($D910="6x1",$D910="FF 6x1"),$D910="5x2"),"",IF($AB910&lt;&gt;$AB909,IF(IFERROR(INDEX(Cadastro!$F$5:$F$243,$AB910),"")="",0,IF(IFERROR(INDEX(Cadastro!$F$5:$F$243,$AB910),"")&gt;IFERROR(INDEX(Parâmetros!$B$39:$B$48,MATCH($E910,Parâmetros!$A$39:$A$48,0)),99),IFERROR(INDEX(Cadastro!$F$5:$F$243,$AB910),"")-IFERROR(INDEX(Parâmetros!$B$39:$B$48,MATCH($E910,Parâmetros!$A$39:$A$48,0)),99),0)),IF(AND($L910=0,OR(N($W909)&gt;=IFERROR(INDEX(Parâmetros!$B$39:$B$48,MATCH($E910,Parâmetros!$A$39:$A$48,0)),99),AND(N($X909)&gt;0,N($X909)&lt;IFERROR(INDEX(Parâmetros!$C$39:$C$48,MATCH($E910,Parâmetros!$A$39:$A$48,0)),0)))),N($X909)+1,0)))</f>
        <v>0</v>
      </c>
      <c r="Y910" t="str">
        <f>IF($AC910&lt;&gt;"",IF($L910&gt;0,$AC910&amp;" · com apontamento",$AC910),IF($E910="Férias",IF($L910&gt;0,"Férias · com apontamento","Férias (cadastro)"),IF(($Z910+$AA910-1)&gt;Parâmetros!$E$16,"Férias / afastamento",IF(AND($D910="5x2",OR(WEEKDAY($F910,2)=6,WEEKDAY($F910,2)=7)),IF($L910&gt;0,"Folga trabalhada","Folga"),IF($L910&gt;0,"Trabalhado",IF(OR(OR($D910="6x1",$D910="FF 6x1"),$D910="5x2"),IF(AND(OR($D910="6x1",$D910="FF 6x1"),OR(WEEKDAY($F910,2)=6,WEEKDAY($F910,2)=7)),"Folga","Falta de registro"),IF(AND($AB910&lt;&gt;$AB909,IFERROR(INDEX(Cadastro!$F$5:$F$243,$AB910),"")=""),"Indeterminado (início da série)",IF($X910&gt;0,"Folga","Falta de registro"))))))))</f>
        <v>Trabalhado</v>
      </c>
      <c r="Z910" s="34">
        <f>IF(OR($L910&gt;0,$F910&gt;Parâmetros!$E$14),0,IF($A910&lt;&gt;$A909,1,N($Z909)+1))</f>
        <v>0</v>
      </c>
      <c r="AA910" s="34">
        <f>IF(OR($L910&gt;0,$F910&gt;Parâmetros!$E$14),0,IF(OR($A910&lt;&gt;$A911,$F911&gt;Parâmetros!$E$14),1,N($AA911)+1))</f>
        <v>0</v>
      </c>
      <c r="AB910" s="31">
        <f>IFERROR(MATCH($A910&amp;"|"&amp;TEXT(_xlfn.MAXIFS(Cadastro!$E$5:$E$243,Cadastro!$A$5:$A$243,$A910,Cadastro!$E$5:$E$243,"&lt;="&amp;$F910),"yyyymmdd"),Cadastro!$I$5:$I$243,0),"")</f>
        <v>126</v>
      </c>
      <c r="AC910" t="str">
        <f>IFERROR(_xlfn.SINGLE(INDEX(Exceções!$D$5:$D$203,MATCH($A910&amp;"|"&amp;$F910,Exceções!$F$5:$F$203,0))),"")</f>
        <v/>
      </c>
      <c r="AD910" t="str">
        <f>IF($AC910="","",IFERROR(_xlfn.SINGLE(INDEX(Exceções!$E$5:$E$203,MATCH($A910&amp;"|"&amp;$F910,Exceções!$F$5:$F$203,0))),""))</f>
        <v/>
      </c>
    </row>
    <row r="911" spans="1:30" ht="15" hidden="1" customHeight="1" x14ac:dyDescent="0.25">
      <c r="A911" s="31">
        <v>55387</v>
      </c>
      <c r="B911" s="17" t="s">
        <v>30</v>
      </c>
      <c r="C911" s="17" t="str">
        <f>IFERROR(INDEX(Cadastro!$C$5:$C$243,$AB911),"NÃO INFORMADO")</f>
        <v>ELE</v>
      </c>
      <c r="D911" s="17" t="str">
        <f>IFERROR(INDEX(Cadastro!$D$5:$D$243,$AB911),"")</f>
        <v>A</v>
      </c>
      <c r="E911" s="17" t="str">
        <f>IFERROR(INDEX(Cadastro!$G$5:$G$243,$AB911),"")</f>
        <v>A</v>
      </c>
      <c r="F911" s="29">
        <v>46313</v>
      </c>
      <c r="G911" s="32" t="str">
        <f t="shared" si="84"/>
        <v>dom</v>
      </c>
      <c r="H911" s="31" t="str">
        <f>IF($L911=0,"",_xlfn.MINIFS(Dados!$Q:$Q,Dados!$A:$A,$A911,Dados!$S:$S,$F911))</f>
        <v/>
      </c>
      <c r="I911" s="31" t="str">
        <f>IF($H911="","",_xlfn.MAXIFS(Dados!$R:$R,Dados!$A:$A,$A911,Dados!$S:$S,$F911))</f>
        <v/>
      </c>
      <c r="J911" s="32" t="str">
        <f>IF($D911&lt;&gt;"Folguista","",IFERROR(INDEX(Parâmetros!$D$52:$G$52,1,MIN(4,MAX(1,$W911))),""))</f>
        <v/>
      </c>
      <c r="K911" s="32" t="str">
        <f>IF(OR($AC911&lt;&gt;"",$Y911="Folga",$Y911="Folga trabalhada",$Y911="Férias (cadastro)",$Y911="Férias / afastamento",$Y911="Indeterminado (início da série)"),"",IF(OR($D911="6x1",$D911="FF 6x1"),IF(OR(WEEKDAY($F911,2)=6,WEEKDAY($F911,2)=7),"6x1 sáb/dom","6x1"),IF($D911="5x2","5x2",IF($H911="",IF($D911="Folguista",$J911,$E911),IF(OR($H911&gt;=Parâmetros!$E$18,$H911&lt;Parâmetros!$E$19),"C",IF($H911&lt;Parâmetros!$E$20,"A","B"))))))</f>
        <v/>
      </c>
      <c r="L911" s="30">
        <f>SUMIFS(Dados!$E:$E,Dados!$A:$A,$A911,Dados!$S:$S,$F911)</f>
        <v>0</v>
      </c>
      <c r="M911" s="30" t="str">
        <f>IFERROR(INDEX(Parâmetros!$E$6:$E$11,MATCH($K911,Parâmetros!$A$6:$A$11,0)),"")</f>
        <v/>
      </c>
      <c r="N911" s="33" t="str">
        <f t="shared" si="85"/>
        <v/>
      </c>
      <c r="O911" s="33">
        <f>Parâmetros!$E$13</f>
        <v>0.8</v>
      </c>
      <c r="P911" s="32" t="str">
        <f>IF(OR($M911="",$F911&gt;Parâmetros!$E$14),"Não","Sim")</f>
        <v>Não</v>
      </c>
      <c r="Q911" s="32" t="str">
        <f t="shared" si="86"/>
        <v/>
      </c>
      <c r="R911" s="32" t="str">
        <f t="shared" si="87"/>
        <v/>
      </c>
      <c r="S911" s="30" t="str">
        <f t="shared" si="88"/>
        <v/>
      </c>
      <c r="T911" s="32" t="str">
        <f>IF($Q911&lt;&gt;"Sim","",IF($N911&gt;Parâmetros!$E$15,"Sim","Não"))</f>
        <v/>
      </c>
      <c r="U911" s="17" t="str">
        <f t="shared" si="89"/>
        <v>Folga</v>
      </c>
      <c r="V911" s="17" t="str">
        <f>IF($AC911&lt;&gt;"",IF($L911&gt;0,"ATENÇÃO · apontou em dia de "&amp;LOWER($AC911)&amp;" cadastrado","Exceção cadastrada · "&amp;$AC911)&amp;IF($AD911="",""," · "&amp;$AD911),IF($E911="Férias",IF($L911&gt;0,"ATENÇÃO · apontou estando de férias no cadastro","Férias no cadastro"),IF($Y911="Férias / afastamento","Afastamento · "&amp;($Z911+$AA911-1)&amp;" dias seguidos sem apontamento",IF($Y911="Folga trabalhada","ATENÇÃO · apontou em dia de folga da escala 5x2",IF($Y911="Folga",IF(AND($D911="5x2",OR(WEEKDAY($F911,2)=6,WEEKDAY($F911,2)=7)),"Folga de fim de semana da escala 5x2",IF(AND(OR($D911="6x1",$D911="FF 6x1"),WEEKDAY($F911,2)=6,FALSE()),"Folga de fim de semana · apontou no domingo anterior",IF(AND(OR($D911="6x1",$D911="FF 6x1"),WEEKDAY($F911,2)=7,AND($A911=$A910,$L910&gt;0)),"Folga de fim de semana · apontou no sábado",IF(AND(OR($D911="6x1",$D911="FF 6x1"),OR(WEEKDAY($F911,2)=6,WEEKDAY($F911,2)=7)),"Folga de fim de semana · sem apontamento no sábado nem no domingo","Folga prevista pelo ciclo")))),IF($Y911="Indeterminado (início da série)","Sem histórico anterior — informe o dia do ciclo no Cadastro",IF($Y911="Falta de registro",IF(OR(OR($D911="6x1",$D911="FF 6x1"),$D911="5x2"),"FALTA DE REGISTRO · dia útil da escala "&amp;$E911,"FALTA DE REGISTRO · dia "&amp;$W911&amp;" de "&amp;IFERROR(INDEX(Parâmetros!$B$39:$B$48,MATCH($E911,Parâmetros!$A$39:$A$48,0)),99)&amp;" do ciclo"),IF(OR($D911="6x1",$D911="FF 6x1"),IF(OR(AND(WEEKDAY($F911,2)=6,AND($A911=$A912,$L912&gt;0)),AND(WEEKDAY($F911,2)=7,AND($A911=$A910,$L910&gt;0))),"ATENÇÃO · apontou sábado e domingo no mesmo fim de semana",IF(OR(WEEKDAY($F911,2)=6,WEEKDAY($F911,2)=7),"Jornada de fim de semana do 6x1",IF(OR($H911&gt;=Parâmetros!$E$20,$H911&lt;Parâmetros!$E$19),"ATENÇÃO · 6x1 apontou fora do horário diurno","Jornada fixa do 6x1"))),IF($D911="5x2","Jornada fixa do 5x2",IF($D911="Folguista",IF($J911=$K911,"Evidência confirma sequência","DIVERGE · sequência "&amp;$J911&amp;" × evidência "&amp;$K911),IF($K911=$E911,"Evidência confirma cadastro","DIVERGE · cadastro "&amp;$E911&amp;" × evidência "&amp;$K911)))))))))))</f>
        <v>Folga prevista pelo ciclo</v>
      </c>
      <c r="W911" s="34">
        <f>IF(OR(OR($D911="6x1",$D911="FF 6x1"),$D911="5x2"),"",IF($AB911&lt;&gt;$AB910,IF(IFERROR(INDEX(Cadastro!$F$5:$F$243,$AB911),"")="",IF($L911&gt;0,1,0),IF(IFERROR(INDEX(Cadastro!$F$5:$F$243,$AB911),"")&lt;=IFERROR(INDEX(Parâmetros!$B$39:$B$48,MATCH($E911,Parâmetros!$A$39:$A$48,0)),99),IFERROR(INDEX(Cadastro!$F$5:$F$243,$AB911),""),0)),IF($L911&gt;0,IF(N($X910)&gt;0,1,N($W910)+1),IF(AND($L911=0,OR(N($W910)&gt;=IFERROR(INDEX(Parâmetros!$B$39:$B$48,MATCH($E911,Parâmetros!$A$39:$A$48,0)),99),AND(N($X910)&gt;0,N($X910)&lt;IFERROR(INDEX(Parâmetros!$C$39:$C$48,MATCH($E911,Parâmetros!$A$39:$A$48,0)),0)))),0,N($W910)+1))))</f>
        <v>0</v>
      </c>
      <c r="X911" s="34">
        <f>IF(OR(OR($D911="6x1",$D911="FF 6x1"),$D911="5x2"),"",IF($AB911&lt;&gt;$AB910,IF(IFERROR(INDEX(Cadastro!$F$5:$F$243,$AB911),"")="",0,IF(IFERROR(INDEX(Cadastro!$F$5:$F$243,$AB911),"")&gt;IFERROR(INDEX(Parâmetros!$B$39:$B$48,MATCH($E911,Parâmetros!$A$39:$A$48,0)),99),IFERROR(INDEX(Cadastro!$F$5:$F$243,$AB911),"")-IFERROR(INDEX(Parâmetros!$B$39:$B$48,MATCH($E911,Parâmetros!$A$39:$A$48,0)),99),0)),IF(AND($L911=0,OR(N($W910)&gt;=IFERROR(INDEX(Parâmetros!$B$39:$B$48,MATCH($E911,Parâmetros!$A$39:$A$48,0)),99),AND(N($X910)&gt;0,N($X910)&lt;IFERROR(INDEX(Parâmetros!$C$39:$C$48,MATCH($E911,Parâmetros!$A$39:$A$48,0)),0)))),N($X910)+1,0)))</f>
        <v>1</v>
      </c>
      <c r="Y911" t="str">
        <f>IF($AC911&lt;&gt;"",IF($L911&gt;0,$AC911&amp;" · com apontamento",$AC911),IF($E911="Férias",IF($L911&gt;0,"Férias · com apontamento","Férias (cadastro)"),IF(($Z911+$AA911-1)&gt;Parâmetros!$E$16,"Férias / afastamento",IF(AND($D911="5x2",OR(WEEKDAY($F911,2)=6,WEEKDAY($F911,2)=7)),IF($L911&gt;0,"Folga trabalhada","Folga"),IF($L911&gt;0,"Trabalhado",IF(OR(OR($D911="6x1",$D911="FF 6x1"),$D911="5x2"),IF(AND(OR($D911="6x1",$D911="FF 6x1"),OR(WEEKDAY($F911,2)=6,WEEKDAY($F911,2)=7)),"Folga","Falta de registro"),IF(AND($AB911&lt;&gt;$AB910,IFERROR(INDEX(Cadastro!$F$5:$F$243,$AB911),"")=""),"Indeterminado (início da série)",IF($X911&gt;0,"Folga","Falta de registro"))))))))</f>
        <v>Folga</v>
      </c>
      <c r="Z911" s="34">
        <f>IF(OR($L911&gt;0,$F911&gt;Parâmetros!$E$14),0,IF($A911&lt;&gt;$A910,1,N($Z910)+1))</f>
        <v>1</v>
      </c>
      <c r="AA911" s="34">
        <f>IF(OR($L911&gt;0,$F911&gt;Parâmetros!$E$14),0,IF(OR($A911&lt;&gt;$A912,$F912&gt;Parâmetros!$E$14),1,N($AA912)+1))</f>
        <v>1</v>
      </c>
      <c r="AB911" s="31">
        <f>IFERROR(MATCH($A911&amp;"|"&amp;TEXT(_xlfn.MAXIFS(Cadastro!$E$5:$E$243,Cadastro!$A$5:$A$243,$A911,Cadastro!$E$5:$E$243,"&lt;="&amp;$F911),"yyyymmdd"),Cadastro!$I$5:$I$243,0),"")</f>
        <v>126</v>
      </c>
      <c r="AC911" t="str">
        <f>IFERROR(_xlfn.SINGLE(INDEX(Exceções!$D$5:$D$203,MATCH($A911&amp;"|"&amp;$F911,Exceções!$F$5:$F$203,0))),"")</f>
        <v/>
      </c>
      <c r="AD911" t="str">
        <f>IF($AC911="","",IFERROR(_xlfn.SINGLE(INDEX(Exceções!$E$5:$E$203,MATCH($A911&amp;"|"&amp;$F911,Exceções!$F$5:$F$203,0))),""))</f>
        <v/>
      </c>
    </row>
    <row r="912" spans="1:30" ht="15" hidden="1" customHeight="1" x14ac:dyDescent="0.25">
      <c r="A912" s="31">
        <v>55387</v>
      </c>
      <c r="B912" s="17" t="s">
        <v>30</v>
      </c>
      <c r="C912" s="17" t="str">
        <f>IFERROR(INDEX(Cadastro!$C$5:$C$243,$AB912),"NÃO INFORMADO")</f>
        <v>ELE</v>
      </c>
      <c r="D912" s="17" t="str">
        <f>IFERROR(INDEX(Cadastro!$D$5:$D$243,$AB912),"")</f>
        <v>A</v>
      </c>
      <c r="E912" s="17" t="str">
        <f>IFERROR(INDEX(Cadastro!$G$5:$G$243,$AB912),"")</f>
        <v>A</v>
      </c>
      <c r="F912" s="29">
        <v>46314</v>
      </c>
      <c r="G912" s="32" t="str">
        <f t="shared" si="84"/>
        <v>seg</v>
      </c>
      <c r="H912" s="31">
        <f>IF($L912=0,"",_xlfn.MINIFS(Dados!$Q:$Q,Dados!$A:$A,$A912,Dados!$S:$S,$F912))</f>
        <v>450</v>
      </c>
      <c r="I912" s="31">
        <f>IF($H912="","",_xlfn.MAXIFS(Dados!$R:$R,Dados!$A:$A,$A912,Dados!$S:$S,$F912))</f>
        <v>910</v>
      </c>
      <c r="J912" s="32" t="str">
        <f>IF($D912&lt;&gt;"Folguista","",IFERROR(INDEX(Parâmetros!$D$52:$G$52,1,MIN(4,MAX(1,$W912))),""))</f>
        <v/>
      </c>
      <c r="K912" s="32" t="str">
        <f>IF(OR($AC912&lt;&gt;"",$Y912="Folga",$Y912="Folga trabalhada",$Y912="Férias (cadastro)",$Y912="Férias / afastamento",$Y912="Indeterminado (início da série)"),"",IF(OR($D912="6x1",$D912="FF 6x1"),IF(OR(WEEKDAY($F912,2)=6,WEEKDAY($F912,2)=7),"6x1 sáb/dom","6x1"),IF($D912="5x2","5x2",IF($H912="",IF($D912="Folguista",$J912,$E912),IF(OR($H912&gt;=Parâmetros!$E$18,$H912&lt;Parâmetros!$E$19),"C",IF($H912&lt;Parâmetros!$E$20,"A","B"))))))</f>
        <v>A</v>
      </c>
      <c r="L912" s="30">
        <f>SUMIFS(Dados!$E:$E,Dados!$A:$A,$A912,Dados!$S:$S,$F912)</f>
        <v>6</v>
      </c>
      <c r="M912" s="30">
        <f>IFERROR(INDEX(Parâmetros!$E$6:$E$11,MATCH($K912,Parâmetros!$A$6:$A$11,0)),"")</f>
        <v>7.58</v>
      </c>
      <c r="N912" s="33">
        <f t="shared" si="85"/>
        <v>0.79155672823218992</v>
      </c>
      <c r="O912" s="33">
        <f>Parâmetros!$E$13</f>
        <v>0.8</v>
      </c>
      <c r="P912" s="32" t="str">
        <f>IF(OR($M912="",$F912&gt;Parâmetros!$E$14),"Não","Sim")</f>
        <v>Sim</v>
      </c>
      <c r="Q912" s="32" t="str">
        <f t="shared" si="86"/>
        <v>Sim</v>
      </c>
      <c r="R912" s="32" t="str">
        <f t="shared" si="87"/>
        <v>Não</v>
      </c>
      <c r="S912" s="30">
        <f t="shared" si="88"/>
        <v>6.4000000000000057E-2</v>
      </c>
      <c r="T912" s="32" t="str">
        <f>IF($Q912&lt;&gt;"Sim","",IF($N912&gt;Parâmetros!$E$15,"Sim","Não"))</f>
        <v>Não</v>
      </c>
      <c r="U912" s="17" t="str">
        <f t="shared" si="89"/>
        <v>Abaixo da meta</v>
      </c>
      <c r="V912" s="17" t="str">
        <f>IF($AC912&lt;&gt;"",IF($L912&gt;0,"ATENÇÃO · apontou em dia de "&amp;LOWER($AC912)&amp;" cadastrado","Exceção cadastrada · "&amp;$AC912)&amp;IF($AD912="",""," · "&amp;$AD912),IF($E912="Férias",IF($L912&gt;0,"ATENÇÃO · apontou estando de férias no cadastro","Férias no cadastro"),IF($Y912="Férias / afastamento","Afastamento · "&amp;($Z912+$AA912-1)&amp;" dias seguidos sem apontamento",IF($Y912="Folga trabalhada","ATENÇÃO · apontou em dia de folga da escala 5x2",IF($Y912="Folga",IF(AND($D912="5x2",OR(WEEKDAY($F912,2)=6,WEEKDAY($F912,2)=7)),"Folga de fim de semana da escala 5x2",IF(AND(OR($D912="6x1",$D912="FF 6x1"),WEEKDAY($F912,2)=6,FALSE()),"Folga de fim de semana · apontou no domingo anterior",IF(AND(OR($D912="6x1",$D912="FF 6x1"),WEEKDAY($F912,2)=7,AND($A912=$A911,$L911&gt;0)),"Folga de fim de semana · apontou no sábado",IF(AND(OR($D912="6x1",$D912="FF 6x1"),OR(WEEKDAY($F912,2)=6,WEEKDAY($F912,2)=7)),"Folga de fim de semana · sem apontamento no sábado nem no domingo","Folga prevista pelo ciclo")))),IF($Y912="Indeterminado (início da série)","Sem histórico anterior — informe o dia do ciclo no Cadastro",IF($Y912="Falta de registro",IF(OR(OR($D912="6x1",$D912="FF 6x1"),$D912="5x2"),"FALTA DE REGISTRO · dia útil da escala "&amp;$E912,"FALTA DE REGISTRO · dia "&amp;$W912&amp;" de "&amp;IFERROR(INDEX(Parâmetros!$B$39:$B$48,MATCH($E912,Parâmetros!$A$39:$A$48,0)),99)&amp;" do ciclo"),IF(OR($D912="6x1",$D912="FF 6x1"),IF(OR(AND(WEEKDAY($F912,2)=6,AND($A912=$A913,$L913&gt;0)),AND(WEEKDAY($F912,2)=7,AND($A912=$A911,$L911&gt;0))),"ATENÇÃO · apontou sábado e domingo no mesmo fim de semana",IF(OR(WEEKDAY($F912,2)=6,WEEKDAY($F912,2)=7),"Jornada de fim de semana do 6x1",IF(OR($H912&gt;=Parâmetros!$E$20,$H912&lt;Parâmetros!$E$19),"ATENÇÃO · 6x1 apontou fora do horário diurno","Jornada fixa do 6x1"))),IF($D912="5x2","Jornada fixa do 5x2",IF($D912="Folguista",IF($J912=$K912,"Evidência confirma sequência","DIVERGE · sequência "&amp;$J912&amp;" × evidência "&amp;$K912),IF($K912=$E912,"Evidência confirma cadastro","DIVERGE · cadastro "&amp;$E912&amp;" × evidência "&amp;$K912)))))))))))</f>
        <v>Evidência confirma cadastro</v>
      </c>
      <c r="W912" s="34">
        <f>IF(OR(OR($D912="6x1",$D912="FF 6x1"),$D912="5x2"),"",IF($AB912&lt;&gt;$AB911,IF(IFERROR(INDEX(Cadastro!$F$5:$F$243,$AB912),"")="",IF($L912&gt;0,1,0),IF(IFERROR(INDEX(Cadastro!$F$5:$F$243,$AB912),"")&lt;=IFERROR(INDEX(Parâmetros!$B$39:$B$48,MATCH($E912,Parâmetros!$A$39:$A$48,0)),99),IFERROR(INDEX(Cadastro!$F$5:$F$243,$AB912),""),0)),IF($L912&gt;0,IF(N($X911)&gt;0,1,N($W911)+1),IF(AND($L912=0,OR(N($W911)&gt;=IFERROR(INDEX(Parâmetros!$B$39:$B$48,MATCH($E912,Parâmetros!$A$39:$A$48,0)),99),AND(N($X911)&gt;0,N($X911)&lt;IFERROR(INDEX(Parâmetros!$C$39:$C$48,MATCH($E912,Parâmetros!$A$39:$A$48,0)),0)))),0,N($W911)+1))))</f>
        <v>1</v>
      </c>
      <c r="X912" s="34">
        <f>IF(OR(OR($D912="6x1",$D912="FF 6x1"),$D912="5x2"),"",IF($AB912&lt;&gt;$AB911,IF(IFERROR(INDEX(Cadastro!$F$5:$F$243,$AB912),"")="",0,IF(IFERROR(INDEX(Cadastro!$F$5:$F$243,$AB912),"")&gt;IFERROR(INDEX(Parâmetros!$B$39:$B$48,MATCH($E912,Parâmetros!$A$39:$A$48,0)),99),IFERROR(INDEX(Cadastro!$F$5:$F$243,$AB912),"")-IFERROR(INDEX(Parâmetros!$B$39:$B$48,MATCH($E912,Parâmetros!$A$39:$A$48,0)),99),0)),IF(AND($L912=0,OR(N($W911)&gt;=IFERROR(INDEX(Parâmetros!$B$39:$B$48,MATCH($E912,Parâmetros!$A$39:$A$48,0)),99),AND(N($X911)&gt;0,N($X911)&lt;IFERROR(INDEX(Parâmetros!$C$39:$C$48,MATCH($E912,Parâmetros!$A$39:$A$48,0)),0)))),N($X911)+1,0)))</f>
        <v>0</v>
      </c>
      <c r="Y912" t="str">
        <f>IF($AC912&lt;&gt;"",IF($L912&gt;0,$AC912&amp;" · com apontamento",$AC912),IF($E912="Férias",IF($L912&gt;0,"Férias · com apontamento","Férias (cadastro)"),IF(($Z912+$AA912-1)&gt;Parâmetros!$E$16,"Férias / afastamento",IF(AND($D912="5x2",OR(WEEKDAY($F912,2)=6,WEEKDAY($F912,2)=7)),IF($L912&gt;0,"Folga trabalhada","Folga"),IF($L912&gt;0,"Trabalhado",IF(OR(OR($D912="6x1",$D912="FF 6x1"),$D912="5x2"),IF(AND(OR($D912="6x1",$D912="FF 6x1"),OR(WEEKDAY($F912,2)=6,WEEKDAY($F912,2)=7)),"Folga","Falta de registro"),IF(AND($AB912&lt;&gt;$AB911,IFERROR(INDEX(Cadastro!$F$5:$F$243,$AB912),"")=""),"Indeterminado (início da série)",IF($X912&gt;0,"Folga","Falta de registro"))))))))</f>
        <v>Trabalhado</v>
      </c>
      <c r="Z912" s="34">
        <f>IF(OR($L912&gt;0,$F912&gt;Parâmetros!$E$14),0,IF($A912&lt;&gt;$A911,1,N($Z911)+1))</f>
        <v>0</v>
      </c>
      <c r="AA912" s="34">
        <f>IF(OR($L912&gt;0,$F912&gt;Parâmetros!$E$14),0,IF(OR($A912&lt;&gt;$A913,$F913&gt;Parâmetros!$E$14),1,N($AA913)+1))</f>
        <v>0</v>
      </c>
      <c r="AB912" s="31">
        <f>IFERROR(MATCH($A912&amp;"|"&amp;TEXT(_xlfn.MAXIFS(Cadastro!$E$5:$E$243,Cadastro!$A$5:$A$243,$A912,Cadastro!$E$5:$E$243,"&lt;="&amp;$F912),"yyyymmdd"),Cadastro!$I$5:$I$243,0),"")</f>
        <v>126</v>
      </c>
      <c r="AC912" t="str">
        <f>IFERROR(_xlfn.SINGLE(INDEX(Exceções!$D$5:$D$203,MATCH($A912&amp;"|"&amp;$F912,Exceções!$F$5:$F$203,0))),"")</f>
        <v/>
      </c>
      <c r="AD912" t="str">
        <f>IF($AC912="","",IFERROR(_xlfn.SINGLE(INDEX(Exceções!$E$5:$E$203,MATCH($A912&amp;"|"&amp;$F912,Exceções!$F$5:$F$203,0))),""))</f>
        <v/>
      </c>
    </row>
    <row r="913" spans="1:30" ht="15" hidden="1" customHeight="1" x14ac:dyDescent="0.25">
      <c r="A913" s="31">
        <v>55387</v>
      </c>
      <c r="B913" s="17" t="s">
        <v>30</v>
      </c>
      <c r="C913" s="17" t="str">
        <f>IFERROR(INDEX(Cadastro!$C$5:$C$243,$AB913),"NÃO INFORMADO")</f>
        <v>ELE</v>
      </c>
      <c r="D913" s="17" t="str">
        <f>IFERROR(INDEX(Cadastro!$D$5:$D$243,$AB913),"")</f>
        <v>A</v>
      </c>
      <c r="E913" s="17" t="str">
        <f>IFERROR(INDEX(Cadastro!$G$5:$G$243,$AB913),"")</f>
        <v>A</v>
      </c>
      <c r="F913" s="29">
        <v>46315</v>
      </c>
      <c r="G913" s="32" t="str">
        <f t="shared" si="84"/>
        <v>ter</v>
      </c>
      <c r="H913" s="31">
        <f>IF($L913=0,"",_xlfn.MINIFS(Dados!$Q:$Q,Dados!$A:$A,$A913,Dados!$S:$S,$F913))</f>
        <v>450</v>
      </c>
      <c r="I913" s="31">
        <f>IF($H913="","",_xlfn.MAXIFS(Dados!$R:$R,Dados!$A:$A,$A913,Dados!$S:$S,$F913))</f>
        <v>910</v>
      </c>
      <c r="J913" s="32" t="str">
        <f>IF($D913&lt;&gt;"Folguista","",IFERROR(INDEX(Parâmetros!$D$52:$G$52,1,MIN(4,MAX(1,$W913))),""))</f>
        <v/>
      </c>
      <c r="K913" s="32" t="str">
        <f>IF(OR($AC913&lt;&gt;"",$Y913="Folga",$Y913="Folga trabalhada",$Y913="Férias (cadastro)",$Y913="Férias / afastamento",$Y913="Indeterminado (início da série)"),"",IF(OR($D913="6x1",$D913="FF 6x1"),IF(OR(WEEKDAY($F913,2)=6,WEEKDAY($F913,2)=7),"6x1 sáb/dom","6x1"),IF($D913="5x2","5x2",IF($H913="",IF($D913="Folguista",$J913,$E913),IF(OR($H913&gt;=Parâmetros!$E$18,$H913&lt;Parâmetros!$E$19),"C",IF($H913&lt;Parâmetros!$E$20,"A","B"))))))</f>
        <v>A</v>
      </c>
      <c r="L913" s="30">
        <f>SUMIFS(Dados!$E:$E,Dados!$A:$A,$A913,Dados!$S:$S,$F913)</f>
        <v>7</v>
      </c>
      <c r="M913" s="30">
        <f>IFERROR(INDEX(Parâmetros!$E$6:$E$11,MATCH($K913,Parâmetros!$A$6:$A$11,0)),"")</f>
        <v>7.58</v>
      </c>
      <c r="N913" s="33">
        <f t="shared" si="85"/>
        <v>0.92348284960422167</v>
      </c>
      <c r="O913" s="33">
        <f>Parâmetros!$E$13</f>
        <v>0.8</v>
      </c>
      <c r="P913" s="32" t="str">
        <f>IF(OR($M913="",$F913&gt;Parâmetros!$E$14),"Não","Sim")</f>
        <v>Sim</v>
      </c>
      <c r="Q913" s="32" t="str">
        <f t="shared" si="86"/>
        <v>Sim</v>
      </c>
      <c r="R913" s="32" t="str">
        <f t="shared" si="87"/>
        <v>Sim</v>
      </c>
      <c r="S913" s="30">
        <f t="shared" si="88"/>
        <v>0</v>
      </c>
      <c r="T913" s="32" t="str">
        <f>IF($Q913&lt;&gt;"Sim","",IF($N913&gt;Parâmetros!$E$15,"Sim","Não"))</f>
        <v>Não</v>
      </c>
      <c r="U913" s="17" t="str">
        <f t="shared" si="89"/>
        <v>Na meta</v>
      </c>
      <c r="V913" s="17" t="str">
        <f>IF($AC913&lt;&gt;"",IF($L913&gt;0,"ATENÇÃO · apontou em dia de "&amp;LOWER($AC913)&amp;" cadastrado","Exceção cadastrada · "&amp;$AC913)&amp;IF($AD913="",""," · "&amp;$AD913),IF($E913="Férias",IF($L913&gt;0,"ATENÇÃO · apontou estando de férias no cadastro","Férias no cadastro"),IF($Y913="Férias / afastamento","Afastamento · "&amp;($Z913+$AA913-1)&amp;" dias seguidos sem apontamento",IF($Y913="Folga trabalhada","ATENÇÃO · apontou em dia de folga da escala 5x2",IF($Y913="Folga",IF(AND($D913="5x2",OR(WEEKDAY($F913,2)=6,WEEKDAY($F913,2)=7)),"Folga de fim de semana da escala 5x2",IF(AND(OR($D913="6x1",$D913="FF 6x1"),WEEKDAY($F913,2)=6,FALSE()),"Folga de fim de semana · apontou no domingo anterior",IF(AND(OR($D913="6x1",$D913="FF 6x1"),WEEKDAY($F913,2)=7,AND($A913=$A912,$L912&gt;0)),"Folga de fim de semana · apontou no sábado",IF(AND(OR($D913="6x1",$D913="FF 6x1"),OR(WEEKDAY($F913,2)=6,WEEKDAY($F913,2)=7)),"Folga de fim de semana · sem apontamento no sábado nem no domingo","Folga prevista pelo ciclo")))),IF($Y913="Indeterminado (início da série)","Sem histórico anterior — informe o dia do ciclo no Cadastro",IF($Y913="Falta de registro",IF(OR(OR($D913="6x1",$D913="FF 6x1"),$D913="5x2"),"FALTA DE REGISTRO · dia útil da escala "&amp;$E913,"FALTA DE REGISTRO · dia "&amp;$W913&amp;" de "&amp;IFERROR(INDEX(Parâmetros!$B$39:$B$48,MATCH($E913,Parâmetros!$A$39:$A$48,0)),99)&amp;" do ciclo"),IF(OR($D913="6x1",$D913="FF 6x1"),IF(OR(AND(WEEKDAY($F913,2)=6,AND($A913=$A914,$L914&gt;0)),AND(WEEKDAY($F913,2)=7,AND($A913=$A912,$L912&gt;0))),"ATENÇÃO · apontou sábado e domingo no mesmo fim de semana",IF(OR(WEEKDAY($F913,2)=6,WEEKDAY($F913,2)=7),"Jornada de fim de semana do 6x1",IF(OR($H913&gt;=Parâmetros!$E$20,$H913&lt;Parâmetros!$E$19),"ATENÇÃO · 6x1 apontou fora do horário diurno","Jornada fixa do 6x1"))),IF($D913="5x2","Jornada fixa do 5x2",IF($D913="Folguista",IF($J913=$K913,"Evidência confirma sequência","DIVERGE · sequência "&amp;$J913&amp;" × evidência "&amp;$K913),IF($K913=$E913,"Evidência confirma cadastro","DIVERGE · cadastro "&amp;$E913&amp;" × evidência "&amp;$K913)))))))))))</f>
        <v>Evidência confirma cadastro</v>
      </c>
      <c r="W913" s="34">
        <f>IF(OR(OR($D913="6x1",$D913="FF 6x1"),$D913="5x2"),"",IF($AB913&lt;&gt;$AB912,IF(IFERROR(INDEX(Cadastro!$F$5:$F$243,$AB913),"")="",IF($L913&gt;0,1,0),IF(IFERROR(INDEX(Cadastro!$F$5:$F$243,$AB913),"")&lt;=IFERROR(INDEX(Parâmetros!$B$39:$B$48,MATCH($E913,Parâmetros!$A$39:$A$48,0)),99),IFERROR(INDEX(Cadastro!$F$5:$F$243,$AB913),""),0)),IF($L913&gt;0,IF(N($X912)&gt;0,1,N($W912)+1),IF(AND($L913=0,OR(N($W912)&gt;=IFERROR(INDEX(Parâmetros!$B$39:$B$48,MATCH($E913,Parâmetros!$A$39:$A$48,0)),99),AND(N($X912)&gt;0,N($X912)&lt;IFERROR(INDEX(Parâmetros!$C$39:$C$48,MATCH($E913,Parâmetros!$A$39:$A$48,0)),0)))),0,N($W912)+1))))</f>
        <v>2</v>
      </c>
      <c r="X913" s="34">
        <f>IF(OR(OR($D913="6x1",$D913="FF 6x1"),$D913="5x2"),"",IF($AB913&lt;&gt;$AB912,IF(IFERROR(INDEX(Cadastro!$F$5:$F$243,$AB913),"")="",0,IF(IFERROR(INDEX(Cadastro!$F$5:$F$243,$AB913),"")&gt;IFERROR(INDEX(Parâmetros!$B$39:$B$48,MATCH($E913,Parâmetros!$A$39:$A$48,0)),99),IFERROR(INDEX(Cadastro!$F$5:$F$243,$AB913),"")-IFERROR(INDEX(Parâmetros!$B$39:$B$48,MATCH($E913,Parâmetros!$A$39:$A$48,0)),99),0)),IF(AND($L913=0,OR(N($W912)&gt;=IFERROR(INDEX(Parâmetros!$B$39:$B$48,MATCH($E913,Parâmetros!$A$39:$A$48,0)),99),AND(N($X912)&gt;0,N($X912)&lt;IFERROR(INDEX(Parâmetros!$C$39:$C$48,MATCH($E913,Parâmetros!$A$39:$A$48,0)),0)))),N($X912)+1,0)))</f>
        <v>0</v>
      </c>
      <c r="Y913" t="str">
        <f>IF($AC913&lt;&gt;"",IF($L913&gt;0,$AC913&amp;" · com apontamento",$AC913),IF($E913="Férias",IF($L913&gt;0,"Férias · com apontamento","Férias (cadastro)"),IF(($Z913+$AA913-1)&gt;Parâmetros!$E$16,"Férias / afastamento",IF(AND($D913="5x2",OR(WEEKDAY($F913,2)=6,WEEKDAY($F913,2)=7)),IF($L913&gt;0,"Folga trabalhada","Folga"),IF($L913&gt;0,"Trabalhado",IF(OR(OR($D913="6x1",$D913="FF 6x1"),$D913="5x2"),IF(AND(OR($D913="6x1",$D913="FF 6x1"),OR(WEEKDAY($F913,2)=6,WEEKDAY($F913,2)=7)),"Folga","Falta de registro"),IF(AND($AB913&lt;&gt;$AB912,IFERROR(INDEX(Cadastro!$F$5:$F$243,$AB913),"")=""),"Indeterminado (início da série)",IF($X913&gt;0,"Folga","Falta de registro"))))))))</f>
        <v>Trabalhado</v>
      </c>
      <c r="Z913" s="34">
        <f>IF(OR($L913&gt;0,$F913&gt;Parâmetros!$E$14),0,IF($A913&lt;&gt;$A912,1,N($Z912)+1))</f>
        <v>0</v>
      </c>
      <c r="AA913" s="34">
        <f>IF(OR($L913&gt;0,$F913&gt;Parâmetros!$E$14),0,IF(OR($A913&lt;&gt;$A914,$F914&gt;Parâmetros!$E$14),1,N($AA914)+1))</f>
        <v>0</v>
      </c>
      <c r="AB913" s="31">
        <f>IFERROR(MATCH($A913&amp;"|"&amp;TEXT(_xlfn.MAXIFS(Cadastro!$E$5:$E$243,Cadastro!$A$5:$A$243,$A913,Cadastro!$E$5:$E$243,"&lt;="&amp;$F913),"yyyymmdd"),Cadastro!$I$5:$I$243,0),"")</f>
        <v>126</v>
      </c>
      <c r="AC913" t="str">
        <f>IFERROR(_xlfn.SINGLE(INDEX(Exceções!$D$5:$D$203,MATCH($A913&amp;"|"&amp;$F913,Exceções!$F$5:$F$203,0))),"")</f>
        <v/>
      </c>
      <c r="AD913" t="str">
        <f>IF($AC913="","",IFERROR(_xlfn.SINGLE(INDEX(Exceções!$E$5:$E$203,MATCH($A913&amp;"|"&amp;$F913,Exceções!$F$5:$F$203,0))),""))</f>
        <v/>
      </c>
    </row>
    <row r="914" spans="1:30" ht="15" hidden="1" customHeight="1" x14ac:dyDescent="0.25">
      <c r="A914" s="31">
        <v>55387</v>
      </c>
      <c r="B914" s="17" t="s">
        <v>30</v>
      </c>
      <c r="C914" s="17" t="str">
        <f>IFERROR(INDEX(Cadastro!$C$5:$C$243,$AB914),"NÃO INFORMADO")</f>
        <v>ELE</v>
      </c>
      <c r="D914" s="17" t="str">
        <f>IFERROR(INDEX(Cadastro!$D$5:$D$243,$AB914),"")</f>
        <v>A</v>
      </c>
      <c r="E914" s="17" t="str">
        <f>IFERROR(INDEX(Cadastro!$G$5:$G$243,$AB914),"")</f>
        <v>A</v>
      </c>
      <c r="F914" s="29">
        <v>46316</v>
      </c>
      <c r="G914" s="32" t="str">
        <f t="shared" si="84"/>
        <v>qua</v>
      </c>
      <c r="H914" s="31">
        <f>IF($L914=0,"",_xlfn.MINIFS(Dados!$Q:$Q,Dados!$A:$A,$A914,Dados!$S:$S,$F914))</f>
        <v>450</v>
      </c>
      <c r="I914" s="31">
        <f>IF($H914="","",_xlfn.MAXIFS(Dados!$R:$R,Dados!$A:$A,$A914,Dados!$S:$S,$F914))</f>
        <v>910</v>
      </c>
      <c r="J914" s="32" t="str">
        <f>IF($D914&lt;&gt;"Folguista","",IFERROR(INDEX(Parâmetros!$D$52:$G$52,1,MIN(4,MAX(1,$W914))),""))</f>
        <v/>
      </c>
      <c r="K914" s="32" t="str">
        <f>IF(OR($AC914&lt;&gt;"",$Y914="Folga",$Y914="Folga trabalhada",$Y914="Férias (cadastro)",$Y914="Férias / afastamento",$Y914="Indeterminado (início da série)"),"",IF(OR($D914="6x1",$D914="FF 6x1"),IF(OR(WEEKDAY($F914,2)=6,WEEKDAY($F914,2)=7),"6x1 sáb/dom","6x1"),IF($D914="5x2","5x2",IF($H914="",IF($D914="Folguista",$J914,$E914),IF(OR($H914&gt;=Parâmetros!$E$18,$H914&lt;Parâmetros!$E$19),"C",IF($H914&lt;Parâmetros!$E$20,"A","B"))))))</f>
        <v>A</v>
      </c>
      <c r="L914" s="30">
        <f>SUMIFS(Dados!$E:$E,Dados!$A:$A,$A914,Dados!$S:$S,$F914)</f>
        <v>7</v>
      </c>
      <c r="M914" s="30">
        <f>IFERROR(INDEX(Parâmetros!$E$6:$E$11,MATCH($K914,Parâmetros!$A$6:$A$11,0)),"")</f>
        <v>7.58</v>
      </c>
      <c r="N914" s="33">
        <f t="shared" si="85"/>
        <v>0.92348284960422167</v>
      </c>
      <c r="O914" s="33">
        <f>Parâmetros!$E$13</f>
        <v>0.8</v>
      </c>
      <c r="P914" s="32" t="str">
        <f>IF(OR($M914="",$F914&gt;Parâmetros!$E$14),"Não","Sim")</f>
        <v>Sim</v>
      </c>
      <c r="Q914" s="32" t="str">
        <f t="shared" si="86"/>
        <v>Sim</v>
      </c>
      <c r="R914" s="32" t="str">
        <f t="shared" si="87"/>
        <v>Sim</v>
      </c>
      <c r="S914" s="30">
        <f t="shared" si="88"/>
        <v>0</v>
      </c>
      <c r="T914" s="32" t="str">
        <f>IF($Q914&lt;&gt;"Sim","",IF($N914&gt;Parâmetros!$E$15,"Sim","Não"))</f>
        <v>Não</v>
      </c>
      <c r="U914" s="17" t="str">
        <f t="shared" si="89"/>
        <v>Na meta</v>
      </c>
      <c r="V914" s="17" t="str">
        <f>IF($AC914&lt;&gt;"",IF($L914&gt;0,"ATENÇÃO · apontou em dia de "&amp;LOWER($AC914)&amp;" cadastrado","Exceção cadastrada · "&amp;$AC914)&amp;IF($AD914="",""," · "&amp;$AD914),IF($E914="Férias",IF($L914&gt;0,"ATENÇÃO · apontou estando de férias no cadastro","Férias no cadastro"),IF($Y914="Férias / afastamento","Afastamento · "&amp;($Z914+$AA914-1)&amp;" dias seguidos sem apontamento",IF($Y914="Folga trabalhada","ATENÇÃO · apontou em dia de folga da escala 5x2",IF($Y914="Folga",IF(AND($D914="5x2",OR(WEEKDAY($F914,2)=6,WEEKDAY($F914,2)=7)),"Folga de fim de semana da escala 5x2",IF(AND(OR($D914="6x1",$D914="FF 6x1"),WEEKDAY($F914,2)=6,FALSE()),"Folga de fim de semana · apontou no domingo anterior",IF(AND(OR($D914="6x1",$D914="FF 6x1"),WEEKDAY($F914,2)=7,AND($A914=$A913,$L913&gt;0)),"Folga de fim de semana · apontou no sábado",IF(AND(OR($D914="6x1",$D914="FF 6x1"),OR(WEEKDAY($F914,2)=6,WEEKDAY($F914,2)=7)),"Folga de fim de semana · sem apontamento no sábado nem no domingo","Folga prevista pelo ciclo")))),IF($Y914="Indeterminado (início da série)","Sem histórico anterior — informe o dia do ciclo no Cadastro",IF($Y914="Falta de registro",IF(OR(OR($D914="6x1",$D914="FF 6x1"),$D914="5x2"),"FALTA DE REGISTRO · dia útil da escala "&amp;$E914,"FALTA DE REGISTRO · dia "&amp;$W914&amp;" de "&amp;IFERROR(INDEX(Parâmetros!$B$39:$B$48,MATCH($E914,Parâmetros!$A$39:$A$48,0)),99)&amp;" do ciclo"),IF(OR($D914="6x1",$D914="FF 6x1"),IF(OR(AND(WEEKDAY($F914,2)=6,AND($A914=$A915,$L915&gt;0)),AND(WEEKDAY($F914,2)=7,AND($A914=$A913,$L913&gt;0))),"ATENÇÃO · apontou sábado e domingo no mesmo fim de semana",IF(OR(WEEKDAY($F914,2)=6,WEEKDAY($F914,2)=7),"Jornada de fim de semana do 6x1",IF(OR($H914&gt;=Parâmetros!$E$20,$H914&lt;Parâmetros!$E$19),"ATENÇÃO · 6x1 apontou fora do horário diurno","Jornada fixa do 6x1"))),IF($D914="5x2","Jornada fixa do 5x2",IF($D914="Folguista",IF($J914=$K914,"Evidência confirma sequência","DIVERGE · sequência "&amp;$J914&amp;" × evidência "&amp;$K914),IF($K914=$E914,"Evidência confirma cadastro","DIVERGE · cadastro "&amp;$E914&amp;" × evidência "&amp;$K914)))))))))))</f>
        <v>Evidência confirma cadastro</v>
      </c>
      <c r="W914" s="34">
        <f>IF(OR(OR($D914="6x1",$D914="FF 6x1"),$D914="5x2"),"",IF($AB914&lt;&gt;$AB913,IF(IFERROR(INDEX(Cadastro!$F$5:$F$243,$AB914),"")="",IF($L914&gt;0,1,0),IF(IFERROR(INDEX(Cadastro!$F$5:$F$243,$AB914),"")&lt;=IFERROR(INDEX(Parâmetros!$B$39:$B$48,MATCH($E914,Parâmetros!$A$39:$A$48,0)),99),IFERROR(INDEX(Cadastro!$F$5:$F$243,$AB914),""),0)),IF($L914&gt;0,IF(N($X913)&gt;0,1,N($W913)+1),IF(AND($L914=0,OR(N($W913)&gt;=IFERROR(INDEX(Parâmetros!$B$39:$B$48,MATCH($E914,Parâmetros!$A$39:$A$48,0)),99),AND(N($X913)&gt;0,N($X913)&lt;IFERROR(INDEX(Parâmetros!$C$39:$C$48,MATCH($E914,Parâmetros!$A$39:$A$48,0)),0)))),0,N($W913)+1))))</f>
        <v>3</v>
      </c>
      <c r="X914" s="34">
        <f>IF(OR(OR($D914="6x1",$D914="FF 6x1"),$D914="5x2"),"",IF($AB914&lt;&gt;$AB913,IF(IFERROR(INDEX(Cadastro!$F$5:$F$243,$AB914),"")="",0,IF(IFERROR(INDEX(Cadastro!$F$5:$F$243,$AB914),"")&gt;IFERROR(INDEX(Parâmetros!$B$39:$B$48,MATCH($E914,Parâmetros!$A$39:$A$48,0)),99),IFERROR(INDEX(Cadastro!$F$5:$F$243,$AB914),"")-IFERROR(INDEX(Parâmetros!$B$39:$B$48,MATCH($E914,Parâmetros!$A$39:$A$48,0)),99),0)),IF(AND($L914=0,OR(N($W913)&gt;=IFERROR(INDEX(Parâmetros!$B$39:$B$48,MATCH($E914,Parâmetros!$A$39:$A$48,0)),99),AND(N($X913)&gt;0,N($X913)&lt;IFERROR(INDEX(Parâmetros!$C$39:$C$48,MATCH($E914,Parâmetros!$A$39:$A$48,0)),0)))),N($X913)+1,0)))</f>
        <v>0</v>
      </c>
      <c r="Y914" t="str">
        <f>IF($AC914&lt;&gt;"",IF($L914&gt;0,$AC914&amp;" · com apontamento",$AC914),IF($E914="Férias",IF($L914&gt;0,"Férias · com apontamento","Férias (cadastro)"),IF(($Z914+$AA914-1)&gt;Parâmetros!$E$16,"Férias / afastamento",IF(AND($D914="5x2",OR(WEEKDAY($F914,2)=6,WEEKDAY($F914,2)=7)),IF($L914&gt;0,"Folga trabalhada","Folga"),IF($L914&gt;0,"Trabalhado",IF(OR(OR($D914="6x1",$D914="FF 6x1"),$D914="5x2"),IF(AND(OR($D914="6x1",$D914="FF 6x1"),OR(WEEKDAY($F914,2)=6,WEEKDAY($F914,2)=7)),"Folga","Falta de registro"),IF(AND($AB914&lt;&gt;$AB913,IFERROR(INDEX(Cadastro!$F$5:$F$243,$AB914),"")=""),"Indeterminado (início da série)",IF($X914&gt;0,"Folga","Falta de registro"))))))))</f>
        <v>Trabalhado</v>
      </c>
      <c r="Z914" s="34">
        <f>IF(OR($L914&gt;0,$F914&gt;Parâmetros!$E$14),0,IF($A914&lt;&gt;$A913,1,N($Z913)+1))</f>
        <v>0</v>
      </c>
      <c r="AA914" s="34">
        <f>IF(OR($L914&gt;0,$F914&gt;Parâmetros!$E$14),0,IF(OR($A914&lt;&gt;$A915,$F915&gt;Parâmetros!$E$14),1,N($AA915)+1))</f>
        <v>0</v>
      </c>
      <c r="AB914" s="31">
        <f>IFERROR(MATCH($A914&amp;"|"&amp;TEXT(_xlfn.MAXIFS(Cadastro!$E$5:$E$243,Cadastro!$A$5:$A$243,$A914,Cadastro!$E$5:$E$243,"&lt;="&amp;$F914),"yyyymmdd"),Cadastro!$I$5:$I$243,0),"")</f>
        <v>126</v>
      </c>
      <c r="AC914" t="str">
        <f>IFERROR(_xlfn.SINGLE(INDEX(Exceções!$D$5:$D$203,MATCH($A914&amp;"|"&amp;$F914,Exceções!$F$5:$F$203,0))),"")</f>
        <v/>
      </c>
      <c r="AD914" t="str">
        <f>IF($AC914="","",IFERROR(_xlfn.SINGLE(INDEX(Exceções!$E$5:$E$203,MATCH($A914&amp;"|"&amp;$F914,Exceções!$F$5:$F$203,0))),""))</f>
        <v/>
      </c>
    </row>
    <row r="915" spans="1:30" ht="15" hidden="1" customHeight="1" x14ac:dyDescent="0.25">
      <c r="A915" s="31">
        <v>55387</v>
      </c>
      <c r="B915" s="17" t="s">
        <v>30</v>
      </c>
      <c r="C915" s="17" t="str">
        <f>IFERROR(INDEX(Cadastro!$C$5:$C$243,$AB915),"NÃO INFORMADO")</f>
        <v>ELE</v>
      </c>
      <c r="D915" s="17" t="str">
        <f>IFERROR(INDEX(Cadastro!$D$5:$D$243,$AB915),"")</f>
        <v>A</v>
      </c>
      <c r="E915" s="17" t="str">
        <f>IFERROR(INDEX(Cadastro!$G$5:$G$243,$AB915),"")</f>
        <v>A</v>
      </c>
      <c r="F915" s="29">
        <v>46317</v>
      </c>
      <c r="G915" s="32" t="str">
        <f t="shared" si="84"/>
        <v>qui</v>
      </c>
      <c r="H915" s="31">
        <f>IF($L915=0,"",_xlfn.MINIFS(Dados!$Q:$Q,Dados!$A:$A,$A915,Dados!$S:$S,$F915))</f>
        <v>450</v>
      </c>
      <c r="I915" s="31">
        <f>IF($H915="","",_xlfn.MAXIFS(Dados!$R:$R,Dados!$A:$A,$A915,Dados!$S:$S,$F915))</f>
        <v>510</v>
      </c>
      <c r="J915" s="32" t="str">
        <f>IF($D915&lt;&gt;"Folguista","",IFERROR(INDEX(Parâmetros!$D$52:$G$52,1,MIN(4,MAX(1,$W915))),""))</f>
        <v/>
      </c>
      <c r="K915" s="32" t="str">
        <f>IF(OR($AC915&lt;&gt;"",$Y915="Folga",$Y915="Folga trabalhada",$Y915="Férias (cadastro)",$Y915="Férias / afastamento",$Y915="Indeterminado (início da série)"),"",IF(OR($D915="6x1",$D915="FF 6x1"),IF(OR(WEEKDAY($F915,2)=6,WEEKDAY($F915,2)=7),"6x1 sáb/dom","6x1"),IF($D915="5x2","5x2",IF($H915="",IF($D915="Folguista",$J915,$E915),IF(OR($H915&gt;=Parâmetros!$E$18,$H915&lt;Parâmetros!$E$19),"C",IF($H915&lt;Parâmetros!$E$20,"A","B"))))))</f>
        <v>A</v>
      </c>
      <c r="L915" s="30">
        <f>SUMIFS(Dados!$E:$E,Dados!$A:$A,$A915,Dados!$S:$S,$F915)</f>
        <v>1</v>
      </c>
      <c r="M915" s="30">
        <f>IFERROR(INDEX(Parâmetros!$E$6:$E$11,MATCH($K915,Parâmetros!$A$6:$A$11,0)),"")</f>
        <v>7.58</v>
      </c>
      <c r="N915" s="33">
        <f t="shared" si="85"/>
        <v>0.13192612137203166</v>
      </c>
      <c r="O915" s="33">
        <f>Parâmetros!$E$13</f>
        <v>0.8</v>
      </c>
      <c r="P915" s="32" t="str">
        <f>IF(OR($M915="",$F915&gt;Parâmetros!$E$14),"Não","Sim")</f>
        <v>Sim</v>
      </c>
      <c r="Q915" s="32" t="str">
        <f t="shared" si="86"/>
        <v>Sim</v>
      </c>
      <c r="R915" s="32" t="str">
        <f t="shared" si="87"/>
        <v>Não</v>
      </c>
      <c r="S915" s="30">
        <f t="shared" si="88"/>
        <v>5.0640000000000001</v>
      </c>
      <c r="T915" s="32" t="str">
        <f>IF($Q915&lt;&gt;"Sim","",IF($N915&gt;Parâmetros!$E$15,"Sim","Não"))</f>
        <v>Não</v>
      </c>
      <c r="U915" s="17" t="str">
        <f t="shared" si="89"/>
        <v>Abaixo da meta</v>
      </c>
      <c r="V915" s="17" t="str">
        <f>IF($AC915&lt;&gt;"",IF($L915&gt;0,"ATENÇÃO · apontou em dia de "&amp;LOWER($AC915)&amp;" cadastrado","Exceção cadastrada · "&amp;$AC915)&amp;IF($AD915="",""," · "&amp;$AD915),IF($E915="Férias",IF($L915&gt;0,"ATENÇÃO · apontou estando de férias no cadastro","Férias no cadastro"),IF($Y915="Férias / afastamento","Afastamento · "&amp;($Z915+$AA915-1)&amp;" dias seguidos sem apontamento",IF($Y915="Folga trabalhada","ATENÇÃO · apontou em dia de folga da escala 5x2",IF($Y915="Folga",IF(AND($D915="5x2",OR(WEEKDAY($F915,2)=6,WEEKDAY($F915,2)=7)),"Folga de fim de semana da escala 5x2",IF(AND(OR($D915="6x1",$D915="FF 6x1"),WEEKDAY($F915,2)=6,FALSE()),"Folga de fim de semana · apontou no domingo anterior",IF(AND(OR($D915="6x1",$D915="FF 6x1"),WEEKDAY($F915,2)=7,AND($A915=$A914,$L914&gt;0)),"Folga de fim de semana · apontou no sábado",IF(AND(OR($D915="6x1",$D915="FF 6x1"),OR(WEEKDAY($F915,2)=6,WEEKDAY($F915,2)=7)),"Folga de fim de semana · sem apontamento no sábado nem no domingo","Folga prevista pelo ciclo")))),IF($Y915="Indeterminado (início da série)","Sem histórico anterior — informe o dia do ciclo no Cadastro",IF($Y915="Falta de registro",IF(OR(OR($D915="6x1",$D915="FF 6x1"),$D915="5x2"),"FALTA DE REGISTRO · dia útil da escala "&amp;$E915,"FALTA DE REGISTRO · dia "&amp;$W915&amp;" de "&amp;IFERROR(INDEX(Parâmetros!$B$39:$B$48,MATCH($E915,Parâmetros!$A$39:$A$48,0)),99)&amp;" do ciclo"),IF(OR($D915="6x1",$D915="FF 6x1"),IF(OR(AND(WEEKDAY($F915,2)=6,AND($A915=$A916,$L916&gt;0)),AND(WEEKDAY($F915,2)=7,AND($A915=$A914,$L914&gt;0))),"ATENÇÃO · apontou sábado e domingo no mesmo fim de semana",IF(OR(WEEKDAY($F915,2)=6,WEEKDAY($F915,2)=7),"Jornada de fim de semana do 6x1",IF(OR($H915&gt;=Parâmetros!$E$20,$H915&lt;Parâmetros!$E$19),"ATENÇÃO · 6x1 apontou fora do horário diurno","Jornada fixa do 6x1"))),IF($D915="5x2","Jornada fixa do 5x2",IF($D915="Folguista",IF($J915=$K915,"Evidência confirma sequência","DIVERGE · sequência "&amp;$J915&amp;" × evidência "&amp;$K915),IF($K915=$E915,"Evidência confirma cadastro","DIVERGE · cadastro "&amp;$E915&amp;" × evidência "&amp;$K915)))))))))))</f>
        <v>Evidência confirma cadastro</v>
      </c>
      <c r="W915" s="34">
        <f>IF(OR(OR($D915="6x1",$D915="FF 6x1"),$D915="5x2"),"",IF($AB915&lt;&gt;$AB914,IF(IFERROR(INDEX(Cadastro!$F$5:$F$243,$AB915),"")="",IF($L915&gt;0,1,0),IF(IFERROR(INDEX(Cadastro!$F$5:$F$243,$AB915),"")&lt;=IFERROR(INDEX(Parâmetros!$B$39:$B$48,MATCH($E915,Parâmetros!$A$39:$A$48,0)),99),IFERROR(INDEX(Cadastro!$F$5:$F$243,$AB915),""),0)),IF($L915&gt;0,IF(N($X914)&gt;0,1,N($W914)+1),IF(AND($L915=0,OR(N($W914)&gt;=IFERROR(INDEX(Parâmetros!$B$39:$B$48,MATCH($E915,Parâmetros!$A$39:$A$48,0)),99),AND(N($X914)&gt;0,N($X914)&lt;IFERROR(INDEX(Parâmetros!$C$39:$C$48,MATCH($E915,Parâmetros!$A$39:$A$48,0)),0)))),0,N($W914)+1))))</f>
        <v>4</v>
      </c>
      <c r="X915" s="34">
        <f>IF(OR(OR($D915="6x1",$D915="FF 6x1"),$D915="5x2"),"",IF($AB915&lt;&gt;$AB914,IF(IFERROR(INDEX(Cadastro!$F$5:$F$243,$AB915),"")="",0,IF(IFERROR(INDEX(Cadastro!$F$5:$F$243,$AB915),"")&gt;IFERROR(INDEX(Parâmetros!$B$39:$B$48,MATCH($E915,Parâmetros!$A$39:$A$48,0)),99),IFERROR(INDEX(Cadastro!$F$5:$F$243,$AB915),"")-IFERROR(INDEX(Parâmetros!$B$39:$B$48,MATCH($E915,Parâmetros!$A$39:$A$48,0)),99),0)),IF(AND($L915=0,OR(N($W914)&gt;=IFERROR(INDEX(Parâmetros!$B$39:$B$48,MATCH($E915,Parâmetros!$A$39:$A$48,0)),99),AND(N($X914)&gt;0,N($X914)&lt;IFERROR(INDEX(Parâmetros!$C$39:$C$48,MATCH($E915,Parâmetros!$A$39:$A$48,0)),0)))),N($X914)+1,0)))</f>
        <v>0</v>
      </c>
      <c r="Y915" t="str">
        <f>IF($AC915&lt;&gt;"",IF($L915&gt;0,$AC915&amp;" · com apontamento",$AC915),IF($E915="Férias",IF($L915&gt;0,"Férias · com apontamento","Férias (cadastro)"),IF(($Z915+$AA915-1)&gt;Parâmetros!$E$16,"Férias / afastamento",IF(AND($D915="5x2",OR(WEEKDAY($F915,2)=6,WEEKDAY($F915,2)=7)),IF($L915&gt;0,"Folga trabalhada","Folga"),IF($L915&gt;0,"Trabalhado",IF(OR(OR($D915="6x1",$D915="FF 6x1"),$D915="5x2"),IF(AND(OR($D915="6x1",$D915="FF 6x1"),OR(WEEKDAY($F915,2)=6,WEEKDAY($F915,2)=7)),"Folga","Falta de registro"),IF(AND($AB915&lt;&gt;$AB914,IFERROR(INDEX(Cadastro!$F$5:$F$243,$AB915),"")=""),"Indeterminado (início da série)",IF($X915&gt;0,"Folga","Falta de registro"))))))))</f>
        <v>Trabalhado</v>
      </c>
      <c r="Z915" s="34">
        <f>IF(OR($L915&gt;0,$F915&gt;Parâmetros!$E$14),0,IF($A915&lt;&gt;$A914,1,N($Z914)+1))</f>
        <v>0</v>
      </c>
      <c r="AA915" s="34">
        <f>IF(OR($L915&gt;0,$F915&gt;Parâmetros!$E$14),0,IF(OR($A915&lt;&gt;$A916,$F916&gt;Parâmetros!$E$14),1,N($AA916)+1))</f>
        <v>0</v>
      </c>
      <c r="AB915" s="31">
        <f>IFERROR(MATCH($A915&amp;"|"&amp;TEXT(_xlfn.MAXIFS(Cadastro!$E$5:$E$243,Cadastro!$A$5:$A$243,$A915,Cadastro!$E$5:$E$243,"&lt;="&amp;$F915),"yyyymmdd"),Cadastro!$I$5:$I$243,0),"")</f>
        <v>126</v>
      </c>
      <c r="AC915" t="str">
        <f>IFERROR(_xlfn.SINGLE(INDEX(Exceções!$D$5:$D$203,MATCH($A915&amp;"|"&amp;$F915,Exceções!$F$5:$F$203,0))),"")</f>
        <v/>
      </c>
      <c r="AD915" t="str">
        <f>IF($AC915="","",IFERROR(_xlfn.SINGLE(INDEX(Exceções!$E$5:$E$203,MATCH($A915&amp;"|"&amp;$F915,Exceções!$F$5:$F$203,0))),""))</f>
        <v/>
      </c>
    </row>
    <row r="916" spans="1:30" ht="15" hidden="1" customHeight="1" x14ac:dyDescent="0.25">
      <c r="A916" s="31">
        <v>55387</v>
      </c>
      <c r="B916" s="17" t="s">
        <v>30</v>
      </c>
      <c r="C916" s="17" t="str">
        <f>IFERROR(INDEX(Cadastro!$C$5:$C$243,$AB916),"NÃO INFORMADO")</f>
        <v>ELE</v>
      </c>
      <c r="D916" s="17" t="str">
        <f>IFERROR(INDEX(Cadastro!$D$5:$D$243,$AB916),"")</f>
        <v>A</v>
      </c>
      <c r="E916" s="17" t="str">
        <f>IFERROR(INDEX(Cadastro!$G$5:$G$243,$AB916),"")</f>
        <v>A</v>
      </c>
      <c r="F916" s="29">
        <v>46318</v>
      </c>
      <c r="G916" s="32" t="str">
        <f t="shared" si="84"/>
        <v>sex</v>
      </c>
      <c r="H916" s="31" t="str">
        <f>IF($L916=0,"",_xlfn.MINIFS(Dados!$Q:$Q,Dados!$A:$A,$A916,Dados!$S:$S,$F916))</f>
        <v/>
      </c>
      <c r="I916" s="31" t="str">
        <f>IF($H916="","",_xlfn.MAXIFS(Dados!$R:$R,Dados!$A:$A,$A916,Dados!$S:$S,$F916))</f>
        <v/>
      </c>
      <c r="J916" s="32" t="str">
        <f>IF($D916&lt;&gt;"Folguista","",IFERROR(INDEX(Parâmetros!$D$52:$G$52,1,MIN(4,MAX(1,$W916))),""))</f>
        <v/>
      </c>
      <c r="K916" s="32" t="str">
        <f>IF(OR($AC916&lt;&gt;"",$Y916="Folga",$Y916="Folga trabalhada",$Y916="Férias (cadastro)",$Y916="Férias / afastamento",$Y916="Indeterminado (início da série)"),"",IF(OR($D916="6x1",$D916="FF 6x1"),IF(OR(WEEKDAY($F916,2)=6,WEEKDAY($F916,2)=7),"6x1 sáb/dom","6x1"),IF($D916="5x2","5x2",IF($H916="",IF($D916="Folguista",$J916,$E916),IF(OR($H916&gt;=Parâmetros!$E$18,$H916&lt;Parâmetros!$E$19),"C",IF($H916&lt;Parâmetros!$E$20,"A","B"))))))</f>
        <v>A</v>
      </c>
      <c r="L916" s="30">
        <f>SUMIFS(Dados!$E:$E,Dados!$A:$A,$A916,Dados!$S:$S,$F916)</f>
        <v>0</v>
      </c>
      <c r="M916" s="30">
        <f>IFERROR(INDEX(Parâmetros!$E$6:$E$11,MATCH($K916,Parâmetros!$A$6:$A$11,0)),"")</f>
        <v>7.58</v>
      </c>
      <c r="N916" s="33">
        <f t="shared" si="85"/>
        <v>0</v>
      </c>
      <c r="O916" s="33">
        <f>Parâmetros!$E$13</f>
        <v>0.8</v>
      </c>
      <c r="P916" s="32" t="str">
        <f>IF(OR($M916="",$F916&gt;Parâmetros!$E$14),"Não","Sim")</f>
        <v>Sim</v>
      </c>
      <c r="Q916" s="32" t="str">
        <f t="shared" si="86"/>
        <v>Não</v>
      </c>
      <c r="R916" s="32" t="str">
        <f t="shared" si="87"/>
        <v/>
      </c>
      <c r="S916" s="30" t="str">
        <f t="shared" si="88"/>
        <v/>
      </c>
      <c r="T916" s="32" t="str">
        <f>IF($Q916&lt;&gt;"Sim","",IF($N916&gt;Parâmetros!$E$15,"Sim","Não"))</f>
        <v/>
      </c>
      <c r="U916" s="17" t="str">
        <f t="shared" si="89"/>
        <v>Falta de registro</v>
      </c>
      <c r="V916" s="17" t="str">
        <f>IF($AC916&lt;&gt;"",IF($L916&gt;0,"ATENÇÃO · apontou em dia de "&amp;LOWER($AC916)&amp;" cadastrado","Exceção cadastrada · "&amp;$AC916)&amp;IF($AD916="",""," · "&amp;$AD916),IF($E916="Férias",IF($L916&gt;0,"ATENÇÃO · apontou estando de férias no cadastro","Férias no cadastro"),IF($Y916="Férias / afastamento","Afastamento · "&amp;($Z916+$AA916-1)&amp;" dias seguidos sem apontamento",IF($Y916="Folga trabalhada","ATENÇÃO · apontou em dia de folga da escala 5x2",IF($Y916="Folga",IF(AND($D916="5x2",OR(WEEKDAY($F916,2)=6,WEEKDAY($F916,2)=7)),"Folga de fim de semana da escala 5x2",IF(AND(OR($D916="6x1",$D916="FF 6x1"),WEEKDAY($F916,2)=6,FALSE()),"Folga de fim de semana · apontou no domingo anterior",IF(AND(OR($D916="6x1",$D916="FF 6x1"),WEEKDAY($F916,2)=7,AND($A916=$A915,$L915&gt;0)),"Folga de fim de semana · apontou no sábado",IF(AND(OR($D916="6x1",$D916="FF 6x1"),OR(WEEKDAY($F916,2)=6,WEEKDAY($F916,2)=7)),"Folga de fim de semana · sem apontamento no sábado nem no domingo","Folga prevista pelo ciclo")))),IF($Y916="Indeterminado (início da série)","Sem histórico anterior — informe o dia do ciclo no Cadastro",IF($Y916="Falta de registro",IF(OR(OR($D916="6x1",$D916="FF 6x1"),$D916="5x2"),"FALTA DE REGISTRO · dia útil da escala "&amp;$E916,"FALTA DE REGISTRO · dia "&amp;$W916&amp;" de "&amp;IFERROR(INDEX(Parâmetros!$B$39:$B$48,MATCH($E916,Parâmetros!$A$39:$A$48,0)),99)&amp;" do ciclo"),IF(OR($D916="6x1",$D916="FF 6x1"),IF(OR(AND(WEEKDAY($F916,2)=6,AND($A916=$A917,$L917&gt;0)),AND(WEEKDAY($F916,2)=7,AND($A916=$A915,$L915&gt;0))),"ATENÇÃO · apontou sábado e domingo no mesmo fim de semana",IF(OR(WEEKDAY($F916,2)=6,WEEKDAY($F916,2)=7),"Jornada de fim de semana do 6x1",IF(OR($H916&gt;=Parâmetros!$E$20,$H916&lt;Parâmetros!$E$19),"ATENÇÃO · 6x1 apontou fora do horário diurno","Jornada fixa do 6x1"))),IF($D916="5x2","Jornada fixa do 5x2",IF($D916="Folguista",IF($J916=$K916,"Evidência confirma sequência","DIVERGE · sequência "&amp;$J916&amp;" × evidência "&amp;$K916),IF($K916=$E916,"Evidência confirma cadastro","DIVERGE · cadastro "&amp;$E916&amp;" × evidência "&amp;$K916)))))))))))</f>
        <v>FALTA DE REGISTRO · dia 5 de 5 do ciclo</v>
      </c>
      <c r="W916" s="34">
        <f>IF(OR(OR($D916="6x1",$D916="FF 6x1"),$D916="5x2"),"",IF($AB916&lt;&gt;$AB915,IF(IFERROR(INDEX(Cadastro!$F$5:$F$243,$AB916),"")="",IF($L916&gt;0,1,0),IF(IFERROR(INDEX(Cadastro!$F$5:$F$243,$AB916),"")&lt;=IFERROR(INDEX(Parâmetros!$B$39:$B$48,MATCH($E916,Parâmetros!$A$39:$A$48,0)),99),IFERROR(INDEX(Cadastro!$F$5:$F$243,$AB916),""),0)),IF($L916&gt;0,IF(N($X915)&gt;0,1,N($W915)+1),IF(AND($L916=0,OR(N($W915)&gt;=IFERROR(INDEX(Parâmetros!$B$39:$B$48,MATCH($E916,Parâmetros!$A$39:$A$48,0)),99),AND(N($X915)&gt;0,N($X915)&lt;IFERROR(INDEX(Parâmetros!$C$39:$C$48,MATCH($E916,Parâmetros!$A$39:$A$48,0)),0)))),0,N($W915)+1))))</f>
        <v>5</v>
      </c>
      <c r="X916" s="34">
        <f>IF(OR(OR($D916="6x1",$D916="FF 6x1"),$D916="5x2"),"",IF($AB916&lt;&gt;$AB915,IF(IFERROR(INDEX(Cadastro!$F$5:$F$243,$AB916),"")="",0,IF(IFERROR(INDEX(Cadastro!$F$5:$F$243,$AB916),"")&gt;IFERROR(INDEX(Parâmetros!$B$39:$B$48,MATCH($E916,Parâmetros!$A$39:$A$48,0)),99),IFERROR(INDEX(Cadastro!$F$5:$F$243,$AB916),"")-IFERROR(INDEX(Parâmetros!$B$39:$B$48,MATCH($E916,Parâmetros!$A$39:$A$48,0)),99),0)),IF(AND($L916=0,OR(N($W915)&gt;=IFERROR(INDEX(Parâmetros!$B$39:$B$48,MATCH($E916,Parâmetros!$A$39:$A$48,0)),99),AND(N($X915)&gt;0,N($X915)&lt;IFERROR(INDEX(Parâmetros!$C$39:$C$48,MATCH($E916,Parâmetros!$A$39:$A$48,0)),0)))),N($X915)+1,0)))</f>
        <v>0</v>
      </c>
      <c r="Y916" t="str">
        <f>IF($AC916&lt;&gt;"",IF($L916&gt;0,$AC916&amp;" · com apontamento",$AC916),IF($E916="Férias",IF($L916&gt;0,"Férias · com apontamento","Férias (cadastro)"),IF(($Z916+$AA916-1)&gt;Parâmetros!$E$16,"Férias / afastamento",IF(AND($D916="5x2",OR(WEEKDAY($F916,2)=6,WEEKDAY($F916,2)=7)),IF($L916&gt;0,"Folga trabalhada","Folga"),IF($L916&gt;0,"Trabalhado",IF(OR(OR($D916="6x1",$D916="FF 6x1"),$D916="5x2"),IF(AND(OR($D916="6x1",$D916="FF 6x1"),OR(WEEKDAY($F916,2)=6,WEEKDAY($F916,2)=7)),"Folga","Falta de registro"),IF(AND($AB916&lt;&gt;$AB915,IFERROR(INDEX(Cadastro!$F$5:$F$243,$AB916),"")=""),"Indeterminado (início da série)",IF($X916&gt;0,"Folga","Falta de registro"))))))))</f>
        <v>Falta de registro</v>
      </c>
      <c r="Z916" s="34">
        <f>IF(OR($L916&gt;0,$F916&gt;Parâmetros!$E$14),0,IF($A916&lt;&gt;$A915,1,N($Z915)+1))</f>
        <v>1</v>
      </c>
      <c r="AA916" s="34">
        <f>IF(OR($L916&gt;0,$F916&gt;Parâmetros!$E$14),0,IF(OR($A916&lt;&gt;$A917,$F917&gt;Parâmetros!$E$14),1,N($AA917)+1))</f>
        <v>1</v>
      </c>
      <c r="AB916" s="31">
        <f>IFERROR(MATCH($A916&amp;"|"&amp;TEXT(_xlfn.MAXIFS(Cadastro!$E$5:$E$243,Cadastro!$A$5:$A$243,$A916,Cadastro!$E$5:$E$243,"&lt;="&amp;$F916),"yyyymmdd"),Cadastro!$I$5:$I$243,0),"")</f>
        <v>126</v>
      </c>
      <c r="AC916" t="str">
        <f>IFERROR(_xlfn.SINGLE(INDEX(Exceções!$D$5:$D$203,MATCH($A916&amp;"|"&amp;$F916,Exceções!$F$5:$F$203,0))),"")</f>
        <v/>
      </c>
      <c r="AD916" t="str">
        <f>IF($AC916="","",IFERROR(_xlfn.SINGLE(INDEX(Exceções!$E$5:$E$203,MATCH($A916&amp;"|"&amp;$F916,Exceções!$F$5:$F$203,0))),""))</f>
        <v/>
      </c>
    </row>
    <row r="917" spans="1:30" ht="15" hidden="1" customHeight="1" x14ac:dyDescent="0.25">
      <c r="A917" s="31">
        <v>55387</v>
      </c>
      <c r="B917" s="17" t="s">
        <v>30</v>
      </c>
      <c r="C917" s="17" t="str">
        <f>IFERROR(INDEX(Cadastro!$C$5:$C$243,$AB917),"NÃO INFORMADO")</f>
        <v>ELE</v>
      </c>
      <c r="D917" s="17" t="str">
        <f>IFERROR(INDEX(Cadastro!$D$5:$D$243,$AB917),"")</f>
        <v>A</v>
      </c>
      <c r="E917" s="17" t="str">
        <f>IFERROR(INDEX(Cadastro!$G$5:$G$243,$AB917),"")</f>
        <v>A</v>
      </c>
      <c r="F917" s="29">
        <v>46319</v>
      </c>
      <c r="G917" s="32" t="str">
        <f t="shared" si="84"/>
        <v>sáb</v>
      </c>
      <c r="H917" s="31" t="str">
        <f>IF($L917=0,"",_xlfn.MINIFS(Dados!$Q:$Q,Dados!$A:$A,$A917,Dados!$S:$S,$F917))</f>
        <v/>
      </c>
      <c r="I917" s="31" t="str">
        <f>IF($H917="","",_xlfn.MAXIFS(Dados!$R:$R,Dados!$A:$A,$A917,Dados!$S:$S,$F917))</f>
        <v/>
      </c>
      <c r="J917" s="32" t="str">
        <f>IF($D917&lt;&gt;"Folguista","",IFERROR(INDEX(Parâmetros!$D$52:$G$52,1,MIN(4,MAX(1,$W917))),""))</f>
        <v/>
      </c>
      <c r="K917" s="32" t="str">
        <f>IF(OR($AC917&lt;&gt;"",$Y917="Folga",$Y917="Folga trabalhada",$Y917="Férias (cadastro)",$Y917="Férias / afastamento",$Y917="Indeterminado (início da série)"),"",IF(OR($D917="6x1",$D917="FF 6x1"),IF(OR(WEEKDAY($F917,2)=6,WEEKDAY($F917,2)=7),"6x1 sáb/dom","6x1"),IF($D917="5x2","5x2",IF($H917="",IF($D917="Folguista",$J917,$E917),IF(OR($H917&gt;=Parâmetros!$E$18,$H917&lt;Parâmetros!$E$19),"C",IF($H917&lt;Parâmetros!$E$20,"A","B"))))))</f>
        <v/>
      </c>
      <c r="L917" s="30">
        <f>SUMIFS(Dados!$E:$E,Dados!$A:$A,$A917,Dados!$S:$S,$F917)</f>
        <v>0</v>
      </c>
      <c r="M917" s="30" t="str">
        <f>IFERROR(INDEX(Parâmetros!$E$6:$E$11,MATCH($K917,Parâmetros!$A$6:$A$11,0)),"")</f>
        <v/>
      </c>
      <c r="N917" s="33" t="str">
        <f t="shared" si="85"/>
        <v/>
      </c>
      <c r="O917" s="33">
        <f>Parâmetros!$E$13</f>
        <v>0.8</v>
      </c>
      <c r="P917" s="32" t="str">
        <f>IF(OR($M917="",$F917&gt;Parâmetros!$E$14),"Não","Sim")</f>
        <v>Não</v>
      </c>
      <c r="Q917" s="32" t="str">
        <f t="shared" si="86"/>
        <v/>
      </c>
      <c r="R917" s="32" t="str">
        <f t="shared" si="87"/>
        <v/>
      </c>
      <c r="S917" s="30" t="str">
        <f t="shared" si="88"/>
        <v/>
      </c>
      <c r="T917" s="32" t="str">
        <f>IF($Q917&lt;&gt;"Sim","",IF($N917&gt;Parâmetros!$E$15,"Sim","Não"))</f>
        <v/>
      </c>
      <c r="U917" s="17" t="str">
        <f t="shared" si="89"/>
        <v>Folga</v>
      </c>
      <c r="V917" s="17" t="str">
        <f>IF($AC917&lt;&gt;"",IF($L917&gt;0,"ATENÇÃO · apontou em dia de "&amp;LOWER($AC917)&amp;" cadastrado","Exceção cadastrada · "&amp;$AC917)&amp;IF($AD917="",""," · "&amp;$AD917),IF($E917="Férias",IF($L917&gt;0,"ATENÇÃO · apontou estando de férias no cadastro","Férias no cadastro"),IF($Y917="Férias / afastamento","Afastamento · "&amp;($Z917+$AA917-1)&amp;" dias seguidos sem apontamento",IF($Y917="Folga trabalhada","ATENÇÃO · apontou em dia de folga da escala 5x2",IF($Y917="Folga",IF(AND($D917="5x2",OR(WEEKDAY($F917,2)=6,WEEKDAY($F917,2)=7)),"Folga de fim de semana da escala 5x2",IF(AND(OR($D917="6x1",$D917="FF 6x1"),WEEKDAY($F917,2)=6,FALSE()),"Folga de fim de semana · apontou no domingo anterior",IF(AND(OR($D917="6x1",$D917="FF 6x1"),WEEKDAY($F917,2)=7,AND($A917=$A916,$L916&gt;0)),"Folga de fim de semana · apontou no sábado",IF(AND(OR($D917="6x1",$D917="FF 6x1"),OR(WEEKDAY($F917,2)=6,WEEKDAY($F917,2)=7)),"Folga de fim de semana · sem apontamento no sábado nem no domingo","Folga prevista pelo ciclo")))),IF($Y917="Indeterminado (início da série)","Sem histórico anterior — informe o dia do ciclo no Cadastro",IF($Y917="Falta de registro",IF(OR(OR($D917="6x1",$D917="FF 6x1"),$D917="5x2"),"FALTA DE REGISTRO · dia útil da escala "&amp;$E917,"FALTA DE REGISTRO · dia "&amp;$W917&amp;" de "&amp;IFERROR(INDEX(Parâmetros!$B$39:$B$48,MATCH($E917,Parâmetros!$A$39:$A$48,0)),99)&amp;" do ciclo"),IF(OR($D917="6x1",$D917="FF 6x1"),IF(OR(AND(WEEKDAY($F917,2)=6,AND($A917=$A918,$L918&gt;0)),AND(WEEKDAY($F917,2)=7,AND($A917=$A916,$L916&gt;0))),"ATENÇÃO · apontou sábado e domingo no mesmo fim de semana",IF(OR(WEEKDAY($F917,2)=6,WEEKDAY($F917,2)=7),"Jornada de fim de semana do 6x1",IF(OR($H917&gt;=Parâmetros!$E$20,$H917&lt;Parâmetros!$E$19),"ATENÇÃO · 6x1 apontou fora do horário diurno","Jornada fixa do 6x1"))),IF($D917="5x2","Jornada fixa do 5x2",IF($D917="Folguista",IF($J917=$K917,"Evidência confirma sequência","DIVERGE · sequência "&amp;$J917&amp;" × evidência "&amp;$K917),IF($K917=$E917,"Evidência confirma cadastro","DIVERGE · cadastro "&amp;$E917&amp;" × evidência "&amp;$K917)))))))))))</f>
        <v>Folga prevista pelo ciclo</v>
      </c>
      <c r="W917" s="34">
        <f>IF(OR(OR($D917="6x1",$D917="FF 6x1"),$D917="5x2"),"",IF($AB917&lt;&gt;$AB916,IF(IFERROR(INDEX(Cadastro!$F$5:$F$243,$AB917),"")="",IF($L917&gt;0,1,0),IF(IFERROR(INDEX(Cadastro!$F$5:$F$243,$AB917),"")&lt;=IFERROR(INDEX(Parâmetros!$B$39:$B$48,MATCH($E917,Parâmetros!$A$39:$A$48,0)),99),IFERROR(INDEX(Cadastro!$F$5:$F$243,$AB917),""),0)),IF($L917&gt;0,IF(N($X916)&gt;0,1,N($W916)+1),IF(AND($L917=0,OR(N($W916)&gt;=IFERROR(INDEX(Parâmetros!$B$39:$B$48,MATCH($E917,Parâmetros!$A$39:$A$48,0)),99),AND(N($X916)&gt;0,N($X916)&lt;IFERROR(INDEX(Parâmetros!$C$39:$C$48,MATCH($E917,Parâmetros!$A$39:$A$48,0)),0)))),0,N($W916)+1))))</f>
        <v>0</v>
      </c>
      <c r="X917" s="34">
        <f>IF(OR(OR($D917="6x1",$D917="FF 6x1"),$D917="5x2"),"",IF($AB917&lt;&gt;$AB916,IF(IFERROR(INDEX(Cadastro!$F$5:$F$243,$AB917),"")="",0,IF(IFERROR(INDEX(Cadastro!$F$5:$F$243,$AB917),"")&gt;IFERROR(INDEX(Parâmetros!$B$39:$B$48,MATCH($E917,Parâmetros!$A$39:$A$48,0)),99),IFERROR(INDEX(Cadastro!$F$5:$F$243,$AB917),"")-IFERROR(INDEX(Parâmetros!$B$39:$B$48,MATCH($E917,Parâmetros!$A$39:$A$48,0)),99),0)),IF(AND($L917=0,OR(N($W916)&gt;=IFERROR(INDEX(Parâmetros!$B$39:$B$48,MATCH($E917,Parâmetros!$A$39:$A$48,0)),99),AND(N($X916)&gt;0,N($X916)&lt;IFERROR(INDEX(Parâmetros!$C$39:$C$48,MATCH($E917,Parâmetros!$A$39:$A$48,0)),0)))),N($X916)+1,0)))</f>
        <v>1</v>
      </c>
      <c r="Y917" t="str">
        <f>IF($AC917&lt;&gt;"",IF($L917&gt;0,$AC917&amp;" · com apontamento",$AC917),IF($E917="Férias",IF($L917&gt;0,"Férias · com apontamento","Férias (cadastro)"),IF(($Z917+$AA917-1)&gt;Parâmetros!$E$16,"Férias / afastamento",IF(AND($D917="5x2",OR(WEEKDAY($F917,2)=6,WEEKDAY($F917,2)=7)),IF($L917&gt;0,"Folga trabalhada","Folga"),IF($L917&gt;0,"Trabalhado",IF(OR(OR($D917="6x1",$D917="FF 6x1"),$D917="5x2"),IF(AND(OR($D917="6x1",$D917="FF 6x1"),OR(WEEKDAY($F917,2)=6,WEEKDAY($F917,2)=7)),"Folga","Falta de registro"),IF(AND($AB917&lt;&gt;$AB916,IFERROR(INDEX(Cadastro!$F$5:$F$243,$AB917),"")=""),"Indeterminado (início da série)",IF($X917&gt;0,"Folga","Falta de registro"))))))))</f>
        <v>Folga</v>
      </c>
      <c r="Z917" s="34">
        <f>IF(OR($L917&gt;0,$F917&gt;Parâmetros!$E$14),0,IF($A917&lt;&gt;$A916,1,N($Z916)+1))</f>
        <v>0</v>
      </c>
      <c r="AA917" s="34">
        <f>IF(OR($L917&gt;0,$F917&gt;Parâmetros!$E$14),0,IF(OR($A917&lt;&gt;$A918,$F918&gt;Parâmetros!$E$14),1,N($AA918)+1))</f>
        <v>0</v>
      </c>
      <c r="AB917" s="31">
        <f>IFERROR(MATCH($A917&amp;"|"&amp;TEXT(_xlfn.MAXIFS(Cadastro!$E$5:$E$243,Cadastro!$A$5:$A$243,$A917,Cadastro!$E$5:$E$243,"&lt;="&amp;$F917),"yyyymmdd"),Cadastro!$I$5:$I$243,0),"")</f>
        <v>126</v>
      </c>
      <c r="AC917" t="str">
        <f>IFERROR(_xlfn.SINGLE(INDEX(Exceções!$D$5:$D$203,MATCH($A917&amp;"|"&amp;$F917,Exceções!$F$5:$F$203,0))),"")</f>
        <v/>
      </c>
      <c r="AD917" t="str">
        <f>IF($AC917="","",IFERROR(_xlfn.SINGLE(INDEX(Exceções!$E$5:$E$203,MATCH($A917&amp;"|"&amp;$F917,Exceções!$F$5:$F$203,0))),""))</f>
        <v/>
      </c>
    </row>
    <row r="918" spans="1:30" ht="15" hidden="1" customHeight="1" x14ac:dyDescent="0.25">
      <c r="A918" s="31">
        <v>55387</v>
      </c>
      <c r="B918" s="17" t="s">
        <v>30</v>
      </c>
      <c r="C918" s="17" t="str">
        <f>IFERROR(INDEX(Cadastro!$C$5:$C$243,$AB918),"NÃO INFORMADO")</f>
        <v>ELE</v>
      </c>
      <c r="D918" s="17" t="str">
        <f>IFERROR(INDEX(Cadastro!$D$5:$D$243,$AB918),"")</f>
        <v>A</v>
      </c>
      <c r="E918" s="17" t="str">
        <f>IFERROR(INDEX(Cadastro!$G$5:$G$243,$AB918),"")</f>
        <v>A</v>
      </c>
      <c r="F918" s="29">
        <v>46320</v>
      </c>
      <c r="G918" s="32" t="str">
        <f t="shared" si="84"/>
        <v>dom</v>
      </c>
      <c r="H918" s="31" t="str">
        <f>IF($L918=0,"",_xlfn.MINIFS(Dados!$Q:$Q,Dados!$A:$A,$A918,Dados!$S:$S,$F918))</f>
        <v/>
      </c>
      <c r="I918" s="31" t="str">
        <f>IF($H918="","",_xlfn.MAXIFS(Dados!$R:$R,Dados!$A:$A,$A918,Dados!$S:$S,$F918))</f>
        <v/>
      </c>
      <c r="J918" s="32" t="str">
        <f>IF($D918&lt;&gt;"Folguista","",IFERROR(INDEX(Parâmetros!$D$52:$G$52,1,MIN(4,MAX(1,$W918))),""))</f>
        <v/>
      </c>
      <c r="K918" s="32" t="str">
        <f>IF(OR($AC918&lt;&gt;"",$Y918="Folga",$Y918="Folga trabalhada",$Y918="Férias (cadastro)",$Y918="Férias / afastamento",$Y918="Indeterminado (início da série)"),"",IF(OR($D918="6x1",$D918="FF 6x1"),IF(OR(WEEKDAY($F918,2)=6,WEEKDAY($F918,2)=7),"6x1 sáb/dom","6x1"),IF($D918="5x2","5x2",IF($H918="",IF($D918="Folguista",$J918,$E918),IF(OR($H918&gt;=Parâmetros!$E$18,$H918&lt;Parâmetros!$E$19),"C",IF($H918&lt;Parâmetros!$E$20,"A","B"))))))</f>
        <v>A</v>
      </c>
      <c r="L918" s="30">
        <f>SUMIFS(Dados!$E:$E,Dados!$A:$A,$A918,Dados!$S:$S,$F918)</f>
        <v>0</v>
      </c>
      <c r="M918" s="30">
        <f>IFERROR(INDEX(Parâmetros!$E$6:$E$11,MATCH($K918,Parâmetros!$A$6:$A$11,0)),"")</f>
        <v>7.58</v>
      </c>
      <c r="N918" s="33">
        <f t="shared" si="85"/>
        <v>0</v>
      </c>
      <c r="O918" s="33">
        <f>Parâmetros!$E$13</f>
        <v>0.8</v>
      </c>
      <c r="P918" s="32" t="str">
        <f>IF(OR($M918="",$F918&gt;Parâmetros!$E$14),"Não","Sim")</f>
        <v>Não</v>
      </c>
      <c r="Q918" s="32" t="str">
        <f t="shared" si="86"/>
        <v/>
      </c>
      <c r="R918" s="32" t="str">
        <f t="shared" si="87"/>
        <v/>
      </c>
      <c r="S918" s="30" t="str">
        <f t="shared" si="88"/>
        <v/>
      </c>
      <c r="T918" s="32" t="str">
        <f>IF($Q918&lt;&gt;"Sim","",IF($N918&gt;Parâmetros!$E$15,"Sim","Não"))</f>
        <v/>
      </c>
      <c r="U918" s="17" t="str">
        <f t="shared" si="89"/>
        <v>Fora da apuração</v>
      </c>
      <c r="V918" s="17" t="str">
        <f>IF($AC918&lt;&gt;"",IF($L918&gt;0,"ATENÇÃO · apontou em dia de "&amp;LOWER($AC918)&amp;" cadastrado","Exceção cadastrada · "&amp;$AC918)&amp;IF($AD918="",""," · "&amp;$AD918),IF($E918="Férias",IF($L918&gt;0,"ATENÇÃO · apontou estando de férias no cadastro","Férias no cadastro"),IF($Y918="Férias / afastamento","Afastamento · "&amp;($Z918+$AA918-1)&amp;" dias seguidos sem apontamento",IF($Y918="Folga trabalhada","ATENÇÃO · apontou em dia de folga da escala 5x2",IF($Y918="Folga",IF(AND($D918="5x2",OR(WEEKDAY($F918,2)=6,WEEKDAY($F918,2)=7)),"Folga de fim de semana da escala 5x2",IF(AND(OR($D918="6x1",$D918="FF 6x1"),WEEKDAY($F918,2)=6,FALSE()),"Folga de fim de semana · apontou no domingo anterior",IF(AND(OR($D918="6x1",$D918="FF 6x1"),WEEKDAY($F918,2)=7,AND($A918=$A917,$L917&gt;0)),"Folga de fim de semana · apontou no sábado",IF(AND(OR($D918="6x1",$D918="FF 6x1"),OR(WEEKDAY($F918,2)=6,WEEKDAY($F918,2)=7)),"Folga de fim de semana · sem apontamento no sábado nem no domingo","Folga prevista pelo ciclo")))),IF($Y918="Indeterminado (início da série)","Sem histórico anterior — informe o dia do ciclo no Cadastro",IF($Y918="Falta de registro",IF(OR(OR($D918="6x1",$D918="FF 6x1"),$D918="5x2"),"FALTA DE REGISTRO · dia útil da escala "&amp;$E918,"FALTA DE REGISTRO · dia "&amp;$W918&amp;" de "&amp;IFERROR(INDEX(Parâmetros!$B$39:$B$48,MATCH($E918,Parâmetros!$A$39:$A$48,0)),99)&amp;" do ciclo"),IF(OR($D918="6x1",$D918="FF 6x1"),IF(OR(AND(WEEKDAY($F918,2)=6,AND($A918=$A919,$L919&gt;0)),AND(WEEKDAY($F918,2)=7,AND($A918=$A917,$L917&gt;0))),"ATENÇÃO · apontou sábado e domingo no mesmo fim de semana",IF(OR(WEEKDAY($F918,2)=6,WEEKDAY($F918,2)=7),"Jornada de fim de semana do 6x1",IF(OR($H918&gt;=Parâmetros!$E$20,$H918&lt;Parâmetros!$E$19),"ATENÇÃO · 6x1 apontou fora do horário diurno","Jornada fixa do 6x1"))),IF($D918="5x2","Jornada fixa do 5x2",IF($D918="Folguista",IF($J918=$K918,"Evidência confirma sequência","DIVERGE · sequência "&amp;$J918&amp;" × evidência "&amp;$K918),IF($K918=$E918,"Evidência confirma cadastro","DIVERGE · cadastro "&amp;$E918&amp;" × evidência "&amp;$K918)))))))))))</f>
        <v>FALTA DE REGISTRO · dia 1 de 5 do ciclo</v>
      </c>
      <c r="W918" s="34">
        <f>IF(OR(OR($D918="6x1",$D918="FF 6x1"),$D918="5x2"),"",IF($AB918&lt;&gt;$AB917,IF(IFERROR(INDEX(Cadastro!$F$5:$F$243,$AB918),"")="",IF($L918&gt;0,1,0),IF(IFERROR(INDEX(Cadastro!$F$5:$F$243,$AB918),"")&lt;=IFERROR(INDEX(Parâmetros!$B$39:$B$48,MATCH($E918,Parâmetros!$A$39:$A$48,0)),99),IFERROR(INDEX(Cadastro!$F$5:$F$243,$AB918),""),0)),IF($L918&gt;0,IF(N($X917)&gt;0,1,N($W917)+1),IF(AND($L918=0,OR(N($W917)&gt;=IFERROR(INDEX(Parâmetros!$B$39:$B$48,MATCH($E918,Parâmetros!$A$39:$A$48,0)),99),AND(N($X917)&gt;0,N($X917)&lt;IFERROR(INDEX(Parâmetros!$C$39:$C$48,MATCH($E918,Parâmetros!$A$39:$A$48,0)),0)))),0,N($W917)+1))))</f>
        <v>1</v>
      </c>
      <c r="X918" s="34">
        <f>IF(OR(OR($D918="6x1",$D918="FF 6x1"),$D918="5x2"),"",IF($AB918&lt;&gt;$AB917,IF(IFERROR(INDEX(Cadastro!$F$5:$F$243,$AB918),"")="",0,IF(IFERROR(INDEX(Cadastro!$F$5:$F$243,$AB918),"")&gt;IFERROR(INDEX(Parâmetros!$B$39:$B$48,MATCH($E918,Parâmetros!$A$39:$A$48,0)),99),IFERROR(INDEX(Cadastro!$F$5:$F$243,$AB918),"")-IFERROR(INDEX(Parâmetros!$B$39:$B$48,MATCH($E918,Parâmetros!$A$39:$A$48,0)),99),0)),IF(AND($L918=0,OR(N($W917)&gt;=IFERROR(INDEX(Parâmetros!$B$39:$B$48,MATCH($E918,Parâmetros!$A$39:$A$48,0)),99),AND(N($X917)&gt;0,N($X917)&lt;IFERROR(INDEX(Parâmetros!$C$39:$C$48,MATCH($E918,Parâmetros!$A$39:$A$48,0)),0)))),N($X917)+1,0)))</f>
        <v>0</v>
      </c>
      <c r="Y918" t="str">
        <f>IF($AC918&lt;&gt;"",IF($L918&gt;0,$AC918&amp;" · com apontamento",$AC918),IF($E918="Férias",IF($L918&gt;0,"Férias · com apontamento","Férias (cadastro)"),IF(($Z918+$AA918-1)&gt;Parâmetros!$E$16,"Férias / afastamento",IF(AND($D918="5x2",OR(WEEKDAY($F918,2)=6,WEEKDAY($F918,2)=7)),IF($L918&gt;0,"Folga trabalhada","Folga"),IF($L918&gt;0,"Trabalhado",IF(OR(OR($D918="6x1",$D918="FF 6x1"),$D918="5x2"),IF(AND(OR($D918="6x1",$D918="FF 6x1"),OR(WEEKDAY($F918,2)=6,WEEKDAY($F918,2)=7)),"Folga","Falta de registro"),IF(AND($AB918&lt;&gt;$AB917,IFERROR(INDEX(Cadastro!$F$5:$F$243,$AB918),"")=""),"Indeterminado (início da série)",IF($X918&gt;0,"Folga","Falta de registro"))))))))</f>
        <v>Falta de registro</v>
      </c>
      <c r="Z918" s="34">
        <f>IF(OR($L918&gt;0,$F918&gt;Parâmetros!$E$14),0,IF($A918&lt;&gt;$A917,1,N($Z917)+1))</f>
        <v>0</v>
      </c>
      <c r="AA918" s="34">
        <f>IF(OR($L918&gt;0,$F918&gt;Parâmetros!$E$14),0,IF(OR($A918&lt;&gt;$A919,$F919&gt;Parâmetros!$E$14),1,N($AA919)+1))</f>
        <v>0</v>
      </c>
      <c r="AB918" s="31">
        <f>IFERROR(MATCH($A918&amp;"|"&amp;TEXT(_xlfn.MAXIFS(Cadastro!$E$5:$E$243,Cadastro!$A$5:$A$243,$A918,Cadastro!$E$5:$E$243,"&lt;="&amp;$F918),"yyyymmdd"),Cadastro!$I$5:$I$243,0),"")</f>
        <v>126</v>
      </c>
      <c r="AC918" t="str">
        <f>IFERROR(_xlfn.SINGLE(INDEX(Exceções!$D$5:$D$203,MATCH($A918&amp;"|"&amp;$F918,Exceções!$F$5:$F$203,0))),"")</f>
        <v/>
      </c>
      <c r="AD918" t="str">
        <f>IF($AC918="","",IFERROR(_xlfn.SINGLE(INDEX(Exceções!$E$5:$E$203,MATCH($A918&amp;"|"&amp;$F918,Exceções!$F$5:$F$203,0))),""))</f>
        <v/>
      </c>
    </row>
    <row r="919" spans="1:30" ht="15" hidden="1" customHeight="1" x14ac:dyDescent="0.25">
      <c r="A919" s="31">
        <v>55387</v>
      </c>
      <c r="B919" s="17" t="s">
        <v>30</v>
      </c>
      <c r="C919" s="17" t="str">
        <f>IFERROR(INDEX(Cadastro!$C$5:$C$243,$AB919),"NÃO INFORMADO")</f>
        <v>ELE</v>
      </c>
      <c r="D919" s="17" t="str">
        <f>IFERROR(INDEX(Cadastro!$D$5:$D$243,$AB919),"")</f>
        <v>A</v>
      </c>
      <c r="E919" s="17" t="str">
        <f>IFERROR(INDEX(Cadastro!$G$5:$G$243,$AB919),"")</f>
        <v>A</v>
      </c>
      <c r="F919" s="29">
        <v>46321</v>
      </c>
      <c r="G919" s="32" t="str">
        <f t="shared" si="84"/>
        <v>seg</v>
      </c>
      <c r="H919" s="31" t="str">
        <f>IF($L919=0,"",_xlfn.MINIFS(Dados!$Q:$Q,Dados!$A:$A,$A919,Dados!$S:$S,$F919))</f>
        <v/>
      </c>
      <c r="I919" s="31" t="str">
        <f>IF($H919="","",_xlfn.MAXIFS(Dados!$R:$R,Dados!$A:$A,$A919,Dados!$S:$S,$F919))</f>
        <v/>
      </c>
      <c r="J919" s="32" t="str">
        <f>IF($D919&lt;&gt;"Folguista","",IFERROR(INDEX(Parâmetros!$D$52:$G$52,1,MIN(4,MAX(1,$W919))),""))</f>
        <v/>
      </c>
      <c r="K919" s="32" t="str">
        <f>IF(OR($AC919&lt;&gt;"",$Y919="Folga",$Y919="Folga trabalhada",$Y919="Férias (cadastro)",$Y919="Férias / afastamento",$Y919="Indeterminado (início da série)"),"",IF(OR($D919="6x1",$D919="FF 6x1"),IF(OR(WEEKDAY($F919,2)=6,WEEKDAY($F919,2)=7),"6x1 sáb/dom","6x1"),IF($D919="5x2","5x2",IF($H919="",IF($D919="Folguista",$J919,$E919),IF(OR($H919&gt;=Parâmetros!$E$18,$H919&lt;Parâmetros!$E$19),"C",IF($H919&lt;Parâmetros!$E$20,"A","B"))))))</f>
        <v>A</v>
      </c>
      <c r="L919" s="30">
        <f>SUMIFS(Dados!$E:$E,Dados!$A:$A,$A919,Dados!$S:$S,$F919)</f>
        <v>0</v>
      </c>
      <c r="M919" s="30">
        <f>IFERROR(INDEX(Parâmetros!$E$6:$E$11,MATCH($K919,Parâmetros!$A$6:$A$11,0)),"")</f>
        <v>7.58</v>
      </c>
      <c r="N919" s="33">
        <f t="shared" si="85"/>
        <v>0</v>
      </c>
      <c r="O919" s="33">
        <f>Parâmetros!$E$13</f>
        <v>0.8</v>
      </c>
      <c r="P919" s="32" t="str">
        <f>IF(OR($M919="",$F919&gt;Parâmetros!$E$14),"Não","Sim")</f>
        <v>Não</v>
      </c>
      <c r="Q919" s="32" t="str">
        <f t="shared" si="86"/>
        <v/>
      </c>
      <c r="R919" s="32" t="str">
        <f t="shared" si="87"/>
        <v/>
      </c>
      <c r="S919" s="30" t="str">
        <f t="shared" si="88"/>
        <v/>
      </c>
      <c r="T919" s="32" t="str">
        <f>IF($Q919&lt;&gt;"Sim","",IF($N919&gt;Parâmetros!$E$15,"Sim","Não"))</f>
        <v/>
      </c>
      <c r="U919" s="17" t="str">
        <f t="shared" si="89"/>
        <v>Fora da apuração</v>
      </c>
      <c r="V919" s="17" t="str">
        <f>IF($AC919&lt;&gt;"",IF($L919&gt;0,"ATENÇÃO · apontou em dia de "&amp;LOWER($AC919)&amp;" cadastrado","Exceção cadastrada · "&amp;$AC919)&amp;IF($AD919="",""," · "&amp;$AD919),IF($E919="Férias",IF($L919&gt;0,"ATENÇÃO · apontou estando de férias no cadastro","Férias no cadastro"),IF($Y919="Férias / afastamento","Afastamento · "&amp;($Z919+$AA919-1)&amp;" dias seguidos sem apontamento",IF($Y919="Folga trabalhada","ATENÇÃO · apontou em dia de folga da escala 5x2",IF($Y919="Folga",IF(AND($D919="5x2",OR(WEEKDAY($F919,2)=6,WEEKDAY($F919,2)=7)),"Folga de fim de semana da escala 5x2",IF(AND(OR($D919="6x1",$D919="FF 6x1"),WEEKDAY($F919,2)=6,FALSE()),"Folga de fim de semana · apontou no domingo anterior",IF(AND(OR($D919="6x1",$D919="FF 6x1"),WEEKDAY($F919,2)=7,AND($A919=$A918,$L918&gt;0)),"Folga de fim de semana · apontou no sábado",IF(AND(OR($D919="6x1",$D919="FF 6x1"),OR(WEEKDAY($F919,2)=6,WEEKDAY($F919,2)=7)),"Folga de fim de semana · sem apontamento no sábado nem no domingo","Folga prevista pelo ciclo")))),IF($Y919="Indeterminado (início da série)","Sem histórico anterior — informe o dia do ciclo no Cadastro",IF($Y919="Falta de registro",IF(OR(OR($D919="6x1",$D919="FF 6x1"),$D919="5x2"),"FALTA DE REGISTRO · dia útil da escala "&amp;$E919,"FALTA DE REGISTRO · dia "&amp;$W919&amp;" de "&amp;IFERROR(INDEX(Parâmetros!$B$39:$B$48,MATCH($E919,Parâmetros!$A$39:$A$48,0)),99)&amp;" do ciclo"),IF(OR($D919="6x1",$D919="FF 6x1"),IF(OR(AND(WEEKDAY($F919,2)=6,AND($A919=$A920,$L920&gt;0)),AND(WEEKDAY($F919,2)=7,AND($A919=$A918,$L918&gt;0))),"ATENÇÃO · apontou sábado e domingo no mesmo fim de semana",IF(OR(WEEKDAY($F919,2)=6,WEEKDAY($F919,2)=7),"Jornada de fim de semana do 6x1",IF(OR($H919&gt;=Parâmetros!$E$20,$H919&lt;Parâmetros!$E$19),"ATENÇÃO · 6x1 apontou fora do horário diurno","Jornada fixa do 6x1"))),IF($D919="5x2","Jornada fixa do 5x2",IF($D919="Folguista",IF($J919=$K919,"Evidência confirma sequência","DIVERGE · sequência "&amp;$J919&amp;" × evidência "&amp;$K919),IF($K919=$E919,"Evidência confirma cadastro","DIVERGE · cadastro "&amp;$E919&amp;" × evidência "&amp;$K919)))))))))))</f>
        <v>FALTA DE REGISTRO · dia 2 de 5 do ciclo</v>
      </c>
      <c r="W919" s="34">
        <f>IF(OR(OR($D919="6x1",$D919="FF 6x1"),$D919="5x2"),"",IF($AB919&lt;&gt;$AB918,IF(IFERROR(INDEX(Cadastro!$F$5:$F$243,$AB919),"")="",IF($L919&gt;0,1,0),IF(IFERROR(INDEX(Cadastro!$F$5:$F$243,$AB919),"")&lt;=IFERROR(INDEX(Parâmetros!$B$39:$B$48,MATCH($E919,Parâmetros!$A$39:$A$48,0)),99),IFERROR(INDEX(Cadastro!$F$5:$F$243,$AB919),""),0)),IF($L919&gt;0,IF(N($X918)&gt;0,1,N($W918)+1),IF(AND($L919=0,OR(N($W918)&gt;=IFERROR(INDEX(Parâmetros!$B$39:$B$48,MATCH($E919,Parâmetros!$A$39:$A$48,0)),99),AND(N($X918)&gt;0,N($X918)&lt;IFERROR(INDEX(Parâmetros!$C$39:$C$48,MATCH($E919,Parâmetros!$A$39:$A$48,0)),0)))),0,N($W918)+1))))</f>
        <v>2</v>
      </c>
      <c r="X919" s="34">
        <f>IF(OR(OR($D919="6x1",$D919="FF 6x1"),$D919="5x2"),"",IF($AB919&lt;&gt;$AB918,IF(IFERROR(INDEX(Cadastro!$F$5:$F$243,$AB919),"")="",0,IF(IFERROR(INDEX(Cadastro!$F$5:$F$243,$AB919),"")&gt;IFERROR(INDEX(Parâmetros!$B$39:$B$48,MATCH($E919,Parâmetros!$A$39:$A$48,0)),99),IFERROR(INDEX(Cadastro!$F$5:$F$243,$AB919),"")-IFERROR(INDEX(Parâmetros!$B$39:$B$48,MATCH($E919,Parâmetros!$A$39:$A$48,0)),99),0)),IF(AND($L919=0,OR(N($W918)&gt;=IFERROR(INDEX(Parâmetros!$B$39:$B$48,MATCH($E919,Parâmetros!$A$39:$A$48,0)),99),AND(N($X918)&gt;0,N($X918)&lt;IFERROR(INDEX(Parâmetros!$C$39:$C$48,MATCH($E919,Parâmetros!$A$39:$A$48,0)),0)))),N($X918)+1,0)))</f>
        <v>0</v>
      </c>
      <c r="Y919" t="str">
        <f>IF($AC919&lt;&gt;"",IF($L919&gt;0,$AC919&amp;" · com apontamento",$AC919),IF($E919="Férias",IF($L919&gt;0,"Férias · com apontamento","Férias (cadastro)"),IF(($Z919+$AA919-1)&gt;Parâmetros!$E$16,"Férias / afastamento",IF(AND($D919="5x2",OR(WEEKDAY($F919,2)=6,WEEKDAY($F919,2)=7)),IF($L919&gt;0,"Folga trabalhada","Folga"),IF($L919&gt;0,"Trabalhado",IF(OR(OR($D919="6x1",$D919="FF 6x1"),$D919="5x2"),IF(AND(OR($D919="6x1",$D919="FF 6x1"),OR(WEEKDAY($F919,2)=6,WEEKDAY($F919,2)=7)),"Folga","Falta de registro"),IF(AND($AB919&lt;&gt;$AB918,IFERROR(INDEX(Cadastro!$F$5:$F$243,$AB919),"")=""),"Indeterminado (início da série)",IF($X919&gt;0,"Folga","Falta de registro"))))))))</f>
        <v>Falta de registro</v>
      </c>
      <c r="Z919" s="34">
        <f>IF(OR($L919&gt;0,$F919&gt;Parâmetros!$E$14),0,IF($A919&lt;&gt;$A918,1,N($Z918)+1))</f>
        <v>0</v>
      </c>
      <c r="AA919" s="34">
        <f>IF(OR($L919&gt;0,$F919&gt;Parâmetros!$E$14),0,IF(OR($A919&lt;&gt;$A920,$F920&gt;Parâmetros!$E$14),1,N($AA920)+1))</f>
        <v>0</v>
      </c>
      <c r="AB919" s="31">
        <f>IFERROR(MATCH($A919&amp;"|"&amp;TEXT(_xlfn.MAXIFS(Cadastro!$E$5:$E$243,Cadastro!$A$5:$A$243,$A919,Cadastro!$E$5:$E$243,"&lt;="&amp;$F919),"yyyymmdd"),Cadastro!$I$5:$I$243,0),"")</f>
        <v>126</v>
      </c>
      <c r="AC919" t="str">
        <f>IFERROR(_xlfn.SINGLE(INDEX(Exceções!$D$5:$D$203,MATCH($A919&amp;"|"&amp;$F919,Exceções!$F$5:$F$203,0))),"")</f>
        <v/>
      </c>
      <c r="AD919" t="str">
        <f>IF($AC919="","",IFERROR(_xlfn.SINGLE(INDEX(Exceções!$E$5:$E$203,MATCH($A919&amp;"|"&amp;$F919,Exceções!$F$5:$F$203,0))),""))</f>
        <v/>
      </c>
    </row>
    <row r="920" spans="1:30" ht="15" hidden="1" customHeight="1" x14ac:dyDescent="0.25">
      <c r="A920" s="31">
        <v>55387</v>
      </c>
      <c r="B920" s="17" t="s">
        <v>30</v>
      </c>
      <c r="C920" s="17" t="str">
        <f>IFERROR(INDEX(Cadastro!$C$5:$C$243,$AB920),"NÃO INFORMADO")</f>
        <v>ELE</v>
      </c>
      <c r="D920" s="17" t="str">
        <f>IFERROR(INDEX(Cadastro!$D$5:$D$243,$AB920),"")</f>
        <v>A</v>
      </c>
      <c r="E920" s="17" t="str">
        <f>IFERROR(INDEX(Cadastro!$G$5:$G$243,$AB920),"")</f>
        <v>A</v>
      </c>
      <c r="F920" s="29">
        <v>46322</v>
      </c>
      <c r="G920" s="32" t="str">
        <f t="shared" si="84"/>
        <v>ter</v>
      </c>
      <c r="H920" s="31" t="str">
        <f>IF($L920=0,"",_xlfn.MINIFS(Dados!$Q:$Q,Dados!$A:$A,$A920,Dados!$S:$S,$F920))</f>
        <v/>
      </c>
      <c r="I920" s="31" t="str">
        <f>IF($H920="","",_xlfn.MAXIFS(Dados!$R:$R,Dados!$A:$A,$A920,Dados!$S:$S,$F920))</f>
        <v/>
      </c>
      <c r="J920" s="32" t="str">
        <f>IF($D920&lt;&gt;"Folguista","",IFERROR(INDEX(Parâmetros!$D$52:$G$52,1,MIN(4,MAX(1,$W920))),""))</f>
        <v/>
      </c>
      <c r="K920" s="32" t="str">
        <f>IF(OR($AC920&lt;&gt;"",$Y920="Folga",$Y920="Folga trabalhada",$Y920="Férias (cadastro)",$Y920="Férias / afastamento",$Y920="Indeterminado (início da série)"),"",IF(OR($D920="6x1",$D920="FF 6x1"),IF(OR(WEEKDAY($F920,2)=6,WEEKDAY($F920,2)=7),"6x1 sáb/dom","6x1"),IF($D920="5x2","5x2",IF($H920="",IF($D920="Folguista",$J920,$E920),IF(OR($H920&gt;=Parâmetros!$E$18,$H920&lt;Parâmetros!$E$19),"C",IF($H920&lt;Parâmetros!$E$20,"A","B"))))))</f>
        <v>A</v>
      </c>
      <c r="L920" s="30">
        <f>SUMIFS(Dados!$E:$E,Dados!$A:$A,$A920,Dados!$S:$S,$F920)</f>
        <v>0</v>
      </c>
      <c r="M920" s="30">
        <f>IFERROR(INDEX(Parâmetros!$E$6:$E$11,MATCH($K920,Parâmetros!$A$6:$A$11,0)),"")</f>
        <v>7.58</v>
      </c>
      <c r="N920" s="33">
        <f t="shared" si="85"/>
        <v>0</v>
      </c>
      <c r="O920" s="33">
        <f>Parâmetros!$E$13</f>
        <v>0.8</v>
      </c>
      <c r="P920" s="32" t="str">
        <f>IF(OR($M920="",$F920&gt;Parâmetros!$E$14),"Não","Sim")</f>
        <v>Não</v>
      </c>
      <c r="Q920" s="32" t="str">
        <f t="shared" si="86"/>
        <v/>
      </c>
      <c r="R920" s="32" t="str">
        <f t="shared" si="87"/>
        <v/>
      </c>
      <c r="S920" s="30" t="str">
        <f t="shared" si="88"/>
        <v/>
      </c>
      <c r="T920" s="32" t="str">
        <f>IF($Q920&lt;&gt;"Sim","",IF($N920&gt;Parâmetros!$E$15,"Sim","Não"))</f>
        <v/>
      </c>
      <c r="U920" s="17" t="str">
        <f t="shared" si="89"/>
        <v>Fora da apuração</v>
      </c>
      <c r="V920" s="17" t="str">
        <f>IF($AC920&lt;&gt;"",IF($L920&gt;0,"ATENÇÃO · apontou em dia de "&amp;LOWER($AC920)&amp;" cadastrado","Exceção cadastrada · "&amp;$AC920)&amp;IF($AD920="",""," · "&amp;$AD920),IF($E920="Férias",IF($L920&gt;0,"ATENÇÃO · apontou estando de férias no cadastro","Férias no cadastro"),IF($Y920="Férias / afastamento","Afastamento · "&amp;($Z920+$AA920-1)&amp;" dias seguidos sem apontamento",IF($Y920="Folga trabalhada","ATENÇÃO · apontou em dia de folga da escala 5x2",IF($Y920="Folga",IF(AND($D920="5x2",OR(WEEKDAY($F920,2)=6,WEEKDAY($F920,2)=7)),"Folga de fim de semana da escala 5x2",IF(AND(OR($D920="6x1",$D920="FF 6x1"),WEEKDAY($F920,2)=6,FALSE()),"Folga de fim de semana · apontou no domingo anterior",IF(AND(OR($D920="6x1",$D920="FF 6x1"),WEEKDAY($F920,2)=7,AND($A920=$A919,$L919&gt;0)),"Folga de fim de semana · apontou no sábado",IF(AND(OR($D920="6x1",$D920="FF 6x1"),OR(WEEKDAY($F920,2)=6,WEEKDAY($F920,2)=7)),"Folga de fim de semana · sem apontamento no sábado nem no domingo","Folga prevista pelo ciclo")))),IF($Y920="Indeterminado (início da série)","Sem histórico anterior — informe o dia do ciclo no Cadastro",IF($Y920="Falta de registro",IF(OR(OR($D920="6x1",$D920="FF 6x1"),$D920="5x2"),"FALTA DE REGISTRO · dia útil da escala "&amp;$E920,"FALTA DE REGISTRO · dia "&amp;$W920&amp;" de "&amp;IFERROR(INDEX(Parâmetros!$B$39:$B$48,MATCH($E920,Parâmetros!$A$39:$A$48,0)),99)&amp;" do ciclo"),IF(OR($D920="6x1",$D920="FF 6x1"),IF(OR(AND(WEEKDAY($F920,2)=6,AND($A920=$A921,$L921&gt;0)),AND(WEEKDAY($F920,2)=7,AND($A920=$A919,$L919&gt;0))),"ATENÇÃO · apontou sábado e domingo no mesmo fim de semana",IF(OR(WEEKDAY($F920,2)=6,WEEKDAY($F920,2)=7),"Jornada de fim de semana do 6x1",IF(OR($H920&gt;=Parâmetros!$E$20,$H920&lt;Parâmetros!$E$19),"ATENÇÃO · 6x1 apontou fora do horário diurno","Jornada fixa do 6x1"))),IF($D920="5x2","Jornada fixa do 5x2",IF($D920="Folguista",IF($J920=$K920,"Evidência confirma sequência","DIVERGE · sequência "&amp;$J920&amp;" × evidência "&amp;$K920),IF($K920=$E920,"Evidência confirma cadastro","DIVERGE · cadastro "&amp;$E920&amp;" × evidência "&amp;$K920)))))))))))</f>
        <v>FALTA DE REGISTRO · dia 3 de 5 do ciclo</v>
      </c>
      <c r="W920" s="34">
        <f>IF(OR(OR($D920="6x1",$D920="FF 6x1"),$D920="5x2"),"",IF($AB920&lt;&gt;$AB919,IF(IFERROR(INDEX(Cadastro!$F$5:$F$243,$AB920),"")="",IF($L920&gt;0,1,0),IF(IFERROR(INDEX(Cadastro!$F$5:$F$243,$AB920),"")&lt;=IFERROR(INDEX(Parâmetros!$B$39:$B$48,MATCH($E920,Parâmetros!$A$39:$A$48,0)),99),IFERROR(INDEX(Cadastro!$F$5:$F$243,$AB920),""),0)),IF($L920&gt;0,IF(N($X919)&gt;0,1,N($W919)+1),IF(AND($L920=0,OR(N($W919)&gt;=IFERROR(INDEX(Parâmetros!$B$39:$B$48,MATCH($E920,Parâmetros!$A$39:$A$48,0)),99),AND(N($X919)&gt;0,N($X919)&lt;IFERROR(INDEX(Parâmetros!$C$39:$C$48,MATCH($E920,Parâmetros!$A$39:$A$48,0)),0)))),0,N($W919)+1))))</f>
        <v>3</v>
      </c>
      <c r="X920" s="34">
        <f>IF(OR(OR($D920="6x1",$D920="FF 6x1"),$D920="5x2"),"",IF($AB920&lt;&gt;$AB919,IF(IFERROR(INDEX(Cadastro!$F$5:$F$243,$AB920),"")="",0,IF(IFERROR(INDEX(Cadastro!$F$5:$F$243,$AB920),"")&gt;IFERROR(INDEX(Parâmetros!$B$39:$B$48,MATCH($E920,Parâmetros!$A$39:$A$48,0)),99),IFERROR(INDEX(Cadastro!$F$5:$F$243,$AB920),"")-IFERROR(INDEX(Parâmetros!$B$39:$B$48,MATCH($E920,Parâmetros!$A$39:$A$48,0)),99),0)),IF(AND($L920=0,OR(N($W919)&gt;=IFERROR(INDEX(Parâmetros!$B$39:$B$48,MATCH($E920,Parâmetros!$A$39:$A$48,0)),99),AND(N($X919)&gt;0,N($X919)&lt;IFERROR(INDEX(Parâmetros!$C$39:$C$48,MATCH($E920,Parâmetros!$A$39:$A$48,0)),0)))),N($X919)+1,0)))</f>
        <v>0</v>
      </c>
      <c r="Y920" t="str">
        <f>IF($AC920&lt;&gt;"",IF($L920&gt;0,$AC920&amp;" · com apontamento",$AC920),IF($E920="Férias",IF($L920&gt;0,"Férias · com apontamento","Férias (cadastro)"),IF(($Z920+$AA920-1)&gt;Parâmetros!$E$16,"Férias / afastamento",IF(AND($D920="5x2",OR(WEEKDAY($F920,2)=6,WEEKDAY($F920,2)=7)),IF($L920&gt;0,"Folga trabalhada","Folga"),IF($L920&gt;0,"Trabalhado",IF(OR(OR($D920="6x1",$D920="FF 6x1"),$D920="5x2"),IF(AND(OR($D920="6x1",$D920="FF 6x1"),OR(WEEKDAY($F920,2)=6,WEEKDAY($F920,2)=7)),"Folga","Falta de registro"),IF(AND($AB920&lt;&gt;$AB919,IFERROR(INDEX(Cadastro!$F$5:$F$243,$AB920),"")=""),"Indeterminado (início da série)",IF($X920&gt;0,"Folga","Falta de registro"))))))))</f>
        <v>Falta de registro</v>
      </c>
      <c r="Z920" s="34">
        <f>IF(OR($L920&gt;0,$F920&gt;Parâmetros!$E$14),0,IF($A920&lt;&gt;$A919,1,N($Z919)+1))</f>
        <v>0</v>
      </c>
      <c r="AA920" s="34">
        <f>IF(OR($L920&gt;0,$F920&gt;Parâmetros!$E$14),0,IF(OR($A920&lt;&gt;$A921,$F921&gt;Parâmetros!$E$14),1,N($AA921)+1))</f>
        <v>0</v>
      </c>
      <c r="AB920" s="31">
        <f>IFERROR(MATCH($A920&amp;"|"&amp;TEXT(_xlfn.MAXIFS(Cadastro!$E$5:$E$243,Cadastro!$A$5:$A$243,$A920,Cadastro!$E$5:$E$243,"&lt;="&amp;$F920),"yyyymmdd"),Cadastro!$I$5:$I$243,0),"")</f>
        <v>126</v>
      </c>
      <c r="AC920" t="str">
        <f>IFERROR(_xlfn.SINGLE(INDEX(Exceções!$D$5:$D$203,MATCH($A920&amp;"|"&amp;$F920,Exceções!$F$5:$F$203,0))),"")</f>
        <v/>
      </c>
      <c r="AD920" t="str">
        <f>IF($AC920="","",IFERROR(_xlfn.SINGLE(INDEX(Exceções!$E$5:$E$203,MATCH($A920&amp;"|"&amp;$F920,Exceções!$F$5:$F$203,0))),""))</f>
        <v/>
      </c>
    </row>
    <row r="921" spans="1:30" ht="15" hidden="1" customHeight="1" x14ac:dyDescent="0.25">
      <c r="A921" s="31">
        <v>55387</v>
      </c>
      <c r="B921" s="17" t="s">
        <v>30</v>
      </c>
      <c r="C921" s="17" t="str">
        <f>IFERROR(INDEX(Cadastro!$C$5:$C$243,$AB921),"NÃO INFORMADO")</f>
        <v>ELE</v>
      </c>
      <c r="D921" s="17" t="str">
        <f>IFERROR(INDEX(Cadastro!$D$5:$D$243,$AB921),"")</f>
        <v>A</v>
      </c>
      <c r="E921" s="17" t="str">
        <f>IFERROR(INDEX(Cadastro!$G$5:$G$243,$AB921),"")</f>
        <v>A</v>
      </c>
      <c r="F921" s="29">
        <v>46323</v>
      </c>
      <c r="G921" s="32" t="str">
        <f t="shared" si="84"/>
        <v>qua</v>
      </c>
      <c r="H921" s="31" t="str">
        <f>IF($L921=0,"",_xlfn.MINIFS(Dados!$Q:$Q,Dados!$A:$A,$A921,Dados!$S:$S,$F921))</f>
        <v/>
      </c>
      <c r="I921" s="31" t="str">
        <f>IF($H921="","",_xlfn.MAXIFS(Dados!$R:$R,Dados!$A:$A,$A921,Dados!$S:$S,$F921))</f>
        <v/>
      </c>
      <c r="J921" s="32" t="str">
        <f>IF($D921&lt;&gt;"Folguista","",IFERROR(INDEX(Parâmetros!$D$52:$G$52,1,MIN(4,MAX(1,$W921))),""))</f>
        <v/>
      </c>
      <c r="K921" s="32" t="str">
        <f>IF(OR($AC921&lt;&gt;"",$Y921="Folga",$Y921="Folga trabalhada",$Y921="Férias (cadastro)",$Y921="Férias / afastamento",$Y921="Indeterminado (início da série)"),"",IF(OR($D921="6x1",$D921="FF 6x1"),IF(OR(WEEKDAY($F921,2)=6,WEEKDAY($F921,2)=7),"6x1 sáb/dom","6x1"),IF($D921="5x2","5x2",IF($H921="",IF($D921="Folguista",$J921,$E921),IF(OR($H921&gt;=Parâmetros!$E$18,$H921&lt;Parâmetros!$E$19),"C",IF($H921&lt;Parâmetros!$E$20,"A","B"))))))</f>
        <v>A</v>
      </c>
      <c r="L921" s="30">
        <f>SUMIFS(Dados!$E:$E,Dados!$A:$A,$A921,Dados!$S:$S,$F921)</f>
        <v>0</v>
      </c>
      <c r="M921" s="30">
        <f>IFERROR(INDEX(Parâmetros!$E$6:$E$11,MATCH($K921,Parâmetros!$A$6:$A$11,0)),"")</f>
        <v>7.58</v>
      </c>
      <c r="N921" s="33">
        <f t="shared" si="85"/>
        <v>0</v>
      </c>
      <c r="O921" s="33">
        <f>Parâmetros!$E$13</f>
        <v>0.8</v>
      </c>
      <c r="P921" s="32" t="str">
        <f>IF(OR($M921="",$F921&gt;Parâmetros!$E$14),"Não","Sim")</f>
        <v>Não</v>
      </c>
      <c r="Q921" s="32" t="str">
        <f t="shared" si="86"/>
        <v/>
      </c>
      <c r="R921" s="32" t="str">
        <f t="shared" si="87"/>
        <v/>
      </c>
      <c r="S921" s="30" t="str">
        <f t="shared" si="88"/>
        <v/>
      </c>
      <c r="T921" s="32" t="str">
        <f>IF($Q921&lt;&gt;"Sim","",IF($N921&gt;Parâmetros!$E$15,"Sim","Não"))</f>
        <v/>
      </c>
      <c r="U921" s="17" t="str">
        <f t="shared" si="89"/>
        <v>Fora da apuração</v>
      </c>
      <c r="V921" s="17" t="str">
        <f>IF($AC921&lt;&gt;"",IF($L921&gt;0,"ATENÇÃO · apontou em dia de "&amp;LOWER($AC921)&amp;" cadastrado","Exceção cadastrada · "&amp;$AC921)&amp;IF($AD921="",""," · "&amp;$AD921),IF($E921="Férias",IF($L921&gt;0,"ATENÇÃO · apontou estando de férias no cadastro","Férias no cadastro"),IF($Y921="Férias / afastamento","Afastamento · "&amp;($Z921+$AA921-1)&amp;" dias seguidos sem apontamento",IF($Y921="Folga trabalhada","ATENÇÃO · apontou em dia de folga da escala 5x2",IF($Y921="Folga",IF(AND($D921="5x2",OR(WEEKDAY($F921,2)=6,WEEKDAY($F921,2)=7)),"Folga de fim de semana da escala 5x2",IF(AND(OR($D921="6x1",$D921="FF 6x1"),WEEKDAY($F921,2)=6,FALSE()),"Folga de fim de semana · apontou no domingo anterior",IF(AND(OR($D921="6x1",$D921="FF 6x1"),WEEKDAY($F921,2)=7,AND($A921=$A920,$L920&gt;0)),"Folga de fim de semana · apontou no sábado",IF(AND(OR($D921="6x1",$D921="FF 6x1"),OR(WEEKDAY($F921,2)=6,WEEKDAY($F921,2)=7)),"Folga de fim de semana · sem apontamento no sábado nem no domingo","Folga prevista pelo ciclo")))),IF($Y921="Indeterminado (início da série)","Sem histórico anterior — informe o dia do ciclo no Cadastro",IF($Y921="Falta de registro",IF(OR(OR($D921="6x1",$D921="FF 6x1"),$D921="5x2"),"FALTA DE REGISTRO · dia útil da escala "&amp;$E921,"FALTA DE REGISTRO · dia "&amp;$W921&amp;" de "&amp;IFERROR(INDEX(Parâmetros!$B$39:$B$48,MATCH($E921,Parâmetros!$A$39:$A$48,0)),99)&amp;" do ciclo"),IF(OR($D921="6x1",$D921="FF 6x1"),IF(OR(AND(WEEKDAY($F921,2)=6,AND($A921=$A922,$L922&gt;0)),AND(WEEKDAY($F921,2)=7,AND($A921=$A920,$L920&gt;0))),"ATENÇÃO · apontou sábado e domingo no mesmo fim de semana",IF(OR(WEEKDAY($F921,2)=6,WEEKDAY($F921,2)=7),"Jornada de fim de semana do 6x1",IF(OR($H921&gt;=Parâmetros!$E$20,$H921&lt;Parâmetros!$E$19),"ATENÇÃO · 6x1 apontou fora do horário diurno","Jornada fixa do 6x1"))),IF($D921="5x2","Jornada fixa do 5x2",IF($D921="Folguista",IF($J921=$K921,"Evidência confirma sequência","DIVERGE · sequência "&amp;$J921&amp;" × evidência "&amp;$K921),IF($K921=$E921,"Evidência confirma cadastro","DIVERGE · cadastro "&amp;$E921&amp;" × evidência "&amp;$K921)))))))))))</f>
        <v>FALTA DE REGISTRO · dia 4 de 5 do ciclo</v>
      </c>
      <c r="W921" s="34">
        <f>IF(OR(OR($D921="6x1",$D921="FF 6x1"),$D921="5x2"),"",IF($AB921&lt;&gt;$AB920,IF(IFERROR(INDEX(Cadastro!$F$5:$F$243,$AB921),"")="",IF($L921&gt;0,1,0),IF(IFERROR(INDEX(Cadastro!$F$5:$F$243,$AB921),"")&lt;=IFERROR(INDEX(Parâmetros!$B$39:$B$48,MATCH($E921,Parâmetros!$A$39:$A$48,0)),99),IFERROR(INDEX(Cadastro!$F$5:$F$243,$AB921),""),0)),IF($L921&gt;0,IF(N($X920)&gt;0,1,N($W920)+1),IF(AND($L921=0,OR(N($W920)&gt;=IFERROR(INDEX(Parâmetros!$B$39:$B$48,MATCH($E921,Parâmetros!$A$39:$A$48,0)),99),AND(N($X920)&gt;0,N($X920)&lt;IFERROR(INDEX(Parâmetros!$C$39:$C$48,MATCH($E921,Parâmetros!$A$39:$A$48,0)),0)))),0,N($W920)+1))))</f>
        <v>4</v>
      </c>
      <c r="X921" s="34">
        <f>IF(OR(OR($D921="6x1",$D921="FF 6x1"),$D921="5x2"),"",IF($AB921&lt;&gt;$AB920,IF(IFERROR(INDEX(Cadastro!$F$5:$F$243,$AB921),"")="",0,IF(IFERROR(INDEX(Cadastro!$F$5:$F$243,$AB921),"")&gt;IFERROR(INDEX(Parâmetros!$B$39:$B$48,MATCH($E921,Parâmetros!$A$39:$A$48,0)),99),IFERROR(INDEX(Cadastro!$F$5:$F$243,$AB921),"")-IFERROR(INDEX(Parâmetros!$B$39:$B$48,MATCH($E921,Parâmetros!$A$39:$A$48,0)),99),0)),IF(AND($L921=0,OR(N($W920)&gt;=IFERROR(INDEX(Parâmetros!$B$39:$B$48,MATCH($E921,Parâmetros!$A$39:$A$48,0)),99),AND(N($X920)&gt;0,N($X920)&lt;IFERROR(INDEX(Parâmetros!$C$39:$C$48,MATCH($E921,Parâmetros!$A$39:$A$48,0)),0)))),N($X920)+1,0)))</f>
        <v>0</v>
      </c>
      <c r="Y921" t="str">
        <f>IF($AC921&lt;&gt;"",IF($L921&gt;0,$AC921&amp;" · com apontamento",$AC921),IF($E921="Férias",IF($L921&gt;0,"Férias · com apontamento","Férias (cadastro)"),IF(($Z921+$AA921-1)&gt;Parâmetros!$E$16,"Férias / afastamento",IF(AND($D921="5x2",OR(WEEKDAY($F921,2)=6,WEEKDAY($F921,2)=7)),IF($L921&gt;0,"Folga trabalhada","Folga"),IF($L921&gt;0,"Trabalhado",IF(OR(OR($D921="6x1",$D921="FF 6x1"),$D921="5x2"),IF(AND(OR($D921="6x1",$D921="FF 6x1"),OR(WEEKDAY($F921,2)=6,WEEKDAY($F921,2)=7)),"Folga","Falta de registro"),IF(AND($AB921&lt;&gt;$AB920,IFERROR(INDEX(Cadastro!$F$5:$F$243,$AB921),"")=""),"Indeterminado (início da série)",IF($X921&gt;0,"Folga","Falta de registro"))))))))</f>
        <v>Falta de registro</v>
      </c>
      <c r="Z921" s="34">
        <f>IF(OR($L921&gt;0,$F921&gt;Parâmetros!$E$14),0,IF($A921&lt;&gt;$A920,1,N($Z920)+1))</f>
        <v>0</v>
      </c>
      <c r="AA921" s="34">
        <f>IF(OR($L921&gt;0,$F921&gt;Parâmetros!$E$14),0,IF(OR($A921&lt;&gt;$A922,$F922&gt;Parâmetros!$E$14),1,N($AA922)+1))</f>
        <v>0</v>
      </c>
      <c r="AB921" s="31">
        <f>IFERROR(MATCH($A921&amp;"|"&amp;TEXT(_xlfn.MAXIFS(Cadastro!$E$5:$E$243,Cadastro!$A$5:$A$243,$A921,Cadastro!$E$5:$E$243,"&lt;="&amp;$F921),"yyyymmdd"),Cadastro!$I$5:$I$243,0),"")</f>
        <v>126</v>
      </c>
      <c r="AC921" t="str">
        <f>IFERROR(_xlfn.SINGLE(INDEX(Exceções!$D$5:$D$203,MATCH($A921&amp;"|"&amp;$F921,Exceções!$F$5:$F$203,0))),"")</f>
        <v/>
      </c>
      <c r="AD921" t="str">
        <f>IF($AC921="","",IFERROR(_xlfn.SINGLE(INDEX(Exceções!$E$5:$E$203,MATCH($A921&amp;"|"&amp;$F921,Exceções!$F$5:$F$203,0))),""))</f>
        <v/>
      </c>
    </row>
    <row r="922" spans="1:30" ht="15" hidden="1" customHeight="1" x14ac:dyDescent="0.25">
      <c r="A922" s="31">
        <v>55387</v>
      </c>
      <c r="B922" s="17" t="s">
        <v>30</v>
      </c>
      <c r="C922" s="17" t="str">
        <f>IFERROR(INDEX(Cadastro!$C$5:$C$243,$AB922),"NÃO INFORMADO")</f>
        <v>ELE</v>
      </c>
      <c r="D922" s="17" t="str">
        <f>IFERROR(INDEX(Cadastro!$D$5:$D$243,$AB922),"")</f>
        <v>A</v>
      </c>
      <c r="E922" s="17" t="str">
        <f>IFERROR(INDEX(Cadastro!$G$5:$G$243,$AB922),"")</f>
        <v>A</v>
      </c>
      <c r="F922" s="29">
        <v>46324</v>
      </c>
      <c r="G922" s="32" t="str">
        <f t="shared" si="84"/>
        <v>qui</v>
      </c>
      <c r="H922" s="31" t="str">
        <f>IF($L922=0,"",_xlfn.MINIFS(Dados!$Q:$Q,Dados!$A:$A,$A922,Dados!$S:$S,$F922))</f>
        <v/>
      </c>
      <c r="I922" s="31" t="str">
        <f>IF($H922="","",_xlfn.MAXIFS(Dados!$R:$R,Dados!$A:$A,$A922,Dados!$S:$S,$F922))</f>
        <v/>
      </c>
      <c r="J922" s="32" t="str">
        <f>IF($D922&lt;&gt;"Folguista","",IFERROR(INDEX(Parâmetros!$D$52:$G$52,1,MIN(4,MAX(1,$W922))),""))</f>
        <v/>
      </c>
      <c r="K922" s="32" t="str">
        <f>IF(OR($AC922&lt;&gt;"",$Y922="Folga",$Y922="Folga trabalhada",$Y922="Férias (cadastro)",$Y922="Férias / afastamento",$Y922="Indeterminado (início da série)"),"",IF(OR($D922="6x1",$D922="FF 6x1"),IF(OR(WEEKDAY($F922,2)=6,WEEKDAY($F922,2)=7),"6x1 sáb/dom","6x1"),IF($D922="5x2","5x2",IF($H922="",IF($D922="Folguista",$J922,$E922),IF(OR($H922&gt;=Parâmetros!$E$18,$H922&lt;Parâmetros!$E$19),"C",IF($H922&lt;Parâmetros!$E$20,"A","B"))))))</f>
        <v>A</v>
      </c>
      <c r="L922" s="30">
        <f>SUMIFS(Dados!$E:$E,Dados!$A:$A,$A922,Dados!$S:$S,$F922)</f>
        <v>0</v>
      </c>
      <c r="M922" s="30">
        <f>IFERROR(INDEX(Parâmetros!$E$6:$E$11,MATCH($K922,Parâmetros!$A$6:$A$11,0)),"")</f>
        <v>7.58</v>
      </c>
      <c r="N922" s="33">
        <f t="shared" si="85"/>
        <v>0</v>
      </c>
      <c r="O922" s="33">
        <f>Parâmetros!$E$13</f>
        <v>0.8</v>
      </c>
      <c r="P922" s="32" t="str">
        <f>IF(OR($M922="",$F922&gt;Parâmetros!$E$14),"Não","Sim")</f>
        <v>Não</v>
      </c>
      <c r="Q922" s="32" t="str">
        <f t="shared" si="86"/>
        <v/>
      </c>
      <c r="R922" s="32" t="str">
        <f t="shared" si="87"/>
        <v/>
      </c>
      <c r="S922" s="30" t="str">
        <f t="shared" si="88"/>
        <v/>
      </c>
      <c r="T922" s="32" t="str">
        <f>IF($Q922&lt;&gt;"Sim","",IF($N922&gt;Parâmetros!$E$15,"Sim","Não"))</f>
        <v/>
      </c>
      <c r="U922" s="17" t="str">
        <f t="shared" si="89"/>
        <v>Fora da apuração</v>
      </c>
      <c r="V922" s="17" t="str">
        <f>IF($AC922&lt;&gt;"",IF($L922&gt;0,"ATENÇÃO · apontou em dia de "&amp;LOWER($AC922)&amp;" cadastrado","Exceção cadastrada · "&amp;$AC922)&amp;IF($AD922="",""," · "&amp;$AD922),IF($E922="Férias",IF($L922&gt;0,"ATENÇÃO · apontou estando de férias no cadastro","Férias no cadastro"),IF($Y922="Férias / afastamento","Afastamento · "&amp;($Z922+$AA922-1)&amp;" dias seguidos sem apontamento",IF($Y922="Folga trabalhada","ATENÇÃO · apontou em dia de folga da escala 5x2",IF($Y922="Folga",IF(AND($D922="5x2",OR(WEEKDAY($F922,2)=6,WEEKDAY($F922,2)=7)),"Folga de fim de semana da escala 5x2",IF(AND(OR($D922="6x1",$D922="FF 6x1"),WEEKDAY($F922,2)=6,FALSE()),"Folga de fim de semana · apontou no domingo anterior",IF(AND(OR($D922="6x1",$D922="FF 6x1"),WEEKDAY($F922,2)=7,AND($A922=$A921,$L921&gt;0)),"Folga de fim de semana · apontou no sábado",IF(AND(OR($D922="6x1",$D922="FF 6x1"),OR(WEEKDAY($F922,2)=6,WEEKDAY($F922,2)=7)),"Folga de fim de semana · sem apontamento no sábado nem no domingo","Folga prevista pelo ciclo")))),IF($Y922="Indeterminado (início da série)","Sem histórico anterior — informe o dia do ciclo no Cadastro",IF($Y922="Falta de registro",IF(OR(OR($D922="6x1",$D922="FF 6x1"),$D922="5x2"),"FALTA DE REGISTRO · dia útil da escala "&amp;$E922,"FALTA DE REGISTRO · dia "&amp;$W922&amp;" de "&amp;IFERROR(INDEX(Parâmetros!$B$39:$B$48,MATCH($E922,Parâmetros!$A$39:$A$48,0)),99)&amp;" do ciclo"),IF(OR($D922="6x1",$D922="FF 6x1"),IF(OR(AND(WEEKDAY($F922,2)=6,AND($A922=$A923,$L923&gt;0)),AND(WEEKDAY($F922,2)=7,AND($A922=$A921,$L921&gt;0))),"ATENÇÃO · apontou sábado e domingo no mesmo fim de semana",IF(OR(WEEKDAY($F922,2)=6,WEEKDAY($F922,2)=7),"Jornada de fim de semana do 6x1",IF(OR($H922&gt;=Parâmetros!$E$20,$H922&lt;Parâmetros!$E$19),"ATENÇÃO · 6x1 apontou fora do horário diurno","Jornada fixa do 6x1"))),IF($D922="5x2","Jornada fixa do 5x2",IF($D922="Folguista",IF($J922=$K922,"Evidência confirma sequência","DIVERGE · sequência "&amp;$J922&amp;" × evidência "&amp;$K922),IF($K922=$E922,"Evidência confirma cadastro","DIVERGE · cadastro "&amp;$E922&amp;" × evidência "&amp;$K922)))))))))))</f>
        <v>FALTA DE REGISTRO · dia 5 de 5 do ciclo</v>
      </c>
      <c r="W922" s="34">
        <f>IF(OR(OR($D922="6x1",$D922="FF 6x1"),$D922="5x2"),"",IF($AB922&lt;&gt;$AB921,IF(IFERROR(INDEX(Cadastro!$F$5:$F$243,$AB922),"")="",IF($L922&gt;0,1,0),IF(IFERROR(INDEX(Cadastro!$F$5:$F$243,$AB922),"")&lt;=IFERROR(INDEX(Parâmetros!$B$39:$B$48,MATCH($E922,Parâmetros!$A$39:$A$48,0)),99),IFERROR(INDEX(Cadastro!$F$5:$F$243,$AB922),""),0)),IF($L922&gt;0,IF(N($X921)&gt;0,1,N($W921)+1),IF(AND($L922=0,OR(N($W921)&gt;=IFERROR(INDEX(Parâmetros!$B$39:$B$48,MATCH($E922,Parâmetros!$A$39:$A$48,0)),99),AND(N($X921)&gt;0,N($X921)&lt;IFERROR(INDEX(Parâmetros!$C$39:$C$48,MATCH($E922,Parâmetros!$A$39:$A$48,0)),0)))),0,N($W921)+1))))</f>
        <v>5</v>
      </c>
      <c r="X922" s="34">
        <f>IF(OR(OR($D922="6x1",$D922="FF 6x1"),$D922="5x2"),"",IF($AB922&lt;&gt;$AB921,IF(IFERROR(INDEX(Cadastro!$F$5:$F$243,$AB922),"")="",0,IF(IFERROR(INDEX(Cadastro!$F$5:$F$243,$AB922),"")&gt;IFERROR(INDEX(Parâmetros!$B$39:$B$48,MATCH($E922,Parâmetros!$A$39:$A$48,0)),99),IFERROR(INDEX(Cadastro!$F$5:$F$243,$AB922),"")-IFERROR(INDEX(Parâmetros!$B$39:$B$48,MATCH($E922,Parâmetros!$A$39:$A$48,0)),99),0)),IF(AND($L922=0,OR(N($W921)&gt;=IFERROR(INDEX(Parâmetros!$B$39:$B$48,MATCH($E922,Parâmetros!$A$39:$A$48,0)),99),AND(N($X921)&gt;0,N($X921)&lt;IFERROR(INDEX(Parâmetros!$C$39:$C$48,MATCH($E922,Parâmetros!$A$39:$A$48,0)),0)))),N($X921)+1,0)))</f>
        <v>0</v>
      </c>
      <c r="Y922" t="str">
        <f>IF($AC922&lt;&gt;"",IF($L922&gt;0,$AC922&amp;" · com apontamento",$AC922),IF($E922="Férias",IF($L922&gt;0,"Férias · com apontamento","Férias (cadastro)"),IF(($Z922+$AA922-1)&gt;Parâmetros!$E$16,"Férias / afastamento",IF(AND($D922="5x2",OR(WEEKDAY($F922,2)=6,WEEKDAY($F922,2)=7)),IF($L922&gt;0,"Folga trabalhada","Folga"),IF($L922&gt;0,"Trabalhado",IF(OR(OR($D922="6x1",$D922="FF 6x1"),$D922="5x2"),IF(AND(OR($D922="6x1",$D922="FF 6x1"),OR(WEEKDAY($F922,2)=6,WEEKDAY($F922,2)=7)),"Folga","Falta de registro"),IF(AND($AB922&lt;&gt;$AB921,IFERROR(INDEX(Cadastro!$F$5:$F$243,$AB922),"")=""),"Indeterminado (início da série)",IF($X922&gt;0,"Folga","Falta de registro"))))))))</f>
        <v>Falta de registro</v>
      </c>
      <c r="Z922" s="34">
        <f>IF(OR($L922&gt;0,$F922&gt;Parâmetros!$E$14),0,IF($A922&lt;&gt;$A921,1,N($Z921)+1))</f>
        <v>0</v>
      </c>
      <c r="AA922" s="34">
        <f>IF(OR($L922&gt;0,$F922&gt;Parâmetros!$E$14),0,IF(OR($A922&lt;&gt;$A923,$F923&gt;Parâmetros!$E$14),1,N($AA923)+1))</f>
        <v>0</v>
      </c>
      <c r="AB922" s="31">
        <f>IFERROR(MATCH($A922&amp;"|"&amp;TEXT(_xlfn.MAXIFS(Cadastro!$E$5:$E$243,Cadastro!$A$5:$A$243,$A922,Cadastro!$E$5:$E$243,"&lt;="&amp;$F922),"yyyymmdd"),Cadastro!$I$5:$I$243,0),"")</f>
        <v>126</v>
      </c>
      <c r="AC922" t="str">
        <f>IFERROR(_xlfn.SINGLE(INDEX(Exceções!$D$5:$D$203,MATCH($A922&amp;"|"&amp;$F922,Exceções!$F$5:$F$203,0))),"")</f>
        <v/>
      </c>
      <c r="AD922" t="str">
        <f>IF($AC922="","",IFERROR(_xlfn.SINGLE(INDEX(Exceções!$E$5:$E$203,MATCH($A922&amp;"|"&amp;$F922,Exceções!$F$5:$F$203,0))),""))</f>
        <v/>
      </c>
    </row>
    <row r="923" spans="1:30" ht="15" hidden="1" customHeight="1" x14ac:dyDescent="0.25">
      <c r="A923" s="31">
        <v>55387</v>
      </c>
      <c r="B923" s="17" t="s">
        <v>30</v>
      </c>
      <c r="C923" s="17" t="str">
        <f>IFERROR(INDEX(Cadastro!$C$5:$C$243,$AB923),"NÃO INFORMADO")</f>
        <v>ELE</v>
      </c>
      <c r="D923" s="17" t="str">
        <f>IFERROR(INDEX(Cadastro!$D$5:$D$243,$AB923),"")</f>
        <v>A</v>
      </c>
      <c r="E923" s="17" t="str">
        <f>IFERROR(INDEX(Cadastro!$G$5:$G$243,$AB923),"")</f>
        <v>A</v>
      </c>
      <c r="F923" s="29">
        <v>46325</v>
      </c>
      <c r="G923" s="32" t="str">
        <f t="shared" si="84"/>
        <v>sex</v>
      </c>
      <c r="H923" s="31" t="str">
        <f>IF($L923=0,"",_xlfn.MINIFS(Dados!$Q:$Q,Dados!$A:$A,$A923,Dados!$S:$S,$F923))</f>
        <v/>
      </c>
      <c r="I923" s="31" t="str">
        <f>IF($H923="","",_xlfn.MAXIFS(Dados!$R:$R,Dados!$A:$A,$A923,Dados!$S:$S,$F923))</f>
        <v/>
      </c>
      <c r="J923" s="32" t="str">
        <f>IF($D923&lt;&gt;"Folguista","",IFERROR(INDEX(Parâmetros!$D$52:$G$52,1,MIN(4,MAX(1,$W923))),""))</f>
        <v/>
      </c>
      <c r="K923" s="32" t="str">
        <f>IF(OR($AC923&lt;&gt;"",$Y923="Folga",$Y923="Folga trabalhada",$Y923="Férias (cadastro)",$Y923="Férias / afastamento",$Y923="Indeterminado (início da série)"),"",IF(OR($D923="6x1",$D923="FF 6x1"),IF(OR(WEEKDAY($F923,2)=6,WEEKDAY($F923,2)=7),"6x1 sáb/dom","6x1"),IF($D923="5x2","5x2",IF($H923="",IF($D923="Folguista",$J923,$E923),IF(OR($H923&gt;=Parâmetros!$E$18,$H923&lt;Parâmetros!$E$19),"C",IF($H923&lt;Parâmetros!$E$20,"A","B"))))))</f>
        <v/>
      </c>
      <c r="L923" s="30">
        <f>SUMIFS(Dados!$E:$E,Dados!$A:$A,$A923,Dados!$S:$S,$F923)</f>
        <v>0</v>
      </c>
      <c r="M923" s="30" t="str">
        <f>IFERROR(INDEX(Parâmetros!$E$6:$E$11,MATCH($K923,Parâmetros!$A$6:$A$11,0)),"")</f>
        <v/>
      </c>
      <c r="N923" s="33" t="str">
        <f t="shared" si="85"/>
        <v/>
      </c>
      <c r="O923" s="33">
        <f>Parâmetros!$E$13</f>
        <v>0.8</v>
      </c>
      <c r="P923" s="32" t="str">
        <f>IF(OR($M923="",$F923&gt;Parâmetros!$E$14),"Não","Sim")</f>
        <v>Não</v>
      </c>
      <c r="Q923" s="32" t="str">
        <f t="shared" si="86"/>
        <v/>
      </c>
      <c r="R923" s="32" t="str">
        <f t="shared" si="87"/>
        <v/>
      </c>
      <c r="S923" s="30" t="str">
        <f t="shared" si="88"/>
        <v/>
      </c>
      <c r="T923" s="32" t="str">
        <f>IF($Q923&lt;&gt;"Sim","",IF($N923&gt;Parâmetros!$E$15,"Sim","Não"))</f>
        <v/>
      </c>
      <c r="U923" s="17" t="str">
        <f t="shared" si="89"/>
        <v>Folga</v>
      </c>
      <c r="V923" s="17" t="str">
        <f>IF($AC923&lt;&gt;"",IF($L923&gt;0,"ATENÇÃO · apontou em dia de "&amp;LOWER($AC923)&amp;" cadastrado","Exceção cadastrada · "&amp;$AC923)&amp;IF($AD923="",""," · "&amp;$AD923),IF($E923="Férias",IF($L923&gt;0,"ATENÇÃO · apontou estando de férias no cadastro","Férias no cadastro"),IF($Y923="Férias / afastamento","Afastamento · "&amp;($Z923+$AA923-1)&amp;" dias seguidos sem apontamento",IF($Y923="Folga trabalhada","ATENÇÃO · apontou em dia de folga da escala 5x2",IF($Y923="Folga",IF(AND($D923="5x2",OR(WEEKDAY($F923,2)=6,WEEKDAY($F923,2)=7)),"Folga de fim de semana da escala 5x2",IF(AND(OR($D923="6x1",$D923="FF 6x1"),WEEKDAY($F923,2)=6,FALSE()),"Folga de fim de semana · apontou no domingo anterior",IF(AND(OR($D923="6x1",$D923="FF 6x1"),WEEKDAY($F923,2)=7,AND($A923=$A922,$L922&gt;0)),"Folga de fim de semana · apontou no sábado",IF(AND(OR($D923="6x1",$D923="FF 6x1"),OR(WEEKDAY($F923,2)=6,WEEKDAY($F923,2)=7)),"Folga de fim de semana · sem apontamento no sábado nem no domingo","Folga prevista pelo ciclo")))),IF($Y923="Indeterminado (início da série)","Sem histórico anterior — informe o dia do ciclo no Cadastro",IF($Y923="Falta de registro",IF(OR(OR($D923="6x1",$D923="FF 6x1"),$D923="5x2"),"FALTA DE REGISTRO · dia útil da escala "&amp;$E923,"FALTA DE REGISTRO · dia "&amp;$W923&amp;" de "&amp;IFERROR(INDEX(Parâmetros!$B$39:$B$48,MATCH($E923,Parâmetros!$A$39:$A$48,0)),99)&amp;" do ciclo"),IF(OR($D923="6x1",$D923="FF 6x1"),IF(OR(AND(WEEKDAY($F923,2)=6,AND($A923=$A924,$L924&gt;0)),AND(WEEKDAY($F923,2)=7,AND($A923=$A922,$L922&gt;0))),"ATENÇÃO · apontou sábado e domingo no mesmo fim de semana",IF(OR(WEEKDAY($F923,2)=6,WEEKDAY($F923,2)=7),"Jornada de fim de semana do 6x1",IF(OR($H923&gt;=Parâmetros!$E$20,$H923&lt;Parâmetros!$E$19),"ATENÇÃO · 6x1 apontou fora do horário diurno","Jornada fixa do 6x1"))),IF($D923="5x2","Jornada fixa do 5x2",IF($D923="Folguista",IF($J923=$K923,"Evidência confirma sequência","DIVERGE · sequência "&amp;$J923&amp;" × evidência "&amp;$K923),IF($K923=$E923,"Evidência confirma cadastro","DIVERGE · cadastro "&amp;$E923&amp;" × evidência "&amp;$K923)))))))))))</f>
        <v>Folga prevista pelo ciclo</v>
      </c>
      <c r="W923" s="34">
        <f>IF(OR(OR($D923="6x1",$D923="FF 6x1"),$D923="5x2"),"",IF($AB923&lt;&gt;$AB922,IF(IFERROR(INDEX(Cadastro!$F$5:$F$243,$AB923),"")="",IF($L923&gt;0,1,0),IF(IFERROR(INDEX(Cadastro!$F$5:$F$243,$AB923),"")&lt;=IFERROR(INDEX(Parâmetros!$B$39:$B$48,MATCH($E923,Parâmetros!$A$39:$A$48,0)),99),IFERROR(INDEX(Cadastro!$F$5:$F$243,$AB923),""),0)),IF($L923&gt;0,IF(N($X922)&gt;0,1,N($W922)+1),IF(AND($L923=0,OR(N($W922)&gt;=IFERROR(INDEX(Parâmetros!$B$39:$B$48,MATCH($E923,Parâmetros!$A$39:$A$48,0)),99),AND(N($X922)&gt;0,N($X922)&lt;IFERROR(INDEX(Parâmetros!$C$39:$C$48,MATCH($E923,Parâmetros!$A$39:$A$48,0)),0)))),0,N($W922)+1))))</f>
        <v>0</v>
      </c>
      <c r="X923" s="34">
        <f>IF(OR(OR($D923="6x1",$D923="FF 6x1"),$D923="5x2"),"",IF($AB923&lt;&gt;$AB922,IF(IFERROR(INDEX(Cadastro!$F$5:$F$243,$AB923),"")="",0,IF(IFERROR(INDEX(Cadastro!$F$5:$F$243,$AB923),"")&gt;IFERROR(INDEX(Parâmetros!$B$39:$B$48,MATCH($E923,Parâmetros!$A$39:$A$48,0)),99),IFERROR(INDEX(Cadastro!$F$5:$F$243,$AB923),"")-IFERROR(INDEX(Parâmetros!$B$39:$B$48,MATCH($E923,Parâmetros!$A$39:$A$48,0)),99),0)),IF(AND($L923=0,OR(N($W922)&gt;=IFERROR(INDEX(Parâmetros!$B$39:$B$48,MATCH($E923,Parâmetros!$A$39:$A$48,0)),99),AND(N($X922)&gt;0,N($X922)&lt;IFERROR(INDEX(Parâmetros!$C$39:$C$48,MATCH($E923,Parâmetros!$A$39:$A$48,0)),0)))),N($X922)+1,0)))</f>
        <v>1</v>
      </c>
      <c r="Y923" t="str">
        <f>IF($AC923&lt;&gt;"",IF($L923&gt;0,$AC923&amp;" · com apontamento",$AC923),IF($E923="Férias",IF($L923&gt;0,"Férias · com apontamento","Férias (cadastro)"),IF(($Z923+$AA923-1)&gt;Parâmetros!$E$16,"Férias / afastamento",IF(AND($D923="5x2",OR(WEEKDAY($F923,2)=6,WEEKDAY($F923,2)=7)),IF($L923&gt;0,"Folga trabalhada","Folga"),IF($L923&gt;0,"Trabalhado",IF(OR(OR($D923="6x1",$D923="FF 6x1"),$D923="5x2"),IF(AND(OR($D923="6x1",$D923="FF 6x1"),OR(WEEKDAY($F923,2)=6,WEEKDAY($F923,2)=7)),"Folga","Falta de registro"),IF(AND($AB923&lt;&gt;$AB922,IFERROR(INDEX(Cadastro!$F$5:$F$243,$AB923),"")=""),"Indeterminado (início da série)",IF($X923&gt;0,"Folga","Falta de registro"))))))))</f>
        <v>Folga</v>
      </c>
      <c r="Z923" s="34">
        <f>IF(OR($L923&gt;0,$F923&gt;Parâmetros!$E$14),0,IF($A923&lt;&gt;$A922,1,N($Z922)+1))</f>
        <v>0</v>
      </c>
      <c r="AA923" s="34">
        <f>IF(OR($L923&gt;0,$F923&gt;Parâmetros!$E$14),0,IF(OR($A923&lt;&gt;$A924,$F924&gt;Parâmetros!$E$14),1,N($AA924)+1))</f>
        <v>0</v>
      </c>
      <c r="AB923" s="31">
        <f>IFERROR(MATCH($A923&amp;"|"&amp;TEXT(_xlfn.MAXIFS(Cadastro!$E$5:$E$243,Cadastro!$A$5:$A$243,$A923,Cadastro!$E$5:$E$243,"&lt;="&amp;$F923),"yyyymmdd"),Cadastro!$I$5:$I$243,0),"")</f>
        <v>126</v>
      </c>
      <c r="AC923" t="str">
        <f>IFERROR(_xlfn.SINGLE(INDEX(Exceções!$D$5:$D$203,MATCH($A923&amp;"|"&amp;$F923,Exceções!$F$5:$F$203,0))),"")</f>
        <v/>
      </c>
      <c r="AD923" t="str">
        <f>IF($AC923="","",IFERROR(_xlfn.SINGLE(INDEX(Exceções!$E$5:$E$203,MATCH($A923&amp;"|"&amp;$F923,Exceções!$F$5:$F$203,0))),""))</f>
        <v/>
      </c>
    </row>
    <row r="924" spans="1:30" ht="15" hidden="1" customHeight="1" x14ac:dyDescent="0.25">
      <c r="A924" s="31">
        <v>55387</v>
      </c>
      <c r="B924" s="17" t="s">
        <v>30</v>
      </c>
      <c r="C924" s="17" t="str">
        <f>IFERROR(INDEX(Cadastro!$C$5:$C$243,$AB924),"NÃO INFORMADO")</f>
        <v>ELE</v>
      </c>
      <c r="D924" s="17" t="str">
        <f>IFERROR(INDEX(Cadastro!$D$5:$D$243,$AB924),"")</f>
        <v>A</v>
      </c>
      <c r="E924" s="17" t="str">
        <f>IFERROR(INDEX(Cadastro!$G$5:$G$243,$AB924),"")</f>
        <v>A</v>
      </c>
      <c r="F924" s="29">
        <v>46326</v>
      </c>
      <c r="G924" s="32" t="str">
        <f t="shared" si="84"/>
        <v>sáb</v>
      </c>
      <c r="H924" s="31" t="str">
        <f>IF($L924=0,"",_xlfn.MINIFS(Dados!$Q:$Q,Dados!$A:$A,$A924,Dados!$S:$S,$F924))</f>
        <v/>
      </c>
      <c r="I924" s="31" t="str">
        <f>IF($H924="","",_xlfn.MAXIFS(Dados!$R:$R,Dados!$A:$A,$A924,Dados!$S:$S,$F924))</f>
        <v/>
      </c>
      <c r="J924" s="32" t="str">
        <f>IF($D924&lt;&gt;"Folguista","",IFERROR(INDEX(Parâmetros!$D$52:$G$52,1,MIN(4,MAX(1,$W924))),""))</f>
        <v/>
      </c>
      <c r="K924" s="32" t="str">
        <f>IF(OR($AC924&lt;&gt;"",$Y924="Folga",$Y924="Folga trabalhada",$Y924="Férias (cadastro)",$Y924="Férias / afastamento",$Y924="Indeterminado (início da série)"),"",IF(OR($D924="6x1",$D924="FF 6x1"),IF(OR(WEEKDAY($F924,2)=6,WEEKDAY($F924,2)=7),"6x1 sáb/dom","6x1"),IF($D924="5x2","5x2",IF($H924="",IF($D924="Folguista",$J924,$E924),IF(OR($H924&gt;=Parâmetros!$E$18,$H924&lt;Parâmetros!$E$19),"C",IF($H924&lt;Parâmetros!$E$20,"A","B"))))))</f>
        <v>A</v>
      </c>
      <c r="L924" s="30">
        <f>SUMIFS(Dados!$E:$E,Dados!$A:$A,$A924,Dados!$S:$S,$F924)</f>
        <v>0</v>
      </c>
      <c r="M924" s="30">
        <f>IFERROR(INDEX(Parâmetros!$E$6:$E$11,MATCH($K924,Parâmetros!$A$6:$A$11,0)),"")</f>
        <v>7.58</v>
      </c>
      <c r="N924" s="33">
        <f t="shared" si="85"/>
        <v>0</v>
      </c>
      <c r="O924" s="33">
        <f>Parâmetros!$E$13</f>
        <v>0.8</v>
      </c>
      <c r="P924" s="32" t="str">
        <f>IF(OR($M924="",$F924&gt;Parâmetros!$E$14),"Não","Sim")</f>
        <v>Não</v>
      </c>
      <c r="Q924" s="32" t="str">
        <f t="shared" si="86"/>
        <v/>
      </c>
      <c r="R924" s="32" t="str">
        <f t="shared" si="87"/>
        <v/>
      </c>
      <c r="S924" s="30" t="str">
        <f t="shared" si="88"/>
        <v/>
      </c>
      <c r="T924" s="32" t="str">
        <f>IF($Q924&lt;&gt;"Sim","",IF($N924&gt;Parâmetros!$E$15,"Sim","Não"))</f>
        <v/>
      </c>
      <c r="U924" s="17" t="str">
        <f t="shared" si="89"/>
        <v>Fora da apuração</v>
      </c>
      <c r="V924" s="17" t="str">
        <f>IF($AC924&lt;&gt;"",IF($L924&gt;0,"ATENÇÃO · apontou em dia de "&amp;LOWER($AC924)&amp;" cadastrado","Exceção cadastrada · "&amp;$AC924)&amp;IF($AD924="",""," · "&amp;$AD924),IF($E924="Férias",IF($L924&gt;0,"ATENÇÃO · apontou estando de férias no cadastro","Férias no cadastro"),IF($Y924="Férias / afastamento","Afastamento · "&amp;($Z924+$AA924-1)&amp;" dias seguidos sem apontamento",IF($Y924="Folga trabalhada","ATENÇÃO · apontou em dia de folga da escala 5x2",IF($Y924="Folga",IF(AND($D924="5x2",OR(WEEKDAY($F924,2)=6,WEEKDAY($F924,2)=7)),"Folga de fim de semana da escala 5x2",IF(AND(OR($D924="6x1",$D924="FF 6x1"),WEEKDAY($F924,2)=6,FALSE()),"Folga de fim de semana · apontou no domingo anterior",IF(AND(OR($D924="6x1",$D924="FF 6x1"),WEEKDAY($F924,2)=7,AND($A924=$A923,$L923&gt;0)),"Folga de fim de semana · apontou no sábado",IF(AND(OR($D924="6x1",$D924="FF 6x1"),OR(WEEKDAY($F924,2)=6,WEEKDAY($F924,2)=7)),"Folga de fim de semana · sem apontamento no sábado nem no domingo","Folga prevista pelo ciclo")))),IF($Y924="Indeterminado (início da série)","Sem histórico anterior — informe o dia do ciclo no Cadastro",IF($Y924="Falta de registro",IF(OR(OR($D924="6x1",$D924="FF 6x1"),$D924="5x2"),"FALTA DE REGISTRO · dia útil da escala "&amp;$E924,"FALTA DE REGISTRO · dia "&amp;$W924&amp;" de "&amp;IFERROR(INDEX(Parâmetros!$B$39:$B$48,MATCH($E924,Parâmetros!$A$39:$A$48,0)),99)&amp;" do ciclo"),IF(OR($D924="6x1",$D924="FF 6x1"),IF(OR(AND(WEEKDAY($F924,2)=6,AND($A924=$A925,$L925&gt;0)),AND(WEEKDAY($F924,2)=7,AND($A924=$A923,$L923&gt;0))),"ATENÇÃO · apontou sábado e domingo no mesmo fim de semana",IF(OR(WEEKDAY($F924,2)=6,WEEKDAY($F924,2)=7),"Jornada de fim de semana do 6x1",IF(OR($H924&gt;=Parâmetros!$E$20,$H924&lt;Parâmetros!$E$19),"ATENÇÃO · 6x1 apontou fora do horário diurno","Jornada fixa do 6x1"))),IF($D924="5x2","Jornada fixa do 5x2",IF($D924="Folguista",IF($J924=$K924,"Evidência confirma sequência","DIVERGE · sequência "&amp;$J924&amp;" × evidência "&amp;$K924),IF($K924=$E924,"Evidência confirma cadastro","DIVERGE · cadastro "&amp;$E924&amp;" × evidência "&amp;$K924)))))))))))</f>
        <v>FALTA DE REGISTRO · dia 1 de 5 do ciclo</v>
      </c>
      <c r="W924" s="34">
        <f>IF(OR(OR($D924="6x1",$D924="FF 6x1"),$D924="5x2"),"",IF($AB924&lt;&gt;$AB923,IF(IFERROR(INDEX(Cadastro!$F$5:$F$243,$AB924),"")="",IF($L924&gt;0,1,0),IF(IFERROR(INDEX(Cadastro!$F$5:$F$243,$AB924),"")&lt;=IFERROR(INDEX(Parâmetros!$B$39:$B$48,MATCH($E924,Parâmetros!$A$39:$A$48,0)),99),IFERROR(INDEX(Cadastro!$F$5:$F$243,$AB924),""),0)),IF($L924&gt;0,IF(N($X923)&gt;0,1,N($W923)+1),IF(AND($L924=0,OR(N($W923)&gt;=IFERROR(INDEX(Parâmetros!$B$39:$B$48,MATCH($E924,Parâmetros!$A$39:$A$48,0)),99),AND(N($X923)&gt;0,N($X923)&lt;IFERROR(INDEX(Parâmetros!$C$39:$C$48,MATCH($E924,Parâmetros!$A$39:$A$48,0)),0)))),0,N($W923)+1))))</f>
        <v>1</v>
      </c>
      <c r="X924" s="34">
        <f>IF(OR(OR($D924="6x1",$D924="FF 6x1"),$D924="5x2"),"",IF($AB924&lt;&gt;$AB923,IF(IFERROR(INDEX(Cadastro!$F$5:$F$243,$AB924),"")="",0,IF(IFERROR(INDEX(Cadastro!$F$5:$F$243,$AB924),"")&gt;IFERROR(INDEX(Parâmetros!$B$39:$B$48,MATCH($E924,Parâmetros!$A$39:$A$48,0)),99),IFERROR(INDEX(Cadastro!$F$5:$F$243,$AB924),"")-IFERROR(INDEX(Parâmetros!$B$39:$B$48,MATCH($E924,Parâmetros!$A$39:$A$48,0)),99),0)),IF(AND($L924=0,OR(N($W923)&gt;=IFERROR(INDEX(Parâmetros!$B$39:$B$48,MATCH($E924,Parâmetros!$A$39:$A$48,0)),99),AND(N($X923)&gt;0,N($X923)&lt;IFERROR(INDEX(Parâmetros!$C$39:$C$48,MATCH($E924,Parâmetros!$A$39:$A$48,0)),0)))),N($X923)+1,0)))</f>
        <v>0</v>
      </c>
      <c r="Y924" t="str">
        <f>IF($AC924&lt;&gt;"",IF($L924&gt;0,$AC924&amp;" · com apontamento",$AC924),IF($E924="Férias",IF($L924&gt;0,"Férias · com apontamento","Férias (cadastro)"),IF(($Z924+$AA924-1)&gt;Parâmetros!$E$16,"Férias / afastamento",IF(AND($D924="5x2",OR(WEEKDAY($F924,2)=6,WEEKDAY($F924,2)=7)),IF($L924&gt;0,"Folga trabalhada","Folga"),IF($L924&gt;0,"Trabalhado",IF(OR(OR($D924="6x1",$D924="FF 6x1"),$D924="5x2"),IF(AND(OR($D924="6x1",$D924="FF 6x1"),OR(WEEKDAY($F924,2)=6,WEEKDAY($F924,2)=7)),"Folga","Falta de registro"),IF(AND($AB924&lt;&gt;$AB923,IFERROR(INDEX(Cadastro!$F$5:$F$243,$AB924),"")=""),"Indeterminado (início da série)",IF($X924&gt;0,"Folga","Falta de registro"))))))))</f>
        <v>Falta de registro</v>
      </c>
      <c r="Z924" s="34">
        <f>IF(OR($L924&gt;0,$F924&gt;Parâmetros!$E$14),0,IF($A924&lt;&gt;$A923,1,N($Z923)+1))</f>
        <v>0</v>
      </c>
      <c r="AA924" s="34">
        <f>IF(OR($L924&gt;0,$F924&gt;Parâmetros!$E$14),0,IF(OR($A924&lt;&gt;$A925,$F925&gt;Parâmetros!$E$14),1,N($AA925)+1))</f>
        <v>0</v>
      </c>
      <c r="AB924" s="31">
        <f>IFERROR(MATCH($A924&amp;"|"&amp;TEXT(_xlfn.MAXIFS(Cadastro!$E$5:$E$243,Cadastro!$A$5:$A$243,$A924,Cadastro!$E$5:$E$243,"&lt;="&amp;$F924),"yyyymmdd"),Cadastro!$I$5:$I$243,0),"")</f>
        <v>126</v>
      </c>
      <c r="AC924" t="str">
        <f>IFERROR(_xlfn.SINGLE(INDEX(Exceções!$D$5:$D$203,MATCH($A924&amp;"|"&amp;$F924,Exceções!$F$5:$F$203,0))),"")</f>
        <v/>
      </c>
      <c r="AD924" t="str">
        <f>IF($AC924="","",IFERROR(_xlfn.SINGLE(INDEX(Exceções!$E$5:$E$203,MATCH($A924&amp;"|"&amp;$F924,Exceções!$F$5:$F$203,0))),""))</f>
        <v/>
      </c>
    </row>
    <row r="925" spans="1:30" ht="15" hidden="1" customHeight="1" x14ac:dyDescent="0.25">
      <c r="A925" s="31">
        <v>55387</v>
      </c>
      <c r="B925" s="17" t="s">
        <v>30</v>
      </c>
      <c r="C925" s="17" t="str">
        <f>IFERROR(INDEX(Cadastro!$C$5:$C$243,$AB925),"NÃO INFORMADO")</f>
        <v>ELE</v>
      </c>
      <c r="D925" s="17" t="str">
        <f>IFERROR(INDEX(Cadastro!$D$5:$D$243,$AB925),"")</f>
        <v>A</v>
      </c>
      <c r="E925" s="17" t="str">
        <f>IFERROR(INDEX(Cadastro!$G$5:$G$243,$AB925),"")</f>
        <v>A</v>
      </c>
      <c r="F925" s="29">
        <v>46327</v>
      </c>
      <c r="G925" s="32" t="str">
        <f t="shared" si="84"/>
        <v>dom</v>
      </c>
      <c r="H925" s="31" t="str">
        <f>IF($L925=0,"",_xlfn.MINIFS(Dados!$Q:$Q,Dados!$A:$A,$A925,Dados!$S:$S,$F925))</f>
        <v/>
      </c>
      <c r="I925" s="31" t="str">
        <f>IF($H925="","",_xlfn.MAXIFS(Dados!$R:$R,Dados!$A:$A,$A925,Dados!$S:$S,$F925))</f>
        <v/>
      </c>
      <c r="J925" s="32" t="str">
        <f>IF($D925&lt;&gt;"Folguista","",IFERROR(INDEX(Parâmetros!$D$52:$G$52,1,MIN(4,MAX(1,$W925))),""))</f>
        <v/>
      </c>
      <c r="K925" s="32" t="str">
        <f>IF(OR($AC925&lt;&gt;"",$Y925="Folga",$Y925="Folga trabalhada",$Y925="Férias (cadastro)",$Y925="Férias / afastamento",$Y925="Indeterminado (início da série)"),"",IF(OR($D925="6x1",$D925="FF 6x1"),IF(OR(WEEKDAY($F925,2)=6,WEEKDAY($F925,2)=7),"6x1 sáb/dom","6x1"),IF($D925="5x2","5x2",IF($H925="",IF($D925="Folguista",$J925,$E925),IF(OR($H925&gt;=Parâmetros!$E$18,$H925&lt;Parâmetros!$E$19),"C",IF($H925&lt;Parâmetros!$E$20,"A","B"))))))</f>
        <v>A</v>
      </c>
      <c r="L925" s="30">
        <f>SUMIFS(Dados!$E:$E,Dados!$A:$A,$A925,Dados!$S:$S,$F925)</f>
        <v>0</v>
      </c>
      <c r="M925" s="30">
        <f>IFERROR(INDEX(Parâmetros!$E$6:$E$11,MATCH($K925,Parâmetros!$A$6:$A$11,0)),"")</f>
        <v>7.58</v>
      </c>
      <c r="N925" s="33">
        <f t="shared" si="85"/>
        <v>0</v>
      </c>
      <c r="O925" s="33">
        <f>Parâmetros!$E$13</f>
        <v>0.8</v>
      </c>
      <c r="P925" s="32" t="str">
        <f>IF(OR($M925="",$F925&gt;Parâmetros!$E$14),"Não","Sim")</f>
        <v>Não</v>
      </c>
      <c r="Q925" s="32" t="str">
        <f t="shared" si="86"/>
        <v/>
      </c>
      <c r="R925" s="32" t="str">
        <f t="shared" si="87"/>
        <v/>
      </c>
      <c r="S925" s="30" t="str">
        <f t="shared" si="88"/>
        <v/>
      </c>
      <c r="T925" s="32" t="str">
        <f>IF($Q925&lt;&gt;"Sim","",IF($N925&gt;Parâmetros!$E$15,"Sim","Não"))</f>
        <v/>
      </c>
      <c r="U925" s="17" t="str">
        <f t="shared" si="89"/>
        <v>Fora da apuração</v>
      </c>
      <c r="V925" s="17" t="str">
        <f>IF($AC925&lt;&gt;"",IF($L925&gt;0,"ATENÇÃO · apontou em dia de "&amp;LOWER($AC925)&amp;" cadastrado","Exceção cadastrada · "&amp;$AC925)&amp;IF($AD925="",""," · "&amp;$AD925),IF($E925="Férias",IF($L925&gt;0,"ATENÇÃO · apontou estando de férias no cadastro","Férias no cadastro"),IF($Y925="Férias / afastamento","Afastamento · "&amp;($Z925+$AA925-1)&amp;" dias seguidos sem apontamento",IF($Y925="Folga trabalhada","ATENÇÃO · apontou em dia de folga da escala 5x2",IF($Y925="Folga",IF(AND($D925="5x2",OR(WEEKDAY($F925,2)=6,WEEKDAY($F925,2)=7)),"Folga de fim de semana da escala 5x2",IF(AND(OR($D925="6x1",$D925="FF 6x1"),WEEKDAY($F925,2)=6,FALSE()),"Folga de fim de semana · apontou no domingo anterior",IF(AND(OR($D925="6x1",$D925="FF 6x1"),WEEKDAY($F925,2)=7,AND($A925=$A924,$L924&gt;0)),"Folga de fim de semana · apontou no sábado",IF(AND(OR($D925="6x1",$D925="FF 6x1"),OR(WEEKDAY($F925,2)=6,WEEKDAY($F925,2)=7)),"Folga de fim de semana · sem apontamento no sábado nem no domingo","Folga prevista pelo ciclo")))),IF($Y925="Indeterminado (início da série)","Sem histórico anterior — informe o dia do ciclo no Cadastro",IF($Y925="Falta de registro",IF(OR(OR($D925="6x1",$D925="FF 6x1"),$D925="5x2"),"FALTA DE REGISTRO · dia útil da escala "&amp;$E925,"FALTA DE REGISTRO · dia "&amp;$W925&amp;" de "&amp;IFERROR(INDEX(Parâmetros!$B$39:$B$48,MATCH($E925,Parâmetros!$A$39:$A$48,0)),99)&amp;" do ciclo"),IF(OR($D925="6x1",$D925="FF 6x1"),IF(OR(AND(WEEKDAY($F925,2)=6,AND($A925=$A926,$L926&gt;0)),AND(WEEKDAY($F925,2)=7,AND($A925=$A924,$L924&gt;0))),"ATENÇÃO · apontou sábado e domingo no mesmo fim de semana",IF(OR(WEEKDAY($F925,2)=6,WEEKDAY($F925,2)=7),"Jornada de fim de semana do 6x1",IF(OR($H925&gt;=Parâmetros!$E$20,$H925&lt;Parâmetros!$E$19),"ATENÇÃO · 6x1 apontou fora do horário diurno","Jornada fixa do 6x1"))),IF($D925="5x2","Jornada fixa do 5x2",IF($D925="Folguista",IF($J925=$K925,"Evidência confirma sequência","DIVERGE · sequência "&amp;$J925&amp;" × evidência "&amp;$K925),IF($K925=$E925,"Evidência confirma cadastro","DIVERGE · cadastro "&amp;$E925&amp;" × evidência "&amp;$K925)))))))))))</f>
        <v>FALTA DE REGISTRO · dia 2 de 5 do ciclo</v>
      </c>
      <c r="W925" s="34">
        <f>IF(OR(OR($D925="6x1",$D925="FF 6x1"),$D925="5x2"),"",IF($AB925&lt;&gt;$AB924,IF(IFERROR(INDEX(Cadastro!$F$5:$F$243,$AB925),"")="",IF($L925&gt;0,1,0),IF(IFERROR(INDEX(Cadastro!$F$5:$F$243,$AB925),"")&lt;=IFERROR(INDEX(Parâmetros!$B$39:$B$48,MATCH($E925,Parâmetros!$A$39:$A$48,0)),99),IFERROR(INDEX(Cadastro!$F$5:$F$243,$AB925),""),0)),IF($L925&gt;0,IF(N($X924)&gt;0,1,N($W924)+1),IF(AND($L925=0,OR(N($W924)&gt;=IFERROR(INDEX(Parâmetros!$B$39:$B$48,MATCH($E925,Parâmetros!$A$39:$A$48,0)),99),AND(N($X924)&gt;0,N($X924)&lt;IFERROR(INDEX(Parâmetros!$C$39:$C$48,MATCH($E925,Parâmetros!$A$39:$A$48,0)),0)))),0,N($W924)+1))))</f>
        <v>2</v>
      </c>
      <c r="X925" s="34">
        <f>IF(OR(OR($D925="6x1",$D925="FF 6x1"),$D925="5x2"),"",IF($AB925&lt;&gt;$AB924,IF(IFERROR(INDEX(Cadastro!$F$5:$F$243,$AB925),"")="",0,IF(IFERROR(INDEX(Cadastro!$F$5:$F$243,$AB925),"")&gt;IFERROR(INDEX(Parâmetros!$B$39:$B$48,MATCH($E925,Parâmetros!$A$39:$A$48,0)),99),IFERROR(INDEX(Cadastro!$F$5:$F$243,$AB925),"")-IFERROR(INDEX(Parâmetros!$B$39:$B$48,MATCH($E925,Parâmetros!$A$39:$A$48,0)),99),0)),IF(AND($L925=0,OR(N($W924)&gt;=IFERROR(INDEX(Parâmetros!$B$39:$B$48,MATCH($E925,Parâmetros!$A$39:$A$48,0)),99),AND(N($X924)&gt;0,N($X924)&lt;IFERROR(INDEX(Parâmetros!$C$39:$C$48,MATCH($E925,Parâmetros!$A$39:$A$48,0)),0)))),N($X924)+1,0)))</f>
        <v>0</v>
      </c>
      <c r="Y925" t="str">
        <f>IF($AC925&lt;&gt;"",IF($L925&gt;0,$AC925&amp;" · com apontamento",$AC925),IF($E925="Férias",IF($L925&gt;0,"Férias · com apontamento","Férias (cadastro)"),IF(($Z925+$AA925-1)&gt;Parâmetros!$E$16,"Férias / afastamento",IF(AND($D925="5x2",OR(WEEKDAY($F925,2)=6,WEEKDAY($F925,2)=7)),IF($L925&gt;0,"Folga trabalhada","Folga"),IF($L925&gt;0,"Trabalhado",IF(OR(OR($D925="6x1",$D925="FF 6x1"),$D925="5x2"),IF(AND(OR($D925="6x1",$D925="FF 6x1"),OR(WEEKDAY($F925,2)=6,WEEKDAY($F925,2)=7)),"Folga","Falta de registro"),IF(AND($AB925&lt;&gt;$AB924,IFERROR(INDEX(Cadastro!$F$5:$F$243,$AB925),"")=""),"Indeterminado (início da série)",IF($X925&gt;0,"Folga","Falta de registro"))))))))</f>
        <v>Falta de registro</v>
      </c>
      <c r="Z925" s="34">
        <f>IF(OR($L925&gt;0,$F925&gt;Parâmetros!$E$14),0,IF($A925&lt;&gt;$A924,1,N($Z924)+1))</f>
        <v>0</v>
      </c>
      <c r="AA925" s="34">
        <f>IF(OR($L925&gt;0,$F925&gt;Parâmetros!$E$14),0,IF(OR($A925&lt;&gt;$A926,$F926&gt;Parâmetros!$E$14),1,N($AA926)+1))</f>
        <v>0</v>
      </c>
      <c r="AB925" s="31">
        <f>IFERROR(MATCH($A925&amp;"|"&amp;TEXT(_xlfn.MAXIFS(Cadastro!$E$5:$E$243,Cadastro!$A$5:$A$243,$A925,Cadastro!$E$5:$E$243,"&lt;="&amp;$F925),"yyyymmdd"),Cadastro!$I$5:$I$243,0),"")</f>
        <v>126</v>
      </c>
      <c r="AC925" t="str">
        <f>IFERROR(_xlfn.SINGLE(INDEX(Exceções!$D$5:$D$203,MATCH($A925&amp;"|"&amp;$F925,Exceções!$F$5:$F$203,0))),"")</f>
        <v/>
      </c>
      <c r="AD925" t="str">
        <f>IF($AC925="","",IFERROR(_xlfn.SINGLE(INDEX(Exceções!$E$5:$E$203,MATCH($A925&amp;"|"&amp;$F925,Exceções!$F$5:$F$203,0))),""))</f>
        <v/>
      </c>
    </row>
    <row r="926" spans="1:30" ht="15" hidden="1" customHeight="1" x14ac:dyDescent="0.25">
      <c r="A926" s="31">
        <v>56327</v>
      </c>
      <c r="B926" s="17" t="s">
        <v>44</v>
      </c>
      <c r="C926" s="17" t="str">
        <f>IFERROR(INDEX(Cadastro!$C$5:$C$243,$AB926),"NÃO INFORMADO")</f>
        <v>INS</v>
      </c>
      <c r="D926" s="17" t="str">
        <f>IFERROR(INDEX(Cadastro!$D$5:$D$243,$AB926),"")</f>
        <v>C</v>
      </c>
      <c r="E926" s="17" t="str">
        <f>IFERROR(INDEX(Cadastro!$G$5:$G$243,$AB926),"")</f>
        <v>C</v>
      </c>
      <c r="F926" s="29">
        <v>46300</v>
      </c>
      <c r="G926" s="32" t="str">
        <f t="shared" si="84"/>
        <v>seg</v>
      </c>
      <c r="H926" s="31">
        <f>IF($L926=0,"",_xlfn.MINIFS(Dados!$Q:$Q,Dados!$A:$A,$A926,Dados!$S:$S,$F926))</f>
        <v>146</v>
      </c>
      <c r="I926" s="31">
        <f>IF($H926="","",_xlfn.MAXIFS(Dados!$R:$R,Dados!$A:$A,$A926,Dados!$S:$S,$F926))</f>
        <v>417</v>
      </c>
      <c r="J926" s="32" t="str">
        <f>IF($D926&lt;&gt;"Folguista","",IFERROR(INDEX(Parâmetros!$D$52:$G$52,1,MIN(4,MAX(1,$W926))),""))</f>
        <v/>
      </c>
      <c r="K926" s="32" t="str">
        <f>IF(OR($AC926&lt;&gt;"",$Y926="Folga",$Y926="Folga trabalhada",$Y926="Férias (cadastro)",$Y926="Férias / afastamento",$Y926="Indeterminado (início da série)"),"",IF(OR($D926="6x1",$D926="FF 6x1"),IF(OR(WEEKDAY($F926,2)=6,WEEKDAY($F926,2)=7),"6x1 sáb/dom","6x1"),IF($D926="5x2","5x2",IF($H926="",IF($D926="Folguista",$J926,$E926),IF(OR($H926&gt;=Parâmetros!$E$18,$H926&lt;Parâmetros!$E$19),"C",IF($H926&lt;Parâmetros!$E$20,"A","B"))))))</f>
        <v>C</v>
      </c>
      <c r="L926" s="30">
        <f>SUMIFS(Dados!$E:$E,Dados!$A:$A,$A926,Dados!$S:$S,$F926)</f>
        <v>6.82</v>
      </c>
      <c r="M926" s="30">
        <f>IFERROR(INDEX(Parâmetros!$E$6:$E$11,MATCH($K926,Parâmetros!$A$6:$A$11,0)),"")</f>
        <v>6.67</v>
      </c>
      <c r="N926" s="33">
        <f t="shared" si="85"/>
        <v>1.0224887556221889</v>
      </c>
      <c r="O926" s="33">
        <f>Parâmetros!$E$13</f>
        <v>0.8</v>
      </c>
      <c r="P926" s="32" t="str">
        <f>IF(OR($M926="",$F926&gt;Parâmetros!$E$14),"Não","Sim")</f>
        <v>Sim</v>
      </c>
      <c r="Q926" s="32" t="str">
        <f t="shared" si="86"/>
        <v>Sim</v>
      </c>
      <c r="R926" s="32" t="str">
        <f t="shared" si="87"/>
        <v>Sim</v>
      </c>
      <c r="S926" s="30">
        <f t="shared" si="88"/>
        <v>0</v>
      </c>
      <c r="T926" s="32" t="str">
        <f>IF($Q926&lt;&gt;"Sim","",IF($N926&gt;Parâmetros!$E$15,"Sim","Não"))</f>
        <v>Sim</v>
      </c>
      <c r="U926" s="17" t="str">
        <f t="shared" si="89"/>
        <v>Na meta</v>
      </c>
      <c r="V926" s="17" t="str">
        <f>IF($AC926&lt;&gt;"",IF($L926&gt;0,"ATENÇÃO · apontou em dia de "&amp;LOWER($AC926)&amp;" cadastrado","Exceção cadastrada · "&amp;$AC926)&amp;IF($AD926="",""," · "&amp;$AD926),IF($E926="Férias",IF($L926&gt;0,"ATENÇÃO · apontou estando de férias no cadastro","Férias no cadastro"),IF($Y926="Férias / afastamento","Afastamento · "&amp;($Z926+$AA926-1)&amp;" dias seguidos sem apontamento",IF($Y926="Folga trabalhada","ATENÇÃO · apontou em dia de folga da escala 5x2",IF($Y926="Folga",IF(AND($D926="5x2",OR(WEEKDAY($F926,2)=6,WEEKDAY($F926,2)=7)),"Folga de fim de semana da escala 5x2",IF(AND(OR($D926="6x1",$D926="FF 6x1"),WEEKDAY($F926,2)=6,FALSE()),"Folga de fim de semana · apontou no domingo anterior",IF(AND(OR($D926="6x1",$D926="FF 6x1"),WEEKDAY($F926,2)=7,AND($A926=$A925,$L925&gt;0)),"Folga de fim de semana · apontou no sábado",IF(AND(OR($D926="6x1",$D926="FF 6x1"),OR(WEEKDAY($F926,2)=6,WEEKDAY($F926,2)=7)),"Folga de fim de semana · sem apontamento no sábado nem no domingo","Folga prevista pelo ciclo")))),IF($Y926="Indeterminado (início da série)","Sem histórico anterior — informe o dia do ciclo no Cadastro",IF($Y926="Falta de registro",IF(OR(OR($D926="6x1",$D926="FF 6x1"),$D926="5x2"),"FALTA DE REGISTRO · dia útil da escala "&amp;$E926,"FALTA DE REGISTRO · dia "&amp;$W926&amp;" de "&amp;IFERROR(INDEX(Parâmetros!$B$39:$B$48,MATCH($E926,Parâmetros!$A$39:$A$48,0)),99)&amp;" do ciclo"),IF(OR($D926="6x1",$D926="FF 6x1"),IF(OR(AND(WEEKDAY($F926,2)=6,AND($A926=$A927,$L927&gt;0)),AND(WEEKDAY($F926,2)=7,AND($A926=$A925,$L925&gt;0))),"ATENÇÃO · apontou sábado e domingo no mesmo fim de semana",IF(OR(WEEKDAY($F926,2)=6,WEEKDAY($F926,2)=7),"Jornada de fim de semana do 6x1",IF(OR($H926&gt;=Parâmetros!$E$20,$H926&lt;Parâmetros!$E$19),"ATENÇÃO · 6x1 apontou fora do horário diurno","Jornada fixa do 6x1"))),IF($D926="5x2","Jornada fixa do 5x2",IF($D926="Folguista",IF($J926=$K926,"Evidência confirma sequência","DIVERGE · sequência "&amp;$J926&amp;" × evidência "&amp;$K926),IF($K926=$E926,"Evidência confirma cadastro","DIVERGE · cadastro "&amp;$E926&amp;" × evidência "&amp;$K926)))))))))))</f>
        <v>Evidência confirma cadastro</v>
      </c>
      <c r="W926" s="34">
        <f>IF(OR(OR($D926="6x1",$D926="FF 6x1"),$D926="5x2"),"",IF($AB926&lt;&gt;$AB925,IF(IFERROR(INDEX(Cadastro!$F$5:$F$243,$AB926),"")="",IF($L926&gt;0,1,0),IF(IFERROR(INDEX(Cadastro!$F$5:$F$243,$AB926),"")&lt;=IFERROR(INDEX(Parâmetros!$B$39:$B$48,MATCH($E926,Parâmetros!$A$39:$A$48,0)),99),IFERROR(INDEX(Cadastro!$F$5:$F$243,$AB926),""),0)),IF($L926&gt;0,IF(N($X925)&gt;0,1,N($W925)+1),IF(AND($L926=0,OR(N($W925)&gt;=IFERROR(INDEX(Parâmetros!$B$39:$B$48,MATCH($E926,Parâmetros!$A$39:$A$48,0)),99),AND(N($X925)&gt;0,N($X925)&lt;IFERROR(INDEX(Parâmetros!$C$39:$C$48,MATCH($E926,Parâmetros!$A$39:$A$48,0)),0)))),0,N($W925)+1))))</f>
        <v>1</v>
      </c>
      <c r="X926" s="34">
        <f>IF(OR(OR($D926="6x1",$D926="FF 6x1"),$D926="5x2"),"",IF($AB926&lt;&gt;$AB925,IF(IFERROR(INDEX(Cadastro!$F$5:$F$243,$AB926),"")="",0,IF(IFERROR(INDEX(Cadastro!$F$5:$F$243,$AB926),"")&gt;IFERROR(INDEX(Parâmetros!$B$39:$B$48,MATCH($E926,Parâmetros!$A$39:$A$48,0)),99),IFERROR(INDEX(Cadastro!$F$5:$F$243,$AB926),"")-IFERROR(INDEX(Parâmetros!$B$39:$B$48,MATCH($E926,Parâmetros!$A$39:$A$48,0)),99),0)),IF(AND($L926=0,OR(N($W925)&gt;=IFERROR(INDEX(Parâmetros!$B$39:$B$48,MATCH($E926,Parâmetros!$A$39:$A$48,0)),99),AND(N($X925)&gt;0,N($X925)&lt;IFERROR(INDEX(Parâmetros!$C$39:$C$48,MATCH($E926,Parâmetros!$A$39:$A$48,0)),0)))),N($X925)+1,0)))</f>
        <v>0</v>
      </c>
      <c r="Y926" t="str">
        <f>IF($AC926&lt;&gt;"",IF($L926&gt;0,$AC926&amp;" · com apontamento",$AC926),IF($E926="Férias",IF($L926&gt;0,"Férias · com apontamento","Férias (cadastro)"),IF(($Z926+$AA926-1)&gt;Parâmetros!$E$16,"Férias / afastamento",IF(AND($D926="5x2",OR(WEEKDAY($F926,2)=6,WEEKDAY($F926,2)=7)),IF($L926&gt;0,"Folga trabalhada","Folga"),IF($L926&gt;0,"Trabalhado",IF(OR(OR($D926="6x1",$D926="FF 6x1"),$D926="5x2"),IF(AND(OR($D926="6x1",$D926="FF 6x1"),OR(WEEKDAY($F926,2)=6,WEEKDAY($F926,2)=7)),"Folga","Falta de registro"),IF(AND($AB926&lt;&gt;$AB925,IFERROR(INDEX(Cadastro!$F$5:$F$243,$AB926),"")=""),"Indeterminado (início da série)",IF($X926&gt;0,"Folga","Falta de registro"))))))))</f>
        <v>Trabalhado</v>
      </c>
      <c r="Z926" s="34">
        <f>IF(OR($L926&gt;0,$F926&gt;Parâmetros!$E$14),0,IF($A926&lt;&gt;$A925,1,N($Z925)+1))</f>
        <v>0</v>
      </c>
      <c r="AA926" s="34">
        <f>IF(OR($L926&gt;0,$F926&gt;Parâmetros!$E$14),0,IF(OR($A926&lt;&gt;$A927,$F927&gt;Parâmetros!$E$14),1,N($AA927)+1))</f>
        <v>0</v>
      </c>
      <c r="AB926" s="31">
        <f>IFERROR(MATCH($A926&amp;"|"&amp;TEXT(_xlfn.MAXIFS(Cadastro!$E$5:$E$243,Cadastro!$A$5:$A$243,$A926,Cadastro!$E$5:$E$243,"&lt;="&amp;$F926),"yyyymmdd"),Cadastro!$I$5:$I$243,0),"")</f>
        <v>127</v>
      </c>
      <c r="AC926" t="str">
        <f>IFERROR(_xlfn.SINGLE(INDEX(Exceções!$D$5:$D$203,MATCH($A926&amp;"|"&amp;$F926,Exceções!$F$5:$F$203,0))),"")</f>
        <v/>
      </c>
      <c r="AD926" t="str">
        <f>IF($AC926="","",IFERROR(_xlfn.SINGLE(INDEX(Exceções!$E$5:$E$203,MATCH($A926&amp;"|"&amp;$F926,Exceções!$F$5:$F$203,0))),""))</f>
        <v/>
      </c>
    </row>
    <row r="927" spans="1:30" ht="15" hidden="1" customHeight="1" x14ac:dyDescent="0.25">
      <c r="A927" s="31">
        <v>56327</v>
      </c>
      <c r="B927" s="17" t="s">
        <v>44</v>
      </c>
      <c r="C927" s="17" t="str">
        <f>IFERROR(INDEX(Cadastro!$C$5:$C$243,$AB927),"NÃO INFORMADO")</f>
        <v>INS</v>
      </c>
      <c r="D927" s="17" t="str">
        <f>IFERROR(INDEX(Cadastro!$D$5:$D$243,$AB927),"")</f>
        <v>C</v>
      </c>
      <c r="E927" s="17" t="str">
        <f>IFERROR(INDEX(Cadastro!$G$5:$G$243,$AB927),"")</f>
        <v>C</v>
      </c>
      <c r="F927" s="29">
        <v>46301</v>
      </c>
      <c r="G927" s="32" t="str">
        <f t="shared" si="84"/>
        <v>ter</v>
      </c>
      <c r="H927" s="31">
        <f>IF($L927=0,"",_xlfn.MINIFS(Dados!$Q:$Q,Dados!$A:$A,$A927,Dados!$S:$S,$F927))</f>
        <v>92</v>
      </c>
      <c r="I927" s="31">
        <f>IF($H927="","",_xlfn.MAXIFS(Dados!$R:$R,Dados!$A:$A,$A927,Dados!$S:$S,$F927))</f>
        <v>180</v>
      </c>
      <c r="J927" s="32" t="str">
        <f>IF($D927&lt;&gt;"Folguista","",IFERROR(INDEX(Parâmetros!$D$52:$G$52,1,MIN(4,MAX(1,$W927))),""))</f>
        <v/>
      </c>
      <c r="K927" s="32" t="str">
        <f>IF(OR($AC927&lt;&gt;"",$Y927="Folga",$Y927="Folga trabalhada",$Y927="Férias (cadastro)",$Y927="Férias / afastamento",$Y927="Indeterminado (início da série)"),"",IF(OR($D927="6x1",$D927="FF 6x1"),IF(OR(WEEKDAY($F927,2)=6,WEEKDAY($F927,2)=7),"6x1 sáb/dom","6x1"),IF($D927="5x2","5x2",IF($H927="",IF($D927="Folguista",$J927,$E927),IF(OR($H927&gt;=Parâmetros!$E$18,$H927&lt;Parâmetros!$E$19),"C",IF($H927&lt;Parâmetros!$E$20,"A","B"))))))</f>
        <v/>
      </c>
      <c r="L927" s="30">
        <f>SUMIFS(Dados!$E:$E,Dados!$A:$A,$A927,Dados!$S:$S,$F927)</f>
        <v>3.2600000000000002</v>
      </c>
      <c r="M927" s="30" t="str">
        <f>IFERROR(INDEX(Parâmetros!$E$6:$E$11,MATCH($K927,Parâmetros!$A$6:$A$11,0)),"")</f>
        <v/>
      </c>
      <c r="N927" s="33" t="str">
        <f t="shared" si="85"/>
        <v/>
      </c>
      <c r="O927" s="33">
        <f>Parâmetros!$E$13</f>
        <v>0.8</v>
      </c>
      <c r="P927" s="32" t="str">
        <f>IF(OR($M927="",$F927&gt;Parâmetros!$E$14),"Não","Sim")</f>
        <v>Não</v>
      </c>
      <c r="Q927" s="32" t="str">
        <f t="shared" si="86"/>
        <v/>
      </c>
      <c r="R927" s="32" t="str">
        <f t="shared" si="87"/>
        <v/>
      </c>
      <c r="S927" s="30" t="str">
        <f t="shared" si="88"/>
        <v/>
      </c>
      <c r="T927" s="32" t="str">
        <f>IF($Q927&lt;&gt;"Sim","",IF($N927&gt;Parâmetros!$E$15,"Sim","Não"))</f>
        <v/>
      </c>
      <c r="U927" s="17" t="str">
        <f t="shared" si="89"/>
        <v>Treinamento</v>
      </c>
      <c r="V927" s="17" t="str">
        <f>IF($AC927&lt;&gt;"",IF($L927&gt;0,"ATENÇÃO · apontou em dia de "&amp;LOWER($AC927)&amp;" cadastrado","Exceção cadastrada · "&amp;$AC927)&amp;IF($AD927="",""," · "&amp;$AD927),IF($E927="Férias",IF($L927&gt;0,"ATENÇÃO · apontou estando de férias no cadastro","Férias no cadastro"),IF($Y927="Férias / afastamento","Afastamento · "&amp;($Z927+$AA927-1)&amp;" dias seguidos sem apontamento",IF($Y927="Folga trabalhada","ATENÇÃO · apontou em dia de folga da escala 5x2",IF($Y927="Folga",IF(AND($D927="5x2",OR(WEEKDAY($F927,2)=6,WEEKDAY($F927,2)=7)),"Folga de fim de semana da escala 5x2",IF(AND(OR($D927="6x1",$D927="FF 6x1"),WEEKDAY($F927,2)=6,FALSE()),"Folga de fim de semana · apontou no domingo anterior",IF(AND(OR($D927="6x1",$D927="FF 6x1"),WEEKDAY($F927,2)=7,AND($A927=$A926,$L926&gt;0)),"Folga de fim de semana · apontou no sábado",IF(AND(OR($D927="6x1",$D927="FF 6x1"),OR(WEEKDAY($F927,2)=6,WEEKDAY($F927,2)=7)),"Folga de fim de semana · sem apontamento no sábado nem no domingo","Folga prevista pelo ciclo")))),IF($Y927="Indeterminado (início da série)","Sem histórico anterior — informe o dia do ciclo no Cadastro",IF($Y927="Falta de registro",IF(OR(OR($D927="6x1",$D927="FF 6x1"),$D927="5x2"),"FALTA DE REGISTRO · dia útil da escala "&amp;$E927,"FALTA DE REGISTRO · dia "&amp;$W927&amp;" de "&amp;IFERROR(INDEX(Parâmetros!$B$39:$B$48,MATCH($E927,Parâmetros!$A$39:$A$48,0)),99)&amp;" do ciclo"),IF(OR($D927="6x1",$D927="FF 6x1"),IF(OR(AND(WEEKDAY($F927,2)=6,AND($A927=$A928,$L928&gt;0)),AND(WEEKDAY($F927,2)=7,AND($A927=$A926,$L926&gt;0))),"ATENÇÃO · apontou sábado e domingo no mesmo fim de semana",IF(OR(WEEKDAY($F927,2)=6,WEEKDAY($F927,2)=7),"Jornada de fim de semana do 6x1",IF(OR($H927&gt;=Parâmetros!$E$20,$H927&lt;Parâmetros!$E$19),"ATENÇÃO · 6x1 apontou fora do horário diurno","Jornada fixa do 6x1"))),IF($D927="5x2","Jornada fixa do 5x2",IF($D927="Folguista",IF($J927=$K927,"Evidência confirma sequência","DIVERGE · sequência "&amp;$J927&amp;" × evidência "&amp;$K927),IF($K927=$E927,"Evidência confirma cadastro","DIVERGE · cadastro "&amp;$E927&amp;" × evidência "&amp;$K927)))))))))))</f>
        <v xml:space="preserve">ATENÇÃO · apontou em dia de treinamento cadastrado · O funcionario estava em treinamento </v>
      </c>
      <c r="W927" s="34">
        <f>IF(OR(OR($D927="6x1",$D927="FF 6x1"),$D927="5x2"),"",IF($AB927&lt;&gt;$AB926,IF(IFERROR(INDEX(Cadastro!$F$5:$F$243,$AB927),"")="",IF($L927&gt;0,1,0),IF(IFERROR(INDEX(Cadastro!$F$5:$F$243,$AB927),"")&lt;=IFERROR(INDEX(Parâmetros!$B$39:$B$48,MATCH($E927,Parâmetros!$A$39:$A$48,0)),99),IFERROR(INDEX(Cadastro!$F$5:$F$243,$AB927),""),0)),IF($L927&gt;0,IF(N($X926)&gt;0,1,N($W926)+1),IF(AND($L927=0,OR(N($W926)&gt;=IFERROR(INDEX(Parâmetros!$B$39:$B$48,MATCH($E927,Parâmetros!$A$39:$A$48,0)),99),AND(N($X926)&gt;0,N($X926)&lt;IFERROR(INDEX(Parâmetros!$C$39:$C$48,MATCH($E927,Parâmetros!$A$39:$A$48,0)),0)))),0,N($W926)+1))))</f>
        <v>2</v>
      </c>
      <c r="X927" s="34">
        <f>IF(OR(OR($D927="6x1",$D927="FF 6x1"),$D927="5x2"),"",IF($AB927&lt;&gt;$AB926,IF(IFERROR(INDEX(Cadastro!$F$5:$F$243,$AB927),"")="",0,IF(IFERROR(INDEX(Cadastro!$F$5:$F$243,$AB927),"")&gt;IFERROR(INDEX(Parâmetros!$B$39:$B$48,MATCH($E927,Parâmetros!$A$39:$A$48,0)),99),IFERROR(INDEX(Cadastro!$F$5:$F$243,$AB927),"")-IFERROR(INDEX(Parâmetros!$B$39:$B$48,MATCH($E927,Parâmetros!$A$39:$A$48,0)),99),0)),IF(AND($L927=0,OR(N($W926)&gt;=IFERROR(INDEX(Parâmetros!$B$39:$B$48,MATCH($E927,Parâmetros!$A$39:$A$48,0)),99),AND(N($X926)&gt;0,N($X926)&lt;IFERROR(INDEX(Parâmetros!$C$39:$C$48,MATCH($E927,Parâmetros!$A$39:$A$48,0)),0)))),N($X926)+1,0)))</f>
        <v>0</v>
      </c>
      <c r="Y927" t="str">
        <f>IF($AC927&lt;&gt;"",IF($L927&gt;0,$AC927&amp;" · com apontamento",$AC927),IF($E927="Férias",IF($L927&gt;0,"Férias · com apontamento","Férias (cadastro)"),IF(($Z927+$AA927-1)&gt;Parâmetros!$E$16,"Férias / afastamento",IF(AND($D927="5x2",OR(WEEKDAY($F927,2)=6,WEEKDAY($F927,2)=7)),IF($L927&gt;0,"Folga trabalhada","Folga"),IF($L927&gt;0,"Trabalhado",IF(OR(OR($D927="6x1",$D927="FF 6x1"),$D927="5x2"),IF(AND(OR($D927="6x1",$D927="FF 6x1"),OR(WEEKDAY($F927,2)=6,WEEKDAY($F927,2)=7)),"Folga","Falta de registro"),IF(AND($AB927&lt;&gt;$AB926,IFERROR(INDEX(Cadastro!$F$5:$F$243,$AB927),"")=""),"Indeterminado (início da série)",IF($X927&gt;0,"Folga","Falta de registro"))))))))</f>
        <v>Treinamento · com apontamento</v>
      </c>
      <c r="Z927" s="34">
        <f>IF(OR($L927&gt;0,$F927&gt;Parâmetros!$E$14),0,IF($A927&lt;&gt;$A926,1,N($Z926)+1))</f>
        <v>0</v>
      </c>
      <c r="AA927" s="34">
        <f>IF(OR($L927&gt;0,$F927&gt;Parâmetros!$E$14),0,IF(OR($A927&lt;&gt;$A928,$F928&gt;Parâmetros!$E$14),1,N($AA928)+1))</f>
        <v>0</v>
      </c>
      <c r="AB927" s="31">
        <f>IFERROR(MATCH($A927&amp;"|"&amp;TEXT(_xlfn.MAXIFS(Cadastro!$E$5:$E$243,Cadastro!$A$5:$A$243,$A927,Cadastro!$E$5:$E$243,"&lt;="&amp;$F927),"yyyymmdd"),Cadastro!$I$5:$I$243,0),"")</f>
        <v>127</v>
      </c>
      <c r="AC927" t="str">
        <f>IFERROR(_xlfn.SINGLE(INDEX(Exceções!$D$5:$D$203,MATCH($A927&amp;"|"&amp;$F927,Exceções!$F$5:$F$203,0))),"")</f>
        <v>Treinamento</v>
      </c>
      <c r="AD927" t="str">
        <f>IF($AC927="","",IFERROR(_xlfn.SINGLE(INDEX(Exceções!$E$5:$E$203,MATCH($A927&amp;"|"&amp;$F927,Exceções!$F$5:$F$203,0))),""))</f>
        <v xml:space="preserve">O funcionario estava em treinamento </v>
      </c>
    </row>
    <row r="928" spans="1:30" ht="15" hidden="1" customHeight="1" x14ac:dyDescent="0.25">
      <c r="A928" s="31">
        <v>56327</v>
      </c>
      <c r="B928" s="17" t="s">
        <v>44</v>
      </c>
      <c r="C928" s="17" t="str">
        <f>IFERROR(INDEX(Cadastro!$C$5:$C$243,$AB928),"NÃO INFORMADO")</f>
        <v>INS</v>
      </c>
      <c r="D928" s="17" t="str">
        <f>IFERROR(INDEX(Cadastro!$D$5:$D$243,$AB928),"")</f>
        <v>C</v>
      </c>
      <c r="E928" s="17" t="str">
        <f>IFERROR(INDEX(Cadastro!$G$5:$G$243,$AB928),"")</f>
        <v>C</v>
      </c>
      <c r="F928" s="29">
        <v>46302</v>
      </c>
      <c r="G928" s="32" t="str">
        <f t="shared" si="84"/>
        <v>qua</v>
      </c>
      <c r="H928" s="31">
        <f>IF($L928=0,"",_xlfn.MINIFS(Dados!$Q:$Q,Dados!$A:$A,$A928,Dados!$S:$S,$F928))</f>
        <v>125</v>
      </c>
      <c r="I928" s="31">
        <f>IF($H928="","",_xlfn.MAXIFS(Dados!$R:$R,Dados!$A:$A,$A928,Dados!$S:$S,$F928))</f>
        <v>393</v>
      </c>
      <c r="J928" s="32" t="str">
        <f>IF($D928&lt;&gt;"Folguista","",IFERROR(INDEX(Parâmetros!$D$52:$G$52,1,MIN(4,MAX(1,$W928))),""))</f>
        <v/>
      </c>
      <c r="K928" s="32" t="str">
        <f>IF(OR($AC928&lt;&gt;"",$Y928="Folga",$Y928="Folga trabalhada",$Y928="Férias (cadastro)",$Y928="Férias / afastamento",$Y928="Indeterminado (início da série)"),"",IF(OR($D928="6x1",$D928="FF 6x1"),IF(OR(WEEKDAY($F928,2)=6,WEEKDAY($F928,2)=7),"6x1 sáb/dom","6x1"),IF($D928="5x2","5x2",IF($H928="",IF($D928="Folguista",$J928,$E928),IF(OR($H928&gt;=Parâmetros!$E$18,$H928&lt;Parâmetros!$E$19),"C",IF($H928&lt;Parâmetros!$E$20,"A","B"))))))</f>
        <v>C</v>
      </c>
      <c r="L928" s="30">
        <f>SUMIFS(Dados!$E:$E,Dados!$A:$A,$A928,Dados!$S:$S,$F928)</f>
        <v>6.73</v>
      </c>
      <c r="M928" s="30">
        <f>IFERROR(INDEX(Parâmetros!$E$6:$E$11,MATCH($K928,Parâmetros!$A$6:$A$11,0)),"")</f>
        <v>6.67</v>
      </c>
      <c r="N928" s="33">
        <f t="shared" si="85"/>
        <v>1.0089955022488757</v>
      </c>
      <c r="O928" s="33">
        <f>Parâmetros!$E$13</f>
        <v>0.8</v>
      </c>
      <c r="P928" s="32" t="str">
        <f>IF(OR($M928="",$F928&gt;Parâmetros!$E$14),"Não","Sim")</f>
        <v>Sim</v>
      </c>
      <c r="Q928" s="32" t="str">
        <f t="shared" si="86"/>
        <v>Sim</v>
      </c>
      <c r="R928" s="32" t="str">
        <f t="shared" si="87"/>
        <v>Sim</v>
      </c>
      <c r="S928" s="30">
        <f t="shared" si="88"/>
        <v>0</v>
      </c>
      <c r="T928" s="32" t="str">
        <f>IF($Q928&lt;&gt;"Sim","",IF($N928&gt;Parâmetros!$E$15,"Sim","Não"))</f>
        <v>Sim</v>
      </c>
      <c r="U928" s="17" t="str">
        <f t="shared" si="89"/>
        <v>Na meta</v>
      </c>
      <c r="V928" s="17" t="str">
        <f>IF($AC928&lt;&gt;"",IF($L928&gt;0,"ATENÇÃO · apontou em dia de "&amp;LOWER($AC928)&amp;" cadastrado","Exceção cadastrada · "&amp;$AC928)&amp;IF($AD928="",""," · "&amp;$AD928),IF($E928="Férias",IF($L928&gt;0,"ATENÇÃO · apontou estando de férias no cadastro","Férias no cadastro"),IF($Y928="Férias / afastamento","Afastamento · "&amp;($Z928+$AA928-1)&amp;" dias seguidos sem apontamento",IF($Y928="Folga trabalhada","ATENÇÃO · apontou em dia de folga da escala 5x2",IF($Y928="Folga",IF(AND($D928="5x2",OR(WEEKDAY($F928,2)=6,WEEKDAY($F928,2)=7)),"Folga de fim de semana da escala 5x2",IF(AND(OR($D928="6x1",$D928="FF 6x1"),WEEKDAY($F928,2)=6,FALSE()),"Folga de fim de semana · apontou no domingo anterior",IF(AND(OR($D928="6x1",$D928="FF 6x1"),WEEKDAY($F928,2)=7,AND($A928=$A927,$L927&gt;0)),"Folga de fim de semana · apontou no sábado",IF(AND(OR($D928="6x1",$D928="FF 6x1"),OR(WEEKDAY($F928,2)=6,WEEKDAY($F928,2)=7)),"Folga de fim de semana · sem apontamento no sábado nem no domingo","Folga prevista pelo ciclo")))),IF($Y928="Indeterminado (início da série)","Sem histórico anterior — informe o dia do ciclo no Cadastro",IF($Y928="Falta de registro",IF(OR(OR($D928="6x1",$D928="FF 6x1"),$D928="5x2"),"FALTA DE REGISTRO · dia útil da escala "&amp;$E928,"FALTA DE REGISTRO · dia "&amp;$W928&amp;" de "&amp;IFERROR(INDEX(Parâmetros!$B$39:$B$48,MATCH($E928,Parâmetros!$A$39:$A$48,0)),99)&amp;" do ciclo"),IF(OR($D928="6x1",$D928="FF 6x1"),IF(OR(AND(WEEKDAY($F928,2)=6,AND($A928=$A929,$L929&gt;0)),AND(WEEKDAY($F928,2)=7,AND($A928=$A927,$L927&gt;0))),"ATENÇÃO · apontou sábado e domingo no mesmo fim de semana",IF(OR(WEEKDAY($F928,2)=6,WEEKDAY($F928,2)=7),"Jornada de fim de semana do 6x1",IF(OR($H928&gt;=Parâmetros!$E$20,$H928&lt;Parâmetros!$E$19),"ATENÇÃO · 6x1 apontou fora do horário diurno","Jornada fixa do 6x1"))),IF($D928="5x2","Jornada fixa do 5x2",IF($D928="Folguista",IF($J928=$K928,"Evidência confirma sequência","DIVERGE · sequência "&amp;$J928&amp;" × evidência "&amp;$K928),IF($K928=$E928,"Evidência confirma cadastro","DIVERGE · cadastro "&amp;$E928&amp;" × evidência "&amp;$K928)))))))))))</f>
        <v>Evidência confirma cadastro</v>
      </c>
      <c r="W928" s="34">
        <f>IF(OR(OR($D928="6x1",$D928="FF 6x1"),$D928="5x2"),"",IF($AB928&lt;&gt;$AB927,IF(IFERROR(INDEX(Cadastro!$F$5:$F$243,$AB928),"")="",IF($L928&gt;0,1,0),IF(IFERROR(INDEX(Cadastro!$F$5:$F$243,$AB928),"")&lt;=IFERROR(INDEX(Parâmetros!$B$39:$B$48,MATCH($E928,Parâmetros!$A$39:$A$48,0)),99),IFERROR(INDEX(Cadastro!$F$5:$F$243,$AB928),""),0)),IF($L928&gt;0,IF(N($X927)&gt;0,1,N($W927)+1),IF(AND($L928=0,OR(N($W927)&gt;=IFERROR(INDEX(Parâmetros!$B$39:$B$48,MATCH($E928,Parâmetros!$A$39:$A$48,0)),99),AND(N($X927)&gt;0,N($X927)&lt;IFERROR(INDEX(Parâmetros!$C$39:$C$48,MATCH($E928,Parâmetros!$A$39:$A$48,0)),0)))),0,N($W927)+1))))</f>
        <v>3</v>
      </c>
      <c r="X928" s="34">
        <f>IF(OR(OR($D928="6x1",$D928="FF 6x1"),$D928="5x2"),"",IF($AB928&lt;&gt;$AB927,IF(IFERROR(INDEX(Cadastro!$F$5:$F$243,$AB928),"")="",0,IF(IFERROR(INDEX(Cadastro!$F$5:$F$243,$AB928),"")&gt;IFERROR(INDEX(Parâmetros!$B$39:$B$48,MATCH($E928,Parâmetros!$A$39:$A$48,0)),99),IFERROR(INDEX(Cadastro!$F$5:$F$243,$AB928),"")-IFERROR(INDEX(Parâmetros!$B$39:$B$48,MATCH($E928,Parâmetros!$A$39:$A$48,0)),99),0)),IF(AND($L928=0,OR(N($W927)&gt;=IFERROR(INDEX(Parâmetros!$B$39:$B$48,MATCH($E928,Parâmetros!$A$39:$A$48,0)),99),AND(N($X927)&gt;0,N($X927)&lt;IFERROR(INDEX(Parâmetros!$C$39:$C$48,MATCH($E928,Parâmetros!$A$39:$A$48,0)),0)))),N($X927)+1,0)))</f>
        <v>0</v>
      </c>
      <c r="Y928" t="str">
        <f>IF($AC928&lt;&gt;"",IF($L928&gt;0,$AC928&amp;" · com apontamento",$AC928),IF($E928="Férias",IF($L928&gt;0,"Férias · com apontamento","Férias (cadastro)"),IF(($Z928+$AA928-1)&gt;Parâmetros!$E$16,"Férias / afastamento",IF(AND($D928="5x2",OR(WEEKDAY($F928,2)=6,WEEKDAY($F928,2)=7)),IF($L928&gt;0,"Folga trabalhada","Folga"),IF($L928&gt;0,"Trabalhado",IF(OR(OR($D928="6x1",$D928="FF 6x1"),$D928="5x2"),IF(AND(OR($D928="6x1",$D928="FF 6x1"),OR(WEEKDAY($F928,2)=6,WEEKDAY($F928,2)=7)),"Folga","Falta de registro"),IF(AND($AB928&lt;&gt;$AB927,IFERROR(INDEX(Cadastro!$F$5:$F$243,$AB928),"")=""),"Indeterminado (início da série)",IF($X928&gt;0,"Folga","Falta de registro"))))))))</f>
        <v>Trabalhado</v>
      </c>
      <c r="Z928" s="34">
        <f>IF(OR($L928&gt;0,$F928&gt;Parâmetros!$E$14),0,IF($A928&lt;&gt;$A927,1,N($Z927)+1))</f>
        <v>0</v>
      </c>
      <c r="AA928" s="34">
        <f>IF(OR($L928&gt;0,$F928&gt;Parâmetros!$E$14),0,IF(OR($A928&lt;&gt;$A929,$F929&gt;Parâmetros!$E$14),1,N($AA929)+1))</f>
        <v>0</v>
      </c>
      <c r="AB928" s="31">
        <f>IFERROR(MATCH($A928&amp;"|"&amp;TEXT(_xlfn.MAXIFS(Cadastro!$E$5:$E$243,Cadastro!$A$5:$A$243,$A928,Cadastro!$E$5:$E$243,"&lt;="&amp;$F928),"yyyymmdd"),Cadastro!$I$5:$I$243,0),"")</f>
        <v>127</v>
      </c>
      <c r="AC928" t="str">
        <f>IFERROR(_xlfn.SINGLE(INDEX(Exceções!$D$5:$D$203,MATCH($A928&amp;"|"&amp;$F928,Exceções!$F$5:$F$203,0))),"")</f>
        <v/>
      </c>
      <c r="AD928" t="str">
        <f>IF($AC928="","",IFERROR(_xlfn.SINGLE(INDEX(Exceções!$E$5:$E$203,MATCH($A928&amp;"|"&amp;$F928,Exceções!$F$5:$F$203,0))),""))</f>
        <v/>
      </c>
    </row>
    <row r="929" spans="1:30" ht="15" hidden="1" customHeight="1" x14ac:dyDescent="0.25">
      <c r="A929" s="31">
        <v>56327</v>
      </c>
      <c r="B929" s="17" t="s">
        <v>44</v>
      </c>
      <c r="C929" s="17" t="str">
        <f>IFERROR(INDEX(Cadastro!$C$5:$C$243,$AB929),"NÃO INFORMADO")</f>
        <v>INS</v>
      </c>
      <c r="D929" s="17" t="str">
        <f>IFERROR(INDEX(Cadastro!$D$5:$D$243,$AB929),"")</f>
        <v>C</v>
      </c>
      <c r="E929" s="17" t="str">
        <f>IFERROR(INDEX(Cadastro!$G$5:$G$243,$AB929),"")</f>
        <v>C</v>
      </c>
      <c r="F929" s="29">
        <v>46303</v>
      </c>
      <c r="G929" s="32" t="str">
        <f t="shared" si="84"/>
        <v>qui</v>
      </c>
      <c r="H929" s="31">
        <f>IF($L929=0,"",_xlfn.MINIFS(Dados!$Q:$Q,Dados!$A:$A,$A929,Dados!$S:$S,$F929))</f>
        <v>153</v>
      </c>
      <c r="I929" s="31">
        <f>IF($H929="","",_xlfn.MAXIFS(Dados!$R:$R,Dados!$A:$A,$A929,Dados!$S:$S,$F929))</f>
        <v>428</v>
      </c>
      <c r="J929" s="32" t="str">
        <f>IF($D929&lt;&gt;"Folguista","",IFERROR(INDEX(Parâmetros!$D$52:$G$52,1,MIN(4,MAX(1,$W929))),""))</f>
        <v/>
      </c>
      <c r="K929" s="32" t="str">
        <f>IF(OR($AC929&lt;&gt;"",$Y929="Folga",$Y929="Folga trabalhada",$Y929="Férias (cadastro)",$Y929="Férias / afastamento",$Y929="Indeterminado (início da série)"),"",IF(OR($D929="6x1",$D929="FF 6x1"),IF(OR(WEEKDAY($F929,2)=6,WEEKDAY($F929,2)=7),"6x1 sáb/dom","6x1"),IF($D929="5x2","5x2",IF($H929="",IF($D929="Folguista",$J929,$E929),IF(OR($H929&gt;=Parâmetros!$E$18,$H929&lt;Parâmetros!$E$19),"C",IF($H929&lt;Parâmetros!$E$20,"A","B"))))))</f>
        <v>C</v>
      </c>
      <c r="L929" s="30">
        <f>SUMIFS(Dados!$E:$E,Dados!$A:$A,$A929,Dados!$S:$S,$F929)</f>
        <v>6.9899999999999993</v>
      </c>
      <c r="M929" s="30">
        <f>IFERROR(INDEX(Parâmetros!$E$6:$E$11,MATCH($K929,Parâmetros!$A$6:$A$11,0)),"")</f>
        <v>6.67</v>
      </c>
      <c r="N929" s="33">
        <f t="shared" si="85"/>
        <v>1.0479760119940029</v>
      </c>
      <c r="O929" s="33">
        <f>Parâmetros!$E$13</f>
        <v>0.8</v>
      </c>
      <c r="P929" s="32" t="str">
        <f>IF(OR($M929="",$F929&gt;Parâmetros!$E$14),"Não","Sim")</f>
        <v>Sim</v>
      </c>
      <c r="Q929" s="32" t="str">
        <f t="shared" si="86"/>
        <v>Sim</v>
      </c>
      <c r="R929" s="32" t="str">
        <f t="shared" si="87"/>
        <v>Sim</v>
      </c>
      <c r="S929" s="30">
        <f t="shared" si="88"/>
        <v>0</v>
      </c>
      <c r="T929" s="32" t="str">
        <f>IF($Q929&lt;&gt;"Sim","",IF($N929&gt;Parâmetros!$E$15,"Sim","Não"))</f>
        <v>Sim</v>
      </c>
      <c r="U929" s="17" t="str">
        <f t="shared" si="89"/>
        <v>Na meta</v>
      </c>
      <c r="V929" s="17" t="str">
        <f>IF($AC929&lt;&gt;"",IF($L929&gt;0,"ATENÇÃO · apontou em dia de "&amp;LOWER($AC929)&amp;" cadastrado","Exceção cadastrada · "&amp;$AC929)&amp;IF($AD929="",""," · "&amp;$AD929),IF($E929="Férias",IF($L929&gt;0,"ATENÇÃO · apontou estando de férias no cadastro","Férias no cadastro"),IF($Y929="Férias / afastamento","Afastamento · "&amp;($Z929+$AA929-1)&amp;" dias seguidos sem apontamento",IF($Y929="Folga trabalhada","ATENÇÃO · apontou em dia de folga da escala 5x2",IF($Y929="Folga",IF(AND($D929="5x2",OR(WEEKDAY($F929,2)=6,WEEKDAY($F929,2)=7)),"Folga de fim de semana da escala 5x2",IF(AND(OR($D929="6x1",$D929="FF 6x1"),WEEKDAY($F929,2)=6,FALSE()),"Folga de fim de semana · apontou no domingo anterior",IF(AND(OR($D929="6x1",$D929="FF 6x1"),WEEKDAY($F929,2)=7,AND($A929=$A928,$L928&gt;0)),"Folga de fim de semana · apontou no sábado",IF(AND(OR($D929="6x1",$D929="FF 6x1"),OR(WEEKDAY($F929,2)=6,WEEKDAY($F929,2)=7)),"Folga de fim de semana · sem apontamento no sábado nem no domingo","Folga prevista pelo ciclo")))),IF($Y929="Indeterminado (início da série)","Sem histórico anterior — informe o dia do ciclo no Cadastro",IF($Y929="Falta de registro",IF(OR(OR($D929="6x1",$D929="FF 6x1"),$D929="5x2"),"FALTA DE REGISTRO · dia útil da escala "&amp;$E929,"FALTA DE REGISTRO · dia "&amp;$W929&amp;" de "&amp;IFERROR(INDEX(Parâmetros!$B$39:$B$48,MATCH($E929,Parâmetros!$A$39:$A$48,0)),99)&amp;" do ciclo"),IF(OR($D929="6x1",$D929="FF 6x1"),IF(OR(AND(WEEKDAY($F929,2)=6,AND($A929=$A930,$L930&gt;0)),AND(WEEKDAY($F929,2)=7,AND($A929=$A928,$L928&gt;0))),"ATENÇÃO · apontou sábado e domingo no mesmo fim de semana",IF(OR(WEEKDAY($F929,2)=6,WEEKDAY($F929,2)=7),"Jornada de fim de semana do 6x1",IF(OR($H929&gt;=Parâmetros!$E$20,$H929&lt;Parâmetros!$E$19),"ATENÇÃO · 6x1 apontou fora do horário diurno","Jornada fixa do 6x1"))),IF($D929="5x2","Jornada fixa do 5x2",IF($D929="Folguista",IF($J929=$K929,"Evidência confirma sequência","DIVERGE · sequência "&amp;$J929&amp;" × evidência "&amp;$K929),IF($K929=$E929,"Evidência confirma cadastro","DIVERGE · cadastro "&amp;$E929&amp;" × evidência "&amp;$K929)))))))))))</f>
        <v>Evidência confirma cadastro</v>
      </c>
      <c r="W929" s="34">
        <f>IF(OR(OR($D929="6x1",$D929="FF 6x1"),$D929="5x2"),"",IF($AB929&lt;&gt;$AB928,IF(IFERROR(INDEX(Cadastro!$F$5:$F$243,$AB929),"")="",IF($L929&gt;0,1,0),IF(IFERROR(INDEX(Cadastro!$F$5:$F$243,$AB929),"")&lt;=IFERROR(INDEX(Parâmetros!$B$39:$B$48,MATCH($E929,Parâmetros!$A$39:$A$48,0)),99),IFERROR(INDEX(Cadastro!$F$5:$F$243,$AB929),""),0)),IF($L929&gt;0,IF(N($X928)&gt;0,1,N($W928)+1),IF(AND($L929=0,OR(N($W928)&gt;=IFERROR(INDEX(Parâmetros!$B$39:$B$48,MATCH($E929,Parâmetros!$A$39:$A$48,0)),99),AND(N($X928)&gt;0,N($X928)&lt;IFERROR(INDEX(Parâmetros!$C$39:$C$48,MATCH($E929,Parâmetros!$A$39:$A$48,0)),0)))),0,N($W928)+1))))</f>
        <v>4</v>
      </c>
      <c r="X929" s="34">
        <f>IF(OR(OR($D929="6x1",$D929="FF 6x1"),$D929="5x2"),"",IF($AB929&lt;&gt;$AB928,IF(IFERROR(INDEX(Cadastro!$F$5:$F$243,$AB929),"")="",0,IF(IFERROR(INDEX(Cadastro!$F$5:$F$243,$AB929),"")&gt;IFERROR(INDEX(Parâmetros!$B$39:$B$48,MATCH($E929,Parâmetros!$A$39:$A$48,0)),99),IFERROR(INDEX(Cadastro!$F$5:$F$243,$AB929),"")-IFERROR(INDEX(Parâmetros!$B$39:$B$48,MATCH($E929,Parâmetros!$A$39:$A$48,0)),99),0)),IF(AND($L929=0,OR(N($W928)&gt;=IFERROR(INDEX(Parâmetros!$B$39:$B$48,MATCH($E929,Parâmetros!$A$39:$A$48,0)),99),AND(N($X928)&gt;0,N($X928)&lt;IFERROR(INDEX(Parâmetros!$C$39:$C$48,MATCH($E929,Parâmetros!$A$39:$A$48,0)),0)))),N($X928)+1,0)))</f>
        <v>0</v>
      </c>
      <c r="Y929" t="str">
        <f>IF($AC929&lt;&gt;"",IF($L929&gt;0,$AC929&amp;" · com apontamento",$AC929),IF($E929="Férias",IF($L929&gt;0,"Férias · com apontamento","Férias (cadastro)"),IF(($Z929+$AA929-1)&gt;Parâmetros!$E$16,"Férias / afastamento",IF(AND($D929="5x2",OR(WEEKDAY($F929,2)=6,WEEKDAY($F929,2)=7)),IF($L929&gt;0,"Folga trabalhada","Folga"),IF($L929&gt;0,"Trabalhado",IF(OR(OR($D929="6x1",$D929="FF 6x1"),$D929="5x2"),IF(AND(OR($D929="6x1",$D929="FF 6x1"),OR(WEEKDAY($F929,2)=6,WEEKDAY($F929,2)=7)),"Folga","Falta de registro"),IF(AND($AB929&lt;&gt;$AB928,IFERROR(INDEX(Cadastro!$F$5:$F$243,$AB929),"")=""),"Indeterminado (início da série)",IF($X929&gt;0,"Folga","Falta de registro"))))))))</f>
        <v>Trabalhado</v>
      </c>
      <c r="Z929" s="34">
        <f>IF(OR($L929&gt;0,$F929&gt;Parâmetros!$E$14),0,IF($A929&lt;&gt;$A928,1,N($Z928)+1))</f>
        <v>0</v>
      </c>
      <c r="AA929" s="34">
        <f>IF(OR($L929&gt;0,$F929&gt;Parâmetros!$E$14),0,IF(OR($A929&lt;&gt;$A930,$F930&gt;Parâmetros!$E$14),1,N($AA930)+1))</f>
        <v>0</v>
      </c>
      <c r="AB929" s="31">
        <f>IFERROR(MATCH($A929&amp;"|"&amp;TEXT(_xlfn.MAXIFS(Cadastro!$E$5:$E$243,Cadastro!$A$5:$A$243,$A929,Cadastro!$E$5:$E$243,"&lt;="&amp;$F929),"yyyymmdd"),Cadastro!$I$5:$I$243,0),"")</f>
        <v>127</v>
      </c>
      <c r="AC929" t="str">
        <f>IFERROR(_xlfn.SINGLE(INDEX(Exceções!$D$5:$D$203,MATCH($A929&amp;"|"&amp;$F929,Exceções!$F$5:$F$203,0))),"")</f>
        <v/>
      </c>
      <c r="AD929" t="str">
        <f>IF($AC929="","",IFERROR(_xlfn.SINGLE(INDEX(Exceções!$E$5:$E$203,MATCH($A929&amp;"|"&amp;$F929,Exceções!$F$5:$F$203,0))),""))</f>
        <v/>
      </c>
    </row>
    <row r="930" spans="1:30" ht="15" hidden="1" customHeight="1" x14ac:dyDescent="0.25">
      <c r="A930" s="31">
        <v>56327</v>
      </c>
      <c r="B930" s="17" t="s">
        <v>44</v>
      </c>
      <c r="C930" s="17" t="str">
        <f>IFERROR(INDEX(Cadastro!$C$5:$C$243,$AB930),"NÃO INFORMADO")</f>
        <v>INS</v>
      </c>
      <c r="D930" s="17" t="str">
        <f>IFERROR(INDEX(Cadastro!$D$5:$D$243,$AB930),"")</f>
        <v>C</v>
      </c>
      <c r="E930" s="17" t="str">
        <f>IFERROR(INDEX(Cadastro!$G$5:$G$243,$AB930),"")</f>
        <v>C</v>
      </c>
      <c r="F930" s="29">
        <v>46304</v>
      </c>
      <c r="G930" s="32" t="str">
        <f t="shared" si="84"/>
        <v>sex</v>
      </c>
      <c r="H930" s="31">
        <f>IF($L930=0,"",_xlfn.MINIFS(Dados!$Q:$Q,Dados!$A:$A,$A930,Dados!$S:$S,$F930))</f>
        <v>54</v>
      </c>
      <c r="I930" s="31">
        <f>IF($H930="","",_xlfn.MAXIFS(Dados!$R:$R,Dados!$A:$A,$A930,Dados!$S:$S,$F930))</f>
        <v>372</v>
      </c>
      <c r="J930" s="32" t="str">
        <f>IF($D930&lt;&gt;"Folguista","",IFERROR(INDEX(Parâmetros!$D$52:$G$52,1,MIN(4,MAX(1,$W930))),""))</f>
        <v/>
      </c>
      <c r="K930" s="32" t="str">
        <f>IF(OR($AC930&lt;&gt;"",$Y930="Folga",$Y930="Folga trabalhada",$Y930="Férias (cadastro)",$Y930="Férias / afastamento",$Y930="Indeterminado (início da série)"),"",IF(OR($D930="6x1",$D930="FF 6x1"),IF(OR(WEEKDAY($F930,2)=6,WEEKDAY($F930,2)=7),"6x1 sáb/dom","6x1"),IF($D930="5x2","5x2",IF($H930="",IF($D930="Folguista",$J930,$E930),IF(OR($H930&gt;=Parâmetros!$E$18,$H930&lt;Parâmetros!$E$19),"C",IF($H930&lt;Parâmetros!$E$20,"A","B"))))))</f>
        <v>C</v>
      </c>
      <c r="L930" s="30">
        <f>SUMIFS(Dados!$E:$E,Dados!$A:$A,$A930,Dados!$S:$S,$F930)</f>
        <v>6.22</v>
      </c>
      <c r="M930" s="30">
        <f>IFERROR(INDEX(Parâmetros!$E$6:$E$11,MATCH($K930,Parâmetros!$A$6:$A$11,0)),"")</f>
        <v>6.67</v>
      </c>
      <c r="N930" s="33">
        <f t="shared" si="85"/>
        <v>0.93253373313343324</v>
      </c>
      <c r="O930" s="33">
        <f>Parâmetros!$E$13</f>
        <v>0.8</v>
      </c>
      <c r="P930" s="32" t="str">
        <f>IF(OR($M930="",$F930&gt;Parâmetros!$E$14),"Não","Sim")</f>
        <v>Sim</v>
      </c>
      <c r="Q930" s="32" t="str">
        <f t="shared" si="86"/>
        <v>Sim</v>
      </c>
      <c r="R930" s="32" t="str">
        <f t="shared" si="87"/>
        <v>Sim</v>
      </c>
      <c r="S930" s="30">
        <f t="shared" si="88"/>
        <v>0</v>
      </c>
      <c r="T930" s="32" t="str">
        <f>IF($Q930&lt;&gt;"Sim","",IF($N930&gt;Parâmetros!$E$15,"Sim","Não"))</f>
        <v>Não</v>
      </c>
      <c r="U930" s="17" t="str">
        <f t="shared" si="89"/>
        <v>Na meta</v>
      </c>
      <c r="V930" s="17" t="str">
        <f>IF($AC930&lt;&gt;"",IF($L930&gt;0,"ATENÇÃO · apontou em dia de "&amp;LOWER($AC930)&amp;" cadastrado","Exceção cadastrada · "&amp;$AC930)&amp;IF($AD930="",""," · "&amp;$AD930),IF($E930="Férias",IF($L930&gt;0,"ATENÇÃO · apontou estando de férias no cadastro","Férias no cadastro"),IF($Y930="Férias / afastamento","Afastamento · "&amp;($Z930+$AA930-1)&amp;" dias seguidos sem apontamento",IF($Y930="Folga trabalhada","ATENÇÃO · apontou em dia de folga da escala 5x2",IF($Y930="Folga",IF(AND($D930="5x2",OR(WEEKDAY($F930,2)=6,WEEKDAY($F930,2)=7)),"Folga de fim de semana da escala 5x2",IF(AND(OR($D930="6x1",$D930="FF 6x1"),WEEKDAY($F930,2)=6,FALSE()),"Folga de fim de semana · apontou no domingo anterior",IF(AND(OR($D930="6x1",$D930="FF 6x1"),WEEKDAY($F930,2)=7,AND($A930=$A929,$L929&gt;0)),"Folga de fim de semana · apontou no sábado",IF(AND(OR($D930="6x1",$D930="FF 6x1"),OR(WEEKDAY($F930,2)=6,WEEKDAY($F930,2)=7)),"Folga de fim de semana · sem apontamento no sábado nem no domingo","Folga prevista pelo ciclo")))),IF($Y930="Indeterminado (início da série)","Sem histórico anterior — informe o dia do ciclo no Cadastro",IF($Y930="Falta de registro",IF(OR(OR($D930="6x1",$D930="FF 6x1"),$D930="5x2"),"FALTA DE REGISTRO · dia útil da escala "&amp;$E930,"FALTA DE REGISTRO · dia "&amp;$W930&amp;" de "&amp;IFERROR(INDEX(Parâmetros!$B$39:$B$48,MATCH($E930,Parâmetros!$A$39:$A$48,0)),99)&amp;" do ciclo"),IF(OR($D930="6x1",$D930="FF 6x1"),IF(OR(AND(WEEKDAY($F930,2)=6,AND($A930=$A931,$L931&gt;0)),AND(WEEKDAY($F930,2)=7,AND($A930=$A929,$L929&gt;0))),"ATENÇÃO · apontou sábado e domingo no mesmo fim de semana",IF(OR(WEEKDAY($F930,2)=6,WEEKDAY($F930,2)=7),"Jornada de fim de semana do 6x1",IF(OR($H930&gt;=Parâmetros!$E$20,$H930&lt;Parâmetros!$E$19),"ATENÇÃO · 6x1 apontou fora do horário diurno","Jornada fixa do 6x1"))),IF($D930="5x2","Jornada fixa do 5x2",IF($D930="Folguista",IF($J930=$K930,"Evidência confirma sequência","DIVERGE · sequência "&amp;$J930&amp;" × evidência "&amp;$K930),IF($K930=$E930,"Evidência confirma cadastro","DIVERGE · cadastro "&amp;$E930&amp;" × evidência "&amp;$K930)))))))))))</f>
        <v>Evidência confirma cadastro</v>
      </c>
      <c r="W930" s="34">
        <f>IF(OR(OR($D930="6x1",$D930="FF 6x1"),$D930="5x2"),"",IF($AB930&lt;&gt;$AB929,IF(IFERROR(INDEX(Cadastro!$F$5:$F$243,$AB930),"")="",IF($L930&gt;0,1,0),IF(IFERROR(INDEX(Cadastro!$F$5:$F$243,$AB930),"")&lt;=IFERROR(INDEX(Parâmetros!$B$39:$B$48,MATCH($E930,Parâmetros!$A$39:$A$48,0)),99),IFERROR(INDEX(Cadastro!$F$5:$F$243,$AB930),""),0)),IF($L930&gt;0,IF(N($X929)&gt;0,1,N($W929)+1),IF(AND($L930=0,OR(N($W929)&gt;=IFERROR(INDEX(Parâmetros!$B$39:$B$48,MATCH($E930,Parâmetros!$A$39:$A$48,0)),99),AND(N($X929)&gt;0,N($X929)&lt;IFERROR(INDEX(Parâmetros!$C$39:$C$48,MATCH($E930,Parâmetros!$A$39:$A$48,0)),0)))),0,N($W929)+1))))</f>
        <v>5</v>
      </c>
      <c r="X930" s="34">
        <f>IF(OR(OR($D930="6x1",$D930="FF 6x1"),$D930="5x2"),"",IF($AB930&lt;&gt;$AB929,IF(IFERROR(INDEX(Cadastro!$F$5:$F$243,$AB930),"")="",0,IF(IFERROR(INDEX(Cadastro!$F$5:$F$243,$AB930),"")&gt;IFERROR(INDEX(Parâmetros!$B$39:$B$48,MATCH($E930,Parâmetros!$A$39:$A$48,0)),99),IFERROR(INDEX(Cadastro!$F$5:$F$243,$AB930),"")-IFERROR(INDEX(Parâmetros!$B$39:$B$48,MATCH($E930,Parâmetros!$A$39:$A$48,0)),99),0)),IF(AND($L930=0,OR(N($W929)&gt;=IFERROR(INDEX(Parâmetros!$B$39:$B$48,MATCH($E930,Parâmetros!$A$39:$A$48,0)),99),AND(N($X929)&gt;0,N($X929)&lt;IFERROR(INDEX(Parâmetros!$C$39:$C$48,MATCH($E930,Parâmetros!$A$39:$A$48,0)),0)))),N($X929)+1,0)))</f>
        <v>0</v>
      </c>
      <c r="Y930" t="str">
        <f>IF($AC930&lt;&gt;"",IF($L930&gt;0,$AC930&amp;" · com apontamento",$AC930),IF($E930="Férias",IF($L930&gt;0,"Férias · com apontamento","Férias (cadastro)"),IF(($Z930+$AA930-1)&gt;Parâmetros!$E$16,"Férias / afastamento",IF(AND($D930="5x2",OR(WEEKDAY($F930,2)=6,WEEKDAY($F930,2)=7)),IF($L930&gt;0,"Folga trabalhada","Folga"),IF($L930&gt;0,"Trabalhado",IF(OR(OR($D930="6x1",$D930="FF 6x1"),$D930="5x2"),IF(AND(OR($D930="6x1",$D930="FF 6x1"),OR(WEEKDAY($F930,2)=6,WEEKDAY($F930,2)=7)),"Folga","Falta de registro"),IF(AND($AB930&lt;&gt;$AB929,IFERROR(INDEX(Cadastro!$F$5:$F$243,$AB930),"")=""),"Indeterminado (início da série)",IF($X930&gt;0,"Folga","Falta de registro"))))))))</f>
        <v>Trabalhado</v>
      </c>
      <c r="Z930" s="34">
        <f>IF(OR($L930&gt;0,$F930&gt;Parâmetros!$E$14),0,IF($A930&lt;&gt;$A929,1,N($Z929)+1))</f>
        <v>0</v>
      </c>
      <c r="AA930" s="34">
        <f>IF(OR($L930&gt;0,$F930&gt;Parâmetros!$E$14),0,IF(OR($A930&lt;&gt;$A931,$F931&gt;Parâmetros!$E$14),1,N($AA931)+1))</f>
        <v>0</v>
      </c>
      <c r="AB930" s="31">
        <f>IFERROR(MATCH($A930&amp;"|"&amp;TEXT(_xlfn.MAXIFS(Cadastro!$E$5:$E$243,Cadastro!$A$5:$A$243,$A930,Cadastro!$E$5:$E$243,"&lt;="&amp;$F930),"yyyymmdd"),Cadastro!$I$5:$I$243,0),"")</f>
        <v>127</v>
      </c>
      <c r="AC930" t="str">
        <f>IFERROR(_xlfn.SINGLE(INDEX(Exceções!$D$5:$D$203,MATCH($A930&amp;"|"&amp;$F930,Exceções!$F$5:$F$203,0))),"")</f>
        <v/>
      </c>
      <c r="AD930" t="str">
        <f>IF($AC930="","",IFERROR(_xlfn.SINGLE(INDEX(Exceções!$E$5:$E$203,MATCH($A930&amp;"|"&amp;$F930,Exceções!$F$5:$F$203,0))),""))</f>
        <v/>
      </c>
    </row>
    <row r="931" spans="1:30" ht="15" hidden="1" customHeight="1" x14ac:dyDescent="0.25">
      <c r="A931" s="31">
        <v>56327</v>
      </c>
      <c r="B931" s="17" t="s">
        <v>44</v>
      </c>
      <c r="C931" s="17" t="str">
        <f>IFERROR(INDEX(Cadastro!$C$5:$C$243,$AB931),"NÃO INFORMADO")</f>
        <v>INS</v>
      </c>
      <c r="D931" s="17" t="str">
        <f>IFERROR(INDEX(Cadastro!$D$5:$D$243,$AB931),"")</f>
        <v>C</v>
      </c>
      <c r="E931" s="17" t="str">
        <f>IFERROR(INDEX(Cadastro!$G$5:$G$243,$AB931),"")</f>
        <v>C</v>
      </c>
      <c r="F931" s="29">
        <v>46305</v>
      </c>
      <c r="G931" s="32" t="str">
        <f t="shared" si="84"/>
        <v>sáb</v>
      </c>
      <c r="H931" s="31" t="str">
        <f>IF($L931=0,"",_xlfn.MINIFS(Dados!$Q:$Q,Dados!$A:$A,$A931,Dados!$S:$S,$F931))</f>
        <v/>
      </c>
      <c r="I931" s="31" t="str">
        <f>IF($H931="","",_xlfn.MAXIFS(Dados!$R:$R,Dados!$A:$A,$A931,Dados!$S:$S,$F931))</f>
        <v/>
      </c>
      <c r="J931" s="32" t="str">
        <f>IF($D931&lt;&gt;"Folguista","",IFERROR(INDEX(Parâmetros!$D$52:$G$52,1,MIN(4,MAX(1,$W931))),""))</f>
        <v/>
      </c>
      <c r="K931" s="32" t="str">
        <f>IF(OR($AC931&lt;&gt;"",$Y931="Folga",$Y931="Folga trabalhada",$Y931="Férias (cadastro)",$Y931="Férias / afastamento",$Y931="Indeterminado (início da série)"),"",IF(OR($D931="6x1",$D931="FF 6x1"),IF(OR(WEEKDAY($F931,2)=6,WEEKDAY($F931,2)=7),"6x1 sáb/dom","6x1"),IF($D931="5x2","5x2",IF($H931="",IF($D931="Folguista",$J931,$E931),IF(OR($H931&gt;=Parâmetros!$E$18,$H931&lt;Parâmetros!$E$19),"C",IF($H931&lt;Parâmetros!$E$20,"A","B"))))))</f>
        <v/>
      </c>
      <c r="L931" s="30">
        <f>SUMIFS(Dados!$E:$E,Dados!$A:$A,$A931,Dados!$S:$S,$F931)</f>
        <v>0</v>
      </c>
      <c r="M931" s="30" t="str">
        <f>IFERROR(INDEX(Parâmetros!$E$6:$E$11,MATCH($K931,Parâmetros!$A$6:$A$11,0)),"")</f>
        <v/>
      </c>
      <c r="N931" s="33" t="str">
        <f t="shared" si="85"/>
        <v/>
      </c>
      <c r="O931" s="33">
        <f>Parâmetros!$E$13</f>
        <v>0.8</v>
      </c>
      <c r="P931" s="32" t="str">
        <f>IF(OR($M931="",$F931&gt;Parâmetros!$E$14),"Não","Sim")</f>
        <v>Não</v>
      </c>
      <c r="Q931" s="32" t="str">
        <f t="shared" si="86"/>
        <v/>
      </c>
      <c r="R931" s="32" t="str">
        <f t="shared" si="87"/>
        <v/>
      </c>
      <c r="S931" s="30" t="str">
        <f t="shared" si="88"/>
        <v/>
      </c>
      <c r="T931" s="32" t="str">
        <f>IF($Q931&lt;&gt;"Sim","",IF($N931&gt;Parâmetros!$E$15,"Sim","Não"))</f>
        <v/>
      </c>
      <c r="U931" s="17" t="str">
        <f t="shared" si="89"/>
        <v>Folga</v>
      </c>
      <c r="V931" s="17" t="str">
        <f>IF($AC931&lt;&gt;"",IF($L931&gt;0,"ATENÇÃO · apontou em dia de "&amp;LOWER($AC931)&amp;" cadastrado","Exceção cadastrada · "&amp;$AC931)&amp;IF($AD931="",""," · "&amp;$AD931),IF($E931="Férias",IF($L931&gt;0,"ATENÇÃO · apontou estando de férias no cadastro","Férias no cadastro"),IF($Y931="Férias / afastamento","Afastamento · "&amp;($Z931+$AA931-1)&amp;" dias seguidos sem apontamento",IF($Y931="Folga trabalhada","ATENÇÃO · apontou em dia de folga da escala 5x2",IF($Y931="Folga",IF(AND($D931="5x2",OR(WEEKDAY($F931,2)=6,WEEKDAY($F931,2)=7)),"Folga de fim de semana da escala 5x2",IF(AND(OR($D931="6x1",$D931="FF 6x1"),WEEKDAY($F931,2)=6,FALSE()),"Folga de fim de semana · apontou no domingo anterior",IF(AND(OR($D931="6x1",$D931="FF 6x1"),WEEKDAY($F931,2)=7,AND($A931=$A930,$L930&gt;0)),"Folga de fim de semana · apontou no sábado",IF(AND(OR($D931="6x1",$D931="FF 6x1"),OR(WEEKDAY($F931,2)=6,WEEKDAY($F931,2)=7)),"Folga de fim de semana · sem apontamento no sábado nem no domingo","Folga prevista pelo ciclo")))),IF($Y931="Indeterminado (início da série)","Sem histórico anterior — informe o dia do ciclo no Cadastro",IF($Y931="Falta de registro",IF(OR(OR($D931="6x1",$D931="FF 6x1"),$D931="5x2"),"FALTA DE REGISTRO · dia útil da escala "&amp;$E931,"FALTA DE REGISTRO · dia "&amp;$W931&amp;" de "&amp;IFERROR(INDEX(Parâmetros!$B$39:$B$48,MATCH($E931,Parâmetros!$A$39:$A$48,0)),99)&amp;" do ciclo"),IF(OR($D931="6x1",$D931="FF 6x1"),IF(OR(AND(WEEKDAY($F931,2)=6,AND($A931=$A932,$L932&gt;0)),AND(WEEKDAY($F931,2)=7,AND($A931=$A930,$L930&gt;0))),"ATENÇÃO · apontou sábado e domingo no mesmo fim de semana",IF(OR(WEEKDAY($F931,2)=6,WEEKDAY($F931,2)=7),"Jornada de fim de semana do 6x1",IF(OR($H931&gt;=Parâmetros!$E$20,$H931&lt;Parâmetros!$E$19),"ATENÇÃO · 6x1 apontou fora do horário diurno","Jornada fixa do 6x1"))),IF($D931="5x2","Jornada fixa do 5x2",IF($D931="Folguista",IF($J931=$K931,"Evidência confirma sequência","DIVERGE · sequência "&amp;$J931&amp;" × evidência "&amp;$K931),IF($K931=$E931,"Evidência confirma cadastro","DIVERGE · cadastro "&amp;$E931&amp;" × evidência "&amp;$K931)))))))))))</f>
        <v>Folga prevista pelo ciclo</v>
      </c>
      <c r="W931" s="34">
        <f>IF(OR(OR($D931="6x1",$D931="FF 6x1"),$D931="5x2"),"",IF($AB931&lt;&gt;$AB930,IF(IFERROR(INDEX(Cadastro!$F$5:$F$243,$AB931),"")="",IF($L931&gt;0,1,0),IF(IFERROR(INDEX(Cadastro!$F$5:$F$243,$AB931),"")&lt;=IFERROR(INDEX(Parâmetros!$B$39:$B$48,MATCH($E931,Parâmetros!$A$39:$A$48,0)),99),IFERROR(INDEX(Cadastro!$F$5:$F$243,$AB931),""),0)),IF($L931&gt;0,IF(N($X930)&gt;0,1,N($W930)+1),IF(AND($L931=0,OR(N($W930)&gt;=IFERROR(INDEX(Parâmetros!$B$39:$B$48,MATCH($E931,Parâmetros!$A$39:$A$48,0)),99),AND(N($X930)&gt;0,N($X930)&lt;IFERROR(INDEX(Parâmetros!$C$39:$C$48,MATCH($E931,Parâmetros!$A$39:$A$48,0)),0)))),0,N($W930)+1))))</f>
        <v>0</v>
      </c>
      <c r="X931" s="34">
        <f>IF(OR(OR($D931="6x1",$D931="FF 6x1"),$D931="5x2"),"",IF($AB931&lt;&gt;$AB930,IF(IFERROR(INDEX(Cadastro!$F$5:$F$243,$AB931),"")="",0,IF(IFERROR(INDEX(Cadastro!$F$5:$F$243,$AB931),"")&gt;IFERROR(INDEX(Parâmetros!$B$39:$B$48,MATCH($E931,Parâmetros!$A$39:$A$48,0)),99),IFERROR(INDEX(Cadastro!$F$5:$F$243,$AB931),"")-IFERROR(INDEX(Parâmetros!$B$39:$B$48,MATCH($E931,Parâmetros!$A$39:$A$48,0)),99),0)),IF(AND($L931=0,OR(N($W930)&gt;=IFERROR(INDEX(Parâmetros!$B$39:$B$48,MATCH($E931,Parâmetros!$A$39:$A$48,0)),99),AND(N($X930)&gt;0,N($X930)&lt;IFERROR(INDEX(Parâmetros!$C$39:$C$48,MATCH($E931,Parâmetros!$A$39:$A$48,0)),0)))),N($X930)+1,0)))</f>
        <v>1</v>
      </c>
      <c r="Y931" t="str">
        <f>IF($AC931&lt;&gt;"",IF($L931&gt;0,$AC931&amp;" · com apontamento",$AC931),IF($E931="Férias",IF($L931&gt;0,"Férias · com apontamento","Férias (cadastro)"),IF(($Z931+$AA931-1)&gt;Parâmetros!$E$16,"Férias / afastamento",IF(AND($D931="5x2",OR(WEEKDAY($F931,2)=6,WEEKDAY($F931,2)=7)),IF($L931&gt;0,"Folga trabalhada","Folga"),IF($L931&gt;0,"Trabalhado",IF(OR(OR($D931="6x1",$D931="FF 6x1"),$D931="5x2"),IF(AND(OR($D931="6x1",$D931="FF 6x1"),OR(WEEKDAY($F931,2)=6,WEEKDAY($F931,2)=7)),"Folga","Falta de registro"),IF(AND($AB931&lt;&gt;$AB930,IFERROR(INDEX(Cadastro!$F$5:$F$243,$AB931),"")=""),"Indeterminado (início da série)",IF($X931&gt;0,"Folga","Falta de registro"))))))))</f>
        <v>Folga</v>
      </c>
      <c r="Z931" s="34">
        <f>IF(OR($L931&gt;0,$F931&gt;Parâmetros!$E$14),0,IF($A931&lt;&gt;$A930,1,N($Z930)+1))</f>
        <v>1</v>
      </c>
      <c r="AA931" s="34">
        <f>IF(OR($L931&gt;0,$F931&gt;Parâmetros!$E$14),0,IF(OR($A931&lt;&gt;$A932,$F932&gt;Parâmetros!$E$14),1,N($AA932)+1))</f>
        <v>1</v>
      </c>
      <c r="AB931" s="31">
        <f>IFERROR(MATCH($A931&amp;"|"&amp;TEXT(_xlfn.MAXIFS(Cadastro!$E$5:$E$243,Cadastro!$A$5:$A$243,$A931,Cadastro!$E$5:$E$243,"&lt;="&amp;$F931),"yyyymmdd"),Cadastro!$I$5:$I$243,0),"")</f>
        <v>127</v>
      </c>
      <c r="AC931" t="str">
        <f>IFERROR(_xlfn.SINGLE(INDEX(Exceções!$D$5:$D$203,MATCH($A931&amp;"|"&amp;$F931,Exceções!$F$5:$F$203,0))),"")</f>
        <v/>
      </c>
      <c r="AD931" t="str">
        <f>IF($AC931="","",IFERROR(_xlfn.SINGLE(INDEX(Exceções!$E$5:$E$203,MATCH($A931&amp;"|"&amp;$F931,Exceções!$F$5:$F$203,0))),""))</f>
        <v/>
      </c>
    </row>
    <row r="932" spans="1:30" ht="15" hidden="1" customHeight="1" x14ac:dyDescent="0.25">
      <c r="A932" s="31">
        <v>56327</v>
      </c>
      <c r="B932" s="17" t="s">
        <v>44</v>
      </c>
      <c r="C932" s="17" t="str">
        <f>IFERROR(INDEX(Cadastro!$C$5:$C$243,$AB932),"NÃO INFORMADO")</f>
        <v>INS</v>
      </c>
      <c r="D932" s="17" t="str">
        <f>IFERROR(INDEX(Cadastro!$D$5:$D$243,$AB932),"")</f>
        <v>C</v>
      </c>
      <c r="E932" s="17" t="str">
        <f>IFERROR(INDEX(Cadastro!$G$5:$G$243,$AB932),"")</f>
        <v>C</v>
      </c>
      <c r="F932" s="29">
        <v>46306</v>
      </c>
      <c r="G932" s="32" t="str">
        <f t="shared" si="84"/>
        <v>dom</v>
      </c>
      <c r="H932" s="31">
        <f>IF($L932=0,"",_xlfn.MINIFS(Dados!$Q:$Q,Dados!$A:$A,$A932,Dados!$S:$S,$F932))</f>
        <v>29</v>
      </c>
      <c r="I932" s="31">
        <f>IF($H932="","",_xlfn.MAXIFS(Dados!$R:$R,Dados!$A:$A,$A932,Dados!$S:$S,$F932))</f>
        <v>417</v>
      </c>
      <c r="J932" s="32" t="str">
        <f>IF($D932&lt;&gt;"Folguista","",IFERROR(INDEX(Parâmetros!$D$52:$G$52,1,MIN(4,MAX(1,$W932))),""))</f>
        <v/>
      </c>
      <c r="K932" s="32" t="str">
        <f>IF(OR($AC932&lt;&gt;"",$Y932="Folga",$Y932="Folga trabalhada",$Y932="Férias (cadastro)",$Y932="Férias / afastamento",$Y932="Indeterminado (início da série)"),"",IF(OR($D932="6x1",$D932="FF 6x1"),IF(OR(WEEKDAY($F932,2)=6,WEEKDAY($F932,2)=7),"6x1 sáb/dom","6x1"),IF($D932="5x2","5x2",IF($H932="",IF($D932="Folguista",$J932,$E932),IF(OR($H932&gt;=Parâmetros!$E$18,$H932&lt;Parâmetros!$E$19),"C",IF($H932&lt;Parâmetros!$E$20,"A","B"))))))</f>
        <v>C</v>
      </c>
      <c r="L932" s="30">
        <f>SUMIFS(Dados!$E:$E,Dados!$A:$A,$A932,Dados!$S:$S,$F932)</f>
        <v>6.93</v>
      </c>
      <c r="M932" s="30">
        <f>IFERROR(INDEX(Parâmetros!$E$6:$E$11,MATCH($K932,Parâmetros!$A$6:$A$11,0)),"")</f>
        <v>6.67</v>
      </c>
      <c r="N932" s="33">
        <f t="shared" si="85"/>
        <v>1.0389805097451275</v>
      </c>
      <c r="O932" s="33">
        <f>Parâmetros!$E$13</f>
        <v>0.8</v>
      </c>
      <c r="P932" s="32" t="str">
        <f>IF(OR($M932="",$F932&gt;Parâmetros!$E$14),"Não","Sim")</f>
        <v>Sim</v>
      </c>
      <c r="Q932" s="32" t="str">
        <f t="shared" si="86"/>
        <v>Sim</v>
      </c>
      <c r="R932" s="32" t="str">
        <f t="shared" si="87"/>
        <v>Sim</v>
      </c>
      <c r="S932" s="30">
        <f t="shared" si="88"/>
        <v>0</v>
      </c>
      <c r="T932" s="32" t="str">
        <f>IF($Q932&lt;&gt;"Sim","",IF($N932&gt;Parâmetros!$E$15,"Sim","Não"))</f>
        <v>Sim</v>
      </c>
      <c r="U932" s="17" t="str">
        <f t="shared" si="89"/>
        <v>Na meta</v>
      </c>
      <c r="V932" s="17" t="str">
        <f>IF($AC932&lt;&gt;"",IF($L932&gt;0,"ATENÇÃO · apontou em dia de "&amp;LOWER($AC932)&amp;" cadastrado","Exceção cadastrada · "&amp;$AC932)&amp;IF($AD932="",""," · "&amp;$AD932),IF($E932="Férias",IF($L932&gt;0,"ATENÇÃO · apontou estando de férias no cadastro","Férias no cadastro"),IF($Y932="Férias / afastamento","Afastamento · "&amp;($Z932+$AA932-1)&amp;" dias seguidos sem apontamento",IF($Y932="Folga trabalhada","ATENÇÃO · apontou em dia de folga da escala 5x2",IF($Y932="Folga",IF(AND($D932="5x2",OR(WEEKDAY($F932,2)=6,WEEKDAY($F932,2)=7)),"Folga de fim de semana da escala 5x2",IF(AND(OR($D932="6x1",$D932="FF 6x1"),WEEKDAY($F932,2)=6,FALSE()),"Folga de fim de semana · apontou no domingo anterior",IF(AND(OR($D932="6x1",$D932="FF 6x1"),WEEKDAY($F932,2)=7,AND($A932=$A931,$L931&gt;0)),"Folga de fim de semana · apontou no sábado",IF(AND(OR($D932="6x1",$D932="FF 6x1"),OR(WEEKDAY($F932,2)=6,WEEKDAY($F932,2)=7)),"Folga de fim de semana · sem apontamento no sábado nem no domingo","Folga prevista pelo ciclo")))),IF($Y932="Indeterminado (início da série)","Sem histórico anterior — informe o dia do ciclo no Cadastro",IF($Y932="Falta de registro",IF(OR(OR($D932="6x1",$D932="FF 6x1"),$D932="5x2"),"FALTA DE REGISTRO · dia útil da escala "&amp;$E932,"FALTA DE REGISTRO · dia "&amp;$W932&amp;" de "&amp;IFERROR(INDEX(Parâmetros!$B$39:$B$48,MATCH($E932,Parâmetros!$A$39:$A$48,0)),99)&amp;" do ciclo"),IF(OR($D932="6x1",$D932="FF 6x1"),IF(OR(AND(WEEKDAY($F932,2)=6,AND($A932=$A933,$L933&gt;0)),AND(WEEKDAY($F932,2)=7,AND($A932=$A931,$L931&gt;0))),"ATENÇÃO · apontou sábado e domingo no mesmo fim de semana",IF(OR(WEEKDAY($F932,2)=6,WEEKDAY($F932,2)=7),"Jornada de fim de semana do 6x1",IF(OR($H932&gt;=Parâmetros!$E$20,$H932&lt;Parâmetros!$E$19),"ATENÇÃO · 6x1 apontou fora do horário diurno","Jornada fixa do 6x1"))),IF($D932="5x2","Jornada fixa do 5x2",IF($D932="Folguista",IF($J932=$K932,"Evidência confirma sequência","DIVERGE · sequência "&amp;$J932&amp;" × evidência "&amp;$K932),IF($K932=$E932,"Evidência confirma cadastro","DIVERGE · cadastro "&amp;$E932&amp;" × evidência "&amp;$K932)))))))))))</f>
        <v>Evidência confirma cadastro</v>
      </c>
      <c r="W932" s="34">
        <f>IF(OR(OR($D932="6x1",$D932="FF 6x1"),$D932="5x2"),"",IF($AB932&lt;&gt;$AB931,IF(IFERROR(INDEX(Cadastro!$F$5:$F$243,$AB932),"")="",IF($L932&gt;0,1,0),IF(IFERROR(INDEX(Cadastro!$F$5:$F$243,$AB932),"")&lt;=IFERROR(INDEX(Parâmetros!$B$39:$B$48,MATCH($E932,Parâmetros!$A$39:$A$48,0)),99),IFERROR(INDEX(Cadastro!$F$5:$F$243,$AB932),""),0)),IF($L932&gt;0,IF(N($X931)&gt;0,1,N($W931)+1),IF(AND($L932=0,OR(N($W931)&gt;=IFERROR(INDEX(Parâmetros!$B$39:$B$48,MATCH($E932,Parâmetros!$A$39:$A$48,0)),99),AND(N($X931)&gt;0,N($X931)&lt;IFERROR(INDEX(Parâmetros!$C$39:$C$48,MATCH($E932,Parâmetros!$A$39:$A$48,0)),0)))),0,N($W931)+1))))</f>
        <v>1</v>
      </c>
      <c r="X932" s="34">
        <f>IF(OR(OR($D932="6x1",$D932="FF 6x1"),$D932="5x2"),"",IF($AB932&lt;&gt;$AB931,IF(IFERROR(INDEX(Cadastro!$F$5:$F$243,$AB932),"")="",0,IF(IFERROR(INDEX(Cadastro!$F$5:$F$243,$AB932),"")&gt;IFERROR(INDEX(Parâmetros!$B$39:$B$48,MATCH($E932,Parâmetros!$A$39:$A$48,0)),99),IFERROR(INDEX(Cadastro!$F$5:$F$243,$AB932),"")-IFERROR(INDEX(Parâmetros!$B$39:$B$48,MATCH($E932,Parâmetros!$A$39:$A$48,0)),99),0)),IF(AND($L932=0,OR(N($W931)&gt;=IFERROR(INDEX(Parâmetros!$B$39:$B$48,MATCH($E932,Parâmetros!$A$39:$A$48,0)),99),AND(N($X931)&gt;0,N($X931)&lt;IFERROR(INDEX(Parâmetros!$C$39:$C$48,MATCH($E932,Parâmetros!$A$39:$A$48,0)),0)))),N($X931)+1,0)))</f>
        <v>0</v>
      </c>
      <c r="Y932" t="str">
        <f>IF($AC932&lt;&gt;"",IF($L932&gt;0,$AC932&amp;" · com apontamento",$AC932),IF($E932="Férias",IF($L932&gt;0,"Férias · com apontamento","Férias (cadastro)"),IF(($Z932+$AA932-1)&gt;Parâmetros!$E$16,"Férias / afastamento",IF(AND($D932="5x2",OR(WEEKDAY($F932,2)=6,WEEKDAY($F932,2)=7)),IF($L932&gt;0,"Folga trabalhada","Folga"),IF($L932&gt;0,"Trabalhado",IF(OR(OR($D932="6x1",$D932="FF 6x1"),$D932="5x2"),IF(AND(OR($D932="6x1",$D932="FF 6x1"),OR(WEEKDAY($F932,2)=6,WEEKDAY($F932,2)=7)),"Folga","Falta de registro"),IF(AND($AB932&lt;&gt;$AB931,IFERROR(INDEX(Cadastro!$F$5:$F$243,$AB932),"")=""),"Indeterminado (início da série)",IF($X932&gt;0,"Folga","Falta de registro"))))))))</f>
        <v>Trabalhado</v>
      </c>
      <c r="Z932" s="34">
        <f>IF(OR($L932&gt;0,$F932&gt;Parâmetros!$E$14),0,IF($A932&lt;&gt;$A931,1,N($Z931)+1))</f>
        <v>0</v>
      </c>
      <c r="AA932" s="34">
        <f>IF(OR($L932&gt;0,$F932&gt;Parâmetros!$E$14),0,IF(OR($A932&lt;&gt;$A933,$F933&gt;Parâmetros!$E$14),1,N($AA933)+1))</f>
        <v>0</v>
      </c>
      <c r="AB932" s="31">
        <f>IFERROR(MATCH($A932&amp;"|"&amp;TEXT(_xlfn.MAXIFS(Cadastro!$E$5:$E$243,Cadastro!$A$5:$A$243,$A932,Cadastro!$E$5:$E$243,"&lt;="&amp;$F932),"yyyymmdd"),Cadastro!$I$5:$I$243,0),"")</f>
        <v>127</v>
      </c>
      <c r="AC932" t="str">
        <f>IFERROR(_xlfn.SINGLE(INDEX(Exceções!$D$5:$D$203,MATCH($A932&amp;"|"&amp;$F932,Exceções!$F$5:$F$203,0))),"")</f>
        <v/>
      </c>
      <c r="AD932" t="str">
        <f>IF($AC932="","",IFERROR(_xlfn.SINGLE(INDEX(Exceções!$E$5:$E$203,MATCH($A932&amp;"|"&amp;$F932,Exceções!$F$5:$F$203,0))),""))</f>
        <v/>
      </c>
    </row>
    <row r="933" spans="1:30" ht="15" hidden="1" customHeight="1" x14ac:dyDescent="0.25">
      <c r="A933" s="31">
        <v>56327</v>
      </c>
      <c r="B933" s="17" t="s">
        <v>44</v>
      </c>
      <c r="C933" s="17" t="str">
        <f>IFERROR(INDEX(Cadastro!$C$5:$C$243,$AB933),"NÃO INFORMADO")</f>
        <v>INS</v>
      </c>
      <c r="D933" s="17" t="str">
        <f>IFERROR(INDEX(Cadastro!$D$5:$D$243,$AB933),"")</f>
        <v>C</v>
      </c>
      <c r="E933" s="17" t="str">
        <f>IFERROR(INDEX(Cadastro!$G$5:$G$243,$AB933),"")</f>
        <v>C</v>
      </c>
      <c r="F933" s="29">
        <v>46307</v>
      </c>
      <c r="G933" s="32" t="str">
        <f t="shared" si="84"/>
        <v>seg</v>
      </c>
      <c r="H933" s="31">
        <f>IF($L933=0,"",_xlfn.MINIFS(Dados!$Q:$Q,Dados!$A:$A,$A933,Dados!$S:$S,$F933))</f>
        <v>0</v>
      </c>
      <c r="I933" s="31">
        <f>IF($H933="","",_xlfn.MAXIFS(Dados!$R:$R,Dados!$A:$A,$A933,Dados!$S:$S,$F933))</f>
        <v>422</v>
      </c>
      <c r="J933" s="32" t="str">
        <f>IF($D933&lt;&gt;"Folguista","",IFERROR(INDEX(Parâmetros!$D$52:$G$52,1,MIN(4,MAX(1,$W933))),""))</f>
        <v/>
      </c>
      <c r="K933" s="32" t="str">
        <f>IF(OR($AC933&lt;&gt;"",$Y933="Folga",$Y933="Folga trabalhada",$Y933="Férias (cadastro)",$Y933="Férias / afastamento",$Y933="Indeterminado (início da série)"),"",IF(OR($D933="6x1",$D933="FF 6x1"),IF(OR(WEEKDAY($F933,2)=6,WEEKDAY($F933,2)=7),"6x1 sáb/dom","6x1"),IF($D933="5x2","5x2",IF($H933="",IF($D933="Folguista",$J933,$E933),IF(OR($H933&gt;=Parâmetros!$E$18,$H933&lt;Parâmetros!$E$19),"C",IF($H933&lt;Parâmetros!$E$20,"A","B"))))))</f>
        <v>C</v>
      </c>
      <c r="L933" s="30">
        <f>SUMIFS(Dados!$E:$E,Dados!$A:$A,$A933,Dados!$S:$S,$F933)</f>
        <v>5.589999999999999</v>
      </c>
      <c r="M933" s="30">
        <f>IFERROR(INDEX(Parâmetros!$E$6:$E$11,MATCH($K933,Parâmetros!$A$6:$A$11,0)),"")</f>
        <v>6.67</v>
      </c>
      <c r="N933" s="33">
        <f t="shared" si="85"/>
        <v>0.83808095952023975</v>
      </c>
      <c r="O933" s="33">
        <f>Parâmetros!$E$13</f>
        <v>0.8</v>
      </c>
      <c r="P933" s="32" t="str">
        <f>IF(OR($M933="",$F933&gt;Parâmetros!$E$14),"Não","Sim")</f>
        <v>Sim</v>
      </c>
      <c r="Q933" s="32" t="str">
        <f t="shared" si="86"/>
        <v>Sim</v>
      </c>
      <c r="R933" s="32" t="str">
        <f t="shared" si="87"/>
        <v>Sim</v>
      </c>
      <c r="S933" s="30">
        <f t="shared" si="88"/>
        <v>0</v>
      </c>
      <c r="T933" s="32" t="str">
        <f>IF($Q933&lt;&gt;"Sim","",IF($N933&gt;Parâmetros!$E$15,"Sim","Não"))</f>
        <v>Não</v>
      </c>
      <c r="U933" s="17" t="str">
        <f t="shared" si="89"/>
        <v>Na meta</v>
      </c>
      <c r="V933" s="17" t="str">
        <f>IF($AC933&lt;&gt;"",IF($L933&gt;0,"ATENÇÃO · apontou em dia de "&amp;LOWER($AC933)&amp;" cadastrado","Exceção cadastrada · "&amp;$AC933)&amp;IF($AD933="",""," · "&amp;$AD933),IF($E933="Férias",IF($L933&gt;0,"ATENÇÃO · apontou estando de férias no cadastro","Férias no cadastro"),IF($Y933="Férias / afastamento","Afastamento · "&amp;($Z933+$AA933-1)&amp;" dias seguidos sem apontamento",IF($Y933="Folga trabalhada","ATENÇÃO · apontou em dia de folga da escala 5x2",IF($Y933="Folga",IF(AND($D933="5x2",OR(WEEKDAY($F933,2)=6,WEEKDAY($F933,2)=7)),"Folga de fim de semana da escala 5x2",IF(AND(OR($D933="6x1",$D933="FF 6x1"),WEEKDAY($F933,2)=6,FALSE()),"Folga de fim de semana · apontou no domingo anterior",IF(AND(OR($D933="6x1",$D933="FF 6x1"),WEEKDAY($F933,2)=7,AND($A933=$A932,$L932&gt;0)),"Folga de fim de semana · apontou no sábado",IF(AND(OR($D933="6x1",$D933="FF 6x1"),OR(WEEKDAY($F933,2)=6,WEEKDAY($F933,2)=7)),"Folga de fim de semana · sem apontamento no sábado nem no domingo","Folga prevista pelo ciclo")))),IF($Y933="Indeterminado (início da série)","Sem histórico anterior — informe o dia do ciclo no Cadastro",IF($Y933="Falta de registro",IF(OR(OR($D933="6x1",$D933="FF 6x1"),$D933="5x2"),"FALTA DE REGISTRO · dia útil da escala "&amp;$E933,"FALTA DE REGISTRO · dia "&amp;$W933&amp;" de "&amp;IFERROR(INDEX(Parâmetros!$B$39:$B$48,MATCH($E933,Parâmetros!$A$39:$A$48,0)),99)&amp;" do ciclo"),IF(OR($D933="6x1",$D933="FF 6x1"),IF(OR(AND(WEEKDAY($F933,2)=6,AND($A933=$A934,$L934&gt;0)),AND(WEEKDAY($F933,2)=7,AND($A933=$A932,$L932&gt;0))),"ATENÇÃO · apontou sábado e domingo no mesmo fim de semana",IF(OR(WEEKDAY($F933,2)=6,WEEKDAY($F933,2)=7),"Jornada de fim de semana do 6x1",IF(OR($H933&gt;=Parâmetros!$E$20,$H933&lt;Parâmetros!$E$19),"ATENÇÃO · 6x1 apontou fora do horário diurno","Jornada fixa do 6x1"))),IF($D933="5x2","Jornada fixa do 5x2",IF($D933="Folguista",IF($J933=$K933,"Evidência confirma sequência","DIVERGE · sequência "&amp;$J933&amp;" × evidência "&amp;$K933),IF($K933=$E933,"Evidência confirma cadastro","DIVERGE · cadastro "&amp;$E933&amp;" × evidência "&amp;$K933)))))))))))</f>
        <v>Evidência confirma cadastro</v>
      </c>
      <c r="W933" s="34">
        <f>IF(OR(OR($D933="6x1",$D933="FF 6x1"),$D933="5x2"),"",IF($AB933&lt;&gt;$AB932,IF(IFERROR(INDEX(Cadastro!$F$5:$F$243,$AB933),"")="",IF($L933&gt;0,1,0),IF(IFERROR(INDEX(Cadastro!$F$5:$F$243,$AB933),"")&lt;=IFERROR(INDEX(Parâmetros!$B$39:$B$48,MATCH($E933,Parâmetros!$A$39:$A$48,0)),99),IFERROR(INDEX(Cadastro!$F$5:$F$243,$AB933),""),0)),IF($L933&gt;0,IF(N($X932)&gt;0,1,N($W932)+1),IF(AND($L933=0,OR(N($W932)&gt;=IFERROR(INDEX(Parâmetros!$B$39:$B$48,MATCH($E933,Parâmetros!$A$39:$A$48,0)),99),AND(N($X932)&gt;0,N($X932)&lt;IFERROR(INDEX(Parâmetros!$C$39:$C$48,MATCH($E933,Parâmetros!$A$39:$A$48,0)),0)))),0,N($W932)+1))))</f>
        <v>2</v>
      </c>
      <c r="X933" s="34">
        <f>IF(OR(OR($D933="6x1",$D933="FF 6x1"),$D933="5x2"),"",IF($AB933&lt;&gt;$AB932,IF(IFERROR(INDEX(Cadastro!$F$5:$F$243,$AB933),"")="",0,IF(IFERROR(INDEX(Cadastro!$F$5:$F$243,$AB933),"")&gt;IFERROR(INDEX(Parâmetros!$B$39:$B$48,MATCH($E933,Parâmetros!$A$39:$A$48,0)),99),IFERROR(INDEX(Cadastro!$F$5:$F$243,$AB933),"")-IFERROR(INDEX(Parâmetros!$B$39:$B$48,MATCH($E933,Parâmetros!$A$39:$A$48,0)),99),0)),IF(AND($L933=0,OR(N($W932)&gt;=IFERROR(INDEX(Parâmetros!$B$39:$B$48,MATCH($E933,Parâmetros!$A$39:$A$48,0)),99),AND(N($X932)&gt;0,N($X932)&lt;IFERROR(INDEX(Parâmetros!$C$39:$C$48,MATCH($E933,Parâmetros!$A$39:$A$48,0)),0)))),N($X932)+1,0)))</f>
        <v>0</v>
      </c>
      <c r="Y933" t="str">
        <f>IF($AC933&lt;&gt;"",IF($L933&gt;0,$AC933&amp;" · com apontamento",$AC933),IF($E933="Férias",IF($L933&gt;0,"Férias · com apontamento","Férias (cadastro)"),IF(($Z933+$AA933-1)&gt;Parâmetros!$E$16,"Férias / afastamento",IF(AND($D933="5x2",OR(WEEKDAY($F933,2)=6,WEEKDAY($F933,2)=7)),IF($L933&gt;0,"Folga trabalhada","Folga"),IF($L933&gt;0,"Trabalhado",IF(OR(OR($D933="6x1",$D933="FF 6x1"),$D933="5x2"),IF(AND(OR($D933="6x1",$D933="FF 6x1"),OR(WEEKDAY($F933,2)=6,WEEKDAY($F933,2)=7)),"Folga","Falta de registro"),IF(AND($AB933&lt;&gt;$AB932,IFERROR(INDEX(Cadastro!$F$5:$F$243,$AB933),"")=""),"Indeterminado (início da série)",IF($X933&gt;0,"Folga","Falta de registro"))))))))</f>
        <v>Trabalhado</v>
      </c>
      <c r="Z933" s="34">
        <f>IF(OR($L933&gt;0,$F933&gt;Parâmetros!$E$14),0,IF($A933&lt;&gt;$A932,1,N($Z932)+1))</f>
        <v>0</v>
      </c>
      <c r="AA933" s="34">
        <f>IF(OR($L933&gt;0,$F933&gt;Parâmetros!$E$14),0,IF(OR($A933&lt;&gt;$A934,$F934&gt;Parâmetros!$E$14),1,N($AA934)+1))</f>
        <v>0</v>
      </c>
      <c r="AB933" s="31">
        <f>IFERROR(MATCH($A933&amp;"|"&amp;TEXT(_xlfn.MAXIFS(Cadastro!$E$5:$E$243,Cadastro!$A$5:$A$243,$A933,Cadastro!$E$5:$E$243,"&lt;="&amp;$F933),"yyyymmdd"),Cadastro!$I$5:$I$243,0),"")</f>
        <v>127</v>
      </c>
      <c r="AC933" t="str">
        <f>IFERROR(_xlfn.SINGLE(INDEX(Exceções!$D$5:$D$203,MATCH($A933&amp;"|"&amp;$F933,Exceções!$F$5:$F$203,0))),"")</f>
        <v/>
      </c>
      <c r="AD933" t="str">
        <f>IF($AC933="","",IFERROR(_xlfn.SINGLE(INDEX(Exceções!$E$5:$E$203,MATCH($A933&amp;"|"&amp;$F933,Exceções!$F$5:$F$203,0))),""))</f>
        <v/>
      </c>
    </row>
    <row r="934" spans="1:30" ht="15" hidden="1" customHeight="1" x14ac:dyDescent="0.25">
      <c r="A934" s="31">
        <v>56327</v>
      </c>
      <c r="B934" s="17" t="s">
        <v>44</v>
      </c>
      <c r="C934" s="17" t="str">
        <f>IFERROR(INDEX(Cadastro!$C$5:$C$243,$AB934),"NÃO INFORMADO")</f>
        <v>INS</v>
      </c>
      <c r="D934" s="17" t="str">
        <f>IFERROR(INDEX(Cadastro!$D$5:$D$243,$AB934),"")</f>
        <v>C</v>
      </c>
      <c r="E934" s="17" t="str">
        <f>IFERROR(INDEX(Cadastro!$G$5:$G$243,$AB934),"")</f>
        <v>C</v>
      </c>
      <c r="F934" s="29">
        <v>46308</v>
      </c>
      <c r="G934" s="32" t="str">
        <f t="shared" si="84"/>
        <v>ter</v>
      </c>
      <c r="H934" s="31">
        <f>IF($L934=0,"",_xlfn.MINIFS(Dados!$Q:$Q,Dados!$A:$A,$A934,Dados!$S:$S,$F934))</f>
        <v>95</v>
      </c>
      <c r="I934" s="31">
        <f>IF($H934="","",_xlfn.MAXIFS(Dados!$R:$R,Dados!$A:$A,$A934,Dados!$S:$S,$F934))</f>
        <v>431</v>
      </c>
      <c r="J934" s="32" t="str">
        <f>IF($D934&lt;&gt;"Folguista","",IFERROR(INDEX(Parâmetros!$D$52:$G$52,1,MIN(4,MAX(1,$W934))),""))</f>
        <v/>
      </c>
      <c r="K934" s="32" t="str">
        <f>IF(OR($AC934&lt;&gt;"",$Y934="Folga",$Y934="Folga trabalhada",$Y934="Férias (cadastro)",$Y934="Férias / afastamento",$Y934="Indeterminado (início da série)"),"",IF(OR($D934="6x1",$D934="FF 6x1"),IF(OR(WEEKDAY($F934,2)=6,WEEKDAY($F934,2)=7),"6x1 sáb/dom","6x1"),IF($D934="5x2","5x2",IF($H934="",IF($D934="Folguista",$J934,$E934),IF(OR($H934&gt;=Parâmetros!$E$18,$H934&lt;Parâmetros!$E$19),"C",IF($H934&lt;Parâmetros!$E$20,"A","B"))))))</f>
        <v>C</v>
      </c>
      <c r="L934" s="30">
        <f>SUMIFS(Dados!$E:$E,Dados!$A:$A,$A934,Dados!$S:$S,$F934)</f>
        <v>5.7</v>
      </c>
      <c r="M934" s="30">
        <f>IFERROR(INDEX(Parâmetros!$E$6:$E$11,MATCH($K934,Parâmetros!$A$6:$A$11,0)),"")</f>
        <v>6.67</v>
      </c>
      <c r="N934" s="33">
        <f t="shared" si="85"/>
        <v>0.85457271364317844</v>
      </c>
      <c r="O934" s="33">
        <f>Parâmetros!$E$13</f>
        <v>0.8</v>
      </c>
      <c r="P934" s="32" t="str">
        <f>IF(OR($M934="",$F934&gt;Parâmetros!$E$14),"Não","Sim")</f>
        <v>Sim</v>
      </c>
      <c r="Q934" s="32" t="str">
        <f t="shared" si="86"/>
        <v>Sim</v>
      </c>
      <c r="R934" s="32" t="str">
        <f t="shared" si="87"/>
        <v>Sim</v>
      </c>
      <c r="S934" s="30">
        <f t="shared" si="88"/>
        <v>0</v>
      </c>
      <c r="T934" s="32" t="str">
        <f>IF($Q934&lt;&gt;"Sim","",IF($N934&gt;Parâmetros!$E$15,"Sim","Não"))</f>
        <v>Não</v>
      </c>
      <c r="U934" s="17" t="str">
        <f t="shared" si="89"/>
        <v>Na meta</v>
      </c>
      <c r="V934" s="17" t="str">
        <f>IF($AC934&lt;&gt;"",IF($L934&gt;0,"ATENÇÃO · apontou em dia de "&amp;LOWER($AC934)&amp;" cadastrado","Exceção cadastrada · "&amp;$AC934)&amp;IF($AD934="",""," · "&amp;$AD934),IF($E934="Férias",IF($L934&gt;0,"ATENÇÃO · apontou estando de férias no cadastro","Férias no cadastro"),IF($Y934="Férias / afastamento","Afastamento · "&amp;($Z934+$AA934-1)&amp;" dias seguidos sem apontamento",IF($Y934="Folga trabalhada","ATENÇÃO · apontou em dia de folga da escala 5x2",IF($Y934="Folga",IF(AND($D934="5x2",OR(WEEKDAY($F934,2)=6,WEEKDAY($F934,2)=7)),"Folga de fim de semana da escala 5x2",IF(AND(OR($D934="6x1",$D934="FF 6x1"),WEEKDAY($F934,2)=6,FALSE()),"Folga de fim de semana · apontou no domingo anterior",IF(AND(OR($D934="6x1",$D934="FF 6x1"),WEEKDAY($F934,2)=7,AND($A934=$A933,$L933&gt;0)),"Folga de fim de semana · apontou no sábado",IF(AND(OR($D934="6x1",$D934="FF 6x1"),OR(WEEKDAY($F934,2)=6,WEEKDAY($F934,2)=7)),"Folga de fim de semana · sem apontamento no sábado nem no domingo","Folga prevista pelo ciclo")))),IF($Y934="Indeterminado (início da série)","Sem histórico anterior — informe o dia do ciclo no Cadastro",IF($Y934="Falta de registro",IF(OR(OR($D934="6x1",$D934="FF 6x1"),$D934="5x2"),"FALTA DE REGISTRO · dia útil da escala "&amp;$E934,"FALTA DE REGISTRO · dia "&amp;$W934&amp;" de "&amp;IFERROR(INDEX(Parâmetros!$B$39:$B$48,MATCH($E934,Parâmetros!$A$39:$A$48,0)),99)&amp;" do ciclo"),IF(OR($D934="6x1",$D934="FF 6x1"),IF(OR(AND(WEEKDAY($F934,2)=6,AND($A934=$A935,$L935&gt;0)),AND(WEEKDAY($F934,2)=7,AND($A934=$A933,$L933&gt;0))),"ATENÇÃO · apontou sábado e domingo no mesmo fim de semana",IF(OR(WEEKDAY($F934,2)=6,WEEKDAY($F934,2)=7),"Jornada de fim de semana do 6x1",IF(OR($H934&gt;=Parâmetros!$E$20,$H934&lt;Parâmetros!$E$19),"ATENÇÃO · 6x1 apontou fora do horário diurno","Jornada fixa do 6x1"))),IF($D934="5x2","Jornada fixa do 5x2",IF($D934="Folguista",IF($J934=$K934,"Evidência confirma sequência","DIVERGE · sequência "&amp;$J934&amp;" × evidência "&amp;$K934),IF($K934=$E934,"Evidência confirma cadastro","DIVERGE · cadastro "&amp;$E934&amp;" × evidência "&amp;$K934)))))))))))</f>
        <v>Evidência confirma cadastro</v>
      </c>
      <c r="W934" s="34">
        <f>IF(OR(OR($D934="6x1",$D934="FF 6x1"),$D934="5x2"),"",IF($AB934&lt;&gt;$AB933,IF(IFERROR(INDEX(Cadastro!$F$5:$F$243,$AB934),"")="",IF($L934&gt;0,1,0),IF(IFERROR(INDEX(Cadastro!$F$5:$F$243,$AB934),"")&lt;=IFERROR(INDEX(Parâmetros!$B$39:$B$48,MATCH($E934,Parâmetros!$A$39:$A$48,0)),99),IFERROR(INDEX(Cadastro!$F$5:$F$243,$AB934),""),0)),IF($L934&gt;0,IF(N($X933)&gt;0,1,N($W933)+1),IF(AND($L934=0,OR(N($W933)&gt;=IFERROR(INDEX(Parâmetros!$B$39:$B$48,MATCH($E934,Parâmetros!$A$39:$A$48,0)),99),AND(N($X933)&gt;0,N($X933)&lt;IFERROR(INDEX(Parâmetros!$C$39:$C$48,MATCH($E934,Parâmetros!$A$39:$A$48,0)),0)))),0,N($W933)+1))))</f>
        <v>3</v>
      </c>
      <c r="X934" s="34">
        <f>IF(OR(OR($D934="6x1",$D934="FF 6x1"),$D934="5x2"),"",IF($AB934&lt;&gt;$AB933,IF(IFERROR(INDEX(Cadastro!$F$5:$F$243,$AB934),"")="",0,IF(IFERROR(INDEX(Cadastro!$F$5:$F$243,$AB934),"")&gt;IFERROR(INDEX(Parâmetros!$B$39:$B$48,MATCH($E934,Parâmetros!$A$39:$A$48,0)),99),IFERROR(INDEX(Cadastro!$F$5:$F$243,$AB934),"")-IFERROR(INDEX(Parâmetros!$B$39:$B$48,MATCH($E934,Parâmetros!$A$39:$A$48,0)),99),0)),IF(AND($L934=0,OR(N($W933)&gt;=IFERROR(INDEX(Parâmetros!$B$39:$B$48,MATCH($E934,Parâmetros!$A$39:$A$48,0)),99),AND(N($X933)&gt;0,N($X933)&lt;IFERROR(INDEX(Parâmetros!$C$39:$C$48,MATCH($E934,Parâmetros!$A$39:$A$48,0)),0)))),N($X933)+1,0)))</f>
        <v>0</v>
      </c>
      <c r="Y934" t="str">
        <f>IF($AC934&lt;&gt;"",IF($L934&gt;0,$AC934&amp;" · com apontamento",$AC934),IF($E934="Férias",IF($L934&gt;0,"Férias · com apontamento","Férias (cadastro)"),IF(($Z934+$AA934-1)&gt;Parâmetros!$E$16,"Férias / afastamento",IF(AND($D934="5x2",OR(WEEKDAY($F934,2)=6,WEEKDAY($F934,2)=7)),IF($L934&gt;0,"Folga trabalhada","Folga"),IF($L934&gt;0,"Trabalhado",IF(OR(OR($D934="6x1",$D934="FF 6x1"),$D934="5x2"),IF(AND(OR($D934="6x1",$D934="FF 6x1"),OR(WEEKDAY($F934,2)=6,WEEKDAY($F934,2)=7)),"Folga","Falta de registro"),IF(AND($AB934&lt;&gt;$AB933,IFERROR(INDEX(Cadastro!$F$5:$F$243,$AB934),"")=""),"Indeterminado (início da série)",IF($X934&gt;0,"Folga","Falta de registro"))))))))</f>
        <v>Trabalhado</v>
      </c>
      <c r="Z934" s="34">
        <f>IF(OR($L934&gt;0,$F934&gt;Parâmetros!$E$14),0,IF($A934&lt;&gt;$A933,1,N($Z933)+1))</f>
        <v>0</v>
      </c>
      <c r="AA934" s="34">
        <f>IF(OR($L934&gt;0,$F934&gt;Parâmetros!$E$14),0,IF(OR($A934&lt;&gt;$A935,$F935&gt;Parâmetros!$E$14),1,N($AA935)+1))</f>
        <v>0</v>
      </c>
      <c r="AB934" s="31">
        <f>IFERROR(MATCH($A934&amp;"|"&amp;TEXT(_xlfn.MAXIFS(Cadastro!$E$5:$E$243,Cadastro!$A$5:$A$243,$A934,Cadastro!$E$5:$E$243,"&lt;="&amp;$F934),"yyyymmdd"),Cadastro!$I$5:$I$243,0),"")</f>
        <v>127</v>
      </c>
      <c r="AC934" t="str">
        <f>IFERROR(_xlfn.SINGLE(INDEX(Exceções!$D$5:$D$203,MATCH($A934&amp;"|"&amp;$F934,Exceções!$F$5:$F$203,0))),"")</f>
        <v/>
      </c>
      <c r="AD934" t="str">
        <f>IF($AC934="","",IFERROR(_xlfn.SINGLE(INDEX(Exceções!$E$5:$E$203,MATCH($A934&amp;"|"&amp;$F934,Exceções!$F$5:$F$203,0))),""))</f>
        <v/>
      </c>
    </row>
    <row r="935" spans="1:30" ht="15" hidden="1" customHeight="1" x14ac:dyDescent="0.25">
      <c r="A935" s="31">
        <v>56327</v>
      </c>
      <c r="B935" s="17" t="s">
        <v>44</v>
      </c>
      <c r="C935" s="17" t="str">
        <f>IFERROR(INDEX(Cadastro!$C$5:$C$243,$AB935),"NÃO INFORMADO")</f>
        <v>INS</v>
      </c>
      <c r="D935" s="17" t="str">
        <f>IFERROR(INDEX(Cadastro!$D$5:$D$243,$AB935),"")</f>
        <v>C</v>
      </c>
      <c r="E935" s="17" t="str">
        <f>IFERROR(INDEX(Cadastro!$G$5:$G$243,$AB935),"")</f>
        <v>C</v>
      </c>
      <c r="F935" s="29">
        <v>46309</v>
      </c>
      <c r="G935" s="32" t="str">
        <f t="shared" si="84"/>
        <v>qua</v>
      </c>
      <c r="H935" s="31">
        <f>IF($L935=0,"",_xlfn.MINIFS(Dados!$Q:$Q,Dados!$A:$A,$A935,Dados!$S:$S,$F935))</f>
        <v>155</v>
      </c>
      <c r="I935" s="31">
        <f>IF($H935="","",_xlfn.MAXIFS(Dados!$R:$R,Dados!$A:$A,$A935,Dados!$S:$S,$F935))</f>
        <v>421</v>
      </c>
      <c r="J935" s="32" t="str">
        <f>IF($D935&lt;&gt;"Folguista","",IFERROR(INDEX(Parâmetros!$D$52:$G$52,1,MIN(4,MAX(1,$W935))),""))</f>
        <v/>
      </c>
      <c r="K935" s="32" t="str">
        <f>IF(OR($AC935&lt;&gt;"",$Y935="Folga",$Y935="Folga trabalhada",$Y935="Férias (cadastro)",$Y935="Férias / afastamento",$Y935="Indeterminado (início da série)"),"",IF(OR($D935="6x1",$D935="FF 6x1"),IF(OR(WEEKDAY($F935,2)=6,WEEKDAY($F935,2)=7),"6x1 sáb/dom","6x1"),IF($D935="5x2","5x2",IF($H935="",IF($D935="Folguista",$J935,$E935),IF(OR($H935&gt;=Parâmetros!$E$18,$H935&lt;Parâmetros!$E$19),"C",IF($H935&lt;Parâmetros!$E$20,"A","B"))))))</f>
        <v>C</v>
      </c>
      <c r="L935" s="30">
        <f>SUMIFS(Dados!$E:$E,Dados!$A:$A,$A935,Dados!$S:$S,$F935)</f>
        <v>6.7399999999999984</v>
      </c>
      <c r="M935" s="30">
        <f>IFERROR(INDEX(Parâmetros!$E$6:$E$11,MATCH($K935,Parâmetros!$A$6:$A$11,0)),"")</f>
        <v>6.67</v>
      </c>
      <c r="N935" s="33">
        <f t="shared" si="85"/>
        <v>1.010494752623688</v>
      </c>
      <c r="O935" s="33">
        <f>Parâmetros!$E$13</f>
        <v>0.8</v>
      </c>
      <c r="P935" s="32" t="str">
        <f>IF(OR($M935="",$F935&gt;Parâmetros!$E$14),"Não","Sim")</f>
        <v>Sim</v>
      </c>
      <c r="Q935" s="32" t="str">
        <f t="shared" si="86"/>
        <v>Sim</v>
      </c>
      <c r="R935" s="32" t="str">
        <f t="shared" si="87"/>
        <v>Sim</v>
      </c>
      <c r="S935" s="30">
        <f t="shared" si="88"/>
        <v>0</v>
      </c>
      <c r="T935" s="32" t="str">
        <f>IF($Q935&lt;&gt;"Sim","",IF($N935&gt;Parâmetros!$E$15,"Sim","Não"))</f>
        <v>Sim</v>
      </c>
      <c r="U935" s="17" t="str">
        <f t="shared" si="89"/>
        <v>Na meta</v>
      </c>
      <c r="V935" s="17" t="str">
        <f>IF($AC935&lt;&gt;"",IF($L935&gt;0,"ATENÇÃO · apontou em dia de "&amp;LOWER($AC935)&amp;" cadastrado","Exceção cadastrada · "&amp;$AC935)&amp;IF($AD935="",""," · "&amp;$AD935),IF($E935="Férias",IF($L935&gt;0,"ATENÇÃO · apontou estando de férias no cadastro","Férias no cadastro"),IF($Y935="Férias / afastamento","Afastamento · "&amp;($Z935+$AA935-1)&amp;" dias seguidos sem apontamento",IF($Y935="Folga trabalhada","ATENÇÃO · apontou em dia de folga da escala 5x2",IF($Y935="Folga",IF(AND($D935="5x2",OR(WEEKDAY($F935,2)=6,WEEKDAY($F935,2)=7)),"Folga de fim de semana da escala 5x2",IF(AND(OR($D935="6x1",$D935="FF 6x1"),WEEKDAY($F935,2)=6,FALSE()),"Folga de fim de semana · apontou no domingo anterior",IF(AND(OR($D935="6x1",$D935="FF 6x1"),WEEKDAY($F935,2)=7,AND($A935=$A934,$L934&gt;0)),"Folga de fim de semana · apontou no sábado",IF(AND(OR($D935="6x1",$D935="FF 6x1"),OR(WEEKDAY($F935,2)=6,WEEKDAY($F935,2)=7)),"Folga de fim de semana · sem apontamento no sábado nem no domingo","Folga prevista pelo ciclo")))),IF($Y935="Indeterminado (início da série)","Sem histórico anterior — informe o dia do ciclo no Cadastro",IF($Y935="Falta de registro",IF(OR(OR($D935="6x1",$D935="FF 6x1"),$D935="5x2"),"FALTA DE REGISTRO · dia útil da escala "&amp;$E935,"FALTA DE REGISTRO · dia "&amp;$W935&amp;" de "&amp;IFERROR(INDEX(Parâmetros!$B$39:$B$48,MATCH($E935,Parâmetros!$A$39:$A$48,0)),99)&amp;" do ciclo"),IF(OR($D935="6x1",$D935="FF 6x1"),IF(OR(AND(WEEKDAY($F935,2)=6,AND($A935=$A936,$L936&gt;0)),AND(WEEKDAY($F935,2)=7,AND($A935=$A934,$L934&gt;0))),"ATENÇÃO · apontou sábado e domingo no mesmo fim de semana",IF(OR(WEEKDAY($F935,2)=6,WEEKDAY($F935,2)=7),"Jornada de fim de semana do 6x1",IF(OR($H935&gt;=Parâmetros!$E$20,$H935&lt;Parâmetros!$E$19),"ATENÇÃO · 6x1 apontou fora do horário diurno","Jornada fixa do 6x1"))),IF($D935="5x2","Jornada fixa do 5x2",IF($D935="Folguista",IF($J935=$K935,"Evidência confirma sequência","DIVERGE · sequência "&amp;$J935&amp;" × evidência "&amp;$K935),IF($K935=$E935,"Evidência confirma cadastro","DIVERGE · cadastro "&amp;$E935&amp;" × evidência "&amp;$K935)))))))))))</f>
        <v>Evidência confirma cadastro</v>
      </c>
      <c r="W935" s="34">
        <f>IF(OR(OR($D935="6x1",$D935="FF 6x1"),$D935="5x2"),"",IF($AB935&lt;&gt;$AB934,IF(IFERROR(INDEX(Cadastro!$F$5:$F$243,$AB935),"")="",IF($L935&gt;0,1,0),IF(IFERROR(INDEX(Cadastro!$F$5:$F$243,$AB935),"")&lt;=IFERROR(INDEX(Parâmetros!$B$39:$B$48,MATCH($E935,Parâmetros!$A$39:$A$48,0)),99),IFERROR(INDEX(Cadastro!$F$5:$F$243,$AB935),""),0)),IF($L935&gt;0,IF(N($X934)&gt;0,1,N($W934)+1),IF(AND($L935=0,OR(N($W934)&gt;=IFERROR(INDEX(Parâmetros!$B$39:$B$48,MATCH($E935,Parâmetros!$A$39:$A$48,0)),99),AND(N($X934)&gt;0,N($X934)&lt;IFERROR(INDEX(Parâmetros!$C$39:$C$48,MATCH($E935,Parâmetros!$A$39:$A$48,0)),0)))),0,N($W934)+1))))</f>
        <v>4</v>
      </c>
      <c r="X935" s="34">
        <f>IF(OR(OR($D935="6x1",$D935="FF 6x1"),$D935="5x2"),"",IF($AB935&lt;&gt;$AB934,IF(IFERROR(INDEX(Cadastro!$F$5:$F$243,$AB935),"")="",0,IF(IFERROR(INDEX(Cadastro!$F$5:$F$243,$AB935),"")&gt;IFERROR(INDEX(Parâmetros!$B$39:$B$48,MATCH($E935,Parâmetros!$A$39:$A$48,0)),99),IFERROR(INDEX(Cadastro!$F$5:$F$243,$AB935),"")-IFERROR(INDEX(Parâmetros!$B$39:$B$48,MATCH($E935,Parâmetros!$A$39:$A$48,0)),99),0)),IF(AND($L935=0,OR(N($W934)&gt;=IFERROR(INDEX(Parâmetros!$B$39:$B$48,MATCH($E935,Parâmetros!$A$39:$A$48,0)),99),AND(N($X934)&gt;0,N($X934)&lt;IFERROR(INDEX(Parâmetros!$C$39:$C$48,MATCH($E935,Parâmetros!$A$39:$A$48,0)),0)))),N($X934)+1,0)))</f>
        <v>0</v>
      </c>
      <c r="Y935" t="str">
        <f>IF($AC935&lt;&gt;"",IF($L935&gt;0,$AC935&amp;" · com apontamento",$AC935),IF($E935="Férias",IF($L935&gt;0,"Férias · com apontamento","Férias (cadastro)"),IF(($Z935+$AA935-1)&gt;Parâmetros!$E$16,"Férias / afastamento",IF(AND($D935="5x2",OR(WEEKDAY($F935,2)=6,WEEKDAY($F935,2)=7)),IF($L935&gt;0,"Folga trabalhada","Folga"),IF($L935&gt;0,"Trabalhado",IF(OR(OR($D935="6x1",$D935="FF 6x1"),$D935="5x2"),IF(AND(OR($D935="6x1",$D935="FF 6x1"),OR(WEEKDAY($F935,2)=6,WEEKDAY($F935,2)=7)),"Folga","Falta de registro"),IF(AND($AB935&lt;&gt;$AB934,IFERROR(INDEX(Cadastro!$F$5:$F$243,$AB935),"")=""),"Indeterminado (início da série)",IF($X935&gt;0,"Folga","Falta de registro"))))))))</f>
        <v>Trabalhado</v>
      </c>
      <c r="Z935" s="34">
        <f>IF(OR($L935&gt;0,$F935&gt;Parâmetros!$E$14),0,IF($A935&lt;&gt;$A934,1,N($Z934)+1))</f>
        <v>0</v>
      </c>
      <c r="AA935" s="34">
        <f>IF(OR($L935&gt;0,$F935&gt;Parâmetros!$E$14),0,IF(OR($A935&lt;&gt;$A936,$F936&gt;Parâmetros!$E$14),1,N($AA936)+1))</f>
        <v>0</v>
      </c>
      <c r="AB935" s="31">
        <f>IFERROR(MATCH($A935&amp;"|"&amp;TEXT(_xlfn.MAXIFS(Cadastro!$E$5:$E$243,Cadastro!$A$5:$A$243,$A935,Cadastro!$E$5:$E$243,"&lt;="&amp;$F935),"yyyymmdd"),Cadastro!$I$5:$I$243,0),"")</f>
        <v>127</v>
      </c>
      <c r="AC935" t="str">
        <f>IFERROR(_xlfn.SINGLE(INDEX(Exceções!$D$5:$D$203,MATCH($A935&amp;"|"&amp;$F935,Exceções!$F$5:$F$203,0))),"")</f>
        <v/>
      </c>
      <c r="AD935" t="str">
        <f>IF($AC935="","",IFERROR(_xlfn.SINGLE(INDEX(Exceções!$E$5:$E$203,MATCH($A935&amp;"|"&amp;$F935,Exceções!$F$5:$F$203,0))),""))</f>
        <v/>
      </c>
    </row>
    <row r="936" spans="1:30" ht="15" hidden="1" customHeight="1" x14ac:dyDescent="0.25">
      <c r="A936" s="31">
        <v>56327</v>
      </c>
      <c r="B936" s="17" t="s">
        <v>44</v>
      </c>
      <c r="C936" s="17" t="str">
        <f>IFERROR(INDEX(Cadastro!$C$5:$C$243,$AB936),"NÃO INFORMADO")</f>
        <v>INS</v>
      </c>
      <c r="D936" s="17" t="str">
        <f>IFERROR(INDEX(Cadastro!$D$5:$D$243,$AB936),"")</f>
        <v>C</v>
      </c>
      <c r="E936" s="17" t="str">
        <f>IFERROR(INDEX(Cadastro!$G$5:$G$243,$AB936),"")</f>
        <v>C</v>
      </c>
      <c r="F936" s="29">
        <v>46310</v>
      </c>
      <c r="G936" s="32" t="str">
        <f t="shared" si="84"/>
        <v>qui</v>
      </c>
      <c r="H936" s="31">
        <f>IF($L936=0,"",_xlfn.MINIFS(Dados!$Q:$Q,Dados!$A:$A,$A936,Dados!$S:$S,$F936))</f>
        <v>356</v>
      </c>
      <c r="I936" s="31">
        <f>IF($H936="","",_xlfn.MAXIFS(Dados!$R:$R,Dados!$A:$A,$A936,Dados!$S:$S,$F936))</f>
        <v>418</v>
      </c>
      <c r="J936" s="32" t="str">
        <f>IF($D936&lt;&gt;"Folguista","",IFERROR(INDEX(Parâmetros!$D$52:$G$52,1,MIN(4,MAX(1,$W936))),""))</f>
        <v/>
      </c>
      <c r="K936" s="32" t="str">
        <f>IF(OR($AC936&lt;&gt;"",$Y936="Folga",$Y936="Folga trabalhada",$Y936="Férias (cadastro)",$Y936="Férias / afastamento",$Y936="Indeterminado (início da série)"),"",IF(OR($D936="6x1",$D936="FF 6x1"),IF(OR(WEEKDAY($F936,2)=6,WEEKDAY($F936,2)=7),"6x1 sáb/dom","6x1"),IF($D936="5x2","5x2",IF($H936="",IF($D936="Folguista",$J936,$E936),IF(OR($H936&gt;=Parâmetros!$E$18,$H936&lt;Parâmetros!$E$19),"C",IF($H936&lt;Parâmetros!$E$20,"A","B"))))))</f>
        <v/>
      </c>
      <c r="L936" s="30">
        <f>SUMIFS(Dados!$E:$E,Dados!$A:$A,$A936,Dados!$S:$S,$F936)</f>
        <v>1.03</v>
      </c>
      <c r="M936" s="30" t="str">
        <f>IFERROR(INDEX(Parâmetros!$E$6:$E$11,MATCH($K936,Parâmetros!$A$6:$A$11,0)),"")</f>
        <v/>
      </c>
      <c r="N936" s="33" t="str">
        <f t="shared" si="85"/>
        <v/>
      </c>
      <c r="O936" s="33">
        <f>Parâmetros!$E$13</f>
        <v>0.8</v>
      </c>
      <c r="P936" s="32" t="str">
        <f>IF(OR($M936="",$F936&gt;Parâmetros!$E$14),"Não","Sim")</f>
        <v>Não</v>
      </c>
      <c r="Q936" s="32" t="str">
        <f t="shared" si="86"/>
        <v/>
      </c>
      <c r="R936" s="32" t="str">
        <f t="shared" si="87"/>
        <v/>
      </c>
      <c r="S936" s="30" t="str">
        <f t="shared" si="88"/>
        <v/>
      </c>
      <c r="T936" s="32" t="str">
        <f>IF($Q936&lt;&gt;"Sim","",IF($N936&gt;Parâmetros!$E$15,"Sim","Não"))</f>
        <v/>
      </c>
      <c r="U936" s="17" t="str">
        <f t="shared" si="89"/>
        <v>Treinamento</v>
      </c>
      <c r="V936" s="17" t="str">
        <f>IF($AC936&lt;&gt;"",IF($L936&gt;0,"ATENÇÃO · apontou em dia de "&amp;LOWER($AC936)&amp;" cadastrado","Exceção cadastrada · "&amp;$AC936)&amp;IF($AD936="",""," · "&amp;$AD936),IF($E936="Férias",IF($L936&gt;0,"ATENÇÃO · apontou estando de férias no cadastro","Férias no cadastro"),IF($Y936="Férias / afastamento","Afastamento · "&amp;($Z936+$AA936-1)&amp;" dias seguidos sem apontamento",IF($Y936="Folga trabalhada","ATENÇÃO · apontou em dia de folga da escala 5x2",IF($Y936="Folga",IF(AND($D936="5x2",OR(WEEKDAY($F936,2)=6,WEEKDAY($F936,2)=7)),"Folga de fim de semana da escala 5x2",IF(AND(OR($D936="6x1",$D936="FF 6x1"),WEEKDAY($F936,2)=6,FALSE()),"Folga de fim de semana · apontou no domingo anterior",IF(AND(OR($D936="6x1",$D936="FF 6x1"),WEEKDAY($F936,2)=7,AND($A936=$A935,$L935&gt;0)),"Folga de fim de semana · apontou no sábado",IF(AND(OR($D936="6x1",$D936="FF 6x1"),OR(WEEKDAY($F936,2)=6,WEEKDAY($F936,2)=7)),"Folga de fim de semana · sem apontamento no sábado nem no domingo","Folga prevista pelo ciclo")))),IF($Y936="Indeterminado (início da série)","Sem histórico anterior — informe o dia do ciclo no Cadastro",IF($Y936="Falta de registro",IF(OR(OR($D936="6x1",$D936="FF 6x1"),$D936="5x2"),"FALTA DE REGISTRO · dia útil da escala "&amp;$E936,"FALTA DE REGISTRO · dia "&amp;$W936&amp;" de "&amp;IFERROR(INDEX(Parâmetros!$B$39:$B$48,MATCH($E936,Parâmetros!$A$39:$A$48,0)),99)&amp;" do ciclo"),IF(OR($D936="6x1",$D936="FF 6x1"),IF(OR(AND(WEEKDAY($F936,2)=6,AND($A936=$A937,$L937&gt;0)),AND(WEEKDAY($F936,2)=7,AND($A936=$A935,$L935&gt;0))),"ATENÇÃO · apontou sábado e domingo no mesmo fim de semana",IF(OR(WEEKDAY($F936,2)=6,WEEKDAY($F936,2)=7),"Jornada de fim de semana do 6x1",IF(OR($H936&gt;=Parâmetros!$E$20,$H936&lt;Parâmetros!$E$19),"ATENÇÃO · 6x1 apontou fora do horário diurno","Jornada fixa do 6x1"))),IF($D936="5x2","Jornada fixa do 5x2",IF($D936="Folguista",IF($J936=$K936,"Evidência confirma sequência","DIVERGE · sequência "&amp;$J936&amp;" × evidência "&amp;$K936),IF($K936=$E936,"Evidência confirma cadastro","DIVERGE · cadastro "&amp;$E936&amp;" × evidência "&amp;$K936)))))))))))</f>
        <v xml:space="preserve">ATENÇÃO · apontou em dia de treinamento cadastrado · O funcionario estava em treinamento </v>
      </c>
      <c r="W936" s="34">
        <f>IF(OR(OR($D936="6x1",$D936="FF 6x1"),$D936="5x2"),"",IF($AB936&lt;&gt;$AB935,IF(IFERROR(INDEX(Cadastro!$F$5:$F$243,$AB936),"")="",IF($L936&gt;0,1,0),IF(IFERROR(INDEX(Cadastro!$F$5:$F$243,$AB936),"")&lt;=IFERROR(INDEX(Parâmetros!$B$39:$B$48,MATCH($E936,Parâmetros!$A$39:$A$48,0)),99),IFERROR(INDEX(Cadastro!$F$5:$F$243,$AB936),""),0)),IF($L936&gt;0,IF(N($X935)&gt;0,1,N($W935)+1),IF(AND($L936=0,OR(N($W935)&gt;=IFERROR(INDEX(Parâmetros!$B$39:$B$48,MATCH($E936,Parâmetros!$A$39:$A$48,0)),99),AND(N($X935)&gt;0,N($X935)&lt;IFERROR(INDEX(Parâmetros!$C$39:$C$48,MATCH($E936,Parâmetros!$A$39:$A$48,0)),0)))),0,N($W935)+1))))</f>
        <v>5</v>
      </c>
      <c r="X936" s="34">
        <f>IF(OR(OR($D936="6x1",$D936="FF 6x1"),$D936="5x2"),"",IF($AB936&lt;&gt;$AB935,IF(IFERROR(INDEX(Cadastro!$F$5:$F$243,$AB936),"")="",0,IF(IFERROR(INDEX(Cadastro!$F$5:$F$243,$AB936),"")&gt;IFERROR(INDEX(Parâmetros!$B$39:$B$48,MATCH($E936,Parâmetros!$A$39:$A$48,0)),99),IFERROR(INDEX(Cadastro!$F$5:$F$243,$AB936),"")-IFERROR(INDEX(Parâmetros!$B$39:$B$48,MATCH($E936,Parâmetros!$A$39:$A$48,0)),99),0)),IF(AND($L936=0,OR(N($W935)&gt;=IFERROR(INDEX(Parâmetros!$B$39:$B$48,MATCH($E936,Parâmetros!$A$39:$A$48,0)),99),AND(N($X935)&gt;0,N($X935)&lt;IFERROR(INDEX(Parâmetros!$C$39:$C$48,MATCH($E936,Parâmetros!$A$39:$A$48,0)),0)))),N($X935)+1,0)))</f>
        <v>0</v>
      </c>
      <c r="Y936" t="str">
        <f>IF($AC936&lt;&gt;"",IF($L936&gt;0,$AC936&amp;" · com apontamento",$AC936),IF($E936="Férias",IF($L936&gt;0,"Férias · com apontamento","Férias (cadastro)"),IF(($Z936+$AA936-1)&gt;Parâmetros!$E$16,"Férias / afastamento",IF(AND($D936="5x2",OR(WEEKDAY($F936,2)=6,WEEKDAY($F936,2)=7)),IF($L936&gt;0,"Folga trabalhada","Folga"),IF($L936&gt;0,"Trabalhado",IF(OR(OR($D936="6x1",$D936="FF 6x1"),$D936="5x2"),IF(AND(OR($D936="6x1",$D936="FF 6x1"),OR(WEEKDAY($F936,2)=6,WEEKDAY($F936,2)=7)),"Folga","Falta de registro"),IF(AND($AB936&lt;&gt;$AB935,IFERROR(INDEX(Cadastro!$F$5:$F$243,$AB936),"")=""),"Indeterminado (início da série)",IF($X936&gt;0,"Folga","Falta de registro"))))))))</f>
        <v>Treinamento · com apontamento</v>
      </c>
      <c r="Z936" s="34">
        <f>IF(OR($L936&gt;0,$F936&gt;Parâmetros!$E$14),0,IF($A936&lt;&gt;$A935,1,N($Z935)+1))</f>
        <v>0</v>
      </c>
      <c r="AA936" s="34">
        <f>IF(OR($L936&gt;0,$F936&gt;Parâmetros!$E$14),0,IF(OR($A936&lt;&gt;$A937,$F937&gt;Parâmetros!$E$14),1,N($AA937)+1))</f>
        <v>0</v>
      </c>
      <c r="AB936" s="31">
        <f>IFERROR(MATCH($A936&amp;"|"&amp;TEXT(_xlfn.MAXIFS(Cadastro!$E$5:$E$243,Cadastro!$A$5:$A$243,$A936,Cadastro!$E$5:$E$243,"&lt;="&amp;$F936),"yyyymmdd"),Cadastro!$I$5:$I$243,0),"")</f>
        <v>127</v>
      </c>
      <c r="AC936" t="str">
        <f>IFERROR(_xlfn.SINGLE(INDEX(Exceções!$D$5:$D$203,MATCH($A936&amp;"|"&amp;$F936,Exceções!$F$5:$F$203,0))),"")</f>
        <v>Treinamento</v>
      </c>
      <c r="AD936" t="str">
        <f>IF($AC936="","",IFERROR(_xlfn.SINGLE(INDEX(Exceções!$E$5:$E$203,MATCH($A936&amp;"|"&amp;$F936,Exceções!$F$5:$F$203,0))),""))</f>
        <v xml:space="preserve">O funcionario estava em treinamento </v>
      </c>
    </row>
    <row r="937" spans="1:30" ht="15" hidden="1" customHeight="1" x14ac:dyDescent="0.25">
      <c r="A937" s="31">
        <v>56327</v>
      </c>
      <c r="B937" s="17" t="s">
        <v>44</v>
      </c>
      <c r="C937" s="17" t="str">
        <f>IFERROR(INDEX(Cadastro!$C$5:$C$243,$AB937),"NÃO INFORMADO")</f>
        <v>INS</v>
      </c>
      <c r="D937" s="17" t="str">
        <f>IFERROR(INDEX(Cadastro!$D$5:$D$243,$AB937),"")</f>
        <v>C</v>
      </c>
      <c r="E937" s="17" t="str">
        <f>IFERROR(INDEX(Cadastro!$G$5:$G$243,$AB937),"")</f>
        <v>C</v>
      </c>
      <c r="F937" s="29">
        <v>46311</v>
      </c>
      <c r="G937" s="32" t="str">
        <f t="shared" si="84"/>
        <v>sex</v>
      </c>
      <c r="H937" s="31" t="str">
        <f>IF($L937=0,"",_xlfn.MINIFS(Dados!$Q:$Q,Dados!$A:$A,$A937,Dados!$S:$S,$F937))</f>
        <v/>
      </c>
      <c r="I937" s="31" t="str">
        <f>IF($H937="","",_xlfn.MAXIFS(Dados!$R:$R,Dados!$A:$A,$A937,Dados!$S:$S,$F937))</f>
        <v/>
      </c>
      <c r="J937" s="32" t="str">
        <f>IF($D937&lt;&gt;"Folguista","",IFERROR(INDEX(Parâmetros!$D$52:$G$52,1,MIN(4,MAX(1,$W937))),""))</f>
        <v/>
      </c>
      <c r="K937" s="32" t="str">
        <f>IF(OR($AC937&lt;&gt;"",$Y937="Folga",$Y937="Folga trabalhada",$Y937="Férias (cadastro)",$Y937="Férias / afastamento",$Y937="Indeterminado (início da série)"),"",IF(OR($D937="6x1",$D937="FF 6x1"),IF(OR(WEEKDAY($F937,2)=6,WEEKDAY($F937,2)=7),"6x1 sáb/dom","6x1"),IF($D937="5x2","5x2",IF($H937="",IF($D937="Folguista",$J937,$E937),IF(OR($H937&gt;=Parâmetros!$E$18,$H937&lt;Parâmetros!$E$19),"C",IF($H937&lt;Parâmetros!$E$20,"A","B"))))))</f>
        <v/>
      </c>
      <c r="L937" s="30">
        <f>SUMIFS(Dados!$E:$E,Dados!$A:$A,$A937,Dados!$S:$S,$F937)</f>
        <v>0</v>
      </c>
      <c r="M937" s="30" t="str">
        <f>IFERROR(INDEX(Parâmetros!$E$6:$E$11,MATCH($K937,Parâmetros!$A$6:$A$11,0)),"")</f>
        <v/>
      </c>
      <c r="N937" s="33" t="str">
        <f t="shared" si="85"/>
        <v/>
      </c>
      <c r="O937" s="33">
        <f>Parâmetros!$E$13</f>
        <v>0.8</v>
      </c>
      <c r="P937" s="32" t="str">
        <f>IF(OR($M937="",$F937&gt;Parâmetros!$E$14),"Não","Sim")</f>
        <v>Não</v>
      </c>
      <c r="Q937" s="32" t="str">
        <f t="shared" si="86"/>
        <v/>
      </c>
      <c r="R937" s="32" t="str">
        <f t="shared" si="87"/>
        <v/>
      </c>
      <c r="S937" s="30" t="str">
        <f t="shared" si="88"/>
        <v/>
      </c>
      <c r="T937" s="32" t="str">
        <f>IF($Q937&lt;&gt;"Sim","",IF($N937&gt;Parâmetros!$E$15,"Sim","Não"))</f>
        <v/>
      </c>
      <c r="U937" s="17" t="str">
        <f t="shared" si="89"/>
        <v>Folga</v>
      </c>
      <c r="V937" s="17" t="str">
        <f>IF($AC937&lt;&gt;"",IF($L937&gt;0,"ATENÇÃO · apontou em dia de "&amp;LOWER($AC937)&amp;" cadastrado","Exceção cadastrada · "&amp;$AC937)&amp;IF($AD937="",""," · "&amp;$AD937),IF($E937="Férias",IF($L937&gt;0,"ATENÇÃO · apontou estando de férias no cadastro","Férias no cadastro"),IF($Y937="Férias / afastamento","Afastamento · "&amp;($Z937+$AA937-1)&amp;" dias seguidos sem apontamento",IF($Y937="Folga trabalhada","ATENÇÃO · apontou em dia de folga da escala 5x2",IF($Y937="Folga",IF(AND($D937="5x2",OR(WEEKDAY($F937,2)=6,WEEKDAY($F937,2)=7)),"Folga de fim de semana da escala 5x2",IF(AND(OR($D937="6x1",$D937="FF 6x1"),WEEKDAY($F937,2)=6,FALSE()),"Folga de fim de semana · apontou no domingo anterior",IF(AND(OR($D937="6x1",$D937="FF 6x1"),WEEKDAY($F937,2)=7,AND($A937=$A936,$L936&gt;0)),"Folga de fim de semana · apontou no sábado",IF(AND(OR($D937="6x1",$D937="FF 6x1"),OR(WEEKDAY($F937,2)=6,WEEKDAY($F937,2)=7)),"Folga de fim de semana · sem apontamento no sábado nem no domingo","Folga prevista pelo ciclo")))),IF($Y937="Indeterminado (início da série)","Sem histórico anterior — informe o dia do ciclo no Cadastro",IF($Y937="Falta de registro",IF(OR(OR($D937="6x1",$D937="FF 6x1"),$D937="5x2"),"FALTA DE REGISTRO · dia útil da escala "&amp;$E937,"FALTA DE REGISTRO · dia "&amp;$W937&amp;" de "&amp;IFERROR(INDEX(Parâmetros!$B$39:$B$48,MATCH($E937,Parâmetros!$A$39:$A$48,0)),99)&amp;" do ciclo"),IF(OR($D937="6x1",$D937="FF 6x1"),IF(OR(AND(WEEKDAY($F937,2)=6,AND($A937=$A938,$L938&gt;0)),AND(WEEKDAY($F937,2)=7,AND($A937=$A936,$L936&gt;0))),"ATENÇÃO · apontou sábado e domingo no mesmo fim de semana",IF(OR(WEEKDAY($F937,2)=6,WEEKDAY($F937,2)=7),"Jornada de fim de semana do 6x1",IF(OR($H937&gt;=Parâmetros!$E$20,$H937&lt;Parâmetros!$E$19),"ATENÇÃO · 6x1 apontou fora do horário diurno","Jornada fixa do 6x1"))),IF($D937="5x2","Jornada fixa do 5x2",IF($D937="Folguista",IF($J937=$K937,"Evidência confirma sequência","DIVERGE · sequência "&amp;$J937&amp;" × evidência "&amp;$K937),IF($K937=$E937,"Evidência confirma cadastro","DIVERGE · cadastro "&amp;$E937&amp;" × evidência "&amp;$K937)))))))))))</f>
        <v>Folga prevista pelo ciclo</v>
      </c>
      <c r="W937" s="34">
        <f>IF(OR(OR($D937="6x1",$D937="FF 6x1"),$D937="5x2"),"",IF($AB937&lt;&gt;$AB936,IF(IFERROR(INDEX(Cadastro!$F$5:$F$243,$AB937),"")="",IF($L937&gt;0,1,0),IF(IFERROR(INDEX(Cadastro!$F$5:$F$243,$AB937),"")&lt;=IFERROR(INDEX(Parâmetros!$B$39:$B$48,MATCH($E937,Parâmetros!$A$39:$A$48,0)),99),IFERROR(INDEX(Cadastro!$F$5:$F$243,$AB937),""),0)),IF($L937&gt;0,IF(N($X936)&gt;0,1,N($W936)+1),IF(AND($L937=0,OR(N($W936)&gt;=IFERROR(INDEX(Parâmetros!$B$39:$B$48,MATCH($E937,Parâmetros!$A$39:$A$48,0)),99),AND(N($X936)&gt;0,N($X936)&lt;IFERROR(INDEX(Parâmetros!$C$39:$C$48,MATCH($E937,Parâmetros!$A$39:$A$48,0)),0)))),0,N($W936)+1))))</f>
        <v>0</v>
      </c>
      <c r="X937" s="34">
        <f>IF(OR(OR($D937="6x1",$D937="FF 6x1"),$D937="5x2"),"",IF($AB937&lt;&gt;$AB936,IF(IFERROR(INDEX(Cadastro!$F$5:$F$243,$AB937),"")="",0,IF(IFERROR(INDEX(Cadastro!$F$5:$F$243,$AB937),"")&gt;IFERROR(INDEX(Parâmetros!$B$39:$B$48,MATCH($E937,Parâmetros!$A$39:$A$48,0)),99),IFERROR(INDEX(Cadastro!$F$5:$F$243,$AB937),"")-IFERROR(INDEX(Parâmetros!$B$39:$B$48,MATCH($E937,Parâmetros!$A$39:$A$48,0)),99),0)),IF(AND($L937=0,OR(N($W936)&gt;=IFERROR(INDEX(Parâmetros!$B$39:$B$48,MATCH($E937,Parâmetros!$A$39:$A$48,0)),99),AND(N($X936)&gt;0,N($X936)&lt;IFERROR(INDEX(Parâmetros!$C$39:$C$48,MATCH($E937,Parâmetros!$A$39:$A$48,0)),0)))),N($X936)+1,0)))</f>
        <v>1</v>
      </c>
      <c r="Y937" t="str">
        <f>IF($AC937&lt;&gt;"",IF($L937&gt;0,$AC937&amp;" · com apontamento",$AC937),IF($E937="Férias",IF($L937&gt;0,"Férias · com apontamento","Férias (cadastro)"),IF(($Z937+$AA937-1)&gt;Parâmetros!$E$16,"Férias / afastamento",IF(AND($D937="5x2",OR(WEEKDAY($F937,2)=6,WEEKDAY($F937,2)=7)),IF($L937&gt;0,"Folga trabalhada","Folga"),IF($L937&gt;0,"Trabalhado",IF(OR(OR($D937="6x1",$D937="FF 6x1"),$D937="5x2"),IF(AND(OR($D937="6x1",$D937="FF 6x1"),OR(WEEKDAY($F937,2)=6,WEEKDAY($F937,2)=7)),"Folga","Falta de registro"),IF(AND($AB937&lt;&gt;$AB936,IFERROR(INDEX(Cadastro!$F$5:$F$243,$AB937),"")=""),"Indeterminado (início da série)",IF($X937&gt;0,"Folga","Falta de registro"))))))))</f>
        <v>Folga</v>
      </c>
      <c r="Z937" s="34">
        <f>IF(OR($L937&gt;0,$F937&gt;Parâmetros!$E$14),0,IF($A937&lt;&gt;$A936,1,N($Z936)+1))</f>
        <v>1</v>
      </c>
      <c r="AA937" s="34">
        <f>IF(OR($L937&gt;0,$F937&gt;Parâmetros!$E$14),0,IF(OR($A937&lt;&gt;$A938,$F938&gt;Parâmetros!$E$14),1,N($AA938)+1))</f>
        <v>1</v>
      </c>
      <c r="AB937" s="31">
        <f>IFERROR(MATCH($A937&amp;"|"&amp;TEXT(_xlfn.MAXIFS(Cadastro!$E$5:$E$243,Cadastro!$A$5:$A$243,$A937,Cadastro!$E$5:$E$243,"&lt;="&amp;$F937),"yyyymmdd"),Cadastro!$I$5:$I$243,0),"")</f>
        <v>127</v>
      </c>
      <c r="AC937" t="str">
        <f>IFERROR(_xlfn.SINGLE(INDEX(Exceções!$D$5:$D$203,MATCH($A937&amp;"|"&amp;$F937,Exceções!$F$5:$F$203,0))),"")</f>
        <v/>
      </c>
      <c r="AD937" t="str">
        <f>IF($AC937="","",IFERROR(_xlfn.SINGLE(INDEX(Exceções!$E$5:$E$203,MATCH($A937&amp;"|"&amp;$F937,Exceções!$F$5:$F$203,0))),""))</f>
        <v/>
      </c>
    </row>
    <row r="938" spans="1:30" ht="15" hidden="1" customHeight="1" x14ac:dyDescent="0.25">
      <c r="A938" s="31">
        <v>56327</v>
      </c>
      <c r="B938" s="17" t="s">
        <v>44</v>
      </c>
      <c r="C938" s="17" t="str">
        <f>IFERROR(INDEX(Cadastro!$C$5:$C$243,$AB938),"NÃO INFORMADO")</f>
        <v>INS</v>
      </c>
      <c r="D938" s="17" t="str">
        <f>IFERROR(INDEX(Cadastro!$D$5:$D$243,$AB938),"")</f>
        <v>C</v>
      </c>
      <c r="E938" s="17" t="str">
        <f>IFERROR(INDEX(Cadastro!$G$5:$G$243,$AB938),"")</f>
        <v>C</v>
      </c>
      <c r="F938" s="29">
        <v>46312</v>
      </c>
      <c r="G938" s="32" t="str">
        <f t="shared" si="84"/>
        <v>sáb</v>
      </c>
      <c r="H938" s="31">
        <f>IF($L938=0,"",_xlfn.MINIFS(Dados!$Q:$Q,Dados!$A:$A,$A938,Dados!$S:$S,$F938))</f>
        <v>95</v>
      </c>
      <c r="I938" s="31">
        <f>IF($H938="","",_xlfn.MAXIFS(Dados!$R:$R,Dados!$A:$A,$A938,Dados!$S:$S,$F938))</f>
        <v>433</v>
      </c>
      <c r="J938" s="32" t="str">
        <f>IF($D938&lt;&gt;"Folguista","",IFERROR(INDEX(Parâmetros!$D$52:$G$52,1,MIN(4,MAX(1,$W938))),""))</f>
        <v/>
      </c>
      <c r="K938" s="32" t="str">
        <f>IF(OR($AC938&lt;&gt;"",$Y938="Folga",$Y938="Folga trabalhada",$Y938="Férias (cadastro)",$Y938="Férias / afastamento",$Y938="Indeterminado (início da série)"),"",IF(OR($D938="6x1",$D938="FF 6x1"),IF(OR(WEEKDAY($F938,2)=6,WEEKDAY($F938,2)=7),"6x1 sáb/dom","6x1"),IF($D938="5x2","5x2",IF($H938="",IF($D938="Folguista",$J938,$E938),IF(OR($H938&gt;=Parâmetros!$E$18,$H938&lt;Parâmetros!$E$19),"C",IF($H938&lt;Parâmetros!$E$20,"A","B"))))))</f>
        <v>C</v>
      </c>
      <c r="L938" s="30">
        <f>SUMIFS(Dados!$E:$E,Dados!$A:$A,$A938,Dados!$S:$S,$F938)</f>
        <v>7.2200000000000006</v>
      </c>
      <c r="M938" s="30">
        <f>IFERROR(INDEX(Parâmetros!$E$6:$E$11,MATCH($K938,Parâmetros!$A$6:$A$11,0)),"")</f>
        <v>6.67</v>
      </c>
      <c r="N938" s="33">
        <f t="shared" si="85"/>
        <v>1.0824587706146929</v>
      </c>
      <c r="O938" s="33">
        <f>Parâmetros!$E$13</f>
        <v>0.8</v>
      </c>
      <c r="P938" s="32" t="str">
        <f>IF(OR($M938="",$F938&gt;Parâmetros!$E$14),"Não","Sim")</f>
        <v>Sim</v>
      </c>
      <c r="Q938" s="32" t="str">
        <f t="shared" si="86"/>
        <v>Sim</v>
      </c>
      <c r="R938" s="32" t="str">
        <f t="shared" si="87"/>
        <v>Sim</v>
      </c>
      <c r="S938" s="30">
        <f t="shared" si="88"/>
        <v>0</v>
      </c>
      <c r="T938" s="32" t="str">
        <f>IF($Q938&lt;&gt;"Sim","",IF($N938&gt;Parâmetros!$E$15,"Sim","Não"))</f>
        <v>Sim</v>
      </c>
      <c r="U938" s="17" t="str">
        <f t="shared" si="89"/>
        <v>Na meta</v>
      </c>
      <c r="V938" s="17" t="str">
        <f>IF($AC938&lt;&gt;"",IF($L938&gt;0,"ATENÇÃO · apontou em dia de "&amp;LOWER($AC938)&amp;" cadastrado","Exceção cadastrada · "&amp;$AC938)&amp;IF($AD938="",""," · "&amp;$AD938),IF($E938="Férias",IF($L938&gt;0,"ATENÇÃO · apontou estando de férias no cadastro","Férias no cadastro"),IF($Y938="Férias / afastamento","Afastamento · "&amp;($Z938+$AA938-1)&amp;" dias seguidos sem apontamento",IF($Y938="Folga trabalhada","ATENÇÃO · apontou em dia de folga da escala 5x2",IF($Y938="Folga",IF(AND($D938="5x2",OR(WEEKDAY($F938,2)=6,WEEKDAY($F938,2)=7)),"Folga de fim de semana da escala 5x2",IF(AND(OR($D938="6x1",$D938="FF 6x1"),WEEKDAY($F938,2)=6,FALSE()),"Folga de fim de semana · apontou no domingo anterior",IF(AND(OR($D938="6x1",$D938="FF 6x1"),WEEKDAY($F938,2)=7,AND($A938=$A937,$L937&gt;0)),"Folga de fim de semana · apontou no sábado",IF(AND(OR($D938="6x1",$D938="FF 6x1"),OR(WEEKDAY($F938,2)=6,WEEKDAY($F938,2)=7)),"Folga de fim de semana · sem apontamento no sábado nem no domingo","Folga prevista pelo ciclo")))),IF($Y938="Indeterminado (início da série)","Sem histórico anterior — informe o dia do ciclo no Cadastro",IF($Y938="Falta de registro",IF(OR(OR($D938="6x1",$D938="FF 6x1"),$D938="5x2"),"FALTA DE REGISTRO · dia útil da escala "&amp;$E938,"FALTA DE REGISTRO · dia "&amp;$W938&amp;" de "&amp;IFERROR(INDEX(Parâmetros!$B$39:$B$48,MATCH($E938,Parâmetros!$A$39:$A$48,0)),99)&amp;" do ciclo"),IF(OR($D938="6x1",$D938="FF 6x1"),IF(OR(AND(WEEKDAY($F938,2)=6,AND($A938=$A939,$L939&gt;0)),AND(WEEKDAY($F938,2)=7,AND($A938=$A937,$L937&gt;0))),"ATENÇÃO · apontou sábado e domingo no mesmo fim de semana",IF(OR(WEEKDAY($F938,2)=6,WEEKDAY($F938,2)=7),"Jornada de fim de semana do 6x1",IF(OR($H938&gt;=Parâmetros!$E$20,$H938&lt;Parâmetros!$E$19),"ATENÇÃO · 6x1 apontou fora do horário diurno","Jornada fixa do 6x1"))),IF($D938="5x2","Jornada fixa do 5x2",IF($D938="Folguista",IF($J938=$K938,"Evidência confirma sequência","DIVERGE · sequência "&amp;$J938&amp;" × evidência "&amp;$K938),IF($K938=$E938,"Evidência confirma cadastro","DIVERGE · cadastro "&amp;$E938&amp;" × evidência "&amp;$K938)))))))))))</f>
        <v>Evidência confirma cadastro</v>
      </c>
      <c r="W938" s="34">
        <f>IF(OR(OR($D938="6x1",$D938="FF 6x1"),$D938="5x2"),"",IF($AB938&lt;&gt;$AB937,IF(IFERROR(INDEX(Cadastro!$F$5:$F$243,$AB938),"")="",IF($L938&gt;0,1,0),IF(IFERROR(INDEX(Cadastro!$F$5:$F$243,$AB938),"")&lt;=IFERROR(INDEX(Parâmetros!$B$39:$B$48,MATCH($E938,Parâmetros!$A$39:$A$48,0)),99),IFERROR(INDEX(Cadastro!$F$5:$F$243,$AB938),""),0)),IF($L938&gt;0,IF(N($X937)&gt;0,1,N($W937)+1),IF(AND($L938=0,OR(N($W937)&gt;=IFERROR(INDEX(Parâmetros!$B$39:$B$48,MATCH($E938,Parâmetros!$A$39:$A$48,0)),99),AND(N($X937)&gt;0,N($X937)&lt;IFERROR(INDEX(Parâmetros!$C$39:$C$48,MATCH($E938,Parâmetros!$A$39:$A$48,0)),0)))),0,N($W937)+1))))</f>
        <v>1</v>
      </c>
      <c r="X938" s="34">
        <f>IF(OR(OR($D938="6x1",$D938="FF 6x1"),$D938="5x2"),"",IF($AB938&lt;&gt;$AB937,IF(IFERROR(INDEX(Cadastro!$F$5:$F$243,$AB938),"")="",0,IF(IFERROR(INDEX(Cadastro!$F$5:$F$243,$AB938),"")&gt;IFERROR(INDEX(Parâmetros!$B$39:$B$48,MATCH($E938,Parâmetros!$A$39:$A$48,0)),99),IFERROR(INDEX(Cadastro!$F$5:$F$243,$AB938),"")-IFERROR(INDEX(Parâmetros!$B$39:$B$48,MATCH($E938,Parâmetros!$A$39:$A$48,0)),99),0)),IF(AND($L938=0,OR(N($W937)&gt;=IFERROR(INDEX(Parâmetros!$B$39:$B$48,MATCH($E938,Parâmetros!$A$39:$A$48,0)),99),AND(N($X937)&gt;0,N($X937)&lt;IFERROR(INDEX(Parâmetros!$C$39:$C$48,MATCH($E938,Parâmetros!$A$39:$A$48,0)),0)))),N($X937)+1,0)))</f>
        <v>0</v>
      </c>
      <c r="Y938" t="str">
        <f>IF($AC938&lt;&gt;"",IF($L938&gt;0,$AC938&amp;" · com apontamento",$AC938),IF($E938="Férias",IF($L938&gt;0,"Férias · com apontamento","Férias (cadastro)"),IF(($Z938+$AA938-1)&gt;Parâmetros!$E$16,"Férias / afastamento",IF(AND($D938="5x2",OR(WEEKDAY($F938,2)=6,WEEKDAY($F938,2)=7)),IF($L938&gt;0,"Folga trabalhada","Folga"),IF($L938&gt;0,"Trabalhado",IF(OR(OR($D938="6x1",$D938="FF 6x1"),$D938="5x2"),IF(AND(OR($D938="6x1",$D938="FF 6x1"),OR(WEEKDAY($F938,2)=6,WEEKDAY($F938,2)=7)),"Folga","Falta de registro"),IF(AND($AB938&lt;&gt;$AB937,IFERROR(INDEX(Cadastro!$F$5:$F$243,$AB938),"")=""),"Indeterminado (início da série)",IF($X938&gt;0,"Folga","Falta de registro"))))))))</f>
        <v>Trabalhado</v>
      </c>
      <c r="Z938" s="34">
        <f>IF(OR($L938&gt;0,$F938&gt;Parâmetros!$E$14),0,IF($A938&lt;&gt;$A937,1,N($Z937)+1))</f>
        <v>0</v>
      </c>
      <c r="AA938" s="34">
        <f>IF(OR($L938&gt;0,$F938&gt;Parâmetros!$E$14),0,IF(OR($A938&lt;&gt;$A939,$F939&gt;Parâmetros!$E$14),1,N($AA939)+1))</f>
        <v>0</v>
      </c>
      <c r="AB938" s="31">
        <f>IFERROR(MATCH($A938&amp;"|"&amp;TEXT(_xlfn.MAXIFS(Cadastro!$E$5:$E$243,Cadastro!$A$5:$A$243,$A938,Cadastro!$E$5:$E$243,"&lt;="&amp;$F938),"yyyymmdd"),Cadastro!$I$5:$I$243,0),"")</f>
        <v>127</v>
      </c>
      <c r="AC938" t="str">
        <f>IFERROR(_xlfn.SINGLE(INDEX(Exceções!$D$5:$D$203,MATCH($A938&amp;"|"&amp;$F938,Exceções!$F$5:$F$203,0))),"")</f>
        <v/>
      </c>
      <c r="AD938" t="str">
        <f>IF($AC938="","",IFERROR(_xlfn.SINGLE(INDEX(Exceções!$E$5:$E$203,MATCH($A938&amp;"|"&amp;$F938,Exceções!$F$5:$F$203,0))),""))</f>
        <v/>
      </c>
    </row>
    <row r="939" spans="1:30" ht="15" hidden="1" customHeight="1" x14ac:dyDescent="0.25">
      <c r="A939" s="31">
        <v>56327</v>
      </c>
      <c r="B939" s="17" t="s">
        <v>44</v>
      </c>
      <c r="C939" s="17" t="str">
        <f>IFERROR(INDEX(Cadastro!$C$5:$C$243,$AB939),"NÃO INFORMADO")</f>
        <v>INS</v>
      </c>
      <c r="D939" s="17" t="str">
        <f>IFERROR(INDEX(Cadastro!$D$5:$D$243,$AB939),"")</f>
        <v>C</v>
      </c>
      <c r="E939" s="17" t="str">
        <f>IFERROR(INDEX(Cadastro!$G$5:$G$243,$AB939),"")</f>
        <v>C</v>
      </c>
      <c r="F939" s="29">
        <v>46313</v>
      </c>
      <c r="G939" s="32" t="str">
        <f t="shared" si="84"/>
        <v>dom</v>
      </c>
      <c r="H939" s="31">
        <f>IF($L939=0,"",_xlfn.MINIFS(Dados!$Q:$Q,Dados!$A:$A,$A939,Dados!$S:$S,$F939))</f>
        <v>102</v>
      </c>
      <c r="I939" s="31">
        <f>IF($H939="","",_xlfn.MAXIFS(Dados!$R:$R,Dados!$A:$A,$A939,Dados!$S:$S,$F939))</f>
        <v>406</v>
      </c>
      <c r="J939" s="32" t="str">
        <f>IF($D939&lt;&gt;"Folguista","",IFERROR(INDEX(Parâmetros!$D$52:$G$52,1,MIN(4,MAX(1,$W939))),""))</f>
        <v/>
      </c>
      <c r="K939" s="32" t="str">
        <f>IF(OR($AC939&lt;&gt;"",$Y939="Folga",$Y939="Folga trabalhada",$Y939="Férias (cadastro)",$Y939="Férias / afastamento",$Y939="Indeterminado (início da série)"),"",IF(OR($D939="6x1",$D939="FF 6x1"),IF(OR(WEEKDAY($F939,2)=6,WEEKDAY($F939,2)=7),"6x1 sáb/dom","6x1"),IF($D939="5x2","5x2",IF($H939="",IF($D939="Folguista",$J939,$E939),IF(OR($H939&gt;=Parâmetros!$E$18,$H939&lt;Parâmetros!$E$19),"C",IF($H939&lt;Parâmetros!$E$20,"A","B"))))))</f>
        <v>C</v>
      </c>
      <c r="L939" s="30">
        <f>SUMIFS(Dados!$E:$E,Dados!$A:$A,$A939,Dados!$S:$S,$F939)</f>
        <v>6.9799999999999995</v>
      </c>
      <c r="M939" s="30">
        <f>IFERROR(INDEX(Parâmetros!$E$6:$E$11,MATCH($K939,Parâmetros!$A$6:$A$11,0)),"")</f>
        <v>6.67</v>
      </c>
      <c r="N939" s="33">
        <f t="shared" si="85"/>
        <v>1.0464767616191903</v>
      </c>
      <c r="O939" s="33">
        <f>Parâmetros!$E$13</f>
        <v>0.8</v>
      </c>
      <c r="P939" s="32" t="str">
        <f>IF(OR($M939="",$F939&gt;Parâmetros!$E$14),"Não","Sim")</f>
        <v>Sim</v>
      </c>
      <c r="Q939" s="32" t="str">
        <f t="shared" si="86"/>
        <v>Sim</v>
      </c>
      <c r="R939" s="32" t="str">
        <f t="shared" si="87"/>
        <v>Sim</v>
      </c>
      <c r="S939" s="30">
        <f t="shared" si="88"/>
        <v>0</v>
      </c>
      <c r="T939" s="32" t="str">
        <f>IF($Q939&lt;&gt;"Sim","",IF($N939&gt;Parâmetros!$E$15,"Sim","Não"))</f>
        <v>Sim</v>
      </c>
      <c r="U939" s="17" t="str">
        <f t="shared" si="89"/>
        <v>Na meta</v>
      </c>
      <c r="V939" s="17" t="str">
        <f>IF($AC939&lt;&gt;"",IF($L939&gt;0,"ATENÇÃO · apontou em dia de "&amp;LOWER($AC939)&amp;" cadastrado","Exceção cadastrada · "&amp;$AC939)&amp;IF($AD939="",""," · "&amp;$AD939),IF($E939="Férias",IF($L939&gt;0,"ATENÇÃO · apontou estando de férias no cadastro","Férias no cadastro"),IF($Y939="Férias / afastamento","Afastamento · "&amp;($Z939+$AA939-1)&amp;" dias seguidos sem apontamento",IF($Y939="Folga trabalhada","ATENÇÃO · apontou em dia de folga da escala 5x2",IF($Y939="Folga",IF(AND($D939="5x2",OR(WEEKDAY($F939,2)=6,WEEKDAY($F939,2)=7)),"Folga de fim de semana da escala 5x2",IF(AND(OR($D939="6x1",$D939="FF 6x1"),WEEKDAY($F939,2)=6,FALSE()),"Folga de fim de semana · apontou no domingo anterior",IF(AND(OR($D939="6x1",$D939="FF 6x1"),WEEKDAY($F939,2)=7,AND($A939=$A938,$L938&gt;0)),"Folga de fim de semana · apontou no sábado",IF(AND(OR($D939="6x1",$D939="FF 6x1"),OR(WEEKDAY($F939,2)=6,WEEKDAY($F939,2)=7)),"Folga de fim de semana · sem apontamento no sábado nem no domingo","Folga prevista pelo ciclo")))),IF($Y939="Indeterminado (início da série)","Sem histórico anterior — informe o dia do ciclo no Cadastro",IF($Y939="Falta de registro",IF(OR(OR($D939="6x1",$D939="FF 6x1"),$D939="5x2"),"FALTA DE REGISTRO · dia útil da escala "&amp;$E939,"FALTA DE REGISTRO · dia "&amp;$W939&amp;" de "&amp;IFERROR(INDEX(Parâmetros!$B$39:$B$48,MATCH($E939,Parâmetros!$A$39:$A$48,0)),99)&amp;" do ciclo"),IF(OR($D939="6x1",$D939="FF 6x1"),IF(OR(AND(WEEKDAY($F939,2)=6,AND($A939=$A940,$L940&gt;0)),AND(WEEKDAY($F939,2)=7,AND($A939=$A938,$L938&gt;0))),"ATENÇÃO · apontou sábado e domingo no mesmo fim de semana",IF(OR(WEEKDAY($F939,2)=6,WEEKDAY($F939,2)=7),"Jornada de fim de semana do 6x1",IF(OR($H939&gt;=Parâmetros!$E$20,$H939&lt;Parâmetros!$E$19),"ATENÇÃO · 6x1 apontou fora do horário diurno","Jornada fixa do 6x1"))),IF($D939="5x2","Jornada fixa do 5x2",IF($D939="Folguista",IF($J939=$K939,"Evidência confirma sequência","DIVERGE · sequência "&amp;$J939&amp;" × evidência "&amp;$K939),IF($K939=$E939,"Evidência confirma cadastro","DIVERGE · cadastro "&amp;$E939&amp;" × evidência "&amp;$K939)))))))))))</f>
        <v>Evidência confirma cadastro</v>
      </c>
      <c r="W939" s="34">
        <f>IF(OR(OR($D939="6x1",$D939="FF 6x1"),$D939="5x2"),"",IF($AB939&lt;&gt;$AB938,IF(IFERROR(INDEX(Cadastro!$F$5:$F$243,$AB939),"")="",IF($L939&gt;0,1,0),IF(IFERROR(INDEX(Cadastro!$F$5:$F$243,$AB939),"")&lt;=IFERROR(INDEX(Parâmetros!$B$39:$B$48,MATCH($E939,Parâmetros!$A$39:$A$48,0)),99),IFERROR(INDEX(Cadastro!$F$5:$F$243,$AB939),""),0)),IF($L939&gt;0,IF(N($X938)&gt;0,1,N($W938)+1),IF(AND($L939=0,OR(N($W938)&gt;=IFERROR(INDEX(Parâmetros!$B$39:$B$48,MATCH($E939,Parâmetros!$A$39:$A$48,0)),99),AND(N($X938)&gt;0,N($X938)&lt;IFERROR(INDEX(Parâmetros!$C$39:$C$48,MATCH($E939,Parâmetros!$A$39:$A$48,0)),0)))),0,N($W938)+1))))</f>
        <v>2</v>
      </c>
      <c r="X939" s="34">
        <f>IF(OR(OR($D939="6x1",$D939="FF 6x1"),$D939="5x2"),"",IF($AB939&lt;&gt;$AB938,IF(IFERROR(INDEX(Cadastro!$F$5:$F$243,$AB939),"")="",0,IF(IFERROR(INDEX(Cadastro!$F$5:$F$243,$AB939),"")&gt;IFERROR(INDEX(Parâmetros!$B$39:$B$48,MATCH($E939,Parâmetros!$A$39:$A$48,0)),99),IFERROR(INDEX(Cadastro!$F$5:$F$243,$AB939),"")-IFERROR(INDEX(Parâmetros!$B$39:$B$48,MATCH($E939,Parâmetros!$A$39:$A$48,0)),99),0)),IF(AND($L939=0,OR(N($W938)&gt;=IFERROR(INDEX(Parâmetros!$B$39:$B$48,MATCH($E939,Parâmetros!$A$39:$A$48,0)),99),AND(N($X938)&gt;0,N($X938)&lt;IFERROR(INDEX(Parâmetros!$C$39:$C$48,MATCH($E939,Parâmetros!$A$39:$A$48,0)),0)))),N($X938)+1,0)))</f>
        <v>0</v>
      </c>
      <c r="Y939" t="str">
        <f>IF($AC939&lt;&gt;"",IF($L939&gt;0,$AC939&amp;" · com apontamento",$AC939),IF($E939="Férias",IF($L939&gt;0,"Férias · com apontamento","Férias (cadastro)"),IF(($Z939+$AA939-1)&gt;Parâmetros!$E$16,"Férias / afastamento",IF(AND($D939="5x2",OR(WEEKDAY($F939,2)=6,WEEKDAY($F939,2)=7)),IF($L939&gt;0,"Folga trabalhada","Folga"),IF($L939&gt;0,"Trabalhado",IF(OR(OR($D939="6x1",$D939="FF 6x1"),$D939="5x2"),IF(AND(OR($D939="6x1",$D939="FF 6x1"),OR(WEEKDAY($F939,2)=6,WEEKDAY($F939,2)=7)),"Folga","Falta de registro"),IF(AND($AB939&lt;&gt;$AB938,IFERROR(INDEX(Cadastro!$F$5:$F$243,$AB939),"")=""),"Indeterminado (início da série)",IF($X939&gt;0,"Folga","Falta de registro"))))))))</f>
        <v>Trabalhado</v>
      </c>
      <c r="Z939" s="34">
        <f>IF(OR($L939&gt;0,$F939&gt;Parâmetros!$E$14),0,IF($A939&lt;&gt;$A938,1,N($Z938)+1))</f>
        <v>0</v>
      </c>
      <c r="AA939" s="34">
        <f>IF(OR($L939&gt;0,$F939&gt;Parâmetros!$E$14),0,IF(OR($A939&lt;&gt;$A940,$F940&gt;Parâmetros!$E$14),1,N($AA940)+1))</f>
        <v>0</v>
      </c>
      <c r="AB939" s="31">
        <f>IFERROR(MATCH($A939&amp;"|"&amp;TEXT(_xlfn.MAXIFS(Cadastro!$E$5:$E$243,Cadastro!$A$5:$A$243,$A939,Cadastro!$E$5:$E$243,"&lt;="&amp;$F939),"yyyymmdd"),Cadastro!$I$5:$I$243,0),"")</f>
        <v>127</v>
      </c>
      <c r="AC939" t="str">
        <f>IFERROR(_xlfn.SINGLE(INDEX(Exceções!$D$5:$D$203,MATCH($A939&amp;"|"&amp;$F939,Exceções!$F$5:$F$203,0))),"")</f>
        <v/>
      </c>
      <c r="AD939" t="str">
        <f>IF($AC939="","",IFERROR(_xlfn.SINGLE(INDEX(Exceções!$E$5:$E$203,MATCH($A939&amp;"|"&amp;$F939,Exceções!$F$5:$F$203,0))),""))</f>
        <v/>
      </c>
    </row>
    <row r="940" spans="1:30" ht="15" hidden="1" customHeight="1" x14ac:dyDescent="0.25">
      <c r="A940" s="31">
        <v>56327</v>
      </c>
      <c r="B940" s="17" t="s">
        <v>44</v>
      </c>
      <c r="C940" s="17" t="str">
        <f>IFERROR(INDEX(Cadastro!$C$5:$C$243,$AB940),"NÃO INFORMADO")</f>
        <v>INS</v>
      </c>
      <c r="D940" s="17" t="str">
        <f>IFERROR(INDEX(Cadastro!$D$5:$D$243,$AB940),"")</f>
        <v>C</v>
      </c>
      <c r="E940" s="17" t="str">
        <f>IFERROR(INDEX(Cadastro!$G$5:$G$243,$AB940),"")</f>
        <v>C</v>
      </c>
      <c r="F940" s="29">
        <v>46314</v>
      </c>
      <c r="G940" s="32" t="str">
        <f t="shared" si="84"/>
        <v>seg</v>
      </c>
      <c r="H940" s="31">
        <f>IF($L940=0,"",_xlfn.MINIFS(Dados!$Q:$Q,Dados!$A:$A,$A940,Dados!$S:$S,$F940))</f>
        <v>8</v>
      </c>
      <c r="I940" s="31">
        <f>IF($H940="","",_xlfn.MAXIFS(Dados!$R:$R,Dados!$A:$A,$A940,Dados!$S:$S,$F940))</f>
        <v>388</v>
      </c>
      <c r="J940" s="32" t="str">
        <f>IF($D940&lt;&gt;"Folguista","",IFERROR(INDEX(Parâmetros!$D$52:$G$52,1,MIN(4,MAX(1,$W940))),""))</f>
        <v/>
      </c>
      <c r="K940" s="32" t="str">
        <f>IF(OR($AC940&lt;&gt;"",$Y940="Folga",$Y940="Folga trabalhada",$Y940="Férias (cadastro)",$Y940="Férias / afastamento",$Y940="Indeterminado (início da série)"),"",IF(OR($D940="6x1",$D940="FF 6x1"),IF(OR(WEEKDAY($F940,2)=6,WEEKDAY($F940,2)=7),"6x1 sáb/dom","6x1"),IF($D940="5x2","5x2",IF($H940="",IF($D940="Folguista",$J940,$E940),IF(OR($H940&gt;=Parâmetros!$E$18,$H940&lt;Parâmetros!$E$19),"C",IF($H940&lt;Parâmetros!$E$20,"A","B"))))))</f>
        <v>C</v>
      </c>
      <c r="L940" s="30">
        <f>SUMIFS(Dados!$E:$E,Dados!$A:$A,$A940,Dados!$S:$S,$F940)</f>
        <v>6.13</v>
      </c>
      <c r="M940" s="30">
        <f>IFERROR(INDEX(Parâmetros!$E$6:$E$11,MATCH($K940,Parâmetros!$A$6:$A$11,0)),"")</f>
        <v>6.67</v>
      </c>
      <c r="N940" s="33">
        <f t="shared" si="85"/>
        <v>0.91904047976011993</v>
      </c>
      <c r="O940" s="33">
        <f>Parâmetros!$E$13</f>
        <v>0.8</v>
      </c>
      <c r="P940" s="32" t="str">
        <f>IF(OR($M940="",$F940&gt;Parâmetros!$E$14),"Não","Sim")</f>
        <v>Sim</v>
      </c>
      <c r="Q940" s="32" t="str">
        <f t="shared" si="86"/>
        <v>Sim</v>
      </c>
      <c r="R940" s="32" t="str">
        <f t="shared" si="87"/>
        <v>Sim</v>
      </c>
      <c r="S940" s="30">
        <f t="shared" si="88"/>
        <v>0</v>
      </c>
      <c r="T940" s="32" t="str">
        <f>IF($Q940&lt;&gt;"Sim","",IF($N940&gt;Parâmetros!$E$15,"Sim","Não"))</f>
        <v>Não</v>
      </c>
      <c r="U940" s="17" t="str">
        <f t="shared" si="89"/>
        <v>Na meta</v>
      </c>
      <c r="V940" s="17" t="str">
        <f>IF($AC940&lt;&gt;"",IF($L940&gt;0,"ATENÇÃO · apontou em dia de "&amp;LOWER($AC940)&amp;" cadastrado","Exceção cadastrada · "&amp;$AC940)&amp;IF($AD940="",""," · "&amp;$AD940),IF($E940="Férias",IF($L940&gt;0,"ATENÇÃO · apontou estando de férias no cadastro","Férias no cadastro"),IF($Y940="Férias / afastamento","Afastamento · "&amp;($Z940+$AA940-1)&amp;" dias seguidos sem apontamento",IF($Y940="Folga trabalhada","ATENÇÃO · apontou em dia de folga da escala 5x2",IF($Y940="Folga",IF(AND($D940="5x2",OR(WEEKDAY($F940,2)=6,WEEKDAY($F940,2)=7)),"Folga de fim de semana da escala 5x2",IF(AND(OR($D940="6x1",$D940="FF 6x1"),WEEKDAY($F940,2)=6,FALSE()),"Folga de fim de semana · apontou no domingo anterior",IF(AND(OR($D940="6x1",$D940="FF 6x1"),WEEKDAY($F940,2)=7,AND($A940=$A939,$L939&gt;0)),"Folga de fim de semana · apontou no sábado",IF(AND(OR($D940="6x1",$D940="FF 6x1"),OR(WEEKDAY($F940,2)=6,WEEKDAY($F940,2)=7)),"Folga de fim de semana · sem apontamento no sábado nem no domingo","Folga prevista pelo ciclo")))),IF($Y940="Indeterminado (início da série)","Sem histórico anterior — informe o dia do ciclo no Cadastro",IF($Y940="Falta de registro",IF(OR(OR($D940="6x1",$D940="FF 6x1"),$D940="5x2"),"FALTA DE REGISTRO · dia útil da escala "&amp;$E940,"FALTA DE REGISTRO · dia "&amp;$W940&amp;" de "&amp;IFERROR(INDEX(Parâmetros!$B$39:$B$48,MATCH($E940,Parâmetros!$A$39:$A$48,0)),99)&amp;" do ciclo"),IF(OR($D940="6x1",$D940="FF 6x1"),IF(OR(AND(WEEKDAY($F940,2)=6,AND($A940=$A941,$L941&gt;0)),AND(WEEKDAY($F940,2)=7,AND($A940=$A939,$L939&gt;0))),"ATENÇÃO · apontou sábado e domingo no mesmo fim de semana",IF(OR(WEEKDAY($F940,2)=6,WEEKDAY($F940,2)=7),"Jornada de fim de semana do 6x1",IF(OR($H940&gt;=Parâmetros!$E$20,$H940&lt;Parâmetros!$E$19),"ATENÇÃO · 6x1 apontou fora do horário diurno","Jornada fixa do 6x1"))),IF($D940="5x2","Jornada fixa do 5x2",IF($D940="Folguista",IF($J940=$K940,"Evidência confirma sequência","DIVERGE · sequência "&amp;$J940&amp;" × evidência "&amp;$K940),IF($K940=$E940,"Evidência confirma cadastro","DIVERGE · cadastro "&amp;$E940&amp;" × evidência "&amp;$K940)))))))))))</f>
        <v>Evidência confirma cadastro</v>
      </c>
      <c r="W940" s="34">
        <f>IF(OR(OR($D940="6x1",$D940="FF 6x1"),$D940="5x2"),"",IF($AB940&lt;&gt;$AB939,IF(IFERROR(INDEX(Cadastro!$F$5:$F$243,$AB940),"")="",IF($L940&gt;0,1,0),IF(IFERROR(INDEX(Cadastro!$F$5:$F$243,$AB940),"")&lt;=IFERROR(INDEX(Parâmetros!$B$39:$B$48,MATCH($E940,Parâmetros!$A$39:$A$48,0)),99),IFERROR(INDEX(Cadastro!$F$5:$F$243,$AB940),""),0)),IF($L940&gt;0,IF(N($X939)&gt;0,1,N($W939)+1),IF(AND($L940=0,OR(N($W939)&gt;=IFERROR(INDEX(Parâmetros!$B$39:$B$48,MATCH($E940,Parâmetros!$A$39:$A$48,0)),99),AND(N($X939)&gt;0,N($X939)&lt;IFERROR(INDEX(Parâmetros!$C$39:$C$48,MATCH($E940,Parâmetros!$A$39:$A$48,0)),0)))),0,N($W939)+1))))</f>
        <v>3</v>
      </c>
      <c r="X940" s="34">
        <f>IF(OR(OR($D940="6x1",$D940="FF 6x1"),$D940="5x2"),"",IF($AB940&lt;&gt;$AB939,IF(IFERROR(INDEX(Cadastro!$F$5:$F$243,$AB940),"")="",0,IF(IFERROR(INDEX(Cadastro!$F$5:$F$243,$AB940),"")&gt;IFERROR(INDEX(Parâmetros!$B$39:$B$48,MATCH($E940,Parâmetros!$A$39:$A$48,0)),99),IFERROR(INDEX(Cadastro!$F$5:$F$243,$AB940),"")-IFERROR(INDEX(Parâmetros!$B$39:$B$48,MATCH($E940,Parâmetros!$A$39:$A$48,0)),99),0)),IF(AND($L940=0,OR(N($W939)&gt;=IFERROR(INDEX(Parâmetros!$B$39:$B$48,MATCH($E940,Parâmetros!$A$39:$A$48,0)),99),AND(N($X939)&gt;0,N($X939)&lt;IFERROR(INDEX(Parâmetros!$C$39:$C$48,MATCH($E940,Parâmetros!$A$39:$A$48,0)),0)))),N($X939)+1,0)))</f>
        <v>0</v>
      </c>
      <c r="Y940" t="str">
        <f>IF($AC940&lt;&gt;"",IF($L940&gt;0,$AC940&amp;" · com apontamento",$AC940),IF($E940="Férias",IF($L940&gt;0,"Férias · com apontamento","Férias (cadastro)"),IF(($Z940+$AA940-1)&gt;Parâmetros!$E$16,"Férias / afastamento",IF(AND($D940="5x2",OR(WEEKDAY($F940,2)=6,WEEKDAY($F940,2)=7)),IF($L940&gt;0,"Folga trabalhada","Folga"),IF($L940&gt;0,"Trabalhado",IF(OR(OR($D940="6x1",$D940="FF 6x1"),$D940="5x2"),IF(AND(OR($D940="6x1",$D940="FF 6x1"),OR(WEEKDAY($F940,2)=6,WEEKDAY($F940,2)=7)),"Folga","Falta de registro"),IF(AND($AB940&lt;&gt;$AB939,IFERROR(INDEX(Cadastro!$F$5:$F$243,$AB940),"")=""),"Indeterminado (início da série)",IF($X940&gt;0,"Folga","Falta de registro"))))))))</f>
        <v>Trabalhado</v>
      </c>
      <c r="Z940" s="34">
        <f>IF(OR($L940&gt;0,$F940&gt;Parâmetros!$E$14),0,IF($A940&lt;&gt;$A939,1,N($Z939)+1))</f>
        <v>0</v>
      </c>
      <c r="AA940" s="34">
        <f>IF(OR($L940&gt;0,$F940&gt;Parâmetros!$E$14),0,IF(OR($A940&lt;&gt;$A941,$F941&gt;Parâmetros!$E$14),1,N($AA941)+1))</f>
        <v>0</v>
      </c>
      <c r="AB940" s="31">
        <f>IFERROR(MATCH($A940&amp;"|"&amp;TEXT(_xlfn.MAXIFS(Cadastro!$E$5:$E$243,Cadastro!$A$5:$A$243,$A940,Cadastro!$E$5:$E$243,"&lt;="&amp;$F940),"yyyymmdd"),Cadastro!$I$5:$I$243,0),"")</f>
        <v>127</v>
      </c>
      <c r="AC940" t="str">
        <f>IFERROR(_xlfn.SINGLE(INDEX(Exceções!$D$5:$D$203,MATCH($A940&amp;"|"&amp;$F940,Exceções!$F$5:$F$203,0))),"")</f>
        <v/>
      </c>
      <c r="AD940" t="str">
        <f>IF($AC940="","",IFERROR(_xlfn.SINGLE(INDEX(Exceções!$E$5:$E$203,MATCH($A940&amp;"|"&amp;$F940,Exceções!$F$5:$F$203,0))),""))</f>
        <v/>
      </c>
    </row>
    <row r="941" spans="1:30" ht="15" hidden="1" customHeight="1" x14ac:dyDescent="0.25">
      <c r="A941" s="31">
        <v>56327</v>
      </c>
      <c r="B941" s="17" t="s">
        <v>44</v>
      </c>
      <c r="C941" s="17" t="str">
        <f>IFERROR(INDEX(Cadastro!$C$5:$C$243,$AB941),"NÃO INFORMADO")</f>
        <v>INS</v>
      </c>
      <c r="D941" s="17" t="str">
        <f>IFERROR(INDEX(Cadastro!$D$5:$D$243,$AB941),"")</f>
        <v>C</v>
      </c>
      <c r="E941" s="17" t="str">
        <f>IFERROR(INDEX(Cadastro!$G$5:$G$243,$AB941),"")</f>
        <v>C</v>
      </c>
      <c r="F941" s="29">
        <v>46315</v>
      </c>
      <c r="G941" s="32" t="str">
        <f t="shared" si="84"/>
        <v>ter</v>
      </c>
      <c r="H941" s="31">
        <f>IF($L941=0,"",_xlfn.MINIFS(Dados!$Q:$Q,Dados!$A:$A,$A941,Dados!$S:$S,$F941))</f>
        <v>0</v>
      </c>
      <c r="I941" s="31">
        <f>IF($H941="","",_xlfn.MAXIFS(Dados!$R:$R,Dados!$A:$A,$A941,Dados!$S:$S,$F941))</f>
        <v>421</v>
      </c>
      <c r="J941" s="32" t="str">
        <f>IF($D941&lt;&gt;"Folguista","",IFERROR(INDEX(Parâmetros!$D$52:$G$52,1,MIN(4,MAX(1,$W941))),""))</f>
        <v/>
      </c>
      <c r="K941" s="32" t="str">
        <f>IF(OR($AC941&lt;&gt;"",$Y941="Folga",$Y941="Folga trabalhada",$Y941="Férias (cadastro)",$Y941="Férias / afastamento",$Y941="Indeterminado (início da série)"),"",IF(OR($D941="6x1",$D941="FF 6x1"),IF(OR(WEEKDAY($F941,2)=6,WEEKDAY($F941,2)=7),"6x1 sáb/dom","6x1"),IF($D941="5x2","5x2",IF($H941="",IF($D941="Folguista",$J941,$E941),IF(OR($H941&gt;=Parâmetros!$E$18,$H941&lt;Parâmetros!$E$19),"C",IF($H941&lt;Parâmetros!$E$20,"A","B"))))))</f>
        <v>C</v>
      </c>
      <c r="L941" s="30">
        <f>SUMIFS(Dados!$E:$E,Dados!$A:$A,$A941,Dados!$S:$S,$F941)</f>
        <v>6.0500000000000007</v>
      </c>
      <c r="M941" s="30">
        <f>IFERROR(INDEX(Parâmetros!$E$6:$E$11,MATCH($K941,Parâmetros!$A$6:$A$11,0)),"")</f>
        <v>6.67</v>
      </c>
      <c r="N941" s="33">
        <f t="shared" si="85"/>
        <v>0.90704647676161931</v>
      </c>
      <c r="O941" s="33">
        <f>Parâmetros!$E$13</f>
        <v>0.8</v>
      </c>
      <c r="P941" s="32" t="str">
        <f>IF(OR($M941="",$F941&gt;Parâmetros!$E$14),"Não","Sim")</f>
        <v>Sim</v>
      </c>
      <c r="Q941" s="32" t="str">
        <f t="shared" si="86"/>
        <v>Sim</v>
      </c>
      <c r="R941" s="32" t="str">
        <f t="shared" si="87"/>
        <v>Sim</v>
      </c>
      <c r="S941" s="30">
        <f t="shared" si="88"/>
        <v>0</v>
      </c>
      <c r="T941" s="32" t="str">
        <f>IF($Q941&lt;&gt;"Sim","",IF($N941&gt;Parâmetros!$E$15,"Sim","Não"))</f>
        <v>Não</v>
      </c>
      <c r="U941" s="17" t="str">
        <f t="shared" si="89"/>
        <v>Na meta</v>
      </c>
      <c r="V941" s="17" t="str">
        <f>IF($AC941&lt;&gt;"",IF($L941&gt;0,"ATENÇÃO · apontou em dia de "&amp;LOWER($AC941)&amp;" cadastrado","Exceção cadastrada · "&amp;$AC941)&amp;IF($AD941="",""," · "&amp;$AD941),IF($E941="Férias",IF($L941&gt;0,"ATENÇÃO · apontou estando de férias no cadastro","Férias no cadastro"),IF($Y941="Férias / afastamento","Afastamento · "&amp;($Z941+$AA941-1)&amp;" dias seguidos sem apontamento",IF($Y941="Folga trabalhada","ATENÇÃO · apontou em dia de folga da escala 5x2",IF($Y941="Folga",IF(AND($D941="5x2",OR(WEEKDAY($F941,2)=6,WEEKDAY($F941,2)=7)),"Folga de fim de semana da escala 5x2",IF(AND(OR($D941="6x1",$D941="FF 6x1"),WEEKDAY($F941,2)=6,FALSE()),"Folga de fim de semana · apontou no domingo anterior",IF(AND(OR($D941="6x1",$D941="FF 6x1"),WEEKDAY($F941,2)=7,AND($A941=$A940,$L940&gt;0)),"Folga de fim de semana · apontou no sábado",IF(AND(OR($D941="6x1",$D941="FF 6x1"),OR(WEEKDAY($F941,2)=6,WEEKDAY($F941,2)=7)),"Folga de fim de semana · sem apontamento no sábado nem no domingo","Folga prevista pelo ciclo")))),IF($Y941="Indeterminado (início da série)","Sem histórico anterior — informe o dia do ciclo no Cadastro",IF($Y941="Falta de registro",IF(OR(OR($D941="6x1",$D941="FF 6x1"),$D941="5x2"),"FALTA DE REGISTRO · dia útil da escala "&amp;$E941,"FALTA DE REGISTRO · dia "&amp;$W941&amp;" de "&amp;IFERROR(INDEX(Parâmetros!$B$39:$B$48,MATCH($E941,Parâmetros!$A$39:$A$48,0)),99)&amp;" do ciclo"),IF(OR($D941="6x1",$D941="FF 6x1"),IF(OR(AND(WEEKDAY($F941,2)=6,AND($A941=$A942,$L942&gt;0)),AND(WEEKDAY($F941,2)=7,AND($A941=$A940,$L940&gt;0))),"ATENÇÃO · apontou sábado e domingo no mesmo fim de semana",IF(OR(WEEKDAY($F941,2)=6,WEEKDAY($F941,2)=7),"Jornada de fim de semana do 6x1",IF(OR($H941&gt;=Parâmetros!$E$20,$H941&lt;Parâmetros!$E$19),"ATENÇÃO · 6x1 apontou fora do horário diurno","Jornada fixa do 6x1"))),IF($D941="5x2","Jornada fixa do 5x2",IF($D941="Folguista",IF($J941=$K941,"Evidência confirma sequência","DIVERGE · sequência "&amp;$J941&amp;" × evidência "&amp;$K941),IF($K941=$E941,"Evidência confirma cadastro","DIVERGE · cadastro "&amp;$E941&amp;" × evidência "&amp;$K941)))))))))))</f>
        <v>Evidência confirma cadastro</v>
      </c>
      <c r="W941" s="34">
        <f>IF(OR(OR($D941="6x1",$D941="FF 6x1"),$D941="5x2"),"",IF($AB941&lt;&gt;$AB940,IF(IFERROR(INDEX(Cadastro!$F$5:$F$243,$AB941),"")="",IF($L941&gt;0,1,0),IF(IFERROR(INDEX(Cadastro!$F$5:$F$243,$AB941),"")&lt;=IFERROR(INDEX(Parâmetros!$B$39:$B$48,MATCH($E941,Parâmetros!$A$39:$A$48,0)),99),IFERROR(INDEX(Cadastro!$F$5:$F$243,$AB941),""),0)),IF($L941&gt;0,IF(N($X940)&gt;0,1,N($W940)+1),IF(AND($L941=0,OR(N($W940)&gt;=IFERROR(INDEX(Parâmetros!$B$39:$B$48,MATCH($E941,Parâmetros!$A$39:$A$48,0)),99),AND(N($X940)&gt;0,N($X940)&lt;IFERROR(INDEX(Parâmetros!$C$39:$C$48,MATCH($E941,Parâmetros!$A$39:$A$48,0)),0)))),0,N($W940)+1))))</f>
        <v>4</v>
      </c>
      <c r="X941" s="34">
        <f>IF(OR(OR($D941="6x1",$D941="FF 6x1"),$D941="5x2"),"",IF($AB941&lt;&gt;$AB940,IF(IFERROR(INDEX(Cadastro!$F$5:$F$243,$AB941),"")="",0,IF(IFERROR(INDEX(Cadastro!$F$5:$F$243,$AB941),"")&gt;IFERROR(INDEX(Parâmetros!$B$39:$B$48,MATCH($E941,Parâmetros!$A$39:$A$48,0)),99),IFERROR(INDEX(Cadastro!$F$5:$F$243,$AB941),"")-IFERROR(INDEX(Parâmetros!$B$39:$B$48,MATCH($E941,Parâmetros!$A$39:$A$48,0)),99),0)),IF(AND($L941=0,OR(N($W940)&gt;=IFERROR(INDEX(Parâmetros!$B$39:$B$48,MATCH($E941,Parâmetros!$A$39:$A$48,0)),99),AND(N($X940)&gt;0,N($X940)&lt;IFERROR(INDEX(Parâmetros!$C$39:$C$48,MATCH($E941,Parâmetros!$A$39:$A$48,0)),0)))),N($X940)+1,0)))</f>
        <v>0</v>
      </c>
      <c r="Y941" t="str">
        <f>IF($AC941&lt;&gt;"",IF($L941&gt;0,$AC941&amp;" · com apontamento",$AC941),IF($E941="Férias",IF($L941&gt;0,"Férias · com apontamento","Férias (cadastro)"),IF(($Z941+$AA941-1)&gt;Parâmetros!$E$16,"Férias / afastamento",IF(AND($D941="5x2",OR(WEEKDAY($F941,2)=6,WEEKDAY($F941,2)=7)),IF($L941&gt;0,"Folga trabalhada","Folga"),IF($L941&gt;0,"Trabalhado",IF(OR(OR($D941="6x1",$D941="FF 6x1"),$D941="5x2"),IF(AND(OR($D941="6x1",$D941="FF 6x1"),OR(WEEKDAY($F941,2)=6,WEEKDAY($F941,2)=7)),"Folga","Falta de registro"),IF(AND($AB941&lt;&gt;$AB940,IFERROR(INDEX(Cadastro!$F$5:$F$243,$AB941),"")=""),"Indeterminado (início da série)",IF($X941&gt;0,"Folga","Falta de registro"))))))))</f>
        <v>Trabalhado</v>
      </c>
      <c r="Z941" s="34">
        <f>IF(OR($L941&gt;0,$F941&gt;Parâmetros!$E$14),0,IF($A941&lt;&gt;$A940,1,N($Z940)+1))</f>
        <v>0</v>
      </c>
      <c r="AA941" s="34">
        <f>IF(OR($L941&gt;0,$F941&gt;Parâmetros!$E$14),0,IF(OR($A941&lt;&gt;$A942,$F942&gt;Parâmetros!$E$14),1,N($AA942)+1))</f>
        <v>0</v>
      </c>
      <c r="AB941" s="31">
        <f>IFERROR(MATCH($A941&amp;"|"&amp;TEXT(_xlfn.MAXIFS(Cadastro!$E$5:$E$243,Cadastro!$A$5:$A$243,$A941,Cadastro!$E$5:$E$243,"&lt;="&amp;$F941),"yyyymmdd"),Cadastro!$I$5:$I$243,0),"")</f>
        <v>127</v>
      </c>
      <c r="AC941" t="str">
        <f>IFERROR(_xlfn.SINGLE(INDEX(Exceções!$D$5:$D$203,MATCH($A941&amp;"|"&amp;$F941,Exceções!$F$5:$F$203,0))),"")</f>
        <v/>
      </c>
      <c r="AD941" t="str">
        <f>IF($AC941="","",IFERROR(_xlfn.SINGLE(INDEX(Exceções!$E$5:$E$203,MATCH($A941&amp;"|"&amp;$F941,Exceções!$F$5:$F$203,0))),""))</f>
        <v/>
      </c>
    </row>
    <row r="942" spans="1:30" ht="15" hidden="1" customHeight="1" x14ac:dyDescent="0.25">
      <c r="A942" s="31">
        <v>56327</v>
      </c>
      <c r="B942" s="17" t="s">
        <v>44</v>
      </c>
      <c r="C942" s="17" t="str">
        <f>IFERROR(INDEX(Cadastro!$C$5:$C$243,$AB942),"NÃO INFORMADO")</f>
        <v>INS</v>
      </c>
      <c r="D942" s="17" t="str">
        <f>IFERROR(INDEX(Cadastro!$D$5:$D$243,$AB942),"")</f>
        <v>C</v>
      </c>
      <c r="E942" s="17" t="str">
        <f>IFERROR(INDEX(Cadastro!$G$5:$G$243,$AB942),"")</f>
        <v>C</v>
      </c>
      <c r="F942" s="29">
        <v>46316</v>
      </c>
      <c r="G942" s="32" t="str">
        <f t="shared" si="84"/>
        <v>qua</v>
      </c>
      <c r="H942" s="31">
        <f>IF($L942=0,"",_xlfn.MINIFS(Dados!$Q:$Q,Dados!$A:$A,$A942,Dados!$S:$S,$F942))</f>
        <v>0</v>
      </c>
      <c r="I942" s="31">
        <f>IF($H942="","",_xlfn.MAXIFS(Dados!$R:$R,Dados!$A:$A,$A942,Dados!$S:$S,$F942))</f>
        <v>421</v>
      </c>
      <c r="J942" s="32" t="str">
        <f>IF($D942&lt;&gt;"Folguista","",IFERROR(INDEX(Parâmetros!$D$52:$G$52,1,MIN(4,MAX(1,$W942))),""))</f>
        <v/>
      </c>
      <c r="K942" s="32" t="str">
        <f>IF(OR($AC942&lt;&gt;"",$Y942="Folga",$Y942="Folga trabalhada",$Y942="Férias (cadastro)",$Y942="Férias / afastamento",$Y942="Indeterminado (início da série)"),"",IF(OR($D942="6x1",$D942="FF 6x1"),IF(OR(WEEKDAY($F942,2)=6,WEEKDAY($F942,2)=7),"6x1 sáb/dom","6x1"),IF($D942="5x2","5x2",IF($H942="",IF($D942="Folguista",$J942,$E942),IF(OR($H942&gt;=Parâmetros!$E$18,$H942&lt;Parâmetros!$E$19),"C",IF($H942&lt;Parâmetros!$E$20,"A","B"))))))</f>
        <v>C</v>
      </c>
      <c r="L942" s="30">
        <f>SUMIFS(Dados!$E:$E,Dados!$A:$A,$A942,Dados!$S:$S,$F942)</f>
        <v>6</v>
      </c>
      <c r="M942" s="30">
        <f>IFERROR(INDEX(Parâmetros!$E$6:$E$11,MATCH($K942,Parâmetros!$A$6:$A$11,0)),"")</f>
        <v>6.67</v>
      </c>
      <c r="N942" s="33">
        <f t="shared" si="85"/>
        <v>0.8995502248875562</v>
      </c>
      <c r="O942" s="33">
        <f>Parâmetros!$E$13</f>
        <v>0.8</v>
      </c>
      <c r="P942" s="32" t="str">
        <f>IF(OR($M942="",$F942&gt;Parâmetros!$E$14),"Não","Sim")</f>
        <v>Sim</v>
      </c>
      <c r="Q942" s="32" t="str">
        <f t="shared" si="86"/>
        <v>Sim</v>
      </c>
      <c r="R942" s="32" t="str">
        <f t="shared" si="87"/>
        <v>Sim</v>
      </c>
      <c r="S942" s="30">
        <f t="shared" si="88"/>
        <v>0</v>
      </c>
      <c r="T942" s="32" t="str">
        <f>IF($Q942&lt;&gt;"Sim","",IF($N942&gt;Parâmetros!$E$15,"Sim","Não"))</f>
        <v>Não</v>
      </c>
      <c r="U942" s="17" t="str">
        <f t="shared" si="89"/>
        <v>Na meta</v>
      </c>
      <c r="V942" s="17" t="str">
        <f>IF($AC942&lt;&gt;"",IF($L942&gt;0,"ATENÇÃO · apontou em dia de "&amp;LOWER($AC942)&amp;" cadastrado","Exceção cadastrada · "&amp;$AC942)&amp;IF($AD942="",""," · "&amp;$AD942),IF($E942="Férias",IF($L942&gt;0,"ATENÇÃO · apontou estando de férias no cadastro","Férias no cadastro"),IF($Y942="Férias / afastamento","Afastamento · "&amp;($Z942+$AA942-1)&amp;" dias seguidos sem apontamento",IF($Y942="Folga trabalhada","ATENÇÃO · apontou em dia de folga da escala 5x2",IF($Y942="Folga",IF(AND($D942="5x2",OR(WEEKDAY($F942,2)=6,WEEKDAY($F942,2)=7)),"Folga de fim de semana da escala 5x2",IF(AND(OR($D942="6x1",$D942="FF 6x1"),WEEKDAY($F942,2)=6,FALSE()),"Folga de fim de semana · apontou no domingo anterior",IF(AND(OR($D942="6x1",$D942="FF 6x1"),WEEKDAY($F942,2)=7,AND($A942=$A941,$L941&gt;0)),"Folga de fim de semana · apontou no sábado",IF(AND(OR($D942="6x1",$D942="FF 6x1"),OR(WEEKDAY($F942,2)=6,WEEKDAY($F942,2)=7)),"Folga de fim de semana · sem apontamento no sábado nem no domingo","Folga prevista pelo ciclo")))),IF($Y942="Indeterminado (início da série)","Sem histórico anterior — informe o dia do ciclo no Cadastro",IF($Y942="Falta de registro",IF(OR(OR($D942="6x1",$D942="FF 6x1"),$D942="5x2"),"FALTA DE REGISTRO · dia útil da escala "&amp;$E942,"FALTA DE REGISTRO · dia "&amp;$W942&amp;" de "&amp;IFERROR(INDEX(Parâmetros!$B$39:$B$48,MATCH($E942,Parâmetros!$A$39:$A$48,0)),99)&amp;" do ciclo"),IF(OR($D942="6x1",$D942="FF 6x1"),IF(OR(AND(WEEKDAY($F942,2)=6,AND($A942=$A943,$L943&gt;0)),AND(WEEKDAY($F942,2)=7,AND($A942=$A941,$L941&gt;0))),"ATENÇÃO · apontou sábado e domingo no mesmo fim de semana",IF(OR(WEEKDAY($F942,2)=6,WEEKDAY($F942,2)=7),"Jornada de fim de semana do 6x1",IF(OR($H942&gt;=Parâmetros!$E$20,$H942&lt;Parâmetros!$E$19),"ATENÇÃO · 6x1 apontou fora do horário diurno","Jornada fixa do 6x1"))),IF($D942="5x2","Jornada fixa do 5x2",IF($D942="Folguista",IF($J942=$K942,"Evidência confirma sequência","DIVERGE · sequência "&amp;$J942&amp;" × evidência "&amp;$K942),IF($K942=$E942,"Evidência confirma cadastro","DIVERGE · cadastro "&amp;$E942&amp;" × evidência "&amp;$K942)))))))))))</f>
        <v>Evidência confirma cadastro</v>
      </c>
      <c r="W942" s="34">
        <f>IF(OR(OR($D942="6x1",$D942="FF 6x1"),$D942="5x2"),"",IF($AB942&lt;&gt;$AB941,IF(IFERROR(INDEX(Cadastro!$F$5:$F$243,$AB942),"")="",IF($L942&gt;0,1,0),IF(IFERROR(INDEX(Cadastro!$F$5:$F$243,$AB942),"")&lt;=IFERROR(INDEX(Parâmetros!$B$39:$B$48,MATCH($E942,Parâmetros!$A$39:$A$48,0)),99),IFERROR(INDEX(Cadastro!$F$5:$F$243,$AB942),""),0)),IF($L942&gt;0,IF(N($X941)&gt;0,1,N($W941)+1),IF(AND($L942=0,OR(N($W941)&gt;=IFERROR(INDEX(Parâmetros!$B$39:$B$48,MATCH($E942,Parâmetros!$A$39:$A$48,0)),99),AND(N($X941)&gt;0,N($X941)&lt;IFERROR(INDEX(Parâmetros!$C$39:$C$48,MATCH($E942,Parâmetros!$A$39:$A$48,0)),0)))),0,N($W941)+1))))</f>
        <v>5</v>
      </c>
      <c r="X942" s="34">
        <f>IF(OR(OR($D942="6x1",$D942="FF 6x1"),$D942="5x2"),"",IF($AB942&lt;&gt;$AB941,IF(IFERROR(INDEX(Cadastro!$F$5:$F$243,$AB942),"")="",0,IF(IFERROR(INDEX(Cadastro!$F$5:$F$243,$AB942),"")&gt;IFERROR(INDEX(Parâmetros!$B$39:$B$48,MATCH($E942,Parâmetros!$A$39:$A$48,0)),99),IFERROR(INDEX(Cadastro!$F$5:$F$243,$AB942),"")-IFERROR(INDEX(Parâmetros!$B$39:$B$48,MATCH($E942,Parâmetros!$A$39:$A$48,0)),99),0)),IF(AND($L942=0,OR(N($W941)&gt;=IFERROR(INDEX(Parâmetros!$B$39:$B$48,MATCH($E942,Parâmetros!$A$39:$A$48,0)),99),AND(N($X941)&gt;0,N($X941)&lt;IFERROR(INDEX(Parâmetros!$C$39:$C$48,MATCH($E942,Parâmetros!$A$39:$A$48,0)),0)))),N($X941)+1,0)))</f>
        <v>0</v>
      </c>
      <c r="Y942" t="str">
        <f>IF($AC942&lt;&gt;"",IF($L942&gt;0,$AC942&amp;" · com apontamento",$AC942),IF($E942="Férias",IF($L942&gt;0,"Férias · com apontamento","Férias (cadastro)"),IF(($Z942+$AA942-1)&gt;Parâmetros!$E$16,"Férias / afastamento",IF(AND($D942="5x2",OR(WEEKDAY($F942,2)=6,WEEKDAY($F942,2)=7)),IF($L942&gt;0,"Folga trabalhada","Folga"),IF($L942&gt;0,"Trabalhado",IF(OR(OR($D942="6x1",$D942="FF 6x1"),$D942="5x2"),IF(AND(OR($D942="6x1",$D942="FF 6x1"),OR(WEEKDAY($F942,2)=6,WEEKDAY($F942,2)=7)),"Folga","Falta de registro"),IF(AND($AB942&lt;&gt;$AB941,IFERROR(INDEX(Cadastro!$F$5:$F$243,$AB942),"")=""),"Indeterminado (início da série)",IF($X942&gt;0,"Folga","Falta de registro"))))))))</f>
        <v>Trabalhado</v>
      </c>
      <c r="Z942" s="34">
        <f>IF(OR($L942&gt;0,$F942&gt;Parâmetros!$E$14),0,IF($A942&lt;&gt;$A941,1,N($Z941)+1))</f>
        <v>0</v>
      </c>
      <c r="AA942" s="34">
        <f>IF(OR($L942&gt;0,$F942&gt;Parâmetros!$E$14),0,IF(OR($A942&lt;&gt;$A943,$F943&gt;Parâmetros!$E$14),1,N($AA943)+1))</f>
        <v>0</v>
      </c>
      <c r="AB942" s="31">
        <f>IFERROR(MATCH($A942&amp;"|"&amp;TEXT(_xlfn.MAXIFS(Cadastro!$E$5:$E$243,Cadastro!$A$5:$A$243,$A942,Cadastro!$E$5:$E$243,"&lt;="&amp;$F942),"yyyymmdd"),Cadastro!$I$5:$I$243,0),"")</f>
        <v>127</v>
      </c>
      <c r="AC942" t="str">
        <f>IFERROR(_xlfn.SINGLE(INDEX(Exceções!$D$5:$D$203,MATCH($A942&amp;"|"&amp;$F942,Exceções!$F$5:$F$203,0))),"")</f>
        <v/>
      </c>
      <c r="AD942" t="str">
        <f>IF($AC942="","",IFERROR(_xlfn.SINGLE(INDEX(Exceções!$E$5:$E$203,MATCH($A942&amp;"|"&amp;$F942,Exceções!$F$5:$F$203,0))),""))</f>
        <v/>
      </c>
    </row>
    <row r="943" spans="1:30" ht="15" hidden="1" customHeight="1" x14ac:dyDescent="0.25">
      <c r="A943" s="31">
        <v>56327</v>
      </c>
      <c r="B943" s="17" t="s">
        <v>44</v>
      </c>
      <c r="C943" s="17" t="str">
        <f>IFERROR(INDEX(Cadastro!$C$5:$C$243,$AB943),"NÃO INFORMADO")</f>
        <v>INS</v>
      </c>
      <c r="D943" s="17" t="str">
        <f>IFERROR(INDEX(Cadastro!$D$5:$D$243,$AB943),"")</f>
        <v>C</v>
      </c>
      <c r="E943" s="17" t="str">
        <f>IFERROR(INDEX(Cadastro!$G$5:$G$243,$AB943),"")</f>
        <v>C</v>
      </c>
      <c r="F943" s="29">
        <v>46317</v>
      </c>
      <c r="G943" s="32" t="str">
        <f t="shared" si="84"/>
        <v>qui</v>
      </c>
      <c r="H943" s="31" t="str">
        <f>IF($L943=0,"",_xlfn.MINIFS(Dados!$Q:$Q,Dados!$A:$A,$A943,Dados!$S:$S,$F943))</f>
        <v/>
      </c>
      <c r="I943" s="31" t="str">
        <f>IF($H943="","",_xlfn.MAXIFS(Dados!$R:$R,Dados!$A:$A,$A943,Dados!$S:$S,$F943))</f>
        <v/>
      </c>
      <c r="J943" s="32" t="str">
        <f>IF($D943&lt;&gt;"Folguista","",IFERROR(INDEX(Parâmetros!$D$52:$G$52,1,MIN(4,MAX(1,$W943))),""))</f>
        <v/>
      </c>
      <c r="K943" s="32" t="str">
        <f>IF(OR($AC943&lt;&gt;"",$Y943="Folga",$Y943="Folga trabalhada",$Y943="Férias (cadastro)",$Y943="Férias / afastamento",$Y943="Indeterminado (início da série)"),"",IF(OR($D943="6x1",$D943="FF 6x1"),IF(OR(WEEKDAY($F943,2)=6,WEEKDAY($F943,2)=7),"6x1 sáb/dom","6x1"),IF($D943="5x2","5x2",IF($H943="",IF($D943="Folguista",$J943,$E943),IF(OR($H943&gt;=Parâmetros!$E$18,$H943&lt;Parâmetros!$E$19),"C",IF($H943&lt;Parâmetros!$E$20,"A","B"))))))</f>
        <v/>
      </c>
      <c r="L943" s="30">
        <f>SUMIFS(Dados!$E:$E,Dados!$A:$A,$A943,Dados!$S:$S,$F943)</f>
        <v>0</v>
      </c>
      <c r="M943" s="30" t="str">
        <f>IFERROR(INDEX(Parâmetros!$E$6:$E$11,MATCH($K943,Parâmetros!$A$6:$A$11,0)),"")</f>
        <v/>
      </c>
      <c r="N943" s="33" t="str">
        <f t="shared" si="85"/>
        <v/>
      </c>
      <c r="O943" s="33">
        <f>Parâmetros!$E$13</f>
        <v>0.8</v>
      </c>
      <c r="P943" s="32" t="str">
        <f>IF(OR($M943="",$F943&gt;Parâmetros!$E$14),"Não","Sim")</f>
        <v>Não</v>
      </c>
      <c r="Q943" s="32" t="str">
        <f t="shared" si="86"/>
        <v/>
      </c>
      <c r="R943" s="32" t="str">
        <f t="shared" si="87"/>
        <v/>
      </c>
      <c r="S943" s="30" t="str">
        <f t="shared" si="88"/>
        <v/>
      </c>
      <c r="T943" s="32" t="str">
        <f>IF($Q943&lt;&gt;"Sim","",IF($N943&gt;Parâmetros!$E$15,"Sim","Não"))</f>
        <v/>
      </c>
      <c r="U943" s="17" t="str">
        <f t="shared" si="89"/>
        <v>Folga</v>
      </c>
      <c r="V943" s="17" t="str">
        <f>IF($AC943&lt;&gt;"",IF($L943&gt;0,"ATENÇÃO · apontou em dia de "&amp;LOWER($AC943)&amp;" cadastrado","Exceção cadastrada · "&amp;$AC943)&amp;IF($AD943="",""," · "&amp;$AD943),IF($E943="Férias",IF($L943&gt;0,"ATENÇÃO · apontou estando de férias no cadastro","Férias no cadastro"),IF($Y943="Férias / afastamento","Afastamento · "&amp;($Z943+$AA943-1)&amp;" dias seguidos sem apontamento",IF($Y943="Folga trabalhada","ATENÇÃO · apontou em dia de folga da escala 5x2",IF($Y943="Folga",IF(AND($D943="5x2",OR(WEEKDAY($F943,2)=6,WEEKDAY($F943,2)=7)),"Folga de fim de semana da escala 5x2",IF(AND(OR($D943="6x1",$D943="FF 6x1"),WEEKDAY($F943,2)=6,FALSE()),"Folga de fim de semana · apontou no domingo anterior",IF(AND(OR($D943="6x1",$D943="FF 6x1"),WEEKDAY($F943,2)=7,AND($A943=$A942,$L942&gt;0)),"Folga de fim de semana · apontou no sábado",IF(AND(OR($D943="6x1",$D943="FF 6x1"),OR(WEEKDAY($F943,2)=6,WEEKDAY($F943,2)=7)),"Folga de fim de semana · sem apontamento no sábado nem no domingo","Folga prevista pelo ciclo")))),IF($Y943="Indeterminado (início da série)","Sem histórico anterior — informe o dia do ciclo no Cadastro",IF($Y943="Falta de registro",IF(OR(OR($D943="6x1",$D943="FF 6x1"),$D943="5x2"),"FALTA DE REGISTRO · dia útil da escala "&amp;$E943,"FALTA DE REGISTRO · dia "&amp;$W943&amp;" de "&amp;IFERROR(INDEX(Parâmetros!$B$39:$B$48,MATCH($E943,Parâmetros!$A$39:$A$48,0)),99)&amp;" do ciclo"),IF(OR($D943="6x1",$D943="FF 6x1"),IF(OR(AND(WEEKDAY($F943,2)=6,AND($A943=$A944,$L944&gt;0)),AND(WEEKDAY($F943,2)=7,AND($A943=$A942,$L942&gt;0))),"ATENÇÃO · apontou sábado e domingo no mesmo fim de semana",IF(OR(WEEKDAY($F943,2)=6,WEEKDAY($F943,2)=7),"Jornada de fim de semana do 6x1",IF(OR($H943&gt;=Parâmetros!$E$20,$H943&lt;Parâmetros!$E$19),"ATENÇÃO · 6x1 apontou fora do horário diurno","Jornada fixa do 6x1"))),IF($D943="5x2","Jornada fixa do 5x2",IF($D943="Folguista",IF($J943=$K943,"Evidência confirma sequência","DIVERGE · sequência "&amp;$J943&amp;" × evidência "&amp;$K943),IF($K943=$E943,"Evidência confirma cadastro","DIVERGE · cadastro "&amp;$E943&amp;" × evidência "&amp;$K943)))))))))))</f>
        <v>Folga prevista pelo ciclo</v>
      </c>
      <c r="W943" s="34">
        <f>IF(OR(OR($D943="6x1",$D943="FF 6x1"),$D943="5x2"),"",IF($AB943&lt;&gt;$AB942,IF(IFERROR(INDEX(Cadastro!$F$5:$F$243,$AB943),"")="",IF($L943&gt;0,1,0),IF(IFERROR(INDEX(Cadastro!$F$5:$F$243,$AB943),"")&lt;=IFERROR(INDEX(Parâmetros!$B$39:$B$48,MATCH($E943,Parâmetros!$A$39:$A$48,0)),99),IFERROR(INDEX(Cadastro!$F$5:$F$243,$AB943),""),0)),IF($L943&gt;0,IF(N($X942)&gt;0,1,N($W942)+1),IF(AND($L943=0,OR(N($W942)&gt;=IFERROR(INDEX(Parâmetros!$B$39:$B$48,MATCH($E943,Parâmetros!$A$39:$A$48,0)),99),AND(N($X942)&gt;0,N($X942)&lt;IFERROR(INDEX(Parâmetros!$C$39:$C$48,MATCH($E943,Parâmetros!$A$39:$A$48,0)),0)))),0,N($W942)+1))))</f>
        <v>0</v>
      </c>
      <c r="X943" s="34">
        <f>IF(OR(OR($D943="6x1",$D943="FF 6x1"),$D943="5x2"),"",IF($AB943&lt;&gt;$AB942,IF(IFERROR(INDEX(Cadastro!$F$5:$F$243,$AB943),"")="",0,IF(IFERROR(INDEX(Cadastro!$F$5:$F$243,$AB943),"")&gt;IFERROR(INDEX(Parâmetros!$B$39:$B$48,MATCH($E943,Parâmetros!$A$39:$A$48,0)),99),IFERROR(INDEX(Cadastro!$F$5:$F$243,$AB943),"")-IFERROR(INDEX(Parâmetros!$B$39:$B$48,MATCH($E943,Parâmetros!$A$39:$A$48,0)),99),0)),IF(AND($L943=0,OR(N($W942)&gt;=IFERROR(INDEX(Parâmetros!$B$39:$B$48,MATCH($E943,Parâmetros!$A$39:$A$48,0)),99),AND(N($X942)&gt;0,N($X942)&lt;IFERROR(INDEX(Parâmetros!$C$39:$C$48,MATCH($E943,Parâmetros!$A$39:$A$48,0)),0)))),N($X942)+1,0)))</f>
        <v>1</v>
      </c>
      <c r="Y943" t="str">
        <f>IF($AC943&lt;&gt;"",IF($L943&gt;0,$AC943&amp;" · com apontamento",$AC943),IF($E943="Férias",IF($L943&gt;0,"Férias · com apontamento","Férias (cadastro)"),IF(($Z943+$AA943-1)&gt;Parâmetros!$E$16,"Férias / afastamento",IF(AND($D943="5x2",OR(WEEKDAY($F943,2)=6,WEEKDAY($F943,2)=7)),IF($L943&gt;0,"Folga trabalhada","Folga"),IF($L943&gt;0,"Trabalhado",IF(OR(OR($D943="6x1",$D943="FF 6x1"),$D943="5x2"),IF(AND(OR($D943="6x1",$D943="FF 6x1"),OR(WEEKDAY($F943,2)=6,WEEKDAY($F943,2)=7)),"Folga","Falta de registro"),IF(AND($AB943&lt;&gt;$AB942,IFERROR(INDEX(Cadastro!$F$5:$F$243,$AB943),"")=""),"Indeterminado (início da série)",IF($X943&gt;0,"Folga","Falta de registro"))))))))</f>
        <v>Folga</v>
      </c>
      <c r="Z943" s="34">
        <f>IF(OR($L943&gt;0,$F943&gt;Parâmetros!$E$14),0,IF($A943&lt;&gt;$A942,1,N($Z942)+1))</f>
        <v>1</v>
      </c>
      <c r="AA943" s="34">
        <f>IF(OR($L943&gt;0,$F943&gt;Parâmetros!$E$14),0,IF(OR($A943&lt;&gt;$A944,$F944&gt;Parâmetros!$E$14),1,N($AA944)+1))</f>
        <v>2</v>
      </c>
      <c r="AB943" s="31">
        <f>IFERROR(MATCH($A943&amp;"|"&amp;TEXT(_xlfn.MAXIFS(Cadastro!$E$5:$E$243,Cadastro!$A$5:$A$243,$A943,Cadastro!$E$5:$E$243,"&lt;="&amp;$F943),"yyyymmdd"),Cadastro!$I$5:$I$243,0),"")</f>
        <v>127</v>
      </c>
      <c r="AC943" t="str">
        <f>IFERROR(_xlfn.SINGLE(INDEX(Exceções!$D$5:$D$203,MATCH($A943&amp;"|"&amp;$F943,Exceções!$F$5:$F$203,0))),"")</f>
        <v/>
      </c>
      <c r="AD943" t="str">
        <f>IF($AC943="","",IFERROR(_xlfn.SINGLE(INDEX(Exceções!$E$5:$E$203,MATCH($A943&amp;"|"&amp;$F943,Exceções!$F$5:$F$203,0))),""))</f>
        <v/>
      </c>
    </row>
    <row r="944" spans="1:30" ht="15" hidden="1" customHeight="1" x14ac:dyDescent="0.25">
      <c r="A944" s="31">
        <v>56327</v>
      </c>
      <c r="B944" s="17" t="s">
        <v>44</v>
      </c>
      <c r="C944" s="17" t="str">
        <f>IFERROR(INDEX(Cadastro!$C$5:$C$243,$AB944),"NÃO INFORMADO")</f>
        <v>INS</v>
      </c>
      <c r="D944" s="17" t="str">
        <f>IFERROR(INDEX(Cadastro!$D$5:$D$243,$AB944),"")</f>
        <v>C</v>
      </c>
      <c r="E944" s="17" t="str">
        <f>IFERROR(INDEX(Cadastro!$G$5:$G$243,$AB944),"")</f>
        <v>C</v>
      </c>
      <c r="F944" s="29">
        <v>46318</v>
      </c>
      <c r="G944" s="32" t="str">
        <f t="shared" si="84"/>
        <v>sex</v>
      </c>
      <c r="H944" s="31" t="str">
        <f>IF($L944=0,"",_xlfn.MINIFS(Dados!$Q:$Q,Dados!$A:$A,$A944,Dados!$S:$S,$F944))</f>
        <v/>
      </c>
      <c r="I944" s="31" t="str">
        <f>IF($H944="","",_xlfn.MAXIFS(Dados!$R:$R,Dados!$A:$A,$A944,Dados!$S:$S,$F944))</f>
        <v/>
      </c>
      <c r="J944" s="32" t="str">
        <f>IF($D944&lt;&gt;"Folguista","",IFERROR(INDEX(Parâmetros!$D$52:$G$52,1,MIN(4,MAX(1,$W944))),""))</f>
        <v/>
      </c>
      <c r="K944" s="32" t="str">
        <f>IF(OR($AC944&lt;&gt;"",$Y944="Folga",$Y944="Folga trabalhada",$Y944="Férias (cadastro)",$Y944="Férias / afastamento",$Y944="Indeterminado (início da série)"),"",IF(OR($D944="6x1",$D944="FF 6x1"),IF(OR(WEEKDAY($F944,2)=6,WEEKDAY($F944,2)=7),"6x1 sáb/dom","6x1"),IF($D944="5x2","5x2",IF($H944="",IF($D944="Folguista",$J944,$E944),IF(OR($H944&gt;=Parâmetros!$E$18,$H944&lt;Parâmetros!$E$19),"C",IF($H944&lt;Parâmetros!$E$20,"A","B"))))))</f>
        <v/>
      </c>
      <c r="L944" s="30">
        <f>SUMIFS(Dados!$E:$E,Dados!$A:$A,$A944,Dados!$S:$S,$F944)</f>
        <v>0</v>
      </c>
      <c r="M944" s="30" t="str">
        <f>IFERROR(INDEX(Parâmetros!$E$6:$E$11,MATCH($K944,Parâmetros!$A$6:$A$11,0)),"")</f>
        <v/>
      </c>
      <c r="N944" s="33" t="str">
        <f t="shared" si="85"/>
        <v/>
      </c>
      <c r="O944" s="33">
        <f>Parâmetros!$E$13</f>
        <v>0.8</v>
      </c>
      <c r="P944" s="32" t="str">
        <f>IF(OR($M944="",$F944&gt;Parâmetros!$E$14),"Não","Sim")</f>
        <v>Não</v>
      </c>
      <c r="Q944" s="32" t="str">
        <f t="shared" si="86"/>
        <v/>
      </c>
      <c r="R944" s="32" t="str">
        <f t="shared" si="87"/>
        <v/>
      </c>
      <c r="S944" s="30" t="str">
        <f t="shared" si="88"/>
        <v/>
      </c>
      <c r="T944" s="32" t="str">
        <f>IF($Q944&lt;&gt;"Sim","",IF($N944&gt;Parâmetros!$E$15,"Sim","Não"))</f>
        <v/>
      </c>
      <c r="U944" s="17" t="str">
        <f t="shared" si="89"/>
        <v>Atestado</v>
      </c>
      <c r="V944" s="17" t="str">
        <f>IF($AC944&lt;&gt;"",IF($L944&gt;0,"ATENÇÃO · apontou em dia de "&amp;LOWER($AC944)&amp;" cadastrado","Exceção cadastrada · "&amp;$AC944)&amp;IF($AD944="",""," · "&amp;$AD944),IF($E944="Férias",IF($L944&gt;0,"ATENÇÃO · apontou estando de férias no cadastro","Férias no cadastro"),IF($Y944="Férias / afastamento","Afastamento · "&amp;($Z944+$AA944-1)&amp;" dias seguidos sem apontamento",IF($Y944="Folga trabalhada","ATENÇÃO · apontou em dia de folga da escala 5x2",IF($Y944="Folga",IF(AND($D944="5x2",OR(WEEKDAY($F944,2)=6,WEEKDAY($F944,2)=7)),"Folga de fim de semana da escala 5x2",IF(AND(OR($D944="6x1",$D944="FF 6x1"),WEEKDAY($F944,2)=6,FALSE()),"Folga de fim de semana · apontou no domingo anterior",IF(AND(OR($D944="6x1",$D944="FF 6x1"),WEEKDAY($F944,2)=7,AND($A944=$A943,$L943&gt;0)),"Folga de fim de semana · apontou no sábado",IF(AND(OR($D944="6x1",$D944="FF 6x1"),OR(WEEKDAY($F944,2)=6,WEEKDAY($F944,2)=7)),"Folga de fim de semana · sem apontamento no sábado nem no domingo","Folga prevista pelo ciclo")))),IF($Y944="Indeterminado (início da série)","Sem histórico anterior — informe o dia do ciclo no Cadastro",IF($Y944="Falta de registro",IF(OR(OR($D944="6x1",$D944="FF 6x1"),$D944="5x2"),"FALTA DE REGISTRO · dia útil da escala "&amp;$E944,"FALTA DE REGISTRO · dia "&amp;$W944&amp;" de "&amp;IFERROR(INDEX(Parâmetros!$B$39:$B$48,MATCH($E944,Parâmetros!$A$39:$A$48,0)),99)&amp;" do ciclo"),IF(OR($D944="6x1",$D944="FF 6x1"),IF(OR(AND(WEEKDAY($F944,2)=6,AND($A944=$A945,$L945&gt;0)),AND(WEEKDAY($F944,2)=7,AND($A944=$A943,$L943&gt;0))),"ATENÇÃO · apontou sábado e domingo no mesmo fim de semana",IF(OR(WEEKDAY($F944,2)=6,WEEKDAY($F944,2)=7),"Jornada de fim de semana do 6x1",IF(OR($H944&gt;=Parâmetros!$E$20,$H944&lt;Parâmetros!$E$19),"ATENÇÃO · 6x1 apontou fora do horário diurno","Jornada fixa do 6x1"))),IF($D944="5x2","Jornada fixa do 5x2",IF($D944="Folguista",IF($J944=$K944,"Evidência confirma sequência","DIVERGE · sequência "&amp;$J944&amp;" × evidência "&amp;$K944),IF($K944=$E944,"Evidência confirma cadastro","DIVERGE · cadastro "&amp;$E944&amp;" × evidência "&amp;$K944)))))))))))</f>
        <v>Exceção cadastrada · Atestado · Atestado por cirurgia</v>
      </c>
      <c r="W944" s="34">
        <f>IF(OR(OR($D944="6x1",$D944="FF 6x1"),$D944="5x2"),"",IF($AB944&lt;&gt;$AB943,IF(IFERROR(INDEX(Cadastro!$F$5:$F$243,$AB944),"")="",IF($L944&gt;0,1,0),IF(IFERROR(INDEX(Cadastro!$F$5:$F$243,$AB944),"")&lt;=IFERROR(INDEX(Parâmetros!$B$39:$B$48,MATCH($E944,Parâmetros!$A$39:$A$48,0)),99),IFERROR(INDEX(Cadastro!$F$5:$F$243,$AB944),""),0)),IF($L944&gt;0,IF(N($X943)&gt;0,1,N($W943)+1),IF(AND($L944=0,OR(N($W943)&gt;=IFERROR(INDEX(Parâmetros!$B$39:$B$48,MATCH($E944,Parâmetros!$A$39:$A$48,0)),99),AND(N($X943)&gt;0,N($X943)&lt;IFERROR(INDEX(Parâmetros!$C$39:$C$48,MATCH($E944,Parâmetros!$A$39:$A$48,0)),0)))),0,N($W943)+1))))</f>
        <v>1</v>
      </c>
      <c r="X944" s="34">
        <f>IF(OR(OR($D944="6x1",$D944="FF 6x1"),$D944="5x2"),"",IF($AB944&lt;&gt;$AB943,IF(IFERROR(INDEX(Cadastro!$F$5:$F$243,$AB944),"")="",0,IF(IFERROR(INDEX(Cadastro!$F$5:$F$243,$AB944),"")&gt;IFERROR(INDEX(Parâmetros!$B$39:$B$48,MATCH($E944,Parâmetros!$A$39:$A$48,0)),99),IFERROR(INDEX(Cadastro!$F$5:$F$243,$AB944),"")-IFERROR(INDEX(Parâmetros!$B$39:$B$48,MATCH($E944,Parâmetros!$A$39:$A$48,0)),99),0)),IF(AND($L944=0,OR(N($W943)&gt;=IFERROR(INDEX(Parâmetros!$B$39:$B$48,MATCH($E944,Parâmetros!$A$39:$A$48,0)),99),AND(N($X943)&gt;0,N($X943)&lt;IFERROR(INDEX(Parâmetros!$C$39:$C$48,MATCH($E944,Parâmetros!$A$39:$A$48,0)),0)))),N($X943)+1,0)))</f>
        <v>0</v>
      </c>
      <c r="Y944" t="str">
        <f>IF($AC944&lt;&gt;"",IF($L944&gt;0,$AC944&amp;" · com apontamento",$AC944),IF($E944="Férias",IF($L944&gt;0,"Férias · com apontamento","Férias (cadastro)"),IF(($Z944+$AA944-1)&gt;Parâmetros!$E$16,"Férias / afastamento",IF(AND($D944="5x2",OR(WEEKDAY($F944,2)=6,WEEKDAY($F944,2)=7)),IF($L944&gt;0,"Folga trabalhada","Folga"),IF($L944&gt;0,"Trabalhado",IF(OR(OR($D944="6x1",$D944="FF 6x1"),$D944="5x2"),IF(AND(OR($D944="6x1",$D944="FF 6x1"),OR(WEEKDAY($F944,2)=6,WEEKDAY($F944,2)=7)),"Folga","Falta de registro"),IF(AND($AB944&lt;&gt;$AB943,IFERROR(INDEX(Cadastro!$F$5:$F$243,$AB944),"")=""),"Indeterminado (início da série)",IF($X944&gt;0,"Folga","Falta de registro"))))))))</f>
        <v>Atestado</v>
      </c>
      <c r="Z944" s="34">
        <f>IF(OR($L944&gt;0,$F944&gt;Parâmetros!$E$14),0,IF($A944&lt;&gt;$A943,1,N($Z943)+1))</f>
        <v>2</v>
      </c>
      <c r="AA944" s="34">
        <f>IF(OR($L944&gt;0,$F944&gt;Parâmetros!$E$14),0,IF(OR($A944&lt;&gt;$A945,$F945&gt;Parâmetros!$E$14),1,N($AA945)+1))</f>
        <v>1</v>
      </c>
      <c r="AB944" s="31">
        <f>IFERROR(MATCH($A944&amp;"|"&amp;TEXT(_xlfn.MAXIFS(Cadastro!$E$5:$E$243,Cadastro!$A$5:$A$243,$A944,Cadastro!$E$5:$E$243,"&lt;="&amp;$F944),"yyyymmdd"),Cadastro!$I$5:$I$243,0),"")</f>
        <v>127</v>
      </c>
      <c r="AC944" t="str">
        <f>IFERROR(_xlfn.SINGLE(INDEX(Exceções!$D$5:$D$203,MATCH($A944&amp;"|"&amp;$F944,Exceções!$F$5:$F$203,0))),"")</f>
        <v>Atestado</v>
      </c>
      <c r="AD944" t="str">
        <f>IF($AC944="","",IFERROR(_xlfn.SINGLE(INDEX(Exceções!$E$5:$E$203,MATCH($A944&amp;"|"&amp;$F944,Exceções!$F$5:$F$203,0))),""))</f>
        <v>Atestado por cirurgia</v>
      </c>
    </row>
    <row r="945" spans="1:30" ht="15" hidden="1" customHeight="1" x14ac:dyDescent="0.25">
      <c r="A945" s="31">
        <v>56327</v>
      </c>
      <c r="B945" s="17" t="s">
        <v>44</v>
      </c>
      <c r="C945" s="17" t="str">
        <f>IFERROR(INDEX(Cadastro!$C$5:$C$243,$AB945),"NÃO INFORMADO")</f>
        <v>INS</v>
      </c>
      <c r="D945" s="17" t="str">
        <f>IFERROR(INDEX(Cadastro!$D$5:$D$243,$AB945),"")</f>
        <v>C</v>
      </c>
      <c r="E945" s="17" t="str">
        <f>IFERROR(INDEX(Cadastro!$G$5:$G$243,$AB945),"")</f>
        <v>C</v>
      </c>
      <c r="F945" s="29">
        <v>46319</v>
      </c>
      <c r="G945" s="32" t="str">
        <f t="shared" si="84"/>
        <v>sáb</v>
      </c>
      <c r="H945" s="31" t="str">
        <f>IF($L945=0,"",_xlfn.MINIFS(Dados!$Q:$Q,Dados!$A:$A,$A945,Dados!$S:$S,$F945))</f>
        <v/>
      </c>
      <c r="I945" s="31" t="str">
        <f>IF($H945="","",_xlfn.MAXIFS(Dados!$R:$R,Dados!$A:$A,$A945,Dados!$S:$S,$F945))</f>
        <v/>
      </c>
      <c r="J945" s="32" t="str">
        <f>IF($D945&lt;&gt;"Folguista","",IFERROR(INDEX(Parâmetros!$D$52:$G$52,1,MIN(4,MAX(1,$W945))),""))</f>
        <v/>
      </c>
      <c r="K945" s="32" t="str">
        <f>IF(OR($AC945&lt;&gt;"",$Y945="Folga",$Y945="Folga trabalhada",$Y945="Férias (cadastro)",$Y945="Férias / afastamento",$Y945="Indeterminado (início da série)"),"",IF(OR($D945="6x1",$D945="FF 6x1"),IF(OR(WEEKDAY($F945,2)=6,WEEKDAY($F945,2)=7),"6x1 sáb/dom","6x1"),IF($D945="5x2","5x2",IF($H945="",IF($D945="Folguista",$J945,$E945),IF(OR($H945&gt;=Parâmetros!$E$18,$H945&lt;Parâmetros!$E$19),"C",IF($H945&lt;Parâmetros!$E$20,"A","B"))))))</f>
        <v/>
      </c>
      <c r="L945" s="30">
        <f>SUMIFS(Dados!$E:$E,Dados!$A:$A,$A945,Dados!$S:$S,$F945)</f>
        <v>0</v>
      </c>
      <c r="M945" s="30" t="str">
        <f>IFERROR(INDEX(Parâmetros!$E$6:$E$11,MATCH($K945,Parâmetros!$A$6:$A$11,0)),"")</f>
        <v/>
      </c>
      <c r="N945" s="33" t="str">
        <f t="shared" si="85"/>
        <v/>
      </c>
      <c r="O945" s="33">
        <f>Parâmetros!$E$13</f>
        <v>0.8</v>
      </c>
      <c r="P945" s="32" t="str">
        <f>IF(OR($M945="",$F945&gt;Parâmetros!$E$14),"Não","Sim")</f>
        <v>Não</v>
      </c>
      <c r="Q945" s="32" t="str">
        <f t="shared" si="86"/>
        <v/>
      </c>
      <c r="R945" s="32" t="str">
        <f t="shared" si="87"/>
        <v/>
      </c>
      <c r="S945" s="30" t="str">
        <f t="shared" si="88"/>
        <v/>
      </c>
      <c r="T945" s="32" t="str">
        <f>IF($Q945&lt;&gt;"Sim","",IF($N945&gt;Parâmetros!$E$15,"Sim","Não"))</f>
        <v/>
      </c>
      <c r="U945" s="17" t="str">
        <f t="shared" si="89"/>
        <v>Atestado</v>
      </c>
      <c r="V945" s="17" t="str">
        <f>IF($AC945&lt;&gt;"",IF($L945&gt;0,"ATENÇÃO · apontou em dia de "&amp;LOWER($AC945)&amp;" cadastrado","Exceção cadastrada · "&amp;$AC945)&amp;IF($AD945="",""," · "&amp;$AD945),IF($E945="Férias",IF($L945&gt;0,"ATENÇÃO · apontou estando de férias no cadastro","Férias no cadastro"),IF($Y945="Férias / afastamento","Afastamento · "&amp;($Z945+$AA945-1)&amp;" dias seguidos sem apontamento",IF($Y945="Folga trabalhada","ATENÇÃO · apontou em dia de folga da escala 5x2",IF($Y945="Folga",IF(AND($D945="5x2",OR(WEEKDAY($F945,2)=6,WEEKDAY($F945,2)=7)),"Folga de fim de semana da escala 5x2",IF(AND(OR($D945="6x1",$D945="FF 6x1"),WEEKDAY($F945,2)=6,FALSE()),"Folga de fim de semana · apontou no domingo anterior",IF(AND(OR($D945="6x1",$D945="FF 6x1"),WEEKDAY($F945,2)=7,AND($A945=$A944,$L944&gt;0)),"Folga de fim de semana · apontou no sábado",IF(AND(OR($D945="6x1",$D945="FF 6x1"),OR(WEEKDAY($F945,2)=6,WEEKDAY($F945,2)=7)),"Folga de fim de semana · sem apontamento no sábado nem no domingo","Folga prevista pelo ciclo")))),IF($Y945="Indeterminado (início da série)","Sem histórico anterior — informe o dia do ciclo no Cadastro",IF($Y945="Falta de registro",IF(OR(OR($D945="6x1",$D945="FF 6x1"),$D945="5x2"),"FALTA DE REGISTRO · dia útil da escala "&amp;$E945,"FALTA DE REGISTRO · dia "&amp;$W945&amp;" de "&amp;IFERROR(INDEX(Parâmetros!$B$39:$B$48,MATCH($E945,Parâmetros!$A$39:$A$48,0)),99)&amp;" do ciclo"),IF(OR($D945="6x1",$D945="FF 6x1"),IF(OR(AND(WEEKDAY($F945,2)=6,AND($A945=$A946,$L946&gt;0)),AND(WEEKDAY($F945,2)=7,AND($A945=$A944,$L944&gt;0))),"ATENÇÃO · apontou sábado e domingo no mesmo fim de semana",IF(OR(WEEKDAY($F945,2)=6,WEEKDAY($F945,2)=7),"Jornada de fim de semana do 6x1",IF(OR($H945&gt;=Parâmetros!$E$20,$H945&lt;Parâmetros!$E$19),"ATENÇÃO · 6x1 apontou fora do horário diurno","Jornada fixa do 6x1"))),IF($D945="5x2","Jornada fixa do 5x2",IF($D945="Folguista",IF($J945=$K945,"Evidência confirma sequência","DIVERGE · sequência "&amp;$J945&amp;" × evidência "&amp;$K945),IF($K945=$E945,"Evidência confirma cadastro","DIVERGE · cadastro "&amp;$E945&amp;" × evidência "&amp;$K945)))))))))))</f>
        <v>Exceção cadastrada · Atestado · Atestado por cirurgia</v>
      </c>
      <c r="W945" s="34">
        <f>IF(OR(OR($D945="6x1",$D945="FF 6x1"),$D945="5x2"),"",IF($AB945&lt;&gt;$AB944,IF(IFERROR(INDEX(Cadastro!$F$5:$F$243,$AB945),"")="",IF($L945&gt;0,1,0),IF(IFERROR(INDEX(Cadastro!$F$5:$F$243,$AB945),"")&lt;=IFERROR(INDEX(Parâmetros!$B$39:$B$48,MATCH($E945,Parâmetros!$A$39:$A$48,0)),99),IFERROR(INDEX(Cadastro!$F$5:$F$243,$AB945),""),0)),IF($L945&gt;0,IF(N($X944)&gt;0,1,N($W944)+1),IF(AND($L945=0,OR(N($W944)&gt;=IFERROR(INDEX(Parâmetros!$B$39:$B$48,MATCH($E945,Parâmetros!$A$39:$A$48,0)),99),AND(N($X944)&gt;0,N($X944)&lt;IFERROR(INDEX(Parâmetros!$C$39:$C$48,MATCH($E945,Parâmetros!$A$39:$A$48,0)),0)))),0,N($W944)+1))))</f>
        <v>2</v>
      </c>
      <c r="X945" s="34">
        <f>IF(OR(OR($D945="6x1",$D945="FF 6x1"),$D945="5x2"),"",IF($AB945&lt;&gt;$AB944,IF(IFERROR(INDEX(Cadastro!$F$5:$F$243,$AB945),"")="",0,IF(IFERROR(INDEX(Cadastro!$F$5:$F$243,$AB945),"")&gt;IFERROR(INDEX(Parâmetros!$B$39:$B$48,MATCH($E945,Parâmetros!$A$39:$A$48,0)),99),IFERROR(INDEX(Cadastro!$F$5:$F$243,$AB945),"")-IFERROR(INDEX(Parâmetros!$B$39:$B$48,MATCH($E945,Parâmetros!$A$39:$A$48,0)),99),0)),IF(AND($L945=0,OR(N($W944)&gt;=IFERROR(INDEX(Parâmetros!$B$39:$B$48,MATCH($E945,Parâmetros!$A$39:$A$48,0)),99),AND(N($X944)&gt;0,N($X944)&lt;IFERROR(INDEX(Parâmetros!$C$39:$C$48,MATCH($E945,Parâmetros!$A$39:$A$48,0)),0)))),N($X944)+1,0)))</f>
        <v>0</v>
      </c>
      <c r="Y945" t="str">
        <f>IF($AC945&lt;&gt;"",IF($L945&gt;0,$AC945&amp;" · com apontamento",$AC945),IF($E945="Férias",IF($L945&gt;0,"Férias · com apontamento","Férias (cadastro)"),IF(($Z945+$AA945-1)&gt;Parâmetros!$E$16,"Férias / afastamento",IF(AND($D945="5x2",OR(WEEKDAY($F945,2)=6,WEEKDAY($F945,2)=7)),IF($L945&gt;0,"Folga trabalhada","Folga"),IF($L945&gt;0,"Trabalhado",IF(OR(OR($D945="6x1",$D945="FF 6x1"),$D945="5x2"),IF(AND(OR($D945="6x1",$D945="FF 6x1"),OR(WEEKDAY($F945,2)=6,WEEKDAY($F945,2)=7)),"Folga","Falta de registro"),IF(AND($AB945&lt;&gt;$AB944,IFERROR(INDEX(Cadastro!$F$5:$F$243,$AB945),"")=""),"Indeterminado (início da série)",IF($X945&gt;0,"Folga","Falta de registro"))))))))</f>
        <v>Atestado</v>
      </c>
      <c r="Z945" s="34">
        <f>IF(OR($L945&gt;0,$F945&gt;Parâmetros!$E$14),0,IF($A945&lt;&gt;$A944,1,N($Z944)+1))</f>
        <v>0</v>
      </c>
      <c r="AA945" s="34">
        <f>IF(OR($L945&gt;0,$F945&gt;Parâmetros!$E$14),0,IF(OR($A945&lt;&gt;$A946,$F946&gt;Parâmetros!$E$14),1,N($AA946)+1))</f>
        <v>0</v>
      </c>
      <c r="AB945" s="31">
        <f>IFERROR(MATCH($A945&amp;"|"&amp;TEXT(_xlfn.MAXIFS(Cadastro!$E$5:$E$243,Cadastro!$A$5:$A$243,$A945,Cadastro!$E$5:$E$243,"&lt;="&amp;$F945),"yyyymmdd"),Cadastro!$I$5:$I$243,0),"")</f>
        <v>127</v>
      </c>
      <c r="AC945" t="str">
        <f>IFERROR(_xlfn.SINGLE(INDEX(Exceções!$D$5:$D$203,MATCH($A945&amp;"|"&amp;$F945,Exceções!$F$5:$F$203,0))),"")</f>
        <v>Atestado</v>
      </c>
      <c r="AD945" t="str">
        <f>IF($AC945="","",IFERROR(_xlfn.SINGLE(INDEX(Exceções!$E$5:$E$203,MATCH($A945&amp;"|"&amp;$F945,Exceções!$F$5:$F$203,0))),""))</f>
        <v>Atestado por cirurgia</v>
      </c>
    </row>
    <row r="946" spans="1:30" ht="15" hidden="1" customHeight="1" x14ac:dyDescent="0.25">
      <c r="A946" s="31">
        <v>56327</v>
      </c>
      <c r="B946" s="17" t="s">
        <v>44</v>
      </c>
      <c r="C946" s="17" t="str">
        <f>IFERROR(INDEX(Cadastro!$C$5:$C$243,$AB946),"NÃO INFORMADO")</f>
        <v>INS</v>
      </c>
      <c r="D946" s="17" t="str">
        <f>IFERROR(INDEX(Cadastro!$D$5:$D$243,$AB946),"")</f>
        <v>C</v>
      </c>
      <c r="E946" s="17" t="str">
        <f>IFERROR(INDEX(Cadastro!$G$5:$G$243,$AB946),"")</f>
        <v>C</v>
      </c>
      <c r="F946" s="29">
        <v>46320</v>
      </c>
      <c r="G946" s="32" t="str">
        <f t="shared" si="84"/>
        <v>dom</v>
      </c>
      <c r="H946" s="31" t="str">
        <f>IF($L946=0,"",_xlfn.MINIFS(Dados!$Q:$Q,Dados!$A:$A,$A946,Dados!$S:$S,$F946))</f>
        <v/>
      </c>
      <c r="I946" s="31" t="str">
        <f>IF($H946="","",_xlfn.MAXIFS(Dados!$R:$R,Dados!$A:$A,$A946,Dados!$S:$S,$F946))</f>
        <v/>
      </c>
      <c r="J946" s="32" t="str">
        <f>IF($D946&lt;&gt;"Folguista","",IFERROR(INDEX(Parâmetros!$D$52:$G$52,1,MIN(4,MAX(1,$W946))),""))</f>
        <v/>
      </c>
      <c r="K946" s="32" t="str">
        <f>IF(OR($AC946&lt;&gt;"",$Y946="Folga",$Y946="Folga trabalhada",$Y946="Férias (cadastro)",$Y946="Férias / afastamento",$Y946="Indeterminado (início da série)"),"",IF(OR($D946="6x1",$D946="FF 6x1"),IF(OR(WEEKDAY($F946,2)=6,WEEKDAY($F946,2)=7),"6x1 sáb/dom","6x1"),IF($D946="5x2","5x2",IF($H946="",IF($D946="Folguista",$J946,$E946),IF(OR($H946&gt;=Parâmetros!$E$18,$H946&lt;Parâmetros!$E$19),"C",IF($H946&lt;Parâmetros!$E$20,"A","B"))))))</f>
        <v/>
      </c>
      <c r="L946" s="30">
        <f>SUMIFS(Dados!$E:$E,Dados!$A:$A,$A946,Dados!$S:$S,$F946)</f>
        <v>0</v>
      </c>
      <c r="M946" s="30" t="str">
        <f>IFERROR(INDEX(Parâmetros!$E$6:$E$11,MATCH($K946,Parâmetros!$A$6:$A$11,0)),"")</f>
        <v/>
      </c>
      <c r="N946" s="33" t="str">
        <f t="shared" si="85"/>
        <v/>
      </c>
      <c r="O946" s="33">
        <f>Parâmetros!$E$13</f>
        <v>0.8</v>
      </c>
      <c r="P946" s="32" t="str">
        <f>IF(OR($M946="",$F946&gt;Parâmetros!$E$14),"Não","Sim")</f>
        <v>Não</v>
      </c>
      <c r="Q946" s="32" t="str">
        <f t="shared" si="86"/>
        <v/>
      </c>
      <c r="R946" s="32" t="str">
        <f t="shared" si="87"/>
        <v/>
      </c>
      <c r="S946" s="30" t="str">
        <f t="shared" si="88"/>
        <v/>
      </c>
      <c r="T946" s="32" t="str">
        <f>IF($Q946&lt;&gt;"Sim","",IF($N946&gt;Parâmetros!$E$15,"Sim","Não"))</f>
        <v/>
      </c>
      <c r="U946" s="17" t="str">
        <f t="shared" si="89"/>
        <v>Atestado</v>
      </c>
      <c r="V946" s="17" t="str">
        <f>IF($AC946&lt;&gt;"",IF($L946&gt;0,"ATENÇÃO · apontou em dia de "&amp;LOWER($AC946)&amp;" cadastrado","Exceção cadastrada · "&amp;$AC946)&amp;IF($AD946="",""," · "&amp;$AD946),IF($E946="Férias",IF($L946&gt;0,"ATENÇÃO · apontou estando de férias no cadastro","Férias no cadastro"),IF($Y946="Férias / afastamento","Afastamento · "&amp;($Z946+$AA946-1)&amp;" dias seguidos sem apontamento",IF($Y946="Folga trabalhada","ATENÇÃO · apontou em dia de folga da escala 5x2",IF($Y946="Folga",IF(AND($D946="5x2",OR(WEEKDAY($F946,2)=6,WEEKDAY($F946,2)=7)),"Folga de fim de semana da escala 5x2",IF(AND(OR($D946="6x1",$D946="FF 6x1"),WEEKDAY($F946,2)=6,FALSE()),"Folga de fim de semana · apontou no domingo anterior",IF(AND(OR($D946="6x1",$D946="FF 6x1"),WEEKDAY($F946,2)=7,AND($A946=$A945,$L945&gt;0)),"Folga de fim de semana · apontou no sábado",IF(AND(OR($D946="6x1",$D946="FF 6x1"),OR(WEEKDAY($F946,2)=6,WEEKDAY($F946,2)=7)),"Folga de fim de semana · sem apontamento no sábado nem no domingo","Folga prevista pelo ciclo")))),IF($Y946="Indeterminado (início da série)","Sem histórico anterior — informe o dia do ciclo no Cadastro",IF($Y946="Falta de registro",IF(OR(OR($D946="6x1",$D946="FF 6x1"),$D946="5x2"),"FALTA DE REGISTRO · dia útil da escala "&amp;$E946,"FALTA DE REGISTRO · dia "&amp;$W946&amp;" de "&amp;IFERROR(INDEX(Parâmetros!$B$39:$B$48,MATCH($E946,Parâmetros!$A$39:$A$48,0)),99)&amp;" do ciclo"),IF(OR($D946="6x1",$D946="FF 6x1"),IF(OR(AND(WEEKDAY($F946,2)=6,AND($A946=$A947,$L947&gt;0)),AND(WEEKDAY($F946,2)=7,AND($A946=$A945,$L945&gt;0))),"ATENÇÃO · apontou sábado e domingo no mesmo fim de semana",IF(OR(WEEKDAY($F946,2)=6,WEEKDAY($F946,2)=7),"Jornada de fim de semana do 6x1",IF(OR($H946&gt;=Parâmetros!$E$20,$H946&lt;Parâmetros!$E$19),"ATENÇÃO · 6x1 apontou fora do horário diurno","Jornada fixa do 6x1"))),IF($D946="5x2","Jornada fixa do 5x2",IF($D946="Folguista",IF($J946=$K946,"Evidência confirma sequência","DIVERGE · sequência "&amp;$J946&amp;" × evidência "&amp;$K946),IF($K946=$E946,"Evidência confirma cadastro","DIVERGE · cadastro "&amp;$E946&amp;" × evidência "&amp;$K946)))))))))))</f>
        <v>Exceção cadastrada · Atestado · Atestado por cirurgia</v>
      </c>
      <c r="W946" s="34">
        <f>IF(OR(OR($D946="6x1",$D946="FF 6x1"),$D946="5x2"),"",IF($AB946&lt;&gt;$AB945,IF(IFERROR(INDEX(Cadastro!$F$5:$F$243,$AB946),"")="",IF($L946&gt;0,1,0),IF(IFERROR(INDEX(Cadastro!$F$5:$F$243,$AB946),"")&lt;=IFERROR(INDEX(Parâmetros!$B$39:$B$48,MATCH($E946,Parâmetros!$A$39:$A$48,0)),99),IFERROR(INDEX(Cadastro!$F$5:$F$243,$AB946),""),0)),IF($L946&gt;0,IF(N($X945)&gt;0,1,N($W945)+1),IF(AND($L946=0,OR(N($W945)&gt;=IFERROR(INDEX(Parâmetros!$B$39:$B$48,MATCH($E946,Parâmetros!$A$39:$A$48,0)),99),AND(N($X945)&gt;0,N($X945)&lt;IFERROR(INDEX(Parâmetros!$C$39:$C$48,MATCH($E946,Parâmetros!$A$39:$A$48,0)),0)))),0,N($W945)+1))))</f>
        <v>3</v>
      </c>
      <c r="X946" s="34">
        <f>IF(OR(OR($D946="6x1",$D946="FF 6x1"),$D946="5x2"),"",IF($AB946&lt;&gt;$AB945,IF(IFERROR(INDEX(Cadastro!$F$5:$F$243,$AB946),"")="",0,IF(IFERROR(INDEX(Cadastro!$F$5:$F$243,$AB946),"")&gt;IFERROR(INDEX(Parâmetros!$B$39:$B$48,MATCH($E946,Parâmetros!$A$39:$A$48,0)),99),IFERROR(INDEX(Cadastro!$F$5:$F$243,$AB946),"")-IFERROR(INDEX(Parâmetros!$B$39:$B$48,MATCH($E946,Parâmetros!$A$39:$A$48,0)),99),0)),IF(AND($L946=0,OR(N($W945)&gt;=IFERROR(INDEX(Parâmetros!$B$39:$B$48,MATCH($E946,Parâmetros!$A$39:$A$48,0)),99),AND(N($X945)&gt;0,N($X945)&lt;IFERROR(INDEX(Parâmetros!$C$39:$C$48,MATCH($E946,Parâmetros!$A$39:$A$48,0)),0)))),N($X945)+1,0)))</f>
        <v>0</v>
      </c>
      <c r="Y946" t="str">
        <f>IF($AC946&lt;&gt;"",IF($L946&gt;0,$AC946&amp;" · com apontamento",$AC946),IF($E946="Férias",IF($L946&gt;0,"Férias · com apontamento","Férias (cadastro)"),IF(($Z946+$AA946-1)&gt;Parâmetros!$E$16,"Férias / afastamento",IF(AND($D946="5x2",OR(WEEKDAY($F946,2)=6,WEEKDAY($F946,2)=7)),IF($L946&gt;0,"Folga trabalhada","Folga"),IF($L946&gt;0,"Trabalhado",IF(OR(OR($D946="6x1",$D946="FF 6x1"),$D946="5x2"),IF(AND(OR($D946="6x1",$D946="FF 6x1"),OR(WEEKDAY($F946,2)=6,WEEKDAY($F946,2)=7)),"Folga","Falta de registro"),IF(AND($AB946&lt;&gt;$AB945,IFERROR(INDEX(Cadastro!$F$5:$F$243,$AB946),"")=""),"Indeterminado (início da série)",IF($X946&gt;0,"Folga","Falta de registro"))))))))</f>
        <v>Atestado</v>
      </c>
      <c r="Z946" s="34">
        <f>IF(OR($L946&gt;0,$F946&gt;Parâmetros!$E$14),0,IF($A946&lt;&gt;$A945,1,N($Z945)+1))</f>
        <v>0</v>
      </c>
      <c r="AA946" s="34">
        <f>IF(OR($L946&gt;0,$F946&gt;Parâmetros!$E$14),0,IF(OR($A946&lt;&gt;$A947,$F947&gt;Parâmetros!$E$14),1,N($AA947)+1))</f>
        <v>0</v>
      </c>
      <c r="AB946" s="31">
        <f>IFERROR(MATCH($A946&amp;"|"&amp;TEXT(_xlfn.MAXIFS(Cadastro!$E$5:$E$243,Cadastro!$A$5:$A$243,$A946,Cadastro!$E$5:$E$243,"&lt;="&amp;$F946),"yyyymmdd"),Cadastro!$I$5:$I$243,0),"")</f>
        <v>127</v>
      </c>
      <c r="AC946" t="str">
        <f>IFERROR(_xlfn.SINGLE(INDEX(Exceções!$D$5:$D$203,MATCH($A946&amp;"|"&amp;$F946,Exceções!$F$5:$F$203,0))),"")</f>
        <v>Atestado</v>
      </c>
      <c r="AD946" t="str">
        <f>IF($AC946="","",IFERROR(_xlfn.SINGLE(INDEX(Exceções!$E$5:$E$203,MATCH($A946&amp;"|"&amp;$F946,Exceções!$F$5:$F$203,0))),""))</f>
        <v>Atestado por cirurgia</v>
      </c>
    </row>
    <row r="947" spans="1:30" ht="15" hidden="1" customHeight="1" x14ac:dyDescent="0.25">
      <c r="A947" s="31">
        <v>56327</v>
      </c>
      <c r="B947" s="17" t="s">
        <v>44</v>
      </c>
      <c r="C947" s="17" t="str">
        <f>IFERROR(INDEX(Cadastro!$C$5:$C$243,$AB947),"NÃO INFORMADO")</f>
        <v>INS</v>
      </c>
      <c r="D947" s="17" t="str">
        <f>IFERROR(INDEX(Cadastro!$D$5:$D$243,$AB947),"")</f>
        <v>C</v>
      </c>
      <c r="E947" s="17" t="str">
        <f>IFERROR(INDEX(Cadastro!$G$5:$G$243,$AB947),"")</f>
        <v>C</v>
      </c>
      <c r="F947" s="29">
        <v>46321</v>
      </c>
      <c r="G947" s="32" t="str">
        <f t="shared" si="84"/>
        <v>seg</v>
      </c>
      <c r="H947" s="31" t="str">
        <f>IF($L947=0,"",_xlfn.MINIFS(Dados!$Q:$Q,Dados!$A:$A,$A947,Dados!$S:$S,$F947))</f>
        <v/>
      </c>
      <c r="I947" s="31" t="str">
        <f>IF($H947="","",_xlfn.MAXIFS(Dados!$R:$R,Dados!$A:$A,$A947,Dados!$S:$S,$F947))</f>
        <v/>
      </c>
      <c r="J947" s="32" t="str">
        <f>IF($D947&lt;&gt;"Folguista","",IFERROR(INDEX(Parâmetros!$D$52:$G$52,1,MIN(4,MAX(1,$W947))),""))</f>
        <v/>
      </c>
      <c r="K947" s="32" t="str">
        <f>IF(OR($AC947&lt;&gt;"",$Y947="Folga",$Y947="Folga trabalhada",$Y947="Férias (cadastro)",$Y947="Férias / afastamento",$Y947="Indeterminado (início da série)"),"",IF(OR($D947="6x1",$D947="FF 6x1"),IF(OR(WEEKDAY($F947,2)=6,WEEKDAY($F947,2)=7),"6x1 sáb/dom","6x1"),IF($D947="5x2","5x2",IF($H947="",IF($D947="Folguista",$J947,$E947),IF(OR($H947&gt;=Parâmetros!$E$18,$H947&lt;Parâmetros!$E$19),"C",IF($H947&lt;Parâmetros!$E$20,"A","B"))))))</f>
        <v/>
      </c>
      <c r="L947" s="30">
        <f>SUMIFS(Dados!$E:$E,Dados!$A:$A,$A947,Dados!$S:$S,$F947)</f>
        <v>0</v>
      </c>
      <c r="M947" s="30" t="str">
        <f>IFERROR(INDEX(Parâmetros!$E$6:$E$11,MATCH($K947,Parâmetros!$A$6:$A$11,0)),"")</f>
        <v/>
      </c>
      <c r="N947" s="33" t="str">
        <f t="shared" si="85"/>
        <v/>
      </c>
      <c r="O947" s="33">
        <f>Parâmetros!$E$13</f>
        <v>0.8</v>
      </c>
      <c r="P947" s="32" t="str">
        <f>IF(OR($M947="",$F947&gt;Parâmetros!$E$14),"Não","Sim")</f>
        <v>Não</v>
      </c>
      <c r="Q947" s="32" t="str">
        <f t="shared" si="86"/>
        <v/>
      </c>
      <c r="R947" s="32" t="str">
        <f t="shared" si="87"/>
        <v/>
      </c>
      <c r="S947" s="30" t="str">
        <f t="shared" si="88"/>
        <v/>
      </c>
      <c r="T947" s="32" t="str">
        <f>IF($Q947&lt;&gt;"Sim","",IF($N947&gt;Parâmetros!$E$15,"Sim","Não"))</f>
        <v/>
      </c>
      <c r="U947" s="17" t="str">
        <f t="shared" si="89"/>
        <v>Atestado</v>
      </c>
      <c r="V947" s="17" t="str">
        <f>IF($AC947&lt;&gt;"",IF($L947&gt;0,"ATENÇÃO · apontou em dia de "&amp;LOWER($AC947)&amp;" cadastrado","Exceção cadastrada · "&amp;$AC947)&amp;IF($AD947="",""," · "&amp;$AD947),IF($E947="Férias",IF($L947&gt;0,"ATENÇÃO · apontou estando de férias no cadastro","Férias no cadastro"),IF($Y947="Férias / afastamento","Afastamento · "&amp;($Z947+$AA947-1)&amp;" dias seguidos sem apontamento",IF($Y947="Folga trabalhada","ATENÇÃO · apontou em dia de folga da escala 5x2",IF($Y947="Folga",IF(AND($D947="5x2",OR(WEEKDAY($F947,2)=6,WEEKDAY($F947,2)=7)),"Folga de fim de semana da escala 5x2",IF(AND(OR($D947="6x1",$D947="FF 6x1"),WEEKDAY($F947,2)=6,FALSE()),"Folga de fim de semana · apontou no domingo anterior",IF(AND(OR($D947="6x1",$D947="FF 6x1"),WEEKDAY($F947,2)=7,AND($A947=$A946,$L946&gt;0)),"Folga de fim de semana · apontou no sábado",IF(AND(OR($D947="6x1",$D947="FF 6x1"),OR(WEEKDAY($F947,2)=6,WEEKDAY($F947,2)=7)),"Folga de fim de semana · sem apontamento no sábado nem no domingo","Folga prevista pelo ciclo")))),IF($Y947="Indeterminado (início da série)","Sem histórico anterior — informe o dia do ciclo no Cadastro",IF($Y947="Falta de registro",IF(OR(OR($D947="6x1",$D947="FF 6x1"),$D947="5x2"),"FALTA DE REGISTRO · dia útil da escala "&amp;$E947,"FALTA DE REGISTRO · dia "&amp;$W947&amp;" de "&amp;IFERROR(INDEX(Parâmetros!$B$39:$B$48,MATCH($E947,Parâmetros!$A$39:$A$48,0)),99)&amp;" do ciclo"),IF(OR($D947="6x1",$D947="FF 6x1"),IF(OR(AND(WEEKDAY($F947,2)=6,AND($A947=$A948,$L948&gt;0)),AND(WEEKDAY($F947,2)=7,AND($A947=$A946,$L946&gt;0))),"ATENÇÃO · apontou sábado e domingo no mesmo fim de semana",IF(OR(WEEKDAY($F947,2)=6,WEEKDAY($F947,2)=7),"Jornada de fim de semana do 6x1",IF(OR($H947&gt;=Parâmetros!$E$20,$H947&lt;Parâmetros!$E$19),"ATENÇÃO · 6x1 apontou fora do horário diurno","Jornada fixa do 6x1"))),IF($D947="5x2","Jornada fixa do 5x2",IF($D947="Folguista",IF($J947=$K947,"Evidência confirma sequência","DIVERGE · sequência "&amp;$J947&amp;" × evidência "&amp;$K947),IF($K947=$E947,"Evidência confirma cadastro","DIVERGE · cadastro "&amp;$E947&amp;" × evidência "&amp;$K947)))))))))))</f>
        <v>Exceção cadastrada · Atestado · Atestado por cirurgia</v>
      </c>
      <c r="W947" s="34">
        <f>IF(OR(OR($D947="6x1",$D947="FF 6x1"),$D947="5x2"),"",IF($AB947&lt;&gt;$AB946,IF(IFERROR(INDEX(Cadastro!$F$5:$F$243,$AB947),"")="",IF($L947&gt;0,1,0),IF(IFERROR(INDEX(Cadastro!$F$5:$F$243,$AB947),"")&lt;=IFERROR(INDEX(Parâmetros!$B$39:$B$48,MATCH($E947,Parâmetros!$A$39:$A$48,0)),99),IFERROR(INDEX(Cadastro!$F$5:$F$243,$AB947),""),0)),IF($L947&gt;0,IF(N($X946)&gt;0,1,N($W946)+1),IF(AND($L947=0,OR(N($W946)&gt;=IFERROR(INDEX(Parâmetros!$B$39:$B$48,MATCH($E947,Parâmetros!$A$39:$A$48,0)),99),AND(N($X946)&gt;0,N($X946)&lt;IFERROR(INDEX(Parâmetros!$C$39:$C$48,MATCH($E947,Parâmetros!$A$39:$A$48,0)),0)))),0,N($W946)+1))))</f>
        <v>4</v>
      </c>
      <c r="X947" s="34">
        <f>IF(OR(OR($D947="6x1",$D947="FF 6x1"),$D947="5x2"),"",IF($AB947&lt;&gt;$AB946,IF(IFERROR(INDEX(Cadastro!$F$5:$F$243,$AB947),"")="",0,IF(IFERROR(INDEX(Cadastro!$F$5:$F$243,$AB947),"")&gt;IFERROR(INDEX(Parâmetros!$B$39:$B$48,MATCH($E947,Parâmetros!$A$39:$A$48,0)),99),IFERROR(INDEX(Cadastro!$F$5:$F$243,$AB947),"")-IFERROR(INDEX(Parâmetros!$B$39:$B$48,MATCH($E947,Parâmetros!$A$39:$A$48,0)),99),0)),IF(AND($L947=0,OR(N($W946)&gt;=IFERROR(INDEX(Parâmetros!$B$39:$B$48,MATCH($E947,Parâmetros!$A$39:$A$48,0)),99),AND(N($X946)&gt;0,N($X946)&lt;IFERROR(INDEX(Parâmetros!$C$39:$C$48,MATCH($E947,Parâmetros!$A$39:$A$48,0)),0)))),N($X946)+1,0)))</f>
        <v>0</v>
      </c>
      <c r="Y947" t="str">
        <f>IF($AC947&lt;&gt;"",IF($L947&gt;0,$AC947&amp;" · com apontamento",$AC947),IF($E947="Férias",IF($L947&gt;0,"Férias · com apontamento","Férias (cadastro)"),IF(($Z947+$AA947-1)&gt;Parâmetros!$E$16,"Férias / afastamento",IF(AND($D947="5x2",OR(WEEKDAY($F947,2)=6,WEEKDAY($F947,2)=7)),IF($L947&gt;0,"Folga trabalhada","Folga"),IF($L947&gt;0,"Trabalhado",IF(OR(OR($D947="6x1",$D947="FF 6x1"),$D947="5x2"),IF(AND(OR($D947="6x1",$D947="FF 6x1"),OR(WEEKDAY($F947,2)=6,WEEKDAY($F947,2)=7)),"Folga","Falta de registro"),IF(AND($AB947&lt;&gt;$AB946,IFERROR(INDEX(Cadastro!$F$5:$F$243,$AB947),"")=""),"Indeterminado (início da série)",IF($X947&gt;0,"Folga","Falta de registro"))))))))</f>
        <v>Atestado</v>
      </c>
      <c r="Z947" s="34">
        <f>IF(OR($L947&gt;0,$F947&gt;Parâmetros!$E$14),0,IF($A947&lt;&gt;$A946,1,N($Z946)+1))</f>
        <v>0</v>
      </c>
      <c r="AA947" s="34">
        <f>IF(OR($L947&gt;0,$F947&gt;Parâmetros!$E$14),0,IF(OR($A947&lt;&gt;$A948,$F948&gt;Parâmetros!$E$14),1,N($AA948)+1))</f>
        <v>0</v>
      </c>
      <c r="AB947" s="31">
        <f>IFERROR(MATCH($A947&amp;"|"&amp;TEXT(_xlfn.MAXIFS(Cadastro!$E$5:$E$243,Cadastro!$A$5:$A$243,$A947,Cadastro!$E$5:$E$243,"&lt;="&amp;$F947),"yyyymmdd"),Cadastro!$I$5:$I$243,0),"")</f>
        <v>127</v>
      </c>
      <c r="AC947" t="str">
        <f>IFERROR(_xlfn.SINGLE(INDEX(Exceções!$D$5:$D$203,MATCH($A947&amp;"|"&amp;$F947,Exceções!$F$5:$F$203,0))),"")</f>
        <v>Atestado</v>
      </c>
      <c r="AD947" t="str">
        <f>IF($AC947="","",IFERROR(_xlfn.SINGLE(INDEX(Exceções!$E$5:$E$203,MATCH($A947&amp;"|"&amp;$F947,Exceções!$F$5:$F$203,0))),""))</f>
        <v>Atestado por cirurgia</v>
      </c>
    </row>
    <row r="948" spans="1:30" ht="15" hidden="1" customHeight="1" x14ac:dyDescent="0.25">
      <c r="A948" s="31">
        <v>56327</v>
      </c>
      <c r="B948" s="17" t="s">
        <v>44</v>
      </c>
      <c r="C948" s="17" t="str">
        <f>IFERROR(INDEX(Cadastro!$C$5:$C$243,$AB948),"NÃO INFORMADO")</f>
        <v>INS</v>
      </c>
      <c r="D948" s="17" t="str">
        <f>IFERROR(INDEX(Cadastro!$D$5:$D$243,$AB948),"")</f>
        <v>C</v>
      </c>
      <c r="E948" s="17" t="str">
        <f>IFERROR(INDEX(Cadastro!$G$5:$G$243,$AB948),"")</f>
        <v>C</v>
      </c>
      <c r="F948" s="29">
        <v>46322</v>
      </c>
      <c r="G948" s="32" t="str">
        <f t="shared" si="84"/>
        <v>ter</v>
      </c>
      <c r="H948" s="31" t="str">
        <f>IF($L948=0,"",_xlfn.MINIFS(Dados!$Q:$Q,Dados!$A:$A,$A948,Dados!$S:$S,$F948))</f>
        <v/>
      </c>
      <c r="I948" s="31" t="str">
        <f>IF($H948="","",_xlfn.MAXIFS(Dados!$R:$R,Dados!$A:$A,$A948,Dados!$S:$S,$F948))</f>
        <v/>
      </c>
      <c r="J948" s="32" t="str">
        <f>IF($D948&lt;&gt;"Folguista","",IFERROR(INDEX(Parâmetros!$D$52:$G$52,1,MIN(4,MAX(1,$W948))),""))</f>
        <v/>
      </c>
      <c r="K948" s="32" t="str">
        <f>IF(OR($AC948&lt;&gt;"",$Y948="Folga",$Y948="Folga trabalhada",$Y948="Férias (cadastro)",$Y948="Férias / afastamento",$Y948="Indeterminado (início da série)"),"",IF(OR($D948="6x1",$D948="FF 6x1"),IF(OR(WEEKDAY($F948,2)=6,WEEKDAY($F948,2)=7),"6x1 sáb/dom","6x1"),IF($D948="5x2","5x2",IF($H948="",IF($D948="Folguista",$J948,$E948),IF(OR($H948&gt;=Parâmetros!$E$18,$H948&lt;Parâmetros!$E$19),"C",IF($H948&lt;Parâmetros!$E$20,"A","B"))))))</f>
        <v/>
      </c>
      <c r="L948" s="30">
        <f>SUMIFS(Dados!$E:$E,Dados!$A:$A,$A948,Dados!$S:$S,$F948)</f>
        <v>0</v>
      </c>
      <c r="M948" s="30" t="str">
        <f>IFERROR(INDEX(Parâmetros!$E$6:$E$11,MATCH($K948,Parâmetros!$A$6:$A$11,0)),"")</f>
        <v/>
      </c>
      <c r="N948" s="33" t="str">
        <f t="shared" si="85"/>
        <v/>
      </c>
      <c r="O948" s="33">
        <f>Parâmetros!$E$13</f>
        <v>0.8</v>
      </c>
      <c r="P948" s="32" t="str">
        <f>IF(OR($M948="",$F948&gt;Parâmetros!$E$14),"Não","Sim")</f>
        <v>Não</v>
      </c>
      <c r="Q948" s="32" t="str">
        <f t="shared" si="86"/>
        <v/>
      </c>
      <c r="R948" s="32" t="str">
        <f t="shared" si="87"/>
        <v/>
      </c>
      <c r="S948" s="30" t="str">
        <f t="shared" si="88"/>
        <v/>
      </c>
      <c r="T948" s="32" t="str">
        <f>IF($Q948&lt;&gt;"Sim","",IF($N948&gt;Parâmetros!$E$15,"Sim","Não"))</f>
        <v/>
      </c>
      <c r="U948" s="17" t="str">
        <f t="shared" si="89"/>
        <v>Atestado</v>
      </c>
      <c r="V948" s="17" t="str">
        <f>IF($AC948&lt;&gt;"",IF($L948&gt;0,"ATENÇÃO · apontou em dia de "&amp;LOWER($AC948)&amp;" cadastrado","Exceção cadastrada · "&amp;$AC948)&amp;IF($AD948="",""," · "&amp;$AD948),IF($E948="Férias",IF($L948&gt;0,"ATENÇÃO · apontou estando de férias no cadastro","Férias no cadastro"),IF($Y948="Férias / afastamento","Afastamento · "&amp;($Z948+$AA948-1)&amp;" dias seguidos sem apontamento",IF($Y948="Folga trabalhada","ATENÇÃO · apontou em dia de folga da escala 5x2",IF($Y948="Folga",IF(AND($D948="5x2",OR(WEEKDAY($F948,2)=6,WEEKDAY($F948,2)=7)),"Folga de fim de semana da escala 5x2",IF(AND(OR($D948="6x1",$D948="FF 6x1"),WEEKDAY($F948,2)=6,FALSE()),"Folga de fim de semana · apontou no domingo anterior",IF(AND(OR($D948="6x1",$D948="FF 6x1"),WEEKDAY($F948,2)=7,AND($A948=$A947,$L947&gt;0)),"Folga de fim de semana · apontou no sábado",IF(AND(OR($D948="6x1",$D948="FF 6x1"),OR(WEEKDAY($F948,2)=6,WEEKDAY($F948,2)=7)),"Folga de fim de semana · sem apontamento no sábado nem no domingo","Folga prevista pelo ciclo")))),IF($Y948="Indeterminado (início da série)","Sem histórico anterior — informe o dia do ciclo no Cadastro",IF($Y948="Falta de registro",IF(OR(OR($D948="6x1",$D948="FF 6x1"),$D948="5x2"),"FALTA DE REGISTRO · dia útil da escala "&amp;$E948,"FALTA DE REGISTRO · dia "&amp;$W948&amp;" de "&amp;IFERROR(INDEX(Parâmetros!$B$39:$B$48,MATCH($E948,Parâmetros!$A$39:$A$48,0)),99)&amp;" do ciclo"),IF(OR($D948="6x1",$D948="FF 6x1"),IF(OR(AND(WEEKDAY($F948,2)=6,AND($A948=$A949,$L949&gt;0)),AND(WEEKDAY($F948,2)=7,AND($A948=$A947,$L947&gt;0))),"ATENÇÃO · apontou sábado e domingo no mesmo fim de semana",IF(OR(WEEKDAY($F948,2)=6,WEEKDAY($F948,2)=7),"Jornada de fim de semana do 6x1",IF(OR($H948&gt;=Parâmetros!$E$20,$H948&lt;Parâmetros!$E$19),"ATENÇÃO · 6x1 apontou fora do horário diurno","Jornada fixa do 6x1"))),IF($D948="5x2","Jornada fixa do 5x2",IF($D948="Folguista",IF($J948=$K948,"Evidência confirma sequência","DIVERGE · sequência "&amp;$J948&amp;" × evidência "&amp;$K948),IF($K948=$E948,"Evidência confirma cadastro","DIVERGE · cadastro "&amp;$E948&amp;" × evidência "&amp;$K948)))))))))))</f>
        <v>Exceção cadastrada · Atestado · Atestado por cirurgia</v>
      </c>
      <c r="W948" s="34">
        <f>IF(OR(OR($D948="6x1",$D948="FF 6x1"),$D948="5x2"),"",IF($AB948&lt;&gt;$AB947,IF(IFERROR(INDEX(Cadastro!$F$5:$F$243,$AB948),"")="",IF($L948&gt;0,1,0),IF(IFERROR(INDEX(Cadastro!$F$5:$F$243,$AB948),"")&lt;=IFERROR(INDEX(Parâmetros!$B$39:$B$48,MATCH($E948,Parâmetros!$A$39:$A$48,0)),99),IFERROR(INDEX(Cadastro!$F$5:$F$243,$AB948),""),0)),IF($L948&gt;0,IF(N($X947)&gt;0,1,N($W947)+1),IF(AND($L948=0,OR(N($W947)&gt;=IFERROR(INDEX(Parâmetros!$B$39:$B$48,MATCH($E948,Parâmetros!$A$39:$A$48,0)),99),AND(N($X947)&gt;0,N($X947)&lt;IFERROR(INDEX(Parâmetros!$C$39:$C$48,MATCH($E948,Parâmetros!$A$39:$A$48,0)),0)))),0,N($W947)+1))))</f>
        <v>5</v>
      </c>
      <c r="X948" s="34">
        <f>IF(OR(OR($D948="6x1",$D948="FF 6x1"),$D948="5x2"),"",IF($AB948&lt;&gt;$AB947,IF(IFERROR(INDEX(Cadastro!$F$5:$F$243,$AB948),"")="",0,IF(IFERROR(INDEX(Cadastro!$F$5:$F$243,$AB948),"")&gt;IFERROR(INDEX(Parâmetros!$B$39:$B$48,MATCH($E948,Parâmetros!$A$39:$A$48,0)),99),IFERROR(INDEX(Cadastro!$F$5:$F$243,$AB948),"")-IFERROR(INDEX(Parâmetros!$B$39:$B$48,MATCH($E948,Parâmetros!$A$39:$A$48,0)),99),0)),IF(AND($L948=0,OR(N($W947)&gt;=IFERROR(INDEX(Parâmetros!$B$39:$B$48,MATCH($E948,Parâmetros!$A$39:$A$48,0)),99),AND(N($X947)&gt;0,N($X947)&lt;IFERROR(INDEX(Parâmetros!$C$39:$C$48,MATCH($E948,Parâmetros!$A$39:$A$48,0)),0)))),N($X947)+1,0)))</f>
        <v>0</v>
      </c>
      <c r="Y948" t="str">
        <f>IF($AC948&lt;&gt;"",IF($L948&gt;0,$AC948&amp;" · com apontamento",$AC948),IF($E948="Férias",IF($L948&gt;0,"Férias · com apontamento","Férias (cadastro)"),IF(($Z948+$AA948-1)&gt;Parâmetros!$E$16,"Férias / afastamento",IF(AND($D948="5x2",OR(WEEKDAY($F948,2)=6,WEEKDAY($F948,2)=7)),IF($L948&gt;0,"Folga trabalhada","Folga"),IF($L948&gt;0,"Trabalhado",IF(OR(OR($D948="6x1",$D948="FF 6x1"),$D948="5x2"),IF(AND(OR($D948="6x1",$D948="FF 6x1"),OR(WEEKDAY($F948,2)=6,WEEKDAY($F948,2)=7)),"Folga","Falta de registro"),IF(AND($AB948&lt;&gt;$AB947,IFERROR(INDEX(Cadastro!$F$5:$F$243,$AB948),"")=""),"Indeterminado (início da série)",IF($X948&gt;0,"Folga","Falta de registro"))))))))</f>
        <v>Atestado</v>
      </c>
      <c r="Z948" s="34">
        <f>IF(OR($L948&gt;0,$F948&gt;Parâmetros!$E$14),0,IF($A948&lt;&gt;$A947,1,N($Z947)+1))</f>
        <v>0</v>
      </c>
      <c r="AA948" s="34">
        <f>IF(OR($L948&gt;0,$F948&gt;Parâmetros!$E$14),0,IF(OR($A948&lt;&gt;$A949,$F949&gt;Parâmetros!$E$14),1,N($AA949)+1))</f>
        <v>0</v>
      </c>
      <c r="AB948" s="31">
        <f>IFERROR(MATCH($A948&amp;"|"&amp;TEXT(_xlfn.MAXIFS(Cadastro!$E$5:$E$243,Cadastro!$A$5:$A$243,$A948,Cadastro!$E$5:$E$243,"&lt;="&amp;$F948),"yyyymmdd"),Cadastro!$I$5:$I$243,0),"")</f>
        <v>127</v>
      </c>
      <c r="AC948" t="str">
        <f>IFERROR(_xlfn.SINGLE(INDEX(Exceções!$D$5:$D$203,MATCH($A948&amp;"|"&amp;$F948,Exceções!$F$5:$F$203,0))),"")</f>
        <v>Atestado</v>
      </c>
      <c r="AD948" t="str">
        <f>IF($AC948="","",IFERROR(_xlfn.SINGLE(INDEX(Exceções!$E$5:$E$203,MATCH($A948&amp;"|"&amp;$F948,Exceções!$F$5:$F$203,0))),""))</f>
        <v>Atestado por cirurgia</v>
      </c>
    </row>
    <row r="949" spans="1:30" ht="15" hidden="1" customHeight="1" x14ac:dyDescent="0.25">
      <c r="A949" s="31">
        <v>56327</v>
      </c>
      <c r="B949" s="17" t="s">
        <v>44</v>
      </c>
      <c r="C949" s="17" t="str">
        <f>IFERROR(INDEX(Cadastro!$C$5:$C$243,$AB949),"NÃO INFORMADO")</f>
        <v>INS</v>
      </c>
      <c r="D949" s="17" t="str">
        <f>IFERROR(INDEX(Cadastro!$D$5:$D$243,$AB949),"")</f>
        <v>C</v>
      </c>
      <c r="E949" s="17" t="str">
        <f>IFERROR(INDEX(Cadastro!$G$5:$G$243,$AB949),"")</f>
        <v>C</v>
      </c>
      <c r="F949" s="29">
        <v>46323</v>
      </c>
      <c r="G949" s="32" t="str">
        <f t="shared" si="84"/>
        <v>qua</v>
      </c>
      <c r="H949" s="31" t="str">
        <f>IF($L949=0,"",_xlfn.MINIFS(Dados!$Q:$Q,Dados!$A:$A,$A949,Dados!$S:$S,$F949))</f>
        <v/>
      </c>
      <c r="I949" s="31" t="str">
        <f>IF($H949="","",_xlfn.MAXIFS(Dados!$R:$R,Dados!$A:$A,$A949,Dados!$S:$S,$F949))</f>
        <v/>
      </c>
      <c r="J949" s="32" t="str">
        <f>IF($D949&lt;&gt;"Folguista","",IFERROR(INDEX(Parâmetros!$D$52:$G$52,1,MIN(4,MAX(1,$W949))),""))</f>
        <v/>
      </c>
      <c r="K949" s="32" t="str">
        <f>IF(OR($AC949&lt;&gt;"",$Y949="Folga",$Y949="Folga trabalhada",$Y949="Férias (cadastro)",$Y949="Férias / afastamento",$Y949="Indeterminado (início da série)"),"",IF(OR($D949="6x1",$D949="FF 6x1"),IF(OR(WEEKDAY($F949,2)=6,WEEKDAY($F949,2)=7),"6x1 sáb/dom","6x1"),IF($D949="5x2","5x2",IF($H949="",IF($D949="Folguista",$J949,$E949),IF(OR($H949&gt;=Parâmetros!$E$18,$H949&lt;Parâmetros!$E$19),"C",IF($H949&lt;Parâmetros!$E$20,"A","B"))))))</f>
        <v/>
      </c>
      <c r="L949" s="30">
        <f>SUMIFS(Dados!$E:$E,Dados!$A:$A,$A949,Dados!$S:$S,$F949)</f>
        <v>0</v>
      </c>
      <c r="M949" s="30" t="str">
        <f>IFERROR(INDEX(Parâmetros!$E$6:$E$11,MATCH($K949,Parâmetros!$A$6:$A$11,0)),"")</f>
        <v/>
      </c>
      <c r="N949" s="33" t="str">
        <f t="shared" si="85"/>
        <v/>
      </c>
      <c r="O949" s="33">
        <f>Parâmetros!$E$13</f>
        <v>0.8</v>
      </c>
      <c r="P949" s="32" t="str">
        <f>IF(OR($M949="",$F949&gt;Parâmetros!$E$14),"Não","Sim")</f>
        <v>Não</v>
      </c>
      <c r="Q949" s="32" t="str">
        <f t="shared" si="86"/>
        <v/>
      </c>
      <c r="R949" s="32" t="str">
        <f t="shared" si="87"/>
        <v/>
      </c>
      <c r="S949" s="30" t="str">
        <f t="shared" si="88"/>
        <v/>
      </c>
      <c r="T949" s="32" t="str">
        <f>IF($Q949&lt;&gt;"Sim","",IF($N949&gt;Parâmetros!$E$15,"Sim","Não"))</f>
        <v/>
      </c>
      <c r="U949" s="17" t="str">
        <f t="shared" si="89"/>
        <v>Atestado</v>
      </c>
      <c r="V949" s="17" t="str">
        <f>IF($AC949&lt;&gt;"",IF($L949&gt;0,"ATENÇÃO · apontou em dia de "&amp;LOWER($AC949)&amp;" cadastrado","Exceção cadastrada · "&amp;$AC949)&amp;IF($AD949="",""," · "&amp;$AD949),IF($E949="Férias",IF($L949&gt;0,"ATENÇÃO · apontou estando de férias no cadastro","Férias no cadastro"),IF($Y949="Férias / afastamento","Afastamento · "&amp;($Z949+$AA949-1)&amp;" dias seguidos sem apontamento",IF($Y949="Folga trabalhada","ATENÇÃO · apontou em dia de folga da escala 5x2",IF($Y949="Folga",IF(AND($D949="5x2",OR(WEEKDAY($F949,2)=6,WEEKDAY($F949,2)=7)),"Folga de fim de semana da escala 5x2",IF(AND(OR($D949="6x1",$D949="FF 6x1"),WEEKDAY($F949,2)=6,FALSE()),"Folga de fim de semana · apontou no domingo anterior",IF(AND(OR($D949="6x1",$D949="FF 6x1"),WEEKDAY($F949,2)=7,AND($A949=$A948,$L948&gt;0)),"Folga de fim de semana · apontou no sábado",IF(AND(OR($D949="6x1",$D949="FF 6x1"),OR(WEEKDAY($F949,2)=6,WEEKDAY($F949,2)=7)),"Folga de fim de semana · sem apontamento no sábado nem no domingo","Folga prevista pelo ciclo")))),IF($Y949="Indeterminado (início da série)","Sem histórico anterior — informe o dia do ciclo no Cadastro",IF($Y949="Falta de registro",IF(OR(OR($D949="6x1",$D949="FF 6x1"),$D949="5x2"),"FALTA DE REGISTRO · dia útil da escala "&amp;$E949,"FALTA DE REGISTRO · dia "&amp;$W949&amp;" de "&amp;IFERROR(INDEX(Parâmetros!$B$39:$B$48,MATCH($E949,Parâmetros!$A$39:$A$48,0)),99)&amp;" do ciclo"),IF(OR($D949="6x1",$D949="FF 6x1"),IF(OR(AND(WEEKDAY($F949,2)=6,AND($A949=$A950,$L950&gt;0)),AND(WEEKDAY($F949,2)=7,AND($A949=$A948,$L948&gt;0))),"ATENÇÃO · apontou sábado e domingo no mesmo fim de semana",IF(OR(WEEKDAY($F949,2)=6,WEEKDAY($F949,2)=7),"Jornada de fim de semana do 6x1",IF(OR($H949&gt;=Parâmetros!$E$20,$H949&lt;Parâmetros!$E$19),"ATENÇÃO · 6x1 apontou fora do horário diurno","Jornada fixa do 6x1"))),IF($D949="5x2","Jornada fixa do 5x2",IF($D949="Folguista",IF($J949=$K949,"Evidência confirma sequência","DIVERGE · sequência "&amp;$J949&amp;" × evidência "&amp;$K949),IF($K949=$E949,"Evidência confirma cadastro","DIVERGE · cadastro "&amp;$E949&amp;" × evidência "&amp;$K949)))))))))))</f>
        <v>Exceção cadastrada · Atestado · Atestado por cirurgia</v>
      </c>
      <c r="W949" s="34">
        <f>IF(OR(OR($D949="6x1",$D949="FF 6x1"),$D949="5x2"),"",IF($AB949&lt;&gt;$AB948,IF(IFERROR(INDEX(Cadastro!$F$5:$F$243,$AB949),"")="",IF($L949&gt;0,1,0),IF(IFERROR(INDEX(Cadastro!$F$5:$F$243,$AB949),"")&lt;=IFERROR(INDEX(Parâmetros!$B$39:$B$48,MATCH($E949,Parâmetros!$A$39:$A$48,0)),99),IFERROR(INDEX(Cadastro!$F$5:$F$243,$AB949),""),0)),IF($L949&gt;0,IF(N($X948)&gt;0,1,N($W948)+1),IF(AND($L949=0,OR(N($W948)&gt;=IFERROR(INDEX(Parâmetros!$B$39:$B$48,MATCH($E949,Parâmetros!$A$39:$A$48,0)),99),AND(N($X948)&gt;0,N($X948)&lt;IFERROR(INDEX(Parâmetros!$C$39:$C$48,MATCH($E949,Parâmetros!$A$39:$A$48,0)),0)))),0,N($W948)+1))))</f>
        <v>0</v>
      </c>
      <c r="X949" s="34">
        <f>IF(OR(OR($D949="6x1",$D949="FF 6x1"),$D949="5x2"),"",IF($AB949&lt;&gt;$AB948,IF(IFERROR(INDEX(Cadastro!$F$5:$F$243,$AB949),"")="",0,IF(IFERROR(INDEX(Cadastro!$F$5:$F$243,$AB949),"")&gt;IFERROR(INDEX(Parâmetros!$B$39:$B$48,MATCH($E949,Parâmetros!$A$39:$A$48,0)),99),IFERROR(INDEX(Cadastro!$F$5:$F$243,$AB949),"")-IFERROR(INDEX(Parâmetros!$B$39:$B$48,MATCH($E949,Parâmetros!$A$39:$A$48,0)),99),0)),IF(AND($L949=0,OR(N($W948)&gt;=IFERROR(INDEX(Parâmetros!$B$39:$B$48,MATCH($E949,Parâmetros!$A$39:$A$48,0)),99),AND(N($X948)&gt;0,N($X948)&lt;IFERROR(INDEX(Parâmetros!$C$39:$C$48,MATCH($E949,Parâmetros!$A$39:$A$48,0)),0)))),N($X948)+1,0)))</f>
        <v>1</v>
      </c>
      <c r="Y949" t="str">
        <f>IF($AC949&lt;&gt;"",IF($L949&gt;0,$AC949&amp;" · com apontamento",$AC949),IF($E949="Férias",IF($L949&gt;0,"Férias · com apontamento","Férias (cadastro)"),IF(($Z949+$AA949-1)&gt;Parâmetros!$E$16,"Férias / afastamento",IF(AND($D949="5x2",OR(WEEKDAY($F949,2)=6,WEEKDAY($F949,2)=7)),IF($L949&gt;0,"Folga trabalhada","Folga"),IF($L949&gt;0,"Trabalhado",IF(OR(OR($D949="6x1",$D949="FF 6x1"),$D949="5x2"),IF(AND(OR($D949="6x1",$D949="FF 6x1"),OR(WEEKDAY($F949,2)=6,WEEKDAY($F949,2)=7)),"Folga","Falta de registro"),IF(AND($AB949&lt;&gt;$AB948,IFERROR(INDEX(Cadastro!$F$5:$F$243,$AB949),"")=""),"Indeterminado (início da série)",IF($X949&gt;0,"Folga","Falta de registro"))))))))</f>
        <v>Atestado</v>
      </c>
      <c r="Z949" s="34">
        <f>IF(OR($L949&gt;0,$F949&gt;Parâmetros!$E$14),0,IF($A949&lt;&gt;$A948,1,N($Z948)+1))</f>
        <v>0</v>
      </c>
      <c r="AA949" s="34">
        <f>IF(OR($L949&gt;0,$F949&gt;Parâmetros!$E$14),0,IF(OR($A949&lt;&gt;$A950,$F950&gt;Parâmetros!$E$14),1,N($AA950)+1))</f>
        <v>0</v>
      </c>
      <c r="AB949" s="31">
        <f>IFERROR(MATCH($A949&amp;"|"&amp;TEXT(_xlfn.MAXIFS(Cadastro!$E$5:$E$243,Cadastro!$A$5:$A$243,$A949,Cadastro!$E$5:$E$243,"&lt;="&amp;$F949),"yyyymmdd"),Cadastro!$I$5:$I$243,0),"")</f>
        <v>127</v>
      </c>
      <c r="AC949" t="str">
        <f>IFERROR(_xlfn.SINGLE(INDEX(Exceções!$D$5:$D$203,MATCH($A949&amp;"|"&amp;$F949,Exceções!$F$5:$F$203,0))),"")</f>
        <v>Atestado</v>
      </c>
      <c r="AD949" t="str">
        <f>IF($AC949="","",IFERROR(_xlfn.SINGLE(INDEX(Exceções!$E$5:$E$203,MATCH($A949&amp;"|"&amp;$F949,Exceções!$F$5:$F$203,0))),""))</f>
        <v>Atestado por cirurgia</v>
      </c>
    </row>
    <row r="950" spans="1:30" ht="15" hidden="1" customHeight="1" x14ac:dyDescent="0.25">
      <c r="A950" s="31">
        <v>56327</v>
      </c>
      <c r="B950" s="17" t="s">
        <v>44</v>
      </c>
      <c r="C950" s="17" t="str">
        <f>IFERROR(INDEX(Cadastro!$C$5:$C$243,$AB950),"NÃO INFORMADO")</f>
        <v>INS</v>
      </c>
      <c r="D950" s="17" t="str">
        <f>IFERROR(INDEX(Cadastro!$D$5:$D$243,$AB950),"")</f>
        <v>C</v>
      </c>
      <c r="E950" s="17" t="str">
        <f>IFERROR(INDEX(Cadastro!$G$5:$G$243,$AB950),"")</f>
        <v>C</v>
      </c>
      <c r="F950" s="29">
        <v>46324</v>
      </c>
      <c r="G950" s="32" t="str">
        <f t="shared" si="84"/>
        <v>qui</v>
      </c>
      <c r="H950" s="31" t="str">
        <f>IF($L950=0,"",_xlfn.MINIFS(Dados!$Q:$Q,Dados!$A:$A,$A950,Dados!$S:$S,$F950))</f>
        <v/>
      </c>
      <c r="I950" s="31" t="str">
        <f>IF($H950="","",_xlfn.MAXIFS(Dados!$R:$R,Dados!$A:$A,$A950,Dados!$S:$S,$F950))</f>
        <v/>
      </c>
      <c r="J950" s="32" t="str">
        <f>IF($D950&lt;&gt;"Folguista","",IFERROR(INDEX(Parâmetros!$D$52:$G$52,1,MIN(4,MAX(1,$W950))),""))</f>
        <v/>
      </c>
      <c r="K950" s="32" t="str">
        <f>IF(OR($AC950&lt;&gt;"",$Y950="Folga",$Y950="Folga trabalhada",$Y950="Férias (cadastro)",$Y950="Férias / afastamento",$Y950="Indeterminado (início da série)"),"",IF(OR($D950="6x1",$D950="FF 6x1"),IF(OR(WEEKDAY($F950,2)=6,WEEKDAY($F950,2)=7),"6x1 sáb/dom","6x1"),IF($D950="5x2","5x2",IF($H950="",IF($D950="Folguista",$J950,$E950),IF(OR($H950&gt;=Parâmetros!$E$18,$H950&lt;Parâmetros!$E$19),"C",IF($H950&lt;Parâmetros!$E$20,"A","B"))))))</f>
        <v>C</v>
      </c>
      <c r="L950" s="30">
        <f>SUMIFS(Dados!$E:$E,Dados!$A:$A,$A950,Dados!$S:$S,$F950)</f>
        <v>0</v>
      </c>
      <c r="M950" s="30">
        <f>IFERROR(INDEX(Parâmetros!$E$6:$E$11,MATCH($K950,Parâmetros!$A$6:$A$11,0)),"")</f>
        <v>6.67</v>
      </c>
      <c r="N950" s="33">
        <f t="shared" si="85"/>
        <v>0</v>
      </c>
      <c r="O950" s="33">
        <f>Parâmetros!$E$13</f>
        <v>0.8</v>
      </c>
      <c r="P950" s="32" t="str">
        <f>IF(OR($M950="",$F950&gt;Parâmetros!$E$14),"Não","Sim")</f>
        <v>Não</v>
      </c>
      <c r="Q950" s="32" t="str">
        <f t="shared" si="86"/>
        <v/>
      </c>
      <c r="R950" s="32" t="str">
        <f t="shared" si="87"/>
        <v/>
      </c>
      <c r="S950" s="30" t="str">
        <f t="shared" si="88"/>
        <v/>
      </c>
      <c r="T950" s="32" t="str">
        <f>IF($Q950&lt;&gt;"Sim","",IF($N950&gt;Parâmetros!$E$15,"Sim","Não"))</f>
        <v/>
      </c>
      <c r="U950" s="17" t="str">
        <f t="shared" si="89"/>
        <v>Fora da apuração</v>
      </c>
      <c r="V950" s="17" t="str">
        <f>IF($AC950&lt;&gt;"",IF($L950&gt;0,"ATENÇÃO · apontou em dia de "&amp;LOWER($AC950)&amp;" cadastrado","Exceção cadastrada · "&amp;$AC950)&amp;IF($AD950="",""," · "&amp;$AD950),IF($E950="Férias",IF($L950&gt;0,"ATENÇÃO · apontou estando de férias no cadastro","Férias no cadastro"),IF($Y950="Férias / afastamento","Afastamento · "&amp;($Z950+$AA950-1)&amp;" dias seguidos sem apontamento",IF($Y950="Folga trabalhada","ATENÇÃO · apontou em dia de folga da escala 5x2",IF($Y950="Folga",IF(AND($D950="5x2",OR(WEEKDAY($F950,2)=6,WEEKDAY($F950,2)=7)),"Folga de fim de semana da escala 5x2",IF(AND(OR($D950="6x1",$D950="FF 6x1"),WEEKDAY($F950,2)=6,FALSE()),"Folga de fim de semana · apontou no domingo anterior",IF(AND(OR($D950="6x1",$D950="FF 6x1"),WEEKDAY($F950,2)=7,AND($A950=$A949,$L949&gt;0)),"Folga de fim de semana · apontou no sábado",IF(AND(OR($D950="6x1",$D950="FF 6x1"),OR(WEEKDAY($F950,2)=6,WEEKDAY($F950,2)=7)),"Folga de fim de semana · sem apontamento no sábado nem no domingo","Folga prevista pelo ciclo")))),IF($Y950="Indeterminado (início da série)","Sem histórico anterior — informe o dia do ciclo no Cadastro",IF($Y950="Falta de registro",IF(OR(OR($D950="6x1",$D950="FF 6x1"),$D950="5x2"),"FALTA DE REGISTRO · dia útil da escala "&amp;$E950,"FALTA DE REGISTRO · dia "&amp;$W950&amp;" de "&amp;IFERROR(INDEX(Parâmetros!$B$39:$B$48,MATCH($E950,Parâmetros!$A$39:$A$48,0)),99)&amp;" do ciclo"),IF(OR($D950="6x1",$D950="FF 6x1"),IF(OR(AND(WEEKDAY($F950,2)=6,AND($A950=$A951,$L951&gt;0)),AND(WEEKDAY($F950,2)=7,AND($A950=$A949,$L949&gt;0))),"ATENÇÃO · apontou sábado e domingo no mesmo fim de semana",IF(OR(WEEKDAY($F950,2)=6,WEEKDAY($F950,2)=7),"Jornada de fim de semana do 6x1",IF(OR($H950&gt;=Parâmetros!$E$20,$H950&lt;Parâmetros!$E$19),"ATENÇÃO · 6x1 apontou fora do horário diurno","Jornada fixa do 6x1"))),IF($D950="5x2","Jornada fixa do 5x2",IF($D950="Folguista",IF($J950=$K950,"Evidência confirma sequência","DIVERGE · sequência "&amp;$J950&amp;" × evidência "&amp;$K950),IF($K950=$E950,"Evidência confirma cadastro","DIVERGE · cadastro "&amp;$E950&amp;" × evidência "&amp;$K950)))))))))))</f>
        <v>FALTA DE REGISTRO · dia 1 de 5 do ciclo</v>
      </c>
      <c r="W950" s="34">
        <f>IF(OR(OR($D950="6x1",$D950="FF 6x1"),$D950="5x2"),"",IF($AB950&lt;&gt;$AB949,IF(IFERROR(INDEX(Cadastro!$F$5:$F$243,$AB950),"")="",IF($L950&gt;0,1,0),IF(IFERROR(INDEX(Cadastro!$F$5:$F$243,$AB950),"")&lt;=IFERROR(INDEX(Parâmetros!$B$39:$B$48,MATCH($E950,Parâmetros!$A$39:$A$48,0)),99),IFERROR(INDEX(Cadastro!$F$5:$F$243,$AB950),""),0)),IF($L950&gt;0,IF(N($X949)&gt;0,1,N($W949)+1),IF(AND($L950=0,OR(N($W949)&gt;=IFERROR(INDEX(Parâmetros!$B$39:$B$48,MATCH($E950,Parâmetros!$A$39:$A$48,0)),99),AND(N($X949)&gt;0,N($X949)&lt;IFERROR(INDEX(Parâmetros!$C$39:$C$48,MATCH($E950,Parâmetros!$A$39:$A$48,0)),0)))),0,N($W949)+1))))</f>
        <v>1</v>
      </c>
      <c r="X950" s="34">
        <f>IF(OR(OR($D950="6x1",$D950="FF 6x1"),$D950="5x2"),"",IF($AB950&lt;&gt;$AB949,IF(IFERROR(INDEX(Cadastro!$F$5:$F$243,$AB950),"")="",0,IF(IFERROR(INDEX(Cadastro!$F$5:$F$243,$AB950),"")&gt;IFERROR(INDEX(Parâmetros!$B$39:$B$48,MATCH($E950,Parâmetros!$A$39:$A$48,0)),99),IFERROR(INDEX(Cadastro!$F$5:$F$243,$AB950),"")-IFERROR(INDEX(Parâmetros!$B$39:$B$48,MATCH($E950,Parâmetros!$A$39:$A$48,0)),99),0)),IF(AND($L950=0,OR(N($W949)&gt;=IFERROR(INDEX(Parâmetros!$B$39:$B$48,MATCH($E950,Parâmetros!$A$39:$A$48,0)),99),AND(N($X949)&gt;0,N($X949)&lt;IFERROR(INDEX(Parâmetros!$C$39:$C$48,MATCH($E950,Parâmetros!$A$39:$A$48,0)),0)))),N($X949)+1,0)))</f>
        <v>0</v>
      </c>
      <c r="Y950" t="str">
        <f>IF($AC950&lt;&gt;"",IF($L950&gt;0,$AC950&amp;" · com apontamento",$AC950),IF($E950="Férias",IF($L950&gt;0,"Férias · com apontamento","Férias (cadastro)"),IF(($Z950+$AA950-1)&gt;Parâmetros!$E$16,"Férias / afastamento",IF(AND($D950="5x2",OR(WEEKDAY($F950,2)=6,WEEKDAY($F950,2)=7)),IF($L950&gt;0,"Folga trabalhada","Folga"),IF($L950&gt;0,"Trabalhado",IF(OR(OR($D950="6x1",$D950="FF 6x1"),$D950="5x2"),IF(AND(OR($D950="6x1",$D950="FF 6x1"),OR(WEEKDAY($F950,2)=6,WEEKDAY($F950,2)=7)),"Folga","Falta de registro"),IF(AND($AB950&lt;&gt;$AB949,IFERROR(INDEX(Cadastro!$F$5:$F$243,$AB950),"")=""),"Indeterminado (início da série)",IF($X950&gt;0,"Folga","Falta de registro"))))))))</f>
        <v>Falta de registro</v>
      </c>
      <c r="Z950" s="34">
        <f>IF(OR($L950&gt;0,$F950&gt;Parâmetros!$E$14),0,IF($A950&lt;&gt;$A949,1,N($Z949)+1))</f>
        <v>0</v>
      </c>
      <c r="AA950" s="34">
        <f>IF(OR($L950&gt;0,$F950&gt;Parâmetros!$E$14),0,IF(OR($A950&lt;&gt;$A951,$F951&gt;Parâmetros!$E$14),1,N($AA951)+1))</f>
        <v>0</v>
      </c>
      <c r="AB950" s="31">
        <f>IFERROR(MATCH($A950&amp;"|"&amp;TEXT(_xlfn.MAXIFS(Cadastro!$E$5:$E$243,Cadastro!$A$5:$A$243,$A950,Cadastro!$E$5:$E$243,"&lt;="&amp;$F950),"yyyymmdd"),Cadastro!$I$5:$I$243,0),"")</f>
        <v>127</v>
      </c>
      <c r="AC950" t="str">
        <f>IFERROR(_xlfn.SINGLE(INDEX(Exceções!$D$5:$D$203,MATCH($A950&amp;"|"&amp;$F950,Exceções!$F$5:$F$203,0))),"")</f>
        <v/>
      </c>
      <c r="AD950" t="str">
        <f>IF($AC950="","",IFERROR(_xlfn.SINGLE(INDEX(Exceções!$E$5:$E$203,MATCH($A950&amp;"|"&amp;$F950,Exceções!$F$5:$F$203,0))),""))</f>
        <v/>
      </c>
    </row>
    <row r="951" spans="1:30" ht="15" hidden="1" customHeight="1" x14ac:dyDescent="0.25">
      <c r="A951" s="31">
        <v>56327</v>
      </c>
      <c r="B951" s="17" t="s">
        <v>44</v>
      </c>
      <c r="C951" s="17" t="str">
        <f>IFERROR(INDEX(Cadastro!$C$5:$C$243,$AB951),"NÃO INFORMADO")</f>
        <v>INS</v>
      </c>
      <c r="D951" s="17" t="str">
        <f>IFERROR(INDEX(Cadastro!$D$5:$D$243,$AB951),"")</f>
        <v>C</v>
      </c>
      <c r="E951" s="17" t="str">
        <f>IFERROR(INDEX(Cadastro!$G$5:$G$243,$AB951),"")</f>
        <v>C</v>
      </c>
      <c r="F951" s="29">
        <v>46325</v>
      </c>
      <c r="G951" s="32" t="str">
        <f t="shared" si="84"/>
        <v>sex</v>
      </c>
      <c r="H951" s="31" t="str">
        <f>IF($L951=0,"",_xlfn.MINIFS(Dados!$Q:$Q,Dados!$A:$A,$A951,Dados!$S:$S,$F951))</f>
        <v/>
      </c>
      <c r="I951" s="31" t="str">
        <f>IF($H951="","",_xlfn.MAXIFS(Dados!$R:$R,Dados!$A:$A,$A951,Dados!$S:$S,$F951))</f>
        <v/>
      </c>
      <c r="J951" s="32" t="str">
        <f>IF($D951&lt;&gt;"Folguista","",IFERROR(INDEX(Parâmetros!$D$52:$G$52,1,MIN(4,MAX(1,$W951))),""))</f>
        <v/>
      </c>
      <c r="K951" s="32" t="str">
        <f>IF(OR($AC951&lt;&gt;"",$Y951="Folga",$Y951="Folga trabalhada",$Y951="Férias (cadastro)",$Y951="Férias / afastamento",$Y951="Indeterminado (início da série)"),"",IF(OR($D951="6x1",$D951="FF 6x1"),IF(OR(WEEKDAY($F951,2)=6,WEEKDAY($F951,2)=7),"6x1 sáb/dom","6x1"),IF($D951="5x2","5x2",IF($H951="",IF($D951="Folguista",$J951,$E951),IF(OR($H951&gt;=Parâmetros!$E$18,$H951&lt;Parâmetros!$E$19),"C",IF($H951&lt;Parâmetros!$E$20,"A","B"))))))</f>
        <v>C</v>
      </c>
      <c r="L951" s="30">
        <f>SUMIFS(Dados!$E:$E,Dados!$A:$A,$A951,Dados!$S:$S,$F951)</f>
        <v>0</v>
      </c>
      <c r="M951" s="30">
        <f>IFERROR(INDEX(Parâmetros!$E$6:$E$11,MATCH($K951,Parâmetros!$A$6:$A$11,0)),"")</f>
        <v>6.67</v>
      </c>
      <c r="N951" s="33">
        <f t="shared" si="85"/>
        <v>0</v>
      </c>
      <c r="O951" s="33">
        <f>Parâmetros!$E$13</f>
        <v>0.8</v>
      </c>
      <c r="P951" s="32" t="str">
        <f>IF(OR($M951="",$F951&gt;Parâmetros!$E$14),"Não","Sim")</f>
        <v>Não</v>
      </c>
      <c r="Q951" s="32" t="str">
        <f t="shared" si="86"/>
        <v/>
      </c>
      <c r="R951" s="32" t="str">
        <f t="shared" si="87"/>
        <v/>
      </c>
      <c r="S951" s="30" t="str">
        <f t="shared" si="88"/>
        <v/>
      </c>
      <c r="T951" s="32" t="str">
        <f>IF($Q951&lt;&gt;"Sim","",IF($N951&gt;Parâmetros!$E$15,"Sim","Não"))</f>
        <v/>
      </c>
      <c r="U951" s="17" t="str">
        <f t="shared" si="89"/>
        <v>Fora da apuração</v>
      </c>
      <c r="V951" s="17" t="str">
        <f>IF($AC951&lt;&gt;"",IF($L951&gt;0,"ATENÇÃO · apontou em dia de "&amp;LOWER($AC951)&amp;" cadastrado","Exceção cadastrada · "&amp;$AC951)&amp;IF($AD951="",""," · "&amp;$AD951),IF($E951="Férias",IF($L951&gt;0,"ATENÇÃO · apontou estando de férias no cadastro","Férias no cadastro"),IF($Y951="Férias / afastamento","Afastamento · "&amp;($Z951+$AA951-1)&amp;" dias seguidos sem apontamento",IF($Y951="Folga trabalhada","ATENÇÃO · apontou em dia de folga da escala 5x2",IF($Y951="Folga",IF(AND($D951="5x2",OR(WEEKDAY($F951,2)=6,WEEKDAY($F951,2)=7)),"Folga de fim de semana da escala 5x2",IF(AND(OR($D951="6x1",$D951="FF 6x1"),WEEKDAY($F951,2)=6,FALSE()),"Folga de fim de semana · apontou no domingo anterior",IF(AND(OR($D951="6x1",$D951="FF 6x1"),WEEKDAY($F951,2)=7,AND($A951=$A950,$L950&gt;0)),"Folga de fim de semana · apontou no sábado",IF(AND(OR($D951="6x1",$D951="FF 6x1"),OR(WEEKDAY($F951,2)=6,WEEKDAY($F951,2)=7)),"Folga de fim de semana · sem apontamento no sábado nem no domingo","Folga prevista pelo ciclo")))),IF($Y951="Indeterminado (início da série)","Sem histórico anterior — informe o dia do ciclo no Cadastro",IF($Y951="Falta de registro",IF(OR(OR($D951="6x1",$D951="FF 6x1"),$D951="5x2"),"FALTA DE REGISTRO · dia útil da escala "&amp;$E951,"FALTA DE REGISTRO · dia "&amp;$W951&amp;" de "&amp;IFERROR(INDEX(Parâmetros!$B$39:$B$48,MATCH($E951,Parâmetros!$A$39:$A$48,0)),99)&amp;" do ciclo"),IF(OR($D951="6x1",$D951="FF 6x1"),IF(OR(AND(WEEKDAY($F951,2)=6,AND($A951=$A952,$L952&gt;0)),AND(WEEKDAY($F951,2)=7,AND($A951=$A950,$L950&gt;0))),"ATENÇÃO · apontou sábado e domingo no mesmo fim de semana",IF(OR(WEEKDAY($F951,2)=6,WEEKDAY($F951,2)=7),"Jornada de fim de semana do 6x1",IF(OR($H951&gt;=Parâmetros!$E$20,$H951&lt;Parâmetros!$E$19),"ATENÇÃO · 6x1 apontou fora do horário diurno","Jornada fixa do 6x1"))),IF($D951="5x2","Jornada fixa do 5x2",IF($D951="Folguista",IF($J951=$K951,"Evidência confirma sequência","DIVERGE · sequência "&amp;$J951&amp;" × evidência "&amp;$K951),IF($K951=$E951,"Evidência confirma cadastro","DIVERGE · cadastro "&amp;$E951&amp;" × evidência "&amp;$K951)))))))))))</f>
        <v>FALTA DE REGISTRO · dia 2 de 5 do ciclo</v>
      </c>
      <c r="W951" s="34">
        <f>IF(OR(OR($D951="6x1",$D951="FF 6x1"),$D951="5x2"),"",IF($AB951&lt;&gt;$AB950,IF(IFERROR(INDEX(Cadastro!$F$5:$F$243,$AB951),"")="",IF($L951&gt;0,1,0),IF(IFERROR(INDEX(Cadastro!$F$5:$F$243,$AB951),"")&lt;=IFERROR(INDEX(Parâmetros!$B$39:$B$48,MATCH($E951,Parâmetros!$A$39:$A$48,0)),99),IFERROR(INDEX(Cadastro!$F$5:$F$243,$AB951),""),0)),IF($L951&gt;0,IF(N($X950)&gt;0,1,N($W950)+1),IF(AND($L951=0,OR(N($W950)&gt;=IFERROR(INDEX(Parâmetros!$B$39:$B$48,MATCH($E951,Parâmetros!$A$39:$A$48,0)),99),AND(N($X950)&gt;0,N($X950)&lt;IFERROR(INDEX(Parâmetros!$C$39:$C$48,MATCH($E951,Parâmetros!$A$39:$A$48,0)),0)))),0,N($W950)+1))))</f>
        <v>2</v>
      </c>
      <c r="X951" s="34">
        <f>IF(OR(OR($D951="6x1",$D951="FF 6x1"),$D951="5x2"),"",IF($AB951&lt;&gt;$AB950,IF(IFERROR(INDEX(Cadastro!$F$5:$F$243,$AB951),"")="",0,IF(IFERROR(INDEX(Cadastro!$F$5:$F$243,$AB951),"")&gt;IFERROR(INDEX(Parâmetros!$B$39:$B$48,MATCH($E951,Parâmetros!$A$39:$A$48,0)),99),IFERROR(INDEX(Cadastro!$F$5:$F$243,$AB951),"")-IFERROR(INDEX(Parâmetros!$B$39:$B$48,MATCH($E951,Parâmetros!$A$39:$A$48,0)),99),0)),IF(AND($L951=0,OR(N($W950)&gt;=IFERROR(INDEX(Parâmetros!$B$39:$B$48,MATCH($E951,Parâmetros!$A$39:$A$48,0)),99),AND(N($X950)&gt;0,N($X950)&lt;IFERROR(INDEX(Parâmetros!$C$39:$C$48,MATCH($E951,Parâmetros!$A$39:$A$48,0)),0)))),N($X950)+1,0)))</f>
        <v>0</v>
      </c>
      <c r="Y951" t="str">
        <f>IF($AC951&lt;&gt;"",IF($L951&gt;0,$AC951&amp;" · com apontamento",$AC951),IF($E951="Férias",IF($L951&gt;0,"Férias · com apontamento","Férias (cadastro)"),IF(($Z951+$AA951-1)&gt;Parâmetros!$E$16,"Férias / afastamento",IF(AND($D951="5x2",OR(WEEKDAY($F951,2)=6,WEEKDAY($F951,2)=7)),IF($L951&gt;0,"Folga trabalhada","Folga"),IF($L951&gt;0,"Trabalhado",IF(OR(OR($D951="6x1",$D951="FF 6x1"),$D951="5x2"),IF(AND(OR($D951="6x1",$D951="FF 6x1"),OR(WEEKDAY($F951,2)=6,WEEKDAY($F951,2)=7)),"Folga","Falta de registro"),IF(AND($AB951&lt;&gt;$AB950,IFERROR(INDEX(Cadastro!$F$5:$F$243,$AB951),"")=""),"Indeterminado (início da série)",IF($X951&gt;0,"Folga","Falta de registro"))))))))</f>
        <v>Falta de registro</v>
      </c>
      <c r="Z951" s="34">
        <f>IF(OR($L951&gt;0,$F951&gt;Parâmetros!$E$14),0,IF($A951&lt;&gt;$A950,1,N($Z950)+1))</f>
        <v>0</v>
      </c>
      <c r="AA951" s="34">
        <f>IF(OR($L951&gt;0,$F951&gt;Parâmetros!$E$14),0,IF(OR($A951&lt;&gt;$A952,$F952&gt;Parâmetros!$E$14),1,N($AA952)+1))</f>
        <v>0</v>
      </c>
      <c r="AB951" s="31">
        <f>IFERROR(MATCH($A951&amp;"|"&amp;TEXT(_xlfn.MAXIFS(Cadastro!$E$5:$E$243,Cadastro!$A$5:$A$243,$A951,Cadastro!$E$5:$E$243,"&lt;="&amp;$F951),"yyyymmdd"),Cadastro!$I$5:$I$243,0),"")</f>
        <v>127</v>
      </c>
      <c r="AC951" t="str">
        <f>IFERROR(_xlfn.SINGLE(INDEX(Exceções!$D$5:$D$203,MATCH($A951&amp;"|"&amp;$F951,Exceções!$F$5:$F$203,0))),"")</f>
        <v/>
      </c>
      <c r="AD951" t="str">
        <f>IF($AC951="","",IFERROR(_xlfn.SINGLE(INDEX(Exceções!$E$5:$E$203,MATCH($A951&amp;"|"&amp;$F951,Exceções!$F$5:$F$203,0))),""))</f>
        <v/>
      </c>
    </row>
    <row r="952" spans="1:30" ht="15" hidden="1" customHeight="1" x14ac:dyDescent="0.25">
      <c r="A952" s="31">
        <v>56327</v>
      </c>
      <c r="B952" s="17" t="s">
        <v>44</v>
      </c>
      <c r="C952" s="17" t="str">
        <f>IFERROR(INDEX(Cadastro!$C$5:$C$243,$AB952),"NÃO INFORMADO")</f>
        <v>INS</v>
      </c>
      <c r="D952" s="17" t="str">
        <f>IFERROR(INDEX(Cadastro!$D$5:$D$243,$AB952),"")</f>
        <v>C</v>
      </c>
      <c r="E952" s="17" t="str">
        <f>IFERROR(INDEX(Cadastro!$G$5:$G$243,$AB952),"")</f>
        <v>C</v>
      </c>
      <c r="F952" s="29">
        <v>46326</v>
      </c>
      <c r="G952" s="32" t="str">
        <f t="shared" si="84"/>
        <v>sáb</v>
      </c>
      <c r="H952" s="31" t="str">
        <f>IF($L952=0,"",_xlfn.MINIFS(Dados!$Q:$Q,Dados!$A:$A,$A952,Dados!$S:$S,$F952))</f>
        <v/>
      </c>
      <c r="I952" s="31" t="str">
        <f>IF($H952="","",_xlfn.MAXIFS(Dados!$R:$R,Dados!$A:$A,$A952,Dados!$S:$S,$F952))</f>
        <v/>
      </c>
      <c r="J952" s="32" t="str">
        <f>IF($D952&lt;&gt;"Folguista","",IFERROR(INDEX(Parâmetros!$D$52:$G$52,1,MIN(4,MAX(1,$W952))),""))</f>
        <v/>
      </c>
      <c r="K952" s="32" t="str">
        <f>IF(OR($AC952&lt;&gt;"",$Y952="Folga",$Y952="Folga trabalhada",$Y952="Férias (cadastro)",$Y952="Férias / afastamento",$Y952="Indeterminado (início da série)"),"",IF(OR($D952="6x1",$D952="FF 6x1"),IF(OR(WEEKDAY($F952,2)=6,WEEKDAY($F952,2)=7),"6x1 sáb/dom","6x1"),IF($D952="5x2","5x2",IF($H952="",IF($D952="Folguista",$J952,$E952),IF(OR($H952&gt;=Parâmetros!$E$18,$H952&lt;Parâmetros!$E$19),"C",IF($H952&lt;Parâmetros!$E$20,"A","B"))))))</f>
        <v>C</v>
      </c>
      <c r="L952" s="30">
        <f>SUMIFS(Dados!$E:$E,Dados!$A:$A,$A952,Dados!$S:$S,$F952)</f>
        <v>0</v>
      </c>
      <c r="M952" s="30">
        <f>IFERROR(INDEX(Parâmetros!$E$6:$E$11,MATCH($K952,Parâmetros!$A$6:$A$11,0)),"")</f>
        <v>6.67</v>
      </c>
      <c r="N952" s="33">
        <f t="shared" si="85"/>
        <v>0</v>
      </c>
      <c r="O952" s="33">
        <f>Parâmetros!$E$13</f>
        <v>0.8</v>
      </c>
      <c r="P952" s="32" t="str">
        <f>IF(OR($M952="",$F952&gt;Parâmetros!$E$14),"Não","Sim")</f>
        <v>Não</v>
      </c>
      <c r="Q952" s="32" t="str">
        <f t="shared" si="86"/>
        <v/>
      </c>
      <c r="R952" s="32" t="str">
        <f t="shared" si="87"/>
        <v/>
      </c>
      <c r="S952" s="30" t="str">
        <f t="shared" si="88"/>
        <v/>
      </c>
      <c r="T952" s="32" t="str">
        <f>IF($Q952&lt;&gt;"Sim","",IF($N952&gt;Parâmetros!$E$15,"Sim","Não"))</f>
        <v/>
      </c>
      <c r="U952" s="17" t="str">
        <f t="shared" si="89"/>
        <v>Fora da apuração</v>
      </c>
      <c r="V952" s="17" t="str">
        <f>IF($AC952&lt;&gt;"",IF($L952&gt;0,"ATENÇÃO · apontou em dia de "&amp;LOWER($AC952)&amp;" cadastrado","Exceção cadastrada · "&amp;$AC952)&amp;IF($AD952="",""," · "&amp;$AD952),IF($E952="Férias",IF($L952&gt;0,"ATENÇÃO · apontou estando de férias no cadastro","Férias no cadastro"),IF($Y952="Férias / afastamento","Afastamento · "&amp;($Z952+$AA952-1)&amp;" dias seguidos sem apontamento",IF($Y952="Folga trabalhada","ATENÇÃO · apontou em dia de folga da escala 5x2",IF($Y952="Folga",IF(AND($D952="5x2",OR(WEEKDAY($F952,2)=6,WEEKDAY($F952,2)=7)),"Folga de fim de semana da escala 5x2",IF(AND(OR($D952="6x1",$D952="FF 6x1"),WEEKDAY($F952,2)=6,FALSE()),"Folga de fim de semana · apontou no domingo anterior",IF(AND(OR($D952="6x1",$D952="FF 6x1"),WEEKDAY($F952,2)=7,AND($A952=$A951,$L951&gt;0)),"Folga de fim de semana · apontou no sábado",IF(AND(OR($D952="6x1",$D952="FF 6x1"),OR(WEEKDAY($F952,2)=6,WEEKDAY($F952,2)=7)),"Folga de fim de semana · sem apontamento no sábado nem no domingo","Folga prevista pelo ciclo")))),IF($Y952="Indeterminado (início da série)","Sem histórico anterior — informe o dia do ciclo no Cadastro",IF($Y952="Falta de registro",IF(OR(OR($D952="6x1",$D952="FF 6x1"),$D952="5x2"),"FALTA DE REGISTRO · dia útil da escala "&amp;$E952,"FALTA DE REGISTRO · dia "&amp;$W952&amp;" de "&amp;IFERROR(INDEX(Parâmetros!$B$39:$B$48,MATCH($E952,Parâmetros!$A$39:$A$48,0)),99)&amp;" do ciclo"),IF(OR($D952="6x1",$D952="FF 6x1"),IF(OR(AND(WEEKDAY($F952,2)=6,AND($A952=$A953,$L953&gt;0)),AND(WEEKDAY($F952,2)=7,AND($A952=$A951,$L951&gt;0))),"ATENÇÃO · apontou sábado e domingo no mesmo fim de semana",IF(OR(WEEKDAY($F952,2)=6,WEEKDAY($F952,2)=7),"Jornada de fim de semana do 6x1",IF(OR($H952&gt;=Parâmetros!$E$20,$H952&lt;Parâmetros!$E$19),"ATENÇÃO · 6x1 apontou fora do horário diurno","Jornada fixa do 6x1"))),IF($D952="5x2","Jornada fixa do 5x2",IF($D952="Folguista",IF($J952=$K952,"Evidência confirma sequência","DIVERGE · sequência "&amp;$J952&amp;" × evidência "&amp;$K952),IF($K952=$E952,"Evidência confirma cadastro","DIVERGE · cadastro "&amp;$E952&amp;" × evidência "&amp;$K952)))))))))))</f>
        <v>FALTA DE REGISTRO · dia 3 de 5 do ciclo</v>
      </c>
      <c r="W952" s="34">
        <f>IF(OR(OR($D952="6x1",$D952="FF 6x1"),$D952="5x2"),"",IF($AB952&lt;&gt;$AB951,IF(IFERROR(INDEX(Cadastro!$F$5:$F$243,$AB952),"")="",IF($L952&gt;0,1,0),IF(IFERROR(INDEX(Cadastro!$F$5:$F$243,$AB952),"")&lt;=IFERROR(INDEX(Parâmetros!$B$39:$B$48,MATCH($E952,Parâmetros!$A$39:$A$48,0)),99),IFERROR(INDEX(Cadastro!$F$5:$F$243,$AB952),""),0)),IF($L952&gt;0,IF(N($X951)&gt;0,1,N($W951)+1),IF(AND($L952=0,OR(N($W951)&gt;=IFERROR(INDEX(Parâmetros!$B$39:$B$48,MATCH($E952,Parâmetros!$A$39:$A$48,0)),99),AND(N($X951)&gt;0,N($X951)&lt;IFERROR(INDEX(Parâmetros!$C$39:$C$48,MATCH($E952,Parâmetros!$A$39:$A$48,0)),0)))),0,N($W951)+1))))</f>
        <v>3</v>
      </c>
      <c r="X952" s="34">
        <f>IF(OR(OR($D952="6x1",$D952="FF 6x1"),$D952="5x2"),"",IF($AB952&lt;&gt;$AB951,IF(IFERROR(INDEX(Cadastro!$F$5:$F$243,$AB952),"")="",0,IF(IFERROR(INDEX(Cadastro!$F$5:$F$243,$AB952),"")&gt;IFERROR(INDEX(Parâmetros!$B$39:$B$48,MATCH($E952,Parâmetros!$A$39:$A$48,0)),99),IFERROR(INDEX(Cadastro!$F$5:$F$243,$AB952),"")-IFERROR(INDEX(Parâmetros!$B$39:$B$48,MATCH($E952,Parâmetros!$A$39:$A$48,0)),99),0)),IF(AND($L952=0,OR(N($W951)&gt;=IFERROR(INDEX(Parâmetros!$B$39:$B$48,MATCH($E952,Parâmetros!$A$39:$A$48,0)),99),AND(N($X951)&gt;0,N($X951)&lt;IFERROR(INDEX(Parâmetros!$C$39:$C$48,MATCH($E952,Parâmetros!$A$39:$A$48,0)),0)))),N($X951)+1,0)))</f>
        <v>0</v>
      </c>
      <c r="Y952" t="str">
        <f>IF($AC952&lt;&gt;"",IF($L952&gt;0,$AC952&amp;" · com apontamento",$AC952),IF($E952="Férias",IF($L952&gt;0,"Férias · com apontamento","Férias (cadastro)"),IF(($Z952+$AA952-1)&gt;Parâmetros!$E$16,"Férias / afastamento",IF(AND($D952="5x2",OR(WEEKDAY($F952,2)=6,WEEKDAY($F952,2)=7)),IF($L952&gt;0,"Folga trabalhada","Folga"),IF($L952&gt;0,"Trabalhado",IF(OR(OR($D952="6x1",$D952="FF 6x1"),$D952="5x2"),IF(AND(OR($D952="6x1",$D952="FF 6x1"),OR(WEEKDAY($F952,2)=6,WEEKDAY($F952,2)=7)),"Folga","Falta de registro"),IF(AND($AB952&lt;&gt;$AB951,IFERROR(INDEX(Cadastro!$F$5:$F$243,$AB952),"")=""),"Indeterminado (início da série)",IF($X952&gt;0,"Folga","Falta de registro"))))))))</f>
        <v>Falta de registro</v>
      </c>
      <c r="Z952" s="34">
        <f>IF(OR($L952&gt;0,$F952&gt;Parâmetros!$E$14),0,IF($A952&lt;&gt;$A951,1,N($Z951)+1))</f>
        <v>0</v>
      </c>
      <c r="AA952" s="34">
        <f>IF(OR($L952&gt;0,$F952&gt;Parâmetros!$E$14),0,IF(OR($A952&lt;&gt;$A953,$F953&gt;Parâmetros!$E$14),1,N($AA953)+1))</f>
        <v>0</v>
      </c>
      <c r="AB952" s="31">
        <f>IFERROR(MATCH($A952&amp;"|"&amp;TEXT(_xlfn.MAXIFS(Cadastro!$E$5:$E$243,Cadastro!$A$5:$A$243,$A952,Cadastro!$E$5:$E$243,"&lt;="&amp;$F952),"yyyymmdd"),Cadastro!$I$5:$I$243,0),"")</f>
        <v>127</v>
      </c>
      <c r="AC952" t="str">
        <f>IFERROR(_xlfn.SINGLE(INDEX(Exceções!$D$5:$D$203,MATCH($A952&amp;"|"&amp;$F952,Exceções!$F$5:$F$203,0))),"")</f>
        <v/>
      </c>
      <c r="AD952" t="str">
        <f>IF($AC952="","",IFERROR(_xlfn.SINGLE(INDEX(Exceções!$E$5:$E$203,MATCH($A952&amp;"|"&amp;$F952,Exceções!$F$5:$F$203,0))),""))</f>
        <v/>
      </c>
    </row>
    <row r="953" spans="1:30" ht="15" hidden="1" customHeight="1" x14ac:dyDescent="0.25">
      <c r="A953" s="31">
        <v>56327</v>
      </c>
      <c r="B953" s="17" t="s">
        <v>44</v>
      </c>
      <c r="C953" s="17" t="str">
        <f>IFERROR(INDEX(Cadastro!$C$5:$C$243,$AB953),"NÃO INFORMADO")</f>
        <v>INS</v>
      </c>
      <c r="D953" s="17" t="str">
        <f>IFERROR(INDEX(Cadastro!$D$5:$D$243,$AB953),"")</f>
        <v>C</v>
      </c>
      <c r="E953" s="17" t="str">
        <f>IFERROR(INDEX(Cadastro!$G$5:$G$243,$AB953),"")</f>
        <v>C</v>
      </c>
      <c r="F953" s="29">
        <v>46327</v>
      </c>
      <c r="G953" s="32" t="str">
        <f t="shared" si="84"/>
        <v>dom</v>
      </c>
      <c r="H953" s="31" t="str">
        <f>IF($L953=0,"",_xlfn.MINIFS(Dados!$Q:$Q,Dados!$A:$A,$A953,Dados!$S:$S,$F953))</f>
        <v/>
      </c>
      <c r="I953" s="31" t="str">
        <f>IF($H953="","",_xlfn.MAXIFS(Dados!$R:$R,Dados!$A:$A,$A953,Dados!$S:$S,$F953))</f>
        <v/>
      </c>
      <c r="J953" s="32" t="str">
        <f>IF($D953&lt;&gt;"Folguista","",IFERROR(INDEX(Parâmetros!$D$52:$G$52,1,MIN(4,MAX(1,$W953))),""))</f>
        <v/>
      </c>
      <c r="K953" s="32" t="str">
        <f>IF(OR($AC953&lt;&gt;"",$Y953="Folga",$Y953="Folga trabalhada",$Y953="Férias (cadastro)",$Y953="Férias / afastamento",$Y953="Indeterminado (início da série)"),"",IF(OR($D953="6x1",$D953="FF 6x1"),IF(OR(WEEKDAY($F953,2)=6,WEEKDAY($F953,2)=7),"6x1 sáb/dom","6x1"),IF($D953="5x2","5x2",IF($H953="",IF($D953="Folguista",$J953,$E953),IF(OR($H953&gt;=Parâmetros!$E$18,$H953&lt;Parâmetros!$E$19),"C",IF($H953&lt;Parâmetros!$E$20,"A","B"))))))</f>
        <v>C</v>
      </c>
      <c r="L953" s="30">
        <f>SUMIFS(Dados!$E:$E,Dados!$A:$A,$A953,Dados!$S:$S,$F953)</f>
        <v>0</v>
      </c>
      <c r="M953" s="30">
        <f>IFERROR(INDEX(Parâmetros!$E$6:$E$11,MATCH($K953,Parâmetros!$A$6:$A$11,0)),"")</f>
        <v>6.67</v>
      </c>
      <c r="N953" s="33">
        <f t="shared" si="85"/>
        <v>0</v>
      </c>
      <c r="O953" s="33">
        <f>Parâmetros!$E$13</f>
        <v>0.8</v>
      </c>
      <c r="P953" s="32" t="str">
        <f>IF(OR($M953="",$F953&gt;Parâmetros!$E$14),"Não","Sim")</f>
        <v>Não</v>
      </c>
      <c r="Q953" s="32" t="str">
        <f t="shared" si="86"/>
        <v/>
      </c>
      <c r="R953" s="32" t="str">
        <f t="shared" si="87"/>
        <v/>
      </c>
      <c r="S953" s="30" t="str">
        <f t="shared" si="88"/>
        <v/>
      </c>
      <c r="T953" s="32" t="str">
        <f>IF($Q953&lt;&gt;"Sim","",IF($N953&gt;Parâmetros!$E$15,"Sim","Não"))</f>
        <v/>
      </c>
      <c r="U953" s="17" t="str">
        <f t="shared" si="89"/>
        <v>Fora da apuração</v>
      </c>
      <c r="V953" s="17" t="str">
        <f>IF($AC953&lt;&gt;"",IF($L953&gt;0,"ATENÇÃO · apontou em dia de "&amp;LOWER($AC953)&amp;" cadastrado","Exceção cadastrada · "&amp;$AC953)&amp;IF($AD953="",""," · "&amp;$AD953),IF($E953="Férias",IF($L953&gt;0,"ATENÇÃO · apontou estando de férias no cadastro","Férias no cadastro"),IF($Y953="Férias / afastamento","Afastamento · "&amp;($Z953+$AA953-1)&amp;" dias seguidos sem apontamento",IF($Y953="Folga trabalhada","ATENÇÃO · apontou em dia de folga da escala 5x2",IF($Y953="Folga",IF(AND($D953="5x2",OR(WEEKDAY($F953,2)=6,WEEKDAY($F953,2)=7)),"Folga de fim de semana da escala 5x2",IF(AND(OR($D953="6x1",$D953="FF 6x1"),WEEKDAY($F953,2)=6,FALSE()),"Folga de fim de semana · apontou no domingo anterior",IF(AND(OR($D953="6x1",$D953="FF 6x1"),WEEKDAY($F953,2)=7,AND($A953=$A952,$L952&gt;0)),"Folga de fim de semana · apontou no sábado",IF(AND(OR($D953="6x1",$D953="FF 6x1"),OR(WEEKDAY($F953,2)=6,WEEKDAY($F953,2)=7)),"Folga de fim de semana · sem apontamento no sábado nem no domingo","Folga prevista pelo ciclo")))),IF($Y953="Indeterminado (início da série)","Sem histórico anterior — informe o dia do ciclo no Cadastro",IF($Y953="Falta de registro",IF(OR(OR($D953="6x1",$D953="FF 6x1"),$D953="5x2"),"FALTA DE REGISTRO · dia útil da escala "&amp;$E953,"FALTA DE REGISTRO · dia "&amp;$W953&amp;" de "&amp;IFERROR(INDEX(Parâmetros!$B$39:$B$48,MATCH($E953,Parâmetros!$A$39:$A$48,0)),99)&amp;" do ciclo"),IF(OR($D953="6x1",$D953="FF 6x1"),IF(OR(AND(WEEKDAY($F953,2)=6,AND($A953=$A954,$L954&gt;0)),AND(WEEKDAY($F953,2)=7,AND($A953=$A952,$L952&gt;0))),"ATENÇÃO · apontou sábado e domingo no mesmo fim de semana",IF(OR(WEEKDAY($F953,2)=6,WEEKDAY($F953,2)=7),"Jornada de fim de semana do 6x1",IF(OR($H953&gt;=Parâmetros!$E$20,$H953&lt;Parâmetros!$E$19),"ATENÇÃO · 6x1 apontou fora do horário diurno","Jornada fixa do 6x1"))),IF($D953="5x2","Jornada fixa do 5x2",IF($D953="Folguista",IF($J953=$K953,"Evidência confirma sequência","DIVERGE · sequência "&amp;$J953&amp;" × evidência "&amp;$K953),IF($K953=$E953,"Evidência confirma cadastro","DIVERGE · cadastro "&amp;$E953&amp;" × evidência "&amp;$K953)))))))))))</f>
        <v>FALTA DE REGISTRO · dia 4 de 5 do ciclo</v>
      </c>
      <c r="W953" s="34">
        <f>IF(OR(OR($D953="6x1",$D953="FF 6x1"),$D953="5x2"),"",IF($AB953&lt;&gt;$AB952,IF(IFERROR(INDEX(Cadastro!$F$5:$F$243,$AB953),"")="",IF($L953&gt;0,1,0),IF(IFERROR(INDEX(Cadastro!$F$5:$F$243,$AB953),"")&lt;=IFERROR(INDEX(Parâmetros!$B$39:$B$48,MATCH($E953,Parâmetros!$A$39:$A$48,0)),99),IFERROR(INDEX(Cadastro!$F$5:$F$243,$AB953),""),0)),IF($L953&gt;0,IF(N($X952)&gt;0,1,N($W952)+1),IF(AND($L953=0,OR(N($W952)&gt;=IFERROR(INDEX(Parâmetros!$B$39:$B$48,MATCH($E953,Parâmetros!$A$39:$A$48,0)),99),AND(N($X952)&gt;0,N($X952)&lt;IFERROR(INDEX(Parâmetros!$C$39:$C$48,MATCH($E953,Parâmetros!$A$39:$A$48,0)),0)))),0,N($W952)+1))))</f>
        <v>4</v>
      </c>
      <c r="X953" s="34">
        <f>IF(OR(OR($D953="6x1",$D953="FF 6x1"),$D953="5x2"),"",IF($AB953&lt;&gt;$AB952,IF(IFERROR(INDEX(Cadastro!$F$5:$F$243,$AB953),"")="",0,IF(IFERROR(INDEX(Cadastro!$F$5:$F$243,$AB953),"")&gt;IFERROR(INDEX(Parâmetros!$B$39:$B$48,MATCH($E953,Parâmetros!$A$39:$A$48,0)),99),IFERROR(INDEX(Cadastro!$F$5:$F$243,$AB953),"")-IFERROR(INDEX(Parâmetros!$B$39:$B$48,MATCH($E953,Parâmetros!$A$39:$A$48,0)),99),0)),IF(AND($L953=0,OR(N($W952)&gt;=IFERROR(INDEX(Parâmetros!$B$39:$B$48,MATCH($E953,Parâmetros!$A$39:$A$48,0)),99),AND(N($X952)&gt;0,N($X952)&lt;IFERROR(INDEX(Parâmetros!$C$39:$C$48,MATCH($E953,Parâmetros!$A$39:$A$48,0)),0)))),N($X952)+1,0)))</f>
        <v>0</v>
      </c>
      <c r="Y953" t="str">
        <f>IF($AC953&lt;&gt;"",IF($L953&gt;0,$AC953&amp;" · com apontamento",$AC953),IF($E953="Férias",IF($L953&gt;0,"Férias · com apontamento","Férias (cadastro)"),IF(($Z953+$AA953-1)&gt;Parâmetros!$E$16,"Férias / afastamento",IF(AND($D953="5x2",OR(WEEKDAY($F953,2)=6,WEEKDAY($F953,2)=7)),IF($L953&gt;0,"Folga trabalhada","Folga"),IF($L953&gt;0,"Trabalhado",IF(OR(OR($D953="6x1",$D953="FF 6x1"),$D953="5x2"),IF(AND(OR($D953="6x1",$D953="FF 6x1"),OR(WEEKDAY($F953,2)=6,WEEKDAY($F953,2)=7)),"Folga","Falta de registro"),IF(AND($AB953&lt;&gt;$AB952,IFERROR(INDEX(Cadastro!$F$5:$F$243,$AB953),"")=""),"Indeterminado (início da série)",IF($X953&gt;0,"Folga","Falta de registro"))))))))</f>
        <v>Falta de registro</v>
      </c>
      <c r="Z953" s="34">
        <f>IF(OR($L953&gt;0,$F953&gt;Parâmetros!$E$14),0,IF($A953&lt;&gt;$A952,1,N($Z952)+1))</f>
        <v>0</v>
      </c>
      <c r="AA953" s="34">
        <f>IF(OR($L953&gt;0,$F953&gt;Parâmetros!$E$14),0,IF(OR($A953&lt;&gt;$A954,$F954&gt;Parâmetros!$E$14),1,N($AA954)+1))</f>
        <v>0</v>
      </c>
      <c r="AB953" s="31">
        <f>IFERROR(MATCH($A953&amp;"|"&amp;TEXT(_xlfn.MAXIFS(Cadastro!$E$5:$E$243,Cadastro!$A$5:$A$243,$A953,Cadastro!$E$5:$E$243,"&lt;="&amp;$F953),"yyyymmdd"),Cadastro!$I$5:$I$243,0),"")</f>
        <v>127</v>
      </c>
      <c r="AC953" t="str">
        <f>IFERROR(_xlfn.SINGLE(INDEX(Exceções!$D$5:$D$203,MATCH($A953&amp;"|"&amp;$F953,Exceções!$F$5:$F$203,0))),"")</f>
        <v/>
      </c>
      <c r="AD953" t="str">
        <f>IF($AC953="","",IFERROR(_xlfn.SINGLE(INDEX(Exceções!$E$5:$E$203,MATCH($A953&amp;"|"&amp;$F953,Exceções!$F$5:$F$203,0))),""))</f>
        <v/>
      </c>
    </row>
    <row r="954" spans="1:30" ht="15" hidden="1" customHeight="1" x14ac:dyDescent="0.25">
      <c r="A954" s="31">
        <v>51428</v>
      </c>
      <c r="B954" s="17" t="s">
        <v>45</v>
      </c>
      <c r="C954" s="17" t="str">
        <f>IFERROR(INDEX(Cadastro!$C$5:$C$243,$AB954),"NÃO INFORMADO")</f>
        <v>INS</v>
      </c>
      <c r="D954" s="17" t="str">
        <f>IFERROR(INDEX(Cadastro!$D$5:$D$243,$AB954),"")</f>
        <v>B</v>
      </c>
      <c r="E954" s="17" t="str">
        <f>IFERROR(INDEX(Cadastro!$G$5:$G$243,$AB954),"")</f>
        <v>B</v>
      </c>
      <c r="F954" s="29">
        <v>46300</v>
      </c>
      <c r="G954" s="32" t="str">
        <f t="shared" si="84"/>
        <v>seg</v>
      </c>
      <c r="H954" s="31">
        <f>IF($L954=0,"",_xlfn.MINIFS(Dados!$Q:$Q,Dados!$A:$A,$A954,Dados!$S:$S,$F954))</f>
        <v>900</v>
      </c>
      <c r="I954" s="31">
        <f>IF($H954="","",_xlfn.MAXIFS(Dados!$R:$R,Dados!$A:$A,$A954,Dados!$S:$S,$F954))</f>
        <v>1365</v>
      </c>
      <c r="J954" s="32" t="str">
        <f>IF($D954&lt;&gt;"Folguista","",IFERROR(INDEX(Parâmetros!$D$52:$G$52,1,MIN(4,MAX(1,$W954))),""))</f>
        <v/>
      </c>
      <c r="K954" s="32" t="str">
        <f>IF(OR($AC954&lt;&gt;"",$Y954="Folga",$Y954="Folga trabalhada",$Y954="Férias (cadastro)",$Y954="Férias / afastamento",$Y954="Indeterminado (início da série)"),"",IF(OR($D954="6x1",$D954="FF 6x1"),IF(OR(WEEKDAY($F954,2)=6,WEEKDAY($F954,2)=7),"6x1 sáb/dom","6x1"),IF($D954="5x2","5x2",IF($H954="",IF($D954="Folguista",$J954,$E954),IF(OR($H954&gt;=Parâmetros!$E$18,$H954&lt;Parâmetros!$E$19),"C",IF($H954&lt;Parâmetros!$E$20,"A","B"))))))</f>
        <v>B</v>
      </c>
      <c r="L954" s="30">
        <f>SUMIFS(Dados!$E:$E,Dados!$A:$A,$A954,Dados!$S:$S,$F954)</f>
        <v>7.6300000000000008</v>
      </c>
      <c r="M954" s="30">
        <f>IFERROR(INDEX(Parâmetros!$E$6:$E$11,MATCH($K954,Parâmetros!$A$6:$A$11,0)),"")</f>
        <v>7.67</v>
      </c>
      <c r="N954" s="33">
        <f t="shared" si="85"/>
        <v>0.99478487614080846</v>
      </c>
      <c r="O954" s="33">
        <f>Parâmetros!$E$13</f>
        <v>0.8</v>
      </c>
      <c r="P954" s="32" t="str">
        <f>IF(OR($M954="",$F954&gt;Parâmetros!$E$14),"Não","Sim")</f>
        <v>Sim</v>
      </c>
      <c r="Q954" s="32" t="str">
        <f t="shared" si="86"/>
        <v>Sim</v>
      </c>
      <c r="R954" s="32" t="str">
        <f t="shared" si="87"/>
        <v>Sim</v>
      </c>
      <c r="S954" s="30">
        <f t="shared" si="88"/>
        <v>0</v>
      </c>
      <c r="T954" s="32" t="str">
        <f>IF($Q954&lt;&gt;"Sim","",IF($N954&gt;Parâmetros!$E$15,"Sim","Não"))</f>
        <v>Não</v>
      </c>
      <c r="U954" s="17" t="str">
        <f t="shared" si="89"/>
        <v>Na meta</v>
      </c>
      <c r="V954" s="17" t="str">
        <f>IF($AC954&lt;&gt;"",IF($L954&gt;0,"ATENÇÃO · apontou em dia de "&amp;LOWER($AC954)&amp;" cadastrado","Exceção cadastrada · "&amp;$AC954)&amp;IF($AD954="",""," · "&amp;$AD954),IF($E954="Férias",IF($L954&gt;0,"ATENÇÃO · apontou estando de férias no cadastro","Férias no cadastro"),IF($Y954="Férias / afastamento","Afastamento · "&amp;($Z954+$AA954-1)&amp;" dias seguidos sem apontamento",IF($Y954="Folga trabalhada","ATENÇÃO · apontou em dia de folga da escala 5x2",IF($Y954="Folga",IF(AND($D954="5x2",OR(WEEKDAY($F954,2)=6,WEEKDAY($F954,2)=7)),"Folga de fim de semana da escala 5x2",IF(AND(OR($D954="6x1",$D954="FF 6x1"),WEEKDAY($F954,2)=6,FALSE()),"Folga de fim de semana · apontou no domingo anterior",IF(AND(OR($D954="6x1",$D954="FF 6x1"),WEEKDAY($F954,2)=7,AND($A954=$A953,$L953&gt;0)),"Folga de fim de semana · apontou no sábado",IF(AND(OR($D954="6x1",$D954="FF 6x1"),OR(WEEKDAY($F954,2)=6,WEEKDAY($F954,2)=7)),"Folga de fim de semana · sem apontamento no sábado nem no domingo","Folga prevista pelo ciclo")))),IF($Y954="Indeterminado (início da série)","Sem histórico anterior — informe o dia do ciclo no Cadastro",IF($Y954="Falta de registro",IF(OR(OR($D954="6x1",$D954="FF 6x1"),$D954="5x2"),"FALTA DE REGISTRO · dia útil da escala "&amp;$E954,"FALTA DE REGISTRO · dia "&amp;$W954&amp;" de "&amp;IFERROR(INDEX(Parâmetros!$B$39:$B$48,MATCH($E954,Parâmetros!$A$39:$A$48,0)),99)&amp;" do ciclo"),IF(OR($D954="6x1",$D954="FF 6x1"),IF(OR(AND(WEEKDAY($F954,2)=6,AND($A954=$A955,$L955&gt;0)),AND(WEEKDAY($F954,2)=7,AND($A954=$A953,$L953&gt;0))),"ATENÇÃO · apontou sábado e domingo no mesmo fim de semana",IF(OR(WEEKDAY($F954,2)=6,WEEKDAY($F954,2)=7),"Jornada de fim de semana do 6x1",IF(OR($H954&gt;=Parâmetros!$E$20,$H954&lt;Parâmetros!$E$19),"ATENÇÃO · 6x1 apontou fora do horário diurno","Jornada fixa do 6x1"))),IF($D954="5x2","Jornada fixa do 5x2",IF($D954="Folguista",IF($J954=$K954,"Evidência confirma sequência","DIVERGE · sequência "&amp;$J954&amp;" × evidência "&amp;$K954),IF($K954=$E954,"Evidência confirma cadastro","DIVERGE · cadastro "&amp;$E954&amp;" × evidência "&amp;$K954)))))))))))</f>
        <v>Evidência confirma cadastro</v>
      </c>
      <c r="W954" s="34">
        <f>IF(OR(OR($D954="6x1",$D954="FF 6x1"),$D954="5x2"),"",IF($AB954&lt;&gt;$AB953,IF(IFERROR(INDEX(Cadastro!$F$5:$F$243,$AB954),"")="",IF($L954&gt;0,1,0),IF(IFERROR(INDEX(Cadastro!$F$5:$F$243,$AB954),"")&lt;=IFERROR(INDEX(Parâmetros!$B$39:$B$48,MATCH($E954,Parâmetros!$A$39:$A$48,0)),99),IFERROR(INDEX(Cadastro!$F$5:$F$243,$AB954),""),0)),IF($L954&gt;0,IF(N($X953)&gt;0,1,N($W953)+1),IF(AND($L954=0,OR(N($W953)&gt;=IFERROR(INDEX(Parâmetros!$B$39:$B$48,MATCH($E954,Parâmetros!$A$39:$A$48,0)),99),AND(N($X953)&gt;0,N($X953)&lt;IFERROR(INDEX(Parâmetros!$C$39:$C$48,MATCH($E954,Parâmetros!$A$39:$A$48,0)),0)))),0,N($W953)+1))))</f>
        <v>2</v>
      </c>
      <c r="X954" s="34">
        <f>IF(OR(OR($D954="6x1",$D954="FF 6x1"),$D954="5x2"),"",IF($AB954&lt;&gt;$AB953,IF(IFERROR(INDEX(Cadastro!$F$5:$F$243,$AB954),"")="",0,IF(IFERROR(INDEX(Cadastro!$F$5:$F$243,$AB954),"")&gt;IFERROR(INDEX(Parâmetros!$B$39:$B$48,MATCH($E954,Parâmetros!$A$39:$A$48,0)),99),IFERROR(INDEX(Cadastro!$F$5:$F$243,$AB954),"")-IFERROR(INDEX(Parâmetros!$B$39:$B$48,MATCH($E954,Parâmetros!$A$39:$A$48,0)),99),0)),IF(AND($L954=0,OR(N($W953)&gt;=IFERROR(INDEX(Parâmetros!$B$39:$B$48,MATCH($E954,Parâmetros!$A$39:$A$48,0)),99),AND(N($X953)&gt;0,N($X953)&lt;IFERROR(INDEX(Parâmetros!$C$39:$C$48,MATCH($E954,Parâmetros!$A$39:$A$48,0)),0)))),N($X953)+1,0)))</f>
        <v>0</v>
      </c>
      <c r="Y954" t="str">
        <f>IF($AC954&lt;&gt;"",IF($L954&gt;0,$AC954&amp;" · com apontamento",$AC954),IF($E954="Férias",IF($L954&gt;0,"Férias · com apontamento","Férias (cadastro)"),IF(($Z954+$AA954-1)&gt;Parâmetros!$E$16,"Férias / afastamento",IF(AND($D954="5x2",OR(WEEKDAY($F954,2)=6,WEEKDAY($F954,2)=7)),IF($L954&gt;0,"Folga trabalhada","Folga"),IF($L954&gt;0,"Trabalhado",IF(OR(OR($D954="6x1",$D954="FF 6x1"),$D954="5x2"),IF(AND(OR($D954="6x1",$D954="FF 6x1"),OR(WEEKDAY($F954,2)=6,WEEKDAY($F954,2)=7)),"Folga","Falta de registro"),IF(AND($AB954&lt;&gt;$AB953,IFERROR(INDEX(Cadastro!$F$5:$F$243,$AB954),"")=""),"Indeterminado (início da série)",IF($X954&gt;0,"Folga","Falta de registro"))))))))</f>
        <v>Trabalhado</v>
      </c>
      <c r="Z954" s="34">
        <f>IF(OR($L954&gt;0,$F954&gt;Parâmetros!$E$14),0,IF($A954&lt;&gt;$A953,1,N($Z953)+1))</f>
        <v>0</v>
      </c>
      <c r="AA954" s="34">
        <f>IF(OR($L954&gt;0,$F954&gt;Parâmetros!$E$14),0,IF(OR($A954&lt;&gt;$A955,$F955&gt;Parâmetros!$E$14),1,N($AA955)+1))</f>
        <v>0</v>
      </c>
      <c r="AB954" s="31">
        <f>IFERROR(MATCH($A954&amp;"|"&amp;TEXT(_xlfn.MAXIFS(Cadastro!$E$5:$E$243,Cadastro!$A$5:$A$243,$A954,Cadastro!$E$5:$E$243,"&lt;="&amp;$F954),"yyyymmdd"),Cadastro!$I$5:$I$243,0),"")</f>
        <v>128</v>
      </c>
      <c r="AC954" t="str">
        <f>IFERROR(_xlfn.SINGLE(INDEX(Exceções!$D$5:$D$203,MATCH($A954&amp;"|"&amp;$F954,Exceções!$F$5:$F$203,0))),"")</f>
        <v/>
      </c>
      <c r="AD954" t="str">
        <f>IF($AC954="","",IFERROR(_xlfn.SINGLE(INDEX(Exceções!$E$5:$E$203,MATCH($A954&amp;"|"&amp;$F954,Exceções!$F$5:$F$203,0))),""))</f>
        <v/>
      </c>
    </row>
    <row r="955" spans="1:30" ht="15" hidden="1" customHeight="1" x14ac:dyDescent="0.25">
      <c r="A955" s="31">
        <v>51428</v>
      </c>
      <c r="B955" s="17" t="s">
        <v>45</v>
      </c>
      <c r="C955" s="17" t="str">
        <f>IFERROR(INDEX(Cadastro!$C$5:$C$243,$AB955),"NÃO INFORMADO")</f>
        <v>INS</v>
      </c>
      <c r="D955" s="17" t="str">
        <f>IFERROR(INDEX(Cadastro!$D$5:$D$243,$AB955),"")</f>
        <v>B</v>
      </c>
      <c r="E955" s="17" t="str">
        <f>IFERROR(INDEX(Cadastro!$G$5:$G$243,$AB955),"")</f>
        <v>B</v>
      </c>
      <c r="F955" s="29">
        <v>46301</v>
      </c>
      <c r="G955" s="32" t="str">
        <f t="shared" si="84"/>
        <v>ter</v>
      </c>
      <c r="H955" s="31">
        <f>IF($L955=0,"",_xlfn.MINIFS(Dados!$Q:$Q,Dados!$A:$A,$A955,Dados!$S:$S,$F955))</f>
        <v>930</v>
      </c>
      <c r="I955" s="31">
        <f>IF($H955="","",_xlfn.MAXIFS(Dados!$R:$R,Dados!$A:$A,$A955,Dados!$S:$S,$F955))</f>
        <v>1359</v>
      </c>
      <c r="J955" s="32" t="str">
        <f>IF($D955&lt;&gt;"Folguista","",IFERROR(INDEX(Parâmetros!$D$52:$G$52,1,MIN(4,MAX(1,$W955))),""))</f>
        <v/>
      </c>
      <c r="K955" s="32" t="str">
        <f>IF(OR($AC955&lt;&gt;"",$Y955="Folga",$Y955="Folga trabalhada",$Y955="Férias (cadastro)",$Y955="Férias / afastamento",$Y955="Indeterminado (início da série)"),"",IF(OR($D955="6x1",$D955="FF 6x1"),IF(OR(WEEKDAY($F955,2)=6,WEEKDAY($F955,2)=7),"6x1 sáb/dom","6x1"),IF($D955="5x2","5x2",IF($H955="",IF($D955="Folguista",$J955,$E955),IF(OR($H955&gt;=Parâmetros!$E$18,$H955&lt;Parâmetros!$E$19),"C",IF($H955&lt;Parâmetros!$E$20,"A","B"))))))</f>
        <v>B</v>
      </c>
      <c r="L955" s="30">
        <f>SUMIFS(Dados!$E:$E,Dados!$A:$A,$A955,Dados!$S:$S,$F955)</f>
        <v>7.11</v>
      </c>
      <c r="M955" s="30">
        <f>IFERROR(INDEX(Parâmetros!$E$6:$E$11,MATCH($K955,Parâmetros!$A$6:$A$11,0)),"")</f>
        <v>7.67</v>
      </c>
      <c r="N955" s="33">
        <f t="shared" si="85"/>
        <v>0.92698826597131689</v>
      </c>
      <c r="O955" s="33">
        <f>Parâmetros!$E$13</f>
        <v>0.8</v>
      </c>
      <c r="P955" s="32" t="str">
        <f>IF(OR($M955="",$F955&gt;Parâmetros!$E$14),"Não","Sim")</f>
        <v>Sim</v>
      </c>
      <c r="Q955" s="32" t="str">
        <f t="shared" si="86"/>
        <v>Sim</v>
      </c>
      <c r="R955" s="32" t="str">
        <f t="shared" si="87"/>
        <v>Sim</v>
      </c>
      <c r="S955" s="30">
        <f t="shared" si="88"/>
        <v>0</v>
      </c>
      <c r="T955" s="32" t="str">
        <f>IF($Q955&lt;&gt;"Sim","",IF($N955&gt;Parâmetros!$E$15,"Sim","Não"))</f>
        <v>Não</v>
      </c>
      <c r="U955" s="17" t="str">
        <f t="shared" si="89"/>
        <v>Na meta</v>
      </c>
      <c r="V955" s="17" t="str">
        <f>IF($AC955&lt;&gt;"",IF($L955&gt;0,"ATENÇÃO · apontou em dia de "&amp;LOWER($AC955)&amp;" cadastrado","Exceção cadastrada · "&amp;$AC955)&amp;IF($AD955="",""," · "&amp;$AD955),IF($E955="Férias",IF($L955&gt;0,"ATENÇÃO · apontou estando de férias no cadastro","Férias no cadastro"),IF($Y955="Férias / afastamento","Afastamento · "&amp;($Z955+$AA955-1)&amp;" dias seguidos sem apontamento",IF($Y955="Folga trabalhada","ATENÇÃO · apontou em dia de folga da escala 5x2",IF($Y955="Folga",IF(AND($D955="5x2",OR(WEEKDAY($F955,2)=6,WEEKDAY($F955,2)=7)),"Folga de fim de semana da escala 5x2",IF(AND(OR($D955="6x1",$D955="FF 6x1"),WEEKDAY($F955,2)=6,FALSE()),"Folga de fim de semana · apontou no domingo anterior",IF(AND(OR($D955="6x1",$D955="FF 6x1"),WEEKDAY($F955,2)=7,AND($A955=$A954,$L954&gt;0)),"Folga de fim de semana · apontou no sábado",IF(AND(OR($D955="6x1",$D955="FF 6x1"),OR(WEEKDAY($F955,2)=6,WEEKDAY($F955,2)=7)),"Folga de fim de semana · sem apontamento no sábado nem no domingo","Folga prevista pelo ciclo")))),IF($Y955="Indeterminado (início da série)","Sem histórico anterior — informe o dia do ciclo no Cadastro",IF($Y955="Falta de registro",IF(OR(OR($D955="6x1",$D955="FF 6x1"),$D955="5x2"),"FALTA DE REGISTRO · dia útil da escala "&amp;$E955,"FALTA DE REGISTRO · dia "&amp;$W955&amp;" de "&amp;IFERROR(INDEX(Parâmetros!$B$39:$B$48,MATCH($E955,Parâmetros!$A$39:$A$48,0)),99)&amp;" do ciclo"),IF(OR($D955="6x1",$D955="FF 6x1"),IF(OR(AND(WEEKDAY($F955,2)=6,AND($A955=$A956,$L956&gt;0)),AND(WEEKDAY($F955,2)=7,AND($A955=$A954,$L954&gt;0))),"ATENÇÃO · apontou sábado e domingo no mesmo fim de semana",IF(OR(WEEKDAY($F955,2)=6,WEEKDAY($F955,2)=7),"Jornada de fim de semana do 6x1",IF(OR($H955&gt;=Parâmetros!$E$20,$H955&lt;Parâmetros!$E$19),"ATENÇÃO · 6x1 apontou fora do horário diurno","Jornada fixa do 6x1"))),IF($D955="5x2","Jornada fixa do 5x2",IF($D955="Folguista",IF($J955=$K955,"Evidência confirma sequência","DIVERGE · sequência "&amp;$J955&amp;" × evidência "&amp;$K955),IF($K955=$E955,"Evidência confirma cadastro","DIVERGE · cadastro "&amp;$E955&amp;" × evidência "&amp;$K955)))))))))))</f>
        <v>Evidência confirma cadastro</v>
      </c>
      <c r="W955" s="34">
        <f>IF(OR(OR($D955="6x1",$D955="FF 6x1"),$D955="5x2"),"",IF($AB955&lt;&gt;$AB954,IF(IFERROR(INDEX(Cadastro!$F$5:$F$243,$AB955),"")="",IF($L955&gt;0,1,0),IF(IFERROR(INDEX(Cadastro!$F$5:$F$243,$AB955),"")&lt;=IFERROR(INDEX(Parâmetros!$B$39:$B$48,MATCH($E955,Parâmetros!$A$39:$A$48,0)),99),IFERROR(INDEX(Cadastro!$F$5:$F$243,$AB955),""),0)),IF($L955&gt;0,IF(N($X954)&gt;0,1,N($W954)+1),IF(AND($L955=0,OR(N($W954)&gt;=IFERROR(INDEX(Parâmetros!$B$39:$B$48,MATCH($E955,Parâmetros!$A$39:$A$48,0)),99),AND(N($X954)&gt;0,N($X954)&lt;IFERROR(INDEX(Parâmetros!$C$39:$C$48,MATCH($E955,Parâmetros!$A$39:$A$48,0)),0)))),0,N($W954)+1))))</f>
        <v>3</v>
      </c>
      <c r="X955" s="34">
        <f>IF(OR(OR($D955="6x1",$D955="FF 6x1"),$D955="5x2"),"",IF($AB955&lt;&gt;$AB954,IF(IFERROR(INDEX(Cadastro!$F$5:$F$243,$AB955),"")="",0,IF(IFERROR(INDEX(Cadastro!$F$5:$F$243,$AB955),"")&gt;IFERROR(INDEX(Parâmetros!$B$39:$B$48,MATCH($E955,Parâmetros!$A$39:$A$48,0)),99),IFERROR(INDEX(Cadastro!$F$5:$F$243,$AB955),"")-IFERROR(INDEX(Parâmetros!$B$39:$B$48,MATCH($E955,Parâmetros!$A$39:$A$48,0)),99),0)),IF(AND($L955=0,OR(N($W954)&gt;=IFERROR(INDEX(Parâmetros!$B$39:$B$48,MATCH($E955,Parâmetros!$A$39:$A$48,0)),99),AND(N($X954)&gt;0,N($X954)&lt;IFERROR(INDEX(Parâmetros!$C$39:$C$48,MATCH($E955,Parâmetros!$A$39:$A$48,0)),0)))),N($X954)+1,0)))</f>
        <v>0</v>
      </c>
      <c r="Y955" t="str">
        <f>IF($AC955&lt;&gt;"",IF($L955&gt;0,$AC955&amp;" · com apontamento",$AC955),IF($E955="Férias",IF($L955&gt;0,"Férias · com apontamento","Férias (cadastro)"),IF(($Z955+$AA955-1)&gt;Parâmetros!$E$16,"Férias / afastamento",IF(AND($D955="5x2",OR(WEEKDAY($F955,2)=6,WEEKDAY($F955,2)=7)),IF($L955&gt;0,"Folga trabalhada","Folga"),IF($L955&gt;0,"Trabalhado",IF(OR(OR($D955="6x1",$D955="FF 6x1"),$D955="5x2"),IF(AND(OR($D955="6x1",$D955="FF 6x1"),OR(WEEKDAY($F955,2)=6,WEEKDAY($F955,2)=7)),"Folga","Falta de registro"),IF(AND($AB955&lt;&gt;$AB954,IFERROR(INDEX(Cadastro!$F$5:$F$243,$AB955),"")=""),"Indeterminado (início da série)",IF($X955&gt;0,"Folga","Falta de registro"))))))))</f>
        <v>Trabalhado</v>
      </c>
      <c r="Z955" s="34">
        <f>IF(OR($L955&gt;0,$F955&gt;Parâmetros!$E$14),0,IF($A955&lt;&gt;$A954,1,N($Z954)+1))</f>
        <v>0</v>
      </c>
      <c r="AA955" s="34">
        <f>IF(OR($L955&gt;0,$F955&gt;Parâmetros!$E$14),0,IF(OR($A955&lt;&gt;$A956,$F956&gt;Parâmetros!$E$14),1,N($AA956)+1))</f>
        <v>0</v>
      </c>
      <c r="AB955" s="31">
        <f>IFERROR(MATCH($A955&amp;"|"&amp;TEXT(_xlfn.MAXIFS(Cadastro!$E$5:$E$243,Cadastro!$A$5:$A$243,$A955,Cadastro!$E$5:$E$243,"&lt;="&amp;$F955),"yyyymmdd"),Cadastro!$I$5:$I$243,0),"")</f>
        <v>128</v>
      </c>
      <c r="AC955" t="str">
        <f>IFERROR(_xlfn.SINGLE(INDEX(Exceções!$D$5:$D$203,MATCH($A955&amp;"|"&amp;$F955,Exceções!$F$5:$F$203,0))),"")</f>
        <v/>
      </c>
      <c r="AD955" t="str">
        <f>IF($AC955="","",IFERROR(_xlfn.SINGLE(INDEX(Exceções!$E$5:$E$203,MATCH($A955&amp;"|"&amp;$F955,Exceções!$F$5:$F$203,0))),""))</f>
        <v/>
      </c>
    </row>
    <row r="956" spans="1:30" ht="15" hidden="1" customHeight="1" x14ac:dyDescent="0.25">
      <c r="A956" s="31">
        <v>51428</v>
      </c>
      <c r="B956" s="17" t="s">
        <v>45</v>
      </c>
      <c r="C956" s="17" t="str">
        <f>IFERROR(INDEX(Cadastro!$C$5:$C$243,$AB956),"NÃO INFORMADO")</f>
        <v>INS</v>
      </c>
      <c r="D956" s="17" t="str">
        <f>IFERROR(INDEX(Cadastro!$D$5:$D$243,$AB956),"")</f>
        <v>B</v>
      </c>
      <c r="E956" s="17" t="str">
        <f>IFERROR(INDEX(Cadastro!$G$5:$G$243,$AB956),"")</f>
        <v>B</v>
      </c>
      <c r="F956" s="29">
        <v>46302</v>
      </c>
      <c r="G956" s="32" t="str">
        <f t="shared" si="84"/>
        <v>qua</v>
      </c>
      <c r="H956" s="31">
        <f>IF($L956=0,"",_xlfn.MINIFS(Dados!$Q:$Q,Dados!$A:$A,$A956,Dados!$S:$S,$F956))</f>
        <v>916</v>
      </c>
      <c r="I956" s="31">
        <f>IF($H956="","",_xlfn.MAXIFS(Dados!$R:$R,Dados!$A:$A,$A956,Dados!$S:$S,$F956))</f>
        <v>1388</v>
      </c>
      <c r="J956" s="32" t="str">
        <f>IF($D956&lt;&gt;"Folguista","",IFERROR(INDEX(Parâmetros!$D$52:$G$52,1,MIN(4,MAX(1,$W956))),""))</f>
        <v/>
      </c>
      <c r="K956" s="32" t="str">
        <f>IF(OR($AC956&lt;&gt;"",$Y956="Folga",$Y956="Folga trabalhada",$Y956="Férias (cadastro)",$Y956="Férias / afastamento",$Y956="Indeterminado (início da série)"),"",IF(OR($D956="6x1",$D956="FF 6x1"),IF(OR(WEEKDAY($F956,2)=6,WEEKDAY($F956,2)=7),"6x1 sáb/dom","6x1"),IF($D956="5x2","5x2",IF($H956="",IF($D956="Folguista",$J956,$E956),IF(OR($H956&gt;=Parâmetros!$E$18,$H956&lt;Parâmetros!$E$19),"C",IF($H956&lt;Parâmetros!$E$20,"A","B"))))))</f>
        <v>B</v>
      </c>
      <c r="L956" s="30">
        <f>SUMIFS(Dados!$E:$E,Dados!$A:$A,$A956,Dados!$S:$S,$F956)</f>
        <v>7.82</v>
      </c>
      <c r="M956" s="30">
        <f>IFERROR(INDEX(Parâmetros!$E$6:$E$11,MATCH($K956,Parâmetros!$A$6:$A$11,0)),"")</f>
        <v>7.67</v>
      </c>
      <c r="N956" s="33">
        <f t="shared" si="85"/>
        <v>1.0195567144719688</v>
      </c>
      <c r="O956" s="33">
        <f>Parâmetros!$E$13</f>
        <v>0.8</v>
      </c>
      <c r="P956" s="32" t="str">
        <f>IF(OR($M956="",$F956&gt;Parâmetros!$E$14),"Não","Sim")</f>
        <v>Sim</v>
      </c>
      <c r="Q956" s="32" t="str">
        <f t="shared" si="86"/>
        <v>Sim</v>
      </c>
      <c r="R956" s="32" t="str">
        <f t="shared" si="87"/>
        <v>Sim</v>
      </c>
      <c r="S956" s="30">
        <f t="shared" si="88"/>
        <v>0</v>
      </c>
      <c r="T956" s="32" t="str">
        <f>IF($Q956&lt;&gt;"Sim","",IF($N956&gt;Parâmetros!$E$15,"Sim","Não"))</f>
        <v>Sim</v>
      </c>
      <c r="U956" s="17" t="str">
        <f t="shared" si="89"/>
        <v>Na meta</v>
      </c>
      <c r="V956" s="17" t="str">
        <f>IF($AC956&lt;&gt;"",IF($L956&gt;0,"ATENÇÃO · apontou em dia de "&amp;LOWER($AC956)&amp;" cadastrado","Exceção cadastrada · "&amp;$AC956)&amp;IF($AD956="",""," · "&amp;$AD956),IF($E956="Férias",IF($L956&gt;0,"ATENÇÃO · apontou estando de férias no cadastro","Férias no cadastro"),IF($Y956="Férias / afastamento","Afastamento · "&amp;($Z956+$AA956-1)&amp;" dias seguidos sem apontamento",IF($Y956="Folga trabalhada","ATENÇÃO · apontou em dia de folga da escala 5x2",IF($Y956="Folga",IF(AND($D956="5x2",OR(WEEKDAY($F956,2)=6,WEEKDAY($F956,2)=7)),"Folga de fim de semana da escala 5x2",IF(AND(OR($D956="6x1",$D956="FF 6x1"),WEEKDAY($F956,2)=6,FALSE()),"Folga de fim de semana · apontou no domingo anterior",IF(AND(OR($D956="6x1",$D956="FF 6x1"),WEEKDAY($F956,2)=7,AND($A956=$A955,$L955&gt;0)),"Folga de fim de semana · apontou no sábado",IF(AND(OR($D956="6x1",$D956="FF 6x1"),OR(WEEKDAY($F956,2)=6,WEEKDAY($F956,2)=7)),"Folga de fim de semana · sem apontamento no sábado nem no domingo","Folga prevista pelo ciclo")))),IF($Y956="Indeterminado (início da série)","Sem histórico anterior — informe o dia do ciclo no Cadastro",IF($Y956="Falta de registro",IF(OR(OR($D956="6x1",$D956="FF 6x1"),$D956="5x2"),"FALTA DE REGISTRO · dia útil da escala "&amp;$E956,"FALTA DE REGISTRO · dia "&amp;$W956&amp;" de "&amp;IFERROR(INDEX(Parâmetros!$B$39:$B$48,MATCH($E956,Parâmetros!$A$39:$A$48,0)),99)&amp;" do ciclo"),IF(OR($D956="6x1",$D956="FF 6x1"),IF(OR(AND(WEEKDAY($F956,2)=6,AND($A956=$A957,$L957&gt;0)),AND(WEEKDAY($F956,2)=7,AND($A956=$A955,$L955&gt;0))),"ATENÇÃO · apontou sábado e domingo no mesmo fim de semana",IF(OR(WEEKDAY($F956,2)=6,WEEKDAY($F956,2)=7),"Jornada de fim de semana do 6x1",IF(OR($H956&gt;=Parâmetros!$E$20,$H956&lt;Parâmetros!$E$19),"ATENÇÃO · 6x1 apontou fora do horário diurno","Jornada fixa do 6x1"))),IF($D956="5x2","Jornada fixa do 5x2",IF($D956="Folguista",IF($J956=$K956,"Evidência confirma sequência","DIVERGE · sequência "&amp;$J956&amp;" × evidência "&amp;$K956),IF($K956=$E956,"Evidência confirma cadastro","DIVERGE · cadastro "&amp;$E956&amp;" × evidência "&amp;$K956)))))))))))</f>
        <v>Evidência confirma cadastro</v>
      </c>
      <c r="W956" s="34">
        <f>IF(OR(OR($D956="6x1",$D956="FF 6x1"),$D956="5x2"),"",IF($AB956&lt;&gt;$AB955,IF(IFERROR(INDEX(Cadastro!$F$5:$F$243,$AB956),"")="",IF($L956&gt;0,1,0),IF(IFERROR(INDEX(Cadastro!$F$5:$F$243,$AB956),"")&lt;=IFERROR(INDEX(Parâmetros!$B$39:$B$48,MATCH($E956,Parâmetros!$A$39:$A$48,0)),99),IFERROR(INDEX(Cadastro!$F$5:$F$243,$AB956),""),0)),IF($L956&gt;0,IF(N($X955)&gt;0,1,N($W955)+1),IF(AND($L956=0,OR(N($W955)&gt;=IFERROR(INDEX(Parâmetros!$B$39:$B$48,MATCH($E956,Parâmetros!$A$39:$A$48,0)),99),AND(N($X955)&gt;0,N($X955)&lt;IFERROR(INDEX(Parâmetros!$C$39:$C$48,MATCH($E956,Parâmetros!$A$39:$A$48,0)),0)))),0,N($W955)+1))))</f>
        <v>4</v>
      </c>
      <c r="X956" s="34">
        <f>IF(OR(OR($D956="6x1",$D956="FF 6x1"),$D956="5x2"),"",IF($AB956&lt;&gt;$AB955,IF(IFERROR(INDEX(Cadastro!$F$5:$F$243,$AB956),"")="",0,IF(IFERROR(INDEX(Cadastro!$F$5:$F$243,$AB956),"")&gt;IFERROR(INDEX(Parâmetros!$B$39:$B$48,MATCH($E956,Parâmetros!$A$39:$A$48,0)),99),IFERROR(INDEX(Cadastro!$F$5:$F$243,$AB956),"")-IFERROR(INDEX(Parâmetros!$B$39:$B$48,MATCH($E956,Parâmetros!$A$39:$A$48,0)),99),0)),IF(AND($L956=0,OR(N($W955)&gt;=IFERROR(INDEX(Parâmetros!$B$39:$B$48,MATCH($E956,Parâmetros!$A$39:$A$48,0)),99),AND(N($X955)&gt;0,N($X955)&lt;IFERROR(INDEX(Parâmetros!$C$39:$C$48,MATCH($E956,Parâmetros!$A$39:$A$48,0)),0)))),N($X955)+1,0)))</f>
        <v>0</v>
      </c>
      <c r="Y956" t="str">
        <f>IF($AC956&lt;&gt;"",IF($L956&gt;0,$AC956&amp;" · com apontamento",$AC956),IF($E956="Férias",IF($L956&gt;0,"Férias · com apontamento","Férias (cadastro)"),IF(($Z956+$AA956-1)&gt;Parâmetros!$E$16,"Férias / afastamento",IF(AND($D956="5x2",OR(WEEKDAY($F956,2)=6,WEEKDAY($F956,2)=7)),IF($L956&gt;0,"Folga trabalhada","Folga"),IF($L956&gt;0,"Trabalhado",IF(OR(OR($D956="6x1",$D956="FF 6x1"),$D956="5x2"),IF(AND(OR($D956="6x1",$D956="FF 6x1"),OR(WEEKDAY($F956,2)=6,WEEKDAY($F956,2)=7)),"Folga","Falta de registro"),IF(AND($AB956&lt;&gt;$AB955,IFERROR(INDEX(Cadastro!$F$5:$F$243,$AB956),"")=""),"Indeterminado (início da série)",IF($X956&gt;0,"Folga","Falta de registro"))))))))</f>
        <v>Trabalhado</v>
      </c>
      <c r="Z956" s="34">
        <f>IF(OR($L956&gt;0,$F956&gt;Parâmetros!$E$14),0,IF($A956&lt;&gt;$A955,1,N($Z955)+1))</f>
        <v>0</v>
      </c>
      <c r="AA956" s="34">
        <f>IF(OR($L956&gt;0,$F956&gt;Parâmetros!$E$14),0,IF(OR($A956&lt;&gt;$A957,$F957&gt;Parâmetros!$E$14),1,N($AA957)+1))</f>
        <v>0</v>
      </c>
      <c r="AB956" s="31">
        <f>IFERROR(MATCH($A956&amp;"|"&amp;TEXT(_xlfn.MAXIFS(Cadastro!$E$5:$E$243,Cadastro!$A$5:$A$243,$A956,Cadastro!$E$5:$E$243,"&lt;="&amp;$F956),"yyyymmdd"),Cadastro!$I$5:$I$243,0),"")</f>
        <v>128</v>
      </c>
      <c r="AC956" t="str">
        <f>IFERROR(_xlfn.SINGLE(INDEX(Exceções!$D$5:$D$203,MATCH($A956&amp;"|"&amp;$F956,Exceções!$F$5:$F$203,0))),"")</f>
        <v/>
      </c>
      <c r="AD956" t="str">
        <f>IF($AC956="","",IFERROR(_xlfn.SINGLE(INDEX(Exceções!$E$5:$E$203,MATCH($A956&amp;"|"&amp;$F956,Exceções!$F$5:$F$203,0))),""))</f>
        <v/>
      </c>
    </row>
    <row r="957" spans="1:30" ht="15" hidden="1" customHeight="1" x14ac:dyDescent="0.25">
      <c r="A957" s="31">
        <v>51428</v>
      </c>
      <c r="B957" s="17" t="s">
        <v>45</v>
      </c>
      <c r="C957" s="17" t="str">
        <f>IFERROR(INDEX(Cadastro!$C$5:$C$243,$AB957),"NÃO INFORMADO")</f>
        <v>INS</v>
      </c>
      <c r="D957" s="17" t="str">
        <f>IFERROR(INDEX(Cadastro!$D$5:$D$243,$AB957),"")</f>
        <v>B</v>
      </c>
      <c r="E957" s="17" t="str">
        <f>IFERROR(INDEX(Cadastro!$G$5:$G$243,$AB957),"")</f>
        <v>B</v>
      </c>
      <c r="F957" s="29">
        <v>46303</v>
      </c>
      <c r="G957" s="32" t="str">
        <f t="shared" si="84"/>
        <v>qui</v>
      </c>
      <c r="H957" s="31">
        <f>IF($L957=0,"",_xlfn.MINIFS(Dados!$Q:$Q,Dados!$A:$A,$A957,Dados!$S:$S,$F957))</f>
        <v>910</v>
      </c>
      <c r="I957" s="31">
        <f>IF($H957="","",_xlfn.MAXIFS(Dados!$R:$R,Dados!$A:$A,$A957,Dados!$S:$S,$F957))</f>
        <v>1380</v>
      </c>
      <c r="J957" s="32" t="str">
        <f>IF($D957&lt;&gt;"Folguista","",IFERROR(INDEX(Parâmetros!$D$52:$G$52,1,MIN(4,MAX(1,$W957))),""))</f>
        <v/>
      </c>
      <c r="K957" s="32" t="str">
        <f>IF(OR($AC957&lt;&gt;"",$Y957="Folga",$Y957="Folga trabalhada",$Y957="Férias (cadastro)",$Y957="Férias / afastamento",$Y957="Indeterminado (início da série)"),"",IF(OR($D957="6x1",$D957="FF 6x1"),IF(OR(WEEKDAY($F957,2)=6,WEEKDAY($F957,2)=7),"6x1 sáb/dom","6x1"),IF($D957="5x2","5x2",IF($H957="",IF($D957="Folguista",$J957,$E957),IF(OR($H957&gt;=Parâmetros!$E$18,$H957&lt;Parâmetros!$E$19),"C",IF($H957&lt;Parâmetros!$E$20,"A","B"))))))</f>
        <v>B</v>
      </c>
      <c r="L957" s="30">
        <f>SUMIFS(Dados!$E:$E,Dados!$A:$A,$A957,Dados!$S:$S,$F957)</f>
        <v>7.7600000000000016</v>
      </c>
      <c r="M957" s="30">
        <f>IFERROR(INDEX(Parâmetros!$E$6:$E$11,MATCH($K957,Parâmetros!$A$6:$A$11,0)),"")</f>
        <v>7.67</v>
      </c>
      <c r="N957" s="33">
        <f t="shared" si="85"/>
        <v>1.0117340286831815</v>
      </c>
      <c r="O957" s="33">
        <f>Parâmetros!$E$13</f>
        <v>0.8</v>
      </c>
      <c r="P957" s="32" t="str">
        <f>IF(OR($M957="",$F957&gt;Parâmetros!$E$14),"Não","Sim")</f>
        <v>Sim</v>
      </c>
      <c r="Q957" s="32" t="str">
        <f t="shared" si="86"/>
        <v>Sim</v>
      </c>
      <c r="R957" s="32" t="str">
        <f t="shared" si="87"/>
        <v>Sim</v>
      </c>
      <c r="S957" s="30">
        <f t="shared" si="88"/>
        <v>0</v>
      </c>
      <c r="T957" s="32" t="str">
        <f>IF($Q957&lt;&gt;"Sim","",IF($N957&gt;Parâmetros!$E$15,"Sim","Não"))</f>
        <v>Sim</v>
      </c>
      <c r="U957" s="17" t="str">
        <f t="shared" si="89"/>
        <v>Na meta</v>
      </c>
      <c r="V957" s="17" t="str">
        <f>IF($AC957&lt;&gt;"",IF($L957&gt;0,"ATENÇÃO · apontou em dia de "&amp;LOWER($AC957)&amp;" cadastrado","Exceção cadastrada · "&amp;$AC957)&amp;IF($AD957="",""," · "&amp;$AD957),IF($E957="Férias",IF($L957&gt;0,"ATENÇÃO · apontou estando de férias no cadastro","Férias no cadastro"),IF($Y957="Férias / afastamento","Afastamento · "&amp;($Z957+$AA957-1)&amp;" dias seguidos sem apontamento",IF($Y957="Folga trabalhada","ATENÇÃO · apontou em dia de folga da escala 5x2",IF($Y957="Folga",IF(AND($D957="5x2",OR(WEEKDAY($F957,2)=6,WEEKDAY($F957,2)=7)),"Folga de fim de semana da escala 5x2",IF(AND(OR($D957="6x1",$D957="FF 6x1"),WEEKDAY($F957,2)=6,FALSE()),"Folga de fim de semana · apontou no domingo anterior",IF(AND(OR($D957="6x1",$D957="FF 6x1"),WEEKDAY($F957,2)=7,AND($A957=$A956,$L956&gt;0)),"Folga de fim de semana · apontou no sábado",IF(AND(OR($D957="6x1",$D957="FF 6x1"),OR(WEEKDAY($F957,2)=6,WEEKDAY($F957,2)=7)),"Folga de fim de semana · sem apontamento no sábado nem no domingo","Folga prevista pelo ciclo")))),IF($Y957="Indeterminado (início da série)","Sem histórico anterior — informe o dia do ciclo no Cadastro",IF($Y957="Falta de registro",IF(OR(OR($D957="6x1",$D957="FF 6x1"),$D957="5x2"),"FALTA DE REGISTRO · dia útil da escala "&amp;$E957,"FALTA DE REGISTRO · dia "&amp;$W957&amp;" de "&amp;IFERROR(INDEX(Parâmetros!$B$39:$B$48,MATCH($E957,Parâmetros!$A$39:$A$48,0)),99)&amp;" do ciclo"),IF(OR($D957="6x1",$D957="FF 6x1"),IF(OR(AND(WEEKDAY($F957,2)=6,AND($A957=$A958,$L958&gt;0)),AND(WEEKDAY($F957,2)=7,AND($A957=$A956,$L956&gt;0))),"ATENÇÃO · apontou sábado e domingo no mesmo fim de semana",IF(OR(WEEKDAY($F957,2)=6,WEEKDAY($F957,2)=7),"Jornada de fim de semana do 6x1",IF(OR($H957&gt;=Parâmetros!$E$20,$H957&lt;Parâmetros!$E$19),"ATENÇÃO · 6x1 apontou fora do horário diurno","Jornada fixa do 6x1"))),IF($D957="5x2","Jornada fixa do 5x2",IF($D957="Folguista",IF($J957=$K957,"Evidência confirma sequência","DIVERGE · sequência "&amp;$J957&amp;" × evidência "&amp;$K957),IF($K957=$E957,"Evidência confirma cadastro","DIVERGE · cadastro "&amp;$E957&amp;" × evidência "&amp;$K957)))))))))))</f>
        <v>Evidência confirma cadastro</v>
      </c>
      <c r="W957" s="34">
        <f>IF(OR(OR($D957="6x1",$D957="FF 6x1"),$D957="5x2"),"",IF($AB957&lt;&gt;$AB956,IF(IFERROR(INDEX(Cadastro!$F$5:$F$243,$AB957),"")="",IF($L957&gt;0,1,0),IF(IFERROR(INDEX(Cadastro!$F$5:$F$243,$AB957),"")&lt;=IFERROR(INDEX(Parâmetros!$B$39:$B$48,MATCH($E957,Parâmetros!$A$39:$A$48,0)),99),IFERROR(INDEX(Cadastro!$F$5:$F$243,$AB957),""),0)),IF($L957&gt;0,IF(N($X956)&gt;0,1,N($W956)+1),IF(AND($L957=0,OR(N($W956)&gt;=IFERROR(INDEX(Parâmetros!$B$39:$B$48,MATCH($E957,Parâmetros!$A$39:$A$48,0)),99),AND(N($X956)&gt;0,N($X956)&lt;IFERROR(INDEX(Parâmetros!$C$39:$C$48,MATCH($E957,Parâmetros!$A$39:$A$48,0)),0)))),0,N($W956)+1))))</f>
        <v>5</v>
      </c>
      <c r="X957" s="34">
        <f>IF(OR(OR($D957="6x1",$D957="FF 6x1"),$D957="5x2"),"",IF($AB957&lt;&gt;$AB956,IF(IFERROR(INDEX(Cadastro!$F$5:$F$243,$AB957),"")="",0,IF(IFERROR(INDEX(Cadastro!$F$5:$F$243,$AB957),"")&gt;IFERROR(INDEX(Parâmetros!$B$39:$B$48,MATCH($E957,Parâmetros!$A$39:$A$48,0)),99),IFERROR(INDEX(Cadastro!$F$5:$F$243,$AB957),"")-IFERROR(INDEX(Parâmetros!$B$39:$B$48,MATCH($E957,Parâmetros!$A$39:$A$48,0)),99),0)),IF(AND($L957=0,OR(N($W956)&gt;=IFERROR(INDEX(Parâmetros!$B$39:$B$48,MATCH($E957,Parâmetros!$A$39:$A$48,0)),99),AND(N($X956)&gt;0,N($X956)&lt;IFERROR(INDEX(Parâmetros!$C$39:$C$48,MATCH($E957,Parâmetros!$A$39:$A$48,0)),0)))),N($X956)+1,0)))</f>
        <v>0</v>
      </c>
      <c r="Y957" t="str">
        <f>IF($AC957&lt;&gt;"",IF($L957&gt;0,$AC957&amp;" · com apontamento",$AC957),IF($E957="Férias",IF($L957&gt;0,"Férias · com apontamento","Férias (cadastro)"),IF(($Z957+$AA957-1)&gt;Parâmetros!$E$16,"Férias / afastamento",IF(AND($D957="5x2",OR(WEEKDAY($F957,2)=6,WEEKDAY($F957,2)=7)),IF($L957&gt;0,"Folga trabalhada","Folga"),IF($L957&gt;0,"Trabalhado",IF(OR(OR($D957="6x1",$D957="FF 6x1"),$D957="5x2"),IF(AND(OR($D957="6x1",$D957="FF 6x1"),OR(WEEKDAY($F957,2)=6,WEEKDAY($F957,2)=7)),"Folga","Falta de registro"),IF(AND($AB957&lt;&gt;$AB956,IFERROR(INDEX(Cadastro!$F$5:$F$243,$AB957),"")=""),"Indeterminado (início da série)",IF($X957&gt;0,"Folga","Falta de registro"))))))))</f>
        <v>Trabalhado</v>
      </c>
      <c r="Z957" s="34">
        <f>IF(OR($L957&gt;0,$F957&gt;Parâmetros!$E$14),0,IF($A957&lt;&gt;$A956,1,N($Z956)+1))</f>
        <v>0</v>
      </c>
      <c r="AA957" s="34">
        <f>IF(OR($L957&gt;0,$F957&gt;Parâmetros!$E$14),0,IF(OR($A957&lt;&gt;$A958,$F958&gt;Parâmetros!$E$14),1,N($AA958)+1))</f>
        <v>0</v>
      </c>
      <c r="AB957" s="31">
        <f>IFERROR(MATCH($A957&amp;"|"&amp;TEXT(_xlfn.MAXIFS(Cadastro!$E$5:$E$243,Cadastro!$A$5:$A$243,$A957,Cadastro!$E$5:$E$243,"&lt;="&amp;$F957),"yyyymmdd"),Cadastro!$I$5:$I$243,0),"")</f>
        <v>128</v>
      </c>
      <c r="AC957" t="str">
        <f>IFERROR(_xlfn.SINGLE(INDEX(Exceções!$D$5:$D$203,MATCH($A957&amp;"|"&amp;$F957,Exceções!$F$5:$F$203,0))),"")</f>
        <v/>
      </c>
      <c r="AD957" t="str">
        <f>IF($AC957="","",IFERROR(_xlfn.SINGLE(INDEX(Exceções!$E$5:$E$203,MATCH($A957&amp;"|"&amp;$F957,Exceções!$F$5:$F$203,0))),""))</f>
        <v/>
      </c>
    </row>
    <row r="958" spans="1:30" ht="15" hidden="1" customHeight="1" x14ac:dyDescent="0.25">
      <c r="A958" s="31">
        <v>51428</v>
      </c>
      <c r="B958" s="17" t="s">
        <v>45</v>
      </c>
      <c r="C958" s="17" t="str">
        <f>IFERROR(INDEX(Cadastro!$C$5:$C$243,$AB958),"NÃO INFORMADO")</f>
        <v>INS</v>
      </c>
      <c r="D958" s="17" t="str">
        <f>IFERROR(INDEX(Cadastro!$D$5:$D$243,$AB958),"")</f>
        <v>B</v>
      </c>
      <c r="E958" s="17" t="str">
        <f>IFERROR(INDEX(Cadastro!$G$5:$G$243,$AB958),"")</f>
        <v>B</v>
      </c>
      <c r="F958" s="29">
        <v>46304</v>
      </c>
      <c r="G958" s="32" t="str">
        <f t="shared" si="84"/>
        <v>sex</v>
      </c>
      <c r="H958" s="31" t="str">
        <f>IF($L958=0,"",_xlfn.MINIFS(Dados!$Q:$Q,Dados!$A:$A,$A958,Dados!$S:$S,$F958))</f>
        <v/>
      </c>
      <c r="I958" s="31" t="str">
        <f>IF($H958="","",_xlfn.MAXIFS(Dados!$R:$R,Dados!$A:$A,$A958,Dados!$S:$S,$F958))</f>
        <v/>
      </c>
      <c r="J958" s="32" t="str">
        <f>IF($D958&lt;&gt;"Folguista","",IFERROR(INDEX(Parâmetros!$D$52:$G$52,1,MIN(4,MAX(1,$W958))),""))</f>
        <v/>
      </c>
      <c r="K958" s="32" t="str">
        <f>IF(OR($AC958&lt;&gt;"",$Y958="Folga",$Y958="Folga trabalhada",$Y958="Férias (cadastro)",$Y958="Férias / afastamento",$Y958="Indeterminado (início da série)"),"",IF(OR($D958="6x1",$D958="FF 6x1"),IF(OR(WEEKDAY($F958,2)=6,WEEKDAY($F958,2)=7),"6x1 sáb/dom","6x1"),IF($D958="5x2","5x2",IF($H958="",IF($D958="Folguista",$J958,$E958),IF(OR($H958&gt;=Parâmetros!$E$18,$H958&lt;Parâmetros!$E$19),"C",IF($H958&lt;Parâmetros!$E$20,"A","B"))))))</f>
        <v/>
      </c>
      <c r="L958" s="30">
        <f>SUMIFS(Dados!$E:$E,Dados!$A:$A,$A958,Dados!$S:$S,$F958)</f>
        <v>0</v>
      </c>
      <c r="M958" s="30" t="str">
        <f>IFERROR(INDEX(Parâmetros!$E$6:$E$11,MATCH($K958,Parâmetros!$A$6:$A$11,0)),"")</f>
        <v/>
      </c>
      <c r="N958" s="33" t="str">
        <f t="shared" si="85"/>
        <v/>
      </c>
      <c r="O958" s="33">
        <f>Parâmetros!$E$13</f>
        <v>0.8</v>
      </c>
      <c r="P958" s="32" t="str">
        <f>IF(OR($M958="",$F958&gt;Parâmetros!$E$14),"Não","Sim")</f>
        <v>Não</v>
      </c>
      <c r="Q958" s="32" t="str">
        <f t="shared" si="86"/>
        <v/>
      </c>
      <c r="R958" s="32" t="str">
        <f t="shared" si="87"/>
        <v/>
      </c>
      <c r="S958" s="30" t="str">
        <f t="shared" si="88"/>
        <v/>
      </c>
      <c r="T958" s="32" t="str">
        <f>IF($Q958&lt;&gt;"Sim","",IF($N958&gt;Parâmetros!$E$15,"Sim","Não"))</f>
        <v/>
      </c>
      <c r="U958" s="17" t="str">
        <f t="shared" si="89"/>
        <v>Folga</v>
      </c>
      <c r="V958" s="17" t="str">
        <f>IF($AC958&lt;&gt;"",IF($L958&gt;0,"ATENÇÃO · apontou em dia de "&amp;LOWER($AC958)&amp;" cadastrado","Exceção cadastrada · "&amp;$AC958)&amp;IF($AD958="",""," · "&amp;$AD958),IF($E958="Férias",IF($L958&gt;0,"ATENÇÃO · apontou estando de férias no cadastro","Férias no cadastro"),IF($Y958="Férias / afastamento","Afastamento · "&amp;($Z958+$AA958-1)&amp;" dias seguidos sem apontamento",IF($Y958="Folga trabalhada","ATENÇÃO · apontou em dia de folga da escala 5x2",IF($Y958="Folga",IF(AND($D958="5x2",OR(WEEKDAY($F958,2)=6,WEEKDAY($F958,2)=7)),"Folga de fim de semana da escala 5x2",IF(AND(OR($D958="6x1",$D958="FF 6x1"),WEEKDAY($F958,2)=6,FALSE()),"Folga de fim de semana · apontou no domingo anterior",IF(AND(OR($D958="6x1",$D958="FF 6x1"),WEEKDAY($F958,2)=7,AND($A958=$A957,$L957&gt;0)),"Folga de fim de semana · apontou no sábado",IF(AND(OR($D958="6x1",$D958="FF 6x1"),OR(WEEKDAY($F958,2)=6,WEEKDAY($F958,2)=7)),"Folga de fim de semana · sem apontamento no sábado nem no domingo","Folga prevista pelo ciclo")))),IF($Y958="Indeterminado (início da série)","Sem histórico anterior — informe o dia do ciclo no Cadastro",IF($Y958="Falta de registro",IF(OR(OR($D958="6x1",$D958="FF 6x1"),$D958="5x2"),"FALTA DE REGISTRO · dia útil da escala "&amp;$E958,"FALTA DE REGISTRO · dia "&amp;$W958&amp;" de "&amp;IFERROR(INDEX(Parâmetros!$B$39:$B$48,MATCH($E958,Parâmetros!$A$39:$A$48,0)),99)&amp;" do ciclo"),IF(OR($D958="6x1",$D958="FF 6x1"),IF(OR(AND(WEEKDAY($F958,2)=6,AND($A958=$A959,$L959&gt;0)),AND(WEEKDAY($F958,2)=7,AND($A958=$A957,$L957&gt;0))),"ATENÇÃO · apontou sábado e domingo no mesmo fim de semana",IF(OR(WEEKDAY($F958,2)=6,WEEKDAY($F958,2)=7),"Jornada de fim de semana do 6x1",IF(OR($H958&gt;=Parâmetros!$E$20,$H958&lt;Parâmetros!$E$19),"ATENÇÃO · 6x1 apontou fora do horário diurno","Jornada fixa do 6x1"))),IF($D958="5x2","Jornada fixa do 5x2",IF($D958="Folguista",IF($J958=$K958,"Evidência confirma sequência","DIVERGE · sequência "&amp;$J958&amp;" × evidência "&amp;$K958),IF($K958=$E958,"Evidência confirma cadastro","DIVERGE · cadastro "&amp;$E958&amp;" × evidência "&amp;$K958)))))))))))</f>
        <v>Folga prevista pelo ciclo</v>
      </c>
      <c r="W958" s="34">
        <f>IF(OR(OR($D958="6x1",$D958="FF 6x1"),$D958="5x2"),"",IF($AB958&lt;&gt;$AB957,IF(IFERROR(INDEX(Cadastro!$F$5:$F$243,$AB958),"")="",IF($L958&gt;0,1,0),IF(IFERROR(INDEX(Cadastro!$F$5:$F$243,$AB958),"")&lt;=IFERROR(INDEX(Parâmetros!$B$39:$B$48,MATCH($E958,Parâmetros!$A$39:$A$48,0)),99),IFERROR(INDEX(Cadastro!$F$5:$F$243,$AB958),""),0)),IF($L958&gt;0,IF(N($X957)&gt;0,1,N($W957)+1),IF(AND($L958=0,OR(N($W957)&gt;=IFERROR(INDEX(Parâmetros!$B$39:$B$48,MATCH($E958,Parâmetros!$A$39:$A$48,0)),99),AND(N($X957)&gt;0,N($X957)&lt;IFERROR(INDEX(Parâmetros!$C$39:$C$48,MATCH($E958,Parâmetros!$A$39:$A$48,0)),0)))),0,N($W957)+1))))</f>
        <v>0</v>
      </c>
      <c r="X958" s="34">
        <f>IF(OR(OR($D958="6x1",$D958="FF 6x1"),$D958="5x2"),"",IF($AB958&lt;&gt;$AB957,IF(IFERROR(INDEX(Cadastro!$F$5:$F$243,$AB958),"")="",0,IF(IFERROR(INDEX(Cadastro!$F$5:$F$243,$AB958),"")&gt;IFERROR(INDEX(Parâmetros!$B$39:$B$48,MATCH($E958,Parâmetros!$A$39:$A$48,0)),99),IFERROR(INDEX(Cadastro!$F$5:$F$243,$AB958),"")-IFERROR(INDEX(Parâmetros!$B$39:$B$48,MATCH($E958,Parâmetros!$A$39:$A$48,0)),99),0)),IF(AND($L958=0,OR(N($W957)&gt;=IFERROR(INDEX(Parâmetros!$B$39:$B$48,MATCH($E958,Parâmetros!$A$39:$A$48,0)),99),AND(N($X957)&gt;0,N($X957)&lt;IFERROR(INDEX(Parâmetros!$C$39:$C$48,MATCH($E958,Parâmetros!$A$39:$A$48,0)),0)))),N($X957)+1,0)))</f>
        <v>1</v>
      </c>
      <c r="Y958" t="str">
        <f>IF($AC958&lt;&gt;"",IF($L958&gt;0,$AC958&amp;" · com apontamento",$AC958),IF($E958="Férias",IF($L958&gt;0,"Férias · com apontamento","Férias (cadastro)"),IF(($Z958+$AA958-1)&gt;Parâmetros!$E$16,"Férias / afastamento",IF(AND($D958="5x2",OR(WEEKDAY($F958,2)=6,WEEKDAY($F958,2)=7)),IF($L958&gt;0,"Folga trabalhada","Folga"),IF($L958&gt;0,"Trabalhado",IF(OR(OR($D958="6x1",$D958="FF 6x1"),$D958="5x2"),IF(AND(OR($D958="6x1",$D958="FF 6x1"),OR(WEEKDAY($F958,2)=6,WEEKDAY($F958,2)=7)),"Folga","Falta de registro"),IF(AND($AB958&lt;&gt;$AB957,IFERROR(INDEX(Cadastro!$F$5:$F$243,$AB958),"")=""),"Indeterminado (início da série)",IF($X958&gt;0,"Folga","Falta de registro"))))))))</f>
        <v>Folga</v>
      </c>
      <c r="Z958" s="34">
        <f>IF(OR($L958&gt;0,$F958&gt;Parâmetros!$E$14),0,IF($A958&lt;&gt;$A957,1,N($Z957)+1))</f>
        <v>1</v>
      </c>
      <c r="AA958" s="34">
        <f>IF(OR($L958&gt;0,$F958&gt;Parâmetros!$E$14),0,IF(OR($A958&lt;&gt;$A959,$F959&gt;Parâmetros!$E$14),1,N($AA959)+1))</f>
        <v>1</v>
      </c>
      <c r="AB958" s="31">
        <f>IFERROR(MATCH($A958&amp;"|"&amp;TEXT(_xlfn.MAXIFS(Cadastro!$E$5:$E$243,Cadastro!$A$5:$A$243,$A958,Cadastro!$E$5:$E$243,"&lt;="&amp;$F958),"yyyymmdd"),Cadastro!$I$5:$I$243,0),"")</f>
        <v>128</v>
      </c>
      <c r="AC958" t="str">
        <f>IFERROR(_xlfn.SINGLE(INDEX(Exceções!$D$5:$D$203,MATCH($A958&amp;"|"&amp;$F958,Exceções!$F$5:$F$203,0))),"")</f>
        <v/>
      </c>
      <c r="AD958" t="str">
        <f>IF($AC958="","",IFERROR(_xlfn.SINGLE(INDEX(Exceções!$E$5:$E$203,MATCH($A958&amp;"|"&amp;$F958,Exceções!$F$5:$F$203,0))),""))</f>
        <v/>
      </c>
    </row>
    <row r="959" spans="1:30" ht="15" hidden="1" customHeight="1" x14ac:dyDescent="0.25">
      <c r="A959" s="31">
        <v>51428</v>
      </c>
      <c r="B959" s="17" t="s">
        <v>45</v>
      </c>
      <c r="C959" s="17" t="str">
        <f>IFERROR(INDEX(Cadastro!$C$5:$C$243,$AB959),"NÃO INFORMADO")</f>
        <v>INS</v>
      </c>
      <c r="D959" s="17" t="str">
        <f>IFERROR(INDEX(Cadastro!$D$5:$D$243,$AB959),"")</f>
        <v>B</v>
      </c>
      <c r="E959" s="17" t="str">
        <f>IFERROR(INDEX(Cadastro!$G$5:$G$243,$AB959),"")</f>
        <v>B</v>
      </c>
      <c r="F959" s="29">
        <v>46305</v>
      </c>
      <c r="G959" s="32" t="str">
        <f t="shared" si="84"/>
        <v>sáb</v>
      </c>
      <c r="H959" s="31">
        <f>IF($L959=0,"",_xlfn.MINIFS(Dados!$Q:$Q,Dados!$A:$A,$A959,Dados!$S:$S,$F959))</f>
        <v>909</v>
      </c>
      <c r="I959" s="31">
        <f>IF($H959="","",_xlfn.MAXIFS(Dados!$R:$R,Dados!$A:$A,$A959,Dados!$S:$S,$F959))</f>
        <v>1385</v>
      </c>
      <c r="J959" s="32" t="str">
        <f>IF($D959&lt;&gt;"Folguista","",IFERROR(INDEX(Parâmetros!$D$52:$G$52,1,MIN(4,MAX(1,$W959))),""))</f>
        <v/>
      </c>
      <c r="K959" s="32" t="str">
        <f>IF(OR($AC959&lt;&gt;"",$Y959="Folga",$Y959="Folga trabalhada",$Y959="Férias (cadastro)",$Y959="Férias / afastamento",$Y959="Indeterminado (início da série)"),"",IF(OR($D959="6x1",$D959="FF 6x1"),IF(OR(WEEKDAY($F959,2)=6,WEEKDAY($F959,2)=7),"6x1 sáb/dom","6x1"),IF($D959="5x2","5x2",IF($H959="",IF($D959="Folguista",$J959,$E959),IF(OR($H959&gt;=Parâmetros!$E$18,$H959&lt;Parâmetros!$E$19),"C",IF($H959&lt;Parâmetros!$E$20,"A","B"))))))</f>
        <v>B</v>
      </c>
      <c r="L959" s="30">
        <f>SUMIFS(Dados!$E:$E,Dados!$A:$A,$A959,Dados!$S:$S,$F959)</f>
        <v>7.870000000000001</v>
      </c>
      <c r="M959" s="30">
        <f>IFERROR(INDEX(Parâmetros!$E$6:$E$11,MATCH($K959,Parâmetros!$A$6:$A$11,0)),"")</f>
        <v>7.67</v>
      </c>
      <c r="N959" s="33">
        <f t="shared" si="85"/>
        <v>1.0260756192959584</v>
      </c>
      <c r="O959" s="33">
        <f>Parâmetros!$E$13</f>
        <v>0.8</v>
      </c>
      <c r="P959" s="32" t="str">
        <f>IF(OR($M959="",$F959&gt;Parâmetros!$E$14),"Não","Sim")</f>
        <v>Sim</v>
      </c>
      <c r="Q959" s="32" t="str">
        <f t="shared" si="86"/>
        <v>Sim</v>
      </c>
      <c r="R959" s="32" t="str">
        <f t="shared" si="87"/>
        <v>Sim</v>
      </c>
      <c r="S959" s="30">
        <f t="shared" si="88"/>
        <v>0</v>
      </c>
      <c r="T959" s="32" t="str">
        <f>IF($Q959&lt;&gt;"Sim","",IF($N959&gt;Parâmetros!$E$15,"Sim","Não"))</f>
        <v>Sim</v>
      </c>
      <c r="U959" s="17" t="str">
        <f t="shared" si="89"/>
        <v>Na meta</v>
      </c>
      <c r="V959" s="17" t="str">
        <f>IF($AC959&lt;&gt;"",IF($L959&gt;0,"ATENÇÃO · apontou em dia de "&amp;LOWER($AC959)&amp;" cadastrado","Exceção cadastrada · "&amp;$AC959)&amp;IF($AD959="",""," · "&amp;$AD959),IF($E959="Férias",IF($L959&gt;0,"ATENÇÃO · apontou estando de férias no cadastro","Férias no cadastro"),IF($Y959="Férias / afastamento","Afastamento · "&amp;($Z959+$AA959-1)&amp;" dias seguidos sem apontamento",IF($Y959="Folga trabalhada","ATENÇÃO · apontou em dia de folga da escala 5x2",IF($Y959="Folga",IF(AND($D959="5x2",OR(WEEKDAY($F959,2)=6,WEEKDAY($F959,2)=7)),"Folga de fim de semana da escala 5x2",IF(AND(OR($D959="6x1",$D959="FF 6x1"),WEEKDAY($F959,2)=6,FALSE()),"Folga de fim de semana · apontou no domingo anterior",IF(AND(OR($D959="6x1",$D959="FF 6x1"),WEEKDAY($F959,2)=7,AND($A959=$A958,$L958&gt;0)),"Folga de fim de semana · apontou no sábado",IF(AND(OR($D959="6x1",$D959="FF 6x1"),OR(WEEKDAY($F959,2)=6,WEEKDAY($F959,2)=7)),"Folga de fim de semana · sem apontamento no sábado nem no domingo","Folga prevista pelo ciclo")))),IF($Y959="Indeterminado (início da série)","Sem histórico anterior — informe o dia do ciclo no Cadastro",IF($Y959="Falta de registro",IF(OR(OR($D959="6x1",$D959="FF 6x1"),$D959="5x2"),"FALTA DE REGISTRO · dia útil da escala "&amp;$E959,"FALTA DE REGISTRO · dia "&amp;$W959&amp;" de "&amp;IFERROR(INDEX(Parâmetros!$B$39:$B$48,MATCH($E959,Parâmetros!$A$39:$A$48,0)),99)&amp;" do ciclo"),IF(OR($D959="6x1",$D959="FF 6x1"),IF(OR(AND(WEEKDAY($F959,2)=6,AND($A959=$A960,$L960&gt;0)),AND(WEEKDAY($F959,2)=7,AND($A959=$A958,$L958&gt;0))),"ATENÇÃO · apontou sábado e domingo no mesmo fim de semana",IF(OR(WEEKDAY($F959,2)=6,WEEKDAY($F959,2)=7),"Jornada de fim de semana do 6x1",IF(OR($H959&gt;=Parâmetros!$E$20,$H959&lt;Parâmetros!$E$19),"ATENÇÃO · 6x1 apontou fora do horário diurno","Jornada fixa do 6x1"))),IF($D959="5x2","Jornada fixa do 5x2",IF($D959="Folguista",IF($J959=$K959,"Evidência confirma sequência","DIVERGE · sequência "&amp;$J959&amp;" × evidência "&amp;$K959),IF($K959=$E959,"Evidência confirma cadastro","DIVERGE · cadastro "&amp;$E959&amp;" × evidência "&amp;$K959)))))))))))</f>
        <v>Evidência confirma cadastro</v>
      </c>
      <c r="W959" s="34">
        <f>IF(OR(OR($D959="6x1",$D959="FF 6x1"),$D959="5x2"),"",IF($AB959&lt;&gt;$AB958,IF(IFERROR(INDEX(Cadastro!$F$5:$F$243,$AB959),"")="",IF($L959&gt;0,1,0),IF(IFERROR(INDEX(Cadastro!$F$5:$F$243,$AB959),"")&lt;=IFERROR(INDEX(Parâmetros!$B$39:$B$48,MATCH($E959,Parâmetros!$A$39:$A$48,0)),99),IFERROR(INDEX(Cadastro!$F$5:$F$243,$AB959),""),0)),IF($L959&gt;0,IF(N($X958)&gt;0,1,N($W958)+1),IF(AND($L959=0,OR(N($W958)&gt;=IFERROR(INDEX(Parâmetros!$B$39:$B$48,MATCH($E959,Parâmetros!$A$39:$A$48,0)),99),AND(N($X958)&gt;0,N($X958)&lt;IFERROR(INDEX(Parâmetros!$C$39:$C$48,MATCH($E959,Parâmetros!$A$39:$A$48,0)),0)))),0,N($W958)+1))))</f>
        <v>1</v>
      </c>
      <c r="X959" s="34">
        <f>IF(OR(OR($D959="6x1",$D959="FF 6x1"),$D959="5x2"),"",IF($AB959&lt;&gt;$AB958,IF(IFERROR(INDEX(Cadastro!$F$5:$F$243,$AB959),"")="",0,IF(IFERROR(INDEX(Cadastro!$F$5:$F$243,$AB959),"")&gt;IFERROR(INDEX(Parâmetros!$B$39:$B$48,MATCH($E959,Parâmetros!$A$39:$A$48,0)),99),IFERROR(INDEX(Cadastro!$F$5:$F$243,$AB959),"")-IFERROR(INDEX(Parâmetros!$B$39:$B$48,MATCH($E959,Parâmetros!$A$39:$A$48,0)),99),0)),IF(AND($L959=0,OR(N($W958)&gt;=IFERROR(INDEX(Parâmetros!$B$39:$B$48,MATCH($E959,Parâmetros!$A$39:$A$48,0)),99),AND(N($X958)&gt;0,N($X958)&lt;IFERROR(INDEX(Parâmetros!$C$39:$C$48,MATCH($E959,Parâmetros!$A$39:$A$48,0)),0)))),N($X958)+1,0)))</f>
        <v>0</v>
      </c>
      <c r="Y959" t="str">
        <f>IF($AC959&lt;&gt;"",IF($L959&gt;0,$AC959&amp;" · com apontamento",$AC959),IF($E959="Férias",IF($L959&gt;0,"Férias · com apontamento","Férias (cadastro)"),IF(($Z959+$AA959-1)&gt;Parâmetros!$E$16,"Férias / afastamento",IF(AND($D959="5x2",OR(WEEKDAY($F959,2)=6,WEEKDAY($F959,2)=7)),IF($L959&gt;0,"Folga trabalhada","Folga"),IF($L959&gt;0,"Trabalhado",IF(OR(OR($D959="6x1",$D959="FF 6x1"),$D959="5x2"),IF(AND(OR($D959="6x1",$D959="FF 6x1"),OR(WEEKDAY($F959,2)=6,WEEKDAY($F959,2)=7)),"Folga","Falta de registro"),IF(AND($AB959&lt;&gt;$AB958,IFERROR(INDEX(Cadastro!$F$5:$F$243,$AB959),"")=""),"Indeterminado (início da série)",IF($X959&gt;0,"Folga","Falta de registro"))))))))</f>
        <v>Trabalhado</v>
      </c>
      <c r="Z959" s="34">
        <f>IF(OR($L959&gt;0,$F959&gt;Parâmetros!$E$14),0,IF($A959&lt;&gt;$A958,1,N($Z958)+1))</f>
        <v>0</v>
      </c>
      <c r="AA959" s="34">
        <f>IF(OR($L959&gt;0,$F959&gt;Parâmetros!$E$14),0,IF(OR($A959&lt;&gt;$A960,$F960&gt;Parâmetros!$E$14),1,N($AA960)+1))</f>
        <v>0</v>
      </c>
      <c r="AB959" s="31">
        <f>IFERROR(MATCH($A959&amp;"|"&amp;TEXT(_xlfn.MAXIFS(Cadastro!$E$5:$E$243,Cadastro!$A$5:$A$243,$A959,Cadastro!$E$5:$E$243,"&lt;="&amp;$F959),"yyyymmdd"),Cadastro!$I$5:$I$243,0),"")</f>
        <v>128</v>
      </c>
      <c r="AC959" t="str">
        <f>IFERROR(_xlfn.SINGLE(INDEX(Exceções!$D$5:$D$203,MATCH($A959&amp;"|"&amp;$F959,Exceções!$F$5:$F$203,0))),"")</f>
        <v/>
      </c>
      <c r="AD959" t="str">
        <f>IF($AC959="","",IFERROR(_xlfn.SINGLE(INDEX(Exceções!$E$5:$E$203,MATCH($A959&amp;"|"&amp;$F959,Exceções!$F$5:$F$203,0))),""))</f>
        <v/>
      </c>
    </row>
    <row r="960" spans="1:30" ht="15" hidden="1" customHeight="1" x14ac:dyDescent="0.25">
      <c r="A960" s="31">
        <v>51428</v>
      </c>
      <c r="B960" s="17" t="s">
        <v>45</v>
      </c>
      <c r="C960" s="17" t="str">
        <f>IFERROR(INDEX(Cadastro!$C$5:$C$243,$AB960),"NÃO INFORMADO")</f>
        <v>INS</v>
      </c>
      <c r="D960" s="17" t="str">
        <f>IFERROR(INDEX(Cadastro!$D$5:$D$243,$AB960),"")</f>
        <v>B</v>
      </c>
      <c r="E960" s="17" t="str">
        <f>IFERROR(INDEX(Cadastro!$G$5:$G$243,$AB960),"")</f>
        <v>B</v>
      </c>
      <c r="F960" s="29">
        <v>46306</v>
      </c>
      <c r="G960" s="32" t="str">
        <f t="shared" si="84"/>
        <v>dom</v>
      </c>
      <c r="H960" s="31">
        <f>IF($L960=0,"",_xlfn.MINIFS(Dados!$Q:$Q,Dados!$A:$A,$A960,Dados!$S:$S,$F960))</f>
        <v>930</v>
      </c>
      <c r="I960" s="31">
        <f>IF($H960="","",_xlfn.MAXIFS(Dados!$R:$R,Dados!$A:$A,$A960,Dados!$S:$S,$F960))</f>
        <v>1371</v>
      </c>
      <c r="J960" s="32" t="str">
        <f>IF($D960&lt;&gt;"Folguista","",IFERROR(INDEX(Parâmetros!$D$52:$G$52,1,MIN(4,MAX(1,$W960))),""))</f>
        <v/>
      </c>
      <c r="K960" s="32" t="str">
        <f>IF(OR($AC960&lt;&gt;"",$Y960="Folga",$Y960="Folga trabalhada",$Y960="Férias (cadastro)",$Y960="Férias / afastamento",$Y960="Indeterminado (início da série)"),"",IF(OR($D960="6x1",$D960="FF 6x1"),IF(OR(WEEKDAY($F960,2)=6,WEEKDAY($F960,2)=7),"6x1 sáb/dom","6x1"),IF($D960="5x2","5x2",IF($H960="",IF($D960="Folguista",$J960,$E960),IF(OR($H960&gt;=Parâmetros!$E$18,$H960&lt;Parâmetros!$E$19),"C",IF($H960&lt;Parâmetros!$E$20,"A","B"))))))</f>
        <v>B</v>
      </c>
      <c r="L960" s="30">
        <f>SUMIFS(Dados!$E:$E,Dados!$A:$A,$A960,Dados!$S:$S,$F960)</f>
        <v>7.3000000000000007</v>
      </c>
      <c r="M960" s="30">
        <f>IFERROR(INDEX(Parâmetros!$E$6:$E$11,MATCH($K960,Parâmetros!$A$6:$A$11,0)),"")</f>
        <v>7.67</v>
      </c>
      <c r="N960" s="33">
        <f t="shared" si="85"/>
        <v>0.95176010430247726</v>
      </c>
      <c r="O960" s="33">
        <f>Parâmetros!$E$13</f>
        <v>0.8</v>
      </c>
      <c r="P960" s="32" t="str">
        <f>IF(OR($M960="",$F960&gt;Parâmetros!$E$14),"Não","Sim")</f>
        <v>Sim</v>
      </c>
      <c r="Q960" s="32" t="str">
        <f t="shared" si="86"/>
        <v>Sim</v>
      </c>
      <c r="R960" s="32" t="str">
        <f t="shared" si="87"/>
        <v>Sim</v>
      </c>
      <c r="S960" s="30">
        <f t="shared" si="88"/>
        <v>0</v>
      </c>
      <c r="T960" s="32" t="str">
        <f>IF($Q960&lt;&gt;"Sim","",IF($N960&gt;Parâmetros!$E$15,"Sim","Não"))</f>
        <v>Não</v>
      </c>
      <c r="U960" s="17" t="str">
        <f t="shared" si="89"/>
        <v>Na meta</v>
      </c>
      <c r="V960" s="17" t="str">
        <f>IF($AC960&lt;&gt;"",IF($L960&gt;0,"ATENÇÃO · apontou em dia de "&amp;LOWER($AC960)&amp;" cadastrado","Exceção cadastrada · "&amp;$AC960)&amp;IF($AD960="",""," · "&amp;$AD960),IF($E960="Férias",IF($L960&gt;0,"ATENÇÃO · apontou estando de férias no cadastro","Férias no cadastro"),IF($Y960="Férias / afastamento","Afastamento · "&amp;($Z960+$AA960-1)&amp;" dias seguidos sem apontamento",IF($Y960="Folga trabalhada","ATENÇÃO · apontou em dia de folga da escala 5x2",IF($Y960="Folga",IF(AND($D960="5x2",OR(WEEKDAY($F960,2)=6,WEEKDAY($F960,2)=7)),"Folga de fim de semana da escala 5x2",IF(AND(OR($D960="6x1",$D960="FF 6x1"),WEEKDAY($F960,2)=6,FALSE()),"Folga de fim de semana · apontou no domingo anterior",IF(AND(OR($D960="6x1",$D960="FF 6x1"),WEEKDAY($F960,2)=7,AND($A960=$A959,$L959&gt;0)),"Folga de fim de semana · apontou no sábado",IF(AND(OR($D960="6x1",$D960="FF 6x1"),OR(WEEKDAY($F960,2)=6,WEEKDAY($F960,2)=7)),"Folga de fim de semana · sem apontamento no sábado nem no domingo","Folga prevista pelo ciclo")))),IF($Y960="Indeterminado (início da série)","Sem histórico anterior — informe o dia do ciclo no Cadastro",IF($Y960="Falta de registro",IF(OR(OR($D960="6x1",$D960="FF 6x1"),$D960="5x2"),"FALTA DE REGISTRO · dia útil da escala "&amp;$E960,"FALTA DE REGISTRO · dia "&amp;$W960&amp;" de "&amp;IFERROR(INDEX(Parâmetros!$B$39:$B$48,MATCH($E960,Parâmetros!$A$39:$A$48,0)),99)&amp;" do ciclo"),IF(OR($D960="6x1",$D960="FF 6x1"),IF(OR(AND(WEEKDAY($F960,2)=6,AND($A960=$A961,$L961&gt;0)),AND(WEEKDAY($F960,2)=7,AND($A960=$A959,$L959&gt;0))),"ATENÇÃO · apontou sábado e domingo no mesmo fim de semana",IF(OR(WEEKDAY($F960,2)=6,WEEKDAY($F960,2)=7),"Jornada de fim de semana do 6x1",IF(OR($H960&gt;=Parâmetros!$E$20,$H960&lt;Parâmetros!$E$19),"ATENÇÃO · 6x1 apontou fora do horário diurno","Jornada fixa do 6x1"))),IF($D960="5x2","Jornada fixa do 5x2",IF($D960="Folguista",IF($J960=$K960,"Evidência confirma sequência","DIVERGE · sequência "&amp;$J960&amp;" × evidência "&amp;$K960),IF($K960=$E960,"Evidência confirma cadastro","DIVERGE · cadastro "&amp;$E960&amp;" × evidência "&amp;$K960)))))))))))</f>
        <v>Evidência confirma cadastro</v>
      </c>
      <c r="W960" s="34">
        <f>IF(OR(OR($D960="6x1",$D960="FF 6x1"),$D960="5x2"),"",IF($AB960&lt;&gt;$AB959,IF(IFERROR(INDEX(Cadastro!$F$5:$F$243,$AB960),"")="",IF($L960&gt;0,1,0),IF(IFERROR(INDEX(Cadastro!$F$5:$F$243,$AB960),"")&lt;=IFERROR(INDEX(Parâmetros!$B$39:$B$48,MATCH($E960,Parâmetros!$A$39:$A$48,0)),99),IFERROR(INDEX(Cadastro!$F$5:$F$243,$AB960),""),0)),IF($L960&gt;0,IF(N($X959)&gt;0,1,N($W959)+1),IF(AND($L960=0,OR(N($W959)&gt;=IFERROR(INDEX(Parâmetros!$B$39:$B$48,MATCH($E960,Parâmetros!$A$39:$A$48,0)),99),AND(N($X959)&gt;0,N($X959)&lt;IFERROR(INDEX(Parâmetros!$C$39:$C$48,MATCH($E960,Parâmetros!$A$39:$A$48,0)),0)))),0,N($W959)+1))))</f>
        <v>2</v>
      </c>
      <c r="X960" s="34">
        <f>IF(OR(OR($D960="6x1",$D960="FF 6x1"),$D960="5x2"),"",IF($AB960&lt;&gt;$AB959,IF(IFERROR(INDEX(Cadastro!$F$5:$F$243,$AB960),"")="",0,IF(IFERROR(INDEX(Cadastro!$F$5:$F$243,$AB960),"")&gt;IFERROR(INDEX(Parâmetros!$B$39:$B$48,MATCH($E960,Parâmetros!$A$39:$A$48,0)),99),IFERROR(INDEX(Cadastro!$F$5:$F$243,$AB960),"")-IFERROR(INDEX(Parâmetros!$B$39:$B$48,MATCH($E960,Parâmetros!$A$39:$A$48,0)),99),0)),IF(AND($L960=0,OR(N($W959)&gt;=IFERROR(INDEX(Parâmetros!$B$39:$B$48,MATCH($E960,Parâmetros!$A$39:$A$48,0)),99),AND(N($X959)&gt;0,N($X959)&lt;IFERROR(INDEX(Parâmetros!$C$39:$C$48,MATCH($E960,Parâmetros!$A$39:$A$48,0)),0)))),N($X959)+1,0)))</f>
        <v>0</v>
      </c>
      <c r="Y960" t="str">
        <f>IF($AC960&lt;&gt;"",IF($L960&gt;0,$AC960&amp;" · com apontamento",$AC960),IF($E960="Férias",IF($L960&gt;0,"Férias · com apontamento","Férias (cadastro)"),IF(($Z960+$AA960-1)&gt;Parâmetros!$E$16,"Férias / afastamento",IF(AND($D960="5x2",OR(WEEKDAY($F960,2)=6,WEEKDAY($F960,2)=7)),IF($L960&gt;0,"Folga trabalhada","Folga"),IF($L960&gt;0,"Trabalhado",IF(OR(OR($D960="6x1",$D960="FF 6x1"),$D960="5x2"),IF(AND(OR($D960="6x1",$D960="FF 6x1"),OR(WEEKDAY($F960,2)=6,WEEKDAY($F960,2)=7)),"Folga","Falta de registro"),IF(AND($AB960&lt;&gt;$AB959,IFERROR(INDEX(Cadastro!$F$5:$F$243,$AB960),"")=""),"Indeterminado (início da série)",IF($X960&gt;0,"Folga","Falta de registro"))))))))</f>
        <v>Trabalhado</v>
      </c>
      <c r="Z960" s="34">
        <f>IF(OR($L960&gt;0,$F960&gt;Parâmetros!$E$14),0,IF($A960&lt;&gt;$A959,1,N($Z959)+1))</f>
        <v>0</v>
      </c>
      <c r="AA960" s="34">
        <f>IF(OR($L960&gt;0,$F960&gt;Parâmetros!$E$14),0,IF(OR($A960&lt;&gt;$A961,$F961&gt;Parâmetros!$E$14),1,N($AA961)+1))</f>
        <v>0</v>
      </c>
      <c r="AB960" s="31">
        <f>IFERROR(MATCH($A960&amp;"|"&amp;TEXT(_xlfn.MAXIFS(Cadastro!$E$5:$E$243,Cadastro!$A$5:$A$243,$A960,Cadastro!$E$5:$E$243,"&lt;="&amp;$F960),"yyyymmdd"),Cadastro!$I$5:$I$243,0),"")</f>
        <v>128</v>
      </c>
      <c r="AC960" t="str">
        <f>IFERROR(_xlfn.SINGLE(INDEX(Exceções!$D$5:$D$203,MATCH($A960&amp;"|"&amp;$F960,Exceções!$F$5:$F$203,0))),"")</f>
        <v/>
      </c>
      <c r="AD960" t="str">
        <f>IF($AC960="","",IFERROR(_xlfn.SINGLE(INDEX(Exceções!$E$5:$E$203,MATCH($A960&amp;"|"&amp;$F960,Exceções!$F$5:$F$203,0))),""))</f>
        <v/>
      </c>
    </row>
    <row r="961" spans="1:30" ht="15" hidden="1" customHeight="1" x14ac:dyDescent="0.25">
      <c r="A961" s="31">
        <v>51428</v>
      </c>
      <c r="B961" s="17" t="s">
        <v>45</v>
      </c>
      <c r="C961" s="17" t="str">
        <f>IFERROR(INDEX(Cadastro!$C$5:$C$243,$AB961),"NÃO INFORMADO")</f>
        <v>INS</v>
      </c>
      <c r="D961" s="17" t="str">
        <f>IFERROR(INDEX(Cadastro!$D$5:$D$243,$AB961),"")</f>
        <v>B</v>
      </c>
      <c r="E961" s="17" t="str">
        <f>IFERROR(INDEX(Cadastro!$G$5:$G$243,$AB961),"")</f>
        <v>B</v>
      </c>
      <c r="F961" s="29">
        <v>46307</v>
      </c>
      <c r="G961" s="32" t="str">
        <f t="shared" si="84"/>
        <v>seg</v>
      </c>
      <c r="H961" s="31">
        <f>IF($L961=0,"",_xlfn.MINIFS(Dados!$Q:$Q,Dados!$A:$A,$A961,Dados!$S:$S,$F961))</f>
        <v>928</v>
      </c>
      <c r="I961" s="31">
        <f>IF($H961="","",_xlfn.MAXIFS(Dados!$R:$R,Dados!$A:$A,$A961,Dados!$S:$S,$F961))</f>
        <v>1364</v>
      </c>
      <c r="J961" s="32" t="str">
        <f>IF($D961&lt;&gt;"Folguista","",IFERROR(INDEX(Parâmetros!$D$52:$G$52,1,MIN(4,MAX(1,$W961))),""))</f>
        <v/>
      </c>
      <c r="K961" s="32" t="str">
        <f>IF(OR($AC961&lt;&gt;"",$Y961="Folga",$Y961="Folga trabalhada",$Y961="Férias (cadastro)",$Y961="Férias / afastamento",$Y961="Indeterminado (início da série)"),"",IF(OR($D961="6x1",$D961="FF 6x1"),IF(OR(WEEKDAY($F961,2)=6,WEEKDAY($F961,2)=7),"6x1 sáb/dom","6x1"),IF($D961="5x2","5x2",IF($H961="",IF($D961="Folguista",$J961,$E961),IF(OR($H961&gt;=Parâmetros!$E$18,$H961&lt;Parâmetros!$E$19),"C",IF($H961&lt;Parâmetros!$E$20,"A","B"))))))</f>
        <v>B</v>
      </c>
      <c r="L961" s="30">
        <f>SUMIFS(Dados!$E:$E,Dados!$A:$A,$A961,Dados!$S:$S,$F961)</f>
        <v>7.1899999999999995</v>
      </c>
      <c r="M961" s="30">
        <f>IFERROR(INDEX(Parâmetros!$E$6:$E$11,MATCH($K961,Parâmetros!$A$6:$A$11,0)),"")</f>
        <v>7.67</v>
      </c>
      <c r="N961" s="33">
        <f t="shared" si="85"/>
        <v>0.93741851368970008</v>
      </c>
      <c r="O961" s="33">
        <f>Parâmetros!$E$13</f>
        <v>0.8</v>
      </c>
      <c r="P961" s="32" t="str">
        <f>IF(OR($M961="",$F961&gt;Parâmetros!$E$14),"Não","Sim")</f>
        <v>Sim</v>
      </c>
      <c r="Q961" s="32" t="str">
        <f t="shared" si="86"/>
        <v>Sim</v>
      </c>
      <c r="R961" s="32" t="str">
        <f t="shared" si="87"/>
        <v>Sim</v>
      </c>
      <c r="S961" s="30">
        <f t="shared" si="88"/>
        <v>0</v>
      </c>
      <c r="T961" s="32" t="str">
        <f>IF($Q961&lt;&gt;"Sim","",IF($N961&gt;Parâmetros!$E$15,"Sim","Não"))</f>
        <v>Não</v>
      </c>
      <c r="U961" s="17" t="str">
        <f t="shared" si="89"/>
        <v>Na meta</v>
      </c>
      <c r="V961" s="17" t="str">
        <f>IF($AC961&lt;&gt;"",IF($L961&gt;0,"ATENÇÃO · apontou em dia de "&amp;LOWER($AC961)&amp;" cadastrado","Exceção cadastrada · "&amp;$AC961)&amp;IF($AD961="",""," · "&amp;$AD961),IF($E961="Férias",IF($L961&gt;0,"ATENÇÃO · apontou estando de férias no cadastro","Férias no cadastro"),IF($Y961="Férias / afastamento","Afastamento · "&amp;($Z961+$AA961-1)&amp;" dias seguidos sem apontamento",IF($Y961="Folga trabalhada","ATENÇÃO · apontou em dia de folga da escala 5x2",IF($Y961="Folga",IF(AND($D961="5x2",OR(WEEKDAY($F961,2)=6,WEEKDAY($F961,2)=7)),"Folga de fim de semana da escala 5x2",IF(AND(OR($D961="6x1",$D961="FF 6x1"),WEEKDAY($F961,2)=6,FALSE()),"Folga de fim de semana · apontou no domingo anterior",IF(AND(OR($D961="6x1",$D961="FF 6x1"),WEEKDAY($F961,2)=7,AND($A961=$A960,$L960&gt;0)),"Folga de fim de semana · apontou no sábado",IF(AND(OR($D961="6x1",$D961="FF 6x1"),OR(WEEKDAY($F961,2)=6,WEEKDAY($F961,2)=7)),"Folga de fim de semana · sem apontamento no sábado nem no domingo","Folga prevista pelo ciclo")))),IF($Y961="Indeterminado (início da série)","Sem histórico anterior — informe o dia do ciclo no Cadastro",IF($Y961="Falta de registro",IF(OR(OR($D961="6x1",$D961="FF 6x1"),$D961="5x2"),"FALTA DE REGISTRO · dia útil da escala "&amp;$E961,"FALTA DE REGISTRO · dia "&amp;$W961&amp;" de "&amp;IFERROR(INDEX(Parâmetros!$B$39:$B$48,MATCH($E961,Parâmetros!$A$39:$A$48,0)),99)&amp;" do ciclo"),IF(OR($D961="6x1",$D961="FF 6x1"),IF(OR(AND(WEEKDAY($F961,2)=6,AND($A961=$A962,$L962&gt;0)),AND(WEEKDAY($F961,2)=7,AND($A961=$A960,$L960&gt;0))),"ATENÇÃO · apontou sábado e domingo no mesmo fim de semana",IF(OR(WEEKDAY($F961,2)=6,WEEKDAY($F961,2)=7),"Jornada de fim de semana do 6x1",IF(OR($H961&gt;=Parâmetros!$E$20,$H961&lt;Parâmetros!$E$19),"ATENÇÃO · 6x1 apontou fora do horário diurno","Jornada fixa do 6x1"))),IF($D961="5x2","Jornada fixa do 5x2",IF($D961="Folguista",IF($J961=$K961,"Evidência confirma sequência","DIVERGE · sequência "&amp;$J961&amp;" × evidência "&amp;$K961),IF($K961=$E961,"Evidência confirma cadastro","DIVERGE · cadastro "&amp;$E961&amp;" × evidência "&amp;$K961)))))))))))</f>
        <v>Evidência confirma cadastro</v>
      </c>
      <c r="W961" s="34">
        <f>IF(OR(OR($D961="6x1",$D961="FF 6x1"),$D961="5x2"),"",IF($AB961&lt;&gt;$AB960,IF(IFERROR(INDEX(Cadastro!$F$5:$F$243,$AB961),"")="",IF($L961&gt;0,1,0),IF(IFERROR(INDEX(Cadastro!$F$5:$F$243,$AB961),"")&lt;=IFERROR(INDEX(Parâmetros!$B$39:$B$48,MATCH($E961,Parâmetros!$A$39:$A$48,0)),99),IFERROR(INDEX(Cadastro!$F$5:$F$243,$AB961),""),0)),IF($L961&gt;0,IF(N($X960)&gt;0,1,N($W960)+1),IF(AND($L961=0,OR(N($W960)&gt;=IFERROR(INDEX(Parâmetros!$B$39:$B$48,MATCH($E961,Parâmetros!$A$39:$A$48,0)),99),AND(N($X960)&gt;0,N($X960)&lt;IFERROR(INDEX(Parâmetros!$C$39:$C$48,MATCH($E961,Parâmetros!$A$39:$A$48,0)),0)))),0,N($W960)+1))))</f>
        <v>3</v>
      </c>
      <c r="X961" s="34">
        <f>IF(OR(OR($D961="6x1",$D961="FF 6x1"),$D961="5x2"),"",IF($AB961&lt;&gt;$AB960,IF(IFERROR(INDEX(Cadastro!$F$5:$F$243,$AB961),"")="",0,IF(IFERROR(INDEX(Cadastro!$F$5:$F$243,$AB961),"")&gt;IFERROR(INDEX(Parâmetros!$B$39:$B$48,MATCH($E961,Parâmetros!$A$39:$A$48,0)),99),IFERROR(INDEX(Cadastro!$F$5:$F$243,$AB961),"")-IFERROR(INDEX(Parâmetros!$B$39:$B$48,MATCH($E961,Parâmetros!$A$39:$A$48,0)),99),0)),IF(AND($L961=0,OR(N($W960)&gt;=IFERROR(INDEX(Parâmetros!$B$39:$B$48,MATCH($E961,Parâmetros!$A$39:$A$48,0)),99),AND(N($X960)&gt;0,N($X960)&lt;IFERROR(INDEX(Parâmetros!$C$39:$C$48,MATCH($E961,Parâmetros!$A$39:$A$48,0)),0)))),N($X960)+1,0)))</f>
        <v>0</v>
      </c>
      <c r="Y961" t="str">
        <f>IF($AC961&lt;&gt;"",IF($L961&gt;0,$AC961&amp;" · com apontamento",$AC961),IF($E961="Férias",IF($L961&gt;0,"Férias · com apontamento","Férias (cadastro)"),IF(($Z961+$AA961-1)&gt;Parâmetros!$E$16,"Férias / afastamento",IF(AND($D961="5x2",OR(WEEKDAY($F961,2)=6,WEEKDAY($F961,2)=7)),IF($L961&gt;0,"Folga trabalhada","Folga"),IF($L961&gt;0,"Trabalhado",IF(OR(OR($D961="6x1",$D961="FF 6x1"),$D961="5x2"),IF(AND(OR($D961="6x1",$D961="FF 6x1"),OR(WEEKDAY($F961,2)=6,WEEKDAY($F961,2)=7)),"Folga","Falta de registro"),IF(AND($AB961&lt;&gt;$AB960,IFERROR(INDEX(Cadastro!$F$5:$F$243,$AB961),"")=""),"Indeterminado (início da série)",IF($X961&gt;0,"Folga","Falta de registro"))))))))</f>
        <v>Trabalhado</v>
      </c>
      <c r="Z961" s="34">
        <f>IF(OR($L961&gt;0,$F961&gt;Parâmetros!$E$14),0,IF($A961&lt;&gt;$A960,1,N($Z960)+1))</f>
        <v>0</v>
      </c>
      <c r="AA961" s="34">
        <f>IF(OR($L961&gt;0,$F961&gt;Parâmetros!$E$14),0,IF(OR($A961&lt;&gt;$A962,$F962&gt;Parâmetros!$E$14),1,N($AA962)+1))</f>
        <v>0</v>
      </c>
      <c r="AB961" s="31">
        <f>IFERROR(MATCH($A961&amp;"|"&amp;TEXT(_xlfn.MAXIFS(Cadastro!$E$5:$E$243,Cadastro!$A$5:$A$243,$A961,Cadastro!$E$5:$E$243,"&lt;="&amp;$F961),"yyyymmdd"),Cadastro!$I$5:$I$243,0),"")</f>
        <v>128</v>
      </c>
      <c r="AC961" t="str">
        <f>IFERROR(_xlfn.SINGLE(INDEX(Exceções!$D$5:$D$203,MATCH($A961&amp;"|"&amp;$F961,Exceções!$F$5:$F$203,0))),"")</f>
        <v/>
      </c>
      <c r="AD961" t="str">
        <f>IF($AC961="","",IFERROR(_xlfn.SINGLE(INDEX(Exceções!$E$5:$E$203,MATCH($A961&amp;"|"&amp;$F961,Exceções!$F$5:$F$203,0))),""))</f>
        <v/>
      </c>
    </row>
    <row r="962" spans="1:30" ht="15" hidden="1" customHeight="1" x14ac:dyDescent="0.25">
      <c r="A962" s="31">
        <v>51428</v>
      </c>
      <c r="B962" s="17" t="s">
        <v>45</v>
      </c>
      <c r="C962" s="17" t="str">
        <f>IFERROR(INDEX(Cadastro!$C$5:$C$243,$AB962),"NÃO INFORMADO")</f>
        <v>INS</v>
      </c>
      <c r="D962" s="17" t="str">
        <f>IFERROR(INDEX(Cadastro!$D$5:$D$243,$AB962),"")</f>
        <v>B</v>
      </c>
      <c r="E962" s="17" t="str">
        <f>IFERROR(INDEX(Cadastro!$G$5:$G$243,$AB962),"")</f>
        <v>B</v>
      </c>
      <c r="F962" s="29">
        <v>46308</v>
      </c>
      <c r="G962" s="32" t="str">
        <f t="shared" ref="G962:G1025" si="90">CHOOSE(WEEKDAY($F962,1),"dom","seg","ter","qua","qui","sex","sáb")</f>
        <v>ter</v>
      </c>
      <c r="H962" s="31">
        <f>IF($L962=0,"",_xlfn.MINIFS(Dados!$Q:$Q,Dados!$A:$A,$A962,Dados!$S:$S,$F962))</f>
        <v>1145</v>
      </c>
      <c r="I962" s="31">
        <f>IF($H962="","",_xlfn.MAXIFS(Dados!$R:$R,Dados!$A:$A,$A962,Dados!$S:$S,$F962))</f>
        <v>1366</v>
      </c>
      <c r="J962" s="32" t="str">
        <f>IF($D962&lt;&gt;"Folguista","",IFERROR(INDEX(Parâmetros!$D$52:$G$52,1,MIN(4,MAX(1,$W962))),""))</f>
        <v/>
      </c>
      <c r="K962" s="32" t="str">
        <f>IF(OR($AC962&lt;&gt;"",$Y962="Folga",$Y962="Folga trabalhada",$Y962="Férias (cadastro)",$Y962="Férias / afastamento",$Y962="Indeterminado (início da série)"),"",IF(OR($D962="6x1",$D962="FF 6x1"),IF(OR(WEEKDAY($F962,2)=6,WEEKDAY($F962,2)=7),"6x1 sáb/dom","6x1"),IF($D962="5x2","5x2",IF($H962="",IF($D962="Folguista",$J962,$E962),IF(OR($H962&gt;=Parâmetros!$E$18,$H962&lt;Parâmetros!$E$19),"C",IF($H962&lt;Parâmetros!$E$20,"A","B"))))))</f>
        <v/>
      </c>
      <c r="L962" s="30">
        <f>SUMIFS(Dados!$E:$E,Dados!$A:$A,$A962,Dados!$S:$S,$F962)</f>
        <v>3.69</v>
      </c>
      <c r="M962" s="30" t="str">
        <f>IFERROR(INDEX(Parâmetros!$E$6:$E$11,MATCH($K962,Parâmetros!$A$6:$A$11,0)),"")</f>
        <v/>
      </c>
      <c r="N962" s="33" t="str">
        <f t="shared" ref="N962:N1025" si="91">IFERROR($L962/$M962,"")</f>
        <v/>
      </c>
      <c r="O962" s="33">
        <f>Parâmetros!$E$13</f>
        <v>0.8</v>
      </c>
      <c r="P962" s="32" t="str">
        <f>IF(OR($M962="",$F962&gt;Parâmetros!$E$14),"Não","Sim")</f>
        <v>Não</v>
      </c>
      <c r="Q962" s="32" t="str">
        <f t="shared" ref="Q962:Q1025" si="92">IF($P962="Não","",IF($L962&gt;0,"Sim","Não"))</f>
        <v/>
      </c>
      <c r="R962" s="32" t="str">
        <f t="shared" ref="R962:R1025" si="93">IF($Q962&lt;&gt;"Sim","",IF($N962&gt;=$O962,"Sim","Não"))</f>
        <v/>
      </c>
      <c r="S962" s="30" t="str">
        <f t="shared" ref="S962:S1025" si="94">IF($Q962&lt;&gt;"Sim","",MAX(0,$M962*$O962-$L962))</f>
        <v/>
      </c>
      <c r="T962" s="32" t="str">
        <f>IF($Q962&lt;&gt;"Sim","",IF($N962&gt;Parâmetros!$E$15,"Sim","Não"))</f>
        <v/>
      </c>
      <c r="U962" s="17" t="str">
        <f t="shared" ref="U962:U1025" si="95">IF($AC962&lt;&gt;"",$AC962,IF($P962="Não",IF($Y962="Folga","Folga",IF(LEFT($Y962,6)="Férias","Férias / afastamento",IF($Y962="Indeterminado (início da série)","Início da série","Fora da apuração"))),IF($Q962="Não","Falta de registro",IF($R962="Sim","Na meta","Abaixo da meta"))))</f>
        <v>Treinamento</v>
      </c>
      <c r="V962" s="17" t="str">
        <f>IF($AC962&lt;&gt;"",IF($L962&gt;0,"ATENÇÃO · apontou em dia de "&amp;LOWER($AC962)&amp;" cadastrado","Exceção cadastrada · "&amp;$AC962)&amp;IF($AD962="",""," · "&amp;$AD962),IF($E962="Férias",IF($L962&gt;0,"ATENÇÃO · apontou estando de férias no cadastro","Férias no cadastro"),IF($Y962="Férias / afastamento","Afastamento · "&amp;($Z962+$AA962-1)&amp;" dias seguidos sem apontamento",IF($Y962="Folga trabalhada","ATENÇÃO · apontou em dia de folga da escala 5x2",IF($Y962="Folga",IF(AND($D962="5x2",OR(WEEKDAY($F962,2)=6,WEEKDAY($F962,2)=7)),"Folga de fim de semana da escala 5x2",IF(AND(OR($D962="6x1",$D962="FF 6x1"),WEEKDAY($F962,2)=6,FALSE()),"Folga de fim de semana · apontou no domingo anterior",IF(AND(OR($D962="6x1",$D962="FF 6x1"),WEEKDAY($F962,2)=7,AND($A962=$A961,$L961&gt;0)),"Folga de fim de semana · apontou no sábado",IF(AND(OR($D962="6x1",$D962="FF 6x1"),OR(WEEKDAY($F962,2)=6,WEEKDAY($F962,2)=7)),"Folga de fim de semana · sem apontamento no sábado nem no domingo","Folga prevista pelo ciclo")))),IF($Y962="Indeterminado (início da série)","Sem histórico anterior — informe o dia do ciclo no Cadastro",IF($Y962="Falta de registro",IF(OR(OR($D962="6x1",$D962="FF 6x1"),$D962="5x2"),"FALTA DE REGISTRO · dia útil da escala "&amp;$E962,"FALTA DE REGISTRO · dia "&amp;$W962&amp;" de "&amp;IFERROR(INDEX(Parâmetros!$B$39:$B$48,MATCH($E962,Parâmetros!$A$39:$A$48,0)),99)&amp;" do ciclo"),IF(OR($D962="6x1",$D962="FF 6x1"),IF(OR(AND(WEEKDAY($F962,2)=6,AND($A962=$A963,$L963&gt;0)),AND(WEEKDAY($F962,2)=7,AND($A962=$A961,$L961&gt;0))),"ATENÇÃO · apontou sábado e domingo no mesmo fim de semana",IF(OR(WEEKDAY($F962,2)=6,WEEKDAY($F962,2)=7),"Jornada de fim de semana do 6x1",IF(OR($H962&gt;=Parâmetros!$E$20,$H962&lt;Parâmetros!$E$19),"ATENÇÃO · 6x1 apontou fora do horário diurno","Jornada fixa do 6x1"))),IF($D962="5x2","Jornada fixa do 5x2",IF($D962="Folguista",IF($J962=$K962,"Evidência confirma sequência","DIVERGE · sequência "&amp;$J962&amp;" × evidência "&amp;$K962),IF($K962=$E962,"Evidência confirma cadastro","DIVERGE · cadastro "&amp;$E962&amp;" × evidência "&amp;$K962)))))))))))</f>
        <v xml:space="preserve">ATENÇÃO · apontou em dia de treinamento cadastrado · O funcionario estava em treinamento </v>
      </c>
      <c r="W962" s="34">
        <f>IF(OR(OR($D962="6x1",$D962="FF 6x1"),$D962="5x2"),"",IF($AB962&lt;&gt;$AB961,IF(IFERROR(INDEX(Cadastro!$F$5:$F$243,$AB962),"")="",IF($L962&gt;0,1,0),IF(IFERROR(INDEX(Cadastro!$F$5:$F$243,$AB962),"")&lt;=IFERROR(INDEX(Parâmetros!$B$39:$B$48,MATCH($E962,Parâmetros!$A$39:$A$48,0)),99),IFERROR(INDEX(Cadastro!$F$5:$F$243,$AB962),""),0)),IF($L962&gt;0,IF(N($X961)&gt;0,1,N($W961)+1),IF(AND($L962=0,OR(N($W961)&gt;=IFERROR(INDEX(Parâmetros!$B$39:$B$48,MATCH($E962,Parâmetros!$A$39:$A$48,0)),99),AND(N($X961)&gt;0,N($X961)&lt;IFERROR(INDEX(Parâmetros!$C$39:$C$48,MATCH($E962,Parâmetros!$A$39:$A$48,0)),0)))),0,N($W961)+1))))</f>
        <v>4</v>
      </c>
      <c r="X962" s="34">
        <f>IF(OR(OR($D962="6x1",$D962="FF 6x1"),$D962="5x2"),"",IF($AB962&lt;&gt;$AB961,IF(IFERROR(INDEX(Cadastro!$F$5:$F$243,$AB962),"")="",0,IF(IFERROR(INDEX(Cadastro!$F$5:$F$243,$AB962),"")&gt;IFERROR(INDEX(Parâmetros!$B$39:$B$48,MATCH($E962,Parâmetros!$A$39:$A$48,0)),99),IFERROR(INDEX(Cadastro!$F$5:$F$243,$AB962),"")-IFERROR(INDEX(Parâmetros!$B$39:$B$48,MATCH($E962,Parâmetros!$A$39:$A$48,0)),99),0)),IF(AND($L962=0,OR(N($W961)&gt;=IFERROR(INDEX(Parâmetros!$B$39:$B$48,MATCH($E962,Parâmetros!$A$39:$A$48,0)),99),AND(N($X961)&gt;0,N($X961)&lt;IFERROR(INDEX(Parâmetros!$C$39:$C$48,MATCH($E962,Parâmetros!$A$39:$A$48,0)),0)))),N($X961)+1,0)))</f>
        <v>0</v>
      </c>
      <c r="Y962" t="str">
        <f>IF($AC962&lt;&gt;"",IF($L962&gt;0,$AC962&amp;" · com apontamento",$AC962),IF($E962="Férias",IF($L962&gt;0,"Férias · com apontamento","Férias (cadastro)"),IF(($Z962+$AA962-1)&gt;Parâmetros!$E$16,"Férias / afastamento",IF(AND($D962="5x2",OR(WEEKDAY($F962,2)=6,WEEKDAY($F962,2)=7)),IF($L962&gt;0,"Folga trabalhada","Folga"),IF($L962&gt;0,"Trabalhado",IF(OR(OR($D962="6x1",$D962="FF 6x1"),$D962="5x2"),IF(AND(OR($D962="6x1",$D962="FF 6x1"),OR(WEEKDAY($F962,2)=6,WEEKDAY($F962,2)=7)),"Folga","Falta de registro"),IF(AND($AB962&lt;&gt;$AB961,IFERROR(INDEX(Cadastro!$F$5:$F$243,$AB962),"")=""),"Indeterminado (início da série)",IF($X962&gt;0,"Folga","Falta de registro"))))))))</f>
        <v>Treinamento · com apontamento</v>
      </c>
      <c r="Z962" s="34">
        <f>IF(OR($L962&gt;0,$F962&gt;Parâmetros!$E$14),0,IF($A962&lt;&gt;$A961,1,N($Z961)+1))</f>
        <v>0</v>
      </c>
      <c r="AA962" s="34">
        <f>IF(OR($L962&gt;0,$F962&gt;Parâmetros!$E$14),0,IF(OR($A962&lt;&gt;$A963,$F963&gt;Parâmetros!$E$14),1,N($AA963)+1))</f>
        <v>0</v>
      </c>
      <c r="AB962" s="31">
        <f>IFERROR(MATCH($A962&amp;"|"&amp;TEXT(_xlfn.MAXIFS(Cadastro!$E$5:$E$243,Cadastro!$A$5:$A$243,$A962,Cadastro!$E$5:$E$243,"&lt;="&amp;$F962),"yyyymmdd"),Cadastro!$I$5:$I$243,0),"")</f>
        <v>128</v>
      </c>
      <c r="AC962" t="str">
        <f>IFERROR(_xlfn.SINGLE(INDEX(Exceções!$D$5:$D$203,MATCH($A962&amp;"|"&amp;$F962,Exceções!$F$5:$F$203,0))),"")</f>
        <v>Treinamento</v>
      </c>
      <c r="AD962" t="str">
        <f>IF($AC962="","",IFERROR(_xlfn.SINGLE(INDEX(Exceções!$E$5:$E$203,MATCH($A962&amp;"|"&amp;$F962,Exceções!$F$5:$F$203,0))),""))</f>
        <v xml:space="preserve">O funcionario estava em treinamento </v>
      </c>
    </row>
    <row r="963" spans="1:30" ht="15" hidden="1" customHeight="1" x14ac:dyDescent="0.25">
      <c r="A963" s="31">
        <v>51428</v>
      </c>
      <c r="B963" s="17" t="s">
        <v>45</v>
      </c>
      <c r="C963" s="17" t="str">
        <f>IFERROR(INDEX(Cadastro!$C$5:$C$243,$AB963),"NÃO INFORMADO")</f>
        <v>INS</v>
      </c>
      <c r="D963" s="17" t="str">
        <f>IFERROR(INDEX(Cadastro!$D$5:$D$243,$AB963),"")</f>
        <v>B</v>
      </c>
      <c r="E963" s="17" t="str">
        <f>IFERROR(INDEX(Cadastro!$G$5:$G$243,$AB963),"")</f>
        <v>B</v>
      </c>
      <c r="F963" s="29">
        <v>46309</v>
      </c>
      <c r="G963" s="32" t="str">
        <f t="shared" si="90"/>
        <v>qua</v>
      </c>
      <c r="H963" s="31">
        <f>IF($L963=0,"",_xlfn.MINIFS(Dados!$Q:$Q,Dados!$A:$A,$A963,Dados!$S:$S,$F963))</f>
        <v>930</v>
      </c>
      <c r="I963" s="31">
        <f>IF($H963="","",_xlfn.MAXIFS(Dados!$R:$R,Dados!$A:$A,$A963,Dados!$S:$S,$F963))</f>
        <v>1372</v>
      </c>
      <c r="J963" s="32" t="str">
        <f>IF($D963&lt;&gt;"Folguista","",IFERROR(INDEX(Parâmetros!$D$52:$G$52,1,MIN(4,MAX(1,$W963))),""))</f>
        <v/>
      </c>
      <c r="K963" s="32" t="str">
        <f>IF(OR($AC963&lt;&gt;"",$Y963="Folga",$Y963="Folga trabalhada",$Y963="Férias (cadastro)",$Y963="Férias / afastamento",$Y963="Indeterminado (início da série)"),"",IF(OR($D963="6x1",$D963="FF 6x1"),IF(OR(WEEKDAY($F963,2)=6,WEEKDAY($F963,2)=7),"6x1 sáb/dom","6x1"),IF($D963="5x2","5x2",IF($H963="",IF($D963="Folguista",$J963,$E963),IF(OR($H963&gt;=Parâmetros!$E$18,$H963&lt;Parâmetros!$E$19),"C",IF($H963&lt;Parâmetros!$E$20,"A","B"))))))</f>
        <v>B</v>
      </c>
      <c r="L963" s="30">
        <f>SUMIFS(Dados!$E:$E,Dados!$A:$A,$A963,Dados!$S:$S,$F963)</f>
        <v>7.1099999999999994</v>
      </c>
      <c r="M963" s="30">
        <f>IFERROR(INDEX(Parâmetros!$E$6:$E$11,MATCH($K963,Parâmetros!$A$6:$A$11,0)),"")</f>
        <v>7.67</v>
      </c>
      <c r="N963" s="33">
        <f t="shared" si="91"/>
        <v>0.92698826597131678</v>
      </c>
      <c r="O963" s="33">
        <f>Parâmetros!$E$13</f>
        <v>0.8</v>
      </c>
      <c r="P963" s="32" t="str">
        <f>IF(OR($M963="",$F963&gt;Parâmetros!$E$14),"Não","Sim")</f>
        <v>Sim</v>
      </c>
      <c r="Q963" s="32" t="str">
        <f t="shared" si="92"/>
        <v>Sim</v>
      </c>
      <c r="R963" s="32" t="str">
        <f t="shared" si="93"/>
        <v>Sim</v>
      </c>
      <c r="S963" s="30">
        <f t="shared" si="94"/>
        <v>0</v>
      </c>
      <c r="T963" s="32" t="str">
        <f>IF($Q963&lt;&gt;"Sim","",IF($N963&gt;Parâmetros!$E$15,"Sim","Não"))</f>
        <v>Não</v>
      </c>
      <c r="U963" s="17" t="str">
        <f t="shared" si="95"/>
        <v>Na meta</v>
      </c>
      <c r="V963" s="17" t="str">
        <f>IF($AC963&lt;&gt;"",IF($L963&gt;0,"ATENÇÃO · apontou em dia de "&amp;LOWER($AC963)&amp;" cadastrado","Exceção cadastrada · "&amp;$AC963)&amp;IF($AD963="",""," · "&amp;$AD963),IF($E963="Férias",IF($L963&gt;0,"ATENÇÃO · apontou estando de férias no cadastro","Férias no cadastro"),IF($Y963="Férias / afastamento","Afastamento · "&amp;($Z963+$AA963-1)&amp;" dias seguidos sem apontamento",IF($Y963="Folga trabalhada","ATENÇÃO · apontou em dia de folga da escala 5x2",IF($Y963="Folga",IF(AND($D963="5x2",OR(WEEKDAY($F963,2)=6,WEEKDAY($F963,2)=7)),"Folga de fim de semana da escala 5x2",IF(AND(OR($D963="6x1",$D963="FF 6x1"),WEEKDAY($F963,2)=6,FALSE()),"Folga de fim de semana · apontou no domingo anterior",IF(AND(OR($D963="6x1",$D963="FF 6x1"),WEEKDAY($F963,2)=7,AND($A963=$A962,$L962&gt;0)),"Folga de fim de semana · apontou no sábado",IF(AND(OR($D963="6x1",$D963="FF 6x1"),OR(WEEKDAY($F963,2)=6,WEEKDAY($F963,2)=7)),"Folga de fim de semana · sem apontamento no sábado nem no domingo","Folga prevista pelo ciclo")))),IF($Y963="Indeterminado (início da série)","Sem histórico anterior — informe o dia do ciclo no Cadastro",IF($Y963="Falta de registro",IF(OR(OR($D963="6x1",$D963="FF 6x1"),$D963="5x2"),"FALTA DE REGISTRO · dia útil da escala "&amp;$E963,"FALTA DE REGISTRO · dia "&amp;$W963&amp;" de "&amp;IFERROR(INDEX(Parâmetros!$B$39:$B$48,MATCH($E963,Parâmetros!$A$39:$A$48,0)),99)&amp;" do ciclo"),IF(OR($D963="6x1",$D963="FF 6x1"),IF(OR(AND(WEEKDAY($F963,2)=6,AND($A963=$A964,$L964&gt;0)),AND(WEEKDAY($F963,2)=7,AND($A963=$A962,$L962&gt;0))),"ATENÇÃO · apontou sábado e domingo no mesmo fim de semana",IF(OR(WEEKDAY($F963,2)=6,WEEKDAY($F963,2)=7),"Jornada de fim de semana do 6x1",IF(OR($H963&gt;=Parâmetros!$E$20,$H963&lt;Parâmetros!$E$19),"ATENÇÃO · 6x1 apontou fora do horário diurno","Jornada fixa do 6x1"))),IF($D963="5x2","Jornada fixa do 5x2",IF($D963="Folguista",IF($J963=$K963,"Evidência confirma sequência","DIVERGE · sequência "&amp;$J963&amp;" × evidência "&amp;$K963),IF($K963=$E963,"Evidência confirma cadastro","DIVERGE · cadastro "&amp;$E963&amp;" × evidência "&amp;$K963)))))))))))</f>
        <v>Evidência confirma cadastro</v>
      </c>
      <c r="W963" s="34">
        <f>IF(OR(OR($D963="6x1",$D963="FF 6x1"),$D963="5x2"),"",IF($AB963&lt;&gt;$AB962,IF(IFERROR(INDEX(Cadastro!$F$5:$F$243,$AB963),"")="",IF($L963&gt;0,1,0),IF(IFERROR(INDEX(Cadastro!$F$5:$F$243,$AB963),"")&lt;=IFERROR(INDEX(Parâmetros!$B$39:$B$48,MATCH($E963,Parâmetros!$A$39:$A$48,0)),99),IFERROR(INDEX(Cadastro!$F$5:$F$243,$AB963),""),0)),IF($L963&gt;0,IF(N($X962)&gt;0,1,N($W962)+1),IF(AND($L963=0,OR(N($W962)&gt;=IFERROR(INDEX(Parâmetros!$B$39:$B$48,MATCH($E963,Parâmetros!$A$39:$A$48,0)),99),AND(N($X962)&gt;0,N($X962)&lt;IFERROR(INDEX(Parâmetros!$C$39:$C$48,MATCH($E963,Parâmetros!$A$39:$A$48,0)),0)))),0,N($W962)+1))))</f>
        <v>5</v>
      </c>
      <c r="X963" s="34">
        <f>IF(OR(OR($D963="6x1",$D963="FF 6x1"),$D963="5x2"),"",IF($AB963&lt;&gt;$AB962,IF(IFERROR(INDEX(Cadastro!$F$5:$F$243,$AB963),"")="",0,IF(IFERROR(INDEX(Cadastro!$F$5:$F$243,$AB963),"")&gt;IFERROR(INDEX(Parâmetros!$B$39:$B$48,MATCH($E963,Parâmetros!$A$39:$A$48,0)),99),IFERROR(INDEX(Cadastro!$F$5:$F$243,$AB963),"")-IFERROR(INDEX(Parâmetros!$B$39:$B$48,MATCH($E963,Parâmetros!$A$39:$A$48,0)),99),0)),IF(AND($L963=0,OR(N($W962)&gt;=IFERROR(INDEX(Parâmetros!$B$39:$B$48,MATCH($E963,Parâmetros!$A$39:$A$48,0)),99),AND(N($X962)&gt;0,N($X962)&lt;IFERROR(INDEX(Parâmetros!$C$39:$C$48,MATCH($E963,Parâmetros!$A$39:$A$48,0)),0)))),N($X962)+1,0)))</f>
        <v>0</v>
      </c>
      <c r="Y963" t="str">
        <f>IF($AC963&lt;&gt;"",IF($L963&gt;0,$AC963&amp;" · com apontamento",$AC963),IF($E963="Férias",IF($L963&gt;0,"Férias · com apontamento","Férias (cadastro)"),IF(($Z963+$AA963-1)&gt;Parâmetros!$E$16,"Férias / afastamento",IF(AND($D963="5x2",OR(WEEKDAY($F963,2)=6,WEEKDAY($F963,2)=7)),IF($L963&gt;0,"Folga trabalhada","Folga"),IF($L963&gt;0,"Trabalhado",IF(OR(OR($D963="6x1",$D963="FF 6x1"),$D963="5x2"),IF(AND(OR($D963="6x1",$D963="FF 6x1"),OR(WEEKDAY($F963,2)=6,WEEKDAY($F963,2)=7)),"Folga","Falta de registro"),IF(AND($AB963&lt;&gt;$AB962,IFERROR(INDEX(Cadastro!$F$5:$F$243,$AB963),"")=""),"Indeterminado (início da série)",IF($X963&gt;0,"Folga","Falta de registro"))))))))</f>
        <v>Trabalhado</v>
      </c>
      <c r="Z963" s="34">
        <f>IF(OR($L963&gt;0,$F963&gt;Parâmetros!$E$14),0,IF($A963&lt;&gt;$A962,1,N($Z962)+1))</f>
        <v>0</v>
      </c>
      <c r="AA963" s="34">
        <f>IF(OR($L963&gt;0,$F963&gt;Parâmetros!$E$14),0,IF(OR($A963&lt;&gt;$A964,$F964&gt;Parâmetros!$E$14),1,N($AA964)+1))</f>
        <v>0</v>
      </c>
      <c r="AB963" s="31">
        <f>IFERROR(MATCH($A963&amp;"|"&amp;TEXT(_xlfn.MAXIFS(Cadastro!$E$5:$E$243,Cadastro!$A$5:$A$243,$A963,Cadastro!$E$5:$E$243,"&lt;="&amp;$F963),"yyyymmdd"),Cadastro!$I$5:$I$243,0),"")</f>
        <v>128</v>
      </c>
      <c r="AC963" t="str">
        <f>IFERROR(_xlfn.SINGLE(INDEX(Exceções!$D$5:$D$203,MATCH($A963&amp;"|"&amp;$F963,Exceções!$F$5:$F$203,0))),"")</f>
        <v/>
      </c>
      <c r="AD963" t="str">
        <f>IF($AC963="","",IFERROR(_xlfn.SINGLE(INDEX(Exceções!$E$5:$E$203,MATCH($A963&amp;"|"&amp;$F963,Exceções!$F$5:$F$203,0))),""))</f>
        <v/>
      </c>
    </row>
    <row r="964" spans="1:30" ht="15" hidden="1" customHeight="1" x14ac:dyDescent="0.25">
      <c r="A964" s="31">
        <v>51428</v>
      </c>
      <c r="B964" s="17" t="s">
        <v>45</v>
      </c>
      <c r="C964" s="17" t="str">
        <f>IFERROR(INDEX(Cadastro!$C$5:$C$243,$AB964),"NÃO INFORMADO")</f>
        <v>INS</v>
      </c>
      <c r="D964" s="17" t="str">
        <f>IFERROR(INDEX(Cadastro!$D$5:$D$243,$AB964),"")</f>
        <v>B</v>
      </c>
      <c r="E964" s="17" t="str">
        <f>IFERROR(INDEX(Cadastro!$G$5:$G$243,$AB964),"")</f>
        <v>B</v>
      </c>
      <c r="F964" s="29">
        <v>46310</v>
      </c>
      <c r="G964" s="32" t="str">
        <f t="shared" si="90"/>
        <v>qui</v>
      </c>
      <c r="H964" s="31" t="str">
        <f>IF($L964=0,"",_xlfn.MINIFS(Dados!$Q:$Q,Dados!$A:$A,$A964,Dados!$S:$S,$F964))</f>
        <v/>
      </c>
      <c r="I964" s="31" t="str">
        <f>IF($H964="","",_xlfn.MAXIFS(Dados!$R:$R,Dados!$A:$A,$A964,Dados!$S:$S,$F964))</f>
        <v/>
      </c>
      <c r="J964" s="32" t="str">
        <f>IF($D964&lt;&gt;"Folguista","",IFERROR(INDEX(Parâmetros!$D$52:$G$52,1,MIN(4,MAX(1,$W964))),""))</f>
        <v/>
      </c>
      <c r="K964" s="32" t="str">
        <f>IF(OR($AC964&lt;&gt;"",$Y964="Folga",$Y964="Folga trabalhada",$Y964="Férias (cadastro)",$Y964="Férias / afastamento",$Y964="Indeterminado (início da série)"),"",IF(OR($D964="6x1",$D964="FF 6x1"),IF(OR(WEEKDAY($F964,2)=6,WEEKDAY($F964,2)=7),"6x1 sáb/dom","6x1"),IF($D964="5x2","5x2",IF($H964="",IF($D964="Folguista",$J964,$E964),IF(OR($H964&gt;=Parâmetros!$E$18,$H964&lt;Parâmetros!$E$19),"C",IF($H964&lt;Parâmetros!$E$20,"A","B"))))))</f>
        <v/>
      </c>
      <c r="L964" s="30">
        <f>SUMIFS(Dados!$E:$E,Dados!$A:$A,$A964,Dados!$S:$S,$F964)</f>
        <v>0</v>
      </c>
      <c r="M964" s="30" t="str">
        <f>IFERROR(INDEX(Parâmetros!$E$6:$E$11,MATCH($K964,Parâmetros!$A$6:$A$11,0)),"")</f>
        <v/>
      </c>
      <c r="N964" s="33" t="str">
        <f t="shared" si="91"/>
        <v/>
      </c>
      <c r="O964" s="33">
        <f>Parâmetros!$E$13</f>
        <v>0.8</v>
      </c>
      <c r="P964" s="32" t="str">
        <f>IF(OR($M964="",$F964&gt;Parâmetros!$E$14),"Não","Sim")</f>
        <v>Não</v>
      </c>
      <c r="Q964" s="32" t="str">
        <f t="shared" si="92"/>
        <v/>
      </c>
      <c r="R964" s="32" t="str">
        <f t="shared" si="93"/>
        <v/>
      </c>
      <c r="S964" s="30" t="str">
        <f t="shared" si="94"/>
        <v/>
      </c>
      <c r="T964" s="32" t="str">
        <f>IF($Q964&lt;&gt;"Sim","",IF($N964&gt;Parâmetros!$E$15,"Sim","Não"))</f>
        <v/>
      </c>
      <c r="U964" s="17" t="str">
        <f t="shared" si="95"/>
        <v>Folga</v>
      </c>
      <c r="V964" s="17" t="str">
        <f>IF($AC964&lt;&gt;"",IF($L964&gt;0,"ATENÇÃO · apontou em dia de "&amp;LOWER($AC964)&amp;" cadastrado","Exceção cadastrada · "&amp;$AC964)&amp;IF($AD964="",""," · "&amp;$AD964),IF($E964="Férias",IF($L964&gt;0,"ATENÇÃO · apontou estando de férias no cadastro","Férias no cadastro"),IF($Y964="Férias / afastamento","Afastamento · "&amp;($Z964+$AA964-1)&amp;" dias seguidos sem apontamento",IF($Y964="Folga trabalhada","ATENÇÃO · apontou em dia de folga da escala 5x2",IF($Y964="Folga",IF(AND($D964="5x2",OR(WEEKDAY($F964,2)=6,WEEKDAY($F964,2)=7)),"Folga de fim de semana da escala 5x2",IF(AND(OR($D964="6x1",$D964="FF 6x1"),WEEKDAY($F964,2)=6,FALSE()),"Folga de fim de semana · apontou no domingo anterior",IF(AND(OR($D964="6x1",$D964="FF 6x1"),WEEKDAY($F964,2)=7,AND($A964=$A963,$L963&gt;0)),"Folga de fim de semana · apontou no sábado",IF(AND(OR($D964="6x1",$D964="FF 6x1"),OR(WEEKDAY($F964,2)=6,WEEKDAY($F964,2)=7)),"Folga de fim de semana · sem apontamento no sábado nem no domingo","Folga prevista pelo ciclo")))),IF($Y964="Indeterminado (início da série)","Sem histórico anterior — informe o dia do ciclo no Cadastro",IF($Y964="Falta de registro",IF(OR(OR($D964="6x1",$D964="FF 6x1"),$D964="5x2"),"FALTA DE REGISTRO · dia útil da escala "&amp;$E964,"FALTA DE REGISTRO · dia "&amp;$W964&amp;" de "&amp;IFERROR(INDEX(Parâmetros!$B$39:$B$48,MATCH($E964,Parâmetros!$A$39:$A$48,0)),99)&amp;" do ciclo"),IF(OR($D964="6x1",$D964="FF 6x1"),IF(OR(AND(WEEKDAY($F964,2)=6,AND($A964=$A965,$L965&gt;0)),AND(WEEKDAY($F964,2)=7,AND($A964=$A963,$L963&gt;0))),"ATENÇÃO · apontou sábado e domingo no mesmo fim de semana",IF(OR(WEEKDAY($F964,2)=6,WEEKDAY($F964,2)=7),"Jornada de fim de semana do 6x1",IF(OR($H964&gt;=Parâmetros!$E$20,$H964&lt;Parâmetros!$E$19),"ATENÇÃO · 6x1 apontou fora do horário diurno","Jornada fixa do 6x1"))),IF($D964="5x2","Jornada fixa do 5x2",IF($D964="Folguista",IF($J964=$K964,"Evidência confirma sequência","DIVERGE · sequência "&amp;$J964&amp;" × evidência "&amp;$K964),IF($K964=$E964,"Evidência confirma cadastro","DIVERGE · cadastro "&amp;$E964&amp;" × evidência "&amp;$K964)))))))))))</f>
        <v>Folga prevista pelo ciclo</v>
      </c>
      <c r="W964" s="34">
        <f>IF(OR(OR($D964="6x1",$D964="FF 6x1"),$D964="5x2"),"",IF($AB964&lt;&gt;$AB963,IF(IFERROR(INDEX(Cadastro!$F$5:$F$243,$AB964),"")="",IF($L964&gt;0,1,0),IF(IFERROR(INDEX(Cadastro!$F$5:$F$243,$AB964),"")&lt;=IFERROR(INDEX(Parâmetros!$B$39:$B$48,MATCH($E964,Parâmetros!$A$39:$A$48,0)),99),IFERROR(INDEX(Cadastro!$F$5:$F$243,$AB964),""),0)),IF($L964&gt;0,IF(N($X963)&gt;0,1,N($W963)+1),IF(AND($L964=0,OR(N($W963)&gt;=IFERROR(INDEX(Parâmetros!$B$39:$B$48,MATCH($E964,Parâmetros!$A$39:$A$48,0)),99),AND(N($X963)&gt;0,N($X963)&lt;IFERROR(INDEX(Parâmetros!$C$39:$C$48,MATCH($E964,Parâmetros!$A$39:$A$48,0)),0)))),0,N($W963)+1))))</f>
        <v>0</v>
      </c>
      <c r="X964" s="34">
        <f>IF(OR(OR($D964="6x1",$D964="FF 6x1"),$D964="5x2"),"",IF($AB964&lt;&gt;$AB963,IF(IFERROR(INDEX(Cadastro!$F$5:$F$243,$AB964),"")="",0,IF(IFERROR(INDEX(Cadastro!$F$5:$F$243,$AB964),"")&gt;IFERROR(INDEX(Parâmetros!$B$39:$B$48,MATCH($E964,Parâmetros!$A$39:$A$48,0)),99),IFERROR(INDEX(Cadastro!$F$5:$F$243,$AB964),"")-IFERROR(INDEX(Parâmetros!$B$39:$B$48,MATCH($E964,Parâmetros!$A$39:$A$48,0)),99),0)),IF(AND($L964=0,OR(N($W963)&gt;=IFERROR(INDEX(Parâmetros!$B$39:$B$48,MATCH($E964,Parâmetros!$A$39:$A$48,0)),99),AND(N($X963)&gt;0,N($X963)&lt;IFERROR(INDEX(Parâmetros!$C$39:$C$48,MATCH($E964,Parâmetros!$A$39:$A$48,0)),0)))),N($X963)+1,0)))</f>
        <v>1</v>
      </c>
      <c r="Y964" t="str">
        <f>IF($AC964&lt;&gt;"",IF($L964&gt;0,$AC964&amp;" · com apontamento",$AC964),IF($E964="Férias",IF($L964&gt;0,"Férias · com apontamento","Férias (cadastro)"),IF(($Z964+$AA964-1)&gt;Parâmetros!$E$16,"Férias / afastamento",IF(AND($D964="5x2",OR(WEEKDAY($F964,2)=6,WEEKDAY($F964,2)=7)),IF($L964&gt;0,"Folga trabalhada","Folga"),IF($L964&gt;0,"Trabalhado",IF(OR(OR($D964="6x1",$D964="FF 6x1"),$D964="5x2"),IF(AND(OR($D964="6x1",$D964="FF 6x1"),OR(WEEKDAY($F964,2)=6,WEEKDAY($F964,2)=7)),"Folga","Falta de registro"),IF(AND($AB964&lt;&gt;$AB963,IFERROR(INDEX(Cadastro!$F$5:$F$243,$AB964),"")=""),"Indeterminado (início da série)",IF($X964&gt;0,"Folga","Falta de registro"))))))))</f>
        <v>Folga</v>
      </c>
      <c r="Z964" s="34">
        <f>IF(OR($L964&gt;0,$F964&gt;Parâmetros!$E$14),0,IF($A964&lt;&gt;$A963,1,N($Z963)+1))</f>
        <v>1</v>
      </c>
      <c r="AA964" s="34">
        <f>IF(OR($L964&gt;0,$F964&gt;Parâmetros!$E$14),0,IF(OR($A964&lt;&gt;$A965,$F965&gt;Parâmetros!$E$14),1,N($AA965)+1))</f>
        <v>1</v>
      </c>
      <c r="AB964" s="31">
        <f>IFERROR(MATCH($A964&amp;"|"&amp;TEXT(_xlfn.MAXIFS(Cadastro!$E$5:$E$243,Cadastro!$A$5:$A$243,$A964,Cadastro!$E$5:$E$243,"&lt;="&amp;$F964),"yyyymmdd"),Cadastro!$I$5:$I$243,0),"")</f>
        <v>128</v>
      </c>
      <c r="AC964" t="str">
        <f>IFERROR(_xlfn.SINGLE(INDEX(Exceções!$D$5:$D$203,MATCH($A964&amp;"|"&amp;$F964,Exceções!$F$5:$F$203,0))),"")</f>
        <v/>
      </c>
      <c r="AD964" t="str">
        <f>IF($AC964="","",IFERROR(_xlfn.SINGLE(INDEX(Exceções!$E$5:$E$203,MATCH($A964&amp;"|"&amp;$F964,Exceções!$F$5:$F$203,0))),""))</f>
        <v/>
      </c>
    </row>
    <row r="965" spans="1:30" ht="15" hidden="1" customHeight="1" x14ac:dyDescent="0.25">
      <c r="A965" s="31">
        <v>51428</v>
      </c>
      <c r="B965" s="17" t="s">
        <v>45</v>
      </c>
      <c r="C965" s="17" t="str">
        <f>IFERROR(INDEX(Cadastro!$C$5:$C$243,$AB965),"NÃO INFORMADO")</f>
        <v>INS</v>
      </c>
      <c r="D965" s="17" t="str">
        <f>IFERROR(INDEX(Cadastro!$D$5:$D$243,$AB965),"")</f>
        <v>B</v>
      </c>
      <c r="E965" s="17" t="str">
        <f>IFERROR(INDEX(Cadastro!$G$5:$G$243,$AB965),"")</f>
        <v>B</v>
      </c>
      <c r="F965" s="29">
        <v>46311</v>
      </c>
      <c r="G965" s="32" t="str">
        <f t="shared" si="90"/>
        <v>sex</v>
      </c>
      <c r="H965" s="31">
        <f>IF($L965=0,"",_xlfn.MINIFS(Dados!$Q:$Q,Dados!$A:$A,$A965,Dados!$S:$S,$F965))</f>
        <v>930</v>
      </c>
      <c r="I965" s="31">
        <f>IF($H965="","",_xlfn.MAXIFS(Dados!$R:$R,Dados!$A:$A,$A965,Dados!$S:$S,$F965))</f>
        <v>1366</v>
      </c>
      <c r="J965" s="32" t="str">
        <f>IF($D965&lt;&gt;"Folguista","",IFERROR(INDEX(Parâmetros!$D$52:$G$52,1,MIN(4,MAX(1,$W965))),""))</f>
        <v/>
      </c>
      <c r="K965" s="32" t="str">
        <f>IF(OR($AC965&lt;&gt;"",$Y965="Folga",$Y965="Folga trabalhada",$Y965="Férias (cadastro)",$Y965="Férias / afastamento",$Y965="Indeterminado (início da série)"),"",IF(OR($D965="6x1",$D965="FF 6x1"),IF(OR(WEEKDAY($F965,2)=6,WEEKDAY($F965,2)=7),"6x1 sáb/dom","6x1"),IF($D965="5x2","5x2",IF($H965="",IF($D965="Folguista",$J965,$E965),IF(OR($H965&gt;=Parâmetros!$E$18,$H965&lt;Parâmetros!$E$19),"C",IF($H965&lt;Parâmetros!$E$20,"A","B"))))))</f>
        <v>B</v>
      </c>
      <c r="L965" s="30">
        <f>SUMIFS(Dados!$E:$E,Dados!$A:$A,$A965,Dados!$S:$S,$F965)</f>
        <v>7.08</v>
      </c>
      <c r="M965" s="30">
        <f>IFERROR(INDEX(Parâmetros!$E$6:$E$11,MATCH($K965,Parâmetros!$A$6:$A$11,0)),"")</f>
        <v>7.67</v>
      </c>
      <c r="N965" s="33">
        <f t="shared" si="91"/>
        <v>0.92307692307692313</v>
      </c>
      <c r="O965" s="33">
        <f>Parâmetros!$E$13</f>
        <v>0.8</v>
      </c>
      <c r="P965" s="32" t="str">
        <f>IF(OR($M965="",$F965&gt;Parâmetros!$E$14),"Não","Sim")</f>
        <v>Sim</v>
      </c>
      <c r="Q965" s="32" t="str">
        <f t="shared" si="92"/>
        <v>Sim</v>
      </c>
      <c r="R965" s="32" t="str">
        <f t="shared" si="93"/>
        <v>Sim</v>
      </c>
      <c r="S965" s="30">
        <f t="shared" si="94"/>
        <v>0</v>
      </c>
      <c r="T965" s="32" t="str">
        <f>IF($Q965&lt;&gt;"Sim","",IF($N965&gt;Parâmetros!$E$15,"Sim","Não"))</f>
        <v>Não</v>
      </c>
      <c r="U965" s="17" t="str">
        <f t="shared" si="95"/>
        <v>Na meta</v>
      </c>
      <c r="V965" s="17" t="str">
        <f>IF($AC965&lt;&gt;"",IF($L965&gt;0,"ATENÇÃO · apontou em dia de "&amp;LOWER($AC965)&amp;" cadastrado","Exceção cadastrada · "&amp;$AC965)&amp;IF($AD965="",""," · "&amp;$AD965),IF($E965="Férias",IF($L965&gt;0,"ATENÇÃO · apontou estando de férias no cadastro","Férias no cadastro"),IF($Y965="Férias / afastamento","Afastamento · "&amp;($Z965+$AA965-1)&amp;" dias seguidos sem apontamento",IF($Y965="Folga trabalhada","ATENÇÃO · apontou em dia de folga da escala 5x2",IF($Y965="Folga",IF(AND($D965="5x2",OR(WEEKDAY($F965,2)=6,WEEKDAY($F965,2)=7)),"Folga de fim de semana da escala 5x2",IF(AND(OR($D965="6x1",$D965="FF 6x1"),WEEKDAY($F965,2)=6,FALSE()),"Folga de fim de semana · apontou no domingo anterior",IF(AND(OR($D965="6x1",$D965="FF 6x1"),WEEKDAY($F965,2)=7,AND($A965=$A964,$L964&gt;0)),"Folga de fim de semana · apontou no sábado",IF(AND(OR($D965="6x1",$D965="FF 6x1"),OR(WEEKDAY($F965,2)=6,WEEKDAY($F965,2)=7)),"Folga de fim de semana · sem apontamento no sábado nem no domingo","Folga prevista pelo ciclo")))),IF($Y965="Indeterminado (início da série)","Sem histórico anterior — informe o dia do ciclo no Cadastro",IF($Y965="Falta de registro",IF(OR(OR($D965="6x1",$D965="FF 6x1"),$D965="5x2"),"FALTA DE REGISTRO · dia útil da escala "&amp;$E965,"FALTA DE REGISTRO · dia "&amp;$W965&amp;" de "&amp;IFERROR(INDEX(Parâmetros!$B$39:$B$48,MATCH($E965,Parâmetros!$A$39:$A$48,0)),99)&amp;" do ciclo"),IF(OR($D965="6x1",$D965="FF 6x1"),IF(OR(AND(WEEKDAY($F965,2)=6,AND($A965=$A966,$L966&gt;0)),AND(WEEKDAY($F965,2)=7,AND($A965=$A964,$L964&gt;0))),"ATENÇÃO · apontou sábado e domingo no mesmo fim de semana",IF(OR(WEEKDAY($F965,2)=6,WEEKDAY($F965,2)=7),"Jornada de fim de semana do 6x1",IF(OR($H965&gt;=Parâmetros!$E$20,$H965&lt;Parâmetros!$E$19),"ATENÇÃO · 6x1 apontou fora do horário diurno","Jornada fixa do 6x1"))),IF($D965="5x2","Jornada fixa do 5x2",IF($D965="Folguista",IF($J965=$K965,"Evidência confirma sequência","DIVERGE · sequência "&amp;$J965&amp;" × evidência "&amp;$K965),IF($K965=$E965,"Evidência confirma cadastro","DIVERGE · cadastro "&amp;$E965&amp;" × evidência "&amp;$K965)))))))))))</f>
        <v>Evidência confirma cadastro</v>
      </c>
      <c r="W965" s="34">
        <f>IF(OR(OR($D965="6x1",$D965="FF 6x1"),$D965="5x2"),"",IF($AB965&lt;&gt;$AB964,IF(IFERROR(INDEX(Cadastro!$F$5:$F$243,$AB965),"")="",IF($L965&gt;0,1,0),IF(IFERROR(INDEX(Cadastro!$F$5:$F$243,$AB965),"")&lt;=IFERROR(INDEX(Parâmetros!$B$39:$B$48,MATCH($E965,Parâmetros!$A$39:$A$48,0)),99),IFERROR(INDEX(Cadastro!$F$5:$F$243,$AB965),""),0)),IF($L965&gt;0,IF(N($X964)&gt;0,1,N($W964)+1),IF(AND($L965=0,OR(N($W964)&gt;=IFERROR(INDEX(Parâmetros!$B$39:$B$48,MATCH($E965,Parâmetros!$A$39:$A$48,0)),99),AND(N($X964)&gt;0,N($X964)&lt;IFERROR(INDEX(Parâmetros!$C$39:$C$48,MATCH($E965,Parâmetros!$A$39:$A$48,0)),0)))),0,N($W964)+1))))</f>
        <v>1</v>
      </c>
      <c r="X965" s="34">
        <f>IF(OR(OR($D965="6x1",$D965="FF 6x1"),$D965="5x2"),"",IF($AB965&lt;&gt;$AB964,IF(IFERROR(INDEX(Cadastro!$F$5:$F$243,$AB965),"")="",0,IF(IFERROR(INDEX(Cadastro!$F$5:$F$243,$AB965),"")&gt;IFERROR(INDEX(Parâmetros!$B$39:$B$48,MATCH($E965,Parâmetros!$A$39:$A$48,0)),99),IFERROR(INDEX(Cadastro!$F$5:$F$243,$AB965),"")-IFERROR(INDEX(Parâmetros!$B$39:$B$48,MATCH($E965,Parâmetros!$A$39:$A$48,0)),99),0)),IF(AND($L965=0,OR(N($W964)&gt;=IFERROR(INDEX(Parâmetros!$B$39:$B$48,MATCH($E965,Parâmetros!$A$39:$A$48,0)),99),AND(N($X964)&gt;0,N($X964)&lt;IFERROR(INDEX(Parâmetros!$C$39:$C$48,MATCH($E965,Parâmetros!$A$39:$A$48,0)),0)))),N($X964)+1,0)))</f>
        <v>0</v>
      </c>
      <c r="Y965" t="str">
        <f>IF($AC965&lt;&gt;"",IF($L965&gt;0,$AC965&amp;" · com apontamento",$AC965),IF($E965="Férias",IF($L965&gt;0,"Férias · com apontamento","Férias (cadastro)"),IF(($Z965+$AA965-1)&gt;Parâmetros!$E$16,"Férias / afastamento",IF(AND($D965="5x2",OR(WEEKDAY($F965,2)=6,WEEKDAY($F965,2)=7)),IF($L965&gt;0,"Folga trabalhada","Folga"),IF($L965&gt;0,"Trabalhado",IF(OR(OR($D965="6x1",$D965="FF 6x1"),$D965="5x2"),IF(AND(OR($D965="6x1",$D965="FF 6x1"),OR(WEEKDAY($F965,2)=6,WEEKDAY($F965,2)=7)),"Folga","Falta de registro"),IF(AND($AB965&lt;&gt;$AB964,IFERROR(INDEX(Cadastro!$F$5:$F$243,$AB965),"")=""),"Indeterminado (início da série)",IF($X965&gt;0,"Folga","Falta de registro"))))))))</f>
        <v>Trabalhado</v>
      </c>
      <c r="Z965" s="34">
        <f>IF(OR($L965&gt;0,$F965&gt;Parâmetros!$E$14),0,IF($A965&lt;&gt;$A964,1,N($Z964)+1))</f>
        <v>0</v>
      </c>
      <c r="AA965" s="34">
        <f>IF(OR($L965&gt;0,$F965&gt;Parâmetros!$E$14),0,IF(OR($A965&lt;&gt;$A966,$F966&gt;Parâmetros!$E$14),1,N($AA966)+1))</f>
        <v>0</v>
      </c>
      <c r="AB965" s="31">
        <f>IFERROR(MATCH($A965&amp;"|"&amp;TEXT(_xlfn.MAXIFS(Cadastro!$E$5:$E$243,Cadastro!$A$5:$A$243,$A965,Cadastro!$E$5:$E$243,"&lt;="&amp;$F965),"yyyymmdd"),Cadastro!$I$5:$I$243,0),"")</f>
        <v>128</v>
      </c>
      <c r="AC965" t="str">
        <f>IFERROR(_xlfn.SINGLE(INDEX(Exceções!$D$5:$D$203,MATCH($A965&amp;"|"&amp;$F965,Exceções!$F$5:$F$203,0))),"")</f>
        <v/>
      </c>
      <c r="AD965" t="str">
        <f>IF($AC965="","",IFERROR(_xlfn.SINGLE(INDEX(Exceções!$E$5:$E$203,MATCH($A965&amp;"|"&amp;$F965,Exceções!$F$5:$F$203,0))),""))</f>
        <v/>
      </c>
    </row>
    <row r="966" spans="1:30" ht="15" hidden="1" customHeight="1" x14ac:dyDescent="0.25">
      <c r="A966" s="31">
        <v>51428</v>
      </c>
      <c r="B966" s="17" t="s">
        <v>45</v>
      </c>
      <c r="C966" s="17" t="str">
        <f>IFERROR(INDEX(Cadastro!$C$5:$C$243,$AB966),"NÃO INFORMADO")</f>
        <v>INS</v>
      </c>
      <c r="D966" s="17" t="str">
        <f>IFERROR(INDEX(Cadastro!$D$5:$D$243,$AB966),"")</f>
        <v>B</v>
      </c>
      <c r="E966" s="17" t="str">
        <f>IFERROR(INDEX(Cadastro!$G$5:$G$243,$AB966),"")</f>
        <v>B</v>
      </c>
      <c r="F966" s="29">
        <v>46312</v>
      </c>
      <c r="G966" s="32" t="str">
        <f t="shared" si="90"/>
        <v>sáb</v>
      </c>
      <c r="H966" s="31">
        <f>IF($L966=0,"",_xlfn.MINIFS(Dados!$Q:$Q,Dados!$A:$A,$A966,Dados!$S:$S,$F966))</f>
        <v>930</v>
      </c>
      <c r="I966" s="31">
        <f>IF($H966="","",_xlfn.MAXIFS(Dados!$R:$R,Dados!$A:$A,$A966,Dados!$S:$S,$F966))</f>
        <v>1367</v>
      </c>
      <c r="J966" s="32" t="str">
        <f>IF($D966&lt;&gt;"Folguista","",IFERROR(INDEX(Parâmetros!$D$52:$G$52,1,MIN(4,MAX(1,$W966))),""))</f>
        <v/>
      </c>
      <c r="K966" s="32" t="str">
        <f>IF(OR($AC966&lt;&gt;"",$Y966="Folga",$Y966="Folga trabalhada",$Y966="Férias (cadastro)",$Y966="Férias / afastamento",$Y966="Indeterminado (início da série)"),"",IF(OR($D966="6x1",$D966="FF 6x1"),IF(OR(WEEKDAY($F966,2)=6,WEEKDAY($F966,2)=7),"6x1 sáb/dom","6x1"),IF($D966="5x2","5x2",IF($H966="",IF($D966="Folguista",$J966,$E966),IF(OR($H966&gt;=Parâmetros!$E$18,$H966&lt;Parâmetros!$E$19),"C",IF($H966&lt;Parâmetros!$E$20,"A","B"))))))</f>
        <v>B</v>
      </c>
      <c r="L966" s="30">
        <f>SUMIFS(Dados!$E:$E,Dados!$A:$A,$A966,Dados!$S:$S,$F966)</f>
        <v>7.11</v>
      </c>
      <c r="M966" s="30">
        <f>IFERROR(INDEX(Parâmetros!$E$6:$E$11,MATCH($K966,Parâmetros!$A$6:$A$11,0)),"")</f>
        <v>7.67</v>
      </c>
      <c r="N966" s="33">
        <f t="shared" si="91"/>
        <v>0.92698826597131689</v>
      </c>
      <c r="O966" s="33">
        <f>Parâmetros!$E$13</f>
        <v>0.8</v>
      </c>
      <c r="P966" s="32" t="str">
        <f>IF(OR($M966="",$F966&gt;Parâmetros!$E$14),"Não","Sim")</f>
        <v>Sim</v>
      </c>
      <c r="Q966" s="32" t="str">
        <f t="shared" si="92"/>
        <v>Sim</v>
      </c>
      <c r="R966" s="32" t="str">
        <f t="shared" si="93"/>
        <v>Sim</v>
      </c>
      <c r="S966" s="30">
        <f t="shared" si="94"/>
        <v>0</v>
      </c>
      <c r="T966" s="32" t="str">
        <f>IF($Q966&lt;&gt;"Sim","",IF($N966&gt;Parâmetros!$E$15,"Sim","Não"))</f>
        <v>Não</v>
      </c>
      <c r="U966" s="17" t="str">
        <f t="shared" si="95"/>
        <v>Na meta</v>
      </c>
      <c r="V966" s="17" t="str">
        <f>IF($AC966&lt;&gt;"",IF($L966&gt;0,"ATENÇÃO · apontou em dia de "&amp;LOWER($AC966)&amp;" cadastrado","Exceção cadastrada · "&amp;$AC966)&amp;IF($AD966="",""," · "&amp;$AD966),IF($E966="Férias",IF($L966&gt;0,"ATENÇÃO · apontou estando de férias no cadastro","Férias no cadastro"),IF($Y966="Férias / afastamento","Afastamento · "&amp;($Z966+$AA966-1)&amp;" dias seguidos sem apontamento",IF($Y966="Folga trabalhada","ATENÇÃO · apontou em dia de folga da escala 5x2",IF($Y966="Folga",IF(AND($D966="5x2",OR(WEEKDAY($F966,2)=6,WEEKDAY($F966,2)=7)),"Folga de fim de semana da escala 5x2",IF(AND(OR($D966="6x1",$D966="FF 6x1"),WEEKDAY($F966,2)=6,FALSE()),"Folga de fim de semana · apontou no domingo anterior",IF(AND(OR($D966="6x1",$D966="FF 6x1"),WEEKDAY($F966,2)=7,AND($A966=$A965,$L965&gt;0)),"Folga de fim de semana · apontou no sábado",IF(AND(OR($D966="6x1",$D966="FF 6x1"),OR(WEEKDAY($F966,2)=6,WEEKDAY($F966,2)=7)),"Folga de fim de semana · sem apontamento no sábado nem no domingo","Folga prevista pelo ciclo")))),IF($Y966="Indeterminado (início da série)","Sem histórico anterior — informe o dia do ciclo no Cadastro",IF($Y966="Falta de registro",IF(OR(OR($D966="6x1",$D966="FF 6x1"),$D966="5x2"),"FALTA DE REGISTRO · dia útil da escala "&amp;$E966,"FALTA DE REGISTRO · dia "&amp;$W966&amp;" de "&amp;IFERROR(INDEX(Parâmetros!$B$39:$B$48,MATCH($E966,Parâmetros!$A$39:$A$48,0)),99)&amp;" do ciclo"),IF(OR($D966="6x1",$D966="FF 6x1"),IF(OR(AND(WEEKDAY($F966,2)=6,AND($A966=$A967,$L967&gt;0)),AND(WEEKDAY($F966,2)=7,AND($A966=$A965,$L965&gt;0))),"ATENÇÃO · apontou sábado e domingo no mesmo fim de semana",IF(OR(WEEKDAY($F966,2)=6,WEEKDAY($F966,2)=7),"Jornada de fim de semana do 6x1",IF(OR($H966&gt;=Parâmetros!$E$20,$H966&lt;Parâmetros!$E$19),"ATENÇÃO · 6x1 apontou fora do horário diurno","Jornada fixa do 6x1"))),IF($D966="5x2","Jornada fixa do 5x2",IF($D966="Folguista",IF($J966=$K966,"Evidência confirma sequência","DIVERGE · sequência "&amp;$J966&amp;" × evidência "&amp;$K966),IF($K966=$E966,"Evidência confirma cadastro","DIVERGE · cadastro "&amp;$E966&amp;" × evidência "&amp;$K966)))))))))))</f>
        <v>Evidência confirma cadastro</v>
      </c>
      <c r="W966" s="34">
        <f>IF(OR(OR($D966="6x1",$D966="FF 6x1"),$D966="5x2"),"",IF($AB966&lt;&gt;$AB965,IF(IFERROR(INDEX(Cadastro!$F$5:$F$243,$AB966),"")="",IF($L966&gt;0,1,0),IF(IFERROR(INDEX(Cadastro!$F$5:$F$243,$AB966),"")&lt;=IFERROR(INDEX(Parâmetros!$B$39:$B$48,MATCH($E966,Parâmetros!$A$39:$A$48,0)),99),IFERROR(INDEX(Cadastro!$F$5:$F$243,$AB966),""),0)),IF($L966&gt;0,IF(N($X965)&gt;0,1,N($W965)+1),IF(AND($L966=0,OR(N($W965)&gt;=IFERROR(INDEX(Parâmetros!$B$39:$B$48,MATCH($E966,Parâmetros!$A$39:$A$48,0)),99),AND(N($X965)&gt;0,N($X965)&lt;IFERROR(INDEX(Parâmetros!$C$39:$C$48,MATCH($E966,Parâmetros!$A$39:$A$48,0)),0)))),0,N($W965)+1))))</f>
        <v>2</v>
      </c>
      <c r="X966" s="34">
        <f>IF(OR(OR($D966="6x1",$D966="FF 6x1"),$D966="5x2"),"",IF($AB966&lt;&gt;$AB965,IF(IFERROR(INDEX(Cadastro!$F$5:$F$243,$AB966),"")="",0,IF(IFERROR(INDEX(Cadastro!$F$5:$F$243,$AB966),"")&gt;IFERROR(INDEX(Parâmetros!$B$39:$B$48,MATCH($E966,Parâmetros!$A$39:$A$48,0)),99),IFERROR(INDEX(Cadastro!$F$5:$F$243,$AB966),"")-IFERROR(INDEX(Parâmetros!$B$39:$B$48,MATCH($E966,Parâmetros!$A$39:$A$48,0)),99),0)),IF(AND($L966=0,OR(N($W965)&gt;=IFERROR(INDEX(Parâmetros!$B$39:$B$48,MATCH($E966,Parâmetros!$A$39:$A$48,0)),99),AND(N($X965)&gt;0,N($X965)&lt;IFERROR(INDEX(Parâmetros!$C$39:$C$48,MATCH($E966,Parâmetros!$A$39:$A$48,0)),0)))),N($X965)+1,0)))</f>
        <v>0</v>
      </c>
      <c r="Y966" t="str">
        <f>IF($AC966&lt;&gt;"",IF($L966&gt;0,$AC966&amp;" · com apontamento",$AC966),IF($E966="Férias",IF($L966&gt;0,"Férias · com apontamento","Férias (cadastro)"),IF(($Z966+$AA966-1)&gt;Parâmetros!$E$16,"Férias / afastamento",IF(AND($D966="5x2",OR(WEEKDAY($F966,2)=6,WEEKDAY($F966,2)=7)),IF($L966&gt;0,"Folga trabalhada","Folga"),IF($L966&gt;0,"Trabalhado",IF(OR(OR($D966="6x1",$D966="FF 6x1"),$D966="5x2"),IF(AND(OR($D966="6x1",$D966="FF 6x1"),OR(WEEKDAY($F966,2)=6,WEEKDAY($F966,2)=7)),"Folga","Falta de registro"),IF(AND($AB966&lt;&gt;$AB965,IFERROR(INDEX(Cadastro!$F$5:$F$243,$AB966),"")=""),"Indeterminado (início da série)",IF($X966&gt;0,"Folga","Falta de registro"))))))))</f>
        <v>Trabalhado</v>
      </c>
      <c r="Z966" s="34">
        <f>IF(OR($L966&gt;0,$F966&gt;Parâmetros!$E$14),0,IF($A966&lt;&gt;$A965,1,N($Z965)+1))</f>
        <v>0</v>
      </c>
      <c r="AA966" s="34">
        <f>IF(OR($L966&gt;0,$F966&gt;Parâmetros!$E$14),0,IF(OR($A966&lt;&gt;$A967,$F967&gt;Parâmetros!$E$14),1,N($AA967)+1))</f>
        <v>0</v>
      </c>
      <c r="AB966" s="31">
        <f>IFERROR(MATCH($A966&amp;"|"&amp;TEXT(_xlfn.MAXIFS(Cadastro!$E$5:$E$243,Cadastro!$A$5:$A$243,$A966,Cadastro!$E$5:$E$243,"&lt;="&amp;$F966),"yyyymmdd"),Cadastro!$I$5:$I$243,0),"")</f>
        <v>128</v>
      </c>
      <c r="AC966" t="str">
        <f>IFERROR(_xlfn.SINGLE(INDEX(Exceções!$D$5:$D$203,MATCH($A966&amp;"|"&amp;$F966,Exceções!$F$5:$F$203,0))),"")</f>
        <v/>
      </c>
      <c r="AD966" t="str">
        <f>IF($AC966="","",IFERROR(_xlfn.SINGLE(INDEX(Exceções!$E$5:$E$203,MATCH($A966&amp;"|"&amp;$F966,Exceções!$F$5:$F$203,0))),""))</f>
        <v/>
      </c>
    </row>
    <row r="967" spans="1:30" ht="15" hidden="1" customHeight="1" x14ac:dyDescent="0.25">
      <c r="A967" s="31">
        <v>51428</v>
      </c>
      <c r="B967" s="17" t="s">
        <v>45</v>
      </c>
      <c r="C967" s="17" t="str">
        <f>IFERROR(INDEX(Cadastro!$C$5:$C$243,$AB967),"NÃO INFORMADO")</f>
        <v>INS</v>
      </c>
      <c r="D967" s="17" t="str">
        <f>IFERROR(INDEX(Cadastro!$D$5:$D$243,$AB967),"")</f>
        <v>B</v>
      </c>
      <c r="E967" s="17" t="str">
        <f>IFERROR(INDEX(Cadastro!$G$5:$G$243,$AB967),"")</f>
        <v>B</v>
      </c>
      <c r="F967" s="29">
        <v>46313</v>
      </c>
      <c r="G967" s="32" t="str">
        <f t="shared" si="90"/>
        <v>dom</v>
      </c>
      <c r="H967" s="31">
        <f>IF($L967=0,"",_xlfn.MINIFS(Dados!$Q:$Q,Dados!$A:$A,$A967,Dados!$S:$S,$F967))</f>
        <v>930</v>
      </c>
      <c r="I967" s="31">
        <f>IF($H967="","",_xlfn.MAXIFS(Dados!$R:$R,Dados!$A:$A,$A967,Dados!$S:$S,$F967))</f>
        <v>1374</v>
      </c>
      <c r="J967" s="32" t="str">
        <f>IF($D967&lt;&gt;"Folguista","",IFERROR(INDEX(Parâmetros!$D$52:$G$52,1,MIN(4,MAX(1,$W967))),""))</f>
        <v/>
      </c>
      <c r="K967" s="32" t="str">
        <f>IF(OR($AC967&lt;&gt;"",$Y967="Folga",$Y967="Folga trabalhada",$Y967="Férias (cadastro)",$Y967="Férias / afastamento",$Y967="Indeterminado (início da série)"),"",IF(OR($D967="6x1",$D967="FF 6x1"),IF(OR(WEEKDAY($F967,2)=6,WEEKDAY($F967,2)=7),"6x1 sáb/dom","6x1"),IF($D967="5x2","5x2",IF($H967="",IF($D967="Folguista",$J967,$E967),IF(OR($H967&gt;=Parâmetros!$E$18,$H967&lt;Parâmetros!$E$19),"C",IF($H967&lt;Parâmetros!$E$20,"A","B"))))))</f>
        <v>B</v>
      </c>
      <c r="L967" s="30">
        <f>SUMIFS(Dados!$E:$E,Dados!$A:$A,$A967,Dados!$S:$S,$F967)</f>
        <v>7.26</v>
      </c>
      <c r="M967" s="30">
        <f>IFERROR(INDEX(Parâmetros!$E$6:$E$11,MATCH($K967,Parâmetros!$A$6:$A$11,0)),"")</f>
        <v>7.67</v>
      </c>
      <c r="N967" s="33">
        <f t="shared" si="91"/>
        <v>0.9465449804432855</v>
      </c>
      <c r="O967" s="33">
        <f>Parâmetros!$E$13</f>
        <v>0.8</v>
      </c>
      <c r="P967" s="32" t="str">
        <f>IF(OR($M967="",$F967&gt;Parâmetros!$E$14),"Não","Sim")</f>
        <v>Sim</v>
      </c>
      <c r="Q967" s="32" t="str">
        <f t="shared" si="92"/>
        <v>Sim</v>
      </c>
      <c r="R967" s="32" t="str">
        <f t="shared" si="93"/>
        <v>Sim</v>
      </c>
      <c r="S967" s="30">
        <f t="shared" si="94"/>
        <v>0</v>
      </c>
      <c r="T967" s="32" t="str">
        <f>IF($Q967&lt;&gt;"Sim","",IF($N967&gt;Parâmetros!$E$15,"Sim","Não"))</f>
        <v>Não</v>
      </c>
      <c r="U967" s="17" t="str">
        <f t="shared" si="95"/>
        <v>Na meta</v>
      </c>
      <c r="V967" s="17" t="str">
        <f>IF($AC967&lt;&gt;"",IF($L967&gt;0,"ATENÇÃO · apontou em dia de "&amp;LOWER($AC967)&amp;" cadastrado","Exceção cadastrada · "&amp;$AC967)&amp;IF($AD967="",""," · "&amp;$AD967),IF($E967="Férias",IF($L967&gt;0,"ATENÇÃO · apontou estando de férias no cadastro","Férias no cadastro"),IF($Y967="Férias / afastamento","Afastamento · "&amp;($Z967+$AA967-1)&amp;" dias seguidos sem apontamento",IF($Y967="Folga trabalhada","ATENÇÃO · apontou em dia de folga da escala 5x2",IF($Y967="Folga",IF(AND($D967="5x2",OR(WEEKDAY($F967,2)=6,WEEKDAY($F967,2)=7)),"Folga de fim de semana da escala 5x2",IF(AND(OR($D967="6x1",$D967="FF 6x1"),WEEKDAY($F967,2)=6,FALSE()),"Folga de fim de semana · apontou no domingo anterior",IF(AND(OR($D967="6x1",$D967="FF 6x1"),WEEKDAY($F967,2)=7,AND($A967=$A966,$L966&gt;0)),"Folga de fim de semana · apontou no sábado",IF(AND(OR($D967="6x1",$D967="FF 6x1"),OR(WEEKDAY($F967,2)=6,WEEKDAY($F967,2)=7)),"Folga de fim de semana · sem apontamento no sábado nem no domingo","Folga prevista pelo ciclo")))),IF($Y967="Indeterminado (início da série)","Sem histórico anterior — informe o dia do ciclo no Cadastro",IF($Y967="Falta de registro",IF(OR(OR($D967="6x1",$D967="FF 6x1"),$D967="5x2"),"FALTA DE REGISTRO · dia útil da escala "&amp;$E967,"FALTA DE REGISTRO · dia "&amp;$W967&amp;" de "&amp;IFERROR(INDEX(Parâmetros!$B$39:$B$48,MATCH($E967,Parâmetros!$A$39:$A$48,0)),99)&amp;" do ciclo"),IF(OR($D967="6x1",$D967="FF 6x1"),IF(OR(AND(WEEKDAY($F967,2)=6,AND($A967=$A968,$L968&gt;0)),AND(WEEKDAY($F967,2)=7,AND($A967=$A966,$L966&gt;0))),"ATENÇÃO · apontou sábado e domingo no mesmo fim de semana",IF(OR(WEEKDAY($F967,2)=6,WEEKDAY($F967,2)=7),"Jornada de fim de semana do 6x1",IF(OR($H967&gt;=Parâmetros!$E$20,$H967&lt;Parâmetros!$E$19),"ATENÇÃO · 6x1 apontou fora do horário diurno","Jornada fixa do 6x1"))),IF($D967="5x2","Jornada fixa do 5x2",IF($D967="Folguista",IF($J967=$K967,"Evidência confirma sequência","DIVERGE · sequência "&amp;$J967&amp;" × evidência "&amp;$K967),IF($K967=$E967,"Evidência confirma cadastro","DIVERGE · cadastro "&amp;$E967&amp;" × evidência "&amp;$K967)))))))))))</f>
        <v>Evidência confirma cadastro</v>
      </c>
      <c r="W967" s="34">
        <f>IF(OR(OR($D967="6x1",$D967="FF 6x1"),$D967="5x2"),"",IF($AB967&lt;&gt;$AB966,IF(IFERROR(INDEX(Cadastro!$F$5:$F$243,$AB967),"")="",IF($L967&gt;0,1,0),IF(IFERROR(INDEX(Cadastro!$F$5:$F$243,$AB967),"")&lt;=IFERROR(INDEX(Parâmetros!$B$39:$B$48,MATCH($E967,Parâmetros!$A$39:$A$48,0)),99),IFERROR(INDEX(Cadastro!$F$5:$F$243,$AB967),""),0)),IF($L967&gt;0,IF(N($X966)&gt;0,1,N($W966)+1),IF(AND($L967=0,OR(N($W966)&gt;=IFERROR(INDEX(Parâmetros!$B$39:$B$48,MATCH($E967,Parâmetros!$A$39:$A$48,0)),99),AND(N($X966)&gt;0,N($X966)&lt;IFERROR(INDEX(Parâmetros!$C$39:$C$48,MATCH($E967,Parâmetros!$A$39:$A$48,0)),0)))),0,N($W966)+1))))</f>
        <v>3</v>
      </c>
      <c r="X967" s="34">
        <f>IF(OR(OR($D967="6x1",$D967="FF 6x1"),$D967="5x2"),"",IF($AB967&lt;&gt;$AB966,IF(IFERROR(INDEX(Cadastro!$F$5:$F$243,$AB967),"")="",0,IF(IFERROR(INDEX(Cadastro!$F$5:$F$243,$AB967),"")&gt;IFERROR(INDEX(Parâmetros!$B$39:$B$48,MATCH($E967,Parâmetros!$A$39:$A$48,0)),99),IFERROR(INDEX(Cadastro!$F$5:$F$243,$AB967),"")-IFERROR(INDEX(Parâmetros!$B$39:$B$48,MATCH($E967,Parâmetros!$A$39:$A$48,0)),99),0)),IF(AND($L967=0,OR(N($W966)&gt;=IFERROR(INDEX(Parâmetros!$B$39:$B$48,MATCH($E967,Parâmetros!$A$39:$A$48,0)),99),AND(N($X966)&gt;0,N($X966)&lt;IFERROR(INDEX(Parâmetros!$C$39:$C$48,MATCH($E967,Parâmetros!$A$39:$A$48,0)),0)))),N($X966)+1,0)))</f>
        <v>0</v>
      </c>
      <c r="Y967" t="str">
        <f>IF($AC967&lt;&gt;"",IF($L967&gt;0,$AC967&amp;" · com apontamento",$AC967),IF($E967="Férias",IF($L967&gt;0,"Férias · com apontamento","Férias (cadastro)"),IF(($Z967+$AA967-1)&gt;Parâmetros!$E$16,"Férias / afastamento",IF(AND($D967="5x2",OR(WEEKDAY($F967,2)=6,WEEKDAY($F967,2)=7)),IF($L967&gt;0,"Folga trabalhada","Folga"),IF($L967&gt;0,"Trabalhado",IF(OR(OR($D967="6x1",$D967="FF 6x1"),$D967="5x2"),IF(AND(OR($D967="6x1",$D967="FF 6x1"),OR(WEEKDAY($F967,2)=6,WEEKDAY($F967,2)=7)),"Folga","Falta de registro"),IF(AND($AB967&lt;&gt;$AB966,IFERROR(INDEX(Cadastro!$F$5:$F$243,$AB967),"")=""),"Indeterminado (início da série)",IF($X967&gt;0,"Folga","Falta de registro"))))))))</f>
        <v>Trabalhado</v>
      </c>
      <c r="Z967" s="34">
        <f>IF(OR($L967&gt;0,$F967&gt;Parâmetros!$E$14),0,IF($A967&lt;&gt;$A966,1,N($Z966)+1))</f>
        <v>0</v>
      </c>
      <c r="AA967" s="34">
        <f>IF(OR($L967&gt;0,$F967&gt;Parâmetros!$E$14),0,IF(OR($A967&lt;&gt;$A968,$F968&gt;Parâmetros!$E$14),1,N($AA968)+1))</f>
        <v>0</v>
      </c>
      <c r="AB967" s="31">
        <f>IFERROR(MATCH($A967&amp;"|"&amp;TEXT(_xlfn.MAXIFS(Cadastro!$E$5:$E$243,Cadastro!$A$5:$A$243,$A967,Cadastro!$E$5:$E$243,"&lt;="&amp;$F967),"yyyymmdd"),Cadastro!$I$5:$I$243,0),"")</f>
        <v>128</v>
      </c>
      <c r="AC967" t="str">
        <f>IFERROR(_xlfn.SINGLE(INDEX(Exceções!$D$5:$D$203,MATCH($A967&amp;"|"&amp;$F967,Exceções!$F$5:$F$203,0))),"")</f>
        <v/>
      </c>
      <c r="AD967" t="str">
        <f>IF($AC967="","",IFERROR(_xlfn.SINGLE(INDEX(Exceções!$E$5:$E$203,MATCH($A967&amp;"|"&amp;$F967,Exceções!$F$5:$F$203,0))),""))</f>
        <v/>
      </c>
    </row>
    <row r="968" spans="1:30" ht="15" hidden="1" customHeight="1" x14ac:dyDescent="0.25">
      <c r="A968" s="31">
        <v>51428</v>
      </c>
      <c r="B968" s="17" t="s">
        <v>45</v>
      </c>
      <c r="C968" s="17" t="str">
        <f>IFERROR(INDEX(Cadastro!$C$5:$C$243,$AB968),"NÃO INFORMADO")</f>
        <v>INS</v>
      </c>
      <c r="D968" s="17" t="str">
        <f>IFERROR(INDEX(Cadastro!$D$5:$D$243,$AB968),"")</f>
        <v>B</v>
      </c>
      <c r="E968" s="17" t="str">
        <f>IFERROR(INDEX(Cadastro!$G$5:$G$243,$AB968),"")</f>
        <v>B</v>
      </c>
      <c r="F968" s="29">
        <v>46314</v>
      </c>
      <c r="G968" s="32" t="str">
        <f t="shared" si="90"/>
        <v>seg</v>
      </c>
      <c r="H968" s="31">
        <f>IF($L968=0,"",_xlfn.MINIFS(Dados!$Q:$Q,Dados!$A:$A,$A968,Dados!$S:$S,$F968))</f>
        <v>932</v>
      </c>
      <c r="I968" s="31">
        <f>IF($H968="","",_xlfn.MAXIFS(Dados!$R:$R,Dados!$A:$A,$A968,Dados!$S:$S,$F968))</f>
        <v>1400</v>
      </c>
      <c r="J968" s="32" t="str">
        <f>IF($D968&lt;&gt;"Folguista","",IFERROR(INDEX(Parâmetros!$D$52:$G$52,1,MIN(4,MAX(1,$W968))),""))</f>
        <v/>
      </c>
      <c r="K968" s="32" t="str">
        <f>IF(OR($AC968&lt;&gt;"",$Y968="Folga",$Y968="Folga trabalhada",$Y968="Férias (cadastro)",$Y968="Férias / afastamento",$Y968="Indeterminado (início da série)"),"",IF(OR($D968="6x1",$D968="FF 6x1"),IF(OR(WEEKDAY($F968,2)=6,WEEKDAY($F968,2)=7),"6x1 sáb/dom","6x1"),IF($D968="5x2","5x2",IF($H968="",IF($D968="Folguista",$J968,$E968),IF(OR($H968&gt;=Parâmetros!$E$18,$H968&lt;Parâmetros!$E$19),"C",IF($H968&lt;Parâmetros!$E$20,"A","B"))))))</f>
        <v>B</v>
      </c>
      <c r="L968" s="30">
        <f>SUMIFS(Dados!$E:$E,Dados!$A:$A,$A968,Dados!$S:$S,$F968)</f>
        <v>6.45</v>
      </c>
      <c r="M968" s="30">
        <f>IFERROR(INDEX(Parâmetros!$E$6:$E$11,MATCH($K968,Parâmetros!$A$6:$A$11,0)),"")</f>
        <v>7.67</v>
      </c>
      <c r="N968" s="33">
        <f t="shared" si="91"/>
        <v>0.84093872229465449</v>
      </c>
      <c r="O968" s="33">
        <f>Parâmetros!$E$13</f>
        <v>0.8</v>
      </c>
      <c r="P968" s="32" t="str">
        <f>IF(OR($M968="",$F968&gt;Parâmetros!$E$14),"Não","Sim")</f>
        <v>Sim</v>
      </c>
      <c r="Q968" s="32" t="str">
        <f t="shared" si="92"/>
        <v>Sim</v>
      </c>
      <c r="R968" s="32" t="str">
        <f t="shared" si="93"/>
        <v>Sim</v>
      </c>
      <c r="S968" s="30">
        <f t="shared" si="94"/>
        <v>0</v>
      </c>
      <c r="T968" s="32" t="str">
        <f>IF($Q968&lt;&gt;"Sim","",IF($N968&gt;Parâmetros!$E$15,"Sim","Não"))</f>
        <v>Não</v>
      </c>
      <c r="U968" s="17" t="str">
        <f t="shared" si="95"/>
        <v>Na meta</v>
      </c>
      <c r="V968" s="17" t="str">
        <f>IF($AC968&lt;&gt;"",IF($L968&gt;0,"ATENÇÃO · apontou em dia de "&amp;LOWER($AC968)&amp;" cadastrado","Exceção cadastrada · "&amp;$AC968)&amp;IF($AD968="",""," · "&amp;$AD968),IF($E968="Férias",IF($L968&gt;0,"ATENÇÃO · apontou estando de férias no cadastro","Férias no cadastro"),IF($Y968="Férias / afastamento","Afastamento · "&amp;($Z968+$AA968-1)&amp;" dias seguidos sem apontamento",IF($Y968="Folga trabalhada","ATENÇÃO · apontou em dia de folga da escala 5x2",IF($Y968="Folga",IF(AND($D968="5x2",OR(WEEKDAY($F968,2)=6,WEEKDAY($F968,2)=7)),"Folga de fim de semana da escala 5x2",IF(AND(OR($D968="6x1",$D968="FF 6x1"),WEEKDAY($F968,2)=6,FALSE()),"Folga de fim de semana · apontou no domingo anterior",IF(AND(OR($D968="6x1",$D968="FF 6x1"),WEEKDAY($F968,2)=7,AND($A968=$A967,$L967&gt;0)),"Folga de fim de semana · apontou no sábado",IF(AND(OR($D968="6x1",$D968="FF 6x1"),OR(WEEKDAY($F968,2)=6,WEEKDAY($F968,2)=7)),"Folga de fim de semana · sem apontamento no sábado nem no domingo","Folga prevista pelo ciclo")))),IF($Y968="Indeterminado (início da série)","Sem histórico anterior — informe o dia do ciclo no Cadastro",IF($Y968="Falta de registro",IF(OR(OR($D968="6x1",$D968="FF 6x1"),$D968="5x2"),"FALTA DE REGISTRO · dia útil da escala "&amp;$E968,"FALTA DE REGISTRO · dia "&amp;$W968&amp;" de "&amp;IFERROR(INDEX(Parâmetros!$B$39:$B$48,MATCH($E968,Parâmetros!$A$39:$A$48,0)),99)&amp;" do ciclo"),IF(OR($D968="6x1",$D968="FF 6x1"),IF(OR(AND(WEEKDAY($F968,2)=6,AND($A968=$A969,$L969&gt;0)),AND(WEEKDAY($F968,2)=7,AND($A968=$A967,$L967&gt;0))),"ATENÇÃO · apontou sábado e domingo no mesmo fim de semana",IF(OR(WEEKDAY($F968,2)=6,WEEKDAY($F968,2)=7),"Jornada de fim de semana do 6x1",IF(OR($H968&gt;=Parâmetros!$E$20,$H968&lt;Parâmetros!$E$19),"ATENÇÃO · 6x1 apontou fora do horário diurno","Jornada fixa do 6x1"))),IF($D968="5x2","Jornada fixa do 5x2",IF($D968="Folguista",IF($J968=$K968,"Evidência confirma sequência","DIVERGE · sequência "&amp;$J968&amp;" × evidência "&amp;$K968),IF($K968=$E968,"Evidência confirma cadastro","DIVERGE · cadastro "&amp;$E968&amp;" × evidência "&amp;$K968)))))))))))</f>
        <v>Evidência confirma cadastro</v>
      </c>
      <c r="W968" s="34">
        <f>IF(OR(OR($D968="6x1",$D968="FF 6x1"),$D968="5x2"),"",IF($AB968&lt;&gt;$AB967,IF(IFERROR(INDEX(Cadastro!$F$5:$F$243,$AB968),"")="",IF($L968&gt;0,1,0),IF(IFERROR(INDEX(Cadastro!$F$5:$F$243,$AB968),"")&lt;=IFERROR(INDEX(Parâmetros!$B$39:$B$48,MATCH($E968,Parâmetros!$A$39:$A$48,0)),99),IFERROR(INDEX(Cadastro!$F$5:$F$243,$AB968),""),0)),IF($L968&gt;0,IF(N($X967)&gt;0,1,N($W967)+1),IF(AND($L968=0,OR(N($W967)&gt;=IFERROR(INDEX(Parâmetros!$B$39:$B$48,MATCH($E968,Parâmetros!$A$39:$A$48,0)),99),AND(N($X967)&gt;0,N($X967)&lt;IFERROR(INDEX(Parâmetros!$C$39:$C$48,MATCH($E968,Parâmetros!$A$39:$A$48,0)),0)))),0,N($W967)+1))))</f>
        <v>4</v>
      </c>
      <c r="X968" s="34">
        <f>IF(OR(OR($D968="6x1",$D968="FF 6x1"),$D968="5x2"),"",IF($AB968&lt;&gt;$AB967,IF(IFERROR(INDEX(Cadastro!$F$5:$F$243,$AB968),"")="",0,IF(IFERROR(INDEX(Cadastro!$F$5:$F$243,$AB968),"")&gt;IFERROR(INDEX(Parâmetros!$B$39:$B$48,MATCH($E968,Parâmetros!$A$39:$A$48,0)),99),IFERROR(INDEX(Cadastro!$F$5:$F$243,$AB968),"")-IFERROR(INDEX(Parâmetros!$B$39:$B$48,MATCH($E968,Parâmetros!$A$39:$A$48,0)),99),0)),IF(AND($L968=0,OR(N($W967)&gt;=IFERROR(INDEX(Parâmetros!$B$39:$B$48,MATCH($E968,Parâmetros!$A$39:$A$48,0)),99),AND(N($X967)&gt;0,N($X967)&lt;IFERROR(INDEX(Parâmetros!$C$39:$C$48,MATCH($E968,Parâmetros!$A$39:$A$48,0)),0)))),N($X967)+1,0)))</f>
        <v>0</v>
      </c>
      <c r="Y968" t="str">
        <f>IF($AC968&lt;&gt;"",IF($L968&gt;0,$AC968&amp;" · com apontamento",$AC968),IF($E968="Férias",IF($L968&gt;0,"Férias · com apontamento","Férias (cadastro)"),IF(($Z968+$AA968-1)&gt;Parâmetros!$E$16,"Férias / afastamento",IF(AND($D968="5x2",OR(WEEKDAY($F968,2)=6,WEEKDAY($F968,2)=7)),IF($L968&gt;0,"Folga trabalhada","Folga"),IF($L968&gt;0,"Trabalhado",IF(OR(OR($D968="6x1",$D968="FF 6x1"),$D968="5x2"),IF(AND(OR($D968="6x1",$D968="FF 6x1"),OR(WEEKDAY($F968,2)=6,WEEKDAY($F968,2)=7)),"Folga","Falta de registro"),IF(AND($AB968&lt;&gt;$AB967,IFERROR(INDEX(Cadastro!$F$5:$F$243,$AB968),"")=""),"Indeterminado (início da série)",IF($X968&gt;0,"Folga","Falta de registro"))))))))</f>
        <v>Trabalhado</v>
      </c>
      <c r="Z968" s="34">
        <f>IF(OR($L968&gt;0,$F968&gt;Parâmetros!$E$14),0,IF($A968&lt;&gt;$A967,1,N($Z967)+1))</f>
        <v>0</v>
      </c>
      <c r="AA968" s="34">
        <f>IF(OR($L968&gt;0,$F968&gt;Parâmetros!$E$14),0,IF(OR($A968&lt;&gt;$A969,$F969&gt;Parâmetros!$E$14),1,N($AA969)+1))</f>
        <v>0</v>
      </c>
      <c r="AB968" s="31">
        <f>IFERROR(MATCH($A968&amp;"|"&amp;TEXT(_xlfn.MAXIFS(Cadastro!$E$5:$E$243,Cadastro!$A$5:$A$243,$A968,Cadastro!$E$5:$E$243,"&lt;="&amp;$F968),"yyyymmdd"),Cadastro!$I$5:$I$243,0),"")</f>
        <v>128</v>
      </c>
      <c r="AC968" t="str">
        <f>IFERROR(_xlfn.SINGLE(INDEX(Exceções!$D$5:$D$203,MATCH($A968&amp;"|"&amp;$F968,Exceções!$F$5:$F$203,0))),"")</f>
        <v/>
      </c>
      <c r="AD968" t="str">
        <f>IF($AC968="","",IFERROR(_xlfn.SINGLE(INDEX(Exceções!$E$5:$E$203,MATCH($A968&amp;"|"&amp;$F968,Exceções!$F$5:$F$203,0))),""))</f>
        <v/>
      </c>
    </row>
    <row r="969" spans="1:30" ht="15" hidden="1" customHeight="1" x14ac:dyDescent="0.25">
      <c r="A969" s="31">
        <v>51428</v>
      </c>
      <c r="B969" s="17" t="s">
        <v>45</v>
      </c>
      <c r="C969" s="17" t="str">
        <f>IFERROR(INDEX(Cadastro!$C$5:$C$243,$AB969),"NÃO INFORMADO")</f>
        <v>INS</v>
      </c>
      <c r="D969" s="17" t="str">
        <f>IFERROR(INDEX(Cadastro!$D$5:$D$243,$AB969),"")</f>
        <v>B</v>
      </c>
      <c r="E969" s="17" t="str">
        <f>IFERROR(INDEX(Cadastro!$G$5:$G$243,$AB969),"")</f>
        <v>B</v>
      </c>
      <c r="F969" s="29">
        <v>46315</v>
      </c>
      <c r="G969" s="32" t="str">
        <f t="shared" si="90"/>
        <v>ter</v>
      </c>
      <c r="H969" s="31">
        <f>IF($L969=0,"",_xlfn.MINIFS(Dados!$Q:$Q,Dados!$A:$A,$A969,Dados!$S:$S,$F969))</f>
        <v>885</v>
      </c>
      <c r="I969" s="31">
        <f>IF($H969="","",_xlfn.MAXIFS(Dados!$R:$R,Dados!$A:$A,$A969,Dados!$S:$S,$F969))</f>
        <v>1354</v>
      </c>
      <c r="J969" s="32" t="str">
        <f>IF($D969&lt;&gt;"Folguista","",IFERROR(INDEX(Parâmetros!$D$52:$G$52,1,MIN(4,MAX(1,$W969))),""))</f>
        <v/>
      </c>
      <c r="K969" s="32" t="str">
        <f>IF(OR($AC969&lt;&gt;"",$Y969="Folga",$Y969="Folga trabalhada",$Y969="Férias (cadastro)",$Y969="Férias / afastamento",$Y969="Indeterminado (início da série)"),"",IF(OR($D969="6x1",$D969="FF 6x1"),IF(OR(WEEKDAY($F969,2)=6,WEEKDAY($F969,2)=7),"6x1 sáb/dom","6x1"),IF($D969="5x2","5x2",IF($H969="",IF($D969="Folguista",$J969,$E969),IF(OR($H969&gt;=Parâmetros!$E$18,$H969&lt;Parâmetros!$E$19),"C",IF($H969&lt;Parâmetros!$E$20,"A","B"))))))</f>
        <v>A</v>
      </c>
      <c r="L969" s="30">
        <f>SUMIFS(Dados!$E:$E,Dados!$A:$A,$A969,Dados!$S:$S,$F969)</f>
        <v>7.79</v>
      </c>
      <c r="M969" s="30">
        <f>IFERROR(INDEX(Parâmetros!$E$6:$E$11,MATCH($K969,Parâmetros!$A$6:$A$11,0)),"")</f>
        <v>7.58</v>
      </c>
      <c r="N969" s="33">
        <f t="shared" si="91"/>
        <v>1.0277044854881265</v>
      </c>
      <c r="O969" s="33">
        <f>Parâmetros!$E$13</f>
        <v>0.8</v>
      </c>
      <c r="P969" s="32" t="str">
        <f>IF(OR($M969="",$F969&gt;Parâmetros!$E$14),"Não","Sim")</f>
        <v>Sim</v>
      </c>
      <c r="Q969" s="32" t="str">
        <f t="shared" si="92"/>
        <v>Sim</v>
      </c>
      <c r="R969" s="32" t="str">
        <f t="shared" si="93"/>
        <v>Sim</v>
      </c>
      <c r="S969" s="30">
        <f t="shared" si="94"/>
        <v>0</v>
      </c>
      <c r="T969" s="32" t="str">
        <f>IF($Q969&lt;&gt;"Sim","",IF($N969&gt;Parâmetros!$E$15,"Sim","Não"))</f>
        <v>Sim</v>
      </c>
      <c r="U969" s="17" t="str">
        <f t="shared" si="95"/>
        <v>Na meta</v>
      </c>
      <c r="V969" s="17" t="str">
        <f>IF($AC969&lt;&gt;"",IF($L969&gt;0,"ATENÇÃO · apontou em dia de "&amp;LOWER($AC969)&amp;" cadastrado","Exceção cadastrada · "&amp;$AC969)&amp;IF($AD969="",""," · "&amp;$AD969),IF($E969="Férias",IF($L969&gt;0,"ATENÇÃO · apontou estando de férias no cadastro","Férias no cadastro"),IF($Y969="Férias / afastamento","Afastamento · "&amp;($Z969+$AA969-1)&amp;" dias seguidos sem apontamento",IF($Y969="Folga trabalhada","ATENÇÃO · apontou em dia de folga da escala 5x2",IF($Y969="Folga",IF(AND($D969="5x2",OR(WEEKDAY($F969,2)=6,WEEKDAY($F969,2)=7)),"Folga de fim de semana da escala 5x2",IF(AND(OR($D969="6x1",$D969="FF 6x1"),WEEKDAY($F969,2)=6,FALSE()),"Folga de fim de semana · apontou no domingo anterior",IF(AND(OR($D969="6x1",$D969="FF 6x1"),WEEKDAY($F969,2)=7,AND($A969=$A968,$L968&gt;0)),"Folga de fim de semana · apontou no sábado",IF(AND(OR($D969="6x1",$D969="FF 6x1"),OR(WEEKDAY($F969,2)=6,WEEKDAY($F969,2)=7)),"Folga de fim de semana · sem apontamento no sábado nem no domingo","Folga prevista pelo ciclo")))),IF($Y969="Indeterminado (início da série)","Sem histórico anterior — informe o dia do ciclo no Cadastro",IF($Y969="Falta de registro",IF(OR(OR($D969="6x1",$D969="FF 6x1"),$D969="5x2"),"FALTA DE REGISTRO · dia útil da escala "&amp;$E969,"FALTA DE REGISTRO · dia "&amp;$W969&amp;" de "&amp;IFERROR(INDEX(Parâmetros!$B$39:$B$48,MATCH($E969,Parâmetros!$A$39:$A$48,0)),99)&amp;" do ciclo"),IF(OR($D969="6x1",$D969="FF 6x1"),IF(OR(AND(WEEKDAY($F969,2)=6,AND($A969=$A970,$L970&gt;0)),AND(WEEKDAY($F969,2)=7,AND($A969=$A968,$L968&gt;0))),"ATENÇÃO · apontou sábado e domingo no mesmo fim de semana",IF(OR(WEEKDAY($F969,2)=6,WEEKDAY($F969,2)=7),"Jornada de fim de semana do 6x1",IF(OR($H969&gt;=Parâmetros!$E$20,$H969&lt;Parâmetros!$E$19),"ATENÇÃO · 6x1 apontou fora do horário diurno","Jornada fixa do 6x1"))),IF($D969="5x2","Jornada fixa do 5x2",IF($D969="Folguista",IF($J969=$K969,"Evidência confirma sequência","DIVERGE · sequência "&amp;$J969&amp;" × evidência "&amp;$K969),IF($K969=$E969,"Evidência confirma cadastro","DIVERGE · cadastro "&amp;$E969&amp;" × evidência "&amp;$K969)))))))))))</f>
        <v>DIVERGE · cadastro B × evidência A</v>
      </c>
      <c r="W969" s="34">
        <f>IF(OR(OR($D969="6x1",$D969="FF 6x1"),$D969="5x2"),"",IF($AB969&lt;&gt;$AB968,IF(IFERROR(INDEX(Cadastro!$F$5:$F$243,$AB969),"")="",IF($L969&gt;0,1,0),IF(IFERROR(INDEX(Cadastro!$F$5:$F$243,$AB969),"")&lt;=IFERROR(INDEX(Parâmetros!$B$39:$B$48,MATCH($E969,Parâmetros!$A$39:$A$48,0)),99),IFERROR(INDEX(Cadastro!$F$5:$F$243,$AB969),""),0)),IF($L969&gt;0,IF(N($X968)&gt;0,1,N($W968)+1),IF(AND($L969=0,OR(N($W968)&gt;=IFERROR(INDEX(Parâmetros!$B$39:$B$48,MATCH($E969,Parâmetros!$A$39:$A$48,0)),99),AND(N($X968)&gt;0,N($X968)&lt;IFERROR(INDEX(Parâmetros!$C$39:$C$48,MATCH($E969,Parâmetros!$A$39:$A$48,0)),0)))),0,N($W968)+1))))</f>
        <v>5</v>
      </c>
      <c r="X969" s="34">
        <f>IF(OR(OR($D969="6x1",$D969="FF 6x1"),$D969="5x2"),"",IF($AB969&lt;&gt;$AB968,IF(IFERROR(INDEX(Cadastro!$F$5:$F$243,$AB969),"")="",0,IF(IFERROR(INDEX(Cadastro!$F$5:$F$243,$AB969),"")&gt;IFERROR(INDEX(Parâmetros!$B$39:$B$48,MATCH($E969,Parâmetros!$A$39:$A$48,0)),99),IFERROR(INDEX(Cadastro!$F$5:$F$243,$AB969),"")-IFERROR(INDEX(Parâmetros!$B$39:$B$48,MATCH($E969,Parâmetros!$A$39:$A$48,0)),99),0)),IF(AND($L969=0,OR(N($W968)&gt;=IFERROR(INDEX(Parâmetros!$B$39:$B$48,MATCH($E969,Parâmetros!$A$39:$A$48,0)),99),AND(N($X968)&gt;0,N($X968)&lt;IFERROR(INDEX(Parâmetros!$C$39:$C$48,MATCH($E969,Parâmetros!$A$39:$A$48,0)),0)))),N($X968)+1,0)))</f>
        <v>0</v>
      </c>
      <c r="Y969" t="str">
        <f>IF($AC969&lt;&gt;"",IF($L969&gt;0,$AC969&amp;" · com apontamento",$AC969),IF($E969="Férias",IF($L969&gt;0,"Férias · com apontamento","Férias (cadastro)"),IF(($Z969+$AA969-1)&gt;Parâmetros!$E$16,"Férias / afastamento",IF(AND($D969="5x2",OR(WEEKDAY($F969,2)=6,WEEKDAY($F969,2)=7)),IF($L969&gt;0,"Folga trabalhada","Folga"),IF($L969&gt;0,"Trabalhado",IF(OR(OR($D969="6x1",$D969="FF 6x1"),$D969="5x2"),IF(AND(OR($D969="6x1",$D969="FF 6x1"),OR(WEEKDAY($F969,2)=6,WEEKDAY($F969,2)=7)),"Folga","Falta de registro"),IF(AND($AB969&lt;&gt;$AB968,IFERROR(INDEX(Cadastro!$F$5:$F$243,$AB969),"")=""),"Indeterminado (início da série)",IF($X969&gt;0,"Folga","Falta de registro"))))))))</f>
        <v>Trabalhado</v>
      </c>
      <c r="Z969" s="34">
        <f>IF(OR($L969&gt;0,$F969&gt;Parâmetros!$E$14),0,IF($A969&lt;&gt;$A968,1,N($Z968)+1))</f>
        <v>0</v>
      </c>
      <c r="AA969" s="34">
        <f>IF(OR($L969&gt;0,$F969&gt;Parâmetros!$E$14),0,IF(OR($A969&lt;&gt;$A970,$F970&gt;Parâmetros!$E$14),1,N($AA970)+1))</f>
        <v>0</v>
      </c>
      <c r="AB969" s="31">
        <f>IFERROR(MATCH($A969&amp;"|"&amp;TEXT(_xlfn.MAXIFS(Cadastro!$E$5:$E$243,Cadastro!$A$5:$A$243,$A969,Cadastro!$E$5:$E$243,"&lt;="&amp;$F969),"yyyymmdd"),Cadastro!$I$5:$I$243,0),"")</f>
        <v>128</v>
      </c>
      <c r="AC969" t="str">
        <f>IFERROR(_xlfn.SINGLE(INDEX(Exceções!$D$5:$D$203,MATCH($A969&amp;"|"&amp;$F969,Exceções!$F$5:$F$203,0))),"")</f>
        <v/>
      </c>
      <c r="AD969" t="str">
        <f>IF($AC969="","",IFERROR(_xlfn.SINGLE(INDEX(Exceções!$E$5:$E$203,MATCH($A969&amp;"|"&amp;$F969,Exceções!$F$5:$F$203,0))),""))</f>
        <v/>
      </c>
    </row>
    <row r="970" spans="1:30" ht="15" hidden="1" customHeight="1" x14ac:dyDescent="0.25">
      <c r="A970" s="31">
        <v>51428</v>
      </c>
      <c r="B970" s="17" t="s">
        <v>45</v>
      </c>
      <c r="C970" s="17" t="str">
        <f>IFERROR(INDEX(Cadastro!$C$5:$C$243,$AB970),"NÃO INFORMADO")</f>
        <v>INS</v>
      </c>
      <c r="D970" s="17" t="str">
        <f>IFERROR(INDEX(Cadastro!$D$5:$D$243,$AB970),"")</f>
        <v>B</v>
      </c>
      <c r="E970" s="17" t="str">
        <f>IFERROR(INDEX(Cadastro!$G$5:$G$243,$AB970),"")</f>
        <v>B</v>
      </c>
      <c r="F970" s="29">
        <v>46316</v>
      </c>
      <c r="G970" s="32" t="str">
        <f t="shared" si="90"/>
        <v>qua</v>
      </c>
      <c r="H970" s="31" t="str">
        <f>IF($L970=0,"",_xlfn.MINIFS(Dados!$Q:$Q,Dados!$A:$A,$A970,Dados!$S:$S,$F970))</f>
        <v/>
      </c>
      <c r="I970" s="31" t="str">
        <f>IF($H970="","",_xlfn.MAXIFS(Dados!$R:$R,Dados!$A:$A,$A970,Dados!$S:$S,$F970))</f>
        <v/>
      </c>
      <c r="J970" s="32" t="str">
        <f>IF($D970&lt;&gt;"Folguista","",IFERROR(INDEX(Parâmetros!$D$52:$G$52,1,MIN(4,MAX(1,$W970))),""))</f>
        <v/>
      </c>
      <c r="K970" s="32" t="str">
        <f>IF(OR($AC970&lt;&gt;"",$Y970="Folga",$Y970="Folga trabalhada",$Y970="Férias (cadastro)",$Y970="Férias / afastamento",$Y970="Indeterminado (início da série)"),"",IF(OR($D970="6x1",$D970="FF 6x1"),IF(OR(WEEKDAY($F970,2)=6,WEEKDAY($F970,2)=7),"6x1 sáb/dom","6x1"),IF($D970="5x2","5x2",IF($H970="",IF($D970="Folguista",$J970,$E970),IF(OR($H970&gt;=Parâmetros!$E$18,$H970&lt;Parâmetros!$E$19),"C",IF($H970&lt;Parâmetros!$E$20,"A","B"))))))</f>
        <v/>
      </c>
      <c r="L970" s="30">
        <f>SUMIFS(Dados!$E:$E,Dados!$A:$A,$A970,Dados!$S:$S,$F970)</f>
        <v>0</v>
      </c>
      <c r="M970" s="30" t="str">
        <f>IFERROR(INDEX(Parâmetros!$E$6:$E$11,MATCH($K970,Parâmetros!$A$6:$A$11,0)),"")</f>
        <v/>
      </c>
      <c r="N970" s="33" t="str">
        <f t="shared" si="91"/>
        <v/>
      </c>
      <c r="O970" s="33">
        <f>Parâmetros!$E$13</f>
        <v>0.8</v>
      </c>
      <c r="P970" s="32" t="str">
        <f>IF(OR($M970="",$F970&gt;Parâmetros!$E$14),"Não","Sim")</f>
        <v>Não</v>
      </c>
      <c r="Q970" s="32" t="str">
        <f t="shared" si="92"/>
        <v/>
      </c>
      <c r="R970" s="32" t="str">
        <f t="shared" si="93"/>
        <v/>
      </c>
      <c r="S970" s="30" t="str">
        <f t="shared" si="94"/>
        <v/>
      </c>
      <c r="T970" s="32" t="str">
        <f>IF($Q970&lt;&gt;"Sim","",IF($N970&gt;Parâmetros!$E$15,"Sim","Não"))</f>
        <v/>
      </c>
      <c r="U970" s="17" t="str">
        <f t="shared" si="95"/>
        <v>Folga</v>
      </c>
      <c r="V970" s="17" t="str">
        <f>IF($AC970&lt;&gt;"",IF($L970&gt;0,"ATENÇÃO · apontou em dia de "&amp;LOWER($AC970)&amp;" cadastrado","Exceção cadastrada · "&amp;$AC970)&amp;IF($AD970="",""," · "&amp;$AD970),IF($E970="Férias",IF($L970&gt;0,"ATENÇÃO · apontou estando de férias no cadastro","Férias no cadastro"),IF($Y970="Férias / afastamento","Afastamento · "&amp;($Z970+$AA970-1)&amp;" dias seguidos sem apontamento",IF($Y970="Folga trabalhada","ATENÇÃO · apontou em dia de folga da escala 5x2",IF($Y970="Folga",IF(AND($D970="5x2",OR(WEEKDAY($F970,2)=6,WEEKDAY($F970,2)=7)),"Folga de fim de semana da escala 5x2",IF(AND(OR($D970="6x1",$D970="FF 6x1"),WEEKDAY($F970,2)=6,FALSE()),"Folga de fim de semana · apontou no domingo anterior",IF(AND(OR($D970="6x1",$D970="FF 6x1"),WEEKDAY($F970,2)=7,AND($A970=$A969,$L969&gt;0)),"Folga de fim de semana · apontou no sábado",IF(AND(OR($D970="6x1",$D970="FF 6x1"),OR(WEEKDAY($F970,2)=6,WEEKDAY($F970,2)=7)),"Folga de fim de semana · sem apontamento no sábado nem no domingo","Folga prevista pelo ciclo")))),IF($Y970="Indeterminado (início da série)","Sem histórico anterior — informe o dia do ciclo no Cadastro",IF($Y970="Falta de registro",IF(OR(OR($D970="6x1",$D970="FF 6x1"),$D970="5x2"),"FALTA DE REGISTRO · dia útil da escala "&amp;$E970,"FALTA DE REGISTRO · dia "&amp;$W970&amp;" de "&amp;IFERROR(INDEX(Parâmetros!$B$39:$B$48,MATCH($E970,Parâmetros!$A$39:$A$48,0)),99)&amp;" do ciclo"),IF(OR($D970="6x1",$D970="FF 6x1"),IF(OR(AND(WEEKDAY($F970,2)=6,AND($A970=$A971,$L971&gt;0)),AND(WEEKDAY($F970,2)=7,AND($A970=$A969,$L969&gt;0))),"ATENÇÃO · apontou sábado e domingo no mesmo fim de semana",IF(OR(WEEKDAY($F970,2)=6,WEEKDAY($F970,2)=7),"Jornada de fim de semana do 6x1",IF(OR($H970&gt;=Parâmetros!$E$20,$H970&lt;Parâmetros!$E$19),"ATENÇÃO · 6x1 apontou fora do horário diurno","Jornada fixa do 6x1"))),IF($D970="5x2","Jornada fixa do 5x2",IF($D970="Folguista",IF($J970=$K970,"Evidência confirma sequência","DIVERGE · sequência "&amp;$J970&amp;" × evidência "&amp;$K970),IF($K970=$E970,"Evidência confirma cadastro","DIVERGE · cadastro "&amp;$E970&amp;" × evidência "&amp;$K970)))))))))))</f>
        <v>Folga prevista pelo ciclo</v>
      </c>
      <c r="W970" s="34">
        <f>IF(OR(OR($D970="6x1",$D970="FF 6x1"),$D970="5x2"),"",IF($AB970&lt;&gt;$AB969,IF(IFERROR(INDEX(Cadastro!$F$5:$F$243,$AB970),"")="",IF($L970&gt;0,1,0),IF(IFERROR(INDEX(Cadastro!$F$5:$F$243,$AB970),"")&lt;=IFERROR(INDEX(Parâmetros!$B$39:$B$48,MATCH($E970,Parâmetros!$A$39:$A$48,0)),99),IFERROR(INDEX(Cadastro!$F$5:$F$243,$AB970),""),0)),IF($L970&gt;0,IF(N($X969)&gt;0,1,N($W969)+1),IF(AND($L970=0,OR(N($W969)&gt;=IFERROR(INDEX(Parâmetros!$B$39:$B$48,MATCH($E970,Parâmetros!$A$39:$A$48,0)),99),AND(N($X969)&gt;0,N($X969)&lt;IFERROR(INDEX(Parâmetros!$C$39:$C$48,MATCH($E970,Parâmetros!$A$39:$A$48,0)),0)))),0,N($W969)+1))))</f>
        <v>0</v>
      </c>
      <c r="X970" s="34">
        <f>IF(OR(OR($D970="6x1",$D970="FF 6x1"),$D970="5x2"),"",IF($AB970&lt;&gt;$AB969,IF(IFERROR(INDEX(Cadastro!$F$5:$F$243,$AB970),"")="",0,IF(IFERROR(INDEX(Cadastro!$F$5:$F$243,$AB970),"")&gt;IFERROR(INDEX(Parâmetros!$B$39:$B$48,MATCH($E970,Parâmetros!$A$39:$A$48,0)),99),IFERROR(INDEX(Cadastro!$F$5:$F$243,$AB970),"")-IFERROR(INDEX(Parâmetros!$B$39:$B$48,MATCH($E970,Parâmetros!$A$39:$A$48,0)),99),0)),IF(AND($L970=0,OR(N($W969)&gt;=IFERROR(INDEX(Parâmetros!$B$39:$B$48,MATCH($E970,Parâmetros!$A$39:$A$48,0)),99),AND(N($X969)&gt;0,N($X969)&lt;IFERROR(INDEX(Parâmetros!$C$39:$C$48,MATCH($E970,Parâmetros!$A$39:$A$48,0)),0)))),N($X969)+1,0)))</f>
        <v>1</v>
      </c>
      <c r="Y970" t="str">
        <f>IF($AC970&lt;&gt;"",IF($L970&gt;0,$AC970&amp;" · com apontamento",$AC970),IF($E970="Férias",IF($L970&gt;0,"Férias · com apontamento","Férias (cadastro)"),IF(($Z970+$AA970-1)&gt;Parâmetros!$E$16,"Férias / afastamento",IF(AND($D970="5x2",OR(WEEKDAY($F970,2)=6,WEEKDAY($F970,2)=7)),IF($L970&gt;0,"Folga trabalhada","Folga"),IF($L970&gt;0,"Trabalhado",IF(OR(OR($D970="6x1",$D970="FF 6x1"),$D970="5x2"),IF(AND(OR($D970="6x1",$D970="FF 6x1"),OR(WEEKDAY($F970,2)=6,WEEKDAY($F970,2)=7)),"Folga","Falta de registro"),IF(AND($AB970&lt;&gt;$AB969,IFERROR(INDEX(Cadastro!$F$5:$F$243,$AB970),"")=""),"Indeterminado (início da série)",IF($X970&gt;0,"Folga","Falta de registro"))))))))</f>
        <v>Folga</v>
      </c>
      <c r="Z970" s="34">
        <f>IF(OR($L970&gt;0,$F970&gt;Parâmetros!$E$14),0,IF($A970&lt;&gt;$A969,1,N($Z969)+1))</f>
        <v>1</v>
      </c>
      <c r="AA970" s="34">
        <f>IF(OR($L970&gt;0,$F970&gt;Parâmetros!$E$14),0,IF(OR($A970&lt;&gt;$A971,$F971&gt;Parâmetros!$E$14),1,N($AA971)+1))</f>
        <v>1</v>
      </c>
      <c r="AB970" s="31">
        <f>IFERROR(MATCH($A970&amp;"|"&amp;TEXT(_xlfn.MAXIFS(Cadastro!$E$5:$E$243,Cadastro!$A$5:$A$243,$A970,Cadastro!$E$5:$E$243,"&lt;="&amp;$F970),"yyyymmdd"),Cadastro!$I$5:$I$243,0),"")</f>
        <v>128</v>
      </c>
      <c r="AC970" t="str">
        <f>IFERROR(_xlfn.SINGLE(INDEX(Exceções!$D$5:$D$203,MATCH($A970&amp;"|"&amp;$F970,Exceções!$F$5:$F$203,0))),"")</f>
        <v/>
      </c>
      <c r="AD970" t="str">
        <f>IF($AC970="","",IFERROR(_xlfn.SINGLE(INDEX(Exceções!$E$5:$E$203,MATCH($A970&amp;"|"&amp;$F970,Exceções!$F$5:$F$203,0))),""))</f>
        <v/>
      </c>
    </row>
    <row r="971" spans="1:30" ht="15" hidden="1" customHeight="1" x14ac:dyDescent="0.25">
      <c r="A971" s="31">
        <v>51428</v>
      </c>
      <c r="B971" s="17" t="s">
        <v>45</v>
      </c>
      <c r="C971" s="17" t="str">
        <f>IFERROR(INDEX(Cadastro!$C$5:$C$243,$AB971),"NÃO INFORMADO")</f>
        <v>INS</v>
      </c>
      <c r="D971" s="17" t="str">
        <f>IFERROR(INDEX(Cadastro!$D$5:$D$243,$AB971),"")</f>
        <v>B</v>
      </c>
      <c r="E971" s="17" t="str">
        <f>IFERROR(INDEX(Cadastro!$G$5:$G$243,$AB971),"")</f>
        <v>B</v>
      </c>
      <c r="F971" s="29">
        <v>46317</v>
      </c>
      <c r="G971" s="32" t="str">
        <f t="shared" si="90"/>
        <v>qui</v>
      </c>
      <c r="H971" s="31">
        <f>IF($L971=0,"",_xlfn.MINIFS(Dados!$Q:$Q,Dados!$A:$A,$A971,Dados!$S:$S,$F971))</f>
        <v>908</v>
      </c>
      <c r="I971" s="31">
        <f>IF($H971="","",_xlfn.MAXIFS(Dados!$R:$R,Dados!$A:$A,$A971,Dados!$S:$S,$F971))</f>
        <v>1365</v>
      </c>
      <c r="J971" s="32" t="str">
        <f>IF($D971&lt;&gt;"Folguista","",IFERROR(INDEX(Parâmetros!$D$52:$G$52,1,MIN(4,MAX(1,$W971))),""))</f>
        <v/>
      </c>
      <c r="K971" s="32" t="str">
        <f>IF(OR($AC971&lt;&gt;"",$Y971="Folga",$Y971="Folga trabalhada",$Y971="Férias (cadastro)",$Y971="Férias / afastamento",$Y971="Indeterminado (início da série)"),"",IF(OR($D971="6x1",$D971="FF 6x1"),IF(OR(WEEKDAY($F971,2)=6,WEEKDAY($F971,2)=7),"6x1 sáb/dom","6x1"),IF($D971="5x2","5x2",IF($H971="",IF($D971="Folguista",$J971,$E971),IF(OR($H971&gt;=Parâmetros!$E$18,$H971&lt;Parâmetros!$E$19),"C",IF($H971&lt;Parâmetros!$E$20,"A","B"))))))</f>
        <v>B</v>
      </c>
      <c r="L971" s="30">
        <f>SUMIFS(Dados!$E:$E,Dados!$A:$A,$A971,Dados!$S:$S,$F971)</f>
        <v>7.5</v>
      </c>
      <c r="M971" s="30">
        <f>IFERROR(INDEX(Parâmetros!$E$6:$E$11,MATCH($K971,Parâmetros!$A$6:$A$11,0)),"")</f>
        <v>7.67</v>
      </c>
      <c r="N971" s="33">
        <f t="shared" si="91"/>
        <v>0.97783572359843551</v>
      </c>
      <c r="O971" s="33">
        <f>Parâmetros!$E$13</f>
        <v>0.8</v>
      </c>
      <c r="P971" s="32" t="str">
        <f>IF(OR($M971="",$F971&gt;Parâmetros!$E$14),"Não","Sim")</f>
        <v>Sim</v>
      </c>
      <c r="Q971" s="32" t="str">
        <f t="shared" si="92"/>
        <v>Sim</v>
      </c>
      <c r="R971" s="32" t="str">
        <f t="shared" si="93"/>
        <v>Sim</v>
      </c>
      <c r="S971" s="30">
        <f t="shared" si="94"/>
        <v>0</v>
      </c>
      <c r="T971" s="32" t="str">
        <f>IF($Q971&lt;&gt;"Sim","",IF($N971&gt;Parâmetros!$E$15,"Sim","Não"))</f>
        <v>Não</v>
      </c>
      <c r="U971" s="17" t="str">
        <f t="shared" si="95"/>
        <v>Na meta</v>
      </c>
      <c r="V971" s="17" t="str">
        <f>IF($AC971&lt;&gt;"",IF($L971&gt;0,"ATENÇÃO · apontou em dia de "&amp;LOWER($AC971)&amp;" cadastrado","Exceção cadastrada · "&amp;$AC971)&amp;IF($AD971="",""," · "&amp;$AD971),IF($E971="Férias",IF($L971&gt;0,"ATENÇÃO · apontou estando de férias no cadastro","Férias no cadastro"),IF($Y971="Férias / afastamento","Afastamento · "&amp;($Z971+$AA971-1)&amp;" dias seguidos sem apontamento",IF($Y971="Folga trabalhada","ATENÇÃO · apontou em dia de folga da escala 5x2",IF($Y971="Folga",IF(AND($D971="5x2",OR(WEEKDAY($F971,2)=6,WEEKDAY($F971,2)=7)),"Folga de fim de semana da escala 5x2",IF(AND(OR($D971="6x1",$D971="FF 6x1"),WEEKDAY($F971,2)=6,FALSE()),"Folga de fim de semana · apontou no domingo anterior",IF(AND(OR($D971="6x1",$D971="FF 6x1"),WEEKDAY($F971,2)=7,AND($A971=$A970,$L970&gt;0)),"Folga de fim de semana · apontou no sábado",IF(AND(OR($D971="6x1",$D971="FF 6x1"),OR(WEEKDAY($F971,2)=6,WEEKDAY($F971,2)=7)),"Folga de fim de semana · sem apontamento no sábado nem no domingo","Folga prevista pelo ciclo")))),IF($Y971="Indeterminado (início da série)","Sem histórico anterior — informe o dia do ciclo no Cadastro",IF($Y971="Falta de registro",IF(OR(OR($D971="6x1",$D971="FF 6x1"),$D971="5x2"),"FALTA DE REGISTRO · dia útil da escala "&amp;$E971,"FALTA DE REGISTRO · dia "&amp;$W971&amp;" de "&amp;IFERROR(INDEX(Parâmetros!$B$39:$B$48,MATCH($E971,Parâmetros!$A$39:$A$48,0)),99)&amp;" do ciclo"),IF(OR($D971="6x1",$D971="FF 6x1"),IF(OR(AND(WEEKDAY($F971,2)=6,AND($A971=$A972,$L972&gt;0)),AND(WEEKDAY($F971,2)=7,AND($A971=$A970,$L970&gt;0))),"ATENÇÃO · apontou sábado e domingo no mesmo fim de semana",IF(OR(WEEKDAY($F971,2)=6,WEEKDAY($F971,2)=7),"Jornada de fim de semana do 6x1",IF(OR($H971&gt;=Parâmetros!$E$20,$H971&lt;Parâmetros!$E$19),"ATENÇÃO · 6x1 apontou fora do horário diurno","Jornada fixa do 6x1"))),IF($D971="5x2","Jornada fixa do 5x2",IF($D971="Folguista",IF($J971=$K971,"Evidência confirma sequência","DIVERGE · sequência "&amp;$J971&amp;" × evidência "&amp;$K971),IF($K971=$E971,"Evidência confirma cadastro","DIVERGE · cadastro "&amp;$E971&amp;" × evidência "&amp;$K971)))))))))))</f>
        <v>Evidência confirma cadastro</v>
      </c>
      <c r="W971" s="34">
        <f>IF(OR(OR($D971="6x1",$D971="FF 6x1"),$D971="5x2"),"",IF($AB971&lt;&gt;$AB970,IF(IFERROR(INDEX(Cadastro!$F$5:$F$243,$AB971),"")="",IF($L971&gt;0,1,0),IF(IFERROR(INDEX(Cadastro!$F$5:$F$243,$AB971),"")&lt;=IFERROR(INDEX(Parâmetros!$B$39:$B$48,MATCH($E971,Parâmetros!$A$39:$A$48,0)),99),IFERROR(INDEX(Cadastro!$F$5:$F$243,$AB971),""),0)),IF($L971&gt;0,IF(N($X970)&gt;0,1,N($W970)+1),IF(AND($L971=0,OR(N($W970)&gt;=IFERROR(INDEX(Parâmetros!$B$39:$B$48,MATCH($E971,Parâmetros!$A$39:$A$48,0)),99),AND(N($X970)&gt;0,N($X970)&lt;IFERROR(INDEX(Parâmetros!$C$39:$C$48,MATCH($E971,Parâmetros!$A$39:$A$48,0)),0)))),0,N($W970)+1))))</f>
        <v>1</v>
      </c>
      <c r="X971" s="34">
        <f>IF(OR(OR($D971="6x1",$D971="FF 6x1"),$D971="5x2"),"",IF($AB971&lt;&gt;$AB970,IF(IFERROR(INDEX(Cadastro!$F$5:$F$243,$AB971),"")="",0,IF(IFERROR(INDEX(Cadastro!$F$5:$F$243,$AB971),"")&gt;IFERROR(INDEX(Parâmetros!$B$39:$B$48,MATCH($E971,Parâmetros!$A$39:$A$48,0)),99),IFERROR(INDEX(Cadastro!$F$5:$F$243,$AB971),"")-IFERROR(INDEX(Parâmetros!$B$39:$B$48,MATCH($E971,Parâmetros!$A$39:$A$48,0)),99),0)),IF(AND($L971=0,OR(N($W970)&gt;=IFERROR(INDEX(Parâmetros!$B$39:$B$48,MATCH($E971,Parâmetros!$A$39:$A$48,0)),99),AND(N($X970)&gt;0,N($X970)&lt;IFERROR(INDEX(Parâmetros!$C$39:$C$48,MATCH($E971,Parâmetros!$A$39:$A$48,0)),0)))),N($X970)+1,0)))</f>
        <v>0</v>
      </c>
      <c r="Y971" t="str">
        <f>IF($AC971&lt;&gt;"",IF($L971&gt;0,$AC971&amp;" · com apontamento",$AC971),IF($E971="Férias",IF($L971&gt;0,"Férias · com apontamento","Férias (cadastro)"),IF(($Z971+$AA971-1)&gt;Parâmetros!$E$16,"Férias / afastamento",IF(AND($D971="5x2",OR(WEEKDAY($F971,2)=6,WEEKDAY($F971,2)=7)),IF($L971&gt;0,"Folga trabalhada","Folga"),IF($L971&gt;0,"Trabalhado",IF(OR(OR($D971="6x1",$D971="FF 6x1"),$D971="5x2"),IF(AND(OR($D971="6x1",$D971="FF 6x1"),OR(WEEKDAY($F971,2)=6,WEEKDAY($F971,2)=7)),"Folga","Falta de registro"),IF(AND($AB971&lt;&gt;$AB970,IFERROR(INDEX(Cadastro!$F$5:$F$243,$AB971),"")=""),"Indeterminado (início da série)",IF($X971&gt;0,"Folga","Falta de registro"))))))))</f>
        <v>Trabalhado</v>
      </c>
      <c r="Z971" s="34">
        <f>IF(OR($L971&gt;0,$F971&gt;Parâmetros!$E$14),0,IF($A971&lt;&gt;$A970,1,N($Z970)+1))</f>
        <v>0</v>
      </c>
      <c r="AA971" s="34">
        <f>IF(OR($L971&gt;0,$F971&gt;Parâmetros!$E$14),0,IF(OR($A971&lt;&gt;$A972,$F972&gt;Parâmetros!$E$14),1,N($AA972)+1))</f>
        <v>0</v>
      </c>
      <c r="AB971" s="31">
        <f>IFERROR(MATCH($A971&amp;"|"&amp;TEXT(_xlfn.MAXIFS(Cadastro!$E$5:$E$243,Cadastro!$A$5:$A$243,$A971,Cadastro!$E$5:$E$243,"&lt;="&amp;$F971),"yyyymmdd"),Cadastro!$I$5:$I$243,0),"")</f>
        <v>128</v>
      </c>
      <c r="AC971" t="str">
        <f>IFERROR(_xlfn.SINGLE(INDEX(Exceções!$D$5:$D$203,MATCH($A971&amp;"|"&amp;$F971,Exceções!$F$5:$F$203,0))),"")</f>
        <v/>
      </c>
      <c r="AD971" t="str">
        <f>IF($AC971="","",IFERROR(_xlfn.SINGLE(INDEX(Exceções!$E$5:$E$203,MATCH($A971&amp;"|"&amp;$F971,Exceções!$F$5:$F$203,0))),""))</f>
        <v/>
      </c>
    </row>
    <row r="972" spans="1:30" ht="15" hidden="1" customHeight="1" x14ac:dyDescent="0.25">
      <c r="A972" s="31">
        <v>51428</v>
      </c>
      <c r="B972" s="17" t="s">
        <v>45</v>
      </c>
      <c r="C972" s="17" t="str">
        <f>IFERROR(INDEX(Cadastro!$C$5:$C$243,$AB972),"NÃO INFORMADO")</f>
        <v>INS</v>
      </c>
      <c r="D972" s="17" t="str">
        <f>IFERROR(INDEX(Cadastro!$D$5:$D$243,$AB972),"")</f>
        <v>B</v>
      </c>
      <c r="E972" s="17" t="str">
        <f>IFERROR(INDEX(Cadastro!$G$5:$G$243,$AB972),"")</f>
        <v>B</v>
      </c>
      <c r="F972" s="29">
        <v>46318</v>
      </c>
      <c r="G972" s="32" t="str">
        <f t="shared" si="90"/>
        <v>sex</v>
      </c>
      <c r="H972" s="31">
        <f>IF($L972=0,"",_xlfn.MINIFS(Dados!$Q:$Q,Dados!$A:$A,$A972,Dados!$S:$S,$F972))</f>
        <v>931</v>
      </c>
      <c r="I972" s="31">
        <f>IF($H972="","",_xlfn.MAXIFS(Dados!$R:$R,Dados!$A:$A,$A972,Dados!$S:$S,$F972))</f>
        <v>1374</v>
      </c>
      <c r="J972" s="32" t="str">
        <f>IF($D972&lt;&gt;"Folguista","",IFERROR(INDEX(Parâmetros!$D$52:$G$52,1,MIN(4,MAX(1,$W972))),""))</f>
        <v/>
      </c>
      <c r="K972" s="32" t="str">
        <f>IF(OR($AC972&lt;&gt;"",$Y972="Folga",$Y972="Folga trabalhada",$Y972="Férias (cadastro)",$Y972="Férias / afastamento",$Y972="Indeterminado (início da série)"),"",IF(OR($D972="6x1",$D972="FF 6x1"),IF(OR(WEEKDAY($F972,2)=6,WEEKDAY($F972,2)=7),"6x1 sáb/dom","6x1"),IF($D972="5x2","5x2",IF($H972="",IF($D972="Folguista",$J972,$E972),IF(OR($H972&gt;=Parâmetros!$E$18,$H972&lt;Parâmetros!$E$19),"C",IF($H972&lt;Parâmetros!$E$20,"A","B"))))))</f>
        <v>B</v>
      </c>
      <c r="L972" s="30">
        <f>SUMIFS(Dados!$E:$E,Dados!$A:$A,$A972,Dados!$S:$S,$F972)</f>
        <v>7.2199999999999989</v>
      </c>
      <c r="M972" s="30">
        <f>IFERROR(INDEX(Parâmetros!$E$6:$E$11,MATCH($K972,Parâmetros!$A$6:$A$11,0)),"")</f>
        <v>7.67</v>
      </c>
      <c r="N972" s="33">
        <f t="shared" si="91"/>
        <v>0.94132985658409374</v>
      </c>
      <c r="O972" s="33">
        <f>Parâmetros!$E$13</f>
        <v>0.8</v>
      </c>
      <c r="P972" s="32" t="str">
        <f>IF(OR($M972="",$F972&gt;Parâmetros!$E$14),"Não","Sim")</f>
        <v>Sim</v>
      </c>
      <c r="Q972" s="32" t="str">
        <f t="shared" si="92"/>
        <v>Sim</v>
      </c>
      <c r="R972" s="32" t="str">
        <f t="shared" si="93"/>
        <v>Sim</v>
      </c>
      <c r="S972" s="30">
        <f t="shared" si="94"/>
        <v>0</v>
      </c>
      <c r="T972" s="32" t="str">
        <f>IF($Q972&lt;&gt;"Sim","",IF($N972&gt;Parâmetros!$E$15,"Sim","Não"))</f>
        <v>Não</v>
      </c>
      <c r="U972" s="17" t="str">
        <f t="shared" si="95"/>
        <v>Na meta</v>
      </c>
      <c r="V972" s="17" t="str">
        <f>IF($AC972&lt;&gt;"",IF($L972&gt;0,"ATENÇÃO · apontou em dia de "&amp;LOWER($AC972)&amp;" cadastrado","Exceção cadastrada · "&amp;$AC972)&amp;IF($AD972="",""," · "&amp;$AD972),IF($E972="Férias",IF($L972&gt;0,"ATENÇÃO · apontou estando de férias no cadastro","Férias no cadastro"),IF($Y972="Férias / afastamento","Afastamento · "&amp;($Z972+$AA972-1)&amp;" dias seguidos sem apontamento",IF($Y972="Folga trabalhada","ATENÇÃO · apontou em dia de folga da escala 5x2",IF($Y972="Folga",IF(AND($D972="5x2",OR(WEEKDAY($F972,2)=6,WEEKDAY($F972,2)=7)),"Folga de fim de semana da escala 5x2",IF(AND(OR($D972="6x1",$D972="FF 6x1"),WEEKDAY($F972,2)=6,FALSE()),"Folga de fim de semana · apontou no domingo anterior",IF(AND(OR($D972="6x1",$D972="FF 6x1"),WEEKDAY($F972,2)=7,AND($A972=$A971,$L971&gt;0)),"Folga de fim de semana · apontou no sábado",IF(AND(OR($D972="6x1",$D972="FF 6x1"),OR(WEEKDAY($F972,2)=6,WEEKDAY($F972,2)=7)),"Folga de fim de semana · sem apontamento no sábado nem no domingo","Folga prevista pelo ciclo")))),IF($Y972="Indeterminado (início da série)","Sem histórico anterior — informe o dia do ciclo no Cadastro",IF($Y972="Falta de registro",IF(OR(OR($D972="6x1",$D972="FF 6x1"),$D972="5x2"),"FALTA DE REGISTRO · dia útil da escala "&amp;$E972,"FALTA DE REGISTRO · dia "&amp;$W972&amp;" de "&amp;IFERROR(INDEX(Parâmetros!$B$39:$B$48,MATCH($E972,Parâmetros!$A$39:$A$48,0)),99)&amp;" do ciclo"),IF(OR($D972="6x1",$D972="FF 6x1"),IF(OR(AND(WEEKDAY($F972,2)=6,AND($A972=$A973,$L973&gt;0)),AND(WEEKDAY($F972,2)=7,AND($A972=$A971,$L971&gt;0))),"ATENÇÃO · apontou sábado e domingo no mesmo fim de semana",IF(OR(WEEKDAY($F972,2)=6,WEEKDAY($F972,2)=7),"Jornada de fim de semana do 6x1",IF(OR($H972&gt;=Parâmetros!$E$20,$H972&lt;Parâmetros!$E$19),"ATENÇÃO · 6x1 apontou fora do horário diurno","Jornada fixa do 6x1"))),IF($D972="5x2","Jornada fixa do 5x2",IF($D972="Folguista",IF($J972=$K972,"Evidência confirma sequência","DIVERGE · sequência "&amp;$J972&amp;" × evidência "&amp;$K972),IF($K972=$E972,"Evidência confirma cadastro","DIVERGE · cadastro "&amp;$E972&amp;" × evidência "&amp;$K972)))))))))))</f>
        <v>Evidência confirma cadastro</v>
      </c>
      <c r="W972" s="34">
        <f>IF(OR(OR($D972="6x1",$D972="FF 6x1"),$D972="5x2"),"",IF($AB972&lt;&gt;$AB971,IF(IFERROR(INDEX(Cadastro!$F$5:$F$243,$AB972),"")="",IF($L972&gt;0,1,0),IF(IFERROR(INDEX(Cadastro!$F$5:$F$243,$AB972),"")&lt;=IFERROR(INDEX(Parâmetros!$B$39:$B$48,MATCH($E972,Parâmetros!$A$39:$A$48,0)),99),IFERROR(INDEX(Cadastro!$F$5:$F$243,$AB972),""),0)),IF($L972&gt;0,IF(N($X971)&gt;0,1,N($W971)+1),IF(AND($L972=0,OR(N($W971)&gt;=IFERROR(INDEX(Parâmetros!$B$39:$B$48,MATCH($E972,Parâmetros!$A$39:$A$48,0)),99),AND(N($X971)&gt;0,N($X971)&lt;IFERROR(INDEX(Parâmetros!$C$39:$C$48,MATCH($E972,Parâmetros!$A$39:$A$48,0)),0)))),0,N($W971)+1))))</f>
        <v>2</v>
      </c>
      <c r="X972" s="34">
        <f>IF(OR(OR($D972="6x1",$D972="FF 6x1"),$D972="5x2"),"",IF($AB972&lt;&gt;$AB971,IF(IFERROR(INDEX(Cadastro!$F$5:$F$243,$AB972),"")="",0,IF(IFERROR(INDEX(Cadastro!$F$5:$F$243,$AB972),"")&gt;IFERROR(INDEX(Parâmetros!$B$39:$B$48,MATCH($E972,Parâmetros!$A$39:$A$48,0)),99),IFERROR(INDEX(Cadastro!$F$5:$F$243,$AB972),"")-IFERROR(INDEX(Parâmetros!$B$39:$B$48,MATCH($E972,Parâmetros!$A$39:$A$48,0)),99),0)),IF(AND($L972=0,OR(N($W971)&gt;=IFERROR(INDEX(Parâmetros!$B$39:$B$48,MATCH($E972,Parâmetros!$A$39:$A$48,0)),99),AND(N($X971)&gt;0,N($X971)&lt;IFERROR(INDEX(Parâmetros!$C$39:$C$48,MATCH($E972,Parâmetros!$A$39:$A$48,0)),0)))),N($X971)+1,0)))</f>
        <v>0</v>
      </c>
      <c r="Y972" t="str">
        <f>IF($AC972&lt;&gt;"",IF($L972&gt;0,$AC972&amp;" · com apontamento",$AC972),IF($E972="Férias",IF($L972&gt;0,"Férias · com apontamento","Férias (cadastro)"),IF(($Z972+$AA972-1)&gt;Parâmetros!$E$16,"Férias / afastamento",IF(AND($D972="5x2",OR(WEEKDAY($F972,2)=6,WEEKDAY($F972,2)=7)),IF($L972&gt;0,"Folga trabalhada","Folga"),IF($L972&gt;0,"Trabalhado",IF(OR(OR($D972="6x1",$D972="FF 6x1"),$D972="5x2"),IF(AND(OR($D972="6x1",$D972="FF 6x1"),OR(WEEKDAY($F972,2)=6,WEEKDAY($F972,2)=7)),"Folga","Falta de registro"),IF(AND($AB972&lt;&gt;$AB971,IFERROR(INDEX(Cadastro!$F$5:$F$243,$AB972),"")=""),"Indeterminado (início da série)",IF($X972&gt;0,"Folga","Falta de registro"))))))))</f>
        <v>Trabalhado</v>
      </c>
      <c r="Z972" s="34">
        <f>IF(OR($L972&gt;0,$F972&gt;Parâmetros!$E$14),0,IF($A972&lt;&gt;$A971,1,N($Z971)+1))</f>
        <v>0</v>
      </c>
      <c r="AA972" s="34">
        <f>IF(OR($L972&gt;0,$F972&gt;Parâmetros!$E$14),0,IF(OR($A972&lt;&gt;$A973,$F973&gt;Parâmetros!$E$14),1,N($AA973)+1))</f>
        <v>0</v>
      </c>
      <c r="AB972" s="31">
        <f>IFERROR(MATCH($A972&amp;"|"&amp;TEXT(_xlfn.MAXIFS(Cadastro!$E$5:$E$243,Cadastro!$A$5:$A$243,$A972,Cadastro!$E$5:$E$243,"&lt;="&amp;$F972),"yyyymmdd"),Cadastro!$I$5:$I$243,0),"")</f>
        <v>128</v>
      </c>
      <c r="AC972" t="str">
        <f>IFERROR(_xlfn.SINGLE(INDEX(Exceções!$D$5:$D$203,MATCH($A972&amp;"|"&amp;$F972,Exceções!$F$5:$F$203,0))),"")</f>
        <v/>
      </c>
      <c r="AD972" t="str">
        <f>IF($AC972="","",IFERROR(_xlfn.SINGLE(INDEX(Exceções!$E$5:$E$203,MATCH($A972&amp;"|"&amp;$F972,Exceções!$F$5:$F$203,0))),""))</f>
        <v/>
      </c>
    </row>
    <row r="973" spans="1:30" ht="15" hidden="1" customHeight="1" x14ac:dyDescent="0.25">
      <c r="A973" s="31">
        <v>51428</v>
      </c>
      <c r="B973" s="17" t="s">
        <v>45</v>
      </c>
      <c r="C973" s="17" t="str">
        <f>IFERROR(INDEX(Cadastro!$C$5:$C$243,$AB973),"NÃO INFORMADO")</f>
        <v>INS</v>
      </c>
      <c r="D973" s="17" t="str">
        <f>IFERROR(INDEX(Cadastro!$D$5:$D$243,$AB973),"")</f>
        <v>B</v>
      </c>
      <c r="E973" s="17" t="str">
        <f>IFERROR(INDEX(Cadastro!$G$5:$G$243,$AB973),"")</f>
        <v>B</v>
      </c>
      <c r="F973" s="29">
        <v>46319</v>
      </c>
      <c r="G973" s="32" t="str">
        <f t="shared" si="90"/>
        <v>sáb</v>
      </c>
      <c r="H973" s="31" t="str">
        <f>IF($L973=0,"",_xlfn.MINIFS(Dados!$Q:$Q,Dados!$A:$A,$A973,Dados!$S:$S,$F973))</f>
        <v/>
      </c>
      <c r="I973" s="31" t="str">
        <f>IF($H973="","",_xlfn.MAXIFS(Dados!$R:$R,Dados!$A:$A,$A973,Dados!$S:$S,$F973))</f>
        <v/>
      </c>
      <c r="J973" s="32" t="str">
        <f>IF($D973&lt;&gt;"Folguista","",IFERROR(INDEX(Parâmetros!$D$52:$G$52,1,MIN(4,MAX(1,$W973))),""))</f>
        <v/>
      </c>
      <c r="K973" s="32" t="str">
        <f>IF(OR($AC973&lt;&gt;"",$Y973="Folga",$Y973="Folga trabalhada",$Y973="Férias (cadastro)",$Y973="Férias / afastamento",$Y973="Indeterminado (início da série)"),"",IF(OR($D973="6x1",$D973="FF 6x1"),IF(OR(WEEKDAY($F973,2)=6,WEEKDAY($F973,2)=7),"6x1 sáb/dom","6x1"),IF($D973="5x2","5x2",IF($H973="",IF($D973="Folguista",$J973,$E973),IF(OR($H973&gt;=Parâmetros!$E$18,$H973&lt;Parâmetros!$E$19),"C",IF($H973&lt;Parâmetros!$E$20,"A","B"))))))</f>
        <v>B</v>
      </c>
      <c r="L973" s="30">
        <f>SUMIFS(Dados!$E:$E,Dados!$A:$A,$A973,Dados!$S:$S,$F973)</f>
        <v>0</v>
      </c>
      <c r="M973" s="30">
        <f>IFERROR(INDEX(Parâmetros!$E$6:$E$11,MATCH($K973,Parâmetros!$A$6:$A$11,0)),"")</f>
        <v>7.67</v>
      </c>
      <c r="N973" s="33">
        <f t="shared" si="91"/>
        <v>0</v>
      </c>
      <c r="O973" s="33">
        <f>Parâmetros!$E$13</f>
        <v>0.8</v>
      </c>
      <c r="P973" s="32" t="str">
        <f>IF(OR($M973="",$F973&gt;Parâmetros!$E$14),"Não","Sim")</f>
        <v>Não</v>
      </c>
      <c r="Q973" s="32" t="str">
        <f t="shared" si="92"/>
        <v/>
      </c>
      <c r="R973" s="32" t="str">
        <f t="shared" si="93"/>
        <v/>
      </c>
      <c r="S973" s="30" t="str">
        <f t="shared" si="94"/>
        <v/>
      </c>
      <c r="T973" s="32" t="str">
        <f>IF($Q973&lt;&gt;"Sim","",IF($N973&gt;Parâmetros!$E$15,"Sim","Não"))</f>
        <v/>
      </c>
      <c r="U973" s="17" t="str">
        <f t="shared" si="95"/>
        <v>Fora da apuração</v>
      </c>
      <c r="V973" s="17" t="str">
        <f>IF($AC973&lt;&gt;"",IF($L973&gt;0,"ATENÇÃO · apontou em dia de "&amp;LOWER($AC973)&amp;" cadastrado","Exceção cadastrada · "&amp;$AC973)&amp;IF($AD973="",""," · "&amp;$AD973),IF($E973="Férias",IF($L973&gt;0,"ATENÇÃO · apontou estando de férias no cadastro","Férias no cadastro"),IF($Y973="Férias / afastamento","Afastamento · "&amp;($Z973+$AA973-1)&amp;" dias seguidos sem apontamento",IF($Y973="Folga trabalhada","ATENÇÃO · apontou em dia de folga da escala 5x2",IF($Y973="Folga",IF(AND($D973="5x2",OR(WEEKDAY($F973,2)=6,WEEKDAY($F973,2)=7)),"Folga de fim de semana da escala 5x2",IF(AND(OR($D973="6x1",$D973="FF 6x1"),WEEKDAY($F973,2)=6,FALSE()),"Folga de fim de semana · apontou no domingo anterior",IF(AND(OR($D973="6x1",$D973="FF 6x1"),WEEKDAY($F973,2)=7,AND($A973=$A972,$L972&gt;0)),"Folga de fim de semana · apontou no sábado",IF(AND(OR($D973="6x1",$D973="FF 6x1"),OR(WEEKDAY($F973,2)=6,WEEKDAY($F973,2)=7)),"Folga de fim de semana · sem apontamento no sábado nem no domingo","Folga prevista pelo ciclo")))),IF($Y973="Indeterminado (início da série)","Sem histórico anterior — informe o dia do ciclo no Cadastro",IF($Y973="Falta de registro",IF(OR(OR($D973="6x1",$D973="FF 6x1"),$D973="5x2"),"FALTA DE REGISTRO · dia útil da escala "&amp;$E973,"FALTA DE REGISTRO · dia "&amp;$W973&amp;" de "&amp;IFERROR(INDEX(Parâmetros!$B$39:$B$48,MATCH($E973,Parâmetros!$A$39:$A$48,0)),99)&amp;" do ciclo"),IF(OR($D973="6x1",$D973="FF 6x1"),IF(OR(AND(WEEKDAY($F973,2)=6,AND($A973=$A974,$L974&gt;0)),AND(WEEKDAY($F973,2)=7,AND($A973=$A972,$L972&gt;0))),"ATENÇÃO · apontou sábado e domingo no mesmo fim de semana",IF(OR(WEEKDAY($F973,2)=6,WEEKDAY($F973,2)=7),"Jornada de fim de semana do 6x1",IF(OR($H973&gt;=Parâmetros!$E$20,$H973&lt;Parâmetros!$E$19),"ATENÇÃO · 6x1 apontou fora do horário diurno","Jornada fixa do 6x1"))),IF($D973="5x2","Jornada fixa do 5x2",IF($D973="Folguista",IF($J973=$K973,"Evidência confirma sequência","DIVERGE · sequência "&amp;$J973&amp;" × evidência "&amp;$K973),IF($K973=$E973,"Evidência confirma cadastro","DIVERGE · cadastro "&amp;$E973&amp;" × evidência "&amp;$K973)))))))))))</f>
        <v>FALTA DE REGISTRO · dia 3 de 5 do ciclo</v>
      </c>
      <c r="W973" s="34">
        <f>IF(OR(OR($D973="6x1",$D973="FF 6x1"),$D973="5x2"),"",IF($AB973&lt;&gt;$AB972,IF(IFERROR(INDEX(Cadastro!$F$5:$F$243,$AB973),"")="",IF($L973&gt;0,1,0),IF(IFERROR(INDEX(Cadastro!$F$5:$F$243,$AB973),"")&lt;=IFERROR(INDEX(Parâmetros!$B$39:$B$48,MATCH($E973,Parâmetros!$A$39:$A$48,0)),99),IFERROR(INDEX(Cadastro!$F$5:$F$243,$AB973),""),0)),IF($L973&gt;0,IF(N($X972)&gt;0,1,N($W972)+1),IF(AND($L973=0,OR(N($W972)&gt;=IFERROR(INDEX(Parâmetros!$B$39:$B$48,MATCH($E973,Parâmetros!$A$39:$A$48,0)),99),AND(N($X972)&gt;0,N($X972)&lt;IFERROR(INDEX(Parâmetros!$C$39:$C$48,MATCH($E973,Parâmetros!$A$39:$A$48,0)),0)))),0,N($W972)+1))))</f>
        <v>3</v>
      </c>
      <c r="X973" s="34">
        <f>IF(OR(OR($D973="6x1",$D973="FF 6x1"),$D973="5x2"),"",IF($AB973&lt;&gt;$AB972,IF(IFERROR(INDEX(Cadastro!$F$5:$F$243,$AB973),"")="",0,IF(IFERROR(INDEX(Cadastro!$F$5:$F$243,$AB973),"")&gt;IFERROR(INDEX(Parâmetros!$B$39:$B$48,MATCH($E973,Parâmetros!$A$39:$A$48,0)),99),IFERROR(INDEX(Cadastro!$F$5:$F$243,$AB973),"")-IFERROR(INDEX(Parâmetros!$B$39:$B$48,MATCH($E973,Parâmetros!$A$39:$A$48,0)),99),0)),IF(AND($L973=0,OR(N($W972)&gt;=IFERROR(INDEX(Parâmetros!$B$39:$B$48,MATCH($E973,Parâmetros!$A$39:$A$48,0)),99),AND(N($X972)&gt;0,N($X972)&lt;IFERROR(INDEX(Parâmetros!$C$39:$C$48,MATCH($E973,Parâmetros!$A$39:$A$48,0)),0)))),N($X972)+1,0)))</f>
        <v>0</v>
      </c>
      <c r="Y973" t="str">
        <f>IF($AC973&lt;&gt;"",IF($L973&gt;0,$AC973&amp;" · com apontamento",$AC973),IF($E973="Férias",IF($L973&gt;0,"Férias · com apontamento","Férias (cadastro)"),IF(($Z973+$AA973-1)&gt;Parâmetros!$E$16,"Férias / afastamento",IF(AND($D973="5x2",OR(WEEKDAY($F973,2)=6,WEEKDAY($F973,2)=7)),IF($L973&gt;0,"Folga trabalhada","Folga"),IF($L973&gt;0,"Trabalhado",IF(OR(OR($D973="6x1",$D973="FF 6x1"),$D973="5x2"),IF(AND(OR($D973="6x1",$D973="FF 6x1"),OR(WEEKDAY($F973,2)=6,WEEKDAY($F973,2)=7)),"Folga","Falta de registro"),IF(AND($AB973&lt;&gt;$AB972,IFERROR(INDEX(Cadastro!$F$5:$F$243,$AB973),"")=""),"Indeterminado (início da série)",IF($X973&gt;0,"Folga","Falta de registro"))))))))</f>
        <v>Falta de registro</v>
      </c>
      <c r="Z973" s="34">
        <f>IF(OR($L973&gt;0,$F973&gt;Parâmetros!$E$14),0,IF($A973&lt;&gt;$A972,1,N($Z972)+1))</f>
        <v>0</v>
      </c>
      <c r="AA973" s="34">
        <f>IF(OR($L973&gt;0,$F973&gt;Parâmetros!$E$14),0,IF(OR($A973&lt;&gt;$A974,$F974&gt;Parâmetros!$E$14),1,N($AA974)+1))</f>
        <v>0</v>
      </c>
      <c r="AB973" s="31">
        <f>IFERROR(MATCH($A973&amp;"|"&amp;TEXT(_xlfn.MAXIFS(Cadastro!$E$5:$E$243,Cadastro!$A$5:$A$243,$A973,Cadastro!$E$5:$E$243,"&lt;="&amp;$F973),"yyyymmdd"),Cadastro!$I$5:$I$243,0),"")</f>
        <v>128</v>
      </c>
      <c r="AC973" t="str">
        <f>IFERROR(_xlfn.SINGLE(INDEX(Exceções!$D$5:$D$203,MATCH($A973&amp;"|"&amp;$F973,Exceções!$F$5:$F$203,0))),"")</f>
        <v/>
      </c>
      <c r="AD973" t="str">
        <f>IF($AC973="","",IFERROR(_xlfn.SINGLE(INDEX(Exceções!$E$5:$E$203,MATCH($A973&amp;"|"&amp;$F973,Exceções!$F$5:$F$203,0))),""))</f>
        <v/>
      </c>
    </row>
    <row r="974" spans="1:30" ht="15" hidden="1" customHeight="1" x14ac:dyDescent="0.25">
      <c r="A974" s="31">
        <v>51428</v>
      </c>
      <c r="B974" s="17" t="s">
        <v>45</v>
      </c>
      <c r="C974" s="17" t="str">
        <f>IFERROR(INDEX(Cadastro!$C$5:$C$243,$AB974),"NÃO INFORMADO")</f>
        <v>INS</v>
      </c>
      <c r="D974" s="17" t="str">
        <f>IFERROR(INDEX(Cadastro!$D$5:$D$243,$AB974),"")</f>
        <v>B</v>
      </c>
      <c r="E974" s="17" t="str">
        <f>IFERROR(INDEX(Cadastro!$G$5:$G$243,$AB974),"")</f>
        <v>B</v>
      </c>
      <c r="F974" s="29">
        <v>46320</v>
      </c>
      <c r="G974" s="32" t="str">
        <f t="shared" si="90"/>
        <v>dom</v>
      </c>
      <c r="H974" s="31" t="str">
        <f>IF($L974=0,"",_xlfn.MINIFS(Dados!$Q:$Q,Dados!$A:$A,$A974,Dados!$S:$S,$F974))</f>
        <v/>
      </c>
      <c r="I974" s="31" t="str">
        <f>IF($H974="","",_xlfn.MAXIFS(Dados!$R:$R,Dados!$A:$A,$A974,Dados!$S:$S,$F974))</f>
        <v/>
      </c>
      <c r="J974" s="32" t="str">
        <f>IF($D974&lt;&gt;"Folguista","",IFERROR(INDEX(Parâmetros!$D$52:$G$52,1,MIN(4,MAX(1,$W974))),""))</f>
        <v/>
      </c>
      <c r="K974" s="32" t="str">
        <f>IF(OR($AC974&lt;&gt;"",$Y974="Folga",$Y974="Folga trabalhada",$Y974="Férias (cadastro)",$Y974="Férias / afastamento",$Y974="Indeterminado (início da série)"),"",IF(OR($D974="6x1",$D974="FF 6x1"),IF(OR(WEEKDAY($F974,2)=6,WEEKDAY($F974,2)=7),"6x1 sáb/dom","6x1"),IF($D974="5x2","5x2",IF($H974="",IF($D974="Folguista",$J974,$E974),IF(OR($H974&gt;=Parâmetros!$E$18,$H974&lt;Parâmetros!$E$19),"C",IF($H974&lt;Parâmetros!$E$20,"A","B"))))))</f>
        <v>B</v>
      </c>
      <c r="L974" s="30">
        <f>SUMIFS(Dados!$E:$E,Dados!$A:$A,$A974,Dados!$S:$S,$F974)</f>
        <v>0</v>
      </c>
      <c r="M974" s="30">
        <f>IFERROR(INDEX(Parâmetros!$E$6:$E$11,MATCH($K974,Parâmetros!$A$6:$A$11,0)),"")</f>
        <v>7.67</v>
      </c>
      <c r="N974" s="33">
        <f t="shared" si="91"/>
        <v>0</v>
      </c>
      <c r="O974" s="33">
        <f>Parâmetros!$E$13</f>
        <v>0.8</v>
      </c>
      <c r="P974" s="32" t="str">
        <f>IF(OR($M974="",$F974&gt;Parâmetros!$E$14),"Não","Sim")</f>
        <v>Não</v>
      </c>
      <c r="Q974" s="32" t="str">
        <f t="shared" si="92"/>
        <v/>
      </c>
      <c r="R974" s="32" t="str">
        <f t="shared" si="93"/>
        <v/>
      </c>
      <c r="S974" s="30" t="str">
        <f t="shared" si="94"/>
        <v/>
      </c>
      <c r="T974" s="32" t="str">
        <f>IF($Q974&lt;&gt;"Sim","",IF($N974&gt;Parâmetros!$E$15,"Sim","Não"))</f>
        <v/>
      </c>
      <c r="U974" s="17" t="str">
        <f t="shared" si="95"/>
        <v>Fora da apuração</v>
      </c>
      <c r="V974" s="17" t="str">
        <f>IF($AC974&lt;&gt;"",IF($L974&gt;0,"ATENÇÃO · apontou em dia de "&amp;LOWER($AC974)&amp;" cadastrado","Exceção cadastrada · "&amp;$AC974)&amp;IF($AD974="",""," · "&amp;$AD974),IF($E974="Férias",IF($L974&gt;0,"ATENÇÃO · apontou estando de férias no cadastro","Férias no cadastro"),IF($Y974="Férias / afastamento","Afastamento · "&amp;($Z974+$AA974-1)&amp;" dias seguidos sem apontamento",IF($Y974="Folga trabalhada","ATENÇÃO · apontou em dia de folga da escala 5x2",IF($Y974="Folga",IF(AND($D974="5x2",OR(WEEKDAY($F974,2)=6,WEEKDAY($F974,2)=7)),"Folga de fim de semana da escala 5x2",IF(AND(OR($D974="6x1",$D974="FF 6x1"),WEEKDAY($F974,2)=6,FALSE()),"Folga de fim de semana · apontou no domingo anterior",IF(AND(OR($D974="6x1",$D974="FF 6x1"),WEEKDAY($F974,2)=7,AND($A974=$A973,$L973&gt;0)),"Folga de fim de semana · apontou no sábado",IF(AND(OR($D974="6x1",$D974="FF 6x1"),OR(WEEKDAY($F974,2)=6,WEEKDAY($F974,2)=7)),"Folga de fim de semana · sem apontamento no sábado nem no domingo","Folga prevista pelo ciclo")))),IF($Y974="Indeterminado (início da série)","Sem histórico anterior — informe o dia do ciclo no Cadastro",IF($Y974="Falta de registro",IF(OR(OR($D974="6x1",$D974="FF 6x1"),$D974="5x2"),"FALTA DE REGISTRO · dia útil da escala "&amp;$E974,"FALTA DE REGISTRO · dia "&amp;$W974&amp;" de "&amp;IFERROR(INDEX(Parâmetros!$B$39:$B$48,MATCH($E974,Parâmetros!$A$39:$A$48,0)),99)&amp;" do ciclo"),IF(OR($D974="6x1",$D974="FF 6x1"),IF(OR(AND(WEEKDAY($F974,2)=6,AND($A974=$A975,$L975&gt;0)),AND(WEEKDAY($F974,2)=7,AND($A974=$A973,$L973&gt;0))),"ATENÇÃO · apontou sábado e domingo no mesmo fim de semana",IF(OR(WEEKDAY($F974,2)=6,WEEKDAY($F974,2)=7),"Jornada de fim de semana do 6x1",IF(OR($H974&gt;=Parâmetros!$E$20,$H974&lt;Parâmetros!$E$19),"ATENÇÃO · 6x1 apontou fora do horário diurno","Jornada fixa do 6x1"))),IF($D974="5x2","Jornada fixa do 5x2",IF($D974="Folguista",IF($J974=$K974,"Evidência confirma sequência","DIVERGE · sequência "&amp;$J974&amp;" × evidência "&amp;$K974),IF($K974=$E974,"Evidência confirma cadastro","DIVERGE · cadastro "&amp;$E974&amp;" × evidência "&amp;$K974)))))))))))</f>
        <v>FALTA DE REGISTRO · dia 4 de 5 do ciclo</v>
      </c>
      <c r="W974" s="34">
        <f>IF(OR(OR($D974="6x1",$D974="FF 6x1"),$D974="5x2"),"",IF($AB974&lt;&gt;$AB973,IF(IFERROR(INDEX(Cadastro!$F$5:$F$243,$AB974),"")="",IF($L974&gt;0,1,0),IF(IFERROR(INDEX(Cadastro!$F$5:$F$243,$AB974),"")&lt;=IFERROR(INDEX(Parâmetros!$B$39:$B$48,MATCH($E974,Parâmetros!$A$39:$A$48,0)),99),IFERROR(INDEX(Cadastro!$F$5:$F$243,$AB974),""),0)),IF($L974&gt;0,IF(N($X973)&gt;0,1,N($W973)+1),IF(AND($L974=0,OR(N($W973)&gt;=IFERROR(INDEX(Parâmetros!$B$39:$B$48,MATCH($E974,Parâmetros!$A$39:$A$48,0)),99),AND(N($X973)&gt;0,N($X973)&lt;IFERROR(INDEX(Parâmetros!$C$39:$C$48,MATCH($E974,Parâmetros!$A$39:$A$48,0)),0)))),0,N($W973)+1))))</f>
        <v>4</v>
      </c>
      <c r="X974" s="34">
        <f>IF(OR(OR($D974="6x1",$D974="FF 6x1"),$D974="5x2"),"",IF($AB974&lt;&gt;$AB973,IF(IFERROR(INDEX(Cadastro!$F$5:$F$243,$AB974),"")="",0,IF(IFERROR(INDEX(Cadastro!$F$5:$F$243,$AB974),"")&gt;IFERROR(INDEX(Parâmetros!$B$39:$B$48,MATCH($E974,Parâmetros!$A$39:$A$48,0)),99),IFERROR(INDEX(Cadastro!$F$5:$F$243,$AB974),"")-IFERROR(INDEX(Parâmetros!$B$39:$B$48,MATCH($E974,Parâmetros!$A$39:$A$48,0)),99),0)),IF(AND($L974=0,OR(N($W973)&gt;=IFERROR(INDEX(Parâmetros!$B$39:$B$48,MATCH($E974,Parâmetros!$A$39:$A$48,0)),99),AND(N($X973)&gt;0,N($X973)&lt;IFERROR(INDEX(Parâmetros!$C$39:$C$48,MATCH($E974,Parâmetros!$A$39:$A$48,0)),0)))),N($X973)+1,0)))</f>
        <v>0</v>
      </c>
      <c r="Y974" t="str">
        <f>IF($AC974&lt;&gt;"",IF($L974&gt;0,$AC974&amp;" · com apontamento",$AC974),IF($E974="Férias",IF($L974&gt;0,"Férias · com apontamento","Férias (cadastro)"),IF(($Z974+$AA974-1)&gt;Parâmetros!$E$16,"Férias / afastamento",IF(AND($D974="5x2",OR(WEEKDAY($F974,2)=6,WEEKDAY($F974,2)=7)),IF($L974&gt;0,"Folga trabalhada","Folga"),IF($L974&gt;0,"Trabalhado",IF(OR(OR($D974="6x1",$D974="FF 6x1"),$D974="5x2"),IF(AND(OR($D974="6x1",$D974="FF 6x1"),OR(WEEKDAY($F974,2)=6,WEEKDAY($F974,2)=7)),"Folga","Falta de registro"),IF(AND($AB974&lt;&gt;$AB973,IFERROR(INDEX(Cadastro!$F$5:$F$243,$AB974),"")=""),"Indeterminado (início da série)",IF($X974&gt;0,"Folga","Falta de registro"))))))))</f>
        <v>Falta de registro</v>
      </c>
      <c r="Z974" s="34">
        <f>IF(OR($L974&gt;0,$F974&gt;Parâmetros!$E$14),0,IF($A974&lt;&gt;$A973,1,N($Z973)+1))</f>
        <v>0</v>
      </c>
      <c r="AA974" s="34">
        <f>IF(OR($L974&gt;0,$F974&gt;Parâmetros!$E$14),0,IF(OR($A974&lt;&gt;$A975,$F975&gt;Parâmetros!$E$14),1,N($AA975)+1))</f>
        <v>0</v>
      </c>
      <c r="AB974" s="31">
        <f>IFERROR(MATCH($A974&amp;"|"&amp;TEXT(_xlfn.MAXIFS(Cadastro!$E$5:$E$243,Cadastro!$A$5:$A$243,$A974,Cadastro!$E$5:$E$243,"&lt;="&amp;$F974),"yyyymmdd"),Cadastro!$I$5:$I$243,0),"")</f>
        <v>128</v>
      </c>
      <c r="AC974" t="str">
        <f>IFERROR(_xlfn.SINGLE(INDEX(Exceções!$D$5:$D$203,MATCH($A974&amp;"|"&amp;$F974,Exceções!$F$5:$F$203,0))),"")</f>
        <v/>
      </c>
      <c r="AD974" t="str">
        <f>IF($AC974="","",IFERROR(_xlfn.SINGLE(INDEX(Exceções!$E$5:$E$203,MATCH($A974&amp;"|"&amp;$F974,Exceções!$F$5:$F$203,0))),""))</f>
        <v/>
      </c>
    </row>
    <row r="975" spans="1:30" ht="15" hidden="1" customHeight="1" x14ac:dyDescent="0.25">
      <c r="A975" s="31">
        <v>51428</v>
      </c>
      <c r="B975" s="17" t="s">
        <v>45</v>
      </c>
      <c r="C975" s="17" t="str">
        <f>IFERROR(INDEX(Cadastro!$C$5:$C$243,$AB975),"NÃO INFORMADO")</f>
        <v>INS</v>
      </c>
      <c r="D975" s="17" t="str">
        <f>IFERROR(INDEX(Cadastro!$D$5:$D$243,$AB975),"")</f>
        <v>B</v>
      </c>
      <c r="E975" s="17" t="str">
        <f>IFERROR(INDEX(Cadastro!$G$5:$G$243,$AB975),"")</f>
        <v>B</v>
      </c>
      <c r="F975" s="29">
        <v>46321</v>
      </c>
      <c r="G975" s="32" t="str">
        <f t="shared" si="90"/>
        <v>seg</v>
      </c>
      <c r="H975" s="31" t="str">
        <f>IF($L975=0,"",_xlfn.MINIFS(Dados!$Q:$Q,Dados!$A:$A,$A975,Dados!$S:$S,$F975))</f>
        <v/>
      </c>
      <c r="I975" s="31" t="str">
        <f>IF($H975="","",_xlfn.MAXIFS(Dados!$R:$R,Dados!$A:$A,$A975,Dados!$S:$S,$F975))</f>
        <v/>
      </c>
      <c r="J975" s="32" t="str">
        <f>IF($D975&lt;&gt;"Folguista","",IFERROR(INDEX(Parâmetros!$D$52:$G$52,1,MIN(4,MAX(1,$W975))),""))</f>
        <v/>
      </c>
      <c r="K975" s="32" t="str">
        <f>IF(OR($AC975&lt;&gt;"",$Y975="Folga",$Y975="Folga trabalhada",$Y975="Férias (cadastro)",$Y975="Férias / afastamento",$Y975="Indeterminado (início da série)"),"",IF(OR($D975="6x1",$D975="FF 6x1"),IF(OR(WEEKDAY($F975,2)=6,WEEKDAY($F975,2)=7),"6x1 sáb/dom","6x1"),IF($D975="5x2","5x2",IF($H975="",IF($D975="Folguista",$J975,$E975),IF(OR($H975&gt;=Parâmetros!$E$18,$H975&lt;Parâmetros!$E$19),"C",IF($H975&lt;Parâmetros!$E$20,"A","B"))))))</f>
        <v>B</v>
      </c>
      <c r="L975" s="30">
        <f>SUMIFS(Dados!$E:$E,Dados!$A:$A,$A975,Dados!$S:$S,$F975)</f>
        <v>0</v>
      </c>
      <c r="M975" s="30">
        <f>IFERROR(INDEX(Parâmetros!$E$6:$E$11,MATCH($K975,Parâmetros!$A$6:$A$11,0)),"")</f>
        <v>7.67</v>
      </c>
      <c r="N975" s="33">
        <f t="shared" si="91"/>
        <v>0</v>
      </c>
      <c r="O975" s="33">
        <f>Parâmetros!$E$13</f>
        <v>0.8</v>
      </c>
      <c r="P975" s="32" t="str">
        <f>IF(OR($M975="",$F975&gt;Parâmetros!$E$14),"Não","Sim")</f>
        <v>Não</v>
      </c>
      <c r="Q975" s="32" t="str">
        <f t="shared" si="92"/>
        <v/>
      </c>
      <c r="R975" s="32" t="str">
        <f t="shared" si="93"/>
        <v/>
      </c>
      <c r="S975" s="30" t="str">
        <f t="shared" si="94"/>
        <v/>
      </c>
      <c r="T975" s="32" t="str">
        <f>IF($Q975&lt;&gt;"Sim","",IF($N975&gt;Parâmetros!$E$15,"Sim","Não"))</f>
        <v/>
      </c>
      <c r="U975" s="17" t="str">
        <f t="shared" si="95"/>
        <v>Fora da apuração</v>
      </c>
      <c r="V975" s="17" t="str">
        <f>IF($AC975&lt;&gt;"",IF($L975&gt;0,"ATENÇÃO · apontou em dia de "&amp;LOWER($AC975)&amp;" cadastrado","Exceção cadastrada · "&amp;$AC975)&amp;IF($AD975="",""," · "&amp;$AD975),IF($E975="Férias",IF($L975&gt;0,"ATENÇÃO · apontou estando de férias no cadastro","Férias no cadastro"),IF($Y975="Férias / afastamento","Afastamento · "&amp;($Z975+$AA975-1)&amp;" dias seguidos sem apontamento",IF($Y975="Folga trabalhada","ATENÇÃO · apontou em dia de folga da escala 5x2",IF($Y975="Folga",IF(AND($D975="5x2",OR(WEEKDAY($F975,2)=6,WEEKDAY($F975,2)=7)),"Folga de fim de semana da escala 5x2",IF(AND(OR($D975="6x1",$D975="FF 6x1"),WEEKDAY($F975,2)=6,FALSE()),"Folga de fim de semana · apontou no domingo anterior",IF(AND(OR($D975="6x1",$D975="FF 6x1"),WEEKDAY($F975,2)=7,AND($A975=$A974,$L974&gt;0)),"Folga de fim de semana · apontou no sábado",IF(AND(OR($D975="6x1",$D975="FF 6x1"),OR(WEEKDAY($F975,2)=6,WEEKDAY($F975,2)=7)),"Folga de fim de semana · sem apontamento no sábado nem no domingo","Folga prevista pelo ciclo")))),IF($Y975="Indeterminado (início da série)","Sem histórico anterior — informe o dia do ciclo no Cadastro",IF($Y975="Falta de registro",IF(OR(OR($D975="6x1",$D975="FF 6x1"),$D975="5x2"),"FALTA DE REGISTRO · dia útil da escala "&amp;$E975,"FALTA DE REGISTRO · dia "&amp;$W975&amp;" de "&amp;IFERROR(INDEX(Parâmetros!$B$39:$B$48,MATCH($E975,Parâmetros!$A$39:$A$48,0)),99)&amp;" do ciclo"),IF(OR($D975="6x1",$D975="FF 6x1"),IF(OR(AND(WEEKDAY($F975,2)=6,AND($A975=$A976,$L976&gt;0)),AND(WEEKDAY($F975,2)=7,AND($A975=$A974,$L974&gt;0))),"ATENÇÃO · apontou sábado e domingo no mesmo fim de semana",IF(OR(WEEKDAY($F975,2)=6,WEEKDAY($F975,2)=7),"Jornada de fim de semana do 6x1",IF(OR($H975&gt;=Parâmetros!$E$20,$H975&lt;Parâmetros!$E$19),"ATENÇÃO · 6x1 apontou fora do horário diurno","Jornada fixa do 6x1"))),IF($D975="5x2","Jornada fixa do 5x2",IF($D975="Folguista",IF($J975=$K975,"Evidência confirma sequência","DIVERGE · sequência "&amp;$J975&amp;" × evidência "&amp;$K975),IF($K975=$E975,"Evidência confirma cadastro","DIVERGE · cadastro "&amp;$E975&amp;" × evidência "&amp;$K975)))))))))))</f>
        <v>FALTA DE REGISTRO · dia 5 de 5 do ciclo</v>
      </c>
      <c r="W975" s="34">
        <f>IF(OR(OR($D975="6x1",$D975="FF 6x1"),$D975="5x2"),"",IF($AB975&lt;&gt;$AB974,IF(IFERROR(INDEX(Cadastro!$F$5:$F$243,$AB975),"")="",IF($L975&gt;0,1,0),IF(IFERROR(INDEX(Cadastro!$F$5:$F$243,$AB975),"")&lt;=IFERROR(INDEX(Parâmetros!$B$39:$B$48,MATCH($E975,Parâmetros!$A$39:$A$48,0)),99),IFERROR(INDEX(Cadastro!$F$5:$F$243,$AB975),""),0)),IF($L975&gt;0,IF(N($X974)&gt;0,1,N($W974)+1),IF(AND($L975=0,OR(N($W974)&gt;=IFERROR(INDEX(Parâmetros!$B$39:$B$48,MATCH($E975,Parâmetros!$A$39:$A$48,0)),99),AND(N($X974)&gt;0,N($X974)&lt;IFERROR(INDEX(Parâmetros!$C$39:$C$48,MATCH($E975,Parâmetros!$A$39:$A$48,0)),0)))),0,N($W974)+1))))</f>
        <v>5</v>
      </c>
      <c r="X975" s="34">
        <f>IF(OR(OR($D975="6x1",$D975="FF 6x1"),$D975="5x2"),"",IF($AB975&lt;&gt;$AB974,IF(IFERROR(INDEX(Cadastro!$F$5:$F$243,$AB975),"")="",0,IF(IFERROR(INDEX(Cadastro!$F$5:$F$243,$AB975),"")&gt;IFERROR(INDEX(Parâmetros!$B$39:$B$48,MATCH($E975,Parâmetros!$A$39:$A$48,0)),99),IFERROR(INDEX(Cadastro!$F$5:$F$243,$AB975),"")-IFERROR(INDEX(Parâmetros!$B$39:$B$48,MATCH($E975,Parâmetros!$A$39:$A$48,0)),99),0)),IF(AND($L975=0,OR(N($W974)&gt;=IFERROR(INDEX(Parâmetros!$B$39:$B$48,MATCH($E975,Parâmetros!$A$39:$A$48,0)),99),AND(N($X974)&gt;0,N($X974)&lt;IFERROR(INDEX(Parâmetros!$C$39:$C$48,MATCH($E975,Parâmetros!$A$39:$A$48,0)),0)))),N($X974)+1,0)))</f>
        <v>0</v>
      </c>
      <c r="Y975" t="str">
        <f>IF($AC975&lt;&gt;"",IF($L975&gt;0,$AC975&amp;" · com apontamento",$AC975),IF($E975="Férias",IF($L975&gt;0,"Férias · com apontamento","Férias (cadastro)"),IF(($Z975+$AA975-1)&gt;Parâmetros!$E$16,"Férias / afastamento",IF(AND($D975="5x2",OR(WEEKDAY($F975,2)=6,WEEKDAY($F975,2)=7)),IF($L975&gt;0,"Folga trabalhada","Folga"),IF($L975&gt;0,"Trabalhado",IF(OR(OR($D975="6x1",$D975="FF 6x1"),$D975="5x2"),IF(AND(OR($D975="6x1",$D975="FF 6x1"),OR(WEEKDAY($F975,2)=6,WEEKDAY($F975,2)=7)),"Folga","Falta de registro"),IF(AND($AB975&lt;&gt;$AB974,IFERROR(INDEX(Cadastro!$F$5:$F$243,$AB975),"")=""),"Indeterminado (início da série)",IF($X975&gt;0,"Folga","Falta de registro"))))))))</f>
        <v>Falta de registro</v>
      </c>
      <c r="Z975" s="34">
        <f>IF(OR($L975&gt;0,$F975&gt;Parâmetros!$E$14),0,IF($A975&lt;&gt;$A974,1,N($Z974)+1))</f>
        <v>0</v>
      </c>
      <c r="AA975" s="34">
        <f>IF(OR($L975&gt;0,$F975&gt;Parâmetros!$E$14),0,IF(OR($A975&lt;&gt;$A976,$F976&gt;Parâmetros!$E$14),1,N($AA976)+1))</f>
        <v>0</v>
      </c>
      <c r="AB975" s="31">
        <f>IFERROR(MATCH($A975&amp;"|"&amp;TEXT(_xlfn.MAXIFS(Cadastro!$E$5:$E$243,Cadastro!$A$5:$A$243,$A975,Cadastro!$E$5:$E$243,"&lt;="&amp;$F975),"yyyymmdd"),Cadastro!$I$5:$I$243,0),"")</f>
        <v>128</v>
      </c>
      <c r="AC975" t="str">
        <f>IFERROR(_xlfn.SINGLE(INDEX(Exceções!$D$5:$D$203,MATCH($A975&amp;"|"&amp;$F975,Exceções!$F$5:$F$203,0))),"")</f>
        <v/>
      </c>
      <c r="AD975" t="str">
        <f>IF($AC975="","",IFERROR(_xlfn.SINGLE(INDEX(Exceções!$E$5:$E$203,MATCH($A975&amp;"|"&amp;$F975,Exceções!$F$5:$F$203,0))),""))</f>
        <v/>
      </c>
    </row>
    <row r="976" spans="1:30" ht="15" hidden="1" customHeight="1" x14ac:dyDescent="0.25">
      <c r="A976" s="31">
        <v>51428</v>
      </c>
      <c r="B976" s="17" t="s">
        <v>45</v>
      </c>
      <c r="C976" s="17" t="str">
        <f>IFERROR(INDEX(Cadastro!$C$5:$C$243,$AB976),"NÃO INFORMADO")</f>
        <v>INS</v>
      </c>
      <c r="D976" s="17" t="str">
        <f>IFERROR(INDEX(Cadastro!$D$5:$D$243,$AB976),"")</f>
        <v>B</v>
      </c>
      <c r="E976" s="17" t="str">
        <f>IFERROR(INDEX(Cadastro!$G$5:$G$243,$AB976),"")</f>
        <v>B</v>
      </c>
      <c r="F976" s="29">
        <v>46322</v>
      </c>
      <c r="G976" s="32" t="str">
        <f t="shared" si="90"/>
        <v>ter</v>
      </c>
      <c r="H976" s="31" t="str">
        <f>IF($L976=0,"",_xlfn.MINIFS(Dados!$Q:$Q,Dados!$A:$A,$A976,Dados!$S:$S,$F976))</f>
        <v/>
      </c>
      <c r="I976" s="31" t="str">
        <f>IF($H976="","",_xlfn.MAXIFS(Dados!$R:$R,Dados!$A:$A,$A976,Dados!$S:$S,$F976))</f>
        <v/>
      </c>
      <c r="J976" s="32" t="str">
        <f>IF($D976&lt;&gt;"Folguista","",IFERROR(INDEX(Parâmetros!$D$52:$G$52,1,MIN(4,MAX(1,$W976))),""))</f>
        <v/>
      </c>
      <c r="K976" s="32" t="str">
        <f>IF(OR($AC976&lt;&gt;"",$Y976="Folga",$Y976="Folga trabalhada",$Y976="Férias (cadastro)",$Y976="Férias / afastamento",$Y976="Indeterminado (início da série)"),"",IF(OR($D976="6x1",$D976="FF 6x1"),IF(OR(WEEKDAY($F976,2)=6,WEEKDAY($F976,2)=7),"6x1 sáb/dom","6x1"),IF($D976="5x2","5x2",IF($H976="",IF($D976="Folguista",$J976,$E976),IF(OR($H976&gt;=Parâmetros!$E$18,$H976&lt;Parâmetros!$E$19),"C",IF($H976&lt;Parâmetros!$E$20,"A","B"))))))</f>
        <v/>
      </c>
      <c r="L976" s="30">
        <f>SUMIFS(Dados!$E:$E,Dados!$A:$A,$A976,Dados!$S:$S,$F976)</f>
        <v>0</v>
      </c>
      <c r="M976" s="30" t="str">
        <f>IFERROR(INDEX(Parâmetros!$E$6:$E$11,MATCH($K976,Parâmetros!$A$6:$A$11,0)),"")</f>
        <v/>
      </c>
      <c r="N976" s="33" t="str">
        <f t="shared" si="91"/>
        <v/>
      </c>
      <c r="O976" s="33">
        <f>Parâmetros!$E$13</f>
        <v>0.8</v>
      </c>
      <c r="P976" s="32" t="str">
        <f>IF(OR($M976="",$F976&gt;Parâmetros!$E$14),"Não","Sim")</f>
        <v>Não</v>
      </c>
      <c r="Q976" s="32" t="str">
        <f t="shared" si="92"/>
        <v/>
      </c>
      <c r="R976" s="32" t="str">
        <f t="shared" si="93"/>
        <v/>
      </c>
      <c r="S976" s="30" t="str">
        <f t="shared" si="94"/>
        <v/>
      </c>
      <c r="T976" s="32" t="str">
        <f>IF($Q976&lt;&gt;"Sim","",IF($N976&gt;Parâmetros!$E$15,"Sim","Não"))</f>
        <v/>
      </c>
      <c r="U976" s="17" t="str">
        <f t="shared" si="95"/>
        <v>Folga</v>
      </c>
      <c r="V976" s="17" t="str">
        <f>IF($AC976&lt;&gt;"",IF($L976&gt;0,"ATENÇÃO · apontou em dia de "&amp;LOWER($AC976)&amp;" cadastrado","Exceção cadastrada · "&amp;$AC976)&amp;IF($AD976="",""," · "&amp;$AD976),IF($E976="Férias",IF($L976&gt;0,"ATENÇÃO · apontou estando de férias no cadastro","Férias no cadastro"),IF($Y976="Férias / afastamento","Afastamento · "&amp;($Z976+$AA976-1)&amp;" dias seguidos sem apontamento",IF($Y976="Folga trabalhada","ATENÇÃO · apontou em dia de folga da escala 5x2",IF($Y976="Folga",IF(AND($D976="5x2",OR(WEEKDAY($F976,2)=6,WEEKDAY($F976,2)=7)),"Folga de fim de semana da escala 5x2",IF(AND(OR($D976="6x1",$D976="FF 6x1"),WEEKDAY($F976,2)=6,FALSE()),"Folga de fim de semana · apontou no domingo anterior",IF(AND(OR($D976="6x1",$D976="FF 6x1"),WEEKDAY($F976,2)=7,AND($A976=$A975,$L975&gt;0)),"Folga de fim de semana · apontou no sábado",IF(AND(OR($D976="6x1",$D976="FF 6x1"),OR(WEEKDAY($F976,2)=6,WEEKDAY($F976,2)=7)),"Folga de fim de semana · sem apontamento no sábado nem no domingo","Folga prevista pelo ciclo")))),IF($Y976="Indeterminado (início da série)","Sem histórico anterior — informe o dia do ciclo no Cadastro",IF($Y976="Falta de registro",IF(OR(OR($D976="6x1",$D976="FF 6x1"),$D976="5x2"),"FALTA DE REGISTRO · dia útil da escala "&amp;$E976,"FALTA DE REGISTRO · dia "&amp;$W976&amp;" de "&amp;IFERROR(INDEX(Parâmetros!$B$39:$B$48,MATCH($E976,Parâmetros!$A$39:$A$48,0)),99)&amp;" do ciclo"),IF(OR($D976="6x1",$D976="FF 6x1"),IF(OR(AND(WEEKDAY($F976,2)=6,AND($A976=$A977,$L977&gt;0)),AND(WEEKDAY($F976,2)=7,AND($A976=$A975,$L975&gt;0))),"ATENÇÃO · apontou sábado e domingo no mesmo fim de semana",IF(OR(WEEKDAY($F976,2)=6,WEEKDAY($F976,2)=7),"Jornada de fim de semana do 6x1",IF(OR($H976&gt;=Parâmetros!$E$20,$H976&lt;Parâmetros!$E$19),"ATENÇÃO · 6x1 apontou fora do horário diurno","Jornada fixa do 6x1"))),IF($D976="5x2","Jornada fixa do 5x2",IF($D976="Folguista",IF($J976=$K976,"Evidência confirma sequência","DIVERGE · sequência "&amp;$J976&amp;" × evidência "&amp;$K976),IF($K976=$E976,"Evidência confirma cadastro","DIVERGE · cadastro "&amp;$E976&amp;" × evidência "&amp;$K976)))))))))))</f>
        <v>Folga prevista pelo ciclo</v>
      </c>
      <c r="W976" s="34">
        <f>IF(OR(OR($D976="6x1",$D976="FF 6x1"),$D976="5x2"),"",IF($AB976&lt;&gt;$AB975,IF(IFERROR(INDEX(Cadastro!$F$5:$F$243,$AB976),"")="",IF($L976&gt;0,1,0),IF(IFERROR(INDEX(Cadastro!$F$5:$F$243,$AB976),"")&lt;=IFERROR(INDEX(Parâmetros!$B$39:$B$48,MATCH($E976,Parâmetros!$A$39:$A$48,0)),99),IFERROR(INDEX(Cadastro!$F$5:$F$243,$AB976),""),0)),IF($L976&gt;0,IF(N($X975)&gt;0,1,N($W975)+1),IF(AND($L976=0,OR(N($W975)&gt;=IFERROR(INDEX(Parâmetros!$B$39:$B$48,MATCH($E976,Parâmetros!$A$39:$A$48,0)),99),AND(N($X975)&gt;0,N($X975)&lt;IFERROR(INDEX(Parâmetros!$C$39:$C$48,MATCH($E976,Parâmetros!$A$39:$A$48,0)),0)))),0,N($W975)+1))))</f>
        <v>0</v>
      </c>
      <c r="X976" s="34">
        <f>IF(OR(OR($D976="6x1",$D976="FF 6x1"),$D976="5x2"),"",IF($AB976&lt;&gt;$AB975,IF(IFERROR(INDEX(Cadastro!$F$5:$F$243,$AB976),"")="",0,IF(IFERROR(INDEX(Cadastro!$F$5:$F$243,$AB976),"")&gt;IFERROR(INDEX(Parâmetros!$B$39:$B$48,MATCH($E976,Parâmetros!$A$39:$A$48,0)),99),IFERROR(INDEX(Cadastro!$F$5:$F$243,$AB976),"")-IFERROR(INDEX(Parâmetros!$B$39:$B$48,MATCH($E976,Parâmetros!$A$39:$A$48,0)),99),0)),IF(AND($L976=0,OR(N($W975)&gt;=IFERROR(INDEX(Parâmetros!$B$39:$B$48,MATCH($E976,Parâmetros!$A$39:$A$48,0)),99),AND(N($X975)&gt;0,N($X975)&lt;IFERROR(INDEX(Parâmetros!$C$39:$C$48,MATCH($E976,Parâmetros!$A$39:$A$48,0)),0)))),N($X975)+1,0)))</f>
        <v>1</v>
      </c>
      <c r="Y976" t="str">
        <f>IF($AC976&lt;&gt;"",IF($L976&gt;0,$AC976&amp;" · com apontamento",$AC976),IF($E976="Férias",IF($L976&gt;0,"Férias · com apontamento","Férias (cadastro)"),IF(($Z976+$AA976-1)&gt;Parâmetros!$E$16,"Férias / afastamento",IF(AND($D976="5x2",OR(WEEKDAY($F976,2)=6,WEEKDAY($F976,2)=7)),IF($L976&gt;0,"Folga trabalhada","Folga"),IF($L976&gt;0,"Trabalhado",IF(OR(OR($D976="6x1",$D976="FF 6x1"),$D976="5x2"),IF(AND(OR($D976="6x1",$D976="FF 6x1"),OR(WEEKDAY($F976,2)=6,WEEKDAY($F976,2)=7)),"Folga","Falta de registro"),IF(AND($AB976&lt;&gt;$AB975,IFERROR(INDEX(Cadastro!$F$5:$F$243,$AB976),"")=""),"Indeterminado (início da série)",IF($X976&gt;0,"Folga","Falta de registro"))))))))</f>
        <v>Folga</v>
      </c>
      <c r="Z976" s="34">
        <f>IF(OR($L976&gt;0,$F976&gt;Parâmetros!$E$14),0,IF($A976&lt;&gt;$A975,1,N($Z975)+1))</f>
        <v>0</v>
      </c>
      <c r="AA976" s="34">
        <f>IF(OR($L976&gt;0,$F976&gt;Parâmetros!$E$14),0,IF(OR($A976&lt;&gt;$A977,$F977&gt;Parâmetros!$E$14),1,N($AA977)+1))</f>
        <v>0</v>
      </c>
      <c r="AB976" s="31">
        <f>IFERROR(MATCH($A976&amp;"|"&amp;TEXT(_xlfn.MAXIFS(Cadastro!$E$5:$E$243,Cadastro!$A$5:$A$243,$A976,Cadastro!$E$5:$E$243,"&lt;="&amp;$F976),"yyyymmdd"),Cadastro!$I$5:$I$243,0),"")</f>
        <v>128</v>
      </c>
      <c r="AC976" t="str">
        <f>IFERROR(_xlfn.SINGLE(INDEX(Exceções!$D$5:$D$203,MATCH($A976&amp;"|"&amp;$F976,Exceções!$F$5:$F$203,0))),"")</f>
        <v/>
      </c>
      <c r="AD976" t="str">
        <f>IF($AC976="","",IFERROR(_xlfn.SINGLE(INDEX(Exceções!$E$5:$E$203,MATCH($A976&amp;"|"&amp;$F976,Exceções!$F$5:$F$203,0))),""))</f>
        <v/>
      </c>
    </row>
    <row r="977" spans="1:30" ht="15" hidden="1" customHeight="1" x14ac:dyDescent="0.25">
      <c r="A977" s="31">
        <v>51428</v>
      </c>
      <c r="B977" s="17" t="s">
        <v>45</v>
      </c>
      <c r="C977" s="17" t="str">
        <f>IFERROR(INDEX(Cadastro!$C$5:$C$243,$AB977),"NÃO INFORMADO")</f>
        <v>INS</v>
      </c>
      <c r="D977" s="17" t="str">
        <f>IFERROR(INDEX(Cadastro!$D$5:$D$243,$AB977),"")</f>
        <v>B</v>
      </c>
      <c r="E977" s="17" t="str">
        <f>IFERROR(INDEX(Cadastro!$G$5:$G$243,$AB977),"")</f>
        <v>B</v>
      </c>
      <c r="F977" s="29">
        <v>46323</v>
      </c>
      <c r="G977" s="32" t="str">
        <f t="shared" si="90"/>
        <v>qua</v>
      </c>
      <c r="H977" s="31" t="str">
        <f>IF($L977=0,"",_xlfn.MINIFS(Dados!$Q:$Q,Dados!$A:$A,$A977,Dados!$S:$S,$F977))</f>
        <v/>
      </c>
      <c r="I977" s="31" t="str">
        <f>IF($H977="","",_xlfn.MAXIFS(Dados!$R:$R,Dados!$A:$A,$A977,Dados!$S:$S,$F977))</f>
        <v/>
      </c>
      <c r="J977" s="32" t="str">
        <f>IF($D977&lt;&gt;"Folguista","",IFERROR(INDEX(Parâmetros!$D$52:$G$52,1,MIN(4,MAX(1,$W977))),""))</f>
        <v/>
      </c>
      <c r="K977" s="32" t="str">
        <f>IF(OR($AC977&lt;&gt;"",$Y977="Folga",$Y977="Folga trabalhada",$Y977="Férias (cadastro)",$Y977="Férias / afastamento",$Y977="Indeterminado (início da série)"),"",IF(OR($D977="6x1",$D977="FF 6x1"),IF(OR(WEEKDAY($F977,2)=6,WEEKDAY($F977,2)=7),"6x1 sáb/dom","6x1"),IF($D977="5x2","5x2",IF($H977="",IF($D977="Folguista",$J977,$E977),IF(OR($H977&gt;=Parâmetros!$E$18,$H977&lt;Parâmetros!$E$19),"C",IF($H977&lt;Parâmetros!$E$20,"A","B"))))))</f>
        <v>B</v>
      </c>
      <c r="L977" s="30">
        <f>SUMIFS(Dados!$E:$E,Dados!$A:$A,$A977,Dados!$S:$S,$F977)</f>
        <v>0</v>
      </c>
      <c r="M977" s="30">
        <f>IFERROR(INDEX(Parâmetros!$E$6:$E$11,MATCH($K977,Parâmetros!$A$6:$A$11,0)),"")</f>
        <v>7.67</v>
      </c>
      <c r="N977" s="33">
        <f t="shared" si="91"/>
        <v>0</v>
      </c>
      <c r="O977" s="33">
        <f>Parâmetros!$E$13</f>
        <v>0.8</v>
      </c>
      <c r="P977" s="32" t="str">
        <f>IF(OR($M977="",$F977&gt;Parâmetros!$E$14),"Não","Sim")</f>
        <v>Não</v>
      </c>
      <c r="Q977" s="32" t="str">
        <f t="shared" si="92"/>
        <v/>
      </c>
      <c r="R977" s="32" t="str">
        <f t="shared" si="93"/>
        <v/>
      </c>
      <c r="S977" s="30" t="str">
        <f t="shared" si="94"/>
        <v/>
      </c>
      <c r="T977" s="32" t="str">
        <f>IF($Q977&lt;&gt;"Sim","",IF($N977&gt;Parâmetros!$E$15,"Sim","Não"))</f>
        <v/>
      </c>
      <c r="U977" s="17" t="str">
        <f t="shared" si="95"/>
        <v>Fora da apuração</v>
      </c>
      <c r="V977" s="17" t="str">
        <f>IF($AC977&lt;&gt;"",IF($L977&gt;0,"ATENÇÃO · apontou em dia de "&amp;LOWER($AC977)&amp;" cadastrado","Exceção cadastrada · "&amp;$AC977)&amp;IF($AD977="",""," · "&amp;$AD977),IF($E977="Férias",IF($L977&gt;0,"ATENÇÃO · apontou estando de férias no cadastro","Férias no cadastro"),IF($Y977="Férias / afastamento","Afastamento · "&amp;($Z977+$AA977-1)&amp;" dias seguidos sem apontamento",IF($Y977="Folga trabalhada","ATENÇÃO · apontou em dia de folga da escala 5x2",IF($Y977="Folga",IF(AND($D977="5x2",OR(WEEKDAY($F977,2)=6,WEEKDAY($F977,2)=7)),"Folga de fim de semana da escala 5x2",IF(AND(OR($D977="6x1",$D977="FF 6x1"),WEEKDAY($F977,2)=6,FALSE()),"Folga de fim de semana · apontou no domingo anterior",IF(AND(OR($D977="6x1",$D977="FF 6x1"),WEEKDAY($F977,2)=7,AND($A977=$A976,$L976&gt;0)),"Folga de fim de semana · apontou no sábado",IF(AND(OR($D977="6x1",$D977="FF 6x1"),OR(WEEKDAY($F977,2)=6,WEEKDAY($F977,2)=7)),"Folga de fim de semana · sem apontamento no sábado nem no domingo","Folga prevista pelo ciclo")))),IF($Y977="Indeterminado (início da série)","Sem histórico anterior — informe o dia do ciclo no Cadastro",IF($Y977="Falta de registro",IF(OR(OR($D977="6x1",$D977="FF 6x1"),$D977="5x2"),"FALTA DE REGISTRO · dia útil da escala "&amp;$E977,"FALTA DE REGISTRO · dia "&amp;$W977&amp;" de "&amp;IFERROR(INDEX(Parâmetros!$B$39:$B$48,MATCH($E977,Parâmetros!$A$39:$A$48,0)),99)&amp;" do ciclo"),IF(OR($D977="6x1",$D977="FF 6x1"),IF(OR(AND(WEEKDAY($F977,2)=6,AND($A977=$A978,$L978&gt;0)),AND(WEEKDAY($F977,2)=7,AND($A977=$A976,$L976&gt;0))),"ATENÇÃO · apontou sábado e domingo no mesmo fim de semana",IF(OR(WEEKDAY($F977,2)=6,WEEKDAY($F977,2)=7),"Jornada de fim de semana do 6x1",IF(OR($H977&gt;=Parâmetros!$E$20,$H977&lt;Parâmetros!$E$19),"ATENÇÃO · 6x1 apontou fora do horário diurno","Jornada fixa do 6x1"))),IF($D977="5x2","Jornada fixa do 5x2",IF($D977="Folguista",IF($J977=$K977,"Evidência confirma sequência","DIVERGE · sequência "&amp;$J977&amp;" × evidência "&amp;$K977),IF($K977=$E977,"Evidência confirma cadastro","DIVERGE · cadastro "&amp;$E977&amp;" × evidência "&amp;$K977)))))))))))</f>
        <v>FALTA DE REGISTRO · dia 1 de 5 do ciclo</v>
      </c>
      <c r="W977" s="34">
        <f>IF(OR(OR($D977="6x1",$D977="FF 6x1"),$D977="5x2"),"",IF($AB977&lt;&gt;$AB976,IF(IFERROR(INDEX(Cadastro!$F$5:$F$243,$AB977),"")="",IF($L977&gt;0,1,0),IF(IFERROR(INDEX(Cadastro!$F$5:$F$243,$AB977),"")&lt;=IFERROR(INDEX(Parâmetros!$B$39:$B$48,MATCH($E977,Parâmetros!$A$39:$A$48,0)),99),IFERROR(INDEX(Cadastro!$F$5:$F$243,$AB977),""),0)),IF($L977&gt;0,IF(N($X976)&gt;0,1,N($W976)+1),IF(AND($L977=0,OR(N($W976)&gt;=IFERROR(INDEX(Parâmetros!$B$39:$B$48,MATCH($E977,Parâmetros!$A$39:$A$48,0)),99),AND(N($X976)&gt;0,N($X976)&lt;IFERROR(INDEX(Parâmetros!$C$39:$C$48,MATCH($E977,Parâmetros!$A$39:$A$48,0)),0)))),0,N($W976)+1))))</f>
        <v>1</v>
      </c>
      <c r="X977" s="34">
        <f>IF(OR(OR($D977="6x1",$D977="FF 6x1"),$D977="5x2"),"",IF($AB977&lt;&gt;$AB976,IF(IFERROR(INDEX(Cadastro!$F$5:$F$243,$AB977),"")="",0,IF(IFERROR(INDEX(Cadastro!$F$5:$F$243,$AB977),"")&gt;IFERROR(INDEX(Parâmetros!$B$39:$B$48,MATCH($E977,Parâmetros!$A$39:$A$48,0)),99),IFERROR(INDEX(Cadastro!$F$5:$F$243,$AB977),"")-IFERROR(INDEX(Parâmetros!$B$39:$B$48,MATCH($E977,Parâmetros!$A$39:$A$48,0)),99),0)),IF(AND($L977=0,OR(N($W976)&gt;=IFERROR(INDEX(Parâmetros!$B$39:$B$48,MATCH($E977,Parâmetros!$A$39:$A$48,0)),99),AND(N($X976)&gt;0,N($X976)&lt;IFERROR(INDEX(Parâmetros!$C$39:$C$48,MATCH($E977,Parâmetros!$A$39:$A$48,0)),0)))),N($X976)+1,0)))</f>
        <v>0</v>
      </c>
      <c r="Y977" t="str">
        <f>IF($AC977&lt;&gt;"",IF($L977&gt;0,$AC977&amp;" · com apontamento",$AC977),IF($E977="Férias",IF($L977&gt;0,"Férias · com apontamento","Férias (cadastro)"),IF(($Z977+$AA977-1)&gt;Parâmetros!$E$16,"Férias / afastamento",IF(AND($D977="5x2",OR(WEEKDAY($F977,2)=6,WEEKDAY($F977,2)=7)),IF($L977&gt;0,"Folga trabalhada","Folga"),IF($L977&gt;0,"Trabalhado",IF(OR(OR($D977="6x1",$D977="FF 6x1"),$D977="5x2"),IF(AND(OR($D977="6x1",$D977="FF 6x1"),OR(WEEKDAY($F977,2)=6,WEEKDAY($F977,2)=7)),"Folga","Falta de registro"),IF(AND($AB977&lt;&gt;$AB976,IFERROR(INDEX(Cadastro!$F$5:$F$243,$AB977),"")=""),"Indeterminado (início da série)",IF($X977&gt;0,"Folga","Falta de registro"))))))))</f>
        <v>Falta de registro</v>
      </c>
      <c r="Z977" s="34">
        <f>IF(OR($L977&gt;0,$F977&gt;Parâmetros!$E$14),0,IF($A977&lt;&gt;$A976,1,N($Z976)+1))</f>
        <v>0</v>
      </c>
      <c r="AA977" s="34">
        <f>IF(OR($L977&gt;0,$F977&gt;Parâmetros!$E$14),0,IF(OR($A977&lt;&gt;$A978,$F978&gt;Parâmetros!$E$14),1,N($AA978)+1))</f>
        <v>0</v>
      </c>
      <c r="AB977" s="31">
        <f>IFERROR(MATCH($A977&amp;"|"&amp;TEXT(_xlfn.MAXIFS(Cadastro!$E$5:$E$243,Cadastro!$A$5:$A$243,$A977,Cadastro!$E$5:$E$243,"&lt;="&amp;$F977),"yyyymmdd"),Cadastro!$I$5:$I$243,0),"")</f>
        <v>128</v>
      </c>
      <c r="AC977" t="str">
        <f>IFERROR(_xlfn.SINGLE(INDEX(Exceções!$D$5:$D$203,MATCH($A977&amp;"|"&amp;$F977,Exceções!$F$5:$F$203,0))),"")</f>
        <v/>
      </c>
      <c r="AD977" t="str">
        <f>IF($AC977="","",IFERROR(_xlfn.SINGLE(INDEX(Exceções!$E$5:$E$203,MATCH($A977&amp;"|"&amp;$F977,Exceções!$F$5:$F$203,0))),""))</f>
        <v/>
      </c>
    </row>
    <row r="978" spans="1:30" ht="15" hidden="1" customHeight="1" x14ac:dyDescent="0.25">
      <c r="A978" s="31">
        <v>51428</v>
      </c>
      <c r="B978" s="17" t="s">
        <v>45</v>
      </c>
      <c r="C978" s="17" t="str">
        <f>IFERROR(INDEX(Cadastro!$C$5:$C$243,$AB978),"NÃO INFORMADO")</f>
        <v>INS</v>
      </c>
      <c r="D978" s="17" t="str">
        <f>IFERROR(INDEX(Cadastro!$D$5:$D$243,$AB978),"")</f>
        <v>B</v>
      </c>
      <c r="E978" s="17" t="str">
        <f>IFERROR(INDEX(Cadastro!$G$5:$G$243,$AB978),"")</f>
        <v>B</v>
      </c>
      <c r="F978" s="29">
        <v>46324</v>
      </c>
      <c r="G978" s="32" t="str">
        <f t="shared" si="90"/>
        <v>qui</v>
      </c>
      <c r="H978" s="31" t="str">
        <f>IF($L978=0,"",_xlfn.MINIFS(Dados!$Q:$Q,Dados!$A:$A,$A978,Dados!$S:$S,$F978))</f>
        <v/>
      </c>
      <c r="I978" s="31" t="str">
        <f>IF($H978="","",_xlfn.MAXIFS(Dados!$R:$R,Dados!$A:$A,$A978,Dados!$S:$S,$F978))</f>
        <v/>
      </c>
      <c r="J978" s="32" t="str">
        <f>IF($D978&lt;&gt;"Folguista","",IFERROR(INDEX(Parâmetros!$D$52:$G$52,1,MIN(4,MAX(1,$W978))),""))</f>
        <v/>
      </c>
      <c r="K978" s="32" t="str">
        <f>IF(OR($AC978&lt;&gt;"",$Y978="Folga",$Y978="Folga trabalhada",$Y978="Férias (cadastro)",$Y978="Férias / afastamento",$Y978="Indeterminado (início da série)"),"",IF(OR($D978="6x1",$D978="FF 6x1"),IF(OR(WEEKDAY($F978,2)=6,WEEKDAY($F978,2)=7),"6x1 sáb/dom","6x1"),IF($D978="5x2","5x2",IF($H978="",IF($D978="Folguista",$J978,$E978),IF(OR($H978&gt;=Parâmetros!$E$18,$H978&lt;Parâmetros!$E$19),"C",IF($H978&lt;Parâmetros!$E$20,"A","B"))))))</f>
        <v>B</v>
      </c>
      <c r="L978" s="30">
        <f>SUMIFS(Dados!$E:$E,Dados!$A:$A,$A978,Dados!$S:$S,$F978)</f>
        <v>0</v>
      </c>
      <c r="M978" s="30">
        <f>IFERROR(INDEX(Parâmetros!$E$6:$E$11,MATCH($K978,Parâmetros!$A$6:$A$11,0)),"")</f>
        <v>7.67</v>
      </c>
      <c r="N978" s="33">
        <f t="shared" si="91"/>
        <v>0</v>
      </c>
      <c r="O978" s="33">
        <f>Parâmetros!$E$13</f>
        <v>0.8</v>
      </c>
      <c r="P978" s="32" t="str">
        <f>IF(OR($M978="",$F978&gt;Parâmetros!$E$14),"Não","Sim")</f>
        <v>Não</v>
      </c>
      <c r="Q978" s="32" t="str">
        <f t="shared" si="92"/>
        <v/>
      </c>
      <c r="R978" s="32" t="str">
        <f t="shared" si="93"/>
        <v/>
      </c>
      <c r="S978" s="30" t="str">
        <f t="shared" si="94"/>
        <v/>
      </c>
      <c r="T978" s="32" t="str">
        <f>IF($Q978&lt;&gt;"Sim","",IF($N978&gt;Parâmetros!$E$15,"Sim","Não"))</f>
        <v/>
      </c>
      <c r="U978" s="17" t="str">
        <f t="shared" si="95"/>
        <v>Fora da apuração</v>
      </c>
      <c r="V978" s="17" t="str">
        <f>IF($AC978&lt;&gt;"",IF($L978&gt;0,"ATENÇÃO · apontou em dia de "&amp;LOWER($AC978)&amp;" cadastrado","Exceção cadastrada · "&amp;$AC978)&amp;IF($AD978="",""," · "&amp;$AD978),IF($E978="Férias",IF($L978&gt;0,"ATENÇÃO · apontou estando de férias no cadastro","Férias no cadastro"),IF($Y978="Férias / afastamento","Afastamento · "&amp;($Z978+$AA978-1)&amp;" dias seguidos sem apontamento",IF($Y978="Folga trabalhada","ATENÇÃO · apontou em dia de folga da escala 5x2",IF($Y978="Folga",IF(AND($D978="5x2",OR(WEEKDAY($F978,2)=6,WEEKDAY($F978,2)=7)),"Folga de fim de semana da escala 5x2",IF(AND(OR($D978="6x1",$D978="FF 6x1"),WEEKDAY($F978,2)=6,FALSE()),"Folga de fim de semana · apontou no domingo anterior",IF(AND(OR($D978="6x1",$D978="FF 6x1"),WEEKDAY($F978,2)=7,AND($A978=$A977,$L977&gt;0)),"Folga de fim de semana · apontou no sábado",IF(AND(OR($D978="6x1",$D978="FF 6x1"),OR(WEEKDAY($F978,2)=6,WEEKDAY($F978,2)=7)),"Folga de fim de semana · sem apontamento no sábado nem no domingo","Folga prevista pelo ciclo")))),IF($Y978="Indeterminado (início da série)","Sem histórico anterior — informe o dia do ciclo no Cadastro",IF($Y978="Falta de registro",IF(OR(OR($D978="6x1",$D978="FF 6x1"),$D978="5x2"),"FALTA DE REGISTRO · dia útil da escala "&amp;$E978,"FALTA DE REGISTRO · dia "&amp;$W978&amp;" de "&amp;IFERROR(INDEX(Parâmetros!$B$39:$B$48,MATCH($E978,Parâmetros!$A$39:$A$48,0)),99)&amp;" do ciclo"),IF(OR($D978="6x1",$D978="FF 6x1"),IF(OR(AND(WEEKDAY($F978,2)=6,AND($A978=$A979,$L979&gt;0)),AND(WEEKDAY($F978,2)=7,AND($A978=$A977,$L977&gt;0))),"ATENÇÃO · apontou sábado e domingo no mesmo fim de semana",IF(OR(WEEKDAY($F978,2)=6,WEEKDAY($F978,2)=7),"Jornada de fim de semana do 6x1",IF(OR($H978&gt;=Parâmetros!$E$20,$H978&lt;Parâmetros!$E$19),"ATENÇÃO · 6x1 apontou fora do horário diurno","Jornada fixa do 6x1"))),IF($D978="5x2","Jornada fixa do 5x2",IF($D978="Folguista",IF($J978=$K978,"Evidência confirma sequência","DIVERGE · sequência "&amp;$J978&amp;" × evidência "&amp;$K978),IF($K978=$E978,"Evidência confirma cadastro","DIVERGE · cadastro "&amp;$E978&amp;" × evidência "&amp;$K978)))))))))))</f>
        <v>FALTA DE REGISTRO · dia 2 de 5 do ciclo</v>
      </c>
      <c r="W978" s="34">
        <f>IF(OR(OR($D978="6x1",$D978="FF 6x1"),$D978="5x2"),"",IF($AB978&lt;&gt;$AB977,IF(IFERROR(INDEX(Cadastro!$F$5:$F$243,$AB978),"")="",IF($L978&gt;0,1,0),IF(IFERROR(INDEX(Cadastro!$F$5:$F$243,$AB978),"")&lt;=IFERROR(INDEX(Parâmetros!$B$39:$B$48,MATCH($E978,Parâmetros!$A$39:$A$48,0)),99),IFERROR(INDEX(Cadastro!$F$5:$F$243,$AB978),""),0)),IF($L978&gt;0,IF(N($X977)&gt;0,1,N($W977)+1),IF(AND($L978=0,OR(N($W977)&gt;=IFERROR(INDEX(Parâmetros!$B$39:$B$48,MATCH($E978,Parâmetros!$A$39:$A$48,0)),99),AND(N($X977)&gt;0,N($X977)&lt;IFERROR(INDEX(Parâmetros!$C$39:$C$48,MATCH($E978,Parâmetros!$A$39:$A$48,0)),0)))),0,N($W977)+1))))</f>
        <v>2</v>
      </c>
      <c r="X978" s="34">
        <f>IF(OR(OR($D978="6x1",$D978="FF 6x1"),$D978="5x2"),"",IF($AB978&lt;&gt;$AB977,IF(IFERROR(INDEX(Cadastro!$F$5:$F$243,$AB978),"")="",0,IF(IFERROR(INDEX(Cadastro!$F$5:$F$243,$AB978),"")&gt;IFERROR(INDEX(Parâmetros!$B$39:$B$48,MATCH($E978,Parâmetros!$A$39:$A$48,0)),99),IFERROR(INDEX(Cadastro!$F$5:$F$243,$AB978),"")-IFERROR(INDEX(Parâmetros!$B$39:$B$48,MATCH($E978,Parâmetros!$A$39:$A$48,0)),99),0)),IF(AND($L978=0,OR(N($W977)&gt;=IFERROR(INDEX(Parâmetros!$B$39:$B$48,MATCH($E978,Parâmetros!$A$39:$A$48,0)),99),AND(N($X977)&gt;0,N($X977)&lt;IFERROR(INDEX(Parâmetros!$C$39:$C$48,MATCH($E978,Parâmetros!$A$39:$A$48,0)),0)))),N($X977)+1,0)))</f>
        <v>0</v>
      </c>
      <c r="Y978" t="str">
        <f>IF($AC978&lt;&gt;"",IF($L978&gt;0,$AC978&amp;" · com apontamento",$AC978),IF($E978="Férias",IF($L978&gt;0,"Férias · com apontamento","Férias (cadastro)"),IF(($Z978+$AA978-1)&gt;Parâmetros!$E$16,"Férias / afastamento",IF(AND($D978="5x2",OR(WEEKDAY($F978,2)=6,WEEKDAY($F978,2)=7)),IF($L978&gt;0,"Folga trabalhada","Folga"),IF($L978&gt;0,"Trabalhado",IF(OR(OR($D978="6x1",$D978="FF 6x1"),$D978="5x2"),IF(AND(OR($D978="6x1",$D978="FF 6x1"),OR(WEEKDAY($F978,2)=6,WEEKDAY($F978,2)=7)),"Folga","Falta de registro"),IF(AND($AB978&lt;&gt;$AB977,IFERROR(INDEX(Cadastro!$F$5:$F$243,$AB978),"")=""),"Indeterminado (início da série)",IF($X978&gt;0,"Folga","Falta de registro"))))))))</f>
        <v>Falta de registro</v>
      </c>
      <c r="Z978" s="34">
        <f>IF(OR($L978&gt;0,$F978&gt;Parâmetros!$E$14),0,IF($A978&lt;&gt;$A977,1,N($Z977)+1))</f>
        <v>0</v>
      </c>
      <c r="AA978" s="34">
        <f>IF(OR($L978&gt;0,$F978&gt;Parâmetros!$E$14),0,IF(OR($A978&lt;&gt;$A979,$F979&gt;Parâmetros!$E$14),1,N($AA979)+1))</f>
        <v>0</v>
      </c>
      <c r="AB978" s="31">
        <f>IFERROR(MATCH($A978&amp;"|"&amp;TEXT(_xlfn.MAXIFS(Cadastro!$E$5:$E$243,Cadastro!$A$5:$A$243,$A978,Cadastro!$E$5:$E$243,"&lt;="&amp;$F978),"yyyymmdd"),Cadastro!$I$5:$I$243,0),"")</f>
        <v>128</v>
      </c>
      <c r="AC978" t="str">
        <f>IFERROR(_xlfn.SINGLE(INDEX(Exceções!$D$5:$D$203,MATCH($A978&amp;"|"&amp;$F978,Exceções!$F$5:$F$203,0))),"")</f>
        <v/>
      </c>
      <c r="AD978" t="str">
        <f>IF($AC978="","",IFERROR(_xlfn.SINGLE(INDEX(Exceções!$E$5:$E$203,MATCH($A978&amp;"|"&amp;$F978,Exceções!$F$5:$F$203,0))),""))</f>
        <v/>
      </c>
    </row>
    <row r="979" spans="1:30" ht="15" hidden="1" customHeight="1" x14ac:dyDescent="0.25">
      <c r="A979" s="31">
        <v>51428</v>
      </c>
      <c r="B979" s="17" t="s">
        <v>45</v>
      </c>
      <c r="C979" s="17" t="str">
        <f>IFERROR(INDEX(Cadastro!$C$5:$C$243,$AB979),"NÃO INFORMADO")</f>
        <v>INS</v>
      </c>
      <c r="D979" s="17" t="str">
        <f>IFERROR(INDEX(Cadastro!$D$5:$D$243,$AB979),"")</f>
        <v>B</v>
      </c>
      <c r="E979" s="17" t="str">
        <f>IFERROR(INDEX(Cadastro!$G$5:$G$243,$AB979),"")</f>
        <v>B</v>
      </c>
      <c r="F979" s="29">
        <v>46325</v>
      </c>
      <c r="G979" s="32" t="str">
        <f t="shared" si="90"/>
        <v>sex</v>
      </c>
      <c r="H979" s="31" t="str">
        <f>IF($L979=0,"",_xlfn.MINIFS(Dados!$Q:$Q,Dados!$A:$A,$A979,Dados!$S:$S,$F979))</f>
        <v/>
      </c>
      <c r="I979" s="31" t="str">
        <f>IF($H979="","",_xlfn.MAXIFS(Dados!$R:$R,Dados!$A:$A,$A979,Dados!$S:$S,$F979))</f>
        <v/>
      </c>
      <c r="J979" s="32" t="str">
        <f>IF($D979&lt;&gt;"Folguista","",IFERROR(INDEX(Parâmetros!$D$52:$G$52,1,MIN(4,MAX(1,$W979))),""))</f>
        <v/>
      </c>
      <c r="K979" s="32" t="str">
        <f>IF(OR($AC979&lt;&gt;"",$Y979="Folga",$Y979="Folga trabalhada",$Y979="Férias (cadastro)",$Y979="Férias / afastamento",$Y979="Indeterminado (início da série)"),"",IF(OR($D979="6x1",$D979="FF 6x1"),IF(OR(WEEKDAY($F979,2)=6,WEEKDAY($F979,2)=7),"6x1 sáb/dom","6x1"),IF($D979="5x2","5x2",IF($H979="",IF($D979="Folguista",$J979,$E979),IF(OR($H979&gt;=Parâmetros!$E$18,$H979&lt;Parâmetros!$E$19),"C",IF($H979&lt;Parâmetros!$E$20,"A","B"))))))</f>
        <v>B</v>
      </c>
      <c r="L979" s="30">
        <f>SUMIFS(Dados!$E:$E,Dados!$A:$A,$A979,Dados!$S:$S,$F979)</f>
        <v>0</v>
      </c>
      <c r="M979" s="30">
        <f>IFERROR(INDEX(Parâmetros!$E$6:$E$11,MATCH($K979,Parâmetros!$A$6:$A$11,0)),"")</f>
        <v>7.67</v>
      </c>
      <c r="N979" s="33">
        <f t="shared" si="91"/>
        <v>0</v>
      </c>
      <c r="O979" s="33">
        <f>Parâmetros!$E$13</f>
        <v>0.8</v>
      </c>
      <c r="P979" s="32" t="str">
        <f>IF(OR($M979="",$F979&gt;Parâmetros!$E$14),"Não","Sim")</f>
        <v>Não</v>
      </c>
      <c r="Q979" s="32" t="str">
        <f t="shared" si="92"/>
        <v/>
      </c>
      <c r="R979" s="32" t="str">
        <f t="shared" si="93"/>
        <v/>
      </c>
      <c r="S979" s="30" t="str">
        <f t="shared" si="94"/>
        <v/>
      </c>
      <c r="T979" s="32" t="str">
        <f>IF($Q979&lt;&gt;"Sim","",IF($N979&gt;Parâmetros!$E$15,"Sim","Não"))</f>
        <v/>
      </c>
      <c r="U979" s="17" t="str">
        <f t="shared" si="95"/>
        <v>Fora da apuração</v>
      </c>
      <c r="V979" s="17" t="str">
        <f>IF($AC979&lt;&gt;"",IF($L979&gt;0,"ATENÇÃO · apontou em dia de "&amp;LOWER($AC979)&amp;" cadastrado","Exceção cadastrada · "&amp;$AC979)&amp;IF($AD979="",""," · "&amp;$AD979),IF($E979="Férias",IF($L979&gt;0,"ATENÇÃO · apontou estando de férias no cadastro","Férias no cadastro"),IF($Y979="Férias / afastamento","Afastamento · "&amp;($Z979+$AA979-1)&amp;" dias seguidos sem apontamento",IF($Y979="Folga trabalhada","ATENÇÃO · apontou em dia de folga da escala 5x2",IF($Y979="Folga",IF(AND($D979="5x2",OR(WEEKDAY($F979,2)=6,WEEKDAY($F979,2)=7)),"Folga de fim de semana da escala 5x2",IF(AND(OR($D979="6x1",$D979="FF 6x1"),WEEKDAY($F979,2)=6,FALSE()),"Folga de fim de semana · apontou no domingo anterior",IF(AND(OR($D979="6x1",$D979="FF 6x1"),WEEKDAY($F979,2)=7,AND($A979=$A978,$L978&gt;0)),"Folga de fim de semana · apontou no sábado",IF(AND(OR($D979="6x1",$D979="FF 6x1"),OR(WEEKDAY($F979,2)=6,WEEKDAY($F979,2)=7)),"Folga de fim de semana · sem apontamento no sábado nem no domingo","Folga prevista pelo ciclo")))),IF($Y979="Indeterminado (início da série)","Sem histórico anterior — informe o dia do ciclo no Cadastro",IF($Y979="Falta de registro",IF(OR(OR($D979="6x1",$D979="FF 6x1"),$D979="5x2"),"FALTA DE REGISTRO · dia útil da escala "&amp;$E979,"FALTA DE REGISTRO · dia "&amp;$W979&amp;" de "&amp;IFERROR(INDEX(Parâmetros!$B$39:$B$48,MATCH($E979,Parâmetros!$A$39:$A$48,0)),99)&amp;" do ciclo"),IF(OR($D979="6x1",$D979="FF 6x1"),IF(OR(AND(WEEKDAY($F979,2)=6,AND($A979=$A980,$L980&gt;0)),AND(WEEKDAY($F979,2)=7,AND($A979=$A978,$L978&gt;0))),"ATENÇÃO · apontou sábado e domingo no mesmo fim de semana",IF(OR(WEEKDAY($F979,2)=6,WEEKDAY($F979,2)=7),"Jornada de fim de semana do 6x1",IF(OR($H979&gt;=Parâmetros!$E$20,$H979&lt;Parâmetros!$E$19),"ATENÇÃO · 6x1 apontou fora do horário diurno","Jornada fixa do 6x1"))),IF($D979="5x2","Jornada fixa do 5x2",IF($D979="Folguista",IF($J979=$K979,"Evidência confirma sequência","DIVERGE · sequência "&amp;$J979&amp;" × evidência "&amp;$K979),IF($K979=$E979,"Evidência confirma cadastro","DIVERGE · cadastro "&amp;$E979&amp;" × evidência "&amp;$K979)))))))))))</f>
        <v>FALTA DE REGISTRO · dia 3 de 5 do ciclo</v>
      </c>
      <c r="W979" s="34">
        <f>IF(OR(OR($D979="6x1",$D979="FF 6x1"),$D979="5x2"),"",IF($AB979&lt;&gt;$AB978,IF(IFERROR(INDEX(Cadastro!$F$5:$F$243,$AB979),"")="",IF($L979&gt;0,1,0),IF(IFERROR(INDEX(Cadastro!$F$5:$F$243,$AB979),"")&lt;=IFERROR(INDEX(Parâmetros!$B$39:$B$48,MATCH($E979,Parâmetros!$A$39:$A$48,0)),99),IFERROR(INDEX(Cadastro!$F$5:$F$243,$AB979),""),0)),IF($L979&gt;0,IF(N($X978)&gt;0,1,N($W978)+1),IF(AND($L979=0,OR(N($W978)&gt;=IFERROR(INDEX(Parâmetros!$B$39:$B$48,MATCH($E979,Parâmetros!$A$39:$A$48,0)),99),AND(N($X978)&gt;0,N($X978)&lt;IFERROR(INDEX(Parâmetros!$C$39:$C$48,MATCH($E979,Parâmetros!$A$39:$A$48,0)),0)))),0,N($W978)+1))))</f>
        <v>3</v>
      </c>
      <c r="X979" s="34">
        <f>IF(OR(OR($D979="6x1",$D979="FF 6x1"),$D979="5x2"),"",IF($AB979&lt;&gt;$AB978,IF(IFERROR(INDEX(Cadastro!$F$5:$F$243,$AB979),"")="",0,IF(IFERROR(INDEX(Cadastro!$F$5:$F$243,$AB979),"")&gt;IFERROR(INDEX(Parâmetros!$B$39:$B$48,MATCH($E979,Parâmetros!$A$39:$A$48,0)),99),IFERROR(INDEX(Cadastro!$F$5:$F$243,$AB979),"")-IFERROR(INDEX(Parâmetros!$B$39:$B$48,MATCH($E979,Parâmetros!$A$39:$A$48,0)),99),0)),IF(AND($L979=0,OR(N($W978)&gt;=IFERROR(INDEX(Parâmetros!$B$39:$B$48,MATCH($E979,Parâmetros!$A$39:$A$48,0)),99),AND(N($X978)&gt;0,N($X978)&lt;IFERROR(INDEX(Parâmetros!$C$39:$C$48,MATCH($E979,Parâmetros!$A$39:$A$48,0)),0)))),N($X978)+1,0)))</f>
        <v>0</v>
      </c>
      <c r="Y979" t="str">
        <f>IF($AC979&lt;&gt;"",IF($L979&gt;0,$AC979&amp;" · com apontamento",$AC979),IF($E979="Férias",IF($L979&gt;0,"Férias · com apontamento","Férias (cadastro)"),IF(($Z979+$AA979-1)&gt;Parâmetros!$E$16,"Férias / afastamento",IF(AND($D979="5x2",OR(WEEKDAY($F979,2)=6,WEEKDAY($F979,2)=7)),IF($L979&gt;0,"Folga trabalhada","Folga"),IF($L979&gt;0,"Trabalhado",IF(OR(OR($D979="6x1",$D979="FF 6x1"),$D979="5x2"),IF(AND(OR($D979="6x1",$D979="FF 6x1"),OR(WEEKDAY($F979,2)=6,WEEKDAY($F979,2)=7)),"Folga","Falta de registro"),IF(AND($AB979&lt;&gt;$AB978,IFERROR(INDEX(Cadastro!$F$5:$F$243,$AB979),"")=""),"Indeterminado (início da série)",IF($X979&gt;0,"Folga","Falta de registro"))))))))</f>
        <v>Falta de registro</v>
      </c>
      <c r="Z979" s="34">
        <f>IF(OR($L979&gt;0,$F979&gt;Parâmetros!$E$14),0,IF($A979&lt;&gt;$A978,1,N($Z978)+1))</f>
        <v>0</v>
      </c>
      <c r="AA979" s="34">
        <f>IF(OR($L979&gt;0,$F979&gt;Parâmetros!$E$14),0,IF(OR($A979&lt;&gt;$A980,$F980&gt;Parâmetros!$E$14),1,N($AA980)+1))</f>
        <v>0</v>
      </c>
      <c r="AB979" s="31">
        <f>IFERROR(MATCH($A979&amp;"|"&amp;TEXT(_xlfn.MAXIFS(Cadastro!$E$5:$E$243,Cadastro!$A$5:$A$243,$A979,Cadastro!$E$5:$E$243,"&lt;="&amp;$F979),"yyyymmdd"),Cadastro!$I$5:$I$243,0),"")</f>
        <v>128</v>
      </c>
      <c r="AC979" t="str">
        <f>IFERROR(_xlfn.SINGLE(INDEX(Exceções!$D$5:$D$203,MATCH($A979&amp;"|"&amp;$F979,Exceções!$F$5:$F$203,0))),"")</f>
        <v/>
      </c>
      <c r="AD979" t="str">
        <f>IF($AC979="","",IFERROR(_xlfn.SINGLE(INDEX(Exceções!$E$5:$E$203,MATCH($A979&amp;"|"&amp;$F979,Exceções!$F$5:$F$203,0))),""))</f>
        <v/>
      </c>
    </row>
    <row r="980" spans="1:30" ht="15" hidden="1" customHeight="1" x14ac:dyDescent="0.25">
      <c r="A980" s="31">
        <v>51428</v>
      </c>
      <c r="B980" s="17" t="s">
        <v>45</v>
      </c>
      <c r="C980" s="17" t="str">
        <f>IFERROR(INDEX(Cadastro!$C$5:$C$243,$AB980),"NÃO INFORMADO")</f>
        <v>INS</v>
      </c>
      <c r="D980" s="17" t="str">
        <f>IFERROR(INDEX(Cadastro!$D$5:$D$243,$AB980),"")</f>
        <v>B</v>
      </c>
      <c r="E980" s="17" t="str">
        <f>IFERROR(INDEX(Cadastro!$G$5:$G$243,$AB980),"")</f>
        <v>B</v>
      </c>
      <c r="F980" s="29">
        <v>46326</v>
      </c>
      <c r="G980" s="32" t="str">
        <f t="shared" si="90"/>
        <v>sáb</v>
      </c>
      <c r="H980" s="31" t="str">
        <f>IF($L980=0,"",_xlfn.MINIFS(Dados!$Q:$Q,Dados!$A:$A,$A980,Dados!$S:$S,$F980))</f>
        <v/>
      </c>
      <c r="I980" s="31" t="str">
        <f>IF($H980="","",_xlfn.MAXIFS(Dados!$R:$R,Dados!$A:$A,$A980,Dados!$S:$S,$F980))</f>
        <v/>
      </c>
      <c r="J980" s="32" t="str">
        <f>IF($D980&lt;&gt;"Folguista","",IFERROR(INDEX(Parâmetros!$D$52:$G$52,1,MIN(4,MAX(1,$W980))),""))</f>
        <v/>
      </c>
      <c r="K980" s="32" t="str">
        <f>IF(OR($AC980&lt;&gt;"",$Y980="Folga",$Y980="Folga trabalhada",$Y980="Férias (cadastro)",$Y980="Férias / afastamento",$Y980="Indeterminado (início da série)"),"",IF(OR($D980="6x1",$D980="FF 6x1"),IF(OR(WEEKDAY($F980,2)=6,WEEKDAY($F980,2)=7),"6x1 sáb/dom","6x1"),IF($D980="5x2","5x2",IF($H980="",IF($D980="Folguista",$J980,$E980),IF(OR($H980&gt;=Parâmetros!$E$18,$H980&lt;Parâmetros!$E$19),"C",IF($H980&lt;Parâmetros!$E$20,"A","B"))))))</f>
        <v>B</v>
      </c>
      <c r="L980" s="30">
        <f>SUMIFS(Dados!$E:$E,Dados!$A:$A,$A980,Dados!$S:$S,$F980)</f>
        <v>0</v>
      </c>
      <c r="M980" s="30">
        <f>IFERROR(INDEX(Parâmetros!$E$6:$E$11,MATCH($K980,Parâmetros!$A$6:$A$11,0)),"")</f>
        <v>7.67</v>
      </c>
      <c r="N980" s="33">
        <f t="shared" si="91"/>
        <v>0</v>
      </c>
      <c r="O980" s="33">
        <f>Parâmetros!$E$13</f>
        <v>0.8</v>
      </c>
      <c r="P980" s="32" t="str">
        <f>IF(OR($M980="",$F980&gt;Parâmetros!$E$14),"Não","Sim")</f>
        <v>Não</v>
      </c>
      <c r="Q980" s="32" t="str">
        <f t="shared" si="92"/>
        <v/>
      </c>
      <c r="R980" s="32" t="str">
        <f t="shared" si="93"/>
        <v/>
      </c>
      <c r="S980" s="30" t="str">
        <f t="shared" si="94"/>
        <v/>
      </c>
      <c r="T980" s="32" t="str">
        <f>IF($Q980&lt;&gt;"Sim","",IF($N980&gt;Parâmetros!$E$15,"Sim","Não"))</f>
        <v/>
      </c>
      <c r="U980" s="17" t="str">
        <f t="shared" si="95"/>
        <v>Fora da apuração</v>
      </c>
      <c r="V980" s="17" t="str">
        <f>IF($AC980&lt;&gt;"",IF($L980&gt;0,"ATENÇÃO · apontou em dia de "&amp;LOWER($AC980)&amp;" cadastrado","Exceção cadastrada · "&amp;$AC980)&amp;IF($AD980="",""," · "&amp;$AD980),IF($E980="Férias",IF($L980&gt;0,"ATENÇÃO · apontou estando de férias no cadastro","Férias no cadastro"),IF($Y980="Férias / afastamento","Afastamento · "&amp;($Z980+$AA980-1)&amp;" dias seguidos sem apontamento",IF($Y980="Folga trabalhada","ATENÇÃO · apontou em dia de folga da escala 5x2",IF($Y980="Folga",IF(AND($D980="5x2",OR(WEEKDAY($F980,2)=6,WEEKDAY($F980,2)=7)),"Folga de fim de semana da escala 5x2",IF(AND(OR($D980="6x1",$D980="FF 6x1"),WEEKDAY($F980,2)=6,FALSE()),"Folga de fim de semana · apontou no domingo anterior",IF(AND(OR($D980="6x1",$D980="FF 6x1"),WEEKDAY($F980,2)=7,AND($A980=$A979,$L979&gt;0)),"Folga de fim de semana · apontou no sábado",IF(AND(OR($D980="6x1",$D980="FF 6x1"),OR(WEEKDAY($F980,2)=6,WEEKDAY($F980,2)=7)),"Folga de fim de semana · sem apontamento no sábado nem no domingo","Folga prevista pelo ciclo")))),IF($Y980="Indeterminado (início da série)","Sem histórico anterior — informe o dia do ciclo no Cadastro",IF($Y980="Falta de registro",IF(OR(OR($D980="6x1",$D980="FF 6x1"),$D980="5x2"),"FALTA DE REGISTRO · dia útil da escala "&amp;$E980,"FALTA DE REGISTRO · dia "&amp;$W980&amp;" de "&amp;IFERROR(INDEX(Parâmetros!$B$39:$B$48,MATCH($E980,Parâmetros!$A$39:$A$48,0)),99)&amp;" do ciclo"),IF(OR($D980="6x1",$D980="FF 6x1"),IF(OR(AND(WEEKDAY($F980,2)=6,AND($A980=$A981,$L981&gt;0)),AND(WEEKDAY($F980,2)=7,AND($A980=$A979,$L979&gt;0))),"ATENÇÃO · apontou sábado e domingo no mesmo fim de semana",IF(OR(WEEKDAY($F980,2)=6,WEEKDAY($F980,2)=7),"Jornada de fim de semana do 6x1",IF(OR($H980&gt;=Parâmetros!$E$20,$H980&lt;Parâmetros!$E$19),"ATENÇÃO · 6x1 apontou fora do horário diurno","Jornada fixa do 6x1"))),IF($D980="5x2","Jornada fixa do 5x2",IF($D980="Folguista",IF($J980=$K980,"Evidência confirma sequência","DIVERGE · sequência "&amp;$J980&amp;" × evidência "&amp;$K980),IF($K980=$E980,"Evidência confirma cadastro","DIVERGE · cadastro "&amp;$E980&amp;" × evidência "&amp;$K980)))))))))))</f>
        <v>FALTA DE REGISTRO · dia 4 de 5 do ciclo</v>
      </c>
      <c r="W980" s="34">
        <f>IF(OR(OR($D980="6x1",$D980="FF 6x1"),$D980="5x2"),"",IF($AB980&lt;&gt;$AB979,IF(IFERROR(INDEX(Cadastro!$F$5:$F$243,$AB980),"")="",IF($L980&gt;0,1,0),IF(IFERROR(INDEX(Cadastro!$F$5:$F$243,$AB980),"")&lt;=IFERROR(INDEX(Parâmetros!$B$39:$B$48,MATCH($E980,Parâmetros!$A$39:$A$48,0)),99),IFERROR(INDEX(Cadastro!$F$5:$F$243,$AB980),""),0)),IF($L980&gt;0,IF(N($X979)&gt;0,1,N($W979)+1),IF(AND($L980=0,OR(N($W979)&gt;=IFERROR(INDEX(Parâmetros!$B$39:$B$48,MATCH($E980,Parâmetros!$A$39:$A$48,0)),99),AND(N($X979)&gt;0,N($X979)&lt;IFERROR(INDEX(Parâmetros!$C$39:$C$48,MATCH($E980,Parâmetros!$A$39:$A$48,0)),0)))),0,N($W979)+1))))</f>
        <v>4</v>
      </c>
      <c r="X980" s="34">
        <f>IF(OR(OR($D980="6x1",$D980="FF 6x1"),$D980="5x2"),"",IF($AB980&lt;&gt;$AB979,IF(IFERROR(INDEX(Cadastro!$F$5:$F$243,$AB980),"")="",0,IF(IFERROR(INDEX(Cadastro!$F$5:$F$243,$AB980),"")&gt;IFERROR(INDEX(Parâmetros!$B$39:$B$48,MATCH($E980,Parâmetros!$A$39:$A$48,0)),99),IFERROR(INDEX(Cadastro!$F$5:$F$243,$AB980),"")-IFERROR(INDEX(Parâmetros!$B$39:$B$48,MATCH($E980,Parâmetros!$A$39:$A$48,0)),99),0)),IF(AND($L980=0,OR(N($W979)&gt;=IFERROR(INDEX(Parâmetros!$B$39:$B$48,MATCH($E980,Parâmetros!$A$39:$A$48,0)),99),AND(N($X979)&gt;0,N($X979)&lt;IFERROR(INDEX(Parâmetros!$C$39:$C$48,MATCH($E980,Parâmetros!$A$39:$A$48,0)),0)))),N($X979)+1,0)))</f>
        <v>0</v>
      </c>
      <c r="Y980" t="str">
        <f>IF($AC980&lt;&gt;"",IF($L980&gt;0,$AC980&amp;" · com apontamento",$AC980),IF($E980="Férias",IF($L980&gt;0,"Férias · com apontamento","Férias (cadastro)"),IF(($Z980+$AA980-1)&gt;Parâmetros!$E$16,"Férias / afastamento",IF(AND($D980="5x2",OR(WEEKDAY($F980,2)=6,WEEKDAY($F980,2)=7)),IF($L980&gt;0,"Folga trabalhada","Folga"),IF($L980&gt;0,"Trabalhado",IF(OR(OR($D980="6x1",$D980="FF 6x1"),$D980="5x2"),IF(AND(OR($D980="6x1",$D980="FF 6x1"),OR(WEEKDAY($F980,2)=6,WEEKDAY($F980,2)=7)),"Folga","Falta de registro"),IF(AND($AB980&lt;&gt;$AB979,IFERROR(INDEX(Cadastro!$F$5:$F$243,$AB980),"")=""),"Indeterminado (início da série)",IF($X980&gt;0,"Folga","Falta de registro"))))))))</f>
        <v>Falta de registro</v>
      </c>
      <c r="Z980" s="34">
        <f>IF(OR($L980&gt;0,$F980&gt;Parâmetros!$E$14),0,IF($A980&lt;&gt;$A979,1,N($Z979)+1))</f>
        <v>0</v>
      </c>
      <c r="AA980" s="34">
        <f>IF(OR($L980&gt;0,$F980&gt;Parâmetros!$E$14),0,IF(OR($A980&lt;&gt;$A981,$F981&gt;Parâmetros!$E$14),1,N($AA981)+1))</f>
        <v>0</v>
      </c>
      <c r="AB980" s="31">
        <f>IFERROR(MATCH($A980&amp;"|"&amp;TEXT(_xlfn.MAXIFS(Cadastro!$E$5:$E$243,Cadastro!$A$5:$A$243,$A980,Cadastro!$E$5:$E$243,"&lt;="&amp;$F980),"yyyymmdd"),Cadastro!$I$5:$I$243,0),"")</f>
        <v>128</v>
      </c>
      <c r="AC980" t="str">
        <f>IFERROR(_xlfn.SINGLE(INDEX(Exceções!$D$5:$D$203,MATCH($A980&amp;"|"&amp;$F980,Exceções!$F$5:$F$203,0))),"")</f>
        <v/>
      </c>
      <c r="AD980" t="str">
        <f>IF($AC980="","",IFERROR(_xlfn.SINGLE(INDEX(Exceções!$E$5:$E$203,MATCH($A980&amp;"|"&amp;$F980,Exceções!$F$5:$F$203,0))),""))</f>
        <v/>
      </c>
    </row>
    <row r="981" spans="1:30" ht="15" hidden="1" customHeight="1" x14ac:dyDescent="0.25">
      <c r="A981" s="31">
        <v>51428</v>
      </c>
      <c r="B981" s="17" t="s">
        <v>45</v>
      </c>
      <c r="C981" s="17" t="str">
        <f>IFERROR(INDEX(Cadastro!$C$5:$C$243,$AB981),"NÃO INFORMADO")</f>
        <v>INS</v>
      </c>
      <c r="D981" s="17" t="str">
        <f>IFERROR(INDEX(Cadastro!$D$5:$D$243,$AB981),"")</f>
        <v>B</v>
      </c>
      <c r="E981" s="17" t="str">
        <f>IFERROR(INDEX(Cadastro!$G$5:$G$243,$AB981),"")</f>
        <v>B</v>
      </c>
      <c r="F981" s="29">
        <v>46327</v>
      </c>
      <c r="G981" s="32" t="str">
        <f t="shared" si="90"/>
        <v>dom</v>
      </c>
      <c r="H981" s="31" t="str">
        <f>IF($L981=0,"",_xlfn.MINIFS(Dados!$Q:$Q,Dados!$A:$A,$A981,Dados!$S:$S,$F981))</f>
        <v/>
      </c>
      <c r="I981" s="31" t="str">
        <f>IF($H981="","",_xlfn.MAXIFS(Dados!$R:$R,Dados!$A:$A,$A981,Dados!$S:$S,$F981))</f>
        <v/>
      </c>
      <c r="J981" s="32" t="str">
        <f>IF($D981&lt;&gt;"Folguista","",IFERROR(INDEX(Parâmetros!$D$52:$G$52,1,MIN(4,MAX(1,$W981))),""))</f>
        <v/>
      </c>
      <c r="K981" s="32" t="str">
        <f>IF(OR($AC981&lt;&gt;"",$Y981="Folga",$Y981="Folga trabalhada",$Y981="Férias (cadastro)",$Y981="Férias / afastamento",$Y981="Indeterminado (início da série)"),"",IF(OR($D981="6x1",$D981="FF 6x1"),IF(OR(WEEKDAY($F981,2)=6,WEEKDAY($F981,2)=7),"6x1 sáb/dom","6x1"),IF($D981="5x2","5x2",IF($H981="",IF($D981="Folguista",$J981,$E981),IF(OR($H981&gt;=Parâmetros!$E$18,$H981&lt;Parâmetros!$E$19),"C",IF($H981&lt;Parâmetros!$E$20,"A","B"))))))</f>
        <v>B</v>
      </c>
      <c r="L981" s="30">
        <f>SUMIFS(Dados!$E:$E,Dados!$A:$A,$A981,Dados!$S:$S,$F981)</f>
        <v>0</v>
      </c>
      <c r="M981" s="30">
        <f>IFERROR(INDEX(Parâmetros!$E$6:$E$11,MATCH($K981,Parâmetros!$A$6:$A$11,0)),"")</f>
        <v>7.67</v>
      </c>
      <c r="N981" s="33">
        <f t="shared" si="91"/>
        <v>0</v>
      </c>
      <c r="O981" s="33">
        <f>Parâmetros!$E$13</f>
        <v>0.8</v>
      </c>
      <c r="P981" s="32" t="str">
        <f>IF(OR($M981="",$F981&gt;Parâmetros!$E$14),"Não","Sim")</f>
        <v>Não</v>
      </c>
      <c r="Q981" s="32" t="str">
        <f t="shared" si="92"/>
        <v/>
      </c>
      <c r="R981" s="32" t="str">
        <f t="shared" si="93"/>
        <v/>
      </c>
      <c r="S981" s="30" t="str">
        <f t="shared" si="94"/>
        <v/>
      </c>
      <c r="T981" s="32" t="str">
        <f>IF($Q981&lt;&gt;"Sim","",IF($N981&gt;Parâmetros!$E$15,"Sim","Não"))</f>
        <v/>
      </c>
      <c r="U981" s="17" t="str">
        <f t="shared" si="95"/>
        <v>Fora da apuração</v>
      </c>
      <c r="V981" s="17" t="str">
        <f>IF($AC981&lt;&gt;"",IF($L981&gt;0,"ATENÇÃO · apontou em dia de "&amp;LOWER($AC981)&amp;" cadastrado","Exceção cadastrada · "&amp;$AC981)&amp;IF($AD981="",""," · "&amp;$AD981),IF($E981="Férias",IF($L981&gt;0,"ATENÇÃO · apontou estando de férias no cadastro","Férias no cadastro"),IF($Y981="Férias / afastamento","Afastamento · "&amp;($Z981+$AA981-1)&amp;" dias seguidos sem apontamento",IF($Y981="Folga trabalhada","ATENÇÃO · apontou em dia de folga da escala 5x2",IF($Y981="Folga",IF(AND($D981="5x2",OR(WEEKDAY($F981,2)=6,WEEKDAY($F981,2)=7)),"Folga de fim de semana da escala 5x2",IF(AND(OR($D981="6x1",$D981="FF 6x1"),WEEKDAY($F981,2)=6,FALSE()),"Folga de fim de semana · apontou no domingo anterior",IF(AND(OR($D981="6x1",$D981="FF 6x1"),WEEKDAY($F981,2)=7,AND($A981=$A980,$L980&gt;0)),"Folga de fim de semana · apontou no sábado",IF(AND(OR($D981="6x1",$D981="FF 6x1"),OR(WEEKDAY($F981,2)=6,WEEKDAY($F981,2)=7)),"Folga de fim de semana · sem apontamento no sábado nem no domingo","Folga prevista pelo ciclo")))),IF($Y981="Indeterminado (início da série)","Sem histórico anterior — informe o dia do ciclo no Cadastro",IF($Y981="Falta de registro",IF(OR(OR($D981="6x1",$D981="FF 6x1"),$D981="5x2"),"FALTA DE REGISTRO · dia útil da escala "&amp;$E981,"FALTA DE REGISTRO · dia "&amp;$W981&amp;" de "&amp;IFERROR(INDEX(Parâmetros!$B$39:$B$48,MATCH($E981,Parâmetros!$A$39:$A$48,0)),99)&amp;" do ciclo"),IF(OR($D981="6x1",$D981="FF 6x1"),IF(OR(AND(WEEKDAY($F981,2)=6,AND($A981=$A982,$L982&gt;0)),AND(WEEKDAY($F981,2)=7,AND($A981=$A980,$L980&gt;0))),"ATENÇÃO · apontou sábado e domingo no mesmo fim de semana",IF(OR(WEEKDAY($F981,2)=6,WEEKDAY($F981,2)=7),"Jornada de fim de semana do 6x1",IF(OR($H981&gt;=Parâmetros!$E$20,$H981&lt;Parâmetros!$E$19),"ATENÇÃO · 6x1 apontou fora do horário diurno","Jornada fixa do 6x1"))),IF($D981="5x2","Jornada fixa do 5x2",IF($D981="Folguista",IF($J981=$K981,"Evidência confirma sequência","DIVERGE · sequência "&amp;$J981&amp;" × evidência "&amp;$K981),IF($K981=$E981,"Evidência confirma cadastro","DIVERGE · cadastro "&amp;$E981&amp;" × evidência "&amp;$K981)))))))))))</f>
        <v>FALTA DE REGISTRO · dia 5 de 5 do ciclo</v>
      </c>
      <c r="W981" s="34">
        <f>IF(OR(OR($D981="6x1",$D981="FF 6x1"),$D981="5x2"),"",IF($AB981&lt;&gt;$AB980,IF(IFERROR(INDEX(Cadastro!$F$5:$F$243,$AB981),"")="",IF($L981&gt;0,1,0),IF(IFERROR(INDEX(Cadastro!$F$5:$F$243,$AB981),"")&lt;=IFERROR(INDEX(Parâmetros!$B$39:$B$48,MATCH($E981,Parâmetros!$A$39:$A$48,0)),99),IFERROR(INDEX(Cadastro!$F$5:$F$243,$AB981),""),0)),IF($L981&gt;0,IF(N($X980)&gt;0,1,N($W980)+1),IF(AND($L981=0,OR(N($W980)&gt;=IFERROR(INDEX(Parâmetros!$B$39:$B$48,MATCH($E981,Parâmetros!$A$39:$A$48,0)),99),AND(N($X980)&gt;0,N($X980)&lt;IFERROR(INDEX(Parâmetros!$C$39:$C$48,MATCH($E981,Parâmetros!$A$39:$A$48,0)),0)))),0,N($W980)+1))))</f>
        <v>5</v>
      </c>
      <c r="X981" s="34">
        <f>IF(OR(OR($D981="6x1",$D981="FF 6x1"),$D981="5x2"),"",IF($AB981&lt;&gt;$AB980,IF(IFERROR(INDEX(Cadastro!$F$5:$F$243,$AB981),"")="",0,IF(IFERROR(INDEX(Cadastro!$F$5:$F$243,$AB981),"")&gt;IFERROR(INDEX(Parâmetros!$B$39:$B$48,MATCH($E981,Parâmetros!$A$39:$A$48,0)),99),IFERROR(INDEX(Cadastro!$F$5:$F$243,$AB981),"")-IFERROR(INDEX(Parâmetros!$B$39:$B$48,MATCH($E981,Parâmetros!$A$39:$A$48,0)),99),0)),IF(AND($L981=0,OR(N($W980)&gt;=IFERROR(INDEX(Parâmetros!$B$39:$B$48,MATCH($E981,Parâmetros!$A$39:$A$48,0)),99),AND(N($X980)&gt;0,N($X980)&lt;IFERROR(INDEX(Parâmetros!$C$39:$C$48,MATCH($E981,Parâmetros!$A$39:$A$48,0)),0)))),N($X980)+1,0)))</f>
        <v>0</v>
      </c>
      <c r="Y981" t="str">
        <f>IF($AC981&lt;&gt;"",IF($L981&gt;0,$AC981&amp;" · com apontamento",$AC981),IF($E981="Férias",IF($L981&gt;0,"Férias · com apontamento","Férias (cadastro)"),IF(($Z981+$AA981-1)&gt;Parâmetros!$E$16,"Férias / afastamento",IF(AND($D981="5x2",OR(WEEKDAY($F981,2)=6,WEEKDAY($F981,2)=7)),IF($L981&gt;0,"Folga trabalhada","Folga"),IF($L981&gt;0,"Trabalhado",IF(OR(OR($D981="6x1",$D981="FF 6x1"),$D981="5x2"),IF(AND(OR($D981="6x1",$D981="FF 6x1"),OR(WEEKDAY($F981,2)=6,WEEKDAY($F981,2)=7)),"Folga","Falta de registro"),IF(AND($AB981&lt;&gt;$AB980,IFERROR(INDEX(Cadastro!$F$5:$F$243,$AB981),"")=""),"Indeterminado (início da série)",IF($X981&gt;0,"Folga","Falta de registro"))))))))</f>
        <v>Falta de registro</v>
      </c>
      <c r="Z981" s="34">
        <f>IF(OR($L981&gt;0,$F981&gt;Parâmetros!$E$14),0,IF($A981&lt;&gt;$A980,1,N($Z980)+1))</f>
        <v>0</v>
      </c>
      <c r="AA981" s="34">
        <f>IF(OR($L981&gt;0,$F981&gt;Parâmetros!$E$14),0,IF(OR($A981&lt;&gt;$A982,$F982&gt;Parâmetros!$E$14),1,N($AA982)+1))</f>
        <v>0</v>
      </c>
      <c r="AB981" s="31">
        <f>IFERROR(MATCH($A981&amp;"|"&amp;TEXT(_xlfn.MAXIFS(Cadastro!$E$5:$E$243,Cadastro!$A$5:$A$243,$A981,Cadastro!$E$5:$E$243,"&lt;="&amp;$F981),"yyyymmdd"),Cadastro!$I$5:$I$243,0),"")</f>
        <v>128</v>
      </c>
      <c r="AC981" t="str">
        <f>IFERROR(_xlfn.SINGLE(INDEX(Exceções!$D$5:$D$203,MATCH($A981&amp;"|"&amp;$F981,Exceções!$F$5:$F$203,0))),"")</f>
        <v/>
      </c>
      <c r="AD981" t="str">
        <f>IF($AC981="","",IFERROR(_xlfn.SINGLE(INDEX(Exceções!$E$5:$E$203,MATCH($A981&amp;"|"&amp;$F981,Exceções!$F$5:$F$203,0))),""))</f>
        <v/>
      </c>
    </row>
    <row r="982" spans="1:30" ht="15" hidden="1" customHeight="1" x14ac:dyDescent="0.25">
      <c r="A982" s="31">
        <v>54684</v>
      </c>
      <c r="B982" s="17" t="s">
        <v>56</v>
      </c>
      <c r="C982" s="17" t="str">
        <f>IFERROR(INDEX(Cadastro!$C$5:$C$243,$AB982),"NÃO INFORMADO")</f>
        <v>NÃO INFORMADO</v>
      </c>
      <c r="D982" s="17" t="str">
        <f>IFERROR(INDEX(Cadastro!$D$5:$D$243,$AB982),"")</f>
        <v>Férias</v>
      </c>
      <c r="E982" s="17" t="str">
        <f>IFERROR(INDEX(Cadastro!$G$5:$G$243,$AB982),"")</f>
        <v>Férias</v>
      </c>
      <c r="F982" s="29">
        <v>46300</v>
      </c>
      <c r="G982" s="32" t="str">
        <f t="shared" si="90"/>
        <v>seg</v>
      </c>
      <c r="H982" s="31" t="str">
        <f>IF($L982=0,"",_xlfn.MINIFS(Dados!$Q:$Q,Dados!$A:$A,$A982,Dados!$S:$S,$F982))</f>
        <v/>
      </c>
      <c r="I982" s="31" t="str">
        <f>IF($H982="","",_xlfn.MAXIFS(Dados!$R:$R,Dados!$A:$A,$A982,Dados!$S:$S,$F982))</f>
        <v/>
      </c>
      <c r="J982" s="32" t="str">
        <f>IF($D982&lt;&gt;"Folguista","",IFERROR(INDEX(Parâmetros!$D$52:$G$52,1,MIN(4,MAX(1,$W982))),""))</f>
        <v/>
      </c>
      <c r="K982" s="32" t="str">
        <f>IF(OR($AC982&lt;&gt;"",$Y982="Folga",$Y982="Folga trabalhada",$Y982="Férias (cadastro)",$Y982="Férias / afastamento",$Y982="Indeterminado (início da série)"),"",IF(OR($D982="6x1",$D982="FF 6x1"),IF(OR(WEEKDAY($F982,2)=6,WEEKDAY($F982,2)=7),"6x1 sáb/dom","6x1"),IF($D982="5x2","5x2",IF($H982="",IF($D982="Folguista",$J982,$E982),IF(OR($H982&gt;=Parâmetros!$E$18,$H982&lt;Parâmetros!$E$19),"C",IF($H982&lt;Parâmetros!$E$20,"A","B"))))))</f>
        <v/>
      </c>
      <c r="L982" s="30">
        <f>SUMIFS(Dados!$E:$E,Dados!$A:$A,$A982,Dados!$S:$S,$F982)</f>
        <v>0</v>
      </c>
      <c r="M982" s="30" t="str">
        <f>IFERROR(INDEX(Parâmetros!$E$6:$E$11,MATCH($K982,Parâmetros!$A$6:$A$11,0)),"")</f>
        <v/>
      </c>
      <c r="N982" s="33" t="str">
        <f t="shared" si="91"/>
        <v/>
      </c>
      <c r="O982" s="33">
        <f>Parâmetros!$E$13</f>
        <v>0.8</v>
      </c>
      <c r="P982" s="32" t="str">
        <f>IF(OR($M982="",$F982&gt;Parâmetros!$E$14),"Não","Sim")</f>
        <v>Não</v>
      </c>
      <c r="Q982" s="32" t="str">
        <f t="shared" si="92"/>
        <v/>
      </c>
      <c r="R982" s="32" t="str">
        <f t="shared" si="93"/>
        <v/>
      </c>
      <c r="S982" s="30" t="str">
        <f t="shared" si="94"/>
        <v/>
      </c>
      <c r="T982" s="32" t="str">
        <f>IF($Q982&lt;&gt;"Sim","",IF($N982&gt;Parâmetros!$E$15,"Sim","Não"))</f>
        <v/>
      </c>
      <c r="U982" s="17" t="str">
        <f t="shared" si="95"/>
        <v>Férias / afastamento</v>
      </c>
      <c r="V982" s="17" t="str">
        <f>IF($AC982&lt;&gt;"",IF($L982&gt;0,"ATENÇÃO · apontou em dia de "&amp;LOWER($AC982)&amp;" cadastrado","Exceção cadastrada · "&amp;$AC982)&amp;IF($AD982="",""," · "&amp;$AD982),IF($E982="Férias",IF($L982&gt;0,"ATENÇÃO · apontou estando de férias no cadastro","Férias no cadastro"),IF($Y982="Férias / afastamento","Afastamento · "&amp;($Z982+$AA982-1)&amp;" dias seguidos sem apontamento",IF($Y982="Folga trabalhada","ATENÇÃO · apontou em dia de folga da escala 5x2",IF($Y982="Folga",IF(AND($D982="5x2",OR(WEEKDAY($F982,2)=6,WEEKDAY($F982,2)=7)),"Folga de fim de semana da escala 5x2",IF(AND(OR($D982="6x1",$D982="FF 6x1"),WEEKDAY($F982,2)=6,FALSE()),"Folga de fim de semana · apontou no domingo anterior",IF(AND(OR($D982="6x1",$D982="FF 6x1"),WEEKDAY($F982,2)=7,AND($A982=$A981,$L981&gt;0)),"Folga de fim de semana · apontou no sábado",IF(AND(OR($D982="6x1",$D982="FF 6x1"),OR(WEEKDAY($F982,2)=6,WEEKDAY($F982,2)=7)),"Folga de fim de semana · sem apontamento no sábado nem no domingo","Folga prevista pelo ciclo")))),IF($Y982="Indeterminado (início da série)","Sem histórico anterior — informe o dia do ciclo no Cadastro",IF($Y982="Falta de registro",IF(OR(OR($D982="6x1",$D982="FF 6x1"),$D982="5x2"),"FALTA DE REGISTRO · dia útil da escala "&amp;$E982,"FALTA DE REGISTRO · dia "&amp;$W982&amp;" de "&amp;IFERROR(INDEX(Parâmetros!$B$39:$B$48,MATCH($E982,Parâmetros!$A$39:$A$48,0)),99)&amp;" do ciclo"),IF(OR($D982="6x1",$D982="FF 6x1"),IF(OR(AND(WEEKDAY($F982,2)=6,AND($A982=$A983,$L983&gt;0)),AND(WEEKDAY($F982,2)=7,AND($A982=$A981,$L981&gt;0))),"ATENÇÃO · apontou sábado e domingo no mesmo fim de semana",IF(OR(WEEKDAY($F982,2)=6,WEEKDAY($F982,2)=7),"Jornada de fim de semana do 6x1",IF(OR($H982&gt;=Parâmetros!$E$20,$H982&lt;Parâmetros!$E$19),"ATENÇÃO · 6x1 apontou fora do horário diurno","Jornada fixa do 6x1"))),IF($D982="5x2","Jornada fixa do 5x2",IF($D982="Folguista",IF($J982=$K982,"Evidência confirma sequência","DIVERGE · sequência "&amp;$J982&amp;" × evidência "&amp;$K982),IF($K982=$E982,"Evidência confirma cadastro","DIVERGE · cadastro "&amp;$E982&amp;" × evidência "&amp;$K982)))))))))))</f>
        <v>Férias no cadastro</v>
      </c>
      <c r="W982" s="34">
        <f>IF(OR(OR($D982="6x1",$D982="FF 6x1"),$D982="5x2"),"",IF($AB982&lt;&gt;$AB981,IF(IFERROR(INDEX(Cadastro!$F$5:$F$243,$AB982),"")="",IF($L982&gt;0,1,0),IF(IFERROR(INDEX(Cadastro!$F$5:$F$243,$AB982),"")&lt;=IFERROR(INDEX(Parâmetros!$B$39:$B$48,MATCH($E982,Parâmetros!$A$39:$A$48,0)),99),IFERROR(INDEX(Cadastro!$F$5:$F$243,$AB982),""),0)),IF($L982&gt;0,IF(N($X981)&gt;0,1,N($W981)+1),IF(AND($L982=0,OR(N($W981)&gt;=IFERROR(INDEX(Parâmetros!$B$39:$B$48,MATCH($E982,Parâmetros!$A$39:$A$48,0)),99),AND(N($X981)&gt;0,N($X981)&lt;IFERROR(INDEX(Parâmetros!$C$39:$C$48,MATCH($E982,Parâmetros!$A$39:$A$48,0)),0)))),0,N($W981)+1))))</f>
        <v>0</v>
      </c>
      <c r="X982" s="34">
        <f>IF(OR(OR($D982="6x1",$D982="FF 6x1"),$D982="5x2"),"",IF($AB982&lt;&gt;$AB981,IF(IFERROR(INDEX(Cadastro!$F$5:$F$243,$AB982),"")="",0,IF(IFERROR(INDEX(Cadastro!$F$5:$F$243,$AB982),"")&gt;IFERROR(INDEX(Parâmetros!$B$39:$B$48,MATCH($E982,Parâmetros!$A$39:$A$48,0)),99),IFERROR(INDEX(Cadastro!$F$5:$F$243,$AB982),"")-IFERROR(INDEX(Parâmetros!$B$39:$B$48,MATCH($E982,Parâmetros!$A$39:$A$48,0)),99),0)),IF(AND($L982=0,OR(N($W981)&gt;=IFERROR(INDEX(Parâmetros!$B$39:$B$48,MATCH($E982,Parâmetros!$A$39:$A$48,0)),99),AND(N($X981)&gt;0,N($X981)&lt;IFERROR(INDEX(Parâmetros!$C$39:$C$48,MATCH($E982,Parâmetros!$A$39:$A$48,0)),0)))),N($X981)+1,0)))</f>
        <v>0</v>
      </c>
      <c r="Y982" t="str">
        <f>IF($AC982&lt;&gt;"",IF($L982&gt;0,$AC982&amp;" · com apontamento",$AC982),IF($E982="Férias",IF($L982&gt;0,"Férias · com apontamento","Férias (cadastro)"),IF(($Z982+$AA982-1)&gt;Parâmetros!$E$16,"Férias / afastamento",IF(AND($D982="5x2",OR(WEEKDAY($F982,2)=6,WEEKDAY($F982,2)=7)),IF($L982&gt;0,"Folga trabalhada","Folga"),IF($L982&gt;0,"Trabalhado",IF(OR(OR($D982="6x1",$D982="FF 6x1"),$D982="5x2"),IF(AND(OR($D982="6x1",$D982="FF 6x1"),OR(WEEKDAY($F982,2)=6,WEEKDAY($F982,2)=7)),"Folga","Falta de registro"),IF(AND($AB982&lt;&gt;$AB981,IFERROR(INDEX(Cadastro!$F$5:$F$243,$AB982),"")=""),"Indeterminado (início da série)",IF($X982&gt;0,"Folga","Falta de registro"))))))))</f>
        <v>Férias (cadastro)</v>
      </c>
      <c r="Z982" s="34">
        <f>IF(OR($L982&gt;0,$F982&gt;Parâmetros!$E$14),0,IF($A982&lt;&gt;$A981,1,N($Z981)+1))</f>
        <v>1</v>
      </c>
      <c r="AA982" s="34">
        <f>IF(OR($L982&gt;0,$F982&gt;Parâmetros!$E$14),0,IF(OR($A982&lt;&gt;$A983,$F983&gt;Parâmetros!$E$14),1,N($AA983)+1))</f>
        <v>19</v>
      </c>
      <c r="AB982" s="31">
        <f>IFERROR(MATCH($A982&amp;"|"&amp;TEXT(_xlfn.MAXIFS(Cadastro!$E$5:$E$243,Cadastro!$A$5:$A$243,$A982,Cadastro!$E$5:$E$243,"&lt;="&amp;$F982),"yyyymmdd"),Cadastro!$I$5:$I$243,0),"")</f>
        <v>131</v>
      </c>
      <c r="AC982" t="str">
        <f>IFERROR(_xlfn.SINGLE(INDEX(Exceções!$D$5:$D$203,MATCH($A982&amp;"|"&amp;$F982,Exceções!$F$5:$F$203,0))),"")</f>
        <v/>
      </c>
      <c r="AD982" t="str">
        <f>IF($AC982="","",IFERROR(_xlfn.SINGLE(INDEX(Exceções!$E$5:$E$203,MATCH($A982&amp;"|"&amp;$F982,Exceções!$F$5:$F$203,0))),""))</f>
        <v/>
      </c>
    </row>
    <row r="983" spans="1:30" ht="15" hidden="1" customHeight="1" x14ac:dyDescent="0.25">
      <c r="A983" s="31">
        <v>54684</v>
      </c>
      <c r="B983" s="17" t="s">
        <v>56</v>
      </c>
      <c r="C983" s="17" t="str">
        <f>IFERROR(INDEX(Cadastro!$C$5:$C$243,$AB983),"NÃO INFORMADO")</f>
        <v>NÃO INFORMADO</v>
      </c>
      <c r="D983" s="17" t="str">
        <f>IFERROR(INDEX(Cadastro!$D$5:$D$243,$AB983),"")</f>
        <v>Férias</v>
      </c>
      <c r="E983" s="17" t="str">
        <f>IFERROR(INDEX(Cadastro!$G$5:$G$243,$AB983),"")</f>
        <v>Férias</v>
      </c>
      <c r="F983" s="29">
        <v>46301</v>
      </c>
      <c r="G983" s="32" t="str">
        <f t="shared" si="90"/>
        <v>ter</v>
      </c>
      <c r="H983" s="31" t="str">
        <f>IF($L983=0,"",_xlfn.MINIFS(Dados!$Q:$Q,Dados!$A:$A,$A983,Dados!$S:$S,$F983))</f>
        <v/>
      </c>
      <c r="I983" s="31" t="str">
        <f>IF($H983="","",_xlfn.MAXIFS(Dados!$R:$R,Dados!$A:$A,$A983,Dados!$S:$S,$F983))</f>
        <v/>
      </c>
      <c r="J983" s="32" t="str">
        <f>IF($D983&lt;&gt;"Folguista","",IFERROR(INDEX(Parâmetros!$D$52:$G$52,1,MIN(4,MAX(1,$W983))),""))</f>
        <v/>
      </c>
      <c r="K983" s="32" t="str">
        <f>IF(OR($AC983&lt;&gt;"",$Y983="Folga",$Y983="Folga trabalhada",$Y983="Férias (cadastro)",$Y983="Férias / afastamento",$Y983="Indeterminado (início da série)"),"",IF(OR($D983="6x1",$D983="FF 6x1"),IF(OR(WEEKDAY($F983,2)=6,WEEKDAY($F983,2)=7),"6x1 sáb/dom","6x1"),IF($D983="5x2","5x2",IF($H983="",IF($D983="Folguista",$J983,$E983),IF(OR($H983&gt;=Parâmetros!$E$18,$H983&lt;Parâmetros!$E$19),"C",IF($H983&lt;Parâmetros!$E$20,"A","B"))))))</f>
        <v/>
      </c>
      <c r="L983" s="30">
        <f>SUMIFS(Dados!$E:$E,Dados!$A:$A,$A983,Dados!$S:$S,$F983)</f>
        <v>0</v>
      </c>
      <c r="M983" s="30" t="str">
        <f>IFERROR(INDEX(Parâmetros!$E$6:$E$11,MATCH($K983,Parâmetros!$A$6:$A$11,0)),"")</f>
        <v/>
      </c>
      <c r="N983" s="33" t="str">
        <f t="shared" si="91"/>
        <v/>
      </c>
      <c r="O983" s="33">
        <f>Parâmetros!$E$13</f>
        <v>0.8</v>
      </c>
      <c r="P983" s="32" t="str">
        <f>IF(OR($M983="",$F983&gt;Parâmetros!$E$14),"Não","Sim")</f>
        <v>Não</v>
      </c>
      <c r="Q983" s="32" t="str">
        <f t="shared" si="92"/>
        <v/>
      </c>
      <c r="R983" s="32" t="str">
        <f t="shared" si="93"/>
        <v/>
      </c>
      <c r="S983" s="30" t="str">
        <f t="shared" si="94"/>
        <v/>
      </c>
      <c r="T983" s="32" t="str">
        <f>IF($Q983&lt;&gt;"Sim","",IF($N983&gt;Parâmetros!$E$15,"Sim","Não"))</f>
        <v/>
      </c>
      <c r="U983" s="17" t="str">
        <f t="shared" si="95"/>
        <v>Férias / afastamento</v>
      </c>
      <c r="V983" s="17" t="str">
        <f>IF($AC983&lt;&gt;"",IF($L983&gt;0,"ATENÇÃO · apontou em dia de "&amp;LOWER($AC983)&amp;" cadastrado","Exceção cadastrada · "&amp;$AC983)&amp;IF($AD983="",""," · "&amp;$AD983),IF($E983="Férias",IF($L983&gt;0,"ATENÇÃO · apontou estando de férias no cadastro","Férias no cadastro"),IF($Y983="Férias / afastamento","Afastamento · "&amp;($Z983+$AA983-1)&amp;" dias seguidos sem apontamento",IF($Y983="Folga trabalhada","ATENÇÃO · apontou em dia de folga da escala 5x2",IF($Y983="Folga",IF(AND($D983="5x2",OR(WEEKDAY($F983,2)=6,WEEKDAY($F983,2)=7)),"Folga de fim de semana da escala 5x2",IF(AND(OR($D983="6x1",$D983="FF 6x1"),WEEKDAY($F983,2)=6,FALSE()),"Folga de fim de semana · apontou no domingo anterior",IF(AND(OR($D983="6x1",$D983="FF 6x1"),WEEKDAY($F983,2)=7,AND($A983=$A982,$L982&gt;0)),"Folga de fim de semana · apontou no sábado",IF(AND(OR($D983="6x1",$D983="FF 6x1"),OR(WEEKDAY($F983,2)=6,WEEKDAY($F983,2)=7)),"Folga de fim de semana · sem apontamento no sábado nem no domingo","Folga prevista pelo ciclo")))),IF($Y983="Indeterminado (início da série)","Sem histórico anterior — informe o dia do ciclo no Cadastro",IF($Y983="Falta de registro",IF(OR(OR($D983="6x1",$D983="FF 6x1"),$D983="5x2"),"FALTA DE REGISTRO · dia útil da escala "&amp;$E983,"FALTA DE REGISTRO · dia "&amp;$W983&amp;" de "&amp;IFERROR(INDEX(Parâmetros!$B$39:$B$48,MATCH($E983,Parâmetros!$A$39:$A$48,0)),99)&amp;" do ciclo"),IF(OR($D983="6x1",$D983="FF 6x1"),IF(OR(AND(WEEKDAY($F983,2)=6,AND($A983=$A984,$L984&gt;0)),AND(WEEKDAY($F983,2)=7,AND($A983=$A982,$L982&gt;0))),"ATENÇÃO · apontou sábado e domingo no mesmo fim de semana",IF(OR(WEEKDAY($F983,2)=6,WEEKDAY($F983,2)=7),"Jornada de fim de semana do 6x1",IF(OR($H983&gt;=Parâmetros!$E$20,$H983&lt;Parâmetros!$E$19),"ATENÇÃO · 6x1 apontou fora do horário diurno","Jornada fixa do 6x1"))),IF($D983="5x2","Jornada fixa do 5x2",IF($D983="Folguista",IF($J983=$K983,"Evidência confirma sequência","DIVERGE · sequência "&amp;$J983&amp;" × evidência "&amp;$K983),IF($K983=$E983,"Evidência confirma cadastro","DIVERGE · cadastro "&amp;$E983&amp;" × evidência "&amp;$K983)))))))))))</f>
        <v>Férias no cadastro</v>
      </c>
      <c r="W983" s="34">
        <f>IF(OR(OR($D983="6x1",$D983="FF 6x1"),$D983="5x2"),"",IF($AB983&lt;&gt;$AB982,IF(IFERROR(INDEX(Cadastro!$F$5:$F$243,$AB983),"")="",IF($L983&gt;0,1,0),IF(IFERROR(INDEX(Cadastro!$F$5:$F$243,$AB983),"")&lt;=IFERROR(INDEX(Parâmetros!$B$39:$B$48,MATCH($E983,Parâmetros!$A$39:$A$48,0)),99),IFERROR(INDEX(Cadastro!$F$5:$F$243,$AB983),""),0)),IF($L983&gt;0,IF(N($X982)&gt;0,1,N($W982)+1),IF(AND($L983=0,OR(N($W982)&gt;=IFERROR(INDEX(Parâmetros!$B$39:$B$48,MATCH($E983,Parâmetros!$A$39:$A$48,0)),99),AND(N($X982)&gt;0,N($X982)&lt;IFERROR(INDEX(Parâmetros!$C$39:$C$48,MATCH($E983,Parâmetros!$A$39:$A$48,0)),0)))),0,N($W982)+1))))</f>
        <v>1</v>
      </c>
      <c r="X983" s="34">
        <f>IF(OR(OR($D983="6x1",$D983="FF 6x1"),$D983="5x2"),"",IF($AB983&lt;&gt;$AB982,IF(IFERROR(INDEX(Cadastro!$F$5:$F$243,$AB983),"")="",0,IF(IFERROR(INDEX(Cadastro!$F$5:$F$243,$AB983),"")&gt;IFERROR(INDEX(Parâmetros!$B$39:$B$48,MATCH($E983,Parâmetros!$A$39:$A$48,0)),99),IFERROR(INDEX(Cadastro!$F$5:$F$243,$AB983),"")-IFERROR(INDEX(Parâmetros!$B$39:$B$48,MATCH($E983,Parâmetros!$A$39:$A$48,0)),99),0)),IF(AND($L983=0,OR(N($W982)&gt;=IFERROR(INDEX(Parâmetros!$B$39:$B$48,MATCH($E983,Parâmetros!$A$39:$A$48,0)),99),AND(N($X982)&gt;0,N($X982)&lt;IFERROR(INDEX(Parâmetros!$C$39:$C$48,MATCH($E983,Parâmetros!$A$39:$A$48,0)),0)))),N($X982)+1,0)))</f>
        <v>0</v>
      </c>
      <c r="Y983" t="str">
        <f>IF($AC983&lt;&gt;"",IF($L983&gt;0,$AC983&amp;" · com apontamento",$AC983),IF($E983="Férias",IF($L983&gt;0,"Férias · com apontamento","Férias (cadastro)"),IF(($Z983+$AA983-1)&gt;Parâmetros!$E$16,"Férias / afastamento",IF(AND($D983="5x2",OR(WEEKDAY($F983,2)=6,WEEKDAY($F983,2)=7)),IF($L983&gt;0,"Folga trabalhada","Folga"),IF($L983&gt;0,"Trabalhado",IF(OR(OR($D983="6x1",$D983="FF 6x1"),$D983="5x2"),IF(AND(OR($D983="6x1",$D983="FF 6x1"),OR(WEEKDAY($F983,2)=6,WEEKDAY($F983,2)=7)),"Folga","Falta de registro"),IF(AND($AB983&lt;&gt;$AB982,IFERROR(INDEX(Cadastro!$F$5:$F$243,$AB983),"")=""),"Indeterminado (início da série)",IF($X983&gt;0,"Folga","Falta de registro"))))))))</f>
        <v>Férias (cadastro)</v>
      </c>
      <c r="Z983" s="34">
        <f>IF(OR($L983&gt;0,$F983&gt;Parâmetros!$E$14),0,IF($A983&lt;&gt;$A982,1,N($Z982)+1))</f>
        <v>2</v>
      </c>
      <c r="AA983" s="34">
        <f>IF(OR($L983&gt;0,$F983&gt;Parâmetros!$E$14),0,IF(OR($A983&lt;&gt;$A984,$F984&gt;Parâmetros!$E$14),1,N($AA984)+1))</f>
        <v>18</v>
      </c>
      <c r="AB983" s="31">
        <f>IFERROR(MATCH($A983&amp;"|"&amp;TEXT(_xlfn.MAXIFS(Cadastro!$E$5:$E$243,Cadastro!$A$5:$A$243,$A983,Cadastro!$E$5:$E$243,"&lt;="&amp;$F983),"yyyymmdd"),Cadastro!$I$5:$I$243,0),"")</f>
        <v>131</v>
      </c>
      <c r="AC983" t="str">
        <f>IFERROR(_xlfn.SINGLE(INDEX(Exceções!$D$5:$D$203,MATCH($A983&amp;"|"&amp;$F983,Exceções!$F$5:$F$203,0))),"")</f>
        <v/>
      </c>
      <c r="AD983" t="str">
        <f>IF($AC983="","",IFERROR(_xlfn.SINGLE(INDEX(Exceções!$E$5:$E$203,MATCH($A983&amp;"|"&amp;$F983,Exceções!$F$5:$F$203,0))),""))</f>
        <v/>
      </c>
    </row>
    <row r="984" spans="1:30" ht="15" hidden="1" customHeight="1" x14ac:dyDescent="0.25">
      <c r="A984" s="31">
        <v>54684</v>
      </c>
      <c r="B984" s="17" t="s">
        <v>56</v>
      </c>
      <c r="C984" s="17" t="str">
        <f>IFERROR(INDEX(Cadastro!$C$5:$C$243,$AB984),"NÃO INFORMADO")</f>
        <v>NÃO INFORMADO</v>
      </c>
      <c r="D984" s="17" t="str">
        <f>IFERROR(INDEX(Cadastro!$D$5:$D$243,$AB984),"")</f>
        <v>Férias</v>
      </c>
      <c r="E984" s="17" t="str">
        <f>IFERROR(INDEX(Cadastro!$G$5:$G$243,$AB984),"")</f>
        <v>Férias</v>
      </c>
      <c r="F984" s="29">
        <v>46302</v>
      </c>
      <c r="G984" s="32" t="str">
        <f t="shared" si="90"/>
        <v>qua</v>
      </c>
      <c r="H984" s="31" t="str">
        <f>IF($L984=0,"",_xlfn.MINIFS(Dados!$Q:$Q,Dados!$A:$A,$A984,Dados!$S:$S,$F984))</f>
        <v/>
      </c>
      <c r="I984" s="31" t="str">
        <f>IF($H984="","",_xlfn.MAXIFS(Dados!$R:$R,Dados!$A:$A,$A984,Dados!$S:$S,$F984))</f>
        <v/>
      </c>
      <c r="J984" s="32" t="str">
        <f>IF($D984&lt;&gt;"Folguista","",IFERROR(INDEX(Parâmetros!$D$52:$G$52,1,MIN(4,MAX(1,$W984))),""))</f>
        <v/>
      </c>
      <c r="K984" s="32" t="str">
        <f>IF(OR($AC984&lt;&gt;"",$Y984="Folga",$Y984="Folga trabalhada",$Y984="Férias (cadastro)",$Y984="Férias / afastamento",$Y984="Indeterminado (início da série)"),"",IF(OR($D984="6x1",$D984="FF 6x1"),IF(OR(WEEKDAY($F984,2)=6,WEEKDAY($F984,2)=7),"6x1 sáb/dom","6x1"),IF($D984="5x2","5x2",IF($H984="",IF($D984="Folguista",$J984,$E984),IF(OR($H984&gt;=Parâmetros!$E$18,$H984&lt;Parâmetros!$E$19),"C",IF($H984&lt;Parâmetros!$E$20,"A","B"))))))</f>
        <v/>
      </c>
      <c r="L984" s="30">
        <f>SUMIFS(Dados!$E:$E,Dados!$A:$A,$A984,Dados!$S:$S,$F984)</f>
        <v>0</v>
      </c>
      <c r="M984" s="30" t="str">
        <f>IFERROR(INDEX(Parâmetros!$E$6:$E$11,MATCH($K984,Parâmetros!$A$6:$A$11,0)),"")</f>
        <v/>
      </c>
      <c r="N984" s="33" t="str">
        <f t="shared" si="91"/>
        <v/>
      </c>
      <c r="O984" s="33">
        <f>Parâmetros!$E$13</f>
        <v>0.8</v>
      </c>
      <c r="P984" s="32" t="str">
        <f>IF(OR($M984="",$F984&gt;Parâmetros!$E$14),"Não","Sim")</f>
        <v>Não</v>
      </c>
      <c r="Q984" s="32" t="str">
        <f t="shared" si="92"/>
        <v/>
      </c>
      <c r="R984" s="32" t="str">
        <f t="shared" si="93"/>
        <v/>
      </c>
      <c r="S984" s="30" t="str">
        <f t="shared" si="94"/>
        <v/>
      </c>
      <c r="T984" s="32" t="str">
        <f>IF($Q984&lt;&gt;"Sim","",IF($N984&gt;Parâmetros!$E$15,"Sim","Não"))</f>
        <v/>
      </c>
      <c r="U984" s="17" t="str">
        <f t="shared" si="95"/>
        <v>Férias / afastamento</v>
      </c>
      <c r="V984" s="17" t="str">
        <f>IF($AC984&lt;&gt;"",IF($L984&gt;0,"ATENÇÃO · apontou em dia de "&amp;LOWER($AC984)&amp;" cadastrado","Exceção cadastrada · "&amp;$AC984)&amp;IF($AD984="",""," · "&amp;$AD984),IF($E984="Férias",IF($L984&gt;0,"ATENÇÃO · apontou estando de férias no cadastro","Férias no cadastro"),IF($Y984="Férias / afastamento","Afastamento · "&amp;($Z984+$AA984-1)&amp;" dias seguidos sem apontamento",IF($Y984="Folga trabalhada","ATENÇÃO · apontou em dia de folga da escala 5x2",IF($Y984="Folga",IF(AND($D984="5x2",OR(WEEKDAY($F984,2)=6,WEEKDAY($F984,2)=7)),"Folga de fim de semana da escala 5x2",IF(AND(OR($D984="6x1",$D984="FF 6x1"),WEEKDAY($F984,2)=6,FALSE()),"Folga de fim de semana · apontou no domingo anterior",IF(AND(OR($D984="6x1",$D984="FF 6x1"),WEEKDAY($F984,2)=7,AND($A984=$A983,$L983&gt;0)),"Folga de fim de semana · apontou no sábado",IF(AND(OR($D984="6x1",$D984="FF 6x1"),OR(WEEKDAY($F984,2)=6,WEEKDAY($F984,2)=7)),"Folga de fim de semana · sem apontamento no sábado nem no domingo","Folga prevista pelo ciclo")))),IF($Y984="Indeterminado (início da série)","Sem histórico anterior — informe o dia do ciclo no Cadastro",IF($Y984="Falta de registro",IF(OR(OR($D984="6x1",$D984="FF 6x1"),$D984="5x2"),"FALTA DE REGISTRO · dia útil da escala "&amp;$E984,"FALTA DE REGISTRO · dia "&amp;$W984&amp;" de "&amp;IFERROR(INDEX(Parâmetros!$B$39:$B$48,MATCH($E984,Parâmetros!$A$39:$A$48,0)),99)&amp;" do ciclo"),IF(OR($D984="6x1",$D984="FF 6x1"),IF(OR(AND(WEEKDAY($F984,2)=6,AND($A984=$A985,$L985&gt;0)),AND(WEEKDAY($F984,2)=7,AND($A984=$A983,$L983&gt;0))),"ATENÇÃO · apontou sábado e domingo no mesmo fim de semana",IF(OR(WEEKDAY($F984,2)=6,WEEKDAY($F984,2)=7),"Jornada de fim de semana do 6x1",IF(OR($H984&gt;=Parâmetros!$E$20,$H984&lt;Parâmetros!$E$19),"ATENÇÃO · 6x1 apontou fora do horário diurno","Jornada fixa do 6x1"))),IF($D984="5x2","Jornada fixa do 5x2",IF($D984="Folguista",IF($J984=$K984,"Evidência confirma sequência","DIVERGE · sequência "&amp;$J984&amp;" × evidência "&amp;$K984),IF($K984=$E984,"Evidência confirma cadastro","DIVERGE · cadastro "&amp;$E984&amp;" × evidência "&amp;$K984)))))))))))</f>
        <v>Férias no cadastro</v>
      </c>
      <c r="W984" s="34">
        <f>IF(OR(OR($D984="6x1",$D984="FF 6x1"),$D984="5x2"),"",IF($AB984&lt;&gt;$AB983,IF(IFERROR(INDEX(Cadastro!$F$5:$F$243,$AB984),"")="",IF($L984&gt;0,1,0),IF(IFERROR(INDEX(Cadastro!$F$5:$F$243,$AB984),"")&lt;=IFERROR(INDEX(Parâmetros!$B$39:$B$48,MATCH($E984,Parâmetros!$A$39:$A$48,0)),99),IFERROR(INDEX(Cadastro!$F$5:$F$243,$AB984),""),0)),IF($L984&gt;0,IF(N($X983)&gt;0,1,N($W983)+1),IF(AND($L984=0,OR(N($W983)&gt;=IFERROR(INDEX(Parâmetros!$B$39:$B$48,MATCH($E984,Parâmetros!$A$39:$A$48,0)),99),AND(N($X983)&gt;0,N($X983)&lt;IFERROR(INDEX(Parâmetros!$C$39:$C$48,MATCH($E984,Parâmetros!$A$39:$A$48,0)),0)))),0,N($W983)+1))))</f>
        <v>2</v>
      </c>
      <c r="X984" s="34">
        <f>IF(OR(OR($D984="6x1",$D984="FF 6x1"),$D984="5x2"),"",IF($AB984&lt;&gt;$AB983,IF(IFERROR(INDEX(Cadastro!$F$5:$F$243,$AB984),"")="",0,IF(IFERROR(INDEX(Cadastro!$F$5:$F$243,$AB984),"")&gt;IFERROR(INDEX(Parâmetros!$B$39:$B$48,MATCH($E984,Parâmetros!$A$39:$A$48,0)),99),IFERROR(INDEX(Cadastro!$F$5:$F$243,$AB984),"")-IFERROR(INDEX(Parâmetros!$B$39:$B$48,MATCH($E984,Parâmetros!$A$39:$A$48,0)),99),0)),IF(AND($L984=0,OR(N($W983)&gt;=IFERROR(INDEX(Parâmetros!$B$39:$B$48,MATCH($E984,Parâmetros!$A$39:$A$48,0)),99),AND(N($X983)&gt;0,N($X983)&lt;IFERROR(INDEX(Parâmetros!$C$39:$C$48,MATCH($E984,Parâmetros!$A$39:$A$48,0)),0)))),N($X983)+1,0)))</f>
        <v>0</v>
      </c>
      <c r="Y984" t="str">
        <f>IF($AC984&lt;&gt;"",IF($L984&gt;0,$AC984&amp;" · com apontamento",$AC984),IF($E984="Férias",IF($L984&gt;0,"Férias · com apontamento","Férias (cadastro)"),IF(($Z984+$AA984-1)&gt;Parâmetros!$E$16,"Férias / afastamento",IF(AND($D984="5x2",OR(WEEKDAY($F984,2)=6,WEEKDAY($F984,2)=7)),IF($L984&gt;0,"Folga trabalhada","Folga"),IF($L984&gt;0,"Trabalhado",IF(OR(OR($D984="6x1",$D984="FF 6x1"),$D984="5x2"),IF(AND(OR($D984="6x1",$D984="FF 6x1"),OR(WEEKDAY($F984,2)=6,WEEKDAY($F984,2)=7)),"Folga","Falta de registro"),IF(AND($AB984&lt;&gt;$AB983,IFERROR(INDEX(Cadastro!$F$5:$F$243,$AB984),"")=""),"Indeterminado (início da série)",IF($X984&gt;0,"Folga","Falta de registro"))))))))</f>
        <v>Férias (cadastro)</v>
      </c>
      <c r="Z984" s="34">
        <f>IF(OR($L984&gt;0,$F984&gt;Parâmetros!$E$14),0,IF($A984&lt;&gt;$A983,1,N($Z983)+1))</f>
        <v>3</v>
      </c>
      <c r="AA984" s="34">
        <f>IF(OR($L984&gt;0,$F984&gt;Parâmetros!$E$14),0,IF(OR($A984&lt;&gt;$A985,$F985&gt;Parâmetros!$E$14),1,N($AA985)+1))</f>
        <v>17</v>
      </c>
      <c r="AB984" s="31">
        <f>IFERROR(MATCH($A984&amp;"|"&amp;TEXT(_xlfn.MAXIFS(Cadastro!$E$5:$E$243,Cadastro!$A$5:$A$243,$A984,Cadastro!$E$5:$E$243,"&lt;="&amp;$F984),"yyyymmdd"),Cadastro!$I$5:$I$243,0),"")</f>
        <v>131</v>
      </c>
      <c r="AC984" t="str">
        <f>IFERROR(_xlfn.SINGLE(INDEX(Exceções!$D$5:$D$203,MATCH($A984&amp;"|"&amp;$F984,Exceções!$F$5:$F$203,0))),"")</f>
        <v/>
      </c>
      <c r="AD984" t="str">
        <f>IF($AC984="","",IFERROR(_xlfn.SINGLE(INDEX(Exceções!$E$5:$E$203,MATCH($A984&amp;"|"&amp;$F984,Exceções!$F$5:$F$203,0))),""))</f>
        <v/>
      </c>
    </row>
    <row r="985" spans="1:30" ht="15" hidden="1" customHeight="1" x14ac:dyDescent="0.25">
      <c r="A985" s="31">
        <v>54684</v>
      </c>
      <c r="B985" s="17" t="s">
        <v>56</v>
      </c>
      <c r="C985" s="17" t="str">
        <f>IFERROR(INDEX(Cadastro!$C$5:$C$243,$AB985),"NÃO INFORMADO")</f>
        <v>NÃO INFORMADO</v>
      </c>
      <c r="D985" s="17" t="str">
        <f>IFERROR(INDEX(Cadastro!$D$5:$D$243,$AB985),"")</f>
        <v>Férias</v>
      </c>
      <c r="E985" s="17" t="str">
        <f>IFERROR(INDEX(Cadastro!$G$5:$G$243,$AB985),"")</f>
        <v>Férias</v>
      </c>
      <c r="F985" s="29">
        <v>46303</v>
      </c>
      <c r="G985" s="32" t="str">
        <f t="shared" si="90"/>
        <v>qui</v>
      </c>
      <c r="H985" s="31" t="str">
        <f>IF($L985=0,"",_xlfn.MINIFS(Dados!$Q:$Q,Dados!$A:$A,$A985,Dados!$S:$S,$F985))</f>
        <v/>
      </c>
      <c r="I985" s="31" t="str">
        <f>IF($H985="","",_xlfn.MAXIFS(Dados!$R:$R,Dados!$A:$A,$A985,Dados!$S:$S,$F985))</f>
        <v/>
      </c>
      <c r="J985" s="32" t="str">
        <f>IF($D985&lt;&gt;"Folguista","",IFERROR(INDEX(Parâmetros!$D$52:$G$52,1,MIN(4,MAX(1,$W985))),""))</f>
        <v/>
      </c>
      <c r="K985" s="32" t="str">
        <f>IF(OR($AC985&lt;&gt;"",$Y985="Folga",$Y985="Folga trabalhada",$Y985="Férias (cadastro)",$Y985="Férias / afastamento",$Y985="Indeterminado (início da série)"),"",IF(OR($D985="6x1",$D985="FF 6x1"),IF(OR(WEEKDAY($F985,2)=6,WEEKDAY($F985,2)=7),"6x1 sáb/dom","6x1"),IF($D985="5x2","5x2",IF($H985="",IF($D985="Folguista",$J985,$E985),IF(OR($H985&gt;=Parâmetros!$E$18,$H985&lt;Parâmetros!$E$19),"C",IF($H985&lt;Parâmetros!$E$20,"A","B"))))))</f>
        <v/>
      </c>
      <c r="L985" s="30">
        <f>SUMIFS(Dados!$E:$E,Dados!$A:$A,$A985,Dados!$S:$S,$F985)</f>
        <v>0</v>
      </c>
      <c r="M985" s="30" t="str">
        <f>IFERROR(INDEX(Parâmetros!$E$6:$E$11,MATCH($K985,Parâmetros!$A$6:$A$11,0)),"")</f>
        <v/>
      </c>
      <c r="N985" s="33" t="str">
        <f t="shared" si="91"/>
        <v/>
      </c>
      <c r="O985" s="33">
        <f>Parâmetros!$E$13</f>
        <v>0.8</v>
      </c>
      <c r="P985" s="32" t="str">
        <f>IF(OR($M985="",$F985&gt;Parâmetros!$E$14),"Não","Sim")</f>
        <v>Não</v>
      </c>
      <c r="Q985" s="32" t="str">
        <f t="shared" si="92"/>
        <v/>
      </c>
      <c r="R985" s="32" t="str">
        <f t="shared" si="93"/>
        <v/>
      </c>
      <c r="S985" s="30" t="str">
        <f t="shared" si="94"/>
        <v/>
      </c>
      <c r="T985" s="32" t="str">
        <f>IF($Q985&lt;&gt;"Sim","",IF($N985&gt;Parâmetros!$E$15,"Sim","Não"))</f>
        <v/>
      </c>
      <c r="U985" s="17" t="str">
        <f t="shared" si="95"/>
        <v>Férias / afastamento</v>
      </c>
      <c r="V985" s="17" t="str">
        <f>IF($AC985&lt;&gt;"",IF($L985&gt;0,"ATENÇÃO · apontou em dia de "&amp;LOWER($AC985)&amp;" cadastrado","Exceção cadastrada · "&amp;$AC985)&amp;IF($AD985="",""," · "&amp;$AD985),IF($E985="Férias",IF($L985&gt;0,"ATENÇÃO · apontou estando de férias no cadastro","Férias no cadastro"),IF($Y985="Férias / afastamento","Afastamento · "&amp;($Z985+$AA985-1)&amp;" dias seguidos sem apontamento",IF($Y985="Folga trabalhada","ATENÇÃO · apontou em dia de folga da escala 5x2",IF($Y985="Folga",IF(AND($D985="5x2",OR(WEEKDAY($F985,2)=6,WEEKDAY($F985,2)=7)),"Folga de fim de semana da escala 5x2",IF(AND(OR($D985="6x1",$D985="FF 6x1"),WEEKDAY($F985,2)=6,FALSE()),"Folga de fim de semana · apontou no domingo anterior",IF(AND(OR($D985="6x1",$D985="FF 6x1"),WEEKDAY($F985,2)=7,AND($A985=$A984,$L984&gt;0)),"Folga de fim de semana · apontou no sábado",IF(AND(OR($D985="6x1",$D985="FF 6x1"),OR(WEEKDAY($F985,2)=6,WEEKDAY($F985,2)=7)),"Folga de fim de semana · sem apontamento no sábado nem no domingo","Folga prevista pelo ciclo")))),IF($Y985="Indeterminado (início da série)","Sem histórico anterior — informe o dia do ciclo no Cadastro",IF($Y985="Falta de registro",IF(OR(OR($D985="6x1",$D985="FF 6x1"),$D985="5x2"),"FALTA DE REGISTRO · dia útil da escala "&amp;$E985,"FALTA DE REGISTRO · dia "&amp;$W985&amp;" de "&amp;IFERROR(INDEX(Parâmetros!$B$39:$B$48,MATCH($E985,Parâmetros!$A$39:$A$48,0)),99)&amp;" do ciclo"),IF(OR($D985="6x1",$D985="FF 6x1"),IF(OR(AND(WEEKDAY($F985,2)=6,AND($A985=$A986,$L986&gt;0)),AND(WEEKDAY($F985,2)=7,AND($A985=$A984,$L984&gt;0))),"ATENÇÃO · apontou sábado e domingo no mesmo fim de semana",IF(OR(WEEKDAY($F985,2)=6,WEEKDAY($F985,2)=7),"Jornada de fim de semana do 6x1",IF(OR($H985&gt;=Parâmetros!$E$20,$H985&lt;Parâmetros!$E$19),"ATENÇÃO · 6x1 apontou fora do horário diurno","Jornada fixa do 6x1"))),IF($D985="5x2","Jornada fixa do 5x2",IF($D985="Folguista",IF($J985=$K985,"Evidência confirma sequência","DIVERGE · sequência "&amp;$J985&amp;" × evidência "&amp;$K985),IF($K985=$E985,"Evidência confirma cadastro","DIVERGE · cadastro "&amp;$E985&amp;" × evidência "&amp;$K985)))))))))))</f>
        <v>Férias no cadastro</v>
      </c>
      <c r="W985" s="34">
        <f>IF(OR(OR($D985="6x1",$D985="FF 6x1"),$D985="5x2"),"",IF($AB985&lt;&gt;$AB984,IF(IFERROR(INDEX(Cadastro!$F$5:$F$243,$AB985),"")="",IF($L985&gt;0,1,0),IF(IFERROR(INDEX(Cadastro!$F$5:$F$243,$AB985),"")&lt;=IFERROR(INDEX(Parâmetros!$B$39:$B$48,MATCH($E985,Parâmetros!$A$39:$A$48,0)),99),IFERROR(INDEX(Cadastro!$F$5:$F$243,$AB985),""),0)),IF($L985&gt;0,IF(N($X984)&gt;0,1,N($W984)+1),IF(AND($L985=0,OR(N($W984)&gt;=IFERROR(INDEX(Parâmetros!$B$39:$B$48,MATCH($E985,Parâmetros!$A$39:$A$48,0)),99),AND(N($X984)&gt;0,N($X984)&lt;IFERROR(INDEX(Parâmetros!$C$39:$C$48,MATCH($E985,Parâmetros!$A$39:$A$48,0)),0)))),0,N($W984)+1))))</f>
        <v>3</v>
      </c>
      <c r="X985" s="34">
        <f>IF(OR(OR($D985="6x1",$D985="FF 6x1"),$D985="5x2"),"",IF($AB985&lt;&gt;$AB984,IF(IFERROR(INDEX(Cadastro!$F$5:$F$243,$AB985),"")="",0,IF(IFERROR(INDEX(Cadastro!$F$5:$F$243,$AB985),"")&gt;IFERROR(INDEX(Parâmetros!$B$39:$B$48,MATCH($E985,Parâmetros!$A$39:$A$48,0)),99),IFERROR(INDEX(Cadastro!$F$5:$F$243,$AB985),"")-IFERROR(INDEX(Parâmetros!$B$39:$B$48,MATCH($E985,Parâmetros!$A$39:$A$48,0)),99),0)),IF(AND($L985=0,OR(N($W984)&gt;=IFERROR(INDEX(Parâmetros!$B$39:$B$48,MATCH($E985,Parâmetros!$A$39:$A$48,0)),99),AND(N($X984)&gt;0,N($X984)&lt;IFERROR(INDEX(Parâmetros!$C$39:$C$48,MATCH($E985,Parâmetros!$A$39:$A$48,0)),0)))),N($X984)+1,0)))</f>
        <v>0</v>
      </c>
      <c r="Y985" t="str">
        <f>IF($AC985&lt;&gt;"",IF($L985&gt;0,$AC985&amp;" · com apontamento",$AC985),IF($E985="Férias",IF($L985&gt;0,"Férias · com apontamento","Férias (cadastro)"),IF(($Z985+$AA985-1)&gt;Parâmetros!$E$16,"Férias / afastamento",IF(AND($D985="5x2",OR(WEEKDAY($F985,2)=6,WEEKDAY($F985,2)=7)),IF($L985&gt;0,"Folga trabalhada","Folga"),IF($L985&gt;0,"Trabalhado",IF(OR(OR($D985="6x1",$D985="FF 6x1"),$D985="5x2"),IF(AND(OR($D985="6x1",$D985="FF 6x1"),OR(WEEKDAY($F985,2)=6,WEEKDAY($F985,2)=7)),"Folga","Falta de registro"),IF(AND($AB985&lt;&gt;$AB984,IFERROR(INDEX(Cadastro!$F$5:$F$243,$AB985),"")=""),"Indeterminado (início da série)",IF($X985&gt;0,"Folga","Falta de registro"))))))))</f>
        <v>Férias (cadastro)</v>
      </c>
      <c r="Z985" s="34">
        <f>IF(OR($L985&gt;0,$F985&gt;Parâmetros!$E$14),0,IF($A985&lt;&gt;$A984,1,N($Z984)+1))</f>
        <v>4</v>
      </c>
      <c r="AA985" s="34">
        <f>IF(OR($L985&gt;0,$F985&gt;Parâmetros!$E$14),0,IF(OR($A985&lt;&gt;$A986,$F986&gt;Parâmetros!$E$14),1,N($AA986)+1))</f>
        <v>16</v>
      </c>
      <c r="AB985" s="31">
        <f>IFERROR(MATCH($A985&amp;"|"&amp;TEXT(_xlfn.MAXIFS(Cadastro!$E$5:$E$243,Cadastro!$A$5:$A$243,$A985,Cadastro!$E$5:$E$243,"&lt;="&amp;$F985),"yyyymmdd"),Cadastro!$I$5:$I$243,0),"")</f>
        <v>131</v>
      </c>
      <c r="AC985" t="str">
        <f>IFERROR(_xlfn.SINGLE(INDEX(Exceções!$D$5:$D$203,MATCH($A985&amp;"|"&amp;$F985,Exceções!$F$5:$F$203,0))),"")</f>
        <v/>
      </c>
      <c r="AD985" t="str">
        <f>IF($AC985="","",IFERROR(_xlfn.SINGLE(INDEX(Exceções!$E$5:$E$203,MATCH($A985&amp;"|"&amp;$F985,Exceções!$F$5:$F$203,0))),""))</f>
        <v/>
      </c>
    </row>
    <row r="986" spans="1:30" ht="15" hidden="1" customHeight="1" x14ac:dyDescent="0.25">
      <c r="A986" s="31">
        <v>54684</v>
      </c>
      <c r="B986" s="17" t="s">
        <v>56</v>
      </c>
      <c r="C986" s="17" t="str">
        <f>IFERROR(INDEX(Cadastro!$C$5:$C$243,$AB986),"NÃO INFORMADO")</f>
        <v>NÃO INFORMADO</v>
      </c>
      <c r="D986" s="17" t="str">
        <f>IFERROR(INDEX(Cadastro!$D$5:$D$243,$AB986),"")</f>
        <v>Férias</v>
      </c>
      <c r="E986" s="17" t="str">
        <f>IFERROR(INDEX(Cadastro!$G$5:$G$243,$AB986),"")</f>
        <v>Férias</v>
      </c>
      <c r="F986" s="29">
        <v>46304</v>
      </c>
      <c r="G986" s="32" t="str">
        <f t="shared" si="90"/>
        <v>sex</v>
      </c>
      <c r="H986" s="31" t="str">
        <f>IF($L986=0,"",_xlfn.MINIFS(Dados!$Q:$Q,Dados!$A:$A,$A986,Dados!$S:$S,$F986))</f>
        <v/>
      </c>
      <c r="I986" s="31" t="str">
        <f>IF($H986="","",_xlfn.MAXIFS(Dados!$R:$R,Dados!$A:$A,$A986,Dados!$S:$S,$F986))</f>
        <v/>
      </c>
      <c r="J986" s="32" t="str">
        <f>IF($D986&lt;&gt;"Folguista","",IFERROR(INDEX(Parâmetros!$D$52:$G$52,1,MIN(4,MAX(1,$W986))),""))</f>
        <v/>
      </c>
      <c r="K986" s="32" t="str">
        <f>IF(OR($AC986&lt;&gt;"",$Y986="Folga",$Y986="Folga trabalhada",$Y986="Férias (cadastro)",$Y986="Férias / afastamento",$Y986="Indeterminado (início da série)"),"",IF(OR($D986="6x1",$D986="FF 6x1"),IF(OR(WEEKDAY($F986,2)=6,WEEKDAY($F986,2)=7),"6x1 sáb/dom","6x1"),IF($D986="5x2","5x2",IF($H986="",IF($D986="Folguista",$J986,$E986),IF(OR($H986&gt;=Parâmetros!$E$18,$H986&lt;Parâmetros!$E$19),"C",IF($H986&lt;Parâmetros!$E$20,"A","B"))))))</f>
        <v/>
      </c>
      <c r="L986" s="30">
        <f>SUMIFS(Dados!$E:$E,Dados!$A:$A,$A986,Dados!$S:$S,$F986)</f>
        <v>0</v>
      </c>
      <c r="M986" s="30" t="str">
        <f>IFERROR(INDEX(Parâmetros!$E$6:$E$11,MATCH($K986,Parâmetros!$A$6:$A$11,0)),"")</f>
        <v/>
      </c>
      <c r="N986" s="33" t="str">
        <f t="shared" si="91"/>
        <v/>
      </c>
      <c r="O986" s="33">
        <f>Parâmetros!$E$13</f>
        <v>0.8</v>
      </c>
      <c r="P986" s="32" t="str">
        <f>IF(OR($M986="",$F986&gt;Parâmetros!$E$14),"Não","Sim")</f>
        <v>Não</v>
      </c>
      <c r="Q986" s="32" t="str">
        <f t="shared" si="92"/>
        <v/>
      </c>
      <c r="R986" s="32" t="str">
        <f t="shared" si="93"/>
        <v/>
      </c>
      <c r="S986" s="30" t="str">
        <f t="shared" si="94"/>
        <v/>
      </c>
      <c r="T986" s="32" t="str">
        <f>IF($Q986&lt;&gt;"Sim","",IF($N986&gt;Parâmetros!$E$15,"Sim","Não"))</f>
        <v/>
      </c>
      <c r="U986" s="17" t="str">
        <f t="shared" si="95"/>
        <v>Férias / afastamento</v>
      </c>
      <c r="V986" s="17" t="str">
        <f>IF($AC986&lt;&gt;"",IF($L986&gt;0,"ATENÇÃO · apontou em dia de "&amp;LOWER($AC986)&amp;" cadastrado","Exceção cadastrada · "&amp;$AC986)&amp;IF($AD986="",""," · "&amp;$AD986),IF($E986="Férias",IF($L986&gt;0,"ATENÇÃO · apontou estando de férias no cadastro","Férias no cadastro"),IF($Y986="Férias / afastamento","Afastamento · "&amp;($Z986+$AA986-1)&amp;" dias seguidos sem apontamento",IF($Y986="Folga trabalhada","ATENÇÃO · apontou em dia de folga da escala 5x2",IF($Y986="Folga",IF(AND($D986="5x2",OR(WEEKDAY($F986,2)=6,WEEKDAY($F986,2)=7)),"Folga de fim de semana da escala 5x2",IF(AND(OR($D986="6x1",$D986="FF 6x1"),WEEKDAY($F986,2)=6,FALSE()),"Folga de fim de semana · apontou no domingo anterior",IF(AND(OR($D986="6x1",$D986="FF 6x1"),WEEKDAY($F986,2)=7,AND($A986=$A985,$L985&gt;0)),"Folga de fim de semana · apontou no sábado",IF(AND(OR($D986="6x1",$D986="FF 6x1"),OR(WEEKDAY($F986,2)=6,WEEKDAY($F986,2)=7)),"Folga de fim de semana · sem apontamento no sábado nem no domingo","Folga prevista pelo ciclo")))),IF($Y986="Indeterminado (início da série)","Sem histórico anterior — informe o dia do ciclo no Cadastro",IF($Y986="Falta de registro",IF(OR(OR($D986="6x1",$D986="FF 6x1"),$D986="5x2"),"FALTA DE REGISTRO · dia útil da escala "&amp;$E986,"FALTA DE REGISTRO · dia "&amp;$W986&amp;" de "&amp;IFERROR(INDEX(Parâmetros!$B$39:$B$48,MATCH($E986,Parâmetros!$A$39:$A$48,0)),99)&amp;" do ciclo"),IF(OR($D986="6x1",$D986="FF 6x1"),IF(OR(AND(WEEKDAY($F986,2)=6,AND($A986=$A987,$L987&gt;0)),AND(WEEKDAY($F986,2)=7,AND($A986=$A985,$L985&gt;0))),"ATENÇÃO · apontou sábado e domingo no mesmo fim de semana",IF(OR(WEEKDAY($F986,2)=6,WEEKDAY($F986,2)=7),"Jornada de fim de semana do 6x1",IF(OR($H986&gt;=Parâmetros!$E$20,$H986&lt;Parâmetros!$E$19),"ATENÇÃO · 6x1 apontou fora do horário diurno","Jornada fixa do 6x1"))),IF($D986="5x2","Jornada fixa do 5x2",IF($D986="Folguista",IF($J986=$K986,"Evidência confirma sequência","DIVERGE · sequência "&amp;$J986&amp;" × evidência "&amp;$K986),IF($K986=$E986,"Evidência confirma cadastro","DIVERGE · cadastro "&amp;$E986&amp;" × evidência "&amp;$K986)))))))))))</f>
        <v>Férias no cadastro</v>
      </c>
      <c r="W986" s="34">
        <f>IF(OR(OR($D986="6x1",$D986="FF 6x1"),$D986="5x2"),"",IF($AB986&lt;&gt;$AB985,IF(IFERROR(INDEX(Cadastro!$F$5:$F$243,$AB986),"")="",IF($L986&gt;0,1,0),IF(IFERROR(INDEX(Cadastro!$F$5:$F$243,$AB986),"")&lt;=IFERROR(INDEX(Parâmetros!$B$39:$B$48,MATCH($E986,Parâmetros!$A$39:$A$48,0)),99),IFERROR(INDEX(Cadastro!$F$5:$F$243,$AB986),""),0)),IF($L986&gt;0,IF(N($X985)&gt;0,1,N($W985)+1),IF(AND($L986=0,OR(N($W985)&gt;=IFERROR(INDEX(Parâmetros!$B$39:$B$48,MATCH($E986,Parâmetros!$A$39:$A$48,0)),99),AND(N($X985)&gt;0,N($X985)&lt;IFERROR(INDEX(Parâmetros!$C$39:$C$48,MATCH($E986,Parâmetros!$A$39:$A$48,0)),0)))),0,N($W985)+1))))</f>
        <v>4</v>
      </c>
      <c r="X986" s="34">
        <f>IF(OR(OR($D986="6x1",$D986="FF 6x1"),$D986="5x2"),"",IF($AB986&lt;&gt;$AB985,IF(IFERROR(INDEX(Cadastro!$F$5:$F$243,$AB986),"")="",0,IF(IFERROR(INDEX(Cadastro!$F$5:$F$243,$AB986),"")&gt;IFERROR(INDEX(Parâmetros!$B$39:$B$48,MATCH($E986,Parâmetros!$A$39:$A$48,0)),99),IFERROR(INDEX(Cadastro!$F$5:$F$243,$AB986),"")-IFERROR(INDEX(Parâmetros!$B$39:$B$48,MATCH($E986,Parâmetros!$A$39:$A$48,0)),99),0)),IF(AND($L986=0,OR(N($W985)&gt;=IFERROR(INDEX(Parâmetros!$B$39:$B$48,MATCH($E986,Parâmetros!$A$39:$A$48,0)),99),AND(N($X985)&gt;0,N($X985)&lt;IFERROR(INDEX(Parâmetros!$C$39:$C$48,MATCH($E986,Parâmetros!$A$39:$A$48,0)),0)))),N($X985)+1,0)))</f>
        <v>0</v>
      </c>
      <c r="Y986" t="str">
        <f>IF($AC986&lt;&gt;"",IF($L986&gt;0,$AC986&amp;" · com apontamento",$AC986),IF($E986="Férias",IF($L986&gt;0,"Férias · com apontamento","Férias (cadastro)"),IF(($Z986+$AA986-1)&gt;Parâmetros!$E$16,"Férias / afastamento",IF(AND($D986="5x2",OR(WEEKDAY($F986,2)=6,WEEKDAY($F986,2)=7)),IF($L986&gt;0,"Folga trabalhada","Folga"),IF($L986&gt;0,"Trabalhado",IF(OR(OR($D986="6x1",$D986="FF 6x1"),$D986="5x2"),IF(AND(OR($D986="6x1",$D986="FF 6x1"),OR(WEEKDAY($F986,2)=6,WEEKDAY($F986,2)=7)),"Folga","Falta de registro"),IF(AND($AB986&lt;&gt;$AB985,IFERROR(INDEX(Cadastro!$F$5:$F$243,$AB986),"")=""),"Indeterminado (início da série)",IF($X986&gt;0,"Folga","Falta de registro"))))))))</f>
        <v>Férias (cadastro)</v>
      </c>
      <c r="Z986" s="34">
        <f>IF(OR($L986&gt;0,$F986&gt;Parâmetros!$E$14),0,IF($A986&lt;&gt;$A985,1,N($Z985)+1))</f>
        <v>5</v>
      </c>
      <c r="AA986" s="34">
        <f>IF(OR($L986&gt;0,$F986&gt;Parâmetros!$E$14),0,IF(OR($A986&lt;&gt;$A987,$F987&gt;Parâmetros!$E$14),1,N($AA987)+1))</f>
        <v>15</v>
      </c>
      <c r="AB986" s="31">
        <f>IFERROR(MATCH($A986&amp;"|"&amp;TEXT(_xlfn.MAXIFS(Cadastro!$E$5:$E$243,Cadastro!$A$5:$A$243,$A986,Cadastro!$E$5:$E$243,"&lt;="&amp;$F986),"yyyymmdd"),Cadastro!$I$5:$I$243,0),"")</f>
        <v>131</v>
      </c>
      <c r="AC986" t="str">
        <f>IFERROR(_xlfn.SINGLE(INDEX(Exceções!$D$5:$D$203,MATCH($A986&amp;"|"&amp;$F986,Exceções!$F$5:$F$203,0))),"")</f>
        <v/>
      </c>
      <c r="AD986" t="str">
        <f>IF($AC986="","",IFERROR(_xlfn.SINGLE(INDEX(Exceções!$E$5:$E$203,MATCH($A986&amp;"|"&amp;$F986,Exceções!$F$5:$F$203,0))),""))</f>
        <v/>
      </c>
    </row>
    <row r="987" spans="1:30" ht="15" hidden="1" customHeight="1" x14ac:dyDescent="0.25">
      <c r="A987" s="31">
        <v>54684</v>
      </c>
      <c r="B987" s="17" t="s">
        <v>56</v>
      </c>
      <c r="C987" s="17" t="str">
        <f>IFERROR(INDEX(Cadastro!$C$5:$C$243,$AB987),"NÃO INFORMADO")</f>
        <v>NÃO INFORMADO</v>
      </c>
      <c r="D987" s="17" t="str">
        <f>IFERROR(INDEX(Cadastro!$D$5:$D$243,$AB987),"")</f>
        <v>Férias</v>
      </c>
      <c r="E987" s="17" t="str">
        <f>IFERROR(INDEX(Cadastro!$G$5:$G$243,$AB987),"")</f>
        <v>Férias</v>
      </c>
      <c r="F987" s="29">
        <v>46305</v>
      </c>
      <c r="G987" s="32" t="str">
        <f t="shared" si="90"/>
        <v>sáb</v>
      </c>
      <c r="H987" s="31" t="str">
        <f>IF($L987=0,"",_xlfn.MINIFS(Dados!$Q:$Q,Dados!$A:$A,$A987,Dados!$S:$S,$F987))</f>
        <v/>
      </c>
      <c r="I987" s="31" t="str">
        <f>IF($H987="","",_xlfn.MAXIFS(Dados!$R:$R,Dados!$A:$A,$A987,Dados!$S:$S,$F987))</f>
        <v/>
      </c>
      <c r="J987" s="32" t="str">
        <f>IF($D987&lt;&gt;"Folguista","",IFERROR(INDEX(Parâmetros!$D$52:$G$52,1,MIN(4,MAX(1,$W987))),""))</f>
        <v/>
      </c>
      <c r="K987" s="32" t="str">
        <f>IF(OR($AC987&lt;&gt;"",$Y987="Folga",$Y987="Folga trabalhada",$Y987="Férias (cadastro)",$Y987="Férias / afastamento",$Y987="Indeterminado (início da série)"),"",IF(OR($D987="6x1",$D987="FF 6x1"),IF(OR(WEEKDAY($F987,2)=6,WEEKDAY($F987,2)=7),"6x1 sáb/dom","6x1"),IF($D987="5x2","5x2",IF($H987="",IF($D987="Folguista",$J987,$E987),IF(OR($H987&gt;=Parâmetros!$E$18,$H987&lt;Parâmetros!$E$19),"C",IF($H987&lt;Parâmetros!$E$20,"A","B"))))))</f>
        <v/>
      </c>
      <c r="L987" s="30">
        <f>SUMIFS(Dados!$E:$E,Dados!$A:$A,$A987,Dados!$S:$S,$F987)</f>
        <v>0</v>
      </c>
      <c r="M987" s="30" t="str">
        <f>IFERROR(INDEX(Parâmetros!$E$6:$E$11,MATCH($K987,Parâmetros!$A$6:$A$11,0)),"")</f>
        <v/>
      </c>
      <c r="N987" s="33" t="str">
        <f t="shared" si="91"/>
        <v/>
      </c>
      <c r="O987" s="33">
        <f>Parâmetros!$E$13</f>
        <v>0.8</v>
      </c>
      <c r="P987" s="32" t="str">
        <f>IF(OR($M987="",$F987&gt;Parâmetros!$E$14),"Não","Sim")</f>
        <v>Não</v>
      </c>
      <c r="Q987" s="32" t="str">
        <f t="shared" si="92"/>
        <v/>
      </c>
      <c r="R987" s="32" t="str">
        <f t="shared" si="93"/>
        <v/>
      </c>
      <c r="S987" s="30" t="str">
        <f t="shared" si="94"/>
        <v/>
      </c>
      <c r="T987" s="32" t="str">
        <f>IF($Q987&lt;&gt;"Sim","",IF($N987&gt;Parâmetros!$E$15,"Sim","Não"))</f>
        <v/>
      </c>
      <c r="U987" s="17" t="str">
        <f t="shared" si="95"/>
        <v>Férias / afastamento</v>
      </c>
      <c r="V987" s="17" t="str">
        <f>IF($AC987&lt;&gt;"",IF($L987&gt;0,"ATENÇÃO · apontou em dia de "&amp;LOWER($AC987)&amp;" cadastrado","Exceção cadastrada · "&amp;$AC987)&amp;IF($AD987="",""," · "&amp;$AD987),IF($E987="Férias",IF($L987&gt;0,"ATENÇÃO · apontou estando de férias no cadastro","Férias no cadastro"),IF($Y987="Férias / afastamento","Afastamento · "&amp;($Z987+$AA987-1)&amp;" dias seguidos sem apontamento",IF($Y987="Folga trabalhada","ATENÇÃO · apontou em dia de folga da escala 5x2",IF($Y987="Folga",IF(AND($D987="5x2",OR(WEEKDAY($F987,2)=6,WEEKDAY($F987,2)=7)),"Folga de fim de semana da escala 5x2",IF(AND(OR($D987="6x1",$D987="FF 6x1"),WEEKDAY($F987,2)=6,FALSE()),"Folga de fim de semana · apontou no domingo anterior",IF(AND(OR($D987="6x1",$D987="FF 6x1"),WEEKDAY($F987,2)=7,AND($A987=$A986,$L986&gt;0)),"Folga de fim de semana · apontou no sábado",IF(AND(OR($D987="6x1",$D987="FF 6x1"),OR(WEEKDAY($F987,2)=6,WEEKDAY($F987,2)=7)),"Folga de fim de semana · sem apontamento no sábado nem no domingo","Folga prevista pelo ciclo")))),IF($Y987="Indeterminado (início da série)","Sem histórico anterior — informe o dia do ciclo no Cadastro",IF($Y987="Falta de registro",IF(OR(OR($D987="6x1",$D987="FF 6x1"),$D987="5x2"),"FALTA DE REGISTRO · dia útil da escala "&amp;$E987,"FALTA DE REGISTRO · dia "&amp;$W987&amp;" de "&amp;IFERROR(INDEX(Parâmetros!$B$39:$B$48,MATCH($E987,Parâmetros!$A$39:$A$48,0)),99)&amp;" do ciclo"),IF(OR($D987="6x1",$D987="FF 6x1"),IF(OR(AND(WEEKDAY($F987,2)=6,AND($A987=$A988,$L988&gt;0)),AND(WEEKDAY($F987,2)=7,AND($A987=$A986,$L986&gt;0))),"ATENÇÃO · apontou sábado e domingo no mesmo fim de semana",IF(OR(WEEKDAY($F987,2)=6,WEEKDAY($F987,2)=7),"Jornada de fim de semana do 6x1",IF(OR($H987&gt;=Parâmetros!$E$20,$H987&lt;Parâmetros!$E$19),"ATENÇÃO · 6x1 apontou fora do horário diurno","Jornada fixa do 6x1"))),IF($D987="5x2","Jornada fixa do 5x2",IF($D987="Folguista",IF($J987=$K987,"Evidência confirma sequência","DIVERGE · sequência "&amp;$J987&amp;" × evidência "&amp;$K987),IF($K987=$E987,"Evidência confirma cadastro","DIVERGE · cadastro "&amp;$E987&amp;" × evidência "&amp;$K987)))))))))))</f>
        <v>Férias no cadastro</v>
      </c>
      <c r="W987" s="34">
        <f>IF(OR(OR($D987="6x1",$D987="FF 6x1"),$D987="5x2"),"",IF($AB987&lt;&gt;$AB986,IF(IFERROR(INDEX(Cadastro!$F$5:$F$243,$AB987),"")="",IF($L987&gt;0,1,0),IF(IFERROR(INDEX(Cadastro!$F$5:$F$243,$AB987),"")&lt;=IFERROR(INDEX(Parâmetros!$B$39:$B$48,MATCH($E987,Parâmetros!$A$39:$A$48,0)),99),IFERROR(INDEX(Cadastro!$F$5:$F$243,$AB987),""),0)),IF($L987&gt;0,IF(N($X986)&gt;0,1,N($W986)+1),IF(AND($L987=0,OR(N($W986)&gt;=IFERROR(INDEX(Parâmetros!$B$39:$B$48,MATCH($E987,Parâmetros!$A$39:$A$48,0)),99),AND(N($X986)&gt;0,N($X986)&lt;IFERROR(INDEX(Parâmetros!$C$39:$C$48,MATCH($E987,Parâmetros!$A$39:$A$48,0)),0)))),0,N($W986)+1))))</f>
        <v>5</v>
      </c>
      <c r="X987" s="34">
        <f>IF(OR(OR($D987="6x1",$D987="FF 6x1"),$D987="5x2"),"",IF($AB987&lt;&gt;$AB986,IF(IFERROR(INDEX(Cadastro!$F$5:$F$243,$AB987),"")="",0,IF(IFERROR(INDEX(Cadastro!$F$5:$F$243,$AB987),"")&gt;IFERROR(INDEX(Parâmetros!$B$39:$B$48,MATCH($E987,Parâmetros!$A$39:$A$48,0)),99),IFERROR(INDEX(Cadastro!$F$5:$F$243,$AB987),"")-IFERROR(INDEX(Parâmetros!$B$39:$B$48,MATCH($E987,Parâmetros!$A$39:$A$48,0)),99),0)),IF(AND($L987=0,OR(N($W986)&gt;=IFERROR(INDEX(Parâmetros!$B$39:$B$48,MATCH($E987,Parâmetros!$A$39:$A$48,0)),99),AND(N($X986)&gt;0,N($X986)&lt;IFERROR(INDEX(Parâmetros!$C$39:$C$48,MATCH($E987,Parâmetros!$A$39:$A$48,0)),0)))),N($X986)+1,0)))</f>
        <v>0</v>
      </c>
      <c r="Y987" t="str">
        <f>IF($AC987&lt;&gt;"",IF($L987&gt;0,$AC987&amp;" · com apontamento",$AC987),IF($E987="Férias",IF($L987&gt;0,"Férias · com apontamento","Férias (cadastro)"),IF(($Z987+$AA987-1)&gt;Parâmetros!$E$16,"Férias / afastamento",IF(AND($D987="5x2",OR(WEEKDAY($F987,2)=6,WEEKDAY($F987,2)=7)),IF($L987&gt;0,"Folga trabalhada","Folga"),IF($L987&gt;0,"Trabalhado",IF(OR(OR($D987="6x1",$D987="FF 6x1"),$D987="5x2"),IF(AND(OR($D987="6x1",$D987="FF 6x1"),OR(WEEKDAY($F987,2)=6,WEEKDAY($F987,2)=7)),"Folga","Falta de registro"),IF(AND($AB987&lt;&gt;$AB986,IFERROR(INDEX(Cadastro!$F$5:$F$243,$AB987),"")=""),"Indeterminado (início da série)",IF($X987&gt;0,"Folga","Falta de registro"))))))))</f>
        <v>Férias (cadastro)</v>
      </c>
      <c r="Z987" s="34">
        <f>IF(OR($L987&gt;0,$F987&gt;Parâmetros!$E$14),0,IF($A987&lt;&gt;$A986,1,N($Z986)+1))</f>
        <v>6</v>
      </c>
      <c r="AA987" s="34">
        <f>IF(OR($L987&gt;0,$F987&gt;Parâmetros!$E$14),0,IF(OR($A987&lt;&gt;$A988,$F988&gt;Parâmetros!$E$14),1,N($AA988)+1))</f>
        <v>14</v>
      </c>
      <c r="AB987" s="31">
        <f>IFERROR(MATCH($A987&amp;"|"&amp;TEXT(_xlfn.MAXIFS(Cadastro!$E$5:$E$243,Cadastro!$A$5:$A$243,$A987,Cadastro!$E$5:$E$243,"&lt;="&amp;$F987),"yyyymmdd"),Cadastro!$I$5:$I$243,0),"")</f>
        <v>131</v>
      </c>
      <c r="AC987" t="str">
        <f>IFERROR(_xlfn.SINGLE(INDEX(Exceções!$D$5:$D$203,MATCH($A987&amp;"|"&amp;$F987,Exceções!$F$5:$F$203,0))),"")</f>
        <v/>
      </c>
      <c r="AD987" t="str">
        <f>IF($AC987="","",IFERROR(_xlfn.SINGLE(INDEX(Exceções!$E$5:$E$203,MATCH($A987&amp;"|"&amp;$F987,Exceções!$F$5:$F$203,0))),""))</f>
        <v/>
      </c>
    </row>
    <row r="988" spans="1:30" ht="15" hidden="1" customHeight="1" x14ac:dyDescent="0.25">
      <c r="A988" s="31">
        <v>54684</v>
      </c>
      <c r="B988" s="17" t="s">
        <v>56</v>
      </c>
      <c r="C988" s="17" t="str">
        <f>IFERROR(INDEX(Cadastro!$C$5:$C$243,$AB988),"NÃO INFORMADO")</f>
        <v>NÃO INFORMADO</v>
      </c>
      <c r="D988" s="17" t="str">
        <f>IFERROR(INDEX(Cadastro!$D$5:$D$243,$AB988),"")</f>
        <v>Férias</v>
      </c>
      <c r="E988" s="17" t="str">
        <f>IFERROR(INDEX(Cadastro!$G$5:$G$243,$AB988),"")</f>
        <v>Férias</v>
      </c>
      <c r="F988" s="29">
        <v>46306</v>
      </c>
      <c r="G988" s="32" t="str">
        <f t="shared" si="90"/>
        <v>dom</v>
      </c>
      <c r="H988" s="31" t="str">
        <f>IF($L988=0,"",_xlfn.MINIFS(Dados!$Q:$Q,Dados!$A:$A,$A988,Dados!$S:$S,$F988))</f>
        <v/>
      </c>
      <c r="I988" s="31" t="str">
        <f>IF($H988="","",_xlfn.MAXIFS(Dados!$R:$R,Dados!$A:$A,$A988,Dados!$S:$S,$F988))</f>
        <v/>
      </c>
      <c r="J988" s="32" t="str">
        <f>IF($D988&lt;&gt;"Folguista","",IFERROR(INDEX(Parâmetros!$D$52:$G$52,1,MIN(4,MAX(1,$W988))),""))</f>
        <v/>
      </c>
      <c r="K988" s="32" t="str">
        <f>IF(OR($AC988&lt;&gt;"",$Y988="Folga",$Y988="Folga trabalhada",$Y988="Férias (cadastro)",$Y988="Férias / afastamento",$Y988="Indeterminado (início da série)"),"",IF(OR($D988="6x1",$D988="FF 6x1"),IF(OR(WEEKDAY($F988,2)=6,WEEKDAY($F988,2)=7),"6x1 sáb/dom","6x1"),IF($D988="5x2","5x2",IF($H988="",IF($D988="Folguista",$J988,$E988),IF(OR($H988&gt;=Parâmetros!$E$18,$H988&lt;Parâmetros!$E$19),"C",IF($H988&lt;Parâmetros!$E$20,"A","B"))))))</f>
        <v/>
      </c>
      <c r="L988" s="30">
        <f>SUMIFS(Dados!$E:$E,Dados!$A:$A,$A988,Dados!$S:$S,$F988)</f>
        <v>0</v>
      </c>
      <c r="M988" s="30" t="str">
        <f>IFERROR(INDEX(Parâmetros!$E$6:$E$11,MATCH($K988,Parâmetros!$A$6:$A$11,0)),"")</f>
        <v/>
      </c>
      <c r="N988" s="33" t="str">
        <f t="shared" si="91"/>
        <v/>
      </c>
      <c r="O988" s="33">
        <f>Parâmetros!$E$13</f>
        <v>0.8</v>
      </c>
      <c r="P988" s="32" t="str">
        <f>IF(OR($M988="",$F988&gt;Parâmetros!$E$14),"Não","Sim")</f>
        <v>Não</v>
      </c>
      <c r="Q988" s="32" t="str">
        <f t="shared" si="92"/>
        <v/>
      </c>
      <c r="R988" s="32" t="str">
        <f t="shared" si="93"/>
        <v/>
      </c>
      <c r="S988" s="30" t="str">
        <f t="shared" si="94"/>
        <v/>
      </c>
      <c r="T988" s="32" t="str">
        <f>IF($Q988&lt;&gt;"Sim","",IF($N988&gt;Parâmetros!$E$15,"Sim","Não"))</f>
        <v/>
      </c>
      <c r="U988" s="17" t="str">
        <f t="shared" si="95"/>
        <v>Férias / afastamento</v>
      </c>
      <c r="V988" s="17" t="str">
        <f>IF($AC988&lt;&gt;"",IF($L988&gt;0,"ATENÇÃO · apontou em dia de "&amp;LOWER($AC988)&amp;" cadastrado","Exceção cadastrada · "&amp;$AC988)&amp;IF($AD988="",""," · "&amp;$AD988),IF($E988="Férias",IF($L988&gt;0,"ATENÇÃO · apontou estando de férias no cadastro","Férias no cadastro"),IF($Y988="Férias / afastamento","Afastamento · "&amp;($Z988+$AA988-1)&amp;" dias seguidos sem apontamento",IF($Y988="Folga trabalhada","ATENÇÃO · apontou em dia de folga da escala 5x2",IF($Y988="Folga",IF(AND($D988="5x2",OR(WEEKDAY($F988,2)=6,WEEKDAY($F988,2)=7)),"Folga de fim de semana da escala 5x2",IF(AND(OR($D988="6x1",$D988="FF 6x1"),WEEKDAY($F988,2)=6,FALSE()),"Folga de fim de semana · apontou no domingo anterior",IF(AND(OR($D988="6x1",$D988="FF 6x1"),WEEKDAY($F988,2)=7,AND($A988=$A987,$L987&gt;0)),"Folga de fim de semana · apontou no sábado",IF(AND(OR($D988="6x1",$D988="FF 6x1"),OR(WEEKDAY($F988,2)=6,WEEKDAY($F988,2)=7)),"Folga de fim de semana · sem apontamento no sábado nem no domingo","Folga prevista pelo ciclo")))),IF($Y988="Indeterminado (início da série)","Sem histórico anterior — informe o dia do ciclo no Cadastro",IF($Y988="Falta de registro",IF(OR(OR($D988="6x1",$D988="FF 6x1"),$D988="5x2"),"FALTA DE REGISTRO · dia útil da escala "&amp;$E988,"FALTA DE REGISTRO · dia "&amp;$W988&amp;" de "&amp;IFERROR(INDEX(Parâmetros!$B$39:$B$48,MATCH($E988,Parâmetros!$A$39:$A$48,0)),99)&amp;" do ciclo"),IF(OR($D988="6x1",$D988="FF 6x1"),IF(OR(AND(WEEKDAY($F988,2)=6,AND($A988=$A989,$L989&gt;0)),AND(WEEKDAY($F988,2)=7,AND($A988=$A987,$L987&gt;0))),"ATENÇÃO · apontou sábado e domingo no mesmo fim de semana",IF(OR(WEEKDAY($F988,2)=6,WEEKDAY($F988,2)=7),"Jornada de fim de semana do 6x1",IF(OR($H988&gt;=Parâmetros!$E$20,$H988&lt;Parâmetros!$E$19),"ATENÇÃO · 6x1 apontou fora do horário diurno","Jornada fixa do 6x1"))),IF($D988="5x2","Jornada fixa do 5x2",IF($D988="Folguista",IF($J988=$K988,"Evidência confirma sequência","DIVERGE · sequência "&amp;$J988&amp;" × evidência "&amp;$K988),IF($K988=$E988,"Evidência confirma cadastro","DIVERGE · cadastro "&amp;$E988&amp;" × evidência "&amp;$K988)))))))))))</f>
        <v>Férias no cadastro</v>
      </c>
      <c r="W988" s="34">
        <f>IF(OR(OR($D988="6x1",$D988="FF 6x1"),$D988="5x2"),"",IF($AB988&lt;&gt;$AB987,IF(IFERROR(INDEX(Cadastro!$F$5:$F$243,$AB988),"")="",IF($L988&gt;0,1,0),IF(IFERROR(INDEX(Cadastro!$F$5:$F$243,$AB988),"")&lt;=IFERROR(INDEX(Parâmetros!$B$39:$B$48,MATCH($E988,Parâmetros!$A$39:$A$48,0)),99),IFERROR(INDEX(Cadastro!$F$5:$F$243,$AB988),""),0)),IF($L988&gt;0,IF(N($X987)&gt;0,1,N($W987)+1),IF(AND($L988=0,OR(N($W987)&gt;=IFERROR(INDEX(Parâmetros!$B$39:$B$48,MATCH($E988,Parâmetros!$A$39:$A$48,0)),99),AND(N($X987)&gt;0,N($X987)&lt;IFERROR(INDEX(Parâmetros!$C$39:$C$48,MATCH($E988,Parâmetros!$A$39:$A$48,0)),0)))),0,N($W987)+1))))</f>
        <v>6</v>
      </c>
      <c r="X988" s="34">
        <f>IF(OR(OR($D988="6x1",$D988="FF 6x1"),$D988="5x2"),"",IF($AB988&lt;&gt;$AB987,IF(IFERROR(INDEX(Cadastro!$F$5:$F$243,$AB988),"")="",0,IF(IFERROR(INDEX(Cadastro!$F$5:$F$243,$AB988),"")&gt;IFERROR(INDEX(Parâmetros!$B$39:$B$48,MATCH($E988,Parâmetros!$A$39:$A$48,0)),99),IFERROR(INDEX(Cadastro!$F$5:$F$243,$AB988),"")-IFERROR(INDEX(Parâmetros!$B$39:$B$48,MATCH($E988,Parâmetros!$A$39:$A$48,0)),99),0)),IF(AND($L988=0,OR(N($W987)&gt;=IFERROR(INDEX(Parâmetros!$B$39:$B$48,MATCH($E988,Parâmetros!$A$39:$A$48,0)),99),AND(N($X987)&gt;0,N($X987)&lt;IFERROR(INDEX(Parâmetros!$C$39:$C$48,MATCH($E988,Parâmetros!$A$39:$A$48,0)),0)))),N($X987)+1,0)))</f>
        <v>0</v>
      </c>
      <c r="Y988" t="str">
        <f>IF($AC988&lt;&gt;"",IF($L988&gt;0,$AC988&amp;" · com apontamento",$AC988),IF($E988="Férias",IF($L988&gt;0,"Férias · com apontamento","Férias (cadastro)"),IF(($Z988+$AA988-1)&gt;Parâmetros!$E$16,"Férias / afastamento",IF(AND($D988="5x2",OR(WEEKDAY($F988,2)=6,WEEKDAY($F988,2)=7)),IF($L988&gt;0,"Folga trabalhada","Folga"),IF($L988&gt;0,"Trabalhado",IF(OR(OR($D988="6x1",$D988="FF 6x1"),$D988="5x2"),IF(AND(OR($D988="6x1",$D988="FF 6x1"),OR(WEEKDAY($F988,2)=6,WEEKDAY($F988,2)=7)),"Folga","Falta de registro"),IF(AND($AB988&lt;&gt;$AB987,IFERROR(INDEX(Cadastro!$F$5:$F$243,$AB988),"")=""),"Indeterminado (início da série)",IF($X988&gt;0,"Folga","Falta de registro"))))))))</f>
        <v>Férias (cadastro)</v>
      </c>
      <c r="Z988" s="34">
        <f>IF(OR($L988&gt;0,$F988&gt;Parâmetros!$E$14),0,IF($A988&lt;&gt;$A987,1,N($Z987)+1))</f>
        <v>7</v>
      </c>
      <c r="AA988" s="34">
        <f>IF(OR($L988&gt;0,$F988&gt;Parâmetros!$E$14),0,IF(OR($A988&lt;&gt;$A989,$F989&gt;Parâmetros!$E$14),1,N($AA989)+1))</f>
        <v>13</v>
      </c>
      <c r="AB988" s="31">
        <f>IFERROR(MATCH($A988&amp;"|"&amp;TEXT(_xlfn.MAXIFS(Cadastro!$E$5:$E$243,Cadastro!$A$5:$A$243,$A988,Cadastro!$E$5:$E$243,"&lt;="&amp;$F988),"yyyymmdd"),Cadastro!$I$5:$I$243,0),"")</f>
        <v>131</v>
      </c>
      <c r="AC988" t="str">
        <f>IFERROR(_xlfn.SINGLE(INDEX(Exceções!$D$5:$D$203,MATCH($A988&amp;"|"&amp;$F988,Exceções!$F$5:$F$203,0))),"")</f>
        <v/>
      </c>
      <c r="AD988" t="str">
        <f>IF($AC988="","",IFERROR(_xlfn.SINGLE(INDEX(Exceções!$E$5:$E$203,MATCH($A988&amp;"|"&amp;$F988,Exceções!$F$5:$F$203,0))),""))</f>
        <v/>
      </c>
    </row>
    <row r="989" spans="1:30" ht="15" hidden="1" customHeight="1" x14ac:dyDescent="0.25">
      <c r="A989" s="31">
        <v>54684</v>
      </c>
      <c r="B989" s="17" t="s">
        <v>56</v>
      </c>
      <c r="C989" s="17" t="str">
        <f>IFERROR(INDEX(Cadastro!$C$5:$C$243,$AB989),"NÃO INFORMADO")</f>
        <v>NÃO INFORMADO</v>
      </c>
      <c r="D989" s="17" t="str">
        <f>IFERROR(INDEX(Cadastro!$D$5:$D$243,$AB989),"")</f>
        <v>Férias</v>
      </c>
      <c r="E989" s="17" t="str">
        <f>IFERROR(INDEX(Cadastro!$G$5:$G$243,$AB989),"")</f>
        <v>Férias</v>
      </c>
      <c r="F989" s="29">
        <v>46307</v>
      </c>
      <c r="G989" s="32" t="str">
        <f t="shared" si="90"/>
        <v>seg</v>
      </c>
      <c r="H989" s="31" t="str">
        <f>IF($L989=0,"",_xlfn.MINIFS(Dados!$Q:$Q,Dados!$A:$A,$A989,Dados!$S:$S,$F989))</f>
        <v/>
      </c>
      <c r="I989" s="31" t="str">
        <f>IF($H989="","",_xlfn.MAXIFS(Dados!$R:$R,Dados!$A:$A,$A989,Dados!$S:$S,$F989))</f>
        <v/>
      </c>
      <c r="J989" s="32" t="str">
        <f>IF($D989&lt;&gt;"Folguista","",IFERROR(INDEX(Parâmetros!$D$52:$G$52,1,MIN(4,MAX(1,$W989))),""))</f>
        <v/>
      </c>
      <c r="K989" s="32" t="str">
        <f>IF(OR($AC989&lt;&gt;"",$Y989="Folga",$Y989="Folga trabalhada",$Y989="Férias (cadastro)",$Y989="Férias / afastamento",$Y989="Indeterminado (início da série)"),"",IF(OR($D989="6x1",$D989="FF 6x1"),IF(OR(WEEKDAY($F989,2)=6,WEEKDAY($F989,2)=7),"6x1 sáb/dom","6x1"),IF($D989="5x2","5x2",IF($H989="",IF($D989="Folguista",$J989,$E989),IF(OR($H989&gt;=Parâmetros!$E$18,$H989&lt;Parâmetros!$E$19),"C",IF($H989&lt;Parâmetros!$E$20,"A","B"))))))</f>
        <v/>
      </c>
      <c r="L989" s="30">
        <f>SUMIFS(Dados!$E:$E,Dados!$A:$A,$A989,Dados!$S:$S,$F989)</f>
        <v>0</v>
      </c>
      <c r="M989" s="30" t="str">
        <f>IFERROR(INDEX(Parâmetros!$E$6:$E$11,MATCH($K989,Parâmetros!$A$6:$A$11,0)),"")</f>
        <v/>
      </c>
      <c r="N989" s="33" t="str">
        <f t="shared" si="91"/>
        <v/>
      </c>
      <c r="O989" s="33">
        <f>Parâmetros!$E$13</f>
        <v>0.8</v>
      </c>
      <c r="P989" s="32" t="str">
        <f>IF(OR($M989="",$F989&gt;Parâmetros!$E$14),"Não","Sim")</f>
        <v>Não</v>
      </c>
      <c r="Q989" s="32" t="str">
        <f t="shared" si="92"/>
        <v/>
      </c>
      <c r="R989" s="32" t="str">
        <f t="shared" si="93"/>
        <v/>
      </c>
      <c r="S989" s="30" t="str">
        <f t="shared" si="94"/>
        <v/>
      </c>
      <c r="T989" s="32" t="str">
        <f>IF($Q989&lt;&gt;"Sim","",IF($N989&gt;Parâmetros!$E$15,"Sim","Não"))</f>
        <v/>
      </c>
      <c r="U989" s="17" t="str">
        <f t="shared" si="95"/>
        <v>Férias / afastamento</v>
      </c>
      <c r="V989" s="17" t="str">
        <f>IF($AC989&lt;&gt;"",IF($L989&gt;0,"ATENÇÃO · apontou em dia de "&amp;LOWER($AC989)&amp;" cadastrado","Exceção cadastrada · "&amp;$AC989)&amp;IF($AD989="",""," · "&amp;$AD989),IF($E989="Férias",IF($L989&gt;0,"ATENÇÃO · apontou estando de férias no cadastro","Férias no cadastro"),IF($Y989="Férias / afastamento","Afastamento · "&amp;($Z989+$AA989-1)&amp;" dias seguidos sem apontamento",IF($Y989="Folga trabalhada","ATENÇÃO · apontou em dia de folga da escala 5x2",IF($Y989="Folga",IF(AND($D989="5x2",OR(WEEKDAY($F989,2)=6,WEEKDAY($F989,2)=7)),"Folga de fim de semana da escala 5x2",IF(AND(OR($D989="6x1",$D989="FF 6x1"),WEEKDAY($F989,2)=6,FALSE()),"Folga de fim de semana · apontou no domingo anterior",IF(AND(OR($D989="6x1",$D989="FF 6x1"),WEEKDAY($F989,2)=7,AND($A989=$A988,$L988&gt;0)),"Folga de fim de semana · apontou no sábado",IF(AND(OR($D989="6x1",$D989="FF 6x1"),OR(WEEKDAY($F989,2)=6,WEEKDAY($F989,2)=7)),"Folga de fim de semana · sem apontamento no sábado nem no domingo","Folga prevista pelo ciclo")))),IF($Y989="Indeterminado (início da série)","Sem histórico anterior — informe o dia do ciclo no Cadastro",IF($Y989="Falta de registro",IF(OR(OR($D989="6x1",$D989="FF 6x1"),$D989="5x2"),"FALTA DE REGISTRO · dia útil da escala "&amp;$E989,"FALTA DE REGISTRO · dia "&amp;$W989&amp;" de "&amp;IFERROR(INDEX(Parâmetros!$B$39:$B$48,MATCH($E989,Parâmetros!$A$39:$A$48,0)),99)&amp;" do ciclo"),IF(OR($D989="6x1",$D989="FF 6x1"),IF(OR(AND(WEEKDAY($F989,2)=6,AND($A989=$A990,$L990&gt;0)),AND(WEEKDAY($F989,2)=7,AND($A989=$A988,$L988&gt;0))),"ATENÇÃO · apontou sábado e domingo no mesmo fim de semana",IF(OR(WEEKDAY($F989,2)=6,WEEKDAY($F989,2)=7),"Jornada de fim de semana do 6x1",IF(OR($H989&gt;=Parâmetros!$E$20,$H989&lt;Parâmetros!$E$19),"ATENÇÃO · 6x1 apontou fora do horário diurno","Jornada fixa do 6x1"))),IF($D989="5x2","Jornada fixa do 5x2",IF($D989="Folguista",IF($J989=$K989,"Evidência confirma sequência","DIVERGE · sequência "&amp;$J989&amp;" × evidência "&amp;$K989),IF($K989=$E989,"Evidência confirma cadastro","DIVERGE · cadastro "&amp;$E989&amp;" × evidência "&amp;$K989)))))))))))</f>
        <v>Férias no cadastro</v>
      </c>
      <c r="W989" s="34">
        <f>IF(OR(OR($D989="6x1",$D989="FF 6x1"),$D989="5x2"),"",IF($AB989&lt;&gt;$AB988,IF(IFERROR(INDEX(Cadastro!$F$5:$F$243,$AB989),"")="",IF($L989&gt;0,1,0),IF(IFERROR(INDEX(Cadastro!$F$5:$F$243,$AB989),"")&lt;=IFERROR(INDEX(Parâmetros!$B$39:$B$48,MATCH($E989,Parâmetros!$A$39:$A$48,0)),99),IFERROR(INDEX(Cadastro!$F$5:$F$243,$AB989),""),0)),IF($L989&gt;0,IF(N($X988)&gt;0,1,N($W988)+1),IF(AND($L989=0,OR(N($W988)&gt;=IFERROR(INDEX(Parâmetros!$B$39:$B$48,MATCH($E989,Parâmetros!$A$39:$A$48,0)),99),AND(N($X988)&gt;0,N($X988)&lt;IFERROR(INDEX(Parâmetros!$C$39:$C$48,MATCH($E989,Parâmetros!$A$39:$A$48,0)),0)))),0,N($W988)+1))))</f>
        <v>7</v>
      </c>
      <c r="X989" s="34">
        <f>IF(OR(OR($D989="6x1",$D989="FF 6x1"),$D989="5x2"),"",IF($AB989&lt;&gt;$AB988,IF(IFERROR(INDEX(Cadastro!$F$5:$F$243,$AB989),"")="",0,IF(IFERROR(INDEX(Cadastro!$F$5:$F$243,$AB989),"")&gt;IFERROR(INDEX(Parâmetros!$B$39:$B$48,MATCH($E989,Parâmetros!$A$39:$A$48,0)),99),IFERROR(INDEX(Cadastro!$F$5:$F$243,$AB989),"")-IFERROR(INDEX(Parâmetros!$B$39:$B$48,MATCH($E989,Parâmetros!$A$39:$A$48,0)),99),0)),IF(AND($L989=0,OR(N($W988)&gt;=IFERROR(INDEX(Parâmetros!$B$39:$B$48,MATCH($E989,Parâmetros!$A$39:$A$48,0)),99),AND(N($X988)&gt;0,N($X988)&lt;IFERROR(INDEX(Parâmetros!$C$39:$C$48,MATCH($E989,Parâmetros!$A$39:$A$48,0)),0)))),N($X988)+1,0)))</f>
        <v>0</v>
      </c>
      <c r="Y989" t="str">
        <f>IF($AC989&lt;&gt;"",IF($L989&gt;0,$AC989&amp;" · com apontamento",$AC989),IF($E989="Férias",IF($L989&gt;0,"Férias · com apontamento","Férias (cadastro)"),IF(($Z989+$AA989-1)&gt;Parâmetros!$E$16,"Férias / afastamento",IF(AND($D989="5x2",OR(WEEKDAY($F989,2)=6,WEEKDAY($F989,2)=7)),IF($L989&gt;0,"Folga trabalhada","Folga"),IF($L989&gt;0,"Trabalhado",IF(OR(OR($D989="6x1",$D989="FF 6x1"),$D989="5x2"),IF(AND(OR($D989="6x1",$D989="FF 6x1"),OR(WEEKDAY($F989,2)=6,WEEKDAY($F989,2)=7)),"Folga","Falta de registro"),IF(AND($AB989&lt;&gt;$AB988,IFERROR(INDEX(Cadastro!$F$5:$F$243,$AB989),"")=""),"Indeterminado (início da série)",IF($X989&gt;0,"Folga","Falta de registro"))))))))</f>
        <v>Férias (cadastro)</v>
      </c>
      <c r="Z989" s="34">
        <f>IF(OR($L989&gt;0,$F989&gt;Parâmetros!$E$14),0,IF($A989&lt;&gt;$A988,1,N($Z988)+1))</f>
        <v>8</v>
      </c>
      <c r="AA989" s="34">
        <f>IF(OR($L989&gt;0,$F989&gt;Parâmetros!$E$14),0,IF(OR($A989&lt;&gt;$A990,$F990&gt;Parâmetros!$E$14),1,N($AA990)+1))</f>
        <v>12</v>
      </c>
      <c r="AB989" s="31">
        <f>IFERROR(MATCH($A989&amp;"|"&amp;TEXT(_xlfn.MAXIFS(Cadastro!$E$5:$E$243,Cadastro!$A$5:$A$243,$A989,Cadastro!$E$5:$E$243,"&lt;="&amp;$F989),"yyyymmdd"),Cadastro!$I$5:$I$243,0),"")</f>
        <v>131</v>
      </c>
      <c r="AC989" t="str">
        <f>IFERROR(_xlfn.SINGLE(INDEX(Exceções!$D$5:$D$203,MATCH($A989&amp;"|"&amp;$F989,Exceções!$F$5:$F$203,0))),"")</f>
        <v/>
      </c>
      <c r="AD989" t="str">
        <f>IF($AC989="","",IFERROR(_xlfn.SINGLE(INDEX(Exceções!$E$5:$E$203,MATCH($A989&amp;"|"&amp;$F989,Exceções!$F$5:$F$203,0))),""))</f>
        <v/>
      </c>
    </row>
    <row r="990" spans="1:30" ht="15" hidden="1" customHeight="1" x14ac:dyDescent="0.25">
      <c r="A990" s="31">
        <v>54684</v>
      </c>
      <c r="B990" s="17" t="s">
        <v>56</v>
      </c>
      <c r="C990" s="17" t="str">
        <f>IFERROR(INDEX(Cadastro!$C$5:$C$243,$AB990),"NÃO INFORMADO")</f>
        <v>NÃO INFORMADO</v>
      </c>
      <c r="D990" s="17" t="str">
        <f>IFERROR(INDEX(Cadastro!$D$5:$D$243,$AB990),"")</f>
        <v>Férias</v>
      </c>
      <c r="E990" s="17" t="str">
        <f>IFERROR(INDEX(Cadastro!$G$5:$G$243,$AB990),"")</f>
        <v>Férias</v>
      </c>
      <c r="F990" s="29">
        <v>46308</v>
      </c>
      <c r="G990" s="32" t="str">
        <f t="shared" si="90"/>
        <v>ter</v>
      </c>
      <c r="H990" s="31" t="str">
        <f>IF($L990=0,"",_xlfn.MINIFS(Dados!$Q:$Q,Dados!$A:$A,$A990,Dados!$S:$S,$F990))</f>
        <v/>
      </c>
      <c r="I990" s="31" t="str">
        <f>IF($H990="","",_xlfn.MAXIFS(Dados!$R:$R,Dados!$A:$A,$A990,Dados!$S:$S,$F990))</f>
        <v/>
      </c>
      <c r="J990" s="32" t="str">
        <f>IF($D990&lt;&gt;"Folguista","",IFERROR(INDEX(Parâmetros!$D$52:$G$52,1,MIN(4,MAX(1,$W990))),""))</f>
        <v/>
      </c>
      <c r="K990" s="32" t="str">
        <f>IF(OR($AC990&lt;&gt;"",$Y990="Folga",$Y990="Folga trabalhada",$Y990="Férias (cadastro)",$Y990="Férias / afastamento",$Y990="Indeterminado (início da série)"),"",IF(OR($D990="6x1",$D990="FF 6x1"),IF(OR(WEEKDAY($F990,2)=6,WEEKDAY($F990,2)=7),"6x1 sáb/dom","6x1"),IF($D990="5x2","5x2",IF($H990="",IF($D990="Folguista",$J990,$E990),IF(OR($H990&gt;=Parâmetros!$E$18,$H990&lt;Parâmetros!$E$19),"C",IF($H990&lt;Parâmetros!$E$20,"A","B"))))))</f>
        <v/>
      </c>
      <c r="L990" s="30">
        <f>SUMIFS(Dados!$E:$E,Dados!$A:$A,$A990,Dados!$S:$S,$F990)</f>
        <v>0</v>
      </c>
      <c r="M990" s="30" t="str">
        <f>IFERROR(INDEX(Parâmetros!$E$6:$E$11,MATCH($K990,Parâmetros!$A$6:$A$11,0)),"")</f>
        <v/>
      </c>
      <c r="N990" s="33" t="str">
        <f t="shared" si="91"/>
        <v/>
      </c>
      <c r="O990" s="33">
        <f>Parâmetros!$E$13</f>
        <v>0.8</v>
      </c>
      <c r="P990" s="32" t="str">
        <f>IF(OR($M990="",$F990&gt;Parâmetros!$E$14),"Não","Sim")</f>
        <v>Não</v>
      </c>
      <c r="Q990" s="32" t="str">
        <f t="shared" si="92"/>
        <v/>
      </c>
      <c r="R990" s="32" t="str">
        <f t="shared" si="93"/>
        <v/>
      </c>
      <c r="S990" s="30" t="str">
        <f t="shared" si="94"/>
        <v/>
      </c>
      <c r="T990" s="32" t="str">
        <f>IF($Q990&lt;&gt;"Sim","",IF($N990&gt;Parâmetros!$E$15,"Sim","Não"))</f>
        <v/>
      </c>
      <c r="U990" s="17" t="str">
        <f t="shared" si="95"/>
        <v>Férias / afastamento</v>
      </c>
      <c r="V990" s="17" t="str">
        <f>IF($AC990&lt;&gt;"",IF($L990&gt;0,"ATENÇÃO · apontou em dia de "&amp;LOWER($AC990)&amp;" cadastrado","Exceção cadastrada · "&amp;$AC990)&amp;IF($AD990="",""," · "&amp;$AD990),IF($E990="Férias",IF($L990&gt;0,"ATENÇÃO · apontou estando de férias no cadastro","Férias no cadastro"),IF($Y990="Férias / afastamento","Afastamento · "&amp;($Z990+$AA990-1)&amp;" dias seguidos sem apontamento",IF($Y990="Folga trabalhada","ATENÇÃO · apontou em dia de folga da escala 5x2",IF($Y990="Folga",IF(AND($D990="5x2",OR(WEEKDAY($F990,2)=6,WEEKDAY($F990,2)=7)),"Folga de fim de semana da escala 5x2",IF(AND(OR($D990="6x1",$D990="FF 6x1"),WEEKDAY($F990,2)=6,FALSE()),"Folga de fim de semana · apontou no domingo anterior",IF(AND(OR($D990="6x1",$D990="FF 6x1"),WEEKDAY($F990,2)=7,AND($A990=$A989,$L989&gt;0)),"Folga de fim de semana · apontou no sábado",IF(AND(OR($D990="6x1",$D990="FF 6x1"),OR(WEEKDAY($F990,2)=6,WEEKDAY($F990,2)=7)),"Folga de fim de semana · sem apontamento no sábado nem no domingo","Folga prevista pelo ciclo")))),IF($Y990="Indeterminado (início da série)","Sem histórico anterior — informe o dia do ciclo no Cadastro",IF($Y990="Falta de registro",IF(OR(OR($D990="6x1",$D990="FF 6x1"),$D990="5x2"),"FALTA DE REGISTRO · dia útil da escala "&amp;$E990,"FALTA DE REGISTRO · dia "&amp;$W990&amp;" de "&amp;IFERROR(INDEX(Parâmetros!$B$39:$B$48,MATCH($E990,Parâmetros!$A$39:$A$48,0)),99)&amp;" do ciclo"),IF(OR($D990="6x1",$D990="FF 6x1"),IF(OR(AND(WEEKDAY($F990,2)=6,AND($A990=$A991,$L991&gt;0)),AND(WEEKDAY($F990,2)=7,AND($A990=$A989,$L989&gt;0))),"ATENÇÃO · apontou sábado e domingo no mesmo fim de semana",IF(OR(WEEKDAY($F990,2)=6,WEEKDAY($F990,2)=7),"Jornada de fim de semana do 6x1",IF(OR($H990&gt;=Parâmetros!$E$20,$H990&lt;Parâmetros!$E$19),"ATENÇÃO · 6x1 apontou fora do horário diurno","Jornada fixa do 6x1"))),IF($D990="5x2","Jornada fixa do 5x2",IF($D990="Folguista",IF($J990=$K990,"Evidência confirma sequência","DIVERGE · sequência "&amp;$J990&amp;" × evidência "&amp;$K990),IF($K990=$E990,"Evidência confirma cadastro","DIVERGE · cadastro "&amp;$E990&amp;" × evidência "&amp;$K990)))))))))))</f>
        <v>Férias no cadastro</v>
      </c>
      <c r="W990" s="34">
        <f>IF(OR(OR($D990="6x1",$D990="FF 6x1"),$D990="5x2"),"",IF($AB990&lt;&gt;$AB989,IF(IFERROR(INDEX(Cadastro!$F$5:$F$243,$AB990),"")="",IF($L990&gt;0,1,0),IF(IFERROR(INDEX(Cadastro!$F$5:$F$243,$AB990),"")&lt;=IFERROR(INDEX(Parâmetros!$B$39:$B$48,MATCH($E990,Parâmetros!$A$39:$A$48,0)),99),IFERROR(INDEX(Cadastro!$F$5:$F$243,$AB990),""),0)),IF($L990&gt;0,IF(N($X989)&gt;0,1,N($W989)+1),IF(AND($L990=0,OR(N($W989)&gt;=IFERROR(INDEX(Parâmetros!$B$39:$B$48,MATCH($E990,Parâmetros!$A$39:$A$48,0)),99),AND(N($X989)&gt;0,N($X989)&lt;IFERROR(INDEX(Parâmetros!$C$39:$C$48,MATCH($E990,Parâmetros!$A$39:$A$48,0)),0)))),0,N($W989)+1))))</f>
        <v>8</v>
      </c>
      <c r="X990" s="34">
        <f>IF(OR(OR($D990="6x1",$D990="FF 6x1"),$D990="5x2"),"",IF($AB990&lt;&gt;$AB989,IF(IFERROR(INDEX(Cadastro!$F$5:$F$243,$AB990),"")="",0,IF(IFERROR(INDEX(Cadastro!$F$5:$F$243,$AB990),"")&gt;IFERROR(INDEX(Parâmetros!$B$39:$B$48,MATCH($E990,Parâmetros!$A$39:$A$48,0)),99),IFERROR(INDEX(Cadastro!$F$5:$F$243,$AB990),"")-IFERROR(INDEX(Parâmetros!$B$39:$B$48,MATCH($E990,Parâmetros!$A$39:$A$48,0)),99),0)),IF(AND($L990=0,OR(N($W989)&gt;=IFERROR(INDEX(Parâmetros!$B$39:$B$48,MATCH($E990,Parâmetros!$A$39:$A$48,0)),99),AND(N($X989)&gt;0,N($X989)&lt;IFERROR(INDEX(Parâmetros!$C$39:$C$48,MATCH($E990,Parâmetros!$A$39:$A$48,0)),0)))),N($X989)+1,0)))</f>
        <v>0</v>
      </c>
      <c r="Y990" t="str">
        <f>IF($AC990&lt;&gt;"",IF($L990&gt;0,$AC990&amp;" · com apontamento",$AC990),IF($E990="Férias",IF($L990&gt;0,"Férias · com apontamento","Férias (cadastro)"),IF(($Z990+$AA990-1)&gt;Parâmetros!$E$16,"Férias / afastamento",IF(AND($D990="5x2",OR(WEEKDAY($F990,2)=6,WEEKDAY($F990,2)=7)),IF($L990&gt;0,"Folga trabalhada","Folga"),IF($L990&gt;0,"Trabalhado",IF(OR(OR($D990="6x1",$D990="FF 6x1"),$D990="5x2"),IF(AND(OR($D990="6x1",$D990="FF 6x1"),OR(WEEKDAY($F990,2)=6,WEEKDAY($F990,2)=7)),"Folga","Falta de registro"),IF(AND($AB990&lt;&gt;$AB989,IFERROR(INDEX(Cadastro!$F$5:$F$243,$AB990),"")=""),"Indeterminado (início da série)",IF($X990&gt;0,"Folga","Falta de registro"))))))))</f>
        <v>Férias (cadastro)</v>
      </c>
      <c r="Z990" s="34">
        <f>IF(OR($L990&gt;0,$F990&gt;Parâmetros!$E$14),0,IF($A990&lt;&gt;$A989,1,N($Z989)+1))</f>
        <v>9</v>
      </c>
      <c r="AA990" s="34">
        <f>IF(OR($L990&gt;0,$F990&gt;Parâmetros!$E$14),0,IF(OR($A990&lt;&gt;$A991,$F991&gt;Parâmetros!$E$14),1,N($AA991)+1))</f>
        <v>11</v>
      </c>
      <c r="AB990" s="31">
        <f>IFERROR(MATCH($A990&amp;"|"&amp;TEXT(_xlfn.MAXIFS(Cadastro!$E$5:$E$243,Cadastro!$A$5:$A$243,$A990,Cadastro!$E$5:$E$243,"&lt;="&amp;$F990),"yyyymmdd"),Cadastro!$I$5:$I$243,0),"")</f>
        <v>131</v>
      </c>
      <c r="AC990" t="str">
        <f>IFERROR(_xlfn.SINGLE(INDEX(Exceções!$D$5:$D$203,MATCH($A990&amp;"|"&amp;$F990,Exceções!$F$5:$F$203,0))),"")</f>
        <v/>
      </c>
      <c r="AD990" t="str">
        <f>IF($AC990="","",IFERROR(_xlfn.SINGLE(INDEX(Exceções!$E$5:$E$203,MATCH($A990&amp;"|"&amp;$F990,Exceções!$F$5:$F$203,0))),""))</f>
        <v/>
      </c>
    </row>
    <row r="991" spans="1:30" ht="15" hidden="1" customHeight="1" x14ac:dyDescent="0.25">
      <c r="A991" s="31">
        <v>54684</v>
      </c>
      <c r="B991" s="17" t="s">
        <v>56</v>
      </c>
      <c r="C991" s="17" t="str">
        <f>IFERROR(INDEX(Cadastro!$C$5:$C$243,$AB991),"NÃO INFORMADO")</f>
        <v>NÃO INFORMADO</v>
      </c>
      <c r="D991" s="17" t="str">
        <f>IFERROR(INDEX(Cadastro!$D$5:$D$243,$AB991),"")</f>
        <v>Férias</v>
      </c>
      <c r="E991" s="17" t="str">
        <f>IFERROR(INDEX(Cadastro!$G$5:$G$243,$AB991),"")</f>
        <v>Férias</v>
      </c>
      <c r="F991" s="29">
        <v>46309</v>
      </c>
      <c r="G991" s="32" t="str">
        <f t="shared" si="90"/>
        <v>qua</v>
      </c>
      <c r="H991" s="31" t="str">
        <f>IF($L991=0,"",_xlfn.MINIFS(Dados!$Q:$Q,Dados!$A:$A,$A991,Dados!$S:$S,$F991))</f>
        <v/>
      </c>
      <c r="I991" s="31" t="str">
        <f>IF($H991="","",_xlfn.MAXIFS(Dados!$R:$R,Dados!$A:$A,$A991,Dados!$S:$S,$F991))</f>
        <v/>
      </c>
      <c r="J991" s="32" t="str">
        <f>IF($D991&lt;&gt;"Folguista","",IFERROR(INDEX(Parâmetros!$D$52:$G$52,1,MIN(4,MAX(1,$W991))),""))</f>
        <v/>
      </c>
      <c r="K991" s="32" t="str">
        <f>IF(OR($AC991&lt;&gt;"",$Y991="Folga",$Y991="Folga trabalhada",$Y991="Férias (cadastro)",$Y991="Férias / afastamento",$Y991="Indeterminado (início da série)"),"",IF(OR($D991="6x1",$D991="FF 6x1"),IF(OR(WEEKDAY($F991,2)=6,WEEKDAY($F991,2)=7),"6x1 sáb/dom","6x1"),IF($D991="5x2","5x2",IF($H991="",IF($D991="Folguista",$J991,$E991),IF(OR($H991&gt;=Parâmetros!$E$18,$H991&lt;Parâmetros!$E$19),"C",IF($H991&lt;Parâmetros!$E$20,"A","B"))))))</f>
        <v/>
      </c>
      <c r="L991" s="30">
        <f>SUMIFS(Dados!$E:$E,Dados!$A:$A,$A991,Dados!$S:$S,$F991)</f>
        <v>0</v>
      </c>
      <c r="M991" s="30" t="str">
        <f>IFERROR(INDEX(Parâmetros!$E$6:$E$11,MATCH($K991,Parâmetros!$A$6:$A$11,0)),"")</f>
        <v/>
      </c>
      <c r="N991" s="33" t="str">
        <f t="shared" si="91"/>
        <v/>
      </c>
      <c r="O991" s="33">
        <f>Parâmetros!$E$13</f>
        <v>0.8</v>
      </c>
      <c r="P991" s="32" t="str">
        <f>IF(OR($M991="",$F991&gt;Parâmetros!$E$14),"Não","Sim")</f>
        <v>Não</v>
      </c>
      <c r="Q991" s="32" t="str">
        <f t="shared" si="92"/>
        <v/>
      </c>
      <c r="R991" s="32" t="str">
        <f t="shared" si="93"/>
        <v/>
      </c>
      <c r="S991" s="30" t="str">
        <f t="shared" si="94"/>
        <v/>
      </c>
      <c r="T991" s="32" t="str">
        <f>IF($Q991&lt;&gt;"Sim","",IF($N991&gt;Parâmetros!$E$15,"Sim","Não"))</f>
        <v/>
      </c>
      <c r="U991" s="17" t="str">
        <f t="shared" si="95"/>
        <v>Férias / afastamento</v>
      </c>
      <c r="V991" s="17" t="str">
        <f>IF($AC991&lt;&gt;"",IF($L991&gt;0,"ATENÇÃO · apontou em dia de "&amp;LOWER($AC991)&amp;" cadastrado","Exceção cadastrada · "&amp;$AC991)&amp;IF($AD991="",""," · "&amp;$AD991),IF($E991="Férias",IF($L991&gt;0,"ATENÇÃO · apontou estando de férias no cadastro","Férias no cadastro"),IF($Y991="Férias / afastamento","Afastamento · "&amp;($Z991+$AA991-1)&amp;" dias seguidos sem apontamento",IF($Y991="Folga trabalhada","ATENÇÃO · apontou em dia de folga da escala 5x2",IF($Y991="Folga",IF(AND($D991="5x2",OR(WEEKDAY($F991,2)=6,WEEKDAY($F991,2)=7)),"Folga de fim de semana da escala 5x2",IF(AND(OR($D991="6x1",$D991="FF 6x1"),WEEKDAY($F991,2)=6,FALSE()),"Folga de fim de semana · apontou no domingo anterior",IF(AND(OR($D991="6x1",$D991="FF 6x1"),WEEKDAY($F991,2)=7,AND($A991=$A990,$L990&gt;0)),"Folga de fim de semana · apontou no sábado",IF(AND(OR($D991="6x1",$D991="FF 6x1"),OR(WEEKDAY($F991,2)=6,WEEKDAY($F991,2)=7)),"Folga de fim de semana · sem apontamento no sábado nem no domingo","Folga prevista pelo ciclo")))),IF($Y991="Indeterminado (início da série)","Sem histórico anterior — informe o dia do ciclo no Cadastro",IF($Y991="Falta de registro",IF(OR(OR($D991="6x1",$D991="FF 6x1"),$D991="5x2"),"FALTA DE REGISTRO · dia útil da escala "&amp;$E991,"FALTA DE REGISTRO · dia "&amp;$W991&amp;" de "&amp;IFERROR(INDEX(Parâmetros!$B$39:$B$48,MATCH($E991,Parâmetros!$A$39:$A$48,0)),99)&amp;" do ciclo"),IF(OR($D991="6x1",$D991="FF 6x1"),IF(OR(AND(WEEKDAY($F991,2)=6,AND($A991=$A992,$L992&gt;0)),AND(WEEKDAY($F991,2)=7,AND($A991=$A990,$L990&gt;0))),"ATENÇÃO · apontou sábado e domingo no mesmo fim de semana",IF(OR(WEEKDAY($F991,2)=6,WEEKDAY($F991,2)=7),"Jornada de fim de semana do 6x1",IF(OR($H991&gt;=Parâmetros!$E$20,$H991&lt;Parâmetros!$E$19),"ATENÇÃO · 6x1 apontou fora do horário diurno","Jornada fixa do 6x1"))),IF($D991="5x2","Jornada fixa do 5x2",IF($D991="Folguista",IF($J991=$K991,"Evidência confirma sequência","DIVERGE · sequência "&amp;$J991&amp;" × evidência "&amp;$K991),IF($K991=$E991,"Evidência confirma cadastro","DIVERGE · cadastro "&amp;$E991&amp;" × evidência "&amp;$K991)))))))))))</f>
        <v>Férias no cadastro</v>
      </c>
      <c r="W991" s="34">
        <f>IF(OR(OR($D991="6x1",$D991="FF 6x1"),$D991="5x2"),"",IF($AB991&lt;&gt;$AB990,IF(IFERROR(INDEX(Cadastro!$F$5:$F$243,$AB991),"")="",IF($L991&gt;0,1,0),IF(IFERROR(INDEX(Cadastro!$F$5:$F$243,$AB991),"")&lt;=IFERROR(INDEX(Parâmetros!$B$39:$B$48,MATCH($E991,Parâmetros!$A$39:$A$48,0)),99),IFERROR(INDEX(Cadastro!$F$5:$F$243,$AB991),""),0)),IF($L991&gt;0,IF(N($X990)&gt;0,1,N($W990)+1),IF(AND($L991=0,OR(N($W990)&gt;=IFERROR(INDEX(Parâmetros!$B$39:$B$48,MATCH($E991,Parâmetros!$A$39:$A$48,0)),99),AND(N($X990)&gt;0,N($X990)&lt;IFERROR(INDEX(Parâmetros!$C$39:$C$48,MATCH($E991,Parâmetros!$A$39:$A$48,0)),0)))),0,N($W990)+1))))</f>
        <v>9</v>
      </c>
      <c r="X991" s="34">
        <f>IF(OR(OR($D991="6x1",$D991="FF 6x1"),$D991="5x2"),"",IF($AB991&lt;&gt;$AB990,IF(IFERROR(INDEX(Cadastro!$F$5:$F$243,$AB991),"")="",0,IF(IFERROR(INDEX(Cadastro!$F$5:$F$243,$AB991),"")&gt;IFERROR(INDEX(Parâmetros!$B$39:$B$48,MATCH($E991,Parâmetros!$A$39:$A$48,0)),99),IFERROR(INDEX(Cadastro!$F$5:$F$243,$AB991),"")-IFERROR(INDEX(Parâmetros!$B$39:$B$48,MATCH($E991,Parâmetros!$A$39:$A$48,0)),99),0)),IF(AND($L991=0,OR(N($W990)&gt;=IFERROR(INDEX(Parâmetros!$B$39:$B$48,MATCH($E991,Parâmetros!$A$39:$A$48,0)),99),AND(N($X990)&gt;0,N($X990)&lt;IFERROR(INDEX(Parâmetros!$C$39:$C$48,MATCH($E991,Parâmetros!$A$39:$A$48,0)),0)))),N($X990)+1,0)))</f>
        <v>0</v>
      </c>
      <c r="Y991" t="str">
        <f>IF($AC991&lt;&gt;"",IF($L991&gt;0,$AC991&amp;" · com apontamento",$AC991),IF($E991="Férias",IF($L991&gt;0,"Férias · com apontamento","Férias (cadastro)"),IF(($Z991+$AA991-1)&gt;Parâmetros!$E$16,"Férias / afastamento",IF(AND($D991="5x2",OR(WEEKDAY($F991,2)=6,WEEKDAY($F991,2)=7)),IF($L991&gt;0,"Folga trabalhada","Folga"),IF($L991&gt;0,"Trabalhado",IF(OR(OR($D991="6x1",$D991="FF 6x1"),$D991="5x2"),IF(AND(OR($D991="6x1",$D991="FF 6x1"),OR(WEEKDAY($F991,2)=6,WEEKDAY($F991,2)=7)),"Folga","Falta de registro"),IF(AND($AB991&lt;&gt;$AB990,IFERROR(INDEX(Cadastro!$F$5:$F$243,$AB991),"")=""),"Indeterminado (início da série)",IF($X991&gt;0,"Folga","Falta de registro"))))))))</f>
        <v>Férias (cadastro)</v>
      </c>
      <c r="Z991" s="34">
        <f>IF(OR($L991&gt;0,$F991&gt;Parâmetros!$E$14),0,IF($A991&lt;&gt;$A990,1,N($Z990)+1))</f>
        <v>10</v>
      </c>
      <c r="AA991" s="34">
        <f>IF(OR($L991&gt;0,$F991&gt;Parâmetros!$E$14),0,IF(OR($A991&lt;&gt;$A992,$F992&gt;Parâmetros!$E$14),1,N($AA992)+1))</f>
        <v>10</v>
      </c>
      <c r="AB991" s="31">
        <f>IFERROR(MATCH($A991&amp;"|"&amp;TEXT(_xlfn.MAXIFS(Cadastro!$E$5:$E$243,Cadastro!$A$5:$A$243,$A991,Cadastro!$E$5:$E$243,"&lt;="&amp;$F991),"yyyymmdd"),Cadastro!$I$5:$I$243,0),"")</f>
        <v>131</v>
      </c>
      <c r="AC991" t="str">
        <f>IFERROR(_xlfn.SINGLE(INDEX(Exceções!$D$5:$D$203,MATCH($A991&amp;"|"&amp;$F991,Exceções!$F$5:$F$203,0))),"")</f>
        <v/>
      </c>
      <c r="AD991" t="str">
        <f>IF($AC991="","",IFERROR(_xlfn.SINGLE(INDEX(Exceções!$E$5:$E$203,MATCH($A991&amp;"|"&amp;$F991,Exceções!$F$5:$F$203,0))),""))</f>
        <v/>
      </c>
    </row>
    <row r="992" spans="1:30" ht="15" hidden="1" customHeight="1" x14ac:dyDescent="0.25">
      <c r="A992" s="31">
        <v>54684</v>
      </c>
      <c r="B992" s="17" t="s">
        <v>56</v>
      </c>
      <c r="C992" s="17" t="str">
        <f>IFERROR(INDEX(Cadastro!$C$5:$C$243,$AB992),"NÃO INFORMADO")</f>
        <v>NÃO INFORMADO</v>
      </c>
      <c r="D992" s="17" t="str">
        <f>IFERROR(INDEX(Cadastro!$D$5:$D$243,$AB992),"")</f>
        <v>Férias</v>
      </c>
      <c r="E992" s="17" t="str">
        <f>IFERROR(INDEX(Cadastro!$G$5:$G$243,$AB992),"")</f>
        <v>Férias</v>
      </c>
      <c r="F992" s="29">
        <v>46310</v>
      </c>
      <c r="G992" s="32" t="str">
        <f t="shared" si="90"/>
        <v>qui</v>
      </c>
      <c r="H992" s="31" t="str">
        <f>IF($L992=0,"",_xlfn.MINIFS(Dados!$Q:$Q,Dados!$A:$A,$A992,Dados!$S:$S,$F992))</f>
        <v/>
      </c>
      <c r="I992" s="31" t="str">
        <f>IF($H992="","",_xlfn.MAXIFS(Dados!$R:$R,Dados!$A:$A,$A992,Dados!$S:$S,$F992))</f>
        <v/>
      </c>
      <c r="J992" s="32" t="str">
        <f>IF($D992&lt;&gt;"Folguista","",IFERROR(INDEX(Parâmetros!$D$52:$G$52,1,MIN(4,MAX(1,$W992))),""))</f>
        <v/>
      </c>
      <c r="K992" s="32" t="str">
        <f>IF(OR($AC992&lt;&gt;"",$Y992="Folga",$Y992="Folga trabalhada",$Y992="Férias (cadastro)",$Y992="Férias / afastamento",$Y992="Indeterminado (início da série)"),"",IF(OR($D992="6x1",$D992="FF 6x1"),IF(OR(WEEKDAY($F992,2)=6,WEEKDAY($F992,2)=7),"6x1 sáb/dom","6x1"),IF($D992="5x2","5x2",IF($H992="",IF($D992="Folguista",$J992,$E992),IF(OR($H992&gt;=Parâmetros!$E$18,$H992&lt;Parâmetros!$E$19),"C",IF($H992&lt;Parâmetros!$E$20,"A","B"))))))</f>
        <v/>
      </c>
      <c r="L992" s="30">
        <f>SUMIFS(Dados!$E:$E,Dados!$A:$A,$A992,Dados!$S:$S,$F992)</f>
        <v>0</v>
      </c>
      <c r="M992" s="30" t="str">
        <f>IFERROR(INDEX(Parâmetros!$E$6:$E$11,MATCH($K992,Parâmetros!$A$6:$A$11,0)),"")</f>
        <v/>
      </c>
      <c r="N992" s="33" t="str">
        <f t="shared" si="91"/>
        <v/>
      </c>
      <c r="O992" s="33">
        <f>Parâmetros!$E$13</f>
        <v>0.8</v>
      </c>
      <c r="P992" s="32" t="str">
        <f>IF(OR($M992="",$F992&gt;Parâmetros!$E$14),"Não","Sim")</f>
        <v>Não</v>
      </c>
      <c r="Q992" s="32" t="str">
        <f t="shared" si="92"/>
        <v/>
      </c>
      <c r="R992" s="32" t="str">
        <f t="shared" si="93"/>
        <v/>
      </c>
      <c r="S992" s="30" t="str">
        <f t="shared" si="94"/>
        <v/>
      </c>
      <c r="T992" s="32" t="str">
        <f>IF($Q992&lt;&gt;"Sim","",IF($N992&gt;Parâmetros!$E$15,"Sim","Não"))</f>
        <v/>
      </c>
      <c r="U992" s="17" t="str">
        <f t="shared" si="95"/>
        <v>Férias / afastamento</v>
      </c>
      <c r="V992" s="17" t="str">
        <f>IF($AC992&lt;&gt;"",IF($L992&gt;0,"ATENÇÃO · apontou em dia de "&amp;LOWER($AC992)&amp;" cadastrado","Exceção cadastrada · "&amp;$AC992)&amp;IF($AD992="",""," · "&amp;$AD992),IF($E992="Férias",IF($L992&gt;0,"ATENÇÃO · apontou estando de férias no cadastro","Férias no cadastro"),IF($Y992="Férias / afastamento","Afastamento · "&amp;($Z992+$AA992-1)&amp;" dias seguidos sem apontamento",IF($Y992="Folga trabalhada","ATENÇÃO · apontou em dia de folga da escala 5x2",IF($Y992="Folga",IF(AND($D992="5x2",OR(WEEKDAY($F992,2)=6,WEEKDAY($F992,2)=7)),"Folga de fim de semana da escala 5x2",IF(AND(OR($D992="6x1",$D992="FF 6x1"),WEEKDAY($F992,2)=6,FALSE()),"Folga de fim de semana · apontou no domingo anterior",IF(AND(OR($D992="6x1",$D992="FF 6x1"),WEEKDAY($F992,2)=7,AND($A992=$A991,$L991&gt;0)),"Folga de fim de semana · apontou no sábado",IF(AND(OR($D992="6x1",$D992="FF 6x1"),OR(WEEKDAY($F992,2)=6,WEEKDAY($F992,2)=7)),"Folga de fim de semana · sem apontamento no sábado nem no domingo","Folga prevista pelo ciclo")))),IF($Y992="Indeterminado (início da série)","Sem histórico anterior — informe o dia do ciclo no Cadastro",IF($Y992="Falta de registro",IF(OR(OR($D992="6x1",$D992="FF 6x1"),$D992="5x2"),"FALTA DE REGISTRO · dia útil da escala "&amp;$E992,"FALTA DE REGISTRO · dia "&amp;$W992&amp;" de "&amp;IFERROR(INDEX(Parâmetros!$B$39:$B$48,MATCH($E992,Parâmetros!$A$39:$A$48,0)),99)&amp;" do ciclo"),IF(OR($D992="6x1",$D992="FF 6x1"),IF(OR(AND(WEEKDAY($F992,2)=6,AND($A992=$A993,$L993&gt;0)),AND(WEEKDAY($F992,2)=7,AND($A992=$A991,$L991&gt;0))),"ATENÇÃO · apontou sábado e domingo no mesmo fim de semana",IF(OR(WEEKDAY($F992,2)=6,WEEKDAY($F992,2)=7),"Jornada de fim de semana do 6x1",IF(OR($H992&gt;=Parâmetros!$E$20,$H992&lt;Parâmetros!$E$19),"ATENÇÃO · 6x1 apontou fora do horário diurno","Jornada fixa do 6x1"))),IF($D992="5x2","Jornada fixa do 5x2",IF($D992="Folguista",IF($J992=$K992,"Evidência confirma sequência","DIVERGE · sequência "&amp;$J992&amp;" × evidência "&amp;$K992),IF($K992=$E992,"Evidência confirma cadastro","DIVERGE · cadastro "&amp;$E992&amp;" × evidência "&amp;$K992)))))))))))</f>
        <v>Férias no cadastro</v>
      </c>
      <c r="W992" s="34">
        <f>IF(OR(OR($D992="6x1",$D992="FF 6x1"),$D992="5x2"),"",IF($AB992&lt;&gt;$AB991,IF(IFERROR(INDEX(Cadastro!$F$5:$F$243,$AB992),"")="",IF($L992&gt;0,1,0),IF(IFERROR(INDEX(Cadastro!$F$5:$F$243,$AB992),"")&lt;=IFERROR(INDEX(Parâmetros!$B$39:$B$48,MATCH($E992,Parâmetros!$A$39:$A$48,0)),99),IFERROR(INDEX(Cadastro!$F$5:$F$243,$AB992),""),0)),IF($L992&gt;0,IF(N($X991)&gt;0,1,N($W991)+1),IF(AND($L992=0,OR(N($W991)&gt;=IFERROR(INDEX(Parâmetros!$B$39:$B$48,MATCH($E992,Parâmetros!$A$39:$A$48,0)),99),AND(N($X991)&gt;0,N($X991)&lt;IFERROR(INDEX(Parâmetros!$C$39:$C$48,MATCH($E992,Parâmetros!$A$39:$A$48,0)),0)))),0,N($W991)+1))))</f>
        <v>10</v>
      </c>
      <c r="X992" s="34">
        <f>IF(OR(OR($D992="6x1",$D992="FF 6x1"),$D992="5x2"),"",IF($AB992&lt;&gt;$AB991,IF(IFERROR(INDEX(Cadastro!$F$5:$F$243,$AB992),"")="",0,IF(IFERROR(INDEX(Cadastro!$F$5:$F$243,$AB992),"")&gt;IFERROR(INDEX(Parâmetros!$B$39:$B$48,MATCH($E992,Parâmetros!$A$39:$A$48,0)),99),IFERROR(INDEX(Cadastro!$F$5:$F$243,$AB992),"")-IFERROR(INDEX(Parâmetros!$B$39:$B$48,MATCH($E992,Parâmetros!$A$39:$A$48,0)),99),0)),IF(AND($L992=0,OR(N($W991)&gt;=IFERROR(INDEX(Parâmetros!$B$39:$B$48,MATCH($E992,Parâmetros!$A$39:$A$48,0)),99),AND(N($X991)&gt;0,N($X991)&lt;IFERROR(INDEX(Parâmetros!$C$39:$C$48,MATCH($E992,Parâmetros!$A$39:$A$48,0)),0)))),N($X991)+1,0)))</f>
        <v>0</v>
      </c>
      <c r="Y992" t="str">
        <f>IF($AC992&lt;&gt;"",IF($L992&gt;0,$AC992&amp;" · com apontamento",$AC992),IF($E992="Férias",IF($L992&gt;0,"Férias · com apontamento","Férias (cadastro)"),IF(($Z992+$AA992-1)&gt;Parâmetros!$E$16,"Férias / afastamento",IF(AND($D992="5x2",OR(WEEKDAY($F992,2)=6,WEEKDAY($F992,2)=7)),IF($L992&gt;0,"Folga trabalhada","Folga"),IF($L992&gt;0,"Trabalhado",IF(OR(OR($D992="6x1",$D992="FF 6x1"),$D992="5x2"),IF(AND(OR($D992="6x1",$D992="FF 6x1"),OR(WEEKDAY($F992,2)=6,WEEKDAY($F992,2)=7)),"Folga","Falta de registro"),IF(AND($AB992&lt;&gt;$AB991,IFERROR(INDEX(Cadastro!$F$5:$F$243,$AB992),"")=""),"Indeterminado (início da série)",IF($X992&gt;0,"Folga","Falta de registro"))))))))</f>
        <v>Férias (cadastro)</v>
      </c>
      <c r="Z992" s="34">
        <f>IF(OR($L992&gt;0,$F992&gt;Parâmetros!$E$14),0,IF($A992&lt;&gt;$A991,1,N($Z991)+1))</f>
        <v>11</v>
      </c>
      <c r="AA992" s="34">
        <f>IF(OR($L992&gt;0,$F992&gt;Parâmetros!$E$14),0,IF(OR($A992&lt;&gt;$A993,$F993&gt;Parâmetros!$E$14),1,N($AA993)+1))</f>
        <v>9</v>
      </c>
      <c r="AB992" s="31">
        <f>IFERROR(MATCH($A992&amp;"|"&amp;TEXT(_xlfn.MAXIFS(Cadastro!$E$5:$E$243,Cadastro!$A$5:$A$243,$A992,Cadastro!$E$5:$E$243,"&lt;="&amp;$F992),"yyyymmdd"),Cadastro!$I$5:$I$243,0),"")</f>
        <v>131</v>
      </c>
      <c r="AC992" t="str">
        <f>IFERROR(_xlfn.SINGLE(INDEX(Exceções!$D$5:$D$203,MATCH($A992&amp;"|"&amp;$F992,Exceções!$F$5:$F$203,0))),"")</f>
        <v/>
      </c>
      <c r="AD992" t="str">
        <f>IF($AC992="","",IFERROR(_xlfn.SINGLE(INDEX(Exceções!$E$5:$E$203,MATCH($A992&amp;"|"&amp;$F992,Exceções!$F$5:$F$203,0))),""))</f>
        <v/>
      </c>
    </row>
    <row r="993" spans="1:30" ht="15" hidden="1" customHeight="1" x14ac:dyDescent="0.25">
      <c r="A993" s="31">
        <v>54684</v>
      </c>
      <c r="B993" s="17" t="s">
        <v>56</v>
      </c>
      <c r="C993" s="17" t="str">
        <f>IFERROR(INDEX(Cadastro!$C$5:$C$243,$AB993),"NÃO INFORMADO")</f>
        <v>NÃO INFORMADO</v>
      </c>
      <c r="D993" s="17" t="str">
        <f>IFERROR(INDEX(Cadastro!$D$5:$D$243,$AB993),"")</f>
        <v>Férias</v>
      </c>
      <c r="E993" s="17" t="str">
        <f>IFERROR(INDEX(Cadastro!$G$5:$G$243,$AB993),"")</f>
        <v>Férias</v>
      </c>
      <c r="F993" s="29">
        <v>46311</v>
      </c>
      <c r="G993" s="32" t="str">
        <f t="shared" si="90"/>
        <v>sex</v>
      </c>
      <c r="H993" s="31" t="str">
        <f>IF($L993=0,"",_xlfn.MINIFS(Dados!$Q:$Q,Dados!$A:$A,$A993,Dados!$S:$S,$F993))</f>
        <v/>
      </c>
      <c r="I993" s="31" t="str">
        <f>IF($H993="","",_xlfn.MAXIFS(Dados!$R:$R,Dados!$A:$A,$A993,Dados!$S:$S,$F993))</f>
        <v/>
      </c>
      <c r="J993" s="32" t="str">
        <f>IF($D993&lt;&gt;"Folguista","",IFERROR(INDEX(Parâmetros!$D$52:$G$52,1,MIN(4,MAX(1,$W993))),""))</f>
        <v/>
      </c>
      <c r="K993" s="32" t="str">
        <f>IF(OR($AC993&lt;&gt;"",$Y993="Folga",$Y993="Folga trabalhada",$Y993="Férias (cadastro)",$Y993="Férias / afastamento",$Y993="Indeterminado (início da série)"),"",IF(OR($D993="6x1",$D993="FF 6x1"),IF(OR(WEEKDAY($F993,2)=6,WEEKDAY($F993,2)=7),"6x1 sáb/dom","6x1"),IF($D993="5x2","5x2",IF($H993="",IF($D993="Folguista",$J993,$E993),IF(OR($H993&gt;=Parâmetros!$E$18,$H993&lt;Parâmetros!$E$19),"C",IF($H993&lt;Parâmetros!$E$20,"A","B"))))))</f>
        <v/>
      </c>
      <c r="L993" s="30">
        <f>SUMIFS(Dados!$E:$E,Dados!$A:$A,$A993,Dados!$S:$S,$F993)</f>
        <v>0</v>
      </c>
      <c r="M993" s="30" t="str">
        <f>IFERROR(INDEX(Parâmetros!$E$6:$E$11,MATCH($K993,Parâmetros!$A$6:$A$11,0)),"")</f>
        <v/>
      </c>
      <c r="N993" s="33" t="str">
        <f t="shared" si="91"/>
        <v/>
      </c>
      <c r="O993" s="33">
        <f>Parâmetros!$E$13</f>
        <v>0.8</v>
      </c>
      <c r="P993" s="32" t="str">
        <f>IF(OR($M993="",$F993&gt;Parâmetros!$E$14),"Não","Sim")</f>
        <v>Não</v>
      </c>
      <c r="Q993" s="32" t="str">
        <f t="shared" si="92"/>
        <v/>
      </c>
      <c r="R993" s="32" t="str">
        <f t="shared" si="93"/>
        <v/>
      </c>
      <c r="S993" s="30" t="str">
        <f t="shared" si="94"/>
        <v/>
      </c>
      <c r="T993" s="32" t="str">
        <f>IF($Q993&lt;&gt;"Sim","",IF($N993&gt;Parâmetros!$E$15,"Sim","Não"))</f>
        <v/>
      </c>
      <c r="U993" s="17" t="str">
        <f t="shared" si="95"/>
        <v>Férias / afastamento</v>
      </c>
      <c r="V993" s="17" t="str">
        <f>IF($AC993&lt;&gt;"",IF($L993&gt;0,"ATENÇÃO · apontou em dia de "&amp;LOWER($AC993)&amp;" cadastrado","Exceção cadastrada · "&amp;$AC993)&amp;IF($AD993="",""," · "&amp;$AD993),IF($E993="Férias",IF($L993&gt;0,"ATENÇÃO · apontou estando de férias no cadastro","Férias no cadastro"),IF($Y993="Férias / afastamento","Afastamento · "&amp;($Z993+$AA993-1)&amp;" dias seguidos sem apontamento",IF($Y993="Folga trabalhada","ATENÇÃO · apontou em dia de folga da escala 5x2",IF($Y993="Folga",IF(AND($D993="5x2",OR(WEEKDAY($F993,2)=6,WEEKDAY($F993,2)=7)),"Folga de fim de semana da escala 5x2",IF(AND(OR($D993="6x1",$D993="FF 6x1"),WEEKDAY($F993,2)=6,FALSE()),"Folga de fim de semana · apontou no domingo anterior",IF(AND(OR($D993="6x1",$D993="FF 6x1"),WEEKDAY($F993,2)=7,AND($A993=$A992,$L992&gt;0)),"Folga de fim de semana · apontou no sábado",IF(AND(OR($D993="6x1",$D993="FF 6x1"),OR(WEEKDAY($F993,2)=6,WEEKDAY($F993,2)=7)),"Folga de fim de semana · sem apontamento no sábado nem no domingo","Folga prevista pelo ciclo")))),IF($Y993="Indeterminado (início da série)","Sem histórico anterior — informe o dia do ciclo no Cadastro",IF($Y993="Falta de registro",IF(OR(OR($D993="6x1",$D993="FF 6x1"),$D993="5x2"),"FALTA DE REGISTRO · dia útil da escala "&amp;$E993,"FALTA DE REGISTRO · dia "&amp;$W993&amp;" de "&amp;IFERROR(INDEX(Parâmetros!$B$39:$B$48,MATCH($E993,Parâmetros!$A$39:$A$48,0)),99)&amp;" do ciclo"),IF(OR($D993="6x1",$D993="FF 6x1"),IF(OR(AND(WEEKDAY($F993,2)=6,AND($A993=$A994,$L994&gt;0)),AND(WEEKDAY($F993,2)=7,AND($A993=$A992,$L992&gt;0))),"ATENÇÃO · apontou sábado e domingo no mesmo fim de semana",IF(OR(WEEKDAY($F993,2)=6,WEEKDAY($F993,2)=7),"Jornada de fim de semana do 6x1",IF(OR($H993&gt;=Parâmetros!$E$20,$H993&lt;Parâmetros!$E$19),"ATENÇÃO · 6x1 apontou fora do horário diurno","Jornada fixa do 6x1"))),IF($D993="5x2","Jornada fixa do 5x2",IF($D993="Folguista",IF($J993=$K993,"Evidência confirma sequência","DIVERGE · sequência "&amp;$J993&amp;" × evidência "&amp;$K993),IF($K993=$E993,"Evidência confirma cadastro","DIVERGE · cadastro "&amp;$E993&amp;" × evidência "&amp;$K993)))))))))))</f>
        <v>Férias no cadastro</v>
      </c>
      <c r="W993" s="34">
        <f>IF(OR(OR($D993="6x1",$D993="FF 6x1"),$D993="5x2"),"",IF($AB993&lt;&gt;$AB992,IF(IFERROR(INDEX(Cadastro!$F$5:$F$243,$AB993),"")="",IF($L993&gt;0,1,0),IF(IFERROR(INDEX(Cadastro!$F$5:$F$243,$AB993),"")&lt;=IFERROR(INDEX(Parâmetros!$B$39:$B$48,MATCH($E993,Parâmetros!$A$39:$A$48,0)),99),IFERROR(INDEX(Cadastro!$F$5:$F$243,$AB993),""),0)),IF($L993&gt;0,IF(N($X992)&gt;0,1,N($W992)+1),IF(AND($L993=0,OR(N($W992)&gt;=IFERROR(INDEX(Parâmetros!$B$39:$B$48,MATCH($E993,Parâmetros!$A$39:$A$48,0)),99),AND(N($X992)&gt;0,N($X992)&lt;IFERROR(INDEX(Parâmetros!$C$39:$C$48,MATCH($E993,Parâmetros!$A$39:$A$48,0)),0)))),0,N($W992)+1))))</f>
        <v>11</v>
      </c>
      <c r="X993" s="34">
        <f>IF(OR(OR($D993="6x1",$D993="FF 6x1"),$D993="5x2"),"",IF($AB993&lt;&gt;$AB992,IF(IFERROR(INDEX(Cadastro!$F$5:$F$243,$AB993),"")="",0,IF(IFERROR(INDEX(Cadastro!$F$5:$F$243,$AB993),"")&gt;IFERROR(INDEX(Parâmetros!$B$39:$B$48,MATCH($E993,Parâmetros!$A$39:$A$48,0)),99),IFERROR(INDEX(Cadastro!$F$5:$F$243,$AB993),"")-IFERROR(INDEX(Parâmetros!$B$39:$B$48,MATCH($E993,Parâmetros!$A$39:$A$48,0)),99),0)),IF(AND($L993=0,OR(N($W992)&gt;=IFERROR(INDEX(Parâmetros!$B$39:$B$48,MATCH($E993,Parâmetros!$A$39:$A$48,0)),99),AND(N($X992)&gt;0,N($X992)&lt;IFERROR(INDEX(Parâmetros!$C$39:$C$48,MATCH($E993,Parâmetros!$A$39:$A$48,0)),0)))),N($X992)+1,0)))</f>
        <v>0</v>
      </c>
      <c r="Y993" t="str">
        <f>IF($AC993&lt;&gt;"",IF($L993&gt;0,$AC993&amp;" · com apontamento",$AC993),IF($E993="Férias",IF($L993&gt;0,"Férias · com apontamento","Férias (cadastro)"),IF(($Z993+$AA993-1)&gt;Parâmetros!$E$16,"Férias / afastamento",IF(AND($D993="5x2",OR(WEEKDAY($F993,2)=6,WEEKDAY($F993,2)=7)),IF($L993&gt;0,"Folga trabalhada","Folga"),IF($L993&gt;0,"Trabalhado",IF(OR(OR($D993="6x1",$D993="FF 6x1"),$D993="5x2"),IF(AND(OR($D993="6x1",$D993="FF 6x1"),OR(WEEKDAY($F993,2)=6,WEEKDAY($F993,2)=7)),"Folga","Falta de registro"),IF(AND($AB993&lt;&gt;$AB992,IFERROR(INDEX(Cadastro!$F$5:$F$243,$AB993),"")=""),"Indeterminado (início da série)",IF($X993&gt;0,"Folga","Falta de registro"))))))))</f>
        <v>Férias (cadastro)</v>
      </c>
      <c r="Z993" s="34">
        <f>IF(OR($L993&gt;0,$F993&gt;Parâmetros!$E$14),0,IF($A993&lt;&gt;$A992,1,N($Z992)+1))</f>
        <v>12</v>
      </c>
      <c r="AA993" s="34">
        <f>IF(OR($L993&gt;0,$F993&gt;Parâmetros!$E$14),0,IF(OR($A993&lt;&gt;$A994,$F994&gt;Parâmetros!$E$14),1,N($AA994)+1))</f>
        <v>8</v>
      </c>
      <c r="AB993" s="31">
        <f>IFERROR(MATCH($A993&amp;"|"&amp;TEXT(_xlfn.MAXIFS(Cadastro!$E$5:$E$243,Cadastro!$A$5:$A$243,$A993,Cadastro!$E$5:$E$243,"&lt;="&amp;$F993),"yyyymmdd"),Cadastro!$I$5:$I$243,0),"")</f>
        <v>131</v>
      </c>
      <c r="AC993" t="str">
        <f>IFERROR(_xlfn.SINGLE(INDEX(Exceções!$D$5:$D$203,MATCH($A993&amp;"|"&amp;$F993,Exceções!$F$5:$F$203,0))),"")</f>
        <v/>
      </c>
      <c r="AD993" t="str">
        <f>IF($AC993="","",IFERROR(_xlfn.SINGLE(INDEX(Exceções!$E$5:$E$203,MATCH($A993&amp;"|"&amp;$F993,Exceções!$F$5:$F$203,0))),""))</f>
        <v/>
      </c>
    </row>
    <row r="994" spans="1:30" ht="15" hidden="1" customHeight="1" x14ac:dyDescent="0.25">
      <c r="A994" s="31">
        <v>54684</v>
      </c>
      <c r="B994" s="17" t="s">
        <v>56</v>
      </c>
      <c r="C994" s="17" t="str">
        <f>IFERROR(INDEX(Cadastro!$C$5:$C$243,$AB994),"NÃO INFORMADO")</f>
        <v>NÃO INFORMADO</v>
      </c>
      <c r="D994" s="17" t="str">
        <f>IFERROR(INDEX(Cadastro!$D$5:$D$243,$AB994),"")</f>
        <v>Férias</v>
      </c>
      <c r="E994" s="17" t="str">
        <f>IFERROR(INDEX(Cadastro!$G$5:$G$243,$AB994),"")</f>
        <v>Férias</v>
      </c>
      <c r="F994" s="29">
        <v>46312</v>
      </c>
      <c r="G994" s="32" t="str">
        <f t="shared" si="90"/>
        <v>sáb</v>
      </c>
      <c r="H994" s="31" t="str">
        <f>IF($L994=0,"",_xlfn.MINIFS(Dados!$Q:$Q,Dados!$A:$A,$A994,Dados!$S:$S,$F994))</f>
        <v/>
      </c>
      <c r="I994" s="31" t="str">
        <f>IF($H994="","",_xlfn.MAXIFS(Dados!$R:$R,Dados!$A:$A,$A994,Dados!$S:$S,$F994))</f>
        <v/>
      </c>
      <c r="J994" s="32" t="str">
        <f>IF($D994&lt;&gt;"Folguista","",IFERROR(INDEX(Parâmetros!$D$52:$G$52,1,MIN(4,MAX(1,$W994))),""))</f>
        <v/>
      </c>
      <c r="K994" s="32" t="str">
        <f>IF(OR($AC994&lt;&gt;"",$Y994="Folga",$Y994="Folga trabalhada",$Y994="Férias (cadastro)",$Y994="Férias / afastamento",$Y994="Indeterminado (início da série)"),"",IF(OR($D994="6x1",$D994="FF 6x1"),IF(OR(WEEKDAY($F994,2)=6,WEEKDAY($F994,2)=7),"6x1 sáb/dom","6x1"),IF($D994="5x2","5x2",IF($H994="",IF($D994="Folguista",$J994,$E994),IF(OR($H994&gt;=Parâmetros!$E$18,$H994&lt;Parâmetros!$E$19),"C",IF($H994&lt;Parâmetros!$E$20,"A","B"))))))</f>
        <v/>
      </c>
      <c r="L994" s="30">
        <f>SUMIFS(Dados!$E:$E,Dados!$A:$A,$A994,Dados!$S:$S,$F994)</f>
        <v>0</v>
      </c>
      <c r="M994" s="30" t="str">
        <f>IFERROR(INDEX(Parâmetros!$E$6:$E$11,MATCH($K994,Parâmetros!$A$6:$A$11,0)),"")</f>
        <v/>
      </c>
      <c r="N994" s="33" t="str">
        <f t="shared" si="91"/>
        <v/>
      </c>
      <c r="O994" s="33">
        <f>Parâmetros!$E$13</f>
        <v>0.8</v>
      </c>
      <c r="P994" s="32" t="str">
        <f>IF(OR($M994="",$F994&gt;Parâmetros!$E$14),"Não","Sim")</f>
        <v>Não</v>
      </c>
      <c r="Q994" s="32" t="str">
        <f t="shared" si="92"/>
        <v/>
      </c>
      <c r="R994" s="32" t="str">
        <f t="shared" si="93"/>
        <v/>
      </c>
      <c r="S994" s="30" t="str">
        <f t="shared" si="94"/>
        <v/>
      </c>
      <c r="T994" s="32" t="str">
        <f>IF($Q994&lt;&gt;"Sim","",IF($N994&gt;Parâmetros!$E$15,"Sim","Não"))</f>
        <v/>
      </c>
      <c r="U994" s="17" t="str">
        <f t="shared" si="95"/>
        <v>Férias / afastamento</v>
      </c>
      <c r="V994" s="17" t="str">
        <f>IF($AC994&lt;&gt;"",IF($L994&gt;0,"ATENÇÃO · apontou em dia de "&amp;LOWER($AC994)&amp;" cadastrado","Exceção cadastrada · "&amp;$AC994)&amp;IF($AD994="",""," · "&amp;$AD994),IF($E994="Férias",IF($L994&gt;0,"ATENÇÃO · apontou estando de férias no cadastro","Férias no cadastro"),IF($Y994="Férias / afastamento","Afastamento · "&amp;($Z994+$AA994-1)&amp;" dias seguidos sem apontamento",IF($Y994="Folga trabalhada","ATENÇÃO · apontou em dia de folga da escala 5x2",IF($Y994="Folga",IF(AND($D994="5x2",OR(WEEKDAY($F994,2)=6,WEEKDAY($F994,2)=7)),"Folga de fim de semana da escala 5x2",IF(AND(OR($D994="6x1",$D994="FF 6x1"),WEEKDAY($F994,2)=6,FALSE()),"Folga de fim de semana · apontou no domingo anterior",IF(AND(OR($D994="6x1",$D994="FF 6x1"),WEEKDAY($F994,2)=7,AND($A994=$A993,$L993&gt;0)),"Folga de fim de semana · apontou no sábado",IF(AND(OR($D994="6x1",$D994="FF 6x1"),OR(WEEKDAY($F994,2)=6,WEEKDAY($F994,2)=7)),"Folga de fim de semana · sem apontamento no sábado nem no domingo","Folga prevista pelo ciclo")))),IF($Y994="Indeterminado (início da série)","Sem histórico anterior — informe o dia do ciclo no Cadastro",IF($Y994="Falta de registro",IF(OR(OR($D994="6x1",$D994="FF 6x1"),$D994="5x2"),"FALTA DE REGISTRO · dia útil da escala "&amp;$E994,"FALTA DE REGISTRO · dia "&amp;$W994&amp;" de "&amp;IFERROR(INDEX(Parâmetros!$B$39:$B$48,MATCH($E994,Parâmetros!$A$39:$A$48,0)),99)&amp;" do ciclo"),IF(OR($D994="6x1",$D994="FF 6x1"),IF(OR(AND(WEEKDAY($F994,2)=6,AND($A994=$A995,$L995&gt;0)),AND(WEEKDAY($F994,2)=7,AND($A994=$A993,$L993&gt;0))),"ATENÇÃO · apontou sábado e domingo no mesmo fim de semana",IF(OR(WEEKDAY($F994,2)=6,WEEKDAY($F994,2)=7),"Jornada de fim de semana do 6x1",IF(OR($H994&gt;=Parâmetros!$E$20,$H994&lt;Parâmetros!$E$19),"ATENÇÃO · 6x1 apontou fora do horário diurno","Jornada fixa do 6x1"))),IF($D994="5x2","Jornada fixa do 5x2",IF($D994="Folguista",IF($J994=$K994,"Evidência confirma sequência","DIVERGE · sequência "&amp;$J994&amp;" × evidência "&amp;$K994),IF($K994=$E994,"Evidência confirma cadastro","DIVERGE · cadastro "&amp;$E994&amp;" × evidência "&amp;$K994)))))))))))</f>
        <v>Férias no cadastro</v>
      </c>
      <c r="W994" s="34">
        <f>IF(OR(OR($D994="6x1",$D994="FF 6x1"),$D994="5x2"),"",IF($AB994&lt;&gt;$AB993,IF(IFERROR(INDEX(Cadastro!$F$5:$F$243,$AB994),"")="",IF($L994&gt;0,1,0),IF(IFERROR(INDEX(Cadastro!$F$5:$F$243,$AB994),"")&lt;=IFERROR(INDEX(Parâmetros!$B$39:$B$48,MATCH($E994,Parâmetros!$A$39:$A$48,0)),99),IFERROR(INDEX(Cadastro!$F$5:$F$243,$AB994),""),0)),IF($L994&gt;0,IF(N($X993)&gt;0,1,N($W993)+1),IF(AND($L994=0,OR(N($W993)&gt;=IFERROR(INDEX(Parâmetros!$B$39:$B$48,MATCH($E994,Parâmetros!$A$39:$A$48,0)),99),AND(N($X993)&gt;0,N($X993)&lt;IFERROR(INDEX(Parâmetros!$C$39:$C$48,MATCH($E994,Parâmetros!$A$39:$A$48,0)),0)))),0,N($W993)+1))))</f>
        <v>12</v>
      </c>
      <c r="X994" s="34">
        <f>IF(OR(OR($D994="6x1",$D994="FF 6x1"),$D994="5x2"),"",IF($AB994&lt;&gt;$AB993,IF(IFERROR(INDEX(Cadastro!$F$5:$F$243,$AB994),"")="",0,IF(IFERROR(INDEX(Cadastro!$F$5:$F$243,$AB994),"")&gt;IFERROR(INDEX(Parâmetros!$B$39:$B$48,MATCH($E994,Parâmetros!$A$39:$A$48,0)),99),IFERROR(INDEX(Cadastro!$F$5:$F$243,$AB994),"")-IFERROR(INDEX(Parâmetros!$B$39:$B$48,MATCH($E994,Parâmetros!$A$39:$A$48,0)),99),0)),IF(AND($L994=0,OR(N($W993)&gt;=IFERROR(INDEX(Parâmetros!$B$39:$B$48,MATCH($E994,Parâmetros!$A$39:$A$48,0)),99),AND(N($X993)&gt;0,N($X993)&lt;IFERROR(INDEX(Parâmetros!$C$39:$C$48,MATCH($E994,Parâmetros!$A$39:$A$48,0)),0)))),N($X993)+1,0)))</f>
        <v>0</v>
      </c>
      <c r="Y994" t="str">
        <f>IF($AC994&lt;&gt;"",IF($L994&gt;0,$AC994&amp;" · com apontamento",$AC994),IF($E994="Férias",IF($L994&gt;0,"Férias · com apontamento","Férias (cadastro)"),IF(($Z994+$AA994-1)&gt;Parâmetros!$E$16,"Férias / afastamento",IF(AND($D994="5x2",OR(WEEKDAY($F994,2)=6,WEEKDAY($F994,2)=7)),IF($L994&gt;0,"Folga trabalhada","Folga"),IF($L994&gt;0,"Trabalhado",IF(OR(OR($D994="6x1",$D994="FF 6x1"),$D994="5x2"),IF(AND(OR($D994="6x1",$D994="FF 6x1"),OR(WEEKDAY($F994,2)=6,WEEKDAY($F994,2)=7)),"Folga","Falta de registro"),IF(AND($AB994&lt;&gt;$AB993,IFERROR(INDEX(Cadastro!$F$5:$F$243,$AB994),"")=""),"Indeterminado (início da série)",IF($X994&gt;0,"Folga","Falta de registro"))))))))</f>
        <v>Férias (cadastro)</v>
      </c>
      <c r="Z994" s="34">
        <f>IF(OR($L994&gt;0,$F994&gt;Parâmetros!$E$14),0,IF($A994&lt;&gt;$A993,1,N($Z993)+1))</f>
        <v>13</v>
      </c>
      <c r="AA994" s="34">
        <f>IF(OR($L994&gt;0,$F994&gt;Parâmetros!$E$14),0,IF(OR($A994&lt;&gt;$A995,$F995&gt;Parâmetros!$E$14),1,N($AA995)+1))</f>
        <v>7</v>
      </c>
      <c r="AB994" s="31">
        <f>IFERROR(MATCH($A994&amp;"|"&amp;TEXT(_xlfn.MAXIFS(Cadastro!$E$5:$E$243,Cadastro!$A$5:$A$243,$A994,Cadastro!$E$5:$E$243,"&lt;="&amp;$F994),"yyyymmdd"),Cadastro!$I$5:$I$243,0),"")</f>
        <v>131</v>
      </c>
      <c r="AC994" t="str">
        <f>IFERROR(_xlfn.SINGLE(INDEX(Exceções!$D$5:$D$203,MATCH($A994&amp;"|"&amp;$F994,Exceções!$F$5:$F$203,0))),"")</f>
        <v/>
      </c>
      <c r="AD994" t="str">
        <f>IF($AC994="","",IFERROR(_xlfn.SINGLE(INDEX(Exceções!$E$5:$E$203,MATCH($A994&amp;"|"&amp;$F994,Exceções!$F$5:$F$203,0))),""))</f>
        <v/>
      </c>
    </row>
    <row r="995" spans="1:30" ht="15" hidden="1" customHeight="1" x14ac:dyDescent="0.25">
      <c r="A995" s="31">
        <v>54684</v>
      </c>
      <c r="B995" s="17" t="s">
        <v>56</v>
      </c>
      <c r="C995" s="17" t="str">
        <f>IFERROR(INDEX(Cadastro!$C$5:$C$243,$AB995),"NÃO INFORMADO")</f>
        <v>NÃO INFORMADO</v>
      </c>
      <c r="D995" s="17" t="str">
        <f>IFERROR(INDEX(Cadastro!$D$5:$D$243,$AB995),"")</f>
        <v>Férias</v>
      </c>
      <c r="E995" s="17" t="str">
        <f>IFERROR(INDEX(Cadastro!$G$5:$G$243,$AB995),"")</f>
        <v>Férias</v>
      </c>
      <c r="F995" s="29">
        <v>46313</v>
      </c>
      <c r="G995" s="32" t="str">
        <f t="shared" si="90"/>
        <v>dom</v>
      </c>
      <c r="H995" s="31" t="str">
        <f>IF($L995=0,"",_xlfn.MINIFS(Dados!$Q:$Q,Dados!$A:$A,$A995,Dados!$S:$S,$F995))</f>
        <v/>
      </c>
      <c r="I995" s="31" t="str">
        <f>IF($H995="","",_xlfn.MAXIFS(Dados!$R:$R,Dados!$A:$A,$A995,Dados!$S:$S,$F995))</f>
        <v/>
      </c>
      <c r="J995" s="32" t="str">
        <f>IF($D995&lt;&gt;"Folguista","",IFERROR(INDEX(Parâmetros!$D$52:$G$52,1,MIN(4,MAX(1,$W995))),""))</f>
        <v/>
      </c>
      <c r="K995" s="32" t="str">
        <f>IF(OR($AC995&lt;&gt;"",$Y995="Folga",$Y995="Folga trabalhada",$Y995="Férias (cadastro)",$Y995="Férias / afastamento",$Y995="Indeterminado (início da série)"),"",IF(OR($D995="6x1",$D995="FF 6x1"),IF(OR(WEEKDAY($F995,2)=6,WEEKDAY($F995,2)=7),"6x1 sáb/dom","6x1"),IF($D995="5x2","5x2",IF($H995="",IF($D995="Folguista",$J995,$E995),IF(OR($H995&gt;=Parâmetros!$E$18,$H995&lt;Parâmetros!$E$19),"C",IF($H995&lt;Parâmetros!$E$20,"A","B"))))))</f>
        <v/>
      </c>
      <c r="L995" s="30">
        <f>SUMIFS(Dados!$E:$E,Dados!$A:$A,$A995,Dados!$S:$S,$F995)</f>
        <v>0</v>
      </c>
      <c r="M995" s="30" t="str">
        <f>IFERROR(INDEX(Parâmetros!$E$6:$E$11,MATCH($K995,Parâmetros!$A$6:$A$11,0)),"")</f>
        <v/>
      </c>
      <c r="N995" s="33" t="str">
        <f t="shared" si="91"/>
        <v/>
      </c>
      <c r="O995" s="33">
        <f>Parâmetros!$E$13</f>
        <v>0.8</v>
      </c>
      <c r="P995" s="32" t="str">
        <f>IF(OR($M995="",$F995&gt;Parâmetros!$E$14),"Não","Sim")</f>
        <v>Não</v>
      </c>
      <c r="Q995" s="32" t="str">
        <f t="shared" si="92"/>
        <v/>
      </c>
      <c r="R995" s="32" t="str">
        <f t="shared" si="93"/>
        <v/>
      </c>
      <c r="S995" s="30" t="str">
        <f t="shared" si="94"/>
        <v/>
      </c>
      <c r="T995" s="32" t="str">
        <f>IF($Q995&lt;&gt;"Sim","",IF($N995&gt;Parâmetros!$E$15,"Sim","Não"))</f>
        <v/>
      </c>
      <c r="U995" s="17" t="str">
        <f t="shared" si="95"/>
        <v>Férias / afastamento</v>
      </c>
      <c r="V995" s="17" t="str">
        <f>IF($AC995&lt;&gt;"",IF($L995&gt;0,"ATENÇÃO · apontou em dia de "&amp;LOWER($AC995)&amp;" cadastrado","Exceção cadastrada · "&amp;$AC995)&amp;IF($AD995="",""," · "&amp;$AD995),IF($E995="Férias",IF($L995&gt;0,"ATENÇÃO · apontou estando de férias no cadastro","Férias no cadastro"),IF($Y995="Férias / afastamento","Afastamento · "&amp;($Z995+$AA995-1)&amp;" dias seguidos sem apontamento",IF($Y995="Folga trabalhada","ATENÇÃO · apontou em dia de folga da escala 5x2",IF($Y995="Folga",IF(AND($D995="5x2",OR(WEEKDAY($F995,2)=6,WEEKDAY($F995,2)=7)),"Folga de fim de semana da escala 5x2",IF(AND(OR($D995="6x1",$D995="FF 6x1"),WEEKDAY($F995,2)=6,FALSE()),"Folga de fim de semana · apontou no domingo anterior",IF(AND(OR($D995="6x1",$D995="FF 6x1"),WEEKDAY($F995,2)=7,AND($A995=$A994,$L994&gt;0)),"Folga de fim de semana · apontou no sábado",IF(AND(OR($D995="6x1",$D995="FF 6x1"),OR(WEEKDAY($F995,2)=6,WEEKDAY($F995,2)=7)),"Folga de fim de semana · sem apontamento no sábado nem no domingo","Folga prevista pelo ciclo")))),IF($Y995="Indeterminado (início da série)","Sem histórico anterior — informe o dia do ciclo no Cadastro",IF($Y995="Falta de registro",IF(OR(OR($D995="6x1",$D995="FF 6x1"),$D995="5x2"),"FALTA DE REGISTRO · dia útil da escala "&amp;$E995,"FALTA DE REGISTRO · dia "&amp;$W995&amp;" de "&amp;IFERROR(INDEX(Parâmetros!$B$39:$B$48,MATCH($E995,Parâmetros!$A$39:$A$48,0)),99)&amp;" do ciclo"),IF(OR($D995="6x1",$D995="FF 6x1"),IF(OR(AND(WEEKDAY($F995,2)=6,AND($A995=$A996,$L996&gt;0)),AND(WEEKDAY($F995,2)=7,AND($A995=$A994,$L994&gt;0))),"ATENÇÃO · apontou sábado e domingo no mesmo fim de semana",IF(OR(WEEKDAY($F995,2)=6,WEEKDAY($F995,2)=7),"Jornada de fim de semana do 6x1",IF(OR($H995&gt;=Parâmetros!$E$20,$H995&lt;Parâmetros!$E$19),"ATENÇÃO · 6x1 apontou fora do horário diurno","Jornada fixa do 6x1"))),IF($D995="5x2","Jornada fixa do 5x2",IF($D995="Folguista",IF($J995=$K995,"Evidência confirma sequência","DIVERGE · sequência "&amp;$J995&amp;" × evidência "&amp;$K995),IF($K995=$E995,"Evidência confirma cadastro","DIVERGE · cadastro "&amp;$E995&amp;" × evidência "&amp;$K995)))))))))))</f>
        <v>Férias no cadastro</v>
      </c>
      <c r="W995" s="34">
        <f>IF(OR(OR($D995="6x1",$D995="FF 6x1"),$D995="5x2"),"",IF($AB995&lt;&gt;$AB994,IF(IFERROR(INDEX(Cadastro!$F$5:$F$243,$AB995),"")="",IF($L995&gt;0,1,0),IF(IFERROR(INDEX(Cadastro!$F$5:$F$243,$AB995),"")&lt;=IFERROR(INDEX(Parâmetros!$B$39:$B$48,MATCH($E995,Parâmetros!$A$39:$A$48,0)),99),IFERROR(INDEX(Cadastro!$F$5:$F$243,$AB995),""),0)),IF($L995&gt;0,IF(N($X994)&gt;0,1,N($W994)+1),IF(AND($L995=0,OR(N($W994)&gt;=IFERROR(INDEX(Parâmetros!$B$39:$B$48,MATCH($E995,Parâmetros!$A$39:$A$48,0)),99),AND(N($X994)&gt;0,N($X994)&lt;IFERROR(INDEX(Parâmetros!$C$39:$C$48,MATCH($E995,Parâmetros!$A$39:$A$48,0)),0)))),0,N($W994)+1))))</f>
        <v>13</v>
      </c>
      <c r="X995" s="34">
        <f>IF(OR(OR($D995="6x1",$D995="FF 6x1"),$D995="5x2"),"",IF($AB995&lt;&gt;$AB994,IF(IFERROR(INDEX(Cadastro!$F$5:$F$243,$AB995),"")="",0,IF(IFERROR(INDEX(Cadastro!$F$5:$F$243,$AB995),"")&gt;IFERROR(INDEX(Parâmetros!$B$39:$B$48,MATCH($E995,Parâmetros!$A$39:$A$48,0)),99),IFERROR(INDEX(Cadastro!$F$5:$F$243,$AB995),"")-IFERROR(INDEX(Parâmetros!$B$39:$B$48,MATCH($E995,Parâmetros!$A$39:$A$48,0)),99),0)),IF(AND($L995=0,OR(N($W994)&gt;=IFERROR(INDEX(Parâmetros!$B$39:$B$48,MATCH($E995,Parâmetros!$A$39:$A$48,0)),99),AND(N($X994)&gt;0,N($X994)&lt;IFERROR(INDEX(Parâmetros!$C$39:$C$48,MATCH($E995,Parâmetros!$A$39:$A$48,0)),0)))),N($X994)+1,0)))</f>
        <v>0</v>
      </c>
      <c r="Y995" t="str">
        <f>IF($AC995&lt;&gt;"",IF($L995&gt;0,$AC995&amp;" · com apontamento",$AC995),IF($E995="Férias",IF($L995&gt;0,"Férias · com apontamento","Férias (cadastro)"),IF(($Z995+$AA995-1)&gt;Parâmetros!$E$16,"Férias / afastamento",IF(AND($D995="5x2",OR(WEEKDAY($F995,2)=6,WEEKDAY($F995,2)=7)),IF($L995&gt;0,"Folga trabalhada","Folga"),IF($L995&gt;0,"Trabalhado",IF(OR(OR($D995="6x1",$D995="FF 6x1"),$D995="5x2"),IF(AND(OR($D995="6x1",$D995="FF 6x1"),OR(WEEKDAY($F995,2)=6,WEEKDAY($F995,2)=7)),"Folga","Falta de registro"),IF(AND($AB995&lt;&gt;$AB994,IFERROR(INDEX(Cadastro!$F$5:$F$243,$AB995),"")=""),"Indeterminado (início da série)",IF($X995&gt;0,"Folga","Falta de registro"))))))))</f>
        <v>Férias (cadastro)</v>
      </c>
      <c r="Z995" s="34">
        <f>IF(OR($L995&gt;0,$F995&gt;Parâmetros!$E$14),0,IF($A995&lt;&gt;$A994,1,N($Z994)+1))</f>
        <v>14</v>
      </c>
      <c r="AA995" s="34">
        <f>IF(OR($L995&gt;0,$F995&gt;Parâmetros!$E$14),0,IF(OR($A995&lt;&gt;$A996,$F996&gt;Parâmetros!$E$14),1,N($AA996)+1))</f>
        <v>6</v>
      </c>
      <c r="AB995" s="31">
        <f>IFERROR(MATCH($A995&amp;"|"&amp;TEXT(_xlfn.MAXIFS(Cadastro!$E$5:$E$243,Cadastro!$A$5:$A$243,$A995,Cadastro!$E$5:$E$243,"&lt;="&amp;$F995),"yyyymmdd"),Cadastro!$I$5:$I$243,0),"")</f>
        <v>131</v>
      </c>
      <c r="AC995" t="str">
        <f>IFERROR(_xlfn.SINGLE(INDEX(Exceções!$D$5:$D$203,MATCH($A995&amp;"|"&amp;$F995,Exceções!$F$5:$F$203,0))),"")</f>
        <v/>
      </c>
      <c r="AD995" t="str">
        <f>IF($AC995="","",IFERROR(_xlfn.SINGLE(INDEX(Exceções!$E$5:$E$203,MATCH($A995&amp;"|"&amp;$F995,Exceções!$F$5:$F$203,0))),""))</f>
        <v/>
      </c>
    </row>
    <row r="996" spans="1:30" ht="15" hidden="1" customHeight="1" x14ac:dyDescent="0.25">
      <c r="A996" s="31">
        <v>54684</v>
      </c>
      <c r="B996" s="17" t="s">
        <v>56</v>
      </c>
      <c r="C996" s="17" t="str">
        <f>IFERROR(INDEX(Cadastro!$C$5:$C$243,$AB996),"NÃO INFORMADO")</f>
        <v>NÃO INFORMADO</v>
      </c>
      <c r="D996" s="17" t="str">
        <f>IFERROR(INDEX(Cadastro!$D$5:$D$243,$AB996),"")</f>
        <v>Férias</v>
      </c>
      <c r="E996" s="17" t="str">
        <f>IFERROR(INDEX(Cadastro!$G$5:$G$243,$AB996),"")</f>
        <v>Férias</v>
      </c>
      <c r="F996" s="29">
        <v>46314</v>
      </c>
      <c r="G996" s="32" t="str">
        <f t="shared" si="90"/>
        <v>seg</v>
      </c>
      <c r="H996" s="31" t="str">
        <f>IF($L996=0,"",_xlfn.MINIFS(Dados!$Q:$Q,Dados!$A:$A,$A996,Dados!$S:$S,$F996))</f>
        <v/>
      </c>
      <c r="I996" s="31" t="str">
        <f>IF($H996="","",_xlfn.MAXIFS(Dados!$R:$R,Dados!$A:$A,$A996,Dados!$S:$S,$F996))</f>
        <v/>
      </c>
      <c r="J996" s="32" t="str">
        <f>IF($D996&lt;&gt;"Folguista","",IFERROR(INDEX(Parâmetros!$D$52:$G$52,1,MIN(4,MAX(1,$W996))),""))</f>
        <v/>
      </c>
      <c r="K996" s="32" t="str">
        <f>IF(OR($AC996&lt;&gt;"",$Y996="Folga",$Y996="Folga trabalhada",$Y996="Férias (cadastro)",$Y996="Férias / afastamento",$Y996="Indeterminado (início da série)"),"",IF(OR($D996="6x1",$D996="FF 6x1"),IF(OR(WEEKDAY($F996,2)=6,WEEKDAY($F996,2)=7),"6x1 sáb/dom","6x1"),IF($D996="5x2","5x2",IF($H996="",IF($D996="Folguista",$J996,$E996),IF(OR($H996&gt;=Parâmetros!$E$18,$H996&lt;Parâmetros!$E$19),"C",IF($H996&lt;Parâmetros!$E$20,"A","B"))))))</f>
        <v/>
      </c>
      <c r="L996" s="30">
        <f>SUMIFS(Dados!$E:$E,Dados!$A:$A,$A996,Dados!$S:$S,$F996)</f>
        <v>0</v>
      </c>
      <c r="M996" s="30" t="str">
        <f>IFERROR(INDEX(Parâmetros!$E$6:$E$11,MATCH($K996,Parâmetros!$A$6:$A$11,0)),"")</f>
        <v/>
      </c>
      <c r="N996" s="33" t="str">
        <f t="shared" si="91"/>
        <v/>
      </c>
      <c r="O996" s="33">
        <f>Parâmetros!$E$13</f>
        <v>0.8</v>
      </c>
      <c r="P996" s="32" t="str">
        <f>IF(OR($M996="",$F996&gt;Parâmetros!$E$14),"Não","Sim")</f>
        <v>Não</v>
      </c>
      <c r="Q996" s="32" t="str">
        <f t="shared" si="92"/>
        <v/>
      </c>
      <c r="R996" s="32" t="str">
        <f t="shared" si="93"/>
        <v/>
      </c>
      <c r="S996" s="30" t="str">
        <f t="shared" si="94"/>
        <v/>
      </c>
      <c r="T996" s="32" t="str">
        <f>IF($Q996&lt;&gt;"Sim","",IF($N996&gt;Parâmetros!$E$15,"Sim","Não"))</f>
        <v/>
      </c>
      <c r="U996" s="17" t="str">
        <f t="shared" si="95"/>
        <v>Férias / afastamento</v>
      </c>
      <c r="V996" s="17" t="str">
        <f>IF($AC996&lt;&gt;"",IF($L996&gt;0,"ATENÇÃO · apontou em dia de "&amp;LOWER($AC996)&amp;" cadastrado","Exceção cadastrada · "&amp;$AC996)&amp;IF($AD996="",""," · "&amp;$AD996),IF($E996="Férias",IF($L996&gt;0,"ATENÇÃO · apontou estando de férias no cadastro","Férias no cadastro"),IF($Y996="Férias / afastamento","Afastamento · "&amp;($Z996+$AA996-1)&amp;" dias seguidos sem apontamento",IF($Y996="Folga trabalhada","ATENÇÃO · apontou em dia de folga da escala 5x2",IF($Y996="Folga",IF(AND($D996="5x2",OR(WEEKDAY($F996,2)=6,WEEKDAY($F996,2)=7)),"Folga de fim de semana da escala 5x2",IF(AND(OR($D996="6x1",$D996="FF 6x1"),WEEKDAY($F996,2)=6,FALSE()),"Folga de fim de semana · apontou no domingo anterior",IF(AND(OR($D996="6x1",$D996="FF 6x1"),WEEKDAY($F996,2)=7,AND($A996=$A995,$L995&gt;0)),"Folga de fim de semana · apontou no sábado",IF(AND(OR($D996="6x1",$D996="FF 6x1"),OR(WEEKDAY($F996,2)=6,WEEKDAY($F996,2)=7)),"Folga de fim de semana · sem apontamento no sábado nem no domingo","Folga prevista pelo ciclo")))),IF($Y996="Indeterminado (início da série)","Sem histórico anterior — informe o dia do ciclo no Cadastro",IF($Y996="Falta de registro",IF(OR(OR($D996="6x1",$D996="FF 6x1"),$D996="5x2"),"FALTA DE REGISTRO · dia útil da escala "&amp;$E996,"FALTA DE REGISTRO · dia "&amp;$W996&amp;" de "&amp;IFERROR(INDEX(Parâmetros!$B$39:$B$48,MATCH($E996,Parâmetros!$A$39:$A$48,0)),99)&amp;" do ciclo"),IF(OR($D996="6x1",$D996="FF 6x1"),IF(OR(AND(WEEKDAY($F996,2)=6,AND($A996=$A997,$L997&gt;0)),AND(WEEKDAY($F996,2)=7,AND($A996=$A995,$L995&gt;0))),"ATENÇÃO · apontou sábado e domingo no mesmo fim de semana",IF(OR(WEEKDAY($F996,2)=6,WEEKDAY($F996,2)=7),"Jornada de fim de semana do 6x1",IF(OR($H996&gt;=Parâmetros!$E$20,$H996&lt;Parâmetros!$E$19),"ATENÇÃO · 6x1 apontou fora do horário diurno","Jornada fixa do 6x1"))),IF($D996="5x2","Jornada fixa do 5x2",IF($D996="Folguista",IF($J996=$K996,"Evidência confirma sequência","DIVERGE · sequência "&amp;$J996&amp;" × evidência "&amp;$K996),IF($K996=$E996,"Evidência confirma cadastro","DIVERGE · cadastro "&amp;$E996&amp;" × evidência "&amp;$K996)))))))))))</f>
        <v>Férias no cadastro</v>
      </c>
      <c r="W996" s="34">
        <f>IF(OR(OR($D996="6x1",$D996="FF 6x1"),$D996="5x2"),"",IF($AB996&lt;&gt;$AB995,IF(IFERROR(INDEX(Cadastro!$F$5:$F$243,$AB996),"")="",IF($L996&gt;0,1,0),IF(IFERROR(INDEX(Cadastro!$F$5:$F$243,$AB996),"")&lt;=IFERROR(INDEX(Parâmetros!$B$39:$B$48,MATCH($E996,Parâmetros!$A$39:$A$48,0)),99),IFERROR(INDEX(Cadastro!$F$5:$F$243,$AB996),""),0)),IF($L996&gt;0,IF(N($X995)&gt;0,1,N($W995)+1),IF(AND($L996=0,OR(N($W995)&gt;=IFERROR(INDEX(Parâmetros!$B$39:$B$48,MATCH($E996,Parâmetros!$A$39:$A$48,0)),99),AND(N($X995)&gt;0,N($X995)&lt;IFERROR(INDEX(Parâmetros!$C$39:$C$48,MATCH($E996,Parâmetros!$A$39:$A$48,0)),0)))),0,N($W995)+1))))</f>
        <v>14</v>
      </c>
      <c r="X996" s="34">
        <f>IF(OR(OR($D996="6x1",$D996="FF 6x1"),$D996="5x2"),"",IF($AB996&lt;&gt;$AB995,IF(IFERROR(INDEX(Cadastro!$F$5:$F$243,$AB996),"")="",0,IF(IFERROR(INDEX(Cadastro!$F$5:$F$243,$AB996),"")&gt;IFERROR(INDEX(Parâmetros!$B$39:$B$48,MATCH($E996,Parâmetros!$A$39:$A$48,0)),99),IFERROR(INDEX(Cadastro!$F$5:$F$243,$AB996),"")-IFERROR(INDEX(Parâmetros!$B$39:$B$48,MATCH($E996,Parâmetros!$A$39:$A$48,0)),99),0)),IF(AND($L996=0,OR(N($W995)&gt;=IFERROR(INDEX(Parâmetros!$B$39:$B$48,MATCH($E996,Parâmetros!$A$39:$A$48,0)),99),AND(N($X995)&gt;0,N($X995)&lt;IFERROR(INDEX(Parâmetros!$C$39:$C$48,MATCH($E996,Parâmetros!$A$39:$A$48,0)),0)))),N($X995)+1,0)))</f>
        <v>0</v>
      </c>
      <c r="Y996" t="str">
        <f>IF($AC996&lt;&gt;"",IF($L996&gt;0,$AC996&amp;" · com apontamento",$AC996),IF($E996="Férias",IF($L996&gt;0,"Férias · com apontamento","Férias (cadastro)"),IF(($Z996+$AA996-1)&gt;Parâmetros!$E$16,"Férias / afastamento",IF(AND($D996="5x2",OR(WEEKDAY($F996,2)=6,WEEKDAY($F996,2)=7)),IF($L996&gt;0,"Folga trabalhada","Folga"),IF($L996&gt;0,"Trabalhado",IF(OR(OR($D996="6x1",$D996="FF 6x1"),$D996="5x2"),IF(AND(OR($D996="6x1",$D996="FF 6x1"),OR(WEEKDAY($F996,2)=6,WEEKDAY($F996,2)=7)),"Folga","Falta de registro"),IF(AND($AB996&lt;&gt;$AB995,IFERROR(INDEX(Cadastro!$F$5:$F$243,$AB996),"")=""),"Indeterminado (início da série)",IF($X996&gt;0,"Folga","Falta de registro"))))))))</f>
        <v>Férias (cadastro)</v>
      </c>
      <c r="Z996" s="34">
        <f>IF(OR($L996&gt;0,$F996&gt;Parâmetros!$E$14),0,IF($A996&lt;&gt;$A995,1,N($Z995)+1))</f>
        <v>15</v>
      </c>
      <c r="AA996" s="34">
        <f>IF(OR($L996&gt;0,$F996&gt;Parâmetros!$E$14),0,IF(OR($A996&lt;&gt;$A997,$F997&gt;Parâmetros!$E$14),1,N($AA997)+1))</f>
        <v>5</v>
      </c>
      <c r="AB996" s="31">
        <f>IFERROR(MATCH($A996&amp;"|"&amp;TEXT(_xlfn.MAXIFS(Cadastro!$E$5:$E$243,Cadastro!$A$5:$A$243,$A996,Cadastro!$E$5:$E$243,"&lt;="&amp;$F996),"yyyymmdd"),Cadastro!$I$5:$I$243,0),"")</f>
        <v>131</v>
      </c>
      <c r="AC996" t="str">
        <f>IFERROR(_xlfn.SINGLE(INDEX(Exceções!$D$5:$D$203,MATCH($A996&amp;"|"&amp;$F996,Exceções!$F$5:$F$203,0))),"")</f>
        <v/>
      </c>
      <c r="AD996" t="str">
        <f>IF($AC996="","",IFERROR(_xlfn.SINGLE(INDEX(Exceções!$E$5:$E$203,MATCH($A996&amp;"|"&amp;$F996,Exceções!$F$5:$F$203,0))),""))</f>
        <v/>
      </c>
    </row>
    <row r="997" spans="1:30" ht="15" hidden="1" customHeight="1" x14ac:dyDescent="0.25">
      <c r="A997" s="31">
        <v>54684</v>
      </c>
      <c r="B997" s="17" t="s">
        <v>56</v>
      </c>
      <c r="C997" s="17" t="str">
        <f>IFERROR(INDEX(Cadastro!$C$5:$C$243,$AB997),"NÃO INFORMADO")</f>
        <v>NÃO INFORMADO</v>
      </c>
      <c r="D997" s="17" t="str">
        <f>IFERROR(INDEX(Cadastro!$D$5:$D$243,$AB997),"")</f>
        <v>Férias</v>
      </c>
      <c r="E997" s="17" t="str">
        <f>IFERROR(INDEX(Cadastro!$G$5:$G$243,$AB997),"")</f>
        <v>Férias</v>
      </c>
      <c r="F997" s="29">
        <v>46315</v>
      </c>
      <c r="G997" s="32" t="str">
        <f t="shared" si="90"/>
        <v>ter</v>
      </c>
      <c r="H997" s="31" t="str">
        <f>IF($L997=0,"",_xlfn.MINIFS(Dados!$Q:$Q,Dados!$A:$A,$A997,Dados!$S:$S,$F997))</f>
        <v/>
      </c>
      <c r="I997" s="31" t="str">
        <f>IF($H997="","",_xlfn.MAXIFS(Dados!$R:$R,Dados!$A:$A,$A997,Dados!$S:$S,$F997))</f>
        <v/>
      </c>
      <c r="J997" s="32" t="str">
        <f>IF($D997&lt;&gt;"Folguista","",IFERROR(INDEX(Parâmetros!$D$52:$G$52,1,MIN(4,MAX(1,$W997))),""))</f>
        <v/>
      </c>
      <c r="K997" s="32" t="str">
        <f>IF(OR($AC997&lt;&gt;"",$Y997="Folga",$Y997="Folga trabalhada",$Y997="Férias (cadastro)",$Y997="Férias / afastamento",$Y997="Indeterminado (início da série)"),"",IF(OR($D997="6x1",$D997="FF 6x1"),IF(OR(WEEKDAY($F997,2)=6,WEEKDAY($F997,2)=7),"6x1 sáb/dom","6x1"),IF($D997="5x2","5x2",IF($H997="",IF($D997="Folguista",$J997,$E997),IF(OR($H997&gt;=Parâmetros!$E$18,$H997&lt;Parâmetros!$E$19),"C",IF($H997&lt;Parâmetros!$E$20,"A","B"))))))</f>
        <v/>
      </c>
      <c r="L997" s="30">
        <f>SUMIFS(Dados!$E:$E,Dados!$A:$A,$A997,Dados!$S:$S,$F997)</f>
        <v>0</v>
      </c>
      <c r="M997" s="30" t="str">
        <f>IFERROR(INDEX(Parâmetros!$E$6:$E$11,MATCH($K997,Parâmetros!$A$6:$A$11,0)),"")</f>
        <v/>
      </c>
      <c r="N997" s="33" t="str">
        <f t="shared" si="91"/>
        <v/>
      </c>
      <c r="O997" s="33">
        <f>Parâmetros!$E$13</f>
        <v>0.8</v>
      </c>
      <c r="P997" s="32" t="str">
        <f>IF(OR($M997="",$F997&gt;Parâmetros!$E$14),"Não","Sim")</f>
        <v>Não</v>
      </c>
      <c r="Q997" s="32" t="str">
        <f t="shared" si="92"/>
        <v/>
      </c>
      <c r="R997" s="32" t="str">
        <f t="shared" si="93"/>
        <v/>
      </c>
      <c r="S997" s="30" t="str">
        <f t="shared" si="94"/>
        <v/>
      </c>
      <c r="T997" s="32" t="str">
        <f>IF($Q997&lt;&gt;"Sim","",IF($N997&gt;Parâmetros!$E$15,"Sim","Não"))</f>
        <v/>
      </c>
      <c r="U997" s="17" t="str">
        <f t="shared" si="95"/>
        <v>Férias / afastamento</v>
      </c>
      <c r="V997" s="17" t="str">
        <f>IF($AC997&lt;&gt;"",IF($L997&gt;0,"ATENÇÃO · apontou em dia de "&amp;LOWER($AC997)&amp;" cadastrado","Exceção cadastrada · "&amp;$AC997)&amp;IF($AD997="",""," · "&amp;$AD997),IF($E997="Férias",IF($L997&gt;0,"ATENÇÃO · apontou estando de férias no cadastro","Férias no cadastro"),IF($Y997="Férias / afastamento","Afastamento · "&amp;($Z997+$AA997-1)&amp;" dias seguidos sem apontamento",IF($Y997="Folga trabalhada","ATENÇÃO · apontou em dia de folga da escala 5x2",IF($Y997="Folga",IF(AND($D997="5x2",OR(WEEKDAY($F997,2)=6,WEEKDAY($F997,2)=7)),"Folga de fim de semana da escala 5x2",IF(AND(OR($D997="6x1",$D997="FF 6x1"),WEEKDAY($F997,2)=6,FALSE()),"Folga de fim de semana · apontou no domingo anterior",IF(AND(OR($D997="6x1",$D997="FF 6x1"),WEEKDAY($F997,2)=7,AND($A997=$A996,$L996&gt;0)),"Folga de fim de semana · apontou no sábado",IF(AND(OR($D997="6x1",$D997="FF 6x1"),OR(WEEKDAY($F997,2)=6,WEEKDAY($F997,2)=7)),"Folga de fim de semana · sem apontamento no sábado nem no domingo","Folga prevista pelo ciclo")))),IF($Y997="Indeterminado (início da série)","Sem histórico anterior — informe o dia do ciclo no Cadastro",IF($Y997="Falta de registro",IF(OR(OR($D997="6x1",$D997="FF 6x1"),$D997="5x2"),"FALTA DE REGISTRO · dia útil da escala "&amp;$E997,"FALTA DE REGISTRO · dia "&amp;$W997&amp;" de "&amp;IFERROR(INDEX(Parâmetros!$B$39:$B$48,MATCH($E997,Parâmetros!$A$39:$A$48,0)),99)&amp;" do ciclo"),IF(OR($D997="6x1",$D997="FF 6x1"),IF(OR(AND(WEEKDAY($F997,2)=6,AND($A997=$A998,$L998&gt;0)),AND(WEEKDAY($F997,2)=7,AND($A997=$A996,$L996&gt;0))),"ATENÇÃO · apontou sábado e domingo no mesmo fim de semana",IF(OR(WEEKDAY($F997,2)=6,WEEKDAY($F997,2)=7),"Jornada de fim de semana do 6x1",IF(OR($H997&gt;=Parâmetros!$E$20,$H997&lt;Parâmetros!$E$19),"ATENÇÃO · 6x1 apontou fora do horário diurno","Jornada fixa do 6x1"))),IF($D997="5x2","Jornada fixa do 5x2",IF($D997="Folguista",IF($J997=$K997,"Evidência confirma sequência","DIVERGE · sequência "&amp;$J997&amp;" × evidência "&amp;$K997),IF($K997=$E997,"Evidência confirma cadastro","DIVERGE · cadastro "&amp;$E997&amp;" × evidência "&amp;$K997)))))))))))</f>
        <v>Férias no cadastro</v>
      </c>
      <c r="W997" s="34">
        <f>IF(OR(OR($D997="6x1",$D997="FF 6x1"),$D997="5x2"),"",IF($AB997&lt;&gt;$AB996,IF(IFERROR(INDEX(Cadastro!$F$5:$F$243,$AB997),"")="",IF($L997&gt;0,1,0),IF(IFERROR(INDEX(Cadastro!$F$5:$F$243,$AB997),"")&lt;=IFERROR(INDEX(Parâmetros!$B$39:$B$48,MATCH($E997,Parâmetros!$A$39:$A$48,0)),99),IFERROR(INDEX(Cadastro!$F$5:$F$243,$AB997),""),0)),IF($L997&gt;0,IF(N($X996)&gt;0,1,N($W996)+1),IF(AND($L997=0,OR(N($W996)&gt;=IFERROR(INDEX(Parâmetros!$B$39:$B$48,MATCH($E997,Parâmetros!$A$39:$A$48,0)),99),AND(N($X996)&gt;0,N($X996)&lt;IFERROR(INDEX(Parâmetros!$C$39:$C$48,MATCH($E997,Parâmetros!$A$39:$A$48,0)),0)))),0,N($W996)+1))))</f>
        <v>15</v>
      </c>
      <c r="X997" s="34">
        <f>IF(OR(OR($D997="6x1",$D997="FF 6x1"),$D997="5x2"),"",IF($AB997&lt;&gt;$AB996,IF(IFERROR(INDEX(Cadastro!$F$5:$F$243,$AB997),"")="",0,IF(IFERROR(INDEX(Cadastro!$F$5:$F$243,$AB997),"")&gt;IFERROR(INDEX(Parâmetros!$B$39:$B$48,MATCH($E997,Parâmetros!$A$39:$A$48,0)),99),IFERROR(INDEX(Cadastro!$F$5:$F$243,$AB997),"")-IFERROR(INDEX(Parâmetros!$B$39:$B$48,MATCH($E997,Parâmetros!$A$39:$A$48,0)),99),0)),IF(AND($L997=0,OR(N($W996)&gt;=IFERROR(INDEX(Parâmetros!$B$39:$B$48,MATCH($E997,Parâmetros!$A$39:$A$48,0)),99),AND(N($X996)&gt;0,N($X996)&lt;IFERROR(INDEX(Parâmetros!$C$39:$C$48,MATCH($E997,Parâmetros!$A$39:$A$48,0)),0)))),N($X996)+1,0)))</f>
        <v>0</v>
      </c>
      <c r="Y997" t="str">
        <f>IF($AC997&lt;&gt;"",IF($L997&gt;0,$AC997&amp;" · com apontamento",$AC997),IF($E997="Férias",IF($L997&gt;0,"Férias · com apontamento","Férias (cadastro)"),IF(($Z997+$AA997-1)&gt;Parâmetros!$E$16,"Férias / afastamento",IF(AND($D997="5x2",OR(WEEKDAY($F997,2)=6,WEEKDAY($F997,2)=7)),IF($L997&gt;0,"Folga trabalhada","Folga"),IF($L997&gt;0,"Trabalhado",IF(OR(OR($D997="6x1",$D997="FF 6x1"),$D997="5x2"),IF(AND(OR($D997="6x1",$D997="FF 6x1"),OR(WEEKDAY($F997,2)=6,WEEKDAY($F997,2)=7)),"Folga","Falta de registro"),IF(AND($AB997&lt;&gt;$AB996,IFERROR(INDEX(Cadastro!$F$5:$F$243,$AB997),"")=""),"Indeterminado (início da série)",IF($X997&gt;0,"Folga","Falta de registro"))))))))</f>
        <v>Férias (cadastro)</v>
      </c>
      <c r="Z997" s="34">
        <f>IF(OR($L997&gt;0,$F997&gt;Parâmetros!$E$14),0,IF($A997&lt;&gt;$A996,1,N($Z996)+1))</f>
        <v>16</v>
      </c>
      <c r="AA997" s="34">
        <f>IF(OR($L997&gt;0,$F997&gt;Parâmetros!$E$14),0,IF(OR($A997&lt;&gt;$A998,$F998&gt;Parâmetros!$E$14),1,N($AA998)+1))</f>
        <v>4</v>
      </c>
      <c r="AB997" s="31">
        <f>IFERROR(MATCH($A997&amp;"|"&amp;TEXT(_xlfn.MAXIFS(Cadastro!$E$5:$E$243,Cadastro!$A$5:$A$243,$A997,Cadastro!$E$5:$E$243,"&lt;="&amp;$F997),"yyyymmdd"),Cadastro!$I$5:$I$243,0),"")</f>
        <v>131</v>
      </c>
      <c r="AC997" t="str">
        <f>IFERROR(_xlfn.SINGLE(INDEX(Exceções!$D$5:$D$203,MATCH($A997&amp;"|"&amp;$F997,Exceções!$F$5:$F$203,0))),"")</f>
        <v/>
      </c>
      <c r="AD997" t="str">
        <f>IF($AC997="","",IFERROR(_xlfn.SINGLE(INDEX(Exceções!$E$5:$E$203,MATCH($A997&amp;"|"&amp;$F997,Exceções!$F$5:$F$203,0))),""))</f>
        <v/>
      </c>
    </row>
    <row r="998" spans="1:30" ht="15" hidden="1" customHeight="1" x14ac:dyDescent="0.25">
      <c r="A998" s="31">
        <v>54684</v>
      </c>
      <c r="B998" s="17" t="s">
        <v>56</v>
      </c>
      <c r="C998" s="17" t="str">
        <f>IFERROR(INDEX(Cadastro!$C$5:$C$243,$AB998),"NÃO INFORMADO")</f>
        <v>NÃO INFORMADO</v>
      </c>
      <c r="D998" s="17" t="str">
        <f>IFERROR(INDEX(Cadastro!$D$5:$D$243,$AB998),"")</f>
        <v>Férias</v>
      </c>
      <c r="E998" s="17" t="str">
        <f>IFERROR(INDEX(Cadastro!$G$5:$G$243,$AB998),"")</f>
        <v>Férias</v>
      </c>
      <c r="F998" s="29">
        <v>46316</v>
      </c>
      <c r="G998" s="32" t="str">
        <f t="shared" si="90"/>
        <v>qua</v>
      </c>
      <c r="H998" s="31" t="str">
        <f>IF($L998=0,"",_xlfn.MINIFS(Dados!$Q:$Q,Dados!$A:$A,$A998,Dados!$S:$S,$F998))</f>
        <v/>
      </c>
      <c r="I998" s="31" t="str">
        <f>IF($H998="","",_xlfn.MAXIFS(Dados!$R:$R,Dados!$A:$A,$A998,Dados!$S:$S,$F998))</f>
        <v/>
      </c>
      <c r="J998" s="32" t="str">
        <f>IF($D998&lt;&gt;"Folguista","",IFERROR(INDEX(Parâmetros!$D$52:$G$52,1,MIN(4,MAX(1,$W998))),""))</f>
        <v/>
      </c>
      <c r="K998" s="32" t="str">
        <f>IF(OR($AC998&lt;&gt;"",$Y998="Folga",$Y998="Folga trabalhada",$Y998="Férias (cadastro)",$Y998="Férias / afastamento",$Y998="Indeterminado (início da série)"),"",IF(OR($D998="6x1",$D998="FF 6x1"),IF(OR(WEEKDAY($F998,2)=6,WEEKDAY($F998,2)=7),"6x1 sáb/dom","6x1"),IF($D998="5x2","5x2",IF($H998="",IF($D998="Folguista",$J998,$E998),IF(OR($H998&gt;=Parâmetros!$E$18,$H998&lt;Parâmetros!$E$19),"C",IF($H998&lt;Parâmetros!$E$20,"A","B"))))))</f>
        <v/>
      </c>
      <c r="L998" s="30">
        <f>SUMIFS(Dados!$E:$E,Dados!$A:$A,$A998,Dados!$S:$S,$F998)</f>
        <v>0</v>
      </c>
      <c r="M998" s="30" t="str">
        <f>IFERROR(INDEX(Parâmetros!$E$6:$E$11,MATCH($K998,Parâmetros!$A$6:$A$11,0)),"")</f>
        <v/>
      </c>
      <c r="N998" s="33" t="str">
        <f t="shared" si="91"/>
        <v/>
      </c>
      <c r="O998" s="33">
        <f>Parâmetros!$E$13</f>
        <v>0.8</v>
      </c>
      <c r="P998" s="32" t="str">
        <f>IF(OR($M998="",$F998&gt;Parâmetros!$E$14),"Não","Sim")</f>
        <v>Não</v>
      </c>
      <c r="Q998" s="32" t="str">
        <f t="shared" si="92"/>
        <v/>
      </c>
      <c r="R998" s="32" t="str">
        <f t="shared" si="93"/>
        <v/>
      </c>
      <c r="S998" s="30" t="str">
        <f t="shared" si="94"/>
        <v/>
      </c>
      <c r="T998" s="32" t="str">
        <f>IF($Q998&lt;&gt;"Sim","",IF($N998&gt;Parâmetros!$E$15,"Sim","Não"))</f>
        <v/>
      </c>
      <c r="U998" s="17" t="str">
        <f t="shared" si="95"/>
        <v>Férias / afastamento</v>
      </c>
      <c r="V998" s="17" t="str">
        <f>IF($AC998&lt;&gt;"",IF($L998&gt;0,"ATENÇÃO · apontou em dia de "&amp;LOWER($AC998)&amp;" cadastrado","Exceção cadastrada · "&amp;$AC998)&amp;IF($AD998="",""," · "&amp;$AD998),IF($E998="Férias",IF($L998&gt;0,"ATENÇÃO · apontou estando de férias no cadastro","Férias no cadastro"),IF($Y998="Férias / afastamento","Afastamento · "&amp;($Z998+$AA998-1)&amp;" dias seguidos sem apontamento",IF($Y998="Folga trabalhada","ATENÇÃO · apontou em dia de folga da escala 5x2",IF($Y998="Folga",IF(AND($D998="5x2",OR(WEEKDAY($F998,2)=6,WEEKDAY($F998,2)=7)),"Folga de fim de semana da escala 5x2",IF(AND(OR($D998="6x1",$D998="FF 6x1"),WEEKDAY($F998,2)=6,FALSE()),"Folga de fim de semana · apontou no domingo anterior",IF(AND(OR($D998="6x1",$D998="FF 6x1"),WEEKDAY($F998,2)=7,AND($A998=$A997,$L997&gt;0)),"Folga de fim de semana · apontou no sábado",IF(AND(OR($D998="6x1",$D998="FF 6x1"),OR(WEEKDAY($F998,2)=6,WEEKDAY($F998,2)=7)),"Folga de fim de semana · sem apontamento no sábado nem no domingo","Folga prevista pelo ciclo")))),IF($Y998="Indeterminado (início da série)","Sem histórico anterior — informe o dia do ciclo no Cadastro",IF($Y998="Falta de registro",IF(OR(OR($D998="6x1",$D998="FF 6x1"),$D998="5x2"),"FALTA DE REGISTRO · dia útil da escala "&amp;$E998,"FALTA DE REGISTRO · dia "&amp;$W998&amp;" de "&amp;IFERROR(INDEX(Parâmetros!$B$39:$B$48,MATCH($E998,Parâmetros!$A$39:$A$48,0)),99)&amp;" do ciclo"),IF(OR($D998="6x1",$D998="FF 6x1"),IF(OR(AND(WEEKDAY($F998,2)=6,AND($A998=$A999,$L999&gt;0)),AND(WEEKDAY($F998,2)=7,AND($A998=$A997,$L997&gt;0))),"ATENÇÃO · apontou sábado e domingo no mesmo fim de semana",IF(OR(WEEKDAY($F998,2)=6,WEEKDAY($F998,2)=7),"Jornada de fim de semana do 6x1",IF(OR($H998&gt;=Parâmetros!$E$20,$H998&lt;Parâmetros!$E$19),"ATENÇÃO · 6x1 apontou fora do horário diurno","Jornada fixa do 6x1"))),IF($D998="5x2","Jornada fixa do 5x2",IF($D998="Folguista",IF($J998=$K998,"Evidência confirma sequência","DIVERGE · sequência "&amp;$J998&amp;" × evidência "&amp;$K998),IF($K998=$E998,"Evidência confirma cadastro","DIVERGE · cadastro "&amp;$E998&amp;" × evidência "&amp;$K998)))))))))))</f>
        <v>Férias no cadastro</v>
      </c>
      <c r="W998" s="34">
        <f>IF(OR(OR($D998="6x1",$D998="FF 6x1"),$D998="5x2"),"",IF($AB998&lt;&gt;$AB997,IF(IFERROR(INDEX(Cadastro!$F$5:$F$243,$AB998),"")="",IF($L998&gt;0,1,0),IF(IFERROR(INDEX(Cadastro!$F$5:$F$243,$AB998),"")&lt;=IFERROR(INDEX(Parâmetros!$B$39:$B$48,MATCH($E998,Parâmetros!$A$39:$A$48,0)),99),IFERROR(INDEX(Cadastro!$F$5:$F$243,$AB998),""),0)),IF($L998&gt;0,IF(N($X997)&gt;0,1,N($W997)+1),IF(AND($L998=0,OR(N($W997)&gt;=IFERROR(INDEX(Parâmetros!$B$39:$B$48,MATCH($E998,Parâmetros!$A$39:$A$48,0)),99),AND(N($X997)&gt;0,N($X997)&lt;IFERROR(INDEX(Parâmetros!$C$39:$C$48,MATCH($E998,Parâmetros!$A$39:$A$48,0)),0)))),0,N($W997)+1))))</f>
        <v>16</v>
      </c>
      <c r="X998" s="34">
        <f>IF(OR(OR($D998="6x1",$D998="FF 6x1"),$D998="5x2"),"",IF($AB998&lt;&gt;$AB997,IF(IFERROR(INDEX(Cadastro!$F$5:$F$243,$AB998),"")="",0,IF(IFERROR(INDEX(Cadastro!$F$5:$F$243,$AB998),"")&gt;IFERROR(INDEX(Parâmetros!$B$39:$B$48,MATCH($E998,Parâmetros!$A$39:$A$48,0)),99),IFERROR(INDEX(Cadastro!$F$5:$F$243,$AB998),"")-IFERROR(INDEX(Parâmetros!$B$39:$B$48,MATCH($E998,Parâmetros!$A$39:$A$48,0)),99),0)),IF(AND($L998=0,OR(N($W997)&gt;=IFERROR(INDEX(Parâmetros!$B$39:$B$48,MATCH($E998,Parâmetros!$A$39:$A$48,0)),99),AND(N($X997)&gt;0,N($X997)&lt;IFERROR(INDEX(Parâmetros!$C$39:$C$48,MATCH($E998,Parâmetros!$A$39:$A$48,0)),0)))),N($X997)+1,0)))</f>
        <v>0</v>
      </c>
      <c r="Y998" t="str">
        <f>IF($AC998&lt;&gt;"",IF($L998&gt;0,$AC998&amp;" · com apontamento",$AC998),IF($E998="Férias",IF($L998&gt;0,"Férias · com apontamento","Férias (cadastro)"),IF(($Z998+$AA998-1)&gt;Parâmetros!$E$16,"Férias / afastamento",IF(AND($D998="5x2",OR(WEEKDAY($F998,2)=6,WEEKDAY($F998,2)=7)),IF($L998&gt;0,"Folga trabalhada","Folga"),IF($L998&gt;0,"Trabalhado",IF(OR(OR($D998="6x1",$D998="FF 6x1"),$D998="5x2"),IF(AND(OR($D998="6x1",$D998="FF 6x1"),OR(WEEKDAY($F998,2)=6,WEEKDAY($F998,2)=7)),"Folga","Falta de registro"),IF(AND($AB998&lt;&gt;$AB997,IFERROR(INDEX(Cadastro!$F$5:$F$243,$AB998),"")=""),"Indeterminado (início da série)",IF($X998&gt;0,"Folga","Falta de registro"))))))))</f>
        <v>Férias (cadastro)</v>
      </c>
      <c r="Z998" s="34">
        <f>IF(OR($L998&gt;0,$F998&gt;Parâmetros!$E$14),0,IF($A998&lt;&gt;$A997,1,N($Z997)+1))</f>
        <v>17</v>
      </c>
      <c r="AA998" s="34">
        <f>IF(OR($L998&gt;0,$F998&gt;Parâmetros!$E$14),0,IF(OR($A998&lt;&gt;$A999,$F999&gt;Parâmetros!$E$14),1,N($AA999)+1))</f>
        <v>3</v>
      </c>
      <c r="AB998" s="31">
        <f>IFERROR(MATCH($A998&amp;"|"&amp;TEXT(_xlfn.MAXIFS(Cadastro!$E$5:$E$243,Cadastro!$A$5:$A$243,$A998,Cadastro!$E$5:$E$243,"&lt;="&amp;$F998),"yyyymmdd"),Cadastro!$I$5:$I$243,0),"")</f>
        <v>131</v>
      </c>
      <c r="AC998" t="str">
        <f>IFERROR(_xlfn.SINGLE(INDEX(Exceções!$D$5:$D$203,MATCH($A998&amp;"|"&amp;$F998,Exceções!$F$5:$F$203,0))),"")</f>
        <v/>
      </c>
      <c r="AD998" t="str">
        <f>IF($AC998="","",IFERROR(_xlfn.SINGLE(INDEX(Exceções!$E$5:$E$203,MATCH($A998&amp;"|"&amp;$F998,Exceções!$F$5:$F$203,0))),""))</f>
        <v/>
      </c>
    </row>
    <row r="999" spans="1:30" ht="15" hidden="1" customHeight="1" x14ac:dyDescent="0.25">
      <c r="A999" s="31">
        <v>54684</v>
      </c>
      <c r="B999" s="17" t="s">
        <v>56</v>
      </c>
      <c r="C999" s="17" t="str">
        <f>IFERROR(INDEX(Cadastro!$C$5:$C$243,$AB999),"NÃO INFORMADO")</f>
        <v>NÃO INFORMADO</v>
      </c>
      <c r="D999" s="17" t="str">
        <f>IFERROR(INDEX(Cadastro!$D$5:$D$243,$AB999),"")</f>
        <v>Férias</v>
      </c>
      <c r="E999" s="17" t="str">
        <f>IFERROR(INDEX(Cadastro!$G$5:$G$243,$AB999),"")</f>
        <v>Férias</v>
      </c>
      <c r="F999" s="29">
        <v>46317</v>
      </c>
      <c r="G999" s="32" t="str">
        <f t="shared" si="90"/>
        <v>qui</v>
      </c>
      <c r="H999" s="31" t="str">
        <f>IF($L999=0,"",_xlfn.MINIFS(Dados!$Q:$Q,Dados!$A:$A,$A999,Dados!$S:$S,$F999))</f>
        <v/>
      </c>
      <c r="I999" s="31" t="str">
        <f>IF($H999="","",_xlfn.MAXIFS(Dados!$R:$R,Dados!$A:$A,$A999,Dados!$S:$S,$F999))</f>
        <v/>
      </c>
      <c r="J999" s="32" t="str">
        <f>IF($D999&lt;&gt;"Folguista","",IFERROR(INDEX(Parâmetros!$D$52:$G$52,1,MIN(4,MAX(1,$W999))),""))</f>
        <v/>
      </c>
      <c r="K999" s="32" t="str">
        <f>IF(OR($AC999&lt;&gt;"",$Y999="Folga",$Y999="Folga trabalhada",$Y999="Férias (cadastro)",$Y999="Férias / afastamento",$Y999="Indeterminado (início da série)"),"",IF(OR($D999="6x1",$D999="FF 6x1"),IF(OR(WEEKDAY($F999,2)=6,WEEKDAY($F999,2)=7),"6x1 sáb/dom","6x1"),IF($D999="5x2","5x2",IF($H999="",IF($D999="Folguista",$J999,$E999),IF(OR($H999&gt;=Parâmetros!$E$18,$H999&lt;Parâmetros!$E$19),"C",IF($H999&lt;Parâmetros!$E$20,"A","B"))))))</f>
        <v/>
      </c>
      <c r="L999" s="30">
        <f>SUMIFS(Dados!$E:$E,Dados!$A:$A,$A999,Dados!$S:$S,$F999)</f>
        <v>0</v>
      </c>
      <c r="M999" s="30" t="str">
        <f>IFERROR(INDEX(Parâmetros!$E$6:$E$11,MATCH($K999,Parâmetros!$A$6:$A$11,0)),"")</f>
        <v/>
      </c>
      <c r="N999" s="33" t="str">
        <f t="shared" si="91"/>
        <v/>
      </c>
      <c r="O999" s="33">
        <f>Parâmetros!$E$13</f>
        <v>0.8</v>
      </c>
      <c r="P999" s="32" t="str">
        <f>IF(OR($M999="",$F999&gt;Parâmetros!$E$14),"Não","Sim")</f>
        <v>Não</v>
      </c>
      <c r="Q999" s="32" t="str">
        <f t="shared" si="92"/>
        <v/>
      </c>
      <c r="R999" s="32" t="str">
        <f t="shared" si="93"/>
        <v/>
      </c>
      <c r="S999" s="30" t="str">
        <f t="shared" si="94"/>
        <v/>
      </c>
      <c r="T999" s="32" t="str">
        <f>IF($Q999&lt;&gt;"Sim","",IF($N999&gt;Parâmetros!$E$15,"Sim","Não"))</f>
        <v/>
      </c>
      <c r="U999" s="17" t="str">
        <f t="shared" si="95"/>
        <v>Férias / afastamento</v>
      </c>
      <c r="V999" s="17" t="str">
        <f>IF($AC999&lt;&gt;"",IF($L999&gt;0,"ATENÇÃO · apontou em dia de "&amp;LOWER($AC999)&amp;" cadastrado","Exceção cadastrada · "&amp;$AC999)&amp;IF($AD999="",""," · "&amp;$AD999),IF($E999="Férias",IF($L999&gt;0,"ATENÇÃO · apontou estando de férias no cadastro","Férias no cadastro"),IF($Y999="Férias / afastamento","Afastamento · "&amp;($Z999+$AA999-1)&amp;" dias seguidos sem apontamento",IF($Y999="Folga trabalhada","ATENÇÃO · apontou em dia de folga da escala 5x2",IF($Y999="Folga",IF(AND($D999="5x2",OR(WEEKDAY($F999,2)=6,WEEKDAY($F999,2)=7)),"Folga de fim de semana da escala 5x2",IF(AND(OR($D999="6x1",$D999="FF 6x1"),WEEKDAY($F999,2)=6,FALSE()),"Folga de fim de semana · apontou no domingo anterior",IF(AND(OR($D999="6x1",$D999="FF 6x1"),WEEKDAY($F999,2)=7,AND($A999=$A998,$L998&gt;0)),"Folga de fim de semana · apontou no sábado",IF(AND(OR($D999="6x1",$D999="FF 6x1"),OR(WEEKDAY($F999,2)=6,WEEKDAY($F999,2)=7)),"Folga de fim de semana · sem apontamento no sábado nem no domingo","Folga prevista pelo ciclo")))),IF($Y999="Indeterminado (início da série)","Sem histórico anterior — informe o dia do ciclo no Cadastro",IF($Y999="Falta de registro",IF(OR(OR($D999="6x1",$D999="FF 6x1"),$D999="5x2"),"FALTA DE REGISTRO · dia útil da escala "&amp;$E999,"FALTA DE REGISTRO · dia "&amp;$W999&amp;" de "&amp;IFERROR(INDEX(Parâmetros!$B$39:$B$48,MATCH($E999,Parâmetros!$A$39:$A$48,0)),99)&amp;" do ciclo"),IF(OR($D999="6x1",$D999="FF 6x1"),IF(OR(AND(WEEKDAY($F999,2)=6,AND($A999=$A1000,$L1000&gt;0)),AND(WEEKDAY($F999,2)=7,AND($A999=$A998,$L998&gt;0))),"ATENÇÃO · apontou sábado e domingo no mesmo fim de semana",IF(OR(WEEKDAY($F999,2)=6,WEEKDAY($F999,2)=7),"Jornada de fim de semana do 6x1",IF(OR($H999&gt;=Parâmetros!$E$20,$H999&lt;Parâmetros!$E$19),"ATENÇÃO · 6x1 apontou fora do horário diurno","Jornada fixa do 6x1"))),IF($D999="5x2","Jornada fixa do 5x2",IF($D999="Folguista",IF($J999=$K999,"Evidência confirma sequência","DIVERGE · sequência "&amp;$J999&amp;" × evidência "&amp;$K999),IF($K999=$E999,"Evidência confirma cadastro","DIVERGE · cadastro "&amp;$E999&amp;" × evidência "&amp;$K999)))))))))))</f>
        <v>Férias no cadastro</v>
      </c>
      <c r="W999" s="34">
        <f>IF(OR(OR($D999="6x1",$D999="FF 6x1"),$D999="5x2"),"",IF($AB999&lt;&gt;$AB998,IF(IFERROR(INDEX(Cadastro!$F$5:$F$243,$AB999),"")="",IF($L999&gt;0,1,0),IF(IFERROR(INDEX(Cadastro!$F$5:$F$243,$AB999),"")&lt;=IFERROR(INDEX(Parâmetros!$B$39:$B$48,MATCH($E999,Parâmetros!$A$39:$A$48,0)),99),IFERROR(INDEX(Cadastro!$F$5:$F$243,$AB999),""),0)),IF($L999&gt;0,IF(N($X998)&gt;0,1,N($W998)+1),IF(AND($L999=0,OR(N($W998)&gt;=IFERROR(INDEX(Parâmetros!$B$39:$B$48,MATCH($E999,Parâmetros!$A$39:$A$48,0)),99),AND(N($X998)&gt;0,N($X998)&lt;IFERROR(INDEX(Parâmetros!$C$39:$C$48,MATCH($E999,Parâmetros!$A$39:$A$48,0)),0)))),0,N($W998)+1))))</f>
        <v>17</v>
      </c>
      <c r="X999" s="34">
        <f>IF(OR(OR($D999="6x1",$D999="FF 6x1"),$D999="5x2"),"",IF($AB999&lt;&gt;$AB998,IF(IFERROR(INDEX(Cadastro!$F$5:$F$243,$AB999),"")="",0,IF(IFERROR(INDEX(Cadastro!$F$5:$F$243,$AB999),"")&gt;IFERROR(INDEX(Parâmetros!$B$39:$B$48,MATCH($E999,Parâmetros!$A$39:$A$48,0)),99),IFERROR(INDEX(Cadastro!$F$5:$F$243,$AB999),"")-IFERROR(INDEX(Parâmetros!$B$39:$B$48,MATCH($E999,Parâmetros!$A$39:$A$48,0)),99),0)),IF(AND($L999=0,OR(N($W998)&gt;=IFERROR(INDEX(Parâmetros!$B$39:$B$48,MATCH($E999,Parâmetros!$A$39:$A$48,0)),99),AND(N($X998)&gt;0,N($X998)&lt;IFERROR(INDEX(Parâmetros!$C$39:$C$48,MATCH($E999,Parâmetros!$A$39:$A$48,0)),0)))),N($X998)+1,0)))</f>
        <v>0</v>
      </c>
      <c r="Y999" t="str">
        <f>IF($AC999&lt;&gt;"",IF($L999&gt;0,$AC999&amp;" · com apontamento",$AC999),IF($E999="Férias",IF($L999&gt;0,"Férias · com apontamento","Férias (cadastro)"),IF(($Z999+$AA999-1)&gt;Parâmetros!$E$16,"Férias / afastamento",IF(AND($D999="5x2",OR(WEEKDAY($F999,2)=6,WEEKDAY($F999,2)=7)),IF($L999&gt;0,"Folga trabalhada","Folga"),IF($L999&gt;0,"Trabalhado",IF(OR(OR($D999="6x1",$D999="FF 6x1"),$D999="5x2"),IF(AND(OR($D999="6x1",$D999="FF 6x1"),OR(WEEKDAY($F999,2)=6,WEEKDAY($F999,2)=7)),"Folga","Falta de registro"),IF(AND($AB999&lt;&gt;$AB998,IFERROR(INDEX(Cadastro!$F$5:$F$243,$AB999),"")=""),"Indeterminado (início da série)",IF($X999&gt;0,"Folga","Falta de registro"))))))))</f>
        <v>Férias (cadastro)</v>
      </c>
      <c r="Z999" s="34">
        <f>IF(OR($L999&gt;0,$F999&gt;Parâmetros!$E$14),0,IF($A999&lt;&gt;$A998,1,N($Z998)+1))</f>
        <v>18</v>
      </c>
      <c r="AA999" s="34">
        <f>IF(OR($L999&gt;0,$F999&gt;Parâmetros!$E$14),0,IF(OR($A999&lt;&gt;$A1000,$F1000&gt;Parâmetros!$E$14),1,N($AA1000)+1))</f>
        <v>2</v>
      </c>
      <c r="AB999" s="31">
        <f>IFERROR(MATCH($A999&amp;"|"&amp;TEXT(_xlfn.MAXIFS(Cadastro!$E$5:$E$243,Cadastro!$A$5:$A$243,$A999,Cadastro!$E$5:$E$243,"&lt;="&amp;$F999),"yyyymmdd"),Cadastro!$I$5:$I$243,0),"")</f>
        <v>131</v>
      </c>
      <c r="AC999" t="str">
        <f>IFERROR(_xlfn.SINGLE(INDEX(Exceções!$D$5:$D$203,MATCH($A999&amp;"|"&amp;$F999,Exceções!$F$5:$F$203,0))),"")</f>
        <v/>
      </c>
      <c r="AD999" t="str">
        <f>IF($AC999="","",IFERROR(_xlfn.SINGLE(INDEX(Exceções!$E$5:$E$203,MATCH($A999&amp;"|"&amp;$F999,Exceções!$F$5:$F$203,0))),""))</f>
        <v/>
      </c>
    </row>
    <row r="1000" spans="1:30" ht="15" hidden="1" customHeight="1" x14ac:dyDescent="0.25">
      <c r="A1000" s="31">
        <v>54684</v>
      </c>
      <c r="B1000" s="17" t="s">
        <v>56</v>
      </c>
      <c r="C1000" s="17" t="str">
        <f>IFERROR(INDEX(Cadastro!$C$5:$C$243,$AB1000),"NÃO INFORMADO")</f>
        <v>NÃO INFORMADO</v>
      </c>
      <c r="D1000" s="17" t="str">
        <f>IFERROR(INDEX(Cadastro!$D$5:$D$243,$AB1000),"")</f>
        <v>Férias</v>
      </c>
      <c r="E1000" s="17" t="str">
        <f>IFERROR(INDEX(Cadastro!$G$5:$G$243,$AB1000),"")</f>
        <v>Férias</v>
      </c>
      <c r="F1000" s="29">
        <v>46318</v>
      </c>
      <c r="G1000" s="32" t="str">
        <f t="shared" si="90"/>
        <v>sex</v>
      </c>
      <c r="H1000" s="31" t="str">
        <f>IF($L1000=0,"",_xlfn.MINIFS(Dados!$Q:$Q,Dados!$A:$A,$A1000,Dados!$S:$S,$F1000))</f>
        <v/>
      </c>
      <c r="I1000" s="31" t="str">
        <f>IF($H1000="","",_xlfn.MAXIFS(Dados!$R:$R,Dados!$A:$A,$A1000,Dados!$S:$S,$F1000))</f>
        <v/>
      </c>
      <c r="J1000" s="32" t="str">
        <f>IF($D1000&lt;&gt;"Folguista","",IFERROR(INDEX(Parâmetros!$D$52:$G$52,1,MIN(4,MAX(1,$W1000))),""))</f>
        <v/>
      </c>
      <c r="K1000" s="32" t="str">
        <f>IF(OR($AC1000&lt;&gt;"",$Y1000="Folga",$Y1000="Folga trabalhada",$Y1000="Férias (cadastro)",$Y1000="Férias / afastamento",$Y1000="Indeterminado (início da série)"),"",IF(OR($D1000="6x1",$D1000="FF 6x1"),IF(OR(WEEKDAY($F1000,2)=6,WEEKDAY($F1000,2)=7),"6x1 sáb/dom","6x1"),IF($D1000="5x2","5x2",IF($H1000="",IF($D1000="Folguista",$J1000,$E1000),IF(OR($H1000&gt;=Parâmetros!$E$18,$H1000&lt;Parâmetros!$E$19),"C",IF($H1000&lt;Parâmetros!$E$20,"A","B"))))))</f>
        <v/>
      </c>
      <c r="L1000" s="30">
        <f>SUMIFS(Dados!$E:$E,Dados!$A:$A,$A1000,Dados!$S:$S,$F1000)</f>
        <v>0</v>
      </c>
      <c r="M1000" s="30" t="str">
        <f>IFERROR(INDEX(Parâmetros!$E$6:$E$11,MATCH($K1000,Parâmetros!$A$6:$A$11,0)),"")</f>
        <v/>
      </c>
      <c r="N1000" s="33" t="str">
        <f t="shared" si="91"/>
        <v/>
      </c>
      <c r="O1000" s="33">
        <f>Parâmetros!$E$13</f>
        <v>0.8</v>
      </c>
      <c r="P1000" s="32" t="str">
        <f>IF(OR($M1000="",$F1000&gt;Parâmetros!$E$14),"Não","Sim")</f>
        <v>Não</v>
      </c>
      <c r="Q1000" s="32" t="str">
        <f t="shared" si="92"/>
        <v/>
      </c>
      <c r="R1000" s="32" t="str">
        <f t="shared" si="93"/>
        <v/>
      </c>
      <c r="S1000" s="30" t="str">
        <f t="shared" si="94"/>
        <v/>
      </c>
      <c r="T1000" s="32" t="str">
        <f>IF($Q1000&lt;&gt;"Sim","",IF($N1000&gt;Parâmetros!$E$15,"Sim","Não"))</f>
        <v/>
      </c>
      <c r="U1000" s="17" t="str">
        <f t="shared" si="95"/>
        <v>Férias / afastamento</v>
      </c>
      <c r="V1000" s="17" t="str">
        <f>IF($AC1000&lt;&gt;"",IF($L1000&gt;0,"ATENÇÃO · apontou em dia de "&amp;LOWER($AC1000)&amp;" cadastrado","Exceção cadastrada · "&amp;$AC1000)&amp;IF($AD1000="",""," · "&amp;$AD1000),IF($E1000="Férias",IF($L1000&gt;0,"ATENÇÃO · apontou estando de férias no cadastro","Férias no cadastro"),IF($Y1000="Férias / afastamento","Afastamento · "&amp;($Z1000+$AA1000-1)&amp;" dias seguidos sem apontamento",IF($Y1000="Folga trabalhada","ATENÇÃO · apontou em dia de folga da escala 5x2",IF($Y1000="Folga",IF(AND($D1000="5x2",OR(WEEKDAY($F1000,2)=6,WEEKDAY($F1000,2)=7)),"Folga de fim de semana da escala 5x2",IF(AND(OR($D1000="6x1",$D1000="FF 6x1"),WEEKDAY($F1000,2)=6,FALSE()),"Folga de fim de semana · apontou no domingo anterior",IF(AND(OR($D1000="6x1",$D1000="FF 6x1"),WEEKDAY($F1000,2)=7,AND($A1000=$A999,$L999&gt;0)),"Folga de fim de semana · apontou no sábado",IF(AND(OR($D1000="6x1",$D1000="FF 6x1"),OR(WEEKDAY($F1000,2)=6,WEEKDAY($F1000,2)=7)),"Folga de fim de semana · sem apontamento no sábado nem no domingo","Folga prevista pelo ciclo")))),IF($Y1000="Indeterminado (início da série)","Sem histórico anterior — informe o dia do ciclo no Cadastro",IF($Y1000="Falta de registro",IF(OR(OR($D1000="6x1",$D1000="FF 6x1"),$D1000="5x2"),"FALTA DE REGISTRO · dia útil da escala "&amp;$E1000,"FALTA DE REGISTRO · dia "&amp;$W1000&amp;" de "&amp;IFERROR(INDEX(Parâmetros!$B$39:$B$48,MATCH($E1000,Parâmetros!$A$39:$A$48,0)),99)&amp;" do ciclo"),IF(OR($D1000="6x1",$D1000="FF 6x1"),IF(OR(AND(WEEKDAY($F1000,2)=6,AND($A1000=$A1001,$L1001&gt;0)),AND(WEEKDAY($F1000,2)=7,AND($A1000=$A999,$L999&gt;0))),"ATENÇÃO · apontou sábado e domingo no mesmo fim de semana",IF(OR(WEEKDAY($F1000,2)=6,WEEKDAY($F1000,2)=7),"Jornada de fim de semana do 6x1",IF(OR($H1000&gt;=Parâmetros!$E$20,$H1000&lt;Parâmetros!$E$19),"ATENÇÃO · 6x1 apontou fora do horário diurno","Jornada fixa do 6x1"))),IF($D1000="5x2","Jornada fixa do 5x2",IF($D1000="Folguista",IF($J1000=$K1000,"Evidência confirma sequência","DIVERGE · sequência "&amp;$J1000&amp;" × evidência "&amp;$K1000),IF($K1000=$E1000,"Evidência confirma cadastro","DIVERGE · cadastro "&amp;$E1000&amp;" × evidência "&amp;$K1000)))))))))))</f>
        <v>Férias no cadastro</v>
      </c>
      <c r="W1000" s="34">
        <f>IF(OR(OR($D1000="6x1",$D1000="FF 6x1"),$D1000="5x2"),"",IF($AB1000&lt;&gt;$AB999,IF(IFERROR(INDEX(Cadastro!$F$5:$F$243,$AB1000),"")="",IF($L1000&gt;0,1,0),IF(IFERROR(INDEX(Cadastro!$F$5:$F$243,$AB1000),"")&lt;=IFERROR(INDEX(Parâmetros!$B$39:$B$48,MATCH($E1000,Parâmetros!$A$39:$A$48,0)),99),IFERROR(INDEX(Cadastro!$F$5:$F$243,$AB1000),""),0)),IF($L1000&gt;0,IF(N($X999)&gt;0,1,N($W999)+1),IF(AND($L1000=0,OR(N($W999)&gt;=IFERROR(INDEX(Parâmetros!$B$39:$B$48,MATCH($E1000,Parâmetros!$A$39:$A$48,0)),99),AND(N($X999)&gt;0,N($X999)&lt;IFERROR(INDEX(Parâmetros!$C$39:$C$48,MATCH($E1000,Parâmetros!$A$39:$A$48,0)),0)))),0,N($W999)+1))))</f>
        <v>18</v>
      </c>
      <c r="X1000" s="34">
        <f>IF(OR(OR($D1000="6x1",$D1000="FF 6x1"),$D1000="5x2"),"",IF($AB1000&lt;&gt;$AB999,IF(IFERROR(INDEX(Cadastro!$F$5:$F$243,$AB1000),"")="",0,IF(IFERROR(INDEX(Cadastro!$F$5:$F$243,$AB1000),"")&gt;IFERROR(INDEX(Parâmetros!$B$39:$B$48,MATCH($E1000,Parâmetros!$A$39:$A$48,0)),99),IFERROR(INDEX(Cadastro!$F$5:$F$243,$AB1000),"")-IFERROR(INDEX(Parâmetros!$B$39:$B$48,MATCH($E1000,Parâmetros!$A$39:$A$48,0)),99),0)),IF(AND($L1000=0,OR(N($W999)&gt;=IFERROR(INDEX(Parâmetros!$B$39:$B$48,MATCH($E1000,Parâmetros!$A$39:$A$48,0)),99),AND(N($X999)&gt;0,N($X999)&lt;IFERROR(INDEX(Parâmetros!$C$39:$C$48,MATCH($E1000,Parâmetros!$A$39:$A$48,0)),0)))),N($X999)+1,0)))</f>
        <v>0</v>
      </c>
      <c r="Y1000" t="str">
        <f>IF($AC1000&lt;&gt;"",IF($L1000&gt;0,$AC1000&amp;" · com apontamento",$AC1000),IF($E1000="Férias",IF($L1000&gt;0,"Férias · com apontamento","Férias (cadastro)"),IF(($Z1000+$AA1000-1)&gt;Parâmetros!$E$16,"Férias / afastamento",IF(AND($D1000="5x2",OR(WEEKDAY($F1000,2)=6,WEEKDAY($F1000,2)=7)),IF($L1000&gt;0,"Folga trabalhada","Folga"),IF($L1000&gt;0,"Trabalhado",IF(OR(OR($D1000="6x1",$D1000="FF 6x1"),$D1000="5x2"),IF(AND(OR($D1000="6x1",$D1000="FF 6x1"),OR(WEEKDAY($F1000,2)=6,WEEKDAY($F1000,2)=7)),"Folga","Falta de registro"),IF(AND($AB1000&lt;&gt;$AB999,IFERROR(INDEX(Cadastro!$F$5:$F$243,$AB1000),"")=""),"Indeterminado (início da série)",IF($X1000&gt;0,"Folga","Falta de registro"))))))))</f>
        <v>Férias (cadastro)</v>
      </c>
      <c r="Z1000" s="34">
        <f>IF(OR($L1000&gt;0,$F1000&gt;Parâmetros!$E$14),0,IF($A1000&lt;&gt;$A999,1,N($Z999)+1))</f>
        <v>19</v>
      </c>
      <c r="AA1000" s="34">
        <f>IF(OR($L1000&gt;0,$F1000&gt;Parâmetros!$E$14),0,IF(OR($A1000&lt;&gt;$A1001,$F1001&gt;Parâmetros!$E$14),1,N($AA1001)+1))</f>
        <v>1</v>
      </c>
      <c r="AB1000" s="31">
        <f>IFERROR(MATCH($A1000&amp;"|"&amp;TEXT(_xlfn.MAXIFS(Cadastro!$E$5:$E$243,Cadastro!$A$5:$A$243,$A1000,Cadastro!$E$5:$E$243,"&lt;="&amp;$F1000),"yyyymmdd"),Cadastro!$I$5:$I$243,0),"")</f>
        <v>131</v>
      </c>
      <c r="AC1000" t="str">
        <f>IFERROR(_xlfn.SINGLE(INDEX(Exceções!$D$5:$D$203,MATCH($A1000&amp;"|"&amp;$F1000,Exceções!$F$5:$F$203,0))),"")</f>
        <v/>
      </c>
      <c r="AD1000" t="str">
        <f>IF($AC1000="","",IFERROR(_xlfn.SINGLE(INDEX(Exceções!$E$5:$E$203,MATCH($A1000&amp;"|"&amp;$F1000,Exceções!$F$5:$F$203,0))),""))</f>
        <v/>
      </c>
    </row>
    <row r="1001" spans="1:30" ht="15" hidden="1" customHeight="1" x14ac:dyDescent="0.25">
      <c r="A1001" s="31">
        <v>54684</v>
      </c>
      <c r="B1001" s="17" t="s">
        <v>56</v>
      </c>
      <c r="C1001" s="17" t="str">
        <f>IFERROR(INDEX(Cadastro!$C$5:$C$243,$AB1001),"NÃO INFORMADO")</f>
        <v>NÃO INFORMADO</v>
      </c>
      <c r="D1001" s="17" t="str">
        <f>IFERROR(INDEX(Cadastro!$D$5:$D$243,$AB1001),"")</f>
        <v>Férias</v>
      </c>
      <c r="E1001" s="17" t="str">
        <f>IFERROR(INDEX(Cadastro!$G$5:$G$243,$AB1001),"")</f>
        <v>Férias</v>
      </c>
      <c r="F1001" s="29">
        <v>46319</v>
      </c>
      <c r="G1001" s="32" t="str">
        <f t="shared" si="90"/>
        <v>sáb</v>
      </c>
      <c r="H1001" s="31" t="str">
        <f>IF($L1001=0,"",_xlfn.MINIFS(Dados!$Q:$Q,Dados!$A:$A,$A1001,Dados!$S:$S,$F1001))</f>
        <v/>
      </c>
      <c r="I1001" s="31" t="str">
        <f>IF($H1001="","",_xlfn.MAXIFS(Dados!$R:$R,Dados!$A:$A,$A1001,Dados!$S:$S,$F1001))</f>
        <v/>
      </c>
      <c r="J1001" s="32" t="str">
        <f>IF($D1001&lt;&gt;"Folguista","",IFERROR(INDEX(Parâmetros!$D$52:$G$52,1,MIN(4,MAX(1,$W1001))),""))</f>
        <v/>
      </c>
      <c r="K1001" s="32" t="str">
        <f>IF(OR($AC1001&lt;&gt;"",$Y1001="Folga",$Y1001="Folga trabalhada",$Y1001="Férias (cadastro)",$Y1001="Férias / afastamento",$Y1001="Indeterminado (início da série)"),"",IF(OR($D1001="6x1",$D1001="FF 6x1"),IF(OR(WEEKDAY($F1001,2)=6,WEEKDAY($F1001,2)=7),"6x1 sáb/dom","6x1"),IF($D1001="5x2","5x2",IF($H1001="",IF($D1001="Folguista",$J1001,$E1001),IF(OR($H1001&gt;=Parâmetros!$E$18,$H1001&lt;Parâmetros!$E$19),"C",IF($H1001&lt;Parâmetros!$E$20,"A","B"))))))</f>
        <v/>
      </c>
      <c r="L1001" s="30">
        <f>SUMIFS(Dados!$E:$E,Dados!$A:$A,$A1001,Dados!$S:$S,$F1001)</f>
        <v>0</v>
      </c>
      <c r="M1001" s="30" t="str">
        <f>IFERROR(INDEX(Parâmetros!$E$6:$E$11,MATCH($K1001,Parâmetros!$A$6:$A$11,0)),"")</f>
        <v/>
      </c>
      <c r="N1001" s="33" t="str">
        <f t="shared" si="91"/>
        <v/>
      </c>
      <c r="O1001" s="33">
        <f>Parâmetros!$E$13</f>
        <v>0.8</v>
      </c>
      <c r="P1001" s="32" t="str">
        <f>IF(OR($M1001="",$F1001&gt;Parâmetros!$E$14),"Não","Sim")</f>
        <v>Não</v>
      </c>
      <c r="Q1001" s="32" t="str">
        <f t="shared" si="92"/>
        <v/>
      </c>
      <c r="R1001" s="32" t="str">
        <f t="shared" si="93"/>
        <v/>
      </c>
      <c r="S1001" s="30" t="str">
        <f t="shared" si="94"/>
        <v/>
      </c>
      <c r="T1001" s="32" t="str">
        <f>IF($Q1001&lt;&gt;"Sim","",IF($N1001&gt;Parâmetros!$E$15,"Sim","Não"))</f>
        <v/>
      </c>
      <c r="U1001" s="17" t="str">
        <f t="shared" si="95"/>
        <v>Férias / afastamento</v>
      </c>
      <c r="V1001" s="17" t="str">
        <f>IF($AC1001&lt;&gt;"",IF($L1001&gt;0,"ATENÇÃO · apontou em dia de "&amp;LOWER($AC1001)&amp;" cadastrado","Exceção cadastrada · "&amp;$AC1001)&amp;IF($AD1001="",""," · "&amp;$AD1001),IF($E1001="Férias",IF($L1001&gt;0,"ATENÇÃO · apontou estando de férias no cadastro","Férias no cadastro"),IF($Y1001="Férias / afastamento","Afastamento · "&amp;($Z1001+$AA1001-1)&amp;" dias seguidos sem apontamento",IF($Y1001="Folga trabalhada","ATENÇÃO · apontou em dia de folga da escala 5x2",IF($Y1001="Folga",IF(AND($D1001="5x2",OR(WEEKDAY($F1001,2)=6,WEEKDAY($F1001,2)=7)),"Folga de fim de semana da escala 5x2",IF(AND(OR($D1001="6x1",$D1001="FF 6x1"),WEEKDAY($F1001,2)=6,FALSE()),"Folga de fim de semana · apontou no domingo anterior",IF(AND(OR($D1001="6x1",$D1001="FF 6x1"),WEEKDAY($F1001,2)=7,AND($A1001=$A1000,$L1000&gt;0)),"Folga de fim de semana · apontou no sábado",IF(AND(OR($D1001="6x1",$D1001="FF 6x1"),OR(WEEKDAY($F1001,2)=6,WEEKDAY($F1001,2)=7)),"Folga de fim de semana · sem apontamento no sábado nem no domingo","Folga prevista pelo ciclo")))),IF($Y1001="Indeterminado (início da série)","Sem histórico anterior — informe o dia do ciclo no Cadastro",IF($Y1001="Falta de registro",IF(OR(OR($D1001="6x1",$D1001="FF 6x1"),$D1001="5x2"),"FALTA DE REGISTRO · dia útil da escala "&amp;$E1001,"FALTA DE REGISTRO · dia "&amp;$W1001&amp;" de "&amp;IFERROR(INDEX(Parâmetros!$B$39:$B$48,MATCH($E1001,Parâmetros!$A$39:$A$48,0)),99)&amp;" do ciclo"),IF(OR($D1001="6x1",$D1001="FF 6x1"),IF(OR(AND(WEEKDAY($F1001,2)=6,AND($A1001=$A1002,$L1002&gt;0)),AND(WEEKDAY($F1001,2)=7,AND($A1001=$A1000,$L1000&gt;0))),"ATENÇÃO · apontou sábado e domingo no mesmo fim de semana",IF(OR(WEEKDAY($F1001,2)=6,WEEKDAY($F1001,2)=7),"Jornada de fim de semana do 6x1",IF(OR($H1001&gt;=Parâmetros!$E$20,$H1001&lt;Parâmetros!$E$19),"ATENÇÃO · 6x1 apontou fora do horário diurno","Jornada fixa do 6x1"))),IF($D1001="5x2","Jornada fixa do 5x2",IF($D1001="Folguista",IF($J1001=$K1001,"Evidência confirma sequência","DIVERGE · sequência "&amp;$J1001&amp;" × evidência "&amp;$K1001),IF($K1001=$E1001,"Evidência confirma cadastro","DIVERGE · cadastro "&amp;$E1001&amp;" × evidência "&amp;$K1001)))))))))))</f>
        <v>Férias no cadastro</v>
      </c>
      <c r="W1001" s="34">
        <f>IF(OR(OR($D1001="6x1",$D1001="FF 6x1"),$D1001="5x2"),"",IF($AB1001&lt;&gt;$AB1000,IF(IFERROR(INDEX(Cadastro!$F$5:$F$243,$AB1001),"")="",IF($L1001&gt;0,1,0),IF(IFERROR(INDEX(Cadastro!$F$5:$F$243,$AB1001),"")&lt;=IFERROR(INDEX(Parâmetros!$B$39:$B$48,MATCH($E1001,Parâmetros!$A$39:$A$48,0)),99),IFERROR(INDEX(Cadastro!$F$5:$F$243,$AB1001),""),0)),IF($L1001&gt;0,IF(N($X1000)&gt;0,1,N($W1000)+1),IF(AND($L1001=0,OR(N($W1000)&gt;=IFERROR(INDEX(Parâmetros!$B$39:$B$48,MATCH($E1001,Parâmetros!$A$39:$A$48,0)),99),AND(N($X1000)&gt;0,N($X1000)&lt;IFERROR(INDEX(Parâmetros!$C$39:$C$48,MATCH($E1001,Parâmetros!$A$39:$A$48,0)),0)))),0,N($W1000)+1))))</f>
        <v>19</v>
      </c>
      <c r="X1001" s="34">
        <f>IF(OR(OR($D1001="6x1",$D1001="FF 6x1"),$D1001="5x2"),"",IF($AB1001&lt;&gt;$AB1000,IF(IFERROR(INDEX(Cadastro!$F$5:$F$243,$AB1001),"")="",0,IF(IFERROR(INDEX(Cadastro!$F$5:$F$243,$AB1001),"")&gt;IFERROR(INDEX(Parâmetros!$B$39:$B$48,MATCH($E1001,Parâmetros!$A$39:$A$48,0)),99),IFERROR(INDEX(Cadastro!$F$5:$F$243,$AB1001),"")-IFERROR(INDEX(Parâmetros!$B$39:$B$48,MATCH($E1001,Parâmetros!$A$39:$A$48,0)),99),0)),IF(AND($L1001=0,OR(N($W1000)&gt;=IFERROR(INDEX(Parâmetros!$B$39:$B$48,MATCH($E1001,Parâmetros!$A$39:$A$48,0)),99),AND(N($X1000)&gt;0,N($X1000)&lt;IFERROR(INDEX(Parâmetros!$C$39:$C$48,MATCH($E1001,Parâmetros!$A$39:$A$48,0)),0)))),N($X1000)+1,0)))</f>
        <v>0</v>
      </c>
      <c r="Y1001" t="str">
        <f>IF($AC1001&lt;&gt;"",IF($L1001&gt;0,$AC1001&amp;" · com apontamento",$AC1001),IF($E1001="Férias",IF($L1001&gt;0,"Férias · com apontamento","Férias (cadastro)"),IF(($Z1001+$AA1001-1)&gt;Parâmetros!$E$16,"Férias / afastamento",IF(AND($D1001="5x2",OR(WEEKDAY($F1001,2)=6,WEEKDAY($F1001,2)=7)),IF($L1001&gt;0,"Folga trabalhada","Folga"),IF($L1001&gt;0,"Trabalhado",IF(OR(OR($D1001="6x1",$D1001="FF 6x1"),$D1001="5x2"),IF(AND(OR($D1001="6x1",$D1001="FF 6x1"),OR(WEEKDAY($F1001,2)=6,WEEKDAY($F1001,2)=7)),"Folga","Falta de registro"),IF(AND($AB1001&lt;&gt;$AB1000,IFERROR(INDEX(Cadastro!$F$5:$F$243,$AB1001),"")=""),"Indeterminado (início da série)",IF($X1001&gt;0,"Folga","Falta de registro"))))))))</f>
        <v>Férias (cadastro)</v>
      </c>
      <c r="Z1001" s="34">
        <f>IF(OR($L1001&gt;0,$F1001&gt;Parâmetros!$E$14),0,IF($A1001&lt;&gt;$A1000,1,N($Z1000)+1))</f>
        <v>0</v>
      </c>
      <c r="AA1001" s="34">
        <f>IF(OR($L1001&gt;0,$F1001&gt;Parâmetros!$E$14),0,IF(OR($A1001&lt;&gt;$A1002,$F1002&gt;Parâmetros!$E$14),1,N($AA1002)+1))</f>
        <v>0</v>
      </c>
      <c r="AB1001" s="31">
        <f>IFERROR(MATCH($A1001&amp;"|"&amp;TEXT(_xlfn.MAXIFS(Cadastro!$E$5:$E$243,Cadastro!$A$5:$A$243,$A1001,Cadastro!$E$5:$E$243,"&lt;="&amp;$F1001),"yyyymmdd"),Cadastro!$I$5:$I$243,0),"")</f>
        <v>131</v>
      </c>
      <c r="AC1001" t="str">
        <f>IFERROR(_xlfn.SINGLE(INDEX(Exceções!$D$5:$D$203,MATCH($A1001&amp;"|"&amp;$F1001,Exceções!$F$5:$F$203,0))),"")</f>
        <v/>
      </c>
      <c r="AD1001" t="str">
        <f>IF($AC1001="","",IFERROR(_xlfn.SINGLE(INDEX(Exceções!$E$5:$E$203,MATCH($A1001&amp;"|"&amp;$F1001,Exceções!$F$5:$F$203,0))),""))</f>
        <v/>
      </c>
    </row>
    <row r="1002" spans="1:30" ht="15" hidden="1" customHeight="1" x14ac:dyDescent="0.25">
      <c r="A1002" s="31">
        <v>54684</v>
      </c>
      <c r="B1002" s="17" t="s">
        <v>56</v>
      </c>
      <c r="C1002" s="17" t="str">
        <f>IFERROR(INDEX(Cadastro!$C$5:$C$243,$AB1002),"NÃO INFORMADO")</f>
        <v>NÃO INFORMADO</v>
      </c>
      <c r="D1002" s="17" t="str">
        <f>IFERROR(INDEX(Cadastro!$D$5:$D$243,$AB1002),"")</f>
        <v>Férias</v>
      </c>
      <c r="E1002" s="17" t="str">
        <f>IFERROR(INDEX(Cadastro!$G$5:$G$243,$AB1002),"")</f>
        <v>Férias</v>
      </c>
      <c r="F1002" s="29">
        <v>46320</v>
      </c>
      <c r="G1002" s="32" t="str">
        <f t="shared" si="90"/>
        <v>dom</v>
      </c>
      <c r="H1002" s="31" t="str">
        <f>IF($L1002=0,"",_xlfn.MINIFS(Dados!$Q:$Q,Dados!$A:$A,$A1002,Dados!$S:$S,$F1002))</f>
        <v/>
      </c>
      <c r="I1002" s="31" t="str">
        <f>IF($H1002="","",_xlfn.MAXIFS(Dados!$R:$R,Dados!$A:$A,$A1002,Dados!$S:$S,$F1002))</f>
        <v/>
      </c>
      <c r="J1002" s="32" t="str">
        <f>IF($D1002&lt;&gt;"Folguista","",IFERROR(INDEX(Parâmetros!$D$52:$G$52,1,MIN(4,MAX(1,$W1002))),""))</f>
        <v/>
      </c>
      <c r="K1002" s="32" t="str">
        <f>IF(OR($AC1002&lt;&gt;"",$Y1002="Folga",$Y1002="Folga trabalhada",$Y1002="Férias (cadastro)",$Y1002="Férias / afastamento",$Y1002="Indeterminado (início da série)"),"",IF(OR($D1002="6x1",$D1002="FF 6x1"),IF(OR(WEEKDAY($F1002,2)=6,WEEKDAY($F1002,2)=7),"6x1 sáb/dom","6x1"),IF($D1002="5x2","5x2",IF($H1002="",IF($D1002="Folguista",$J1002,$E1002),IF(OR($H1002&gt;=Parâmetros!$E$18,$H1002&lt;Parâmetros!$E$19),"C",IF($H1002&lt;Parâmetros!$E$20,"A","B"))))))</f>
        <v/>
      </c>
      <c r="L1002" s="30">
        <f>SUMIFS(Dados!$E:$E,Dados!$A:$A,$A1002,Dados!$S:$S,$F1002)</f>
        <v>0</v>
      </c>
      <c r="M1002" s="30" t="str">
        <f>IFERROR(INDEX(Parâmetros!$E$6:$E$11,MATCH($K1002,Parâmetros!$A$6:$A$11,0)),"")</f>
        <v/>
      </c>
      <c r="N1002" s="33" t="str">
        <f t="shared" si="91"/>
        <v/>
      </c>
      <c r="O1002" s="33">
        <f>Parâmetros!$E$13</f>
        <v>0.8</v>
      </c>
      <c r="P1002" s="32" t="str">
        <f>IF(OR($M1002="",$F1002&gt;Parâmetros!$E$14),"Não","Sim")</f>
        <v>Não</v>
      </c>
      <c r="Q1002" s="32" t="str">
        <f t="shared" si="92"/>
        <v/>
      </c>
      <c r="R1002" s="32" t="str">
        <f t="shared" si="93"/>
        <v/>
      </c>
      <c r="S1002" s="30" t="str">
        <f t="shared" si="94"/>
        <v/>
      </c>
      <c r="T1002" s="32" t="str">
        <f>IF($Q1002&lt;&gt;"Sim","",IF($N1002&gt;Parâmetros!$E$15,"Sim","Não"))</f>
        <v/>
      </c>
      <c r="U1002" s="17" t="str">
        <f t="shared" si="95"/>
        <v>Férias / afastamento</v>
      </c>
      <c r="V1002" s="17" t="str">
        <f>IF($AC1002&lt;&gt;"",IF($L1002&gt;0,"ATENÇÃO · apontou em dia de "&amp;LOWER($AC1002)&amp;" cadastrado","Exceção cadastrada · "&amp;$AC1002)&amp;IF($AD1002="",""," · "&amp;$AD1002),IF($E1002="Férias",IF($L1002&gt;0,"ATENÇÃO · apontou estando de férias no cadastro","Férias no cadastro"),IF($Y1002="Férias / afastamento","Afastamento · "&amp;($Z1002+$AA1002-1)&amp;" dias seguidos sem apontamento",IF($Y1002="Folga trabalhada","ATENÇÃO · apontou em dia de folga da escala 5x2",IF($Y1002="Folga",IF(AND($D1002="5x2",OR(WEEKDAY($F1002,2)=6,WEEKDAY($F1002,2)=7)),"Folga de fim de semana da escala 5x2",IF(AND(OR($D1002="6x1",$D1002="FF 6x1"),WEEKDAY($F1002,2)=6,FALSE()),"Folga de fim de semana · apontou no domingo anterior",IF(AND(OR($D1002="6x1",$D1002="FF 6x1"),WEEKDAY($F1002,2)=7,AND($A1002=$A1001,$L1001&gt;0)),"Folga de fim de semana · apontou no sábado",IF(AND(OR($D1002="6x1",$D1002="FF 6x1"),OR(WEEKDAY($F1002,2)=6,WEEKDAY($F1002,2)=7)),"Folga de fim de semana · sem apontamento no sábado nem no domingo","Folga prevista pelo ciclo")))),IF($Y1002="Indeterminado (início da série)","Sem histórico anterior — informe o dia do ciclo no Cadastro",IF($Y1002="Falta de registro",IF(OR(OR($D1002="6x1",$D1002="FF 6x1"),$D1002="5x2"),"FALTA DE REGISTRO · dia útil da escala "&amp;$E1002,"FALTA DE REGISTRO · dia "&amp;$W1002&amp;" de "&amp;IFERROR(INDEX(Parâmetros!$B$39:$B$48,MATCH($E1002,Parâmetros!$A$39:$A$48,0)),99)&amp;" do ciclo"),IF(OR($D1002="6x1",$D1002="FF 6x1"),IF(OR(AND(WEEKDAY($F1002,2)=6,AND($A1002=$A1003,$L1003&gt;0)),AND(WEEKDAY($F1002,2)=7,AND($A1002=$A1001,$L1001&gt;0))),"ATENÇÃO · apontou sábado e domingo no mesmo fim de semana",IF(OR(WEEKDAY($F1002,2)=6,WEEKDAY($F1002,2)=7),"Jornada de fim de semana do 6x1",IF(OR($H1002&gt;=Parâmetros!$E$20,$H1002&lt;Parâmetros!$E$19),"ATENÇÃO · 6x1 apontou fora do horário diurno","Jornada fixa do 6x1"))),IF($D1002="5x2","Jornada fixa do 5x2",IF($D1002="Folguista",IF($J1002=$K1002,"Evidência confirma sequência","DIVERGE · sequência "&amp;$J1002&amp;" × evidência "&amp;$K1002),IF($K1002=$E1002,"Evidência confirma cadastro","DIVERGE · cadastro "&amp;$E1002&amp;" × evidência "&amp;$K1002)))))))))))</f>
        <v>Férias no cadastro</v>
      </c>
      <c r="W1002" s="34">
        <f>IF(OR(OR($D1002="6x1",$D1002="FF 6x1"),$D1002="5x2"),"",IF($AB1002&lt;&gt;$AB1001,IF(IFERROR(INDEX(Cadastro!$F$5:$F$243,$AB1002),"")="",IF($L1002&gt;0,1,0),IF(IFERROR(INDEX(Cadastro!$F$5:$F$243,$AB1002),"")&lt;=IFERROR(INDEX(Parâmetros!$B$39:$B$48,MATCH($E1002,Parâmetros!$A$39:$A$48,0)),99),IFERROR(INDEX(Cadastro!$F$5:$F$243,$AB1002),""),0)),IF($L1002&gt;0,IF(N($X1001)&gt;0,1,N($W1001)+1),IF(AND($L1002=0,OR(N($W1001)&gt;=IFERROR(INDEX(Parâmetros!$B$39:$B$48,MATCH($E1002,Parâmetros!$A$39:$A$48,0)),99),AND(N($X1001)&gt;0,N($X1001)&lt;IFERROR(INDEX(Parâmetros!$C$39:$C$48,MATCH($E1002,Parâmetros!$A$39:$A$48,0)),0)))),0,N($W1001)+1))))</f>
        <v>20</v>
      </c>
      <c r="X1002" s="34">
        <f>IF(OR(OR($D1002="6x1",$D1002="FF 6x1"),$D1002="5x2"),"",IF($AB1002&lt;&gt;$AB1001,IF(IFERROR(INDEX(Cadastro!$F$5:$F$243,$AB1002),"")="",0,IF(IFERROR(INDEX(Cadastro!$F$5:$F$243,$AB1002),"")&gt;IFERROR(INDEX(Parâmetros!$B$39:$B$48,MATCH($E1002,Parâmetros!$A$39:$A$48,0)),99),IFERROR(INDEX(Cadastro!$F$5:$F$243,$AB1002),"")-IFERROR(INDEX(Parâmetros!$B$39:$B$48,MATCH($E1002,Parâmetros!$A$39:$A$48,0)),99),0)),IF(AND($L1002=0,OR(N($W1001)&gt;=IFERROR(INDEX(Parâmetros!$B$39:$B$48,MATCH($E1002,Parâmetros!$A$39:$A$48,0)),99),AND(N($X1001)&gt;0,N($X1001)&lt;IFERROR(INDEX(Parâmetros!$C$39:$C$48,MATCH($E1002,Parâmetros!$A$39:$A$48,0)),0)))),N($X1001)+1,0)))</f>
        <v>0</v>
      </c>
      <c r="Y1002" t="str">
        <f>IF($AC1002&lt;&gt;"",IF($L1002&gt;0,$AC1002&amp;" · com apontamento",$AC1002),IF($E1002="Férias",IF($L1002&gt;0,"Férias · com apontamento","Férias (cadastro)"),IF(($Z1002+$AA1002-1)&gt;Parâmetros!$E$16,"Férias / afastamento",IF(AND($D1002="5x2",OR(WEEKDAY($F1002,2)=6,WEEKDAY($F1002,2)=7)),IF($L1002&gt;0,"Folga trabalhada","Folga"),IF($L1002&gt;0,"Trabalhado",IF(OR(OR($D1002="6x1",$D1002="FF 6x1"),$D1002="5x2"),IF(AND(OR($D1002="6x1",$D1002="FF 6x1"),OR(WEEKDAY($F1002,2)=6,WEEKDAY($F1002,2)=7)),"Folga","Falta de registro"),IF(AND($AB1002&lt;&gt;$AB1001,IFERROR(INDEX(Cadastro!$F$5:$F$243,$AB1002),"")=""),"Indeterminado (início da série)",IF($X1002&gt;0,"Folga","Falta de registro"))))))))</f>
        <v>Férias (cadastro)</v>
      </c>
      <c r="Z1002" s="34">
        <f>IF(OR($L1002&gt;0,$F1002&gt;Parâmetros!$E$14),0,IF($A1002&lt;&gt;$A1001,1,N($Z1001)+1))</f>
        <v>0</v>
      </c>
      <c r="AA1002" s="34">
        <f>IF(OR($L1002&gt;0,$F1002&gt;Parâmetros!$E$14),0,IF(OR($A1002&lt;&gt;$A1003,$F1003&gt;Parâmetros!$E$14),1,N($AA1003)+1))</f>
        <v>0</v>
      </c>
      <c r="AB1002" s="31">
        <f>IFERROR(MATCH($A1002&amp;"|"&amp;TEXT(_xlfn.MAXIFS(Cadastro!$E$5:$E$243,Cadastro!$A$5:$A$243,$A1002,Cadastro!$E$5:$E$243,"&lt;="&amp;$F1002),"yyyymmdd"),Cadastro!$I$5:$I$243,0),"")</f>
        <v>131</v>
      </c>
      <c r="AC1002" t="str">
        <f>IFERROR(_xlfn.SINGLE(INDEX(Exceções!$D$5:$D$203,MATCH($A1002&amp;"|"&amp;$F1002,Exceções!$F$5:$F$203,0))),"")</f>
        <v/>
      </c>
      <c r="AD1002" t="str">
        <f>IF($AC1002="","",IFERROR(_xlfn.SINGLE(INDEX(Exceções!$E$5:$E$203,MATCH($A1002&amp;"|"&amp;$F1002,Exceções!$F$5:$F$203,0))),""))</f>
        <v/>
      </c>
    </row>
    <row r="1003" spans="1:30" ht="15" hidden="1" customHeight="1" x14ac:dyDescent="0.25">
      <c r="A1003" s="31">
        <v>54684</v>
      </c>
      <c r="B1003" s="17" t="s">
        <v>56</v>
      </c>
      <c r="C1003" s="17" t="str">
        <f>IFERROR(INDEX(Cadastro!$C$5:$C$243,$AB1003),"NÃO INFORMADO")</f>
        <v>NÃO INFORMADO</v>
      </c>
      <c r="D1003" s="17" t="str">
        <f>IFERROR(INDEX(Cadastro!$D$5:$D$243,$AB1003),"")</f>
        <v>Férias</v>
      </c>
      <c r="E1003" s="17" t="str">
        <f>IFERROR(INDEX(Cadastro!$G$5:$G$243,$AB1003),"")</f>
        <v>Férias</v>
      </c>
      <c r="F1003" s="29">
        <v>46321</v>
      </c>
      <c r="G1003" s="32" t="str">
        <f t="shared" si="90"/>
        <v>seg</v>
      </c>
      <c r="H1003" s="31" t="str">
        <f>IF($L1003=0,"",_xlfn.MINIFS(Dados!$Q:$Q,Dados!$A:$A,$A1003,Dados!$S:$S,$F1003))</f>
        <v/>
      </c>
      <c r="I1003" s="31" t="str">
        <f>IF($H1003="","",_xlfn.MAXIFS(Dados!$R:$R,Dados!$A:$A,$A1003,Dados!$S:$S,$F1003))</f>
        <v/>
      </c>
      <c r="J1003" s="32" t="str">
        <f>IF($D1003&lt;&gt;"Folguista","",IFERROR(INDEX(Parâmetros!$D$52:$G$52,1,MIN(4,MAX(1,$W1003))),""))</f>
        <v/>
      </c>
      <c r="K1003" s="32" t="str">
        <f>IF(OR($AC1003&lt;&gt;"",$Y1003="Folga",$Y1003="Folga trabalhada",$Y1003="Férias (cadastro)",$Y1003="Férias / afastamento",$Y1003="Indeterminado (início da série)"),"",IF(OR($D1003="6x1",$D1003="FF 6x1"),IF(OR(WEEKDAY($F1003,2)=6,WEEKDAY($F1003,2)=7),"6x1 sáb/dom","6x1"),IF($D1003="5x2","5x2",IF($H1003="",IF($D1003="Folguista",$J1003,$E1003),IF(OR($H1003&gt;=Parâmetros!$E$18,$H1003&lt;Parâmetros!$E$19),"C",IF($H1003&lt;Parâmetros!$E$20,"A","B"))))))</f>
        <v/>
      </c>
      <c r="L1003" s="30">
        <f>SUMIFS(Dados!$E:$E,Dados!$A:$A,$A1003,Dados!$S:$S,$F1003)</f>
        <v>0</v>
      </c>
      <c r="M1003" s="30" t="str">
        <f>IFERROR(INDEX(Parâmetros!$E$6:$E$11,MATCH($K1003,Parâmetros!$A$6:$A$11,0)),"")</f>
        <v/>
      </c>
      <c r="N1003" s="33" t="str">
        <f t="shared" si="91"/>
        <v/>
      </c>
      <c r="O1003" s="33">
        <f>Parâmetros!$E$13</f>
        <v>0.8</v>
      </c>
      <c r="P1003" s="32" t="str">
        <f>IF(OR($M1003="",$F1003&gt;Parâmetros!$E$14),"Não","Sim")</f>
        <v>Não</v>
      </c>
      <c r="Q1003" s="32" t="str">
        <f t="shared" si="92"/>
        <v/>
      </c>
      <c r="R1003" s="32" t="str">
        <f t="shared" si="93"/>
        <v/>
      </c>
      <c r="S1003" s="30" t="str">
        <f t="shared" si="94"/>
        <v/>
      </c>
      <c r="T1003" s="32" t="str">
        <f>IF($Q1003&lt;&gt;"Sim","",IF($N1003&gt;Parâmetros!$E$15,"Sim","Não"))</f>
        <v/>
      </c>
      <c r="U1003" s="17" t="str">
        <f t="shared" si="95"/>
        <v>Férias / afastamento</v>
      </c>
      <c r="V1003" s="17" t="str">
        <f>IF($AC1003&lt;&gt;"",IF($L1003&gt;0,"ATENÇÃO · apontou em dia de "&amp;LOWER($AC1003)&amp;" cadastrado","Exceção cadastrada · "&amp;$AC1003)&amp;IF($AD1003="",""," · "&amp;$AD1003),IF($E1003="Férias",IF($L1003&gt;0,"ATENÇÃO · apontou estando de férias no cadastro","Férias no cadastro"),IF($Y1003="Férias / afastamento","Afastamento · "&amp;($Z1003+$AA1003-1)&amp;" dias seguidos sem apontamento",IF($Y1003="Folga trabalhada","ATENÇÃO · apontou em dia de folga da escala 5x2",IF($Y1003="Folga",IF(AND($D1003="5x2",OR(WEEKDAY($F1003,2)=6,WEEKDAY($F1003,2)=7)),"Folga de fim de semana da escala 5x2",IF(AND(OR($D1003="6x1",$D1003="FF 6x1"),WEEKDAY($F1003,2)=6,FALSE()),"Folga de fim de semana · apontou no domingo anterior",IF(AND(OR($D1003="6x1",$D1003="FF 6x1"),WEEKDAY($F1003,2)=7,AND($A1003=$A1002,$L1002&gt;0)),"Folga de fim de semana · apontou no sábado",IF(AND(OR($D1003="6x1",$D1003="FF 6x1"),OR(WEEKDAY($F1003,2)=6,WEEKDAY($F1003,2)=7)),"Folga de fim de semana · sem apontamento no sábado nem no domingo","Folga prevista pelo ciclo")))),IF($Y1003="Indeterminado (início da série)","Sem histórico anterior — informe o dia do ciclo no Cadastro",IF($Y1003="Falta de registro",IF(OR(OR($D1003="6x1",$D1003="FF 6x1"),$D1003="5x2"),"FALTA DE REGISTRO · dia útil da escala "&amp;$E1003,"FALTA DE REGISTRO · dia "&amp;$W1003&amp;" de "&amp;IFERROR(INDEX(Parâmetros!$B$39:$B$48,MATCH($E1003,Parâmetros!$A$39:$A$48,0)),99)&amp;" do ciclo"),IF(OR($D1003="6x1",$D1003="FF 6x1"),IF(OR(AND(WEEKDAY($F1003,2)=6,AND($A1003=$A1004,$L1004&gt;0)),AND(WEEKDAY($F1003,2)=7,AND($A1003=$A1002,$L1002&gt;0))),"ATENÇÃO · apontou sábado e domingo no mesmo fim de semana",IF(OR(WEEKDAY($F1003,2)=6,WEEKDAY($F1003,2)=7),"Jornada de fim de semana do 6x1",IF(OR($H1003&gt;=Parâmetros!$E$20,$H1003&lt;Parâmetros!$E$19),"ATENÇÃO · 6x1 apontou fora do horário diurno","Jornada fixa do 6x1"))),IF($D1003="5x2","Jornada fixa do 5x2",IF($D1003="Folguista",IF($J1003=$K1003,"Evidência confirma sequência","DIVERGE · sequência "&amp;$J1003&amp;" × evidência "&amp;$K1003),IF($K1003=$E1003,"Evidência confirma cadastro","DIVERGE · cadastro "&amp;$E1003&amp;" × evidência "&amp;$K1003)))))))))))</f>
        <v>Férias no cadastro</v>
      </c>
      <c r="W1003" s="34">
        <f>IF(OR(OR($D1003="6x1",$D1003="FF 6x1"),$D1003="5x2"),"",IF($AB1003&lt;&gt;$AB1002,IF(IFERROR(INDEX(Cadastro!$F$5:$F$243,$AB1003),"")="",IF($L1003&gt;0,1,0),IF(IFERROR(INDEX(Cadastro!$F$5:$F$243,$AB1003),"")&lt;=IFERROR(INDEX(Parâmetros!$B$39:$B$48,MATCH($E1003,Parâmetros!$A$39:$A$48,0)),99),IFERROR(INDEX(Cadastro!$F$5:$F$243,$AB1003),""),0)),IF($L1003&gt;0,IF(N($X1002)&gt;0,1,N($W1002)+1),IF(AND($L1003=0,OR(N($W1002)&gt;=IFERROR(INDEX(Parâmetros!$B$39:$B$48,MATCH($E1003,Parâmetros!$A$39:$A$48,0)),99),AND(N($X1002)&gt;0,N($X1002)&lt;IFERROR(INDEX(Parâmetros!$C$39:$C$48,MATCH($E1003,Parâmetros!$A$39:$A$48,0)),0)))),0,N($W1002)+1))))</f>
        <v>21</v>
      </c>
      <c r="X1003" s="34">
        <f>IF(OR(OR($D1003="6x1",$D1003="FF 6x1"),$D1003="5x2"),"",IF($AB1003&lt;&gt;$AB1002,IF(IFERROR(INDEX(Cadastro!$F$5:$F$243,$AB1003),"")="",0,IF(IFERROR(INDEX(Cadastro!$F$5:$F$243,$AB1003),"")&gt;IFERROR(INDEX(Parâmetros!$B$39:$B$48,MATCH($E1003,Parâmetros!$A$39:$A$48,0)),99),IFERROR(INDEX(Cadastro!$F$5:$F$243,$AB1003),"")-IFERROR(INDEX(Parâmetros!$B$39:$B$48,MATCH($E1003,Parâmetros!$A$39:$A$48,0)),99),0)),IF(AND($L1003=0,OR(N($W1002)&gt;=IFERROR(INDEX(Parâmetros!$B$39:$B$48,MATCH($E1003,Parâmetros!$A$39:$A$48,0)),99),AND(N($X1002)&gt;0,N($X1002)&lt;IFERROR(INDEX(Parâmetros!$C$39:$C$48,MATCH($E1003,Parâmetros!$A$39:$A$48,0)),0)))),N($X1002)+1,0)))</f>
        <v>0</v>
      </c>
      <c r="Y1003" t="str">
        <f>IF($AC1003&lt;&gt;"",IF($L1003&gt;0,$AC1003&amp;" · com apontamento",$AC1003),IF($E1003="Férias",IF($L1003&gt;0,"Férias · com apontamento","Férias (cadastro)"),IF(($Z1003+$AA1003-1)&gt;Parâmetros!$E$16,"Férias / afastamento",IF(AND($D1003="5x2",OR(WEEKDAY($F1003,2)=6,WEEKDAY($F1003,2)=7)),IF($L1003&gt;0,"Folga trabalhada","Folga"),IF($L1003&gt;0,"Trabalhado",IF(OR(OR($D1003="6x1",$D1003="FF 6x1"),$D1003="5x2"),IF(AND(OR($D1003="6x1",$D1003="FF 6x1"),OR(WEEKDAY($F1003,2)=6,WEEKDAY($F1003,2)=7)),"Folga","Falta de registro"),IF(AND($AB1003&lt;&gt;$AB1002,IFERROR(INDEX(Cadastro!$F$5:$F$243,$AB1003),"")=""),"Indeterminado (início da série)",IF($X1003&gt;0,"Folga","Falta de registro"))))))))</f>
        <v>Férias (cadastro)</v>
      </c>
      <c r="Z1003" s="34">
        <f>IF(OR($L1003&gt;0,$F1003&gt;Parâmetros!$E$14),0,IF($A1003&lt;&gt;$A1002,1,N($Z1002)+1))</f>
        <v>0</v>
      </c>
      <c r="AA1003" s="34">
        <f>IF(OR($L1003&gt;0,$F1003&gt;Parâmetros!$E$14),0,IF(OR($A1003&lt;&gt;$A1004,$F1004&gt;Parâmetros!$E$14),1,N($AA1004)+1))</f>
        <v>0</v>
      </c>
      <c r="AB1003" s="31">
        <f>IFERROR(MATCH($A1003&amp;"|"&amp;TEXT(_xlfn.MAXIFS(Cadastro!$E$5:$E$243,Cadastro!$A$5:$A$243,$A1003,Cadastro!$E$5:$E$243,"&lt;="&amp;$F1003),"yyyymmdd"),Cadastro!$I$5:$I$243,0),"")</f>
        <v>131</v>
      </c>
      <c r="AC1003" t="str">
        <f>IFERROR(_xlfn.SINGLE(INDEX(Exceções!$D$5:$D$203,MATCH($A1003&amp;"|"&amp;$F1003,Exceções!$F$5:$F$203,0))),"")</f>
        <v/>
      </c>
      <c r="AD1003" t="str">
        <f>IF($AC1003="","",IFERROR(_xlfn.SINGLE(INDEX(Exceções!$E$5:$E$203,MATCH($A1003&amp;"|"&amp;$F1003,Exceções!$F$5:$F$203,0))),""))</f>
        <v/>
      </c>
    </row>
    <row r="1004" spans="1:30" ht="15" hidden="1" customHeight="1" x14ac:dyDescent="0.25">
      <c r="A1004" s="31">
        <v>54684</v>
      </c>
      <c r="B1004" s="17" t="s">
        <v>56</v>
      </c>
      <c r="C1004" s="17" t="str">
        <f>IFERROR(INDEX(Cadastro!$C$5:$C$243,$AB1004),"NÃO INFORMADO")</f>
        <v>NÃO INFORMADO</v>
      </c>
      <c r="D1004" s="17" t="str">
        <f>IFERROR(INDEX(Cadastro!$D$5:$D$243,$AB1004),"")</f>
        <v>Férias</v>
      </c>
      <c r="E1004" s="17" t="str">
        <f>IFERROR(INDEX(Cadastro!$G$5:$G$243,$AB1004),"")</f>
        <v>Férias</v>
      </c>
      <c r="F1004" s="29">
        <v>46322</v>
      </c>
      <c r="G1004" s="32" t="str">
        <f t="shared" si="90"/>
        <v>ter</v>
      </c>
      <c r="H1004" s="31" t="str">
        <f>IF($L1004=0,"",_xlfn.MINIFS(Dados!$Q:$Q,Dados!$A:$A,$A1004,Dados!$S:$S,$F1004))</f>
        <v/>
      </c>
      <c r="I1004" s="31" t="str">
        <f>IF($H1004="","",_xlfn.MAXIFS(Dados!$R:$R,Dados!$A:$A,$A1004,Dados!$S:$S,$F1004))</f>
        <v/>
      </c>
      <c r="J1004" s="32" t="str">
        <f>IF($D1004&lt;&gt;"Folguista","",IFERROR(INDEX(Parâmetros!$D$52:$G$52,1,MIN(4,MAX(1,$W1004))),""))</f>
        <v/>
      </c>
      <c r="K1004" s="32" t="str">
        <f>IF(OR($AC1004&lt;&gt;"",$Y1004="Folga",$Y1004="Folga trabalhada",$Y1004="Férias (cadastro)",$Y1004="Férias / afastamento",$Y1004="Indeterminado (início da série)"),"",IF(OR($D1004="6x1",$D1004="FF 6x1"),IF(OR(WEEKDAY($F1004,2)=6,WEEKDAY($F1004,2)=7),"6x1 sáb/dom","6x1"),IF($D1004="5x2","5x2",IF($H1004="",IF($D1004="Folguista",$J1004,$E1004),IF(OR($H1004&gt;=Parâmetros!$E$18,$H1004&lt;Parâmetros!$E$19),"C",IF($H1004&lt;Parâmetros!$E$20,"A","B"))))))</f>
        <v/>
      </c>
      <c r="L1004" s="30">
        <f>SUMIFS(Dados!$E:$E,Dados!$A:$A,$A1004,Dados!$S:$S,$F1004)</f>
        <v>0</v>
      </c>
      <c r="M1004" s="30" t="str">
        <f>IFERROR(INDEX(Parâmetros!$E$6:$E$11,MATCH($K1004,Parâmetros!$A$6:$A$11,0)),"")</f>
        <v/>
      </c>
      <c r="N1004" s="33" t="str">
        <f t="shared" si="91"/>
        <v/>
      </c>
      <c r="O1004" s="33">
        <f>Parâmetros!$E$13</f>
        <v>0.8</v>
      </c>
      <c r="P1004" s="32" t="str">
        <f>IF(OR($M1004="",$F1004&gt;Parâmetros!$E$14),"Não","Sim")</f>
        <v>Não</v>
      </c>
      <c r="Q1004" s="32" t="str">
        <f t="shared" si="92"/>
        <v/>
      </c>
      <c r="R1004" s="32" t="str">
        <f t="shared" si="93"/>
        <v/>
      </c>
      <c r="S1004" s="30" t="str">
        <f t="shared" si="94"/>
        <v/>
      </c>
      <c r="T1004" s="32" t="str">
        <f>IF($Q1004&lt;&gt;"Sim","",IF($N1004&gt;Parâmetros!$E$15,"Sim","Não"))</f>
        <v/>
      </c>
      <c r="U1004" s="17" t="str">
        <f t="shared" si="95"/>
        <v>Férias / afastamento</v>
      </c>
      <c r="V1004" s="17" t="str">
        <f>IF($AC1004&lt;&gt;"",IF($L1004&gt;0,"ATENÇÃO · apontou em dia de "&amp;LOWER($AC1004)&amp;" cadastrado","Exceção cadastrada · "&amp;$AC1004)&amp;IF($AD1004="",""," · "&amp;$AD1004),IF($E1004="Férias",IF($L1004&gt;0,"ATENÇÃO · apontou estando de férias no cadastro","Férias no cadastro"),IF($Y1004="Férias / afastamento","Afastamento · "&amp;($Z1004+$AA1004-1)&amp;" dias seguidos sem apontamento",IF($Y1004="Folga trabalhada","ATENÇÃO · apontou em dia de folga da escala 5x2",IF($Y1004="Folga",IF(AND($D1004="5x2",OR(WEEKDAY($F1004,2)=6,WEEKDAY($F1004,2)=7)),"Folga de fim de semana da escala 5x2",IF(AND(OR($D1004="6x1",$D1004="FF 6x1"),WEEKDAY($F1004,2)=6,FALSE()),"Folga de fim de semana · apontou no domingo anterior",IF(AND(OR($D1004="6x1",$D1004="FF 6x1"),WEEKDAY($F1004,2)=7,AND($A1004=$A1003,$L1003&gt;0)),"Folga de fim de semana · apontou no sábado",IF(AND(OR($D1004="6x1",$D1004="FF 6x1"),OR(WEEKDAY($F1004,2)=6,WEEKDAY($F1004,2)=7)),"Folga de fim de semana · sem apontamento no sábado nem no domingo","Folga prevista pelo ciclo")))),IF($Y1004="Indeterminado (início da série)","Sem histórico anterior — informe o dia do ciclo no Cadastro",IF($Y1004="Falta de registro",IF(OR(OR($D1004="6x1",$D1004="FF 6x1"),$D1004="5x2"),"FALTA DE REGISTRO · dia útil da escala "&amp;$E1004,"FALTA DE REGISTRO · dia "&amp;$W1004&amp;" de "&amp;IFERROR(INDEX(Parâmetros!$B$39:$B$48,MATCH($E1004,Parâmetros!$A$39:$A$48,0)),99)&amp;" do ciclo"),IF(OR($D1004="6x1",$D1004="FF 6x1"),IF(OR(AND(WEEKDAY($F1004,2)=6,AND($A1004=$A1005,$L1005&gt;0)),AND(WEEKDAY($F1004,2)=7,AND($A1004=$A1003,$L1003&gt;0))),"ATENÇÃO · apontou sábado e domingo no mesmo fim de semana",IF(OR(WEEKDAY($F1004,2)=6,WEEKDAY($F1004,2)=7),"Jornada de fim de semana do 6x1",IF(OR($H1004&gt;=Parâmetros!$E$20,$H1004&lt;Parâmetros!$E$19),"ATENÇÃO · 6x1 apontou fora do horário diurno","Jornada fixa do 6x1"))),IF($D1004="5x2","Jornada fixa do 5x2",IF($D1004="Folguista",IF($J1004=$K1004,"Evidência confirma sequência","DIVERGE · sequência "&amp;$J1004&amp;" × evidência "&amp;$K1004),IF($K1004=$E1004,"Evidência confirma cadastro","DIVERGE · cadastro "&amp;$E1004&amp;" × evidência "&amp;$K1004)))))))))))</f>
        <v>Férias no cadastro</v>
      </c>
      <c r="W1004" s="34">
        <f>IF(OR(OR($D1004="6x1",$D1004="FF 6x1"),$D1004="5x2"),"",IF($AB1004&lt;&gt;$AB1003,IF(IFERROR(INDEX(Cadastro!$F$5:$F$243,$AB1004),"")="",IF($L1004&gt;0,1,0),IF(IFERROR(INDEX(Cadastro!$F$5:$F$243,$AB1004),"")&lt;=IFERROR(INDEX(Parâmetros!$B$39:$B$48,MATCH($E1004,Parâmetros!$A$39:$A$48,0)),99),IFERROR(INDEX(Cadastro!$F$5:$F$243,$AB1004),""),0)),IF($L1004&gt;0,IF(N($X1003)&gt;0,1,N($W1003)+1),IF(AND($L1004=0,OR(N($W1003)&gt;=IFERROR(INDEX(Parâmetros!$B$39:$B$48,MATCH($E1004,Parâmetros!$A$39:$A$48,0)),99),AND(N($X1003)&gt;0,N($X1003)&lt;IFERROR(INDEX(Parâmetros!$C$39:$C$48,MATCH($E1004,Parâmetros!$A$39:$A$48,0)),0)))),0,N($W1003)+1))))</f>
        <v>22</v>
      </c>
      <c r="X1004" s="34">
        <f>IF(OR(OR($D1004="6x1",$D1004="FF 6x1"),$D1004="5x2"),"",IF($AB1004&lt;&gt;$AB1003,IF(IFERROR(INDEX(Cadastro!$F$5:$F$243,$AB1004),"")="",0,IF(IFERROR(INDEX(Cadastro!$F$5:$F$243,$AB1004),"")&gt;IFERROR(INDEX(Parâmetros!$B$39:$B$48,MATCH($E1004,Parâmetros!$A$39:$A$48,0)),99),IFERROR(INDEX(Cadastro!$F$5:$F$243,$AB1004),"")-IFERROR(INDEX(Parâmetros!$B$39:$B$48,MATCH($E1004,Parâmetros!$A$39:$A$48,0)),99),0)),IF(AND($L1004=0,OR(N($W1003)&gt;=IFERROR(INDEX(Parâmetros!$B$39:$B$48,MATCH($E1004,Parâmetros!$A$39:$A$48,0)),99),AND(N($X1003)&gt;0,N($X1003)&lt;IFERROR(INDEX(Parâmetros!$C$39:$C$48,MATCH($E1004,Parâmetros!$A$39:$A$48,0)),0)))),N($X1003)+1,0)))</f>
        <v>0</v>
      </c>
      <c r="Y1004" t="str">
        <f>IF($AC1004&lt;&gt;"",IF($L1004&gt;0,$AC1004&amp;" · com apontamento",$AC1004),IF($E1004="Férias",IF($L1004&gt;0,"Férias · com apontamento","Férias (cadastro)"),IF(($Z1004+$AA1004-1)&gt;Parâmetros!$E$16,"Férias / afastamento",IF(AND($D1004="5x2",OR(WEEKDAY($F1004,2)=6,WEEKDAY($F1004,2)=7)),IF($L1004&gt;0,"Folga trabalhada","Folga"),IF($L1004&gt;0,"Trabalhado",IF(OR(OR($D1004="6x1",$D1004="FF 6x1"),$D1004="5x2"),IF(AND(OR($D1004="6x1",$D1004="FF 6x1"),OR(WEEKDAY($F1004,2)=6,WEEKDAY($F1004,2)=7)),"Folga","Falta de registro"),IF(AND($AB1004&lt;&gt;$AB1003,IFERROR(INDEX(Cadastro!$F$5:$F$243,$AB1004),"")=""),"Indeterminado (início da série)",IF($X1004&gt;0,"Folga","Falta de registro"))))))))</f>
        <v>Férias (cadastro)</v>
      </c>
      <c r="Z1004" s="34">
        <f>IF(OR($L1004&gt;0,$F1004&gt;Parâmetros!$E$14),0,IF($A1004&lt;&gt;$A1003,1,N($Z1003)+1))</f>
        <v>0</v>
      </c>
      <c r="AA1004" s="34">
        <f>IF(OR($L1004&gt;0,$F1004&gt;Parâmetros!$E$14),0,IF(OR($A1004&lt;&gt;$A1005,$F1005&gt;Parâmetros!$E$14),1,N($AA1005)+1))</f>
        <v>0</v>
      </c>
      <c r="AB1004" s="31">
        <f>IFERROR(MATCH($A1004&amp;"|"&amp;TEXT(_xlfn.MAXIFS(Cadastro!$E$5:$E$243,Cadastro!$A$5:$A$243,$A1004,Cadastro!$E$5:$E$243,"&lt;="&amp;$F1004),"yyyymmdd"),Cadastro!$I$5:$I$243,0),"")</f>
        <v>131</v>
      </c>
      <c r="AC1004" t="str">
        <f>IFERROR(_xlfn.SINGLE(INDEX(Exceções!$D$5:$D$203,MATCH($A1004&amp;"|"&amp;$F1004,Exceções!$F$5:$F$203,0))),"")</f>
        <v/>
      </c>
      <c r="AD1004" t="str">
        <f>IF($AC1004="","",IFERROR(_xlfn.SINGLE(INDEX(Exceções!$E$5:$E$203,MATCH($A1004&amp;"|"&amp;$F1004,Exceções!$F$5:$F$203,0))),""))</f>
        <v/>
      </c>
    </row>
    <row r="1005" spans="1:30" ht="15" hidden="1" customHeight="1" x14ac:dyDescent="0.25">
      <c r="A1005" s="31">
        <v>54684</v>
      </c>
      <c r="B1005" s="17" t="s">
        <v>56</v>
      </c>
      <c r="C1005" s="17" t="str">
        <f>IFERROR(INDEX(Cadastro!$C$5:$C$243,$AB1005),"NÃO INFORMADO")</f>
        <v>NÃO INFORMADO</v>
      </c>
      <c r="D1005" s="17" t="str">
        <f>IFERROR(INDEX(Cadastro!$D$5:$D$243,$AB1005),"")</f>
        <v>Férias</v>
      </c>
      <c r="E1005" s="17" t="str">
        <f>IFERROR(INDEX(Cadastro!$G$5:$G$243,$AB1005),"")</f>
        <v>Férias</v>
      </c>
      <c r="F1005" s="29">
        <v>46323</v>
      </c>
      <c r="G1005" s="32" t="str">
        <f t="shared" si="90"/>
        <v>qua</v>
      </c>
      <c r="H1005" s="31" t="str">
        <f>IF($L1005=0,"",_xlfn.MINIFS(Dados!$Q:$Q,Dados!$A:$A,$A1005,Dados!$S:$S,$F1005))</f>
        <v/>
      </c>
      <c r="I1005" s="31" t="str">
        <f>IF($H1005="","",_xlfn.MAXIFS(Dados!$R:$R,Dados!$A:$A,$A1005,Dados!$S:$S,$F1005))</f>
        <v/>
      </c>
      <c r="J1005" s="32" t="str">
        <f>IF($D1005&lt;&gt;"Folguista","",IFERROR(INDEX(Parâmetros!$D$52:$G$52,1,MIN(4,MAX(1,$W1005))),""))</f>
        <v/>
      </c>
      <c r="K1005" s="32" t="str">
        <f>IF(OR($AC1005&lt;&gt;"",$Y1005="Folga",$Y1005="Folga trabalhada",$Y1005="Férias (cadastro)",$Y1005="Férias / afastamento",$Y1005="Indeterminado (início da série)"),"",IF(OR($D1005="6x1",$D1005="FF 6x1"),IF(OR(WEEKDAY($F1005,2)=6,WEEKDAY($F1005,2)=7),"6x1 sáb/dom","6x1"),IF($D1005="5x2","5x2",IF($H1005="",IF($D1005="Folguista",$J1005,$E1005),IF(OR($H1005&gt;=Parâmetros!$E$18,$H1005&lt;Parâmetros!$E$19),"C",IF($H1005&lt;Parâmetros!$E$20,"A","B"))))))</f>
        <v/>
      </c>
      <c r="L1005" s="30">
        <f>SUMIFS(Dados!$E:$E,Dados!$A:$A,$A1005,Dados!$S:$S,$F1005)</f>
        <v>0</v>
      </c>
      <c r="M1005" s="30" t="str">
        <f>IFERROR(INDEX(Parâmetros!$E$6:$E$11,MATCH($K1005,Parâmetros!$A$6:$A$11,0)),"")</f>
        <v/>
      </c>
      <c r="N1005" s="33" t="str">
        <f t="shared" si="91"/>
        <v/>
      </c>
      <c r="O1005" s="33">
        <f>Parâmetros!$E$13</f>
        <v>0.8</v>
      </c>
      <c r="P1005" s="32" t="str">
        <f>IF(OR($M1005="",$F1005&gt;Parâmetros!$E$14),"Não","Sim")</f>
        <v>Não</v>
      </c>
      <c r="Q1005" s="32" t="str">
        <f t="shared" si="92"/>
        <v/>
      </c>
      <c r="R1005" s="32" t="str">
        <f t="shared" si="93"/>
        <v/>
      </c>
      <c r="S1005" s="30" t="str">
        <f t="shared" si="94"/>
        <v/>
      </c>
      <c r="T1005" s="32" t="str">
        <f>IF($Q1005&lt;&gt;"Sim","",IF($N1005&gt;Parâmetros!$E$15,"Sim","Não"))</f>
        <v/>
      </c>
      <c r="U1005" s="17" t="str">
        <f t="shared" si="95"/>
        <v>Férias / afastamento</v>
      </c>
      <c r="V1005" s="17" t="str">
        <f>IF($AC1005&lt;&gt;"",IF($L1005&gt;0,"ATENÇÃO · apontou em dia de "&amp;LOWER($AC1005)&amp;" cadastrado","Exceção cadastrada · "&amp;$AC1005)&amp;IF($AD1005="",""," · "&amp;$AD1005),IF($E1005="Férias",IF($L1005&gt;0,"ATENÇÃO · apontou estando de férias no cadastro","Férias no cadastro"),IF($Y1005="Férias / afastamento","Afastamento · "&amp;($Z1005+$AA1005-1)&amp;" dias seguidos sem apontamento",IF($Y1005="Folga trabalhada","ATENÇÃO · apontou em dia de folga da escala 5x2",IF($Y1005="Folga",IF(AND($D1005="5x2",OR(WEEKDAY($F1005,2)=6,WEEKDAY($F1005,2)=7)),"Folga de fim de semana da escala 5x2",IF(AND(OR($D1005="6x1",$D1005="FF 6x1"),WEEKDAY($F1005,2)=6,FALSE()),"Folga de fim de semana · apontou no domingo anterior",IF(AND(OR($D1005="6x1",$D1005="FF 6x1"),WEEKDAY($F1005,2)=7,AND($A1005=$A1004,$L1004&gt;0)),"Folga de fim de semana · apontou no sábado",IF(AND(OR($D1005="6x1",$D1005="FF 6x1"),OR(WEEKDAY($F1005,2)=6,WEEKDAY($F1005,2)=7)),"Folga de fim de semana · sem apontamento no sábado nem no domingo","Folga prevista pelo ciclo")))),IF($Y1005="Indeterminado (início da série)","Sem histórico anterior — informe o dia do ciclo no Cadastro",IF($Y1005="Falta de registro",IF(OR(OR($D1005="6x1",$D1005="FF 6x1"),$D1005="5x2"),"FALTA DE REGISTRO · dia útil da escala "&amp;$E1005,"FALTA DE REGISTRO · dia "&amp;$W1005&amp;" de "&amp;IFERROR(INDEX(Parâmetros!$B$39:$B$48,MATCH($E1005,Parâmetros!$A$39:$A$48,0)),99)&amp;" do ciclo"),IF(OR($D1005="6x1",$D1005="FF 6x1"),IF(OR(AND(WEEKDAY($F1005,2)=6,AND($A1005=$A1006,$L1006&gt;0)),AND(WEEKDAY($F1005,2)=7,AND($A1005=$A1004,$L1004&gt;0))),"ATENÇÃO · apontou sábado e domingo no mesmo fim de semana",IF(OR(WEEKDAY($F1005,2)=6,WEEKDAY($F1005,2)=7),"Jornada de fim de semana do 6x1",IF(OR($H1005&gt;=Parâmetros!$E$20,$H1005&lt;Parâmetros!$E$19),"ATENÇÃO · 6x1 apontou fora do horário diurno","Jornada fixa do 6x1"))),IF($D1005="5x2","Jornada fixa do 5x2",IF($D1005="Folguista",IF($J1005=$K1005,"Evidência confirma sequência","DIVERGE · sequência "&amp;$J1005&amp;" × evidência "&amp;$K1005),IF($K1005=$E1005,"Evidência confirma cadastro","DIVERGE · cadastro "&amp;$E1005&amp;" × evidência "&amp;$K1005)))))))))))</f>
        <v>Férias no cadastro</v>
      </c>
      <c r="W1005" s="34">
        <f>IF(OR(OR($D1005="6x1",$D1005="FF 6x1"),$D1005="5x2"),"",IF($AB1005&lt;&gt;$AB1004,IF(IFERROR(INDEX(Cadastro!$F$5:$F$243,$AB1005),"")="",IF($L1005&gt;0,1,0),IF(IFERROR(INDEX(Cadastro!$F$5:$F$243,$AB1005),"")&lt;=IFERROR(INDEX(Parâmetros!$B$39:$B$48,MATCH($E1005,Parâmetros!$A$39:$A$48,0)),99),IFERROR(INDEX(Cadastro!$F$5:$F$243,$AB1005),""),0)),IF($L1005&gt;0,IF(N($X1004)&gt;0,1,N($W1004)+1),IF(AND($L1005=0,OR(N($W1004)&gt;=IFERROR(INDEX(Parâmetros!$B$39:$B$48,MATCH($E1005,Parâmetros!$A$39:$A$48,0)),99),AND(N($X1004)&gt;0,N($X1004)&lt;IFERROR(INDEX(Parâmetros!$C$39:$C$48,MATCH($E1005,Parâmetros!$A$39:$A$48,0)),0)))),0,N($W1004)+1))))</f>
        <v>23</v>
      </c>
      <c r="X1005" s="34">
        <f>IF(OR(OR($D1005="6x1",$D1005="FF 6x1"),$D1005="5x2"),"",IF($AB1005&lt;&gt;$AB1004,IF(IFERROR(INDEX(Cadastro!$F$5:$F$243,$AB1005),"")="",0,IF(IFERROR(INDEX(Cadastro!$F$5:$F$243,$AB1005),"")&gt;IFERROR(INDEX(Parâmetros!$B$39:$B$48,MATCH($E1005,Parâmetros!$A$39:$A$48,0)),99),IFERROR(INDEX(Cadastro!$F$5:$F$243,$AB1005),"")-IFERROR(INDEX(Parâmetros!$B$39:$B$48,MATCH($E1005,Parâmetros!$A$39:$A$48,0)),99),0)),IF(AND($L1005=0,OR(N($W1004)&gt;=IFERROR(INDEX(Parâmetros!$B$39:$B$48,MATCH($E1005,Parâmetros!$A$39:$A$48,0)),99),AND(N($X1004)&gt;0,N($X1004)&lt;IFERROR(INDEX(Parâmetros!$C$39:$C$48,MATCH($E1005,Parâmetros!$A$39:$A$48,0)),0)))),N($X1004)+1,0)))</f>
        <v>0</v>
      </c>
      <c r="Y1005" t="str">
        <f>IF($AC1005&lt;&gt;"",IF($L1005&gt;0,$AC1005&amp;" · com apontamento",$AC1005),IF($E1005="Férias",IF($L1005&gt;0,"Férias · com apontamento","Férias (cadastro)"),IF(($Z1005+$AA1005-1)&gt;Parâmetros!$E$16,"Férias / afastamento",IF(AND($D1005="5x2",OR(WEEKDAY($F1005,2)=6,WEEKDAY($F1005,2)=7)),IF($L1005&gt;0,"Folga trabalhada","Folga"),IF($L1005&gt;0,"Trabalhado",IF(OR(OR($D1005="6x1",$D1005="FF 6x1"),$D1005="5x2"),IF(AND(OR($D1005="6x1",$D1005="FF 6x1"),OR(WEEKDAY($F1005,2)=6,WEEKDAY($F1005,2)=7)),"Folga","Falta de registro"),IF(AND($AB1005&lt;&gt;$AB1004,IFERROR(INDEX(Cadastro!$F$5:$F$243,$AB1005),"")=""),"Indeterminado (início da série)",IF($X1005&gt;0,"Folga","Falta de registro"))))))))</f>
        <v>Férias (cadastro)</v>
      </c>
      <c r="Z1005" s="34">
        <f>IF(OR($L1005&gt;0,$F1005&gt;Parâmetros!$E$14),0,IF($A1005&lt;&gt;$A1004,1,N($Z1004)+1))</f>
        <v>0</v>
      </c>
      <c r="AA1005" s="34">
        <f>IF(OR($L1005&gt;0,$F1005&gt;Parâmetros!$E$14),0,IF(OR($A1005&lt;&gt;$A1006,$F1006&gt;Parâmetros!$E$14),1,N($AA1006)+1))</f>
        <v>0</v>
      </c>
      <c r="AB1005" s="31">
        <f>IFERROR(MATCH($A1005&amp;"|"&amp;TEXT(_xlfn.MAXIFS(Cadastro!$E$5:$E$243,Cadastro!$A$5:$A$243,$A1005,Cadastro!$E$5:$E$243,"&lt;="&amp;$F1005),"yyyymmdd"),Cadastro!$I$5:$I$243,0),"")</f>
        <v>131</v>
      </c>
      <c r="AC1005" t="str">
        <f>IFERROR(_xlfn.SINGLE(INDEX(Exceções!$D$5:$D$203,MATCH($A1005&amp;"|"&amp;$F1005,Exceções!$F$5:$F$203,0))),"")</f>
        <v/>
      </c>
      <c r="AD1005" t="str">
        <f>IF($AC1005="","",IFERROR(_xlfn.SINGLE(INDEX(Exceções!$E$5:$E$203,MATCH($A1005&amp;"|"&amp;$F1005,Exceções!$F$5:$F$203,0))),""))</f>
        <v/>
      </c>
    </row>
    <row r="1006" spans="1:30" ht="15" hidden="1" customHeight="1" x14ac:dyDescent="0.25">
      <c r="A1006" s="31">
        <v>54684</v>
      </c>
      <c r="B1006" s="17" t="s">
        <v>56</v>
      </c>
      <c r="C1006" s="17" t="str">
        <f>IFERROR(INDEX(Cadastro!$C$5:$C$243,$AB1006),"NÃO INFORMADO")</f>
        <v>NÃO INFORMADO</v>
      </c>
      <c r="D1006" s="17" t="str">
        <f>IFERROR(INDEX(Cadastro!$D$5:$D$243,$AB1006),"")</f>
        <v>Férias</v>
      </c>
      <c r="E1006" s="17" t="str">
        <f>IFERROR(INDEX(Cadastro!$G$5:$G$243,$AB1006),"")</f>
        <v>Férias</v>
      </c>
      <c r="F1006" s="29">
        <v>46324</v>
      </c>
      <c r="G1006" s="32" t="str">
        <f t="shared" si="90"/>
        <v>qui</v>
      </c>
      <c r="H1006" s="31" t="str">
        <f>IF($L1006=0,"",_xlfn.MINIFS(Dados!$Q:$Q,Dados!$A:$A,$A1006,Dados!$S:$S,$F1006))</f>
        <v/>
      </c>
      <c r="I1006" s="31" t="str">
        <f>IF($H1006="","",_xlfn.MAXIFS(Dados!$R:$R,Dados!$A:$A,$A1006,Dados!$S:$S,$F1006))</f>
        <v/>
      </c>
      <c r="J1006" s="32" t="str">
        <f>IF($D1006&lt;&gt;"Folguista","",IFERROR(INDEX(Parâmetros!$D$52:$G$52,1,MIN(4,MAX(1,$W1006))),""))</f>
        <v/>
      </c>
      <c r="K1006" s="32" t="str">
        <f>IF(OR($AC1006&lt;&gt;"",$Y1006="Folga",$Y1006="Folga trabalhada",$Y1006="Férias (cadastro)",$Y1006="Férias / afastamento",$Y1006="Indeterminado (início da série)"),"",IF(OR($D1006="6x1",$D1006="FF 6x1"),IF(OR(WEEKDAY($F1006,2)=6,WEEKDAY($F1006,2)=7),"6x1 sáb/dom","6x1"),IF($D1006="5x2","5x2",IF($H1006="",IF($D1006="Folguista",$J1006,$E1006),IF(OR($H1006&gt;=Parâmetros!$E$18,$H1006&lt;Parâmetros!$E$19),"C",IF($H1006&lt;Parâmetros!$E$20,"A","B"))))))</f>
        <v/>
      </c>
      <c r="L1006" s="30">
        <f>SUMIFS(Dados!$E:$E,Dados!$A:$A,$A1006,Dados!$S:$S,$F1006)</f>
        <v>0</v>
      </c>
      <c r="M1006" s="30" t="str">
        <f>IFERROR(INDEX(Parâmetros!$E$6:$E$11,MATCH($K1006,Parâmetros!$A$6:$A$11,0)),"")</f>
        <v/>
      </c>
      <c r="N1006" s="33" t="str">
        <f t="shared" si="91"/>
        <v/>
      </c>
      <c r="O1006" s="33">
        <f>Parâmetros!$E$13</f>
        <v>0.8</v>
      </c>
      <c r="P1006" s="32" t="str">
        <f>IF(OR($M1006="",$F1006&gt;Parâmetros!$E$14),"Não","Sim")</f>
        <v>Não</v>
      </c>
      <c r="Q1006" s="32" t="str">
        <f t="shared" si="92"/>
        <v/>
      </c>
      <c r="R1006" s="32" t="str">
        <f t="shared" si="93"/>
        <v/>
      </c>
      <c r="S1006" s="30" t="str">
        <f t="shared" si="94"/>
        <v/>
      </c>
      <c r="T1006" s="32" t="str">
        <f>IF($Q1006&lt;&gt;"Sim","",IF($N1006&gt;Parâmetros!$E$15,"Sim","Não"))</f>
        <v/>
      </c>
      <c r="U1006" s="17" t="str">
        <f t="shared" si="95"/>
        <v>Férias / afastamento</v>
      </c>
      <c r="V1006" s="17" t="str">
        <f>IF($AC1006&lt;&gt;"",IF($L1006&gt;0,"ATENÇÃO · apontou em dia de "&amp;LOWER($AC1006)&amp;" cadastrado","Exceção cadastrada · "&amp;$AC1006)&amp;IF($AD1006="",""," · "&amp;$AD1006),IF($E1006="Férias",IF($L1006&gt;0,"ATENÇÃO · apontou estando de férias no cadastro","Férias no cadastro"),IF($Y1006="Férias / afastamento","Afastamento · "&amp;($Z1006+$AA1006-1)&amp;" dias seguidos sem apontamento",IF($Y1006="Folga trabalhada","ATENÇÃO · apontou em dia de folga da escala 5x2",IF($Y1006="Folga",IF(AND($D1006="5x2",OR(WEEKDAY($F1006,2)=6,WEEKDAY($F1006,2)=7)),"Folga de fim de semana da escala 5x2",IF(AND(OR($D1006="6x1",$D1006="FF 6x1"),WEEKDAY($F1006,2)=6,FALSE()),"Folga de fim de semana · apontou no domingo anterior",IF(AND(OR($D1006="6x1",$D1006="FF 6x1"),WEEKDAY($F1006,2)=7,AND($A1006=$A1005,$L1005&gt;0)),"Folga de fim de semana · apontou no sábado",IF(AND(OR($D1006="6x1",$D1006="FF 6x1"),OR(WEEKDAY($F1006,2)=6,WEEKDAY($F1006,2)=7)),"Folga de fim de semana · sem apontamento no sábado nem no domingo","Folga prevista pelo ciclo")))),IF($Y1006="Indeterminado (início da série)","Sem histórico anterior — informe o dia do ciclo no Cadastro",IF($Y1006="Falta de registro",IF(OR(OR($D1006="6x1",$D1006="FF 6x1"),$D1006="5x2"),"FALTA DE REGISTRO · dia útil da escala "&amp;$E1006,"FALTA DE REGISTRO · dia "&amp;$W1006&amp;" de "&amp;IFERROR(INDEX(Parâmetros!$B$39:$B$48,MATCH($E1006,Parâmetros!$A$39:$A$48,0)),99)&amp;" do ciclo"),IF(OR($D1006="6x1",$D1006="FF 6x1"),IF(OR(AND(WEEKDAY($F1006,2)=6,AND($A1006=$A1007,$L1007&gt;0)),AND(WEEKDAY($F1006,2)=7,AND($A1006=$A1005,$L1005&gt;0))),"ATENÇÃO · apontou sábado e domingo no mesmo fim de semana",IF(OR(WEEKDAY($F1006,2)=6,WEEKDAY($F1006,2)=7),"Jornada de fim de semana do 6x1",IF(OR($H1006&gt;=Parâmetros!$E$20,$H1006&lt;Parâmetros!$E$19),"ATENÇÃO · 6x1 apontou fora do horário diurno","Jornada fixa do 6x1"))),IF($D1006="5x2","Jornada fixa do 5x2",IF($D1006="Folguista",IF($J1006=$K1006,"Evidência confirma sequência","DIVERGE · sequência "&amp;$J1006&amp;" × evidência "&amp;$K1006),IF($K1006=$E1006,"Evidência confirma cadastro","DIVERGE · cadastro "&amp;$E1006&amp;" × evidência "&amp;$K1006)))))))))))</f>
        <v>Férias no cadastro</v>
      </c>
      <c r="W1006" s="34">
        <f>IF(OR(OR($D1006="6x1",$D1006="FF 6x1"),$D1006="5x2"),"",IF($AB1006&lt;&gt;$AB1005,IF(IFERROR(INDEX(Cadastro!$F$5:$F$243,$AB1006),"")="",IF($L1006&gt;0,1,0),IF(IFERROR(INDEX(Cadastro!$F$5:$F$243,$AB1006),"")&lt;=IFERROR(INDEX(Parâmetros!$B$39:$B$48,MATCH($E1006,Parâmetros!$A$39:$A$48,0)),99),IFERROR(INDEX(Cadastro!$F$5:$F$243,$AB1006),""),0)),IF($L1006&gt;0,IF(N($X1005)&gt;0,1,N($W1005)+1),IF(AND($L1006=0,OR(N($W1005)&gt;=IFERROR(INDEX(Parâmetros!$B$39:$B$48,MATCH($E1006,Parâmetros!$A$39:$A$48,0)),99),AND(N($X1005)&gt;0,N($X1005)&lt;IFERROR(INDEX(Parâmetros!$C$39:$C$48,MATCH($E1006,Parâmetros!$A$39:$A$48,0)),0)))),0,N($W1005)+1))))</f>
        <v>24</v>
      </c>
      <c r="X1006" s="34">
        <f>IF(OR(OR($D1006="6x1",$D1006="FF 6x1"),$D1006="5x2"),"",IF($AB1006&lt;&gt;$AB1005,IF(IFERROR(INDEX(Cadastro!$F$5:$F$243,$AB1006),"")="",0,IF(IFERROR(INDEX(Cadastro!$F$5:$F$243,$AB1006),"")&gt;IFERROR(INDEX(Parâmetros!$B$39:$B$48,MATCH($E1006,Parâmetros!$A$39:$A$48,0)),99),IFERROR(INDEX(Cadastro!$F$5:$F$243,$AB1006),"")-IFERROR(INDEX(Parâmetros!$B$39:$B$48,MATCH($E1006,Parâmetros!$A$39:$A$48,0)),99),0)),IF(AND($L1006=0,OR(N($W1005)&gt;=IFERROR(INDEX(Parâmetros!$B$39:$B$48,MATCH($E1006,Parâmetros!$A$39:$A$48,0)),99),AND(N($X1005)&gt;0,N($X1005)&lt;IFERROR(INDEX(Parâmetros!$C$39:$C$48,MATCH($E1006,Parâmetros!$A$39:$A$48,0)),0)))),N($X1005)+1,0)))</f>
        <v>0</v>
      </c>
      <c r="Y1006" t="str">
        <f>IF($AC1006&lt;&gt;"",IF($L1006&gt;0,$AC1006&amp;" · com apontamento",$AC1006),IF($E1006="Férias",IF($L1006&gt;0,"Férias · com apontamento","Férias (cadastro)"),IF(($Z1006+$AA1006-1)&gt;Parâmetros!$E$16,"Férias / afastamento",IF(AND($D1006="5x2",OR(WEEKDAY($F1006,2)=6,WEEKDAY($F1006,2)=7)),IF($L1006&gt;0,"Folga trabalhada","Folga"),IF($L1006&gt;0,"Trabalhado",IF(OR(OR($D1006="6x1",$D1006="FF 6x1"),$D1006="5x2"),IF(AND(OR($D1006="6x1",$D1006="FF 6x1"),OR(WEEKDAY($F1006,2)=6,WEEKDAY($F1006,2)=7)),"Folga","Falta de registro"),IF(AND($AB1006&lt;&gt;$AB1005,IFERROR(INDEX(Cadastro!$F$5:$F$243,$AB1006),"")=""),"Indeterminado (início da série)",IF($X1006&gt;0,"Folga","Falta de registro"))))))))</f>
        <v>Férias (cadastro)</v>
      </c>
      <c r="Z1006" s="34">
        <f>IF(OR($L1006&gt;0,$F1006&gt;Parâmetros!$E$14),0,IF($A1006&lt;&gt;$A1005,1,N($Z1005)+1))</f>
        <v>0</v>
      </c>
      <c r="AA1006" s="34">
        <f>IF(OR($L1006&gt;0,$F1006&gt;Parâmetros!$E$14),0,IF(OR($A1006&lt;&gt;$A1007,$F1007&gt;Parâmetros!$E$14),1,N($AA1007)+1))</f>
        <v>0</v>
      </c>
      <c r="AB1006" s="31">
        <f>IFERROR(MATCH($A1006&amp;"|"&amp;TEXT(_xlfn.MAXIFS(Cadastro!$E$5:$E$243,Cadastro!$A$5:$A$243,$A1006,Cadastro!$E$5:$E$243,"&lt;="&amp;$F1006),"yyyymmdd"),Cadastro!$I$5:$I$243,0),"")</f>
        <v>131</v>
      </c>
      <c r="AC1006" t="str">
        <f>IFERROR(_xlfn.SINGLE(INDEX(Exceções!$D$5:$D$203,MATCH($A1006&amp;"|"&amp;$F1006,Exceções!$F$5:$F$203,0))),"")</f>
        <v/>
      </c>
      <c r="AD1006" t="str">
        <f>IF($AC1006="","",IFERROR(_xlfn.SINGLE(INDEX(Exceções!$E$5:$E$203,MATCH($A1006&amp;"|"&amp;$F1006,Exceções!$F$5:$F$203,0))),""))</f>
        <v/>
      </c>
    </row>
    <row r="1007" spans="1:30" ht="15" hidden="1" customHeight="1" x14ac:dyDescent="0.25">
      <c r="A1007" s="31">
        <v>54684</v>
      </c>
      <c r="B1007" s="17" t="s">
        <v>56</v>
      </c>
      <c r="C1007" s="17" t="str">
        <f>IFERROR(INDEX(Cadastro!$C$5:$C$243,$AB1007),"NÃO INFORMADO")</f>
        <v>NÃO INFORMADO</v>
      </c>
      <c r="D1007" s="17" t="str">
        <f>IFERROR(INDEX(Cadastro!$D$5:$D$243,$AB1007),"")</f>
        <v>Férias</v>
      </c>
      <c r="E1007" s="17" t="str">
        <f>IFERROR(INDEX(Cadastro!$G$5:$G$243,$AB1007),"")</f>
        <v>Férias</v>
      </c>
      <c r="F1007" s="29">
        <v>46325</v>
      </c>
      <c r="G1007" s="32" t="str">
        <f t="shared" si="90"/>
        <v>sex</v>
      </c>
      <c r="H1007" s="31" t="str">
        <f>IF($L1007=0,"",_xlfn.MINIFS(Dados!$Q:$Q,Dados!$A:$A,$A1007,Dados!$S:$S,$F1007))</f>
        <v/>
      </c>
      <c r="I1007" s="31" t="str">
        <f>IF($H1007="","",_xlfn.MAXIFS(Dados!$R:$R,Dados!$A:$A,$A1007,Dados!$S:$S,$F1007))</f>
        <v/>
      </c>
      <c r="J1007" s="32" t="str">
        <f>IF($D1007&lt;&gt;"Folguista","",IFERROR(INDEX(Parâmetros!$D$52:$G$52,1,MIN(4,MAX(1,$W1007))),""))</f>
        <v/>
      </c>
      <c r="K1007" s="32" t="str">
        <f>IF(OR($AC1007&lt;&gt;"",$Y1007="Folga",$Y1007="Folga trabalhada",$Y1007="Férias (cadastro)",$Y1007="Férias / afastamento",$Y1007="Indeterminado (início da série)"),"",IF(OR($D1007="6x1",$D1007="FF 6x1"),IF(OR(WEEKDAY($F1007,2)=6,WEEKDAY($F1007,2)=7),"6x1 sáb/dom","6x1"),IF($D1007="5x2","5x2",IF($H1007="",IF($D1007="Folguista",$J1007,$E1007),IF(OR($H1007&gt;=Parâmetros!$E$18,$H1007&lt;Parâmetros!$E$19),"C",IF($H1007&lt;Parâmetros!$E$20,"A","B"))))))</f>
        <v/>
      </c>
      <c r="L1007" s="30">
        <f>SUMIFS(Dados!$E:$E,Dados!$A:$A,$A1007,Dados!$S:$S,$F1007)</f>
        <v>0</v>
      </c>
      <c r="M1007" s="30" t="str">
        <f>IFERROR(INDEX(Parâmetros!$E$6:$E$11,MATCH($K1007,Parâmetros!$A$6:$A$11,0)),"")</f>
        <v/>
      </c>
      <c r="N1007" s="33" t="str">
        <f t="shared" si="91"/>
        <v/>
      </c>
      <c r="O1007" s="33">
        <f>Parâmetros!$E$13</f>
        <v>0.8</v>
      </c>
      <c r="P1007" s="32" t="str">
        <f>IF(OR($M1007="",$F1007&gt;Parâmetros!$E$14),"Não","Sim")</f>
        <v>Não</v>
      </c>
      <c r="Q1007" s="32" t="str">
        <f t="shared" si="92"/>
        <v/>
      </c>
      <c r="R1007" s="32" t="str">
        <f t="shared" si="93"/>
        <v/>
      </c>
      <c r="S1007" s="30" t="str">
        <f t="shared" si="94"/>
        <v/>
      </c>
      <c r="T1007" s="32" t="str">
        <f>IF($Q1007&lt;&gt;"Sim","",IF($N1007&gt;Parâmetros!$E$15,"Sim","Não"))</f>
        <v/>
      </c>
      <c r="U1007" s="17" t="str">
        <f t="shared" si="95"/>
        <v>Férias / afastamento</v>
      </c>
      <c r="V1007" s="17" t="str">
        <f>IF($AC1007&lt;&gt;"",IF($L1007&gt;0,"ATENÇÃO · apontou em dia de "&amp;LOWER($AC1007)&amp;" cadastrado","Exceção cadastrada · "&amp;$AC1007)&amp;IF($AD1007="",""," · "&amp;$AD1007),IF($E1007="Férias",IF($L1007&gt;0,"ATENÇÃO · apontou estando de férias no cadastro","Férias no cadastro"),IF($Y1007="Férias / afastamento","Afastamento · "&amp;($Z1007+$AA1007-1)&amp;" dias seguidos sem apontamento",IF($Y1007="Folga trabalhada","ATENÇÃO · apontou em dia de folga da escala 5x2",IF($Y1007="Folga",IF(AND($D1007="5x2",OR(WEEKDAY($F1007,2)=6,WEEKDAY($F1007,2)=7)),"Folga de fim de semana da escala 5x2",IF(AND(OR($D1007="6x1",$D1007="FF 6x1"),WEEKDAY($F1007,2)=6,FALSE()),"Folga de fim de semana · apontou no domingo anterior",IF(AND(OR($D1007="6x1",$D1007="FF 6x1"),WEEKDAY($F1007,2)=7,AND($A1007=$A1006,$L1006&gt;0)),"Folga de fim de semana · apontou no sábado",IF(AND(OR($D1007="6x1",$D1007="FF 6x1"),OR(WEEKDAY($F1007,2)=6,WEEKDAY($F1007,2)=7)),"Folga de fim de semana · sem apontamento no sábado nem no domingo","Folga prevista pelo ciclo")))),IF($Y1007="Indeterminado (início da série)","Sem histórico anterior — informe o dia do ciclo no Cadastro",IF($Y1007="Falta de registro",IF(OR(OR($D1007="6x1",$D1007="FF 6x1"),$D1007="5x2"),"FALTA DE REGISTRO · dia útil da escala "&amp;$E1007,"FALTA DE REGISTRO · dia "&amp;$W1007&amp;" de "&amp;IFERROR(INDEX(Parâmetros!$B$39:$B$48,MATCH($E1007,Parâmetros!$A$39:$A$48,0)),99)&amp;" do ciclo"),IF(OR($D1007="6x1",$D1007="FF 6x1"),IF(OR(AND(WEEKDAY($F1007,2)=6,AND($A1007=$A1008,$L1008&gt;0)),AND(WEEKDAY($F1007,2)=7,AND($A1007=$A1006,$L1006&gt;0))),"ATENÇÃO · apontou sábado e domingo no mesmo fim de semana",IF(OR(WEEKDAY($F1007,2)=6,WEEKDAY($F1007,2)=7),"Jornada de fim de semana do 6x1",IF(OR($H1007&gt;=Parâmetros!$E$20,$H1007&lt;Parâmetros!$E$19),"ATENÇÃO · 6x1 apontou fora do horário diurno","Jornada fixa do 6x1"))),IF($D1007="5x2","Jornada fixa do 5x2",IF($D1007="Folguista",IF($J1007=$K1007,"Evidência confirma sequência","DIVERGE · sequência "&amp;$J1007&amp;" × evidência "&amp;$K1007),IF($K1007=$E1007,"Evidência confirma cadastro","DIVERGE · cadastro "&amp;$E1007&amp;" × evidência "&amp;$K1007)))))))))))</f>
        <v>Férias no cadastro</v>
      </c>
      <c r="W1007" s="34">
        <f>IF(OR(OR($D1007="6x1",$D1007="FF 6x1"),$D1007="5x2"),"",IF($AB1007&lt;&gt;$AB1006,IF(IFERROR(INDEX(Cadastro!$F$5:$F$243,$AB1007),"")="",IF($L1007&gt;0,1,0),IF(IFERROR(INDEX(Cadastro!$F$5:$F$243,$AB1007),"")&lt;=IFERROR(INDEX(Parâmetros!$B$39:$B$48,MATCH($E1007,Parâmetros!$A$39:$A$48,0)),99),IFERROR(INDEX(Cadastro!$F$5:$F$243,$AB1007),""),0)),IF($L1007&gt;0,IF(N($X1006)&gt;0,1,N($W1006)+1),IF(AND($L1007=0,OR(N($W1006)&gt;=IFERROR(INDEX(Parâmetros!$B$39:$B$48,MATCH($E1007,Parâmetros!$A$39:$A$48,0)),99),AND(N($X1006)&gt;0,N($X1006)&lt;IFERROR(INDEX(Parâmetros!$C$39:$C$48,MATCH($E1007,Parâmetros!$A$39:$A$48,0)),0)))),0,N($W1006)+1))))</f>
        <v>25</v>
      </c>
      <c r="X1007" s="34">
        <f>IF(OR(OR($D1007="6x1",$D1007="FF 6x1"),$D1007="5x2"),"",IF($AB1007&lt;&gt;$AB1006,IF(IFERROR(INDEX(Cadastro!$F$5:$F$243,$AB1007),"")="",0,IF(IFERROR(INDEX(Cadastro!$F$5:$F$243,$AB1007),"")&gt;IFERROR(INDEX(Parâmetros!$B$39:$B$48,MATCH($E1007,Parâmetros!$A$39:$A$48,0)),99),IFERROR(INDEX(Cadastro!$F$5:$F$243,$AB1007),"")-IFERROR(INDEX(Parâmetros!$B$39:$B$48,MATCH($E1007,Parâmetros!$A$39:$A$48,0)),99),0)),IF(AND($L1007=0,OR(N($W1006)&gt;=IFERROR(INDEX(Parâmetros!$B$39:$B$48,MATCH($E1007,Parâmetros!$A$39:$A$48,0)),99),AND(N($X1006)&gt;0,N($X1006)&lt;IFERROR(INDEX(Parâmetros!$C$39:$C$48,MATCH($E1007,Parâmetros!$A$39:$A$48,0)),0)))),N($X1006)+1,0)))</f>
        <v>0</v>
      </c>
      <c r="Y1007" t="str">
        <f>IF($AC1007&lt;&gt;"",IF($L1007&gt;0,$AC1007&amp;" · com apontamento",$AC1007),IF($E1007="Férias",IF($L1007&gt;0,"Férias · com apontamento","Férias (cadastro)"),IF(($Z1007+$AA1007-1)&gt;Parâmetros!$E$16,"Férias / afastamento",IF(AND($D1007="5x2",OR(WEEKDAY($F1007,2)=6,WEEKDAY($F1007,2)=7)),IF($L1007&gt;0,"Folga trabalhada","Folga"),IF($L1007&gt;0,"Trabalhado",IF(OR(OR($D1007="6x1",$D1007="FF 6x1"),$D1007="5x2"),IF(AND(OR($D1007="6x1",$D1007="FF 6x1"),OR(WEEKDAY($F1007,2)=6,WEEKDAY($F1007,2)=7)),"Folga","Falta de registro"),IF(AND($AB1007&lt;&gt;$AB1006,IFERROR(INDEX(Cadastro!$F$5:$F$243,$AB1007),"")=""),"Indeterminado (início da série)",IF($X1007&gt;0,"Folga","Falta de registro"))))))))</f>
        <v>Férias (cadastro)</v>
      </c>
      <c r="Z1007" s="34">
        <f>IF(OR($L1007&gt;0,$F1007&gt;Parâmetros!$E$14),0,IF($A1007&lt;&gt;$A1006,1,N($Z1006)+1))</f>
        <v>0</v>
      </c>
      <c r="AA1007" s="34">
        <f>IF(OR($L1007&gt;0,$F1007&gt;Parâmetros!$E$14),0,IF(OR($A1007&lt;&gt;$A1008,$F1008&gt;Parâmetros!$E$14),1,N($AA1008)+1))</f>
        <v>0</v>
      </c>
      <c r="AB1007" s="31">
        <f>IFERROR(MATCH($A1007&amp;"|"&amp;TEXT(_xlfn.MAXIFS(Cadastro!$E$5:$E$243,Cadastro!$A$5:$A$243,$A1007,Cadastro!$E$5:$E$243,"&lt;="&amp;$F1007),"yyyymmdd"),Cadastro!$I$5:$I$243,0),"")</f>
        <v>131</v>
      </c>
      <c r="AC1007" t="str">
        <f>IFERROR(_xlfn.SINGLE(INDEX(Exceções!$D$5:$D$203,MATCH($A1007&amp;"|"&amp;$F1007,Exceções!$F$5:$F$203,0))),"")</f>
        <v/>
      </c>
      <c r="AD1007" t="str">
        <f>IF($AC1007="","",IFERROR(_xlfn.SINGLE(INDEX(Exceções!$E$5:$E$203,MATCH($A1007&amp;"|"&amp;$F1007,Exceções!$F$5:$F$203,0))),""))</f>
        <v/>
      </c>
    </row>
    <row r="1008" spans="1:30" ht="15" hidden="1" customHeight="1" x14ac:dyDescent="0.25">
      <c r="A1008" s="31">
        <v>54684</v>
      </c>
      <c r="B1008" s="17" t="s">
        <v>56</v>
      </c>
      <c r="C1008" s="17" t="str">
        <f>IFERROR(INDEX(Cadastro!$C$5:$C$243,$AB1008),"NÃO INFORMADO")</f>
        <v>NÃO INFORMADO</v>
      </c>
      <c r="D1008" s="17" t="str">
        <f>IFERROR(INDEX(Cadastro!$D$5:$D$243,$AB1008),"")</f>
        <v>Férias</v>
      </c>
      <c r="E1008" s="17" t="str">
        <f>IFERROR(INDEX(Cadastro!$G$5:$G$243,$AB1008),"")</f>
        <v>Férias</v>
      </c>
      <c r="F1008" s="29">
        <v>46326</v>
      </c>
      <c r="G1008" s="32" t="str">
        <f t="shared" si="90"/>
        <v>sáb</v>
      </c>
      <c r="H1008" s="31" t="str">
        <f>IF($L1008=0,"",_xlfn.MINIFS(Dados!$Q:$Q,Dados!$A:$A,$A1008,Dados!$S:$S,$F1008))</f>
        <v/>
      </c>
      <c r="I1008" s="31" t="str">
        <f>IF($H1008="","",_xlfn.MAXIFS(Dados!$R:$R,Dados!$A:$A,$A1008,Dados!$S:$S,$F1008))</f>
        <v/>
      </c>
      <c r="J1008" s="32" t="str">
        <f>IF($D1008&lt;&gt;"Folguista","",IFERROR(INDEX(Parâmetros!$D$52:$G$52,1,MIN(4,MAX(1,$W1008))),""))</f>
        <v/>
      </c>
      <c r="K1008" s="32" t="str">
        <f>IF(OR($AC1008&lt;&gt;"",$Y1008="Folga",$Y1008="Folga trabalhada",$Y1008="Férias (cadastro)",$Y1008="Férias / afastamento",$Y1008="Indeterminado (início da série)"),"",IF(OR($D1008="6x1",$D1008="FF 6x1"),IF(OR(WEEKDAY($F1008,2)=6,WEEKDAY($F1008,2)=7),"6x1 sáb/dom","6x1"),IF($D1008="5x2","5x2",IF($H1008="",IF($D1008="Folguista",$J1008,$E1008),IF(OR($H1008&gt;=Parâmetros!$E$18,$H1008&lt;Parâmetros!$E$19),"C",IF($H1008&lt;Parâmetros!$E$20,"A","B"))))))</f>
        <v/>
      </c>
      <c r="L1008" s="30">
        <f>SUMIFS(Dados!$E:$E,Dados!$A:$A,$A1008,Dados!$S:$S,$F1008)</f>
        <v>0</v>
      </c>
      <c r="M1008" s="30" t="str">
        <f>IFERROR(INDEX(Parâmetros!$E$6:$E$11,MATCH($K1008,Parâmetros!$A$6:$A$11,0)),"")</f>
        <v/>
      </c>
      <c r="N1008" s="33" t="str">
        <f t="shared" si="91"/>
        <v/>
      </c>
      <c r="O1008" s="33">
        <f>Parâmetros!$E$13</f>
        <v>0.8</v>
      </c>
      <c r="P1008" s="32" t="str">
        <f>IF(OR($M1008="",$F1008&gt;Parâmetros!$E$14),"Não","Sim")</f>
        <v>Não</v>
      </c>
      <c r="Q1008" s="32" t="str">
        <f t="shared" si="92"/>
        <v/>
      </c>
      <c r="R1008" s="32" t="str">
        <f t="shared" si="93"/>
        <v/>
      </c>
      <c r="S1008" s="30" t="str">
        <f t="shared" si="94"/>
        <v/>
      </c>
      <c r="T1008" s="32" t="str">
        <f>IF($Q1008&lt;&gt;"Sim","",IF($N1008&gt;Parâmetros!$E$15,"Sim","Não"))</f>
        <v/>
      </c>
      <c r="U1008" s="17" t="str">
        <f t="shared" si="95"/>
        <v>Férias / afastamento</v>
      </c>
      <c r="V1008" s="17" t="str">
        <f>IF($AC1008&lt;&gt;"",IF($L1008&gt;0,"ATENÇÃO · apontou em dia de "&amp;LOWER($AC1008)&amp;" cadastrado","Exceção cadastrada · "&amp;$AC1008)&amp;IF($AD1008="",""," · "&amp;$AD1008),IF($E1008="Férias",IF($L1008&gt;0,"ATENÇÃO · apontou estando de férias no cadastro","Férias no cadastro"),IF($Y1008="Férias / afastamento","Afastamento · "&amp;($Z1008+$AA1008-1)&amp;" dias seguidos sem apontamento",IF($Y1008="Folga trabalhada","ATENÇÃO · apontou em dia de folga da escala 5x2",IF($Y1008="Folga",IF(AND($D1008="5x2",OR(WEEKDAY($F1008,2)=6,WEEKDAY($F1008,2)=7)),"Folga de fim de semana da escala 5x2",IF(AND(OR($D1008="6x1",$D1008="FF 6x1"),WEEKDAY($F1008,2)=6,FALSE()),"Folga de fim de semana · apontou no domingo anterior",IF(AND(OR($D1008="6x1",$D1008="FF 6x1"),WEEKDAY($F1008,2)=7,AND($A1008=$A1007,$L1007&gt;0)),"Folga de fim de semana · apontou no sábado",IF(AND(OR($D1008="6x1",$D1008="FF 6x1"),OR(WEEKDAY($F1008,2)=6,WEEKDAY($F1008,2)=7)),"Folga de fim de semana · sem apontamento no sábado nem no domingo","Folga prevista pelo ciclo")))),IF($Y1008="Indeterminado (início da série)","Sem histórico anterior — informe o dia do ciclo no Cadastro",IF($Y1008="Falta de registro",IF(OR(OR($D1008="6x1",$D1008="FF 6x1"),$D1008="5x2"),"FALTA DE REGISTRO · dia útil da escala "&amp;$E1008,"FALTA DE REGISTRO · dia "&amp;$W1008&amp;" de "&amp;IFERROR(INDEX(Parâmetros!$B$39:$B$48,MATCH($E1008,Parâmetros!$A$39:$A$48,0)),99)&amp;" do ciclo"),IF(OR($D1008="6x1",$D1008="FF 6x1"),IF(OR(AND(WEEKDAY($F1008,2)=6,AND($A1008=$A1009,$L1009&gt;0)),AND(WEEKDAY($F1008,2)=7,AND($A1008=$A1007,$L1007&gt;0))),"ATENÇÃO · apontou sábado e domingo no mesmo fim de semana",IF(OR(WEEKDAY($F1008,2)=6,WEEKDAY($F1008,2)=7),"Jornada de fim de semana do 6x1",IF(OR($H1008&gt;=Parâmetros!$E$20,$H1008&lt;Parâmetros!$E$19),"ATENÇÃO · 6x1 apontou fora do horário diurno","Jornada fixa do 6x1"))),IF($D1008="5x2","Jornada fixa do 5x2",IF($D1008="Folguista",IF($J1008=$K1008,"Evidência confirma sequência","DIVERGE · sequência "&amp;$J1008&amp;" × evidência "&amp;$K1008),IF($K1008=$E1008,"Evidência confirma cadastro","DIVERGE · cadastro "&amp;$E1008&amp;" × evidência "&amp;$K1008)))))))))))</f>
        <v>Férias no cadastro</v>
      </c>
      <c r="W1008" s="34">
        <f>IF(OR(OR($D1008="6x1",$D1008="FF 6x1"),$D1008="5x2"),"",IF($AB1008&lt;&gt;$AB1007,IF(IFERROR(INDEX(Cadastro!$F$5:$F$243,$AB1008),"")="",IF($L1008&gt;0,1,0),IF(IFERROR(INDEX(Cadastro!$F$5:$F$243,$AB1008),"")&lt;=IFERROR(INDEX(Parâmetros!$B$39:$B$48,MATCH($E1008,Parâmetros!$A$39:$A$48,0)),99),IFERROR(INDEX(Cadastro!$F$5:$F$243,$AB1008),""),0)),IF($L1008&gt;0,IF(N($X1007)&gt;0,1,N($W1007)+1),IF(AND($L1008=0,OR(N($W1007)&gt;=IFERROR(INDEX(Parâmetros!$B$39:$B$48,MATCH($E1008,Parâmetros!$A$39:$A$48,0)),99),AND(N($X1007)&gt;0,N($X1007)&lt;IFERROR(INDEX(Parâmetros!$C$39:$C$48,MATCH($E1008,Parâmetros!$A$39:$A$48,0)),0)))),0,N($W1007)+1))))</f>
        <v>26</v>
      </c>
      <c r="X1008" s="34">
        <f>IF(OR(OR($D1008="6x1",$D1008="FF 6x1"),$D1008="5x2"),"",IF($AB1008&lt;&gt;$AB1007,IF(IFERROR(INDEX(Cadastro!$F$5:$F$243,$AB1008),"")="",0,IF(IFERROR(INDEX(Cadastro!$F$5:$F$243,$AB1008),"")&gt;IFERROR(INDEX(Parâmetros!$B$39:$B$48,MATCH($E1008,Parâmetros!$A$39:$A$48,0)),99),IFERROR(INDEX(Cadastro!$F$5:$F$243,$AB1008),"")-IFERROR(INDEX(Parâmetros!$B$39:$B$48,MATCH($E1008,Parâmetros!$A$39:$A$48,0)),99),0)),IF(AND($L1008=0,OR(N($W1007)&gt;=IFERROR(INDEX(Parâmetros!$B$39:$B$48,MATCH($E1008,Parâmetros!$A$39:$A$48,0)),99),AND(N($X1007)&gt;0,N($X1007)&lt;IFERROR(INDEX(Parâmetros!$C$39:$C$48,MATCH($E1008,Parâmetros!$A$39:$A$48,0)),0)))),N($X1007)+1,0)))</f>
        <v>0</v>
      </c>
      <c r="Y1008" t="str">
        <f>IF($AC1008&lt;&gt;"",IF($L1008&gt;0,$AC1008&amp;" · com apontamento",$AC1008),IF($E1008="Férias",IF($L1008&gt;0,"Férias · com apontamento","Férias (cadastro)"),IF(($Z1008+$AA1008-1)&gt;Parâmetros!$E$16,"Férias / afastamento",IF(AND($D1008="5x2",OR(WEEKDAY($F1008,2)=6,WEEKDAY($F1008,2)=7)),IF($L1008&gt;0,"Folga trabalhada","Folga"),IF($L1008&gt;0,"Trabalhado",IF(OR(OR($D1008="6x1",$D1008="FF 6x1"),$D1008="5x2"),IF(AND(OR($D1008="6x1",$D1008="FF 6x1"),OR(WEEKDAY($F1008,2)=6,WEEKDAY($F1008,2)=7)),"Folga","Falta de registro"),IF(AND($AB1008&lt;&gt;$AB1007,IFERROR(INDEX(Cadastro!$F$5:$F$243,$AB1008),"")=""),"Indeterminado (início da série)",IF($X1008&gt;0,"Folga","Falta de registro"))))))))</f>
        <v>Férias (cadastro)</v>
      </c>
      <c r="Z1008" s="34">
        <f>IF(OR($L1008&gt;0,$F1008&gt;Parâmetros!$E$14),0,IF($A1008&lt;&gt;$A1007,1,N($Z1007)+1))</f>
        <v>0</v>
      </c>
      <c r="AA1008" s="34">
        <f>IF(OR($L1008&gt;0,$F1008&gt;Parâmetros!$E$14),0,IF(OR($A1008&lt;&gt;$A1009,$F1009&gt;Parâmetros!$E$14),1,N($AA1009)+1))</f>
        <v>0</v>
      </c>
      <c r="AB1008" s="31">
        <f>IFERROR(MATCH($A1008&amp;"|"&amp;TEXT(_xlfn.MAXIFS(Cadastro!$E$5:$E$243,Cadastro!$A$5:$A$243,$A1008,Cadastro!$E$5:$E$243,"&lt;="&amp;$F1008),"yyyymmdd"),Cadastro!$I$5:$I$243,0),"")</f>
        <v>131</v>
      </c>
      <c r="AC1008" t="str">
        <f>IFERROR(_xlfn.SINGLE(INDEX(Exceções!$D$5:$D$203,MATCH($A1008&amp;"|"&amp;$F1008,Exceções!$F$5:$F$203,0))),"")</f>
        <v/>
      </c>
      <c r="AD1008" t="str">
        <f>IF($AC1008="","",IFERROR(_xlfn.SINGLE(INDEX(Exceções!$E$5:$E$203,MATCH($A1008&amp;"|"&amp;$F1008,Exceções!$F$5:$F$203,0))),""))</f>
        <v/>
      </c>
    </row>
    <row r="1009" spans="1:30" ht="15" hidden="1" customHeight="1" x14ac:dyDescent="0.25">
      <c r="A1009" s="31">
        <v>54684</v>
      </c>
      <c r="B1009" s="17" t="s">
        <v>56</v>
      </c>
      <c r="C1009" s="17" t="str">
        <f>IFERROR(INDEX(Cadastro!$C$5:$C$243,$AB1009),"NÃO INFORMADO")</f>
        <v>NÃO INFORMADO</v>
      </c>
      <c r="D1009" s="17" t="str">
        <f>IFERROR(INDEX(Cadastro!$D$5:$D$243,$AB1009),"")</f>
        <v>Férias</v>
      </c>
      <c r="E1009" s="17" t="str">
        <f>IFERROR(INDEX(Cadastro!$G$5:$G$243,$AB1009),"")</f>
        <v>Férias</v>
      </c>
      <c r="F1009" s="29">
        <v>46327</v>
      </c>
      <c r="G1009" s="32" t="str">
        <f t="shared" si="90"/>
        <v>dom</v>
      </c>
      <c r="H1009" s="31" t="str">
        <f>IF($L1009=0,"",_xlfn.MINIFS(Dados!$Q:$Q,Dados!$A:$A,$A1009,Dados!$S:$S,$F1009))</f>
        <v/>
      </c>
      <c r="I1009" s="31" t="str">
        <f>IF($H1009="","",_xlfn.MAXIFS(Dados!$R:$R,Dados!$A:$A,$A1009,Dados!$S:$S,$F1009))</f>
        <v/>
      </c>
      <c r="J1009" s="32" t="str">
        <f>IF($D1009&lt;&gt;"Folguista","",IFERROR(INDEX(Parâmetros!$D$52:$G$52,1,MIN(4,MAX(1,$W1009))),""))</f>
        <v/>
      </c>
      <c r="K1009" s="32" t="str">
        <f>IF(OR($AC1009&lt;&gt;"",$Y1009="Folga",$Y1009="Folga trabalhada",$Y1009="Férias (cadastro)",$Y1009="Férias / afastamento",$Y1009="Indeterminado (início da série)"),"",IF(OR($D1009="6x1",$D1009="FF 6x1"),IF(OR(WEEKDAY($F1009,2)=6,WEEKDAY($F1009,2)=7),"6x1 sáb/dom","6x1"),IF($D1009="5x2","5x2",IF($H1009="",IF($D1009="Folguista",$J1009,$E1009),IF(OR($H1009&gt;=Parâmetros!$E$18,$H1009&lt;Parâmetros!$E$19),"C",IF($H1009&lt;Parâmetros!$E$20,"A","B"))))))</f>
        <v/>
      </c>
      <c r="L1009" s="30">
        <f>SUMIFS(Dados!$E:$E,Dados!$A:$A,$A1009,Dados!$S:$S,$F1009)</f>
        <v>0</v>
      </c>
      <c r="M1009" s="30" t="str">
        <f>IFERROR(INDEX(Parâmetros!$E$6:$E$11,MATCH($K1009,Parâmetros!$A$6:$A$11,0)),"")</f>
        <v/>
      </c>
      <c r="N1009" s="33" t="str">
        <f t="shared" si="91"/>
        <v/>
      </c>
      <c r="O1009" s="33">
        <f>Parâmetros!$E$13</f>
        <v>0.8</v>
      </c>
      <c r="P1009" s="32" t="str">
        <f>IF(OR($M1009="",$F1009&gt;Parâmetros!$E$14),"Não","Sim")</f>
        <v>Não</v>
      </c>
      <c r="Q1009" s="32" t="str">
        <f t="shared" si="92"/>
        <v/>
      </c>
      <c r="R1009" s="32" t="str">
        <f t="shared" si="93"/>
        <v/>
      </c>
      <c r="S1009" s="30" t="str">
        <f t="shared" si="94"/>
        <v/>
      </c>
      <c r="T1009" s="32" t="str">
        <f>IF($Q1009&lt;&gt;"Sim","",IF($N1009&gt;Parâmetros!$E$15,"Sim","Não"))</f>
        <v/>
      </c>
      <c r="U1009" s="17" t="str">
        <f t="shared" si="95"/>
        <v>Férias / afastamento</v>
      </c>
      <c r="V1009" s="17" t="str">
        <f>IF($AC1009&lt;&gt;"",IF($L1009&gt;0,"ATENÇÃO · apontou em dia de "&amp;LOWER($AC1009)&amp;" cadastrado","Exceção cadastrada · "&amp;$AC1009)&amp;IF($AD1009="",""," · "&amp;$AD1009),IF($E1009="Férias",IF($L1009&gt;0,"ATENÇÃO · apontou estando de férias no cadastro","Férias no cadastro"),IF($Y1009="Férias / afastamento","Afastamento · "&amp;($Z1009+$AA1009-1)&amp;" dias seguidos sem apontamento",IF($Y1009="Folga trabalhada","ATENÇÃO · apontou em dia de folga da escala 5x2",IF($Y1009="Folga",IF(AND($D1009="5x2",OR(WEEKDAY($F1009,2)=6,WEEKDAY($F1009,2)=7)),"Folga de fim de semana da escala 5x2",IF(AND(OR($D1009="6x1",$D1009="FF 6x1"),WEEKDAY($F1009,2)=6,FALSE()),"Folga de fim de semana · apontou no domingo anterior",IF(AND(OR($D1009="6x1",$D1009="FF 6x1"),WEEKDAY($F1009,2)=7,AND($A1009=$A1008,$L1008&gt;0)),"Folga de fim de semana · apontou no sábado",IF(AND(OR($D1009="6x1",$D1009="FF 6x1"),OR(WEEKDAY($F1009,2)=6,WEEKDAY($F1009,2)=7)),"Folga de fim de semana · sem apontamento no sábado nem no domingo","Folga prevista pelo ciclo")))),IF($Y1009="Indeterminado (início da série)","Sem histórico anterior — informe o dia do ciclo no Cadastro",IF($Y1009="Falta de registro",IF(OR(OR($D1009="6x1",$D1009="FF 6x1"),$D1009="5x2"),"FALTA DE REGISTRO · dia útil da escala "&amp;$E1009,"FALTA DE REGISTRO · dia "&amp;$W1009&amp;" de "&amp;IFERROR(INDEX(Parâmetros!$B$39:$B$48,MATCH($E1009,Parâmetros!$A$39:$A$48,0)),99)&amp;" do ciclo"),IF(OR($D1009="6x1",$D1009="FF 6x1"),IF(OR(AND(WEEKDAY($F1009,2)=6,AND($A1009=$A1010,$L1010&gt;0)),AND(WEEKDAY($F1009,2)=7,AND($A1009=$A1008,$L1008&gt;0))),"ATENÇÃO · apontou sábado e domingo no mesmo fim de semana",IF(OR(WEEKDAY($F1009,2)=6,WEEKDAY($F1009,2)=7),"Jornada de fim de semana do 6x1",IF(OR($H1009&gt;=Parâmetros!$E$20,$H1009&lt;Parâmetros!$E$19),"ATENÇÃO · 6x1 apontou fora do horário diurno","Jornada fixa do 6x1"))),IF($D1009="5x2","Jornada fixa do 5x2",IF($D1009="Folguista",IF($J1009=$K1009,"Evidência confirma sequência","DIVERGE · sequência "&amp;$J1009&amp;" × evidência "&amp;$K1009),IF($K1009=$E1009,"Evidência confirma cadastro","DIVERGE · cadastro "&amp;$E1009&amp;" × evidência "&amp;$K1009)))))))))))</f>
        <v>Férias no cadastro</v>
      </c>
      <c r="W1009" s="34">
        <f>IF(OR(OR($D1009="6x1",$D1009="FF 6x1"),$D1009="5x2"),"",IF($AB1009&lt;&gt;$AB1008,IF(IFERROR(INDEX(Cadastro!$F$5:$F$243,$AB1009),"")="",IF($L1009&gt;0,1,0),IF(IFERROR(INDEX(Cadastro!$F$5:$F$243,$AB1009),"")&lt;=IFERROR(INDEX(Parâmetros!$B$39:$B$48,MATCH($E1009,Parâmetros!$A$39:$A$48,0)),99),IFERROR(INDEX(Cadastro!$F$5:$F$243,$AB1009),""),0)),IF($L1009&gt;0,IF(N($X1008)&gt;0,1,N($W1008)+1),IF(AND($L1009=0,OR(N($W1008)&gt;=IFERROR(INDEX(Parâmetros!$B$39:$B$48,MATCH($E1009,Parâmetros!$A$39:$A$48,0)),99),AND(N($X1008)&gt;0,N($X1008)&lt;IFERROR(INDEX(Parâmetros!$C$39:$C$48,MATCH($E1009,Parâmetros!$A$39:$A$48,0)),0)))),0,N($W1008)+1))))</f>
        <v>27</v>
      </c>
      <c r="X1009" s="34">
        <f>IF(OR(OR($D1009="6x1",$D1009="FF 6x1"),$D1009="5x2"),"",IF($AB1009&lt;&gt;$AB1008,IF(IFERROR(INDEX(Cadastro!$F$5:$F$243,$AB1009),"")="",0,IF(IFERROR(INDEX(Cadastro!$F$5:$F$243,$AB1009),"")&gt;IFERROR(INDEX(Parâmetros!$B$39:$B$48,MATCH($E1009,Parâmetros!$A$39:$A$48,0)),99),IFERROR(INDEX(Cadastro!$F$5:$F$243,$AB1009),"")-IFERROR(INDEX(Parâmetros!$B$39:$B$48,MATCH($E1009,Parâmetros!$A$39:$A$48,0)),99),0)),IF(AND($L1009=0,OR(N($W1008)&gt;=IFERROR(INDEX(Parâmetros!$B$39:$B$48,MATCH($E1009,Parâmetros!$A$39:$A$48,0)),99),AND(N($X1008)&gt;0,N($X1008)&lt;IFERROR(INDEX(Parâmetros!$C$39:$C$48,MATCH($E1009,Parâmetros!$A$39:$A$48,0)),0)))),N($X1008)+1,0)))</f>
        <v>0</v>
      </c>
      <c r="Y1009" t="str">
        <f>IF($AC1009&lt;&gt;"",IF($L1009&gt;0,$AC1009&amp;" · com apontamento",$AC1009),IF($E1009="Férias",IF($L1009&gt;0,"Férias · com apontamento","Férias (cadastro)"),IF(($Z1009+$AA1009-1)&gt;Parâmetros!$E$16,"Férias / afastamento",IF(AND($D1009="5x2",OR(WEEKDAY($F1009,2)=6,WEEKDAY($F1009,2)=7)),IF($L1009&gt;0,"Folga trabalhada","Folga"),IF($L1009&gt;0,"Trabalhado",IF(OR(OR($D1009="6x1",$D1009="FF 6x1"),$D1009="5x2"),IF(AND(OR($D1009="6x1",$D1009="FF 6x1"),OR(WEEKDAY($F1009,2)=6,WEEKDAY($F1009,2)=7)),"Folga","Falta de registro"),IF(AND($AB1009&lt;&gt;$AB1008,IFERROR(INDEX(Cadastro!$F$5:$F$243,$AB1009),"")=""),"Indeterminado (início da série)",IF($X1009&gt;0,"Folga","Falta de registro"))))))))</f>
        <v>Férias (cadastro)</v>
      </c>
      <c r="Z1009" s="34">
        <f>IF(OR($L1009&gt;0,$F1009&gt;Parâmetros!$E$14),0,IF($A1009&lt;&gt;$A1008,1,N($Z1008)+1))</f>
        <v>0</v>
      </c>
      <c r="AA1009" s="34">
        <f>IF(OR($L1009&gt;0,$F1009&gt;Parâmetros!$E$14),0,IF(OR($A1009&lt;&gt;$A1010,$F1010&gt;Parâmetros!$E$14),1,N($AA1010)+1))</f>
        <v>0</v>
      </c>
      <c r="AB1009" s="31">
        <f>IFERROR(MATCH($A1009&amp;"|"&amp;TEXT(_xlfn.MAXIFS(Cadastro!$E$5:$E$243,Cadastro!$A$5:$A$243,$A1009,Cadastro!$E$5:$E$243,"&lt;="&amp;$F1009),"yyyymmdd"),Cadastro!$I$5:$I$243,0),"")</f>
        <v>131</v>
      </c>
      <c r="AC1009" t="str">
        <f>IFERROR(_xlfn.SINGLE(INDEX(Exceções!$D$5:$D$203,MATCH($A1009&amp;"|"&amp;$F1009,Exceções!$F$5:$F$203,0))),"")</f>
        <v/>
      </c>
      <c r="AD1009" t="str">
        <f>IF($AC1009="","",IFERROR(_xlfn.SINGLE(INDEX(Exceções!$E$5:$E$203,MATCH($A1009&amp;"|"&amp;$F1009,Exceções!$F$5:$F$203,0))),""))</f>
        <v/>
      </c>
    </row>
    <row r="1010" spans="1:30" ht="15" hidden="1" customHeight="1" x14ac:dyDescent="0.25">
      <c r="A1010" s="31">
        <v>55628</v>
      </c>
      <c r="B1010" s="17" t="s">
        <v>40</v>
      </c>
      <c r="C1010" s="17" t="str">
        <f>IFERROR(INDEX(Cadastro!$C$5:$C$243,$AB1010),"NÃO INFORMADO")</f>
        <v>ESP</v>
      </c>
      <c r="D1010" s="17" t="str">
        <f>IFERROR(INDEX(Cadastro!$D$5:$D$243,$AB1010),"")</f>
        <v>6x1</v>
      </c>
      <c r="E1010" s="17" t="str">
        <f>IFERROR(INDEX(Cadastro!$G$5:$G$243,$AB1010),"")</f>
        <v>6x1</v>
      </c>
      <c r="F1010" s="29">
        <v>46300</v>
      </c>
      <c r="G1010" s="32" t="str">
        <f t="shared" si="90"/>
        <v>seg</v>
      </c>
      <c r="H1010" s="31">
        <f>IF($L1010=0,"",_xlfn.MINIFS(Dados!$Q:$Q,Dados!$A:$A,$A1010,Dados!$S:$S,$F1010))</f>
        <v>450</v>
      </c>
      <c r="I1010" s="31">
        <f>IF($H1010="","",_xlfn.MAXIFS(Dados!$R:$R,Dados!$A:$A,$A1010,Dados!$S:$S,$F1010))</f>
        <v>976</v>
      </c>
      <c r="J1010" s="32" t="str">
        <f>IF($D1010&lt;&gt;"Folguista","",IFERROR(INDEX(Parâmetros!$D$52:$G$52,1,MIN(4,MAX(1,$W1010))),""))</f>
        <v/>
      </c>
      <c r="K1010" s="32" t="str">
        <f>IF(OR($AC1010&lt;&gt;"",$Y1010="Folga",$Y1010="Folga trabalhada",$Y1010="Férias (cadastro)",$Y1010="Férias / afastamento",$Y1010="Indeterminado (início da série)"),"",IF(OR($D1010="6x1",$D1010="FF 6x1"),IF(OR(WEEKDAY($F1010,2)=6,WEEKDAY($F1010,2)=7),"6x1 sáb/dom","6x1"),IF($D1010="5x2","5x2",IF($H1010="",IF($D1010="Folguista",$J1010,$E1010),IF(OR($H1010&gt;=Parâmetros!$E$18,$H1010&lt;Parâmetros!$E$19),"C",IF($H1010&lt;Parâmetros!$E$20,"A","B"))))))</f>
        <v>6x1</v>
      </c>
      <c r="L1010" s="30">
        <f>SUMIFS(Dados!$E:$E,Dados!$A:$A,$A1010,Dados!$S:$S,$F1010)</f>
        <v>7.67</v>
      </c>
      <c r="M1010" s="30">
        <f>IFERROR(INDEX(Parâmetros!$E$6:$E$11,MATCH($K1010,Parâmetros!$A$6:$A$11,0)),"")</f>
        <v>8.8000000000000007</v>
      </c>
      <c r="N1010" s="33">
        <f t="shared" si="91"/>
        <v>0.87159090909090897</v>
      </c>
      <c r="O1010" s="33">
        <f>Parâmetros!$E$13</f>
        <v>0.8</v>
      </c>
      <c r="P1010" s="32" t="str">
        <f>IF(OR($M1010="",$F1010&gt;Parâmetros!$E$14),"Não","Sim")</f>
        <v>Sim</v>
      </c>
      <c r="Q1010" s="32" t="str">
        <f t="shared" si="92"/>
        <v>Sim</v>
      </c>
      <c r="R1010" s="32" t="str">
        <f t="shared" si="93"/>
        <v>Sim</v>
      </c>
      <c r="S1010" s="30">
        <f t="shared" si="94"/>
        <v>0</v>
      </c>
      <c r="T1010" s="32" t="str">
        <f>IF($Q1010&lt;&gt;"Sim","",IF($N1010&gt;Parâmetros!$E$15,"Sim","Não"))</f>
        <v>Não</v>
      </c>
      <c r="U1010" s="17" t="str">
        <f t="shared" si="95"/>
        <v>Na meta</v>
      </c>
      <c r="V1010" s="17" t="str">
        <f>IF($AC1010&lt;&gt;"",IF($L1010&gt;0,"ATENÇÃO · apontou em dia de "&amp;LOWER($AC1010)&amp;" cadastrado","Exceção cadastrada · "&amp;$AC1010)&amp;IF($AD1010="",""," · "&amp;$AD1010),IF($E1010="Férias",IF($L1010&gt;0,"ATENÇÃO · apontou estando de férias no cadastro","Férias no cadastro"),IF($Y1010="Férias / afastamento","Afastamento · "&amp;($Z1010+$AA1010-1)&amp;" dias seguidos sem apontamento",IF($Y1010="Folga trabalhada","ATENÇÃO · apontou em dia de folga da escala 5x2",IF($Y1010="Folga",IF(AND($D1010="5x2",OR(WEEKDAY($F1010,2)=6,WEEKDAY($F1010,2)=7)),"Folga de fim de semana da escala 5x2",IF(AND(OR($D1010="6x1",$D1010="FF 6x1"),WEEKDAY($F1010,2)=6,FALSE()),"Folga de fim de semana · apontou no domingo anterior",IF(AND(OR($D1010="6x1",$D1010="FF 6x1"),WEEKDAY($F1010,2)=7,AND($A1010=$A1009,$L1009&gt;0)),"Folga de fim de semana · apontou no sábado",IF(AND(OR($D1010="6x1",$D1010="FF 6x1"),OR(WEEKDAY($F1010,2)=6,WEEKDAY($F1010,2)=7)),"Folga de fim de semana · sem apontamento no sábado nem no domingo","Folga prevista pelo ciclo")))),IF($Y1010="Indeterminado (início da série)","Sem histórico anterior — informe o dia do ciclo no Cadastro",IF($Y1010="Falta de registro",IF(OR(OR($D1010="6x1",$D1010="FF 6x1"),$D1010="5x2"),"FALTA DE REGISTRO · dia útil da escala "&amp;$E1010,"FALTA DE REGISTRO · dia "&amp;$W1010&amp;" de "&amp;IFERROR(INDEX(Parâmetros!$B$39:$B$48,MATCH($E1010,Parâmetros!$A$39:$A$48,0)),99)&amp;" do ciclo"),IF(OR($D1010="6x1",$D1010="FF 6x1"),IF(OR(AND(WEEKDAY($F1010,2)=6,AND($A1010=$A1011,$L1011&gt;0)),AND(WEEKDAY($F1010,2)=7,AND($A1010=$A1009,$L1009&gt;0))),"ATENÇÃO · apontou sábado e domingo no mesmo fim de semana",IF(OR(WEEKDAY($F1010,2)=6,WEEKDAY($F1010,2)=7),"Jornada de fim de semana do 6x1",IF(OR($H1010&gt;=Parâmetros!$E$20,$H1010&lt;Parâmetros!$E$19),"ATENÇÃO · 6x1 apontou fora do horário diurno","Jornada fixa do 6x1"))),IF($D1010="5x2","Jornada fixa do 5x2",IF($D1010="Folguista",IF($J1010=$K1010,"Evidência confirma sequência","DIVERGE · sequência "&amp;$J1010&amp;" × evidência "&amp;$K1010),IF($K1010=$E1010,"Evidência confirma cadastro","DIVERGE · cadastro "&amp;$E1010&amp;" × evidência "&amp;$K1010)))))))))))</f>
        <v>Jornada fixa do 6x1</v>
      </c>
      <c r="W1010" s="34" t="str">
        <f>IF(OR(OR($D1010="6x1",$D1010="FF 6x1"),$D1010="5x2"),"",IF($AB1010&lt;&gt;$AB1009,IF(IFERROR(INDEX(Cadastro!$F$5:$F$243,$AB1010),"")="",IF($L1010&gt;0,1,0),IF(IFERROR(INDEX(Cadastro!$F$5:$F$243,$AB1010),"")&lt;=IFERROR(INDEX(Parâmetros!$B$39:$B$48,MATCH($E1010,Parâmetros!$A$39:$A$48,0)),99),IFERROR(INDEX(Cadastro!$F$5:$F$243,$AB1010),""),0)),IF($L1010&gt;0,IF(N($X1009)&gt;0,1,N($W1009)+1),IF(AND($L1010=0,OR(N($W1009)&gt;=IFERROR(INDEX(Parâmetros!$B$39:$B$48,MATCH($E1010,Parâmetros!$A$39:$A$48,0)),99),AND(N($X1009)&gt;0,N($X1009)&lt;IFERROR(INDEX(Parâmetros!$C$39:$C$48,MATCH($E1010,Parâmetros!$A$39:$A$48,0)),0)))),0,N($W1009)+1))))</f>
        <v/>
      </c>
      <c r="X1010" s="34" t="str">
        <f>IF(OR(OR($D1010="6x1",$D1010="FF 6x1"),$D1010="5x2"),"",IF($AB1010&lt;&gt;$AB1009,IF(IFERROR(INDEX(Cadastro!$F$5:$F$243,$AB1010),"")="",0,IF(IFERROR(INDEX(Cadastro!$F$5:$F$243,$AB1010),"")&gt;IFERROR(INDEX(Parâmetros!$B$39:$B$48,MATCH($E1010,Parâmetros!$A$39:$A$48,0)),99),IFERROR(INDEX(Cadastro!$F$5:$F$243,$AB1010),"")-IFERROR(INDEX(Parâmetros!$B$39:$B$48,MATCH($E1010,Parâmetros!$A$39:$A$48,0)),99),0)),IF(AND($L1010=0,OR(N($W1009)&gt;=IFERROR(INDEX(Parâmetros!$B$39:$B$48,MATCH($E1010,Parâmetros!$A$39:$A$48,0)),99),AND(N($X1009)&gt;0,N($X1009)&lt;IFERROR(INDEX(Parâmetros!$C$39:$C$48,MATCH($E1010,Parâmetros!$A$39:$A$48,0)),0)))),N($X1009)+1,0)))</f>
        <v/>
      </c>
      <c r="Y1010" t="str">
        <f>IF($AC1010&lt;&gt;"",IF($L1010&gt;0,$AC1010&amp;" · com apontamento",$AC1010),IF($E1010="Férias",IF($L1010&gt;0,"Férias · com apontamento","Férias (cadastro)"),IF(($Z1010+$AA1010-1)&gt;Parâmetros!$E$16,"Férias / afastamento",IF(AND($D1010="5x2",OR(WEEKDAY($F1010,2)=6,WEEKDAY($F1010,2)=7)),IF($L1010&gt;0,"Folga trabalhada","Folga"),IF($L1010&gt;0,"Trabalhado",IF(OR(OR($D1010="6x1",$D1010="FF 6x1"),$D1010="5x2"),IF(AND(OR($D1010="6x1",$D1010="FF 6x1"),OR(WEEKDAY($F1010,2)=6,WEEKDAY($F1010,2)=7)),"Folga","Falta de registro"),IF(AND($AB1010&lt;&gt;$AB1009,IFERROR(INDEX(Cadastro!$F$5:$F$243,$AB1010),"")=""),"Indeterminado (início da série)",IF($X1010&gt;0,"Folga","Falta de registro"))))))))</f>
        <v>Trabalhado</v>
      </c>
      <c r="Z1010" s="34">
        <f>IF(OR($L1010&gt;0,$F1010&gt;Parâmetros!$E$14),0,IF($A1010&lt;&gt;$A1009,1,N($Z1009)+1))</f>
        <v>0</v>
      </c>
      <c r="AA1010" s="34">
        <f>IF(OR($L1010&gt;0,$F1010&gt;Parâmetros!$E$14),0,IF(OR($A1010&lt;&gt;$A1011,$F1011&gt;Parâmetros!$E$14),1,N($AA1011)+1))</f>
        <v>0</v>
      </c>
      <c r="AB1010" s="31">
        <f>IFERROR(MATCH($A1010&amp;"|"&amp;TEXT(_xlfn.MAXIFS(Cadastro!$E$5:$E$243,Cadastro!$A$5:$A$243,$A1010,Cadastro!$E$5:$E$243,"&lt;="&amp;$F1010),"yyyymmdd"),Cadastro!$I$5:$I$243,0),"")</f>
        <v>134</v>
      </c>
      <c r="AC1010" t="str">
        <f>IFERROR(_xlfn.SINGLE(INDEX(Exceções!$D$5:$D$203,MATCH($A1010&amp;"|"&amp;$F1010,Exceções!$F$5:$F$203,0))),"")</f>
        <v/>
      </c>
      <c r="AD1010" t="str">
        <f>IF($AC1010="","",IFERROR(_xlfn.SINGLE(INDEX(Exceções!$E$5:$E$203,MATCH($A1010&amp;"|"&amp;$F1010,Exceções!$F$5:$F$203,0))),""))</f>
        <v/>
      </c>
    </row>
    <row r="1011" spans="1:30" ht="15" hidden="1" customHeight="1" x14ac:dyDescent="0.25">
      <c r="A1011" s="31">
        <v>55628</v>
      </c>
      <c r="B1011" s="17" t="s">
        <v>40</v>
      </c>
      <c r="C1011" s="17" t="str">
        <f>IFERROR(INDEX(Cadastro!$C$5:$C$243,$AB1011),"NÃO INFORMADO")</f>
        <v>ESP</v>
      </c>
      <c r="D1011" s="17" t="str">
        <f>IFERROR(INDEX(Cadastro!$D$5:$D$243,$AB1011),"")</f>
        <v>6x1</v>
      </c>
      <c r="E1011" s="17" t="str">
        <f>IFERROR(INDEX(Cadastro!$G$5:$G$243,$AB1011),"")</f>
        <v>6x1</v>
      </c>
      <c r="F1011" s="29">
        <v>46301</v>
      </c>
      <c r="G1011" s="32" t="str">
        <f t="shared" si="90"/>
        <v>ter</v>
      </c>
      <c r="H1011" s="31">
        <f>IF($L1011=0,"",_xlfn.MINIFS(Dados!$Q:$Q,Dados!$A:$A,$A1011,Dados!$S:$S,$F1011))</f>
        <v>480</v>
      </c>
      <c r="I1011" s="31">
        <f>IF($H1011="","",_xlfn.MAXIFS(Dados!$R:$R,Dados!$A:$A,$A1011,Dados!$S:$S,$F1011))</f>
        <v>975</v>
      </c>
      <c r="J1011" s="32" t="str">
        <f>IF($D1011&lt;&gt;"Folguista","",IFERROR(INDEX(Parâmetros!$D$52:$G$52,1,MIN(4,MAX(1,$W1011))),""))</f>
        <v/>
      </c>
      <c r="K1011" s="32" t="str">
        <f>IF(OR($AC1011&lt;&gt;"",$Y1011="Folga",$Y1011="Folga trabalhada",$Y1011="Férias (cadastro)",$Y1011="Férias / afastamento",$Y1011="Indeterminado (início da série)"),"",IF(OR($D1011="6x1",$D1011="FF 6x1"),IF(OR(WEEKDAY($F1011,2)=6,WEEKDAY($F1011,2)=7),"6x1 sáb/dom","6x1"),IF($D1011="5x2","5x2",IF($H1011="",IF($D1011="Folguista",$J1011,$E1011),IF(OR($H1011&gt;=Parâmetros!$E$18,$H1011&lt;Parâmetros!$E$19),"C",IF($H1011&lt;Parâmetros!$E$20,"A","B"))))))</f>
        <v>6x1</v>
      </c>
      <c r="L1011" s="30">
        <f>SUMIFS(Dados!$E:$E,Dados!$A:$A,$A1011,Dados!$S:$S,$F1011)</f>
        <v>7.17</v>
      </c>
      <c r="M1011" s="30">
        <f>IFERROR(INDEX(Parâmetros!$E$6:$E$11,MATCH($K1011,Parâmetros!$A$6:$A$11,0)),"")</f>
        <v>8.8000000000000007</v>
      </c>
      <c r="N1011" s="33">
        <f t="shared" si="91"/>
        <v>0.8147727272727272</v>
      </c>
      <c r="O1011" s="33">
        <f>Parâmetros!$E$13</f>
        <v>0.8</v>
      </c>
      <c r="P1011" s="32" t="str">
        <f>IF(OR($M1011="",$F1011&gt;Parâmetros!$E$14),"Não","Sim")</f>
        <v>Sim</v>
      </c>
      <c r="Q1011" s="32" t="str">
        <f t="shared" si="92"/>
        <v>Sim</v>
      </c>
      <c r="R1011" s="32" t="str">
        <f t="shared" si="93"/>
        <v>Sim</v>
      </c>
      <c r="S1011" s="30">
        <f t="shared" si="94"/>
        <v>0</v>
      </c>
      <c r="T1011" s="32" t="str">
        <f>IF($Q1011&lt;&gt;"Sim","",IF($N1011&gt;Parâmetros!$E$15,"Sim","Não"))</f>
        <v>Não</v>
      </c>
      <c r="U1011" s="17" t="str">
        <f t="shared" si="95"/>
        <v>Na meta</v>
      </c>
      <c r="V1011" s="17" t="str">
        <f>IF($AC1011&lt;&gt;"",IF($L1011&gt;0,"ATENÇÃO · apontou em dia de "&amp;LOWER($AC1011)&amp;" cadastrado","Exceção cadastrada · "&amp;$AC1011)&amp;IF($AD1011="",""," · "&amp;$AD1011),IF($E1011="Férias",IF($L1011&gt;0,"ATENÇÃO · apontou estando de férias no cadastro","Férias no cadastro"),IF($Y1011="Férias / afastamento","Afastamento · "&amp;($Z1011+$AA1011-1)&amp;" dias seguidos sem apontamento",IF($Y1011="Folga trabalhada","ATENÇÃO · apontou em dia de folga da escala 5x2",IF($Y1011="Folga",IF(AND($D1011="5x2",OR(WEEKDAY($F1011,2)=6,WEEKDAY($F1011,2)=7)),"Folga de fim de semana da escala 5x2",IF(AND(OR($D1011="6x1",$D1011="FF 6x1"),WEEKDAY($F1011,2)=6,FALSE()),"Folga de fim de semana · apontou no domingo anterior",IF(AND(OR($D1011="6x1",$D1011="FF 6x1"),WEEKDAY($F1011,2)=7,AND($A1011=$A1010,$L1010&gt;0)),"Folga de fim de semana · apontou no sábado",IF(AND(OR($D1011="6x1",$D1011="FF 6x1"),OR(WEEKDAY($F1011,2)=6,WEEKDAY($F1011,2)=7)),"Folga de fim de semana · sem apontamento no sábado nem no domingo","Folga prevista pelo ciclo")))),IF($Y1011="Indeterminado (início da série)","Sem histórico anterior — informe o dia do ciclo no Cadastro",IF($Y1011="Falta de registro",IF(OR(OR($D1011="6x1",$D1011="FF 6x1"),$D1011="5x2"),"FALTA DE REGISTRO · dia útil da escala "&amp;$E1011,"FALTA DE REGISTRO · dia "&amp;$W1011&amp;" de "&amp;IFERROR(INDEX(Parâmetros!$B$39:$B$48,MATCH($E1011,Parâmetros!$A$39:$A$48,0)),99)&amp;" do ciclo"),IF(OR($D1011="6x1",$D1011="FF 6x1"),IF(OR(AND(WEEKDAY($F1011,2)=6,AND($A1011=$A1012,$L1012&gt;0)),AND(WEEKDAY($F1011,2)=7,AND($A1011=$A1010,$L1010&gt;0))),"ATENÇÃO · apontou sábado e domingo no mesmo fim de semana",IF(OR(WEEKDAY($F1011,2)=6,WEEKDAY($F1011,2)=7),"Jornada de fim de semana do 6x1",IF(OR($H1011&gt;=Parâmetros!$E$20,$H1011&lt;Parâmetros!$E$19),"ATENÇÃO · 6x1 apontou fora do horário diurno","Jornada fixa do 6x1"))),IF($D1011="5x2","Jornada fixa do 5x2",IF($D1011="Folguista",IF($J1011=$K1011,"Evidência confirma sequência","DIVERGE · sequência "&amp;$J1011&amp;" × evidência "&amp;$K1011),IF($K1011=$E1011,"Evidência confirma cadastro","DIVERGE · cadastro "&amp;$E1011&amp;" × evidência "&amp;$K1011)))))))))))</f>
        <v>Jornada fixa do 6x1</v>
      </c>
      <c r="W1011" s="34" t="str">
        <f>IF(OR(OR($D1011="6x1",$D1011="FF 6x1"),$D1011="5x2"),"",IF($AB1011&lt;&gt;$AB1010,IF(IFERROR(INDEX(Cadastro!$F$5:$F$243,$AB1011),"")="",IF($L1011&gt;0,1,0),IF(IFERROR(INDEX(Cadastro!$F$5:$F$243,$AB1011),"")&lt;=IFERROR(INDEX(Parâmetros!$B$39:$B$48,MATCH($E1011,Parâmetros!$A$39:$A$48,0)),99),IFERROR(INDEX(Cadastro!$F$5:$F$243,$AB1011),""),0)),IF($L1011&gt;0,IF(N($X1010)&gt;0,1,N($W1010)+1),IF(AND($L1011=0,OR(N($W1010)&gt;=IFERROR(INDEX(Parâmetros!$B$39:$B$48,MATCH($E1011,Parâmetros!$A$39:$A$48,0)),99),AND(N($X1010)&gt;0,N($X1010)&lt;IFERROR(INDEX(Parâmetros!$C$39:$C$48,MATCH($E1011,Parâmetros!$A$39:$A$48,0)),0)))),0,N($W1010)+1))))</f>
        <v/>
      </c>
      <c r="X1011" s="34" t="str">
        <f>IF(OR(OR($D1011="6x1",$D1011="FF 6x1"),$D1011="5x2"),"",IF($AB1011&lt;&gt;$AB1010,IF(IFERROR(INDEX(Cadastro!$F$5:$F$243,$AB1011),"")="",0,IF(IFERROR(INDEX(Cadastro!$F$5:$F$243,$AB1011),"")&gt;IFERROR(INDEX(Parâmetros!$B$39:$B$48,MATCH($E1011,Parâmetros!$A$39:$A$48,0)),99),IFERROR(INDEX(Cadastro!$F$5:$F$243,$AB1011),"")-IFERROR(INDEX(Parâmetros!$B$39:$B$48,MATCH($E1011,Parâmetros!$A$39:$A$48,0)),99),0)),IF(AND($L1011=0,OR(N($W1010)&gt;=IFERROR(INDEX(Parâmetros!$B$39:$B$48,MATCH($E1011,Parâmetros!$A$39:$A$48,0)),99),AND(N($X1010)&gt;0,N($X1010)&lt;IFERROR(INDEX(Parâmetros!$C$39:$C$48,MATCH($E1011,Parâmetros!$A$39:$A$48,0)),0)))),N($X1010)+1,0)))</f>
        <v/>
      </c>
      <c r="Y1011" t="str">
        <f>IF($AC1011&lt;&gt;"",IF($L1011&gt;0,$AC1011&amp;" · com apontamento",$AC1011),IF($E1011="Férias",IF($L1011&gt;0,"Férias · com apontamento","Férias (cadastro)"),IF(($Z1011+$AA1011-1)&gt;Parâmetros!$E$16,"Férias / afastamento",IF(AND($D1011="5x2",OR(WEEKDAY($F1011,2)=6,WEEKDAY($F1011,2)=7)),IF($L1011&gt;0,"Folga trabalhada","Folga"),IF($L1011&gt;0,"Trabalhado",IF(OR(OR($D1011="6x1",$D1011="FF 6x1"),$D1011="5x2"),IF(AND(OR($D1011="6x1",$D1011="FF 6x1"),OR(WEEKDAY($F1011,2)=6,WEEKDAY($F1011,2)=7)),"Folga","Falta de registro"),IF(AND($AB1011&lt;&gt;$AB1010,IFERROR(INDEX(Cadastro!$F$5:$F$243,$AB1011),"")=""),"Indeterminado (início da série)",IF($X1011&gt;0,"Folga","Falta de registro"))))))))</f>
        <v>Trabalhado</v>
      </c>
      <c r="Z1011" s="34">
        <f>IF(OR($L1011&gt;0,$F1011&gt;Parâmetros!$E$14),0,IF($A1011&lt;&gt;$A1010,1,N($Z1010)+1))</f>
        <v>0</v>
      </c>
      <c r="AA1011" s="34">
        <f>IF(OR($L1011&gt;0,$F1011&gt;Parâmetros!$E$14),0,IF(OR($A1011&lt;&gt;$A1012,$F1012&gt;Parâmetros!$E$14),1,N($AA1012)+1))</f>
        <v>0</v>
      </c>
      <c r="AB1011" s="31">
        <f>IFERROR(MATCH($A1011&amp;"|"&amp;TEXT(_xlfn.MAXIFS(Cadastro!$E$5:$E$243,Cadastro!$A$5:$A$243,$A1011,Cadastro!$E$5:$E$243,"&lt;="&amp;$F1011),"yyyymmdd"),Cadastro!$I$5:$I$243,0),"")</f>
        <v>134</v>
      </c>
      <c r="AC1011" t="str">
        <f>IFERROR(_xlfn.SINGLE(INDEX(Exceções!$D$5:$D$203,MATCH($A1011&amp;"|"&amp;$F1011,Exceções!$F$5:$F$203,0))),"")</f>
        <v/>
      </c>
      <c r="AD1011" t="str">
        <f>IF($AC1011="","",IFERROR(_xlfn.SINGLE(INDEX(Exceções!$E$5:$E$203,MATCH($A1011&amp;"|"&amp;$F1011,Exceções!$F$5:$F$203,0))),""))</f>
        <v/>
      </c>
    </row>
    <row r="1012" spans="1:30" ht="15" hidden="1" customHeight="1" x14ac:dyDescent="0.25">
      <c r="A1012" s="31">
        <v>55628</v>
      </c>
      <c r="B1012" s="17" t="s">
        <v>40</v>
      </c>
      <c r="C1012" s="17" t="str">
        <f>IFERROR(INDEX(Cadastro!$C$5:$C$243,$AB1012),"NÃO INFORMADO")</f>
        <v>ESP</v>
      </c>
      <c r="D1012" s="17" t="str">
        <f>IFERROR(INDEX(Cadastro!$D$5:$D$243,$AB1012),"")</f>
        <v>6x1</v>
      </c>
      <c r="E1012" s="17" t="str">
        <f>IFERROR(INDEX(Cadastro!$G$5:$G$243,$AB1012),"")</f>
        <v>6x1</v>
      </c>
      <c r="F1012" s="29">
        <v>46302</v>
      </c>
      <c r="G1012" s="32" t="str">
        <f t="shared" si="90"/>
        <v>qua</v>
      </c>
      <c r="H1012" s="31">
        <f>IF($L1012=0,"",_xlfn.MINIFS(Dados!$Q:$Q,Dados!$A:$A,$A1012,Dados!$S:$S,$F1012))</f>
        <v>480</v>
      </c>
      <c r="I1012" s="31">
        <f>IF($H1012="","",_xlfn.MAXIFS(Dados!$R:$R,Dados!$A:$A,$A1012,Dados!$S:$S,$F1012))</f>
        <v>975</v>
      </c>
      <c r="J1012" s="32" t="str">
        <f>IF($D1012&lt;&gt;"Folguista","",IFERROR(INDEX(Parâmetros!$D$52:$G$52,1,MIN(4,MAX(1,$W1012))),""))</f>
        <v/>
      </c>
      <c r="K1012" s="32" t="str">
        <f>IF(OR($AC1012&lt;&gt;"",$Y1012="Folga",$Y1012="Folga trabalhada",$Y1012="Férias (cadastro)",$Y1012="Férias / afastamento",$Y1012="Indeterminado (início da série)"),"",IF(OR($D1012="6x1",$D1012="FF 6x1"),IF(OR(WEEKDAY($F1012,2)=6,WEEKDAY($F1012,2)=7),"6x1 sáb/dom","6x1"),IF($D1012="5x2","5x2",IF($H1012="",IF($D1012="Folguista",$J1012,$E1012),IF(OR($H1012&gt;=Parâmetros!$E$18,$H1012&lt;Parâmetros!$E$19),"C",IF($H1012&lt;Parâmetros!$E$20,"A","B"))))))</f>
        <v>6x1</v>
      </c>
      <c r="L1012" s="30">
        <f>SUMIFS(Dados!$E:$E,Dados!$A:$A,$A1012,Dados!$S:$S,$F1012)</f>
        <v>7.17</v>
      </c>
      <c r="M1012" s="30">
        <f>IFERROR(INDEX(Parâmetros!$E$6:$E$11,MATCH($K1012,Parâmetros!$A$6:$A$11,0)),"")</f>
        <v>8.8000000000000007</v>
      </c>
      <c r="N1012" s="33">
        <f t="shared" si="91"/>
        <v>0.8147727272727272</v>
      </c>
      <c r="O1012" s="33">
        <f>Parâmetros!$E$13</f>
        <v>0.8</v>
      </c>
      <c r="P1012" s="32" t="str">
        <f>IF(OR($M1012="",$F1012&gt;Parâmetros!$E$14),"Não","Sim")</f>
        <v>Sim</v>
      </c>
      <c r="Q1012" s="32" t="str">
        <f t="shared" si="92"/>
        <v>Sim</v>
      </c>
      <c r="R1012" s="32" t="str">
        <f t="shared" si="93"/>
        <v>Sim</v>
      </c>
      <c r="S1012" s="30">
        <f t="shared" si="94"/>
        <v>0</v>
      </c>
      <c r="T1012" s="32" t="str">
        <f>IF($Q1012&lt;&gt;"Sim","",IF($N1012&gt;Parâmetros!$E$15,"Sim","Não"))</f>
        <v>Não</v>
      </c>
      <c r="U1012" s="17" t="str">
        <f t="shared" si="95"/>
        <v>Na meta</v>
      </c>
      <c r="V1012" s="17" t="str">
        <f>IF($AC1012&lt;&gt;"",IF($L1012&gt;0,"ATENÇÃO · apontou em dia de "&amp;LOWER($AC1012)&amp;" cadastrado","Exceção cadastrada · "&amp;$AC1012)&amp;IF($AD1012="",""," · "&amp;$AD1012),IF($E1012="Férias",IF($L1012&gt;0,"ATENÇÃO · apontou estando de férias no cadastro","Férias no cadastro"),IF($Y1012="Férias / afastamento","Afastamento · "&amp;($Z1012+$AA1012-1)&amp;" dias seguidos sem apontamento",IF($Y1012="Folga trabalhada","ATENÇÃO · apontou em dia de folga da escala 5x2",IF($Y1012="Folga",IF(AND($D1012="5x2",OR(WEEKDAY($F1012,2)=6,WEEKDAY($F1012,2)=7)),"Folga de fim de semana da escala 5x2",IF(AND(OR($D1012="6x1",$D1012="FF 6x1"),WEEKDAY($F1012,2)=6,FALSE()),"Folga de fim de semana · apontou no domingo anterior",IF(AND(OR($D1012="6x1",$D1012="FF 6x1"),WEEKDAY($F1012,2)=7,AND($A1012=$A1011,$L1011&gt;0)),"Folga de fim de semana · apontou no sábado",IF(AND(OR($D1012="6x1",$D1012="FF 6x1"),OR(WEEKDAY($F1012,2)=6,WEEKDAY($F1012,2)=7)),"Folga de fim de semana · sem apontamento no sábado nem no domingo","Folga prevista pelo ciclo")))),IF($Y1012="Indeterminado (início da série)","Sem histórico anterior — informe o dia do ciclo no Cadastro",IF($Y1012="Falta de registro",IF(OR(OR($D1012="6x1",$D1012="FF 6x1"),$D1012="5x2"),"FALTA DE REGISTRO · dia útil da escala "&amp;$E1012,"FALTA DE REGISTRO · dia "&amp;$W1012&amp;" de "&amp;IFERROR(INDEX(Parâmetros!$B$39:$B$48,MATCH($E1012,Parâmetros!$A$39:$A$48,0)),99)&amp;" do ciclo"),IF(OR($D1012="6x1",$D1012="FF 6x1"),IF(OR(AND(WEEKDAY($F1012,2)=6,AND($A1012=$A1013,$L1013&gt;0)),AND(WEEKDAY($F1012,2)=7,AND($A1012=$A1011,$L1011&gt;0))),"ATENÇÃO · apontou sábado e domingo no mesmo fim de semana",IF(OR(WEEKDAY($F1012,2)=6,WEEKDAY($F1012,2)=7),"Jornada de fim de semana do 6x1",IF(OR($H1012&gt;=Parâmetros!$E$20,$H1012&lt;Parâmetros!$E$19),"ATENÇÃO · 6x1 apontou fora do horário diurno","Jornada fixa do 6x1"))),IF($D1012="5x2","Jornada fixa do 5x2",IF($D1012="Folguista",IF($J1012=$K1012,"Evidência confirma sequência","DIVERGE · sequência "&amp;$J1012&amp;" × evidência "&amp;$K1012),IF($K1012=$E1012,"Evidência confirma cadastro","DIVERGE · cadastro "&amp;$E1012&amp;" × evidência "&amp;$K1012)))))))))))</f>
        <v>Jornada fixa do 6x1</v>
      </c>
      <c r="W1012" s="34" t="str">
        <f>IF(OR(OR($D1012="6x1",$D1012="FF 6x1"),$D1012="5x2"),"",IF($AB1012&lt;&gt;$AB1011,IF(IFERROR(INDEX(Cadastro!$F$5:$F$243,$AB1012),"")="",IF($L1012&gt;0,1,0),IF(IFERROR(INDEX(Cadastro!$F$5:$F$243,$AB1012),"")&lt;=IFERROR(INDEX(Parâmetros!$B$39:$B$48,MATCH($E1012,Parâmetros!$A$39:$A$48,0)),99),IFERROR(INDEX(Cadastro!$F$5:$F$243,$AB1012),""),0)),IF($L1012&gt;0,IF(N($X1011)&gt;0,1,N($W1011)+1),IF(AND($L1012=0,OR(N($W1011)&gt;=IFERROR(INDEX(Parâmetros!$B$39:$B$48,MATCH($E1012,Parâmetros!$A$39:$A$48,0)),99),AND(N($X1011)&gt;0,N($X1011)&lt;IFERROR(INDEX(Parâmetros!$C$39:$C$48,MATCH($E1012,Parâmetros!$A$39:$A$48,0)),0)))),0,N($W1011)+1))))</f>
        <v/>
      </c>
      <c r="X1012" s="34" t="str">
        <f>IF(OR(OR($D1012="6x1",$D1012="FF 6x1"),$D1012="5x2"),"",IF($AB1012&lt;&gt;$AB1011,IF(IFERROR(INDEX(Cadastro!$F$5:$F$243,$AB1012),"")="",0,IF(IFERROR(INDEX(Cadastro!$F$5:$F$243,$AB1012),"")&gt;IFERROR(INDEX(Parâmetros!$B$39:$B$48,MATCH($E1012,Parâmetros!$A$39:$A$48,0)),99),IFERROR(INDEX(Cadastro!$F$5:$F$243,$AB1012),"")-IFERROR(INDEX(Parâmetros!$B$39:$B$48,MATCH($E1012,Parâmetros!$A$39:$A$48,0)),99),0)),IF(AND($L1012=0,OR(N($W1011)&gt;=IFERROR(INDEX(Parâmetros!$B$39:$B$48,MATCH($E1012,Parâmetros!$A$39:$A$48,0)),99),AND(N($X1011)&gt;0,N($X1011)&lt;IFERROR(INDEX(Parâmetros!$C$39:$C$48,MATCH($E1012,Parâmetros!$A$39:$A$48,0)),0)))),N($X1011)+1,0)))</f>
        <v/>
      </c>
      <c r="Y1012" t="str">
        <f>IF($AC1012&lt;&gt;"",IF($L1012&gt;0,$AC1012&amp;" · com apontamento",$AC1012),IF($E1012="Férias",IF($L1012&gt;0,"Férias · com apontamento","Férias (cadastro)"),IF(($Z1012+$AA1012-1)&gt;Parâmetros!$E$16,"Férias / afastamento",IF(AND($D1012="5x2",OR(WEEKDAY($F1012,2)=6,WEEKDAY($F1012,2)=7)),IF($L1012&gt;0,"Folga trabalhada","Folga"),IF($L1012&gt;0,"Trabalhado",IF(OR(OR($D1012="6x1",$D1012="FF 6x1"),$D1012="5x2"),IF(AND(OR($D1012="6x1",$D1012="FF 6x1"),OR(WEEKDAY($F1012,2)=6,WEEKDAY($F1012,2)=7)),"Folga","Falta de registro"),IF(AND($AB1012&lt;&gt;$AB1011,IFERROR(INDEX(Cadastro!$F$5:$F$243,$AB1012),"")=""),"Indeterminado (início da série)",IF($X1012&gt;0,"Folga","Falta de registro"))))))))</f>
        <v>Trabalhado</v>
      </c>
      <c r="Z1012" s="34">
        <f>IF(OR($L1012&gt;0,$F1012&gt;Parâmetros!$E$14),0,IF($A1012&lt;&gt;$A1011,1,N($Z1011)+1))</f>
        <v>0</v>
      </c>
      <c r="AA1012" s="34">
        <f>IF(OR($L1012&gt;0,$F1012&gt;Parâmetros!$E$14),0,IF(OR($A1012&lt;&gt;$A1013,$F1013&gt;Parâmetros!$E$14),1,N($AA1013)+1))</f>
        <v>0</v>
      </c>
      <c r="AB1012" s="31">
        <f>IFERROR(MATCH($A1012&amp;"|"&amp;TEXT(_xlfn.MAXIFS(Cadastro!$E$5:$E$243,Cadastro!$A$5:$A$243,$A1012,Cadastro!$E$5:$E$243,"&lt;="&amp;$F1012),"yyyymmdd"),Cadastro!$I$5:$I$243,0),"")</f>
        <v>134</v>
      </c>
      <c r="AC1012" t="str">
        <f>IFERROR(_xlfn.SINGLE(INDEX(Exceções!$D$5:$D$203,MATCH($A1012&amp;"|"&amp;$F1012,Exceções!$F$5:$F$203,0))),"")</f>
        <v/>
      </c>
      <c r="AD1012" t="str">
        <f>IF($AC1012="","",IFERROR(_xlfn.SINGLE(INDEX(Exceções!$E$5:$E$203,MATCH($A1012&amp;"|"&amp;$F1012,Exceções!$F$5:$F$203,0))),""))</f>
        <v/>
      </c>
    </row>
    <row r="1013" spans="1:30" ht="15" hidden="1" customHeight="1" x14ac:dyDescent="0.25">
      <c r="A1013" s="31">
        <v>55628</v>
      </c>
      <c r="B1013" s="17" t="s">
        <v>40</v>
      </c>
      <c r="C1013" s="17" t="str">
        <f>IFERROR(INDEX(Cadastro!$C$5:$C$243,$AB1013),"NÃO INFORMADO")</f>
        <v>ESP</v>
      </c>
      <c r="D1013" s="17" t="str">
        <f>IFERROR(INDEX(Cadastro!$D$5:$D$243,$AB1013),"")</f>
        <v>6x1</v>
      </c>
      <c r="E1013" s="17" t="str">
        <f>IFERROR(INDEX(Cadastro!$G$5:$G$243,$AB1013),"")</f>
        <v>6x1</v>
      </c>
      <c r="F1013" s="29">
        <v>46303</v>
      </c>
      <c r="G1013" s="32" t="str">
        <f t="shared" si="90"/>
        <v>qui</v>
      </c>
      <c r="H1013" s="31">
        <f>IF($L1013=0,"",_xlfn.MINIFS(Dados!$Q:$Q,Dados!$A:$A,$A1013,Dados!$S:$S,$F1013))</f>
        <v>480</v>
      </c>
      <c r="I1013" s="31">
        <f>IF($H1013="","",_xlfn.MAXIFS(Dados!$R:$R,Dados!$A:$A,$A1013,Dados!$S:$S,$F1013))</f>
        <v>975</v>
      </c>
      <c r="J1013" s="32" t="str">
        <f>IF($D1013&lt;&gt;"Folguista","",IFERROR(INDEX(Parâmetros!$D$52:$G$52,1,MIN(4,MAX(1,$W1013))),""))</f>
        <v/>
      </c>
      <c r="K1013" s="32" t="str">
        <f>IF(OR($AC1013&lt;&gt;"",$Y1013="Folga",$Y1013="Folga trabalhada",$Y1013="Férias (cadastro)",$Y1013="Férias / afastamento",$Y1013="Indeterminado (início da série)"),"",IF(OR($D1013="6x1",$D1013="FF 6x1"),IF(OR(WEEKDAY($F1013,2)=6,WEEKDAY($F1013,2)=7),"6x1 sáb/dom","6x1"),IF($D1013="5x2","5x2",IF($H1013="",IF($D1013="Folguista",$J1013,$E1013),IF(OR($H1013&gt;=Parâmetros!$E$18,$H1013&lt;Parâmetros!$E$19),"C",IF($H1013&lt;Parâmetros!$E$20,"A","B"))))))</f>
        <v>6x1</v>
      </c>
      <c r="L1013" s="30">
        <f>SUMIFS(Dados!$E:$E,Dados!$A:$A,$A1013,Dados!$S:$S,$F1013)</f>
        <v>7.17</v>
      </c>
      <c r="M1013" s="30">
        <f>IFERROR(INDEX(Parâmetros!$E$6:$E$11,MATCH($K1013,Parâmetros!$A$6:$A$11,0)),"")</f>
        <v>8.8000000000000007</v>
      </c>
      <c r="N1013" s="33">
        <f t="shared" si="91"/>
        <v>0.8147727272727272</v>
      </c>
      <c r="O1013" s="33">
        <f>Parâmetros!$E$13</f>
        <v>0.8</v>
      </c>
      <c r="P1013" s="32" t="str">
        <f>IF(OR($M1013="",$F1013&gt;Parâmetros!$E$14),"Não","Sim")</f>
        <v>Sim</v>
      </c>
      <c r="Q1013" s="32" t="str">
        <f t="shared" si="92"/>
        <v>Sim</v>
      </c>
      <c r="R1013" s="32" t="str">
        <f t="shared" si="93"/>
        <v>Sim</v>
      </c>
      <c r="S1013" s="30">
        <f t="shared" si="94"/>
        <v>0</v>
      </c>
      <c r="T1013" s="32" t="str">
        <f>IF($Q1013&lt;&gt;"Sim","",IF($N1013&gt;Parâmetros!$E$15,"Sim","Não"))</f>
        <v>Não</v>
      </c>
      <c r="U1013" s="17" t="str">
        <f t="shared" si="95"/>
        <v>Na meta</v>
      </c>
      <c r="V1013" s="17" t="str">
        <f>IF($AC1013&lt;&gt;"",IF($L1013&gt;0,"ATENÇÃO · apontou em dia de "&amp;LOWER($AC1013)&amp;" cadastrado","Exceção cadastrada · "&amp;$AC1013)&amp;IF($AD1013="",""," · "&amp;$AD1013),IF($E1013="Férias",IF($L1013&gt;0,"ATENÇÃO · apontou estando de férias no cadastro","Férias no cadastro"),IF($Y1013="Férias / afastamento","Afastamento · "&amp;($Z1013+$AA1013-1)&amp;" dias seguidos sem apontamento",IF($Y1013="Folga trabalhada","ATENÇÃO · apontou em dia de folga da escala 5x2",IF($Y1013="Folga",IF(AND($D1013="5x2",OR(WEEKDAY($F1013,2)=6,WEEKDAY($F1013,2)=7)),"Folga de fim de semana da escala 5x2",IF(AND(OR($D1013="6x1",$D1013="FF 6x1"),WEEKDAY($F1013,2)=6,FALSE()),"Folga de fim de semana · apontou no domingo anterior",IF(AND(OR($D1013="6x1",$D1013="FF 6x1"),WEEKDAY($F1013,2)=7,AND($A1013=$A1012,$L1012&gt;0)),"Folga de fim de semana · apontou no sábado",IF(AND(OR($D1013="6x1",$D1013="FF 6x1"),OR(WEEKDAY($F1013,2)=6,WEEKDAY($F1013,2)=7)),"Folga de fim de semana · sem apontamento no sábado nem no domingo","Folga prevista pelo ciclo")))),IF($Y1013="Indeterminado (início da série)","Sem histórico anterior — informe o dia do ciclo no Cadastro",IF($Y1013="Falta de registro",IF(OR(OR($D1013="6x1",$D1013="FF 6x1"),$D1013="5x2"),"FALTA DE REGISTRO · dia útil da escala "&amp;$E1013,"FALTA DE REGISTRO · dia "&amp;$W1013&amp;" de "&amp;IFERROR(INDEX(Parâmetros!$B$39:$B$48,MATCH($E1013,Parâmetros!$A$39:$A$48,0)),99)&amp;" do ciclo"),IF(OR($D1013="6x1",$D1013="FF 6x1"),IF(OR(AND(WEEKDAY($F1013,2)=6,AND($A1013=$A1014,$L1014&gt;0)),AND(WEEKDAY($F1013,2)=7,AND($A1013=$A1012,$L1012&gt;0))),"ATENÇÃO · apontou sábado e domingo no mesmo fim de semana",IF(OR(WEEKDAY($F1013,2)=6,WEEKDAY($F1013,2)=7),"Jornada de fim de semana do 6x1",IF(OR($H1013&gt;=Parâmetros!$E$20,$H1013&lt;Parâmetros!$E$19),"ATENÇÃO · 6x1 apontou fora do horário diurno","Jornada fixa do 6x1"))),IF($D1013="5x2","Jornada fixa do 5x2",IF($D1013="Folguista",IF($J1013=$K1013,"Evidência confirma sequência","DIVERGE · sequência "&amp;$J1013&amp;" × evidência "&amp;$K1013),IF($K1013=$E1013,"Evidência confirma cadastro","DIVERGE · cadastro "&amp;$E1013&amp;" × evidência "&amp;$K1013)))))))))))</f>
        <v>Jornada fixa do 6x1</v>
      </c>
      <c r="W1013" s="34" t="str">
        <f>IF(OR(OR($D1013="6x1",$D1013="FF 6x1"),$D1013="5x2"),"",IF($AB1013&lt;&gt;$AB1012,IF(IFERROR(INDEX(Cadastro!$F$5:$F$243,$AB1013),"")="",IF($L1013&gt;0,1,0),IF(IFERROR(INDEX(Cadastro!$F$5:$F$243,$AB1013),"")&lt;=IFERROR(INDEX(Parâmetros!$B$39:$B$48,MATCH($E1013,Parâmetros!$A$39:$A$48,0)),99),IFERROR(INDEX(Cadastro!$F$5:$F$243,$AB1013),""),0)),IF($L1013&gt;0,IF(N($X1012)&gt;0,1,N($W1012)+1),IF(AND($L1013=0,OR(N($W1012)&gt;=IFERROR(INDEX(Parâmetros!$B$39:$B$48,MATCH($E1013,Parâmetros!$A$39:$A$48,0)),99),AND(N($X1012)&gt;0,N($X1012)&lt;IFERROR(INDEX(Parâmetros!$C$39:$C$48,MATCH($E1013,Parâmetros!$A$39:$A$48,0)),0)))),0,N($W1012)+1))))</f>
        <v/>
      </c>
      <c r="X1013" s="34" t="str">
        <f>IF(OR(OR($D1013="6x1",$D1013="FF 6x1"),$D1013="5x2"),"",IF($AB1013&lt;&gt;$AB1012,IF(IFERROR(INDEX(Cadastro!$F$5:$F$243,$AB1013),"")="",0,IF(IFERROR(INDEX(Cadastro!$F$5:$F$243,$AB1013),"")&gt;IFERROR(INDEX(Parâmetros!$B$39:$B$48,MATCH($E1013,Parâmetros!$A$39:$A$48,0)),99),IFERROR(INDEX(Cadastro!$F$5:$F$243,$AB1013),"")-IFERROR(INDEX(Parâmetros!$B$39:$B$48,MATCH($E1013,Parâmetros!$A$39:$A$48,0)),99),0)),IF(AND($L1013=0,OR(N($W1012)&gt;=IFERROR(INDEX(Parâmetros!$B$39:$B$48,MATCH($E1013,Parâmetros!$A$39:$A$48,0)),99),AND(N($X1012)&gt;0,N($X1012)&lt;IFERROR(INDEX(Parâmetros!$C$39:$C$48,MATCH($E1013,Parâmetros!$A$39:$A$48,0)),0)))),N($X1012)+1,0)))</f>
        <v/>
      </c>
      <c r="Y1013" t="str">
        <f>IF($AC1013&lt;&gt;"",IF($L1013&gt;0,$AC1013&amp;" · com apontamento",$AC1013),IF($E1013="Férias",IF($L1013&gt;0,"Férias · com apontamento","Férias (cadastro)"),IF(($Z1013+$AA1013-1)&gt;Parâmetros!$E$16,"Férias / afastamento",IF(AND($D1013="5x2",OR(WEEKDAY($F1013,2)=6,WEEKDAY($F1013,2)=7)),IF($L1013&gt;0,"Folga trabalhada","Folga"),IF($L1013&gt;0,"Trabalhado",IF(OR(OR($D1013="6x1",$D1013="FF 6x1"),$D1013="5x2"),IF(AND(OR($D1013="6x1",$D1013="FF 6x1"),OR(WEEKDAY($F1013,2)=6,WEEKDAY($F1013,2)=7)),"Folga","Falta de registro"),IF(AND($AB1013&lt;&gt;$AB1012,IFERROR(INDEX(Cadastro!$F$5:$F$243,$AB1013),"")=""),"Indeterminado (início da série)",IF($X1013&gt;0,"Folga","Falta de registro"))))))))</f>
        <v>Trabalhado</v>
      </c>
      <c r="Z1013" s="34">
        <f>IF(OR($L1013&gt;0,$F1013&gt;Parâmetros!$E$14),0,IF($A1013&lt;&gt;$A1012,1,N($Z1012)+1))</f>
        <v>0</v>
      </c>
      <c r="AA1013" s="34">
        <f>IF(OR($L1013&gt;0,$F1013&gt;Parâmetros!$E$14),0,IF(OR($A1013&lt;&gt;$A1014,$F1014&gt;Parâmetros!$E$14),1,N($AA1014)+1))</f>
        <v>0</v>
      </c>
      <c r="AB1013" s="31">
        <f>IFERROR(MATCH($A1013&amp;"|"&amp;TEXT(_xlfn.MAXIFS(Cadastro!$E$5:$E$243,Cadastro!$A$5:$A$243,$A1013,Cadastro!$E$5:$E$243,"&lt;="&amp;$F1013),"yyyymmdd"),Cadastro!$I$5:$I$243,0),"")</f>
        <v>134</v>
      </c>
      <c r="AC1013" t="str">
        <f>IFERROR(_xlfn.SINGLE(INDEX(Exceções!$D$5:$D$203,MATCH($A1013&amp;"|"&amp;$F1013,Exceções!$F$5:$F$203,0))),"")</f>
        <v/>
      </c>
      <c r="AD1013" t="str">
        <f>IF($AC1013="","",IFERROR(_xlfn.SINGLE(INDEX(Exceções!$E$5:$E$203,MATCH($A1013&amp;"|"&amp;$F1013,Exceções!$F$5:$F$203,0))),""))</f>
        <v/>
      </c>
    </row>
    <row r="1014" spans="1:30" ht="15" hidden="1" customHeight="1" x14ac:dyDescent="0.25">
      <c r="A1014" s="31">
        <v>55628</v>
      </c>
      <c r="B1014" s="17" t="s">
        <v>40</v>
      </c>
      <c r="C1014" s="17" t="str">
        <f>IFERROR(INDEX(Cadastro!$C$5:$C$243,$AB1014),"NÃO INFORMADO")</f>
        <v>ESP</v>
      </c>
      <c r="D1014" s="17" t="str">
        <f>IFERROR(INDEX(Cadastro!$D$5:$D$243,$AB1014),"")</f>
        <v>6x1</v>
      </c>
      <c r="E1014" s="17" t="str">
        <f>IFERROR(INDEX(Cadastro!$G$5:$G$243,$AB1014),"")</f>
        <v>6x1</v>
      </c>
      <c r="F1014" s="29">
        <v>46304</v>
      </c>
      <c r="G1014" s="32" t="str">
        <f t="shared" si="90"/>
        <v>sex</v>
      </c>
      <c r="H1014" s="31">
        <f>IF($L1014=0,"",_xlfn.MINIFS(Dados!$Q:$Q,Dados!$A:$A,$A1014,Dados!$S:$S,$F1014))</f>
        <v>440</v>
      </c>
      <c r="I1014" s="31">
        <f>IF($H1014="","",_xlfn.MAXIFS(Dados!$R:$R,Dados!$A:$A,$A1014,Dados!$S:$S,$F1014))</f>
        <v>980</v>
      </c>
      <c r="J1014" s="32" t="str">
        <f>IF($D1014&lt;&gt;"Folguista","",IFERROR(INDEX(Parâmetros!$D$52:$G$52,1,MIN(4,MAX(1,$W1014))),""))</f>
        <v/>
      </c>
      <c r="K1014" s="32" t="str">
        <f>IF(OR($AC1014&lt;&gt;"",$Y1014="Folga",$Y1014="Folga trabalhada",$Y1014="Férias (cadastro)",$Y1014="Férias / afastamento",$Y1014="Indeterminado (início da série)"),"",IF(OR($D1014="6x1",$D1014="FF 6x1"),IF(OR(WEEKDAY($F1014,2)=6,WEEKDAY($F1014,2)=7),"6x1 sáb/dom","6x1"),IF($D1014="5x2","5x2",IF($H1014="",IF($D1014="Folguista",$J1014,$E1014),IF(OR($H1014&gt;=Parâmetros!$E$18,$H1014&lt;Parâmetros!$E$19),"C",IF($H1014&lt;Parâmetros!$E$20,"A","B"))))))</f>
        <v>6x1</v>
      </c>
      <c r="L1014" s="30">
        <f>SUMIFS(Dados!$E:$E,Dados!$A:$A,$A1014,Dados!$S:$S,$F1014)</f>
        <v>8</v>
      </c>
      <c r="M1014" s="30">
        <f>IFERROR(INDEX(Parâmetros!$E$6:$E$11,MATCH($K1014,Parâmetros!$A$6:$A$11,0)),"")</f>
        <v>8.8000000000000007</v>
      </c>
      <c r="N1014" s="33">
        <f t="shared" si="91"/>
        <v>0.90909090909090906</v>
      </c>
      <c r="O1014" s="33">
        <f>Parâmetros!$E$13</f>
        <v>0.8</v>
      </c>
      <c r="P1014" s="32" t="str">
        <f>IF(OR($M1014="",$F1014&gt;Parâmetros!$E$14),"Não","Sim")</f>
        <v>Sim</v>
      </c>
      <c r="Q1014" s="32" t="str">
        <f t="shared" si="92"/>
        <v>Sim</v>
      </c>
      <c r="R1014" s="32" t="str">
        <f t="shared" si="93"/>
        <v>Sim</v>
      </c>
      <c r="S1014" s="30">
        <f t="shared" si="94"/>
        <v>0</v>
      </c>
      <c r="T1014" s="32" t="str">
        <f>IF($Q1014&lt;&gt;"Sim","",IF($N1014&gt;Parâmetros!$E$15,"Sim","Não"))</f>
        <v>Não</v>
      </c>
      <c r="U1014" s="17" t="str">
        <f t="shared" si="95"/>
        <v>Na meta</v>
      </c>
      <c r="V1014" s="17" t="str">
        <f>IF($AC1014&lt;&gt;"",IF($L1014&gt;0,"ATENÇÃO · apontou em dia de "&amp;LOWER($AC1014)&amp;" cadastrado","Exceção cadastrada · "&amp;$AC1014)&amp;IF($AD1014="",""," · "&amp;$AD1014),IF($E1014="Férias",IF($L1014&gt;0,"ATENÇÃO · apontou estando de férias no cadastro","Férias no cadastro"),IF($Y1014="Férias / afastamento","Afastamento · "&amp;($Z1014+$AA1014-1)&amp;" dias seguidos sem apontamento",IF($Y1014="Folga trabalhada","ATENÇÃO · apontou em dia de folga da escala 5x2",IF($Y1014="Folga",IF(AND($D1014="5x2",OR(WEEKDAY($F1014,2)=6,WEEKDAY($F1014,2)=7)),"Folga de fim de semana da escala 5x2",IF(AND(OR($D1014="6x1",$D1014="FF 6x1"),WEEKDAY($F1014,2)=6,FALSE()),"Folga de fim de semana · apontou no domingo anterior",IF(AND(OR($D1014="6x1",$D1014="FF 6x1"),WEEKDAY($F1014,2)=7,AND($A1014=$A1013,$L1013&gt;0)),"Folga de fim de semana · apontou no sábado",IF(AND(OR($D1014="6x1",$D1014="FF 6x1"),OR(WEEKDAY($F1014,2)=6,WEEKDAY($F1014,2)=7)),"Folga de fim de semana · sem apontamento no sábado nem no domingo","Folga prevista pelo ciclo")))),IF($Y1014="Indeterminado (início da série)","Sem histórico anterior — informe o dia do ciclo no Cadastro",IF($Y1014="Falta de registro",IF(OR(OR($D1014="6x1",$D1014="FF 6x1"),$D1014="5x2"),"FALTA DE REGISTRO · dia útil da escala "&amp;$E1014,"FALTA DE REGISTRO · dia "&amp;$W1014&amp;" de "&amp;IFERROR(INDEX(Parâmetros!$B$39:$B$48,MATCH($E1014,Parâmetros!$A$39:$A$48,0)),99)&amp;" do ciclo"),IF(OR($D1014="6x1",$D1014="FF 6x1"),IF(OR(AND(WEEKDAY($F1014,2)=6,AND($A1014=$A1015,$L1015&gt;0)),AND(WEEKDAY($F1014,2)=7,AND($A1014=$A1013,$L1013&gt;0))),"ATENÇÃO · apontou sábado e domingo no mesmo fim de semana",IF(OR(WEEKDAY($F1014,2)=6,WEEKDAY($F1014,2)=7),"Jornada de fim de semana do 6x1",IF(OR($H1014&gt;=Parâmetros!$E$20,$H1014&lt;Parâmetros!$E$19),"ATENÇÃO · 6x1 apontou fora do horário diurno","Jornada fixa do 6x1"))),IF($D1014="5x2","Jornada fixa do 5x2",IF($D1014="Folguista",IF($J1014=$K1014,"Evidência confirma sequência","DIVERGE · sequência "&amp;$J1014&amp;" × evidência "&amp;$K1014),IF($K1014=$E1014,"Evidência confirma cadastro","DIVERGE · cadastro "&amp;$E1014&amp;" × evidência "&amp;$K1014)))))))))))</f>
        <v>Jornada fixa do 6x1</v>
      </c>
      <c r="W1014" s="34" t="str">
        <f>IF(OR(OR($D1014="6x1",$D1014="FF 6x1"),$D1014="5x2"),"",IF($AB1014&lt;&gt;$AB1013,IF(IFERROR(INDEX(Cadastro!$F$5:$F$243,$AB1014),"")="",IF($L1014&gt;0,1,0),IF(IFERROR(INDEX(Cadastro!$F$5:$F$243,$AB1014),"")&lt;=IFERROR(INDEX(Parâmetros!$B$39:$B$48,MATCH($E1014,Parâmetros!$A$39:$A$48,0)),99),IFERROR(INDEX(Cadastro!$F$5:$F$243,$AB1014),""),0)),IF($L1014&gt;0,IF(N($X1013)&gt;0,1,N($W1013)+1),IF(AND($L1014=0,OR(N($W1013)&gt;=IFERROR(INDEX(Parâmetros!$B$39:$B$48,MATCH($E1014,Parâmetros!$A$39:$A$48,0)),99),AND(N($X1013)&gt;0,N($X1013)&lt;IFERROR(INDEX(Parâmetros!$C$39:$C$48,MATCH($E1014,Parâmetros!$A$39:$A$48,0)),0)))),0,N($W1013)+1))))</f>
        <v/>
      </c>
      <c r="X1014" s="34" t="str">
        <f>IF(OR(OR($D1014="6x1",$D1014="FF 6x1"),$D1014="5x2"),"",IF($AB1014&lt;&gt;$AB1013,IF(IFERROR(INDEX(Cadastro!$F$5:$F$243,$AB1014),"")="",0,IF(IFERROR(INDEX(Cadastro!$F$5:$F$243,$AB1014),"")&gt;IFERROR(INDEX(Parâmetros!$B$39:$B$48,MATCH($E1014,Parâmetros!$A$39:$A$48,0)),99),IFERROR(INDEX(Cadastro!$F$5:$F$243,$AB1014),"")-IFERROR(INDEX(Parâmetros!$B$39:$B$48,MATCH($E1014,Parâmetros!$A$39:$A$48,0)),99),0)),IF(AND($L1014=0,OR(N($W1013)&gt;=IFERROR(INDEX(Parâmetros!$B$39:$B$48,MATCH($E1014,Parâmetros!$A$39:$A$48,0)),99),AND(N($X1013)&gt;0,N($X1013)&lt;IFERROR(INDEX(Parâmetros!$C$39:$C$48,MATCH($E1014,Parâmetros!$A$39:$A$48,0)),0)))),N($X1013)+1,0)))</f>
        <v/>
      </c>
      <c r="Y1014" t="str">
        <f>IF($AC1014&lt;&gt;"",IF($L1014&gt;0,$AC1014&amp;" · com apontamento",$AC1014),IF($E1014="Férias",IF($L1014&gt;0,"Férias · com apontamento","Férias (cadastro)"),IF(($Z1014+$AA1014-1)&gt;Parâmetros!$E$16,"Férias / afastamento",IF(AND($D1014="5x2",OR(WEEKDAY($F1014,2)=6,WEEKDAY($F1014,2)=7)),IF($L1014&gt;0,"Folga trabalhada","Folga"),IF($L1014&gt;0,"Trabalhado",IF(OR(OR($D1014="6x1",$D1014="FF 6x1"),$D1014="5x2"),IF(AND(OR($D1014="6x1",$D1014="FF 6x1"),OR(WEEKDAY($F1014,2)=6,WEEKDAY($F1014,2)=7)),"Folga","Falta de registro"),IF(AND($AB1014&lt;&gt;$AB1013,IFERROR(INDEX(Cadastro!$F$5:$F$243,$AB1014),"")=""),"Indeterminado (início da série)",IF($X1014&gt;0,"Folga","Falta de registro"))))))))</f>
        <v>Trabalhado</v>
      </c>
      <c r="Z1014" s="34">
        <f>IF(OR($L1014&gt;0,$F1014&gt;Parâmetros!$E$14),0,IF($A1014&lt;&gt;$A1013,1,N($Z1013)+1))</f>
        <v>0</v>
      </c>
      <c r="AA1014" s="34">
        <f>IF(OR($L1014&gt;0,$F1014&gt;Parâmetros!$E$14),0,IF(OR($A1014&lt;&gt;$A1015,$F1015&gt;Parâmetros!$E$14),1,N($AA1015)+1))</f>
        <v>0</v>
      </c>
      <c r="AB1014" s="31">
        <f>IFERROR(MATCH($A1014&amp;"|"&amp;TEXT(_xlfn.MAXIFS(Cadastro!$E$5:$E$243,Cadastro!$A$5:$A$243,$A1014,Cadastro!$E$5:$E$243,"&lt;="&amp;$F1014),"yyyymmdd"),Cadastro!$I$5:$I$243,0),"")</f>
        <v>134</v>
      </c>
      <c r="AC1014" t="str">
        <f>IFERROR(_xlfn.SINGLE(INDEX(Exceções!$D$5:$D$203,MATCH($A1014&amp;"|"&amp;$F1014,Exceções!$F$5:$F$203,0))),"")</f>
        <v/>
      </c>
      <c r="AD1014" t="str">
        <f>IF($AC1014="","",IFERROR(_xlfn.SINGLE(INDEX(Exceções!$E$5:$E$203,MATCH($A1014&amp;"|"&amp;$F1014,Exceções!$F$5:$F$203,0))),""))</f>
        <v/>
      </c>
    </row>
    <row r="1015" spans="1:30" ht="15" hidden="1" customHeight="1" x14ac:dyDescent="0.25">
      <c r="A1015" s="31">
        <v>55628</v>
      </c>
      <c r="B1015" s="17" t="s">
        <v>40</v>
      </c>
      <c r="C1015" s="17" t="str">
        <f>IFERROR(INDEX(Cadastro!$C$5:$C$243,$AB1015),"NÃO INFORMADO")</f>
        <v>ESP</v>
      </c>
      <c r="D1015" s="17" t="str">
        <f>IFERROR(INDEX(Cadastro!$D$5:$D$243,$AB1015),"")</f>
        <v>6x1</v>
      </c>
      <c r="E1015" s="17" t="str">
        <f>IFERROR(INDEX(Cadastro!$G$5:$G$243,$AB1015),"")</f>
        <v>6x1</v>
      </c>
      <c r="F1015" s="29">
        <v>46305</v>
      </c>
      <c r="G1015" s="32" t="str">
        <f t="shared" si="90"/>
        <v>sáb</v>
      </c>
      <c r="H1015" s="31">
        <f>IF($L1015=0,"",_xlfn.MINIFS(Dados!$Q:$Q,Dados!$A:$A,$A1015,Dados!$S:$S,$F1015))</f>
        <v>450</v>
      </c>
      <c r="I1015" s="31">
        <f>IF($H1015="","",_xlfn.MAXIFS(Dados!$R:$R,Dados!$A:$A,$A1015,Dados!$S:$S,$F1015))</f>
        <v>904</v>
      </c>
      <c r="J1015" s="32" t="str">
        <f>IF($D1015&lt;&gt;"Folguista","",IFERROR(INDEX(Parâmetros!$D$52:$G$52,1,MIN(4,MAX(1,$W1015))),""))</f>
        <v/>
      </c>
      <c r="K1015" s="32" t="str">
        <f>IF(OR($AC1015&lt;&gt;"",$Y1015="Folga",$Y1015="Folga trabalhada",$Y1015="Férias (cadastro)",$Y1015="Férias / afastamento",$Y1015="Indeterminado (início da série)"),"",IF(OR($D1015="6x1",$D1015="FF 6x1"),IF(OR(WEEKDAY($F1015,2)=6,WEEKDAY($F1015,2)=7),"6x1 sáb/dom","6x1"),IF($D1015="5x2","5x2",IF($H1015="",IF($D1015="Folguista",$J1015,$E1015),IF(OR($H1015&gt;=Parâmetros!$E$18,$H1015&lt;Parâmetros!$E$19),"C",IF($H1015&lt;Parâmetros!$E$20,"A","B"))))))</f>
        <v>6x1 sáb/dom</v>
      </c>
      <c r="L1015" s="30">
        <f>SUMIFS(Dados!$E:$E,Dados!$A:$A,$A1015,Dados!$S:$S,$F1015)</f>
        <v>6.52</v>
      </c>
      <c r="M1015" s="30">
        <f>IFERROR(INDEX(Parâmetros!$E$6:$E$11,MATCH($K1015,Parâmetros!$A$6:$A$11,0)),"")</f>
        <v>7.33</v>
      </c>
      <c r="N1015" s="33">
        <f t="shared" si="91"/>
        <v>0.88949522510231915</v>
      </c>
      <c r="O1015" s="33">
        <f>Parâmetros!$E$13</f>
        <v>0.8</v>
      </c>
      <c r="P1015" s="32" t="str">
        <f>IF(OR($M1015="",$F1015&gt;Parâmetros!$E$14),"Não","Sim")</f>
        <v>Sim</v>
      </c>
      <c r="Q1015" s="32" t="str">
        <f t="shared" si="92"/>
        <v>Sim</v>
      </c>
      <c r="R1015" s="32" t="str">
        <f t="shared" si="93"/>
        <v>Sim</v>
      </c>
      <c r="S1015" s="30">
        <f t="shared" si="94"/>
        <v>0</v>
      </c>
      <c r="T1015" s="32" t="str">
        <f>IF($Q1015&lt;&gt;"Sim","",IF($N1015&gt;Parâmetros!$E$15,"Sim","Não"))</f>
        <v>Não</v>
      </c>
      <c r="U1015" s="17" t="str">
        <f t="shared" si="95"/>
        <v>Na meta</v>
      </c>
      <c r="V1015" s="17" t="str">
        <f>IF($AC1015&lt;&gt;"",IF($L1015&gt;0,"ATENÇÃO · apontou em dia de "&amp;LOWER($AC1015)&amp;" cadastrado","Exceção cadastrada · "&amp;$AC1015)&amp;IF($AD1015="",""," · "&amp;$AD1015),IF($E1015="Férias",IF($L1015&gt;0,"ATENÇÃO · apontou estando de férias no cadastro","Férias no cadastro"),IF($Y1015="Férias / afastamento","Afastamento · "&amp;($Z1015+$AA1015-1)&amp;" dias seguidos sem apontamento",IF($Y1015="Folga trabalhada","ATENÇÃO · apontou em dia de folga da escala 5x2",IF($Y1015="Folga",IF(AND($D1015="5x2",OR(WEEKDAY($F1015,2)=6,WEEKDAY($F1015,2)=7)),"Folga de fim de semana da escala 5x2",IF(AND(OR($D1015="6x1",$D1015="FF 6x1"),WEEKDAY($F1015,2)=6,FALSE()),"Folga de fim de semana · apontou no domingo anterior",IF(AND(OR($D1015="6x1",$D1015="FF 6x1"),WEEKDAY($F1015,2)=7,AND($A1015=$A1014,$L1014&gt;0)),"Folga de fim de semana · apontou no sábado",IF(AND(OR($D1015="6x1",$D1015="FF 6x1"),OR(WEEKDAY($F1015,2)=6,WEEKDAY($F1015,2)=7)),"Folga de fim de semana · sem apontamento no sábado nem no domingo","Folga prevista pelo ciclo")))),IF($Y1015="Indeterminado (início da série)","Sem histórico anterior — informe o dia do ciclo no Cadastro",IF($Y1015="Falta de registro",IF(OR(OR($D1015="6x1",$D1015="FF 6x1"),$D1015="5x2"),"FALTA DE REGISTRO · dia útil da escala "&amp;$E1015,"FALTA DE REGISTRO · dia "&amp;$W1015&amp;" de "&amp;IFERROR(INDEX(Parâmetros!$B$39:$B$48,MATCH($E1015,Parâmetros!$A$39:$A$48,0)),99)&amp;" do ciclo"),IF(OR($D1015="6x1",$D1015="FF 6x1"),IF(OR(AND(WEEKDAY($F1015,2)=6,AND($A1015=$A1016,$L1016&gt;0)),AND(WEEKDAY($F1015,2)=7,AND($A1015=$A1014,$L1014&gt;0))),"ATENÇÃO · apontou sábado e domingo no mesmo fim de semana",IF(OR(WEEKDAY($F1015,2)=6,WEEKDAY($F1015,2)=7),"Jornada de fim de semana do 6x1",IF(OR($H1015&gt;=Parâmetros!$E$20,$H1015&lt;Parâmetros!$E$19),"ATENÇÃO · 6x1 apontou fora do horário diurno","Jornada fixa do 6x1"))),IF($D1015="5x2","Jornada fixa do 5x2",IF($D1015="Folguista",IF($J1015=$K1015,"Evidência confirma sequência","DIVERGE · sequência "&amp;$J1015&amp;" × evidência "&amp;$K1015),IF($K1015=$E1015,"Evidência confirma cadastro","DIVERGE · cadastro "&amp;$E1015&amp;" × evidência "&amp;$K1015)))))))))))</f>
        <v>Jornada de fim de semana do 6x1</v>
      </c>
      <c r="W1015" s="34" t="str">
        <f>IF(OR(OR($D1015="6x1",$D1015="FF 6x1"),$D1015="5x2"),"",IF($AB1015&lt;&gt;$AB1014,IF(IFERROR(INDEX(Cadastro!$F$5:$F$243,$AB1015),"")="",IF($L1015&gt;0,1,0),IF(IFERROR(INDEX(Cadastro!$F$5:$F$243,$AB1015),"")&lt;=IFERROR(INDEX(Parâmetros!$B$39:$B$48,MATCH($E1015,Parâmetros!$A$39:$A$48,0)),99),IFERROR(INDEX(Cadastro!$F$5:$F$243,$AB1015),""),0)),IF($L1015&gt;0,IF(N($X1014)&gt;0,1,N($W1014)+1),IF(AND($L1015=0,OR(N($W1014)&gt;=IFERROR(INDEX(Parâmetros!$B$39:$B$48,MATCH($E1015,Parâmetros!$A$39:$A$48,0)),99),AND(N($X1014)&gt;0,N($X1014)&lt;IFERROR(INDEX(Parâmetros!$C$39:$C$48,MATCH($E1015,Parâmetros!$A$39:$A$48,0)),0)))),0,N($W1014)+1))))</f>
        <v/>
      </c>
      <c r="X1015" s="34" t="str">
        <f>IF(OR(OR($D1015="6x1",$D1015="FF 6x1"),$D1015="5x2"),"",IF($AB1015&lt;&gt;$AB1014,IF(IFERROR(INDEX(Cadastro!$F$5:$F$243,$AB1015),"")="",0,IF(IFERROR(INDEX(Cadastro!$F$5:$F$243,$AB1015),"")&gt;IFERROR(INDEX(Parâmetros!$B$39:$B$48,MATCH($E1015,Parâmetros!$A$39:$A$48,0)),99),IFERROR(INDEX(Cadastro!$F$5:$F$243,$AB1015),"")-IFERROR(INDEX(Parâmetros!$B$39:$B$48,MATCH($E1015,Parâmetros!$A$39:$A$48,0)),99),0)),IF(AND($L1015=0,OR(N($W1014)&gt;=IFERROR(INDEX(Parâmetros!$B$39:$B$48,MATCH($E1015,Parâmetros!$A$39:$A$48,0)),99),AND(N($X1014)&gt;0,N($X1014)&lt;IFERROR(INDEX(Parâmetros!$C$39:$C$48,MATCH($E1015,Parâmetros!$A$39:$A$48,0)),0)))),N($X1014)+1,0)))</f>
        <v/>
      </c>
      <c r="Y1015" t="str">
        <f>IF($AC1015&lt;&gt;"",IF($L1015&gt;0,$AC1015&amp;" · com apontamento",$AC1015),IF($E1015="Férias",IF($L1015&gt;0,"Férias · com apontamento","Férias (cadastro)"),IF(($Z1015+$AA1015-1)&gt;Parâmetros!$E$16,"Férias / afastamento",IF(AND($D1015="5x2",OR(WEEKDAY($F1015,2)=6,WEEKDAY($F1015,2)=7)),IF($L1015&gt;0,"Folga trabalhada","Folga"),IF($L1015&gt;0,"Trabalhado",IF(OR(OR($D1015="6x1",$D1015="FF 6x1"),$D1015="5x2"),IF(AND(OR($D1015="6x1",$D1015="FF 6x1"),OR(WEEKDAY($F1015,2)=6,WEEKDAY($F1015,2)=7)),"Folga","Falta de registro"),IF(AND($AB1015&lt;&gt;$AB1014,IFERROR(INDEX(Cadastro!$F$5:$F$243,$AB1015),"")=""),"Indeterminado (início da série)",IF($X1015&gt;0,"Folga","Falta de registro"))))))))</f>
        <v>Trabalhado</v>
      </c>
      <c r="Z1015" s="34">
        <f>IF(OR($L1015&gt;0,$F1015&gt;Parâmetros!$E$14),0,IF($A1015&lt;&gt;$A1014,1,N($Z1014)+1))</f>
        <v>0</v>
      </c>
      <c r="AA1015" s="34">
        <f>IF(OR($L1015&gt;0,$F1015&gt;Parâmetros!$E$14),0,IF(OR($A1015&lt;&gt;$A1016,$F1016&gt;Parâmetros!$E$14),1,N($AA1016)+1))</f>
        <v>0</v>
      </c>
      <c r="AB1015" s="31">
        <f>IFERROR(MATCH($A1015&amp;"|"&amp;TEXT(_xlfn.MAXIFS(Cadastro!$E$5:$E$243,Cadastro!$A$5:$A$243,$A1015,Cadastro!$E$5:$E$243,"&lt;="&amp;$F1015),"yyyymmdd"),Cadastro!$I$5:$I$243,0),"")</f>
        <v>134</v>
      </c>
      <c r="AC1015" t="str">
        <f>IFERROR(_xlfn.SINGLE(INDEX(Exceções!$D$5:$D$203,MATCH($A1015&amp;"|"&amp;$F1015,Exceções!$F$5:$F$203,0))),"")</f>
        <v/>
      </c>
      <c r="AD1015" t="str">
        <f>IF($AC1015="","",IFERROR(_xlfn.SINGLE(INDEX(Exceções!$E$5:$E$203,MATCH($A1015&amp;"|"&amp;$F1015,Exceções!$F$5:$F$203,0))),""))</f>
        <v/>
      </c>
    </row>
    <row r="1016" spans="1:30" ht="15" hidden="1" customHeight="1" x14ac:dyDescent="0.25">
      <c r="A1016" s="31">
        <v>55628</v>
      </c>
      <c r="B1016" s="17" t="s">
        <v>40</v>
      </c>
      <c r="C1016" s="17" t="str">
        <f>IFERROR(INDEX(Cadastro!$C$5:$C$243,$AB1016),"NÃO INFORMADO")</f>
        <v>ESP</v>
      </c>
      <c r="D1016" s="17" t="str">
        <f>IFERROR(INDEX(Cadastro!$D$5:$D$243,$AB1016),"")</f>
        <v>6x1</v>
      </c>
      <c r="E1016" s="17" t="str">
        <f>IFERROR(INDEX(Cadastro!$G$5:$G$243,$AB1016),"")</f>
        <v>6x1</v>
      </c>
      <c r="F1016" s="29">
        <v>46306</v>
      </c>
      <c r="G1016" s="32" t="str">
        <f t="shared" si="90"/>
        <v>dom</v>
      </c>
      <c r="H1016" s="31" t="str">
        <f>IF($L1016=0,"",_xlfn.MINIFS(Dados!$Q:$Q,Dados!$A:$A,$A1016,Dados!$S:$S,$F1016))</f>
        <v/>
      </c>
      <c r="I1016" s="31" t="str">
        <f>IF($H1016="","",_xlfn.MAXIFS(Dados!$R:$R,Dados!$A:$A,$A1016,Dados!$S:$S,$F1016))</f>
        <v/>
      </c>
      <c r="J1016" s="32" t="str">
        <f>IF($D1016&lt;&gt;"Folguista","",IFERROR(INDEX(Parâmetros!$D$52:$G$52,1,MIN(4,MAX(1,$W1016))),""))</f>
        <v/>
      </c>
      <c r="K1016" s="32" t="str">
        <f>IF(OR($AC1016&lt;&gt;"",$Y1016="Folga",$Y1016="Folga trabalhada",$Y1016="Férias (cadastro)",$Y1016="Férias / afastamento",$Y1016="Indeterminado (início da série)"),"",IF(OR($D1016="6x1",$D1016="FF 6x1"),IF(OR(WEEKDAY($F1016,2)=6,WEEKDAY($F1016,2)=7),"6x1 sáb/dom","6x1"),IF($D1016="5x2","5x2",IF($H1016="",IF($D1016="Folguista",$J1016,$E1016),IF(OR($H1016&gt;=Parâmetros!$E$18,$H1016&lt;Parâmetros!$E$19),"C",IF($H1016&lt;Parâmetros!$E$20,"A","B"))))))</f>
        <v/>
      </c>
      <c r="L1016" s="30">
        <f>SUMIFS(Dados!$E:$E,Dados!$A:$A,$A1016,Dados!$S:$S,$F1016)</f>
        <v>0</v>
      </c>
      <c r="M1016" s="30" t="str">
        <f>IFERROR(INDEX(Parâmetros!$E$6:$E$11,MATCH($K1016,Parâmetros!$A$6:$A$11,0)),"")</f>
        <v/>
      </c>
      <c r="N1016" s="33" t="str">
        <f t="shared" si="91"/>
        <v/>
      </c>
      <c r="O1016" s="33">
        <f>Parâmetros!$E$13</f>
        <v>0.8</v>
      </c>
      <c r="P1016" s="32" t="str">
        <f>IF(OR($M1016="",$F1016&gt;Parâmetros!$E$14),"Não","Sim")</f>
        <v>Não</v>
      </c>
      <c r="Q1016" s="32" t="str">
        <f t="shared" si="92"/>
        <v/>
      </c>
      <c r="R1016" s="32" t="str">
        <f t="shared" si="93"/>
        <v/>
      </c>
      <c r="S1016" s="30" t="str">
        <f t="shared" si="94"/>
        <v/>
      </c>
      <c r="T1016" s="32" t="str">
        <f>IF($Q1016&lt;&gt;"Sim","",IF($N1016&gt;Parâmetros!$E$15,"Sim","Não"))</f>
        <v/>
      </c>
      <c r="U1016" s="17" t="str">
        <f t="shared" si="95"/>
        <v>Folga</v>
      </c>
      <c r="V1016" s="17" t="str">
        <f>IF($AC1016&lt;&gt;"",IF($L1016&gt;0,"ATENÇÃO · apontou em dia de "&amp;LOWER($AC1016)&amp;" cadastrado","Exceção cadastrada · "&amp;$AC1016)&amp;IF($AD1016="",""," · "&amp;$AD1016),IF($E1016="Férias",IF($L1016&gt;0,"ATENÇÃO · apontou estando de férias no cadastro","Férias no cadastro"),IF($Y1016="Férias / afastamento","Afastamento · "&amp;($Z1016+$AA1016-1)&amp;" dias seguidos sem apontamento",IF($Y1016="Folga trabalhada","ATENÇÃO · apontou em dia de folga da escala 5x2",IF($Y1016="Folga",IF(AND($D1016="5x2",OR(WEEKDAY($F1016,2)=6,WEEKDAY($F1016,2)=7)),"Folga de fim de semana da escala 5x2",IF(AND(OR($D1016="6x1",$D1016="FF 6x1"),WEEKDAY($F1016,2)=6,FALSE()),"Folga de fim de semana · apontou no domingo anterior",IF(AND(OR($D1016="6x1",$D1016="FF 6x1"),WEEKDAY($F1016,2)=7,AND($A1016=$A1015,$L1015&gt;0)),"Folga de fim de semana · apontou no sábado",IF(AND(OR($D1016="6x1",$D1016="FF 6x1"),OR(WEEKDAY($F1016,2)=6,WEEKDAY($F1016,2)=7)),"Folga de fim de semana · sem apontamento no sábado nem no domingo","Folga prevista pelo ciclo")))),IF($Y1016="Indeterminado (início da série)","Sem histórico anterior — informe o dia do ciclo no Cadastro",IF($Y1016="Falta de registro",IF(OR(OR($D1016="6x1",$D1016="FF 6x1"),$D1016="5x2"),"FALTA DE REGISTRO · dia útil da escala "&amp;$E1016,"FALTA DE REGISTRO · dia "&amp;$W1016&amp;" de "&amp;IFERROR(INDEX(Parâmetros!$B$39:$B$48,MATCH($E1016,Parâmetros!$A$39:$A$48,0)),99)&amp;" do ciclo"),IF(OR($D1016="6x1",$D1016="FF 6x1"),IF(OR(AND(WEEKDAY($F1016,2)=6,AND($A1016=$A1017,$L1017&gt;0)),AND(WEEKDAY($F1016,2)=7,AND($A1016=$A1015,$L1015&gt;0))),"ATENÇÃO · apontou sábado e domingo no mesmo fim de semana",IF(OR(WEEKDAY($F1016,2)=6,WEEKDAY($F1016,2)=7),"Jornada de fim de semana do 6x1",IF(OR($H1016&gt;=Parâmetros!$E$20,$H1016&lt;Parâmetros!$E$19),"ATENÇÃO · 6x1 apontou fora do horário diurno","Jornada fixa do 6x1"))),IF($D1016="5x2","Jornada fixa do 5x2",IF($D1016="Folguista",IF($J1016=$K1016,"Evidência confirma sequência","DIVERGE · sequência "&amp;$J1016&amp;" × evidência "&amp;$K1016),IF($K1016=$E1016,"Evidência confirma cadastro","DIVERGE · cadastro "&amp;$E1016&amp;" × evidência "&amp;$K1016)))))))))))</f>
        <v>Folga de fim de semana · apontou no sábado</v>
      </c>
      <c r="W1016" s="34" t="str">
        <f>IF(OR(OR($D1016="6x1",$D1016="FF 6x1"),$D1016="5x2"),"",IF($AB1016&lt;&gt;$AB1015,IF(IFERROR(INDEX(Cadastro!$F$5:$F$243,$AB1016),"")="",IF($L1016&gt;0,1,0),IF(IFERROR(INDEX(Cadastro!$F$5:$F$243,$AB1016),"")&lt;=IFERROR(INDEX(Parâmetros!$B$39:$B$48,MATCH($E1016,Parâmetros!$A$39:$A$48,0)),99),IFERROR(INDEX(Cadastro!$F$5:$F$243,$AB1016),""),0)),IF($L1016&gt;0,IF(N($X1015)&gt;0,1,N($W1015)+1),IF(AND($L1016=0,OR(N($W1015)&gt;=IFERROR(INDEX(Parâmetros!$B$39:$B$48,MATCH($E1016,Parâmetros!$A$39:$A$48,0)),99),AND(N($X1015)&gt;0,N($X1015)&lt;IFERROR(INDEX(Parâmetros!$C$39:$C$48,MATCH($E1016,Parâmetros!$A$39:$A$48,0)),0)))),0,N($W1015)+1))))</f>
        <v/>
      </c>
      <c r="X1016" s="34" t="str">
        <f>IF(OR(OR($D1016="6x1",$D1016="FF 6x1"),$D1016="5x2"),"",IF($AB1016&lt;&gt;$AB1015,IF(IFERROR(INDEX(Cadastro!$F$5:$F$243,$AB1016),"")="",0,IF(IFERROR(INDEX(Cadastro!$F$5:$F$243,$AB1016),"")&gt;IFERROR(INDEX(Parâmetros!$B$39:$B$48,MATCH($E1016,Parâmetros!$A$39:$A$48,0)),99),IFERROR(INDEX(Cadastro!$F$5:$F$243,$AB1016),"")-IFERROR(INDEX(Parâmetros!$B$39:$B$48,MATCH($E1016,Parâmetros!$A$39:$A$48,0)),99),0)),IF(AND($L1016=0,OR(N($W1015)&gt;=IFERROR(INDEX(Parâmetros!$B$39:$B$48,MATCH($E1016,Parâmetros!$A$39:$A$48,0)),99),AND(N($X1015)&gt;0,N($X1015)&lt;IFERROR(INDEX(Parâmetros!$C$39:$C$48,MATCH($E1016,Parâmetros!$A$39:$A$48,0)),0)))),N($X1015)+1,0)))</f>
        <v/>
      </c>
      <c r="Y1016" t="str">
        <f>IF($AC1016&lt;&gt;"",IF($L1016&gt;0,$AC1016&amp;" · com apontamento",$AC1016),IF($E1016="Férias",IF($L1016&gt;0,"Férias · com apontamento","Férias (cadastro)"),IF(($Z1016+$AA1016-1)&gt;Parâmetros!$E$16,"Férias / afastamento",IF(AND($D1016="5x2",OR(WEEKDAY($F1016,2)=6,WEEKDAY($F1016,2)=7)),IF($L1016&gt;0,"Folga trabalhada","Folga"),IF($L1016&gt;0,"Trabalhado",IF(OR(OR($D1016="6x1",$D1016="FF 6x1"),$D1016="5x2"),IF(AND(OR($D1016="6x1",$D1016="FF 6x1"),OR(WEEKDAY($F1016,2)=6,WEEKDAY($F1016,2)=7)),"Folga","Falta de registro"),IF(AND($AB1016&lt;&gt;$AB1015,IFERROR(INDEX(Cadastro!$F$5:$F$243,$AB1016),"")=""),"Indeterminado (início da série)",IF($X1016&gt;0,"Folga","Falta de registro"))))))))</f>
        <v>Folga</v>
      </c>
      <c r="Z1016" s="34">
        <f>IF(OR($L1016&gt;0,$F1016&gt;Parâmetros!$E$14),0,IF($A1016&lt;&gt;$A1015,1,N($Z1015)+1))</f>
        <v>1</v>
      </c>
      <c r="AA1016" s="34">
        <f>IF(OR($L1016&gt;0,$F1016&gt;Parâmetros!$E$14),0,IF(OR($A1016&lt;&gt;$A1017,$F1017&gt;Parâmetros!$E$14),1,N($AA1017)+1))</f>
        <v>1</v>
      </c>
      <c r="AB1016" s="31">
        <f>IFERROR(MATCH($A1016&amp;"|"&amp;TEXT(_xlfn.MAXIFS(Cadastro!$E$5:$E$243,Cadastro!$A$5:$A$243,$A1016,Cadastro!$E$5:$E$243,"&lt;="&amp;$F1016),"yyyymmdd"),Cadastro!$I$5:$I$243,0),"")</f>
        <v>134</v>
      </c>
      <c r="AC1016" t="str">
        <f>IFERROR(_xlfn.SINGLE(INDEX(Exceções!$D$5:$D$203,MATCH($A1016&amp;"|"&amp;$F1016,Exceções!$F$5:$F$203,0))),"")</f>
        <v/>
      </c>
      <c r="AD1016" t="str">
        <f>IF($AC1016="","",IFERROR(_xlfn.SINGLE(INDEX(Exceções!$E$5:$E$203,MATCH($A1016&amp;"|"&amp;$F1016,Exceções!$F$5:$F$203,0))),""))</f>
        <v/>
      </c>
    </row>
    <row r="1017" spans="1:30" ht="15" hidden="1" customHeight="1" x14ac:dyDescent="0.25">
      <c r="A1017" s="31">
        <v>55628</v>
      </c>
      <c r="B1017" s="17" t="s">
        <v>40</v>
      </c>
      <c r="C1017" s="17" t="str">
        <f>IFERROR(INDEX(Cadastro!$C$5:$C$243,$AB1017),"NÃO INFORMADO")</f>
        <v>ESP</v>
      </c>
      <c r="D1017" s="17" t="str">
        <f>IFERROR(INDEX(Cadastro!$D$5:$D$243,$AB1017),"")</f>
        <v>A</v>
      </c>
      <c r="E1017" s="17" t="str">
        <f>IFERROR(INDEX(Cadastro!$G$5:$G$243,$AB1017),"")</f>
        <v>A</v>
      </c>
      <c r="F1017" s="29">
        <v>46307</v>
      </c>
      <c r="G1017" s="32" t="str">
        <f t="shared" si="90"/>
        <v>seg</v>
      </c>
      <c r="H1017" s="31">
        <f>IF($L1017=0,"",_xlfn.MINIFS(Dados!$Q:$Q,Dados!$A:$A,$A1017,Dados!$S:$S,$F1017))</f>
        <v>450</v>
      </c>
      <c r="I1017" s="31">
        <f>IF($H1017="","",_xlfn.MAXIFS(Dados!$R:$R,Dados!$A:$A,$A1017,Dados!$S:$S,$F1017))</f>
        <v>915</v>
      </c>
      <c r="J1017" s="32" t="str">
        <f>IF($D1017&lt;&gt;"Folguista","",IFERROR(INDEX(Parâmetros!$D$52:$G$52,1,MIN(4,MAX(1,$W1017))),""))</f>
        <v/>
      </c>
      <c r="K1017" s="32" t="str">
        <f>IF(OR($AC1017&lt;&gt;"",$Y1017="Folga",$Y1017="Folga trabalhada",$Y1017="Férias (cadastro)",$Y1017="Férias / afastamento",$Y1017="Indeterminado (início da série)"),"",IF(OR($D1017="6x1",$D1017="FF 6x1"),IF(OR(WEEKDAY($F1017,2)=6,WEEKDAY($F1017,2)=7),"6x1 sáb/dom","6x1"),IF($D1017="5x2","5x2",IF($H1017="",IF($D1017="Folguista",$J1017,$E1017),IF(OR($H1017&gt;=Parâmetros!$E$18,$H1017&lt;Parâmetros!$E$19),"C",IF($H1017&lt;Parâmetros!$E$20,"A","B"))))))</f>
        <v>A</v>
      </c>
      <c r="L1017" s="30">
        <f>SUMIFS(Dados!$E:$E,Dados!$A:$A,$A1017,Dados!$S:$S,$F1017)</f>
        <v>6.68</v>
      </c>
      <c r="M1017" s="30">
        <f>IFERROR(INDEX(Parâmetros!$E$6:$E$11,MATCH($K1017,Parâmetros!$A$6:$A$11,0)),"")</f>
        <v>7.58</v>
      </c>
      <c r="N1017" s="33">
        <f t="shared" si="91"/>
        <v>0.8812664907651715</v>
      </c>
      <c r="O1017" s="33">
        <f>Parâmetros!$E$13</f>
        <v>0.8</v>
      </c>
      <c r="P1017" s="32" t="str">
        <f>IF(OR($M1017="",$F1017&gt;Parâmetros!$E$14),"Não","Sim")</f>
        <v>Sim</v>
      </c>
      <c r="Q1017" s="32" t="str">
        <f t="shared" si="92"/>
        <v>Sim</v>
      </c>
      <c r="R1017" s="32" t="str">
        <f t="shared" si="93"/>
        <v>Sim</v>
      </c>
      <c r="S1017" s="30">
        <f t="shared" si="94"/>
        <v>0</v>
      </c>
      <c r="T1017" s="32" t="str">
        <f>IF($Q1017&lt;&gt;"Sim","",IF($N1017&gt;Parâmetros!$E$15,"Sim","Não"))</f>
        <v>Não</v>
      </c>
      <c r="U1017" s="17" t="str">
        <f t="shared" si="95"/>
        <v>Na meta</v>
      </c>
      <c r="V1017" s="17" t="str">
        <f>IF($AC1017&lt;&gt;"",IF($L1017&gt;0,"ATENÇÃO · apontou em dia de "&amp;LOWER($AC1017)&amp;" cadastrado","Exceção cadastrada · "&amp;$AC1017)&amp;IF($AD1017="",""," · "&amp;$AD1017),IF($E1017="Férias",IF($L1017&gt;0,"ATENÇÃO · apontou estando de férias no cadastro","Férias no cadastro"),IF($Y1017="Férias / afastamento","Afastamento · "&amp;($Z1017+$AA1017-1)&amp;" dias seguidos sem apontamento",IF($Y1017="Folga trabalhada","ATENÇÃO · apontou em dia de folga da escala 5x2",IF($Y1017="Folga",IF(AND($D1017="5x2",OR(WEEKDAY($F1017,2)=6,WEEKDAY($F1017,2)=7)),"Folga de fim de semana da escala 5x2",IF(AND(OR($D1017="6x1",$D1017="FF 6x1"),WEEKDAY($F1017,2)=6,FALSE()),"Folga de fim de semana · apontou no domingo anterior",IF(AND(OR($D1017="6x1",$D1017="FF 6x1"),WEEKDAY($F1017,2)=7,AND($A1017=$A1016,$L1016&gt;0)),"Folga de fim de semana · apontou no sábado",IF(AND(OR($D1017="6x1",$D1017="FF 6x1"),OR(WEEKDAY($F1017,2)=6,WEEKDAY($F1017,2)=7)),"Folga de fim de semana · sem apontamento no sábado nem no domingo","Folga prevista pelo ciclo")))),IF($Y1017="Indeterminado (início da série)","Sem histórico anterior — informe o dia do ciclo no Cadastro",IF($Y1017="Falta de registro",IF(OR(OR($D1017="6x1",$D1017="FF 6x1"),$D1017="5x2"),"FALTA DE REGISTRO · dia útil da escala "&amp;$E1017,"FALTA DE REGISTRO · dia "&amp;$W1017&amp;" de "&amp;IFERROR(INDEX(Parâmetros!$B$39:$B$48,MATCH($E1017,Parâmetros!$A$39:$A$48,0)),99)&amp;" do ciclo"),IF(OR($D1017="6x1",$D1017="FF 6x1"),IF(OR(AND(WEEKDAY($F1017,2)=6,AND($A1017=$A1018,$L1018&gt;0)),AND(WEEKDAY($F1017,2)=7,AND($A1017=$A1016,$L1016&gt;0))),"ATENÇÃO · apontou sábado e domingo no mesmo fim de semana",IF(OR(WEEKDAY($F1017,2)=6,WEEKDAY($F1017,2)=7),"Jornada de fim de semana do 6x1",IF(OR($H1017&gt;=Parâmetros!$E$20,$H1017&lt;Parâmetros!$E$19),"ATENÇÃO · 6x1 apontou fora do horário diurno","Jornada fixa do 6x1"))),IF($D1017="5x2","Jornada fixa do 5x2",IF($D1017="Folguista",IF($J1017=$K1017,"Evidência confirma sequência","DIVERGE · sequência "&amp;$J1017&amp;" × evidência "&amp;$K1017),IF($K1017=$E1017,"Evidência confirma cadastro","DIVERGE · cadastro "&amp;$E1017&amp;" × evidência "&amp;$K1017)))))))))))</f>
        <v>Evidência confirma cadastro</v>
      </c>
      <c r="W1017" s="34">
        <f>IF(OR(OR($D1017="6x1",$D1017="FF 6x1"),$D1017="5x2"),"",IF($AB1017&lt;&gt;$AB1016,IF(IFERROR(INDEX(Cadastro!$F$5:$F$243,$AB1017),"")="",IF($L1017&gt;0,1,0),IF(IFERROR(INDEX(Cadastro!$F$5:$F$243,$AB1017),"")&lt;=IFERROR(INDEX(Parâmetros!$B$39:$B$48,MATCH($E1017,Parâmetros!$A$39:$A$48,0)),99),IFERROR(INDEX(Cadastro!$F$5:$F$243,$AB1017),""),0)),IF($L1017&gt;0,IF(N($X1016)&gt;0,1,N($W1016)+1),IF(AND($L1017=0,OR(N($W1016)&gt;=IFERROR(INDEX(Parâmetros!$B$39:$B$48,MATCH($E1017,Parâmetros!$A$39:$A$48,0)),99),AND(N($X1016)&gt;0,N($X1016)&lt;IFERROR(INDEX(Parâmetros!$C$39:$C$48,MATCH($E1017,Parâmetros!$A$39:$A$48,0)),0)))),0,N($W1016)+1))))</f>
        <v>1</v>
      </c>
      <c r="X1017" s="34">
        <f>IF(OR(OR($D1017="6x1",$D1017="FF 6x1"),$D1017="5x2"),"",IF($AB1017&lt;&gt;$AB1016,IF(IFERROR(INDEX(Cadastro!$F$5:$F$243,$AB1017),"")="",0,IF(IFERROR(INDEX(Cadastro!$F$5:$F$243,$AB1017),"")&gt;IFERROR(INDEX(Parâmetros!$B$39:$B$48,MATCH($E1017,Parâmetros!$A$39:$A$48,0)),99),IFERROR(INDEX(Cadastro!$F$5:$F$243,$AB1017),"")-IFERROR(INDEX(Parâmetros!$B$39:$B$48,MATCH($E1017,Parâmetros!$A$39:$A$48,0)),99),0)),IF(AND($L1017=0,OR(N($W1016)&gt;=IFERROR(INDEX(Parâmetros!$B$39:$B$48,MATCH($E1017,Parâmetros!$A$39:$A$48,0)),99),AND(N($X1016)&gt;0,N($X1016)&lt;IFERROR(INDEX(Parâmetros!$C$39:$C$48,MATCH($E1017,Parâmetros!$A$39:$A$48,0)),0)))),N($X1016)+1,0)))</f>
        <v>0</v>
      </c>
      <c r="Y1017" t="str">
        <f>IF($AC1017&lt;&gt;"",IF($L1017&gt;0,$AC1017&amp;" · com apontamento",$AC1017),IF($E1017="Férias",IF($L1017&gt;0,"Férias · com apontamento","Férias (cadastro)"),IF(($Z1017+$AA1017-1)&gt;Parâmetros!$E$16,"Férias / afastamento",IF(AND($D1017="5x2",OR(WEEKDAY($F1017,2)=6,WEEKDAY($F1017,2)=7)),IF($L1017&gt;0,"Folga trabalhada","Folga"),IF($L1017&gt;0,"Trabalhado",IF(OR(OR($D1017="6x1",$D1017="FF 6x1"),$D1017="5x2"),IF(AND(OR($D1017="6x1",$D1017="FF 6x1"),OR(WEEKDAY($F1017,2)=6,WEEKDAY($F1017,2)=7)),"Folga","Falta de registro"),IF(AND($AB1017&lt;&gt;$AB1016,IFERROR(INDEX(Cadastro!$F$5:$F$243,$AB1017),"")=""),"Indeterminado (início da série)",IF($X1017&gt;0,"Folga","Falta de registro"))))))))</f>
        <v>Trabalhado</v>
      </c>
      <c r="Z1017" s="34">
        <f>IF(OR($L1017&gt;0,$F1017&gt;Parâmetros!$E$14),0,IF($A1017&lt;&gt;$A1016,1,N($Z1016)+1))</f>
        <v>0</v>
      </c>
      <c r="AA1017" s="34">
        <f>IF(OR($L1017&gt;0,$F1017&gt;Parâmetros!$E$14),0,IF(OR($A1017&lt;&gt;$A1018,$F1018&gt;Parâmetros!$E$14),1,N($AA1018)+1))</f>
        <v>0</v>
      </c>
      <c r="AB1017" s="31">
        <f>IFERROR(MATCH($A1017&amp;"|"&amp;TEXT(_xlfn.MAXIFS(Cadastro!$E$5:$E$243,Cadastro!$A$5:$A$243,$A1017,Cadastro!$E$5:$E$243,"&lt;="&amp;$F1017),"yyyymmdd"),Cadastro!$I$5:$I$243,0),"")</f>
        <v>135</v>
      </c>
      <c r="AC1017" t="str">
        <f>IFERROR(_xlfn.SINGLE(INDEX(Exceções!$D$5:$D$203,MATCH($A1017&amp;"|"&amp;$F1017,Exceções!$F$5:$F$203,0))),"")</f>
        <v/>
      </c>
      <c r="AD1017" t="str">
        <f>IF($AC1017="","",IFERROR(_xlfn.SINGLE(INDEX(Exceções!$E$5:$E$203,MATCH($A1017&amp;"|"&amp;$F1017,Exceções!$F$5:$F$203,0))),""))</f>
        <v/>
      </c>
    </row>
    <row r="1018" spans="1:30" ht="15" hidden="1" customHeight="1" x14ac:dyDescent="0.25">
      <c r="A1018" s="31">
        <v>55628</v>
      </c>
      <c r="B1018" s="17" t="s">
        <v>40</v>
      </c>
      <c r="C1018" s="17" t="str">
        <f>IFERROR(INDEX(Cadastro!$C$5:$C$243,$AB1018),"NÃO INFORMADO")</f>
        <v>ESP</v>
      </c>
      <c r="D1018" s="17" t="str">
        <f>IFERROR(INDEX(Cadastro!$D$5:$D$243,$AB1018),"")</f>
        <v>6x1</v>
      </c>
      <c r="E1018" s="17" t="str">
        <f>IFERROR(INDEX(Cadastro!$G$5:$G$243,$AB1018),"")</f>
        <v>6x1</v>
      </c>
      <c r="F1018" s="29">
        <v>46308</v>
      </c>
      <c r="G1018" s="32" t="str">
        <f t="shared" si="90"/>
        <v>ter</v>
      </c>
      <c r="H1018" s="31">
        <f>IF($L1018=0,"",_xlfn.MINIFS(Dados!$Q:$Q,Dados!$A:$A,$A1018,Dados!$S:$S,$F1018))</f>
        <v>450</v>
      </c>
      <c r="I1018" s="31">
        <f>IF($H1018="","",_xlfn.MAXIFS(Dados!$R:$R,Dados!$A:$A,$A1018,Dados!$S:$S,$F1018))</f>
        <v>975</v>
      </c>
      <c r="J1018" s="32" t="str">
        <f>IF($D1018&lt;&gt;"Folguista","",IFERROR(INDEX(Parâmetros!$D$52:$G$52,1,MIN(4,MAX(1,$W1018))),""))</f>
        <v/>
      </c>
      <c r="K1018" s="32" t="str">
        <f>IF(OR($AC1018&lt;&gt;"",$Y1018="Folga",$Y1018="Folga trabalhada",$Y1018="Férias (cadastro)",$Y1018="Férias / afastamento",$Y1018="Indeterminado (início da série)"),"",IF(OR($D1018="6x1",$D1018="FF 6x1"),IF(OR(WEEKDAY($F1018,2)=6,WEEKDAY($F1018,2)=7),"6x1 sáb/dom","6x1"),IF($D1018="5x2","5x2",IF($H1018="",IF($D1018="Folguista",$J1018,$E1018),IF(OR($H1018&gt;=Parâmetros!$E$18,$H1018&lt;Parâmetros!$E$19),"C",IF($H1018&lt;Parâmetros!$E$20,"A","B"))))))</f>
        <v>6x1</v>
      </c>
      <c r="L1018" s="30">
        <f>SUMIFS(Dados!$E:$E,Dados!$A:$A,$A1018,Dados!$S:$S,$F1018)</f>
        <v>7.66</v>
      </c>
      <c r="M1018" s="30">
        <f>IFERROR(INDEX(Parâmetros!$E$6:$E$11,MATCH($K1018,Parâmetros!$A$6:$A$11,0)),"")</f>
        <v>8.8000000000000007</v>
      </c>
      <c r="N1018" s="33">
        <f t="shared" si="91"/>
        <v>0.87045454545454537</v>
      </c>
      <c r="O1018" s="33">
        <f>Parâmetros!$E$13</f>
        <v>0.8</v>
      </c>
      <c r="P1018" s="32" t="str">
        <f>IF(OR($M1018="",$F1018&gt;Parâmetros!$E$14),"Não","Sim")</f>
        <v>Sim</v>
      </c>
      <c r="Q1018" s="32" t="str">
        <f t="shared" si="92"/>
        <v>Sim</v>
      </c>
      <c r="R1018" s="32" t="str">
        <f t="shared" si="93"/>
        <v>Sim</v>
      </c>
      <c r="S1018" s="30">
        <f t="shared" si="94"/>
        <v>0</v>
      </c>
      <c r="T1018" s="32" t="str">
        <f>IF($Q1018&lt;&gt;"Sim","",IF($N1018&gt;Parâmetros!$E$15,"Sim","Não"))</f>
        <v>Não</v>
      </c>
      <c r="U1018" s="17" t="str">
        <f t="shared" si="95"/>
        <v>Na meta</v>
      </c>
      <c r="V1018" s="17" t="str">
        <f>IF($AC1018&lt;&gt;"",IF($L1018&gt;0,"ATENÇÃO · apontou em dia de "&amp;LOWER($AC1018)&amp;" cadastrado","Exceção cadastrada · "&amp;$AC1018)&amp;IF($AD1018="",""," · "&amp;$AD1018),IF($E1018="Férias",IF($L1018&gt;0,"ATENÇÃO · apontou estando de férias no cadastro","Férias no cadastro"),IF($Y1018="Férias / afastamento","Afastamento · "&amp;($Z1018+$AA1018-1)&amp;" dias seguidos sem apontamento",IF($Y1018="Folga trabalhada","ATENÇÃO · apontou em dia de folga da escala 5x2",IF($Y1018="Folga",IF(AND($D1018="5x2",OR(WEEKDAY($F1018,2)=6,WEEKDAY($F1018,2)=7)),"Folga de fim de semana da escala 5x2",IF(AND(OR($D1018="6x1",$D1018="FF 6x1"),WEEKDAY($F1018,2)=6,FALSE()),"Folga de fim de semana · apontou no domingo anterior",IF(AND(OR($D1018="6x1",$D1018="FF 6x1"),WEEKDAY($F1018,2)=7,AND($A1018=$A1017,$L1017&gt;0)),"Folga de fim de semana · apontou no sábado",IF(AND(OR($D1018="6x1",$D1018="FF 6x1"),OR(WEEKDAY($F1018,2)=6,WEEKDAY($F1018,2)=7)),"Folga de fim de semana · sem apontamento no sábado nem no domingo","Folga prevista pelo ciclo")))),IF($Y1018="Indeterminado (início da série)","Sem histórico anterior — informe o dia do ciclo no Cadastro",IF($Y1018="Falta de registro",IF(OR(OR($D1018="6x1",$D1018="FF 6x1"),$D1018="5x2"),"FALTA DE REGISTRO · dia útil da escala "&amp;$E1018,"FALTA DE REGISTRO · dia "&amp;$W1018&amp;" de "&amp;IFERROR(INDEX(Parâmetros!$B$39:$B$48,MATCH($E1018,Parâmetros!$A$39:$A$48,0)),99)&amp;" do ciclo"),IF(OR($D1018="6x1",$D1018="FF 6x1"),IF(OR(AND(WEEKDAY($F1018,2)=6,AND($A1018=$A1019,$L1019&gt;0)),AND(WEEKDAY($F1018,2)=7,AND($A1018=$A1017,$L1017&gt;0))),"ATENÇÃO · apontou sábado e domingo no mesmo fim de semana",IF(OR(WEEKDAY($F1018,2)=6,WEEKDAY($F1018,2)=7),"Jornada de fim de semana do 6x1",IF(OR($H1018&gt;=Parâmetros!$E$20,$H1018&lt;Parâmetros!$E$19),"ATENÇÃO · 6x1 apontou fora do horário diurno","Jornada fixa do 6x1"))),IF($D1018="5x2","Jornada fixa do 5x2",IF($D1018="Folguista",IF($J1018=$K1018,"Evidência confirma sequência","DIVERGE · sequência "&amp;$J1018&amp;" × evidência "&amp;$K1018),IF($K1018=$E1018,"Evidência confirma cadastro","DIVERGE · cadastro "&amp;$E1018&amp;" × evidência "&amp;$K1018)))))))))))</f>
        <v>Jornada fixa do 6x1</v>
      </c>
      <c r="W1018" s="34" t="str">
        <f>IF(OR(OR($D1018="6x1",$D1018="FF 6x1"),$D1018="5x2"),"",IF($AB1018&lt;&gt;$AB1017,IF(IFERROR(INDEX(Cadastro!$F$5:$F$243,$AB1018),"")="",IF($L1018&gt;0,1,0),IF(IFERROR(INDEX(Cadastro!$F$5:$F$243,$AB1018),"")&lt;=IFERROR(INDEX(Parâmetros!$B$39:$B$48,MATCH($E1018,Parâmetros!$A$39:$A$48,0)),99),IFERROR(INDEX(Cadastro!$F$5:$F$243,$AB1018),""),0)),IF($L1018&gt;0,IF(N($X1017)&gt;0,1,N($W1017)+1),IF(AND($L1018=0,OR(N($W1017)&gt;=IFERROR(INDEX(Parâmetros!$B$39:$B$48,MATCH($E1018,Parâmetros!$A$39:$A$48,0)),99),AND(N($X1017)&gt;0,N($X1017)&lt;IFERROR(INDEX(Parâmetros!$C$39:$C$48,MATCH($E1018,Parâmetros!$A$39:$A$48,0)),0)))),0,N($W1017)+1))))</f>
        <v/>
      </c>
      <c r="X1018" s="34" t="str">
        <f>IF(OR(OR($D1018="6x1",$D1018="FF 6x1"),$D1018="5x2"),"",IF($AB1018&lt;&gt;$AB1017,IF(IFERROR(INDEX(Cadastro!$F$5:$F$243,$AB1018),"")="",0,IF(IFERROR(INDEX(Cadastro!$F$5:$F$243,$AB1018),"")&gt;IFERROR(INDEX(Parâmetros!$B$39:$B$48,MATCH($E1018,Parâmetros!$A$39:$A$48,0)),99),IFERROR(INDEX(Cadastro!$F$5:$F$243,$AB1018),"")-IFERROR(INDEX(Parâmetros!$B$39:$B$48,MATCH($E1018,Parâmetros!$A$39:$A$48,0)),99),0)),IF(AND($L1018=0,OR(N($W1017)&gt;=IFERROR(INDEX(Parâmetros!$B$39:$B$48,MATCH($E1018,Parâmetros!$A$39:$A$48,0)),99),AND(N($X1017)&gt;0,N($X1017)&lt;IFERROR(INDEX(Parâmetros!$C$39:$C$48,MATCH($E1018,Parâmetros!$A$39:$A$48,0)),0)))),N($X1017)+1,0)))</f>
        <v/>
      </c>
      <c r="Y1018" t="str">
        <f>IF($AC1018&lt;&gt;"",IF($L1018&gt;0,$AC1018&amp;" · com apontamento",$AC1018),IF($E1018="Férias",IF($L1018&gt;0,"Férias · com apontamento","Férias (cadastro)"),IF(($Z1018+$AA1018-1)&gt;Parâmetros!$E$16,"Férias / afastamento",IF(AND($D1018="5x2",OR(WEEKDAY($F1018,2)=6,WEEKDAY($F1018,2)=7)),IF($L1018&gt;0,"Folga trabalhada","Folga"),IF($L1018&gt;0,"Trabalhado",IF(OR(OR($D1018="6x1",$D1018="FF 6x1"),$D1018="5x2"),IF(AND(OR($D1018="6x1",$D1018="FF 6x1"),OR(WEEKDAY($F1018,2)=6,WEEKDAY($F1018,2)=7)),"Folga","Falta de registro"),IF(AND($AB1018&lt;&gt;$AB1017,IFERROR(INDEX(Cadastro!$F$5:$F$243,$AB1018),"")=""),"Indeterminado (início da série)",IF($X1018&gt;0,"Folga","Falta de registro"))))))))</f>
        <v>Trabalhado</v>
      </c>
      <c r="Z1018" s="34">
        <f>IF(OR($L1018&gt;0,$F1018&gt;Parâmetros!$E$14),0,IF($A1018&lt;&gt;$A1017,1,N($Z1017)+1))</f>
        <v>0</v>
      </c>
      <c r="AA1018" s="34">
        <f>IF(OR($L1018&gt;0,$F1018&gt;Parâmetros!$E$14),0,IF(OR($A1018&lt;&gt;$A1019,$F1019&gt;Parâmetros!$E$14),1,N($AA1019)+1))</f>
        <v>0</v>
      </c>
      <c r="AB1018" s="31">
        <f>IFERROR(MATCH($A1018&amp;"|"&amp;TEXT(_xlfn.MAXIFS(Cadastro!$E$5:$E$243,Cadastro!$A$5:$A$243,$A1018,Cadastro!$E$5:$E$243,"&lt;="&amp;$F1018),"yyyymmdd"),Cadastro!$I$5:$I$243,0),"")</f>
        <v>136</v>
      </c>
      <c r="AC1018" t="str">
        <f>IFERROR(_xlfn.SINGLE(INDEX(Exceções!$D$5:$D$203,MATCH($A1018&amp;"|"&amp;$F1018,Exceções!$F$5:$F$203,0))),"")</f>
        <v/>
      </c>
      <c r="AD1018" t="str">
        <f>IF($AC1018="","",IFERROR(_xlfn.SINGLE(INDEX(Exceções!$E$5:$E$203,MATCH($A1018&amp;"|"&amp;$F1018,Exceções!$F$5:$F$203,0))),""))</f>
        <v/>
      </c>
    </row>
    <row r="1019" spans="1:30" ht="15" hidden="1" customHeight="1" x14ac:dyDescent="0.25">
      <c r="A1019" s="31">
        <v>55628</v>
      </c>
      <c r="B1019" s="17" t="s">
        <v>40</v>
      </c>
      <c r="C1019" s="17" t="str">
        <f>IFERROR(INDEX(Cadastro!$C$5:$C$243,$AB1019),"NÃO INFORMADO")</f>
        <v>ESP</v>
      </c>
      <c r="D1019" s="17" t="str">
        <f>IFERROR(INDEX(Cadastro!$D$5:$D$243,$AB1019),"")</f>
        <v>6x1</v>
      </c>
      <c r="E1019" s="17" t="str">
        <f>IFERROR(INDEX(Cadastro!$G$5:$G$243,$AB1019),"")</f>
        <v>6x1</v>
      </c>
      <c r="F1019" s="29">
        <v>46309</v>
      </c>
      <c r="G1019" s="32" t="str">
        <f t="shared" si="90"/>
        <v>qua</v>
      </c>
      <c r="H1019" s="31">
        <f>IF($L1019=0,"",_xlfn.MINIFS(Dados!$Q:$Q,Dados!$A:$A,$A1019,Dados!$S:$S,$F1019))</f>
        <v>480</v>
      </c>
      <c r="I1019" s="31">
        <f>IF($H1019="","",_xlfn.MAXIFS(Dados!$R:$R,Dados!$A:$A,$A1019,Dados!$S:$S,$F1019))</f>
        <v>975</v>
      </c>
      <c r="J1019" s="32" t="str">
        <f>IF($D1019&lt;&gt;"Folguista","",IFERROR(INDEX(Parâmetros!$D$52:$G$52,1,MIN(4,MAX(1,$W1019))),""))</f>
        <v/>
      </c>
      <c r="K1019" s="32" t="str">
        <f>IF(OR($AC1019&lt;&gt;"",$Y1019="Folga",$Y1019="Folga trabalhada",$Y1019="Férias (cadastro)",$Y1019="Férias / afastamento",$Y1019="Indeterminado (início da série)"),"",IF(OR($D1019="6x1",$D1019="FF 6x1"),IF(OR(WEEKDAY($F1019,2)=6,WEEKDAY($F1019,2)=7),"6x1 sáb/dom","6x1"),IF($D1019="5x2","5x2",IF($H1019="",IF($D1019="Folguista",$J1019,$E1019),IF(OR($H1019&gt;=Parâmetros!$E$18,$H1019&lt;Parâmetros!$E$19),"C",IF($H1019&lt;Parâmetros!$E$20,"A","B"))))))</f>
        <v>6x1</v>
      </c>
      <c r="L1019" s="30">
        <f>SUMIFS(Dados!$E:$E,Dados!$A:$A,$A1019,Dados!$S:$S,$F1019)</f>
        <v>7.19</v>
      </c>
      <c r="M1019" s="30">
        <f>IFERROR(INDEX(Parâmetros!$E$6:$E$11,MATCH($K1019,Parâmetros!$A$6:$A$11,0)),"")</f>
        <v>8.8000000000000007</v>
      </c>
      <c r="N1019" s="33">
        <f t="shared" si="91"/>
        <v>0.81704545454545452</v>
      </c>
      <c r="O1019" s="33">
        <f>Parâmetros!$E$13</f>
        <v>0.8</v>
      </c>
      <c r="P1019" s="32" t="str">
        <f>IF(OR($M1019="",$F1019&gt;Parâmetros!$E$14),"Não","Sim")</f>
        <v>Sim</v>
      </c>
      <c r="Q1019" s="32" t="str">
        <f t="shared" si="92"/>
        <v>Sim</v>
      </c>
      <c r="R1019" s="32" t="str">
        <f t="shared" si="93"/>
        <v>Sim</v>
      </c>
      <c r="S1019" s="30">
        <f t="shared" si="94"/>
        <v>0</v>
      </c>
      <c r="T1019" s="32" t="str">
        <f>IF($Q1019&lt;&gt;"Sim","",IF($N1019&gt;Parâmetros!$E$15,"Sim","Não"))</f>
        <v>Não</v>
      </c>
      <c r="U1019" s="17" t="str">
        <f t="shared" si="95"/>
        <v>Na meta</v>
      </c>
      <c r="V1019" s="17" t="str">
        <f>IF($AC1019&lt;&gt;"",IF($L1019&gt;0,"ATENÇÃO · apontou em dia de "&amp;LOWER($AC1019)&amp;" cadastrado","Exceção cadastrada · "&amp;$AC1019)&amp;IF($AD1019="",""," · "&amp;$AD1019),IF($E1019="Férias",IF($L1019&gt;0,"ATENÇÃO · apontou estando de férias no cadastro","Férias no cadastro"),IF($Y1019="Férias / afastamento","Afastamento · "&amp;($Z1019+$AA1019-1)&amp;" dias seguidos sem apontamento",IF($Y1019="Folga trabalhada","ATENÇÃO · apontou em dia de folga da escala 5x2",IF($Y1019="Folga",IF(AND($D1019="5x2",OR(WEEKDAY($F1019,2)=6,WEEKDAY($F1019,2)=7)),"Folga de fim de semana da escala 5x2",IF(AND(OR($D1019="6x1",$D1019="FF 6x1"),WEEKDAY($F1019,2)=6,FALSE()),"Folga de fim de semana · apontou no domingo anterior",IF(AND(OR($D1019="6x1",$D1019="FF 6x1"),WEEKDAY($F1019,2)=7,AND($A1019=$A1018,$L1018&gt;0)),"Folga de fim de semana · apontou no sábado",IF(AND(OR($D1019="6x1",$D1019="FF 6x1"),OR(WEEKDAY($F1019,2)=6,WEEKDAY($F1019,2)=7)),"Folga de fim de semana · sem apontamento no sábado nem no domingo","Folga prevista pelo ciclo")))),IF($Y1019="Indeterminado (início da série)","Sem histórico anterior — informe o dia do ciclo no Cadastro",IF($Y1019="Falta de registro",IF(OR(OR($D1019="6x1",$D1019="FF 6x1"),$D1019="5x2"),"FALTA DE REGISTRO · dia útil da escala "&amp;$E1019,"FALTA DE REGISTRO · dia "&amp;$W1019&amp;" de "&amp;IFERROR(INDEX(Parâmetros!$B$39:$B$48,MATCH($E1019,Parâmetros!$A$39:$A$48,0)),99)&amp;" do ciclo"),IF(OR($D1019="6x1",$D1019="FF 6x1"),IF(OR(AND(WEEKDAY($F1019,2)=6,AND($A1019=$A1020,$L1020&gt;0)),AND(WEEKDAY($F1019,2)=7,AND($A1019=$A1018,$L1018&gt;0))),"ATENÇÃO · apontou sábado e domingo no mesmo fim de semana",IF(OR(WEEKDAY($F1019,2)=6,WEEKDAY($F1019,2)=7),"Jornada de fim de semana do 6x1",IF(OR($H1019&gt;=Parâmetros!$E$20,$H1019&lt;Parâmetros!$E$19),"ATENÇÃO · 6x1 apontou fora do horário diurno","Jornada fixa do 6x1"))),IF($D1019="5x2","Jornada fixa do 5x2",IF($D1019="Folguista",IF($J1019=$K1019,"Evidência confirma sequência","DIVERGE · sequência "&amp;$J1019&amp;" × evidência "&amp;$K1019),IF($K1019=$E1019,"Evidência confirma cadastro","DIVERGE · cadastro "&amp;$E1019&amp;" × evidência "&amp;$K1019)))))))))))</f>
        <v>Jornada fixa do 6x1</v>
      </c>
      <c r="W1019" s="34" t="str">
        <f>IF(OR(OR($D1019="6x1",$D1019="FF 6x1"),$D1019="5x2"),"",IF($AB1019&lt;&gt;$AB1018,IF(IFERROR(INDEX(Cadastro!$F$5:$F$243,$AB1019),"")="",IF($L1019&gt;0,1,0),IF(IFERROR(INDEX(Cadastro!$F$5:$F$243,$AB1019),"")&lt;=IFERROR(INDEX(Parâmetros!$B$39:$B$48,MATCH($E1019,Parâmetros!$A$39:$A$48,0)),99),IFERROR(INDEX(Cadastro!$F$5:$F$243,$AB1019),""),0)),IF($L1019&gt;0,IF(N($X1018)&gt;0,1,N($W1018)+1),IF(AND($L1019=0,OR(N($W1018)&gt;=IFERROR(INDEX(Parâmetros!$B$39:$B$48,MATCH($E1019,Parâmetros!$A$39:$A$48,0)),99),AND(N($X1018)&gt;0,N($X1018)&lt;IFERROR(INDEX(Parâmetros!$C$39:$C$48,MATCH($E1019,Parâmetros!$A$39:$A$48,0)),0)))),0,N($W1018)+1))))</f>
        <v/>
      </c>
      <c r="X1019" s="34" t="str">
        <f>IF(OR(OR($D1019="6x1",$D1019="FF 6x1"),$D1019="5x2"),"",IF($AB1019&lt;&gt;$AB1018,IF(IFERROR(INDEX(Cadastro!$F$5:$F$243,$AB1019),"")="",0,IF(IFERROR(INDEX(Cadastro!$F$5:$F$243,$AB1019),"")&gt;IFERROR(INDEX(Parâmetros!$B$39:$B$48,MATCH($E1019,Parâmetros!$A$39:$A$48,0)),99),IFERROR(INDEX(Cadastro!$F$5:$F$243,$AB1019),"")-IFERROR(INDEX(Parâmetros!$B$39:$B$48,MATCH($E1019,Parâmetros!$A$39:$A$48,0)),99),0)),IF(AND($L1019=0,OR(N($W1018)&gt;=IFERROR(INDEX(Parâmetros!$B$39:$B$48,MATCH($E1019,Parâmetros!$A$39:$A$48,0)),99),AND(N($X1018)&gt;0,N($X1018)&lt;IFERROR(INDEX(Parâmetros!$C$39:$C$48,MATCH($E1019,Parâmetros!$A$39:$A$48,0)),0)))),N($X1018)+1,0)))</f>
        <v/>
      </c>
      <c r="Y1019" t="str">
        <f>IF($AC1019&lt;&gt;"",IF($L1019&gt;0,$AC1019&amp;" · com apontamento",$AC1019),IF($E1019="Férias",IF($L1019&gt;0,"Férias · com apontamento","Férias (cadastro)"),IF(($Z1019+$AA1019-1)&gt;Parâmetros!$E$16,"Férias / afastamento",IF(AND($D1019="5x2",OR(WEEKDAY($F1019,2)=6,WEEKDAY($F1019,2)=7)),IF($L1019&gt;0,"Folga trabalhada","Folga"),IF($L1019&gt;0,"Trabalhado",IF(OR(OR($D1019="6x1",$D1019="FF 6x1"),$D1019="5x2"),IF(AND(OR($D1019="6x1",$D1019="FF 6x1"),OR(WEEKDAY($F1019,2)=6,WEEKDAY($F1019,2)=7)),"Folga","Falta de registro"),IF(AND($AB1019&lt;&gt;$AB1018,IFERROR(INDEX(Cadastro!$F$5:$F$243,$AB1019),"")=""),"Indeterminado (início da série)",IF($X1019&gt;0,"Folga","Falta de registro"))))))))</f>
        <v>Trabalhado</v>
      </c>
      <c r="Z1019" s="34">
        <f>IF(OR($L1019&gt;0,$F1019&gt;Parâmetros!$E$14),0,IF($A1019&lt;&gt;$A1018,1,N($Z1018)+1))</f>
        <v>0</v>
      </c>
      <c r="AA1019" s="34">
        <f>IF(OR($L1019&gt;0,$F1019&gt;Parâmetros!$E$14),0,IF(OR($A1019&lt;&gt;$A1020,$F1020&gt;Parâmetros!$E$14),1,N($AA1020)+1))</f>
        <v>0</v>
      </c>
      <c r="AB1019" s="31">
        <f>IFERROR(MATCH($A1019&amp;"|"&amp;TEXT(_xlfn.MAXIFS(Cadastro!$E$5:$E$243,Cadastro!$A$5:$A$243,$A1019,Cadastro!$E$5:$E$243,"&lt;="&amp;$F1019),"yyyymmdd"),Cadastro!$I$5:$I$243,0),"")</f>
        <v>136</v>
      </c>
      <c r="AC1019" t="str">
        <f>IFERROR(_xlfn.SINGLE(INDEX(Exceções!$D$5:$D$203,MATCH($A1019&amp;"|"&amp;$F1019,Exceções!$F$5:$F$203,0))),"")</f>
        <v/>
      </c>
      <c r="AD1019" t="str">
        <f>IF($AC1019="","",IFERROR(_xlfn.SINGLE(INDEX(Exceções!$E$5:$E$203,MATCH($A1019&amp;"|"&amp;$F1019,Exceções!$F$5:$F$203,0))),""))</f>
        <v/>
      </c>
    </row>
    <row r="1020" spans="1:30" ht="15" hidden="1" customHeight="1" x14ac:dyDescent="0.25">
      <c r="A1020" s="31">
        <v>55628</v>
      </c>
      <c r="B1020" s="17" t="s">
        <v>40</v>
      </c>
      <c r="C1020" s="17" t="str">
        <f>IFERROR(INDEX(Cadastro!$C$5:$C$243,$AB1020),"NÃO INFORMADO")</f>
        <v>ESP</v>
      </c>
      <c r="D1020" s="17" t="str">
        <f>IFERROR(INDEX(Cadastro!$D$5:$D$243,$AB1020),"")</f>
        <v>6x1</v>
      </c>
      <c r="E1020" s="17" t="str">
        <f>IFERROR(INDEX(Cadastro!$G$5:$G$243,$AB1020),"")</f>
        <v>6x1</v>
      </c>
      <c r="F1020" s="29">
        <v>46310</v>
      </c>
      <c r="G1020" s="32" t="str">
        <f t="shared" si="90"/>
        <v>qui</v>
      </c>
      <c r="H1020" s="31">
        <f>IF($L1020=0,"",_xlfn.MINIFS(Dados!$Q:$Q,Dados!$A:$A,$A1020,Dados!$S:$S,$F1020))</f>
        <v>480</v>
      </c>
      <c r="I1020" s="31">
        <f>IF($H1020="","",_xlfn.MAXIFS(Dados!$R:$R,Dados!$A:$A,$A1020,Dados!$S:$S,$F1020))</f>
        <v>975</v>
      </c>
      <c r="J1020" s="32" t="str">
        <f>IF($D1020&lt;&gt;"Folguista","",IFERROR(INDEX(Parâmetros!$D$52:$G$52,1,MIN(4,MAX(1,$W1020))),""))</f>
        <v/>
      </c>
      <c r="K1020" s="32" t="str">
        <f>IF(OR($AC1020&lt;&gt;"",$Y1020="Folga",$Y1020="Folga trabalhada",$Y1020="Férias (cadastro)",$Y1020="Férias / afastamento",$Y1020="Indeterminado (início da série)"),"",IF(OR($D1020="6x1",$D1020="FF 6x1"),IF(OR(WEEKDAY($F1020,2)=6,WEEKDAY($F1020,2)=7),"6x1 sáb/dom","6x1"),IF($D1020="5x2","5x2",IF($H1020="",IF($D1020="Folguista",$J1020,$E1020),IF(OR($H1020&gt;=Parâmetros!$E$18,$H1020&lt;Parâmetros!$E$19),"C",IF($H1020&lt;Parâmetros!$E$20,"A","B"))))))</f>
        <v>6x1</v>
      </c>
      <c r="L1020" s="30">
        <f>SUMIFS(Dados!$E:$E,Dados!$A:$A,$A1020,Dados!$S:$S,$F1020)</f>
        <v>7.16</v>
      </c>
      <c r="M1020" s="30">
        <f>IFERROR(INDEX(Parâmetros!$E$6:$E$11,MATCH($K1020,Parâmetros!$A$6:$A$11,0)),"")</f>
        <v>8.8000000000000007</v>
      </c>
      <c r="N1020" s="33">
        <f t="shared" si="91"/>
        <v>0.8136363636363636</v>
      </c>
      <c r="O1020" s="33">
        <f>Parâmetros!$E$13</f>
        <v>0.8</v>
      </c>
      <c r="P1020" s="32" t="str">
        <f>IF(OR($M1020="",$F1020&gt;Parâmetros!$E$14),"Não","Sim")</f>
        <v>Sim</v>
      </c>
      <c r="Q1020" s="32" t="str">
        <f t="shared" si="92"/>
        <v>Sim</v>
      </c>
      <c r="R1020" s="32" t="str">
        <f t="shared" si="93"/>
        <v>Sim</v>
      </c>
      <c r="S1020" s="30">
        <f t="shared" si="94"/>
        <v>0</v>
      </c>
      <c r="T1020" s="32" t="str">
        <f>IF($Q1020&lt;&gt;"Sim","",IF($N1020&gt;Parâmetros!$E$15,"Sim","Não"))</f>
        <v>Não</v>
      </c>
      <c r="U1020" s="17" t="str">
        <f t="shared" si="95"/>
        <v>Na meta</v>
      </c>
      <c r="V1020" s="17" t="str">
        <f>IF($AC1020&lt;&gt;"",IF($L1020&gt;0,"ATENÇÃO · apontou em dia de "&amp;LOWER($AC1020)&amp;" cadastrado","Exceção cadastrada · "&amp;$AC1020)&amp;IF($AD1020="",""," · "&amp;$AD1020),IF($E1020="Férias",IF($L1020&gt;0,"ATENÇÃO · apontou estando de férias no cadastro","Férias no cadastro"),IF($Y1020="Férias / afastamento","Afastamento · "&amp;($Z1020+$AA1020-1)&amp;" dias seguidos sem apontamento",IF($Y1020="Folga trabalhada","ATENÇÃO · apontou em dia de folga da escala 5x2",IF($Y1020="Folga",IF(AND($D1020="5x2",OR(WEEKDAY($F1020,2)=6,WEEKDAY($F1020,2)=7)),"Folga de fim de semana da escala 5x2",IF(AND(OR($D1020="6x1",$D1020="FF 6x1"),WEEKDAY($F1020,2)=6,FALSE()),"Folga de fim de semana · apontou no domingo anterior",IF(AND(OR($D1020="6x1",$D1020="FF 6x1"),WEEKDAY($F1020,2)=7,AND($A1020=$A1019,$L1019&gt;0)),"Folga de fim de semana · apontou no sábado",IF(AND(OR($D1020="6x1",$D1020="FF 6x1"),OR(WEEKDAY($F1020,2)=6,WEEKDAY($F1020,2)=7)),"Folga de fim de semana · sem apontamento no sábado nem no domingo","Folga prevista pelo ciclo")))),IF($Y1020="Indeterminado (início da série)","Sem histórico anterior — informe o dia do ciclo no Cadastro",IF($Y1020="Falta de registro",IF(OR(OR($D1020="6x1",$D1020="FF 6x1"),$D1020="5x2"),"FALTA DE REGISTRO · dia útil da escala "&amp;$E1020,"FALTA DE REGISTRO · dia "&amp;$W1020&amp;" de "&amp;IFERROR(INDEX(Parâmetros!$B$39:$B$48,MATCH($E1020,Parâmetros!$A$39:$A$48,0)),99)&amp;" do ciclo"),IF(OR($D1020="6x1",$D1020="FF 6x1"),IF(OR(AND(WEEKDAY($F1020,2)=6,AND($A1020=$A1021,$L1021&gt;0)),AND(WEEKDAY($F1020,2)=7,AND($A1020=$A1019,$L1019&gt;0))),"ATENÇÃO · apontou sábado e domingo no mesmo fim de semana",IF(OR(WEEKDAY($F1020,2)=6,WEEKDAY($F1020,2)=7),"Jornada de fim de semana do 6x1",IF(OR($H1020&gt;=Parâmetros!$E$20,$H1020&lt;Parâmetros!$E$19),"ATENÇÃO · 6x1 apontou fora do horário diurno","Jornada fixa do 6x1"))),IF($D1020="5x2","Jornada fixa do 5x2",IF($D1020="Folguista",IF($J1020=$K1020,"Evidência confirma sequência","DIVERGE · sequência "&amp;$J1020&amp;" × evidência "&amp;$K1020),IF($K1020=$E1020,"Evidência confirma cadastro","DIVERGE · cadastro "&amp;$E1020&amp;" × evidência "&amp;$K1020)))))))))))</f>
        <v>Jornada fixa do 6x1</v>
      </c>
      <c r="W1020" s="34" t="str">
        <f>IF(OR(OR($D1020="6x1",$D1020="FF 6x1"),$D1020="5x2"),"",IF($AB1020&lt;&gt;$AB1019,IF(IFERROR(INDEX(Cadastro!$F$5:$F$243,$AB1020),"")="",IF($L1020&gt;0,1,0),IF(IFERROR(INDEX(Cadastro!$F$5:$F$243,$AB1020),"")&lt;=IFERROR(INDEX(Parâmetros!$B$39:$B$48,MATCH($E1020,Parâmetros!$A$39:$A$48,0)),99),IFERROR(INDEX(Cadastro!$F$5:$F$243,$AB1020),""),0)),IF($L1020&gt;0,IF(N($X1019)&gt;0,1,N($W1019)+1),IF(AND($L1020=0,OR(N($W1019)&gt;=IFERROR(INDEX(Parâmetros!$B$39:$B$48,MATCH($E1020,Parâmetros!$A$39:$A$48,0)),99),AND(N($X1019)&gt;0,N($X1019)&lt;IFERROR(INDEX(Parâmetros!$C$39:$C$48,MATCH($E1020,Parâmetros!$A$39:$A$48,0)),0)))),0,N($W1019)+1))))</f>
        <v/>
      </c>
      <c r="X1020" s="34" t="str">
        <f>IF(OR(OR($D1020="6x1",$D1020="FF 6x1"),$D1020="5x2"),"",IF($AB1020&lt;&gt;$AB1019,IF(IFERROR(INDEX(Cadastro!$F$5:$F$243,$AB1020),"")="",0,IF(IFERROR(INDEX(Cadastro!$F$5:$F$243,$AB1020),"")&gt;IFERROR(INDEX(Parâmetros!$B$39:$B$48,MATCH($E1020,Parâmetros!$A$39:$A$48,0)),99),IFERROR(INDEX(Cadastro!$F$5:$F$243,$AB1020),"")-IFERROR(INDEX(Parâmetros!$B$39:$B$48,MATCH($E1020,Parâmetros!$A$39:$A$48,0)),99),0)),IF(AND($L1020=0,OR(N($W1019)&gt;=IFERROR(INDEX(Parâmetros!$B$39:$B$48,MATCH($E1020,Parâmetros!$A$39:$A$48,0)),99),AND(N($X1019)&gt;0,N($X1019)&lt;IFERROR(INDEX(Parâmetros!$C$39:$C$48,MATCH($E1020,Parâmetros!$A$39:$A$48,0)),0)))),N($X1019)+1,0)))</f>
        <v/>
      </c>
      <c r="Y1020" t="str">
        <f>IF($AC1020&lt;&gt;"",IF($L1020&gt;0,$AC1020&amp;" · com apontamento",$AC1020),IF($E1020="Férias",IF($L1020&gt;0,"Férias · com apontamento","Férias (cadastro)"),IF(($Z1020+$AA1020-1)&gt;Parâmetros!$E$16,"Férias / afastamento",IF(AND($D1020="5x2",OR(WEEKDAY($F1020,2)=6,WEEKDAY($F1020,2)=7)),IF($L1020&gt;0,"Folga trabalhada","Folga"),IF($L1020&gt;0,"Trabalhado",IF(OR(OR($D1020="6x1",$D1020="FF 6x1"),$D1020="5x2"),IF(AND(OR($D1020="6x1",$D1020="FF 6x1"),OR(WEEKDAY($F1020,2)=6,WEEKDAY($F1020,2)=7)),"Folga","Falta de registro"),IF(AND($AB1020&lt;&gt;$AB1019,IFERROR(INDEX(Cadastro!$F$5:$F$243,$AB1020),"")=""),"Indeterminado (início da série)",IF($X1020&gt;0,"Folga","Falta de registro"))))))))</f>
        <v>Trabalhado</v>
      </c>
      <c r="Z1020" s="34">
        <f>IF(OR($L1020&gt;0,$F1020&gt;Parâmetros!$E$14),0,IF($A1020&lt;&gt;$A1019,1,N($Z1019)+1))</f>
        <v>0</v>
      </c>
      <c r="AA1020" s="34">
        <f>IF(OR($L1020&gt;0,$F1020&gt;Parâmetros!$E$14),0,IF(OR($A1020&lt;&gt;$A1021,$F1021&gt;Parâmetros!$E$14),1,N($AA1021)+1))</f>
        <v>0</v>
      </c>
      <c r="AB1020" s="31">
        <f>IFERROR(MATCH($A1020&amp;"|"&amp;TEXT(_xlfn.MAXIFS(Cadastro!$E$5:$E$243,Cadastro!$A$5:$A$243,$A1020,Cadastro!$E$5:$E$243,"&lt;="&amp;$F1020),"yyyymmdd"),Cadastro!$I$5:$I$243,0),"")</f>
        <v>136</v>
      </c>
      <c r="AC1020" t="str">
        <f>IFERROR(_xlfn.SINGLE(INDEX(Exceções!$D$5:$D$203,MATCH($A1020&amp;"|"&amp;$F1020,Exceções!$F$5:$F$203,0))),"")</f>
        <v/>
      </c>
      <c r="AD1020" t="str">
        <f>IF($AC1020="","",IFERROR(_xlfn.SINGLE(INDEX(Exceções!$E$5:$E$203,MATCH($A1020&amp;"|"&amp;$F1020,Exceções!$F$5:$F$203,0))),""))</f>
        <v/>
      </c>
    </row>
    <row r="1021" spans="1:30" ht="15" hidden="1" customHeight="1" x14ac:dyDescent="0.25">
      <c r="A1021" s="31">
        <v>55628</v>
      </c>
      <c r="B1021" s="17" t="s">
        <v>40</v>
      </c>
      <c r="C1021" s="17" t="str">
        <f>IFERROR(INDEX(Cadastro!$C$5:$C$243,$AB1021),"NÃO INFORMADO")</f>
        <v>ESP</v>
      </c>
      <c r="D1021" s="17" t="str">
        <f>IFERROR(INDEX(Cadastro!$D$5:$D$243,$AB1021),"")</f>
        <v>6x1</v>
      </c>
      <c r="E1021" s="17" t="str">
        <f>IFERROR(INDEX(Cadastro!$G$5:$G$243,$AB1021),"")</f>
        <v>6x1</v>
      </c>
      <c r="F1021" s="29">
        <v>46311</v>
      </c>
      <c r="G1021" s="32" t="str">
        <f t="shared" si="90"/>
        <v>sex</v>
      </c>
      <c r="H1021" s="31">
        <f>IF($L1021=0,"",_xlfn.MINIFS(Dados!$Q:$Q,Dados!$A:$A,$A1021,Dados!$S:$S,$F1021))</f>
        <v>480</v>
      </c>
      <c r="I1021" s="31">
        <f>IF($H1021="","",_xlfn.MAXIFS(Dados!$R:$R,Dados!$A:$A,$A1021,Dados!$S:$S,$F1021))</f>
        <v>975</v>
      </c>
      <c r="J1021" s="32" t="str">
        <f>IF($D1021&lt;&gt;"Folguista","",IFERROR(INDEX(Parâmetros!$D$52:$G$52,1,MIN(4,MAX(1,$W1021))),""))</f>
        <v/>
      </c>
      <c r="K1021" s="32" t="str">
        <f>IF(OR($AC1021&lt;&gt;"",$Y1021="Folga",$Y1021="Folga trabalhada",$Y1021="Férias (cadastro)",$Y1021="Férias / afastamento",$Y1021="Indeterminado (início da série)"),"",IF(OR($D1021="6x1",$D1021="FF 6x1"),IF(OR(WEEKDAY($F1021,2)=6,WEEKDAY($F1021,2)=7),"6x1 sáb/dom","6x1"),IF($D1021="5x2","5x2",IF($H1021="",IF($D1021="Folguista",$J1021,$E1021),IF(OR($H1021&gt;=Parâmetros!$E$18,$H1021&lt;Parâmetros!$E$19),"C",IF($H1021&lt;Parâmetros!$E$20,"A","B"))))))</f>
        <v>6x1</v>
      </c>
      <c r="L1021" s="30">
        <f>SUMIFS(Dados!$E:$E,Dados!$A:$A,$A1021,Dados!$S:$S,$F1021)</f>
        <v>7.16</v>
      </c>
      <c r="M1021" s="30">
        <f>IFERROR(INDEX(Parâmetros!$E$6:$E$11,MATCH($K1021,Parâmetros!$A$6:$A$11,0)),"")</f>
        <v>8.8000000000000007</v>
      </c>
      <c r="N1021" s="33">
        <f t="shared" si="91"/>
        <v>0.8136363636363636</v>
      </c>
      <c r="O1021" s="33">
        <f>Parâmetros!$E$13</f>
        <v>0.8</v>
      </c>
      <c r="P1021" s="32" t="str">
        <f>IF(OR($M1021="",$F1021&gt;Parâmetros!$E$14),"Não","Sim")</f>
        <v>Sim</v>
      </c>
      <c r="Q1021" s="32" t="str">
        <f t="shared" si="92"/>
        <v>Sim</v>
      </c>
      <c r="R1021" s="32" t="str">
        <f t="shared" si="93"/>
        <v>Sim</v>
      </c>
      <c r="S1021" s="30">
        <f t="shared" si="94"/>
        <v>0</v>
      </c>
      <c r="T1021" s="32" t="str">
        <f>IF($Q1021&lt;&gt;"Sim","",IF($N1021&gt;Parâmetros!$E$15,"Sim","Não"))</f>
        <v>Não</v>
      </c>
      <c r="U1021" s="17" t="str">
        <f t="shared" si="95"/>
        <v>Na meta</v>
      </c>
      <c r="V1021" s="17" t="str">
        <f>IF($AC1021&lt;&gt;"",IF($L1021&gt;0,"ATENÇÃO · apontou em dia de "&amp;LOWER($AC1021)&amp;" cadastrado","Exceção cadastrada · "&amp;$AC1021)&amp;IF($AD1021="",""," · "&amp;$AD1021),IF($E1021="Férias",IF($L1021&gt;0,"ATENÇÃO · apontou estando de férias no cadastro","Férias no cadastro"),IF($Y1021="Férias / afastamento","Afastamento · "&amp;($Z1021+$AA1021-1)&amp;" dias seguidos sem apontamento",IF($Y1021="Folga trabalhada","ATENÇÃO · apontou em dia de folga da escala 5x2",IF($Y1021="Folga",IF(AND($D1021="5x2",OR(WEEKDAY($F1021,2)=6,WEEKDAY($F1021,2)=7)),"Folga de fim de semana da escala 5x2",IF(AND(OR($D1021="6x1",$D1021="FF 6x1"),WEEKDAY($F1021,2)=6,FALSE()),"Folga de fim de semana · apontou no domingo anterior",IF(AND(OR($D1021="6x1",$D1021="FF 6x1"),WEEKDAY($F1021,2)=7,AND($A1021=$A1020,$L1020&gt;0)),"Folga de fim de semana · apontou no sábado",IF(AND(OR($D1021="6x1",$D1021="FF 6x1"),OR(WEEKDAY($F1021,2)=6,WEEKDAY($F1021,2)=7)),"Folga de fim de semana · sem apontamento no sábado nem no domingo","Folga prevista pelo ciclo")))),IF($Y1021="Indeterminado (início da série)","Sem histórico anterior — informe o dia do ciclo no Cadastro",IF($Y1021="Falta de registro",IF(OR(OR($D1021="6x1",$D1021="FF 6x1"),$D1021="5x2"),"FALTA DE REGISTRO · dia útil da escala "&amp;$E1021,"FALTA DE REGISTRO · dia "&amp;$W1021&amp;" de "&amp;IFERROR(INDEX(Parâmetros!$B$39:$B$48,MATCH($E1021,Parâmetros!$A$39:$A$48,0)),99)&amp;" do ciclo"),IF(OR($D1021="6x1",$D1021="FF 6x1"),IF(OR(AND(WEEKDAY($F1021,2)=6,AND($A1021=$A1022,$L1022&gt;0)),AND(WEEKDAY($F1021,2)=7,AND($A1021=$A1020,$L1020&gt;0))),"ATENÇÃO · apontou sábado e domingo no mesmo fim de semana",IF(OR(WEEKDAY($F1021,2)=6,WEEKDAY($F1021,2)=7),"Jornada de fim de semana do 6x1",IF(OR($H1021&gt;=Parâmetros!$E$20,$H1021&lt;Parâmetros!$E$19),"ATENÇÃO · 6x1 apontou fora do horário diurno","Jornada fixa do 6x1"))),IF($D1021="5x2","Jornada fixa do 5x2",IF($D1021="Folguista",IF($J1021=$K1021,"Evidência confirma sequência","DIVERGE · sequência "&amp;$J1021&amp;" × evidência "&amp;$K1021),IF($K1021=$E1021,"Evidência confirma cadastro","DIVERGE · cadastro "&amp;$E1021&amp;" × evidência "&amp;$K1021)))))))))))</f>
        <v>Jornada fixa do 6x1</v>
      </c>
      <c r="W1021" s="34" t="str">
        <f>IF(OR(OR($D1021="6x1",$D1021="FF 6x1"),$D1021="5x2"),"",IF($AB1021&lt;&gt;$AB1020,IF(IFERROR(INDEX(Cadastro!$F$5:$F$243,$AB1021),"")="",IF($L1021&gt;0,1,0),IF(IFERROR(INDEX(Cadastro!$F$5:$F$243,$AB1021),"")&lt;=IFERROR(INDEX(Parâmetros!$B$39:$B$48,MATCH($E1021,Parâmetros!$A$39:$A$48,0)),99),IFERROR(INDEX(Cadastro!$F$5:$F$243,$AB1021),""),0)),IF($L1021&gt;0,IF(N($X1020)&gt;0,1,N($W1020)+1),IF(AND($L1021=0,OR(N($W1020)&gt;=IFERROR(INDEX(Parâmetros!$B$39:$B$48,MATCH($E1021,Parâmetros!$A$39:$A$48,0)),99),AND(N($X1020)&gt;0,N($X1020)&lt;IFERROR(INDEX(Parâmetros!$C$39:$C$48,MATCH($E1021,Parâmetros!$A$39:$A$48,0)),0)))),0,N($W1020)+1))))</f>
        <v/>
      </c>
      <c r="X1021" s="34" t="str">
        <f>IF(OR(OR($D1021="6x1",$D1021="FF 6x1"),$D1021="5x2"),"",IF($AB1021&lt;&gt;$AB1020,IF(IFERROR(INDEX(Cadastro!$F$5:$F$243,$AB1021),"")="",0,IF(IFERROR(INDEX(Cadastro!$F$5:$F$243,$AB1021),"")&gt;IFERROR(INDEX(Parâmetros!$B$39:$B$48,MATCH($E1021,Parâmetros!$A$39:$A$48,0)),99),IFERROR(INDEX(Cadastro!$F$5:$F$243,$AB1021),"")-IFERROR(INDEX(Parâmetros!$B$39:$B$48,MATCH($E1021,Parâmetros!$A$39:$A$48,0)),99),0)),IF(AND($L1021=0,OR(N($W1020)&gt;=IFERROR(INDEX(Parâmetros!$B$39:$B$48,MATCH($E1021,Parâmetros!$A$39:$A$48,0)),99),AND(N($X1020)&gt;0,N($X1020)&lt;IFERROR(INDEX(Parâmetros!$C$39:$C$48,MATCH($E1021,Parâmetros!$A$39:$A$48,0)),0)))),N($X1020)+1,0)))</f>
        <v/>
      </c>
      <c r="Y1021" t="str">
        <f>IF($AC1021&lt;&gt;"",IF($L1021&gt;0,$AC1021&amp;" · com apontamento",$AC1021),IF($E1021="Férias",IF($L1021&gt;0,"Férias · com apontamento","Férias (cadastro)"),IF(($Z1021+$AA1021-1)&gt;Parâmetros!$E$16,"Férias / afastamento",IF(AND($D1021="5x2",OR(WEEKDAY($F1021,2)=6,WEEKDAY($F1021,2)=7)),IF($L1021&gt;0,"Folga trabalhada","Folga"),IF($L1021&gt;0,"Trabalhado",IF(OR(OR($D1021="6x1",$D1021="FF 6x1"),$D1021="5x2"),IF(AND(OR($D1021="6x1",$D1021="FF 6x1"),OR(WEEKDAY($F1021,2)=6,WEEKDAY($F1021,2)=7)),"Folga","Falta de registro"),IF(AND($AB1021&lt;&gt;$AB1020,IFERROR(INDEX(Cadastro!$F$5:$F$243,$AB1021),"")=""),"Indeterminado (início da série)",IF($X1021&gt;0,"Folga","Falta de registro"))))))))</f>
        <v>Trabalhado</v>
      </c>
      <c r="Z1021" s="34">
        <f>IF(OR($L1021&gt;0,$F1021&gt;Parâmetros!$E$14),0,IF($A1021&lt;&gt;$A1020,1,N($Z1020)+1))</f>
        <v>0</v>
      </c>
      <c r="AA1021" s="34">
        <f>IF(OR($L1021&gt;0,$F1021&gt;Parâmetros!$E$14),0,IF(OR($A1021&lt;&gt;$A1022,$F1022&gt;Parâmetros!$E$14),1,N($AA1022)+1))</f>
        <v>0</v>
      </c>
      <c r="AB1021" s="31">
        <f>IFERROR(MATCH($A1021&amp;"|"&amp;TEXT(_xlfn.MAXIFS(Cadastro!$E$5:$E$243,Cadastro!$A$5:$A$243,$A1021,Cadastro!$E$5:$E$243,"&lt;="&amp;$F1021),"yyyymmdd"),Cadastro!$I$5:$I$243,0),"")</f>
        <v>136</v>
      </c>
      <c r="AC1021" t="str">
        <f>IFERROR(_xlfn.SINGLE(INDEX(Exceções!$D$5:$D$203,MATCH($A1021&amp;"|"&amp;$F1021,Exceções!$F$5:$F$203,0))),"")</f>
        <v/>
      </c>
      <c r="AD1021" t="str">
        <f>IF($AC1021="","",IFERROR(_xlfn.SINGLE(INDEX(Exceções!$E$5:$E$203,MATCH($A1021&amp;"|"&amp;$F1021,Exceções!$F$5:$F$203,0))),""))</f>
        <v/>
      </c>
    </row>
    <row r="1022" spans="1:30" ht="15" hidden="1" customHeight="1" x14ac:dyDescent="0.25">
      <c r="A1022" s="31">
        <v>55628</v>
      </c>
      <c r="B1022" s="17" t="s">
        <v>40</v>
      </c>
      <c r="C1022" s="17" t="str">
        <f>IFERROR(INDEX(Cadastro!$C$5:$C$243,$AB1022),"NÃO INFORMADO")</f>
        <v>ESP</v>
      </c>
      <c r="D1022" s="17" t="str">
        <f>IFERROR(INDEX(Cadastro!$D$5:$D$243,$AB1022),"")</f>
        <v>6x1</v>
      </c>
      <c r="E1022" s="17" t="str">
        <f>IFERROR(INDEX(Cadastro!$G$5:$G$243,$AB1022),"")</f>
        <v>6x1</v>
      </c>
      <c r="F1022" s="29">
        <v>46312</v>
      </c>
      <c r="G1022" s="32" t="str">
        <f t="shared" si="90"/>
        <v>sáb</v>
      </c>
      <c r="H1022" s="31">
        <f>IF($L1022=0,"",_xlfn.MINIFS(Dados!$Q:$Q,Dados!$A:$A,$A1022,Dados!$S:$S,$F1022))</f>
        <v>450</v>
      </c>
      <c r="I1022" s="31">
        <f>IF($H1022="","",_xlfn.MAXIFS(Dados!$R:$R,Dados!$A:$A,$A1022,Dados!$S:$S,$F1022))</f>
        <v>915</v>
      </c>
      <c r="J1022" s="32" t="str">
        <f>IF($D1022&lt;&gt;"Folguista","",IFERROR(INDEX(Parâmetros!$D$52:$G$52,1,MIN(4,MAX(1,$W1022))),""))</f>
        <v/>
      </c>
      <c r="K1022" s="32" t="str">
        <f>IF(OR($AC1022&lt;&gt;"",$Y1022="Folga",$Y1022="Folga trabalhada",$Y1022="Férias (cadastro)",$Y1022="Férias / afastamento",$Y1022="Indeterminado (início da série)"),"",IF(OR($D1022="6x1",$D1022="FF 6x1"),IF(OR(WEEKDAY($F1022,2)=6,WEEKDAY($F1022,2)=7),"6x1 sáb/dom","6x1"),IF($D1022="5x2","5x2",IF($H1022="",IF($D1022="Folguista",$J1022,$E1022),IF(OR($H1022&gt;=Parâmetros!$E$18,$H1022&lt;Parâmetros!$E$19),"C",IF($H1022&lt;Parâmetros!$E$20,"A","B"))))))</f>
        <v>6x1 sáb/dom</v>
      </c>
      <c r="L1022" s="30">
        <f>SUMIFS(Dados!$E:$E,Dados!$A:$A,$A1022,Dados!$S:$S,$F1022)</f>
        <v>6.58</v>
      </c>
      <c r="M1022" s="30">
        <f>IFERROR(INDEX(Parâmetros!$E$6:$E$11,MATCH($K1022,Parâmetros!$A$6:$A$11,0)),"")</f>
        <v>7.33</v>
      </c>
      <c r="N1022" s="33">
        <f t="shared" si="91"/>
        <v>0.89768076398362895</v>
      </c>
      <c r="O1022" s="33">
        <f>Parâmetros!$E$13</f>
        <v>0.8</v>
      </c>
      <c r="P1022" s="32" t="str">
        <f>IF(OR($M1022="",$F1022&gt;Parâmetros!$E$14),"Não","Sim")</f>
        <v>Sim</v>
      </c>
      <c r="Q1022" s="32" t="str">
        <f t="shared" si="92"/>
        <v>Sim</v>
      </c>
      <c r="R1022" s="32" t="str">
        <f t="shared" si="93"/>
        <v>Sim</v>
      </c>
      <c r="S1022" s="30">
        <f t="shared" si="94"/>
        <v>0</v>
      </c>
      <c r="T1022" s="32" t="str">
        <f>IF($Q1022&lt;&gt;"Sim","",IF($N1022&gt;Parâmetros!$E$15,"Sim","Não"))</f>
        <v>Não</v>
      </c>
      <c r="U1022" s="17" t="str">
        <f t="shared" si="95"/>
        <v>Na meta</v>
      </c>
      <c r="V1022" s="17" t="str">
        <f>IF($AC1022&lt;&gt;"",IF($L1022&gt;0,"ATENÇÃO · apontou em dia de "&amp;LOWER($AC1022)&amp;" cadastrado","Exceção cadastrada · "&amp;$AC1022)&amp;IF($AD1022="",""," · "&amp;$AD1022),IF($E1022="Férias",IF($L1022&gt;0,"ATENÇÃO · apontou estando de férias no cadastro","Férias no cadastro"),IF($Y1022="Férias / afastamento","Afastamento · "&amp;($Z1022+$AA1022-1)&amp;" dias seguidos sem apontamento",IF($Y1022="Folga trabalhada","ATENÇÃO · apontou em dia de folga da escala 5x2",IF($Y1022="Folga",IF(AND($D1022="5x2",OR(WEEKDAY($F1022,2)=6,WEEKDAY($F1022,2)=7)),"Folga de fim de semana da escala 5x2",IF(AND(OR($D1022="6x1",$D1022="FF 6x1"),WEEKDAY($F1022,2)=6,FALSE()),"Folga de fim de semana · apontou no domingo anterior",IF(AND(OR($D1022="6x1",$D1022="FF 6x1"),WEEKDAY($F1022,2)=7,AND($A1022=$A1021,$L1021&gt;0)),"Folga de fim de semana · apontou no sábado",IF(AND(OR($D1022="6x1",$D1022="FF 6x1"),OR(WEEKDAY($F1022,2)=6,WEEKDAY($F1022,2)=7)),"Folga de fim de semana · sem apontamento no sábado nem no domingo","Folga prevista pelo ciclo")))),IF($Y1022="Indeterminado (início da série)","Sem histórico anterior — informe o dia do ciclo no Cadastro",IF($Y1022="Falta de registro",IF(OR(OR($D1022="6x1",$D1022="FF 6x1"),$D1022="5x2"),"FALTA DE REGISTRO · dia útil da escala "&amp;$E1022,"FALTA DE REGISTRO · dia "&amp;$W1022&amp;" de "&amp;IFERROR(INDEX(Parâmetros!$B$39:$B$48,MATCH($E1022,Parâmetros!$A$39:$A$48,0)),99)&amp;" do ciclo"),IF(OR($D1022="6x1",$D1022="FF 6x1"),IF(OR(AND(WEEKDAY($F1022,2)=6,AND($A1022=$A1023,$L1023&gt;0)),AND(WEEKDAY($F1022,2)=7,AND($A1022=$A1021,$L1021&gt;0))),"ATENÇÃO · apontou sábado e domingo no mesmo fim de semana",IF(OR(WEEKDAY($F1022,2)=6,WEEKDAY($F1022,2)=7),"Jornada de fim de semana do 6x1",IF(OR($H1022&gt;=Parâmetros!$E$20,$H1022&lt;Parâmetros!$E$19),"ATENÇÃO · 6x1 apontou fora do horário diurno","Jornada fixa do 6x1"))),IF($D1022="5x2","Jornada fixa do 5x2",IF($D1022="Folguista",IF($J1022=$K1022,"Evidência confirma sequência","DIVERGE · sequência "&amp;$J1022&amp;" × evidência "&amp;$K1022),IF($K1022=$E1022,"Evidência confirma cadastro","DIVERGE · cadastro "&amp;$E1022&amp;" × evidência "&amp;$K1022)))))))))))</f>
        <v>Jornada de fim de semana do 6x1</v>
      </c>
      <c r="W1022" s="34" t="str">
        <f>IF(OR(OR($D1022="6x1",$D1022="FF 6x1"),$D1022="5x2"),"",IF($AB1022&lt;&gt;$AB1021,IF(IFERROR(INDEX(Cadastro!$F$5:$F$243,$AB1022),"")="",IF($L1022&gt;0,1,0),IF(IFERROR(INDEX(Cadastro!$F$5:$F$243,$AB1022),"")&lt;=IFERROR(INDEX(Parâmetros!$B$39:$B$48,MATCH($E1022,Parâmetros!$A$39:$A$48,0)),99),IFERROR(INDEX(Cadastro!$F$5:$F$243,$AB1022),""),0)),IF($L1022&gt;0,IF(N($X1021)&gt;0,1,N($W1021)+1),IF(AND($L1022=0,OR(N($W1021)&gt;=IFERROR(INDEX(Parâmetros!$B$39:$B$48,MATCH($E1022,Parâmetros!$A$39:$A$48,0)),99),AND(N($X1021)&gt;0,N($X1021)&lt;IFERROR(INDEX(Parâmetros!$C$39:$C$48,MATCH($E1022,Parâmetros!$A$39:$A$48,0)),0)))),0,N($W1021)+1))))</f>
        <v/>
      </c>
      <c r="X1022" s="34" t="str">
        <f>IF(OR(OR($D1022="6x1",$D1022="FF 6x1"),$D1022="5x2"),"",IF($AB1022&lt;&gt;$AB1021,IF(IFERROR(INDEX(Cadastro!$F$5:$F$243,$AB1022),"")="",0,IF(IFERROR(INDEX(Cadastro!$F$5:$F$243,$AB1022),"")&gt;IFERROR(INDEX(Parâmetros!$B$39:$B$48,MATCH($E1022,Parâmetros!$A$39:$A$48,0)),99),IFERROR(INDEX(Cadastro!$F$5:$F$243,$AB1022),"")-IFERROR(INDEX(Parâmetros!$B$39:$B$48,MATCH($E1022,Parâmetros!$A$39:$A$48,0)),99),0)),IF(AND($L1022=0,OR(N($W1021)&gt;=IFERROR(INDEX(Parâmetros!$B$39:$B$48,MATCH($E1022,Parâmetros!$A$39:$A$48,0)),99),AND(N($X1021)&gt;0,N($X1021)&lt;IFERROR(INDEX(Parâmetros!$C$39:$C$48,MATCH($E1022,Parâmetros!$A$39:$A$48,0)),0)))),N($X1021)+1,0)))</f>
        <v/>
      </c>
      <c r="Y1022" t="str">
        <f>IF($AC1022&lt;&gt;"",IF($L1022&gt;0,$AC1022&amp;" · com apontamento",$AC1022),IF($E1022="Férias",IF($L1022&gt;0,"Férias · com apontamento","Férias (cadastro)"),IF(($Z1022+$AA1022-1)&gt;Parâmetros!$E$16,"Férias / afastamento",IF(AND($D1022="5x2",OR(WEEKDAY($F1022,2)=6,WEEKDAY($F1022,2)=7)),IF($L1022&gt;0,"Folga trabalhada","Folga"),IF($L1022&gt;0,"Trabalhado",IF(OR(OR($D1022="6x1",$D1022="FF 6x1"),$D1022="5x2"),IF(AND(OR($D1022="6x1",$D1022="FF 6x1"),OR(WEEKDAY($F1022,2)=6,WEEKDAY($F1022,2)=7)),"Folga","Falta de registro"),IF(AND($AB1022&lt;&gt;$AB1021,IFERROR(INDEX(Cadastro!$F$5:$F$243,$AB1022),"")=""),"Indeterminado (início da série)",IF($X1022&gt;0,"Folga","Falta de registro"))))))))</f>
        <v>Trabalhado</v>
      </c>
      <c r="Z1022" s="34">
        <f>IF(OR($L1022&gt;0,$F1022&gt;Parâmetros!$E$14),0,IF($A1022&lt;&gt;$A1021,1,N($Z1021)+1))</f>
        <v>0</v>
      </c>
      <c r="AA1022" s="34">
        <f>IF(OR($L1022&gt;0,$F1022&gt;Parâmetros!$E$14),0,IF(OR($A1022&lt;&gt;$A1023,$F1023&gt;Parâmetros!$E$14),1,N($AA1023)+1))</f>
        <v>0</v>
      </c>
      <c r="AB1022" s="31">
        <f>IFERROR(MATCH($A1022&amp;"|"&amp;TEXT(_xlfn.MAXIFS(Cadastro!$E$5:$E$243,Cadastro!$A$5:$A$243,$A1022,Cadastro!$E$5:$E$243,"&lt;="&amp;$F1022),"yyyymmdd"),Cadastro!$I$5:$I$243,0),"")</f>
        <v>136</v>
      </c>
      <c r="AC1022" t="str">
        <f>IFERROR(_xlfn.SINGLE(INDEX(Exceções!$D$5:$D$203,MATCH($A1022&amp;"|"&amp;$F1022,Exceções!$F$5:$F$203,0))),"")</f>
        <v/>
      </c>
      <c r="AD1022" t="str">
        <f>IF($AC1022="","",IFERROR(_xlfn.SINGLE(INDEX(Exceções!$E$5:$E$203,MATCH($A1022&amp;"|"&amp;$F1022,Exceções!$F$5:$F$203,0))),""))</f>
        <v/>
      </c>
    </row>
    <row r="1023" spans="1:30" ht="15" hidden="1" customHeight="1" x14ac:dyDescent="0.25">
      <c r="A1023" s="31">
        <v>55628</v>
      </c>
      <c r="B1023" s="17" t="s">
        <v>40</v>
      </c>
      <c r="C1023" s="17" t="str">
        <f>IFERROR(INDEX(Cadastro!$C$5:$C$243,$AB1023),"NÃO INFORMADO")</f>
        <v>ESP</v>
      </c>
      <c r="D1023" s="17" t="str">
        <f>IFERROR(INDEX(Cadastro!$D$5:$D$243,$AB1023),"")</f>
        <v>6x1</v>
      </c>
      <c r="E1023" s="17" t="str">
        <f>IFERROR(INDEX(Cadastro!$G$5:$G$243,$AB1023),"")</f>
        <v>6x1</v>
      </c>
      <c r="F1023" s="29">
        <v>46313</v>
      </c>
      <c r="G1023" s="32" t="str">
        <f t="shared" si="90"/>
        <v>dom</v>
      </c>
      <c r="H1023" s="31" t="str">
        <f>IF($L1023=0,"",_xlfn.MINIFS(Dados!$Q:$Q,Dados!$A:$A,$A1023,Dados!$S:$S,$F1023))</f>
        <v/>
      </c>
      <c r="I1023" s="31" t="str">
        <f>IF($H1023="","",_xlfn.MAXIFS(Dados!$R:$R,Dados!$A:$A,$A1023,Dados!$S:$S,$F1023))</f>
        <v/>
      </c>
      <c r="J1023" s="32" t="str">
        <f>IF($D1023&lt;&gt;"Folguista","",IFERROR(INDEX(Parâmetros!$D$52:$G$52,1,MIN(4,MAX(1,$W1023))),""))</f>
        <v/>
      </c>
      <c r="K1023" s="32" t="str">
        <f>IF(OR($AC1023&lt;&gt;"",$Y1023="Folga",$Y1023="Folga trabalhada",$Y1023="Férias (cadastro)",$Y1023="Férias / afastamento",$Y1023="Indeterminado (início da série)"),"",IF(OR($D1023="6x1",$D1023="FF 6x1"),IF(OR(WEEKDAY($F1023,2)=6,WEEKDAY($F1023,2)=7),"6x1 sáb/dom","6x1"),IF($D1023="5x2","5x2",IF($H1023="",IF($D1023="Folguista",$J1023,$E1023),IF(OR($H1023&gt;=Parâmetros!$E$18,$H1023&lt;Parâmetros!$E$19),"C",IF($H1023&lt;Parâmetros!$E$20,"A","B"))))))</f>
        <v/>
      </c>
      <c r="L1023" s="30">
        <f>SUMIFS(Dados!$E:$E,Dados!$A:$A,$A1023,Dados!$S:$S,$F1023)</f>
        <v>0</v>
      </c>
      <c r="M1023" s="30" t="str">
        <f>IFERROR(INDEX(Parâmetros!$E$6:$E$11,MATCH($K1023,Parâmetros!$A$6:$A$11,0)),"")</f>
        <v/>
      </c>
      <c r="N1023" s="33" t="str">
        <f t="shared" si="91"/>
        <v/>
      </c>
      <c r="O1023" s="33">
        <f>Parâmetros!$E$13</f>
        <v>0.8</v>
      </c>
      <c r="P1023" s="32" t="str">
        <f>IF(OR($M1023="",$F1023&gt;Parâmetros!$E$14),"Não","Sim")</f>
        <v>Não</v>
      </c>
      <c r="Q1023" s="32" t="str">
        <f t="shared" si="92"/>
        <v/>
      </c>
      <c r="R1023" s="32" t="str">
        <f t="shared" si="93"/>
        <v/>
      </c>
      <c r="S1023" s="30" t="str">
        <f t="shared" si="94"/>
        <v/>
      </c>
      <c r="T1023" s="32" t="str">
        <f>IF($Q1023&lt;&gt;"Sim","",IF($N1023&gt;Parâmetros!$E$15,"Sim","Não"))</f>
        <v/>
      </c>
      <c r="U1023" s="17" t="str">
        <f t="shared" si="95"/>
        <v>Folga</v>
      </c>
      <c r="V1023" s="17" t="str">
        <f>IF($AC1023&lt;&gt;"",IF($L1023&gt;0,"ATENÇÃO · apontou em dia de "&amp;LOWER($AC1023)&amp;" cadastrado","Exceção cadastrada · "&amp;$AC1023)&amp;IF($AD1023="",""," · "&amp;$AD1023),IF($E1023="Férias",IF($L1023&gt;0,"ATENÇÃO · apontou estando de férias no cadastro","Férias no cadastro"),IF($Y1023="Férias / afastamento","Afastamento · "&amp;($Z1023+$AA1023-1)&amp;" dias seguidos sem apontamento",IF($Y1023="Folga trabalhada","ATENÇÃO · apontou em dia de folga da escala 5x2",IF($Y1023="Folga",IF(AND($D1023="5x2",OR(WEEKDAY($F1023,2)=6,WEEKDAY($F1023,2)=7)),"Folga de fim de semana da escala 5x2",IF(AND(OR($D1023="6x1",$D1023="FF 6x1"),WEEKDAY($F1023,2)=6,FALSE()),"Folga de fim de semana · apontou no domingo anterior",IF(AND(OR($D1023="6x1",$D1023="FF 6x1"),WEEKDAY($F1023,2)=7,AND($A1023=$A1022,$L1022&gt;0)),"Folga de fim de semana · apontou no sábado",IF(AND(OR($D1023="6x1",$D1023="FF 6x1"),OR(WEEKDAY($F1023,2)=6,WEEKDAY($F1023,2)=7)),"Folga de fim de semana · sem apontamento no sábado nem no domingo","Folga prevista pelo ciclo")))),IF($Y1023="Indeterminado (início da série)","Sem histórico anterior — informe o dia do ciclo no Cadastro",IF($Y1023="Falta de registro",IF(OR(OR($D1023="6x1",$D1023="FF 6x1"),$D1023="5x2"),"FALTA DE REGISTRO · dia útil da escala "&amp;$E1023,"FALTA DE REGISTRO · dia "&amp;$W1023&amp;" de "&amp;IFERROR(INDEX(Parâmetros!$B$39:$B$48,MATCH($E1023,Parâmetros!$A$39:$A$48,0)),99)&amp;" do ciclo"),IF(OR($D1023="6x1",$D1023="FF 6x1"),IF(OR(AND(WEEKDAY($F1023,2)=6,AND($A1023=$A1024,$L1024&gt;0)),AND(WEEKDAY($F1023,2)=7,AND($A1023=$A1022,$L1022&gt;0))),"ATENÇÃO · apontou sábado e domingo no mesmo fim de semana",IF(OR(WEEKDAY($F1023,2)=6,WEEKDAY($F1023,2)=7),"Jornada de fim de semana do 6x1",IF(OR($H1023&gt;=Parâmetros!$E$20,$H1023&lt;Parâmetros!$E$19),"ATENÇÃO · 6x1 apontou fora do horário diurno","Jornada fixa do 6x1"))),IF($D1023="5x2","Jornada fixa do 5x2",IF($D1023="Folguista",IF($J1023=$K1023,"Evidência confirma sequência","DIVERGE · sequência "&amp;$J1023&amp;" × evidência "&amp;$K1023),IF($K1023=$E1023,"Evidência confirma cadastro","DIVERGE · cadastro "&amp;$E1023&amp;" × evidência "&amp;$K1023)))))))))))</f>
        <v>Folga de fim de semana · apontou no sábado</v>
      </c>
      <c r="W1023" s="34" t="str">
        <f>IF(OR(OR($D1023="6x1",$D1023="FF 6x1"),$D1023="5x2"),"",IF($AB1023&lt;&gt;$AB1022,IF(IFERROR(INDEX(Cadastro!$F$5:$F$243,$AB1023),"")="",IF($L1023&gt;0,1,0),IF(IFERROR(INDEX(Cadastro!$F$5:$F$243,$AB1023),"")&lt;=IFERROR(INDEX(Parâmetros!$B$39:$B$48,MATCH($E1023,Parâmetros!$A$39:$A$48,0)),99),IFERROR(INDEX(Cadastro!$F$5:$F$243,$AB1023),""),0)),IF($L1023&gt;0,IF(N($X1022)&gt;0,1,N($W1022)+1),IF(AND($L1023=0,OR(N($W1022)&gt;=IFERROR(INDEX(Parâmetros!$B$39:$B$48,MATCH($E1023,Parâmetros!$A$39:$A$48,0)),99),AND(N($X1022)&gt;0,N($X1022)&lt;IFERROR(INDEX(Parâmetros!$C$39:$C$48,MATCH($E1023,Parâmetros!$A$39:$A$48,0)),0)))),0,N($W1022)+1))))</f>
        <v/>
      </c>
      <c r="X1023" s="34" t="str">
        <f>IF(OR(OR($D1023="6x1",$D1023="FF 6x1"),$D1023="5x2"),"",IF($AB1023&lt;&gt;$AB1022,IF(IFERROR(INDEX(Cadastro!$F$5:$F$243,$AB1023),"")="",0,IF(IFERROR(INDEX(Cadastro!$F$5:$F$243,$AB1023),"")&gt;IFERROR(INDEX(Parâmetros!$B$39:$B$48,MATCH($E1023,Parâmetros!$A$39:$A$48,0)),99),IFERROR(INDEX(Cadastro!$F$5:$F$243,$AB1023),"")-IFERROR(INDEX(Parâmetros!$B$39:$B$48,MATCH($E1023,Parâmetros!$A$39:$A$48,0)),99),0)),IF(AND($L1023=0,OR(N($W1022)&gt;=IFERROR(INDEX(Parâmetros!$B$39:$B$48,MATCH($E1023,Parâmetros!$A$39:$A$48,0)),99),AND(N($X1022)&gt;0,N($X1022)&lt;IFERROR(INDEX(Parâmetros!$C$39:$C$48,MATCH($E1023,Parâmetros!$A$39:$A$48,0)),0)))),N($X1022)+1,0)))</f>
        <v/>
      </c>
      <c r="Y1023" t="str">
        <f>IF($AC1023&lt;&gt;"",IF($L1023&gt;0,$AC1023&amp;" · com apontamento",$AC1023),IF($E1023="Férias",IF($L1023&gt;0,"Férias · com apontamento","Férias (cadastro)"),IF(($Z1023+$AA1023-1)&gt;Parâmetros!$E$16,"Férias / afastamento",IF(AND($D1023="5x2",OR(WEEKDAY($F1023,2)=6,WEEKDAY($F1023,2)=7)),IF($L1023&gt;0,"Folga trabalhada","Folga"),IF($L1023&gt;0,"Trabalhado",IF(OR(OR($D1023="6x1",$D1023="FF 6x1"),$D1023="5x2"),IF(AND(OR($D1023="6x1",$D1023="FF 6x1"),OR(WEEKDAY($F1023,2)=6,WEEKDAY($F1023,2)=7)),"Folga","Falta de registro"),IF(AND($AB1023&lt;&gt;$AB1022,IFERROR(INDEX(Cadastro!$F$5:$F$243,$AB1023),"")=""),"Indeterminado (início da série)",IF($X1023&gt;0,"Folga","Falta de registro"))))))))</f>
        <v>Folga</v>
      </c>
      <c r="Z1023" s="34">
        <f>IF(OR($L1023&gt;0,$F1023&gt;Parâmetros!$E$14),0,IF($A1023&lt;&gt;$A1022,1,N($Z1022)+1))</f>
        <v>1</v>
      </c>
      <c r="AA1023" s="34">
        <f>IF(OR($L1023&gt;0,$F1023&gt;Parâmetros!$E$14),0,IF(OR($A1023&lt;&gt;$A1024,$F1024&gt;Parâmetros!$E$14),1,N($AA1024)+1))</f>
        <v>1</v>
      </c>
      <c r="AB1023" s="31">
        <f>IFERROR(MATCH($A1023&amp;"|"&amp;TEXT(_xlfn.MAXIFS(Cadastro!$E$5:$E$243,Cadastro!$A$5:$A$243,$A1023,Cadastro!$E$5:$E$243,"&lt;="&amp;$F1023),"yyyymmdd"),Cadastro!$I$5:$I$243,0),"")</f>
        <v>136</v>
      </c>
      <c r="AC1023" t="str">
        <f>IFERROR(_xlfn.SINGLE(INDEX(Exceções!$D$5:$D$203,MATCH($A1023&amp;"|"&amp;$F1023,Exceções!$F$5:$F$203,0))),"")</f>
        <v/>
      </c>
      <c r="AD1023" t="str">
        <f>IF($AC1023="","",IFERROR(_xlfn.SINGLE(INDEX(Exceções!$E$5:$E$203,MATCH($A1023&amp;"|"&amp;$F1023,Exceções!$F$5:$F$203,0))),""))</f>
        <v/>
      </c>
    </row>
    <row r="1024" spans="1:30" ht="15" hidden="1" customHeight="1" x14ac:dyDescent="0.25">
      <c r="A1024" s="31">
        <v>55628</v>
      </c>
      <c r="B1024" s="17" t="s">
        <v>40</v>
      </c>
      <c r="C1024" s="17" t="str">
        <f>IFERROR(INDEX(Cadastro!$C$5:$C$243,$AB1024),"NÃO INFORMADO")</f>
        <v>ESP</v>
      </c>
      <c r="D1024" s="17" t="str">
        <f>IFERROR(INDEX(Cadastro!$D$5:$D$243,$AB1024),"")</f>
        <v>6x1</v>
      </c>
      <c r="E1024" s="17" t="str">
        <f>IFERROR(INDEX(Cadastro!$G$5:$G$243,$AB1024),"")</f>
        <v>6x1</v>
      </c>
      <c r="F1024" s="29">
        <v>46314</v>
      </c>
      <c r="G1024" s="32" t="str">
        <f t="shared" si="90"/>
        <v>seg</v>
      </c>
      <c r="H1024" s="31">
        <f>IF($L1024=0,"",_xlfn.MINIFS(Dados!$Q:$Q,Dados!$A:$A,$A1024,Dados!$S:$S,$F1024))</f>
        <v>480</v>
      </c>
      <c r="I1024" s="31">
        <f>IF($H1024="","",_xlfn.MAXIFS(Dados!$R:$R,Dados!$A:$A,$A1024,Dados!$S:$S,$F1024))</f>
        <v>975</v>
      </c>
      <c r="J1024" s="32" t="str">
        <f>IF($D1024&lt;&gt;"Folguista","",IFERROR(INDEX(Parâmetros!$D$52:$G$52,1,MIN(4,MAX(1,$W1024))),""))</f>
        <v/>
      </c>
      <c r="K1024" s="32" t="str">
        <f>IF(OR($AC1024&lt;&gt;"",$Y1024="Folga",$Y1024="Folga trabalhada",$Y1024="Férias (cadastro)",$Y1024="Férias / afastamento",$Y1024="Indeterminado (início da série)"),"",IF(OR($D1024="6x1",$D1024="FF 6x1"),IF(OR(WEEKDAY($F1024,2)=6,WEEKDAY($F1024,2)=7),"6x1 sáb/dom","6x1"),IF($D1024="5x2","5x2",IF($H1024="",IF($D1024="Folguista",$J1024,$E1024),IF(OR($H1024&gt;=Parâmetros!$E$18,$H1024&lt;Parâmetros!$E$19),"C",IF($H1024&lt;Parâmetros!$E$20,"A","B"))))))</f>
        <v>6x1</v>
      </c>
      <c r="L1024" s="30">
        <f>SUMIFS(Dados!$E:$E,Dados!$A:$A,$A1024,Dados!$S:$S,$F1024)</f>
        <v>7.21</v>
      </c>
      <c r="M1024" s="30">
        <f>IFERROR(INDEX(Parâmetros!$E$6:$E$11,MATCH($K1024,Parâmetros!$A$6:$A$11,0)),"")</f>
        <v>8.8000000000000007</v>
      </c>
      <c r="N1024" s="33">
        <f t="shared" si="91"/>
        <v>0.81931818181818172</v>
      </c>
      <c r="O1024" s="33">
        <f>Parâmetros!$E$13</f>
        <v>0.8</v>
      </c>
      <c r="P1024" s="32" t="str">
        <f>IF(OR($M1024="",$F1024&gt;Parâmetros!$E$14),"Não","Sim")</f>
        <v>Sim</v>
      </c>
      <c r="Q1024" s="32" t="str">
        <f t="shared" si="92"/>
        <v>Sim</v>
      </c>
      <c r="R1024" s="32" t="str">
        <f t="shared" si="93"/>
        <v>Sim</v>
      </c>
      <c r="S1024" s="30">
        <f t="shared" si="94"/>
        <v>0</v>
      </c>
      <c r="T1024" s="32" t="str">
        <f>IF($Q1024&lt;&gt;"Sim","",IF($N1024&gt;Parâmetros!$E$15,"Sim","Não"))</f>
        <v>Não</v>
      </c>
      <c r="U1024" s="17" t="str">
        <f t="shared" si="95"/>
        <v>Na meta</v>
      </c>
      <c r="V1024" s="17" t="str">
        <f>IF($AC1024&lt;&gt;"",IF($L1024&gt;0,"ATENÇÃO · apontou em dia de "&amp;LOWER($AC1024)&amp;" cadastrado","Exceção cadastrada · "&amp;$AC1024)&amp;IF($AD1024="",""," · "&amp;$AD1024),IF($E1024="Férias",IF($L1024&gt;0,"ATENÇÃO · apontou estando de férias no cadastro","Férias no cadastro"),IF($Y1024="Férias / afastamento","Afastamento · "&amp;($Z1024+$AA1024-1)&amp;" dias seguidos sem apontamento",IF($Y1024="Folga trabalhada","ATENÇÃO · apontou em dia de folga da escala 5x2",IF($Y1024="Folga",IF(AND($D1024="5x2",OR(WEEKDAY($F1024,2)=6,WEEKDAY($F1024,2)=7)),"Folga de fim de semana da escala 5x2",IF(AND(OR($D1024="6x1",$D1024="FF 6x1"),WEEKDAY($F1024,2)=6,FALSE()),"Folga de fim de semana · apontou no domingo anterior",IF(AND(OR($D1024="6x1",$D1024="FF 6x1"),WEEKDAY($F1024,2)=7,AND($A1024=$A1023,$L1023&gt;0)),"Folga de fim de semana · apontou no sábado",IF(AND(OR($D1024="6x1",$D1024="FF 6x1"),OR(WEEKDAY($F1024,2)=6,WEEKDAY($F1024,2)=7)),"Folga de fim de semana · sem apontamento no sábado nem no domingo","Folga prevista pelo ciclo")))),IF($Y1024="Indeterminado (início da série)","Sem histórico anterior — informe o dia do ciclo no Cadastro",IF($Y1024="Falta de registro",IF(OR(OR($D1024="6x1",$D1024="FF 6x1"),$D1024="5x2"),"FALTA DE REGISTRO · dia útil da escala "&amp;$E1024,"FALTA DE REGISTRO · dia "&amp;$W1024&amp;" de "&amp;IFERROR(INDEX(Parâmetros!$B$39:$B$48,MATCH($E1024,Parâmetros!$A$39:$A$48,0)),99)&amp;" do ciclo"),IF(OR($D1024="6x1",$D1024="FF 6x1"),IF(OR(AND(WEEKDAY($F1024,2)=6,AND($A1024=$A1025,$L1025&gt;0)),AND(WEEKDAY($F1024,2)=7,AND($A1024=$A1023,$L1023&gt;0))),"ATENÇÃO · apontou sábado e domingo no mesmo fim de semana",IF(OR(WEEKDAY($F1024,2)=6,WEEKDAY($F1024,2)=7),"Jornada de fim de semana do 6x1",IF(OR($H1024&gt;=Parâmetros!$E$20,$H1024&lt;Parâmetros!$E$19),"ATENÇÃO · 6x1 apontou fora do horário diurno","Jornada fixa do 6x1"))),IF($D1024="5x2","Jornada fixa do 5x2",IF($D1024="Folguista",IF($J1024=$K1024,"Evidência confirma sequência","DIVERGE · sequência "&amp;$J1024&amp;" × evidência "&amp;$K1024),IF($K1024=$E1024,"Evidência confirma cadastro","DIVERGE · cadastro "&amp;$E1024&amp;" × evidência "&amp;$K1024)))))))))))</f>
        <v>Jornada fixa do 6x1</v>
      </c>
      <c r="W1024" s="34" t="str">
        <f>IF(OR(OR($D1024="6x1",$D1024="FF 6x1"),$D1024="5x2"),"",IF($AB1024&lt;&gt;$AB1023,IF(IFERROR(INDEX(Cadastro!$F$5:$F$243,$AB1024),"")="",IF($L1024&gt;0,1,0),IF(IFERROR(INDEX(Cadastro!$F$5:$F$243,$AB1024),"")&lt;=IFERROR(INDEX(Parâmetros!$B$39:$B$48,MATCH($E1024,Parâmetros!$A$39:$A$48,0)),99),IFERROR(INDEX(Cadastro!$F$5:$F$243,$AB1024),""),0)),IF($L1024&gt;0,IF(N($X1023)&gt;0,1,N($W1023)+1),IF(AND($L1024=0,OR(N($W1023)&gt;=IFERROR(INDEX(Parâmetros!$B$39:$B$48,MATCH($E1024,Parâmetros!$A$39:$A$48,0)),99),AND(N($X1023)&gt;0,N($X1023)&lt;IFERROR(INDEX(Parâmetros!$C$39:$C$48,MATCH($E1024,Parâmetros!$A$39:$A$48,0)),0)))),0,N($W1023)+1))))</f>
        <v/>
      </c>
      <c r="X1024" s="34" t="str">
        <f>IF(OR(OR($D1024="6x1",$D1024="FF 6x1"),$D1024="5x2"),"",IF($AB1024&lt;&gt;$AB1023,IF(IFERROR(INDEX(Cadastro!$F$5:$F$243,$AB1024),"")="",0,IF(IFERROR(INDEX(Cadastro!$F$5:$F$243,$AB1024),"")&gt;IFERROR(INDEX(Parâmetros!$B$39:$B$48,MATCH($E1024,Parâmetros!$A$39:$A$48,0)),99),IFERROR(INDEX(Cadastro!$F$5:$F$243,$AB1024),"")-IFERROR(INDEX(Parâmetros!$B$39:$B$48,MATCH($E1024,Parâmetros!$A$39:$A$48,0)),99),0)),IF(AND($L1024=0,OR(N($W1023)&gt;=IFERROR(INDEX(Parâmetros!$B$39:$B$48,MATCH($E1024,Parâmetros!$A$39:$A$48,0)),99),AND(N($X1023)&gt;0,N($X1023)&lt;IFERROR(INDEX(Parâmetros!$C$39:$C$48,MATCH($E1024,Parâmetros!$A$39:$A$48,0)),0)))),N($X1023)+1,0)))</f>
        <v/>
      </c>
      <c r="Y1024" t="str">
        <f>IF($AC1024&lt;&gt;"",IF($L1024&gt;0,$AC1024&amp;" · com apontamento",$AC1024),IF($E1024="Férias",IF($L1024&gt;0,"Férias · com apontamento","Férias (cadastro)"),IF(($Z1024+$AA1024-1)&gt;Parâmetros!$E$16,"Férias / afastamento",IF(AND($D1024="5x2",OR(WEEKDAY($F1024,2)=6,WEEKDAY($F1024,2)=7)),IF($L1024&gt;0,"Folga trabalhada","Folga"),IF($L1024&gt;0,"Trabalhado",IF(OR(OR($D1024="6x1",$D1024="FF 6x1"),$D1024="5x2"),IF(AND(OR($D1024="6x1",$D1024="FF 6x1"),OR(WEEKDAY($F1024,2)=6,WEEKDAY($F1024,2)=7)),"Folga","Falta de registro"),IF(AND($AB1024&lt;&gt;$AB1023,IFERROR(INDEX(Cadastro!$F$5:$F$243,$AB1024),"")=""),"Indeterminado (início da série)",IF($X1024&gt;0,"Folga","Falta de registro"))))))))</f>
        <v>Trabalhado</v>
      </c>
      <c r="Z1024" s="34">
        <f>IF(OR($L1024&gt;0,$F1024&gt;Parâmetros!$E$14),0,IF($A1024&lt;&gt;$A1023,1,N($Z1023)+1))</f>
        <v>0</v>
      </c>
      <c r="AA1024" s="34">
        <f>IF(OR($L1024&gt;0,$F1024&gt;Parâmetros!$E$14),0,IF(OR($A1024&lt;&gt;$A1025,$F1025&gt;Parâmetros!$E$14),1,N($AA1025)+1))</f>
        <v>0</v>
      </c>
      <c r="AB1024" s="31">
        <f>IFERROR(MATCH($A1024&amp;"|"&amp;TEXT(_xlfn.MAXIFS(Cadastro!$E$5:$E$243,Cadastro!$A$5:$A$243,$A1024,Cadastro!$E$5:$E$243,"&lt;="&amp;$F1024),"yyyymmdd"),Cadastro!$I$5:$I$243,0),"")</f>
        <v>136</v>
      </c>
      <c r="AC1024" t="str">
        <f>IFERROR(_xlfn.SINGLE(INDEX(Exceções!$D$5:$D$203,MATCH($A1024&amp;"|"&amp;$F1024,Exceções!$F$5:$F$203,0))),"")</f>
        <v/>
      </c>
      <c r="AD1024" t="str">
        <f>IF($AC1024="","",IFERROR(_xlfn.SINGLE(INDEX(Exceções!$E$5:$E$203,MATCH($A1024&amp;"|"&amp;$F1024,Exceções!$F$5:$F$203,0))),""))</f>
        <v/>
      </c>
    </row>
    <row r="1025" spans="1:30" ht="15" hidden="1" customHeight="1" x14ac:dyDescent="0.25">
      <c r="A1025" s="31">
        <v>55628</v>
      </c>
      <c r="B1025" s="17" t="s">
        <v>40</v>
      </c>
      <c r="C1025" s="17" t="str">
        <f>IFERROR(INDEX(Cadastro!$C$5:$C$243,$AB1025),"NÃO INFORMADO")</f>
        <v>ESP</v>
      </c>
      <c r="D1025" s="17" t="str">
        <f>IFERROR(INDEX(Cadastro!$D$5:$D$243,$AB1025),"")</f>
        <v>6x1</v>
      </c>
      <c r="E1025" s="17" t="str">
        <f>IFERROR(INDEX(Cadastro!$G$5:$G$243,$AB1025),"")</f>
        <v>6x1</v>
      </c>
      <c r="F1025" s="29">
        <v>46315</v>
      </c>
      <c r="G1025" s="32" t="str">
        <f t="shared" si="90"/>
        <v>ter</v>
      </c>
      <c r="H1025" s="31">
        <f>IF($L1025=0,"",_xlfn.MINIFS(Dados!$Q:$Q,Dados!$A:$A,$A1025,Dados!$S:$S,$F1025))</f>
        <v>480</v>
      </c>
      <c r="I1025" s="31">
        <f>IF($H1025="","",_xlfn.MAXIFS(Dados!$R:$R,Dados!$A:$A,$A1025,Dados!$S:$S,$F1025))</f>
        <v>975</v>
      </c>
      <c r="J1025" s="32" t="str">
        <f>IF($D1025&lt;&gt;"Folguista","",IFERROR(INDEX(Parâmetros!$D$52:$G$52,1,MIN(4,MAX(1,$W1025))),""))</f>
        <v/>
      </c>
      <c r="K1025" s="32" t="str">
        <f>IF(OR($AC1025&lt;&gt;"",$Y1025="Folga",$Y1025="Folga trabalhada",$Y1025="Férias (cadastro)",$Y1025="Férias / afastamento",$Y1025="Indeterminado (início da série)"),"",IF(OR($D1025="6x1",$D1025="FF 6x1"),IF(OR(WEEKDAY($F1025,2)=6,WEEKDAY($F1025,2)=7),"6x1 sáb/dom","6x1"),IF($D1025="5x2","5x2",IF($H1025="",IF($D1025="Folguista",$J1025,$E1025),IF(OR($H1025&gt;=Parâmetros!$E$18,$H1025&lt;Parâmetros!$E$19),"C",IF($H1025&lt;Parâmetros!$E$20,"A","B"))))))</f>
        <v>6x1</v>
      </c>
      <c r="L1025" s="30">
        <f>SUMIFS(Dados!$E:$E,Dados!$A:$A,$A1025,Dados!$S:$S,$F1025)</f>
        <v>7.17</v>
      </c>
      <c r="M1025" s="30">
        <f>IFERROR(INDEX(Parâmetros!$E$6:$E$11,MATCH($K1025,Parâmetros!$A$6:$A$11,0)),"")</f>
        <v>8.8000000000000007</v>
      </c>
      <c r="N1025" s="33">
        <f t="shared" si="91"/>
        <v>0.8147727272727272</v>
      </c>
      <c r="O1025" s="33">
        <f>Parâmetros!$E$13</f>
        <v>0.8</v>
      </c>
      <c r="P1025" s="32" t="str">
        <f>IF(OR($M1025="",$F1025&gt;Parâmetros!$E$14),"Não","Sim")</f>
        <v>Sim</v>
      </c>
      <c r="Q1025" s="32" t="str">
        <f t="shared" si="92"/>
        <v>Sim</v>
      </c>
      <c r="R1025" s="32" t="str">
        <f t="shared" si="93"/>
        <v>Sim</v>
      </c>
      <c r="S1025" s="30">
        <f t="shared" si="94"/>
        <v>0</v>
      </c>
      <c r="T1025" s="32" t="str">
        <f>IF($Q1025&lt;&gt;"Sim","",IF($N1025&gt;Parâmetros!$E$15,"Sim","Não"))</f>
        <v>Não</v>
      </c>
      <c r="U1025" s="17" t="str">
        <f t="shared" si="95"/>
        <v>Na meta</v>
      </c>
      <c r="V1025" s="17" t="str">
        <f>IF($AC1025&lt;&gt;"",IF($L1025&gt;0,"ATENÇÃO · apontou em dia de "&amp;LOWER($AC1025)&amp;" cadastrado","Exceção cadastrada · "&amp;$AC1025)&amp;IF($AD1025="",""," · "&amp;$AD1025),IF($E1025="Férias",IF($L1025&gt;0,"ATENÇÃO · apontou estando de férias no cadastro","Férias no cadastro"),IF($Y1025="Férias / afastamento","Afastamento · "&amp;($Z1025+$AA1025-1)&amp;" dias seguidos sem apontamento",IF($Y1025="Folga trabalhada","ATENÇÃO · apontou em dia de folga da escala 5x2",IF($Y1025="Folga",IF(AND($D1025="5x2",OR(WEEKDAY($F1025,2)=6,WEEKDAY($F1025,2)=7)),"Folga de fim de semana da escala 5x2",IF(AND(OR($D1025="6x1",$D1025="FF 6x1"),WEEKDAY($F1025,2)=6,FALSE()),"Folga de fim de semana · apontou no domingo anterior",IF(AND(OR($D1025="6x1",$D1025="FF 6x1"),WEEKDAY($F1025,2)=7,AND($A1025=$A1024,$L1024&gt;0)),"Folga de fim de semana · apontou no sábado",IF(AND(OR($D1025="6x1",$D1025="FF 6x1"),OR(WEEKDAY($F1025,2)=6,WEEKDAY($F1025,2)=7)),"Folga de fim de semana · sem apontamento no sábado nem no domingo","Folga prevista pelo ciclo")))),IF($Y1025="Indeterminado (início da série)","Sem histórico anterior — informe o dia do ciclo no Cadastro",IF($Y1025="Falta de registro",IF(OR(OR($D1025="6x1",$D1025="FF 6x1"),$D1025="5x2"),"FALTA DE REGISTRO · dia útil da escala "&amp;$E1025,"FALTA DE REGISTRO · dia "&amp;$W1025&amp;" de "&amp;IFERROR(INDEX(Parâmetros!$B$39:$B$48,MATCH($E1025,Parâmetros!$A$39:$A$48,0)),99)&amp;" do ciclo"),IF(OR($D1025="6x1",$D1025="FF 6x1"),IF(OR(AND(WEEKDAY($F1025,2)=6,AND($A1025=$A1026,$L1026&gt;0)),AND(WEEKDAY($F1025,2)=7,AND($A1025=$A1024,$L1024&gt;0))),"ATENÇÃO · apontou sábado e domingo no mesmo fim de semana",IF(OR(WEEKDAY($F1025,2)=6,WEEKDAY($F1025,2)=7),"Jornada de fim de semana do 6x1",IF(OR($H1025&gt;=Parâmetros!$E$20,$H1025&lt;Parâmetros!$E$19),"ATENÇÃO · 6x1 apontou fora do horário diurno","Jornada fixa do 6x1"))),IF($D1025="5x2","Jornada fixa do 5x2",IF($D1025="Folguista",IF($J1025=$K1025,"Evidência confirma sequência","DIVERGE · sequência "&amp;$J1025&amp;" × evidência "&amp;$K1025),IF($K1025=$E1025,"Evidência confirma cadastro","DIVERGE · cadastro "&amp;$E1025&amp;" × evidência "&amp;$K1025)))))))))))</f>
        <v>Jornada fixa do 6x1</v>
      </c>
      <c r="W1025" s="34" t="str">
        <f>IF(OR(OR($D1025="6x1",$D1025="FF 6x1"),$D1025="5x2"),"",IF($AB1025&lt;&gt;$AB1024,IF(IFERROR(INDEX(Cadastro!$F$5:$F$243,$AB1025),"")="",IF($L1025&gt;0,1,0),IF(IFERROR(INDEX(Cadastro!$F$5:$F$243,$AB1025),"")&lt;=IFERROR(INDEX(Parâmetros!$B$39:$B$48,MATCH($E1025,Parâmetros!$A$39:$A$48,0)),99),IFERROR(INDEX(Cadastro!$F$5:$F$243,$AB1025),""),0)),IF($L1025&gt;0,IF(N($X1024)&gt;0,1,N($W1024)+1),IF(AND($L1025=0,OR(N($W1024)&gt;=IFERROR(INDEX(Parâmetros!$B$39:$B$48,MATCH($E1025,Parâmetros!$A$39:$A$48,0)),99),AND(N($X1024)&gt;0,N($X1024)&lt;IFERROR(INDEX(Parâmetros!$C$39:$C$48,MATCH($E1025,Parâmetros!$A$39:$A$48,0)),0)))),0,N($W1024)+1))))</f>
        <v/>
      </c>
      <c r="X1025" s="34" t="str">
        <f>IF(OR(OR($D1025="6x1",$D1025="FF 6x1"),$D1025="5x2"),"",IF($AB1025&lt;&gt;$AB1024,IF(IFERROR(INDEX(Cadastro!$F$5:$F$243,$AB1025),"")="",0,IF(IFERROR(INDEX(Cadastro!$F$5:$F$243,$AB1025),"")&gt;IFERROR(INDEX(Parâmetros!$B$39:$B$48,MATCH($E1025,Parâmetros!$A$39:$A$48,0)),99),IFERROR(INDEX(Cadastro!$F$5:$F$243,$AB1025),"")-IFERROR(INDEX(Parâmetros!$B$39:$B$48,MATCH($E1025,Parâmetros!$A$39:$A$48,0)),99),0)),IF(AND($L1025=0,OR(N($W1024)&gt;=IFERROR(INDEX(Parâmetros!$B$39:$B$48,MATCH($E1025,Parâmetros!$A$39:$A$48,0)),99),AND(N($X1024)&gt;0,N($X1024)&lt;IFERROR(INDEX(Parâmetros!$C$39:$C$48,MATCH($E1025,Parâmetros!$A$39:$A$48,0)),0)))),N($X1024)+1,0)))</f>
        <v/>
      </c>
      <c r="Y1025" t="str">
        <f>IF($AC1025&lt;&gt;"",IF($L1025&gt;0,$AC1025&amp;" · com apontamento",$AC1025),IF($E1025="Férias",IF($L1025&gt;0,"Férias · com apontamento","Férias (cadastro)"),IF(($Z1025+$AA1025-1)&gt;Parâmetros!$E$16,"Férias / afastamento",IF(AND($D1025="5x2",OR(WEEKDAY($F1025,2)=6,WEEKDAY($F1025,2)=7)),IF($L1025&gt;0,"Folga trabalhada","Folga"),IF($L1025&gt;0,"Trabalhado",IF(OR(OR($D1025="6x1",$D1025="FF 6x1"),$D1025="5x2"),IF(AND(OR($D1025="6x1",$D1025="FF 6x1"),OR(WEEKDAY($F1025,2)=6,WEEKDAY($F1025,2)=7)),"Folga","Falta de registro"),IF(AND($AB1025&lt;&gt;$AB1024,IFERROR(INDEX(Cadastro!$F$5:$F$243,$AB1025),"")=""),"Indeterminado (início da série)",IF($X1025&gt;0,"Folga","Falta de registro"))))))))</f>
        <v>Trabalhado</v>
      </c>
      <c r="Z1025" s="34">
        <f>IF(OR($L1025&gt;0,$F1025&gt;Parâmetros!$E$14),0,IF($A1025&lt;&gt;$A1024,1,N($Z1024)+1))</f>
        <v>0</v>
      </c>
      <c r="AA1025" s="34">
        <f>IF(OR($L1025&gt;0,$F1025&gt;Parâmetros!$E$14),0,IF(OR($A1025&lt;&gt;$A1026,$F1026&gt;Parâmetros!$E$14),1,N($AA1026)+1))</f>
        <v>0</v>
      </c>
      <c r="AB1025" s="31">
        <f>IFERROR(MATCH($A1025&amp;"|"&amp;TEXT(_xlfn.MAXIFS(Cadastro!$E$5:$E$243,Cadastro!$A$5:$A$243,$A1025,Cadastro!$E$5:$E$243,"&lt;="&amp;$F1025),"yyyymmdd"),Cadastro!$I$5:$I$243,0),"")</f>
        <v>136</v>
      </c>
      <c r="AC1025" t="str">
        <f>IFERROR(_xlfn.SINGLE(INDEX(Exceções!$D$5:$D$203,MATCH($A1025&amp;"|"&amp;$F1025,Exceções!$F$5:$F$203,0))),"")</f>
        <v/>
      </c>
      <c r="AD1025" t="str">
        <f>IF($AC1025="","",IFERROR(_xlfn.SINGLE(INDEX(Exceções!$E$5:$E$203,MATCH($A1025&amp;"|"&amp;$F1025,Exceções!$F$5:$F$203,0))),""))</f>
        <v/>
      </c>
    </row>
    <row r="1026" spans="1:30" ht="15" hidden="1" customHeight="1" x14ac:dyDescent="0.25">
      <c r="A1026" s="31">
        <v>55628</v>
      </c>
      <c r="B1026" s="17" t="s">
        <v>40</v>
      </c>
      <c r="C1026" s="17" t="str">
        <f>IFERROR(INDEX(Cadastro!$C$5:$C$243,$AB1026),"NÃO INFORMADO")</f>
        <v>ESP</v>
      </c>
      <c r="D1026" s="17" t="str">
        <f>IFERROR(INDEX(Cadastro!$D$5:$D$243,$AB1026),"")</f>
        <v>6x1</v>
      </c>
      <c r="E1026" s="17" t="str">
        <f>IFERROR(INDEX(Cadastro!$G$5:$G$243,$AB1026),"")</f>
        <v>6x1</v>
      </c>
      <c r="F1026" s="29">
        <v>46316</v>
      </c>
      <c r="G1026" s="32" t="str">
        <f t="shared" ref="G1026:G1089" si="96">CHOOSE(WEEKDAY($F1026,1),"dom","seg","ter","qua","qui","sex","sáb")</f>
        <v>qua</v>
      </c>
      <c r="H1026" s="31">
        <f>IF($L1026=0,"",_xlfn.MINIFS(Dados!$Q:$Q,Dados!$A:$A,$A1026,Dados!$S:$S,$F1026))</f>
        <v>480</v>
      </c>
      <c r="I1026" s="31">
        <f>IF($H1026="","",_xlfn.MAXIFS(Dados!$R:$R,Dados!$A:$A,$A1026,Dados!$S:$S,$F1026))</f>
        <v>975</v>
      </c>
      <c r="J1026" s="32" t="str">
        <f>IF($D1026&lt;&gt;"Folguista","",IFERROR(INDEX(Parâmetros!$D$52:$G$52,1,MIN(4,MAX(1,$W1026))),""))</f>
        <v/>
      </c>
      <c r="K1026" s="32" t="str">
        <f>IF(OR($AC1026&lt;&gt;"",$Y1026="Folga",$Y1026="Folga trabalhada",$Y1026="Férias (cadastro)",$Y1026="Férias / afastamento",$Y1026="Indeterminado (início da série)"),"",IF(OR($D1026="6x1",$D1026="FF 6x1"),IF(OR(WEEKDAY($F1026,2)=6,WEEKDAY($F1026,2)=7),"6x1 sáb/dom","6x1"),IF($D1026="5x2","5x2",IF($H1026="",IF($D1026="Folguista",$J1026,$E1026),IF(OR($H1026&gt;=Parâmetros!$E$18,$H1026&lt;Parâmetros!$E$19),"C",IF($H1026&lt;Parâmetros!$E$20,"A","B"))))))</f>
        <v>6x1</v>
      </c>
      <c r="L1026" s="30">
        <f>SUMIFS(Dados!$E:$E,Dados!$A:$A,$A1026,Dados!$S:$S,$F1026)</f>
        <v>9.33</v>
      </c>
      <c r="M1026" s="30">
        <f>IFERROR(INDEX(Parâmetros!$E$6:$E$11,MATCH($K1026,Parâmetros!$A$6:$A$11,0)),"")</f>
        <v>8.8000000000000007</v>
      </c>
      <c r="N1026" s="33">
        <f t="shared" ref="N1026:N1089" si="97">IFERROR($L1026/$M1026,"")</f>
        <v>1.0602272727272726</v>
      </c>
      <c r="O1026" s="33">
        <f>Parâmetros!$E$13</f>
        <v>0.8</v>
      </c>
      <c r="P1026" s="32" t="str">
        <f>IF(OR($M1026="",$F1026&gt;Parâmetros!$E$14),"Não","Sim")</f>
        <v>Sim</v>
      </c>
      <c r="Q1026" s="32" t="str">
        <f t="shared" ref="Q1026:Q1089" si="98">IF($P1026="Não","",IF($L1026&gt;0,"Sim","Não"))</f>
        <v>Sim</v>
      </c>
      <c r="R1026" s="32" t="str">
        <f t="shared" ref="R1026:R1089" si="99">IF($Q1026&lt;&gt;"Sim","",IF($N1026&gt;=$O1026,"Sim","Não"))</f>
        <v>Sim</v>
      </c>
      <c r="S1026" s="30">
        <f t="shared" ref="S1026:S1089" si="100">IF($Q1026&lt;&gt;"Sim","",MAX(0,$M1026*$O1026-$L1026))</f>
        <v>0</v>
      </c>
      <c r="T1026" s="32" t="str">
        <f>IF($Q1026&lt;&gt;"Sim","",IF($N1026&gt;Parâmetros!$E$15,"Sim","Não"))</f>
        <v>Sim</v>
      </c>
      <c r="U1026" s="17" t="str">
        <f t="shared" ref="U1026:U1089" si="101">IF($AC1026&lt;&gt;"",$AC1026,IF($P1026="Não",IF($Y1026="Folga","Folga",IF(LEFT($Y1026,6)="Férias","Férias / afastamento",IF($Y1026="Indeterminado (início da série)","Início da série","Fora da apuração"))),IF($Q1026="Não","Falta de registro",IF($R1026="Sim","Na meta","Abaixo da meta"))))</f>
        <v>Na meta</v>
      </c>
      <c r="V1026" s="17" t="str">
        <f>IF($AC1026&lt;&gt;"",IF($L1026&gt;0,"ATENÇÃO · apontou em dia de "&amp;LOWER($AC1026)&amp;" cadastrado","Exceção cadastrada · "&amp;$AC1026)&amp;IF($AD1026="",""," · "&amp;$AD1026),IF($E1026="Férias",IF($L1026&gt;0,"ATENÇÃO · apontou estando de férias no cadastro","Férias no cadastro"),IF($Y1026="Férias / afastamento","Afastamento · "&amp;($Z1026+$AA1026-1)&amp;" dias seguidos sem apontamento",IF($Y1026="Folga trabalhada","ATENÇÃO · apontou em dia de folga da escala 5x2",IF($Y1026="Folga",IF(AND($D1026="5x2",OR(WEEKDAY($F1026,2)=6,WEEKDAY($F1026,2)=7)),"Folga de fim de semana da escala 5x2",IF(AND(OR($D1026="6x1",$D1026="FF 6x1"),WEEKDAY($F1026,2)=6,FALSE()),"Folga de fim de semana · apontou no domingo anterior",IF(AND(OR($D1026="6x1",$D1026="FF 6x1"),WEEKDAY($F1026,2)=7,AND($A1026=$A1025,$L1025&gt;0)),"Folga de fim de semana · apontou no sábado",IF(AND(OR($D1026="6x1",$D1026="FF 6x1"),OR(WEEKDAY($F1026,2)=6,WEEKDAY($F1026,2)=7)),"Folga de fim de semana · sem apontamento no sábado nem no domingo","Folga prevista pelo ciclo")))),IF($Y1026="Indeterminado (início da série)","Sem histórico anterior — informe o dia do ciclo no Cadastro",IF($Y1026="Falta de registro",IF(OR(OR($D1026="6x1",$D1026="FF 6x1"),$D1026="5x2"),"FALTA DE REGISTRO · dia útil da escala "&amp;$E1026,"FALTA DE REGISTRO · dia "&amp;$W1026&amp;" de "&amp;IFERROR(INDEX(Parâmetros!$B$39:$B$48,MATCH($E1026,Parâmetros!$A$39:$A$48,0)),99)&amp;" do ciclo"),IF(OR($D1026="6x1",$D1026="FF 6x1"),IF(OR(AND(WEEKDAY($F1026,2)=6,AND($A1026=$A1027,$L1027&gt;0)),AND(WEEKDAY($F1026,2)=7,AND($A1026=$A1025,$L1025&gt;0))),"ATENÇÃO · apontou sábado e domingo no mesmo fim de semana",IF(OR(WEEKDAY($F1026,2)=6,WEEKDAY($F1026,2)=7),"Jornada de fim de semana do 6x1",IF(OR($H1026&gt;=Parâmetros!$E$20,$H1026&lt;Parâmetros!$E$19),"ATENÇÃO · 6x1 apontou fora do horário diurno","Jornada fixa do 6x1"))),IF($D1026="5x2","Jornada fixa do 5x2",IF($D1026="Folguista",IF($J1026=$K1026,"Evidência confirma sequência","DIVERGE · sequência "&amp;$J1026&amp;" × evidência "&amp;$K1026),IF($K1026=$E1026,"Evidência confirma cadastro","DIVERGE · cadastro "&amp;$E1026&amp;" × evidência "&amp;$K1026)))))))))))</f>
        <v>Jornada fixa do 6x1</v>
      </c>
      <c r="W1026" s="34" t="str">
        <f>IF(OR(OR($D1026="6x1",$D1026="FF 6x1"),$D1026="5x2"),"",IF($AB1026&lt;&gt;$AB1025,IF(IFERROR(INDEX(Cadastro!$F$5:$F$243,$AB1026),"")="",IF($L1026&gt;0,1,0),IF(IFERROR(INDEX(Cadastro!$F$5:$F$243,$AB1026),"")&lt;=IFERROR(INDEX(Parâmetros!$B$39:$B$48,MATCH($E1026,Parâmetros!$A$39:$A$48,0)),99),IFERROR(INDEX(Cadastro!$F$5:$F$243,$AB1026),""),0)),IF($L1026&gt;0,IF(N($X1025)&gt;0,1,N($W1025)+1),IF(AND($L1026=0,OR(N($W1025)&gt;=IFERROR(INDEX(Parâmetros!$B$39:$B$48,MATCH($E1026,Parâmetros!$A$39:$A$48,0)),99),AND(N($X1025)&gt;0,N($X1025)&lt;IFERROR(INDEX(Parâmetros!$C$39:$C$48,MATCH($E1026,Parâmetros!$A$39:$A$48,0)),0)))),0,N($W1025)+1))))</f>
        <v/>
      </c>
      <c r="X1026" s="34" t="str">
        <f>IF(OR(OR($D1026="6x1",$D1026="FF 6x1"),$D1026="5x2"),"",IF($AB1026&lt;&gt;$AB1025,IF(IFERROR(INDEX(Cadastro!$F$5:$F$243,$AB1026),"")="",0,IF(IFERROR(INDEX(Cadastro!$F$5:$F$243,$AB1026),"")&gt;IFERROR(INDEX(Parâmetros!$B$39:$B$48,MATCH($E1026,Parâmetros!$A$39:$A$48,0)),99),IFERROR(INDEX(Cadastro!$F$5:$F$243,$AB1026),"")-IFERROR(INDEX(Parâmetros!$B$39:$B$48,MATCH($E1026,Parâmetros!$A$39:$A$48,0)),99),0)),IF(AND($L1026=0,OR(N($W1025)&gt;=IFERROR(INDEX(Parâmetros!$B$39:$B$48,MATCH($E1026,Parâmetros!$A$39:$A$48,0)),99),AND(N($X1025)&gt;0,N($X1025)&lt;IFERROR(INDEX(Parâmetros!$C$39:$C$48,MATCH($E1026,Parâmetros!$A$39:$A$48,0)),0)))),N($X1025)+1,0)))</f>
        <v/>
      </c>
      <c r="Y1026" t="str">
        <f>IF($AC1026&lt;&gt;"",IF($L1026&gt;0,$AC1026&amp;" · com apontamento",$AC1026),IF($E1026="Férias",IF($L1026&gt;0,"Férias · com apontamento","Férias (cadastro)"),IF(($Z1026+$AA1026-1)&gt;Parâmetros!$E$16,"Férias / afastamento",IF(AND($D1026="5x2",OR(WEEKDAY($F1026,2)=6,WEEKDAY($F1026,2)=7)),IF($L1026&gt;0,"Folga trabalhada","Folga"),IF($L1026&gt;0,"Trabalhado",IF(OR(OR($D1026="6x1",$D1026="FF 6x1"),$D1026="5x2"),IF(AND(OR($D1026="6x1",$D1026="FF 6x1"),OR(WEEKDAY($F1026,2)=6,WEEKDAY($F1026,2)=7)),"Folga","Falta de registro"),IF(AND($AB1026&lt;&gt;$AB1025,IFERROR(INDEX(Cadastro!$F$5:$F$243,$AB1026),"")=""),"Indeterminado (início da série)",IF($X1026&gt;0,"Folga","Falta de registro"))))))))</f>
        <v>Trabalhado</v>
      </c>
      <c r="Z1026" s="34">
        <f>IF(OR($L1026&gt;0,$F1026&gt;Parâmetros!$E$14),0,IF($A1026&lt;&gt;$A1025,1,N($Z1025)+1))</f>
        <v>0</v>
      </c>
      <c r="AA1026" s="34">
        <f>IF(OR($L1026&gt;0,$F1026&gt;Parâmetros!$E$14),0,IF(OR($A1026&lt;&gt;$A1027,$F1027&gt;Parâmetros!$E$14),1,N($AA1027)+1))</f>
        <v>0</v>
      </c>
      <c r="AB1026" s="31">
        <f>IFERROR(MATCH($A1026&amp;"|"&amp;TEXT(_xlfn.MAXIFS(Cadastro!$E$5:$E$243,Cadastro!$A$5:$A$243,$A1026,Cadastro!$E$5:$E$243,"&lt;="&amp;$F1026),"yyyymmdd"),Cadastro!$I$5:$I$243,0),"")</f>
        <v>136</v>
      </c>
      <c r="AC1026" t="str">
        <f>IFERROR(_xlfn.SINGLE(INDEX(Exceções!$D$5:$D$203,MATCH($A1026&amp;"|"&amp;$F1026,Exceções!$F$5:$F$203,0))),"")</f>
        <v/>
      </c>
      <c r="AD1026" t="str">
        <f>IF($AC1026="","",IFERROR(_xlfn.SINGLE(INDEX(Exceções!$E$5:$E$203,MATCH($A1026&amp;"|"&amp;$F1026,Exceções!$F$5:$F$203,0))),""))</f>
        <v/>
      </c>
    </row>
    <row r="1027" spans="1:30" ht="15" hidden="1" customHeight="1" x14ac:dyDescent="0.25">
      <c r="A1027" s="31">
        <v>55628</v>
      </c>
      <c r="B1027" s="17" t="s">
        <v>40</v>
      </c>
      <c r="C1027" s="17" t="str">
        <f>IFERROR(INDEX(Cadastro!$C$5:$C$243,$AB1027),"NÃO INFORMADO")</f>
        <v>ESP</v>
      </c>
      <c r="D1027" s="17" t="str">
        <f>IFERROR(INDEX(Cadastro!$D$5:$D$243,$AB1027),"")</f>
        <v>6x1</v>
      </c>
      <c r="E1027" s="17" t="str">
        <f>IFERROR(INDEX(Cadastro!$G$5:$G$243,$AB1027),"")</f>
        <v>6x1</v>
      </c>
      <c r="F1027" s="29">
        <v>46317</v>
      </c>
      <c r="G1027" s="32" t="str">
        <f t="shared" si="96"/>
        <v>qui</v>
      </c>
      <c r="H1027" s="31" t="str">
        <f>IF($L1027=0,"",_xlfn.MINIFS(Dados!$Q:$Q,Dados!$A:$A,$A1027,Dados!$S:$S,$F1027))</f>
        <v/>
      </c>
      <c r="I1027" s="31" t="str">
        <f>IF($H1027="","",_xlfn.MAXIFS(Dados!$R:$R,Dados!$A:$A,$A1027,Dados!$S:$S,$F1027))</f>
        <v/>
      </c>
      <c r="J1027" s="32" t="str">
        <f>IF($D1027&lt;&gt;"Folguista","",IFERROR(INDEX(Parâmetros!$D$52:$G$52,1,MIN(4,MAX(1,$W1027))),""))</f>
        <v/>
      </c>
      <c r="K1027" s="32" t="str">
        <f>IF(OR($AC1027&lt;&gt;"",$Y1027="Folga",$Y1027="Folga trabalhada",$Y1027="Férias (cadastro)",$Y1027="Férias / afastamento",$Y1027="Indeterminado (início da série)"),"",IF(OR($D1027="6x1",$D1027="FF 6x1"),IF(OR(WEEKDAY($F1027,2)=6,WEEKDAY($F1027,2)=7),"6x1 sáb/dom","6x1"),IF($D1027="5x2","5x2",IF($H1027="",IF($D1027="Folguista",$J1027,$E1027),IF(OR($H1027&gt;=Parâmetros!$E$18,$H1027&lt;Parâmetros!$E$19),"C",IF($H1027&lt;Parâmetros!$E$20,"A","B"))))))</f>
        <v>6x1</v>
      </c>
      <c r="L1027" s="30">
        <f>SUMIFS(Dados!$E:$E,Dados!$A:$A,$A1027,Dados!$S:$S,$F1027)</f>
        <v>0</v>
      </c>
      <c r="M1027" s="30">
        <f>IFERROR(INDEX(Parâmetros!$E$6:$E$11,MATCH($K1027,Parâmetros!$A$6:$A$11,0)),"")</f>
        <v>8.8000000000000007</v>
      </c>
      <c r="N1027" s="33">
        <f t="shared" si="97"/>
        <v>0</v>
      </c>
      <c r="O1027" s="33">
        <f>Parâmetros!$E$13</f>
        <v>0.8</v>
      </c>
      <c r="P1027" s="32" t="str">
        <f>IF(OR($M1027="",$F1027&gt;Parâmetros!$E$14),"Não","Sim")</f>
        <v>Sim</v>
      </c>
      <c r="Q1027" s="32" t="str">
        <f t="shared" si="98"/>
        <v>Não</v>
      </c>
      <c r="R1027" s="32" t="str">
        <f t="shared" si="99"/>
        <v/>
      </c>
      <c r="S1027" s="30" t="str">
        <f t="shared" si="100"/>
        <v/>
      </c>
      <c r="T1027" s="32" t="str">
        <f>IF($Q1027&lt;&gt;"Sim","",IF($N1027&gt;Parâmetros!$E$15,"Sim","Não"))</f>
        <v/>
      </c>
      <c r="U1027" s="17" t="str">
        <f t="shared" si="101"/>
        <v>Falta de registro</v>
      </c>
      <c r="V1027" s="17" t="str">
        <f>IF($AC1027&lt;&gt;"",IF($L1027&gt;0,"ATENÇÃO · apontou em dia de "&amp;LOWER($AC1027)&amp;" cadastrado","Exceção cadastrada · "&amp;$AC1027)&amp;IF($AD1027="",""," · "&amp;$AD1027),IF($E1027="Férias",IF($L1027&gt;0,"ATENÇÃO · apontou estando de férias no cadastro","Férias no cadastro"),IF($Y1027="Férias / afastamento","Afastamento · "&amp;($Z1027+$AA1027-1)&amp;" dias seguidos sem apontamento",IF($Y1027="Folga trabalhada","ATENÇÃO · apontou em dia de folga da escala 5x2",IF($Y1027="Folga",IF(AND($D1027="5x2",OR(WEEKDAY($F1027,2)=6,WEEKDAY($F1027,2)=7)),"Folga de fim de semana da escala 5x2",IF(AND(OR($D1027="6x1",$D1027="FF 6x1"),WEEKDAY($F1027,2)=6,FALSE()),"Folga de fim de semana · apontou no domingo anterior",IF(AND(OR($D1027="6x1",$D1027="FF 6x1"),WEEKDAY($F1027,2)=7,AND($A1027=$A1026,$L1026&gt;0)),"Folga de fim de semana · apontou no sábado",IF(AND(OR($D1027="6x1",$D1027="FF 6x1"),OR(WEEKDAY($F1027,2)=6,WEEKDAY($F1027,2)=7)),"Folga de fim de semana · sem apontamento no sábado nem no domingo","Folga prevista pelo ciclo")))),IF($Y1027="Indeterminado (início da série)","Sem histórico anterior — informe o dia do ciclo no Cadastro",IF($Y1027="Falta de registro",IF(OR(OR($D1027="6x1",$D1027="FF 6x1"),$D1027="5x2"),"FALTA DE REGISTRO · dia útil da escala "&amp;$E1027,"FALTA DE REGISTRO · dia "&amp;$W1027&amp;" de "&amp;IFERROR(INDEX(Parâmetros!$B$39:$B$48,MATCH($E1027,Parâmetros!$A$39:$A$48,0)),99)&amp;" do ciclo"),IF(OR($D1027="6x1",$D1027="FF 6x1"),IF(OR(AND(WEEKDAY($F1027,2)=6,AND($A1027=$A1028,$L1028&gt;0)),AND(WEEKDAY($F1027,2)=7,AND($A1027=$A1026,$L1026&gt;0))),"ATENÇÃO · apontou sábado e domingo no mesmo fim de semana",IF(OR(WEEKDAY($F1027,2)=6,WEEKDAY($F1027,2)=7),"Jornada de fim de semana do 6x1",IF(OR($H1027&gt;=Parâmetros!$E$20,$H1027&lt;Parâmetros!$E$19),"ATENÇÃO · 6x1 apontou fora do horário diurno","Jornada fixa do 6x1"))),IF($D1027="5x2","Jornada fixa do 5x2",IF($D1027="Folguista",IF($J1027=$K1027,"Evidência confirma sequência","DIVERGE · sequência "&amp;$J1027&amp;" × evidência "&amp;$K1027),IF($K1027=$E1027,"Evidência confirma cadastro","DIVERGE · cadastro "&amp;$E1027&amp;" × evidência "&amp;$K1027)))))))))))</f>
        <v>FALTA DE REGISTRO · dia útil da escala 6x1</v>
      </c>
      <c r="W1027" s="34" t="str">
        <f>IF(OR(OR($D1027="6x1",$D1027="FF 6x1"),$D1027="5x2"),"",IF($AB1027&lt;&gt;$AB1026,IF(IFERROR(INDEX(Cadastro!$F$5:$F$243,$AB1027),"")="",IF($L1027&gt;0,1,0),IF(IFERROR(INDEX(Cadastro!$F$5:$F$243,$AB1027),"")&lt;=IFERROR(INDEX(Parâmetros!$B$39:$B$48,MATCH($E1027,Parâmetros!$A$39:$A$48,0)),99),IFERROR(INDEX(Cadastro!$F$5:$F$243,$AB1027),""),0)),IF($L1027&gt;0,IF(N($X1026)&gt;0,1,N($W1026)+1),IF(AND($L1027=0,OR(N($W1026)&gt;=IFERROR(INDEX(Parâmetros!$B$39:$B$48,MATCH($E1027,Parâmetros!$A$39:$A$48,0)),99),AND(N($X1026)&gt;0,N($X1026)&lt;IFERROR(INDEX(Parâmetros!$C$39:$C$48,MATCH($E1027,Parâmetros!$A$39:$A$48,0)),0)))),0,N($W1026)+1))))</f>
        <v/>
      </c>
      <c r="X1027" s="34" t="str">
        <f>IF(OR(OR($D1027="6x1",$D1027="FF 6x1"),$D1027="5x2"),"",IF($AB1027&lt;&gt;$AB1026,IF(IFERROR(INDEX(Cadastro!$F$5:$F$243,$AB1027),"")="",0,IF(IFERROR(INDEX(Cadastro!$F$5:$F$243,$AB1027),"")&gt;IFERROR(INDEX(Parâmetros!$B$39:$B$48,MATCH($E1027,Parâmetros!$A$39:$A$48,0)),99),IFERROR(INDEX(Cadastro!$F$5:$F$243,$AB1027),"")-IFERROR(INDEX(Parâmetros!$B$39:$B$48,MATCH($E1027,Parâmetros!$A$39:$A$48,0)),99),0)),IF(AND($L1027=0,OR(N($W1026)&gt;=IFERROR(INDEX(Parâmetros!$B$39:$B$48,MATCH($E1027,Parâmetros!$A$39:$A$48,0)),99),AND(N($X1026)&gt;0,N($X1026)&lt;IFERROR(INDEX(Parâmetros!$C$39:$C$48,MATCH($E1027,Parâmetros!$A$39:$A$48,0)),0)))),N($X1026)+1,0)))</f>
        <v/>
      </c>
      <c r="Y1027" t="str">
        <f>IF($AC1027&lt;&gt;"",IF($L1027&gt;0,$AC1027&amp;" · com apontamento",$AC1027),IF($E1027="Férias",IF($L1027&gt;0,"Férias · com apontamento","Férias (cadastro)"),IF(($Z1027+$AA1027-1)&gt;Parâmetros!$E$16,"Férias / afastamento",IF(AND($D1027="5x2",OR(WEEKDAY($F1027,2)=6,WEEKDAY($F1027,2)=7)),IF($L1027&gt;0,"Folga trabalhada","Folga"),IF($L1027&gt;0,"Trabalhado",IF(OR(OR($D1027="6x1",$D1027="FF 6x1"),$D1027="5x2"),IF(AND(OR($D1027="6x1",$D1027="FF 6x1"),OR(WEEKDAY($F1027,2)=6,WEEKDAY($F1027,2)=7)),"Folga","Falta de registro"),IF(AND($AB1027&lt;&gt;$AB1026,IFERROR(INDEX(Cadastro!$F$5:$F$243,$AB1027),"")=""),"Indeterminado (início da série)",IF($X1027&gt;0,"Folga","Falta de registro"))))))))</f>
        <v>Falta de registro</v>
      </c>
      <c r="Z1027" s="34">
        <f>IF(OR($L1027&gt;0,$F1027&gt;Parâmetros!$E$14),0,IF($A1027&lt;&gt;$A1026,1,N($Z1026)+1))</f>
        <v>1</v>
      </c>
      <c r="AA1027" s="34">
        <f>IF(OR($L1027&gt;0,$F1027&gt;Parâmetros!$E$14),0,IF(OR($A1027&lt;&gt;$A1028,$F1028&gt;Parâmetros!$E$14),1,N($AA1028)+1))</f>
        <v>2</v>
      </c>
      <c r="AB1027" s="31">
        <f>IFERROR(MATCH($A1027&amp;"|"&amp;TEXT(_xlfn.MAXIFS(Cadastro!$E$5:$E$243,Cadastro!$A$5:$A$243,$A1027,Cadastro!$E$5:$E$243,"&lt;="&amp;$F1027),"yyyymmdd"),Cadastro!$I$5:$I$243,0),"")</f>
        <v>136</v>
      </c>
      <c r="AC1027" t="str">
        <f>IFERROR(_xlfn.SINGLE(INDEX(Exceções!$D$5:$D$203,MATCH($A1027&amp;"|"&amp;$F1027,Exceções!$F$5:$F$203,0))),"")</f>
        <v/>
      </c>
      <c r="AD1027" t="str">
        <f>IF($AC1027="","",IFERROR(_xlfn.SINGLE(INDEX(Exceções!$E$5:$E$203,MATCH($A1027&amp;"|"&amp;$F1027,Exceções!$F$5:$F$203,0))),""))</f>
        <v/>
      </c>
    </row>
    <row r="1028" spans="1:30" ht="15" hidden="1" customHeight="1" x14ac:dyDescent="0.25">
      <c r="A1028" s="31">
        <v>55628</v>
      </c>
      <c r="B1028" s="17" t="s">
        <v>40</v>
      </c>
      <c r="C1028" s="17" t="str">
        <f>IFERROR(INDEX(Cadastro!$C$5:$C$243,$AB1028),"NÃO INFORMADO")</f>
        <v>ESP</v>
      </c>
      <c r="D1028" s="17" t="str">
        <f>IFERROR(INDEX(Cadastro!$D$5:$D$243,$AB1028),"")</f>
        <v>6x1</v>
      </c>
      <c r="E1028" s="17" t="str">
        <f>IFERROR(INDEX(Cadastro!$G$5:$G$243,$AB1028),"")</f>
        <v>6x1</v>
      </c>
      <c r="F1028" s="29">
        <v>46318</v>
      </c>
      <c r="G1028" s="32" t="str">
        <f t="shared" si="96"/>
        <v>sex</v>
      </c>
      <c r="H1028" s="31" t="str">
        <f>IF($L1028=0,"",_xlfn.MINIFS(Dados!$Q:$Q,Dados!$A:$A,$A1028,Dados!$S:$S,$F1028))</f>
        <v/>
      </c>
      <c r="I1028" s="31" t="str">
        <f>IF($H1028="","",_xlfn.MAXIFS(Dados!$R:$R,Dados!$A:$A,$A1028,Dados!$S:$S,$F1028))</f>
        <v/>
      </c>
      <c r="J1028" s="32" t="str">
        <f>IF($D1028&lt;&gt;"Folguista","",IFERROR(INDEX(Parâmetros!$D$52:$G$52,1,MIN(4,MAX(1,$W1028))),""))</f>
        <v/>
      </c>
      <c r="K1028" s="32" t="str">
        <f>IF(OR($AC1028&lt;&gt;"",$Y1028="Folga",$Y1028="Folga trabalhada",$Y1028="Férias (cadastro)",$Y1028="Férias / afastamento",$Y1028="Indeterminado (início da série)"),"",IF(OR($D1028="6x1",$D1028="FF 6x1"),IF(OR(WEEKDAY($F1028,2)=6,WEEKDAY($F1028,2)=7),"6x1 sáb/dom","6x1"),IF($D1028="5x2","5x2",IF($H1028="",IF($D1028="Folguista",$J1028,$E1028),IF(OR($H1028&gt;=Parâmetros!$E$18,$H1028&lt;Parâmetros!$E$19),"C",IF($H1028&lt;Parâmetros!$E$20,"A","B"))))))</f>
        <v>6x1</v>
      </c>
      <c r="L1028" s="30">
        <f>SUMIFS(Dados!$E:$E,Dados!$A:$A,$A1028,Dados!$S:$S,$F1028)</f>
        <v>0</v>
      </c>
      <c r="M1028" s="30">
        <f>IFERROR(INDEX(Parâmetros!$E$6:$E$11,MATCH($K1028,Parâmetros!$A$6:$A$11,0)),"")</f>
        <v>8.8000000000000007</v>
      </c>
      <c r="N1028" s="33">
        <f t="shared" si="97"/>
        <v>0</v>
      </c>
      <c r="O1028" s="33">
        <f>Parâmetros!$E$13</f>
        <v>0.8</v>
      </c>
      <c r="P1028" s="32" t="str">
        <f>IF(OR($M1028="",$F1028&gt;Parâmetros!$E$14),"Não","Sim")</f>
        <v>Sim</v>
      </c>
      <c r="Q1028" s="32" t="str">
        <f t="shared" si="98"/>
        <v>Não</v>
      </c>
      <c r="R1028" s="32" t="str">
        <f t="shared" si="99"/>
        <v/>
      </c>
      <c r="S1028" s="30" t="str">
        <f t="shared" si="100"/>
        <v/>
      </c>
      <c r="T1028" s="32" t="str">
        <f>IF($Q1028&lt;&gt;"Sim","",IF($N1028&gt;Parâmetros!$E$15,"Sim","Não"))</f>
        <v/>
      </c>
      <c r="U1028" s="17" t="str">
        <f t="shared" si="101"/>
        <v>Falta de registro</v>
      </c>
      <c r="V1028" s="17" t="str">
        <f>IF($AC1028&lt;&gt;"",IF($L1028&gt;0,"ATENÇÃO · apontou em dia de "&amp;LOWER($AC1028)&amp;" cadastrado","Exceção cadastrada · "&amp;$AC1028)&amp;IF($AD1028="",""," · "&amp;$AD1028),IF($E1028="Férias",IF($L1028&gt;0,"ATENÇÃO · apontou estando de férias no cadastro","Férias no cadastro"),IF($Y1028="Férias / afastamento","Afastamento · "&amp;($Z1028+$AA1028-1)&amp;" dias seguidos sem apontamento",IF($Y1028="Folga trabalhada","ATENÇÃO · apontou em dia de folga da escala 5x2",IF($Y1028="Folga",IF(AND($D1028="5x2",OR(WEEKDAY($F1028,2)=6,WEEKDAY($F1028,2)=7)),"Folga de fim de semana da escala 5x2",IF(AND(OR($D1028="6x1",$D1028="FF 6x1"),WEEKDAY($F1028,2)=6,FALSE()),"Folga de fim de semana · apontou no domingo anterior",IF(AND(OR($D1028="6x1",$D1028="FF 6x1"),WEEKDAY($F1028,2)=7,AND($A1028=$A1027,$L1027&gt;0)),"Folga de fim de semana · apontou no sábado",IF(AND(OR($D1028="6x1",$D1028="FF 6x1"),OR(WEEKDAY($F1028,2)=6,WEEKDAY($F1028,2)=7)),"Folga de fim de semana · sem apontamento no sábado nem no domingo","Folga prevista pelo ciclo")))),IF($Y1028="Indeterminado (início da série)","Sem histórico anterior — informe o dia do ciclo no Cadastro",IF($Y1028="Falta de registro",IF(OR(OR($D1028="6x1",$D1028="FF 6x1"),$D1028="5x2"),"FALTA DE REGISTRO · dia útil da escala "&amp;$E1028,"FALTA DE REGISTRO · dia "&amp;$W1028&amp;" de "&amp;IFERROR(INDEX(Parâmetros!$B$39:$B$48,MATCH($E1028,Parâmetros!$A$39:$A$48,0)),99)&amp;" do ciclo"),IF(OR($D1028="6x1",$D1028="FF 6x1"),IF(OR(AND(WEEKDAY($F1028,2)=6,AND($A1028=$A1029,$L1029&gt;0)),AND(WEEKDAY($F1028,2)=7,AND($A1028=$A1027,$L1027&gt;0))),"ATENÇÃO · apontou sábado e domingo no mesmo fim de semana",IF(OR(WEEKDAY($F1028,2)=6,WEEKDAY($F1028,2)=7),"Jornada de fim de semana do 6x1",IF(OR($H1028&gt;=Parâmetros!$E$20,$H1028&lt;Parâmetros!$E$19),"ATENÇÃO · 6x1 apontou fora do horário diurno","Jornada fixa do 6x1"))),IF($D1028="5x2","Jornada fixa do 5x2",IF($D1028="Folguista",IF($J1028=$K1028,"Evidência confirma sequência","DIVERGE · sequência "&amp;$J1028&amp;" × evidência "&amp;$K1028),IF($K1028=$E1028,"Evidência confirma cadastro","DIVERGE · cadastro "&amp;$E1028&amp;" × evidência "&amp;$K1028)))))))))))</f>
        <v>FALTA DE REGISTRO · dia útil da escala 6x1</v>
      </c>
      <c r="W1028" s="34" t="str">
        <f>IF(OR(OR($D1028="6x1",$D1028="FF 6x1"),$D1028="5x2"),"",IF($AB1028&lt;&gt;$AB1027,IF(IFERROR(INDEX(Cadastro!$F$5:$F$243,$AB1028),"")="",IF($L1028&gt;0,1,0),IF(IFERROR(INDEX(Cadastro!$F$5:$F$243,$AB1028),"")&lt;=IFERROR(INDEX(Parâmetros!$B$39:$B$48,MATCH($E1028,Parâmetros!$A$39:$A$48,0)),99),IFERROR(INDEX(Cadastro!$F$5:$F$243,$AB1028),""),0)),IF($L1028&gt;0,IF(N($X1027)&gt;0,1,N($W1027)+1),IF(AND($L1028=0,OR(N($W1027)&gt;=IFERROR(INDEX(Parâmetros!$B$39:$B$48,MATCH($E1028,Parâmetros!$A$39:$A$48,0)),99),AND(N($X1027)&gt;0,N($X1027)&lt;IFERROR(INDEX(Parâmetros!$C$39:$C$48,MATCH($E1028,Parâmetros!$A$39:$A$48,0)),0)))),0,N($W1027)+1))))</f>
        <v/>
      </c>
      <c r="X1028" s="34" t="str">
        <f>IF(OR(OR($D1028="6x1",$D1028="FF 6x1"),$D1028="5x2"),"",IF($AB1028&lt;&gt;$AB1027,IF(IFERROR(INDEX(Cadastro!$F$5:$F$243,$AB1028),"")="",0,IF(IFERROR(INDEX(Cadastro!$F$5:$F$243,$AB1028),"")&gt;IFERROR(INDEX(Parâmetros!$B$39:$B$48,MATCH($E1028,Parâmetros!$A$39:$A$48,0)),99),IFERROR(INDEX(Cadastro!$F$5:$F$243,$AB1028),"")-IFERROR(INDEX(Parâmetros!$B$39:$B$48,MATCH($E1028,Parâmetros!$A$39:$A$48,0)),99),0)),IF(AND($L1028=0,OR(N($W1027)&gt;=IFERROR(INDEX(Parâmetros!$B$39:$B$48,MATCH($E1028,Parâmetros!$A$39:$A$48,0)),99),AND(N($X1027)&gt;0,N($X1027)&lt;IFERROR(INDEX(Parâmetros!$C$39:$C$48,MATCH($E1028,Parâmetros!$A$39:$A$48,0)),0)))),N($X1027)+1,0)))</f>
        <v/>
      </c>
      <c r="Y1028" t="str">
        <f>IF($AC1028&lt;&gt;"",IF($L1028&gt;0,$AC1028&amp;" · com apontamento",$AC1028),IF($E1028="Férias",IF($L1028&gt;0,"Férias · com apontamento","Férias (cadastro)"),IF(($Z1028+$AA1028-1)&gt;Parâmetros!$E$16,"Férias / afastamento",IF(AND($D1028="5x2",OR(WEEKDAY($F1028,2)=6,WEEKDAY($F1028,2)=7)),IF($L1028&gt;0,"Folga trabalhada","Folga"),IF($L1028&gt;0,"Trabalhado",IF(OR(OR($D1028="6x1",$D1028="FF 6x1"),$D1028="5x2"),IF(AND(OR($D1028="6x1",$D1028="FF 6x1"),OR(WEEKDAY($F1028,2)=6,WEEKDAY($F1028,2)=7)),"Folga","Falta de registro"),IF(AND($AB1028&lt;&gt;$AB1027,IFERROR(INDEX(Cadastro!$F$5:$F$243,$AB1028),"")=""),"Indeterminado (início da série)",IF($X1028&gt;0,"Folga","Falta de registro"))))))))</f>
        <v>Falta de registro</v>
      </c>
      <c r="Z1028" s="34">
        <f>IF(OR($L1028&gt;0,$F1028&gt;Parâmetros!$E$14),0,IF($A1028&lt;&gt;$A1027,1,N($Z1027)+1))</f>
        <v>2</v>
      </c>
      <c r="AA1028" s="34">
        <f>IF(OR($L1028&gt;0,$F1028&gt;Parâmetros!$E$14),0,IF(OR($A1028&lt;&gt;$A1029,$F1029&gt;Parâmetros!$E$14),1,N($AA1029)+1))</f>
        <v>1</v>
      </c>
      <c r="AB1028" s="31">
        <f>IFERROR(MATCH($A1028&amp;"|"&amp;TEXT(_xlfn.MAXIFS(Cadastro!$E$5:$E$243,Cadastro!$A$5:$A$243,$A1028,Cadastro!$E$5:$E$243,"&lt;="&amp;$F1028),"yyyymmdd"),Cadastro!$I$5:$I$243,0),"")</f>
        <v>136</v>
      </c>
      <c r="AC1028" t="str">
        <f>IFERROR(_xlfn.SINGLE(INDEX(Exceções!$D$5:$D$203,MATCH($A1028&amp;"|"&amp;$F1028,Exceções!$F$5:$F$203,0))),"")</f>
        <v/>
      </c>
      <c r="AD1028" t="str">
        <f>IF($AC1028="","",IFERROR(_xlfn.SINGLE(INDEX(Exceções!$E$5:$E$203,MATCH($A1028&amp;"|"&amp;$F1028,Exceções!$F$5:$F$203,0))),""))</f>
        <v/>
      </c>
    </row>
    <row r="1029" spans="1:30" ht="15" hidden="1" customHeight="1" x14ac:dyDescent="0.25">
      <c r="A1029" s="31">
        <v>55628</v>
      </c>
      <c r="B1029" s="17" t="s">
        <v>40</v>
      </c>
      <c r="C1029" s="17" t="str">
        <f>IFERROR(INDEX(Cadastro!$C$5:$C$243,$AB1029),"NÃO INFORMADO")</f>
        <v>ESP</v>
      </c>
      <c r="D1029" s="17" t="str">
        <f>IFERROR(INDEX(Cadastro!$D$5:$D$243,$AB1029),"")</f>
        <v>6x1</v>
      </c>
      <c r="E1029" s="17" t="str">
        <f>IFERROR(INDEX(Cadastro!$G$5:$G$243,$AB1029),"")</f>
        <v>6x1</v>
      </c>
      <c r="F1029" s="29">
        <v>46319</v>
      </c>
      <c r="G1029" s="32" t="str">
        <f t="shared" si="96"/>
        <v>sáb</v>
      </c>
      <c r="H1029" s="31" t="str">
        <f>IF($L1029=0,"",_xlfn.MINIFS(Dados!$Q:$Q,Dados!$A:$A,$A1029,Dados!$S:$S,$F1029))</f>
        <v/>
      </c>
      <c r="I1029" s="31" t="str">
        <f>IF($H1029="","",_xlfn.MAXIFS(Dados!$R:$R,Dados!$A:$A,$A1029,Dados!$S:$S,$F1029))</f>
        <v/>
      </c>
      <c r="J1029" s="32" t="str">
        <f>IF($D1029&lt;&gt;"Folguista","",IFERROR(INDEX(Parâmetros!$D$52:$G$52,1,MIN(4,MAX(1,$W1029))),""))</f>
        <v/>
      </c>
      <c r="K1029" s="32" t="str">
        <f>IF(OR($AC1029&lt;&gt;"",$Y1029="Folga",$Y1029="Folga trabalhada",$Y1029="Férias (cadastro)",$Y1029="Férias / afastamento",$Y1029="Indeterminado (início da série)"),"",IF(OR($D1029="6x1",$D1029="FF 6x1"),IF(OR(WEEKDAY($F1029,2)=6,WEEKDAY($F1029,2)=7),"6x1 sáb/dom","6x1"),IF($D1029="5x2","5x2",IF($H1029="",IF($D1029="Folguista",$J1029,$E1029),IF(OR($H1029&gt;=Parâmetros!$E$18,$H1029&lt;Parâmetros!$E$19),"C",IF($H1029&lt;Parâmetros!$E$20,"A","B"))))))</f>
        <v/>
      </c>
      <c r="L1029" s="30">
        <f>SUMIFS(Dados!$E:$E,Dados!$A:$A,$A1029,Dados!$S:$S,$F1029)</f>
        <v>0</v>
      </c>
      <c r="M1029" s="30" t="str">
        <f>IFERROR(INDEX(Parâmetros!$E$6:$E$11,MATCH($K1029,Parâmetros!$A$6:$A$11,0)),"")</f>
        <v/>
      </c>
      <c r="N1029" s="33" t="str">
        <f t="shared" si="97"/>
        <v/>
      </c>
      <c r="O1029" s="33">
        <f>Parâmetros!$E$13</f>
        <v>0.8</v>
      </c>
      <c r="P1029" s="32" t="str">
        <f>IF(OR($M1029="",$F1029&gt;Parâmetros!$E$14),"Não","Sim")</f>
        <v>Não</v>
      </c>
      <c r="Q1029" s="32" t="str">
        <f t="shared" si="98"/>
        <v/>
      </c>
      <c r="R1029" s="32" t="str">
        <f t="shared" si="99"/>
        <v/>
      </c>
      <c r="S1029" s="30" t="str">
        <f t="shared" si="100"/>
        <v/>
      </c>
      <c r="T1029" s="32" t="str">
        <f>IF($Q1029&lt;&gt;"Sim","",IF($N1029&gt;Parâmetros!$E$15,"Sim","Não"))</f>
        <v/>
      </c>
      <c r="U1029" s="17" t="str">
        <f t="shared" si="101"/>
        <v>Folga</v>
      </c>
      <c r="V1029" s="17" t="str">
        <f>IF($AC1029&lt;&gt;"",IF($L1029&gt;0,"ATENÇÃO · apontou em dia de "&amp;LOWER($AC1029)&amp;" cadastrado","Exceção cadastrada · "&amp;$AC1029)&amp;IF($AD1029="",""," · "&amp;$AD1029),IF($E1029="Férias",IF($L1029&gt;0,"ATENÇÃO · apontou estando de férias no cadastro","Férias no cadastro"),IF($Y1029="Férias / afastamento","Afastamento · "&amp;($Z1029+$AA1029-1)&amp;" dias seguidos sem apontamento",IF($Y1029="Folga trabalhada","ATENÇÃO · apontou em dia de folga da escala 5x2",IF($Y1029="Folga",IF(AND($D1029="5x2",OR(WEEKDAY($F1029,2)=6,WEEKDAY($F1029,2)=7)),"Folga de fim de semana da escala 5x2",IF(AND(OR($D1029="6x1",$D1029="FF 6x1"),WEEKDAY($F1029,2)=6,FALSE()),"Folga de fim de semana · apontou no domingo anterior",IF(AND(OR($D1029="6x1",$D1029="FF 6x1"),WEEKDAY($F1029,2)=7,AND($A1029=$A1028,$L1028&gt;0)),"Folga de fim de semana · apontou no sábado",IF(AND(OR($D1029="6x1",$D1029="FF 6x1"),OR(WEEKDAY($F1029,2)=6,WEEKDAY($F1029,2)=7)),"Folga de fim de semana · sem apontamento no sábado nem no domingo","Folga prevista pelo ciclo")))),IF($Y1029="Indeterminado (início da série)","Sem histórico anterior — informe o dia do ciclo no Cadastro",IF($Y1029="Falta de registro",IF(OR(OR($D1029="6x1",$D1029="FF 6x1"),$D1029="5x2"),"FALTA DE REGISTRO · dia útil da escala "&amp;$E1029,"FALTA DE REGISTRO · dia "&amp;$W1029&amp;" de "&amp;IFERROR(INDEX(Parâmetros!$B$39:$B$48,MATCH($E1029,Parâmetros!$A$39:$A$48,0)),99)&amp;" do ciclo"),IF(OR($D1029="6x1",$D1029="FF 6x1"),IF(OR(AND(WEEKDAY($F1029,2)=6,AND($A1029=$A1030,$L1030&gt;0)),AND(WEEKDAY($F1029,2)=7,AND($A1029=$A1028,$L1028&gt;0))),"ATENÇÃO · apontou sábado e domingo no mesmo fim de semana",IF(OR(WEEKDAY($F1029,2)=6,WEEKDAY($F1029,2)=7),"Jornada de fim de semana do 6x1",IF(OR($H1029&gt;=Parâmetros!$E$20,$H1029&lt;Parâmetros!$E$19),"ATENÇÃO · 6x1 apontou fora do horário diurno","Jornada fixa do 6x1"))),IF($D1029="5x2","Jornada fixa do 5x2",IF($D1029="Folguista",IF($J1029=$K1029,"Evidência confirma sequência","DIVERGE · sequência "&amp;$J1029&amp;" × evidência "&amp;$K1029),IF($K1029=$E1029,"Evidência confirma cadastro","DIVERGE · cadastro "&amp;$E1029&amp;" × evidência "&amp;$K1029)))))))))))</f>
        <v>Folga de fim de semana · sem apontamento no sábado nem no domingo</v>
      </c>
      <c r="W1029" s="34" t="str">
        <f>IF(OR(OR($D1029="6x1",$D1029="FF 6x1"),$D1029="5x2"),"",IF($AB1029&lt;&gt;$AB1028,IF(IFERROR(INDEX(Cadastro!$F$5:$F$243,$AB1029),"")="",IF($L1029&gt;0,1,0),IF(IFERROR(INDEX(Cadastro!$F$5:$F$243,$AB1029),"")&lt;=IFERROR(INDEX(Parâmetros!$B$39:$B$48,MATCH($E1029,Parâmetros!$A$39:$A$48,0)),99),IFERROR(INDEX(Cadastro!$F$5:$F$243,$AB1029),""),0)),IF($L1029&gt;0,IF(N($X1028)&gt;0,1,N($W1028)+1),IF(AND($L1029=0,OR(N($W1028)&gt;=IFERROR(INDEX(Parâmetros!$B$39:$B$48,MATCH($E1029,Parâmetros!$A$39:$A$48,0)),99),AND(N($X1028)&gt;0,N($X1028)&lt;IFERROR(INDEX(Parâmetros!$C$39:$C$48,MATCH($E1029,Parâmetros!$A$39:$A$48,0)),0)))),0,N($W1028)+1))))</f>
        <v/>
      </c>
      <c r="X1029" s="34" t="str">
        <f>IF(OR(OR($D1029="6x1",$D1029="FF 6x1"),$D1029="5x2"),"",IF($AB1029&lt;&gt;$AB1028,IF(IFERROR(INDEX(Cadastro!$F$5:$F$243,$AB1029),"")="",0,IF(IFERROR(INDEX(Cadastro!$F$5:$F$243,$AB1029),"")&gt;IFERROR(INDEX(Parâmetros!$B$39:$B$48,MATCH($E1029,Parâmetros!$A$39:$A$48,0)),99),IFERROR(INDEX(Cadastro!$F$5:$F$243,$AB1029),"")-IFERROR(INDEX(Parâmetros!$B$39:$B$48,MATCH($E1029,Parâmetros!$A$39:$A$48,0)),99),0)),IF(AND($L1029=0,OR(N($W1028)&gt;=IFERROR(INDEX(Parâmetros!$B$39:$B$48,MATCH($E1029,Parâmetros!$A$39:$A$48,0)),99),AND(N($X1028)&gt;0,N($X1028)&lt;IFERROR(INDEX(Parâmetros!$C$39:$C$48,MATCH($E1029,Parâmetros!$A$39:$A$48,0)),0)))),N($X1028)+1,0)))</f>
        <v/>
      </c>
      <c r="Y1029" t="str">
        <f>IF($AC1029&lt;&gt;"",IF($L1029&gt;0,$AC1029&amp;" · com apontamento",$AC1029),IF($E1029="Férias",IF($L1029&gt;0,"Férias · com apontamento","Férias (cadastro)"),IF(($Z1029+$AA1029-1)&gt;Parâmetros!$E$16,"Férias / afastamento",IF(AND($D1029="5x2",OR(WEEKDAY($F1029,2)=6,WEEKDAY($F1029,2)=7)),IF($L1029&gt;0,"Folga trabalhada","Folga"),IF($L1029&gt;0,"Trabalhado",IF(OR(OR($D1029="6x1",$D1029="FF 6x1"),$D1029="5x2"),IF(AND(OR($D1029="6x1",$D1029="FF 6x1"),OR(WEEKDAY($F1029,2)=6,WEEKDAY($F1029,2)=7)),"Folga","Falta de registro"),IF(AND($AB1029&lt;&gt;$AB1028,IFERROR(INDEX(Cadastro!$F$5:$F$243,$AB1029),"")=""),"Indeterminado (início da série)",IF($X1029&gt;0,"Folga","Falta de registro"))))))))</f>
        <v>Folga</v>
      </c>
      <c r="Z1029" s="34">
        <f>IF(OR($L1029&gt;0,$F1029&gt;Parâmetros!$E$14),0,IF($A1029&lt;&gt;$A1028,1,N($Z1028)+1))</f>
        <v>0</v>
      </c>
      <c r="AA1029" s="34">
        <f>IF(OR($L1029&gt;0,$F1029&gt;Parâmetros!$E$14),0,IF(OR($A1029&lt;&gt;$A1030,$F1030&gt;Parâmetros!$E$14),1,N($AA1030)+1))</f>
        <v>0</v>
      </c>
      <c r="AB1029" s="31">
        <f>IFERROR(MATCH($A1029&amp;"|"&amp;TEXT(_xlfn.MAXIFS(Cadastro!$E$5:$E$243,Cadastro!$A$5:$A$243,$A1029,Cadastro!$E$5:$E$243,"&lt;="&amp;$F1029),"yyyymmdd"),Cadastro!$I$5:$I$243,0),"")</f>
        <v>136</v>
      </c>
      <c r="AC1029" t="str">
        <f>IFERROR(_xlfn.SINGLE(INDEX(Exceções!$D$5:$D$203,MATCH($A1029&amp;"|"&amp;$F1029,Exceções!$F$5:$F$203,0))),"")</f>
        <v/>
      </c>
      <c r="AD1029" t="str">
        <f>IF($AC1029="","",IFERROR(_xlfn.SINGLE(INDEX(Exceções!$E$5:$E$203,MATCH($A1029&amp;"|"&amp;$F1029,Exceções!$F$5:$F$203,0))),""))</f>
        <v/>
      </c>
    </row>
    <row r="1030" spans="1:30" ht="15" hidden="1" customHeight="1" x14ac:dyDescent="0.25">
      <c r="A1030" s="31">
        <v>55628</v>
      </c>
      <c r="B1030" s="17" t="s">
        <v>40</v>
      </c>
      <c r="C1030" s="17" t="str">
        <f>IFERROR(INDEX(Cadastro!$C$5:$C$243,$AB1030),"NÃO INFORMADO")</f>
        <v>ESP</v>
      </c>
      <c r="D1030" s="17" t="str">
        <f>IFERROR(INDEX(Cadastro!$D$5:$D$243,$AB1030),"")</f>
        <v>6x1</v>
      </c>
      <c r="E1030" s="17" t="str">
        <f>IFERROR(INDEX(Cadastro!$G$5:$G$243,$AB1030),"")</f>
        <v>6x1</v>
      </c>
      <c r="F1030" s="29">
        <v>46320</v>
      </c>
      <c r="G1030" s="32" t="str">
        <f t="shared" si="96"/>
        <v>dom</v>
      </c>
      <c r="H1030" s="31" t="str">
        <f>IF($L1030=0,"",_xlfn.MINIFS(Dados!$Q:$Q,Dados!$A:$A,$A1030,Dados!$S:$S,$F1030))</f>
        <v/>
      </c>
      <c r="I1030" s="31" t="str">
        <f>IF($H1030="","",_xlfn.MAXIFS(Dados!$R:$R,Dados!$A:$A,$A1030,Dados!$S:$S,$F1030))</f>
        <v/>
      </c>
      <c r="J1030" s="32" t="str">
        <f>IF($D1030&lt;&gt;"Folguista","",IFERROR(INDEX(Parâmetros!$D$52:$G$52,1,MIN(4,MAX(1,$W1030))),""))</f>
        <v/>
      </c>
      <c r="K1030" s="32" t="str">
        <f>IF(OR($AC1030&lt;&gt;"",$Y1030="Folga",$Y1030="Folga trabalhada",$Y1030="Férias (cadastro)",$Y1030="Férias / afastamento",$Y1030="Indeterminado (início da série)"),"",IF(OR($D1030="6x1",$D1030="FF 6x1"),IF(OR(WEEKDAY($F1030,2)=6,WEEKDAY($F1030,2)=7),"6x1 sáb/dom","6x1"),IF($D1030="5x2","5x2",IF($H1030="",IF($D1030="Folguista",$J1030,$E1030),IF(OR($H1030&gt;=Parâmetros!$E$18,$H1030&lt;Parâmetros!$E$19),"C",IF($H1030&lt;Parâmetros!$E$20,"A","B"))))))</f>
        <v/>
      </c>
      <c r="L1030" s="30">
        <f>SUMIFS(Dados!$E:$E,Dados!$A:$A,$A1030,Dados!$S:$S,$F1030)</f>
        <v>0</v>
      </c>
      <c r="M1030" s="30" t="str">
        <f>IFERROR(INDEX(Parâmetros!$E$6:$E$11,MATCH($K1030,Parâmetros!$A$6:$A$11,0)),"")</f>
        <v/>
      </c>
      <c r="N1030" s="33" t="str">
        <f t="shared" si="97"/>
        <v/>
      </c>
      <c r="O1030" s="33">
        <f>Parâmetros!$E$13</f>
        <v>0.8</v>
      </c>
      <c r="P1030" s="32" t="str">
        <f>IF(OR($M1030="",$F1030&gt;Parâmetros!$E$14),"Não","Sim")</f>
        <v>Não</v>
      </c>
      <c r="Q1030" s="32" t="str">
        <f t="shared" si="98"/>
        <v/>
      </c>
      <c r="R1030" s="32" t="str">
        <f t="shared" si="99"/>
        <v/>
      </c>
      <c r="S1030" s="30" t="str">
        <f t="shared" si="100"/>
        <v/>
      </c>
      <c r="T1030" s="32" t="str">
        <f>IF($Q1030&lt;&gt;"Sim","",IF($N1030&gt;Parâmetros!$E$15,"Sim","Não"))</f>
        <v/>
      </c>
      <c r="U1030" s="17" t="str">
        <f t="shared" si="101"/>
        <v>Folga</v>
      </c>
      <c r="V1030" s="17" t="str">
        <f>IF($AC1030&lt;&gt;"",IF($L1030&gt;0,"ATENÇÃO · apontou em dia de "&amp;LOWER($AC1030)&amp;" cadastrado","Exceção cadastrada · "&amp;$AC1030)&amp;IF($AD1030="",""," · "&amp;$AD1030),IF($E1030="Férias",IF($L1030&gt;0,"ATENÇÃO · apontou estando de férias no cadastro","Férias no cadastro"),IF($Y1030="Férias / afastamento","Afastamento · "&amp;($Z1030+$AA1030-1)&amp;" dias seguidos sem apontamento",IF($Y1030="Folga trabalhada","ATENÇÃO · apontou em dia de folga da escala 5x2",IF($Y1030="Folga",IF(AND($D1030="5x2",OR(WEEKDAY($F1030,2)=6,WEEKDAY($F1030,2)=7)),"Folga de fim de semana da escala 5x2",IF(AND(OR($D1030="6x1",$D1030="FF 6x1"),WEEKDAY($F1030,2)=6,FALSE()),"Folga de fim de semana · apontou no domingo anterior",IF(AND(OR($D1030="6x1",$D1030="FF 6x1"),WEEKDAY($F1030,2)=7,AND($A1030=$A1029,$L1029&gt;0)),"Folga de fim de semana · apontou no sábado",IF(AND(OR($D1030="6x1",$D1030="FF 6x1"),OR(WEEKDAY($F1030,2)=6,WEEKDAY($F1030,2)=7)),"Folga de fim de semana · sem apontamento no sábado nem no domingo","Folga prevista pelo ciclo")))),IF($Y1030="Indeterminado (início da série)","Sem histórico anterior — informe o dia do ciclo no Cadastro",IF($Y1030="Falta de registro",IF(OR(OR($D1030="6x1",$D1030="FF 6x1"),$D1030="5x2"),"FALTA DE REGISTRO · dia útil da escala "&amp;$E1030,"FALTA DE REGISTRO · dia "&amp;$W1030&amp;" de "&amp;IFERROR(INDEX(Parâmetros!$B$39:$B$48,MATCH($E1030,Parâmetros!$A$39:$A$48,0)),99)&amp;" do ciclo"),IF(OR($D1030="6x1",$D1030="FF 6x1"),IF(OR(AND(WEEKDAY($F1030,2)=6,AND($A1030=$A1031,$L1031&gt;0)),AND(WEEKDAY($F1030,2)=7,AND($A1030=$A1029,$L1029&gt;0))),"ATENÇÃO · apontou sábado e domingo no mesmo fim de semana",IF(OR(WEEKDAY($F1030,2)=6,WEEKDAY($F1030,2)=7),"Jornada de fim de semana do 6x1",IF(OR($H1030&gt;=Parâmetros!$E$20,$H1030&lt;Parâmetros!$E$19),"ATENÇÃO · 6x1 apontou fora do horário diurno","Jornada fixa do 6x1"))),IF($D1030="5x2","Jornada fixa do 5x2",IF($D1030="Folguista",IF($J1030=$K1030,"Evidência confirma sequência","DIVERGE · sequência "&amp;$J1030&amp;" × evidência "&amp;$K1030),IF($K1030=$E1030,"Evidência confirma cadastro","DIVERGE · cadastro "&amp;$E1030&amp;" × evidência "&amp;$K1030)))))))))))</f>
        <v>Folga de fim de semana · sem apontamento no sábado nem no domingo</v>
      </c>
      <c r="W1030" s="34" t="str">
        <f>IF(OR(OR($D1030="6x1",$D1030="FF 6x1"),$D1030="5x2"),"",IF($AB1030&lt;&gt;$AB1029,IF(IFERROR(INDEX(Cadastro!$F$5:$F$243,$AB1030),"")="",IF($L1030&gt;0,1,0),IF(IFERROR(INDEX(Cadastro!$F$5:$F$243,$AB1030),"")&lt;=IFERROR(INDEX(Parâmetros!$B$39:$B$48,MATCH($E1030,Parâmetros!$A$39:$A$48,0)),99),IFERROR(INDEX(Cadastro!$F$5:$F$243,$AB1030),""),0)),IF($L1030&gt;0,IF(N($X1029)&gt;0,1,N($W1029)+1),IF(AND($L1030=0,OR(N($W1029)&gt;=IFERROR(INDEX(Parâmetros!$B$39:$B$48,MATCH($E1030,Parâmetros!$A$39:$A$48,0)),99),AND(N($X1029)&gt;0,N($X1029)&lt;IFERROR(INDEX(Parâmetros!$C$39:$C$48,MATCH($E1030,Parâmetros!$A$39:$A$48,0)),0)))),0,N($W1029)+1))))</f>
        <v/>
      </c>
      <c r="X1030" s="34" t="str">
        <f>IF(OR(OR($D1030="6x1",$D1030="FF 6x1"),$D1030="5x2"),"",IF($AB1030&lt;&gt;$AB1029,IF(IFERROR(INDEX(Cadastro!$F$5:$F$243,$AB1030),"")="",0,IF(IFERROR(INDEX(Cadastro!$F$5:$F$243,$AB1030),"")&gt;IFERROR(INDEX(Parâmetros!$B$39:$B$48,MATCH($E1030,Parâmetros!$A$39:$A$48,0)),99),IFERROR(INDEX(Cadastro!$F$5:$F$243,$AB1030),"")-IFERROR(INDEX(Parâmetros!$B$39:$B$48,MATCH($E1030,Parâmetros!$A$39:$A$48,0)),99),0)),IF(AND($L1030=0,OR(N($W1029)&gt;=IFERROR(INDEX(Parâmetros!$B$39:$B$48,MATCH($E1030,Parâmetros!$A$39:$A$48,0)),99),AND(N($X1029)&gt;0,N($X1029)&lt;IFERROR(INDEX(Parâmetros!$C$39:$C$48,MATCH($E1030,Parâmetros!$A$39:$A$48,0)),0)))),N($X1029)+1,0)))</f>
        <v/>
      </c>
      <c r="Y1030" t="str">
        <f>IF($AC1030&lt;&gt;"",IF($L1030&gt;0,$AC1030&amp;" · com apontamento",$AC1030),IF($E1030="Férias",IF($L1030&gt;0,"Férias · com apontamento","Férias (cadastro)"),IF(($Z1030+$AA1030-1)&gt;Parâmetros!$E$16,"Férias / afastamento",IF(AND($D1030="5x2",OR(WEEKDAY($F1030,2)=6,WEEKDAY($F1030,2)=7)),IF($L1030&gt;0,"Folga trabalhada","Folga"),IF($L1030&gt;0,"Trabalhado",IF(OR(OR($D1030="6x1",$D1030="FF 6x1"),$D1030="5x2"),IF(AND(OR($D1030="6x1",$D1030="FF 6x1"),OR(WEEKDAY($F1030,2)=6,WEEKDAY($F1030,2)=7)),"Folga","Falta de registro"),IF(AND($AB1030&lt;&gt;$AB1029,IFERROR(INDEX(Cadastro!$F$5:$F$243,$AB1030),"")=""),"Indeterminado (início da série)",IF($X1030&gt;0,"Folga","Falta de registro"))))))))</f>
        <v>Folga</v>
      </c>
      <c r="Z1030" s="34">
        <f>IF(OR($L1030&gt;0,$F1030&gt;Parâmetros!$E$14),0,IF($A1030&lt;&gt;$A1029,1,N($Z1029)+1))</f>
        <v>0</v>
      </c>
      <c r="AA1030" s="34">
        <f>IF(OR($L1030&gt;0,$F1030&gt;Parâmetros!$E$14),0,IF(OR($A1030&lt;&gt;$A1031,$F1031&gt;Parâmetros!$E$14),1,N($AA1031)+1))</f>
        <v>0</v>
      </c>
      <c r="AB1030" s="31">
        <f>IFERROR(MATCH($A1030&amp;"|"&amp;TEXT(_xlfn.MAXIFS(Cadastro!$E$5:$E$243,Cadastro!$A$5:$A$243,$A1030,Cadastro!$E$5:$E$243,"&lt;="&amp;$F1030),"yyyymmdd"),Cadastro!$I$5:$I$243,0),"")</f>
        <v>136</v>
      </c>
      <c r="AC1030" t="str">
        <f>IFERROR(_xlfn.SINGLE(INDEX(Exceções!$D$5:$D$203,MATCH($A1030&amp;"|"&amp;$F1030,Exceções!$F$5:$F$203,0))),"")</f>
        <v/>
      </c>
      <c r="AD1030" t="str">
        <f>IF($AC1030="","",IFERROR(_xlfn.SINGLE(INDEX(Exceções!$E$5:$E$203,MATCH($A1030&amp;"|"&amp;$F1030,Exceções!$F$5:$F$203,0))),""))</f>
        <v/>
      </c>
    </row>
    <row r="1031" spans="1:30" ht="15" hidden="1" customHeight="1" x14ac:dyDescent="0.25">
      <c r="A1031" s="31">
        <v>55628</v>
      </c>
      <c r="B1031" s="17" t="s">
        <v>40</v>
      </c>
      <c r="C1031" s="17" t="str">
        <f>IFERROR(INDEX(Cadastro!$C$5:$C$243,$AB1031),"NÃO INFORMADO")</f>
        <v>ESP</v>
      </c>
      <c r="D1031" s="17" t="str">
        <f>IFERROR(INDEX(Cadastro!$D$5:$D$243,$AB1031),"")</f>
        <v>6x1</v>
      </c>
      <c r="E1031" s="17" t="str">
        <f>IFERROR(INDEX(Cadastro!$G$5:$G$243,$AB1031),"")</f>
        <v>6x1</v>
      </c>
      <c r="F1031" s="29">
        <v>46321</v>
      </c>
      <c r="G1031" s="32" t="str">
        <f t="shared" si="96"/>
        <v>seg</v>
      </c>
      <c r="H1031" s="31" t="str">
        <f>IF($L1031=0,"",_xlfn.MINIFS(Dados!$Q:$Q,Dados!$A:$A,$A1031,Dados!$S:$S,$F1031))</f>
        <v/>
      </c>
      <c r="I1031" s="31" t="str">
        <f>IF($H1031="","",_xlfn.MAXIFS(Dados!$R:$R,Dados!$A:$A,$A1031,Dados!$S:$S,$F1031))</f>
        <v/>
      </c>
      <c r="J1031" s="32" t="str">
        <f>IF($D1031&lt;&gt;"Folguista","",IFERROR(INDEX(Parâmetros!$D$52:$G$52,1,MIN(4,MAX(1,$W1031))),""))</f>
        <v/>
      </c>
      <c r="K1031" s="32" t="str">
        <f>IF(OR($AC1031&lt;&gt;"",$Y1031="Folga",$Y1031="Folga trabalhada",$Y1031="Férias (cadastro)",$Y1031="Férias / afastamento",$Y1031="Indeterminado (início da série)"),"",IF(OR($D1031="6x1",$D1031="FF 6x1"),IF(OR(WEEKDAY($F1031,2)=6,WEEKDAY($F1031,2)=7),"6x1 sáb/dom","6x1"),IF($D1031="5x2","5x2",IF($H1031="",IF($D1031="Folguista",$J1031,$E1031),IF(OR($H1031&gt;=Parâmetros!$E$18,$H1031&lt;Parâmetros!$E$19),"C",IF($H1031&lt;Parâmetros!$E$20,"A","B"))))))</f>
        <v>6x1</v>
      </c>
      <c r="L1031" s="30">
        <f>SUMIFS(Dados!$E:$E,Dados!$A:$A,$A1031,Dados!$S:$S,$F1031)</f>
        <v>0</v>
      </c>
      <c r="M1031" s="30">
        <f>IFERROR(INDEX(Parâmetros!$E$6:$E$11,MATCH($K1031,Parâmetros!$A$6:$A$11,0)),"")</f>
        <v>8.8000000000000007</v>
      </c>
      <c r="N1031" s="33">
        <f t="shared" si="97"/>
        <v>0</v>
      </c>
      <c r="O1031" s="33">
        <f>Parâmetros!$E$13</f>
        <v>0.8</v>
      </c>
      <c r="P1031" s="32" t="str">
        <f>IF(OR($M1031="",$F1031&gt;Parâmetros!$E$14),"Não","Sim")</f>
        <v>Não</v>
      </c>
      <c r="Q1031" s="32" t="str">
        <f t="shared" si="98"/>
        <v/>
      </c>
      <c r="R1031" s="32" t="str">
        <f t="shared" si="99"/>
        <v/>
      </c>
      <c r="S1031" s="30" t="str">
        <f t="shared" si="100"/>
        <v/>
      </c>
      <c r="T1031" s="32" t="str">
        <f>IF($Q1031&lt;&gt;"Sim","",IF($N1031&gt;Parâmetros!$E$15,"Sim","Não"))</f>
        <v/>
      </c>
      <c r="U1031" s="17" t="str">
        <f t="shared" si="101"/>
        <v>Fora da apuração</v>
      </c>
      <c r="V1031" s="17" t="str">
        <f>IF($AC1031&lt;&gt;"",IF($L1031&gt;0,"ATENÇÃO · apontou em dia de "&amp;LOWER($AC1031)&amp;" cadastrado","Exceção cadastrada · "&amp;$AC1031)&amp;IF($AD1031="",""," · "&amp;$AD1031),IF($E1031="Férias",IF($L1031&gt;0,"ATENÇÃO · apontou estando de férias no cadastro","Férias no cadastro"),IF($Y1031="Férias / afastamento","Afastamento · "&amp;($Z1031+$AA1031-1)&amp;" dias seguidos sem apontamento",IF($Y1031="Folga trabalhada","ATENÇÃO · apontou em dia de folga da escala 5x2",IF($Y1031="Folga",IF(AND($D1031="5x2",OR(WEEKDAY($F1031,2)=6,WEEKDAY($F1031,2)=7)),"Folga de fim de semana da escala 5x2",IF(AND(OR($D1031="6x1",$D1031="FF 6x1"),WEEKDAY($F1031,2)=6,FALSE()),"Folga de fim de semana · apontou no domingo anterior",IF(AND(OR($D1031="6x1",$D1031="FF 6x1"),WEEKDAY($F1031,2)=7,AND($A1031=$A1030,$L1030&gt;0)),"Folga de fim de semana · apontou no sábado",IF(AND(OR($D1031="6x1",$D1031="FF 6x1"),OR(WEEKDAY($F1031,2)=6,WEEKDAY($F1031,2)=7)),"Folga de fim de semana · sem apontamento no sábado nem no domingo","Folga prevista pelo ciclo")))),IF($Y1031="Indeterminado (início da série)","Sem histórico anterior — informe o dia do ciclo no Cadastro",IF($Y1031="Falta de registro",IF(OR(OR($D1031="6x1",$D1031="FF 6x1"),$D1031="5x2"),"FALTA DE REGISTRO · dia útil da escala "&amp;$E1031,"FALTA DE REGISTRO · dia "&amp;$W1031&amp;" de "&amp;IFERROR(INDEX(Parâmetros!$B$39:$B$48,MATCH($E1031,Parâmetros!$A$39:$A$48,0)),99)&amp;" do ciclo"),IF(OR($D1031="6x1",$D1031="FF 6x1"),IF(OR(AND(WEEKDAY($F1031,2)=6,AND($A1031=$A1032,$L1032&gt;0)),AND(WEEKDAY($F1031,2)=7,AND($A1031=$A1030,$L1030&gt;0))),"ATENÇÃO · apontou sábado e domingo no mesmo fim de semana",IF(OR(WEEKDAY($F1031,2)=6,WEEKDAY($F1031,2)=7),"Jornada de fim de semana do 6x1",IF(OR($H1031&gt;=Parâmetros!$E$20,$H1031&lt;Parâmetros!$E$19),"ATENÇÃO · 6x1 apontou fora do horário diurno","Jornada fixa do 6x1"))),IF($D1031="5x2","Jornada fixa do 5x2",IF($D1031="Folguista",IF($J1031=$K1031,"Evidência confirma sequência","DIVERGE · sequência "&amp;$J1031&amp;" × evidência "&amp;$K1031),IF($K1031=$E1031,"Evidência confirma cadastro","DIVERGE · cadastro "&amp;$E1031&amp;" × evidência "&amp;$K1031)))))))))))</f>
        <v>FALTA DE REGISTRO · dia útil da escala 6x1</v>
      </c>
      <c r="W1031" s="34" t="str">
        <f>IF(OR(OR($D1031="6x1",$D1031="FF 6x1"),$D1031="5x2"),"",IF($AB1031&lt;&gt;$AB1030,IF(IFERROR(INDEX(Cadastro!$F$5:$F$243,$AB1031),"")="",IF($L1031&gt;0,1,0),IF(IFERROR(INDEX(Cadastro!$F$5:$F$243,$AB1031),"")&lt;=IFERROR(INDEX(Parâmetros!$B$39:$B$48,MATCH($E1031,Parâmetros!$A$39:$A$48,0)),99),IFERROR(INDEX(Cadastro!$F$5:$F$243,$AB1031),""),0)),IF($L1031&gt;0,IF(N($X1030)&gt;0,1,N($W1030)+1),IF(AND($L1031=0,OR(N($W1030)&gt;=IFERROR(INDEX(Parâmetros!$B$39:$B$48,MATCH($E1031,Parâmetros!$A$39:$A$48,0)),99),AND(N($X1030)&gt;0,N($X1030)&lt;IFERROR(INDEX(Parâmetros!$C$39:$C$48,MATCH($E1031,Parâmetros!$A$39:$A$48,0)),0)))),0,N($W1030)+1))))</f>
        <v/>
      </c>
      <c r="X1031" s="34" t="str">
        <f>IF(OR(OR($D1031="6x1",$D1031="FF 6x1"),$D1031="5x2"),"",IF($AB1031&lt;&gt;$AB1030,IF(IFERROR(INDEX(Cadastro!$F$5:$F$243,$AB1031),"")="",0,IF(IFERROR(INDEX(Cadastro!$F$5:$F$243,$AB1031),"")&gt;IFERROR(INDEX(Parâmetros!$B$39:$B$48,MATCH($E1031,Parâmetros!$A$39:$A$48,0)),99),IFERROR(INDEX(Cadastro!$F$5:$F$243,$AB1031),"")-IFERROR(INDEX(Parâmetros!$B$39:$B$48,MATCH($E1031,Parâmetros!$A$39:$A$48,0)),99),0)),IF(AND($L1031=0,OR(N($W1030)&gt;=IFERROR(INDEX(Parâmetros!$B$39:$B$48,MATCH($E1031,Parâmetros!$A$39:$A$48,0)),99),AND(N($X1030)&gt;0,N($X1030)&lt;IFERROR(INDEX(Parâmetros!$C$39:$C$48,MATCH($E1031,Parâmetros!$A$39:$A$48,0)),0)))),N($X1030)+1,0)))</f>
        <v/>
      </c>
      <c r="Y1031" t="str">
        <f>IF($AC1031&lt;&gt;"",IF($L1031&gt;0,$AC1031&amp;" · com apontamento",$AC1031),IF($E1031="Férias",IF($L1031&gt;0,"Férias · com apontamento","Férias (cadastro)"),IF(($Z1031+$AA1031-1)&gt;Parâmetros!$E$16,"Férias / afastamento",IF(AND($D1031="5x2",OR(WEEKDAY($F1031,2)=6,WEEKDAY($F1031,2)=7)),IF($L1031&gt;0,"Folga trabalhada","Folga"),IF($L1031&gt;0,"Trabalhado",IF(OR(OR($D1031="6x1",$D1031="FF 6x1"),$D1031="5x2"),IF(AND(OR($D1031="6x1",$D1031="FF 6x1"),OR(WEEKDAY($F1031,2)=6,WEEKDAY($F1031,2)=7)),"Folga","Falta de registro"),IF(AND($AB1031&lt;&gt;$AB1030,IFERROR(INDEX(Cadastro!$F$5:$F$243,$AB1031),"")=""),"Indeterminado (início da série)",IF($X1031&gt;0,"Folga","Falta de registro"))))))))</f>
        <v>Falta de registro</v>
      </c>
      <c r="Z1031" s="34">
        <f>IF(OR($L1031&gt;0,$F1031&gt;Parâmetros!$E$14),0,IF($A1031&lt;&gt;$A1030,1,N($Z1030)+1))</f>
        <v>0</v>
      </c>
      <c r="AA1031" s="34">
        <f>IF(OR($L1031&gt;0,$F1031&gt;Parâmetros!$E$14),0,IF(OR($A1031&lt;&gt;$A1032,$F1032&gt;Parâmetros!$E$14),1,N($AA1032)+1))</f>
        <v>0</v>
      </c>
      <c r="AB1031" s="31">
        <f>IFERROR(MATCH($A1031&amp;"|"&amp;TEXT(_xlfn.MAXIFS(Cadastro!$E$5:$E$243,Cadastro!$A$5:$A$243,$A1031,Cadastro!$E$5:$E$243,"&lt;="&amp;$F1031),"yyyymmdd"),Cadastro!$I$5:$I$243,0),"")</f>
        <v>136</v>
      </c>
      <c r="AC1031" t="str">
        <f>IFERROR(_xlfn.SINGLE(INDEX(Exceções!$D$5:$D$203,MATCH($A1031&amp;"|"&amp;$F1031,Exceções!$F$5:$F$203,0))),"")</f>
        <v/>
      </c>
      <c r="AD1031" t="str">
        <f>IF($AC1031="","",IFERROR(_xlfn.SINGLE(INDEX(Exceções!$E$5:$E$203,MATCH($A1031&amp;"|"&amp;$F1031,Exceções!$F$5:$F$203,0))),""))</f>
        <v/>
      </c>
    </row>
    <row r="1032" spans="1:30" ht="15" hidden="1" customHeight="1" x14ac:dyDescent="0.25">
      <c r="A1032" s="31">
        <v>55628</v>
      </c>
      <c r="B1032" s="17" t="s">
        <v>40</v>
      </c>
      <c r="C1032" s="17" t="str">
        <f>IFERROR(INDEX(Cadastro!$C$5:$C$243,$AB1032),"NÃO INFORMADO")</f>
        <v>ESP</v>
      </c>
      <c r="D1032" s="17" t="str">
        <f>IFERROR(INDEX(Cadastro!$D$5:$D$243,$AB1032),"")</f>
        <v>6x1</v>
      </c>
      <c r="E1032" s="17" t="str">
        <f>IFERROR(INDEX(Cadastro!$G$5:$G$243,$AB1032),"")</f>
        <v>6x1</v>
      </c>
      <c r="F1032" s="29">
        <v>46322</v>
      </c>
      <c r="G1032" s="32" t="str">
        <f t="shared" si="96"/>
        <v>ter</v>
      </c>
      <c r="H1032" s="31" t="str">
        <f>IF($L1032=0,"",_xlfn.MINIFS(Dados!$Q:$Q,Dados!$A:$A,$A1032,Dados!$S:$S,$F1032))</f>
        <v/>
      </c>
      <c r="I1032" s="31" t="str">
        <f>IF($H1032="","",_xlfn.MAXIFS(Dados!$R:$R,Dados!$A:$A,$A1032,Dados!$S:$S,$F1032))</f>
        <v/>
      </c>
      <c r="J1032" s="32" t="str">
        <f>IF($D1032&lt;&gt;"Folguista","",IFERROR(INDEX(Parâmetros!$D$52:$G$52,1,MIN(4,MAX(1,$W1032))),""))</f>
        <v/>
      </c>
      <c r="K1032" s="32" t="str">
        <f>IF(OR($AC1032&lt;&gt;"",$Y1032="Folga",$Y1032="Folga trabalhada",$Y1032="Férias (cadastro)",$Y1032="Férias / afastamento",$Y1032="Indeterminado (início da série)"),"",IF(OR($D1032="6x1",$D1032="FF 6x1"),IF(OR(WEEKDAY($F1032,2)=6,WEEKDAY($F1032,2)=7),"6x1 sáb/dom","6x1"),IF($D1032="5x2","5x2",IF($H1032="",IF($D1032="Folguista",$J1032,$E1032),IF(OR($H1032&gt;=Parâmetros!$E$18,$H1032&lt;Parâmetros!$E$19),"C",IF($H1032&lt;Parâmetros!$E$20,"A","B"))))))</f>
        <v>6x1</v>
      </c>
      <c r="L1032" s="30">
        <f>SUMIFS(Dados!$E:$E,Dados!$A:$A,$A1032,Dados!$S:$S,$F1032)</f>
        <v>0</v>
      </c>
      <c r="M1032" s="30">
        <f>IFERROR(INDEX(Parâmetros!$E$6:$E$11,MATCH($K1032,Parâmetros!$A$6:$A$11,0)),"")</f>
        <v>8.8000000000000007</v>
      </c>
      <c r="N1032" s="33">
        <f t="shared" si="97"/>
        <v>0</v>
      </c>
      <c r="O1032" s="33">
        <f>Parâmetros!$E$13</f>
        <v>0.8</v>
      </c>
      <c r="P1032" s="32" t="str">
        <f>IF(OR($M1032="",$F1032&gt;Parâmetros!$E$14),"Não","Sim")</f>
        <v>Não</v>
      </c>
      <c r="Q1032" s="32" t="str">
        <f t="shared" si="98"/>
        <v/>
      </c>
      <c r="R1032" s="32" t="str">
        <f t="shared" si="99"/>
        <v/>
      </c>
      <c r="S1032" s="30" t="str">
        <f t="shared" si="100"/>
        <v/>
      </c>
      <c r="T1032" s="32" t="str">
        <f>IF($Q1032&lt;&gt;"Sim","",IF($N1032&gt;Parâmetros!$E$15,"Sim","Não"))</f>
        <v/>
      </c>
      <c r="U1032" s="17" t="str">
        <f t="shared" si="101"/>
        <v>Fora da apuração</v>
      </c>
      <c r="V1032" s="17" t="str">
        <f>IF($AC1032&lt;&gt;"",IF($L1032&gt;0,"ATENÇÃO · apontou em dia de "&amp;LOWER($AC1032)&amp;" cadastrado","Exceção cadastrada · "&amp;$AC1032)&amp;IF($AD1032="",""," · "&amp;$AD1032),IF($E1032="Férias",IF($L1032&gt;0,"ATENÇÃO · apontou estando de férias no cadastro","Férias no cadastro"),IF($Y1032="Férias / afastamento","Afastamento · "&amp;($Z1032+$AA1032-1)&amp;" dias seguidos sem apontamento",IF($Y1032="Folga trabalhada","ATENÇÃO · apontou em dia de folga da escala 5x2",IF($Y1032="Folga",IF(AND($D1032="5x2",OR(WEEKDAY($F1032,2)=6,WEEKDAY($F1032,2)=7)),"Folga de fim de semana da escala 5x2",IF(AND(OR($D1032="6x1",$D1032="FF 6x1"),WEEKDAY($F1032,2)=6,FALSE()),"Folga de fim de semana · apontou no domingo anterior",IF(AND(OR($D1032="6x1",$D1032="FF 6x1"),WEEKDAY($F1032,2)=7,AND($A1032=$A1031,$L1031&gt;0)),"Folga de fim de semana · apontou no sábado",IF(AND(OR($D1032="6x1",$D1032="FF 6x1"),OR(WEEKDAY($F1032,2)=6,WEEKDAY($F1032,2)=7)),"Folga de fim de semana · sem apontamento no sábado nem no domingo","Folga prevista pelo ciclo")))),IF($Y1032="Indeterminado (início da série)","Sem histórico anterior — informe o dia do ciclo no Cadastro",IF($Y1032="Falta de registro",IF(OR(OR($D1032="6x1",$D1032="FF 6x1"),$D1032="5x2"),"FALTA DE REGISTRO · dia útil da escala "&amp;$E1032,"FALTA DE REGISTRO · dia "&amp;$W1032&amp;" de "&amp;IFERROR(INDEX(Parâmetros!$B$39:$B$48,MATCH($E1032,Parâmetros!$A$39:$A$48,0)),99)&amp;" do ciclo"),IF(OR($D1032="6x1",$D1032="FF 6x1"),IF(OR(AND(WEEKDAY($F1032,2)=6,AND($A1032=$A1033,$L1033&gt;0)),AND(WEEKDAY($F1032,2)=7,AND($A1032=$A1031,$L1031&gt;0))),"ATENÇÃO · apontou sábado e domingo no mesmo fim de semana",IF(OR(WEEKDAY($F1032,2)=6,WEEKDAY($F1032,2)=7),"Jornada de fim de semana do 6x1",IF(OR($H1032&gt;=Parâmetros!$E$20,$H1032&lt;Parâmetros!$E$19),"ATENÇÃO · 6x1 apontou fora do horário diurno","Jornada fixa do 6x1"))),IF($D1032="5x2","Jornada fixa do 5x2",IF($D1032="Folguista",IF($J1032=$K1032,"Evidência confirma sequência","DIVERGE · sequência "&amp;$J1032&amp;" × evidência "&amp;$K1032),IF($K1032=$E1032,"Evidência confirma cadastro","DIVERGE · cadastro "&amp;$E1032&amp;" × evidência "&amp;$K1032)))))))))))</f>
        <v>FALTA DE REGISTRO · dia útil da escala 6x1</v>
      </c>
      <c r="W1032" s="34" t="str">
        <f>IF(OR(OR($D1032="6x1",$D1032="FF 6x1"),$D1032="5x2"),"",IF($AB1032&lt;&gt;$AB1031,IF(IFERROR(INDEX(Cadastro!$F$5:$F$243,$AB1032),"")="",IF($L1032&gt;0,1,0),IF(IFERROR(INDEX(Cadastro!$F$5:$F$243,$AB1032),"")&lt;=IFERROR(INDEX(Parâmetros!$B$39:$B$48,MATCH($E1032,Parâmetros!$A$39:$A$48,0)),99),IFERROR(INDEX(Cadastro!$F$5:$F$243,$AB1032),""),0)),IF($L1032&gt;0,IF(N($X1031)&gt;0,1,N($W1031)+1),IF(AND($L1032=0,OR(N($W1031)&gt;=IFERROR(INDEX(Parâmetros!$B$39:$B$48,MATCH($E1032,Parâmetros!$A$39:$A$48,0)),99),AND(N($X1031)&gt;0,N($X1031)&lt;IFERROR(INDEX(Parâmetros!$C$39:$C$48,MATCH($E1032,Parâmetros!$A$39:$A$48,0)),0)))),0,N($W1031)+1))))</f>
        <v/>
      </c>
      <c r="X1032" s="34" t="str">
        <f>IF(OR(OR($D1032="6x1",$D1032="FF 6x1"),$D1032="5x2"),"",IF($AB1032&lt;&gt;$AB1031,IF(IFERROR(INDEX(Cadastro!$F$5:$F$243,$AB1032),"")="",0,IF(IFERROR(INDEX(Cadastro!$F$5:$F$243,$AB1032),"")&gt;IFERROR(INDEX(Parâmetros!$B$39:$B$48,MATCH($E1032,Parâmetros!$A$39:$A$48,0)),99),IFERROR(INDEX(Cadastro!$F$5:$F$243,$AB1032),"")-IFERROR(INDEX(Parâmetros!$B$39:$B$48,MATCH($E1032,Parâmetros!$A$39:$A$48,0)),99),0)),IF(AND($L1032=0,OR(N($W1031)&gt;=IFERROR(INDEX(Parâmetros!$B$39:$B$48,MATCH($E1032,Parâmetros!$A$39:$A$48,0)),99),AND(N($X1031)&gt;0,N($X1031)&lt;IFERROR(INDEX(Parâmetros!$C$39:$C$48,MATCH($E1032,Parâmetros!$A$39:$A$48,0)),0)))),N($X1031)+1,0)))</f>
        <v/>
      </c>
      <c r="Y1032" t="str">
        <f>IF($AC1032&lt;&gt;"",IF($L1032&gt;0,$AC1032&amp;" · com apontamento",$AC1032),IF($E1032="Férias",IF($L1032&gt;0,"Férias · com apontamento","Férias (cadastro)"),IF(($Z1032+$AA1032-1)&gt;Parâmetros!$E$16,"Férias / afastamento",IF(AND($D1032="5x2",OR(WEEKDAY($F1032,2)=6,WEEKDAY($F1032,2)=7)),IF($L1032&gt;0,"Folga trabalhada","Folga"),IF($L1032&gt;0,"Trabalhado",IF(OR(OR($D1032="6x1",$D1032="FF 6x1"),$D1032="5x2"),IF(AND(OR($D1032="6x1",$D1032="FF 6x1"),OR(WEEKDAY($F1032,2)=6,WEEKDAY($F1032,2)=7)),"Folga","Falta de registro"),IF(AND($AB1032&lt;&gt;$AB1031,IFERROR(INDEX(Cadastro!$F$5:$F$243,$AB1032),"")=""),"Indeterminado (início da série)",IF($X1032&gt;0,"Folga","Falta de registro"))))))))</f>
        <v>Falta de registro</v>
      </c>
      <c r="Z1032" s="34">
        <f>IF(OR($L1032&gt;0,$F1032&gt;Parâmetros!$E$14),0,IF($A1032&lt;&gt;$A1031,1,N($Z1031)+1))</f>
        <v>0</v>
      </c>
      <c r="AA1032" s="34">
        <f>IF(OR($L1032&gt;0,$F1032&gt;Parâmetros!$E$14),0,IF(OR($A1032&lt;&gt;$A1033,$F1033&gt;Parâmetros!$E$14),1,N($AA1033)+1))</f>
        <v>0</v>
      </c>
      <c r="AB1032" s="31">
        <f>IFERROR(MATCH($A1032&amp;"|"&amp;TEXT(_xlfn.MAXIFS(Cadastro!$E$5:$E$243,Cadastro!$A$5:$A$243,$A1032,Cadastro!$E$5:$E$243,"&lt;="&amp;$F1032),"yyyymmdd"),Cadastro!$I$5:$I$243,0),"")</f>
        <v>136</v>
      </c>
      <c r="AC1032" t="str">
        <f>IFERROR(_xlfn.SINGLE(INDEX(Exceções!$D$5:$D$203,MATCH($A1032&amp;"|"&amp;$F1032,Exceções!$F$5:$F$203,0))),"")</f>
        <v/>
      </c>
      <c r="AD1032" t="str">
        <f>IF($AC1032="","",IFERROR(_xlfn.SINGLE(INDEX(Exceções!$E$5:$E$203,MATCH($A1032&amp;"|"&amp;$F1032,Exceções!$F$5:$F$203,0))),""))</f>
        <v/>
      </c>
    </row>
    <row r="1033" spans="1:30" ht="15" hidden="1" customHeight="1" x14ac:dyDescent="0.25">
      <c r="A1033" s="31">
        <v>55628</v>
      </c>
      <c r="B1033" s="17" t="s">
        <v>40</v>
      </c>
      <c r="C1033" s="17" t="str">
        <f>IFERROR(INDEX(Cadastro!$C$5:$C$243,$AB1033),"NÃO INFORMADO")</f>
        <v>ESP</v>
      </c>
      <c r="D1033" s="17" t="str">
        <f>IFERROR(INDEX(Cadastro!$D$5:$D$243,$AB1033),"")</f>
        <v>6x1</v>
      </c>
      <c r="E1033" s="17" t="str">
        <f>IFERROR(INDEX(Cadastro!$G$5:$G$243,$AB1033),"")</f>
        <v>6x1</v>
      </c>
      <c r="F1033" s="29">
        <v>46323</v>
      </c>
      <c r="G1033" s="32" t="str">
        <f t="shared" si="96"/>
        <v>qua</v>
      </c>
      <c r="H1033" s="31" t="str">
        <f>IF($L1033=0,"",_xlfn.MINIFS(Dados!$Q:$Q,Dados!$A:$A,$A1033,Dados!$S:$S,$F1033))</f>
        <v/>
      </c>
      <c r="I1033" s="31" t="str">
        <f>IF($H1033="","",_xlfn.MAXIFS(Dados!$R:$R,Dados!$A:$A,$A1033,Dados!$S:$S,$F1033))</f>
        <v/>
      </c>
      <c r="J1033" s="32" t="str">
        <f>IF($D1033&lt;&gt;"Folguista","",IFERROR(INDEX(Parâmetros!$D$52:$G$52,1,MIN(4,MAX(1,$W1033))),""))</f>
        <v/>
      </c>
      <c r="K1033" s="32" t="str">
        <f>IF(OR($AC1033&lt;&gt;"",$Y1033="Folga",$Y1033="Folga trabalhada",$Y1033="Férias (cadastro)",$Y1033="Férias / afastamento",$Y1033="Indeterminado (início da série)"),"",IF(OR($D1033="6x1",$D1033="FF 6x1"),IF(OR(WEEKDAY($F1033,2)=6,WEEKDAY($F1033,2)=7),"6x1 sáb/dom","6x1"),IF($D1033="5x2","5x2",IF($H1033="",IF($D1033="Folguista",$J1033,$E1033),IF(OR($H1033&gt;=Parâmetros!$E$18,$H1033&lt;Parâmetros!$E$19),"C",IF($H1033&lt;Parâmetros!$E$20,"A","B"))))))</f>
        <v>6x1</v>
      </c>
      <c r="L1033" s="30">
        <f>SUMIFS(Dados!$E:$E,Dados!$A:$A,$A1033,Dados!$S:$S,$F1033)</f>
        <v>0</v>
      </c>
      <c r="M1033" s="30">
        <f>IFERROR(INDEX(Parâmetros!$E$6:$E$11,MATCH($K1033,Parâmetros!$A$6:$A$11,0)),"")</f>
        <v>8.8000000000000007</v>
      </c>
      <c r="N1033" s="33">
        <f t="shared" si="97"/>
        <v>0</v>
      </c>
      <c r="O1033" s="33">
        <f>Parâmetros!$E$13</f>
        <v>0.8</v>
      </c>
      <c r="P1033" s="32" t="str">
        <f>IF(OR($M1033="",$F1033&gt;Parâmetros!$E$14),"Não","Sim")</f>
        <v>Não</v>
      </c>
      <c r="Q1033" s="32" t="str">
        <f t="shared" si="98"/>
        <v/>
      </c>
      <c r="R1033" s="32" t="str">
        <f t="shared" si="99"/>
        <v/>
      </c>
      <c r="S1033" s="30" t="str">
        <f t="shared" si="100"/>
        <v/>
      </c>
      <c r="T1033" s="32" t="str">
        <f>IF($Q1033&lt;&gt;"Sim","",IF($N1033&gt;Parâmetros!$E$15,"Sim","Não"))</f>
        <v/>
      </c>
      <c r="U1033" s="17" t="str">
        <f t="shared" si="101"/>
        <v>Fora da apuração</v>
      </c>
      <c r="V1033" s="17" t="str">
        <f>IF($AC1033&lt;&gt;"",IF($L1033&gt;0,"ATENÇÃO · apontou em dia de "&amp;LOWER($AC1033)&amp;" cadastrado","Exceção cadastrada · "&amp;$AC1033)&amp;IF($AD1033="",""," · "&amp;$AD1033),IF($E1033="Férias",IF($L1033&gt;0,"ATENÇÃO · apontou estando de férias no cadastro","Férias no cadastro"),IF($Y1033="Férias / afastamento","Afastamento · "&amp;($Z1033+$AA1033-1)&amp;" dias seguidos sem apontamento",IF($Y1033="Folga trabalhada","ATENÇÃO · apontou em dia de folga da escala 5x2",IF($Y1033="Folga",IF(AND($D1033="5x2",OR(WEEKDAY($F1033,2)=6,WEEKDAY($F1033,2)=7)),"Folga de fim de semana da escala 5x2",IF(AND(OR($D1033="6x1",$D1033="FF 6x1"),WEEKDAY($F1033,2)=6,FALSE()),"Folga de fim de semana · apontou no domingo anterior",IF(AND(OR($D1033="6x1",$D1033="FF 6x1"),WEEKDAY($F1033,2)=7,AND($A1033=$A1032,$L1032&gt;0)),"Folga de fim de semana · apontou no sábado",IF(AND(OR($D1033="6x1",$D1033="FF 6x1"),OR(WEEKDAY($F1033,2)=6,WEEKDAY($F1033,2)=7)),"Folga de fim de semana · sem apontamento no sábado nem no domingo","Folga prevista pelo ciclo")))),IF($Y1033="Indeterminado (início da série)","Sem histórico anterior — informe o dia do ciclo no Cadastro",IF($Y1033="Falta de registro",IF(OR(OR($D1033="6x1",$D1033="FF 6x1"),$D1033="5x2"),"FALTA DE REGISTRO · dia útil da escala "&amp;$E1033,"FALTA DE REGISTRO · dia "&amp;$W1033&amp;" de "&amp;IFERROR(INDEX(Parâmetros!$B$39:$B$48,MATCH($E1033,Parâmetros!$A$39:$A$48,0)),99)&amp;" do ciclo"),IF(OR($D1033="6x1",$D1033="FF 6x1"),IF(OR(AND(WEEKDAY($F1033,2)=6,AND($A1033=$A1034,$L1034&gt;0)),AND(WEEKDAY($F1033,2)=7,AND($A1033=$A1032,$L1032&gt;0))),"ATENÇÃO · apontou sábado e domingo no mesmo fim de semana",IF(OR(WEEKDAY($F1033,2)=6,WEEKDAY($F1033,2)=7),"Jornada de fim de semana do 6x1",IF(OR($H1033&gt;=Parâmetros!$E$20,$H1033&lt;Parâmetros!$E$19),"ATENÇÃO · 6x1 apontou fora do horário diurno","Jornada fixa do 6x1"))),IF($D1033="5x2","Jornada fixa do 5x2",IF($D1033="Folguista",IF($J1033=$K1033,"Evidência confirma sequência","DIVERGE · sequência "&amp;$J1033&amp;" × evidência "&amp;$K1033),IF($K1033=$E1033,"Evidência confirma cadastro","DIVERGE · cadastro "&amp;$E1033&amp;" × evidência "&amp;$K1033)))))))))))</f>
        <v>FALTA DE REGISTRO · dia útil da escala 6x1</v>
      </c>
      <c r="W1033" s="34" t="str">
        <f>IF(OR(OR($D1033="6x1",$D1033="FF 6x1"),$D1033="5x2"),"",IF($AB1033&lt;&gt;$AB1032,IF(IFERROR(INDEX(Cadastro!$F$5:$F$243,$AB1033),"")="",IF($L1033&gt;0,1,0),IF(IFERROR(INDEX(Cadastro!$F$5:$F$243,$AB1033),"")&lt;=IFERROR(INDEX(Parâmetros!$B$39:$B$48,MATCH($E1033,Parâmetros!$A$39:$A$48,0)),99),IFERROR(INDEX(Cadastro!$F$5:$F$243,$AB1033),""),0)),IF($L1033&gt;0,IF(N($X1032)&gt;0,1,N($W1032)+1),IF(AND($L1033=0,OR(N($W1032)&gt;=IFERROR(INDEX(Parâmetros!$B$39:$B$48,MATCH($E1033,Parâmetros!$A$39:$A$48,0)),99),AND(N($X1032)&gt;0,N($X1032)&lt;IFERROR(INDEX(Parâmetros!$C$39:$C$48,MATCH($E1033,Parâmetros!$A$39:$A$48,0)),0)))),0,N($W1032)+1))))</f>
        <v/>
      </c>
      <c r="X1033" s="34" t="str">
        <f>IF(OR(OR($D1033="6x1",$D1033="FF 6x1"),$D1033="5x2"),"",IF($AB1033&lt;&gt;$AB1032,IF(IFERROR(INDEX(Cadastro!$F$5:$F$243,$AB1033),"")="",0,IF(IFERROR(INDEX(Cadastro!$F$5:$F$243,$AB1033),"")&gt;IFERROR(INDEX(Parâmetros!$B$39:$B$48,MATCH($E1033,Parâmetros!$A$39:$A$48,0)),99),IFERROR(INDEX(Cadastro!$F$5:$F$243,$AB1033),"")-IFERROR(INDEX(Parâmetros!$B$39:$B$48,MATCH($E1033,Parâmetros!$A$39:$A$48,0)),99),0)),IF(AND($L1033=0,OR(N($W1032)&gt;=IFERROR(INDEX(Parâmetros!$B$39:$B$48,MATCH($E1033,Parâmetros!$A$39:$A$48,0)),99),AND(N($X1032)&gt;0,N($X1032)&lt;IFERROR(INDEX(Parâmetros!$C$39:$C$48,MATCH($E1033,Parâmetros!$A$39:$A$48,0)),0)))),N($X1032)+1,0)))</f>
        <v/>
      </c>
      <c r="Y1033" t="str">
        <f>IF($AC1033&lt;&gt;"",IF($L1033&gt;0,$AC1033&amp;" · com apontamento",$AC1033),IF($E1033="Férias",IF($L1033&gt;0,"Férias · com apontamento","Férias (cadastro)"),IF(($Z1033+$AA1033-1)&gt;Parâmetros!$E$16,"Férias / afastamento",IF(AND($D1033="5x2",OR(WEEKDAY($F1033,2)=6,WEEKDAY($F1033,2)=7)),IF($L1033&gt;0,"Folga trabalhada","Folga"),IF($L1033&gt;0,"Trabalhado",IF(OR(OR($D1033="6x1",$D1033="FF 6x1"),$D1033="5x2"),IF(AND(OR($D1033="6x1",$D1033="FF 6x1"),OR(WEEKDAY($F1033,2)=6,WEEKDAY($F1033,2)=7)),"Folga","Falta de registro"),IF(AND($AB1033&lt;&gt;$AB1032,IFERROR(INDEX(Cadastro!$F$5:$F$243,$AB1033),"")=""),"Indeterminado (início da série)",IF($X1033&gt;0,"Folga","Falta de registro"))))))))</f>
        <v>Falta de registro</v>
      </c>
      <c r="Z1033" s="34">
        <f>IF(OR($L1033&gt;0,$F1033&gt;Parâmetros!$E$14),0,IF($A1033&lt;&gt;$A1032,1,N($Z1032)+1))</f>
        <v>0</v>
      </c>
      <c r="AA1033" s="34">
        <f>IF(OR($L1033&gt;0,$F1033&gt;Parâmetros!$E$14),0,IF(OR($A1033&lt;&gt;$A1034,$F1034&gt;Parâmetros!$E$14),1,N($AA1034)+1))</f>
        <v>0</v>
      </c>
      <c r="AB1033" s="31">
        <f>IFERROR(MATCH($A1033&amp;"|"&amp;TEXT(_xlfn.MAXIFS(Cadastro!$E$5:$E$243,Cadastro!$A$5:$A$243,$A1033,Cadastro!$E$5:$E$243,"&lt;="&amp;$F1033),"yyyymmdd"),Cadastro!$I$5:$I$243,0),"")</f>
        <v>136</v>
      </c>
      <c r="AC1033" t="str">
        <f>IFERROR(_xlfn.SINGLE(INDEX(Exceções!$D$5:$D$203,MATCH($A1033&amp;"|"&amp;$F1033,Exceções!$F$5:$F$203,0))),"")</f>
        <v/>
      </c>
      <c r="AD1033" t="str">
        <f>IF($AC1033="","",IFERROR(_xlfn.SINGLE(INDEX(Exceções!$E$5:$E$203,MATCH($A1033&amp;"|"&amp;$F1033,Exceções!$F$5:$F$203,0))),""))</f>
        <v/>
      </c>
    </row>
    <row r="1034" spans="1:30" ht="15" hidden="1" customHeight="1" x14ac:dyDescent="0.25">
      <c r="A1034" s="31">
        <v>55628</v>
      </c>
      <c r="B1034" s="17" t="s">
        <v>40</v>
      </c>
      <c r="C1034" s="17" t="str">
        <f>IFERROR(INDEX(Cadastro!$C$5:$C$243,$AB1034),"NÃO INFORMADO")</f>
        <v>ESP</v>
      </c>
      <c r="D1034" s="17" t="str">
        <f>IFERROR(INDEX(Cadastro!$D$5:$D$243,$AB1034),"")</f>
        <v>6x1</v>
      </c>
      <c r="E1034" s="17" t="str">
        <f>IFERROR(INDEX(Cadastro!$G$5:$G$243,$AB1034),"")</f>
        <v>6x1</v>
      </c>
      <c r="F1034" s="29">
        <v>46324</v>
      </c>
      <c r="G1034" s="32" t="str">
        <f t="shared" si="96"/>
        <v>qui</v>
      </c>
      <c r="H1034" s="31" t="str">
        <f>IF($L1034=0,"",_xlfn.MINIFS(Dados!$Q:$Q,Dados!$A:$A,$A1034,Dados!$S:$S,$F1034))</f>
        <v/>
      </c>
      <c r="I1034" s="31" t="str">
        <f>IF($H1034="","",_xlfn.MAXIFS(Dados!$R:$R,Dados!$A:$A,$A1034,Dados!$S:$S,$F1034))</f>
        <v/>
      </c>
      <c r="J1034" s="32" t="str">
        <f>IF($D1034&lt;&gt;"Folguista","",IFERROR(INDEX(Parâmetros!$D$52:$G$52,1,MIN(4,MAX(1,$W1034))),""))</f>
        <v/>
      </c>
      <c r="K1034" s="32" t="str">
        <f>IF(OR($AC1034&lt;&gt;"",$Y1034="Folga",$Y1034="Folga trabalhada",$Y1034="Férias (cadastro)",$Y1034="Férias / afastamento",$Y1034="Indeterminado (início da série)"),"",IF(OR($D1034="6x1",$D1034="FF 6x1"),IF(OR(WEEKDAY($F1034,2)=6,WEEKDAY($F1034,2)=7),"6x1 sáb/dom","6x1"),IF($D1034="5x2","5x2",IF($H1034="",IF($D1034="Folguista",$J1034,$E1034),IF(OR($H1034&gt;=Parâmetros!$E$18,$H1034&lt;Parâmetros!$E$19),"C",IF($H1034&lt;Parâmetros!$E$20,"A","B"))))))</f>
        <v>6x1</v>
      </c>
      <c r="L1034" s="30">
        <f>SUMIFS(Dados!$E:$E,Dados!$A:$A,$A1034,Dados!$S:$S,$F1034)</f>
        <v>0</v>
      </c>
      <c r="M1034" s="30">
        <f>IFERROR(INDEX(Parâmetros!$E$6:$E$11,MATCH($K1034,Parâmetros!$A$6:$A$11,0)),"")</f>
        <v>8.8000000000000007</v>
      </c>
      <c r="N1034" s="33">
        <f t="shared" si="97"/>
        <v>0</v>
      </c>
      <c r="O1034" s="33">
        <f>Parâmetros!$E$13</f>
        <v>0.8</v>
      </c>
      <c r="P1034" s="32" t="str">
        <f>IF(OR($M1034="",$F1034&gt;Parâmetros!$E$14),"Não","Sim")</f>
        <v>Não</v>
      </c>
      <c r="Q1034" s="32" t="str">
        <f t="shared" si="98"/>
        <v/>
      </c>
      <c r="R1034" s="32" t="str">
        <f t="shared" si="99"/>
        <v/>
      </c>
      <c r="S1034" s="30" t="str">
        <f t="shared" si="100"/>
        <v/>
      </c>
      <c r="T1034" s="32" t="str">
        <f>IF($Q1034&lt;&gt;"Sim","",IF($N1034&gt;Parâmetros!$E$15,"Sim","Não"))</f>
        <v/>
      </c>
      <c r="U1034" s="17" t="str">
        <f t="shared" si="101"/>
        <v>Fora da apuração</v>
      </c>
      <c r="V1034" s="17" t="str">
        <f>IF($AC1034&lt;&gt;"",IF($L1034&gt;0,"ATENÇÃO · apontou em dia de "&amp;LOWER($AC1034)&amp;" cadastrado","Exceção cadastrada · "&amp;$AC1034)&amp;IF($AD1034="",""," · "&amp;$AD1034),IF($E1034="Férias",IF($L1034&gt;0,"ATENÇÃO · apontou estando de férias no cadastro","Férias no cadastro"),IF($Y1034="Férias / afastamento","Afastamento · "&amp;($Z1034+$AA1034-1)&amp;" dias seguidos sem apontamento",IF($Y1034="Folga trabalhada","ATENÇÃO · apontou em dia de folga da escala 5x2",IF($Y1034="Folga",IF(AND($D1034="5x2",OR(WEEKDAY($F1034,2)=6,WEEKDAY($F1034,2)=7)),"Folga de fim de semana da escala 5x2",IF(AND(OR($D1034="6x1",$D1034="FF 6x1"),WEEKDAY($F1034,2)=6,FALSE()),"Folga de fim de semana · apontou no domingo anterior",IF(AND(OR($D1034="6x1",$D1034="FF 6x1"),WEEKDAY($F1034,2)=7,AND($A1034=$A1033,$L1033&gt;0)),"Folga de fim de semana · apontou no sábado",IF(AND(OR($D1034="6x1",$D1034="FF 6x1"),OR(WEEKDAY($F1034,2)=6,WEEKDAY($F1034,2)=7)),"Folga de fim de semana · sem apontamento no sábado nem no domingo","Folga prevista pelo ciclo")))),IF($Y1034="Indeterminado (início da série)","Sem histórico anterior — informe o dia do ciclo no Cadastro",IF($Y1034="Falta de registro",IF(OR(OR($D1034="6x1",$D1034="FF 6x1"),$D1034="5x2"),"FALTA DE REGISTRO · dia útil da escala "&amp;$E1034,"FALTA DE REGISTRO · dia "&amp;$W1034&amp;" de "&amp;IFERROR(INDEX(Parâmetros!$B$39:$B$48,MATCH($E1034,Parâmetros!$A$39:$A$48,0)),99)&amp;" do ciclo"),IF(OR($D1034="6x1",$D1034="FF 6x1"),IF(OR(AND(WEEKDAY($F1034,2)=6,AND($A1034=$A1035,$L1035&gt;0)),AND(WEEKDAY($F1034,2)=7,AND($A1034=$A1033,$L1033&gt;0))),"ATENÇÃO · apontou sábado e domingo no mesmo fim de semana",IF(OR(WEEKDAY($F1034,2)=6,WEEKDAY($F1034,2)=7),"Jornada de fim de semana do 6x1",IF(OR($H1034&gt;=Parâmetros!$E$20,$H1034&lt;Parâmetros!$E$19),"ATENÇÃO · 6x1 apontou fora do horário diurno","Jornada fixa do 6x1"))),IF($D1034="5x2","Jornada fixa do 5x2",IF($D1034="Folguista",IF($J1034=$K1034,"Evidência confirma sequência","DIVERGE · sequência "&amp;$J1034&amp;" × evidência "&amp;$K1034),IF($K1034=$E1034,"Evidência confirma cadastro","DIVERGE · cadastro "&amp;$E1034&amp;" × evidência "&amp;$K1034)))))))))))</f>
        <v>FALTA DE REGISTRO · dia útil da escala 6x1</v>
      </c>
      <c r="W1034" s="34" t="str">
        <f>IF(OR(OR($D1034="6x1",$D1034="FF 6x1"),$D1034="5x2"),"",IF($AB1034&lt;&gt;$AB1033,IF(IFERROR(INDEX(Cadastro!$F$5:$F$243,$AB1034),"")="",IF($L1034&gt;0,1,0),IF(IFERROR(INDEX(Cadastro!$F$5:$F$243,$AB1034),"")&lt;=IFERROR(INDEX(Parâmetros!$B$39:$B$48,MATCH($E1034,Parâmetros!$A$39:$A$48,0)),99),IFERROR(INDEX(Cadastro!$F$5:$F$243,$AB1034),""),0)),IF($L1034&gt;0,IF(N($X1033)&gt;0,1,N($W1033)+1),IF(AND($L1034=0,OR(N($W1033)&gt;=IFERROR(INDEX(Parâmetros!$B$39:$B$48,MATCH($E1034,Parâmetros!$A$39:$A$48,0)),99),AND(N($X1033)&gt;0,N($X1033)&lt;IFERROR(INDEX(Parâmetros!$C$39:$C$48,MATCH($E1034,Parâmetros!$A$39:$A$48,0)),0)))),0,N($W1033)+1))))</f>
        <v/>
      </c>
      <c r="X1034" s="34" t="str">
        <f>IF(OR(OR($D1034="6x1",$D1034="FF 6x1"),$D1034="5x2"),"",IF($AB1034&lt;&gt;$AB1033,IF(IFERROR(INDEX(Cadastro!$F$5:$F$243,$AB1034),"")="",0,IF(IFERROR(INDEX(Cadastro!$F$5:$F$243,$AB1034),"")&gt;IFERROR(INDEX(Parâmetros!$B$39:$B$48,MATCH($E1034,Parâmetros!$A$39:$A$48,0)),99),IFERROR(INDEX(Cadastro!$F$5:$F$243,$AB1034),"")-IFERROR(INDEX(Parâmetros!$B$39:$B$48,MATCH($E1034,Parâmetros!$A$39:$A$48,0)),99),0)),IF(AND($L1034=0,OR(N($W1033)&gt;=IFERROR(INDEX(Parâmetros!$B$39:$B$48,MATCH($E1034,Parâmetros!$A$39:$A$48,0)),99),AND(N($X1033)&gt;0,N($X1033)&lt;IFERROR(INDEX(Parâmetros!$C$39:$C$48,MATCH($E1034,Parâmetros!$A$39:$A$48,0)),0)))),N($X1033)+1,0)))</f>
        <v/>
      </c>
      <c r="Y1034" t="str">
        <f>IF($AC1034&lt;&gt;"",IF($L1034&gt;0,$AC1034&amp;" · com apontamento",$AC1034),IF($E1034="Férias",IF($L1034&gt;0,"Férias · com apontamento","Férias (cadastro)"),IF(($Z1034+$AA1034-1)&gt;Parâmetros!$E$16,"Férias / afastamento",IF(AND($D1034="5x2",OR(WEEKDAY($F1034,2)=6,WEEKDAY($F1034,2)=7)),IF($L1034&gt;0,"Folga trabalhada","Folga"),IF($L1034&gt;0,"Trabalhado",IF(OR(OR($D1034="6x1",$D1034="FF 6x1"),$D1034="5x2"),IF(AND(OR($D1034="6x1",$D1034="FF 6x1"),OR(WEEKDAY($F1034,2)=6,WEEKDAY($F1034,2)=7)),"Folga","Falta de registro"),IF(AND($AB1034&lt;&gt;$AB1033,IFERROR(INDEX(Cadastro!$F$5:$F$243,$AB1034),"")=""),"Indeterminado (início da série)",IF($X1034&gt;0,"Folga","Falta de registro"))))))))</f>
        <v>Falta de registro</v>
      </c>
      <c r="Z1034" s="34">
        <f>IF(OR($L1034&gt;0,$F1034&gt;Parâmetros!$E$14),0,IF($A1034&lt;&gt;$A1033,1,N($Z1033)+1))</f>
        <v>0</v>
      </c>
      <c r="AA1034" s="34">
        <f>IF(OR($L1034&gt;0,$F1034&gt;Parâmetros!$E$14),0,IF(OR($A1034&lt;&gt;$A1035,$F1035&gt;Parâmetros!$E$14),1,N($AA1035)+1))</f>
        <v>0</v>
      </c>
      <c r="AB1034" s="31">
        <f>IFERROR(MATCH($A1034&amp;"|"&amp;TEXT(_xlfn.MAXIFS(Cadastro!$E$5:$E$243,Cadastro!$A$5:$A$243,$A1034,Cadastro!$E$5:$E$243,"&lt;="&amp;$F1034),"yyyymmdd"),Cadastro!$I$5:$I$243,0),"")</f>
        <v>136</v>
      </c>
      <c r="AC1034" t="str">
        <f>IFERROR(_xlfn.SINGLE(INDEX(Exceções!$D$5:$D$203,MATCH($A1034&amp;"|"&amp;$F1034,Exceções!$F$5:$F$203,0))),"")</f>
        <v/>
      </c>
      <c r="AD1034" t="str">
        <f>IF($AC1034="","",IFERROR(_xlfn.SINGLE(INDEX(Exceções!$E$5:$E$203,MATCH($A1034&amp;"|"&amp;$F1034,Exceções!$F$5:$F$203,0))),""))</f>
        <v/>
      </c>
    </row>
    <row r="1035" spans="1:30" ht="15" hidden="1" customHeight="1" x14ac:dyDescent="0.25">
      <c r="A1035" s="31">
        <v>55628</v>
      </c>
      <c r="B1035" s="17" t="s">
        <v>40</v>
      </c>
      <c r="C1035" s="17" t="str">
        <f>IFERROR(INDEX(Cadastro!$C$5:$C$243,$AB1035),"NÃO INFORMADO")</f>
        <v>ESP</v>
      </c>
      <c r="D1035" s="17" t="str">
        <f>IFERROR(INDEX(Cadastro!$D$5:$D$243,$AB1035),"")</f>
        <v>6x1</v>
      </c>
      <c r="E1035" s="17" t="str">
        <f>IFERROR(INDEX(Cadastro!$G$5:$G$243,$AB1035),"")</f>
        <v>6x1</v>
      </c>
      <c r="F1035" s="29">
        <v>46325</v>
      </c>
      <c r="G1035" s="32" t="str">
        <f t="shared" si="96"/>
        <v>sex</v>
      </c>
      <c r="H1035" s="31" t="str">
        <f>IF($L1035=0,"",_xlfn.MINIFS(Dados!$Q:$Q,Dados!$A:$A,$A1035,Dados!$S:$S,$F1035))</f>
        <v/>
      </c>
      <c r="I1035" s="31" t="str">
        <f>IF($H1035="","",_xlfn.MAXIFS(Dados!$R:$R,Dados!$A:$A,$A1035,Dados!$S:$S,$F1035))</f>
        <v/>
      </c>
      <c r="J1035" s="32" t="str">
        <f>IF($D1035&lt;&gt;"Folguista","",IFERROR(INDEX(Parâmetros!$D$52:$G$52,1,MIN(4,MAX(1,$W1035))),""))</f>
        <v/>
      </c>
      <c r="K1035" s="32" t="str">
        <f>IF(OR($AC1035&lt;&gt;"",$Y1035="Folga",$Y1035="Folga trabalhada",$Y1035="Férias (cadastro)",$Y1035="Férias / afastamento",$Y1035="Indeterminado (início da série)"),"",IF(OR($D1035="6x1",$D1035="FF 6x1"),IF(OR(WEEKDAY($F1035,2)=6,WEEKDAY($F1035,2)=7),"6x1 sáb/dom","6x1"),IF($D1035="5x2","5x2",IF($H1035="",IF($D1035="Folguista",$J1035,$E1035),IF(OR($H1035&gt;=Parâmetros!$E$18,$H1035&lt;Parâmetros!$E$19),"C",IF($H1035&lt;Parâmetros!$E$20,"A","B"))))))</f>
        <v>6x1</v>
      </c>
      <c r="L1035" s="30">
        <f>SUMIFS(Dados!$E:$E,Dados!$A:$A,$A1035,Dados!$S:$S,$F1035)</f>
        <v>0</v>
      </c>
      <c r="M1035" s="30">
        <f>IFERROR(INDEX(Parâmetros!$E$6:$E$11,MATCH($K1035,Parâmetros!$A$6:$A$11,0)),"")</f>
        <v>8.8000000000000007</v>
      </c>
      <c r="N1035" s="33">
        <f t="shared" si="97"/>
        <v>0</v>
      </c>
      <c r="O1035" s="33">
        <f>Parâmetros!$E$13</f>
        <v>0.8</v>
      </c>
      <c r="P1035" s="32" t="str">
        <f>IF(OR($M1035="",$F1035&gt;Parâmetros!$E$14),"Não","Sim")</f>
        <v>Não</v>
      </c>
      <c r="Q1035" s="32" t="str">
        <f t="shared" si="98"/>
        <v/>
      </c>
      <c r="R1035" s="32" t="str">
        <f t="shared" si="99"/>
        <v/>
      </c>
      <c r="S1035" s="30" t="str">
        <f t="shared" si="100"/>
        <v/>
      </c>
      <c r="T1035" s="32" t="str">
        <f>IF($Q1035&lt;&gt;"Sim","",IF($N1035&gt;Parâmetros!$E$15,"Sim","Não"))</f>
        <v/>
      </c>
      <c r="U1035" s="17" t="str">
        <f t="shared" si="101"/>
        <v>Fora da apuração</v>
      </c>
      <c r="V1035" s="17" t="str">
        <f>IF($AC1035&lt;&gt;"",IF($L1035&gt;0,"ATENÇÃO · apontou em dia de "&amp;LOWER($AC1035)&amp;" cadastrado","Exceção cadastrada · "&amp;$AC1035)&amp;IF($AD1035="",""," · "&amp;$AD1035),IF($E1035="Férias",IF($L1035&gt;0,"ATENÇÃO · apontou estando de férias no cadastro","Férias no cadastro"),IF($Y1035="Férias / afastamento","Afastamento · "&amp;($Z1035+$AA1035-1)&amp;" dias seguidos sem apontamento",IF($Y1035="Folga trabalhada","ATENÇÃO · apontou em dia de folga da escala 5x2",IF($Y1035="Folga",IF(AND($D1035="5x2",OR(WEEKDAY($F1035,2)=6,WEEKDAY($F1035,2)=7)),"Folga de fim de semana da escala 5x2",IF(AND(OR($D1035="6x1",$D1035="FF 6x1"),WEEKDAY($F1035,2)=6,FALSE()),"Folga de fim de semana · apontou no domingo anterior",IF(AND(OR($D1035="6x1",$D1035="FF 6x1"),WEEKDAY($F1035,2)=7,AND($A1035=$A1034,$L1034&gt;0)),"Folga de fim de semana · apontou no sábado",IF(AND(OR($D1035="6x1",$D1035="FF 6x1"),OR(WEEKDAY($F1035,2)=6,WEEKDAY($F1035,2)=7)),"Folga de fim de semana · sem apontamento no sábado nem no domingo","Folga prevista pelo ciclo")))),IF($Y1035="Indeterminado (início da série)","Sem histórico anterior — informe o dia do ciclo no Cadastro",IF($Y1035="Falta de registro",IF(OR(OR($D1035="6x1",$D1035="FF 6x1"),$D1035="5x2"),"FALTA DE REGISTRO · dia útil da escala "&amp;$E1035,"FALTA DE REGISTRO · dia "&amp;$W1035&amp;" de "&amp;IFERROR(INDEX(Parâmetros!$B$39:$B$48,MATCH($E1035,Parâmetros!$A$39:$A$48,0)),99)&amp;" do ciclo"),IF(OR($D1035="6x1",$D1035="FF 6x1"),IF(OR(AND(WEEKDAY($F1035,2)=6,AND($A1035=$A1036,$L1036&gt;0)),AND(WEEKDAY($F1035,2)=7,AND($A1035=$A1034,$L1034&gt;0))),"ATENÇÃO · apontou sábado e domingo no mesmo fim de semana",IF(OR(WEEKDAY($F1035,2)=6,WEEKDAY($F1035,2)=7),"Jornada de fim de semana do 6x1",IF(OR($H1035&gt;=Parâmetros!$E$20,$H1035&lt;Parâmetros!$E$19),"ATENÇÃO · 6x1 apontou fora do horário diurno","Jornada fixa do 6x1"))),IF($D1035="5x2","Jornada fixa do 5x2",IF($D1035="Folguista",IF($J1035=$K1035,"Evidência confirma sequência","DIVERGE · sequência "&amp;$J1035&amp;" × evidência "&amp;$K1035),IF($K1035=$E1035,"Evidência confirma cadastro","DIVERGE · cadastro "&amp;$E1035&amp;" × evidência "&amp;$K1035)))))))))))</f>
        <v>FALTA DE REGISTRO · dia útil da escala 6x1</v>
      </c>
      <c r="W1035" s="34" t="str">
        <f>IF(OR(OR($D1035="6x1",$D1035="FF 6x1"),$D1035="5x2"),"",IF($AB1035&lt;&gt;$AB1034,IF(IFERROR(INDEX(Cadastro!$F$5:$F$243,$AB1035),"")="",IF($L1035&gt;0,1,0),IF(IFERROR(INDEX(Cadastro!$F$5:$F$243,$AB1035),"")&lt;=IFERROR(INDEX(Parâmetros!$B$39:$B$48,MATCH($E1035,Parâmetros!$A$39:$A$48,0)),99),IFERROR(INDEX(Cadastro!$F$5:$F$243,$AB1035),""),0)),IF($L1035&gt;0,IF(N($X1034)&gt;0,1,N($W1034)+1),IF(AND($L1035=0,OR(N($W1034)&gt;=IFERROR(INDEX(Parâmetros!$B$39:$B$48,MATCH($E1035,Parâmetros!$A$39:$A$48,0)),99),AND(N($X1034)&gt;0,N($X1034)&lt;IFERROR(INDEX(Parâmetros!$C$39:$C$48,MATCH($E1035,Parâmetros!$A$39:$A$48,0)),0)))),0,N($W1034)+1))))</f>
        <v/>
      </c>
      <c r="X1035" s="34" t="str">
        <f>IF(OR(OR($D1035="6x1",$D1035="FF 6x1"),$D1035="5x2"),"",IF($AB1035&lt;&gt;$AB1034,IF(IFERROR(INDEX(Cadastro!$F$5:$F$243,$AB1035),"")="",0,IF(IFERROR(INDEX(Cadastro!$F$5:$F$243,$AB1035),"")&gt;IFERROR(INDEX(Parâmetros!$B$39:$B$48,MATCH($E1035,Parâmetros!$A$39:$A$48,0)),99),IFERROR(INDEX(Cadastro!$F$5:$F$243,$AB1035),"")-IFERROR(INDEX(Parâmetros!$B$39:$B$48,MATCH($E1035,Parâmetros!$A$39:$A$48,0)),99),0)),IF(AND($L1035=0,OR(N($W1034)&gt;=IFERROR(INDEX(Parâmetros!$B$39:$B$48,MATCH($E1035,Parâmetros!$A$39:$A$48,0)),99),AND(N($X1034)&gt;0,N($X1034)&lt;IFERROR(INDEX(Parâmetros!$C$39:$C$48,MATCH($E1035,Parâmetros!$A$39:$A$48,0)),0)))),N($X1034)+1,0)))</f>
        <v/>
      </c>
      <c r="Y1035" t="str">
        <f>IF($AC1035&lt;&gt;"",IF($L1035&gt;0,$AC1035&amp;" · com apontamento",$AC1035),IF($E1035="Férias",IF($L1035&gt;0,"Férias · com apontamento","Férias (cadastro)"),IF(($Z1035+$AA1035-1)&gt;Parâmetros!$E$16,"Férias / afastamento",IF(AND($D1035="5x2",OR(WEEKDAY($F1035,2)=6,WEEKDAY($F1035,2)=7)),IF($L1035&gt;0,"Folga trabalhada","Folga"),IF($L1035&gt;0,"Trabalhado",IF(OR(OR($D1035="6x1",$D1035="FF 6x1"),$D1035="5x2"),IF(AND(OR($D1035="6x1",$D1035="FF 6x1"),OR(WEEKDAY($F1035,2)=6,WEEKDAY($F1035,2)=7)),"Folga","Falta de registro"),IF(AND($AB1035&lt;&gt;$AB1034,IFERROR(INDEX(Cadastro!$F$5:$F$243,$AB1035),"")=""),"Indeterminado (início da série)",IF($X1035&gt;0,"Folga","Falta de registro"))))))))</f>
        <v>Falta de registro</v>
      </c>
      <c r="Z1035" s="34">
        <f>IF(OR($L1035&gt;0,$F1035&gt;Parâmetros!$E$14),0,IF($A1035&lt;&gt;$A1034,1,N($Z1034)+1))</f>
        <v>0</v>
      </c>
      <c r="AA1035" s="34">
        <f>IF(OR($L1035&gt;0,$F1035&gt;Parâmetros!$E$14),0,IF(OR($A1035&lt;&gt;$A1036,$F1036&gt;Parâmetros!$E$14),1,N($AA1036)+1))</f>
        <v>0</v>
      </c>
      <c r="AB1035" s="31">
        <f>IFERROR(MATCH($A1035&amp;"|"&amp;TEXT(_xlfn.MAXIFS(Cadastro!$E$5:$E$243,Cadastro!$A$5:$A$243,$A1035,Cadastro!$E$5:$E$243,"&lt;="&amp;$F1035),"yyyymmdd"),Cadastro!$I$5:$I$243,0),"")</f>
        <v>136</v>
      </c>
      <c r="AC1035" t="str">
        <f>IFERROR(_xlfn.SINGLE(INDEX(Exceções!$D$5:$D$203,MATCH($A1035&amp;"|"&amp;$F1035,Exceções!$F$5:$F$203,0))),"")</f>
        <v/>
      </c>
      <c r="AD1035" t="str">
        <f>IF($AC1035="","",IFERROR(_xlfn.SINGLE(INDEX(Exceções!$E$5:$E$203,MATCH($A1035&amp;"|"&amp;$F1035,Exceções!$F$5:$F$203,0))),""))</f>
        <v/>
      </c>
    </row>
    <row r="1036" spans="1:30" ht="15" hidden="1" customHeight="1" x14ac:dyDescent="0.25">
      <c r="A1036" s="31">
        <v>55628</v>
      </c>
      <c r="B1036" s="17" t="s">
        <v>40</v>
      </c>
      <c r="C1036" s="17" t="str">
        <f>IFERROR(INDEX(Cadastro!$C$5:$C$243,$AB1036),"NÃO INFORMADO")</f>
        <v>ESP</v>
      </c>
      <c r="D1036" s="17" t="str">
        <f>IFERROR(INDEX(Cadastro!$D$5:$D$243,$AB1036),"")</f>
        <v>6x1</v>
      </c>
      <c r="E1036" s="17" t="str">
        <f>IFERROR(INDEX(Cadastro!$G$5:$G$243,$AB1036),"")</f>
        <v>6x1</v>
      </c>
      <c r="F1036" s="29">
        <v>46326</v>
      </c>
      <c r="G1036" s="32" t="str">
        <f t="shared" si="96"/>
        <v>sáb</v>
      </c>
      <c r="H1036" s="31" t="str">
        <f>IF($L1036=0,"",_xlfn.MINIFS(Dados!$Q:$Q,Dados!$A:$A,$A1036,Dados!$S:$S,$F1036))</f>
        <v/>
      </c>
      <c r="I1036" s="31" t="str">
        <f>IF($H1036="","",_xlfn.MAXIFS(Dados!$R:$R,Dados!$A:$A,$A1036,Dados!$S:$S,$F1036))</f>
        <v/>
      </c>
      <c r="J1036" s="32" t="str">
        <f>IF($D1036&lt;&gt;"Folguista","",IFERROR(INDEX(Parâmetros!$D$52:$G$52,1,MIN(4,MAX(1,$W1036))),""))</f>
        <v/>
      </c>
      <c r="K1036" s="32" t="str">
        <f>IF(OR($AC1036&lt;&gt;"",$Y1036="Folga",$Y1036="Folga trabalhada",$Y1036="Férias (cadastro)",$Y1036="Férias / afastamento",$Y1036="Indeterminado (início da série)"),"",IF(OR($D1036="6x1",$D1036="FF 6x1"),IF(OR(WEEKDAY($F1036,2)=6,WEEKDAY($F1036,2)=7),"6x1 sáb/dom","6x1"),IF($D1036="5x2","5x2",IF($H1036="",IF($D1036="Folguista",$J1036,$E1036),IF(OR($H1036&gt;=Parâmetros!$E$18,$H1036&lt;Parâmetros!$E$19),"C",IF($H1036&lt;Parâmetros!$E$20,"A","B"))))))</f>
        <v/>
      </c>
      <c r="L1036" s="30">
        <f>SUMIFS(Dados!$E:$E,Dados!$A:$A,$A1036,Dados!$S:$S,$F1036)</f>
        <v>0</v>
      </c>
      <c r="M1036" s="30" t="str">
        <f>IFERROR(INDEX(Parâmetros!$E$6:$E$11,MATCH($K1036,Parâmetros!$A$6:$A$11,0)),"")</f>
        <v/>
      </c>
      <c r="N1036" s="33" t="str">
        <f t="shared" si="97"/>
        <v/>
      </c>
      <c r="O1036" s="33">
        <f>Parâmetros!$E$13</f>
        <v>0.8</v>
      </c>
      <c r="P1036" s="32" t="str">
        <f>IF(OR($M1036="",$F1036&gt;Parâmetros!$E$14),"Não","Sim")</f>
        <v>Não</v>
      </c>
      <c r="Q1036" s="32" t="str">
        <f t="shared" si="98"/>
        <v/>
      </c>
      <c r="R1036" s="32" t="str">
        <f t="shared" si="99"/>
        <v/>
      </c>
      <c r="S1036" s="30" t="str">
        <f t="shared" si="100"/>
        <v/>
      </c>
      <c r="T1036" s="32" t="str">
        <f>IF($Q1036&lt;&gt;"Sim","",IF($N1036&gt;Parâmetros!$E$15,"Sim","Não"))</f>
        <v/>
      </c>
      <c r="U1036" s="17" t="str">
        <f t="shared" si="101"/>
        <v>Folga</v>
      </c>
      <c r="V1036" s="17" t="str">
        <f>IF($AC1036&lt;&gt;"",IF($L1036&gt;0,"ATENÇÃO · apontou em dia de "&amp;LOWER($AC1036)&amp;" cadastrado","Exceção cadastrada · "&amp;$AC1036)&amp;IF($AD1036="",""," · "&amp;$AD1036),IF($E1036="Férias",IF($L1036&gt;0,"ATENÇÃO · apontou estando de férias no cadastro","Férias no cadastro"),IF($Y1036="Férias / afastamento","Afastamento · "&amp;($Z1036+$AA1036-1)&amp;" dias seguidos sem apontamento",IF($Y1036="Folga trabalhada","ATENÇÃO · apontou em dia de folga da escala 5x2",IF($Y1036="Folga",IF(AND($D1036="5x2",OR(WEEKDAY($F1036,2)=6,WEEKDAY($F1036,2)=7)),"Folga de fim de semana da escala 5x2",IF(AND(OR($D1036="6x1",$D1036="FF 6x1"),WEEKDAY($F1036,2)=6,FALSE()),"Folga de fim de semana · apontou no domingo anterior",IF(AND(OR($D1036="6x1",$D1036="FF 6x1"),WEEKDAY($F1036,2)=7,AND($A1036=$A1035,$L1035&gt;0)),"Folga de fim de semana · apontou no sábado",IF(AND(OR($D1036="6x1",$D1036="FF 6x1"),OR(WEEKDAY($F1036,2)=6,WEEKDAY($F1036,2)=7)),"Folga de fim de semana · sem apontamento no sábado nem no domingo","Folga prevista pelo ciclo")))),IF($Y1036="Indeterminado (início da série)","Sem histórico anterior — informe o dia do ciclo no Cadastro",IF($Y1036="Falta de registro",IF(OR(OR($D1036="6x1",$D1036="FF 6x1"),$D1036="5x2"),"FALTA DE REGISTRO · dia útil da escala "&amp;$E1036,"FALTA DE REGISTRO · dia "&amp;$W1036&amp;" de "&amp;IFERROR(INDEX(Parâmetros!$B$39:$B$48,MATCH($E1036,Parâmetros!$A$39:$A$48,0)),99)&amp;" do ciclo"),IF(OR($D1036="6x1",$D1036="FF 6x1"),IF(OR(AND(WEEKDAY($F1036,2)=6,AND($A1036=$A1037,$L1037&gt;0)),AND(WEEKDAY($F1036,2)=7,AND($A1036=$A1035,$L1035&gt;0))),"ATENÇÃO · apontou sábado e domingo no mesmo fim de semana",IF(OR(WEEKDAY($F1036,2)=6,WEEKDAY($F1036,2)=7),"Jornada de fim de semana do 6x1",IF(OR($H1036&gt;=Parâmetros!$E$20,$H1036&lt;Parâmetros!$E$19),"ATENÇÃO · 6x1 apontou fora do horário diurno","Jornada fixa do 6x1"))),IF($D1036="5x2","Jornada fixa do 5x2",IF($D1036="Folguista",IF($J1036=$K1036,"Evidência confirma sequência","DIVERGE · sequência "&amp;$J1036&amp;" × evidência "&amp;$K1036),IF($K1036=$E1036,"Evidência confirma cadastro","DIVERGE · cadastro "&amp;$E1036&amp;" × evidência "&amp;$K1036)))))))))))</f>
        <v>Folga de fim de semana · sem apontamento no sábado nem no domingo</v>
      </c>
      <c r="W1036" s="34" t="str">
        <f>IF(OR(OR($D1036="6x1",$D1036="FF 6x1"),$D1036="5x2"),"",IF($AB1036&lt;&gt;$AB1035,IF(IFERROR(INDEX(Cadastro!$F$5:$F$243,$AB1036),"")="",IF($L1036&gt;0,1,0),IF(IFERROR(INDEX(Cadastro!$F$5:$F$243,$AB1036),"")&lt;=IFERROR(INDEX(Parâmetros!$B$39:$B$48,MATCH($E1036,Parâmetros!$A$39:$A$48,0)),99),IFERROR(INDEX(Cadastro!$F$5:$F$243,$AB1036),""),0)),IF($L1036&gt;0,IF(N($X1035)&gt;0,1,N($W1035)+1),IF(AND($L1036=0,OR(N($W1035)&gt;=IFERROR(INDEX(Parâmetros!$B$39:$B$48,MATCH($E1036,Parâmetros!$A$39:$A$48,0)),99),AND(N($X1035)&gt;0,N($X1035)&lt;IFERROR(INDEX(Parâmetros!$C$39:$C$48,MATCH($E1036,Parâmetros!$A$39:$A$48,0)),0)))),0,N($W1035)+1))))</f>
        <v/>
      </c>
      <c r="X1036" s="34" t="str">
        <f>IF(OR(OR($D1036="6x1",$D1036="FF 6x1"),$D1036="5x2"),"",IF($AB1036&lt;&gt;$AB1035,IF(IFERROR(INDEX(Cadastro!$F$5:$F$243,$AB1036),"")="",0,IF(IFERROR(INDEX(Cadastro!$F$5:$F$243,$AB1036),"")&gt;IFERROR(INDEX(Parâmetros!$B$39:$B$48,MATCH($E1036,Parâmetros!$A$39:$A$48,0)),99),IFERROR(INDEX(Cadastro!$F$5:$F$243,$AB1036),"")-IFERROR(INDEX(Parâmetros!$B$39:$B$48,MATCH($E1036,Parâmetros!$A$39:$A$48,0)),99),0)),IF(AND($L1036=0,OR(N($W1035)&gt;=IFERROR(INDEX(Parâmetros!$B$39:$B$48,MATCH($E1036,Parâmetros!$A$39:$A$48,0)),99),AND(N($X1035)&gt;0,N($X1035)&lt;IFERROR(INDEX(Parâmetros!$C$39:$C$48,MATCH($E1036,Parâmetros!$A$39:$A$48,0)),0)))),N($X1035)+1,0)))</f>
        <v/>
      </c>
      <c r="Y1036" t="str">
        <f>IF($AC1036&lt;&gt;"",IF($L1036&gt;0,$AC1036&amp;" · com apontamento",$AC1036),IF($E1036="Férias",IF($L1036&gt;0,"Férias · com apontamento","Férias (cadastro)"),IF(($Z1036+$AA1036-1)&gt;Parâmetros!$E$16,"Férias / afastamento",IF(AND($D1036="5x2",OR(WEEKDAY($F1036,2)=6,WEEKDAY($F1036,2)=7)),IF($L1036&gt;0,"Folga trabalhada","Folga"),IF($L1036&gt;0,"Trabalhado",IF(OR(OR($D1036="6x1",$D1036="FF 6x1"),$D1036="5x2"),IF(AND(OR($D1036="6x1",$D1036="FF 6x1"),OR(WEEKDAY($F1036,2)=6,WEEKDAY($F1036,2)=7)),"Folga","Falta de registro"),IF(AND($AB1036&lt;&gt;$AB1035,IFERROR(INDEX(Cadastro!$F$5:$F$243,$AB1036),"")=""),"Indeterminado (início da série)",IF($X1036&gt;0,"Folga","Falta de registro"))))))))</f>
        <v>Folga</v>
      </c>
      <c r="Z1036" s="34">
        <f>IF(OR($L1036&gt;0,$F1036&gt;Parâmetros!$E$14),0,IF($A1036&lt;&gt;$A1035,1,N($Z1035)+1))</f>
        <v>0</v>
      </c>
      <c r="AA1036" s="34">
        <f>IF(OR($L1036&gt;0,$F1036&gt;Parâmetros!$E$14),0,IF(OR($A1036&lt;&gt;$A1037,$F1037&gt;Parâmetros!$E$14),1,N($AA1037)+1))</f>
        <v>0</v>
      </c>
      <c r="AB1036" s="31">
        <f>IFERROR(MATCH($A1036&amp;"|"&amp;TEXT(_xlfn.MAXIFS(Cadastro!$E$5:$E$243,Cadastro!$A$5:$A$243,$A1036,Cadastro!$E$5:$E$243,"&lt;="&amp;$F1036),"yyyymmdd"),Cadastro!$I$5:$I$243,0),"")</f>
        <v>136</v>
      </c>
      <c r="AC1036" t="str">
        <f>IFERROR(_xlfn.SINGLE(INDEX(Exceções!$D$5:$D$203,MATCH($A1036&amp;"|"&amp;$F1036,Exceções!$F$5:$F$203,0))),"")</f>
        <v/>
      </c>
      <c r="AD1036" t="str">
        <f>IF($AC1036="","",IFERROR(_xlfn.SINGLE(INDEX(Exceções!$E$5:$E$203,MATCH($A1036&amp;"|"&amp;$F1036,Exceções!$F$5:$F$203,0))),""))</f>
        <v/>
      </c>
    </row>
    <row r="1037" spans="1:30" ht="15" hidden="1" customHeight="1" x14ac:dyDescent="0.25">
      <c r="A1037" s="31">
        <v>55628</v>
      </c>
      <c r="B1037" s="17" t="s">
        <v>40</v>
      </c>
      <c r="C1037" s="17" t="str">
        <f>IFERROR(INDEX(Cadastro!$C$5:$C$243,$AB1037),"NÃO INFORMADO")</f>
        <v>ESP</v>
      </c>
      <c r="D1037" s="17" t="str">
        <f>IFERROR(INDEX(Cadastro!$D$5:$D$243,$AB1037),"")</f>
        <v>6x1</v>
      </c>
      <c r="E1037" s="17" t="str">
        <f>IFERROR(INDEX(Cadastro!$G$5:$G$243,$AB1037),"")</f>
        <v>6x1</v>
      </c>
      <c r="F1037" s="29">
        <v>46327</v>
      </c>
      <c r="G1037" s="32" t="str">
        <f t="shared" si="96"/>
        <v>dom</v>
      </c>
      <c r="H1037" s="31" t="str">
        <f>IF($L1037=0,"",_xlfn.MINIFS(Dados!$Q:$Q,Dados!$A:$A,$A1037,Dados!$S:$S,$F1037))</f>
        <v/>
      </c>
      <c r="I1037" s="31" t="str">
        <f>IF($H1037="","",_xlfn.MAXIFS(Dados!$R:$R,Dados!$A:$A,$A1037,Dados!$S:$S,$F1037))</f>
        <v/>
      </c>
      <c r="J1037" s="32" t="str">
        <f>IF($D1037&lt;&gt;"Folguista","",IFERROR(INDEX(Parâmetros!$D$52:$G$52,1,MIN(4,MAX(1,$W1037))),""))</f>
        <v/>
      </c>
      <c r="K1037" s="32" t="str">
        <f>IF(OR($AC1037&lt;&gt;"",$Y1037="Folga",$Y1037="Folga trabalhada",$Y1037="Férias (cadastro)",$Y1037="Férias / afastamento",$Y1037="Indeterminado (início da série)"),"",IF(OR($D1037="6x1",$D1037="FF 6x1"),IF(OR(WEEKDAY($F1037,2)=6,WEEKDAY($F1037,2)=7),"6x1 sáb/dom","6x1"),IF($D1037="5x2","5x2",IF($H1037="",IF($D1037="Folguista",$J1037,$E1037),IF(OR($H1037&gt;=Parâmetros!$E$18,$H1037&lt;Parâmetros!$E$19),"C",IF($H1037&lt;Parâmetros!$E$20,"A","B"))))))</f>
        <v/>
      </c>
      <c r="L1037" s="30">
        <f>SUMIFS(Dados!$E:$E,Dados!$A:$A,$A1037,Dados!$S:$S,$F1037)</f>
        <v>0</v>
      </c>
      <c r="M1037" s="30" t="str">
        <f>IFERROR(INDEX(Parâmetros!$E$6:$E$11,MATCH($K1037,Parâmetros!$A$6:$A$11,0)),"")</f>
        <v/>
      </c>
      <c r="N1037" s="33" t="str">
        <f t="shared" si="97"/>
        <v/>
      </c>
      <c r="O1037" s="33">
        <f>Parâmetros!$E$13</f>
        <v>0.8</v>
      </c>
      <c r="P1037" s="32" t="str">
        <f>IF(OR($M1037="",$F1037&gt;Parâmetros!$E$14),"Não","Sim")</f>
        <v>Não</v>
      </c>
      <c r="Q1037" s="32" t="str">
        <f t="shared" si="98"/>
        <v/>
      </c>
      <c r="R1037" s="32" t="str">
        <f t="shared" si="99"/>
        <v/>
      </c>
      <c r="S1037" s="30" t="str">
        <f t="shared" si="100"/>
        <v/>
      </c>
      <c r="T1037" s="32" t="str">
        <f>IF($Q1037&lt;&gt;"Sim","",IF($N1037&gt;Parâmetros!$E$15,"Sim","Não"))</f>
        <v/>
      </c>
      <c r="U1037" s="17" t="str">
        <f t="shared" si="101"/>
        <v>Folga</v>
      </c>
      <c r="V1037" s="17" t="str">
        <f>IF($AC1037&lt;&gt;"",IF($L1037&gt;0,"ATENÇÃO · apontou em dia de "&amp;LOWER($AC1037)&amp;" cadastrado","Exceção cadastrada · "&amp;$AC1037)&amp;IF($AD1037="",""," · "&amp;$AD1037),IF($E1037="Férias",IF($L1037&gt;0,"ATENÇÃO · apontou estando de férias no cadastro","Férias no cadastro"),IF($Y1037="Férias / afastamento","Afastamento · "&amp;($Z1037+$AA1037-1)&amp;" dias seguidos sem apontamento",IF($Y1037="Folga trabalhada","ATENÇÃO · apontou em dia de folga da escala 5x2",IF($Y1037="Folga",IF(AND($D1037="5x2",OR(WEEKDAY($F1037,2)=6,WEEKDAY($F1037,2)=7)),"Folga de fim de semana da escala 5x2",IF(AND(OR($D1037="6x1",$D1037="FF 6x1"),WEEKDAY($F1037,2)=6,FALSE()),"Folga de fim de semana · apontou no domingo anterior",IF(AND(OR($D1037="6x1",$D1037="FF 6x1"),WEEKDAY($F1037,2)=7,AND($A1037=$A1036,$L1036&gt;0)),"Folga de fim de semana · apontou no sábado",IF(AND(OR($D1037="6x1",$D1037="FF 6x1"),OR(WEEKDAY($F1037,2)=6,WEEKDAY($F1037,2)=7)),"Folga de fim de semana · sem apontamento no sábado nem no domingo","Folga prevista pelo ciclo")))),IF($Y1037="Indeterminado (início da série)","Sem histórico anterior — informe o dia do ciclo no Cadastro",IF($Y1037="Falta de registro",IF(OR(OR($D1037="6x1",$D1037="FF 6x1"),$D1037="5x2"),"FALTA DE REGISTRO · dia útil da escala "&amp;$E1037,"FALTA DE REGISTRO · dia "&amp;$W1037&amp;" de "&amp;IFERROR(INDEX(Parâmetros!$B$39:$B$48,MATCH($E1037,Parâmetros!$A$39:$A$48,0)),99)&amp;" do ciclo"),IF(OR($D1037="6x1",$D1037="FF 6x1"),IF(OR(AND(WEEKDAY($F1037,2)=6,AND($A1037=$A1038,$L1038&gt;0)),AND(WEEKDAY($F1037,2)=7,AND($A1037=$A1036,$L1036&gt;0))),"ATENÇÃO · apontou sábado e domingo no mesmo fim de semana",IF(OR(WEEKDAY($F1037,2)=6,WEEKDAY($F1037,2)=7),"Jornada de fim de semana do 6x1",IF(OR($H1037&gt;=Parâmetros!$E$20,$H1037&lt;Parâmetros!$E$19),"ATENÇÃO · 6x1 apontou fora do horário diurno","Jornada fixa do 6x1"))),IF($D1037="5x2","Jornada fixa do 5x2",IF($D1037="Folguista",IF($J1037=$K1037,"Evidência confirma sequência","DIVERGE · sequência "&amp;$J1037&amp;" × evidência "&amp;$K1037),IF($K1037=$E1037,"Evidência confirma cadastro","DIVERGE · cadastro "&amp;$E1037&amp;" × evidência "&amp;$K1037)))))))))))</f>
        <v>Folga de fim de semana · sem apontamento no sábado nem no domingo</v>
      </c>
      <c r="W1037" s="34" t="str">
        <f>IF(OR(OR($D1037="6x1",$D1037="FF 6x1"),$D1037="5x2"),"",IF($AB1037&lt;&gt;$AB1036,IF(IFERROR(INDEX(Cadastro!$F$5:$F$243,$AB1037),"")="",IF($L1037&gt;0,1,0),IF(IFERROR(INDEX(Cadastro!$F$5:$F$243,$AB1037),"")&lt;=IFERROR(INDEX(Parâmetros!$B$39:$B$48,MATCH($E1037,Parâmetros!$A$39:$A$48,0)),99),IFERROR(INDEX(Cadastro!$F$5:$F$243,$AB1037),""),0)),IF($L1037&gt;0,IF(N($X1036)&gt;0,1,N($W1036)+1),IF(AND($L1037=0,OR(N($W1036)&gt;=IFERROR(INDEX(Parâmetros!$B$39:$B$48,MATCH($E1037,Parâmetros!$A$39:$A$48,0)),99),AND(N($X1036)&gt;0,N($X1036)&lt;IFERROR(INDEX(Parâmetros!$C$39:$C$48,MATCH($E1037,Parâmetros!$A$39:$A$48,0)),0)))),0,N($W1036)+1))))</f>
        <v/>
      </c>
      <c r="X1037" s="34" t="str">
        <f>IF(OR(OR($D1037="6x1",$D1037="FF 6x1"),$D1037="5x2"),"",IF($AB1037&lt;&gt;$AB1036,IF(IFERROR(INDEX(Cadastro!$F$5:$F$243,$AB1037),"")="",0,IF(IFERROR(INDEX(Cadastro!$F$5:$F$243,$AB1037),"")&gt;IFERROR(INDEX(Parâmetros!$B$39:$B$48,MATCH($E1037,Parâmetros!$A$39:$A$48,0)),99),IFERROR(INDEX(Cadastro!$F$5:$F$243,$AB1037),"")-IFERROR(INDEX(Parâmetros!$B$39:$B$48,MATCH($E1037,Parâmetros!$A$39:$A$48,0)),99),0)),IF(AND($L1037=0,OR(N($W1036)&gt;=IFERROR(INDEX(Parâmetros!$B$39:$B$48,MATCH($E1037,Parâmetros!$A$39:$A$48,0)),99),AND(N($X1036)&gt;0,N($X1036)&lt;IFERROR(INDEX(Parâmetros!$C$39:$C$48,MATCH($E1037,Parâmetros!$A$39:$A$48,0)),0)))),N($X1036)+1,0)))</f>
        <v/>
      </c>
      <c r="Y1037" t="str">
        <f>IF($AC1037&lt;&gt;"",IF($L1037&gt;0,$AC1037&amp;" · com apontamento",$AC1037),IF($E1037="Férias",IF($L1037&gt;0,"Férias · com apontamento","Férias (cadastro)"),IF(($Z1037+$AA1037-1)&gt;Parâmetros!$E$16,"Férias / afastamento",IF(AND($D1037="5x2",OR(WEEKDAY($F1037,2)=6,WEEKDAY($F1037,2)=7)),IF($L1037&gt;0,"Folga trabalhada","Folga"),IF($L1037&gt;0,"Trabalhado",IF(OR(OR($D1037="6x1",$D1037="FF 6x1"),$D1037="5x2"),IF(AND(OR($D1037="6x1",$D1037="FF 6x1"),OR(WEEKDAY($F1037,2)=6,WEEKDAY($F1037,2)=7)),"Folga","Falta de registro"),IF(AND($AB1037&lt;&gt;$AB1036,IFERROR(INDEX(Cadastro!$F$5:$F$243,$AB1037),"")=""),"Indeterminado (início da série)",IF($X1037&gt;0,"Folga","Falta de registro"))))))))</f>
        <v>Folga</v>
      </c>
      <c r="Z1037" s="34">
        <f>IF(OR($L1037&gt;0,$F1037&gt;Parâmetros!$E$14),0,IF($A1037&lt;&gt;$A1036,1,N($Z1036)+1))</f>
        <v>0</v>
      </c>
      <c r="AA1037" s="34">
        <f>IF(OR($L1037&gt;0,$F1037&gt;Parâmetros!$E$14),0,IF(OR($A1037&lt;&gt;$A1038,$F1038&gt;Parâmetros!$E$14),1,N($AA1038)+1))</f>
        <v>0</v>
      </c>
      <c r="AB1037" s="31">
        <f>IFERROR(MATCH($A1037&amp;"|"&amp;TEXT(_xlfn.MAXIFS(Cadastro!$E$5:$E$243,Cadastro!$A$5:$A$243,$A1037,Cadastro!$E$5:$E$243,"&lt;="&amp;$F1037),"yyyymmdd"),Cadastro!$I$5:$I$243,0),"")</f>
        <v>136</v>
      </c>
      <c r="AC1037" t="str">
        <f>IFERROR(_xlfn.SINGLE(INDEX(Exceções!$D$5:$D$203,MATCH($A1037&amp;"|"&amp;$F1037,Exceções!$F$5:$F$203,0))),"")</f>
        <v/>
      </c>
      <c r="AD1037" t="str">
        <f>IF($AC1037="","",IFERROR(_xlfn.SINGLE(INDEX(Exceções!$E$5:$E$203,MATCH($A1037&amp;"|"&amp;$F1037,Exceções!$F$5:$F$203,0))),""))</f>
        <v/>
      </c>
    </row>
    <row r="1038" spans="1:30" ht="15" hidden="1" customHeight="1" x14ac:dyDescent="0.25">
      <c r="A1038" s="31">
        <v>55138</v>
      </c>
      <c r="B1038" s="17" t="s">
        <v>57</v>
      </c>
      <c r="C1038" s="17" t="str">
        <f>IFERROR(INDEX(Cadastro!$C$5:$C$243,$AB1038),"NÃO INFORMADO")</f>
        <v>MEC</v>
      </c>
      <c r="D1038" s="17" t="str">
        <f>IFERROR(INDEX(Cadastro!$D$5:$D$243,$AB1038),"")</f>
        <v>Folguista</v>
      </c>
      <c r="E1038" s="17" t="str">
        <f>IFERROR(INDEX(Cadastro!$G$5:$G$243,$AB1038),"")</f>
        <v>Folguista</v>
      </c>
      <c r="F1038" s="29">
        <v>46300</v>
      </c>
      <c r="G1038" s="32" t="str">
        <f t="shared" si="96"/>
        <v>seg</v>
      </c>
      <c r="H1038" s="31" t="str">
        <f>IF($L1038=0,"",_xlfn.MINIFS(Dados!$Q:$Q,Dados!$A:$A,$A1038,Dados!$S:$S,$F1038))</f>
        <v/>
      </c>
      <c r="I1038" s="31" t="str">
        <f>IF($H1038="","",_xlfn.MAXIFS(Dados!$R:$R,Dados!$A:$A,$A1038,Dados!$S:$S,$F1038))</f>
        <v/>
      </c>
      <c r="J1038" s="32" t="str">
        <f>IF($D1038&lt;&gt;"Folguista","",IFERROR(INDEX(Parâmetros!$D$52:$G$52,1,MIN(4,MAX(1,$W1038))),""))</f>
        <v>C</v>
      </c>
      <c r="K1038" s="32" t="str">
        <f>IF(OR($AC1038&lt;&gt;"",$Y1038="Folga",$Y1038="Folga trabalhada",$Y1038="Férias (cadastro)",$Y1038="Férias / afastamento",$Y1038="Indeterminado (início da série)"),"",IF(OR($D1038="6x1",$D1038="FF 6x1"),IF(OR(WEEKDAY($F1038,2)=6,WEEKDAY($F1038,2)=7),"6x1 sáb/dom","6x1"),IF($D1038="5x2","5x2",IF($H1038="",IF($D1038="Folguista",$J1038,$E1038),IF(OR($H1038&gt;=Parâmetros!$E$18,$H1038&lt;Parâmetros!$E$19),"C",IF($H1038&lt;Parâmetros!$E$20,"A","B"))))))</f>
        <v/>
      </c>
      <c r="L1038" s="30">
        <f>SUMIFS(Dados!$E:$E,Dados!$A:$A,$A1038,Dados!$S:$S,$F1038)</f>
        <v>0</v>
      </c>
      <c r="M1038" s="30" t="str">
        <f>IFERROR(INDEX(Parâmetros!$E$6:$E$11,MATCH($K1038,Parâmetros!$A$6:$A$11,0)),"")</f>
        <v/>
      </c>
      <c r="N1038" s="33" t="str">
        <f t="shared" si="97"/>
        <v/>
      </c>
      <c r="O1038" s="33">
        <f>Parâmetros!$E$13</f>
        <v>0.8</v>
      </c>
      <c r="P1038" s="32" t="str">
        <f>IF(OR($M1038="",$F1038&gt;Parâmetros!$E$14),"Não","Sim")</f>
        <v>Não</v>
      </c>
      <c r="Q1038" s="32" t="str">
        <f t="shared" si="98"/>
        <v/>
      </c>
      <c r="R1038" s="32" t="str">
        <f t="shared" si="99"/>
        <v/>
      </c>
      <c r="S1038" s="30" t="str">
        <f t="shared" si="100"/>
        <v/>
      </c>
      <c r="T1038" s="32" t="str">
        <f>IF($Q1038&lt;&gt;"Sim","",IF($N1038&gt;Parâmetros!$E$15,"Sim","Não"))</f>
        <v/>
      </c>
      <c r="U1038" s="17" t="str">
        <f t="shared" si="101"/>
        <v>Folga</v>
      </c>
      <c r="V1038" s="17" t="str">
        <f>IF($AC1038&lt;&gt;"",IF($L1038&gt;0,"ATENÇÃO · apontou em dia de "&amp;LOWER($AC1038)&amp;" cadastrado","Exceção cadastrada · "&amp;$AC1038)&amp;IF($AD1038="",""," · "&amp;$AD1038),IF($E1038="Férias",IF($L1038&gt;0,"ATENÇÃO · apontou estando de férias no cadastro","Férias no cadastro"),IF($Y1038="Férias / afastamento","Afastamento · "&amp;($Z1038+$AA1038-1)&amp;" dias seguidos sem apontamento",IF($Y1038="Folga trabalhada","ATENÇÃO · apontou em dia de folga da escala 5x2",IF($Y1038="Folga",IF(AND($D1038="5x2",OR(WEEKDAY($F1038,2)=6,WEEKDAY($F1038,2)=7)),"Folga de fim de semana da escala 5x2",IF(AND(OR($D1038="6x1",$D1038="FF 6x1"),WEEKDAY($F1038,2)=6,FALSE()),"Folga de fim de semana · apontou no domingo anterior",IF(AND(OR($D1038="6x1",$D1038="FF 6x1"),WEEKDAY($F1038,2)=7,AND($A1038=$A1037,$L1037&gt;0)),"Folga de fim de semana · apontou no sábado",IF(AND(OR($D1038="6x1",$D1038="FF 6x1"),OR(WEEKDAY($F1038,2)=6,WEEKDAY($F1038,2)=7)),"Folga de fim de semana · sem apontamento no sábado nem no domingo","Folga prevista pelo ciclo")))),IF($Y1038="Indeterminado (início da série)","Sem histórico anterior — informe o dia do ciclo no Cadastro",IF($Y1038="Falta de registro",IF(OR(OR($D1038="6x1",$D1038="FF 6x1"),$D1038="5x2"),"FALTA DE REGISTRO · dia útil da escala "&amp;$E1038,"FALTA DE REGISTRO · dia "&amp;$W1038&amp;" de "&amp;IFERROR(INDEX(Parâmetros!$B$39:$B$48,MATCH($E1038,Parâmetros!$A$39:$A$48,0)),99)&amp;" do ciclo"),IF(OR($D1038="6x1",$D1038="FF 6x1"),IF(OR(AND(WEEKDAY($F1038,2)=6,AND($A1038=$A1039,$L1039&gt;0)),AND(WEEKDAY($F1038,2)=7,AND($A1038=$A1037,$L1037&gt;0))),"ATENÇÃO · apontou sábado e domingo no mesmo fim de semana",IF(OR(WEEKDAY($F1038,2)=6,WEEKDAY($F1038,2)=7),"Jornada de fim de semana do 6x1",IF(OR($H1038&gt;=Parâmetros!$E$20,$H1038&lt;Parâmetros!$E$19),"ATENÇÃO · 6x1 apontou fora do horário diurno","Jornada fixa do 6x1"))),IF($D1038="5x2","Jornada fixa do 5x2",IF($D1038="Folguista",IF($J1038=$K1038,"Evidência confirma sequência","DIVERGE · sequência "&amp;$J1038&amp;" × evidência "&amp;$K1038),IF($K1038=$E1038,"Evidência confirma cadastro","DIVERGE · cadastro "&amp;$E1038&amp;" × evidência "&amp;$K1038)))))))))))</f>
        <v>Exceção cadastrada · Folga · Folga para troca de escala  (para a escala C3)</v>
      </c>
      <c r="W1038" s="34">
        <f>IF(OR(OR($D1038="6x1",$D1038="FF 6x1"),$D1038="5x2"),"",IF($AB1038&lt;&gt;$AB1037,IF(IFERROR(INDEX(Cadastro!$F$5:$F$243,$AB1038),"")="",IF($L1038&gt;0,1,0),IF(IFERROR(INDEX(Cadastro!$F$5:$F$243,$AB1038),"")&lt;=IFERROR(INDEX(Parâmetros!$B$39:$B$48,MATCH($E1038,Parâmetros!$A$39:$A$48,0)),99),IFERROR(INDEX(Cadastro!$F$5:$F$243,$AB1038),""),0)),IF($L1038&gt;0,IF(N($X1037)&gt;0,1,N($W1037)+1),IF(AND($L1038=0,OR(N($W1037)&gt;=IFERROR(INDEX(Parâmetros!$B$39:$B$48,MATCH($E1038,Parâmetros!$A$39:$A$48,0)),99),AND(N($X1037)&gt;0,N($X1037)&lt;IFERROR(INDEX(Parâmetros!$C$39:$C$48,MATCH($E1038,Parâmetros!$A$39:$A$48,0)),0)))),0,N($W1037)+1))))</f>
        <v>3</v>
      </c>
      <c r="X1038" s="34">
        <f>IF(OR(OR($D1038="6x1",$D1038="FF 6x1"),$D1038="5x2"),"",IF($AB1038&lt;&gt;$AB1037,IF(IFERROR(INDEX(Cadastro!$F$5:$F$243,$AB1038),"")="",0,IF(IFERROR(INDEX(Cadastro!$F$5:$F$243,$AB1038),"")&gt;IFERROR(INDEX(Parâmetros!$B$39:$B$48,MATCH($E1038,Parâmetros!$A$39:$A$48,0)),99),IFERROR(INDEX(Cadastro!$F$5:$F$243,$AB1038),"")-IFERROR(INDEX(Parâmetros!$B$39:$B$48,MATCH($E1038,Parâmetros!$A$39:$A$48,0)),99),0)),IF(AND($L1038=0,OR(N($W1037)&gt;=IFERROR(INDEX(Parâmetros!$B$39:$B$48,MATCH($E1038,Parâmetros!$A$39:$A$48,0)),99),AND(N($X1037)&gt;0,N($X1037)&lt;IFERROR(INDEX(Parâmetros!$C$39:$C$48,MATCH($E1038,Parâmetros!$A$39:$A$48,0)),0)))),N($X1037)+1,0)))</f>
        <v>0</v>
      </c>
      <c r="Y1038" t="str">
        <f>IF($AC1038&lt;&gt;"",IF($L1038&gt;0,$AC1038&amp;" · com apontamento",$AC1038),IF($E1038="Férias",IF($L1038&gt;0,"Férias · com apontamento","Férias (cadastro)"),IF(($Z1038+$AA1038-1)&gt;Parâmetros!$E$16,"Férias / afastamento",IF(AND($D1038="5x2",OR(WEEKDAY($F1038,2)=6,WEEKDAY($F1038,2)=7)),IF($L1038&gt;0,"Folga trabalhada","Folga"),IF($L1038&gt;0,"Trabalhado",IF(OR(OR($D1038="6x1",$D1038="FF 6x1"),$D1038="5x2"),IF(AND(OR($D1038="6x1",$D1038="FF 6x1"),OR(WEEKDAY($F1038,2)=6,WEEKDAY($F1038,2)=7)),"Folga","Falta de registro"),IF(AND($AB1038&lt;&gt;$AB1037,IFERROR(INDEX(Cadastro!$F$5:$F$243,$AB1038),"")=""),"Indeterminado (início da série)",IF($X1038&gt;0,"Folga","Falta de registro"))))))))</f>
        <v>Folga</v>
      </c>
      <c r="Z1038" s="34">
        <f>IF(OR($L1038&gt;0,$F1038&gt;Parâmetros!$E$14),0,IF($A1038&lt;&gt;$A1037,1,N($Z1037)+1))</f>
        <v>1</v>
      </c>
      <c r="AA1038" s="34">
        <f>IF(OR($L1038&gt;0,$F1038&gt;Parâmetros!$E$14),0,IF(OR($A1038&lt;&gt;$A1039,$F1039&gt;Parâmetros!$E$14),1,N($AA1039)+1))</f>
        <v>1</v>
      </c>
      <c r="AB1038" s="31">
        <f>IFERROR(MATCH($A1038&amp;"|"&amp;TEXT(_xlfn.MAXIFS(Cadastro!$E$5:$E$243,Cadastro!$A$5:$A$243,$A1038,Cadastro!$E$5:$E$243,"&lt;="&amp;$F1038),"yyyymmdd"),Cadastro!$I$5:$I$243,0),"")</f>
        <v>137</v>
      </c>
      <c r="AC1038" t="str">
        <f>IFERROR(_xlfn.SINGLE(INDEX(Exceções!$D$5:$D$203,MATCH($A1038&amp;"|"&amp;$F1038,Exceções!$F$5:$F$203,0))),"")</f>
        <v>Folga</v>
      </c>
      <c r="AD1038" t="str">
        <f>IF($AC1038="","",IFERROR(_xlfn.SINGLE(INDEX(Exceções!$E$5:$E$203,MATCH($A1038&amp;"|"&amp;$F1038,Exceções!$F$5:$F$203,0))),""))</f>
        <v>Folga para troca de escala  (para a escala C3)</v>
      </c>
    </row>
    <row r="1039" spans="1:30" ht="15" hidden="1" customHeight="1" x14ac:dyDescent="0.25">
      <c r="A1039" s="31">
        <v>55138</v>
      </c>
      <c r="B1039" s="17" t="s">
        <v>57</v>
      </c>
      <c r="C1039" s="17" t="str">
        <f>IFERROR(INDEX(Cadastro!$C$5:$C$243,$AB1039),"NÃO INFORMADO")</f>
        <v>MEC</v>
      </c>
      <c r="D1039" s="17" t="str">
        <f>IFERROR(INDEX(Cadastro!$D$5:$D$243,$AB1039),"")</f>
        <v>C</v>
      </c>
      <c r="E1039" s="17" t="str">
        <f>IFERROR(INDEX(Cadastro!$G$5:$G$243,$AB1039),"")</f>
        <v>C</v>
      </c>
      <c r="F1039" s="29">
        <v>46301</v>
      </c>
      <c r="G1039" s="32" t="str">
        <f t="shared" si="96"/>
        <v>ter</v>
      </c>
      <c r="H1039" s="31">
        <f>IF($L1039=0,"",_xlfn.MINIFS(Dados!$Q:$Q,Dados!$A:$A,$A1039,Dados!$S:$S,$F1039))</f>
        <v>240</v>
      </c>
      <c r="I1039" s="31">
        <f>IF($H1039="","",_xlfn.MAXIFS(Dados!$R:$R,Dados!$A:$A,$A1039,Dados!$S:$S,$F1039))</f>
        <v>420</v>
      </c>
      <c r="J1039" s="32" t="str">
        <f>IF($D1039&lt;&gt;"Folguista","",IFERROR(INDEX(Parâmetros!$D$52:$G$52,1,MIN(4,MAX(1,$W1039))),""))</f>
        <v/>
      </c>
      <c r="K1039" s="32" t="str">
        <f>IF(OR($AC1039&lt;&gt;"",$Y1039="Folga",$Y1039="Folga trabalhada",$Y1039="Férias (cadastro)",$Y1039="Férias / afastamento",$Y1039="Indeterminado (início da série)"),"",IF(OR($D1039="6x1",$D1039="FF 6x1"),IF(OR(WEEKDAY($F1039,2)=6,WEEKDAY($F1039,2)=7),"6x1 sáb/dom","6x1"),IF($D1039="5x2","5x2",IF($H1039="",IF($D1039="Folguista",$J1039,$E1039),IF(OR($H1039&gt;=Parâmetros!$E$18,$H1039&lt;Parâmetros!$E$19),"C",IF($H1039&lt;Parâmetros!$E$20,"A","B"))))))</f>
        <v>C</v>
      </c>
      <c r="L1039" s="30">
        <f>SUMIFS(Dados!$E:$E,Dados!$A:$A,$A1039,Dados!$S:$S,$F1039)</f>
        <v>3</v>
      </c>
      <c r="M1039" s="30">
        <f>IFERROR(INDEX(Parâmetros!$E$6:$E$11,MATCH($K1039,Parâmetros!$A$6:$A$11,0)),"")</f>
        <v>6.67</v>
      </c>
      <c r="N1039" s="33">
        <f t="shared" si="97"/>
        <v>0.4497751124437781</v>
      </c>
      <c r="O1039" s="33">
        <f>Parâmetros!$E$13</f>
        <v>0.8</v>
      </c>
      <c r="P1039" s="32" t="str">
        <f>IF(OR($M1039="",$F1039&gt;Parâmetros!$E$14),"Não","Sim")</f>
        <v>Sim</v>
      </c>
      <c r="Q1039" s="32" t="str">
        <f t="shared" si="98"/>
        <v>Sim</v>
      </c>
      <c r="R1039" s="32" t="str">
        <f t="shared" si="99"/>
        <v>Não</v>
      </c>
      <c r="S1039" s="30">
        <f t="shared" si="100"/>
        <v>2.3360000000000003</v>
      </c>
      <c r="T1039" s="32" t="str">
        <f>IF($Q1039&lt;&gt;"Sim","",IF($N1039&gt;Parâmetros!$E$15,"Sim","Não"))</f>
        <v>Não</v>
      </c>
      <c r="U1039" s="17" t="str">
        <f t="shared" si="101"/>
        <v>Abaixo da meta</v>
      </c>
      <c r="V1039" s="17" t="str">
        <f>IF($AC1039&lt;&gt;"",IF($L1039&gt;0,"ATENÇÃO · apontou em dia de "&amp;LOWER($AC1039)&amp;" cadastrado","Exceção cadastrada · "&amp;$AC1039)&amp;IF($AD1039="",""," · "&amp;$AD1039),IF($E1039="Férias",IF($L1039&gt;0,"ATENÇÃO · apontou estando de férias no cadastro","Férias no cadastro"),IF($Y1039="Férias / afastamento","Afastamento · "&amp;($Z1039+$AA1039-1)&amp;" dias seguidos sem apontamento",IF($Y1039="Folga trabalhada","ATENÇÃO · apontou em dia de folga da escala 5x2",IF($Y1039="Folga",IF(AND($D1039="5x2",OR(WEEKDAY($F1039,2)=6,WEEKDAY($F1039,2)=7)),"Folga de fim de semana da escala 5x2",IF(AND(OR($D1039="6x1",$D1039="FF 6x1"),WEEKDAY($F1039,2)=6,FALSE()),"Folga de fim de semana · apontou no domingo anterior",IF(AND(OR($D1039="6x1",$D1039="FF 6x1"),WEEKDAY($F1039,2)=7,AND($A1039=$A1038,$L1038&gt;0)),"Folga de fim de semana · apontou no sábado",IF(AND(OR($D1039="6x1",$D1039="FF 6x1"),OR(WEEKDAY($F1039,2)=6,WEEKDAY($F1039,2)=7)),"Folga de fim de semana · sem apontamento no sábado nem no domingo","Folga prevista pelo ciclo")))),IF($Y1039="Indeterminado (início da série)","Sem histórico anterior — informe o dia do ciclo no Cadastro",IF($Y1039="Falta de registro",IF(OR(OR($D1039="6x1",$D1039="FF 6x1"),$D1039="5x2"),"FALTA DE REGISTRO · dia útil da escala "&amp;$E1039,"FALTA DE REGISTRO · dia "&amp;$W1039&amp;" de "&amp;IFERROR(INDEX(Parâmetros!$B$39:$B$48,MATCH($E1039,Parâmetros!$A$39:$A$48,0)),99)&amp;" do ciclo"),IF(OR($D1039="6x1",$D1039="FF 6x1"),IF(OR(AND(WEEKDAY($F1039,2)=6,AND($A1039=$A1040,$L1040&gt;0)),AND(WEEKDAY($F1039,2)=7,AND($A1039=$A1038,$L1038&gt;0))),"ATENÇÃO · apontou sábado e domingo no mesmo fim de semana",IF(OR(WEEKDAY($F1039,2)=6,WEEKDAY($F1039,2)=7),"Jornada de fim de semana do 6x1",IF(OR($H1039&gt;=Parâmetros!$E$20,$H1039&lt;Parâmetros!$E$19),"ATENÇÃO · 6x1 apontou fora do horário diurno","Jornada fixa do 6x1"))),IF($D1039="5x2","Jornada fixa do 5x2",IF($D1039="Folguista",IF($J1039=$K1039,"Evidência confirma sequência","DIVERGE · sequência "&amp;$J1039&amp;" × evidência "&amp;$K1039),IF($K1039=$E1039,"Evidência confirma cadastro","DIVERGE · cadastro "&amp;$E1039&amp;" × evidência "&amp;$K1039)))))))))))</f>
        <v>Evidência confirma cadastro</v>
      </c>
      <c r="W1039" s="34">
        <f>IF(OR(OR($D1039="6x1",$D1039="FF 6x1"),$D1039="5x2"),"",IF($AB1039&lt;&gt;$AB1038,IF(IFERROR(INDEX(Cadastro!$F$5:$F$243,$AB1039),"")="",IF($L1039&gt;0,1,0),IF(IFERROR(INDEX(Cadastro!$F$5:$F$243,$AB1039),"")&lt;=IFERROR(INDEX(Parâmetros!$B$39:$B$48,MATCH($E1039,Parâmetros!$A$39:$A$48,0)),99),IFERROR(INDEX(Cadastro!$F$5:$F$243,$AB1039),""),0)),IF($L1039&gt;0,IF(N($X1038)&gt;0,1,N($W1038)+1),IF(AND($L1039=0,OR(N($W1038)&gt;=IFERROR(INDEX(Parâmetros!$B$39:$B$48,MATCH($E1039,Parâmetros!$A$39:$A$48,0)),99),AND(N($X1038)&gt;0,N($X1038)&lt;IFERROR(INDEX(Parâmetros!$C$39:$C$48,MATCH($E1039,Parâmetros!$A$39:$A$48,0)),0)))),0,N($W1038)+1))))</f>
        <v>1</v>
      </c>
      <c r="X1039" s="34">
        <f>IF(OR(OR($D1039="6x1",$D1039="FF 6x1"),$D1039="5x2"),"",IF($AB1039&lt;&gt;$AB1038,IF(IFERROR(INDEX(Cadastro!$F$5:$F$243,$AB1039),"")="",0,IF(IFERROR(INDEX(Cadastro!$F$5:$F$243,$AB1039),"")&gt;IFERROR(INDEX(Parâmetros!$B$39:$B$48,MATCH($E1039,Parâmetros!$A$39:$A$48,0)),99),IFERROR(INDEX(Cadastro!$F$5:$F$243,$AB1039),"")-IFERROR(INDEX(Parâmetros!$B$39:$B$48,MATCH($E1039,Parâmetros!$A$39:$A$48,0)),99),0)),IF(AND($L1039=0,OR(N($W1038)&gt;=IFERROR(INDEX(Parâmetros!$B$39:$B$48,MATCH($E1039,Parâmetros!$A$39:$A$48,0)),99),AND(N($X1038)&gt;0,N($X1038)&lt;IFERROR(INDEX(Parâmetros!$C$39:$C$48,MATCH($E1039,Parâmetros!$A$39:$A$48,0)),0)))),N($X1038)+1,0)))</f>
        <v>0</v>
      </c>
      <c r="Y1039" t="str">
        <f>IF($AC1039&lt;&gt;"",IF($L1039&gt;0,$AC1039&amp;" · com apontamento",$AC1039),IF($E1039="Férias",IF($L1039&gt;0,"Férias · com apontamento","Férias (cadastro)"),IF(($Z1039+$AA1039-1)&gt;Parâmetros!$E$16,"Férias / afastamento",IF(AND($D1039="5x2",OR(WEEKDAY($F1039,2)=6,WEEKDAY($F1039,2)=7)),IF($L1039&gt;0,"Folga trabalhada","Folga"),IF($L1039&gt;0,"Trabalhado",IF(OR(OR($D1039="6x1",$D1039="FF 6x1"),$D1039="5x2"),IF(AND(OR($D1039="6x1",$D1039="FF 6x1"),OR(WEEKDAY($F1039,2)=6,WEEKDAY($F1039,2)=7)),"Folga","Falta de registro"),IF(AND($AB1039&lt;&gt;$AB1038,IFERROR(INDEX(Cadastro!$F$5:$F$243,$AB1039),"")=""),"Indeterminado (início da série)",IF($X1039&gt;0,"Folga","Falta de registro"))))))))</f>
        <v>Trabalhado</v>
      </c>
      <c r="Z1039" s="34">
        <f>IF(OR($L1039&gt;0,$F1039&gt;Parâmetros!$E$14),0,IF($A1039&lt;&gt;$A1038,1,N($Z1038)+1))</f>
        <v>0</v>
      </c>
      <c r="AA1039" s="34">
        <f>IF(OR($L1039&gt;0,$F1039&gt;Parâmetros!$E$14),0,IF(OR($A1039&lt;&gt;$A1040,$F1040&gt;Parâmetros!$E$14),1,N($AA1040)+1))</f>
        <v>0</v>
      </c>
      <c r="AB1039" s="31">
        <f>IFERROR(MATCH($A1039&amp;"|"&amp;TEXT(_xlfn.MAXIFS(Cadastro!$E$5:$E$243,Cadastro!$A$5:$A$243,$A1039,Cadastro!$E$5:$E$243,"&lt;="&amp;$F1039),"yyyymmdd"),Cadastro!$I$5:$I$243,0),"")</f>
        <v>138</v>
      </c>
      <c r="AC1039" t="str">
        <f>IFERROR(_xlfn.SINGLE(INDEX(Exceções!$D$5:$D$203,MATCH($A1039&amp;"|"&amp;$F1039,Exceções!$F$5:$F$203,0))),"")</f>
        <v/>
      </c>
      <c r="AD1039" t="str">
        <f>IF($AC1039="","",IFERROR(_xlfn.SINGLE(INDEX(Exceções!$E$5:$E$203,MATCH($A1039&amp;"|"&amp;$F1039,Exceções!$F$5:$F$203,0))),""))</f>
        <v/>
      </c>
    </row>
    <row r="1040" spans="1:30" ht="15" hidden="1" customHeight="1" x14ac:dyDescent="0.25">
      <c r="A1040" s="31">
        <v>55138</v>
      </c>
      <c r="B1040" s="17" t="s">
        <v>57</v>
      </c>
      <c r="C1040" s="17" t="str">
        <f>IFERROR(INDEX(Cadastro!$C$5:$C$243,$AB1040),"NÃO INFORMADO")</f>
        <v>MEC</v>
      </c>
      <c r="D1040" s="17" t="str">
        <f>IFERROR(INDEX(Cadastro!$D$5:$D$243,$AB1040),"")</f>
        <v>C</v>
      </c>
      <c r="E1040" s="17" t="str">
        <f>IFERROR(INDEX(Cadastro!$G$5:$G$243,$AB1040),"")</f>
        <v>C</v>
      </c>
      <c r="F1040" s="29">
        <v>46302</v>
      </c>
      <c r="G1040" s="32" t="str">
        <f t="shared" si="96"/>
        <v>qua</v>
      </c>
      <c r="H1040" s="31">
        <f>IF($L1040=0,"",_xlfn.MINIFS(Dados!$Q:$Q,Dados!$A:$A,$A1040,Dados!$S:$S,$F1040))</f>
        <v>30</v>
      </c>
      <c r="I1040" s="31">
        <f>IF($H1040="","",_xlfn.MAXIFS(Dados!$R:$R,Dados!$A:$A,$A1040,Dados!$S:$S,$F1040))</f>
        <v>342</v>
      </c>
      <c r="J1040" s="32" t="str">
        <f>IF($D1040&lt;&gt;"Folguista","",IFERROR(INDEX(Parâmetros!$D$52:$G$52,1,MIN(4,MAX(1,$W1040))),""))</f>
        <v/>
      </c>
      <c r="K1040" s="32" t="str">
        <f>IF(OR($AC1040&lt;&gt;"",$Y1040="Folga",$Y1040="Folga trabalhada",$Y1040="Férias (cadastro)",$Y1040="Férias / afastamento",$Y1040="Indeterminado (início da série)"),"",IF(OR($D1040="6x1",$D1040="FF 6x1"),IF(OR(WEEKDAY($F1040,2)=6,WEEKDAY($F1040,2)=7),"6x1 sáb/dom","6x1"),IF($D1040="5x2","5x2",IF($H1040="",IF($D1040="Folguista",$J1040,$E1040),IF(OR($H1040&gt;=Parâmetros!$E$18,$H1040&lt;Parâmetros!$E$19),"C",IF($H1040&lt;Parâmetros!$E$20,"A","B"))))))</f>
        <v>C</v>
      </c>
      <c r="L1040" s="30">
        <f>SUMIFS(Dados!$E:$E,Dados!$A:$A,$A1040,Dados!$S:$S,$F1040)</f>
        <v>5.76</v>
      </c>
      <c r="M1040" s="30">
        <f>IFERROR(INDEX(Parâmetros!$E$6:$E$11,MATCH($K1040,Parâmetros!$A$6:$A$11,0)),"")</f>
        <v>6.67</v>
      </c>
      <c r="N1040" s="33">
        <f t="shared" si="97"/>
        <v>0.8635682158920539</v>
      </c>
      <c r="O1040" s="33">
        <f>Parâmetros!$E$13</f>
        <v>0.8</v>
      </c>
      <c r="P1040" s="32" t="str">
        <f>IF(OR($M1040="",$F1040&gt;Parâmetros!$E$14),"Não","Sim")</f>
        <v>Sim</v>
      </c>
      <c r="Q1040" s="32" t="str">
        <f t="shared" si="98"/>
        <v>Sim</v>
      </c>
      <c r="R1040" s="32" t="str">
        <f t="shared" si="99"/>
        <v>Sim</v>
      </c>
      <c r="S1040" s="30">
        <f t="shared" si="100"/>
        <v>0</v>
      </c>
      <c r="T1040" s="32" t="str">
        <f>IF($Q1040&lt;&gt;"Sim","",IF($N1040&gt;Parâmetros!$E$15,"Sim","Não"))</f>
        <v>Não</v>
      </c>
      <c r="U1040" s="17" t="str">
        <f t="shared" si="101"/>
        <v>Na meta</v>
      </c>
      <c r="V1040" s="17" t="str">
        <f>IF($AC1040&lt;&gt;"",IF($L1040&gt;0,"ATENÇÃO · apontou em dia de "&amp;LOWER($AC1040)&amp;" cadastrado","Exceção cadastrada · "&amp;$AC1040)&amp;IF($AD1040="",""," · "&amp;$AD1040),IF($E1040="Férias",IF($L1040&gt;0,"ATENÇÃO · apontou estando de férias no cadastro","Férias no cadastro"),IF($Y1040="Férias / afastamento","Afastamento · "&amp;($Z1040+$AA1040-1)&amp;" dias seguidos sem apontamento",IF($Y1040="Folga trabalhada","ATENÇÃO · apontou em dia de folga da escala 5x2",IF($Y1040="Folga",IF(AND($D1040="5x2",OR(WEEKDAY($F1040,2)=6,WEEKDAY($F1040,2)=7)),"Folga de fim de semana da escala 5x2",IF(AND(OR($D1040="6x1",$D1040="FF 6x1"),WEEKDAY($F1040,2)=6,FALSE()),"Folga de fim de semana · apontou no domingo anterior",IF(AND(OR($D1040="6x1",$D1040="FF 6x1"),WEEKDAY($F1040,2)=7,AND($A1040=$A1039,$L1039&gt;0)),"Folga de fim de semana · apontou no sábado",IF(AND(OR($D1040="6x1",$D1040="FF 6x1"),OR(WEEKDAY($F1040,2)=6,WEEKDAY($F1040,2)=7)),"Folga de fim de semana · sem apontamento no sábado nem no domingo","Folga prevista pelo ciclo")))),IF($Y1040="Indeterminado (início da série)","Sem histórico anterior — informe o dia do ciclo no Cadastro",IF($Y1040="Falta de registro",IF(OR(OR($D1040="6x1",$D1040="FF 6x1"),$D1040="5x2"),"FALTA DE REGISTRO · dia útil da escala "&amp;$E1040,"FALTA DE REGISTRO · dia "&amp;$W1040&amp;" de "&amp;IFERROR(INDEX(Parâmetros!$B$39:$B$48,MATCH($E1040,Parâmetros!$A$39:$A$48,0)),99)&amp;" do ciclo"),IF(OR($D1040="6x1",$D1040="FF 6x1"),IF(OR(AND(WEEKDAY($F1040,2)=6,AND($A1040=$A1041,$L1041&gt;0)),AND(WEEKDAY($F1040,2)=7,AND($A1040=$A1039,$L1039&gt;0))),"ATENÇÃO · apontou sábado e domingo no mesmo fim de semana",IF(OR(WEEKDAY($F1040,2)=6,WEEKDAY($F1040,2)=7),"Jornada de fim de semana do 6x1",IF(OR($H1040&gt;=Parâmetros!$E$20,$H1040&lt;Parâmetros!$E$19),"ATENÇÃO · 6x1 apontou fora do horário diurno","Jornada fixa do 6x1"))),IF($D1040="5x2","Jornada fixa do 5x2",IF($D1040="Folguista",IF($J1040=$K1040,"Evidência confirma sequência","DIVERGE · sequência "&amp;$J1040&amp;" × evidência "&amp;$K1040),IF($K1040=$E1040,"Evidência confirma cadastro","DIVERGE · cadastro "&amp;$E1040&amp;" × evidência "&amp;$K1040)))))))))))</f>
        <v>Evidência confirma cadastro</v>
      </c>
      <c r="W1040" s="34">
        <f>IF(OR(OR($D1040="6x1",$D1040="FF 6x1"),$D1040="5x2"),"",IF($AB1040&lt;&gt;$AB1039,IF(IFERROR(INDEX(Cadastro!$F$5:$F$243,$AB1040),"")="",IF($L1040&gt;0,1,0),IF(IFERROR(INDEX(Cadastro!$F$5:$F$243,$AB1040),"")&lt;=IFERROR(INDEX(Parâmetros!$B$39:$B$48,MATCH($E1040,Parâmetros!$A$39:$A$48,0)),99),IFERROR(INDEX(Cadastro!$F$5:$F$243,$AB1040),""),0)),IF($L1040&gt;0,IF(N($X1039)&gt;0,1,N($W1039)+1),IF(AND($L1040=0,OR(N($W1039)&gt;=IFERROR(INDEX(Parâmetros!$B$39:$B$48,MATCH($E1040,Parâmetros!$A$39:$A$48,0)),99),AND(N($X1039)&gt;0,N($X1039)&lt;IFERROR(INDEX(Parâmetros!$C$39:$C$48,MATCH($E1040,Parâmetros!$A$39:$A$48,0)),0)))),0,N($W1039)+1))))</f>
        <v>2</v>
      </c>
      <c r="X1040" s="34">
        <f>IF(OR(OR($D1040="6x1",$D1040="FF 6x1"),$D1040="5x2"),"",IF($AB1040&lt;&gt;$AB1039,IF(IFERROR(INDEX(Cadastro!$F$5:$F$243,$AB1040),"")="",0,IF(IFERROR(INDEX(Cadastro!$F$5:$F$243,$AB1040),"")&gt;IFERROR(INDEX(Parâmetros!$B$39:$B$48,MATCH($E1040,Parâmetros!$A$39:$A$48,0)),99),IFERROR(INDEX(Cadastro!$F$5:$F$243,$AB1040),"")-IFERROR(INDEX(Parâmetros!$B$39:$B$48,MATCH($E1040,Parâmetros!$A$39:$A$48,0)),99),0)),IF(AND($L1040=0,OR(N($W1039)&gt;=IFERROR(INDEX(Parâmetros!$B$39:$B$48,MATCH($E1040,Parâmetros!$A$39:$A$48,0)),99),AND(N($X1039)&gt;0,N($X1039)&lt;IFERROR(INDEX(Parâmetros!$C$39:$C$48,MATCH($E1040,Parâmetros!$A$39:$A$48,0)),0)))),N($X1039)+1,0)))</f>
        <v>0</v>
      </c>
      <c r="Y1040" t="str">
        <f>IF($AC1040&lt;&gt;"",IF($L1040&gt;0,$AC1040&amp;" · com apontamento",$AC1040),IF($E1040="Férias",IF($L1040&gt;0,"Férias · com apontamento","Férias (cadastro)"),IF(($Z1040+$AA1040-1)&gt;Parâmetros!$E$16,"Férias / afastamento",IF(AND($D1040="5x2",OR(WEEKDAY($F1040,2)=6,WEEKDAY($F1040,2)=7)),IF($L1040&gt;0,"Folga trabalhada","Folga"),IF($L1040&gt;0,"Trabalhado",IF(OR(OR($D1040="6x1",$D1040="FF 6x1"),$D1040="5x2"),IF(AND(OR($D1040="6x1",$D1040="FF 6x1"),OR(WEEKDAY($F1040,2)=6,WEEKDAY($F1040,2)=7)),"Folga","Falta de registro"),IF(AND($AB1040&lt;&gt;$AB1039,IFERROR(INDEX(Cadastro!$F$5:$F$243,$AB1040),"")=""),"Indeterminado (início da série)",IF($X1040&gt;0,"Folga","Falta de registro"))))))))</f>
        <v>Trabalhado</v>
      </c>
      <c r="Z1040" s="34">
        <f>IF(OR($L1040&gt;0,$F1040&gt;Parâmetros!$E$14),0,IF($A1040&lt;&gt;$A1039,1,N($Z1039)+1))</f>
        <v>0</v>
      </c>
      <c r="AA1040" s="34">
        <f>IF(OR($L1040&gt;0,$F1040&gt;Parâmetros!$E$14),0,IF(OR($A1040&lt;&gt;$A1041,$F1041&gt;Parâmetros!$E$14),1,N($AA1041)+1))</f>
        <v>0</v>
      </c>
      <c r="AB1040" s="31">
        <f>IFERROR(MATCH($A1040&amp;"|"&amp;TEXT(_xlfn.MAXIFS(Cadastro!$E$5:$E$243,Cadastro!$A$5:$A$243,$A1040,Cadastro!$E$5:$E$243,"&lt;="&amp;$F1040),"yyyymmdd"),Cadastro!$I$5:$I$243,0),"")</f>
        <v>138</v>
      </c>
      <c r="AC1040" t="str">
        <f>IFERROR(_xlfn.SINGLE(INDEX(Exceções!$D$5:$D$203,MATCH($A1040&amp;"|"&amp;$F1040,Exceções!$F$5:$F$203,0))),"")</f>
        <v/>
      </c>
      <c r="AD1040" t="str">
        <f>IF($AC1040="","",IFERROR(_xlfn.SINGLE(INDEX(Exceções!$E$5:$E$203,MATCH($A1040&amp;"|"&amp;$F1040,Exceções!$F$5:$F$203,0))),""))</f>
        <v/>
      </c>
    </row>
    <row r="1041" spans="1:30" ht="15" hidden="1" customHeight="1" x14ac:dyDescent="0.25">
      <c r="A1041" s="31">
        <v>55138</v>
      </c>
      <c r="B1041" s="17" t="s">
        <v>57</v>
      </c>
      <c r="C1041" s="17" t="str">
        <f>IFERROR(INDEX(Cadastro!$C$5:$C$243,$AB1041),"NÃO INFORMADO")</f>
        <v>MEC</v>
      </c>
      <c r="D1041" s="17" t="str">
        <f>IFERROR(INDEX(Cadastro!$D$5:$D$243,$AB1041),"")</f>
        <v>C</v>
      </c>
      <c r="E1041" s="17" t="str">
        <f>IFERROR(INDEX(Cadastro!$G$5:$G$243,$AB1041),"")</f>
        <v>C</v>
      </c>
      <c r="F1041" s="29">
        <v>46303</v>
      </c>
      <c r="G1041" s="32" t="str">
        <f t="shared" si="96"/>
        <v>qui</v>
      </c>
      <c r="H1041" s="31">
        <f>IF($L1041=0,"",_xlfn.MINIFS(Dados!$Q:$Q,Dados!$A:$A,$A1041,Dados!$S:$S,$F1041))</f>
        <v>5</v>
      </c>
      <c r="I1041" s="31">
        <f>IF($H1041="","",_xlfn.MAXIFS(Dados!$R:$R,Dados!$A:$A,$A1041,Dados!$S:$S,$F1041))</f>
        <v>1439</v>
      </c>
      <c r="J1041" s="32" t="str">
        <f>IF($D1041&lt;&gt;"Folguista","",IFERROR(INDEX(Parâmetros!$D$52:$G$52,1,MIN(4,MAX(1,$W1041))),""))</f>
        <v/>
      </c>
      <c r="K1041" s="32" t="str">
        <f>IF(OR($AC1041&lt;&gt;"",$Y1041="Folga",$Y1041="Folga trabalhada",$Y1041="Férias (cadastro)",$Y1041="Férias / afastamento",$Y1041="Indeterminado (início da série)"),"",IF(OR($D1041="6x1",$D1041="FF 6x1"),IF(OR(WEEKDAY($F1041,2)=6,WEEKDAY($F1041,2)=7),"6x1 sáb/dom","6x1"),IF($D1041="5x2","5x2",IF($H1041="",IF($D1041="Folguista",$J1041,$E1041),IF(OR($H1041&gt;=Parâmetros!$E$18,$H1041&lt;Parâmetros!$E$19),"C",IF($H1041&lt;Parâmetros!$E$20,"A","B"))))))</f>
        <v>C</v>
      </c>
      <c r="L1041" s="30">
        <f>SUMIFS(Dados!$E:$E,Dados!$A:$A,$A1041,Dados!$S:$S,$F1041)</f>
        <v>6.25</v>
      </c>
      <c r="M1041" s="30">
        <f>IFERROR(INDEX(Parâmetros!$E$6:$E$11,MATCH($K1041,Parâmetros!$A$6:$A$11,0)),"")</f>
        <v>6.67</v>
      </c>
      <c r="N1041" s="33">
        <f t="shared" si="97"/>
        <v>0.93703148425787108</v>
      </c>
      <c r="O1041" s="33">
        <f>Parâmetros!$E$13</f>
        <v>0.8</v>
      </c>
      <c r="P1041" s="32" t="str">
        <f>IF(OR($M1041="",$F1041&gt;Parâmetros!$E$14),"Não","Sim")</f>
        <v>Sim</v>
      </c>
      <c r="Q1041" s="32" t="str">
        <f t="shared" si="98"/>
        <v>Sim</v>
      </c>
      <c r="R1041" s="32" t="str">
        <f t="shared" si="99"/>
        <v>Sim</v>
      </c>
      <c r="S1041" s="30">
        <f t="shared" si="100"/>
        <v>0</v>
      </c>
      <c r="T1041" s="32" t="str">
        <f>IF($Q1041&lt;&gt;"Sim","",IF($N1041&gt;Parâmetros!$E$15,"Sim","Não"))</f>
        <v>Não</v>
      </c>
      <c r="U1041" s="17" t="str">
        <f t="shared" si="101"/>
        <v>Na meta</v>
      </c>
      <c r="V1041" s="17" t="str">
        <f>IF($AC1041&lt;&gt;"",IF($L1041&gt;0,"ATENÇÃO · apontou em dia de "&amp;LOWER($AC1041)&amp;" cadastrado","Exceção cadastrada · "&amp;$AC1041)&amp;IF($AD1041="",""," · "&amp;$AD1041),IF($E1041="Férias",IF($L1041&gt;0,"ATENÇÃO · apontou estando de férias no cadastro","Férias no cadastro"),IF($Y1041="Férias / afastamento","Afastamento · "&amp;($Z1041+$AA1041-1)&amp;" dias seguidos sem apontamento",IF($Y1041="Folga trabalhada","ATENÇÃO · apontou em dia de folga da escala 5x2",IF($Y1041="Folga",IF(AND($D1041="5x2",OR(WEEKDAY($F1041,2)=6,WEEKDAY($F1041,2)=7)),"Folga de fim de semana da escala 5x2",IF(AND(OR($D1041="6x1",$D1041="FF 6x1"),WEEKDAY($F1041,2)=6,FALSE()),"Folga de fim de semana · apontou no domingo anterior",IF(AND(OR($D1041="6x1",$D1041="FF 6x1"),WEEKDAY($F1041,2)=7,AND($A1041=$A1040,$L1040&gt;0)),"Folga de fim de semana · apontou no sábado",IF(AND(OR($D1041="6x1",$D1041="FF 6x1"),OR(WEEKDAY($F1041,2)=6,WEEKDAY($F1041,2)=7)),"Folga de fim de semana · sem apontamento no sábado nem no domingo","Folga prevista pelo ciclo")))),IF($Y1041="Indeterminado (início da série)","Sem histórico anterior — informe o dia do ciclo no Cadastro",IF($Y1041="Falta de registro",IF(OR(OR($D1041="6x1",$D1041="FF 6x1"),$D1041="5x2"),"FALTA DE REGISTRO · dia útil da escala "&amp;$E1041,"FALTA DE REGISTRO · dia "&amp;$W1041&amp;" de "&amp;IFERROR(INDEX(Parâmetros!$B$39:$B$48,MATCH($E1041,Parâmetros!$A$39:$A$48,0)),99)&amp;" do ciclo"),IF(OR($D1041="6x1",$D1041="FF 6x1"),IF(OR(AND(WEEKDAY($F1041,2)=6,AND($A1041=$A1042,$L1042&gt;0)),AND(WEEKDAY($F1041,2)=7,AND($A1041=$A1040,$L1040&gt;0))),"ATENÇÃO · apontou sábado e domingo no mesmo fim de semana",IF(OR(WEEKDAY($F1041,2)=6,WEEKDAY($F1041,2)=7),"Jornada de fim de semana do 6x1",IF(OR($H1041&gt;=Parâmetros!$E$20,$H1041&lt;Parâmetros!$E$19),"ATENÇÃO · 6x1 apontou fora do horário diurno","Jornada fixa do 6x1"))),IF($D1041="5x2","Jornada fixa do 5x2",IF($D1041="Folguista",IF($J1041=$K1041,"Evidência confirma sequência","DIVERGE · sequência "&amp;$J1041&amp;" × evidência "&amp;$K1041),IF($K1041=$E1041,"Evidência confirma cadastro","DIVERGE · cadastro "&amp;$E1041&amp;" × evidência "&amp;$K1041)))))))))))</f>
        <v>Evidência confirma cadastro</v>
      </c>
      <c r="W1041" s="34">
        <f>IF(OR(OR($D1041="6x1",$D1041="FF 6x1"),$D1041="5x2"),"",IF($AB1041&lt;&gt;$AB1040,IF(IFERROR(INDEX(Cadastro!$F$5:$F$243,$AB1041),"")="",IF($L1041&gt;0,1,0),IF(IFERROR(INDEX(Cadastro!$F$5:$F$243,$AB1041),"")&lt;=IFERROR(INDEX(Parâmetros!$B$39:$B$48,MATCH($E1041,Parâmetros!$A$39:$A$48,0)),99),IFERROR(INDEX(Cadastro!$F$5:$F$243,$AB1041),""),0)),IF($L1041&gt;0,IF(N($X1040)&gt;0,1,N($W1040)+1),IF(AND($L1041=0,OR(N($W1040)&gt;=IFERROR(INDEX(Parâmetros!$B$39:$B$48,MATCH($E1041,Parâmetros!$A$39:$A$48,0)),99),AND(N($X1040)&gt;0,N($X1040)&lt;IFERROR(INDEX(Parâmetros!$C$39:$C$48,MATCH($E1041,Parâmetros!$A$39:$A$48,0)),0)))),0,N($W1040)+1))))</f>
        <v>3</v>
      </c>
      <c r="X1041" s="34">
        <f>IF(OR(OR($D1041="6x1",$D1041="FF 6x1"),$D1041="5x2"),"",IF($AB1041&lt;&gt;$AB1040,IF(IFERROR(INDEX(Cadastro!$F$5:$F$243,$AB1041),"")="",0,IF(IFERROR(INDEX(Cadastro!$F$5:$F$243,$AB1041),"")&gt;IFERROR(INDEX(Parâmetros!$B$39:$B$48,MATCH($E1041,Parâmetros!$A$39:$A$48,0)),99),IFERROR(INDEX(Cadastro!$F$5:$F$243,$AB1041),"")-IFERROR(INDEX(Parâmetros!$B$39:$B$48,MATCH($E1041,Parâmetros!$A$39:$A$48,0)),99),0)),IF(AND($L1041=0,OR(N($W1040)&gt;=IFERROR(INDEX(Parâmetros!$B$39:$B$48,MATCH($E1041,Parâmetros!$A$39:$A$48,0)),99),AND(N($X1040)&gt;0,N($X1040)&lt;IFERROR(INDEX(Parâmetros!$C$39:$C$48,MATCH($E1041,Parâmetros!$A$39:$A$48,0)),0)))),N($X1040)+1,0)))</f>
        <v>0</v>
      </c>
      <c r="Y1041" t="str">
        <f>IF($AC1041&lt;&gt;"",IF($L1041&gt;0,$AC1041&amp;" · com apontamento",$AC1041),IF($E1041="Férias",IF($L1041&gt;0,"Férias · com apontamento","Férias (cadastro)"),IF(($Z1041+$AA1041-1)&gt;Parâmetros!$E$16,"Férias / afastamento",IF(AND($D1041="5x2",OR(WEEKDAY($F1041,2)=6,WEEKDAY($F1041,2)=7)),IF($L1041&gt;0,"Folga trabalhada","Folga"),IF($L1041&gt;0,"Trabalhado",IF(OR(OR($D1041="6x1",$D1041="FF 6x1"),$D1041="5x2"),IF(AND(OR($D1041="6x1",$D1041="FF 6x1"),OR(WEEKDAY($F1041,2)=6,WEEKDAY($F1041,2)=7)),"Folga","Falta de registro"),IF(AND($AB1041&lt;&gt;$AB1040,IFERROR(INDEX(Cadastro!$F$5:$F$243,$AB1041),"")=""),"Indeterminado (início da série)",IF($X1041&gt;0,"Folga","Falta de registro"))))))))</f>
        <v>Trabalhado</v>
      </c>
      <c r="Z1041" s="34">
        <f>IF(OR($L1041&gt;0,$F1041&gt;Parâmetros!$E$14),0,IF($A1041&lt;&gt;$A1040,1,N($Z1040)+1))</f>
        <v>0</v>
      </c>
      <c r="AA1041" s="34">
        <f>IF(OR($L1041&gt;0,$F1041&gt;Parâmetros!$E$14),0,IF(OR($A1041&lt;&gt;$A1042,$F1042&gt;Parâmetros!$E$14),1,N($AA1042)+1))</f>
        <v>0</v>
      </c>
      <c r="AB1041" s="31">
        <f>IFERROR(MATCH($A1041&amp;"|"&amp;TEXT(_xlfn.MAXIFS(Cadastro!$E$5:$E$243,Cadastro!$A$5:$A$243,$A1041,Cadastro!$E$5:$E$243,"&lt;="&amp;$F1041),"yyyymmdd"),Cadastro!$I$5:$I$243,0),"")</f>
        <v>138</v>
      </c>
      <c r="AC1041" t="str">
        <f>IFERROR(_xlfn.SINGLE(INDEX(Exceções!$D$5:$D$203,MATCH($A1041&amp;"|"&amp;$F1041,Exceções!$F$5:$F$203,0))),"")</f>
        <v/>
      </c>
      <c r="AD1041" t="str">
        <f>IF($AC1041="","",IFERROR(_xlfn.SINGLE(INDEX(Exceções!$E$5:$E$203,MATCH($A1041&amp;"|"&amp;$F1041,Exceções!$F$5:$F$203,0))),""))</f>
        <v/>
      </c>
    </row>
    <row r="1042" spans="1:30" ht="15" hidden="1" customHeight="1" x14ac:dyDescent="0.25">
      <c r="A1042" s="31">
        <v>55138</v>
      </c>
      <c r="B1042" s="17" t="s">
        <v>57</v>
      </c>
      <c r="C1042" s="17" t="str">
        <f>IFERROR(INDEX(Cadastro!$C$5:$C$243,$AB1042),"NÃO INFORMADO")</f>
        <v>MEC</v>
      </c>
      <c r="D1042" s="17" t="str">
        <f>IFERROR(INDEX(Cadastro!$D$5:$D$243,$AB1042),"")</f>
        <v>C</v>
      </c>
      <c r="E1042" s="17" t="str">
        <f>IFERROR(INDEX(Cadastro!$G$5:$G$243,$AB1042),"")</f>
        <v>C</v>
      </c>
      <c r="F1042" s="29">
        <v>46304</v>
      </c>
      <c r="G1042" s="32" t="str">
        <f t="shared" si="96"/>
        <v>sex</v>
      </c>
      <c r="H1042" s="31">
        <f>IF($L1042=0,"",_xlfn.MINIFS(Dados!$Q:$Q,Dados!$A:$A,$A1042,Dados!$S:$S,$F1042))</f>
        <v>22</v>
      </c>
      <c r="I1042" s="31">
        <f>IF($H1042="","",_xlfn.MAXIFS(Dados!$R:$R,Dados!$A:$A,$A1042,Dados!$S:$S,$F1042))</f>
        <v>375</v>
      </c>
      <c r="J1042" s="32" t="str">
        <f>IF($D1042&lt;&gt;"Folguista","",IFERROR(INDEX(Parâmetros!$D$52:$G$52,1,MIN(4,MAX(1,$W1042))),""))</f>
        <v/>
      </c>
      <c r="K1042" s="32" t="str">
        <f>IF(OR($AC1042&lt;&gt;"",$Y1042="Folga",$Y1042="Folga trabalhada",$Y1042="Férias (cadastro)",$Y1042="Férias / afastamento",$Y1042="Indeterminado (início da série)"),"",IF(OR($D1042="6x1",$D1042="FF 6x1"),IF(OR(WEEKDAY($F1042,2)=6,WEEKDAY($F1042,2)=7),"6x1 sáb/dom","6x1"),IF($D1042="5x2","5x2",IF($H1042="",IF($D1042="Folguista",$J1042,$E1042),IF(OR($H1042&gt;=Parâmetros!$E$18,$H1042&lt;Parâmetros!$E$19),"C",IF($H1042&lt;Parâmetros!$E$20,"A","B"))))))</f>
        <v>C</v>
      </c>
      <c r="L1042" s="30">
        <f>SUMIFS(Dados!$E:$E,Dados!$A:$A,$A1042,Dados!$S:$S,$F1042)</f>
        <v>5.83</v>
      </c>
      <c r="M1042" s="30">
        <f>IFERROR(INDEX(Parâmetros!$E$6:$E$11,MATCH($K1042,Parâmetros!$A$6:$A$11,0)),"")</f>
        <v>6.67</v>
      </c>
      <c r="N1042" s="33">
        <f t="shared" si="97"/>
        <v>0.87406296851574217</v>
      </c>
      <c r="O1042" s="33">
        <f>Parâmetros!$E$13</f>
        <v>0.8</v>
      </c>
      <c r="P1042" s="32" t="str">
        <f>IF(OR($M1042="",$F1042&gt;Parâmetros!$E$14),"Não","Sim")</f>
        <v>Sim</v>
      </c>
      <c r="Q1042" s="32" t="str">
        <f t="shared" si="98"/>
        <v>Sim</v>
      </c>
      <c r="R1042" s="32" t="str">
        <f t="shared" si="99"/>
        <v>Sim</v>
      </c>
      <c r="S1042" s="30">
        <f t="shared" si="100"/>
        <v>0</v>
      </c>
      <c r="T1042" s="32" t="str">
        <f>IF($Q1042&lt;&gt;"Sim","",IF($N1042&gt;Parâmetros!$E$15,"Sim","Não"))</f>
        <v>Não</v>
      </c>
      <c r="U1042" s="17" t="str">
        <f t="shared" si="101"/>
        <v>Na meta</v>
      </c>
      <c r="V1042" s="17" t="str">
        <f>IF($AC1042&lt;&gt;"",IF($L1042&gt;0,"ATENÇÃO · apontou em dia de "&amp;LOWER($AC1042)&amp;" cadastrado","Exceção cadastrada · "&amp;$AC1042)&amp;IF($AD1042="",""," · "&amp;$AD1042),IF($E1042="Férias",IF($L1042&gt;0,"ATENÇÃO · apontou estando de férias no cadastro","Férias no cadastro"),IF($Y1042="Férias / afastamento","Afastamento · "&amp;($Z1042+$AA1042-1)&amp;" dias seguidos sem apontamento",IF($Y1042="Folga trabalhada","ATENÇÃO · apontou em dia de folga da escala 5x2",IF($Y1042="Folga",IF(AND($D1042="5x2",OR(WEEKDAY($F1042,2)=6,WEEKDAY($F1042,2)=7)),"Folga de fim de semana da escala 5x2",IF(AND(OR($D1042="6x1",$D1042="FF 6x1"),WEEKDAY($F1042,2)=6,FALSE()),"Folga de fim de semana · apontou no domingo anterior",IF(AND(OR($D1042="6x1",$D1042="FF 6x1"),WEEKDAY($F1042,2)=7,AND($A1042=$A1041,$L1041&gt;0)),"Folga de fim de semana · apontou no sábado",IF(AND(OR($D1042="6x1",$D1042="FF 6x1"),OR(WEEKDAY($F1042,2)=6,WEEKDAY($F1042,2)=7)),"Folga de fim de semana · sem apontamento no sábado nem no domingo","Folga prevista pelo ciclo")))),IF($Y1042="Indeterminado (início da série)","Sem histórico anterior — informe o dia do ciclo no Cadastro",IF($Y1042="Falta de registro",IF(OR(OR($D1042="6x1",$D1042="FF 6x1"),$D1042="5x2"),"FALTA DE REGISTRO · dia útil da escala "&amp;$E1042,"FALTA DE REGISTRO · dia "&amp;$W1042&amp;" de "&amp;IFERROR(INDEX(Parâmetros!$B$39:$B$48,MATCH($E1042,Parâmetros!$A$39:$A$48,0)),99)&amp;" do ciclo"),IF(OR($D1042="6x1",$D1042="FF 6x1"),IF(OR(AND(WEEKDAY($F1042,2)=6,AND($A1042=$A1043,$L1043&gt;0)),AND(WEEKDAY($F1042,2)=7,AND($A1042=$A1041,$L1041&gt;0))),"ATENÇÃO · apontou sábado e domingo no mesmo fim de semana",IF(OR(WEEKDAY($F1042,2)=6,WEEKDAY($F1042,2)=7),"Jornada de fim de semana do 6x1",IF(OR($H1042&gt;=Parâmetros!$E$20,$H1042&lt;Parâmetros!$E$19),"ATENÇÃO · 6x1 apontou fora do horário diurno","Jornada fixa do 6x1"))),IF($D1042="5x2","Jornada fixa do 5x2",IF($D1042="Folguista",IF($J1042=$K1042,"Evidência confirma sequência","DIVERGE · sequência "&amp;$J1042&amp;" × evidência "&amp;$K1042),IF($K1042=$E1042,"Evidência confirma cadastro","DIVERGE · cadastro "&amp;$E1042&amp;" × evidência "&amp;$K1042)))))))))))</f>
        <v>Evidência confirma cadastro</v>
      </c>
      <c r="W1042" s="34">
        <f>IF(OR(OR($D1042="6x1",$D1042="FF 6x1"),$D1042="5x2"),"",IF($AB1042&lt;&gt;$AB1041,IF(IFERROR(INDEX(Cadastro!$F$5:$F$243,$AB1042),"")="",IF($L1042&gt;0,1,0),IF(IFERROR(INDEX(Cadastro!$F$5:$F$243,$AB1042),"")&lt;=IFERROR(INDEX(Parâmetros!$B$39:$B$48,MATCH($E1042,Parâmetros!$A$39:$A$48,0)),99),IFERROR(INDEX(Cadastro!$F$5:$F$243,$AB1042),""),0)),IF($L1042&gt;0,IF(N($X1041)&gt;0,1,N($W1041)+1),IF(AND($L1042=0,OR(N($W1041)&gt;=IFERROR(INDEX(Parâmetros!$B$39:$B$48,MATCH($E1042,Parâmetros!$A$39:$A$48,0)),99),AND(N($X1041)&gt;0,N($X1041)&lt;IFERROR(INDEX(Parâmetros!$C$39:$C$48,MATCH($E1042,Parâmetros!$A$39:$A$48,0)),0)))),0,N($W1041)+1))))</f>
        <v>4</v>
      </c>
      <c r="X1042" s="34">
        <f>IF(OR(OR($D1042="6x1",$D1042="FF 6x1"),$D1042="5x2"),"",IF($AB1042&lt;&gt;$AB1041,IF(IFERROR(INDEX(Cadastro!$F$5:$F$243,$AB1042),"")="",0,IF(IFERROR(INDEX(Cadastro!$F$5:$F$243,$AB1042),"")&gt;IFERROR(INDEX(Parâmetros!$B$39:$B$48,MATCH($E1042,Parâmetros!$A$39:$A$48,0)),99),IFERROR(INDEX(Cadastro!$F$5:$F$243,$AB1042),"")-IFERROR(INDEX(Parâmetros!$B$39:$B$48,MATCH($E1042,Parâmetros!$A$39:$A$48,0)),99),0)),IF(AND($L1042=0,OR(N($W1041)&gt;=IFERROR(INDEX(Parâmetros!$B$39:$B$48,MATCH($E1042,Parâmetros!$A$39:$A$48,0)),99),AND(N($X1041)&gt;0,N($X1041)&lt;IFERROR(INDEX(Parâmetros!$C$39:$C$48,MATCH($E1042,Parâmetros!$A$39:$A$48,0)),0)))),N($X1041)+1,0)))</f>
        <v>0</v>
      </c>
      <c r="Y1042" t="str">
        <f>IF($AC1042&lt;&gt;"",IF($L1042&gt;0,$AC1042&amp;" · com apontamento",$AC1042),IF($E1042="Férias",IF($L1042&gt;0,"Férias · com apontamento","Férias (cadastro)"),IF(($Z1042+$AA1042-1)&gt;Parâmetros!$E$16,"Férias / afastamento",IF(AND($D1042="5x2",OR(WEEKDAY($F1042,2)=6,WEEKDAY($F1042,2)=7)),IF($L1042&gt;0,"Folga trabalhada","Folga"),IF($L1042&gt;0,"Trabalhado",IF(OR(OR($D1042="6x1",$D1042="FF 6x1"),$D1042="5x2"),IF(AND(OR($D1042="6x1",$D1042="FF 6x1"),OR(WEEKDAY($F1042,2)=6,WEEKDAY($F1042,2)=7)),"Folga","Falta de registro"),IF(AND($AB1042&lt;&gt;$AB1041,IFERROR(INDEX(Cadastro!$F$5:$F$243,$AB1042),"")=""),"Indeterminado (início da série)",IF($X1042&gt;0,"Folga","Falta de registro"))))))))</f>
        <v>Trabalhado</v>
      </c>
      <c r="Z1042" s="34">
        <f>IF(OR($L1042&gt;0,$F1042&gt;Parâmetros!$E$14),0,IF($A1042&lt;&gt;$A1041,1,N($Z1041)+1))</f>
        <v>0</v>
      </c>
      <c r="AA1042" s="34">
        <f>IF(OR($L1042&gt;0,$F1042&gt;Parâmetros!$E$14),0,IF(OR($A1042&lt;&gt;$A1043,$F1043&gt;Parâmetros!$E$14),1,N($AA1043)+1))</f>
        <v>0</v>
      </c>
      <c r="AB1042" s="31">
        <f>IFERROR(MATCH($A1042&amp;"|"&amp;TEXT(_xlfn.MAXIFS(Cadastro!$E$5:$E$243,Cadastro!$A$5:$A$243,$A1042,Cadastro!$E$5:$E$243,"&lt;="&amp;$F1042),"yyyymmdd"),Cadastro!$I$5:$I$243,0),"")</f>
        <v>138</v>
      </c>
      <c r="AC1042" t="str">
        <f>IFERROR(_xlfn.SINGLE(INDEX(Exceções!$D$5:$D$203,MATCH($A1042&amp;"|"&amp;$F1042,Exceções!$F$5:$F$203,0))),"")</f>
        <v/>
      </c>
      <c r="AD1042" t="str">
        <f>IF($AC1042="","",IFERROR(_xlfn.SINGLE(INDEX(Exceções!$E$5:$E$203,MATCH($A1042&amp;"|"&amp;$F1042,Exceções!$F$5:$F$203,0))),""))</f>
        <v/>
      </c>
    </row>
    <row r="1043" spans="1:30" ht="15" hidden="1" customHeight="1" x14ac:dyDescent="0.25">
      <c r="A1043" s="31">
        <v>55138</v>
      </c>
      <c r="B1043" s="17" t="s">
        <v>57</v>
      </c>
      <c r="C1043" s="17" t="str">
        <f>IFERROR(INDEX(Cadastro!$C$5:$C$243,$AB1043),"NÃO INFORMADO")</f>
        <v>MEC</v>
      </c>
      <c r="D1043" s="17" t="str">
        <f>IFERROR(INDEX(Cadastro!$D$5:$D$243,$AB1043),"")</f>
        <v>C</v>
      </c>
      <c r="E1043" s="17" t="str">
        <f>IFERROR(INDEX(Cadastro!$G$5:$G$243,$AB1043),"")</f>
        <v>C</v>
      </c>
      <c r="F1043" s="29">
        <v>46305</v>
      </c>
      <c r="G1043" s="32" t="str">
        <f t="shared" si="96"/>
        <v>sáb</v>
      </c>
      <c r="H1043" s="31">
        <f>IF($L1043=0,"",_xlfn.MINIFS(Dados!$Q:$Q,Dados!$A:$A,$A1043,Dados!$S:$S,$F1043))</f>
        <v>13</v>
      </c>
      <c r="I1043" s="31">
        <f>IF($H1043="","",_xlfn.MAXIFS(Dados!$R:$R,Dados!$A:$A,$A1043,Dados!$S:$S,$F1043))</f>
        <v>412</v>
      </c>
      <c r="J1043" s="32" t="str">
        <f>IF($D1043&lt;&gt;"Folguista","",IFERROR(INDEX(Parâmetros!$D$52:$G$52,1,MIN(4,MAX(1,$W1043))),""))</f>
        <v/>
      </c>
      <c r="K1043" s="32" t="str">
        <f>IF(OR($AC1043&lt;&gt;"",$Y1043="Folga",$Y1043="Folga trabalhada",$Y1043="Férias (cadastro)",$Y1043="Férias / afastamento",$Y1043="Indeterminado (início da série)"),"",IF(OR($D1043="6x1",$D1043="FF 6x1"),IF(OR(WEEKDAY($F1043,2)=6,WEEKDAY($F1043,2)=7),"6x1 sáb/dom","6x1"),IF($D1043="5x2","5x2",IF($H1043="",IF($D1043="Folguista",$J1043,$E1043),IF(OR($H1043&gt;=Parâmetros!$E$18,$H1043&lt;Parâmetros!$E$19),"C",IF($H1043&lt;Parâmetros!$E$20,"A","B"))))))</f>
        <v>C</v>
      </c>
      <c r="L1043" s="30">
        <f>SUMIFS(Dados!$E:$E,Dados!$A:$A,$A1043,Dados!$S:$S,$F1043)</f>
        <v>5.97</v>
      </c>
      <c r="M1043" s="30">
        <f>IFERROR(INDEX(Parâmetros!$E$6:$E$11,MATCH($K1043,Parâmetros!$A$6:$A$11,0)),"")</f>
        <v>6.67</v>
      </c>
      <c r="N1043" s="33">
        <f t="shared" si="97"/>
        <v>0.89505247376311836</v>
      </c>
      <c r="O1043" s="33">
        <f>Parâmetros!$E$13</f>
        <v>0.8</v>
      </c>
      <c r="P1043" s="32" t="str">
        <f>IF(OR($M1043="",$F1043&gt;Parâmetros!$E$14),"Não","Sim")</f>
        <v>Sim</v>
      </c>
      <c r="Q1043" s="32" t="str">
        <f t="shared" si="98"/>
        <v>Sim</v>
      </c>
      <c r="R1043" s="32" t="str">
        <f t="shared" si="99"/>
        <v>Sim</v>
      </c>
      <c r="S1043" s="30">
        <f t="shared" si="100"/>
        <v>0</v>
      </c>
      <c r="T1043" s="32" t="str">
        <f>IF($Q1043&lt;&gt;"Sim","",IF($N1043&gt;Parâmetros!$E$15,"Sim","Não"))</f>
        <v>Não</v>
      </c>
      <c r="U1043" s="17" t="str">
        <f t="shared" si="101"/>
        <v>Na meta</v>
      </c>
      <c r="V1043" s="17" t="str">
        <f>IF($AC1043&lt;&gt;"",IF($L1043&gt;0,"ATENÇÃO · apontou em dia de "&amp;LOWER($AC1043)&amp;" cadastrado","Exceção cadastrada · "&amp;$AC1043)&amp;IF($AD1043="",""," · "&amp;$AD1043),IF($E1043="Férias",IF($L1043&gt;0,"ATENÇÃO · apontou estando de férias no cadastro","Férias no cadastro"),IF($Y1043="Férias / afastamento","Afastamento · "&amp;($Z1043+$AA1043-1)&amp;" dias seguidos sem apontamento",IF($Y1043="Folga trabalhada","ATENÇÃO · apontou em dia de folga da escala 5x2",IF($Y1043="Folga",IF(AND($D1043="5x2",OR(WEEKDAY($F1043,2)=6,WEEKDAY($F1043,2)=7)),"Folga de fim de semana da escala 5x2",IF(AND(OR($D1043="6x1",$D1043="FF 6x1"),WEEKDAY($F1043,2)=6,FALSE()),"Folga de fim de semana · apontou no domingo anterior",IF(AND(OR($D1043="6x1",$D1043="FF 6x1"),WEEKDAY($F1043,2)=7,AND($A1043=$A1042,$L1042&gt;0)),"Folga de fim de semana · apontou no sábado",IF(AND(OR($D1043="6x1",$D1043="FF 6x1"),OR(WEEKDAY($F1043,2)=6,WEEKDAY($F1043,2)=7)),"Folga de fim de semana · sem apontamento no sábado nem no domingo","Folga prevista pelo ciclo")))),IF($Y1043="Indeterminado (início da série)","Sem histórico anterior — informe o dia do ciclo no Cadastro",IF($Y1043="Falta de registro",IF(OR(OR($D1043="6x1",$D1043="FF 6x1"),$D1043="5x2"),"FALTA DE REGISTRO · dia útil da escala "&amp;$E1043,"FALTA DE REGISTRO · dia "&amp;$W1043&amp;" de "&amp;IFERROR(INDEX(Parâmetros!$B$39:$B$48,MATCH($E1043,Parâmetros!$A$39:$A$48,0)),99)&amp;" do ciclo"),IF(OR($D1043="6x1",$D1043="FF 6x1"),IF(OR(AND(WEEKDAY($F1043,2)=6,AND($A1043=$A1044,$L1044&gt;0)),AND(WEEKDAY($F1043,2)=7,AND($A1043=$A1042,$L1042&gt;0))),"ATENÇÃO · apontou sábado e domingo no mesmo fim de semana",IF(OR(WEEKDAY($F1043,2)=6,WEEKDAY($F1043,2)=7),"Jornada de fim de semana do 6x1",IF(OR($H1043&gt;=Parâmetros!$E$20,$H1043&lt;Parâmetros!$E$19),"ATENÇÃO · 6x1 apontou fora do horário diurno","Jornada fixa do 6x1"))),IF($D1043="5x2","Jornada fixa do 5x2",IF($D1043="Folguista",IF($J1043=$K1043,"Evidência confirma sequência","DIVERGE · sequência "&amp;$J1043&amp;" × evidência "&amp;$K1043),IF($K1043=$E1043,"Evidência confirma cadastro","DIVERGE · cadastro "&amp;$E1043&amp;" × evidência "&amp;$K1043)))))))))))</f>
        <v>Evidência confirma cadastro</v>
      </c>
      <c r="W1043" s="34">
        <f>IF(OR(OR($D1043="6x1",$D1043="FF 6x1"),$D1043="5x2"),"",IF($AB1043&lt;&gt;$AB1042,IF(IFERROR(INDEX(Cadastro!$F$5:$F$243,$AB1043),"")="",IF($L1043&gt;0,1,0),IF(IFERROR(INDEX(Cadastro!$F$5:$F$243,$AB1043),"")&lt;=IFERROR(INDEX(Parâmetros!$B$39:$B$48,MATCH($E1043,Parâmetros!$A$39:$A$48,0)),99),IFERROR(INDEX(Cadastro!$F$5:$F$243,$AB1043),""),0)),IF($L1043&gt;0,IF(N($X1042)&gt;0,1,N($W1042)+1),IF(AND($L1043=0,OR(N($W1042)&gt;=IFERROR(INDEX(Parâmetros!$B$39:$B$48,MATCH($E1043,Parâmetros!$A$39:$A$48,0)),99),AND(N($X1042)&gt;0,N($X1042)&lt;IFERROR(INDEX(Parâmetros!$C$39:$C$48,MATCH($E1043,Parâmetros!$A$39:$A$48,0)),0)))),0,N($W1042)+1))))</f>
        <v>5</v>
      </c>
      <c r="X1043" s="34">
        <f>IF(OR(OR($D1043="6x1",$D1043="FF 6x1"),$D1043="5x2"),"",IF($AB1043&lt;&gt;$AB1042,IF(IFERROR(INDEX(Cadastro!$F$5:$F$243,$AB1043),"")="",0,IF(IFERROR(INDEX(Cadastro!$F$5:$F$243,$AB1043),"")&gt;IFERROR(INDEX(Parâmetros!$B$39:$B$48,MATCH($E1043,Parâmetros!$A$39:$A$48,0)),99),IFERROR(INDEX(Cadastro!$F$5:$F$243,$AB1043),"")-IFERROR(INDEX(Parâmetros!$B$39:$B$48,MATCH($E1043,Parâmetros!$A$39:$A$48,0)),99),0)),IF(AND($L1043=0,OR(N($W1042)&gt;=IFERROR(INDEX(Parâmetros!$B$39:$B$48,MATCH($E1043,Parâmetros!$A$39:$A$48,0)),99),AND(N($X1042)&gt;0,N($X1042)&lt;IFERROR(INDEX(Parâmetros!$C$39:$C$48,MATCH($E1043,Parâmetros!$A$39:$A$48,0)),0)))),N($X1042)+1,0)))</f>
        <v>0</v>
      </c>
      <c r="Y1043" t="str">
        <f>IF($AC1043&lt;&gt;"",IF($L1043&gt;0,$AC1043&amp;" · com apontamento",$AC1043),IF($E1043="Férias",IF($L1043&gt;0,"Férias · com apontamento","Férias (cadastro)"),IF(($Z1043+$AA1043-1)&gt;Parâmetros!$E$16,"Férias / afastamento",IF(AND($D1043="5x2",OR(WEEKDAY($F1043,2)=6,WEEKDAY($F1043,2)=7)),IF($L1043&gt;0,"Folga trabalhada","Folga"),IF($L1043&gt;0,"Trabalhado",IF(OR(OR($D1043="6x1",$D1043="FF 6x1"),$D1043="5x2"),IF(AND(OR($D1043="6x1",$D1043="FF 6x1"),OR(WEEKDAY($F1043,2)=6,WEEKDAY($F1043,2)=7)),"Folga","Falta de registro"),IF(AND($AB1043&lt;&gt;$AB1042,IFERROR(INDEX(Cadastro!$F$5:$F$243,$AB1043),"")=""),"Indeterminado (início da série)",IF($X1043&gt;0,"Folga","Falta de registro"))))))))</f>
        <v>Trabalhado</v>
      </c>
      <c r="Z1043" s="34">
        <f>IF(OR($L1043&gt;0,$F1043&gt;Parâmetros!$E$14),0,IF($A1043&lt;&gt;$A1042,1,N($Z1042)+1))</f>
        <v>0</v>
      </c>
      <c r="AA1043" s="34">
        <f>IF(OR($L1043&gt;0,$F1043&gt;Parâmetros!$E$14),0,IF(OR($A1043&lt;&gt;$A1044,$F1044&gt;Parâmetros!$E$14),1,N($AA1044)+1))</f>
        <v>0</v>
      </c>
      <c r="AB1043" s="31">
        <f>IFERROR(MATCH($A1043&amp;"|"&amp;TEXT(_xlfn.MAXIFS(Cadastro!$E$5:$E$243,Cadastro!$A$5:$A$243,$A1043,Cadastro!$E$5:$E$243,"&lt;="&amp;$F1043),"yyyymmdd"),Cadastro!$I$5:$I$243,0),"")</f>
        <v>138</v>
      </c>
      <c r="AC1043" t="str">
        <f>IFERROR(_xlfn.SINGLE(INDEX(Exceções!$D$5:$D$203,MATCH($A1043&amp;"|"&amp;$F1043,Exceções!$F$5:$F$203,0))),"")</f>
        <v/>
      </c>
      <c r="AD1043" t="str">
        <f>IF($AC1043="","",IFERROR(_xlfn.SINGLE(INDEX(Exceções!$E$5:$E$203,MATCH($A1043&amp;"|"&amp;$F1043,Exceções!$F$5:$F$203,0))),""))</f>
        <v/>
      </c>
    </row>
    <row r="1044" spans="1:30" ht="15" hidden="1" customHeight="1" x14ac:dyDescent="0.25">
      <c r="A1044" s="31">
        <v>55138</v>
      </c>
      <c r="B1044" s="17" t="s">
        <v>57</v>
      </c>
      <c r="C1044" s="17" t="str">
        <f>IFERROR(INDEX(Cadastro!$C$5:$C$243,$AB1044),"NÃO INFORMADO")</f>
        <v>MEC</v>
      </c>
      <c r="D1044" s="17" t="str">
        <f>IFERROR(INDEX(Cadastro!$D$5:$D$243,$AB1044),"")</f>
        <v>C</v>
      </c>
      <c r="E1044" s="17" t="str">
        <f>IFERROR(INDEX(Cadastro!$G$5:$G$243,$AB1044),"")</f>
        <v>C</v>
      </c>
      <c r="F1044" s="29">
        <v>46306</v>
      </c>
      <c r="G1044" s="32" t="str">
        <f t="shared" si="96"/>
        <v>dom</v>
      </c>
      <c r="H1044" s="31" t="str">
        <f>IF($L1044=0,"",_xlfn.MINIFS(Dados!$Q:$Q,Dados!$A:$A,$A1044,Dados!$S:$S,$F1044))</f>
        <v/>
      </c>
      <c r="I1044" s="31" t="str">
        <f>IF($H1044="","",_xlfn.MAXIFS(Dados!$R:$R,Dados!$A:$A,$A1044,Dados!$S:$S,$F1044))</f>
        <v/>
      </c>
      <c r="J1044" s="32" t="str">
        <f>IF($D1044&lt;&gt;"Folguista","",IFERROR(INDEX(Parâmetros!$D$52:$G$52,1,MIN(4,MAX(1,$W1044))),""))</f>
        <v/>
      </c>
      <c r="K1044" s="32" t="str">
        <f>IF(OR($AC1044&lt;&gt;"",$Y1044="Folga",$Y1044="Folga trabalhada",$Y1044="Férias (cadastro)",$Y1044="Férias / afastamento",$Y1044="Indeterminado (início da série)"),"",IF(OR($D1044="6x1",$D1044="FF 6x1"),IF(OR(WEEKDAY($F1044,2)=6,WEEKDAY($F1044,2)=7),"6x1 sáb/dom","6x1"),IF($D1044="5x2","5x2",IF($H1044="",IF($D1044="Folguista",$J1044,$E1044),IF(OR($H1044&gt;=Parâmetros!$E$18,$H1044&lt;Parâmetros!$E$19),"C",IF($H1044&lt;Parâmetros!$E$20,"A","B"))))))</f>
        <v/>
      </c>
      <c r="L1044" s="30">
        <f>SUMIFS(Dados!$E:$E,Dados!$A:$A,$A1044,Dados!$S:$S,$F1044)</f>
        <v>0</v>
      </c>
      <c r="M1044" s="30" t="str">
        <f>IFERROR(INDEX(Parâmetros!$E$6:$E$11,MATCH($K1044,Parâmetros!$A$6:$A$11,0)),"")</f>
        <v/>
      </c>
      <c r="N1044" s="33" t="str">
        <f t="shared" si="97"/>
        <v/>
      </c>
      <c r="O1044" s="33">
        <f>Parâmetros!$E$13</f>
        <v>0.8</v>
      </c>
      <c r="P1044" s="32" t="str">
        <f>IF(OR($M1044="",$F1044&gt;Parâmetros!$E$14),"Não","Sim")</f>
        <v>Não</v>
      </c>
      <c r="Q1044" s="32" t="str">
        <f t="shared" si="98"/>
        <v/>
      </c>
      <c r="R1044" s="32" t="str">
        <f t="shared" si="99"/>
        <v/>
      </c>
      <c r="S1044" s="30" t="str">
        <f t="shared" si="100"/>
        <v/>
      </c>
      <c r="T1044" s="32" t="str">
        <f>IF($Q1044&lt;&gt;"Sim","",IF($N1044&gt;Parâmetros!$E$15,"Sim","Não"))</f>
        <v/>
      </c>
      <c r="U1044" s="17" t="str">
        <f t="shared" si="101"/>
        <v>Folga</v>
      </c>
      <c r="V1044" s="17" t="str">
        <f>IF($AC1044&lt;&gt;"",IF($L1044&gt;0,"ATENÇÃO · apontou em dia de "&amp;LOWER($AC1044)&amp;" cadastrado","Exceção cadastrada · "&amp;$AC1044)&amp;IF($AD1044="",""," · "&amp;$AD1044),IF($E1044="Férias",IF($L1044&gt;0,"ATENÇÃO · apontou estando de férias no cadastro","Férias no cadastro"),IF($Y1044="Férias / afastamento","Afastamento · "&amp;($Z1044+$AA1044-1)&amp;" dias seguidos sem apontamento",IF($Y1044="Folga trabalhada","ATENÇÃO · apontou em dia de folga da escala 5x2",IF($Y1044="Folga",IF(AND($D1044="5x2",OR(WEEKDAY($F1044,2)=6,WEEKDAY($F1044,2)=7)),"Folga de fim de semana da escala 5x2",IF(AND(OR($D1044="6x1",$D1044="FF 6x1"),WEEKDAY($F1044,2)=6,FALSE()),"Folga de fim de semana · apontou no domingo anterior",IF(AND(OR($D1044="6x1",$D1044="FF 6x1"),WEEKDAY($F1044,2)=7,AND($A1044=$A1043,$L1043&gt;0)),"Folga de fim de semana · apontou no sábado",IF(AND(OR($D1044="6x1",$D1044="FF 6x1"),OR(WEEKDAY($F1044,2)=6,WEEKDAY($F1044,2)=7)),"Folga de fim de semana · sem apontamento no sábado nem no domingo","Folga prevista pelo ciclo")))),IF($Y1044="Indeterminado (início da série)","Sem histórico anterior — informe o dia do ciclo no Cadastro",IF($Y1044="Falta de registro",IF(OR(OR($D1044="6x1",$D1044="FF 6x1"),$D1044="5x2"),"FALTA DE REGISTRO · dia útil da escala "&amp;$E1044,"FALTA DE REGISTRO · dia "&amp;$W1044&amp;" de "&amp;IFERROR(INDEX(Parâmetros!$B$39:$B$48,MATCH($E1044,Parâmetros!$A$39:$A$48,0)),99)&amp;" do ciclo"),IF(OR($D1044="6x1",$D1044="FF 6x1"),IF(OR(AND(WEEKDAY($F1044,2)=6,AND($A1044=$A1045,$L1045&gt;0)),AND(WEEKDAY($F1044,2)=7,AND($A1044=$A1043,$L1043&gt;0))),"ATENÇÃO · apontou sábado e domingo no mesmo fim de semana",IF(OR(WEEKDAY($F1044,2)=6,WEEKDAY($F1044,2)=7),"Jornada de fim de semana do 6x1",IF(OR($H1044&gt;=Parâmetros!$E$20,$H1044&lt;Parâmetros!$E$19),"ATENÇÃO · 6x1 apontou fora do horário diurno","Jornada fixa do 6x1"))),IF($D1044="5x2","Jornada fixa do 5x2",IF($D1044="Folguista",IF($J1044=$K1044,"Evidência confirma sequência","DIVERGE · sequência "&amp;$J1044&amp;" × evidência "&amp;$K1044),IF($K1044=$E1044,"Evidência confirma cadastro","DIVERGE · cadastro "&amp;$E1044&amp;" × evidência "&amp;$K1044)))))))))))</f>
        <v>Folga prevista pelo ciclo</v>
      </c>
      <c r="W1044" s="34">
        <f>IF(OR(OR($D1044="6x1",$D1044="FF 6x1"),$D1044="5x2"),"",IF($AB1044&lt;&gt;$AB1043,IF(IFERROR(INDEX(Cadastro!$F$5:$F$243,$AB1044),"")="",IF($L1044&gt;0,1,0),IF(IFERROR(INDEX(Cadastro!$F$5:$F$243,$AB1044),"")&lt;=IFERROR(INDEX(Parâmetros!$B$39:$B$48,MATCH($E1044,Parâmetros!$A$39:$A$48,0)),99),IFERROR(INDEX(Cadastro!$F$5:$F$243,$AB1044),""),0)),IF($L1044&gt;0,IF(N($X1043)&gt;0,1,N($W1043)+1),IF(AND($L1044=0,OR(N($W1043)&gt;=IFERROR(INDEX(Parâmetros!$B$39:$B$48,MATCH($E1044,Parâmetros!$A$39:$A$48,0)),99),AND(N($X1043)&gt;0,N($X1043)&lt;IFERROR(INDEX(Parâmetros!$C$39:$C$48,MATCH($E1044,Parâmetros!$A$39:$A$48,0)),0)))),0,N($W1043)+1))))</f>
        <v>0</v>
      </c>
      <c r="X1044" s="34">
        <f>IF(OR(OR($D1044="6x1",$D1044="FF 6x1"),$D1044="5x2"),"",IF($AB1044&lt;&gt;$AB1043,IF(IFERROR(INDEX(Cadastro!$F$5:$F$243,$AB1044),"")="",0,IF(IFERROR(INDEX(Cadastro!$F$5:$F$243,$AB1044),"")&gt;IFERROR(INDEX(Parâmetros!$B$39:$B$48,MATCH($E1044,Parâmetros!$A$39:$A$48,0)),99),IFERROR(INDEX(Cadastro!$F$5:$F$243,$AB1044),"")-IFERROR(INDEX(Parâmetros!$B$39:$B$48,MATCH($E1044,Parâmetros!$A$39:$A$48,0)),99),0)),IF(AND($L1044=0,OR(N($W1043)&gt;=IFERROR(INDEX(Parâmetros!$B$39:$B$48,MATCH($E1044,Parâmetros!$A$39:$A$48,0)),99),AND(N($X1043)&gt;0,N($X1043)&lt;IFERROR(INDEX(Parâmetros!$C$39:$C$48,MATCH($E1044,Parâmetros!$A$39:$A$48,0)),0)))),N($X1043)+1,0)))</f>
        <v>1</v>
      </c>
      <c r="Y1044" t="str">
        <f>IF($AC1044&lt;&gt;"",IF($L1044&gt;0,$AC1044&amp;" · com apontamento",$AC1044),IF($E1044="Férias",IF($L1044&gt;0,"Férias · com apontamento","Férias (cadastro)"),IF(($Z1044+$AA1044-1)&gt;Parâmetros!$E$16,"Férias / afastamento",IF(AND($D1044="5x2",OR(WEEKDAY($F1044,2)=6,WEEKDAY($F1044,2)=7)),IF($L1044&gt;0,"Folga trabalhada","Folga"),IF($L1044&gt;0,"Trabalhado",IF(OR(OR($D1044="6x1",$D1044="FF 6x1"),$D1044="5x2"),IF(AND(OR($D1044="6x1",$D1044="FF 6x1"),OR(WEEKDAY($F1044,2)=6,WEEKDAY($F1044,2)=7)),"Folga","Falta de registro"),IF(AND($AB1044&lt;&gt;$AB1043,IFERROR(INDEX(Cadastro!$F$5:$F$243,$AB1044),"")=""),"Indeterminado (início da série)",IF($X1044&gt;0,"Folga","Falta de registro"))))))))</f>
        <v>Folga</v>
      </c>
      <c r="Z1044" s="34">
        <f>IF(OR($L1044&gt;0,$F1044&gt;Parâmetros!$E$14),0,IF($A1044&lt;&gt;$A1043,1,N($Z1043)+1))</f>
        <v>1</v>
      </c>
      <c r="AA1044" s="34">
        <f>IF(OR($L1044&gt;0,$F1044&gt;Parâmetros!$E$14),0,IF(OR($A1044&lt;&gt;$A1045,$F1045&gt;Parâmetros!$E$14),1,N($AA1045)+1))</f>
        <v>1</v>
      </c>
      <c r="AB1044" s="31">
        <f>IFERROR(MATCH($A1044&amp;"|"&amp;TEXT(_xlfn.MAXIFS(Cadastro!$E$5:$E$243,Cadastro!$A$5:$A$243,$A1044,Cadastro!$E$5:$E$243,"&lt;="&amp;$F1044),"yyyymmdd"),Cadastro!$I$5:$I$243,0),"")</f>
        <v>138</v>
      </c>
      <c r="AC1044" t="str">
        <f>IFERROR(_xlfn.SINGLE(INDEX(Exceções!$D$5:$D$203,MATCH($A1044&amp;"|"&amp;$F1044,Exceções!$F$5:$F$203,0))),"")</f>
        <v/>
      </c>
      <c r="AD1044" t="str">
        <f>IF($AC1044="","",IFERROR(_xlfn.SINGLE(INDEX(Exceções!$E$5:$E$203,MATCH($A1044&amp;"|"&amp;$F1044,Exceções!$F$5:$F$203,0))),""))</f>
        <v/>
      </c>
    </row>
    <row r="1045" spans="1:30" ht="15" hidden="1" customHeight="1" x14ac:dyDescent="0.25">
      <c r="A1045" s="31">
        <v>55138</v>
      </c>
      <c r="B1045" s="17" t="s">
        <v>57</v>
      </c>
      <c r="C1045" s="17" t="str">
        <f>IFERROR(INDEX(Cadastro!$C$5:$C$243,$AB1045),"NÃO INFORMADO")</f>
        <v>MEC</v>
      </c>
      <c r="D1045" s="17" t="str">
        <f>IFERROR(INDEX(Cadastro!$D$5:$D$243,$AB1045),"")</f>
        <v>C</v>
      </c>
      <c r="E1045" s="17" t="str">
        <f>IFERROR(INDEX(Cadastro!$G$5:$G$243,$AB1045),"")</f>
        <v>C</v>
      </c>
      <c r="F1045" s="29">
        <v>46307</v>
      </c>
      <c r="G1045" s="32" t="str">
        <f t="shared" si="96"/>
        <v>seg</v>
      </c>
      <c r="H1045" s="31">
        <f>IF($L1045=0,"",_xlfn.MINIFS(Dados!$Q:$Q,Dados!$A:$A,$A1045,Dados!$S:$S,$F1045))</f>
        <v>55</v>
      </c>
      <c r="I1045" s="31">
        <f>IF($H1045="","",_xlfn.MAXIFS(Dados!$R:$R,Dados!$A:$A,$A1045,Dados!$S:$S,$F1045))</f>
        <v>385</v>
      </c>
      <c r="J1045" s="32" t="str">
        <f>IF($D1045&lt;&gt;"Folguista","",IFERROR(INDEX(Parâmetros!$D$52:$G$52,1,MIN(4,MAX(1,$W1045))),""))</f>
        <v/>
      </c>
      <c r="K1045" s="32" t="str">
        <f>IF(OR($AC1045&lt;&gt;"",$Y1045="Folga",$Y1045="Folga trabalhada",$Y1045="Férias (cadastro)",$Y1045="Férias / afastamento",$Y1045="Indeterminado (início da série)"),"",IF(OR($D1045="6x1",$D1045="FF 6x1"),IF(OR(WEEKDAY($F1045,2)=6,WEEKDAY($F1045,2)=7),"6x1 sáb/dom","6x1"),IF($D1045="5x2","5x2",IF($H1045="",IF($D1045="Folguista",$J1045,$E1045),IF(OR($H1045&gt;=Parâmetros!$E$18,$H1045&lt;Parâmetros!$E$19),"C",IF($H1045&lt;Parâmetros!$E$20,"A","B"))))))</f>
        <v>C</v>
      </c>
      <c r="L1045" s="30">
        <f>SUMIFS(Dados!$E:$E,Dados!$A:$A,$A1045,Dados!$S:$S,$F1045)</f>
        <v>5.98</v>
      </c>
      <c r="M1045" s="30">
        <f>IFERROR(INDEX(Parâmetros!$E$6:$E$11,MATCH($K1045,Parâmetros!$A$6:$A$11,0)),"")</f>
        <v>6.67</v>
      </c>
      <c r="N1045" s="33">
        <f t="shared" si="97"/>
        <v>0.89655172413793116</v>
      </c>
      <c r="O1045" s="33">
        <f>Parâmetros!$E$13</f>
        <v>0.8</v>
      </c>
      <c r="P1045" s="32" t="str">
        <f>IF(OR($M1045="",$F1045&gt;Parâmetros!$E$14),"Não","Sim")</f>
        <v>Sim</v>
      </c>
      <c r="Q1045" s="32" t="str">
        <f t="shared" si="98"/>
        <v>Sim</v>
      </c>
      <c r="R1045" s="32" t="str">
        <f t="shared" si="99"/>
        <v>Sim</v>
      </c>
      <c r="S1045" s="30">
        <f t="shared" si="100"/>
        <v>0</v>
      </c>
      <c r="T1045" s="32" t="str">
        <f>IF($Q1045&lt;&gt;"Sim","",IF($N1045&gt;Parâmetros!$E$15,"Sim","Não"))</f>
        <v>Não</v>
      </c>
      <c r="U1045" s="17" t="str">
        <f t="shared" si="101"/>
        <v>Na meta</v>
      </c>
      <c r="V1045" s="17" t="str">
        <f>IF($AC1045&lt;&gt;"",IF($L1045&gt;0,"ATENÇÃO · apontou em dia de "&amp;LOWER($AC1045)&amp;" cadastrado","Exceção cadastrada · "&amp;$AC1045)&amp;IF($AD1045="",""," · "&amp;$AD1045),IF($E1045="Férias",IF($L1045&gt;0,"ATENÇÃO · apontou estando de férias no cadastro","Férias no cadastro"),IF($Y1045="Férias / afastamento","Afastamento · "&amp;($Z1045+$AA1045-1)&amp;" dias seguidos sem apontamento",IF($Y1045="Folga trabalhada","ATENÇÃO · apontou em dia de folga da escala 5x2",IF($Y1045="Folga",IF(AND($D1045="5x2",OR(WEEKDAY($F1045,2)=6,WEEKDAY($F1045,2)=7)),"Folga de fim de semana da escala 5x2",IF(AND(OR($D1045="6x1",$D1045="FF 6x1"),WEEKDAY($F1045,2)=6,FALSE()),"Folga de fim de semana · apontou no domingo anterior",IF(AND(OR($D1045="6x1",$D1045="FF 6x1"),WEEKDAY($F1045,2)=7,AND($A1045=$A1044,$L1044&gt;0)),"Folga de fim de semana · apontou no sábado",IF(AND(OR($D1045="6x1",$D1045="FF 6x1"),OR(WEEKDAY($F1045,2)=6,WEEKDAY($F1045,2)=7)),"Folga de fim de semana · sem apontamento no sábado nem no domingo","Folga prevista pelo ciclo")))),IF($Y1045="Indeterminado (início da série)","Sem histórico anterior — informe o dia do ciclo no Cadastro",IF($Y1045="Falta de registro",IF(OR(OR($D1045="6x1",$D1045="FF 6x1"),$D1045="5x2"),"FALTA DE REGISTRO · dia útil da escala "&amp;$E1045,"FALTA DE REGISTRO · dia "&amp;$W1045&amp;" de "&amp;IFERROR(INDEX(Parâmetros!$B$39:$B$48,MATCH($E1045,Parâmetros!$A$39:$A$48,0)),99)&amp;" do ciclo"),IF(OR($D1045="6x1",$D1045="FF 6x1"),IF(OR(AND(WEEKDAY($F1045,2)=6,AND($A1045=$A1046,$L1046&gt;0)),AND(WEEKDAY($F1045,2)=7,AND($A1045=$A1044,$L1044&gt;0))),"ATENÇÃO · apontou sábado e domingo no mesmo fim de semana",IF(OR(WEEKDAY($F1045,2)=6,WEEKDAY($F1045,2)=7),"Jornada de fim de semana do 6x1",IF(OR($H1045&gt;=Parâmetros!$E$20,$H1045&lt;Parâmetros!$E$19),"ATENÇÃO · 6x1 apontou fora do horário diurno","Jornada fixa do 6x1"))),IF($D1045="5x2","Jornada fixa do 5x2",IF($D1045="Folguista",IF($J1045=$K1045,"Evidência confirma sequência","DIVERGE · sequência "&amp;$J1045&amp;" × evidência "&amp;$K1045),IF($K1045=$E1045,"Evidência confirma cadastro","DIVERGE · cadastro "&amp;$E1045&amp;" × evidência "&amp;$K1045)))))))))))</f>
        <v>Evidência confirma cadastro</v>
      </c>
      <c r="W1045" s="34">
        <f>IF(OR(OR($D1045="6x1",$D1045="FF 6x1"),$D1045="5x2"),"",IF($AB1045&lt;&gt;$AB1044,IF(IFERROR(INDEX(Cadastro!$F$5:$F$243,$AB1045),"")="",IF($L1045&gt;0,1,0),IF(IFERROR(INDEX(Cadastro!$F$5:$F$243,$AB1045),"")&lt;=IFERROR(INDEX(Parâmetros!$B$39:$B$48,MATCH($E1045,Parâmetros!$A$39:$A$48,0)),99),IFERROR(INDEX(Cadastro!$F$5:$F$243,$AB1045),""),0)),IF($L1045&gt;0,IF(N($X1044)&gt;0,1,N($W1044)+1),IF(AND($L1045=0,OR(N($W1044)&gt;=IFERROR(INDEX(Parâmetros!$B$39:$B$48,MATCH($E1045,Parâmetros!$A$39:$A$48,0)),99),AND(N($X1044)&gt;0,N($X1044)&lt;IFERROR(INDEX(Parâmetros!$C$39:$C$48,MATCH($E1045,Parâmetros!$A$39:$A$48,0)),0)))),0,N($W1044)+1))))</f>
        <v>1</v>
      </c>
      <c r="X1045" s="34">
        <f>IF(OR(OR($D1045="6x1",$D1045="FF 6x1"),$D1045="5x2"),"",IF($AB1045&lt;&gt;$AB1044,IF(IFERROR(INDEX(Cadastro!$F$5:$F$243,$AB1045),"")="",0,IF(IFERROR(INDEX(Cadastro!$F$5:$F$243,$AB1045),"")&gt;IFERROR(INDEX(Parâmetros!$B$39:$B$48,MATCH($E1045,Parâmetros!$A$39:$A$48,0)),99),IFERROR(INDEX(Cadastro!$F$5:$F$243,$AB1045),"")-IFERROR(INDEX(Parâmetros!$B$39:$B$48,MATCH($E1045,Parâmetros!$A$39:$A$48,0)),99),0)),IF(AND($L1045=0,OR(N($W1044)&gt;=IFERROR(INDEX(Parâmetros!$B$39:$B$48,MATCH($E1045,Parâmetros!$A$39:$A$48,0)),99),AND(N($X1044)&gt;0,N($X1044)&lt;IFERROR(INDEX(Parâmetros!$C$39:$C$48,MATCH($E1045,Parâmetros!$A$39:$A$48,0)),0)))),N($X1044)+1,0)))</f>
        <v>0</v>
      </c>
      <c r="Y1045" t="str">
        <f>IF($AC1045&lt;&gt;"",IF($L1045&gt;0,$AC1045&amp;" · com apontamento",$AC1045),IF($E1045="Férias",IF($L1045&gt;0,"Férias · com apontamento","Férias (cadastro)"),IF(($Z1045+$AA1045-1)&gt;Parâmetros!$E$16,"Férias / afastamento",IF(AND($D1045="5x2",OR(WEEKDAY($F1045,2)=6,WEEKDAY($F1045,2)=7)),IF($L1045&gt;0,"Folga trabalhada","Folga"),IF($L1045&gt;0,"Trabalhado",IF(OR(OR($D1045="6x1",$D1045="FF 6x1"),$D1045="5x2"),IF(AND(OR($D1045="6x1",$D1045="FF 6x1"),OR(WEEKDAY($F1045,2)=6,WEEKDAY($F1045,2)=7)),"Folga","Falta de registro"),IF(AND($AB1045&lt;&gt;$AB1044,IFERROR(INDEX(Cadastro!$F$5:$F$243,$AB1045),"")=""),"Indeterminado (início da série)",IF($X1045&gt;0,"Folga","Falta de registro"))))))))</f>
        <v>Trabalhado</v>
      </c>
      <c r="Z1045" s="34">
        <f>IF(OR($L1045&gt;0,$F1045&gt;Parâmetros!$E$14),0,IF($A1045&lt;&gt;$A1044,1,N($Z1044)+1))</f>
        <v>0</v>
      </c>
      <c r="AA1045" s="34">
        <f>IF(OR($L1045&gt;0,$F1045&gt;Parâmetros!$E$14),0,IF(OR($A1045&lt;&gt;$A1046,$F1046&gt;Parâmetros!$E$14),1,N($AA1046)+1))</f>
        <v>0</v>
      </c>
      <c r="AB1045" s="31">
        <f>IFERROR(MATCH($A1045&amp;"|"&amp;TEXT(_xlfn.MAXIFS(Cadastro!$E$5:$E$243,Cadastro!$A$5:$A$243,$A1045,Cadastro!$E$5:$E$243,"&lt;="&amp;$F1045),"yyyymmdd"),Cadastro!$I$5:$I$243,0),"")</f>
        <v>138</v>
      </c>
      <c r="AC1045" t="str">
        <f>IFERROR(_xlfn.SINGLE(INDEX(Exceções!$D$5:$D$203,MATCH($A1045&amp;"|"&amp;$F1045,Exceções!$F$5:$F$203,0))),"")</f>
        <v/>
      </c>
      <c r="AD1045" t="str">
        <f>IF($AC1045="","",IFERROR(_xlfn.SINGLE(INDEX(Exceções!$E$5:$E$203,MATCH($A1045&amp;"|"&amp;$F1045,Exceções!$F$5:$F$203,0))),""))</f>
        <v/>
      </c>
    </row>
    <row r="1046" spans="1:30" ht="15" hidden="1" customHeight="1" x14ac:dyDescent="0.25">
      <c r="A1046" s="31">
        <v>55138</v>
      </c>
      <c r="B1046" s="17" t="s">
        <v>57</v>
      </c>
      <c r="C1046" s="17" t="str">
        <f>IFERROR(INDEX(Cadastro!$C$5:$C$243,$AB1046),"NÃO INFORMADO")</f>
        <v>MEC</v>
      </c>
      <c r="D1046" s="17" t="str">
        <f>IFERROR(INDEX(Cadastro!$D$5:$D$243,$AB1046),"")</f>
        <v>C</v>
      </c>
      <c r="E1046" s="17" t="str">
        <f>IFERROR(INDEX(Cadastro!$G$5:$G$243,$AB1046),"")</f>
        <v>C</v>
      </c>
      <c r="F1046" s="29">
        <v>46308</v>
      </c>
      <c r="G1046" s="32" t="str">
        <f t="shared" si="96"/>
        <v>ter</v>
      </c>
      <c r="H1046" s="31">
        <f>IF($L1046=0,"",_xlfn.MINIFS(Dados!$Q:$Q,Dados!$A:$A,$A1046,Dados!$S:$S,$F1046))</f>
        <v>0</v>
      </c>
      <c r="I1046" s="31">
        <f>IF($H1046="","",_xlfn.MAXIFS(Dados!$R:$R,Dados!$A:$A,$A1046,Dados!$S:$S,$F1046))</f>
        <v>358</v>
      </c>
      <c r="J1046" s="32" t="str">
        <f>IF($D1046&lt;&gt;"Folguista","",IFERROR(INDEX(Parâmetros!$D$52:$G$52,1,MIN(4,MAX(1,$W1046))),""))</f>
        <v/>
      </c>
      <c r="K1046" s="32" t="str">
        <f>IF(OR($AC1046&lt;&gt;"",$Y1046="Folga",$Y1046="Folga trabalhada",$Y1046="Férias (cadastro)",$Y1046="Férias / afastamento",$Y1046="Indeterminado (início da série)"),"",IF(OR($D1046="6x1",$D1046="FF 6x1"),IF(OR(WEEKDAY($F1046,2)=6,WEEKDAY($F1046,2)=7),"6x1 sáb/dom","6x1"),IF($D1046="5x2","5x2",IF($H1046="",IF($D1046="Folguista",$J1046,$E1046),IF(OR($H1046&gt;=Parâmetros!$E$18,$H1046&lt;Parâmetros!$E$19),"C",IF($H1046&lt;Parâmetros!$E$20,"A","B"))))))</f>
        <v>C</v>
      </c>
      <c r="L1046" s="30">
        <f>SUMIFS(Dados!$E:$E,Dados!$A:$A,$A1046,Dados!$S:$S,$F1046)</f>
        <v>5.93</v>
      </c>
      <c r="M1046" s="30">
        <f>IFERROR(INDEX(Parâmetros!$E$6:$E$11,MATCH($K1046,Parâmetros!$A$6:$A$11,0)),"")</f>
        <v>6.67</v>
      </c>
      <c r="N1046" s="33">
        <f t="shared" si="97"/>
        <v>0.88905547226386805</v>
      </c>
      <c r="O1046" s="33">
        <f>Parâmetros!$E$13</f>
        <v>0.8</v>
      </c>
      <c r="P1046" s="32" t="str">
        <f>IF(OR($M1046="",$F1046&gt;Parâmetros!$E$14),"Não","Sim")</f>
        <v>Sim</v>
      </c>
      <c r="Q1046" s="32" t="str">
        <f t="shared" si="98"/>
        <v>Sim</v>
      </c>
      <c r="R1046" s="32" t="str">
        <f t="shared" si="99"/>
        <v>Sim</v>
      </c>
      <c r="S1046" s="30">
        <f t="shared" si="100"/>
        <v>0</v>
      </c>
      <c r="T1046" s="32" t="str">
        <f>IF($Q1046&lt;&gt;"Sim","",IF($N1046&gt;Parâmetros!$E$15,"Sim","Não"))</f>
        <v>Não</v>
      </c>
      <c r="U1046" s="17" t="str">
        <f t="shared" si="101"/>
        <v>Na meta</v>
      </c>
      <c r="V1046" s="17" t="str">
        <f>IF($AC1046&lt;&gt;"",IF($L1046&gt;0,"ATENÇÃO · apontou em dia de "&amp;LOWER($AC1046)&amp;" cadastrado","Exceção cadastrada · "&amp;$AC1046)&amp;IF($AD1046="",""," · "&amp;$AD1046),IF($E1046="Férias",IF($L1046&gt;0,"ATENÇÃO · apontou estando de férias no cadastro","Férias no cadastro"),IF($Y1046="Férias / afastamento","Afastamento · "&amp;($Z1046+$AA1046-1)&amp;" dias seguidos sem apontamento",IF($Y1046="Folga trabalhada","ATENÇÃO · apontou em dia de folga da escala 5x2",IF($Y1046="Folga",IF(AND($D1046="5x2",OR(WEEKDAY($F1046,2)=6,WEEKDAY($F1046,2)=7)),"Folga de fim de semana da escala 5x2",IF(AND(OR($D1046="6x1",$D1046="FF 6x1"),WEEKDAY($F1046,2)=6,FALSE()),"Folga de fim de semana · apontou no domingo anterior",IF(AND(OR($D1046="6x1",$D1046="FF 6x1"),WEEKDAY($F1046,2)=7,AND($A1046=$A1045,$L1045&gt;0)),"Folga de fim de semana · apontou no sábado",IF(AND(OR($D1046="6x1",$D1046="FF 6x1"),OR(WEEKDAY($F1046,2)=6,WEEKDAY($F1046,2)=7)),"Folga de fim de semana · sem apontamento no sábado nem no domingo","Folga prevista pelo ciclo")))),IF($Y1046="Indeterminado (início da série)","Sem histórico anterior — informe o dia do ciclo no Cadastro",IF($Y1046="Falta de registro",IF(OR(OR($D1046="6x1",$D1046="FF 6x1"),$D1046="5x2"),"FALTA DE REGISTRO · dia útil da escala "&amp;$E1046,"FALTA DE REGISTRO · dia "&amp;$W1046&amp;" de "&amp;IFERROR(INDEX(Parâmetros!$B$39:$B$48,MATCH($E1046,Parâmetros!$A$39:$A$48,0)),99)&amp;" do ciclo"),IF(OR($D1046="6x1",$D1046="FF 6x1"),IF(OR(AND(WEEKDAY($F1046,2)=6,AND($A1046=$A1047,$L1047&gt;0)),AND(WEEKDAY($F1046,2)=7,AND($A1046=$A1045,$L1045&gt;0))),"ATENÇÃO · apontou sábado e domingo no mesmo fim de semana",IF(OR(WEEKDAY($F1046,2)=6,WEEKDAY($F1046,2)=7),"Jornada de fim de semana do 6x1",IF(OR($H1046&gt;=Parâmetros!$E$20,$H1046&lt;Parâmetros!$E$19),"ATENÇÃO · 6x1 apontou fora do horário diurno","Jornada fixa do 6x1"))),IF($D1046="5x2","Jornada fixa do 5x2",IF($D1046="Folguista",IF($J1046=$K1046,"Evidência confirma sequência","DIVERGE · sequência "&amp;$J1046&amp;" × evidência "&amp;$K1046),IF($K1046=$E1046,"Evidência confirma cadastro","DIVERGE · cadastro "&amp;$E1046&amp;" × evidência "&amp;$K1046)))))))))))</f>
        <v>Evidência confirma cadastro</v>
      </c>
      <c r="W1046" s="34">
        <f>IF(OR(OR($D1046="6x1",$D1046="FF 6x1"),$D1046="5x2"),"",IF($AB1046&lt;&gt;$AB1045,IF(IFERROR(INDEX(Cadastro!$F$5:$F$243,$AB1046),"")="",IF($L1046&gt;0,1,0),IF(IFERROR(INDEX(Cadastro!$F$5:$F$243,$AB1046),"")&lt;=IFERROR(INDEX(Parâmetros!$B$39:$B$48,MATCH($E1046,Parâmetros!$A$39:$A$48,0)),99),IFERROR(INDEX(Cadastro!$F$5:$F$243,$AB1046),""),0)),IF($L1046&gt;0,IF(N($X1045)&gt;0,1,N($W1045)+1),IF(AND($L1046=0,OR(N($W1045)&gt;=IFERROR(INDEX(Parâmetros!$B$39:$B$48,MATCH($E1046,Parâmetros!$A$39:$A$48,0)),99),AND(N($X1045)&gt;0,N($X1045)&lt;IFERROR(INDEX(Parâmetros!$C$39:$C$48,MATCH($E1046,Parâmetros!$A$39:$A$48,0)),0)))),0,N($W1045)+1))))</f>
        <v>2</v>
      </c>
      <c r="X1046" s="34">
        <f>IF(OR(OR($D1046="6x1",$D1046="FF 6x1"),$D1046="5x2"),"",IF($AB1046&lt;&gt;$AB1045,IF(IFERROR(INDEX(Cadastro!$F$5:$F$243,$AB1046),"")="",0,IF(IFERROR(INDEX(Cadastro!$F$5:$F$243,$AB1046),"")&gt;IFERROR(INDEX(Parâmetros!$B$39:$B$48,MATCH($E1046,Parâmetros!$A$39:$A$48,0)),99),IFERROR(INDEX(Cadastro!$F$5:$F$243,$AB1046),"")-IFERROR(INDEX(Parâmetros!$B$39:$B$48,MATCH($E1046,Parâmetros!$A$39:$A$48,0)),99),0)),IF(AND($L1046=0,OR(N($W1045)&gt;=IFERROR(INDEX(Parâmetros!$B$39:$B$48,MATCH($E1046,Parâmetros!$A$39:$A$48,0)),99),AND(N($X1045)&gt;0,N($X1045)&lt;IFERROR(INDEX(Parâmetros!$C$39:$C$48,MATCH($E1046,Parâmetros!$A$39:$A$48,0)),0)))),N($X1045)+1,0)))</f>
        <v>0</v>
      </c>
      <c r="Y1046" t="str">
        <f>IF($AC1046&lt;&gt;"",IF($L1046&gt;0,$AC1046&amp;" · com apontamento",$AC1046),IF($E1046="Férias",IF($L1046&gt;0,"Férias · com apontamento","Férias (cadastro)"),IF(($Z1046+$AA1046-1)&gt;Parâmetros!$E$16,"Férias / afastamento",IF(AND($D1046="5x2",OR(WEEKDAY($F1046,2)=6,WEEKDAY($F1046,2)=7)),IF($L1046&gt;0,"Folga trabalhada","Folga"),IF($L1046&gt;0,"Trabalhado",IF(OR(OR($D1046="6x1",$D1046="FF 6x1"),$D1046="5x2"),IF(AND(OR($D1046="6x1",$D1046="FF 6x1"),OR(WEEKDAY($F1046,2)=6,WEEKDAY($F1046,2)=7)),"Folga","Falta de registro"),IF(AND($AB1046&lt;&gt;$AB1045,IFERROR(INDEX(Cadastro!$F$5:$F$243,$AB1046),"")=""),"Indeterminado (início da série)",IF($X1046&gt;0,"Folga","Falta de registro"))))))))</f>
        <v>Trabalhado</v>
      </c>
      <c r="Z1046" s="34">
        <f>IF(OR($L1046&gt;0,$F1046&gt;Parâmetros!$E$14),0,IF($A1046&lt;&gt;$A1045,1,N($Z1045)+1))</f>
        <v>0</v>
      </c>
      <c r="AA1046" s="34">
        <f>IF(OR($L1046&gt;0,$F1046&gt;Parâmetros!$E$14),0,IF(OR($A1046&lt;&gt;$A1047,$F1047&gt;Parâmetros!$E$14),1,N($AA1047)+1))</f>
        <v>0</v>
      </c>
      <c r="AB1046" s="31">
        <f>IFERROR(MATCH($A1046&amp;"|"&amp;TEXT(_xlfn.MAXIFS(Cadastro!$E$5:$E$243,Cadastro!$A$5:$A$243,$A1046,Cadastro!$E$5:$E$243,"&lt;="&amp;$F1046),"yyyymmdd"),Cadastro!$I$5:$I$243,0),"")</f>
        <v>138</v>
      </c>
      <c r="AC1046" t="str">
        <f>IFERROR(_xlfn.SINGLE(INDEX(Exceções!$D$5:$D$203,MATCH($A1046&amp;"|"&amp;$F1046,Exceções!$F$5:$F$203,0))),"")</f>
        <v/>
      </c>
      <c r="AD1046" t="str">
        <f>IF($AC1046="","",IFERROR(_xlfn.SINGLE(INDEX(Exceções!$E$5:$E$203,MATCH($A1046&amp;"|"&amp;$F1046,Exceções!$F$5:$F$203,0))),""))</f>
        <v/>
      </c>
    </row>
    <row r="1047" spans="1:30" ht="15" hidden="1" customHeight="1" x14ac:dyDescent="0.25">
      <c r="A1047" s="31">
        <v>55138</v>
      </c>
      <c r="B1047" s="17" t="s">
        <v>57</v>
      </c>
      <c r="C1047" s="17" t="str">
        <f>IFERROR(INDEX(Cadastro!$C$5:$C$243,$AB1047),"NÃO INFORMADO")</f>
        <v>MEC</v>
      </c>
      <c r="D1047" s="17" t="str">
        <f>IFERROR(INDEX(Cadastro!$D$5:$D$243,$AB1047),"")</f>
        <v>C</v>
      </c>
      <c r="E1047" s="17" t="str">
        <f>IFERROR(INDEX(Cadastro!$G$5:$G$243,$AB1047),"")</f>
        <v>C</v>
      </c>
      <c r="F1047" s="29">
        <v>46309</v>
      </c>
      <c r="G1047" s="32" t="str">
        <f t="shared" si="96"/>
        <v>qua</v>
      </c>
      <c r="H1047" s="31">
        <f>IF($L1047=0,"",_xlfn.MINIFS(Dados!$Q:$Q,Dados!$A:$A,$A1047,Dados!$S:$S,$F1047))</f>
        <v>1423</v>
      </c>
      <c r="I1047" s="31">
        <f>IF($H1047="","",_xlfn.MAXIFS(Dados!$R:$R,Dados!$A:$A,$A1047,Dados!$S:$S,$F1047))</f>
        <v>402</v>
      </c>
      <c r="J1047" s="32" t="str">
        <f>IF($D1047&lt;&gt;"Folguista","",IFERROR(INDEX(Parâmetros!$D$52:$G$52,1,MIN(4,MAX(1,$W1047))),""))</f>
        <v/>
      </c>
      <c r="K1047" s="32" t="str">
        <f>IF(OR($AC1047&lt;&gt;"",$Y1047="Folga",$Y1047="Folga trabalhada",$Y1047="Férias (cadastro)",$Y1047="Férias / afastamento",$Y1047="Indeterminado (início da série)"),"",IF(OR($D1047="6x1",$D1047="FF 6x1"),IF(OR(WEEKDAY($F1047,2)=6,WEEKDAY($F1047,2)=7),"6x1 sáb/dom","6x1"),IF($D1047="5x2","5x2",IF($H1047="",IF($D1047="Folguista",$J1047,$E1047),IF(OR($H1047&gt;=Parâmetros!$E$18,$H1047&lt;Parâmetros!$E$19),"C",IF($H1047&lt;Parâmetros!$E$20,"A","B"))))))</f>
        <v>C</v>
      </c>
      <c r="L1047" s="30">
        <f>SUMIFS(Dados!$E:$E,Dados!$A:$A,$A1047,Dados!$S:$S,$F1047)</f>
        <v>7</v>
      </c>
      <c r="M1047" s="30">
        <f>IFERROR(INDEX(Parâmetros!$E$6:$E$11,MATCH($K1047,Parâmetros!$A$6:$A$11,0)),"")</f>
        <v>6.67</v>
      </c>
      <c r="N1047" s="33">
        <f t="shared" si="97"/>
        <v>1.0494752623688155</v>
      </c>
      <c r="O1047" s="33">
        <f>Parâmetros!$E$13</f>
        <v>0.8</v>
      </c>
      <c r="P1047" s="32" t="str">
        <f>IF(OR($M1047="",$F1047&gt;Parâmetros!$E$14),"Não","Sim")</f>
        <v>Sim</v>
      </c>
      <c r="Q1047" s="32" t="str">
        <f t="shared" si="98"/>
        <v>Sim</v>
      </c>
      <c r="R1047" s="32" t="str">
        <f t="shared" si="99"/>
        <v>Sim</v>
      </c>
      <c r="S1047" s="30">
        <f t="shared" si="100"/>
        <v>0</v>
      </c>
      <c r="T1047" s="32" t="str">
        <f>IF($Q1047&lt;&gt;"Sim","",IF($N1047&gt;Parâmetros!$E$15,"Sim","Não"))</f>
        <v>Sim</v>
      </c>
      <c r="U1047" s="17" t="str">
        <f t="shared" si="101"/>
        <v>Na meta</v>
      </c>
      <c r="V1047" s="17" t="str">
        <f>IF($AC1047&lt;&gt;"",IF($L1047&gt;0,"ATENÇÃO · apontou em dia de "&amp;LOWER($AC1047)&amp;" cadastrado","Exceção cadastrada · "&amp;$AC1047)&amp;IF($AD1047="",""," · "&amp;$AD1047),IF($E1047="Férias",IF($L1047&gt;0,"ATENÇÃO · apontou estando de férias no cadastro","Férias no cadastro"),IF($Y1047="Férias / afastamento","Afastamento · "&amp;($Z1047+$AA1047-1)&amp;" dias seguidos sem apontamento",IF($Y1047="Folga trabalhada","ATENÇÃO · apontou em dia de folga da escala 5x2",IF($Y1047="Folga",IF(AND($D1047="5x2",OR(WEEKDAY($F1047,2)=6,WEEKDAY($F1047,2)=7)),"Folga de fim de semana da escala 5x2",IF(AND(OR($D1047="6x1",$D1047="FF 6x1"),WEEKDAY($F1047,2)=6,FALSE()),"Folga de fim de semana · apontou no domingo anterior",IF(AND(OR($D1047="6x1",$D1047="FF 6x1"),WEEKDAY($F1047,2)=7,AND($A1047=$A1046,$L1046&gt;0)),"Folga de fim de semana · apontou no sábado",IF(AND(OR($D1047="6x1",$D1047="FF 6x1"),OR(WEEKDAY($F1047,2)=6,WEEKDAY($F1047,2)=7)),"Folga de fim de semana · sem apontamento no sábado nem no domingo","Folga prevista pelo ciclo")))),IF($Y1047="Indeterminado (início da série)","Sem histórico anterior — informe o dia do ciclo no Cadastro",IF($Y1047="Falta de registro",IF(OR(OR($D1047="6x1",$D1047="FF 6x1"),$D1047="5x2"),"FALTA DE REGISTRO · dia útil da escala "&amp;$E1047,"FALTA DE REGISTRO · dia "&amp;$W1047&amp;" de "&amp;IFERROR(INDEX(Parâmetros!$B$39:$B$48,MATCH($E1047,Parâmetros!$A$39:$A$48,0)),99)&amp;" do ciclo"),IF(OR($D1047="6x1",$D1047="FF 6x1"),IF(OR(AND(WEEKDAY($F1047,2)=6,AND($A1047=$A1048,$L1048&gt;0)),AND(WEEKDAY($F1047,2)=7,AND($A1047=$A1046,$L1046&gt;0))),"ATENÇÃO · apontou sábado e domingo no mesmo fim de semana",IF(OR(WEEKDAY($F1047,2)=6,WEEKDAY($F1047,2)=7),"Jornada de fim de semana do 6x1",IF(OR($H1047&gt;=Parâmetros!$E$20,$H1047&lt;Parâmetros!$E$19),"ATENÇÃO · 6x1 apontou fora do horário diurno","Jornada fixa do 6x1"))),IF($D1047="5x2","Jornada fixa do 5x2",IF($D1047="Folguista",IF($J1047=$K1047,"Evidência confirma sequência","DIVERGE · sequência "&amp;$J1047&amp;" × evidência "&amp;$K1047),IF($K1047=$E1047,"Evidência confirma cadastro","DIVERGE · cadastro "&amp;$E1047&amp;" × evidência "&amp;$K1047)))))))))))</f>
        <v>Evidência confirma cadastro</v>
      </c>
      <c r="W1047" s="34">
        <f>IF(OR(OR($D1047="6x1",$D1047="FF 6x1"),$D1047="5x2"),"",IF($AB1047&lt;&gt;$AB1046,IF(IFERROR(INDEX(Cadastro!$F$5:$F$243,$AB1047),"")="",IF($L1047&gt;0,1,0),IF(IFERROR(INDEX(Cadastro!$F$5:$F$243,$AB1047),"")&lt;=IFERROR(INDEX(Parâmetros!$B$39:$B$48,MATCH($E1047,Parâmetros!$A$39:$A$48,0)),99),IFERROR(INDEX(Cadastro!$F$5:$F$243,$AB1047),""),0)),IF($L1047&gt;0,IF(N($X1046)&gt;0,1,N($W1046)+1),IF(AND($L1047=0,OR(N($W1046)&gt;=IFERROR(INDEX(Parâmetros!$B$39:$B$48,MATCH($E1047,Parâmetros!$A$39:$A$48,0)),99),AND(N($X1046)&gt;0,N($X1046)&lt;IFERROR(INDEX(Parâmetros!$C$39:$C$48,MATCH($E1047,Parâmetros!$A$39:$A$48,0)),0)))),0,N($W1046)+1))))</f>
        <v>3</v>
      </c>
      <c r="X1047" s="34">
        <f>IF(OR(OR($D1047="6x1",$D1047="FF 6x1"),$D1047="5x2"),"",IF($AB1047&lt;&gt;$AB1046,IF(IFERROR(INDEX(Cadastro!$F$5:$F$243,$AB1047),"")="",0,IF(IFERROR(INDEX(Cadastro!$F$5:$F$243,$AB1047),"")&gt;IFERROR(INDEX(Parâmetros!$B$39:$B$48,MATCH($E1047,Parâmetros!$A$39:$A$48,0)),99),IFERROR(INDEX(Cadastro!$F$5:$F$243,$AB1047),"")-IFERROR(INDEX(Parâmetros!$B$39:$B$48,MATCH($E1047,Parâmetros!$A$39:$A$48,0)),99),0)),IF(AND($L1047=0,OR(N($W1046)&gt;=IFERROR(INDEX(Parâmetros!$B$39:$B$48,MATCH($E1047,Parâmetros!$A$39:$A$48,0)),99),AND(N($X1046)&gt;0,N($X1046)&lt;IFERROR(INDEX(Parâmetros!$C$39:$C$48,MATCH($E1047,Parâmetros!$A$39:$A$48,0)),0)))),N($X1046)+1,0)))</f>
        <v>0</v>
      </c>
      <c r="Y1047" t="str">
        <f>IF($AC1047&lt;&gt;"",IF($L1047&gt;0,$AC1047&amp;" · com apontamento",$AC1047),IF($E1047="Férias",IF($L1047&gt;0,"Férias · com apontamento","Férias (cadastro)"),IF(($Z1047+$AA1047-1)&gt;Parâmetros!$E$16,"Férias / afastamento",IF(AND($D1047="5x2",OR(WEEKDAY($F1047,2)=6,WEEKDAY($F1047,2)=7)),IF($L1047&gt;0,"Folga trabalhada","Folga"),IF($L1047&gt;0,"Trabalhado",IF(OR(OR($D1047="6x1",$D1047="FF 6x1"),$D1047="5x2"),IF(AND(OR($D1047="6x1",$D1047="FF 6x1"),OR(WEEKDAY($F1047,2)=6,WEEKDAY($F1047,2)=7)),"Folga","Falta de registro"),IF(AND($AB1047&lt;&gt;$AB1046,IFERROR(INDEX(Cadastro!$F$5:$F$243,$AB1047),"")=""),"Indeterminado (início da série)",IF($X1047&gt;0,"Folga","Falta de registro"))))))))</f>
        <v>Trabalhado</v>
      </c>
      <c r="Z1047" s="34">
        <f>IF(OR($L1047&gt;0,$F1047&gt;Parâmetros!$E$14),0,IF($A1047&lt;&gt;$A1046,1,N($Z1046)+1))</f>
        <v>0</v>
      </c>
      <c r="AA1047" s="34">
        <f>IF(OR($L1047&gt;0,$F1047&gt;Parâmetros!$E$14),0,IF(OR($A1047&lt;&gt;$A1048,$F1048&gt;Parâmetros!$E$14),1,N($AA1048)+1))</f>
        <v>0</v>
      </c>
      <c r="AB1047" s="31">
        <f>IFERROR(MATCH($A1047&amp;"|"&amp;TEXT(_xlfn.MAXIFS(Cadastro!$E$5:$E$243,Cadastro!$A$5:$A$243,$A1047,Cadastro!$E$5:$E$243,"&lt;="&amp;$F1047),"yyyymmdd"),Cadastro!$I$5:$I$243,0),"")</f>
        <v>138</v>
      </c>
      <c r="AC1047" t="str">
        <f>IFERROR(_xlfn.SINGLE(INDEX(Exceções!$D$5:$D$203,MATCH($A1047&amp;"|"&amp;$F1047,Exceções!$F$5:$F$203,0))),"")</f>
        <v/>
      </c>
      <c r="AD1047" t="str">
        <f>IF($AC1047="","",IFERROR(_xlfn.SINGLE(INDEX(Exceções!$E$5:$E$203,MATCH($A1047&amp;"|"&amp;$F1047,Exceções!$F$5:$F$203,0))),""))</f>
        <v/>
      </c>
    </row>
    <row r="1048" spans="1:30" ht="15" hidden="1" customHeight="1" x14ac:dyDescent="0.25">
      <c r="A1048" s="31">
        <v>55138</v>
      </c>
      <c r="B1048" s="17" t="s">
        <v>57</v>
      </c>
      <c r="C1048" s="17" t="str">
        <f>IFERROR(INDEX(Cadastro!$C$5:$C$243,$AB1048),"NÃO INFORMADO")</f>
        <v>MEC</v>
      </c>
      <c r="D1048" s="17" t="str">
        <f>IFERROR(INDEX(Cadastro!$D$5:$D$243,$AB1048),"")</f>
        <v>C</v>
      </c>
      <c r="E1048" s="17" t="str">
        <f>IFERROR(INDEX(Cadastro!$G$5:$G$243,$AB1048),"")</f>
        <v>C</v>
      </c>
      <c r="F1048" s="29">
        <v>46310</v>
      </c>
      <c r="G1048" s="32" t="str">
        <f t="shared" si="96"/>
        <v>qui</v>
      </c>
      <c r="H1048" s="31">
        <f>IF($L1048=0,"",_xlfn.MINIFS(Dados!$Q:$Q,Dados!$A:$A,$A1048,Dados!$S:$S,$F1048))</f>
        <v>345</v>
      </c>
      <c r="I1048" s="31">
        <f>IF($H1048="","",_xlfn.MAXIFS(Dados!$R:$R,Dados!$A:$A,$A1048,Dados!$S:$S,$F1048))</f>
        <v>420</v>
      </c>
      <c r="J1048" s="32" t="str">
        <f>IF($D1048&lt;&gt;"Folguista","",IFERROR(INDEX(Parâmetros!$D$52:$G$52,1,MIN(4,MAX(1,$W1048))),""))</f>
        <v/>
      </c>
      <c r="K1048" s="32" t="str">
        <f>IF(OR($AC1048&lt;&gt;"",$Y1048="Folga",$Y1048="Folga trabalhada",$Y1048="Férias (cadastro)",$Y1048="Férias / afastamento",$Y1048="Indeterminado (início da série)"),"",IF(OR($D1048="6x1",$D1048="FF 6x1"),IF(OR(WEEKDAY($F1048,2)=6,WEEKDAY($F1048,2)=7),"6x1 sáb/dom","6x1"),IF($D1048="5x2","5x2",IF($H1048="",IF($D1048="Folguista",$J1048,$E1048),IF(OR($H1048&gt;=Parâmetros!$E$18,$H1048&lt;Parâmetros!$E$19),"C",IF($H1048&lt;Parâmetros!$E$20,"A","B"))))))</f>
        <v>C</v>
      </c>
      <c r="L1048" s="30">
        <f>SUMIFS(Dados!$E:$E,Dados!$A:$A,$A1048,Dados!$S:$S,$F1048)</f>
        <v>1.25</v>
      </c>
      <c r="M1048" s="30">
        <f>IFERROR(INDEX(Parâmetros!$E$6:$E$11,MATCH($K1048,Parâmetros!$A$6:$A$11,0)),"")</f>
        <v>6.67</v>
      </c>
      <c r="N1048" s="33">
        <f t="shared" si="97"/>
        <v>0.18740629685157423</v>
      </c>
      <c r="O1048" s="33">
        <f>Parâmetros!$E$13</f>
        <v>0.8</v>
      </c>
      <c r="P1048" s="32" t="str">
        <f>IF(OR($M1048="",$F1048&gt;Parâmetros!$E$14),"Não","Sim")</f>
        <v>Sim</v>
      </c>
      <c r="Q1048" s="32" t="str">
        <f t="shared" si="98"/>
        <v>Sim</v>
      </c>
      <c r="R1048" s="32" t="str">
        <f t="shared" si="99"/>
        <v>Não</v>
      </c>
      <c r="S1048" s="30">
        <f t="shared" si="100"/>
        <v>4.0860000000000003</v>
      </c>
      <c r="T1048" s="32" t="str">
        <f>IF($Q1048&lt;&gt;"Sim","",IF($N1048&gt;Parâmetros!$E$15,"Sim","Não"))</f>
        <v>Não</v>
      </c>
      <c r="U1048" s="17" t="str">
        <f t="shared" si="101"/>
        <v>Abaixo da meta</v>
      </c>
      <c r="V1048" s="17" t="str">
        <f>IF($AC1048&lt;&gt;"",IF($L1048&gt;0,"ATENÇÃO · apontou em dia de "&amp;LOWER($AC1048)&amp;" cadastrado","Exceção cadastrada · "&amp;$AC1048)&amp;IF($AD1048="",""," · "&amp;$AD1048),IF($E1048="Férias",IF($L1048&gt;0,"ATENÇÃO · apontou estando de férias no cadastro","Férias no cadastro"),IF($Y1048="Férias / afastamento","Afastamento · "&amp;($Z1048+$AA1048-1)&amp;" dias seguidos sem apontamento",IF($Y1048="Folga trabalhada","ATENÇÃO · apontou em dia de folga da escala 5x2",IF($Y1048="Folga",IF(AND($D1048="5x2",OR(WEEKDAY($F1048,2)=6,WEEKDAY($F1048,2)=7)),"Folga de fim de semana da escala 5x2",IF(AND(OR($D1048="6x1",$D1048="FF 6x1"),WEEKDAY($F1048,2)=6,FALSE()),"Folga de fim de semana · apontou no domingo anterior",IF(AND(OR($D1048="6x1",$D1048="FF 6x1"),WEEKDAY($F1048,2)=7,AND($A1048=$A1047,$L1047&gt;0)),"Folga de fim de semana · apontou no sábado",IF(AND(OR($D1048="6x1",$D1048="FF 6x1"),OR(WEEKDAY($F1048,2)=6,WEEKDAY($F1048,2)=7)),"Folga de fim de semana · sem apontamento no sábado nem no domingo","Folga prevista pelo ciclo")))),IF($Y1048="Indeterminado (início da série)","Sem histórico anterior — informe o dia do ciclo no Cadastro",IF($Y1048="Falta de registro",IF(OR(OR($D1048="6x1",$D1048="FF 6x1"),$D1048="5x2"),"FALTA DE REGISTRO · dia útil da escala "&amp;$E1048,"FALTA DE REGISTRO · dia "&amp;$W1048&amp;" de "&amp;IFERROR(INDEX(Parâmetros!$B$39:$B$48,MATCH($E1048,Parâmetros!$A$39:$A$48,0)),99)&amp;" do ciclo"),IF(OR($D1048="6x1",$D1048="FF 6x1"),IF(OR(AND(WEEKDAY($F1048,2)=6,AND($A1048=$A1049,$L1049&gt;0)),AND(WEEKDAY($F1048,2)=7,AND($A1048=$A1047,$L1047&gt;0))),"ATENÇÃO · apontou sábado e domingo no mesmo fim de semana",IF(OR(WEEKDAY($F1048,2)=6,WEEKDAY($F1048,2)=7),"Jornada de fim de semana do 6x1",IF(OR($H1048&gt;=Parâmetros!$E$20,$H1048&lt;Parâmetros!$E$19),"ATENÇÃO · 6x1 apontou fora do horário diurno","Jornada fixa do 6x1"))),IF($D1048="5x2","Jornada fixa do 5x2",IF($D1048="Folguista",IF($J1048=$K1048,"Evidência confirma sequência","DIVERGE · sequência "&amp;$J1048&amp;" × evidência "&amp;$K1048),IF($K1048=$E1048,"Evidência confirma cadastro","DIVERGE · cadastro "&amp;$E1048&amp;" × evidência "&amp;$K1048)))))))))))</f>
        <v>Evidência confirma cadastro</v>
      </c>
      <c r="W1048" s="34">
        <f>IF(OR(OR($D1048="6x1",$D1048="FF 6x1"),$D1048="5x2"),"",IF($AB1048&lt;&gt;$AB1047,IF(IFERROR(INDEX(Cadastro!$F$5:$F$243,$AB1048),"")="",IF($L1048&gt;0,1,0),IF(IFERROR(INDEX(Cadastro!$F$5:$F$243,$AB1048),"")&lt;=IFERROR(INDEX(Parâmetros!$B$39:$B$48,MATCH($E1048,Parâmetros!$A$39:$A$48,0)),99),IFERROR(INDEX(Cadastro!$F$5:$F$243,$AB1048),""),0)),IF($L1048&gt;0,IF(N($X1047)&gt;0,1,N($W1047)+1),IF(AND($L1048=0,OR(N($W1047)&gt;=IFERROR(INDEX(Parâmetros!$B$39:$B$48,MATCH($E1048,Parâmetros!$A$39:$A$48,0)),99),AND(N($X1047)&gt;0,N($X1047)&lt;IFERROR(INDEX(Parâmetros!$C$39:$C$48,MATCH($E1048,Parâmetros!$A$39:$A$48,0)),0)))),0,N($W1047)+1))))</f>
        <v>4</v>
      </c>
      <c r="X1048" s="34">
        <f>IF(OR(OR($D1048="6x1",$D1048="FF 6x1"),$D1048="5x2"),"",IF($AB1048&lt;&gt;$AB1047,IF(IFERROR(INDEX(Cadastro!$F$5:$F$243,$AB1048),"")="",0,IF(IFERROR(INDEX(Cadastro!$F$5:$F$243,$AB1048),"")&gt;IFERROR(INDEX(Parâmetros!$B$39:$B$48,MATCH($E1048,Parâmetros!$A$39:$A$48,0)),99),IFERROR(INDEX(Cadastro!$F$5:$F$243,$AB1048),"")-IFERROR(INDEX(Parâmetros!$B$39:$B$48,MATCH($E1048,Parâmetros!$A$39:$A$48,0)),99),0)),IF(AND($L1048=0,OR(N($W1047)&gt;=IFERROR(INDEX(Parâmetros!$B$39:$B$48,MATCH($E1048,Parâmetros!$A$39:$A$48,0)),99),AND(N($X1047)&gt;0,N($X1047)&lt;IFERROR(INDEX(Parâmetros!$C$39:$C$48,MATCH($E1048,Parâmetros!$A$39:$A$48,0)),0)))),N($X1047)+1,0)))</f>
        <v>0</v>
      </c>
      <c r="Y1048" t="str">
        <f>IF($AC1048&lt;&gt;"",IF($L1048&gt;0,$AC1048&amp;" · com apontamento",$AC1048),IF($E1048="Férias",IF($L1048&gt;0,"Férias · com apontamento","Férias (cadastro)"),IF(($Z1048+$AA1048-1)&gt;Parâmetros!$E$16,"Férias / afastamento",IF(AND($D1048="5x2",OR(WEEKDAY($F1048,2)=6,WEEKDAY($F1048,2)=7)),IF($L1048&gt;0,"Folga trabalhada","Folga"),IF($L1048&gt;0,"Trabalhado",IF(OR(OR($D1048="6x1",$D1048="FF 6x1"),$D1048="5x2"),IF(AND(OR($D1048="6x1",$D1048="FF 6x1"),OR(WEEKDAY($F1048,2)=6,WEEKDAY($F1048,2)=7)),"Folga","Falta de registro"),IF(AND($AB1048&lt;&gt;$AB1047,IFERROR(INDEX(Cadastro!$F$5:$F$243,$AB1048),"")=""),"Indeterminado (início da série)",IF($X1048&gt;0,"Folga","Falta de registro"))))))))</f>
        <v>Trabalhado</v>
      </c>
      <c r="Z1048" s="34">
        <f>IF(OR($L1048&gt;0,$F1048&gt;Parâmetros!$E$14),0,IF($A1048&lt;&gt;$A1047,1,N($Z1047)+1))</f>
        <v>0</v>
      </c>
      <c r="AA1048" s="34">
        <f>IF(OR($L1048&gt;0,$F1048&gt;Parâmetros!$E$14),0,IF(OR($A1048&lt;&gt;$A1049,$F1049&gt;Parâmetros!$E$14),1,N($AA1049)+1))</f>
        <v>0</v>
      </c>
      <c r="AB1048" s="31">
        <f>IFERROR(MATCH($A1048&amp;"|"&amp;TEXT(_xlfn.MAXIFS(Cadastro!$E$5:$E$243,Cadastro!$A$5:$A$243,$A1048,Cadastro!$E$5:$E$243,"&lt;="&amp;$F1048),"yyyymmdd"),Cadastro!$I$5:$I$243,0),"")</f>
        <v>138</v>
      </c>
      <c r="AC1048" t="str">
        <f>IFERROR(_xlfn.SINGLE(INDEX(Exceções!$D$5:$D$203,MATCH($A1048&amp;"|"&amp;$F1048,Exceções!$F$5:$F$203,0))),"")</f>
        <v/>
      </c>
      <c r="AD1048" t="str">
        <f>IF($AC1048="","",IFERROR(_xlfn.SINGLE(INDEX(Exceções!$E$5:$E$203,MATCH($A1048&amp;"|"&amp;$F1048,Exceções!$F$5:$F$203,0))),""))</f>
        <v/>
      </c>
    </row>
    <row r="1049" spans="1:30" ht="15" hidden="1" customHeight="1" x14ac:dyDescent="0.25">
      <c r="A1049" s="31">
        <v>55138</v>
      </c>
      <c r="B1049" s="17" t="s">
        <v>57</v>
      </c>
      <c r="C1049" s="17" t="str">
        <f>IFERROR(INDEX(Cadastro!$C$5:$C$243,$AB1049),"NÃO INFORMADO")</f>
        <v>MEC</v>
      </c>
      <c r="D1049" s="17" t="str">
        <f>IFERROR(INDEX(Cadastro!$D$5:$D$243,$AB1049),"")</f>
        <v>C</v>
      </c>
      <c r="E1049" s="17" t="str">
        <f>IFERROR(INDEX(Cadastro!$G$5:$G$243,$AB1049),"")</f>
        <v>C</v>
      </c>
      <c r="F1049" s="29">
        <v>46311</v>
      </c>
      <c r="G1049" s="32" t="str">
        <f t="shared" si="96"/>
        <v>sex</v>
      </c>
      <c r="H1049" s="31">
        <f>IF($L1049=0,"",_xlfn.MINIFS(Dados!$Q:$Q,Dados!$A:$A,$A1049,Dados!$S:$S,$F1049))</f>
        <v>14</v>
      </c>
      <c r="I1049" s="31">
        <f>IF($H1049="","",_xlfn.MAXIFS(Dados!$R:$R,Dados!$A:$A,$A1049,Dados!$S:$S,$F1049))</f>
        <v>364</v>
      </c>
      <c r="J1049" s="32" t="str">
        <f>IF($D1049&lt;&gt;"Folguista","",IFERROR(INDEX(Parâmetros!$D$52:$G$52,1,MIN(4,MAX(1,$W1049))),""))</f>
        <v/>
      </c>
      <c r="K1049" s="32" t="str">
        <f>IF(OR($AC1049&lt;&gt;"",$Y1049="Folga",$Y1049="Folga trabalhada",$Y1049="Férias (cadastro)",$Y1049="Férias / afastamento",$Y1049="Indeterminado (início da série)"),"",IF(OR($D1049="6x1",$D1049="FF 6x1"),IF(OR(WEEKDAY($F1049,2)=6,WEEKDAY($F1049,2)=7),"6x1 sáb/dom","6x1"),IF($D1049="5x2","5x2",IF($H1049="",IF($D1049="Folguista",$J1049,$E1049),IF(OR($H1049&gt;=Parâmetros!$E$18,$H1049&lt;Parâmetros!$E$19),"C",IF($H1049&lt;Parâmetros!$E$20,"A","B"))))))</f>
        <v>C</v>
      </c>
      <c r="L1049" s="30">
        <f>SUMIFS(Dados!$E:$E,Dados!$A:$A,$A1049,Dados!$S:$S,$F1049)</f>
        <v>5.74</v>
      </c>
      <c r="M1049" s="30">
        <f>IFERROR(INDEX(Parâmetros!$E$6:$E$11,MATCH($K1049,Parâmetros!$A$6:$A$11,0)),"")</f>
        <v>6.67</v>
      </c>
      <c r="N1049" s="33">
        <f t="shared" si="97"/>
        <v>0.86056971514242886</v>
      </c>
      <c r="O1049" s="33">
        <f>Parâmetros!$E$13</f>
        <v>0.8</v>
      </c>
      <c r="P1049" s="32" t="str">
        <f>IF(OR($M1049="",$F1049&gt;Parâmetros!$E$14),"Não","Sim")</f>
        <v>Sim</v>
      </c>
      <c r="Q1049" s="32" t="str">
        <f t="shared" si="98"/>
        <v>Sim</v>
      </c>
      <c r="R1049" s="32" t="str">
        <f t="shared" si="99"/>
        <v>Sim</v>
      </c>
      <c r="S1049" s="30">
        <f t="shared" si="100"/>
        <v>0</v>
      </c>
      <c r="T1049" s="32" t="str">
        <f>IF($Q1049&lt;&gt;"Sim","",IF($N1049&gt;Parâmetros!$E$15,"Sim","Não"))</f>
        <v>Não</v>
      </c>
      <c r="U1049" s="17" t="str">
        <f t="shared" si="101"/>
        <v>Na meta</v>
      </c>
      <c r="V1049" s="17" t="str">
        <f>IF($AC1049&lt;&gt;"",IF($L1049&gt;0,"ATENÇÃO · apontou em dia de "&amp;LOWER($AC1049)&amp;" cadastrado","Exceção cadastrada · "&amp;$AC1049)&amp;IF($AD1049="",""," · "&amp;$AD1049),IF($E1049="Férias",IF($L1049&gt;0,"ATENÇÃO · apontou estando de férias no cadastro","Férias no cadastro"),IF($Y1049="Férias / afastamento","Afastamento · "&amp;($Z1049+$AA1049-1)&amp;" dias seguidos sem apontamento",IF($Y1049="Folga trabalhada","ATENÇÃO · apontou em dia de folga da escala 5x2",IF($Y1049="Folga",IF(AND($D1049="5x2",OR(WEEKDAY($F1049,2)=6,WEEKDAY($F1049,2)=7)),"Folga de fim de semana da escala 5x2",IF(AND(OR($D1049="6x1",$D1049="FF 6x1"),WEEKDAY($F1049,2)=6,FALSE()),"Folga de fim de semana · apontou no domingo anterior",IF(AND(OR($D1049="6x1",$D1049="FF 6x1"),WEEKDAY($F1049,2)=7,AND($A1049=$A1048,$L1048&gt;0)),"Folga de fim de semana · apontou no sábado",IF(AND(OR($D1049="6x1",$D1049="FF 6x1"),OR(WEEKDAY($F1049,2)=6,WEEKDAY($F1049,2)=7)),"Folga de fim de semana · sem apontamento no sábado nem no domingo","Folga prevista pelo ciclo")))),IF($Y1049="Indeterminado (início da série)","Sem histórico anterior — informe o dia do ciclo no Cadastro",IF($Y1049="Falta de registro",IF(OR(OR($D1049="6x1",$D1049="FF 6x1"),$D1049="5x2"),"FALTA DE REGISTRO · dia útil da escala "&amp;$E1049,"FALTA DE REGISTRO · dia "&amp;$W1049&amp;" de "&amp;IFERROR(INDEX(Parâmetros!$B$39:$B$48,MATCH($E1049,Parâmetros!$A$39:$A$48,0)),99)&amp;" do ciclo"),IF(OR($D1049="6x1",$D1049="FF 6x1"),IF(OR(AND(WEEKDAY($F1049,2)=6,AND($A1049=$A1050,$L1050&gt;0)),AND(WEEKDAY($F1049,2)=7,AND($A1049=$A1048,$L1048&gt;0))),"ATENÇÃO · apontou sábado e domingo no mesmo fim de semana",IF(OR(WEEKDAY($F1049,2)=6,WEEKDAY($F1049,2)=7),"Jornada de fim de semana do 6x1",IF(OR($H1049&gt;=Parâmetros!$E$20,$H1049&lt;Parâmetros!$E$19),"ATENÇÃO · 6x1 apontou fora do horário diurno","Jornada fixa do 6x1"))),IF($D1049="5x2","Jornada fixa do 5x2",IF($D1049="Folguista",IF($J1049=$K1049,"Evidência confirma sequência","DIVERGE · sequência "&amp;$J1049&amp;" × evidência "&amp;$K1049),IF($K1049=$E1049,"Evidência confirma cadastro","DIVERGE · cadastro "&amp;$E1049&amp;" × evidência "&amp;$K1049)))))))))))</f>
        <v>Evidência confirma cadastro</v>
      </c>
      <c r="W1049" s="34">
        <f>IF(OR(OR($D1049="6x1",$D1049="FF 6x1"),$D1049="5x2"),"",IF($AB1049&lt;&gt;$AB1048,IF(IFERROR(INDEX(Cadastro!$F$5:$F$243,$AB1049),"")="",IF($L1049&gt;0,1,0),IF(IFERROR(INDEX(Cadastro!$F$5:$F$243,$AB1049),"")&lt;=IFERROR(INDEX(Parâmetros!$B$39:$B$48,MATCH($E1049,Parâmetros!$A$39:$A$48,0)),99),IFERROR(INDEX(Cadastro!$F$5:$F$243,$AB1049),""),0)),IF($L1049&gt;0,IF(N($X1048)&gt;0,1,N($W1048)+1),IF(AND($L1049=0,OR(N($W1048)&gt;=IFERROR(INDEX(Parâmetros!$B$39:$B$48,MATCH($E1049,Parâmetros!$A$39:$A$48,0)),99),AND(N($X1048)&gt;0,N($X1048)&lt;IFERROR(INDEX(Parâmetros!$C$39:$C$48,MATCH($E1049,Parâmetros!$A$39:$A$48,0)),0)))),0,N($W1048)+1))))</f>
        <v>5</v>
      </c>
      <c r="X1049" s="34">
        <f>IF(OR(OR($D1049="6x1",$D1049="FF 6x1"),$D1049="5x2"),"",IF($AB1049&lt;&gt;$AB1048,IF(IFERROR(INDEX(Cadastro!$F$5:$F$243,$AB1049),"")="",0,IF(IFERROR(INDEX(Cadastro!$F$5:$F$243,$AB1049),"")&gt;IFERROR(INDEX(Parâmetros!$B$39:$B$48,MATCH($E1049,Parâmetros!$A$39:$A$48,0)),99),IFERROR(INDEX(Cadastro!$F$5:$F$243,$AB1049),"")-IFERROR(INDEX(Parâmetros!$B$39:$B$48,MATCH($E1049,Parâmetros!$A$39:$A$48,0)),99),0)),IF(AND($L1049=0,OR(N($W1048)&gt;=IFERROR(INDEX(Parâmetros!$B$39:$B$48,MATCH($E1049,Parâmetros!$A$39:$A$48,0)),99),AND(N($X1048)&gt;0,N($X1048)&lt;IFERROR(INDEX(Parâmetros!$C$39:$C$48,MATCH($E1049,Parâmetros!$A$39:$A$48,0)),0)))),N($X1048)+1,0)))</f>
        <v>0</v>
      </c>
      <c r="Y1049" t="str">
        <f>IF($AC1049&lt;&gt;"",IF($L1049&gt;0,$AC1049&amp;" · com apontamento",$AC1049),IF($E1049="Férias",IF($L1049&gt;0,"Férias · com apontamento","Férias (cadastro)"),IF(($Z1049+$AA1049-1)&gt;Parâmetros!$E$16,"Férias / afastamento",IF(AND($D1049="5x2",OR(WEEKDAY($F1049,2)=6,WEEKDAY($F1049,2)=7)),IF($L1049&gt;0,"Folga trabalhada","Folga"),IF($L1049&gt;0,"Trabalhado",IF(OR(OR($D1049="6x1",$D1049="FF 6x1"),$D1049="5x2"),IF(AND(OR($D1049="6x1",$D1049="FF 6x1"),OR(WEEKDAY($F1049,2)=6,WEEKDAY($F1049,2)=7)),"Folga","Falta de registro"),IF(AND($AB1049&lt;&gt;$AB1048,IFERROR(INDEX(Cadastro!$F$5:$F$243,$AB1049),"")=""),"Indeterminado (início da série)",IF($X1049&gt;0,"Folga","Falta de registro"))))))))</f>
        <v>Trabalhado</v>
      </c>
      <c r="Z1049" s="34">
        <f>IF(OR($L1049&gt;0,$F1049&gt;Parâmetros!$E$14),0,IF($A1049&lt;&gt;$A1048,1,N($Z1048)+1))</f>
        <v>0</v>
      </c>
      <c r="AA1049" s="34">
        <f>IF(OR($L1049&gt;0,$F1049&gt;Parâmetros!$E$14),0,IF(OR($A1049&lt;&gt;$A1050,$F1050&gt;Parâmetros!$E$14),1,N($AA1050)+1))</f>
        <v>0</v>
      </c>
      <c r="AB1049" s="31">
        <f>IFERROR(MATCH($A1049&amp;"|"&amp;TEXT(_xlfn.MAXIFS(Cadastro!$E$5:$E$243,Cadastro!$A$5:$A$243,$A1049,Cadastro!$E$5:$E$243,"&lt;="&amp;$F1049),"yyyymmdd"),Cadastro!$I$5:$I$243,0),"")</f>
        <v>138</v>
      </c>
      <c r="AC1049" t="str">
        <f>IFERROR(_xlfn.SINGLE(INDEX(Exceções!$D$5:$D$203,MATCH($A1049&amp;"|"&amp;$F1049,Exceções!$F$5:$F$203,0))),"")</f>
        <v/>
      </c>
      <c r="AD1049" t="str">
        <f>IF($AC1049="","",IFERROR(_xlfn.SINGLE(INDEX(Exceções!$E$5:$E$203,MATCH($A1049&amp;"|"&amp;$F1049,Exceções!$F$5:$F$203,0))),""))</f>
        <v/>
      </c>
    </row>
    <row r="1050" spans="1:30" ht="15" hidden="1" customHeight="1" x14ac:dyDescent="0.25">
      <c r="A1050" s="31">
        <v>55138</v>
      </c>
      <c r="B1050" s="17" t="s">
        <v>57</v>
      </c>
      <c r="C1050" s="17" t="str">
        <f>IFERROR(INDEX(Cadastro!$C$5:$C$243,$AB1050),"NÃO INFORMADO")</f>
        <v>MEC</v>
      </c>
      <c r="D1050" s="17" t="str">
        <f>IFERROR(INDEX(Cadastro!$D$5:$D$243,$AB1050),"")</f>
        <v>C</v>
      </c>
      <c r="E1050" s="17" t="str">
        <f>IFERROR(INDEX(Cadastro!$G$5:$G$243,$AB1050),"")</f>
        <v>C</v>
      </c>
      <c r="F1050" s="29">
        <v>46312</v>
      </c>
      <c r="G1050" s="32" t="str">
        <f t="shared" si="96"/>
        <v>sáb</v>
      </c>
      <c r="H1050" s="31" t="str">
        <f>IF($L1050=0,"",_xlfn.MINIFS(Dados!$Q:$Q,Dados!$A:$A,$A1050,Dados!$S:$S,$F1050))</f>
        <v/>
      </c>
      <c r="I1050" s="31" t="str">
        <f>IF($H1050="","",_xlfn.MAXIFS(Dados!$R:$R,Dados!$A:$A,$A1050,Dados!$S:$S,$F1050))</f>
        <v/>
      </c>
      <c r="J1050" s="32" t="str">
        <f>IF($D1050&lt;&gt;"Folguista","",IFERROR(INDEX(Parâmetros!$D$52:$G$52,1,MIN(4,MAX(1,$W1050))),""))</f>
        <v/>
      </c>
      <c r="K1050" s="32" t="str">
        <f>IF(OR($AC1050&lt;&gt;"",$Y1050="Folga",$Y1050="Folga trabalhada",$Y1050="Férias (cadastro)",$Y1050="Férias / afastamento",$Y1050="Indeterminado (início da série)"),"",IF(OR($D1050="6x1",$D1050="FF 6x1"),IF(OR(WEEKDAY($F1050,2)=6,WEEKDAY($F1050,2)=7),"6x1 sáb/dom","6x1"),IF($D1050="5x2","5x2",IF($H1050="",IF($D1050="Folguista",$J1050,$E1050),IF(OR($H1050&gt;=Parâmetros!$E$18,$H1050&lt;Parâmetros!$E$19),"C",IF($H1050&lt;Parâmetros!$E$20,"A","B"))))))</f>
        <v/>
      </c>
      <c r="L1050" s="30">
        <f>SUMIFS(Dados!$E:$E,Dados!$A:$A,$A1050,Dados!$S:$S,$F1050)</f>
        <v>0</v>
      </c>
      <c r="M1050" s="30" t="str">
        <f>IFERROR(INDEX(Parâmetros!$E$6:$E$11,MATCH($K1050,Parâmetros!$A$6:$A$11,0)),"")</f>
        <v/>
      </c>
      <c r="N1050" s="33" t="str">
        <f t="shared" si="97"/>
        <v/>
      </c>
      <c r="O1050" s="33">
        <f>Parâmetros!$E$13</f>
        <v>0.8</v>
      </c>
      <c r="P1050" s="32" t="str">
        <f>IF(OR($M1050="",$F1050&gt;Parâmetros!$E$14),"Não","Sim")</f>
        <v>Não</v>
      </c>
      <c r="Q1050" s="32" t="str">
        <f t="shared" si="98"/>
        <v/>
      </c>
      <c r="R1050" s="32" t="str">
        <f t="shared" si="99"/>
        <v/>
      </c>
      <c r="S1050" s="30" t="str">
        <f t="shared" si="100"/>
        <v/>
      </c>
      <c r="T1050" s="32" t="str">
        <f>IF($Q1050&lt;&gt;"Sim","",IF($N1050&gt;Parâmetros!$E$15,"Sim","Não"))</f>
        <v/>
      </c>
      <c r="U1050" s="17" t="str">
        <f t="shared" si="101"/>
        <v>Folga</v>
      </c>
      <c r="V1050" s="17" t="str">
        <f>IF($AC1050&lt;&gt;"",IF($L1050&gt;0,"ATENÇÃO · apontou em dia de "&amp;LOWER($AC1050)&amp;" cadastrado","Exceção cadastrada · "&amp;$AC1050)&amp;IF($AD1050="",""," · "&amp;$AD1050),IF($E1050="Férias",IF($L1050&gt;0,"ATENÇÃO · apontou estando de férias no cadastro","Férias no cadastro"),IF($Y1050="Férias / afastamento","Afastamento · "&amp;($Z1050+$AA1050-1)&amp;" dias seguidos sem apontamento",IF($Y1050="Folga trabalhada","ATENÇÃO · apontou em dia de folga da escala 5x2",IF($Y1050="Folga",IF(AND($D1050="5x2",OR(WEEKDAY($F1050,2)=6,WEEKDAY($F1050,2)=7)),"Folga de fim de semana da escala 5x2",IF(AND(OR($D1050="6x1",$D1050="FF 6x1"),WEEKDAY($F1050,2)=6,FALSE()),"Folga de fim de semana · apontou no domingo anterior",IF(AND(OR($D1050="6x1",$D1050="FF 6x1"),WEEKDAY($F1050,2)=7,AND($A1050=$A1049,$L1049&gt;0)),"Folga de fim de semana · apontou no sábado",IF(AND(OR($D1050="6x1",$D1050="FF 6x1"),OR(WEEKDAY($F1050,2)=6,WEEKDAY($F1050,2)=7)),"Folga de fim de semana · sem apontamento no sábado nem no domingo","Folga prevista pelo ciclo")))),IF($Y1050="Indeterminado (início da série)","Sem histórico anterior — informe o dia do ciclo no Cadastro",IF($Y1050="Falta de registro",IF(OR(OR($D1050="6x1",$D1050="FF 6x1"),$D1050="5x2"),"FALTA DE REGISTRO · dia útil da escala "&amp;$E1050,"FALTA DE REGISTRO · dia "&amp;$W1050&amp;" de "&amp;IFERROR(INDEX(Parâmetros!$B$39:$B$48,MATCH($E1050,Parâmetros!$A$39:$A$48,0)),99)&amp;" do ciclo"),IF(OR($D1050="6x1",$D1050="FF 6x1"),IF(OR(AND(WEEKDAY($F1050,2)=6,AND($A1050=$A1051,$L1051&gt;0)),AND(WEEKDAY($F1050,2)=7,AND($A1050=$A1049,$L1049&gt;0))),"ATENÇÃO · apontou sábado e domingo no mesmo fim de semana",IF(OR(WEEKDAY($F1050,2)=6,WEEKDAY($F1050,2)=7),"Jornada de fim de semana do 6x1",IF(OR($H1050&gt;=Parâmetros!$E$20,$H1050&lt;Parâmetros!$E$19),"ATENÇÃO · 6x1 apontou fora do horário diurno","Jornada fixa do 6x1"))),IF($D1050="5x2","Jornada fixa do 5x2",IF($D1050="Folguista",IF($J1050=$K1050,"Evidência confirma sequência","DIVERGE · sequência "&amp;$J1050&amp;" × evidência "&amp;$K1050),IF($K1050=$E1050,"Evidência confirma cadastro","DIVERGE · cadastro "&amp;$E1050&amp;" × evidência "&amp;$K1050)))))))))))</f>
        <v>Folga prevista pelo ciclo</v>
      </c>
      <c r="W1050" s="34">
        <f>IF(OR(OR($D1050="6x1",$D1050="FF 6x1"),$D1050="5x2"),"",IF($AB1050&lt;&gt;$AB1049,IF(IFERROR(INDEX(Cadastro!$F$5:$F$243,$AB1050),"")="",IF($L1050&gt;0,1,0),IF(IFERROR(INDEX(Cadastro!$F$5:$F$243,$AB1050),"")&lt;=IFERROR(INDEX(Parâmetros!$B$39:$B$48,MATCH($E1050,Parâmetros!$A$39:$A$48,0)),99),IFERROR(INDEX(Cadastro!$F$5:$F$243,$AB1050),""),0)),IF($L1050&gt;0,IF(N($X1049)&gt;0,1,N($W1049)+1),IF(AND($L1050=0,OR(N($W1049)&gt;=IFERROR(INDEX(Parâmetros!$B$39:$B$48,MATCH($E1050,Parâmetros!$A$39:$A$48,0)),99),AND(N($X1049)&gt;0,N($X1049)&lt;IFERROR(INDEX(Parâmetros!$C$39:$C$48,MATCH($E1050,Parâmetros!$A$39:$A$48,0)),0)))),0,N($W1049)+1))))</f>
        <v>0</v>
      </c>
      <c r="X1050" s="34">
        <f>IF(OR(OR($D1050="6x1",$D1050="FF 6x1"),$D1050="5x2"),"",IF($AB1050&lt;&gt;$AB1049,IF(IFERROR(INDEX(Cadastro!$F$5:$F$243,$AB1050),"")="",0,IF(IFERROR(INDEX(Cadastro!$F$5:$F$243,$AB1050),"")&gt;IFERROR(INDEX(Parâmetros!$B$39:$B$48,MATCH($E1050,Parâmetros!$A$39:$A$48,0)),99),IFERROR(INDEX(Cadastro!$F$5:$F$243,$AB1050),"")-IFERROR(INDEX(Parâmetros!$B$39:$B$48,MATCH($E1050,Parâmetros!$A$39:$A$48,0)),99),0)),IF(AND($L1050=0,OR(N($W1049)&gt;=IFERROR(INDEX(Parâmetros!$B$39:$B$48,MATCH($E1050,Parâmetros!$A$39:$A$48,0)),99),AND(N($X1049)&gt;0,N($X1049)&lt;IFERROR(INDEX(Parâmetros!$C$39:$C$48,MATCH($E1050,Parâmetros!$A$39:$A$48,0)),0)))),N($X1049)+1,0)))</f>
        <v>1</v>
      </c>
      <c r="Y1050" t="str">
        <f>IF($AC1050&lt;&gt;"",IF($L1050&gt;0,$AC1050&amp;" · com apontamento",$AC1050),IF($E1050="Férias",IF($L1050&gt;0,"Férias · com apontamento","Férias (cadastro)"),IF(($Z1050+$AA1050-1)&gt;Parâmetros!$E$16,"Férias / afastamento",IF(AND($D1050="5x2",OR(WEEKDAY($F1050,2)=6,WEEKDAY($F1050,2)=7)),IF($L1050&gt;0,"Folga trabalhada","Folga"),IF($L1050&gt;0,"Trabalhado",IF(OR(OR($D1050="6x1",$D1050="FF 6x1"),$D1050="5x2"),IF(AND(OR($D1050="6x1",$D1050="FF 6x1"),OR(WEEKDAY($F1050,2)=6,WEEKDAY($F1050,2)=7)),"Folga","Falta de registro"),IF(AND($AB1050&lt;&gt;$AB1049,IFERROR(INDEX(Cadastro!$F$5:$F$243,$AB1050),"")=""),"Indeterminado (início da série)",IF($X1050&gt;0,"Folga","Falta de registro"))))))))</f>
        <v>Folga</v>
      </c>
      <c r="Z1050" s="34">
        <f>IF(OR($L1050&gt;0,$F1050&gt;Parâmetros!$E$14),0,IF($A1050&lt;&gt;$A1049,1,N($Z1049)+1))</f>
        <v>1</v>
      </c>
      <c r="AA1050" s="34">
        <f>IF(OR($L1050&gt;0,$F1050&gt;Parâmetros!$E$14),0,IF(OR($A1050&lt;&gt;$A1051,$F1051&gt;Parâmetros!$E$14),1,N($AA1051)+1))</f>
        <v>1</v>
      </c>
      <c r="AB1050" s="31">
        <f>IFERROR(MATCH($A1050&amp;"|"&amp;TEXT(_xlfn.MAXIFS(Cadastro!$E$5:$E$243,Cadastro!$A$5:$A$243,$A1050,Cadastro!$E$5:$E$243,"&lt;="&amp;$F1050),"yyyymmdd"),Cadastro!$I$5:$I$243,0),"")</f>
        <v>138</v>
      </c>
      <c r="AC1050" t="str">
        <f>IFERROR(_xlfn.SINGLE(INDEX(Exceções!$D$5:$D$203,MATCH($A1050&amp;"|"&amp;$F1050,Exceções!$F$5:$F$203,0))),"")</f>
        <v/>
      </c>
      <c r="AD1050" t="str">
        <f>IF($AC1050="","",IFERROR(_xlfn.SINGLE(INDEX(Exceções!$E$5:$E$203,MATCH($A1050&amp;"|"&amp;$F1050,Exceções!$F$5:$F$203,0))),""))</f>
        <v/>
      </c>
    </row>
    <row r="1051" spans="1:30" ht="15" hidden="1" customHeight="1" x14ac:dyDescent="0.25">
      <c r="A1051" s="31">
        <v>55138</v>
      </c>
      <c r="B1051" s="17" t="s">
        <v>57</v>
      </c>
      <c r="C1051" s="17" t="str">
        <f>IFERROR(INDEX(Cadastro!$C$5:$C$243,$AB1051),"NÃO INFORMADO")</f>
        <v>MEC</v>
      </c>
      <c r="D1051" s="17" t="str">
        <f>IFERROR(INDEX(Cadastro!$D$5:$D$243,$AB1051),"")</f>
        <v>C</v>
      </c>
      <c r="E1051" s="17" t="str">
        <f>IFERROR(INDEX(Cadastro!$G$5:$G$243,$AB1051),"")</f>
        <v>C</v>
      </c>
      <c r="F1051" s="29">
        <v>46313</v>
      </c>
      <c r="G1051" s="32" t="str">
        <f t="shared" si="96"/>
        <v>dom</v>
      </c>
      <c r="H1051" s="31">
        <f>IF($L1051=0,"",_xlfn.MINIFS(Dados!$Q:$Q,Dados!$A:$A,$A1051,Dados!$S:$S,$F1051))</f>
        <v>0</v>
      </c>
      <c r="I1051" s="31">
        <f>IF($H1051="","",_xlfn.MAXIFS(Dados!$R:$R,Dados!$A:$A,$A1051,Dados!$S:$S,$F1051))</f>
        <v>431</v>
      </c>
      <c r="J1051" s="32" t="str">
        <f>IF($D1051&lt;&gt;"Folguista","",IFERROR(INDEX(Parâmetros!$D$52:$G$52,1,MIN(4,MAX(1,$W1051))),""))</f>
        <v/>
      </c>
      <c r="K1051" s="32" t="str">
        <f>IF(OR($AC1051&lt;&gt;"",$Y1051="Folga",$Y1051="Folga trabalhada",$Y1051="Férias (cadastro)",$Y1051="Férias / afastamento",$Y1051="Indeterminado (início da série)"),"",IF(OR($D1051="6x1",$D1051="FF 6x1"),IF(OR(WEEKDAY($F1051,2)=6,WEEKDAY($F1051,2)=7),"6x1 sáb/dom","6x1"),IF($D1051="5x2","5x2",IF($H1051="",IF($D1051="Folguista",$J1051,$E1051),IF(OR($H1051&gt;=Parâmetros!$E$18,$H1051&lt;Parâmetros!$E$19),"C",IF($H1051&lt;Parâmetros!$E$20,"A","B"))))))</f>
        <v>C</v>
      </c>
      <c r="L1051" s="30">
        <f>SUMIFS(Dados!$E:$E,Dados!$A:$A,$A1051,Dados!$S:$S,$F1051)</f>
        <v>6.94</v>
      </c>
      <c r="M1051" s="30">
        <f>IFERROR(INDEX(Parâmetros!$E$6:$E$11,MATCH($K1051,Parâmetros!$A$6:$A$11,0)),"")</f>
        <v>6.67</v>
      </c>
      <c r="N1051" s="33">
        <f t="shared" si="97"/>
        <v>1.04047976011994</v>
      </c>
      <c r="O1051" s="33">
        <f>Parâmetros!$E$13</f>
        <v>0.8</v>
      </c>
      <c r="P1051" s="32" t="str">
        <f>IF(OR($M1051="",$F1051&gt;Parâmetros!$E$14),"Não","Sim")</f>
        <v>Sim</v>
      </c>
      <c r="Q1051" s="32" t="str">
        <f t="shared" si="98"/>
        <v>Sim</v>
      </c>
      <c r="R1051" s="32" t="str">
        <f t="shared" si="99"/>
        <v>Sim</v>
      </c>
      <c r="S1051" s="30">
        <f t="shared" si="100"/>
        <v>0</v>
      </c>
      <c r="T1051" s="32" t="str">
        <f>IF($Q1051&lt;&gt;"Sim","",IF($N1051&gt;Parâmetros!$E$15,"Sim","Não"))</f>
        <v>Sim</v>
      </c>
      <c r="U1051" s="17" t="str">
        <f t="shared" si="101"/>
        <v>Na meta</v>
      </c>
      <c r="V1051" s="17" t="str">
        <f>IF($AC1051&lt;&gt;"",IF($L1051&gt;0,"ATENÇÃO · apontou em dia de "&amp;LOWER($AC1051)&amp;" cadastrado","Exceção cadastrada · "&amp;$AC1051)&amp;IF($AD1051="",""," · "&amp;$AD1051),IF($E1051="Férias",IF($L1051&gt;0,"ATENÇÃO · apontou estando de férias no cadastro","Férias no cadastro"),IF($Y1051="Férias / afastamento","Afastamento · "&amp;($Z1051+$AA1051-1)&amp;" dias seguidos sem apontamento",IF($Y1051="Folga trabalhada","ATENÇÃO · apontou em dia de folga da escala 5x2",IF($Y1051="Folga",IF(AND($D1051="5x2",OR(WEEKDAY($F1051,2)=6,WEEKDAY($F1051,2)=7)),"Folga de fim de semana da escala 5x2",IF(AND(OR($D1051="6x1",$D1051="FF 6x1"),WEEKDAY($F1051,2)=6,FALSE()),"Folga de fim de semana · apontou no domingo anterior",IF(AND(OR($D1051="6x1",$D1051="FF 6x1"),WEEKDAY($F1051,2)=7,AND($A1051=$A1050,$L1050&gt;0)),"Folga de fim de semana · apontou no sábado",IF(AND(OR($D1051="6x1",$D1051="FF 6x1"),OR(WEEKDAY($F1051,2)=6,WEEKDAY($F1051,2)=7)),"Folga de fim de semana · sem apontamento no sábado nem no domingo","Folga prevista pelo ciclo")))),IF($Y1051="Indeterminado (início da série)","Sem histórico anterior — informe o dia do ciclo no Cadastro",IF($Y1051="Falta de registro",IF(OR(OR($D1051="6x1",$D1051="FF 6x1"),$D1051="5x2"),"FALTA DE REGISTRO · dia útil da escala "&amp;$E1051,"FALTA DE REGISTRO · dia "&amp;$W1051&amp;" de "&amp;IFERROR(INDEX(Parâmetros!$B$39:$B$48,MATCH($E1051,Parâmetros!$A$39:$A$48,0)),99)&amp;" do ciclo"),IF(OR($D1051="6x1",$D1051="FF 6x1"),IF(OR(AND(WEEKDAY($F1051,2)=6,AND($A1051=$A1052,$L1052&gt;0)),AND(WEEKDAY($F1051,2)=7,AND($A1051=$A1050,$L1050&gt;0))),"ATENÇÃO · apontou sábado e domingo no mesmo fim de semana",IF(OR(WEEKDAY($F1051,2)=6,WEEKDAY($F1051,2)=7),"Jornada de fim de semana do 6x1",IF(OR($H1051&gt;=Parâmetros!$E$20,$H1051&lt;Parâmetros!$E$19),"ATENÇÃO · 6x1 apontou fora do horário diurno","Jornada fixa do 6x1"))),IF($D1051="5x2","Jornada fixa do 5x2",IF($D1051="Folguista",IF($J1051=$K1051,"Evidência confirma sequência","DIVERGE · sequência "&amp;$J1051&amp;" × evidência "&amp;$K1051),IF($K1051=$E1051,"Evidência confirma cadastro","DIVERGE · cadastro "&amp;$E1051&amp;" × evidência "&amp;$K1051)))))))))))</f>
        <v>Evidência confirma cadastro</v>
      </c>
      <c r="W1051" s="34">
        <f>IF(OR(OR($D1051="6x1",$D1051="FF 6x1"),$D1051="5x2"),"",IF($AB1051&lt;&gt;$AB1050,IF(IFERROR(INDEX(Cadastro!$F$5:$F$243,$AB1051),"")="",IF($L1051&gt;0,1,0),IF(IFERROR(INDEX(Cadastro!$F$5:$F$243,$AB1051),"")&lt;=IFERROR(INDEX(Parâmetros!$B$39:$B$48,MATCH($E1051,Parâmetros!$A$39:$A$48,0)),99),IFERROR(INDEX(Cadastro!$F$5:$F$243,$AB1051),""),0)),IF($L1051&gt;0,IF(N($X1050)&gt;0,1,N($W1050)+1),IF(AND($L1051=0,OR(N($W1050)&gt;=IFERROR(INDEX(Parâmetros!$B$39:$B$48,MATCH($E1051,Parâmetros!$A$39:$A$48,0)),99),AND(N($X1050)&gt;0,N($X1050)&lt;IFERROR(INDEX(Parâmetros!$C$39:$C$48,MATCH($E1051,Parâmetros!$A$39:$A$48,0)),0)))),0,N($W1050)+1))))</f>
        <v>1</v>
      </c>
      <c r="X1051" s="34">
        <f>IF(OR(OR($D1051="6x1",$D1051="FF 6x1"),$D1051="5x2"),"",IF($AB1051&lt;&gt;$AB1050,IF(IFERROR(INDEX(Cadastro!$F$5:$F$243,$AB1051),"")="",0,IF(IFERROR(INDEX(Cadastro!$F$5:$F$243,$AB1051),"")&gt;IFERROR(INDEX(Parâmetros!$B$39:$B$48,MATCH($E1051,Parâmetros!$A$39:$A$48,0)),99),IFERROR(INDEX(Cadastro!$F$5:$F$243,$AB1051),"")-IFERROR(INDEX(Parâmetros!$B$39:$B$48,MATCH($E1051,Parâmetros!$A$39:$A$48,0)),99),0)),IF(AND($L1051=0,OR(N($W1050)&gt;=IFERROR(INDEX(Parâmetros!$B$39:$B$48,MATCH($E1051,Parâmetros!$A$39:$A$48,0)),99),AND(N($X1050)&gt;0,N($X1050)&lt;IFERROR(INDEX(Parâmetros!$C$39:$C$48,MATCH($E1051,Parâmetros!$A$39:$A$48,0)),0)))),N($X1050)+1,0)))</f>
        <v>0</v>
      </c>
      <c r="Y1051" t="str">
        <f>IF($AC1051&lt;&gt;"",IF($L1051&gt;0,$AC1051&amp;" · com apontamento",$AC1051),IF($E1051="Férias",IF($L1051&gt;0,"Férias · com apontamento","Férias (cadastro)"),IF(($Z1051+$AA1051-1)&gt;Parâmetros!$E$16,"Férias / afastamento",IF(AND($D1051="5x2",OR(WEEKDAY($F1051,2)=6,WEEKDAY($F1051,2)=7)),IF($L1051&gt;0,"Folga trabalhada","Folga"),IF($L1051&gt;0,"Trabalhado",IF(OR(OR($D1051="6x1",$D1051="FF 6x1"),$D1051="5x2"),IF(AND(OR($D1051="6x1",$D1051="FF 6x1"),OR(WEEKDAY($F1051,2)=6,WEEKDAY($F1051,2)=7)),"Folga","Falta de registro"),IF(AND($AB1051&lt;&gt;$AB1050,IFERROR(INDEX(Cadastro!$F$5:$F$243,$AB1051),"")=""),"Indeterminado (início da série)",IF($X1051&gt;0,"Folga","Falta de registro"))))))))</f>
        <v>Trabalhado</v>
      </c>
      <c r="Z1051" s="34">
        <f>IF(OR($L1051&gt;0,$F1051&gt;Parâmetros!$E$14),0,IF($A1051&lt;&gt;$A1050,1,N($Z1050)+1))</f>
        <v>0</v>
      </c>
      <c r="AA1051" s="34">
        <f>IF(OR($L1051&gt;0,$F1051&gt;Parâmetros!$E$14),0,IF(OR($A1051&lt;&gt;$A1052,$F1052&gt;Parâmetros!$E$14),1,N($AA1052)+1))</f>
        <v>0</v>
      </c>
      <c r="AB1051" s="31">
        <f>IFERROR(MATCH($A1051&amp;"|"&amp;TEXT(_xlfn.MAXIFS(Cadastro!$E$5:$E$243,Cadastro!$A$5:$A$243,$A1051,Cadastro!$E$5:$E$243,"&lt;="&amp;$F1051),"yyyymmdd"),Cadastro!$I$5:$I$243,0),"")</f>
        <v>138</v>
      </c>
      <c r="AC1051" t="str">
        <f>IFERROR(_xlfn.SINGLE(INDEX(Exceções!$D$5:$D$203,MATCH($A1051&amp;"|"&amp;$F1051,Exceções!$F$5:$F$203,0))),"")</f>
        <v/>
      </c>
      <c r="AD1051" t="str">
        <f>IF($AC1051="","",IFERROR(_xlfn.SINGLE(INDEX(Exceções!$E$5:$E$203,MATCH($A1051&amp;"|"&amp;$F1051,Exceções!$F$5:$F$203,0))),""))</f>
        <v/>
      </c>
    </row>
    <row r="1052" spans="1:30" ht="15" hidden="1" customHeight="1" x14ac:dyDescent="0.25">
      <c r="A1052" s="31">
        <v>55138</v>
      </c>
      <c r="B1052" s="17" t="s">
        <v>57</v>
      </c>
      <c r="C1052" s="17" t="str">
        <f>IFERROR(INDEX(Cadastro!$C$5:$C$243,$AB1052),"NÃO INFORMADO")</f>
        <v>MEC</v>
      </c>
      <c r="D1052" s="17" t="str">
        <f>IFERROR(INDEX(Cadastro!$D$5:$D$243,$AB1052),"")</f>
        <v>C</v>
      </c>
      <c r="E1052" s="17" t="str">
        <f>IFERROR(INDEX(Cadastro!$G$5:$G$243,$AB1052),"")</f>
        <v>C</v>
      </c>
      <c r="F1052" s="29">
        <v>46314</v>
      </c>
      <c r="G1052" s="32" t="str">
        <f t="shared" si="96"/>
        <v>seg</v>
      </c>
      <c r="H1052" s="31">
        <f>IF($L1052=0,"",_xlfn.MINIFS(Dados!$Q:$Q,Dados!$A:$A,$A1052,Dados!$S:$S,$F1052))</f>
        <v>16</v>
      </c>
      <c r="I1052" s="31">
        <f>IF($H1052="","",_xlfn.MAXIFS(Dados!$R:$R,Dados!$A:$A,$A1052,Dados!$S:$S,$F1052))</f>
        <v>421</v>
      </c>
      <c r="J1052" s="32" t="str">
        <f>IF($D1052&lt;&gt;"Folguista","",IFERROR(INDEX(Parâmetros!$D$52:$G$52,1,MIN(4,MAX(1,$W1052))),""))</f>
        <v/>
      </c>
      <c r="K1052" s="32" t="str">
        <f>IF(OR($AC1052&lt;&gt;"",$Y1052="Folga",$Y1052="Folga trabalhada",$Y1052="Férias (cadastro)",$Y1052="Férias / afastamento",$Y1052="Indeterminado (início da série)"),"",IF(OR($D1052="6x1",$D1052="FF 6x1"),IF(OR(WEEKDAY($F1052,2)=6,WEEKDAY($F1052,2)=7),"6x1 sáb/dom","6x1"),IF($D1052="5x2","5x2",IF($H1052="",IF($D1052="Folguista",$J1052,$E1052),IF(OR($H1052&gt;=Parâmetros!$E$18,$H1052&lt;Parâmetros!$E$19),"C",IF($H1052&lt;Parâmetros!$E$20,"A","B"))))))</f>
        <v>C</v>
      </c>
      <c r="L1052" s="30">
        <f>SUMIFS(Dados!$E:$E,Dados!$A:$A,$A1052,Dados!$S:$S,$F1052)</f>
        <v>6.59</v>
      </c>
      <c r="M1052" s="30">
        <f>IFERROR(INDEX(Parâmetros!$E$6:$E$11,MATCH($K1052,Parâmetros!$A$6:$A$11,0)),"")</f>
        <v>6.67</v>
      </c>
      <c r="N1052" s="33">
        <f t="shared" si="97"/>
        <v>0.98800599700149927</v>
      </c>
      <c r="O1052" s="33">
        <f>Parâmetros!$E$13</f>
        <v>0.8</v>
      </c>
      <c r="P1052" s="32" t="str">
        <f>IF(OR($M1052="",$F1052&gt;Parâmetros!$E$14),"Não","Sim")</f>
        <v>Sim</v>
      </c>
      <c r="Q1052" s="32" t="str">
        <f t="shared" si="98"/>
        <v>Sim</v>
      </c>
      <c r="R1052" s="32" t="str">
        <f t="shared" si="99"/>
        <v>Sim</v>
      </c>
      <c r="S1052" s="30">
        <f t="shared" si="100"/>
        <v>0</v>
      </c>
      <c r="T1052" s="32" t="str">
        <f>IF($Q1052&lt;&gt;"Sim","",IF($N1052&gt;Parâmetros!$E$15,"Sim","Não"))</f>
        <v>Não</v>
      </c>
      <c r="U1052" s="17" t="str">
        <f t="shared" si="101"/>
        <v>Na meta</v>
      </c>
      <c r="V1052" s="17" t="str">
        <f>IF($AC1052&lt;&gt;"",IF($L1052&gt;0,"ATENÇÃO · apontou em dia de "&amp;LOWER($AC1052)&amp;" cadastrado","Exceção cadastrada · "&amp;$AC1052)&amp;IF($AD1052="",""," · "&amp;$AD1052),IF($E1052="Férias",IF($L1052&gt;0,"ATENÇÃO · apontou estando de férias no cadastro","Férias no cadastro"),IF($Y1052="Férias / afastamento","Afastamento · "&amp;($Z1052+$AA1052-1)&amp;" dias seguidos sem apontamento",IF($Y1052="Folga trabalhada","ATENÇÃO · apontou em dia de folga da escala 5x2",IF($Y1052="Folga",IF(AND($D1052="5x2",OR(WEEKDAY($F1052,2)=6,WEEKDAY($F1052,2)=7)),"Folga de fim de semana da escala 5x2",IF(AND(OR($D1052="6x1",$D1052="FF 6x1"),WEEKDAY($F1052,2)=6,FALSE()),"Folga de fim de semana · apontou no domingo anterior",IF(AND(OR($D1052="6x1",$D1052="FF 6x1"),WEEKDAY($F1052,2)=7,AND($A1052=$A1051,$L1051&gt;0)),"Folga de fim de semana · apontou no sábado",IF(AND(OR($D1052="6x1",$D1052="FF 6x1"),OR(WEEKDAY($F1052,2)=6,WEEKDAY($F1052,2)=7)),"Folga de fim de semana · sem apontamento no sábado nem no domingo","Folga prevista pelo ciclo")))),IF($Y1052="Indeterminado (início da série)","Sem histórico anterior — informe o dia do ciclo no Cadastro",IF($Y1052="Falta de registro",IF(OR(OR($D1052="6x1",$D1052="FF 6x1"),$D1052="5x2"),"FALTA DE REGISTRO · dia útil da escala "&amp;$E1052,"FALTA DE REGISTRO · dia "&amp;$W1052&amp;" de "&amp;IFERROR(INDEX(Parâmetros!$B$39:$B$48,MATCH($E1052,Parâmetros!$A$39:$A$48,0)),99)&amp;" do ciclo"),IF(OR($D1052="6x1",$D1052="FF 6x1"),IF(OR(AND(WEEKDAY($F1052,2)=6,AND($A1052=$A1053,$L1053&gt;0)),AND(WEEKDAY($F1052,2)=7,AND($A1052=$A1051,$L1051&gt;0))),"ATENÇÃO · apontou sábado e domingo no mesmo fim de semana",IF(OR(WEEKDAY($F1052,2)=6,WEEKDAY($F1052,2)=7),"Jornada de fim de semana do 6x1",IF(OR($H1052&gt;=Parâmetros!$E$20,$H1052&lt;Parâmetros!$E$19),"ATENÇÃO · 6x1 apontou fora do horário diurno","Jornada fixa do 6x1"))),IF($D1052="5x2","Jornada fixa do 5x2",IF($D1052="Folguista",IF($J1052=$K1052,"Evidência confirma sequência","DIVERGE · sequência "&amp;$J1052&amp;" × evidência "&amp;$K1052),IF($K1052=$E1052,"Evidência confirma cadastro","DIVERGE · cadastro "&amp;$E1052&amp;" × evidência "&amp;$K1052)))))))))))</f>
        <v>Evidência confirma cadastro</v>
      </c>
      <c r="W1052" s="34">
        <f>IF(OR(OR($D1052="6x1",$D1052="FF 6x1"),$D1052="5x2"),"",IF($AB1052&lt;&gt;$AB1051,IF(IFERROR(INDEX(Cadastro!$F$5:$F$243,$AB1052),"")="",IF($L1052&gt;0,1,0),IF(IFERROR(INDEX(Cadastro!$F$5:$F$243,$AB1052),"")&lt;=IFERROR(INDEX(Parâmetros!$B$39:$B$48,MATCH($E1052,Parâmetros!$A$39:$A$48,0)),99),IFERROR(INDEX(Cadastro!$F$5:$F$243,$AB1052),""),0)),IF($L1052&gt;0,IF(N($X1051)&gt;0,1,N($W1051)+1),IF(AND($L1052=0,OR(N($W1051)&gt;=IFERROR(INDEX(Parâmetros!$B$39:$B$48,MATCH($E1052,Parâmetros!$A$39:$A$48,0)),99),AND(N($X1051)&gt;0,N($X1051)&lt;IFERROR(INDEX(Parâmetros!$C$39:$C$48,MATCH($E1052,Parâmetros!$A$39:$A$48,0)),0)))),0,N($W1051)+1))))</f>
        <v>2</v>
      </c>
      <c r="X1052" s="34">
        <f>IF(OR(OR($D1052="6x1",$D1052="FF 6x1"),$D1052="5x2"),"",IF($AB1052&lt;&gt;$AB1051,IF(IFERROR(INDEX(Cadastro!$F$5:$F$243,$AB1052),"")="",0,IF(IFERROR(INDEX(Cadastro!$F$5:$F$243,$AB1052),"")&gt;IFERROR(INDEX(Parâmetros!$B$39:$B$48,MATCH($E1052,Parâmetros!$A$39:$A$48,0)),99),IFERROR(INDEX(Cadastro!$F$5:$F$243,$AB1052),"")-IFERROR(INDEX(Parâmetros!$B$39:$B$48,MATCH($E1052,Parâmetros!$A$39:$A$48,0)),99),0)),IF(AND($L1052=0,OR(N($W1051)&gt;=IFERROR(INDEX(Parâmetros!$B$39:$B$48,MATCH($E1052,Parâmetros!$A$39:$A$48,0)),99),AND(N($X1051)&gt;0,N($X1051)&lt;IFERROR(INDEX(Parâmetros!$C$39:$C$48,MATCH($E1052,Parâmetros!$A$39:$A$48,0)),0)))),N($X1051)+1,0)))</f>
        <v>0</v>
      </c>
      <c r="Y1052" t="str">
        <f>IF($AC1052&lt;&gt;"",IF($L1052&gt;0,$AC1052&amp;" · com apontamento",$AC1052),IF($E1052="Férias",IF($L1052&gt;0,"Férias · com apontamento","Férias (cadastro)"),IF(($Z1052+$AA1052-1)&gt;Parâmetros!$E$16,"Férias / afastamento",IF(AND($D1052="5x2",OR(WEEKDAY($F1052,2)=6,WEEKDAY($F1052,2)=7)),IF($L1052&gt;0,"Folga trabalhada","Folga"),IF($L1052&gt;0,"Trabalhado",IF(OR(OR($D1052="6x1",$D1052="FF 6x1"),$D1052="5x2"),IF(AND(OR($D1052="6x1",$D1052="FF 6x1"),OR(WEEKDAY($F1052,2)=6,WEEKDAY($F1052,2)=7)),"Folga","Falta de registro"),IF(AND($AB1052&lt;&gt;$AB1051,IFERROR(INDEX(Cadastro!$F$5:$F$243,$AB1052),"")=""),"Indeterminado (início da série)",IF($X1052&gt;0,"Folga","Falta de registro"))))))))</f>
        <v>Trabalhado</v>
      </c>
      <c r="Z1052" s="34">
        <f>IF(OR($L1052&gt;0,$F1052&gt;Parâmetros!$E$14),0,IF($A1052&lt;&gt;$A1051,1,N($Z1051)+1))</f>
        <v>0</v>
      </c>
      <c r="AA1052" s="34">
        <f>IF(OR($L1052&gt;0,$F1052&gt;Parâmetros!$E$14),0,IF(OR($A1052&lt;&gt;$A1053,$F1053&gt;Parâmetros!$E$14),1,N($AA1053)+1))</f>
        <v>0</v>
      </c>
      <c r="AB1052" s="31">
        <f>IFERROR(MATCH($A1052&amp;"|"&amp;TEXT(_xlfn.MAXIFS(Cadastro!$E$5:$E$243,Cadastro!$A$5:$A$243,$A1052,Cadastro!$E$5:$E$243,"&lt;="&amp;$F1052),"yyyymmdd"),Cadastro!$I$5:$I$243,0),"")</f>
        <v>138</v>
      </c>
      <c r="AC1052" t="str">
        <f>IFERROR(_xlfn.SINGLE(INDEX(Exceções!$D$5:$D$203,MATCH($A1052&amp;"|"&amp;$F1052,Exceções!$F$5:$F$203,0))),"")</f>
        <v/>
      </c>
      <c r="AD1052" t="str">
        <f>IF($AC1052="","",IFERROR(_xlfn.SINGLE(INDEX(Exceções!$E$5:$E$203,MATCH($A1052&amp;"|"&amp;$F1052,Exceções!$F$5:$F$203,0))),""))</f>
        <v/>
      </c>
    </row>
    <row r="1053" spans="1:30" ht="15" hidden="1" customHeight="1" x14ac:dyDescent="0.25">
      <c r="A1053" s="31">
        <v>55138</v>
      </c>
      <c r="B1053" s="17" t="s">
        <v>57</v>
      </c>
      <c r="C1053" s="17" t="str">
        <f>IFERROR(INDEX(Cadastro!$C$5:$C$243,$AB1053),"NÃO INFORMADO")</f>
        <v>MEC</v>
      </c>
      <c r="D1053" s="17" t="str">
        <f>IFERROR(INDEX(Cadastro!$D$5:$D$243,$AB1053),"")</f>
        <v>C</v>
      </c>
      <c r="E1053" s="17" t="str">
        <f>IFERROR(INDEX(Cadastro!$G$5:$G$243,$AB1053),"")</f>
        <v>C</v>
      </c>
      <c r="F1053" s="29">
        <v>46315</v>
      </c>
      <c r="G1053" s="32" t="str">
        <f t="shared" si="96"/>
        <v>ter</v>
      </c>
      <c r="H1053" s="31">
        <f>IF($L1053=0,"",_xlfn.MINIFS(Dados!$Q:$Q,Dados!$A:$A,$A1053,Dados!$S:$S,$F1053))</f>
        <v>0</v>
      </c>
      <c r="I1053" s="31">
        <f>IF($H1053="","",_xlfn.MAXIFS(Dados!$R:$R,Dados!$A:$A,$A1053,Dados!$S:$S,$F1053))</f>
        <v>408</v>
      </c>
      <c r="J1053" s="32" t="str">
        <f>IF($D1053&lt;&gt;"Folguista","",IFERROR(INDEX(Parâmetros!$D$52:$G$52,1,MIN(4,MAX(1,$W1053))),""))</f>
        <v/>
      </c>
      <c r="K1053" s="32" t="str">
        <f>IF(OR($AC1053&lt;&gt;"",$Y1053="Folga",$Y1053="Folga trabalhada",$Y1053="Férias (cadastro)",$Y1053="Férias / afastamento",$Y1053="Indeterminado (início da série)"),"",IF(OR($D1053="6x1",$D1053="FF 6x1"),IF(OR(WEEKDAY($F1053,2)=6,WEEKDAY($F1053,2)=7),"6x1 sáb/dom","6x1"),IF($D1053="5x2","5x2",IF($H1053="",IF($D1053="Folguista",$J1053,$E1053),IF(OR($H1053&gt;=Parâmetros!$E$18,$H1053&lt;Parâmetros!$E$19),"C",IF($H1053&lt;Parâmetros!$E$20,"A","B"))))))</f>
        <v>C</v>
      </c>
      <c r="L1053" s="30">
        <f>SUMIFS(Dados!$E:$E,Dados!$A:$A,$A1053,Dados!$S:$S,$F1053)</f>
        <v>5.74</v>
      </c>
      <c r="M1053" s="30">
        <f>IFERROR(INDEX(Parâmetros!$E$6:$E$11,MATCH($K1053,Parâmetros!$A$6:$A$11,0)),"")</f>
        <v>6.67</v>
      </c>
      <c r="N1053" s="33">
        <f t="shared" si="97"/>
        <v>0.86056971514242886</v>
      </c>
      <c r="O1053" s="33">
        <f>Parâmetros!$E$13</f>
        <v>0.8</v>
      </c>
      <c r="P1053" s="32" t="str">
        <f>IF(OR($M1053="",$F1053&gt;Parâmetros!$E$14),"Não","Sim")</f>
        <v>Sim</v>
      </c>
      <c r="Q1053" s="32" t="str">
        <f t="shared" si="98"/>
        <v>Sim</v>
      </c>
      <c r="R1053" s="32" t="str">
        <f t="shared" si="99"/>
        <v>Sim</v>
      </c>
      <c r="S1053" s="30">
        <f t="shared" si="100"/>
        <v>0</v>
      </c>
      <c r="T1053" s="32" t="str">
        <f>IF($Q1053&lt;&gt;"Sim","",IF($N1053&gt;Parâmetros!$E$15,"Sim","Não"))</f>
        <v>Não</v>
      </c>
      <c r="U1053" s="17" t="str">
        <f t="shared" si="101"/>
        <v>Na meta</v>
      </c>
      <c r="V1053" s="17" t="str">
        <f>IF($AC1053&lt;&gt;"",IF($L1053&gt;0,"ATENÇÃO · apontou em dia de "&amp;LOWER($AC1053)&amp;" cadastrado","Exceção cadastrada · "&amp;$AC1053)&amp;IF($AD1053="",""," · "&amp;$AD1053),IF($E1053="Férias",IF($L1053&gt;0,"ATENÇÃO · apontou estando de férias no cadastro","Férias no cadastro"),IF($Y1053="Férias / afastamento","Afastamento · "&amp;($Z1053+$AA1053-1)&amp;" dias seguidos sem apontamento",IF($Y1053="Folga trabalhada","ATENÇÃO · apontou em dia de folga da escala 5x2",IF($Y1053="Folga",IF(AND($D1053="5x2",OR(WEEKDAY($F1053,2)=6,WEEKDAY($F1053,2)=7)),"Folga de fim de semana da escala 5x2",IF(AND(OR($D1053="6x1",$D1053="FF 6x1"),WEEKDAY($F1053,2)=6,FALSE()),"Folga de fim de semana · apontou no domingo anterior",IF(AND(OR($D1053="6x1",$D1053="FF 6x1"),WEEKDAY($F1053,2)=7,AND($A1053=$A1052,$L1052&gt;0)),"Folga de fim de semana · apontou no sábado",IF(AND(OR($D1053="6x1",$D1053="FF 6x1"),OR(WEEKDAY($F1053,2)=6,WEEKDAY($F1053,2)=7)),"Folga de fim de semana · sem apontamento no sábado nem no domingo","Folga prevista pelo ciclo")))),IF($Y1053="Indeterminado (início da série)","Sem histórico anterior — informe o dia do ciclo no Cadastro",IF($Y1053="Falta de registro",IF(OR(OR($D1053="6x1",$D1053="FF 6x1"),$D1053="5x2"),"FALTA DE REGISTRO · dia útil da escala "&amp;$E1053,"FALTA DE REGISTRO · dia "&amp;$W1053&amp;" de "&amp;IFERROR(INDEX(Parâmetros!$B$39:$B$48,MATCH($E1053,Parâmetros!$A$39:$A$48,0)),99)&amp;" do ciclo"),IF(OR($D1053="6x1",$D1053="FF 6x1"),IF(OR(AND(WEEKDAY($F1053,2)=6,AND($A1053=$A1054,$L1054&gt;0)),AND(WEEKDAY($F1053,2)=7,AND($A1053=$A1052,$L1052&gt;0))),"ATENÇÃO · apontou sábado e domingo no mesmo fim de semana",IF(OR(WEEKDAY($F1053,2)=6,WEEKDAY($F1053,2)=7),"Jornada de fim de semana do 6x1",IF(OR($H1053&gt;=Parâmetros!$E$20,$H1053&lt;Parâmetros!$E$19),"ATENÇÃO · 6x1 apontou fora do horário diurno","Jornada fixa do 6x1"))),IF($D1053="5x2","Jornada fixa do 5x2",IF($D1053="Folguista",IF($J1053=$K1053,"Evidência confirma sequência","DIVERGE · sequência "&amp;$J1053&amp;" × evidência "&amp;$K1053),IF($K1053=$E1053,"Evidência confirma cadastro","DIVERGE · cadastro "&amp;$E1053&amp;" × evidência "&amp;$K1053)))))))))))</f>
        <v>Evidência confirma cadastro</v>
      </c>
      <c r="W1053" s="34">
        <f>IF(OR(OR($D1053="6x1",$D1053="FF 6x1"),$D1053="5x2"),"",IF($AB1053&lt;&gt;$AB1052,IF(IFERROR(INDEX(Cadastro!$F$5:$F$243,$AB1053),"")="",IF($L1053&gt;0,1,0),IF(IFERROR(INDEX(Cadastro!$F$5:$F$243,$AB1053),"")&lt;=IFERROR(INDEX(Parâmetros!$B$39:$B$48,MATCH($E1053,Parâmetros!$A$39:$A$48,0)),99),IFERROR(INDEX(Cadastro!$F$5:$F$243,$AB1053),""),0)),IF($L1053&gt;0,IF(N($X1052)&gt;0,1,N($W1052)+1),IF(AND($L1053=0,OR(N($W1052)&gt;=IFERROR(INDEX(Parâmetros!$B$39:$B$48,MATCH($E1053,Parâmetros!$A$39:$A$48,0)),99),AND(N($X1052)&gt;0,N($X1052)&lt;IFERROR(INDEX(Parâmetros!$C$39:$C$48,MATCH($E1053,Parâmetros!$A$39:$A$48,0)),0)))),0,N($W1052)+1))))</f>
        <v>3</v>
      </c>
      <c r="X1053" s="34">
        <f>IF(OR(OR($D1053="6x1",$D1053="FF 6x1"),$D1053="5x2"),"",IF($AB1053&lt;&gt;$AB1052,IF(IFERROR(INDEX(Cadastro!$F$5:$F$243,$AB1053),"")="",0,IF(IFERROR(INDEX(Cadastro!$F$5:$F$243,$AB1053),"")&gt;IFERROR(INDEX(Parâmetros!$B$39:$B$48,MATCH($E1053,Parâmetros!$A$39:$A$48,0)),99),IFERROR(INDEX(Cadastro!$F$5:$F$243,$AB1053),"")-IFERROR(INDEX(Parâmetros!$B$39:$B$48,MATCH($E1053,Parâmetros!$A$39:$A$48,0)),99),0)),IF(AND($L1053=0,OR(N($W1052)&gt;=IFERROR(INDEX(Parâmetros!$B$39:$B$48,MATCH($E1053,Parâmetros!$A$39:$A$48,0)),99),AND(N($X1052)&gt;0,N($X1052)&lt;IFERROR(INDEX(Parâmetros!$C$39:$C$48,MATCH($E1053,Parâmetros!$A$39:$A$48,0)),0)))),N($X1052)+1,0)))</f>
        <v>0</v>
      </c>
      <c r="Y1053" t="str">
        <f>IF($AC1053&lt;&gt;"",IF($L1053&gt;0,$AC1053&amp;" · com apontamento",$AC1053),IF($E1053="Férias",IF($L1053&gt;0,"Férias · com apontamento","Férias (cadastro)"),IF(($Z1053+$AA1053-1)&gt;Parâmetros!$E$16,"Férias / afastamento",IF(AND($D1053="5x2",OR(WEEKDAY($F1053,2)=6,WEEKDAY($F1053,2)=7)),IF($L1053&gt;0,"Folga trabalhada","Folga"),IF($L1053&gt;0,"Trabalhado",IF(OR(OR($D1053="6x1",$D1053="FF 6x1"),$D1053="5x2"),IF(AND(OR($D1053="6x1",$D1053="FF 6x1"),OR(WEEKDAY($F1053,2)=6,WEEKDAY($F1053,2)=7)),"Folga","Falta de registro"),IF(AND($AB1053&lt;&gt;$AB1052,IFERROR(INDEX(Cadastro!$F$5:$F$243,$AB1053),"")=""),"Indeterminado (início da série)",IF($X1053&gt;0,"Folga","Falta de registro"))))))))</f>
        <v>Trabalhado</v>
      </c>
      <c r="Z1053" s="34">
        <f>IF(OR($L1053&gt;0,$F1053&gt;Parâmetros!$E$14),0,IF($A1053&lt;&gt;$A1052,1,N($Z1052)+1))</f>
        <v>0</v>
      </c>
      <c r="AA1053" s="34">
        <f>IF(OR($L1053&gt;0,$F1053&gt;Parâmetros!$E$14),0,IF(OR($A1053&lt;&gt;$A1054,$F1054&gt;Parâmetros!$E$14),1,N($AA1054)+1))</f>
        <v>0</v>
      </c>
      <c r="AB1053" s="31">
        <f>IFERROR(MATCH($A1053&amp;"|"&amp;TEXT(_xlfn.MAXIFS(Cadastro!$E$5:$E$243,Cadastro!$A$5:$A$243,$A1053,Cadastro!$E$5:$E$243,"&lt;="&amp;$F1053),"yyyymmdd"),Cadastro!$I$5:$I$243,0),"")</f>
        <v>138</v>
      </c>
      <c r="AC1053" t="str">
        <f>IFERROR(_xlfn.SINGLE(INDEX(Exceções!$D$5:$D$203,MATCH($A1053&amp;"|"&amp;$F1053,Exceções!$F$5:$F$203,0))),"")</f>
        <v/>
      </c>
      <c r="AD1053" t="str">
        <f>IF($AC1053="","",IFERROR(_xlfn.SINGLE(INDEX(Exceções!$E$5:$E$203,MATCH($A1053&amp;"|"&amp;$F1053,Exceções!$F$5:$F$203,0))),""))</f>
        <v/>
      </c>
    </row>
    <row r="1054" spans="1:30" ht="15" hidden="1" customHeight="1" x14ac:dyDescent="0.25">
      <c r="A1054" s="31">
        <v>55138</v>
      </c>
      <c r="B1054" s="17" t="s">
        <v>57</v>
      </c>
      <c r="C1054" s="17" t="str">
        <f>IFERROR(INDEX(Cadastro!$C$5:$C$243,$AB1054),"NÃO INFORMADO")</f>
        <v>MEC</v>
      </c>
      <c r="D1054" s="17" t="str">
        <f>IFERROR(INDEX(Cadastro!$D$5:$D$243,$AB1054),"")</f>
        <v>C</v>
      </c>
      <c r="E1054" s="17" t="str">
        <f>IFERROR(INDEX(Cadastro!$G$5:$G$243,$AB1054),"")</f>
        <v>C</v>
      </c>
      <c r="F1054" s="29">
        <v>46316</v>
      </c>
      <c r="G1054" s="32" t="str">
        <f t="shared" si="96"/>
        <v>qua</v>
      </c>
      <c r="H1054" s="31">
        <f>IF($L1054=0,"",_xlfn.MINIFS(Dados!$Q:$Q,Dados!$A:$A,$A1054,Dados!$S:$S,$F1054))</f>
        <v>0</v>
      </c>
      <c r="I1054" s="31">
        <f>IF($H1054="","",_xlfn.MAXIFS(Dados!$R:$R,Dados!$A:$A,$A1054,Dados!$S:$S,$F1054))</f>
        <v>420</v>
      </c>
      <c r="J1054" s="32" t="str">
        <f>IF($D1054&lt;&gt;"Folguista","",IFERROR(INDEX(Parâmetros!$D$52:$G$52,1,MIN(4,MAX(1,$W1054))),""))</f>
        <v/>
      </c>
      <c r="K1054" s="32" t="str">
        <f>IF(OR($AC1054&lt;&gt;"",$Y1054="Folga",$Y1054="Folga trabalhada",$Y1054="Férias (cadastro)",$Y1054="Férias / afastamento",$Y1054="Indeterminado (início da série)"),"",IF(OR($D1054="6x1",$D1054="FF 6x1"),IF(OR(WEEKDAY($F1054,2)=6,WEEKDAY($F1054,2)=7),"6x1 sáb/dom","6x1"),IF($D1054="5x2","5x2",IF($H1054="",IF($D1054="Folguista",$J1054,$E1054),IF(OR($H1054&gt;=Parâmetros!$E$18,$H1054&lt;Parâmetros!$E$19),"C",IF($H1054&lt;Parâmetros!$E$20,"A","B"))))))</f>
        <v>C</v>
      </c>
      <c r="L1054" s="30">
        <f>SUMIFS(Dados!$E:$E,Dados!$A:$A,$A1054,Dados!$S:$S,$F1054)</f>
        <v>6.06</v>
      </c>
      <c r="M1054" s="30">
        <f>IFERROR(INDEX(Parâmetros!$E$6:$E$11,MATCH($K1054,Parâmetros!$A$6:$A$11,0)),"")</f>
        <v>6.67</v>
      </c>
      <c r="N1054" s="33">
        <f t="shared" si="97"/>
        <v>0.90854572713643178</v>
      </c>
      <c r="O1054" s="33">
        <f>Parâmetros!$E$13</f>
        <v>0.8</v>
      </c>
      <c r="P1054" s="32" t="str">
        <f>IF(OR($M1054="",$F1054&gt;Parâmetros!$E$14),"Não","Sim")</f>
        <v>Sim</v>
      </c>
      <c r="Q1054" s="32" t="str">
        <f t="shared" si="98"/>
        <v>Sim</v>
      </c>
      <c r="R1054" s="32" t="str">
        <f t="shared" si="99"/>
        <v>Sim</v>
      </c>
      <c r="S1054" s="30">
        <f t="shared" si="100"/>
        <v>0</v>
      </c>
      <c r="T1054" s="32" t="str">
        <f>IF($Q1054&lt;&gt;"Sim","",IF($N1054&gt;Parâmetros!$E$15,"Sim","Não"))</f>
        <v>Não</v>
      </c>
      <c r="U1054" s="17" t="str">
        <f t="shared" si="101"/>
        <v>Na meta</v>
      </c>
      <c r="V1054" s="17" t="str">
        <f>IF($AC1054&lt;&gt;"",IF($L1054&gt;0,"ATENÇÃO · apontou em dia de "&amp;LOWER($AC1054)&amp;" cadastrado","Exceção cadastrada · "&amp;$AC1054)&amp;IF($AD1054="",""," · "&amp;$AD1054),IF($E1054="Férias",IF($L1054&gt;0,"ATENÇÃO · apontou estando de férias no cadastro","Férias no cadastro"),IF($Y1054="Férias / afastamento","Afastamento · "&amp;($Z1054+$AA1054-1)&amp;" dias seguidos sem apontamento",IF($Y1054="Folga trabalhada","ATENÇÃO · apontou em dia de folga da escala 5x2",IF($Y1054="Folga",IF(AND($D1054="5x2",OR(WEEKDAY($F1054,2)=6,WEEKDAY($F1054,2)=7)),"Folga de fim de semana da escala 5x2",IF(AND(OR($D1054="6x1",$D1054="FF 6x1"),WEEKDAY($F1054,2)=6,FALSE()),"Folga de fim de semana · apontou no domingo anterior",IF(AND(OR($D1054="6x1",$D1054="FF 6x1"),WEEKDAY($F1054,2)=7,AND($A1054=$A1053,$L1053&gt;0)),"Folga de fim de semana · apontou no sábado",IF(AND(OR($D1054="6x1",$D1054="FF 6x1"),OR(WEEKDAY($F1054,2)=6,WEEKDAY($F1054,2)=7)),"Folga de fim de semana · sem apontamento no sábado nem no domingo","Folga prevista pelo ciclo")))),IF($Y1054="Indeterminado (início da série)","Sem histórico anterior — informe o dia do ciclo no Cadastro",IF($Y1054="Falta de registro",IF(OR(OR($D1054="6x1",$D1054="FF 6x1"),$D1054="5x2"),"FALTA DE REGISTRO · dia útil da escala "&amp;$E1054,"FALTA DE REGISTRO · dia "&amp;$W1054&amp;" de "&amp;IFERROR(INDEX(Parâmetros!$B$39:$B$48,MATCH($E1054,Parâmetros!$A$39:$A$48,0)),99)&amp;" do ciclo"),IF(OR($D1054="6x1",$D1054="FF 6x1"),IF(OR(AND(WEEKDAY($F1054,2)=6,AND($A1054=$A1055,$L1055&gt;0)),AND(WEEKDAY($F1054,2)=7,AND($A1054=$A1053,$L1053&gt;0))),"ATENÇÃO · apontou sábado e domingo no mesmo fim de semana",IF(OR(WEEKDAY($F1054,2)=6,WEEKDAY($F1054,2)=7),"Jornada de fim de semana do 6x1",IF(OR($H1054&gt;=Parâmetros!$E$20,$H1054&lt;Parâmetros!$E$19),"ATENÇÃO · 6x1 apontou fora do horário diurno","Jornada fixa do 6x1"))),IF($D1054="5x2","Jornada fixa do 5x2",IF($D1054="Folguista",IF($J1054=$K1054,"Evidência confirma sequência","DIVERGE · sequência "&amp;$J1054&amp;" × evidência "&amp;$K1054),IF($K1054=$E1054,"Evidência confirma cadastro","DIVERGE · cadastro "&amp;$E1054&amp;" × evidência "&amp;$K1054)))))))))))</f>
        <v>Evidência confirma cadastro</v>
      </c>
      <c r="W1054" s="34">
        <f>IF(OR(OR($D1054="6x1",$D1054="FF 6x1"),$D1054="5x2"),"",IF($AB1054&lt;&gt;$AB1053,IF(IFERROR(INDEX(Cadastro!$F$5:$F$243,$AB1054),"")="",IF($L1054&gt;0,1,0),IF(IFERROR(INDEX(Cadastro!$F$5:$F$243,$AB1054),"")&lt;=IFERROR(INDEX(Parâmetros!$B$39:$B$48,MATCH($E1054,Parâmetros!$A$39:$A$48,0)),99),IFERROR(INDEX(Cadastro!$F$5:$F$243,$AB1054),""),0)),IF($L1054&gt;0,IF(N($X1053)&gt;0,1,N($W1053)+1),IF(AND($L1054=0,OR(N($W1053)&gt;=IFERROR(INDEX(Parâmetros!$B$39:$B$48,MATCH($E1054,Parâmetros!$A$39:$A$48,0)),99),AND(N($X1053)&gt;0,N($X1053)&lt;IFERROR(INDEX(Parâmetros!$C$39:$C$48,MATCH($E1054,Parâmetros!$A$39:$A$48,0)),0)))),0,N($W1053)+1))))</f>
        <v>4</v>
      </c>
      <c r="X1054" s="34">
        <f>IF(OR(OR($D1054="6x1",$D1054="FF 6x1"),$D1054="5x2"),"",IF($AB1054&lt;&gt;$AB1053,IF(IFERROR(INDEX(Cadastro!$F$5:$F$243,$AB1054),"")="",0,IF(IFERROR(INDEX(Cadastro!$F$5:$F$243,$AB1054),"")&gt;IFERROR(INDEX(Parâmetros!$B$39:$B$48,MATCH($E1054,Parâmetros!$A$39:$A$48,0)),99),IFERROR(INDEX(Cadastro!$F$5:$F$243,$AB1054),"")-IFERROR(INDEX(Parâmetros!$B$39:$B$48,MATCH($E1054,Parâmetros!$A$39:$A$48,0)),99),0)),IF(AND($L1054=0,OR(N($W1053)&gt;=IFERROR(INDEX(Parâmetros!$B$39:$B$48,MATCH($E1054,Parâmetros!$A$39:$A$48,0)),99),AND(N($X1053)&gt;0,N($X1053)&lt;IFERROR(INDEX(Parâmetros!$C$39:$C$48,MATCH($E1054,Parâmetros!$A$39:$A$48,0)),0)))),N($X1053)+1,0)))</f>
        <v>0</v>
      </c>
      <c r="Y1054" t="str">
        <f>IF($AC1054&lt;&gt;"",IF($L1054&gt;0,$AC1054&amp;" · com apontamento",$AC1054),IF($E1054="Férias",IF($L1054&gt;0,"Férias · com apontamento","Férias (cadastro)"),IF(($Z1054+$AA1054-1)&gt;Parâmetros!$E$16,"Férias / afastamento",IF(AND($D1054="5x2",OR(WEEKDAY($F1054,2)=6,WEEKDAY($F1054,2)=7)),IF($L1054&gt;0,"Folga trabalhada","Folga"),IF($L1054&gt;0,"Trabalhado",IF(OR(OR($D1054="6x1",$D1054="FF 6x1"),$D1054="5x2"),IF(AND(OR($D1054="6x1",$D1054="FF 6x1"),OR(WEEKDAY($F1054,2)=6,WEEKDAY($F1054,2)=7)),"Folga","Falta de registro"),IF(AND($AB1054&lt;&gt;$AB1053,IFERROR(INDEX(Cadastro!$F$5:$F$243,$AB1054),"")=""),"Indeterminado (início da série)",IF($X1054&gt;0,"Folga","Falta de registro"))))))))</f>
        <v>Trabalhado</v>
      </c>
      <c r="Z1054" s="34">
        <f>IF(OR($L1054&gt;0,$F1054&gt;Parâmetros!$E$14),0,IF($A1054&lt;&gt;$A1053,1,N($Z1053)+1))</f>
        <v>0</v>
      </c>
      <c r="AA1054" s="34">
        <f>IF(OR($L1054&gt;0,$F1054&gt;Parâmetros!$E$14),0,IF(OR($A1054&lt;&gt;$A1055,$F1055&gt;Parâmetros!$E$14),1,N($AA1055)+1))</f>
        <v>0</v>
      </c>
      <c r="AB1054" s="31">
        <f>IFERROR(MATCH($A1054&amp;"|"&amp;TEXT(_xlfn.MAXIFS(Cadastro!$E$5:$E$243,Cadastro!$A$5:$A$243,$A1054,Cadastro!$E$5:$E$243,"&lt;="&amp;$F1054),"yyyymmdd"),Cadastro!$I$5:$I$243,0),"")</f>
        <v>138</v>
      </c>
      <c r="AC1054" t="str">
        <f>IFERROR(_xlfn.SINGLE(INDEX(Exceções!$D$5:$D$203,MATCH($A1054&amp;"|"&amp;$F1054,Exceções!$F$5:$F$203,0))),"")</f>
        <v/>
      </c>
      <c r="AD1054" t="str">
        <f>IF($AC1054="","",IFERROR(_xlfn.SINGLE(INDEX(Exceções!$E$5:$E$203,MATCH($A1054&amp;"|"&amp;$F1054,Exceções!$F$5:$F$203,0))),""))</f>
        <v/>
      </c>
    </row>
    <row r="1055" spans="1:30" ht="15" hidden="1" customHeight="1" x14ac:dyDescent="0.25">
      <c r="A1055" s="31">
        <v>55138</v>
      </c>
      <c r="B1055" s="17" t="s">
        <v>57</v>
      </c>
      <c r="C1055" s="17" t="str">
        <f>IFERROR(INDEX(Cadastro!$C$5:$C$243,$AB1055),"NÃO INFORMADO")</f>
        <v>MEC</v>
      </c>
      <c r="D1055" s="17" t="str">
        <f>IFERROR(INDEX(Cadastro!$D$5:$D$243,$AB1055),"")</f>
        <v>C</v>
      </c>
      <c r="E1055" s="17" t="str">
        <f>IFERROR(INDEX(Cadastro!$G$5:$G$243,$AB1055),"")</f>
        <v>C</v>
      </c>
      <c r="F1055" s="29">
        <v>46317</v>
      </c>
      <c r="G1055" s="32" t="str">
        <f t="shared" si="96"/>
        <v>qui</v>
      </c>
      <c r="H1055" s="31">
        <f>IF($L1055=0,"",_xlfn.MINIFS(Dados!$Q:$Q,Dados!$A:$A,$A1055,Dados!$S:$S,$F1055))</f>
        <v>150</v>
      </c>
      <c r="I1055" s="31">
        <f>IF($H1055="","",_xlfn.MAXIFS(Dados!$R:$R,Dados!$A:$A,$A1055,Dados!$S:$S,$F1055))</f>
        <v>361</v>
      </c>
      <c r="J1055" s="32" t="str">
        <f>IF($D1055&lt;&gt;"Folguista","",IFERROR(INDEX(Parâmetros!$D$52:$G$52,1,MIN(4,MAX(1,$W1055))),""))</f>
        <v/>
      </c>
      <c r="K1055" s="32" t="str">
        <f>IF(OR($AC1055&lt;&gt;"",$Y1055="Folga",$Y1055="Folga trabalhada",$Y1055="Férias (cadastro)",$Y1055="Férias / afastamento",$Y1055="Indeterminado (início da série)"),"",IF(OR($D1055="6x1",$D1055="FF 6x1"),IF(OR(WEEKDAY($F1055,2)=6,WEEKDAY($F1055,2)=7),"6x1 sáb/dom","6x1"),IF($D1055="5x2","5x2",IF($H1055="",IF($D1055="Folguista",$J1055,$E1055),IF(OR($H1055&gt;=Parâmetros!$E$18,$H1055&lt;Parâmetros!$E$19),"C",IF($H1055&lt;Parâmetros!$E$20,"A","B"))))))</f>
        <v>C</v>
      </c>
      <c r="L1055" s="30">
        <f>SUMIFS(Dados!$E:$E,Dados!$A:$A,$A1055,Dados!$S:$S,$F1055)</f>
        <v>3.51</v>
      </c>
      <c r="M1055" s="30">
        <f>IFERROR(INDEX(Parâmetros!$E$6:$E$11,MATCH($K1055,Parâmetros!$A$6:$A$11,0)),"")</f>
        <v>6.67</v>
      </c>
      <c r="N1055" s="33">
        <f t="shared" si="97"/>
        <v>0.52623688155922033</v>
      </c>
      <c r="O1055" s="33">
        <f>Parâmetros!$E$13</f>
        <v>0.8</v>
      </c>
      <c r="P1055" s="32" t="str">
        <f>IF(OR($M1055="",$F1055&gt;Parâmetros!$E$14),"Não","Sim")</f>
        <v>Sim</v>
      </c>
      <c r="Q1055" s="32" t="str">
        <f t="shared" si="98"/>
        <v>Sim</v>
      </c>
      <c r="R1055" s="32" t="str">
        <f t="shared" si="99"/>
        <v>Não</v>
      </c>
      <c r="S1055" s="30">
        <f t="shared" si="100"/>
        <v>1.8260000000000005</v>
      </c>
      <c r="T1055" s="32" t="str">
        <f>IF($Q1055&lt;&gt;"Sim","",IF($N1055&gt;Parâmetros!$E$15,"Sim","Não"))</f>
        <v>Não</v>
      </c>
      <c r="U1055" s="17" t="str">
        <f t="shared" si="101"/>
        <v>Abaixo da meta</v>
      </c>
      <c r="V1055" s="17" t="str">
        <f>IF($AC1055&lt;&gt;"",IF($L1055&gt;0,"ATENÇÃO · apontou em dia de "&amp;LOWER($AC1055)&amp;" cadastrado","Exceção cadastrada · "&amp;$AC1055)&amp;IF($AD1055="",""," · "&amp;$AD1055),IF($E1055="Férias",IF($L1055&gt;0,"ATENÇÃO · apontou estando de férias no cadastro","Férias no cadastro"),IF($Y1055="Férias / afastamento","Afastamento · "&amp;($Z1055+$AA1055-1)&amp;" dias seguidos sem apontamento",IF($Y1055="Folga trabalhada","ATENÇÃO · apontou em dia de folga da escala 5x2",IF($Y1055="Folga",IF(AND($D1055="5x2",OR(WEEKDAY($F1055,2)=6,WEEKDAY($F1055,2)=7)),"Folga de fim de semana da escala 5x2",IF(AND(OR($D1055="6x1",$D1055="FF 6x1"),WEEKDAY($F1055,2)=6,FALSE()),"Folga de fim de semana · apontou no domingo anterior",IF(AND(OR($D1055="6x1",$D1055="FF 6x1"),WEEKDAY($F1055,2)=7,AND($A1055=$A1054,$L1054&gt;0)),"Folga de fim de semana · apontou no sábado",IF(AND(OR($D1055="6x1",$D1055="FF 6x1"),OR(WEEKDAY($F1055,2)=6,WEEKDAY($F1055,2)=7)),"Folga de fim de semana · sem apontamento no sábado nem no domingo","Folga prevista pelo ciclo")))),IF($Y1055="Indeterminado (início da série)","Sem histórico anterior — informe o dia do ciclo no Cadastro",IF($Y1055="Falta de registro",IF(OR(OR($D1055="6x1",$D1055="FF 6x1"),$D1055="5x2"),"FALTA DE REGISTRO · dia útil da escala "&amp;$E1055,"FALTA DE REGISTRO · dia "&amp;$W1055&amp;" de "&amp;IFERROR(INDEX(Parâmetros!$B$39:$B$48,MATCH($E1055,Parâmetros!$A$39:$A$48,0)),99)&amp;" do ciclo"),IF(OR($D1055="6x1",$D1055="FF 6x1"),IF(OR(AND(WEEKDAY($F1055,2)=6,AND($A1055=$A1056,$L1056&gt;0)),AND(WEEKDAY($F1055,2)=7,AND($A1055=$A1054,$L1054&gt;0))),"ATENÇÃO · apontou sábado e domingo no mesmo fim de semana",IF(OR(WEEKDAY($F1055,2)=6,WEEKDAY($F1055,2)=7),"Jornada de fim de semana do 6x1",IF(OR($H1055&gt;=Parâmetros!$E$20,$H1055&lt;Parâmetros!$E$19),"ATENÇÃO · 6x1 apontou fora do horário diurno","Jornada fixa do 6x1"))),IF($D1055="5x2","Jornada fixa do 5x2",IF($D1055="Folguista",IF($J1055=$K1055,"Evidência confirma sequência","DIVERGE · sequência "&amp;$J1055&amp;" × evidência "&amp;$K1055),IF($K1055=$E1055,"Evidência confirma cadastro","DIVERGE · cadastro "&amp;$E1055&amp;" × evidência "&amp;$K1055)))))))))))</f>
        <v>Evidência confirma cadastro</v>
      </c>
      <c r="W1055" s="34">
        <f>IF(OR(OR($D1055="6x1",$D1055="FF 6x1"),$D1055="5x2"),"",IF($AB1055&lt;&gt;$AB1054,IF(IFERROR(INDEX(Cadastro!$F$5:$F$243,$AB1055),"")="",IF($L1055&gt;0,1,0),IF(IFERROR(INDEX(Cadastro!$F$5:$F$243,$AB1055),"")&lt;=IFERROR(INDEX(Parâmetros!$B$39:$B$48,MATCH($E1055,Parâmetros!$A$39:$A$48,0)),99),IFERROR(INDEX(Cadastro!$F$5:$F$243,$AB1055),""),0)),IF($L1055&gt;0,IF(N($X1054)&gt;0,1,N($W1054)+1),IF(AND($L1055=0,OR(N($W1054)&gt;=IFERROR(INDEX(Parâmetros!$B$39:$B$48,MATCH($E1055,Parâmetros!$A$39:$A$48,0)),99),AND(N($X1054)&gt;0,N($X1054)&lt;IFERROR(INDEX(Parâmetros!$C$39:$C$48,MATCH($E1055,Parâmetros!$A$39:$A$48,0)),0)))),0,N($W1054)+1))))</f>
        <v>5</v>
      </c>
      <c r="X1055" s="34">
        <f>IF(OR(OR($D1055="6x1",$D1055="FF 6x1"),$D1055="5x2"),"",IF($AB1055&lt;&gt;$AB1054,IF(IFERROR(INDEX(Cadastro!$F$5:$F$243,$AB1055),"")="",0,IF(IFERROR(INDEX(Cadastro!$F$5:$F$243,$AB1055),"")&gt;IFERROR(INDEX(Parâmetros!$B$39:$B$48,MATCH($E1055,Parâmetros!$A$39:$A$48,0)),99),IFERROR(INDEX(Cadastro!$F$5:$F$243,$AB1055),"")-IFERROR(INDEX(Parâmetros!$B$39:$B$48,MATCH($E1055,Parâmetros!$A$39:$A$48,0)),99),0)),IF(AND($L1055=0,OR(N($W1054)&gt;=IFERROR(INDEX(Parâmetros!$B$39:$B$48,MATCH($E1055,Parâmetros!$A$39:$A$48,0)),99),AND(N($X1054)&gt;0,N($X1054)&lt;IFERROR(INDEX(Parâmetros!$C$39:$C$48,MATCH($E1055,Parâmetros!$A$39:$A$48,0)),0)))),N($X1054)+1,0)))</f>
        <v>0</v>
      </c>
      <c r="Y1055" t="str">
        <f>IF($AC1055&lt;&gt;"",IF($L1055&gt;0,$AC1055&amp;" · com apontamento",$AC1055),IF($E1055="Férias",IF($L1055&gt;0,"Férias · com apontamento","Férias (cadastro)"),IF(($Z1055+$AA1055-1)&gt;Parâmetros!$E$16,"Férias / afastamento",IF(AND($D1055="5x2",OR(WEEKDAY($F1055,2)=6,WEEKDAY($F1055,2)=7)),IF($L1055&gt;0,"Folga trabalhada","Folga"),IF($L1055&gt;0,"Trabalhado",IF(OR(OR($D1055="6x1",$D1055="FF 6x1"),$D1055="5x2"),IF(AND(OR($D1055="6x1",$D1055="FF 6x1"),OR(WEEKDAY($F1055,2)=6,WEEKDAY($F1055,2)=7)),"Folga","Falta de registro"),IF(AND($AB1055&lt;&gt;$AB1054,IFERROR(INDEX(Cadastro!$F$5:$F$243,$AB1055),"")=""),"Indeterminado (início da série)",IF($X1055&gt;0,"Folga","Falta de registro"))))))))</f>
        <v>Trabalhado</v>
      </c>
      <c r="Z1055" s="34">
        <f>IF(OR($L1055&gt;0,$F1055&gt;Parâmetros!$E$14),0,IF($A1055&lt;&gt;$A1054,1,N($Z1054)+1))</f>
        <v>0</v>
      </c>
      <c r="AA1055" s="34">
        <f>IF(OR($L1055&gt;0,$F1055&gt;Parâmetros!$E$14),0,IF(OR($A1055&lt;&gt;$A1056,$F1056&gt;Parâmetros!$E$14),1,N($AA1056)+1))</f>
        <v>0</v>
      </c>
      <c r="AB1055" s="31">
        <f>IFERROR(MATCH($A1055&amp;"|"&amp;TEXT(_xlfn.MAXIFS(Cadastro!$E$5:$E$243,Cadastro!$A$5:$A$243,$A1055,Cadastro!$E$5:$E$243,"&lt;="&amp;$F1055),"yyyymmdd"),Cadastro!$I$5:$I$243,0),"")</f>
        <v>138</v>
      </c>
      <c r="AC1055" t="str">
        <f>IFERROR(_xlfn.SINGLE(INDEX(Exceções!$D$5:$D$203,MATCH($A1055&amp;"|"&amp;$F1055,Exceções!$F$5:$F$203,0))),"")</f>
        <v/>
      </c>
      <c r="AD1055" t="str">
        <f>IF($AC1055="","",IFERROR(_xlfn.SINGLE(INDEX(Exceções!$E$5:$E$203,MATCH($A1055&amp;"|"&amp;$F1055,Exceções!$F$5:$F$203,0))),""))</f>
        <v/>
      </c>
    </row>
    <row r="1056" spans="1:30" ht="15" hidden="1" customHeight="1" x14ac:dyDescent="0.25">
      <c r="A1056" s="31">
        <v>55138</v>
      </c>
      <c r="B1056" s="17" t="s">
        <v>57</v>
      </c>
      <c r="C1056" s="17" t="str">
        <f>IFERROR(INDEX(Cadastro!$C$5:$C$243,$AB1056),"NÃO INFORMADO")</f>
        <v>MEC</v>
      </c>
      <c r="D1056" s="17" t="str">
        <f>IFERROR(INDEX(Cadastro!$D$5:$D$243,$AB1056),"")</f>
        <v>C</v>
      </c>
      <c r="E1056" s="17" t="str">
        <f>IFERROR(INDEX(Cadastro!$G$5:$G$243,$AB1056),"")</f>
        <v>C</v>
      </c>
      <c r="F1056" s="29">
        <v>46318</v>
      </c>
      <c r="G1056" s="32" t="str">
        <f t="shared" si="96"/>
        <v>sex</v>
      </c>
      <c r="H1056" s="31" t="str">
        <f>IF($L1056=0,"",_xlfn.MINIFS(Dados!$Q:$Q,Dados!$A:$A,$A1056,Dados!$S:$S,$F1056))</f>
        <v/>
      </c>
      <c r="I1056" s="31" t="str">
        <f>IF($H1056="","",_xlfn.MAXIFS(Dados!$R:$R,Dados!$A:$A,$A1056,Dados!$S:$S,$F1056))</f>
        <v/>
      </c>
      <c r="J1056" s="32" t="str">
        <f>IF($D1056&lt;&gt;"Folguista","",IFERROR(INDEX(Parâmetros!$D$52:$G$52,1,MIN(4,MAX(1,$W1056))),""))</f>
        <v/>
      </c>
      <c r="K1056" s="32" t="str">
        <f>IF(OR($AC1056&lt;&gt;"",$Y1056="Folga",$Y1056="Folga trabalhada",$Y1056="Férias (cadastro)",$Y1056="Férias / afastamento",$Y1056="Indeterminado (início da série)"),"",IF(OR($D1056="6x1",$D1056="FF 6x1"),IF(OR(WEEKDAY($F1056,2)=6,WEEKDAY($F1056,2)=7),"6x1 sáb/dom","6x1"),IF($D1056="5x2","5x2",IF($H1056="",IF($D1056="Folguista",$J1056,$E1056),IF(OR($H1056&gt;=Parâmetros!$E$18,$H1056&lt;Parâmetros!$E$19),"C",IF($H1056&lt;Parâmetros!$E$20,"A","B"))))))</f>
        <v/>
      </c>
      <c r="L1056" s="30">
        <f>SUMIFS(Dados!$E:$E,Dados!$A:$A,$A1056,Dados!$S:$S,$F1056)</f>
        <v>0</v>
      </c>
      <c r="M1056" s="30" t="str">
        <f>IFERROR(INDEX(Parâmetros!$E$6:$E$11,MATCH($K1056,Parâmetros!$A$6:$A$11,0)),"")</f>
        <v/>
      </c>
      <c r="N1056" s="33" t="str">
        <f t="shared" si="97"/>
        <v/>
      </c>
      <c r="O1056" s="33">
        <f>Parâmetros!$E$13</f>
        <v>0.8</v>
      </c>
      <c r="P1056" s="32" t="str">
        <f>IF(OR($M1056="",$F1056&gt;Parâmetros!$E$14),"Não","Sim")</f>
        <v>Não</v>
      </c>
      <c r="Q1056" s="32" t="str">
        <f t="shared" si="98"/>
        <v/>
      </c>
      <c r="R1056" s="32" t="str">
        <f t="shared" si="99"/>
        <v/>
      </c>
      <c r="S1056" s="30" t="str">
        <f t="shared" si="100"/>
        <v/>
      </c>
      <c r="T1056" s="32" t="str">
        <f>IF($Q1056&lt;&gt;"Sim","",IF($N1056&gt;Parâmetros!$E$15,"Sim","Não"))</f>
        <v/>
      </c>
      <c r="U1056" s="17" t="str">
        <f t="shared" si="101"/>
        <v>Folga</v>
      </c>
      <c r="V1056" s="17" t="str">
        <f>IF($AC1056&lt;&gt;"",IF($L1056&gt;0,"ATENÇÃO · apontou em dia de "&amp;LOWER($AC1056)&amp;" cadastrado","Exceção cadastrada · "&amp;$AC1056)&amp;IF($AD1056="",""," · "&amp;$AD1056),IF($E1056="Férias",IF($L1056&gt;0,"ATENÇÃO · apontou estando de férias no cadastro","Férias no cadastro"),IF($Y1056="Férias / afastamento","Afastamento · "&amp;($Z1056+$AA1056-1)&amp;" dias seguidos sem apontamento",IF($Y1056="Folga trabalhada","ATENÇÃO · apontou em dia de folga da escala 5x2",IF($Y1056="Folga",IF(AND($D1056="5x2",OR(WEEKDAY($F1056,2)=6,WEEKDAY($F1056,2)=7)),"Folga de fim de semana da escala 5x2",IF(AND(OR($D1056="6x1",$D1056="FF 6x1"),WEEKDAY($F1056,2)=6,FALSE()),"Folga de fim de semana · apontou no domingo anterior",IF(AND(OR($D1056="6x1",$D1056="FF 6x1"),WEEKDAY($F1056,2)=7,AND($A1056=$A1055,$L1055&gt;0)),"Folga de fim de semana · apontou no sábado",IF(AND(OR($D1056="6x1",$D1056="FF 6x1"),OR(WEEKDAY($F1056,2)=6,WEEKDAY($F1056,2)=7)),"Folga de fim de semana · sem apontamento no sábado nem no domingo","Folga prevista pelo ciclo")))),IF($Y1056="Indeterminado (início da série)","Sem histórico anterior — informe o dia do ciclo no Cadastro",IF($Y1056="Falta de registro",IF(OR(OR($D1056="6x1",$D1056="FF 6x1"),$D1056="5x2"),"FALTA DE REGISTRO · dia útil da escala "&amp;$E1056,"FALTA DE REGISTRO · dia "&amp;$W1056&amp;" de "&amp;IFERROR(INDEX(Parâmetros!$B$39:$B$48,MATCH($E1056,Parâmetros!$A$39:$A$48,0)),99)&amp;" do ciclo"),IF(OR($D1056="6x1",$D1056="FF 6x1"),IF(OR(AND(WEEKDAY($F1056,2)=6,AND($A1056=$A1057,$L1057&gt;0)),AND(WEEKDAY($F1056,2)=7,AND($A1056=$A1055,$L1055&gt;0))),"ATENÇÃO · apontou sábado e domingo no mesmo fim de semana",IF(OR(WEEKDAY($F1056,2)=6,WEEKDAY($F1056,2)=7),"Jornada de fim de semana do 6x1",IF(OR($H1056&gt;=Parâmetros!$E$20,$H1056&lt;Parâmetros!$E$19),"ATENÇÃO · 6x1 apontou fora do horário diurno","Jornada fixa do 6x1"))),IF($D1056="5x2","Jornada fixa do 5x2",IF($D1056="Folguista",IF($J1056=$K1056,"Evidência confirma sequência","DIVERGE · sequência "&amp;$J1056&amp;" × evidência "&amp;$K1056),IF($K1056=$E1056,"Evidência confirma cadastro","DIVERGE · cadastro "&amp;$E1056&amp;" × evidência "&amp;$K1056)))))))))))</f>
        <v>Folga prevista pelo ciclo</v>
      </c>
      <c r="W1056" s="34">
        <f>IF(OR(OR($D1056="6x1",$D1056="FF 6x1"),$D1056="5x2"),"",IF($AB1056&lt;&gt;$AB1055,IF(IFERROR(INDEX(Cadastro!$F$5:$F$243,$AB1056),"")="",IF($L1056&gt;0,1,0),IF(IFERROR(INDEX(Cadastro!$F$5:$F$243,$AB1056),"")&lt;=IFERROR(INDEX(Parâmetros!$B$39:$B$48,MATCH($E1056,Parâmetros!$A$39:$A$48,0)),99),IFERROR(INDEX(Cadastro!$F$5:$F$243,$AB1056),""),0)),IF($L1056&gt;0,IF(N($X1055)&gt;0,1,N($W1055)+1),IF(AND($L1056=0,OR(N($W1055)&gt;=IFERROR(INDEX(Parâmetros!$B$39:$B$48,MATCH($E1056,Parâmetros!$A$39:$A$48,0)),99),AND(N($X1055)&gt;0,N($X1055)&lt;IFERROR(INDEX(Parâmetros!$C$39:$C$48,MATCH($E1056,Parâmetros!$A$39:$A$48,0)),0)))),0,N($W1055)+1))))</f>
        <v>0</v>
      </c>
      <c r="X1056" s="34">
        <f>IF(OR(OR($D1056="6x1",$D1056="FF 6x1"),$D1056="5x2"),"",IF($AB1056&lt;&gt;$AB1055,IF(IFERROR(INDEX(Cadastro!$F$5:$F$243,$AB1056),"")="",0,IF(IFERROR(INDEX(Cadastro!$F$5:$F$243,$AB1056),"")&gt;IFERROR(INDEX(Parâmetros!$B$39:$B$48,MATCH($E1056,Parâmetros!$A$39:$A$48,0)),99),IFERROR(INDEX(Cadastro!$F$5:$F$243,$AB1056),"")-IFERROR(INDEX(Parâmetros!$B$39:$B$48,MATCH($E1056,Parâmetros!$A$39:$A$48,0)),99),0)),IF(AND($L1056=0,OR(N($W1055)&gt;=IFERROR(INDEX(Parâmetros!$B$39:$B$48,MATCH($E1056,Parâmetros!$A$39:$A$48,0)),99),AND(N($X1055)&gt;0,N($X1055)&lt;IFERROR(INDEX(Parâmetros!$C$39:$C$48,MATCH($E1056,Parâmetros!$A$39:$A$48,0)),0)))),N($X1055)+1,0)))</f>
        <v>1</v>
      </c>
      <c r="Y1056" t="str">
        <f>IF($AC1056&lt;&gt;"",IF($L1056&gt;0,$AC1056&amp;" · com apontamento",$AC1056),IF($E1056="Férias",IF($L1056&gt;0,"Férias · com apontamento","Férias (cadastro)"),IF(($Z1056+$AA1056-1)&gt;Parâmetros!$E$16,"Férias / afastamento",IF(AND($D1056="5x2",OR(WEEKDAY($F1056,2)=6,WEEKDAY($F1056,2)=7)),IF($L1056&gt;0,"Folga trabalhada","Folga"),IF($L1056&gt;0,"Trabalhado",IF(OR(OR($D1056="6x1",$D1056="FF 6x1"),$D1056="5x2"),IF(AND(OR($D1056="6x1",$D1056="FF 6x1"),OR(WEEKDAY($F1056,2)=6,WEEKDAY($F1056,2)=7)),"Folga","Falta de registro"),IF(AND($AB1056&lt;&gt;$AB1055,IFERROR(INDEX(Cadastro!$F$5:$F$243,$AB1056),"")=""),"Indeterminado (início da série)",IF($X1056&gt;0,"Folga","Falta de registro"))))))))</f>
        <v>Folga</v>
      </c>
      <c r="Z1056" s="34">
        <f>IF(OR($L1056&gt;0,$F1056&gt;Parâmetros!$E$14),0,IF($A1056&lt;&gt;$A1055,1,N($Z1055)+1))</f>
        <v>1</v>
      </c>
      <c r="AA1056" s="34">
        <f>IF(OR($L1056&gt;0,$F1056&gt;Parâmetros!$E$14),0,IF(OR($A1056&lt;&gt;$A1057,$F1057&gt;Parâmetros!$E$14),1,N($AA1057)+1))</f>
        <v>1</v>
      </c>
      <c r="AB1056" s="31">
        <f>IFERROR(MATCH($A1056&amp;"|"&amp;TEXT(_xlfn.MAXIFS(Cadastro!$E$5:$E$243,Cadastro!$A$5:$A$243,$A1056,Cadastro!$E$5:$E$243,"&lt;="&amp;$F1056),"yyyymmdd"),Cadastro!$I$5:$I$243,0),"")</f>
        <v>138</v>
      </c>
      <c r="AC1056" t="str">
        <f>IFERROR(_xlfn.SINGLE(INDEX(Exceções!$D$5:$D$203,MATCH($A1056&amp;"|"&amp;$F1056,Exceções!$F$5:$F$203,0))),"")</f>
        <v/>
      </c>
      <c r="AD1056" t="str">
        <f>IF($AC1056="","",IFERROR(_xlfn.SINGLE(INDEX(Exceções!$E$5:$E$203,MATCH($A1056&amp;"|"&amp;$F1056,Exceções!$F$5:$F$203,0))),""))</f>
        <v/>
      </c>
    </row>
    <row r="1057" spans="1:30" ht="15" hidden="1" customHeight="1" x14ac:dyDescent="0.25">
      <c r="A1057" s="31">
        <v>55138</v>
      </c>
      <c r="B1057" s="17" t="s">
        <v>57</v>
      </c>
      <c r="C1057" s="17" t="str">
        <f>IFERROR(INDEX(Cadastro!$C$5:$C$243,$AB1057),"NÃO INFORMADO")</f>
        <v>MEC</v>
      </c>
      <c r="D1057" s="17" t="str">
        <f>IFERROR(INDEX(Cadastro!$D$5:$D$243,$AB1057),"")</f>
        <v>C</v>
      </c>
      <c r="E1057" s="17" t="str">
        <f>IFERROR(INDEX(Cadastro!$G$5:$G$243,$AB1057),"")</f>
        <v>C</v>
      </c>
      <c r="F1057" s="29">
        <v>46319</v>
      </c>
      <c r="G1057" s="32" t="str">
        <f t="shared" si="96"/>
        <v>sáb</v>
      </c>
      <c r="H1057" s="31" t="str">
        <f>IF($L1057=0,"",_xlfn.MINIFS(Dados!$Q:$Q,Dados!$A:$A,$A1057,Dados!$S:$S,$F1057))</f>
        <v/>
      </c>
      <c r="I1057" s="31" t="str">
        <f>IF($H1057="","",_xlfn.MAXIFS(Dados!$R:$R,Dados!$A:$A,$A1057,Dados!$S:$S,$F1057))</f>
        <v/>
      </c>
      <c r="J1057" s="32" t="str">
        <f>IF($D1057&lt;&gt;"Folguista","",IFERROR(INDEX(Parâmetros!$D$52:$G$52,1,MIN(4,MAX(1,$W1057))),""))</f>
        <v/>
      </c>
      <c r="K1057" s="32" t="str">
        <f>IF(OR($AC1057&lt;&gt;"",$Y1057="Folga",$Y1057="Folga trabalhada",$Y1057="Férias (cadastro)",$Y1057="Férias / afastamento",$Y1057="Indeterminado (início da série)"),"",IF(OR($D1057="6x1",$D1057="FF 6x1"),IF(OR(WEEKDAY($F1057,2)=6,WEEKDAY($F1057,2)=7),"6x1 sáb/dom","6x1"),IF($D1057="5x2","5x2",IF($H1057="",IF($D1057="Folguista",$J1057,$E1057),IF(OR($H1057&gt;=Parâmetros!$E$18,$H1057&lt;Parâmetros!$E$19),"C",IF($H1057&lt;Parâmetros!$E$20,"A","B"))))))</f>
        <v>C</v>
      </c>
      <c r="L1057" s="30">
        <f>SUMIFS(Dados!$E:$E,Dados!$A:$A,$A1057,Dados!$S:$S,$F1057)</f>
        <v>0</v>
      </c>
      <c r="M1057" s="30">
        <f>IFERROR(INDEX(Parâmetros!$E$6:$E$11,MATCH($K1057,Parâmetros!$A$6:$A$11,0)),"")</f>
        <v>6.67</v>
      </c>
      <c r="N1057" s="33">
        <f t="shared" si="97"/>
        <v>0</v>
      </c>
      <c r="O1057" s="33">
        <f>Parâmetros!$E$13</f>
        <v>0.8</v>
      </c>
      <c r="P1057" s="32" t="str">
        <f>IF(OR($M1057="",$F1057&gt;Parâmetros!$E$14),"Não","Sim")</f>
        <v>Não</v>
      </c>
      <c r="Q1057" s="32" t="str">
        <f t="shared" si="98"/>
        <v/>
      </c>
      <c r="R1057" s="32" t="str">
        <f t="shared" si="99"/>
        <v/>
      </c>
      <c r="S1057" s="30" t="str">
        <f t="shared" si="100"/>
        <v/>
      </c>
      <c r="T1057" s="32" t="str">
        <f>IF($Q1057&lt;&gt;"Sim","",IF($N1057&gt;Parâmetros!$E$15,"Sim","Não"))</f>
        <v/>
      </c>
      <c r="U1057" s="17" t="str">
        <f t="shared" si="101"/>
        <v>Fora da apuração</v>
      </c>
      <c r="V1057" s="17" t="str">
        <f>IF($AC1057&lt;&gt;"",IF($L1057&gt;0,"ATENÇÃO · apontou em dia de "&amp;LOWER($AC1057)&amp;" cadastrado","Exceção cadastrada · "&amp;$AC1057)&amp;IF($AD1057="",""," · "&amp;$AD1057),IF($E1057="Férias",IF($L1057&gt;0,"ATENÇÃO · apontou estando de férias no cadastro","Férias no cadastro"),IF($Y1057="Férias / afastamento","Afastamento · "&amp;($Z1057+$AA1057-1)&amp;" dias seguidos sem apontamento",IF($Y1057="Folga trabalhada","ATENÇÃO · apontou em dia de folga da escala 5x2",IF($Y1057="Folga",IF(AND($D1057="5x2",OR(WEEKDAY($F1057,2)=6,WEEKDAY($F1057,2)=7)),"Folga de fim de semana da escala 5x2",IF(AND(OR($D1057="6x1",$D1057="FF 6x1"),WEEKDAY($F1057,2)=6,FALSE()),"Folga de fim de semana · apontou no domingo anterior",IF(AND(OR($D1057="6x1",$D1057="FF 6x1"),WEEKDAY($F1057,2)=7,AND($A1057=$A1056,$L1056&gt;0)),"Folga de fim de semana · apontou no sábado",IF(AND(OR($D1057="6x1",$D1057="FF 6x1"),OR(WEEKDAY($F1057,2)=6,WEEKDAY($F1057,2)=7)),"Folga de fim de semana · sem apontamento no sábado nem no domingo","Folga prevista pelo ciclo")))),IF($Y1057="Indeterminado (início da série)","Sem histórico anterior — informe o dia do ciclo no Cadastro",IF($Y1057="Falta de registro",IF(OR(OR($D1057="6x1",$D1057="FF 6x1"),$D1057="5x2"),"FALTA DE REGISTRO · dia útil da escala "&amp;$E1057,"FALTA DE REGISTRO · dia "&amp;$W1057&amp;" de "&amp;IFERROR(INDEX(Parâmetros!$B$39:$B$48,MATCH($E1057,Parâmetros!$A$39:$A$48,0)),99)&amp;" do ciclo"),IF(OR($D1057="6x1",$D1057="FF 6x1"),IF(OR(AND(WEEKDAY($F1057,2)=6,AND($A1057=$A1058,$L1058&gt;0)),AND(WEEKDAY($F1057,2)=7,AND($A1057=$A1056,$L1056&gt;0))),"ATENÇÃO · apontou sábado e domingo no mesmo fim de semana",IF(OR(WEEKDAY($F1057,2)=6,WEEKDAY($F1057,2)=7),"Jornada de fim de semana do 6x1",IF(OR($H1057&gt;=Parâmetros!$E$20,$H1057&lt;Parâmetros!$E$19),"ATENÇÃO · 6x1 apontou fora do horário diurno","Jornada fixa do 6x1"))),IF($D1057="5x2","Jornada fixa do 5x2",IF($D1057="Folguista",IF($J1057=$K1057,"Evidência confirma sequência","DIVERGE · sequência "&amp;$J1057&amp;" × evidência "&amp;$K1057),IF($K1057=$E1057,"Evidência confirma cadastro","DIVERGE · cadastro "&amp;$E1057&amp;" × evidência "&amp;$K1057)))))))))))</f>
        <v>FALTA DE REGISTRO · dia 1 de 5 do ciclo</v>
      </c>
      <c r="W1057" s="34">
        <f>IF(OR(OR($D1057="6x1",$D1057="FF 6x1"),$D1057="5x2"),"",IF($AB1057&lt;&gt;$AB1056,IF(IFERROR(INDEX(Cadastro!$F$5:$F$243,$AB1057),"")="",IF($L1057&gt;0,1,0),IF(IFERROR(INDEX(Cadastro!$F$5:$F$243,$AB1057),"")&lt;=IFERROR(INDEX(Parâmetros!$B$39:$B$48,MATCH($E1057,Parâmetros!$A$39:$A$48,0)),99),IFERROR(INDEX(Cadastro!$F$5:$F$243,$AB1057),""),0)),IF($L1057&gt;0,IF(N($X1056)&gt;0,1,N($W1056)+1),IF(AND($L1057=0,OR(N($W1056)&gt;=IFERROR(INDEX(Parâmetros!$B$39:$B$48,MATCH($E1057,Parâmetros!$A$39:$A$48,0)),99),AND(N($X1056)&gt;0,N($X1056)&lt;IFERROR(INDEX(Parâmetros!$C$39:$C$48,MATCH($E1057,Parâmetros!$A$39:$A$48,0)),0)))),0,N($W1056)+1))))</f>
        <v>1</v>
      </c>
      <c r="X1057" s="34">
        <f>IF(OR(OR($D1057="6x1",$D1057="FF 6x1"),$D1057="5x2"),"",IF($AB1057&lt;&gt;$AB1056,IF(IFERROR(INDEX(Cadastro!$F$5:$F$243,$AB1057),"")="",0,IF(IFERROR(INDEX(Cadastro!$F$5:$F$243,$AB1057),"")&gt;IFERROR(INDEX(Parâmetros!$B$39:$B$48,MATCH($E1057,Parâmetros!$A$39:$A$48,0)),99),IFERROR(INDEX(Cadastro!$F$5:$F$243,$AB1057),"")-IFERROR(INDEX(Parâmetros!$B$39:$B$48,MATCH($E1057,Parâmetros!$A$39:$A$48,0)),99),0)),IF(AND($L1057=0,OR(N($W1056)&gt;=IFERROR(INDEX(Parâmetros!$B$39:$B$48,MATCH($E1057,Parâmetros!$A$39:$A$48,0)),99),AND(N($X1056)&gt;0,N($X1056)&lt;IFERROR(INDEX(Parâmetros!$C$39:$C$48,MATCH($E1057,Parâmetros!$A$39:$A$48,0)),0)))),N($X1056)+1,0)))</f>
        <v>0</v>
      </c>
      <c r="Y1057" t="str">
        <f>IF($AC1057&lt;&gt;"",IF($L1057&gt;0,$AC1057&amp;" · com apontamento",$AC1057),IF($E1057="Férias",IF($L1057&gt;0,"Férias · com apontamento","Férias (cadastro)"),IF(($Z1057+$AA1057-1)&gt;Parâmetros!$E$16,"Férias / afastamento",IF(AND($D1057="5x2",OR(WEEKDAY($F1057,2)=6,WEEKDAY($F1057,2)=7)),IF($L1057&gt;0,"Folga trabalhada","Folga"),IF($L1057&gt;0,"Trabalhado",IF(OR(OR($D1057="6x1",$D1057="FF 6x1"),$D1057="5x2"),IF(AND(OR($D1057="6x1",$D1057="FF 6x1"),OR(WEEKDAY($F1057,2)=6,WEEKDAY($F1057,2)=7)),"Folga","Falta de registro"),IF(AND($AB1057&lt;&gt;$AB1056,IFERROR(INDEX(Cadastro!$F$5:$F$243,$AB1057),"")=""),"Indeterminado (início da série)",IF($X1057&gt;0,"Folga","Falta de registro"))))))))</f>
        <v>Falta de registro</v>
      </c>
      <c r="Z1057" s="34">
        <f>IF(OR($L1057&gt;0,$F1057&gt;Parâmetros!$E$14),0,IF($A1057&lt;&gt;$A1056,1,N($Z1056)+1))</f>
        <v>0</v>
      </c>
      <c r="AA1057" s="34">
        <f>IF(OR($L1057&gt;0,$F1057&gt;Parâmetros!$E$14),0,IF(OR($A1057&lt;&gt;$A1058,$F1058&gt;Parâmetros!$E$14),1,N($AA1058)+1))</f>
        <v>0</v>
      </c>
      <c r="AB1057" s="31">
        <f>IFERROR(MATCH($A1057&amp;"|"&amp;TEXT(_xlfn.MAXIFS(Cadastro!$E$5:$E$243,Cadastro!$A$5:$A$243,$A1057,Cadastro!$E$5:$E$243,"&lt;="&amp;$F1057),"yyyymmdd"),Cadastro!$I$5:$I$243,0),"")</f>
        <v>138</v>
      </c>
      <c r="AC1057" t="str">
        <f>IFERROR(_xlfn.SINGLE(INDEX(Exceções!$D$5:$D$203,MATCH($A1057&amp;"|"&amp;$F1057,Exceções!$F$5:$F$203,0))),"")</f>
        <v/>
      </c>
      <c r="AD1057" t="str">
        <f>IF($AC1057="","",IFERROR(_xlfn.SINGLE(INDEX(Exceções!$E$5:$E$203,MATCH($A1057&amp;"|"&amp;$F1057,Exceções!$F$5:$F$203,0))),""))</f>
        <v/>
      </c>
    </row>
    <row r="1058" spans="1:30" ht="15" hidden="1" customHeight="1" x14ac:dyDescent="0.25">
      <c r="A1058" s="31">
        <v>55138</v>
      </c>
      <c r="B1058" s="17" t="s">
        <v>57</v>
      </c>
      <c r="C1058" s="17" t="str">
        <f>IFERROR(INDEX(Cadastro!$C$5:$C$243,$AB1058),"NÃO INFORMADO")</f>
        <v>MEC</v>
      </c>
      <c r="D1058" s="17" t="str">
        <f>IFERROR(INDEX(Cadastro!$D$5:$D$243,$AB1058),"")</f>
        <v>C</v>
      </c>
      <c r="E1058" s="17" t="str">
        <f>IFERROR(INDEX(Cadastro!$G$5:$G$243,$AB1058),"")</f>
        <v>C</v>
      </c>
      <c r="F1058" s="29">
        <v>46320</v>
      </c>
      <c r="G1058" s="32" t="str">
        <f t="shared" si="96"/>
        <v>dom</v>
      </c>
      <c r="H1058" s="31" t="str">
        <f>IF($L1058=0,"",_xlfn.MINIFS(Dados!$Q:$Q,Dados!$A:$A,$A1058,Dados!$S:$S,$F1058))</f>
        <v/>
      </c>
      <c r="I1058" s="31" t="str">
        <f>IF($H1058="","",_xlfn.MAXIFS(Dados!$R:$R,Dados!$A:$A,$A1058,Dados!$S:$S,$F1058))</f>
        <v/>
      </c>
      <c r="J1058" s="32" t="str">
        <f>IF($D1058&lt;&gt;"Folguista","",IFERROR(INDEX(Parâmetros!$D$52:$G$52,1,MIN(4,MAX(1,$W1058))),""))</f>
        <v/>
      </c>
      <c r="K1058" s="32" t="str">
        <f>IF(OR($AC1058&lt;&gt;"",$Y1058="Folga",$Y1058="Folga trabalhada",$Y1058="Férias (cadastro)",$Y1058="Férias / afastamento",$Y1058="Indeterminado (início da série)"),"",IF(OR($D1058="6x1",$D1058="FF 6x1"),IF(OR(WEEKDAY($F1058,2)=6,WEEKDAY($F1058,2)=7),"6x1 sáb/dom","6x1"),IF($D1058="5x2","5x2",IF($H1058="",IF($D1058="Folguista",$J1058,$E1058),IF(OR($H1058&gt;=Parâmetros!$E$18,$H1058&lt;Parâmetros!$E$19),"C",IF($H1058&lt;Parâmetros!$E$20,"A","B"))))))</f>
        <v>C</v>
      </c>
      <c r="L1058" s="30">
        <f>SUMIFS(Dados!$E:$E,Dados!$A:$A,$A1058,Dados!$S:$S,$F1058)</f>
        <v>0</v>
      </c>
      <c r="M1058" s="30">
        <f>IFERROR(INDEX(Parâmetros!$E$6:$E$11,MATCH($K1058,Parâmetros!$A$6:$A$11,0)),"")</f>
        <v>6.67</v>
      </c>
      <c r="N1058" s="33">
        <f t="shared" si="97"/>
        <v>0</v>
      </c>
      <c r="O1058" s="33">
        <f>Parâmetros!$E$13</f>
        <v>0.8</v>
      </c>
      <c r="P1058" s="32" t="str">
        <f>IF(OR($M1058="",$F1058&gt;Parâmetros!$E$14),"Não","Sim")</f>
        <v>Não</v>
      </c>
      <c r="Q1058" s="32" t="str">
        <f t="shared" si="98"/>
        <v/>
      </c>
      <c r="R1058" s="32" t="str">
        <f t="shared" si="99"/>
        <v/>
      </c>
      <c r="S1058" s="30" t="str">
        <f t="shared" si="100"/>
        <v/>
      </c>
      <c r="T1058" s="32" t="str">
        <f>IF($Q1058&lt;&gt;"Sim","",IF($N1058&gt;Parâmetros!$E$15,"Sim","Não"))</f>
        <v/>
      </c>
      <c r="U1058" s="17" t="str">
        <f t="shared" si="101"/>
        <v>Fora da apuração</v>
      </c>
      <c r="V1058" s="17" t="str">
        <f>IF($AC1058&lt;&gt;"",IF($L1058&gt;0,"ATENÇÃO · apontou em dia de "&amp;LOWER($AC1058)&amp;" cadastrado","Exceção cadastrada · "&amp;$AC1058)&amp;IF($AD1058="",""," · "&amp;$AD1058),IF($E1058="Férias",IF($L1058&gt;0,"ATENÇÃO · apontou estando de férias no cadastro","Férias no cadastro"),IF($Y1058="Férias / afastamento","Afastamento · "&amp;($Z1058+$AA1058-1)&amp;" dias seguidos sem apontamento",IF($Y1058="Folga trabalhada","ATENÇÃO · apontou em dia de folga da escala 5x2",IF($Y1058="Folga",IF(AND($D1058="5x2",OR(WEEKDAY($F1058,2)=6,WEEKDAY($F1058,2)=7)),"Folga de fim de semana da escala 5x2",IF(AND(OR($D1058="6x1",$D1058="FF 6x1"),WEEKDAY($F1058,2)=6,FALSE()),"Folga de fim de semana · apontou no domingo anterior",IF(AND(OR($D1058="6x1",$D1058="FF 6x1"),WEEKDAY($F1058,2)=7,AND($A1058=$A1057,$L1057&gt;0)),"Folga de fim de semana · apontou no sábado",IF(AND(OR($D1058="6x1",$D1058="FF 6x1"),OR(WEEKDAY($F1058,2)=6,WEEKDAY($F1058,2)=7)),"Folga de fim de semana · sem apontamento no sábado nem no domingo","Folga prevista pelo ciclo")))),IF($Y1058="Indeterminado (início da série)","Sem histórico anterior — informe o dia do ciclo no Cadastro",IF($Y1058="Falta de registro",IF(OR(OR($D1058="6x1",$D1058="FF 6x1"),$D1058="5x2"),"FALTA DE REGISTRO · dia útil da escala "&amp;$E1058,"FALTA DE REGISTRO · dia "&amp;$W1058&amp;" de "&amp;IFERROR(INDEX(Parâmetros!$B$39:$B$48,MATCH($E1058,Parâmetros!$A$39:$A$48,0)),99)&amp;" do ciclo"),IF(OR($D1058="6x1",$D1058="FF 6x1"),IF(OR(AND(WEEKDAY($F1058,2)=6,AND($A1058=$A1059,$L1059&gt;0)),AND(WEEKDAY($F1058,2)=7,AND($A1058=$A1057,$L1057&gt;0))),"ATENÇÃO · apontou sábado e domingo no mesmo fim de semana",IF(OR(WEEKDAY($F1058,2)=6,WEEKDAY($F1058,2)=7),"Jornada de fim de semana do 6x1",IF(OR($H1058&gt;=Parâmetros!$E$20,$H1058&lt;Parâmetros!$E$19),"ATENÇÃO · 6x1 apontou fora do horário diurno","Jornada fixa do 6x1"))),IF($D1058="5x2","Jornada fixa do 5x2",IF($D1058="Folguista",IF($J1058=$K1058,"Evidência confirma sequência","DIVERGE · sequência "&amp;$J1058&amp;" × evidência "&amp;$K1058),IF($K1058=$E1058,"Evidência confirma cadastro","DIVERGE · cadastro "&amp;$E1058&amp;" × evidência "&amp;$K1058)))))))))))</f>
        <v>FALTA DE REGISTRO · dia 2 de 5 do ciclo</v>
      </c>
      <c r="W1058" s="34">
        <f>IF(OR(OR($D1058="6x1",$D1058="FF 6x1"),$D1058="5x2"),"",IF($AB1058&lt;&gt;$AB1057,IF(IFERROR(INDEX(Cadastro!$F$5:$F$243,$AB1058),"")="",IF($L1058&gt;0,1,0),IF(IFERROR(INDEX(Cadastro!$F$5:$F$243,$AB1058),"")&lt;=IFERROR(INDEX(Parâmetros!$B$39:$B$48,MATCH($E1058,Parâmetros!$A$39:$A$48,0)),99),IFERROR(INDEX(Cadastro!$F$5:$F$243,$AB1058),""),0)),IF($L1058&gt;0,IF(N($X1057)&gt;0,1,N($W1057)+1),IF(AND($L1058=0,OR(N($W1057)&gt;=IFERROR(INDEX(Parâmetros!$B$39:$B$48,MATCH($E1058,Parâmetros!$A$39:$A$48,0)),99),AND(N($X1057)&gt;0,N($X1057)&lt;IFERROR(INDEX(Parâmetros!$C$39:$C$48,MATCH($E1058,Parâmetros!$A$39:$A$48,0)),0)))),0,N($W1057)+1))))</f>
        <v>2</v>
      </c>
      <c r="X1058" s="34">
        <f>IF(OR(OR($D1058="6x1",$D1058="FF 6x1"),$D1058="5x2"),"",IF($AB1058&lt;&gt;$AB1057,IF(IFERROR(INDEX(Cadastro!$F$5:$F$243,$AB1058),"")="",0,IF(IFERROR(INDEX(Cadastro!$F$5:$F$243,$AB1058),"")&gt;IFERROR(INDEX(Parâmetros!$B$39:$B$48,MATCH($E1058,Parâmetros!$A$39:$A$48,0)),99),IFERROR(INDEX(Cadastro!$F$5:$F$243,$AB1058),"")-IFERROR(INDEX(Parâmetros!$B$39:$B$48,MATCH($E1058,Parâmetros!$A$39:$A$48,0)),99),0)),IF(AND($L1058=0,OR(N($W1057)&gt;=IFERROR(INDEX(Parâmetros!$B$39:$B$48,MATCH($E1058,Parâmetros!$A$39:$A$48,0)),99),AND(N($X1057)&gt;0,N($X1057)&lt;IFERROR(INDEX(Parâmetros!$C$39:$C$48,MATCH($E1058,Parâmetros!$A$39:$A$48,0)),0)))),N($X1057)+1,0)))</f>
        <v>0</v>
      </c>
      <c r="Y1058" t="str">
        <f>IF($AC1058&lt;&gt;"",IF($L1058&gt;0,$AC1058&amp;" · com apontamento",$AC1058),IF($E1058="Férias",IF($L1058&gt;0,"Férias · com apontamento","Férias (cadastro)"),IF(($Z1058+$AA1058-1)&gt;Parâmetros!$E$16,"Férias / afastamento",IF(AND($D1058="5x2",OR(WEEKDAY($F1058,2)=6,WEEKDAY($F1058,2)=7)),IF($L1058&gt;0,"Folga trabalhada","Folga"),IF($L1058&gt;0,"Trabalhado",IF(OR(OR($D1058="6x1",$D1058="FF 6x1"),$D1058="5x2"),IF(AND(OR($D1058="6x1",$D1058="FF 6x1"),OR(WEEKDAY($F1058,2)=6,WEEKDAY($F1058,2)=7)),"Folga","Falta de registro"),IF(AND($AB1058&lt;&gt;$AB1057,IFERROR(INDEX(Cadastro!$F$5:$F$243,$AB1058),"")=""),"Indeterminado (início da série)",IF($X1058&gt;0,"Folga","Falta de registro"))))))))</f>
        <v>Falta de registro</v>
      </c>
      <c r="Z1058" s="34">
        <f>IF(OR($L1058&gt;0,$F1058&gt;Parâmetros!$E$14),0,IF($A1058&lt;&gt;$A1057,1,N($Z1057)+1))</f>
        <v>0</v>
      </c>
      <c r="AA1058" s="34">
        <f>IF(OR($L1058&gt;0,$F1058&gt;Parâmetros!$E$14),0,IF(OR($A1058&lt;&gt;$A1059,$F1059&gt;Parâmetros!$E$14),1,N($AA1059)+1))</f>
        <v>0</v>
      </c>
      <c r="AB1058" s="31">
        <f>IFERROR(MATCH($A1058&amp;"|"&amp;TEXT(_xlfn.MAXIFS(Cadastro!$E$5:$E$243,Cadastro!$A$5:$A$243,$A1058,Cadastro!$E$5:$E$243,"&lt;="&amp;$F1058),"yyyymmdd"),Cadastro!$I$5:$I$243,0),"")</f>
        <v>138</v>
      </c>
      <c r="AC1058" t="str">
        <f>IFERROR(_xlfn.SINGLE(INDEX(Exceções!$D$5:$D$203,MATCH($A1058&amp;"|"&amp;$F1058,Exceções!$F$5:$F$203,0))),"")</f>
        <v/>
      </c>
      <c r="AD1058" t="str">
        <f>IF($AC1058="","",IFERROR(_xlfn.SINGLE(INDEX(Exceções!$E$5:$E$203,MATCH($A1058&amp;"|"&amp;$F1058,Exceções!$F$5:$F$203,0))),""))</f>
        <v/>
      </c>
    </row>
    <row r="1059" spans="1:30" ht="15" hidden="1" customHeight="1" x14ac:dyDescent="0.25">
      <c r="A1059" s="31">
        <v>55138</v>
      </c>
      <c r="B1059" s="17" t="s">
        <v>57</v>
      </c>
      <c r="C1059" s="17" t="str">
        <f>IFERROR(INDEX(Cadastro!$C$5:$C$243,$AB1059),"NÃO INFORMADO")</f>
        <v>MEC</v>
      </c>
      <c r="D1059" s="17" t="str">
        <f>IFERROR(INDEX(Cadastro!$D$5:$D$243,$AB1059),"")</f>
        <v>C</v>
      </c>
      <c r="E1059" s="17" t="str">
        <f>IFERROR(INDEX(Cadastro!$G$5:$G$243,$AB1059),"")</f>
        <v>C</v>
      </c>
      <c r="F1059" s="29">
        <v>46321</v>
      </c>
      <c r="G1059" s="32" t="str">
        <f t="shared" si="96"/>
        <v>seg</v>
      </c>
      <c r="H1059" s="31" t="str">
        <f>IF($L1059=0,"",_xlfn.MINIFS(Dados!$Q:$Q,Dados!$A:$A,$A1059,Dados!$S:$S,$F1059))</f>
        <v/>
      </c>
      <c r="I1059" s="31" t="str">
        <f>IF($H1059="","",_xlfn.MAXIFS(Dados!$R:$R,Dados!$A:$A,$A1059,Dados!$S:$S,$F1059))</f>
        <v/>
      </c>
      <c r="J1059" s="32" t="str">
        <f>IF($D1059&lt;&gt;"Folguista","",IFERROR(INDEX(Parâmetros!$D$52:$G$52,1,MIN(4,MAX(1,$W1059))),""))</f>
        <v/>
      </c>
      <c r="K1059" s="32" t="str">
        <f>IF(OR($AC1059&lt;&gt;"",$Y1059="Folga",$Y1059="Folga trabalhada",$Y1059="Férias (cadastro)",$Y1059="Férias / afastamento",$Y1059="Indeterminado (início da série)"),"",IF(OR($D1059="6x1",$D1059="FF 6x1"),IF(OR(WEEKDAY($F1059,2)=6,WEEKDAY($F1059,2)=7),"6x1 sáb/dom","6x1"),IF($D1059="5x2","5x2",IF($H1059="",IF($D1059="Folguista",$J1059,$E1059),IF(OR($H1059&gt;=Parâmetros!$E$18,$H1059&lt;Parâmetros!$E$19),"C",IF($H1059&lt;Parâmetros!$E$20,"A","B"))))))</f>
        <v>C</v>
      </c>
      <c r="L1059" s="30">
        <f>SUMIFS(Dados!$E:$E,Dados!$A:$A,$A1059,Dados!$S:$S,$F1059)</f>
        <v>0</v>
      </c>
      <c r="M1059" s="30">
        <f>IFERROR(INDEX(Parâmetros!$E$6:$E$11,MATCH($K1059,Parâmetros!$A$6:$A$11,0)),"")</f>
        <v>6.67</v>
      </c>
      <c r="N1059" s="33">
        <f t="shared" si="97"/>
        <v>0</v>
      </c>
      <c r="O1059" s="33">
        <f>Parâmetros!$E$13</f>
        <v>0.8</v>
      </c>
      <c r="P1059" s="32" t="str">
        <f>IF(OR($M1059="",$F1059&gt;Parâmetros!$E$14),"Não","Sim")</f>
        <v>Não</v>
      </c>
      <c r="Q1059" s="32" t="str">
        <f t="shared" si="98"/>
        <v/>
      </c>
      <c r="R1059" s="32" t="str">
        <f t="shared" si="99"/>
        <v/>
      </c>
      <c r="S1059" s="30" t="str">
        <f t="shared" si="100"/>
        <v/>
      </c>
      <c r="T1059" s="32" t="str">
        <f>IF($Q1059&lt;&gt;"Sim","",IF($N1059&gt;Parâmetros!$E$15,"Sim","Não"))</f>
        <v/>
      </c>
      <c r="U1059" s="17" t="str">
        <f t="shared" si="101"/>
        <v>Fora da apuração</v>
      </c>
      <c r="V1059" s="17" t="str">
        <f>IF($AC1059&lt;&gt;"",IF($L1059&gt;0,"ATENÇÃO · apontou em dia de "&amp;LOWER($AC1059)&amp;" cadastrado","Exceção cadastrada · "&amp;$AC1059)&amp;IF($AD1059="",""," · "&amp;$AD1059),IF($E1059="Férias",IF($L1059&gt;0,"ATENÇÃO · apontou estando de férias no cadastro","Férias no cadastro"),IF($Y1059="Férias / afastamento","Afastamento · "&amp;($Z1059+$AA1059-1)&amp;" dias seguidos sem apontamento",IF($Y1059="Folga trabalhada","ATENÇÃO · apontou em dia de folga da escala 5x2",IF($Y1059="Folga",IF(AND($D1059="5x2",OR(WEEKDAY($F1059,2)=6,WEEKDAY($F1059,2)=7)),"Folga de fim de semana da escala 5x2",IF(AND(OR($D1059="6x1",$D1059="FF 6x1"),WEEKDAY($F1059,2)=6,FALSE()),"Folga de fim de semana · apontou no domingo anterior",IF(AND(OR($D1059="6x1",$D1059="FF 6x1"),WEEKDAY($F1059,2)=7,AND($A1059=$A1058,$L1058&gt;0)),"Folga de fim de semana · apontou no sábado",IF(AND(OR($D1059="6x1",$D1059="FF 6x1"),OR(WEEKDAY($F1059,2)=6,WEEKDAY($F1059,2)=7)),"Folga de fim de semana · sem apontamento no sábado nem no domingo","Folga prevista pelo ciclo")))),IF($Y1059="Indeterminado (início da série)","Sem histórico anterior — informe o dia do ciclo no Cadastro",IF($Y1059="Falta de registro",IF(OR(OR($D1059="6x1",$D1059="FF 6x1"),$D1059="5x2"),"FALTA DE REGISTRO · dia útil da escala "&amp;$E1059,"FALTA DE REGISTRO · dia "&amp;$W1059&amp;" de "&amp;IFERROR(INDEX(Parâmetros!$B$39:$B$48,MATCH($E1059,Parâmetros!$A$39:$A$48,0)),99)&amp;" do ciclo"),IF(OR($D1059="6x1",$D1059="FF 6x1"),IF(OR(AND(WEEKDAY($F1059,2)=6,AND($A1059=$A1060,$L1060&gt;0)),AND(WEEKDAY($F1059,2)=7,AND($A1059=$A1058,$L1058&gt;0))),"ATENÇÃO · apontou sábado e domingo no mesmo fim de semana",IF(OR(WEEKDAY($F1059,2)=6,WEEKDAY($F1059,2)=7),"Jornada de fim de semana do 6x1",IF(OR($H1059&gt;=Parâmetros!$E$20,$H1059&lt;Parâmetros!$E$19),"ATENÇÃO · 6x1 apontou fora do horário diurno","Jornada fixa do 6x1"))),IF($D1059="5x2","Jornada fixa do 5x2",IF($D1059="Folguista",IF($J1059=$K1059,"Evidência confirma sequência","DIVERGE · sequência "&amp;$J1059&amp;" × evidência "&amp;$K1059),IF($K1059=$E1059,"Evidência confirma cadastro","DIVERGE · cadastro "&amp;$E1059&amp;" × evidência "&amp;$K1059)))))))))))</f>
        <v>FALTA DE REGISTRO · dia 3 de 5 do ciclo</v>
      </c>
      <c r="W1059" s="34">
        <f>IF(OR(OR($D1059="6x1",$D1059="FF 6x1"),$D1059="5x2"),"",IF($AB1059&lt;&gt;$AB1058,IF(IFERROR(INDEX(Cadastro!$F$5:$F$243,$AB1059),"")="",IF($L1059&gt;0,1,0),IF(IFERROR(INDEX(Cadastro!$F$5:$F$243,$AB1059),"")&lt;=IFERROR(INDEX(Parâmetros!$B$39:$B$48,MATCH($E1059,Parâmetros!$A$39:$A$48,0)),99),IFERROR(INDEX(Cadastro!$F$5:$F$243,$AB1059),""),0)),IF($L1059&gt;0,IF(N($X1058)&gt;0,1,N($W1058)+1),IF(AND($L1059=0,OR(N($W1058)&gt;=IFERROR(INDEX(Parâmetros!$B$39:$B$48,MATCH($E1059,Parâmetros!$A$39:$A$48,0)),99),AND(N($X1058)&gt;0,N($X1058)&lt;IFERROR(INDEX(Parâmetros!$C$39:$C$48,MATCH($E1059,Parâmetros!$A$39:$A$48,0)),0)))),0,N($W1058)+1))))</f>
        <v>3</v>
      </c>
      <c r="X1059" s="34">
        <f>IF(OR(OR($D1059="6x1",$D1059="FF 6x1"),$D1059="5x2"),"",IF($AB1059&lt;&gt;$AB1058,IF(IFERROR(INDEX(Cadastro!$F$5:$F$243,$AB1059),"")="",0,IF(IFERROR(INDEX(Cadastro!$F$5:$F$243,$AB1059),"")&gt;IFERROR(INDEX(Parâmetros!$B$39:$B$48,MATCH($E1059,Parâmetros!$A$39:$A$48,0)),99),IFERROR(INDEX(Cadastro!$F$5:$F$243,$AB1059),"")-IFERROR(INDEX(Parâmetros!$B$39:$B$48,MATCH($E1059,Parâmetros!$A$39:$A$48,0)),99),0)),IF(AND($L1059=0,OR(N($W1058)&gt;=IFERROR(INDEX(Parâmetros!$B$39:$B$48,MATCH($E1059,Parâmetros!$A$39:$A$48,0)),99),AND(N($X1058)&gt;0,N($X1058)&lt;IFERROR(INDEX(Parâmetros!$C$39:$C$48,MATCH($E1059,Parâmetros!$A$39:$A$48,0)),0)))),N($X1058)+1,0)))</f>
        <v>0</v>
      </c>
      <c r="Y1059" t="str">
        <f>IF($AC1059&lt;&gt;"",IF($L1059&gt;0,$AC1059&amp;" · com apontamento",$AC1059),IF($E1059="Férias",IF($L1059&gt;0,"Férias · com apontamento","Férias (cadastro)"),IF(($Z1059+$AA1059-1)&gt;Parâmetros!$E$16,"Férias / afastamento",IF(AND($D1059="5x2",OR(WEEKDAY($F1059,2)=6,WEEKDAY($F1059,2)=7)),IF($L1059&gt;0,"Folga trabalhada","Folga"),IF($L1059&gt;0,"Trabalhado",IF(OR(OR($D1059="6x1",$D1059="FF 6x1"),$D1059="5x2"),IF(AND(OR($D1059="6x1",$D1059="FF 6x1"),OR(WEEKDAY($F1059,2)=6,WEEKDAY($F1059,2)=7)),"Folga","Falta de registro"),IF(AND($AB1059&lt;&gt;$AB1058,IFERROR(INDEX(Cadastro!$F$5:$F$243,$AB1059),"")=""),"Indeterminado (início da série)",IF($X1059&gt;0,"Folga","Falta de registro"))))))))</f>
        <v>Falta de registro</v>
      </c>
      <c r="Z1059" s="34">
        <f>IF(OR($L1059&gt;0,$F1059&gt;Parâmetros!$E$14),0,IF($A1059&lt;&gt;$A1058,1,N($Z1058)+1))</f>
        <v>0</v>
      </c>
      <c r="AA1059" s="34">
        <f>IF(OR($L1059&gt;0,$F1059&gt;Parâmetros!$E$14),0,IF(OR($A1059&lt;&gt;$A1060,$F1060&gt;Parâmetros!$E$14),1,N($AA1060)+1))</f>
        <v>0</v>
      </c>
      <c r="AB1059" s="31">
        <f>IFERROR(MATCH($A1059&amp;"|"&amp;TEXT(_xlfn.MAXIFS(Cadastro!$E$5:$E$243,Cadastro!$A$5:$A$243,$A1059,Cadastro!$E$5:$E$243,"&lt;="&amp;$F1059),"yyyymmdd"),Cadastro!$I$5:$I$243,0),"")</f>
        <v>138</v>
      </c>
      <c r="AC1059" t="str">
        <f>IFERROR(_xlfn.SINGLE(INDEX(Exceções!$D$5:$D$203,MATCH($A1059&amp;"|"&amp;$F1059,Exceções!$F$5:$F$203,0))),"")</f>
        <v/>
      </c>
      <c r="AD1059" t="str">
        <f>IF($AC1059="","",IFERROR(_xlfn.SINGLE(INDEX(Exceções!$E$5:$E$203,MATCH($A1059&amp;"|"&amp;$F1059,Exceções!$F$5:$F$203,0))),""))</f>
        <v/>
      </c>
    </row>
    <row r="1060" spans="1:30" ht="15" hidden="1" customHeight="1" x14ac:dyDescent="0.25">
      <c r="A1060" s="31">
        <v>55138</v>
      </c>
      <c r="B1060" s="17" t="s">
        <v>57</v>
      </c>
      <c r="C1060" s="17" t="str">
        <f>IFERROR(INDEX(Cadastro!$C$5:$C$243,$AB1060),"NÃO INFORMADO")</f>
        <v>MEC</v>
      </c>
      <c r="D1060" s="17" t="str">
        <f>IFERROR(INDEX(Cadastro!$D$5:$D$243,$AB1060),"")</f>
        <v>C</v>
      </c>
      <c r="E1060" s="17" t="str">
        <f>IFERROR(INDEX(Cadastro!$G$5:$G$243,$AB1060),"")</f>
        <v>C</v>
      </c>
      <c r="F1060" s="29">
        <v>46322</v>
      </c>
      <c r="G1060" s="32" t="str">
        <f t="shared" si="96"/>
        <v>ter</v>
      </c>
      <c r="H1060" s="31" t="str">
        <f>IF($L1060=0,"",_xlfn.MINIFS(Dados!$Q:$Q,Dados!$A:$A,$A1060,Dados!$S:$S,$F1060))</f>
        <v/>
      </c>
      <c r="I1060" s="31" t="str">
        <f>IF($H1060="","",_xlfn.MAXIFS(Dados!$R:$R,Dados!$A:$A,$A1060,Dados!$S:$S,$F1060))</f>
        <v/>
      </c>
      <c r="J1060" s="32" t="str">
        <f>IF($D1060&lt;&gt;"Folguista","",IFERROR(INDEX(Parâmetros!$D$52:$G$52,1,MIN(4,MAX(1,$W1060))),""))</f>
        <v/>
      </c>
      <c r="K1060" s="32" t="str">
        <f>IF(OR($AC1060&lt;&gt;"",$Y1060="Folga",$Y1060="Folga trabalhada",$Y1060="Férias (cadastro)",$Y1060="Férias / afastamento",$Y1060="Indeterminado (início da série)"),"",IF(OR($D1060="6x1",$D1060="FF 6x1"),IF(OR(WEEKDAY($F1060,2)=6,WEEKDAY($F1060,2)=7),"6x1 sáb/dom","6x1"),IF($D1060="5x2","5x2",IF($H1060="",IF($D1060="Folguista",$J1060,$E1060),IF(OR($H1060&gt;=Parâmetros!$E$18,$H1060&lt;Parâmetros!$E$19),"C",IF($H1060&lt;Parâmetros!$E$20,"A","B"))))))</f>
        <v>C</v>
      </c>
      <c r="L1060" s="30">
        <f>SUMIFS(Dados!$E:$E,Dados!$A:$A,$A1060,Dados!$S:$S,$F1060)</f>
        <v>0</v>
      </c>
      <c r="M1060" s="30">
        <f>IFERROR(INDEX(Parâmetros!$E$6:$E$11,MATCH($K1060,Parâmetros!$A$6:$A$11,0)),"")</f>
        <v>6.67</v>
      </c>
      <c r="N1060" s="33">
        <f t="shared" si="97"/>
        <v>0</v>
      </c>
      <c r="O1060" s="33">
        <f>Parâmetros!$E$13</f>
        <v>0.8</v>
      </c>
      <c r="P1060" s="32" t="str">
        <f>IF(OR($M1060="",$F1060&gt;Parâmetros!$E$14),"Não","Sim")</f>
        <v>Não</v>
      </c>
      <c r="Q1060" s="32" t="str">
        <f t="shared" si="98"/>
        <v/>
      </c>
      <c r="R1060" s="32" t="str">
        <f t="shared" si="99"/>
        <v/>
      </c>
      <c r="S1060" s="30" t="str">
        <f t="shared" si="100"/>
        <v/>
      </c>
      <c r="T1060" s="32" t="str">
        <f>IF($Q1060&lt;&gt;"Sim","",IF($N1060&gt;Parâmetros!$E$15,"Sim","Não"))</f>
        <v/>
      </c>
      <c r="U1060" s="17" t="str">
        <f t="shared" si="101"/>
        <v>Fora da apuração</v>
      </c>
      <c r="V1060" s="17" t="str">
        <f>IF($AC1060&lt;&gt;"",IF($L1060&gt;0,"ATENÇÃO · apontou em dia de "&amp;LOWER($AC1060)&amp;" cadastrado","Exceção cadastrada · "&amp;$AC1060)&amp;IF($AD1060="",""," · "&amp;$AD1060),IF($E1060="Férias",IF($L1060&gt;0,"ATENÇÃO · apontou estando de férias no cadastro","Férias no cadastro"),IF($Y1060="Férias / afastamento","Afastamento · "&amp;($Z1060+$AA1060-1)&amp;" dias seguidos sem apontamento",IF($Y1060="Folga trabalhada","ATENÇÃO · apontou em dia de folga da escala 5x2",IF($Y1060="Folga",IF(AND($D1060="5x2",OR(WEEKDAY($F1060,2)=6,WEEKDAY($F1060,2)=7)),"Folga de fim de semana da escala 5x2",IF(AND(OR($D1060="6x1",$D1060="FF 6x1"),WEEKDAY($F1060,2)=6,FALSE()),"Folga de fim de semana · apontou no domingo anterior",IF(AND(OR($D1060="6x1",$D1060="FF 6x1"),WEEKDAY($F1060,2)=7,AND($A1060=$A1059,$L1059&gt;0)),"Folga de fim de semana · apontou no sábado",IF(AND(OR($D1060="6x1",$D1060="FF 6x1"),OR(WEEKDAY($F1060,2)=6,WEEKDAY($F1060,2)=7)),"Folga de fim de semana · sem apontamento no sábado nem no domingo","Folga prevista pelo ciclo")))),IF($Y1060="Indeterminado (início da série)","Sem histórico anterior — informe o dia do ciclo no Cadastro",IF($Y1060="Falta de registro",IF(OR(OR($D1060="6x1",$D1060="FF 6x1"),$D1060="5x2"),"FALTA DE REGISTRO · dia útil da escala "&amp;$E1060,"FALTA DE REGISTRO · dia "&amp;$W1060&amp;" de "&amp;IFERROR(INDEX(Parâmetros!$B$39:$B$48,MATCH($E1060,Parâmetros!$A$39:$A$48,0)),99)&amp;" do ciclo"),IF(OR($D1060="6x1",$D1060="FF 6x1"),IF(OR(AND(WEEKDAY($F1060,2)=6,AND($A1060=$A1061,$L1061&gt;0)),AND(WEEKDAY($F1060,2)=7,AND($A1060=$A1059,$L1059&gt;0))),"ATENÇÃO · apontou sábado e domingo no mesmo fim de semana",IF(OR(WEEKDAY($F1060,2)=6,WEEKDAY($F1060,2)=7),"Jornada de fim de semana do 6x1",IF(OR($H1060&gt;=Parâmetros!$E$20,$H1060&lt;Parâmetros!$E$19),"ATENÇÃO · 6x1 apontou fora do horário diurno","Jornada fixa do 6x1"))),IF($D1060="5x2","Jornada fixa do 5x2",IF($D1060="Folguista",IF($J1060=$K1060,"Evidência confirma sequência","DIVERGE · sequência "&amp;$J1060&amp;" × evidência "&amp;$K1060),IF($K1060=$E1060,"Evidência confirma cadastro","DIVERGE · cadastro "&amp;$E1060&amp;" × evidência "&amp;$K1060)))))))))))</f>
        <v>FALTA DE REGISTRO · dia 4 de 5 do ciclo</v>
      </c>
      <c r="W1060" s="34">
        <f>IF(OR(OR($D1060="6x1",$D1060="FF 6x1"),$D1060="5x2"),"",IF($AB1060&lt;&gt;$AB1059,IF(IFERROR(INDEX(Cadastro!$F$5:$F$243,$AB1060),"")="",IF($L1060&gt;0,1,0),IF(IFERROR(INDEX(Cadastro!$F$5:$F$243,$AB1060),"")&lt;=IFERROR(INDEX(Parâmetros!$B$39:$B$48,MATCH($E1060,Parâmetros!$A$39:$A$48,0)),99),IFERROR(INDEX(Cadastro!$F$5:$F$243,$AB1060),""),0)),IF($L1060&gt;0,IF(N($X1059)&gt;0,1,N($W1059)+1),IF(AND($L1060=0,OR(N($W1059)&gt;=IFERROR(INDEX(Parâmetros!$B$39:$B$48,MATCH($E1060,Parâmetros!$A$39:$A$48,0)),99),AND(N($X1059)&gt;0,N($X1059)&lt;IFERROR(INDEX(Parâmetros!$C$39:$C$48,MATCH($E1060,Parâmetros!$A$39:$A$48,0)),0)))),0,N($W1059)+1))))</f>
        <v>4</v>
      </c>
      <c r="X1060" s="34">
        <f>IF(OR(OR($D1060="6x1",$D1060="FF 6x1"),$D1060="5x2"),"",IF($AB1060&lt;&gt;$AB1059,IF(IFERROR(INDEX(Cadastro!$F$5:$F$243,$AB1060),"")="",0,IF(IFERROR(INDEX(Cadastro!$F$5:$F$243,$AB1060),"")&gt;IFERROR(INDEX(Parâmetros!$B$39:$B$48,MATCH($E1060,Parâmetros!$A$39:$A$48,0)),99),IFERROR(INDEX(Cadastro!$F$5:$F$243,$AB1060),"")-IFERROR(INDEX(Parâmetros!$B$39:$B$48,MATCH($E1060,Parâmetros!$A$39:$A$48,0)),99),0)),IF(AND($L1060=0,OR(N($W1059)&gt;=IFERROR(INDEX(Parâmetros!$B$39:$B$48,MATCH($E1060,Parâmetros!$A$39:$A$48,0)),99),AND(N($X1059)&gt;0,N($X1059)&lt;IFERROR(INDEX(Parâmetros!$C$39:$C$48,MATCH($E1060,Parâmetros!$A$39:$A$48,0)),0)))),N($X1059)+1,0)))</f>
        <v>0</v>
      </c>
      <c r="Y1060" t="str">
        <f>IF($AC1060&lt;&gt;"",IF($L1060&gt;0,$AC1060&amp;" · com apontamento",$AC1060),IF($E1060="Férias",IF($L1060&gt;0,"Férias · com apontamento","Férias (cadastro)"),IF(($Z1060+$AA1060-1)&gt;Parâmetros!$E$16,"Férias / afastamento",IF(AND($D1060="5x2",OR(WEEKDAY($F1060,2)=6,WEEKDAY($F1060,2)=7)),IF($L1060&gt;0,"Folga trabalhada","Folga"),IF($L1060&gt;0,"Trabalhado",IF(OR(OR($D1060="6x1",$D1060="FF 6x1"),$D1060="5x2"),IF(AND(OR($D1060="6x1",$D1060="FF 6x1"),OR(WEEKDAY($F1060,2)=6,WEEKDAY($F1060,2)=7)),"Folga","Falta de registro"),IF(AND($AB1060&lt;&gt;$AB1059,IFERROR(INDEX(Cadastro!$F$5:$F$243,$AB1060),"")=""),"Indeterminado (início da série)",IF($X1060&gt;0,"Folga","Falta de registro"))))))))</f>
        <v>Falta de registro</v>
      </c>
      <c r="Z1060" s="34">
        <f>IF(OR($L1060&gt;0,$F1060&gt;Parâmetros!$E$14),0,IF($A1060&lt;&gt;$A1059,1,N($Z1059)+1))</f>
        <v>0</v>
      </c>
      <c r="AA1060" s="34">
        <f>IF(OR($L1060&gt;0,$F1060&gt;Parâmetros!$E$14),0,IF(OR($A1060&lt;&gt;$A1061,$F1061&gt;Parâmetros!$E$14),1,N($AA1061)+1))</f>
        <v>0</v>
      </c>
      <c r="AB1060" s="31">
        <f>IFERROR(MATCH($A1060&amp;"|"&amp;TEXT(_xlfn.MAXIFS(Cadastro!$E$5:$E$243,Cadastro!$A$5:$A$243,$A1060,Cadastro!$E$5:$E$243,"&lt;="&amp;$F1060),"yyyymmdd"),Cadastro!$I$5:$I$243,0),"")</f>
        <v>138</v>
      </c>
      <c r="AC1060" t="str">
        <f>IFERROR(_xlfn.SINGLE(INDEX(Exceções!$D$5:$D$203,MATCH($A1060&amp;"|"&amp;$F1060,Exceções!$F$5:$F$203,0))),"")</f>
        <v/>
      </c>
      <c r="AD1060" t="str">
        <f>IF($AC1060="","",IFERROR(_xlfn.SINGLE(INDEX(Exceções!$E$5:$E$203,MATCH($A1060&amp;"|"&amp;$F1060,Exceções!$F$5:$F$203,0))),""))</f>
        <v/>
      </c>
    </row>
    <row r="1061" spans="1:30" ht="15" hidden="1" customHeight="1" x14ac:dyDescent="0.25">
      <c r="A1061" s="31">
        <v>55138</v>
      </c>
      <c r="B1061" s="17" t="s">
        <v>57</v>
      </c>
      <c r="C1061" s="17" t="str">
        <f>IFERROR(INDEX(Cadastro!$C$5:$C$243,$AB1061),"NÃO INFORMADO")</f>
        <v>MEC</v>
      </c>
      <c r="D1061" s="17" t="str">
        <f>IFERROR(INDEX(Cadastro!$D$5:$D$243,$AB1061),"")</f>
        <v>C</v>
      </c>
      <c r="E1061" s="17" t="str">
        <f>IFERROR(INDEX(Cadastro!$G$5:$G$243,$AB1061),"")</f>
        <v>C</v>
      </c>
      <c r="F1061" s="29">
        <v>46323</v>
      </c>
      <c r="G1061" s="32" t="str">
        <f t="shared" si="96"/>
        <v>qua</v>
      </c>
      <c r="H1061" s="31" t="str">
        <f>IF($L1061=0,"",_xlfn.MINIFS(Dados!$Q:$Q,Dados!$A:$A,$A1061,Dados!$S:$S,$F1061))</f>
        <v/>
      </c>
      <c r="I1061" s="31" t="str">
        <f>IF($H1061="","",_xlfn.MAXIFS(Dados!$R:$R,Dados!$A:$A,$A1061,Dados!$S:$S,$F1061))</f>
        <v/>
      </c>
      <c r="J1061" s="32" t="str">
        <f>IF($D1061&lt;&gt;"Folguista","",IFERROR(INDEX(Parâmetros!$D$52:$G$52,1,MIN(4,MAX(1,$W1061))),""))</f>
        <v/>
      </c>
      <c r="K1061" s="32" t="str">
        <f>IF(OR($AC1061&lt;&gt;"",$Y1061="Folga",$Y1061="Folga trabalhada",$Y1061="Férias (cadastro)",$Y1061="Férias / afastamento",$Y1061="Indeterminado (início da série)"),"",IF(OR($D1061="6x1",$D1061="FF 6x1"),IF(OR(WEEKDAY($F1061,2)=6,WEEKDAY($F1061,2)=7),"6x1 sáb/dom","6x1"),IF($D1061="5x2","5x2",IF($H1061="",IF($D1061="Folguista",$J1061,$E1061),IF(OR($H1061&gt;=Parâmetros!$E$18,$H1061&lt;Parâmetros!$E$19),"C",IF($H1061&lt;Parâmetros!$E$20,"A","B"))))))</f>
        <v>C</v>
      </c>
      <c r="L1061" s="30">
        <f>SUMIFS(Dados!$E:$E,Dados!$A:$A,$A1061,Dados!$S:$S,$F1061)</f>
        <v>0</v>
      </c>
      <c r="M1061" s="30">
        <f>IFERROR(INDEX(Parâmetros!$E$6:$E$11,MATCH($K1061,Parâmetros!$A$6:$A$11,0)),"")</f>
        <v>6.67</v>
      </c>
      <c r="N1061" s="33">
        <f t="shared" si="97"/>
        <v>0</v>
      </c>
      <c r="O1061" s="33">
        <f>Parâmetros!$E$13</f>
        <v>0.8</v>
      </c>
      <c r="P1061" s="32" t="str">
        <f>IF(OR($M1061="",$F1061&gt;Parâmetros!$E$14),"Não","Sim")</f>
        <v>Não</v>
      </c>
      <c r="Q1061" s="32" t="str">
        <f t="shared" si="98"/>
        <v/>
      </c>
      <c r="R1061" s="32" t="str">
        <f t="shared" si="99"/>
        <v/>
      </c>
      <c r="S1061" s="30" t="str">
        <f t="shared" si="100"/>
        <v/>
      </c>
      <c r="T1061" s="32" t="str">
        <f>IF($Q1061&lt;&gt;"Sim","",IF($N1061&gt;Parâmetros!$E$15,"Sim","Não"))</f>
        <v/>
      </c>
      <c r="U1061" s="17" t="str">
        <f t="shared" si="101"/>
        <v>Fora da apuração</v>
      </c>
      <c r="V1061" s="17" t="str">
        <f>IF($AC1061&lt;&gt;"",IF($L1061&gt;0,"ATENÇÃO · apontou em dia de "&amp;LOWER($AC1061)&amp;" cadastrado","Exceção cadastrada · "&amp;$AC1061)&amp;IF($AD1061="",""," · "&amp;$AD1061),IF($E1061="Férias",IF($L1061&gt;0,"ATENÇÃO · apontou estando de férias no cadastro","Férias no cadastro"),IF($Y1061="Férias / afastamento","Afastamento · "&amp;($Z1061+$AA1061-1)&amp;" dias seguidos sem apontamento",IF($Y1061="Folga trabalhada","ATENÇÃO · apontou em dia de folga da escala 5x2",IF($Y1061="Folga",IF(AND($D1061="5x2",OR(WEEKDAY($F1061,2)=6,WEEKDAY($F1061,2)=7)),"Folga de fim de semana da escala 5x2",IF(AND(OR($D1061="6x1",$D1061="FF 6x1"),WEEKDAY($F1061,2)=6,FALSE()),"Folga de fim de semana · apontou no domingo anterior",IF(AND(OR($D1061="6x1",$D1061="FF 6x1"),WEEKDAY($F1061,2)=7,AND($A1061=$A1060,$L1060&gt;0)),"Folga de fim de semana · apontou no sábado",IF(AND(OR($D1061="6x1",$D1061="FF 6x1"),OR(WEEKDAY($F1061,2)=6,WEEKDAY($F1061,2)=7)),"Folga de fim de semana · sem apontamento no sábado nem no domingo","Folga prevista pelo ciclo")))),IF($Y1061="Indeterminado (início da série)","Sem histórico anterior — informe o dia do ciclo no Cadastro",IF($Y1061="Falta de registro",IF(OR(OR($D1061="6x1",$D1061="FF 6x1"),$D1061="5x2"),"FALTA DE REGISTRO · dia útil da escala "&amp;$E1061,"FALTA DE REGISTRO · dia "&amp;$W1061&amp;" de "&amp;IFERROR(INDEX(Parâmetros!$B$39:$B$48,MATCH($E1061,Parâmetros!$A$39:$A$48,0)),99)&amp;" do ciclo"),IF(OR($D1061="6x1",$D1061="FF 6x1"),IF(OR(AND(WEEKDAY($F1061,2)=6,AND($A1061=$A1062,$L1062&gt;0)),AND(WEEKDAY($F1061,2)=7,AND($A1061=$A1060,$L1060&gt;0))),"ATENÇÃO · apontou sábado e domingo no mesmo fim de semana",IF(OR(WEEKDAY($F1061,2)=6,WEEKDAY($F1061,2)=7),"Jornada de fim de semana do 6x1",IF(OR($H1061&gt;=Parâmetros!$E$20,$H1061&lt;Parâmetros!$E$19),"ATENÇÃO · 6x1 apontou fora do horário diurno","Jornada fixa do 6x1"))),IF($D1061="5x2","Jornada fixa do 5x2",IF($D1061="Folguista",IF($J1061=$K1061,"Evidência confirma sequência","DIVERGE · sequência "&amp;$J1061&amp;" × evidência "&amp;$K1061),IF($K1061=$E1061,"Evidência confirma cadastro","DIVERGE · cadastro "&amp;$E1061&amp;" × evidência "&amp;$K1061)))))))))))</f>
        <v>FALTA DE REGISTRO · dia 5 de 5 do ciclo</v>
      </c>
      <c r="W1061" s="34">
        <f>IF(OR(OR($D1061="6x1",$D1061="FF 6x1"),$D1061="5x2"),"",IF($AB1061&lt;&gt;$AB1060,IF(IFERROR(INDEX(Cadastro!$F$5:$F$243,$AB1061),"")="",IF($L1061&gt;0,1,0),IF(IFERROR(INDEX(Cadastro!$F$5:$F$243,$AB1061),"")&lt;=IFERROR(INDEX(Parâmetros!$B$39:$B$48,MATCH($E1061,Parâmetros!$A$39:$A$48,0)),99),IFERROR(INDEX(Cadastro!$F$5:$F$243,$AB1061),""),0)),IF($L1061&gt;0,IF(N($X1060)&gt;0,1,N($W1060)+1),IF(AND($L1061=0,OR(N($W1060)&gt;=IFERROR(INDEX(Parâmetros!$B$39:$B$48,MATCH($E1061,Parâmetros!$A$39:$A$48,0)),99),AND(N($X1060)&gt;0,N($X1060)&lt;IFERROR(INDEX(Parâmetros!$C$39:$C$48,MATCH($E1061,Parâmetros!$A$39:$A$48,0)),0)))),0,N($W1060)+1))))</f>
        <v>5</v>
      </c>
      <c r="X1061" s="34">
        <f>IF(OR(OR($D1061="6x1",$D1061="FF 6x1"),$D1061="5x2"),"",IF($AB1061&lt;&gt;$AB1060,IF(IFERROR(INDEX(Cadastro!$F$5:$F$243,$AB1061),"")="",0,IF(IFERROR(INDEX(Cadastro!$F$5:$F$243,$AB1061),"")&gt;IFERROR(INDEX(Parâmetros!$B$39:$B$48,MATCH($E1061,Parâmetros!$A$39:$A$48,0)),99),IFERROR(INDEX(Cadastro!$F$5:$F$243,$AB1061),"")-IFERROR(INDEX(Parâmetros!$B$39:$B$48,MATCH($E1061,Parâmetros!$A$39:$A$48,0)),99),0)),IF(AND($L1061=0,OR(N($W1060)&gt;=IFERROR(INDEX(Parâmetros!$B$39:$B$48,MATCH($E1061,Parâmetros!$A$39:$A$48,0)),99),AND(N($X1060)&gt;0,N($X1060)&lt;IFERROR(INDEX(Parâmetros!$C$39:$C$48,MATCH($E1061,Parâmetros!$A$39:$A$48,0)),0)))),N($X1060)+1,0)))</f>
        <v>0</v>
      </c>
      <c r="Y1061" t="str">
        <f>IF($AC1061&lt;&gt;"",IF($L1061&gt;0,$AC1061&amp;" · com apontamento",$AC1061),IF($E1061="Férias",IF($L1061&gt;0,"Férias · com apontamento","Férias (cadastro)"),IF(($Z1061+$AA1061-1)&gt;Parâmetros!$E$16,"Férias / afastamento",IF(AND($D1061="5x2",OR(WEEKDAY($F1061,2)=6,WEEKDAY($F1061,2)=7)),IF($L1061&gt;0,"Folga trabalhada","Folga"),IF($L1061&gt;0,"Trabalhado",IF(OR(OR($D1061="6x1",$D1061="FF 6x1"),$D1061="5x2"),IF(AND(OR($D1061="6x1",$D1061="FF 6x1"),OR(WEEKDAY($F1061,2)=6,WEEKDAY($F1061,2)=7)),"Folga","Falta de registro"),IF(AND($AB1061&lt;&gt;$AB1060,IFERROR(INDEX(Cadastro!$F$5:$F$243,$AB1061),"")=""),"Indeterminado (início da série)",IF($X1061&gt;0,"Folga","Falta de registro"))))))))</f>
        <v>Falta de registro</v>
      </c>
      <c r="Z1061" s="34">
        <f>IF(OR($L1061&gt;0,$F1061&gt;Parâmetros!$E$14),0,IF($A1061&lt;&gt;$A1060,1,N($Z1060)+1))</f>
        <v>0</v>
      </c>
      <c r="AA1061" s="34">
        <f>IF(OR($L1061&gt;0,$F1061&gt;Parâmetros!$E$14),0,IF(OR($A1061&lt;&gt;$A1062,$F1062&gt;Parâmetros!$E$14),1,N($AA1062)+1))</f>
        <v>0</v>
      </c>
      <c r="AB1061" s="31">
        <f>IFERROR(MATCH($A1061&amp;"|"&amp;TEXT(_xlfn.MAXIFS(Cadastro!$E$5:$E$243,Cadastro!$A$5:$A$243,$A1061,Cadastro!$E$5:$E$243,"&lt;="&amp;$F1061),"yyyymmdd"),Cadastro!$I$5:$I$243,0),"")</f>
        <v>138</v>
      </c>
      <c r="AC1061" t="str">
        <f>IFERROR(_xlfn.SINGLE(INDEX(Exceções!$D$5:$D$203,MATCH($A1061&amp;"|"&amp;$F1061,Exceções!$F$5:$F$203,0))),"")</f>
        <v/>
      </c>
      <c r="AD1061" t="str">
        <f>IF($AC1061="","",IFERROR(_xlfn.SINGLE(INDEX(Exceções!$E$5:$E$203,MATCH($A1061&amp;"|"&amp;$F1061,Exceções!$F$5:$F$203,0))),""))</f>
        <v/>
      </c>
    </row>
    <row r="1062" spans="1:30" ht="15" hidden="1" customHeight="1" x14ac:dyDescent="0.25">
      <c r="A1062" s="31">
        <v>55138</v>
      </c>
      <c r="B1062" s="17" t="s">
        <v>57</v>
      </c>
      <c r="C1062" s="17" t="str">
        <f>IFERROR(INDEX(Cadastro!$C$5:$C$243,$AB1062),"NÃO INFORMADO")</f>
        <v>MEC</v>
      </c>
      <c r="D1062" s="17" t="str">
        <f>IFERROR(INDEX(Cadastro!$D$5:$D$243,$AB1062),"")</f>
        <v>C</v>
      </c>
      <c r="E1062" s="17" t="str">
        <f>IFERROR(INDEX(Cadastro!$G$5:$G$243,$AB1062),"")</f>
        <v>C</v>
      </c>
      <c r="F1062" s="29">
        <v>46324</v>
      </c>
      <c r="G1062" s="32" t="str">
        <f t="shared" si="96"/>
        <v>qui</v>
      </c>
      <c r="H1062" s="31" t="str">
        <f>IF($L1062=0,"",_xlfn.MINIFS(Dados!$Q:$Q,Dados!$A:$A,$A1062,Dados!$S:$S,$F1062))</f>
        <v/>
      </c>
      <c r="I1062" s="31" t="str">
        <f>IF($H1062="","",_xlfn.MAXIFS(Dados!$R:$R,Dados!$A:$A,$A1062,Dados!$S:$S,$F1062))</f>
        <v/>
      </c>
      <c r="J1062" s="32" t="str">
        <f>IF($D1062&lt;&gt;"Folguista","",IFERROR(INDEX(Parâmetros!$D$52:$G$52,1,MIN(4,MAX(1,$W1062))),""))</f>
        <v/>
      </c>
      <c r="K1062" s="32" t="str">
        <f>IF(OR($AC1062&lt;&gt;"",$Y1062="Folga",$Y1062="Folga trabalhada",$Y1062="Férias (cadastro)",$Y1062="Férias / afastamento",$Y1062="Indeterminado (início da série)"),"",IF(OR($D1062="6x1",$D1062="FF 6x1"),IF(OR(WEEKDAY($F1062,2)=6,WEEKDAY($F1062,2)=7),"6x1 sáb/dom","6x1"),IF($D1062="5x2","5x2",IF($H1062="",IF($D1062="Folguista",$J1062,$E1062),IF(OR($H1062&gt;=Parâmetros!$E$18,$H1062&lt;Parâmetros!$E$19),"C",IF($H1062&lt;Parâmetros!$E$20,"A","B"))))))</f>
        <v/>
      </c>
      <c r="L1062" s="30">
        <f>SUMIFS(Dados!$E:$E,Dados!$A:$A,$A1062,Dados!$S:$S,$F1062)</f>
        <v>0</v>
      </c>
      <c r="M1062" s="30" t="str">
        <f>IFERROR(INDEX(Parâmetros!$E$6:$E$11,MATCH($K1062,Parâmetros!$A$6:$A$11,0)),"")</f>
        <v/>
      </c>
      <c r="N1062" s="33" t="str">
        <f t="shared" si="97"/>
        <v/>
      </c>
      <c r="O1062" s="33">
        <f>Parâmetros!$E$13</f>
        <v>0.8</v>
      </c>
      <c r="P1062" s="32" t="str">
        <f>IF(OR($M1062="",$F1062&gt;Parâmetros!$E$14),"Não","Sim")</f>
        <v>Não</v>
      </c>
      <c r="Q1062" s="32" t="str">
        <f t="shared" si="98"/>
        <v/>
      </c>
      <c r="R1062" s="32" t="str">
        <f t="shared" si="99"/>
        <v/>
      </c>
      <c r="S1062" s="30" t="str">
        <f t="shared" si="100"/>
        <v/>
      </c>
      <c r="T1062" s="32" t="str">
        <f>IF($Q1062&lt;&gt;"Sim","",IF($N1062&gt;Parâmetros!$E$15,"Sim","Não"))</f>
        <v/>
      </c>
      <c r="U1062" s="17" t="str">
        <f t="shared" si="101"/>
        <v>Folga</v>
      </c>
      <c r="V1062" s="17" t="str">
        <f>IF($AC1062&lt;&gt;"",IF($L1062&gt;0,"ATENÇÃO · apontou em dia de "&amp;LOWER($AC1062)&amp;" cadastrado","Exceção cadastrada · "&amp;$AC1062)&amp;IF($AD1062="",""," · "&amp;$AD1062),IF($E1062="Férias",IF($L1062&gt;0,"ATENÇÃO · apontou estando de férias no cadastro","Férias no cadastro"),IF($Y1062="Férias / afastamento","Afastamento · "&amp;($Z1062+$AA1062-1)&amp;" dias seguidos sem apontamento",IF($Y1062="Folga trabalhada","ATENÇÃO · apontou em dia de folga da escala 5x2",IF($Y1062="Folga",IF(AND($D1062="5x2",OR(WEEKDAY($F1062,2)=6,WEEKDAY($F1062,2)=7)),"Folga de fim de semana da escala 5x2",IF(AND(OR($D1062="6x1",$D1062="FF 6x1"),WEEKDAY($F1062,2)=6,FALSE()),"Folga de fim de semana · apontou no domingo anterior",IF(AND(OR($D1062="6x1",$D1062="FF 6x1"),WEEKDAY($F1062,2)=7,AND($A1062=$A1061,$L1061&gt;0)),"Folga de fim de semana · apontou no sábado",IF(AND(OR($D1062="6x1",$D1062="FF 6x1"),OR(WEEKDAY($F1062,2)=6,WEEKDAY($F1062,2)=7)),"Folga de fim de semana · sem apontamento no sábado nem no domingo","Folga prevista pelo ciclo")))),IF($Y1062="Indeterminado (início da série)","Sem histórico anterior — informe o dia do ciclo no Cadastro",IF($Y1062="Falta de registro",IF(OR(OR($D1062="6x1",$D1062="FF 6x1"),$D1062="5x2"),"FALTA DE REGISTRO · dia útil da escala "&amp;$E1062,"FALTA DE REGISTRO · dia "&amp;$W1062&amp;" de "&amp;IFERROR(INDEX(Parâmetros!$B$39:$B$48,MATCH($E1062,Parâmetros!$A$39:$A$48,0)),99)&amp;" do ciclo"),IF(OR($D1062="6x1",$D1062="FF 6x1"),IF(OR(AND(WEEKDAY($F1062,2)=6,AND($A1062=$A1063,$L1063&gt;0)),AND(WEEKDAY($F1062,2)=7,AND($A1062=$A1061,$L1061&gt;0))),"ATENÇÃO · apontou sábado e domingo no mesmo fim de semana",IF(OR(WEEKDAY($F1062,2)=6,WEEKDAY($F1062,2)=7),"Jornada de fim de semana do 6x1",IF(OR($H1062&gt;=Parâmetros!$E$20,$H1062&lt;Parâmetros!$E$19),"ATENÇÃO · 6x1 apontou fora do horário diurno","Jornada fixa do 6x1"))),IF($D1062="5x2","Jornada fixa do 5x2",IF($D1062="Folguista",IF($J1062=$K1062,"Evidência confirma sequência","DIVERGE · sequência "&amp;$J1062&amp;" × evidência "&amp;$K1062),IF($K1062=$E1062,"Evidência confirma cadastro","DIVERGE · cadastro "&amp;$E1062&amp;" × evidência "&amp;$K1062)))))))))))</f>
        <v>Folga prevista pelo ciclo</v>
      </c>
      <c r="W1062" s="34">
        <f>IF(OR(OR($D1062="6x1",$D1062="FF 6x1"),$D1062="5x2"),"",IF($AB1062&lt;&gt;$AB1061,IF(IFERROR(INDEX(Cadastro!$F$5:$F$243,$AB1062),"")="",IF($L1062&gt;0,1,0),IF(IFERROR(INDEX(Cadastro!$F$5:$F$243,$AB1062),"")&lt;=IFERROR(INDEX(Parâmetros!$B$39:$B$48,MATCH($E1062,Parâmetros!$A$39:$A$48,0)),99),IFERROR(INDEX(Cadastro!$F$5:$F$243,$AB1062),""),0)),IF($L1062&gt;0,IF(N($X1061)&gt;0,1,N($W1061)+1),IF(AND($L1062=0,OR(N($W1061)&gt;=IFERROR(INDEX(Parâmetros!$B$39:$B$48,MATCH($E1062,Parâmetros!$A$39:$A$48,0)),99),AND(N($X1061)&gt;0,N($X1061)&lt;IFERROR(INDEX(Parâmetros!$C$39:$C$48,MATCH($E1062,Parâmetros!$A$39:$A$48,0)),0)))),0,N($W1061)+1))))</f>
        <v>0</v>
      </c>
      <c r="X1062" s="34">
        <f>IF(OR(OR($D1062="6x1",$D1062="FF 6x1"),$D1062="5x2"),"",IF($AB1062&lt;&gt;$AB1061,IF(IFERROR(INDEX(Cadastro!$F$5:$F$243,$AB1062),"")="",0,IF(IFERROR(INDEX(Cadastro!$F$5:$F$243,$AB1062),"")&gt;IFERROR(INDEX(Parâmetros!$B$39:$B$48,MATCH($E1062,Parâmetros!$A$39:$A$48,0)),99),IFERROR(INDEX(Cadastro!$F$5:$F$243,$AB1062),"")-IFERROR(INDEX(Parâmetros!$B$39:$B$48,MATCH($E1062,Parâmetros!$A$39:$A$48,0)),99),0)),IF(AND($L1062=0,OR(N($W1061)&gt;=IFERROR(INDEX(Parâmetros!$B$39:$B$48,MATCH($E1062,Parâmetros!$A$39:$A$48,0)),99),AND(N($X1061)&gt;0,N($X1061)&lt;IFERROR(INDEX(Parâmetros!$C$39:$C$48,MATCH($E1062,Parâmetros!$A$39:$A$48,0)),0)))),N($X1061)+1,0)))</f>
        <v>1</v>
      </c>
      <c r="Y1062" t="str">
        <f>IF($AC1062&lt;&gt;"",IF($L1062&gt;0,$AC1062&amp;" · com apontamento",$AC1062),IF($E1062="Férias",IF($L1062&gt;0,"Férias · com apontamento","Férias (cadastro)"),IF(($Z1062+$AA1062-1)&gt;Parâmetros!$E$16,"Férias / afastamento",IF(AND($D1062="5x2",OR(WEEKDAY($F1062,2)=6,WEEKDAY($F1062,2)=7)),IF($L1062&gt;0,"Folga trabalhada","Folga"),IF($L1062&gt;0,"Trabalhado",IF(OR(OR($D1062="6x1",$D1062="FF 6x1"),$D1062="5x2"),IF(AND(OR($D1062="6x1",$D1062="FF 6x1"),OR(WEEKDAY($F1062,2)=6,WEEKDAY($F1062,2)=7)),"Folga","Falta de registro"),IF(AND($AB1062&lt;&gt;$AB1061,IFERROR(INDEX(Cadastro!$F$5:$F$243,$AB1062),"")=""),"Indeterminado (início da série)",IF($X1062&gt;0,"Folga","Falta de registro"))))))))</f>
        <v>Folga</v>
      </c>
      <c r="Z1062" s="34">
        <f>IF(OR($L1062&gt;0,$F1062&gt;Parâmetros!$E$14),0,IF($A1062&lt;&gt;$A1061,1,N($Z1061)+1))</f>
        <v>0</v>
      </c>
      <c r="AA1062" s="34">
        <f>IF(OR($L1062&gt;0,$F1062&gt;Parâmetros!$E$14),0,IF(OR($A1062&lt;&gt;$A1063,$F1063&gt;Parâmetros!$E$14),1,N($AA1063)+1))</f>
        <v>0</v>
      </c>
      <c r="AB1062" s="31">
        <f>IFERROR(MATCH($A1062&amp;"|"&amp;TEXT(_xlfn.MAXIFS(Cadastro!$E$5:$E$243,Cadastro!$A$5:$A$243,$A1062,Cadastro!$E$5:$E$243,"&lt;="&amp;$F1062),"yyyymmdd"),Cadastro!$I$5:$I$243,0),"")</f>
        <v>138</v>
      </c>
      <c r="AC1062" t="str">
        <f>IFERROR(_xlfn.SINGLE(INDEX(Exceções!$D$5:$D$203,MATCH($A1062&amp;"|"&amp;$F1062,Exceções!$F$5:$F$203,0))),"")</f>
        <v/>
      </c>
      <c r="AD1062" t="str">
        <f>IF($AC1062="","",IFERROR(_xlfn.SINGLE(INDEX(Exceções!$E$5:$E$203,MATCH($A1062&amp;"|"&amp;$F1062,Exceções!$F$5:$F$203,0))),""))</f>
        <v/>
      </c>
    </row>
    <row r="1063" spans="1:30" ht="15" hidden="1" customHeight="1" x14ac:dyDescent="0.25">
      <c r="A1063" s="31">
        <v>55138</v>
      </c>
      <c r="B1063" s="17" t="s">
        <v>57</v>
      </c>
      <c r="C1063" s="17" t="str">
        <f>IFERROR(INDEX(Cadastro!$C$5:$C$243,$AB1063),"NÃO INFORMADO")</f>
        <v>MEC</v>
      </c>
      <c r="D1063" s="17" t="str">
        <f>IFERROR(INDEX(Cadastro!$D$5:$D$243,$AB1063),"")</f>
        <v>C</v>
      </c>
      <c r="E1063" s="17" t="str">
        <f>IFERROR(INDEX(Cadastro!$G$5:$G$243,$AB1063),"")</f>
        <v>C</v>
      </c>
      <c r="F1063" s="29">
        <v>46325</v>
      </c>
      <c r="G1063" s="32" t="str">
        <f t="shared" si="96"/>
        <v>sex</v>
      </c>
      <c r="H1063" s="31" t="str">
        <f>IF($L1063=0,"",_xlfn.MINIFS(Dados!$Q:$Q,Dados!$A:$A,$A1063,Dados!$S:$S,$F1063))</f>
        <v/>
      </c>
      <c r="I1063" s="31" t="str">
        <f>IF($H1063="","",_xlfn.MAXIFS(Dados!$R:$R,Dados!$A:$A,$A1063,Dados!$S:$S,$F1063))</f>
        <v/>
      </c>
      <c r="J1063" s="32" t="str">
        <f>IF($D1063&lt;&gt;"Folguista","",IFERROR(INDEX(Parâmetros!$D$52:$G$52,1,MIN(4,MAX(1,$W1063))),""))</f>
        <v/>
      </c>
      <c r="K1063" s="32" t="str">
        <f>IF(OR($AC1063&lt;&gt;"",$Y1063="Folga",$Y1063="Folga trabalhada",$Y1063="Férias (cadastro)",$Y1063="Férias / afastamento",$Y1063="Indeterminado (início da série)"),"",IF(OR($D1063="6x1",$D1063="FF 6x1"),IF(OR(WEEKDAY($F1063,2)=6,WEEKDAY($F1063,2)=7),"6x1 sáb/dom","6x1"),IF($D1063="5x2","5x2",IF($H1063="",IF($D1063="Folguista",$J1063,$E1063),IF(OR($H1063&gt;=Parâmetros!$E$18,$H1063&lt;Parâmetros!$E$19),"C",IF($H1063&lt;Parâmetros!$E$20,"A","B"))))))</f>
        <v>C</v>
      </c>
      <c r="L1063" s="30">
        <f>SUMIFS(Dados!$E:$E,Dados!$A:$A,$A1063,Dados!$S:$S,$F1063)</f>
        <v>0</v>
      </c>
      <c r="M1063" s="30">
        <f>IFERROR(INDEX(Parâmetros!$E$6:$E$11,MATCH($K1063,Parâmetros!$A$6:$A$11,0)),"")</f>
        <v>6.67</v>
      </c>
      <c r="N1063" s="33">
        <f t="shared" si="97"/>
        <v>0</v>
      </c>
      <c r="O1063" s="33">
        <f>Parâmetros!$E$13</f>
        <v>0.8</v>
      </c>
      <c r="P1063" s="32" t="str">
        <f>IF(OR($M1063="",$F1063&gt;Parâmetros!$E$14),"Não","Sim")</f>
        <v>Não</v>
      </c>
      <c r="Q1063" s="32" t="str">
        <f t="shared" si="98"/>
        <v/>
      </c>
      <c r="R1063" s="32" t="str">
        <f t="shared" si="99"/>
        <v/>
      </c>
      <c r="S1063" s="30" t="str">
        <f t="shared" si="100"/>
        <v/>
      </c>
      <c r="T1063" s="32" t="str">
        <f>IF($Q1063&lt;&gt;"Sim","",IF($N1063&gt;Parâmetros!$E$15,"Sim","Não"))</f>
        <v/>
      </c>
      <c r="U1063" s="17" t="str">
        <f t="shared" si="101"/>
        <v>Fora da apuração</v>
      </c>
      <c r="V1063" s="17" t="str">
        <f>IF($AC1063&lt;&gt;"",IF($L1063&gt;0,"ATENÇÃO · apontou em dia de "&amp;LOWER($AC1063)&amp;" cadastrado","Exceção cadastrada · "&amp;$AC1063)&amp;IF($AD1063="",""," · "&amp;$AD1063),IF($E1063="Férias",IF($L1063&gt;0,"ATENÇÃO · apontou estando de férias no cadastro","Férias no cadastro"),IF($Y1063="Férias / afastamento","Afastamento · "&amp;($Z1063+$AA1063-1)&amp;" dias seguidos sem apontamento",IF($Y1063="Folga trabalhada","ATENÇÃO · apontou em dia de folga da escala 5x2",IF($Y1063="Folga",IF(AND($D1063="5x2",OR(WEEKDAY($F1063,2)=6,WEEKDAY($F1063,2)=7)),"Folga de fim de semana da escala 5x2",IF(AND(OR($D1063="6x1",$D1063="FF 6x1"),WEEKDAY($F1063,2)=6,FALSE()),"Folga de fim de semana · apontou no domingo anterior",IF(AND(OR($D1063="6x1",$D1063="FF 6x1"),WEEKDAY($F1063,2)=7,AND($A1063=$A1062,$L1062&gt;0)),"Folga de fim de semana · apontou no sábado",IF(AND(OR($D1063="6x1",$D1063="FF 6x1"),OR(WEEKDAY($F1063,2)=6,WEEKDAY($F1063,2)=7)),"Folga de fim de semana · sem apontamento no sábado nem no domingo","Folga prevista pelo ciclo")))),IF($Y1063="Indeterminado (início da série)","Sem histórico anterior — informe o dia do ciclo no Cadastro",IF($Y1063="Falta de registro",IF(OR(OR($D1063="6x1",$D1063="FF 6x1"),$D1063="5x2"),"FALTA DE REGISTRO · dia útil da escala "&amp;$E1063,"FALTA DE REGISTRO · dia "&amp;$W1063&amp;" de "&amp;IFERROR(INDEX(Parâmetros!$B$39:$B$48,MATCH($E1063,Parâmetros!$A$39:$A$48,0)),99)&amp;" do ciclo"),IF(OR($D1063="6x1",$D1063="FF 6x1"),IF(OR(AND(WEEKDAY($F1063,2)=6,AND($A1063=$A1064,$L1064&gt;0)),AND(WEEKDAY($F1063,2)=7,AND($A1063=$A1062,$L1062&gt;0))),"ATENÇÃO · apontou sábado e domingo no mesmo fim de semana",IF(OR(WEEKDAY($F1063,2)=6,WEEKDAY($F1063,2)=7),"Jornada de fim de semana do 6x1",IF(OR($H1063&gt;=Parâmetros!$E$20,$H1063&lt;Parâmetros!$E$19),"ATENÇÃO · 6x1 apontou fora do horário diurno","Jornada fixa do 6x1"))),IF($D1063="5x2","Jornada fixa do 5x2",IF($D1063="Folguista",IF($J1063=$K1063,"Evidência confirma sequência","DIVERGE · sequência "&amp;$J1063&amp;" × evidência "&amp;$K1063),IF($K1063=$E1063,"Evidência confirma cadastro","DIVERGE · cadastro "&amp;$E1063&amp;" × evidência "&amp;$K1063)))))))))))</f>
        <v>FALTA DE REGISTRO · dia 1 de 5 do ciclo</v>
      </c>
      <c r="W1063" s="34">
        <f>IF(OR(OR($D1063="6x1",$D1063="FF 6x1"),$D1063="5x2"),"",IF($AB1063&lt;&gt;$AB1062,IF(IFERROR(INDEX(Cadastro!$F$5:$F$243,$AB1063),"")="",IF($L1063&gt;0,1,0),IF(IFERROR(INDEX(Cadastro!$F$5:$F$243,$AB1063),"")&lt;=IFERROR(INDEX(Parâmetros!$B$39:$B$48,MATCH($E1063,Parâmetros!$A$39:$A$48,0)),99),IFERROR(INDEX(Cadastro!$F$5:$F$243,$AB1063),""),0)),IF($L1063&gt;0,IF(N($X1062)&gt;0,1,N($W1062)+1),IF(AND($L1063=0,OR(N($W1062)&gt;=IFERROR(INDEX(Parâmetros!$B$39:$B$48,MATCH($E1063,Parâmetros!$A$39:$A$48,0)),99),AND(N($X1062)&gt;0,N($X1062)&lt;IFERROR(INDEX(Parâmetros!$C$39:$C$48,MATCH($E1063,Parâmetros!$A$39:$A$48,0)),0)))),0,N($W1062)+1))))</f>
        <v>1</v>
      </c>
      <c r="X1063" s="34">
        <f>IF(OR(OR($D1063="6x1",$D1063="FF 6x1"),$D1063="5x2"),"",IF($AB1063&lt;&gt;$AB1062,IF(IFERROR(INDEX(Cadastro!$F$5:$F$243,$AB1063),"")="",0,IF(IFERROR(INDEX(Cadastro!$F$5:$F$243,$AB1063),"")&gt;IFERROR(INDEX(Parâmetros!$B$39:$B$48,MATCH($E1063,Parâmetros!$A$39:$A$48,0)),99),IFERROR(INDEX(Cadastro!$F$5:$F$243,$AB1063),"")-IFERROR(INDEX(Parâmetros!$B$39:$B$48,MATCH($E1063,Parâmetros!$A$39:$A$48,0)),99),0)),IF(AND($L1063=0,OR(N($W1062)&gt;=IFERROR(INDEX(Parâmetros!$B$39:$B$48,MATCH($E1063,Parâmetros!$A$39:$A$48,0)),99),AND(N($X1062)&gt;0,N($X1062)&lt;IFERROR(INDEX(Parâmetros!$C$39:$C$48,MATCH($E1063,Parâmetros!$A$39:$A$48,0)),0)))),N($X1062)+1,0)))</f>
        <v>0</v>
      </c>
      <c r="Y1063" t="str">
        <f>IF($AC1063&lt;&gt;"",IF($L1063&gt;0,$AC1063&amp;" · com apontamento",$AC1063),IF($E1063="Férias",IF($L1063&gt;0,"Férias · com apontamento","Férias (cadastro)"),IF(($Z1063+$AA1063-1)&gt;Parâmetros!$E$16,"Férias / afastamento",IF(AND($D1063="5x2",OR(WEEKDAY($F1063,2)=6,WEEKDAY($F1063,2)=7)),IF($L1063&gt;0,"Folga trabalhada","Folga"),IF($L1063&gt;0,"Trabalhado",IF(OR(OR($D1063="6x1",$D1063="FF 6x1"),$D1063="5x2"),IF(AND(OR($D1063="6x1",$D1063="FF 6x1"),OR(WEEKDAY($F1063,2)=6,WEEKDAY($F1063,2)=7)),"Folga","Falta de registro"),IF(AND($AB1063&lt;&gt;$AB1062,IFERROR(INDEX(Cadastro!$F$5:$F$243,$AB1063),"")=""),"Indeterminado (início da série)",IF($X1063&gt;0,"Folga","Falta de registro"))))))))</f>
        <v>Falta de registro</v>
      </c>
      <c r="Z1063" s="34">
        <f>IF(OR($L1063&gt;0,$F1063&gt;Parâmetros!$E$14),0,IF($A1063&lt;&gt;$A1062,1,N($Z1062)+1))</f>
        <v>0</v>
      </c>
      <c r="AA1063" s="34">
        <f>IF(OR($L1063&gt;0,$F1063&gt;Parâmetros!$E$14),0,IF(OR($A1063&lt;&gt;$A1064,$F1064&gt;Parâmetros!$E$14),1,N($AA1064)+1))</f>
        <v>0</v>
      </c>
      <c r="AB1063" s="31">
        <f>IFERROR(MATCH($A1063&amp;"|"&amp;TEXT(_xlfn.MAXIFS(Cadastro!$E$5:$E$243,Cadastro!$A$5:$A$243,$A1063,Cadastro!$E$5:$E$243,"&lt;="&amp;$F1063),"yyyymmdd"),Cadastro!$I$5:$I$243,0),"")</f>
        <v>138</v>
      </c>
      <c r="AC1063" t="str">
        <f>IFERROR(_xlfn.SINGLE(INDEX(Exceções!$D$5:$D$203,MATCH($A1063&amp;"|"&amp;$F1063,Exceções!$F$5:$F$203,0))),"")</f>
        <v/>
      </c>
      <c r="AD1063" t="str">
        <f>IF($AC1063="","",IFERROR(_xlfn.SINGLE(INDEX(Exceções!$E$5:$E$203,MATCH($A1063&amp;"|"&amp;$F1063,Exceções!$F$5:$F$203,0))),""))</f>
        <v/>
      </c>
    </row>
    <row r="1064" spans="1:30" ht="15" hidden="1" customHeight="1" x14ac:dyDescent="0.25">
      <c r="A1064" s="31">
        <v>55138</v>
      </c>
      <c r="B1064" s="17" t="s">
        <v>57</v>
      </c>
      <c r="C1064" s="17" t="str">
        <f>IFERROR(INDEX(Cadastro!$C$5:$C$243,$AB1064),"NÃO INFORMADO")</f>
        <v>MEC</v>
      </c>
      <c r="D1064" s="17" t="str">
        <f>IFERROR(INDEX(Cadastro!$D$5:$D$243,$AB1064),"")</f>
        <v>C</v>
      </c>
      <c r="E1064" s="17" t="str">
        <f>IFERROR(INDEX(Cadastro!$G$5:$G$243,$AB1064),"")</f>
        <v>C</v>
      </c>
      <c r="F1064" s="29">
        <v>46326</v>
      </c>
      <c r="G1064" s="32" t="str">
        <f t="shared" si="96"/>
        <v>sáb</v>
      </c>
      <c r="H1064" s="31" t="str">
        <f>IF($L1064=0,"",_xlfn.MINIFS(Dados!$Q:$Q,Dados!$A:$A,$A1064,Dados!$S:$S,$F1064))</f>
        <v/>
      </c>
      <c r="I1064" s="31" t="str">
        <f>IF($H1064="","",_xlfn.MAXIFS(Dados!$R:$R,Dados!$A:$A,$A1064,Dados!$S:$S,$F1064))</f>
        <v/>
      </c>
      <c r="J1064" s="32" t="str">
        <f>IF($D1064&lt;&gt;"Folguista","",IFERROR(INDEX(Parâmetros!$D$52:$G$52,1,MIN(4,MAX(1,$W1064))),""))</f>
        <v/>
      </c>
      <c r="K1064" s="32" t="str">
        <f>IF(OR($AC1064&lt;&gt;"",$Y1064="Folga",$Y1064="Folga trabalhada",$Y1064="Férias (cadastro)",$Y1064="Férias / afastamento",$Y1064="Indeterminado (início da série)"),"",IF(OR($D1064="6x1",$D1064="FF 6x1"),IF(OR(WEEKDAY($F1064,2)=6,WEEKDAY($F1064,2)=7),"6x1 sáb/dom","6x1"),IF($D1064="5x2","5x2",IF($H1064="",IF($D1064="Folguista",$J1064,$E1064),IF(OR($H1064&gt;=Parâmetros!$E$18,$H1064&lt;Parâmetros!$E$19),"C",IF($H1064&lt;Parâmetros!$E$20,"A","B"))))))</f>
        <v>C</v>
      </c>
      <c r="L1064" s="30">
        <f>SUMIFS(Dados!$E:$E,Dados!$A:$A,$A1064,Dados!$S:$S,$F1064)</f>
        <v>0</v>
      </c>
      <c r="M1064" s="30">
        <f>IFERROR(INDEX(Parâmetros!$E$6:$E$11,MATCH($K1064,Parâmetros!$A$6:$A$11,0)),"")</f>
        <v>6.67</v>
      </c>
      <c r="N1064" s="33">
        <f t="shared" si="97"/>
        <v>0</v>
      </c>
      <c r="O1064" s="33">
        <f>Parâmetros!$E$13</f>
        <v>0.8</v>
      </c>
      <c r="P1064" s="32" t="str">
        <f>IF(OR($M1064="",$F1064&gt;Parâmetros!$E$14),"Não","Sim")</f>
        <v>Não</v>
      </c>
      <c r="Q1064" s="32" t="str">
        <f t="shared" si="98"/>
        <v/>
      </c>
      <c r="R1064" s="32" t="str">
        <f t="shared" si="99"/>
        <v/>
      </c>
      <c r="S1064" s="30" t="str">
        <f t="shared" si="100"/>
        <v/>
      </c>
      <c r="T1064" s="32" t="str">
        <f>IF($Q1064&lt;&gt;"Sim","",IF($N1064&gt;Parâmetros!$E$15,"Sim","Não"))</f>
        <v/>
      </c>
      <c r="U1064" s="17" t="str">
        <f t="shared" si="101"/>
        <v>Fora da apuração</v>
      </c>
      <c r="V1064" s="17" t="str">
        <f>IF($AC1064&lt;&gt;"",IF($L1064&gt;0,"ATENÇÃO · apontou em dia de "&amp;LOWER($AC1064)&amp;" cadastrado","Exceção cadastrada · "&amp;$AC1064)&amp;IF($AD1064="",""," · "&amp;$AD1064),IF($E1064="Férias",IF($L1064&gt;0,"ATENÇÃO · apontou estando de férias no cadastro","Férias no cadastro"),IF($Y1064="Férias / afastamento","Afastamento · "&amp;($Z1064+$AA1064-1)&amp;" dias seguidos sem apontamento",IF($Y1064="Folga trabalhada","ATENÇÃO · apontou em dia de folga da escala 5x2",IF($Y1064="Folga",IF(AND($D1064="5x2",OR(WEEKDAY($F1064,2)=6,WEEKDAY($F1064,2)=7)),"Folga de fim de semana da escala 5x2",IF(AND(OR($D1064="6x1",$D1064="FF 6x1"),WEEKDAY($F1064,2)=6,FALSE()),"Folga de fim de semana · apontou no domingo anterior",IF(AND(OR($D1064="6x1",$D1064="FF 6x1"),WEEKDAY($F1064,2)=7,AND($A1064=$A1063,$L1063&gt;0)),"Folga de fim de semana · apontou no sábado",IF(AND(OR($D1064="6x1",$D1064="FF 6x1"),OR(WEEKDAY($F1064,2)=6,WEEKDAY($F1064,2)=7)),"Folga de fim de semana · sem apontamento no sábado nem no domingo","Folga prevista pelo ciclo")))),IF($Y1064="Indeterminado (início da série)","Sem histórico anterior — informe o dia do ciclo no Cadastro",IF($Y1064="Falta de registro",IF(OR(OR($D1064="6x1",$D1064="FF 6x1"),$D1064="5x2"),"FALTA DE REGISTRO · dia útil da escala "&amp;$E1064,"FALTA DE REGISTRO · dia "&amp;$W1064&amp;" de "&amp;IFERROR(INDEX(Parâmetros!$B$39:$B$48,MATCH($E1064,Parâmetros!$A$39:$A$48,0)),99)&amp;" do ciclo"),IF(OR($D1064="6x1",$D1064="FF 6x1"),IF(OR(AND(WEEKDAY($F1064,2)=6,AND($A1064=$A1065,$L1065&gt;0)),AND(WEEKDAY($F1064,2)=7,AND($A1064=$A1063,$L1063&gt;0))),"ATENÇÃO · apontou sábado e domingo no mesmo fim de semana",IF(OR(WEEKDAY($F1064,2)=6,WEEKDAY($F1064,2)=7),"Jornada de fim de semana do 6x1",IF(OR($H1064&gt;=Parâmetros!$E$20,$H1064&lt;Parâmetros!$E$19),"ATENÇÃO · 6x1 apontou fora do horário diurno","Jornada fixa do 6x1"))),IF($D1064="5x2","Jornada fixa do 5x2",IF($D1064="Folguista",IF($J1064=$K1064,"Evidência confirma sequência","DIVERGE · sequência "&amp;$J1064&amp;" × evidência "&amp;$K1064),IF($K1064=$E1064,"Evidência confirma cadastro","DIVERGE · cadastro "&amp;$E1064&amp;" × evidência "&amp;$K1064)))))))))))</f>
        <v>FALTA DE REGISTRO · dia 2 de 5 do ciclo</v>
      </c>
      <c r="W1064" s="34">
        <f>IF(OR(OR($D1064="6x1",$D1064="FF 6x1"),$D1064="5x2"),"",IF($AB1064&lt;&gt;$AB1063,IF(IFERROR(INDEX(Cadastro!$F$5:$F$243,$AB1064),"")="",IF($L1064&gt;0,1,0),IF(IFERROR(INDEX(Cadastro!$F$5:$F$243,$AB1064),"")&lt;=IFERROR(INDEX(Parâmetros!$B$39:$B$48,MATCH($E1064,Parâmetros!$A$39:$A$48,0)),99),IFERROR(INDEX(Cadastro!$F$5:$F$243,$AB1064),""),0)),IF($L1064&gt;0,IF(N($X1063)&gt;0,1,N($W1063)+1),IF(AND($L1064=0,OR(N($W1063)&gt;=IFERROR(INDEX(Parâmetros!$B$39:$B$48,MATCH($E1064,Parâmetros!$A$39:$A$48,0)),99),AND(N($X1063)&gt;0,N($X1063)&lt;IFERROR(INDEX(Parâmetros!$C$39:$C$48,MATCH($E1064,Parâmetros!$A$39:$A$48,0)),0)))),0,N($W1063)+1))))</f>
        <v>2</v>
      </c>
      <c r="X1064" s="34">
        <f>IF(OR(OR($D1064="6x1",$D1064="FF 6x1"),$D1064="5x2"),"",IF($AB1064&lt;&gt;$AB1063,IF(IFERROR(INDEX(Cadastro!$F$5:$F$243,$AB1064),"")="",0,IF(IFERROR(INDEX(Cadastro!$F$5:$F$243,$AB1064),"")&gt;IFERROR(INDEX(Parâmetros!$B$39:$B$48,MATCH($E1064,Parâmetros!$A$39:$A$48,0)),99),IFERROR(INDEX(Cadastro!$F$5:$F$243,$AB1064),"")-IFERROR(INDEX(Parâmetros!$B$39:$B$48,MATCH($E1064,Parâmetros!$A$39:$A$48,0)),99),0)),IF(AND($L1064=0,OR(N($W1063)&gt;=IFERROR(INDEX(Parâmetros!$B$39:$B$48,MATCH($E1064,Parâmetros!$A$39:$A$48,0)),99),AND(N($X1063)&gt;0,N($X1063)&lt;IFERROR(INDEX(Parâmetros!$C$39:$C$48,MATCH($E1064,Parâmetros!$A$39:$A$48,0)),0)))),N($X1063)+1,0)))</f>
        <v>0</v>
      </c>
      <c r="Y1064" t="str">
        <f>IF($AC1064&lt;&gt;"",IF($L1064&gt;0,$AC1064&amp;" · com apontamento",$AC1064),IF($E1064="Férias",IF($L1064&gt;0,"Férias · com apontamento","Férias (cadastro)"),IF(($Z1064+$AA1064-1)&gt;Parâmetros!$E$16,"Férias / afastamento",IF(AND($D1064="5x2",OR(WEEKDAY($F1064,2)=6,WEEKDAY($F1064,2)=7)),IF($L1064&gt;0,"Folga trabalhada","Folga"),IF($L1064&gt;0,"Trabalhado",IF(OR(OR($D1064="6x1",$D1064="FF 6x1"),$D1064="5x2"),IF(AND(OR($D1064="6x1",$D1064="FF 6x1"),OR(WEEKDAY($F1064,2)=6,WEEKDAY($F1064,2)=7)),"Folga","Falta de registro"),IF(AND($AB1064&lt;&gt;$AB1063,IFERROR(INDEX(Cadastro!$F$5:$F$243,$AB1064),"")=""),"Indeterminado (início da série)",IF($X1064&gt;0,"Folga","Falta de registro"))))))))</f>
        <v>Falta de registro</v>
      </c>
      <c r="Z1064" s="34">
        <f>IF(OR($L1064&gt;0,$F1064&gt;Parâmetros!$E$14),0,IF($A1064&lt;&gt;$A1063,1,N($Z1063)+1))</f>
        <v>0</v>
      </c>
      <c r="AA1064" s="34">
        <f>IF(OR($L1064&gt;0,$F1064&gt;Parâmetros!$E$14),0,IF(OR($A1064&lt;&gt;$A1065,$F1065&gt;Parâmetros!$E$14),1,N($AA1065)+1))</f>
        <v>0</v>
      </c>
      <c r="AB1064" s="31">
        <f>IFERROR(MATCH($A1064&amp;"|"&amp;TEXT(_xlfn.MAXIFS(Cadastro!$E$5:$E$243,Cadastro!$A$5:$A$243,$A1064,Cadastro!$E$5:$E$243,"&lt;="&amp;$F1064),"yyyymmdd"),Cadastro!$I$5:$I$243,0),"")</f>
        <v>138</v>
      </c>
      <c r="AC1064" t="str">
        <f>IFERROR(_xlfn.SINGLE(INDEX(Exceções!$D$5:$D$203,MATCH($A1064&amp;"|"&amp;$F1064,Exceções!$F$5:$F$203,0))),"")</f>
        <v/>
      </c>
      <c r="AD1064" t="str">
        <f>IF($AC1064="","",IFERROR(_xlfn.SINGLE(INDEX(Exceções!$E$5:$E$203,MATCH($A1064&amp;"|"&amp;$F1064,Exceções!$F$5:$F$203,0))),""))</f>
        <v/>
      </c>
    </row>
    <row r="1065" spans="1:30" ht="15" hidden="1" customHeight="1" x14ac:dyDescent="0.25">
      <c r="A1065" s="31">
        <v>55138</v>
      </c>
      <c r="B1065" s="17" t="s">
        <v>57</v>
      </c>
      <c r="C1065" s="17" t="str">
        <f>IFERROR(INDEX(Cadastro!$C$5:$C$243,$AB1065),"NÃO INFORMADO")</f>
        <v>MEC</v>
      </c>
      <c r="D1065" s="17" t="str">
        <f>IFERROR(INDEX(Cadastro!$D$5:$D$243,$AB1065),"")</f>
        <v>C</v>
      </c>
      <c r="E1065" s="17" t="str">
        <f>IFERROR(INDEX(Cadastro!$G$5:$G$243,$AB1065),"")</f>
        <v>C</v>
      </c>
      <c r="F1065" s="29">
        <v>46327</v>
      </c>
      <c r="G1065" s="32" t="str">
        <f t="shared" si="96"/>
        <v>dom</v>
      </c>
      <c r="H1065" s="31" t="str">
        <f>IF($L1065=0,"",_xlfn.MINIFS(Dados!$Q:$Q,Dados!$A:$A,$A1065,Dados!$S:$S,$F1065))</f>
        <v/>
      </c>
      <c r="I1065" s="31" t="str">
        <f>IF($H1065="","",_xlfn.MAXIFS(Dados!$R:$R,Dados!$A:$A,$A1065,Dados!$S:$S,$F1065))</f>
        <v/>
      </c>
      <c r="J1065" s="32" t="str">
        <f>IF($D1065&lt;&gt;"Folguista","",IFERROR(INDEX(Parâmetros!$D$52:$G$52,1,MIN(4,MAX(1,$W1065))),""))</f>
        <v/>
      </c>
      <c r="K1065" s="32" t="str">
        <f>IF(OR($AC1065&lt;&gt;"",$Y1065="Folga",$Y1065="Folga trabalhada",$Y1065="Férias (cadastro)",$Y1065="Férias / afastamento",$Y1065="Indeterminado (início da série)"),"",IF(OR($D1065="6x1",$D1065="FF 6x1"),IF(OR(WEEKDAY($F1065,2)=6,WEEKDAY($F1065,2)=7),"6x1 sáb/dom","6x1"),IF($D1065="5x2","5x2",IF($H1065="",IF($D1065="Folguista",$J1065,$E1065),IF(OR($H1065&gt;=Parâmetros!$E$18,$H1065&lt;Parâmetros!$E$19),"C",IF($H1065&lt;Parâmetros!$E$20,"A","B"))))))</f>
        <v>C</v>
      </c>
      <c r="L1065" s="30">
        <f>SUMIFS(Dados!$E:$E,Dados!$A:$A,$A1065,Dados!$S:$S,$F1065)</f>
        <v>0</v>
      </c>
      <c r="M1065" s="30">
        <f>IFERROR(INDEX(Parâmetros!$E$6:$E$11,MATCH($K1065,Parâmetros!$A$6:$A$11,0)),"")</f>
        <v>6.67</v>
      </c>
      <c r="N1065" s="33">
        <f t="shared" si="97"/>
        <v>0</v>
      </c>
      <c r="O1065" s="33">
        <f>Parâmetros!$E$13</f>
        <v>0.8</v>
      </c>
      <c r="P1065" s="32" t="str">
        <f>IF(OR($M1065="",$F1065&gt;Parâmetros!$E$14),"Não","Sim")</f>
        <v>Não</v>
      </c>
      <c r="Q1065" s="32" t="str">
        <f t="shared" si="98"/>
        <v/>
      </c>
      <c r="R1065" s="32" t="str">
        <f t="shared" si="99"/>
        <v/>
      </c>
      <c r="S1065" s="30" t="str">
        <f t="shared" si="100"/>
        <v/>
      </c>
      <c r="T1065" s="32" t="str">
        <f>IF($Q1065&lt;&gt;"Sim","",IF($N1065&gt;Parâmetros!$E$15,"Sim","Não"))</f>
        <v/>
      </c>
      <c r="U1065" s="17" t="str">
        <f t="shared" si="101"/>
        <v>Fora da apuração</v>
      </c>
      <c r="V1065" s="17" t="str">
        <f>IF($AC1065&lt;&gt;"",IF($L1065&gt;0,"ATENÇÃO · apontou em dia de "&amp;LOWER($AC1065)&amp;" cadastrado","Exceção cadastrada · "&amp;$AC1065)&amp;IF($AD1065="",""," · "&amp;$AD1065),IF($E1065="Férias",IF($L1065&gt;0,"ATENÇÃO · apontou estando de férias no cadastro","Férias no cadastro"),IF($Y1065="Férias / afastamento","Afastamento · "&amp;($Z1065+$AA1065-1)&amp;" dias seguidos sem apontamento",IF($Y1065="Folga trabalhada","ATENÇÃO · apontou em dia de folga da escala 5x2",IF($Y1065="Folga",IF(AND($D1065="5x2",OR(WEEKDAY($F1065,2)=6,WEEKDAY($F1065,2)=7)),"Folga de fim de semana da escala 5x2",IF(AND(OR($D1065="6x1",$D1065="FF 6x1"),WEEKDAY($F1065,2)=6,FALSE()),"Folga de fim de semana · apontou no domingo anterior",IF(AND(OR($D1065="6x1",$D1065="FF 6x1"),WEEKDAY($F1065,2)=7,AND($A1065=$A1064,$L1064&gt;0)),"Folga de fim de semana · apontou no sábado",IF(AND(OR($D1065="6x1",$D1065="FF 6x1"),OR(WEEKDAY($F1065,2)=6,WEEKDAY($F1065,2)=7)),"Folga de fim de semana · sem apontamento no sábado nem no domingo","Folga prevista pelo ciclo")))),IF($Y1065="Indeterminado (início da série)","Sem histórico anterior — informe o dia do ciclo no Cadastro",IF($Y1065="Falta de registro",IF(OR(OR($D1065="6x1",$D1065="FF 6x1"),$D1065="5x2"),"FALTA DE REGISTRO · dia útil da escala "&amp;$E1065,"FALTA DE REGISTRO · dia "&amp;$W1065&amp;" de "&amp;IFERROR(INDEX(Parâmetros!$B$39:$B$48,MATCH($E1065,Parâmetros!$A$39:$A$48,0)),99)&amp;" do ciclo"),IF(OR($D1065="6x1",$D1065="FF 6x1"),IF(OR(AND(WEEKDAY($F1065,2)=6,AND($A1065=$A1066,$L1066&gt;0)),AND(WEEKDAY($F1065,2)=7,AND($A1065=$A1064,$L1064&gt;0))),"ATENÇÃO · apontou sábado e domingo no mesmo fim de semana",IF(OR(WEEKDAY($F1065,2)=6,WEEKDAY($F1065,2)=7),"Jornada de fim de semana do 6x1",IF(OR($H1065&gt;=Parâmetros!$E$20,$H1065&lt;Parâmetros!$E$19),"ATENÇÃO · 6x1 apontou fora do horário diurno","Jornada fixa do 6x1"))),IF($D1065="5x2","Jornada fixa do 5x2",IF($D1065="Folguista",IF($J1065=$K1065,"Evidência confirma sequência","DIVERGE · sequência "&amp;$J1065&amp;" × evidência "&amp;$K1065),IF($K1065=$E1065,"Evidência confirma cadastro","DIVERGE · cadastro "&amp;$E1065&amp;" × evidência "&amp;$K1065)))))))))))</f>
        <v>FALTA DE REGISTRO · dia 3 de 5 do ciclo</v>
      </c>
      <c r="W1065" s="34">
        <f>IF(OR(OR($D1065="6x1",$D1065="FF 6x1"),$D1065="5x2"),"",IF($AB1065&lt;&gt;$AB1064,IF(IFERROR(INDEX(Cadastro!$F$5:$F$243,$AB1065),"")="",IF($L1065&gt;0,1,0),IF(IFERROR(INDEX(Cadastro!$F$5:$F$243,$AB1065),"")&lt;=IFERROR(INDEX(Parâmetros!$B$39:$B$48,MATCH($E1065,Parâmetros!$A$39:$A$48,0)),99),IFERROR(INDEX(Cadastro!$F$5:$F$243,$AB1065),""),0)),IF($L1065&gt;0,IF(N($X1064)&gt;0,1,N($W1064)+1),IF(AND($L1065=0,OR(N($W1064)&gt;=IFERROR(INDEX(Parâmetros!$B$39:$B$48,MATCH($E1065,Parâmetros!$A$39:$A$48,0)),99),AND(N($X1064)&gt;0,N($X1064)&lt;IFERROR(INDEX(Parâmetros!$C$39:$C$48,MATCH($E1065,Parâmetros!$A$39:$A$48,0)),0)))),0,N($W1064)+1))))</f>
        <v>3</v>
      </c>
      <c r="X1065" s="34">
        <f>IF(OR(OR($D1065="6x1",$D1065="FF 6x1"),$D1065="5x2"),"",IF($AB1065&lt;&gt;$AB1064,IF(IFERROR(INDEX(Cadastro!$F$5:$F$243,$AB1065),"")="",0,IF(IFERROR(INDEX(Cadastro!$F$5:$F$243,$AB1065),"")&gt;IFERROR(INDEX(Parâmetros!$B$39:$B$48,MATCH($E1065,Parâmetros!$A$39:$A$48,0)),99),IFERROR(INDEX(Cadastro!$F$5:$F$243,$AB1065),"")-IFERROR(INDEX(Parâmetros!$B$39:$B$48,MATCH($E1065,Parâmetros!$A$39:$A$48,0)),99),0)),IF(AND($L1065=0,OR(N($W1064)&gt;=IFERROR(INDEX(Parâmetros!$B$39:$B$48,MATCH($E1065,Parâmetros!$A$39:$A$48,0)),99),AND(N($X1064)&gt;0,N($X1064)&lt;IFERROR(INDEX(Parâmetros!$C$39:$C$48,MATCH($E1065,Parâmetros!$A$39:$A$48,0)),0)))),N($X1064)+1,0)))</f>
        <v>0</v>
      </c>
      <c r="Y1065" t="str">
        <f>IF($AC1065&lt;&gt;"",IF($L1065&gt;0,$AC1065&amp;" · com apontamento",$AC1065),IF($E1065="Férias",IF($L1065&gt;0,"Férias · com apontamento","Férias (cadastro)"),IF(($Z1065+$AA1065-1)&gt;Parâmetros!$E$16,"Férias / afastamento",IF(AND($D1065="5x2",OR(WEEKDAY($F1065,2)=6,WEEKDAY($F1065,2)=7)),IF($L1065&gt;0,"Folga trabalhada","Folga"),IF($L1065&gt;0,"Trabalhado",IF(OR(OR($D1065="6x1",$D1065="FF 6x1"),$D1065="5x2"),IF(AND(OR($D1065="6x1",$D1065="FF 6x1"),OR(WEEKDAY($F1065,2)=6,WEEKDAY($F1065,2)=7)),"Folga","Falta de registro"),IF(AND($AB1065&lt;&gt;$AB1064,IFERROR(INDEX(Cadastro!$F$5:$F$243,$AB1065),"")=""),"Indeterminado (início da série)",IF($X1065&gt;0,"Folga","Falta de registro"))))))))</f>
        <v>Falta de registro</v>
      </c>
      <c r="Z1065" s="34">
        <f>IF(OR($L1065&gt;0,$F1065&gt;Parâmetros!$E$14),0,IF($A1065&lt;&gt;$A1064,1,N($Z1064)+1))</f>
        <v>0</v>
      </c>
      <c r="AA1065" s="34">
        <f>IF(OR($L1065&gt;0,$F1065&gt;Parâmetros!$E$14),0,IF(OR($A1065&lt;&gt;$A1066,$F1066&gt;Parâmetros!$E$14),1,N($AA1066)+1))</f>
        <v>0</v>
      </c>
      <c r="AB1065" s="31">
        <f>IFERROR(MATCH($A1065&amp;"|"&amp;TEXT(_xlfn.MAXIFS(Cadastro!$E$5:$E$243,Cadastro!$A$5:$A$243,$A1065,Cadastro!$E$5:$E$243,"&lt;="&amp;$F1065),"yyyymmdd"),Cadastro!$I$5:$I$243,0),"")</f>
        <v>138</v>
      </c>
      <c r="AC1065" t="str">
        <f>IFERROR(_xlfn.SINGLE(INDEX(Exceções!$D$5:$D$203,MATCH($A1065&amp;"|"&amp;$F1065,Exceções!$F$5:$F$203,0))),"")</f>
        <v/>
      </c>
      <c r="AD1065" t="str">
        <f>IF($AC1065="","",IFERROR(_xlfn.SINGLE(INDEX(Exceções!$E$5:$E$203,MATCH($A1065&amp;"|"&amp;$F1065,Exceções!$F$5:$F$203,0))),""))</f>
        <v/>
      </c>
    </row>
    <row r="1066" spans="1:30" ht="15" hidden="1" customHeight="1" x14ac:dyDescent="0.25">
      <c r="A1066" s="31">
        <v>53291</v>
      </c>
      <c r="B1066" s="17" t="s">
        <v>21</v>
      </c>
      <c r="C1066" s="17" t="str">
        <f>IFERROR(INDEX(Cadastro!$C$5:$C$243,$AB1066),"NÃO INFORMADO")</f>
        <v>CAL</v>
      </c>
      <c r="D1066" s="17" t="str">
        <f>IFERROR(INDEX(Cadastro!$D$5:$D$243,$AB1066),"")</f>
        <v>6x1</v>
      </c>
      <c r="E1066" s="17" t="str">
        <f>IFERROR(INDEX(Cadastro!$G$5:$G$243,$AB1066),"")</f>
        <v>6x1</v>
      </c>
      <c r="F1066" s="29">
        <v>46300</v>
      </c>
      <c r="G1066" s="32" t="str">
        <f t="shared" si="96"/>
        <v>seg</v>
      </c>
      <c r="H1066" s="31">
        <f>IF($L1066=0,"",_xlfn.MINIFS(Dados!$Q:$Q,Dados!$A:$A,$A1066,Dados!$S:$S,$F1066))</f>
        <v>440</v>
      </c>
      <c r="I1066" s="31">
        <f>IF($H1066="","",_xlfn.MAXIFS(Dados!$R:$R,Dados!$A:$A,$A1066,Dados!$S:$S,$F1066))</f>
        <v>990</v>
      </c>
      <c r="J1066" s="32" t="str">
        <f>IF($D1066&lt;&gt;"Folguista","",IFERROR(INDEX(Parâmetros!$D$52:$G$52,1,MIN(4,MAX(1,$W1066))),""))</f>
        <v/>
      </c>
      <c r="K1066" s="32" t="str">
        <f>IF(OR($AC1066&lt;&gt;"",$Y1066="Folga",$Y1066="Folga trabalhada",$Y1066="Férias (cadastro)",$Y1066="Férias / afastamento",$Y1066="Indeterminado (início da série)"),"",IF(OR($D1066="6x1",$D1066="FF 6x1"),IF(OR(WEEKDAY($F1066,2)=6,WEEKDAY($F1066,2)=7),"6x1 sáb/dom","6x1"),IF($D1066="5x2","5x2",IF($H1066="",IF($D1066="Folguista",$J1066,$E1066),IF(OR($H1066&gt;=Parâmetros!$E$18,$H1066&lt;Parâmetros!$E$19),"C",IF($H1066&lt;Parâmetros!$E$20,"A","B"))))))</f>
        <v>6x1</v>
      </c>
      <c r="L1066" s="30">
        <f>SUMIFS(Dados!$E:$E,Dados!$A:$A,$A1066,Dados!$S:$S,$F1066)</f>
        <v>8.02</v>
      </c>
      <c r="M1066" s="30">
        <f>IFERROR(INDEX(Parâmetros!$E$6:$E$11,MATCH($K1066,Parâmetros!$A$6:$A$11,0)),"")</f>
        <v>8.8000000000000007</v>
      </c>
      <c r="N1066" s="33">
        <f t="shared" si="97"/>
        <v>0.91136363636363626</v>
      </c>
      <c r="O1066" s="33">
        <f>Parâmetros!$E$13</f>
        <v>0.8</v>
      </c>
      <c r="P1066" s="32" t="str">
        <f>IF(OR($M1066="",$F1066&gt;Parâmetros!$E$14),"Não","Sim")</f>
        <v>Sim</v>
      </c>
      <c r="Q1066" s="32" t="str">
        <f t="shared" si="98"/>
        <v>Sim</v>
      </c>
      <c r="R1066" s="32" t="str">
        <f t="shared" si="99"/>
        <v>Sim</v>
      </c>
      <c r="S1066" s="30">
        <f t="shared" si="100"/>
        <v>0</v>
      </c>
      <c r="T1066" s="32" t="str">
        <f>IF($Q1066&lt;&gt;"Sim","",IF($N1066&gt;Parâmetros!$E$15,"Sim","Não"))</f>
        <v>Não</v>
      </c>
      <c r="U1066" s="17" t="str">
        <f t="shared" si="101"/>
        <v>Na meta</v>
      </c>
      <c r="V1066" s="17" t="str">
        <f>IF($AC1066&lt;&gt;"",IF($L1066&gt;0,"ATENÇÃO · apontou em dia de "&amp;LOWER($AC1066)&amp;" cadastrado","Exceção cadastrada · "&amp;$AC1066)&amp;IF($AD1066="",""," · "&amp;$AD1066),IF($E1066="Férias",IF($L1066&gt;0,"ATENÇÃO · apontou estando de férias no cadastro","Férias no cadastro"),IF($Y1066="Férias / afastamento","Afastamento · "&amp;($Z1066+$AA1066-1)&amp;" dias seguidos sem apontamento",IF($Y1066="Folga trabalhada","ATENÇÃO · apontou em dia de folga da escala 5x2",IF($Y1066="Folga",IF(AND($D1066="5x2",OR(WEEKDAY($F1066,2)=6,WEEKDAY($F1066,2)=7)),"Folga de fim de semana da escala 5x2",IF(AND(OR($D1066="6x1",$D1066="FF 6x1"),WEEKDAY($F1066,2)=6,FALSE()),"Folga de fim de semana · apontou no domingo anterior",IF(AND(OR($D1066="6x1",$D1066="FF 6x1"),WEEKDAY($F1066,2)=7,AND($A1066=$A1065,$L1065&gt;0)),"Folga de fim de semana · apontou no sábado",IF(AND(OR($D1066="6x1",$D1066="FF 6x1"),OR(WEEKDAY($F1066,2)=6,WEEKDAY($F1066,2)=7)),"Folga de fim de semana · sem apontamento no sábado nem no domingo","Folga prevista pelo ciclo")))),IF($Y1066="Indeterminado (início da série)","Sem histórico anterior — informe o dia do ciclo no Cadastro",IF($Y1066="Falta de registro",IF(OR(OR($D1066="6x1",$D1066="FF 6x1"),$D1066="5x2"),"FALTA DE REGISTRO · dia útil da escala "&amp;$E1066,"FALTA DE REGISTRO · dia "&amp;$W1066&amp;" de "&amp;IFERROR(INDEX(Parâmetros!$B$39:$B$48,MATCH($E1066,Parâmetros!$A$39:$A$48,0)),99)&amp;" do ciclo"),IF(OR($D1066="6x1",$D1066="FF 6x1"),IF(OR(AND(WEEKDAY($F1066,2)=6,AND($A1066=$A1067,$L1067&gt;0)),AND(WEEKDAY($F1066,2)=7,AND($A1066=$A1065,$L1065&gt;0))),"ATENÇÃO · apontou sábado e domingo no mesmo fim de semana",IF(OR(WEEKDAY($F1066,2)=6,WEEKDAY($F1066,2)=7),"Jornada de fim de semana do 6x1",IF(OR($H1066&gt;=Parâmetros!$E$20,$H1066&lt;Parâmetros!$E$19),"ATENÇÃO · 6x1 apontou fora do horário diurno","Jornada fixa do 6x1"))),IF($D1066="5x2","Jornada fixa do 5x2",IF($D1066="Folguista",IF($J1066=$K1066,"Evidência confirma sequência","DIVERGE · sequência "&amp;$J1066&amp;" × evidência "&amp;$K1066),IF($K1066=$E1066,"Evidência confirma cadastro","DIVERGE · cadastro "&amp;$E1066&amp;" × evidência "&amp;$K1066)))))))))))</f>
        <v>Jornada fixa do 6x1</v>
      </c>
      <c r="W1066" s="34" t="str">
        <f>IF(OR(OR($D1066="6x1",$D1066="FF 6x1"),$D1066="5x2"),"",IF($AB1066&lt;&gt;$AB1065,IF(IFERROR(INDEX(Cadastro!$F$5:$F$243,$AB1066),"")="",IF($L1066&gt;0,1,0),IF(IFERROR(INDEX(Cadastro!$F$5:$F$243,$AB1066),"")&lt;=IFERROR(INDEX(Parâmetros!$B$39:$B$48,MATCH($E1066,Parâmetros!$A$39:$A$48,0)),99),IFERROR(INDEX(Cadastro!$F$5:$F$243,$AB1066),""),0)),IF($L1066&gt;0,IF(N($X1065)&gt;0,1,N($W1065)+1),IF(AND($L1066=0,OR(N($W1065)&gt;=IFERROR(INDEX(Parâmetros!$B$39:$B$48,MATCH($E1066,Parâmetros!$A$39:$A$48,0)),99),AND(N($X1065)&gt;0,N($X1065)&lt;IFERROR(INDEX(Parâmetros!$C$39:$C$48,MATCH($E1066,Parâmetros!$A$39:$A$48,0)),0)))),0,N($W1065)+1))))</f>
        <v/>
      </c>
      <c r="X1066" s="34" t="str">
        <f>IF(OR(OR($D1066="6x1",$D1066="FF 6x1"),$D1066="5x2"),"",IF($AB1066&lt;&gt;$AB1065,IF(IFERROR(INDEX(Cadastro!$F$5:$F$243,$AB1066),"")="",0,IF(IFERROR(INDEX(Cadastro!$F$5:$F$243,$AB1066),"")&gt;IFERROR(INDEX(Parâmetros!$B$39:$B$48,MATCH($E1066,Parâmetros!$A$39:$A$48,0)),99),IFERROR(INDEX(Cadastro!$F$5:$F$243,$AB1066),"")-IFERROR(INDEX(Parâmetros!$B$39:$B$48,MATCH($E1066,Parâmetros!$A$39:$A$48,0)),99),0)),IF(AND($L1066=0,OR(N($W1065)&gt;=IFERROR(INDEX(Parâmetros!$B$39:$B$48,MATCH($E1066,Parâmetros!$A$39:$A$48,0)),99),AND(N($X1065)&gt;0,N($X1065)&lt;IFERROR(INDEX(Parâmetros!$C$39:$C$48,MATCH($E1066,Parâmetros!$A$39:$A$48,0)),0)))),N($X1065)+1,0)))</f>
        <v/>
      </c>
      <c r="Y1066" t="str">
        <f>IF($AC1066&lt;&gt;"",IF($L1066&gt;0,$AC1066&amp;" · com apontamento",$AC1066),IF($E1066="Férias",IF($L1066&gt;0,"Férias · com apontamento","Férias (cadastro)"),IF(($Z1066+$AA1066-1)&gt;Parâmetros!$E$16,"Férias / afastamento",IF(AND($D1066="5x2",OR(WEEKDAY($F1066,2)=6,WEEKDAY($F1066,2)=7)),IF($L1066&gt;0,"Folga trabalhada","Folga"),IF($L1066&gt;0,"Trabalhado",IF(OR(OR($D1066="6x1",$D1066="FF 6x1"),$D1066="5x2"),IF(AND(OR($D1066="6x1",$D1066="FF 6x1"),OR(WEEKDAY($F1066,2)=6,WEEKDAY($F1066,2)=7)),"Folga","Falta de registro"),IF(AND($AB1066&lt;&gt;$AB1065,IFERROR(INDEX(Cadastro!$F$5:$F$243,$AB1066),"")=""),"Indeterminado (início da série)",IF($X1066&gt;0,"Folga","Falta de registro"))))))))</f>
        <v>Trabalhado</v>
      </c>
      <c r="Z1066" s="34">
        <f>IF(OR($L1066&gt;0,$F1066&gt;Parâmetros!$E$14),0,IF($A1066&lt;&gt;$A1065,1,N($Z1065)+1))</f>
        <v>0</v>
      </c>
      <c r="AA1066" s="34">
        <f>IF(OR($L1066&gt;0,$F1066&gt;Parâmetros!$E$14),0,IF(OR($A1066&lt;&gt;$A1067,$F1067&gt;Parâmetros!$E$14),1,N($AA1067)+1))</f>
        <v>0</v>
      </c>
      <c r="AB1066" s="31">
        <f>IFERROR(MATCH($A1066&amp;"|"&amp;TEXT(_xlfn.MAXIFS(Cadastro!$E$5:$E$243,Cadastro!$A$5:$A$243,$A1066,Cadastro!$E$5:$E$243,"&lt;="&amp;$F1066),"yyyymmdd"),Cadastro!$I$5:$I$243,0),"")</f>
        <v>144</v>
      </c>
      <c r="AC1066" t="str">
        <f>IFERROR(_xlfn.SINGLE(INDEX(Exceções!$D$5:$D$203,MATCH($A1066&amp;"|"&amp;$F1066,Exceções!$F$5:$F$203,0))),"")</f>
        <v/>
      </c>
      <c r="AD1066" t="str">
        <f>IF($AC1066="","",IFERROR(_xlfn.SINGLE(INDEX(Exceções!$E$5:$E$203,MATCH($A1066&amp;"|"&amp;$F1066,Exceções!$F$5:$F$203,0))),""))</f>
        <v/>
      </c>
    </row>
    <row r="1067" spans="1:30" ht="15" hidden="1" customHeight="1" x14ac:dyDescent="0.25">
      <c r="A1067" s="31">
        <v>53291</v>
      </c>
      <c r="B1067" s="17" t="s">
        <v>21</v>
      </c>
      <c r="C1067" s="17" t="str">
        <f>IFERROR(INDEX(Cadastro!$C$5:$C$243,$AB1067),"NÃO INFORMADO")</f>
        <v>CAL</v>
      </c>
      <c r="D1067" s="17" t="str">
        <f>IFERROR(INDEX(Cadastro!$D$5:$D$243,$AB1067),"")</f>
        <v>6x1</v>
      </c>
      <c r="E1067" s="17" t="str">
        <f>IFERROR(INDEX(Cadastro!$G$5:$G$243,$AB1067),"")</f>
        <v>6x1</v>
      </c>
      <c r="F1067" s="29">
        <v>46301</v>
      </c>
      <c r="G1067" s="32" t="str">
        <f t="shared" si="96"/>
        <v>ter</v>
      </c>
      <c r="H1067" s="31">
        <f>IF($L1067=0,"",_xlfn.MINIFS(Dados!$Q:$Q,Dados!$A:$A,$A1067,Dados!$S:$S,$F1067))</f>
        <v>440</v>
      </c>
      <c r="I1067" s="31">
        <f>IF($H1067="","",_xlfn.MAXIFS(Dados!$R:$R,Dados!$A:$A,$A1067,Dados!$S:$S,$F1067))</f>
        <v>992</v>
      </c>
      <c r="J1067" s="32" t="str">
        <f>IF($D1067&lt;&gt;"Folguista","",IFERROR(INDEX(Parâmetros!$D$52:$G$52,1,MIN(4,MAX(1,$W1067))),""))</f>
        <v/>
      </c>
      <c r="K1067" s="32" t="str">
        <f>IF(OR($AC1067&lt;&gt;"",$Y1067="Folga",$Y1067="Folga trabalhada",$Y1067="Férias (cadastro)",$Y1067="Férias / afastamento",$Y1067="Indeterminado (início da série)"),"",IF(OR($D1067="6x1",$D1067="FF 6x1"),IF(OR(WEEKDAY($F1067,2)=6,WEEKDAY($F1067,2)=7),"6x1 sáb/dom","6x1"),IF($D1067="5x2","5x2",IF($H1067="",IF($D1067="Folguista",$J1067,$E1067),IF(OR($H1067&gt;=Parâmetros!$E$18,$H1067&lt;Parâmetros!$E$19),"C",IF($H1067&lt;Parâmetros!$E$20,"A","B"))))))</f>
        <v>6x1</v>
      </c>
      <c r="L1067" s="30">
        <f>SUMIFS(Dados!$E:$E,Dados!$A:$A,$A1067,Dados!$S:$S,$F1067)</f>
        <v>8.02</v>
      </c>
      <c r="M1067" s="30">
        <f>IFERROR(INDEX(Parâmetros!$E$6:$E$11,MATCH($K1067,Parâmetros!$A$6:$A$11,0)),"")</f>
        <v>8.8000000000000007</v>
      </c>
      <c r="N1067" s="33">
        <f t="shared" si="97"/>
        <v>0.91136363636363626</v>
      </c>
      <c r="O1067" s="33">
        <f>Parâmetros!$E$13</f>
        <v>0.8</v>
      </c>
      <c r="P1067" s="32" t="str">
        <f>IF(OR($M1067="",$F1067&gt;Parâmetros!$E$14),"Não","Sim")</f>
        <v>Sim</v>
      </c>
      <c r="Q1067" s="32" t="str">
        <f t="shared" si="98"/>
        <v>Sim</v>
      </c>
      <c r="R1067" s="32" t="str">
        <f t="shared" si="99"/>
        <v>Sim</v>
      </c>
      <c r="S1067" s="30">
        <f t="shared" si="100"/>
        <v>0</v>
      </c>
      <c r="T1067" s="32" t="str">
        <f>IF($Q1067&lt;&gt;"Sim","",IF($N1067&gt;Parâmetros!$E$15,"Sim","Não"))</f>
        <v>Não</v>
      </c>
      <c r="U1067" s="17" t="str">
        <f t="shared" si="101"/>
        <v>Na meta</v>
      </c>
      <c r="V1067" s="17" t="str">
        <f>IF($AC1067&lt;&gt;"",IF($L1067&gt;0,"ATENÇÃO · apontou em dia de "&amp;LOWER($AC1067)&amp;" cadastrado","Exceção cadastrada · "&amp;$AC1067)&amp;IF($AD1067="",""," · "&amp;$AD1067),IF($E1067="Férias",IF($L1067&gt;0,"ATENÇÃO · apontou estando de férias no cadastro","Férias no cadastro"),IF($Y1067="Férias / afastamento","Afastamento · "&amp;($Z1067+$AA1067-1)&amp;" dias seguidos sem apontamento",IF($Y1067="Folga trabalhada","ATENÇÃO · apontou em dia de folga da escala 5x2",IF($Y1067="Folga",IF(AND($D1067="5x2",OR(WEEKDAY($F1067,2)=6,WEEKDAY($F1067,2)=7)),"Folga de fim de semana da escala 5x2",IF(AND(OR($D1067="6x1",$D1067="FF 6x1"),WEEKDAY($F1067,2)=6,FALSE()),"Folga de fim de semana · apontou no domingo anterior",IF(AND(OR($D1067="6x1",$D1067="FF 6x1"),WEEKDAY($F1067,2)=7,AND($A1067=$A1066,$L1066&gt;0)),"Folga de fim de semana · apontou no sábado",IF(AND(OR($D1067="6x1",$D1067="FF 6x1"),OR(WEEKDAY($F1067,2)=6,WEEKDAY($F1067,2)=7)),"Folga de fim de semana · sem apontamento no sábado nem no domingo","Folga prevista pelo ciclo")))),IF($Y1067="Indeterminado (início da série)","Sem histórico anterior — informe o dia do ciclo no Cadastro",IF($Y1067="Falta de registro",IF(OR(OR($D1067="6x1",$D1067="FF 6x1"),$D1067="5x2"),"FALTA DE REGISTRO · dia útil da escala "&amp;$E1067,"FALTA DE REGISTRO · dia "&amp;$W1067&amp;" de "&amp;IFERROR(INDEX(Parâmetros!$B$39:$B$48,MATCH($E1067,Parâmetros!$A$39:$A$48,0)),99)&amp;" do ciclo"),IF(OR($D1067="6x1",$D1067="FF 6x1"),IF(OR(AND(WEEKDAY($F1067,2)=6,AND($A1067=$A1068,$L1068&gt;0)),AND(WEEKDAY($F1067,2)=7,AND($A1067=$A1066,$L1066&gt;0))),"ATENÇÃO · apontou sábado e domingo no mesmo fim de semana",IF(OR(WEEKDAY($F1067,2)=6,WEEKDAY($F1067,2)=7),"Jornada de fim de semana do 6x1",IF(OR($H1067&gt;=Parâmetros!$E$20,$H1067&lt;Parâmetros!$E$19),"ATENÇÃO · 6x1 apontou fora do horário diurno","Jornada fixa do 6x1"))),IF($D1067="5x2","Jornada fixa do 5x2",IF($D1067="Folguista",IF($J1067=$K1067,"Evidência confirma sequência","DIVERGE · sequência "&amp;$J1067&amp;" × evidência "&amp;$K1067),IF($K1067=$E1067,"Evidência confirma cadastro","DIVERGE · cadastro "&amp;$E1067&amp;" × evidência "&amp;$K1067)))))))))))</f>
        <v>Jornada fixa do 6x1</v>
      </c>
      <c r="W1067" s="34" t="str">
        <f>IF(OR(OR($D1067="6x1",$D1067="FF 6x1"),$D1067="5x2"),"",IF($AB1067&lt;&gt;$AB1066,IF(IFERROR(INDEX(Cadastro!$F$5:$F$243,$AB1067),"")="",IF($L1067&gt;0,1,0),IF(IFERROR(INDEX(Cadastro!$F$5:$F$243,$AB1067),"")&lt;=IFERROR(INDEX(Parâmetros!$B$39:$B$48,MATCH($E1067,Parâmetros!$A$39:$A$48,0)),99),IFERROR(INDEX(Cadastro!$F$5:$F$243,$AB1067),""),0)),IF($L1067&gt;0,IF(N($X1066)&gt;0,1,N($W1066)+1),IF(AND($L1067=0,OR(N($W1066)&gt;=IFERROR(INDEX(Parâmetros!$B$39:$B$48,MATCH($E1067,Parâmetros!$A$39:$A$48,0)),99),AND(N($X1066)&gt;0,N($X1066)&lt;IFERROR(INDEX(Parâmetros!$C$39:$C$48,MATCH($E1067,Parâmetros!$A$39:$A$48,0)),0)))),0,N($W1066)+1))))</f>
        <v/>
      </c>
      <c r="X1067" s="34" t="str">
        <f>IF(OR(OR($D1067="6x1",$D1067="FF 6x1"),$D1067="5x2"),"",IF($AB1067&lt;&gt;$AB1066,IF(IFERROR(INDEX(Cadastro!$F$5:$F$243,$AB1067),"")="",0,IF(IFERROR(INDEX(Cadastro!$F$5:$F$243,$AB1067),"")&gt;IFERROR(INDEX(Parâmetros!$B$39:$B$48,MATCH($E1067,Parâmetros!$A$39:$A$48,0)),99),IFERROR(INDEX(Cadastro!$F$5:$F$243,$AB1067),"")-IFERROR(INDEX(Parâmetros!$B$39:$B$48,MATCH($E1067,Parâmetros!$A$39:$A$48,0)),99),0)),IF(AND($L1067=0,OR(N($W1066)&gt;=IFERROR(INDEX(Parâmetros!$B$39:$B$48,MATCH($E1067,Parâmetros!$A$39:$A$48,0)),99),AND(N($X1066)&gt;0,N($X1066)&lt;IFERROR(INDEX(Parâmetros!$C$39:$C$48,MATCH($E1067,Parâmetros!$A$39:$A$48,0)),0)))),N($X1066)+1,0)))</f>
        <v/>
      </c>
      <c r="Y1067" t="str">
        <f>IF($AC1067&lt;&gt;"",IF($L1067&gt;0,$AC1067&amp;" · com apontamento",$AC1067),IF($E1067="Férias",IF($L1067&gt;0,"Férias · com apontamento","Férias (cadastro)"),IF(($Z1067+$AA1067-1)&gt;Parâmetros!$E$16,"Férias / afastamento",IF(AND($D1067="5x2",OR(WEEKDAY($F1067,2)=6,WEEKDAY($F1067,2)=7)),IF($L1067&gt;0,"Folga trabalhada","Folga"),IF($L1067&gt;0,"Trabalhado",IF(OR(OR($D1067="6x1",$D1067="FF 6x1"),$D1067="5x2"),IF(AND(OR($D1067="6x1",$D1067="FF 6x1"),OR(WEEKDAY($F1067,2)=6,WEEKDAY($F1067,2)=7)),"Folga","Falta de registro"),IF(AND($AB1067&lt;&gt;$AB1066,IFERROR(INDEX(Cadastro!$F$5:$F$243,$AB1067),"")=""),"Indeterminado (início da série)",IF($X1067&gt;0,"Folga","Falta de registro"))))))))</f>
        <v>Trabalhado</v>
      </c>
      <c r="Z1067" s="34">
        <f>IF(OR($L1067&gt;0,$F1067&gt;Parâmetros!$E$14),0,IF($A1067&lt;&gt;$A1066,1,N($Z1066)+1))</f>
        <v>0</v>
      </c>
      <c r="AA1067" s="34">
        <f>IF(OR($L1067&gt;0,$F1067&gt;Parâmetros!$E$14),0,IF(OR($A1067&lt;&gt;$A1068,$F1068&gt;Parâmetros!$E$14),1,N($AA1068)+1))</f>
        <v>0</v>
      </c>
      <c r="AB1067" s="31">
        <f>IFERROR(MATCH($A1067&amp;"|"&amp;TEXT(_xlfn.MAXIFS(Cadastro!$E$5:$E$243,Cadastro!$A$5:$A$243,$A1067,Cadastro!$E$5:$E$243,"&lt;="&amp;$F1067),"yyyymmdd"),Cadastro!$I$5:$I$243,0),"")</f>
        <v>144</v>
      </c>
      <c r="AC1067" t="str">
        <f>IFERROR(_xlfn.SINGLE(INDEX(Exceções!$D$5:$D$203,MATCH($A1067&amp;"|"&amp;$F1067,Exceções!$F$5:$F$203,0))),"")</f>
        <v/>
      </c>
      <c r="AD1067" t="str">
        <f>IF($AC1067="","",IFERROR(_xlfn.SINGLE(INDEX(Exceções!$E$5:$E$203,MATCH($A1067&amp;"|"&amp;$F1067,Exceções!$F$5:$F$203,0))),""))</f>
        <v/>
      </c>
    </row>
    <row r="1068" spans="1:30" ht="15" hidden="1" customHeight="1" x14ac:dyDescent="0.25">
      <c r="A1068" s="31">
        <v>53291</v>
      </c>
      <c r="B1068" s="17" t="s">
        <v>21</v>
      </c>
      <c r="C1068" s="17" t="str">
        <f>IFERROR(INDEX(Cadastro!$C$5:$C$243,$AB1068),"NÃO INFORMADO")</f>
        <v>CAL</v>
      </c>
      <c r="D1068" s="17" t="str">
        <f>IFERROR(INDEX(Cadastro!$D$5:$D$243,$AB1068),"")</f>
        <v>6x1</v>
      </c>
      <c r="E1068" s="17" t="str">
        <f>IFERROR(INDEX(Cadastro!$G$5:$G$243,$AB1068),"")</f>
        <v>6x1</v>
      </c>
      <c r="F1068" s="29">
        <v>46302</v>
      </c>
      <c r="G1068" s="32" t="str">
        <f t="shared" si="96"/>
        <v>qua</v>
      </c>
      <c r="H1068" s="31">
        <f>IF($L1068=0,"",_xlfn.MINIFS(Dados!$Q:$Q,Dados!$A:$A,$A1068,Dados!$S:$S,$F1068))</f>
        <v>440</v>
      </c>
      <c r="I1068" s="31">
        <f>IF($H1068="","",_xlfn.MAXIFS(Dados!$R:$R,Dados!$A:$A,$A1068,Dados!$S:$S,$F1068))</f>
        <v>991</v>
      </c>
      <c r="J1068" s="32" t="str">
        <f>IF($D1068&lt;&gt;"Folguista","",IFERROR(INDEX(Parâmetros!$D$52:$G$52,1,MIN(4,MAX(1,$W1068))),""))</f>
        <v/>
      </c>
      <c r="K1068" s="32" t="str">
        <f>IF(OR($AC1068&lt;&gt;"",$Y1068="Folga",$Y1068="Folga trabalhada",$Y1068="Férias (cadastro)",$Y1068="Férias / afastamento",$Y1068="Indeterminado (início da série)"),"",IF(OR($D1068="6x1",$D1068="FF 6x1"),IF(OR(WEEKDAY($F1068,2)=6,WEEKDAY($F1068,2)=7),"6x1 sáb/dom","6x1"),IF($D1068="5x2","5x2",IF($H1068="",IF($D1068="Folguista",$J1068,$E1068),IF(OR($H1068&gt;=Parâmetros!$E$18,$H1068&lt;Parâmetros!$E$19),"C",IF($H1068&lt;Parâmetros!$E$20,"A","B"))))))</f>
        <v>6x1</v>
      </c>
      <c r="L1068" s="30">
        <f>SUMIFS(Dados!$E:$E,Dados!$A:$A,$A1068,Dados!$S:$S,$F1068)</f>
        <v>7.99</v>
      </c>
      <c r="M1068" s="30">
        <f>IFERROR(INDEX(Parâmetros!$E$6:$E$11,MATCH($K1068,Parâmetros!$A$6:$A$11,0)),"")</f>
        <v>8.8000000000000007</v>
      </c>
      <c r="N1068" s="33">
        <f t="shared" si="97"/>
        <v>0.90795454545454546</v>
      </c>
      <c r="O1068" s="33">
        <f>Parâmetros!$E$13</f>
        <v>0.8</v>
      </c>
      <c r="P1068" s="32" t="str">
        <f>IF(OR($M1068="",$F1068&gt;Parâmetros!$E$14),"Não","Sim")</f>
        <v>Sim</v>
      </c>
      <c r="Q1068" s="32" t="str">
        <f t="shared" si="98"/>
        <v>Sim</v>
      </c>
      <c r="R1068" s="32" t="str">
        <f t="shared" si="99"/>
        <v>Sim</v>
      </c>
      <c r="S1068" s="30">
        <f t="shared" si="100"/>
        <v>0</v>
      </c>
      <c r="T1068" s="32" t="str">
        <f>IF($Q1068&lt;&gt;"Sim","",IF($N1068&gt;Parâmetros!$E$15,"Sim","Não"))</f>
        <v>Não</v>
      </c>
      <c r="U1068" s="17" t="str">
        <f t="shared" si="101"/>
        <v>Na meta</v>
      </c>
      <c r="V1068" s="17" t="str">
        <f>IF($AC1068&lt;&gt;"",IF($L1068&gt;0,"ATENÇÃO · apontou em dia de "&amp;LOWER($AC1068)&amp;" cadastrado","Exceção cadastrada · "&amp;$AC1068)&amp;IF($AD1068="",""," · "&amp;$AD1068),IF($E1068="Férias",IF($L1068&gt;0,"ATENÇÃO · apontou estando de férias no cadastro","Férias no cadastro"),IF($Y1068="Férias / afastamento","Afastamento · "&amp;($Z1068+$AA1068-1)&amp;" dias seguidos sem apontamento",IF($Y1068="Folga trabalhada","ATENÇÃO · apontou em dia de folga da escala 5x2",IF($Y1068="Folga",IF(AND($D1068="5x2",OR(WEEKDAY($F1068,2)=6,WEEKDAY($F1068,2)=7)),"Folga de fim de semana da escala 5x2",IF(AND(OR($D1068="6x1",$D1068="FF 6x1"),WEEKDAY($F1068,2)=6,FALSE()),"Folga de fim de semana · apontou no domingo anterior",IF(AND(OR($D1068="6x1",$D1068="FF 6x1"),WEEKDAY($F1068,2)=7,AND($A1068=$A1067,$L1067&gt;0)),"Folga de fim de semana · apontou no sábado",IF(AND(OR($D1068="6x1",$D1068="FF 6x1"),OR(WEEKDAY($F1068,2)=6,WEEKDAY($F1068,2)=7)),"Folga de fim de semana · sem apontamento no sábado nem no domingo","Folga prevista pelo ciclo")))),IF($Y1068="Indeterminado (início da série)","Sem histórico anterior — informe o dia do ciclo no Cadastro",IF($Y1068="Falta de registro",IF(OR(OR($D1068="6x1",$D1068="FF 6x1"),$D1068="5x2"),"FALTA DE REGISTRO · dia útil da escala "&amp;$E1068,"FALTA DE REGISTRO · dia "&amp;$W1068&amp;" de "&amp;IFERROR(INDEX(Parâmetros!$B$39:$B$48,MATCH($E1068,Parâmetros!$A$39:$A$48,0)),99)&amp;" do ciclo"),IF(OR($D1068="6x1",$D1068="FF 6x1"),IF(OR(AND(WEEKDAY($F1068,2)=6,AND($A1068=$A1069,$L1069&gt;0)),AND(WEEKDAY($F1068,2)=7,AND($A1068=$A1067,$L1067&gt;0))),"ATENÇÃO · apontou sábado e domingo no mesmo fim de semana",IF(OR(WEEKDAY($F1068,2)=6,WEEKDAY($F1068,2)=7),"Jornada de fim de semana do 6x1",IF(OR($H1068&gt;=Parâmetros!$E$20,$H1068&lt;Parâmetros!$E$19),"ATENÇÃO · 6x1 apontou fora do horário diurno","Jornada fixa do 6x1"))),IF($D1068="5x2","Jornada fixa do 5x2",IF($D1068="Folguista",IF($J1068=$K1068,"Evidência confirma sequência","DIVERGE · sequência "&amp;$J1068&amp;" × evidência "&amp;$K1068),IF($K1068=$E1068,"Evidência confirma cadastro","DIVERGE · cadastro "&amp;$E1068&amp;" × evidência "&amp;$K1068)))))))))))</f>
        <v>Jornada fixa do 6x1</v>
      </c>
      <c r="W1068" s="34" t="str">
        <f>IF(OR(OR($D1068="6x1",$D1068="FF 6x1"),$D1068="5x2"),"",IF($AB1068&lt;&gt;$AB1067,IF(IFERROR(INDEX(Cadastro!$F$5:$F$243,$AB1068),"")="",IF($L1068&gt;0,1,0),IF(IFERROR(INDEX(Cadastro!$F$5:$F$243,$AB1068),"")&lt;=IFERROR(INDEX(Parâmetros!$B$39:$B$48,MATCH($E1068,Parâmetros!$A$39:$A$48,0)),99),IFERROR(INDEX(Cadastro!$F$5:$F$243,$AB1068),""),0)),IF($L1068&gt;0,IF(N($X1067)&gt;0,1,N($W1067)+1),IF(AND($L1068=0,OR(N($W1067)&gt;=IFERROR(INDEX(Parâmetros!$B$39:$B$48,MATCH($E1068,Parâmetros!$A$39:$A$48,0)),99),AND(N($X1067)&gt;0,N($X1067)&lt;IFERROR(INDEX(Parâmetros!$C$39:$C$48,MATCH($E1068,Parâmetros!$A$39:$A$48,0)),0)))),0,N($W1067)+1))))</f>
        <v/>
      </c>
      <c r="X1068" s="34" t="str">
        <f>IF(OR(OR($D1068="6x1",$D1068="FF 6x1"),$D1068="5x2"),"",IF($AB1068&lt;&gt;$AB1067,IF(IFERROR(INDEX(Cadastro!$F$5:$F$243,$AB1068),"")="",0,IF(IFERROR(INDEX(Cadastro!$F$5:$F$243,$AB1068),"")&gt;IFERROR(INDEX(Parâmetros!$B$39:$B$48,MATCH($E1068,Parâmetros!$A$39:$A$48,0)),99),IFERROR(INDEX(Cadastro!$F$5:$F$243,$AB1068),"")-IFERROR(INDEX(Parâmetros!$B$39:$B$48,MATCH($E1068,Parâmetros!$A$39:$A$48,0)),99),0)),IF(AND($L1068=0,OR(N($W1067)&gt;=IFERROR(INDEX(Parâmetros!$B$39:$B$48,MATCH($E1068,Parâmetros!$A$39:$A$48,0)),99),AND(N($X1067)&gt;0,N($X1067)&lt;IFERROR(INDEX(Parâmetros!$C$39:$C$48,MATCH($E1068,Parâmetros!$A$39:$A$48,0)),0)))),N($X1067)+1,0)))</f>
        <v/>
      </c>
      <c r="Y1068" t="str">
        <f>IF($AC1068&lt;&gt;"",IF($L1068&gt;0,$AC1068&amp;" · com apontamento",$AC1068),IF($E1068="Férias",IF($L1068&gt;0,"Férias · com apontamento","Férias (cadastro)"),IF(($Z1068+$AA1068-1)&gt;Parâmetros!$E$16,"Férias / afastamento",IF(AND($D1068="5x2",OR(WEEKDAY($F1068,2)=6,WEEKDAY($F1068,2)=7)),IF($L1068&gt;0,"Folga trabalhada","Folga"),IF($L1068&gt;0,"Trabalhado",IF(OR(OR($D1068="6x1",$D1068="FF 6x1"),$D1068="5x2"),IF(AND(OR($D1068="6x1",$D1068="FF 6x1"),OR(WEEKDAY($F1068,2)=6,WEEKDAY($F1068,2)=7)),"Folga","Falta de registro"),IF(AND($AB1068&lt;&gt;$AB1067,IFERROR(INDEX(Cadastro!$F$5:$F$243,$AB1068),"")=""),"Indeterminado (início da série)",IF($X1068&gt;0,"Folga","Falta de registro"))))))))</f>
        <v>Trabalhado</v>
      </c>
      <c r="Z1068" s="34">
        <f>IF(OR($L1068&gt;0,$F1068&gt;Parâmetros!$E$14),0,IF($A1068&lt;&gt;$A1067,1,N($Z1067)+1))</f>
        <v>0</v>
      </c>
      <c r="AA1068" s="34">
        <f>IF(OR($L1068&gt;0,$F1068&gt;Parâmetros!$E$14),0,IF(OR($A1068&lt;&gt;$A1069,$F1069&gt;Parâmetros!$E$14),1,N($AA1069)+1))</f>
        <v>0</v>
      </c>
      <c r="AB1068" s="31">
        <f>IFERROR(MATCH($A1068&amp;"|"&amp;TEXT(_xlfn.MAXIFS(Cadastro!$E$5:$E$243,Cadastro!$A$5:$A$243,$A1068,Cadastro!$E$5:$E$243,"&lt;="&amp;$F1068),"yyyymmdd"),Cadastro!$I$5:$I$243,0),"")</f>
        <v>144</v>
      </c>
      <c r="AC1068" t="str">
        <f>IFERROR(_xlfn.SINGLE(INDEX(Exceções!$D$5:$D$203,MATCH($A1068&amp;"|"&amp;$F1068,Exceções!$F$5:$F$203,0))),"")</f>
        <v/>
      </c>
      <c r="AD1068" t="str">
        <f>IF($AC1068="","",IFERROR(_xlfn.SINGLE(INDEX(Exceções!$E$5:$E$203,MATCH($A1068&amp;"|"&amp;$F1068,Exceções!$F$5:$F$203,0))),""))</f>
        <v/>
      </c>
    </row>
    <row r="1069" spans="1:30" ht="15" hidden="1" customHeight="1" x14ac:dyDescent="0.25">
      <c r="A1069" s="31">
        <v>53291</v>
      </c>
      <c r="B1069" s="17" t="s">
        <v>21</v>
      </c>
      <c r="C1069" s="17" t="str">
        <f>IFERROR(INDEX(Cadastro!$C$5:$C$243,$AB1069),"NÃO INFORMADO")</f>
        <v>CAL</v>
      </c>
      <c r="D1069" s="17" t="str">
        <f>IFERROR(INDEX(Cadastro!$D$5:$D$243,$AB1069),"")</f>
        <v>6x1</v>
      </c>
      <c r="E1069" s="17" t="str">
        <f>IFERROR(INDEX(Cadastro!$G$5:$G$243,$AB1069),"")</f>
        <v>6x1</v>
      </c>
      <c r="F1069" s="29">
        <v>46303</v>
      </c>
      <c r="G1069" s="32" t="str">
        <f t="shared" si="96"/>
        <v>qui</v>
      </c>
      <c r="H1069" s="31">
        <f>IF($L1069=0,"",_xlfn.MINIFS(Dados!$Q:$Q,Dados!$A:$A,$A1069,Dados!$S:$S,$F1069))</f>
        <v>440</v>
      </c>
      <c r="I1069" s="31">
        <f>IF($H1069="","",_xlfn.MAXIFS(Dados!$R:$R,Dados!$A:$A,$A1069,Dados!$S:$S,$F1069))</f>
        <v>995</v>
      </c>
      <c r="J1069" s="32" t="str">
        <f>IF($D1069&lt;&gt;"Folguista","",IFERROR(INDEX(Parâmetros!$D$52:$G$52,1,MIN(4,MAX(1,$W1069))),""))</f>
        <v/>
      </c>
      <c r="K1069" s="32" t="str">
        <f>IF(OR($AC1069&lt;&gt;"",$Y1069="Folga",$Y1069="Folga trabalhada",$Y1069="Férias (cadastro)",$Y1069="Férias / afastamento",$Y1069="Indeterminado (início da série)"),"",IF(OR($D1069="6x1",$D1069="FF 6x1"),IF(OR(WEEKDAY($F1069,2)=6,WEEKDAY($F1069,2)=7),"6x1 sáb/dom","6x1"),IF($D1069="5x2","5x2",IF($H1069="",IF($D1069="Folguista",$J1069,$E1069),IF(OR($H1069&gt;=Parâmetros!$E$18,$H1069&lt;Parâmetros!$E$19),"C",IF($H1069&lt;Parâmetros!$E$20,"A","B"))))))</f>
        <v>6x1</v>
      </c>
      <c r="L1069" s="30">
        <f>SUMIFS(Dados!$E:$E,Dados!$A:$A,$A1069,Dados!$S:$S,$F1069)</f>
        <v>8.07</v>
      </c>
      <c r="M1069" s="30">
        <f>IFERROR(INDEX(Parâmetros!$E$6:$E$11,MATCH($K1069,Parâmetros!$A$6:$A$11,0)),"")</f>
        <v>8.8000000000000007</v>
      </c>
      <c r="N1069" s="33">
        <f t="shared" si="97"/>
        <v>0.9170454545454545</v>
      </c>
      <c r="O1069" s="33">
        <f>Parâmetros!$E$13</f>
        <v>0.8</v>
      </c>
      <c r="P1069" s="32" t="str">
        <f>IF(OR($M1069="",$F1069&gt;Parâmetros!$E$14),"Não","Sim")</f>
        <v>Sim</v>
      </c>
      <c r="Q1069" s="32" t="str">
        <f t="shared" si="98"/>
        <v>Sim</v>
      </c>
      <c r="R1069" s="32" t="str">
        <f t="shared" si="99"/>
        <v>Sim</v>
      </c>
      <c r="S1069" s="30">
        <f t="shared" si="100"/>
        <v>0</v>
      </c>
      <c r="T1069" s="32" t="str">
        <f>IF($Q1069&lt;&gt;"Sim","",IF($N1069&gt;Parâmetros!$E$15,"Sim","Não"))</f>
        <v>Não</v>
      </c>
      <c r="U1069" s="17" t="str">
        <f t="shared" si="101"/>
        <v>Na meta</v>
      </c>
      <c r="V1069" s="17" t="str">
        <f>IF($AC1069&lt;&gt;"",IF($L1069&gt;0,"ATENÇÃO · apontou em dia de "&amp;LOWER($AC1069)&amp;" cadastrado","Exceção cadastrada · "&amp;$AC1069)&amp;IF($AD1069="",""," · "&amp;$AD1069),IF($E1069="Férias",IF($L1069&gt;0,"ATENÇÃO · apontou estando de férias no cadastro","Férias no cadastro"),IF($Y1069="Férias / afastamento","Afastamento · "&amp;($Z1069+$AA1069-1)&amp;" dias seguidos sem apontamento",IF($Y1069="Folga trabalhada","ATENÇÃO · apontou em dia de folga da escala 5x2",IF($Y1069="Folga",IF(AND($D1069="5x2",OR(WEEKDAY($F1069,2)=6,WEEKDAY($F1069,2)=7)),"Folga de fim de semana da escala 5x2",IF(AND(OR($D1069="6x1",$D1069="FF 6x1"),WEEKDAY($F1069,2)=6,FALSE()),"Folga de fim de semana · apontou no domingo anterior",IF(AND(OR($D1069="6x1",$D1069="FF 6x1"),WEEKDAY($F1069,2)=7,AND($A1069=$A1068,$L1068&gt;0)),"Folga de fim de semana · apontou no sábado",IF(AND(OR($D1069="6x1",$D1069="FF 6x1"),OR(WEEKDAY($F1069,2)=6,WEEKDAY($F1069,2)=7)),"Folga de fim de semana · sem apontamento no sábado nem no domingo","Folga prevista pelo ciclo")))),IF($Y1069="Indeterminado (início da série)","Sem histórico anterior — informe o dia do ciclo no Cadastro",IF($Y1069="Falta de registro",IF(OR(OR($D1069="6x1",$D1069="FF 6x1"),$D1069="5x2"),"FALTA DE REGISTRO · dia útil da escala "&amp;$E1069,"FALTA DE REGISTRO · dia "&amp;$W1069&amp;" de "&amp;IFERROR(INDEX(Parâmetros!$B$39:$B$48,MATCH($E1069,Parâmetros!$A$39:$A$48,0)),99)&amp;" do ciclo"),IF(OR($D1069="6x1",$D1069="FF 6x1"),IF(OR(AND(WEEKDAY($F1069,2)=6,AND($A1069=$A1070,$L1070&gt;0)),AND(WEEKDAY($F1069,2)=7,AND($A1069=$A1068,$L1068&gt;0))),"ATENÇÃO · apontou sábado e domingo no mesmo fim de semana",IF(OR(WEEKDAY($F1069,2)=6,WEEKDAY($F1069,2)=7),"Jornada de fim de semana do 6x1",IF(OR($H1069&gt;=Parâmetros!$E$20,$H1069&lt;Parâmetros!$E$19),"ATENÇÃO · 6x1 apontou fora do horário diurno","Jornada fixa do 6x1"))),IF($D1069="5x2","Jornada fixa do 5x2",IF($D1069="Folguista",IF($J1069=$K1069,"Evidência confirma sequência","DIVERGE · sequência "&amp;$J1069&amp;" × evidência "&amp;$K1069),IF($K1069=$E1069,"Evidência confirma cadastro","DIVERGE · cadastro "&amp;$E1069&amp;" × evidência "&amp;$K1069)))))))))))</f>
        <v>Jornada fixa do 6x1</v>
      </c>
      <c r="W1069" s="34" t="str">
        <f>IF(OR(OR($D1069="6x1",$D1069="FF 6x1"),$D1069="5x2"),"",IF($AB1069&lt;&gt;$AB1068,IF(IFERROR(INDEX(Cadastro!$F$5:$F$243,$AB1069),"")="",IF($L1069&gt;0,1,0),IF(IFERROR(INDEX(Cadastro!$F$5:$F$243,$AB1069),"")&lt;=IFERROR(INDEX(Parâmetros!$B$39:$B$48,MATCH($E1069,Parâmetros!$A$39:$A$48,0)),99),IFERROR(INDEX(Cadastro!$F$5:$F$243,$AB1069),""),0)),IF($L1069&gt;0,IF(N($X1068)&gt;0,1,N($W1068)+1),IF(AND($L1069=0,OR(N($W1068)&gt;=IFERROR(INDEX(Parâmetros!$B$39:$B$48,MATCH($E1069,Parâmetros!$A$39:$A$48,0)),99),AND(N($X1068)&gt;0,N($X1068)&lt;IFERROR(INDEX(Parâmetros!$C$39:$C$48,MATCH($E1069,Parâmetros!$A$39:$A$48,0)),0)))),0,N($W1068)+1))))</f>
        <v/>
      </c>
      <c r="X1069" s="34" t="str">
        <f>IF(OR(OR($D1069="6x1",$D1069="FF 6x1"),$D1069="5x2"),"",IF($AB1069&lt;&gt;$AB1068,IF(IFERROR(INDEX(Cadastro!$F$5:$F$243,$AB1069),"")="",0,IF(IFERROR(INDEX(Cadastro!$F$5:$F$243,$AB1069),"")&gt;IFERROR(INDEX(Parâmetros!$B$39:$B$48,MATCH($E1069,Parâmetros!$A$39:$A$48,0)),99),IFERROR(INDEX(Cadastro!$F$5:$F$243,$AB1069),"")-IFERROR(INDEX(Parâmetros!$B$39:$B$48,MATCH($E1069,Parâmetros!$A$39:$A$48,0)),99),0)),IF(AND($L1069=0,OR(N($W1068)&gt;=IFERROR(INDEX(Parâmetros!$B$39:$B$48,MATCH($E1069,Parâmetros!$A$39:$A$48,0)),99),AND(N($X1068)&gt;0,N($X1068)&lt;IFERROR(INDEX(Parâmetros!$C$39:$C$48,MATCH($E1069,Parâmetros!$A$39:$A$48,0)),0)))),N($X1068)+1,0)))</f>
        <v/>
      </c>
      <c r="Y1069" t="str">
        <f>IF($AC1069&lt;&gt;"",IF($L1069&gt;0,$AC1069&amp;" · com apontamento",$AC1069),IF($E1069="Férias",IF($L1069&gt;0,"Férias · com apontamento","Férias (cadastro)"),IF(($Z1069+$AA1069-1)&gt;Parâmetros!$E$16,"Férias / afastamento",IF(AND($D1069="5x2",OR(WEEKDAY($F1069,2)=6,WEEKDAY($F1069,2)=7)),IF($L1069&gt;0,"Folga trabalhada","Folga"),IF($L1069&gt;0,"Trabalhado",IF(OR(OR($D1069="6x1",$D1069="FF 6x1"),$D1069="5x2"),IF(AND(OR($D1069="6x1",$D1069="FF 6x1"),OR(WEEKDAY($F1069,2)=6,WEEKDAY($F1069,2)=7)),"Folga","Falta de registro"),IF(AND($AB1069&lt;&gt;$AB1068,IFERROR(INDEX(Cadastro!$F$5:$F$243,$AB1069),"")=""),"Indeterminado (início da série)",IF($X1069&gt;0,"Folga","Falta de registro"))))))))</f>
        <v>Trabalhado</v>
      </c>
      <c r="Z1069" s="34">
        <f>IF(OR($L1069&gt;0,$F1069&gt;Parâmetros!$E$14),0,IF($A1069&lt;&gt;$A1068,1,N($Z1068)+1))</f>
        <v>0</v>
      </c>
      <c r="AA1069" s="34">
        <f>IF(OR($L1069&gt;0,$F1069&gt;Parâmetros!$E$14),0,IF(OR($A1069&lt;&gt;$A1070,$F1070&gt;Parâmetros!$E$14),1,N($AA1070)+1))</f>
        <v>0</v>
      </c>
      <c r="AB1069" s="31">
        <f>IFERROR(MATCH($A1069&amp;"|"&amp;TEXT(_xlfn.MAXIFS(Cadastro!$E$5:$E$243,Cadastro!$A$5:$A$243,$A1069,Cadastro!$E$5:$E$243,"&lt;="&amp;$F1069),"yyyymmdd"),Cadastro!$I$5:$I$243,0),"")</f>
        <v>144</v>
      </c>
      <c r="AC1069" t="str">
        <f>IFERROR(_xlfn.SINGLE(INDEX(Exceções!$D$5:$D$203,MATCH($A1069&amp;"|"&amp;$F1069,Exceções!$F$5:$F$203,0))),"")</f>
        <v/>
      </c>
      <c r="AD1069" t="str">
        <f>IF($AC1069="","",IFERROR(_xlfn.SINGLE(INDEX(Exceções!$E$5:$E$203,MATCH($A1069&amp;"|"&amp;$F1069,Exceções!$F$5:$F$203,0))),""))</f>
        <v/>
      </c>
    </row>
    <row r="1070" spans="1:30" ht="15" hidden="1" customHeight="1" x14ac:dyDescent="0.25">
      <c r="A1070" s="31">
        <v>53291</v>
      </c>
      <c r="B1070" s="17" t="s">
        <v>21</v>
      </c>
      <c r="C1070" s="17" t="str">
        <f>IFERROR(INDEX(Cadastro!$C$5:$C$243,$AB1070),"NÃO INFORMADO")</f>
        <v>CAL</v>
      </c>
      <c r="D1070" s="17" t="str">
        <f>IFERROR(INDEX(Cadastro!$D$5:$D$243,$AB1070),"")</f>
        <v>6x1</v>
      </c>
      <c r="E1070" s="17" t="str">
        <f>IFERROR(INDEX(Cadastro!$G$5:$G$243,$AB1070),"")</f>
        <v>6x1</v>
      </c>
      <c r="F1070" s="29">
        <v>46304</v>
      </c>
      <c r="G1070" s="32" t="str">
        <f t="shared" si="96"/>
        <v>sex</v>
      </c>
      <c r="H1070" s="31">
        <f>IF($L1070=0,"",_xlfn.MINIFS(Dados!$Q:$Q,Dados!$A:$A,$A1070,Dados!$S:$S,$F1070))</f>
        <v>440</v>
      </c>
      <c r="I1070" s="31">
        <f>IF($H1070="","",_xlfn.MAXIFS(Dados!$R:$R,Dados!$A:$A,$A1070,Dados!$S:$S,$F1070))</f>
        <v>991</v>
      </c>
      <c r="J1070" s="32" t="str">
        <f>IF($D1070&lt;&gt;"Folguista","",IFERROR(INDEX(Parâmetros!$D$52:$G$52,1,MIN(4,MAX(1,$W1070))),""))</f>
        <v/>
      </c>
      <c r="K1070" s="32" t="str">
        <f>IF(OR($AC1070&lt;&gt;"",$Y1070="Folga",$Y1070="Folga trabalhada",$Y1070="Férias (cadastro)",$Y1070="Férias / afastamento",$Y1070="Indeterminado (início da série)"),"",IF(OR($D1070="6x1",$D1070="FF 6x1"),IF(OR(WEEKDAY($F1070,2)=6,WEEKDAY($F1070,2)=7),"6x1 sáb/dom","6x1"),IF($D1070="5x2","5x2",IF($H1070="",IF($D1070="Folguista",$J1070,$E1070),IF(OR($H1070&gt;=Parâmetros!$E$18,$H1070&lt;Parâmetros!$E$19),"C",IF($H1070&lt;Parâmetros!$E$20,"A","B"))))))</f>
        <v>6x1</v>
      </c>
      <c r="L1070" s="30">
        <f>SUMIFS(Dados!$E:$E,Dados!$A:$A,$A1070,Dados!$S:$S,$F1070)</f>
        <v>8</v>
      </c>
      <c r="M1070" s="30">
        <f>IFERROR(INDEX(Parâmetros!$E$6:$E$11,MATCH($K1070,Parâmetros!$A$6:$A$11,0)),"")</f>
        <v>8.8000000000000007</v>
      </c>
      <c r="N1070" s="33">
        <f t="shared" si="97"/>
        <v>0.90909090909090906</v>
      </c>
      <c r="O1070" s="33">
        <f>Parâmetros!$E$13</f>
        <v>0.8</v>
      </c>
      <c r="P1070" s="32" t="str">
        <f>IF(OR($M1070="",$F1070&gt;Parâmetros!$E$14),"Não","Sim")</f>
        <v>Sim</v>
      </c>
      <c r="Q1070" s="32" t="str">
        <f t="shared" si="98"/>
        <v>Sim</v>
      </c>
      <c r="R1070" s="32" t="str">
        <f t="shared" si="99"/>
        <v>Sim</v>
      </c>
      <c r="S1070" s="30">
        <f t="shared" si="100"/>
        <v>0</v>
      </c>
      <c r="T1070" s="32" t="str">
        <f>IF($Q1070&lt;&gt;"Sim","",IF($N1070&gt;Parâmetros!$E$15,"Sim","Não"))</f>
        <v>Não</v>
      </c>
      <c r="U1070" s="17" t="str">
        <f t="shared" si="101"/>
        <v>Na meta</v>
      </c>
      <c r="V1070" s="17" t="str">
        <f>IF($AC1070&lt;&gt;"",IF($L1070&gt;0,"ATENÇÃO · apontou em dia de "&amp;LOWER($AC1070)&amp;" cadastrado","Exceção cadastrada · "&amp;$AC1070)&amp;IF($AD1070="",""," · "&amp;$AD1070),IF($E1070="Férias",IF($L1070&gt;0,"ATENÇÃO · apontou estando de férias no cadastro","Férias no cadastro"),IF($Y1070="Férias / afastamento","Afastamento · "&amp;($Z1070+$AA1070-1)&amp;" dias seguidos sem apontamento",IF($Y1070="Folga trabalhada","ATENÇÃO · apontou em dia de folga da escala 5x2",IF($Y1070="Folga",IF(AND($D1070="5x2",OR(WEEKDAY($F1070,2)=6,WEEKDAY($F1070,2)=7)),"Folga de fim de semana da escala 5x2",IF(AND(OR($D1070="6x1",$D1070="FF 6x1"),WEEKDAY($F1070,2)=6,FALSE()),"Folga de fim de semana · apontou no domingo anterior",IF(AND(OR($D1070="6x1",$D1070="FF 6x1"),WEEKDAY($F1070,2)=7,AND($A1070=$A1069,$L1069&gt;0)),"Folga de fim de semana · apontou no sábado",IF(AND(OR($D1070="6x1",$D1070="FF 6x1"),OR(WEEKDAY($F1070,2)=6,WEEKDAY($F1070,2)=7)),"Folga de fim de semana · sem apontamento no sábado nem no domingo","Folga prevista pelo ciclo")))),IF($Y1070="Indeterminado (início da série)","Sem histórico anterior — informe o dia do ciclo no Cadastro",IF($Y1070="Falta de registro",IF(OR(OR($D1070="6x1",$D1070="FF 6x1"),$D1070="5x2"),"FALTA DE REGISTRO · dia útil da escala "&amp;$E1070,"FALTA DE REGISTRO · dia "&amp;$W1070&amp;" de "&amp;IFERROR(INDEX(Parâmetros!$B$39:$B$48,MATCH($E1070,Parâmetros!$A$39:$A$48,0)),99)&amp;" do ciclo"),IF(OR($D1070="6x1",$D1070="FF 6x1"),IF(OR(AND(WEEKDAY($F1070,2)=6,AND($A1070=$A1071,$L1071&gt;0)),AND(WEEKDAY($F1070,2)=7,AND($A1070=$A1069,$L1069&gt;0))),"ATENÇÃO · apontou sábado e domingo no mesmo fim de semana",IF(OR(WEEKDAY($F1070,2)=6,WEEKDAY($F1070,2)=7),"Jornada de fim de semana do 6x1",IF(OR($H1070&gt;=Parâmetros!$E$20,$H1070&lt;Parâmetros!$E$19),"ATENÇÃO · 6x1 apontou fora do horário diurno","Jornada fixa do 6x1"))),IF($D1070="5x2","Jornada fixa do 5x2",IF($D1070="Folguista",IF($J1070=$K1070,"Evidência confirma sequência","DIVERGE · sequência "&amp;$J1070&amp;" × evidência "&amp;$K1070),IF($K1070=$E1070,"Evidência confirma cadastro","DIVERGE · cadastro "&amp;$E1070&amp;" × evidência "&amp;$K1070)))))))))))</f>
        <v>Jornada fixa do 6x1</v>
      </c>
      <c r="W1070" s="34" t="str">
        <f>IF(OR(OR($D1070="6x1",$D1070="FF 6x1"),$D1070="5x2"),"",IF($AB1070&lt;&gt;$AB1069,IF(IFERROR(INDEX(Cadastro!$F$5:$F$243,$AB1070),"")="",IF($L1070&gt;0,1,0),IF(IFERROR(INDEX(Cadastro!$F$5:$F$243,$AB1070),"")&lt;=IFERROR(INDEX(Parâmetros!$B$39:$B$48,MATCH($E1070,Parâmetros!$A$39:$A$48,0)),99),IFERROR(INDEX(Cadastro!$F$5:$F$243,$AB1070),""),0)),IF($L1070&gt;0,IF(N($X1069)&gt;0,1,N($W1069)+1),IF(AND($L1070=0,OR(N($W1069)&gt;=IFERROR(INDEX(Parâmetros!$B$39:$B$48,MATCH($E1070,Parâmetros!$A$39:$A$48,0)),99),AND(N($X1069)&gt;0,N($X1069)&lt;IFERROR(INDEX(Parâmetros!$C$39:$C$48,MATCH($E1070,Parâmetros!$A$39:$A$48,0)),0)))),0,N($W1069)+1))))</f>
        <v/>
      </c>
      <c r="X1070" s="34" t="str">
        <f>IF(OR(OR($D1070="6x1",$D1070="FF 6x1"),$D1070="5x2"),"",IF($AB1070&lt;&gt;$AB1069,IF(IFERROR(INDEX(Cadastro!$F$5:$F$243,$AB1070),"")="",0,IF(IFERROR(INDEX(Cadastro!$F$5:$F$243,$AB1070),"")&gt;IFERROR(INDEX(Parâmetros!$B$39:$B$48,MATCH($E1070,Parâmetros!$A$39:$A$48,0)),99),IFERROR(INDEX(Cadastro!$F$5:$F$243,$AB1070),"")-IFERROR(INDEX(Parâmetros!$B$39:$B$48,MATCH($E1070,Parâmetros!$A$39:$A$48,0)),99),0)),IF(AND($L1070=0,OR(N($W1069)&gt;=IFERROR(INDEX(Parâmetros!$B$39:$B$48,MATCH($E1070,Parâmetros!$A$39:$A$48,0)),99),AND(N($X1069)&gt;0,N($X1069)&lt;IFERROR(INDEX(Parâmetros!$C$39:$C$48,MATCH($E1070,Parâmetros!$A$39:$A$48,0)),0)))),N($X1069)+1,0)))</f>
        <v/>
      </c>
      <c r="Y1070" t="str">
        <f>IF($AC1070&lt;&gt;"",IF($L1070&gt;0,$AC1070&amp;" · com apontamento",$AC1070),IF($E1070="Férias",IF($L1070&gt;0,"Férias · com apontamento","Férias (cadastro)"),IF(($Z1070+$AA1070-1)&gt;Parâmetros!$E$16,"Férias / afastamento",IF(AND($D1070="5x2",OR(WEEKDAY($F1070,2)=6,WEEKDAY($F1070,2)=7)),IF($L1070&gt;0,"Folga trabalhada","Folga"),IF($L1070&gt;0,"Trabalhado",IF(OR(OR($D1070="6x1",$D1070="FF 6x1"),$D1070="5x2"),IF(AND(OR($D1070="6x1",$D1070="FF 6x1"),OR(WEEKDAY($F1070,2)=6,WEEKDAY($F1070,2)=7)),"Folga","Falta de registro"),IF(AND($AB1070&lt;&gt;$AB1069,IFERROR(INDEX(Cadastro!$F$5:$F$243,$AB1070),"")=""),"Indeterminado (início da série)",IF($X1070&gt;0,"Folga","Falta de registro"))))))))</f>
        <v>Trabalhado</v>
      </c>
      <c r="Z1070" s="34">
        <f>IF(OR($L1070&gt;0,$F1070&gt;Parâmetros!$E$14),0,IF($A1070&lt;&gt;$A1069,1,N($Z1069)+1))</f>
        <v>0</v>
      </c>
      <c r="AA1070" s="34">
        <f>IF(OR($L1070&gt;0,$F1070&gt;Parâmetros!$E$14),0,IF(OR($A1070&lt;&gt;$A1071,$F1071&gt;Parâmetros!$E$14),1,N($AA1071)+1))</f>
        <v>0</v>
      </c>
      <c r="AB1070" s="31">
        <f>IFERROR(MATCH($A1070&amp;"|"&amp;TEXT(_xlfn.MAXIFS(Cadastro!$E$5:$E$243,Cadastro!$A$5:$A$243,$A1070,Cadastro!$E$5:$E$243,"&lt;="&amp;$F1070),"yyyymmdd"),Cadastro!$I$5:$I$243,0),"")</f>
        <v>144</v>
      </c>
      <c r="AC1070" t="str">
        <f>IFERROR(_xlfn.SINGLE(INDEX(Exceções!$D$5:$D$203,MATCH($A1070&amp;"|"&amp;$F1070,Exceções!$F$5:$F$203,0))),"")</f>
        <v/>
      </c>
      <c r="AD1070" t="str">
        <f>IF($AC1070="","",IFERROR(_xlfn.SINGLE(INDEX(Exceções!$E$5:$E$203,MATCH($A1070&amp;"|"&amp;$F1070,Exceções!$F$5:$F$203,0))),""))</f>
        <v/>
      </c>
    </row>
    <row r="1071" spans="1:30" ht="15" hidden="1" customHeight="1" x14ac:dyDescent="0.25">
      <c r="A1071" s="31">
        <v>53291</v>
      </c>
      <c r="B1071" s="17" t="s">
        <v>21</v>
      </c>
      <c r="C1071" s="17" t="str">
        <f>IFERROR(INDEX(Cadastro!$C$5:$C$243,$AB1071),"NÃO INFORMADO")</f>
        <v>CAL</v>
      </c>
      <c r="D1071" s="17" t="str">
        <f>IFERROR(INDEX(Cadastro!$D$5:$D$243,$AB1071),"")</f>
        <v>6x1</v>
      </c>
      <c r="E1071" s="17" t="str">
        <f>IFERROR(INDEX(Cadastro!$G$5:$G$243,$AB1071),"")</f>
        <v>6x1</v>
      </c>
      <c r="F1071" s="29">
        <v>46305</v>
      </c>
      <c r="G1071" s="32" t="str">
        <f t="shared" si="96"/>
        <v>sáb</v>
      </c>
      <c r="H1071" s="31" t="str">
        <f>IF($L1071=0,"",_xlfn.MINIFS(Dados!$Q:$Q,Dados!$A:$A,$A1071,Dados!$S:$S,$F1071))</f>
        <v/>
      </c>
      <c r="I1071" s="31" t="str">
        <f>IF($H1071="","",_xlfn.MAXIFS(Dados!$R:$R,Dados!$A:$A,$A1071,Dados!$S:$S,$F1071))</f>
        <v/>
      </c>
      <c r="J1071" s="32" t="str">
        <f>IF($D1071&lt;&gt;"Folguista","",IFERROR(INDEX(Parâmetros!$D$52:$G$52,1,MIN(4,MAX(1,$W1071))),""))</f>
        <v/>
      </c>
      <c r="K1071" s="32" t="str">
        <f>IF(OR($AC1071&lt;&gt;"",$Y1071="Folga",$Y1071="Folga trabalhada",$Y1071="Férias (cadastro)",$Y1071="Férias / afastamento",$Y1071="Indeterminado (início da série)"),"",IF(OR($D1071="6x1",$D1071="FF 6x1"),IF(OR(WEEKDAY($F1071,2)=6,WEEKDAY($F1071,2)=7),"6x1 sáb/dom","6x1"),IF($D1071="5x2","5x2",IF($H1071="",IF($D1071="Folguista",$J1071,$E1071),IF(OR($H1071&gt;=Parâmetros!$E$18,$H1071&lt;Parâmetros!$E$19),"C",IF($H1071&lt;Parâmetros!$E$20,"A","B"))))))</f>
        <v/>
      </c>
      <c r="L1071" s="30">
        <f>SUMIFS(Dados!$E:$E,Dados!$A:$A,$A1071,Dados!$S:$S,$F1071)</f>
        <v>0</v>
      </c>
      <c r="M1071" s="30" t="str">
        <f>IFERROR(INDEX(Parâmetros!$E$6:$E$11,MATCH($K1071,Parâmetros!$A$6:$A$11,0)),"")</f>
        <v/>
      </c>
      <c r="N1071" s="33" t="str">
        <f t="shared" si="97"/>
        <v/>
      </c>
      <c r="O1071" s="33">
        <f>Parâmetros!$E$13</f>
        <v>0.8</v>
      </c>
      <c r="P1071" s="32" t="str">
        <f>IF(OR($M1071="",$F1071&gt;Parâmetros!$E$14),"Não","Sim")</f>
        <v>Não</v>
      </c>
      <c r="Q1071" s="32" t="str">
        <f t="shared" si="98"/>
        <v/>
      </c>
      <c r="R1071" s="32" t="str">
        <f t="shared" si="99"/>
        <v/>
      </c>
      <c r="S1071" s="30" t="str">
        <f t="shared" si="100"/>
        <v/>
      </c>
      <c r="T1071" s="32" t="str">
        <f>IF($Q1071&lt;&gt;"Sim","",IF($N1071&gt;Parâmetros!$E$15,"Sim","Não"))</f>
        <v/>
      </c>
      <c r="U1071" s="17" t="str">
        <f t="shared" si="101"/>
        <v>Folga</v>
      </c>
      <c r="V1071" s="17" t="str">
        <f>IF($AC1071&lt;&gt;"",IF($L1071&gt;0,"ATENÇÃO · apontou em dia de "&amp;LOWER($AC1071)&amp;" cadastrado","Exceção cadastrada · "&amp;$AC1071)&amp;IF($AD1071="",""," · "&amp;$AD1071),IF($E1071="Férias",IF($L1071&gt;0,"ATENÇÃO · apontou estando de férias no cadastro","Férias no cadastro"),IF($Y1071="Férias / afastamento","Afastamento · "&amp;($Z1071+$AA1071-1)&amp;" dias seguidos sem apontamento",IF($Y1071="Folga trabalhada","ATENÇÃO · apontou em dia de folga da escala 5x2",IF($Y1071="Folga",IF(AND($D1071="5x2",OR(WEEKDAY($F1071,2)=6,WEEKDAY($F1071,2)=7)),"Folga de fim de semana da escala 5x2",IF(AND(OR($D1071="6x1",$D1071="FF 6x1"),WEEKDAY($F1071,2)=6,FALSE()),"Folga de fim de semana · apontou no domingo anterior",IF(AND(OR($D1071="6x1",$D1071="FF 6x1"),WEEKDAY($F1071,2)=7,AND($A1071=$A1070,$L1070&gt;0)),"Folga de fim de semana · apontou no sábado",IF(AND(OR($D1071="6x1",$D1071="FF 6x1"),OR(WEEKDAY($F1071,2)=6,WEEKDAY($F1071,2)=7)),"Folga de fim de semana · sem apontamento no sábado nem no domingo","Folga prevista pelo ciclo")))),IF($Y1071="Indeterminado (início da série)","Sem histórico anterior — informe o dia do ciclo no Cadastro",IF($Y1071="Falta de registro",IF(OR(OR($D1071="6x1",$D1071="FF 6x1"),$D1071="5x2"),"FALTA DE REGISTRO · dia útil da escala "&amp;$E1071,"FALTA DE REGISTRO · dia "&amp;$W1071&amp;" de "&amp;IFERROR(INDEX(Parâmetros!$B$39:$B$48,MATCH($E1071,Parâmetros!$A$39:$A$48,0)),99)&amp;" do ciclo"),IF(OR($D1071="6x1",$D1071="FF 6x1"),IF(OR(AND(WEEKDAY($F1071,2)=6,AND($A1071=$A1072,$L1072&gt;0)),AND(WEEKDAY($F1071,2)=7,AND($A1071=$A1070,$L1070&gt;0))),"ATENÇÃO · apontou sábado e domingo no mesmo fim de semana",IF(OR(WEEKDAY($F1071,2)=6,WEEKDAY($F1071,2)=7),"Jornada de fim de semana do 6x1",IF(OR($H1071&gt;=Parâmetros!$E$20,$H1071&lt;Parâmetros!$E$19),"ATENÇÃO · 6x1 apontou fora do horário diurno","Jornada fixa do 6x1"))),IF($D1071="5x2","Jornada fixa do 5x2",IF($D1071="Folguista",IF($J1071=$K1071,"Evidência confirma sequência","DIVERGE · sequência "&amp;$J1071&amp;" × evidência "&amp;$K1071),IF($K1071=$E1071,"Evidência confirma cadastro","DIVERGE · cadastro "&amp;$E1071&amp;" × evidência "&amp;$K1071)))))))))))</f>
        <v>Folga de fim de semana · sem apontamento no sábado nem no domingo</v>
      </c>
      <c r="W1071" s="34" t="str">
        <f>IF(OR(OR($D1071="6x1",$D1071="FF 6x1"),$D1071="5x2"),"",IF($AB1071&lt;&gt;$AB1070,IF(IFERROR(INDEX(Cadastro!$F$5:$F$243,$AB1071),"")="",IF($L1071&gt;0,1,0),IF(IFERROR(INDEX(Cadastro!$F$5:$F$243,$AB1071),"")&lt;=IFERROR(INDEX(Parâmetros!$B$39:$B$48,MATCH($E1071,Parâmetros!$A$39:$A$48,0)),99),IFERROR(INDEX(Cadastro!$F$5:$F$243,$AB1071),""),0)),IF($L1071&gt;0,IF(N($X1070)&gt;0,1,N($W1070)+1),IF(AND($L1071=0,OR(N($W1070)&gt;=IFERROR(INDEX(Parâmetros!$B$39:$B$48,MATCH($E1071,Parâmetros!$A$39:$A$48,0)),99),AND(N($X1070)&gt;0,N($X1070)&lt;IFERROR(INDEX(Parâmetros!$C$39:$C$48,MATCH($E1071,Parâmetros!$A$39:$A$48,0)),0)))),0,N($W1070)+1))))</f>
        <v/>
      </c>
      <c r="X1071" s="34" t="str">
        <f>IF(OR(OR($D1071="6x1",$D1071="FF 6x1"),$D1071="5x2"),"",IF($AB1071&lt;&gt;$AB1070,IF(IFERROR(INDEX(Cadastro!$F$5:$F$243,$AB1071),"")="",0,IF(IFERROR(INDEX(Cadastro!$F$5:$F$243,$AB1071),"")&gt;IFERROR(INDEX(Parâmetros!$B$39:$B$48,MATCH($E1071,Parâmetros!$A$39:$A$48,0)),99),IFERROR(INDEX(Cadastro!$F$5:$F$243,$AB1071),"")-IFERROR(INDEX(Parâmetros!$B$39:$B$48,MATCH($E1071,Parâmetros!$A$39:$A$48,0)),99),0)),IF(AND($L1071=0,OR(N($W1070)&gt;=IFERROR(INDEX(Parâmetros!$B$39:$B$48,MATCH($E1071,Parâmetros!$A$39:$A$48,0)),99),AND(N($X1070)&gt;0,N($X1070)&lt;IFERROR(INDEX(Parâmetros!$C$39:$C$48,MATCH($E1071,Parâmetros!$A$39:$A$48,0)),0)))),N($X1070)+1,0)))</f>
        <v/>
      </c>
      <c r="Y1071" t="str">
        <f>IF($AC1071&lt;&gt;"",IF($L1071&gt;0,$AC1071&amp;" · com apontamento",$AC1071),IF($E1071="Férias",IF($L1071&gt;0,"Férias · com apontamento","Férias (cadastro)"),IF(($Z1071+$AA1071-1)&gt;Parâmetros!$E$16,"Férias / afastamento",IF(AND($D1071="5x2",OR(WEEKDAY($F1071,2)=6,WEEKDAY($F1071,2)=7)),IF($L1071&gt;0,"Folga trabalhada","Folga"),IF($L1071&gt;0,"Trabalhado",IF(OR(OR($D1071="6x1",$D1071="FF 6x1"),$D1071="5x2"),IF(AND(OR($D1071="6x1",$D1071="FF 6x1"),OR(WEEKDAY($F1071,2)=6,WEEKDAY($F1071,2)=7)),"Folga","Falta de registro"),IF(AND($AB1071&lt;&gt;$AB1070,IFERROR(INDEX(Cadastro!$F$5:$F$243,$AB1071),"")=""),"Indeterminado (início da série)",IF($X1071&gt;0,"Folga","Falta de registro"))))))))</f>
        <v>Folga</v>
      </c>
      <c r="Z1071" s="34">
        <f>IF(OR($L1071&gt;0,$F1071&gt;Parâmetros!$E$14),0,IF($A1071&lt;&gt;$A1070,1,N($Z1070)+1))</f>
        <v>1</v>
      </c>
      <c r="AA1071" s="34">
        <f>IF(OR($L1071&gt;0,$F1071&gt;Parâmetros!$E$14),0,IF(OR($A1071&lt;&gt;$A1072,$F1072&gt;Parâmetros!$E$14),1,N($AA1072)+1))</f>
        <v>2</v>
      </c>
      <c r="AB1071" s="31">
        <f>IFERROR(MATCH($A1071&amp;"|"&amp;TEXT(_xlfn.MAXIFS(Cadastro!$E$5:$E$243,Cadastro!$A$5:$A$243,$A1071,Cadastro!$E$5:$E$243,"&lt;="&amp;$F1071),"yyyymmdd"),Cadastro!$I$5:$I$243,0),"")</f>
        <v>144</v>
      </c>
      <c r="AC1071" t="str">
        <f>IFERROR(_xlfn.SINGLE(INDEX(Exceções!$D$5:$D$203,MATCH($A1071&amp;"|"&amp;$F1071,Exceções!$F$5:$F$203,0))),"")</f>
        <v/>
      </c>
      <c r="AD1071" t="str">
        <f>IF($AC1071="","",IFERROR(_xlfn.SINGLE(INDEX(Exceções!$E$5:$E$203,MATCH($A1071&amp;"|"&amp;$F1071,Exceções!$F$5:$F$203,0))),""))</f>
        <v/>
      </c>
    </row>
    <row r="1072" spans="1:30" ht="15" hidden="1" customHeight="1" x14ac:dyDescent="0.25">
      <c r="A1072" s="31">
        <v>53291</v>
      </c>
      <c r="B1072" s="17" t="s">
        <v>21</v>
      </c>
      <c r="C1072" s="17" t="str">
        <f>IFERROR(INDEX(Cadastro!$C$5:$C$243,$AB1072),"NÃO INFORMADO")</f>
        <v>CAL</v>
      </c>
      <c r="D1072" s="17" t="str">
        <f>IFERROR(INDEX(Cadastro!$D$5:$D$243,$AB1072),"")</f>
        <v>6x1</v>
      </c>
      <c r="E1072" s="17" t="str">
        <f>IFERROR(INDEX(Cadastro!$G$5:$G$243,$AB1072),"")</f>
        <v>6x1</v>
      </c>
      <c r="F1072" s="29">
        <v>46306</v>
      </c>
      <c r="G1072" s="32" t="str">
        <f t="shared" si="96"/>
        <v>dom</v>
      </c>
      <c r="H1072" s="31" t="str">
        <f>IF($L1072=0,"",_xlfn.MINIFS(Dados!$Q:$Q,Dados!$A:$A,$A1072,Dados!$S:$S,$F1072))</f>
        <v/>
      </c>
      <c r="I1072" s="31" t="str">
        <f>IF($H1072="","",_xlfn.MAXIFS(Dados!$R:$R,Dados!$A:$A,$A1072,Dados!$S:$S,$F1072))</f>
        <v/>
      </c>
      <c r="J1072" s="32" t="str">
        <f>IF($D1072&lt;&gt;"Folguista","",IFERROR(INDEX(Parâmetros!$D$52:$G$52,1,MIN(4,MAX(1,$W1072))),""))</f>
        <v/>
      </c>
      <c r="K1072" s="32" t="str">
        <f>IF(OR($AC1072&lt;&gt;"",$Y1072="Folga",$Y1072="Folga trabalhada",$Y1072="Férias (cadastro)",$Y1072="Férias / afastamento",$Y1072="Indeterminado (início da série)"),"",IF(OR($D1072="6x1",$D1072="FF 6x1"),IF(OR(WEEKDAY($F1072,2)=6,WEEKDAY($F1072,2)=7),"6x1 sáb/dom","6x1"),IF($D1072="5x2","5x2",IF($H1072="",IF($D1072="Folguista",$J1072,$E1072),IF(OR($H1072&gt;=Parâmetros!$E$18,$H1072&lt;Parâmetros!$E$19),"C",IF($H1072&lt;Parâmetros!$E$20,"A","B"))))))</f>
        <v/>
      </c>
      <c r="L1072" s="30">
        <f>SUMIFS(Dados!$E:$E,Dados!$A:$A,$A1072,Dados!$S:$S,$F1072)</f>
        <v>0</v>
      </c>
      <c r="M1072" s="30" t="str">
        <f>IFERROR(INDEX(Parâmetros!$E$6:$E$11,MATCH($K1072,Parâmetros!$A$6:$A$11,0)),"")</f>
        <v/>
      </c>
      <c r="N1072" s="33" t="str">
        <f t="shared" si="97"/>
        <v/>
      </c>
      <c r="O1072" s="33">
        <f>Parâmetros!$E$13</f>
        <v>0.8</v>
      </c>
      <c r="P1072" s="32" t="str">
        <f>IF(OR($M1072="",$F1072&gt;Parâmetros!$E$14),"Não","Sim")</f>
        <v>Não</v>
      </c>
      <c r="Q1072" s="32" t="str">
        <f t="shared" si="98"/>
        <v/>
      </c>
      <c r="R1072" s="32" t="str">
        <f t="shared" si="99"/>
        <v/>
      </c>
      <c r="S1072" s="30" t="str">
        <f t="shared" si="100"/>
        <v/>
      </c>
      <c r="T1072" s="32" t="str">
        <f>IF($Q1072&lt;&gt;"Sim","",IF($N1072&gt;Parâmetros!$E$15,"Sim","Não"))</f>
        <v/>
      </c>
      <c r="U1072" s="17" t="str">
        <f t="shared" si="101"/>
        <v>Folga</v>
      </c>
      <c r="V1072" s="17" t="str">
        <f>IF($AC1072&lt;&gt;"",IF($L1072&gt;0,"ATENÇÃO · apontou em dia de "&amp;LOWER($AC1072)&amp;" cadastrado","Exceção cadastrada · "&amp;$AC1072)&amp;IF($AD1072="",""," · "&amp;$AD1072),IF($E1072="Férias",IF($L1072&gt;0,"ATENÇÃO · apontou estando de férias no cadastro","Férias no cadastro"),IF($Y1072="Férias / afastamento","Afastamento · "&amp;($Z1072+$AA1072-1)&amp;" dias seguidos sem apontamento",IF($Y1072="Folga trabalhada","ATENÇÃO · apontou em dia de folga da escala 5x2",IF($Y1072="Folga",IF(AND($D1072="5x2",OR(WEEKDAY($F1072,2)=6,WEEKDAY($F1072,2)=7)),"Folga de fim de semana da escala 5x2",IF(AND(OR($D1072="6x1",$D1072="FF 6x1"),WEEKDAY($F1072,2)=6,FALSE()),"Folga de fim de semana · apontou no domingo anterior",IF(AND(OR($D1072="6x1",$D1072="FF 6x1"),WEEKDAY($F1072,2)=7,AND($A1072=$A1071,$L1071&gt;0)),"Folga de fim de semana · apontou no sábado",IF(AND(OR($D1072="6x1",$D1072="FF 6x1"),OR(WEEKDAY($F1072,2)=6,WEEKDAY($F1072,2)=7)),"Folga de fim de semana · sem apontamento no sábado nem no domingo","Folga prevista pelo ciclo")))),IF($Y1072="Indeterminado (início da série)","Sem histórico anterior — informe o dia do ciclo no Cadastro",IF($Y1072="Falta de registro",IF(OR(OR($D1072="6x1",$D1072="FF 6x1"),$D1072="5x2"),"FALTA DE REGISTRO · dia útil da escala "&amp;$E1072,"FALTA DE REGISTRO · dia "&amp;$W1072&amp;" de "&amp;IFERROR(INDEX(Parâmetros!$B$39:$B$48,MATCH($E1072,Parâmetros!$A$39:$A$48,0)),99)&amp;" do ciclo"),IF(OR($D1072="6x1",$D1072="FF 6x1"),IF(OR(AND(WEEKDAY($F1072,2)=6,AND($A1072=$A1073,$L1073&gt;0)),AND(WEEKDAY($F1072,2)=7,AND($A1072=$A1071,$L1071&gt;0))),"ATENÇÃO · apontou sábado e domingo no mesmo fim de semana",IF(OR(WEEKDAY($F1072,2)=6,WEEKDAY($F1072,2)=7),"Jornada de fim de semana do 6x1",IF(OR($H1072&gt;=Parâmetros!$E$20,$H1072&lt;Parâmetros!$E$19),"ATENÇÃO · 6x1 apontou fora do horário diurno","Jornada fixa do 6x1"))),IF($D1072="5x2","Jornada fixa do 5x2",IF($D1072="Folguista",IF($J1072=$K1072,"Evidência confirma sequência","DIVERGE · sequência "&amp;$J1072&amp;" × evidência "&amp;$K1072),IF($K1072=$E1072,"Evidência confirma cadastro","DIVERGE · cadastro "&amp;$E1072&amp;" × evidência "&amp;$K1072)))))))))))</f>
        <v>Folga de fim de semana · sem apontamento no sábado nem no domingo</v>
      </c>
      <c r="W1072" s="34" t="str">
        <f>IF(OR(OR($D1072="6x1",$D1072="FF 6x1"),$D1072="5x2"),"",IF($AB1072&lt;&gt;$AB1071,IF(IFERROR(INDEX(Cadastro!$F$5:$F$243,$AB1072),"")="",IF($L1072&gt;0,1,0),IF(IFERROR(INDEX(Cadastro!$F$5:$F$243,$AB1072),"")&lt;=IFERROR(INDEX(Parâmetros!$B$39:$B$48,MATCH($E1072,Parâmetros!$A$39:$A$48,0)),99),IFERROR(INDEX(Cadastro!$F$5:$F$243,$AB1072),""),0)),IF($L1072&gt;0,IF(N($X1071)&gt;0,1,N($W1071)+1),IF(AND($L1072=0,OR(N($W1071)&gt;=IFERROR(INDEX(Parâmetros!$B$39:$B$48,MATCH($E1072,Parâmetros!$A$39:$A$48,0)),99),AND(N($X1071)&gt;0,N($X1071)&lt;IFERROR(INDEX(Parâmetros!$C$39:$C$48,MATCH($E1072,Parâmetros!$A$39:$A$48,0)),0)))),0,N($W1071)+1))))</f>
        <v/>
      </c>
      <c r="X1072" s="34" t="str">
        <f>IF(OR(OR($D1072="6x1",$D1072="FF 6x1"),$D1072="5x2"),"",IF($AB1072&lt;&gt;$AB1071,IF(IFERROR(INDEX(Cadastro!$F$5:$F$243,$AB1072),"")="",0,IF(IFERROR(INDEX(Cadastro!$F$5:$F$243,$AB1072),"")&gt;IFERROR(INDEX(Parâmetros!$B$39:$B$48,MATCH($E1072,Parâmetros!$A$39:$A$48,0)),99),IFERROR(INDEX(Cadastro!$F$5:$F$243,$AB1072),"")-IFERROR(INDEX(Parâmetros!$B$39:$B$48,MATCH($E1072,Parâmetros!$A$39:$A$48,0)),99),0)),IF(AND($L1072=0,OR(N($W1071)&gt;=IFERROR(INDEX(Parâmetros!$B$39:$B$48,MATCH($E1072,Parâmetros!$A$39:$A$48,0)),99),AND(N($X1071)&gt;0,N($X1071)&lt;IFERROR(INDEX(Parâmetros!$C$39:$C$48,MATCH($E1072,Parâmetros!$A$39:$A$48,0)),0)))),N($X1071)+1,0)))</f>
        <v/>
      </c>
      <c r="Y1072" t="str">
        <f>IF($AC1072&lt;&gt;"",IF($L1072&gt;0,$AC1072&amp;" · com apontamento",$AC1072),IF($E1072="Férias",IF($L1072&gt;0,"Férias · com apontamento","Férias (cadastro)"),IF(($Z1072+$AA1072-1)&gt;Parâmetros!$E$16,"Férias / afastamento",IF(AND($D1072="5x2",OR(WEEKDAY($F1072,2)=6,WEEKDAY($F1072,2)=7)),IF($L1072&gt;0,"Folga trabalhada","Folga"),IF($L1072&gt;0,"Trabalhado",IF(OR(OR($D1072="6x1",$D1072="FF 6x1"),$D1072="5x2"),IF(AND(OR($D1072="6x1",$D1072="FF 6x1"),OR(WEEKDAY($F1072,2)=6,WEEKDAY($F1072,2)=7)),"Folga","Falta de registro"),IF(AND($AB1072&lt;&gt;$AB1071,IFERROR(INDEX(Cadastro!$F$5:$F$243,$AB1072),"")=""),"Indeterminado (início da série)",IF($X1072&gt;0,"Folga","Falta de registro"))))))))</f>
        <v>Folga</v>
      </c>
      <c r="Z1072" s="34">
        <f>IF(OR($L1072&gt;0,$F1072&gt;Parâmetros!$E$14),0,IF($A1072&lt;&gt;$A1071,1,N($Z1071)+1))</f>
        <v>2</v>
      </c>
      <c r="AA1072" s="34">
        <f>IF(OR($L1072&gt;0,$F1072&gt;Parâmetros!$E$14),0,IF(OR($A1072&lt;&gt;$A1073,$F1073&gt;Parâmetros!$E$14),1,N($AA1073)+1))</f>
        <v>1</v>
      </c>
      <c r="AB1072" s="31">
        <f>IFERROR(MATCH($A1072&amp;"|"&amp;TEXT(_xlfn.MAXIFS(Cadastro!$E$5:$E$243,Cadastro!$A$5:$A$243,$A1072,Cadastro!$E$5:$E$243,"&lt;="&amp;$F1072),"yyyymmdd"),Cadastro!$I$5:$I$243,0),"")</f>
        <v>144</v>
      </c>
      <c r="AC1072" t="str">
        <f>IFERROR(_xlfn.SINGLE(INDEX(Exceções!$D$5:$D$203,MATCH($A1072&amp;"|"&amp;$F1072,Exceções!$F$5:$F$203,0))),"")</f>
        <v/>
      </c>
      <c r="AD1072" t="str">
        <f>IF($AC1072="","",IFERROR(_xlfn.SINGLE(INDEX(Exceções!$E$5:$E$203,MATCH($A1072&amp;"|"&amp;$F1072,Exceções!$F$5:$F$203,0))),""))</f>
        <v/>
      </c>
    </row>
    <row r="1073" spans="1:30" ht="15" hidden="1" customHeight="1" x14ac:dyDescent="0.25">
      <c r="A1073" s="31">
        <v>53291</v>
      </c>
      <c r="B1073" s="17" t="s">
        <v>21</v>
      </c>
      <c r="C1073" s="17" t="str">
        <f>IFERROR(INDEX(Cadastro!$C$5:$C$243,$AB1073),"NÃO INFORMADO")</f>
        <v>CAL</v>
      </c>
      <c r="D1073" s="17" t="str">
        <f>IFERROR(INDEX(Cadastro!$D$5:$D$243,$AB1073),"")</f>
        <v>A</v>
      </c>
      <c r="E1073" s="17" t="str">
        <f>IFERROR(INDEX(Cadastro!$G$5:$G$243,$AB1073),"")</f>
        <v>A</v>
      </c>
      <c r="F1073" s="29">
        <v>46307</v>
      </c>
      <c r="G1073" s="32" t="str">
        <f t="shared" si="96"/>
        <v>seg</v>
      </c>
      <c r="H1073" s="31">
        <f>IF($L1073=0,"",_xlfn.MINIFS(Dados!$Q:$Q,Dados!$A:$A,$A1073,Dados!$S:$S,$F1073))</f>
        <v>440</v>
      </c>
      <c r="I1073" s="31">
        <f>IF($H1073="","",_xlfn.MAXIFS(Dados!$R:$R,Dados!$A:$A,$A1073,Dados!$S:$S,$F1073))</f>
        <v>930</v>
      </c>
      <c r="J1073" s="32" t="str">
        <f>IF($D1073&lt;&gt;"Folguista","",IFERROR(INDEX(Parâmetros!$D$52:$G$52,1,MIN(4,MAX(1,$W1073))),""))</f>
        <v/>
      </c>
      <c r="K1073" s="32" t="str">
        <f>IF(OR($AC1073&lt;&gt;"",$Y1073="Folga",$Y1073="Folga trabalhada",$Y1073="Férias (cadastro)",$Y1073="Férias / afastamento",$Y1073="Indeterminado (início da série)"),"",IF(OR($D1073="6x1",$D1073="FF 6x1"),IF(OR(WEEKDAY($F1073,2)=6,WEEKDAY($F1073,2)=7),"6x1 sáb/dom","6x1"),IF($D1073="5x2","5x2",IF($H1073="",IF($D1073="Folguista",$J1073,$E1073),IF(OR($H1073&gt;=Parâmetros!$E$18,$H1073&lt;Parâmetros!$E$19),"C",IF($H1073&lt;Parâmetros!$E$20,"A","B"))))))</f>
        <v>A</v>
      </c>
      <c r="L1073" s="30">
        <f>SUMIFS(Dados!$E:$E,Dados!$A:$A,$A1073,Dados!$S:$S,$F1073)</f>
        <v>7</v>
      </c>
      <c r="M1073" s="30">
        <f>IFERROR(INDEX(Parâmetros!$E$6:$E$11,MATCH($K1073,Parâmetros!$A$6:$A$11,0)),"")</f>
        <v>7.58</v>
      </c>
      <c r="N1073" s="33">
        <f t="shared" si="97"/>
        <v>0.92348284960422167</v>
      </c>
      <c r="O1073" s="33">
        <f>Parâmetros!$E$13</f>
        <v>0.8</v>
      </c>
      <c r="P1073" s="32" t="str">
        <f>IF(OR($M1073="",$F1073&gt;Parâmetros!$E$14),"Não","Sim")</f>
        <v>Sim</v>
      </c>
      <c r="Q1073" s="32" t="str">
        <f t="shared" si="98"/>
        <v>Sim</v>
      </c>
      <c r="R1073" s="32" t="str">
        <f t="shared" si="99"/>
        <v>Sim</v>
      </c>
      <c r="S1073" s="30">
        <f t="shared" si="100"/>
        <v>0</v>
      </c>
      <c r="T1073" s="32" t="str">
        <f>IF($Q1073&lt;&gt;"Sim","",IF($N1073&gt;Parâmetros!$E$15,"Sim","Não"))</f>
        <v>Não</v>
      </c>
      <c r="U1073" s="17" t="str">
        <f t="shared" si="101"/>
        <v>Na meta</v>
      </c>
      <c r="V1073" s="17" t="str">
        <f>IF($AC1073&lt;&gt;"",IF($L1073&gt;0,"ATENÇÃO · apontou em dia de "&amp;LOWER($AC1073)&amp;" cadastrado","Exceção cadastrada · "&amp;$AC1073)&amp;IF($AD1073="",""," · "&amp;$AD1073),IF($E1073="Férias",IF($L1073&gt;0,"ATENÇÃO · apontou estando de férias no cadastro","Férias no cadastro"),IF($Y1073="Férias / afastamento","Afastamento · "&amp;($Z1073+$AA1073-1)&amp;" dias seguidos sem apontamento",IF($Y1073="Folga trabalhada","ATENÇÃO · apontou em dia de folga da escala 5x2",IF($Y1073="Folga",IF(AND($D1073="5x2",OR(WEEKDAY($F1073,2)=6,WEEKDAY($F1073,2)=7)),"Folga de fim de semana da escala 5x2",IF(AND(OR($D1073="6x1",$D1073="FF 6x1"),WEEKDAY($F1073,2)=6,FALSE()),"Folga de fim de semana · apontou no domingo anterior",IF(AND(OR($D1073="6x1",$D1073="FF 6x1"),WEEKDAY($F1073,2)=7,AND($A1073=$A1072,$L1072&gt;0)),"Folga de fim de semana · apontou no sábado",IF(AND(OR($D1073="6x1",$D1073="FF 6x1"),OR(WEEKDAY($F1073,2)=6,WEEKDAY($F1073,2)=7)),"Folga de fim de semana · sem apontamento no sábado nem no domingo","Folga prevista pelo ciclo")))),IF($Y1073="Indeterminado (início da série)","Sem histórico anterior — informe o dia do ciclo no Cadastro",IF($Y1073="Falta de registro",IF(OR(OR($D1073="6x1",$D1073="FF 6x1"),$D1073="5x2"),"FALTA DE REGISTRO · dia útil da escala "&amp;$E1073,"FALTA DE REGISTRO · dia "&amp;$W1073&amp;" de "&amp;IFERROR(INDEX(Parâmetros!$B$39:$B$48,MATCH($E1073,Parâmetros!$A$39:$A$48,0)),99)&amp;" do ciclo"),IF(OR($D1073="6x1",$D1073="FF 6x1"),IF(OR(AND(WEEKDAY($F1073,2)=6,AND($A1073=$A1074,$L1074&gt;0)),AND(WEEKDAY($F1073,2)=7,AND($A1073=$A1072,$L1072&gt;0))),"ATENÇÃO · apontou sábado e domingo no mesmo fim de semana",IF(OR(WEEKDAY($F1073,2)=6,WEEKDAY($F1073,2)=7),"Jornada de fim de semana do 6x1",IF(OR($H1073&gt;=Parâmetros!$E$20,$H1073&lt;Parâmetros!$E$19),"ATENÇÃO · 6x1 apontou fora do horário diurno","Jornada fixa do 6x1"))),IF($D1073="5x2","Jornada fixa do 5x2",IF($D1073="Folguista",IF($J1073=$K1073,"Evidência confirma sequência","DIVERGE · sequência "&amp;$J1073&amp;" × evidência "&amp;$K1073),IF($K1073=$E1073,"Evidência confirma cadastro","DIVERGE · cadastro "&amp;$E1073&amp;" × evidência "&amp;$K1073)))))))))))</f>
        <v>Evidência confirma cadastro</v>
      </c>
      <c r="W1073" s="34">
        <f>IF(OR(OR($D1073="6x1",$D1073="FF 6x1"),$D1073="5x2"),"",IF($AB1073&lt;&gt;$AB1072,IF(IFERROR(INDEX(Cadastro!$F$5:$F$243,$AB1073),"")="",IF($L1073&gt;0,1,0),IF(IFERROR(INDEX(Cadastro!$F$5:$F$243,$AB1073),"")&lt;=IFERROR(INDEX(Parâmetros!$B$39:$B$48,MATCH($E1073,Parâmetros!$A$39:$A$48,0)),99),IFERROR(INDEX(Cadastro!$F$5:$F$243,$AB1073),""),0)),IF($L1073&gt;0,IF(N($X1072)&gt;0,1,N($W1072)+1),IF(AND($L1073=0,OR(N($W1072)&gt;=IFERROR(INDEX(Parâmetros!$B$39:$B$48,MATCH($E1073,Parâmetros!$A$39:$A$48,0)),99),AND(N($X1072)&gt;0,N($X1072)&lt;IFERROR(INDEX(Parâmetros!$C$39:$C$48,MATCH($E1073,Parâmetros!$A$39:$A$48,0)),0)))),0,N($W1072)+1))))</f>
        <v>1</v>
      </c>
      <c r="X1073" s="34">
        <f>IF(OR(OR($D1073="6x1",$D1073="FF 6x1"),$D1073="5x2"),"",IF($AB1073&lt;&gt;$AB1072,IF(IFERROR(INDEX(Cadastro!$F$5:$F$243,$AB1073),"")="",0,IF(IFERROR(INDEX(Cadastro!$F$5:$F$243,$AB1073),"")&gt;IFERROR(INDEX(Parâmetros!$B$39:$B$48,MATCH($E1073,Parâmetros!$A$39:$A$48,0)),99),IFERROR(INDEX(Cadastro!$F$5:$F$243,$AB1073),"")-IFERROR(INDEX(Parâmetros!$B$39:$B$48,MATCH($E1073,Parâmetros!$A$39:$A$48,0)),99),0)),IF(AND($L1073=0,OR(N($W1072)&gt;=IFERROR(INDEX(Parâmetros!$B$39:$B$48,MATCH($E1073,Parâmetros!$A$39:$A$48,0)),99),AND(N($X1072)&gt;0,N($X1072)&lt;IFERROR(INDEX(Parâmetros!$C$39:$C$48,MATCH($E1073,Parâmetros!$A$39:$A$48,0)),0)))),N($X1072)+1,0)))</f>
        <v>0</v>
      </c>
      <c r="Y1073" t="str">
        <f>IF($AC1073&lt;&gt;"",IF($L1073&gt;0,$AC1073&amp;" · com apontamento",$AC1073),IF($E1073="Férias",IF($L1073&gt;0,"Férias · com apontamento","Férias (cadastro)"),IF(($Z1073+$AA1073-1)&gt;Parâmetros!$E$16,"Férias / afastamento",IF(AND($D1073="5x2",OR(WEEKDAY($F1073,2)=6,WEEKDAY($F1073,2)=7)),IF($L1073&gt;0,"Folga trabalhada","Folga"),IF($L1073&gt;0,"Trabalhado",IF(OR(OR($D1073="6x1",$D1073="FF 6x1"),$D1073="5x2"),IF(AND(OR($D1073="6x1",$D1073="FF 6x1"),OR(WEEKDAY($F1073,2)=6,WEEKDAY($F1073,2)=7)),"Folga","Falta de registro"),IF(AND($AB1073&lt;&gt;$AB1072,IFERROR(INDEX(Cadastro!$F$5:$F$243,$AB1073),"")=""),"Indeterminado (início da série)",IF($X1073&gt;0,"Folga","Falta de registro"))))))))</f>
        <v>Trabalhado</v>
      </c>
      <c r="Z1073" s="34">
        <f>IF(OR($L1073&gt;0,$F1073&gt;Parâmetros!$E$14),0,IF($A1073&lt;&gt;$A1072,1,N($Z1072)+1))</f>
        <v>0</v>
      </c>
      <c r="AA1073" s="34">
        <f>IF(OR($L1073&gt;0,$F1073&gt;Parâmetros!$E$14),0,IF(OR($A1073&lt;&gt;$A1074,$F1074&gt;Parâmetros!$E$14),1,N($AA1074)+1))</f>
        <v>0</v>
      </c>
      <c r="AB1073" s="31">
        <f>IFERROR(MATCH($A1073&amp;"|"&amp;TEXT(_xlfn.MAXIFS(Cadastro!$E$5:$E$243,Cadastro!$A$5:$A$243,$A1073,Cadastro!$E$5:$E$243,"&lt;="&amp;$F1073),"yyyymmdd"),Cadastro!$I$5:$I$243,0),"")</f>
        <v>145</v>
      </c>
      <c r="AC1073" t="str">
        <f>IFERROR(_xlfn.SINGLE(INDEX(Exceções!$D$5:$D$203,MATCH($A1073&amp;"|"&amp;$F1073,Exceções!$F$5:$F$203,0))),"")</f>
        <v/>
      </c>
      <c r="AD1073" t="str">
        <f>IF($AC1073="","",IFERROR(_xlfn.SINGLE(INDEX(Exceções!$E$5:$E$203,MATCH($A1073&amp;"|"&amp;$F1073,Exceções!$F$5:$F$203,0))),""))</f>
        <v/>
      </c>
    </row>
    <row r="1074" spans="1:30" ht="15" hidden="1" customHeight="1" x14ac:dyDescent="0.25">
      <c r="A1074" s="31">
        <v>53291</v>
      </c>
      <c r="B1074" s="17" t="s">
        <v>21</v>
      </c>
      <c r="C1074" s="17" t="str">
        <f>IFERROR(INDEX(Cadastro!$C$5:$C$243,$AB1074),"NÃO INFORMADO")</f>
        <v>CAL</v>
      </c>
      <c r="D1074" s="17" t="str">
        <f>IFERROR(INDEX(Cadastro!$D$5:$D$243,$AB1074),"")</f>
        <v>6x1</v>
      </c>
      <c r="E1074" s="17" t="str">
        <f>IFERROR(INDEX(Cadastro!$G$5:$G$243,$AB1074),"")</f>
        <v>6x1</v>
      </c>
      <c r="F1074" s="29">
        <v>46308</v>
      </c>
      <c r="G1074" s="32" t="str">
        <f t="shared" si="96"/>
        <v>ter</v>
      </c>
      <c r="H1074" s="31">
        <f>IF($L1074=0,"",_xlfn.MINIFS(Dados!$Q:$Q,Dados!$A:$A,$A1074,Dados!$S:$S,$F1074))</f>
        <v>440</v>
      </c>
      <c r="I1074" s="31">
        <f>IF($H1074="","",_xlfn.MAXIFS(Dados!$R:$R,Dados!$A:$A,$A1074,Dados!$S:$S,$F1074))</f>
        <v>991</v>
      </c>
      <c r="J1074" s="32" t="str">
        <f>IF($D1074&lt;&gt;"Folguista","",IFERROR(INDEX(Parâmetros!$D$52:$G$52,1,MIN(4,MAX(1,$W1074))),""))</f>
        <v/>
      </c>
      <c r="K1074" s="32" t="str">
        <f>IF(OR($AC1074&lt;&gt;"",$Y1074="Folga",$Y1074="Folga trabalhada",$Y1074="Férias (cadastro)",$Y1074="Férias / afastamento",$Y1074="Indeterminado (início da série)"),"",IF(OR($D1074="6x1",$D1074="FF 6x1"),IF(OR(WEEKDAY($F1074,2)=6,WEEKDAY($F1074,2)=7),"6x1 sáb/dom","6x1"),IF($D1074="5x2","5x2",IF($H1074="",IF($D1074="Folguista",$J1074,$E1074),IF(OR($H1074&gt;=Parâmetros!$E$18,$H1074&lt;Parâmetros!$E$19),"C",IF($H1074&lt;Parâmetros!$E$20,"A","B"))))))</f>
        <v>6x1</v>
      </c>
      <c r="L1074" s="30">
        <f>SUMIFS(Dados!$E:$E,Dados!$A:$A,$A1074,Dados!$S:$S,$F1074)</f>
        <v>7.99</v>
      </c>
      <c r="M1074" s="30">
        <f>IFERROR(INDEX(Parâmetros!$E$6:$E$11,MATCH($K1074,Parâmetros!$A$6:$A$11,0)),"")</f>
        <v>8.8000000000000007</v>
      </c>
      <c r="N1074" s="33">
        <f t="shared" si="97"/>
        <v>0.90795454545454546</v>
      </c>
      <c r="O1074" s="33">
        <f>Parâmetros!$E$13</f>
        <v>0.8</v>
      </c>
      <c r="P1074" s="32" t="str">
        <f>IF(OR($M1074="",$F1074&gt;Parâmetros!$E$14),"Não","Sim")</f>
        <v>Sim</v>
      </c>
      <c r="Q1074" s="32" t="str">
        <f t="shared" si="98"/>
        <v>Sim</v>
      </c>
      <c r="R1074" s="32" t="str">
        <f t="shared" si="99"/>
        <v>Sim</v>
      </c>
      <c r="S1074" s="30">
        <f t="shared" si="100"/>
        <v>0</v>
      </c>
      <c r="T1074" s="32" t="str">
        <f>IF($Q1074&lt;&gt;"Sim","",IF($N1074&gt;Parâmetros!$E$15,"Sim","Não"))</f>
        <v>Não</v>
      </c>
      <c r="U1074" s="17" t="str">
        <f t="shared" si="101"/>
        <v>Na meta</v>
      </c>
      <c r="V1074" s="17" t="str">
        <f>IF($AC1074&lt;&gt;"",IF($L1074&gt;0,"ATENÇÃO · apontou em dia de "&amp;LOWER($AC1074)&amp;" cadastrado","Exceção cadastrada · "&amp;$AC1074)&amp;IF($AD1074="",""," · "&amp;$AD1074),IF($E1074="Férias",IF($L1074&gt;0,"ATENÇÃO · apontou estando de férias no cadastro","Férias no cadastro"),IF($Y1074="Férias / afastamento","Afastamento · "&amp;($Z1074+$AA1074-1)&amp;" dias seguidos sem apontamento",IF($Y1074="Folga trabalhada","ATENÇÃO · apontou em dia de folga da escala 5x2",IF($Y1074="Folga",IF(AND($D1074="5x2",OR(WEEKDAY($F1074,2)=6,WEEKDAY($F1074,2)=7)),"Folga de fim de semana da escala 5x2",IF(AND(OR($D1074="6x1",$D1074="FF 6x1"),WEEKDAY($F1074,2)=6,FALSE()),"Folga de fim de semana · apontou no domingo anterior",IF(AND(OR($D1074="6x1",$D1074="FF 6x1"),WEEKDAY($F1074,2)=7,AND($A1074=$A1073,$L1073&gt;0)),"Folga de fim de semana · apontou no sábado",IF(AND(OR($D1074="6x1",$D1074="FF 6x1"),OR(WEEKDAY($F1074,2)=6,WEEKDAY($F1074,2)=7)),"Folga de fim de semana · sem apontamento no sábado nem no domingo","Folga prevista pelo ciclo")))),IF($Y1074="Indeterminado (início da série)","Sem histórico anterior — informe o dia do ciclo no Cadastro",IF($Y1074="Falta de registro",IF(OR(OR($D1074="6x1",$D1074="FF 6x1"),$D1074="5x2"),"FALTA DE REGISTRO · dia útil da escala "&amp;$E1074,"FALTA DE REGISTRO · dia "&amp;$W1074&amp;" de "&amp;IFERROR(INDEX(Parâmetros!$B$39:$B$48,MATCH($E1074,Parâmetros!$A$39:$A$48,0)),99)&amp;" do ciclo"),IF(OR($D1074="6x1",$D1074="FF 6x1"),IF(OR(AND(WEEKDAY($F1074,2)=6,AND($A1074=$A1075,$L1075&gt;0)),AND(WEEKDAY($F1074,2)=7,AND($A1074=$A1073,$L1073&gt;0))),"ATENÇÃO · apontou sábado e domingo no mesmo fim de semana",IF(OR(WEEKDAY($F1074,2)=6,WEEKDAY($F1074,2)=7),"Jornada de fim de semana do 6x1",IF(OR($H1074&gt;=Parâmetros!$E$20,$H1074&lt;Parâmetros!$E$19),"ATENÇÃO · 6x1 apontou fora do horário diurno","Jornada fixa do 6x1"))),IF($D1074="5x2","Jornada fixa do 5x2",IF($D1074="Folguista",IF($J1074=$K1074,"Evidência confirma sequência","DIVERGE · sequência "&amp;$J1074&amp;" × evidência "&amp;$K1074),IF($K1074=$E1074,"Evidência confirma cadastro","DIVERGE · cadastro "&amp;$E1074&amp;" × evidência "&amp;$K1074)))))))))))</f>
        <v>Jornada fixa do 6x1</v>
      </c>
      <c r="W1074" s="34" t="str">
        <f>IF(OR(OR($D1074="6x1",$D1074="FF 6x1"),$D1074="5x2"),"",IF($AB1074&lt;&gt;$AB1073,IF(IFERROR(INDEX(Cadastro!$F$5:$F$243,$AB1074),"")="",IF($L1074&gt;0,1,0),IF(IFERROR(INDEX(Cadastro!$F$5:$F$243,$AB1074),"")&lt;=IFERROR(INDEX(Parâmetros!$B$39:$B$48,MATCH($E1074,Parâmetros!$A$39:$A$48,0)),99),IFERROR(INDEX(Cadastro!$F$5:$F$243,$AB1074),""),0)),IF($L1074&gt;0,IF(N($X1073)&gt;0,1,N($W1073)+1),IF(AND($L1074=0,OR(N($W1073)&gt;=IFERROR(INDEX(Parâmetros!$B$39:$B$48,MATCH($E1074,Parâmetros!$A$39:$A$48,0)),99),AND(N($X1073)&gt;0,N($X1073)&lt;IFERROR(INDEX(Parâmetros!$C$39:$C$48,MATCH($E1074,Parâmetros!$A$39:$A$48,0)),0)))),0,N($W1073)+1))))</f>
        <v/>
      </c>
      <c r="X1074" s="34" t="str">
        <f>IF(OR(OR($D1074="6x1",$D1074="FF 6x1"),$D1074="5x2"),"",IF($AB1074&lt;&gt;$AB1073,IF(IFERROR(INDEX(Cadastro!$F$5:$F$243,$AB1074),"")="",0,IF(IFERROR(INDEX(Cadastro!$F$5:$F$243,$AB1074),"")&gt;IFERROR(INDEX(Parâmetros!$B$39:$B$48,MATCH($E1074,Parâmetros!$A$39:$A$48,0)),99),IFERROR(INDEX(Cadastro!$F$5:$F$243,$AB1074),"")-IFERROR(INDEX(Parâmetros!$B$39:$B$48,MATCH($E1074,Parâmetros!$A$39:$A$48,0)),99),0)),IF(AND($L1074=0,OR(N($W1073)&gt;=IFERROR(INDEX(Parâmetros!$B$39:$B$48,MATCH($E1074,Parâmetros!$A$39:$A$48,0)),99),AND(N($X1073)&gt;0,N($X1073)&lt;IFERROR(INDEX(Parâmetros!$C$39:$C$48,MATCH($E1074,Parâmetros!$A$39:$A$48,0)),0)))),N($X1073)+1,0)))</f>
        <v/>
      </c>
      <c r="Y1074" t="str">
        <f>IF($AC1074&lt;&gt;"",IF($L1074&gt;0,$AC1074&amp;" · com apontamento",$AC1074),IF($E1074="Férias",IF($L1074&gt;0,"Férias · com apontamento","Férias (cadastro)"),IF(($Z1074+$AA1074-1)&gt;Parâmetros!$E$16,"Férias / afastamento",IF(AND($D1074="5x2",OR(WEEKDAY($F1074,2)=6,WEEKDAY($F1074,2)=7)),IF($L1074&gt;0,"Folga trabalhada","Folga"),IF($L1074&gt;0,"Trabalhado",IF(OR(OR($D1074="6x1",$D1074="FF 6x1"),$D1074="5x2"),IF(AND(OR($D1074="6x1",$D1074="FF 6x1"),OR(WEEKDAY($F1074,2)=6,WEEKDAY($F1074,2)=7)),"Folga","Falta de registro"),IF(AND($AB1074&lt;&gt;$AB1073,IFERROR(INDEX(Cadastro!$F$5:$F$243,$AB1074),"")=""),"Indeterminado (início da série)",IF($X1074&gt;0,"Folga","Falta de registro"))))))))</f>
        <v>Trabalhado</v>
      </c>
      <c r="Z1074" s="34">
        <f>IF(OR($L1074&gt;0,$F1074&gt;Parâmetros!$E$14),0,IF($A1074&lt;&gt;$A1073,1,N($Z1073)+1))</f>
        <v>0</v>
      </c>
      <c r="AA1074" s="34">
        <f>IF(OR($L1074&gt;0,$F1074&gt;Parâmetros!$E$14),0,IF(OR($A1074&lt;&gt;$A1075,$F1075&gt;Parâmetros!$E$14),1,N($AA1075)+1))</f>
        <v>0</v>
      </c>
      <c r="AB1074" s="31">
        <f>IFERROR(MATCH($A1074&amp;"|"&amp;TEXT(_xlfn.MAXIFS(Cadastro!$E$5:$E$243,Cadastro!$A$5:$A$243,$A1074,Cadastro!$E$5:$E$243,"&lt;="&amp;$F1074),"yyyymmdd"),Cadastro!$I$5:$I$243,0),"")</f>
        <v>146</v>
      </c>
      <c r="AC1074" t="str">
        <f>IFERROR(_xlfn.SINGLE(INDEX(Exceções!$D$5:$D$203,MATCH($A1074&amp;"|"&amp;$F1074,Exceções!$F$5:$F$203,0))),"")</f>
        <v/>
      </c>
      <c r="AD1074" t="str">
        <f>IF($AC1074="","",IFERROR(_xlfn.SINGLE(INDEX(Exceções!$E$5:$E$203,MATCH($A1074&amp;"|"&amp;$F1074,Exceções!$F$5:$F$203,0))),""))</f>
        <v/>
      </c>
    </row>
    <row r="1075" spans="1:30" ht="15" hidden="1" customHeight="1" x14ac:dyDescent="0.25">
      <c r="A1075" s="31">
        <v>53291</v>
      </c>
      <c r="B1075" s="17" t="s">
        <v>21</v>
      </c>
      <c r="C1075" s="17" t="str">
        <f>IFERROR(INDEX(Cadastro!$C$5:$C$243,$AB1075),"NÃO INFORMADO")</f>
        <v>CAL</v>
      </c>
      <c r="D1075" s="17" t="str">
        <f>IFERROR(INDEX(Cadastro!$D$5:$D$243,$AB1075),"")</f>
        <v>6x1</v>
      </c>
      <c r="E1075" s="17" t="str">
        <f>IFERROR(INDEX(Cadastro!$G$5:$G$243,$AB1075),"")</f>
        <v>6x1</v>
      </c>
      <c r="F1075" s="29">
        <v>46309</v>
      </c>
      <c r="G1075" s="32" t="str">
        <f t="shared" si="96"/>
        <v>qua</v>
      </c>
      <c r="H1075" s="31">
        <f>IF($L1075=0,"",_xlfn.MINIFS(Dados!$Q:$Q,Dados!$A:$A,$A1075,Dados!$S:$S,$F1075))</f>
        <v>440</v>
      </c>
      <c r="I1075" s="31">
        <f>IF($H1075="","",_xlfn.MAXIFS(Dados!$R:$R,Dados!$A:$A,$A1075,Dados!$S:$S,$F1075))</f>
        <v>990</v>
      </c>
      <c r="J1075" s="32" t="str">
        <f>IF($D1075&lt;&gt;"Folguista","",IFERROR(INDEX(Parâmetros!$D$52:$G$52,1,MIN(4,MAX(1,$W1075))),""))</f>
        <v/>
      </c>
      <c r="K1075" s="32" t="str">
        <f>IF(OR($AC1075&lt;&gt;"",$Y1075="Folga",$Y1075="Folga trabalhada",$Y1075="Férias (cadastro)",$Y1075="Férias / afastamento",$Y1075="Indeterminado (início da série)"),"",IF(OR($D1075="6x1",$D1075="FF 6x1"),IF(OR(WEEKDAY($F1075,2)=6,WEEKDAY($F1075,2)=7),"6x1 sáb/dom","6x1"),IF($D1075="5x2","5x2",IF($H1075="",IF($D1075="Folguista",$J1075,$E1075),IF(OR($H1075&gt;=Parâmetros!$E$18,$H1075&lt;Parâmetros!$E$19),"C",IF($H1075&lt;Parâmetros!$E$20,"A","B"))))))</f>
        <v>6x1</v>
      </c>
      <c r="L1075" s="30">
        <f>SUMIFS(Dados!$E:$E,Dados!$A:$A,$A1075,Dados!$S:$S,$F1075)</f>
        <v>8</v>
      </c>
      <c r="M1075" s="30">
        <f>IFERROR(INDEX(Parâmetros!$E$6:$E$11,MATCH($K1075,Parâmetros!$A$6:$A$11,0)),"")</f>
        <v>8.8000000000000007</v>
      </c>
      <c r="N1075" s="33">
        <f t="shared" si="97"/>
        <v>0.90909090909090906</v>
      </c>
      <c r="O1075" s="33">
        <f>Parâmetros!$E$13</f>
        <v>0.8</v>
      </c>
      <c r="P1075" s="32" t="str">
        <f>IF(OR($M1075="",$F1075&gt;Parâmetros!$E$14),"Não","Sim")</f>
        <v>Sim</v>
      </c>
      <c r="Q1075" s="32" t="str">
        <f t="shared" si="98"/>
        <v>Sim</v>
      </c>
      <c r="R1075" s="32" t="str">
        <f t="shared" si="99"/>
        <v>Sim</v>
      </c>
      <c r="S1075" s="30">
        <f t="shared" si="100"/>
        <v>0</v>
      </c>
      <c r="T1075" s="32" t="str">
        <f>IF($Q1075&lt;&gt;"Sim","",IF($N1075&gt;Parâmetros!$E$15,"Sim","Não"))</f>
        <v>Não</v>
      </c>
      <c r="U1075" s="17" t="str">
        <f t="shared" si="101"/>
        <v>Na meta</v>
      </c>
      <c r="V1075" s="17" t="str">
        <f>IF($AC1075&lt;&gt;"",IF($L1075&gt;0,"ATENÇÃO · apontou em dia de "&amp;LOWER($AC1075)&amp;" cadastrado","Exceção cadastrada · "&amp;$AC1075)&amp;IF($AD1075="",""," · "&amp;$AD1075),IF($E1075="Férias",IF($L1075&gt;0,"ATENÇÃO · apontou estando de férias no cadastro","Férias no cadastro"),IF($Y1075="Férias / afastamento","Afastamento · "&amp;($Z1075+$AA1075-1)&amp;" dias seguidos sem apontamento",IF($Y1075="Folga trabalhada","ATENÇÃO · apontou em dia de folga da escala 5x2",IF($Y1075="Folga",IF(AND($D1075="5x2",OR(WEEKDAY($F1075,2)=6,WEEKDAY($F1075,2)=7)),"Folga de fim de semana da escala 5x2",IF(AND(OR($D1075="6x1",$D1075="FF 6x1"),WEEKDAY($F1075,2)=6,FALSE()),"Folga de fim de semana · apontou no domingo anterior",IF(AND(OR($D1075="6x1",$D1075="FF 6x1"),WEEKDAY($F1075,2)=7,AND($A1075=$A1074,$L1074&gt;0)),"Folga de fim de semana · apontou no sábado",IF(AND(OR($D1075="6x1",$D1075="FF 6x1"),OR(WEEKDAY($F1075,2)=6,WEEKDAY($F1075,2)=7)),"Folga de fim de semana · sem apontamento no sábado nem no domingo","Folga prevista pelo ciclo")))),IF($Y1075="Indeterminado (início da série)","Sem histórico anterior — informe o dia do ciclo no Cadastro",IF($Y1075="Falta de registro",IF(OR(OR($D1075="6x1",$D1075="FF 6x1"),$D1075="5x2"),"FALTA DE REGISTRO · dia útil da escala "&amp;$E1075,"FALTA DE REGISTRO · dia "&amp;$W1075&amp;" de "&amp;IFERROR(INDEX(Parâmetros!$B$39:$B$48,MATCH($E1075,Parâmetros!$A$39:$A$48,0)),99)&amp;" do ciclo"),IF(OR($D1075="6x1",$D1075="FF 6x1"),IF(OR(AND(WEEKDAY($F1075,2)=6,AND($A1075=$A1076,$L1076&gt;0)),AND(WEEKDAY($F1075,2)=7,AND($A1075=$A1074,$L1074&gt;0))),"ATENÇÃO · apontou sábado e domingo no mesmo fim de semana",IF(OR(WEEKDAY($F1075,2)=6,WEEKDAY($F1075,2)=7),"Jornada de fim de semana do 6x1",IF(OR($H1075&gt;=Parâmetros!$E$20,$H1075&lt;Parâmetros!$E$19),"ATENÇÃO · 6x1 apontou fora do horário diurno","Jornada fixa do 6x1"))),IF($D1075="5x2","Jornada fixa do 5x2",IF($D1075="Folguista",IF($J1075=$K1075,"Evidência confirma sequência","DIVERGE · sequência "&amp;$J1075&amp;" × evidência "&amp;$K1075),IF($K1075=$E1075,"Evidência confirma cadastro","DIVERGE · cadastro "&amp;$E1075&amp;" × evidência "&amp;$K1075)))))))))))</f>
        <v>Jornada fixa do 6x1</v>
      </c>
      <c r="W1075" s="34" t="str">
        <f>IF(OR(OR($D1075="6x1",$D1075="FF 6x1"),$D1075="5x2"),"",IF($AB1075&lt;&gt;$AB1074,IF(IFERROR(INDEX(Cadastro!$F$5:$F$243,$AB1075),"")="",IF($L1075&gt;0,1,0),IF(IFERROR(INDEX(Cadastro!$F$5:$F$243,$AB1075),"")&lt;=IFERROR(INDEX(Parâmetros!$B$39:$B$48,MATCH($E1075,Parâmetros!$A$39:$A$48,0)),99),IFERROR(INDEX(Cadastro!$F$5:$F$243,$AB1075),""),0)),IF($L1075&gt;0,IF(N($X1074)&gt;0,1,N($W1074)+1),IF(AND($L1075=0,OR(N($W1074)&gt;=IFERROR(INDEX(Parâmetros!$B$39:$B$48,MATCH($E1075,Parâmetros!$A$39:$A$48,0)),99),AND(N($X1074)&gt;0,N($X1074)&lt;IFERROR(INDEX(Parâmetros!$C$39:$C$48,MATCH($E1075,Parâmetros!$A$39:$A$48,0)),0)))),0,N($W1074)+1))))</f>
        <v/>
      </c>
      <c r="X1075" s="34" t="str">
        <f>IF(OR(OR($D1075="6x1",$D1075="FF 6x1"),$D1075="5x2"),"",IF($AB1075&lt;&gt;$AB1074,IF(IFERROR(INDEX(Cadastro!$F$5:$F$243,$AB1075),"")="",0,IF(IFERROR(INDEX(Cadastro!$F$5:$F$243,$AB1075),"")&gt;IFERROR(INDEX(Parâmetros!$B$39:$B$48,MATCH($E1075,Parâmetros!$A$39:$A$48,0)),99),IFERROR(INDEX(Cadastro!$F$5:$F$243,$AB1075),"")-IFERROR(INDEX(Parâmetros!$B$39:$B$48,MATCH($E1075,Parâmetros!$A$39:$A$48,0)),99),0)),IF(AND($L1075=0,OR(N($W1074)&gt;=IFERROR(INDEX(Parâmetros!$B$39:$B$48,MATCH($E1075,Parâmetros!$A$39:$A$48,0)),99),AND(N($X1074)&gt;0,N($X1074)&lt;IFERROR(INDEX(Parâmetros!$C$39:$C$48,MATCH($E1075,Parâmetros!$A$39:$A$48,0)),0)))),N($X1074)+1,0)))</f>
        <v/>
      </c>
      <c r="Y1075" t="str">
        <f>IF($AC1075&lt;&gt;"",IF($L1075&gt;0,$AC1075&amp;" · com apontamento",$AC1075),IF($E1075="Férias",IF($L1075&gt;0,"Férias · com apontamento","Férias (cadastro)"),IF(($Z1075+$AA1075-1)&gt;Parâmetros!$E$16,"Férias / afastamento",IF(AND($D1075="5x2",OR(WEEKDAY($F1075,2)=6,WEEKDAY($F1075,2)=7)),IF($L1075&gt;0,"Folga trabalhada","Folga"),IF($L1075&gt;0,"Trabalhado",IF(OR(OR($D1075="6x1",$D1075="FF 6x1"),$D1075="5x2"),IF(AND(OR($D1075="6x1",$D1075="FF 6x1"),OR(WEEKDAY($F1075,2)=6,WEEKDAY($F1075,2)=7)),"Folga","Falta de registro"),IF(AND($AB1075&lt;&gt;$AB1074,IFERROR(INDEX(Cadastro!$F$5:$F$243,$AB1075),"")=""),"Indeterminado (início da série)",IF($X1075&gt;0,"Folga","Falta de registro"))))))))</f>
        <v>Trabalhado</v>
      </c>
      <c r="Z1075" s="34">
        <f>IF(OR($L1075&gt;0,$F1075&gt;Parâmetros!$E$14),0,IF($A1075&lt;&gt;$A1074,1,N($Z1074)+1))</f>
        <v>0</v>
      </c>
      <c r="AA1075" s="34">
        <f>IF(OR($L1075&gt;0,$F1075&gt;Parâmetros!$E$14),0,IF(OR($A1075&lt;&gt;$A1076,$F1076&gt;Parâmetros!$E$14),1,N($AA1076)+1))</f>
        <v>0</v>
      </c>
      <c r="AB1075" s="31">
        <f>IFERROR(MATCH($A1075&amp;"|"&amp;TEXT(_xlfn.MAXIFS(Cadastro!$E$5:$E$243,Cadastro!$A$5:$A$243,$A1075,Cadastro!$E$5:$E$243,"&lt;="&amp;$F1075),"yyyymmdd"),Cadastro!$I$5:$I$243,0),"")</f>
        <v>146</v>
      </c>
      <c r="AC1075" t="str">
        <f>IFERROR(_xlfn.SINGLE(INDEX(Exceções!$D$5:$D$203,MATCH($A1075&amp;"|"&amp;$F1075,Exceções!$F$5:$F$203,0))),"")</f>
        <v/>
      </c>
      <c r="AD1075" t="str">
        <f>IF($AC1075="","",IFERROR(_xlfn.SINGLE(INDEX(Exceções!$E$5:$E$203,MATCH($A1075&amp;"|"&amp;$F1075,Exceções!$F$5:$F$203,0))),""))</f>
        <v/>
      </c>
    </row>
    <row r="1076" spans="1:30" ht="15" hidden="1" customHeight="1" x14ac:dyDescent="0.25">
      <c r="A1076" s="31">
        <v>53291</v>
      </c>
      <c r="B1076" s="17" t="s">
        <v>21</v>
      </c>
      <c r="C1076" s="17" t="str">
        <f>IFERROR(INDEX(Cadastro!$C$5:$C$243,$AB1076),"NÃO INFORMADO")</f>
        <v>CAL</v>
      </c>
      <c r="D1076" s="17" t="str">
        <f>IFERROR(INDEX(Cadastro!$D$5:$D$243,$AB1076),"")</f>
        <v>6x1</v>
      </c>
      <c r="E1076" s="17" t="str">
        <f>IFERROR(INDEX(Cadastro!$G$5:$G$243,$AB1076),"")</f>
        <v>6x1</v>
      </c>
      <c r="F1076" s="29">
        <v>46310</v>
      </c>
      <c r="G1076" s="32" t="str">
        <f t="shared" si="96"/>
        <v>qui</v>
      </c>
      <c r="H1076" s="31">
        <f>IF($L1076=0,"",_xlfn.MINIFS(Dados!$Q:$Q,Dados!$A:$A,$A1076,Dados!$S:$S,$F1076))</f>
        <v>440</v>
      </c>
      <c r="I1076" s="31">
        <f>IF($H1076="","",_xlfn.MAXIFS(Dados!$R:$R,Dados!$A:$A,$A1076,Dados!$S:$S,$F1076))</f>
        <v>990</v>
      </c>
      <c r="J1076" s="32" t="str">
        <f>IF($D1076&lt;&gt;"Folguista","",IFERROR(INDEX(Parâmetros!$D$52:$G$52,1,MIN(4,MAX(1,$W1076))),""))</f>
        <v/>
      </c>
      <c r="K1076" s="32" t="str">
        <f>IF(OR($AC1076&lt;&gt;"",$Y1076="Folga",$Y1076="Folga trabalhada",$Y1076="Férias (cadastro)",$Y1076="Férias / afastamento",$Y1076="Indeterminado (início da série)"),"",IF(OR($D1076="6x1",$D1076="FF 6x1"),IF(OR(WEEKDAY($F1076,2)=6,WEEKDAY($F1076,2)=7),"6x1 sáb/dom","6x1"),IF($D1076="5x2","5x2",IF($H1076="",IF($D1076="Folguista",$J1076,$E1076),IF(OR($H1076&gt;=Parâmetros!$E$18,$H1076&lt;Parâmetros!$E$19),"C",IF($H1076&lt;Parâmetros!$E$20,"A","B"))))))</f>
        <v>6x1</v>
      </c>
      <c r="L1076" s="30">
        <f>SUMIFS(Dados!$E:$E,Dados!$A:$A,$A1076,Dados!$S:$S,$F1076)</f>
        <v>8</v>
      </c>
      <c r="M1076" s="30">
        <f>IFERROR(INDEX(Parâmetros!$E$6:$E$11,MATCH($K1076,Parâmetros!$A$6:$A$11,0)),"")</f>
        <v>8.8000000000000007</v>
      </c>
      <c r="N1076" s="33">
        <f t="shared" si="97"/>
        <v>0.90909090909090906</v>
      </c>
      <c r="O1076" s="33">
        <f>Parâmetros!$E$13</f>
        <v>0.8</v>
      </c>
      <c r="P1076" s="32" t="str">
        <f>IF(OR($M1076="",$F1076&gt;Parâmetros!$E$14),"Não","Sim")</f>
        <v>Sim</v>
      </c>
      <c r="Q1076" s="32" t="str">
        <f t="shared" si="98"/>
        <v>Sim</v>
      </c>
      <c r="R1076" s="32" t="str">
        <f t="shared" si="99"/>
        <v>Sim</v>
      </c>
      <c r="S1076" s="30">
        <f t="shared" si="100"/>
        <v>0</v>
      </c>
      <c r="T1076" s="32" t="str">
        <f>IF($Q1076&lt;&gt;"Sim","",IF($N1076&gt;Parâmetros!$E$15,"Sim","Não"))</f>
        <v>Não</v>
      </c>
      <c r="U1076" s="17" t="str">
        <f t="shared" si="101"/>
        <v>Na meta</v>
      </c>
      <c r="V1076" s="17" t="str">
        <f>IF($AC1076&lt;&gt;"",IF($L1076&gt;0,"ATENÇÃO · apontou em dia de "&amp;LOWER($AC1076)&amp;" cadastrado","Exceção cadastrada · "&amp;$AC1076)&amp;IF($AD1076="",""," · "&amp;$AD1076),IF($E1076="Férias",IF($L1076&gt;0,"ATENÇÃO · apontou estando de férias no cadastro","Férias no cadastro"),IF($Y1076="Férias / afastamento","Afastamento · "&amp;($Z1076+$AA1076-1)&amp;" dias seguidos sem apontamento",IF($Y1076="Folga trabalhada","ATENÇÃO · apontou em dia de folga da escala 5x2",IF($Y1076="Folga",IF(AND($D1076="5x2",OR(WEEKDAY($F1076,2)=6,WEEKDAY($F1076,2)=7)),"Folga de fim de semana da escala 5x2",IF(AND(OR($D1076="6x1",$D1076="FF 6x1"),WEEKDAY($F1076,2)=6,FALSE()),"Folga de fim de semana · apontou no domingo anterior",IF(AND(OR($D1076="6x1",$D1076="FF 6x1"),WEEKDAY($F1076,2)=7,AND($A1076=$A1075,$L1075&gt;0)),"Folga de fim de semana · apontou no sábado",IF(AND(OR($D1076="6x1",$D1076="FF 6x1"),OR(WEEKDAY($F1076,2)=6,WEEKDAY($F1076,2)=7)),"Folga de fim de semana · sem apontamento no sábado nem no domingo","Folga prevista pelo ciclo")))),IF($Y1076="Indeterminado (início da série)","Sem histórico anterior — informe o dia do ciclo no Cadastro",IF($Y1076="Falta de registro",IF(OR(OR($D1076="6x1",$D1076="FF 6x1"),$D1076="5x2"),"FALTA DE REGISTRO · dia útil da escala "&amp;$E1076,"FALTA DE REGISTRO · dia "&amp;$W1076&amp;" de "&amp;IFERROR(INDEX(Parâmetros!$B$39:$B$48,MATCH($E1076,Parâmetros!$A$39:$A$48,0)),99)&amp;" do ciclo"),IF(OR($D1076="6x1",$D1076="FF 6x1"),IF(OR(AND(WEEKDAY($F1076,2)=6,AND($A1076=$A1077,$L1077&gt;0)),AND(WEEKDAY($F1076,2)=7,AND($A1076=$A1075,$L1075&gt;0))),"ATENÇÃO · apontou sábado e domingo no mesmo fim de semana",IF(OR(WEEKDAY($F1076,2)=6,WEEKDAY($F1076,2)=7),"Jornada de fim de semana do 6x1",IF(OR($H1076&gt;=Parâmetros!$E$20,$H1076&lt;Parâmetros!$E$19),"ATENÇÃO · 6x1 apontou fora do horário diurno","Jornada fixa do 6x1"))),IF($D1076="5x2","Jornada fixa do 5x2",IF($D1076="Folguista",IF($J1076=$K1076,"Evidência confirma sequência","DIVERGE · sequência "&amp;$J1076&amp;" × evidência "&amp;$K1076),IF($K1076=$E1076,"Evidência confirma cadastro","DIVERGE · cadastro "&amp;$E1076&amp;" × evidência "&amp;$K1076)))))))))))</f>
        <v>Jornada fixa do 6x1</v>
      </c>
      <c r="W1076" s="34" t="str">
        <f>IF(OR(OR($D1076="6x1",$D1076="FF 6x1"),$D1076="5x2"),"",IF($AB1076&lt;&gt;$AB1075,IF(IFERROR(INDEX(Cadastro!$F$5:$F$243,$AB1076),"")="",IF($L1076&gt;0,1,0),IF(IFERROR(INDEX(Cadastro!$F$5:$F$243,$AB1076),"")&lt;=IFERROR(INDEX(Parâmetros!$B$39:$B$48,MATCH($E1076,Parâmetros!$A$39:$A$48,0)),99),IFERROR(INDEX(Cadastro!$F$5:$F$243,$AB1076),""),0)),IF($L1076&gt;0,IF(N($X1075)&gt;0,1,N($W1075)+1),IF(AND($L1076=0,OR(N($W1075)&gt;=IFERROR(INDEX(Parâmetros!$B$39:$B$48,MATCH($E1076,Parâmetros!$A$39:$A$48,0)),99),AND(N($X1075)&gt;0,N($X1075)&lt;IFERROR(INDEX(Parâmetros!$C$39:$C$48,MATCH($E1076,Parâmetros!$A$39:$A$48,0)),0)))),0,N($W1075)+1))))</f>
        <v/>
      </c>
      <c r="X1076" s="34" t="str">
        <f>IF(OR(OR($D1076="6x1",$D1076="FF 6x1"),$D1076="5x2"),"",IF($AB1076&lt;&gt;$AB1075,IF(IFERROR(INDEX(Cadastro!$F$5:$F$243,$AB1076),"")="",0,IF(IFERROR(INDEX(Cadastro!$F$5:$F$243,$AB1076),"")&gt;IFERROR(INDEX(Parâmetros!$B$39:$B$48,MATCH($E1076,Parâmetros!$A$39:$A$48,0)),99),IFERROR(INDEX(Cadastro!$F$5:$F$243,$AB1076),"")-IFERROR(INDEX(Parâmetros!$B$39:$B$48,MATCH($E1076,Parâmetros!$A$39:$A$48,0)),99),0)),IF(AND($L1076=0,OR(N($W1075)&gt;=IFERROR(INDEX(Parâmetros!$B$39:$B$48,MATCH($E1076,Parâmetros!$A$39:$A$48,0)),99),AND(N($X1075)&gt;0,N($X1075)&lt;IFERROR(INDEX(Parâmetros!$C$39:$C$48,MATCH($E1076,Parâmetros!$A$39:$A$48,0)),0)))),N($X1075)+1,0)))</f>
        <v/>
      </c>
      <c r="Y1076" t="str">
        <f>IF($AC1076&lt;&gt;"",IF($L1076&gt;0,$AC1076&amp;" · com apontamento",$AC1076),IF($E1076="Férias",IF($L1076&gt;0,"Férias · com apontamento","Férias (cadastro)"),IF(($Z1076+$AA1076-1)&gt;Parâmetros!$E$16,"Férias / afastamento",IF(AND($D1076="5x2",OR(WEEKDAY($F1076,2)=6,WEEKDAY($F1076,2)=7)),IF($L1076&gt;0,"Folga trabalhada","Folga"),IF($L1076&gt;0,"Trabalhado",IF(OR(OR($D1076="6x1",$D1076="FF 6x1"),$D1076="5x2"),IF(AND(OR($D1076="6x1",$D1076="FF 6x1"),OR(WEEKDAY($F1076,2)=6,WEEKDAY($F1076,2)=7)),"Folga","Falta de registro"),IF(AND($AB1076&lt;&gt;$AB1075,IFERROR(INDEX(Cadastro!$F$5:$F$243,$AB1076),"")=""),"Indeterminado (início da série)",IF($X1076&gt;0,"Folga","Falta de registro"))))))))</f>
        <v>Trabalhado</v>
      </c>
      <c r="Z1076" s="34">
        <f>IF(OR($L1076&gt;0,$F1076&gt;Parâmetros!$E$14),0,IF($A1076&lt;&gt;$A1075,1,N($Z1075)+1))</f>
        <v>0</v>
      </c>
      <c r="AA1076" s="34">
        <f>IF(OR($L1076&gt;0,$F1076&gt;Parâmetros!$E$14),0,IF(OR($A1076&lt;&gt;$A1077,$F1077&gt;Parâmetros!$E$14),1,N($AA1077)+1))</f>
        <v>0</v>
      </c>
      <c r="AB1076" s="31">
        <f>IFERROR(MATCH($A1076&amp;"|"&amp;TEXT(_xlfn.MAXIFS(Cadastro!$E$5:$E$243,Cadastro!$A$5:$A$243,$A1076,Cadastro!$E$5:$E$243,"&lt;="&amp;$F1076),"yyyymmdd"),Cadastro!$I$5:$I$243,0),"")</f>
        <v>146</v>
      </c>
      <c r="AC1076" t="str">
        <f>IFERROR(_xlfn.SINGLE(INDEX(Exceções!$D$5:$D$203,MATCH($A1076&amp;"|"&amp;$F1076,Exceções!$F$5:$F$203,0))),"")</f>
        <v/>
      </c>
      <c r="AD1076" t="str">
        <f>IF($AC1076="","",IFERROR(_xlfn.SINGLE(INDEX(Exceções!$E$5:$E$203,MATCH($A1076&amp;"|"&amp;$F1076,Exceções!$F$5:$F$203,0))),""))</f>
        <v/>
      </c>
    </row>
    <row r="1077" spans="1:30" ht="15" hidden="1" customHeight="1" x14ac:dyDescent="0.25">
      <c r="A1077" s="31">
        <v>53291</v>
      </c>
      <c r="B1077" s="17" t="s">
        <v>21</v>
      </c>
      <c r="C1077" s="17" t="str">
        <f>IFERROR(INDEX(Cadastro!$C$5:$C$243,$AB1077),"NÃO INFORMADO")</f>
        <v>CAL</v>
      </c>
      <c r="D1077" s="17" t="str">
        <f>IFERROR(INDEX(Cadastro!$D$5:$D$243,$AB1077),"")</f>
        <v>6x1</v>
      </c>
      <c r="E1077" s="17" t="str">
        <f>IFERROR(INDEX(Cadastro!$G$5:$G$243,$AB1077),"")</f>
        <v>6x1</v>
      </c>
      <c r="F1077" s="29">
        <v>46311</v>
      </c>
      <c r="G1077" s="32" t="str">
        <f t="shared" si="96"/>
        <v>sex</v>
      </c>
      <c r="H1077" s="31">
        <f>IF($L1077=0,"",_xlfn.MINIFS(Dados!$Q:$Q,Dados!$A:$A,$A1077,Dados!$S:$S,$F1077))</f>
        <v>440</v>
      </c>
      <c r="I1077" s="31">
        <f>IF($H1077="","",_xlfn.MAXIFS(Dados!$R:$R,Dados!$A:$A,$A1077,Dados!$S:$S,$F1077))</f>
        <v>990</v>
      </c>
      <c r="J1077" s="32" t="str">
        <f>IF($D1077&lt;&gt;"Folguista","",IFERROR(INDEX(Parâmetros!$D$52:$G$52,1,MIN(4,MAX(1,$W1077))),""))</f>
        <v/>
      </c>
      <c r="K1077" s="32" t="str">
        <f>IF(OR($AC1077&lt;&gt;"",$Y1077="Folga",$Y1077="Folga trabalhada",$Y1077="Férias (cadastro)",$Y1077="Férias / afastamento",$Y1077="Indeterminado (início da série)"),"",IF(OR($D1077="6x1",$D1077="FF 6x1"),IF(OR(WEEKDAY($F1077,2)=6,WEEKDAY($F1077,2)=7),"6x1 sáb/dom","6x1"),IF($D1077="5x2","5x2",IF($H1077="",IF($D1077="Folguista",$J1077,$E1077),IF(OR($H1077&gt;=Parâmetros!$E$18,$H1077&lt;Parâmetros!$E$19),"C",IF($H1077&lt;Parâmetros!$E$20,"A","B"))))))</f>
        <v>6x1</v>
      </c>
      <c r="L1077" s="30">
        <f>SUMIFS(Dados!$E:$E,Dados!$A:$A,$A1077,Dados!$S:$S,$F1077)</f>
        <v>7.99</v>
      </c>
      <c r="M1077" s="30">
        <f>IFERROR(INDEX(Parâmetros!$E$6:$E$11,MATCH($K1077,Parâmetros!$A$6:$A$11,0)),"")</f>
        <v>8.8000000000000007</v>
      </c>
      <c r="N1077" s="33">
        <f t="shared" si="97"/>
        <v>0.90795454545454546</v>
      </c>
      <c r="O1077" s="33">
        <f>Parâmetros!$E$13</f>
        <v>0.8</v>
      </c>
      <c r="P1077" s="32" t="str">
        <f>IF(OR($M1077="",$F1077&gt;Parâmetros!$E$14),"Não","Sim")</f>
        <v>Sim</v>
      </c>
      <c r="Q1077" s="32" t="str">
        <f t="shared" si="98"/>
        <v>Sim</v>
      </c>
      <c r="R1077" s="32" t="str">
        <f t="shared" si="99"/>
        <v>Sim</v>
      </c>
      <c r="S1077" s="30">
        <f t="shared" si="100"/>
        <v>0</v>
      </c>
      <c r="T1077" s="32" t="str">
        <f>IF($Q1077&lt;&gt;"Sim","",IF($N1077&gt;Parâmetros!$E$15,"Sim","Não"))</f>
        <v>Não</v>
      </c>
      <c r="U1077" s="17" t="str">
        <f t="shared" si="101"/>
        <v>Na meta</v>
      </c>
      <c r="V1077" s="17" t="str">
        <f>IF($AC1077&lt;&gt;"",IF($L1077&gt;0,"ATENÇÃO · apontou em dia de "&amp;LOWER($AC1077)&amp;" cadastrado","Exceção cadastrada · "&amp;$AC1077)&amp;IF($AD1077="",""," · "&amp;$AD1077),IF($E1077="Férias",IF($L1077&gt;0,"ATENÇÃO · apontou estando de férias no cadastro","Férias no cadastro"),IF($Y1077="Férias / afastamento","Afastamento · "&amp;($Z1077+$AA1077-1)&amp;" dias seguidos sem apontamento",IF($Y1077="Folga trabalhada","ATENÇÃO · apontou em dia de folga da escala 5x2",IF($Y1077="Folga",IF(AND($D1077="5x2",OR(WEEKDAY($F1077,2)=6,WEEKDAY($F1077,2)=7)),"Folga de fim de semana da escala 5x2",IF(AND(OR($D1077="6x1",$D1077="FF 6x1"),WEEKDAY($F1077,2)=6,FALSE()),"Folga de fim de semana · apontou no domingo anterior",IF(AND(OR($D1077="6x1",$D1077="FF 6x1"),WEEKDAY($F1077,2)=7,AND($A1077=$A1076,$L1076&gt;0)),"Folga de fim de semana · apontou no sábado",IF(AND(OR($D1077="6x1",$D1077="FF 6x1"),OR(WEEKDAY($F1077,2)=6,WEEKDAY($F1077,2)=7)),"Folga de fim de semana · sem apontamento no sábado nem no domingo","Folga prevista pelo ciclo")))),IF($Y1077="Indeterminado (início da série)","Sem histórico anterior — informe o dia do ciclo no Cadastro",IF($Y1077="Falta de registro",IF(OR(OR($D1077="6x1",$D1077="FF 6x1"),$D1077="5x2"),"FALTA DE REGISTRO · dia útil da escala "&amp;$E1077,"FALTA DE REGISTRO · dia "&amp;$W1077&amp;" de "&amp;IFERROR(INDEX(Parâmetros!$B$39:$B$48,MATCH($E1077,Parâmetros!$A$39:$A$48,0)),99)&amp;" do ciclo"),IF(OR($D1077="6x1",$D1077="FF 6x1"),IF(OR(AND(WEEKDAY($F1077,2)=6,AND($A1077=$A1078,$L1078&gt;0)),AND(WEEKDAY($F1077,2)=7,AND($A1077=$A1076,$L1076&gt;0))),"ATENÇÃO · apontou sábado e domingo no mesmo fim de semana",IF(OR(WEEKDAY($F1077,2)=6,WEEKDAY($F1077,2)=7),"Jornada de fim de semana do 6x1",IF(OR($H1077&gt;=Parâmetros!$E$20,$H1077&lt;Parâmetros!$E$19),"ATENÇÃO · 6x1 apontou fora do horário diurno","Jornada fixa do 6x1"))),IF($D1077="5x2","Jornada fixa do 5x2",IF($D1077="Folguista",IF($J1077=$K1077,"Evidência confirma sequência","DIVERGE · sequência "&amp;$J1077&amp;" × evidência "&amp;$K1077),IF($K1077=$E1077,"Evidência confirma cadastro","DIVERGE · cadastro "&amp;$E1077&amp;" × evidência "&amp;$K1077)))))))))))</f>
        <v>Jornada fixa do 6x1</v>
      </c>
      <c r="W1077" s="34" t="str">
        <f>IF(OR(OR($D1077="6x1",$D1077="FF 6x1"),$D1077="5x2"),"",IF($AB1077&lt;&gt;$AB1076,IF(IFERROR(INDEX(Cadastro!$F$5:$F$243,$AB1077),"")="",IF($L1077&gt;0,1,0),IF(IFERROR(INDEX(Cadastro!$F$5:$F$243,$AB1077),"")&lt;=IFERROR(INDEX(Parâmetros!$B$39:$B$48,MATCH($E1077,Parâmetros!$A$39:$A$48,0)),99),IFERROR(INDEX(Cadastro!$F$5:$F$243,$AB1077),""),0)),IF($L1077&gt;0,IF(N($X1076)&gt;0,1,N($W1076)+1),IF(AND($L1077=0,OR(N($W1076)&gt;=IFERROR(INDEX(Parâmetros!$B$39:$B$48,MATCH($E1077,Parâmetros!$A$39:$A$48,0)),99),AND(N($X1076)&gt;0,N($X1076)&lt;IFERROR(INDEX(Parâmetros!$C$39:$C$48,MATCH($E1077,Parâmetros!$A$39:$A$48,0)),0)))),0,N($W1076)+1))))</f>
        <v/>
      </c>
      <c r="X1077" s="34" t="str">
        <f>IF(OR(OR($D1077="6x1",$D1077="FF 6x1"),$D1077="5x2"),"",IF($AB1077&lt;&gt;$AB1076,IF(IFERROR(INDEX(Cadastro!$F$5:$F$243,$AB1077),"")="",0,IF(IFERROR(INDEX(Cadastro!$F$5:$F$243,$AB1077),"")&gt;IFERROR(INDEX(Parâmetros!$B$39:$B$48,MATCH($E1077,Parâmetros!$A$39:$A$48,0)),99),IFERROR(INDEX(Cadastro!$F$5:$F$243,$AB1077),"")-IFERROR(INDEX(Parâmetros!$B$39:$B$48,MATCH($E1077,Parâmetros!$A$39:$A$48,0)),99),0)),IF(AND($L1077=0,OR(N($W1076)&gt;=IFERROR(INDEX(Parâmetros!$B$39:$B$48,MATCH($E1077,Parâmetros!$A$39:$A$48,0)),99),AND(N($X1076)&gt;0,N($X1076)&lt;IFERROR(INDEX(Parâmetros!$C$39:$C$48,MATCH($E1077,Parâmetros!$A$39:$A$48,0)),0)))),N($X1076)+1,0)))</f>
        <v/>
      </c>
      <c r="Y1077" t="str">
        <f>IF($AC1077&lt;&gt;"",IF($L1077&gt;0,$AC1077&amp;" · com apontamento",$AC1077),IF($E1077="Férias",IF($L1077&gt;0,"Férias · com apontamento","Férias (cadastro)"),IF(($Z1077+$AA1077-1)&gt;Parâmetros!$E$16,"Férias / afastamento",IF(AND($D1077="5x2",OR(WEEKDAY($F1077,2)=6,WEEKDAY($F1077,2)=7)),IF($L1077&gt;0,"Folga trabalhada","Folga"),IF($L1077&gt;0,"Trabalhado",IF(OR(OR($D1077="6x1",$D1077="FF 6x1"),$D1077="5x2"),IF(AND(OR($D1077="6x1",$D1077="FF 6x1"),OR(WEEKDAY($F1077,2)=6,WEEKDAY($F1077,2)=7)),"Folga","Falta de registro"),IF(AND($AB1077&lt;&gt;$AB1076,IFERROR(INDEX(Cadastro!$F$5:$F$243,$AB1077),"")=""),"Indeterminado (início da série)",IF($X1077&gt;0,"Folga","Falta de registro"))))))))</f>
        <v>Trabalhado</v>
      </c>
      <c r="Z1077" s="34">
        <f>IF(OR($L1077&gt;0,$F1077&gt;Parâmetros!$E$14),0,IF($A1077&lt;&gt;$A1076,1,N($Z1076)+1))</f>
        <v>0</v>
      </c>
      <c r="AA1077" s="34">
        <f>IF(OR($L1077&gt;0,$F1077&gt;Parâmetros!$E$14),0,IF(OR($A1077&lt;&gt;$A1078,$F1078&gt;Parâmetros!$E$14),1,N($AA1078)+1))</f>
        <v>0</v>
      </c>
      <c r="AB1077" s="31">
        <f>IFERROR(MATCH($A1077&amp;"|"&amp;TEXT(_xlfn.MAXIFS(Cadastro!$E$5:$E$243,Cadastro!$A$5:$A$243,$A1077,Cadastro!$E$5:$E$243,"&lt;="&amp;$F1077),"yyyymmdd"),Cadastro!$I$5:$I$243,0),"")</f>
        <v>146</v>
      </c>
      <c r="AC1077" t="str">
        <f>IFERROR(_xlfn.SINGLE(INDEX(Exceções!$D$5:$D$203,MATCH($A1077&amp;"|"&amp;$F1077,Exceções!$F$5:$F$203,0))),"")</f>
        <v/>
      </c>
      <c r="AD1077" t="str">
        <f>IF($AC1077="","",IFERROR(_xlfn.SINGLE(INDEX(Exceções!$E$5:$E$203,MATCH($A1077&amp;"|"&amp;$F1077,Exceções!$F$5:$F$203,0))),""))</f>
        <v/>
      </c>
    </row>
    <row r="1078" spans="1:30" ht="15" hidden="1" customHeight="1" x14ac:dyDescent="0.25">
      <c r="A1078" s="31">
        <v>53291</v>
      </c>
      <c r="B1078" s="17" t="s">
        <v>21</v>
      </c>
      <c r="C1078" s="17" t="str">
        <f>IFERROR(INDEX(Cadastro!$C$5:$C$243,$AB1078),"NÃO INFORMADO")</f>
        <v>CAL</v>
      </c>
      <c r="D1078" s="17" t="str">
        <f>IFERROR(INDEX(Cadastro!$D$5:$D$243,$AB1078),"")</f>
        <v>6x1</v>
      </c>
      <c r="E1078" s="17" t="str">
        <f>IFERROR(INDEX(Cadastro!$G$5:$G$243,$AB1078),"")</f>
        <v>6x1</v>
      </c>
      <c r="F1078" s="29">
        <v>46312</v>
      </c>
      <c r="G1078" s="32" t="str">
        <f t="shared" si="96"/>
        <v>sáb</v>
      </c>
      <c r="H1078" s="31">
        <f>IF($L1078=0,"",_xlfn.MINIFS(Dados!$Q:$Q,Dados!$A:$A,$A1078,Dados!$S:$S,$F1078))</f>
        <v>440</v>
      </c>
      <c r="I1078" s="31">
        <f>IF($H1078="","",_xlfn.MAXIFS(Dados!$R:$R,Dados!$A:$A,$A1078,Dados!$S:$S,$F1078))</f>
        <v>929</v>
      </c>
      <c r="J1078" s="32" t="str">
        <f>IF($D1078&lt;&gt;"Folguista","",IFERROR(INDEX(Parâmetros!$D$52:$G$52,1,MIN(4,MAX(1,$W1078))),""))</f>
        <v/>
      </c>
      <c r="K1078" s="32" t="str">
        <f>IF(OR($AC1078&lt;&gt;"",$Y1078="Folga",$Y1078="Folga trabalhada",$Y1078="Férias (cadastro)",$Y1078="Férias / afastamento",$Y1078="Indeterminado (início da série)"),"",IF(OR($D1078="6x1",$D1078="FF 6x1"),IF(OR(WEEKDAY($F1078,2)=6,WEEKDAY($F1078,2)=7),"6x1 sáb/dom","6x1"),IF($D1078="5x2","5x2",IF($H1078="",IF($D1078="Folguista",$J1078,$E1078),IF(OR($H1078&gt;=Parâmetros!$E$18,$H1078&lt;Parâmetros!$E$19),"C",IF($H1078&lt;Parâmetros!$E$20,"A","B"))))))</f>
        <v>6x1 sáb/dom</v>
      </c>
      <c r="L1078" s="30">
        <f>SUMIFS(Dados!$E:$E,Dados!$A:$A,$A1078,Dados!$S:$S,$F1078)</f>
        <v>9.6999999999999993</v>
      </c>
      <c r="M1078" s="30">
        <f>IFERROR(INDEX(Parâmetros!$E$6:$E$11,MATCH($K1078,Parâmetros!$A$6:$A$11,0)),"")</f>
        <v>7.33</v>
      </c>
      <c r="N1078" s="33">
        <f t="shared" si="97"/>
        <v>1.3233287858117324</v>
      </c>
      <c r="O1078" s="33">
        <f>Parâmetros!$E$13</f>
        <v>0.8</v>
      </c>
      <c r="P1078" s="32" t="str">
        <f>IF(OR($M1078="",$F1078&gt;Parâmetros!$E$14),"Não","Sim")</f>
        <v>Sim</v>
      </c>
      <c r="Q1078" s="32" t="str">
        <f t="shared" si="98"/>
        <v>Sim</v>
      </c>
      <c r="R1078" s="32" t="str">
        <f t="shared" si="99"/>
        <v>Sim</v>
      </c>
      <c r="S1078" s="30">
        <f t="shared" si="100"/>
        <v>0</v>
      </c>
      <c r="T1078" s="32" t="str">
        <f>IF($Q1078&lt;&gt;"Sim","",IF($N1078&gt;Parâmetros!$E$15,"Sim","Não"))</f>
        <v>Sim</v>
      </c>
      <c r="U1078" s="17" t="str">
        <f t="shared" si="101"/>
        <v>Na meta</v>
      </c>
      <c r="V1078" s="17" t="str">
        <f>IF($AC1078&lt;&gt;"",IF($L1078&gt;0,"ATENÇÃO · apontou em dia de "&amp;LOWER($AC1078)&amp;" cadastrado","Exceção cadastrada · "&amp;$AC1078)&amp;IF($AD1078="",""," · "&amp;$AD1078),IF($E1078="Férias",IF($L1078&gt;0,"ATENÇÃO · apontou estando de férias no cadastro","Férias no cadastro"),IF($Y1078="Férias / afastamento","Afastamento · "&amp;($Z1078+$AA1078-1)&amp;" dias seguidos sem apontamento",IF($Y1078="Folga trabalhada","ATENÇÃO · apontou em dia de folga da escala 5x2",IF($Y1078="Folga",IF(AND($D1078="5x2",OR(WEEKDAY($F1078,2)=6,WEEKDAY($F1078,2)=7)),"Folga de fim de semana da escala 5x2",IF(AND(OR($D1078="6x1",$D1078="FF 6x1"),WEEKDAY($F1078,2)=6,FALSE()),"Folga de fim de semana · apontou no domingo anterior",IF(AND(OR($D1078="6x1",$D1078="FF 6x1"),WEEKDAY($F1078,2)=7,AND($A1078=$A1077,$L1077&gt;0)),"Folga de fim de semana · apontou no sábado",IF(AND(OR($D1078="6x1",$D1078="FF 6x1"),OR(WEEKDAY($F1078,2)=6,WEEKDAY($F1078,2)=7)),"Folga de fim de semana · sem apontamento no sábado nem no domingo","Folga prevista pelo ciclo")))),IF($Y1078="Indeterminado (início da série)","Sem histórico anterior — informe o dia do ciclo no Cadastro",IF($Y1078="Falta de registro",IF(OR(OR($D1078="6x1",$D1078="FF 6x1"),$D1078="5x2"),"FALTA DE REGISTRO · dia útil da escala "&amp;$E1078,"FALTA DE REGISTRO · dia "&amp;$W1078&amp;" de "&amp;IFERROR(INDEX(Parâmetros!$B$39:$B$48,MATCH($E1078,Parâmetros!$A$39:$A$48,0)),99)&amp;" do ciclo"),IF(OR($D1078="6x1",$D1078="FF 6x1"),IF(OR(AND(WEEKDAY($F1078,2)=6,AND($A1078=$A1079,$L1079&gt;0)),AND(WEEKDAY($F1078,2)=7,AND($A1078=$A1077,$L1077&gt;0))),"ATENÇÃO · apontou sábado e domingo no mesmo fim de semana",IF(OR(WEEKDAY($F1078,2)=6,WEEKDAY($F1078,2)=7),"Jornada de fim de semana do 6x1",IF(OR($H1078&gt;=Parâmetros!$E$20,$H1078&lt;Parâmetros!$E$19),"ATENÇÃO · 6x1 apontou fora do horário diurno","Jornada fixa do 6x1"))),IF($D1078="5x2","Jornada fixa do 5x2",IF($D1078="Folguista",IF($J1078=$K1078,"Evidência confirma sequência","DIVERGE · sequência "&amp;$J1078&amp;" × evidência "&amp;$K1078),IF($K1078=$E1078,"Evidência confirma cadastro","DIVERGE · cadastro "&amp;$E1078&amp;" × evidência "&amp;$K1078)))))))))))</f>
        <v>Jornada de fim de semana do 6x1</v>
      </c>
      <c r="W1078" s="34" t="str">
        <f>IF(OR(OR($D1078="6x1",$D1078="FF 6x1"),$D1078="5x2"),"",IF($AB1078&lt;&gt;$AB1077,IF(IFERROR(INDEX(Cadastro!$F$5:$F$243,$AB1078),"")="",IF($L1078&gt;0,1,0),IF(IFERROR(INDEX(Cadastro!$F$5:$F$243,$AB1078),"")&lt;=IFERROR(INDEX(Parâmetros!$B$39:$B$48,MATCH($E1078,Parâmetros!$A$39:$A$48,0)),99),IFERROR(INDEX(Cadastro!$F$5:$F$243,$AB1078),""),0)),IF($L1078&gt;0,IF(N($X1077)&gt;0,1,N($W1077)+1),IF(AND($L1078=0,OR(N($W1077)&gt;=IFERROR(INDEX(Parâmetros!$B$39:$B$48,MATCH($E1078,Parâmetros!$A$39:$A$48,0)),99),AND(N($X1077)&gt;0,N($X1077)&lt;IFERROR(INDEX(Parâmetros!$C$39:$C$48,MATCH($E1078,Parâmetros!$A$39:$A$48,0)),0)))),0,N($W1077)+1))))</f>
        <v/>
      </c>
      <c r="X1078" s="34" t="str">
        <f>IF(OR(OR($D1078="6x1",$D1078="FF 6x1"),$D1078="5x2"),"",IF($AB1078&lt;&gt;$AB1077,IF(IFERROR(INDEX(Cadastro!$F$5:$F$243,$AB1078),"")="",0,IF(IFERROR(INDEX(Cadastro!$F$5:$F$243,$AB1078),"")&gt;IFERROR(INDEX(Parâmetros!$B$39:$B$48,MATCH($E1078,Parâmetros!$A$39:$A$48,0)),99),IFERROR(INDEX(Cadastro!$F$5:$F$243,$AB1078),"")-IFERROR(INDEX(Parâmetros!$B$39:$B$48,MATCH($E1078,Parâmetros!$A$39:$A$48,0)),99),0)),IF(AND($L1078=0,OR(N($W1077)&gt;=IFERROR(INDEX(Parâmetros!$B$39:$B$48,MATCH($E1078,Parâmetros!$A$39:$A$48,0)),99),AND(N($X1077)&gt;0,N($X1077)&lt;IFERROR(INDEX(Parâmetros!$C$39:$C$48,MATCH($E1078,Parâmetros!$A$39:$A$48,0)),0)))),N($X1077)+1,0)))</f>
        <v/>
      </c>
      <c r="Y1078" t="str">
        <f>IF($AC1078&lt;&gt;"",IF($L1078&gt;0,$AC1078&amp;" · com apontamento",$AC1078),IF($E1078="Férias",IF($L1078&gt;0,"Férias · com apontamento","Férias (cadastro)"),IF(($Z1078+$AA1078-1)&gt;Parâmetros!$E$16,"Férias / afastamento",IF(AND($D1078="5x2",OR(WEEKDAY($F1078,2)=6,WEEKDAY($F1078,2)=7)),IF($L1078&gt;0,"Folga trabalhada","Folga"),IF($L1078&gt;0,"Trabalhado",IF(OR(OR($D1078="6x1",$D1078="FF 6x1"),$D1078="5x2"),IF(AND(OR($D1078="6x1",$D1078="FF 6x1"),OR(WEEKDAY($F1078,2)=6,WEEKDAY($F1078,2)=7)),"Folga","Falta de registro"),IF(AND($AB1078&lt;&gt;$AB1077,IFERROR(INDEX(Cadastro!$F$5:$F$243,$AB1078),"")=""),"Indeterminado (início da série)",IF($X1078&gt;0,"Folga","Falta de registro"))))))))</f>
        <v>Trabalhado</v>
      </c>
      <c r="Z1078" s="34">
        <f>IF(OR($L1078&gt;0,$F1078&gt;Parâmetros!$E$14),0,IF($A1078&lt;&gt;$A1077,1,N($Z1077)+1))</f>
        <v>0</v>
      </c>
      <c r="AA1078" s="34">
        <f>IF(OR($L1078&gt;0,$F1078&gt;Parâmetros!$E$14),0,IF(OR($A1078&lt;&gt;$A1079,$F1079&gt;Parâmetros!$E$14),1,N($AA1079)+1))</f>
        <v>0</v>
      </c>
      <c r="AB1078" s="31">
        <f>IFERROR(MATCH($A1078&amp;"|"&amp;TEXT(_xlfn.MAXIFS(Cadastro!$E$5:$E$243,Cadastro!$A$5:$A$243,$A1078,Cadastro!$E$5:$E$243,"&lt;="&amp;$F1078),"yyyymmdd"),Cadastro!$I$5:$I$243,0),"")</f>
        <v>146</v>
      </c>
      <c r="AC1078" t="str">
        <f>IFERROR(_xlfn.SINGLE(INDEX(Exceções!$D$5:$D$203,MATCH($A1078&amp;"|"&amp;$F1078,Exceções!$F$5:$F$203,0))),"")</f>
        <v/>
      </c>
      <c r="AD1078" t="str">
        <f>IF($AC1078="","",IFERROR(_xlfn.SINGLE(INDEX(Exceções!$E$5:$E$203,MATCH($A1078&amp;"|"&amp;$F1078,Exceções!$F$5:$F$203,0))),""))</f>
        <v/>
      </c>
    </row>
    <row r="1079" spans="1:30" ht="15" hidden="1" customHeight="1" x14ac:dyDescent="0.25">
      <c r="A1079" s="31">
        <v>53291</v>
      </c>
      <c r="B1079" s="17" t="s">
        <v>21</v>
      </c>
      <c r="C1079" s="17" t="str">
        <f>IFERROR(INDEX(Cadastro!$C$5:$C$243,$AB1079),"NÃO INFORMADO")</f>
        <v>CAL</v>
      </c>
      <c r="D1079" s="17" t="str">
        <f>IFERROR(INDEX(Cadastro!$D$5:$D$243,$AB1079),"")</f>
        <v>6x1</v>
      </c>
      <c r="E1079" s="17" t="str">
        <f>IFERROR(INDEX(Cadastro!$G$5:$G$243,$AB1079),"")</f>
        <v>6x1</v>
      </c>
      <c r="F1079" s="29">
        <v>46313</v>
      </c>
      <c r="G1079" s="32" t="str">
        <f t="shared" si="96"/>
        <v>dom</v>
      </c>
      <c r="H1079" s="31" t="str">
        <f>IF($L1079=0,"",_xlfn.MINIFS(Dados!$Q:$Q,Dados!$A:$A,$A1079,Dados!$S:$S,$F1079))</f>
        <v/>
      </c>
      <c r="I1079" s="31" t="str">
        <f>IF($H1079="","",_xlfn.MAXIFS(Dados!$R:$R,Dados!$A:$A,$A1079,Dados!$S:$S,$F1079))</f>
        <v/>
      </c>
      <c r="J1079" s="32" t="str">
        <f>IF($D1079&lt;&gt;"Folguista","",IFERROR(INDEX(Parâmetros!$D$52:$G$52,1,MIN(4,MAX(1,$W1079))),""))</f>
        <v/>
      </c>
      <c r="K1079" s="32" t="str">
        <f>IF(OR($AC1079&lt;&gt;"",$Y1079="Folga",$Y1079="Folga trabalhada",$Y1079="Férias (cadastro)",$Y1079="Férias / afastamento",$Y1079="Indeterminado (início da série)"),"",IF(OR($D1079="6x1",$D1079="FF 6x1"),IF(OR(WEEKDAY($F1079,2)=6,WEEKDAY($F1079,2)=7),"6x1 sáb/dom","6x1"),IF($D1079="5x2","5x2",IF($H1079="",IF($D1079="Folguista",$J1079,$E1079),IF(OR($H1079&gt;=Parâmetros!$E$18,$H1079&lt;Parâmetros!$E$19),"C",IF($H1079&lt;Parâmetros!$E$20,"A","B"))))))</f>
        <v/>
      </c>
      <c r="L1079" s="30">
        <f>SUMIFS(Dados!$E:$E,Dados!$A:$A,$A1079,Dados!$S:$S,$F1079)</f>
        <v>0</v>
      </c>
      <c r="M1079" s="30" t="str">
        <f>IFERROR(INDEX(Parâmetros!$E$6:$E$11,MATCH($K1079,Parâmetros!$A$6:$A$11,0)),"")</f>
        <v/>
      </c>
      <c r="N1079" s="33" t="str">
        <f t="shared" si="97"/>
        <v/>
      </c>
      <c r="O1079" s="33">
        <f>Parâmetros!$E$13</f>
        <v>0.8</v>
      </c>
      <c r="P1079" s="32" t="str">
        <f>IF(OR($M1079="",$F1079&gt;Parâmetros!$E$14),"Não","Sim")</f>
        <v>Não</v>
      </c>
      <c r="Q1079" s="32" t="str">
        <f t="shared" si="98"/>
        <v/>
      </c>
      <c r="R1079" s="32" t="str">
        <f t="shared" si="99"/>
        <v/>
      </c>
      <c r="S1079" s="30" t="str">
        <f t="shared" si="100"/>
        <v/>
      </c>
      <c r="T1079" s="32" t="str">
        <f>IF($Q1079&lt;&gt;"Sim","",IF($N1079&gt;Parâmetros!$E$15,"Sim","Não"))</f>
        <v/>
      </c>
      <c r="U1079" s="17" t="str">
        <f t="shared" si="101"/>
        <v>Folga</v>
      </c>
      <c r="V1079" s="17" t="str">
        <f>IF($AC1079&lt;&gt;"",IF($L1079&gt;0,"ATENÇÃO · apontou em dia de "&amp;LOWER($AC1079)&amp;" cadastrado","Exceção cadastrada · "&amp;$AC1079)&amp;IF($AD1079="",""," · "&amp;$AD1079),IF($E1079="Férias",IF($L1079&gt;0,"ATENÇÃO · apontou estando de férias no cadastro","Férias no cadastro"),IF($Y1079="Férias / afastamento","Afastamento · "&amp;($Z1079+$AA1079-1)&amp;" dias seguidos sem apontamento",IF($Y1079="Folga trabalhada","ATENÇÃO · apontou em dia de folga da escala 5x2",IF($Y1079="Folga",IF(AND($D1079="5x2",OR(WEEKDAY($F1079,2)=6,WEEKDAY($F1079,2)=7)),"Folga de fim de semana da escala 5x2",IF(AND(OR($D1079="6x1",$D1079="FF 6x1"),WEEKDAY($F1079,2)=6,FALSE()),"Folga de fim de semana · apontou no domingo anterior",IF(AND(OR($D1079="6x1",$D1079="FF 6x1"),WEEKDAY($F1079,2)=7,AND($A1079=$A1078,$L1078&gt;0)),"Folga de fim de semana · apontou no sábado",IF(AND(OR($D1079="6x1",$D1079="FF 6x1"),OR(WEEKDAY($F1079,2)=6,WEEKDAY($F1079,2)=7)),"Folga de fim de semana · sem apontamento no sábado nem no domingo","Folga prevista pelo ciclo")))),IF($Y1079="Indeterminado (início da série)","Sem histórico anterior — informe o dia do ciclo no Cadastro",IF($Y1079="Falta de registro",IF(OR(OR($D1079="6x1",$D1079="FF 6x1"),$D1079="5x2"),"FALTA DE REGISTRO · dia útil da escala "&amp;$E1079,"FALTA DE REGISTRO · dia "&amp;$W1079&amp;" de "&amp;IFERROR(INDEX(Parâmetros!$B$39:$B$48,MATCH($E1079,Parâmetros!$A$39:$A$48,0)),99)&amp;" do ciclo"),IF(OR($D1079="6x1",$D1079="FF 6x1"),IF(OR(AND(WEEKDAY($F1079,2)=6,AND($A1079=$A1080,$L1080&gt;0)),AND(WEEKDAY($F1079,2)=7,AND($A1079=$A1078,$L1078&gt;0))),"ATENÇÃO · apontou sábado e domingo no mesmo fim de semana",IF(OR(WEEKDAY($F1079,2)=6,WEEKDAY($F1079,2)=7),"Jornada de fim de semana do 6x1",IF(OR($H1079&gt;=Parâmetros!$E$20,$H1079&lt;Parâmetros!$E$19),"ATENÇÃO · 6x1 apontou fora do horário diurno","Jornada fixa do 6x1"))),IF($D1079="5x2","Jornada fixa do 5x2",IF($D1079="Folguista",IF($J1079=$K1079,"Evidência confirma sequência","DIVERGE · sequência "&amp;$J1079&amp;" × evidência "&amp;$K1079),IF($K1079=$E1079,"Evidência confirma cadastro","DIVERGE · cadastro "&amp;$E1079&amp;" × evidência "&amp;$K1079)))))))))))</f>
        <v>Folga de fim de semana · apontou no sábado</v>
      </c>
      <c r="W1079" s="34" t="str">
        <f>IF(OR(OR($D1079="6x1",$D1079="FF 6x1"),$D1079="5x2"),"",IF($AB1079&lt;&gt;$AB1078,IF(IFERROR(INDEX(Cadastro!$F$5:$F$243,$AB1079),"")="",IF($L1079&gt;0,1,0),IF(IFERROR(INDEX(Cadastro!$F$5:$F$243,$AB1079),"")&lt;=IFERROR(INDEX(Parâmetros!$B$39:$B$48,MATCH($E1079,Parâmetros!$A$39:$A$48,0)),99),IFERROR(INDEX(Cadastro!$F$5:$F$243,$AB1079),""),0)),IF($L1079&gt;0,IF(N($X1078)&gt;0,1,N($W1078)+1),IF(AND($L1079=0,OR(N($W1078)&gt;=IFERROR(INDEX(Parâmetros!$B$39:$B$48,MATCH($E1079,Parâmetros!$A$39:$A$48,0)),99),AND(N($X1078)&gt;0,N($X1078)&lt;IFERROR(INDEX(Parâmetros!$C$39:$C$48,MATCH($E1079,Parâmetros!$A$39:$A$48,0)),0)))),0,N($W1078)+1))))</f>
        <v/>
      </c>
      <c r="X1079" s="34" t="str">
        <f>IF(OR(OR($D1079="6x1",$D1079="FF 6x1"),$D1079="5x2"),"",IF($AB1079&lt;&gt;$AB1078,IF(IFERROR(INDEX(Cadastro!$F$5:$F$243,$AB1079),"")="",0,IF(IFERROR(INDEX(Cadastro!$F$5:$F$243,$AB1079),"")&gt;IFERROR(INDEX(Parâmetros!$B$39:$B$48,MATCH($E1079,Parâmetros!$A$39:$A$48,0)),99),IFERROR(INDEX(Cadastro!$F$5:$F$243,$AB1079),"")-IFERROR(INDEX(Parâmetros!$B$39:$B$48,MATCH($E1079,Parâmetros!$A$39:$A$48,0)),99),0)),IF(AND($L1079=0,OR(N($W1078)&gt;=IFERROR(INDEX(Parâmetros!$B$39:$B$48,MATCH($E1079,Parâmetros!$A$39:$A$48,0)),99),AND(N($X1078)&gt;0,N($X1078)&lt;IFERROR(INDEX(Parâmetros!$C$39:$C$48,MATCH($E1079,Parâmetros!$A$39:$A$48,0)),0)))),N($X1078)+1,0)))</f>
        <v/>
      </c>
      <c r="Y1079" t="str">
        <f>IF($AC1079&lt;&gt;"",IF($L1079&gt;0,$AC1079&amp;" · com apontamento",$AC1079),IF($E1079="Férias",IF($L1079&gt;0,"Férias · com apontamento","Férias (cadastro)"),IF(($Z1079+$AA1079-1)&gt;Parâmetros!$E$16,"Férias / afastamento",IF(AND($D1079="5x2",OR(WEEKDAY($F1079,2)=6,WEEKDAY($F1079,2)=7)),IF($L1079&gt;0,"Folga trabalhada","Folga"),IF($L1079&gt;0,"Trabalhado",IF(OR(OR($D1079="6x1",$D1079="FF 6x1"),$D1079="5x2"),IF(AND(OR($D1079="6x1",$D1079="FF 6x1"),OR(WEEKDAY($F1079,2)=6,WEEKDAY($F1079,2)=7)),"Folga","Falta de registro"),IF(AND($AB1079&lt;&gt;$AB1078,IFERROR(INDEX(Cadastro!$F$5:$F$243,$AB1079),"")=""),"Indeterminado (início da série)",IF($X1079&gt;0,"Folga","Falta de registro"))))))))</f>
        <v>Folga</v>
      </c>
      <c r="Z1079" s="34">
        <f>IF(OR($L1079&gt;0,$F1079&gt;Parâmetros!$E$14),0,IF($A1079&lt;&gt;$A1078,1,N($Z1078)+1))</f>
        <v>1</v>
      </c>
      <c r="AA1079" s="34">
        <f>IF(OR($L1079&gt;0,$F1079&gt;Parâmetros!$E$14),0,IF(OR($A1079&lt;&gt;$A1080,$F1080&gt;Parâmetros!$E$14),1,N($AA1080)+1))</f>
        <v>1</v>
      </c>
      <c r="AB1079" s="31">
        <f>IFERROR(MATCH($A1079&amp;"|"&amp;TEXT(_xlfn.MAXIFS(Cadastro!$E$5:$E$243,Cadastro!$A$5:$A$243,$A1079,Cadastro!$E$5:$E$243,"&lt;="&amp;$F1079),"yyyymmdd"),Cadastro!$I$5:$I$243,0),"")</f>
        <v>146</v>
      </c>
      <c r="AC1079" t="str">
        <f>IFERROR(_xlfn.SINGLE(INDEX(Exceções!$D$5:$D$203,MATCH($A1079&amp;"|"&amp;$F1079,Exceções!$F$5:$F$203,0))),"")</f>
        <v/>
      </c>
      <c r="AD1079" t="str">
        <f>IF($AC1079="","",IFERROR(_xlfn.SINGLE(INDEX(Exceções!$E$5:$E$203,MATCH($A1079&amp;"|"&amp;$F1079,Exceções!$F$5:$F$203,0))),""))</f>
        <v/>
      </c>
    </row>
    <row r="1080" spans="1:30" ht="15" hidden="1" customHeight="1" x14ac:dyDescent="0.25">
      <c r="A1080" s="31">
        <v>53291</v>
      </c>
      <c r="B1080" s="17" t="s">
        <v>21</v>
      </c>
      <c r="C1080" s="17" t="str">
        <f>IFERROR(INDEX(Cadastro!$C$5:$C$243,$AB1080),"NÃO INFORMADO")</f>
        <v>CAL</v>
      </c>
      <c r="D1080" s="17" t="str">
        <f>IFERROR(INDEX(Cadastro!$D$5:$D$243,$AB1080),"")</f>
        <v>6x1</v>
      </c>
      <c r="E1080" s="17" t="str">
        <f>IFERROR(INDEX(Cadastro!$G$5:$G$243,$AB1080),"")</f>
        <v>6x1</v>
      </c>
      <c r="F1080" s="29">
        <v>46314</v>
      </c>
      <c r="G1080" s="32" t="str">
        <f t="shared" si="96"/>
        <v>seg</v>
      </c>
      <c r="H1080" s="31">
        <f>IF($L1080=0,"",_xlfn.MINIFS(Dados!$Q:$Q,Dados!$A:$A,$A1080,Dados!$S:$S,$F1080))</f>
        <v>439</v>
      </c>
      <c r="I1080" s="31">
        <f>IF($H1080="","",_xlfn.MAXIFS(Dados!$R:$R,Dados!$A:$A,$A1080,Dados!$S:$S,$F1080))</f>
        <v>994</v>
      </c>
      <c r="J1080" s="32" t="str">
        <f>IF($D1080&lt;&gt;"Folguista","",IFERROR(INDEX(Parâmetros!$D$52:$G$52,1,MIN(4,MAX(1,$W1080))),""))</f>
        <v/>
      </c>
      <c r="K1080" s="32" t="str">
        <f>IF(OR($AC1080&lt;&gt;"",$Y1080="Folga",$Y1080="Folga trabalhada",$Y1080="Férias (cadastro)",$Y1080="Férias / afastamento",$Y1080="Indeterminado (início da série)"),"",IF(OR($D1080="6x1",$D1080="FF 6x1"),IF(OR(WEEKDAY($F1080,2)=6,WEEKDAY($F1080,2)=7),"6x1 sáb/dom","6x1"),IF($D1080="5x2","5x2",IF($H1080="",IF($D1080="Folguista",$J1080,$E1080),IF(OR($H1080&gt;=Parâmetros!$E$18,$H1080&lt;Parâmetros!$E$19),"C",IF($H1080&lt;Parâmetros!$E$20,"A","B"))))))</f>
        <v>6x1</v>
      </c>
      <c r="L1080" s="30">
        <f>SUMIFS(Dados!$E:$E,Dados!$A:$A,$A1080,Dados!$S:$S,$F1080)</f>
        <v>8.34</v>
      </c>
      <c r="M1080" s="30">
        <f>IFERROR(INDEX(Parâmetros!$E$6:$E$11,MATCH($K1080,Parâmetros!$A$6:$A$11,0)),"")</f>
        <v>8.8000000000000007</v>
      </c>
      <c r="N1080" s="33">
        <f t="shared" si="97"/>
        <v>0.94772727272727264</v>
      </c>
      <c r="O1080" s="33">
        <f>Parâmetros!$E$13</f>
        <v>0.8</v>
      </c>
      <c r="P1080" s="32" t="str">
        <f>IF(OR($M1080="",$F1080&gt;Parâmetros!$E$14),"Não","Sim")</f>
        <v>Sim</v>
      </c>
      <c r="Q1080" s="32" t="str">
        <f t="shared" si="98"/>
        <v>Sim</v>
      </c>
      <c r="R1080" s="32" t="str">
        <f t="shared" si="99"/>
        <v>Sim</v>
      </c>
      <c r="S1080" s="30">
        <f t="shared" si="100"/>
        <v>0</v>
      </c>
      <c r="T1080" s="32" t="str">
        <f>IF($Q1080&lt;&gt;"Sim","",IF($N1080&gt;Parâmetros!$E$15,"Sim","Não"))</f>
        <v>Não</v>
      </c>
      <c r="U1080" s="17" t="str">
        <f t="shared" si="101"/>
        <v>Na meta</v>
      </c>
      <c r="V1080" s="17" t="str">
        <f>IF($AC1080&lt;&gt;"",IF($L1080&gt;0,"ATENÇÃO · apontou em dia de "&amp;LOWER($AC1080)&amp;" cadastrado","Exceção cadastrada · "&amp;$AC1080)&amp;IF($AD1080="",""," · "&amp;$AD1080),IF($E1080="Férias",IF($L1080&gt;0,"ATENÇÃO · apontou estando de férias no cadastro","Férias no cadastro"),IF($Y1080="Férias / afastamento","Afastamento · "&amp;($Z1080+$AA1080-1)&amp;" dias seguidos sem apontamento",IF($Y1080="Folga trabalhada","ATENÇÃO · apontou em dia de folga da escala 5x2",IF($Y1080="Folga",IF(AND($D1080="5x2",OR(WEEKDAY($F1080,2)=6,WEEKDAY($F1080,2)=7)),"Folga de fim de semana da escala 5x2",IF(AND(OR($D1080="6x1",$D1080="FF 6x1"),WEEKDAY($F1080,2)=6,FALSE()),"Folga de fim de semana · apontou no domingo anterior",IF(AND(OR($D1080="6x1",$D1080="FF 6x1"),WEEKDAY($F1080,2)=7,AND($A1080=$A1079,$L1079&gt;0)),"Folga de fim de semana · apontou no sábado",IF(AND(OR($D1080="6x1",$D1080="FF 6x1"),OR(WEEKDAY($F1080,2)=6,WEEKDAY($F1080,2)=7)),"Folga de fim de semana · sem apontamento no sábado nem no domingo","Folga prevista pelo ciclo")))),IF($Y1080="Indeterminado (início da série)","Sem histórico anterior — informe o dia do ciclo no Cadastro",IF($Y1080="Falta de registro",IF(OR(OR($D1080="6x1",$D1080="FF 6x1"),$D1080="5x2"),"FALTA DE REGISTRO · dia útil da escala "&amp;$E1080,"FALTA DE REGISTRO · dia "&amp;$W1080&amp;" de "&amp;IFERROR(INDEX(Parâmetros!$B$39:$B$48,MATCH($E1080,Parâmetros!$A$39:$A$48,0)),99)&amp;" do ciclo"),IF(OR($D1080="6x1",$D1080="FF 6x1"),IF(OR(AND(WEEKDAY($F1080,2)=6,AND($A1080=$A1081,$L1081&gt;0)),AND(WEEKDAY($F1080,2)=7,AND($A1080=$A1079,$L1079&gt;0))),"ATENÇÃO · apontou sábado e domingo no mesmo fim de semana",IF(OR(WEEKDAY($F1080,2)=6,WEEKDAY($F1080,2)=7),"Jornada de fim de semana do 6x1",IF(OR($H1080&gt;=Parâmetros!$E$20,$H1080&lt;Parâmetros!$E$19),"ATENÇÃO · 6x1 apontou fora do horário diurno","Jornada fixa do 6x1"))),IF($D1080="5x2","Jornada fixa do 5x2",IF($D1080="Folguista",IF($J1080=$K1080,"Evidência confirma sequência","DIVERGE · sequência "&amp;$J1080&amp;" × evidência "&amp;$K1080),IF($K1080=$E1080,"Evidência confirma cadastro","DIVERGE · cadastro "&amp;$E1080&amp;" × evidência "&amp;$K1080)))))))))))</f>
        <v>Jornada fixa do 6x1</v>
      </c>
      <c r="W1080" s="34" t="str">
        <f>IF(OR(OR($D1080="6x1",$D1080="FF 6x1"),$D1080="5x2"),"",IF($AB1080&lt;&gt;$AB1079,IF(IFERROR(INDEX(Cadastro!$F$5:$F$243,$AB1080),"")="",IF($L1080&gt;0,1,0),IF(IFERROR(INDEX(Cadastro!$F$5:$F$243,$AB1080),"")&lt;=IFERROR(INDEX(Parâmetros!$B$39:$B$48,MATCH($E1080,Parâmetros!$A$39:$A$48,0)),99),IFERROR(INDEX(Cadastro!$F$5:$F$243,$AB1080),""),0)),IF($L1080&gt;0,IF(N($X1079)&gt;0,1,N($W1079)+1),IF(AND($L1080=0,OR(N($W1079)&gt;=IFERROR(INDEX(Parâmetros!$B$39:$B$48,MATCH($E1080,Parâmetros!$A$39:$A$48,0)),99),AND(N($X1079)&gt;0,N($X1079)&lt;IFERROR(INDEX(Parâmetros!$C$39:$C$48,MATCH($E1080,Parâmetros!$A$39:$A$48,0)),0)))),0,N($W1079)+1))))</f>
        <v/>
      </c>
      <c r="X1080" s="34" t="str">
        <f>IF(OR(OR($D1080="6x1",$D1080="FF 6x1"),$D1080="5x2"),"",IF($AB1080&lt;&gt;$AB1079,IF(IFERROR(INDEX(Cadastro!$F$5:$F$243,$AB1080),"")="",0,IF(IFERROR(INDEX(Cadastro!$F$5:$F$243,$AB1080),"")&gt;IFERROR(INDEX(Parâmetros!$B$39:$B$48,MATCH($E1080,Parâmetros!$A$39:$A$48,0)),99),IFERROR(INDEX(Cadastro!$F$5:$F$243,$AB1080),"")-IFERROR(INDEX(Parâmetros!$B$39:$B$48,MATCH($E1080,Parâmetros!$A$39:$A$48,0)),99),0)),IF(AND($L1080=0,OR(N($W1079)&gt;=IFERROR(INDEX(Parâmetros!$B$39:$B$48,MATCH($E1080,Parâmetros!$A$39:$A$48,0)),99),AND(N($X1079)&gt;0,N($X1079)&lt;IFERROR(INDEX(Parâmetros!$C$39:$C$48,MATCH($E1080,Parâmetros!$A$39:$A$48,0)),0)))),N($X1079)+1,0)))</f>
        <v/>
      </c>
      <c r="Y1080" t="str">
        <f>IF($AC1080&lt;&gt;"",IF($L1080&gt;0,$AC1080&amp;" · com apontamento",$AC1080),IF($E1080="Férias",IF($L1080&gt;0,"Férias · com apontamento","Férias (cadastro)"),IF(($Z1080+$AA1080-1)&gt;Parâmetros!$E$16,"Férias / afastamento",IF(AND($D1080="5x2",OR(WEEKDAY($F1080,2)=6,WEEKDAY($F1080,2)=7)),IF($L1080&gt;0,"Folga trabalhada","Folga"),IF($L1080&gt;0,"Trabalhado",IF(OR(OR($D1080="6x1",$D1080="FF 6x1"),$D1080="5x2"),IF(AND(OR($D1080="6x1",$D1080="FF 6x1"),OR(WEEKDAY($F1080,2)=6,WEEKDAY($F1080,2)=7)),"Folga","Falta de registro"),IF(AND($AB1080&lt;&gt;$AB1079,IFERROR(INDEX(Cadastro!$F$5:$F$243,$AB1080),"")=""),"Indeterminado (início da série)",IF($X1080&gt;0,"Folga","Falta de registro"))))))))</f>
        <v>Trabalhado</v>
      </c>
      <c r="Z1080" s="34">
        <f>IF(OR($L1080&gt;0,$F1080&gt;Parâmetros!$E$14),0,IF($A1080&lt;&gt;$A1079,1,N($Z1079)+1))</f>
        <v>0</v>
      </c>
      <c r="AA1080" s="34">
        <f>IF(OR($L1080&gt;0,$F1080&gt;Parâmetros!$E$14),0,IF(OR($A1080&lt;&gt;$A1081,$F1081&gt;Parâmetros!$E$14),1,N($AA1081)+1))</f>
        <v>0</v>
      </c>
      <c r="AB1080" s="31">
        <f>IFERROR(MATCH($A1080&amp;"|"&amp;TEXT(_xlfn.MAXIFS(Cadastro!$E$5:$E$243,Cadastro!$A$5:$A$243,$A1080,Cadastro!$E$5:$E$243,"&lt;="&amp;$F1080),"yyyymmdd"),Cadastro!$I$5:$I$243,0),"")</f>
        <v>146</v>
      </c>
      <c r="AC1080" t="str">
        <f>IFERROR(_xlfn.SINGLE(INDEX(Exceções!$D$5:$D$203,MATCH($A1080&amp;"|"&amp;$F1080,Exceções!$F$5:$F$203,0))),"")</f>
        <v/>
      </c>
      <c r="AD1080" t="str">
        <f>IF($AC1080="","",IFERROR(_xlfn.SINGLE(INDEX(Exceções!$E$5:$E$203,MATCH($A1080&amp;"|"&amp;$F1080,Exceções!$F$5:$F$203,0))),""))</f>
        <v/>
      </c>
    </row>
    <row r="1081" spans="1:30" ht="15" hidden="1" customHeight="1" x14ac:dyDescent="0.25">
      <c r="A1081" s="31">
        <v>53291</v>
      </c>
      <c r="B1081" s="17" t="s">
        <v>21</v>
      </c>
      <c r="C1081" s="17" t="str">
        <f>IFERROR(INDEX(Cadastro!$C$5:$C$243,$AB1081),"NÃO INFORMADO")</f>
        <v>CAL</v>
      </c>
      <c r="D1081" s="17" t="str">
        <f>IFERROR(INDEX(Cadastro!$D$5:$D$243,$AB1081),"")</f>
        <v>6x1</v>
      </c>
      <c r="E1081" s="17" t="str">
        <f>IFERROR(INDEX(Cadastro!$G$5:$G$243,$AB1081),"")</f>
        <v>6x1</v>
      </c>
      <c r="F1081" s="29">
        <v>46315</v>
      </c>
      <c r="G1081" s="32" t="str">
        <f t="shared" si="96"/>
        <v>ter</v>
      </c>
      <c r="H1081" s="31">
        <f>IF($L1081=0,"",_xlfn.MINIFS(Dados!$Q:$Q,Dados!$A:$A,$A1081,Dados!$S:$S,$F1081))</f>
        <v>436</v>
      </c>
      <c r="I1081" s="31">
        <f>IF($H1081="","",_xlfn.MAXIFS(Dados!$R:$R,Dados!$A:$A,$A1081,Dados!$S:$S,$F1081))</f>
        <v>1000</v>
      </c>
      <c r="J1081" s="32" t="str">
        <f>IF($D1081&lt;&gt;"Folguista","",IFERROR(INDEX(Parâmetros!$D$52:$G$52,1,MIN(4,MAX(1,$W1081))),""))</f>
        <v/>
      </c>
      <c r="K1081" s="32" t="str">
        <f>IF(OR($AC1081&lt;&gt;"",$Y1081="Folga",$Y1081="Folga trabalhada",$Y1081="Férias (cadastro)",$Y1081="Férias / afastamento",$Y1081="Indeterminado (início da série)"),"",IF(OR($D1081="6x1",$D1081="FF 6x1"),IF(OR(WEEKDAY($F1081,2)=6,WEEKDAY($F1081,2)=7),"6x1 sáb/dom","6x1"),IF($D1081="5x2","5x2",IF($H1081="",IF($D1081="Folguista",$J1081,$E1081),IF(OR($H1081&gt;=Parâmetros!$E$18,$H1081&lt;Parâmetros!$E$19),"C",IF($H1081&lt;Parâmetros!$E$20,"A","B"))))))</f>
        <v>6x1</v>
      </c>
      <c r="L1081" s="30">
        <f>SUMIFS(Dados!$E:$E,Dados!$A:$A,$A1081,Dados!$S:$S,$F1081)</f>
        <v>8.370000000000001</v>
      </c>
      <c r="M1081" s="30">
        <f>IFERROR(INDEX(Parâmetros!$E$6:$E$11,MATCH($K1081,Parâmetros!$A$6:$A$11,0)),"")</f>
        <v>8.8000000000000007</v>
      </c>
      <c r="N1081" s="33">
        <f t="shared" si="97"/>
        <v>0.95113636363636367</v>
      </c>
      <c r="O1081" s="33">
        <f>Parâmetros!$E$13</f>
        <v>0.8</v>
      </c>
      <c r="P1081" s="32" t="str">
        <f>IF(OR($M1081="",$F1081&gt;Parâmetros!$E$14),"Não","Sim")</f>
        <v>Sim</v>
      </c>
      <c r="Q1081" s="32" t="str">
        <f t="shared" si="98"/>
        <v>Sim</v>
      </c>
      <c r="R1081" s="32" t="str">
        <f t="shared" si="99"/>
        <v>Sim</v>
      </c>
      <c r="S1081" s="30">
        <f t="shared" si="100"/>
        <v>0</v>
      </c>
      <c r="T1081" s="32" t="str">
        <f>IF($Q1081&lt;&gt;"Sim","",IF($N1081&gt;Parâmetros!$E$15,"Sim","Não"))</f>
        <v>Não</v>
      </c>
      <c r="U1081" s="17" t="str">
        <f t="shared" si="101"/>
        <v>Na meta</v>
      </c>
      <c r="V1081" s="17" t="str">
        <f>IF($AC1081&lt;&gt;"",IF($L1081&gt;0,"ATENÇÃO · apontou em dia de "&amp;LOWER($AC1081)&amp;" cadastrado","Exceção cadastrada · "&amp;$AC1081)&amp;IF($AD1081="",""," · "&amp;$AD1081),IF($E1081="Férias",IF($L1081&gt;0,"ATENÇÃO · apontou estando de férias no cadastro","Férias no cadastro"),IF($Y1081="Férias / afastamento","Afastamento · "&amp;($Z1081+$AA1081-1)&amp;" dias seguidos sem apontamento",IF($Y1081="Folga trabalhada","ATENÇÃO · apontou em dia de folga da escala 5x2",IF($Y1081="Folga",IF(AND($D1081="5x2",OR(WEEKDAY($F1081,2)=6,WEEKDAY($F1081,2)=7)),"Folga de fim de semana da escala 5x2",IF(AND(OR($D1081="6x1",$D1081="FF 6x1"),WEEKDAY($F1081,2)=6,FALSE()),"Folga de fim de semana · apontou no domingo anterior",IF(AND(OR($D1081="6x1",$D1081="FF 6x1"),WEEKDAY($F1081,2)=7,AND($A1081=$A1080,$L1080&gt;0)),"Folga de fim de semana · apontou no sábado",IF(AND(OR($D1081="6x1",$D1081="FF 6x1"),OR(WEEKDAY($F1081,2)=6,WEEKDAY($F1081,2)=7)),"Folga de fim de semana · sem apontamento no sábado nem no domingo","Folga prevista pelo ciclo")))),IF($Y1081="Indeterminado (início da série)","Sem histórico anterior — informe o dia do ciclo no Cadastro",IF($Y1081="Falta de registro",IF(OR(OR($D1081="6x1",$D1081="FF 6x1"),$D1081="5x2"),"FALTA DE REGISTRO · dia útil da escala "&amp;$E1081,"FALTA DE REGISTRO · dia "&amp;$W1081&amp;" de "&amp;IFERROR(INDEX(Parâmetros!$B$39:$B$48,MATCH($E1081,Parâmetros!$A$39:$A$48,0)),99)&amp;" do ciclo"),IF(OR($D1081="6x1",$D1081="FF 6x1"),IF(OR(AND(WEEKDAY($F1081,2)=6,AND($A1081=$A1082,$L1082&gt;0)),AND(WEEKDAY($F1081,2)=7,AND($A1081=$A1080,$L1080&gt;0))),"ATENÇÃO · apontou sábado e domingo no mesmo fim de semana",IF(OR(WEEKDAY($F1081,2)=6,WEEKDAY($F1081,2)=7),"Jornada de fim de semana do 6x1",IF(OR($H1081&gt;=Parâmetros!$E$20,$H1081&lt;Parâmetros!$E$19),"ATENÇÃO · 6x1 apontou fora do horário diurno","Jornada fixa do 6x1"))),IF($D1081="5x2","Jornada fixa do 5x2",IF($D1081="Folguista",IF($J1081=$K1081,"Evidência confirma sequência","DIVERGE · sequência "&amp;$J1081&amp;" × evidência "&amp;$K1081),IF($K1081=$E1081,"Evidência confirma cadastro","DIVERGE · cadastro "&amp;$E1081&amp;" × evidência "&amp;$K1081)))))))))))</f>
        <v>Jornada fixa do 6x1</v>
      </c>
      <c r="W1081" s="34" t="str">
        <f>IF(OR(OR($D1081="6x1",$D1081="FF 6x1"),$D1081="5x2"),"",IF($AB1081&lt;&gt;$AB1080,IF(IFERROR(INDEX(Cadastro!$F$5:$F$243,$AB1081),"")="",IF($L1081&gt;0,1,0),IF(IFERROR(INDEX(Cadastro!$F$5:$F$243,$AB1081),"")&lt;=IFERROR(INDEX(Parâmetros!$B$39:$B$48,MATCH($E1081,Parâmetros!$A$39:$A$48,0)),99),IFERROR(INDEX(Cadastro!$F$5:$F$243,$AB1081),""),0)),IF($L1081&gt;0,IF(N($X1080)&gt;0,1,N($W1080)+1),IF(AND($L1081=0,OR(N($W1080)&gt;=IFERROR(INDEX(Parâmetros!$B$39:$B$48,MATCH($E1081,Parâmetros!$A$39:$A$48,0)),99),AND(N($X1080)&gt;0,N($X1080)&lt;IFERROR(INDEX(Parâmetros!$C$39:$C$48,MATCH($E1081,Parâmetros!$A$39:$A$48,0)),0)))),0,N($W1080)+1))))</f>
        <v/>
      </c>
      <c r="X1081" s="34" t="str">
        <f>IF(OR(OR($D1081="6x1",$D1081="FF 6x1"),$D1081="5x2"),"",IF($AB1081&lt;&gt;$AB1080,IF(IFERROR(INDEX(Cadastro!$F$5:$F$243,$AB1081),"")="",0,IF(IFERROR(INDEX(Cadastro!$F$5:$F$243,$AB1081),"")&gt;IFERROR(INDEX(Parâmetros!$B$39:$B$48,MATCH($E1081,Parâmetros!$A$39:$A$48,0)),99),IFERROR(INDEX(Cadastro!$F$5:$F$243,$AB1081),"")-IFERROR(INDEX(Parâmetros!$B$39:$B$48,MATCH($E1081,Parâmetros!$A$39:$A$48,0)),99),0)),IF(AND($L1081=0,OR(N($W1080)&gt;=IFERROR(INDEX(Parâmetros!$B$39:$B$48,MATCH($E1081,Parâmetros!$A$39:$A$48,0)),99),AND(N($X1080)&gt;0,N($X1080)&lt;IFERROR(INDEX(Parâmetros!$C$39:$C$48,MATCH($E1081,Parâmetros!$A$39:$A$48,0)),0)))),N($X1080)+1,0)))</f>
        <v/>
      </c>
      <c r="Y1081" t="str">
        <f>IF($AC1081&lt;&gt;"",IF($L1081&gt;0,$AC1081&amp;" · com apontamento",$AC1081),IF($E1081="Férias",IF($L1081&gt;0,"Férias · com apontamento","Férias (cadastro)"),IF(($Z1081+$AA1081-1)&gt;Parâmetros!$E$16,"Férias / afastamento",IF(AND($D1081="5x2",OR(WEEKDAY($F1081,2)=6,WEEKDAY($F1081,2)=7)),IF($L1081&gt;0,"Folga trabalhada","Folga"),IF($L1081&gt;0,"Trabalhado",IF(OR(OR($D1081="6x1",$D1081="FF 6x1"),$D1081="5x2"),IF(AND(OR($D1081="6x1",$D1081="FF 6x1"),OR(WEEKDAY($F1081,2)=6,WEEKDAY($F1081,2)=7)),"Folga","Falta de registro"),IF(AND($AB1081&lt;&gt;$AB1080,IFERROR(INDEX(Cadastro!$F$5:$F$243,$AB1081),"")=""),"Indeterminado (início da série)",IF($X1081&gt;0,"Folga","Falta de registro"))))))))</f>
        <v>Trabalhado</v>
      </c>
      <c r="Z1081" s="34">
        <f>IF(OR($L1081&gt;0,$F1081&gt;Parâmetros!$E$14),0,IF($A1081&lt;&gt;$A1080,1,N($Z1080)+1))</f>
        <v>0</v>
      </c>
      <c r="AA1081" s="34">
        <f>IF(OR($L1081&gt;0,$F1081&gt;Parâmetros!$E$14),0,IF(OR($A1081&lt;&gt;$A1082,$F1082&gt;Parâmetros!$E$14),1,N($AA1082)+1))</f>
        <v>0</v>
      </c>
      <c r="AB1081" s="31">
        <f>IFERROR(MATCH($A1081&amp;"|"&amp;TEXT(_xlfn.MAXIFS(Cadastro!$E$5:$E$243,Cadastro!$A$5:$A$243,$A1081,Cadastro!$E$5:$E$243,"&lt;="&amp;$F1081),"yyyymmdd"),Cadastro!$I$5:$I$243,0),"")</f>
        <v>146</v>
      </c>
      <c r="AC1081" t="str">
        <f>IFERROR(_xlfn.SINGLE(INDEX(Exceções!$D$5:$D$203,MATCH($A1081&amp;"|"&amp;$F1081,Exceções!$F$5:$F$203,0))),"")</f>
        <v/>
      </c>
      <c r="AD1081" t="str">
        <f>IF($AC1081="","",IFERROR(_xlfn.SINGLE(INDEX(Exceções!$E$5:$E$203,MATCH($A1081&amp;"|"&amp;$F1081,Exceções!$F$5:$F$203,0))),""))</f>
        <v/>
      </c>
    </row>
    <row r="1082" spans="1:30" ht="15" hidden="1" customHeight="1" x14ac:dyDescent="0.25">
      <c r="A1082" s="31">
        <v>53291</v>
      </c>
      <c r="B1082" s="17" t="s">
        <v>21</v>
      </c>
      <c r="C1082" s="17" t="str">
        <f>IFERROR(INDEX(Cadastro!$C$5:$C$243,$AB1082),"NÃO INFORMADO")</f>
        <v>CAL</v>
      </c>
      <c r="D1082" s="17" t="str">
        <f>IFERROR(INDEX(Cadastro!$D$5:$D$243,$AB1082),"")</f>
        <v>6x1</v>
      </c>
      <c r="E1082" s="17" t="str">
        <f>IFERROR(INDEX(Cadastro!$G$5:$G$243,$AB1082),"")</f>
        <v>6x1</v>
      </c>
      <c r="F1082" s="29">
        <v>46316</v>
      </c>
      <c r="G1082" s="32" t="str">
        <f t="shared" si="96"/>
        <v>qua</v>
      </c>
      <c r="H1082" s="31">
        <f>IF($L1082=0,"",_xlfn.MINIFS(Dados!$Q:$Q,Dados!$A:$A,$A1082,Dados!$S:$S,$F1082))</f>
        <v>434</v>
      </c>
      <c r="I1082" s="31">
        <f>IF($H1082="","",_xlfn.MAXIFS(Dados!$R:$R,Dados!$A:$A,$A1082,Dados!$S:$S,$F1082))</f>
        <v>987</v>
      </c>
      <c r="J1082" s="32" t="str">
        <f>IF($D1082&lt;&gt;"Folguista","",IFERROR(INDEX(Parâmetros!$D$52:$G$52,1,MIN(4,MAX(1,$W1082))),""))</f>
        <v/>
      </c>
      <c r="K1082" s="32" t="str">
        <f>IF(OR($AC1082&lt;&gt;"",$Y1082="Folga",$Y1082="Folga trabalhada",$Y1082="Férias (cadastro)",$Y1082="Férias / afastamento",$Y1082="Indeterminado (início da série)"),"",IF(OR($D1082="6x1",$D1082="FF 6x1"),IF(OR(WEEKDAY($F1082,2)=6,WEEKDAY($F1082,2)=7),"6x1 sáb/dom","6x1"),IF($D1082="5x2","5x2",IF($H1082="",IF($D1082="Folguista",$J1082,$E1082),IF(OR($H1082&gt;=Parâmetros!$E$18,$H1082&lt;Parâmetros!$E$19),"C",IF($H1082&lt;Parâmetros!$E$20,"A","B"))))))</f>
        <v>6x1</v>
      </c>
      <c r="L1082" s="30">
        <f>SUMIFS(Dados!$E:$E,Dados!$A:$A,$A1082,Dados!$S:$S,$F1082)</f>
        <v>8.27</v>
      </c>
      <c r="M1082" s="30">
        <f>IFERROR(INDEX(Parâmetros!$E$6:$E$11,MATCH($K1082,Parâmetros!$A$6:$A$11,0)),"")</f>
        <v>8.8000000000000007</v>
      </c>
      <c r="N1082" s="33">
        <f t="shared" si="97"/>
        <v>0.93977272727272709</v>
      </c>
      <c r="O1082" s="33">
        <f>Parâmetros!$E$13</f>
        <v>0.8</v>
      </c>
      <c r="P1082" s="32" t="str">
        <f>IF(OR($M1082="",$F1082&gt;Parâmetros!$E$14),"Não","Sim")</f>
        <v>Sim</v>
      </c>
      <c r="Q1082" s="32" t="str">
        <f t="shared" si="98"/>
        <v>Sim</v>
      </c>
      <c r="R1082" s="32" t="str">
        <f t="shared" si="99"/>
        <v>Sim</v>
      </c>
      <c r="S1082" s="30">
        <f t="shared" si="100"/>
        <v>0</v>
      </c>
      <c r="T1082" s="32" t="str">
        <f>IF($Q1082&lt;&gt;"Sim","",IF($N1082&gt;Parâmetros!$E$15,"Sim","Não"))</f>
        <v>Não</v>
      </c>
      <c r="U1082" s="17" t="str">
        <f t="shared" si="101"/>
        <v>Na meta</v>
      </c>
      <c r="V1082" s="17" t="str">
        <f>IF($AC1082&lt;&gt;"",IF($L1082&gt;0,"ATENÇÃO · apontou em dia de "&amp;LOWER($AC1082)&amp;" cadastrado","Exceção cadastrada · "&amp;$AC1082)&amp;IF($AD1082="",""," · "&amp;$AD1082),IF($E1082="Férias",IF($L1082&gt;0,"ATENÇÃO · apontou estando de férias no cadastro","Férias no cadastro"),IF($Y1082="Férias / afastamento","Afastamento · "&amp;($Z1082+$AA1082-1)&amp;" dias seguidos sem apontamento",IF($Y1082="Folga trabalhada","ATENÇÃO · apontou em dia de folga da escala 5x2",IF($Y1082="Folga",IF(AND($D1082="5x2",OR(WEEKDAY($F1082,2)=6,WEEKDAY($F1082,2)=7)),"Folga de fim de semana da escala 5x2",IF(AND(OR($D1082="6x1",$D1082="FF 6x1"),WEEKDAY($F1082,2)=6,FALSE()),"Folga de fim de semana · apontou no domingo anterior",IF(AND(OR($D1082="6x1",$D1082="FF 6x1"),WEEKDAY($F1082,2)=7,AND($A1082=$A1081,$L1081&gt;0)),"Folga de fim de semana · apontou no sábado",IF(AND(OR($D1082="6x1",$D1082="FF 6x1"),OR(WEEKDAY($F1082,2)=6,WEEKDAY($F1082,2)=7)),"Folga de fim de semana · sem apontamento no sábado nem no domingo","Folga prevista pelo ciclo")))),IF($Y1082="Indeterminado (início da série)","Sem histórico anterior — informe o dia do ciclo no Cadastro",IF($Y1082="Falta de registro",IF(OR(OR($D1082="6x1",$D1082="FF 6x1"),$D1082="5x2"),"FALTA DE REGISTRO · dia útil da escala "&amp;$E1082,"FALTA DE REGISTRO · dia "&amp;$W1082&amp;" de "&amp;IFERROR(INDEX(Parâmetros!$B$39:$B$48,MATCH($E1082,Parâmetros!$A$39:$A$48,0)),99)&amp;" do ciclo"),IF(OR($D1082="6x1",$D1082="FF 6x1"),IF(OR(AND(WEEKDAY($F1082,2)=6,AND($A1082=$A1083,$L1083&gt;0)),AND(WEEKDAY($F1082,2)=7,AND($A1082=$A1081,$L1081&gt;0))),"ATENÇÃO · apontou sábado e domingo no mesmo fim de semana",IF(OR(WEEKDAY($F1082,2)=6,WEEKDAY($F1082,2)=7),"Jornada de fim de semana do 6x1",IF(OR($H1082&gt;=Parâmetros!$E$20,$H1082&lt;Parâmetros!$E$19),"ATENÇÃO · 6x1 apontou fora do horário diurno","Jornada fixa do 6x1"))),IF($D1082="5x2","Jornada fixa do 5x2",IF($D1082="Folguista",IF($J1082=$K1082,"Evidência confirma sequência","DIVERGE · sequência "&amp;$J1082&amp;" × evidência "&amp;$K1082),IF($K1082=$E1082,"Evidência confirma cadastro","DIVERGE · cadastro "&amp;$E1082&amp;" × evidência "&amp;$K1082)))))))))))</f>
        <v>Jornada fixa do 6x1</v>
      </c>
      <c r="W1082" s="34" t="str">
        <f>IF(OR(OR($D1082="6x1",$D1082="FF 6x1"),$D1082="5x2"),"",IF($AB1082&lt;&gt;$AB1081,IF(IFERROR(INDEX(Cadastro!$F$5:$F$243,$AB1082),"")="",IF($L1082&gt;0,1,0),IF(IFERROR(INDEX(Cadastro!$F$5:$F$243,$AB1082),"")&lt;=IFERROR(INDEX(Parâmetros!$B$39:$B$48,MATCH($E1082,Parâmetros!$A$39:$A$48,0)),99),IFERROR(INDEX(Cadastro!$F$5:$F$243,$AB1082),""),0)),IF($L1082&gt;0,IF(N($X1081)&gt;0,1,N($W1081)+1),IF(AND($L1082=0,OR(N($W1081)&gt;=IFERROR(INDEX(Parâmetros!$B$39:$B$48,MATCH($E1082,Parâmetros!$A$39:$A$48,0)),99),AND(N($X1081)&gt;0,N($X1081)&lt;IFERROR(INDEX(Parâmetros!$C$39:$C$48,MATCH($E1082,Parâmetros!$A$39:$A$48,0)),0)))),0,N($W1081)+1))))</f>
        <v/>
      </c>
      <c r="X1082" s="34" t="str">
        <f>IF(OR(OR($D1082="6x1",$D1082="FF 6x1"),$D1082="5x2"),"",IF($AB1082&lt;&gt;$AB1081,IF(IFERROR(INDEX(Cadastro!$F$5:$F$243,$AB1082),"")="",0,IF(IFERROR(INDEX(Cadastro!$F$5:$F$243,$AB1082),"")&gt;IFERROR(INDEX(Parâmetros!$B$39:$B$48,MATCH($E1082,Parâmetros!$A$39:$A$48,0)),99),IFERROR(INDEX(Cadastro!$F$5:$F$243,$AB1082),"")-IFERROR(INDEX(Parâmetros!$B$39:$B$48,MATCH($E1082,Parâmetros!$A$39:$A$48,0)),99),0)),IF(AND($L1082=0,OR(N($W1081)&gt;=IFERROR(INDEX(Parâmetros!$B$39:$B$48,MATCH($E1082,Parâmetros!$A$39:$A$48,0)),99),AND(N($X1081)&gt;0,N($X1081)&lt;IFERROR(INDEX(Parâmetros!$C$39:$C$48,MATCH($E1082,Parâmetros!$A$39:$A$48,0)),0)))),N($X1081)+1,0)))</f>
        <v/>
      </c>
      <c r="Y1082" t="str">
        <f>IF($AC1082&lt;&gt;"",IF($L1082&gt;0,$AC1082&amp;" · com apontamento",$AC1082),IF($E1082="Férias",IF($L1082&gt;0,"Férias · com apontamento","Férias (cadastro)"),IF(($Z1082+$AA1082-1)&gt;Parâmetros!$E$16,"Férias / afastamento",IF(AND($D1082="5x2",OR(WEEKDAY($F1082,2)=6,WEEKDAY($F1082,2)=7)),IF($L1082&gt;0,"Folga trabalhada","Folga"),IF($L1082&gt;0,"Trabalhado",IF(OR(OR($D1082="6x1",$D1082="FF 6x1"),$D1082="5x2"),IF(AND(OR($D1082="6x1",$D1082="FF 6x1"),OR(WEEKDAY($F1082,2)=6,WEEKDAY($F1082,2)=7)),"Folga","Falta de registro"),IF(AND($AB1082&lt;&gt;$AB1081,IFERROR(INDEX(Cadastro!$F$5:$F$243,$AB1082),"")=""),"Indeterminado (início da série)",IF($X1082&gt;0,"Folga","Falta de registro"))))))))</f>
        <v>Trabalhado</v>
      </c>
      <c r="Z1082" s="34">
        <f>IF(OR($L1082&gt;0,$F1082&gt;Parâmetros!$E$14),0,IF($A1082&lt;&gt;$A1081,1,N($Z1081)+1))</f>
        <v>0</v>
      </c>
      <c r="AA1082" s="34">
        <f>IF(OR($L1082&gt;0,$F1082&gt;Parâmetros!$E$14),0,IF(OR($A1082&lt;&gt;$A1083,$F1083&gt;Parâmetros!$E$14),1,N($AA1083)+1))</f>
        <v>0</v>
      </c>
      <c r="AB1082" s="31">
        <f>IFERROR(MATCH($A1082&amp;"|"&amp;TEXT(_xlfn.MAXIFS(Cadastro!$E$5:$E$243,Cadastro!$A$5:$A$243,$A1082,Cadastro!$E$5:$E$243,"&lt;="&amp;$F1082),"yyyymmdd"),Cadastro!$I$5:$I$243,0),"")</f>
        <v>146</v>
      </c>
      <c r="AC1082" t="str">
        <f>IFERROR(_xlfn.SINGLE(INDEX(Exceções!$D$5:$D$203,MATCH($A1082&amp;"|"&amp;$F1082,Exceções!$F$5:$F$203,0))),"")</f>
        <v/>
      </c>
      <c r="AD1082" t="str">
        <f>IF($AC1082="","",IFERROR(_xlfn.SINGLE(INDEX(Exceções!$E$5:$E$203,MATCH($A1082&amp;"|"&amp;$F1082,Exceções!$F$5:$F$203,0))),""))</f>
        <v/>
      </c>
    </row>
    <row r="1083" spans="1:30" ht="15" hidden="1" customHeight="1" x14ac:dyDescent="0.25">
      <c r="A1083" s="31">
        <v>53291</v>
      </c>
      <c r="B1083" s="17" t="s">
        <v>21</v>
      </c>
      <c r="C1083" s="17" t="str">
        <f>IFERROR(INDEX(Cadastro!$C$5:$C$243,$AB1083),"NÃO INFORMADO")</f>
        <v>CAL</v>
      </c>
      <c r="D1083" s="17" t="str">
        <f>IFERROR(INDEX(Cadastro!$D$5:$D$243,$AB1083),"")</f>
        <v>6x1</v>
      </c>
      <c r="E1083" s="17" t="str">
        <f>IFERROR(INDEX(Cadastro!$G$5:$G$243,$AB1083),"")</f>
        <v>6x1</v>
      </c>
      <c r="F1083" s="29">
        <v>46317</v>
      </c>
      <c r="G1083" s="32" t="str">
        <f t="shared" si="96"/>
        <v>qui</v>
      </c>
      <c r="H1083" s="31">
        <f>IF($L1083=0,"",_xlfn.MINIFS(Dados!$Q:$Q,Dados!$A:$A,$A1083,Dados!$S:$S,$F1083))</f>
        <v>435</v>
      </c>
      <c r="I1083" s="31">
        <f>IF($H1083="","",_xlfn.MAXIFS(Dados!$R:$R,Dados!$A:$A,$A1083,Dados!$S:$S,$F1083))</f>
        <v>991</v>
      </c>
      <c r="J1083" s="32" t="str">
        <f>IF($D1083&lt;&gt;"Folguista","",IFERROR(INDEX(Parâmetros!$D$52:$G$52,1,MIN(4,MAX(1,$W1083))),""))</f>
        <v/>
      </c>
      <c r="K1083" s="32" t="str">
        <f>IF(OR($AC1083&lt;&gt;"",$Y1083="Folga",$Y1083="Folga trabalhada",$Y1083="Férias (cadastro)",$Y1083="Férias / afastamento",$Y1083="Indeterminado (início da série)"),"",IF(OR($D1083="6x1",$D1083="FF 6x1"),IF(OR(WEEKDAY($F1083,2)=6,WEEKDAY($F1083,2)=7),"6x1 sáb/dom","6x1"),IF($D1083="5x2","5x2",IF($H1083="",IF($D1083="Folguista",$J1083,$E1083),IF(OR($H1083&gt;=Parâmetros!$E$18,$H1083&lt;Parâmetros!$E$19),"C",IF($H1083&lt;Parâmetros!$E$20,"A","B"))))))</f>
        <v>6x1</v>
      </c>
      <c r="L1083" s="30">
        <f>SUMIFS(Dados!$E:$E,Dados!$A:$A,$A1083,Dados!$S:$S,$F1083)</f>
        <v>8.2199999999999989</v>
      </c>
      <c r="M1083" s="30">
        <f>IFERROR(INDEX(Parâmetros!$E$6:$E$11,MATCH($K1083,Parâmetros!$A$6:$A$11,0)),"")</f>
        <v>8.8000000000000007</v>
      </c>
      <c r="N1083" s="33">
        <f t="shared" si="97"/>
        <v>0.93409090909090886</v>
      </c>
      <c r="O1083" s="33">
        <f>Parâmetros!$E$13</f>
        <v>0.8</v>
      </c>
      <c r="P1083" s="32" t="str">
        <f>IF(OR($M1083="",$F1083&gt;Parâmetros!$E$14),"Não","Sim")</f>
        <v>Sim</v>
      </c>
      <c r="Q1083" s="32" t="str">
        <f t="shared" si="98"/>
        <v>Sim</v>
      </c>
      <c r="R1083" s="32" t="str">
        <f t="shared" si="99"/>
        <v>Sim</v>
      </c>
      <c r="S1083" s="30">
        <f t="shared" si="100"/>
        <v>0</v>
      </c>
      <c r="T1083" s="32" t="str">
        <f>IF($Q1083&lt;&gt;"Sim","",IF($N1083&gt;Parâmetros!$E$15,"Sim","Não"))</f>
        <v>Não</v>
      </c>
      <c r="U1083" s="17" t="str">
        <f t="shared" si="101"/>
        <v>Na meta</v>
      </c>
      <c r="V1083" s="17" t="str">
        <f>IF($AC1083&lt;&gt;"",IF($L1083&gt;0,"ATENÇÃO · apontou em dia de "&amp;LOWER($AC1083)&amp;" cadastrado","Exceção cadastrada · "&amp;$AC1083)&amp;IF($AD1083="",""," · "&amp;$AD1083),IF($E1083="Férias",IF($L1083&gt;0,"ATENÇÃO · apontou estando de férias no cadastro","Férias no cadastro"),IF($Y1083="Férias / afastamento","Afastamento · "&amp;($Z1083+$AA1083-1)&amp;" dias seguidos sem apontamento",IF($Y1083="Folga trabalhada","ATENÇÃO · apontou em dia de folga da escala 5x2",IF($Y1083="Folga",IF(AND($D1083="5x2",OR(WEEKDAY($F1083,2)=6,WEEKDAY($F1083,2)=7)),"Folga de fim de semana da escala 5x2",IF(AND(OR($D1083="6x1",$D1083="FF 6x1"),WEEKDAY($F1083,2)=6,FALSE()),"Folga de fim de semana · apontou no domingo anterior",IF(AND(OR($D1083="6x1",$D1083="FF 6x1"),WEEKDAY($F1083,2)=7,AND($A1083=$A1082,$L1082&gt;0)),"Folga de fim de semana · apontou no sábado",IF(AND(OR($D1083="6x1",$D1083="FF 6x1"),OR(WEEKDAY($F1083,2)=6,WEEKDAY($F1083,2)=7)),"Folga de fim de semana · sem apontamento no sábado nem no domingo","Folga prevista pelo ciclo")))),IF($Y1083="Indeterminado (início da série)","Sem histórico anterior — informe o dia do ciclo no Cadastro",IF($Y1083="Falta de registro",IF(OR(OR($D1083="6x1",$D1083="FF 6x1"),$D1083="5x2"),"FALTA DE REGISTRO · dia útil da escala "&amp;$E1083,"FALTA DE REGISTRO · dia "&amp;$W1083&amp;" de "&amp;IFERROR(INDEX(Parâmetros!$B$39:$B$48,MATCH($E1083,Parâmetros!$A$39:$A$48,0)),99)&amp;" do ciclo"),IF(OR($D1083="6x1",$D1083="FF 6x1"),IF(OR(AND(WEEKDAY($F1083,2)=6,AND($A1083=$A1084,$L1084&gt;0)),AND(WEEKDAY($F1083,2)=7,AND($A1083=$A1082,$L1082&gt;0))),"ATENÇÃO · apontou sábado e domingo no mesmo fim de semana",IF(OR(WEEKDAY($F1083,2)=6,WEEKDAY($F1083,2)=7),"Jornada de fim de semana do 6x1",IF(OR($H1083&gt;=Parâmetros!$E$20,$H1083&lt;Parâmetros!$E$19),"ATENÇÃO · 6x1 apontou fora do horário diurno","Jornada fixa do 6x1"))),IF($D1083="5x2","Jornada fixa do 5x2",IF($D1083="Folguista",IF($J1083=$K1083,"Evidência confirma sequência","DIVERGE · sequência "&amp;$J1083&amp;" × evidência "&amp;$K1083),IF($K1083=$E1083,"Evidência confirma cadastro","DIVERGE · cadastro "&amp;$E1083&amp;" × evidência "&amp;$K1083)))))))))))</f>
        <v>Jornada fixa do 6x1</v>
      </c>
      <c r="W1083" s="34" t="str">
        <f>IF(OR(OR($D1083="6x1",$D1083="FF 6x1"),$D1083="5x2"),"",IF($AB1083&lt;&gt;$AB1082,IF(IFERROR(INDEX(Cadastro!$F$5:$F$243,$AB1083),"")="",IF($L1083&gt;0,1,0),IF(IFERROR(INDEX(Cadastro!$F$5:$F$243,$AB1083),"")&lt;=IFERROR(INDEX(Parâmetros!$B$39:$B$48,MATCH($E1083,Parâmetros!$A$39:$A$48,0)),99),IFERROR(INDEX(Cadastro!$F$5:$F$243,$AB1083),""),0)),IF($L1083&gt;0,IF(N($X1082)&gt;0,1,N($W1082)+1),IF(AND($L1083=0,OR(N($W1082)&gt;=IFERROR(INDEX(Parâmetros!$B$39:$B$48,MATCH($E1083,Parâmetros!$A$39:$A$48,0)),99),AND(N($X1082)&gt;0,N($X1082)&lt;IFERROR(INDEX(Parâmetros!$C$39:$C$48,MATCH($E1083,Parâmetros!$A$39:$A$48,0)),0)))),0,N($W1082)+1))))</f>
        <v/>
      </c>
      <c r="X1083" s="34" t="str">
        <f>IF(OR(OR($D1083="6x1",$D1083="FF 6x1"),$D1083="5x2"),"",IF($AB1083&lt;&gt;$AB1082,IF(IFERROR(INDEX(Cadastro!$F$5:$F$243,$AB1083),"")="",0,IF(IFERROR(INDEX(Cadastro!$F$5:$F$243,$AB1083),"")&gt;IFERROR(INDEX(Parâmetros!$B$39:$B$48,MATCH($E1083,Parâmetros!$A$39:$A$48,0)),99),IFERROR(INDEX(Cadastro!$F$5:$F$243,$AB1083),"")-IFERROR(INDEX(Parâmetros!$B$39:$B$48,MATCH($E1083,Parâmetros!$A$39:$A$48,0)),99),0)),IF(AND($L1083=0,OR(N($W1082)&gt;=IFERROR(INDEX(Parâmetros!$B$39:$B$48,MATCH($E1083,Parâmetros!$A$39:$A$48,0)),99),AND(N($X1082)&gt;0,N($X1082)&lt;IFERROR(INDEX(Parâmetros!$C$39:$C$48,MATCH($E1083,Parâmetros!$A$39:$A$48,0)),0)))),N($X1082)+1,0)))</f>
        <v/>
      </c>
      <c r="Y1083" t="str">
        <f>IF($AC1083&lt;&gt;"",IF($L1083&gt;0,$AC1083&amp;" · com apontamento",$AC1083),IF($E1083="Férias",IF($L1083&gt;0,"Férias · com apontamento","Férias (cadastro)"),IF(($Z1083+$AA1083-1)&gt;Parâmetros!$E$16,"Férias / afastamento",IF(AND($D1083="5x2",OR(WEEKDAY($F1083,2)=6,WEEKDAY($F1083,2)=7)),IF($L1083&gt;0,"Folga trabalhada","Folga"),IF($L1083&gt;0,"Trabalhado",IF(OR(OR($D1083="6x1",$D1083="FF 6x1"),$D1083="5x2"),IF(AND(OR($D1083="6x1",$D1083="FF 6x1"),OR(WEEKDAY($F1083,2)=6,WEEKDAY($F1083,2)=7)),"Folga","Falta de registro"),IF(AND($AB1083&lt;&gt;$AB1082,IFERROR(INDEX(Cadastro!$F$5:$F$243,$AB1083),"")=""),"Indeterminado (início da série)",IF($X1083&gt;0,"Folga","Falta de registro"))))))))</f>
        <v>Trabalhado</v>
      </c>
      <c r="Z1083" s="34">
        <f>IF(OR($L1083&gt;0,$F1083&gt;Parâmetros!$E$14),0,IF($A1083&lt;&gt;$A1082,1,N($Z1082)+1))</f>
        <v>0</v>
      </c>
      <c r="AA1083" s="34">
        <f>IF(OR($L1083&gt;0,$F1083&gt;Parâmetros!$E$14),0,IF(OR($A1083&lt;&gt;$A1084,$F1084&gt;Parâmetros!$E$14),1,N($AA1084)+1))</f>
        <v>0</v>
      </c>
      <c r="AB1083" s="31">
        <f>IFERROR(MATCH($A1083&amp;"|"&amp;TEXT(_xlfn.MAXIFS(Cadastro!$E$5:$E$243,Cadastro!$A$5:$A$243,$A1083,Cadastro!$E$5:$E$243,"&lt;="&amp;$F1083),"yyyymmdd"),Cadastro!$I$5:$I$243,0),"")</f>
        <v>146</v>
      </c>
      <c r="AC1083" t="str">
        <f>IFERROR(_xlfn.SINGLE(INDEX(Exceções!$D$5:$D$203,MATCH($A1083&amp;"|"&amp;$F1083,Exceções!$F$5:$F$203,0))),"")</f>
        <v/>
      </c>
      <c r="AD1083" t="str">
        <f>IF($AC1083="","",IFERROR(_xlfn.SINGLE(INDEX(Exceções!$E$5:$E$203,MATCH($A1083&amp;"|"&amp;$F1083,Exceções!$F$5:$F$203,0))),""))</f>
        <v/>
      </c>
    </row>
    <row r="1084" spans="1:30" ht="15" hidden="1" customHeight="1" x14ac:dyDescent="0.25">
      <c r="A1084" s="31">
        <v>53291</v>
      </c>
      <c r="B1084" s="17" t="s">
        <v>21</v>
      </c>
      <c r="C1084" s="17" t="str">
        <f>IFERROR(INDEX(Cadastro!$C$5:$C$243,$AB1084),"NÃO INFORMADO")</f>
        <v>CAL</v>
      </c>
      <c r="D1084" s="17" t="str">
        <f>IFERROR(INDEX(Cadastro!$D$5:$D$243,$AB1084),"")</f>
        <v>6x1</v>
      </c>
      <c r="E1084" s="17" t="str">
        <f>IFERROR(INDEX(Cadastro!$G$5:$G$243,$AB1084),"")</f>
        <v>6x1</v>
      </c>
      <c r="F1084" s="29">
        <v>46318</v>
      </c>
      <c r="G1084" s="32" t="str">
        <f t="shared" si="96"/>
        <v>sex</v>
      </c>
      <c r="H1084" s="31">
        <f>IF($L1084=0,"",_xlfn.MINIFS(Dados!$Q:$Q,Dados!$A:$A,$A1084,Dados!$S:$S,$F1084))</f>
        <v>433</v>
      </c>
      <c r="I1084" s="31">
        <f>IF($H1084="","",_xlfn.MAXIFS(Dados!$R:$R,Dados!$A:$A,$A1084,Dados!$S:$S,$F1084))</f>
        <v>1001</v>
      </c>
      <c r="J1084" s="32" t="str">
        <f>IF($D1084&lt;&gt;"Folguista","",IFERROR(INDEX(Parâmetros!$D$52:$G$52,1,MIN(4,MAX(1,$W1084))),""))</f>
        <v/>
      </c>
      <c r="K1084" s="32" t="str">
        <f>IF(OR($AC1084&lt;&gt;"",$Y1084="Folga",$Y1084="Folga trabalhada",$Y1084="Férias (cadastro)",$Y1084="Férias / afastamento",$Y1084="Indeterminado (início da série)"),"",IF(OR($D1084="6x1",$D1084="FF 6x1"),IF(OR(WEEKDAY($F1084,2)=6,WEEKDAY($F1084,2)=7),"6x1 sáb/dom","6x1"),IF($D1084="5x2","5x2",IF($H1084="",IF($D1084="Folguista",$J1084,$E1084),IF(OR($H1084&gt;=Parâmetros!$E$18,$H1084&lt;Parâmetros!$E$19),"C",IF($H1084&lt;Parâmetros!$E$20,"A","B"))))))</f>
        <v>6x1</v>
      </c>
      <c r="L1084" s="30">
        <f>SUMIFS(Dados!$E:$E,Dados!$A:$A,$A1084,Dados!$S:$S,$F1084)</f>
        <v>9.3999999999999986</v>
      </c>
      <c r="M1084" s="30">
        <f>IFERROR(INDEX(Parâmetros!$E$6:$E$11,MATCH($K1084,Parâmetros!$A$6:$A$11,0)),"")</f>
        <v>8.8000000000000007</v>
      </c>
      <c r="N1084" s="33">
        <f t="shared" si="97"/>
        <v>1.0681818181818179</v>
      </c>
      <c r="O1084" s="33">
        <f>Parâmetros!$E$13</f>
        <v>0.8</v>
      </c>
      <c r="P1084" s="32" t="str">
        <f>IF(OR($M1084="",$F1084&gt;Parâmetros!$E$14),"Não","Sim")</f>
        <v>Sim</v>
      </c>
      <c r="Q1084" s="32" t="str">
        <f t="shared" si="98"/>
        <v>Sim</v>
      </c>
      <c r="R1084" s="32" t="str">
        <f t="shared" si="99"/>
        <v>Sim</v>
      </c>
      <c r="S1084" s="30">
        <f t="shared" si="100"/>
        <v>0</v>
      </c>
      <c r="T1084" s="32" t="str">
        <f>IF($Q1084&lt;&gt;"Sim","",IF($N1084&gt;Parâmetros!$E$15,"Sim","Não"))</f>
        <v>Sim</v>
      </c>
      <c r="U1084" s="17" t="str">
        <f t="shared" si="101"/>
        <v>Na meta</v>
      </c>
      <c r="V1084" s="17" t="str">
        <f>IF($AC1084&lt;&gt;"",IF($L1084&gt;0,"ATENÇÃO · apontou em dia de "&amp;LOWER($AC1084)&amp;" cadastrado","Exceção cadastrada · "&amp;$AC1084)&amp;IF($AD1084="",""," · "&amp;$AD1084),IF($E1084="Férias",IF($L1084&gt;0,"ATENÇÃO · apontou estando de férias no cadastro","Férias no cadastro"),IF($Y1084="Férias / afastamento","Afastamento · "&amp;($Z1084+$AA1084-1)&amp;" dias seguidos sem apontamento",IF($Y1084="Folga trabalhada","ATENÇÃO · apontou em dia de folga da escala 5x2",IF($Y1084="Folga",IF(AND($D1084="5x2",OR(WEEKDAY($F1084,2)=6,WEEKDAY($F1084,2)=7)),"Folga de fim de semana da escala 5x2",IF(AND(OR($D1084="6x1",$D1084="FF 6x1"),WEEKDAY($F1084,2)=6,FALSE()),"Folga de fim de semana · apontou no domingo anterior",IF(AND(OR($D1084="6x1",$D1084="FF 6x1"),WEEKDAY($F1084,2)=7,AND($A1084=$A1083,$L1083&gt;0)),"Folga de fim de semana · apontou no sábado",IF(AND(OR($D1084="6x1",$D1084="FF 6x1"),OR(WEEKDAY($F1084,2)=6,WEEKDAY($F1084,2)=7)),"Folga de fim de semana · sem apontamento no sábado nem no domingo","Folga prevista pelo ciclo")))),IF($Y1084="Indeterminado (início da série)","Sem histórico anterior — informe o dia do ciclo no Cadastro",IF($Y1084="Falta de registro",IF(OR(OR($D1084="6x1",$D1084="FF 6x1"),$D1084="5x2"),"FALTA DE REGISTRO · dia útil da escala "&amp;$E1084,"FALTA DE REGISTRO · dia "&amp;$W1084&amp;" de "&amp;IFERROR(INDEX(Parâmetros!$B$39:$B$48,MATCH($E1084,Parâmetros!$A$39:$A$48,0)),99)&amp;" do ciclo"),IF(OR($D1084="6x1",$D1084="FF 6x1"),IF(OR(AND(WEEKDAY($F1084,2)=6,AND($A1084=$A1085,$L1085&gt;0)),AND(WEEKDAY($F1084,2)=7,AND($A1084=$A1083,$L1083&gt;0))),"ATENÇÃO · apontou sábado e domingo no mesmo fim de semana",IF(OR(WEEKDAY($F1084,2)=6,WEEKDAY($F1084,2)=7),"Jornada de fim de semana do 6x1",IF(OR($H1084&gt;=Parâmetros!$E$20,$H1084&lt;Parâmetros!$E$19),"ATENÇÃO · 6x1 apontou fora do horário diurno","Jornada fixa do 6x1"))),IF($D1084="5x2","Jornada fixa do 5x2",IF($D1084="Folguista",IF($J1084=$K1084,"Evidência confirma sequência","DIVERGE · sequência "&amp;$J1084&amp;" × evidência "&amp;$K1084),IF($K1084=$E1084,"Evidência confirma cadastro","DIVERGE · cadastro "&amp;$E1084&amp;" × evidência "&amp;$K1084)))))))))))</f>
        <v>Jornada fixa do 6x1</v>
      </c>
      <c r="W1084" s="34" t="str">
        <f>IF(OR(OR($D1084="6x1",$D1084="FF 6x1"),$D1084="5x2"),"",IF($AB1084&lt;&gt;$AB1083,IF(IFERROR(INDEX(Cadastro!$F$5:$F$243,$AB1084),"")="",IF($L1084&gt;0,1,0),IF(IFERROR(INDEX(Cadastro!$F$5:$F$243,$AB1084),"")&lt;=IFERROR(INDEX(Parâmetros!$B$39:$B$48,MATCH($E1084,Parâmetros!$A$39:$A$48,0)),99),IFERROR(INDEX(Cadastro!$F$5:$F$243,$AB1084),""),0)),IF($L1084&gt;0,IF(N($X1083)&gt;0,1,N($W1083)+1),IF(AND($L1084=0,OR(N($W1083)&gt;=IFERROR(INDEX(Parâmetros!$B$39:$B$48,MATCH($E1084,Parâmetros!$A$39:$A$48,0)),99),AND(N($X1083)&gt;0,N($X1083)&lt;IFERROR(INDEX(Parâmetros!$C$39:$C$48,MATCH($E1084,Parâmetros!$A$39:$A$48,0)),0)))),0,N($W1083)+1))))</f>
        <v/>
      </c>
      <c r="X1084" s="34" t="str">
        <f>IF(OR(OR($D1084="6x1",$D1084="FF 6x1"),$D1084="5x2"),"",IF($AB1084&lt;&gt;$AB1083,IF(IFERROR(INDEX(Cadastro!$F$5:$F$243,$AB1084),"")="",0,IF(IFERROR(INDEX(Cadastro!$F$5:$F$243,$AB1084),"")&gt;IFERROR(INDEX(Parâmetros!$B$39:$B$48,MATCH($E1084,Parâmetros!$A$39:$A$48,0)),99),IFERROR(INDEX(Cadastro!$F$5:$F$243,$AB1084),"")-IFERROR(INDEX(Parâmetros!$B$39:$B$48,MATCH($E1084,Parâmetros!$A$39:$A$48,0)),99),0)),IF(AND($L1084=0,OR(N($W1083)&gt;=IFERROR(INDEX(Parâmetros!$B$39:$B$48,MATCH($E1084,Parâmetros!$A$39:$A$48,0)),99),AND(N($X1083)&gt;0,N($X1083)&lt;IFERROR(INDEX(Parâmetros!$C$39:$C$48,MATCH($E1084,Parâmetros!$A$39:$A$48,0)),0)))),N($X1083)+1,0)))</f>
        <v/>
      </c>
      <c r="Y1084" t="str">
        <f>IF($AC1084&lt;&gt;"",IF($L1084&gt;0,$AC1084&amp;" · com apontamento",$AC1084),IF($E1084="Férias",IF($L1084&gt;0,"Férias · com apontamento","Férias (cadastro)"),IF(($Z1084+$AA1084-1)&gt;Parâmetros!$E$16,"Férias / afastamento",IF(AND($D1084="5x2",OR(WEEKDAY($F1084,2)=6,WEEKDAY($F1084,2)=7)),IF($L1084&gt;0,"Folga trabalhada","Folga"),IF($L1084&gt;0,"Trabalhado",IF(OR(OR($D1084="6x1",$D1084="FF 6x1"),$D1084="5x2"),IF(AND(OR($D1084="6x1",$D1084="FF 6x1"),OR(WEEKDAY($F1084,2)=6,WEEKDAY($F1084,2)=7)),"Folga","Falta de registro"),IF(AND($AB1084&lt;&gt;$AB1083,IFERROR(INDEX(Cadastro!$F$5:$F$243,$AB1084),"")=""),"Indeterminado (início da série)",IF($X1084&gt;0,"Folga","Falta de registro"))))))))</f>
        <v>Trabalhado</v>
      </c>
      <c r="Z1084" s="34">
        <f>IF(OR($L1084&gt;0,$F1084&gt;Parâmetros!$E$14),0,IF($A1084&lt;&gt;$A1083,1,N($Z1083)+1))</f>
        <v>0</v>
      </c>
      <c r="AA1084" s="34">
        <f>IF(OR($L1084&gt;0,$F1084&gt;Parâmetros!$E$14),0,IF(OR($A1084&lt;&gt;$A1085,$F1085&gt;Parâmetros!$E$14),1,N($AA1085)+1))</f>
        <v>0</v>
      </c>
      <c r="AB1084" s="31">
        <f>IFERROR(MATCH($A1084&amp;"|"&amp;TEXT(_xlfn.MAXIFS(Cadastro!$E$5:$E$243,Cadastro!$A$5:$A$243,$A1084,Cadastro!$E$5:$E$243,"&lt;="&amp;$F1084),"yyyymmdd"),Cadastro!$I$5:$I$243,0),"")</f>
        <v>146</v>
      </c>
      <c r="AC1084" t="str">
        <f>IFERROR(_xlfn.SINGLE(INDEX(Exceções!$D$5:$D$203,MATCH($A1084&amp;"|"&amp;$F1084,Exceções!$F$5:$F$203,0))),"")</f>
        <v/>
      </c>
      <c r="AD1084" t="str">
        <f>IF($AC1084="","",IFERROR(_xlfn.SINGLE(INDEX(Exceções!$E$5:$E$203,MATCH($A1084&amp;"|"&amp;$F1084,Exceções!$F$5:$F$203,0))),""))</f>
        <v/>
      </c>
    </row>
    <row r="1085" spans="1:30" ht="15" hidden="1" customHeight="1" x14ac:dyDescent="0.25">
      <c r="A1085" s="31">
        <v>53291</v>
      </c>
      <c r="B1085" s="17" t="s">
        <v>21</v>
      </c>
      <c r="C1085" s="17" t="str">
        <f>IFERROR(INDEX(Cadastro!$C$5:$C$243,$AB1085),"NÃO INFORMADO")</f>
        <v>CAL</v>
      </c>
      <c r="D1085" s="17" t="str">
        <f>IFERROR(INDEX(Cadastro!$D$5:$D$243,$AB1085),"")</f>
        <v>6x1</v>
      </c>
      <c r="E1085" s="17" t="str">
        <f>IFERROR(INDEX(Cadastro!$G$5:$G$243,$AB1085),"")</f>
        <v>6x1</v>
      </c>
      <c r="F1085" s="29">
        <v>46319</v>
      </c>
      <c r="G1085" s="32" t="str">
        <f t="shared" si="96"/>
        <v>sáb</v>
      </c>
      <c r="H1085" s="31" t="str">
        <f>IF($L1085=0,"",_xlfn.MINIFS(Dados!$Q:$Q,Dados!$A:$A,$A1085,Dados!$S:$S,$F1085))</f>
        <v/>
      </c>
      <c r="I1085" s="31" t="str">
        <f>IF($H1085="","",_xlfn.MAXIFS(Dados!$R:$R,Dados!$A:$A,$A1085,Dados!$S:$S,$F1085))</f>
        <v/>
      </c>
      <c r="J1085" s="32" t="str">
        <f>IF($D1085&lt;&gt;"Folguista","",IFERROR(INDEX(Parâmetros!$D$52:$G$52,1,MIN(4,MAX(1,$W1085))),""))</f>
        <v/>
      </c>
      <c r="K1085" s="32" t="str">
        <f>IF(OR($AC1085&lt;&gt;"",$Y1085="Folga",$Y1085="Folga trabalhada",$Y1085="Férias (cadastro)",$Y1085="Férias / afastamento",$Y1085="Indeterminado (início da série)"),"",IF(OR($D1085="6x1",$D1085="FF 6x1"),IF(OR(WEEKDAY($F1085,2)=6,WEEKDAY($F1085,2)=7),"6x1 sáb/dom","6x1"),IF($D1085="5x2","5x2",IF($H1085="",IF($D1085="Folguista",$J1085,$E1085),IF(OR($H1085&gt;=Parâmetros!$E$18,$H1085&lt;Parâmetros!$E$19),"C",IF($H1085&lt;Parâmetros!$E$20,"A","B"))))))</f>
        <v/>
      </c>
      <c r="L1085" s="30">
        <f>SUMIFS(Dados!$E:$E,Dados!$A:$A,$A1085,Dados!$S:$S,$F1085)</f>
        <v>0</v>
      </c>
      <c r="M1085" s="30" t="str">
        <f>IFERROR(INDEX(Parâmetros!$E$6:$E$11,MATCH($K1085,Parâmetros!$A$6:$A$11,0)),"")</f>
        <v/>
      </c>
      <c r="N1085" s="33" t="str">
        <f t="shared" si="97"/>
        <v/>
      </c>
      <c r="O1085" s="33">
        <f>Parâmetros!$E$13</f>
        <v>0.8</v>
      </c>
      <c r="P1085" s="32" t="str">
        <f>IF(OR($M1085="",$F1085&gt;Parâmetros!$E$14),"Não","Sim")</f>
        <v>Não</v>
      </c>
      <c r="Q1085" s="32" t="str">
        <f t="shared" si="98"/>
        <v/>
      </c>
      <c r="R1085" s="32" t="str">
        <f t="shared" si="99"/>
        <v/>
      </c>
      <c r="S1085" s="30" t="str">
        <f t="shared" si="100"/>
        <v/>
      </c>
      <c r="T1085" s="32" t="str">
        <f>IF($Q1085&lt;&gt;"Sim","",IF($N1085&gt;Parâmetros!$E$15,"Sim","Não"))</f>
        <v/>
      </c>
      <c r="U1085" s="17" t="str">
        <f t="shared" si="101"/>
        <v>Folga</v>
      </c>
      <c r="V1085" s="17" t="str">
        <f>IF($AC1085&lt;&gt;"",IF($L1085&gt;0,"ATENÇÃO · apontou em dia de "&amp;LOWER($AC1085)&amp;" cadastrado","Exceção cadastrada · "&amp;$AC1085)&amp;IF($AD1085="",""," · "&amp;$AD1085),IF($E1085="Férias",IF($L1085&gt;0,"ATENÇÃO · apontou estando de férias no cadastro","Férias no cadastro"),IF($Y1085="Férias / afastamento","Afastamento · "&amp;($Z1085+$AA1085-1)&amp;" dias seguidos sem apontamento",IF($Y1085="Folga trabalhada","ATENÇÃO · apontou em dia de folga da escala 5x2",IF($Y1085="Folga",IF(AND($D1085="5x2",OR(WEEKDAY($F1085,2)=6,WEEKDAY($F1085,2)=7)),"Folga de fim de semana da escala 5x2",IF(AND(OR($D1085="6x1",$D1085="FF 6x1"),WEEKDAY($F1085,2)=6,FALSE()),"Folga de fim de semana · apontou no domingo anterior",IF(AND(OR($D1085="6x1",$D1085="FF 6x1"),WEEKDAY($F1085,2)=7,AND($A1085=$A1084,$L1084&gt;0)),"Folga de fim de semana · apontou no sábado",IF(AND(OR($D1085="6x1",$D1085="FF 6x1"),OR(WEEKDAY($F1085,2)=6,WEEKDAY($F1085,2)=7)),"Folga de fim de semana · sem apontamento no sábado nem no domingo","Folga prevista pelo ciclo")))),IF($Y1085="Indeterminado (início da série)","Sem histórico anterior — informe o dia do ciclo no Cadastro",IF($Y1085="Falta de registro",IF(OR(OR($D1085="6x1",$D1085="FF 6x1"),$D1085="5x2"),"FALTA DE REGISTRO · dia útil da escala "&amp;$E1085,"FALTA DE REGISTRO · dia "&amp;$W1085&amp;" de "&amp;IFERROR(INDEX(Parâmetros!$B$39:$B$48,MATCH($E1085,Parâmetros!$A$39:$A$48,0)),99)&amp;" do ciclo"),IF(OR($D1085="6x1",$D1085="FF 6x1"),IF(OR(AND(WEEKDAY($F1085,2)=6,AND($A1085=$A1086,$L1086&gt;0)),AND(WEEKDAY($F1085,2)=7,AND($A1085=$A1084,$L1084&gt;0))),"ATENÇÃO · apontou sábado e domingo no mesmo fim de semana",IF(OR(WEEKDAY($F1085,2)=6,WEEKDAY($F1085,2)=7),"Jornada de fim de semana do 6x1",IF(OR($H1085&gt;=Parâmetros!$E$20,$H1085&lt;Parâmetros!$E$19),"ATENÇÃO · 6x1 apontou fora do horário diurno","Jornada fixa do 6x1"))),IF($D1085="5x2","Jornada fixa do 5x2",IF($D1085="Folguista",IF($J1085=$K1085,"Evidência confirma sequência","DIVERGE · sequência "&amp;$J1085&amp;" × evidência "&amp;$K1085),IF($K1085=$E1085,"Evidência confirma cadastro","DIVERGE · cadastro "&amp;$E1085&amp;" × evidência "&amp;$K1085)))))))))))</f>
        <v>Folga de fim de semana · sem apontamento no sábado nem no domingo</v>
      </c>
      <c r="W1085" s="34" t="str">
        <f>IF(OR(OR($D1085="6x1",$D1085="FF 6x1"),$D1085="5x2"),"",IF($AB1085&lt;&gt;$AB1084,IF(IFERROR(INDEX(Cadastro!$F$5:$F$243,$AB1085),"")="",IF($L1085&gt;0,1,0),IF(IFERROR(INDEX(Cadastro!$F$5:$F$243,$AB1085),"")&lt;=IFERROR(INDEX(Parâmetros!$B$39:$B$48,MATCH($E1085,Parâmetros!$A$39:$A$48,0)),99),IFERROR(INDEX(Cadastro!$F$5:$F$243,$AB1085),""),0)),IF($L1085&gt;0,IF(N($X1084)&gt;0,1,N($W1084)+1),IF(AND($L1085=0,OR(N($W1084)&gt;=IFERROR(INDEX(Parâmetros!$B$39:$B$48,MATCH($E1085,Parâmetros!$A$39:$A$48,0)),99),AND(N($X1084)&gt;0,N($X1084)&lt;IFERROR(INDEX(Parâmetros!$C$39:$C$48,MATCH($E1085,Parâmetros!$A$39:$A$48,0)),0)))),0,N($W1084)+1))))</f>
        <v/>
      </c>
      <c r="X1085" s="34" t="str">
        <f>IF(OR(OR($D1085="6x1",$D1085="FF 6x1"),$D1085="5x2"),"",IF($AB1085&lt;&gt;$AB1084,IF(IFERROR(INDEX(Cadastro!$F$5:$F$243,$AB1085),"")="",0,IF(IFERROR(INDEX(Cadastro!$F$5:$F$243,$AB1085),"")&gt;IFERROR(INDEX(Parâmetros!$B$39:$B$48,MATCH($E1085,Parâmetros!$A$39:$A$48,0)),99),IFERROR(INDEX(Cadastro!$F$5:$F$243,$AB1085),"")-IFERROR(INDEX(Parâmetros!$B$39:$B$48,MATCH($E1085,Parâmetros!$A$39:$A$48,0)),99),0)),IF(AND($L1085=0,OR(N($W1084)&gt;=IFERROR(INDEX(Parâmetros!$B$39:$B$48,MATCH($E1085,Parâmetros!$A$39:$A$48,0)),99),AND(N($X1084)&gt;0,N($X1084)&lt;IFERROR(INDEX(Parâmetros!$C$39:$C$48,MATCH($E1085,Parâmetros!$A$39:$A$48,0)),0)))),N($X1084)+1,0)))</f>
        <v/>
      </c>
      <c r="Y1085" t="str">
        <f>IF($AC1085&lt;&gt;"",IF($L1085&gt;0,$AC1085&amp;" · com apontamento",$AC1085),IF($E1085="Férias",IF($L1085&gt;0,"Férias · com apontamento","Férias (cadastro)"),IF(($Z1085+$AA1085-1)&gt;Parâmetros!$E$16,"Férias / afastamento",IF(AND($D1085="5x2",OR(WEEKDAY($F1085,2)=6,WEEKDAY($F1085,2)=7)),IF($L1085&gt;0,"Folga trabalhada","Folga"),IF($L1085&gt;0,"Trabalhado",IF(OR(OR($D1085="6x1",$D1085="FF 6x1"),$D1085="5x2"),IF(AND(OR($D1085="6x1",$D1085="FF 6x1"),OR(WEEKDAY($F1085,2)=6,WEEKDAY($F1085,2)=7)),"Folga","Falta de registro"),IF(AND($AB1085&lt;&gt;$AB1084,IFERROR(INDEX(Cadastro!$F$5:$F$243,$AB1085),"")=""),"Indeterminado (início da série)",IF($X1085&gt;0,"Folga","Falta de registro"))))))))</f>
        <v>Folga</v>
      </c>
      <c r="Z1085" s="34">
        <f>IF(OR($L1085&gt;0,$F1085&gt;Parâmetros!$E$14),0,IF($A1085&lt;&gt;$A1084,1,N($Z1084)+1))</f>
        <v>0</v>
      </c>
      <c r="AA1085" s="34">
        <f>IF(OR($L1085&gt;0,$F1085&gt;Parâmetros!$E$14),0,IF(OR($A1085&lt;&gt;$A1086,$F1086&gt;Parâmetros!$E$14),1,N($AA1086)+1))</f>
        <v>0</v>
      </c>
      <c r="AB1085" s="31">
        <f>IFERROR(MATCH($A1085&amp;"|"&amp;TEXT(_xlfn.MAXIFS(Cadastro!$E$5:$E$243,Cadastro!$A$5:$A$243,$A1085,Cadastro!$E$5:$E$243,"&lt;="&amp;$F1085),"yyyymmdd"),Cadastro!$I$5:$I$243,0),"")</f>
        <v>146</v>
      </c>
      <c r="AC1085" t="str">
        <f>IFERROR(_xlfn.SINGLE(INDEX(Exceções!$D$5:$D$203,MATCH($A1085&amp;"|"&amp;$F1085,Exceções!$F$5:$F$203,0))),"")</f>
        <v/>
      </c>
      <c r="AD1085" t="str">
        <f>IF($AC1085="","",IFERROR(_xlfn.SINGLE(INDEX(Exceções!$E$5:$E$203,MATCH($A1085&amp;"|"&amp;$F1085,Exceções!$F$5:$F$203,0))),""))</f>
        <v/>
      </c>
    </row>
    <row r="1086" spans="1:30" ht="15" hidden="1" customHeight="1" x14ac:dyDescent="0.25">
      <c r="A1086" s="31">
        <v>53291</v>
      </c>
      <c r="B1086" s="17" t="s">
        <v>21</v>
      </c>
      <c r="C1086" s="17" t="str">
        <f>IFERROR(INDEX(Cadastro!$C$5:$C$243,$AB1086),"NÃO INFORMADO")</f>
        <v>CAL</v>
      </c>
      <c r="D1086" s="17" t="str">
        <f>IFERROR(INDEX(Cadastro!$D$5:$D$243,$AB1086),"")</f>
        <v>6x1</v>
      </c>
      <c r="E1086" s="17" t="str">
        <f>IFERROR(INDEX(Cadastro!$G$5:$G$243,$AB1086),"")</f>
        <v>6x1</v>
      </c>
      <c r="F1086" s="29">
        <v>46320</v>
      </c>
      <c r="G1086" s="32" t="str">
        <f t="shared" si="96"/>
        <v>dom</v>
      </c>
      <c r="H1086" s="31" t="str">
        <f>IF($L1086=0,"",_xlfn.MINIFS(Dados!$Q:$Q,Dados!$A:$A,$A1086,Dados!$S:$S,$F1086))</f>
        <v/>
      </c>
      <c r="I1086" s="31" t="str">
        <f>IF($H1086="","",_xlfn.MAXIFS(Dados!$R:$R,Dados!$A:$A,$A1086,Dados!$S:$S,$F1086))</f>
        <v/>
      </c>
      <c r="J1086" s="32" t="str">
        <f>IF($D1086&lt;&gt;"Folguista","",IFERROR(INDEX(Parâmetros!$D$52:$G$52,1,MIN(4,MAX(1,$W1086))),""))</f>
        <v/>
      </c>
      <c r="K1086" s="32" t="str">
        <f>IF(OR($AC1086&lt;&gt;"",$Y1086="Folga",$Y1086="Folga trabalhada",$Y1086="Férias (cadastro)",$Y1086="Férias / afastamento",$Y1086="Indeterminado (início da série)"),"",IF(OR($D1086="6x1",$D1086="FF 6x1"),IF(OR(WEEKDAY($F1086,2)=6,WEEKDAY($F1086,2)=7),"6x1 sáb/dom","6x1"),IF($D1086="5x2","5x2",IF($H1086="",IF($D1086="Folguista",$J1086,$E1086),IF(OR($H1086&gt;=Parâmetros!$E$18,$H1086&lt;Parâmetros!$E$19),"C",IF($H1086&lt;Parâmetros!$E$20,"A","B"))))))</f>
        <v/>
      </c>
      <c r="L1086" s="30">
        <f>SUMIFS(Dados!$E:$E,Dados!$A:$A,$A1086,Dados!$S:$S,$F1086)</f>
        <v>0</v>
      </c>
      <c r="M1086" s="30" t="str">
        <f>IFERROR(INDEX(Parâmetros!$E$6:$E$11,MATCH($K1086,Parâmetros!$A$6:$A$11,0)),"")</f>
        <v/>
      </c>
      <c r="N1086" s="33" t="str">
        <f t="shared" si="97"/>
        <v/>
      </c>
      <c r="O1086" s="33">
        <f>Parâmetros!$E$13</f>
        <v>0.8</v>
      </c>
      <c r="P1086" s="32" t="str">
        <f>IF(OR($M1086="",$F1086&gt;Parâmetros!$E$14),"Não","Sim")</f>
        <v>Não</v>
      </c>
      <c r="Q1086" s="32" t="str">
        <f t="shared" si="98"/>
        <v/>
      </c>
      <c r="R1086" s="32" t="str">
        <f t="shared" si="99"/>
        <v/>
      </c>
      <c r="S1086" s="30" t="str">
        <f t="shared" si="100"/>
        <v/>
      </c>
      <c r="T1086" s="32" t="str">
        <f>IF($Q1086&lt;&gt;"Sim","",IF($N1086&gt;Parâmetros!$E$15,"Sim","Não"))</f>
        <v/>
      </c>
      <c r="U1086" s="17" t="str">
        <f t="shared" si="101"/>
        <v>Folga</v>
      </c>
      <c r="V1086" s="17" t="str">
        <f>IF($AC1086&lt;&gt;"",IF($L1086&gt;0,"ATENÇÃO · apontou em dia de "&amp;LOWER($AC1086)&amp;" cadastrado","Exceção cadastrada · "&amp;$AC1086)&amp;IF($AD1086="",""," · "&amp;$AD1086),IF($E1086="Férias",IF($L1086&gt;0,"ATENÇÃO · apontou estando de férias no cadastro","Férias no cadastro"),IF($Y1086="Férias / afastamento","Afastamento · "&amp;($Z1086+$AA1086-1)&amp;" dias seguidos sem apontamento",IF($Y1086="Folga trabalhada","ATENÇÃO · apontou em dia de folga da escala 5x2",IF($Y1086="Folga",IF(AND($D1086="5x2",OR(WEEKDAY($F1086,2)=6,WEEKDAY($F1086,2)=7)),"Folga de fim de semana da escala 5x2",IF(AND(OR($D1086="6x1",$D1086="FF 6x1"),WEEKDAY($F1086,2)=6,FALSE()),"Folga de fim de semana · apontou no domingo anterior",IF(AND(OR($D1086="6x1",$D1086="FF 6x1"),WEEKDAY($F1086,2)=7,AND($A1086=$A1085,$L1085&gt;0)),"Folga de fim de semana · apontou no sábado",IF(AND(OR($D1086="6x1",$D1086="FF 6x1"),OR(WEEKDAY($F1086,2)=6,WEEKDAY($F1086,2)=7)),"Folga de fim de semana · sem apontamento no sábado nem no domingo","Folga prevista pelo ciclo")))),IF($Y1086="Indeterminado (início da série)","Sem histórico anterior — informe o dia do ciclo no Cadastro",IF($Y1086="Falta de registro",IF(OR(OR($D1086="6x1",$D1086="FF 6x1"),$D1086="5x2"),"FALTA DE REGISTRO · dia útil da escala "&amp;$E1086,"FALTA DE REGISTRO · dia "&amp;$W1086&amp;" de "&amp;IFERROR(INDEX(Parâmetros!$B$39:$B$48,MATCH($E1086,Parâmetros!$A$39:$A$48,0)),99)&amp;" do ciclo"),IF(OR($D1086="6x1",$D1086="FF 6x1"),IF(OR(AND(WEEKDAY($F1086,2)=6,AND($A1086=$A1087,$L1087&gt;0)),AND(WEEKDAY($F1086,2)=7,AND($A1086=$A1085,$L1085&gt;0))),"ATENÇÃO · apontou sábado e domingo no mesmo fim de semana",IF(OR(WEEKDAY($F1086,2)=6,WEEKDAY($F1086,2)=7),"Jornada de fim de semana do 6x1",IF(OR($H1086&gt;=Parâmetros!$E$20,$H1086&lt;Parâmetros!$E$19),"ATENÇÃO · 6x1 apontou fora do horário diurno","Jornada fixa do 6x1"))),IF($D1086="5x2","Jornada fixa do 5x2",IF($D1086="Folguista",IF($J1086=$K1086,"Evidência confirma sequência","DIVERGE · sequência "&amp;$J1086&amp;" × evidência "&amp;$K1086),IF($K1086=$E1086,"Evidência confirma cadastro","DIVERGE · cadastro "&amp;$E1086&amp;" × evidência "&amp;$K1086)))))))))))</f>
        <v>Folga de fim de semana · sem apontamento no sábado nem no domingo</v>
      </c>
      <c r="W1086" s="34" t="str">
        <f>IF(OR(OR($D1086="6x1",$D1086="FF 6x1"),$D1086="5x2"),"",IF($AB1086&lt;&gt;$AB1085,IF(IFERROR(INDEX(Cadastro!$F$5:$F$243,$AB1086),"")="",IF($L1086&gt;0,1,0),IF(IFERROR(INDEX(Cadastro!$F$5:$F$243,$AB1086),"")&lt;=IFERROR(INDEX(Parâmetros!$B$39:$B$48,MATCH($E1086,Parâmetros!$A$39:$A$48,0)),99),IFERROR(INDEX(Cadastro!$F$5:$F$243,$AB1086),""),0)),IF($L1086&gt;0,IF(N($X1085)&gt;0,1,N($W1085)+1),IF(AND($L1086=0,OR(N($W1085)&gt;=IFERROR(INDEX(Parâmetros!$B$39:$B$48,MATCH($E1086,Parâmetros!$A$39:$A$48,0)),99),AND(N($X1085)&gt;0,N($X1085)&lt;IFERROR(INDEX(Parâmetros!$C$39:$C$48,MATCH($E1086,Parâmetros!$A$39:$A$48,0)),0)))),0,N($W1085)+1))))</f>
        <v/>
      </c>
      <c r="X1086" s="34" t="str">
        <f>IF(OR(OR($D1086="6x1",$D1086="FF 6x1"),$D1086="5x2"),"",IF($AB1086&lt;&gt;$AB1085,IF(IFERROR(INDEX(Cadastro!$F$5:$F$243,$AB1086),"")="",0,IF(IFERROR(INDEX(Cadastro!$F$5:$F$243,$AB1086),"")&gt;IFERROR(INDEX(Parâmetros!$B$39:$B$48,MATCH($E1086,Parâmetros!$A$39:$A$48,0)),99),IFERROR(INDEX(Cadastro!$F$5:$F$243,$AB1086),"")-IFERROR(INDEX(Parâmetros!$B$39:$B$48,MATCH($E1086,Parâmetros!$A$39:$A$48,0)),99),0)),IF(AND($L1086=0,OR(N($W1085)&gt;=IFERROR(INDEX(Parâmetros!$B$39:$B$48,MATCH($E1086,Parâmetros!$A$39:$A$48,0)),99),AND(N($X1085)&gt;0,N($X1085)&lt;IFERROR(INDEX(Parâmetros!$C$39:$C$48,MATCH($E1086,Parâmetros!$A$39:$A$48,0)),0)))),N($X1085)+1,0)))</f>
        <v/>
      </c>
      <c r="Y1086" t="str">
        <f>IF($AC1086&lt;&gt;"",IF($L1086&gt;0,$AC1086&amp;" · com apontamento",$AC1086),IF($E1086="Férias",IF($L1086&gt;0,"Férias · com apontamento","Férias (cadastro)"),IF(($Z1086+$AA1086-1)&gt;Parâmetros!$E$16,"Férias / afastamento",IF(AND($D1086="5x2",OR(WEEKDAY($F1086,2)=6,WEEKDAY($F1086,2)=7)),IF($L1086&gt;0,"Folga trabalhada","Folga"),IF($L1086&gt;0,"Trabalhado",IF(OR(OR($D1086="6x1",$D1086="FF 6x1"),$D1086="5x2"),IF(AND(OR($D1086="6x1",$D1086="FF 6x1"),OR(WEEKDAY($F1086,2)=6,WEEKDAY($F1086,2)=7)),"Folga","Falta de registro"),IF(AND($AB1086&lt;&gt;$AB1085,IFERROR(INDEX(Cadastro!$F$5:$F$243,$AB1086),"")=""),"Indeterminado (início da série)",IF($X1086&gt;0,"Folga","Falta de registro"))))))))</f>
        <v>Folga</v>
      </c>
      <c r="Z1086" s="34">
        <f>IF(OR($L1086&gt;0,$F1086&gt;Parâmetros!$E$14),0,IF($A1086&lt;&gt;$A1085,1,N($Z1085)+1))</f>
        <v>0</v>
      </c>
      <c r="AA1086" s="34">
        <f>IF(OR($L1086&gt;0,$F1086&gt;Parâmetros!$E$14),0,IF(OR($A1086&lt;&gt;$A1087,$F1087&gt;Parâmetros!$E$14),1,N($AA1087)+1))</f>
        <v>0</v>
      </c>
      <c r="AB1086" s="31">
        <f>IFERROR(MATCH($A1086&amp;"|"&amp;TEXT(_xlfn.MAXIFS(Cadastro!$E$5:$E$243,Cadastro!$A$5:$A$243,$A1086,Cadastro!$E$5:$E$243,"&lt;="&amp;$F1086),"yyyymmdd"),Cadastro!$I$5:$I$243,0),"")</f>
        <v>146</v>
      </c>
      <c r="AC1086" t="str">
        <f>IFERROR(_xlfn.SINGLE(INDEX(Exceções!$D$5:$D$203,MATCH($A1086&amp;"|"&amp;$F1086,Exceções!$F$5:$F$203,0))),"")</f>
        <v/>
      </c>
      <c r="AD1086" t="str">
        <f>IF($AC1086="","",IFERROR(_xlfn.SINGLE(INDEX(Exceções!$E$5:$E$203,MATCH($A1086&amp;"|"&amp;$F1086,Exceções!$F$5:$F$203,0))),""))</f>
        <v/>
      </c>
    </row>
    <row r="1087" spans="1:30" ht="15" hidden="1" customHeight="1" x14ac:dyDescent="0.25">
      <c r="A1087" s="31">
        <v>53291</v>
      </c>
      <c r="B1087" s="17" t="s">
        <v>21</v>
      </c>
      <c r="C1087" s="17" t="str">
        <f>IFERROR(INDEX(Cadastro!$C$5:$C$243,$AB1087),"NÃO INFORMADO")</f>
        <v>CAL</v>
      </c>
      <c r="D1087" s="17" t="str">
        <f>IFERROR(INDEX(Cadastro!$D$5:$D$243,$AB1087),"")</f>
        <v>6x1</v>
      </c>
      <c r="E1087" s="17" t="str">
        <f>IFERROR(INDEX(Cadastro!$G$5:$G$243,$AB1087),"")</f>
        <v>6x1</v>
      </c>
      <c r="F1087" s="29">
        <v>46321</v>
      </c>
      <c r="G1087" s="32" t="str">
        <f t="shared" si="96"/>
        <v>seg</v>
      </c>
      <c r="H1087" s="31" t="str">
        <f>IF($L1087=0,"",_xlfn.MINIFS(Dados!$Q:$Q,Dados!$A:$A,$A1087,Dados!$S:$S,$F1087))</f>
        <v/>
      </c>
      <c r="I1087" s="31" t="str">
        <f>IF($H1087="","",_xlfn.MAXIFS(Dados!$R:$R,Dados!$A:$A,$A1087,Dados!$S:$S,$F1087))</f>
        <v/>
      </c>
      <c r="J1087" s="32" t="str">
        <f>IF($D1087&lt;&gt;"Folguista","",IFERROR(INDEX(Parâmetros!$D$52:$G$52,1,MIN(4,MAX(1,$W1087))),""))</f>
        <v/>
      </c>
      <c r="K1087" s="32" t="str">
        <f>IF(OR($AC1087&lt;&gt;"",$Y1087="Folga",$Y1087="Folga trabalhada",$Y1087="Férias (cadastro)",$Y1087="Férias / afastamento",$Y1087="Indeterminado (início da série)"),"",IF(OR($D1087="6x1",$D1087="FF 6x1"),IF(OR(WEEKDAY($F1087,2)=6,WEEKDAY($F1087,2)=7),"6x1 sáb/dom","6x1"),IF($D1087="5x2","5x2",IF($H1087="",IF($D1087="Folguista",$J1087,$E1087),IF(OR($H1087&gt;=Parâmetros!$E$18,$H1087&lt;Parâmetros!$E$19),"C",IF($H1087&lt;Parâmetros!$E$20,"A","B"))))))</f>
        <v>6x1</v>
      </c>
      <c r="L1087" s="30">
        <f>SUMIFS(Dados!$E:$E,Dados!$A:$A,$A1087,Dados!$S:$S,$F1087)</f>
        <v>0</v>
      </c>
      <c r="M1087" s="30">
        <f>IFERROR(INDEX(Parâmetros!$E$6:$E$11,MATCH($K1087,Parâmetros!$A$6:$A$11,0)),"")</f>
        <v>8.8000000000000007</v>
      </c>
      <c r="N1087" s="33">
        <f t="shared" si="97"/>
        <v>0</v>
      </c>
      <c r="O1087" s="33">
        <f>Parâmetros!$E$13</f>
        <v>0.8</v>
      </c>
      <c r="P1087" s="32" t="str">
        <f>IF(OR($M1087="",$F1087&gt;Parâmetros!$E$14),"Não","Sim")</f>
        <v>Não</v>
      </c>
      <c r="Q1087" s="32" t="str">
        <f t="shared" si="98"/>
        <v/>
      </c>
      <c r="R1087" s="32" t="str">
        <f t="shared" si="99"/>
        <v/>
      </c>
      <c r="S1087" s="30" t="str">
        <f t="shared" si="100"/>
        <v/>
      </c>
      <c r="T1087" s="32" t="str">
        <f>IF($Q1087&lt;&gt;"Sim","",IF($N1087&gt;Parâmetros!$E$15,"Sim","Não"))</f>
        <v/>
      </c>
      <c r="U1087" s="17" t="str">
        <f t="shared" si="101"/>
        <v>Fora da apuração</v>
      </c>
      <c r="V1087" s="17" t="str">
        <f>IF($AC1087&lt;&gt;"",IF($L1087&gt;0,"ATENÇÃO · apontou em dia de "&amp;LOWER($AC1087)&amp;" cadastrado","Exceção cadastrada · "&amp;$AC1087)&amp;IF($AD1087="",""," · "&amp;$AD1087),IF($E1087="Férias",IF($L1087&gt;0,"ATENÇÃO · apontou estando de férias no cadastro","Férias no cadastro"),IF($Y1087="Férias / afastamento","Afastamento · "&amp;($Z1087+$AA1087-1)&amp;" dias seguidos sem apontamento",IF($Y1087="Folga trabalhada","ATENÇÃO · apontou em dia de folga da escala 5x2",IF($Y1087="Folga",IF(AND($D1087="5x2",OR(WEEKDAY($F1087,2)=6,WEEKDAY($F1087,2)=7)),"Folga de fim de semana da escala 5x2",IF(AND(OR($D1087="6x1",$D1087="FF 6x1"),WEEKDAY($F1087,2)=6,FALSE()),"Folga de fim de semana · apontou no domingo anterior",IF(AND(OR($D1087="6x1",$D1087="FF 6x1"),WEEKDAY($F1087,2)=7,AND($A1087=$A1086,$L1086&gt;0)),"Folga de fim de semana · apontou no sábado",IF(AND(OR($D1087="6x1",$D1087="FF 6x1"),OR(WEEKDAY($F1087,2)=6,WEEKDAY($F1087,2)=7)),"Folga de fim de semana · sem apontamento no sábado nem no domingo","Folga prevista pelo ciclo")))),IF($Y1087="Indeterminado (início da série)","Sem histórico anterior — informe o dia do ciclo no Cadastro",IF($Y1087="Falta de registro",IF(OR(OR($D1087="6x1",$D1087="FF 6x1"),$D1087="5x2"),"FALTA DE REGISTRO · dia útil da escala "&amp;$E1087,"FALTA DE REGISTRO · dia "&amp;$W1087&amp;" de "&amp;IFERROR(INDEX(Parâmetros!$B$39:$B$48,MATCH($E1087,Parâmetros!$A$39:$A$48,0)),99)&amp;" do ciclo"),IF(OR($D1087="6x1",$D1087="FF 6x1"),IF(OR(AND(WEEKDAY($F1087,2)=6,AND($A1087=$A1088,$L1088&gt;0)),AND(WEEKDAY($F1087,2)=7,AND($A1087=$A1086,$L1086&gt;0))),"ATENÇÃO · apontou sábado e domingo no mesmo fim de semana",IF(OR(WEEKDAY($F1087,2)=6,WEEKDAY($F1087,2)=7),"Jornada de fim de semana do 6x1",IF(OR($H1087&gt;=Parâmetros!$E$20,$H1087&lt;Parâmetros!$E$19),"ATENÇÃO · 6x1 apontou fora do horário diurno","Jornada fixa do 6x1"))),IF($D1087="5x2","Jornada fixa do 5x2",IF($D1087="Folguista",IF($J1087=$K1087,"Evidência confirma sequência","DIVERGE · sequência "&amp;$J1087&amp;" × evidência "&amp;$K1087),IF($K1087=$E1087,"Evidência confirma cadastro","DIVERGE · cadastro "&amp;$E1087&amp;" × evidência "&amp;$K1087)))))))))))</f>
        <v>FALTA DE REGISTRO · dia útil da escala 6x1</v>
      </c>
      <c r="W1087" s="34" t="str">
        <f>IF(OR(OR($D1087="6x1",$D1087="FF 6x1"),$D1087="5x2"),"",IF($AB1087&lt;&gt;$AB1086,IF(IFERROR(INDEX(Cadastro!$F$5:$F$243,$AB1087),"")="",IF($L1087&gt;0,1,0),IF(IFERROR(INDEX(Cadastro!$F$5:$F$243,$AB1087),"")&lt;=IFERROR(INDEX(Parâmetros!$B$39:$B$48,MATCH($E1087,Parâmetros!$A$39:$A$48,0)),99),IFERROR(INDEX(Cadastro!$F$5:$F$243,$AB1087),""),0)),IF($L1087&gt;0,IF(N($X1086)&gt;0,1,N($W1086)+1),IF(AND($L1087=0,OR(N($W1086)&gt;=IFERROR(INDEX(Parâmetros!$B$39:$B$48,MATCH($E1087,Parâmetros!$A$39:$A$48,0)),99),AND(N($X1086)&gt;0,N($X1086)&lt;IFERROR(INDEX(Parâmetros!$C$39:$C$48,MATCH($E1087,Parâmetros!$A$39:$A$48,0)),0)))),0,N($W1086)+1))))</f>
        <v/>
      </c>
      <c r="X1087" s="34" t="str">
        <f>IF(OR(OR($D1087="6x1",$D1087="FF 6x1"),$D1087="5x2"),"",IF($AB1087&lt;&gt;$AB1086,IF(IFERROR(INDEX(Cadastro!$F$5:$F$243,$AB1087),"")="",0,IF(IFERROR(INDEX(Cadastro!$F$5:$F$243,$AB1087),"")&gt;IFERROR(INDEX(Parâmetros!$B$39:$B$48,MATCH($E1087,Parâmetros!$A$39:$A$48,0)),99),IFERROR(INDEX(Cadastro!$F$5:$F$243,$AB1087),"")-IFERROR(INDEX(Parâmetros!$B$39:$B$48,MATCH($E1087,Parâmetros!$A$39:$A$48,0)),99),0)),IF(AND($L1087=0,OR(N($W1086)&gt;=IFERROR(INDEX(Parâmetros!$B$39:$B$48,MATCH($E1087,Parâmetros!$A$39:$A$48,0)),99),AND(N($X1086)&gt;0,N($X1086)&lt;IFERROR(INDEX(Parâmetros!$C$39:$C$48,MATCH($E1087,Parâmetros!$A$39:$A$48,0)),0)))),N($X1086)+1,0)))</f>
        <v/>
      </c>
      <c r="Y1087" t="str">
        <f>IF($AC1087&lt;&gt;"",IF($L1087&gt;0,$AC1087&amp;" · com apontamento",$AC1087),IF($E1087="Férias",IF($L1087&gt;0,"Férias · com apontamento","Férias (cadastro)"),IF(($Z1087+$AA1087-1)&gt;Parâmetros!$E$16,"Férias / afastamento",IF(AND($D1087="5x2",OR(WEEKDAY($F1087,2)=6,WEEKDAY($F1087,2)=7)),IF($L1087&gt;0,"Folga trabalhada","Folga"),IF($L1087&gt;0,"Trabalhado",IF(OR(OR($D1087="6x1",$D1087="FF 6x1"),$D1087="5x2"),IF(AND(OR($D1087="6x1",$D1087="FF 6x1"),OR(WEEKDAY($F1087,2)=6,WEEKDAY($F1087,2)=7)),"Folga","Falta de registro"),IF(AND($AB1087&lt;&gt;$AB1086,IFERROR(INDEX(Cadastro!$F$5:$F$243,$AB1087),"")=""),"Indeterminado (início da série)",IF($X1087&gt;0,"Folga","Falta de registro"))))))))</f>
        <v>Falta de registro</v>
      </c>
      <c r="Z1087" s="34">
        <f>IF(OR($L1087&gt;0,$F1087&gt;Parâmetros!$E$14),0,IF($A1087&lt;&gt;$A1086,1,N($Z1086)+1))</f>
        <v>0</v>
      </c>
      <c r="AA1087" s="34">
        <f>IF(OR($L1087&gt;0,$F1087&gt;Parâmetros!$E$14),0,IF(OR($A1087&lt;&gt;$A1088,$F1088&gt;Parâmetros!$E$14),1,N($AA1088)+1))</f>
        <v>0</v>
      </c>
      <c r="AB1087" s="31">
        <f>IFERROR(MATCH($A1087&amp;"|"&amp;TEXT(_xlfn.MAXIFS(Cadastro!$E$5:$E$243,Cadastro!$A$5:$A$243,$A1087,Cadastro!$E$5:$E$243,"&lt;="&amp;$F1087),"yyyymmdd"),Cadastro!$I$5:$I$243,0),"")</f>
        <v>146</v>
      </c>
      <c r="AC1087" t="str">
        <f>IFERROR(_xlfn.SINGLE(INDEX(Exceções!$D$5:$D$203,MATCH($A1087&amp;"|"&amp;$F1087,Exceções!$F$5:$F$203,0))),"")</f>
        <v/>
      </c>
      <c r="AD1087" t="str">
        <f>IF($AC1087="","",IFERROR(_xlfn.SINGLE(INDEX(Exceções!$E$5:$E$203,MATCH($A1087&amp;"|"&amp;$F1087,Exceções!$F$5:$F$203,0))),""))</f>
        <v/>
      </c>
    </row>
    <row r="1088" spans="1:30" ht="15" hidden="1" customHeight="1" x14ac:dyDescent="0.25">
      <c r="A1088" s="31">
        <v>53291</v>
      </c>
      <c r="B1088" s="17" t="s">
        <v>21</v>
      </c>
      <c r="C1088" s="17" t="str">
        <f>IFERROR(INDEX(Cadastro!$C$5:$C$243,$AB1088),"NÃO INFORMADO")</f>
        <v>CAL</v>
      </c>
      <c r="D1088" s="17" t="str">
        <f>IFERROR(INDEX(Cadastro!$D$5:$D$243,$AB1088),"")</f>
        <v>6x1</v>
      </c>
      <c r="E1088" s="17" t="str">
        <f>IFERROR(INDEX(Cadastro!$G$5:$G$243,$AB1088),"")</f>
        <v>6x1</v>
      </c>
      <c r="F1088" s="29">
        <v>46322</v>
      </c>
      <c r="G1088" s="32" t="str">
        <f t="shared" si="96"/>
        <v>ter</v>
      </c>
      <c r="H1088" s="31" t="str">
        <f>IF($L1088=0,"",_xlfn.MINIFS(Dados!$Q:$Q,Dados!$A:$A,$A1088,Dados!$S:$S,$F1088))</f>
        <v/>
      </c>
      <c r="I1088" s="31" t="str">
        <f>IF($H1088="","",_xlfn.MAXIFS(Dados!$R:$R,Dados!$A:$A,$A1088,Dados!$S:$S,$F1088))</f>
        <v/>
      </c>
      <c r="J1088" s="32" t="str">
        <f>IF($D1088&lt;&gt;"Folguista","",IFERROR(INDEX(Parâmetros!$D$52:$G$52,1,MIN(4,MAX(1,$W1088))),""))</f>
        <v/>
      </c>
      <c r="K1088" s="32" t="str">
        <f>IF(OR($AC1088&lt;&gt;"",$Y1088="Folga",$Y1088="Folga trabalhada",$Y1088="Férias (cadastro)",$Y1088="Férias / afastamento",$Y1088="Indeterminado (início da série)"),"",IF(OR($D1088="6x1",$D1088="FF 6x1"),IF(OR(WEEKDAY($F1088,2)=6,WEEKDAY($F1088,2)=7),"6x1 sáb/dom","6x1"),IF($D1088="5x2","5x2",IF($H1088="",IF($D1088="Folguista",$J1088,$E1088),IF(OR($H1088&gt;=Parâmetros!$E$18,$H1088&lt;Parâmetros!$E$19),"C",IF($H1088&lt;Parâmetros!$E$20,"A","B"))))))</f>
        <v>6x1</v>
      </c>
      <c r="L1088" s="30">
        <f>SUMIFS(Dados!$E:$E,Dados!$A:$A,$A1088,Dados!$S:$S,$F1088)</f>
        <v>0</v>
      </c>
      <c r="M1088" s="30">
        <f>IFERROR(INDEX(Parâmetros!$E$6:$E$11,MATCH($K1088,Parâmetros!$A$6:$A$11,0)),"")</f>
        <v>8.8000000000000007</v>
      </c>
      <c r="N1088" s="33">
        <f t="shared" si="97"/>
        <v>0</v>
      </c>
      <c r="O1088" s="33">
        <f>Parâmetros!$E$13</f>
        <v>0.8</v>
      </c>
      <c r="P1088" s="32" t="str">
        <f>IF(OR($M1088="",$F1088&gt;Parâmetros!$E$14),"Não","Sim")</f>
        <v>Não</v>
      </c>
      <c r="Q1088" s="32" t="str">
        <f t="shared" si="98"/>
        <v/>
      </c>
      <c r="R1088" s="32" t="str">
        <f t="shared" si="99"/>
        <v/>
      </c>
      <c r="S1088" s="30" t="str">
        <f t="shared" si="100"/>
        <v/>
      </c>
      <c r="T1088" s="32" t="str">
        <f>IF($Q1088&lt;&gt;"Sim","",IF($N1088&gt;Parâmetros!$E$15,"Sim","Não"))</f>
        <v/>
      </c>
      <c r="U1088" s="17" t="str">
        <f t="shared" si="101"/>
        <v>Fora da apuração</v>
      </c>
      <c r="V1088" s="17" t="str">
        <f>IF($AC1088&lt;&gt;"",IF($L1088&gt;0,"ATENÇÃO · apontou em dia de "&amp;LOWER($AC1088)&amp;" cadastrado","Exceção cadastrada · "&amp;$AC1088)&amp;IF($AD1088="",""," · "&amp;$AD1088),IF($E1088="Férias",IF($L1088&gt;0,"ATENÇÃO · apontou estando de férias no cadastro","Férias no cadastro"),IF($Y1088="Férias / afastamento","Afastamento · "&amp;($Z1088+$AA1088-1)&amp;" dias seguidos sem apontamento",IF($Y1088="Folga trabalhada","ATENÇÃO · apontou em dia de folga da escala 5x2",IF($Y1088="Folga",IF(AND($D1088="5x2",OR(WEEKDAY($F1088,2)=6,WEEKDAY($F1088,2)=7)),"Folga de fim de semana da escala 5x2",IF(AND(OR($D1088="6x1",$D1088="FF 6x1"),WEEKDAY($F1088,2)=6,FALSE()),"Folga de fim de semana · apontou no domingo anterior",IF(AND(OR($D1088="6x1",$D1088="FF 6x1"),WEEKDAY($F1088,2)=7,AND($A1088=$A1087,$L1087&gt;0)),"Folga de fim de semana · apontou no sábado",IF(AND(OR($D1088="6x1",$D1088="FF 6x1"),OR(WEEKDAY($F1088,2)=6,WEEKDAY($F1088,2)=7)),"Folga de fim de semana · sem apontamento no sábado nem no domingo","Folga prevista pelo ciclo")))),IF($Y1088="Indeterminado (início da série)","Sem histórico anterior — informe o dia do ciclo no Cadastro",IF($Y1088="Falta de registro",IF(OR(OR($D1088="6x1",$D1088="FF 6x1"),$D1088="5x2"),"FALTA DE REGISTRO · dia útil da escala "&amp;$E1088,"FALTA DE REGISTRO · dia "&amp;$W1088&amp;" de "&amp;IFERROR(INDEX(Parâmetros!$B$39:$B$48,MATCH($E1088,Parâmetros!$A$39:$A$48,0)),99)&amp;" do ciclo"),IF(OR($D1088="6x1",$D1088="FF 6x1"),IF(OR(AND(WEEKDAY($F1088,2)=6,AND($A1088=$A1089,$L1089&gt;0)),AND(WEEKDAY($F1088,2)=7,AND($A1088=$A1087,$L1087&gt;0))),"ATENÇÃO · apontou sábado e domingo no mesmo fim de semana",IF(OR(WEEKDAY($F1088,2)=6,WEEKDAY($F1088,2)=7),"Jornada de fim de semana do 6x1",IF(OR($H1088&gt;=Parâmetros!$E$20,$H1088&lt;Parâmetros!$E$19),"ATENÇÃO · 6x1 apontou fora do horário diurno","Jornada fixa do 6x1"))),IF($D1088="5x2","Jornada fixa do 5x2",IF($D1088="Folguista",IF($J1088=$K1088,"Evidência confirma sequência","DIVERGE · sequência "&amp;$J1088&amp;" × evidência "&amp;$K1088),IF($K1088=$E1088,"Evidência confirma cadastro","DIVERGE · cadastro "&amp;$E1088&amp;" × evidência "&amp;$K1088)))))))))))</f>
        <v>FALTA DE REGISTRO · dia útil da escala 6x1</v>
      </c>
      <c r="W1088" s="34" t="str">
        <f>IF(OR(OR($D1088="6x1",$D1088="FF 6x1"),$D1088="5x2"),"",IF($AB1088&lt;&gt;$AB1087,IF(IFERROR(INDEX(Cadastro!$F$5:$F$243,$AB1088),"")="",IF($L1088&gt;0,1,0),IF(IFERROR(INDEX(Cadastro!$F$5:$F$243,$AB1088),"")&lt;=IFERROR(INDEX(Parâmetros!$B$39:$B$48,MATCH($E1088,Parâmetros!$A$39:$A$48,0)),99),IFERROR(INDEX(Cadastro!$F$5:$F$243,$AB1088),""),0)),IF($L1088&gt;0,IF(N($X1087)&gt;0,1,N($W1087)+1),IF(AND($L1088=0,OR(N($W1087)&gt;=IFERROR(INDEX(Parâmetros!$B$39:$B$48,MATCH($E1088,Parâmetros!$A$39:$A$48,0)),99),AND(N($X1087)&gt;0,N($X1087)&lt;IFERROR(INDEX(Parâmetros!$C$39:$C$48,MATCH($E1088,Parâmetros!$A$39:$A$48,0)),0)))),0,N($W1087)+1))))</f>
        <v/>
      </c>
      <c r="X1088" s="34" t="str">
        <f>IF(OR(OR($D1088="6x1",$D1088="FF 6x1"),$D1088="5x2"),"",IF($AB1088&lt;&gt;$AB1087,IF(IFERROR(INDEX(Cadastro!$F$5:$F$243,$AB1088),"")="",0,IF(IFERROR(INDEX(Cadastro!$F$5:$F$243,$AB1088),"")&gt;IFERROR(INDEX(Parâmetros!$B$39:$B$48,MATCH($E1088,Parâmetros!$A$39:$A$48,0)),99),IFERROR(INDEX(Cadastro!$F$5:$F$243,$AB1088),"")-IFERROR(INDEX(Parâmetros!$B$39:$B$48,MATCH($E1088,Parâmetros!$A$39:$A$48,0)),99),0)),IF(AND($L1088=0,OR(N($W1087)&gt;=IFERROR(INDEX(Parâmetros!$B$39:$B$48,MATCH($E1088,Parâmetros!$A$39:$A$48,0)),99),AND(N($X1087)&gt;0,N($X1087)&lt;IFERROR(INDEX(Parâmetros!$C$39:$C$48,MATCH($E1088,Parâmetros!$A$39:$A$48,0)),0)))),N($X1087)+1,0)))</f>
        <v/>
      </c>
      <c r="Y1088" t="str">
        <f>IF($AC1088&lt;&gt;"",IF($L1088&gt;0,$AC1088&amp;" · com apontamento",$AC1088),IF($E1088="Férias",IF($L1088&gt;0,"Férias · com apontamento","Férias (cadastro)"),IF(($Z1088+$AA1088-1)&gt;Parâmetros!$E$16,"Férias / afastamento",IF(AND($D1088="5x2",OR(WEEKDAY($F1088,2)=6,WEEKDAY($F1088,2)=7)),IF($L1088&gt;0,"Folga trabalhada","Folga"),IF($L1088&gt;0,"Trabalhado",IF(OR(OR($D1088="6x1",$D1088="FF 6x1"),$D1088="5x2"),IF(AND(OR($D1088="6x1",$D1088="FF 6x1"),OR(WEEKDAY($F1088,2)=6,WEEKDAY($F1088,2)=7)),"Folga","Falta de registro"),IF(AND($AB1088&lt;&gt;$AB1087,IFERROR(INDEX(Cadastro!$F$5:$F$243,$AB1088),"")=""),"Indeterminado (início da série)",IF($X1088&gt;0,"Folga","Falta de registro"))))))))</f>
        <v>Falta de registro</v>
      </c>
      <c r="Z1088" s="34">
        <f>IF(OR($L1088&gt;0,$F1088&gt;Parâmetros!$E$14),0,IF($A1088&lt;&gt;$A1087,1,N($Z1087)+1))</f>
        <v>0</v>
      </c>
      <c r="AA1088" s="34">
        <f>IF(OR($L1088&gt;0,$F1088&gt;Parâmetros!$E$14),0,IF(OR($A1088&lt;&gt;$A1089,$F1089&gt;Parâmetros!$E$14),1,N($AA1089)+1))</f>
        <v>0</v>
      </c>
      <c r="AB1088" s="31">
        <f>IFERROR(MATCH($A1088&amp;"|"&amp;TEXT(_xlfn.MAXIFS(Cadastro!$E$5:$E$243,Cadastro!$A$5:$A$243,$A1088,Cadastro!$E$5:$E$243,"&lt;="&amp;$F1088),"yyyymmdd"),Cadastro!$I$5:$I$243,0),"")</f>
        <v>146</v>
      </c>
      <c r="AC1088" t="str">
        <f>IFERROR(_xlfn.SINGLE(INDEX(Exceções!$D$5:$D$203,MATCH($A1088&amp;"|"&amp;$F1088,Exceções!$F$5:$F$203,0))),"")</f>
        <v/>
      </c>
      <c r="AD1088" t="str">
        <f>IF($AC1088="","",IFERROR(_xlfn.SINGLE(INDEX(Exceções!$E$5:$E$203,MATCH($A1088&amp;"|"&amp;$F1088,Exceções!$F$5:$F$203,0))),""))</f>
        <v/>
      </c>
    </row>
    <row r="1089" spans="1:30" ht="15" hidden="1" customHeight="1" x14ac:dyDescent="0.25">
      <c r="A1089" s="31">
        <v>53291</v>
      </c>
      <c r="B1089" s="17" t="s">
        <v>21</v>
      </c>
      <c r="C1089" s="17" t="str">
        <f>IFERROR(INDEX(Cadastro!$C$5:$C$243,$AB1089),"NÃO INFORMADO")</f>
        <v>CAL</v>
      </c>
      <c r="D1089" s="17" t="str">
        <f>IFERROR(INDEX(Cadastro!$D$5:$D$243,$AB1089),"")</f>
        <v>6x1</v>
      </c>
      <c r="E1089" s="17" t="str">
        <f>IFERROR(INDEX(Cadastro!$G$5:$G$243,$AB1089),"")</f>
        <v>6x1</v>
      </c>
      <c r="F1089" s="29">
        <v>46323</v>
      </c>
      <c r="G1089" s="32" t="str">
        <f t="shared" si="96"/>
        <v>qua</v>
      </c>
      <c r="H1089" s="31" t="str">
        <f>IF($L1089=0,"",_xlfn.MINIFS(Dados!$Q:$Q,Dados!$A:$A,$A1089,Dados!$S:$S,$F1089))</f>
        <v/>
      </c>
      <c r="I1089" s="31" t="str">
        <f>IF($H1089="","",_xlfn.MAXIFS(Dados!$R:$R,Dados!$A:$A,$A1089,Dados!$S:$S,$F1089))</f>
        <v/>
      </c>
      <c r="J1089" s="32" t="str">
        <f>IF($D1089&lt;&gt;"Folguista","",IFERROR(INDEX(Parâmetros!$D$52:$G$52,1,MIN(4,MAX(1,$W1089))),""))</f>
        <v/>
      </c>
      <c r="K1089" s="32" t="str">
        <f>IF(OR($AC1089&lt;&gt;"",$Y1089="Folga",$Y1089="Folga trabalhada",$Y1089="Férias (cadastro)",$Y1089="Férias / afastamento",$Y1089="Indeterminado (início da série)"),"",IF(OR($D1089="6x1",$D1089="FF 6x1"),IF(OR(WEEKDAY($F1089,2)=6,WEEKDAY($F1089,2)=7),"6x1 sáb/dom","6x1"),IF($D1089="5x2","5x2",IF($H1089="",IF($D1089="Folguista",$J1089,$E1089),IF(OR($H1089&gt;=Parâmetros!$E$18,$H1089&lt;Parâmetros!$E$19),"C",IF($H1089&lt;Parâmetros!$E$20,"A","B"))))))</f>
        <v>6x1</v>
      </c>
      <c r="L1089" s="30">
        <f>SUMIFS(Dados!$E:$E,Dados!$A:$A,$A1089,Dados!$S:$S,$F1089)</f>
        <v>0</v>
      </c>
      <c r="M1089" s="30">
        <f>IFERROR(INDEX(Parâmetros!$E$6:$E$11,MATCH($K1089,Parâmetros!$A$6:$A$11,0)),"")</f>
        <v>8.8000000000000007</v>
      </c>
      <c r="N1089" s="33">
        <f t="shared" si="97"/>
        <v>0</v>
      </c>
      <c r="O1089" s="33">
        <f>Parâmetros!$E$13</f>
        <v>0.8</v>
      </c>
      <c r="P1089" s="32" t="str">
        <f>IF(OR($M1089="",$F1089&gt;Parâmetros!$E$14),"Não","Sim")</f>
        <v>Não</v>
      </c>
      <c r="Q1089" s="32" t="str">
        <f t="shared" si="98"/>
        <v/>
      </c>
      <c r="R1089" s="32" t="str">
        <f t="shared" si="99"/>
        <v/>
      </c>
      <c r="S1089" s="30" t="str">
        <f t="shared" si="100"/>
        <v/>
      </c>
      <c r="T1089" s="32" t="str">
        <f>IF($Q1089&lt;&gt;"Sim","",IF($N1089&gt;Parâmetros!$E$15,"Sim","Não"))</f>
        <v/>
      </c>
      <c r="U1089" s="17" t="str">
        <f t="shared" si="101"/>
        <v>Fora da apuração</v>
      </c>
      <c r="V1089" s="17" t="str">
        <f>IF($AC1089&lt;&gt;"",IF($L1089&gt;0,"ATENÇÃO · apontou em dia de "&amp;LOWER($AC1089)&amp;" cadastrado","Exceção cadastrada · "&amp;$AC1089)&amp;IF($AD1089="",""," · "&amp;$AD1089),IF($E1089="Férias",IF($L1089&gt;0,"ATENÇÃO · apontou estando de férias no cadastro","Férias no cadastro"),IF($Y1089="Férias / afastamento","Afastamento · "&amp;($Z1089+$AA1089-1)&amp;" dias seguidos sem apontamento",IF($Y1089="Folga trabalhada","ATENÇÃO · apontou em dia de folga da escala 5x2",IF($Y1089="Folga",IF(AND($D1089="5x2",OR(WEEKDAY($F1089,2)=6,WEEKDAY($F1089,2)=7)),"Folga de fim de semana da escala 5x2",IF(AND(OR($D1089="6x1",$D1089="FF 6x1"),WEEKDAY($F1089,2)=6,FALSE()),"Folga de fim de semana · apontou no domingo anterior",IF(AND(OR($D1089="6x1",$D1089="FF 6x1"),WEEKDAY($F1089,2)=7,AND($A1089=$A1088,$L1088&gt;0)),"Folga de fim de semana · apontou no sábado",IF(AND(OR($D1089="6x1",$D1089="FF 6x1"),OR(WEEKDAY($F1089,2)=6,WEEKDAY($F1089,2)=7)),"Folga de fim de semana · sem apontamento no sábado nem no domingo","Folga prevista pelo ciclo")))),IF($Y1089="Indeterminado (início da série)","Sem histórico anterior — informe o dia do ciclo no Cadastro",IF($Y1089="Falta de registro",IF(OR(OR($D1089="6x1",$D1089="FF 6x1"),$D1089="5x2"),"FALTA DE REGISTRO · dia útil da escala "&amp;$E1089,"FALTA DE REGISTRO · dia "&amp;$W1089&amp;" de "&amp;IFERROR(INDEX(Parâmetros!$B$39:$B$48,MATCH($E1089,Parâmetros!$A$39:$A$48,0)),99)&amp;" do ciclo"),IF(OR($D1089="6x1",$D1089="FF 6x1"),IF(OR(AND(WEEKDAY($F1089,2)=6,AND($A1089=$A1090,$L1090&gt;0)),AND(WEEKDAY($F1089,2)=7,AND($A1089=$A1088,$L1088&gt;0))),"ATENÇÃO · apontou sábado e domingo no mesmo fim de semana",IF(OR(WEEKDAY($F1089,2)=6,WEEKDAY($F1089,2)=7),"Jornada de fim de semana do 6x1",IF(OR($H1089&gt;=Parâmetros!$E$20,$H1089&lt;Parâmetros!$E$19),"ATENÇÃO · 6x1 apontou fora do horário diurno","Jornada fixa do 6x1"))),IF($D1089="5x2","Jornada fixa do 5x2",IF($D1089="Folguista",IF($J1089=$K1089,"Evidência confirma sequência","DIVERGE · sequência "&amp;$J1089&amp;" × evidência "&amp;$K1089),IF($K1089=$E1089,"Evidência confirma cadastro","DIVERGE · cadastro "&amp;$E1089&amp;" × evidência "&amp;$K1089)))))))))))</f>
        <v>FALTA DE REGISTRO · dia útil da escala 6x1</v>
      </c>
      <c r="W1089" s="34" t="str">
        <f>IF(OR(OR($D1089="6x1",$D1089="FF 6x1"),$D1089="5x2"),"",IF($AB1089&lt;&gt;$AB1088,IF(IFERROR(INDEX(Cadastro!$F$5:$F$243,$AB1089),"")="",IF($L1089&gt;0,1,0),IF(IFERROR(INDEX(Cadastro!$F$5:$F$243,$AB1089),"")&lt;=IFERROR(INDEX(Parâmetros!$B$39:$B$48,MATCH($E1089,Parâmetros!$A$39:$A$48,0)),99),IFERROR(INDEX(Cadastro!$F$5:$F$243,$AB1089),""),0)),IF($L1089&gt;0,IF(N($X1088)&gt;0,1,N($W1088)+1),IF(AND($L1089=0,OR(N($W1088)&gt;=IFERROR(INDEX(Parâmetros!$B$39:$B$48,MATCH($E1089,Parâmetros!$A$39:$A$48,0)),99),AND(N($X1088)&gt;0,N($X1088)&lt;IFERROR(INDEX(Parâmetros!$C$39:$C$48,MATCH($E1089,Parâmetros!$A$39:$A$48,0)),0)))),0,N($W1088)+1))))</f>
        <v/>
      </c>
      <c r="X1089" s="34" t="str">
        <f>IF(OR(OR($D1089="6x1",$D1089="FF 6x1"),$D1089="5x2"),"",IF($AB1089&lt;&gt;$AB1088,IF(IFERROR(INDEX(Cadastro!$F$5:$F$243,$AB1089),"")="",0,IF(IFERROR(INDEX(Cadastro!$F$5:$F$243,$AB1089),"")&gt;IFERROR(INDEX(Parâmetros!$B$39:$B$48,MATCH($E1089,Parâmetros!$A$39:$A$48,0)),99),IFERROR(INDEX(Cadastro!$F$5:$F$243,$AB1089),"")-IFERROR(INDEX(Parâmetros!$B$39:$B$48,MATCH($E1089,Parâmetros!$A$39:$A$48,0)),99),0)),IF(AND($L1089=0,OR(N($W1088)&gt;=IFERROR(INDEX(Parâmetros!$B$39:$B$48,MATCH($E1089,Parâmetros!$A$39:$A$48,0)),99),AND(N($X1088)&gt;0,N($X1088)&lt;IFERROR(INDEX(Parâmetros!$C$39:$C$48,MATCH($E1089,Parâmetros!$A$39:$A$48,0)),0)))),N($X1088)+1,0)))</f>
        <v/>
      </c>
      <c r="Y1089" t="str">
        <f>IF($AC1089&lt;&gt;"",IF($L1089&gt;0,$AC1089&amp;" · com apontamento",$AC1089),IF($E1089="Férias",IF($L1089&gt;0,"Férias · com apontamento","Férias (cadastro)"),IF(($Z1089+$AA1089-1)&gt;Parâmetros!$E$16,"Férias / afastamento",IF(AND($D1089="5x2",OR(WEEKDAY($F1089,2)=6,WEEKDAY($F1089,2)=7)),IF($L1089&gt;0,"Folga trabalhada","Folga"),IF($L1089&gt;0,"Trabalhado",IF(OR(OR($D1089="6x1",$D1089="FF 6x1"),$D1089="5x2"),IF(AND(OR($D1089="6x1",$D1089="FF 6x1"),OR(WEEKDAY($F1089,2)=6,WEEKDAY($F1089,2)=7)),"Folga","Falta de registro"),IF(AND($AB1089&lt;&gt;$AB1088,IFERROR(INDEX(Cadastro!$F$5:$F$243,$AB1089),"")=""),"Indeterminado (início da série)",IF($X1089&gt;0,"Folga","Falta de registro"))))))))</f>
        <v>Falta de registro</v>
      </c>
      <c r="Z1089" s="34">
        <f>IF(OR($L1089&gt;0,$F1089&gt;Parâmetros!$E$14),0,IF($A1089&lt;&gt;$A1088,1,N($Z1088)+1))</f>
        <v>0</v>
      </c>
      <c r="AA1089" s="34">
        <f>IF(OR($L1089&gt;0,$F1089&gt;Parâmetros!$E$14),0,IF(OR($A1089&lt;&gt;$A1090,$F1090&gt;Parâmetros!$E$14),1,N($AA1090)+1))</f>
        <v>0</v>
      </c>
      <c r="AB1089" s="31">
        <f>IFERROR(MATCH($A1089&amp;"|"&amp;TEXT(_xlfn.MAXIFS(Cadastro!$E$5:$E$243,Cadastro!$A$5:$A$243,$A1089,Cadastro!$E$5:$E$243,"&lt;="&amp;$F1089),"yyyymmdd"),Cadastro!$I$5:$I$243,0),"")</f>
        <v>146</v>
      </c>
      <c r="AC1089" t="str">
        <f>IFERROR(_xlfn.SINGLE(INDEX(Exceções!$D$5:$D$203,MATCH($A1089&amp;"|"&amp;$F1089,Exceções!$F$5:$F$203,0))),"")</f>
        <v/>
      </c>
      <c r="AD1089" t="str">
        <f>IF($AC1089="","",IFERROR(_xlfn.SINGLE(INDEX(Exceções!$E$5:$E$203,MATCH($A1089&amp;"|"&amp;$F1089,Exceções!$F$5:$F$203,0))),""))</f>
        <v/>
      </c>
    </row>
    <row r="1090" spans="1:30" ht="15" hidden="1" customHeight="1" x14ac:dyDescent="0.25">
      <c r="A1090" s="31">
        <v>53291</v>
      </c>
      <c r="B1090" s="17" t="s">
        <v>21</v>
      </c>
      <c r="C1090" s="17" t="str">
        <f>IFERROR(INDEX(Cadastro!$C$5:$C$243,$AB1090),"NÃO INFORMADO")</f>
        <v>CAL</v>
      </c>
      <c r="D1090" s="17" t="str">
        <f>IFERROR(INDEX(Cadastro!$D$5:$D$243,$AB1090),"")</f>
        <v>6x1</v>
      </c>
      <c r="E1090" s="17" t="str">
        <f>IFERROR(INDEX(Cadastro!$G$5:$G$243,$AB1090),"")</f>
        <v>6x1</v>
      </c>
      <c r="F1090" s="29">
        <v>46324</v>
      </c>
      <c r="G1090" s="32" t="str">
        <f t="shared" ref="G1090:G1153" si="102">CHOOSE(WEEKDAY($F1090,1),"dom","seg","ter","qua","qui","sex","sáb")</f>
        <v>qui</v>
      </c>
      <c r="H1090" s="31" t="str">
        <f>IF($L1090=0,"",_xlfn.MINIFS(Dados!$Q:$Q,Dados!$A:$A,$A1090,Dados!$S:$S,$F1090))</f>
        <v/>
      </c>
      <c r="I1090" s="31" t="str">
        <f>IF($H1090="","",_xlfn.MAXIFS(Dados!$R:$R,Dados!$A:$A,$A1090,Dados!$S:$S,$F1090))</f>
        <v/>
      </c>
      <c r="J1090" s="32" t="str">
        <f>IF($D1090&lt;&gt;"Folguista","",IFERROR(INDEX(Parâmetros!$D$52:$G$52,1,MIN(4,MAX(1,$W1090))),""))</f>
        <v/>
      </c>
      <c r="K1090" s="32" t="str">
        <f>IF(OR($AC1090&lt;&gt;"",$Y1090="Folga",$Y1090="Folga trabalhada",$Y1090="Férias (cadastro)",$Y1090="Férias / afastamento",$Y1090="Indeterminado (início da série)"),"",IF(OR($D1090="6x1",$D1090="FF 6x1"),IF(OR(WEEKDAY($F1090,2)=6,WEEKDAY($F1090,2)=7),"6x1 sáb/dom","6x1"),IF($D1090="5x2","5x2",IF($H1090="",IF($D1090="Folguista",$J1090,$E1090),IF(OR($H1090&gt;=Parâmetros!$E$18,$H1090&lt;Parâmetros!$E$19),"C",IF($H1090&lt;Parâmetros!$E$20,"A","B"))))))</f>
        <v>6x1</v>
      </c>
      <c r="L1090" s="30">
        <f>SUMIFS(Dados!$E:$E,Dados!$A:$A,$A1090,Dados!$S:$S,$F1090)</f>
        <v>0</v>
      </c>
      <c r="M1090" s="30">
        <f>IFERROR(INDEX(Parâmetros!$E$6:$E$11,MATCH($K1090,Parâmetros!$A$6:$A$11,0)),"")</f>
        <v>8.8000000000000007</v>
      </c>
      <c r="N1090" s="33">
        <f t="shared" ref="N1090:N1153" si="103">IFERROR($L1090/$M1090,"")</f>
        <v>0</v>
      </c>
      <c r="O1090" s="33">
        <f>Parâmetros!$E$13</f>
        <v>0.8</v>
      </c>
      <c r="P1090" s="32" t="str">
        <f>IF(OR($M1090="",$F1090&gt;Parâmetros!$E$14),"Não","Sim")</f>
        <v>Não</v>
      </c>
      <c r="Q1090" s="32" t="str">
        <f t="shared" ref="Q1090:Q1153" si="104">IF($P1090="Não","",IF($L1090&gt;0,"Sim","Não"))</f>
        <v/>
      </c>
      <c r="R1090" s="32" t="str">
        <f t="shared" ref="R1090:R1153" si="105">IF($Q1090&lt;&gt;"Sim","",IF($N1090&gt;=$O1090,"Sim","Não"))</f>
        <v/>
      </c>
      <c r="S1090" s="30" t="str">
        <f t="shared" ref="S1090:S1153" si="106">IF($Q1090&lt;&gt;"Sim","",MAX(0,$M1090*$O1090-$L1090))</f>
        <v/>
      </c>
      <c r="T1090" s="32" t="str">
        <f>IF($Q1090&lt;&gt;"Sim","",IF($N1090&gt;Parâmetros!$E$15,"Sim","Não"))</f>
        <v/>
      </c>
      <c r="U1090" s="17" t="str">
        <f t="shared" ref="U1090:U1153" si="107">IF($AC1090&lt;&gt;"",$AC1090,IF($P1090="Não",IF($Y1090="Folga","Folga",IF(LEFT($Y1090,6)="Férias","Férias / afastamento",IF($Y1090="Indeterminado (início da série)","Início da série","Fora da apuração"))),IF($Q1090="Não","Falta de registro",IF($R1090="Sim","Na meta","Abaixo da meta"))))</f>
        <v>Fora da apuração</v>
      </c>
      <c r="V1090" s="17" t="str">
        <f>IF($AC1090&lt;&gt;"",IF($L1090&gt;0,"ATENÇÃO · apontou em dia de "&amp;LOWER($AC1090)&amp;" cadastrado","Exceção cadastrada · "&amp;$AC1090)&amp;IF($AD1090="",""," · "&amp;$AD1090),IF($E1090="Férias",IF($L1090&gt;0,"ATENÇÃO · apontou estando de férias no cadastro","Férias no cadastro"),IF($Y1090="Férias / afastamento","Afastamento · "&amp;($Z1090+$AA1090-1)&amp;" dias seguidos sem apontamento",IF($Y1090="Folga trabalhada","ATENÇÃO · apontou em dia de folga da escala 5x2",IF($Y1090="Folga",IF(AND($D1090="5x2",OR(WEEKDAY($F1090,2)=6,WEEKDAY($F1090,2)=7)),"Folga de fim de semana da escala 5x2",IF(AND(OR($D1090="6x1",$D1090="FF 6x1"),WEEKDAY($F1090,2)=6,FALSE()),"Folga de fim de semana · apontou no domingo anterior",IF(AND(OR($D1090="6x1",$D1090="FF 6x1"),WEEKDAY($F1090,2)=7,AND($A1090=$A1089,$L1089&gt;0)),"Folga de fim de semana · apontou no sábado",IF(AND(OR($D1090="6x1",$D1090="FF 6x1"),OR(WEEKDAY($F1090,2)=6,WEEKDAY($F1090,2)=7)),"Folga de fim de semana · sem apontamento no sábado nem no domingo","Folga prevista pelo ciclo")))),IF($Y1090="Indeterminado (início da série)","Sem histórico anterior — informe o dia do ciclo no Cadastro",IF($Y1090="Falta de registro",IF(OR(OR($D1090="6x1",$D1090="FF 6x1"),$D1090="5x2"),"FALTA DE REGISTRO · dia útil da escala "&amp;$E1090,"FALTA DE REGISTRO · dia "&amp;$W1090&amp;" de "&amp;IFERROR(INDEX(Parâmetros!$B$39:$B$48,MATCH($E1090,Parâmetros!$A$39:$A$48,0)),99)&amp;" do ciclo"),IF(OR($D1090="6x1",$D1090="FF 6x1"),IF(OR(AND(WEEKDAY($F1090,2)=6,AND($A1090=$A1091,$L1091&gt;0)),AND(WEEKDAY($F1090,2)=7,AND($A1090=$A1089,$L1089&gt;0))),"ATENÇÃO · apontou sábado e domingo no mesmo fim de semana",IF(OR(WEEKDAY($F1090,2)=6,WEEKDAY($F1090,2)=7),"Jornada de fim de semana do 6x1",IF(OR($H1090&gt;=Parâmetros!$E$20,$H1090&lt;Parâmetros!$E$19),"ATENÇÃO · 6x1 apontou fora do horário diurno","Jornada fixa do 6x1"))),IF($D1090="5x2","Jornada fixa do 5x2",IF($D1090="Folguista",IF($J1090=$K1090,"Evidência confirma sequência","DIVERGE · sequência "&amp;$J1090&amp;" × evidência "&amp;$K1090),IF($K1090=$E1090,"Evidência confirma cadastro","DIVERGE · cadastro "&amp;$E1090&amp;" × evidência "&amp;$K1090)))))))))))</f>
        <v>FALTA DE REGISTRO · dia útil da escala 6x1</v>
      </c>
      <c r="W1090" s="34" t="str">
        <f>IF(OR(OR($D1090="6x1",$D1090="FF 6x1"),$D1090="5x2"),"",IF($AB1090&lt;&gt;$AB1089,IF(IFERROR(INDEX(Cadastro!$F$5:$F$243,$AB1090),"")="",IF($L1090&gt;0,1,0),IF(IFERROR(INDEX(Cadastro!$F$5:$F$243,$AB1090),"")&lt;=IFERROR(INDEX(Parâmetros!$B$39:$B$48,MATCH($E1090,Parâmetros!$A$39:$A$48,0)),99),IFERROR(INDEX(Cadastro!$F$5:$F$243,$AB1090),""),0)),IF($L1090&gt;0,IF(N($X1089)&gt;0,1,N($W1089)+1),IF(AND($L1090=0,OR(N($W1089)&gt;=IFERROR(INDEX(Parâmetros!$B$39:$B$48,MATCH($E1090,Parâmetros!$A$39:$A$48,0)),99),AND(N($X1089)&gt;0,N($X1089)&lt;IFERROR(INDEX(Parâmetros!$C$39:$C$48,MATCH($E1090,Parâmetros!$A$39:$A$48,0)),0)))),0,N($W1089)+1))))</f>
        <v/>
      </c>
      <c r="X1090" s="34" t="str">
        <f>IF(OR(OR($D1090="6x1",$D1090="FF 6x1"),$D1090="5x2"),"",IF($AB1090&lt;&gt;$AB1089,IF(IFERROR(INDEX(Cadastro!$F$5:$F$243,$AB1090),"")="",0,IF(IFERROR(INDEX(Cadastro!$F$5:$F$243,$AB1090),"")&gt;IFERROR(INDEX(Parâmetros!$B$39:$B$48,MATCH($E1090,Parâmetros!$A$39:$A$48,0)),99),IFERROR(INDEX(Cadastro!$F$5:$F$243,$AB1090),"")-IFERROR(INDEX(Parâmetros!$B$39:$B$48,MATCH($E1090,Parâmetros!$A$39:$A$48,0)),99),0)),IF(AND($L1090=0,OR(N($W1089)&gt;=IFERROR(INDEX(Parâmetros!$B$39:$B$48,MATCH($E1090,Parâmetros!$A$39:$A$48,0)),99),AND(N($X1089)&gt;0,N($X1089)&lt;IFERROR(INDEX(Parâmetros!$C$39:$C$48,MATCH($E1090,Parâmetros!$A$39:$A$48,0)),0)))),N($X1089)+1,0)))</f>
        <v/>
      </c>
      <c r="Y1090" t="str">
        <f>IF($AC1090&lt;&gt;"",IF($L1090&gt;0,$AC1090&amp;" · com apontamento",$AC1090),IF($E1090="Férias",IF($L1090&gt;0,"Férias · com apontamento","Férias (cadastro)"),IF(($Z1090+$AA1090-1)&gt;Parâmetros!$E$16,"Férias / afastamento",IF(AND($D1090="5x2",OR(WEEKDAY($F1090,2)=6,WEEKDAY($F1090,2)=7)),IF($L1090&gt;0,"Folga trabalhada","Folga"),IF($L1090&gt;0,"Trabalhado",IF(OR(OR($D1090="6x1",$D1090="FF 6x1"),$D1090="5x2"),IF(AND(OR($D1090="6x1",$D1090="FF 6x1"),OR(WEEKDAY($F1090,2)=6,WEEKDAY($F1090,2)=7)),"Folga","Falta de registro"),IF(AND($AB1090&lt;&gt;$AB1089,IFERROR(INDEX(Cadastro!$F$5:$F$243,$AB1090),"")=""),"Indeterminado (início da série)",IF($X1090&gt;0,"Folga","Falta de registro"))))))))</f>
        <v>Falta de registro</v>
      </c>
      <c r="Z1090" s="34">
        <f>IF(OR($L1090&gt;0,$F1090&gt;Parâmetros!$E$14),0,IF($A1090&lt;&gt;$A1089,1,N($Z1089)+1))</f>
        <v>0</v>
      </c>
      <c r="AA1090" s="34">
        <f>IF(OR($L1090&gt;0,$F1090&gt;Parâmetros!$E$14),0,IF(OR($A1090&lt;&gt;$A1091,$F1091&gt;Parâmetros!$E$14),1,N($AA1091)+1))</f>
        <v>0</v>
      </c>
      <c r="AB1090" s="31">
        <f>IFERROR(MATCH($A1090&amp;"|"&amp;TEXT(_xlfn.MAXIFS(Cadastro!$E$5:$E$243,Cadastro!$A$5:$A$243,$A1090,Cadastro!$E$5:$E$243,"&lt;="&amp;$F1090),"yyyymmdd"),Cadastro!$I$5:$I$243,0),"")</f>
        <v>146</v>
      </c>
      <c r="AC1090" t="str">
        <f>IFERROR(_xlfn.SINGLE(INDEX(Exceções!$D$5:$D$203,MATCH($A1090&amp;"|"&amp;$F1090,Exceções!$F$5:$F$203,0))),"")</f>
        <v/>
      </c>
      <c r="AD1090" t="str">
        <f>IF($AC1090="","",IFERROR(_xlfn.SINGLE(INDEX(Exceções!$E$5:$E$203,MATCH($A1090&amp;"|"&amp;$F1090,Exceções!$F$5:$F$203,0))),""))</f>
        <v/>
      </c>
    </row>
    <row r="1091" spans="1:30" ht="15" hidden="1" customHeight="1" x14ac:dyDescent="0.25">
      <c r="A1091" s="31">
        <v>53291</v>
      </c>
      <c r="B1091" s="17" t="s">
        <v>21</v>
      </c>
      <c r="C1091" s="17" t="str">
        <f>IFERROR(INDEX(Cadastro!$C$5:$C$243,$AB1091),"NÃO INFORMADO")</f>
        <v>CAL</v>
      </c>
      <c r="D1091" s="17" t="str">
        <f>IFERROR(INDEX(Cadastro!$D$5:$D$243,$AB1091),"")</f>
        <v>6x1</v>
      </c>
      <c r="E1091" s="17" t="str">
        <f>IFERROR(INDEX(Cadastro!$G$5:$G$243,$AB1091),"")</f>
        <v>6x1</v>
      </c>
      <c r="F1091" s="29">
        <v>46325</v>
      </c>
      <c r="G1091" s="32" t="str">
        <f t="shared" si="102"/>
        <v>sex</v>
      </c>
      <c r="H1091" s="31" t="str">
        <f>IF($L1091=0,"",_xlfn.MINIFS(Dados!$Q:$Q,Dados!$A:$A,$A1091,Dados!$S:$S,$F1091))</f>
        <v/>
      </c>
      <c r="I1091" s="31" t="str">
        <f>IF($H1091="","",_xlfn.MAXIFS(Dados!$R:$R,Dados!$A:$A,$A1091,Dados!$S:$S,$F1091))</f>
        <v/>
      </c>
      <c r="J1091" s="32" t="str">
        <f>IF($D1091&lt;&gt;"Folguista","",IFERROR(INDEX(Parâmetros!$D$52:$G$52,1,MIN(4,MAX(1,$W1091))),""))</f>
        <v/>
      </c>
      <c r="K1091" s="32" t="str">
        <f>IF(OR($AC1091&lt;&gt;"",$Y1091="Folga",$Y1091="Folga trabalhada",$Y1091="Férias (cadastro)",$Y1091="Férias / afastamento",$Y1091="Indeterminado (início da série)"),"",IF(OR($D1091="6x1",$D1091="FF 6x1"),IF(OR(WEEKDAY($F1091,2)=6,WEEKDAY($F1091,2)=7),"6x1 sáb/dom","6x1"),IF($D1091="5x2","5x2",IF($H1091="",IF($D1091="Folguista",$J1091,$E1091),IF(OR($H1091&gt;=Parâmetros!$E$18,$H1091&lt;Parâmetros!$E$19),"C",IF($H1091&lt;Parâmetros!$E$20,"A","B"))))))</f>
        <v>6x1</v>
      </c>
      <c r="L1091" s="30">
        <f>SUMIFS(Dados!$E:$E,Dados!$A:$A,$A1091,Dados!$S:$S,$F1091)</f>
        <v>0</v>
      </c>
      <c r="M1091" s="30">
        <f>IFERROR(INDEX(Parâmetros!$E$6:$E$11,MATCH($K1091,Parâmetros!$A$6:$A$11,0)),"")</f>
        <v>8.8000000000000007</v>
      </c>
      <c r="N1091" s="33">
        <f t="shared" si="103"/>
        <v>0</v>
      </c>
      <c r="O1091" s="33">
        <f>Parâmetros!$E$13</f>
        <v>0.8</v>
      </c>
      <c r="P1091" s="32" t="str">
        <f>IF(OR($M1091="",$F1091&gt;Parâmetros!$E$14),"Não","Sim")</f>
        <v>Não</v>
      </c>
      <c r="Q1091" s="32" t="str">
        <f t="shared" si="104"/>
        <v/>
      </c>
      <c r="R1091" s="32" t="str">
        <f t="shared" si="105"/>
        <v/>
      </c>
      <c r="S1091" s="30" t="str">
        <f t="shared" si="106"/>
        <v/>
      </c>
      <c r="T1091" s="32" t="str">
        <f>IF($Q1091&lt;&gt;"Sim","",IF($N1091&gt;Parâmetros!$E$15,"Sim","Não"))</f>
        <v/>
      </c>
      <c r="U1091" s="17" t="str">
        <f t="shared" si="107"/>
        <v>Fora da apuração</v>
      </c>
      <c r="V1091" s="17" t="str">
        <f>IF($AC1091&lt;&gt;"",IF($L1091&gt;0,"ATENÇÃO · apontou em dia de "&amp;LOWER($AC1091)&amp;" cadastrado","Exceção cadastrada · "&amp;$AC1091)&amp;IF($AD1091="",""," · "&amp;$AD1091),IF($E1091="Férias",IF($L1091&gt;0,"ATENÇÃO · apontou estando de férias no cadastro","Férias no cadastro"),IF($Y1091="Férias / afastamento","Afastamento · "&amp;($Z1091+$AA1091-1)&amp;" dias seguidos sem apontamento",IF($Y1091="Folga trabalhada","ATENÇÃO · apontou em dia de folga da escala 5x2",IF($Y1091="Folga",IF(AND($D1091="5x2",OR(WEEKDAY($F1091,2)=6,WEEKDAY($F1091,2)=7)),"Folga de fim de semana da escala 5x2",IF(AND(OR($D1091="6x1",$D1091="FF 6x1"),WEEKDAY($F1091,2)=6,FALSE()),"Folga de fim de semana · apontou no domingo anterior",IF(AND(OR($D1091="6x1",$D1091="FF 6x1"),WEEKDAY($F1091,2)=7,AND($A1091=$A1090,$L1090&gt;0)),"Folga de fim de semana · apontou no sábado",IF(AND(OR($D1091="6x1",$D1091="FF 6x1"),OR(WEEKDAY($F1091,2)=6,WEEKDAY($F1091,2)=7)),"Folga de fim de semana · sem apontamento no sábado nem no domingo","Folga prevista pelo ciclo")))),IF($Y1091="Indeterminado (início da série)","Sem histórico anterior — informe o dia do ciclo no Cadastro",IF($Y1091="Falta de registro",IF(OR(OR($D1091="6x1",$D1091="FF 6x1"),$D1091="5x2"),"FALTA DE REGISTRO · dia útil da escala "&amp;$E1091,"FALTA DE REGISTRO · dia "&amp;$W1091&amp;" de "&amp;IFERROR(INDEX(Parâmetros!$B$39:$B$48,MATCH($E1091,Parâmetros!$A$39:$A$48,0)),99)&amp;" do ciclo"),IF(OR($D1091="6x1",$D1091="FF 6x1"),IF(OR(AND(WEEKDAY($F1091,2)=6,AND($A1091=$A1092,$L1092&gt;0)),AND(WEEKDAY($F1091,2)=7,AND($A1091=$A1090,$L1090&gt;0))),"ATENÇÃO · apontou sábado e domingo no mesmo fim de semana",IF(OR(WEEKDAY($F1091,2)=6,WEEKDAY($F1091,2)=7),"Jornada de fim de semana do 6x1",IF(OR($H1091&gt;=Parâmetros!$E$20,$H1091&lt;Parâmetros!$E$19),"ATENÇÃO · 6x1 apontou fora do horário diurno","Jornada fixa do 6x1"))),IF($D1091="5x2","Jornada fixa do 5x2",IF($D1091="Folguista",IF($J1091=$K1091,"Evidência confirma sequência","DIVERGE · sequência "&amp;$J1091&amp;" × evidência "&amp;$K1091),IF($K1091=$E1091,"Evidência confirma cadastro","DIVERGE · cadastro "&amp;$E1091&amp;" × evidência "&amp;$K1091)))))))))))</f>
        <v>FALTA DE REGISTRO · dia útil da escala 6x1</v>
      </c>
      <c r="W1091" s="34" t="str">
        <f>IF(OR(OR($D1091="6x1",$D1091="FF 6x1"),$D1091="5x2"),"",IF($AB1091&lt;&gt;$AB1090,IF(IFERROR(INDEX(Cadastro!$F$5:$F$243,$AB1091),"")="",IF($L1091&gt;0,1,0),IF(IFERROR(INDEX(Cadastro!$F$5:$F$243,$AB1091),"")&lt;=IFERROR(INDEX(Parâmetros!$B$39:$B$48,MATCH($E1091,Parâmetros!$A$39:$A$48,0)),99),IFERROR(INDEX(Cadastro!$F$5:$F$243,$AB1091),""),0)),IF($L1091&gt;0,IF(N($X1090)&gt;0,1,N($W1090)+1),IF(AND($L1091=0,OR(N($W1090)&gt;=IFERROR(INDEX(Parâmetros!$B$39:$B$48,MATCH($E1091,Parâmetros!$A$39:$A$48,0)),99),AND(N($X1090)&gt;0,N($X1090)&lt;IFERROR(INDEX(Parâmetros!$C$39:$C$48,MATCH($E1091,Parâmetros!$A$39:$A$48,0)),0)))),0,N($W1090)+1))))</f>
        <v/>
      </c>
      <c r="X1091" s="34" t="str">
        <f>IF(OR(OR($D1091="6x1",$D1091="FF 6x1"),$D1091="5x2"),"",IF($AB1091&lt;&gt;$AB1090,IF(IFERROR(INDEX(Cadastro!$F$5:$F$243,$AB1091),"")="",0,IF(IFERROR(INDEX(Cadastro!$F$5:$F$243,$AB1091),"")&gt;IFERROR(INDEX(Parâmetros!$B$39:$B$48,MATCH($E1091,Parâmetros!$A$39:$A$48,0)),99),IFERROR(INDEX(Cadastro!$F$5:$F$243,$AB1091),"")-IFERROR(INDEX(Parâmetros!$B$39:$B$48,MATCH($E1091,Parâmetros!$A$39:$A$48,0)),99),0)),IF(AND($L1091=0,OR(N($W1090)&gt;=IFERROR(INDEX(Parâmetros!$B$39:$B$48,MATCH($E1091,Parâmetros!$A$39:$A$48,0)),99),AND(N($X1090)&gt;0,N($X1090)&lt;IFERROR(INDEX(Parâmetros!$C$39:$C$48,MATCH($E1091,Parâmetros!$A$39:$A$48,0)),0)))),N($X1090)+1,0)))</f>
        <v/>
      </c>
      <c r="Y1091" t="str">
        <f>IF($AC1091&lt;&gt;"",IF($L1091&gt;0,$AC1091&amp;" · com apontamento",$AC1091),IF($E1091="Férias",IF($L1091&gt;0,"Férias · com apontamento","Férias (cadastro)"),IF(($Z1091+$AA1091-1)&gt;Parâmetros!$E$16,"Férias / afastamento",IF(AND($D1091="5x2",OR(WEEKDAY($F1091,2)=6,WEEKDAY($F1091,2)=7)),IF($L1091&gt;0,"Folga trabalhada","Folga"),IF($L1091&gt;0,"Trabalhado",IF(OR(OR($D1091="6x1",$D1091="FF 6x1"),$D1091="5x2"),IF(AND(OR($D1091="6x1",$D1091="FF 6x1"),OR(WEEKDAY($F1091,2)=6,WEEKDAY($F1091,2)=7)),"Folga","Falta de registro"),IF(AND($AB1091&lt;&gt;$AB1090,IFERROR(INDEX(Cadastro!$F$5:$F$243,$AB1091),"")=""),"Indeterminado (início da série)",IF($X1091&gt;0,"Folga","Falta de registro"))))))))</f>
        <v>Falta de registro</v>
      </c>
      <c r="Z1091" s="34">
        <f>IF(OR($L1091&gt;0,$F1091&gt;Parâmetros!$E$14),0,IF($A1091&lt;&gt;$A1090,1,N($Z1090)+1))</f>
        <v>0</v>
      </c>
      <c r="AA1091" s="34">
        <f>IF(OR($L1091&gt;0,$F1091&gt;Parâmetros!$E$14),0,IF(OR($A1091&lt;&gt;$A1092,$F1092&gt;Parâmetros!$E$14),1,N($AA1092)+1))</f>
        <v>0</v>
      </c>
      <c r="AB1091" s="31">
        <f>IFERROR(MATCH($A1091&amp;"|"&amp;TEXT(_xlfn.MAXIFS(Cadastro!$E$5:$E$243,Cadastro!$A$5:$A$243,$A1091,Cadastro!$E$5:$E$243,"&lt;="&amp;$F1091),"yyyymmdd"),Cadastro!$I$5:$I$243,0),"")</f>
        <v>146</v>
      </c>
      <c r="AC1091" t="str">
        <f>IFERROR(_xlfn.SINGLE(INDEX(Exceções!$D$5:$D$203,MATCH($A1091&amp;"|"&amp;$F1091,Exceções!$F$5:$F$203,0))),"")</f>
        <v/>
      </c>
      <c r="AD1091" t="str">
        <f>IF($AC1091="","",IFERROR(_xlfn.SINGLE(INDEX(Exceções!$E$5:$E$203,MATCH($A1091&amp;"|"&amp;$F1091,Exceções!$F$5:$F$203,0))),""))</f>
        <v/>
      </c>
    </row>
    <row r="1092" spans="1:30" ht="15" hidden="1" customHeight="1" x14ac:dyDescent="0.25">
      <c r="A1092" s="31">
        <v>53291</v>
      </c>
      <c r="B1092" s="17" t="s">
        <v>21</v>
      </c>
      <c r="C1092" s="17" t="str">
        <f>IFERROR(INDEX(Cadastro!$C$5:$C$243,$AB1092),"NÃO INFORMADO")</f>
        <v>CAL</v>
      </c>
      <c r="D1092" s="17" t="str">
        <f>IFERROR(INDEX(Cadastro!$D$5:$D$243,$AB1092),"")</f>
        <v>6x1</v>
      </c>
      <c r="E1092" s="17" t="str">
        <f>IFERROR(INDEX(Cadastro!$G$5:$G$243,$AB1092),"")</f>
        <v>6x1</v>
      </c>
      <c r="F1092" s="29">
        <v>46326</v>
      </c>
      <c r="G1092" s="32" t="str">
        <f t="shared" si="102"/>
        <v>sáb</v>
      </c>
      <c r="H1092" s="31" t="str">
        <f>IF($L1092=0,"",_xlfn.MINIFS(Dados!$Q:$Q,Dados!$A:$A,$A1092,Dados!$S:$S,$F1092))</f>
        <v/>
      </c>
      <c r="I1092" s="31" t="str">
        <f>IF($H1092="","",_xlfn.MAXIFS(Dados!$R:$R,Dados!$A:$A,$A1092,Dados!$S:$S,$F1092))</f>
        <v/>
      </c>
      <c r="J1092" s="32" t="str">
        <f>IF($D1092&lt;&gt;"Folguista","",IFERROR(INDEX(Parâmetros!$D$52:$G$52,1,MIN(4,MAX(1,$W1092))),""))</f>
        <v/>
      </c>
      <c r="K1092" s="32" t="str">
        <f>IF(OR($AC1092&lt;&gt;"",$Y1092="Folga",$Y1092="Folga trabalhada",$Y1092="Férias (cadastro)",$Y1092="Férias / afastamento",$Y1092="Indeterminado (início da série)"),"",IF(OR($D1092="6x1",$D1092="FF 6x1"),IF(OR(WEEKDAY($F1092,2)=6,WEEKDAY($F1092,2)=7),"6x1 sáb/dom","6x1"),IF($D1092="5x2","5x2",IF($H1092="",IF($D1092="Folguista",$J1092,$E1092),IF(OR($H1092&gt;=Parâmetros!$E$18,$H1092&lt;Parâmetros!$E$19),"C",IF($H1092&lt;Parâmetros!$E$20,"A","B"))))))</f>
        <v/>
      </c>
      <c r="L1092" s="30">
        <f>SUMIFS(Dados!$E:$E,Dados!$A:$A,$A1092,Dados!$S:$S,$F1092)</f>
        <v>0</v>
      </c>
      <c r="M1092" s="30" t="str">
        <f>IFERROR(INDEX(Parâmetros!$E$6:$E$11,MATCH($K1092,Parâmetros!$A$6:$A$11,0)),"")</f>
        <v/>
      </c>
      <c r="N1092" s="33" t="str">
        <f t="shared" si="103"/>
        <v/>
      </c>
      <c r="O1092" s="33">
        <f>Parâmetros!$E$13</f>
        <v>0.8</v>
      </c>
      <c r="P1092" s="32" t="str">
        <f>IF(OR($M1092="",$F1092&gt;Parâmetros!$E$14),"Não","Sim")</f>
        <v>Não</v>
      </c>
      <c r="Q1092" s="32" t="str">
        <f t="shared" si="104"/>
        <v/>
      </c>
      <c r="R1092" s="32" t="str">
        <f t="shared" si="105"/>
        <v/>
      </c>
      <c r="S1092" s="30" t="str">
        <f t="shared" si="106"/>
        <v/>
      </c>
      <c r="T1092" s="32" t="str">
        <f>IF($Q1092&lt;&gt;"Sim","",IF($N1092&gt;Parâmetros!$E$15,"Sim","Não"))</f>
        <v/>
      </c>
      <c r="U1092" s="17" t="str">
        <f t="shared" si="107"/>
        <v>Folga</v>
      </c>
      <c r="V1092" s="17" t="str">
        <f>IF($AC1092&lt;&gt;"",IF($L1092&gt;0,"ATENÇÃO · apontou em dia de "&amp;LOWER($AC1092)&amp;" cadastrado","Exceção cadastrada · "&amp;$AC1092)&amp;IF($AD1092="",""," · "&amp;$AD1092),IF($E1092="Férias",IF($L1092&gt;0,"ATENÇÃO · apontou estando de férias no cadastro","Férias no cadastro"),IF($Y1092="Férias / afastamento","Afastamento · "&amp;($Z1092+$AA1092-1)&amp;" dias seguidos sem apontamento",IF($Y1092="Folga trabalhada","ATENÇÃO · apontou em dia de folga da escala 5x2",IF($Y1092="Folga",IF(AND($D1092="5x2",OR(WEEKDAY($F1092,2)=6,WEEKDAY($F1092,2)=7)),"Folga de fim de semana da escala 5x2",IF(AND(OR($D1092="6x1",$D1092="FF 6x1"),WEEKDAY($F1092,2)=6,FALSE()),"Folga de fim de semana · apontou no domingo anterior",IF(AND(OR($D1092="6x1",$D1092="FF 6x1"),WEEKDAY($F1092,2)=7,AND($A1092=$A1091,$L1091&gt;0)),"Folga de fim de semana · apontou no sábado",IF(AND(OR($D1092="6x1",$D1092="FF 6x1"),OR(WEEKDAY($F1092,2)=6,WEEKDAY($F1092,2)=7)),"Folga de fim de semana · sem apontamento no sábado nem no domingo","Folga prevista pelo ciclo")))),IF($Y1092="Indeterminado (início da série)","Sem histórico anterior — informe o dia do ciclo no Cadastro",IF($Y1092="Falta de registro",IF(OR(OR($D1092="6x1",$D1092="FF 6x1"),$D1092="5x2"),"FALTA DE REGISTRO · dia útil da escala "&amp;$E1092,"FALTA DE REGISTRO · dia "&amp;$W1092&amp;" de "&amp;IFERROR(INDEX(Parâmetros!$B$39:$B$48,MATCH($E1092,Parâmetros!$A$39:$A$48,0)),99)&amp;" do ciclo"),IF(OR($D1092="6x1",$D1092="FF 6x1"),IF(OR(AND(WEEKDAY($F1092,2)=6,AND($A1092=$A1093,$L1093&gt;0)),AND(WEEKDAY($F1092,2)=7,AND($A1092=$A1091,$L1091&gt;0))),"ATENÇÃO · apontou sábado e domingo no mesmo fim de semana",IF(OR(WEEKDAY($F1092,2)=6,WEEKDAY($F1092,2)=7),"Jornada de fim de semana do 6x1",IF(OR($H1092&gt;=Parâmetros!$E$20,$H1092&lt;Parâmetros!$E$19),"ATENÇÃO · 6x1 apontou fora do horário diurno","Jornada fixa do 6x1"))),IF($D1092="5x2","Jornada fixa do 5x2",IF($D1092="Folguista",IF($J1092=$K1092,"Evidência confirma sequência","DIVERGE · sequência "&amp;$J1092&amp;" × evidência "&amp;$K1092),IF($K1092=$E1092,"Evidência confirma cadastro","DIVERGE · cadastro "&amp;$E1092&amp;" × evidência "&amp;$K1092)))))))))))</f>
        <v>Folga de fim de semana · sem apontamento no sábado nem no domingo</v>
      </c>
      <c r="W1092" s="34" t="str">
        <f>IF(OR(OR($D1092="6x1",$D1092="FF 6x1"),$D1092="5x2"),"",IF($AB1092&lt;&gt;$AB1091,IF(IFERROR(INDEX(Cadastro!$F$5:$F$243,$AB1092),"")="",IF($L1092&gt;0,1,0),IF(IFERROR(INDEX(Cadastro!$F$5:$F$243,$AB1092),"")&lt;=IFERROR(INDEX(Parâmetros!$B$39:$B$48,MATCH($E1092,Parâmetros!$A$39:$A$48,0)),99),IFERROR(INDEX(Cadastro!$F$5:$F$243,$AB1092),""),0)),IF($L1092&gt;0,IF(N($X1091)&gt;0,1,N($W1091)+1),IF(AND($L1092=0,OR(N($W1091)&gt;=IFERROR(INDEX(Parâmetros!$B$39:$B$48,MATCH($E1092,Parâmetros!$A$39:$A$48,0)),99),AND(N($X1091)&gt;0,N($X1091)&lt;IFERROR(INDEX(Parâmetros!$C$39:$C$48,MATCH($E1092,Parâmetros!$A$39:$A$48,0)),0)))),0,N($W1091)+1))))</f>
        <v/>
      </c>
      <c r="X1092" s="34" t="str">
        <f>IF(OR(OR($D1092="6x1",$D1092="FF 6x1"),$D1092="5x2"),"",IF($AB1092&lt;&gt;$AB1091,IF(IFERROR(INDEX(Cadastro!$F$5:$F$243,$AB1092),"")="",0,IF(IFERROR(INDEX(Cadastro!$F$5:$F$243,$AB1092),"")&gt;IFERROR(INDEX(Parâmetros!$B$39:$B$48,MATCH($E1092,Parâmetros!$A$39:$A$48,0)),99),IFERROR(INDEX(Cadastro!$F$5:$F$243,$AB1092),"")-IFERROR(INDEX(Parâmetros!$B$39:$B$48,MATCH($E1092,Parâmetros!$A$39:$A$48,0)),99),0)),IF(AND($L1092=0,OR(N($W1091)&gt;=IFERROR(INDEX(Parâmetros!$B$39:$B$48,MATCH($E1092,Parâmetros!$A$39:$A$48,0)),99),AND(N($X1091)&gt;0,N($X1091)&lt;IFERROR(INDEX(Parâmetros!$C$39:$C$48,MATCH($E1092,Parâmetros!$A$39:$A$48,0)),0)))),N($X1091)+1,0)))</f>
        <v/>
      </c>
      <c r="Y1092" t="str">
        <f>IF($AC1092&lt;&gt;"",IF($L1092&gt;0,$AC1092&amp;" · com apontamento",$AC1092),IF($E1092="Férias",IF($L1092&gt;0,"Férias · com apontamento","Férias (cadastro)"),IF(($Z1092+$AA1092-1)&gt;Parâmetros!$E$16,"Férias / afastamento",IF(AND($D1092="5x2",OR(WEEKDAY($F1092,2)=6,WEEKDAY($F1092,2)=7)),IF($L1092&gt;0,"Folga trabalhada","Folga"),IF($L1092&gt;0,"Trabalhado",IF(OR(OR($D1092="6x1",$D1092="FF 6x1"),$D1092="5x2"),IF(AND(OR($D1092="6x1",$D1092="FF 6x1"),OR(WEEKDAY($F1092,2)=6,WEEKDAY($F1092,2)=7)),"Folga","Falta de registro"),IF(AND($AB1092&lt;&gt;$AB1091,IFERROR(INDEX(Cadastro!$F$5:$F$243,$AB1092),"")=""),"Indeterminado (início da série)",IF($X1092&gt;0,"Folga","Falta de registro"))))))))</f>
        <v>Folga</v>
      </c>
      <c r="Z1092" s="34">
        <f>IF(OR($L1092&gt;0,$F1092&gt;Parâmetros!$E$14),0,IF($A1092&lt;&gt;$A1091,1,N($Z1091)+1))</f>
        <v>0</v>
      </c>
      <c r="AA1092" s="34">
        <f>IF(OR($L1092&gt;0,$F1092&gt;Parâmetros!$E$14),0,IF(OR($A1092&lt;&gt;$A1093,$F1093&gt;Parâmetros!$E$14),1,N($AA1093)+1))</f>
        <v>0</v>
      </c>
      <c r="AB1092" s="31">
        <f>IFERROR(MATCH($A1092&amp;"|"&amp;TEXT(_xlfn.MAXIFS(Cadastro!$E$5:$E$243,Cadastro!$A$5:$A$243,$A1092,Cadastro!$E$5:$E$243,"&lt;="&amp;$F1092),"yyyymmdd"),Cadastro!$I$5:$I$243,0),"")</f>
        <v>146</v>
      </c>
      <c r="AC1092" t="str">
        <f>IFERROR(_xlfn.SINGLE(INDEX(Exceções!$D$5:$D$203,MATCH($A1092&amp;"|"&amp;$F1092,Exceções!$F$5:$F$203,0))),"")</f>
        <v/>
      </c>
      <c r="AD1092" t="str">
        <f>IF($AC1092="","",IFERROR(_xlfn.SINGLE(INDEX(Exceções!$E$5:$E$203,MATCH($A1092&amp;"|"&amp;$F1092,Exceções!$F$5:$F$203,0))),""))</f>
        <v/>
      </c>
    </row>
    <row r="1093" spans="1:30" ht="15" hidden="1" customHeight="1" x14ac:dyDescent="0.25">
      <c r="A1093" s="31">
        <v>53291</v>
      </c>
      <c r="B1093" s="17" t="s">
        <v>21</v>
      </c>
      <c r="C1093" s="17" t="str">
        <f>IFERROR(INDEX(Cadastro!$C$5:$C$243,$AB1093),"NÃO INFORMADO")</f>
        <v>CAL</v>
      </c>
      <c r="D1093" s="17" t="str">
        <f>IFERROR(INDEX(Cadastro!$D$5:$D$243,$AB1093),"")</f>
        <v>6x1</v>
      </c>
      <c r="E1093" s="17" t="str">
        <f>IFERROR(INDEX(Cadastro!$G$5:$G$243,$AB1093),"")</f>
        <v>6x1</v>
      </c>
      <c r="F1093" s="29">
        <v>46327</v>
      </c>
      <c r="G1093" s="32" t="str">
        <f t="shared" si="102"/>
        <v>dom</v>
      </c>
      <c r="H1093" s="31" t="str">
        <f>IF($L1093=0,"",_xlfn.MINIFS(Dados!$Q:$Q,Dados!$A:$A,$A1093,Dados!$S:$S,$F1093))</f>
        <v/>
      </c>
      <c r="I1093" s="31" t="str">
        <f>IF($H1093="","",_xlfn.MAXIFS(Dados!$R:$R,Dados!$A:$A,$A1093,Dados!$S:$S,$F1093))</f>
        <v/>
      </c>
      <c r="J1093" s="32" t="str">
        <f>IF($D1093&lt;&gt;"Folguista","",IFERROR(INDEX(Parâmetros!$D$52:$G$52,1,MIN(4,MAX(1,$W1093))),""))</f>
        <v/>
      </c>
      <c r="K1093" s="32" t="str">
        <f>IF(OR($AC1093&lt;&gt;"",$Y1093="Folga",$Y1093="Folga trabalhada",$Y1093="Férias (cadastro)",$Y1093="Férias / afastamento",$Y1093="Indeterminado (início da série)"),"",IF(OR($D1093="6x1",$D1093="FF 6x1"),IF(OR(WEEKDAY($F1093,2)=6,WEEKDAY($F1093,2)=7),"6x1 sáb/dom","6x1"),IF($D1093="5x2","5x2",IF($H1093="",IF($D1093="Folguista",$J1093,$E1093),IF(OR($H1093&gt;=Parâmetros!$E$18,$H1093&lt;Parâmetros!$E$19),"C",IF($H1093&lt;Parâmetros!$E$20,"A","B"))))))</f>
        <v/>
      </c>
      <c r="L1093" s="30">
        <f>SUMIFS(Dados!$E:$E,Dados!$A:$A,$A1093,Dados!$S:$S,$F1093)</f>
        <v>0</v>
      </c>
      <c r="M1093" s="30" t="str">
        <f>IFERROR(INDEX(Parâmetros!$E$6:$E$11,MATCH($K1093,Parâmetros!$A$6:$A$11,0)),"")</f>
        <v/>
      </c>
      <c r="N1093" s="33" t="str">
        <f t="shared" si="103"/>
        <v/>
      </c>
      <c r="O1093" s="33">
        <f>Parâmetros!$E$13</f>
        <v>0.8</v>
      </c>
      <c r="P1093" s="32" t="str">
        <f>IF(OR($M1093="",$F1093&gt;Parâmetros!$E$14),"Não","Sim")</f>
        <v>Não</v>
      </c>
      <c r="Q1093" s="32" t="str">
        <f t="shared" si="104"/>
        <v/>
      </c>
      <c r="R1093" s="32" t="str">
        <f t="shared" si="105"/>
        <v/>
      </c>
      <c r="S1093" s="30" t="str">
        <f t="shared" si="106"/>
        <v/>
      </c>
      <c r="T1093" s="32" t="str">
        <f>IF($Q1093&lt;&gt;"Sim","",IF($N1093&gt;Parâmetros!$E$15,"Sim","Não"))</f>
        <v/>
      </c>
      <c r="U1093" s="17" t="str">
        <f t="shared" si="107"/>
        <v>Folga</v>
      </c>
      <c r="V1093" s="17" t="str">
        <f>IF($AC1093&lt;&gt;"",IF($L1093&gt;0,"ATENÇÃO · apontou em dia de "&amp;LOWER($AC1093)&amp;" cadastrado","Exceção cadastrada · "&amp;$AC1093)&amp;IF($AD1093="",""," · "&amp;$AD1093),IF($E1093="Férias",IF($L1093&gt;0,"ATENÇÃO · apontou estando de férias no cadastro","Férias no cadastro"),IF($Y1093="Férias / afastamento","Afastamento · "&amp;($Z1093+$AA1093-1)&amp;" dias seguidos sem apontamento",IF($Y1093="Folga trabalhada","ATENÇÃO · apontou em dia de folga da escala 5x2",IF($Y1093="Folga",IF(AND($D1093="5x2",OR(WEEKDAY($F1093,2)=6,WEEKDAY($F1093,2)=7)),"Folga de fim de semana da escala 5x2",IF(AND(OR($D1093="6x1",$D1093="FF 6x1"),WEEKDAY($F1093,2)=6,FALSE()),"Folga de fim de semana · apontou no domingo anterior",IF(AND(OR($D1093="6x1",$D1093="FF 6x1"),WEEKDAY($F1093,2)=7,AND($A1093=$A1092,$L1092&gt;0)),"Folga de fim de semana · apontou no sábado",IF(AND(OR($D1093="6x1",$D1093="FF 6x1"),OR(WEEKDAY($F1093,2)=6,WEEKDAY($F1093,2)=7)),"Folga de fim de semana · sem apontamento no sábado nem no domingo","Folga prevista pelo ciclo")))),IF($Y1093="Indeterminado (início da série)","Sem histórico anterior — informe o dia do ciclo no Cadastro",IF($Y1093="Falta de registro",IF(OR(OR($D1093="6x1",$D1093="FF 6x1"),$D1093="5x2"),"FALTA DE REGISTRO · dia útil da escala "&amp;$E1093,"FALTA DE REGISTRO · dia "&amp;$W1093&amp;" de "&amp;IFERROR(INDEX(Parâmetros!$B$39:$B$48,MATCH($E1093,Parâmetros!$A$39:$A$48,0)),99)&amp;" do ciclo"),IF(OR($D1093="6x1",$D1093="FF 6x1"),IF(OR(AND(WEEKDAY($F1093,2)=6,AND($A1093=$A1094,$L1094&gt;0)),AND(WEEKDAY($F1093,2)=7,AND($A1093=$A1092,$L1092&gt;0))),"ATENÇÃO · apontou sábado e domingo no mesmo fim de semana",IF(OR(WEEKDAY($F1093,2)=6,WEEKDAY($F1093,2)=7),"Jornada de fim de semana do 6x1",IF(OR($H1093&gt;=Parâmetros!$E$20,$H1093&lt;Parâmetros!$E$19),"ATENÇÃO · 6x1 apontou fora do horário diurno","Jornada fixa do 6x1"))),IF($D1093="5x2","Jornada fixa do 5x2",IF($D1093="Folguista",IF($J1093=$K1093,"Evidência confirma sequência","DIVERGE · sequência "&amp;$J1093&amp;" × evidência "&amp;$K1093),IF($K1093=$E1093,"Evidência confirma cadastro","DIVERGE · cadastro "&amp;$E1093&amp;" × evidência "&amp;$K1093)))))))))))</f>
        <v>Folga de fim de semana · sem apontamento no sábado nem no domingo</v>
      </c>
      <c r="W1093" s="34" t="str">
        <f>IF(OR(OR($D1093="6x1",$D1093="FF 6x1"),$D1093="5x2"),"",IF($AB1093&lt;&gt;$AB1092,IF(IFERROR(INDEX(Cadastro!$F$5:$F$243,$AB1093),"")="",IF($L1093&gt;0,1,0),IF(IFERROR(INDEX(Cadastro!$F$5:$F$243,$AB1093),"")&lt;=IFERROR(INDEX(Parâmetros!$B$39:$B$48,MATCH($E1093,Parâmetros!$A$39:$A$48,0)),99),IFERROR(INDEX(Cadastro!$F$5:$F$243,$AB1093),""),0)),IF($L1093&gt;0,IF(N($X1092)&gt;0,1,N($W1092)+1),IF(AND($L1093=0,OR(N($W1092)&gt;=IFERROR(INDEX(Parâmetros!$B$39:$B$48,MATCH($E1093,Parâmetros!$A$39:$A$48,0)),99),AND(N($X1092)&gt;0,N($X1092)&lt;IFERROR(INDEX(Parâmetros!$C$39:$C$48,MATCH($E1093,Parâmetros!$A$39:$A$48,0)),0)))),0,N($W1092)+1))))</f>
        <v/>
      </c>
      <c r="X1093" s="34" t="str">
        <f>IF(OR(OR($D1093="6x1",$D1093="FF 6x1"),$D1093="5x2"),"",IF($AB1093&lt;&gt;$AB1092,IF(IFERROR(INDEX(Cadastro!$F$5:$F$243,$AB1093),"")="",0,IF(IFERROR(INDEX(Cadastro!$F$5:$F$243,$AB1093),"")&gt;IFERROR(INDEX(Parâmetros!$B$39:$B$48,MATCH($E1093,Parâmetros!$A$39:$A$48,0)),99),IFERROR(INDEX(Cadastro!$F$5:$F$243,$AB1093),"")-IFERROR(INDEX(Parâmetros!$B$39:$B$48,MATCH($E1093,Parâmetros!$A$39:$A$48,0)),99),0)),IF(AND($L1093=0,OR(N($W1092)&gt;=IFERROR(INDEX(Parâmetros!$B$39:$B$48,MATCH($E1093,Parâmetros!$A$39:$A$48,0)),99),AND(N($X1092)&gt;0,N($X1092)&lt;IFERROR(INDEX(Parâmetros!$C$39:$C$48,MATCH($E1093,Parâmetros!$A$39:$A$48,0)),0)))),N($X1092)+1,0)))</f>
        <v/>
      </c>
      <c r="Y1093" t="str">
        <f>IF($AC1093&lt;&gt;"",IF($L1093&gt;0,$AC1093&amp;" · com apontamento",$AC1093),IF($E1093="Férias",IF($L1093&gt;0,"Férias · com apontamento","Férias (cadastro)"),IF(($Z1093+$AA1093-1)&gt;Parâmetros!$E$16,"Férias / afastamento",IF(AND($D1093="5x2",OR(WEEKDAY($F1093,2)=6,WEEKDAY($F1093,2)=7)),IF($L1093&gt;0,"Folga trabalhada","Folga"),IF($L1093&gt;0,"Trabalhado",IF(OR(OR($D1093="6x1",$D1093="FF 6x1"),$D1093="5x2"),IF(AND(OR($D1093="6x1",$D1093="FF 6x1"),OR(WEEKDAY($F1093,2)=6,WEEKDAY($F1093,2)=7)),"Folga","Falta de registro"),IF(AND($AB1093&lt;&gt;$AB1092,IFERROR(INDEX(Cadastro!$F$5:$F$243,$AB1093),"")=""),"Indeterminado (início da série)",IF($X1093&gt;0,"Folga","Falta de registro"))))))))</f>
        <v>Folga</v>
      </c>
      <c r="Z1093" s="34">
        <f>IF(OR($L1093&gt;0,$F1093&gt;Parâmetros!$E$14),0,IF($A1093&lt;&gt;$A1092,1,N($Z1092)+1))</f>
        <v>0</v>
      </c>
      <c r="AA1093" s="34">
        <f>IF(OR($L1093&gt;0,$F1093&gt;Parâmetros!$E$14),0,IF(OR($A1093&lt;&gt;$A1094,$F1094&gt;Parâmetros!$E$14),1,N($AA1094)+1))</f>
        <v>0</v>
      </c>
      <c r="AB1093" s="31">
        <f>IFERROR(MATCH($A1093&amp;"|"&amp;TEXT(_xlfn.MAXIFS(Cadastro!$E$5:$E$243,Cadastro!$A$5:$A$243,$A1093,Cadastro!$E$5:$E$243,"&lt;="&amp;$F1093),"yyyymmdd"),Cadastro!$I$5:$I$243,0),"")</f>
        <v>146</v>
      </c>
      <c r="AC1093" t="str">
        <f>IFERROR(_xlfn.SINGLE(INDEX(Exceções!$D$5:$D$203,MATCH($A1093&amp;"|"&amp;$F1093,Exceções!$F$5:$F$203,0))),"")</f>
        <v/>
      </c>
      <c r="AD1093" t="str">
        <f>IF($AC1093="","",IFERROR(_xlfn.SINGLE(INDEX(Exceções!$E$5:$E$203,MATCH($A1093&amp;"|"&amp;$F1093,Exceções!$F$5:$F$203,0))),""))</f>
        <v/>
      </c>
    </row>
    <row r="1094" spans="1:30" ht="15" hidden="1" customHeight="1" x14ac:dyDescent="0.25">
      <c r="A1094" s="31">
        <v>56012</v>
      </c>
      <c r="B1094" s="17" t="s">
        <v>58</v>
      </c>
      <c r="C1094" s="17" t="str">
        <f>IFERROR(INDEX(Cadastro!$C$5:$C$243,$AB1094),"NÃO INFORMADO")</f>
        <v>MEC</v>
      </c>
      <c r="D1094" s="17" t="str">
        <f>IFERROR(INDEX(Cadastro!$D$5:$D$243,$AB1094),"")</f>
        <v>A</v>
      </c>
      <c r="E1094" s="17" t="str">
        <f>IFERROR(INDEX(Cadastro!$G$5:$G$243,$AB1094),"")</f>
        <v>A</v>
      </c>
      <c r="F1094" s="29">
        <v>46300</v>
      </c>
      <c r="G1094" s="32" t="str">
        <f t="shared" si="102"/>
        <v>seg</v>
      </c>
      <c r="H1094" s="31">
        <f>IF($L1094=0,"",_xlfn.MINIFS(Dados!$Q:$Q,Dados!$A:$A,$A1094,Dados!$S:$S,$F1094))</f>
        <v>440</v>
      </c>
      <c r="I1094" s="31">
        <f>IF($H1094="","",_xlfn.MAXIFS(Dados!$R:$R,Dados!$A:$A,$A1094,Dados!$S:$S,$F1094))</f>
        <v>915</v>
      </c>
      <c r="J1094" s="32" t="str">
        <f>IF($D1094&lt;&gt;"Folguista","",IFERROR(INDEX(Parâmetros!$D$52:$G$52,1,MIN(4,MAX(1,$W1094))),""))</f>
        <v/>
      </c>
      <c r="K1094" s="32" t="str">
        <f>IF(OR($AC1094&lt;&gt;"",$Y1094="Folga",$Y1094="Folga trabalhada",$Y1094="Férias (cadastro)",$Y1094="Férias / afastamento",$Y1094="Indeterminado (início da série)"),"",IF(OR($D1094="6x1",$D1094="FF 6x1"),IF(OR(WEEKDAY($F1094,2)=6,WEEKDAY($F1094,2)=7),"6x1 sáb/dom","6x1"),IF($D1094="5x2","5x2",IF($H1094="",IF($D1094="Folguista",$J1094,$E1094),IF(OR($H1094&gt;=Parâmetros!$E$18,$H1094&lt;Parâmetros!$E$19),"C",IF($H1094&lt;Parâmetros!$E$20,"A","B"))))))</f>
        <v>A</v>
      </c>
      <c r="L1094" s="30">
        <f>SUMIFS(Dados!$E:$E,Dados!$A:$A,$A1094,Dados!$S:$S,$F1094)</f>
        <v>6.67</v>
      </c>
      <c r="M1094" s="30">
        <f>IFERROR(INDEX(Parâmetros!$E$6:$E$11,MATCH($K1094,Parâmetros!$A$6:$A$11,0)),"")</f>
        <v>7.58</v>
      </c>
      <c r="N1094" s="33">
        <f t="shared" si="103"/>
        <v>0.87994722955145122</v>
      </c>
      <c r="O1094" s="33">
        <f>Parâmetros!$E$13</f>
        <v>0.8</v>
      </c>
      <c r="P1094" s="32" t="str">
        <f>IF(OR($M1094="",$F1094&gt;Parâmetros!$E$14),"Não","Sim")</f>
        <v>Sim</v>
      </c>
      <c r="Q1094" s="32" t="str">
        <f t="shared" si="104"/>
        <v>Sim</v>
      </c>
      <c r="R1094" s="32" t="str">
        <f t="shared" si="105"/>
        <v>Sim</v>
      </c>
      <c r="S1094" s="30">
        <f t="shared" si="106"/>
        <v>0</v>
      </c>
      <c r="T1094" s="32" t="str">
        <f>IF($Q1094&lt;&gt;"Sim","",IF($N1094&gt;Parâmetros!$E$15,"Sim","Não"))</f>
        <v>Não</v>
      </c>
      <c r="U1094" s="17" t="str">
        <f t="shared" si="107"/>
        <v>Na meta</v>
      </c>
      <c r="V1094" s="17" t="str">
        <f>IF($AC1094&lt;&gt;"",IF($L1094&gt;0,"ATENÇÃO · apontou em dia de "&amp;LOWER($AC1094)&amp;" cadastrado","Exceção cadastrada · "&amp;$AC1094)&amp;IF($AD1094="",""," · "&amp;$AD1094),IF($E1094="Férias",IF($L1094&gt;0,"ATENÇÃO · apontou estando de férias no cadastro","Férias no cadastro"),IF($Y1094="Férias / afastamento","Afastamento · "&amp;($Z1094+$AA1094-1)&amp;" dias seguidos sem apontamento",IF($Y1094="Folga trabalhada","ATENÇÃO · apontou em dia de folga da escala 5x2",IF($Y1094="Folga",IF(AND($D1094="5x2",OR(WEEKDAY($F1094,2)=6,WEEKDAY($F1094,2)=7)),"Folga de fim de semana da escala 5x2",IF(AND(OR($D1094="6x1",$D1094="FF 6x1"),WEEKDAY($F1094,2)=6,FALSE()),"Folga de fim de semana · apontou no domingo anterior",IF(AND(OR($D1094="6x1",$D1094="FF 6x1"),WEEKDAY($F1094,2)=7,AND($A1094=$A1093,$L1093&gt;0)),"Folga de fim de semana · apontou no sábado",IF(AND(OR($D1094="6x1",$D1094="FF 6x1"),OR(WEEKDAY($F1094,2)=6,WEEKDAY($F1094,2)=7)),"Folga de fim de semana · sem apontamento no sábado nem no domingo","Folga prevista pelo ciclo")))),IF($Y1094="Indeterminado (início da série)","Sem histórico anterior — informe o dia do ciclo no Cadastro",IF($Y1094="Falta de registro",IF(OR(OR($D1094="6x1",$D1094="FF 6x1"),$D1094="5x2"),"FALTA DE REGISTRO · dia útil da escala "&amp;$E1094,"FALTA DE REGISTRO · dia "&amp;$W1094&amp;" de "&amp;IFERROR(INDEX(Parâmetros!$B$39:$B$48,MATCH($E1094,Parâmetros!$A$39:$A$48,0)),99)&amp;" do ciclo"),IF(OR($D1094="6x1",$D1094="FF 6x1"),IF(OR(AND(WEEKDAY($F1094,2)=6,AND($A1094=$A1095,$L1095&gt;0)),AND(WEEKDAY($F1094,2)=7,AND($A1094=$A1093,$L1093&gt;0))),"ATENÇÃO · apontou sábado e domingo no mesmo fim de semana",IF(OR(WEEKDAY($F1094,2)=6,WEEKDAY($F1094,2)=7),"Jornada de fim de semana do 6x1",IF(OR($H1094&gt;=Parâmetros!$E$20,$H1094&lt;Parâmetros!$E$19),"ATENÇÃO · 6x1 apontou fora do horário diurno","Jornada fixa do 6x1"))),IF($D1094="5x2","Jornada fixa do 5x2",IF($D1094="Folguista",IF($J1094=$K1094,"Evidência confirma sequência","DIVERGE · sequência "&amp;$J1094&amp;" × evidência "&amp;$K1094),IF($K1094=$E1094,"Evidência confirma cadastro","DIVERGE · cadastro "&amp;$E1094&amp;" × evidência "&amp;$K1094)))))))))))</f>
        <v>Evidência confirma cadastro</v>
      </c>
      <c r="W1094" s="34">
        <f>IF(OR(OR($D1094="6x1",$D1094="FF 6x1"),$D1094="5x2"),"",IF($AB1094&lt;&gt;$AB1093,IF(IFERROR(INDEX(Cadastro!$F$5:$F$243,$AB1094),"")="",IF($L1094&gt;0,1,0),IF(IFERROR(INDEX(Cadastro!$F$5:$F$243,$AB1094),"")&lt;=IFERROR(INDEX(Parâmetros!$B$39:$B$48,MATCH($E1094,Parâmetros!$A$39:$A$48,0)),99),IFERROR(INDEX(Cadastro!$F$5:$F$243,$AB1094),""),0)),IF($L1094&gt;0,IF(N($X1093)&gt;0,1,N($W1093)+1),IF(AND($L1094=0,OR(N($W1093)&gt;=IFERROR(INDEX(Parâmetros!$B$39:$B$48,MATCH($E1094,Parâmetros!$A$39:$A$48,0)),99),AND(N($X1093)&gt;0,N($X1093)&lt;IFERROR(INDEX(Parâmetros!$C$39:$C$48,MATCH($E1094,Parâmetros!$A$39:$A$48,0)),0)))),0,N($W1093)+1))))</f>
        <v>3</v>
      </c>
      <c r="X1094" s="34">
        <f>IF(OR(OR($D1094="6x1",$D1094="FF 6x1"),$D1094="5x2"),"",IF($AB1094&lt;&gt;$AB1093,IF(IFERROR(INDEX(Cadastro!$F$5:$F$243,$AB1094),"")="",0,IF(IFERROR(INDEX(Cadastro!$F$5:$F$243,$AB1094),"")&gt;IFERROR(INDEX(Parâmetros!$B$39:$B$48,MATCH($E1094,Parâmetros!$A$39:$A$48,0)),99),IFERROR(INDEX(Cadastro!$F$5:$F$243,$AB1094),"")-IFERROR(INDEX(Parâmetros!$B$39:$B$48,MATCH($E1094,Parâmetros!$A$39:$A$48,0)),99),0)),IF(AND($L1094=0,OR(N($W1093)&gt;=IFERROR(INDEX(Parâmetros!$B$39:$B$48,MATCH($E1094,Parâmetros!$A$39:$A$48,0)),99),AND(N($X1093)&gt;0,N($X1093)&lt;IFERROR(INDEX(Parâmetros!$C$39:$C$48,MATCH($E1094,Parâmetros!$A$39:$A$48,0)),0)))),N($X1093)+1,0)))</f>
        <v>0</v>
      </c>
      <c r="Y1094" t="str">
        <f>IF($AC1094&lt;&gt;"",IF($L1094&gt;0,$AC1094&amp;" · com apontamento",$AC1094),IF($E1094="Férias",IF($L1094&gt;0,"Férias · com apontamento","Férias (cadastro)"),IF(($Z1094+$AA1094-1)&gt;Parâmetros!$E$16,"Férias / afastamento",IF(AND($D1094="5x2",OR(WEEKDAY($F1094,2)=6,WEEKDAY($F1094,2)=7)),IF($L1094&gt;0,"Folga trabalhada","Folga"),IF($L1094&gt;0,"Trabalhado",IF(OR(OR($D1094="6x1",$D1094="FF 6x1"),$D1094="5x2"),IF(AND(OR($D1094="6x1",$D1094="FF 6x1"),OR(WEEKDAY($F1094,2)=6,WEEKDAY($F1094,2)=7)),"Folga","Falta de registro"),IF(AND($AB1094&lt;&gt;$AB1093,IFERROR(INDEX(Cadastro!$F$5:$F$243,$AB1094),"")=""),"Indeterminado (início da série)",IF($X1094&gt;0,"Folga","Falta de registro"))))))))</f>
        <v>Trabalhado</v>
      </c>
      <c r="Z1094" s="34">
        <f>IF(OR($L1094&gt;0,$F1094&gt;Parâmetros!$E$14),0,IF($A1094&lt;&gt;$A1093,1,N($Z1093)+1))</f>
        <v>0</v>
      </c>
      <c r="AA1094" s="34">
        <f>IF(OR($L1094&gt;0,$F1094&gt;Parâmetros!$E$14),0,IF(OR($A1094&lt;&gt;$A1095,$F1095&gt;Parâmetros!$E$14),1,N($AA1095)+1))</f>
        <v>0</v>
      </c>
      <c r="AB1094" s="31">
        <f>IFERROR(MATCH($A1094&amp;"|"&amp;TEXT(_xlfn.MAXIFS(Cadastro!$E$5:$E$243,Cadastro!$A$5:$A$243,$A1094,Cadastro!$E$5:$E$243,"&lt;="&amp;$F1094),"yyyymmdd"),Cadastro!$I$5:$I$243,0),"")</f>
        <v>147</v>
      </c>
      <c r="AC1094" t="str">
        <f>IFERROR(_xlfn.SINGLE(INDEX(Exceções!$D$5:$D$203,MATCH($A1094&amp;"|"&amp;$F1094,Exceções!$F$5:$F$203,0))),"")</f>
        <v/>
      </c>
      <c r="AD1094" t="str">
        <f>IF($AC1094="","",IFERROR(_xlfn.SINGLE(INDEX(Exceções!$E$5:$E$203,MATCH($A1094&amp;"|"&amp;$F1094,Exceções!$F$5:$F$203,0))),""))</f>
        <v/>
      </c>
    </row>
    <row r="1095" spans="1:30" ht="15" hidden="1" customHeight="1" x14ac:dyDescent="0.25">
      <c r="A1095" s="31">
        <v>56012</v>
      </c>
      <c r="B1095" s="17" t="s">
        <v>58</v>
      </c>
      <c r="C1095" s="17" t="str">
        <f>IFERROR(INDEX(Cadastro!$C$5:$C$243,$AB1095),"NÃO INFORMADO")</f>
        <v>MEC</v>
      </c>
      <c r="D1095" s="17" t="str">
        <f>IFERROR(INDEX(Cadastro!$D$5:$D$243,$AB1095),"")</f>
        <v>A</v>
      </c>
      <c r="E1095" s="17" t="str">
        <f>IFERROR(INDEX(Cadastro!$G$5:$G$243,$AB1095),"")</f>
        <v>A</v>
      </c>
      <c r="F1095" s="29">
        <v>46301</v>
      </c>
      <c r="G1095" s="32" t="str">
        <f t="shared" si="102"/>
        <v>ter</v>
      </c>
      <c r="H1095" s="31">
        <f>IF($L1095=0,"",_xlfn.MINIFS(Dados!$Q:$Q,Dados!$A:$A,$A1095,Dados!$S:$S,$F1095))</f>
        <v>440</v>
      </c>
      <c r="I1095" s="31">
        <f>IF($H1095="","",_xlfn.MAXIFS(Dados!$R:$R,Dados!$A:$A,$A1095,Dados!$S:$S,$F1095))</f>
        <v>915</v>
      </c>
      <c r="J1095" s="32" t="str">
        <f>IF($D1095&lt;&gt;"Folguista","",IFERROR(INDEX(Parâmetros!$D$52:$G$52,1,MIN(4,MAX(1,$W1095))),""))</f>
        <v/>
      </c>
      <c r="K1095" s="32" t="str">
        <f>IF(OR($AC1095&lt;&gt;"",$Y1095="Folga",$Y1095="Folga trabalhada",$Y1095="Férias (cadastro)",$Y1095="Férias / afastamento",$Y1095="Indeterminado (início da série)"),"",IF(OR($D1095="6x1",$D1095="FF 6x1"),IF(OR(WEEKDAY($F1095,2)=6,WEEKDAY($F1095,2)=7),"6x1 sáb/dom","6x1"),IF($D1095="5x2","5x2",IF($H1095="",IF($D1095="Folguista",$J1095,$E1095),IF(OR($H1095&gt;=Parâmetros!$E$18,$H1095&lt;Parâmetros!$E$19),"C",IF($H1095&lt;Parâmetros!$E$20,"A","B"))))))</f>
        <v>A</v>
      </c>
      <c r="L1095" s="30">
        <f>SUMIFS(Dados!$E:$E,Dados!$A:$A,$A1095,Dados!$S:$S,$F1095)</f>
        <v>6.32</v>
      </c>
      <c r="M1095" s="30">
        <f>IFERROR(INDEX(Parâmetros!$E$6:$E$11,MATCH($K1095,Parâmetros!$A$6:$A$11,0)),"")</f>
        <v>7.58</v>
      </c>
      <c r="N1095" s="33">
        <f t="shared" si="103"/>
        <v>0.83377308707124009</v>
      </c>
      <c r="O1095" s="33">
        <f>Parâmetros!$E$13</f>
        <v>0.8</v>
      </c>
      <c r="P1095" s="32" t="str">
        <f>IF(OR($M1095="",$F1095&gt;Parâmetros!$E$14),"Não","Sim")</f>
        <v>Sim</v>
      </c>
      <c r="Q1095" s="32" t="str">
        <f t="shared" si="104"/>
        <v>Sim</v>
      </c>
      <c r="R1095" s="32" t="str">
        <f t="shared" si="105"/>
        <v>Sim</v>
      </c>
      <c r="S1095" s="30">
        <f t="shared" si="106"/>
        <v>0</v>
      </c>
      <c r="T1095" s="32" t="str">
        <f>IF($Q1095&lt;&gt;"Sim","",IF($N1095&gt;Parâmetros!$E$15,"Sim","Não"))</f>
        <v>Não</v>
      </c>
      <c r="U1095" s="17" t="str">
        <f t="shared" si="107"/>
        <v>Na meta</v>
      </c>
      <c r="V1095" s="17" t="str">
        <f>IF($AC1095&lt;&gt;"",IF($L1095&gt;0,"ATENÇÃO · apontou em dia de "&amp;LOWER($AC1095)&amp;" cadastrado","Exceção cadastrada · "&amp;$AC1095)&amp;IF($AD1095="",""," · "&amp;$AD1095),IF($E1095="Férias",IF($L1095&gt;0,"ATENÇÃO · apontou estando de férias no cadastro","Férias no cadastro"),IF($Y1095="Férias / afastamento","Afastamento · "&amp;($Z1095+$AA1095-1)&amp;" dias seguidos sem apontamento",IF($Y1095="Folga trabalhada","ATENÇÃO · apontou em dia de folga da escala 5x2",IF($Y1095="Folga",IF(AND($D1095="5x2",OR(WEEKDAY($F1095,2)=6,WEEKDAY($F1095,2)=7)),"Folga de fim de semana da escala 5x2",IF(AND(OR($D1095="6x1",$D1095="FF 6x1"),WEEKDAY($F1095,2)=6,FALSE()),"Folga de fim de semana · apontou no domingo anterior",IF(AND(OR($D1095="6x1",$D1095="FF 6x1"),WEEKDAY($F1095,2)=7,AND($A1095=$A1094,$L1094&gt;0)),"Folga de fim de semana · apontou no sábado",IF(AND(OR($D1095="6x1",$D1095="FF 6x1"),OR(WEEKDAY($F1095,2)=6,WEEKDAY($F1095,2)=7)),"Folga de fim de semana · sem apontamento no sábado nem no domingo","Folga prevista pelo ciclo")))),IF($Y1095="Indeterminado (início da série)","Sem histórico anterior — informe o dia do ciclo no Cadastro",IF($Y1095="Falta de registro",IF(OR(OR($D1095="6x1",$D1095="FF 6x1"),$D1095="5x2"),"FALTA DE REGISTRO · dia útil da escala "&amp;$E1095,"FALTA DE REGISTRO · dia "&amp;$W1095&amp;" de "&amp;IFERROR(INDEX(Parâmetros!$B$39:$B$48,MATCH($E1095,Parâmetros!$A$39:$A$48,0)),99)&amp;" do ciclo"),IF(OR($D1095="6x1",$D1095="FF 6x1"),IF(OR(AND(WEEKDAY($F1095,2)=6,AND($A1095=$A1096,$L1096&gt;0)),AND(WEEKDAY($F1095,2)=7,AND($A1095=$A1094,$L1094&gt;0))),"ATENÇÃO · apontou sábado e domingo no mesmo fim de semana",IF(OR(WEEKDAY($F1095,2)=6,WEEKDAY($F1095,2)=7),"Jornada de fim de semana do 6x1",IF(OR($H1095&gt;=Parâmetros!$E$20,$H1095&lt;Parâmetros!$E$19),"ATENÇÃO · 6x1 apontou fora do horário diurno","Jornada fixa do 6x1"))),IF($D1095="5x2","Jornada fixa do 5x2",IF($D1095="Folguista",IF($J1095=$K1095,"Evidência confirma sequência","DIVERGE · sequência "&amp;$J1095&amp;" × evidência "&amp;$K1095),IF($K1095=$E1095,"Evidência confirma cadastro","DIVERGE · cadastro "&amp;$E1095&amp;" × evidência "&amp;$K1095)))))))))))</f>
        <v>Evidência confirma cadastro</v>
      </c>
      <c r="W1095" s="34">
        <f>IF(OR(OR($D1095="6x1",$D1095="FF 6x1"),$D1095="5x2"),"",IF($AB1095&lt;&gt;$AB1094,IF(IFERROR(INDEX(Cadastro!$F$5:$F$243,$AB1095),"")="",IF($L1095&gt;0,1,0),IF(IFERROR(INDEX(Cadastro!$F$5:$F$243,$AB1095),"")&lt;=IFERROR(INDEX(Parâmetros!$B$39:$B$48,MATCH($E1095,Parâmetros!$A$39:$A$48,0)),99),IFERROR(INDEX(Cadastro!$F$5:$F$243,$AB1095),""),0)),IF($L1095&gt;0,IF(N($X1094)&gt;0,1,N($W1094)+1),IF(AND($L1095=0,OR(N($W1094)&gt;=IFERROR(INDEX(Parâmetros!$B$39:$B$48,MATCH($E1095,Parâmetros!$A$39:$A$48,0)),99),AND(N($X1094)&gt;0,N($X1094)&lt;IFERROR(INDEX(Parâmetros!$C$39:$C$48,MATCH($E1095,Parâmetros!$A$39:$A$48,0)),0)))),0,N($W1094)+1))))</f>
        <v>4</v>
      </c>
      <c r="X1095" s="34">
        <f>IF(OR(OR($D1095="6x1",$D1095="FF 6x1"),$D1095="5x2"),"",IF($AB1095&lt;&gt;$AB1094,IF(IFERROR(INDEX(Cadastro!$F$5:$F$243,$AB1095),"")="",0,IF(IFERROR(INDEX(Cadastro!$F$5:$F$243,$AB1095),"")&gt;IFERROR(INDEX(Parâmetros!$B$39:$B$48,MATCH($E1095,Parâmetros!$A$39:$A$48,0)),99),IFERROR(INDEX(Cadastro!$F$5:$F$243,$AB1095),"")-IFERROR(INDEX(Parâmetros!$B$39:$B$48,MATCH($E1095,Parâmetros!$A$39:$A$48,0)),99),0)),IF(AND($L1095=0,OR(N($W1094)&gt;=IFERROR(INDEX(Parâmetros!$B$39:$B$48,MATCH($E1095,Parâmetros!$A$39:$A$48,0)),99),AND(N($X1094)&gt;0,N($X1094)&lt;IFERROR(INDEX(Parâmetros!$C$39:$C$48,MATCH($E1095,Parâmetros!$A$39:$A$48,0)),0)))),N($X1094)+1,0)))</f>
        <v>0</v>
      </c>
      <c r="Y1095" t="str">
        <f>IF($AC1095&lt;&gt;"",IF($L1095&gt;0,$AC1095&amp;" · com apontamento",$AC1095),IF($E1095="Férias",IF($L1095&gt;0,"Férias · com apontamento","Férias (cadastro)"),IF(($Z1095+$AA1095-1)&gt;Parâmetros!$E$16,"Férias / afastamento",IF(AND($D1095="5x2",OR(WEEKDAY($F1095,2)=6,WEEKDAY($F1095,2)=7)),IF($L1095&gt;0,"Folga trabalhada","Folga"),IF($L1095&gt;0,"Trabalhado",IF(OR(OR($D1095="6x1",$D1095="FF 6x1"),$D1095="5x2"),IF(AND(OR($D1095="6x1",$D1095="FF 6x1"),OR(WEEKDAY($F1095,2)=6,WEEKDAY($F1095,2)=7)),"Folga","Falta de registro"),IF(AND($AB1095&lt;&gt;$AB1094,IFERROR(INDEX(Cadastro!$F$5:$F$243,$AB1095),"")=""),"Indeterminado (início da série)",IF($X1095&gt;0,"Folga","Falta de registro"))))))))</f>
        <v>Trabalhado</v>
      </c>
      <c r="Z1095" s="34">
        <f>IF(OR($L1095&gt;0,$F1095&gt;Parâmetros!$E$14),0,IF($A1095&lt;&gt;$A1094,1,N($Z1094)+1))</f>
        <v>0</v>
      </c>
      <c r="AA1095" s="34">
        <f>IF(OR($L1095&gt;0,$F1095&gt;Parâmetros!$E$14),0,IF(OR($A1095&lt;&gt;$A1096,$F1096&gt;Parâmetros!$E$14),1,N($AA1096)+1))</f>
        <v>0</v>
      </c>
      <c r="AB1095" s="31">
        <f>IFERROR(MATCH($A1095&amp;"|"&amp;TEXT(_xlfn.MAXIFS(Cadastro!$E$5:$E$243,Cadastro!$A$5:$A$243,$A1095,Cadastro!$E$5:$E$243,"&lt;="&amp;$F1095),"yyyymmdd"),Cadastro!$I$5:$I$243,0),"")</f>
        <v>147</v>
      </c>
      <c r="AC1095" t="str">
        <f>IFERROR(_xlfn.SINGLE(INDEX(Exceções!$D$5:$D$203,MATCH($A1095&amp;"|"&amp;$F1095,Exceções!$F$5:$F$203,0))),"")</f>
        <v/>
      </c>
      <c r="AD1095" t="str">
        <f>IF($AC1095="","",IFERROR(_xlfn.SINGLE(INDEX(Exceções!$E$5:$E$203,MATCH($A1095&amp;"|"&amp;$F1095,Exceções!$F$5:$F$203,0))),""))</f>
        <v/>
      </c>
    </row>
    <row r="1096" spans="1:30" ht="15" hidden="1" customHeight="1" x14ac:dyDescent="0.25">
      <c r="A1096" s="31">
        <v>56012</v>
      </c>
      <c r="B1096" s="17" t="s">
        <v>58</v>
      </c>
      <c r="C1096" s="17" t="str">
        <f>IFERROR(INDEX(Cadastro!$C$5:$C$243,$AB1096),"NÃO INFORMADO")</f>
        <v>MEC</v>
      </c>
      <c r="D1096" s="17" t="str">
        <f>IFERROR(INDEX(Cadastro!$D$5:$D$243,$AB1096),"")</f>
        <v>A</v>
      </c>
      <c r="E1096" s="17" t="str">
        <f>IFERROR(INDEX(Cadastro!$G$5:$G$243,$AB1096),"")</f>
        <v>A</v>
      </c>
      <c r="F1096" s="29">
        <v>46302</v>
      </c>
      <c r="G1096" s="32" t="str">
        <f t="shared" si="102"/>
        <v>qua</v>
      </c>
      <c r="H1096" s="31">
        <f>IF($L1096=0,"",_xlfn.MINIFS(Dados!$Q:$Q,Dados!$A:$A,$A1096,Dados!$S:$S,$F1096))</f>
        <v>440</v>
      </c>
      <c r="I1096" s="31">
        <f>IF($H1096="","",_xlfn.MAXIFS(Dados!$R:$R,Dados!$A:$A,$A1096,Dados!$S:$S,$F1096))</f>
        <v>919</v>
      </c>
      <c r="J1096" s="32" t="str">
        <f>IF($D1096&lt;&gt;"Folguista","",IFERROR(INDEX(Parâmetros!$D$52:$G$52,1,MIN(4,MAX(1,$W1096))),""))</f>
        <v/>
      </c>
      <c r="K1096" s="32" t="str">
        <f>IF(OR($AC1096&lt;&gt;"",$Y1096="Folga",$Y1096="Folga trabalhada",$Y1096="Férias (cadastro)",$Y1096="Férias / afastamento",$Y1096="Indeterminado (início da série)"),"",IF(OR($D1096="6x1",$D1096="FF 6x1"),IF(OR(WEEKDAY($F1096,2)=6,WEEKDAY($F1096,2)=7),"6x1 sáb/dom","6x1"),IF($D1096="5x2","5x2",IF($H1096="",IF($D1096="Folguista",$J1096,$E1096),IF(OR($H1096&gt;=Parâmetros!$E$18,$H1096&lt;Parâmetros!$E$19),"C",IF($H1096&lt;Parâmetros!$E$20,"A","B"))))))</f>
        <v>A</v>
      </c>
      <c r="L1096" s="30">
        <f>SUMIFS(Dados!$E:$E,Dados!$A:$A,$A1096,Dados!$S:$S,$F1096)</f>
        <v>5.1400000000000006</v>
      </c>
      <c r="M1096" s="30">
        <f>IFERROR(INDEX(Parâmetros!$E$6:$E$11,MATCH($K1096,Parâmetros!$A$6:$A$11,0)),"")</f>
        <v>7.58</v>
      </c>
      <c r="N1096" s="33">
        <f t="shared" si="103"/>
        <v>0.67810026385224276</v>
      </c>
      <c r="O1096" s="33">
        <f>Parâmetros!$E$13</f>
        <v>0.8</v>
      </c>
      <c r="P1096" s="32" t="str">
        <f>IF(OR($M1096="",$F1096&gt;Parâmetros!$E$14),"Não","Sim")</f>
        <v>Sim</v>
      </c>
      <c r="Q1096" s="32" t="str">
        <f t="shared" si="104"/>
        <v>Sim</v>
      </c>
      <c r="R1096" s="32" t="str">
        <f t="shared" si="105"/>
        <v>Não</v>
      </c>
      <c r="S1096" s="30">
        <f t="shared" si="106"/>
        <v>0.92399999999999949</v>
      </c>
      <c r="T1096" s="32" t="str">
        <f>IF($Q1096&lt;&gt;"Sim","",IF($N1096&gt;Parâmetros!$E$15,"Sim","Não"))</f>
        <v>Não</v>
      </c>
      <c r="U1096" s="17" t="str">
        <f t="shared" si="107"/>
        <v>Abaixo da meta</v>
      </c>
      <c r="V1096" s="17" t="str">
        <f>IF($AC1096&lt;&gt;"",IF($L1096&gt;0,"ATENÇÃO · apontou em dia de "&amp;LOWER($AC1096)&amp;" cadastrado","Exceção cadastrada · "&amp;$AC1096)&amp;IF($AD1096="",""," · "&amp;$AD1096),IF($E1096="Férias",IF($L1096&gt;0,"ATENÇÃO · apontou estando de férias no cadastro","Férias no cadastro"),IF($Y1096="Férias / afastamento","Afastamento · "&amp;($Z1096+$AA1096-1)&amp;" dias seguidos sem apontamento",IF($Y1096="Folga trabalhada","ATENÇÃO · apontou em dia de folga da escala 5x2",IF($Y1096="Folga",IF(AND($D1096="5x2",OR(WEEKDAY($F1096,2)=6,WEEKDAY($F1096,2)=7)),"Folga de fim de semana da escala 5x2",IF(AND(OR($D1096="6x1",$D1096="FF 6x1"),WEEKDAY($F1096,2)=6,FALSE()),"Folga de fim de semana · apontou no domingo anterior",IF(AND(OR($D1096="6x1",$D1096="FF 6x1"),WEEKDAY($F1096,2)=7,AND($A1096=$A1095,$L1095&gt;0)),"Folga de fim de semana · apontou no sábado",IF(AND(OR($D1096="6x1",$D1096="FF 6x1"),OR(WEEKDAY($F1096,2)=6,WEEKDAY($F1096,2)=7)),"Folga de fim de semana · sem apontamento no sábado nem no domingo","Folga prevista pelo ciclo")))),IF($Y1096="Indeterminado (início da série)","Sem histórico anterior — informe o dia do ciclo no Cadastro",IF($Y1096="Falta de registro",IF(OR(OR($D1096="6x1",$D1096="FF 6x1"),$D1096="5x2"),"FALTA DE REGISTRO · dia útil da escala "&amp;$E1096,"FALTA DE REGISTRO · dia "&amp;$W1096&amp;" de "&amp;IFERROR(INDEX(Parâmetros!$B$39:$B$48,MATCH($E1096,Parâmetros!$A$39:$A$48,0)),99)&amp;" do ciclo"),IF(OR($D1096="6x1",$D1096="FF 6x1"),IF(OR(AND(WEEKDAY($F1096,2)=6,AND($A1096=$A1097,$L1097&gt;0)),AND(WEEKDAY($F1096,2)=7,AND($A1096=$A1095,$L1095&gt;0))),"ATENÇÃO · apontou sábado e domingo no mesmo fim de semana",IF(OR(WEEKDAY($F1096,2)=6,WEEKDAY($F1096,2)=7),"Jornada de fim de semana do 6x1",IF(OR($H1096&gt;=Parâmetros!$E$20,$H1096&lt;Parâmetros!$E$19),"ATENÇÃO · 6x1 apontou fora do horário diurno","Jornada fixa do 6x1"))),IF($D1096="5x2","Jornada fixa do 5x2",IF($D1096="Folguista",IF($J1096=$K1096,"Evidência confirma sequência","DIVERGE · sequência "&amp;$J1096&amp;" × evidência "&amp;$K1096),IF($K1096=$E1096,"Evidência confirma cadastro","DIVERGE · cadastro "&amp;$E1096&amp;" × evidência "&amp;$K1096)))))))))))</f>
        <v>Evidência confirma cadastro</v>
      </c>
      <c r="W1096" s="34">
        <f>IF(OR(OR($D1096="6x1",$D1096="FF 6x1"),$D1096="5x2"),"",IF($AB1096&lt;&gt;$AB1095,IF(IFERROR(INDEX(Cadastro!$F$5:$F$243,$AB1096),"")="",IF($L1096&gt;0,1,0),IF(IFERROR(INDEX(Cadastro!$F$5:$F$243,$AB1096),"")&lt;=IFERROR(INDEX(Parâmetros!$B$39:$B$48,MATCH($E1096,Parâmetros!$A$39:$A$48,0)),99),IFERROR(INDEX(Cadastro!$F$5:$F$243,$AB1096),""),0)),IF($L1096&gt;0,IF(N($X1095)&gt;0,1,N($W1095)+1),IF(AND($L1096=0,OR(N($W1095)&gt;=IFERROR(INDEX(Parâmetros!$B$39:$B$48,MATCH($E1096,Parâmetros!$A$39:$A$48,0)),99),AND(N($X1095)&gt;0,N($X1095)&lt;IFERROR(INDEX(Parâmetros!$C$39:$C$48,MATCH($E1096,Parâmetros!$A$39:$A$48,0)),0)))),0,N($W1095)+1))))</f>
        <v>5</v>
      </c>
      <c r="X1096" s="34">
        <f>IF(OR(OR($D1096="6x1",$D1096="FF 6x1"),$D1096="5x2"),"",IF($AB1096&lt;&gt;$AB1095,IF(IFERROR(INDEX(Cadastro!$F$5:$F$243,$AB1096),"")="",0,IF(IFERROR(INDEX(Cadastro!$F$5:$F$243,$AB1096),"")&gt;IFERROR(INDEX(Parâmetros!$B$39:$B$48,MATCH($E1096,Parâmetros!$A$39:$A$48,0)),99),IFERROR(INDEX(Cadastro!$F$5:$F$243,$AB1096),"")-IFERROR(INDEX(Parâmetros!$B$39:$B$48,MATCH($E1096,Parâmetros!$A$39:$A$48,0)),99),0)),IF(AND($L1096=0,OR(N($W1095)&gt;=IFERROR(INDEX(Parâmetros!$B$39:$B$48,MATCH($E1096,Parâmetros!$A$39:$A$48,0)),99),AND(N($X1095)&gt;0,N($X1095)&lt;IFERROR(INDEX(Parâmetros!$C$39:$C$48,MATCH($E1096,Parâmetros!$A$39:$A$48,0)),0)))),N($X1095)+1,0)))</f>
        <v>0</v>
      </c>
      <c r="Y1096" t="str">
        <f>IF($AC1096&lt;&gt;"",IF($L1096&gt;0,$AC1096&amp;" · com apontamento",$AC1096),IF($E1096="Férias",IF($L1096&gt;0,"Férias · com apontamento","Férias (cadastro)"),IF(($Z1096+$AA1096-1)&gt;Parâmetros!$E$16,"Férias / afastamento",IF(AND($D1096="5x2",OR(WEEKDAY($F1096,2)=6,WEEKDAY($F1096,2)=7)),IF($L1096&gt;0,"Folga trabalhada","Folga"),IF($L1096&gt;0,"Trabalhado",IF(OR(OR($D1096="6x1",$D1096="FF 6x1"),$D1096="5x2"),IF(AND(OR($D1096="6x1",$D1096="FF 6x1"),OR(WEEKDAY($F1096,2)=6,WEEKDAY($F1096,2)=7)),"Folga","Falta de registro"),IF(AND($AB1096&lt;&gt;$AB1095,IFERROR(INDEX(Cadastro!$F$5:$F$243,$AB1096),"")=""),"Indeterminado (início da série)",IF($X1096&gt;0,"Folga","Falta de registro"))))))))</f>
        <v>Trabalhado</v>
      </c>
      <c r="Z1096" s="34">
        <f>IF(OR($L1096&gt;0,$F1096&gt;Parâmetros!$E$14),0,IF($A1096&lt;&gt;$A1095,1,N($Z1095)+1))</f>
        <v>0</v>
      </c>
      <c r="AA1096" s="34">
        <f>IF(OR($L1096&gt;0,$F1096&gt;Parâmetros!$E$14),0,IF(OR($A1096&lt;&gt;$A1097,$F1097&gt;Parâmetros!$E$14),1,N($AA1097)+1))</f>
        <v>0</v>
      </c>
      <c r="AB1096" s="31">
        <f>IFERROR(MATCH($A1096&amp;"|"&amp;TEXT(_xlfn.MAXIFS(Cadastro!$E$5:$E$243,Cadastro!$A$5:$A$243,$A1096,Cadastro!$E$5:$E$243,"&lt;="&amp;$F1096),"yyyymmdd"),Cadastro!$I$5:$I$243,0),"")</f>
        <v>147</v>
      </c>
      <c r="AC1096" t="str">
        <f>IFERROR(_xlfn.SINGLE(INDEX(Exceções!$D$5:$D$203,MATCH($A1096&amp;"|"&amp;$F1096,Exceções!$F$5:$F$203,0))),"")</f>
        <v/>
      </c>
      <c r="AD1096" t="str">
        <f>IF($AC1096="","",IFERROR(_xlfn.SINGLE(INDEX(Exceções!$E$5:$E$203,MATCH($A1096&amp;"|"&amp;$F1096,Exceções!$F$5:$F$203,0))),""))</f>
        <v/>
      </c>
    </row>
    <row r="1097" spans="1:30" ht="15" hidden="1" customHeight="1" x14ac:dyDescent="0.25">
      <c r="A1097" s="31">
        <v>56012</v>
      </c>
      <c r="B1097" s="17" t="s">
        <v>58</v>
      </c>
      <c r="C1097" s="17" t="str">
        <f>IFERROR(INDEX(Cadastro!$C$5:$C$243,$AB1097),"NÃO INFORMADO")</f>
        <v>MEC</v>
      </c>
      <c r="D1097" s="17" t="str">
        <f>IFERROR(INDEX(Cadastro!$D$5:$D$243,$AB1097),"")</f>
        <v>A</v>
      </c>
      <c r="E1097" s="17" t="str">
        <f>IFERROR(INDEX(Cadastro!$G$5:$G$243,$AB1097),"")</f>
        <v>A</v>
      </c>
      <c r="F1097" s="29">
        <v>46303</v>
      </c>
      <c r="G1097" s="32" t="str">
        <f t="shared" si="102"/>
        <v>qui</v>
      </c>
      <c r="H1097" s="31" t="str">
        <f>IF($L1097=0,"",_xlfn.MINIFS(Dados!$Q:$Q,Dados!$A:$A,$A1097,Dados!$S:$S,$F1097))</f>
        <v/>
      </c>
      <c r="I1097" s="31" t="str">
        <f>IF($H1097="","",_xlfn.MAXIFS(Dados!$R:$R,Dados!$A:$A,$A1097,Dados!$S:$S,$F1097))</f>
        <v/>
      </c>
      <c r="J1097" s="32" t="str">
        <f>IF($D1097&lt;&gt;"Folguista","",IFERROR(INDEX(Parâmetros!$D$52:$G$52,1,MIN(4,MAX(1,$W1097))),""))</f>
        <v/>
      </c>
      <c r="K1097" s="32" t="str">
        <f>IF(OR($AC1097&lt;&gt;"",$Y1097="Folga",$Y1097="Folga trabalhada",$Y1097="Férias (cadastro)",$Y1097="Férias / afastamento",$Y1097="Indeterminado (início da série)"),"",IF(OR($D1097="6x1",$D1097="FF 6x1"),IF(OR(WEEKDAY($F1097,2)=6,WEEKDAY($F1097,2)=7),"6x1 sáb/dom","6x1"),IF($D1097="5x2","5x2",IF($H1097="",IF($D1097="Folguista",$J1097,$E1097),IF(OR($H1097&gt;=Parâmetros!$E$18,$H1097&lt;Parâmetros!$E$19),"C",IF($H1097&lt;Parâmetros!$E$20,"A","B"))))))</f>
        <v/>
      </c>
      <c r="L1097" s="30">
        <f>SUMIFS(Dados!$E:$E,Dados!$A:$A,$A1097,Dados!$S:$S,$F1097)</f>
        <v>0</v>
      </c>
      <c r="M1097" s="30" t="str">
        <f>IFERROR(INDEX(Parâmetros!$E$6:$E$11,MATCH($K1097,Parâmetros!$A$6:$A$11,0)),"")</f>
        <v/>
      </c>
      <c r="N1097" s="33" t="str">
        <f t="shared" si="103"/>
        <v/>
      </c>
      <c r="O1097" s="33">
        <f>Parâmetros!$E$13</f>
        <v>0.8</v>
      </c>
      <c r="P1097" s="32" t="str">
        <f>IF(OR($M1097="",$F1097&gt;Parâmetros!$E$14),"Não","Sim")</f>
        <v>Não</v>
      </c>
      <c r="Q1097" s="32" t="str">
        <f t="shared" si="104"/>
        <v/>
      </c>
      <c r="R1097" s="32" t="str">
        <f t="shared" si="105"/>
        <v/>
      </c>
      <c r="S1097" s="30" t="str">
        <f t="shared" si="106"/>
        <v/>
      </c>
      <c r="T1097" s="32" t="str">
        <f>IF($Q1097&lt;&gt;"Sim","",IF($N1097&gt;Parâmetros!$E$15,"Sim","Não"))</f>
        <v/>
      </c>
      <c r="U1097" s="17" t="str">
        <f t="shared" si="107"/>
        <v>Folga</v>
      </c>
      <c r="V1097" s="17" t="str">
        <f>IF($AC1097&lt;&gt;"",IF($L1097&gt;0,"ATENÇÃO · apontou em dia de "&amp;LOWER($AC1097)&amp;" cadastrado","Exceção cadastrada · "&amp;$AC1097)&amp;IF($AD1097="",""," · "&amp;$AD1097),IF($E1097="Férias",IF($L1097&gt;0,"ATENÇÃO · apontou estando de férias no cadastro","Férias no cadastro"),IF($Y1097="Férias / afastamento","Afastamento · "&amp;($Z1097+$AA1097-1)&amp;" dias seguidos sem apontamento",IF($Y1097="Folga trabalhada","ATENÇÃO · apontou em dia de folga da escala 5x2",IF($Y1097="Folga",IF(AND($D1097="5x2",OR(WEEKDAY($F1097,2)=6,WEEKDAY($F1097,2)=7)),"Folga de fim de semana da escala 5x2",IF(AND(OR($D1097="6x1",$D1097="FF 6x1"),WEEKDAY($F1097,2)=6,FALSE()),"Folga de fim de semana · apontou no domingo anterior",IF(AND(OR($D1097="6x1",$D1097="FF 6x1"),WEEKDAY($F1097,2)=7,AND($A1097=$A1096,$L1096&gt;0)),"Folga de fim de semana · apontou no sábado",IF(AND(OR($D1097="6x1",$D1097="FF 6x1"),OR(WEEKDAY($F1097,2)=6,WEEKDAY($F1097,2)=7)),"Folga de fim de semana · sem apontamento no sábado nem no domingo","Folga prevista pelo ciclo")))),IF($Y1097="Indeterminado (início da série)","Sem histórico anterior — informe o dia do ciclo no Cadastro",IF($Y1097="Falta de registro",IF(OR(OR($D1097="6x1",$D1097="FF 6x1"),$D1097="5x2"),"FALTA DE REGISTRO · dia útil da escala "&amp;$E1097,"FALTA DE REGISTRO · dia "&amp;$W1097&amp;" de "&amp;IFERROR(INDEX(Parâmetros!$B$39:$B$48,MATCH($E1097,Parâmetros!$A$39:$A$48,0)),99)&amp;" do ciclo"),IF(OR($D1097="6x1",$D1097="FF 6x1"),IF(OR(AND(WEEKDAY($F1097,2)=6,AND($A1097=$A1098,$L1098&gt;0)),AND(WEEKDAY($F1097,2)=7,AND($A1097=$A1096,$L1096&gt;0))),"ATENÇÃO · apontou sábado e domingo no mesmo fim de semana",IF(OR(WEEKDAY($F1097,2)=6,WEEKDAY($F1097,2)=7),"Jornada de fim de semana do 6x1",IF(OR($H1097&gt;=Parâmetros!$E$20,$H1097&lt;Parâmetros!$E$19),"ATENÇÃO · 6x1 apontou fora do horário diurno","Jornada fixa do 6x1"))),IF($D1097="5x2","Jornada fixa do 5x2",IF($D1097="Folguista",IF($J1097=$K1097,"Evidência confirma sequência","DIVERGE · sequência "&amp;$J1097&amp;" × evidência "&amp;$K1097),IF($K1097=$E1097,"Evidência confirma cadastro","DIVERGE · cadastro "&amp;$E1097&amp;" × evidência "&amp;$K1097)))))))))))</f>
        <v>Folga prevista pelo ciclo</v>
      </c>
      <c r="W1097" s="34">
        <f>IF(OR(OR($D1097="6x1",$D1097="FF 6x1"),$D1097="5x2"),"",IF($AB1097&lt;&gt;$AB1096,IF(IFERROR(INDEX(Cadastro!$F$5:$F$243,$AB1097),"")="",IF($L1097&gt;0,1,0),IF(IFERROR(INDEX(Cadastro!$F$5:$F$243,$AB1097),"")&lt;=IFERROR(INDEX(Parâmetros!$B$39:$B$48,MATCH($E1097,Parâmetros!$A$39:$A$48,0)),99),IFERROR(INDEX(Cadastro!$F$5:$F$243,$AB1097),""),0)),IF($L1097&gt;0,IF(N($X1096)&gt;0,1,N($W1096)+1),IF(AND($L1097=0,OR(N($W1096)&gt;=IFERROR(INDEX(Parâmetros!$B$39:$B$48,MATCH($E1097,Parâmetros!$A$39:$A$48,0)),99),AND(N($X1096)&gt;0,N($X1096)&lt;IFERROR(INDEX(Parâmetros!$C$39:$C$48,MATCH($E1097,Parâmetros!$A$39:$A$48,0)),0)))),0,N($W1096)+1))))</f>
        <v>0</v>
      </c>
      <c r="X1097" s="34">
        <f>IF(OR(OR($D1097="6x1",$D1097="FF 6x1"),$D1097="5x2"),"",IF($AB1097&lt;&gt;$AB1096,IF(IFERROR(INDEX(Cadastro!$F$5:$F$243,$AB1097),"")="",0,IF(IFERROR(INDEX(Cadastro!$F$5:$F$243,$AB1097),"")&gt;IFERROR(INDEX(Parâmetros!$B$39:$B$48,MATCH($E1097,Parâmetros!$A$39:$A$48,0)),99),IFERROR(INDEX(Cadastro!$F$5:$F$243,$AB1097),"")-IFERROR(INDEX(Parâmetros!$B$39:$B$48,MATCH($E1097,Parâmetros!$A$39:$A$48,0)),99),0)),IF(AND($L1097=0,OR(N($W1096)&gt;=IFERROR(INDEX(Parâmetros!$B$39:$B$48,MATCH($E1097,Parâmetros!$A$39:$A$48,0)),99),AND(N($X1096)&gt;0,N($X1096)&lt;IFERROR(INDEX(Parâmetros!$C$39:$C$48,MATCH($E1097,Parâmetros!$A$39:$A$48,0)),0)))),N($X1096)+1,0)))</f>
        <v>1</v>
      </c>
      <c r="Y1097" t="str">
        <f>IF($AC1097&lt;&gt;"",IF($L1097&gt;0,$AC1097&amp;" · com apontamento",$AC1097),IF($E1097="Férias",IF($L1097&gt;0,"Férias · com apontamento","Férias (cadastro)"),IF(($Z1097+$AA1097-1)&gt;Parâmetros!$E$16,"Férias / afastamento",IF(AND($D1097="5x2",OR(WEEKDAY($F1097,2)=6,WEEKDAY($F1097,2)=7)),IF($L1097&gt;0,"Folga trabalhada","Folga"),IF($L1097&gt;0,"Trabalhado",IF(OR(OR($D1097="6x1",$D1097="FF 6x1"),$D1097="5x2"),IF(AND(OR($D1097="6x1",$D1097="FF 6x1"),OR(WEEKDAY($F1097,2)=6,WEEKDAY($F1097,2)=7)),"Folga","Falta de registro"),IF(AND($AB1097&lt;&gt;$AB1096,IFERROR(INDEX(Cadastro!$F$5:$F$243,$AB1097),"")=""),"Indeterminado (início da série)",IF($X1097&gt;0,"Folga","Falta de registro"))))))))</f>
        <v>Folga</v>
      </c>
      <c r="Z1097" s="34">
        <f>IF(OR($L1097&gt;0,$F1097&gt;Parâmetros!$E$14),0,IF($A1097&lt;&gt;$A1096,1,N($Z1096)+1))</f>
        <v>1</v>
      </c>
      <c r="AA1097" s="34">
        <f>IF(OR($L1097&gt;0,$F1097&gt;Parâmetros!$E$14),0,IF(OR($A1097&lt;&gt;$A1098,$F1098&gt;Parâmetros!$E$14),1,N($AA1098)+1))</f>
        <v>1</v>
      </c>
      <c r="AB1097" s="31">
        <f>IFERROR(MATCH($A1097&amp;"|"&amp;TEXT(_xlfn.MAXIFS(Cadastro!$E$5:$E$243,Cadastro!$A$5:$A$243,$A1097,Cadastro!$E$5:$E$243,"&lt;="&amp;$F1097),"yyyymmdd"),Cadastro!$I$5:$I$243,0),"")</f>
        <v>147</v>
      </c>
      <c r="AC1097" t="str">
        <f>IFERROR(_xlfn.SINGLE(INDEX(Exceções!$D$5:$D$203,MATCH($A1097&amp;"|"&amp;$F1097,Exceções!$F$5:$F$203,0))),"")</f>
        <v/>
      </c>
      <c r="AD1097" t="str">
        <f>IF($AC1097="","",IFERROR(_xlfn.SINGLE(INDEX(Exceções!$E$5:$E$203,MATCH($A1097&amp;"|"&amp;$F1097,Exceções!$F$5:$F$203,0))),""))</f>
        <v/>
      </c>
    </row>
    <row r="1098" spans="1:30" ht="15" hidden="1" customHeight="1" x14ac:dyDescent="0.25">
      <c r="A1098" s="31">
        <v>56012</v>
      </c>
      <c r="B1098" s="17" t="s">
        <v>58</v>
      </c>
      <c r="C1098" s="17" t="str">
        <f>IFERROR(INDEX(Cadastro!$C$5:$C$243,$AB1098),"NÃO INFORMADO")</f>
        <v>MEC</v>
      </c>
      <c r="D1098" s="17" t="str">
        <f>IFERROR(INDEX(Cadastro!$D$5:$D$243,$AB1098),"")</f>
        <v>A</v>
      </c>
      <c r="E1098" s="17" t="str">
        <f>IFERROR(INDEX(Cadastro!$G$5:$G$243,$AB1098),"")</f>
        <v>A</v>
      </c>
      <c r="F1098" s="29">
        <v>46304</v>
      </c>
      <c r="G1098" s="32" t="str">
        <f t="shared" si="102"/>
        <v>sex</v>
      </c>
      <c r="H1098" s="31">
        <f>IF($L1098=0,"",_xlfn.MINIFS(Dados!$Q:$Q,Dados!$A:$A,$A1098,Dados!$S:$S,$F1098))</f>
        <v>445</v>
      </c>
      <c r="I1098" s="31">
        <f>IF($H1098="","",_xlfn.MAXIFS(Dados!$R:$R,Dados!$A:$A,$A1098,Dados!$S:$S,$F1098))</f>
        <v>915</v>
      </c>
      <c r="J1098" s="32" t="str">
        <f>IF($D1098&lt;&gt;"Folguista","",IFERROR(INDEX(Parâmetros!$D$52:$G$52,1,MIN(4,MAX(1,$W1098))),""))</f>
        <v/>
      </c>
      <c r="K1098" s="32" t="str">
        <f>IF(OR($AC1098&lt;&gt;"",$Y1098="Folga",$Y1098="Folga trabalhada",$Y1098="Férias (cadastro)",$Y1098="Férias / afastamento",$Y1098="Indeterminado (início da série)"),"",IF(OR($D1098="6x1",$D1098="FF 6x1"),IF(OR(WEEKDAY($F1098,2)=6,WEEKDAY($F1098,2)=7),"6x1 sáb/dom","6x1"),IF($D1098="5x2","5x2",IF($H1098="",IF($D1098="Folguista",$J1098,$E1098),IF(OR($H1098&gt;=Parâmetros!$E$18,$H1098&lt;Parâmetros!$E$19),"C",IF($H1098&lt;Parâmetros!$E$20,"A","B"))))))</f>
        <v>A</v>
      </c>
      <c r="L1098" s="30">
        <f>SUMIFS(Dados!$E:$E,Dados!$A:$A,$A1098,Dados!$S:$S,$F1098)</f>
        <v>6.43</v>
      </c>
      <c r="M1098" s="30">
        <f>IFERROR(INDEX(Parâmetros!$E$6:$E$11,MATCH($K1098,Parâmetros!$A$6:$A$11,0)),"")</f>
        <v>7.58</v>
      </c>
      <c r="N1098" s="33">
        <f t="shared" si="103"/>
        <v>0.8482849604221635</v>
      </c>
      <c r="O1098" s="33">
        <f>Parâmetros!$E$13</f>
        <v>0.8</v>
      </c>
      <c r="P1098" s="32" t="str">
        <f>IF(OR($M1098="",$F1098&gt;Parâmetros!$E$14),"Não","Sim")</f>
        <v>Sim</v>
      </c>
      <c r="Q1098" s="32" t="str">
        <f t="shared" si="104"/>
        <v>Sim</v>
      </c>
      <c r="R1098" s="32" t="str">
        <f t="shared" si="105"/>
        <v>Sim</v>
      </c>
      <c r="S1098" s="30">
        <f t="shared" si="106"/>
        <v>0</v>
      </c>
      <c r="T1098" s="32" t="str">
        <f>IF($Q1098&lt;&gt;"Sim","",IF($N1098&gt;Parâmetros!$E$15,"Sim","Não"))</f>
        <v>Não</v>
      </c>
      <c r="U1098" s="17" t="str">
        <f t="shared" si="107"/>
        <v>Na meta</v>
      </c>
      <c r="V1098" s="17" t="str">
        <f>IF($AC1098&lt;&gt;"",IF($L1098&gt;0,"ATENÇÃO · apontou em dia de "&amp;LOWER($AC1098)&amp;" cadastrado","Exceção cadastrada · "&amp;$AC1098)&amp;IF($AD1098="",""," · "&amp;$AD1098),IF($E1098="Férias",IF($L1098&gt;0,"ATENÇÃO · apontou estando de férias no cadastro","Férias no cadastro"),IF($Y1098="Férias / afastamento","Afastamento · "&amp;($Z1098+$AA1098-1)&amp;" dias seguidos sem apontamento",IF($Y1098="Folga trabalhada","ATENÇÃO · apontou em dia de folga da escala 5x2",IF($Y1098="Folga",IF(AND($D1098="5x2",OR(WEEKDAY($F1098,2)=6,WEEKDAY($F1098,2)=7)),"Folga de fim de semana da escala 5x2",IF(AND(OR($D1098="6x1",$D1098="FF 6x1"),WEEKDAY($F1098,2)=6,FALSE()),"Folga de fim de semana · apontou no domingo anterior",IF(AND(OR($D1098="6x1",$D1098="FF 6x1"),WEEKDAY($F1098,2)=7,AND($A1098=$A1097,$L1097&gt;0)),"Folga de fim de semana · apontou no sábado",IF(AND(OR($D1098="6x1",$D1098="FF 6x1"),OR(WEEKDAY($F1098,2)=6,WEEKDAY($F1098,2)=7)),"Folga de fim de semana · sem apontamento no sábado nem no domingo","Folga prevista pelo ciclo")))),IF($Y1098="Indeterminado (início da série)","Sem histórico anterior — informe o dia do ciclo no Cadastro",IF($Y1098="Falta de registro",IF(OR(OR($D1098="6x1",$D1098="FF 6x1"),$D1098="5x2"),"FALTA DE REGISTRO · dia útil da escala "&amp;$E1098,"FALTA DE REGISTRO · dia "&amp;$W1098&amp;" de "&amp;IFERROR(INDEX(Parâmetros!$B$39:$B$48,MATCH($E1098,Parâmetros!$A$39:$A$48,0)),99)&amp;" do ciclo"),IF(OR($D1098="6x1",$D1098="FF 6x1"),IF(OR(AND(WEEKDAY($F1098,2)=6,AND($A1098=$A1099,$L1099&gt;0)),AND(WEEKDAY($F1098,2)=7,AND($A1098=$A1097,$L1097&gt;0))),"ATENÇÃO · apontou sábado e domingo no mesmo fim de semana",IF(OR(WEEKDAY($F1098,2)=6,WEEKDAY($F1098,2)=7),"Jornada de fim de semana do 6x1",IF(OR($H1098&gt;=Parâmetros!$E$20,$H1098&lt;Parâmetros!$E$19),"ATENÇÃO · 6x1 apontou fora do horário diurno","Jornada fixa do 6x1"))),IF($D1098="5x2","Jornada fixa do 5x2",IF($D1098="Folguista",IF($J1098=$K1098,"Evidência confirma sequência","DIVERGE · sequência "&amp;$J1098&amp;" × evidência "&amp;$K1098),IF($K1098=$E1098,"Evidência confirma cadastro","DIVERGE · cadastro "&amp;$E1098&amp;" × evidência "&amp;$K1098)))))))))))</f>
        <v>Evidência confirma cadastro</v>
      </c>
      <c r="W1098" s="34">
        <f>IF(OR(OR($D1098="6x1",$D1098="FF 6x1"),$D1098="5x2"),"",IF($AB1098&lt;&gt;$AB1097,IF(IFERROR(INDEX(Cadastro!$F$5:$F$243,$AB1098),"")="",IF($L1098&gt;0,1,0),IF(IFERROR(INDEX(Cadastro!$F$5:$F$243,$AB1098),"")&lt;=IFERROR(INDEX(Parâmetros!$B$39:$B$48,MATCH($E1098,Parâmetros!$A$39:$A$48,0)),99),IFERROR(INDEX(Cadastro!$F$5:$F$243,$AB1098),""),0)),IF($L1098&gt;0,IF(N($X1097)&gt;0,1,N($W1097)+1),IF(AND($L1098=0,OR(N($W1097)&gt;=IFERROR(INDEX(Parâmetros!$B$39:$B$48,MATCH($E1098,Parâmetros!$A$39:$A$48,0)),99),AND(N($X1097)&gt;0,N($X1097)&lt;IFERROR(INDEX(Parâmetros!$C$39:$C$48,MATCH($E1098,Parâmetros!$A$39:$A$48,0)),0)))),0,N($W1097)+1))))</f>
        <v>1</v>
      </c>
      <c r="X1098" s="34">
        <f>IF(OR(OR($D1098="6x1",$D1098="FF 6x1"),$D1098="5x2"),"",IF($AB1098&lt;&gt;$AB1097,IF(IFERROR(INDEX(Cadastro!$F$5:$F$243,$AB1098),"")="",0,IF(IFERROR(INDEX(Cadastro!$F$5:$F$243,$AB1098),"")&gt;IFERROR(INDEX(Parâmetros!$B$39:$B$48,MATCH($E1098,Parâmetros!$A$39:$A$48,0)),99),IFERROR(INDEX(Cadastro!$F$5:$F$243,$AB1098),"")-IFERROR(INDEX(Parâmetros!$B$39:$B$48,MATCH($E1098,Parâmetros!$A$39:$A$48,0)),99),0)),IF(AND($L1098=0,OR(N($W1097)&gt;=IFERROR(INDEX(Parâmetros!$B$39:$B$48,MATCH($E1098,Parâmetros!$A$39:$A$48,0)),99),AND(N($X1097)&gt;0,N($X1097)&lt;IFERROR(INDEX(Parâmetros!$C$39:$C$48,MATCH($E1098,Parâmetros!$A$39:$A$48,0)),0)))),N($X1097)+1,0)))</f>
        <v>0</v>
      </c>
      <c r="Y1098" t="str">
        <f>IF($AC1098&lt;&gt;"",IF($L1098&gt;0,$AC1098&amp;" · com apontamento",$AC1098),IF($E1098="Férias",IF($L1098&gt;0,"Férias · com apontamento","Férias (cadastro)"),IF(($Z1098+$AA1098-1)&gt;Parâmetros!$E$16,"Férias / afastamento",IF(AND($D1098="5x2",OR(WEEKDAY($F1098,2)=6,WEEKDAY($F1098,2)=7)),IF($L1098&gt;0,"Folga trabalhada","Folga"),IF($L1098&gt;0,"Trabalhado",IF(OR(OR($D1098="6x1",$D1098="FF 6x1"),$D1098="5x2"),IF(AND(OR($D1098="6x1",$D1098="FF 6x1"),OR(WEEKDAY($F1098,2)=6,WEEKDAY($F1098,2)=7)),"Folga","Falta de registro"),IF(AND($AB1098&lt;&gt;$AB1097,IFERROR(INDEX(Cadastro!$F$5:$F$243,$AB1098),"")=""),"Indeterminado (início da série)",IF($X1098&gt;0,"Folga","Falta de registro"))))))))</f>
        <v>Trabalhado</v>
      </c>
      <c r="Z1098" s="34">
        <f>IF(OR($L1098&gt;0,$F1098&gt;Parâmetros!$E$14),0,IF($A1098&lt;&gt;$A1097,1,N($Z1097)+1))</f>
        <v>0</v>
      </c>
      <c r="AA1098" s="34">
        <f>IF(OR($L1098&gt;0,$F1098&gt;Parâmetros!$E$14),0,IF(OR($A1098&lt;&gt;$A1099,$F1099&gt;Parâmetros!$E$14),1,N($AA1099)+1))</f>
        <v>0</v>
      </c>
      <c r="AB1098" s="31">
        <f>IFERROR(MATCH($A1098&amp;"|"&amp;TEXT(_xlfn.MAXIFS(Cadastro!$E$5:$E$243,Cadastro!$A$5:$A$243,$A1098,Cadastro!$E$5:$E$243,"&lt;="&amp;$F1098),"yyyymmdd"),Cadastro!$I$5:$I$243,0),"")</f>
        <v>147</v>
      </c>
      <c r="AC1098" t="str">
        <f>IFERROR(_xlfn.SINGLE(INDEX(Exceções!$D$5:$D$203,MATCH($A1098&amp;"|"&amp;$F1098,Exceções!$F$5:$F$203,0))),"")</f>
        <v/>
      </c>
      <c r="AD1098" t="str">
        <f>IF($AC1098="","",IFERROR(_xlfn.SINGLE(INDEX(Exceções!$E$5:$E$203,MATCH($A1098&amp;"|"&amp;$F1098,Exceções!$F$5:$F$203,0))),""))</f>
        <v/>
      </c>
    </row>
    <row r="1099" spans="1:30" ht="15" hidden="1" customHeight="1" x14ac:dyDescent="0.25">
      <c r="A1099" s="31">
        <v>56012</v>
      </c>
      <c r="B1099" s="17" t="s">
        <v>58</v>
      </c>
      <c r="C1099" s="17" t="str">
        <f>IFERROR(INDEX(Cadastro!$C$5:$C$243,$AB1099),"NÃO INFORMADO")</f>
        <v>MEC</v>
      </c>
      <c r="D1099" s="17" t="str">
        <f>IFERROR(INDEX(Cadastro!$D$5:$D$243,$AB1099),"")</f>
        <v>A</v>
      </c>
      <c r="E1099" s="17" t="str">
        <f>IFERROR(INDEX(Cadastro!$G$5:$G$243,$AB1099),"")</f>
        <v>A</v>
      </c>
      <c r="F1099" s="29">
        <v>46305</v>
      </c>
      <c r="G1099" s="32" t="str">
        <f t="shared" si="102"/>
        <v>sáb</v>
      </c>
      <c r="H1099" s="31">
        <f>IF($L1099=0,"",_xlfn.MINIFS(Dados!$Q:$Q,Dados!$A:$A,$A1099,Dados!$S:$S,$F1099))</f>
        <v>445</v>
      </c>
      <c r="I1099" s="31">
        <f>IF($H1099="","",_xlfn.MAXIFS(Dados!$R:$R,Dados!$A:$A,$A1099,Dados!$S:$S,$F1099))</f>
        <v>915</v>
      </c>
      <c r="J1099" s="32" t="str">
        <f>IF($D1099&lt;&gt;"Folguista","",IFERROR(INDEX(Parâmetros!$D$52:$G$52,1,MIN(4,MAX(1,$W1099))),""))</f>
        <v/>
      </c>
      <c r="K1099" s="32" t="str">
        <f>IF(OR($AC1099&lt;&gt;"",$Y1099="Folga",$Y1099="Folga trabalhada",$Y1099="Férias (cadastro)",$Y1099="Férias / afastamento",$Y1099="Indeterminado (início da série)"),"",IF(OR($D1099="6x1",$D1099="FF 6x1"),IF(OR(WEEKDAY($F1099,2)=6,WEEKDAY($F1099,2)=7),"6x1 sáb/dom","6x1"),IF($D1099="5x2","5x2",IF($H1099="",IF($D1099="Folguista",$J1099,$E1099),IF(OR($H1099&gt;=Parâmetros!$E$18,$H1099&lt;Parâmetros!$E$19),"C",IF($H1099&lt;Parâmetros!$E$20,"A","B"))))))</f>
        <v>A</v>
      </c>
      <c r="L1099" s="30">
        <f>SUMIFS(Dados!$E:$E,Dados!$A:$A,$A1099,Dados!$S:$S,$F1099)</f>
        <v>6.23</v>
      </c>
      <c r="M1099" s="30">
        <f>IFERROR(INDEX(Parâmetros!$E$6:$E$11,MATCH($K1099,Parâmetros!$A$6:$A$11,0)),"")</f>
        <v>7.58</v>
      </c>
      <c r="N1099" s="33">
        <f t="shared" si="103"/>
        <v>0.82189973614775735</v>
      </c>
      <c r="O1099" s="33">
        <f>Parâmetros!$E$13</f>
        <v>0.8</v>
      </c>
      <c r="P1099" s="32" t="str">
        <f>IF(OR($M1099="",$F1099&gt;Parâmetros!$E$14),"Não","Sim")</f>
        <v>Sim</v>
      </c>
      <c r="Q1099" s="32" t="str">
        <f t="shared" si="104"/>
        <v>Sim</v>
      </c>
      <c r="R1099" s="32" t="str">
        <f t="shared" si="105"/>
        <v>Sim</v>
      </c>
      <c r="S1099" s="30">
        <f t="shared" si="106"/>
        <v>0</v>
      </c>
      <c r="T1099" s="32" t="str">
        <f>IF($Q1099&lt;&gt;"Sim","",IF($N1099&gt;Parâmetros!$E$15,"Sim","Não"))</f>
        <v>Não</v>
      </c>
      <c r="U1099" s="17" t="str">
        <f t="shared" si="107"/>
        <v>Na meta</v>
      </c>
      <c r="V1099" s="17" t="str">
        <f>IF($AC1099&lt;&gt;"",IF($L1099&gt;0,"ATENÇÃO · apontou em dia de "&amp;LOWER($AC1099)&amp;" cadastrado","Exceção cadastrada · "&amp;$AC1099)&amp;IF($AD1099="",""," · "&amp;$AD1099),IF($E1099="Férias",IF($L1099&gt;0,"ATENÇÃO · apontou estando de férias no cadastro","Férias no cadastro"),IF($Y1099="Férias / afastamento","Afastamento · "&amp;($Z1099+$AA1099-1)&amp;" dias seguidos sem apontamento",IF($Y1099="Folga trabalhada","ATENÇÃO · apontou em dia de folga da escala 5x2",IF($Y1099="Folga",IF(AND($D1099="5x2",OR(WEEKDAY($F1099,2)=6,WEEKDAY($F1099,2)=7)),"Folga de fim de semana da escala 5x2",IF(AND(OR($D1099="6x1",$D1099="FF 6x1"),WEEKDAY($F1099,2)=6,FALSE()),"Folga de fim de semana · apontou no domingo anterior",IF(AND(OR($D1099="6x1",$D1099="FF 6x1"),WEEKDAY($F1099,2)=7,AND($A1099=$A1098,$L1098&gt;0)),"Folga de fim de semana · apontou no sábado",IF(AND(OR($D1099="6x1",$D1099="FF 6x1"),OR(WEEKDAY($F1099,2)=6,WEEKDAY($F1099,2)=7)),"Folga de fim de semana · sem apontamento no sábado nem no domingo","Folga prevista pelo ciclo")))),IF($Y1099="Indeterminado (início da série)","Sem histórico anterior — informe o dia do ciclo no Cadastro",IF($Y1099="Falta de registro",IF(OR(OR($D1099="6x1",$D1099="FF 6x1"),$D1099="5x2"),"FALTA DE REGISTRO · dia útil da escala "&amp;$E1099,"FALTA DE REGISTRO · dia "&amp;$W1099&amp;" de "&amp;IFERROR(INDEX(Parâmetros!$B$39:$B$48,MATCH($E1099,Parâmetros!$A$39:$A$48,0)),99)&amp;" do ciclo"),IF(OR($D1099="6x1",$D1099="FF 6x1"),IF(OR(AND(WEEKDAY($F1099,2)=6,AND($A1099=$A1100,$L1100&gt;0)),AND(WEEKDAY($F1099,2)=7,AND($A1099=$A1098,$L1098&gt;0))),"ATENÇÃO · apontou sábado e domingo no mesmo fim de semana",IF(OR(WEEKDAY($F1099,2)=6,WEEKDAY($F1099,2)=7),"Jornada de fim de semana do 6x1",IF(OR($H1099&gt;=Parâmetros!$E$20,$H1099&lt;Parâmetros!$E$19),"ATENÇÃO · 6x1 apontou fora do horário diurno","Jornada fixa do 6x1"))),IF($D1099="5x2","Jornada fixa do 5x2",IF($D1099="Folguista",IF($J1099=$K1099,"Evidência confirma sequência","DIVERGE · sequência "&amp;$J1099&amp;" × evidência "&amp;$K1099),IF($K1099=$E1099,"Evidência confirma cadastro","DIVERGE · cadastro "&amp;$E1099&amp;" × evidência "&amp;$K1099)))))))))))</f>
        <v>Evidência confirma cadastro</v>
      </c>
      <c r="W1099" s="34">
        <f>IF(OR(OR($D1099="6x1",$D1099="FF 6x1"),$D1099="5x2"),"",IF($AB1099&lt;&gt;$AB1098,IF(IFERROR(INDEX(Cadastro!$F$5:$F$243,$AB1099),"")="",IF($L1099&gt;0,1,0),IF(IFERROR(INDEX(Cadastro!$F$5:$F$243,$AB1099),"")&lt;=IFERROR(INDEX(Parâmetros!$B$39:$B$48,MATCH($E1099,Parâmetros!$A$39:$A$48,0)),99),IFERROR(INDEX(Cadastro!$F$5:$F$243,$AB1099),""),0)),IF($L1099&gt;0,IF(N($X1098)&gt;0,1,N($W1098)+1),IF(AND($L1099=0,OR(N($W1098)&gt;=IFERROR(INDEX(Parâmetros!$B$39:$B$48,MATCH($E1099,Parâmetros!$A$39:$A$48,0)),99),AND(N($X1098)&gt;0,N($X1098)&lt;IFERROR(INDEX(Parâmetros!$C$39:$C$48,MATCH($E1099,Parâmetros!$A$39:$A$48,0)),0)))),0,N($W1098)+1))))</f>
        <v>2</v>
      </c>
      <c r="X1099" s="34">
        <f>IF(OR(OR($D1099="6x1",$D1099="FF 6x1"),$D1099="5x2"),"",IF($AB1099&lt;&gt;$AB1098,IF(IFERROR(INDEX(Cadastro!$F$5:$F$243,$AB1099),"")="",0,IF(IFERROR(INDEX(Cadastro!$F$5:$F$243,$AB1099),"")&gt;IFERROR(INDEX(Parâmetros!$B$39:$B$48,MATCH($E1099,Parâmetros!$A$39:$A$48,0)),99),IFERROR(INDEX(Cadastro!$F$5:$F$243,$AB1099),"")-IFERROR(INDEX(Parâmetros!$B$39:$B$48,MATCH($E1099,Parâmetros!$A$39:$A$48,0)),99),0)),IF(AND($L1099=0,OR(N($W1098)&gt;=IFERROR(INDEX(Parâmetros!$B$39:$B$48,MATCH($E1099,Parâmetros!$A$39:$A$48,0)),99),AND(N($X1098)&gt;0,N($X1098)&lt;IFERROR(INDEX(Parâmetros!$C$39:$C$48,MATCH($E1099,Parâmetros!$A$39:$A$48,0)),0)))),N($X1098)+1,0)))</f>
        <v>0</v>
      </c>
      <c r="Y1099" t="str">
        <f>IF($AC1099&lt;&gt;"",IF($L1099&gt;0,$AC1099&amp;" · com apontamento",$AC1099),IF($E1099="Férias",IF($L1099&gt;0,"Férias · com apontamento","Férias (cadastro)"),IF(($Z1099+$AA1099-1)&gt;Parâmetros!$E$16,"Férias / afastamento",IF(AND($D1099="5x2",OR(WEEKDAY($F1099,2)=6,WEEKDAY($F1099,2)=7)),IF($L1099&gt;0,"Folga trabalhada","Folga"),IF($L1099&gt;0,"Trabalhado",IF(OR(OR($D1099="6x1",$D1099="FF 6x1"),$D1099="5x2"),IF(AND(OR($D1099="6x1",$D1099="FF 6x1"),OR(WEEKDAY($F1099,2)=6,WEEKDAY($F1099,2)=7)),"Folga","Falta de registro"),IF(AND($AB1099&lt;&gt;$AB1098,IFERROR(INDEX(Cadastro!$F$5:$F$243,$AB1099),"")=""),"Indeterminado (início da série)",IF($X1099&gt;0,"Folga","Falta de registro"))))))))</f>
        <v>Trabalhado</v>
      </c>
      <c r="Z1099" s="34">
        <f>IF(OR($L1099&gt;0,$F1099&gt;Parâmetros!$E$14),0,IF($A1099&lt;&gt;$A1098,1,N($Z1098)+1))</f>
        <v>0</v>
      </c>
      <c r="AA1099" s="34">
        <f>IF(OR($L1099&gt;0,$F1099&gt;Parâmetros!$E$14),0,IF(OR($A1099&lt;&gt;$A1100,$F1100&gt;Parâmetros!$E$14),1,N($AA1100)+1))</f>
        <v>0</v>
      </c>
      <c r="AB1099" s="31">
        <f>IFERROR(MATCH($A1099&amp;"|"&amp;TEXT(_xlfn.MAXIFS(Cadastro!$E$5:$E$243,Cadastro!$A$5:$A$243,$A1099,Cadastro!$E$5:$E$243,"&lt;="&amp;$F1099),"yyyymmdd"),Cadastro!$I$5:$I$243,0),"")</f>
        <v>147</v>
      </c>
      <c r="AC1099" t="str">
        <f>IFERROR(_xlfn.SINGLE(INDEX(Exceções!$D$5:$D$203,MATCH($A1099&amp;"|"&amp;$F1099,Exceções!$F$5:$F$203,0))),"")</f>
        <v/>
      </c>
      <c r="AD1099" t="str">
        <f>IF($AC1099="","",IFERROR(_xlfn.SINGLE(INDEX(Exceções!$E$5:$E$203,MATCH($A1099&amp;"|"&amp;$F1099,Exceções!$F$5:$F$203,0))),""))</f>
        <v/>
      </c>
    </row>
    <row r="1100" spans="1:30" ht="15" hidden="1" customHeight="1" x14ac:dyDescent="0.25">
      <c r="A1100" s="31">
        <v>56012</v>
      </c>
      <c r="B1100" s="17" t="s">
        <v>58</v>
      </c>
      <c r="C1100" s="17" t="str">
        <f>IFERROR(INDEX(Cadastro!$C$5:$C$243,$AB1100),"NÃO INFORMADO")</f>
        <v>MEC</v>
      </c>
      <c r="D1100" s="17" t="str">
        <f>IFERROR(INDEX(Cadastro!$D$5:$D$243,$AB1100),"")</f>
        <v>A</v>
      </c>
      <c r="E1100" s="17" t="str">
        <f>IFERROR(INDEX(Cadastro!$G$5:$G$243,$AB1100),"")</f>
        <v>A</v>
      </c>
      <c r="F1100" s="29">
        <v>46306</v>
      </c>
      <c r="G1100" s="32" t="str">
        <f t="shared" si="102"/>
        <v>dom</v>
      </c>
      <c r="H1100" s="31">
        <f>IF($L1100=0,"",_xlfn.MINIFS(Dados!$Q:$Q,Dados!$A:$A,$A1100,Dados!$S:$S,$F1100))</f>
        <v>440</v>
      </c>
      <c r="I1100" s="31">
        <f>IF($H1100="","",_xlfn.MAXIFS(Dados!$R:$R,Dados!$A:$A,$A1100,Dados!$S:$S,$F1100))</f>
        <v>920</v>
      </c>
      <c r="J1100" s="32" t="str">
        <f>IF($D1100&lt;&gt;"Folguista","",IFERROR(INDEX(Parâmetros!$D$52:$G$52,1,MIN(4,MAX(1,$W1100))),""))</f>
        <v/>
      </c>
      <c r="K1100" s="32" t="str">
        <f>IF(OR($AC1100&lt;&gt;"",$Y1100="Folga",$Y1100="Folga trabalhada",$Y1100="Férias (cadastro)",$Y1100="Férias / afastamento",$Y1100="Indeterminado (início da série)"),"",IF(OR($D1100="6x1",$D1100="FF 6x1"),IF(OR(WEEKDAY($F1100,2)=6,WEEKDAY($F1100,2)=7),"6x1 sáb/dom","6x1"),IF($D1100="5x2","5x2",IF($H1100="",IF($D1100="Folguista",$J1100,$E1100),IF(OR($H1100&gt;=Parâmetros!$E$18,$H1100&lt;Parâmetros!$E$19),"C",IF($H1100&lt;Parâmetros!$E$20,"A","B"))))))</f>
        <v>A</v>
      </c>
      <c r="L1100" s="30">
        <f>SUMIFS(Dados!$E:$E,Dados!$A:$A,$A1100,Dados!$S:$S,$F1100)</f>
        <v>6.1499999999999995</v>
      </c>
      <c r="M1100" s="30">
        <f>IFERROR(INDEX(Parâmetros!$E$6:$E$11,MATCH($K1100,Parâmetros!$A$6:$A$11,0)),"")</f>
        <v>7.58</v>
      </c>
      <c r="N1100" s="33">
        <f t="shared" si="103"/>
        <v>0.81134564643799467</v>
      </c>
      <c r="O1100" s="33">
        <f>Parâmetros!$E$13</f>
        <v>0.8</v>
      </c>
      <c r="P1100" s="32" t="str">
        <f>IF(OR($M1100="",$F1100&gt;Parâmetros!$E$14),"Não","Sim")</f>
        <v>Sim</v>
      </c>
      <c r="Q1100" s="32" t="str">
        <f t="shared" si="104"/>
        <v>Sim</v>
      </c>
      <c r="R1100" s="32" t="str">
        <f t="shared" si="105"/>
        <v>Sim</v>
      </c>
      <c r="S1100" s="30">
        <f t="shared" si="106"/>
        <v>0</v>
      </c>
      <c r="T1100" s="32" t="str">
        <f>IF($Q1100&lt;&gt;"Sim","",IF($N1100&gt;Parâmetros!$E$15,"Sim","Não"))</f>
        <v>Não</v>
      </c>
      <c r="U1100" s="17" t="str">
        <f t="shared" si="107"/>
        <v>Na meta</v>
      </c>
      <c r="V1100" s="17" t="str">
        <f>IF($AC1100&lt;&gt;"",IF($L1100&gt;0,"ATENÇÃO · apontou em dia de "&amp;LOWER($AC1100)&amp;" cadastrado","Exceção cadastrada · "&amp;$AC1100)&amp;IF($AD1100="",""," · "&amp;$AD1100),IF($E1100="Férias",IF($L1100&gt;0,"ATENÇÃO · apontou estando de férias no cadastro","Férias no cadastro"),IF($Y1100="Férias / afastamento","Afastamento · "&amp;($Z1100+$AA1100-1)&amp;" dias seguidos sem apontamento",IF($Y1100="Folga trabalhada","ATENÇÃO · apontou em dia de folga da escala 5x2",IF($Y1100="Folga",IF(AND($D1100="5x2",OR(WEEKDAY($F1100,2)=6,WEEKDAY($F1100,2)=7)),"Folga de fim de semana da escala 5x2",IF(AND(OR($D1100="6x1",$D1100="FF 6x1"),WEEKDAY($F1100,2)=6,FALSE()),"Folga de fim de semana · apontou no domingo anterior",IF(AND(OR($D1100="6x1",$D1100="FF 6x1"),WEEKDAY($F1100,2)=7,AND($A1100=$A1099,$L1099&gt;0)),"Folga de fim de semana · apontou no sábado",IF(AND(OR($D1100="6x1",$D1100="FF 6x1"),OR(WEEKDAY($F1100,2)=6,WEEKDAY($F1100,2)=7)),"Folga de fim de semana · sem apontamento no sábado nem no domingo","Folga prevista pelo ciclo")))),IF($Y1100="Indeterminado (início da série)","Sem histórico anterior — informe o dia do ciclo no Cadastro",IF($Y1100="Falta de registro",IF(OR(OR($D1100="6x1",$D1100="FF 6x1"),$D1100="5x2"),"FALTA DE REGISTRO · dia útil da escala "&amp;$E1100,"FALTA DE REGISTRO · dia "&amp;$W1100&amp;" de "&amp;IFERROR(INDEX(Parâmetros!$B$39:$B$48,MATCH($E1100,Parâmetros!$A$39:$A$48,0)),99)&amp;" do ciclo"),IF(OR($D1100="6x1",$D1100="FF 6x1"),IF(OR(AND(WEEKDAY($F1100,2)=6,AND($A1100=$A1101,$L1101&gt;0)),AND(WEEKDAY($F1100,2)=7,AND($A1100=$A1099,$L1099&gt;0))),"ATENÇÃO · apontou sábado e domingo no mesmo fim de semana",IF(OR(WEEKDAY($F1100,2)=6,WEEKDAY($F1100,2)=7),"Jornada de fim de semana do 6x1",IF(OR($H1100&gt;=Parâmetros!$E$20,$H1100&lt;Parâmetros!$E$19),"ATENÇÃO · 6x1 apontou fora do horário diurno","Jornada fixa do 6x1"))),IF($D1100="5x2","Jornada fixa do 5x2",IF($D1100="Folguista",IF($J1100=$K1100,"Evidência confirma sequência","DIVERGE · sequência "&amp;$J1100&amp;" × evidência "&amp;$K1100),IF($K1100=$E1100,"Evidência confirma cadastro","DIVERGE · cadastro "&amp;$E1100&amp;" × evidência "&amp;$K1100)))))))))))</f>
        <v>Evidência confirma cadastro</v>
      </c>
      <c r="W1100" s="34">
        <f>IF(OR(OR($D1100="6x1",$D1100="FF 6x1"),$D1100="5x2"),"",IF($AB1100&lt;&gt;$AB1099,IF(IFERROR(INDEX(Cadastro!$F$5:$F$243,$AB1100),"")="",IF($L1100&gt;0,1,0),IF(IFERROR(INDEX(Cadastro!$F$5:$F$243,$AB1100),"")&lt;=IFERROR(INDEX(Parâmetros!$B$39:$B$48,MATCH($E1100,Parâmetros!$A$39:$A$48,0)),99),IFERROR(INDEX(Cadastro!$F$5:$F$243,$AB1100),""),0)),IF($L1100&gt;0,IF(N($X1099)&gt;0,1,N($W1099)+1),IF(AND($L1100=0,OR(N($W1099)&gt;=IFERROR(INDEX(Parâmetros!$B$39:$B$48,MATCH($E1100,Parâmetros!$A$39:$A$48,0)),99),AND(N($X1099)&gt;0,N($X1099)&lt;IFERROR(INDEX(Parâmetros!$C$39:$C$48,MATCH($E1100,Parâmetros!$A$39:$A$48,0)),0)))),0,N($W1099)+1))))</f>
        <v>3</v>
      </c>
      <c r="X1100" s="34">
        <f>IF(OR(OR($D1100="6x1",$D1100="FF 6x1"),$D1100="5x2"),"",IF($AB1100&lt;&gt;$AB1099,IF(IFERROR(INDEX(Cadastro!$F$5:$F$243,$AB1100),"")="",0,IF(IFERROR(INDEX(Cadastro!$F$5:$F$243,$AB1100),"")&gt;IFERROR(INDEX(Parâmetros!$B$39:$B$48,MATCH($E1100,Parâmetros!$A$39:$A$48,0)),99),IFERROR(INDEX(Cadastro!$F$5:$F$243,$AB1100),"")-IFERROR(INDEX(Parâmetros!$B$39:$B$48,MATCH($E1100,Parâmetros!$A$39:$A$48,0)),99),0)),IF(AND($L1100=0,OR(N($W1099)&gt;=IFERROR(INDEX(Parâmetros!$B$39:$B$48,MATCH($E1100,Parâmetros!$A$39:$A$48,0)),99),AND(N($X1099)&gt;0,N($X1099)&lt;IFERROR(INDEX(Parâmetros!$C$39:$C$48,MATCH($E1100,Parâmetros!$A$39:$A$48,0)),0)))),N($X1099)+1,0)))</f>
        <v>0</v>
      </c>
      <c r="Y1100" t="str">
        <f>IF($AC1100&lt;&gt;"",IF($L1100&gt;0,$AC1100&amp;" · com apontamento",$AC1100),IF($E1100="Férias",IF($L1100&gt;0,"Férias · com apontamento","Férias (cadastro)"),IF(($Z1100+$AA1100-1)&gt;Parâmetros!$E$16,"Férias / afastamento",IF(AND($D1100="5x2",OR(WEEKDAY($F1100,2)=6,WEEKDAY($F1100,2)=7)),IF($L1100&gt;0,"Folga trabalhada","Folga"),IF($L1100&gt;0,"Trabalhado",IF(OR(OR($D1100="6x1",$D1100="FF 6x1"),$D1100="5x2"),IF(AND(OR($D1100="6x1",$D1100="FF 6x1"),OR(WEEKDAY($F1100,2)=6,WEEKDAY($F1100,2)=7)),"Folga","Falta de registro"),IF(AND($AB1100&lt;&gt;$AB1099,IFERROR(INDEX(Cadastro!$F$5:$F$243,$AB1100),"")=""),"Indeterminado (início da série)",IF($X1100&gt;0,"Folga","Falta de registro"))))))))</f>
        <v>Trabalhado</v>
      </c>
      <c r="Z1100" s="34">
        <f>IF(OR($L1100&gt;0,$F1100&gt;Parâmetros!$E$14),0,IF($A1100&lt;&gt;$A1099,1,N($Z1099)+1))</f>
        <v>0</v>
      </c>
      <c r="AA1100" s="34">
        <f>IF(OR($L1100&gt;0,$F1100&gt;Parâmetros!$E$14),0,IF(OR($A1100&lt;&gt;$A1101,$F1101&gt;Parâmetros!$E$14),1,N($AA1101)+1))</f>
        <v>0</v>
      </c>
      <c r="AB1100" s="31">
        <f>IFERROR(MATCH($A1100&amp;"|"&amp;TEXT(_xlfn.MAXIFS(Cadastro!$E$5:$E$243,Cadastro!$A$5:$A$243,$A1100,Cadastro!$E$5:$E$243,"&lt;="&amp;$F1100),"yyyymmdd"),Cadastro!$I$5:$I$243,0),"")</f>
        <v>147</v>
      </c>
      <c r="AC1100" t="str">
        <f>IFERROR(_xlfn.SINGLE(INDEX(Exceções!$D$5:$D$203,MATCH($A1100&amp;"|"&amp;$F1100,Exceções!$F$5:$F$203,0))),"")</f>
        <v/>
      </c>
      <c r="AD1100" t="str">
        <f>IF($AC1100="","",IFERROR(_xlfn.SINGLE(INDEX(Exceções!$E$5:$E$203,MATCH($A1100&amp;"|"&amp;$F1100,Exceções!$F$5:$F$203,0))),""))</f>
        <v/>
      </c>
    </row>
    <row r="1101" spans="1:30" ht="15" hidden="1" customHeight="1" x14ac:dyDescent="0.25">
      <c r="A1101" s="31">
        <v>56012</v>
      </c>
      <c r="B1101" s="17" t="s">
        <v>58</v>
      </c>
      <c r="C1101" s="17" t="str">
        <f>IFERROR(INDEX(Cadastro!$C$5:$C$243,$AB1101),"NÃO INFORMADO")</f>
        <v>MEC</v>
      </c>
      <c r="D1101" s="17" t="str">
        <f>IFERROR(INDEX(Cadastro!$D$5:$D$243,$AB1101),"")</f>
        <v>A</v>
      </c>
      <c r="E1101" s="17" t="str">
        <f>IFERROR(INDEX(Cadastro!$G$5:$G$243,$AB1101),"")</f>
        <v>A</v>
      </c>
      <c r="F1101" s="29">
        <v>46307</v>
      </c>
      <c r="G1101" s="32" t="str">
        <f t="shared" si="102"/>
        <v>seg</v>
      </c>
      <c r="H1101" s="31">
        <f>IF($L1101=0,"",_xlfn.MINIFS(Dados!$Q:$Q,Dados!$A:$A,$A1101,Dados!$S:$S,$F1101))</f>
        <v>443</v>
      </c>
      <c r="I1101" s="31">
        <f>IF($H1101="","",_xlfn.MAXIFS(Dados!$R:$R,Dados!$A:$A,$A1101,Dados!$S:$S,$F1101))</f>
        <v>920</v>
      </c>
      <c r="J1101" s="32" t="str">
        <f>IF($D1101&lt;&gt;"Folguista","",IFERROR(INDEX(Parâmetros!$D$52:$G$52,1,MIN(4,MAX(1,$W1101))),""))</f>
        <v/>
      </c>
      <c r="K1101" s="32" t="str">
        <f>IF(OR($AC1101&lt;&gt;"",$Y1101="Folga",$Y1101="Folga trabalhada",$Y1101="Férias (cadastro)",$Y1101="Férias / afastamento",$Y1101="Indeterminado (início da série)"),"",IF(OR($D1101="6x1",$D1101="FF 6x1"),IF(OR(WEEKDAY($F1101,2)=6,WEEKDAY($F1101,2)=7),"6x1 sáb/dom","6x1"),IF($D1101="5x2","5x2",IF($H1101="",IF($D1101="Folguista",$J1101,$E1101),IF(OR($H1101&gt;=Parâmetros!$E$18,$H1101&lt;Parâmetros!$E$19),"C",IF($H1101&lt;Parâmetros!$E$20,"A","B"))))))</f>
        <v>A</v>
      </c>
      <c r="L1101" s="30">
        <f>SUMIFS(Dados!$E:$E,Dados!$A:$A,$A1101,Dados!$S:$S,$F1101)</f>
        <v>6.77</v>
      </c>
      <c r="M1101" s="30">
        <f>IFERROR(INDEX(Parâmetros!$E$6:$E$11,MATCH($K1101,Parâmetros!$A$6:$A$11,0)),"")</f>
        <v>7.58</v>
      </c>
      <c r="N1101" s="33">
        <f t="shared" si="103"/>
        <v>0.89313984168865423</v>
      </c>
      <c r="O1101" s="33">
        <f>Parâmetros!$E$13</f>
        <v>0.8</v>
      </c>
      <c r="P1101" s="32" t="str">
        <f>IF(OR($M1101="",$F1101&gt;Parâmetros!$E$14),"Não","Sim")</f>
        <v>Sim</v>
      </c>
      <c r="Q1101" s="32" t="str">
        <f t="shared" si="104"/>
        <v>Sim</v>
      </c>
      <c r="R1101" s="32" t="str">
        <f t="shared" si="105"/>
        <v>Sim</v>
      </c>
      <c r="S1101" s="30">
        <f t="shared" si="106"/>
        <v>0</v>
      </c>
      <c r="T1101" s="32" t="str">
        <f>IF($Q1101&lt;&gt;"Sim","",IF($N1101&gt;Parâmetros!$E$15,"Sim","Não"))</f>
        <v>Não</v>
      </c>
      <c r="U1101" s="17" t="str">
        <f t="shared" si="107"/>
        <v>Na meta</v>
      </c>
      <c r="V1101" s="17" t="str">
        <f>IF($AC1101&lt;&gt;"",IF($L1101&gt;0,"ATENÇÃO · apontou em dia de "&amp;LOWER($AC1101)&amp;" cadastrado","Exceção cadastrada · "&amp;$AC1101)&amp;IF($AD1101="",""," · "&amp;$AD1101),IF($E1101="Férias",IF($L1101&gt;0,"ATENÇÃO · apontou estando de férias no cadastro","Férias no cadastro"),IF($Y1101="Férias / afastamento","Afastamento · "&amp;($Z1101+$AA1101-1)&amp;" dias seguidos sem apontamento",IF($Y1101="Folga trabalhada","ATENÇÃO · apontou em dia de folga da escala 5x2",IF($Y1101="Folga",IF(AND($D1101="5x2",OR(WEEKDAY($F1101,2)=6,WEEKDAY($F1101,2)=7)),"Folga de fim de semana da escala 5x2",IF(AND(OR($D1101="6x1",$D1101="FF 6x1"),WEEKDAY($F1101,2)=6,FALSE()),"Folga de fim de semana · apontou no domingo anterior",IF(AND(OR($D1101="6x1",$D1101="FF 6x1"),WEEKDAY($F1101,2)=7,AND($A1101=$A1100,$L1100&gt;0)),"Folga de fim de semana · apontou no sábado",IF(AND(OR($D1101="6x1",$D1101="FF 6x1"),OR(WEEKDAY($F1101,2)=6,WEEKDAY($F1101,2)=7)),"Folga de fim de semana · sem apontamento no sábado nem no domingo","Folga prevista pelo ciclo")))),IF($Y1101="Indeterminado (início da série)","Sem histórico anterior — informe o dia do ciclo no Cadastro",IF($Y1101="Falta de registro",IF(OR(OR($D1101="6x1",$D1101="FF 6x1"),$D1101="5x2"),"FALTA DE REGISTRO · dia útil da escala "&amp;$E1101,"FALTA DE REGISTRO · dia "&amp;$W1101&amp;" de "&amp;IFERROR(INDEX(Parâmetros!$B$39:$B$48,MATCH($E1101,Parâmetros!$A$39:$A$48,0)),99)&amp;" do ciclo"),IF(OR($D1101="6x1",$D1101="FF 6x1"),IF(OR(AND(WEEKDAY($F1101,2)=6,AND($A1101=$A1102,$L1102&gt;0)),AND(WEEKDAY($F1101,2)=7,AND($A1101=$A1100,$L1100&gt;0))),"ATENÇÃO · apontou sábado e domingo no mesmo fim de semana",IF(OR(WEEKDAY($F1101,2)=6,WEEKDAY($F1101,2)=7),"Jornada de fim de semana do 6x1",IF(OR($H1101&gt;=Parâmetros!$E$20,$H1101&lt;Parâmetros!$E$19),"ATENÇÃO · 6x1 apontou fora do horário diurno","Jornada fixa do 6x1"))),IF($D1101="5x2","Jornada fixa do 5x2",IF($D1101="Folguista",IF($J1101=$K1101,"Evidência confirma sequência","DIVERGE · sequência "&amp;$J1101&amp;" × evidência "&amp;$K1101),IF($K1101=$E1101,"Evidência confirma cadastro","DIVERGE · cadastro "&amp;$E1101&amp;" × evidência "&amp;$K1101)))))))))))</f>
        <v>Evidência confirma cadastro</v>
      </c>
      <c r="W1101" s="34">
        <f>IF(OR(OR($D1101="6x1",$D1101="FF 6x1"),$D1101="5x2"),"",IF($AB1101&lt;&gt;$AB1100,IF(IFERROR(INDEX(Cadastro!$F$5:$F$243,$AB1101),"")="",IF($L1101&gt;0,1,0),IF(IFERROR(INDEX(Cadastro!$F$5:$F$243,$AB1101),"")&lt;=IFERROR(INDEX(Parâmetros!$B$39:$B$48,MATCH($E1101,Parâmetros!$A$39:$A$48,0)),99),IFERROR(INDEX(Cadastro!$F$5:$F$243,$AB1101),""),0)),IF($L1101&gt;0,IF(N($X1100)&gt;0,1,N($W1100)+1),IF(AND($L1101=0,OR(N($W1100)&gt;=IFERROR(INDEX(Parâmetros!$B$39:$B$48,MATCH($E1101,Parâmetros!$A$39:$A$48,0)),99),AND(N($X1100)&gt;0,N($X1100)&lt;IFERROR(INDEX(Parâmetros!$C$39:$C$48,MATCH($E1101,Parâmetros!$A$39:$A$48,0)),0)))),0,N($W1100)+1))))</f>
        <v>4</v>
      </c>
      <c r="X1101" s="34">
        <f>IF(OR(OR($D1101="6x1",$D1101="FF 6x1"),$D1101="5x2"),"",IF($AB1101&lt;&gt;$AB1100,IF(IFERROR(INDEX(Cadastro!$F$5:$F$243,$AB1101),"")="",0,IF(IFERROR(INDEX(Cadastro!$F$5:$F$243,$AB1101),"")&gt;IFERROR(INDEX(Parâmetros!$B$39:$B$48,MATCH($E1101,Parâmetros!$A$39:$A$48,0)),99),IFERROR(INDEX(Cadastro!$F$5:$F$243,$AB1101),"")-IFERROR(INDEX(Parâmetros!$B$39:$B$48,MATCH($E1101,Parâmetros!$A$39:$A$48,0)),99),0)),IF(AND($L1101=0,OR(N($W1100)&gt;=IFERROR(INDEX(Parâmetros!$B$39:$B$48,MATCH($E1101,Parâmetros!$A$39:$A$48,0)),99),AND(N($X1100)&gt;0,N($X1100)&lt;IFERROR(INDEX(Parâmetros!$C$39:$C$48,MATCH($E1101,Parâmetros!$A$39:$A$48,0)),0)))),N($X1100)+1,0)))</f>
        <v>0</v>
      </c>
      <c r="Y1101" t="str">
        <f>IF($AC1101&lt;&gt;"",IF($L1101&gt;0,$AC1101&amp;" · com apontamento",$AC1101),IF($E1101="Férias",IF($L1101&gt;0,"Férias · com apontamento","Férias (cadastro)"),IF(($Z1101+$AA1101-1)&gt;Parâmetros!$E$16,"Férias / afastamento",IF(AND($D1101="5x2",OR(WEEKDAY($F1101,2)=6,WEEKDAY($F1101,2)=7)),IF($L1101&gt;0,"Folga trabalhada","Folga"),IF($L1101&gt;0,"Trabalhado",IF(OR(OR($D1101="6x1",$D1101="FF 6x1"),$D1101="5x2"),IF(AND(OR($D1101="6x1",$D1101="FF 6x1"),OR(WEEKDAY($F1101,2)=6,WEEKDAY($F1101,2)=7)),"Folga","Falta de registro"),IF(AND($AB1101&lt;&gt;$AB1100,IFERROR(INDEX(Cadastro!$F$5:$F$243,$AB1101),"")=""),"Indeterminado (início da série)",IF($X1101&gt;0,"Folga","Falta de registro"))))))))</f>
        <v>Trabalhado</v>
      </c>
      <c r="Z1101" s="34">
        <f>IF(OR($L1101&gt;0,$F1101&gt;Parâmetros!$E$14),0,IF($A1101&lt;&gt;$A1100,1,N($Z1100)+1))</f>
        <v>0</v>
      </c>
      <c r="AA1101" s="34">
        <f>IF(OR($L1101&gt;0,$F1101&gt;Parâmetros!$E$14),0,IF(OR($A1101&lt;&gt;$A1102,$F1102&gt;Parâmetros!$E$14),1,N($AA1102)+1))</f>
        <v>0</v>
      </c>
      <c r="AB1101" s="31">
        <f>IFERROR(MATCH($A1101&amp;"|"&amp;TEXT(_xlfn.MAXIFS(Cadastro!$E$5:$E$243,Cadastro!$A$5:$A$243,$A1101,Cadastro!$E$5:$E$243,"&lt;="&amp;$F1101),"yyyymmdd"),Cadastro!$I$5:$I$243,0),"")</f>
        <v>147</v>
      </c>
      <c r="AC1101" t="str">
        <f>IFERROR(_xlfn.SINGLE(INDEX(Exceções!$D$5:$D$203,MATCH($A1101&amp;"|"&amp;$F1101,Exceções!$F$5:$F$203,0))),"")</f>
        <v/>
      </c>
      <c r="AD1101" t="str">
        <f>IF($AC1101="","",IFERROR(_xlfn.SINGLE(INDEX(Exceções!$E$5:$E$203,MATCH($A1101&amp;"|"&amp;$F1101,Exceções!$F$5:$F$203,0))),""))</f>
        <v/>
      </c>
    </row>
    <row r="1102" spans="1:30" ht="15" hidden="1" customHeight="1" x14ac:dyDescent="0.25">
      <c r="A1102" s="31">
        <v>56012</v>
      </c>
      <c r="B1102" s="17" t="s">
        <v>58</v>
      </c>
      <c r="C1102" s="17" t="str">
        <f>IFERROR(INDEX(Cadastro!$C$5:$C$243,$AB1102),"NÃO INFORMADO")</f>
        <v>MEC</v>
      </c>
      <c r="D1102" s="17" t="str">
        <f>IFERROR(INDEX(Cadastro!$D$5:$D$243,$AB1102),"")</f>
        <v>A</v>
      </c>
      <c r="E1102" s="17" t="str">
        <f>IFERROR(INDEX(Cadastro!$G$5:$G$243,$AB1102),"")</f>
        <v>A</v>
      </c>
      <c r="F1102" s="29">
        <v>46308</v>
      </c>
      <c r="G1102" s="32" t="str">
        <f t="shared" si="102"/>
        <v>ter</v>
      </c>
      <c r="H1102" s="31">
        <f>IF($L1102=0,"",_xlfn.MINIFS(Dados!$Q:$Q,Dados!$A:$A,$A1102,Dados!$S:$S,$F1102))</f>
        <v>445</v>
      </c>
      <c r="I1102" s="31">
        <f>IF($H1102="","",_xlfn.MAXIFS(Dados!$R:$R,Dados!$A:$A,$A1102,Dados!$S:$S,$F1102))</f>
        <v>920</v>
      </c>
      <c r="J1102" s="32" t="str">
        <f>IF($D1102&lt;&gt;"Folguista","",IFERROR(INDEX(Parâmetros!$D$52:$G$52,1,MIN(4,MAX(1,$W1102))),""))</f>
        <v/>
      </c>
      <c r="K1102" s="32" t="str">
        <f>IF(OR($AC1102&lt;&gt;"",$Y1102="Folga",$Y1102="Folga trabalhada",$Y1102="Férias (cadastro)",$Y1102="Férias / afastamento",$Y1102="Indeterminado (início da série)"),"",IF(OR($D1102="6x1",$D1102="FF 6x1"),IF(OR(WEEKDAY($F1102,2)=6,WEEKDAY($F1102,2)=7),"6x1 sáb/dom","6x1"),IF($D1102="5x2","5x2",IF($H1102="",IF($D1102="Folguista",$J1102,$E1102),IF(OR($H1102&gt;=Parâmetros!$E$18,$H1102&lt;Parâmetros!$E$19),"C",IF($H1102&lt;Parâmetros!$E$20,"A","B"))))))</f>
        <v>A</v>
      </c>
      <c r="L1102" s="30">
        <f>SUMIFS(Dados!$E:$E,Dados!$A:$A,$A1102,Dados!$S:$S,$F1102)</f>
        <v>7.07</v>
      </c>
      <c r="M1102" s="30">
        <f>IFERROR(INDEX(Parâmetros!$E$6:$E$11,MATCH($K1102,Parâmetros!$A$6:$A$11,0)),"")</f>
        <v>7.58</v>
      </c>
      <c r="N1102" s="33">
        <f t="shared" si="103"/>
        <v>0.93271767810026385</v>
      </c>
      <c r="O1102" s="33">
        <f>Parâmetros!$E$13</f>
        <v>0.8</v>
      </c>
      <c r="P1102" s="32" t="str">
        <f>IF(OR($M1102="",$F1102&gt;Parâmetros!$E$14),"Não","Sim")</f>
        <v>Sim</v>
      </c>
      <c r="Q1102" s="32" t="str">
        <f t="shared" si="104"/>
        <v>Sim</v>
      </c>
      <c r="R1102" s="32" t="str">
        <f t="shared" si="105"/>
        <v>Sim</v>
      </c>
      <c r="S1102" s="30">
        <f t="shared" si="106"/>
        <v>0</v>
      </c>
      <c r="T1102" s="32" t="str">
        <f>IF($Q1102&lt;&gt;"Sim","",IF($N1102&gt;Parâmetros!$E$15,"Sim","Não"))</f>
        <v>Não</v>
      </c>
      <c r="U1102" s="17" t="str">
        <f t="shared" si="107"/>
        <v>Na meta</v>
      </c>
      <c r="V1102" s="17" t="str">
        <f>IF($AC1102&lt;&gt;"",IF($L1102&gt;0,"ATENÇÃO · apontou em dia de "&amp;LOWER($AC1102)&amp;" cadastrado","Exceção cadastrada · "&amp;$AC1102)&amp;IF($AD1102="",""," · "&amp;$AD1102),IF($E1102="Férias",IF($L1102&gt;0,"ATENÇÃO · apontou estando de férias no cadastro","Férias no cadastro"),IF($Y1102="Férias / afastamento","Afastamento · "&amp;($Z1102+$AA1102-1)&amp;" dias seguidos sem apontamento",IF($Y1102="Folga trabalhada","ATENÇÃO · apontou em dia de folga da escala 5x2",IF($Y1102="Folga",IF(AND($D1102="5x2",OR(WEEKDAY($F1102,2)=6,WEEKDAY($F1102,2)=7)),"Folga de fim de semana da escala 5x2",IF(AND(OR($D1102="6x1",$D1102="FF 6x1"),WEEKDAY($F1102,2)=6,FALSE()),"Folga de fim de semana · apontou no domingo anterior",IF(AND(OR($D1102="6x1",$D1102="FF 6x1"),WEEKDAY($F1102,2)=7,AND($A1102=$A1101,$L1101&gt;0)),"Folga de fim de semana · apontou no sábado",IF(AND(OR($D1102="6x1",$D1102="FF 6x1"),OR(WEEKDAY($F1102,2)=6,WEEKDAY($F1102,2)=7)),"Folga de fim de semana · sem apontamento no sábado nem no domingo","Folga prevista pelo ciclo")))),IF($Y1102="Indeterminado (início da série)","Sem histórico anterior — informe o dia do ciclo no Cadastro",IF($Y1102="Falta de registro",IF(OR(OR($D1102="6x1",$D1102="FF 6x1"),$D1102="5x2"),"FALTA DE REGISTRO · dia útil da escala "&amp;$E1102,"FALTA DE REGISTRO · dia "&amp;$W1102&amp;" de "&amp;IFERROR(INDEX(Parâmetros!$B$39:$B$48,MATCH($E1102,Parâmetros!$A$39:$A$48,0)),99)&amp;" do ciclo"),IF(OR($D1102="6x1",$D1102="FF 6x1"),IF(OR(AND(WEEKDAY($F1102,2)=6,AND($A1102=$A1103,$L1103&gt;0)),AND(WEEKDAY($F1102,2)=7,AND($A1102=$A1101,$L1101&gt;0))),"ATENÇÃO · apontou sábado e domingo no mesmo fim de semana",IF(OR(WEEKDAY($F1102,2)=6,WEEKDAY($F1102,2)=7),"Jornada de fim de semana do 6x1",IF(OR($H1102&gt;=Parâmetros!$E$20,$H1102&lt;Parâmetros!$E$19),"ATENÇÃO · 6x1 apontou fora do horário diurno","Jornada fixa do 6x1"))),IF($D1102="5x2","Jornada fixa do 5x2",IF($D1102="Folguista",IF($J1102=$K1102,"Evidência confirma sequência","DIVERGE · sequência "&amp;$J1102&amp;" × evidência "&amp;$K1102),IF($K1102=$E1102,"Evidência confirma cadastro","DIVERGE · cadastro "&amp;$E1102&amp;" × evidência "&amp;$K1102)))))))))))</f>
        <v>Evidência confirma cadastro</v>
      </c>
      <c r="W1102" s="34">
        <f>IF(OR(OR($D1102="6x1",$D1102="FF 6x1"),$D1102="5x2"),"",IF($AB1102&lt;&gt;$AB1101,IF(IFERROR(INDEX(Cadastro!$F$5:$F$243,$AB1102),"")="",IF($L1102&gt;0,1,0),IF(IFERROR(INDEX(Cadastro!$F$5:$F$243,$AB1102),"")&lt;=IFERROR(INDEX(Parâmetros!$B$39:$B$48,MATCH($E1102,Parâmetros!$A$39:$A$48,0)),99),IFERROR(INDEX(Cadastro!$F$5:$F$243,$AB1102),""),0)),IF($L1102&gt;0,IF(N($X1101)&gt;0,1,N($W1101)+1),IF(AND($L1102=0,OR(N($W1101)&gt;=IFERROR(INDEX(Parâmetros!$B$39:$B$48,MATCH($E1102,Parâmetros!$A$39:$A$48,0)),99),AND(N($X1101)&gt;0,N($X1101)&lt;IFERROR(INDEX(Parâmetros!$C$39:$C$48,MATCH($E1102,Parâmetros!$A$39:$A$48,0)),0)))),0,N($W1101)+1))))</f>
        <v>5</v>
      </c>
      <c r="X1102" s="34">
        <f>IF(OR(OR($D1102="6x1",$D1102="FF 6x1"),$D1102="5x2"),"",IF($AB1102&lt;&gt;$AB1101,IF(IFERROR(INDEX(Cadastro!$F$5:$F$243,$AB1102),"")="",0,IF(IFERROR(INDEX(Cadastro!$F$5:$F$243,$AB1102),"")&gt;IFERROR(INDEX(Parâmetros!$B$39:$B$48,MATCH($E1102,Parâmetros!$A$39:$A$48,0)),99),IFERROR(INDEX(Cadastro!$F$5:$F$243,$AB1102),"")-IFERROR(INDEX(Parâmetros!$B$39:$B$48,MATCH($E1102,Parâmetros!$A$39:$A$48,0)),99),0)),IF(AND($L1102=0,OR(N($W1101)&gt;=IFERROR(INDEX(Parâmetros!$B$39:$B$48,MATCH($E1102,Parâmetros!$A$39:$A$48,0)),99),AND(N($X1101)&gt;0,N($X1101)&lt;IFERROR(INDEX(Parâmetros!$C$39:$C$48,MATCH($E1102,Parâmetros!$A$39:$A$48,0)),0)))),N($X1101)+1,0)))</f>
        <v>0</v>
      </c>
      <c r="Y1102" t="str">
        <f>IF($AC1102&lt;&gt;"",IF($L1102&gt;0,$AC1102&amp;" · com apontamento",$AC1102),IF($E1102="Férias",IF($L1102&gt;0,"Férias · com apontamento","Férias (cadastro)"),IF(($Z1102+$AA1102-1)&gt;Parâmetros!$E$16,"Férias / afastamento",IF(AND($D1102="5x2",OR(WEEKDAY($F1102,2)=6,WEEKDAY($F1102,2)=7)),IF($L1102&gt;0,"Folga trabalhada","Folga"),IF($L1102&gt;0,"Trabalhado",IF(OR(OR($D1102="6x1",$D1102="FF 6x1"),$D1102="5x2"),IF(AND(OR($D1102="6x1",$D1102="FF 6x1"),OR(WEEKDAY($F1102,2)=6,WEEKDAY($F1102,2)=7)),"Folga","Falta de registro"),IF(AND($AB1102&lt;&gt;$AB1101,IFERROR(INDEX(Cadastro!$F$5:$F$243,$AB1102),"")=""),"Indeterminado (início da série)",IF($X1102&gt;0,"Folga","Falta de registro"))))))))</f>
        <v>Trabalhado</v>
      </c>
      <c r="Z1102" s="34">
        <f>IF(OR($L1102&gt;0,$F1102&gt;Parâmetros!$E$14),0,IF($A1102&lt;&gt;$A1101,1,N($Z1101)+1))</f>
        <v>0</v>
      </c>
      <c r="AA1102" s="34">
        <f>IF(OR($L1102&gt;0,$F1102&gt;Parâmetros!$E$14),0,IF(OR($A1102&lt;&gt;$A1103,$F1103&gt;Parâmetros!$E$14),1,N($AA1103)+1))</f>
        <v>0</v>
      </c>
      <c r="AB1102" s="31">
        <f>IFERROR(MATCH($A1102&amp;"|"&amp;TEXT(_xlfn.MAXIFS(Cadastro!$E$5:$E$243,Cadastro!$A$5:$A$243,$A1102,Cadastro!$E$5:$E$243,"&lt;="&amp;$F1102),"yyyymmdd"),Cadastro!$I$5:$I$243,0),"")</f>
        <v>147</v>
      </c>
      <c r="AC1102" t="str">
        <f>IFERROR(_xlfn.SINGLE(INDEX(Exceções!$D$5:$D$203,MATCH($A1102&amp;"|"&amp;$F1102,Exceções!$F$5:$F$203,0))),"")</f>
        <v/>
      </c>
      <c r="AD1102" t="str">
        <f>IF($AC1102="","",IFERROR(_xlfn.SINGLE(INDEX(Exceções!$E$5:$E$203,MATCH($A1102&amp;"|"&amp;$F1102,Exceções!$F$5:$F$203,0))),""))</f>
        <v/>
      </c>
    </row>
    <row r="1103" spans="1:30" ht="15" hidden="1" customHeight="1" x14ac:dyDescent="0.25">
      <c r="A1103" s="31">
        <v>56012</v>
      </c>
      <c r="B1103" s="17" t="s">
        <v>58</v>
      </c>
      <c r="C1103" s="17" t="str">
        <f>IFERROR(INDEX(Cadastro!$C$5:$C$243,$AB1103),"NÃO INFORMADO")</f>
        <v>MEC</v>
      </c>
      <c r="D1103" s="17" t="str">
        <f>IFERROR(INDEX(Cadastro!$D$5:$D$243,$AB1103),"")</f>
        <v>A</v>
      </c>
      <c r="E1103" s="17" t="str">
        <f>IFERROR(INDEX(Cadastro!$G$5:$G$243,$AB1103),"")</f>
        <v>A</v>
      </c>
      <c r="F1103" s="29">
        <v>46309</v>
      </c>
      <c r="G1103" s="32" t="str">
        <f t="shared" si="102"/>
        <v>qua</v>
      </c>
      <c r="H1103" s="31" t="str">
        <f>IF($L1103=0,"",_xlfn.MINIFS(Dados!$Q:$Q,Dados!$A:$A,$A1103,Dados!$S:$S,$F1103))</f>
        <v/>
      </c>
      <c r="I1103" s="31" t="str">
        <f>IF($H1103="","",_xlfn.MAXIFS(Dados!$R:$R,Dados!$A:$A,$A1103,Dados!$S:$S,$F1103))</f>
        <v/>
      </c>
      <c r="J1103" s="32" t="str">
        <f>IF($D1103&lt;&gt;"Folguista","",IFERROR(INDEX(Parâmetros!$D$52:$G$52,1,MIN(4,MAX(1,$W1103))),""))</f>
        <v/>
      </c>
      <c r="K1103" s="32" t="str">
        <f>IF(OR($AC1103&lt;&gt;"",$Y1103="Folga",$Y1103="Folga trabalhada",$Y1103="Férias (cadastro)",$Y1103="Férias / afastamento",$Y1103="Indeterminado (início da série)"),"",IF(OR($D1103="6x1",$D1103="FF 6x1"),IF(OR(WEEKDAY($F1103,2)=6,WEEKDAY($F1103,2)=7),"6x1 sáb/dom","6x1"),IF($D1103="5x2","5x2",IF($H1103="",IF($D1103="Folguista",$J1103,$E1103),IF(OR($H1103&gt;=Parâmetros!$E$18,$H1103&lt;Parâmetros!$E$19),"C",IF($H1103&lt;Parâmetros!$E$20,"A","B"))))))</f>
        <v/>
      </c>
      <c r="L1103" s="30">
        <f>SUMIFS(Dados!$E:$E,Dados!$A:$A,$A1103,Dados!$S:$S,$F1103)</f>
        <v>0</v>
      </c>
      <c r="M1103" s="30" t="str">
        <f>IFERROR(INDEX(Parâmetros!$E$6:$E$11,MATCH($K1103,Parâmetros!$A$6:$A$11,0)),"")</f>
        <v/>
      </c>
      <c r="N1103" s="33" t="str">
        <f t="shared" si="103"/>
        <v/>
      </c>
      <c r="O1103" s="33">
        <f>Parâmetros!$E$13</f>
        <v>0.8</v>
      </c>
      <c r="P1103" s="32" t="str">
        <f>IF(OR($M1103="",$F1103&gt;Parâmetros!$E$14),"Não","Sim")</f>
        <v>Não</v>
      </c>
      <c r="Q1103" s="32" t="str">
        <f t="shared" si="104"/>
        <v/>
      </c>
      <c r="R1103" s="32" t="str">
        <f t="shared" si="105"/>
        <v/>
      </c>
      <c r="S1103" s="30" t="str">
        <f t="shared" si="106"/>
        <v/>
      </c>
      <c r="T1103" s="32" t="str">
        <f>IF($Q1103&lt;&gt;"Sim","",IF($N1103&gt;Parâmetros!$E$15,"Sim","Não"))</f>
        <v/>
      </c>
      <c r="U1103" s="17" t="str">
        <f t="shared" si="107"/>
        <v>Folga</v>
      </c>
      <c r="V1103" s="17" t="str">
        <f>IF($AC1103&lt;&gt;"",IF($L1103&gt;0,"ATENÇÃO · apontou em dia de "&amp;LOWER($AC1103)&amp;" cadastrado","Exceção cadastrada · "&amp;$AC1103)&amp;IF($AD1103="",""," · "&amp;$AD1103),IF($E1103="Férias",IF($L1103&gt;0,"ATENÇÃO · apontou estando de férias no cadastro","Férias no cadastro"),IF($Y1103="Férias / afastamento","Afastamento · "&amp;($Z1103+$AA1103-1)&amp;" dias seguidos sem apontamento",IF($Y1103="Folga trabalhada","ATENÇÃO · apontou em dia de folga da escala 5x2",IF($Y1103="Folga",IF(AND($D1103="5x2",OR(WEEKDAY($F1103,2)=6,WEEKDAY($F1103,2)=7)),"Folga de fim de semana da escala 5x2",IF(AND(OR($D1103="6x1",$D1103="FF 6x1"),WEEKDAY($F1103,2)=6,FALSE()),"Folga de fim de semana · apontou no domingo anterior",IF(AND(OR($D1103="6x1",$D1103="FF 6x1"),WEEKDAY($F1103,2)=7,AND($A1103=$A1102,$L1102&gt;0)),"Folga de fim de semana · apontou no sábado",IF(AND(OR($D1103="6x1",$D1103="FF 6x1"),OR(WEEKDAY($F1103,2)=6,WEEKDAY($F1103,2)=7)),"Folga de fim de semana · sem apontamento no sábado nem no domingo","Folga prevista pelo ciclo")))),IF($Y1103="Indeterminado (início da série)","Sem histórico anterior — informe o dia do ciclo no Cadastro",IF($Y1103="Falta de registro",IF(OR(OR($D1103="6x1",$D1103="FF 6x1"),$D1103="5x2"),"FALTA DE REGISTRO · dia útil da escala "&amp;$E1103,"FALTA DE REGISTRO · dia "&amp;$W1103&amp;" de "&amp;IFERROR(INDEX(Parâmetros!$B$39:$B$48,MATCH($E1103,Parâmetros!$A$39:$A$48,0)),99)&amp;" do ciclo"),IF(OR($D1103="6x1",$D1103="FF 6x1"),IF(OR(AND(WEEKDAY($F1103,2)=6,AND($A1103=$A1104,$L1104&gt;0)),AND(WEEKDAY($F1103,2)=7,AND($A1103=$A1102,$L1102&gt;0))),"ATENÇÃO · apontou sábado e domingo no mesmo fim de semana",IF(OR(WEEKDAY($F1103,2)=6,WEEKDAY($F1103,2)=7),"Jornada de fim de semana do 6x1",IF(OR($H1103&gt;=Parâmetros!$E$20,$H1103&lt;Parâmetros!$E$19),"ATENÇÃO · 6x1 apontou fora do horário diurno","Jornada fixa do 6x1"))),IF($D1103="5x2","Jornada fixa do 5x2",IF($D1103="Folguista",IF($J1103=$K1103,"Evidência confirma sequência","DIVERGE · sequência "&amp;$J1103&amp;" × evidência "&amp;$K1103),IF($K1103=$E1103,"Evidência confirma cadastro","DIVERGE · cadastro "&amp;$E1103&amp;" × evidência "&amp;$K1103)))))))))))</f>
        <v>Folga prevista pelo ciclo</v>
      </c>
      <c r="W1103" s="34">
        <f>IF(OR(OR($D1103="6x1",$D1103="FF 6x1"),$D1103="5x2"),"",IF($AB1103&lt;&gt;$AB1102,IF(IFERROR(INDEX(Cadastro!$F$5:$F$243,$AB1103),"")="",IF($L1103&gt;0,1,0),IF(IFERROR(INDEX(Cadastro!$F$5:$F$243,$AB1103),"")&lt;=IFERROR(INDEX(Parâmetros!$B$39:$B$48,MATCH($E1103,Parâmetros!$A$39:$A$48,0)),99),IFERROR(INDEX(Cadastro!$F$5:$F$243,$AB1103),""),0)),IF($L1103&gt;0,IF(N($X1102)&gt;0,1,N($W1102)+1),IF(AND($L1103=0,OR(N($W1102)&gt;=IFERROR(INDEX(Parâmetros!$B$39:$B$48,MATCH($E1103,Parâmetros!$A$39:$A$48,0)),99),AND(N($X1102)&gt;0,N($X1102)&lt;IFERROR(INDEX(Parâmetros!$C$39:$C$48,MATCH($E1103,Parâmetros!$A$39:$A$48,0)),0)))),0,N($W1102)+1))))</f>
        <v>0</v>
      </c>
      <c r="X1103" s="34">
        <f>IF(OR(OR($D1103="6x1",$D1103="FF 6x1"),$D1103="5x2"),"",IF($AB1103&lt;&gt;$AB1102,IF(IFERROR(INDEX(Cadastro!$F$5:$F$243,$AB1103),"")="",0,IF(IFERROR(INDEX(Cadastro!$F$5:$F$243,$AB1103),"")&gt;IFERROR(INDEX(Parâmetros!$B$39:$B$48,MATCH($E1103,Parâmetros!$A$39:$A$48,0)),99),IFERROR(INDEX(Cadastro!$F$5:$F$243,$AB1103),"")-IFERROR(INDEX(Parâmetros!$B$39:$B$48,MATCH($E1103,Parâmetros!$A$39:$A$48,0)),99),0)),IF(AND($L1103=0,OR(N($W1102)&gt;=IFERROR(INDEX(Parâmetros!$B$39:$B$48,MATCH($E1103,Parâmetros!$A$39:$A$48,0)),99),AND(N($X1102)&gt;0,N($X1102)&lt;IFERROR(INDEX(Parâmetros!$C$39:$C$48,MATCH($E1103,Parâmetros!$A$39:$A$48,0)),0)))),N($X1102)+1,0)))</f>
        <v>1</v>
      </c>
      <c r="Y1103" t="str">
        <f>IF($AC1103&lt;&gt;"",IF($L1103&gt;0,$AC1103&amp;" · com apontamento",$AC1103),IF($E1103="Férias",IF($L1103&gt;0,"Férias · com apontamento","Férias (cadastro)"),IF(($Z1103+$AA1103-1)&gt;Parâmetros!$E$16,"Férias / afastamento",IF(AND($D1103="5x2",OR(WEEKDAY($F1103,2)=6,WEEKDAY($F1103,2)=7)),IF($L1103&gt;0,"Folga trabalhada","Folga"),IF($L1103&gt;0,"Trabalhado",IF(OR(OR($D1103="6x1",$D1103="FF 6x1"),$D1103="5x2"),IF(AND(OR($D1103="6x1",$D1103="FF 6x1"),OR(WEEKDAY($F1103,2)=6,WEEKDAY($F1103,2)=7)),"Folga","Falta de registro"),IF(AND($AB1103&lt;&gt;$AB1102,IFERROR(INDEX(Cadastro!$F$5:$F$243,$AB1103),"")=""),"Indeterminado (início da série)",IF($X1103&gt;0,"Folga","Falta de registro"))))))))</f>
        <v>Folga</v>
      </c>
      <c r="Z1103" s="34">
        <f>IF(OR($L1103&gt;0,$F1103&gt;Parâmetros!$E$14),0,IF($A1103&lt;&gt;$A1102,1,N($Z1102)+1))</f>
        <v>1</v>
      </c>
      <c r="AA1103" s="34">
        <f>IF(OR($L1103&gt;0,$F1103&gt;Parâmetros!$E$14),0,IF(OR($A1103&lt;&gt;$A1104,$F1104&gt;Parâmetros!$E$14),1,N($AA1104)+1))</f>
        <v>1</v>
      </c>
      <c r="AB1103" s="31">
        <f>IFERROR(MATCH($A1103&amp;"|"&amp;TEXT(_xlfn.MAXIFS(Cadastro!$E$5:$E$243,Cadastro!$A$5:$A$243,$A1103,Cadastro!$E$5:$E$243,"&lt;="&amp;$F1103),"yyyymmdd"),Cadastro!$I$5:$I$243,0),"")</f>
        <v>147</v>
      </c>
      <c r="AC1103" t="str">
        <f>IFERROR(_xlfn.SINGLE(INDEX(Exceções!$D$5:$D$203,MATCH($A1103&amp;"|"&amp;$F1103,Exceções!$F$5:$F$203,0))),"")</f>
        <v/>
      </c>
      <c r="AD1103" t="str">
        <f>IF($AC1103="","",IFERROR(_xlfn.SINGLE(INDEX(Exceções!$E$5:$E$203,MATCH($A1103&amp;"|"&amp;$F1103,Exceções!$F$5:$F$203,0))),""))</f>
        <v/>
      </c>
    </row>
    <row r="1104" spans="1:30" ht="15" hidden="1" customHeight="1" x14ac:dyDescent="0.25">
      <c r="A1104" s="31">
        <v>56012</v>
      </c>
      <c r="B1104" s="17" t="s">
        <v>58</v>
      </c>
      <c r="C1104" s="17" t="str">
        <f>IFERROR(INDEX(Cadastro!$C$5:$C$243,$AB1104),"NÃO INFORMADO")</f>
        <v>MEC</v>
      </c>
      <c r="D1104" s="17" t="str">
        <f>IFERROR(INDEX(Cadastro!$D$5:$D$243,$AB1104),"")</f>
        <v>A</v>
      </c>
      <c r="E1104" s="17" t="str">
        <f>IFERROR(INDEX(Cadastro!$G$5:$G$243,$AB1104),"")</f>
        <v>A</v>
      </c>
      <c r="F1104" s="29">
        <v>46310</v>
      </c>
      <c r="G1104" s="32" t="str">
        <f t="shared" si="102"/>
        <v>qui</v>
      </c>
      <c r="H1104" s="31">
        <f>IF($L1104=0,"",_xlfn.MINIFS(Dados!$Q:$Q,Dados!$A:$A,$A1104,Dados!$S:$S,$F1104))</f>
        <v>445</v>
      </c>
      <c r="I1104" s="31">
        <f>IF($H1104="","",_xlfn.MAXIFS(Dados!$R:$R,Dados!$A:$A,$A1104,Dados!$S:$S,$F1104))</f>
        <v>915</v>
      </c>
      <c r="J1104" s="32" t="str">
        <f>IF($D1104&lt;&gt;"Folguista","",IFERROR(INDEX(Parâmetros!$D$52:$G$52,1,MIN(4,MAX(1,$W1104))),""))</f>
        <v/>
      </c>
      <c r="K1104" s="32" t="str">
        <f>IF(OR($AC1104&lt;&gt;"",$Y1104="Folga",$Y1104="Folga trabalhada",$Y1104="Férias (cadastro)",$Y1104="Férias / afastamento",$Y1104="Indeterminado (início da série)"),"",IF(OR($D1104="6x1",$D1104="FF 6x1"),IF(OR(WEEKDAY($F1104,2)=6,WEEKDAY($F1104,2)=7),"6x1 sáb/dom","6x1"),IF($D1104="5x2","5x2",IF($H1104="",IF($D1104="Folguista",$J1104,$E1104),IF(OR($H1104&gt;=Parâmetros!$E$18,$H1104&lt;Parâmetros!$E$19),"C",IF($H1104&lt;Parâmetros!$E$20,"A","B"))))))</f>
        <v>A</v>
      </c>
      <c r="L1104" s="30">
        <f>SUMIFS(Dados!$E:$E,Dados!$A:$A,$A1104,Dados!$S:$S,$F1104)</f>
        <v>6.67</v>
      </c>
      <c r="M1104" s="30">
        <f>IFERROR(INDEX(Parâmetros!$E$6:$E$11,MATCH($K1104,Parâmetros!$A$6:$A$11,0)),"")</f>
        <v>7.58</v>
      </c>
      <c r="N1104" s="33">
        <f t="shared" si="103"/>
        <v>0.87994722955145122</v>
      </c>
      <c r="O1104" s="33">
        <f>Parâmetros!$E$13</f>
        <v>0.8</v>
      </c>
      <c r="P1104" s="32" t="str">
        <f>IF(OR($M1104="",$F1104&gt;Parâmetros!$E$14),"Não","Sim")</f>
        <v>Sim</v>
      </c>
      <c r="Q1104" s="32" t="str">
        <f t="shared" si="104"/>
        <v>Sim</v>
      </c>
      <c r="R1104" s="32" t="str">
        <f t="shared" si="105"/>
        <v>Sim</v>
      </c>
      <c r="S1104" s="30">
        <f t="shared" si="106"/>
        <v>0</v>
      </c>
      <c r="T1104" s="32" t="str">
        <f>IF($Q1104&lt;&gt;"Sim","",IF($N1104&gt;Parâmetros!$E$15,"Sim","Não"))</f>
        <v>Não</v>
      </c>
      <c r="U1104" s="17" t="str">
        <f t="shared" si="107"/>
        <v>Na meta</v>
      </c>
      <c r="V1104" s="17" t="str">
        <f>IF($AC1104&lt;&gt;"",IF($L1104&gt;0,"ATENÇÃO · apontou em dia de "&amp;LOWER($AC1104)&amp;" cadastrado","Exceção cadastrada · "&amp;$AC1104)&amp;IF($AD1104="",""," · "&amp;$AD1104),IF($E1104="Férias",IF($L1104&gt;0,"ATENÇÃO · apontou estando de férias no cadastro","Férias no cadastro"),IF($Y1104="Férias / afastamento","Afastamento · "&amp;($Z1104+$AA1104-1)&amp;" dias seguidos sem apontamento",IF($Y1104="Folga trabalhada","ATENÇÃO · apontou em dia de folga da escala 5x2",IF($Y1104="Folga",IF(AND($D1104="5x2",OR(WEEKDAY($F1104,2)=6,WEEKDAY($F1104,2)=7)),"Folga de fim de semana da escala 5x2",IF(AND(OR($D1104="6x1",$D1104="FF 6x1"),WEEKDAY($F1104,2)=6,FALSE()),"Folga de fim de semana · apontou no domingo anterior",IF(AND(OR($D1104="6x1",$D1104="FF 6x1"),WEEKDAY($F1104,2)=7,AND($A1104=$A1103,$L1103&gt;0)),"Folga de fim de semana · apontou no sábado",IF(AND(OR($D1104="6x1",$D1104="FF 6x1"),OR(WEEKDAY($F1104,2)=6,WEEKDAY($F1104,2)=7)),"Folga de fim de semana · sem apontamento no sábado nem no domingo","Folga prevista pelo ciclo")))),IF($Y1104="Indeterminado (início da série)","Sem histórico anterior — informe o dia do ciclo no Cadastro",IF($Y1104="Falta de registro",IF(OR(OR($D1104="6x1",$D1104="FF 6x1"),$D1104="5x2"),"FALTA DE REGISTRO · dia útil da escala "&amp;$E1104,"FALTA DE REGISTRO · dia "&amp;$W1104&amp;" de "&amp;IFERROR(INDEX(Parâmetros!$B$39:$B$48,MATCH($E1104,Parâmetros!$A$39:$A$48,0)),99)&amp;" do ciclo"),IF(OR($D1104="6x1",$D1104="FF 6x1"),IF(OR(AND(WEEKDAY($F1104,2)=6,AND($A1104=$A1105,$L1105&gt;0)),AND(WEEKDAY($F1104,2)=7,AND($A1104=$A1103,$L1103&gt;0))),"ATENÇÃO · apontou sábado e domingo no mesmo fim de semana",IF(OR(WEEKDAY($F1104,2)=6,WEEKDAY($F1104,2)=7),"Jornada de fim de semana do 6x1",IF(OR($H1104&gt;=Parâmetros!$E$20,$H1104&lt;Parâmetros!$E$19),"ATENÇÃO · 6x1 apontou fora do horário diurno","Jornada fixa do 6x1"))),IF($D1104="5x2","Jornada fixa do 5x2",IF($D1104="Folguista",IF($J1104=$K1104,"Evidência confirma sequência","DIVERGE · sequência "&amp;$J1104&amp;" × evidência "&amp;$K1104),IF($K1104=$E1104,"Evidência confirma cadastro","DIVERGE · cadastro "&amp;$E1104&amp;" × evidência "&amp;$K1104)))))))))))</f>
        <v>Evidência confirma cadastro</v>
      </c>
      <c r="W1104" s="34">
        <f>IF(OR(OR($D1104="6x1",$D1104="FF 6x1"),$D1104="5x2"),"",IF($AB1104&lt;&gt;$AB1103,IF(IFERROR(INDEX(Cadastro!$F$5:$F$243,$AB1104),"")="",IF($L1104&gt;0,1,0),IF(IFERROR(INDEX(Cadastro!$F$5:$F$243,$AB1104),"")&lt;=IFERROR(INDEX(Parâmetros!$B$39:$B$48,MATCH($E1104,Parâmetros!$A$39:$A$48,0)),99),IFERROR(INDEX(Cadastro!$F$5:$F$243,$AB1104),""),0)),IF($L1104&gt;0,IF(N($X1103)&gt;0,1,N($W1103)+1),IF(AND($L1104=0,OR(N($W1103)&gt;=IFERROR(INDEX(Parâmetros!$B$39:$B$48,MATCH($E1104,Parâmetros!$A$39:$A$48,0)),99),AND(N($X1103)&gt;0,N($X1103)&lt;IFERROR(INDEX(Parâmetros!$C$39:$C$48,MATCH($E1104,Parâmetros!$A$39:$A$48,0)),0)))),0,N($W1103)+1))))</f>
        <v>1</v>
      </c>
      <c r="X1104" s="34">
        <f>IF(OR(OR($D1104="6x1",$D1104="FF 6x1"),$D1104="5x2"),"",IF($AB1104&lt;&gt;$AB1103,IF(IFERROR(INDEX(Cadastro!$F$5:$F$243,$AB1104),"")="",0,IF(IFERROR(INDEX(Cadastro!$F$5:$F$243,$AB1104),"")&gt;IFERROR(INDEX(Parâmetros!$B$39:$B$48,MATCH($E1104,Parâmetros!$A$39:$A$48,0)),99),IFERROR(INDEX(Cadastro!$F$5:$F$243,$AB1104),"")-IFERROR(INDEX(Parâmetros!$B$39:$B$48,MATCH($E1104,Parâmetros!$A$39:$A$48,0)),99),0)),IF(AND($L1104=0,OR(N($W1103)&gt;=IFERROR(INDEX(Parâmetros!$B$39:$B$48,MATCH($E1104,Parâmetros!$A$39:$A$48,0)),99),AND(N($X1103)&gt;0,N($X1103)&lt;IFERROR(INDEX(Parâmetros!$C$39:$C$48,MATCH($E1104,Parâmetros!$A$39:$A$48,0)),0)))),N($X1103)+1,0)))</f>
        <v>0</v>
      </c>
      <c r="Y1104" t="str">
        <f>IF($AC1104&lt;&gt;"",IF($L1104&gt;0,$AC1104&amp;" · com apontamento",$AC1104),IF($E1104="Férias",IF($L1104&gt;0,"Férias · com apontamento","Férias (cadastro)"),IF(($Z1104+$AA1104-1)&gt;Parâmetros!$E$16,"Férias / afastamento",IF(AND($D1104="5x2",OR(WEEKDAY($F1104,2)=6,WEEKDAY($F1104,2)=7)),IF($L1104&gt;0,"Folga trabalhada","Folga"),IF($L1104&gt;0,"Trabalhado",IF(OR(OR($D1104="6x1",$D1104="FF 6x1"),$D1104="5x2"),IF(AND(OR($D1104="6x1",$D1104="FF 6x1"),OR(WEEKDAY($F1104,2)=6,WEEKDAY($F1104,2)=7)),"Folga","Falta de registro"),IF(AND($AB1104&lt;&gt;$AB1103,IFERROR(INDEX(Cadastro!$F$5:$F$243,$AB1104),"")=""),"Indeterminado (início da série)",IF($X1104&gt;0,"Folga","Falta de registro"))))))))</f>
        <v>Trabalhado</v>
      </c>
      <c r="Z1104" s="34">
        <f>IF(OR($L1104&gt;0,$F1104&gt;Parâmetros!$E$14),0,IF($A1104&lt;&gt;$A1103,1,N($Z1103)+1))</f>
        <v>0</v>
      </c>
      <c r="AA1104" s="34">
        <f>IF(OR($L1104&gt;0,$F1104&gt;Parâmetros!$E$14),0,IF(OR($A1104&lt;&gt;$A1105,$F1105&gt;Parâmetros!$E$14),1,N($AA1105)+1))</f>
        <v>0</v>
      </c>
      <c r="AB1104" s="31">
        <f>IFERROR(MATCH($A1104&amp;"|"&amp;TEXT(_xlfn.MAXIFS(Cadastro!$E$5:$E$243,Cadastro!$A$5:$A$243,$A1104,Cadastro!$E$5:$E$243,"&lt;="&amp;$F1104),"yyyymmdd"),Cadastro!$I$5:$I$243,0),"")</f>
        <v>147</v>
      </c>
      <c r="AC1104" t="str">
        <f>IFERROR(_xlfn.SINGLE(INDEX(Exceções!$D$5:$D$203,MATCH($A1104&amp;"|"&amp;$F1104,Exceções!$F$5:$F$203,0))),"")</f>
        <v/>
      </c>
      <c r="AD1104" t="str">
        <f>IF($AC1104="","",IFERROR(_xlfn.SINGLE(INDEX(Exceções!$E$5:$E$203,MATCH($A1104&amp;"|"&amp;$F1104,Exceções!$F$5:$F$203,0))),""))</f>
        <v/>
      </c>
    </row>
    <row r="1105" spans="1:30" ht="15" hidden="1" customHeight="1" x14ac:dyDescent="0.25">
      <c r="A1105" s="31">
        <v>56012</v>
      </c>
      <c r="B1105" s="17" t="s">
        <v>58</v>
      </c>
      <c r="C1105" s="17" t="str">
        <f>IFERROR(INDEX(Cadastro!$C$5:$C$243,$AB1105),"NÃO INFORMADO")</f>
        <v>MEC</v>
      </c>
      <c r="D1105" s="17" t="str">
        <f>IFERROR(INDEX(Cadastro!$D$5:$D$243,$AB1105),"")</f>
        <v>A</v>
      </c>
      <c r="E1105" s="17" t="str">
        <f>IFERROR(INDEX(Cadastro!$G$5:$G$243,$AB1105),"")</f>
        <v>A</v>
      </c>
      <c r="F1105" s="29">
        <v>46311</v>
      </c>
      <c r="G1105" s="32" t="str">
        <f t="shared" si="102"/>
        <v>sex</v>
      </c>
      <c r="H1105" s="31">
        <f>IF($L1105=0,"",_xlfn.MINIFS(Dados!$Q:$Q,Dados!$A:$A,$A1105,Dados!$S:$S,$F1105))</f>
        <v>440</v>
      </c>
      <c r="I1105" s="31">
        <f>IF($H1105="","",_xlfn.MAXIFS(Dados!$R:$R,Dados!$A:$A,$A1105,Dados!$S:$S,$F1105))</f>
        <v>915</v>
      </c>
      <c r="J1105" s="32" t="str">
        <f>IF($D1105&lt;&gt;"Folguista","",IFERROR(INDEX(Parâmetros!$D$52:$G$52,1,MIN(4,MAX(1,$W1105))),""))</f>
        <v/>
      </c>
      <c r="K1105" s="32" t="str">
        <f>IF(OR($AC1105&lt;&gt;"",$Y1105="Folga",$Y1105="Folga trabalhada",$Y1105="Férias (cadastro)",$Y1105="Férias / afastamento",$Y1105="Indeterminado (início da série)"),"",IF(OR($D1105="6x1",$D1105="FF 6x1"),IF(OR(WEEKDAY($F1105,2)=6,WEEKDAY($F1105,2)=7),"6x1 sáb/dom","6x1"),IF($D1105="5x2","5x2",IF($H1105="",IF($D1105="Folguista",$J1105,$E1105),IF(OR($H1105&gt;=Parâmetros!$E$18,$H1105&lt;Parâmetros!$E$19),"C",IF($H1105&lt;Parâmetros!$E$20,"A","B"))))))</f>
        <v>A</v>
      </c>
      <c r="L1105" s="30">
        <f>SUMIFS(Dados!$E:$E,Dados!$A:$A,$A1105,Dados!$S:$S,$F1105)</f>
        <v>6.49</v>
      </c>
      <c r="M1105" s="30">
        <f>IFERROR(INDEX(Parâmetros!$E$6:$E$11,MATCH($K1105,Parâmetros!$A$6:$A$11,0)),"")</f>
        <v>7.58</v>
      </c>
      <c r="N1105" s="33">
        <f t="shared" si="103"/>
        <v>0.85620052770448551</v>
      </c>
      <c r="O1105" s="33">
        <f>Parâmetros!$E$13</f>
        <v>0.8</v>
      </c>
      <c r="P1105" s="32" t="str">
        <f>IF(OR($M1105="",$F1105&gt;Parâmetros!$E$14),"Não","Sim")</f>
        <v>Sim</v>
      </c>
      <c r="Q1105" s="32" t="str">
        <f t="shared" si="104"/>
        <v>Sim</v>
      </c>
      <c r="R1105" s="32" t="str">
        <f t="shared" si="105"/>
        <v>Sim</v>
      </c>
      <c r="S1105" s="30">
        <f t="shared" si="106"/>
        <v>0</v>
      </c>
      <c r="T1105" s="32" t="str">
        <f>IF($Q1105&lt;&gt;"Sim","",IF($N1105&gt;Parâmetros!$E$15,"Sim","Não"))</f>
        <v>Não</v>
      </c>
      <c r="U1105" s="17" t="str">
        <f t="shared" si="107"/>
        <v>Na meta</v>
      </c>
      <c r="V1105" s="17" t="str">
        <f>IF($AC1105&lt;&gt;"",IF($L1105&gt;0,"ATENÇÃO · apontou em dia de "&amp;LOWER($AC1105)&amp;" cadastrado","Exceção cadastrada · "&amp;$AC1105)&amp;IF($AD1105="",""," · "&amp;$AD1105),IF($E1105="Férias",IF($L1105&gt;0,"ATENÇÃO · apontou estando de férias no cadastro","Férias no cadastro"),IF($Y1105="Férias / afastamento","Afastamento · "&amp;($Z1105+$AA1105-1)&amp;" dias seguidos sem apontamento",IF($Y1105="Folga trabalhada","ATENÇÃO · apontou em dia de folga da escala 5x2",IF($Y1105="Folga",IF(AND($D1105="5x2",OR(WEEKDAY($F1105,2)=6,WEEKDAY($F1105,2)=7)),"Folga de fim de semana da escala 5x2",IF(AND(OR($D1105="6x1",$D1105="FF 6x1"),WEEKDAY($F1105,2)=6,FALSE()),"Folga de fim de semana · apontou no domingo anterior",IF(AND(OR($D1105="6x1",$D1105="FF 6x1"),WEEKDAY($F1105,2)=7,AND($A1105=$A1104,$L1104&gt;0)),"Folga de fim de semana · apontou no sábado",IF(AND(OR($D1105="6x1",$D1105="FF 6x1"),OR(WEEKDAY($F1105,2)=6,WEEKDAY($F1105,2)=7)),"Folga de fim de semana · sem apontamento no sábado nem no domingo","Folga prevista pelo ciclo")))),IF($Y1105="Indeterminado (início da série)","Sem histórico anterior — informe o dia do ciclo no Cadastro",IF($Y1105="Falta de registro",IF(OR(OR($D1105="6x1",$D1105="FF 6x1"),$D1105="5x2"),"FALTA DE REGISTRO · dia útil da escala "&amp;$E1105,"FALTA DE REGISTRO · dia "&amp;$W1105&amp;" de "&amp;IFERROR(INDEX(Parâmetros!$B$39:$B$48,MATCH($E1105,Parâmetros!$A$39:$A$48,0)),99)&amp;" do ciclo"),IF(OR($D1105="6x1",$D1105="FF 6x1"),IF(OR(AND(WEEKDAY($F1105,2)=6,AND($A1105=$A1106,$L1106&gt;0)),AND(WEEKDAY($F1105,2)=7,AND($A1105=$A1104,$L1104&gt;0))),"ATENÇÃO · apontou sábado e domingo no mesmo fim de semana",IF(OR(WEEKDAY($F1105,2)=6,WEEKDAY($F1105,2)=7),"Jornada de fim de semana do 6x1",IF(OR($H1105&gt;=Parâmetros!$E$20,$H1105&lt;Parâmetros!$E$19),"ATENÇÃO · 6x1 apontou fora do horário diurno","Jornada fixa do 6x1"))),IF($D1105="5x2","Jornada fixa do 5x2",IF($D1105="Folguista",IF($J1105=$K1105,"Evidência confirma sequência","DIVERGE · sequência "&amp;$J1105&amp;" × evidência "&amp;$K1105),IF($K1105=$E1105,"Evidência confirma cadastro","DIVERGE · cadastro "&amp;$E1105&amp;" × evidência "&amp;$K1105)))))))))))</f>
        <v>Evidência confirma cadastro</v>
      </c>
      <c r="W1105" s="34">
        <f>IF(OR(OR($D1105="6x1",$D1105="FF 6x1"),$D1105="5x2"),"",IF($AB1105&lt;&gt;$AB1104,IF(IFERROR(INDEX(Cadastro!$F$5:$F$243,$AB1105),"")="",IF($L1105&gt;0,1,0),IF(IFERROR(INDEX(Cadastro!$F$5:$F$243,$AB1105),"")&lt;=IFERROR(INDEX(Parâmetros!$B$39:$B$48,MATCH($E1105,Parâmetros!$A$39:$A$48,0)),99),IFERROR(INDEX(Cadastro!$F$5:$F$243,$AB1105),""),0)),IF($L1105&gt;0,IF(N($X1104)&gt;0,1,N($W1104)+1),IF(AND($L1105=0,OR(N($W1104)&gt;=IFERROR(INDEX(Parâmetros!$B$39:$B$48,MATCH($E1105,Parâmetros!$A$39:$A$48,0)),99),AND(N($X1104)&gt;0,N($X1104)&lt;IFERROR(INDEX(Parâmetros!$C$39:$C$48,MATCH($E1105,Parâmetros!$A$39:$A$48,0)),0)))),0,N($W1104)+1))))</f>
        <v>2</v>
      </c>
      <c r="X1105" s="34">
        <f>IF(OR(OR($D1105="6x1",$D1105="FF 6x1"),$D1105="5x2"),"",IF($AB1105&lt;&gt;$AB1104,IF(IFERROR(INDEX(Cadastro!$F$5:$F$243,$AB1105),"")="",0,IF(IFERROR(INDEX(Cadastro!$F$5:$F$243,$AB1105),"")&gt;IFERROR(INDEX(Parâmetros!$B$39:$B$48,MATCH($E1105,Parâmetros!$A$39:$A$48,0)),99),IFERROR(INDEX(Cadastro!$F$5:$F$243,$AB1105),"")-IFERROR(INDEX(Parâmetros!$B$39:$B$48,MATCH($E1105,Parâmetros!$A$39:$A$48,0)),99),0)),IF(AND($L1105=0,OR(N($W1104)&gt;=IFERROR(INDEX(Parâmetros!$B$39:$B$48,MATCH($E1105,Parâmetros!$A$39:$A$48,0)),99),AND(N($X1104)&gt;0,N($X1104)&lt;IFERROR(INDEX(Parâmetros!$C$39:$C$48,MATCH($E1105,Parâmetros!$A$39:$A$48,0)),0)))),N($X1104)+1,0)))</f>
        <v>0</v>
      </c>
      <c r="Y1105" t="str">
        <f>IF($AC1105&lt;&gt;"",IF($L1105&gt;0,$AC1105&amp;" · com apontamento",$AC1105),IF($E1105="Férias",IF($L1105&gt;0,"Férias · com apontamento","Férias (cadastro)"),IF(($Z1105+$AA1105-1)&gt;Parâmetros!$E$16,"Férias / afastamento",IF(AND($D1105="5x2",OR(WEEKDAY($F1105,2)=6,WEEKDAY($F1105,2)=7)),IF($L1105&gt;0,"Folga trabalhada","Folga"),IF($L1105&gt;0,"Trabalhado",IF(OR(OR($D1105="6x1",$D1105="FF 6x1"),$D1105="5x2"),IF(AND(OR($D1105="6x1",$D1105="FF 6x1"),OR(WEEKDAY($F1105,2)=6,WEEKDAY($F1105,2)=7)),"Folga","Falta de registro"),IF(AND($AB1105&lt;&gt;$AB1104,IFERROR(INDEX(Cadastro!$F$5:$F$243,$AB1105),"")=""),"Indeterminado (início da série)",IF($X1105&gt;0,"Folga","Falta de registro"))))))))</f>
        <v>Trabalhado</v>
      </c>
      <c r="Z1105" s="34">
        <f>IF(OR($L1105&gt;0,$F1105&gt;Parâmetros!$E$14),0,IF($A1105&lt;&gt;$A1104,1,N($Z1104)+1))</f>
        <v>0</v>
      </c>
      <c r="AA1105" s="34">
        <f>IF(OR($L1105&gt;0,$F1105&gt;Parâmetros!$E$14),0,IF(OR($A1105&lt;&gt;$A1106,$F1106&gt;Parâmetros!$E$14),1,N($AA1106)+1))</f>
        <v>0</v>
      </c>
      <c r="AB1105" s="31">
        <f>IFERROR(MATCH($A1105&amp;"|"&amp;TEXT(_xlfn.MAXIFS(Cadastro!$E$5:$E$243,Cadastro!$A$5:$A$243,$A1105,Cadastro!$E$5:$E$243,"&lt;="&amp;$F1105),"yyyymmdd"),Cadastro!$I$5:$I$243,0),"")</f>
        <v>147</v>
      </c>
      <c r="AC1105" t="str">
        <f>IFERROR(_xlfn.SINGLE(INDEX(Exceções!$D$5:$D$203,MATCH($A1105&amp;"|"&amp;$F1105,Exceções!$F$5:$F$203,0))),"")</f>
        <v/>
      </c>
      <c r="AD1105" t="str">
        <f>IF($AC1105="","",IFERROR(_xlfn.SINGLE(INDEX(Exceções!$E$5:$E$203,MATCH($A1105&amp;"|"&amp;$F1105,Exceções!$F$5:$F$203,0))),""))</f>
        <v/>
      </c>
    </row>
    <row r="1106" spans="1:30" ht="15" hidden="1" customHeight="1" x14ac:dyDescent="0.25">
      <c r="A1106" s="31">
        <v>56012</v>
      </c>
      <c r="B1106" s="17" t="s">
        <v>58</v>
      </c>
      <c r="C1106" s="17" t="str">
        <f>IFERROR(INDEX(Cadastro!$C$5:$C$243,$AB1106),"NÃO INFORMADO")</f>
        <v>MEC</v>
      </c>
      <c r="D1106" s="17" t="str">
        <f>IFERROR(INDEX(Cadastro!$D$5:$D$243,$AB1106),"")</f>
        <v>A</v>
      </c>
      <c r="E1106" s="17" t="str">
        <f>IFERROR(INDEX(Cadastro!$G$5:$G$243,$AB1106),"")</f>
        <v>A</v>
      </c>
      <c r="F1106" s="29">
        <v>46312</v>
      </c>
      <c r="G1106" s="32" t="str">
        <f t="shared" si="102"/>
        <v>sáb</v>
      </c>
      <c r="H1106" s="31">
        <f>IF($L1106=0,"",_xlfn.MINIFS(Dados!$Q:$Q,Dados!$A:$A,$A1106,Dados!$S:$S,$F1106))</f>
        <v>446</v>
      </c>
      <c r="I1106" s="31">
        <f>IF($H1106="","",_xlfn.MAXIFS(Dados!$R:$R,Dados!$A:$A,$A1106,Dados!$S:$S,$F1106))</f>
        <v>920</v>
      </c>
      <c r="J1106" s="32" t="str">
        <f>IF($D1106&lt;&gt;"Folguista","",IFERROR(INDEX(Parâmetros!$D$52:$G$52,1,MIN(4,MAX(1,$W1106))),""))</f>
        <v/>
      </c>
      <c r="K1106" s="32" t="str">
        <f>IF(OR($AC1106&lt;&gt;"",$Y1106="Folga",$Y1106="Folga trabalhada",$Y1106="Férias (cadastro)",$Y1106="Férias / afastamento",$Y1106="Indeterminado (início da série)"),"",IF(OR($D1106="6x1",$D1106="FF 6x1"),IF(OR(WEEKDAY($F1106,2)=6,WEEKDAY($F1106,2)=7),"6x1 sáb/dom","6x1"),IF($D1106="5x2","5x2",IF($H1106="",IF($D1106="Folguista",$J1106,$E1106),IF(OR($H1106&gt;=Parâmetros!$E$18,$H1106&lt;Parâmetros!$E$19),"C",IF($H1106&lt;Parâmetros!$E$20,"A","B"))))))</f>
        <v>A</v>
      </c>
      <c r="L1106" s="30">
        <f>SUMIFS(Dados!$E:$E,Dados!$A:$A,$A1106,Dados!$S:$S,$F1106)</f>
        <v>6.16</v>
      </c>
      <c r="M1106" s="30">
        <f>IFERROR(INDEX(Parâmetros!$E$6:$E$11,MATCH($K1106,Parâmetros!$A$6:$A$11,0)),"")</f>
        <v>7.58</v>
      </c>
      <c r="N1106" s="33">
        <f t="shared" si="103"/>
        <v>0.81266490765171506</v>
      </c>
      <c r="O1106" s="33">
        <f>Parâmetros!$E$13</f>
        <v>0.8</v>
      </c>
      <c r="P1106" s="32" t="str">
        <f>IF(OR($M1106="",$F1106&gt;Parâmetros!$E$14),"Não","Sim")</f>
        <v>Sim</v>
      </c>
      <c r="Q1106" s="32" t="str">
        <f t="shared" si="104"/>
        <v>Sim</v>
      </c>
      <c r="R1106" s="32" t="str">
        <f t="shared" si="105"/>
        <v>Sim</v>
      </c>
      <c r="S1106" s="30">
        <f t="shared" si="106"/>
        <v>0</v>
      </c>
      <c r="T1106" s="32" t="str">
        <f>IF($Q1106&lt;&gt;"Sim","",IF($N1106&gt;Parâmetros!$E$15,"Sim","Não"))</f>
        <v>Não</v>
      </c>
      <c r="U1106" s="17" t="str">
        <f t="shared" si="107"/>
        <v>Na meta</v>
      </c>
      <c r="V1106" s="17" t="str">
        <f>IF($AC1106&lt;&gt;"",IF($L1106&gt;0,"ATENÇÃO · apontou em dia de "&amp;LOWER($AC1106)&amp;" cadastrado","Exceção cadastrada · "&amp;$AC1106)&amp;IF($AD1106="",""," · "&amp;$AD1106),IF($E1106="Férias",IF($L1106&gt;0,"ATENÇÃO · apontou estando de férias no cadastro","Férias no cadastro"),IF($Y1106="Férias / afastamento","Afastamento · "&amp;($Z1106+$AA1106-1)&amp;" dias seguidos sem apontamento",IF($Y1106="Folga trabalhada","ATENÇÃO · apontou em dia de folga da escala 5x2",IF($Y1106="Folga",IF(AND($D1106="5x2",OR(WEEKDAY($F1106,2)=6,WEEKDAY($F1106,2)=7)),"Folga de fim de semana da escala 5x2",IF(AND(OR($D1106="6x1",$D1106="FF 6x1"),WEEKDAY($F1106,2)=6,FALSE()),"Folga de fim de semana · apontou no domingo anterior",IF(AND(OR($D1106="6x1",$D1106="FF 6x1"),WEEKDAY($F1106,2)=7,AND($A1106=$A1105,$L1105&gt;0)),"Folga de fim de semana · apontou no sábado",IF(AND(OR($D1106="6x1",$D1106="FF 6x1"),OR(WEEKDAY($F1106,2)=6,WEEKDAY($F1106,2)=7)),"Folga de fim de semana · sem apontamento no sábado nem no domingo","Folga prevista pelo ciclo")))),IF($Y1106="Indeterminado (início da série)","Sem histórico anterior — informe o dia do ciclo no Cadastro",IF($Y1106="Falta de registro",IF(OR(OR($D1106="6x1",$D1106="FF 6x1"),$D1106="5x2"),"FALTA DE REGISTRO · dia útil da escala "&amp;$E1106,"FALTA DE REGISTRO · dia "&amp;$W1106&amp;" de "&amp;IFERROR(INDEX(Parâmetros!$B$39:$B$48,MATCH($E1106,Parâmetros!$A$39:$A$48,0)),99)&amp;" do ciclo"),IF(OR($D1106="6x1",$D1106="FF 6x1"),IF(OR(AND(WEEKDAY($F1106,2)=6,AND($A1106=$A1107,$L1107&gt;0)),AND(WEEKDAY($F1106,2)=7,AND($A1106=$A1105,$L1105&gt;0))),"ATENÇÃO · apontou sábado e domingo no mesmo fim de semana",IF(OR(WEEKDAY($F1106,2)=6,WEEKDAY($F1106,2)=7),"Jornada de fim de semana do 6x1",IF(OR($H1106&gt;=Parâmetros!$E$20,$H1106&lt;Parâmetros!$E$19),"ATENÇÃO · 6x1 apontou fora do horário diurno","Jornada fixa do 6x1"))),IF($D1106="5x2","Jornada fixa do 5x2",IF($D1106="Folguista",IF($J1106=$K1106,"Evidência confirma sequência","DIVERGE · sequência "&amp;$J1106&amp;" × evidência "&amp;$K1106),IF($K1106=$E1106,"Evidência confirma cadastro","DIVERGE · cadastro "&amp;$E1106&amp;" × evidência "&amp;$K1106)))))))))))</f>
        <v>Evidência confirma cadastro</v>
      </c>
      <c r="W1106" s="34">
        <f>IF(OR(OR($D1106="6x1",$D1106="FF 6x1"),$D1106="5x2"),"",IF($AB1106&lt;&gt;$AB1105,IF(IFERROR(INDEX(Cadastro!$F$5:$F$243,$AB1106),"")="",IF($L1106&gt;0,1,0),IF(IFERROR(INDEX(Cadastro!$F$5:$F$243,$AB1106),"")&lt;=IFERROR(INDEX(Parâmetros!$B$39:$B$48,MATCH($E1106,Parâmetros!$A$39:$A$48,0)),99),IFERROR(INDEX(Cadastro!$F$5:$F$243,$AB1106),""),0)),IF($L1106&gt;0,IF(N($X1105)&gt;0,1,N($W1105)+1),IF(AND($L1106=0,OR(N($W1105)&gt;=IFERROR(INDEX(Parâmetros!$B$39:$B$48,MATCH($E1106,Parâmetros!$A$39:$A$48,0)),99),AND(N($X1105)&gt;0,N($X1105)&lt;IFERROR(INDEX(Parâmetros!$C$39:$C$48,MATCH($E1106,Parâmetros!$A$39:$A$48,0)),0)))),0,N($W1105)+1))))</f>
        <v>3</v>
      </c>
      <c r="X1106" s="34">
        <f>IF(OR(OR($D1106="6x1",$D1106="FF 6x1"),$D1106="5x2"),"",IF($AB1106&lt;&gt;$AB1105,IF(IFERROR(INDEX(Cadastro!$F$5:$F$243,$AB1106),"")="",0,IF(IFERROR(INDEX(Cadastro!$F$5:$F$243,$AB1106),"")&gt;IFERROR(INDEX(Parâmetros!$B$39:$B$48,MATCH($E1106,Parâmetros!$A$39:$A$48,0)),99),IFERROR(INDEX(Cadastro!$F$5:$F$243,$AB1106),"")-IFERROR(INDEX(Parâmetros!$B$39:$B$48,MATCH($E1106,Parâmetros!$A$39:$A$48,0)),99),0)),IF(AND($L1106=0,OR(N($W1105)&gt;=IFERROR(INDEX(Parâmetros!$B$39:$B$48,MATCH($E1106,Parâmetros!$A$39:$A$48,0)),99),AND(N($X1105)&gt;0,N($X1105)&lt;IFERROR(INDEX(Parâmetros!$C$39:$C$48,MATCH($E1106,Parâmetros!$A$39:$A$48,0)),0)))),N($X1105)+1,0)))</f>
        <v>0</v>
      </c>
      <c r="Y1106" t="str">
        <f>IF($AC1106&lt;&gt;"",IF($L1106&gt;0,$AC1106&amp;" · com apontamento",$AC1106),IF($E1106="Férias",IF($L1106&gt;0,"Férias · com apontamento","Férias (cadastro)"),IF(($Z1106+$AA1106-1)&gt;Parâmetros!$E$16,"Férias / afastamento",IF(AND($D1106="5x2",OR(WEEKDAY($F1106,2)=6,WEEKDAY($F1106,2)=7)),IF($L1106&gt;0,"Folga trabalhada","Folga"),IF($L1106&gt;0,"Trabalhado",IF(OR(OR($D1106="6x1",$D1106="FF 6x1"),$D1106="5x2"),IF(AND(OR($D1106="6x1",$D1106="FF 6x1"),OR(WEEKDAY($F1106,2)=6,WEEKDAY($F1106,2)=7)),"Folga","Falta de registro"),IF(AND($AB1106&lt;&gt;$AB1105,IFERROR(INDEX(Cadastro!$F$5:$F$243,$AB1106),"")=""),"Indeterminado (início da série)",IF($X1106&gt;0,"Folga","Falta de registro"))))))))</f>
        <v>Trabalhado</v>
      </c>
      <c r="Z1106" s="34">
        <f>IF(OR($L1106&gt;0,$F1106&gt;Parâmetros!$E$14),0,IF($A1106&lt;&gt;$A1105,1,N($Z1105)+1))</f>
        <v>0</v>
      </c>
      <c r="AA1106" s="34">
        <f>IF(OR($L1106&gt;0,$F1106&gt;Parâmetros!$E$14),0,IF(OR($A1106&lt;&gt;$A1107,$F1107&gt;Parâmetros!$E$14),1,N($AA1107)+1))</f>
        <v>0</v>
      </c>
      <c r="AB1106" s="31">
        <f>IFERROR(MATCH($A1106&amp;"|"&amp;TEXT(_xlfn.MAXIFS(Cadastro!$E$5:$E$243,Cadastro!$A$5:$A$243,$A1106,Cadastro!$E$5:$E$243,"&lt;="&amp;$F1106),"yyyymmdd"),Cadastro!$I$5:$I$243,0),"")</f>
        <v>147</v>
      </c>
      <c r="AC1106" t="str">
        <f>IFERROR(_xlfn.SINGLE(INDEX(Exceções!$D$5:$D$203,MATCH($A1106&amp;"|"&amp;$F1106,Exceções!$F$5:$F$203,0))),"")</f>
        <v/>
      </c>
      <c r="AD1106" t="str">
        <f>IF($AC1106="","",IFERROR(_xlfn.SINGLE(INDEX(Exceções!$E$5:$E$203,MATCH($A1106&amp;"|"&amp;$F1106,Exceções!$F$5:$F$203,0))),""))</f>
        <v/>
      </c>
    </row>
    <row r="1107" spans="1:30" ht="15" hidden="1" customHeight="1" x14ac:dyDescent="0.25">
      <c r="A1107" s="31">
        <v>56012</v>
      </c>
      <c r="B1107" s="17" t="s">
        <v>58</v>
      </c>
      <c r="C1107" s="17" t="str">
        <f>IFERROR(INDEX(Cadastro!$C$5:$C$243,$AB1107),"NÃO INFORMADO")</f>
        <v>MEC</v>
      </c>
      <c r="D1107" s="17" t="str">
        <f>IFERROR(INDEX(Cadastro!$D$5:$D$243,$AB1107),"")</f>
        <v>A</v>
      </c>
      <c r="E1107" s="17" t="str">
        <f>IFERROR(INDEX(Cadastro!$G$5:$G$243,$AB1107),"")</f>
        <v>A</v>
      </c>
      <c r="F1107" s="29">
        <v>46313</v>
      </c>
      <c r="G1107" s="32" t="str">
        <f t="shared" si="102"/>
        <v>dom</v>
      </c>
      <c r="H1107" s="31">
        <f>IF($L1107=0,"",_xlfn.MINIFS(Dados!$Q:$Q,Dados!$A:$A,$A1107,Dados!$S:$S,$F1107))</f>
        <v>440</v>
      </c>
      <c r="I1107" s="31">
        <f>IF($H1107="","",_xlfn.MAXIFS(Dados!$R:$R,Dados!$A:$A,$A1107,Dados!$S:$S,$F1107))</f>
        <v>870</v>
      </c>
      <c r="J1107" s="32" t="str">
        <f>IF($D1107&lt;&gt;"Folguista","",IFERROR(INDEX(Parâmetros!$D$52:$G$52,1,MIN(4,MAX(1,$W1107))),""))</f>
        <v/>
      </c>
      <c r="K1107" s="32" t="str">
        <f>IF(OR($AC1107&lt;&gt;"",$Y1107="Folga",$Y1107="Folga trabalhada",$Y1107="Férias (cadastro)",$Y1107="Férias / afastamento",$Y1107="Indeterminado (início da série)"),"",IF(OR($D1107="6x1",$D1107="FF 6x1"),IF(OR(WEEKDAY($F1107,2)=6,WEEKDAY($F1107,2)=7),"6x1 sáb/dom","6x1"),IF($D1107="5x2","5x2",IF($H1107="",IF($D1107="Folguista",$J1107,$E1107),IF(OR($H1107&gt;=Parâmetros!$E$18,$H1107&lt;Parâmetros!$E$19),"C",IF($H1107&lt;Parâmetros!$E$20,"A","B"))))))</f>
        <v>A</v>
      </c>
      <c r="L1107" s="30">
        <f>SUMIFS(Dados!$E:$E,Dados!$A:$A,$A1107,Dados!$S:$S,$F1107)</f>
        <v>6.78</v>
      </c>
      <c r="M1107" s="30">
        <f>IFERROR(INDEX(Parâmetros!$E$6:$E$11,MATCH($K1107,Parâmetros!$A$6:$A$11,0)),"")</f>
        <v>7.58</v>
      </c>
      <c r="N1107" s="33">
        <f t="shared" si="103"/>
        <v>0.89445910290237474</v>
      </c>
      <c r="O1107" s="33">
        <f>Parâmetros!$E$13</f>
        <v>0.8</v>
      </c>
      <c r="P1107" s="32" t="str">
        <f>IF(OR($M1107="",$F1107&gt;Parâmetros!$E$14),"Não","Sim")</f>
        <v>Sim</v>
      </c>
      <c r="Q1107" s="32" t="str">
        <f t="shared" si="104"/>
        <v>Sim</v>
      </c>
      <c r="R1107" s="32" t="str">
        <f t="shared" si="105"/>
        <v>Sim</v>
      </c>
      <c r="S1107" s="30">
        <f t="shared" si="106"/>
        <v>0</v>
      </c>
      <c r="T1107" s="32" t="str">
        <f>IF($Q1107&lt;&gt;"Sim","",IF($N1107&gt;Parâmetros!$E$15,"Sim","Não"))</f>
        <v>Não</v>
      </c>
      <c r="U1107" s="17" t="str">
        <f t="shared" si="107"/>
        <v>Na meta</v>
      </c>
      <c r="V1107" s="17" t="str">
        <f>IF($AC1107&lt;&gt;"",IF($L1107&gt;0,"ATENÇÃO · apontou em dia de "&amp;LOWER($AC1107)&amp;" cadastrado","Exceção cadastrada · "&amp;$AC1107)&amp;IF($AD1107="",""," · "&amp;$AD1107),IF($E1107="Férias",IF($L1107&gt;0,"ATENÇÃO · apontou estando de férias no cadastro","Férias no cadastro"),IF($Y1107="Férias / afastamento","Afastamento · "&amp;($Z1107+$AA1107-1)&amp;" dias seguidos sem apontamento",IF($Y1107="Folga trabalhada","ATENÇÃO · apontou em dia de folga da escala 5x2",IF($Y1107="Folga",IF(AND($D1107="5x2",OR(WEEKDAY($F1107,2)=6,WEEKDAY($F1107,2)=7)),"Folga de fim de semana da escala 5x2",IF(AND(OR($D1107="6x1",$D1107="FF 6x1"),WEEKDAY($F1107,2)=6,FALSE()),"Folga de fim de semana · apontou no domingo anterior",IF(AND(OR($D1107="6x1",$D1107="FF 6x1"),WEEKDAY($F1107,2)=7,AND($A1107=$A1106,$L1106&gt;0)),"Folga de fim de semana · apontou no sábado",IF(AND(OR($D1107="6x1",$D1107="FF 6x1"),OR(WEEKDAY($F1107,2)=6,WEEKDAY($F1107,2)=7)),"Folga de fim de semana · sem apontamento no sábado nem no domingo","Folga prevista pelo ciclo")))),IF($Y1107="Indeterminado (início da série)","Sem histórico anterior — informe o dia do ciclo no Cadastro",IF($Y1107="Falta de registro",IF(OR(OR($D1107="6x1",$D1107="FF 6x1"),$D1107="5x2"),"FALTA DE REGISTRO · dia útil da escala "&amp;$E1107,"FALTA DE REGISTRO · dia "&amp;$W1107&amp;" de "&amp;IFERROR(INDEX(Parâmetros!$B$39:$B$48,MATCH($E1107,Parâmetros!$A$39:$A$48,0)),99)&amp;" do ciclo"),IF(OR($D1107="6x1",$D1107="FF 6x1"),IF(OR(AND(WEEKDAY($F1107,2)=6,AND($A1107=$A1108,$L1108&gt;0)),AND(WEEKDAY($F1107,2)=7,AND($A1107=$A1106,$L1106&gt;0))),"ATENÇÃO · apontou sábado e domingo no mesmo fim de semana",IF(OR(WEEKDAY($F1107,2)=6,WEEKDAY($F1107,2)=7),"Jornada de fim de semana do 6x1",IF(OR($H1107&gt;=Parâmetros!$E$20,$H1107&lt;Parâmetros!$E$19),"ATENÇÃO · 6x1 apontou fora do horário diurno","Jornada fixa do 6x1"))),IF($D1107="5x2","Jornada fixa do 5x2",IF($D1107="Folguista",IF($J1107=$K1107,"Evidência confirma sequência","DIVERGE · sequência "&amp;$J1107&amp;" × evidência "&amp;$K1107),IF($K1107=$E1107,"Evidência confirma cadastro","DIVERGE · cadastro "&amp;$E1107&amp;" × evidência "&amp;$K1107)))))))))))</f>
        <v>Evidência confirma cadastro</v>
      </c>
      <c r="W1107" s="34">
        <f>IF(OR(OR($D1107="6x1",$D1107="FF 6x1"),$D1107="5x2"),"",IF($AB1107&lt;&gt;$AB1106,IF(IFERROR(INDEX(Cadastro!$F$5:$F$243,$AB1107),"")="",IF($L1107&gt;0,1,0),IF(IFERROR(INDEX(Cadastro!$F$5:$F$243,$AB1107),"")&lt;=IFERROR(INDEX(Parâmetros!$B$39:$B$48,MATCH($E1107,Parâmetros!$A$39:$A$48,0)),99),IFERROR(INDEX(Cadastro!$F$5:$F$243,$AB1107),""),0)),IF($L1107&gt;0,IF(N($X1106)&gt;0,1,N($W1106)+1),IF(AND($L1107=0,OR(N($W1106)&gt;=IFERROR(INDEX(Parâmetros!$B$39:$B$48,MATCH($E1107,Parâmetros!$A$39:$A$48,0)),99),AND(N($X1106)&gt;0,N($X1106)&lt;IFERROR(INDEX(Parâmetros!$C$39:$C$48,MATCH($E1107,Parâmetros!$A$39:$A$48,0)),0)))),0,N($W1106)+1))))</f>
        <v>4</v>
      </c>
      <c r="X1107" s="34">
        <f>IF(OR(OR($D1107="6x1",$D1107="FF 6x1"),$D1107="5x2"),"",IF($AB1107&lt;&gt;$AB1106,IF(IFERROR(INDEX(Cadastro!$F$5:$F$243,$AB1107),"")="",0,IF(IFERROR(INDEX(Cadastro!$F$5:$F$243,$AB1107),"")&gt;IFERROR(INDEX(Parâmetros!$B$39:$B$48,MATCH($E1107,Parâmetros!$A$39:$A$48,0)),99),IFERROR(INDEX(Cadastro!$F$5:$F$243,$AB1107),"")-IFERROR(INDEX(Parâmetros!$B$39:$B$48,MATCH($E1107,Parâmetros!$A$39:$A$48,0)),99),0)),IF(AND($L1107=0,OR(N($W1106)&gt;=IFERROR(INDEX(Parâmetros!$B$39:$B$48,MATCH($E1107,Parâmetros!$A$39:$A$48,0)),99),AND(N($X1106)&gt;0,N($X1106)&lt;IFERROR(INDEX(Parâmetros!$C$39:$C$48,MATCH($E1107,Parâmetros!$A$39:$A$48,0)),0)))),N($X1106)+1,0)))</f>
        <v>0</v>
      </c>
      <c r="Y1107" t="str">
        <f>IF($AC1107&lt;&gt;"",IF($L1107&gt;0,$AC1107&amp;" · com apontamento",$AC1107),IF($E1107="Férias",IF($L1107&gt;0,"Férias · com apontamento","Férias (cadastro)"),IF(($Z1107+$AA1107-1)&gt;Parâmetros!$E$16,"Férias / afastamento",IF(AND($D1107="5x2",OR(WEEKDAY($F1107,2)=6,WEEKDAY($F1107,2)=7)),IF($L1107&gt;0,"Folga trabalhada","Folga"),IF($L1107&gt;0,"Trabalhado",IF(OR(OR($D1107="6x1",$D1107="FF 6x1"),$D1107="5x2"),IF(AND(OR($D1107="6x1",$D1107="FF 6x1"),OR(WEEKDAY($F1107,2)=6,WEEKDAY($F1107,2)=7)),"Folga","Falta de registro"),IF(AND($AB1107&lt;&gt;$AB1106,IFERROR(INDEX(Cadastro!$F$5:$F$243,$AB1107),"")=""),"Indeterminado (início da série)",IF($X1107&gt;0,"Folga","Falta de registro"))))))))</f>
        <v>Trabalhado</v>
      </c>
      <c r="Z1107" s="34">
        <f>IF(OR($L1107&gt;0,$F1107&gt;Parâmetros!$E$14),0,IF($A1107&lt;&gt;$A1106,1,N($Z1106)+1))</f>
        <v>0</v>
      </c>
      <c r="AA1107" s="34">
        <f>IF(OR($L1107&gt;0,$F1107&gt;Parâmetros!$E$14),0,IF(OR($A1107&lt;&gt;$A1108,$F1108&gt;Parâmetros!$E$14),1,N($AA1108)+1))</f>
        <v>0</v>
      </c>
      <c r="AB1107" s="31">
        <f>IFERROR(MATCH($A1107&amp;"|"&amp;TEXT(_xlfn.MAXIFS(Cadastro!$E$5:$E$243,Cadastro!$A$5:$A$243,$A1107,Cadastro!$E$5:$E$243,"&lt;="&amp;$F1107),"yyyymmdd"),Cadastro!$I$5:$I$243,0),"")</f>
        <v>147</v>
      </c>
      <c r="AC1107" t="str">
        <f>IFERROR(_xlfn.SINGLE(INDEX(Exceções!$D$5:$D$203,MATCH($A1107&amp;"|"&amp;$F1107,Exceções!$F$5:$F$203,0))),"")</f>
        <v/>
      </c>
      <c r="AD1107" t="str">
        <f>IF($AC1107="","",IFERROR(_xlfn.SINGLE(INDEX(Exceções!$E$5:$E$203,MATCH($A1107&amp;"|"&amp;$F1107,Exceções!$F$5:$F$203,0))),""))</f>
        <v/>
      </c>
    </row>
    <row r="1108" spans="1:30" ht="15" hidden="1" customHeight="1" x14ac:dyDescent="0.25">
      <c r="A1108" s="31">
        <v>56012</v>
      </c>
      <c r="B1108" s="17" t="s">
        <v>58</v>
      </c>
      <c r="C1108" s="17" t="str">
        <f>IFERROR(INDEX(Cadastro!$C$5:$C$243,$AB1108),"NÃO INFORMADO")</f>
        <v>MEC</v>
      </c>
      <c r="D1108" s="17" t="str">
        <f>IFERROR(INDEX(Cadastro!$D$5:$D$243,$AB1108),"")</f>
        <v>A</v>
      </c>
      <c r="E1108" s="17" t="str">
        <f>IFERROR(INDEX(Cadastro!$G$5:$G$243,$AB1108),"")</f>
        <v>A</v>
      </c>
      <c r="F1108" s="29">
        <v>46314</v>
      </c>
      <c r="G1108" s="32" t="str">
        <f t="shared" si="102"/>
        <v>seg</v>
      </c>
      <c r="H1108" s="31">
        <f>IF($L1108=0,"",_xlfn.MINIFS(Dados!$Q:$Q,Dados!$A:$A,$A1108,Dados!$S:$S,$F1108))</f>
        <v>720</v>
      </c>
      <c r="I1108" s="31">
        <f>IF($H1108="","",_xlfn.MAXIFS(Dados!$R:$R,Dados!$A:$A,$A1108,Dados!$S:$S,$F1108))</f>
        <v>915</v>
      </c>
      <c r="J1108" s="32" t="str">
        <f>IF($D1108&lt;&gt;"Folguista","",IFERROR(INDEX(Parâmetros!$D$52:$G$52,1,MIN(4,MAX(1,$W1108))),""))</f>
        <v/>
      </c>
      <c r="K1108" s="32" t="str">
        <f>IF(OR($AC1108&lt;&gt;"",$Y1108="Folga",$Y1108="Folga trabalhada",$Y1108="Férias (cadastro)",$Y1108="Férias / afastamento",$Y1108="Indeterminado (início da série)"),"",IF(OR($D1108="6x1",$D1108="FF 6x1"),IF(OR(WEEKDAY($F1108,2)=6,WEEKDAY($F1108,2)=7),"6x1 sáb/dom","6x1"),IF($D1108="5x2","5x2",IF($H1108="",IF($D1108="Folguista",$J1108,$E1108),IF(OR($H1108&gt;=Parâmetros!$E$18,$H1108&lt;Parâmetros!$E$19),"C",IF($H1108&lt;Parâmetros!$E$20,"A","B"))))))</f>
        <v>A</v>
      </c>
      <c r="L1108" s="30">
        <f>SUMIFS(Dados!$E:$E,Dados!$A:$A,$A1108,Dados!$S:$S,$F1108)</f>
        <v>3.25</v>
      </c>
      <c r="M1108" s="30">
        <f>IFERROR(INDEX(Parâmetros!$E$6:$E$11,MATCH($K1108,Parâmetros!$A$6:$A$11,0)),"")</f>
        <v>7.58</v>
      </c>
      <c r="N1108" s="33">
        <f t="shared" si="103"/>
        <v>0.4287598944591029</v>
      </c>
      <c r="O1108" s="33">
        <f>Parâmetros!$E$13</f>
        <v>0.8</v>
      </c>
      <c r="P1108" s="32" t="str">
        <f>IF(OR($M1108="",$F1108&gt;Parâmetros!$E$14),"Não","Sim")</f>
        <v>Sim</v>
      </c>
      <c r="Q1108" s="32" t="str">
        <f t="shared" si="104"/>
        <v>Sim</v>
      </c>
      <c r="R1108" s="32" t="str">
        <f t="shared" si="105"/>
        <v>Não</v>
      </c>
      <c r="S1108" s="30">
        <f t="shared" si="106"/>
        <v>2.8140000000000001</v>
      </c>
      <c r="T1108" s="32" t="str">
        <f>IF($Q1108&lt;&gt;"Sim","",IF($N1108&gt;Parâmetros!$E$15,"Sim","Não"))</f>
        <v>Não</v>
      </c>
      <c r="U1108" s="17" t="str">
        <f t="shared" si="107"/>
        <v>Abaixo da meta</v>
      </c>
      <c r="V1108" s="17" t="str">
        <f>IF($AC1108&lt;&gt;"",IF($L1108&gt;0,"ATENÇÃO · apontou em dia de "&amp;LOWER($AC1108)&amp;" cadastrado","Exceção cadastrada · "&amp;$AC1108)&amp;IF($AD1108="",""," · "&amp;$AD1108),IF($E1108="Férias",IF($L1108&gt;0,"ATENÇÃO · apontou estando de férias no cadastro","Férias no cadastro"),IF($Y1108="Férias / afastamento","Afastamento · "&amp;($Z1108+$AA1108-1)&amp;" dias seguidos sem apontamento",IF($Y1108="Folga trabalhada","ATENÇÃO · apontou em dia de folga da escala 5x2",IF($Y1108="Folga",IF(AND($D1108="5x2",OR(WEEKDAY($F1108,2)=6,WEEKDAY($F1108,2)=7)),"Folga de fim de semana da escala 5x2",IF(AND(OR($D1108="6x1",$D1108="FF 6x1"),WEEKDAY($F1108,2)=6,FALSE()),"Folga de fim de semana · apontou no domingo anterior",IF(AND(OR($D1108="6x1",$D1108="FF 6x1"),WEEKDAY($F1108,2)=7,AND($A1108=$A1107,$L1107&gt;0)),"Folga de fim de semana · apontou no sábado",IF(AND(OR($D1108="6x1",$D1108="FF 6x1"),OR(WEEKDAY($F1108,2)=6,WEEKDAY($F1108,2)=7)),"Folga de fim de semana · sem apontamento no sábado nem no domingo","Folga prevista pelo ciclo")))),IF($Y1108="Indeterminado (início da série)","Sem histórico anterior — informe o dia do ciclo no Cadastro",IF($Y1108="Falta de registro",IF(OR(OR($D1108="6x1",$D1108="FF 6x1"),$D1108="5x2"),"FALTA DE REGISTRO · dia útil da escala "&amp;$E1108,"FALTA DE REGISTRO · dia "&amp;$W1108&amp;" de "&amp;IFERROR(INDEX(Parâmetros!$B$39:$B$48,MATCH($E1108,Parâmetros!$A$39:$A$48,0)),99)&amp;" do ciclo"),IF(OR($D1108="6x1",$D1108="FF 6x1"),IF(OR(AND(WEEKDAY($F1108,2)=6,AND($A1108=$A1109,$L1109&gt;0)),AND(WEEKDAY($F1108,2)=7,AND($A1108=$A1107,$L1107&gt;0))),"ATENÇÃO · apontou sábado e domingo no mesmo fim de semana",IF(OR(WEEKDAY($F1108,2)=6,WEEKDAY($F1108,2)=7),"Jornada de fim de semana do 6x1",IF(OR($H1108&gt;=Parâmetros!$E$20,$H1108&lt;Parâmetros!$E$19),"ATENÇÃO · 6x1 apontou fora do horário diurno","Jornada fixa do 6x1"))),IF($D1108="5x2","Jornada fixa do 5x2",IF($D1108="Folguista",IF($J1108=$K1108,"Evidência confirma sequência","DIVERGE · sequência "&amp;$J1108&amp;" × evidência "&amp;$K1108),IF($K1108=$E1108,"Evidência confirma cadastro","DIVERGE · cadastro "&amp;$E1108&amp;" × evidência "&amp;$K1108)))))))))))</f>
        <v>Evidência confirma cadastro</v>
      </c>
      <c r="W1108" s="34">
        <f>IF(OR(OR($D1108="6x1",$D1108="FF 6x1"),$D1108="5x2"),"",IF($AB1108&lt;&gt;$AB1107,IF(IFERROR(INDEX(Cadastro!$F$5:$F$243,$AB1108),"")="",IF($L1108&gt;0,1,0),IF(IFERROR(INDEX(Cadastro!$F$5:$F$243,$AB1108),"")&lt;=IFERROR(INDEX(Parâmetros!$B$39:$B$48,MATCH($E1108,Parâmetros!$A$39:$A$48,0)),99),IFERROR(INDEX(Cadastro!$F$5:$F$243,$AB1108),""),0)),IF($L1108&gt;0,IF(N($X1107)&gt;0,1,N($W1107)+1),IF(AND($L1108=0,OR(N($W1107)&gt;=IFERROR(INDEX(Parâmetros!$B$39:$B$48,MATCH($E1108,Parâmetros!$A$39:$A$48,0)),99),AND(N($X1107)&gt;0,N($X1107)&lt;IFERROR(INDEX(Parâmetros!$C$39:$C$48,MATCH($E1108,Parâmetros!$A$39:$A$48,0)),0)))),0,N($W1107)+1))))</f>
        <v>5</v>
      </c>
      <c r="X1108" s="34">
        <f>IF(OR(OR($D1108="6x1",$D1108="FF 6x1"),$D1108="5x2"),"",IF($AB1108&lt;&gt;$AB1107,IF(IFERROR(INDEX(Cadastro!$F$5:$F$243,$AB1108),"")="",0,IF(IFERROR(INDEX(Cadastro!$F$5:$F$243,$AB1108),"")&gt;IFERROR(INDEX(Parâmetros!$B$39:$B$48,MATCH($E1108,Parâmetros!$A$39:$A$48,0)),99),IFERROR(INDEX(Cadastro!$F$5:$F$243,$AB1108),"")-IFERROR(INDEX(Parâmetros!$B$39:$B$48,MATCH($E1108,Parâmetros!$A$39:$A$48,0)),99),0)),IF(AND($L1108=0,OR(N($W1107)&gt;=IFERROR(INDEX(Parâmetros!$B$39:$B$48,MATCH($E1108,Parâmetros!$A$39:$A$48,0)),99),AND(N($X1107)&gt;0,N($X1107)&lt;IFERROR(INDEX(Parâmetros!$C$39:$C$48,MATCH($E1108,Parâmetros!$A$39:$A$48,0)),0)))),N($X1107)+1,0)))</f>
        <v>0</v>
      </c>
      <c r="Y1108" t="str">
        <f>IF($AC1108&lt;&gt;"",IF($L1108&gt;0,$AC1108&amp;" · com apontamento",$AC1108),IF($E1108="Férias",IF($L1108&gt;0,"Férias · com apontamento","Férias (cadastro)"),IF(($Z1108+$AA1108-1)&gt;Parâmetros!$E$16,"Férias / afastamento",IF(AND($D1108="5x2",OR(WEEKDAY($F1108,2)=6,WEEKDAY($F1108,2)=7)),IF($L1108&gt;0,"Folga trabalhada","Folga"),IF($L1108&gt;0,"Trabalhado",IF(OR(OR($D1108="6x1",$D1108="FF 6x1"),$D1108="5x2"),IF(AND(OR($D1108="6x1",$D1108="FF 6x1"),OR(WEEKDAY($F1108,2)=6,WEEKDAY($F1108,2)=7)),"Folga","Falta de registro"),IF(AND($AB1108&lt;&gt;$AB1107,IFERROR(INDEX(Cadastro!$F$5:$F$243,$AB1108),"")=""),"Indeterminado (início da série)",IF($X1108&gt;0,"Folga","Falta de registro"))))))))</f>
        <v>Trabalhado</v>
      </c>
      <c r="Z1108" s="34">
        <f>IF(OR($L1108&gt;0,$F1108&gt;Parâmetros!$E$14),0,IF($A1108&lt;&gt;$A1107,1,N($Z1107)+1))</f>
        <v>0</v>
      </c>
      <c r="AA1108" s="34">
        <f>IF(OR($L1108&gt;0,$F1108&gt;Parâmetros!$E$14),0,IF(OR($A1108&lt;&gt;$A1109,$F1109&gt;Parâmetros!$E$14),1,N($AA1109)+1))</f>
        <v>0</v>
      </c>
      <c r="AB1108" s="31">
        <f>IFERROR(MATCH($A1108&amp;"|"&amp;TEXT(_xlfn.MAXIFS(Cadastro!$E$5:$E$243,Cadastro!$A$5:$A$243,$A1108,Cadastro!$E$5:$E$243,"&lt;="&amp;$F1108),"yyyymmdd"),Cadastro!$I$5:$I$243,0),"")</f>
        <v>147</v>
      </c>
      <c r="AC1108" t="str">
        <f>IFERROR(_xlfn.SINGLE(INDEX(Exceções!$D$5:$D$203,MATCH($A1108&amp;"|"&amp;$F1108,Exceções!$F$5:$F$203,0))),"")</f>
        <v/>
      </c>
      <c r="AD1108" t="str">
        <f>IF($AC1108="","",IFERROR(_xlfn.SINGLE(INDEX(Exceções!$E$5:$E$203,MATCH($A1108&amp;"|"&amp;$F1108,Exceções!$F$5:$F$203,0))),""))</f>
        <v/>
      </c>
    </row>
    <row r="1109" spans="1:30" ht="15" hidden="1" customHeight="1" x14ac:dyDescent="0.25">
      <c r="A1109" s="31">
        <v>56012</v>
      </c>
      <c r="B1109" s="17" t="s">
        <v>58</v>
      </c>
      <c r="C1109" s="17" t="str">
        <f>IFERROR(INDEX(Cadastro!$C$5:$C$243,$AB1109),"NÃO INFORMADO")</f>
        <v>MEC</v>
      </c>
      <c r="D1109" s="17" t="str">
        <f>IFERROR(INDEX(Cadastro!$D$5:$D$243,$AB1109),"")</f>
        <v>A</v>
      </c>
      <c r="E1109" s="17" t="str">
        <f>IFERROR(INDEX(Cadastro!$G$5:$G$243,$AB1109),"")</f>
        <v>A</v>
      </c>
      <c r="F1109" s="29">
        <v>46315</v>
      </c>
      <c r="G1109" s="32" t="str">
        <f t="shared" si="102"/>
        <v>ter</v>
      </c>
      <c r="H1109" s="31" t="str">
        <f>IF($L1109=0,"",_xlfn.MINIFS(Dados!$Q:$Q,Dados!$A:$A,$A1109,Dados!$S:$S,$F1109))</f>
        <v/>
      </c>
      <c r="I1109" s="31" t="str">
        <f>IF($H1109="","",_xlfn.MAXIFS(Dados!$R:$R,Dados!$A:$A,$A1109,Dados!$S:$S,$F1109))</f>
        <v/>
      </c>
      <c r="J1109" s="32" t="str">
        <f>IF($D1109&lt;&gt;"Folguista","",IFERROR(INDEX(Parâmetros!$D$52:$G$52,1,MIN(4,MAX(1,$W1109))),""))</f>
        <v/>
      </c>
      <c r="K1109" s="32" t="str">
        <f>IF(OR($AC1109&lt;&gt;"",$Y1109="Folga",$Y1109="Folga trabalhada",$Y1109="Férias (cadastro)",$Y1109="Férias / afastamento",$Y1109="Indeterminado (início da série)"),"",IF(OR($D1109="6x1",$D1109="FF 6x1"),IF(OR(WEEKDAY($F1109,2)=6,WEEKDAY($F1109,2)=7),"6x1 sáb/dom","6x1"),IF($D1109="5x2","5x2",IF($H1109="",IF($D1109="Folguista",$J1109,$E1109),IF(OR($H1109&gt;=Parâmetros!$E$18,$H1109&lt;Parâmetros!$E$19),"C",IF($H1109&lt;Parâmetros!$E$20,"A","B"))))))</f>
        <v/>
      </c>
      <c r="L1109" s="30">
        <f>SUMIFS(Dados!$E:$E,Dados!$A:$A,$A1109,Dados!$S:$S,$F1109)</f>
        <v>0</v>
      </c>
      <c r="M1109" s="30" t="str">
        <f>IFERROR(INDEX(Parâmetros!$E$6:$E$11,MATCH($K1109,Parâmetros!$A$6:$A$11,0)),"")</f>
        <v/>
      </c>
      <c r="N1109" s="33" t="str">
        <f t="shared" si="103"/>
        <v/>
      </c>
      <c r="O1109" s="33">
        <f>Parâmetros!$E$13</f>
        <v>0.8</v>
      </c>
      <c r="P1109" s="32" t="str">
        <f>IF(OR($M1109="",$F1109&gt;Parâmetros!$E$14),"Não","Sim")</f>
        <v>Não</v>
      </c>
      <c r="Q1109" s="32" t="str">
        <f t="shared" si="104"/>
        <v/>
      </c>
      <c r="R1109" s="32" t="str">
        <f t="shared" si="105"/>
        <v/>
      </c>
      <c r="S1109" s="30" t="str">
        <f t="shared" si="106"/>
        <v/>
      </c>
      <c r="T1109" s="32" t="str">
        <f>IF($Q1109&lt;&gt;"Sim","",IF($N1109&gt;Parâmetros!$E$15,"Sim","Não"))</f>
        <v/>
      </c>
      <c r="U1109" s="17" t="str">
        <f t="shared" si="107"/>
        <v>Folga</v>
      </c>
      <c r="V1109" s="17" t="str">
        <f>IF($AC1109&lt;&gt;"",IF($L1109&gt;0,"ATENÇÃO · apontou em dia de "&amp;LOWER($AC1109)&amp;" cadastrado","Exceção cadastrada · "&amp;$AC1109)&amp;IF($AD1109="",""," · "&amp;$AD1109),IF($E1109="Férias",IF($L1109&gt;0,"ATENÇÃO · apontou estando de férias no cadastro","Férias no cadastro"),IF($Y1109="Férias / afastamento","Afastamento · "&amp;($Z1109+$AA1109-1)&amp;" dias seguidos sem apontamento",IF($Y1109="Folga trabalhada","ATENÇÃO · apontou em dia de folga da escala 5x2",IF($Y1109="Folga",IF(AND($D1109="5x2",OR(WEEKDAY($F1109,2)=6,WEEKDAY($F1109,2)=7)),"Folga de fim de semana da escala 5x2",IF(AND(OR($D1109="6x1",$D1109="FF 6x1"),WEEKDAY($F1109,2)=6,FALSE()),"Folga de fim de semana · apontou no domingo anterior",IF(AND(OR($D1109="6x1",$D1109="FF 6x1"),WEEKDAY($F1109,2)=7,AND($A1109=$A1108,$L1108&gt;0)),"Folga de fim de semana · apontou no sábado",IF(AND(OR($D1109="6x1",$D1109="FF 6x1"),OR(WEEKDAY($F1109,2)=6,WEEKDAY($F1109,2)=7)),"Folga de fim de semana · sem apontamento no sábado nem no domingo","Folga prevista pelo ciclo")))),IF($Y1109="Indeterminado (início da série)","Sem histórico anterior — informe o dia do ciclo no Cadastro",IF($Y1109="Falta de registro",IF(OR(OR($D1109="6x1",$D1109="FF 6x1"),$D1109="5x2"),"FALTA DE REGISTRO · dia útil da escala "&amp;$E1109,"FALTA DE REGISTRO · dia "&amp;$W1109&amp;" de "&amp;IFERROR(INDEX(Parâmetros!$B$39:$B$48,MATCH($E1109,Parâmetros!$A$39:$A$48,0)),99)&amp;" do ciclo"),IF(OR($D1109="6x1",$D1109="FF 6x1"),IF(OR(AND(WEEKDAY($F1109,2)=6,AND($A1109=$A1110,$L1110&gt;0)),AND(WEEKDAY($F1109,2)=7,AND($A1109=$A1108,$L1108&gt;0))),"ATENÇÃO · apontou sábado e domingo no mesmo fim de semana",IF(OR(WEEKDAY($F1109,2)=6,WEEKDAY($F1109,2)=7),"Jornada de fim de semana do 6x1",IF(OR($H1109&gt;=Parâmetros!$E$20,$H1109&lt;Parâmetros!$E$19),"ATENÇÃO · 6x1 apontou fora do horário diurno","Jornada fixa do 6x1"))),IF($D1109="5x2","Jornada fixa do 5x2",IF($D1109="Folguista",IF($J1109=$K1109,"Evidência confirma sequência","DIVERGE · sequência "&amp;$J1109&amp;" × evidência "&amp;$K1109),IF($K1109=$E1109,"Evidência confirma cadastro","DIVERGE · cadastro "&amp;$E1109&amp;" × evidência "&amp;$K1109)))))))))))</f>
        <v>Folga prevista pelo ciclo</v>
      </c>
      <c r="W1109" s="34">
        <f>IF(OR(OR($D1109="6x1",$D1109="FF 6x1"),$D1109="5x2"),"",IF($AB1109&lt;&gt;$AB1108,IF(IFERROR(INDEX(Cadastro!$F$5:$F$243,$AB1109),"")="",IF($L1109&gt;0,1,0),IF(IFERROR(INDEX(Cadastro!$F$5:$F$243,$AB1109),"")&lt;=IFERROR(INDEX(Parâmetros!$B$39:$B$48,MATCH($E1109,Parâmetros!$A$39:$A$48,0)),99),IFERROR(INDEX(Cadastro!$F$5:$F$243,$AB1109),""),0)),IF($L1109&gt;0,IF(N($X1108)&gt;0,1,N($W1108)+1),IF(AND($L1109=0,OR(N($W1108)&gt;=IFERROR(INDEX(Parâmetros!$B$39:$B$48,MATCH($E1109,Parâmetros!$A$39:$A$48,0)),99),AND(N($X1108)&gt;0,N($X1108)&lt;IFERROR(INDEX(Parâmetros!$C$39:$C$48,MATCH($E1109,Parâmetros!$A$39:$A$48,0)),0)))),0,N($W1108)+1))))</f>
        <v>0</v>
      </c>
      <c r="X1109" s="34">
        <f>IF(OR(OR($D1109="6x1",$D1109="FF 6x1"),$D1109="5x2"),"",IF($AB1109&lt;&gt;$AB1108,IF(IFERROR(INDEX(Cadastro!$F$5:$F$243,$AB1109),"")="",0,IF(IFERROR(INDEX(Cadastro!$F$5:$F$243,$AB1109),"")&gt;IFERROR(INDEX(Parâmetros!$B$39:$B$48,MATCH($E1109,Parâmetros!$A$39:$A$48,0)),99),IFERROR(INDEX(Cadastro!$F$5:$F$243,$AB1109),"")-IFERROR(INDEX(Parâmetros!$B$39:$B$48,MATCH($E1109,Parâmetros!$A$39:$A$48,0)),99),0)),IF(AND($L1109=0,OR(N($W1108)&gt;=IFERROR(INDEX(Parâmetros!$B$39:$B$48,MATCH($E1109,Parâmetros!$A$39:$A$48,0)),99),AND(N($X1108)&gt;0,N($X1108)&lt;IFERROR(INDEX(Parâmetros!$C$39:$C$48,MATCH($E1109,Parâmetros!$A$39:$A$48,0)),0)))),N($X1108)+1,0)))</f>
        <v>1</v>
      </c>
      <c r="Y1109" t="str">
        <f>IF($AC1109&lt;&gt;"",IF($L1109&gt;0,$AC1109&amp;" · com apontamento",$AC1109),IF($E1109="Férias",IF($L1109&gt;0,"Férias · com apontamento","Férias (cadastro)"),IF(($Z1109+$AA1109-1)&gt;Parâmetros!$E$16,"Férias / afastamento",IF(AND($D1109="5x2",OR(WEEKDAY($F1109,2)=6,WEEKDAY($F1109,2)=7)),IF($L1109&gt;0,"Folga trabalhada","Folga"),IF($L1109&gt;0,"Trabalhado",IF(OR(OR($D1109="6x1",$D1109="FF 6x1"),$D1109="5x2"),IF(AND(OR($D1109="6x1",$D1109="FF 6x1"),OR(WEEKDAY($F1109,2)=6,WEEKDAY($F1109,2)=7)),"Folga","Falta de registro"),IF(AND($AB1109&lt;&gt;$AB1108,IFERROR(INDEX(Cadastro!$F$5:$F$243,$AB1109),"")=""),"Indeterminado (início da série)",IF($X1109&gt;0,"Folga","Falta de registro"))))))))</f>
        <v>Folga</v>
      </c>
      <c r="Z1109" s="34">
        <f>IF(OR($L1109&gt;0,$F1109&gt;Parâmetros!$E$14),0,IF($A1109&lt;&gt;$A1108,1,N($Z1108)+1))</f>
        <v>1</v>
      </c>
      <c r="AA1109" s="34">
        <f>IF(OR($L1109&gt;0,$F1109&gt;Parâmetros!$E$14),0,IF(OR($A1109&lt;&gt;$A1110,$F1110&gt;Parâmetros!$E$14),1,N($AA1110)+1))</f>
        <v>1</v>
      </c>
      <c r="AB1109" s="31">
        <f>IFERROR(MATCH($A1109&amp;"|"&amp;TEXT(_xlfn.MAXIFS(Cadastro!$E$5:$E$243,Cadastro!$A$5:$A$243,$A1109,Cadastro!$E$5:$E$243,"&lt;="&amp;$F1109),"yyyymmdd"),Cadastro!$I$5:$I$243,0),"")</f>
        <v>147</v>
      </c>
      <c r="AC1109" t="str">
        <f>IFERROR(_xlfn.SINGLE(INDEX(Exceções!$D$5:$D$203,MATCH($A1109&amp;"|"&amp;$F1109,Exceções!$F$5:$F$203,0))),"")</f>
        <v/>
      </c>
      <c r="AD1109" t="str">
        <f>IF($AC1109="","",IFERROR(_xlfn.SINGLE(INDEX(Exceções!$E$5:$E$203,MATCH($A1109&amp;"|"&amp;$F1109,Exceções!$F$5:$F$203,0))),""))</f>
        <v/>
      </c>
    </row>
    <row r="1110" spans="1:30" ht="15" hidden="1" customHeight="1" x14ac:dyDescent="0.25">
      <c r="A1110" s="31">
        <v>56012</v>
      </c>
      <c r="B1110" s="17" t="s">
        <v>58</v>
      </c>
      <c r="C1110" s="17" t="str">
        <f>IFERROR(INDEX(Cadastro!$C$5:$C$243,$AB1110),"NÃO INFORMADO")</f>
        <v>MEC</v>
      </c>
      <c r="D1110" s="17" t="str">
        <f>IFERROR(INDEX(Cadastro!$D$5:$D$243,$AB1110),"")</f>
        <v>A</v>
      </c>
      <c r="E1110" s="17" t="str">
        <f>IFERROR(INDEX(Cadastro!$G$5:$G$243,$AB1110),"")</f>
        <v>A</v>
      </c>
      <c r="F1110" s="29">
        <v>46316</v>
      </c>
      <c r="G1110" s="32" t="str">
        <f t="shared" si="102"/>
        <v>qua</v>
      </c>
      <c r="H1110" s="31">
        <f>IF($L1110=0,"",_xlfn.MINIFS(Dados!$Q:$Q,Dados!$A:$A,$A1110,Dados!$S:$S,$F1110))</f>
        <v>447</v>
      </c>
      <c r="I1110" s="31">
        <f>IF($H1110="","",_xlfn.MAXIFS(Dados!$R:$R,Dados!$A:$A,$A1110,Dados!$S:$S,$F1110))</f>
        <v>925</v>
      </c>
      <c r="J1110" s="32" t="str">
        <f>IF($D1110&lt;&gt;"Folguista","",IFERROR(INDEX(Parâmetros!$D$52:$G$52,1,MIN(4,MAX(1,$W1110))),""))</f>
        <v/>
      </c>
      <c r="K1110" s="32" t="str">
        <f>IF(OR($AC1110&lt;&gt;"",$Y1110="Folga",$Y1110="Folga trabalhada",$Y1110="Férias (cadastro)",$Y1110="Férias / afastamento",$Y1110="Indeterminado (início da série)"),"",IF(OR($D1110="6x1",$D1110="FF 6x1"),IF(OR(WEEKDAY($F1110,2)=6,WEEKDAY($F1110,2)=7),"6x1 sáb/dom","6x1"),IF($D1110="5x2","5x2",IF($H1110="",IF($D1110="Folguista",$J1110,$E1110),IF(OR($H1110&gt;=Parâmetros!$E$18,$H1110&lt;Parâmetros!$E$19),"C",IF($H1110&lt;Parâmetros!$E$20,"A","B"))))))</f>
        <v>A</v>
      </c>
      <c r="L1110" s="30">
        <f>SUMIFS(Dados!$E:$E,Dados!$A:$A,$A1110,Dados!$S:$S,$F1110)</f>
        <v>6.55</v>
      </c>
      <c r="M1110" s="30">
        <f>IFERROR(INDEX(Parâmetros!$E$6:$E$11,MATCH($K1110,Parâmetros!$A$6:$A$11,0)),"")</f>
        <v>7.58</v>
      </c>
      <c r="N1110" s="33">
        <f t="shared" si="103"/>
        <v>0.8641160949868073</v>
      </c>
      <c r="O1110" s="33">
        <f>Parâmetros!$E$13</f>
        <v>0.8</v>
      </c>
      <c r="P1110" s="32" t="str">
        <f>IF(OR($M1110="",$F1110&gt;Parâmetros!$E$14),"Não","Sim")</f>
        <v>Sim</v>
      </c>
      <c r="Q1110" s="32" t="str">
        <f t="shared" si="104"/>
        <v>Sim</v>
      </c>
      <c r="R1110" s="32" t="str">
        <f t="shared" si="105"/>
        <v>Sim</v>
      </c>
      <c r="S1110" s="30">
        <f t="shared" si="106"/>
        <v>0</v>
      </c>
      <c r="T1110" s="32" t="str">
        <f>IF($Q1110&lt;&gt;"Sim","",IF($N1110&gt;Parâmetros!$E$15,"Sim","Não"))</f>
        <v>Não</v>
      </c>
      <c r="U1110" s="17" t="str">
        <f t="shared" si="107"/>
        <v>Na meta</v>
      </c>
      <c r="V1110" s="17" t="str">
        <f>IF($AC1110&lt;&gt;"",IF($L1110&gt;0,"ATENÇÃO · apontou em dia de "&amp;LOWER($AC1110)&amp;" cadastrado","Exceção cadastrada · "&amp;$AC1110)&amp;IF($AD1110="",""," · "&amp;$AD1110),IF($E1110="Férias",IF($L1110&gt;0,"ATENÇÃO · apontou estando de férias no cadastro","Férias no cadastro"),IF($Y1110="Férias / afastamento","Afastamento · "&amp;($Z1110+$AA1110-1)&amp;" dias seguidos sem apontamento",IF($Y1110="Folga trabalhada","ATENÇÃO · apontou em dia de folga da escala 5x2",IF($Y1110="Folga",IF(AND($D1110="5x2",OR(WEEKDAY($F1110,2)=6,WEEKDAY($F1110,2)=7)),"Folga de fim de semana da escala 5x2",IF(AND(OR($D1110="6x1",$D1110="FF 6x1"),WEEKDAY($F1110,2)=6,FALSE()),"Folga de fim de semana · apontou no domingo anterior",IF(AND(OR($D1110="6x1",$D1110="FF 6x1"),WEEKDAY($F1110,2)=7,AND($A1110=$A1109,$L1109&gt;0)),"Folga de fim de semana · apontou no sábado",IF(AND(OR($D1110="6x1",$D1110="FF 6x1"),OR(WEEKDAY($F1110,2)=6,WEEKDAY($F1110,2)=7)),"Folga de fim de semana · sem apontamento no sábado nem no domingo","Folga prevista pelo ciclo")))),IF($Y1110="Indeterminado (início da série)","Sem histórico anterior — informe o dia do ciclo no Cadastro",IF($Y1110="Falta de registro",IF(OR(OR($D1110="6x1",$D1110="FF 6x1"),$D1110="5x2"),"FALTA DE REGISTRO · dia útil da escala "&amp;$E1110,"FALTA DE REGISTRO · dia "&amp;$W1110&amp;" de "&amp;IFERROR(INDEX(Parâmetros!$B$39:$B$48,MATCH($E1110,Parâmetros!$A$39:$A$48,0)),99)&amp;" do ciclo"),IF(OR($D1110="6x1",$D1110="FF 6x1"),IF(OR(AND(WEEKDAY($F1110,2)=6,AND($A1110=$A1111,$L1111&gt;0)),AND(WEEKDAY($F1110,2)=7,AND($A1110=$A1109,$L1109&gt;0))),"ATENÇÃO · apontou sábado e domingo no mesmo fim de semana",IF(OR(WEEKDAY($F1110,2)=6,WEEKDAY($F1110,2)=7),"Jornada de fim de semana do 6x1",IF(OR($H1110&gt;=Parâmetros!$E$20,$H1110&lt;Parâmetros!$E$19),"ATENÇÃO · 6x1 apontou fora do horário diurno","Jornada fixa do 6x1"))),IF($D1110="5x2","Jornada fixa do 5x2",IF($D1110="Folguista",IF($J1110=$K1110,"Evidência confirma sequência","DIVERGE · sequência "&amp;$J1110&amp;" × evidência "&amp;$K1110),IF($K1110=$E1110,"Evidência confirma cadastro","DIVERGE · cadastro "&amp;$E1110&amp;" × evidência "&amp;$K1110)))))))))))</f>
        <v>Evidência confirma cadastro</v>
      </c>
      <c r="W1110" s="34">
        <f>IF(OR(OR($D1110="6x1",$D1110="FF 6x1"),$D1110="5x2"),"",IF($AB1110&lt;&gt;$AB1109,IF(IFERROR(INDEX(Cadastro!$F$5:$F$243,$AB1110),"")="",IF($L1110&gt;0,1,0),IF(IFERROR(INDEX(Cadastro!$F$5:$F$243,$AB1110),"")&lt;=IFERROR(INDEX(Parâmetros!$B$39:$B$48,MATCH($E1110,Parâmetros!$A$39:$A$48,0)),99),IFERROR(INDEX(Cadastro!$F$5:$F$243,$AB1110),""),0)),IF($L1110&gt;0,IF(N($X1109)&gt;0,1,N($W1109)+1),IF(AND($L1110=0,OR(N($W1109)&gt;=IFERROR(INDEX(Parâmetros!$B$39:$B$48,MATCH($E1110,Parâmetros!$A$39:$A$48,0)),99),AND(N($X1109)&gt;0,N($X1109)&lt;IFERROR(INDEX(Parâmetros!$C$39:$C$48,MATCH($E1110,Parâmetros!$A$39:$A$48,0)),0)))),0,N($W1109)+1))))</f>
        <v>1</v>
      </c>
      <c r="X1110" s="34">
        <f>IF(OR(OR($D1110="6x1",$D1110="FF 6x1"),$D1110="5x2"),"",IF($AB1110&lt;&gt;$AB1109,IF(IFERROR(INDEX(Cadastro!$F$5:$F$243,$AB1110),"")="",0,IF(IFERROR(INDEX(Cadastro!$F$5:$F$243,$AB1110),"")&gt;IFERROR(INDEX(Parâmetros!$B$39:$B$48,MATCH($E1110,Parâmetros!$A$39:$A$48,0)),99),IFERROR(INDEX(Cadastro!$F$5:$F$243,$AB1110),"")-IFERROR(INDEX(Parâmetros!$B$39:$B$48,MATCH($E1110,Parâmetros!$A$39:$A$48,0)),99),0)),IF(AND($L1110=0,OR(N($W1109)&gt;=IFERROR(INDEX(Parâmetros!$B$39:$B$48,MATCH($E1110,Parâmetros!$A$39:$A$48,0)),99),AND(N($X1109)&gt;0,N($X1109)&lt;IFERROR(INDEX(Parâmetros!$C$39:$C$48,MATCH($E1110,Parâmetros!$A$39:$A$48,0)),0)))),N($X1109)+1,0)))</f>
        <v>0</v>
      </c>
      <c r="Y1110" t="str">
        <f>IF($AC1110&lt;&gt;"",IF($L1110&gt;0,$AC1110&amp;" · com apontamento",$AC1110),IF($E1110="Férias",IF($L1110&gt;0,"Férias · com apontamento","Férias (cadastro)"),IF(($Z1110+$AA1110-1)&gt;Parâmetros!$E$16,"Férias / afastamento",IF(AND($D1110="5x2",OR(WEEKDAY($F1110,2)=6,WEEKDAY($F1110,2)=7)),IF($L1110&gt;0,"Folga trabalhada","Folga"),IF($L1110&gt;0,"Trabalhado",IF(OR(OR($D1110="6x1",$D1110="FF 6x1"),$D1110="5x2"),IF(AND(OR($D1110="6x1",$D1110="FF 6x1"),OR(WEEKDAY($F1110,2)=6,WEEKDAY($F1110,2)=7)),"Folga","Falta de registro"),IF(AND($AB1110&lt;&gt;$AB1109,IFERROR(INDEX(Cadastro!$F$5:$F$243,$AB1110),"")=""),"Indeterminado (início da série)",IF($X1110&gt;0,"Folga","Falta de registro"))))))))</f>
        <v>Trabalhado</v>
      </c>
      <c r="Z1110" s="34">
        <f>IF(OR($L1110&gt;0,$F1110&gt;Parâmetros!$E$14),0,IF($A1110&lt;&gt;$A1109,1,N($Z1109)+1))</f>
        <v>0</v>
      </c>
      <c r="AA1110" s="34">
        <f>IF(OR($L1110&gt;0,$F1110&gt;Parâmetros!$E$14),0,IF(OR($A1110&lt;&gt;$A1111,$F1111&gt;Parâmetros!$E$14),1,N($AA1111)+1))</f>
        <v>0</v>
      </c>
      <c r="AB1110" s="31">
        <f>IFERROR(MATCH($A1110&amp;"|"&amp;TEXT(_xlfn.MAXIFS(Cadastro!$E$5:$E$243,Cadastro!$A$5:$A$243,$A1110,Cadastro!$E$5:$E$243,"&lt;="&amp;$F1110),"yyyymmdd"),Cadastro!$I$5:$I$243,0),"")</f>
        <v>147</v>
      </c>
      <c r="AC1110" t="str">
        <f>IFERROR(_xlfn.SINGLE(INDEX(Exceções!$D$5:$D$203,MATCH($A1110&amp;"|"&amp;$F1110,Exceções!$F$5:$F$203,0))),"")</f>
        <v/>
      </c>
      <c r="AD1110" t="str">
        <f>IF($AC1110="","",IFERROR(_xlfn.SINGLE(INDEX(Exceções!$E$5:$E$203,MATCH($A1110&amp;"|"&amp;$F1110,Exceções!$F$5:$F$203,0))),""))</f>
        <v/>
      </c>
    </row>
    <row r="1111" spans="1:30" ht="15" hidden="1" customHeight="1" x14ac:dyDescent="0.25">
      <c r="A1111" s="31">
        <v>56012</v>
      </c>
      <c r="B1111" s="17" t="s">
        <v>58</v>
      </c>
      <c r="C1111" s="17" t="str">
        <f>IFERROR(INDEX(Cadastro!$C$5:$C$243,$AB1111),"NÃO INFORMADO")</f>
        <v>MEC</v>
      </c>
      <c r="D1111" s="17" t="str">
        <f>IFERROR(INDEX(Cadastro!$D$5:$D$243,$AB1111),"")</f>
        <v>A</v>
      </c>
      <c r="E1111" s="17" t="str">
        <f>IFERROR(INDEX(Cadastro!$G$5:$G$243,$AB1111),"")</f>
        <v>A</v>
      </c>
      <c r="F1111" s="29">
        <v>46317</v>
      </c>
      <c r="G1111" s="32" t="str">
        <f t="shared" si="102"/>
        <v>qui</v>
      </c>
      <c r="H1111" s="31">
        <f>IF($L1111=0,"",_xlfn.MINIFS(Dados!$Q:$Q,Dados!$A:$A,$A1111,Dados!$S:$S,$F1111))</f>
        <v>445</v>
      </c>
      <c r="I1111" s="31">
        <f>IF($H1111="","",_xlfn.MAXIFS(Dados!$R:$R,Dados!$A:$A,$A1111,Dados!$S:$S,$F1111))</f>
        <v>925</v>
      </c>
      <c r="J1111" s="32" t="str">
        <f>IF($D1111&lt;&gt;"Folguista","",IFERROR(INDEX(Parâmetros!$D$52:$G$52,1,MIN(4,MAX(1,$W1111))),""))</f>
        <v/>
      </c>
      <c r="K1111" s="32" t="str">
        <f>IF(OR($AC1111&lt;&gt;"",$Y1111="Folga",$Y1111="Folga trabalhada",$Y1111="Férias (cadastro)",$Y1111="Férias / afastamento",$Y1111="Indeterminado (início da série)"),"",IF(OR($D1111="6x1",$D1111="FF 6x1"),IF(OR(WEEKDAY($F1111,2)=6,WEEKDAY($F1111,2)=7),"6x1 sáb/dom","6x1"),IF($D1111="5x2","5x2",IF($H1111="",IF($D1111="Folguista",$J1111,$E1111),IF(OR($H1111&gt;=Parâmetros!$E$18,$H1111&lt;Parâmetros!$E$19),"C",IF($H1111&lt;Parâmetros!$E$20,"A","B"))))))</f>
        <v>A</v>
      </c>
      <c r="L1111" s="30">
        <f>SUMIFS(Dados!$E:$E,Dados!$A:$A,$A1111,Dados!$S:$S,$F1111)</f>
        <v>6.46</v>
      </c>
      <c r="M1111" s="30">
        <f>IFERROR(INDEX(Parâmetros!$E$6:$E$11,MATCH($K1111,Parâmetros!$A$6:$A$11,0)),"")</f>
        <v>7.58</v>
      </c>
      <c r="N1111" s="33">
        <f t="shared" si="103"/>
        <v>0.85224274406332456</v>
      </c>
      <c r="O1111" s="33">
        <f>Parâmetros!$E$13</f>
        <v>0.8</v>
      </c>
      <c r="P1111" s="32" t="str">
        <f>IF(OR($M1111="",$F1111&gt;Parâmetros!$E$14),"Não","Sim")</f>
        <v>Sim</v>
      </c>
      <c r="Q1111" s="32" t="str">
        <f t="shared" si="104"/>
        <v>Sim</v>
      </c>
      <c r="R1111" s="32" t="str">
        <f t="shared" si="105"/>
        <v>Sim</v>
      </c>
      <c r="S1111" s="30">
        <f t="shared" si="106"/>
        <v>0</v>
      </c>
      <c r="T1111" s="32" t="str">
        <f>IF($Q1111&lt;&gt;"Sim","",IF($N1111&gt;Parâmetros!$E$15,"Sim","Não"))</f>
        <v>Não</v>
      </c>
      <c r="U1111" s="17" t="str">
        <f t="shared" si="107"/>
        <v>Na meta</v>
      </c>
      <c r="V1111" s="17" t="str">
        <f>IF($AC1111&lt;&gt;"",IF($L1111&gt;0,"ATENÇÃO · apontou em dia de "&amp;LOWER($AC1111)&amp;" cadastrado","Exceção cadastrada · "&amp;$AC1111)&amp;IF($AD1111="",""," · "&amp;$AD1111),IF($E1111="Férias",IF($L1111&gt;0,"ATENÇÃO · apontou estando de férias no cadastro","Férias no cadastro"),IF($Y1111="Férias / afastamento","Afastamento · "&amp;($Z1111+$AA1111-1)&amp;" dias seguidos sem apontamento",IF($Y1111="Folga trabalhada","ATENÇÃO · apontou em dia de folga da escala 5x2",IF($Y1111="Folga",IF(AND($D1111="5x2",OR(WEEKDAY($F1111,2)=6,WEEKDAY($F1111,2)=7)),"Folga de fim de semana da escala 5x2",IF(AND(OR($D1111="6x1",$D1111="FF 6x1"),WEEKDAY($F1111,2)=6,FALSE()),"Folga de fim de semana · apontou no domingo anterior",IF(AND(OR($D1111="6x1",$D1111="FF 6x1"),WEEKDAY($F1111,2)=7,AND($A1111=$A1110,$L1110&gt;0)),"Folga de fim de semana · apontou no sábado",IF(AND(OR($D1111="6x1",$D1111="FF 6x1"),OR(WEEKDAY($F1111,2)=6,WEEKDAY($F1111,2)=7)),"Folga de fim de semana · sem apontamento no sábado nem no domingo","Folga prevista pelo ciclo")))),IF($Y1111="Indeterminado (início da série)","Sem histórico anterior — informe o dia do ciclo no Cadastro",IF($Y1111="Falta de registro",IF(OR(OR($D1111="6x1",$D1111="FF 6x1"),$D1111="5x2"),"FALTA DE REGISTRO · dia útil da escala "&amp;$E1111,"FALTA DE REGISTRO · dia "&amp;$W1111&amp;" de "&amp;IFERROR(INDEX(Parâmetros!$B$39:$B$48,MATCH($E1111,Parâmetros!$A$39:$A$48,0)),99)&amp;" do ciclo"),IF(OR($D1111="6x1",$D1111="FF 6x1"),IF(OR(AND(WEEKDAY($F1111,2)=6,AND($A1111=$A1112,$L1112&gt;0)),AND(WEEKDAY($F1111,2)=7,AND($A1111=$A1110,$L1110&gt;0))),"ATENÇÃO · apontou sábado e domingo no mesmo fim de semana",IF(OR(WEEKDAY($F1111,2)=6,WEEKDAY($F1111,2)=7),"Jornada de fim de semana do 6x1",IF(OR($H1111&gt;=Parâmetros!$E$20,$H1111&lt;Parâmetros!$E$19),"ATENÇÃO · 6x1 apontou fora do horário diurno","Jornada fixa do 6x1"))),IF($D1111="5x2","Jornada fixa do 5x2",IF($D1111="Folguista",IF($J1111=$K1111,"Evidência confirma sequência","DIVERGE · sequência "&amp;$J1111&amp;" × evidência "&amp;$K1111),IF($K1111=$E1111,"Evidência confirma cadastro","DIVERGE · cadastro "&amp;$E1111&amp;" × evidência "&amp;$K1111)))))))))))</f>
        <v>Evidência confirma cadastro</v>
      </c>
      <c r="W1111" s="34">
        <f>IF(OR(OR($D1111="6x1",$D1111="FF 6x1"),$D1111="5x2"),"",IF($AB1111&lt;&gt;$AB1110,IF(IFERROR(INDEX(Cadastro!$F$5:$F$243,$AB1111),"")="",IF($L1111&gt;0,1,0),IF(IFERROR(INDEX(Cadastro!$F$5:$F$243,$AB1111),"")&lt;=IFERROR(INDEX(Parâmetros!$B$39:$B$48,MATCH($E1111,Parâmetros!$A$39:$A$48,0)),99),IFERROR(INDEX(Cadastro!$F$5:$F$243,$AB1111),""),0)),IF($L1111&gt;0,IF(N($X1110)&gt;0,1,N($W1110)+1),IF(AND($L1111=0,OR(N($W1110)&gt;=IFERROR(INDEX(Parâmetros!$B$39:$B$48,MATCH($E1111,Parâmetros!$A$39:$A$48,0)),99),AND(N($X1110)&gt;0,N($X1110)&lt;IFERROR(INDEX(Parâmetros!$C$39:$C$48,MATCH($E1111,Parâmetros!$A$39:$A$48,0)),0)))),0,N($W1110)+1))))</f>
        <v>2</v>
      </c>
      <c r="X1111" s="34">
        <f>IF(OR(OR($D1111="6x1",$D1111="FF 6x1"),$D1111="5x2"),"",IF($AB1111&lt;&gt;$AB1110,IF(IFERROR(INDEX(Cadastro!$F$5:$F$243,$AB1111),"")="",0,IF(IFERROR(INDEX(Cadastro!$F$5:$F$243,$AB1111),"")&gt;IFERROR(INDEX(Parâmetros!$B$39:$B$48,MATCH($E1111,Parâmetros!$A$39:$A$48,0)),99),IFERROR(INDEX(Cadastro!$F$5:$F$243,$AB1111),"")-IFERROR(INDEX(Parâmetros!$B$39:$B$48,MATCH($E1111,Parâmetros!$A$39:$A$48,0)),99),0)),IF(AND($L1111=0,OR(N($W1110)&gt;=IFERROR(INDEX(Parâmetros!$B$39:$B$48,MATCH($E1111,Parâmetros!$A$39:$A$48,0)),99),AND(N($X1110)&gt;0,N($X1110)&lt;IFERROR(INDEX(Parâmetros!$C$39:$C$48,MATCH($E1111,Parâmetros!$A$39:$A$48,0)),0)))),N($X1110)+1,0)))</f>
        <v>0</v>
      </c>
      <c r="Y1111" t="str">
        <f>IF($AC1111&lt;&gt;"",IF($L1111&gt;0,$AC1111&amp;" · com apontamento",$AC1111),IF($E1111="Férias",IF($L1111&gt;0,"Férias · com apontamento","Férias (cadastro)"),IF(($Z1111+$AA1111-1)&gt;Parâmetros!$E$16,"Férias / afastamento",IF(AND($D1111="5x2",OR(WEEKDAY($F1111,2)=6,WEEKDAY($F1111,2)=7)),IF($L1111&gt;0,"Folga trabalhada","Folga"),IF($L1111&gt;0,"Trabalhado",IF(OR(OR($D1111="6x1",$D1111="FF 6x1"),$D1111="5x2"),IF(AND(OR($D1111="6x1",$D1111="FF 6x1"),OR(WEEKDAY($F1111,2)=6,WEEKDAY($F1111,2)=7)),"Folga","Falta de registro"),IF(AND($AB1111&lt;&gt;$AB1110,IFERROR(INDEX(Cadastro!$F$5:$F$243,$AB1111),"")=""),"Indeterminado (início da série)",IF($X1111&gt;0,"Folga","Falta de registro"))))))))</f>
        <v>Trabalhado</v>
      </c>
      <c r="Z1111" s="34">
        <f>IF(OR($L1111&gt;0,$F1111&gt;Parâmetros!$E$14),0,IF($A1111&lt;&gt;$A1110,1,N($Z1110)+1))</f>
        <v>0</v>
      </c>
      <c r="AA1111" s="34">
        <f>IF(OR($L1111&gt;0,$F1111&gt;Parâmetros!$E$14),0,IF(OR($A1111&lt;&gt;$A1112,$F1112&gt;Parâmetros!$E$14),1,N($AA1112)+1))</f>
        <v>0</v>
      </c>
      <c r="AB1111" s="31">
        <f>IFERROR(MATCH($A1111&amp;"|"&amp;TEXT(_xlfn.MAXIFS(Cadastro!$E$5:$E$243,Cadastro!$A$5:$A$243,$A1111,Cadastro!$E$5:$E$243,"&lt;="&amp;$F1111),"yyyymmdd"),Cadastro!$I$5:$I$243,0),"")</f>
        <v>147</v>
      </c>
      <c r="AC1111" t="str">
        <f>IFERROR(_xlfn.SINGLE(INDEX(Exceções!$D$5:$D$203,MATCH($A1111&amp;"|"&amp;$F1111,Exceções!$F$5:$F$203,0))),"")</f>
        <v/>
      </c>
      <c r="AD1111" t="str">
        <f>IF($AC1111="","",IFERROR(_xlfn.SINGLE(INDEX(Exceções!$E$5:$E$203,MATCH($A1111&amp;"|"&amp;$F1111,Exceções!$F$5:$F$203,0))),""))</f>
        <v/>
      </c>
    </row>
    <row r="1112" spans="1:30" ht="15" hidden="1" customHeight="1" x14ac:dyDescent="0.25">
      <c r="A1112" s="31">
        <v>56012</v>
      </c>
      <c r="B1112" s="17" t="s">
        <v>58</v>
      </c>
      <c r="C1112" s="17" t="str">
        <f>IFERROR(INDEX(Cadastro!$C$5:$C$243,$AB1112),"NÃO INFORMADO")</f>
        <v>MEC</v>
      </c>
      <c r="D1112" s="17" t="str">
        <f>IFERROR(INDEX(Cadastro!$D$5:$D$243,$AB1112),"")</f>
        <v>A</v>
      </c>
      <c r="E1112" s="17" t="str">
        <f>IFERROR(INDEX(Cadastro!$G$5:$G$243,$AB1112),"")</f>
        <v>A</v>
      </c>
      <c r="F1112" s="29">
        <v>46318</v>
      </c>
      <c r="G1112" s="32" t="str">
        <f t="shared" si="102"/>
        <v>sex</v>
      </c>
      <c r="H1112" s="31">
        <f>IF($L1112=0,"",_xlfn.MINIFS(Dados!$Q:$Q,Dados!$A:$A,$A1112,Dados!$S:$S,$F1112))</f>
        <v>445</v>
      </c>
      <c r="I1112" s="31">
        <f>IF($H1112="","",_xlfn.MAXIFS(Dados!$R:$R,Dados!$A:$A,$A1112,Dados!$S:$S,$F1112))</f>
        <v>914</v>
      </c>
      <c r="J1112" s="32" t="str">
        <f>IF($D1112&lt;&gt;"Folguista","",IFERROR(INDEX(Parâmetros!$D$52:$G$52,1,MIN(4,MAX(1,$W1112))),""))</f>
        <v/>
      </c>
      <c r="K1112" s="32" t="str">
        <f>IF(OR($AC1112&lt;&gt;"",$Y1112="Folga",$Y1112="Folga trabalhada",$Y1112="Férias (cadastro)",$Y1112="Férias / afastamento",$Y1112="Indeterminado (início da série)"),"",IF(OR($D1112="6x1",$D1112="FF 6x1"),IF(OR(WEEKDAY($F1112,2)=6,WEEKDAY($F1112,2)=7),"6x1 sáb/dom","6x1"),IF($D1112="5x2","5x2",IF($H1112="",IF($D1112="Folguista",$J1112,$E1112),IF(OR($H1112&gt;=Parâmetros!$E$18,$H1112&lt;Parâmetros!$E$19),"C",IF($H1112&lt;Parâmetros!$E$20,"A","B"))))))</f>
        <v>A</v>
      </c>
      <c r="L1112" s="30">
        <f>SUMIFS(Dados!$E:$E,Dados!$A:$A,$A1112,Dados!$S:$S,$F1112)</f>
        <v>6.3699999999999992</v>
      </c>
      <c r="M1112" s="30">
        <f>IFERROR(INDEX(Parâmetros!$E$6:$E$11,MATCH($K1112,Parâmetros!$A$6:$A$11,0)),"")</f>
        <v>7.58</v>
      </c>
      <c r="N1112" s="33">
        <f t="shared" si="103"/>
        <v>0.8403693931398416</v>
      </c>
      <c r="O1112" s="33">
        <f>Parâmetros!$E$13</f>
        <v>0.8</v>
      </c>
      <c r="P1112" s="32" t="str">
        <f>IF(OR($M1112="",$F1112&gt;Parâmetros!$E$14),"Não","Sim")</f>
        <v>Sim</v>
      </c>
      <c r="Q1112" s="32" t="str">
        <f t="shared" si="104"/>
        <v>Sim</v>
      </c>
      <c r="R1112" s="32" t="str">
        <f t="shared" si="105"/>
        <v>Sim</v>
      </c>
      <c r="S1112" s="30">
        <f t="shared" si="106"/>
        <v>0</v>
      </c>
      <c r="T1112" s="32" t="str">
        <f>IF($Q1112&lt;&gt;"Sim","",IF($N1112&gt;Parâmetros!$E$15,"Sim","Não"))</f>
        <v>Não</v>
      </c>
      <c r="U1112" s="17" t="str">
        <f t="shared" si="107"/>
        <v>Na meta</v>
      </c>
      <c r="V1112" s="17" t="str">
        <f>IF($AC1112&lt;&gt;"",IF($L1112&gt;0,"ATENÇÃO · apontou em dia de "&amp;LOWER($AC1112)&amp;" cadastrado","Exceção cadastrada · "&amp;$AC1112)&amp;IF($AD1112="",""," · "&amp;$AD1112),IF($E1112="Férias",IF($L1112&gt;0,"ATENÇÃO · apontou estando de férias no cadastro","Férias no cadastro"),IF($Y1112="Férias / afastamento","Afastamento · "&amp;($Z1112+$AA1112-1)&amp;" dias seguidos sem apontamento",IF($Y1112="Folga trabalhada","ATENÇÃO · apontou em dia de folga da escala 5x2",IF($Y1112="Folga",IF(AND($D1112="5x2",OR(WEEKDAY($F1112,2)=6,WEEKDAY($F1112,2)=7)),"Folga de fim de semana da escala 5x2",IF(AND(OR($D1112="6x1",$D1112="FF 6x1"),WEEKDAY($F1112,2)=6,FALSE()),"Folga de fim de semana · apontou no domingo anterior",IF(AND(OR($D1112="6x1",$D1112="FF 6x1"),WEEKDAY($F1112,2)=7,AND($A1112=$A1111,$L1111&gt;0)),"Folga de fim de semana · apontou no sábado",IF(AND(OR($D1112="6x1",$D1112="FF 6x1"),OR(WEEKDAY($F1112,2)=6,WEEKDAY($F1112,2)=7)),"Folga de fim de semana · sem apontamento no sábado nem no domingo","Folga prevista pelo ciclo")))),IF($Y1112="Indeterminado (início da série)","Sem histórico anterior — informe o dia do ciclo no Cadastro",IF($Y1112="Falta de registro",IF(OR(OR($D1112="6x1",$D1112="FF 6x1"),$D1112="5x2"),"FALTA DE REGISTRO · dia útil da escala "&amp;$E1112,"FALTA DE REGISTRO · dia "&amp;$W1112&amp;" de "&amp;IFERROR(INDEX(Parâmetros!$B$39:$B$48,MATCH($E1112,Parâmetros!$A$39:$A$48,0)),99)&amp;" do ciclo"),IF(OR($D1112="6x1",$D1112="FF 6x1"),IF(OR(AND(WEEKDAY($F1112,2)=6,AND($A1112=$A1113,$L1113&gt;0)),AND(WEEKDAY($F1112,2)=7,AND($A1112=$A1111,$L1111&gt;0))),"ATENÇÃO · apontou sábado e domingo no mesmo fim de semana",IF(OR(WEEKDAY($F1112,2)=6,WEEKDAY($F1112,2)=7),"Jornada de fim de semana do 6x1",IF(OR($H1112&gt;=Parâmetros!$E$20,$H1112&lt;Parâmetros!$E$19),"ATENÇÃO · 6x1 apontou fora do horário diurno","Jornada fixa do 6x1"))),IF($D1112="5x2","Jornada fixa do 5x2",IF($D1112="Folguista",IF($J1112=$K1112,"Evidência confirma sequência","DIVERGE · sequência "&amp;$J1112&amp;" × evidência "&amp;$K1112),IF($K1112=$E1112,"Evidência confirma cadastro","DIVERGE · cadastro "&amp;$E1112&amp;" × evidência "&amp;$K1112)))))))))))</f>
        <v>Evidência confirma cadastro</v>
      </c>
      <c r="W1112" s="34">
        <f>IF(OR(OR($D1112="6x1",$D1112="FF 6x1"),$D1112="5x2"),"",IF($AB1112&lt;&gt;$AB1111,IF(IFERROR(INDEX(Cadastro!$F$5:$F$243,$AB1112),"")="",IF($L1112&gt;0,1,0),IF(IFERROR(INDEX(Cadastro!$F$5:$F$243,$AB1112),"")&lt;=IFERROR(INDEX(Parâmetros!$B$39:$B$48,MATCH($E1112,Parâmetros!$A$39:$A$48,0)),99),IFERROR(INDEX(Cadastro!$F$5:$F$243,$AB1112),""),0)),IF($L1112&gt;0,IF(N($X1111)&gt;0,1,N($W1111)+1),IF(AND($L1112=0,OR(N($W1111)&gt;=IFERROR(INDEX(Parâmetros!$B$39:$B$48,MATCH($E1112,Parâmetros!$A$39:$A$48,0)),99),AND(N($X1111)&gt;0,N($X1111)&lt;IFERROR(INDEX(Parâmetros!$C$39:$C$48,MATCH($E1112,Parâmetros!$A$39:$A$48,0)),0)))),0,N($W1111)+1))))</f>
        <v>3</v>
      </c>
      <c r="X1112" s="34">
        <f>IF(OR(OR($D1112="6x1",$D1112="FF 6x1"),$D1112="5x2"),"",IF($AB1112&lt;&gt;$AB1111,IF(IFERROR(INDEX(Cadastro!$F$5:$F$243,$AB1112),"")="",0,IF(IFERROR(INDEX(Cadastro!$F$5:$F$243,$AB1112),"")&gt;IFERROR(INDEX(Parâmetros!$B$39:$B$48,MATCH($E1112,Parâmetros!$A$39:$A$48,0)),99),IFERROR(INDEX(Cadastro!$F$5:$F$243,$AB1112),"")-IFERROR(INDEX(Parâmetros!$B$39:$B$48,MATCH($E1112,Parâmetros!$A$39:$A$48,0)),99),0)),IF(AND($L1112=0,OR(N($W1111)&gt;=IFERROR(INDEX(Parâmetros!$B$39:$B$48,MATCH($E1112,Parâmetros!$A$39:$A$48,0)),99),AND(N($X1111)&gt;0,N($X1111)&lt;IFERROR(INDEX(Parâmetros!$C$39:$C$48,MATCH($E1112,Parâmetros!$A$39:$A$48,0)),0)))),N($X1111)+1,0)))</f>
        <v>0</v>
      </c>
      <c r="Y1112" t="str">
        <f>IF($AC1112&lt;&gt;"",IF($L1112&gt;0,$AC1112&amp;" · com apontamento",$AC1112),IF($E1112="Férias",IF($L1112&gt;0,"Férias · com apontamento","Férias (cadastro)"),IF(($Z1112+$AA1112-1)&gt;Parâmetros!$E$16,"Férias / afastamento",IF(AND($D1112="5x2",OR(WEEKDAY($F1112,2)=6,WEEKDAY($F1112,2)=7)),IF($L1112&gt;0,"Folga trabalhada","Folga"),IF($L1112&gt;0,"Trabalhado",IF(OR(OR($D1112="6x1",$D1112="FF 6x1"),$D1112="5x2"),IF(AND(OR($D1112="6x1",$D1112="FF 6x1"),OR(WEEKDAY($F1112,2)=6,WEEKDAY($F1112,2)=7)),"Folga","Falta de registro"),IF(AND($AB1112&lt;&gt;$AB1111,IFERROR(INDEX(Cadastro!$F$5:$F$243,$AB1112),"")=""),"Indeterminado (início da série)",IF($X1112&gt;0,"Folga","Falta de registro"))))))))</f>
        <v>Trabalhado</v>
      </c>
      <c r="Z1112" s="34">
        <f>IF(OR($L1112&gt;0,$F1112&gt;Parâmetros!$E$14),0,IF($A1112&lt;&gt;$A1111,1,N($Z1111)+1))</f>
        <v>0</v>
      </c>
      <c r="AA1112" s="34">
        <f>IF(OR($L1112&gt;0,$F1112&gt;Parâmetros!$E$14),0,IF(OR($A1112&lt;&gt;$A1113,$F1113&gt;Parâmetros!$E$14),1,N($AA1113)+1))</f>
        <v>0</v>
      </c>
      <c r="AB1112" s="31">
        <f>IFERROR(MATCH($A1112&amp;"|"&amp;TEXT(_xlfn.MAXIFS(Cadastro!$E$5:$E$243,Cadastro!$A$5:$A$243,$A1112,Cadastro!$E$5:$E$243,"&lt;="&amp;$F1112),"yyyymmdd"),Cadastro!$I$5:$I$243,0),"")</f>
        <v>147</v>
      </c>
      <c r="AC1112" t="str">
        <f>IFERROR(_xlfn.SINGLE(INDEX(Exceções!$D$5:$D$203,MATCH($A1112&amp;"|"&amp;$F1112,Exceções!$F$5:$F$203,0))),"")</f>
        <v/>
      </c>
      <c r="AD1112" t="str">
        <f>IF($AC1112="","",IFERROR(_xlfn.SINGLE(INDEX(Exceções!$E$5:$E$203,MATCH($A1112&amp;"|"&amp;$F1112,Exceções!$F$5:$F$203,0))),""))</f>
        <v/>
      </c>
    </row>
    <row r="1113" spans="1:30" ht="15" hidden="1" customHeight="1" x14ac:dyDescent="0.25">
      <c r="A1113" s="31">
        <v>56012</v>
      </c>
      <c r="B1113" s="17" t="s">
        <v>58</v>
      </c>
      <c r="C1113" s="17" t="str">
        <f>IFERROR(INDEX(Cadastro!$C$5:$C$243,$AB1113),"NÃO INFORMADO")</f>
        <v>MEC</v>
      </c>
      <c r="D1113" s="17" t="str">
        <f>IFERROR(INDEX(Cadastro!$D$5:$D$243,$AB1113),"")</f>
        <v>A</v>
      </c>
      <c r="E1113" s="17" t="str">
        <f>IFERROR(INDEX(Cadastro!$G$5:$G$243,$AB1113),"")</f>
        <v>A</v>
      </c>
      <c r="F1113" s="29">
        <v>46319</v>
      </c>
      <c r="G1113" s="32" t="str">
        <f t="shared" si="102"/>
        <v>sáb</v>
      </c>
      <c r="H1113" s="31" t="str">
        <f>IF($L1113=0,"",_xlfn.MINIFS(Dados!$Q:$Q,Dados!$A:$A,$A1113,Dados!$S:$S,$F1113))</f>
        <v/>
      </c>
      <c r="I1113" s="31" t="str">
        <f>IF($H1113="","",_xlfn.MAXIFS(Dados!$R:$R,Dados!$A:$A,$A1113,Dados!$S:$S,$F1113))</f>
        <v/>
      </c>
      <c r="J1113" s="32" t="str">
        <f>IF($D1113&lt;&gt;"Folguista","",IFERROR(INDEX(Parâmetros!$D$52:$G$52,1,MIN(4,MAX(1,$W1113))),""))</f>
        <v/>
      </c>
      <c r="K1113" s="32" t="str">
        <f>IF(OR($AC1113&lt;&gt;"",$Y1113="Folga",$Y1113="Folga trabalhada",$Y1113="Férias (cadastro)",$Y1113="Férias / afastamento",$Y1113="Indeterminado (início da série)"),"",IF(OR($D1113="6x1",$D1113="FF 6x1"),IF(OR(WEEKDAY($F1113,2)=6,WEEKDAY($F1113,2)=7),"6x1 sáb/dom","6x1"),IF($D1113="5x2","5x2",IF($H1113="",IF($D1113="Folguista",$J1113,$E1113),IF(OR($H1113&gt;=Parâmetros!$E$18,$H1113&lt;Parâmetros!$E$19),"C",IF($H1113&lt;Parâmetros!$E$20,"A","B"))))))</f>
        <v>A</v>
      </c>
      <c r="L1113" s="30">
        <f>SUMIFS(Dados!$E:$E,Dados!$A:$A,$A1113,Dados!$S:$S,$F1113)</f>
        <v>0</v>
      </c>
      <c r="M1113" s="30">
        <f>IFERROR(INDEX(Parâmetros!$E$6:$E$11,MATCH($K1113,Parâmetros!$A$6:$A$11,0)),"")</f>
        <v>7.58</v>
      </c>
      <c r="N1113" s="33">
        <f t="shared" si="103"/>
        <v>0</v>
      </c>
      <c r="O1113" s="33">
        <f>Parâmetros!$E$13</f>
        <v>0.8</v>
      </c>
      <c r="P1113" s="32" t="str">
        <f>IF(OR($M1113="",$F1113&gt;Parâmetros!$E$14),"Não","Sim")</f>
        <v>Não</v>
      </c>
      <c r="Q1113" s="32" t="str">
        <f t="shared" si="104"/>
        <v/>
      </c>
      <c r="R1113" s="32" t="str">
        <f t="shared" si="105"/>
        <v/>
      </c>
      <c r="S1113" s="30" t="str">
        <f t="shared" si="106"/>
        <v/>
      </c>
      <c r="T1113" s="32" t="str">
        <f>IF($Q1113&lt;&gt;"Sim","",IF($N1113&gt;Parâmetros!$E$15,"Sim","Não"))</f>
        <v/>
      </c>
      <c r="U1113" s="17" t="str">
        <f t="shared" si="107"/>
        <v>Fora da apuração</v>
      </c>
      <c r="V1113" s="17" t="str">
        <f>IF($AC1113&lt;&gt;"",IF($L1113&gt;0,"ATENÇÃO · apontou em dia de "&amp;LOWER($AC1113)&amp;" cadastrado","Exceção cadastrada · "&amp;$AC1113)&amp;IF($AD1113="",""," · "&amp;$AD1113),IF($E1113="Férias",IF($L1113&gt;0,"ATENÇÃO · apontou estando de férias no cadastro","Férias no cadastro"),IF($Y1113="Férias / afastamento","Afastamento · "&amp;($Z1113+$AA1113-1)&amp;" dias seguidos sem apontamento",IF($Y1113="Folga trabalhada","ATENÇÃO · apontou em dia de folga da escala 5x2",IF($Y1113="Folga",IF(AND($D1113="5x2",OR(WEEKDAY($F1113,2)=6,WEEKDAY($F1113,2)=7)),"Folga de fim de semana da escala 5x2",IF(AND(OR($D1113="6x1",$D1113="FF 6x1"),WEEKDAY($F1113,2)=6,FALSE()),"Folga de fim de semana · apontou no domingo anterior",IF(AND(OR($D1113="6x1",$D1113="FF 6x1"),WEEKDAY($F1113,2)=7,AND($A1113=$A1112,$L1112&gt;0)),"Folga de fim de semana · apontou no sábado",IF(AND(OR($D1113="6x1",$D1113="FF 6x1"),OR(WEEKDAY($F1113,2)=6,WEEKDAY($F1113,2)=7)),"Folga de fim de semana · sem apontamento no sábado nem no domingo","Folga prevista pelo ciclo")))),IF($Y1113="Indeterminado (início da série)","Sem histórico anterior — informe o dia do ciclo no Cadastro",IF($Y1113="Falta de registro",IF(OR(OR($D1113="6x1",$D1113="FF 6x1"),$D1113="5x2"),"FALTA DE REGISTRO · dia útil da escala "&amp;$E1113,"FALTA DE REGISTRO · dia "&amp;$W1113&amp;" de "&amp;IFERROR(INDEX(Parâmetros!$B$39:$B$48,MATCH($E1113,Parâmetros!$A$39:$A$48,0)),99)&amp;" do ciclo"),IF(OR($D1113="6x1",$D1113="FF 6x1"),IF(OR(AND(WEEKDAY($F1113,2)=6,AND($A1113=$A1114,$L1114&gt;0)),AND(WEEKDAY($F1113,2)=7,AND($A1113=$A1112,$L1112&gt;0))),"ATENÇÃO · apontou sábado e domingo no mesmo fim de semana",IF(OR(WEEKDAY($F1113,2)=6,WEEKDAY($F1113,2)=7),"Jornada de fim de semana do 6x1",IF(OR($H1113&gt;=Parâmetros!$E$20,$H1113&lt;Parâmetros!$E$19),"ATENÇÃO · 6x1 apontou fora do horário diurno","Jornada fixa do 6x1"))),IF($D1113="5x2","Jornada fixa do 5x2",IF($D1113="Folguista",IF($J1113=$K1113,"Evidência confirma sequência","DIVERGE · sequência "&amp;$J1113&amp;" × evidência "&amp;$K1113),IF($K1113=$E1113,"Evidência confirma cadastro","DIVERGE · cadastro "&amp;$E1113&amp;" × evidência "&amp;$K1113)))))))))))</f>
        <v>FALTA DE REGISTRO · dia 4 de 5 do ciclo</v>
      </c>
      <c r="W1113" s="34">
        <f>IF(OR(OR($D1113="6x1",$D1113="FF 6x1"),$D1113="5x2"),"",IF($AB1113&lt;&gt;$AB1112,IF(IFERROR(INDEX(Cadastro!$F$5:$F$243,$AB1113),"")="",IF($L1113&gt;0,1,0),IF(IFERROR(INDEX(Cadastro!$F$5:$F$243,$AB1113),"")&lt;=IFERROR(INDEX(Parâmetros!$B$39:$B$48,MATCH($E1113,Parâmetros!$A$39:$A$48,0)),99),IFERROR(INDEX(Cadastro!$F$5:$F$243,$AB1113),""),0)),IF($L1113&gt;0,IF(N($X1112)&gt;0,1,N($W1112)+1),IF(AND($L1113=0,OR(N($W1112)&gt;=IFERROR(INDEX(Parâmetros!$B$39:$B$48,MATCH($E1113,Parâmetros!$A$39:$A$48,0)),99),AND(N($X1112)&gt;0,N($X1112)&lt;IFERROR(INDEX(Parâmetros!$C$39:$C$48,MATCH($E1113,Parâmetros!$A$39:$A$48,0)),0)))),0,N($W1112)+1))))</f>
        <v>4</v>
      </c>
      <c r="X1113" s="34">
        <f>IF(OR(OR($D1113="6x1",$D1113="FF 6x1"),$D1113="5x2"),"",IF($AB1113&lt;&gt;$AB1112,IF(IFERROR(INDEX(Cadastro!$F$5:$F$243,$AB1113),"")="",0,IF(IFERROR(INDEX(Cadastro!$F$5:$F$243,$AB1113),"")&gt;IFERROR(INDEX(Parâmetros!$B$39:$B$48,MATCH($E1113,Parâmetros!$A$39:$A$48,0)),99),IFERROR(INDEX(Cadastro!$F$5:$F$243,$AB1113),"")-IFERROR(INDEX(Parâmetros!$B$39:$B$48,MATCH($E1113,Parâmetros!$A$39:$A$48,0)),99),0)),IF(AND($L1113=0,OR(N($W1112)&gt;=IFERROR(INDEX(Parâmetros!$B$39:$B$48,MATCH($E1113,Parâmetros!$A$39:$A$48,0)),99),AND(N($X1112)&gt;0,N($X1112)&lt;IFERROR(INDEX(Parâmetros!$C$39:$C$48,MATCH($E1113,Parâmetros!$A$39:$A$48,0)),0)))),N($X1112)+1,0)))</f>
        <v>0</v>
      </c>
      <c r="Y1113" t="str">
        <f>IF($AC1113&lt;&gt;"",IF($L1113&gt;0,$AC1113&amp;" · com apontamento",$AC1113),IF($E1113="Férias",IF($L1113&gt;0,"Férias · com apontamento","Férias (cadastro)"),IF(($Z1113+$AA1113-1)&gt;Parâmetros!$E$16,"Férias / afastamento",IF(AND($D1113="5x2",OR(WEEKDAY($F1113,2)=6,WEEKDAY($F1113,2)=7)),IF($L1113&gt;0,"Folga trabalhada","Folga"),IF($L1113&gt;0,"Trabalhado",IF(OR(OR($D1113="6x1",$D1113="FF 6x1"),$D1113="5x2"),IF(AND(OR($D1113="6x1",$D1113="FF 6x1"),OR(WEEKDAY($F1113,2)=6,WEEKDAY($F1113,2)=7)),"Folga","Falta de registro"),IF(AND($AB1113&lt;&gt;$AB1112,IFERROR(INDEX(Cadastro!$F$5:$F$243,$AB1113),"")=""),"Indeterminado (início da série)",IF($X1113&gt;0,"Folga","Falta de registro"))))))))</f>
        <v>Falta de registro</v>
      </c>
      <c r="Z1113" s="34">
        <f>IF(OR($L1113&gt;0,$F1113&gt;Parâmetros!$E$14),0,IF($A1113&lt;&gt;$A1112,1,N($Z1112)+1))</f>
        <v>0</v>
      </c>
      <c r="AA1113" s="34">
        <f>IF(OR($L1113&gt;0,$F1113&gt;Parâmetros!$E$14),0,IF(OR($A1113&lt;&gt;$A1114,$F1114&gt;Parâmetros!$E$14),1,N($AA1114)+1))</f>
        <v>0</v>
      </c>
      <c r="AB1113" s="31">
        <f>IFERROR(MATCH($A1113&amp;"|"&amp;TEXT(_xlfn.MAXIFS(Cadastro!$E$5:$E$243,Cadastro!$A$5:$A$243,$A1113,Cadastro!$E$5:$E$243,"&lt;="&amp;$F1113),"yyyymmdd"),Cadastro!$I$5:$I$243,0),"")</f>
        <v>147</v>
      </c>
      <c r="AC1113" t="str">
        <f>IFERROR(_xlfn.SINGLE(INDEX(Exceções!$D$5:$D$203,MATCH($A1113&amp;"|"&amp;$F1113,Exceções!$F$5:$F$203,0))),"")</f>
        <v/>
      </c>
      <c r="AD1113" t="str">
        <f>IF($AC1113="","",IFERROR(_xlfn.SINGLE(INDEX(Exceções!$E$5:$E$203,MATCH($A1113&amp;"|"&amp;$F1113,Exceções!$F$5:$F$203,0))),""))</f>
        <v/>
      </c>
    </row>
    <row r="1114" spans="1:30" ht="15" hidden="1" customHeight="1" x14ac:dyDescent="0.25">
      <c r="A1114" s="31">
        <v>56012</v>
      </c>
      <c r="B1114" s="17" t="s">
        <v>58</v>
      </c>
      <c r="C1114" s="17" t="str">
        <f>IFERROR(INDEX(Cadastro!$C$5:$C$243,$AB1114),"NÃO INFORMADO")</f>
        <v>MEC</v>
      </c>
      <c r="D1114" s="17" t="str">
        <f>IFERROR(INDEX(Cadastro!$D$5:$D$243,$AB1114),"")</f>
        <v>A</v>
      </c>
      <c r="E1114" s="17" t="str">
        <f>IFERROR(INDEX(Cadastro!$G$5:$G$243,$AB1114),"")</f>
        <v>A</v>
      </c>
      <c r="F1114" s="29">
        <v>46320</v>
      </c>
      <c r="G1114" s="32" t="str">
        <f t="shared" si="102"/>
        <v>dom</v>
      </c>
      <c r="H1114" s="31" t="str">
        <f>IF($L1114=0,"",_xlfn.MINIFS(Dados!$Q:$Q,Dados!$A:$A,$A1114,Dados!$S:$S,$F1114))</f>
        <v/>
      </c>
      <c r="I1114" s="31" t="str">
        <f>IF($H1114="","",_xlfn.MAXIFS(Dados!$R:$R,Dados!$A:$A,$A1114,Dados!$S:$S,$F1114))</f>
        <v/>
      </c>
      <c r="J1114" s="32" t="str">
        <f>IF($D1114&lt;&gt;"Folguista","",IFERROR(INDEX(Parâmetros!$D$52:$G$52,1,MIN(4,MAX(1,$W1114))),""))</f>
        <v/>
      </c>
      <c r="K1114" s="32" t="str">
        <f>IF(OR($AC1114&lt;&gt;"",$Y1114="Folga",$Y1114="Folga trabalhada",$Y1114="Férias (cadastro)",$Y1114="Férias / afastamento",$Y1114="Indeterminado (início da série)"),"",IF(OR($D1114="6x1",$D1114="FF 6x1"),IF(OR(WEEKDAY($F1114,2)=6,WEEKDAY($F1114,2)=7),"6x1 sáb/dom","6x1"),IF($D1114="5x2","5x2",IF($H1114="",IF($D1114="Folguista",$J1114,$E1114),IF(OR($H1114&gt;=Parâmetros!$E$18,$H1114&lt;Parâmetros!$E$19),"C",IF($H1114&lt;Parâmetros!$E$20,"A","B"))))))</f>
        <v>A</v>
      </c>
      <c r="L1114" s="30">
        <f>SUMIFS(Dados!$E:$E,Dados!$A:$A,$A1114,Dados!$S:$S,$F1114)</f>
        <v>0</v>
      </c>
      <c r="M1114" s="30">
        <f>IFERROR(INDEX(Parâmetros!$E$6:$E$11,MATCH($K1114,Parâmetros!$A$6:$A$11,0)),"")</f>
        <v>7.58</v>
      </c>
      <c r="N1114" s="33">
        <f t="shared" si="103"/>
        <v>0</v>
      </c>
      <c r="O1114" s="33">
        <f>Parâmetros!$E$13</f>
        <v>0.8</v>
      </c>
      <c r="P1114" s="32" t="str">
        <f>IF(OR($M1114="",$F1114&gt;Parâmetros!$E$14),"Não","Sim")</f>
        <v>Não</v>
      </c>
      <c r="Q1114" s="32" t="str">
        <f t="shared" si="104"/>
        <v/>
      </c>
      <c r="R1114" s="32" t="str">
        <f t="shared" si="105"/>
        <v/>
      </c>
      <c r="S1114" s="30" t="str">
        <f t="shared" si="106"/>
        <v/>
      </c>
      <c r="T1114" s="32" t="str">
        <f>IF($Q1114&lt;&gt;"Sim","",IF($N1114&gt;Parâmetros!$E$15,"Sim","Não"))</f>
        <v/>
      </c>
      <c r="U1114" s="17" t="str">
        <f t="shared" si="107"/>
        <v>Fora da apuração</v>
      </c>
      <c r="V1114" s="17" t="str">
        <f>IF($AC1114&lt;&gt;"",IF($L1114&gt;0,"ATENÇÃO · apontou em dia de "&amp;LOWER($AC1114)&amp;" cadastrado","Exceção cadastrada · "&amp;$AC1114)&amp;IF($AD1114="",""," · "&amp;$AD1114),IF($E1114="Férias",IF($L1114&gt;0,"ATENÇÃO · apontou estando de férias no cadastro","Férias no cadastro"),IF($Y1114="Férias / afastamento","Afastamento · "&amp;($Z1114+$AA1114-1)&amp;" dias seguidos sem apontamento",IF($Y1114="Folga trabalhada","ATENÇÃO · apontou em dia de folga da escala 5x2",IF($Y1114="Folga",IF(AND($D1114="5x2",OR(WEEKDAY($F1114,2)=6,WEEKDAY($F1114,2)=7)),"Folga de fim de semana da escala 5x2",IF(AND(OR($D1114="6x1",$D1114="FF 6x1"),WEEKDAY($F1114,2)=6,FALSE()),"Folga de fim de semana · apontou no domingo anterior",IF(AND(OR($D1114="6x1",$D1114="FF 6x1"),WEEKDAY($F1114,2)=7,AND($A1114=$A1113,$L1113&gt;0)),"Folga de fim de semana · apontou no sábado",IF(AND(OR($D1114="6x1",$D1114="FF 6x1"),OR(WEEKDAY($F1114,2)=6,WEEKDAY($F1114,2)=7)),"Folga de fim de semana · sem apontamento no sábado nem no domingo","Folga prevista pelo ciclo")))),IF($Y1114="Indeterminado (início da série)","Sem histórico anterior — informe o dia do ciclo no Cadastro",IF($Y1114="Falta de registro",IF(OR(OR($D1114="6x1",$D1114="FF 6x1"),$D1114="5x2"),"FALTA DE REGISTRO · dia útil da escala "&amp;$E1114,"FALTA DE REGISTRO · dia "&amp;$W1114&amp;" de "&amp;IFERROR(INDEX(Parâmetros!$B$39:$B$48,MATCH($E1114,Parâmetros!$A$39:$A$48,0)),99)&amp;" do ciclo"),IF(OR($D1114="6x1",$D1114="FF 6x1"),IF(OR(AND(WEEKDAY($F1114,2)=6,AND($A1114=$A1115,$L1115&gt;0)),AND(WEEKDAY($F1114,2)=7,AND($A1114=$A1113,$L1113&gt;0))),"ATENÇÃO · apontou sábado e domingo no mesmo fim de semana",IF(OR(WEEKDAY($F1114,2)=6,WEEKDAY($F1114,2)=7),"Jornada de fim de semana do 6x1",IF(OR($H1114&gt;=Parâmetros!$E$20,$H1114&lt;Parâmetros!$E$19),"ATENÇÃO · 6x1 apontou fora do horário diurno","Jornada fixa do 6x1"))),IF($D1114="5x2","Jornada fixa do 5x2",IF($D1114="Folguista",IF($J1114=$K1114,"Evidência confirma sequência","DIVERGE · sequência "&amp;$J1114&amp;" × evidência "&amp;$K1114),IF($K1114=$E1114,"Evidência confirma cadastro","DIVERGE · cadastro "&amp;$E1114&amp;" × evidência "&amp;$K1114)))))))))))</f>
        <v>FALTA DE REGISTRO · dia 5 de 5 do ciclo</v>
      </c>
      <c r="W1114" s="34">
        <f>IF(OR(OR($D1114="6x1",$D1114="FF 6x1"),$D1114="5x2"),"",IF($AB1114&lt;&gt;$AB1113,IF(IFERROR(INDEX(Cadastro!$F$5:$F$243,$AB1114),"")="",IF($L1114&gt;0,1,0),IF(IFERROR(INDEX(Cadastro!$F$5:$F$243,$AB1114),"")&lt;=IFERROR(INDEX(Parâmetros!$B$39:$B$48,MATCH($E1114,Parâmetros!$A$39:$A$48,0)),99),IFERROR(INDEX(Cadastro!$F$5:$F$243,$AB1114),""),0)),IF($L1114&gt;0,IF(N($X1113)&gt;0,1,N($W1113)+1),IF(AND($L1114=0,OR(N($W1113)&gt;=IFERROR(INDEX(Parâmetros!$B$39:$B$48,MATCH($E1114,Parâmetros!$A$39:$A$48,0)),99),AND(N($X1113)&gt;0,N($X1113)&lt;IFERROR(INDEX(Parâmetros!$C$39:$C$48,MATCH($E1114,Parâmetros!$A$39:$A$48,0)),0)))),0,N($W1113)+1))))</f>
        <v>5</v>
      </c>
      <c r="X1114" s="34">
        <f>IF(OR(OR($D1114="6x1",$D1114="FF 6x1"),$D1114="5x2"),"",IF($AB1114&lt;&gt;$AB1113,IF(IFERROR(INDEX(Cadastro!$F$5:$F$243,$AB1114),"")="",0,IF(IFERROR(INDEX(Cadastro!$F$5:$F$243,$AB1114),"")&gt;IFERROR(INDEX(Parâmetros!$B$39:$B$48,MATCH($E1114,Parâmetros!$A$39:$A$48,0)),99),IFERROR(INDEX(Cadastro!$F$5:$F$243,$AB1114),"")-IFERROR(INDEX(Parâmetros!$B$39:$B$48,MATCH($E1114,Parâmetros!$A$39:$A$48,0)),99),0)),IF(AND($L1114=0,OR(N($W1113)&gt;=IFERROR(INDEX(Parâmetros!$B$39:$B$48,MATCH($E1114,Parâmetros!$A$39:$A$48,0)),99),AND(N($X1113)&gt;0,N($X1113)&lt;IFERROR(INDEX(Parâmetros!$C$39:$C$48,MATCH($E1114,Parâmetros!$A$39:$A$48,0)),0)))),N($X1113)+1,0)))</f>
        <v>0</v>
      </c>
      <c r="Y1114" t="str">
        <f>IF($AC1114&lt;&gt;"",IF($L1114&gt;0,$AC1114&amp;" · com apontamento",$AC1114),IF($E1114="Férias",IF($L1114&gt;0,"Férias · com apontamento","Férias (cadastro)"),IF(($Z1114+$AA1114-1)&gt;Parâmetros!$E$16,"Férias / afastamento",IF(AND($D1114="5x2",OR(WEEKDAY($F1114,2)=6,WEEKDAY($F1114,2)=7)),IF($L1114&gt;0,"Folga trabalhada","Folga"),IF($L1114&gt;0,"Trabalhado",IF(OR(OR($D1114="6x1",$D1114="FF 6x1"),$D1114="5x2"),IF(AND(OR($D1114="6x1",$D1114="FF 6x1"),OR(WEEKDAY($F1114,2)=6,WEEKDAY($F1114,2)=7)),"Folga","Falta de registro"),IF(AND($AB1114&lt;&gt;$AB1113,IFERROR(INDEX(Cadastro!$F$5:$F$243,$AB1114),"")=""),"Indeterminado (início da série)",IF($X1114&gt;0,"Folga","Falta de registro"))))))))</f>
        <v>Falta de registro</v>
      </c>
      <c r="Z1114" s="34">
        <f>IF(OR($L1114&gt;0,$F1114&gt;Parâmetros!$E$14),0,IF($A1114&lt;&gt;$A1113,1,N($Z1113)+1))</f>
        <v>0</v>
      </c>
      <c r="AA1114" s="34">
        <f>IF(OR($L1114&gt;0,$F1114&gt;Parâmetros!$E$14),0,IF(OR($A1114&lt;&gt;$A1115,$F1115&gt;Parâmetros!$E$14),1,N($AA1115)+1))</f>
        <v>0</v>
      </c>
      <c r="AB1114" s="31">
        <f>IFERROR(MATCH($A1114&amp;"|"&amp;TEXT(_xlfn.MAXIFS(Cadastro!$E$5:$E$243,Cadastro!$A$5:$A$243,$A1114,Cadastro!$E$5:$E$243,"&lt;="&amp;$F1114),"yyyymmdd"),Cadastro!$I$5:$I$243,0),"")</f>
        <v>147</v>
      </c>
      <c r="AC1114" t="str">
        <f>IFERROR(_xlfn.SINGLE(INDEX(Exceções!$D$5:$D$203,MATCH($A1114&amp;"|"&amp;$F1114,Exceções!$F$5:$F$203,0))),"")</f>
        <v/>
      </c>
      <c r="AD1114" t="str">
        <f>IF($AC1114="","",IFERROR(_xlfn.SINGLE(INDEX(Exceções!$E$5:$E$203,MATCH($A1114&amp;"|"&amp;$F1114,Exceções!$F$5:$F$203,0))),""))</f>
        <v/>
      </c>
    </row>
    <row r="1115" spans="1:30" ht="15" hidden="1" customHeight="1" x14ac:dyDescent="0.25">
      <c r="A1115" s="31">
        <v>56012</v>
      </c>
      <c r="B1115" s="17" t="s">
        <v>58</v>
      </c>
      <c r="C1115" s="17" t="str">
        <f>IFERROR(INDEX(Cadastro!$C$5:$C$243,$AB1115),"NÃO INFORMADO")</f>
        <v>MEC</v>
      </c>
      <c r="D1115" s="17" t="str">
        <f>IFERROR(INDEX(Cadastro!$D$5:$D$243,$AB1115),"")</f>
        <v>A</v>
      </c>
      <c r="E1115" s="17" t="str">
        <f>IFERROR(INDEX(Cadastro!$G$5:$G$243,$AB1115),"")</f>
        <v>A</v>
      </c>
      <c r="F1115" s="29">
        <v>46321</v>
      </c>
      <c r="G1115" s="32" t="str">
        <f t="shared" si="102"/>
        <v>seg</v>
      </c>
      <c r="H1115" s="31" t="str">
        <f>IF($L1115=0,"",_xlfn.MINIFS(Dados!$Q:$Q,Dados!$A:$A,$A1115,Dados!$S:$S,$F1115))</f>
        <v/>
      </c>
      <c r="I1115" s="31" t="str">
        <f>IF($H1115="","",_xlfn.MAXIFS(Dados!$R:$R,Dados!$A:$A,$A1115,Dados!$S:$S,$F1115))</f>
        <v/>
      </c>
      <c r="J1115" s="32" t="str">
        <f>IF($D1115&lt;&gt;"Folguista","",IFERROR(INDEX(Parâmetros!$D$52:$G$52,1,MIN(4,MAX(1,$W1115))),""))</f>
        <v/>
      </c>
      <c r="K1115" s="32" t="str">
        <f>IF(OR($AC1115&lt;&gt;"",$Y1115="Folga",$Y1115="Folga trabalhada",$Y1115="Férias (cadastro)",$Y1115="Férias / afastamento",$Y1115="Indeterminado (início da série)"),"",IF(OR($D1115="6x1",$D1115="FF 6x1"),IF(OR(WEEKDAY($F1115,2)=6,WEEKDAY($F1115,2)=7),"6x1 sáb/dom","6x1"),IF($D1115="5x2","5x2",IF($H1115="",IF($D1115="Folguista",$J1115,$E1115),IF(OR($H1115&gt;=Parâmetros!$E$18,$H1115&lt;Parâmetros!$E$19),"C",IF($H1115&lt;Parâmetros!$E$20,"A","B"))))))</f>
        <v/>
      </c>
      <c r="L1115" s="30">
        <f>SUMIFS(Dados!$E:$E,Dados!$A:$A,$A1115,Dados!$S:$S,$F1115)</f>
        <v>0</v>
      </c>
      <c r="M1115" s="30" t="str">
        <f>IFERROR(INDEX(Parâmetros!$E$6:$E$11,MATCH($K1115,Parâmetros!$A$6:$A$11,0)),"")</f>
        <v/>
      </c>
      <c r="N1115" s="33" t="str">
        <f t="shared" si="103"/>
        <v/>
      </c>
      <c r="O1115" s="33">
        <f>Parâmetros!$E$13</f>
        <v>0.8</v>
      </c>
      <c r="P1115" s="32" t="str">
        <f>IF(OR($M1115="",$F1115&gt;Parâmetros!$E$14),"Não","Sim")</f>
        <v>Não</v>
      </c>
      <c r="Q1115" s="32" t="str">
        <f t="shared" si="104"/>
        <v/>
      </c>
      <c r="R1115" s="32" t="str">
        <f t="shared" si="105"/>
        <v/>
      </c>
      <c r="S1115" s="30" t="str">
        <f t="shared" si="106"/>
        <v/>
      </c>
      <c r="T1115" s="32" t="str">
        <f>IF($Q1115&lt;&gt;"Sim","",IF($N1115&gt;Parâmetros!$E$15,"Sim","Não"))</f>
        <v/>
      </c>
      <c r="U1115" s="17" t="str">
        <f t="shared" si="107"/>
        <v>Folga</v>
      </c>
      <c r="V1115" s="17" t="str">
        <f>IF($AC1115&lt;&gt;"",IF($L1115&gt;0,"ATENÇÃO · apontou em dia de "&amp;LOWER($AC1115)&amp;" cadastrado","Exceção cadastrada · "&amp;$AC1115)&amp;IF($AD1115="",""," · "&amp;$AD1115),IF($E1115="Férias",IF($L1115&gt;0,"ATENÇÃO · apontou estando de férias no cadastro","Férias no cadastro"),IF($Y1115="Férias / afastamento","Afastamento · "&amp;($Z1115+$AA1115-1)&amp;" dias seguidos sem apontamento",IF($Y1115="Folga trabalhada","ATENÇÃO · apontou em dia de folga da escala 5x2",IF($Y1115="Folga",IF(AND($D1115="5x2",OR(WEEKDAY($F1115,2)=6,WEEKDAY($F1115,2)=7)),"Folga de fim de semana da escala 5x2",IF(AND(OR($D1115="6x1",$D1115="FF 6x1"),WEEKDAY($F1115,2)=6,FALSE()),"Folga de fim de semana · apontou no domingo anterior",IF(AND(OR($D1115="6x1",$D1115="FF 6x1"),WEEKDAY($F1115,2)=7,AND($A1115=$A1114,$L1114&gt;0)),"Folga de fim de semana · apontou no sábado",IF(AND(OR($D1115="6x1",$D1115="FF 6x1"),OR(WEEKDAY($F1115,2)=6,WEEKDAY($F1115,2)=7)),"Folga de fim de semana · sem apontamento no sábado nem no domingo","Folga prevista pelo ciclo")))),IF($Y1115="Indeterminado (início da série)","Sem histórico anterior — informe o dia do ciclo no Cadastro",IF($Y1115="Falta de registro",IF(OR(OR($D1115="6x1",$D1115="FF 6x1"),$D1115="5x2"),"FALTA DE REGISTRO · dia útil da escala "&amp;$E1115,"FALTA DE REGISTRO · dia "&amp;$W1115&amp;" de "&amp;IFERROR(INDEX(Parâmetros!$B$39:$B$48,MATCH($E1115,Parâmetros!$A$39:$A$48,0)),99)&amp;" do ciclo"),IF(OR($D1115="6x1",$D1115="FF 6x1"),IF(OR(AND(WEEKDAY($F1115,2)=6,AND($A1115=$A1116,$L1116&gt;0)),AND(WEEKDAY($F1115,2)=7,AND($A1115=$A1114,$L1114&gt;0))),"ATENÇÃO · apontou sábado e domingo no mesmo fim de semana",IF(OR(WEEKDAY($F1115,2)=6,WEEKDAY($F1115,2)=7),"Jornada de fim de semana do 6x1",IF(OR($H1115&gt;=Parâmetros!$E$20,$H1115&lt;Parâmetros!$E$19),"ATENÇÃO · 6x1 apontou fora do horário diurno","Jornada fixa do 6x1"))),IF($D1115="5x2","Jornada fixa do 5x2",IF($D1115="Folguista",IF($J1115=$K1115,"Evidência confirma sequência","DIVERGE · sequência "&amp;$J1115&amp;" × evidência "&amp;$K1115),IF($K1115=$E1115,"Evidência confirma cadastro","DIVERGE · cadastro "&amp;$E1115&amp;" × evidência "&amp;$K1115)))))))))))</f>
        <v>Folga prevista pelo ciclo</v>
      </c>
      <c r="W1115" s="34">
        <f>IF(OR(OR($D1115="6x1",$D1115="FF 6x1"),$D1115="5x2"),"",IF($AB1115&lt;&gt;$AB1114,IF(IFERROR(INDEX(Cadastro!$F$5:$F$243,$AB1115),"")="",IF($L1115&gt;0,1,0),IF(IFERROR(INDEX(Cadastro!$F$5:$F$243,$AB1115),"")&lt;=IFERROR(INDEX(Parâmetros!$B$39:$B$48,MATCH($E1115,Parâmetros!$A$39:$A$48,0)),99),IFERROR(INDEX(Cadastro!$F$5:$F$243,$AB1115),""),0)),IF($L1115&gt;0,IF(N($X1114)&gt;0,1,N($W1114)+1),IF(AND($L1115=0,OR(N($W1114)&gt;=IFERROR(INDEX(Parâmetros!$B$39:$B$48,MATCH($E1115,Parâmetros!$A$39:$A$48,0)),99),AND(N($X1114)&gt;0,N($X1114)&lt;IFERROR(INDEX(Parâmetros!$C$39:$C$48,MATCH($E1115,Parâmetros!$A$39:$A$48,0)),0)))),0,N($W1114)+1))))</f>
        <v>0</v>
      </c>
      <c r="X1115" s="34">
        <f>IF(OR(OR($D1115="6x1",$D1115="FF 6x1"),$D1115="5x2"),"",IF($AB1115&lt;&gt;$AB1114,IF(IFERROR(INDEX(Cadastro!$F$5:$F$243,$AB1115),"")="",0,IF(IFERROR(INDEX(Cadastro!$F$5:$F$243,$AB1115),"")&gt;IFERROR(INDEX(Parâmetros!$B$39:$B$48,MATCH($E1115,Parâmetros!$A$39:$A$48,0)),99),IFERROR(INDEX(Cadastro!$F$5:$F$243,$AB1115),"")-IFERROR(INDEX(Parâmetros!$B$39:$B$48,MATCH($E1115,Parâmetros!$A$39:$A$48,0)),99),0)),IF(AND($L1115=0,OR(N($W1114)&gt;=IFERROR(INDEX(Parâmetros!$B$39:$B$48,MATCH($E1115,Parâmetros!$A$39:$A$48,0)),99),AND(N($X1114)&gt;0,N($X1114)&lt;IFERROR(INDEX(Parâmetros!$C$39:$C$48,MATCH($E1115,Parâmetros!$A$39:$A$48,0)),0)))),N($X1114)+1,0)))</f>
        <v>1</v>
      </c>
      <c r="Y1115" t="str">
        <f>IF($AC1115&lt;&gt;"",IF($L1115&gt;0,$AC1115&amp;" · com apontamento",$AC1115),IF($E1115="Férias",IF($L1115&gt;0,"Férias · com apontamento","Férias (cadastro)"),IF(($Z1115+$AA1115-1)&gt;Parâmetros!$E$16,"Férias / afastamento",IF(AND($D1115="5x2",OR(WEEKDAY($F1115,2)=6,WEEKDAY($F1115,2)=7)),IF($L1115&gt;0,"Folga trabalhada","Folga"),IF($L1115&gt;0,"Trabalhado",IF(OR(OR($D1115="6x1",$D1115="FF 6x1"),$D1115="5x2"),IF(AND(OR($D1115="6x1",$D1115="FF 6x1"),OR(WEEKDAY($F1115,2)=6,WEEKDAY($F1115,2)=7)),"Folga","Falta de registro"),IF(AND($AB1115&lt;&gt;$AB1114,IFERROR(INDEX(Cadastro!$F$5:$F$243,$AB1115),"")=""),"Indeterminado (início da série)",IF($X1115&gt;0,"Folga","Falta de registro"))))))))</f>
        <v>Folga</v>
      </c>
      <c r="Z1115" s="34">
        <f>IF(OR($L1115&gt;0,$F1115&gt;Parâmetros!$E$14),0,IF($A1115&lt;&gt;$A1114,1,N($Z1114)+1))</f>
        <v>0</v>
      </c>
      <c r="AA1115" s="34">
        <f>IF(OR($L1115&gt;0,$F1115&gt;Parâmetros!$E$14),0,IF(OR($A1115&lt;&gt;$A1116,$F1116&gt;Parâmetros!$E$14),1,N($AA1116)+1))</f>
        <v>0</v>
      </c>
      <c r="AB1115" s="31">
        <f>IFERROR(MATCH($A1115&amp;"|"&amp;TEXT(_xlfn.MAXIFS(Cadastro!$E$5:$E$243,Cadastro!$A$5:$A$243,$A1115,Cadastro!$E$5:$E$243,"&lt;="&amp;$F1115),"yyyymmdd"),Cadastro!$I$5:$I$243,0),"")</f>
        <v>147</v>
      </c>
      <c r="AC1115" t="str">
        <f>IFERROR(_xlfn.SINGLE(INDEX(Exceções!$D$5:$D$203,MATCH($A1115&amp;"|"&amp;$F1115,Exceções!$F$5:$F$203,0))),"")</f>
        <v/>
      </c>
      <c r="AD1115" t="str">
        <f>IF($AC1115="","",IFERROR(_xlfn.SINGLE(INDEX(Exceções!$E$5:$E$203,MATCH($A1115&amp;"|"&amp;$F1115,Exceções!$F$5:$F$203,0))),""))</f>
        <v/>
      </c>
    </row>
    <row r="1116" spans="1:30" ht="15" hidden="1" customHeight="1" x14ac:dyDescent="0.25">
      <c r="A1116" s="31">
        <v>56012</v>
      </c>
      <c r="B1116" s="17" t="s">
        <v>58</v>
      </c>
      <c r="C1116" s="17" t="str">
        <f>IFERROR(INDEX(Cadastro!$C$5:$C$243,$AB1116),"NÃO INFORMADO")</f>
        <v>MEC</v>
      </c>
      <c r="D1116" s="17" t="str">
        <f>IFERROR(INDEX(Cadastro!$D$5:$D$243,$AB1116),"")</f>
        <v>A</v>
      </c>
      <c r="E1116" s="17" t="str">
        <f>IFERROR(INDEX(Cadastro!$G$5:$G$243,$AB1116),"")</f>
        <v>A</v>
      </c>
      <c r="F1116" s="29">
        <v>46322</v>
      </c>
      <c r="G1116" s="32" t="str">
        <f t="shared" si="102"/>
        <v>ter</v>
      </c>
      <c r="H1116" s="31" t="str">
        <f>IF($L1116=0,"",_xlfn.MINIFS(Dados!$Q:$Q,Dados!$A:$A,$A1116,Dados!$S:$S,$F1116))</f>
        <v/>
      </c>
      <c r="I1116" s="31" t="str">
        <f>IF($H1116="","",_xlfn.MAXIFS(Dados!$R:$R,Dados!$A:$A,$A1116,Dados!$S:$S,$F1116))</f>
        <v/>
      </c>
      <c r="J1116" s="32" t="str">
        <f>IF($D1116&lt;&gt;"Folguista","",IFERROR(INDEX(Parâmetros!$D$52:$G$52,1,MIN(4,MAX(1,$W1116))),""))</f>
        <v/>
      </c>
      <c r="K1116" s="32" t="str">
        <f>IF(OR($AC1116&lt;&gt;"",$Y1116="Folga",$Y1116="Folga trabalhada",$Y1116="Férias (cadastro)",$Y1116="Férias / afastamento",$Y1116="Indeterminado (início da série)"),"",IF(OR($D1116="6x1",$D1116="FF 6x1"),IF(OR(WEEKDAY($F1116,2)=6,WEEKDAY($F1116,2)=7),"6x1 sáb/dom","6x1"),IF($D1116="5x2","5x2",IF($H1116="",IF($D1116="Folguista",$J1116,$E1116),IF(OR($H1116&gt;=Parâmetros!$E$18,$H1116&lt;Parâmetros!$E$19),"C",IF($H1116&lt;Parâmetros!$E$20,"A","B"))))))</f>
        <v>A</v>
      </c>
      <c r="L1116" s="30">
        <f>SUMIFS(Dados!$E:$E,Dados!$A:$A,$A1116,Dados!$S:$S,$F1116)</f>
        <v>0</v>
      </c>
      <c r="M1116" s="30">
        <f>IFERROR(INDEX(Parâmetros!$E$6:$E$11,MATCH($K1116,Parâmetros!$A$6:$A$11,0)),"")</f>
        <v>7.58</v>
      </c>
      <c r="N1116" s="33">
        <f t="shared" si="103"/>
        <v>0</v>
      </c>
      <c r="O1116" s="33">
        <f>Parâmetros!$E$13</f>
        <v>0.8</v>
      </c>
      <c r="P1116" s="32" t="str">
        <f>IF(OR($M1116="",$F1116&gt;Parâmetros!$E$14),"Não","Sim")</f>
        <v>Não</v>
      </c>
      <c r="Q1116" s="32" t="str">
        <f t="shared" si="104"/>
        <v/>
      </c>
      <c r="R1116" s="32" t="str">
        <f t="shared" si="105"/>
        <v/>
      </c>
      <c r="S1116" s="30" t="str">
        <f t="shared" si="106"/>
        <v/>
      </c>
      <c r="T1116" s="32" t="str">
        <f>IF($Q1116&lt;&gt;"Sim","",IF($N1116&gt;Parâmetros!$E$15,"Sim","Não"))</f>
        <v/>
      </c>
      <c r="U1116" s="17" t="str">
        <f t="shared" si="107"/>
        <v>Fora da apuração</v>
      </c>
      <c r="V1116" s="17" t="str">
        <f>IF($AC1116&lt;&gt;"",IF($L1116&gt;0,"ATENÇÃO · apontou em dia de "&amp;LOWER($AC1116)&amp;" cadastrado","Exceção cadastrada · "&amp;$AC1116)&amp;IF($AD1116="",""," · "&amp;$AD1116),IF($E1116="Férias",IF($L1116&gt;0,"ATENÇÃO · apontou estando de férias no cadastro","Férias no cadastro"),IF($Y1116="Férias / afastamento","Afastamento · "&amp;($Z1116+$AA1116-1)&amp;" dias seguidos sem apontamento",IF($Y1116="Folga trabalhada","ATENÇÃO · apontou em dia de folga da escala 5x2",IF($Y1116="Folga",IF(AND($D1116="5x2",OR(WEEKDAY($F1116,2)=6,WEEKDAY($F1116,2)=7)),"Folga de fim de semana da escala 5x2",IF(AND(OR($D1116="6x1",$D1116="FF 6x1"),WEEKDAY($F1116,2)=6,FALSE()),"Folga de fim de semana · apontou no domingo anterior",IF(AND(OR($D1116="6x1",$D1116="FF 6x1"),WEEKDAY($F1116,2)=7,AND($A1116=$A1115,$L1115&gt;0)),"Folga de fim de semana · apontou no sábado",IF(AND(OR($D1116="6x1",$D1116="FF 6x1"),OR(WEEKDAY($F1116,2)=6,WEEKDAY($F1116,2)=7)),"Folga de fim de semana · sem apontamento no sábado nem no domingo","Folga prevista pelo ciclo")))),IF($Y1116="Indeterminado (início da série)","Sem histórico anterior — informe o dia do ciclo no Cadastro",IF($Y1116="Falta de registro",IF(OR(OR($D1116="6x1",$D1116="FF 6x1"),$D1116="5x2"),"FALTA DE REGISTRO · dia útil da escala "&amp;$E1116,"FALTA DE REGISTRO · dia "&amp;$W1116&amp;" de "&amp;IFERROR(INDEX(Parâmetros!$B$39:$B$48,MATCH($E1116,Parâmetros!$A$39:$A$48,0)),99)&amp;" do ciclo"),IF(OR($D1116="6x1",$D1116="FF 6x1"),IF(OR(AND(WEEKDAY($F1116,2)=6,AND($A1116=$A1117,$L1117&gt;0)),AND(WEEKDAY($F1116,2)=7,AND($A1116=$A1115,$L1115&gt;0))),"ATENÇÃO · apontou sábado e domingo no mesmo fim de semana",IF(OR(WEEKDAY($F1116,2)=6,WEEKDAY($F1116,2)=7),"Jornada de fim de semana do 6x1",IF(OR($H1116&gt;=Parâmetros!$E$20,$H1116&lt;Parâmetros!$E$19),"ATENÇÃO · 6x1 apontou fora do horário diurno","Jornada fixa do 6x1"))),IF($D1116="5x2","Jornada fixa do 5x2",IF($D1116="Folguista",IF($J1116=$K1116,"Evidência confirma sequência","DIVERGE · sequência "&amp;$J1116&amp;" × evidência "&amp;$K1116),IF($K1116=$E1116,"Evidência confirma cadastro","DIVERGE · cadastro "&amp;$E1116&amp;" × evidência "&amp;$K1116)))))))))))</f>
        <v>FALTA DE REGISTRO · dia 1 de 5 do ciclo</v>
      </c>
      <c r="W1116" s="34">
        <f>IF(OR(OR($D1116="6x1",$D1116="FF 6x1"),$D1116="5x2"),"",IF($AB1116&lt;&gt;$AB1115,IF(IFERROR(INDEX(Cadastro!$F$5:$F$243,$AB1116),"")="",IF($L1116&gt;0,1,0),IF(IFERROR(INDEX(Cadastro!$F$5:$F$243,$AB1116),"")&lt;=IFERROR(INDEX(Parâmetros!$B$39:$B$48,MATCH($E1116,Parâmetros!$A$39:$A$48,0)),99),IFERROR(INDEX(Cadastro!$F$5:$F$243,$AB1116),""),0)),IF($L1116&gt;0,IF(N($X1115)&gt;0,1,N($W1115)+1),IF(AND($L1116=0,OR(N($W1115)&gt;=IFERROR(INDEX(Parâmetros!$B$39:$B$48,MATCH($E1116,Parâmetros!$A$39:$A$48,0)),99),AND(N($X1115)&gt;0,N($X1115)&lt;IFERROR(INDEX(Parâmetros!$C$39:$C$48,MATCH($E1116,Parâmetros!$A$39:$A$48,0)),0)))),0,N($W1115)+1))))</f>
        <v>1</v>
      </c>
      <c r="X1116" s="34">
        <f>IF(OR(OR($D1116="6x1",$D1116="FF 6x1"),$D1116="5x2"),"",IF($AB1116&lt;&gt;$AB1115,IF(IFERROR(INDEX(Cadastro!$F$5:$F$243,$AB1116),"")="",0,IF(IFERROR(INDEX(Cadastro!$F$5:$F$243,$AB1116),"")&gt;IFERROR(INDEX(Parâmetros!$B$39:$B$48,MATCH($E1116,Parâmetros!$A$39:$A$48,0)),99),IFERROR(INDEX(Cadastro!$F$5:$F$243,$AB1116),"")-IFERROR(INDEX(Parâmetros!$B$39:$B$48,MATCH($E1116,Parâmetros!$A$39:$A$48,0)),99),0)),IF(AND($L1116=0,OR(N($W1115)&gt;=IFERROR(INDEX(Parâmetros!$B$39:$B$48,MATCH($E1116,Parâmetros!$A$39:$A$48,0)),99),AND(N($X1115)&gt;0,N($X1115)&lt;IFERROR(INDEX(Parâmetros!$C$39:$C$48,MATCH($E1116,Parâmetros!$A$39:$A$48,0)),0)))),N($X1115)+1,0)))</f>
        <v>0</v>
      </c>
      <c r="Y1116" t="str">
        <f>IF($AC1116&lt;&gt;"",IF($L1116&gt;0,$AC1116&amp;" · com apontamento",$AC1116),IF($E1116="Férias",IF($L1116&gt;0,"Férias · com apontamento","Férias (cadastro)"),IF(($Z1116+$AA1116-1)&gt;Parâmetros!$E$16,"Férias / afastamento",IF(AND($D1116="5x2",OR(WEEKDAY($F1116,2)=6,WEEKDAY($F1116,2)=7)),IF($L1116&gt;0,"Folga trabalhada","Folga"),IF($L1116&gt;0,"Trabalhado",IF(OR(OR($D1116="6x1",$D1116="FF 6x1"),$D1116="5x2"),IF(AND(OR($D1116="6x1",$D1116="FF 6x1"),OR(WEEKDAY($F1116,2)=6,WEEKDAY($F1116,2)=7)),"Folga","Falta de registro"),IF(AND($AB1116&lt;&gt;$AB1115,IFERROR(INDEX(Cadastro!$F$5:$F$243,$AB1116),"")=""),"Indeterminado (início da série)",IF($X1116&gt;0,"Folga","Falta de registro"))))))))</f>
        <v>Falta de registro</v>
      </c>
      <c r="Z1116" s="34">
        <f>IF(OR($L1116&gt;0,$F1116&gt;Parâmetros!$E$14),0,IF($A1116&lt;&gt;$A1115,1,N($Z1115)+1))</f>
        <v>0</v>
      </c>
      <c r="AA1116" s="34">
        <f>IF(OR($L1116&gt;0,$F1116&gt;Parâmetros!$E$14),0,IF(OR($A1116&lt;&gt;$A1117,$F1117&gt;Parâmetros!$E$14),1,N($AA1117)+1))</f>
        <v>0</v>
      </c>
      <c r="AB1116" s="31">
        <f>IFERROR(MATCH($A1116&amp;"|"&amp;TEXT(_xlfn.MAXIFS(Cadastro!$E$5:$E$243,Cadastro!$A$5:$A$243,$A1116,Cadastro!$E$5:$E$243,"&lt;="&amp;$F1116),"yyyymmdd"),Cadastro!$I$5:$I$243,0),"")</f>
        <v>147</v>
      </c>
      <c r="AC1116" t="str">
        <f>IFERROR(_xlfn.SINGLE(INDEX(Exceções!$D$5:$D$203,MATCH($A1116&amp;"|"&amp;$F1116,Exceções!$F$5:$F$203,0))),"")</f>
        <v/>
      </c>
      <c r="AD1116" t="str">
        <f>IF($AC1116="","",IFERROR(_xlfn.SINGLE(INDEX(Exceções!$E$5:$E$203,MATCH($A1116&amp;"|"&amp;$F1116,Exceções!$F$5:$F$203,0))),""))</f>
        <v/>
      </c>
    </row>
    <row r="1117" spans="1:30" ht="15" hidden="1" customHeight="1" x14ac:dyDescent="0.25">
      <c r="A1117" s="31">
        <v>56012</v>
      </c>
      <c r="B1117" s="17" t="s">
        <v>58</v>
      </c>
      <c r="C1117" s="17" t="str">
        <f>IFERROR(INDEX(Cadastro!$C$5:$C$243,$AB1117),"NÃO INFORMADO")</f>
        <v>MEC</v>
      </c>
      <c r="D1117" s="17" t="str">
        <f>IFERROR(INDEX(Cadastro!$D$5:$D$243,$AB1117),"")</f>
        <v>A</v>
      </c>
      <c r="E1117" s="17" t="str">
        <f>IFERROR(INDEX(Cadastro!$G$5:$G$243,$AB1117),"")</f>
        <v>A</v>
      </c>
      <c r="F1117" s="29">
        <v>46323</v>
      </c>
      <c r="G1117" s="32" t="str">
        <f t="shared" si="102"/>
        <v>qua</v>
      </c>
      <c r="H1117" s="31" t="str">
        <f>IF($L1117=0,"",_xlfn.MINIFS(Dados!$Q:$Q,Dados!$A:$A,$A1117,Dados!$S:$S,$F1117))</f>
        <v/>
      </c>
      <c r="I1117" s="31" t="str">
        <f>IF($H1117="","",_xlfn.MAXIFS(Dados!$R:$R,Dados!$A:$A,$A1117,Dados!$S:$S,$F1117))</f>
        <v/>
      </c>
      <c r="J1117" s="32" t="str">
        <f>IF($D1117&lt;&gt;"Folguista","",IFERROR(INDEX(Parâmetros!$D$52:$G$52,1,MIN(4,MAX(1,$W1117))),""))</f>
        <v/>
      </c>
      <c r="K1117" s="32" t="str">
        <f>IF(OR($AC1117&lt;&gt;"",$Y1117="Folga",$Y1117="Folga trabalhada",$Y1117="Férias (cadastro)",$Y1117="Férias / afastamento",$Y1117="Indeterminado (início da série)"),"",IF(OR($D1117="6x1",$D1117="FF 6x1"),IF(OR(WEEKDAY($F1117,2)=6,WEEKDAY($F1117,2)=7),"6x1 sáb/dom","6x1"),IF($D1117="5x2","5x2",IF($H1117="",IF($D1117="Folguista",$J1117,$E1117),IF(OR($H1117&gt;=Parâmetros!$E$18,$H1117&lt;Parâmetros!$E$19),"C",IF($H1117&lt;Parâmetros!$E$20,"A","B"))))))</f>
        <v>A</v>
      </c>
      <c r="L1117" s="30">
        <f>SUMIFS(Dados!$E:$E,Dados!$A:$A,$A1117,Dados!$S:$S,$F1117)</f>
        <v>0</v>
      </c>
      <c r="M1117" s="30">
        <f>IFERROR(INDEX(Parâmetros!$E$6:$E$11,MATCH($K1117,Parâmetros!$A$6:$A$11,0)),"")</f>
        <v>7.58</v>
      </c>
      <c r="N1117" s="33">
        <f t="shared" si="103"/>
        <v>0</v>
      </c>
      <c r="O1117" s="33">
        <f>Parâmetros!$E$13</f>
        <v>0.8</v>
      </c>
      <c r="P1117" s="32" t="str">
        <f>IF(OR($M1117="",$F1117&gt;Parâmetros!$E$14),"Não","Sim")</f>
        <v>Não</v>
      </c>
      <c r="Q1117" s="32" t="str">
        <f t="shared" si="104"/>
        <v/>
      </c>
      <c r="R1117" s="32" t="str">
        <f t="shared" si="105"/>
        <v/>
      </c>
      <c r="S1117" s="30" t="str">
        <f t="shared" si="106"/>
        <v/>
      </c>
      <c r="T1117" s="32" t="str">
        <f>IF($Q1117&lt;&gt;"Sim","",IF($N1117&gt;Parâmetros!$E$15,"Sim","Não"))</f>
        <v/>
      </c>
      <c r="U1117" s="17" t="str">
        <f t="shared" si="107"/>
        <v>Fora da apuração</v>
      </c>
      <c r="V1117" s="17" t="str">
        <f>IF($AC1117&lt;&gt;"",IF($L1117&gt;0,"ATENÇÃO · apontou em dia de "&amp;LOWER($AC1117)&amp;" cadastrado","Exceção cadastrada · "&amp;$AC1117)&amp;IF($AD1117="",""," · "&amp;$AD1117),IF($E1117="Férias",IF($L1117&gt;0,"ATENÇÃO · apontou estando de férias no cadastro","Férias no cadastro"),IF($Y1117="Férias / afastamento","Afastamento · "&amp;($Z1117+$AA1117-1)&amp;" dias seguidos sem apontamento",IF($Y1117="Folga trabalhada","ATENÇÃO · apontou em dia de folga da escala 5x2",IF($Y1117="Folga",IF(AND($D1117="5x2",OR(WEEKDAY($F1117,2)=6,WEEKDAY($F1117,2)=7)),"Folga de fim de semana da escala 5x2",IF(AND(OR($D1117="6x1",$D1117="FF 6x1"),WEEKDAY($F1117,2)=6,FALSE()),"Folga de fim de semana · apontou no domingo anterior",IF(AND(OR($D1117="6x1",$D1117="FF 6x1"),WEEKDAY($F1117,2)=7,AND($A1117=$A1116,$L1116&gt;0)),"Folga de fim de semana · apontou no sábado",IF(AND(OR($D1117="6x1",$D1117="FF 6x1"),OR(WEEKDAY($F1117,2)=6,WEEKDAY($F1117,2)=7)),"Folga de fim de semana · sem apontamento no sábado nem no domingo","Folga prevista pelo ciclo")))),IF($Y1117="Indeterminado (início da série)","Sem histórico anterior — informe o dia do ciclo no Cadastro",IF($Y1117="Falta de registro",IF(OR(OR($D1117="6x1",$D1117="FF 6x1"),$D1117="5x2"),"FALTA DE REGISTRO · dia útil da escala "&amp;$E1117,"FALTA DE REGISTRO · dia "&amp;$W1117&amp;" de "&amp;IFERROR(INDEX(Parâmetros!$B$39:$B$48,MATCH($E1117,Parâmetros!$A$39:$A$48,0)),99)&amp;" do ciclo"),IF(OR($D1117="6x1",$D1117="FF 6x1"),IF(OR(AND(WEEKDAY($F1117,2)=6,AND($A1117=$A1118,$L1118&gt;0)),AND(WEEKDAY($F1117,2)=7,AND($A1117=$A1116,$L1116&gt;0))),"ATENÇÃO · apontou sábado e domingo no mesmo fim de semana",IF(OR(WEEKDAY($F1117,2)=6,WEEKDAY($F1117,2)=7),"Jornada de fim de semana do 6x1",IF(OR($H1117&gt;=Parâmetros!$E$20,$H1117&lt;Parâmetros!$E$19),"ATENÇÃO · 6x1 apontou fora do horário diurno","Jornada fixa do 6x1"))),IF($D1117="5x2","Jornada fixa do 5x2",IF($D1117="Folguista",IF($J1117=$K1117,"Evidência confirma sequência","DIVERGE · sequência "&amp;$J1117&amp;" × evidência "&amp;$K1117),IF($K1117=$E1117,"Evidência confirma cadastro","DIVERGE · cadastro "&amp;$E1117&amp;" × evidência "&amp;$K1117)))))))))))</f>
        <v>FALTA DE REGISTRO · dia 2 de 5 do ciclo</v>
      </c>
      <c r="W1117" s="34">
        <f>IF(OR(OR($D1117="6x1",$D1117="FF 6x1"),$D1117="5x2"),"",IF($AB1117&lt;&gt;$AB1116,IF(IFERROR(INDEX(Cadastro!$F$5:$F$243,$AB1117),"")="",IF($L1117&gt;0,1,0),IF(IFERROR(INDEX(Cadastro!$F$5:$F$243,$AB1117),"")&lt;=IFERROR(INDEX(Parâmetros!$B$39:$B$48,MATCH($E1117,Parâmetros!$A$39:$A$48,0)),99),IFERROR(INDEX(Cadastro!$F$5:$F$243,$AB1117),""),0)),IF($L1117&gt;0,IF(N($X1116)&gt;0,1,N($W1116)+1),IF(AND($L1117=0,OR(N($W1116)&gt;=IFERROR(INDEX(Parâmetros!$B$39:$B$48,MATCH($E1117,Parâmetros!$A$39:$A$48,0)),99),AND(N($X1116)&gt;0,N($X1116)&lt;IFERROR(INDEX(Parâmetros!$C$39:$C$48,MATCH($E1117,Parâmetros!$A$39:$A$48,0)),0)))),0,N($W1116)+1))))</f>
        <v>2</v>
      </c>
      <c r="X1117" s="34">
        <f>IF(OR(OR($D1117="6x1",$D1117="FF 6x1"),$D1117="5x2"),"",IF($AB1117&lt;&gt;$AB1116,IF(IFERROR(INDEX(Cadastro!$F$5:$F$243,$AB1117),"")="",0,IF(IFERROR(INDEX(Cadastro!$F$5:$F$243,$AB1117),"")&gt;IFERROR(INDEX(Parâmetros!$B$39:$B$48,MATCH($E1117,Parâmetros!$A$39:$A$48,0)),99),IFERROR(INDEX(Cadastro!$F$5:$F$243,$AB1117),"")-IFERROR(INDEX(Parâmetros!$B$39:$B$48,MATCH($E1117,Parâmetros!$A$39:$A$48,0)),99),0)),IF(AND($L1117=0,OR(N($W1116)&gt;=IFERROR(INDEX(Parâmetros!$B$39:$B$48,MATCH($E1117,Parâmetros!$A$39:$A$48,0)),99),AND(N($X1116)&gt;0,N($X1116)&lt;IFERROR(INDEX(Parâmetros!$C$39:$C$48,MATCH($E1117,Parâmetros!$A$39:$A$48,0)),0)))),N($X1116)+1,0)))</f>
        <v>0</v>
      </c>
      <c r="Y1117" t="str">
        <f>IF($AC1117&lt;&gt;"",IF($L1117&gt;0,$AC1117&amp;" · com apontamento",$AC1117),IF($E1117="Férias",IF($L1117&gt;0,"Férias · com apontamento","Férias (cadastro)"),IF(($Z1117+$AA1117-1)&gt;Parâmetros!$E$16,"Férias / afastamento",IF(AND($D1117="5x2",OR(WEEKDAY($F1117,2)=6,WEEKDAY($F1117,2)=7)),IF($L1117&gt;0,"Folga trabalhada","Folga"),IF($L1117&gt;0,"Trabalhado",IF(OR(OR($D1117="6x1",$D1117="FF 6x1"),$D1117="5x2"),IF(AND(OR($D1117="6x1",$D1117="FF 6x1"),OR(WEEKDAY($F1117,2)=6,WEEKDAY($F1117,2)=7)),"Folga","Falta de registro"),IF(AND($AB1117&lt;&gt;$AB1116,IFERROR(INDEX(Cadastro!$F$5:$F$243,$AB1117),"")=""),"Indeterminado (início da série)",IF($X1117&gt;0,"Folga","Falta de registro"))))))))</f>
        <v>Falta de registro</v>
      </c>
      <c r="Z1117" s="34">
        <f>IF(OR($L1117&gt;0,$F1117&gt;Parâmetros!$E$14),0,IF($A1117&lt;&gt;$A1116,1,N($Z1116)+1))</f>
        <v>0</v>
      </c>
      <c r="AA1117" s="34">
        <f>IF(OR($L1117&gt;0,$F1117&gt;Parâmetros!$E$14),0,IF(OR($A1117&lt;&gt;$A1118,$F1118&gt;Parâmetros!$E$14),1,N($AA1118)+1))</f>
        <v>0</v>
      </c>
      <c r="AB1117" s="31">
        <f>IFERROR(MATCH($A1117&amp;"|"&amp;TEXT(_xlfn.MAXIFS(Cadastro!$E$5:$E$243,Cadastro!$A$5:$A$243,$A1117,Cadastro!$E$5:$E$243,"&lt;="&amp;$F1117),"yyyymmdd"),Cadastro!$I$5:$I$243,0),"")</f>
        <v>147</v>
      </c>
      <c r="AC1117" t="str">
        <f>IFERROR(_xlfn.SINGLE(INDEX(Exceções!$D$5:$D$203,MATCH($A1117&amp;"|"&amp;$F1117,Exceções!$F$5:$F$203,0))),"")</f>
        <v/>
      </c>
      <c r="AD1117" t="str">
        <f>IF($AC1117="","",IFERROR(_xlfn.SINGLE(INDEX(Exceções!$E$5:$E$203,MATCH($A1117&amp;"|"&amp;$F1117,Exceções!$F$5:$F$203,0))),""))</f>
        <v/>
      </c>
    </row>
    <row r="1118" spans="1:30" ht="15" hidden="1" customHeight="1" x14ac:dyDescent="0.25">
      <c r="A1118" s="31">
        <v>56012</v>
      </c>
      <c r="B1118" s="17" t="s">
        <v>58</v>
      </c>
      <c r="C1118" s="17" t="str">
        <f>IFERROR(INDEX(Cadastro!$C$5:$C$243,$AB1118),"NÃO INFORMADO")</f>
        <v>MEC</v>
      </c>
      <c r="D1118" s="17" t="str">
        <f>IFERROR(INDEX(Cadastro!$D$5:$D$243,$AB1118),"")</f>
        <v>A</v>
      </c>
      <c r="E1118" s="17" t="str">
        <f>IFERROR(INDEX(Cadastro!$G$5:$G$243,$AB1118),"")</f>
        <v>A</v>
      </c>
      <c r="F1118" s="29">
        <v>46324</v>
      </c>
      <c r="G1118" s="32" t="str">
        <f t="shared" si="102"/>
        <v>qui</v>
      </c>
      <c r="H1118" s="31" t="str">
        <f>IF($L1118=0,"",_xlfn.MINIFS(Dados!$Q:$Q,Dados!$A:$A,$A1118,Dados!$S:$S,$F1118))</f>
        <v/>
      </c>
      <c r="I1118" s="31" t="str">
        <f>IF($H1118="","",_xlfn.MAXIFS(Dados!$R:$R,Dados!$A:$A,$A1118,Dados!$S:$S,$F1118))</f>
        <v/>
      </c>
      <c r="J1118" s="32" t="str">
        <f>IF($D1118&lt;&gt;"Folguista","",IFERROR(INDEX(Parâmetros!$D$52:$G$52,1,MIN(4,MAX(1,$W1118))),""))</f>
        <v/>
      </c>
      <c r="K1118" s="32" t="str">
        <f>IF(OR($AC1118&lt;&gt;"",$Y1118="Folga",$Y1118="Folga trabalhada",$Y1118="Férias (cadastro)",$Y1118="Férias / afastamento",$Y1118="Indeterminado (início da série)"),"",IF(OR($D1118="6x1",$D1118="FF 6x1"),IF(OR(WEEKDAY($F1118,2)=6,WEEKDAY($F1118,2)=7),"6x1 sáb/dom","6x1"),IF($D1118="5x2","5x2",IF($H1118="",IF($D1118="Folguista",$J1118,$E1118),IF(OR($H1118&gt;=Parâmetros!$E$18,$H1118&lt;Parâmetros!$E$19),"C",IF($H1118&lt;Parâmetros!$E$20,"A","B"))))))</f>
        <v>A</v>
      </c>
      <c r="L1118" s="30">
        <f>SUMIFS(Dados!$E:$E,Dados!$A:$A,$A1118,Dados!$S:$S,$F1118)</f>
        <v>0</v>
      </c>
      <c r="M1118" s="30">
        <f>IFERROR(INDEX(Parâmetros!$E$6:$E$11,MATCH($K1118,Parâmetros!$A$6:$A$11,0)),"")</f>
        <v>7.58</v>
      </c>
      <c r="N1118" s="33">
        <f t="shared" si="103"/>
        <v>0</v>
      </c>
      <c r="O1118" s="33">
        <f>Parâmetros!$E$13</f>
        <v>0.8</v>
      </c>
      <c r="P1118" s="32" t="str">
        <f>IF(OR($M1118="",$F1118&gt;Parâmetros!$E$14),"Não","Sim")</f>
        <v>Não</v>
      </c>
      <c r="Q1118" s="32" t="str">
        <f t="shared" si="104"/>
        <v/>
      </c>
      <c r="R1118" s="32" t="str">
        <f t="shared" si="105"/>
        <v/>
      </c>
      <c r="S1118" s="30" t="str">
        <f t="shared" si="106"/>
        <v/>
      </c>
      <c r="T1118" s="32" t="str">
        <f>IF($Q1118&lt;&gt;"Sim","",IF($N1118&gt;Parâmetros!$E$15,"Sim","Não"))</f>
        <v/>
      </c>
      <c r="U1118" s="17" t="str">
        <f t="shared" si="107"/>
        <v>Fora da apuração</v>
      </c>
      <c r="V1118" s="17" t="str">
        <f>IF($AC1118&lt;&gt;"",IF($L1118&gt;0,"ATENÇÃO · apontou em dia de "&amp;LOWER($AC1118)&amp;" cadastrado","Exceção cadastrada · "&amp;$AC1118)&amp;IF($AD1118="",""," · "&amp;$AD1118),IF($E1118="Férias",IF($L1118&gt;0,"ATENÇÃO · apontou estando de férias no cadastro","Férias no cadastro"),IF($Y1118="Férias / afastamento","Afastamento · "&amp;($Z1118+$AA1118-1)&amp;" dias seguidos sem apontamento",IF($Y1118="Folga trabalhada","ATENÇÃO · apontou em dia de folga da escala 5x2",IF($Y1118="Folga",IF(AND($D1118="5x2",OR(WEEKDAY($F1118,2)=6,WEEKDAY($F1118,2)=7)),"Folga de fim de semana da escala 5x2",IF(AND(OR($D1118="6x1",$D1118="FF 6x1"),WEEKDAY($F1118,2)=6,FALSE()),"Folga de fim de semana · apontou no domingo anterior",IF(AND(OR($D1118="6x1",$D1118="FF 6x1"),WEEKDAY($F1118,2)=7,AND($A1118=$A1117,$L1117&gt;0)),"Folga de fim de semana · apontou no sábado",IF(AND(OR($D1118="6x1",$D1118="FF 6x1"),OR(WEEKDAY($F1118,2)=6,WEEKDAY($F1118,2)=7)),"Folga de fim de semana · sem apontamento no sábado nem no domingo","Folga prevista pelo ciclo")))),IF($Y1118="Indeterminado (início da série)","Sem histórico anterior — informe o dia do ciclo no Cadastro",IF($Y1118="Falta de registro",IF(OR(OR($D1118="6x1",$D1118="FF 6x1"),$D1118="5x2"),"FALTA DE REGISTRO · dia útil da escala "&amp;$E1118,"FALTA DE REGISTRO · dia "&amp;$W1118&amp;" de "&amp;IFERROR(INDEX(Parâmetros!$B$39:$B$48,MATCH($E1118,Parâmetros!$A$39:$A$48,0)),99)&amp;" do ciclo"),IF(OR($D1118="6x1",$D1118="FF 6x1"),IF(OR(AND(WEEKDAY($F1118,2)=6,AND($A1118=$A1119,$L1119&gt;0)),AND(WEEKDAY($F1118,2)=7,AND($A1118=$A1117,$L1117&gt;0))),"ATENÇÃO · apontou sábado e domingo no mesmo fim de semana",IF(OR(WEEKDAY($F1118,2)=6,WEEKDAY($F1118,2)=7),"Jornada de fim de semana do 6x1",IF(OR($H1118&gt;=Parâmetros!$E$20,$H1118&lt;Parâmetros!$E$19),"ATENÇÃO · 6x1 apontou fora do horário diurno","Jornada fixa do 6x1"))),IF($D1118="5x2","Jornada fixa do 5x2",IF($D1118="Folguista",IF($J1118=$K1118,"Evidência confirma sequência","DIVERGE · sequência "&amp;$J1118&amp;" × evidência "&amp;$K1118),IF($K1118=$E1118,"Evidência confirma cadastro","DIVERGE · cadastro "&amp;$E1118&amp;" × evidência "&amp;$K1118)))))))))))</f>
        <v>FALTA DE REGISTRO · dia 3 de 5 do ciclo</v>
      </c>
      <c r="W1118" s="34">
        <f>IF(OR(OR($D1118="6x1",$D1118="FF 6x1"),$D1118="5x2"),"",IF($AB1118&lt;&gt;$AB1117,IF(IFERROR(INDEX(Cadastro!$F$5:$F$243,$AB1118),"")="",IF($L1118&gt;0,1,0),IF(IFERROR(INDEX(Cadastro!$F$5:$F$243,$AB1118),"")&lt;=IFERROR(INDEX(Parâmetros!$B$39:$B$48,MATCH($E1118,Parâmetros!$A$39:$A$48,0)),99),IFERROR(INDEX(Cadastro!$F$5:$F$243,$AB1118),""),0)),IF($L1118&gt;0,IF(N($X1117)&gt;0,1,N($W1117)+1),IF(AND($L1118=0,OR(N($W1117)&gt;=IFERROR(INDEX(Parâmetros!$B$39:$B$48,MATCH($E1118,Parâmetros!$A$39:$A$48,0)),99),AND(N($X1117)&gt;0,N($X1117)&lt;IFERROR(INDEX(Parâmetros!$C$39:$C$48,MATCH($E1118,Parâmetros!$A$39:$A$48,0)),0)))),0,N($W1117)+1))))</f>
        <v>3</v>
      </c>
      <c r="X1118" s="34">
        <f>IF(OR(OR($D1118="6x1",$D1118="FF 6x1"),$D1118="5x2"),"",IF($AB1118&lt;&gt;$AB1117,IF(IFERROR(INDEX(Cadastro!$F$5:$F$243,$AB1118),"")="",0,IF(IFERROR(INDEX(Cadastro!$F$5:$F$243,$AB1118),"")&gt;IFERROR(INDEX(Parâmetros!$B$39:$B$48,MATCH($E1118,Parâmetros!$A$39:$A$48,0)),99),IFERROR(INDEX(Cadastro!$F$5:$F$243,$AB1118),"")-IFERROR(INDEX(Parâmetros!$B$39:$B$48,MATCH($E1118,Parâmetros!$A$39:$A$48,0)),99),0)),IF(AND($L1118=0,OR(N($W1117)&gt;=IFERROR(INDEX(Parâmetros!$B$39:$B$48,MATCH($E1118,Parâmetros!$A$39:$A$48,0)),99),AND(N($X1117)&gt;0,N($X1117)&lt;IFERROR(INDEX(Parâmetros!$C$39:$C$48,MATCH($E1118,Parâmetros!$A$39:$A$48,0)),0)))),N($X1117)+1,0)))</f>
        <v>0</v>
      </c>
      <c r="Y1118" t="str">
        <f>IF($AC1118&lt;&gt;"",IF($L1118&gt;0,$AC1118&amp;" · com apontamento",$AC1118),IF($E1118="Férias",IF($L1118&gt;0,"Férias · com apontamento","Férias (cadastro)"),IF(($Z1118+$AA1118-1)&gt;Parâmetros!$E$16,"Férias / afastamento",IF(AND($D1118="5x2",OR(WEEKDAY($F1118,2)=6,WEEKDAY($F1118,2)=7)),IF($L1118&gt;0,"Folga trabalhada","Folga"),IF($L1118&gt;0,"Trabalhado",IF(OR(OR($D1118="6x1",$D1118="FF 6x1"),$D1118="5x2"),IF(AND(OR($D1118="6x1",$D1118="FF 6x1"),OR(WEEKDAY($F1118,2)=6,WEEKDAY($F1118,2)=7)),"Folga","Falta de registro"),IF(AND($AB1118&lt;&gt;$AB1117,IFERROR(INDEX(Cadastro!$F$5:$F$243,$AB1118),"")=""),"Indeterminado (início da série)",IF($X1118&gt;0,"Folga","Falta de registro"))))))))</f>
        <v>Falta de registro</v>
      </c>
      <c r="Z1118" s="34">
        <f>IF(OR($L1118&gt;0,$F1118&gt;Parâmetros!$E$14),0,IF($A1118&lt;&gt;$A1117,1,N($Z1117)+1))</f>
        <v>0</v>
      </c>
      <c r="AA1118" s="34">
        <f>IF(OR($L1118&gt;0,$F1118&gt;Parâmetros!$E$14),0,IF(OR($A1118&lt;&gt;$A1119,$F1119&gt;Parâmetros!$E$14),1,N($AA1119)+1))</f>
        <v>0</v>
      </c>
      <c r="AB1118" s="31">
        <f>IFERROR(MATCH($A1118&amp;"|"&amp;TEXT(_xlfn.MAXIFS(Cadastro!$E$5:$E$243,Cadastro!$A$5:$A$243,$A1118,Cadastro!$E$5:$E$243,"&lt;="&amp;$F1118),"yyyymmdd"),Cadastro!$I$5:$I$243,0),"")</f>
        <v>147</v>
      </c>
      <c r="AC1118" t="str">
        <f>IFERROR(_xlfn.SINGLE(INDEX(Exceções!$D$5:$D$203,MATCH($A1118&amp;"|"&amp;$F1118,Exceções!$F$5:$F$203,0))),"")</f>
        <v/>
      </c>
      <c r="AD1118" t="str">
        <f>IF($AC1118="","",IFERROR(_xlfn.SINGLE(INDEX(Exceções!$E$5:$E$203,MATCH($A1118&amp;"|"&amp;$F1118,Exceções!$F$5:$F$203,0))),""))</f>
        <v/>
      </c>
    </row>
    <row r="1119" spans="1:30" ht="15" hidden="1" customHeight="1" x14ac:dyDescent="0.25">
      <c r="A1119" s="31">
        <v>56012</v>
      </c>
      <c r="B1119" s="17" t="s">
        <v>58</v>
      </c>
      <c r="C1119" s="17" t="str">
        <f>IFERROR(INDEX(Cadastro!$C$5:$C$243,$AB1119),"NÃO INFORMADO")</f>
        <v>MEC</v>
      </c>
      <c r="D1119" s="17" t="str">
        <f>IFERROR(INDEX(Cadastro!$D$5:$D$243,$AB1119),"")</f>
        <v>A</v>
      </c>
      <c r="E1119" s="17" t="str">
        <f>IFERROR(INDEX(Cadastro!$G$5:$G$243,$AB1119),"")</f>
        <v>A</v>
      </c>
      <c r="F1119" s="29">
        <v>46325</v>
      </c>
      <c r="G1119" s="32" t="str">
        <f t="shared" si="102"/>
        <v>sex</v>
      </c>
      <c r="H1119" s="31" t="str">
        <f>IF($L1119=0,"",_xlfn.MINIFS(Dados!$Q:$Q,Dados!$A:$A,$A1119,Dados!$S:$S,$F1119))</f>
        <v/>
      </c>
      <c r="I1119" s="31" t="str">
        <f>IF($H1119="","",_xlfn.MAXIFS(Dados!$R:$R,Dados!$A:$A,$A1119,Dados!$S:$S,$F1119))</f>
        <v/>
      </c>
      <c r="J1119" s="32" t="str">
        <f>IF($D1119&lt;&gt;"Folguista","",IFERROR(INDEX(Parâmetros!$D$52:$G$52,1,MIN(4,MAX(1,$W1119))),""))</f>
        <v/>
      </c>
      <c r="K1119" s="32" t="str">
        <f>IF(OR($AC1119&lt;&gt;"",$Y1119="Folga",$Y1119="Folga trabalhada",$Y1119="Férias (cadastro)",$Y1119="Férias / afastamento",$Y1119="Indeterminado (início da série)"),"",IF(OR($D1119="6x1",$D1119="FF 6x1"),IF(OR(WEEKDAY($F1119,2)=6,WEEKDAY($F1119,2)=7),"6x1 sáb/dom","6x1"),IF($D1119="5x2","5x2",IF($H1119="",IF($D1119="Folguista",$J1119,$E1119),IF(OR($H1119&gt;=Parâmetros!$E$18,$H1119&lt;Parâmetros!$E$19),"C",IF($H1119&lt;Parâmetros!$E$20,"A","B"))))))</f>
        <v>A</v>
      </c>
      <c r="L1119" s="30">
        <f>SUMIFS(Dados!$E:$E,Dados!$A:$A,$A1119,Dados!$S:$S,$F1119)</f>
        <v>0</v>
      </c>
      <c r="M1119" s="30">
        <f>IFERROR(INDEX(Parâmetros!$E$6:$E$11,MATCH($K1119,Parâmetros!$A$6:$A$11,0)),"")</f>
        <v>7.58</v>
      </c>
      <c r="N1119" s="33">
        <f t="shared" si="103"/>
        <v>0</v>
      </c>
      <c r="O1119" s="33">
        <f>Parâmetros!$E$13</f>
        <v>0.8</v>
      </c>
      <c r="P1119" s="32" t="str">
        <f>IF(OR($M1119="",$F1119&gt;Parâmetros!$E$14),"Não","Sim")</f>
        <v>Não</v>
      </c>
      <c r="Q1119" s="32" t="str">
        <f t="shared" si="104"/>
        <v/>
      </c>
      <c r="R1119" s="32" t="str">
        <f t="shared" si="105"/>
        <v/>
      </c>
      <c r="S1119" s="30" t="str">
        <f t="shared" si="106"/>
        <v/>
      </c>
      <c r="T1119" s="32" t="str">
        <f>IF($Q1119&lt;&gt;"Sim","",IF($N1119&gt;Parâmetros!$E$15,"Sim","Não"))</f>
        <v/>
      </c>
      <c r="U1119" s="17" t="str">
        <f t="shared" si="107"/>
        <v>Fora da apuração</v>
      </c>
      <c r="V1119" s="17" t="str">
        <f>IF($AC1119&lt;&gt;"",IF($L1119&gt;0,"ATENÇÃO · apontou em dia de "&amp;LOWER($AC1119)&amp;" cadastrado","Exceção cadastrada · "&amp;$AC1119)&amp;IF($AD1119="",""," · "&amp;$AD1119),IF($E1119="Férias",IF($L1119&gt;0,"ATENÇÃO · apontou estando de férias no cadastro","Férias no cadastro"),IF($Y1119="Férias / afastamento","Afastamento · "&amp;($Z1119+$AA1119-1)&amp;" dias seguidos sem apontamento",IF($Y1119="Folga trabalhada","ATENÇÃO · apontou em dia de folga da escala 5x2",IF($Y1119="Folga",IF(AND($D1119="5x2",OR(WEEKDAY($F1119,2)=6,WEEKDAY($F1119,2)=7)),"Folga de fim de semana da escala 5x2",IF(AND(OR($D1119="6x1",$D1119="FF 6x1"),WEEKDAY($F1119,2)=6,FALSE()),"Folga de fim de semana · apontou no domingo anterior",IF(AND(OR($D1119="6x1",$D1119="FF 6x1"),WEEKDAY($F1119,2)=7,AND($A1119=$A1118,$L1118&gt;0)),"Folga de fim de semana · apontou no sábado",IF(AND(OR($D1119="6x1",$D1119="FF 6x1"),OR(WEEKDAY($F1119,2)=6,WEEKDAY($F1119,2)=7)),"Folga de fim de semana · sem apontamento no sábado nem no domingo","Folga prevista pelo ciclo")))),IF($Y1119="Indeterminado (início da série)","Sem histórico anterior — informe o dia do ciclo no Cadastro",IF($Y1119="Falta de registro",IF(OR(OR($D1119="6x1",$D1119="FF 6x1"),$D1119="5x2"),"FALTA DE REGISTRO · dia útil da escala "&amp;$E1119,"FALTA DE REGISTRO · dia "&amp;$W1119&amp;" de "&amp;IFERROR(INDEX(Parâmetros!$B$39:$B$48,MATCH($E1119,Parâmetros!$A$39:$A$48,0)),99)&amp;" do ciclo"),IF(OR($D1119="6x1",$D1119="FF 6x1"),IF(OR(AND(WEEKDAY($F1119,2)=6,AND($A1119=$A1120,$L1120&gt;0)),AND(WEEKDAY($F1119,2)=7,AND($A1119=$A1118,$L1118&gt;0))),"ATENÇÃO · apontou sábado e domingo no mesmo fim de semana",IF(OR(WEEKDAY($F1119,2)=6,WEEKDAY($F1119,2)=7),"Jornada de fim de semana do 6x1",IF(OR($H1119&gt;=Parâmetros!$E$20,$H1119&lt;Parâmetros!$E$19),"ATENÇÃO · 6x1 apontou fora do horário diurno","Jornada fixa do 6x1"))),IF($D1119="5x2","Jornada fixa do 5x2",IF($D1119="Folguista",IF($J1119=$K1119,"Evidência confirma sequência","DIVERGE · sequência "&amp;$J1119&amp;" × evidência "&amp;$K1119),IF($K1119=$E1119,"Evidência confirma cadastro","DIVERGE · cadastro "&amp;$E1119&amp;" × evidência "&amp;$K1119)))))))))))</f>
        <v>FALTA DE REGISTRO · dia 4 de 5 do ciclo</v>
      </c>
      <c r="W1119" s="34">
        <f>IF(OR(OR($D1119="6x1",$D1119="FF 6x1"),$D1119="5x2"),"",IF($AB1119&lt;&gt;$AB1118,IF(IFERROR(INDEX(Cadastro!$F$5:$F$243,$AB1119),"")="",IF($L1119&gt;0,1,0),IF(IFERROR(INDEX(Cadastro!$F$5:$F$243,$AB1119),"")&lt;=IFERROR(INDEX(Parâmetros!$B$39:$B$48,MATCH($E1119,Parâmetros!$A$39:$A$48,0)),99),IFERROR(INDEX(Cadastro!$F$5:$F$243,$AB1119),""),0)),IF($L1119&gt;0,IF(N($X1118)&gt;0,1,N($W1118)+1),IF(AND($L1119=0,OR(N($W1118)&gt;=IFERROR(INDEX(Parâmetros!$B$39:$B$48,MATCH($E1119,Parâmetros!$A$39:$A$48,0)),99),AND(N($X1118)&gt;0,N($X1118)&lt;IFERROR(INDEX(Parâmetros!$C$39:$C$48,MATCH($E1119,Parâmetros!$A$39:$A$48,0)),0)))),0,N($W1118)+1))))</f>
        <v>4</v>
      </c>
      <c r="X1119" s="34">
        <f>IF(OR(OR($D1119="6x1",$D1119="FF 6x1"),$D1119="5x2"),"",IF($AB1119&lt;&gt;$AB1118,IF(IFERROR(INDEX(Cadastro!$F$5:$F$243,$AB1119),"")="",0,IF(IFERROR(INDEX(Cadastro!$F$5:$F$243,$AB1119),"")&gt;IFERROR(INDEX(Parâmetros!$B$39:$B$48,MATCH($E1119,Parâmetros!$A$39:$A$48,0)),99),IFERROR(INDEX(Cadastro!$F$5:$F$243,$AB1119),"")-IFERROR(INDEX(Parâmetros!$B$39:$B$48,MATCH($E1119,Parâmetros!$A$39:$A$48,0)),99),0)),IF(AND($L1119=0,OR(N($W1118)&gt;=IFERROR(INDEX(Parâmetros!$B$39:$B$48,MATCH($E1119,Parâmetros!$A$39:$A$48,0)),99),AND(N($X1118)&gt;0,N($X1118)&lt;IFERROR(INDEX(Parâmetros!$C$39:$C$48,MATCH($E1119,Parâmetros!$A$39:$A$48,0)),0)))),N($X1118)+1,0)))</f>
        <v>0</v>
      </c>
      <c r="Y1119" t="str">
        <f>IF($AC1119&lt;&gt;"",IF($L1119&gt;0,$AC1119&amp;" · com apontamento",$AC1119),IF($E1119="Férias",IF($L1119&gt;0,"Férias · com apontamento","Férias (cadastro)"),IF(($Z1119+$AA1119-1)&gt;Parâmetros!$E$16,"Férias / afastamento",IF(AND($D1119="5x2",OR(WEEKDAY($F1119,2)=6,WEEKDAY($F1119,2)=7)),IF($L1119&gt;0,"Folga trabalhada","Folga"),IF($L1119&gt;0,"Trabalhado",IF(OR(OR($D1119="6x1",$D1119="FF 6x1"),$D1119="5x2"),IF(AND(OR($D1119="6x1",$D1119="FF 6x1"),OR(WEEKDAY($F1119,2)=6,WEEKDAY($F1119,2)=7)),"Folga","Falta de registro"),IF(AND($AB1119&lt;&gt;$AB1118,IFERROR(INDEX(Cadastro!$F$5:$F$243,$AB1119),"")=""),"Indeterminado (início da série)",IF($X1119&gt;0,"Folga","Falta de registro"))))))))</f>
        <v>Falta de registro</v>
      </c>
      <c r="Z1119" s="34">
        <f>IF(OR($L1119&gt;0,$F1119&gt;Parâmetros!$E$14),0,IF($A1119&lt;&gt;$A1118,1,N($Z1118)+1))</f>
        <v>0</v>
      </c>
      <c r="AA1119" s="34">
        <f>IF(OR($L1119&gt;0,$F1119&gt;Parâmetros!$E$14),0,IF(OR($A1119&lt;&gt;$A1120,$F1120&gt;Parâmetros!$E$14),1,N($AA1120)+1))</f>
        <v>0</v>
      </c>
      <c r="AB1119" s="31">
        <f>IFERROR(MATCH($A1119&amp;"|"&amp;TEXT(_xlfn.MAXIFS(Cadastro!$E$5:$E$243,Cadastro!$A$5:$A$243,$A1119,Cadastro!$E$5:$E$243,"&lt;="&amp;$F1119),"yyyymmdd"),Cadastro!$I$5:$I$243,0),"")</f>
        <v>147</v>
      </c>
      <c r="AC1119" t="str">
        <f>IFERROR(_xlfn.SINGLE(INDEX(Exceções!$D$5:$D$203,MATCH($A1119&amp;"|"&amp;$F1119,Exceções!$F$5:$F$203,0))),"")</f>
        <v/>
      </c>
      <c r="AD1119" t="str">
        <f>IF($AC1119="","",IFERROR(_xlfn.SINGLE(INDEX(Exceções!$E$5:$E$203,MATCH($A1119&amp;"|"&amp;$F1119,Exceções!$F$5:$F$203,0))),""))</f>
        <v/>
      </c>
    </row>
    <row r="1120" spans="1:30" ht="15" hidden="1" customHeight="1" x14ac:dyDescent="0.25">
      <c r="A1120" s="31">
        <v>56012</v>
      </c>
      <c r="B1120" s="17" t="s">
        <v>58</v>
      </c>
      <c r="C1120" s="17" t="str">
        <f>IFERROR(INDEX(Cadastro!$C$5:$C$243,$AB1120),"NÃO INFORMADO")</f>
        <v>MEC</v>
      </c>
      <c r="D1120" s="17" t="str">
        <f>IFERROR(INDEX(Cadastro!$D$5:$D$243,$AB1120),"")</f>
        <v>A</v>
      </c>
      <c r="E1120" s="17" t="str">
        <f>IFERROR(INDEX(Cadastro!$G$5:$G$243,$AB1120),"")</f>
        <v>A</v>
      </c>
      <c r="F1120" s="29">
        <v>46326</v>
      </c>
      <c r="G1120" s="32" t="str">
        <f t="shared" si="102"/>
        <v>sáb</v>
      </c>
      <c r="H1120" s="31" t="str">
        <f>IF($L1120=0,"",_xlfn.MINIFS(Dados!$Q:$Q,Dados!$A:$A,$A1120,Dados!$S:$S,$F1120))</f>
        <v/>
      </c>
      <c r="I1120" s="31" t="str">
        <f>IF($H1120="","",_xlfn.MAXIFS(Dados!$R:$R,Dados!$A:$A,$A1120,Dados!$S:$S,$F1120))</f>
        <v/>
      </c>
      <c r="J1120" s="32" t="str">
        <f>IF($D1120&lt;&gt;"Folguista","",IFERROR(INDEX(Parâmetros!$D$52:$G$52,1,MIN(4,MAX(1,$W1120))),""))</f>
        <v/>
      </c>
      <c r="K1120" s="32" t="str">
        <f>IF(OR($AC1120&lt;&gt;"",$Y1120="Folga",$Y1120="Folga trabalhada",$Y1120="Férias (cadastro)",$Y1120="Férias / afastamento",$Y1120="Indeterminado (início da série)"),"",IF(OR($D1120="6x1",$D1120="FF 6x1"),IF(OR(WEEKDAY($F1120,2)=6,WEEKDAY($F1120,2)=7),"6x1 sáb/dom","6x1"),IF($D1120="5x2","5x2",IF($H1120="",IF($D1120="Folguista",$J1120,$E1120),IF(OR($H1120&gt;=Parâmetros!$E$18,$H1120&lt;Parâmetros!$E$19),"C",IF($H1120&lt;Parâmetros!$E$20,"A","B"))))))</f>
        <v>A</v>
      </c>
      <c r="L1120" s="30">
        <f>SUMIFS(Dados!$E:$E,Dados!$A:$A,$A1120,Dados!$S:$S,$F1120)</f>
        <v>0</v>
      </c>
      <c r="M1120" s="30">
        <f>IFERROR(INDEX(Parâmetros!$E$6:$E$11,MATCH($K1120,Parâmetros!$A$6:$A$11,0)),"")</f>
        <v>7.58</v>
      </c>
      <c r="N1120" s="33">
        <f t="shared" si="103"/>
        <v>0</v>
      </c>
      <c r="O1120" s="33">
        <f>Parâmetros!$E$13</f>
        <v>0.8</v>
      </c>
      <c r="P1120" s="32" t="str">
        <f>IF(OR($M1120="",$F1120&gt;Parâmetros!$E$14),"Não","Sim")</f>
        <v>Não</v>
      </c>
      <c r="Q1120" s="32" t="str">
        <f t="shared" si="104"/>
        <v/>
      </c>
      <c r="R1120" s="32" t="str">
        <f t="shared" si="105"/>
        <v/>
      </c>
      <c r="S1120" s="30" t="str">
        <f t="shared" si="106"/>
        <v/>
      </c>
      <c r="T1120" s="32" t="str">
        <f>IF($Q1120&lt;&gt;"Sim","",IF($N1120&gt;Parâmetros!$E$15,"Sim","Não"))</f>
        <v/>
      </c>
      <c r="U1120" s="17" t="str">
        <f t="shared" si="107"/>
        <v>Fora da apuração</v>
      </c>
      <c r="V1120" s="17" t="str">
        <f>IF($AC1120&lt;&gt;"",IF($L1120&gt;0,"ATENÇÃO · apontou em dia de "&amp;LOWER($AC1120)&amp;" cadastrado","Exceção cadastrada · "&amp;$AC1120)&amp;IF($AD1120="",""," · "&amp;$AD1120),IF($E1120="Férias",IF($L1120&gt;0,"ATENÇÃO · apontou estando de férias no cadastro","Férias no cadastro"),IF($Y1120="Férias / afastamento","Afastamento · "&amp;($Z1120+$AA1120-1)&amp;" dias seguidos sem apontamento",IF($Y1120="Folga trabalhada","ATENÇÃO · apontou em dia de folga da escala 5x2",IF($Y1120="Folga",IF(AND($D1120="5x2",OR(WEEKDAY($F1120,2)=6,WEEKDAY($F1120,2)=7)),"Folga de fim de semana da escala 5x2",IF(AND(OR($D1120="6x1",$D1120="FF 6x1"),WEEKDAY($F1120,2)=6,FALSE()),"Folga de fim de semana · apontou no domingo anterior",IF(AND(OR($D1120="6x1",$D1120="FF 6x1"),WEEKDAY($F1120,2)=7,AND($A1120=$A1119,$L1119&gt;0)),"Folga de fim de semana · apontou no sábado",IF(AND(OR($D1120="6x1",$D1120="FF 6x1"),OR(WEEKDAY($F1120,2)=6,WEEKDAY($F1120,2)=7)),"Folga de fim de semana · sem apontamento no sábado nem no domingo","Folga prevista pelo ciclo")))),IF($Y1120="Indeterminado (início da série)","Sem histórico anterior — informe o dia do ciclo no Cadastro",IF($Y1120="Falta de registro",IF(OR(OR($D1120="6x1",$D1120="FF 6x1"),$D1120="5x2"),"FALTA DE REGISTRO · dia útil da escala "&amp;$E1120,"FALTA DE REGISTRO · dia "&amp;$W1120&amp;" de "&amp;IFERROR(INDEX(Parâmetros!$B$39:$B$48,MATCH($E1120,Parâmetros!$A$39:$A$48,0)),99)&amp;" do ciclo"),IF(OR($D1120="6x1",$D1120="FF 6x1"),IF(OR(AND(WEEKDAY($F1120,2)=6,AND($A1120=$A1121,$L1121&gt;0)),AND(WEEKDAY($F1120,2)=7,AND($A1120=$A1119,$L1119&gt;0))),"ATENÇÃO · apontou sábado e domingo no mesmo fim de semana",IF(OR(WEEKDAY($F1120,2)=6,WEEKDAY($F1120,2)=7),"Jornada de fim de semana do 6x1",IF(OR($H1120&gt;=Parâmetros!$E$20,$H1120&lt;Parâmetros!$E$19),"ATENÇÃO · 6x1 apontou fora do horário diurno","Jornada fixa do 6x1"))),IF($D1120="5x2","Jornada fixa do 5x2",IF($D1120="Folguista",IF($J1120=$K1120,"Evidência confirma sequência","DIVERGE · sequência "&amp;$J1120&amp;" × evidência "&amp;$K1120),IF($K1120=$E1120,"Evidência confirma cadastro","DIVERGE · cadastro "&amp;$E1120&amp;" × evidência "&amp;$K1120)))))))))))</f>
        <v>FALTA DE REGISTRO · dia 5 de 5 do ciclo</v>
      </c>
      <c r="W1120" s="34">
        <f>IF(OR(OR($D1120="6x1",$D1120="FF 6x1"),$D1120="5x2"),"",IF($AB1120&lt;&gt;$AB1119,IF(IFERROR(INDEX(Cadastro!$F$5:$F$243,$AB1120),"")="",IF($L1120&gt;0,1,0),IF(IFERROR(INDEX(Cadastro!$F$5:$F$243,$AB1120),"")&lt;=IFERROR(INDEX(Parâmetros!$B$39:$B$48,MATCH($E1120,Parâmetros!$A$39:$A$48,0)),99),IFERROR(INDEX(Cadastro!$F$5:$F$243,$AB1120),""),0)),IF($L1120&gt;0,IF(N($X1119)&gt;0,1,N($W1119)+1),IF(AND($L1120=0,OR(N($W1119)&gt;=IFERROR(INDEX(Parâmetros!$B$39:$B$48,MATCH($E1120,Parâmetros!$A$39:$A$48,0)),99),AND(N($X1119)&gt;0,N($X1119)&lt;IFERROR(INDEX(Parâmetros!$C$39:$C$48,MATCH($E1120,Parâmetros!$A$39:$A$48,0)),0)))),0,N($W1119)+1))))</f>
        <v>5</v>
      </c>
      <c r="X1120" s="34">
        <f>IF(OR(OR($D1120="6x1",$D1120="FF 6x1"),$D1120="5x2"),"",IF($AB1120&lt;&gt;$AB1119,IF(IFERROR(INDEX(Cadastro!$F$5:$F$243,$AB1120),"")="",0,IF(IFERROR(INDEX(Cadastro!$F$5:$F$243,$AB1120),"")&gt;IFERROR(INDEX(Parâmetros!$B$39:$B$48,MATCH($E1120,Parâmetros!$A$39:$A$48,0)),99),IFERROR(INDEX(Cadastro!$F$5:$F$243,$AB1120),"")-IFERROR(INDEX(Parâmetros!$B$39:$B$48,MATCH($E1120,Parâmetros!$A$39:$A$48,0)),99),0)),IF(AND($L1120=0,OR(N($W1119)&gt;=IFERROR(INDEX(Parâmetros!$B$39:$B$48,MATCH($E1120,Parâmetros!$A$39:$A$48,0)),99),AND(N($X1119)&gt;0,N($X1119)&lt;IFERROR(INDEX(Parâmetros!$C$39:$C$48,MATCH($E1120,Parâmetros!$A$39:$A$48,0)),0)))),N($X1119)+1,0)))</f>
        <v>0</v>
      </c>
      <c r="Y1120" t="str">
        <f>IF($AC1120&lt;&gt;"",IF($L1120&gt;0,$AC1120&amp;" · com apontamento",$AC1120),IF($E1120="Férias",IF($L1120&gt;0,"Férias · com apontamento","Férias (cadastro)"),IF(($Z1120+$AA1120-1)&gt;Parâmetros!$E$16,"Férias / afastamento",IF(AND($D1120="5x2",OR(WEEKDAY($F1120,2)=6,WEEKDAY($F1120,2)=7)),IF($L1120&gt;0,"Folga trabalhada","Folga"),IF($L1120&gt;0,"Trabalhado",IF(OR(OR($D1120="6x1",$D1120="FF 6x1"),$D1120="5x2"),IF(AND(OR($D1120="6x1",$D1120="FF 6x1"),OR(WEEKDAY($F1120,2)=6,WEEKDAY($F1120,2)=7)),"Folga","Falta de registro"),IF(AND($AB1120&lt;&gt;$AB1119,IFERROR(INDEX(Cadastro!$F$5:$F$243,$AB1120),"")=""),"Indeterminado (início da série)",IF($X1120&gt;0,"Folga","Falta de registro"))))))))</f>
        <v>Falta de registro</v>
      </c>
      <c r="Z1120" s="34">
        <f>IF(OR($L1120&gt;0,$F1120&gt;Parâmetros!$E$14),0,IF($A1120&lt;&gt;$A1119,1,N($Z1119)+1))</f>
        <v>0</v>
      </c>
      <c r="AA1120" s="34">
        <f>IF(OR($L1120&gt;0,$F1120&gt;Parâmetros!$E$14),0,IF(OR($A1120&lt;&gt;$A1121,$F1121&gt;Parâmetros!$E$14),1,N($AA1121)+1))</f>
        <v>0</v>
      </c>
      <c r="AB1120" s="31">
        <f>IFERROR(MATCH($A1120&amp;"|"&amp;TEXT(_xlfn.MAXIFS(Cadastro!$E$5:$E$243,Cadastro!$A$5:$A$243,$A1120,Cadastro!$E$5:$E$243,"&lt;="&amp;$F1120),"yyyymmdd"),Cadastro!$I$5:$I$243,0),"")</f>
        <v>147</v>
      </c>
      <c r="AC1120" t="str">
        <f>IFERROR(_xlfn.SINGLE(INDEX(Exceções!$D$5:$D$203,MATCH($A1120&amp;"|"&amp;$F1120,Exceções!$F$5:$F$203,0))),"")</f>
        <v/>
      </c>
      <c r="AD1120" t="str">
        <f>IF($AC1120="","",IFERROR(_xlfn.SINGLE(INDEX(Exceções!$E$5:$E$203,MATCH($A1120&amp;"|"&amp;$F1120,Exceções!$F$5:$F$203,0))),""))</f>
        <v/>
      </c>
    </row>
    <row r="1121" spans="1:30" ht="15" hidden="1" customHeight="1" x14ac:dyDescent="0.25">
      <c r="A1121" s="31">
        <v>56012</v>
      </c>
      <c r="B1121" s="17" t="s">
        <v>58</v>
      </c>
      <c r="C1121" s="17" t="str">
        <f>IFERROR(INDEX(Cadastro!$C$5:$C$243,$AB1121),"NÃO INFORMADO")</f>
        <v>MEC</v>
      </c>
      <c r="D1121" s="17" t="str">
        <f>IFERROR(INDEX(Cadastro!$D$5:$D$243,$AB1121),"")</f>
        <v>A</v>
      </c>
      <c r="E1121" s="17" t="str">
        <f>IFERROR(INDEX(Cadastro!$G$5:$G$243,$AB1121),"")</f>
        <v>A</v>
      </c>
      <c r="F1121" s="29">
        <v>46327</v>
      </c>
      <c r="G1121" s="32" t="str">
        <f t="shared" si="102"/>
        <v>dom</v>
      </c>
      <c r="H1121" s="31" t="str">
        <f>IF($L1121=0,"",_xlfn.MINIFS(Dados!$Q:$Q,Dados!$A:$A,$A1121,Dados!$S:$S,$F1121))</f>
        <v/>
      </c>
      <c r="I1121" s="31" t="str">
        <f>IF($H1121="","",_xlfn.MAXIFS(Dados!$R:$R,Dados!$A:$A,$A1121,Dados!$S:$S,$F1121))</f>
        <v/>
      </c>
      <c r="J1121" s="32" t="str">
        <f>IF($D1121&lt;&gt;"Folguista","",IFERROR(INDEX(Parâmetros!$D$52:$G$52,1,MIN(4,MAX(1,$W1121))),""))</f>
        <v/>
      </c>
      <c r="K1121" s="32" t="str">
        <f>IF(OR($AC1121&lt;&gt;"",$Y1121="Folga",$Y1121="Folga trabalhada",$Y1121="Férias (cadastro)",$Y1121="Férias / afastamento",$Y1121="Indeterminado (início da série)"),"",IF(OR($D1121="6x1",$D1121="FF 6x1"),IF(OR(WEEKDAY($F1121,2)=6,WEEKDAY($F1121,2)=7),"6x1 sáb/dom","6x1"),IF($D1121="5x2","5x2",IF($H1121="",IF($D1121="Folguista",$J1121,$E1121),IF(OR($H1121&gt;=Parâmetros!$E$18,$H1121&lt;Parâmetros!$E$19),"C",IF($H1121&lt;Parâmetros!$E$20,"A","B"))))))</f>
        <v/>
      </c>
      <c r="L1121" s="30">
        <f>SUMIFS(Dados!$E:$E,Dados!$A:$A,$A1121,Dados!$S:$S,$F1121)</f>
        <v>0</v>
      </c>
      <c r="M1121" s="30" t="str">
        <f>IFERROR(INDEX(Parâmetros!$E$6:$E$11,MATCH($K1121,Parâmetros!$A$6:$A$11,0)),"")</f>
        <v/>
      </c>
      <c r="N1121" s="33" t="str">
        <f t="shared" si="103"/>
        <v/>
      </c>
      <c r="O1121" s="33">
        <f>Parâmetros!$E$13</f>
        <v>0.8</v>
      </c>
      <c r="P1121" s="32" t="str">
        <f>IF(OR($M1121="",$F1121&gt;Parâmetros!$E$14),"Não","Sim")</f>
        <v>Não</v>
      </c>
      <c r="Q1121" s="32" t="str">
        <f t="shared" si="104"/>
        <v/>
      </c>
      <c r="R1121" s="32" t="str">
        <f t="shared" si="105"/>
        <v/>
      </c>
      <c r="S1121" s="30" t="str">
        <f t="shared" si="106"/>
        <v/>
      </c>
      <c r="T1121" s="32" t="str">
        <f>IF($Q1121&lt;&gt;"Sim","",IF($N1121&gt;Parâmetros!$E$15,"Sim","Não"))</f>
        <v/>
      </c>
      <c r="U1121" s="17" t="str">
        <f t="shared" si="107"/>
        <v>Folga</v>
      </c>
      <c r="V1121" s="17" t="str">
        <f>IF($AC1121&lt;&gt;"",IF($L1121&gt;0,"ATENÇÃO · apontou em dia de "&amp;LOWER($AC1121)&amp;" cadastrado","Exceção cadastrada · "&amp;$AC1121)&amp;IF($AD1121="",""," · "&amp;$AD1121),IF($E1121="Férias",IF($L1121&gt;0,"ATENÇÃO · apontou estando de férias no cadastro","Férias no cadastro"),IF($Y1121="Férias / afastamento","Afastamento · "&amp;($Z1121+$AA1121-1)&amp;" dias seguidos sem apontamento",IF($Y1121="Folga trabalhada","ATENÇÃO · apontou em dia de folga da escala 5x2",IF($Y1121="Folga",IF(AND($D1121="5x2",OR(WEEKDAY($F1121,2)=6,WEEKDAY($F1121,2)=7)),"Folga de fim de semana da escala 5x2",IF(AND(OR($D1121="6x1",$D1121="FF 6x1"),WEEKDAY($F1121,2)=6,FALSE()),"Folga de fim de semana · apontou no domingo anterior",IF(AND(OR($D1121="6x1",$D1121="FF 6x1"),WEEKDAY($F1121,2)=7,AND($A1121=$A1120,$L1120&gt;0)),"Folga de fim de semana · apontou no sábado",IF(AND(OR($D1121="6x1",$D1121="FF 6x1"),OR(WEEKDAY($F1121,2)=6,WEEKDAY($F1121,2)=7)),"Folga de fim de semana · sem apontamento no sábado nem no domingo","Folga prevista pelo ciclo")))),IF($Y1121="Indeterminado (início da série)","Sem histórico anterior — informe o dia do ciclo no Cadastro",IF($Y1121="Falta de registro",IF(OR(OR($D1121="6x1",$D1121="FF 6x1"),$D1121="5x2"),"FALTA DE REGISTRO · dia útil da escala "&amp;$E1121,"FALTA DE REGISTRO · dia "&amp;$W1121&amp;" de "&amp;IFERROR(INDEX(Parâmetros!$B$39:$B$48,MATCH($E1121,Parâmetros!$A$39:$A$48,0)),99)&amp;" do ciclo"),IF(OR($D1121="6x1",$D1121="FF 6x1"),IF(OR(AND(WEEKDAY($F1121,2)=6,AND($A1121=$A1122,$L1122&gt;0)),AND(WEEKDAY($F1121,2)=7,AND($A1121=$A1120,$L1120&gt;0))),"ATENÇÃO · apontou sábado e domingo no mesmo fim de semana",IF(OR(WEEKDAY($F1121,2)=6,WEEKDAY($F1121,2)=7),"Jornada de fim de semana do 6x1",IF(OR($H1121&gt;=Parâmetros!$E$20,$H1121&lt;Parâmetros!$E$19),"ATENÇÃO · 6x1 apontou fora do horário diurno","Jornada fixa do 6x1"))),IF($D1121="5x2","Jornada fixa do 5x2",IF($D1121="Folguista",IF($J1121=$K1121,"Evidência confirma sequência","DIVERGE · sequência "&amp;$J1121&amp;" × evidência "&amp;$K1121),IF($K1121=$E1121,"Evidência confirma cadastro","DIVERGE · cadastro "&amp;$E1121&amp;" × evidência "&amp;$K1121)))))))))))</f>
        <v>Folga prevista pelo ciclo</v>
      </c>
      <c r="W1121" s="34">
        <f>IF(OR(OR($D1121="6x1",$D1121="FF 6x1"),$D1121="5x2"),"",IF($AB1121&lt;&gt;$AB1120,IF(IFERROR(INDEX(Cadastro!$F$5:$F$243,$AB1121),"")="",IF($L1121&gt;0,1,0),IF(IFERROR(INDEX(Cadastro!$F$5:$F$243,$AB1121),"")&lt;=IFERROR(INDEX(Parâmetros!$B$39:$B$48,MATCH($E1121,Parâmetros!$A$39:$A$48,0)),99),IFERROR(INDEX(Cadastro!$F$5:$F$243,$AB1121),""),0)),IF($L1121&gt;0,IF(N($X1120)&gt;0,1,N($W1120)+1),IF(AND($L1121=0,OR(N($W1120)&gt;=IFERROR(INDEX(Parâmetros!$B$39:$B$48,MATCH($E1121,Parâmetros!$A$39:$A$48,0)),99),AND(N($X1120)&gt;0,N($X1120)&lt;IFERROR(INDEX(Parâmetros!$C$39:$C$48,MATCH($E1121,Parâmetros!$A$39:$A$48,0)),0)))),0,N($W1120)+1))))</f>
        <v>0</v>
      </c>
      <c r="X1121" s="34">
        <f>IF(OR(OR($D1121="6x1",$D1121="FF 6x1"),$D1121="5x2"),"",IF($AB1121&lt;&gt;$AB1120,IF(IFERROR(INDEX(Cadastro!$F$5:$F$243,$AB1121),"")="",0,IF(IFERROR(INDEX(Cadastro!$F$5:$F$243,$AB1121),"")&gt;IFERROR(INDEX(Parâmetros!$B$39:$B$48,MATCH($E1121,Parâmetros!$A$39:$A$48,0)),99),IFERROR(INDEX(Cadastro!$F$5:$F$243,$AB1121),"")-IFERROR(INDEX(Parâmetros!$B$39:$B$48,MATCH($E1121,Parâmetros!$A$39:$A$48,0)),99),0)),IF(AND($L1121=0,OR(N($W1120)&gt;=IFERROR(INDEX(Parâmetros!$B$39:$B$48,MATCH($E1121,Parâmetros!$A$39:$A$48,0)),99),AND(N($X1120)&gt;0,N($X1120)&lt;IFERROR(INDEX(Parâmetros!$C$39:$C$48,MATCH($E1121,Parâmetros!$A$39:$A$48,0)),0)))),N($X1120)+1,0)))</f>
        <v>1</v>
      </c>
      <c r="Y1121" t="str">
        <f>IF($AC1121&lt;&gt;"",IF($L1121&gt;0,$AC1121&amp;" · com apontamento",$AC1121),IF($E1121="Férias",IF($L1121&gt;0,"Férias · com apontamento","Férias (cadastro)"),IF(($Z1121+$AA1121-1)&gt;Parâmetros!$E$16,"Férias / afastamento",IF(AND($D1121="5x2",OR(WEEKDAY($F1121,2)=6,WEEKDAY($F1121,2)=7)),IF($L1121&gt;0,"Folga trabalhada","Folga"),IF($L1121&gt;0,"Trabalhado",IF(OR(OR($D1121="6x1",$D1121="FF 6x1"),$D1121="5x2"),IF(AND(OR($D1121="6x1",$D1121="FF 6x1"),OR(WEEKDAY($F1121,2)=6,WEEKDAY($F1121,2)=7)),"Folga","Falta de registro"),IF(AND($AB1121&lt;&gt;$AB1120,IFERROR(INDEX(Cadastro!$F$5:$F$243,$AB1121),"")=""),"Indeterminado (início da série)",IF($X1121&gt;0,"Folga","Falta de registro"))))))))</f>
        <v>Folga</v>
      </c>
      <c r="Z1121" s="34">
        <f>IF(OR($L1121&gt;0,$F1121&gt;Parâmetros!$E$14),0,IF($A1121&lt;&gt;$A1120,1,N($Z1120)+1))</f>
        <v>0</v>
      </c>
      <c r="AA1121" s="34">
        <f>IF(OR($L1121&gt;0,$F1121&gt;Parâmetros!$E$14),0,IF(OR($A1121&lt;&gt;$A1122,$F1122&gt;Parâmetros!$E$14),1,N($AA1122)+1))</f>
        <v>0</v>
      </c>
      <c r="AB1121" s="31">
        <f>IFERROR(MATCH($A1121&amp;"|"&amp;TEXT(_xlfn.MAXIFS(Cadastro!$E$5:$E$243,Cadastro!$A$5:$A$243,$A1121,Cadastro!$E$5:$E$243,"&lt;="&amp;$F1121),"yyyymmdd"),Cadastro!$I$5:$I$243,0),"")</f>
        <v>147</v>
      </c>
      <c r="AC1121" t="str">
        <f>IFERROR(_xlfn.SINGLE(INDEX(Exceções!$D$5:$D$203,MATCH($A1121&amp;"|"&amp;$F1121,Exceções!$F$5:$F$203,0))),"")</f>
        <v/>
      </c>
      <c r="AD1121" t="str">
        <f>IF($AC1121="","",IFERROR(_xlfn.SINGLE(INDEX(Exceções!$E$5:$E$203,MATCH($A1121&amp;"|"&amp;$F1121,Exceções!$F$5:$F$203,0))),""))</f>
        <v/>
      </c>
    </row>
    <row r="1122" spans="1:30" ht="15" hidden="1" customHeight="1" x14ac:dyDescent="0.25">
      <c r="A1122" s="31">
        <v>10495</v>
      </c>
      <c r="B1122" s="17" t="s">
        <v>31</v>
      </c>
      <c r="C1122" s="17" t="str">
        <f>IFERROR(INDEX(Cadastro!$C$5:$C$243,$AB1122),"NÃO INFORMADO")</f>
        <v>ELE</v>
      </c>
      <c r="D1122" s="17" t="str">
        <f>IFERROR(INDEX(Cadastro!$D$5:$D$243,$AB1122),"")</f>
        <v>Férias</v>
      </c>
      <c r="E1122" s="17" t="str">
        <f>IFERROR(INDEX(Cadastro!$G$5:$G$243,$AB1122),"")</f>
        <v>Férias</v>
      </c>
      <c r="F1122" s="29">
        <v>46300</v>
      </c>
      <c r="G1122" s="32" t="str">
        <f t="shared" si="102"/>
        <v>seg</v>
      </c>
      <c r="H1122" s="31" t="str">
        <f>IF($L1122=0,"",_xlfn.MINIFS(Dados!$Q:$Q,Dados!$A:$A,$A1122,Dados!$S:$S,$F1122))</f>
        <v/>
      </c>
      <c r="I1122" s="31" t="str">
        <f>IF($H1122="","",_xlfn.MAXIFS(Dados!$R:$R,Dados!$A:$A,$A1122,Dados!$S:$S,$F1122))</f>
        <v/>
      </c>
      <c r="J1122" s="32" t="str">
        <f>IF($D1122&lt;&gt;"Folguista","",IFERROR(INDEX(Parâmetros!$D$52:$G$52,1,MIN(4,MAX(1,$W1122))),""))</f>
        <v/>
      </c>
      <c r="K1122" s="32" t="str">
        <f>IF(OR($AC1122&lt;&gt;"",$Y1122="Folga",$Y1122="Folga trabalhada",$Y1122="Férias (cadastro)",$Y1122="Férias / afastamento",$Y1122="Indeterminado (início da série)"),"",IF(OR($D1122="6x1",$D1122="FF 6x1"),IF(OR(WEEKDAY($F1122,2)=6,WEEKDAY($F1122,2)=7),"6x1 sáb/dom","6x1"),IF($D1122="5x2","5x2",IF($H1122="",IF($D1122="Folguista",$J1122,$E1122),IF(OR($H1122&gt;=Parâmetros!$E$18,$H1122&lt;Parâmetros!$E$19),"C",IF($H1122&lt;Parâmetros!$E$20,"A","B"))))))</f>
        <v/>
      </c>
      <c r="L1122" s="30">
        <f>SUMIFS(Dados!$E:$E,Dados!$A:$A,$A1122,Dados!$S:$S,$F1122)</f>
        <v>0</v>
      </c>
      <c r="M1122" s="30" t="str">
        <f>IFERROR(INDEX(Parâmetros!$E$6:$E$11,MATCH($K1122,Parâmetros!$A$6:$A$11,0)),"")</f>
        <v/>
      </c>
      <c r="N1122" s="33" t="str">
        <f t="shared" si="103"/>
        <v/>
      </c>
      <c r="O1122" s="33">
        <f>Parâmetros!$E$13</f>
        <v>0.8</v>
      </c>
      <c r="P1122" s="32" t="str">
        <f>IF(OR($M1122="",$F1122&gt;Parâmetros!$E$14),"Não","Sim")</f>
        <v>Não</v>
      </c>
      <c r="Q1122" s="32" t="str">
        <f t="shared" si="104"/>
        <v/>
      </c>
      <c r="R1122" s="32" t="str">
        <f t="shared" si="105"/>
        <v/>
      </c>
      <c r="S1122" s="30" t="str">
        <f t="shared" si="106"/>
        <v/>
      </c>
      <c r="T1122" s="32" t="str">
        <f>IF($Q1122&lt;&gt;"Sim","",IF($N1122&gt;Parâmetros!$E$15,"Sim","Não"))</f>
        <v/>
      </c>
      <c r="U1122" s="17" t="str">
        <f t="shared" si="107"/>
        <v>Férias / afastamento</v>
      </c>
      <c r="V1122" s="17" t="str">
        <f>IF($AC1122&lt;&gt;"",IF($L1122&gt;0,"ATENÇÃO · apontou em dia de "&amp;LOWER($AC1122)&amp;" cadastrado","Exceção cadastrada · "&amp;$AC1122)&amp;IF($AD1122="",""," · "&amp;$AD1122),IF($E1122="Férias",IF($L1122&gt;0,"ATENÇÃO · apontou estando de férias no cadastro","Férias no cadastro"),IF($Y1122="Férias / afastamento","Afastamento · "&amp;($Z1122+$AA1122-1)&amp;" dias seguidos sem apontamento",IF($Y1122="Folga trabalhada","ATENÇÃO · apontou em dia de folga da escala 5x2",IF($Y1122="Folga",IF(AND($D1122="5x2",OR(WEEKDAY($F1122,2)=6,WEEKDAY($F1122,2)=7)),"Folga de fim de semana da escala 5x2",IF(AND(OR($D1122="6x1",$D1122="FF 6x1"),WEEKDAY($F1122,2)=6,FALSE()),"Folga de fim de semana · apontou no domingo anterior",IF(AND(OR($D1122="6x1",$D1122="FF 6x1"),WEEKDAY($F1122,2)=7,AND($A1122=$A1121,$L1121&gt;0)),"Folga de fim de semana · apontou no sábado",IF(AND(OR($D1122="6x1",$D1122="FF 6x1"),OR(WEEKDAY($F1122,2)=6,WEEKDAY($F1122,2)=7)),"Folga de fim de semana · sem apontamento no sábado nem no domingo","Folga prevista pelo ciclo")))),IF($Y1122="Indeterminado (início da série)","Sem histórico anterior — informe o dia do ciclo no Cadastro",IF($Y1122="Falta de registro",IF(OR(OR($D1122="6x1",$D1122="FF 6x1"),$D1122="5x2"),"FALTA DE REGISTRO · dia útil da escala "&amp;$E1122,"FALTA DE REGISTRO · dia "&amp;$W1122&amp;" de "&amp;IFERROR(INDEX(Parâmetros!$B$39:$B$48,MATCH($E1122,Parâmetros!$A$39:$A$48,0)),99)&amp;" do ciclo"),IF(OR($D1122="6x1",$D1122="FF 6x1"),IF(OR(AND(WEEKDAY($F1122,2)=6,AND($A1122=$A1123,$L1123&gt;0)),AND(WEEKDAY($F1122,2)=7,AND($A1122=$A1121,$L1121&gt;0))),"ATENÇÃO · apontou sábado e domingo no mesmo fim de semana",IF(OR(WEEKDAY($F1122,2)=6,WEEKDAY($F1122,2)=7),"Jornada de fim de semana do 6x1",IF(OR($H1122&gt;=Parâmetros!$E$20,$H1122&lt;Parâmetros!$E$19),"ATENÇÃO · 6x1 apontou fora do horário diurno","Jornada fixa do 6x1"))),IF($D1122="5x2","Jornada fixa do 5x2",IF($D1122="Folguista",IF($J1122=$K1122,"Evidência confirma sequência","DIVERGE · sequência "&amp;$J1122&amp;" × evidência "&amp;$K1122),IF($K1122=$E1122,"Evidência confirma cadastro","DIVERGE · cadastro "&amp;$E1122&amp;" × evidência "&amp;$K1122)))))))))))</f>
        <v>Férias no cadastro</v>
      </c>
      <c r="W1122" s="34">
        <f>IF(OR(OR($D1122="6x1",$D1122="FF 6x1"),$D1122="5x2"),"",IF($AB1122&lt;&gt;$AB1121,IF(IFERROR(INDEX(Cadastro!$F$5:$F$243,$AB1122),"")="",IF($L1122&gt;0,1,0),IF(IFERROR(INDEX(Cadastro!$F$5:$F$243,$AB1122),"")&lt;=IFERROR(INDEX(Parâmetros!$B$39:$B$48,MATCH($E1122,Parâmetros!$A$39:$A$48,0)),99),IFERROR(INDEX(Cadastro!$F$5:$F$243,$AB1122),""),0)),IF($L1122&gt;0,IF(N($X1121)&gt;0,1,N($W1121)+1),IF(AND($L1122=0,OR(N($W1121)&gt;=IFERROR(INDEX(Parâmetros!$B$39:$B$48,MATCH($E1122,Parâmetros!$A$39:$A$48,0)),99),AND(N($X1121)&gt;0,N($X1121)&lt;IFERROR(INDEX(Parâmetros!$C$39:$C$48,MATCH($E1122,Parâmetros!$A$39:$A$48,0)),0)))),0,N($W1121)+1))))</f>
        <v>0</v>
      </c>
      <c r="X1122" s="34">
        <f>IF(OR(OR($D1122="6x1",$D1122="FF 6x1"),$D1122="5x2"),"",IF($AB1122&lt;&gt;$AB1121,IF(IFERROR(INDEX(Cadastro!$F$5:$F$243,$AB1122),"")="",0,IF(IFERROR(INDEX(Cadastro!$F$5:$F$243,$AB1122),"")&gt;IFERROR(INDEX(Parâmetros!$B$39:$B$48,MATCH($E1122,Parâmetros!$A$39:$A$48,0)),99),IFERROR(INDEX(Cadastro!$F$5:$F$243,$AB1122),"")-IFERROR(INDEX(Parâmetros!$B$39:$B$48,MATCH($E1122,Parâmetros!$A$39:$A$48,0)),99),0)),IF(AND($L1122=0,OR(N($W1121)&gt;=IFERROR(INDEX(Parâmetros!$B$39:$B$48,MATCH($E1122,Parâmetros!$A$39:$A$48,0)),99),AND(N($X1121)&gt;0,N($X1121)&lt;IFERROR(INDEX(Parâmetros!$C$39:$C$48,MATCH($E1122,Parâmetros!$A$39:$A$48,0)),0)))),N($X1121)+1,0)))</f>
        <v>0</v>
      </c>
      <c r="Y1122" t="str">
        <f>IF($AC1122&lt;&gt;"",IF($L1122&gt;0,$AC1122&amp;" · com apontamento",$AC1122),IF($E1122="Férias",IF($L1122&gt;0,"Férias · com apontamento","Férias (cadastro)"),IF(($Z1122+$AA1122-1)&gt;Parâmetros!$E$16,"Férias / afastamento",IF(AND($D1122="5x2",OR(WEEKDAY($F1122,2)=6,WEEKDAY($F1122,2)=7)),IF($L1122&gt;0,"Folga trabalhada","Folga"),IF($L1122&gt;0,"Trabalhado",IF(OR(OR($D1122="6x1",$D1122="FF 6x1"),$D1122="5x2"),IF(AND(OR($D1122="6x1",$D1122="FF 6x1"),OR(WEEKDAY($F1122,2)=6,WEEKDAY($F1122,2)=7)),"Folga","Falta de registro"),IF(AND($AB1122&lt;&gt;$AB1121,IFERROR(INDEX(Cadastro!$F$5:$F$243,$AB1122),"")=""),"Indeterminado (início da série)",IF($X1122&gt;0,"Folga","Falta de registro"))))))))</f>
        <v>Férias (cadastro)</v>
      </c>
      <c r="Z1122" s="34">
        <f>IF(OR($L1122&gt;0,$F1122&gt;Parâmetros!$E$14),0,IF($A1122&lt;&gt;$A1121,1,N($Z1121)+1))</f>
        <v>1</v>
      </c>
      <c r="AA1122" s="34">
        <f>IF(OR($L1122&gt;0,$F1122&gt;Parâmetros!$E$14),0,IF(OR($A1122&lt;&gt;$A1123,$F1123&gt;Parâmetros!$E$14),1,N($AA1123)+1))</f>
        <v>10</v>
      </c>
      <c r="AB1122" s="31">
        <f>IFERROR(MATCH($A1122&amp;"|"&amp;TEXT(_xlfn.MAXIFS(Cadastro!$E$5:$E$243,Cadastro!$A$5:$A$243,$A1122,Cadastro!$E$5:$E$243,"&lt;="&amp;$F1122),"yyyymmdd"),Cadastro!$I$5:$I$243,0),"")</f>
        <v>149</v>
      </c>
      <c r="AC1122" t="str">
        <f>IFERROR(_xlfn.SINGLE(INDEX(Exceções!$D$5:$D$203,MATCH($A1122&amp;"|"&amp;$F1122,Exceções!$F$5:$F$203,0))),"")</f>
        <v/>
      </c>
      <c r="AD1122" t="str">
        <f>IF($AC1122="","",IFERROR(_xlfn.SINGLE(INDEX(Exceções!$E$5:$E$203,MATCH($A1122&amp;"|"&amp;$F1122,Exceções!$F$5:$F$203,0))),""))</f>
        <v/>
      </c>
    </row>
    <row r="1123" spans="1:30" ht="15" hidden="1" customHeight="1" x14ac:dyDescent="0.25">
      <c r="A1123" s="31">
        <v>10495</v>
      </c>
      <c r="B1123" s="17" t="s">
        <v>31</v>
      </c>
      <c r="C1123" s="17" t="str">
        <f>IFERROR(INDEX(Cadastro!$C$5:$C$243,$AB1123),"NÃO INFORMADO")</f>
        <v>ELE</v>
      </c>
      <c r="D1123" s="17" t="str">
        <f>IFERROR(INDEX(Cadastro!$D$5:$D$243,$AB1123),"")</f>
        <v>Férias</v>
      </c>
      <c r="E1123" s="17" t="str">
        <f>IFERROR(INDEX(Cadastro!$G$5:$G$243,$AB1123),"")</f>
        <v>Férias</v>
      </c>
      <c r="F1123" s="29">
        <v>46301</v>
      </c>
      <c r="G1123" s="32" t="str">
        <f t="shared" si="102"/>
        <v>ter</v>
      </c>
      <c r="H1123" s="31" t="str">
        <f>IF($L1123=0,"",_xlfn.MINIFS(Dados!$Q:$Q,Dados!$A:$A,$A1123,Dados!$S:$S,$F1123))</f>
        <v/>
      </c>
      <c r="I1123" s="31" t="str">
        <f>IF($H1123="","",_xlfn.MAXIFS(Dados!$R:$R,Dados!$A:$A,$A1123,Dados!$S:$S,$F1123))</f>
        <v/>
      </c>
      <c r="J1123" s="32" t="str">
        <f>IF($D1123&lt;&gt;"Folguista","",IFERROR(INDEX(Parâmetros!$D$52:$G$52,1,MIN(4,MAX(1,$W1123))),""))</f>
        <v/>
      </c>
      <c r="K1123" s="32" t="str">
        <f>IF(OR($AC1123&lt;&gt;"",$Y1123="Folga",$Y1123="Folga trabalhada",$Y1123="Férias (cadastro)",$Y1123="Férias / afastamento",$Y1123="Indeterminado (início da série)"),"",IF(OR($D1123="6x1",$D1123="FF 6x1"),IF(OR(WEEKDAY($F1123,2)=6,WEEKDAY($F1123,2)=7),"6x1 sáb/dom","6x1"),IF($D1123="5x2","5x2",IF($H1123="",IF($D1123="Folguista",$J1123,$E1123),IF(OR($H1123&gt;=Parâmetros!$E$18,$H1123&lt;Parâmetros!$E$19),"C",IF($H1123&lt;Parâmetros!$E$20,"A","B"))))))</f>
        <v/>
      </c>
      <c r="L1123" s="30">
        <f>SUMIFS(Dados!$E:$E,Dados!$A:$A,$A1123,Dados!$S:$S,$F1123)</f>
        <v>0</v>
      </c>
      <c r="M1123" s="30" t="str">
        <f>IFERROR(INDEX(Parâmetros!$E$6:$E$11,MATCH($K1123,Parâmetros!$A$6:$A$11,0)),"")</f>
        <v/>
      </c>
      <c r="N1123" s="33" t="str">
        <f t="shared" si="103"/>
        <v/>
      </c>
      <c r="O1123" s="33">
        <f>Parâmetros!$E$13</f>
        <v>0.8</v>
      </c>
      <c r="P1123" s="32" t="str">
        <f>IF(OR($M1123="",$F1123&gt;Parâmetros!$E$14),"Não","Sim")</f>
        <v>Não</v>
      </c>
      <c r="Q1123" s="32" t="str">
        <f t="shared" si="104"/>
        <v/>
      </c>
      <c r="R1123" s="32" t="str">
        <f t="shared" si="105"/>
        <v/>
      </c>
      <c r="S1123" s="30" t="str">
        <f t="shared" si="106"/>
        <v/>
      </c>
      <c r="T1123" s="32" t="str">
        <f>IF($Q1123&lt;&gt;"Sim","",IF($N1123&gt;Parâmetros!$E$15,"Sim","Não"))</f>
        <v/>
      </c>
      <c r="U1123" s="17" t="str">
        <f t="shared" si="107"/>
        <v>Férias / afastamento</v>
      </c>
      <c r="V1123" s="17" t="str">
        <f>IF($AC1123&lt;&gt;"",IF($L1123&gt;0,"ATENÇÃO · apontou em dia de "&amp;LOWER($AC1123)&amp;" cadastrado","Exceção cadastrada · "&amp;$AC1123)&amp;IF($AD1123="",""," · "&amp;$AD1123),IF($E1123="Férias",IF($L1123&gt;0,"ATENÇÃO · apontou estando de férias no cadastro","Férias no cadastro"),IF($Y1123="Férias / afastamento","Afastamento · "&amp;($Z1123+$AA1123-1)&amp;" dias seguidos sem apontamento",IF($Y1123="Folga trabalhada","ATENÇÃO · apontou em dia de folga da escala 5x2",IF($Y1123="Folga",IF(AND($D1123="5x2",OR(WEEKDAY($F1123,2)=6,WEEKDAY($F1123,2)=7)),"Folga de fim de semana da escala 5x2",IF(AND(OR($D1123="6x1",$D1123="FF 6x1"),WEEKDAY($F1123,2)=6,FALSE()),"Folga de fim de semana · apontou no domingo anterior",IF(AND(OR($D1123="6x1",$D1123="FF 6x1"),WEEKDAY($F1123,2)=7,AND($A1123=$A1122,$L1122&gt;0)),"Folga de fim de semana · apontou no sábado",IF(AND(OR($D1123="6x1",$D1123="FF 6x1"),OR(WEEKDAY($F1123,2)=6,WEEKDAY($F1123,2)=7)),"Folga de fim de semana · sem apontamento no sábado nem no domingo","Folga prevista pelo ciclo")))),IF($Y1123="Indeterminado (início da série)","Sem histórico anterior — informe o dia do ciclo no Cadastro",IF($Y1123="Falta de registro",IF(OR(OR($D1123="6x1",$D1123="FF 6x1"),$D1123="5x2"),"FALTA DE REGISTRO · dia útil da escala "&amp;$E1123,"FALTA DE REGISTRO · dia "&amp;$W1123&amp;" de "&amp;IFERROR(INDEX(Parâmetros!$B$39:$B$48,MATCH($E1123,Parâmetros!$A$39:$A$48,0)),99)&amp;" do ciclo"),IF(OR($D1123="6x1",$D1123="FF 6x1"),IF(OR(AND(WEEKDAY($F1123,2)=6,AND($A1123=$A1124,$L1124&gt;0)),AND(WEEKDAY($F1123,2)=7,AND($A1123=$A1122,$L1122&gt;0))),"ATENÇÃO · apontou sábado e domingo no mesmo fim de semana",IF(OR(WEEKDAY($F1123,2)=6,WEEKDAY($F1123,2)=7),"Jornada de fim de semana do 6x1",IF(OR($H1123&gt;=Parâmetros!$E$20,$H1123&lt;Parâmetros!$E$19),"ATENÇÃO · 6x1 apontou fora do horário diurno","Jornada fixa do 6x1"))),IF($D1123="5x2","Jornada fixa do 5x2",IF($D1123="Folguista",IF($J1123=$K1123,"Evidência confirma sequência","DIVERGE · sequência "&amp;$J1123&amp;" × evidência "&amp;$K1123),IF($K1123=$E1123,"Evidência confirma cadastro","DIVERGE · cadastro "&amp;$E1123&amp;" × evidência "&amp;$K1123)))))))))))</f>
        <v>Férias no cadastro</v>
      </c>
      <c r="W1123" s="34">
        <f>IF(OR(OR($D1123="6x1",$D1123="FF 6x1"),$D1123="5x2"),"",IF($AB1123&lt;&gt;$AB1122,IF(IFERROR(INDEX(Cadastro!$F$5:$F$243,$AB1123),"")="",IF($L1123&gt;0,1,0),IF(IFERROR(INDEX(Cadastro!$F$5:$F$243,$AB1123),"")&lt;=IFERROR(INDEX(Parâmetros!$B$39:$B$48,MATCH($E1123,Parâmetros!$A$39:$A$48,0)),99),IFERROR(INDEX(Cadastro!$F$5:$F$243,$AB1123),""),0)),IF($L1123&gt;0,IF(N($X1122)&gt;0,1,N($W1122)+1),IF(AND($L1123=0,OR(N($W1122)&gt;=IFERROR(INDEX(Parâmetros!$B$39:$B$48,MATCH($E1123,Parâmetros!$A$39:$A$48,0)),99),AND(N($X1122)&gt;0,N($X1122)&lt;IFERROR(INDEX(Parâmetros!$C$39:$C$48,MATCH($E1123,Parâmetros!$A$39:$A$48,0)),0)))),0,N($W1122)+1))))</f>
        <v>1</v>
      </c>
      <c r="X1123" s="34">
        <f>IF(OR(OR($D1123="6x1",$D1123="FF 6x1"),$D1123="5x2"),"",IF($AB1123&lt;&gt;$AB1122,IF(IFERROR(INDEX(Cadastro!$F$5:$F$243,$AB1123),"")="",0,IF(IFERROR(INDEX(Cadastro!$F$5:$F$243,$AB1123),"")&gt;IFERROR(INDEX(Parâmetros!$B$39:$B$48,MATCH($E1123,Parâmetros!$A$39:$A$48,0)),99),IFERROR(INDEX(Cadastro!$F$5:$F$243,$AB1123),"")-IFERROR(INDEX(Parâmetros!$B$39:$B$48,MATCH($E1123,Parâmetros!$A$39:$A$48,0)),99),0)),IF(AND($L1123=0,OR(N($W1122)&gt;=IFERROR(INDEX(Parâmetros!$B$39:$B$48,MATCH($E1123,Parâmetros!$A$39:$A$48,0)),99),AND(N($X1122)&gt;0,N($X1122)&lt;IFERROR(INDEX(Parâmetros!$C$39:$C$48,MATCH($E1123,Parâmetros!$A$39:$A$48,0)),0)))),N($X1122)+1,0)))</f>
        <v>0</v>
      </c>
      <c r="Y1123" t="str">
        <f>IF($AC1123&lt;&gt;"",IF($L1123&gt;0,$AC1123&amp;" · com apontamento",$AC1123),IF($E1123="Férias",IF($L1123&gt;0,"Férias · com apontamento","Férias (cadastro)"),IF(($Z1123+$AA1123-1)&gt;Parâmetros!$E$16,"Férias / afastamento",IF(AND($D1123="5x2",OR(WEEKDAY($F1123,2)=6,WEEKDAY($F1123,2)=7)),IF($L1123&gt;0,"Folga trabalhada","Folga"),IF($L1123&gt;0,"Trabalhado",IF(OR(OR($D1123="6x1",$D1123="FF 6x1"),$D1123="5x2"),IF(AND(OR($D1123="6x1",$D1123="FF 6x1"),OR(WEEKDAY($F1123,2)=6,WEEKDAY($F1123,2)=7)),"Folga","Falta de registro"),IF(AND($AB1123&lt;&gt;$AB1122,IFERROR(INDEX(Cadastro!$F$5:$F$243,$AB1123),"")=""),"Indeterminado (início da série)",IF($X1123&gt;0,"Folga","Falta de registro"))))))))</f>
        <v>Férias (cadastro)</v>
      </c>
      <c r="Z1123" s="34">
        <f>IF(OR($L1123&gt;0,$F1123&gt;Parâmetros!$E$14),0,IF($A1123&lt;&gt;$A1122,1,N($Z1122)+1))</f>
        <v>2</v>
      </c>
      <c r="AA1123" s="34">
        <f>IF(OR($L1123&gt;0,$F1123&gt;Parâmetros!$E$14),0,IF(OR($A1123&lt;&gt;$A1124,$F1124&gt;Parâmetros!$E$14),1,N($AA1124)+1))</f>
        <v>9</v>
      </c>
      <c r="AB1123" s="31">
        <f>IFERROR(MATCH($A1123&amp;"|"&amp;TEXT(_xlfn.MAXIFS(Cadastro!$E$5:$E$243,Cadastro!$A$5:$A$243,$A1123,Cadastro!$E$5:$E$243,"&lt;="&amp;$F1123),"yyyymmdd"),Cadastro!$I$5:$I$243,0),"")</f>
        <v>149</v>
      </c>
      <c r="AC1123" t="str">
        <f>IFERROR(_xlfn.SINGLE(INDEX(Exceções!$D$5:$D$203,MATCH($A1123&amp;"|"&amp;$F1123,Exceções!$F$5:$F$203,0))),"")</f>
        <v/>
      </c>
      <c r="AD1123" t="str">
        <f>IF($AC1123="","",IFERROR(_xlfn.SINGLE(INDEX(Exceções!$E$5:$E$203,MATCH($A1123&amp;"|"&amp;$F1123,Exceções!$F$5:$F$203,0))),""))</f>
        <v/>
      </c>
    </row>
    <row r="1124" spans="1:30" ht="15" hidden="1" customHeight="1" x14ac:dyDescent="0.25">
      <c r="A1124" s="31">
        <v>10495</v>
      </c>
      <c r="B1124" s="17" t="s">
        <v>31</v>
      </c>
      <c r="C1124" s="17" t="str">
        <f>IFERROR(INDEX(Cadastro!$C$5:$C$243,$AB1124),"NÃO INFORMADO")</f>
        <v>ELE</v>
      </c>
      <c r="D1124" s="17" t="str">
        <f>IFERROR(INDEX(Cadastro!$D$5:$D$243,$AB1124),"")</f>
        <v>Férias</v>
      </c>
      <c r="E1124" s="17" t="str">
        <f>IFERROR(INDEX(Cadastro!$G$5:$G$243,$AB1124),"")</f>
        <v>Férias</v>
      </c>
      <c r="F1124" s="29">
        <v>46302</v>
      </c>
      <c r="G1124" s="32" t="str">
        <f t="shared" si="102"/>
        <v>qua</v>
      </c>
      <c r="H1124" s="31" t="str">
        <f>IF($L1124=0,"",_xlfn.MINIFS(Dados!$Q:$Q,Dados!$A:$A,$A1124,Dados!$S:$S,$F1124))</f>
        <v/>
      </c>
      <c r="I1124" s="31" t="str">
        <f>IF($H1124="","",_xlfn.MAXIFS(Dados!$R:$R,Dados!$A:$A,$A1124,Dados!$S:$S,$F1124))</f>
        <v/>
      </c>
      <c r="J1124" s="32" t="str">
        <f>IF($D1124&lt;&gt;"Folguista","",IFERROR(INDEX(Parâmetros!$D$52:$G$52,1,MIN(4,MAX(1,$W1124))),""))</f>
        <v/>
      </c>
      <c r="K1124" s="32" t="str">
        <f>IF(OR($AC1124&lt;&gt;"",$Y1124="Folga",$Y1124="Folga trabalhada",$Y1124="Férias (cadastro)",$Y1124="Férias / afastamento",$Y1124="Indeterminado (início da série)"),"",IF(OR($D1124="6x1",$D1124="FF 6x1"),IF(OR(WEEKDAY($F1124,2)=6,WEEKDAY($F1124,2)=7),"6x1 sáb/dom","6x1"),IF($D1124="5x2","5x2",IF($H1124="",IF($D1124="Folguista",$J1124,$E1124),IF(OR($H1124&gt;=Parâmetros!$E$18,$H1124&lt;Parâmetros!$E$19),"C",IF($H1124&lt;Parâmetros!$E$20,"A","B"))))))</f>
        <v/>
      </c>
      <c r="L1124" s="30">
        <f>SUMIFS(Dados!$E:$E,Dados!$A:$A,$A1124,Dados!$S:$S,$F1124)</f>
        <v>0</v>
      </c>
      <c r="M1124" s="30" t="str">
        <f>IFERROR(INDEX(Parâmetros!$E$6:$E$11,MATCH($K1124,Parâmetros!$A$6:$A$11,0)),"")</f>
        <v/>
      </c>
      <c r="N1124" s="33" t="str">
        <f t="shared" si="103"/>
        <v/>
      </c>
      <c r="O1124" s="33">
        <f>Parâmetros!$E$13</f>
        <v>0.8</v>
      </c>
      <c r="P1124" s="32" t="str">
        <f>IF(OR($M1124="",$F1124&gt;Parâmetros!$E$14),"Não","Sim")</f>
        <v>Não</v>
      </c>
      <c r="Q1124" s="32" t="str">
        <f t="shared" si="104"/>
        <v/>
      </c>
      <c r="R1124" s="32" t="str">
        <f t="shared" si="105"/>
        <v/>
      </c>
      <c r="S1124" s="30" t="str">
        <f t="shared" si="106"/>
        <v/>
      </c>
      <c r="T1124" s="32" t="str">
        <f>IF($Q1124&lt;&gt;"Sim","",IF($N1124&gt;Parâmetros!$E$15,"Sim","Não"))</f>
        <v/>
      </c>
      <c r="U1124" s="17" t="str">
        <f t="shared" si="107"/>
        <v>Férias / afastamento</v>
      </c>
      <c r="V1124" s="17" t="str">
        <f>IF($AC1124&lt;&gt;"",IF($L1124&gt;0,"ATENÇÃO · apontou em dia de "&amp;LOWER($AC1124)&amp;" cadastrado","Exceção cadastrada · "&amp;$AC1124)&amp;IF($AD1124="",""," · "&amp;$AD1124),IF($E1124="Férias",IF($L1124&gt;0,"ATENÇÃO · apontou estando de férias no cadastro","Férias no cadastro"),IF($Y1124="Férias / afastamento","Afastamento · "&amp;($Z1124+$AA1124-1)&amp;" dias seguidos sem apontamento",IF($Y1124="Folga trabalhada","ATENÇÃO · apontou em dia de folga da escala 5x2",IF($Y1124="Folga",IF(AND($D1124="5x2",OR(WEEKDAY($F1124,2)=6,WEEKDAY($F1124,2)=7)),"Folga de fim de semana da escala 5x2",IF(AND(OR($D1124="6x1",$D1124="FF 6x1"),WEEKDAY($F1124,2)=6,FALSE()),"Folga de fim de semana · apontou no domingo anterior",IF(AND(OR($D1124="6x1",$D1124="FF 6x1"),WEEKDAY($F1124,2)=7,AND($A1124=$A1123,$L1123&gt;0)),"Folga de fim de semana · apontou no sábado",IF(AND(OR($D1124="6x1",$D1124="FF 6x1"),OR(WEEKDAY($F1124,2)=6,WEEKDAY($F1124,2)=7)),"Folga de fim de semana · sem apontamento no sábado nem no domingo","Folga prevista pelo ciclo")))),IF($Y1124="Indeterminado (início da série)","Sem histórico anterior — informe o dia do ciclo no Cadastro",IF($Y1124="Falta de registro",IF(OR(OR($D1124="6x1",$D1124="FF 6x1"),$D1124="5x2"),"FALTA DE REGISTRO · dia útil da escala "&amp;$E1124,"FALTA DE REGISTRO · dia "&amp;$W1124&amp;" de "&amp;IFERROR(INDEX(Parâmetros!$B$39:$B$48,MATCH($E1124,Parâmetros!$A$39:$A$48,0)),99)&amp;" do ciclo"),IF(OR($D1124="6x1",$D1124="FF 6x1"),IF(OR(AND(WEEKDAY($F1124,2)=6,AND($A1124=$A1125,$L1125&gt;0)),AND(WEEKDAY($F1124,2)=7,AND($A1124=$A1123,$L1123&gt;0))),"ATENÇÃO · apontou sábado e domingo no mesmo fim de semana",IF(OR(WEEKDAY($F1124,2)=6,WEEKDAY($F1124,2)=7),"Jornada de fim de semana do 6x1",IF(OR($H1124&gt;=Parâmetros!$E$20,$H1124&lt;Parâmetros!$E$19),"ATENÇÃO · 6x1 apontou fora do horário diurno","Jornada fixa do 6x1"))),IF($D1124="5x2","Jornada fixa do 5x2",IF($D1124="Folguista",IF($J1124=$K1124,"Evidência confirma sequência","DIVERGE · sequência "&amp;$J1124&amp;" × evidência "&amp;$K1124),IF($K1124=$E1124,"Evidência confirma cadastro","DIVERGE · cadastro "&amp;$E1124&amp;" × evidência "&amp;$K1124)))))))))))</f>
        <v>Férias no cadastro</v>
      </c>
      <c r="W1124" s="34">
        <f>IF(OR(OR($D1124="6x1",$D1124="FF 6x1"),$D1124="5x2"),"",IF($AB1124&lt;&gt;$AB1123,IF(IFERROR(INDEX(Cadastro!$F$5:$F$243,$AB1124),"")="",IF($L1124&gt;0,1,0),IF(IFERROR(INDEX(Cadastro!$F$5:$F$243,$AB1124),"")&lt;=IFERROR(INDEX(Parâmetros!$B$39:$B$48,MATCH($E1124,Parâmetros!$A$39:$A$48,0)),99),IFERROR(INDEX(Cadastro!$F$5:$F$243,$AB1124),""),0)),IF($L1124&gt;0,IF(N($X1123)&gt;0,1,N($W1123)+1),IF(AND($L1124=0,OR(N($W1123)&gt;=IFERROR(INDEX(Parâmetros!$B$39:$B$48,MATCH($E1124,Parâmetros!$A$39:$A$48,0)),99),AND(N($X1123)&gt;0,N($X1123)&lt;IFERROR(INDEX(Parâmetros!$C$39:$C$48,MATCH($E1124,Parâmetros!$A$39:$A$48,0)),0)))),0,N($W1123)+1))))</f>
        <v>2</v>
      </c>
      <c r="X1124" s="34">
        <f>IF(OR(OR($D1124="6x1",$D1124="FF 6x1"),$D1124="5x2"),"",IF($AB1124&lt;&gt;$AB1123,IF(IFERROR(INDEX(Cadastro!$F$5:$F$243,$AB1124),"")="",0,IF(IFERROR(INDEX(Cadastro!$F$5:$F$243,$AB1124),"")&gt;IFERROR(INDEX(Parâmetros!$B$39:$B$48,MATCH($E1124,Parâmetros!$A$39:$A$48,0)),99),IFERROR(INDEX(Cadastro!$F$5:$F$243,$AB1124),"")-IFERROR(INDEX(Parâmetros!$B$39:$B$48,MATCH($E1124,Parâmetros!$A$39:$A$48,0)),99),0)),IF(AND($L1124=0,OR(N($W1123)&gt;=IFERROR(INDEX(Parâmetros!$B$39:$B$48,MATCH($E1124,Parâmetros!$A$39:$A$48,0)),99),AND(N($X1123)&gt;0,N($X1123)&lt;IFERROR(INDEX(Parâmetros!$C$39:$C$48,MATCH($E1124,Parâmetros!$A$39:$A$48,0)),0)))),N($X1123)+1,0)))</f>
        <v>0</v>
      </c>
      <c r="Y1124" t="str">
        <f>IF($AC1124&lt;&gt;"",IF($L1124&gt;0,$AC1124&amp;" · com apontamento",$AC1124),IF($E1124="Férias",IF($L1124&gt;0,"Férias · com apontamento","Férias (cadastro)"),IF(($Z1124+$AA1124-1)&gt;Parâmetros!$E$16,"Férias / afastamento",IF(AND($D1124="5x2",OR(WEEKDAY($F1124,2)=6,WEEKDAY($F1124,2)=7)),IF($L1124&gt;0,"Folga trabalhada","Folga"),IF($L1124&gt;0,"Trabalhado",IF(OR(OR($D1124="6x1",$D1124="FF 6x1"),$D1124="5x2"),IF(AND(OR($D1124="6x1",$D1124="FF 6x1"),OR(WEEKDAY($F1124,2)=6,WEEKDAY($F1124,2)=7)),"Folga","Falta de registro"),IF(AND($AB1124&lt;&gt;$AB1123,IFERROR(INDEX(Cadastro!$F$5:$F$243,$AB1124),"")=""),"Indeterminado (início da série)",IF($X1124&gt;0,"Folga","Falta de registro"))))))))</f>
        <v>Férias (cadastro)</v>
      </c>
      <c r="Z1124" s="34">
        <f>IF(OR($L1124&gt;0,$F1124&gt;Parâmetros!$E$14),0,IF($A1124&lt;&gt;$A1123,1,N($Z1123)+1))</f>
        <v>3</v>
      </c>
      <c r="AA1124" s="34">
        <f>IF(OR($L1124&gt;0,$F1124&gt;Parâmetros!$E$14),0,IF(OR($A1124&lt;&gt;$A1125,$F1125&gt;Parâmetros!$E$14),1,N($AA1125)+1))</f>
        <v>8</v>
      </c>
      <c r="AB1124" s="31">
        <f>IFERROR(MATCH($A1124&amp;"|"&amp;TEXT(_xlfn.MAXIFS(Cadastro!$E$5:$E$243,Cadastro!$A$5:$A$243,$A1124,Cadastro!$E$5:$E$243,"&lt;="&amp;$F1124),"yyyymmdd"),Cadastro!$I$5:$I$243,0),"")</f>
        <v>149</v>
      </c>
      <c r="AC1124" t="str">
        <f>IFERROR(_xlfn.SINGLE(INDEX(Exceções!$D$5:$D$203,MATCH($A1124&amp;"|"&amp;$F1124,Exceções!$F$5:$F$203,0))),"")</f>
        <v/>
      </c>
      <c r="AD1124" t="str">
        <f>IF($AC1124="","",IFERROR(_xlfn.SINGLE(INDEX(Exceções!$E$5:$E$203,MATCH($A1124&amp;"|"&amp;$F1124,Exceções!$F$5:$F$203,0))),""))</f>
        <v/>
      </c>
    </row>
    <row r="1125" spans="1:30" ht="15" hidden="1" customHeight="1" x14ac:dyDescent="0.25">
      <c r="A1125" s="31">
        <v>10495</v>
      </c>
      <c r="B1125" s="17" t="s">
        <v>31</v>
      </c>
      <c r="C1125" s="17" t="str">
        <f>IFERROR(INDEX(Cadastro!$C$5:$C$243,$AB1125),"NÃO INFORMADO")</f>
        <v>ELE</v>
      </c>
      <c r="D1125" s="17" t="str">
        <f>IFERROR(INDEX(Cadastro!$D$5:$D$243,$AB1125),"")</f>
        <v>Férias</v>
      </c>
      <c r="E1125" s="17" t="str">
        <f>IFERROR(INDEX(Cadastro!$G$5:$G$243,$AB1125),"")</f>
        <v>Férias</v>
      </c>
      <c r="F1125" s="29">
        <v>46303</v>
      </c>
      <c r="G1125" s="32" t="str">
        <f t="shared" si="102"/>
        <v>qui</v>
      </c>
      <c r="H1125" s="31" t="str">
        <f>IF($L1125=0,"",_xlfn.MINIFS(Dados!$Q:$Q,Dados!$A:$A,$A1125,Dados!$S:$S,$F1125))</f>
        <v/>
      </c>
      <c r="I1125" s="31" t="str">
        <f>IF($H1125="","",_xlfn.MAXIFS(Dados!$R:$R,Dados!$A:$A,$A1125,Dados!$S:$S,$F1125))</f>
        <v/>
      </c>
      <c r="J1125" s="32" t="str">
        <f>IF($D1125&lt;&gt;"Folguista","",IFERROR(INDEX(Parâmetros!$D$52:$G$52,1,MIN(4,MAX(1,$W1125))),""))</f>
        <v/>
      </c>
      <c r="K1125" s="32" t="str">
        <f>IF(OR($AC1125&lt;&gt;"",$Y1125="Folga",$Y1125="Folga trabalhada",$Y1125="Férias (cadastro)",$Y1125="Férias / afastamento",$Y1125="Indeterminado (início da série)"),"",IF(OR($D1125="6x1",$D1125="FF 6x1"),IF(OR(WEEKDAY($F1125,2)=6,WEEKDAY($F1125,2)=7),"6x1 sáb/dom","6x1"),IF($D1125="5x2","5x2",IF($H1125="",IF($D1125="Folguista",$J1125,$E1125),IF(OR($H1125&gt;=Parâmetros!$E$18,$H1125&lt;Parâmetros!$E$19),"C",IF($H1125&lt;Parâmetros!$E$20,"A","B"))))))</f>
        <v/>
      </c>
      <c r="L1125" s="30">
        <f>SUMIFS(Dados!$E:$E,Dados!$A:$A,$A1125,Dados!$S:$S,$F1125)</f>
        <v>0</v>
      </c>
      <c r="M1125" s="30" t="str">
        <f>IFERROR(INDEX(Parâmetros!$E$6:$E$11,MATCH($K1125,Parâmetros!$A$6:$A$11,0)),"")</f>
        <v/>
      </c>
      <c r="N1125" s="33" t="str">
        <f t="shared" si="103"/>
        <v/>
      </c>
      <c r="O1125" s="33">
        <f>Parâmetros!$E$13</f>
        <v>0.8</v>
      </c>
      <c r="P1125" s="32" t="str">
        <f>IF(OR($M1125="",$F1125&gt;Parâmetros!$E$14),"Não","Sim")</f>
        <v>Não</v>
      </c>
      <c r="Q1125" s="32" t="str">
        <f t="shared" si="104"/>
        <v/>
      </c>
      <c r="R1125" s="32" t="str">
        <f t="shared" si="105"/>
        <v/>
      </c>
      <c r="S1125" s="30" t="str">
        <f t="shared" si="106"/>
        <v/>
      </c>
      <c r="T1125" s="32" t="str">
        <f>IF($Q1125&lt;&gt;"Sim","",IF($N1125&gt;Parâmetros!$E$15,"Sim","Não"))</f>
        <v/>
      </c>
      <c r="U1125" s="17" t="str">
        <f t="shared" si="107"/>
        <v>Férias / afastamento</v>
      </c>
      <c r="V1125" s="17" t="str">
        <f>IF($AC1125&lt;&gt;"",IF($L1125&gt;0,"ATENÇÃO · apontou em dia de "&amp;LOWER($AC1125)&amp;" cadastrado","Exceção cadastrada · "&amp;$AC1125)&amp;IF($AD1125="",""," · "&amp;$AD1125),IF($E1125="Férias",IF($L1125&gt;0,"ATENÇÃO · apontou estando de férias no cadastro","Férias no cadastro"),IF($Y1125="Férias / afastamento","Afastamento · "&amp;($Z1125+$AA1125-1)&amp;" dias seguidos sem apontamento",IF($Y1125="Folga trabalhada","ATENÇÃO · apontou em dia de folga da escala 5x2",IF($Y1125="Folga",IF(AND($D1125="5x2",OR(WEEKDAY($F1125,2)=6,WEEKDAY($F1125,2)=7)),"Folga de fim de semana da escala 5x2",IF(AND(OR($D1125="6x1",$D1125="FF 6x1"),WEEKDAY($F1125,2)=6,FALSE()),"Folga de fim de semana · apontou no domingo anterior",IF(AND(OR($D1125="6x1",$D1125="FF 6x1"),WEEKDAY($F1125,2)=7,AND($A1125=$A1124,$L1124&gt;0)),"Folga de fim de semana · apontou no sábado",IF(AND(OR($D1125="6x1",$D1125="FF 6x1"),OR(WEEKDAY($F1125,2)=6,WEEKDAY($F1125,2)=7)),"Folga de fim de semana · sem apontamento no sábado nem no domingo","Folga prevista pelo ciclo")))),IF($Y1125="Indeterminado (início da série)","Sem histórico anterior — informe o dia do ciclo no Cadastro",IF($Y1125="Falta de registro",IF(OR(OR($D1125="6x1",$D1125="FF 6x1"),$D1125="5x2"),"FALTA DE REGISTRO · dia útil da escala "&amp;$E1125,"FALTA DE REGISTRO · dia "&amp;$W1125&amp;" de "&amp;IFERROR(INDEX(Parâmetros!$B$39:$B$48,MATCH($E1125,Parâmetros!$A$39:$A$48,0)),99)&amp;" do ciclo"),IF(OR($D1125="6x1",$D1125="FF 6x1"),IF(OR(AND(WEEKDAY($F1125,2)=6,AND($A1125=$A1126,$L1126&gt;0)),AND(WEEKDAY($F1125,2)=7,AND($A1125=$A1124,$L1124&gt;0))),"ATENÇÃO · apontou sábado e domingo no mesmo fim de semana",IF(OR(WEEKDAY($F1125,2)=6,WEEKDAY($F1125,2)=7),"Jornada de fim de semana do 6x1",IF(OR($H1125&gt;=Parâmetros!$E$20,$H1125&lt;Parâmetros!$E$19),"ATENÇÃO · 6x1 apontou fora do horário diurno","Jornada fixa do 6x1"))),IF($D1125="5x2","Jornada fixa do 5x2",IF($D1125="Folguista",IF($J1125=$K1125,"Evidência confirma sequência","DIVERGE · sequência "&amp;$J1125&amp;" × evidência "&amp;$K1125),IF($K1125=$E1125,"Evidência confirma cadastro","DIVERGE · cadastro "&amp;$E1125&amp;" × evidência "&amp;$K1125)))))))))))</f>
        <v>Férias no cadastro</v>
      </c>
      <c r="W1125" s="34">
        <f>IF(OR(OR($D1125="6x1",$D1125="FF 6x1"),$D1125="5x2"),"",IF($AB1125&lt;&gt;$AB1124,IF(IFERROR(INDEX(Cadastro!$F$5:$F$243,$AB1125),"")="",IF($L1125&gt;0,1,0),IF(IFERROR(INDEX(Cadastro!$F$5:$F$243,$AB1125),"")&lt;=IFERROR(INDEX(Parâmetros!$B$39:$B$48,MATCH($E1125,Parâmetros!$A$39:$A$48,0)),99),IFERROR(INDEX(Cadastro!$F$5:$F$243,$AB1125),""),0)),IF($L1125&gt;0,IF(N($X1124)&gt;0,1,N($W1124)+1),IF(AND($L1125=0,OR(N($W1124)&gt;=IFERROR(INDEX(Parâmetros!$B$39:$B$48,MATCH($E1125,Parâmetros!$A$39:$A$48,0)),99),AND(N($X1124)&gt;0,N($X1124)&lt;IFERROR(INDEX(Parâmetros!$C$39:$C$48,MATCH($E1125,Parâmetros!$A$39:$A$48,0)),0)))),0,N($W1124)+1))))</f>
        <v>3</v>
      </c>
      <c r="X1125" s="34">
        <f>IF(OR(OR($D1125="6x1",$D1125="FF 6x1"),$D1125="5x2"),"",IF($AB1125&lt;&gt;$AB1124,IF(IFERROR(INDEX(Cadastro!$F$5:$F$243,$AB1125),"")="",0,IF(IFERROR(INDEX(Cadastro!$F$5:$F$243,$AB1125),"")&gt;IFERROR(INDEX(Parâmetros!$B$39:$B$48,MATCH($E1125,Parâmetros!$A$39:$A$48,0)),99),IFERROR(INDEX(Cadastro!$F$5:$F$243,$AB1125),"")-IFERROR(INDEX(Parâmetros!$B$39:$B$48,MATCH($E1125,Parâmetros!$A$39:$A$48,0)),99),0)),IF(AND($L1125=0,OR(N($W1124)&gt;=IFERROR(INDEX(Parâmetros!$B$39:$B$48,MATCH($E1125,Parâmetros!$A$39:$A$48,0)),99),AND(N($X1124)&gt;0,N($X1124)&lt;IFERROR(INDEX(Parâmetros!$C$39:$C$48,MATCH($E1125,Parâmetros!$A$39:$A$48,0)),0)))),N($X1124)+1,0)))</f>
        <v>0</v>
      </c>
      <c r="Y1125" t="str">
        <f>IF($AC1125&lt;&gt;"",IF($L1125&gt;0,$AC1125&amp;" · com apontamento",$AC1125),IF($E1125="Férias",IF($L1125&gt;0,"Férias · com apontamento","Férias (cadastro)"),IF(($Z1125+$AA1125-1)&gt;Parâmetros!$E$16,"Férias / afastamento",IF(AND($D1125="5x2",OR(WEEKDAY($F1125,2)=6,WEEKDAY($F1125,2)=7)),IF($L1125&gt;0,"Folga trabalhada","Folga"),IF($L1125&gt;0,"Trabalhado",IF(OR(OR($D1125="6x1",$D1125="FF 6x1"),$D1125="5x2"),IF(AND(OR($D1125="6x1",$D1125="FF 6x1"),OR(WEEKDAY($F1125,2)=6,WEEKDAY($F1125,2)=7)),"Folga","Falta de registro"),IF(AND($AB1125&lt;&gt;$AB1124,IFERROR(INDEX(Cadastro!$F$5:$F$243,$AB1125),"")=""),"Indeterminado (início da série)",IF($X1125&gt;0,"Folga","Falta de registro"))))))))</f>
        <v>Férias (cadastro)</v>
      </c>
      <c r="Z1125" s="34">
        <f>IF(OR($L1125&gt;0,$F1125&gt;Parâmetros!$E$14),0,IF($A1125&lt;&gt;$A1124,1,N($Z1124)+1))</f>
        <v>4</v>
      </c>
      <c r="AA1125" s="34">
        <f>IF(OR($L1125&gt;0,$F1125&gt;Parâmetros!$E$14),0,IF(OR($A1125&lt;&gt;$A1126,$F1126&gt;Parâmetros!$E$14),1,N($AA1126)+1))</f>
        <v>7</v>
      </c>
      <c r="AB1125" s="31">
        <f>IFERROR(MATCH($A1125&amp;"|"&amp;TEXT(_xlfn.MAXIFS(Cadastro!$E$5:$E$243,Cadastro!$A$5:$A$243,$A1125,Cadastro!$E$5:$E$243,"&lt;="&amp;$F1125),"yyyymmdd"),Cadastro!$I$5:$I$243,0),"")</f>
        <v>149</v>
      </c>
      <c r="AC1125" t="str">
        <f>IFERROR(_xlfn.SINGLE(INDEX(Exceções!$D$5:$D$203,MATCH($A1125&amp;"|"&amp;$F1125,Exceções!$F$5:$F$203,0))),"")</f>
        <v/>
      </c>
      <c r="AD1125" t="str">
        <f>IF($AC1125="","",IFERROR(_xlfn.SINGLE(INDEX(Exceções!$E$5:$E$203,MATCH($A1125&amp;"|"&amp;$F1125,Exceções!$F$5:$F$203,0))),""))</f>
        <v/>
      </c>
    </row>
    <row r="1126" spans="1:30" ht="15" hidden="1" customHeight="1" x14ac:dyDescent="0.25">
      <c r="A1126" s="31">
        <v>10495</v>
      </c>
      <c r="B1126" s="17" t="s">
        <v>31</v>
      </c>
      <c r="C1126" s="17" t="str">
        <f>IFERROR(INDEX(Cadastro!$C$5:$C$243,$AB1126),"NÃO INFORMADO")</f>
        <v>ELE</v>
      </c>
      <c r="D1126" s="17" t="str">
        <f>IFERROR(INDEX(Cadastro!$D$5:$D$243,$AB1126),"")</f>
        <v>Férias</v>
      </c>
      <c r="E1126" s="17" t="str">
        <f>IFERROR(INDEX(Cadastro!$G$5:$G$243,$AB1126),"")</f>
        <v>Férias</v>
      </c>
      <c r="F1126" s="29">
        <v>46304</v>
      </c>
      <c r="G1126" s="32" t="str">
        <f t="shared" si="102"/>
        <v>sex</v>
      </c>
      <c r="H1126" s="31" t="str">
        <f>IF($L1126=0,"",_xlfn.MINIFS(Dados!$Q:$Q,Dados!$A:$A,$A1126,Dados!$S:$S,$F1126))</f>
        <v/>
      </c>
      <c r="I1126" s="31" t="str">
        <f>IF($H1126="","",_xlfn.MAXIFS(Dados!$R:$R,Dados!$A:$A,$A1126,Dados!$S:$S,$F1126))</f>
        <v/>
      </c>
      <c r="J1126" s="32" t="str">
        <f>IF($D1126&lt;&gt;"Folguista","",IFERROR(INDEX(Parâmetros!$D$52:$G$52,1,MIN(4,MAX(1,$W1126))),""))</f>
        <v/>
      </c>
      <c r="K1126" s="32" t="str">
        <f>IF(OR($AC1126&lt;&gt;"",$Y1126="Folga",$Y1126="Folga trabalhada",$Y1126="Férias (cadastro)",$Y1126="Férias / afastamento",$Y1126="Indeterminado (início da série)"),"",IF(OR($D1126="6x1",$D1126="FF 6x1"),IF(OR(WEEKDAY($F1126,2)=6,WEEKDAY($F1126,2)=7),"6x1 sáb/dom","6x1"),IF($D1126="5x2","5x2",IF($H1126="",IF($D1126="Folguista",$J1126,$E1126),IF(OR($H1126&gt;=Parâmetros!$E$18,$H1126&lt;Parâmetros!$E$19),"C",IF($H1126&lt;Parâmetros!$E$20,"A","B"))))))</f>
        <v/>
      </c>
      <c r="L1126" s="30">
        <f>SUMIFS(Dados!$E:$E,Dados!$A:$A,$A1126,Dados!$S:$S,$F1126)</f>
        <v>0</v>
      </c>
      <c r="M1126" s="30" t="str">
        <f>IFERROR(INDEX(Parâmetros!$E$6:$E$11,MATCH($K1126,Parâmetros!$A$6:$A$11,0)),"")</f>
        <v/>
      </c>
      <c r="N1126" s="33" t="str">
        <f t="shared" si="103"/>
        <v/>
      </c>
      <c r="O1126" s="33">
        <f>Parâmetros!$E$13</f>
        <v>0.8</v>
      </c>
      <c r="P1126" s="32" t="str">
        <f>IF(OR($M1126="",$F1126&gt;Parâmetros!$E$14),"Não","Sim")</f>
        <v>Não</v>
      </c>
      <c r="Q1126" s="32" t="str">
        <f t="shared" si="104"/>
        <v/>
      </c>
      <c r="R1126" s="32" t="str">
        <f t="shared" si="105"/>
        <v/>
      </c>
      <c r="S1126" s="30" t="str">
        <f t="shared" si="106"/>
        <v/>
      </c>
      <c r="T1126" s="32" t="str">
        <f>IF($Q1126&lt;&gt;"Sim","",IF($N1126&gt;Parâmetros!$E$15,"Sim","Não"))</f>
        <v/>
      </c>
      <c r="U1126" s="17" t="str">
        <f t="shared" si="107"/>
        <v>Férias / afastamento</v>
      </c>
      <c r="V1126" s="17" t="str">
        <f>IF($AC1126&lt;&gt;"",IF($L1126&gt;0,"ATENÇÃO · apontou em dia de "&amp;LOWER($AC1126)&amp;" cadastrado","Exceção cadastrada · "&amp;$AC1126)&amp;IF($AD1126="",""," · "&amp;$AD1126),IF($E1126="Férias",IF($L1126&gt;0,"ATENÇÃO · apontou estando de férias no cadastro","Férias no cadastro"),IF($Y1126="Férias / afastamento","Afastamento · "&amp;($Z1126+$AA1126-1)&amp;" dias seguidos sem apontamento",IF($Y1126="Folga trabalhada","ATENÇÃO · apontou em dia de folga da escala 5x2",IF($Y1126="Folga",IF(AND($D1126="5x2",OR(WEEKDAY($F1126,2)=6,WEEKDAY($F1126,2)=7)),"Folga de fim de semana da escala 5x2",IF(AND(OR($D1126="6x1",$D1126="FF 6x1"),WEEKDAY($F1126,2)=6,FALSE()),"Folga de fim de semana · apontou no domingo anterior",IF(AND(OR($D1126="6x1",$D1126="FF 6x1"),WEEKDAY($F1126,2)=7,AND($A1126=$A1125,$L1125&gt;0)),"Folga de fim de semana · apontou no sábado",IF(AND(OR($D1126="6x1",$D1126="FF 6x1"),OR(WEEKDAY($F1126,2)=6,WEEKDAY($F1126,2)=7)),"Folga de fim de semana · sem apontamento no sábado nem no domingo","Folga prevista pelo ciclo")))),IF($Y1126="Indeterminado (início da série)","Sem histórico anterior — informe o dia do ciclo no Cadastro",IF($Y1126="Falta de registro",IF(OR(OR($D1126="6x1",$D1126="FF 6x1"),$D1126="5x2"),"FALTA DE REGISTRO · dia útil da escala "&amp;$E1126,"FALTA DE REGISTRO · dia "&amp;$W1126&amp;" de "&amp;IFERROR(INDEX(Parâmetros!$B$39:$B$48,MATCH($E1126,Parâmetros!$A$39:$A$48,0)),99)&amp;" do ciclo"),IF(OR($D1126="6x1",$D1126="FF 6x1"),IF(OR(AND(WEEKDAY($F1126,2)=6,AND($A1126=$A1127,$L1127&gt;0)),AND(WEEKDAY($F1126,2)=7,AND($A1126=$A1125,$L1125&gt;0))),"ATENÇÃO · apontou sábado e domingo no mesmo fim de semana",IF(OR(WEEKDAY($F1126,2)=6,WEEKDAY($F1126,2)=7),"Jornada de fim de semana do 6x1",IF(OR($H1126&gt;=Parâmetros!$E$20,$H1126&lt;Parâmetros!$E$19),"ATENÇÃO · 6x1 apontou fora do horário diurno","Jornada fixa do 6x1"))),IF($D1126="5x2","Jornada fixa do 5x2",IF($D1126="Folguista",IF($J1126=$K1126,"Evidência confirma sequência","DIVERGE · sequência "&amp;$J1126&amp;" × evidência "&amp;$K1126),IF($K1126=$E1126,"Evidência confirma cadastro","DIVERGE · cadastro "&amp;$E1126&amp;" × evidência "&amp;$K1126)))))))))))</f>
        <v>Férias no cadastro</v>
      </c>
      <c r="W1126" s="34">
        <f>IF(OR(OR($D1126="6x1",$D1126="FF 6x1"),$D1126="5x2"),"",IF($AB1126&lt;&gt;$AB1125,IF(IFERROR(INDEX(Cadastro!$F$5:$F$243,$AB1126),"")="",IF($L1126&gt;0,1,0),IF(IFERROR(INDEX(Cadastro!$F$5:$F$243,$AB1126),"")&lt;=IFERROR(INDEX(Parâmetros!$B$39:$B$48,MATCH($E1126,Parâmetros!$A$39:$A$48,0)),99),IFERROR(INDEX(Cadastro!$F$5:$F$243,$AB1126),""),0)),IF($L1126&gt;0,IF(N($X1125)&gt;0,1,N($W1125)+1),IF(AND($L1126=0,OR(N($W1125)&gt;=IFERROR(INDEX(Parâmetros!$B$39:$B$48,MATCH($E1126,Parâmetros!$A$39:$A$48,0)),99),AND(N($X1125)&gt;0,N($X1125)&lt;IFERROR(INDEX(Parâmetros!$C$39:$C$48,MATCH($E1126,Parâmetros!$A$39:$A$48,0)),0)))),0,N($W1125)+1))))</f>
        <v>4</v>
      </c>
      <c r="X1126" s="34">
        <f>IF(OR(OR($D1126="6x1",$D1126="FF 6x1"),$D1126="5x2"),"",IF($AB1126&lt;&gt;$AB1125,IF(IFERROR(INDEX(Cadastro!$F$5:$F$243,$AB1126),"")="",0,IF(IFERROR(INDEX(Cadastro!$F$5:$F$243,$AB1126),"")&gt;IFERROR(INDEX(Parâmetros!$B$39:$B$48,MATCH($E1126,Parâmetros!$A$39:$A$48,0)),99),IFERROR(INDEX(Cadastro!$F$5:$F$243,$AB1126),"")-IFERROR(INDEX(Parâmetros!$B$39:$B$48,MATCH($E1126,Parâmetros!$A$39:$A$48,0)),99),0)),IF(AND($L1126=0,OR(N($W1125)&gt;=IFERROR(INDEX(Parâmetros!$B$39:$B$48,MATCH($E1126,Parâmetros!$A$39:$A$48,0)),99),AND(N($X1125)&gt;0,N($X1125)&lt;IFERROR(INDEX(Parâmetros!$C$39:$C$48,MATCH($E1126,Parâmetros!$A$39:$A$48,0)),0)))),N($X1125)+1,0)))</f>
        <v>0</v>
      </c>
      <c r="Y1126" t="str">
        <f>IF($AC1126&lt;&gt;"",IF($L1126&gt;0,$AC1126&amp;" · com apontamento",$AC1126),IF($E1126="Férias",IF($L1126&gt;0,"Férias · com apontamento","Férias (cadastro)"),IF(($Z1126+$AA1126-1)&gt;Parâmetros!$E$16,"Férias / afastamento",IF(AND($D1126="5x2",OR(WEEKDAY($F1126,2)=6,WEEKDAY($F1126,2)=7)),IF($L1126&gt;0,"Folga trabalhada","Folga"),IF($L1126&gt;0,"Trabalhado",IF(OR(OR($D1126="6x1",$D1126="FF 6x1"),$D1126="5x2"),IF(AND(OR($D1126="6x1",$D1126="FF 6x1"),OR(WEEKDAY($F1126,2)=6,WEEKDAY($F1126,2)=7)),"Folga","Falta de registro"),IF(AND($AB1126&lt;&gt;$AB1125,IFERROR(INDEX(Cadastro!$F$5:$F$243,$AB1126),"")=""),"Indeterminado (início da série)",IF($X1126&gt;0,"Folga","Falta de registro"))))))))</f>
        <v>Férias (cadastro)</v>
      </c>
      <c r="Z1126" s="34">
        <f>IF(OR($L1126&gt;0,$F1126&gt;Parâmetros!$E$14),0,IF($A1126&lt;&gt;$A1125,1,N($Z1125)+1))</f>
        <v>5</v>
      </c>
      <c r="AA1126" s="34">
        <f>IF(OR($L1126&gt;0,$F1126&gt;Parâmetros!$E$14),0,IF(OR($A1126&lt;&gt;$A1127,$F1127&gt;Parâmetros!$E$14),1,N($AA1127)+1))</f>
        <v>6</v>
      </c>
      <c r="AB1126" s="31">
        <f>IFERROR(MATCH($A1126&amp;"|"&amp;TEXT(_xlfn.MAXIFS(Cadastro!$E$5:$E$243,Cadastro!$A$5:$A$243,$A1126,Cadastro!$E$5:$E$243,"&lt;="&amp;$F1126),"yyyymmdd"),Cadastro!$I$5:$I$243,0),"")</f>
        <v>149</v>
      </c>
      <c r="AC1126" t="str">
        <f>IFERROR(_xlfn.SINGLE(INDEX(Exceções!$D$5:$D$203,MATCH($A1126&amp;"|"&amp;$F1126,Exceções!$F$5:$F$203,0))),"")</f>
        <v/>
      </c>
      <c r="AD1126" t="str">
        <f>IF($AC1126="","",IFERROR(_xlfn.SINGLE(INDEX(Exceções!$E$5:$E$203,MATCH($A1126&amp;"|"&amp;$F1126,Exceções!$F$5:$F$203,0))),""))</f>
        <v/>
      </c>
    </row>
    <row r="1127" spans="1:30" ht="15" hidden="1" customHeight="1" x14ac:dyDescent="0.25">
      <c r="A1127" s="31">
        <v>10495</v>
      </c>
      <c r="B1127" s="17" t="s">
        <v>31</v>
      </c>
      <c r="C1127" s="17" t="str">
        <f>IFERROR(INDEX(Cadastro!$C$5:$C$243,$AB1127),"NÃO INFORMADO")</f>
        <v>ELE</v>
      </c>
      <c r="D1127" s="17" t="str">
        <f>IFERROR(INDEX(Cadastro!$D$5:$D$243,$AB1127),"")</f>
        <v>Férias</v>
      </c>
      <c r="E1127" s="17" t="str">
        <f>IFERROR(INDEX(Cadastro!$G$5:$G$243,$AB1127),"")</f>
        <v>Férias</v>
      </c>
      <c r="F1127" s="29">
        <v>46305</v>
      </c>
      <c r="G1127" s="32" t="str">
        <f t="shared" si="102"/>
        <v>sáb</v>
      </c>
      <c r="H1127" s="31" t="str">
        <f>IF($L1127=0,"",_xlfn.MINIFS(Dados!$Q:$Q,Dados!$A:$A,$A1127,Dados!$S:$S,$F1127))</f>
        <v/>
      </c>
      <c r="I1127" s="31" t="str">
        <f>IF($H1127="","",_xlfn.MAXIFS(Dados!$R:$R,Dados!$A:$A,$A1127,Dados!$S:$S,$F1127))</f>
        <v/>
      </c>
      <c r="J1127" s="32" t="str">
        <f>IF($D1127&lt;&gt;"Folguista","",IFERROR(INDEX(Parâmetros!$D$52:$G$52,1,MIN(4,MAX(1,$W1127))),""))</f>
        <v/>
      </c>
      <c r="K1127" s="32" t="str">
        <f>IF(OR($AC1127&lt;&gt;"",$Y1127="Folga",$Y1127="Folga trabalhada",$Y1127="Férias (cadastro)",$Y1127="Férias / afastamento",$Y1127="Indeterminado (início da série)"),"",IF(OR($D1127="6x1",$D1127="FF 6x1"),IF(OR(WEEKDAY($F1127,2)=6,WEEKDAY($F1127,2)=7),"6x1 sáb/dom","6x1"),IF($D1127="5x2","5x2",IF($H1127="",IF($D1127="Folguista",$J1127,$E1127),IF(OR($H1127&gt;=Parâmetros!$E$18,$H1127&lt;Parâmetros!$E$19),"C",IF($H1127&lt;Parâmetros!$E$20,"A","B"))))))</f>
        <v/>
      </c>
      <c r="L1127" s="30">
        <f>SUMIFS(Dados!$E:$E,Dados!$A:$A,$A1127,Dados!$S:$S,$F1127)</f>
        <v>0</v>
      </c>
      <c r="M1127" s="30" t="str">
        <f>IFERROR(INDEX(Parâmetros!$E$6:$E$11,MATCH($K1127,Parâmetros!$A$6:$A$11,0)),"")</f>
        <v/>
      </c>
      <c r="N1127" s="33" t="str">
        <f t="shared" si="103"/>
        <v/>
      </c>
      <c r="O1127" s="33">
        <f>Parâmetros!$E$13</f>
        <v>0.8</v>
      </c>
      <c r="P1127" s="32" t="str">
        <f>IF(OR($M1127="",$F1127&gt;Parâmetros!$E$14),"Não","Sim")</f>
        <v>Não</v>
      </c>
      <c r="Q1127" s="32" t="str">
        <f t="shared" si="104"/>
        <v/>
      </c>
      <c r="R1127" s="32" t="str">
        <f t="shared" si="105"/>
        <v/>
      </c>
      <c r="S1127" s="30" t="str">
        <f t="shared" si="106"/>
        <v/>
      </c>
      <c r="T1127" s="32" t="str">
        <f>IF($Q1127&lt;&gt;"Sim","",IF($N1127&gt;Parâmetros!$E$15,"Sim","Não"))</f>
        <v/>
      </c>
      <c r="U1127" s="17" t="str">
        <f t="shared" si="107"/>
        <v>Férias / afastamento</v>
      </c>
      <c r="V1127" s="17" t="str">
        <f>IF($AC1127&lt;&gt;"",IF($L1127&gt;0,"ATENÇÃO · apontou em dia de "&amp;LOWER($AC1127)&amp;" cadastrado","Exceção cadastrada · "&amp;$AC1127)&amp;IF($AD1127="",""," · "&amp;$AD1127),IF($E1127="Férias",IF($L1127&gt;0,"ATENÇÃO · apontou estando de férias no cadastro","Férias no cadastro"),IF($Y1127="Férias / afastamento","Afastamento · "&amp;($Z1127+$AA1127-1)&amp;" dias seguidos sem apontamento",IF($Y1127="Folga trabalhada","ATENÇÃO · apontou em dia de folga da escala 5x2",IF($Y1127="Folga",IF(AND($D1127="5x2",OR(WEEKDAY($F1127,2)=6,WEEKDAY($F1127,2)=7)),"Folga de fim de semana da escala 5x2",IF(AND(OR($D1127="6x1",$D1127="FF 6x1"),WEEKDAY($F1127,2)=6,FALSE()),"Folga de fim de semana · apontou no domingo anterior",IF(AND(OR($D1127="6x1",$D1127="FF 6x1"),WEEKDAY($F1127,2)=7,AND($A1127=$A1126,$L1126&gt;0)),"Folga de fim de semana · apontou no sábado",IF(AND(OR($D1127="6x1",$D1127="FF 6x1"),OR(WEEKDAY($F1127,2)=6,WEEKDAY($F1127,2)=7)),"Folga de fim de semana · sem apontamento no sábado nem no domingo","Folga prevista pelo ciclo")))),IF($Y1127="Indeterminado (início da série)","Sem histórico anterior — informe o dia do ciclo no Cadastro",IF($Y1127="Falta de registro",IF(OR(OR($D1127="6x1",$D1127="FF 6x1"),$D1127="5x2"),"FALTA DE REGISTRO · dia útil da escala "&amp;$E1127,"FALTA DE REGISTRO · dia "&amp;$W1127&amp;" de "&amp;IFERROR(INDEX(Parâmetros!$B$39:$B$48,MATCH($E1127,Parâmetros!$A$39:$A$48,0)),99)&amp;" do ciclo"),IF(OR($D1127="6x1",$D1127="FF 6x1"),IF(OR(AND(WEEKDAY($F1127,2)=6,AND($A1127=$A1128,$L1128&gt;0)),AND(WEEKDAY($F1127,2)=7,AND($A1127=$A1126,$L1126&gt;0))),"ATENÇÃO · apontou sábado e domingo no mesmo fim de semana",IF(OR(WEEKDAY($F1127,2)=6,WEEKDAY($F1127,2)=7),"Jornada de fim de semana do 6x1",IF(OR($H1127&gt;=Parâmetros!$E$20,$H1127&lt;Parâmetros!$E$19),"ATENÇÃO · 6x1 apontou fora do horário diurno","Jornada fixa do 6x1"))),IF($D1127="5x2","Jornada fixa do 5x2",IF($D1127="Folguista",IF($J1127=$K1127,"Evidência confirma sequência","DIVERGE · sequência "&amp;$J1127&amp;" × evidência "&amp;$K1127),IF($K1127=$E1127,"Evidência confirma cadastro","DIVERGE · cadastro "&amp;$E1127&amp;" × evidência "&amp;$K1127)))))))))))</f>
        <v>Férias no cadastro</v>
      </c>
      <c r="W1127" s="34">
        <f>IF(OR(OR($D1127="6x1",$D1127="FF 6x1"),$D1127="5x2"),"",IF($AB1127&lt;&gt;$AB1126,IF(IFERROR(INDEX(Cadastro!$F$5:$F$243,$AB1127),"")="",IF($L1127&gt;0,1,0),IF(IFERROR(INDEX(Cadastro!$F$5:$F$243,$AB1127),"")&lt;=IFERROR(INDEX(Parâmetros!$B$39:$B$48,MATCH($E1127,Parâmetros!$A$39:$A$48,0)),99),IFERROR(INDEX(Cadastro!$F$5:$F$243,$AB1127),""),0)),IF($L1127&gt;0,IF(N($X1126)&gt;0,1,N($W1126)+1),IF(AND($L1127=0,OR(N($W1126)&gt;=IFERROR(INDEX(Parâmetros!$B$39:$B$48,MATCH($E1127,Parâmetros!$A$39:$A$48,0)),99),AND(N($X1126)&gt;0,N($X1126)&lt;IFERROR(INDEX(Parâmetros!$C$39:$C$48,MATCH($E1127,Parâmetros!$A$39:$A$48,0)),0)))),0,N($W1126)+1))))</f>
        <v>5</v>
      </c>
      <c r="X1127" s="34">
        <f>IF(OR(OR($D1127="6x1",$D1127="FF 6x1"),$D1127="5x2"),"",IF($AB1127&lt;&gt;$AB1126,IF(IFERROR(INDEX(Cadastro!$F$5:$F$243,$AB1127),"")="",0,IF(IFERROR(INDEX(Cadastro!$F$5:$F$243,$AB1127),"")&gt;IFERROR(INDEX(Parâmetros!$B$39:$B$48,MATCH($E1127,Parâmetros!$A$39:$A$48,0)),99),IFERROR(INDEX(Cadastro!$F$5:$F$243,$AB1127),"")-IFERROR(INDEX(Parâmetros!$B$39:$B$48,MATCH($E1127,Parâmetros!$A$39:$A$48,0)),99),0)),IF(AND($L1127=0,OR(N($W1126)&gt;=IFERROR(INDEX(Parâmetros!$B$39:$B$48,MATCH($E1127,Parâmetros!$A$39:$A$48,0)),99),AND(N($X1126)&gt;0,N($X1126)&lt;IFERROR(INDEX(Parâmetros!$C$39:$C$48,MATCH($E1127,Parâmetros!$A$39:$A$48,0)),0)))),N($X1126)+1,0)))</f>
        <v>0</v>
      </c>
      <c r="Y1127" t="str">
        <f>IF($AC1127&lt;&gt;"",IF($L1127&gt;0,$AC1127&amp;" · com apontamento",$AC1127),IF($E1127="Férias",IF($L1127&gt;0,"Férias · com apontamento","Férias (cadastro)"),IF(($Z1127+$AA1127-1)&gt;Parâmetros!$E$16,"Férias / afastamento",IF(AND($D1127="5x2",OR(WEEKDAY($F1127,2)=6,WEEKDAY($F1127,2)=7)),IF($L1127&gt;0,"Folga trabalhada","Folga"),IF($L1127&gt;0,"Trabalhado",IF(OR(OR($D1127="6x1",$D1127="FF 6x1"),$D1127="5x2"),IF(AND(OR($D1127="6x1",$D1127="FF 6x1"),OR(WEEKDAY($F1127,2)=6,WEEKDAY($F1127,2)=7)),"Folga","Falta de registro"),IF(AND($AB1127&lt;&gt;$AB1126,IFERROR(INDEX(Cadastro!$F$5:$F$243,$AB1127),"")=""),"Indeterminado (início da série)",IF($X1127&gt;0,"Folga","Falta de registro"))))))))</f>
        <v>Férias (cadastro)</v>
      </c>
      <c r="Z1127" s="34">
        <f>IF(OR($L1127&gt;0,$F1127&gt;Parâmetros!$E$14),0,IF($A1127&lt;&gt;$A1126,1,N($Z1126)+1))</f>
        <v>6</v>
      </c>
      <c r="AA1127" s="34">
        <f>IF(OR($L1127&gt;0,$F1127&gt;Parâmetros!$E$14),0,IF(OR($A1127&lt;&gt;$A1128,$F1128&gt;Parâmetros!$E$14),1,N($AA1128)+1))</f>
        <v>5</v>
      </c>
      <c r="AB1127" s="31">
        <f>IFERROR(MATCH($A1127&amp;"|"&amp;TEXT(_xlfn.MAXIFS(Cadastro!$E$5:$E$243,Cadastro!$A$5:$A$243,$A1127,Cadastro!$E$5:$E$243,"&lt;="&amp;$F1127),"yyyymmdd"),Cadastro!$I$5:$I$243,0),"")</f>
        <v>149</v>
      </c>
      <c r="AC1127" t="str">
        <f>IFERROR(_xlfn.SINGLE(INDEX(Exceções!$D$5:$D$203,MATCH($A1127&amp;"|"&amp;$F1127,Exceções!$F$5:$F$203,0))),"")</f>
        <v/>
      </c>
      <c r="AD1127" t="str">
        <f>IF($AC1127="","",IFERROR(_xlfn.SINGLE(INDEX(Exceções!$E$5:$E$203,MATCH($A1127&amp;"|"&amp;$F1127,Exceções!$F$5:$F$203,0))),""))</f>
        <v/>
      </c>
    </row>
    <row r="1128" spans="1:30" ht="15" hidden="1" customHeight="1" x14ac:dyDescent="0.25">
      <c r="A1128" s="31">
        <v>10495</v>
      </c>
      <c r="B1128" s="17" t="s">
        <v>31</v>
      </c>
      <c r="C1128" s="17" t="str">
        <f>IFERROR(INDEX(Cadastro!$C$5:$C$243,$AB1128),"NÃO INFORMADO")</f>
        <v>ELE</v>
      </c>
      <c r="D1128" s="17" t="str">
        <f>IFERROR(INDEX(Cadastro!$D$5:$D$243,$AB1128),"")</f>
        <v>Férias</v>
      </c>
      <c r="E1128" s="17" t="str">
        <f>IFERROR(INDEX(Cadastro!$G$5:$G$243,$AB1128),"")</f>
        <v>Férias</v>
      </c>
      <c r="F1128" s="29">
        <v>46306</v>
      </c>
      <c r="G1128" s="32" t="str">
        <f t="shared" si="102"/>
        <v>dom</v>
      </c>
      <c r="H1128" s="31" t="str">
        <f>IF($L1128=0,"",_xlfn.MINIFS(Dados!$Q:$Q,Dados!$A:$A,$A1128,Dados!$S:$S,$F1128))</f>
        <v/>
      </c>
      <c r="I1128" s="31" t="str">
        <f>IF($H1128="","",_xlfn.MAXIFS(Dados!$R:$R,Dados!$A:$A,$A1128,Dados!$S:$S,$F1128))</f>
        <v/>
      </c>
      <c r="J1128" s="32" t="str">
        <f>IF($D1128&lt;&gt;"Folguista","",IFERROR(INDEX(Parâmetros!$D$52:$G$52,1,MIN(4,MAX(1,$W1128))),""))</f>
        <v/>
      </c>
      <c r="K1128" s="32" t="str">
        <f>IF(OR($AC1128&lt;&gt;"",$Y1128="Folga",$Y1128="Folga trabalhada",$Y1128="Férias (cadastro)",$Y1128="Férias / afastamento",$Y1128="Indeterminado (início da série)"),"",IF(OR($D1128="6x1",$D1128="FF 6x1"),IF(OR(WEEKDAY($F1128,2)=6,WEEKDAY($F1128,2)=7),"6x1 sáb/dom","6x1"),IF($D1128="5x2","5x2",IF($H1128="",IF($D1128="Folguista",$J1128,$E1128),IF(OR($H1128&gt;=Parâmetros!$E$18,$H1128&lt;Parâmetros!$E$19),"C",IF($H1128&lt;Parâmetros!$E$20,"A","B"))))))</f>
        <v/>
      </c>
      <c r="L1128" s="30">
        <f>SUMIFS(Dados!$E:$E,Dados!$A:$A,$A1128,Dados!$S:$S,$F1128)</f>
        <v>0</v>
      </c>
      <c r="M1128" s="30" t="str">
        <f>IFERROR(INDEX(Parâmetros!$E$6:$E$11,MATCH($K1128,Parâmetros!$A$6:$A$11,0)),"")</f>
        <v/>
      </c>
      <c r="N1128" s="33" t="str">
        <f t="shared" si="103"/>
        <v/>
      </c>
      <c r="O1128" s="33">
        <f>Parâmetros!$E$13</f>
        <v>0.8</v>
      </c>
      <c r="P1128" s="32" t="str">
        <f>IF(OR($M1128="",$F1128&gt;Parâmetros!$E$14),"Não","Sim")</f>
        <v>Não</v>
      </c>
      <c r="Q1128" s="32" t="str">
        <f t="shared" si="104"/>
        <v/>
      </c>
      <c r="R1128" s="32" t="str">
        <f t="shared" si="105"/>
        <v/>
      </c>
      <c r="S1128" s="30" t="str">
        <f t="shared" si="106"/>
        <v/>
      </c>
      <c r="T1128" s="32" t="str">
        <f>IF($Q1128&lt;&gt;"Sim","",IF($N1128&gt;Parâmetros!$E$15,"Sim","Não"))</f>
        <v/>
      </c>
      <c r="U1128" s="17" t="str">
        <f t="shared" si="107"/>
        <v>Férias / afastamento</v>
      </c>
      <c r="V1128" s="17" t="str">
        <f>IF($AC1128&lt;&gt;"",IF($L1128&gt;0,"ATENÇÃO · apontou em dia de "&amp;LOWER($AC1128)&amp;" cadastrado","Exceção cadastrada · "&amp;$AC1128)&amp;IF($AD1128="",""," · "&amp;$AD1128),IF($E1128="Férias",IF($L1128&gt;0,"ATENÇÃO · apontou estando de férias no cadastro","Férias no cadastro"),IF($Y1128="Férias / afastamento","Afastamento · "&amp;($Z1128+$AA1128-1)&amp;" dias seguidos sem apontamento",IF($Y1128="Folga trabalhada","ATENÇÃO · apontou em dia de folga da escala 5x2",IF($Y1128="Folga",IF(AND($D1128="5x2",OR(WEEKDAY($F1128,2)=6,WEEKDAY($F1128,2)=7)),"Folga de fim de semana da escala 5x2",IF(AND(OR($D1128="6x1",$D1128="FF 6x1"),WEEKDAY($F1128,2)=6,FALSE()),"Folga de fim de semana · apontou no domingo anterior",IF(AND(OR($D1128="6x1",$D1128="FF 6x1"),WEEKDAY($F1128,2)=7,AND($A1128=$A1127,$L1127&gt;0)),"Folga de fim de semana · apontou no sábado",IF(AND(OR($D1128="6x1",$D1128="FF 6x1"),OR(WEEKDAY($F1128,2)=6,WEEKDAY($F1128,2)=7)),"Folga de fim de semana · sem apontamento no sábado nem no domingo","Folga prevista pelo ciclo")))),IF($Y1128="Indeterminado (início da série)","Sem histórico anterior — informe o dia do ciclo no Cadastro",IF($Y1128="Falta de registro",IF(OR(OR($D1128="6x1",$D1128="FF 6x1"),$D1128="5x2"),"FALTA DE REGISTRO · dia útil da escala "&amp;$E1128,"FALTA DE REGISTRO · dia "&amp;$W1128&amp;" de "&amp;IFERROR(INDEX(Parâmetros!$B$39:$B$48,MATCH($E1128,Parâmetros!$A$39:$A$48,0)),99)&amp;" do ciclo"),IF(OR($D1128="6x1",$D1128="FF 6x1"),IF(OR(AND(WEEKDAY($F1128,2)=6,AND($A1128=$A1129,$L1129&gt;0)),AND(WEEKDAY($F1128,2)=7,AND($A1128=$A1127,$L1127&gt;0))),"ATENÇÃO · apontou sábado e domingo no mesmo fim de semana",IF(OR(WEEKDAY($F1128,2)=6,WEEKDAY($F1128,2)=7),"Jornada de fim de semana do 6x1",IF(OR($H1128&gt;=Parâmetros!$E$20,$H1128&lt;Parâmetros!$E$19),"ATENÇÃO · 6x1 apontou fora do horário diurno","Jornada fixa do 6x1"))),IF($D1128="5x2","Jornada fixa do 5x2",IF($D1128="Folguista",IF($J1128=$K1128,"Evidência confirma sequência","DIVERGE · sequência "&amp;$J1128&amp;" × evidência "&amp;$K1128),IF($K1128=$E1128,"Evidência confirma cadastro","DIVERGE · cadastro "&amp;$E1128&amp;" × evidência "&amp;$K1128)))))))))))</f>
        <v>Férias no cadastro</v>
      </c>
      <c r="W1128" s="34">
        <f>IF(OR(OR($D1128="6x1",$D1128="FF 6x1"),$D1128="5x2"),"",IF($AB1128&lt;&gt;$AB1127,IF(IFERROR(INDEX(Cadastro!$F$5:$F$243,$AB1128),"")="",IF($L1128&gt;0,1,0),IF(IFERROR(INDEX(Cadastro!$F$5:$F$243,$AB1128),"")&lt;=IFERROR(INDEX(Parâmetros!$B$39:$B$48,MATCH($E1128,Parâmetros!$A$39:$A$48,0)),99),IFERROR(INDEX(Cadastro!$F$5:$F$243,$AB1128),""),0)),IF($L1128&gt;0,IF(N($X1127)&gt;0,1,N($W1127)+1),IF(AND($L1128=0,OR(N($W1127)&gt;=IFERROR(INDEX(Parâmetros!$B$39:$B$48,MATCH($E1128,Parâmetros!$A$39:$A$48,0)),99),AND(N($X1127)&gt;0,N($X1127)&lt;IFERROR(INDEX(Parâmetros!$C$39:$C$48,MATCH($E1128,Parâmetros!$A$39:$A$48,0)),0)))),0,N($W1127)+1))))</f>
        <v>6</v>
      </c>
      <c r="X1128" s="34">
        <f>IF(OR(OR($D1128="6x1",$D1128="FF 6x1"),$D1128="5x2"),"",IF($AB1128&lt;&gt;$AB1127,IF(IFERROR(INDEX(Cadastro!$F$5:$F$243,$AB1128),"")="",0,IF(IFERROR(INDEX(Cadastro!$F$5:$F$243,$AB1128),"")&gt;IFERROR(INDEX(Parâmetros!$B$39:$B$48,MATCH($E1128,Parâmetros!$A$39:$A$48,0)),99),IFERROR(INDEX(Cadastro!$F$5:$F$243,$AB1128),"")-IFERROR(INDEX(Parâmetros!$B$39:$B$48,MATCH($E1128,Parâmetros!$A$39:$A$48,0)),99),0)),IF(AND($L1128=0,OR(N($W1127)&gt;=IFERROR(INDEX(Parâmetros!$B$39:$B$48,MATCH($E1128,Parâmetros!$A$39:$A$48,0)),99),AND(N($X1127)&gt;0,N($X1127)&lt;IFERROR(INDEX(Parâmetros!$C$39:$C$48,MATCH($E1128,Parâmetros!$A$39:$A$48,0)),0)))),N($X1127)+1,0)))</f>
        <v>0</v>
      </c>
      <c r="Y1128" t="str">
        <f>IF($AC1128&lt;&gt;"",IF($L1128&gt;0,$AC1128&amp;" · com apontamento",$AC1128),IF($E1128="Férias",IF($L1128&gt;0,"Férias · com apontamento","Férias (cadastro)"),IF(($Z1128+$AA1128-1)&gt;Parâmetros!$E$16,"Férias / afastamento",IF(AND($D1128="5x2",OR(WEEKDAY($F1128,2)=6,WEEKDAY($F1128,2)=7)),IF($L1128&gt;0,"Folga trabalhada","Folga"),IF($L1128&gt;0,"Trabalhado",IF(OR(OR($D1128="6x1",$D1128="FF 6x1"),$D1128="5x2"),IF(AND(OR($D1128="6x1",$D1128="FF 6x1"),OR(WEEKDAY($F1128,2)=6,WEEKDAY($F1128,2)=7)),"Folga","Falta de registro"),IF(AND($AB1128&lt;&gt;$AB1127,IFERROR(INDEX(Cadastro!$F$5:$F$243,$AB1128),"")=""),"Indeterminado (início da série)",IF($X1128&gt;0,"Folga","Falta de registro"))))))))</f>
        <v>Férias (cadastro)</v>
      </c>
      <c r="Z1128" s="34">
        <f>IF(OR($L1128&gt;0,$F1128&gt;Parâmetros!$E$14),0,IF($A1128&lt;&gt;$A1127,1,N($Z1127)+1))</f>
        <v>7</v>
      </c>
      <c r="AA1128" s="34">
        <f>IF(OR($L1128&gt;0,$F1128&gt;Parâmetros!$E$14),0,IF(OR($A1128&lt;&gt;$A1129,$F1129&gt;Parâmetros!$E$14),1,N($AA1129)+1))</f>
        <v>4</v>
      </c>
      <c r="AB1128" s="31">
        <f>IFERROR(MATCH($A1128&amp;"|"&amp;TEXT(_xlfn.MAXIFS(Cadastro!$E$5:$E$243,Cadastro!$A$5:$A$243,$A1128,Cadastro!$E$5:$E$243,"&lt;="&amp;$F1128),"yyyymmdd"),Cadastro!$I$5:$I$243,0),"")</f>
        <v>149</v>
      </c>
      <c r="AC1128" t="str">
        <f>IFERROR(_xlfn.SINGLE(INDEX(Exceções!$D$5:$D$203,MATCH($A1128&amp;"|"&amp;$F1128,Exceções!$F$5:$F$203,0))),"")</f>
        <v/>
      </c>
      <c r="AD1128" t="str">
        <f>IF($AC1128="","",IFERROR(_xlfn.SINGLE(INDEX(Exceções!$E$5:$E$203,MATCH($A1128&amp;"|"&amp;$F1128,Exceções!$F$5:$F$203,0))),""))</f>
        <v/>
      </c>
    </row>
    <row r="1129" spans="1:30" ht="15" hidden="1" customHeight="1" x14ac:dyDescent="0.25">
      <c r="A1129" s="31">
        <v>10495</v>
      </c>
      <c r="B1129" s="17" t="s">
        <v>31</v>
      </c>
      <c r="C1129" s="17" t="str">
        <f>IFERROR(INDEX(Cadastro!$C$5:$C$243,$AB1129),"NÃO INFORMADO")</f>
        <v>ELE</v>
      </c>
      <c r="D1129" s="17" t="str">
        <f>IFERROR(INDEX(Cadastro!$D$5:$D$243,$AB1129),"")</f>
        <v>Férias</v>
      </c>
      <c r="E1129" s="17" t="str">
        <f>IFERROR(INDEX(Cadastro!$G$5:$G$243,$AB1129),"")</f>
        <v>Férias</v>
      </c>
      <c r="F1129" s="29">
        <v>46307</v>
      </c>
      <c r="G1129" s="32" t="str">
        <f t="shared" si="102"/>
        <v>seg</v>
      </c>
      <c r="H1129" s="31" t="str">
        <f>IF($L1129=0,"",_xlfn.MINIFS(Dados!$Q:$Q,Dados!$A:$A,$A1129,Dados!$S:$S,$F1129))</f>
        <v/>
      </c>
      <c r="I1129" s="31" t="str">
        <f>IF($H1129="","",_xlfn.MAXIFS(Dados!$R:$R,Dados!$A:$A,$A1129,Dados!$S:$S,$F1129))</f>
        <v/>
      </c>
      <c r="J1129" s="32" t="str">
        <f>IF($D1129&lt;&gt;"Folguista","",IFERROR(INDEX(Parâmetros!$D$52:$G$52,1,MIN(4,MAX(1,$W1129))),""))</f>
        <v/>
      </c>
      <c r="K1129" s="32" t="str">
        <f>IF(OR($AC1129&lt;&gt;"",$Y1129="Folga",$Y1129="Folga trabalhada",$Y1129="Férias (cadastro)",$Y1129="Férias / afastamento",$Y1129="Indeterminado (início da série)"),"",IF(OR($D1129="6x1",$D1129="FF 6x1"),IF(OR(WEEKDAY($F1129,2)=6,WEEKDAY($F1129,2)=7),"6x1 sáb/dom","6x1"),IF($D1129="5x2","5x2",IF($H1129="",IF($D1129="Folguista",$J1129,$E1129),IF(OR($H1129&gt;=Parâmetros!$E$18,$H1129&lt;Parâmetros!$E$19),"C",IF($H1129&lt;Parâmetros!$E$20,"A","B"))))))</f>
        <v/>
      </c>
      <c r="L1129" s="30">
        <f>SUMIFS(Dados!$E:$E,Dados!$A:$A,$A1129,Dados!$S:$S,$F1129)</f>
        <v>0</v>
      </c>
      <c r="M1129" s="30" t="str">
        <f>IFERROR(INDEX(Parâmetros!$E$6:$E$11,MATCH($K1129,Parâmetros!$A$6:$A$11,0)),"")</f>
        <v/>
      </c>
      <c r="N1129" s="33" t="str">
        <f t="shared" si="103"/>
        <v/>
      </c>
      <c r="O1129" s="33">
        <f>Parâmetros!$E$13</f>
        <v>0.8</v>
      </c>
      <c r="P1129" s="32" t="str">
        <f>IF(OR($M1129="",$F1129&gt;Parâmetros!$E$14),"Não","Sim")</f>
        <v>Não</v>
      </c>
      <c r="Q1129" s="32" t="str">
        <f t="shared" si="104"/>
        <v/>
      </c>
      <c r="R1129" s="32" t="str">
        <f t="shared" si="105"/>
        <v/>
      </c>
      <c r="S1129" s="30" t="str">
        <f t="shared" si="106"/>
        <v/>
      </c>
      <c r="T1129" s="32" t="str">
        <f>IF($Q1129&lt;&gt;"Sim","",IF($N1129&gt;Parâmetros!$E$15,"Sim","Não"))</f>
        <v/>
      </c>
      <c r="U1129" s="17" t="str">
        <f t="shared" si="107"/>
        <v>Férias / afastamento</v>
      </c>
      <c r="V1129" s="17" t="str">
        <f>IF($AC1129&lt;&gt;"",IF($L1129&gt;0,"ATENÇÃO · apontou em dia de "&amp;LOWER($AC1129)&amp;" cadastrado","Exceção cadastrada · "&amp;$AC1129)&amp;IF($AD1129="",""," · "&amp;$AD1129),IF($E1129="Férias",IF($L1129&gt;0,"ATENÇÃO · apontou estando de férias no cadastro","Férias no cadastro"),IF($Y1129="Férias / afastamento","Afastamento · "&amp;($Z1129+$AA1129-1)&amp;" dias seguidos sem apontamento",IF($Y1129="Folga trabalhada","ATENÇÃO · apontou em dia de folga da escala 5x2",IF($Y1129="Folga",IF(AND($D1129="5x2",OR(WEEKDAY($F1129,2)=6,WEEKDAY($F1129,2)=7)),"Folga de fim de semana da escala 5x2",IF(AND(OR($D1129="6x1",$D1129="FF 6x1"),WEEKDAY($F1129,2)=6,FALSE()),"Folga de fim de semana · apontou no domingo anterior",IF(AND(OR($D1129="6x1",$D1129="FF 6x1"),WEEKDAY($F1129,2)=7,AND($A1129=$A1128,$L1128&gt;0)),"Folga de fim de semana · apontou no sábado",IF(AND(OR($D1129="6x1",$D1129="FF 6x1"),OR(WEEKDAY($F1129,2)=6,WEEKDAY($F1129,2)=7)),"Folga de fim de semana · sem apontamento no sábado nem no domingo","Folga prevista pelo ciclo")))),IF($Y1129="Indeterminado (início da série)","Sem histórico anterior — informe o dia do ciclo no Cadastro",IF($Y1129="Falta de registro",IF(OR(OR($D1129="6x1",$D1129="FF 6x1"),$D1129="5x2"),"FALTA DE REGISTRO · dia útil da escala "&amp;$E1129,"FALTA DE REGISTRO · dia "&amp;$W1129&amp;" de "&amp;IFERROR(INDEX(Parâmetros!$B$39:$B$48,MATCH($E1129,Parâmetros!$A$39:$A$48,0)),99)&amp;" do ciclo"),IF(OR($D1129="6x1",$D1129="FF 6x1"),IF(OR(AND(WEEKDAY($F1129,2)=6,AND($A1129=$A1130,$L1130&gt;0)),AND(WEEKDAY($F1129,2)=7,AND($A1129=$A1128,$L1128&gt;0))),"ATENÇÃO · apontou sábado e domingo no mesmo fim de semana",IF(OR(WEEKDAY($F1129,2)=6,WEEKDAY($F1129,2)=7),"Jornada de fim de semana do 6x1",IF(OR($H1129&gt;=Parâmetros!$E$20,$H1129&lt;Parâmetros!$E$19),"ATENÇÃO · 6x1 apontou fora do horário diurno","Jornada fixa do 6x1"))),IF($D1129="5x2","Jornada fixa do 5x2",IF($D1129="Folguista",IF($J1129=$K1129,"Evidência confirma sequência","DIVERGE · sequência "&amp;$J1129&amp;" × evidência "&amp;$K1129),IF($K1129=$E1129,"Evidência confirma cadastro","DIVERGE · cadastro "&amp;$E1129&amp;" × evidência "&amp;$K1129)))))))))))</f>
        <v>Férias no cadastro</v>
      </c>
      <c r="W1129" s="34">
        <f>IF(OR(OR($D1129="6x1",$D1129="FF 6x1"),$D1129="5x2"),"",IF($AB1129&lt;&gt;$AB1128,IF(IFERROR(INDEX(Cadastro!$F$5:$F$243,$AB1129),"")="",IF($L1129&gt;0,1,0),IF(IFERROR(INDEX(Cadastro!$F$5:$F$243,$AB1129),"")&lt;=IFERROR(INDEX(Parâmetros!$B$39:$B$48,MATCH($E1129,Parâmetros!$A$39:$A$48,0)),99),IFERROR(INDEX(Cadastro!$F$5:$F$243,$AB1129),""),0)),IF($L1129&gt;0,IF(N($X1128)&gt;0,1,N($W1128)+1),IF(AND($L1129=0,OR(N($W1128)&gt;=IFERROR(INDEX(Parâmetros!$B$39:$B$48,MATCH($E1129,Parâmetros!$A$39:$A$48,0)),99),AND(N($X1128)&gt;0,N($X1128)&lt;IFERROR(INDEX(Parâmetros!$C$39:$C$48,MATCH($E1129,Parâmetros!$A$39:$A$48,0)),0)))),0,N($W1128)+1))))</f>
        <v>7</v>
      </c>
      <c r="X1129" s="34">
        <f>IF(OR(OR($D1129="6x1",$D1129="FF 6x1"),$D1129="5x2"),"",IF($AB1129&lt;&gt;$AB1128,IF(IFERROR(INDEX(Cadastro!$F$5:$F$243,$AB1129),"")="",0,IF(IFERROR(INDEX(Cadastro!$F$5:$F$243,$AB1129),"")&gt;IFERROR(INDEX(Parâmetros!$B$39:$B$48,MATCH($E1129,Parâmetros!$A$39:$A$48,0)),99),IFERROR(INDEX(Cadastro!$F$5:$F$243,$AB1129),"")-IFERROR(INDEX(Parâmetros!$B$39:$B$48,MATCH($E1129,Parâmetros!$A$39:$A$48,0)),99),0)),IF(AND($L1129=0,OR(N($W1128)&gt;=IFERROR(INDEX(Parâmetros!$B$39:$B$48,MATCH($E1129,Parâmetros!$A$39:$A$48,0)),99),AND(N($X1128)&gt;0,N($X1128)&lt;IFERROR(INDEX(Parâmetros!$C$39:$C$48,MATCH($E1129,Parâmetros!$A$39:$A$48,0)),0)))),N($X1128)+1,0)))</f>
        <v>0</v>
      </c>
      <c r="Y1129" t="str">
        <f>IF($AC1129&lt;&gt;"",IF($L1129&gt;0,$AC1129&amp;" · com apontamento",$AC1129),IF($E1129="Férias",IF($L1129&gt;0,"Férias · com apontamento","Férias (cadastro)"),IF(($Z1129+$AA1129-1)&gt;Parâmetros!$E$16,"Férias / afastamento",IF(AND($D1129="5x2",OR(WEEKDAY($F1129,2)=6,WEEKDAY($F1129,2)=7)),IF($L1129&gt;0,"Folga trabalhada","Folga"),IF($L1129&gt;0,"Trabalhado",IF(OR(OR($D1129="6x1",$D1129="FF 6x1"),$D1129="5x2"),IF(AND(OR($D1129="6x1",$D1129="FF 6x1"),OR(WEEKDAY($F1129,2)=6,WEEKDAY($F1129,2)=7)),"Folga","Falta de registro"),IF(AND($AB1129&lt;&gt;$AB1128,IFERROR(INDEX(Cadastro!$F$5:$F$243,$AB1129),"")=""),"Indeterminado (início da série)",IF($X1129&gt;0,"Folga","Falta de registro"))))))))</f>
        <v>Férias (cadastro)</v>
      </c>
      <c r="Z1129" s="34">
        <f>IF(OR($L1129&gt;0,$F1129&gt;Parâmetros!$E$14),0,IF($A1129&lt;&gt;$A1128,1,N($Z1128)+1))</f>
        <v>8</v>
      </c>
      <c r="AA1129" s="34">
        <f>IF(OR($L1129&gt;0,$F1129&gt;Parâmetros!$E$14),0,IF(OR($A1129&lt;&gt;$A1130,$F1130&gt;Parâmetros!$E$14),1,N($AA1130)+1))</f>
        <v>3</v>
      </c>
      <c r="AB1129" s="31">
        <f>IFERROR(MATCH($A1129&amp;"|"&amp;TEXT(_xlfn.MAXIFS(Cadastro!$E$5:$E$243,Cadastro!$A$5:$A$243,$A1129,Cadastro!$E$5:$E$243,"&lt;="&amp;$F1129),"yyyymmdd"),Cadastro!$I$5:$I$243,0),"")</f>
        <v>149</v>
      </c>
      <c r="AC1129" t="str">
        <f>IFERROR(_xlfn.SINGLE(INDEX(Exceções!$D$5:$D$203,MATCH($A1129&amp;"|"&amp;$F1129,Exceções!$F$5:$F$203,0))),"")</f>
        <v/>
      </c>
      <c r="AD1129" t="str">
        <f>IF($AC1129="","",IFERROR(_xlfn.SINGLE(INDEX(Exceções!$E$5:$E$203,MATCH($A1129&amp;"|"&amp;$F1129,Exceções!$F$5:$F$203,0))),""))</f>
        <v/>
      </c>
    </row>
    <row r="1130" spans="1:30" ht="15" hidden="1" customHeight="1" x14ac:dyDescent="0.25">
      <c r="A1130" s="31">
        <v>10495</v>
      </c>
      <c r="B1130" s="17" t="s">
        <v>31</v>
      </c>
      <c r="C1130" s="17" t="str">
        <f>IFERROR(INDEX(Cadastro!$C$5:$C$243,$AB1130),"NÃO INFORMADO")</f>
        <v>ELE</v>
      </c>
      <c r="D1130" s="17" t="str">
        <f>IFERROR(INDEX(Cadastro!$D$5:$D$243,$AB1130),"")</f>
        <v>Férias</v>
      </c>
      <c r="E1130" s="17" t="str">
        <f>IFERROR(INDEX(Cadastro!$G$5:$G$243,$AB1130),"")</f>
        <v>Férias</v>
      </c>
      <c r="F1130" s="29">
        <v>46308</v>
      </c>
      <c r="G1130" s="32" t="str">
        <f t="shared" si="102"/>
        <v>ter</v>
      </c>
      <c r="H1130" s="31" t="str">
        <f>IF($L1130=0,"",_xlfn.MINIFS(Dados!$Q:$Q,Dados!$A:$A,$A1130,Dados!$S:$S,$F1130))</f>
        <v/>
      </c>
      <c r="I1130" s="31" t="str">
        <f>IF($H1130="","",_xlfn.MAXIFS(Dados!$R:$R,Dados!$A:$A,$A1130,Dados!$S:$S,$F1130))</f>
        <v/>
      </c>
      <c r="J1130" s="32" t="str">
        <f>IF($D1130&lt;&gt;"Folguista","",IFERROR(INDEX(Parâmetros!$D$52:$G$52,1,MIN(4,MAX(1,$W1130))),""))</f>
        <v/>
      </c>
      <c r="K1130" s="32" t="str">
        <f>IF(OR($AC1130&lt;&gt;"",$Y1130="Folga",$Y1130="Folga trabalhada",$Y1130="Férias (cadastro)",$Y1130="Férias / afastamento",$Y1130="Indeterminado (início da série)"),"",IF(OR($D1130="6x1",$D1130="FF 6x1"),IF(OR(WEEKDAY($F1130,2)=6,WEEKDAY($F1130,2)=7),"6x1 sáb/dom","6x1"),IF($D1130="5x2","5x2",IF($H1130="",IF($D1130="Folguista",$J1130,$E1130),IF(OR($H1130&gt;=Parâmetros!$E$18,$H1130&lt;Parâmetros!$E$19),"C",IF($H1130&lt;Parâmetros!$E$20,"A","B"))))))</f>
        <v/>
      </c>
      <c r="L1130" s="30">
        <f>SUMIFS(Dados!$E:$E,Dados!$A:$A,$A1130,Dados!$S:$S,$F1130)</f>
        <v>0</v>
      </c>
      <c r="M1130" s="30" t="str">
        <f>IFERROR(INDEX(Parâmetros!$E$6:$E$11,MATCH($K1130,Parâmetros!$A$6:$A$11,0)),"")</f>
        <v/>
      </c>
      <c r="N1130" s="33" t="str">
        <f t="shared" si="103"/>
        <v/>
      </c>
      <c r="O1130" s="33">
        <f>Parâmetros!$E$13</f>
        <v>0.8</v>
      </c>
      <c r="P1130" s="32" t="str">
        <f>IF(OR($M1130="",$F1130&gt;Parâmetros!$E$14),"Não","Sim")</f>
        <v>Não</v>
      </c>
      <c r="Q1130" s="32" t="str">
        <f t="shared" si="104"/>
        <v/>
      </c>
      <c r="R1130" s="32" t="str">
        <f t="shared" si="105"/>
        <v/>
      </c>
      <c r="S1130" s="30" t="str">
        <f t="shared" si="106"/>
        <v/>
      </c>
      <c r="T1130" s="32" t="str">
        <f>IF($Q1130&lt;&gt;"Sim","",IF($N1130&gt;Parâmetros!$E$15,"Sim","Não"))</f>
        <v/>
      </c>
      <c r="U1130" s="17" t="str">
        <f t="shared" si="107"/>
        <v>Férias / afastamento</v>
      </c>
      <c r="V1130" s="17" t="str">
        <f>IF($AC1130&lt;&gt;"",IF($L1130&gt;0,"ATENÇÃO · apontou em dia de "&amp;LOWER($AC1130)&amp;" cadastrado","Exceção cadastrada · "&amp;$AC1130)&amp;IF($AD1130="",""," · "&amp;$AD1130),IF($E1130="Férias",IF($L1130&gt;0,"ATENÇÃO · apontou estando de férias no cadastro","Férias no cadastro"),IF($Y1130="Férias / afastamento","Afastamento · "&amp;($Z1130+$AA1130-1)&amp;" dias seguidos sem apontamento",IF($Y1130="Folga trabalhada","ATENÇÃO · apontou em dia de folga da escala 5x2",IF($Y1130="Folga",IF(AND($D1130="5x2",OR(WEEKDAY($F1130,2)=6,WEEKDAY($F1130,2)=7)),"Folga de fim de semana da escala 5x2",IF(AND(OR($D1130="6x1",$D1130="FF 6x1"),WEEKDAY($F1130,2)=6,FALSE()),"Folga de fim de semana · apontou no domingo anterior",IF(AND(OR($D1130="6x1",$D1130="FF 6x1"),WEEKDAY($F1130,2)=7,AND($A1130=$A1129,$L1129&gt;0)),"Folga de fim de semana · apontou no sábado",IF(AND(OR($D1130="6x1",$D1130="FF 6x1"),OR(WEEKDAY($F1130,2)=6,WEEKDAY($F1130,2)=7)),"Folga de fim de semana · sem apontamento no sábado nem no domingo","Folga prevista pelo ciclo")))),IF($Y1130="Indeterminado (início da série)","Sem histórico anterior — informe o dia do ciclo no Cadastro",IF($Y1130="Falta de registro",IF(OR(OR($D1130="6x1",$D1130="FF 6x1"),$D1130="5x2"),"FALTA DE REGISTRO · dia útil da escala "&amp;$E1130,"FALTA DE REGISTRO · dia "&amp;$W1130&amp;" de "&amp;IFERROR(INDEX(Parâmetros!$B$39:$B$48,MATCH($E1130,Parâmetros!$A$39:$A$48,0)),99)&amp;" do ciclo"),IF(OR($D1130="6x1",$D1130="FF 6x1"),IF(OR(AND(WEEKDAY($F1130,2)=6,AND($A1130=$A1131,$L1131&gt;0)),AND(WEEKDAY($F1130,2)=7,AND($A1130=$A1129,$L1129&gt;0))),"ATENÇÃO · apontou sábado e domingo no mesmo fim de semana",IF(OR(WEEKDAY($F1130,2)=6,WEEKDAY($F1130,2)=7),"Jornada de fim de semana do 6x1",IF(OR($H1130&gt;=Parâmetros!$E$20,$H1130&lt;Parâmetros!$E$19),"ATENÇÃO · 6x1 apontou fora do horário diurno","Jornada fixa do 6x1"))),IF($D1130="5x2","Jornada fixa do 5x2",IF($D1130="Folguista",IF($J1130=$K1130,"Evidência confirma sequência","DIVERGE · sequência "&amp;$J1130&amp;" × evidência "&amp;$K1130),IF($K1130=$E1130,"Evidência confirma cadastro","DIVERGE · cadastro "&amp;$E1130&amp;" × evidência "&amp;$K1130)))))))))))</f>
        <v>Férias no cadastro</v>
      </c>
      <c r="W1130" s="34">
        <f>IF(OR(OR($D1130="6x1",$D1130="FF 6x1"),$D1130="5x2"),"",IF($AB1130&lt;&gt;$AB1129,IF(IFERROR(INDEX(Cadastro!$F$5:$F$243,$AB1130),"")="",IF($L1130&gt;0,1,0),IF(IFERROR(INDEX(Cadastro!$F$5:$F$243,$AB1130),"")&lt;=IFERROR(INDEX(Parâmetros!$B$39:$B$48,MATCH($E1130,Parâmetros!$A$39:$A$48,0)),99),IFERROR(INDEX(Cadastro!$F$5:$F$243,$AB1130),""),0)),IF($L1130&gt;0,IF(N($X1129)&gt;0,1,N($W1129)+1),IF(AND($L1130=0,OR(N($W1129)&gt;=IFERROR(INDEX(Parâmetros!$B$39:$B$48,MATCH($E1130,Parâmetros!$A$39:$A$48,0)),99),AND(N($X1129)&gt;0,N($X1129)&lt;IFERROR(INDEX(Parâmetros!$C$39:$C$48,MATCH($E1130,Parâmetros!$A$39:$A$48,0)),0)))),0,N($W1129)+1))))</f>
        <v>8</v>
      </c>
      <c r="X1130" s="34">
        <f>IF(OR(OR($D1130="6x1",$D1130="FF 6x1"),$D1130="5x2"),"",IF($AB1130&lt;&gt;$AB1129,IF(IFERROR(INDEX(Cadastro!$F$5:$F$243,$AB1130),"")="",0,IF(IFERROR(INDEX(Cadastro!$F$5:$F$243,$AB1130),"")&gt;IFERROR(INDEX(Parâmetros!$B$39:$B$48,MATCH($E1130,Parâmetros!$A$39:$A$48,0)),99),IFERROR(INDEX(Cadastro!$F$5:$F$243,$AB1130),"")-IFERROR(INDEX(Parâmetros!$B$39:$B$48,MATCH($E1130,Parâmetros!$A$39:$A$48,0)),99),0)),IF(AND($L1130=0,OR(N($W1129)&gt;=IFERROR(INDEX(Parâmetros!$B$39:$B$48,MATCH($E1130,Parâmetros!$A$39:$A$48,0)),99),AND(N($X1129)&gt;0,N($X1129)&lt;IFERROR(INDEX(Parâmetros!$C$39:$C$48,MATCH($E1130,Parâmetros!$A$39:$A$48,0)),0)))),N($X1129)+1,0)))</f>
        <v>0</v>
      </c>
      <c r="Y1130" t="str">
        <f>IF($AC1130&lt;&gt;"",IF($L1130&gt;0,$AC1130&amp;" · com apontamento",$AC1130),IF($E1130="Férias",IF($L1130&gt;0,"Férias · com apontamento","Férias (cadastro)"),IF(($Z1130+$AA1130-1)&gt;Parâmetros!$E$16,"Férias / afastamento",IF(AND($D1130="5x2",OR(WEEKDAY($F1130,2)=6,WEEKDAY($F1130,2)=7)),IF($L1130&gt;0,"Folga trabalhada","Folga"),IF($L1130&gt;0,"Trabalhado",IF(OR(OR($D1130="6x1",$D1130="FF 6x1"),$D1130="5x2"),IF(AND(OR($D1130="6x1",$D1130="FF 6x1"),OR(WEEKDAY($F1130,2)=6,WEEKDAY($F1130,2)=7)),"Folga","Falta de registro"),IF(AND($AB1130&lt;&gt;$AB1129,IFERROR(INDEX(Cadastro!$F$5:$F$243,$AB1130),"")=""),"Indeterminado (início da série)",IF($X1130&gt;0,"Folga","Falta de registro"))))))))</f>
        <v>Férias (cadastro)</v>
      </c>
      <c r="Z1130" s="34">
        <f>IF(OR($L1130&gt;0,$F1130&gt;Parâmetros!$E$14),0,IF($A1130&lt;&gt;$A1129,1,N($Z1129)+1))</f>
        <v>9</v>
      </c>
      <c r="AA1130" s="34">
        <f>IF(OR($L1130&gt;0,$F1130&gt;Parâmetros!$E$14),0,IF(OR($A1130&lt;&gt;$A1131,$F1131&gt;Parâmetros!$E$14),1,N($AA1131)+1))</f>
        <v>2</v>
      </c>
      <c r="AB1130" s="31">
        <f>IFERROR(MATCH($A1130&amp;"|"&amp;TEXT(_xlfn.MAXIFS(Cadastro!$E$5:$E$243,Cadastro!$A$5:$A$243,$A1130,Cadastro!$E$5:$E$243,"&lt;="&amp;$F1130),"yyyymmdd"),Cadastro!$I$5:$I$243,0),"")</f>
        <v>149</v>
      </c>
      <c r="AC1130" t="str">
        <f>IFERROR(_xlfn.SINGLE(INDEX(Exceções!$D$5:$D$203,MATCH($A1130&amp;"|"&amp;$F1130,Exceções!$F$5:$F$203,0))),"")</f>
        <v/>
      </c>
      <c r="AD1130" t="str">
        <f>IF($AC1130="","",IFERROR(_xlfn.SINGLE(INDEX(Exceções!$E$5:$E$203,MATCH($A1130&amp;"|"&amp;$F1130,Exceções!$F$5:$F$203,0))),""))</f>
        <v/>
      </c>
    </row>
    <row r="1131" spans="1:30" ht="15" hidden="1" customHeight="1" x14ac:dyDescent="0.25">
      <c r="A1131" s="31">
        <v>10495</v>
      </c>
      <c r="B1131" s="17" t="s">
        <v>31</v>
      </c>
      <c r="C1131" s="17" t="str">
        <f>IFERROR(INDEX(Cadastro!$C$5:$C$243,$AB1131),"NÃO INFORMADO")</f>
        <v>ELE</v>
      </c>
      <c r="D1131" s="17" t="str">
        <f>IFERROR(INDEX(Cadastro!$D$5:$D$243,$AB1131),"")</f>
        <v>A</v>
      </c>
      <c r="E1131" s="17" t="str">
        <f>IFERROR(INDEX(Cadastro!$G$5:$G$243,$AB1131),"")</f>
        <v>A</v>
      </c>
      <c r="F1131" s="29">
        <v>46309</v>
      </c>
      <c r="G1131" s="32" t="str">
        <f t="shared" si="102"/>
        <v>qua</v>
      </c>
      <c r="H1131" s="31" t="str">
        <f>IF($L1131=0,"",_xlfn.MINIFS(Dados!$Q:$Q,Dados!$A:$A,$A1131,Dados!$S:$S,$F1131))</f>
        <v/>
      </c>
      <c r="I1131" s="31" t="str">
        <f>IF($H1131="","",_xlfn.MAXIFS(Dados!$R:$R,Dados!$A:$A,$A1131,Dados!$S:$S,$F1131))</f>
        <v/>
      </c>
      <c r="J1131" s="32" t="str">
        <f>IF($D1131&lt;&gt;"Folguista","",IFERROR(INDEX(Parâmetros!$D$52:$G$52,1,MIN(4,MAX(1,$W1131))),""))</f>
        <v/>
      </c>
      <c r="K1131" s="32" t="str">
        <f>IF(OR($AC1131&lt;&gt;"",$Y1131="Folga",$Y1131="Folga trabalhada",$Y1131="Férias (cadastro)",$Y1131="Férias / afastamento",$Y1131="Indeterminado (início da série)"),"",IF(OR($D1131="6x1",$D1131="FF 6x1"),IF(OR(WEEKDAY($F1131,2)=6,WEEKDAY($F1131,2)=7),"6x1 sáb/dom","6x1"),IF($D1131="5x2","5x2",IF($H1131="",IF($D1131="Folguista",$J1131,$E1131),IF(OR($H1131&gt;=Parâmetros!$E$18,$H1131&lt;Parâmetros!$E$19),"C",IF($H1131&lt;Parâmetros!$E$20,"A","B"))))))</f>
        <v/>
      </c>
      <c r="L1131" s="30">
        <f>SUMIFS(Dados!$E:$E,Dados!$A:$A,$A1131,Dados!$S:$S,$F1131)</f>
        <v>0</v>
      </c>
      <c r="M1131" s="30" t="str">
        <f>IFERROR(INDEX(Parâmetros!$E$6:$E$11,MATCH($K1131,Parâmetros!$A$6:$A$11,0)),"")</f>
        <v/>
      </c>
      <c r="N1131" s="33" t="str">
        <f t="shared" si="103"/>
        <v/>
      </c>
      <c r="O1131" s="33">
        <f>Parâmetros!$E$13</f>
        <v>0.8</v>
      </c>
      <c r="P1131" s="32" t="str">
        <f>IF(OR($M1131="",$F1131&gt;Parâmetros!$E$14),"Não","Sim")</f>
        <v>Não</v>
      </c>
      <c r="Q1131" s="32" t="str">
        <f t="shared" si="104"/>
        <v/>
      </c>
      <c r="R1131" s="32" t="str">
        <f t="shared" si="105"/>
        <v/>
      </c>
      <c r="S1131" s="30" t="str">
        <f t="shared" si="106"/>
        <v/>
      </c>
      <c r="T1131" s="32" t="str">
        <f>IF($Q1131&lt;&gt;"Sim","",IF($N1131&gt;Parâmetros!$E$15,"Sim","Não"))</f>
        <v/>
      </c>
      <c r="U1131" s="17" t="str">
        <f t="shared" si="107"/>
        <v>Início da série</v>
      </c>
      <c r="V1131" s="17" t="str">
        <f>IF($AC1131&lt;&gt;"",IF($L1131&gt;0,"ATENÇÃO · apontou em dia de "&amp;LOWER($AC1131)&amp;" cadastrado","Exceção cadastrada · "&amp;$AC1131)&amp;IF($AD1131="",""," · "&amp;$AD1131),IF($E1131="Férias",IF($L1131&gt;0,"ATENÇÃO · apontou estando de férias no cadastro","Férias no cadastro"),IF($Y1131="Férias / afastamento","Afastamento · "&amp;($Z1131+$AA1131-1)&amp;" dias seguidos sem apontamento",IF($Y1131="Folga trabalhada","ATENÇÃO · apontou em dia de folga da escala 5x2",IF($Y1131="Folga",IF(AND($D1131="5x2",OR(WEEKDAY($F1131,2)=6,WEEKDAY($F1131,2)=7)),"Folga de fim de semana da escala 5x2",IF(AND(OR($D1131="6x1",$D1131="FF 6x1"),WEEKDAY($F1131,2)=6,FALSE()),"Folga de fim de semana · apontou no domingo anterior",IF(AND(OR($D1131="6x1",$D1131="FF 6x1"),WEEKDAY($F1131,2)=7,AND($A1131=$A1130,$L1130&gt;0)),"Folga de fim de semana · apontou no sábado",IF(AND(OR($D1131="6x1",$D1131="FF 6x1"),OR(WEEKDAY($F1131,2)=6,WEEKDAY($F1131,2)=7)),"Folga de fim de semana · sem apontamento no sábado nem no domingo","Folga prevista pelo ciclo")))),IF($Y1131="Indeterminado (início da série)","Sem histórico anterior — informe o dia do ciclo no Cadastro",IF($Y1131="Falta de registro",IF(OR(OR($D1131="6x1",$D1131="FF 6x1"),$D1131="5x2"),"FALTA DE REGISTRO · dia útil da escala "&amp;$E1131,"FALTA DE REGISTRO · dia "&amp;$W1131&amp;" de "&amp;IFERROR(INDEX(Parâmetros!$B$39:$B$48,MATCH($E1131,Parâmetros!$A$39:$A$48,0)),99)&amp;" do ciclo"),IF(OR($D1131="6x1",$D1131="FF 6x1"),IF(OR(AND(WEEKDAY($F1131,2)=6,AND($A1131=$A1132,$L1132&gt;0)),AND(WEEKDAY($F1131,2)=7,AND($A1131=$A1130,$L1130&gt;0))),"ATENÇÃO · apontou sábado e domingo no mesmo fim de semana",IF(OR(WEEKDAY($F1131,2)=6,WEEKDAY($F1131,2)=7),"Jornada de fim de semana do 6x1",IF(OR($H1131&gt;=Parâmetros!$E$20,$H1131&lt;Parâmetros!$E$19),"ATENÇÃO · 6x1 apontou fora do horário diurno","Jornada fixa do 6x1"))),IF($D1131="5x2","Jornada fixa do 5x2",IF($D1131="Folguista",IF($J1131=$K1131,"Evidência confirma sequência","DIVERGE · sequência "&amp;$J1131&amp;" × evidência "&amp;$K1131),IF($K1131=$E1131,"Evidência confirma cadastro","DIVERGE · cadastro "&amp;$E1131&amp;" × evidência "&amp;$K1131)))))))))))</f>
        <v>Sem histórico anterior — informe o dia do ciclo no Cadastro</v>
      </c>
      <c r="W1131" s="34">
        <f>IF(OR(OR($D1131="6x1",$D1131="FF 6x1"),$D1131="5x2"),"",IF($AB1131&lt;&gt;$AB1130,IF(IFERROR(INDEX(Cadastro!$F$5:$F$243,$AB1131),"")="",IF($L1131&gt;0,1,0),IF(IFERROR(INDEX(Cadastro!$F$5:$F$243,$AB1131),"")&lt;=IFERROR(INDEX(Parâmetros!$B$39:$B$48,MATCH($E1131,Parâmetros!$A$39:$A$48,0)),99),IFERROR(INDEX(Cadastro!$F$5:$F$243,$AB1131),""),0)),IF($L1131&gt;0,IF(N($X1130)&gt;0,1,N($W1130)+1),IF(AND($L1131=0,OR(N($W1130)&gt;=IFERROR(INDEX(Parâmetros!$B$39:$B$48,MATCH($E1131,Parâmetros!$A$39:$A$48,0)),99),AND(N($X1130)&gt;0,N($X1130)&lt;IFERROR(INDEX(Parâmetros!$C$39:$C$48,MATCH($E1131,Parâmetros!$A$39:$A$48,0)),0)))),0,N($W1130)+1))))</f>
        <v>0</v>
      </c>
      <c r="X1131" s="34">
        <f>IF(OR(OR($D1131="6x1",$D1131="FF 6x1"),$D1131="5x2"),"",IF($AB1131&lt;&gt;$AB1130,IF(IFERROR(INDEX(Cadastro!$F$5:$F$243,$AB1131),"")="",0,IF(IFERROR(INDEX(Cadastro!$F$5:$F$243,$AB1131),"")&gt;IFERROR(INDEX(Parâmetros!$B$39:$B$48,MATCH($E1131,Parâmetros!$A$39:$A$48,0)),99),IFERROR(INDEX(Cadastro!$F$5:$F$243,$AB1131),"")-IFERROR(INDEX(Parâmetros!$B$39:$B$48,MATCH($E1131,Parâmetros!$A$39:$A$48,0)),99),0)),IF(AND($L1131=0,OR(N($W1130)&gt;=IFERROR(INDEX(Parâmetros!$B$39:$B$48,MATCH($E1131,Parâmetros!$A$39:$A$48,0)),99),AND(N($X1130)&gt;0,N($X1130)&lt;IFERROR(INDEX(Parâmetros!$C$39:$C$48,MATCH($E1131,Parâmetros!$A$39:$A$48,0)),0)))),N($X1130)+1,0)))</f>
        <v>0</v>
      </c>
      <c r="Y1131" t="str">
        <f>IF($AC1131&lt;&gt;"",IF($L1131&gt;0,$AC1131&amp;" · com apontamento",$AC1131),IF($E1131="Férias",IF($L1131&gt;0,"Férias · com apontamento","Férias (cadastro)"),IF(($Z1131+$AA1131-1)&gt;Parâmetros!$E$16,"Férias / afastamento",IF(AND($D1131="5x2",OR(WEEKDAY($F1131,2)=6,WEEKDAY($F1131,2)=7)),IF($L1131&gt;0,"Folga trabalhada","Folga"),IF($L1131&gt;0,"Trabalhado",IF(OR(OR($D1131="6x1",$D1131="FF 6x1"),$D1131="5x2"),IF(AND(OR($D1131="6x1",$D1131="FF 6x1"),OR(WEEKDAY($F1131,2)=6,WEEKDAY($F1131,2)=7)),"Folga","Falta de registro"),IF(AND($AB1131&lt;&gt;$AB1130,IFERROR(INDEX(Cadastro!$F$5:$F$243,$AB1131),"")=""),"Indeterminado (início da série)",IF($X1131&gt;0,"Folga","Falta de registro"))))))))</f>
        <v>Indeterminado (início da série)</v>
      </c>
      <c r="Z1131" s="34">
        <f>IF(OR($L1131&gt;0,$F1131&gt;Parâmetros!$E$14),0,IF($A1131&lt;&gt;$A1130,1,N($Z1130)+1))</f>
        <v>10</v>
      </c>
      <c r="AA1131" s="34">
        <f>IF(OR($L1131&gt;0,$F1131&gt;Parâmetros!$E$14),0,IF(OR($A1131&lt;&gt;$A1132,$F1132&gt;Parâmetros!$E$14),1,N($AA1132)+1))</f>
        <v>1</v>
      </c>
      <c r="AB1131" s="31">
        <f>IFERROR(MATCH($A1131&amp;"|"&amp;TEXT(_xlfn.MAXIFS(Cadastro!$E$5:$E$243,Cadastro!$A$5:$A$243,$A1131,Cadastro!$E$5:$E$243,"&lt;="&amp;$F1131),"yyyymmdd"),Cadastro!$I$5:$I$243,0),"")</f>
        <v>150</v>
      </c>
      <c r="AC1131" t="str">
        <f>IFERROR(_xlfn.SINGLE(INDEX(Exceções!$D$5:$D$203,MATCH($A1131&amp;"|"&amp;$F1131,Exceções!$F$5:$F$203,0))),"")</f>
        <v/>
      </c>
      <c r="AD1131" t="str">
        <f>IF($AC1131="","",IFERROR(_xlfn.SINGLE(INDEX(Exceções!$E$5:$E$203,MATCH($A1131&amp;"|"&amp;$F1131,Exceções!$F$5:$F$203,0))),""))</f>
        <v/>
      </c>
    </row>
    <row r="1132" spans="1:30" ht="15" hidden="1" customHeight="1" x14ac:dyDescent="0.25">
      <c r="A1132" s="31">
        <v>10495</v>
      </c>
      <c r="B1132" s="17" t="s">
        <v>31</v>
      </c>
      <c r="C1132" s="17" t="str">
        <f>IFERROR(INDEX(Cadastro!$C$5:$C$243,$AB1132),"NÃO INFORMADO")</f>
        <v>ELE</v>
      </c>
      <c r="D1132" s="17" t="str">
        <f>IFERROR(INDEX(Cadastro!$D$5:$D$243,$AB1132),"")</f>
        <v>A</v>
      </c>
      <c r="E1132" s="17" t="str">
        <f>IFERROR(INDEX(Cadastro!$G$5:$G$243,$AB1132),"")</f>
        <v>A</v>
      </c>
      <c r="F1132" s="29">
        <v>46310</v>
      </c>
      <c r="G1132" s="32" t="str">
        <f t="shared" si="102"/>
        <v>qui</v>
      </c>
      <c r="H1132" s="31">
        <f>IF($L1132=0,"",_xlfn.MINIFS(Dados!$Q:$Q,Dados!$A:$A,$A1132,Dados!$S:$S,$F1132))</f>
        <v>420</v>
      </c>
      <c r="I1132" s="31">
        <f>IF($H1132="","",_xlfn.MAXIFS(Dados!$R:$R,Dados!$A:$A,$A1132,Dados!$S:$S,$F1132))</f>
        <v>630</v>
      </c>
      <c r="J1132" s="32" t="str">
        <f>IF($D1132&lt;&gt;"Folguista","",IFERROR(INDEX(Parâmetros!$D$52:$G$52,1,MIN(4,MAX(1,$W1132))),""))</f>
        <v/>
      </c>
      <c r="K1132" s="32" t="str">
        <f>IF(OR($AC1132&lt;&gt;"",$Y1132="Folga",$Y1132="Folga trabalhada",$Y1132="Férias (cadastro)",$Y1132="Férias / afastamento",$Y1132="Indeterminado (início da série)"),"",IF(OR($D1132="6x1",$D1132="FF 6x1"),IF(OR(WEEKDAY($F1132,2)=6,WEEKDAY($F1132,2)=7),"6x1 sáb/dom","6x1"),IF($D1132="5x2","5x2",IF($H1132="",IF($D1132="Folguista",$J1132,$E1132),IF(OR($H1132&gt;=Parâmetros!$E$18,$H1132&lt;Parâmetros!$E$19),"C",IF($H1132&lt;Parâmetros!$E$20,"A","B"))))))</f>
        <v>A</v>
      </c>
      <c r="L1132" s="30">
        <f>SUMIFS(Dados!$E:$E,Dados!$A:$A,$A1132,Dados!$S:$S,$F1132)</f>
        <v>3.4400000000000004</v>
      </c>
      <c r="M1132" s="30">
        <f>IFERROR(INDEX(Parâmetros!$E$6:$E$11,MATCH($K1132,Parâmetros!$A$6:$A$11,0)),"")</f>
        <v>7.58</v>
      </c>
      <c r="N1132" s="33">
        <f t="shared" si="103"/>
        <v>0.45382585751978899</v>
      </c>
      <c r="O1132" s="33">
        <f>Parâmetros!$E$13</f>
        <v>0.8</v>
      </c>
      <c r="P1132" s="32" t="str">
        <f>IF(OR($M1132="",$F1132&gt;Parâmetros!$E$14),"Não","Sim")</f>
        <v>Sim</v>
      </c>
      <c r="Q1132" s="32" t="str">
        <f t="shared" si="104"/>
        <v>Sim</v>
      </c>
      <c r="R1132" s="32" t="str">
        <f t="shared" si="105"/>
        <v>Não</v>
      </c>
      <c r="S1132" s="30">
        <f t="shared" si="106"/>
        <v>2.6239999999999997</v>
      </c>
      <c r="T1132" s="32" t="str">
        <f>IF($Q1132&lt;&gt;"Sim","",IF($N1132&gt;Parâmetros!$E$15,"Sim","Não"))</f>
        <v>Não</v>
      </c>
      <c r="U1132" s="17" t="str">
        <f t="shared" si="107"/>
        <v>Abaixo da meta</v>
      </c>
      <c r="V1132" s="17" t="str">
        <f>IF($AC1132&lt;&gt;"",IF($L1132&gt;0,"ATENÇÃO · apontou em dia de "&amp;LOWER($AC1132)&amp;" cadastrado","Exceção cadastrada · "&amp;$AC1132)&amp;IF($AD1132="",""," · "&amp;$AD1132),IF($E1132="Férias",IF($L1132&gt;0,"ATENÇÃO · apontou estando de férias no cadastro","Férias no cadastro"),IF($Y1132="Férias / afastamento","Afastamento · "&amp;($Z1132+$AA1132-1)&amp;" dias seguidos sem apontamento",IF($Y1132="Folga trabalhada","ATENÇÃO · apontou em dia de folga da escala 5x2",IF($Y1132="Folga",IF(AND($D1132="5x2",OR(WEEKDAY($F1132,2)=6,WEEKDAY($F1132,2)=7)),"Folga de fim de semana da escala 5x2",IF(AND(OR($D1132="6x1",$D1132="FF 6x1"),WEEKDAY($F1132,2)=6,FALSE()),"Folga de fim de semana · apontou no domingo anterior",IF(AND(OR($D1132="6x1",$D1132="FF 6x1"),WEEKDAY($F1132,2)=7,AND($A1132=$A1131,$L1131&gt;0)),"Folga de fim de semana · apontou no sábado",IF(AND(OR($D1132="6x1",$D1132="FF 6x1"),OR(WEEKDAY($F1132,2)=6,WEEKDAY($F1132,2)=7)),"Folga de fim de semana · sem apontamento no sábado nem no domingo","Folga prevista pelo ciclo")))),IF($Y1132="Indeterminado (início da série)","Sem histórico anterior — informe o dia do ciclo no Cadastro",IF($Y1132="Falta de registro",IF(OR(OR($D1132="6x1",$D1132="FF 6x1"),$D1132="5x2"),"FALTA DE REGISTRO · dia útil da escala "&amp;$E1132,"FALTA DE REGISTRO · dia "&amp;$W1132&amp;" de "&amp;IFERROR(INDEX(Parâmetros!$B$39:$B$48,MATCH($E1132,Parâmetros!$A$39:$A$48,0)),99)&amp;" do ciclo"),IF(OR($D1132="6x1",$D1132="FF 6x1"),IF(OR(AND(WEEKDAY($F1132,2)=6,AND($A1132=$A1133,$L1133&gt;0)),AND(WEEKDAY($F1132,2)=7,AND($A1132=$A1131,$L1131&gt;0))),"ATENÇÃO · apontou sábado e domingo no mesmo fim de semana",IF(OR(WEEKDAY($F1132,2)=6,WEEKDAY($F1132,2)=7),"Jornada de fim de semana do 6x1",IF(OR($H1132&gt;=Parâmetros!$E$20,$H1132&lt;Parâmetros!$E$19),"ATENÇÃO · 6x1 apontou fora do horário diurno","Jornada fixa do 6x1"))),IF($D1132="5x2","Jornada fixa do 5x2",IF($D1132="Folguista",IF($J1132=$K1132,"Evidência confirma sequência","DIVERGE · sequência "&amp;$J1132&amp;" × evidência "&amp;$K1132),IF($K1132=$E1132,"Evidência confirma cadastro","DIVERGE · cadastro "&amp;$E1132&amp;" × evidência "&amp;$K1132)))))))))))</f>
        <v>Evidência confirma cadastro</v>
      </c>
      <c r="W1132" s="34">
        <f>IF(OR(OR($D1132="6x1",$D1132="FF 6x1"),$D1132="5x2"),"",IF($AB1132&lt;&gt;$AB1131,IF(IFERROR(INDEX(Cadastro!$F$5:$F$243,$AB1132),"")="",IF($L1132&gt;0,1,0),IF(IFERROR(INDEX(Cadastro!$F$5:$F$243,$AB1132),"")&lt;=IFERROR(INDEX(Parâmetros!$B$39:$B$48,MATCH($E1132,Parâmetros!$A$39:$A$48,0)),99),IFERROR(INDEX(Cadastro!$F$5:$F$243,$AB1132),""),0)),IF($L1132&gt;0,IF(N($X1131)&gt;0,1,N($W1131)+1),IF(AND($L1132=0,OR(N($W1131)&gt;=IFERROR(INDEX(Parâmetros!$B$39:$B$48,MATCH($E1132,Parâmetros!$A$39:$A$48,0)),99),AND(N($X1131)&gt;0,N($X1131)&lt;IFERROR(INDEX(Parâmetros!$C$39:$C$48,MATCH($E1132,Parâmetros!$A$39:$A$48,0)),0)))),0,N($W1131)+1))))</f>
        <v>1</v>
      </c>
      <c r="X1132" s="34">
        <f>IF(OR(OR($D1132="6x1",$D1132="FF 6x1"),$D1132="5x2"),"",IF($AB1132&lt;&gt;$AB1131,IF(IFERROR(INDEX(Cadastro!$F$5:$F$243,$AB1132),"")="",0,IF(IFERROR(INDEX(Cadastro!$F$5:$F$243,$AB1132),"")&gt;IFERROR(INDEX(Parâmetros!$B$39:$B$48,MATCH($E1132,Parâmetros!$A$39:$A$48,0)),99),IFERROR(INDEX(Cadastro!$F$5:$F$243,$AB1132),"")-IFERROR(INDEX(Parâmetros!$B$39:$B$48,MATCH($E1132,Parâmetros!$A$39:$A$48,0)),99),0)),IF(AND($L1132=0,OR(N($W1131)&gt;=IFERROR(INDEX(Parâmetros!$B$39:$B$48,MATCH($E1132,Parâmetros!$A$39:$A$48,0)),99),AND(N($X1131)&gt;0,N($X1131)&lt;IFERROR(INDEX(Parâmetros!$C$39:$C$48,MATCH($E1132,Parâmetros!$A$39:$A$48,0)),0)))),N($X1131)+1,0)))</f>
        <v>0</v>
      </c>
      <c r="Y1132" t="str">
        <f>IF($AC1132&lt;&gt;"",IF($L1132&gt;0,$AC1132&amp;" · com apontamento",$AC1132),IF($E1132="Férias",IF($L1132&gt;0,"Férias · com apontamento","Férias (cadastro)"),IF(($Z1132+$AA1132-1)&gt;Parâmetros!$E$16,"Férias / afastamento",IF(AND($D1132="5x2",OR(WEEKDAY($F1132,2)=6,WEEKDAY($F1132,2)=7)),IF($L1132&gt;0,"Folga trabalhada","Folga"),IF($L1132&gt;0,"Trabalhado",IF(OR(OR($D1132="6x1",$D1132="FF 6x1"),$D1132="5x2"),IF(AND(OR($D1132="6x1",$D1132="FF 6x1"),OR(WEEKDAY($F1132,2)=6,WEEKDAY($F1132,2)=7)),"Folga","Falta de registro"),IF(AND($AB1132&lt;&gt;$AB1131,IFERROR(INDEX(Cadastro!$F$5:$F$243,$AB1132),"")=""),"Indeterminado (início da série)",IF($X1132&gt;0,"Folga","Falta de registro"))))))))</f>
        <v>Trabalhado</v>
      </c>
      <c r="Z1132" s="34">
        <f>IF(OR($L1132&gt;0,$F1132&gt;Parâmetros!$E$14),0,IF($A1132&lt;&gt;$A1131,1,N($Z1131)+1))</f>
        <v>0</v>
      </c>
      <c r="AA1132" s="34">
        <f>IF(OR($L1132&gt;0,$F1132&gt;Parâmetros!$E$14),0,IF(OR($A1132&lt;&gt;$A1133,$F1133&gt;Parâmetros!$E$14),1,N($AA1133)+1))</f>
        <v>0</v>
      </c>
      <c r="AB1132" s="31">
        <f>IFERROR(MATCH($A1132&amp;"|"&amp;TEXT(_xlfn.MAXIFS(Cadastro!$E$5:$E$243,Cadastro!$A$5:$A$243,$A1132,Cadastro!$E$5:$E$243,"&lt;="&amp;$F1132),"yyyymmdd"),Cadastro!$I$5:$I$243,0),"")</f>
        <v>150</v>
      </c>
      <c r="AC1132" t="str">
        <f>IFERROR(_xlfn.SINGLE(INDEX(Exceções!$D$5:$D$203,MATCH($A1132&amp;"|"&amp;$F1132,Exceções!$F$5:$F$203,0))),"")</f>
        <v/>
      </c>
      <c r="AD1132" t="str">
        <f>IF($AC1132="","",IFERROR(_xlfn.SINGLE(INDEX(Exceções!$E$5:$E$203,MATCH($A1132&amp;"|"&amp;$F1132,Exceções!$F$5:$F$203,0))),""))</f>
        <v/>
      </c>
    </row>
    <row r="1133" spans="1:30" ht="15" hidden="1" customHeight="1" x14ac:dyDescent="0.25">
      <c r="A1133" s="31">
        <v>10495</v>
      </c>
      <c r="B1133" s="17" t="s">
        <v>31</v>
      </c>
      <c r="C1133" s="17" t="str">
        <f>IFERROR(INDEX(Cadastro!$C$5:$C$243,$AB1133),"NÃO INFORMADO")</f>
        <v>ELE</v>
      </c>
      <c r="D1133" s="17" t="str">
        <f>IFERROR(INDEX(Cadastro!$D$5:$D$243,$AB1133),"")</f>
        <v>A</v>
      </c>
      <c r="E1133" s="17" t="str">
        <f>IFERROR(INDEX(Cadastro!$G$5:$G$243,$AB1133),"")</f>
        <v>A</v>
      </c>
      <c r="F1133" s="29">
        <v>46311</v>
      </c>
      <c r="G1133" s="32" t="str">
        <f t="shared" si="102"/>
        <v>sex</v>
      </c>
      <c r="H1133" s="31" t="str">
        <f>IF($L1133=0,"",_xlfn.MINIFS(Dados!$Q:$Q,Dados!$A:$A,$A1133,Dados!$S:$S,$F1133))</f>
        <v/>
      </c>
      <c r="I1133" s="31" t="str">
        <f>IF($H1133="","",_xlfn.MAXIFS(Dados!$R:$R,Dados!$A:$A,$A1133,Dados!$S:$S,$F1133))</f>
        <v/>
      </c>
      <c r="J1133" s="32" t="str">
        <f>IF($D1133&lt;&gt;"Folguista","",IFERROR(INDEX(Parâmetros!$D$52:$G$52,1,MIN(4,MAX(1,$W1133))),""))</f>
        <v/>
      </c>
      <c r="K1133" s="32" t="str">
        <f>IF(OR($AC1133&lt;&gt;"",$Y1133="Folga",$Y1133="Folga trabalhada",$Y1133="Férias (cadastro)",$Y1133="Férias / afastamento",$Y1133="Indeterminado (início da série)"),"",IF(OR($D1133="6x1",$D1133="FF 6x1"),IF(OR(WEEKDAY($F1133,2)=6,WEEKDAY($F1133,2)=7),"6x1 sáb/dom","6x1"),IF($D1133="5x2","5x2",IF($H1133="",IF($D1133="Folguista",$J1133,$E1133),IF(OR($H1133&gt;=Parâmetros!$E$18,$H1133&lt;Parâmetros!$E$19),"C",IF($H1133&lt;Parâmetros!$E$20,"A","B"))))))</f>
        <v>A</v>
      </c>
      <c r="L1133" s="30">
        <f>SUMIFS(Dados!$E:$E,Dados!$A:$A,$A1133,Dados!$S:$S,$F1133)</f>
        <v>0</v>
      </c>
      <c r="M1133" s="30">
        <f>IFERROR(INDEX(Parâmetros!$E$6:$E$11,MATCH($K1133,Parâmetros!$A$6:$A$11,0)),"")</f>
        <v>7.58</v>
      </c>
      <c r="N1133" s="33">
        <f t="shared" si="103"/>
        <v>0</v>
      </c>
      <c r="O1133" s="33">
        <f>Parâmetros!$E$13</f>
        <v>0.8</v>
      </c>
      <c r="P1133" s="32" t="str">
        <f>IF(OR($M1133="",$F1133&gt;Parâmetros!$E$14),"Não","Sim")</f>
        <v>Sim</v>
      </c>
      <c r="Q1133" s="32" t="str">
        <f t="shared" si="104"/>
        <v>Não</v>
      </c>
      <c r="R1133" s="32" t="str">
        <f t="shared" si="105"/>
        <v/>
      </c>
      <c r="S1133" s="30" t="str">
        <f t="shared" si="106"/>
        <v/>
      </c>
      <c r="T1133" s="32" t="str">
        <f>IF($Q1133&lt;&gt;"Sim","",IF($N1133&gt;Parâmetros!$E$15,"Sim","Não"))</f>
        <v/>
      </c>
      <c r="U1133" s="17" t="str">
        <f t="shared" si="107"/>
        <v>Falta de registro</v>
      </c>
      <c r="V1133" s="17" t="str">
        <f>IF($AC1133&lt;&gt;"",IF($L1133&gt;0,"ATENÇÃO · apontou em dia de "&amp;LOWER($AC1133)&amp;" cadastrado","Exceção cadastrada · "&amp;$AC1133)&amp;IF($AD1133="",""," · "&amp;$AD1133),IF($E1133="Férias",IF($L1133&gt;0,"ATENÇÃO · apontou estando de férias no cadastro","Férias no cadastro"),IF($Y1133="Férias / afastamento","Afastamento · "&amp;($Z1133+$AA1133-1)&amp;" dias seguidos sem apontamento",IF($Y1133="Folga trabalhada","ATENÇÃO · apontou em dia de folga da escala 5x2",IF($Y1133="Folga",IF(AND($D1133="5x2",OR(WEEKDAY($F1133,2)=6,WEEKDAY($F1133,2)=7)),"Folga de fim de semana da escala 5x2",IF(AND(OR($D1133="6x1",$D1133="FF 6x1"),WEEKDAY($F1133,2)=6,FALSE()),"Folga de fim de semana · apontou no domingo anterior",IF(AND(OR($D1133="6x1",$D1133="FF 6x1"),WEEKDAY($F1133,2)=7,AND($A1133=$A1132,$L1132&gt;0)),"Folga de fim de semana · apontou no sábado",IF(AND(OR($D1133="6x1",$D1133="FF 6x1"),OR(WEEKDAY($F1133,2)=6,WEEKDAY($F1133,2)=7)),"Folga de fim de semana · sem apontamento no sábado nem no domingo","Folga prevista pelo ciclo")))),IF($Y1133="Indeterminado (início da série)","Sem histórico anterior — informe o dia do ciclo no Cadastro",IF($Y1133="Falta de registro",IF(OR(OR($D1133="6x1",$D1133="FF 6x1"),$D1133="5x2"),"FALTA DE REGISTRO · dia útil da escala "&amp;$E1133,"FALTA DE REGISTRO · dia "&amp;$W1133&amp;" de "&amp;IFERROR(INDEX(Parâmetros!$B$39:$B$48,MATCH($E1133,Parâmetros!$A$39:$A$48,0)),99)&amp;" do ciclo"),IF(OR($D1133="6x1",$D1133="FF 6x1"),IF(OR(AND(WEEKDAY($F1133,2)=6,AND($A1133=$A1134,$L1134&gt;0)),AND(WEEKDAY($F1133,2)=7,AND($A1133=$A1132,$L1132&gt;0))),"ATENÇÃO · apontou sábado e domingo no mesmo fim de semana",IF(OR(WEEKDAY($F1133,2)=6,WEEKDAY($F1133,2)=7),"Jornada de fim de semana do 6x1",IF(OR($H1133&gt;=Parâmetros!$E$20,$H1133&lt;Parâmetros!$E$19),"ATENÇÃO · 6x1 apontou fora do horário diurno","Jornada fixa do 6x1"))),IF($D1133="5x2","Jornada fixa do 5x2",IF($D1133="Folguista",IF($J1133=$K1133,"Evidência confirma sequência","DIVERGE · sequência "&amp;$J1133&amp;" × evidência "&amp;$K1133),IF($K1133=$E1133,"Evidência confirma cadastro","DIVERGE · cadastro "&amp;$E1133&amp;" × evidência "&amp;$K1133)))))))))))</f>
        <v>FALTA DE REGISTRO · dia 2 de 5 do ciclo</v>
      </c>
      <c r="W1133" s="34">
        <f>IF(OR(OR($D1133="6x1",$D1133="FF 6x1"),$D1133="5x2"),"",IF($AB1133&lt;&gt;$AB1132,IF(IFERROR(INDEX(Cadastro!$F$5:$F$243,$AB1133),"")="",IF($L1133&gt;0,1,0),IF(IFERROR(INDEX(Cadastro!$F$5:$F$243,$AB1133),"")&lt;=IFERROR(INDEX(Parâmetros!$B$39:$B$48,MATCH($E1133,Parâmetros!$A$39:$A$48,0)),99),IFERROR(INDEX(Cadastro!$F$5:$F$243,$AB1133),""),0)),IF($L1133&gt;0,IF(N($X1132)&gt;0,1,N($W1132)+1),IF(AND($L1133=0,OR(N($W1132)&gt;=IFERROR(INDEX(Parâmetros!$B$39:$B$48,MATCH($E1133,Parâmetros!$A$39:$A$48,0)),99),AND(N($X1132)&gt;0,N($X1132)&lt;IFERROR(INDEX(Parâmetros!$C$39:$C$48,MATCH($E1133,Parâmetros!$A$39:$A$48,0)),0)))),0,N($W1132)+1))))</f>
        <v>2</v>
      </c>
      <c r="X1133" s="34">
        <f>IF(OR(OR($D1133="6x1",$D1133="FF 6x1"),$D1133="5x2"),"",IF($AB1133&lt;&gt;$AB1132,IF(IFERROR(INDEX(Cadastro!$F$5:$F$243,$AB1133),"")="",0,IF(IFERROR(INDEX(Cadastro!$F$5:$F$243,$AB1133),"")&gt;IFERROR(INDEX(Parâmetros!$B$39:$B$48,MATCH($E1133,Parâmetros!$A$39:$A$48,0)),99),IFERROR(INDEX(Cadastro!$F$5:$F$243,$AB1133),"")-IFERROR(INDEX(Parâmetros!$B$39:$B$48,MATCH($E1133,Parâmetros!$A$39:$A$48,0)),99),0)),IF(AND($L1133=0,OR(N($W1132)&gt;=IFERROR(INDEX(Parâmetros!$B$39:$B$48,MATCH($E1133,Parâmetros!$A$39:$A$48,0)),99),AND(N($X1132)&gt;0,N($X1132)&lt;IFERROR(INDEX(Parâmetros!$C$39:$C$48,MATCH($E1133,Parâmetros!$A$39:$A$48,0)),0)))),N($X1132)+1,0)))</f>
        <v>0</v>
      </c>
      <c r="Y1133" t="str">
        <f>IF($AC1133&lt;&gt;"",IF($L1133&gt;0,$AC1133&amp;" · com apontamento",$AC1133),IF($E1133="Férias",IF($L1133&gt;0,"Férias · com apontamento","Férias (cadastro)"),IF(($Z1133+$AA1133-1)&gt;Parâmetros!$E$16,"Férias / afastamento",IF(AND($D1133="5x2",OR(WEEKDAY($F1133,2)=6,WEEKDAY($F1133,2)=7)),IF($L1133&gt;0,"Folga trabalhada","Folga"),IF($L1133&gt;0,"Trabalhado",IF(OR(OR($D1133="6x1",$D1133="FF 6x1"),$D1133="5x2"),IF(AND(OR($D1133="6x1",$D1133="FF 6x1"),OR(WEEKDAY($F1133,2)=6,WEEKDAY($F1133,2)=7)),"Folga","Falta de registro"),IF(AND($AB1133&lt;&gt;$AB1132,IFERROR(INDEX(Cadastro!$F$5:$F$243,$AB1133),"")=""),"Indeterminado (início da série)",IF($X1133&gt;0,"Folga","Falta de registro"))))))))</f>
        <v>Falta de registro</v>
      </c>
      <c r="Z1133" s="34">
        <f>IF(OR($L1133&gt;0,$F1133&gt;Parâmetros!$E$14),0,IF($A1133&lt;&gt;$A1132,1,N($Z1132)+1))</f>
        <v>1</v>
      </c>
      <c r="AA1133" s="34">
        <f>IF(OR($L1133&gt;0,$F1133&gt;Parâmetros!$E$14),0,IF(OR($A1133&lt;&gt;$A1134,$F1134&gt;Parâmetros!$E$14),1,N($AA1134)+1))</f>
        <v>2</v>
      </c>
      <c r="AB1133" s="31">
        <f>IFERROR(MATCH($A1133&amp;"|"&amp;TEXT(_xlfn.MAXIFS(Cadastro!$E$5:$E$243,Cadastro!$A$5:$A$243,$A1133,Cadastro!$E$5:$E$243,"&lt;="&amp;$F1133),"yyyymmdd"),Cadastro!$I$5:$I$243,0),"")</f>
        <v>150</v>
      </c>
      <c r="AC1133" t="str">
        <f>IFERROR(_xlfn.SINGLE(INDEX(Exceções!$D$5:$D$203,MATCH($A1133&amp;"|"&amp;$F1133,Exceções!$F$5:$F$203,0))),"")</f>
        <v/>
      </c>
      <c r="AD1133" t="str">
        <f>IF($AC1133="","",IFERROR(_xlfn.SINGLE(INDEX(Exceções!$E$5:$E$203,MATCH($A1133&amp;"|"&amp;$F1133,Exceções!$F$5:$F$203,0))),""))</f>
        <v/>
      </c>
    </row>
    <row r="1134" spans="1:30" ht="15" hidden="1" customHeight="1" x14ac:dyDescent="0.25">
      <c r="A1134" s="31">
        <v>10495</v>
      </c>
      <c r="B1134" s="17" t="s">
        <v>31</v>
      </c>
      <c r="C1134" s="17" t="str">
        <f>IFERROR(INDEX(Cadastro!$C$5:$C$243,$AB1134),"NÃO INFORMADO")</f>
        <v>ELE</v>
      </c>
      <c r="D1134" s="17" t="str">
        <f>IFERROR(INDEX(Cadastro!$D$5:$D$243,$AB1134),"")</f>
        <v>A</v>
      </c>
      <c r="E1134" s="17" t="str">
        <f>IFERROR(INDEX(Cadastro!$G$5:$G$243,$AB1134),"")</f>
        <v>A</v>
      </c>
      <c r="F1134" s="29">
        <v>46312</v>
      </c>
      <c r="G1134" s="32" t="str">
        <f t="shared" si="102"/>
        <v>sáb</v>
      </c>
      <c r="H1134" s="31" t="str">
        <f>IF($L1134=0,"",_xlfn.MINIFS(Dados!$Q:$Q,Dados!$A:$A,$A1134,Dados!$S:$S,$F1134))</f>
        <v/>
      </c>
      <c r="I1134" s="31" t="str">
        <f>IF($H1134="","",_xlfn.MAXIFS(Dados!$R:$R,Dados!$A:$A,$A1134,Dados!$S:$S,$F1134))</f>
        <v/>
      </c>
      <c r="J1134" s="32" t="str">
        <f>IF($D1134&lt;&gt;"Folguista","",IFERROR(INDEX(Parâmetros!$D$52:$G$52,1,MIN(4,MAX(1,$W1134))),""))</f>
        <v/>
      </c>
      <c r="K1134" s="32" t="str">
        <f>IF(OR($AC1134&lt;&gt;"",$Y1134="Folga",$Y1134="Folga trabalhada",$Y1134="Férias (cadastro)",$Y1134="Férias / afastamento",$Y1134="Indeterminado (início da série)"),"",IF(OR($D1134="6x1",$D1134="FF 6x1"),IF(OR(WEEKDAY($F1134,2)=6,WEEKDAY($F1134,2)=7),"6x1 sáb/dom","6x1"),IF($D1134="5x2","5x2",IF($H1134="",IF($D1134="Folguista",$J1134,$E1134),IF(OR($H1134&gt;=Parâmetros!$E$18,$H1134&lt;Parâmetros!$E$19),"C",IF($H1134&lt;Parâmetros!$E$20,"A","B"))))))</f>
        <v>A</v>
      </c>
      <c r="L1134" s="30">
        <f>SUMIFS(Dados!$E:$E,Dados!$A:$A,$A1134,Dados!$S:$S,$F1134)</f>
        <v>0</v>
      </c>
      <c r="M1134" s="30">
        <f>IFERROR(INDEX(Parâmetros!$E$6:$E$11,MATCH($K1134,Parâmetros!$A$6:$A$11,0)),"")</f>
        <v>7.58</v>
      </c>
      <c r="N1134" s="33">
        <f t="shared" si="103"/>
        <v>0</v>
      </c>
      <c r="O1134" s="33">
        <f>Parâmetros!$E$13</f>
        <v>0.8</v>
      </c>
      <c r="P1134" s="32" t="str">
        <f>IF(OR($M1134="",$F1134&gt;Parâmetros!$E$14),"Não","Sim")</f>
        <v>Sim</v>
      </c>
      <c r="Q1134" s="32" t="str">
        <f t="shared" si="104"/>
        <v>Não</v>
      </c>
      <c r="R1134" s="32" t="str">
        <f t="shared" si="105"/>
        <v/>
      </c>
      <c r="S1134" s="30" t="str">
        <f t="shared" si="106"/>
        <v/>
      </c>
      <c r="T1134" s="32" t="str">
        <f>IF($Q1134&lt;&gt;"Sim","",IF($N1134&gt;Parâmetros!$E$15,"Sim","Não"))</f>
        <v/>
      </c>
      <c r="U1134" s="17" t="str">
        <f t="shared" si="107"/>
        <v>Falta de registro</v>
      </c>
      <c r="V1134" s="17" t="str">
        <f>IF($AC1134&lt;&gt;"",IF($L1134&gt;0,"ATENÇÃO · apontou em dia de "&amp;LOWER($AC1134)&amp;" cadastrado","Exceção cadastrada · "&amp;$AC1134)&amp;IF($AD1134="",""," · "&amp;$AD1134),IF($E1134="Férias",IF($L1134&gt;0,"ATENÇÃO · apontou estando de férias no cadastro","Férias no cadastro"),IF($Y1134="Férias / afastamento","Afastamento · "&amp;($Z1134+$AA1134-1)&amp;" dias seguidos sem apontamento",IF($Y1134="Folga trabalhada","ATENÇÃO · apontou em dia de folga da escala 5x2",IF($Y1134="Folga",IF(AND($D1134="5x2",OR(WEEKDAY($F1134,2)=6,WEEKDAY($F1134,2)=7)),"Folga de fim de semana da escala 5x2",IF(AND(OR($D1134="6x1",$D1134="FF 6x1"),WEEKDAY($F1134,2)=6,FALSE()),"Folga de fim de semana · apontou no domingo anterior",IF(AND(OR($D1134="6x1",$D1134="FF 6x1"),WEEKDAY($F1134,2)=7,AND($A1134=$A1133,$L1133&gt;0)),"Folga de fim de semana · apontou no sábado",IF(AND(OR($D1134="6x1",$D1134="FF 6x1"),OR(WEEKDAY($F1134,2)=6,WEEKDAY($F1134,2)=7)),"Folga de fim de semana · sem apontamento no sábado nem no domingo","Folga prevista pelo ciclo")))),IF($Y1134="Indeterminado (início da série)","Sem histórico anterior — informe o dia do ciclo no Cadastro",IF($Y1134="Falta de registro",IF(OR(OR($D1134="6x1",$D1134="FF 6x1"),$D1134="5x2"),"FALTA DE REGISTRO · dia útil da escala "&amp;$E1134,"FALTA DE REGISTRO · dia "&amp;$W1134&amp;" de "&amp;IFERROR(INDEX(Parâmetros!$B$39:$B$48,MATCH($E1134,Parâmetros!$A$39:$A$48,0)),99)&amp;" do ciclo"),IF(OR($D1134="6x1",$D1134="FF 6x1"),IF(OR(AND(WEEKDAY($F1134,2)=6,AND($A1134=$A1135,$L1135&gt;0)),AND(WEEKDAY($F1134,2)=7,AND($A1134=$A1133,$L1133&gt;0))),"ATENÇÃO · apontou sábado e domingo no mesmo fim de semana",IF(OR(WEEKDAY($F1134,2)=6,WEEKDAY($F1134,2)=7),"Jornada de fim de semana do 6x1",IF(OR($H1134&gt;=Parâmetros!$E$20,$H1134&lt;Parâmetros!$E$19),"ATENÇÃO · 6x1 apontou fora do horário diurno","Jornada fixa do 6x1"))),IF($D1134="5x2","Jornada fixa do 5x2",IF($D1134="Folguista",IF($J1134=$K1134,"Evidência confirma sequência","DIVERGE · sequência "&amp;$J1134&amp;" × evidência "&amp;$K1134),IF($K1134=$E1134,"Evidência confirma cadastro","DIVERGE · cadastro "&amp;$E1134&amp;" × evidência "&amp;$K1134)))))))))))</f>
        <v>FALTA DE REGISTRO · dia 3 de 5 do ciclo</v>
      </c>
      <c r="W1134" s="34">
        <f>IF(OR(OR($D1134="6x1",$D1134="FF 6x1"),$D1134="5x2"),"",IF($AB1134&lt;&gt;$AB1133,IF(IFERROR(INDEX(Cadastro!$F$5:$F$243,$AB1134),"")="",IF($L1134&gt;0,1,0),IF(IFERROR(INDEX(Cadastro!$F$5:$F$243,$AB1134),"")&lt;=IFERROR(INDEX(Parâmetros!$B$39:$B$48,MATCH($E1134,Parâmetros!$A$39:$A$48,0)),99),IFERROR(INDEX(Cadastro!$F$5:$F$243,$AB1134),""),0)),IF($L1134&gt;0,IF(N($X1133)&gt;0,1,N($W1133)+1),IF(AND($L1134=0,OR(N($W1133)&gt;=IFERROR(INDEX(Parâmetros!$B$39:$B$48,MATCH($E1134,Parâmetros!$A$39:$A$48,0)),99),AND(N($X1133)&gt;0,N($X1133)&lt;IFERROR(INDEX(Parâmetros!$C$39:$C$48,MATCH($E1134,Parâmetros!$A$39:$A$48,0)),0)))),0,N($W1133)+1))))</f>
        <v>3</v>
      </c>
      <c r="X1134" s="34">
        <f>IF(OR(OR($D1134="6x1",$D1134="FF 6x1"),$D1134="5x2"),"",IF($AB1134&lt;&gt;$AB1133,IF(IFERROR(INDEX(Cadastro!$F$5:$F$243,$AB1134),"")="",0,IF(IFERROR(INDEX(Cadastro!$F$5:$F$243,$AB1134),"")&gt;IFERROR(INDEX(Parâmetros!$B$39:$B$48,MATCH($E1134,Parâmetros!$A$39:$A$48,0)),99),IFERROR(INDEX(Cadastro!$F$5:$F$243,$AB1134),"")-IFERROR(INDEX(Parâmetros!$B$39:$B$48,MATCH($E1134,Parâmetros!$A$39:$A$48,0)),99),0)),IF(AND($L1134=0,OR(N($W1133)&gt;=IFERROR(INDEX(Parâmetros!$B$39:$B$48,MATCH($E1134,Parâmetros!$A$39:$A$48,0)),99),AND(N($X1133)&gt;0,N($X1133)&lt;IFERROR(INDEX(Parâmetros!$C$39:$C$48,MATCH($E1134,Parâmetros!$A$39:$A$48,0)),0)))),N($X1133)+1,0)))</f>
        <v>0</v>
      </c>
      <c r="Y1134" t="str">
        <f>IF($AC1134&lt;&gt;"",IF($L1134&gt;0,$AC1134&amp;" · com apontamento",$AC1134),IF($E1134="Férias",IF($L1134&gt;0,"Férias · com apontamento","Férias (cadastro)"),IF(($Z1134+$AA1134-1)&gt;Parâmetros!$E$16,"Férias / afastamento",IF(AND($D1134="5x2",OR(WEEKDAY($F1134,2)=6,WEEKDAY($F1134,2)=7)),IF($L1134&gt;0,"Folga trabalhada","Folga"),IF($L1134&gt;0,"Trabalhado",IF(OR(OR($D1134="6x1",$D1134="FF 6x1"),$D1134="5x2"),IF(AND(OR($D1134="6x1",$D1134="FF 6x1"),OR(WEEKDAY($F1134,2)=6,WEEKDAY($F1134,2)=7)),"Folga","Falta de registro"),IF(AND($AB1134&lt;&gt;$AB1133,IFERROR(INDEX(Cadastro!$F$5:$F$243,$AB1134),"")=""),"Indeterminado (início da série)",IF($X1134&gt;0,"Folga","Falta de registro"))))))))</f>
        <v>Falta de registro</v>
      </c>
      <c r="Z1134" s="34">
        <f>IF(OR($L1134&gt;0,$F1134&gt;Parâmetros!$E$14),0,IF($A1134&lt;&gt;$A1133,1,N($Z1133)+1))</f>
        <v>2</v>
      </c>
      <c r="AA1134" s="34">
        <f>IF(OR($L1134&gt;0,$F1134&gt;Parâmetros!$E$14),0,IF(OR($A1134&lt;&gt;$A1135,$F1135&gt;Parâmetros!$E$14),1,N($AA1135)+1))</f>
        <v>1</v>
      </c>
      <c r="AB1134" s="31">
        <f>IFERROR(MATCH($A1134&amp;"|"&amp;TEXT(_xlfn.MAXIFS(Cadastro!$E$5:$E$243,Cadastro!$A$5:$A$243,$A1134,Cadastro!$E$5:$E$243,"&lt;="&amp;$F1134),"yyyymmdd"),Cadastro!$I$5:$I$243,0),"")</f>
        <v>150</v>
      </c>
      <c r="AC1134" t="str">
        <f>IFERROR(_xlfn.SINGLE(INDEX(Exceções!$D$5:$D$203,MATCH($A1134&amp;"|"&amp;$F1134,Exceções!$F$5:$F$203,0))),"")</f>
        <v/>
      </c>
      <c r="AD1134" t="str">
        <f>IF($AC1134="","",IFERROR(_xlfn.SINGLE(INDEX(Exceções!$E$5:$E$203,MATCH($A1134&amp;"|"&amp;$F1134,Exceções!$F$5:$F$203,0))),""))</f>
        <v/>
      </c>
    </row>
    <row r="1135" spans="1:30" ht="15" hidden="1" customHeight="1" x14ac:dyDescent="0.25">
      <c r="A1135" s="31">
        <v>10495</v>
      </c>
      <c r="B1135" s="17" t="s">
        <v>31</v>
      </c>
      <c r="C1135" s="17" t="str">
        <f>IFERROR(INDEX(Cadastro!$C$5:$C$243,$AB1135),"NÃO INFORMADO")</f>
        <v>ELE</v>
      </c>
      <c r="D1135" s="17" t="str">
        <f>IFERROR(INDEX(Cadastro!$D$5:$D$243,$AB1135),"")</f>
        <v>A</v>
      </c>
      <c r="E1135" s="17" t="str">
        <f>IFERROR(INDEX(Cadastro!$G$5:$G$243,$AB1135),"")</f>
        <v>A</v>
      </c>
      <c r="F1135" s="29">
        <v>46313</v>
      </c>
      <c r="G1135" s="32" t="str">
        <f t="shared" si="102"/>
        <v>dom</v>
      </c>
      <c r="H1135" s="31">
        <f>IF($L1135=0,"",_xlfn.MINIFS(Dados!$Q:$Q,Dados!$A:$A,$A1135,Dados!$S:$S,$F1135))</f>
        <v>845</v>
      </c>
      <c r="I1135" s="31">
        <f>IF($H1135="","",_xlfn.MAXIFS(Dados!$R:$R,Dados!$A:$A,$A1135,Dados!$S:$S,$F1135))</f>
        <v>846</v>
      </c>
      <c r="J1135" s="32" t="str">
        <f>IF($D1135&lt;&gt;"Folguista","",IFERROR(INDEX(Parâmetros!$D$52:$G$52,1,MIN(4,MAX(1,$W1135))),""))</f>
        <v/>
      </c>
      <c r="K1135" s="32" t="str">
        <f>IF(OR($AC1135&lt;&gt;"",$Y1135="Folga",$Y1135="Folga trabalhada",$Y1135="Férias (cadastro)",$Y1135="Férias / afastamento",$Y1135="Indeterminado (início da série)"),"",IF(OR($D1135="6x1",$D1135="FF 6x1"),IF(OR(WEEKDAY($F1135,2)=6,WEEKDAY($F1135,2)=7),"6x1 sáb/dom","6x1"),IF($D1135="5x2","5x2",IF($H1135="",IF($D1135="Folguista",$J1135,$E1135),IF(OR($H1135&gt;=Parâmetros!$E$18,$H1135&lt;Parâmetros!$E$19),"C",IF($H1135&lt;Parâmetros!$E$20,"A","B"))))))</f>
        <v>A</v>
      </c>
      <c r="L1135" s="30">
        <f>SUMIFS(Dados!$E:$E,Dados!$A:$A,$A1135,Dados!$S:$S,$F1135)</f>
        <v>0.02</v>
      </c>
      <c r="M1135" s="30">
        <f>IFERROR(INDEX(Parâmetros!$E$6:$E$11,MATCH($K1135,Parâmetros!$A$6:$A$11,0)),"")</f>
        <v>7.58</v>
      </c>
      <c r="N1135" s="33">
        <f t="shared" si="103"/>
        <v>2.6385224274406332E-3</v>
      </c>
      <c r="O1135" s="33">
        <f>Parâmetros!$E$13</f>
        <v>0.8</v>
      </c>
      <c r="P1135" s="32" t="str">
        <f>IF(OR($M1135="",$F1135&gt;Parâmetros!$E$14),"Não","Sim")</f>
        <v>Sim</v>
      </c>
      <c r="Q1135" s="32" t="str">
        <f t="shared" si="104"/>
        <v>Sim</v>
      </c>
      <c r="R1135" s="32" t="str">
        <f t="shared" si="105"/>
        <v>Não</v>
      </c>
      <c r="S1135" s="30">
        <f t="shared" si="106"/>
        <v>6.0440000000000005</v>
      </c>
      <c r="T1135" s="32" t="str">
        <f>IF($Q1135&lt;&gt;"Sim","",IF($N1135&gt;Parâmetros!$E$15,"Sim","Não"))</f>
        <v>Não</v>
      </c>
      <c r="U1135" s="17" t="str">
        <f t="shared" si="107"/>
        <v>Abaixo da meta</v>
      </c>
      <c r="V1135" s="17" t="str">
        <f>IF($AC1135&lt;&gt;"",IF($L1135&gt;0,"ATENÇÃO · apontou em dia de "&amp;LOWER($AC1135)&amp;" cadastrado","Exceção cadastrada · "&amp;$AC1135)&amp;IF($AD1135="",""," · "&amp;$AD1135),IF($E1135="Férias",IF($L1135&gt;0,"ATENÇÃO · apontou estando de férias no cadastro","Férias no cadastro"),IF($Y1135="Férias / afastamento","Afastamento · "&amp;($Z1135+$AA1135-1)&amp;" dias seguidos sem apontamento",IF($Y1135="Folga trabalhada","ATENÇÃO · apontou em dia de folga da escala 5x2",IF($Y1135="Folga",IF(AND($D1135="5x2",OR(WEEKDAY($F1135,2)=6,WEEKDAY($F1135,2)=7)),"Folga de fim de semana da escala 5x2",IF(AND(OR($D1135="6x1",$D1135="FF 6x1"),WEEKDAY($F1135,2)=6,FALSE()),"Folga de fim de semana · apontou no domingo anterior",IF(AND(OR($D1135="6x1",$D1135="FF 6x1"),WEEKDAY($F1135,2)=7,AND($A1135=$A1134,$L1134&gt;0)),"Folga de fim de semana · apontou no sábado",IF(AND(OR($D1135="6x1",$D1135="FF 6x1"),OR(WEEKDAY($F1135,2)=6,WEEKDAY($F1135,2)=7)),"Folga de fim de semana · sem apontamento no sábado nem no domingo","Folga prevista pelo ciclo")))),IF($Y1135="Indeterminado (início da série)","Sem histórico anterior — informe o dia do ciclo no Cadastro",IF($Y1135="Falta de registro",IF(OR(OR($D1135="6x1",$D1135="FF 6x1"),$D1135="5x2"),"FALTA DE REGISTRO · dia útil da escala "&amp;$E1135,"FALTA DE REGISTRO · dia "&amp;$W1135&amp;" de "&amp;IFERROR(INDEX(Parâmetros!$B$39:$B$48,MATCH($E1135,Parâmetros!$A$39:$A$48,0)),99)&amp;" do ciclo"),IF(OR($D1135="6x1",$D1135="FF 6x1"),IF(OR(AND(WEEKDAY($F1135,2)=6,AND($A1135=$A1136,$L1136&gt;0)),AND(WEEKDAY($F1135,2)=7,AND($A1135=$A1134,$L1134&gt;0))),"ATENÇÃO · apontou sábado e domingo no mesmo fim de semana",IF(OR(WEEKDAY($F1135,2)=6,WEEKDAY($F1135,2)=7),"Jornada de fim de semana do 6x1",IF(OR($H1135&gt;=Parâmetros!$E$20,$H1135&lt;Parâmetros!$E$19),"ATENÇÃO · 6x1 apontou fora do horário diurno","Jornada fixa do 6x1"))),IF($D1135="5x2","Jornada fixa do 5x2",IF($D1135="Folguista",IF($J1135=$K1135,"Evidência confirma sequência","DIVERGE · sequência "&amp;$J1135&amp;" × evidência "&amp;$K1135),IF($K1135=$E1135,"Evidência confirma cadastro","DIVERGE · cadastro "&amp;$E1135&amp;" × evidência "&amp;$K1135)))))))))))</f>
        <v>Evidência confirma cadastro</v>
      </c>
      <c r="W1135" s="34">
        <f>IF(OR(OR($D1135="6x1",$D1135="FF 6x1"),$D1135="5x2"),"",IF($AB1135&lt;&gt;$AB1134,IF(IFERROR(INDEX(Cadastro!$F$5:$F$243,$AB1135),"")="",IF($L1135&gt;0,1,0),IF(IFERROR(INDEX(Cadastro!$F$5:$F$243,$AB1135),"")&lt;=IFERROR(INDEX(Parâmetros!$B$39:$B$48,MATCH($E1135,Parâmetros!$A$39:$A$48,0)),99),IFERROR(INDEX(Cadastro!$F$5:$F$243,$AB1135),""),0)),IF($L1135&gt;0,IF(N($X1134)&gt;0,1,N($W1134)+1),IF(AND($L1135=0,OR(N($W1134)&gt;=IFERROR(INDEX(Parâmetros!$B$39:$B$48,MATCH($E1135,Parâmetros!$A$39:$A$48,0)),99),AND(N($X1134)&gt;0,N($X1134)&lt;IFERROR(INDEX(Parâmetros!$C$39:$C$48,MATCH($E1135,Parâmetros!$A$39:$A$48,0)),0)))),0,N($W1134)+1))))</f>
        <v>4</v>
      </c>
      <c r="X1135" s="34">
        <f>IF(OR(OR($D1135="6x1",$D1135="FF 6x1"),$D1135="5x2"),"",IF($AB1135&lt;&gt;$AB1134,IF(IFERROR(INDEX(Cadastro!$F$5:$F$243,$AB1135),"")="",0,IF(IFERROR(INDEX(Cadastro!$F$5:$F$243,$AB1135),"")&gt;IFERROR(INDEX(Parâmetros!$B$39:$B$48,MATCH($E1135,Parâmetros!$A$39:$A$48,0)),99),IFERROR(INDEX(Cadastro!$F$5:$F$243,$AB1135),"")-IFERROR(INDEX(Parâmetros!$B$39:$B$48,MATCH($E1135,Parâmetros!$A$39:$A$48,0)),99),0)),IF(AND($L1135=0,OR(N($W1134)&gt;=IFERROR(INDEX(Parâmetros!$B$39:$B$48,MATCH($E1135,Parâmetros!$A$39:$A$48,0)),99),AND(N($X1134)&gt;0,N($X1134)&lt;IFERROR(INDEX(Parâmetros!$C$39:$C$48,MATCH($E1135,Parâmetros!$A$39:$A$48,0)),0)))),N($X1134)+1,0)))</f>
        <v>0</v>
      </c>
      <c r="Y1135" t="str">
        <f>IF($AC1135&lt;&gt;"",IF($L1135&gt;0,$AC1135&amp;" · com apontamento",$AC1135),IF($E1135="Férias",IF($L1135&gt;0,"Férias · com apontamento","Férias (cadastro)"),IF(($Z1135+$AA1135-1)&gt;Parâmetros!$E$16,"Férias / afastamento",IF(AND($D1135="5x2",OR(WEEKDAY($F1135,2)=6,WEEKDAY($F1135,2)=7)),IF($L1135&gt;0,"Folga trabalhada","Folga"),IF($L1135&gt;0,"Trabalhado",IF(OR(OR($D1135="6x1",$D1135="FF 6x1"),$D1135="5x2"),IF(AND(OR($D1135="6x1",$D1135="FF 6x1"),OR(WEEKDAY($F1135,2)=6,WEEKDAY($F1135,2)=7)),"Folga","Falta de registro"),IF(AND($AB1135&lt;&gt;$AB1134,IFERROR(INDEX(Cadastro!$F$5:$F$243,$AB1135),"")=""),"Indeterminado (início da série)",IF($X1135&gt;0,"Folga","Falta de registro"))))))))</f>
        <v>Trabalhado</v>
      </c>
      <c r="Z1135" s="34">
        <f>IF(OR($L1135&gt;0,$F1135&gt;Parâmetros!$E$14),0,IF($A1135&lt;&gt;$A1134,1,N($Z1134)+1))</f>
        <v>0</v>
      </c>
      <c r="AA1135" s="34">
        <f>IF(OR($L1135&gt;0,$F1135&gt;Parâmetros!$E$14),0,IF(OR($A1135&lt;&gt;$A1136,$F1136&gt;Parâmetros!$E$14),1,N($AA1136)+1))</f>
        <v>0</v>
      </c>
      <c r="AB1135" s="31">
        <f>IFERROR(MATCH($A1135&amp;"|"&amp;TEXT(_xlfn.MAXIFS(Cadastro!$E$5:$E$243,Cadastro!$A$5:$A$243,$A1135,Cadastro!$E$5:$E$243,"&lt;="&amp;$F1135),"yyyymmdd"),Cadastro!$I$5:$I$243,0),"")</f>
        <v>150</v>
      </c>
      <c r="AC1135" t="str">
        <f>IFERROR(_xlfn.SINGLE(INDEX(Exceções!$D$5:$D$203,MATCH($A1135&amp;"|"&amp;$F1135,Exceções!$F$5:$F$203,0))),"")</f>
        <v/>
      </c>
      <c r="AD1135" t="str">
        <f>IF($AC1135="","",IFERROR(_xlfn.SINGLE(INDEX(Exceções!$E$5:$E$203,MATCH($A1135&amp;"|"&amp;$F1135,Exceções!$F$5:$F$203,0))),""))</f>
        <v/>
      </c>
    </row>
    <row r="1136" spans="1:30" ht="15" hidden="1" customHeight="1" x14ac:dyDescent="0.25">
      <c r="A1136" s="31">
        <v>10495</v>
      </c>
      <c r="B1136" s="17" t="s">
        <v>31</v>
      </c>
      <c r="C1136" s="17" t="str">
        <f>IFERROR(INDEX(Cadastro!$C$5:$C$243,$AB1136),"NÃO INFORMADO")</f>
        <v>ELE</v>
      </c>
      <c r="D1136" s="17" t="str">
        <f>IFERROR(INDEX(Cadastro!$D$5:$D$243,$AB1136),"")</f>
        <v>B</v>
      </c>
      <c r="E1136" s="17" t="str">
        <f>IFERROR(INDEX(Cadastro!$G$5:$G$243,$AB1136),"")</f>
        <v>B</v>
      </c>
      <c r="F1136" s="29">
        <v>46314</v>
      </c>
      <c r="G1136" s="32" t="str">
        <f t="shared" si="102"/>
        <v>seg</v>
      </c>
      <c r="H1136" s="31">
        <f>IF($L1136=0,"",_xlfn.MINIFS(Dados!$Q:$Q,Dados!$A:$A,$A1136,Dados!$S:$S,$F1136))</f>
        <v>1170</v>
      </c>
      <c r="I1136" s="31">
        <f>IF($H1136="","",_xlfn.MAXIFS(Dados!$R:$R,Dados!$A:$A,$A1136,Dados!$S:$S,$F1136))</f>
        <v>1420</v>
      </c>
      <c r="J1136" s="32" t="str">
        <f>IF($D1136&lt;&gt;"Folguista","",IFERROR(INDEX(Parâmetros!$D$52:$G$52,1,MIN(4,MAX(1,$W1136))),""))</f>
        <v/>
      </c>
      <c r="K1136" s="32" t="str">
        <f>IF(OR($AC1136&lt;&gt;"",$Y1136="Folga",$Y1136="Folga trabalhada",$Y1136="Férias (cadastro)",$Y1136="Férias / afastamento",$Y1136="Indeterminado (início da série)"),"",IF(OR($D1136="6x1",$D1136="FF 6x1"),IF(OR(WEEKDAY($F1136,2)=6,WEEKDAY($F1136,2)=7),"6x1 sáb/dom","6x1"),IF($D1136="5x2","5x2",IF($H1136="",IF($D1136="Folguista",$J1136,$E1136),IF(OR($H1136&gt;=Parâmetros!$E$18,$H1136&lt;Parâmetros!$E$19),"C",IF($H1136&lt;Parâmetros!$E$20,"A","B"))))))</f>
        <v>B</v>
      </c>
      <c r="L1136" s="30">
        <f>SUMIFS(Dados!$E:$E,Dados!$A:$A,$A1136,Dados!$S:$S,$F1136)</f>
        <v>3.17</v>
      </c>
      <c r="M1136" s="30">
        <f>IFERROR(INDEX(Parâmetros!$E$6:$E$11,MATCH($K1136,Parâmetros!$A$6:$A$11,0)),"")</f>
        <v>7.67</v>
      </c>
      <c r="N1136" s="33">
        <f t="shared" si="103"/>
        <v>0.41329856584093871</v>
      </c>
      <c r="O1136" s="33">
        <f>Parâmetros!$E$13</f>
        <v>0.8</v>
      </c>
      <c r="P1136" s="32" t="str">
        <f>IF(OR($M1136="",$F1136&gt;Parâmetros!$E$14),"Não","Sim")</f>
        <v>Sim</v>
      </c>
      <c r="Q1136" s="32" t="str">
        <f t="shared" si="104"/>
        <v>Sim</v>
      </c>
      <c r="R1136" s="32" t="str">
        <f t="shared" si="105"/>
        <v>Não</v>
      </c>
      <c r="S1136" s="30">
        <f t="shared" si="106"/>
        <v>2.9660000000000002</v>
      </c>
      <c r="T1136" s="32" t="str">
        <f>IF($Q1136&lt;&gt;"Sim","",IF($N1136&gt;Parâmetros!$E$15,"Sim","Não"))</f>
        <v>Não</v>
      </c>
      <c r="U1136" s="17" t="str">
        <f t="shared" si="107"/>
        <v>Abaixo da meta</v>
      </c>
      <c r="V1136" s="17" t="str">
        <f>IF($AC1136&lt;&gt;"",IF($L1136&gt;0,"ATENÇÃO · apontou em dia de "&amp;LOWER($AC1136)&amp;" cadastrado","Exceção cadastrada · "&amp;$AC1136)&amp;IF($AD1136="",""," · "&amp;$AD1136),IF($E1136="Férias",IF($L1136&gt;0,"ATENÇÃO · apontou estando de férias no cadastro","Férias no cadastro"),IF($Y1136="Férias / afastamento","Afastamento · "&amp;($Z1136+$AA1136-1)&amp;" dias seguidos sem apontamento",IF($Y1136="Folga trabalhada","ATENÇÃO · apontou em dia de folga da escala 5x2",IF($Y1136="Folga",IF(AND($D1136="5x2",OR(WEEKDAY($F1136,2)=6,WEEKDAY($F1136,2)=7)),"Folga de fim de semana da escala 5x2",IF(AND(OR($D1136="6x1",$D1136="FF 6x1"),WEEKDAY($F1136,2)=6,FALSE()),"Folga de fim de semana · apontou no domingo anterior",IF(AND(OR($D1136="6x1",$D1136="FF 6x1"),WEEKDAY($F1136,2)=7,AND($A1136=$A1135,$L1135&gt;0)),"Folga de fim de semana · apontou no sábado",IF(AND(OR($D1136="6x1",$D1136="FF 6x1"),OR(WEEKDAY($F1136,2)=6,WEEKDAY($F1136,2)=7)),"Folga de fim de semana · sem apontamento no sábado nem no domingo","Folga prevista pelo ciclo")))),IF($Y1136="Indeterminado (início da série)","Sem histórico anterior — informe o dia do ciclo no Cadastro",IF($Y1136="Falta de registro",IF(OR(OR($D1136="6x1",$D1136="FF 6x1"),$D1136="5x2"),"FALTA DE REGISTRO · dia útil da escala "&amp;$E1136,"FALTA DE REGISTRO · dia "&amp;$W1136&amp;" de "&amp;IFERROR(INDEX(Parâmetros!$B$39:$B$48,MATCH($E1136,Parâmetros!$A$39:$A$48,0)),99)&amp;" do ciclo"),IF(OR($D1136="6x1",$D1136="FF 6x1"),IF(OR(AND(WEEKDAY($F1136,2)=6,AND($A1136=$A1137,$L1137&gt;0)),AND(WEEKDAY($F1136,2)=7,AND($A1136=$A1135,$L1135&gt;0))),"ATENÇÃO · apontou sábado e domingo no mesmo fim de semana",IF(OR(WEEKDAY($F1136,2)=6,WEEKDAY($F1136,2)=7),"Jornada de fim de semana do 6x1",IF(OR($H1136&gt;=Parâmetros!$E$20,$H1136&lt;Parâmetros!$E$19),"ATENÇÃO · 6x1 apontou fora do horário diurno","Jornada fixa do 6x1"))),IF($D1136="5x2","Jornada fixa do 5x2",IF($D1136="Folguista",IF($J1136=$K1136,"Evidência confirma sequência","DIVERGE · sequência "&amp;$J1136&amp;" × evidência "&amp;$K1136),IF($K1136=$E1136,"Evidência confirma cadastro","DIVERGE · cadastro "&amp;$E1136&amp;" × evidência "&amp;$K1136)))))))))))</f>
        <v>Evidência confirma cadastro</v>
      </c>
      <c r="W1136" s="34">
        <f>IF(OR(OR($D1136="6x1",$D1136="FF 6x1"),$D1136="5x2"),"",IF($AB1136&lt;&gt;$AB1135,IF(IFERROR(INDEX(Cadastro!$F$5:$F$243,$AB1136),"")="",IF($L1136&gt;0,1,0),IF(IFERROR(INDEX(Cadastro!$F$5:$F$243,$AB1136),"")&lt;=IFERROR(INDEX(Parâmetros!$B$39:$B$48,MATCH($E1136,Parâmetros!$A$39:$A$48,0)),99),IFERROR(INDEX(Cadastro!$F$5:$F$243,$AB1136),""),0)),IF($L1136&gt;0,IF(N($X1135)&gt;0,1,N($W1135)+1),IF(AND($L1136=0,OR(N($W1135)&gt;=IFERROR(INDEX(Parâmetros!$B$39:$B$48,MATCH($E1136,Parâmetros!$A$39:$A$48,0)),99),AND(N($X1135)&gt;0,N($X1135)&lt;IFERROR(INDEX(Parâmetros!$C$39:$C$48,MATCH($E1136,Parâmetros!$A$39:$A$48,0)),0)))),0,N($W1135)+1))))</f>
        <v>2</v>
      </c>
      <c r="X1136" s="34">
        <f>IF(OR(OR($D1136="6x1",$D1136="FF 6x1"),$D1136="5x2"),"",IF($AB1136&lt;&gt;$AB1135,IF(IFERROR(INDEX(Cadastro!$F$5:$F$243,$AB1136),"")="",0,IF(IFERROR(INDEX(Cadastro!$F$5:$F$243,$AB1136),"")&gt;IFERROR(INDEX(Parâmetros!$B$39:$B$48,MATCH($E1136,Parâmetros!$A$39:$A$48,0)),99),IFERROR(INDEX(Cadastro!$F$5:$F$243,$AB1136),"")-IFERROR(INDEX(Parâmetros!$B$39:$B$48,MATCH($E1136,Parâmetros!$A$39:$A$48,0)),99),0)),IF(AND($L1136=0,OR(N($W1135)&gt;=IFERROR(INDEX(Parâmetros!$B$39:$B$48,MATCH($E1136,Parâmetros!$A$39:$A$48,0)),99),AND(N($X1135)&gt;0,N($X1135)&lt;IFERROR(INDEX(Parâmetros!$C$39:$C$48,MATCH($E1136,Parâmetros!$A$39:$A$48,0)),0)))),N($X1135)+1,0)))</f>
        <v>0</v>
      </c>
      <c r="Y1136" t="str">
        <f>IF($AC1136&lt;&gt;"",IF($L1136&gt;0,$AC1136&amp;" · com apontamento",$AC1136),IF($E1136="Férias",IF($L1136&gt;0,"Férias · com apontamento","Férias (cadastro)"),IF(($Z1136+$AA1136-1)&gt;Parâmetros!$E$16,"Férias / afastamento",IF(AND($D1136="5x2",OR(WEEKDAY($F1136,2)=6,WEEKDAY($F1136,2)=7)),IF($L1136&gt;0,"Folga trabalhada","Folga"),IF($L1136&gt;0,"Trabalhado",IF(OR(OR($D1136="6x1",$D1136="FF 6x1"),$D1136="5x2"),IF(AND(OR($D1136="6x1",$D1136="FF 6x1"),OR(WEEKDAY($F1136,2)=6,WEEKDAY($F1136,2)=7)),"Folga","Falta de registro"),IF(AND($AB1136&lt;&gt;$AB1135,IFERROR(INDEX(Cadastro!$F$5:$F$243,$AB1136),"")=""),"Indeterminado (início da série)",IF($X1136&gt;0,"Folga","Falta de registro"))))))))</f>
        <v>Trabalhado</v>
      </c>
      <c r="Z1136" s="34">
        <f>IF(OR($L1136&gt;0,$F1136&gt;Parâmetros!$E$14),0,IF($A1136&lt;&gt;$A1135,1,N($Z1135)+1))</f>
        <v>0</v>
      </c>
      <c r="AA1136" s="34">
        <f>IF(OR($L1136&gt;0,$F1136&gt;Parâmetros!$E$14),0,IF(OR($A1136&lt;&gt;$A1137,$F1137&gt;Parâmetros!$E$14),1,N($AA1137)+1))</f>
        <v>0</v>
      </c>
      <c r="AB1136" s="31">
        <f>IFERROR(MATCH($A1136&amp;"|"&amp;TEXT(_xlfn.MAXIFS(Cadastro!$E$5:$E$243,Cadastro!$A$5:$A$243,$A1136,Cadastro!$E$5:$E$243,"&lt;="&amp;$F1136),"yyyymmdd"),Cadastro!$I$5:$I$243,0),"")</f>
        <v>151</v>
      </c>
      <c r="AC1136" t="str">
        <f>IFERROR(_xlfn.SINGLE(INDEX(Exceções!$D$5:$D$203,MATCH($A1136&amp;"|"&amp;$F1136,Exceções!$F$5:$F$203,0))),"")</f>
        <v/>
      </c>
      <c r="AD1136" t="str">
        <f>IF($AC1136="","",IFERROR(_xlfn.SINGLE(INDEX(Exceções!$E$5:$E$203,MATCH($A1136&amp;"|"&amp;$F1136,Exceções!$F$5:$F$203,0))),""))</f>
        <v/>
      </c>
    </row>
    <row r="1137" spans="1:30" ht="15" hidden="1" customHeight="1" x14ac:dyDescent="0.25">
      <c r="A1137" s="31">
        <v>10495</v>
      </c>
      <c r="B1137" s="17" t="s">
        <v>31</v>
      </c>
      <c r="C1137" s="17" t="str">
        <f>IFERROR(INDEX(Cadastro!$C$5:$C$243,$AB1137),"NÃO INFORMADO")</f>
        <v>ELE</v>
      </c>
      <c r="D1137" s="17" t="str">
        <f>IFERROR(INDEX(Cadastro!$D$5:$D$243,$AB1137),"")</f>
        <v>B</v>
      </c>
      <c r="E1137" s="17" t="str">
        <f>IFERROR(INDEX(Cadastro!$G$5:$G$243,$AB1137),"")</f>
        <v>B</v>
      </c>
      <c r="F1137" s="29">
        <v>46315</v>
      </c>
      <c r="G1137" s="32" t="str">
        <f t="shared" si="102"/>
        <v>ter</v>
      </c>
      <c r="H1137" s="31">
        <f>IF($L1137=0,"",_xlfn.MINIFS(Dados!$Q:$Q,Dados!$A:$A,$A1137,Dados!$S:$S,$F1137))</f>
        <v>935</v>
      </c>
      <c r="I1137" s="31">
        <f>IF($H1137="","",_xlfn.MAXIFS(Dados!$R:$R,Dados!$A:$A,$A1137,Dados!$S:$S,$F1137))</f>
        <v>1410</v>
      </c>
      <c r="J1137" s="32" t="str">
        <f>IF($D1137&lt;&gt;"Folguista","",IFERROR(INDEX(Parâmetros!$D$52:$G$52,1,MIN(4,MAX(1,$W1137))),""))</f>
        <v/>
      </c>
      <c r="K1137" s="32" t="str">
        <f>IF(OR($AC1137&lt;&gt;"",$Y1137="Folga",$Y1137="Folga trabalhada",$Y1137="Férias (cadastro)",$Y1137="Férias / afastamento",$Y1137="Indeterminado (início da série)"),"",IF(OR($D1137="6x1",$D1137="FF 6x1"),IF(OR(WEEKDAY($F1137,2)=6,WEEKDAY($F1137,2)=7),"6x1 sáb/dom","6x1"),IF($D1137="5x2","5x2",IF($H1137="",IF($D1137="Folguista",$J1137,$E1137),IF(OR($H1137&gt;=Parâmetros!$E$18,$H1137&lt;Parâmetros!$E$19),"C",IF($H1137&lt;Parâmetros!$E$20,"A","B"))))))</f>
        <v>B</v>
      </c>
      <c r="L1137" s="30">
        <f>SUMIFS(Dados!$E:$E,Dados!$A:$A,$A1137,Dados!$S:$S,$F1137)</f>
        <v>7.15</v>
      </c>
      <c r="M1137" s="30">
        <f>IFERROR(INDEX(Parâmetros!$E$6:$E$11,MATCH($K1137,Parâmetros!$A$6:$A$11,0)),"")</f>
        <v>7.67</v>
      </c>
      <c r="N1137" s="33">
        <f t="shared" si="103"/>
        <v>0.93220338983050854</v>
      </c>
      <c r="O1137" s="33">
        <f>Parâmetros!$E$13</f>
        <v>0.8</v>
      </c>
      <c r="P1137" s="32" t="str">
        <f>IF(OR($M1137="",$F1137&gt;Parâmetros!$E$14),"Não","Sim")</f>
        <v>Sim</v>
      </c>
      <c r="Q1137" s="32" t="str">
        <f t="shared" si="104"/>
        <v>Sim</v>
      </c>
      <c r="R1137" s="32" t="str">
        <f t="shared" si="105"/>
        <v>Sim</v>
      </c>
      <c r="S1137" s="30">
        <f t="shared" si="106"/>
        <v>0</v>
      </c>
      <c r="T1137" s="32" t="str">
        <f>IF($Q1137&lt;&gt;"Sim","",IF($N1137&gt;Parâmetros!$E$15,"Sim","Não"))</f>
        <v>Não</v>
      </c>
      <c r="U1137" s="17" t="str">
        <f t="shared" si="107"/>
        <v>Na meta</v>
      </c>
      <c r="V1137" s="17" t="str">
        <f>IF($AC1137&lt;&gt;"",IF($L1137&gt;0,"ATENÇÃO · apontou em dia de "&amp;LOWER($AC1137)&amp;" cadastrado","Exceção cadastrada · "&amp;$AC1137)&amp;IF($AD1137="",""," · "&amp;$AD1137),IF($E1137="Férias",IF($L1137&gt;0,"ATENÇÃO · apontou estando de férias no cadastro","Férias no cadastro"),IF($Y1137="Férias / afastamento","Afastamento · "&amp;($Z1137+$AA1137-1)&amp;" dias seguidos sem apontamento",IF($Y1137="Folga trabalhada","ATENÇÃO · apontou em dia de folga da escala 5x2",IF($Y1137="Folga",IF(AND($D1137="5x2",OR(WEEKDAY($F1137,2)=6,WEEKDAY($F1137,2)=7)),"Folga de fim de semana da escala 5x2",IF(AND(OR($D1137="6x1",$D1137="FF 6x1"),WEEKDAY($F1137,2)=6,FALSE()),"Folga de fim de semana · apontou no domingo anterior",IF(AND(OR($D1137="6x1",$D1137="FF 6x1"),WEEKDAY($F1137,2)=7,AND($A1137=$A1136,$L1136&gt;0)),"Folga de fim de semana · apontou no sábado",IF(AND(OR($D1137="6x1",$D1137="FF 6x1"),OR(WEEKDAY($F1137,2)=6,WEEKDAY($F1137,2)=7)),"Folga de fim de semana · sem apontamento no sábado nem no domingo","Folga prevista pelo ciclo")))),IF($Y1137="Indeterminado (início da série)","Sem histórico anterior — informe o dia do ciclo no Cadastro",IF($Y1137="Falta de registro",IF(OR(OR($D1137="6x1",$D1137="FF 6x1"),$D1137="5x2"),"FALTA DE REGISTRO · dia útil da escala "&amp;$E1137,"FALTA DE REGISTRO · dia "&amp;$W1137&amp;" de "&amp;IFERROR(INDEX(Parâmetros!$B$39:$B$48,MATCH($E1137,Parâmetros!$A$39:$A$48,0)),99)&amp;" do ciclo"),IF(OR($D1137="6x1",$D1137="FF 6x1"),IF(OR(AND(WEEKDAY($F1137,2)=6,AND($A1137=$A1138,$L1138&gt;0)),AND(WEEKDAY($F1137,2)=7,AND($A1137=$A1136,$L1136&gt;0))),"ATENÇÃO · apontou sábado e domingo no mesmo fim de semana",IF(OR(WEEKDAY($F1137,2)=6,WEEKDAY($F1137,2)=7),"Jornada de fim de semana do 6x1",IF(OR($H1137&gt;=Parâmetros!$E$20,$H1137&lt;Parâmetros!$E$19),"ATENÇÃO · 6x1 apontou fora do horário diurno","Jornada fixa do 6x1"))),IF($D1137="5x2","Jornada fixa do 5x2",IF($D1137="Folguista",IF($J1137=$K1137,"Evidência confirma sequência","DIVERGE · sequência "&amp;$J1137&amp;" × evidência "&amp;$K1137),IF($K1137=$E1137,"Evidência confirma cadastro","DIVERGE · cadastro "&amp;$E1137&amp;" × evidência "&amp;$K1137)))))))))))</f>
        <v>Evidência confirma cadastro</v>
      </c>
      <c r="W1137" s="34">
        <f>IF(OR(OR($D1137="6x1",$D1137="FF 6x1"),$D1137="5x2"),"",IF($AB1137&lt;&gt;$AB1136,IF(IFERROR(INDEX(Cadastro!$F$5:$F$243,$AB1137),"")="",IF($L1137&gt;0,1,0),IF(IFERROR(INDEX(Cadastro!$F$5:$F$243,$AB1137),"")&lt;=IFERROR(INDEX(Parâmetros!$B$39:$B$48,MATCH($E1137,Parâmetros!$A$39:$A$48,0)),99),IFERROR(INDEX(Cadastro!$F$5:$F$243,$AB1137),""),0)),IF($L1137&gt;0,IF(N($X1136)&gt;0,1,N($W1136)+1),IF(AND($L1137=0,OR(N($W1136)&gt;=IFERROR(INDEX(Parâmetros!$B$39:$B$48,MATCH($E1137,Parâmetros!$A$39:$A$48,0)),99),AND(N($X1136)&gt;0,N($X1136)&lt;IFERROR(INDEX(Parâmetros!$C$39:$C$48,MATCH($E1137,Parâmetros!$A$39:$A$48,0)),0)))),0,N($W1136)+1))))</f>
        <v>3</v>
      </c>
      <c r="X1137" s="34">
        <f>IF(OR(OR($D1137="6x1",$D1137="FF 6x1"),$D1137="5x2"),"",IF($AB1137&lt;&gt;$AB1136,IF(IFERROR(INDEX(Cadastro!$F$5:$F$243,$AB1137),"")="",0,IF(IFERROR(INDEX(Cadastro!$F$5:$F$243,$AB1137),"")&gt;IFERROR(INDEX(Parâmetros!$B$39:$B$48,MATCH($E1137,Parâmetros!$A$39:$A$48,0)),99),IFERROR(INDEX(Cadastro!$F$5:$F$243,$AB1137),"")-IFERROR(INDEX(Parâmetros!$B$39:$B$48,MATCH($E1137,Parâmetros!$A$39:$A$48,0)),99),0)),IF(AND($L1137=0,OR(N($W1136)&gt;=IFERROR(INDEX(Parâmetros!$B$39:$B$48,MATCH($E1137,Parâmetros!$A$39:$A$48,0)),99),AND(N($X1136)&gt;0,N($X1136)&lt;IFERROR(INDEX(Parâmetros!$C$39:$C$48,MATCH($E1137,Parâmetros!$A$39:$A$48,0)),0)))),N($X1136)+1,0)))</f>
        <v>0</v>
      </c>
      <c r="Y1137" t="str">
        <f>IF($AC1137&lt;&gt;"",IF($L1137&gt;0,$AC1137&amp;" · com apontamento",$AC1137),IF($E1137="Férias",IF($L1137&gt;0,"Férias · com apontamento","Férias (cadastro)"),IF(($Z1137+$AA1137-1)&gt;Parâmetros!$E$16,"Férias / afastamento",IF(AND($D1137="5x2",OR(WEEKDAY($F1137,2)=6,WEEKDAY($F1137,2)=7)),IF($L1137&gt;0,"Folga trabalhada","Folga"),IF($L1137&gt;0,"Trabalhado",IF(OR(OR($D1137="6x1",$D1137="FF 6x1"),$D1137="5x2"),IF(AND(OR($D1137="6x1",$D1137="FF 6x1"),OR(WEEKDAY($F1137,2)=6,WEEKDAY($F1137,2)=7)),"Folga","Falta de registro"),IF(AND($AB1137&lt;&gt;$AB1136,IFERROR(INDEX(Cadastro!$F$5:$F$243,$AB1137),"")=""),"Indeterminado (início da série)",IF($X1137&gt;0,"Folga","Falta de registro"))))))))</f>
        <v>Trabalhado</v>
      </c>
      <c r="Z1137" s="34">
        <f>IF(OR($L1137&gt;0,$F1137&gt;Parâmetros!$E$14),0,IF($A1137&lt;&gt;$A1136,1,N($Z1136)+1))</f>
        <v>0</v>
      </c>
      <c r="AA1137" s="34">
        <f>IF(OR($L1137&gt;0,$F1137&gt;Parâmetros!$E$14),0,IF(OR($A1137&lt;&gt;$A1138,$F1138&gt;Parâmetros!$E$14),1,N($AA1138)+1))</f>
        <v>0</v>
      </c>
      <c r="AB1137" s="31">
        <f>IFERROR(MATCH($A1137&amp;"|"&amp;TEXT(_xlfn.MAXIFS(Cadastro!$E$5:$E$243,Cadastro!$A$5:$A$243,$A1137,Cadastro!$E$5:$E$243,"&lt;="&amp;$F1137),"yyyymmdd"),Cadastro!$I$5:$I$243,0),"")</f>
        <v>151</v>
      </c>
      <c r="AC1137" t="str">
        <f>IFERROR(_xlfn.SINGLE(INDEX(Exceções!$D$5:$D$203,MATCH($A1137&amp;"|"&amp;$F1137,Exceções!$F$5:$F$203,0))),"")</f>
        <v/>
      </c>
      <c r="AD1137" t="str">
        <f>IF($AC1137="","",IFERROR(_xlfn.SINGLE(INDEX(Exceções!$E$5:$E$203,MATCH($A1137&amp;"|"&amp;$F1137,Exceções!$F$5:$F$203,0))),""))</f>
        <v/>
      </c>
    </row>
    <row r="1138" spans="1:30" ht="15" hidden="1" customHeight="1" x14ac:dyDescent="0.25">
      <c r="A1138" s="31">
        <v>10495</v>
      </c>
      <c r="B1138" s="17" t="s">
        <v>31</v>
      </c>
      <c r="C1138" s="17" t="str">
        <f>IFERROR(INDEX(Cadastro!$C$5:$C$243,$AB1138),"NÃO INFORMADO")</f>
        <v>ELE</v>
      </c>
      <c r="D1138" s="17" t="str">
        <f>IFERROR(INDEX(Cadastro!$D$5:$D$243,$AB1138),"")</f>
        <v>B</v>
      </c>
      <c r="E1138" s="17" t="str">
        <f>IFERROR(INDEX(Cadastro!$G$5:$G$243,$AB1138),"")</f>
        <v>B</v>
      </c>
      <c r="F1138" s="29">
        <v>46316</v>
      </c>
      <c r="G1138" s="32" t="str">
        <f t="shared" si="102"/>
        <v>qua</v>
      </c>
      <c r="H1138" s="31">
        <f>IF($L1138=0,"",_xlfn.MINIFS(Dados!$Q:$Q,Dados!$A:$A,$A1138,Dados!$S:$S,$F1138))</f>
        <v>935</v>
      </c>
      <c r="I1138" s="31">
        <f>IF($H1138="","",_xlfn.MAXIFS(Dados!$R:$R,Dados!$A:$A,$A1138,Dados!$S:$S,$F1138))</f>
        <v>1410</v>
      </c>
      <c r="J1138" s="32" t="str">
        <f>IF($D1138&lt;&gt;"Folguista","",IFERROR(INDEX(Parâmetros!$D$52:$G$52,1,MIN(4,MAX(1,$W1138))),""))</f>
        <v/>
      </c>
      <c r="K1138" s="32" t="str">
        <f>IF(OR($AC1138&lt;&gt;"",$Y1138="Folga",$Y1138="Folga trabalhada",$Y1138="Férias (cadastro)",$Y1138="Férias / afastamento",$Y1138="Indeterminado (início da série)"),"",IF(OR($D1138="6x1",$D1138="FF 6x1"),IF(OR(WEEKDAY($F1138,2)=6,WEEKDAY($F1138,2)=7),"6x1 sáb/dom","6x1"),IF($D1138="5x2","5x2",IF($H1138="",IF($D1138="Folguista",$J1138,$E1138),IF(OR($H1138&gt;=Parâmetros!$E$18,$H1138&lt;Parâmetros!$E$19),"C",IF($H1138&lt;Parâmetros!$E$20,"A","B"))))))</f>
        <v>B</v>
      </c>
      <c r="L1138" s="30">
        <f>SUMIFS(Dados!$E:$E,Dados!$A:$A,$A1138,Dados!$S:$S,$F1138)</f>
        <v>6.11</v>
      </c>
      <c r="M1138" s="30">
        <f>IFERROR(INDEX(Parâmetros!$E$6:$E$11,MATCH($K1138,Parâmetros!$A$6:$A$11,0)),"")</f>
        <v>7.67</v>
      </c>
      <c r="N1138" s="33">
        <f t="shared" si="103"/>
        <v>0.79661016949152552</v>
      </c>
      <c r="O1138" s="33">
        <f>Parâmetros!$E$13</f>
        <v>0.8</v>
      </c>
      <c r="P1138" s="32" t="str">
        <f>IF(OR($M1138="",$F1138&gt;Parâmetros!$E$14),"Não","Sim")</f>
        <v>Sim</v>
      </c>
      <c r="Q1138" s="32" t="str">
        <f t="shared" si="104"/>
        <v>Sim</v>
      </c>
      <c r="R1138" s="32" t="str">
        <f t="shared" si="105"/>
        <v>Não</v>
      </c>
      <c r="S1138" s="30">
        <f t="shared" si="106"/>
        <v>2.5999999999999801E-2</v>
      </c>
      <c r="T1138" s="32" t="str">
        <f>IF($Q1138&lt;&gt;"Sim","",IF($N1138&gt;Parâmetros!$E$15,"Sim","Não"))</f>
        <v>Não</v>
      </c>
      <c r="U1138" s="17" t="str">
        <f t="shared" si="107"/>
        <v>Abaixo da meta</v>
      </c>
      <c r="V1138" s="17" t="str">
        <f>IF($AC1138&lt;&gt;"",IF($L1138&gt;0,"ATENÇÃO · apontou em dia de "&amp;LOWER($AC1138)&amp;" cadastrado","Exceção cadastrada · "&amp;$AC1138)&amp;IF($AD1138="",""," · "&amp;$AD1138),IF($E1138="Férias",IF($L1138&gt;0,"ATENÇÃO · apontou estando de férias no cadastro","Férias no cadastro"),IF($Y1138="Férias / afastamento","Afastamento · "&amp;($Z1138+$AA1138-1)&amp;" dias seguidos sem apontamento",IF($Y1138="Folga trabalhada","ATENÇÃO · apontou em dia de folga da escala 5x2",IF($Y1138="Folga",IF(AND($D1138="5x2",OR(WEEKDAY($F1138,2)=6,WEEKDAY($F1138,2)=7)),"Folga de fim de semana da escala 5x2",IF(AND(OR($D1138="6x1",$D1138="FF 6x1"),WEEKDAY($F1138,2)=6,FALSE()),"Folga de fim de semana · apontou no domingo anterior",IF(AND(OR($D1138="6x1",$D1138="FF 6x1"),WEEKDAY($F1138,2)=7,AND($A1138=$A1137,$L1137&gt;0)),"Folga de fim de semana · apontou no sábado",IF(AND(OR($D1138="6x1",$D1138="FF 6x1"),OR(WEEKDAY($F1138,2)=6,WEEKDAY($F1138,2)=7)),"Folga de fim de semana · sem apontamento no sábado nem no domingo","Folga prevista pelo ciclo")))),IF($Y1138="Indeterminado (início da série)","Sem histórico anterior — informe o dia do ciclo no Cadastro",IF($Y1138="Falta de registro",IF(OR(OR($D1138="6x1",$D1138="FF 6x1"),$D1138="5x2"),"FALTA DE REGISTRO · dia útil da escala "&amp;$E1138,"FALTA DE REGISTRO · dia "&amp;$W1138&amp;" de "&amp;IFERROR(INDEX(Parâmetros!$B$39:$B$48,MATCH($E1138,Parâmetros!$A$39:$A$48,0)),99)&amp;" do ciclo"),IF(OR($D1138="6x1",$D1138="FF 6x1"),IF(OR(AND(WEEKDAY($F1138,2)=6,AND($A1138=$A1139,$L1139&gt;0)),AND(WEEKDAY($F1138,2)=7,AND($A1138=$A1137,$L1137&gt;0))),"ATENÇÃO · apontou sábado e domingo no mesmo fim de semana",IF(OR(WEEKDAY($F1138,2)=6,WEEKDAY($F1138,2)=7),"Jornada de fim de semana do 6x1",IF(OR($H1138&gt;=Parâmetros!$E$20,$H1138&lt;Parâmetros!$E$19),"ATENÇÃO · 6x1 apontou fora do horário diurno","Jornada fixa do 6x1"))),IF($D1138="5x2","Jornada fixa do 5x2",IF($D1138="Folguista",IF($J1138=$K1138,"Evidência confirma sequência","DIVERGE · sequência "&amp;$J1138&amp;" × evidência "&amp;$K1138),IF($K1138=$E1138,"Evidência confirma cadastro","DIVERGE · cadastro "&amp;$E1138&amp;" × evidência "&amp;$K1138)))))))))))</f>
        <v>Evidência confirma cadastro</v>
      </c>
      <c r="W1138" s="34">
        <f>IF(OR(OR($D1138="6x1",$D1138="FF 6x1"),$D1138="5x2"),"",IF($AB1138&lt;&gt;$AB1137,IF(IFERROR(INDEX(Cadastro!$F$5:$F$243,$AB1138),"")="",IF($L1138&gt;0,1,0),IF(IFERROR(INDEX(Cadastro!$F$5:$F$243,$AB1138),"")&lt;=IFERROR(INDEX(Parâmetros!$B$39:$B$48,MATCH($E1138,Parâmetros!$A$39:$A$48,0)),99),IFERROR(INDEX(Cadastro!$F$5:$F$243,$AB1138),""),0)),IF($L1138&gt;0,IF(N($X1137)&gt;0,1,N($W1137)+1),IF(AND($L1138=0,OR(N($W1137)&gt;=IFERROR(INDEX(Parâmetros!$B$39:$B$48,MATCH($E1138,Parâmetros!$A$39:$A$48,0)),99),AND(N($X1137)&gt;0,N($X1137)&lt;IFERROR(INDEX(Parâmetros!$C$39:$C$48,MATCH($E1138,Parâmetros!$A$39:$A$48,0)),0)))),0,N($W1137)+1))))</f>
        <v>4</v>
      </c>
      <c r="X1138" s="34">
        <f>IF(OR(OR($D1138="6x1",$D1138="FF 6x1"),$D1138="5x2"),"",IF($AB1138&lt;&gt;$AB1137,IF(IFERROR(INDEX(Cadastro!$F$5:$F$243,$AB1138),"")="",0,IF(IFERROR(INDEX(Cadastro!$F$5:$F$243,$AB1138),"")&gt;IFERROR(INDEX(Parâmetros!$B$39:$B$48,MATCH($E1138,Parâmetros!$A$39:$A$48,0)),99),IFERROR(INDEX(Cadastro!$F$5:$F$243,$AB1138),"")-IFERROR(INDEX(Parâmetros!$B$39:$B$48,MATCH($E1138,Parâmetros!$A$39:$A$48,0)),99),0)),IF(AND($L1138=0,OR(N($W1137)&gt;=IFERROR(INDEX(Parâmetros!$B$39:$B$48,MATCH($E1138,Parâmetros!$A$39:$A$48,0)),99),AND(N($X1137)&gt;0,N($X1137)&lt;IFERROR(INDEX(Parâmetros!$C$39:$C$48,MATCH($E1138,Parâmetros!$A$39:$A$48,0)),0)))),N($X1137)+1,0)))</f>
        <v>0</v>
      </c>
      <c r="Y1138" t="str">
        <f>IF($AC1138&lt;&gt;"",IF($L1138&gt;0,$AC1138&amp;" · com apontamento",$AC1138),IF($E1138="Férias",IF($L1138&gt;0,"Férias · com apontamento","Férias (cadastro)"),IF(($Z1138+$AA1138-1)&gt;Parâmetros!$E$16,"Férias / afastamento",IF(AND($D1138="5x2",OR(WEEKDAY($F1138,2)=6,WEEKDAY($F1138,2)=7)),IF($L1138&gt;0,"Folga trabalhada","Folga"),IF($L1138&gt;0,"Trabalhado",IF(OR(OR($D1138="6x1",$D1138="FF 6x1"),$D1138="5x2"),IF(AND(OR($D1138="6x1",$D1138="FF 6x1"),OR(WEEKDAY($F1138,2)=6,WEEKDAY($F1138,2)=7)),"Folga","Falta de registro"),IF(AND($AB1138&lt;&gt;$AB1137,IFERROR(INDEX(Cadastro!$F$5:$F$243,$AB1138),"")=""),"Indeterminado (início da série)",IF($X1138&gt;0,"Folga","Falta de registro"))))))))</f>
        <v>Trabalhado</v>
      </c>
      <c r="Z1138" s="34">
        <f>IF(OR($L1138&gt;0,$F1138&gt;Parâmetros!$E$14),0,IF($A1138&lt;&gt;$A1137,1,N($Z1137)+1))</f>
        <v>0</v>
      </c>
      <c r="AA1138" s="34">
        <f>IF(OR($L1138&gt;0,$F1138&gt;Parâmetros!$E$14),0,IF(OR($A1138&lt;&gt;$A1139,$F1139&gt;Parâmetros!$E$14),1,N($AA1139)+1))</f>
        <v>0</v>
      </c>
      <c r="AB1138" s="31">
        <f>IFERROR(MATCH($A1138&amp;"|"&amp;TEXT(_xlfn.MAXIFS(Cadastro!$E$5:$E$243,Cadastro!$A$5:$A$243,$A1138,Cadastro!$E$5:$E$243,"&lt;="&amp;$F1138),"yyyymmdd"),Cadastro!$I$5:$I$243,0),"")</f>
        <v>151</v>
      </c>
      <c r="AC1138" t="str">
        <f>IFERROR(_xlfn.SINGLE(INDEX(Exceções!$D$5:$D$203,MATCH($A1138&amp;"|"&amp;$F1138,Exceções!$F$5:$F$203,0))),"")</f>
        <v/>
      </c>
      <c r="AD1138" t="str">
        <f>IF($AC1138="","",IFERROR(_xlfn.SINGLE(INDEX(Exceções!$E$5:$E$203,MATCH($A1138&amp;"|"&amp;$F1138,Exceções!$F$5:$F$203,0))),""))</f>
        <v/>
      </c>
    </row>
    <row r="1139" spans="1:30" ht="15" hidden="1" customHeight="1" x14ac:dyDescent="0.25">
      <c r="A1139" s="31">
        <v>10495</v>
      </c>
      <c r="B1139" s="17" t="s">
        <v>31</v>
      </c>
      <c r="C1139" s="17" t="str">
        <f>IFERROR(INDEX(Cadastro!$C$5:$C$243,$AB1139),"NÃO INFORMADO")</f>
        <v>ELE</v>
      </c>
      <c r="D1139" s="17" t="str">
        <f>IFERROR(INDEX(Cadastro!$D$5:$D$243,$AB1139),"")</f>
        <v>B</v>
      </c>
      <c r="E1139" s="17" t="str">
        <f>IFERROR(INDEX(Cadastro!$G$5:$G$243,$AB1139),"")</f>
        <v>B</v>
      </c>
      <c r="F1139" s="29">
        <v>46317</v>
      </c>
      <c r="G1139" s="32" t="str">
        <f t="shared" si="102"/>
        <v>qui</v>
      </c>
      <c r="H1139" s="31">
        <f>IF($L1139=0,"",_xlfn.MINIFS(Dados!$Q:$Q,Dados!$A:$A,$A1139,Dados!$S:$S,$F1139))</f>
        <v>940</v>
      </c>
      <c r="I1139" s="31">
        <f>IF($H1139="","",_xlfn.MAXIFS(Dados!$R:$R,Dados!$A:$A,$A1139,Dados!$S:$S,$F1139))</f>
        <v>1351</v>
      </c>
      <c r="J1139" s="32" t="str">
        <f>IF($D1139&lt;&gt;"Folguista","",IFERROR(INDEX(Parâmetros!$D$52:$G$52,1,MIN(4,MAX(1,$W1139))),""))</f>
        <v/>
      </c>
      <c r="K1139" s="32" t="str">
        <f>IF(OR($AC1139&lt;&gt;"",$Y1139="Folga",$Y1139="Folga trabalhada",$Y1139="Férias (cadastro)",$Y1139="Férias / afastamento",$Y1139="Indeterminado (início da série)"),"",IF(OR($D1139="6x1",$D1139="FF 6x1"),IF(OR(WEEKDAY($F1139,2)=6,WEEKDAY($F1139,2)=7),"6x1 sáb/dom","6x1"),IF($D1139="5x2","5x2",IF($H1139="",IF($D1139="Folguista",$J1139,$E1139),IF(OR($H1139&gt;=Parâmetros!$E$18,$H1139&lt;Parâmetros!$E$19),"C",IF($H1139&lt;Parâmetros!$E$20,"A","B"))))))</f>
        <v>B</v>
      </c>
      <c r="L1139" s="30">
        <f>SUMIFS(Dados!$E:$E,Dados!$A:$A,$A1139,Dados!$S:$S,$F1139)</f>
        <v>4.74</v>
      </c>
      <c r="M1139" s="30">
        <f>IFERROR(INDEX(Parâmetros!$E$6:$E$11,MATCH($K1139,Parâmetros!$A$6:$A$11,0)),"")</f>
        <v>7.67</v>
      </c>
      <c r="N1139" s="33">
        <f t="shared" si="103"/>
        <v>0.6179921773142113</v>
      </c>
      <c r="O1139" s="33">
        <f>Parâmetros!$E$13</f>
        <v>0.8</v>
      </c>
      <c r="P1139" s="32" t="str">
        <f>IF(OR($M1139="",$F1139&gt;Parâmetros!$E$14),"Não","Sim")</f>
        <v>Sim</v>
      </c>
      <c r="Q1139" s="32" t="str">
        <f t="shared" si="104"/>
        <v>Sim</v>
      </c>
      <c r="R1139" s="32" t="str">
        <f t="shared" si="105"/>
        <v>Não</v>
      </c>
      <c r="S1139" s="30">
        <f t="shared" si="106"/>
        <v>1.3959999999999999</v>
      </c>
      <c r="T1139" s="32" t="str">
        <f>IF($Q1139&lt;&gt;"Sim","",IF($N1139&gt;Parâmetros!$E$15,"Sim","Não"))</f>
        <v>Não</v>
      </c>
      <c r="U1139" s="17" t="str">
        <f t="shared" si="107"/>
        <v>Abaixo da meta</v>
      </c>
      <c r="V1139" s="17" t="str">
        <f>IF($AC1139&lt;&gt;"",IF($L1139&gt;0,"ATENÇÃO · apontou em dia de "&amp;LOWER($AC1139)&amp;" cadastrado","Exceção cadastrada · "&amp;$AC1139)&amp;IF($AD1139="",""," · "&amp;$AD1139),IF($E1139="Férias",IF($L1139&gt;0,"ATENÇÃO · apontou estando de férias no cadastro","Férias no cadastro"),IF($Y1139="Férias / afastamento","Afastamento · "&amp;($Z1139+$AA1139-1)&amp;" dias seguidos sem apontamento",IF($Y1139="Folga trabalhada","ATENÇÃO · apontou em dia de folga da escala 5x2",IF($Y1139="Folga",IF(AND($D1139="5x2",OR(WEEKDAY($F1139,2)=6,WEEKDAY($F1139,2)=7)),"Folga de fim de semana da escala 5x2",IF(AND(OR($D1139="6x1",$D1139="FF 6x1"),WEEKDAY($F1139,2)=6,FALSE()),"Folga de fim de semana · apontou no domingo anterior",IF(AND(OR($D1139="6x1",$D1139="FF 6x1"),WEEKDAY($F1139,2)=7,AND($A1139=$A1138,$L1138&gt;0)),"Folga de fim de semana · apontou no sábado",IF(AND(OR($D1139="6x1",$D1139="FF 6x1"),OR(WEEKDAY($F1139,2)=6,WEEKDAY($F1139,2)=7)),"Folga de fim de semana · sem apontamento no sábado nem no domingo","Folga prevista pelo ciclo")))),IF($Y1139="Indeterminado (início da série)","Sem histórico anterior — informe o dia do ciclo no Cadastro",IF($Y1139="Falta de registro",IF(OR(OR($D1139="6x1",$D1139="FF 6x1"),$D1139="5x2"),"FALTA DE REGISTRO · dia útil da escala "&amp;$E1139,"FALTA DE REGISTRO · dia "&amp;$W1139&amp;" de "&amp;IFERROR(INDEX(Parâmetros!$B$39:$B$48,MATCH($E1139,Parâmetros!$A$39:$A$48,0)),99)&amp;" do ciclo"),IF(OR($D1139="6x1",$D1139="FF 6x1"),IF(OR(AND(WEEKDAY($F1139,2)=6,AND($A1139=$A1140,$L1140&gt;0)),AND(WEEKDAY($F1139,2)=7,AND($A1139=$A1138,$L1138&gt;0))),"ATENÇÃO · apontou sábado e domingo no mesmo fim de semana",IF(OR(WEEKDAY($F1139,2)=6,WEEKDAY($F1139,2)=7),"Jornada de fim de semana do 6x1",IF(OR($H1139&gt;=Parâmetros!$E$20,$H1139&lt;Parâmetros!$E$19),"ATENÇÃO · 6x1 apontou fora do horário diurno","Jornada fixa do 6x1"))),IF($D1139="5x2","Jornada fixa do 5x2",IF($D1139="Folguista",IF($J1139=$K1139,"Evidência confirma sequência","DIVERGE · sequência "&amp;$J1139&amp;" × evidência "&amp;$K1139),IF($K1139=$E1139,"Evidência confirma cadastro","DIVERGE · cadastro "&amp;$E1139&amp;" × evidência "&amp;$K1139)))))))))))</f>
        <v>Evidência confirma cadastro</v>
      </c>
      <c r="W1139" s="34">
        <f>IF(OR(OR($D1139="6x1",$D1139="FF 6x1"),$D1139="5x2"),"",IF($AB1139&lt;&gt;$AB1138,IF(IFERROR(INDEX(Cadastro!$F$5:$F$243,$AB1139),"")="",IF($L1139&gt;0,1,0),IF(IFERROR(INDEX(Cadastro!$F$5:$F$243,$AB1139),"")&lt;=IFERROR(INDEX(Parâmetros!$B$39:$B$48,MATCH($E1139,Parâmetros!$A$39:$A$48,0)),99),IFERROR(INDEX(Cadastro!$F$5:$F$243,$AB1139),""),0)),IF($L1139&gt;0,IF(N($X1138)&gt;0,1,N($W1138)+1),IF(AND($L1139=0,OR(N($W1138)&gt;=IFERROR(INDEX(Parâmetros!$B$39:$B$48,MATCH($E1139,Parâmetros!$A$39:$A$48,0)),99),AND(N($X1138)&gt;0,N($X1138)&lt;IFERROR(INDEX(Parâmetros!$C$39:$C$48,MATCH($E1139,Parâmetros!$A$39:$A$48,0)),0)))),0,N($W1138)+1))))</f>
        <v>5</v>
      </c>
      <c r="X1139" s="34">
        <f>IF(OR(OR($D1139="6x1",$D1139="FF 6x1"),$D1139="5x2"),"",IF($AB1139&lt;&gt;$AB1138,IF(IFERROR(INDEX(Cadastro!$F$5:$F$243,$AB1139),"")="",0,IF(IFERROR(INDEX(Cadastro!$F$5:$F$243,$AB1139),"")&gt;IFERROR(INDEX(Parâmetros!$B$39:$B$48,MATCH($E1139,Parâmetros!$A$39:$A$48,0)),99),IFERROR(INDEX(Cadastro!$F$5:$F$243,$AB1139),"")-IFERROR(INDEX(Parâmetros!$B$39:$B$48,MATCH($E1139,Parâmetros!$A$39:$A$48,0)),99),0)),IF(AND($L1139=0,OR(N($W1138)&gt;=IFERROR(INDEX(Parâmetros!$B$39:$B$48,MATCH($E1139,Parâmetros!$A$39:$A$48,0)),99),AND(N($X1138)&gt;0,N($X1138)&lt;IFERROR(INDEX(Parâmetros!$C$39:$C$48,MATCH($E1139,Parâmetros!$A$39:$A$48,0)),0)))),N($X1138)+1,0)))</f>
        <v>0</v>
      </c>
      <c r="Y1139" t="str">
        <f>IF($AC1139&lt;&gt;"",IF($L1139&gt;0,$AC1139&amp;" · com apontamento",$AC1139),IF($E1139="Férias",IF($L1139&gt;0,"Férias · com apontamento","Férias (cadastro)"),IF(($Z1139+$AA1139-1)&gt;Parâmetros!$E$16,"Férias / afastamento",IF(AND($D1139="5x2",OR(WEEKDAY($F1139,2)=6,WEEKDAY($F1139,2)=7)),IF($L1139&gt;0,"Folga trabalhada","Folga"),IF($L1139&gt;0,"Trabalhado",IF(OR(OR($D1139="6x1",$D1139="FF 6x1"),$D1139="5x2"),IF(AND(OR($D1139="6x1",$D1139="FF 6x1"),OR(WEEKDAY($F1139,2)=6,WEEKDAY($F1139,2)=7)),"Folga","Falta de registro"),IF(AND($AB1139&lt;&gt;$AB1138,IFERROR(INDEX(Cadastro!$F$5:$F$243,$AB1139),"")=""),"Indeterminado (início da série)",IF($X1139&gt;0,"Folga","Falta de registro"))))))))</f>
        <v>Trabalhado</v>
      </c>
      <c r="Z1139" s="34">
        <f>IF(OR($L1139&gt;0,$F1139&gt;Parâmetros!$E$14),0,IF($A1139&lt;&gt;$A1138,1,N($Z1138)+1))</f>
        <v>0</v>
      </c>
      <c r="AA1139" s="34">
        <f>IF(OR($L1139&gt;0,$F1139&gt;Parâmetros!$E$14),0,IF(OR($A1139&lt;&gt;$A1140,$F1140&gt;Parâmetros!$E$14),1,N($AA1140)+1))</f>
        <v>0</v>
      </c>
      <c r="AB1139" s="31">
        <f>IFERROR(MATCH($A1139&amp;"|"&amp;TEXT(_xlfn.MAXIFS(Cadastro!$E$5:$E$243,Cadastro!$A$5:$A$243,$A1139,Cadastro!$E$5:$E$243,"&lt;="&amp;$F1139),"yyyymmdd"),Cadastro!$I$5:$I$243,0),"")</f>
        <v>151</v>
      </c>
      <c r="AC1139" t="str">
        <f>IFERROR(_xlfn.SINGLE(INDEX(Exceções!$D$5:$D$203,MATCH($A1139&amp;"|"&amp;$F1139,Exceções!$F$5:$F$203,0))),"")</f>
        <v/>
      </c>
      <c r="AD1139" t="str">
        <f>IF($AC1139="","",IFERROR(_xlfn.SINGLE(INDEX(Exceções!$E$5:$E$203,MATCH($A1139&amp;"|"&amp;$F1139,Exceções!$F$5:$F$203,0))),""))</f>
        <v/>
      </c>
    </row>
    <row r="1140" spans="1:30" ht="15" hidden="1" customHeight="1" x14ac:dyDescent="0.25">
      <c r="A1140" s="31">
        <v>10495</v>
      </c>
      <c r="B1140" s="17" t="s">
        <v>31</v>
      </c>
      <c r="C1140" s="17" t="str">
        <f>IFERROR(INDEX(Cadastro!$C$5:$C$243,$AB1140),"NÃO INFORMADO")</f>
        <v>ELE</v>
      </c>
      <c r="D1140" s="17" t="str">
        <f>IFERROR(INDEX(Cadastro!$D$5:$D$243,$AB1140),"")</f>
        <v>B</v>
      </c>
      <c r="E1140" s="17" t="str">
        <f>IFERROR(INDEX(Cadastro!$G$5:$G$243,$AB1140),"")</f>
        <v>B</v>
      </c>
      <c r="F1140" s="29">
        <v>46318</v>
      </c>
      <c r="G1140" s="32" t="str">
        <f t="shared" si="102"/>
        <v>sex</v>
      </c>
      <c r="H1140" s="31" t="str">
        <f>IF($L1140=0,"",_xlfn.MINIFS(Dados!$Q:$Q,Dados!$A:$A,$A1140,Dados!$S:$S,$F1140))</f>
        <v/>
      </c>
      <c r="I1140" s="31" t="str">
        <f>IF($H1140="","",_xlfn.MAXIFS(Dados!$R:$R,Dados!$A:$A,$A1140,Dados!$S:$S,$F1140))</f>
        <v/>
      </c>
      <c r="J1140" s="32" t="str">
        <f>IF($D1140&lt;&gt;"Folguista","",IFERROR(INDEX(Parâmetros!$D$52:$G$52,1,MIN(4,MAX(1,$W1140))),""))</f>
        <v/>
      </c>
      <c r="K1140" s="32" t="str">
        <f>IF(OR($AC1140&lt;&gt;"",$Y1140="Folga",$Y1140="Folga trabalhada",$Y1140="Férias (cadastro)",$Y1140="Férias / afastamento",$Y1140="Indeterminado (início da série)"),"",IF(OR($D1140="6x1",$D1140="FF 6x1"),IF(OR(WEEKDAY($F1140,2)=6,WEEKDAY($F1140,2)=7),"6x1 sáb/dom","6x1"),IF($D1140="5x2","5x2",IF($H1140="",IF($D1140="Folguista",$J1140,$E1140),IF(OR($H1140&gt;=Parâmetros!$E$18,$H1140&lt;Parâmetros!$E$19),"C",IF($H1140&lt;Parâmetros!$E$20,"A","B"))))))</f>
        <v/>
      </c>
      <c r="L1140" s="30">
        <f>SUMIFS(Dados!$E:$E,Dados!$A:$A,$A1140,Dados!$S:$S,$F1140)</f>
        <v>0</v>
      </c>
      <c r="M1140" s="30" t="str">
        <f>IFERROR(INDEX(Parâmetros!$E$6:$E$11,MATCH($K1140,Parâmetros!$A$6:$A$11,0)),"")</f>
        <v/>
      </c>
      <c r="N1140" s="33" t="str">
        <f t="shared" si="103"/>
        <v/>
      </c>
      <c r="O1140" s="33">
        <f>Parâmetros!$E$13</f>
        <v>0.8</v>
      </c>
      <c r="P1140" s="32" t="str">
        <f>IF(OR($M1140="",$F1140&gt;Parâmetros!$E$14),"Não","Sim")</f>
        <v>Não</v>
      </c>
      <c r="Q1140" s="32" t="str">
        <f t="shared" si="104"/>
        <v/>
      </c>
      <c r="R1140" s="32" t="str">
        <f t="shared" si="105"/>
        <v/>
      </c>
      <c r="S1140" s="30" t="str">
        <f t="shared" si="106"/>
        <v/>
      </c>
      <c r="T1140" s="32" t="str">
        <f>IF($Q1140&lt;&gt;"Sim","",IF($N1140&gt;Parâmetros!$E$15,"Sim","Não"))</f>
        <v/>
      </c>
      <c r="U1140" s="17" t="str">
        <f t="shared" si="107"/>
        <v>Folga</v>
      </c>
      <c r="V1140" s="17" t="str">
        <f>IF($AC1140&lt;&gt;"",IF($L1140&gt;0,"ATENÇÃO · apontou em dia de "&amp;LOWER($AC1140)&amp;" cadastrado","Exceção cadastrada · "&amp;$AC1140)&amp;IF($AD1140="",""," · "&amp;$AD1140),IF($E1140="Férias",IF($L1140&gt;0,"ATENÇÃO · apontou estando de férias no cadastro","Férias no cadastro"),IF($Y1140="Férias / afastamento","Afastamento · "&amp;($Z1140+$AA1140-1)&amp;" dias seguidos sem apontamento",IF($Y1140="Folga trabalhada","ATENÇÃO · apontou em dia de folga da escala 5x2",IF($Y1140="Folga",IF(AND($D1140="5x2",OR(WEEKDAY($F1140,2)=6,WEEKDAY($F1140,2)=7)),"Folga de fim de semana da escala 5x2",IF(AND(OR($D1140="6x1",$D1140="FF 6x1"),WEEKDAY($F1140,2)=6,FALSE()),"Folga de fim de semana · apontou no domingo anterior",IF(AND(OR($D1140="6x1",$D1140="FF 6x1"),WEEKDAY($F1140,2)=7,AND($A1140=$A1139,$L1139&gt;0)),"Folga de fim de semana · apontou no sábado",IF(AND(OR($D1140="6x1",$D1140="FF 6x1"),OR(WEEKDAY($F1140,2)=6,WEEKDAY($F1140,2)=7)),"Folga de fim de semana · sem apontamento no sábado nem no domingo","Folga prevista pelo ciclo")))),IF($Y1140="Indeterminado (início da série)","Sem histórico anterior — informe o dia do ciclo no Cadastro",IF($Y1140="Falta de registro",IF(OR(OR($D1140="6x1",$D1140="FF 6x1"),$D1140="5x2"),"FALTA DE REGISTRO · dia útil da escala "&amp;$E1140,"FALTA DE REGISTRO · dia "&amp;$W1140&amp;" de "&amp;IFERROR(INDEX(Parâmetros!$B$39:$B$48,MATCH($E1140,Parâmetros!$A$39:$A$48,0)),99)&amp;" do ciclo"),IF(OR($D1140="6x1",$D1140="FF 6x1"),IF(OR(AND(WEEKDAY($F1140,2)=6,AND($A1140=$A1141,$L1141&gt;0)),AND(WEEKDAY($F1140,2)=7,AND($A1140=$A1139,$L1139&gt;0))),"ATENÇÃO · apontou sábado e domingo no mesmo fim de semana",IF(OR(WEEKDAY($F1140,2)=6,WEEKDAY($F1140,2)=7),"Jornada de fim de semana do 6x1",IF(OR($H1140&gt;=Parâmetros!$E$20,$H1140&lt;Parâmetros!$E$19),"ATENÇÃO · 6x1 apontou fora do horário diurno","Jornada fixa do 6x1"))),IF($D1140="5x2","Jornada fixa do 5x2",IF($D1140="Folguista",IF($J1140=$K1140,"Evidência confirma sequência","DIVERGE · sequência "&amp;$J1140&amp;" × evidência "&amp;$K1140),IF($K1140=$E1140,"Evidência confirma cadastro","DIVERGE · cadastro "&amp;$E1140&amp;" × evidência "&amp;$K1140)))))))))))</f>
        <v>Folga prevista pelo ciclo</v>
      </c>
      <c r="W1140" s="34">
        <f>IF(OR(OR($D1140="6x1",$D1140="FF 6x1"),$D1140="5x2"),"",IF($AB1140&lt;&gt;$AB1139,IF(IFERROR(INDEX(Cadastro!$F$5:$F$243,$AB1140),"")="",IF($L1140&gt;0,1,0),IF(IFERROR(INDEX(Cadastro!$F$5:$F$243,$AB1140),"")&lt;=IFERROR(INDEX(Parâmetros!$B$39:$B$48,MATCH($E1140,Parâmetros!$A$39:$A$48,0)),99),IFERROR(INDEX(Cadastro!$F$5:$F$243,$AB1140),""),0)),IF($L1140&gt;0,IF(N($X1139)&gt;0,1,N($W1139)+1),IF(AND($L1140=0,OR(N($W1139)&gt;=IFERROR(INDEX(Parâmetros!$B$39:$B$48,MATCH($E1140,Parâmetros!$A$39:$A$48,0)),99),AND(N($X1139)&gt;0,N($X1139)&lt;IFERROR(INDEX(Parâmetros!$C$39:$C$48,MATCH($E1140,Parâmetros!$A$39:$A$48,0)),0)))),0,N($W1139)+1))))</f>
        <v>0</v>
      </c>
      <c r="X1140" s="34">
        <f>IF(OR(OR($D1140="6x1",$D1140="FF 6x1"),$D1140="5x2"),"",IF($AB1140&lt;&gt;$AB1139,IF(IFERROR(INDEX(Cadastro!$F$5:$F$243,$AB1140),"")="",0,IF(IFERROR(INDEX(Cadastro!$F$5:$F$243,$AB1140),"")&gt;IFERROR(INDEX(Parâmetros!$B$39:$B$48,MATCH($E1140,Parâmetros!$A$39:$A$48,0)),99),IFERROR(INDEX(Cadastro!$F$5:$F$243,$AB1140),"")-IFERROR(INDEX(Parâmetros!$B$39:$B$48,MATCH($E1140,Parâmetros!$A$39:$A$48,0)),99),0)),IF(AND($L1140=0,OR(N($W1139)&gt;=IFERROR(INDEX(Parâmetros!$B$39:$B$48,MATCH($E1140,Parâmetros!$A$39:$A$48,0)),99),AND(N($X1139)&gt;0,N($X1139)&lt;IFERROR(INDEX(Parâmetros!$C$39:$C$48,MATCH($E1140,Parâmetros!$A$39:$A$48,0)),0)))),N($X1139)+1,0)))</f>
        <v>1</v>
      </c>
      <c r="Y1140" t="str">
        <f>IF($AC1140&lt;&gt;"",IF($L1140&gt;0,$AC1140&amp;" · com apontamento",$AC1140),IF($E1140="Férias",IF($L1140&gt;0,"Férias · com apontamento","Férias (cadastro)"),IF(($Z1140+$AA1140-1)&gt;Parâmetros!$E$16,"Férias / afastamento",IF(AND($D1140="5x2",OR(WEEKDAY($F1140,2)=6,WEEKDAY($F1140,2)=7)),IF($L1140&gt;0,"Folga trabalhada","Folga"),IF($L1140&gt;0,"Trabalhado",IF(OR(OR($D1140="6x1",$D1140="FF 6x1"),$D1140="5x2"),IF(AND(OR($D1140="6x1",$D1140="FF 6x1"),OR(WEEKDAY($F1140,2)=6,WEEKDAY($F1140,2)=7)),"Folga","Falta de registro"),IF(AND($AB1140&lt;&gt;$AB1139,IFERROR(INDEX(Cadastro!$F$5:$F$243,$AB1140),"")=""),"Indeterminado (início da série)",IF($X1140&gt;0,"Folga","Falta de registro"))))))))</f>
        <v>Folga</v>
      </c>
      <c r="Z1140" s="34">
        <f>IF(OR($L1140&gt;0,$F1140&gt;Parâmetros!$E$14),0,IF($A1140&lt;&gt;$A1139,1,N($Z1139)+1))</f>
        <v>1</v>
      </c>
      <c r="AA1140" s="34">
        <f>IF(OR($L1140&gt;0,$F1140&gt;Parâmetros!$E$14),0,IF(OR($A1140&lt;&gt;$A1141,$F1141&gt;Parâmetros!$E$14),1,N($AA1141)+1))</f>
        <v>1</v>
      </c>
      <c r="AB1140" s="31">
        <f>IFERROR(MATCH($A1140&amp;"|"&amp;TEXT(_xlfn.MAXIFS(Cadastro!$E$5:$E$243,Cadastro!$A$5:$A$243,$A1140,Cadastro!$E$5:$E$243,"&lt;="&amp;$F1140),"yyyymmdd"),Cadastro!$I$5:$I$243,0),"")</f>
        <v>151</v>
      </c>
      <c r="AC1140" t="str">
        <f>IFERROR(_xlfn.SINGLE(INDEX(Exceções!$D$5:$D$203,MATCH($A1140&amp;"|"&amp;$F1140,Exceções!$F$5:$F$203,0))),"")</f>
        <v/>
      </c>
      <c r="AD1140" t="str">
        <f>IF($AC1140="","",IFERROR(_xlfn.SINGLE(INDEX(Exceções!$E$5:$E$203,MATCH($A1140&amp;"|"&amp;$F1140,Exceções!$F$5:$F$203,0))),""))</f>
        <v/>
      </c>
    </row>
    <row r="1141" spans="1:30" ht="15" hidden="1" customHeight="1" x14ac:dyDescent="0.25">
      <c r="A1141" s="31">
        <v>10495</v>
      </c>
      <c r="B1141" s="17" t="s">
        <v>31</v>
      </c>
      <c r="C1141" s="17" t="str">
        <f>IFERROR(INDEX(Cadastro!$C$5:$C$243,$AB1141),"NÃO INFORMADO")</f>
        <v>ELE</v>
      </c>
      <c r="D1141" s="17" t="str">
        <f>IFERROR(INDEX(Cadastro!$D$5:$D$243,$AB1141),"")</f>
        <v>B</v>
      </c>
      <c r="E1141" s="17" t="str">
        <f>IFERROR(INDEX(Cadastro!$G$5:$G$243,$AB1141),"")</f>
        <v>B</v>
      </c>
      <c r="F1141" s="29">
        <v>46319</v>
      </c>
      <c r="G1141" s="32" t="str">
        <f t="shared" si="102"/>
        <v>sáb</v>
      </c>
      <c r="H1141" s="31" t="str">
        <f>IF($L1141=0,"",_xlfn.MINIFS(Dados!$Q:$Q,Dados!$A:$A,$A1141,Dados!$S:$S,$F1141))</f>
        <v/>
      </c>
      <c r="I1141" s="31" t="str">
        <f>IF($H1141="","",_xlfn.MAXIFS(Dados!$R:$R,Dados!$A:$A,$A1141,Dados!$S:$S,$F1141))</f>
        <v/>
      </c>
      <c r="J1141" s="32" t="str">
        <f>IF($D1141&lt;&gt;"Folguista","",IFERROR(INDEX(Parâmetros!$D$52:$G$52,1,MIN(4,MAX(1,$W1141))),""))</f>
        <v/>
      </c>
      <c r="K1141" s="32" t="str">
        <f>IF(OR($AC1141&lt;&gt;"",$Y1141="Folga",$Y1141="Folga trabalhada",$Y1141="Férias (cadastro)",$Y1141="Férias / afastamento",$Y1141="Indeterminado (início da série)"),"",IF(OR($D1141="6x1",$D1141="FF 6x1"),IF(OR(WEEKDAY($F1141,2)=6,WEEKDAY($F1141,2)=7),"6x1 sáb/dom","6x1"),IF($D1141="5x2","5x2",IF($H1141="",IF($D1141="Folguista",$J1141,$E1141),IF(OR($H1141&gt;=Parâmetros!$E$18,$H1141&lt;Parâmetros!$E$19),"C",IF($H1141&lt;Parâmetros!$E$20,"A","B"))))))</f>
        <v/>
      </c>
      <c r="L1141" s="30">
        <f>SUMIFS(Dados!$E:$E,Dados!$A:$A,$A1141,Dados!$S:$S,$F1141)</f>
        <v>0</v>
      </c>
      <c r="M1141" s="30" t="str">
        <f>IFERROR(INDEX(Parâmetros!$E$6:$E$11,MATCH($K1141,Parâmetros!$A$6:$A$11,0)),"")</f>
        <v/>
      </c>
      <c r="N1141" s="33" t="str">
        <f t="shared" si="103"/>
        <v/>
      </c>
      <c r="O1141" s="33">
        <f>Parâmetros!$E$13</f>
        <v>0.8</v>
      </c>
      <c r="P1141" s="32" t="str">
        <f>IF(OR($M1141="",$F1141&gt;Parâmetros!$E$14),"Não","Sim")</f>
        <v>Não</v>
      </c>
      <c r="Q1141" s="32" t="str">
        <f t="shared" si="104"/>
        <v/>
      </c>
      <c r="R1141" s="32" t="str">
        <f t="shared" si="105"/>
        <v/>
      </c>
      <c r="S1141" s="30" t="str">
        <f t="shared" si="106"/>
        <v/>
      </c>
      <c r="T1141" s="32" t="str">
        <f>IF($Q1141&lt;&gt;"Sim","",IF($N1141&gt;Parâmetros!$E$15,"Sim","Não"))</f>
        <v/>
      </c>
      <c r="U1141" s="17" t="str">
        <f t="shared" si="107"/>
        <v>Atestado</v>
      </c>
      <c r="V1141" s="17" t="str">
        <f>IF($AC1141&lt;&gt;"",IF($L1141&gt;0,"ATENÇÃO · apontou em dia de "&amp;LOWER($AC1141)&amp;" cadastrado","Exceção cadastrada · "&amp;$AC1141)&amp;IF($AD1141="",""," · "&amp;$AD1141),IF($E1141="Férias",IF($L1141&gt;0,"ATENÇÃO · apontou estando de férias no cadastro","Férias no cadastro"),IF($Y1141="Férias / afastamento","Afastamento · "&amp;($Z1141+$AA1141-1)&amp;" dias seguidos sem apontamento",IF($Y1141="Folga trabalhada","ATENÇÃO · apontou em dia de folga da escala 5x2",IF($Y1141="Folga",IF(AND($D1141="5x2",OR(WEEKDAY($F1141,2)=6,WEEKDAY($F1141,2)=7)),"Folga de fim de semana da escala 5x2",IF(AND(OR($D1141="6x1",$D1141="FF 6x1"),WEEKDAY($F1141,2)=6,FALSE()),"Folga de fim de semana · apontou no domingo anterior",IF(AND(OR($D1141="6x1",$D1141="FF 6x1"),WEEKDAY($F1141,2)=7,AND($A1141=$A1140,$L1140&gt;0)),"Folga de fim de semana · apontou no sábado",IF(AND(OR($D1141="6x1",$D1141="FF 6x1"),OR(WEEKDAY($F1141,2)=6,WEEKDAY($F1141,2)=7)),"Folga de fim de semana · sem apontamento no sábado nem no domingo","Folga prevista pelo ciclo")))),IF($Y1141="Indeterminado (início da série)","Sem histórico anterior — informe o dia do ciclo no Cadastro",IF($Y1141="Falta de registro",IF(OR(OR($D1141="6x1",$D1141="FF 6x1"),$D1141="5x2"),"FALTA DE REGISTRO · dia útil da escala "&amp;$E1141,"FALTA DE REGISTRO · dia "&amp;$W1141&amp;" de "&amp;IFERROR(INDEX(Parâmetros!$B$39:$B$48,MATCH($E1141,Parâmetros!$A$39:$A$48,0)),99)&amp;" do ciclo"),IF(OR($D1141="6x1",$D1141="FF 6x1"),IF(OR(AND(WEEKDAY($F1141,2)=6,AND($A1141=$A1142,$L1142&gt;0)),AND(WEEKDAY($F1141,2)=7,AND($A1141=$A1140,$L1140&gt;0))),"ATENÇÃO · apontou sábado e domingo no mesmo fim de semana",IF(OR(WEEKDAY($F1141,2)=6,WEEKDAY($F1141,2)=7),"Jornada de fim de semana do 6x1",IF(OR($H1141&gt;=Parâmetros!$E$20,$H1141&lt;Parâmetros!$E$19),"ATENÇÃO · 6x1 apontou fora do horário diurno","Jornada fixa do 6x1"))),IF($D1141="5x2","Jornada fixa do 5x2",IF($D1141="Folguista",IF($J1141=$K1141,"Evidência confirma sequência","DIVERGE · sequência "&amp;$J1141&amp;" × evidência "&amp;$K1141),IF($K1141=$E1141,"Evidência confirma cadastro","DIVERGE · cadastro "&amp;$E1141&amp;" × evidência "&amp;$K1141)))))))))))</f>
        <v>Exceção cadastrada · Atestado · Atestado médico</v>
      </c>
      <c r="W1141" s="34">
        <f>IF(OR(OR($D1141="6x1",$D1141="FF 6x1"),$D1141="5x2"),"",IF($AB1141&lt;&gt;$AB1140,IF(IFERROR(INDEX(Cadastro!$F$5:$F$243,$AB1141),"")="",IF($L1141&gt;0,1,0),IF(IFERROR(INDEX(Cadastro!$F$5:$F$243,$AB1141),"")&lt;=IFERROR(INDEX(Parâmetros!$B$39:$B$48,MATCH($E1141,Parâmetros!$A$39:$A$48,0)),99),IFERROR(INDEX(Cadastro!$F$5:$F$243,$AB1141),""),0)),IF($L1141&gt;0,IF(N($X1140)&gt;0,1,N($W1140)+1),IF(AND($L1141=0,OR(N($W1140)&gt;=IFERROR(INDEX(Parâmetros!$B$39:$B$48,MATCH($E1141,Parâmetros!$A$39:$A$48,0)),99),AND(N($X1140)&gt;0,N($X1140)&lt;IFERROR(INDEX(Parâmetros!$C$39:$C$48,MATCH($E1141,Parâmetros!$A$39:$A$48,0)),0)))),0,N($W1140)+1))))</f>
        <v>1</v>
      </c>
      <c r="X1141" s="34">
        <f>IF(OR(OR($D1141="6x1",$D1141="FF 6x1"),$D1141="5x2"),"",IF($AB1141&lt;&gt;$AB1140,IF(IFERROR(INDEX(Cadastro!$F$5:$F$243,$AB1141),"")="",0,IF(IFERROR(INDEX(Cadastro!$F$5:$F$243,$AB1141),"")&gt;IFERROR(INDEX(Parâmetros!$B$39:$B$48,MATCH($E1141,Parâmetros!$A$39:$A$48,0)),99),IFERROR(INDEX(Cadastro!$F$5:$F$243,$AB1141),"")-IFERROR(INDEX(Parâmetros!$B$39:$B$48,MATCH($E1141,Parâmetros!$A$39:$A$48,0)),99),0)),IF(AND($L1141=0,OR(N($W1140)&gt;=IFERROR(INDEX(Parâmetros!$B$39:$B$48,MATCH($E1141,Parâmetros!$A$39:$A$48,0)),99),AND(N($X1140)&gt;0,N($X1140)&lt;IFERROR(INDEX(Parâmetros!$C$39:$C$48,MATCH($E1141,Parâmetros!$A$39:$A$48,0)),0)))),N($X1140)+1,0)))</f>
        <v>0</v>
      </c>
      <c r="Y1141" t="str">
        <f>IF($AC1141&lt;&gt;"",IF($L1141&gt;0,$AC1141&amp;" · com apontamento",$AC1141),IF($E1141="Férias",IF($L1141&gt;0,"Férias · com apontamento","Férias (cadastro)"),IF(($Z1141+$AA1141-1)&gt;Parâmetros!$E$16,"Férias / afastamento",IF(AND($D1141="5x2",OR(WEEKDAY($F1141,2)=6,WEEKDAY($F1141,2)=7)),IF($L1141&gt;0,"Folga trabalhada","Folga"),IF($L1141&gt;0,"Trabalhado",IF(OR(OR($D1141="6x1",$D1141="FF 6x1"),$D1141="5x2"),IF(AND(OR($D1141="6x1",$D1141="FF 6x1"),OR(WEEKDAY($F1141,2)=6,WEEKDAY($F1141,2)=7)),"Folga","Falta de registro"),IF(AND($AB1141&lt;&gt;$AB1140,IFERROR(INDEX(Cadastro!$F$5:$F$243,$AB1141),"")=""),"Indeterminado (início da série)",IF($X1141&gt;0,"Folga","Falta de registro"))))))))</f>
        <v>Atestado</v>
      </c>
      <c r="Z1141" s="34">
        <f>IF(OR($L1141&gt;0,$F1141&gt;Parâmetros!$E$14),0,IF($A1141&lt;&gt;$A1140,1,N($Z1140)+1))</f>
        <v>0</v>
      </c>
      <c r="AA1141" s="34">
        <f>IF(OR($L1141&gt;0,$F1141&gt;Parâmetros!$E$14),0,IF(OR($A1141&lt;&gt;$A1142,$F1142&gt;Parâmetros!$E$14),1,N($AA1142)+1))</f>
        <v>0</v>
      </c>
      <c r="AB1141" s="31">
        <f>IFERROR(MATCH($A1141&amp;"|"&amp;TEXT(_xlfn.MAXIFS(Cadastro!$E$5:$E$243,Cadastro!$A$5:$A$243,$A1141,Cadastro!$E$5:$E$243,"&lt;="&amp;$F1141),"yyyymmdd"),Cadastro!$I$5:$I$243,0),"")</f>
        <v>151</v>
      </c>
      <c r="AC1141" t="str">
        <f>IFERROR(_xlfn.SINGLE(INDEX(Exceções!$D$5:$D$203,MATCH($A1141&amp;"|"&amp;$F1141,Exceções!$F$5:$F$203,0))),"")</f>
        <v>Atestado</v>
      </c>
      <c r="AD1141" t="str">
        <f>IF($AC1141="","",IFERROR(_xlfn.SINGLE(INDEX(Exceções!$E$5:$E$203,MATCH($A1141&amp;"|"&amp;$F1141,Exceções!$F$5:$F$203,0))),""))</f>
        <v>Atestado médico</v>
      </c>
    </row>
    <row r="1142" spans="1:30" ht="15" hidden="1" customHeight="1" x14ac:dyDescent="0.25">
      <c r="A1142" s="31">
        <v>10495</v>
      </c>
      <c r="B1142" s="17" t="s">
        <v>31</v>
      </c>
      <c r="C1142" s="17" t="str">
        <f>IFERROR(INDEX(Cadastro!$C$5:$C$243,$AB1142),"NÃO INFORMADO")</f>
        <v>ELE</v>
      </c>
      <c r="D1142" s="17" t="str">
        <f>IFERROR(INDEX(Cadastro!$D$5:$D$243,$AB1142),"")</f>
        <v>B</v>
      </c>
      <c r="E1142" s="17" t="str">
        <f>IFERROR(INDEX(Cadastro!$G$5:$G$243,$AB1142),"")</f>
        <v>B</v>
      </c>
      <c r="F1142" s="29">
        <v>46320</v>
      </c>
      <c r="G1142" s="32" t="str">
        <f t="shared" si="102"/>
        <v>dom</v>
      </c>
      <c r="H1142" s="31" t="str">
        <f>IF($L1142=0,"",_xlfn.MINIFS(Dados!$Q:$Q,Dados!$A:$A,$A1142,Dados!$S:$S,$F1142))</f>
        <v/>
      </c>
      <c r="I1142" s="31" t="str">
        <f>IF($H1142="","",_xlfn.MAXIFS(Dados!$R:$R,Dados!$A:$A,$A1142,Dados!$S:$S,$F1142))</f>
        <v/>
      </c>
      <c r="J1142" s="32" t="str">
        <f>IF($D1142&lt;&gt;"Folguista","",IFERROR(INDEX(Parâmetros!$D$52:$G$52,1,MIN(4,MAX(1,$W1142))),""))</f>
        <v/>
      </c>
      <c r="K1142" s="32" t="str">
        <f>IF(OR($AC1142&lt;&gt;"",$Y1142="Folga",$Y1142="Folga trabalhada",$Y1142="Férias (cadastro)",$Y1142="Férias / afastamento",$Y1142="Indeterminado (início da série)"),"",IF(OR($D1142="6x1",$D1142="FF 6x1"),IF(OR(WEEKDAY($F1142,2)=6,WEEKDAY($F1142,2)=7),"6x1 sáb/dom","6x1"),IF($D1142="5x2","5x2",IF($H1142="",IF($D1142="Folguista",$J1142,$E1142),IF(OR($H1142&gt;=Parâmetros!$E$18,$H1142&lt;Parâmetros!$E$19),"C",IF($H1142&lt;Parâmetros!$E$20,"A","B"))))))</f>
        <v/>
      </c>
      <c r="L1142" s="30">
        <f>SUMIFS(Dados!$E:$E,Dados!$A:$A,$A1142,Dados!$S:$S,$F1142)</f>
        <v>0</v>
      </c>
      <c r="M1142" s="30" t="str">
        <f>IFERROR(INDEX(Parâmetros!$E$6:$E$11,MATCH($K1142,Parâmetros!$A$6:$A$11,0)),"")</f>
        <v/>
      </c>
      <c r="N1142" s="33" t="str">
        <f t="shared" si="103"/>
        <v/>
      </c>
      <c r="O1142" s="33">
        <f>Parâmetros!$E$13</f>
        <v>0.8</v>
      </c>
      <c r="P1142" s="32" t="str">
        <f>IF(OR($M1142="",$F1142&gt;Parâmetros!$E$14),"Não","Sim")</f>
        <v>Não</v>
      </c>
      <c r="Q1142" s="32" t="str">
        <f t="shared" si="104"/>
        <v/>
      </c>
      <c r="R1142" s="32" t="str">
        <f t="shared" si="105"/>
        <v/>
      </c>
      <c r="S1142" s="30" t="str">
        <f t="shared" si="106"/>
        <v/>
      </c>
      <c r="T1142" s="32" t="str">
        <f>IF($Q1142&lt;&gt;"Sim","",IF($N1142&gt;Parâmetros!$E$15,"Sim","Não"))</f>
        <v/>
      </c>
      <c r="U1142" s="17" t="str">
        <f t="shared" si="107"/>
        <v>Atestado</v>
      </c>
      <c r="V1142" s="17" t="str">
        <f>IF($AC1142&lt;&gt;"",IF($L1142&gt;0,"ATENÇÃO · apontou em dia de "&amp;LOWER($AC1142)&amp;" cadastrado","Exceção cadastrada · "&amp;$AC1142)&amp;IF($AD1142="",""," · "&amp;$AD1142),IF($E1142="Férias",IF($L1142&gt;0,"ATENÇÃO · apontou estando de férias no cadastro","Férias no cadastro"),IF($Y1142="Férias / afastamento","Afastamento · "&amp;($Z1142+$AA1142-1)&amp;" dias seguidos sem apontamento",IF($Y1142="Folga trabalhada","ATENÇÃO · apontou em dia de folga da escala 5x2",IF($Y1142="Folga",IF(AND($D1142="5x2",OR(WEEKDAY($F1142,2)=6,WEEKDAY($F1142,2)=7)),"Folga de fim de semana da escala 5x2",IF(AND(OR($D1142="6x1",$D1142="FF 6x1"),WEEKDAY($F1142,2)=6,FALSE()),"Folga de fim de semana · apontou no domingo anterior",IF(AND(OR($D1142="6x1",$D1142="FF 6x1"),WEEKDAY($F1142,2)=7,AND($A1142=$A1141,$L1141&gt;0)),"Folga de fim de semana · apontou no sábado",IF(AND(OR($D1142="6x1",$D1142="FF 6x1"),OR(WEEKDAY($F1142,2)=6,WEEKDAY($F1142,2)=7)),"Folga de fim de semana · sem apontamento no sábado nem no domingo","Folga prevista pelo ciclo")))),IF($Y1142="Indeterminado (início da série)","Sem histórico anterior — informe o dia do ciclo no Cadastro",IF($Y1142="Falta de registro",IF(OR(OR($D1142="6x1",$D1142="FF 6x1"),$D1142="5x2"),"FALTA DE REGISTRO · dia útil da escala "&amp;$E1142,"FALTA DE REGISTRO · dia "&amp;$W1142&amp;" de "&amp;IFERROR(INDEX(Parâmetros!$B$39:$B$48,MATCH($E1142,Parâmetros!$A$39:$A$48,0)),99)&amp;" do ciclo"),IF(OR($D1142="6x1",$D1142="FF 6x1"),IF(OR(AND(WEEKDAY($F1142,2)=6,AND($A1142=$A1143,$L1143&gt;0)),AND(WEEKDAY($F1142,2)=7,AND($A1142=$A1141,$L1141&gt;0))),"ATENÇÃO · apontou sábado e domingo no mesmo fim de semana",IF(OR(WEEKDAY($F1142,2)=6,WEEKDAY($F1142,2)=7),"Jornada de fim de semana do 6x1",IF(OR($H1142&gt;=Parâmetros!$E$20,$H1142&lt;Parâmetros!$E$19),"ATENÇÃO · 6x1 apontou fora do horário diurno","Jornada fixa do 6x1"))),IF($D1142="5x2","Jornada fixa do 5x2",IF($D1142="Folguista",IF($J1142=$K1142,"Evidência confirma sequência","DIVERGE · sequência "&amp;$J1142&amp;" × evidência "&amp;$K1142),IF($K1142=$E1142,"Evidência confirma cadastro","DIVERGE · cadastro "&amp;$E1142&amp;" × evidência "&amp;$K1142)))))))))))</f>
        <v>Exceção cadastrada · Atestado · Atestado médico</v>
      </c>
      <c r="W1142" s="34">
        <f>IF(OR(OR($D1142="6x1",$D1142="FF 6x1"),$D1142="5x2"),"",IF($AB1142&lt;&gt;$AB1141,IF(IFERROR(INDEX(Cadastro!$F$5:$F$243,$AB1142),"")="",IF($L1142&gt;0,1,0),IF(IFERROR(INDEX(Cadastro!$F$5:$F$243,$AB1142),"")&lt;=IFERROR(INDEX(Parâmetros!$B$39:$B$48,MATCH($E1142,Parâmetros!$A$39:$A$48,0)),99),IFERROR(INDEX(Cadastro!$F$5:$F$243,$AB1142),""),0)),IF($L1142&gt;0,IF(N($X1141)&gt;0,1,N($W1141)+1),IF(AND($L1142=0,OR(N($W1141)&gt;=IFERROR(INDEX(Parâmetros!$B$39:$B$48,MATCH($E1142,Parâmetros!$A$39:$A$48,0)),99),AND(N($X1141)&gt;0,N($X1141)&lt;IFERROR(INDEX(Parâmetros!$C$39:$C$48,MATCH($E1142,Parâmetros!$A$39:$A$48,0)),0)))),0,N($W1141)+1))))</f>
        <v>2</v>
      </c>
      <c r="X1142" s="34">
        <f>IF(OR(OR($D1142="6x1",$D1142="FF 6x1"),$D1142="5x2"),"",IF($AB1142&lt;&gt;$AB1141,IF(IFERROR(INDEX(Cadastro!$F$5:$F$243,$AB1142),"")="",0,IF(IFERROR(INDEX(Cadastro!$F$5:$F$243,$AB1142),"")&gt;IFERROR(INDEX(Parâmetros!$B$39:$B$48,MATCH($E1142,Parâmetros!$A$39:$A$48,0)),99),IFERROR(INDEX(Cadastro!$F$5:$F$243,$AB1142),"")-IFERROR(INDEX(Parâmetros!$B$39:$B$48,MATCH($E1142,Parâmetros!$A$39:$A$48,0)),99),0)),IF(AND($L1142=0,OR(N($W1141)&gt;=IFERROR(INDEX(Parâmetros!$B$39:$B$48,MATCH($E1142,Parâmetros!$A$39:$A$48,0)),99),AND(N($X1141)&gt;0,N($X1141)&lt;IFERROR(INDEX(Parâmetros!$C$39:$C$48,MATCH($E1142,Parâmetros!$A$39:$A$48,0)),0)))),N($X1141)+1,0)))</f>
        <v>0</v>
      </c>
      <c r="Y1142" t="str">
        <f>IF($AC1142&lt;&gt;"",IF($L1142&gt;0,$AC1142&amp;" · com apontamento",$AC1142),IF($E1142="Férias",IF($L1142&gt;0,"Férias · com apontamento","Férias (cadastro)"),IF(($Z1142+$AA1142-1)&gt;Parâmetros!$E$16,"Férias / afastamento",IF(AND($D1142="5x2",OR(WEEKDAY($F1142,2)=6,WEEKDAY($F1142,2)=7)),IF($L1142&gt;0,"Folga trabalhada","Folga"),IF($L1142&gt;0,"Trabalhado",IF(OR(OR($D1142="6x1",$D1142="FF 6x1"),$D1142="5x2"),IF(AND(OR($D1142="6x1",$D1142="FF 6x1"),OR(WEEKDAY($F1142,2)=6,WEEKDAY($F1142,2)=7)),"Folga","Falta de registro"),IF(AND($AB1142&lt;&gt;$AB1141,IFERROR(INDEX(Cadastro!$F$5:$F$243,$AB1142),"")=""),"Indeterminado (início da série)",IF($X1142&gt;0,"Folga","Falta de registro"))))))))</f>
        <v>Atestado</v>
      </c>
      <c r="Z1142" s="34">
        <f>IF(OR($L1142&gt;0,$F1142&gt;Parâmetros!$E$14),0,IF($A1142&lt;&gt;$A1141,1,N($Z1141)+1))</f>
        <v>0</v>
      </c>
      <c r="AA1142" s="34">
        <f>IF(OR($L1142&gt;0,$F1142&gt;Parâmetros!$E$14),0,IF(OR($A1142&lt;&gt;$A1143,$F1143&gt;Parâmetros!$E$14),1,N($AA1143)+1))</f>
        <v>0</v>
      </c>
      <c r="AB1142" s="31">
        <f>IFERROR(MATCH($A1142&amp;"|"&amp;TEXT(_xlfn.MAXIFS(Cadastro!$E$5:$E$243,Cadastro!$A$5:$A$243,$A1142,Cadastro!$E$5:$E$243,"&lt;="&amp;$F1142),"yyyymmdd"),Cadastro!$I$5:$I$243,0),"")</f>
        <v>151</v>
      </c>
      <c r="AC1142" t="str">
        <f>IFERROR(_xlfn.SINGLE(INDEX(Exceções!$D$5:$D$203,MATCH($A1142&amp;"|"&amp;$F1142,Exceções!$F$5:$F$203,0))),"")</f>
        <v>Atestado</v>
      </c>
      <c r="AD1142" t="str">
        <f>IF($AC1142="","",IFERROR(_xlfn.SINGLE(INDEX(Exceções!$E$5:$E$203,MATCH($A1142&amp;"|"&amp;$F1142,Exceções!$F$5:$F$203,0))),""))</f>
        <v>Atestado médico</v>
      </c>
    </row>
    <row r="1143" spans="1:30" ht="15" hidden="1" customHeight="1" x14ac:dyDescent="0.25">
      <c r="A1143" s="31">
        <v>10495</v>
      </c>
      <c r="B1143" s="17" t="s">
        <v>31</v>
      </c>
      <c r="C1143" s="17" t="str">
        <f>IFERROR(INDEX(Cadastro!$C$5:$C$243,$AB1143),"NÃO INFORMADO")</f>
        <v>ELE</v>
      </c>
      <c r="D1143" s="17" t="str">
        <f>IFERROR(INDEX(Cadastro!$D$5:$D$243,$AB1143),"")</f>
        <v>B</v>
      </c>
      <c r="E1143" s="17" t="str">
        <f>IFERROR(INDEX(Cadastro!$G$5:$G$243,$AB1143),"")</f>
        <v>B</v>
      </c>
      <c r="F1143" s="29">
        <v>46321</v>
      </c>
      <c r="G1143" s="32" t="str">
        <f t="shared" si="102"/>
        <v>seg</v>
      </c>
      <c r="H1143" s="31" t="str">
        <f>IF($L1143=0,"",_xlfn.MINIFS(Dados!$Q:$Q,Dados!$A:$A,$A1143,Dados!$S:$S,$F1143))</f>
        <v/>
      </c>
      <c r="I1143" s="31" t="str">
        <f>IF($H1143="","",_xlfn.MAXIFS(Dados!$R:$R,Dados!$A:$A,$A1143,Dados!$S:$S,$F1143))</f>
        <v/>
      </c>
      <c r="J1143" s="32" t="str">
        <f>IF($D1143&lt;&gt;"Folguista","",IFERROR(INDEX(Parâmetros!$D$52:$G$52,1,MIN(4,MAX(1,$W1143))),""))</f>
        <v/>
      </c>
      <c r="K1143" s="32" t="str">
        <f>IF(OR($AC1143&lt;&gt;"",$Y1143="Folga",$Y1143="Folga trabalhada",$Y1143="Férias (cadastro)",$Y1143="Férias / afastamento",$Y1143="Indeterminado (início da série)"),"",IF(OR($D1143="6x1",$D1143="FF 6x1"),IF(OR(WEEKDAY($F1143,2)=6,WEEKDAY($F1143,2)=7),"6x1 sáb/dom","6x1"),IF($D1143="5x2","5x2",IF($H1143="",IF($D1143="Folguista",$J1143,$E1143),IF(OR($H1143&gt;=Parâmetros!$E$18,$H1143&lt;Parâmetros!$E$19),"C",IF($H1143&lt;Parâmetros!$E$20,"A","B"))))))</f>
        <v>B</v>
      </c>
      <c r="L1143" s="30">
        <f>SUMIFS(Dados!$E:$E,Dados!$A:$A,$A1143,Dados!$S:$S,$F1143)</f>
        <v>0</v>
      </c>
      <c r="M1143" s="30">
        <f>IFERROR(INDEX(Parâmetros!$E$6:$E$11,MATCH($K1143,Parâmetros!$A$6:$A$11,0)),"")</f>
        <v>7.67</v>
      </c>
      <c r="N1143" s="33">
        <f t="shared" si="103"/>
        <v>0</v>
      </c>
      <c r="O1143" s="33">
        <f>Parâmetros!$E$13</f>
        <v>0.8</v>
      </c>
      <c r="P1143" s="32" t="str">
        <f>IF(OR($M1143="",$F1143&gt;Parâmetros!$E$14),"Não","Sim")</f>
        <v>Não</v>
      </c>
      <c r="Q1143" s="32" t="str">
        <f t="shared" si="104"/>
        <v/>
      </c>
      <c r="R1143" s="32" t="str">
        <f t="shared" si="105"/>
        <v/>
      </c>
      <c r="S1143" s="30" t="str">
        <f t="shared" si="106"/>
        <v/>
      </c>
      <c r="T1143" s="32" t="str">
        <f>IF($Q1143&lt;&gt;"Sim","",IF($N1143&gt;Parâmetros!$E$15,"Sim","Não"))</f>
        <v/>
      </c>
      <c r="U1143" s="17" t="str">
        <f t="shared" si="107"/>
        <v>Fora da apuração</v>
      </c>
      <c r="V1143" s="17" t="str">
        <f>IF($AC1143&lt;&gt;"",IF($L1143&gt;0,"ATENÇÃO · apontou em dia de "&amp;LOWER($AC1143)&amp;" cadastrado","Exceção cadastrada · "&amp;$AC1143)&amp;IF($AD1143="",""," · "&amp;$AD1143),IF($E1143="Férias",IF($L1143&gt;0,"ATENÇÃO · apontou estando de férias no cadastro","Férias no cadastro"),IF($Y1143="Férias / afastamento","Afastamento · "&amp;($Z1143+$AA1143-1)&amp;" dias seguidos sem apontamento",IF($Y1143="Folga trabalhada","ATENÇÃO · apontou em dia de folga da escala 5x2",IF($Y1143="Folga",IF(AND($D1143="5x2",OR(WEEKDAY($F1143,2)=6,WEEKDAY($F1143,2)=7)),"Folga de fim de semana da escala 5x2",IF(AND(OR($D1143="6x1",$D1143="FF 6x1"),WEEKDAY($F1143,2)=6,FALSE()),"Folga de fim de semana · apontou no domingo anterior",IF(AND(OR($D1143="6x1",$D1143="FF 6x1"),WEEKDAY($F1143,2)=7,AND($A1143=$A1142,$L1142&gt;0)),"Folga de fim de semana · apontou no sábado",IF(AND(OR($D1143="6x1",$D1143="FF 6x1"),OR(WEEKDAY($F1143,2)=6,WEEKDAY($F1143,2)=7)),"Folga de fim de semana · sem apontamento no sábado nem no domingo","Folga prevista pelo ciclo")))),IF($Y1143="Indeterminado (início da série)","Sem histórico anterior — informe o dia do ciclo no Cadastro",IF($Y1143="Falta de registro",IF(OR(OR($D1143="6x1",$D1143="FF 6x1"),$D1143="5x2"),"FALTA DE REGISTRO · dia útil da escala "&amp;$E1143,"FALTA DE REGISTRO · dia "&amp;$W1143&amp;" de "&amp;IFERROR(INDEX(Parâmetros!$B$39:$B$48,MATCH($E1143,Parâmetros!$A$39:$A$48,0)),99)&amp;" do ciclo"),IF(OR($D1143="6x1",$D1143="FF 6x1"),IF(OR(AND(WEEKDAY($F1143,2)=6,AND($A1143=$A1144,$L1144&gt;0)),AND(WEEKDAY($F1143,2)=7,AND($A1143=$A1142,$L1142&gt;0))),"ATENÇÃO · apontou sábado e domingo no mesmo fim de semana",IF(OR(WEEKDAY($F1143,2)=6,WEEKDAY($F1143,2)=7),"Jornada de fim de semana do 6x1",IF(OR($H1143&gt;=Parâmetros!$E$20,$H1143&lt;Parâmetros!$E$19),"ATENÇÃO · 6x1 apontou fora do horário diurno","Jornada fixa do 6x1"))),IF($D1143="5x2","Jornada fixa do 5x2",IF($D1143="Folguista",IF($J1143=$K1143,"Evidência confirma sequência","DIVERGE · sequência "&amp;$J1143&amp;" × evidência "&amp;$K1143),IF($K1143=$E1143,"Evidência confirma cadastro","DIVERGE · cadastro "&amp;$E1143&amp;" × evidência "&amp;$K1143)))))))))))</f>
        <v>FALTA DE REGISTRO · dia 3 de 5 do ciclo</v>
      </c>
      <c r="W1143" s="34">
        <f>IF(OR(OR($D1143="6x1",$D1143="FF 6x1"),$D1143="5x2"),"",IF($AB1143&lt;&gt;$AB1142,IF(IFERROR(INDEX(Cadastro!$F$5:$F$243,$AB1143),"")="",IF($L1143&gt;0,1,0),IF(IFERROR(INDEX(Cadastro!$F$5:$F$243,$AB1143),"")&lt;=IFERROR(INDEX(Parâmetros!$B$39:$B$48,MATCH($E1143,Parâmetros!$A$39:$A$48,0)),99),IFERROR(INDEX(Cadastro!$F$5:$F$243,$AB1143),""),0)),IF($L1143&gt;0,IF(N($X1142)&gt;0,1,N($W1142)+1),IF(AND($L1143=0,OR(N($W1142)&gt;=IFERROR(INDEX(Parâmetros!$B$39:$B$48,MATCH($E1143,Parâmetros!$A$39:$A$48,0)),99),AND(N($X1142)&gt;0,N($X1142)&lt;IFERROR(INDEX(Parâmetros!$C$39:$C$48,MATCH($E1143,Parâmetros!$A$39:$A$48,0)),0)))),0,N($W1142)+1))))</f>
        <v>3</v>
      </c>
      <c r="X1143" s="34">
        <f>IF(OR(OR($D1143="6x1",$D1143="FF 6x1"),$D1143="5x2"),"",IF($AB1143&lt;&gt;$AB1142,IF(IFERROR(INDEX(Cadastro!$F$5:$F$243,$AB1143),"")="",0,IF(IFERROR(INDEX(Cadastro!$F$5:$F$243,$AB1143),"")&gt;IFERROR(INDEX(Parâmetros!$B$39:$B$48,MATCH($E1143,Parâmetros!$A$39:$A$48,0)),99),IFERROR(INDEX(Cadastro!$F$5:$F$243,$AB1143),"")-IFERROR(INDEX(Parâmetros!$B$39:$B$48,MATCH($E1143,Parâmetros!$A$39:$A$48,0)),99),0)),IF(AND($L1143=0,OR(N($W1142)&gt;=IFERROR(INDEX(Parâmetros!$B$39:$B$48,MATCH($E1143,Parâmetros!$A$39:$A$48,0)),99),AND(N($X1142)&gt;0,N($X1142)&lt;IFERROR(INDEX(Parâmetros!$C$39:$C$48,MATCH($E1143,Parâmetros!$A$39:$A$48,0)),0)))),N($X1142)+1,0)))</f>
        <v>0</v>
      </c>
      <c r="Y1143" t="str">
        <f>IF($AC1143&lt;&gt;"",IF($L1143&gt;0,$AC1143&amp;" · com apontamento",$AC1143),IF($E1143="Férias",IF($L1143&gt;0,"Férias · com apontamento","Férias (cadastro)"),IF(($Z1143+$AA1143-1)&gt;Parâmetros!$E$16,"Férias / afastamento",IF(AND($D1143="5x2",OR(WEEKDAY($F1143,2)=6,WEEKDAY($F1143,2)=7)),IF($L1143&gt;0,"Folga trabalhada","Folga"),IF($L1143&gt;0,"Trabalhado",IF(OR(OR($D1143="6x1",$D1143="FF 6x1"),$D1143="5x2"),IF(AND(OR($D1143="6x1",$D1143="FF 6x1"),OR(WEEKDAY($F1143,2)=6,WEEKDAY($F1143,2)=7)),"Folga","Falta de registro"),IF(AND($AB1143&lt;&gt;$AB1142,IFERROR(INDEX(Cadastro!$F$5:$F$243,$AB1143),"")=""),"Indeterminado (início da série)",IF($X1143&gt;0,"Folga","Falta de registro"))))))))</f>
        <v>Falta de registro</v>
      </c>
      <c r="Z1143" s="34">
        <f>IF(OR($L1143&gt;0,$F1143&gt;Parâmetros!$E$14),0,IF($A1143&lt;&gt;$A1142,1,N($Z1142)+1))</f>
        <v>0</v>
      </c>
      <c r="AA1143" s="34">
        <f>IF(OR($L1143&gt;0,$F1143&gt;Parâmetros!$E$14),0,IF(OR($A1143&lt;&gt;$A1144,$F1144&gt;Parâmetros!$E$14),1,N($AA1144)+1))</f>
        <v>0</v>
      </c>
      <c r="AB1143" s="31">
        <f>IFERROR(MATCH($A1143&amp;"|"&amp;TEXT(_xlfn.MAXIFS(Cadastro!$E$5:$E$243,Cadastro!$A$5:$A$243,$A1143,Cadastro!$E$5:$E$243,"&lt;="&amp;$F1143),"yyyymmdd"),Cadastro!$I$5:$I$243,0),"")</f>
        <v>151</v>
      </c>
      <c r="AC1143" t="str">
        <f>IFERROR(_xlfn.SINGLE(INDEX(Exceções!$D$5:$D$203,MATCH($A1143&amp;"|"&amp;$F1143,Exceções!$F$5:$F$203,0))),"")</f>
        <v/>
      </c>
      <c r="AD1143" t="str">
        <f>IF($AC1143="","",IFERROR(_xlfn.SINGLE(INDEX(Exceções!$E$5:$E$203,MATCH($A1143&amp;"|"&amp;$F1143,Exceções!$F$5:$F$203,0))),""))</f>
        <v/>
      </c>
    </row>
    <row r="1144" spans="1:30" ht="15" hidden="1" customHeight="1" x14ac:dyDescent="0.25">
      <c r="A1144" s="31">
        <v>10495</v>
      </c>
      <c r="B1144" s="17" t="s">
        <v>31</v>
      </c>
      <c r="C1144" s="17" t="str">
        <f>IFERROR(INDEX(Cadastro!$C$5:$C$243,$AB1144),"NÃO INFORMADO")</f>
        <v>ELE</v>
      </c>
      <c r="D1144" s="17" t="str">
        <f>IFERROR(INDEX(Cadastro!$D$5:$D$243,$AB1144),"")</f>
        <v>B</v>
      </c>
      <c r="E1144" s="17" t="str">
        <f>IFERROR(INDEX(Cadastro!$G$5:$G$243,$AB1144),"")</f>
        <v>B</v>
      </c>
      <c r="F1144" s="29">
        <v>46322</v>
      </c>
      <c r="G1144" s="32" t="str">
        <f t="shared" si="102"/>
        <v>ter</v>
      </c>
      <c r="H1144" s="31" t="str">
        <f>IF($L1144=0,"",_xlfn.MINIFS(Dados!$Q:$Q,Dados!$A:$A,$A1144,Dados!$S:$S,$F1144))</f>
        <v/>
      </c>
      <c r="I1144" s="31" t="str">
        <f>IF($H1144="","",_xlfn.MAXIFS(Dados!$R:$R,Dados!$A:$A,$A1144,Dados!$S:$S,$F1144))</f>
        <v/>
      </c>
      <c r="J1144" s="32" t="str">
        <f>IF($D1144&lt;&gt;"Folguista","",IFERROR(INDEX(Parâmetros!$D$52:$G$52,1,MIN(4,MAX(1,$W1144))),""))</f>
        <v/>
      </c>
      <c r="K1144" s="32" t="str">
        <f>IF(OR($AC1144&lt;&gt;"",$Y1144="Folga",$Y1144="Folga trabalhada",$Y1144="Férias (cadastro)",$Y1144="Férias / afastamento",$Y1144="Indeterminado (início da série)"),"",IF(OR($D1144="6x1",$D1144="FF 6x1"),IF(OR(WEEKDAY($F1144,2)=6,WEEKDAY($F1144,2)=7),"6x1 sáb/dom","6x1"),IF($D1144="5x2","5x2",IF($H1144="",IF($D1144="Folguista",$J1144,$E1144),IF(OR($H1144&gt;=Parâmetros!$E$18,$H1144&lt;Parâmetros!$E$19),"C",IF($H1144&lt;Parâmetros!$E$20,"A","B"))))))</f>
        <v>B</v>
      </c>
      <c r="L1144" s="30">
        <f>SUMIFS(Dados!$E:$E,Dados!$A:$A,$A1144,Dados!$S:$S,$F1144)</f>
        <v>0</v>
      </c>
      <c r="M1144" s="30">
        <f>IFERROR(INDEX(Parâmetros!$E$6:$E$11,MATCH($K1144,Parâmetros!$A$6:$A$11,0)),"")</f>
        <v>7.67</v>
      </c>
      <c r="N1144" s="33">
        <f t="shared" si="103"/>
        <v>0</v>
      </c>
      <c r="O1144" s="33">
        <f>Parâmetros!$E$13</f>
        <v>0.8</v>
      </c>
      <c r="P1144" s="32" t="str">
        <f>IF(OR($M1144="",$F1144&gt;Parâmetros!$E$14),"Não","Sim")</f>
        <v>Não</v>
      </c>
      <c r="Q1144" s="32" t="str">
        <f t="shared" si="104"/>
        <v/>
      </c>
      <c r="R1144" s="32" t="str">
        <f t="shared" si="105"/>
        <v/>
      </c>
      <c r="S1144" s="30" t="str">
        <f t="shared" si="106"/>
        <v/>
      </c>
      <c r="T1144" s="32" t="str">
        <f>IF($Q1144&lt;&gt;"Sim","",IF($N1144&gt;Parâmetros!$E$15,"Sim","Não"))</f>
        <v/>
      </c>
      <c r="U1144" s="17" t="str">
        <f t="shared" si="107"/>
        <v>Fora da apuração</v>
      </c>
      <c r="V1144" s="17" t="str">
        <f>IF($AC1144&lt;&gt;"",IF($L1144&gt;0,"ATENÇÃO · apontou em dia de "&amp;LOWER($AC1144)&amp;" cadastrado","Exceção cadastrada · "&amp;$AC1144)&amp;IF($AD1144="",""," · "&amp;$AD1144),IF($E1144="Férias",IF($L1144&gt;0,"ATENÇÃO · apontou estando de férias no cadastro","Férias no cadastro"),IF($Y1144="Férias / afastamento","Afastamento · "&amp;($Z1144+$AA1144-1)&amp;" dias seguidos sem apontamento",IF($Y1144="Folga trabalhada","ATENÇÃO · apontou em dia de folga da escala 5x2",IF($Y1144="Folga",IF(AND($D1144="5x2",OR(WEEKDAY($F1144,2)=6,WEEKDAY($F1144,2)=7)),"Folga de fim de semana da escala 5x2",IF(AND(OR($D1144="6x1",$D1144="FF 6x1"),WEEKDAY($F1144,2)=6,FALSE()),"Folga de fim de semana · apontou no domingo anterior",IF(AND(OR($D1144="6x1",$D1144="FF 6x1"),WEEKDAY($F1144,2)=7,AND($A1144=$A1143,$L1143&gt;0)),"Folga de fim de semana · apontou no sábado",IF(AND(OR($D1144="6x1",$D1144="FF 6x1"),OR(WEEKDAY($F1144,2)=6,WEEKDAY($F1144,2)=7)),"Folga de fim de semana · sem apontamento no sábado nem no domingo","Folga prevista pelo ciclo")))),IF($Y1144="Indeterminado (início da série)","Sem histórico anterior — informe o dia do ciclo no Cadastro",IF($Y1144="Falta de registro",IF(OR(OR($D1144="6x1",$D1144="FF 6x1"),$D1144="5x2"),"FALTA DE REGISTRO · dia útil da escala "&amp;$E1144,"FALTA DE REGISTRO · dia "&amp;$W1144&amp;" de "&amp;IFERROR(INDEX(Parâmetros!$B$39:$B$48,MATCH($E1144,Parâmetros!$A$39:$A$48,0)),99)&amp;" do ciclo"),IF(OR($D1144="6x1",$D1144="FF 6x1"),IF(OR(AND(WEEKDAY($F1144,2)=6,AND($A1144=$A1145,$L1145&gt;0)),AND(WEEKDAY($F1144,2)=7,AND($A1144=$A1143,$L1143&gt;0))),"ATENÇÃO · apontou sábado e domingo no mesmo fim de semana",IF(OR(WEEKDAY($F1144,2)=6,WEEKDAY($F1144,2)=7),"Jornada de fim de semana do 6x1",IF(OR($H1144&gt;=Parâmetros!$E$20,$H1144&lt;Parâmetros!$E$19),"ATENÇÃO · 6x1 apontou fora do horário diurno","Jornada fixa do 6x1"))),IF($D1144="5x2","Jornada fixa do 5x2",IF($D1144="Folguista",IF($J1144=$K1144,"Evidência confirma sequência","DIVERGE · sequência "&amp;$J1144&amp;" × evidência "&amp;$K1144),IF($K1144=$E1144,"Evidência confirma cadastro","DIVERGE · cadastro "&amp;$E1144&amp;" × evidência "&amp;$K1144)))))))))))</f>
        <v>FALTA DE REGISTRO · dia 4 de 5 do ciclo</v>
      </c>
      <c r="W1144" s="34">
        <f>IF(OR(OR($D1144="6x1",$D1144="FF 6x1"),$D1144="5x2"),"",IF($AB1144&lt;&gt;$AB1143,IF(IFERROR(INDEX(Cadastro!$F$5:$F$243,$AB1144),"")="",IF($L1144&gt;0,1,0),IF(IFERROR(INDEX(Cadastro!$F$5:$F$243,$AB1144),"")&lt;=IFERROR(INDEX(Parâmetros!$B$39:$B$48,MATCH($E1144,Parâmetros!$A$39:$A$48,0)),99),IFERROR(INDEX(Cadastro!$F$5:$F$243,$AB1144),""),0)),IF($L1144&gt;0,IF(N($X1143)&gt;0,1,N($W1143)+1),IF(AND($L1144=0,OR(N($W1143)&gt;=IFERROR(INDEX(Parâmetros!$B$39:$B$48,MATCH($E1144,Parâmetros!$A$39:$A$48,0)),99),AND(N($X1143)&gt;0,N($X1143)&lt;IFERROR(INDEX(Parâmetros!$C$39:$C$48,MATCH($E1144,Parâmetros!$A$39:$A$48,0)),0)))),0,N($W1143)+1))))</f>
        <v>4</v>
      </c>
      <c r="X1144" s="34">
        <f>IF(OR(OR($D1144="6x1",$D1144="FF 6x1"),$D1144="5x2"),"",IF($AB1144&lt;&gt;$AB1143,IF(IFERROR(INDEX(Cadastro!$F$5:$F$243,$AB1144),"")="",0,IF(IFERROR(INDEX(Cadastro!$F$5:$F$243,$AB1144),"")&gt;IFERROR(INDEX(Parâmetros!$B$39:$B$48,MATCH($E1144,Parâmetros!$A$39:$A$48,0)),99),IFERROR(INDEX(Cadastro!$F$5:$F$243,$AB1144),"")-IFERROR(INDEX(Parâmetros!$B$39:$B$48,MATCH($E1144,Parâmetros!$A$39:$A$48,0)),99),0)),IF(AND($L1144=0,OR(N($W1143)&gt;=IFERROR(INDEX(Parâmetros!$B$39:$B$48,MATCH($E1144,Parâmetros!$A$39:$A$48,0)),99),AND(N($X1143)&gt;0,N($X1143)&lt;IFERROR(INDEX(Parâmetros!$C$39:$C$48,MATCH($E1144,Parâmetros!$A$39:$A$48,0)),0)))),N($X1143)+1,0)))</f>
        <v>0</v>
      </c>
      <c r="Y1144" t="str">
        <f>IF($AC1144&lt;&gt;"",IF($L1144&gt;0,$AC1144&amp;" · com apontamento",$AC1144),IF($E1144="Férias",IF($L1144&gt;0,"Férias · com apontamento","Férias (cadastro)"),IF(($Z1144+$AA1144-1)&gt;Parâmetros!$E$16,"Férias / afastamento",IF(AND($D1144="5x2",OR(WEEKDAY($F1144,2)=6,WEEKDAY($F1144,2)=7)),IF($L1144&gt;0,"Folga trabalhada","Folga"),IF($L1144&gt;0,"Trabalhado",IF(OR(OR($D1144="6x1",$D1144="FF 6x1"),$D1144="5x2"),IF(AND(OR($D1144="6x1",$D1144="FF 6x1"),OR(WEEKDAY($F1144,2)=6,WEEKDAY($F1144,2)=7)),"Folga","Falta de registro"),IF(AND($AB1144&lt;&gt;$AB1143,IFERROR(INDEX(Cadastro!$F$5:$F$243,$AB1144),"")=""),"Indeterminado (início da série)",IF($X1144&gt;0,"Folga","Falta de registro"))))))))</f>
        <v>Falta de registro</v>
      </c>
      <c r="Z1144" s="34">
        <f>IF(OR($L1144&gt;0,$F1144&gt;Parâmetros!$E$14),0,IF($A1144&lt;&gt;$A1143,1,N($Z1143)+1))</f>
        <v>0</v>
      </c>
      <c r="AA1144" s="34">
        <f>IF(OR($L1144&gt;0,$F1144&gt;Parâmetros!$E$14),0,IF(OR($A1144&lt;&gt;$A1145,$F1145&gt;Parâmetros!$E$14),1,N($AA1145)+1))</f>
        <v>0</v>
      </c>
      <c r="AB1144" s="31">
        <f>IFERROR(MATCH($A1144&amp;"|"&amp;TEXT(_xlfn.MAXIFS(Cadastro!$E$5:$E$243,Cadastro!$A$5:$A$243,$A1144,Cadastro!$E$5:$E$243,"&lt;="&amp;$F1144),"yyyymmdd"),Cadastro!$I$5:$I$243,0),"")</f>
        <v>151</v>
      </c>
      <c r="AC1144" t="str">
        <f>IFERROR(_xlfn.SINGLE(INDEX(Exceções!$D$5:$D$203,MATCH($A1144&amp;"|"&amp;$F1144,Exceções!$F$5:$F$203,0))),"")</f>
        <v/>
      </c>
      <c r="AD1144" t="str">
        <f>IF($AC1144="","",IFERROR(_xlfn.SINGLE(INDEX(Exceções!$E$5:$E$203,MATCH($A1144&amp;"|"&amp;$F1144,Exceções!$F$5:$F$203,0))),""))</f>
        <v/>
      </c>
    </row>
    <row r="1145" spans="1:30" ht="15" hidden="1" customHeight="1" x14ac:dyDescent="0.25">
      <c r="A1145" s="31">
        <v>10495</v>
      </c>
      <c r="B1145" s="17" t="s">
        <v>31</v>
      </c>
      <c r="C1145" s="17" t="str">
        <f>IFERROR(INDEX(Cadastro!$C$5:$C$243,$AB1145),"NÃO INFORMADO")</f>
        <v>ELE</v>
      </c>
      <c r="D1145" s="17" t="str">
        <f>IFERROR(INDEX(Cadastro!$D$5:$D$243,$AB1145),"")</f>
        <v>B</v>
      </c>
      <c r="E1145" s="17" t="str">
        <f>IFERROR(INDEX(Cadastro!$G$5:$G$243,$AB1145),"")</f>
        <v>B</v>
      </c>
      <c r="F1145" s="29">
        <v>46323</v>
      </c>
      <c r="G1145" s="32" t="str">
        <f t="shared" si="102"/>
        <v>qua</v>
      </c>
      <c r="H1145" s="31" t="str">
        <f>IF($L1145=0,"",_xlfn.MINIFS(Dados!$Q:$Q,Dados!$A:$A,$A1145,Dados!$S:$S,$F1145))</f>
        <v/>
      </c>
      <c r="I1145" s="31" t="str">
        <f>IF($H1145="","",_xlfn.MAXIFS(Dados!$R:$R,Dados!$A:$A,$A1145,Dados!$S:$S,$F1145))</f>
        <v/>
      </c>
      <c r="J1145" s="32" t="str">
        <f>IF($D1145&lt;&gt;"Folguista","",IFERROR(INDEX(Parâmetros!$D$52:$G$52,1,MIN(4,MAX(1,$W1145))),""))</f>
        <v/>
      </c>
      <c r="K1145" s="32" t="str">
        <f>IF(OR($AC1145&lt;&gt;"",$Y1145="Folga",$Y1145="Folga trabalhada",$Y1145="Férias (cadastro)",$Y1145="Férias / afastamento",$Y1145="Indeterminado (início da série)"),"",IF(OR($D1145="6x1",$D1145="FF 6x1"),IF(OR(WEEKDAY($F1145,2)=6,WEEKDAY($F1145,2)=7),"6x1 sáb/dom","6x1"),IF($D1145="5x2","5x2",IF($H1145="",IF($D1145="Folguista",$J1145,$E1145),IF(OR($H1145&gt;=Parâmetros!$E$18,$H1145&lt;Parâmetros!$E$19),"C",IF($H1145&lt;Parâmetros!$E$20,"A","B"))))))</f>
        <v>B</v>
      </c>
      <c r="L1145" s="30">
        <f>SUMIFS(Dados!$E:$E,Dados!$A:$A,$A1145,Dados!$S:$S,$F1145)</f>
        <v>0</v>
      </c>
      <c r="M1145" s="30">
        <f>IFERROR(INDEX(Parâmetros!$E$6:$E$11,MATCH($K1145,Parâmetros!$A$6:$A$11,0)),"")</f>
        <v>7.67</v>
      </c>
      <c r="N1145" s="33">
        <f t="shared" si="103"/>
        <v>0</v>
      </c>
      <c r="O1145" s="33">
        <f>Parâmetros!$E$13</f>
        <v>0.8</v>
      </c>
      <c r="P1145" s="32" t="str">
        <f>IF(OR($M1145="",$F1145&gt;Parâmetros!$E$14),"Não","Sim")</f>
        <v>Não</v>
      </c>
      <c r="Q1145" s="32" t="str">
        <f t="shared" si="104"/>
        <v/>
      </c>
      <c r="R1145" s="32" t="str">
        <f t="shared" si="105"/>
        <v/>
      </c>
      <c r="S1145" s="30" t="str">
        <f t="shared" si="106"/>
        <v/>
      </c>
      <c r="T1145" s="32" t="str">
        <f>IF($Q1145&lt;&gt;"Sim","",IF($N1145&gt;Parâmetros!$E$15,"Sim","Não"))</f>
        <v/>
      </c>
      <c r="U1145" s="17" t="str">
        <f t="shared" si="107"/>
        <v>Fora da apuração</v>
      </c>
      <c r="V1145" s="17" t="str">
        <f>IF($AC1145&lt;&gt;"",IF($L1145&gt;0,"ATENÇÃO · apontou em dia de "&amp;LOWER($AC1145)&amp;" cadastrado","Exceção cadastrada · "&amp;$AC1145)&amp;IF($AD1145="",""," · "&amp;$AD1145),IF($E1145="Férias",IF($L1145&gt;0,"ATENÇÃO · apontou estando de férias no cadastro","Férias no cadastro"),IF($Y1145="Férias / afastamento","Afastamento · "&amp;($Z1145+$AA1145-1)&amp;" dias seguidos sem apontamento",IF($Y1145="Folga trabalhada","ATENÇÃO · apontou em dia de folga da escala 5x2",IF($Y1145="Folga",IF(AND($D1145="5x2",OR(WEEKDAY($F1145,2)=6,WEEKDAY($F1145,2)=7)),"Folga de fim de semana da escala 5x2",IF(AND(OR($D1145="6x1",$D1145="FF 6x1"),WEEKDAY($F1145,2)=6,FALSE()),"Folga de fim de semana · apontou no domingo anterior",IF(AND(OR($D1145="6x1",$D1145="FF 6x1"),WEEKDAY($F1145,2)=7,AND($A1145=$A1144,$L1144&gt;0)),"Folga de fim de semana · apontou no sábado",IF(AND(OR($D1145="6x1",$D1145="FF 6x1"),OR(WEEKDAY($F1145,2)=6,WEEKDAY($F1145,2)=7)),"Folga de fim de semana · sem apontamento no sábado nem no domingo","Folga prevista pelo ciclo")))),IF($Y1145="Indeterminado (início da série)","Sem histórico anterior — informe o dia do ciclo no Cadastro",IF($Y1145="Falta de registro",IF(OR(OR($D1145="6x1",$D1145="FF 6x1"),$D1145="5x2"),"FALTA DE REGISTRO · dia útil da escala "&amp;$E1145,"FALTA DE REGISTRO · dia "&amp;$W1145&amp;" de "&amp;IFERROR(INDEX(Parâmetros!$B$39:$B$48,MATCH($E1145,Parâmetros!$A$39:$A$48,0)),99)&amp;" do ciclo"),IF(OR($D1145="6x1",$D1145="FF 6x1"),IF(OR(AND(WEEKDAY($F1145,2)=6,AND($A1145=$A1146,$L1146&gt;0)),AND(WEEKDAY($F1145,2)=7,AND($A1145=$A1144,$L1144&gt;0))),"ATENÇÃO · apontou sábado e domingo no mesmo fim de semana",IF(OR(WEEKDAY($F1145,2)=6,WEEKDAY($F1145,2)=7),"Jornada de fim de semana do 6x1",IF(OR($H1145&gt;=Parâmetros!$E$20,$H1145&lt;Parâmetros!$E$19),"ATENÇÃO · 6x1 apontou fora do horário diurno","Jornada fixa do 6x1"))),IF($D1145="5x2","Jornada fixa do 5x2",IF($D1145="Folguista",IF($J1145=$K1145,"Evidência confirma sequência","DIVERGE · sequência "&amp;$J1145&amp;" × evidência "&amp;$K1145),IF($K1145=$E1145,"Evidência confirma cadastro","DIVERGE · cadastro "&amp;$E1145&amp;" × evidência "&amp;$K1145)))))))))))</f>
        <v>FALTA DE REGISTRO · dia 5 de 5 do ciclo</v>
      </c>
      <c r="W1145" s="34">
        <f>IF(OR(OR($D1145="6x1",$D1145="FF 6x1"),$D1145="5x2"),"",IF($AB1145&lt;&gt;$AB1144,IF(IFERROR(INDEX(Cadastro!$F$5:$F$243,$AB1145),"")="",IF($L1145&gt;0,1,0),IF(IFERROR(INDEX(Cadastro!$F$5:$F$243,$AB1145),"")&lt;=IFERROR(INDEX(Parâmetros!$B$39:$B$48,MATCH($E1145,Parâmetros!$A$39:$A$48,0)),99),IFERROR(INDEX(Cadastro!$F$5:$F$243,$AB1145),""),0)),IF($L1145&gt;0,IF(N($X1144)&gt;0,1,N($W1144)+1),IF(AND($L1145=0,OR(N($W1144)&gt;=IFERROR(INDEX(Parâmetros!$B$39:$B$48,MATCH($E1145,Parâmetros!$A$39:$A$48,0)),99),AND(N($X1144)&gt;0,N($X1144)&lt;IFERROR(INDEX(Parâmetros!$C$39:$C$48,MATCH($E1145,Parâmetros!$A$39:$A$48,0)),0)))),0,N($W1144)+1))))</f>
        <v>5</v>
      </c>
      <c r="X1145" s="34">
        <f>IF(OR(OR($D1145="6x1",$D1145="FF 6x1"),$D1145="5x2"),"",IF($AB1145&lt;&gt;$AB1144,IF(IFERROR(INDEX(Cadastro!$F$5:$F$243,$AB1145),"")="",0,IF(IFERROR(INDEX(Cadastro!$F$5:$F$243,$AB1145),"")&gt;IFERROR(INDEX(Parâmetros!$B$39:$B$48,MATCH($E1145,Parâmetros!$A$39:$A$48,0)),99),IFERROR(INDEX(Cadastro!$F$5:$F$243,$AB1145),"")-IFERROR(INDEX(Parâmetros!$B$39:$B$48,MATCH($E1145,Parâmetros!$A$39:$A$48,0)),99),0)),IF(AND($L1145=0,OR(N($W1144)&gt;=IFERROR(INDEX(Parâmetros!$B$39:$B$48,MATCH($E1145,Parâmetros!$A$39:$A$48,0)),99),AND(N($X1144)&gt;0,N($X1144)&lt;IFERROR(INDEX(Parâmetros!$C$39:$C$48,MATCH($E1145,Parâmetros!$A$39:$A$48,0)),0)))),N($X1144)+1,0)))</f>
        <v>0</v>
      </c>
      <c r="Y1145" t="str">
        <f>IF($AC1145&lt;&gt;"",IF($L1145&gt;0,$AC1145&amp;" · com apontamento",$AC1145),IF($E1145="Férias",IF($L1145&gt;0,"Férias · com apontamento","Férias (cadastro)"),IF(($Z1145+$AA1145-1)&gt;Parâmetros!$E$16,"Férias / afastamento",IF(AND($D1145="5x2",OR(WEEKDAY($F1145,2)=6,WEEKDAY($F1145,2)=7)),IF($L1145&gt;0,"Folga trabalhada","Folga"),IF($L1145&gt;0,"Trabalhado",IF(OR(OR($D1145="6x1",$D1145="FF 6x1"),$D1145="5x2"),IF(AND(OR($D1145="6x1",$D1145="FF 6x1"),OR(WEEKDAY($F1145,2)=6,WEEKDAY($F1145,2)=7)),"Folga","Falta de registro"),IF(AND($AB1145&lt;&gt;$AB1144,IFERROR(INDEX(Cadastro!$F$5:$F$243,$AB1145),"")=""),"Indeterminado (início da série)",IF($X1145&gt;0,"Folga","Falta de registro"))))))))</f>
        <v>Falta de registro</v>
      </c>
      <c r="Z1145" s="34">
        <f>IF(OR($L1145&gt;0,$F1145&gt;Parâmetros!$E$14),0,IF($A1145&lt;&gt;$A1144,1,N($Z1144)+1))</f>
        <v>0</v>
      </c>
      <c r="AA1145" s="34">
        <f>IF(OR($L1145&gt;0,$F1145&gt;Parâmetros!$E$14),0,IF(OR($A1145&lt;&gt;$A1146,$F1146&gt;Parâmetros!$E$14),1,N($AA1146)+1))</f>
        <v>0</v>
      </c>
      <c r="AB1145" s="31">
        <f>IFERROR(MATCH($A1145&amp;"|"&amp;TEXT(_xlfn.MAXIFS(Cadastro!$E$5:$E$243,Cadastro!$A$5:$A$243,$A1145,Cadastro!$E$5:$E$243,"&lt;="&amp;$F1145),"yyyymmdd"),Cadastro!$I$5:$I$243,0),"")</f>
        <v>151</v>
      </c>
      <c r="AC1145" t="str">
        <f>IFERROR(_xlfn.SINGLE(INDEX(Exceções!$D$5:$D$203,MATCH($A1145&amp;"|"&amp;$F1145,Exceções!$F$5:$F$203,0))),"")</f>
        <v/>
      </c>
      <c r="AD1145" t="str">
        <f>IF($AC1145="","",IFERROR(_xlfn.SINGLE(INDEX(Exceções!$E$5:$E$203,MATCH($A1145&amp;"|"&amp;$F1145,Exceções!$F$5:$F$203,0))),""))</f>
        <v/>
      </c>
    </row>
    <row r="1146" spans="1:30" ht="15" hidden="1" customHeight="1" x14ac:dyDescent="0.25">
      <c r="A1146" s="31">
        <v>10495</v>
      </c>
      <c r="B1146" s="17" t="s">
        <v>31</v>
      </c>
      <c r="C1146" s="17" t="str">
        <f>IFERROR(INDEX(Cadastro!$C$5:$C$243,$AB1146),"NÃO INFORMADO")</f>
        <v>ELE</v>
      </c>
      <c r="D1146" s="17" t="str">
        <f>IFERROR(INDEX(Cadastro!$D$5:$D$243,$AB1146),"")</f>
        <v>B</v>
      </c>
      <c r="E1146" s="17" t="str">
        <f>IFERROR(INDEX(Cadastro!$G$5:$G$243,$AB1146),"")</f>
        <v>B</v>
      </c>
      <c r="F1146" s="29">
        <v>46324</v>
      </c>
      <c r="G1146" s="32" t="str">
        <f t="shared" si="102"/>
        <v>qui</v>
      </c>
      <c r="H1146" s="31" t="str">
        <f>IF($L1146=0,"",_xlfn.MINIFS(Dados!$Q:$Q,Dados!$A:$A,$A1146,Dados!$S:$S,$F1146))</f>
        <v/>
      </c>
      <c r="I1146" s="31" t="str">
        <f>IF($H1146="","",_xlfn.MAXIFS(Dados!$R:$R,Dados!$A:$A,$A1146,Dados!$S:$S,$F1146))</f>
        <v/>
      </c>
      <c r="J1146" s="32" t="str">
        <f>IF($D1146&lt;&gt;"Folguista","",IFERROR(INDEX(Parâmetros!$D$52:$G$52,1,MIN(4,MAX(1,$W1146))),""))</f>
        <v/>
      </c>
      <c r="K1146" s="32" t="str">
        <f>IF(OR($AC1146&lt;&gt;"",$Y1146="Folga",$Y1146="Folga trabalhada",$Y1146="Férias (cadastro)",$Y1146="Férias / afastamento",$Y1146="Indeterminado (início da série)"),"",IF(OR($D1146="6x1",$D1146="FF 6x1"),IF(OR(WEEKDAY($F1146,2)=6,WEEKDAY($F1146,2)=7),"6x1 sáb/dom","6x1"),IF($D1146="5x2","5x2",IF($H1146="",IF($D1146="Folguista",$J1146,$E1146),IF(OR($H1146&gt;=Parâmetros!$E$18,$H1146&lt;Parâmetros!$E$19),"C",IF($H1146&lt;Parâmetros!$E$20,"A","B"))))))</f>
        <v/>
      </c>
      <c r="L1146" s="30">
        <f>SUMIFS(Dados!$E:$E,Dados!$A:$A,$A1146,Dados!$S:$S,$F1146)</f>
        <v>0</v>
      </c>
      <c r="M1146" s="30" t="str">
        <f>IFERROR(INDEX(Parâmetros!$E$6:$E$11,MATCH($K1146,Parâmetros!$A$6:$A$11,0)),"")</f>
        <v/>
      </c>
      <c r="N1146" s="33" t="str">
        <f t="shared" si="103"/>
        <v/>
      </c>
      <c r="O1146" s="33">
        <f>Parâmetros!$E$13</f>
        <v>0.8</v>
      </c>
      <c r="P1146" s="32" t="str">
        <f>IF(OR($M1146="",$F1146&gt;Parâmetros!$E$14),"Não","Sim")</f>
        <v>Não</v>
      </c>
      <c r="Q1146" s="32" t="str">
        <f t="shared" si="104"/>
        <v/>
      </c>
      <c r="R1146" s="32" t="str">
        <f t="shared" si="105"/>
        <v/>
      </c>
      <c r="S1146" s="30" t="str">
        <f t="shared" si="106"/>
        <v/>
      </c>
      <c r="T1146" s="32" t="str">
        <f>IF($Q1146&lt;&gt;"Sim","",IF($N1146&gt;Parâmetros!$E$15,"Sim","Não"))</f>
        <v/>
      </c>
      <c r="U1146" s="17" t="str">
        <f t="shared" si="107"/>
        <v>Folga</v>
      </c>
      <c r="V1146" s="17" t="str">
        <f>IF($AC1146&lt;&gt;"",IF($L1146&gt;0,"ATENÇÃO · apontou em dia de "&amp;LOWER($AC1146)&amp;" cadastrado","Exceção cadastrada · "&amp;$AC1146)&amp;IF($AD1146="",""," · "&amp;$AD1146),IF($E1146="Férias",IF($L1146&gt;0,"ATENÇÃO · apontou estando de férias no cadastro","Férias no cadastro"),IF($Y1146="Férias / afastamento","Afastamento · "&amp;($Z1146+$AA1146-1)&amp;" dias seguidos sem apontamento",IF($Y1146="Folga trabalhada","ATENÇÃO · apontou em dia de folga da escala 5x2",IF($Y1146="Folga",IF(AND($D1146="5x2",OR(WEEKDAY($F1146,2)=6,WEEKDAY($F1146,2)=7)),"Folga de fim de semana da escala 5x2",IF(AND(OR($D1146="6x1",$D1146="FF 6x1"),WEEKDAY($F1146,2)=6,FALSE()),"Folga de fim de semana · apontou no domingo anterior",IF(AND(OR($D1146="6x1",$D1146="FF 6x1"),WEEKDAY($F1146,2)=7,AND($A1146=$A1145,$L1145&gt;0)),"Folga de fim de semana · apontou no sábado",IF(AND(OR($D1146="6x1",$D1146="FF 6x1"),OR(WEEKDAY($F1146,2)=6,WEEKDAY($F1146,2)=7)),"Folga de fim de semana · sem apontamento no sábado nem no domingo","Folga prevista pelo ciclo")))),IF($Y1146="Indeterminado (início da série)","Sem histórico anterior — informe o dia do ciclo no Cadastro",IF($Y1146="Falta de registro",IF(OR(OR($D1146="6x1",$D1146="FF 6x1"),$D1146="5x2"),"FALTA DE REGISTRO · dia útil da escala "&amp;$E1146,"FALTA DE REGISTRO · dia "&amp;$W1146&amp;" de "&amp;IFERROR(INDEX(Parâmetros!$B$39:$B$48,MATCH($E1146,Parâmetros!$A$39:$A$48,0)),99)&amp;" do ciclo"),IF(OR($D1146="6x1",$D1146="FF 6x1"),IF(OR(AND(WEEKDAY($F1146,2)=6,AND($A1146=$A1147,$L1147&gt;0)),AND(WEEKDAY($F1146,2)=7,AND($A1146=$A1145,$L1145&gt;0))),"ATENÇÃO · apontou sábado e domingo no mesmo fim de semana",IF(OR(WEEKDAY($F1146,2)=6,WEEKDAY($F1146,2)=7),"Jornada de fim de semana do 6x1",IF(OR($H1146&gt;=Parâmetros!$E$20,$H1146&lt;Parâmetros!$E$19),"ATENÇÃO · 6x1 apontou fora do horário diurno","Jornada fixa do 6x1"))),IF($D1146="5x2","Jornada fixa do 5x2",IF($D1146="Folguista",IF($J1146=$K1146,"Evidência confirma sequência","DIVERGE · sequência "&amp;$J1146&amp;" × evidência "&amp;$K1146),IF($K1146=$E1146,"Evidência confirma cadastro","DIVERGE · cadastro "&amp;$E1146&amp;" × evidência "&amp;$K1146)))))))))))</f>
        <v>Folga prevista pelo ciclo</v>
      </c>
      <c r="W1146" s="34">
        <f>IF(OR(OR($D1146="6x1",$D1146="FF 6x1"),$D1146="5x2"),"",IF($AB1146&lt;&gt;$AB1145,IF(IFERROR(INDEX(Cadastro!$F$5:$F$243,$AB1146),"")="",IF($L1146&gt;0,1,0),IF(IFERROR(INDEX(Cadastro!$F$5:$F$243,$AB1146),"")&lt;=IFERROR(INDEX(Parâmetros!$B$39:$B$48,MATCH($E1146,Parâmetros!$A$39:$A$48,0)),99),IFERROR(INDEX(Cadastro!$F$5:$F$243,$AB1146),""),0)),IF($L1146&gt;0,IF(N($X1145)&gt;0,1,N($W1145)+1),IF(AND($L1146=0,OR(N($W1145)&gt;=IFERROR(INDEX(Parâmetros!$B$39:$B$48,MATCH($E1146,Parâmetros!$A$39:$A$48,0)),99),AND(N($X1145)&gt;0,N($X1145)&lt;IFERROR(INDEX(Parâmetros!$C$39:$C$48,MATCH($E1146,Parâmetros!$A$39:$A$48,0)),0)))),0,N($W1145)+1))))</f>
        <v>0</v>
      </c>
      <c r="X1146" s="34">
        <f>IF(OR(OR($D1146="6x1",$D1146="FF 6x1"),$D1146="5x2"),"",IF($AB1146&lt;&gt;$AB1145,IF(IFERROR(INDEX(Cadastro!$F$5:$F$243,$AB1146),"")="",0,IF(IFERROR(INDEX(Cadastro!$F$5:$F$243,$AB1146),"")&gt;IFERROR(INDEX(Parâmetros!$B$39:$B$48,MATCH($E1146,Parâmetros!$A$39:$A$48,0)),99),IFERROR(INDEX(Cadastro!$F$5:$F$243,$AB1146),"")-IFERROR(INDEX(Parâmetros!$B$39:$B$48,MATCH($E1146,Parâmetros!$A$39:$A$48,0)),99),0)),IF(AND($L1146=0,OR(N($W1145)&gt;=IFERROR(INDEX(Parâmetros!$B$39:$B$48,MATCH($E1146,Parâmetros!$A$39:$A$48,0)),99),AND(N($X1145)&gt;0,N($X1145)&lt;IFERROR(INDEX(Parâmetros!$C$39:$C$48,MATCH($E1146,Parâmetros!$A$39:$A$48,0)),0)))),N($X1145)+1,0)))</f>
        <v>1</v>
      </c>
      <c r="Y1146" t="str">
        <f>IF($AC1146&lt;&gt;"",IF($L1146&gt;0,$AC1146&amp;" · com apontamento",$AC1146),IF($E1146="Férias",IF($L1146&gt;0,"Férias · com apontamento","Férias (cadastro)"),IF(($Z1146+$AA1146-1)&gt;Parâmetros!$E$16,"Férias / afastamento",IF(AND($D1146="5x2",OR(WEEKDAY($F1146,2)=6,WEEKDAY($F1146,2)=7)),IF($L1146&gt;0,"Folga trabalhada","Folga"),IF($L1146&gt;0,"Trabalhado",IF(OR(OR($D1146="6x1",$D1146="FF 6x1"),$D1146="5x2"),IF(AND(OR($D1146="6x1",$D1146="FF 6x1"),OR(WEEKDAY($F1146,2)=6,WEEKDAY($F1146,2)=7)),"Folga","Falta de registro"),IF(AND($AB1146&lt;&gt;$AB1145,IFERROR(INDEX(Cadastro!$F$5:$F$243,$AB1146),"")=""),"Indeterminado (início da série)",IF($X1146&gt;0,"Folga","Falta de registro"))))))))</f>
        <v>Folga</v>
      </c>
      <c r="Z1146" s="34">
        <f>IF(OR($L1146&gt;0,$F1146&gt;Parâmetros!$E$14),0,IF($A1146&lt;&gt;$A1145,1,N($Z1145)+1))</f>
        <v>0</v>
      </c>
      <c r="AA1146" s="34">
        <f>IF(OR($L1146&gt;0,$F1146&gt;Parâmetros!$E$14),0,IF(OR($A1146&lt;&gt;$A1147,$F1147&gt;Parâmetros!$E$14),1,N($AA1147)+1))</f>
        <v>0</v>
      </c>
      <c r="AB1146" s="31">
        <f>IFERROR(MATCH($A1146&amp;"|"&amp;TEXT(_xlfn.MAXIFS(Cadastro!$E$5:$E$243,Cadastro!$A$5:$A$243,$A1146,Cadastro!$E$5:$E$243,"&lt;="&amp;$F1146),"yyyymmdd"),Cadastro!$I$5:$I$243,0),"")</f>
        <v>151</v>
      </c>
      <c r="AC1146" t="str">
        <f>IFERROR(_xlfn.SINGLE(INDEX(Exceções!$D$5:$D$203,MATCH($A1146&amp;"|"&amp;$F1146,Exceções!$F$5:$F$203,0))),"")</f>
        <v/>
      </c>
      <c r="AD1146" t="str">
        <f>IF($AC1146="","",IFERROR(_xlfn.SINGLE(INDEX(Exceções!$E$5:$E$203,MATCH($A1146&amp;"|"&amp;$F1146,Exceções!$F$5:$F$203,0))),""))</f>
        <v/>
      </c>
    </row>
    <row r="1147" spans="1:30" ht="15" hidden="1" customHeight="1" x14ac:dyDescent="0.25">
      <c r="A1147" s="31">
        <v>10495</v>
      </c>
      <c r="B1147" s="17" t="s">
        <v>31</v>
      </c>
      <c r="C1147" s="17" t="str">
        <f>IFERROR(INDEX(Cadastro!$C$5:$C$243,$AB1147),"NÃO INFORMADO")</f>
        <v>ELE</v>
      </c>
      <c r="D1147" s="17" t="str">
        <f>IFERROR(INDEX(Cadastro!$D$5:$D$243,$AB1147),"")</f>
        <v>B</v>
      </c>
      <c r="E1147" s="17" t="str">
        <f>IFERROR(INDEX(Cadastro!$G$5:$G$243,$AB1147),"")</f>
        <v>B</v>
      </c>
      <c r="F1147" s="29">
        <v>46325</v>
      </c>
      <c r="G1147" s="32" t="str">
        <f t="shared" si="102"/>
        <v>sex</v>
      </c>
      <c r="H1147" s="31" t="str">
        <f>IF($L1147=0,"",_xlfn.MINIFS(Dados!$Q:$Q,Dados!$A:$A,$A1147,Dados!$S:$S,$F1147))</f>
        <v/>
      </c>
      <c r="I1147" s="31" t="str">
        <f>IF($H1147="","",_xlfn.MAXIFS(Dados!$R:$R,Dados!$A:$A,$A1147,Dados!$S:$S,$F1147))</f>
        <v/>
      </c>
      <c r="J1147" s="32" t="str">
        <f>IF($D1147&lt;&gt;"Folguista","",IFERROR(INDEX(Parâmetros!$D$52:$G$52,1,MIN(4,MAX(1,$W1147))),""))</f>
        <v/>
      </c>
      <c r="K1147" s="32" t="str">
        <f>IF(OR($AC1147&lt;&gt;"",$Y1147="Folga",$Y1147="Folga trabalhada",$Y1147="Férias (cadastro)",$Y1147="Férias / afastamento",$Y1147="Indeterminado (início da série)"),"",IF(OR($D1147="6x1",$D1147="FF 6x1"),IF(OR(WEEKDAY($F1147,2)=6,WEEKDAY($F1147,2)=7),"6x1 sáb/dom","6x1"),IF($D1147="5x2","5x2",IF($H1147="",IF($D1147="Folguista",$J1147,$E1147),IF(OR($H1147&gt;=Parâmetros!$E$18,$H1147&lt;Parâmetros!$E$19),"C",IF($H1147&lt;Parâmetros!$E$20,"A","B"))))))</f>
        <v>B</v>
      </c>
      <c r="L1147" s="30">
        <f>SUMIFS(Dados!$E:$E,Dados!$A:$A,$A1147,Dados!$S:$S,$F1147)</f>
        <v>0</v>
      </c>
      <c r="M1147" s="30">
        <f>IFERROR(INDEX(Parâmetros!$E$6:$E$11,MATCH($K1147,Parâmetros!$A$6:$A$11,0)),"")</f>
        <v>7.67</v>
      </c>
      <c r="N1147" s="33">
        <f t="shared" si="103"/>
        <v>0</v>
      </c>
      <c r="O1147" s="33">
        <f>Parâmetros!$E$13</f>
        <v>0.8</v>
      </c>
      <c r="P1147" s="32" t="str">
        <f>IF(OR($M1147="",$F1147&gt;Parâmetros!$E$14),"Não","Sim")</f>
        <v>Não</v>
      </c>
      <c r="Q1147" s="32" t="str">
        <f t="shared" si="104"/>
        <v/>
      </c>
      <c r="R1147" s="32" t="str">
        <f t="shared" si="105"/>
        <v/>
      </c>
      <c r="S1147" s="30" t="str">
        <f t="shared" si="106"/>
        <v/>
      </c>
      <c r="T1147" s="32" t="str">
        <f>IF($Q1147&lt;&gt;"Sim","",IF($N1147&gt;Parâmetros!$E$15,"Sim","Não"))</f>
        <v/>
      </c>
      <c r="U1147" s="17" t="str">
        <f t="shared" si="107"/>
        <v>Fora da apuração</v>
      </c>
      <c r="V1147" s="17" t="str">
        <f>IF($AC1147&lt;&gt;"",IF($L1147&gt;0,"ATENÇÃO · apontou em dia de "&amp;LOWER($AC1147)&amp;" cadastrado","Exceção cadastrada · "&amp;$AC1147)&amp;IF($AD1147="",""," · "&amp;$AD1147),IF($E1147="Férias",IF($L1147&gt;0,"ATENÇÃO · apontou estando de férias no cadastro","Férias no cadastro"),IF($Y1147="Férias / afastamento","Afastamento · "&amp;($Z1147+$AA1147-1)&amp;" dias seguidos sem apontamento",IF($Y1147="Folga trabalhada","ATENÇÃO · apontou em dia de folga da escala 5x2",IF($Y1147="Folga",IF(AND($D1147="5x2",OR(WEEKDAY($F1147,2)=6,WEEKDAY($F1147,2)=7)),"Folga de fim de semana da escala 5x2",IF(AND(OR($D1147="6x1",$D1147="FF 6x1"),WEEKDAY($F1147,2)=6,FALSE()),"Folga de fim de semana · apontou no domingo anterior",IF(AND(OR($D1147="6x1",$D1147="FF 6x1"),WEEKDAY($F1147,2)=7,AND($A1147=$A1146,$L1146&gt;0)),"Folga de fim de semana · apontou no sábado",IF(AND(OR($D1147="6x1",$D1147="FF 6x1"),OR(WEEKDAY($F1147,2)=6,WEEKDAY($F1147,2)=7)),"Folga de fim de semana · sem apontamento no sábado nem no domingo","Folga prevista pelo ciclo")))),IF($Y1147="Indeterminado (início da série)","Sem histórico anterior — informe o dia do ciclo no Cadastro",IF($Y1147="Falta de registro",IF(OR(OR($D1147="6x1",$D1147="FF 6x1"),$D1147="5x2"),"FALTA DE REGISTRO · dia útil da escala "&amp;$E1147,"FALTA DE REGISTRO · dia "&amp;$W1147&amp;" de "&amp;IFERROR(INDEX(Parâmetros!$B$39:$B$48,MATCH($E1147,Parâmetros!$A$39:$A$48,0)),99)&amp;" do ciclo"),IF(OR($D1147="6x1",$D1147="FF 6x1"),IF(OR(AND(WEEKDAY($F1147,2)=6,AND($A1147=$A1148,$L1148&gt;0)),AND(WEEKDAY($F1147,2)=7,AND($A1147=$A1146,$L1146&gt;0))),"ATENÇÃO · apontou sábado e domingo no mesmo fim de semana",IF(OR(WEEKDAY($F1147,2)=6,WEEKDAY($F1147,2)=7),"Jornada de fim de semana do 6x1",IF(OR($H1147&gt;=Parâmetros!$E$20,$H1147&lt;Parâmetros!$E$19),"ATENÇÃO · 6x1 apontou fora do horário diurno","Jornada fixa do 6x1"))),IF($D1147="5x2","Jornada fixa do 5x2",IF($D1147="Folguista",IF($J1147=$K1147,"Evidência confirma sequência","DIVERGE · sequência "&amp;$J1147&amp;" × evidência "&amp;$K1147),IF($K1147=$E1147,"Evidência confirma cadastro","DIVERGE · cadastro "&amp;$E1147&amp;" × evidência "&amp;$K1147)))))))))))</f>
        <v>FALTA DE REGISTRO · dia 1 de 5 do ciclo</v>
      </c>
      <c r="W1147" s="34">
        <f>IF(OR(OR($D1147="6x1",$D1147="FF 6x1"),$D1147="5x2"),"",IF($AB1147&lt;&gt;$AB1146,IF(IFERROR(INDEX(Cadastro!$F$5:$F$243,$AB1147),"")="",IF($L1147&gt;0,1,0),IF(IFERROR(INDEX(Cadastro!$F$5:$F$243,$AB1147),"")&lt;=IFERROR(INDEX(Parâmetros!$B$39:$B$48,MATCH($E1147,Parâmetros!$A$39:$A$48,0)),99),IFERROR(INDEX(Cadastro!$F$5:$F$243,$AB1147),""),0)),IF($L1147&gt;0,IF(N($X1146)&gt;0,1,N($W1146)+1),IF(AND($L1147=0,OR(N($W1146)&gt;=IFERROR(INDEX(Parâmetros!$B$39:$B$48,MATCH($E1147,Parâmetros!$A$39:$A$48,0)),99),AND(N($X1146)&gt;0,N($X1146)&lt;IFERROR(INDEX(Parâmetros!$C$39:$C$48,MATCH($E1147,Parâmetros!$A$39:$A$48,0)),0)))),0,N($W1146)+1))))</f>
        <v>1</v>
      </c>
      <c r="X1147" s="34">
        <f>IF(OR(OR($D1147="6x1",$D1147="FF 6x1"),$D1147="5x2"),"",IF($AB1147&lt;&gt;$AB1146,IF(IFERROR(INDEX(Cadastro!$F$5:$F$243,$AB1147),"")="",0,IF(IFERROR(INDEX(Cadastro!$F$5:$F$243,$AB1147),"")&gt;IFERROR(INDEX(Parâmetros!$B$39:$B$48,MATCH($E1147,Parâmetros!$A$39:$A$48,0)),99),IFERROR(INDEX(Cadastro!$F$5:$F$243,$AB1147),"")-IFERROR(INDEX(Parâmetros!$B$39:$B$48,MATCH($E1147,Parâmetros!$A$39:$A$48,0)),99),0)),IF(AND($L1147=0,OR(N($W1146)&gt;=IFERROR(INDEX(Parâmetros!$B$39:$B$48,MATCH($E1147,Parâmetros!$A$39:$A$48,0)),99),AND(N($X1146)&gt;0,N($X1146)&lt;IFERROR(INDEX(Parâmetros!$C$39:$C$48,MATCH($E1147,Parâmetros!$A$39:$A$48,0)),0)))),N($X1146)+1,0)))</f>
        <v>0</v>
      </c>
      <c r="Y1147" t="str">
        <f>IF($AC1147&lt;&gt;"",IF($L1147&gt;0,$AC1147&amp;" · com apontamento",$AC1147),IF($E1147="Férias",IF($L1147&gt;0,"Férias · com apontamento","Férias (cadastro)"),IF(($Z1147+$AA1147-1)&gt;Parâmetros!$E$16,"Férias / afastamento",IF(AND($D1147="5x2",OR(WEEKDAY($F1147,2)=6,WEEKDAY($F1147,2)=7)),IF($L1147&gt;0,"Folga trabalhada","Folga"),IF($L1147&gt;0,"Trabalhado",IF(OR(OR($D1147="6x1",$D1147="FF 6x1"),$D1147="5x2"),IF(AND(OR($D1147="6x1",$D1147="FF 6x1"),OR(WEEKDAY($F1147,2)=6,WEEKDAY($F1147,2)=7)),"Folga","Falta de registro"),IF(AND($AB1147&lt;&gt;$AB1146,IFERROR(INDEX(Cadastro!$F$5:$F$243,$AB1147),"")=""),"Indeterminado (início da série)",IF($X1147&gt;0,"Folga","Falta de registro"))))))))</f>
        <v>Falta de registro</v>
      </c>
      <c r="Z1147" s="34">
        <f>IF(OR($L1147&gt;0,$F1147&gt;Parâmetros!$E$14),0,IF($A1147&lt;&gt;$A1146,1,N($Z1146)+1))</f>
        <v>0</v>
      </c>
      <c r="AA1147" s="34">
        <f>IF(OR($L1147&gt;0,$F1147&gt;Parâmetros!$E$14),0,IF(OR($A1147&lt;&gt;$A1148,$F1148&gt;Parâmetros!$E$14),1,N($AA1148)+1))</f>
        <v>0</v>
      </c>
      <c r="AB1147" s="31">
        <f>IFERROR(MATCH($A1147&amp;"|"&amp;TEXT(_xlfn.MAXIFS(Cadastro!$E$5:$E$243,Cadastro!$A$5:$A$243,$A1147,Cadastro!$E$5:$E$243,"&lt;="&amp;$F1147),"yyyymmdd"),Cadastro!$I$5:$I$243,0),"")</f>
        <v>151</v>
      </c>
      <c r="AC1147" t="str">
        <f>IFERROR(_xlfn.SINGLE(INDEX(Exceções!$D$5:$D$203,MATCH($A1147&amp;"|"&amp;$F1147,Exceções!$F$5:$F$203,0))),"")</f>
        <v/>
      </c>
      <c r="AD1147" t="str">
        <f>IF($AC1147="","",IFERROR(_xlfn.SINGLE(INDEX(Exceções!$E$5:$E$203,MATCH($A1147&amp;"|"&amp;$F1147,Exceções!$F$5:$F$203,0))),""))</f>
        <v/>
      </c>
    </row>
    <row r="1148" spans="1:30" ht="15" hidden="1" customHeight="1" x14ac:dyDescent="0.25">
      <c r="A1148" s="31">
        <v>10495</v>
      </c>
      <c r="B1148" s="17" t="s">
        <v>31</v>
      </c>
      <c r="C1148" s="17" t="str">
        <f>IFERROR(INDEX(Cadastro!$C$5:$C$243,$AB1148),"NÃO INFORMADO")</f>
        <v>ELE</v>
      </c>
      <c r="D1148" s="17" t="str">
        <f>IFERROR(INDEX(Cadastro!$D$5:$D$243,$AB1148),"")</f>
        <v>B</v>
      </c>
      <c r="E1148" s="17" t="str">
        <f>IFERROR(INDEX(Cadastro!$G$5:$G$243,$AB1148),"")</f>
        <v>B</v>
      </c>
      <c r="F1148" s="29">
        <v>46326</v>
      </c>
      <c r="G1148" s="32" t="str">
        <f t="shared" si="102"/>
        <v>sáb</v>
      </c>
      <c r="H1148" s="31" t="str">
        <f>IF($L1148=0,"",_xlfn.MINIFS(Dados!$Q:$Q,Dados!$A:$A,$A1148,Dados!$S:$S,$F1148))</f>
        <v/>
      </c>
      <c r="I1148" s="31" t="str">
        <f>IF($H1148="","",_xlfn.MAXIFS(Dados!$R:$R,Dados!$A:$A,$A1148,Dados!$S:$S,$F1148))</f>
        <v/>
      </c>
      <c r="J1148" s="32" t="str">
        <f>IF($D1148&lt;&gt;"Folguista","",IFERROR(INDEX(Parâmetros!$D$52:$G$52,1,MIN(4,MAX(1,$W1148))),""))</f>
        <v/>
      </c>
      <c r="K1148" s="32" t="str">
        <f>IF(OR($AC1148&lt;&gt;"",$Y1148="Folga",$Y1148="Folga trabalhada",$Y1148="Férias (cadastro)",$Y1148="Férias / afastamento",$Y1148="Indeterminado (início da série)"),"",IF(OR($D1148="6x1",$D1148="FF 6x1"),IF(OR(WEEKDAY($F1148,2)=6,WEEKDAY($F1148,2)=7),"6x1 sáb/dom","6x1"),IF($D1148="5x2","5x2",IF($H1148="",IF($D1148="Folguista",$J1148,$E1148),IF(OR($H1148&gt;=Parâmetros!$E$18,$H1148&lt;Parâmetros!$E$19),"C",IF($H1148&lt;Parâmetros!$E$20,"A","B"))))))</f>
        <v>B</v>
      </c>
      <c r="L1148" s="30">
        <f>SUMIFS(Dados!$E:$E,Dados!$A:$A,$A1148,Dados!$S:$S,$F1148)</f>
        <v>0</v>
      </c>
      <c r="M1148" s="30">
        <f>IFERROR(INDEX(Parâmetros!$E$6:$E$11,MATCH($K1148,Parâmetros!$A$6:$A$11,0)),"")</f>
        <v>7.67</v>
      </c>
      <c r="N1148" s="33">
        <f t="shared" si="103"/>
        <v>0</v>
      </c>
      <c r="O1148" s="33">
        <f>Parâmetros!$E$13</f>
        <v>0.8</v>
      </c>
      <c r="P1148" s="32" t="str">
        <f>IF(OR($M1148="",$F1148&gt;Parâmetros!$E$14),"Não","Sim")</f>
        <v>Não</v>
      </c>
      <c r="Q1148" s="32" t="str">
        <f t="shared" si="104"/>
        <v/>
      </c>
      <c r="R1148" s="32" t="str">
        <f t="shared" si="105"/>
        <v/>
      </c>
      <c r="S1148" s="30" t="str">
        <f t="shared" si="106"/>
        <v/>
      </c>
      <c r="T1148" s="32" t="str">
        <f>IF($Q1148&lt;&gt;"Sim","",IF($N1148&gt;Parâmetros!$E$15,"Sim","Não"))</f>
        <v/>
      </c>
      <c r="U1148" s="17" t="str">
        <f t="shared" si="107"/>
        <v>Fora da apuração</v>
      </c>
      <c r="V1148" s="17" t="str">
        <f>IF($AC1148&lt;&gt;"",IF($L1148&gt;0,"ATENÇÃO · apontou em dia de "&amp;LOWER($AC1148)&amp;" cadastrado","Exceção cadastrada · "&amp;$AC1148)&amp;IF($AD1148="",""," · "&amp;$AD1148),IF($E1148="Férias",IF($L1148&gt;0,"ATENÇÃO · apontou estando de férias no cadastro","Férias no cadastro"),IF($Y1148="Férias / afastamento","Afastamento · "&amp;($Z1148+$AA1148-1)&amp;" dias seguidos sem apontamento",IF($Y1148="Folga trabalhada","ATENÇÃO · apontou em dia de folga da escala 5x2",IF($Y1148="Folga",IF(AND($D1148="5x2",OR(WEEKDAY($F1148,2)=6,WEEKDAY($F1148,2)=7)),"Folga de fim de semana da escala 5x2",IF(AND(OR($D1148="6x1",$D1148="FF 6x1"),WEEKDAY($F1148,2)=6,FALSE()),"Folga de fim de semana · apontou no domingo anterior",IF(AND(OR($D1148="6x1",$D1148="FF 6x1"),WEEKDAY($F1148,2)=7,AND($A1148=$A1147,$L1147&gt;0)),"Folga de fim de semana · apontou no sábado",IF(AND(OR($D1148="6x1",$D1148="FF 6x1"),OR(WEEKDAY($F1148,2)=6,WEEKDAY($F1148,2)=7)),"Folga de fim de semana · sem apontamento no sábado nem no domingo","Folga prevista pelo ciclo")))),IF($Y1148="Indeterminado (início da série)","Sem histórico anterior — informe o dia do ciclo no Cadastro",IF($Y1148="Falta de registro",IF(OR(OR($D1148="6x1",$D1148="FF 6x1"),$D1148="5x2"),"FALTA DE REGISTRO · dia útil da escala "&amp;$E1148,"FALTA DE REGISTRO · dia "&amp;$W1148&amp;" de "&amp;IFERROR(INDEX(Parâmetros!$B$39:$B$48,MATCH($E1148,Parâmetros!$A$39:$A$48,0)),99)&amp;" do ciclo"),IF(OR($D1148="6x1",$D1148="FF 6x1"),IF(OR(AND(WEEKDAY($F1148,2)=6,AND($A1148=$A1149,$L1149&gt;0)),AND(WEEKDAY($F1148,2)=7,AND($A1148=$A1147,$L1147&gt;0))),"ATENÇÃO · apontou sábado e domingo no mesmo fim de semana",IF(OR(WEEKDAY($F1148,2)=6,WEEKDAY($F1148,2)=7),"Jornada de fim de semana do 6x1",IF(OR($H1148&gt;=Parâmetros!$E$20,$H1148&lt;Parâmetros!$E$19),"ATENÇÃO · 6x1 apontou fora do horário diurno","Jornada fixa do 6x1"))),IF($D1148="5x2","Jornada fixa do 5x2",IF($D1148="Folguista",IF($J1148=$K1148,"Evidência confirma sequência","DIVERGE · sequência "&amp;$J1148&amp;" × evidência "&amp;$K1148),IF($K1148=$E1148,"Evidência confirma cadastro","DIVERGE · cadastro "&amp;$E1148&amp;" × evidência "&amp;$K1148)))))))))))</f>
        <v>FALTA DE REGISTRO · dia 2 de 5 do ciclo</v>
      </c>
      <c r="W1148" s="34">
        <f>IF(OR(OR($D1148="6x1",$D1148="FF 6x1"),$D1148="5x2"),"",IF($AB1148&lt;&gt;$AB1147,IF(IFERROR(INDEX(Cadastro!$F$5:$F$243,$AB1148),"")="",IF($L1148&gt;0,1,0),IF(IFERROR(INDEX(Cadastro!$F$5:$F$243,$AB1148),"")&lt;=IFERROR(INDEX(Parâmetros!$B$39:$B$48,MATCH($E1148,Parâmetros!$A$39:$A$48,0)),99),IFERROR(INDEX(Cadastro!$F$5:$F$243,$AB1148),""),0)),IF($L1148&gt;0,IF(N($X1147)&gt;0,1,N($W1147)+1),IF(AND($L1148=0,OR(N($W1147)&gt;=IFERROR(INDEX(Parâmetros!$B$39:$B$48,MATCH($E1148,Parâmetros!$A$39:$A$48,0)),99),AND(N($X1147)&gt;0,N($X1147)&lt;IFERROR(INDEX(Parâmetros!$C$39:$C$48,MATCH($E1148,Parâmetros!$A$39:$A$48,0)),0)))),0,N($W1147)+1))))</f>
        <v>2</v>
      </c>
      <c r="X1148" s="34">
        <f>IF(OR(OR($D1148="6x1",$D1148="FF 6x1"),$D1148="5x2"),"",IF($AB1148&lt;&gt;$AB1147,IF(IFERROR(INDEX(Cadastro!$F$5:$F$243,$AB1148),"")="",0,IF(IFERROR(INDEX(Cadastro!$F$5:$F$243,$AB1148),"")&gt;IFERROR(INDEX(Parâmetros!$B$39:$B$48,MATCH($E1148,Parâmetros!$A$39:$A$48,0)),99),IFERROR(INDEX(Cadastro!$F$5:$F$243,$AB1148),"")-IFERROR(INDEX(Parâmetros!$B$39:$B$48,MATCH($E1148,Parâmetros!$A$39:$A$48,0)),99),0)),IF(AND($L1148=0,OR(N($W1147)&gt;=IFERROR(INDEX(Parâmetros!$B$39:$B$48,MATCH($E1148,Parâmetros!$A$39:$A$48,0)),99),AND(N($X1147)&gt;0,N($X1147)&lt;IFERROR(INDEX(Parâmetros!$C$39:$C$48,MATCH($E1148,Parâmetros!$A$39:$A$48,0)),0)))),N($X1147)+1,0)))</f>
        <v>0</v>
      </c>
      <c r="Y1148" t="str">
        <f>IF($AC1148&lt;&gt;"",IF($L1148&gt;0,$AC1148&amp;" · com apontamento",$AC1148),IF($E1148="Férias",IF($L1148&gt;0,"Férias · com apontamento","Férias (cadastro)"),IF(($Z1148+$AA1148-1)&gt;Parâmetros!$E$16,"Férias / afastamento",IF(AND($D1148="5x2",OR(WEEKDAY($F1148,2)=6,WEEKDAY($F1148,2)=7)),IF($L1148&gt;0,"Folga trabalhada","Folga"),IF($L1148&gt;0,"Trabalhado",IF(OR(OR($D1148="6x1",$D1148="FF 6x1"),$D1148="5x2"),IF(AND(OR($D1148="6x1",$D1148="FF 6x1"),OR(WEEKDAY($F1148,2)=6,WEEKDAY($F1148,2)=7)),"Folga","Falta de registro"),IF(AND($AB1148&lt;&gt;$AB1147,IFERROR(INDEX(Cadastro!$F$5:$F$243,$AB1148),"")=""),"Indeterminado (início da série)",IF($X1148&gt;0,"Folga","Falta de registro"))))))))</f>
        <v>Falta de registro</v>
      </c>
      <c r="Z1148" s="34">
        <f>IF(OR($L1148&gt;0,$F1148&gt;Parâmetros!$E$14),0,IF($A1148&lt;&gt;$A1147,1,N($Z1147)+1))</f>
        <v>0</v>
      </c>
      <c r="AA1148" s="34">
        <f>IF(OR($L1148&gt;0,$F1148&gt;Parâmetros!$E$14),0,IF(OR($A1148&lt;&gt;$A1149,$F1149&gt;Parâmetros!$E$14),1,N($AA1149)+1))</f>
        <v>0</v>
      </c>
      <c r="AB1148" s="31">
        <f>IFERROR(MATCH($A1148&amp;"|"&amp;TEXT(_xlfn.MAXIFS(Cadastro!$E$5:$E$243,Cadastro!$A$5:$A$243,$A1148,Cadastro!$E$5:$E$243,"&lt;="&amp;$F1148),"yyyymmdd"),Cadastro!$I$5:$I$243,0),"")</f>
        <v>151</v>
      </c>
      <c r="AC1148" t="str">
        <f>IFERROR(_xlfn.SINGLE(INDEX(Exceções!$D$5:$D$203,MATCH($A1148&amp;"|"&amp;$F1148,Exceções!$F$5:$F$203,0))),"")</f>
        <v/>
      </c>
      <c r="AD1148" t="str">
        <f>IF($AC1148="","",IFERROR(_xlfn.SINGLE(INDEX(Exceções!$E$5:$E$203,MATCH($A1148&amp;"|"&amp;$F1148,Exceções!$F$5:$F$203,0))),""))</f>
        <v/>
      </c>
    </row>
    <row r="1149" spans="1:30" ht="15" hidden="1" customHeight="1" x14ac:dyDescent="0.25">
      <c r="A1149" s="31">
        <v>10495</v>
      </c>
      <c r="B1149" s="17" t="s">
        <v>31</v>
      </c>
      <c r="C1149" s="17" t="str">
        <f>IFERROR(INDEX(Cadastro!$C$5:$C$243,$AB1149),"NÃO INFORMADO")</f>
        <v>ELE</v>
      </c>
      <c r="D1149" s="17" t="str">
        <f>IFERROR(INDEX(Cadastro!$D$5:$D$243,$AB1149),"")</f>
        <v>B</v>
      </c>
      <c r="E1149" s="17" t="str">
        <f>IFERROR(INDEX(Cadastro!$G$5:$G$243,$AB1149),"")</f>
        <v>B</v>
      </c>
      <c r="F1149" s="29">
        <v>46327</v>
      </c>
      <c r="G1149" s="32" t="str">
        <f t="shared" si="102"/>
        <v>dom</v>
      </c>
      <c r="H1149" s="31" t="str">
        <f>IF($L1149=0,"",_xlfn.MINIFS(Dados!$Q:$Q,Dados!$A:$A,$A1149,Dados!$S:$S,$F1149))</f>
        <v/>
      </c>
      <c r="I1149" s="31" t="str">
        <f>IF($H1149="","",_xlfn.MAXIFS(Dados!$R:$R,Dados!$A:$A,$A1149,Dados!$S:$S,$F1149))</f>
        <v/>
      </c>
      <c r="J1149" s="32" t="str">
        <f>IF($D1149&lt;&gt;"Folguista","",IFERROR(INDEX(Parâmetros!$D$52:$G$52,1,MIN(4,MAX(1,$W1149))),""))</f>
        <v/>
      </c>
      <c r="K1149" s="32" t="str">
        <f>IF(OR($AC1149&lt;&gt;"",$Y1149="Folga",$Y1149="Folga trabalhada",$Y1149="Férias (cadastro)",$Y1149="Férias / afastamento",$Y1149="Indeterminado (início da série)"),"",IF(OR($D1149="6x1",$D1149="FF 6x1"),IF(OR(WEEKDAY($F1149,2)=6,WEEKDAY($F1149,2)=7),"6x1 sáb/dom","6x1"),IF($D1149="5x2","5x2",IF($H1149="",IF($D1149="Folguista",$J1149,$E1149),IF(OR($H1149&gt;=Parâmetros!$E$18,$H1149&lt;Parâmetros!$E$19),"C",IF($H1149&lt;Parâmetros!$E$20,"A","B"))))))</f>
        <v>B</v>
      </c>
      <c r="L1149" s="30">
        <f>SUMIFS(Dados!$E:$E,Dados!$A:$A,$A1149,Dados!$S:$S,$F1149)</f>
        <v>0</v>
      </c>
      <c r="M1149" s="30">
        <f>IFERROR(INDEX(Parâmetros!$E$6:$E$11,MATCH($K1149,Parâmetros!$A$6:$A$11,0)),"")</f>
        <v>7.67</v>
      </c>
      <c r="N1149" s="33">
        <f t="shared" si="103"/>
        <v>0</v>
      </c>
      <c r="O1149" s="33">
        <f>Parâmetros!$E$13</f>
        <v>0.8</v>
      </c>
      <c r="P1149" s="32" t="str">
        <f>IF(OR($M1149="",$F1149&gt;Parâmetros!$E$14),"Não","Sim")</f>
        <v>Não</v>
      </c>
      <c r="Q1149" s="32" t="str">
        <f t="shared" si="104"/>
        <v/>
      </c>
      <c r="R1149" s="32" t="str">
        <f t="shared" si="105"/>
        <v/>
      </c>
      <c r="S1149" s="30" t="str">
        <f t="shared" si="106"/>
        <v/>
      </c>
      <c r="T1149" s="32" t="str">
        <f>IF($Q1149&lt;&gt;"Sim","",IF($N1149&gt;Parâmetros!$E$15,"Sim","Não"))</f>
        <v/>
      </c>
      <c r="U1149" s="17" t="str">
        <f t="shared" si="107"/>
        <v>Fora da apuração</v>
      </c>
      <c r="V1149" s="17" t="str">
        <f>IF($AC1149&lt;&gt;"",IF($L1149&gt;0,"ATENÇÃO · apontou em dia de "&amp;LOWER($AC1149)&amp;" cadastrado","Exceção cadastrada · "&amp;$AC1149)&amp;IF($AD1149="",""," · "&amp;$AD1149),IF($E1149="Férias",IF($L1149&gt;0,"ATENÇÃO · apontou estando de férias no cadastro","Férias no cadastro"),IF($Y1149="Férias / afastamento","Afastamento · "&amp;($Z1149+$AA1149-1)&amp;" dias seguidos sem apontamento",IF($Y1149="Folga trabalhada","ATENÇÃO · apontou em dia de folga da escala 5x2",IF($Y1149="Folga",IF(AND($D1149="5x2",OR(WEEKDAY($F1149,2)=6,WEEKDAY($F1149,2)=7)),"Folga de fim de semana da escala 5x2",IF(AND(OR($D1149="6x1",$D1149="FF 6x1"),WEEKDAY($F1149,2)=6,FALSE()),"Folga de fim de semana · apontou no domingo anterior",IF(AND(OR($D1149="6x1",$D1149="FF 6x1"),WEEKDAY($F1149,2)=7,AND($A1149=$A1148,$L1148&gt;0)),"Folga de fim de semana · apontou no sábado",IF(AND(OR($D1149="6x1",$D1149="FF 6x1"),OR(WEEKDAY($F1149,2)=6,WEEKDAY($F1149,2)=7)),"Folga de fim de semana · sem apontamento no sábado nem no domingo","Folga prevista pelo ciclo")))),IF($Y1149="Indeterminado (início da série)","Sem histórico anterior — informe o dia do ciclo no Cadastro",IF($Y1149="Falta de registro",IF(OR(OR($D1149="6x1",$D1149="FF 6x1"),$D1149="5x2"),"FALTA DE REGISTRO · dia útil da escala "&amp;$E1149,"FALTA DE REGISTRO · dia "&amp;$W1149&amp;" de "&amp;IFERROR(INDEX(Parâmetros!$B$39:$B$48,MATCH($E1149,Parâmetros!$A$39:$A$48,0)),99)&amp;" do ciclo"),IF(OR($D1149="6x1",$D1149="FF 6x1"),IF(OR(AND(WEEKDAY($F1149,2)=6,AND($A1149=$A1150,$L1150&gt;0)),AND(WEEKDAY($F1149,2)=7,AND($A1149=$A1148,$L1148&gt;0))),"ATENÇÃO · apontou sábado e domingo no mesmo fim de semana",IF(OR(WEEKDAY($F1149,2)=6,WEEKDAY($F1149,2)=7),"Jornada de fim de semana do 6x1",IF(OR($H1149&gt;=Parâmetros!$E$20,$H1149&lt;Parâmetros!$E$19),"ATENÇÃO · 6x1 apontou fora do horário diurno","Jornada fixa do 6x1"))),IF($D1149="5x2","Jornada fixa do 5x2",IF($D1149="Folguista",IF($J1149=$K1149,"Evidência confirma sequência","DIVERGE · sequência "&amp;$J1149&amp;" × evidência "&amp;$K1149),IF($K1149=$E1149,"Evidência confirma cadastro","DIVERGE · cadastro "&amp;$E1149&amp;" × evidência "&amp;$K1149)))))))))))</f>
        <v>FALTA DE REGISTRO · dia 3 de 5 do ciclo</v>
      </c>
      <c r="W1149" s="34">
        <f>IF(OR(OR($D1149="6x1",$D1149="FF 6x1"),$D1149="5x2"),"",IF($AB1149&lt;&gt;$AB1148,IF(IFERROR(INDEX(Cadastro!$F$5:$F$243,$AB1149),"")="",IF($L1149&gt;0,1,0),IF(IFERROR(INDEX(Cadastro!$F$5:$F$243,$AB1149),"")&lt;=IFERROR(INDEX(Parâmetros!$B$39:$B$48,MATCH($E1149,Parâmetros!$A$39:$A$48,0)),99),IFERROR(INDEX(Cadastro!$F$5:$F$243,$AB1149),""),0)),IF($L1149&gt;0,IF(N($X1148)&gt;0,1,N($W1148)+1),IF(AND($L1149=0,OR(N($W1148)&gt;=IFERROR(INDEX(Parâmetros!$B$39:$B$48,MATCH($E1149,Parâmetros!$A$39:$A$48,0)),99),AND(N($X1148)&gt;0,N($X1148)&lt;IFERROR(INDEX(Parâmetros!$C$39:$C$48,MATCH($E1149,Parâmetros!$A$39:$A$48,0)),0)))),0,N($W1148)+1))))</f>
        <v>3</v>
      </c>
      <c r="X1149" s="34">
        <f>IF(OR(OR($D1149="6x1",$D1149="FF 6x1"),$D1149="5x2"),"",IF($AB1149&lt;&gt;$AB1148,IF(IFERROR(INDEX(Cadastro!$F$5:$F$243,$AB1149),"")="",0,IF(IFERROR(INDEX(Cadastro!$F$5:$F$243,$AB1149),"")&gt;IFERROR(INDEX(Parâmetros!$B$39:$B$48,MATCH($E1149,Parâmetros!$A$39:$A$48,0)),99),IFERROR(INDEX(Cadastro!$F$5:$F$243,$AB1149),"")-IFERROR(INDEX(Parâmetros!$B$39:$B$48,MATCH($E1149,Parâmetros!$A$39:$A$48,0)),99),0)),IF(AND($L1149=0,OR(N($W1148)&gt;=IFERROR(INDEX(Parâmetros!$B$39:$B$48,MATCH($E1149,Parâmetros!$A$39:$A$48,0)),99),AND(N($X1148)&gt;0,N($X1148)&lt;IFERROR(INDEX(Parâmetros!$C$39:$C$48,MATCH($E1149,Parâmetros!$A$39:$A$48,0)),0)))),N($X1148)+1,0)))</f>
        <v>0</v>
      </c>
      <c r="Y1149" t="str">
        <f>IF($AC1149&lt;&gt;"",IF($L1149&gt;0,$AC1149&amp;" · com apontamento",$AC1149),IF($E1149="Férias",IF($L1149&gt;0,"Férias · com apontamento","Férias (cadastro)"),IF(($Z1149+$AA1149-1)&gt;Parâmetros!$E$16,"Férias / afastamento",IF(AND($D1149="5x2",OR(WEEKDAY($F1149,2)=6,WEEKDAY($F1149,2)=7)),IF($L1149&gt;0,"Folga trabalhada","Folga"),IF($L1149&gt;0,"Trabalhado",IF(OR(OR($D1149="6x1",$D1149="FF 6x1"),$D1149="5x2"),IF(AND(OR($D1149="6x1",$D1149="FF 6x1"),OR(WEEKDAY($F1149,2)=6,WEEKDAY($F1149,2)=7)),"Folga","Falta de registro"),IF(AND($AB1149&lt;&gt;$AB1148,IFERROR(INDEX(Cadastro!$F$5:$F$243,$AB1149),"")=""),"Indeterminado (início da série)",IF($X1149&gt;0,"Folga","Falta de registro"))))))))</f>
        <v>Falta de registro</v>
      </c>
      <c r="Z1149" s="34">
        <f>IF(OR($L1149&gt;0,$F1149&gt;Parâmetros!$E$14),0,IF($A1149&lt;&gt;$A1148,1,N($Z1148)+1))</f>
        <v>0</v>
      </c>
      <c r="AA1149" s="34">
        <f>IF(OR($L1149&gt;0,$F1149&gt;Parâmetros!$E$14),0,IF(OR($A1149&lt;&gt;$A1150,$F1150&gt;Parâmetros!$E$14),1,N($AA1150)+1))</f>
        <v>0</v>
      </c>
      <c r="AB1149" s="31">
        <f>IFERROR(MATCH($A1149&amp;"|"&amp;TEXT(_xlfn.MAXIFS(Cadastro!$E$5:$E$243,Cadastro!$A$5:$A$243,$A1149,Cadastro!$E$5:$E$243,"&lt;="&amp;$F1149),"yyyymmdd"),Cadastro!$I$5:$I$243,0),"")</f>
        <v>151</v>
      </c>
      <c r="AC1149" t="str">
        <f>IFERROR(_xlfn.SINGLE(INDEX(Exceções!$D$5:$D$203,MATCH($A1149&amp;"|"&amp;$F1149,Exceções!$F$5:$F$203,0))),"")</f>
        <v/>
      </c>
      <c r="AD1149" t="str">
        <f>IF($AC1149="","",IFERROR(_xlfn.SINGLE(INDEX(Exceções!$E$5:$E$203,MATCH($A1149&amp;"|"&amp;$F1149,Exceções!$F$5:$F$203,0))),""))</f>
        <v/>
      </c>
    </row>
    <row r="1150" spans="1:30" ht="15" hidden="1" customHeight="1" x14ac:dyDescent="0.25">
      <c r="A1150" s="31">
        <v>12291</v>
      </c>
      <c r="B1150" s="17" t="s">
        <v>22</v>
      </c>
      <c r="C1150" s="17" t="str">
        <f>IFERROR(INDEX(Cadastro!$C$5:$C$243,$AB1150),"NÃO INFORMADO")</f>
        <v>CAL</v>
      </c>
      <c r="D1150" s="17" t="str">
        <f>IFERROR(INDEX(Cadastro!$D$5:$D$243,$AB1150),"")</f>
        <v>6x1</v>
      </c>
      <c r="E1150" s="17" t="str">
        <f>IFERROR(INDEX(Cadastro!$G$5:$G$243,$AB1150),"")</f>
        <v>6x1</v>
      </c>
      <c r="F1150" s="29">
        <v>46300</v>
      </c>
      <c r="G1150" s="32" t="str">
        <f t="shared" si="102"/>
        <v>seg</v>
      </c>
      <c r="H1150" s="31">
        <f>IF($L1150=0,"",_xlfn.MINIFS(Dados!$Q:$Q,Dados!$A:$A,$A1150,Dados!$S:$S,$F1150))</f>
        <v>441</v>
      </c>
      <c r="I1150" s="31">
        <f>IF($H1150="","",_xlfn.MAXIFS(Dados!$R:$R,Dados!$A:$A,$A1150,Dados!$S:$S,$F1150))</f>
        <v>991</v>
      </c>
      <c r="J1150" s="32" t="str">
        <f>IF($D1150&lt;&gt;"Folguista","",IFERROR(INDEX(Parâmetros!$D$52:$G$52,1,MIN(4,MAX(1,$W1150))),""))</f>
        <v/>
      </c>
      <c r="K1150" s="32" t="str">
        <f>IF(OR($AC1150&lt;&gt;"",$Y1150="Folga",$Y1150="Folga trabalhada",$Y1150="Férias (cadastro)",$Y1150="Férias / afastamento",$Y1150="Indeterminado (início da série)"),"",IF(OR($D1150="6x1",$D1150="FF 6x1"),IF(OR(WEEKDAY($F1150,2)=6,WEEKDAY($F1150,2)=7),"6x1 sáb/dom","6x1"),IF($D1150="5x2","5x2",IF($H1150="",IF($D1150="Folguista",$J1150,$E1150),IF(OR($H1150&gt;=Parâmetros!$E$18,$H1150&lt;Parâmetros!$E$19),"C",IF($H1150&lt;Parâmetros!$E$20,"A","B"))))))</f>
        <v>6x1</v>
      </c>
      <c r="L1150" s="30">
        <f>SUMIFS(Dados!$E:$E,Dados!$A:$A,$A1150,Dados!$S:$S,$F1150)</f>
        <v>7.82</v>
      </c>
      <c r="M1150" s="30">
        <f>IFERROR(INDEX(Parâmetros!$E$6:$E$11,MATCH($K1150,Parâmetros!$A$6:$A$11,0)),"")</f>
        <v>8.8000000000000007</v>
      </c>
      <c r="N1150" s="33">
        <f t="shared" si="103"/>
        <v>0.88863636363636356</v>
      </c>
      <c r="O1150" s="33">
        <f>Parâmetros!$E$13</f>
        <v>0.8</v>
      </c>
      <c r="P1150" s="32" t="str">
        <f>IF(OR($M1150="",$F1150&gt;Parâmetros!$E$14),"Não","Sim")</f>
        <v>Sim</v>
      </c>
      <c r="Q1150" s="32" t="str">
        <f t="shared" si="104"/>
        <v>Sim</v>
      </c>
      <c r="R1150" s="32" t="str">
        <f t="shared" si="105"/>
        <v>Sim</v>
      </c>
      <c r="S1150" s="30">
        <f t="shared" si="106"/>
        <v>0</v>
      </c>
      <c r="T1150" s="32" t="str">
        <f>IF($Q1150&lt;&gt;"Sim","",IF($N1150&gt;Parâmetros!$E$15,"Sim","Não"))</f>
        <v>Não</v>
      </c>
      <c r="U1150" s="17" t="str">
        <f t="shared" si="107"/>
        <v>Na meta</v>
      </c>
      <c r="V1150" s="17" t="str">
        <f>IF($AC1150&lt;&gt;"",IF($L1150&gt;0,"ATENÇÃO · apontou em dia de "&amp;LOWER($AC1150)&amp;" cadastrado","Exceção cadastrada · "&amp;$AC1150)&amp;IF($AD1150="",""," · "&amp;$AD1150),IF($E1150="Férias",IF($L1150&gt;0,"ATENÇÃO · apontou estando de férias no cadastro","Férias no cadastro"),IF($Y1150="Férias / afastamento","Afastamento · "&amp;($Z1150+$AA1150-1)&amp;" dias seguidos sem apontamento",IF($Y1150="Folga trabalhada","ATENÇÃO · apontou em dia de folga da escala 5x2",IF($Y1150="Folga",IF(AND($D1150="5x2",OR(WEEKDAY($F1150,2)=6,WEEKDAY($F1150,2)=7)),"Folga de fim de semana da escala 5x2",IF(AND(OR($D1150="6x1",$D1150="FF 6x1"),WEEKDAY($F1150,2)=6,FALSE()),"Folga de fim de semana · apontou no domingo anterior",IF(AND(OR($D1150="6x1",$D1150="FF 6x1"),WEEKDAY($F1150,2)=7,AND($A1150=$A1149,$L1149&gt;0)),"Folga de fim de semana · apontou no sábado",IF(AND(OR($D1150="6x1",$D1150="FF 6x1"),OR(WEEKDAY($F1150,2)=6,WEEKDAY($F1150,2)=7)),"Folga de fim de semana · sem apontamento no sábado nem no domingo","Folga prevista pelo ciclo")))),IF($Y1150="Indeterminado (início da série)","Sem histórico anterior — informe o dia do ciclo no Cadastro",IF($Y1150="Falta de registro",IF(OR(OR($D1150="6x1",$D1150="FF 6x1"),$D1150="5x2"),"FALTA DE REGISTRO · dia útil da escala "&amp;$E1150,"FALTA DE REGISTRO · dia "&amp;$W1150&amp;" de "&amp;IFERROR(INDEX(Parâmetros!$B$39:$B$48,MATCH($E1150,Parâmetros!$A$39:$A$48,0)),99)&amp;" do ciclo"),IF(OR($D1150="6x1",$D1150="FF 6x1"),IF(OR(AND(WEEKDAY($F1150,2)=6,AND($A1150=$A1151,$L1151&gt;0)),AND(WEEKDAY($F1150,2)=7,AND($A1150=$A1149,$L1149&gt;0))),"ATENÇÃO · apontou sábado e domingo no mesmo fim de semana",IF(OR(WEEKDAY($F1150,2)=6,WEEKDAY($F1150,2)=7),"Jornada de fim de semana do 6x1",IF(OR($H1150&gt;=Parâmetros!$E$20,$H1150&lt;Parâmetros!$E$19),"ATENÇÃO · 6x1 apontou fora do horário diurno","Jornada fixa do 6x1"))),IF($D1150="5x2","Jornada fixa do 5x2",IF($D1150="Folguista",IF($J1150=$K1150,"Evidência confirma sequência","DIVERGE · sequência "&amp;$J1150&amp;" × evidência "&amp;$K1150),IF($K1150=$E1150,"Evidência confirma cadastro","DIVERGE · cadastro "&amp;$E1150&amp;" × evidência "&amp;$K1150)))))))))))</f>
        <v>Jornada fixa do 6x1</v>
      </c>
      <c r="W1150" s="34" t="str">
        <f>IF(OR(OR($D1150="6x1",$D1150="FF 6x1"),$D1150="5x2"),"",IF($AB1150&lt;&gt;$AB1149,IF(IFERROR(INDEX(Cadastro!$F$5:$F$243,$AB1150),"")="",IF($L1150&gt;0,1,0),IF(IFERROR(INDEX(Cadastro!$F$5:$F$243,$AB1150),"")&lt;=IFERROR(INDEX(Parâmetros!$B$39:$B$48,MATCH($E1150,Parâmetros!$A$39:$A$48,0)),99),IFERROR(INDEX(Cadastro!$F$5:$F$243,$AB1150),""),0)),IF($L1150&gt;0,IF(N($X1149)&gt;0,1,N($W1149)+1),IF(AND($L1150=0,OR(N($W1149)&gt;=IFERROR(INDEX(Parâmetros!$B$39:$B$48,MATCH($E1150,Parâmetros!$A$39:$A$48,0)),99),AND(N($X1149)&gt;0,N($X1149)&lt;IFERROR(INDEX(Parâmetros!$C$39:$C$48,MATCH($E1150,Parâmetros!$A$39:$A$48,0)),0)))),0,N($W1149)+1))))</f>
        <v/>
      </c>
      <c r="X1150" s="34" t="str">
        <f>IF(OR(OR($D1150="6x1",$D1150="FF 6x1"),$D1150="5x2"),"",IF($AB1150&lt;&gt;$AB1149,IF(IFERROR(INDEX(Cadastro!$F$5:$F$243,$AB1150),"")="",0,IF(IFERROR(INDEX(Cadastro!$F$5:$F$243,$AB1150),"")&gt;IFERROR(INDEX(Parâmetros!$B$39:$B$48,MATCH($E1150,Parâmetros!$A$39:$A$48,0)),99),IFERROR(INDEX(Cadastro!$F$5:$F$243,$AB1150),"")-IFERROR(INDEX(Parâmetros!$B$39:$B$48,MATCH($E1150,Parâmetros!$A$39:$A$48,0)),99),0)),IF(AND($L1150=0,OR(N($W1149)&gt;=IFERROR(INDEX(Parâmetros!$B$39:$B$48,MATCH($E1150,Parâmetros!$A$39:$A$48,0)),99),AND(N($X1149)&gt;0,N($X1149)&lt;IFERROR(INDEX(Parâmetros!$C$39:$C$48,MATCH($E1150,Parâmetros!$A$39:$A$48,0)),0)))),N($X1149)+1,0)))</f>
        <v/>
      </c>
      <c r="Y1150" t="str">
        <f>IF($AC1150&lt;&gt;"",IF($L1150&gt;0,$AC1150&amp;" · com apontamento",$AC1150),IF($E1150="Férias",IF($L1150&gt;0,"Férias · com apontamento","Férias (cadastro)"),IF(($Z1150+$AA1150-1)&gt;Parâmetros!$E$16,"Férias / afastamento",IF(AND($D1150="5x2",OR(WEEKDAY($F1150,2)=6,WEEKDAY($F1150,2)=7)),IF($L1150&gt;0,"Folga trabalhada","Folga"),IF($L1150&gt;0,"Trabalhado",IF(OR(OR($D1150="6x1",$D1150="FF 6x1"),$D1150="5x2"),IF(AND(OR($D1150="6x1",$D1150="FF 6x1"),OR(WEEKDAY($F1150,2)=6,WEEKDAY($F1150,2)=7)),"Folga","Falta de registro"),IF(AND($AB1150&lt;&gt;$AB1149,IFERROR(INDEX(Cadastro!$F$5:$F$243,$AB1150),"")=""),"Indeterminado (início da série)",IF($X1150&gt;0,"Folga","Falta de registro"))))))))</f>
        <v>Trabalhado</v>
      </c>
      <c r="Z1150" s="34">
        <f>IF(OR($L1150&gt;0,$F1150&gt;Parâmetros!$E$14),0,IF($A1150&lt;&gt;$A1149,1,N($Z1149)+1))</f>
        <v>0</v>
      </c>
      <c r="AA1150" s="34">
        <f>IF(OR($L1150&gt;0,$F1150&gt;Parâmetros!$E$14),0,IF(OR($A1150&lt;&gt;$A1151,$F1151&gt;Parâmetros!$E$14),1,N($AA1151)+1))</f>
        <v>0</v>
      </c>
      <c r="AB1150" s="31">
        <f>IFERROR(MATCH($A1150&amp;"|"&amp;TEXT(_xlfn.MAXIFS(Cadastro!$E$5:$E$243,Cadastro!$A$5:$A$243,$A1150,Cadastro!$E$5:$E$243,"&lt;="&amp;$F1150),"yyyymmdd"),Cadastro!$I$5:$I$243,0),"")</f>
        <v>152</v>
      </c>
      <c r="AC1150" t="str">
        <f>IFERROR(_xlfn.SINGLE(INDEX(Exceções!$D$5:$D$203,MATCH($A1150&amp;"|"&amp;$F1150,Exceções!$F$5:$F$203,0))),"")</f>
        <v/>
      </c>
      <c r="AD1150" t="str">
        <f>IF($AC1150="","",IFERROR(_xlfn.SINGLE(INDEX(Exceções!$E$5:$E$203,MATCH($A1150&amp;"|"&amp;$F1150,Exceções!$F$5:$F$203,0))),""))</f>
        <v/>
      </c>
    </row>
    <row r="1151" spans="1:30" ht="15" hidden="1" customHeight="1" x14ac:dyDescent="0.25">
      <c r="A1151" s="31">
        <v>12291</v>
      </c>
      <c r="B1151" s="17" t="s">
        <v>22</v>
      </c>
      <c r="C1151" s="17" t="str">
        <f>IFERROR(INDEX(Cadastro!$C$5:$C$243,$AB1151),"NÃO INFORMADO")</f>
        <v>CAL</v>
      </c>
      <c r="D1151" s="17" t="str">
        <f>IFERROR(INDEX(Cadastro!$D$5:$D$243,$AB1151),"")</f>
        <v>6x1</v>
      </c>
      <c r="E1151" s="17" t="str">
        <f>IFERROR(INDEX(Cadastro!$G$5:$G$243,$AB1151),"")</f>
        <v>6x1</v>
      </c>
      <c r="F1151" s="29">
        <v>46301</v>
      </c>
      <c r="G1151" s="32" t="str">
        <f t="shared" si="102"/>
        <v>ter</v>
      </c>
      <c r="H1151" s="31">
        <f>IF($L1151=0,"",_xlfn.MINIFS(Dados!$Q:$Q,Dados!$A:$A,$A1151,Dados!$S:$S,$F1151))</f>
        <v>440</v>
      </c>
      <c r="I1151" s="31">
        <f>IF($H1151="","",_xlfn.MAXIFS(Dados!$R:$R,Dados!$A:$A,$A1151,Dados!$S:$S,$F1151))</f>
        <v>993</v>
      </c>
      <c r="J1151" s="32" t="str">
        <f>IF($D1151&lt;&gt;"Folguista","",IFERROR(INDEX(Parâmetros!$D$52:$G$52,1,MIN(4,MAX(1,$W1151))),""))</f>
        <v/>
      </c>
      <c r="K1151" s="32" t="str">
        <f>IF(OR($AC1151&lt;&gt;"",$Y1151="Folga",$Y1151="Folga trabalhada",$Y1151="Férias (cadastro)",$Y1151="Férias / afastamento",$Y1151="Indeterminado (início da série)"),"",IF(OR($D1151="6x1",$D1151="FF 6x1"),IF(OR(WEEKDAY($F1151,2)=6,WEEKDAY($F1151,2)=7),"6x1 sáb/dom","6x1"),IF($D1151="5x2","5x2",IF($H1151="",IF($D1151="Folguista",$J1151,$E1151),IF(OR($H1151&gt;=Parâmetros!$E$18,$H1151&lt;Parâmetros!$E$19),"C",IF($H1151&lt;Parâmetros!$E$20,"A","B"))))))</f>
        <v>6x1</v>
      </c>
      <c r="L1151" s="30">
        <f>SUMIFS(Dados!$E:$E,Dados!$A:$A,$A1151,Dados!$S:$S,$F1151)</f>
        <v>7.9599999999999991</v>
      </c>
      <c r="M1151" s="30">
        <f>IFERROR(INDEX(Parâmetros!$E$6:$E$11,MATCH($K1151,Parâmetros!$A$6:$A$11,0)),"")</f>
        <v>8.8000000000000007</v>
      </c>
      <c r="N1151" s="33">
        <f t="shared" si="103"/>
        <v>0.90454545454545432</v>
      </c>
      <c r="O1151" s="33">
        <f>Parâmetros!$E$13</f>
        <v>0.8</v>
      </c>
      <c r="P1151" s="32" t="str">
        <f>IF(OR($M1151="",$F1151&gt;Parâmetros!$E$14),"Não","Sim")</f>
        <v>Sim</v>
      </c>
      <c r="Q1151" s="32" t="str">
        <f t="shared" si="104"/>
        <v>Sim</v>
      </c>
      <c r="R1151" s="32" t="str">
        <f t="shared" si="105"/>
        <v>Sim</v>
      </c>
      <c r="S1151" s="30">
        <f t="shared" si="106"/>
        <v>0</v>
      </c>
      <c r="T1151" s="32" t="str">
        <f>IF($Q1151&lt;&gt;"Sim","",IF($N1151&gt;Parâmetros!$E$15,"Sim","Não"))</f>
        <v>Não</v>
      </c>
      <c r="U1151" s="17" t="str">
        <f t="shared" si="107"/>
        <v>Na meta</v>
      </c>
      <c r="V1151" s="17" t="str">
        <f>IF($AC1151&lt;&gt;"",IF($L1151&gt;0,"ATENÇÃO · apontou em dia de "&amp;LOWER($AC1151)&amp;" cadastrado","Exceção cadastrada · "&amp;$AC1151)&amp;IF($AD1151="",""," · "&amp;$AD1151),IF($E1151="Férias",IF($L1151&gt;0,"ATENÇÃO · apontou estando de férias no cadastro","Férias no cadastro"),IF($Y1151="Férias / afastamento","Afastamento · "&amp;($Z1151+$AA1151-1)&amp;" dias seguidos sem apontamento",IF($Y1151="Folga trabalhada","ATENÇÃO · apontou em dia de folga da escala 5x2",IF($Y1151="Folga",IF(AND($D1151="5x2",OR(WEEKDAY($F1151,2)=6,WEEKDAY($F1151,2)=7)),"Folga de fim de semana da escala 5x2",IF(AND(OR($D1151="6x1",$D1151="FF 6x1"),WEEKDAY($F1151,2)=6,FALSE()),"Folga de fim de semana · apontou no domingo anterior",IF(AND(OR($D1151="6x1",$D1151="FF 6x1"),WEEKDAY($F1151,2)=7,AND($A1151=$A1150,$L1150&gt;0)),"Folga de fim de semana · apontou no sábado",IF(AND(OR($D1151="6x1",$D1151="FF 6x1"),OR(WEEKDAY($F1151,2)=6,WEEKDAY($F1151,2)=7)),"Folga de fim de semana · sem apontamento no sábado nem no domingo","Folga prevista pelo ciclo")))),IF($Y1151="Indeterminado (início da série)","Sem histórico anterior — informe o dia do ciclo no Cadastro",IF($Y1151="Falta de registro",IF(OR(OR($D1151="6x1",$D1151="FF 6x1"),$D1151="5x2"),"FALTA DE REGISTRO · dia útil da escala "&amp;$E1151,"FALTA DE REGISTRO · dia "&amp;$W1151&amp;" de "&amp;IFERROR(INDEX(Parâmetros!$B$39:$B$48,MATCH($E1151,Parâmetros!$A$39:$A$48,0)),99)&amp;" do ciclo"),IF(OR($D1151="6x1",$D1151="FF 6x1"),IF(OR(AND(WEEKDAY($F1151,2)=6,AND($A1151=$A1152,$L1152&gt;0)),AND(WEEKDAY($F1151,2)=7,AND($A1151=$A1150,$L1150&gt;0))),"ATENÇÃO · apontou sábado e domingo no mesmo fim de semana",IF(OR(WEEKDAY($F1151,2)=6,WEEKDAY($F1151,2)=7),"Jornada de fim de semana do 6x1",IF(OR($H1151&gt;=Parâmetros!$E$20,$H1151&lt;Parâmetros!$E$19),"ATENÇÃO · 6x1 apontou fora do horário diurno","Jornada fixa do 6x1"))),IF($D1151="5x2","Jornada fixa do 5x2",IF($D1151="Folguista",IF($J1151=$K1151,"Evidência confirma sequência","DIVERGE · sequência "&amp;$J1151&amp;" × evidência "&amp;$K1151),IF($K1151=$E1151,"Evidência confirma cadastro","DIVERGE · cadastro "&amp;$E1151&amp;" × evidência "&amp;$K1151)))))))))))</f>
        <v>Jornada fixa do 6x1</v>
      </c>
      <c r="W1151" s="34" t="str">
        <f>IF(OR(OR($D1151="6x1",$D1151="FF 6x1"),$D1151="5x2"),"",IF($AB1151&lt;&gt;$AB1150,IF(IFERROR(INDEX(Cadastro!$F$5:$F$243,$AB1151),"")="",IF($L1151&gt;0,1,0),IF(IFERROR(INDEX(Cadastro!$F$5:$F$243,$AB1151),"")&lt;=IFERROR(INDEX(Parâmetros!$B$39:$B$48,MATCH($E1151,Parâmetros!$A$39:$A$48,0)),99),IFERROR(INDEX(Cadastro!$F$5:$F$243,$AB1151),""),0)),IF($L1151&gt;0,IF(N($X1150)&gt;0,1,N($W1150)+1),IF(AND($L1151=0,OR(N($W1150)&gt;=IFERROR(INDEX(Parâmetros!$B$39:$B$48,MATCH($E1151,Parâmetros!$A$39:$A$48,0)),99),AND(N($X1150)&gt;0,N($X1150)&lt;IFERROR(INDEX(Parâmetros!$C$39:$C$48,MATCH($E1151,Parâmetros!$A$39:$A$48,0)),0)))),0,N($W1150)+1))))</f>
        <v/>
      </c>
      <c r="X1151" s="34" t="str">
        <f>IF(OR(OR($D1151="6x1",$D1151="FF 6x1"),$D1151="5x2"),"",IF($AB1151&lt;&gt;$AB1150,IF(IFERROR(INDEX(Cadastro!$F$5:$F$243,$AB1151),"")="",0,IF(IFERROR(INDEX(Cadastro!$F$5:$F$243,$AB1151),"")&gt;IFERROR(INDEX(Parâmetros!$B$39:$B$48,MATCH($E1151,Parâmetros!$A$39:$A$48,0)),99),IFERROR(INDEX(Cadastro!$F$5:$F$243,$AB1151),"")-IFERROR(INDEX(Parâmetros!$B$39:$B$48,MATCH($E1151,Parâmetros!$A$39:$A$48,0)),99),0)),IF(AND($L1151=0,OR(N($W1150)&gt;=IFERROR(INDEX(Parâmetros!$B$39:$B$48,MATCH($E1151,Parâmetros!$A$39:$A$48,0)),99),AND(N($X1150)&gt;0,N($X1150)&lt;IFERROR(INDEX(Parâmetros!$C$39:$C$48,MATCH($E1151,Parâmetros!$A$39:$A$48,0)),0)))),N($X1150)+1,0)))</f>
        <v/>
      </c>
      <c r="Y1151" t="str">
        <f>IF($AC1151&lt;&gt;"",IF($L1151&gt;0,$AC1151&amp;" · com apontamento",$AC1151),IF($E1151="Férias",IF($L1151&gt;0,"Férias · com apontamento","Férias (cadastro)"),IF(($Z1151+$AA1151-1)&gt;Parâmetros!$E$16,"Férias / afastamento",IF(AND($D1151="5x2",OR(WEEKDAY($F1151,2)=6,WEEKDAY($F1151,2)=7)),IF($L1151&gt;0,"Folga trabalhada","Folga"),IF($L1151&gt;0,"Trabalhado",IF(OR(OR($D1151="6x1",$D1151="FF 6x1"),$D1151="5x2"),IF(AND(OR($D1151="6x1",$D1151="FF 6x1"),OR(WEEKDAY($F1151,2)=6,WEEKDAY($F1151,2)=7)),"Folga","Falta de registro"),IF(AND($AB1151&lt;&gt;$AB1150,IFERROR(INDEX(Cadastro!$F$5:$F$243,$AB1151),"")=""),"Indeterminado (início da série)",IF($X1151&gt;0,"Folga","Falta de registro"))))))))</f>
        <v>Trabalhado</v>
      </c>
      <c r="Z1151" s="34">
        <f>IF(OR($L1151&gt;0,$F1151&gt;Parâmetros!$E$14),0,IF($A1151&lt;&gt;$A1150,1,N($Z1150)+1))</f>
        <v>0</v>
      </c>
      <c r="AA1151" s="34">
        <f>IF(OR($L1151&gt;0,$F1151&gt;Parâmetros!$E$14),0,IF(OR($A1151&lt;&gt;$A1152,$F1152&gt;Parâmetros!$E$14),1,N($AA1152)+1))</f>
        <v>0</v>
      </c>
      <c r="AB1151" s="31">
        <f>IFERROR(MATCH($A1151&amp;"|"&amp;TEXT(_xlfn.MAXIFS(Cadastro!$E$5:$E$243,Cadastro!$A$5:$A$243,$A1151,Cadastro!$E$5:$E$243,"&lt;="&amp;$F1151),"yyyymmdd"),Cadastro!$I$5:$I$243,0),"")</f>
        <v>152</v>
      </c>
      <c r="AC1151" t="str">
        <f>IFERROR(_xlfn.SINGLE(INDEX(Exceções!$D$5:$D$203,MATCH($A1151&amp;"|"&amp;$F1151,Exceções!$F$5:$F$203,0))),"")</f>
        <v/>
      </c>
      <c r="AD1151" t="str">
        <f>IF($AC1151="","",IFERROR(_xlfn.SINGLE(INDEX(Exceções!$E$5:$E$203,MATCH($A1151&amp;"|"&amp;$F1151,Exceções!$F$5:$F$203,0))),""))</f>
        <v/>
      </c>
    </row>
    <row r="1152" spans="1:30" ht="15" hidden="1" customHeight="1" x14ac:dyDescent="0.25">
      <c r="A1152" s="31">
        <v>12291</v>
      </c>
      <c r="B1152" s="17" t="s">
        <v>22</v>
      </c>
      <c r="C1152" s="17" t="str">
        <f>IFERROR(INDEX(Cadastro!$C$5:$C$243,$AB1152),"NÃO INFORMADO")</f>
        <v>CAL</v>
      </c>
      <c r="D1152" s="17" t="str">
        <f>IFERROR(INDEX(Cadastro!$D$5:$D$243,$AB1152),"")</f>
        <v>6x1</v>
      </c>
      <c r="E1152" s="17" t="str">
        <f>IFERROR(INDEX(Cadastro!$G$5:$G$243,$AB1152),"")</f>
        <v>6x1</v>
      </c>
      <c r="F1152" s="29">
        <v>46302</v>
      </c>
      <c r="G1152" s="32" t="str">
        <f t="shared" si="102"/>
        <v>qua</v>
      </c>
      <c r="H1152" s="31">
        <f>IF($L1152=0,"",_xlfn.MINIFS(Dados!$Q:$Q,Dados!$A:$A,$A1152,Dados!$S:$S,$F1152))</f>
        <v>443</v>
      </c>
      <c r="I1152" s="31">
        <f>IF($H1152="","",_xlfn.MAXIFS(Dados!$R:$R,Dados!$A:$A,$A1152,Dados!$S:$S,$F1152))</f>
        <v>995</v>
      </c>
      <c r="J1152" s="32" t="str">
        <f>IF($D1152&lt;&gt;"Folguista","",IFERROR(INDEX(Parâmetros!$D$52:$G$52,1,MIN(4,MAX(1,$W1152))),""))</f>
        <v/>
      </c>
      <c r="K1152" s="32" t="str">
        <f>IF(OR($AC1152&lt;&gt;"",$Y1152="Folga",$Y1152="Folga trabalhada",$Y1152="Férias (cadastro)",$Y1152="Férias / afastamento",$Y1152="Indeterminado (início da série)"),"",IF(OR($D1152="6x1",$D1152="FF 6x1"),IF(OR(WEEKDAY($F1152,2)=6,WEEKDAY($F1152,2)=7),"6x1 sáb/dom","6x1"),IF($D1152="5x2","5x2",IF($H1152="",IF($D1152="Folguista",$J1152,$E1152),IF(OR($H1152&gt;=Parâmetros!$E$18,$H1152&lt;Parâmetros!$E$19),"C",IF($H1152&lt;Parâmetros!$E$20,"A","B"))))))</f>
        <v>6x1</v>
      </c>
      <c r="L1152" s="30">
        <f>SUMIFS(Dados!$E:$E,Dados!$A:$A,$A1152,Dados!$S:$S,$F1152)</f>
        <v>7.94</v>
      </c>
      <c r="M1152" s="30">
        <f>IFERROR(INDEX(Parâmetros!$E$6:$E$11,MATCH($K1152,Parâmetros!$A$6:$A$11,0)),"")</f>
        <v>8.8000000000000007</v>
      </c>
      <c r="N1152" s="33">
        <f t="shared" si="103"/>
        <v>0.90227272727272723</v>
      </c>
      <c r="O1152" s="33">
        <f>Parâmetros!$E$13</f>
        <v>0.8</v>
      </c>
      <c r="P1152" s="32" t="str">
        <f>IF(OR($M1152="",$F1152&gt;Parâmetros!$E$14),"Não","Sim")</f>
        <v>Sim</v>
      </c>
      <c r="Q1152" s="32" t="str">
        <f t="shared" si="104"/>
        <v>Sim</v>
      </c>
      <c r="R1152" s="32" t="str">
        <f t="shared" si="105"/>
        <v>Sim</v>
      </c>
      <c r="S1152" s="30">
        <f t="shared" si="106"/>
        <v>0</v>
      </c>
      <c r="T1152" s="32" t="str">
        <f>IF($Q1152&lt;&gt;"Sim","",IF($N1152&gt;Parâmetros!$E$15,"Sim","Não"))</f>
        <v>Não</v>
      </c>
      <c r="U1152" s="17" t="str">
        <f t="shared" si="107"/>
        <v>Na meta</v>
      </c>
      <c r="V1152" s="17" t="str">
        <f>IF($AC1152&lt;&gt;"",IF($L1152&gt;0,"ATENÇÃO · apontou em dia de "&amp;LOWER($AC1152)&amp;" cadastrado","Exceção cadastrada · "&amp;$AC1152)&amp;IF($AD1152="",""," · "&amp;$AD1152),IF($E1152="Férias",IF($L1152&gt;0,"ATENÇÃO · apontou estando de férias no cadastro","Férias no cadastro"),IF($Y1152="Férias / afastamento","Afastamento · "&amp;($Z1152+$AA1152-1)&amp;" dias seguidos sem apontamento",IF($Y1152="Folga trabalhada","ATENÇÃO · apontou em dia de folga da escala 5x2",IF($Y1152="Folga",IF(AND($D1152="5x2",OR(WEEKDAY($F1152,2)=6,WEEKDAY($F1152,2)=7)),"Folga de fim de semana da escala 5x2",IF(AND(OR($D1152="6x1",$D1152="FF 6x1"),WEEKDAY($F1152,2)=6,FALSE()),"Folga de fim de semana · apontou no domingo anterior",IF(AND(OR($D1152="6x1",$D1152="FF 6x1"),WEEKDAY($F1152,2)=7,AND($A1152=$A1151,$L1151&gt;0)),"Folga de fim de semana · apontou no sábado",IF(AND(OR($D1152="6x1",$D1152="FF 6x1"),OR(WEEKDAY($F1152,2)=6,WEEKDAY($F1152,2)=7)),"Folga de fim de semana · sem apontamento no sábado nem no domingo","Folga prevista pelo ciclo")))),IF($Y1152="Indeterminado (início da série)","Sem histórico anterior — informe o dia do ciclo no Cadastro",IF($Y1152="Falta de registro",IF(OR(OR($D1152="6x1",$D1152="FF 6x1"),$D1152="5x2"),"FALTA DE REGISTRO · dia útil da escala "&amp;$E1152,"FALTA DE REGISTRO · dia "&amp;$W1152&amp;" de "&amp;IFERROR(INDEX(Parâmetros!$B$39:$B$48,MATCH($E1152,Parâmetros!$A$39:$A$48,0)),99)&amp;" do ciclo"),IF(OR($D1152="6x1",$D1152="FF 6x1"),IF(OR(AND(WEEKDAY($F1152,2)=6,AND($A1152=$A1153,$L1153&gt;0)),AND(WEEKDAY($F1152,2)=7,AND($A1152=$A1151,$L1151&gt;0))),"ATENÇÃO · apontou sábado e domingo no mesmo fim de semana",IF(OR(WEEKDAY($F1152,2)=6,WEEKDAY($F1152,2)=7),"Jornada de fim de semana do 6x1",IF(OR($H1152&gt;=Parâmetros!$E$20,$H1152&lt;Parâmetros!$E$19),"ATENÇÃO · 6x1 apontou fora do horário diurno","Jornada fixa do 6x1"))),IF($D1152="5x2","Jornada fixa do 5x2",IF($D1152="Folguista",IF($J1152=$K1152,"Evidência confirma sequência","DIVERGE · sequência "&amp;$J1152&amp;" × evidência "&amp;$K1152),IF($K1152=$E1152,"Evidência confirma cadastro","DIVERGE · cadastro "&amp;$E1152&amp;" × evidência "&amp;$K1152)))))))))))</f>
        <v>Jornada fixa do 6x1</v>
      </c>
      <c r="W1152" s="34" t="str">
        <f>IF(OR(OR($D1152="6x1",$D1152="FF 6x1"),$D1152="5x2"),"",IF($AB1152&lt;&gt;$AB1151,IF(IFERROR(INDEX(Cadastro!$F$5:$F$243,$AB1152),"")="",IF($L1152&gt;0,1,0),IF(IFERROR(INDEX(Cadastro!$F$5:$F$243,$AB1152),"")&lt;=IFERROR(INDEX(Parâmetros!$B$39:$B$48,MATCH($E1152,Parâmetros!$A$39:$A$48,0)),99),IFERROR(INDEX(Cadastro!$F$5:$F$243,$AB1152),""),0)),IF($L1152&gt;0,IF(N($X1151)&gt;0,1,N($W1151)+1),IF(AND($L1152=0,OR(N($W1151)&gt;=IFERROR(INDEX(Parâmetros!$B$39:$B$48,MATCH($E1152,Parâmetros!$A$39:$A$48,0)),99),AND(N($X1151)&gt;0,N($X1151)&lt;IFERROR(INDEX(Parâmetros!$C$39:$C$48,MATCH($E1152,Parâmetros!$A$39:$A$48,0)),0)))),0,N($W1151)+1))))</f>
        <v/>
      </c>
      <c r="X1152" s="34" t="str">
        <f>IF(OR(OR($D1152="6x1",$D1152="FF 6x1"),$D1152="5x2"),"",IF($AB1152&lt;&gt;$AB1151,IF(IFERROR(INDEX(Cadastro!$F$5:$F$243,$AB1152),"")="",0,IF(IFERROR(INDEX(Cadastro!$F$5:$F$243,$AB1152),"")&gt;IFERROR(INDEX(Parâmetros!$B$39:$B$48,MATCH($E1152,Parâmetros!$A$39:$A$48,0)),99),IFERROR(INDEX(Cadastro!$F$5:$F$243,$AB1152),"")-IFERROR(INDEX(Parâmetros!$B$39:$B$48,MATCH($E1152,Parâmetros!$A$39:$A$48,0)),99),0)),IF(AND($L1152=0,OR(N($W1151)&gt;=IFERROR(INDEX(Parâmetros!$B$39:$B$48,MATCH($E1152,Parâmetros!$A$39:$A$48,0)),99),AND(N($X1151)&gt;0,N($X1151)&lt;IFERROR(INDEX(Parâmetros!$C$39:$C$48,MATCH($E1152,Parâmetros!$A$39:$A$48,0)),0)))),N($X1151)+1,0)))</f>
        <v/>
      </c>
      <c r="Y1152" t="str">
        <f>IF($AC1152&lt;&gt;"",IF($L1152&gt;0,$AC1152&amp;" · com apontamento",$AC1152),IF($E1152="Férias",IF($L1152&gt;0,"Férias · com apontamento","Férias (cadastro)"),IF(($Z1152+$AA1152-1)&gt;Parâmetros!$E$16,"Férias / afastamento",IF(AND($D1152="5x2",OR(WEEKDAY($F1152,2)=6,WEEKDAY($F1152,2)=7)),IF($L1152&gt;0,"Folga trabalhada","Folga"),IF($L1152&gt;0,"Trabalhado",IF(OR(OR($D1152="6x1",$D1152="FF 6x1"),$D1152="5x2"),IF(AND(OR($D1152="6x1",$D1152="FF 6x1"),OR(WEEKDAY($F1152,2)=6,WEEKDAY($F1152,2)=7)),"Folga","Falta de registro"),IF(AND($AB1152&lt;&gt;$AB1151,IFERROR(INDEX(Cadastro!$F$5:$F$243,$AB1152),"")=""),"Indeterminado (início da série)",IF($X1152&gt;0,"Folga","Falta de registro"))))))))</f>
        <v>Trabalhado</v>
      </c>
      <c r="Z1152" s="34">
        <f>IF(OR($L1152&gt;0,$F1152&gt;Parâmetros!$E$14),0,IF($A1152&lt;&gt;$A1151,1,N($Z1151)+1))</f>
        <v>0</v>
      </c>
      <c r="AA1152" s="34">
        <f>IF(OR($L1152&gt;0,$F1152&gt;Parâmetros!$E$14),0,IF(OR($A1152&lt;&gt;$A1153,$F1153&gt;Parâmetros!$E$14),1,N($AA1153)+1))</f>
        <v>0</v>
      </c>
      <c r="AB1152" s="31">
        <f>IFERROR(MATCH($A1152&amp;"|"&amp;TEXT(_xlfn.MAXIFS(Cadastro!$E$5:$E$243,Cadastro!$A$5:$A$243,$A1152,Cadastro!$E$5:$E$243,"&lt;="&amp;$F1152),"yyyymmdd"),Cadastro!$I$5:$I$243,0),"")</f>
        <v>152</v>
      </c>
      <c r="AC1152" t="str">
        <f>IFERROR(_xlfn.SINGLE(INDEX(Exceções!$D$5:$D$203,MATCH($A1152&amp;"|"&amp;$F1152,Exceções!$F$5:$F$203,0))),"")</f>
        <v/>
      </c>
      <c r="AD1152" t="str">
        <f>IF($AC1152="","",IFERROR(_xlfn.SINGLE(INDEX(Exceções!$E$5:$E$203,MATCH($A1152&amp;"|"&amp;$F1152,Exceções!$F$5:$F$203,0))),""))</f>
        <v/>
      </c>
    </row>
    <row r="1153" spans="1:30" ht="15" hidden="1" customHeight="1" x14ac:dyDescent="0.25">
      <c r="A1153" s="31">
        <v>12291</v>
      </c>
      <c r="B1153" s="17" t="s">
        <v>22</v>
      </c>
      <c r="C1153" s="17" t="str">
        <f>IFERROR(INDEX(Cadastro!$C$5:$C$243,$AB1153),"NÃO INFORMADO")</f>
        <v>CAL</v>
      </c>
      <c r="D1153" s="17" t="str">
        <f>IFERROR(INDEX(Cadastro!$D$5:$D$243,$AB1153),"")</f>
        <v>6x1</v>
      </c>
      <c r="E1153" s="17" t="str">
        <f>IFERROR(INDEX(Cadastro!$G$5:$G$243,$AB1153),"")</f>
        <v>6x1</v>
      </c>
      <c r="F1153" s="29">
        <v>46303</v>
      </c>
      <c r="G1153" s="32" t="str">
        <f t="shared" si="102"/>
        <v>qui</v>
      </c>
      <c r="H1153" s="31">
        <f>IF($L1153=0,"",_xlfn.MINIFS(Dados!$Q:$Q,Dados!$A:$A,$A1153,Dados!$S:$S,$F1153))</f>
        <v>448</v>
      </c>
      <c r="I1153" s="31">
        <f>IF($H1153="","",_xlfn.MAXIFS(Dados!$R:$R,Dados!$A:$A,$A1153,Dados!$S:$S,$F1153))</f>
        <v>1000</v>
      </c>
      <c r="J1153" s="32" t="str">
        <f>IF($D1153&lt;&gt;"Folguista","",IFERROR(INDEX(Parâmetros!$D$52:$G$52,1,MIN(4,MAX(1,$W1153))),""))</f>
        <v/>
      </c>
      <c r="K1153" s="32" t="str">
        <f>IF(OR($AC1153&lt;&gt;"",$Y1153="Folga",$Y1153="Folga trabalhada",$Y1153="Férias (cadastro)",$Y1153="Férias / afastamento",$Y1153="Indeterminado (início da série)"),"",IF(OR($D1153="6x1",$D1153="FF 6x1"),IF(OR(WEEKDAY($F1153,2)=6,WEEKDAY($F1153,2)=7),"6x1 sáb/dom","6x1"),IF($D1153="5x2","5x2",IF($H1153="",IF($D1153="Folguista",$J1153,$E1153),IF(OR($H1153&gt;=Parâmetros!$E$18,$H1153&lt;Parâmetros!$E$19),"C",IF($H1153&lt;Parâmetros!$E$20,"A","B"))))))</f>
        <v>6x1</v>
      </c>
      <c r="L1153" s="30">
        <f>SUMIFS(Dados!$E:$E,Dados!$A:$A,$A1153,Dados!$S:$S,$F1153)</f>
        <v>7.93</v>
      </c>
      <c r="M1153" s="30">
        <f>IFERROR(INDEX(Parâmetros!$E$6:$E$11,MATCH($K1153,Parâmetros!$A$6:$A$11,0)),"")</f>
        <v>8.8000000000000007</v>
      </c>
      <c r="N1153" s="33">
        <f t="shared" si="103"/>
        <v>0.90113636363636351</v>
      </c>
      <c r="O1153" s="33">
        <f>Parâmetros!$E$13</f>
        <v>0.8</v>
      </c>
      <c r="P1153" s="32" t="str">
        <f>IF(OR($M1153="",$F1153&gt;Parâmetros!$E$14),"Não","Sim")</f>
        <v>Sim</v>
      </c>
      <c r="Q1153" s="32" t="str">
        <f t="shared" si="104"/>
        <v>Sim</v>
      </c>
      <c r="R1153" s="32" t="str">
        <f t="shared" si="105"/>
        <v>Sim</v>
      </c>
      <c r="S1153" s="30">
        <f t="shared" si="106"/>
        <v>0</v>
      </c>
      <c r="T1153" s="32" t="str">
        <f>IF($Q1153&lt;&gt;"Sim","",IF($N1153&gt;Parâmetros!$E$15,"Sim","Não"))</f>
        <v>Não</v>
      </c>
      <c r="U1153" s="17" t="str">
        <f t="shared" si="107"/>
        <v>Na meta</v>
      </c>
      <c r="V1153" s="17" t="str">
        <f>IF($AC1153&lt;&gt;"",IF($L1153&gt;0,"ATENÇÃO · apontou em dia de "&amp;LOWER($AC1153)&amp;" cadastrado","Exceção cadastrada · "&amp;$AC1153)&amp;IF($AD1153="",""," · "&amp;$AD1153),IF($E1153="Férias",IF($L1153&gt;0,"ATENÇÃO · apontou estando de férias no cadastro","Férias no cadastro"),IF($Y1153="Férias / afastamento","Afastamento · "&amp;($Z1153+$AA1153-1)&amp;" dias seguidos sem apontamento",IF($Y1153="Folga trabalhada","ATENÇÃO · apontou em dia de folga da escala 5x2",IF($Y1153="Folga",IF(AND($D1153="5x2",OR(WEEKDAY($F1153,2)=6,WEEKDAY($F1153,2)=7)),"Folga de fim de semana da escala 5x2",IF(AND(OR($D1153="6x1",$D1153="FF 6x1"),WEEKDAY($F1153,2)=6,FALSE()),"Folga de fim de semana · apontou no domingo anterior",IF(AND(OR($D1153="6x1",$D1153="FF 6x1"),WEEKDAY($F1153,2)=7,AND($A1153=$A1152,$L1152&gt;0)),"Folga de fim de semana · apontou no sábado",IF(AND(OR($D1153="6x1",$D1153="FF 6x1"),OR(WEEKDAY($F1153,2)=6,WEEKDAY($F1153,2)=7)),"Folga de fim de semana · sem apontamento no sábado nem no domingo","Folga prevista pelo ciclo")))),IF($Y1153="Indeterminado (início da série)","Sem histórico anterior — informe o dia do ciclo no Cadastro",IF($Y1153="Falta de registro",IF(OR(OR($D1153="6x1",$D1153="FF 6x1"),$D1153="5x2"),"FALTA DE REGISTRO · dia útil da escala "&amp;$E1153,"FALTA DE REGISTRO · dia "&amp;$W1153&amp;" de "&amp;IFERROR(INDEX(Parâmetros!$B$39:$B$48,MATCH($E1153,Parâmetros!$A$39:$A$48,0)),99)&amp;" do ciclo"),IF(OR($D1153="6x1",$D1153="FF 6x1"),IF(OR(AND(WEEKDAY($F1153,2)=6,AND($A1153=$A1154,$L1154&gt;0)),AND(WEEKDAY($F1153,2)=7,AND($A1153=$A1152,$L1152&gt;0))),"ATENÇÃO · apontou sábado e domingo no mesmo fim de semana",IF(OR(WEEKDAY($F1153,2)=6,WEEKDAY($F1153,2)=7),"Jornada de fim de semana do 6x1",IF(OR($H1153&gt;=Parâmetros!$E$20,$H1153&lt;Parâmetros!$E$19),"ATENÇÃO · 6x1 apontou fora do horário diurno","Jornada fixa do 6x1"))),IF($D1153="5x2","Jornada fixa do 5x2",IF($D1153="Folguista",IF($J1153=$K1153,"Evidência confirma sequência","DIVERGE · sequência "&amp;$J1153&amp;" × evidência "&amp;$K1153),IF($K1153=$E1153,"Evidência confirma cadastro","DIVERGE · cadastro "&amp;$E1153&amp;" × evidência "&amp;$K1153)))))))))))</f>
        <v>Jornada fixa do 6x1</v>
      </c>
      <c r="W1153" s="34" t="str">
        <f>IF(OR(OR($D1153="6x1",$D1153="FF 6x1"),$D1153="5x2"),"",IF($AB1153&lt;&gt;$AB1152,IF(IFERROR(INDEX(Cadastro!$F$5:$F$243,$AB1153),"")="",IF($L1153&gt;0,1,0),IF(IFERROR(INDEX(Cadastro!$F$5:$F$243,$AB1153),"")&lt;=IFERROR(INDEX(Parâmetros!$B$39:$B$48,MATCH($E1153,Parâmetros!$A$39:$A$48,0)),99),IFERROR(INDEX(Cadastro!$F$5:$F$243,$AB1153),""),0)),IF($L1153&gt;0,IF(N($X1152)&gt;0,1,N($W1152)+1),IF(AND($L1153=0,OR(N($W1152)&gt;=IFERROR(INDEX(Parâmetros!$B$39:$B$48,MATCH($E1153,Parâmetros!$A$39:$A$48,0)),99),AND(N($X1152)&gt;0,N($X1152)&lt;IFERROR(INDEX(Parâmetros!$C$39:$C$48,MATCH($E1153,Parâmetros!$A$39:$A$48,0)),0)))),0,N($W1152)+1))))</f>
        <v/>
      </c>
      <c r="X1153" s="34" t="str">
        <f>IF(OR(OR($D1153="6x1",$D1153="FF 6x1"),$D1153="5x2"),"",IF($AB1153&lt;&gt;$AB1152,IF(IFERROR(INDEX(Cadastro!$F$5:$F$243,$AB1153),"")="",0,IF(IFERROR(INDEX(Cadastro!$F$5:$F$243,$AB1153),"")&gt;IFERROR(INDEX(Parâmetros!$B$39:$B$48,MATCH($E1153,Parâmetros!$A$39:$A$48,0)),99),IFERROR(INDEX(Cadastro!$F$5:$F$243,$AB1153),"")-IFERROR(INDEX(Parâmetros!$B$39:$B$48,MATCH($E1153,Parâmetros!$A$39:$A$48,0)),99),0)),IF(AND($L1153=0,OR(N($W1152)&gt;=IFERROR(INDEX(Parâmetros!$B$39:$B$48,MATCH($E1153,Parâmetros!$A$39:$A$48,0)),99),AND(N($X1152)&gt;0,N($X1152)&lt;IFERROR(INDEX(Parâmetros!$C$39:$C$48,MATCH($E1153,Parâmetros!$A$39:$A$48,0)),0)))),N($X1152)+1,0)))</f>
        <v/>
      </c>
      <c r="Y1153" t="str">
        <f>IF($AC1153&lt;&gt;"",IF($L1153&gt;0,$AC1153&amp;" · com apontamento",$AC1153),IF($E1153="Férias",IF($L1153&gt;0,"Férias · com apontamento","Férias (cadastro)"),IF(($Z1153+$AA1153-1)&gt;Parâmetros!$E$16,"Férias / afastamento",IF(AND($D1153="5x2",OR(WEEKDAY($F1153,2)=6,WEEKDAY($F1153,2)=7)),IF($L1153&gt;0,"Folga trabalhada","Folga"),IF($L1153&gt;0,"Trabalhado",IF(OR(OR($D1153="6x1",$D1153="FF 6x1"),$D1153="5x2"),IF(AND(OR($D1153="6x1",$D1153="FF 6x1"),OR(WEEKDAY($F1153,2)=6,WEEKDAY($F1153,2)=7)),"Folga","Falta de registro"),IF(AND($AB1153&lt;&gt;$AB1152,IFERROR(INDEX(Cadastro!$F$5:$F$243,$AB1153),"")=""),"Indeterminado (início da série)",IF($X1153&gt;0,"Folga","Falta de registro"))))))))</f>
        <v>Trabalhado</v>
      </c>
      <c r="Z1153" s="34">
        <f>IF(OR($L1153&gt;0,$F1153&gt;Parâmetros!$E$14),0,IF($A1153&lt;&gt;$A1152,1,N($Z1152)+1))</f>
        <v>0</v>
      </c>
      <c r="AA1153" s="34">
        <f>IF(OR($L1153&gt;0,$F1153&gt;Parâmetros!$E$14),0,IF(OR($A1153&lt;&gt;$A1154,$F1154&gt;Parâmetros!$E$14),1,N($AA1154)+1))</f>
        <v>0</v>
      </c>
      <c r="AB1153" s="31">
        <f>IFERROR(MATCH($A1153&amp;"|"&amp;TEXT(_xlfn.MAXIFS(Cadastro!$E$5:$E$243,Cadastro!$A$5:$A$243,$A1153,Cadastro!$E$5:$E$243,"&lt;="&amp;$F1153),"yyyymmdd"),Cadastro!$I$5:$I$243,0),"")</f>
        <v>152</v>
      </c>
      <c r="AC1153" t="str">
        <f>IFERROR(_xlfn.SINGLE(INDEX(Exceções!$D$5:$D$203,MATCH($A1153&amp;"|"&amp;$F1153,Exceções!$F$5:$F$203,0))),"")</f>
        <v/>
      </c>
      <c r="AD1153" t="str">
        <f>IF($AC1153="","",IFERROR(_xlfn.SINGLE(INDEX(Exceções!$E$5:$E$203,MATCH($A1153&amp;"|"&amp;$F1153,Exceções!$F$5:$F$203,0))),""))</f>
        <v/>
      </c>
    </row>
    <row r="1154" spans="1:30" ht="15" hidden="1" customHeight="1" x14ac:dyDescent="0.25">
      <c r="A1154" s="31">
        <v>12291</v>
      </c>
      <c r="B1154" s="17" t="s">
        <v>22</v>
      </c>
      <c r="C1154" s="17" t="str">
        <f>IFERROR(INDEX(Cadastro!$C$5:$C$243,$AB1154),"NÃO INFORMADO")</f>
        <v>CAL</v>
      </c>
      <c r="D1154" s="17" t="str">
        <f>IFERROR(INDEX(Cadastro!$D$5:$D$243,$AB1154),"")</f>
        <v>6x1</v>
      </c>
      <c r="E1154" s="17" t="str">
        <f>IFERROR(INDEX(Cadastro!$G$5:$G$243,$AB1154),"")</f>
        <v>6x1</v>
      </c>
      <c r="F1154" s="29">
        <v>46304</v>
      </c>
      <c r="G1154" s="32" t="str">
        <f t="shared" ref="G1154:G1217" si="108">CHOOSE(WEEKDAY($F1154,1),"dom","seg","ter","qua","qui","sex","sáb")</f>
        <v>sex</v>
      </c>
      <c r="H1154" s="31" t="str">
        <f>IF($L1154=0,"",_xlfn.MINIFS(Dados!$Q:$Q,Dados!$A:$A,$A1154,Dados!$S:$S,$F1154))</f>
        <v/>
      </c>
      <c r="I1154" s="31" t="str">
        <f>IF($H1154="","",_xlfn.MAXIFS(Dados!$R:$R,Dados!$A:$A,$A1154,Dados!$S:$S,$F1154))</f>
        <v/>
      </c>
      <c r="J1154" s="32" t="str">
        <f>IF($D1154&lt;&gt;"Folguista","",IFERROR(INDEX(Parâmetros!$D$52:$G$52,1,MIN(4,MAX(1,$W1154))),""))</f>
        <v/>
      </c>
      <c r="K1154" s="32" t="str">
        <f>IF(OR($AC1154&lt;&gt;"",$Y1154="Folga",$Y1154="Folga trabalhada",$Y1154="Férias (cadastro)",$Y1154="Férias / afastamento",$Y1154="Indeterminado (início da série)"),"",IF(OR($D1154="6x1",$D1154="FF 6x1"),IF(OR(WEEKDAY($F1154,2)=6,WEEKDAY($F1154,2)=7),"6x1 sáb/dom","6x1"),IF($D1154="5x2","5x2",IF($H1154="",IF($D1154="Folguista",$J1154,$E1154),IF(OR($H1154&gt;=Parâmetros!$E$18,$H1154&lt;Parâmetros!$E$19),"C",IF($H1154&lt;Parâmetros!$E$20,"A","B"))))))</f>
        <v/>
      </c>
      <c r="L1154" s="30">
        <f>SUMIFS(Dados!$E:$E,Dados!$A:$A,$A1154,Dados!$S:$S,$F1154)</f>
        <v>0</v>
      </c>
      <c r="M1154" s="30" t="str">
        <f>IFERROR(INDEX(Parâmetros!$E$6:$E$11,MATCH($K1154,Parâmetros!$A$6:$A$11,0)),"")</f>
        <v/>
      </c>
      <c r="N1154" s="33" t="str">
        <f t="shared" ref="N1154:N1217" si="109">IFERROR($L1154/$M1154,"")</f>
        <v/>
      </c>
      <c r="O1154" s="33">
        <f>Parâmetros!$E$13</f>
        <v>0.8</v>
      </c>
      <c r="P1154" s="32" t="str">
        <f>IF(OR($M1154="",$F1154&gt;Parâmetros!$E$14),"Não","Sim")</f>
        <v>Não</v>
      </c>
      <c r="Q1154" s="32" t="str">
        <f t="shared" ref="Q1154:Q1217" si="110">IF($P1154="Não","",IF($L1154&gt;0,"Sim","Não"))</f>
        <v/>
      </c>
      <c r="R1154" s="32" t="str">
        <f t="shared" ref="R1154:R1217" si="111">IF($Q1154&lt;&gt;"Sim","",IF($N1154&gt;=$O1154,"Sim","Não"))</f>
        <v/>
      </c>
      <c r="S1154" s="30" t="str">
        <f t="shared" ref="S1154:S1217" si="112">IF($Q1154&lt;&gt;"Sim","",MAX(0,$M1154*$O1154-$L1154))</f>
        <v/>
      </c>
      <c r="T1154" s="32" t="str">
        <f>IF($Q1154&lt;&gt;"Sim","",IF($N1154&gt;Parâmetros!$E$15,"Sim","Não"))</f>
        <v/>
      </c>
      <c r="U1154" s="17" t="str">
        <f t="shared" ref="U1154:U1217" si="113">IF($AC1154&lt;&gt;"",$AC1154,IF($P1154="Não",IF($Y1154="Folga","Folga",IF(LEFT($Y1154,6)="Férias","Férias / afastamento",IF($Y1154="Indeterminado (início da série)","Início da série","Fora da apuração"))),IF($Q1154="Não","Falta de registro",IF($R1154="Sim","Na meta","Abaixo da meta"))))</f>
        <v xml:space="preserve">Falta </v>
      </c>
      <c r="V1154" s="17" t="str">
        <f>IF($AC1154&lt;&gt;"",IF($L1154&gt;0,"ATENÇÃO · apontou em dia de "&amp;LOWER($AC1154)&amp;" cadastrado","Exceção cadastrada · "&amp;$AC1154)&amp;IF($AD1154="",""," · "&amp;$AD1154),IF($E1154="Férias",IF($L1154&gt;0,"ATENÇÃO · apontou estando de férias no cadastro","Férias no cadastro"),IF($Y1154="Férias / afastamento","Afastamento · "&amp;($Z1154+$AA1154-1)&amp;" dias seguidos sem apontamento",IF($Y1154="Folga trabalhada","ATENÇÃO · apontou em dia de folga da escala 5x2",IF($Y1154="Folga",IF(AND($D1154="5x2",OR(WEEKDAY($F1154,2)=6,WEEKDAY($F1154,2)=7)),"Folga de fim de semana da escala 5x2",IF(AND(OR($D1154="6x1",$D1154="FF 6x1"),WEEKDAY($F1154,2)=6,FALSE()),"Folga de fim de semana · apontou no domingo anterior",IF(AND(OR($D1154="6x1",$D1154="FF 6x1"),WEEKDAY($F1154,2)=7,AND($A1154=$A1153,$L1153&gt;0)),"Folga de fim de semana · apontou no sábado",IF(AND(OR($D1154="6x1",$D1154="FF 6x1"),OR(WEEKDAY($F1154,2)=6,WEEKDAY($F1154,2)=7)),"Folga de fim de semana · sem apontamento no sábado nem no domingo","Folga prevista pelo ciclo")))),IF($Y1154="Indeterminado (início da série)","Sem histórico anterior — informe o dia do ciclo no Cadastro",IF($Y1154="Falta de registro",IF(OR(OR($D1154="6x1",$D1154="FF 6x1"),$D1154="5x2"),"FALTA DE REGISTRO · dia útil da escala "&amp;$E1154,"FALTA DE REGISTRO · dia "&amp;$W1154&amp;" de "&amp;IFERROR(INDEX(Parâmetros!$B$39:$B$48,MATCH($E1154,Parâmetros!$A$39:$A$48,0)),99)&amp;" do ciclo"),IF(OR($D1154="6x1",$D1154="FF 6x1"),IF(OR(AND(WEEKDAY($F1154,2)=6,AND($A1154=$A1155,$L1155&gt;0)),AND(WEEKDAY($F1154,2)=7,AND($A1154=$A1153,$L1153&gt;0))),"ATENÇÃO · apontou sábado e domingo no mesmo fim de semana",IF(OR(WEEKDAY($F1154,2)=6,WEEKDAY($F1154,2)=7),"Jornada de fim de semana do 6x1",IF(OR($H1154&gt;=Parâmetros!$E$20,$H1154&lt;Parâmetros!$E$19),"ATENÇÃO · 6x1 apontou fora do horário diurno","Jornada fixa do 6x1"))),IF($D1154="5x2","Jornada fixa do 5x2",IF($D1154="Folguista",IF($J1154=$K1154,"Evidência confirma sequência","DIVERGE · sequência "&amp;$J1154&amp;" × evidência "&amp;$K1154),IF($K1154=$E1154,"Evidência confirma cadastro","DIVERGE · cadastro "&amp;$E1154&amp;" × evidência "&amp;$K1154)))))))))))</f>
        <v>Exceção cadastrada · Falta  · O funcionario foi ao sindicato</v>
      </c>
      <c r="W1154" s="34" t="str">
        <f>IF(OR(OR($D1154="6x1",$D1154="FF 6x1"),$D1154="5x2"),"",IF($AB1154&lt;&gt;$AB1153,IF(IFERROR(INDEX(Cadastro!$F$5:$F$243,$AB1154),"")="",IF($L1154&gt;0,1,0),IF(IFERROR(INDEX(Cadastro!$F$5:$F$243,$AB1154),"")&lt;=IFERROR(INDEX(Parâmetros!$B$39:$B$48,MATCH($E1154,Parâmetros!$A$39:$A$48,0)),99),IFERROR(INDEX(Cadastro!$F$5:$F$243,$AB1154),""),0)),IF($L1154&gt;0,IF(N($X1153)&gt;0,1,N($W1153)+1),IF(AND($L1154=0,OR(N($W1153)&gt;=IFERROR(INDEX(Parâmetros!$B$39:$B$48,MATCH($E1154,Parâmetros!$A$39:$A$48,0)),99),AND(N($X1153)&gt;0,N($X1153)&lt;IFERROR(INDEX(Parâmetros!$C$39:$C$48,MATCH($E1154,Parâmetros!$A$39:$A$48,0)),0)))),0,N($W1153)+1))))</f>
        <v/>
      </c>
      <c r="X1154" s="34" t="str">
        <f>IF(OR(OR($D1154="6x1",$D1154="FF 6x1"),$D1154="5x2"),"",IF($AB1154&lt;&gt;$AB1153,IF(IFERROR(INDEX(Cadastro!$F$5:$F$243,$AB1154),"")="",0,IF(IFERROR(INDEX(Cadastro!$F$5:$F$243,$AB1154),"")&gt;IFERROR(INDEX(Parâmetros!$B$39:$B$48,MATCH($E1154,Parâmetros!$A$39:$A$48,0)),99),IFERROR(INDEX(Cadastro!$F$5:$F$243,$AB1154),"")-IFERROR(INDEX(Parâmetros!$B$39:$B$48,MATCH($E1154,Parâmetros!$A$39:$A$48,0)),99),0)),IF(AND($L1154=0,OR(N($W1153)&gt;=IFERROR(INDEX(Parâmetros!$B$39:$B$48,MATCH($E1154,Parâmetros!$A$39:$A$48,0)),99),AND(N($X1153)&gt;0,N($X1153)&lt;IFERROR(INDEX(Parâmetros!$C$39:$C$48,MATCH($E1154,Parâmetros!$A$39:$A$48,0)),0)))),N($X1153)+1,0)))</f>
        <v/>
      </c>
      <c r="Y1154" t="str">
        <f>IF($AC1154&lt;&gt;"",IF($L1154&gt;0,$AC1154&amp;" · com apontamento",$AC1154),IF($E1154="Férias",IF($L1154&gt;0,"Férias · com apontamento","Férias (cadastro)"),IF(($Z1154+$AA1154-1)&gt;Parâmetros!$E$16,"Férias / afastamento",IF(AND($D1154="5x2",OR(WEEKDAY($F1154,2)=6,WEEKDAY($F1154,2)=7)),IF($L1154&gt;0,"Folga trabalhada","Folga"),IF($L1154&gt;0,"Trabalhado",IF(OR(OR($D1154="6x1",$D1154="FF 6x1"),$D1154="5x2"),IF(AND(OR($D1154="6x1",$D1154="FF 6x1"),OR(WEEKDAY($F1154,2)=6,WEEKDAY($F1154,2)=7)),"Folga","Falta de registro"),IF(AND($AB1154&lt;&gt;$AB1153,IFERROR(INDEX(Cadastro!$F$5:$F$243,$AB1154),"")=""),"Indeterminado (início da série)",IF($X1154&gt;0,"Folga","Falta de registro"))))))))</f>
        <v xml:space="preserve">Falta </v>
      </c>
      <c r="Z1154" s="34">
        <f>IF(OR($L1154&gt;0,$F1154&gt;Parâmetros!$E$14),0,IF($A1154&lt;&gt;$A1153,1,N($Z1153)+1))</f>
        <v>1</v>
      </c>
      <c r="AA1154" s="34">
        <f>IF(OR($L1154&gt;0,$F1154&gt;Parâmetros!$E$14),0,IF(OR($A1154&lt;&gt;$A1155,$F1155&gt;Parâmetros!$E$14),1,N($AA1155)+1))</f>
        <v>1</v>
      </c>
      <c r="AB1154" s="31">
        <f>IFERROR(MATCH($A1154&amp;"|"&amp;TEXT(_xlfn.MAXIFS(Cadastro!$E$5:$E$243,Cadastro!$A$5:$A$243,$A1154,Cadastro!$E$5:$E$243,"&lt;="&amp;$F1154),"yyyymmdd"),Cadastro!$I$5:$I$243,0),"")</f>
        <v>152</v>
      </c>
      <c r="AC1154" t="str">
        <f>IFERROR(_xlfn.SINGLE(INDEX(Exceções!$D$5:$D$203,MATCH($A1154&amp;"|"&amp;$F1154,Exceções!$F$5:$F$203,0))),"")</f>
        <v xml:space="preserve">Falta </v>
      </c>
      <c r="AD1154" t="str">
        <f>IF($AC1154="","",IFERROR(_xlfn.SINGLE(INDEX(Exceções!$E$5:$E$203,MATCH($A1154&amp;"|"&amp;$F1154,Exceções!$F$5:$F$203,0))),""))</f>
        <v>O funcionario foi ao sindicato</v>
      </c>
    </row>
    <row r="1155" spans="1:30" ht="15" hidden="1" customHeight="1" x14ac:dyDescent="0.25">
      <c r="A1155" s="31">
        <v>12291</v>
      </c>
      <c r="B1155" s="17" t="s">
        <v>22</v>
      </c>
      <c r="C1155" s="17" t="str">
        <f>IFERROR(INDEX(Cadastro!$C$5:$C$243,$AB1155),"NÃO INFORMADO")</f>
        <v>CAL</v>
      </c>
      <c r="D1155" s="17" t="str">
        <f>IFERROR(INDEX(Cadastro!$D$5:$D$243,$AB1155),"")</f>
        <v>6x1</v>
      </c>
      <c r="E1155" s="17" t="str">
        <f>IFERROR(INDEX(Cadastro!$G$5:$G$243,$AB1155),"")</f>
        <v>6x1</v>
      </c>
      <c r="F1155" s="29">
        <v>46305</v>
      </c>
      <c r="G1155" s="32" t="str">
        <f t="shared" si="108"/>
        <v>sáb</v>
      </c>
      <c r="H1155" s="31">
        <f>IF($L1155=0,"",_xlfn.MINIFS(Dados!$Q:$Q,Dados!$A:$A,$A1155,Dados!$S:$S,$F1155))</f>
        <v>448</v>
      </c>
      <c r="I1155" s="31">
        <f>IF($H1155="","",_xlfn.MAXIFS(Dados!$R:$R,Dados!$A:$A,$A1155,Dados!$S:$S,$F1155))</f>
        <v>932</v>
      </c>
      <c r="J1155" s="32" t="str">
        <f>IF($D1155&lt;&gt;"Folguista","",IFERROR(INDEX(Parâmetros!$D$52:$G$52,1,MIN(4,MAX(1,$W1155))),""))</f>
        <v/>
      </c>
      <c r="K1155" s="32" t="str">
        <f>IF(OR($AC1155&lt;&gt;"",$Y1155="Folga",$Y1155="Folga trabalhada",$Y1155="Férias (cadastro)",$Y1155="Férias / afastamento",$Y1155="Indeterminado (início da série)"),"",IF(OR($D1155="6x1",$D1155="FF 6x1"),IF(OR(WEEKDAY($F1155,2)=6,WEEKDAY($F1155,2)=7),"6x1 sáb/dom","6x1"),IF($D1155="5x2","5x2",IF($H1155="",IF($D1155="Folguista",$J1155,$E1155),IF(OR($H1155&gt;=Parâmetros!$E$18,$H1155&lt;Parâmetros!$E$19),"C",IF($H1155&lt;Parâmetros!$E$20,"A","B"))))))</f>
        <v>6x1 sáb/dom</v>
      </c>
      <c r="L1155" s="30">
        <f>SUMIFS(Dados!$E:$E,Dados!$A:$A,$A1155,Dados!$S:$S,$F1155)</f>
        <v>8.14</v>
      </c>
      <c r="M1155" s="30">
        <f>IFERROR(INDEX(Parâmetros!$E$6:$E$11,MATCH($K1155,Parâmetros!$A$6:$A$11,0)),"")</f>
        <v>7.33</v>
      </c>
      <c r="N1155" s="33">
        <f t="shared" si="109"/>
        <v>1.1105047748976808</v>
      </c>
      <c r="O1155" s="33">
        <f>Parâmetros!$E$13</f>
        <v>0.8</v>
      </c>
      <c r="P1155" s="32" t="str">
        <f>IF(OR($M1155="",$F1155&gt;Parâmetros!$E$14),"Não","Sim")</f>
        <v>Sim</v>
      </c>
      <c r="Q1155" s="32" t="str">
        <f t="shared" si="110"/>
        <v>Sim</v>
      </c>
      <c r="R1155" s="32" t="str">
        <f t="shared" si="111"/>
        <v>Sim</v>
      </c>
      <c r="S1155" s="30">
        <f t="shared" si="112"/>
        <v>0</v>
      </c>
      <c r="T1155" s="32" t="str">
        <f>IF($Q1155&lt;&gt;"Sim","",IF($N1155&gt;Parâmetros!$E$15,"Sim","Não"))</f>
        <v>Sim</v>
      </c>
      <c r="U1155" s="17" t="str">
        <f t="shared" si="113"/>
        <v>Na meta</v>
      </c>
      <c r="V1155" s="17" t="str">
        <f>IF($AC1155&lt;&gt;"",IF($L1155&gt;0,"ATENÇÃO · apontou em dia de "&amp;LOWER($AC1155)&amp;" cadastrado","Exceção cadastrada · "&amp;$AC1155)&amp;IF($AD1155="",""," · "&amp;$AD1155),IF($E1155="Férias",IF($L1155&gt;0,"ATENÇÃO · apontou estando de férias no cadastro","Férias no cadastro"),IF($Y1155="Férias / afastamento","Afastamento · "&amp;($Z1155+$AA1155-1)&amp;" dias seguidos sem apontamento",IF($Y1155="Folga trabalhada","ATENÇÃO · apontou em dia de folga da escala 5x2",IF($Y1155="Folga",IF(AND($D1155="5x2",OR(WEEKDAY($F1155,2)=6,WEEKDAY($F1155,2)=7)),"Folga de fim de semana da escala 5x2",IF(AND(OR($D1155="6x1",$D1155="FF 6x1"),WEEKDAY($F1155,2)=6,FALSE()),"Folga de fim de semana · apontou no domingo anterior",IF(AND(OR($D1155="6x1",$D1155="FF 6x1"),WEEKDAY($F1155,2)=7,AND($A1155=$A1154,$L1154&gt;0)),"Folga de fim de semana · apontou no sábado",IF(AND(OR($D1155="6x1",$D1155="FF 6x1"),OR(WEEKDAY($F1155,2)=6,WEEKDAY($F1155,2)=7)),"Folga de fim de semana · sem apontamento no sábado nem no domingo","Folga prevista pelo ciclo")))),IF($Y1155="Indeterminado (início da série)","Sem histórico anterior — informe o dia do ciclo no Cadastro",IF($Y1155="Falta de registro",IF(OR(OR($D1155="6x1",$D1155="FF 6x1"),$D1155="5x2"),"FALTA DE REGISTRO · dia útil da escala "&amp;$E1155,"FALTA DE REGISTRO · dia "&amp;$W1155&amp;" de "&amp;IFERROR(INDEX(Parâmetros!$B$39:$B$48,MATCH($E1155,Parâmetros!$A$39:$A$48,0)),99)&amp;" do ciclo"),IF(OR($D1155="6x1",$D1155="FF 6x1"),IF(OR(AND(WEEKDAY($F1155,2)=6,AND($A1155=$A1156,$L1156&gt;0)),AND(WEEKDAY($F1155,2)=7,AND($A1155=$A1154,$L1154&gt;0))),"ATENÇÃO · apontou sábado e domingo no mesmo fim de semana",IF(OR(WEEKDAY($F1155,2)=6,WEEKDAY($F1155,2)=7),"Jornada de fim de semana do 6x1",IF(OR($H1155&gt;=Parâmetros!$E$20,$H1155&lt;Parâmetros!$E$19),"ATENÇÃO · 6x1 apontou fora do horário diurno","Jornada fixa do 6x1"))),IF($D1155="5x2","Jornada fixa do 5x2",IF($D1155="Folguista",IF($J1155=$K1155,"Evidência confirma sequência","DIVERGE · sequência "&amp;$J1155&amp;" × evidência "&amp;$K1155),IF($K1155=$E1155,"Evidência confirma cadastro","DIVERGE · cadastro "&amp;$E1155&amp;" × evidência "&amp;$K1155)))))))))))</f>
        <v>Jornada de fim de semana do 6x1</v>
      </c>
      <c r="W1155" s="34" t="str">
        <f>IF(OR(OR($D1155="6x1",$D1155="FF 6x1"),$D1155="5x2"),"",IF($AB1155&lt;&gt;$AB1154,IF(IFERROR(INDEX(Cadastro!$F$5:$F$243,$AB1155),"")="",IF($L1155&gt;0,1,0),IF(IFERROR(INDEX(Cadastro!$F$5:$F$243,$AB1155),"")&lt;=IFERROR(INDEX(Parâmetros!$B$39:$B$48,MATCH($E1155,Parâmetros!$A$39:$A$48,0)),99),IFERROR(INDEX(Cadastro!$F$5:$F$243,$AB1155),""),0)),IF($L1155&gt;0,IF(N($X1154)&gt;0,1,N($W1154)+1),IF(AND($L1155=0,OR(N($W1154)&gt;=IFERROR(INDEX(Parâmetros!$B$39:$B$48,MATCH($E1155,Parâmetros!$A$39:$A$48,0)),99),AND(N($X1154)&gt;0,N($X1154)&lt;IFERROR(INDEX(Parâmetros!$C$39:$C$48,MATCH($E1155,Parâmetros!$A$39:$A$48,0)),0)))),0,N($W1154)+1))))</f>
        <v/>
      </c>
      <c r="X1155" s="34" t="str">
        <f>IF(OR(OR($D1155="6x1",$D1155="FF 6x1"),$D1155="5x2"),"",IF($AB1155&lt;&gt;$AB1154,IF(IFERROR(INDEX(Cadastro!$F$5:$F$243,$AB1155),"")="",0,IF(IFERROR(INDEX(Cadastro!$F$5:$F$243,$AB1155),"")&gt;IFERROR(INDEX(Parâmetros!$B$39:$B$48,MATCH($E1155,Parâmetros!$A$39:$A$48,0)),99),IFERROR(INDEX(Cadastro!$F$5:$F$243,$AB1155),"")-IFERROR(INDEX(Parâmetros!$B$39:$B$48,MATCH($E1155,Parâmetros!$A$39:$A$48,0)),99),0)),IF(AND($L1155=0,OR(N($W1154)&gt;=IFERROR(INDEX(Parâmetros!$B$39:$B$48,MATCH($E1155,Parâmetros!$A$39:$A$48,0)),99),AND(N($X1154)&gt;0,N($X1154)&lt;IFERROR(INDEX(Parâmetros!$C$39:$C$48,MATCH($E1155,Parâmetros!$A$39:$A$48,0)),0)))),N($X1154)+1,0)))</f>
        <v/>
      </c>
      <c r="Y1155" t="str">
        <f>IF($AC1155&lt;&gt;"",IF($L1155&gt;0,$AC1155&amp;" · com apontamento",$AC1155),IF($E1155="Férias",IF($L1155&gt;0,"Férias · com apontamento","Férias (cadastro)"),IF(($Z1155+$AA1155-1)&gt;Parâmetros!$E$16,"Férias / afastamento",IF(AND($D1155="5x2",OR(WEEKDAY($F1155,2)=6,WEEKDAY($F1155,2)=7)),IF($L1155&gt;0,"Folga trabalhada","Folga"),IF($L1155&gt;0,"Trabalhado",IF(OR(OR($D1155="6x1",$D1155="FF 6x1"),$D1155="5x2"),IF(AND(OR($D1155="6x1",$D1155="FF 6x1"),OR(WEEKDAY($F1155,2)=6,WEEKDAY($F1155,2)=7)),"Folga","Falta de registro"),IF(AND($AB1155&lt;&gt;$AB1154,IFERROR(INDEX(Cadastro!$F$5:$F$243,$AB1155),"")=""),"Indeterminado (início da série)",IF($X1155&gt;0,"Folga","Falta de registro"))))))))</f>
        <v>Trabalhado</v>
      </c>
      <c r="Z1155" s="34">
        <f>IF(OR($L1155&gt;0,$F1155&gt;Parâmetros!$E$14),0,IF($A1155&lt;&gt;$A1154,1,N($Z1154)+1))</f>
        <v>0</v>
      </c>
      <c r="AA1155" s="34">
        <f>IF(OR($L1155&gt;0,$F1155&gt;Parâmetros!$E$14),0,IF(OR($A1155&lt;&gt;$A1156,$F1156&gt;Parâmetros!$E$14),1,N($AA1156)+1))</f>
        <v>0</v>
      </c>
      <c r="AB1155" s="31">
        <f>IFERROR(MATCH($A1155&amp;"|"&amp;TEXT(_xlfn.MAXIFS(Cadastro!$E$5:$E$243,Cadastro!$A$5:$A$243,$A1155,Cadastro!$E$5:$E$243,"&lt;="&amp;$F1155),"yyyymmdd"),Cadastro!$I$5:$I$243,0),"")</f>
        <v>152</v>
      </c>
      <c r="AC1155" t="str">
        <f>IFERROR(_xlfn.SINGLE(INDEX(Exceções!$D$5:$D$203,MATCH($A1155&amp;"|"&amp;$F1155,Exceções!$F$5:$F$203,0))),"")</f>
        <v/>
      </c>
      <c r="AD1155" t="str">
        <f>IF($AC1155="","",IFERROR(_xlfn.SINGLE(INDEX(Exceções!$E$5:$E$203,MATCH($A1155&amp;"|"&amp;$F1155,Exceções!$F$5:$F$203,0))),""))</f>
        <v/>
      </c>
    </row>
    <row r="1156" spans="1:30" ht="15" hidden="1" customHeight="1" x14ac:dyDescent="0.25">
      <c r="A1156" s="31">
        <v>12291</v>
      </c>
      <c r="B1156" s="17" t="s">
        <v>22</v>
      </c>
      <c r="C1156" s="17" t="str">
        <f>IFERROR(INDEX(Cadastro!$C$5:$C$243,$AB1156),"NÃO INFORMADO")</f>
        <v>CAL</v>
      </c>
      <c r="D1156" s="17" t="str">
        <f>IFERROR(INDEX(Cadastro!$D$5:$D$243,$AB1156),"")</f>
        <v>6x1</v>
      </c>
      <c r="E1156" s="17" t="str">
        <f>IFERROR(INDEX(Cadastro!$G$5:$G$243,$AB1156),"")</f>
        <v>6x1</v>
      </c>
      <c r="F1156" s="29">
        <v>46306</v>
      </c>
      <c r="G1156" s="32" t="str">
        <f t="shared" si="108"/>
        <v>dom</v>
      </c>
      <c r="H1156" s="31" t="str">
        <f>IF($L1156=0,"",_xlfn.MINIFS(Dados!$Q:$Q,Dados!$A:$A,$A1156,Dados!$S:$S,$F1156))</f>
        <v/>
      </c>
      <c r="I1156" s="31" t="str">
        <f>IF($H1156="","",_xlfn.MAXIFS(Dados!$R:$R,Dados!$A:$A,$A1156,Dados!$S:$S,$F1156))</f>
        <v/>
      </c>
      <c r="J1156" s="32" t="str">
        <f>IF($D1156&lt;&gt;"Folguista","",IFERROR(INDEX(Parâmetros!$D$52:$G$52,1,MIN(4,MAX(1,$W1156))),""))</f>
        <v/>
      </c>
      <c r="K1156" s="32" t="str">
        <f>IF(OR($AC1156&lt;&gt;"",$Y1156="Folga",$Y1156="Folga trabalhada",$Y1156="Férias (cadastro)",$Y1156="Férias / afastamento",$Y1156="Indeterminado (início da série)"),"",IF(OR($D1156="6x1",$D1156="FF 6x1"),IF(OR(WEEKDAY($F1156,2)=6,WEEKDAY($F1156,2)=7),"6x1 sáb/dom","6x1"),IF($D1156="5x2","5x2",IF($H1156="",IF($D1156="Folguista",$J1156,$E1156),IF(OR($H1156&gt;=Parâmetros!$E$18,$H1156&lt;Parâmetros!$E$19),"C",IF($H1156&lt;Parâmetros!$E$20,"A","B"))))))</f>
        <v/>
      </c>
      <c r="L1156" s="30">
        <f>SUMIFS(Dados!$E:$E,Dados!$A:$A,$A1156,Dados!$S:$S,$F1156)</f>
        <v>0</v>
      </c>
      <c r="M1156" s="30" t="str">
        <f>IFERROR(INDEX(Parâmetros!$E$6:$E$11,MATCH($K1156,Parâmetros!$A$6:$A$11,0)),"")</f>
        <v/>
      </c>
      <c r="N1156" s="33" t="str">
        <f t="shared" si="109"/>
        <v/>
      </c>
      <c r="O1156" s="33">
        <f>Parâmetros!$E$13</f>
        <v>0.8</v>
      </c>
      <c r="P1156" s="32" t="str">
        <f>IF(OR($M1156="",$F1156&gt;Parâmetros!$E$14),"Não","Sim")</f>
        <v>Não</v>
      </c>
      <c r="Q1156" s="32" t="str">
        <f t="shared" si="110"/>
        <v/>
      </c>
      <c r="R1156" s="32" t="str">
        <f t="shared" si="111"/>
        <v/>
      </c>
      <c r="S1156" s="30" t="str">
        <f t="shared" si="112"/>
        <v/>
      </c>
      <c r="T1156" s="32" t="str">
        <f>IF($Q1156&lt;&gt;"Sim","",IF($N1156&gt;Parâmetros!$E$15,"Sim","Não"))</f>
        <v/>
      </c>
      <c r="U1156" s="17" t="str">
        <f t="shared" si="113"/>
        <v>Folga</v>
      </c>
      <c r="V1156" s="17" t="str">
        <f>IF($AC1156&lt;&gt;"",IF($L1156&gt;0,"ATENÇÃO · apontou em dia de "&amp;LOWER($AC1156)&amp;" cadastrado","Exceção cadastrada · "&amp;$AC1156)&amp;IF($AD1156="",""," · "&amp;$AD1156),IF($E1156="Férias",IF($L1156&gt;0,"ATENÇÃO · apontou estando de férias no cadastro","Férias no cadastro"),IF($Y1156="Férias / afastamento","Afastamento · "&amp;($Z1156+$AA1156-1)&amp;" dias seguidos sem apontamento",IF($Y1156="Folga trabalhada","ATENÇÃO · apontou em dia de folga da escala 5x2",IF($Y1156="Folga",IF(AND($D1156="5x2",OR(WEEKDAY($F1156,2)=6,WEEKDAY($F1156,2)=7)),"Folga de fim de semana da escala 5x2",IF(AND(OR($D1156="6x1",$D1156="FF 6x1"),WEEKDAY($F1156,2)=6,FALSE()),"Folga de fim de semana · apontou no domingo anterior",IF(AND(OR($D1156="6x1",$D1156="FF 6x1"),WEEKDAY($F1156,2)=7,AND($A1156=$A1155,$L1155&gt;0)),"Folga de fim de semana · apontou no sábado",IF(AND(OR($D1156="6x1",$D1156="FF 6x1"),OR(WEEKDAY($F1156,2)=6,WEEKDAY($F1156,2)=7)),"Folga de fim de semana · sem apontamento no sábado nem no domingo","Folga prevista pelo ciclo")))),IF($Y1156="Indeterminado (início da série)","Sem histórico anterior — informe o dia do ciclo no Cadastro",IF($Y1156="Falta de registro",IF(OR(OR($D1156="6x1",$D1156="FF 6x1"),$D1156="5x2"),"FALTA DE REGISTRO · dia útil da escala "&amp;$E1156,"FALTA DE REGISTRO · dia "&amp;$W1156&amp;" de "&amp;IFERROR(INDEX(Parâmetros!$B$39:$B$48,MATCH($E1156,Parâmetros!$A$39:$A$48,0)),99)&amp;" do ciclo"),IF(OR($D1156="6x1",$D1156="FF 6x1"),IF(OR(AND(WEEKDAY($F1156,2)=6,AND($A1156=$A1157,$L1157&gt;0)),AND(WEEKDAY($F1156,2)=7,AND($A1156=$A1155,$L1155&gt;0))),"ATENÇÃO · apontou sábado e domingo no mesmo fim de semana",IF(OR(WEEKDAY($F1156,2)=6,WEEKDAY($F1156,2)=7),"Jornada de fim de semana do 6x1",IF(OR($H1156&gt;=Parâmetros!$E$20,$H1156&lt;Parâmetros!$E$19),"ATENÇÃO · 6x1 apontou fora do horário diurno","Jornada fixa do 6x1"))),IF($D1156="5x2","Jornada fixa do 5x2",IF($D1156="Folguista",IF($J1156=$K1156,"Evidência confirma sequência","DIVERGE · sequência "&amp;$J1156&amp;" × evidência "&amp;$K1156),IF($K1156=$E1156,"Evidência confirma cadastro","DIVERGE · cadastro "&amp;$E1156&amp;" × evidência "&amp;$K1156)))))))))))</f>
        <v>Folga de fim de semana · apontou no sábado</v>
      </c>
      <c r="W1156" s="34" t="str">
        <f>IF(OR(OR($D1156="6x1",$D1156="FF 6x1"),$D1156="5x2"),"",IF($AB1156&lt;&gt;$AB1155,IF(IFERROR(INDEX(Cadastro!$F$5:$F$243,$AB1156),"")="",IF($L1156&gt;0,1,0),IF(IFERROR(INDEX(Cadastro!$F$5:$F$243,$AB1156),"")&lt;=IFERROR(INDEX(Parâmetros!$B$39:$B$48,MATCH($E1156,Parâmetros!$A$39:$A$48,0)),99),IFERROR(INDEX(Cadastro!$F$5:$F$243,$AB1156),""),0)),IF($L1156&gt;0,IF(N($X1155)&gt;0,1,N($W1155)+1),IF(AND($L1156=0,OR(N($W1155)&gt;=IFERROR(INDEX(Parâmetros!$B$39:$B$48,MATCH($E1156,Parâmetros!$A$39:$A$48,0)),99),AND(N($X1155)&gt;0,N($X1155)&lt;IFERROR(INDEX(Parâmetros!$C$39:$C$48,MATCH($E1156,Parâmetros!$A$39:$A$48,0)),0)))),0,N($W1155)+1))))</f>
        <v/>
      </c>
      <c r="X1156" s="34" t="str">
        <f>IF(OR(OR($D1156="6x1",$D1156="FF 6x1"),$D1156="5x2"),"",IF($AB1156&lt;&gt;$AB1155,IF(IFERROR(INDEX(Cadastro!$F$5:$F$243,$AB1156),"")="",0,IF(IFERROR(INDEX(Cadastro!$F$5:$F$243,$AB1156),"")&gt;IFERROR(INDEX(Parâmetros!$B$39:$B$48,MATCH($E1156,Parâmetros!$A$39:$A$48,0)),99),IFERROR(INDEX(Cadastro!$F$5:$F$243,$AB1156),"")-IFERROR(INDEX(Parâmetros!$B$39:$B$48,MATCH($E1156,Parâmetros!$A$39:$A$48,0)),99),0)),IF(AND($L1156=0,OR(N($W1155)&gt;=IFERROR(INDEX(Parâmetros!$B$39:$B$48,MATCH($E1156,Parâmetros!$A$39:$A$48,0)),99),AND(N($X1155)&gt;0,N($X1155)&lt;IFERROR(INDEX(Parâmetros!$C$39:$C$48,MATCH($E1156,Parâmetros!$A$39:$A$48,0)),0)))),N($X1155)+1,0)))</f>
        <v/>
      </c>
      <c r="Y1156" t="str">
        <f>IF($AC1156&lt;&gt;"",IF($L1156&gt;0,$AC1156&amp;" · com apontamento",$AC1156),IF($E1156="Férias",IF($L1156&gt;0,"Férias · com apontamento","Férias (cadastro)"),IF(($Z1156+$AA1156-1)&gt;Parâmetros!$E$16,"Férias / afastamento",IF(AND($D1156="5x2",OR(WEEKDAY($F1156,2)=6,WEEKDAY($F1156,2)=7)),IF($L1156&gt;0,"Folga trabalhada","Folga"),IF($L1156&gt;0,"Trabalhado",IF(OR(OR($D1156="6x1",$D1156="FF 6x1"),$D1156="5x2"),IF(AND(OR($D1156="6x1",$D1156="FF 6x1"),OR(WEEKDAY($F1156,2)=6,WEEKDAY($F1156,2)=7)),"Folga","Falta de registro"),IF(AND($AB1156&lt;&gt;$AB1155,IFERROR(INDEX(Cadastro!$F$5:$F$243,$AB1156),"")=""),"Indeterminado (início da série)",IF($X1156&gt;0,"Folga","Falta de registro"))))))))</f>
        <v>Folga</v>
      </c>
      <c r="Z1156" s="34">
        <f>IF(OR($L1156&gt;0,$F1156&gt;Parâmetros!$E$14),0,IF($A1156&lt;&gt;$A1155,1,N($Z1155)+1))</f>
        <v>1</v>
      </c>
      <c r="AA1156" s="34">
        <f>IF(OR($L1156&gt;0,$F1156&gt;Parâmetros!$E$14),0,IF(OR($A1156&lt;&gt;$A1157,$F1157&gt;Parâmetros!$E$14),1,N($AA1157)+1))</f>
        <v>1</v>
      </c>
      <c r="AB1156" s="31">
        <f>IFERROR(MATCH($A1156&amp;"|"&amp;TEXT(_xlfn.MAXIFS(Cadastro!$E$5:$E$243,Cadastro!$A$5:$A$243,$A1156,Cadastro!$E$5:$E$243,"&lt;="&amp;$F1156),"yyyymmdd"),Cadastro!$I$5:$I$243,0),"")</f>
        <v>152</v>
      </c>
      <c r="AC1156" t="str">
        <f>IFERROR(_xlfn.SINGLE(INDEX(Exceções!$D$5:$D$203,MATCH($A1156&amp;"|"&amp;$F1156,Exceções!$F$5:$F$203,0))),"")</f>
        <v/>
      </c>
      <c r="AD1156" t="str">
        <f>IF($AC1156="","",IFERROR(_xlfn.SINGLE(INDEX(Exceções!$E$5:$E$203,MATCH($A1156&amp;"|"&amp;$F1156,Exceções!$F$5:$F$203,0))),""))</f>
        <v/>
      </c>
    </row>
    <row r="1157" spans="1:30" ht="15" hidden="1" customHeight="1" x14ac:dyDescent="0.25">
      <c r="A1157" s="31">
        <v>12291</v>
      </c>
      <c r="B1157" s="17" t="s">
        <v>22</v>
      </c>
      <c r="C1157" s="17" t="str">
        <f>IFERROR(INDEX(Cadastro!$C$5:$C$243,$AB1157),"NÃO INFORMADO")</f>
        <v>CAL</v>
      </c>
      <c r="D1157" s="17" t="str">
        <f>IFERROR(INDEX(Cadastro!$D$5:$D$243,$AB1157),"")</f>
        <v>A</v>
      </c>
      <c r="E1157" s="17" t="str">
        <f>IFERROR(INDEX(Cadastro!$G$5:$G$243,$AB1157),"")</f>
        <v>A</v>
      </c>
      <c r="F1157" s="29">
        <v>46307</v>
      </c>
      <c r="G1157" s="32" t="str">
        <f t="shared" si="108"/>
        <v>seg</v>
      </c>
      <c r="H1157" s="31">
        <f>IF($L1157=0,"",_xlfn.MINIFS(Dados!$Q:$Q,Dados!$A:$A,$A1157,Dados!$S:$S,$F1157))</f>
        <v>441</v>
      </c>
      <c r="I1157" s="31">
        <f>IF($H1157="","",_xlfn.MAXIFS(Dados!$R:$R,Dados!$A:$A,$A1157,Dados!$S:$S,$F1157))</f>
        <v>927</v>
      </c>
      <c r="J1157" s="32" t="str">
        <f>IF($D1157&lt;&gt;"Folguista","",IFERROR(INDEX(Parâmetros!$D$52:$G$52,1,MIN(4,MAX(1,$W1157))),""))</f>
        <v/>
      </c>
      <c r="K1157" s="32" t="str">
        <f>IF(OR($AC1157&lt;&gt;"",$Y1157="Folga",$Y1157="Folga trabalhada",$Y1157="Férias (cadastro)",$Y1157="Férias / afastamento",$Y1157="Indeterminado (início da série)"),"",IF(OR($D1157="6x1",$D1157="FF 6x1"),IF(OR(WEEKDAY($F1157,2)=6,WEEKDAY($F1157,2)=7),"6x1 sáb/dom","6x1"),IF($D1157="5x2","5x2",IF($H1157="",IF($D1157="Folguista",$J1157,$E1157),IF(OR($H1157&gt;=Parâmetros!$E$18,$H1157&lt;Parâmetros!$E$19),"C",IF($H1157&lt;Parâmetros!$E$20,"A","B"))))))</f>
        <v>A</v>
      </c>
      <c r="L1157" s="30">
        <f>SUMIFS(Dados!$E:$E,Dados!$A:$A,$A1157,Dados!$S:$S,$F1157)</f>
        <v>6.4600000000000009</v>
      </c>
      <c r="M1157" s="30">
        <f>IFERROR(INDEX(Parâmetros!$E$6:$E$11,MATCH($K1157,Parâmetros!$A$6:$A$11,0)),"")</f>
        <v>7.58</v>
      </c>
      <c r="N1157" s="33">
        <f t="shared" si="109"/>
        <v>0.85224274406332468</v>
      </c>
      <c r="O1157" s="33">
        <f>Parâmetros!$E$13</f>
        <v>0.8</v>
      </c>
      <c r="P1157" s="32" t="str">
        <f>IF(OR($M1157="",$F1157&gt;Parâmetros!$E$14),"Não","Sim")</f>
        <v>Sim</v>
      </c>
      <c r="Q1157" s="32" t="str">
        <f t="shared" si="110"/>
        <v>Sim</v>
      </c>
      <c r="R1157" s="32" t="str">
        <f t="shared" si="111"/>
        <v>Sim</v>
      </c>
      <c r="S1157" s="30">
        <f t="shared" si="112"/>
        <v>0</v>
      </c>
      <c r="T1157" s="32" t="str">
        <f>IF($Q1157&lt;&gt;"Sim","",IF($N1157&gt;Parâmetros!$E$15,"Sim","Não"))</f>
        <v>Não</v>
      </c>
      <c r="U1157" s="17" t="str">
        <f t="shared" si="113"/>
        <v>Na meta</v>
      </c>
      <c r="V1157" s="17" t="str">
        <f>IF($AC1157&lt;&gt;"",IF($L1157&gt;0,"ATENÇÃO · apontou em dia de "&amp;LOWER($AC1157)&amp;" cadastrado","Exceção cadastrada · "&amp;$AC1157)&amp;IF($AD1157="",""," · "&amp;$AD1157),IF($E1157="Férias",IF($L1157&gt;0,"ATENÇÃO · apontou estando de férias no cadastro","Férias no cadastro"),IF($Y1157="Férias / afastamento","Afastamento · "&amp;($Z1157+$AA1157-1)&amp;" dias seguidos sem apontamento",IF($Y1157="Folga trabalhada","ATENÇÃO · apontou em dia de folga da escala 5x2",IF($Y1157="Folga",IF(AND($D1157="5x2",OR(WEEKDAY($F1157,2)=6,WEEKDAY($F1157,2)=7)),"Folga de fim de semana da escala 5x2",IF(AND(OR($D1157="6x1",$D1157="FF 6x1"),WEEKDAY($F1157,2)=6,FALSE()),"Folga de fim de semana · apontou no domingo anterior",IF(AND(OR($D1157="6x1",$D1157="FF 6x1"),WEEKDAY($F1157,2)=7,AND($A1157=$A1156,$L1156&gt;0)),"Folga de fim de semana · apontou no sábado",IF(AND(OR($D1157="6x1",$D1157="FF 6x1"),OR(WEEKDAY($F1157,2)=6,WEEKDAY($F1157,2)=7)),"Folga de fim de semana · sem apontamento no sábado nem no domingo","Folga prevista pelo ciclo")))),IF($Y1157="Indeterminado (início da série)","Sem histórico anterior — informe o dia do ciclo no Cadastro",IF($Y1157="Falta de registro",IF(OR(OR($D1157="6x1",$D1157="FF 6x1"),$D1157="5x2"),"FALTA DE REGISTRO · dia útil da escala "&amp;$E1157,"FALTA DE REGISTRO · dia "&amp;$W1157&amp;" de "&amp;IFERROR(INDEX(Parâmetros!$B$39:$B$48,MATCH($E1157,Parâmetros!$A$39:$A$48,0)),99)&amp;" do ciclo"),IF(OR($D1157="6x1",$D1157="FF 6x1"),IF(OR(AND(WEEKDAY($F1157,2)=6,AND($A1157=$A1158,$L1158&gt;0)),AND(WEEKDAY($F1157,2)=7,AND($A1157=$A1156,$L1156&gt;0))),"ATENÇÃO · apontou sábado e domingo no mesmo fim de semana",IF(OR(WEEKDAY($F1157,2)=6,WEEKDAY($F1157,2)=7),"Jornada de fim de semana do 6x1",IF(OR($H1157&gt;=Parâmetros!$E$20,$H1157&lt;Parâmetros!$E$19),"ATENÇÃO · 6x1 apontou fora do horário diurno","Jornada fixa do 6x1"))),IF($D1157="5x2","Jornada fixa do 5x2",IF($D1157="Folguista",IF($J1157=$K1157,"Evidência confirma sequência","DIVERGE · sequência "&amp;$J1157&amp;" × evidência "&amp;$K1157),IF($K1157=$E1157,"Evidência confirma cadastro","DIVERGE · cadastro "&amp;$E1157&amp;" × evidência "&amp;$K1157)))))))))))</f>
        <v>Evidência confirma cadastro</v>
      </c>
      <c r="W1157" s="34">
        <f>IF(OR(OR($D1157="6x1",$D1157="FF 6x1"),$D1157="5x2"),"",IF($AB1157&lt;&gt;$AB1156,IF(IFERROR(INDEX(Cadastro!$F$5:$F$243,$AB1157),"")="",IF($L1157&gt;0,1,0),IF(IFERROR(INDEX(Cadastro!$F$5:$F$243,$AB1157),"")&lt;=IFERROR(INDEX(Parâmetros!$B$39:$B$48,MATCH($E1157,Parâmetros!$A$39:$A$48,0)),99),IFERROR(INDEX(Cadastro!$F$5:$F$243,$AB1157),""),0)),IF($L1157&gt;0,IF(N($X1156)&gt;0,1,N($W1156)+1),IF(AND($L1157=0,OR(N($W1156)&gt;=IFERROR(INDEX(Parâmetros!$B$39:$B$48,MATCH($E1157,Parâmetros!$A$39:$A$48,0)),99),AND(N($X1156)&gt;0,N($X1156)&lt;IFERROR(INDEX(Parâmetros!$C$39:$C$48,MATCH($E1157,Parâmetros!$A$39:$A$48,0)),0)))),0,N($W1156)+1))))</f>
        <v>1</v>
      </c>
      <c r="X1157" s="34">
        <f>IF(OR(OR($D1157="6x1",$D1157="FF 6x1"),$D1157="5x2"),"",IF($AB1157&lt;&gt;$AB1156,IF(IFERROR(INDEX(Cadastro!$F$5:$F$243,$AB1157),"")="",0,IF(IFERROR(INDEX(Cadastro!$F$5:$F$243,$AB1157),"")&gt;IFERROR(INDEX(Parâmetros!$B$39:$B$48,MATCH($E1157,Parâmetros!$A$39:$A$48,0)),99),IFERROR(INDEX(Cadastro!$F$5:$F$243,$AB1157),"")-IFERROR(INDEX(Parâmetros!$B$39:$B$48,MATCH($E1157,Parâmetros!$A$39:$A$48,0)),99),0)),IF(AND($L1157=0,OR(N($W1156)&gt;=IFERROR(INDEX(Parâmetros!$B$39:$B$48,MATCH($E1157,Parâmetros!$A$39:$A$48,0)),99),AND(N($X1156)&gt;0,N($X1156)&lt;IFERROR(INDEX(Parâmetros!$C$39:$C$48,MATCH($E1157,Parâmetros!$A$39:$A$48,0)),0)))),N($X1156)+1,0)))</f>
        <v>0</v>
      </c>
      <c r="Y1157" t="str">
        <f>IF($AC1157&lt;&gt;"",IF($L1157&gt;0,$AC1157&amp;" · com apontamento",$AC1157),IF($E1157="Férias",IF($L1157&gt;0,"Férias · com apontamento","Férias (cadastro)"),IF(($Z1157+$AA1157-1)&gt;Parâmetros!$E$16,"Férias / afastamento",IF(AND($D1157="5x2",OR(WEEKDAY($F1157,2)=6,WEEKDAY($F1157,2)=7)),IF($L1157&gt;0,"Folga trabalhada","Folga"),IF($L1157&gt;0,"Trabalhado",IF(OR(OR($D1157="6x1",$D1157="FF 6x1"),$D1157="5x2"),IF(AND(OR($D1157="6x1",$D1157="FF 6x1"),OR(WEEKDAY($F1157,2)=6,WEEKDAY($F1157,2)=7)),"Folga","Falta de registro"),IF(AND($AB1157&lt;&gt;$AB1156,IFERROR(INDEX(Cadastro!$F$5:$F$243,$AB1157),"")=""),"Indeterminado (início da série)",IF($X1157&gt;0,"Folga","Falta de registro"))))))))</f>
        <v>Trabalhado</v>
      </c>
      <c r="Z1157" s="34">
        <f>IF(OR($L1157&gt;0,$F1157&gt;Parâmetros!$E$14),0,IF($A1157&lt;&gt;$A1156,1,N($Z1156)+1))</f>
        <v>0</v>
      </c>
      <c r="AA1157" s="34">
        <f>IF(OR($L1157&gt;0,$F1157&gt;Parâmetros!$E$14),0,IF(OR($A1157&lt;&gt;$A1158,$F1158&gt;Parâmetros!$E$14),1,N($AA1158)+1))</f>
        <v>0</v>
      </c>
      <c r="AB1157" s="31">
        <f>IFERROR(MATCH($A1157&amp;"|"&amp;TEXT(_xlfn.MAXIFS(Cadastro!$E$5:$E$243,Cadastro!$A$5:$A$243,$A1157,Cadastro!$E$5:$E$243,"&lt;="&amp;$F1157),"yyyymmdd"),Cadastro!$I$5:$I$243,0),"")</f>
        <v>153</v>
      </c>
      <c r="AC1157" t="str">
        <f>IFERROR(_xlfn.SINGLE(INDEX(Exceções!$D$5:$D$203,MATCH($A1157&amp;"|"&amp;$F1157,Exceções!$F$5:$F$203,0))),"")</f>
        <v/>
      </c>
      <c r="AD1157" t="str">
        <f>IF($AC1157="","",IFERROR(_xlfn.SINGLE(INDEX(Exceções!$E$5:$E$203,MATCH($A1157&amp;"|"&amp;$F1157,Exceções!$F$5:$F$203,0))),""))</f>
        <v/>
      </c>
    </row>
    <row r="1158" spans="1:30" ht="15" hidden="1" customHeight="1" x14ac:dyDescent="0.25">
      <c r="A1158" s="31">
        <v>12291</v>
      </c>
      <c r="B1158" s="17" t="s">
        <v>22</v>
      </c>
      <c r="C1158" s="17" t="str">
        <f>IFERROR(INDEX(Cadastro!$C$5:$C$243,$AB1158),"NÃO INFORMADO")</f>
        <v>CAL</v>
      </c>
      <c r="D1158" s="17" t="str">
        <f>IFERROR(INDEX(Cadastro!$D$5:$D$243,$AB1158),"")</f>
        <v>6x1</v>
      </c>
      <c r="E1158" s="17" t="str">
        <f>IFERROR(INDEX(Cadastro!$G$5:$G$243,$AB1158),"")</f>
        <v>6x1</v>
      </c>
      <c r="F1158" s="29">
        <v>46308</v>
      </c>
      <c r="G1158" s="32" t="str">
        <f t="shared" si="108"/>
        <v>ter</v>
      </c>
      <c r="H1158" s="31">
        <f>IF($L1158=0,"",_xlfn.MINIFS(Dados!$Q:$Q,Dados!$A:$A,$A1158,Dados!$S:$S,$F1158))</f>
        <v>442</v>
      </c>
      <c r="I1158" s="31">
        <f>IF($H1158="","",_xlfn.MAXIFS(Dados!$R:$R,Dados!$A:$A,$A1158,Dados!$S:$S,$F1158))</f>
        <v>993</v>
      </c>
      <c r="J1158" s="32" t="str">
        <f>IF($D1158&lt;&gt;"Folguista","",IFERROR(INDEX(Parâmetros!$D$52:$G$52,1,MIN(4,MAX(1,$W1158))),""))</f>
        <v/>
      </c>
      <c r="K1158" s="32" t="str">
        <f>IF(OR($AC1158&lt;&gt;"",$Y1158="Folga",$Y1158="Folga trabalhada",$Y1158="Férias (cadastro)",$Y1158="Férias / afastamento",$Y1158="Indeterminado (início da série)"),"",IF(OR($D1158="6x1",$D1158="FF 6x1"),IF(OR(WEEKDAY($F1158,2)=6,WEEKDAY($F1158,2)=7),"6x1 sáb/dom","6x1"),IF($D1158="5x2","5x2",IF($H1158="",IF($D1158="Folguista",$J1158,$E1158),IF(OR($H1158&gt;=Parâmetros!$E$18,$H1158&lt;Parâmetros!$E$19),"C",IF($H1158&lt;Parâmetros!$E$20,"A","B"))))))</f>
        <v>6x1</v>
      </c>
      <c r="L1158" s="30">
        <f>SUMIFS(Dados!$E:$E,Dados!$A:$A,$A1158,Dados!$S:$S,$F1158)</f>
        <v>8.17</v>
      </c>
      <c r="M1158" s="30">
        <f>IFERROR(INDEX(Parâmetros!$E$6:$E$11,MATCH($K1158,Parâmetros!$A$6:$A$11,0)),"")</f>
        <v>8.8000000000000007</v>
      </c>
      <c r="N1158" s="33">
        <f t="shared" si="109"/>
        <v>0.92840909090909085</v>
      </c>
      <c r="O1158" s="33">
        <f>Parâmetros!$E$13</f>
        <v>0.8</v>
      </c>
      <c r="P1158" s="32" t="str">
        <f>IF(OR($M1158="",$F1158&gt;Parâmetros!$E$14),"Não","Sim")</f>
        <v>Sim</v>
      </c>
      <c r="Q1158" s="32" t="str">
        <f t="shared" si="110"/>
        <v>Sim</v>
      </c>
      <c r="R1158" s="32" t="str">
        <f t="shared" si="111"/>
        <v>Sim</v>
      </c>
      <c r="S1158" s="30">
        <f t="shared" si="112"/>
        <v>0</v>
      </c>
      <c r="T1158" s="32" t="str">
        <f>IF($Q1158&lt;&gt;"Sim","",IF($N1158&gt;Parâmetros!$E$15,"Sim","Não"))</f>
        <v>Não</v>
      </c>
      <c r="U1158" s="17" t="str">
        <f t="shared" si="113"/>
        <v>Na meta</v>
      </c>
      <c r="V1158" s="17" t="str">
        <f>IF($AC1158&lt;&gt;"",IF($L1158&gt;0,"ATENÇÃO · apontou em dia de "&amp;LOWER($AC1158)&amp;" cadastrado","Exceção cadastrada · "&amp;$AC1158)&amp;IF($AD1158="",""," · "&amp;$AD1158),IF($E1158="Férias",IF($L1158&gt;0,"ATENÇÃO · apontou estando de férias no cadastro","Férias no cadastro"),IF($Y1158="Férias / afastamento","Afastamento · "&amp;($Z1158+$AA1158-1)&amp;" dias seguidos sem apontamento",IF($Y1158="Folga trabalhada","ATENÇÃO · apontou em dia de folga da escala 5x2",IF($Y1158="Folga",IF(AND($D1158="5x2",OR(WEEKDAY($F1158,2)=6,WEEKDAY($F1158,2)=7)),"Folga de fim de semana da escala 5x2",IF(AND(OR($D1158="6x1",$D1158="FF 6x1"),WEEKDAY($F1158,2)=6,FALSE()),"Folga de fim de semana · apontou no domingo anterior",IF(AND(OR($D1158="6x1",$D1158="FF 6x1"),WEEKDAY($F1158,2)=7,AND($A1158=$A1157,$L1157&gt;0)),"Folga de fim de semana · apontou no sábado",IF(AND(OR($D1158="6x1",$D1158="FF 6x1"),OR(WEEKDAY($F1158,2)=6,WEEKDAY($F1158,2)=7)),"Folga de fim de semana · sem apontamento no sábado nem no domingo","Folga prevista pelo ciclo")))),IF($Y1158="Indeterminado (início da série)","Sem histórico anterior — informe o dia do ciclo no Cadastro",IF($Y1158="Falta de registro",IF(OR(OR($D1158="6x1",$D1158="FF 6x1"),$D1158="5x2"),"FALTA DE REGISTRO · dia útil da escala "&amp;$E1158,"FALTA DE REGISTRO · dia "&amp;$W1158&amp;" de "&amp;IFERROR(INDEX(Parâmetros!$B$39:$B$48,MATCH($E1158,Parâmetros!$A$39:$A$48,0)),99)&amp;" do ciclo"),IF(OR($D1158="6x1",$D1158="FF 6x1"),IF(OR(AND(WEEKDAY($F1158,2)=6,AND($A1158=$A1159,$L1159&gt;0)),AND(WEEKDAY($F1158,2)=7,AND($A1158=$A1157,$L1157&gt;0))),"ATENÇÃO · apontou sábado e domingo no mesmo fim de semana",IF(OR(WEEKDAY($F1158,2)=6,WEEKDAY($F1158,2)=7),"Jornada de fim de semana do 6x1",IF(OR($H1158&gt;=Parâmetros!$E$20,$H1158&lt;Parâmetros!$E$19),"ATENÇÃO · 6x1 apontou fora do horário diurno","Jornada fixa do 6x1"))),IF($D1158="5x2","Jornada fixa do 5x2",IF($D1158="Folguista",IF($J1158=$K1158,"Evidência confirma sequência","DIVERGE · sequência "&amp;$J1158&amp;" × evidência "&amp;$K1158),IF($K1158=$E1158,"Evidência confirma cadastro","DIVERGE · cadastro "&amp;$E1158&amp;" × evidência "&amp;$K1158)))))))))))</f>
        <v>Jornada fixa do 6x1</v>
      </c>
      <c r="W1158" s="34" t="str">
        <f>IF(OR(OR($D1158="6x1",$D1158="FF 6x1"),$D1158="5x2"),"",IF($AB1158&lt;&gt;$AB1157,IF(IFERROR(INDEX(Cadastro!$F$5:$F$243,$AB1158),"")="",IF($L1158&gt;0,1,0),IF(IFERROR(INDEX(Cadastro!$F$5:$F$243,$AB1158),"")&lt;=IFERROR(INDEX(Parâmetros!$B$39:$B$48,MATCH($E1158,Parâmetros!$A$39:$A$48,0)),99),IFERROR(INDEX(Cadastro!$F$5:$F$243,$AB1158),""),0)),IF($L1158&gt;0,IF(N($X1157)&gt;0,1,N($W1157)+1),IF(AND($L1158=0,OR(N($W1157)&gt;=IFERROR(INDEX(Parâmetros!$B$39:$B$48,MATCH($E1158,Parâmetros!$A$39:$A$48,0)),99),AND(N($X1157)&gt;0,N($X1157)&lt;IFERROR(INDEX(Parâmetros!$C$39:$C$48,MATCH($E1158,Parâmetros!$A$39:$A$48,0)),0)))),0,N($W1157)+1))))</f>
        <v/>
      </c>
      <c r="X1158" s="34" t="str">
        <f>IF(OR(OR($D1158="6x1",$D1158="FF 6x1"),$D1158="5x2"),"",IF($AB1158&lt;&gt;$AB1157,IF(IFERROR(INDEX(Cadastro!$F$5:$F$243,$AB1158),"")="",0,IF(IFERROR(INDEX(Cadastro!$F$5:$F$243,$AB1158),"")&gt;IFERROR(INDEX(Parâmetros!$B$39:$B$48,MATCH($E1158,Parâmetros!$A$39:$A$48,0)),99),IFERROR(INDEX(Cadastro!$F$5:$F$243,$AB1158),"")-IFERROR(INDEX(Parâmetros!$B$39:$B$48,MATCH($E1158,Parâmetros!$A$39:$A$48,0)),99),0)),IF(AND($L1158=0,OR(N($W1157)&gt;=IFERROR(INDEX(Parâmetros!$B$39:$B$48,MATCH($E1158,Parâmetros!$A$39:$A$48,0)),99),AND(N($X1157)&gt;0,N($X1157)&lt;IFERROR(INDEX(Parâmetros!$C$39:$C$48,MATCH($E1158,Parâmetros!$A$39:$A$48,0)),0)))),N($X1157)+1,0)))</f>
        <v/>
      </c>
      <c r="Y1158" t="str">
        <f>IF($AC1158&lt;&gt;"",IF($L1158&gt;0,$AC1158&amp;" · com apontamento",$AC1158),IF($E1158="Férias",IF($L1158&gt;0,"Férias · com apontamento","Férias (cadastro)"),IF(($Z1158+$AA1158-1)&gt;Parâmetros!$E$16,"Férias / afastamento",IF(AND($D1158="5x2",OR(WEEKDAY($F1158,2)=6,WEEKDAY($F1158,2)=7)),IF($L1158&gt;0,"Folga trabalhada","Folga"),IF($L1158&gt;0,"Trabalhado",IF(OR(OR($D1158="6x1",$D1158="FF 6x1"),$D1158="5x2"),IF(AND(OR($D1158="6x1",$D1158="FF 6x1"),OR(WEEKDAY($F1158,2)=6,WEEKDAY($F1158,2)=7)),"Folga","Falta de registro"),IF(AND($AB1158&lt;&gt;$AB1157,IFERROR(INDEX(Cadastro!$F$5:$F$243,$AB1158),"")=""),"Indeterminado (início da série)",IF($X1158&gt;0,"Folga","Falta de registro"))))))))</f>
        <v>Trabalhado</v>
      </c>
      <c r="Z1158" s="34">
        <f>IF(OR($L1158&gt;0,$F1158&gt;Parâmetros!$E$14),0,IF($A1158&lt;&gt;$A1157,1,N($Z1157)+1))</f>
        <v>0</v>
      </c>
      <c r="AA1158" s="34">
        <f>IF(OR($L1158&gt;0,$F1158&gt;Parâmetros!$E$14),0,IF(OR($A1158&lt;&gt;$A1159,$F1159&gt;Parâmetros!$E$14),1,N($AA1159)+1))</f>
        <v>0</v>
      </c>
      <c r="AB1158" s="31">
        <f>IFERROR(MATCH($A1158&amp;"|"&amp;TEXT(_xlfn.MAXIFS(Cadastro!$E$5:$E$243,Cadastro!$A$5:$A$243,$A1158,Cadastro!$E$5:$E$243,"&lt;="&amp;$F1158),"yyyymmdd"),Cadastro!$I$5:$I$243,0),"")</f>
        <v>154</v>
      </c>
      <c r="AC1158" t="str">
        <f>IFERROR(_xlfn.SINGLE(INDEX(Exceções!$D$5:$D$203,MATCH($A1158&amp;"|"&amp;$F1158,Exceções!$F$5:$F$203,0))),"")</f>
        <v/>
      </c>
      <c r="AD1158" t="str">
        <f>IF($AC1158="","",IFERROR(_xlfn.SINGLE(INDEX(Exceções!$E$5:$E$203,MATCH($A1158&amp;"|"&amp;$F1158,Exceções!$F$5:$F$203,0))),""))</f>
        <v/>
      </c>
    </row>
    <row r="1159" spans="1:30" ht="15" hidden="1" customHeight="1" x14ac:dyDescent="0.25">
      <c r="A1159" s="31">
        <v>12291</v>
      </c>
      <c r="B1159" s="17" t="s">
        <v>22</v>
      </c>
      <c r="C1159" s="17" t="str">
        <f>IFERROR(INDEX(Cadastro!$C$5:$C$243,$AB1159),"NÃO INFORMADO")</f>
        <v>CAL</v>
      </c>
      <c r="D1159" s="17" t="str">
        <f>IFERROR(INDEX(Cadastro!$D$5:$D$243,$AB1159),"")</f>
        <v>6x1</v>
      </c>
      <c r="E1159" s="17" t="str">
        <f>IFERROR(INDEX(Cadastro!$G$5:$G$243,$AB1159),"")</f>
        <v>6x1</v>
      </c>
      <c r="F1159" s="29">
        <v>46309</v>
      </c>
      <c r="G1159" s="32" t="str">
        <f t="shared" si="108"/>
        <v>qua</v>
      </c>
      <c r="H1159" s="31">
        <f>IF($L1159=0,"",_xlfn.MINIFS(Dados!$Q:$Q,Dados!$A:$A,$A1159,Dados!$S:$S,$F1159))</f>
        <v>444</v>
      </c>
      <c r="I1159" s="31">
        <f>IF($H1159="","",_xlfn.MAXIFS(Dados!$R:$R,Dados!$A:$A,$A1159,Dados!$S:$S,$F1159))</f>
        <v>997</v>
      </c>
      <c r="J1159" s="32" t="str">
        <f>IF($D1159&lt;&gt;"Folguista","",IFERROR(INDEX(Parâmetros!$D$52:$G$52,1,MIN(4,MAX(1,$W1159))),""))</f>
        <v/>
      </c>
      <c r="K1159" s="32" t="str">
        <f>IF(OR($AC1159&lt;&gt;"",$Y1159="Folga",$Y1159="Folga trabalhada",$Y1159="Férias (cadastro)",$Y1159="Férias / afastamento",$Y1159="Indeterminado (início da série)"),"",IF(OR($D1159="6x1",$D1159="FF 6x1"),IF(OR(WEEKDAY($F1159,2)=6,WEEKDAY($F1159,2)=7),"6x1 sáb/dom","6x1"),IF($D1159="5x2","5x2",IF($H1159="",IF($D1159="Folguista",$J1159,$E1159),IF(OR($H1159&gt;=Parâmetros!$E$18,$H1159&lt;Parâmetros!$E$19),"C",IF($H1159&lt;Parâmetros!$E$20,"A","B"))))))</f>
        <v>6x1</v>
      </c>
      <c r="L1159" s="30">
        <f>SUMIFS(Dados!$E:$E,Dados!$A:$A,$A1159,Dados!$S:$S,$F1159)</f>
        <v>11.99</v>
      </c>
      <c r="M1159" s="30">
        <f>IFERROR(INDEX(Parâmetros!$E$6:$E$11,MATCH($K1159,Parâmetros!$A$6:$A$11,0)),"")</f>
        <v>8.8000000000000007</v>
      </c>
      <c r="N1159" s="33">
        <f t="shared" si="109"/>
        <v>1.3624999999999998</v>
      </c>
      <c r="O1159" s="33">
        <f>Parâmetros!$E$13</f>
        <v>0.8</v>
      </c>
      <c r="P1159" s="32" t="str">
        <f>IF(OR($M1159="",$F1159&gt;Parâmetros!$E$14),"Não","Sim")</f>
        <v>Sim</v>
      </c>
      <c r="Q1159" s="32" t="str">
        <f t="shared" si="110"/>
        <v>Sim</v>
      </c>
      <c r="R1159" s="32" t="str">
        <f t="shared" si="111"/>
        <v>Sim</v>
      </c>
      <c r="S1159" s="30">
        <f t="shared" si="112"/>
        <v>0</v>
      </c>
      <c r="T1159" s="32" t="str">
        <f>IF($Q1159&lt;&gt;"Sim","",IF($N1159&gt;Parâmetros!$E$15,"Sim","Não"))</f>
        <v>Sim</v>
      </c>
      <c r="U1159" s="17" t="str">
        <f t="shared" si="113"/>
        <v>Na meta</v>
      </c>
      <c r="V1159" s="17" t="str">
        <f>IF($AC1159&lt;&gt;"",IF($L1159&gt;0,"ATENÇÃO · apontou em dia de "&amp;LOWER($AC1159)&amp;" cadastrado","Exceção cadastrada · "&amp;$AC1159)&amp;IF($AD1159="",""," · "&amp;$AD1159),IF($E1159="Férias",IF($L1159&gt;0,"ATENÇÃO · apontou estando de férias no cadastro","Férias no cadastro"),IF($Y1159="Férias / afastamento","Afastamento · "&amp;($Z1159+$AA1159-1)&amp;" dias seguidos sem apontamento",IF($Y1159="Folga trabalhada","ATENÇÃO · apontou em dia de folga da escala 5x2",IF($Y1159="Folga",IF(AND($D1159="5x2",OR(WEEKDAY($F1159,2)=6,WEEKDAY($F1159,2)=7)),"Folga de fim de semana da escala 5x2",IF(AND(OR($D1159="6x1",$D1159="FF 6x1"),WEEKDAY($F1159,2)=6,FALSE()),"Folga de fim de semana · apontou no domingo anterior",IF(AND(OR($D1159="6x1",$D1159="FF 6x1"),WEEKDAY($F1159,2)=7,AND($A1159=$A1158,$L1158&gt;0)),"Folga de fim de semana · apontou no sábado",IF(AND(OR($D1159="6x1",$D1159="FF 6x1"),OR(WEEKDAY($F1159,2)=6,WEEKDAY($F1159,2)=7)),"Folga de fim de semana · sem apontamento no sábado nem no domingo","Folga prevista pelo ciclo")))),IF($Y1159="Indeterminado (início da série)","Sem histórico anterior — informe o dia do ciclo no Cadastro",IF($Y1159="Falta de registro",IF(OR(OR($D1159="6x1",$D1159="FF 6x1"),$D1159="5x2"),"FALTA DE REGISTRO · dia útil da escala "&amp;$E1159,"FALTA DE REGISTRO · dia "&amp;$W1159&amp;" de "&amp;IFERROR(INDEX(Parâmetros!$B$39:$B$48,MATCH($E1159,Parâmetros!$A$39:$A$48,0)),99)&amp;" do ciclo"),IF(OR($D1159="6x1",$D1159="FF 6x1"),IF(OR(AND(WEEKDAY($F1159,2)=6,AND($A1159=$A1160,$L1160&gt;0)),AND(WEEKDAY($F1159,2)=7,AND($A1159=$A1158,$L1158&gt;0))),"ATENÇÃO · apontou sábado e domingo no mesmo fim de semana",IF(OR(WEEKDAY($F1159,2)=6,WEEKDAY($F1159,2)=7),"Jornada de fim de semana do 6x1",IF(OR($H1159&gt;=Parâmetros!$E$20,$H1159&lt;Parâmetros!$E$19),"ATENÇÃO · 6x1 apontou fora do horário diurno","Jornada fixa do 6x1"))),IF($D1159="5x2","Jornada fixa do 5x2",IF($D1159="Folguista",IF($J1159=$K1159,"Evidência confirma sequência","DIVERGE · sequência "&amp;$J1159&amp;" × evidência "&amp;$K1159),IF($K1159=$E1159,"Evidência confirma cadastro","DIVERGE · cadastro "&amp;$E1159&amp;" × evidência "&amp;$K1159)))))))))))</f>
        <v>Jornada fixa do 6x1</v>
      </c>
      <c r="W1159" s="34" t="str">
        <f>IF(OR(OR($D1159="6x1",$D1159="FF 6x1"),$D1159="5x2"),"",IF($AB1159&lt;&gt;$AB1158,IF(IFERROR(INDEX(Cadastro!$F$5:$F$243,$AB1159),"")="",IF($L1159&gt;0,1,0),IF(IFERROR(INDEX(Cadastro!$F$5:$F$243,$AB1159),"")&lt;=IFERROR(INDEX(Parâmetros!$B$39:$B$48,MATCH($E1159,Parâmetros!$A$39:$A$48,0)),99),IFERROR(INDEX(Cadastro!$F$5:$F$243,$AB1159),""),0)),IF($L1159&gt;0,IF(N($X1158)&gt;0,1,N($W1158)+1),IF(AND($L1159=0,OR(N($W1158)&gt;=IFERROR(INDEX(Parâmetros!$B$39:$B$48,MATCH($E1159,Parâmetros!$A$39:$A$48,0)),99),AND(N($X1158)&gt;0,N($X1158)&lt;IFERROR(INDEX(Parâmetros!$C$39:$C$48,MATCH($E1159,Parâmetros!$A$39:$A$48,0)),0)))),0,N($W1158)+1))))</f>
        <v/>
      </c>
      <c r="X1159" s="34" t="str">
        <f>IF(OR(OR($D1159="6x1",$D1159="FF 6x1"),$D1159="5x2"),"",IF($AB1159&lt;&gt;$AB1158,IF(IFERROR(INDEX(Cadastro!$F$5:$F$243,$AB1159),"")="",0,IF(IFERROR(INDEX(Cadastro!$F$5:$F$243,$AB1159),"")&gt;IFERROR(INDEX(Parâmetros!$B$39:$B$48,MATCH($E1159,Parâmetros!$A$39:$A$48,0)),99),IFERROR(INDEX(Cadastro!$F$5:$F$243,$AB1159),"")-IFERROR(INDEX(Parâmetros!$B$39:$B$48,MATCH($E1159,Parâmetros!$A$39:$A$48,0)),99),0)),IF(AND($L1159=0,OR(N($W1158)&gt;=IFERROR(INDEX(Parâmetros!$B$39:$B$48,MATCH($E1159,Parâmetros!$A$39:$A$48,0)),99),AND(N($X1158)&gt;0,N($X1158)&lt;IFERROR(INDEX(Parâmetros!$C$39:$C$48,MATCH($E1159,Parâmetros!$A$39:$A$48,0)),0)))),N($X1158)+1,0)))</f>
        <v/>
      </c>
      <c r="Y1159" t="str">
        <f>IF($AC1159&lt;&gt;"",IF($L1159&gt;0,$AC1159&amp;" · com apontamento",$AC1159),IF($E1159="Férias",IF($L1159&gt;0,"Férias · com apontamento","Férias (cadastro)"),IF(($Z1159+$AA1159-1)&gt;Parâmetros!$E$16,"Férias / afastamento",IF(AND($D1159="5x2",OR(WEEKDAY($F1159,2)=6,WEEKDAY($F1159,2)=7)),IF($L1159&gt;0,"Folga trabalhada","Folga"),IF($L1159&gt;0,"Trabalhado",IF(OR(OR($D1159="6x1",$D1159="FF 6x1"),$D1159="5x2"),IF(AND(OR($D1159="6x1",$D1159="FF 6x1"),OR(WEEKDAY($F1159,2)=6,WEEKDAY($F1159,2)=7)),"Folga","Falta de registro"),IF(AND($AB1159&lt;&gt;$AB1158,IFERROR(INDEX(Cadastro!$F$5:$F$243,$AB1159),"")=""),"Indeterminado (início da série)",IF($X1159&gt;0,"Folga","Falta de registro"))))))))</f>
        <v>Trabalhado</v>
      </c>
      <c r="Z1159" s="34">
        <f>IF(OR($L1159&gt;0,$F1159&gt;Parâmetros!$E$14),0,IF($A1159&lt;&gt;$A1158,1,N($Z1158)+1))</f>
        <v>0</v>
      </c>
      <c r="AA1159" s="34">
        <f>IF(OR($L1159&gt;0,$F1159&gt;Parâmetros!$E$14),0,IF(OR($A1159&lt;&gt;$A1160,$F1160&gt;Parâmetros!$E$14),1,N($AA1160)+1))</f>
        <v>0</v>
      </c>
      <c r="AB1159" s="31">
        <f>IFERROR(MATCH($A1159&amp;"|"&amp;TEXT(_xlfn.MAXIFS(Cadastro!$E$5:$E$243,Cadastro!$A$5:$A$243,$A1159,Cadastro!$E$5:$E$243,"&lt;="&amp;$F1159),"yyyymmdd"),Cadastro!$I$5:$I$243,0),"")</f>
        <v>154</v>
      </c>
      <c r="AC1159" t="str">
        <f>IFERROR(_xlfn.SINGLE(INDEX(Exceções!$D$5:$D$203,MATCH($A1159&amp;"|"&amp;$F1159,Exceções!$F$5:$F$203,0))),"")</f>
        <v/>
      </c>
      <c r="AD1159" t="str">
        <f>IF($AC1159="","",IFERROR(_xlfn.SINGLE(INDEX(Exceções!$E$5:$E$203,MATCH($A1159&amp;"|"&amp;$F1159,Exceções!$F$5:$F$203,0))),""))</f>
        <v/>
      </c>
    </row>
    <row r="1160" spans="1:30" ht="15" hidden="1" customHeight="1" x14ac:dyDescent="0.25">
      <c r="A1160" s="31">
        <v>12291</v>
      </c>
      <c r="B1160" s="17" t="s">
        <v>22</v>
      </c>
      <c r="C1160" s="17" t="str">
        <f>IFERROR(INDEX(Cadastro!$C$5:$C$243,$AB1160),"NÃO INFORMADO")</f>
        <v>CAL</v>
      </c>
      <c r="D1160" s="17" t="str">
        <f>IFERROR(INDEX(Cadastro!$D$5:$D$243,$AB1160),"")</f>
        <v>6x1</v>
      </c>
      <c r="E1160" s="17" t="str">
        <f>IFERROR(INDEX(Cadastro!$G$5:$G$243,$AB1160),"")</f>
        <v>6x1</v>
      </c>
      <c r="F1160" s="29">
        <v>46310</v>
      </c>
      <c r="G1160" s="32" t="str">
        <f t="shared" si="108"/>
        <v>qui</v>
      </c>
      <c r="H1160" s="31">
        <f>IF($L1160=0,"",_xlfn.MINIFS(Dados!$Q:$Q,Dados!$A:$A,$A1160,Dados!$S:$S,$F1160))</f>
        <v>440</v>
      </c>
      <c r="I1160" s="31">
        <f>IF($H1160="","",_xlfn.MAXIFS(Dados!$R:$R,Dados!$A:$A,$A1160,Dados!$S:$S,$F1160))</f>
        <v>990</v>
      </c>
      <c r="J1160" s="32" t="str">
        <f>IF($D1160&lt;&gt;"Folguista","",IFERROR(INDEX(Parâmetros!$D$52:$G$52,1,MIN(4,MAX(1,$W1160))),""))</f>
        <v/>
      </c>
      <c r="K1160" s="32" t="str">
        <f>IF(OR($AC1160&lt;&gt;"",$Y1160="Folga",$Y1160="Folga trabalhada",$Y1160="Férias (cadastro)",$Y1160="Férias / afastamento",$Y1160="Indeterminado (início da série)"),"",IF(OR($D1160="6x1",$D1160="FF 6x1"),IF(OR(WEEKDAY($F1160,2)=6,WEEKDAY($F1160,2)=7),"6x1 sáb/dom","6x1"),IF($D1160="5x2","5x2",IF($H1160="",IF($D1160="Folguista",$J1160,$E1160),IF(OR($H1160&gt;=Parâmetros!$E$18,$H1160&lt;Parâmetros!$E$19),"C",IF($H1160&lt;Parâmetros!$E$20,"A","B"))))))</f>
        <v>6x1</v>
      </c>
      <c r="L1160" s="30">
        <f>SUMIFS(Dados!$E:$E,Dados!$A:$A,$A1160,Dados!$S:$S,$F1160)</f>
        <v>7.25</v>
      </c>
      <c r="M1160" s="30">
        <f>IFERROR(INDEX(Parâmetros!$E$6:$E$11,MATCH($K1160,Parâmetros!$A$6:$A$11,0)),"")</f>
        <v>8.8000000000000007</v>
      </c>
      <c r="N1160" s="33">
        <f t="shared" si="109"/>
        <v>0.82386363636363624</v>
      </c>
      <c r="O1160" s="33">
        <f>Parâmetros!$E$13</f>
        <v>0.8</v>
      </c>
      <c r="P1160" s="32" t="str">
        <f>IF(OR($M1160="",$F1160&gt;Parâmetros!$E$14),"Não","Sim")</f>
        <v>Sim</v>
      </c>
      <c r="Q1160" s="32" t="str">
        <f t="shared" si="110"/>
        <v>Sim</v>
      </c>
      <c r="R1160" s="32" t="str">
        <f t="shared" si="111"/>
        <v>Sim</v>
      </c>
      <c r="S1160" s="30">
        <f t="shared" si="112"/>
        <v>0</v>
      </c>
      <c r="T1160" s="32" t="str">
        <f>IF($Q1160&lt;&gt;"Sim","",IF($N1160&gt;Parâmetros!$E$15,"Sim","Não"))</f>
        <v>Não</v>
      </c>
      <c r="U1160" s="17" t="str">
        <f t="shared" si="113"/>
        <v>Na meta</v>
      </c>
      <c r="V1160" s="17" t="str">
        <f>IF($AC1160&lt;&gt;"",IF($L1160&gt;0,"ATENÇÃO · apontou em dia de "&amp;LOWER($AC1160)&amp;" cadastrado","Exceção cadastrada · "&amp;$AC1160)&amp;IF($AD1160="",""," · "&amp;$AD1160),IF($E1160="Férias",IF($L1160&gt;0,"ATENÇÃO · apontou estando de férias no cadastro","Férias no cadastro"),IF($Y1160="Férias / afastamento","Afastamento · "&amp;($Z1160+$AA1160-1)&amp;" dias seguidos sem apontamento",IF($Y1160="Folga trabalhada","ATENÇÃO · apontou em dia de folga da escala 5x2",IF($Y1160="Folga",IF(AND($D1160="5x2",OR(WEEKDAY($F1160,2)=6,WEEKDAY($F1160,2)=7)),"Folga de fim de semana da escala 5x2",IF(AND(OR($D1160="6x1",$D1160="FF 6x1"),WEEKDAY($F1160,2)=6,FALSE()),"Folga de fim de semana · apontou no domingo anterior",IF(AND(OR($D1160="6x1",$D1160="FF 6x1"),WEEKDAY($F1160,2)=7,AND($A1160=$A1159,$L1159&gt;0)),"Folga de fim de semana · apontou no sábado",IF(AND(OR($D1160="6x1",$D1160="FF 6x1"),OR(WEEKDAY($F1160,2)=6,WEEKDAY($F1160,2)=7)),"Folga de fim de semana · sem apontamento no sábado nem no domingo","Folga prevista pelo ciclo")))),IF($Y1160="Indeterminado (início da série)","Sem histórico anterior — informe o dia do ciclo no Cadastro",IF($Y1160="Falta de registro",IF(OR(OR($D1160="6x1",$D1160="FF 6x1"),$D1160="5x2"),"FALTA DE REGISTRO · dia útil da escala "&amp;$E1160,"FALTA DE REGISTRO · dia "&amp;$W1160&amp;" de "&amp;IFERROR(INDEX(Parâmetros!$B$39:$B$48,MATCH($E1160,Parâmetros!$A$39:$A$48,0)),99)&amp;" do ciclo"),IF(OR($D1160="6x1",$D1160="FF 6x1"),IF(OR(AND(WEEKDAY($F1160,2)=6,AND($A1160=$A1161,$L1161&gt;0)),AND(WEEKDAY($F1160,2)=7,AND($A1160=$A1159,$L1159&gt;0))),"ATENÇÃO · apontou sábado e domingo no mesmo fim de semana",IF(OR(WEEKDAY($F1160,2)=6,WEEKDAY($F1160,2)=7),"Jornada de fim de semana do 6x1",IF(OR($H1160&gt;=Parâmetros!$E$20,$H1160&lt;Parâmetros!$E$19),"ATENÇÃO · 6x1 apontou fora do horário diurno","Jornada fixa do 6x1"))),IF($D1160="5x2","Jornada fixa do 5x2",IF($D1160="Folguista",IF($J1160=$K1160,"Evidência confirma sequência","DIVERGE · sequência "&amp;$J1160&amp;" × evidência "&amp;$K1160),IF($K1160=$E1160,"Evidência confirma cadastro","DIVERGE · cadastro "&amp;$E1160&amp;" × evidência "&amp;$K1160)))))))))))</f>
        <v>Jornada fixa do 6x1</v>
      </c>
      <c r="W1160" s="34" t="str">
        <f>IF(OR(OR($D1160="6x1",$D1160="FF 6x1"),$D1160="5x2"),"",IF($AB1160&lt;&gt;$AB1159,IF(IFERROR(INDEX(Cadastro!$F$5:$F$243,$AB1160),"")="",IF($L1160&gt;0,1,0),IF(IFERROR(INDEX(Cadastro!$F$5:$F$243,$AB1160),"")&lt;=IFERROR(INDEX(Parâmetros!$B$39:$B$48,MATCH($E1160,Parâmetros!$A$39:$A$48,0)),99),IFERROR(INDEX(Cadastro!$F$5:$F$243,$AB1160),""),0)),IF($L1160&gt;0,IF(N($X1159)&gt;0,1,N($W1159)+1),IF(AND($L1160=0,OR(N($W1159)&gt;=IFERROR(INDEX(Parâmetros!$B$39:$B$48,MATCH($E1160,Parâmetros!$A$39:$A$48,0)),99),AND(N($X1159)&gt;0,N($X1159)&lt;IFERROR(INDEX(Parâmetros!$C$39:$C$48,MATCH($E1160,Parâmetros!$A$39:$A$48,0)),0)))),0,N($W1159)+1))))</f>
        <v/>
      </c>
      <c r="X1160" s="34" t="str">
        <f>IF(OR(OR($D1160="6x1",$D1160="FF 6x1"),$D1160="5x2"),"",IF($AB1160&lt;&gt;$AB1159,IF(IFERROR(INDEX(Cadastro!$F$5:$F$243,$AB1160),"")="",0,IF(IFERROR(INDEX(Cadastro!$F$5:$F$243,$AB1160),"")&gt;IFERROR(INDEX(Parâmetros!$B$39:$B$48,MATCH($E1160,Parâmetros!$A$39:$A$48,0)),99),IFERROR(INDEX(Cadastro!$F$5:$F$243,$AB1160),"")-IFERROR(INDEX(Parâmetros!$B$39:$B$48,MATCH($E1160,Parâmetros!$A$39:$A$48,0)),99),0)),IF(AND($L1160=0,OR(N($W1159)&gt;=IFERROR(INDEX(Parâmetros!$B$39:$B$48,MATCH($E1160,Parâmetros!$A$39:$A$48,0)),99),AND(N($X1159)&gt;0,N($X1159)&lt;IFERROR(INDEX(Parâmetros!$C$39:$C$48,MATCH($E1160,Parâmetros!$A$39:$A$48,0)),0)))),N($X1159)+1,0)))</f>
        <v/>
      </c>
      <c r="Y1160" t="str">
        <f>IF($AC1160&lt;&gt;"",IF($L1160&gt;0,$AC1160&amp;" · com apontamento",$AC1160),IF($E1160="Férias",IF($L1160&gt;0,"Férias · com apontamento","Férias (cadastro)"),IF(($Z1160+$AA1160-1)&gt;Parâmetros!$E$16,"Férias / afastamento",IF(AND($D1160="5x2",OR(WEEKDAY($F1160,2)=6,WEEKDAY($F1160,2)=7)),IF($L1160&gt;0,"Folga trabalhada","Folga"),IF($L1160&gt;0,"Trabalhado",IF(OR(OR($D1160="6x1",$D1160="FF 6x1"),$D1160="5x2"),IF(AND(OR($D1160="6x1",$D1160="FF 6x1"),OR(WEEKDAY($F1160,2)=6,WEEKDAY($F1160,2)=7)),"Folga","Falta de registro"),IF(AND($AB1160&lt;&gt;$AB1159,IFERROR(INDEX(Cadastro!$F$5:$F$243,$AB1160),"")=""),"Indeterminado (início da série)",IF($X1160&gt;0,"Folga","Falta de registro"))))))))</f>
        <v>Trabalhado</v>
      </c>
      <c r="Z1160" s="34">
        <f>IF(OR($L1160&gt;0,$F1160&gt;Parâmetros!$E$14),0,IF($A1160&lt;&gt;$A1159,1,N($Z1159)+1))</f>
        <v>0</v>
      </c>
      <c r="AA1160" s="34">
        <f>IF(OR($L1160&gt;0,$F1160&gt;Parâmetros!$E$14),0,IF(OR($A1160&lt;&gt;$A1161,$F1161&gt;Parâmetros!$E$14),1,N($AA1161)+1))</f>
        <v>0</v>
      </c>
      <c r="AB1160" s="31">
        <f>IFERROR(MATCH($A1160&amp;"|"&amp;TEXT(_xlfn.MAXIFS(Cadastro!$E$5:$E$243,Cadastro!$A$5:$A$243,$A1160,Cadastro!$E$5:$E$243,"&lt;="&amp;$F1160),"yyyymmdd"),Cadastro!$I$5:$I$243,0),"")</f>
        <v>154</v>
      </c>
      <c r="AC1160" t="str">
        <f>IFERROR(_xlfn.SINGLE(INDEX(Exceções!$D$5:$D$203,MATCH($A1160&amp;"|"&amp;$F1160,Exceções!$F$5:$F$203,0))),"")</f>
        <v/>
      </c>
      <c r="AD1160" t="str">
        <f>IF($AC1160="","",IFERROR(_xlfn.SINGLE(INDEX(Exceções!$E$5:$E$203,MATCH($A1160&amp;"|"&amp;$F1160,Exceções!$F$5:$F$203,0))),""))</f>
        <v/>
      </c>
    </row>
    <row r="1161" spans="1:30" ht="15" hidden="1" customHeight="1" x14ac:dyDescent="0.25">
      <c r="A1161" s="31">
        <v>12291</v>
      </c>
      <c r="B1161" s="17" t="s">
        <v>22</v>
      </c>
      <c r="C1161" s="17" t="str">
        <f>IFERROR(INDEX(Cadastro!$C$5:$C$243,$AB1161),"NÃO INFORMADO")</f>
        <v>CAL</v>
      </c>
      <c r="D1161" s="17" t="str">
        <f>IFERROR(INDEX(Cadastro!$D$5:$D$243,$AB1161),"")</f>
        <v>6x1</v>
      </c>
      <c r="E1161" s="17" t="str">
        <f>IFERROR(INDEX(Cadastro!$G$5:$G$243,$AB1161),"")</f>
        <v>6x1</v>
      </c>
      <c r="F1161" s="29">
        <v>46311</v>
      </c>
      <c r="G1161" s="32" t="str">
        <f t="shared" si="108"/>
        <v>sex</v>
      </c>
      <c r="H1161" s="31">
        <f>IF($L1161=0,"",_xlfn.MINIFS(Dados!$Q:$Q,Dados!$A:$A,$A1161,Dados!$S:$S,$F1161))</f>
        <v>439</v>
      </c>
      <c r="I1161" s="31">
        <f>IF($H1161="","",_xlfn.MAXIFS(Dados!$R:$R,Dados!$A:$A,$A1161,Dados!$S:$S,$F1161))</f>
        <v>1003</v>
      </c>
      <c r="J1161" s="32" t="str">
        <f>IF($D1161&lt;&gt;"Folguista","",IFERROR(INDEX(Parâmetros!$D$52:$G$52,1,MIN(4,MAX(1,$W1161))),""))</f>
        <v/>
      </c>
      <c r="K1161" s="32" t="str">
        <f>IF(OR($AC1161&lt;&gt;"",$Y1161="Folga",$Y1161="Folga trabalhada",$Y1161="Férias (cadastro)",$Y1161="Férias / afastamento",$Y1161="Indeterminado (início da série)"),"",IF(OR($D1161="6x1",$D1161="FF 6x1"),IF(OR(WEEKDAY($F1161,2)=6,WEEKDAY($F1161,2)=7),"6x1 sáb/dom","6x1"),IF($D1161="5x2","5x2",IF($H1161="",IF($D1161="Folguista",$J1161,$E1161),IF(OR($H1161&gt;=Parâmetros!$E$18,$H1161&lt;Parâmetros!$E$19),"C",IF($H1161&lt;Parâmetros!$E$20,"A","B"))))))</f>
        <v>6x1</v>
      </c>
      <c r="L1161" s="30">
        <f>SUMIFS(Dados!$E:$E,Dados!$A:$A,$A1161,Dados!$S:$S,$F1161)</f>
        <v>8.17</v>
      </c>
      <c r="M1161" s="30">
        <f>IFERROR(INDEX(Parâmetros!$E$6:$E$11,MATCH($K1161,Parâmetros!$A$6:$A$11,0)),"")</f>
        <v>8.8000000000000007</v>
      </c>
      <c r="N1161" s="33">
        <f t="shared" si="109"/>
        <v>0.92840909090909085</v>
      </c>
      <c r="O1161" s="33">
        <f>Parâmetros!$E$13</f>
        <v>0.8</v>
      </c>
      <c r="P1161" s="32" t="str">
        <f>IF(OR($M1161="",$F1161&gt;Parâmetros!$E$14),"Não","Sim")</f>
        <v>Sim</v>
      </c>
      <c r="Q1161" s="32" t="str">
        <f t="shared" si="110"/>
        <v>Sim</v>
      </c>
      <c r="R1161" s="32" t="str">
        <f t="shared" si="111"/>
        <v>Sim</v>
      </c>
      <c r="S1161" s="30">
        <f t="shared" si="112"/>
        <v>0</v>
      </c>
      <c r="T1161" s="32" t="str">
        <f>IF($Q1161&lt;&gt;"Sim","",IF($N1161&gt;Parâmetros!$E$15,"Sim","Não"))</f>
        <v>Não</v>
      </c>
      <c r="U1161" s="17" t="str">
        <f t="shared" si="113"/>
        <v>Na meta</v>
      </c>
      <c r="V1161" s="17" t="str">
        <f>IF($AC1161&lt;&gt;"",IF($L1161&gt;0,"ATENÇÃO · apontou em dia de "&amp;LOWER($AC1161)&amp;" cadastrado","Exceção cadastrada · "&amp;$AC1161)&amp;IF($AD1161="",""," · "&amp;$AD1161),IF($E1161="Férias",IF($L1161&gt;0,"ATENÇÃO · apontou estando de férias no cadastro","Férias no cadastro"),IF($Y1161="Férias / afastamento","Afastamento · "&amp;($Z1161+$AA1161-1)&amp;" dias seguidos sem apontamento",IF($Y1161="Folga trabalhada","ATENÇÃO · apontou em dia de folga da escala 5x2",IF($Y1161="Folga",IF(AND($D1161="5x2",OR(WEEKDAY($F1161,2)=6,WEEKDAY($F1161,2)=7)),"Folga de fim de semana da escala 5x2",IF(AND(OR($D1161="6x1",$D1161="FF 6x1"),WEEKDAY($F1161,2)=6,FALSE()),"Folga de fim de semana · apontou no domingo anterior",IF(AND(OR($D1161="6x1",$D1161="FF 6x1"),WEEKDAY($F1161,2)=7,AND($A1161=$A1160,$L1160&gt;0)),"Folga de fim de semana · apontou no sábado",IF(AND(OR($D1161="6x1",$D1161="FF 6x1"),OR(WEEKDAY($F1161,2)=6,WEEKDAY($F1161,2)=7)),"Folga de fim de semana · sem apontamento no sábado nem no domingo","Folga prevista pelo ciclo")))),IF($Y1161="Indeterminado (início da série)","Sem histórico anterior — informe o dia do ciclo no Cadastro",IF($Y1161="Falta de registro",IF(OR(OR($D1161="6x1",$D1161="FF 6x1"),$D1161="5x2"),"FALTA DE REGISTRO · dia útil da escala "&amp;$E1161,"FALTA DE REGISTRO · dia "&amp;$W1161&amp;" de "&amp;IFERROR(INDEX(Parâmetros!$B$39:$B$48,MATCH($E1161,Parâmetros!$A$39:$A$48,0)),99)&amp;" do ciclo"),IF(OR($D1161="6x1",$D1161="FF 6x1"),IF(OR(AND(WEEKDAY($F1161,2)=6,AND($A1161=$A1162,$L1162&gt;0)),AND(WEEKDAY($F1161,2)=7,AND($A1161=$A1160,$L1160&gt;0))),"ATENÇÃO · apontou sábado e domingo no mesmo fim de semana",IF(OR(WEEKDAY($F1161,2)=6,WEEKDAY($F1161,2)=7),"Jornada de fim de semana do 6x1",IF(OR($H1161&gt;=Parâmetros!$E$20,$H1161&lt;Parâmetros!$E$19),"ATENÇÃO · 6x1 apontou fora do horário diurno","Jornada fixa do 6x1"))),IF($D1161="5x2","Jornada fixa do 5x2",IF($D1161="Folguista",IF($J1161=$K1161,"Evidência confirma sequência","DIVERGE · sequência "&amp;$J1161&amp;" × evidência "&amp;$K1161),IF($K1161=$E1161,"Evidência confirma cadastro","DIVERGE · cadastro "&amp;$E1161&amp;" × evidência "&amp;$K1161)))))))))))</f>
        <v>Jornada fixa do 6x1</v>
      </c>
      <c r="W1161" s="34" t="str">
        <f>IF(OR(OR($D1161="6x1",$D1161="FF 6x1"),$D1161="5x2"),"",IF($AB1161&lt;&gt;$AB1160,IF(IFERROR(INDEX(Cadastro!$F$5:$F$243,$AB1161),"")="",IF($L1161&gt;0,1,0),IF(IFERROR(INDEX(Cadastro!$F$5:$F$243,$AB1161),"")&lt;=IFERROR(INDEX(Parâmetros!$B$39:$B$48,MATCH($E1161,Parâmetros!$A$39:$A$48,0)),99),IFERROR(INDEX(Cadastro!$F$5:$F$243,$AB1161),""),0)),IF($L1161&gt;0,IF(N($X1160)&gt;0,1,N($W1160)+1),IF(AND($L1161=0,OR(N($W1160)&gt;=IFERROR(INDEX(Parâmetros!$B$39:$B$48,MATCH($E1161,Parâmetros!$A$39:$A$48,0)),99),AND(N($X1160)&gt;0,N($X1160)&lt;IFERROR(INDEX(Parâmetros!$C$39:$C$48,MATCH($E1161,Parâmetros!$A$39:$A$48,0)),0)))),0,N($W1160)+1))))</f>
        <v/>
      </c>
      <c r="X1161" s="34" t="str">
        <f>IF(OR(OR($D1161="6x1",$D1161="FF 6x1"),$D1161="5x2"),"",IF($AB1161&lt;&gt;$AB1160,IF(IFERROR(INDEX(Cadastro!$F$5:$F$243,$AB1161),"")="",0,IF(IFERROR(INDEX(Cadastro!$F$5:$F$243,$AB1161),"")&gt;IFERROR(INDEX(Parâmetros!$B$39:$B$48,MATCH($E1161,Parâmetros!$A$39:$A$48,0)),99),IFERROR(INDEX(Cadastro!$F$5:$F$243,$AB1161),"")-IFERROR(INDEX(Parâmetros!$B$39:$B$48,MATCH($E1161,Parâmetros!$A$39:$A$48,0)),99),0)),IF(AND($L1161=0,OR(N($W1160)&gt;=IFERROR(INDEX(Parâmetros!$B$39:$B$48,MATCH($E1161,Parâmetros!$A$39:$A$48,0)),99),AND(N($X1160)&gt;0,N($X1160)&lt;IFERROR(INDEX(Parâmetros!$C$39:$C$48,MATCH($E1161,Parâmetros!$A$39:$A$48,0)),0)))),N($X1160)+1,0)))</f>
        <v/>
      </c>
      <c r="Y1161" t="str">
        <f>IF($AC1161&lt;&gt;"",IF($L1161&gt;0,$AC1161&amp;" · com apontamento",$AC1161),IF($E1161="Férias",IF($L1161&gt;0,"Férias · com apontamento","Férias (cadastro)"),IF(($Z1161+$AA1161-1)&gt;Parâmetros!$E$16,"Férias / afastamento",IF(AND($D1161="5x2",OR(WEEKDAY($F1161,2)=6,WEEKDAY($F1161,2)=7)),IF($L1161&gt;0,"Folga trabalhada","Folga"),IF($L1161&gt;0,"Trabalhado",IF(OR(OR($D1161="6x1",$D1161="FF 6x1"),$D1161="5x2"),IF(AND(OR($D1161="6x1",$D1161="FF 6x1"),OR(WEEKDAY($F1161,2)=6,WEEKDAY($F1161,2)=7)),"Folga","Falta de registro"),IF(AND($AB1161&lt;&gt;$AB1160,IFERROR(INDEX(Cadastro!$F$5:$F$243,$AB1161),"")=""),"Indeterminado (início da série)",IF($X1161&gt;0,"Folga","Falta de registro"))))))))</f>
        <v>Trabalhado</v>
      </c>
      <c r="Z1161" s="34">
        <f>IF(OR($L1161&gt;0,$F1161&gt;Parâmetros!$E$14),0,IF($A1161&lt;&gt;$A1160,1,N($Z1160)+1))</f>
        <v>0</v>
      </c>
      <c r="AA1161" s="34">
        <f>IF(OR($L1161&gt;0,$F1161&gt;Parâmetros!$E$14),0,IF(OR($A1161&lt;&gt;$A1162,$F1162&gt;Parâmetros!$E$14),1,N($AA1162)+1))</f>
        <v>0</v>
      </c>
      <c r="AB1161" s="31">
        <f>IFERROR(MATCH($A1161&amp;"|"&amp;TEXT(_xlfn.MAXIFS(Cadastro!$E$5:$E$243,Cadastro!$A$5:$A$243,$A1161,Cadastro!$E$5:$E$243,"&lt;="&amp;$F1161),"yyyymmdd"),Cadastro!$I$5:$I$243,0),"")</f>
        <v>154</v>
      </c>
      <c r="AC1161" t="str">
        <f>IFERROR(_xlfn.SINGLE(INDEX(Exceções!$D$5:$D$203,MATCH($A1161&amp;"|"&amp;$F1161,Exceções!$F$5:$F$203,0))),"")</f>
        <v/>
      </c>
      <c r="AD1161" t="str">
        <f>IF($AC1161="","",IFERROR(_xlfn.SINGLE(INDEX(Exceções!$E$5:$E$203,MATCH($A1161&amp;"|"&amp;$F1161,Exceções!$F$5:$F$203,0))),""))</f>
        <v/>
      </c>
    </row>
    <row r="1162" spans="1:30" ht="15" hidden="1" customHeight="1" x14ac:dyDescent="0.25">
      <c r="A1162" s="31">
        <v>12291</v>
      </c>
      <c r="B1162" s="17" t="s">
        <v>22</v>
      </c>
      <c r="C1162" s="17" t="str">
        <f>IFERROR(INDEX(Cadastro!$C$5:$C$243,$AB1162),"NÃO INFORMADO")</f>
        <v>CAL</v>
      </c>
      <c r="D1162" s="17" t="str">
        <f>IFERROR(INDEX(Cadastro!$D$5:$D$243,$AB1162),"")</f>
        <v>6x1</v>
      </c>
      <c r="E1162" s="17" t="str">
        <f>IFERROR(INDEX(Cadastro!$G$5:$G$243,$AB1162),"")</f>
        <v>6x1</v>
      </c>
      <c r="F1162" s="29">
        <v>46312</v>
      </c>
      <c r="G1162" s="32" t="str">
        <f t="shared" si="108"/>
        <v>sáb</v>
      </c>
      <c r="H1162" s="31">
        <f>IF($L1162=0,"",_xlfn.MINIFS(Dados!$Q:$Q,Dados!$A:$A,$A1162,Dados!$S:$S,$F1162))</f>
        <v>435</v>
      </c>
      <c r="I1162" s="31">
        <f>IF($H1162="","",_xlfn.MAXIFS(Dados!$R:$R,Dados!$A:$A,$A1162,Dados!$S:$S,$F1162))</f>
        <v>926</v>
      </c>
      <c r="J1162" s="32" t="str">
        <f>IF($D1162&lt;&gt;"Folguista","",IFERROR(INDEX(Parâmetros!$D$52:$G$52,1,MIN(4,MAX(1,$W1162))),""))</f>
        <v/>
      </c>
      <c r="K1162" s="32" t="str">
        <f>IF(OR($AC1162&lt;&gt;"",$Y1162="Folga",$Y1162="Folga trabalhada",$Y1162="Férias (cadastro)",$Y1162="Férias / afastamento",$Y1162="Indeterminado (início da série)"),"",IF(OR($D1162="6x1",$D1162="FF 6x1"),IF(OR(WEEKDAY($F1162,2)=6,WEEKDAY($F1162,2)=7),"6x1 sáb/dom","6x1"),IF($D1162="5x2","5x2",IF($H1162="",IF($D1162="Folguista",$J1162,$E1162),IF(OR($H1162&gt;=Parâmetros!$E$18,$H1162&lt;Parâmetros!$E$19),"C",IF($H1162&lt;Parâmetros!$E$20,"A","B"))))))</f>
        <v>6x1 sáb/dom</v>
      </c>
      <c r="L1162" s="30">
        <f>SUMIFS(Dados!$E:$E,Dados!$A:$A,$A1162,Dados!$S:$S,$F1162)</f>
        <v>6.82</v>
      </c>
      <c r="M1162" s="30">
        <f>IFERROR(INDEX(Parâmetros!$E$6:$E$11,MATCH($K1162,Parâmetros!$A$6:$A$11,0)),"")</f>
        <v>7.33</v>
      </c>
      <c r="N1162" s="33">
        <f t="shared" si="109"/>
        <v>0.93042291950886769</v>
      </c>
      <c r="O1162" s="33">
        <f>Parâmetros!$E$13</f>
        <v>0.8</v>
      </c>
      <c r="P1162" s="32" t="str">
        <f>IF(OR($M1162="",$F1162&gt;Parâmetros!$E$14),"Não","Sim")</f>
        <v>Sim</v>
      </c>
      <c r="Q1162" s="32" t="str">
        <f t="shared" si="110"/>
        <v>Sim</v>
      </c>
      <c r="R1162" s="32" t="str">
        <f t="shared" si="111"/>
        <v>Sim</v>
      </c>
      <c r="S1162" s="30">
        <f t="shared" si="112"/>
        <v>0</v>
      </c>
      <c r="T1162" s="32" t="str">
        <f>IF($Q1162&lt;&gt;"Sim","",IF($N1162&gt;Parâmetros!$E$15,"Sim","Não"))</f>
        <v>Não</v>
      </c>
      <c r="U1162" s="17" t="str">
        <f t="shared" si="113"/>
        <v>Na meta</v>
      </c>
      <c r="V1162" s="17" t="str">
        <f>IF($AC1162&lt;&gt;"",IF($L1162&gt;0,"ATENÇÃO · apontou em dia de "&amp;LOWER($AC1162)&amp;" cadastrado","Exceção cadastrada · "&amp;$AC1162)&amp;IF($AD1162="",""," · "&amp;$AD1162),IF($E1162="Férias",IF($L1162&gt;0,"ATENÇÃO · apontou estando de férias no cadastro","Férias no cadastro"),IF($Y1162="Férias / afastamento","Afastamento · "&amp;($Z1162+$AA1162-1)&amp;" dias seguidos sem apontamento",IF($Y1162="Folga trabalhada","ATENÇÃO · apontou em dia de folga da escala 5x2",IF($Y1162="Folga",IF(AND($D1162="5x2",OR(WEEKDAY($F1162,2)=6,WEEKDAY($F1162,2)=7)),"Folga de fim de semana da escala 5x2",IF(AND(OR($D1162="6x1",$D1162="FF 6x1"),WEEKDAY($F1162,2)=6,FALSE()),"Folga de fim de semana · apontou no domingo anterior",IF(AND(OR($D1162="6x1",$D1162="FF 6x1"),WEEKDAY($F1162,2)=7,AND($A1162=$A1161,$L1161&gt;0)),"Folga de fim de semana · apontou no sábado",IF(AND(OR($D1162="6x1",$D1162="FF 6x1"),OR(WEEKDAY($F1162,2)=6,WEEKDAY($F1162,2)=7)),"Folga de fim de semana · sem apontamento no sábado nem no domingo","Folga prevista pelo ciclo")))),IF($Y1162="Indeterminado (início da série)","Sem histórico anterior — informe o dia do ciclo no Cadastro",IF($Y1162="Falta de registro",IF(OR(OR($D1162="6x1",$D1162="FF 6x1"),$D1162="5x2"),"FALTA DE REGISTRO · dia útil da escala "&amp;$E1162,"FALTA DE REGISTRO · dia "&amp;$W1162&amp;" de "&amp;IFERROR(INDEX(Parâmetros!$B$39:$B$48,MATCH($E1162,Parâmetros!$A$39:$A$48,0)),99)&amp;" do ciclo"),IF(OR($D1162="6x1",$D1162="FF 6x1"),IF(OR(AND(WEEKDAY($F1162,2)=6,AND($A1162=$A1163,$L1163&gt;0)),AND(WEEKDAY($F1162,2)=7,AND($A1162=$A1161,$L1161&gt;0))),"ATENÇÃO · apontou sábado e domingo no mesmo fim de semana",IF(OR(WEEKDAY($F1162,2)=6,WEEKDAY($F1162,2)=7),"Jornada de fim de semana do 6x1",IF(OR($H1162&gt;=Parâmetros!$E$20,$H1162&lt;Parâmetros!$E$19),"ATENÇÃO · 6x1 apontou fora do horário diurno","Jornada fixa do 6x1"))),IF($D1162="5x2","Jornada fixa do 5x2",IF($D1162="Folguista",IF($J1162=$K1162,"Evidência confirma sequência","DIVERGE · sequência "&amp;$J1162&amp;" × evidência "&amp;$K1162),IF($K1162=$E1162,"Evidência confirma cadastro","DIVERGE · cadastro "&amp;$E1162&amp;" × evidência "&amp;$K1162)))))))))))</f>
        <v>Jornada de fim de semana do 6x1</v>
      </c>
      <c r="W1162" s="34" t="str">
        <f>IF(OR(OR($D1162="6x1",$D1162="FF 6x1"),$D1162="5x2"),"",IF($AB1162&lt;&gt;$AB1161,IF(IFERROR(INDEX(Cadastro!$F$5:$F$243,$AB1162),"")="",IF($L1162&gt;0,1,0),IF(IFERROR(INDEX(Cadastro!$F$5:$F$243,$AB1162),"")&lt;=IFERROR(INDEX(Parâmetros!$B$39:$B$48,MATCH($E1162,Parâmetros!$A$39:$A$48,0)),99),IFERROR(INDEX(Cadastro!$F$5:$F$243,$AB1162),""),0)),IF($L1162&gt;0,IF(N($X1161)&gt;0,1,N($W1161)+1),IF(AND($L1162=0,OR(N($W1161)&gt;=IFERROR(INDEX(Parâmetros!$B$39:$B$48,MATCH($E1162,Parâmetros!$A$39:$A$48,0)),99),AND(N($X1161)&gt;0,N($X1161)&lt;IFERROR(INDEX(Parâmetros!$C$39:$C$48,MATCH($E1162,Parâmetros!$A$39:$A$48,0)),0)))),0,N($W1161)+1))))</f>
        <v/>
      </c>
      <c r="X1162" s="34" t="str">
        <f>IF(OR(OR($D1162="6x1",$D1162="FF 6x1"),$D1162="5x2"),"",IF($AB1162&lt;&gt;$AB1161,IF(IFERROR(INDEX(Cadastro!$F$5:$F$243,$AB1162),"")="",0,IF(IFERROR(INDEX(Cadastro!$F$5:$F$243,$AB1162),"")&gt;IFERROR(INDEX(Parâmetros!$B$39:$B$48,MATCH($E1162,Parâmetros!$A$39:$A$48,0)),99),IFERROR(INDEX(Cadastro!$F$5:$F$243,$AB1162),"")-IFERROR(INDEX(Parâmetros!$B$39:$B$48,MATCH($E1162,Parâmetros!$A$39:$A$48,0)),99),0)),IF(AND($L1162=0,OR(N($W1161)&gt;=IFERROR(INDEX(Parâmetros!$B$39:$B$48,MATCH($E1162,Parâmetros!$A$39:$A$48,0)),99),AND(N($X1161)&gt;0,N($X1161)&lt;IFERROR(INDEX(Parâmetros!$C$39:$C$48,MATCH($E1162,Parâmetros!$A$39:$A$48,0)),0)))),N($X1161)+1,0)))</f>
        <v/>
      </c>
      <c r="Y1162" t="str">
        <f>IF($AC1162&lt;&gt;"",IF($L1162&gt;0,$AC1162&amp;" · com apontamento",$AC1162),IF($E1162="Férias",IF($L1162&gt;0,"Férias · com apontamento","Férias (cadastro)"),IF(($Z1162+$AA1162-1)&gt;Parâmetros!$E$16,"Férias / afastamento",IF(AND($D1162="5x2",OR(WEEKDAY($F1162,2)=6,WEEKDAY($F1162,2)=7)),IF($L1162&gt;0,"Folga trabalhada","Folga"),IF($L1162&gt;0,"Trabalhado",IF(OR(OR($D1162="6x1",$D1162="FF 6x1"),$D1162="5x2"),IF(AND(OR($D1162="6x1",$D1162="FF 6x1"),OR(WEEKDAY($F1162,2)=6,WEEKDAY($F1162,2)=7)),"Folga","Falta de registro"),IF(AND($AB1162&lt;&gt;$AB1161,IFERROR(INDEX(Cadastro!$F$5:$F$243,$AB1162),"")=""),"Indeterminado (início da série)",IF($X1162&gt;0,"Folga","Falta de registro"))))))))</f>
        <v>Trabalhado</v>
      </c>
      <c r="Z1162" s="34">
        <f>IF(OR($L1162&gt;0,$F1162&gt;Parâmetros!$E$14),0,IF($A1162&lt;&gt;$A1161,1,N($Z1161)+1))</f>
        <v>0</v>
      </c>
      <c r="AA1162" s="34">
        <f>IF(OR($L1162&gt;0,$F1162&gt;Parâmetros!$E$14),0,IF(OR($A1162&lt;&gt;$A1163,$F1163&gt;Parâmetros!$E$14),1,N($AA1163)+1))</f>
        <v>0</v>
      </c>
      <c r="AB1162" s="31">
        <f>IFERROR(MATCH($A1162&amp;"|"&amp;TEXT(_xlfn.MAXIFS(Cadastro!$E$5:$E$243,Cadastro!$A$5:$A$243,$A1162,Cadastro!$E$5:$E$243,"&lt;="&amp;$F1162),"yyyymmdd"),Cadastro!$I$5:$I$243,0),"")</f>
        <v>154</v>
      </c>
      <c r="AC1162" t="str">
        <f>IFERROR(_xlfn.SINGLE(INDEX(Exceções!$D$5:$D$203,MATCH($A1162&amp;"|"&amp;$F1162,Exceções!$F$5:$F$203,0))),"")</f>
        <v/>
      </c>
      <c r="AD1162" t="str">
        <f>IF($AC1162="","",IFERROR(_xlfn.SINGLE(INDEX(Exceções!$E$5:$E$203,MATCH($A1162&amp;"|"&amp;$F1162,Exceções!$F$5:$F$203,0))),""))</f>
        <v/>
      </c>
    </row>
    <row r="1163" spans="1:30" ht="15" hidden="1" customHeight="1" x14ac:dyDescent="0.25">
      <c r="A1163" s="31">
        <v>12291</v>
      </c>
      <c r="B1163" s="17" t="s">
        <v>22</v>
      </c>
      <c r="C1163" s="17" t="str">
        <f>IFERROR(INDEX(Cadastro!$C$5:$C$243,$AB1163),"NÃO INFORMADO")</f>
        <v>CAL</v>
      </c>
      <c r="D1163" s="17" t="str">
        <f>IFERROR(INDEX(Cadastro!$D$5:$D$243,$AB1163),"")</f>
        <v>6x1</v>
      </c>
      <c r="E1163" s="17" t="str">
        <f>IFERROR(INDEX(Cadastro!$G$5:$G$243,$AB1163),"")</f>
        <v>6x1</v>
      </c>
      <c r="F1163" s="29">
        <v>46313</v>
      </c>
      <c r="G1163" s="32" t="str">
        <f t="shared" si="108"/>
        <v>dom</v>
      </c>
      <c r="H1163" s="31" t="str">
        <f>IF($L1163=0,"",_xlfn.MINIFS(Dados!$Q:$Q,Dados!$A:$A,$A1163,Dados!$S:$S,$F1163))</f>
        <v/>
      </c>
      <c r="I1163" s="31" t="str">
        <f>IF($H1163="","",_xlfn.MAXIFS(Dados!$R:$R,Dados!$A:$A,$A1163,Dados!$S:$S,$F1163))</f>
        <v/>
      </c>
      <c r="J1163" s="32" t="str">
        <f>IF($D1163&lt;&gt;"Folguista","",IFERROR(INDEX(Parâmetros!$D$52:$G$52,1,MIN(4,MAX(1,$W1163))),""))</f>
        <v/>
      </c>
      <c r="K1163" s="32" t="str">
        <f>IF(OR($AC1163&lt;&gt;"",$Y1163="Folga",$Y1163="Folga trabalhada",$Y1163="Férias (cadastro)",$Y1163="Férias / afastamento",$Y1163="Indeterminado (início da série)"),"",IF(OR($D1163="6x1",$D1163="FF 6x1"),IF(OR(WEEKDAY($F1163,2)=6,WEEKDAY($F1163,2)=7),"6x1 sáb/dom","6x1"),IF($D1163="5x2","5x2",IF($H1163="",IF($D1163="Folguista",$J1163,$E1163),IF(OR($H1163&gt;=Parâmetros!$E$18,$H1163&lt;Parâmetros!$E$19),"C",IF($H1163&lt;Parâmetros!$E$20,"A","B"))))))</f>
        <v/>
      </c>
      <c r="L1163" s="30">
        <f>SUMIFS(Dados!$E:$E,Dados!$A:$A,$A1163,Dados!$S:$S,$F1163)</f>
        <v>0</v>
      </c>
      <c r="M1163" s="30" t="str">
        <f>IFERROR(INDEX(Parâmetros!$E$6:$E$11,MATCH($K1163,Parâmetros!$A$6:$A$11,0)),"")</f>
        <v/>
      </c>
      <c r="N1163" s="33" t="str">
        <f t="shared" si="109"/>
        <v/>
      </c>
      <c r="O1163" s="33">
        <f>Parâmetros!$E$13</f>
        <v>0.8</v>
      </c>
      <c r="P1163" s="32" t="str">
        <f>IF(OR($M1163="",$F1163&gt;Parâmetros!$E$14),"Não","Sim")</f>
        <v>Não</v>
      </c>
      <c r="Q1163" s="32" t="str">
        <f t="shared" si="110"/>
        <v/>
      </c>
      <c r="R1163" s="32" t="str">
        <f t="shared" si="111"/>
        <v/>
      </c>
      <c r="S1163" s="30" t="str">
        <f t="shared" si="112"/>
        <v/>
      </c>
      <c r="T1163" s="32" t="str">
        <f>IF($Q1163&lt;&gt;"Sim","",IF($N1163&gt;Parâmetros!$E$15,"Sim","Não"))</f>
        <v/>
      </c>
      <c r="U1163" s="17" t="str">
        <f t="shared" si="113"/>
        <v>Folga</v>
      </c>
      <c r="V1163" s="17" t="str">
        <f>IF($AC1163&lt;&gt;"",IF($L1163&gt;0,"ATENÇÃO · apontou em dia de "&amp;LOWER($AC1163)&amp;" cadastrado","Exceção cadastrada · "&amp;$AC1163)&amp;IF($AD1163="",""," · "&amp;$AD1163),IF($E1163="Férias",IF($L1163&gt;0,"ATENÇÃO · apontou estando de férias no cadastro","Férias no cadastro"),IF($Y1163="Férias / afastamento","Afastamento · "&amp;($Z1163+$AA1163-1)&amp;" dias seguidos sem apontamento",IF($Y1163="Folga trabalhada","ATENÇÃO · apontou em dia de folga da escala 5x2",IF($Y1163="Folga",IF(AND($D1163="5x2",OR(WEEKDAY($F1163,2)=6,WEEKDAY($F1163,2)=7)),"Folga de fim de semana da escala 5x2",IF(AND(OR($D1163="6x1",$D1163="FF 6x1"),WEEKDAY($F1163,2)=6,FALSE()),"Folga de fim de semana · apontou no domingo anterior",IF(AND(OR($D1163="6x1",$D1163="FF 6x1"),WEEKDAY($F1163,2)=7,AND($A1163=$A1162,$L1162&gt;0)),"Folga de fim de semana · apontou no sábado",IF(AND(OR($D1163="6x1",$D1163="FF 6x1"),OR(WEEKDAY($F1163,2)=6,WEEKDAY($F1163,2)=7)),"Folga de fim de semana · sem apontamento no sábado nem no domingo","Folga prevista pelo ciclo")))),IF($Y1163="Indeterminado (início da série)","Sem histórico anterior — informe o dia do ciclo no Cadastro",IF($Y1163="Falta de registro",IF(OR(OR($D1163="6x1",$D1163="FF 6x1"),$D1163="5x2"),"FALTA DE REGISTRO · dia útil da escala "&amp;$E1163,"FALTA DE REGISTRO · dia "&amp;$W1163&amp;" de "&amp;IFERROR(INDEX(Parâmetros!$B$39:$B$48,MATCH($E1163,Parâmetros!$A$39:$A$48,0)),99)&amp;" do ciclo"),IF(OR($D1163="6x1",$D1163="FF 6x1"),IF(OR(AND(WEEKDAY($F1163,2)=6,AND($A1163=$A1164,$L1164&gt;0)),AND(WEEKDAY($F1163,2)=7,AND($A1163=$A1162,$L1162&gt;0))),"ATENÇÃO · apontou sábado e domingo no mesmo fim de semana",IF(OR(WEEKDAY($F1163,2)=6,WEEKDAY($F1163,2)=7),"Jornada de fim de semana do 6x1",IF(OR($H1163&gt;=Parâmetros!$E$20,$H1163&lt;Parâmetros!$E$19),"ATENÇÃO · 6x1 apontou fora do horário diurno","Jornada fixa do 6x1"))),IF($D1163="5x2","Jornada fixa do 5x2",IF($D1163="Folguista",IF($J1163=$K1163,"Evidência confirma sequência","DIVERGE · sequência "&amp;$J1163&amp;" × evidência "&amp;$K1163),IF($K1163=$E1163,"Evidência confirma cadastro","DIVERGE · cadastro "&amp;$E1163&amp;" × evidência "&amp;$K1163)))))))))))</f>
        <v>Folga de fim de semana · apontou no sábado</v>
      </c>
      <c r="W1163" s="34" t="str">
        <f>IF(OR(OR($D1163="6x1",$D1163="FF 6x1"),$D1163="5x2"),"",IF($AB1163&lt;&gt;$AB1162,IF(IFERROR(INDEX(Cadastro!$F$5:$F$243,$AB1163),"")="",IF($L1163&gt;0,1,0),IF(IFERROR(INDEX(Cadastro!$F$5:$F$243,$AB1163),"")&lt;=IFERROR(INDEX(Parâmetros!$B$39:$B$48,MATCH($E1163,Parâmetros!$A$39:$A$48,0)),99),IFERROR(INDEX(Cadastro!$F$5:$F$243,$AB1163),""),0)),IF($L1163&gt;0,IF(N($X1162)&gt;0,1,N($W1162)+1),IF(AND($L1163=0,OR(N($W1162)&gt;=IFERROR(INDEX(Parâmetros!$B$39:$B$48,MATCH($E1163,Parâmetros!$A$39:$A$48,0)),99),AND(N($X1162)&gt;0,N($X1162)&lt;IFERROR(INDEX(Parâmetros!$C$39:$C$48,MATCH($E1163,Parâmetros!$A$39:$A$48,0)),0)))),0,N($W1162)+1))))</f>
        <v/>
      </c>
      <c r="X1163" s="34" t="str">
        <f>IF(OR(OR($D1163="6x1",$D1163="FF 6x1"),$D1163="5x2"),"",IF($AB1163&lt;&gt;$AB1162,IF(IFERROR(INDEX(Cadastro!$F$5:$F$243,$AB1163),"")="",0,IF(IFERROR(INDEX(Cadastro!$F$5:$F$243,$AB1163),"")&gt;IFERROR(INDEX(Parâmetros!$B$39:$B$48,MATCH($E1163,Parâmetros!$A$39:$A$48,0)),99),IFERROR(INDEX(Cadastro!$F$5:$F$243,$AB1163),"")-IFERROR(INDEX(Parâmetros!$B$39:$B$48,MATCH($E1163,Parâmetros!$A$39:$A$48,0)),99),0)),IF(AND($L1163=0,OR(N($W1162)&gt;=IFERROR(INDEX(Parâmetros!$B$39:$B$48,MATCH($E1163,Parâmetros!$A$39:$A$48,0)),99),AND(N($X1162)&gt;0,N($X1162)&lt;IFERROR(INDEX(Parâmetros!$C$39:$C$48,MATCH($E1163,Parâmetros!$A$39:$A$48,0)),0)))),N($X1162)+1,0)))</f>
        <v/>
      </c>
      <c r="Y1163" t="str">
        <f>IF($AC1163&lt;&gt;"",IF($L1163&gt;0,$AC1163&amp;" · com apontamento",$AC1163),IF($E1163="Férias",IF($L1163&gt;0,"Férias · com apontamento","Férias (cadastro)"),IF(($Z1163+$AA1163-1)&gt;Parâmetros!$E$16,"Férias / afastamento",IF(AND($D1163="5x2",OR(WEEKDAY($F1163,2)=6,WEEKDAY($F1163,2)=7)),IF($L1163&gt;0,"Folga trabalhada","Folga"),IF($L1163&gt;0,"Trabalhado",IF(OR(OR($D1163="6x1",$D1163="FF 6x1"),$D1163="5x2"),IF(AND(OR($D1163="6x1",$D1163="FF 6x1"),OR(WEEKDAY($F1163,2)=6,WEEKDAY($F1163,2)=7)),"Folga","Falta de registro"),IF(AND($AB1163&lt;&gt;$AB1162,IFERROR(INDEX(Cadastro!$F$5:$F$243,$AB1163),"")=""),"Indeterminado (início da série)",IF($X1163&gt;0,"Folga","Falta de registro"))))))))</f>
        <v>Folga</v>
      </c>
      <c r="Z1163" s="34">
        <f>IF(OR($L1163&gt;0,$F1163&gt;Parâmetros!$E$14),0,IF($A1163&lt;&gt;$A1162,1,N($Z1162)+1))</f>
        <v>1</v>
      </c>
      <c r="AA1163" s="34">
        <f>IF(OR($L1163&gt;0,$F1163&gt;Parâmetros!$E$14),0,IF(OR($A1163&lt;&gt;$A1164,$F1164&gt;Parâmetros!$E$14),1,N($AA1164)+1))</f>
        <v>1</v>
      </c>
      <c r="AB1163" s="31">
        <f>IFERROR(MATCH($A1163&amp;"|"&amp;TEXT(_xlfn.MAXIFS(Cadastro!$E$5:$E$243,Cadastro!$A$5:$A$243,$A1163,Cadastro!$E$5:$E$243,"&lt;="&amp;$F1163),"yyyymmdd"),Cadastro!$I$5:$I$243,0),"")</f>
        <v>154</v>
      </c>
      <c r="AC1163" t="str">
        <f>IFERROR(_xlfn.SINGLE(INDEX(Exceções!$D$5:$D$203,MATCH($A1163&amp;"|"&amp;$F1163,Exceções!$F$5:$F$203,0))),"")</f>
        <v/>
      </c>
      <c r="AD1163" t="str">
        <f>IF($AC1163="","",IFERROR(_xlfn.SINGLE(INDEX(Exceções!$E$5:$E$203,MATCH($A1163&amp;"|"&amp;$F1163,Exceções!$F$5:$F$203,0))),""))</f>
        <v/>
      </c>
    </row>
    <row r="1164" spans="1:30" ht="15" hidden="1" customHeight="1" x14ac:dyDescent="0.25">
      <c r="A1164" s="31">
        <v>12291</v>
      </c>
      <c r="B1164" s="17" t="s">
        <v>22</v>
      </c>
      <c r="C1164" s="17" t="str">
        <f>IFERROR(INDEX(Cadastro!$C$5:$C$243,$AB1164),"NÃO INFORMADO")</f>
        <v>CAL</v>
      </c>
      <c r="D1164" s="17" t="str">
        <f>IFERROR(INDEX(Cadastro!$D$5:$D$243,$AB1164),"")</f>
        <v>6x1</v>
      </c>
      <c r="E1164" s="17" t="str">
        <f>IFERROR(INDEX(Cadastro!$G$5:$G$243,$AB1164),"")</f>
        <v>6x1</v>
      </c>
      <c r="F1164" s="29">
        <v>46314</v>
      </c>
      <c r="G1164" s="32" t="str">
        <f t="shared" si="108"/>
        <v>seg</v>
      </c>
      <c r="H1164" s="31">
        <f>IF($L1164=0,"",_xlfn.MINIFS(Dados!$Q:$Q,Dados!$A:$A,$A1164,Dados!$S:$S,$F1164))</f>
        <v>436</v>
      </c>
      <c r="I1164" s="31">
        <f>IF($H1164="","",_xlfn.MAXIFS(Dados!$R:$R,Dados!$A:$A,$A1164,Dados!$S:$S,$F1164))</f>
        <v>994</v>
      </c>
      <c r="J1164" s="32" t="str">
        <f>IF($D1164&lt;&gt;"Folguista","",IFERROR(INDEX(Parâmetros!$D$52:$G$52,1,MIN(4,MAX(1,$W1164))),""))</f>
        <v/>
      </c>
      <c r="K1164" s="32" t="str">
        <f>IF(OR($AC1164&lt;&gt;"",$Y1164="Folga",$Y1164="Folga trabalhada",$Y1164="Férias (cadastro)",$Y1164="Férias / afastamento",$Y1164="Indeterminado (início da série)"),"",IF(OR($D1164="6x1",$D1164="FF 6x1"),IF(OR(WEEKDAY($F1164,2)=6,WEEKDAY($F1164,2)=7),"6x1 sáb/dom","6x1"),IF($D1164="5x2","5x2",IF($H1164="",IF($D1164="Folguista",$J1164,$E1164),IF(OR($H1164&gt;=Parâmetros!$E$18,$H1164&lt;Parâmetros!$E$19),"C",IF($H1164&lt;Parâmetros!$E$20,"A","B"))))))</f>
        <v>6x1</v>
      </c>
      <c r="L1164" s="30">
        <f>SUMIFS(Dados!$E:$E,Dados!$A:$A,$A1164,Dados!$S:$S,$F1164)</f>
        <v>7.8</v>
      </c>
      <c r="M1164" s="30">
        <f>IFERROR(INDEX(Parâmetros!$E$6:$E$11,MATCH($K1164,Parâmetros!$A$6:$A$11,0)),"")</f>
        <v>8.8000000000000007</v>
      </c>
      <c r="N1164" s="33">
        <f t="shared" si="109"/>
        <v>0.88636363636363624</v>
      </c>
      <c r="O1164" s="33">
        <f>Parâmetros!$E$13</f>
        <v>0.8</v>
      </c>
      <c r="P1164" s="32" t="str">
        <f>IF(OR($M1164="",$F1164&gt;Parâmetros!$E$14),"Não","Sim")</f>
        <v>Sim</v>
      </c>
      <c r="Q1164" s="32" t="str">
        <f t="shared" si="110"/>
        <v>Sim</v>
      </c>
      <c r="R1164" s="32" t="str">
        <f t="shared" si="111"/>
        <v>Sim</v>
      </c>
      <c r="S1164" s="30">
        <f t="shared" si="112"/>
        <v>0</v>
      </c>
      <c r="T1164" s="32" t="str">
        <f>IF($Q1164&lt;&gt;"Sim","",IF($N1164&gt;Parâmetros!$E$15,"Sim","Não"))</f>
        <v>Não</v>
      </c>
      <c r="U1164" s="17" t="str">
        <f t="shared" si="113"/>
        <v>Na meta</v>
      </c>
      <c r="V1164" s="17" t="str">
        <f>IF($AC1164&lt;&gt;"",IF($L1164&gt;0,"ATENÇÃO · apontou em dia de "&amp;LOWER($AC1164)&amp;" cadastrado","Exceção cadastrada · "&amp;$AC1164)&amp;IF($AD1164="",""," · "&amp;$AD1164),IF($E1164="Férias",IF($L1164&gt;0,"ATENÇÃO · apontou estando de férias no cadastro","Férias no cadastro"),IF($Y1164="Férias / afastamento","Afastamento · "&amp;($Z1164+$AA1164-1)&amp;" dias seguidos sem apontamento",IF($Y1164="Folga trabalhada","ATENÇÃO · apontou em dia de folga da escala 5x2",IF($Y1164="Folga",IF(AND($D1164="5x2",OR(WEEKDAY($F1164,2)=6,WEEKDAY($F1164,2)=7)),"Folga de fim de semana da escala 5x2",IF(AND(OR($D1164="6x1",$D1164="FF 6x1"),WEEKDAY($F1164,2)=6,FALSE()),"Folga de fim de semana · apontou no domingo anterior",IF(AND(OR($D1164="6x1",$D1164="FF 6x1"),WEEKDAY($F1164,2)=7,AND($A1164=$A1163,$L1163&gt;0)),"Folga de fim de semana · apontou no sábado",IF(AND(OR($D1164="6x1",$D1164="FF 6x1"),OR(WEEKDAY($F1164,2)=6,WEEKDAY($F1164,2)=7)),"Folga de fim de semana · sem apontamento no sábado nem no domingo","Folga prevista pelo ciclo")))),IF($Y1164="Indeterminado (início da série)","Sem histórico anterior — informe o dia do ciclo no Cadastro",IF($Y1164="Falta de registro",IF(OR(OR($D1164="6x1",$D1164="FF 6x1"),$D1164="5x2"),"FALTA DE REGISTRO · dia útil da escala "&amp;$E1164,"FALTA DE REGISTRO · dia "&amp;$W1164&amp;" de "&amp;IFERROR(INDEX(Parâmetros!$B$39:$B$48,MATCH($E1164,Parâmetros!$A$39:$A$48,0)),99)&amp;" do ciclo"),IF(OR($D1164="6x1",$D1164="FF 6x1"),IF(OR(AND(WEEKDAY($F1164,2)=6,AND($A1164=$A1165,$L1165&gt;0)),AND(WEEKDAY($F1164,2)=7,AND($A1164=$A1163,$L1163&gt;0))),"ATENÇÃO · apontou sábado e domingo no mesmo fim de semana",IF(OR(WEEKDAY($F1164,2)=6,WEEKDAY($F1164,2)=7),"Jornada de fim de semana do 6x1",IF(OR($H1164&gt;=Parâmetros!$E$20,$H1164&lt;Parâmetros!$E$19),"ATENÇÃO · 6x1 apontou fora do horário diurno","Jornada fixa do 6x1"))),IF($D1164="5x2","Jornada fixa do 5x2",IF($D1164="Folguista",IF($J1164=$K1164,"Evidência confirma sequência","DIVERGE · sequência "&amp;$J1164&amp;" × evidência "&amp;$K1164),IF($K1164=$E1164,"Evidência confirma cadastro","DIVERGE · cadastro "&amp;$E1164&amp;" × evidência "&amp;$K1164)))))))))))</f>
        <v>Jornada fixa do 6x1</v>
      </c>
      <c r="W1164" s="34" t="str">
        <f>IF(OR(OR($D1164="6x1",$D1164="FF 6x1"),$D1164="5x2"),"",IF($AB1164&lt;&gt;$AB1163,IF(IFERROR(INDEX(Cadastro!$F$5:$F$243,$AB1164),"")="",IF($L1164&gt;0,1,0),IF(IFERROR(INDEX(Cadastro!$F$5:$F$243,$AB1164),"")&lt;=IFERROR(INDEX(Parâmetros!$B$39:$B$48,MATCH($E1164,Parâmetros!$A$39:$A$48,0)),99),IFERROR(INDEX(Cadastro!$F$5:$F$243,$AB1164),""),0)),IF($L1164&gt;0,IF(N($X1163)&gt;0,1,N($W1163)+1),IF(AND($L1164=0,OR(N($W1163)&gt;=IFERROR(INDEX(Parâmetros!$B$39:$B$48,MATCH($E1164,Parâmetros!$A$39:$A$48,0)),99),AND(N($X1163)&gt;0,N($X1163)&lt;IFERROR(INDEX(Parâmetros!$C$39:$C$48,MATCH($E1164,Parâmetros!$A$39:$A$48,0)),0)))),0,N($W1163)+1))))</f>
        <v/>
      </c>
      <c r="X1164" s="34" t="str">
        <f>IF(OR(OR($D1164="6x1",$D1164="FF 6x1"),$D1164="5x2"),"",IF($AB1164&lt;&gt;$AB1163,IF(IFERROR(INDEX(Cadastro!$F$5:$F$243,$AB1164),"")="",0,IF(IFERROR(INDEX(Cadastro!$F$5:$F$243,$AB1164),"")&gt;IFERROR(INDEX(Parâmetros!$B$39:$B$48,MATCH($E1164,Parâmetros!$A$39:$A$48,0)),99),IFERROR(INDEX(Cadastro!$F$5:$F$243,$AB1164),"")-IFERROR(INDEX(Parâmetros!$B$39:$B$48,MATCH($E1164,Parâmetros!$A$39:$A$48,0)),99),0)),IF(AND($L1164=0,OR(N($W1163)&gt;=IFERROR(INDEX(Parâmetros!$B$39:$B$48,MATCH($E1164,Parâmetros!$A$39:$A$48,0)),99),AND(N($X1163)&gt;0,N($X1163)&lt;IFERROR(INDEX(Parâmetros!$C$39:$C$48,MATCH($E1164,Parâmetros!$A$39:$A$48,0)),0)))),N($X1163)+1,0)))</f>
        <v/>
      </c>
      <c r="Y1164" t="str">
        <f>IF($AC1164&lt;&gt;"",IF($L1164&gt;0,$AC1164&amp;" · com apontamento",$AC1164),IF($E1164="Férias",IF($L1164&gt;0,"Férias · com apontamento","Férias (cadastro)"),IF(($Z1164+$AA1164-1)&gt;Parâmetros!$E$16,"Férias / afastamento",IF(AND($D1164="5x2",OR(WEEKDAY($F1164,2)=6,WEEKDAY($F1164,2)=7)),IF($L1164&gt;0,"Folga trabalhada","Folga"),IF($L1164&gt;0,"Trabalhado",IF(OR(OR($D1164="6x1",$D1164="FF 6x1"),$D1164="5x2"),IF(AND(OR($D1164="6x1",$D1164="FF 6x1"),OR(WEEKDAY($F1164,2)=6,WEEKDAY($F1164,2)=7)),"Folga","Falta de registro"),IF(AND($AB1164&lt;&gt;$AB1163,IFERROR(INDEX(Cadastro!$F$5:$F$243,$AB1164),"")=""),"Indeterminado (início da série)",IF($X1164&gt;0,"Folga","Falta de registro"))))))))</f>
        <v>Trabalhado</v>
      </c>
      <c r="Z1164" s="34">
        <f>IF(OR($L1164&gt;0,$F1164&gt;Parâmetros!$E$14),0,IF($A1164&lt;&gt;$A1163,1,N($Z1163)+1))</f>
        <v>0</v>
      </c>
      <c r="AA1164" s="34">
        <f>IF(OR($L1164&gt;0,$F1164&gt;Parâmetros!$E$14),0,IF(OR($A1164&lt;&gt;$A1165,$F1165&gt;Parâmetros!$E$14),1,N($AA1165)+1))</f>
        <v>0</v>
      </c>
      <c r="AB1164" s="31">
        <f>IFERROR(MATCH($A1164&amp;"|"&amp;TEXT(_xlfn.MAXIFS(Cadastro!$E$5:$E$243,Cadastro!$A$5:$A$243,$A1164,Cadastro!$E$5:$E$243,"&lt;="&amp;$F1164),"yyyymmdd"),Cadastro!$I$5:$I$243,0),"")</f>
        <v>154</v>
      </c>
      <c r="AC1164" t="str">
        <f>IFERROR(_xlfn.SINGLE(INDEX(Exceções!$D$5:$D$203,MATCH($A1164&amp;"|"&amp;$F1164,Exceções!$F$5:$F$203,0))),"")</f>
        <v/>
      </c>
      <c r="AD1164" t="str">
        <f>IF($AC1164="","",IFERROR(_xlfn.SINGLE(INDEX(Exceções!$E$5:$E$203,MATCH($A1164&amp;"|"&amp;$F1164,Exceções!$F$5:$F$203,0))),""))</f>
        <v/>
      </c>
    </row>
    <row r="1165" spans="1:30" ht="15" hidden="1" customHeight="1" x14ac:dyDescent="0.25">
      <c r="A1165" s="31">
        <v>12291</v>
      </c>
      <c r="B1165" s="17" t="s">
        <v>22</v>
      </c>
      <c r="C1165" s="17" t="str">
        <f>IFERROR(INDEX(Cadastro!$C$5:$C$243,$AB1165),"NÃO INFORMADO")</f>
        <v>CAL</v>
      </c>
      <c r="D1165" s="17" t="str">
        <f>IFERROR(INDEX(Cadastro!$D$5:$D$243,$AB1165),"")</f>
        <v>6x1</v>
      </c>
      <c r="E1165" s="17" t="str">
        <f>IFERROR(INDEX(Cadastro!$G$5:$G$243,$AB1165),"")</f>
        <v>6x1</v>
      </c>
      <c r="F1165" s="29">
        <v>46315</v>
      </c>
      <c r="G1165" s="32" t="str">
        <f t="shared" si="108"/>
        <v>ter</v>
      </c>
      <c r="H1165" s="31">
        <f>IF($L1165=0,"",_xlfn.MINIFS(Dados!$Q:$Q,Dados!$A:$A,$A1165,Dados!$S:$S,$F1165))</f>
        <v>436</v>
      </c>
      <c r="I1165" s="31">
        <f>IF($H1165="","",_xlfn.MAXIFS(Dados!$R:$R,Dados!$A:$A,$A1165,Dados!$S:$S,$F1165))</f>
        <v>977</v>
      </c>
      <c r="J1165" s="32" t="str">
        <f>IF($D1165&lt;&gt;"Folguista","",IFERROR(INDEX(Parâmetros!$D$52:$G$52,1,MIN(4,MAX(1,$W1165))),""))</f>
        <v/>
      </c>
      <c r="K1165" s="32" t="str">
        <f>IF(OR($AC1165&lt;&gt;"",$Y1165="Folga",$Y1165="Folga trabalhada",$Y1165="Férias (cadastro)",$Y1165="Férias / afastamento",$Y1165="Indeterminado (início da série)"),"",IF(OR($D1165="6x1",$D1165="FF 6x1"),IF(OR(WEEKDAY($F1165,2)=6,WEEKDAY($F1165,2)=7),"6x1 sáb/dom","6x1"),IF($D1165="5x2","5x2",IF($H1165="",IF($D1165="Folguista",$J1165,$E1165),IF(OR($H1165&gt;=Parâmetros!$E$18,$H1165&lt;Parâmetros!$E$19),"C",IF($H1165&lt;Parâmetros!$E$20,"A","B"))))))</f>
        <v>6x1</v>
      </c>
      <c r="L1165" s="30">
        <f>SUMIFS(Dados!$E:$E,Dados!$A:$A,$A1165,Dados!$S:$S,$F1165)</f>
        <v>9</v>
      </c>
      <c r="M1165" s="30">
        <f>IFERROR(INDEX(Parâmetros!$E$6:$E$11,MATCH($K1165,Parâmetros!$A$6:$A$11,0)),"")</f>
        <v>8.8000000000000007</v>
      </c>
      <c r="N1165" s="33">
        <f t="shared" si="109"/>
        <v>1.0227272727272727</v>
      </c>
      <c r="O1165" s="33">
        <f>Parâmetros!$E$13</f>
        <v>0.8</v>
      </c>
      <c r="P1165" s="32" t="str">
        <f>IF(OR($M1165="",$F1165&gt;Parâmetros!$E$14),"Não","Sim")</f>
        <v>Sim</v>
      </c>
      <c r="Q1165" s="32" t="str">
        <f t="shared" si="110"/>
        <v>Sim</v>
      </c>
      <c r="R1165" s="32" t="str">
        <f t="shared" si="111"/>
        <v>Sim</v>
      </c>
      <c r="S1165" s="30">
        <f t="shared" si="112"/>
        <v>0</v>
      </c>
      <c r="T1165" s="32" t="str">
        <f>IF($Q1165&lt;&gt;"Sim","",IF($N1165&gt;Parâmetros!$E$15,"Sim","Não"))</f>
        <v>Sim</v>
      </c>
      <c r="U1165" s="17" t="str">
        <f t="shared" si="113"/>
        <v>Na meta</v>
      </c>
      <c r="V1165" s="17" t="str">
        <f>IF($AC1165&lt;&gt;"",IF($L1165&gt;0,"ATENÇÃO · apontou em dia de "&amp;LOWER($AC1165)&amp;" cadastrado","Exceção cadastrada · "&amp;$AC1165)&amp;IF($AD1165="",""," · "&amp;$AD1165),IF($E1165="Férias",IF($L1165&gt;0,"ATENÇÃO · apontou estando de férias no cadastro","Férias no cadastro"),IF($Y1165="Férias / afastamento","Afastamento · "&amp;($Z1165+$AA1165-1)&amp;" dias seguidos sem apontamento",IF($Y1165="Folga trabalhada","ATENÇÃO · apontou em dia de folga da escala 5x2",IF($Y1165="Folga",IF(AND($D1165="5x2",OR(WEEKDAY($F1165,2)=6,WEEKDAY($F1165,2)=7)),"Folga de fim de semana da escala 5x2",IF(AND(OR($D1165="6x1",$D1165="FF 6x1"),WEEKDAY($F1165,2)=6,FALSE()),"Folga de fim de semana · apontou no domingo anterior",IF(AND(OR($D1165="6x1",$D1165="FF 6x1"),WEEKDAY($F1165,2)=7,AND($A1165=$A1164,$L1164&gt;0)),"Folga de fim de semana · apontou no sábado",IF(AND(OR($D1165="6x1",$D1165="FF 6x1"),OR(WEEKDAY($F1165,2)=6,WEEKDAY($F1165,2)=7)),"Folga de fim de semana · sem apontamento no sábado nem no domingo","Folga prevista pelo ciclo")))),IF($Y1165="Indeterminado (início da série)","Sem histórico anterior — informe o dia do ciclo no Cadastro",IF($Y1165="Falta de registro",IF(OR(OR($D1165="6x1",$D1165="FF 6x1"),$D1165="5x2"),"FALTA DE REGISTRO · dia útil da escala "&amp;$E1165,"FALTA DE REGISTRO · dia "&amp;$W1165&amp;" de "&amp;IFERROR(INDEX(Parâmetros!$B$39:$B$48,MATCH($E1165,Parâmetros!$A$39:$A$48,0)),99)&amp;" do ciclo"),IF(OR($D1165="6x1",$D1165="FF 6x1"),IF(OR(AND(WEEKDAY($F1165,2)=6,AND($A1165=$A1166,$L1166&gt;0)),AND(WEEKDAY($F1165,2)=7,AND($A1165=$A1164,$L1164&gt;0))),"ATENÇÃO · apontou sábado e domingo no mesmo fim de semana",IF(OR(WEEKDAY($F1165,2)=6,WEEKDAY($F1165,2)=7),"Jornada de fim de semana do 6x1",IF(OR($H1165&gt;=Parâmetros!$E$20,$H1165&lt;Parâmetros!$E$19),"ATENÇÃO · 6x1 apontou fora do horário diurno","Jornada fixa do 6x1"))),IF($D1165="5x2","Jornada fixa do 5x2",IF($D1165="Folguista",IF($J1165=$K1165,"Evidência confirma sequência","DIVERGE · sequência "&amp;$J1165&amp;" × evidência "&amp;$K1165),IF($K1165=$E1165,"Evidência confirma cadastro","DIVERGE · cadastro "&amp;$E1165&amp;" × evidência "&amp;$K1165)))))))))))</f>
        <v>Jornada fixa do 6x1</v>
      </c>
      <c r="W1165" s="34" t="str">
        <f>IF(OR(OR($D1165="6x1",$D1165="FF 6x1"),$D1165="5x2"),"",IF($AB1165&lt;&gt;$AB1164,IF(IFERROR(INDEX(Cadastro!$F$5:$F$243,$AB1165),"")="",IF($L1165&gt;0,1,0),IF(IFERROR(INDEX(Cadastro!$F$5:$F$243,$AB1165),"")&lt;=IFERROR(INDEX(Parâmetros!$B$39:$B$48,MATCH($E1165,Parâmetros!$A$39:$A$48,0)),99),IFERROR(INDEX(Cadastro!$F$5:$F$243,$AB1165),""),0)),IF($L1165&gt;0,IF(N($X1164)&gt;0,1,N($W1164)+1),IF(AND($L1165=0,OR(N($W1164)&gt;=IFERROR(INDEX(Parâmetros!$B$39:$B$48,MATCH($E1165,Parâmetros!$A$39:$A$48,0)),99),AND(N($X1164)&gt;0,N($X1164)&lt;IFERROR(INDEX(Parâmetros!$C$39:$C$48,MATCH($E1165,Parâmetros!$A$39:$A$48,0)),0)))),0,N($W1164)+1))))</f>
        <v/>
      </c>
      <c r="X1165" s="34" t="str">
        <f>IF(OR(OR($D1165="6x1",$D1165="FF 6x1"),$D1165="5x2"),"",IF($AB1165&lt;&gt;$AB1164,IF(IFERROR(INDEX(Cadastro!$F$5:$F$243,$AB1165),"")="",0,IF(IFERROR(INDEX(Cadastro!$F$5:$F$243,$AB1165),"")&gt;IFERROR(INDEX(Parâmetros!$B$39:$B$48,MATCH($E1165,Parâmetros!$A$39:$A$48,0)),99),IFERROR(INDEX(Cadastro!$F$5:$F$243,$AB1165),"")-IFERROR(INDEX(Parâmetros!$B$39:$B$48,MATCH($E1165,Parâmetros!$A$39:$A$48,0)),99),0)),IF(AND($L1165=0,OR(N($W1164)&gt;=IFERROR(INDEX(Parâmetros!$B$39:$B$48,MATCH($E1165,Parâmetros!$A$39:$A$48,0)),99),AND(N($X1164)&gt;0,N($X1164)&lt;IFERROR(INDEX(Parâmetros!$C$39:$C$48,MATCH($E1165,Parâmetros!$A$39:$A$48,0)),0)))),N($X1164)+1,0)))</f>
        <v/>
      </c>
      <c r="Y1165" t="str">
        <f>IF($AC1165&lt;&gt;"",IF($L1165&gt;0,$AC1165&amp;" · com apontamento",$AC1165),IF($E1165="Férias",IF($L1165&gt;0,"Férias · com apontamento","Férias (cadastro)"),IF(($Z1165+$AA1165-1)&gt;Parâmetros!$E$16,"Férias / afastamento",IF(AND($D1165="5x2",OR(WEEKDAY($F1165,2)=6,WEEKDAY($F1165,2)=7)),IF($L1165&gt;0,"Folga trabalhada","Folga"),IF($L1165&gt;0,"Trabalhado",IF(OR(OR($D1165="6x1",$D1165="FF 6x1"),$D1165="5x2"),IF(AND(OR($D1165="6x1",$D1165="FF 6x1"),OR(WEEKDAY($F1165,2)=6,WEEKDAY($F1165,2)=7)),"Folga","Falta de registro"),IF(AND($AB1165&lt;&gt;$AB1164,IFERROR(INDEX(Cadastro!$F$5:$F$243,$AB1165),"")=""),"Indeterminado (início da série)",IF($X1165&gt;0,"Folga","Falta de registro"))))))))</f>
        <v>Trabalhado</v>
      </c>
      <c r="Z1165" s="34">
        <f>IF(OR($L1165&gt;0,$F1165&gt;Parâmetros!$E$14),0,IF($A1165&lt;&gt;$A1164,1,N($Z1164)+1))</f>
        <v>0</v>
      </c>
      <c r="AA1165" s="34">
        <f>IF(OR($L1165&gt;0,$F1165&gt;Parâmetros!$E$14),0,IF(OR($A1165&lt;&gt;$A1166,$F1166&gt;Parâmetros!$E$14),1,N($AA1166)+1))</f>
        <v>0</v>
      </c>
      <c r="AB1165" s="31">
        <f>IFERROR(MATCH($A1165&amp;"|"&amp;TEXT(_xlfn.MAXIFS(Cadastro!$E$5:$E$243,Cadastro!$A$5:$A$243,$A1165,Cadastro!$E$5:$E$243,"&lt;="&amp;$F1165),"yyyymmdd"),Cadastro!$I$5:$I$243,0),"")</f>
        <v>154</v>
      </c>
      <c r="AC1165" t="str">
        <f>IFERROR(_xlfn.SINGLE(INDEX(Exceções!$D$5:$D$203,MATCH($A1165&amp;"|"&amp;$F1165,Exceções!$F$5:$F$203,0))),"")</f>
        <v/>
      </c>
      <c r="AD1165" t="str">
        <f>IF($AC1165="","",IFERROR(_xlfn.SINGLE(INDEX(Exceções!$E$5:$E$203,MATCH($A1165&amp;"|"&amp;$F1165,Exceções!$F$5:$F$203,0))),""))</f>
        <v/>
      </c>
    </row>
    <row r="1166" spans="1:30" ht="15" hidden="1" customHeight="1" x14ac:dyDescent="0.25">
      <c r="A1166" s="31">
        <v>12291</v>
      </c>
      <c r="B1166" s="17" t="s">
        <v>22</v>
      </c>
      <c r="C1166" s="17" t="str">
        <f>IFERROR(INDEX(Cadastro!$C$5:$C$243,$AB1166),"NÃO INFORMADO")</f>
        <v>CAL</v>
      </c>
      <c r="D1166" s="17" t="str">
        <f>IFERROR(INDEX(Cadastro!$D$5:$D$243,$AB1166),"")</f>
        <v>6x1</v>
      </c>
      <c r="E1166" s="17" t="str">
        <f>IFERROR(INDEX(Cadastro!$G$5:$G$243,$AB1166),"")</f>
        <v>6x1</v>
      </c>
      <c r="F1166" s="29">
        <v>46316</v>
      </c>
      <c r="G1166" s="32" t="str">
        <f t="shared" si="108"/>
        <v>qua</v>
      </c>
      <c r="H1166" s="31">
        <f>IF($L1166=0,"",_xlfn.MINIFS(Dados!$Q:$Q,Dados!$A:$A,$A1166,Dados!$S:$S,$F1166))</f>
        <v>441</v>
      </c>
      <c r="I1166" s="31">
        <f>IF($H1166="","",_xlfn.MAXIFS(Dados!$R:$R,Dados!$A:$A,$A1166,Dados!$S:$S,$F1166))</f>
        <v>993</v>
      </c>
      <c r="J1166" s="32" t="str">
        <f>IF($D1166&lt;&gt;"Folguista","",IFERROR(INDEX(Parâmetros!$D$52:$G$52,1,MIN(4,MAX(1,$W1166))),""))</f>
        <v/>
      </c>
      <c r="K1166" s="32" t="str">
        <f>IF(OR($AC1166&lt;&gt;"",$Y1166="Folga",$Y1166="Folga trabalhada",$Y1166="Férias (cadastro)",$Y1166="Férias / afastamento",$Y1166="Indeterminado (início da série)"),"",IF(OR($D1166="6x1",$D1166="FF 6x1"),IF(OR(WEEKDAY($F1166,2)=6,WEEKDAY($F1166,2)=7),"6x1 sáb/dom","6x1"),IF($D1166="5x2","5x2",IF($H1166="",IF($D1166="Folguista",$J1166,$E1166),IF(OR($H1166&gt;=Parâmetros!$E$18,$H1166&lt;Parâmetros!$E$19),"C",IF($H1166&lt;Parâmetros!$E$20,"A","B"))))))</f>
        <v>6x1</v>
      </c>
      <c r="L1166" s="30">
        <f>SUMIFS(Dados!$E:$E,Dados!$A:$A,$A1166,Dados!$S:$S,$F1166)</f>
        <v>7.59</v>
      </c>
      <c r="M1166" s="30">
        <f>IFERROR(INDEX(Parâmetros!$E$6:$E$11,MATCH($K1166,Parâmetros!$A$6:$A$11,0)),"")</f>
        <v>8.8000000000000007</v>
      </c>
      <c r="N1166" s="33">
        <f t="shared" si="109"/>
        <v>0.86249999999999993</v>
      </c>
      <c r="O1166" s="33">
        <f>Parâmetros!$E$13</f>
        <v>0.8</v>
      </c>
      <c r="P1166" s="32" t="str">
        <f>IF(OR($M1166="",$F1166&gt;Parâmetros!$E$14),"Não","Sim")</f>
        <v>Sim</v>
      </c>
      <c r="Q1166" s="32" t="str">
        <f t="shared" si="110"/>
        <v>Sim</v>
      </c>
      <c r="R1166" s="32" t="str">
        <f t="shared" si="111"/>
        <v>Sim</v>
      </c>
      <c r="S1166" s="30">
        <f t="shared" si="112"/>
        <v>0</v>
      </c>
      <c r="T1166" s="32" t="str">
        <f>IF($Q1166&lt;&gt;"Sim","",IF($N1166&gt;Parâmetros!$E$15,"Sim","Não"))</f>
        <v>Não</v>
      </c>
      <c r="U1166" s="17" t="str">
        <f t="shared" si="113"/>
        <v>Na meta</v>
      </c>
      <c r="V1166" s="17" t="str">
        <f>IF($AC1166&lt;&gt;"",IF($L1166&gt;0,"ATENÇÃO · apontou em dia de "&amp;LOWER($AC1166)&amp;" cadastrado","Exceção cadastrada · "&amp;$AC1166)&amp;IF($AD1166="",""," · "&amp;$AD1166),IF($E1166="Férias",IF($L1166&gt;0,"ATENÇÃO · apontou estando de férias no cadastro","Férias no cadastro"),IF($Y1166="Férias / afastamento","Afastamento · "&amp;($Z1166+$AA1166-1)&amp;" dias seguidos sem apontamento",IF($Y1166="Folga trabalhada","ATENÇÃO · apontou em dia de folga da escala 5x2",IF($Y1166="Folga",IF(AND($D1166="5x2",OR(WEEKDAY($F1166,2)=6,WEEKDAY($F1166,2)=7)),"Folga de fim de semana da escala 5x2",IF(AND(OR($D1166="6x1",$D1166="FF 6x1"),WEEKDAY($F1166,2)=6,FALSE()),"Folga de fim de semana · apontou no domingo anterior",IF(AND(OR($D1166="6x1",$D1166="FF 6x1"),WEEKDAY($F1166,2)=7,AND($A1166=$A1165,$L1165&gt;0)),"Folga de fim de semana · apontou no sábado",IF(AND(OR($D1166="6x1",$D1166="FF 6x1"),OR(WEEKDAY($F1166,2)=6,WEEKDAY($F1166,2)=7)),"Folga de fim de semana · sem apontamento no sábado nem no domingo","Folga prevista pelo ciclo")))),IF($Y1166="Indeterminado (início da série)","Sem histórico anterior — informe o dia do ciclo no Cadastro",IF($Y1166="Falta de registro",IF(OR(OR($D1166="6x1",$D1166="FF 6x1"),$D1166="5x2"),"FALTA DE REGISTRO · dia útil da escala "&amp;$E1166,"FALTA DE REGISTRO · dia "&amp;$W1166&amp;" de "&amp;IFERROR(INDEX(Parâmetros!$B$39:$B$48,MATCH($E1166,Parâmetros!$A$39:$A$48,0)),99)&amp;" do ciclo"),IF(OR($D1166="6x1",$D1166="FF 6x1"),IF(OR(AND(WEEKDAY($F1166,2)=6,AND($A1166=$A1167,$L1167&gt;0)),AND(WEEKDAY($F1166,2)=7,AND($A1166=$A1165,$L1165&gt;0))),"ATENÇÃO · apontou sábado e domingo no mesmo fim de semana",IF(OR(WEEKDAY($F1166,2)=6,WEEKDAY($F1166,2)=7),"Jornada de fim de semana do 6x1",IF(OR($H1166&gt;=Parâmetros!$E$20,$H1166&lt;Parâmetros!$E$19),"ATENÇÃO · 6x1 apontou fora do horário diurno","Jornada fixa do 6x1"))),IF($D1166="5x2","Jornada fixa do 5x2",IF($D1166="Folguista",IF($J1166=$K1166,"Evidência confirma sequência","DIVERGE · sequência "&amp;$J1166&amp;" × evidência "&amp;$K1166),IF($K1166=$E1166,"Evidência confirma cadastro","DIVERGE · cadastro "&amp;$E1166&amp;" × evidência "&amp;$K1166)))))))))))</f>
        <v>Jornada fixa do 6x1</v>
      </c>
      <c r="W1166" s="34" t="str">
        <f>IF(OR(OR($D1166="6x1",$D1166="FF 6x1"),$D1166="5x2"),"",IF($AB1166&lt;&gt;$AB1165,IF(IFERROR(INDEX(Cadastro!$F$5:$F$243,$AB1166),"")="",IF($L1166&gt;0,1,0),IF(IFERROR(INDEX(Cadastro!$F$5:$F$243,$AB1166),"")&lt;=IFERROR(INDEX(Parâmetros!$B$39:$B$48,MATCH($E1166,Parâmetros!$A$39:$A$48,0)),99),IFERROR(INDEX(Cadastro!$F$5:$F$243,$AB1166),""),0)),IF($L1166&gt;0,IF(N($X1165)&gt;0,1,N($W1165)+1),IF(AND($L1166=0,OR(N($W1165)&gt;=IFERROR(INDEX(Parâmetros!$B$39:$B$48,MATCH($E1166,Parâmetros!$A$39:$A$48,0)),99),AND(N($X1165)&gt;0,N($X1165)&lt;IFERROR(INDEX(Parâmetros!$C$39:$C$48,MATCH($E1166,Parâmetros!$A$39:$A$48,0)),0)))),0,N($W1165)+1))))</f>
        <v/>
      </c>
      <c r="X1166" s="34" t="str">
        <f>IF(OR(OR($D1166="6x1",$D1166="FF 6x1"),$D1166="5x2"),"",IF($AB1166&lt;&gt;$AB1165,IF(IFERROR(INDEX(Cadastro!$F$5:$F$243,$AB1166),"")="",0,IF(IFERROR(INDEX(Cadastro!$F$5:$F$243,$AB1166),"")&gt;IFERROR(INDEX(Parâmetros!$B$39:$B$48,MATCH($E1166,Parâmetros!$A$39:$A$48,0)),99),IFERROR(INDEX(Cadastro!$F$5:$F$243,$AB1166),"")-IFERROR(INDEX(Parâmetros!$B$39:$B$48,MATCH($E1166,Parâmetros!$A$39:$A$48,0)),99),0)),IF(AND($L1166=0,OR(N($W1165)&gt;=IFERROR(INDEX(Parâmetros!$B$39:$B$48,MATCH($E1166,Parâmetros!$A$39:$A$48,0)),99),AND(N($X1165)&gt;0,N($X1165)&lt;IFERROR(INDEX(Parâmetros!$C$39:$C$48,MATCH($E1166,Parâmetros!$A$39:$A$48,0)),0)))),N($X1165)+1,0)))</f>
        <v/>
      </c>
      <c r="Y1166" t="str">
        <f>IF($AC1166&lt;&gt;"",IF($L1166&gt;0,$AC1166&amp;" · com apontamento",$AC1166),IF($E1166="Férias",IF($L1166&gt;0,"Férias · com apontamento","Férias (cadastro)"),IF(($Z1166+$AA1166-1)&gt;Parâmetros!$E$16,"Férias / afastamento",IF(AND($D1166="5x2",OR(WEEKDAY($F1166,2)=6,WEEKDAY($F1166,2)=7)),IF($L1166&gt;0,"Folga trabalhada","Folga"),IF($L1166&gt;0,"Trabalhado",IF(OR(OR($D1166="6x1",$D1166="FF 6x1"),$D1166="5x2"),IF(AND(OR($D1166="6x1",$D1166="FF 6x1"),OR(WEEKDAY($F1166,2)=6,WEEKDAY($F1166,2)=7)),"Folga","Falta de registro"),IF(AND($AB1166&lt;&gt;$AB1165,IFERROR(INDEX(Cadastro!$F$5:$F$243,$AB1166),"")=""),"Indeterminado (início da série)",IF($X1166&gt;0,"Folga","Falta de registro"))))))))</f>
        <v>Trabalhado</v>
      </c>
      <c r="Z1166" s="34">
        <f>IF(OR($L1166&gt;0,$F1166&gt;Parâmetros!$E$14),0,IF($A1166&lt;&gt;$A1165,1,N($Z1165)+1))</f>
        <v>0</v>
      </c>
      <c r="AA1166" s="34">
        <f>IF(OR($L1166&gt;0,$F1166&gt;Parâmetros!$E$14),0,IF(OR($A1166&lt;&gt;$A1167,$F1167&gt;Parâmetros!$E$14),1,N($AA1167)+1))</f>
        <v>0</v>
      </c>
      <c r="AB1166" s="31">
        <f>IFERROR(MATCH($A1166&amp;"|"&amp;TEXT(_xlfn.MAXIFS(Cadastro!$E$5:$E$243,Cadastro!$A$5:$A$243,$A1166,Cadastro!$E$5:$E$243,"&lt;="&amp;$F1166),"yyyymmdd"),Cadastro!$I$5:$I$243,0),"")</f>
        <v>154</v>
      </c>
      <c r="AC1166" t="str">
        <f>IFERROR(_xlfn.SINGLE(INDEX(Exceções!$D$5:$D$203,MATCH($A1166&amp;"|"&amp;$F1166,Exceções!$F$5:$F$203,0))),"")</f>
        <v/>
      </c>
      <c r="AD1166" t="str">
        <f>IF($AC1166="","",IFERROR(_xlfn.SINGLE(INDEX(Exceções!$E$5:$E$203,MATCH($A1166&amp;"|"&amp;$F1166,Exceções!$F$5:$F$203,0))),""))</f>
        <v/>
      </c>
    </row>
    <row r="1167" spans="1:30" ht="15" hidden="1" customHeight="1" x14ac:dyDescent="0.25">
      <c r="A1167" s="31">
        <v>12291</v>
      </c>
      <c r="B1167" s="17" t="s">
        <v>22</v>
      </c>
      <c r="C1167" s="17" t="str">
        <f>IFERROR(INDEX(Cadastro!$C$5:$C$243,$AB1167),"NÃO INFORMADO")</f>
        <v>CAL</v>
      </c>
      <c r="D1167" s="17" t="str">
        <f>IFERROR(INDEX(Cadastro!$D$5:$D$243,$AB1167),"")</f>
        <v>6x1</v>
      </c>
      <c r="E1167" s="17" t="str">
        <f>IFERROR(INDEX(Cadastro!$G$5:$G$243,$AB1167),"")</f>
        <v>6x1</v>
      </c>
      <c r="F1167" s="29">
        <v>46317</v>
      </c>
      <c r="G1167" s="32" t="str">
        <f t="shared" si="108"/>
        <v>qui</v>
      </c>
      <c r="H1167" s="31">
        <f>IF($L1167=0,"",_xlfn.MINIFS(Dados!$Q:$Q,Dados!$A:$A,$A1167,Dados!$S:$S,$F1167))</f>
        <v>443</v>
      </c>
      <c r="I1167" s="31">
        <f>IF($H1167="","",_xlfn.MAXIFS(Dados!$R:$R,Dados!$A:$A,$A1167,Dados!$S:$S,$F1167))</f>
        <v>995</v>
      </c>
      <c r="J1167" s="32" t="str">
        <f>IF($D1167&lt;&gt;"Folguista","",IFERROR(INDEX(Parâmetros!$D$52:$G$52,1,MIN(4,MAX(1,$W1167))),""))</f>
        <v/>
      </c>
      <c r="K1167" s="32" t="str">
        <f>IF(OR($AC1167&lt;&gt;"",$Y1167="Folga",$Y1167="Folga trabalhada",$Y1167="Férias (cadastro)",$Y1167="Férias / afastamento",$Y1167="Indeterminado (início da série)"),"",IF(OR($D1167="6x1",$D1167="FF 6x1"),IF(OR(WEEKDAY($F1167,2)=6,WEEKDAY($F1167,2)=7),"6x1 sáb/dom","6x1"),IF($D1167="5x2","5x2",IF($H1167="",IF($D1167="Folguista",$J1167,$E1167),IF(OR($H1167&gt;=Parâmetros!$E$18,$H1167&lt;Parâmetros!$E$19),"C",IF($H1167&lt;Parâmetros!$E$20,"A","B"))))))</f>
        <v>6x1</v>
      </c>
      <c r="L1167" s="30">
        <f>SUMIFS(Dados!$E:$E,Dados!$A:$A,$A1167,Dados!$S:$S,$F1167)</f>
        <v>8.02</v>
      </c>
      <c r="M1167" s="30">
        <f>IFERROR(INDEX(Parâmetros!$E$6:$E$11,MATCH($K1167,Parâmetros!$A$6:$A$11,0)),"")</f>
        <v>8.8000000000000007</v>
      </c>
      <c r="N1167" s="33">
        <f t="shared" si="109"/>
        <v>0.91136363636363626</v>
      </c>
      <c r="O1167" s="33">
        <f>Parâmetros!$E$13</f>
        <v>0.8</v>
      </c>
      <c r="P1167" s="32" t="str">
        <f>IF(OR($M1167="",$F1167&gt;Parâmetros!$E$14),"Não","Sim")</f>
        <v>Sim</v>
      </c>
      <c r="Q1167" s="32" t="str">
        <f t="shared" si="110"/>
        <v>Sim</v>
      </c>
      <c r="R1167" s="32" t="str">
        <f t="shared" si="111"/>
        <v>Sim</v>
      </c>
      <c r="S1167" s="30">
        <f t="shared" si="112"/>
        <v>0</v>
      </c>
      <c r="T1167" s="32" t="str">
        <f>IF($Q1167&lt;&gt;"Sim","",IF($N1167&gt;Parâmetros!$E$15,"Sim","Não"))</f>
        <v>Não</v>
      </c>
      <c r="U1167" s="17" t="str">
        <f t="shared" si="113"/>
        <v>Na meta</v>
      </c>
      <c r="V1167" s="17" t="str">
        <f>IF($AC1167&lt;&gt;"",IF($L1167&gt;0,"ATENÇÃO · apontou em dia de "&amp;LOWER($AC1167)&amp;" cadastrado","Exceção cadastrada · "&amp;$AC1167)&amp;IF($AD1167="",""," · "&amp;$AD1167),IF($E1167="Férias",IF($L1167&gt;0,"ATENÇÃO · apontou estando de férias no cadastro","Férias no cadastro"),IF($Y1167="Férias / afastamento","Afastamento · "&amp;($Z1167+$AA1167-1)&amp;" dias seguidos sem apontamento",IF($Y1167="Folga trabalhada","ATENÇÃO · apontou em dia de folga da escala 5x2",IF($Y1167="Folga",IF(AND($D1167="5x2",OR(WEEKDAY($F1167,2)=6,WEEKDAY($F1167,2)=7)),"Folga de fim de semana da escala 5x2",IF(AND(OR($D1167="6x1",$D1167="FF 6x1"),WEEKDAY($F1167,2)=6,FALSE()),"Folga de fim de semana · apontou no domingo anterior",IF(AND(OR($D1167="6x1",$D1167="FF 6x1"),WEEKDAY($F1167,2)=7,AND($A1167=$A1166,$L1166&gt;0)),"Folga de fim de semana · apontou no sábado",IF(AND(OR($D1167="6x1",$D1167="FF 6x1"),OR(WEEKDAY($F1167,2)=6,WEEKDAY($F1167,2)=7)),"Folga de fim de semana · sem apontamento no sábado nem no domingo","Folga prevista pelo ciclo")))),IF($Y1167="Indeterminado (início da série)","Sem histórico anterior — informe o dia do ciclo no Cadastro",IF($Y1167="Falta de registro",IF(OR(OR($D1167="6x1",$D1167="FF 6x1"),$D1167="5x2"),"FALTA DE REGISTRO · dia útil da escala "&amp;$E1167,"FALTA DE REGISTRO · dia "&amp;$W1167&amp;" de "&amp;IFERROR(INDEX(Parâmetros!$B$39:$B$48,MATCH($E1167,Parâmetros!$A$39:$A$48,0)),99)&amp;" do ciclo"),IF(OR($D1167="6x1",$D1167="FF 6x1"),IF(OR(AND(WEEKDAY($F1167,2)=6,AND($A1167=$A1168,$L1168&gt;0)),AND(WEEKDAY($F1167,2)=7,AND($A1167=$A1166,$L1166&gt;0))),"ATENÇÃO · apontou sábado e domingo no mesmo fim de semana",IF(OR(WEEKDAY($F1167,2)=6,WEEKDAY($F1167,2)=7),"Jornada de fim de semana do 6x1",IF(OR($H1167&gt;=Parâmetros!$E$20,$H1167&lt;Parâmetros!$E$19),"ATENÇÃO · 6x1 apontou fora do horário diurno","Jornada fixa do 6x1"))),IF($D1167="5x2","Jornada fixa do 5x2",IF($D1167="Folguista",IF($J1167=$K1167,"Evidência confirma sequência","DIVERGE · sequência "&amp;$J1167&amp;" × evidência "&amp;$K1167),IF($K1167=$E1167,"Evidência confirma cadastro","DIVERGE · cadastro "&amp;$E1167&amp;" × evidência "&amp;$K1167)))))))))))</f>
        <v>Jornada fixa do 6x1</v>
      </c>
      <c r="W1167" s="34" t="str">
        <f>IF(OR(OR($D1167="6x1",$D1167="FF 6x1"),$D1167="5x2"),"",IF($AB1167&lt;&gt;$AB1166,IF(IFERROR(INDEX(Cadastro!$F$5:$F$243,$AB1167),"")="",IF($L1167&gt;0,1,0),IF(IFERROR(INDEX(Cadastro!$F$5:$F$243,$AB1167),"")&lt;=IFERROR(INDEX(Parâmetros!$B$39:$B$48,MATCH($E1167,Parâmetros!$A$39:$A$48,0)),99),IFERROR(INDEX(Cadastro!$F$5:$F$243,$AB1167),""),0)),IF($L1167&gt;0,IF(N($X1166)&gt;0,1,N($W1166)+1),IF(AND($L1167=0,OR(N($W1166)&gt;=IFERROR(INDEX(Parâmetros!$B$39:$B$48,MATCH($E1167,Parâmetros!$A$39:$A$48,0)),99),AND(N($X1166)&gt;0,N($X1166)&lt;IFERROR(INDEX(Parâmetros!$C$39:$C$48,MATCH($E1167,Parâmetros!$A$39:$A$48,0)),0)))),0,N($W1166)+1))))</f>
        <v/>
      </c>
      <c r="X1167" s="34" t="str">
        <f>IF(OR(OR($D1167="6x1",$D1167="FF 6x1"),$D1167="5x2"),"",IF($AB1167&lt;&gt;$AB1166,IF(IFERROR(INDEX(Cadastro!$F$5:$F$243,$AB1167),"")="",0,IF(IFERROR(INDEX(Cadastro!$F$5:$F$243,$AB1167),"")&gt;IFERROR(INDEX(Parâmetros!$B$39:$B$48,MATCH($E1167,Parâmetros!$A$39:$A$48,0)),99),IFERROR(INDEX(Cadastro!$F$5:$F$243,$AB1167),"")-IFERROR(INDEX(Parâmetros!$B$39:$B$48,MATCH($E1167,Parâmetros!$A$39:$A$48,0)),99),0)),IF(AND($L1167=0,OR(N($W1166)&gt;=IFERROR(INDEX(Parâmetros!$B$39:$B$48,MATCH($E1167,Parâmetros!$A$39:$A$48,0)),99),AND(N($X1166)&gt;0,N($X1166)&lt;IFERROR(INDEX(Parâmetros!$C$39:$C$48,MATCH($E1167,Parâmetros!$A$39:$A$48,0)),0)))),N($X1166)+1,0)))</f>
        <v/>
      </c>
      <c r="Y1167" t="str">
        <f>IF($AC1167&lt;&gt;"",IF($L1167&gt;0,$AC1167&amp;" · com apontamento",$AC1167),IF($E1167="Férias",IF($L1167&gt;0,"Férias · com apontamento","Férias (cadastro)"),IF(($Z1167+$AA1167-1)&gt;Parâmetros!$E$16,"Férias / afastamento",IF(AND($D1167="5x2",OR(WEEKDAY($F1167,2)=6,WEEKDAY($F1167,2)=7)),IF($L1167&gt;0,"Folga trabalhada","Folga"),IF($L1167&gt;0,"Trabalhado",IF(OR(OR($D1167="6x1",$D1167="FF 6x1"),$D1167="5x2"),IF(AND(OR($D1167="6x1",$D1167="FF 6x1"),OR(WEEKDAY($F1167,2)=6,WEEKDAY($F1167,2)=7)),"Folga","Falta de registro"),IF(AND($AB1167&lt;&gt;$AB1166,IFERROR(INDEX(Cadastro!$F$5:$F$243,$AB1167),"")=""),"Indeterminado (início da série)",IF($X1167&gt;0,"Folga","Falta de registro"))))))))</f>
        <v>Trabalhado</v>
      </c>
      <c r="Z1167" s="34">
        <f>IF(OR($L1167&gt;0,$F1167&gt;Parâmetros!$E$14),0,IF($A1167&lt;&gt;$A1166,1,N($Z1166)+1))</f>
        <v>0</v>
      </c>
      <c r="AA1167" s="34">
        <f>IF(OR($L1167&gt;0,$F1167&gt;Parâmetros!$E$14),0,IF(OR($A1167&lt;&gt;$A1168,$F1168&gt;Parâmetros!$E$14),1,N($AA1168)+1))</f>
        <v>0</v>
      </c>
      <c r="AB1167" s="31">
        <f>IFERROR(MATCH($A1167&amp;"|"&amp;TEXT(_xlfn.MAXIFS(Cadastro!$E$5:$E$243,Cadastro!$A$5:$A$243,$A1167,Cadastro!$E$5:$E$243,"&lt;="&amp;$F1167),"yyyymmdd"),Cadastro!$I$5:$I$243,0),"")</f>
        <v>154</v>
      </c>
      <c r="AC1167" t="str">
        <f>IFERROR(_xlfn.SINGLE(INDEX(Exceções!$D$5:$D$203,MATCH($A1167&amp;"|"&amp;$F1167,Exceções!$F$5:$F$203,0))),"")</f>
        <v/>
      </c>
      <c r="AD1167" t="str">
        <f>IF($AC1167="","",IFERROR(_xlfn.SINGLE(INDEX(Exceções!$E$5:$E$203,MATCH($A1167&amp;"|"&amp;$F1167,Exceções!$F$5:$F$203,0))),""))</f>
        <v/>
      </c>
    </row>
    <row r="1168" spans="1:30" ht="15" hidden="1" customHeight="1" x14ac:dyDescent="0.25">
      <c r="A1168" s="31">
        <v>12291</v>
      </c>
      <c r="B1168" s="17" t="s">
        <v>22</v>
      </c>
      <c r="C1168" s="17" t="str">
        <f>IFERROR(INDEX(Cadastro!$C$5:$C$243,$AB1168),"NÃO INFORMADO")</f>
        <v>CAL</v>
      </c>
      <c r="D1168" s="17" t="str">
        <f>IFERROR(INDEX(Cadastro!$D$5:$D$243,$AB1168),"")</f>
        <v>6x1</v>
      </c>
      <c r="E1168" s="17" t="str">
        <f>IFERROR(INDEX(Cadastro!$G$5:$G$243,$AB1168),"")</f>
        <v>6x1</v>
      </c>
      <c r="F1168" s="29">
        <v>46318</v>
      </c>
      <c r="G1168" s="32" t="str">
        <f t="shared" si="108"/>
        <v>sex</v>
      </c>
      <c r="H1168" s="31" t="str">
        <f>IF($L1168=0,"",_xlfn.MINIFS(Dados!$Q:$Q,Dados!$A:$A,$A1168,Dados!$S:$S,$F1168))</f>
        <v/>
      </c>
      <c r="I1168" s="31" t="str">
        <f>IF($H1168="","",_xlfn.MAXIFS(Dados!$R:$R,Dados!$A:$A,$A1168,Dados!$S:$S,$F1168))</f>
        <v/>
      </c>
      <c r="J1168" s="32" t="str">
        <f>IF($D1168&lt;&gt;"Folguista","",IFERROR(INDEX(Parâmetros!$D$52:$G$52,1,MIN(4,MAX(1,$W1168))),""))</f>
        <v/>
      </c>
      <c r="K1168" s="32" t="str">
        <f>IF(OR($AC1168&lt;&gt;"",$Y1168="Folga",$Y1168="Folga trabalhada",$Y1168="Férias (cadastro)",$Y1168="Férias / afastamento",$Y1168="Indeterminado (início da série)"),"",IF(OR($D1168="6x1",$D1168="FF 6x1"),IF(OR(WEEKDAY($F1168,2)=6,WEEKDAY($F1168,2)=7),"6x1 sáb/dom","6x1"),IF($D1168="5x2","5x2",IF($H1168="",IF($D1168="Folguista",$J1168,$E1168),IF(OR($H1168&gt;=Parâmetros!$E$18,$H1168&lt;Parâmetros!$E$19),"C",IF($H1168&lt;Parâmetros!$E$20,"A","B"))))))</f>
        <v>6x1</v>
      </c>
      <c r="L1168" s="30">
        <f>SUMIFS(Dados!$E:$E,Dados!$A:$A,$A1168,Dados!$S:$S,$F1168)</f>
        <v>0</v>
      </c>
      <c r="M1168" s="30">
        <f>IFERROR(INDEX(Parâmetros!$E$6:$E$11,MATCH($K1168,Parâmetros!$A$6:$A$11,0)),"")</f>
        <v>8.8000000000000007</v>
      </c>
      <c r="N1168" s="33">
        <f t="shared" si="109"/>
        <v>0</v>
      </c>
      <c r="O1168" s="33">
        <f>Parâmetros!$E$13</f>
        <v>0.8</v>
      </c>
      <c r="P1168" s="32" t="str">
        <f>IF(OR($M1168="",$F1168&gt;Parâmetros!$E$14),"Não","Sim")</f>
        <v>Sim</v>
      </c>
      <c r="Q1168" s="32" t="str">
        <f t="shared" si="110"/>
        <v>Não</v>
      </c>
      <c r="R1168" s="32" t="str">
        <f t="shared" si="111"/>
        <v/>
      </c>
      <c r="S1168" s="30" t="str">
        <f t="shared" si="112"/>
        <v/>
      </c>
      <c r="T1168" s="32" t="str">
        <f>IF($Q1168&lt;&gt;"Sim","",IF($N1168&gt;Parâmetros!$E$15,"Sim","Não"))</f>
        <v/>
      </c>
      <c r="U1168" s="17" t="str">
        <f t="shared" si="113"/>
        <v>Falta de registro</v>
      </c>
      <c r="V1168" s="17" t="str">
        <f>IF($AC1168&lt;&gt;"",IF($L1168&gt;0,"ATENÇÃO · apontou em dia de "&amp;LOWER($AC1168)&amp;" cadastrado","Exceção cadastrada · "&amp;$AC1168)&amp;IF($AD1168="",""," · "&amp;$AD1168),IF($E1168="Férias",IF($L1168&gt;0,"ATENÇÃO · apontou estando de férias no cadastro","Férias no cadastro"),IF($Y1168="Férias / afastamento","Afastamento · "&amp;($Z1168+$AA1168-1)&amp;" dias seguidos sem apontamento",IF($Y1168="Folga trabalhada","ATENÇÃO · apontou em dia de folga da escala 5x2",IF($Y1168="Folga",IF(AND($D1168="5x2",OR(WEEKDAY($F1168,2)=6,WEEKDAY($F1168,2)=7)),"Folga de fim de semana da escala 5x2",IF(AND(OR($D1168="6x1",$D1168="FF 6x1"),WEEKDAY($F1168,2)=6,FALSE()),"Folga de fim de semana · apontou no domingo anterior",IF(AND(OR($D1168="6x1",$D1168="FF 6x1"),WEEKDAY($F1168,2)=7,AND($A1168=$A1167,$L1167&gt;0)),"Folga de fim de semana · apontou no sábado",IF(AND(OR($D1168="6x1",$D1168="FF 6x1"),OR(WEEKDAY($F1168,2)=6,WEEKDAY($F1168,2)=7)),"Folga de fim de semana · sem apontamento no sábado nem no domingo","Folga prevista pelo ciclo")))),IF($Y1168="Indeterminado (início da série)","Sem histórico anterior — informe o dia do ciclo no Cadastro",IF($Y1168="Falta de registro",IF(OR(OR($D1168="6x1",$D1168="FF 6x1"),$D1168="5x2"),"FALTA DE REGISTRO · dia útil da escala "&amp;$E1168,"FALTA DE REGISTRO · dia "&amp;$W1168&amp;" de "&amp;IFERROR(INDEX(Parâmetros!$B$39:$B$48,MATCH($E1168,Parâmetros!$A$39:$A$48,0)),99)&amp;" do ciclo"),IF(OR($D1168="6x1",$D1168="FF 6x1"),IF(OR(AND(WEEKDAY($F1168,2)=6,AND($A1168=$A1169,$L1169&gt;0)),AND(WEEKDAY($F1168,2)=7,AND($A1168=$A1167,$L1167&gt;0))),"ATENÇÃO · apontou sábado e domingo no mesmo fim de semana",IF(OR(WEEKDAY($F1168,2)=6,WEEKDAY($F1168,2)=7),"Jornada de fim de semana do 6x1",IF(OR($H1168&gt;=Parâmetros!$E$20,$H1168&lt;Parâmetros!$E$19),"ATENÇÃO · 6x1 apontou fora do horário diurno","Jornada fixa do 6x1"))),IF($D1168="5x2","Jornada fixa do 5x2",IF($D1168="Folguista",IF($J1168=$K1168,"Evidência confirma sequência","DIVERGE · sequência "&amp;$J1168&amp;" × evidência "&amp;$K1168),IF($K1168=$E1168,"Evidência confirma cadastro","DIVERGE · cadastro "&amp;$E1168&amp;" × evidência "&amp;$K1168)))))))))))</f>
        <v>FALTA DE REGISTRO · dia útil da escala 6x1</v>
      </c>
      <c r="W1168" s="34" t="str">
        <f>IF(OR(OR($D1168="6x1",$D1168="FF 6x1"),$D1168="5x2"),"",IF($AB1168&lt;&gt;$AB1167,IF(IFERROR(INDEX(Cadastro!$F$5:$F$243,$AB1168),"")="",IF($L1168&gt;0,1,0),IF(IFERROR(INDEX(Cadastro!$F$5:$F$243,$AB1168),"")&lt;=IFERROR(INDEX(Parâmetros!$B$39:$B$48,MATCH($E1168,Parâmetros!$A$39:$A$48,0)),99),IFERROR(INDEX(Cadastro!$F$5:$F$243,$AB1168),""),0)),IF($L1168&gt;0,IF(N($X1167)&gt;0,1,N($W1167)+1),IF(AND($L1168=0,OR(N($W1167)&gt;=IFERROR(INDEX(Parâmetros!$B$39:$B$48,MATCH($E1168,Parâmetros!$A$39:$A$48,0)),99),AND(N($X1167)&gt;0,N($X1167)&lt;IFERROR(INDEX(Parâmetros!$C$39:$C$48,MATCH($E1168,Parâmetros!$A$39:$A$48,0)),0)))),0,N($W1167)+1))))</f>
        <v/>
      </c>
      <c r="X1168" s="34" t="str">
        <f>IF(OR(OR($D1168="6x1",$D1168="FF 6x1"),$D1168="5x2"),"",IF($AB1168&lt;&gt;$AB1167,IF(IFERROR(INDEX(Cadastro!$F$5:$F$243,$AB1168),"")="",0,IF(IFERROR(INDEX(Cadastro!$F$5:$F$243,$AB1168),"")&gt;IFERROR(INDEX(Parâmetros!$B$39:$B$48,MATCH($E1168,Parâmetros!$A$39:$A$48,0)),99),IFERROR(INDEX(Cadastro!$F$5:$F$243,$AB1168),"")-IFERROR(INDEX(Parâmetros!$B$39:$B$48,MATCH($E1168,Parâmetros!$A$39:$A$48,0)),99),0)),IF(AND($L1168=0,OR(N($W1167)&gt;=IFERROR(INDEX(Parâmetros!$B$39:$B$48,MATCH($E1168,Parâmetros!$A$39:$A$48,0)),99),AND(N($X1167)&gt;0,N($X1167)&lt;IFERROR(INDEX(Parâmetros!$C$39:$C$48,MATCH($E1168,Parâmetros!$A$39:$A$48,0)),0)))),N($X1167)+1,0)))</f>
        <v/>
      </c>
      <c r="Y1168" t="str">
        <f>IF($AC1168&lt;&gt;"",IF($L1168&gt;0,$AC1168&amp;" · com apontamento",$AC1168),IF($E1168="Férias",IF($L1168&gt;0,"Férias · com apontamento","Férias (cadastro)"),IF(($Z1168+$AA1168-1)&gt;Parâmetros!$E$16,"Férias / afastamento",IF(AND($D1168="5x2",OR(WEEKDAY($F1168,2)=6,WEEKDAY($F1168,2)=7)),IF($L1168&gt;0,"Folga trabalhada","Folga"),IF($L1168&gt;0,"Trabalhado",IF(OR(OR($D1168="6x1",$D1168="FF 6x1"),$D1168="5x2"),IF(AND(OR($D1168="6x1",$D1168="FF 6x1"),OR(WEEKDAY($F1168,2)=6,WEEKDAY($F1168,2)=7)),"Folga","Falta de registro"),IF(AND($AB1168&lt;&gt;$AB1167,IFERROR(INDEX(Cadastro!$F$5:$F$243,$AB1168),"")=""),"Indeterminado (início da série)",IF($X1168&gt;0,"Folga","Falta de registro"))))))))</f>
        <v>Falta de registro</v>
      </c>
      <c r="Z1168" s="34">
        <f>IF(OR($L1168&gt;0,$F1168&gt;Parâmetros!$E$14),0,IF($A1168&lt;&gt;$A1167,1,N($Z1167)+1))</f>
        <v>1</v>
      </c>
      <c r="AA1168" s="34">
        <f>IF(OR($L1168&gt;0,$F1168&gt;Parâmetros!$E$14),0,IF(OR($A1168&lt;&gt;$A1169,$F1169&gt;Parâmetros!$E$14),1,N($AA1169)+1))</f>
        <v>1</v>
      </c>
      <c r="AB1168" s="31">
        <f>IFERROR(MATCH($A1168&amp;"|"&amp;TEXT(_xlfn.MAXIFS(Cadastro!$E$5:$E$243,Cadastro!$A$5:$A$243,$A1168,Cadastro!$E$5:$E$243,"&lt;="&amp;$F1168),"yyyymmdd"),Cadastro!$I$5:$I$243,0),"")</f>
        <v>154</v>
      </c>
      <c r="AC1168" t="str">
        <f>IFERROR(_xlfn.SINGLE(INDEX(Exceções!$D$5:$D$203,MATCH($A1168&amp;"|"&amp;$F1168,Exceções!$F$5:$F$203,0))),"")</f>
        <v/>
      </c>
      <c r="AD1168" t="str">
        <f>IF($AC1168="","",IFERROR(_xlfn.SINGLE(INDEX(Exceções!$E$5:$E$203,MATCH($A1168&amp;"|"&amp;$F1168,Exceções!$F$5:$F$203,0))),""))</f>
        <v/>
      </c>
    </row>
    <row r="1169" spans="1:30" ht="15" hidden="1" customHeight="1" x14ac:dyDescent="0.25">
      <c r="A1169" s="31">
        <v>12291</v>
      </c>
      <c r="B1169" s="17" t="s">
        <v>22</v>
      </c>
      <c r="C1169" s="17" t="str">
        <f>IFERROR(INDEX(Cadastro!$C$5:$C$243,$AB1169),"NÃO INFORMADO")</f>
        <v>CAL</v>
      </c>
      <c r="D1169" s="17" t="str">
        <f>IFERROR(INDEX(Cadastro!$D$5:$D$243,$AB1169),"")</f>
        <v>6x1</v>
      </c>
      <c r="E1169" s="17" t="str">
        <f>IFERROR(INDEX(Cadastro!$G$5:$G$243,$AB1169),"")</f>
        <v>6x1</v>
      </c>
      <c r="F1169" s="29">
        <v>46319</v>
      </c>
      <c r="G1169" s="32" t="str">
        <f t="shared" si="108"/>
        <v>sáb</v>
      </c>
      <c r="H1169" s="31" t="str">
        <f>IF($L1169=0,"",_xlfn.MINIFS(Dados!$Q:$Q,Dados!$A:$A,$A1169,Dados!$S:$S,$F1169))</f>
        <v/>
      </c>
      <c r="I1169" s="31" t="str">
        <f>IF($H1169="","",_xlfn.MAXIFS(Dados!$R:$R,Dados!$A:$A,$A1169,Dados!$S:$S,$F1169))</f>
        <v/>
      </c>
      <c r="J1169" s="32" t="str">
        <f>IF($D1169&lt;&gt;"Folguista","",IFERROR(INDEX(Parâmetros!$D$52:$G$52,1,MIN(4,MAX(1,$W1169))),""))</f>
        <v/>
      </c>
      <c r="K1169" s="32" t="str">
        <f>IF(OR($AC1169&lt;&gt;"",$Y1169="Folga",$Y1169="Folga trabalhada",$Y1169="Férias (cadastro)",$Y1169="Férias / afastamento",$Y1169="Indeterminado (início da série)"),"",IF(OR($D1169="6x1",$D1169="FF 6x1"),IF(OR(WEEKDAY($F1169,2)=6,WEEKDAY($F1169,2)=7),"6x1 sáb/dom","6x1"),IF($D1169="5x2","5x2",IF($H1169="",IF($D1169="Folguista",$J1169,$E1169),IF(OR($H1169&gt;=Parâmetros!$E$18,$H1169&lt;Parâmetros!$E$19),"C",IF($H1169&lt;Parâmetros!$E$20,"A","B"))))))</f>
        <v/>
      </c>
      <c r="L1169" s="30">
        <f>SUMIFS(Dados!$E:$E,Dados!$A:$A,$A1169,Dados!$S:$S,$F1169)</f>
        <v>0</v>
      </c>
      <c r="M1169" s="30" t="str">
        <f>IFERROR(INDEX(Parâmetros!$E$6:$E$11,MATCH($K1169,Parâmetros!$A$6:$A$11,0)),"")</f>
        <v/>
      </c>
      <c r="N1169" s="33" t="str">
        <f t="shared" si="109"/>
        <v/>
      </c>
      <c r="O1169" s="33">
        <f>Parâmetros!$E$13</f>
        <v>0.8</v>
      </c>
      <c r="P1169" s="32" t="str">
        <f>IF(OR($M1169="",$F1169&gt;Parâmetros!$E$14),"Não","Sim")</f>
        <v>Não</v>
      </c>
      <c r="Q1169" s="32" t="str">
        <f t="shared" si="110"/>
        <v/>
      </c>
      <c r="R1169" s="32" t="str">
        <f t="shared" si="111"/>
        <v/>
      </c>
      <c r="S1169" s="30" t="str">
        <f t="shared" si="112"/>
        <v/>
      </c>
      <c r="T1169" s="32" t="str">
        <f>IF($Q1169&lt;&gt;"Sim","",IF($N1169&gt;Parâmetros!$E$15,"Sim","Não"))</f>
        <v/>
      </c>
      <c r="U1169" s="17" t="str">
        <f t="shared" si="113"/>
        <v>Folga</v>
      </c>
      <c r="V1169" s="17" t="str">
        <f>IF($AC1169&lt;&gt;"",IF($L1169&gt;0,"ATENÇÃO · apontou em dia de "&amp;LOWER($AC1169)&amp;" cadastrado","Exceção cadastrada · "&amp;$AC1169)&amp;IF($AD1169="",""," · "&amp;$AD1169),IF($E1169="Férias",IF($L1169&gt;0,"ATENÇÃO · apontou estando de férias no cadastro","Férias no cadastro"),IF($Y1169="Férias / afastamento","Afastamento · "&amp;($Z1169+$AA1169-1)&amp;" dias seguidos sem apontamento",IF($Y1169="Folga trabalhada","ATENÇÃO · apontou em dia de folga da escala 5x2",IF($Y1169="Folga",IF(AND($D1169="5x2",OR(WEEKDAY($F1169,2)=6,WEEKDAY($F1169,2)=7)),"Folga de fim de semana da escala 5x2",IF(AND(OR($D1169="6x1",$D1169="FF 6x1"),WEEKDAY($F1169,2)=6,FALSE()),"Folga de fim de semana · apontou no domingo anterior",IF(AND(OR($D1169="6x1",$D1169="FF 6x1"),WEEKDAY($F1169,2)=7,AND($A1169=$A1168,$L1168&gt;0)),"Folga de fim de semana · apontou no sábado",IF(AND(OR($D1169="6x1",$D1169="FF 6x1"),OR(WEEKDAY($F1169,2)=6,WEEKDAY($F1169,2)=7)),"Folga de fim de semana · sem apontamento no sábado nem no domingo","Folga prevista pelo ciclo")))),IF($Y1169="Indeterminado (início da série)","Sem histórico anterior — informe o dia do ciclo no Cadastro",IF($Y1169="Falta de registro",IF(OR(OR($D1169="6x1",$D1169="FF 6x1"),$D1169="5x2"),"FALTA DE REGISTRO · dia útil da escala "&amp;$E1169,"FALTA DE REGISTRO · dia "&amp;$W1169&amp;" de "&amp;IFERROR(INDEX(Parâmetros!$B$39:$B$48,MATCH($E1169,Parâmetros!$A$39:$A$48,0)),99)&amp;" do ciclo"),IF(OR($D1169="6x1",$D1169="FF 6x1"),IF(OR(AND(WEEKDAY($F1169,2)=6,AND($A1169=$A1170,$L1170&gt;0)),AND(WEEKDAY($F1169,2)=7,AND($A1169=$A1168,$L1168&gt;0))),"ATENÇÃO · apontou sábado e domingo no mesmo fim de semana",IF(OR(WEEKDAY($F1169,2)=6,WEEKDAY($F1169,2)=7),"Jornada de fim de semana do 6x1",IF(OR($H1169&gt;=Parâmetros!$E$20,$H1169&lt;Parâmetros!$E$19),"ATENÇÃO · 6x1 apontou fora do horário diurno","Jornada fixa do 6x1"))),IF($D1169="5x2","Jornada fixa do 5x2",IF($D1169="Folguista",IF($J1169=$K1169,"Evidência confirma sequência","DIVERGE · sequência "&amp;$J1169&amp;" × evidência "&amp;$K1169),IF($K1169=$E1169,"Evidência confirma cadastro","DIVERGE · cadastro "&amp;$E1169&amp;" × evidência "&amp;$K1169)))))))))))</f>
        <v>Folga de fim de semana · sem apontamento no sábado nem no domingo</v>
      </c>
      <c r="W1169" s="34" t="str">
        <f>IF(OR(OR($D1169="6x1",$D1169="FF 6x1"),$D1169="5x2"),"",IF($AB1169&lt;&gt;$AB1168,IF(IFERROR(INDEX(Cadastro!$F$5:$F$243,$AB1169),"")="",IF($L1169&gt;0,1,0),IF(IFERROR(INDEX(Cadastro!$F$5:$F$243,$AB1169),"")&lt;=IFERROR(INDEX(Parâmetros!$B$39:$B$48,MATCH($E1169,Parâmetros!$A$39:$A$48,0)),99),IFERROR(INDEX(Cadastro!$F$5:$F$243,$AB1169),""),0)),IF($L1169&gt;0,IF(N($X1168)&gt;0,1,N($W1168)+1),IF(AND($L1169=0,OR(N($W1168)&gt;=IFERROR(INDEX(Parâmetros!$B$39:$B$48,MATCH($E1169,Parâmetros!$A$39:$A$48,0)),99),AND(N($X1168)&gt;0,N($X1168)&lt;IFERROR(INDEX(Parâmetros!$C$39:$C$48,MATCH($E1169,Parâmetros!$A$39:$A$48,0)),0)))),0,N($W1168)+1))))</f>
        <v/>
      </c>
      <c r="X1169" s="34" t="str">
        <f>IF(OR(OR($D1169="6x1",$D1169="FF 6x1"),$D1169="5x2"),"",IF($AB1169&lt;&gt;$AB1168,IF(IFERROR(INDEX(Cadastro!$F$5:$F$243,$AB1169),"")="",0,IF(IFERROR(INDEX(Cadastro!$F$5:$F$243,$AB1169),"")&gt;IFERROR(INDEX(Parâmetros!$B$39:$B$48,MATCH($E1169,Parâmetros!$A$39:$A$48,0)),99),IFERROR(INDEX(Cadastro!$F$5:$F$243,$AB1169),"")-IFERROR(INDEX(Parâmetros!$B$39:$B$48,MATCH($E1169,Parâmetros!$A$39:$A$48,0)),99),0)),IF(AND($L1169=0,OR(N($W1168)&gt;=IFERROR(INDEX(Parâmetros!$B$39:$B$48,MATCH($E1169,Parâmetros!$A$39:$A$48,0)),99),AND(N($X1168)&gt;0,N($X1168)&lt;IFERROR(INDEX(Parâmetros!$C$39:$C$48,MATCH($E1169,Parâmetros!$A$39:$A$48,0)),0)))),N($X1168)+1,0)))</f>
        <v/>
      </c>
      <c r="Y1169" t="str">
        <f>IF($AC1169&lt;&gt;"",IF($L1169&gt;0,$AC1169&amp;" · com apontamento",$AC1169),IF($E1169="Férias",IF($L1169&gt;0,"Férias · com apontamento","Férias (cadastro)"),IF(($Z1169+$AA1169-1)&gt;Parâmetros!$E$16,"Férias / afastamento",IF(AND($D1169="5x2",OR(WEEKDAY($F1169,2)=6,WEEKDAY($F1169,2)=7)),IF($L1169&gt;0,"Folga trabalhada","Folga"),IF($L1169&gt;0,"Trabalhado",IF(OR(OR($D1169="6x1",$D1169="FF 6x1"),$D1169="5x2"),IF(AND(OR($D1169="6x1",$D1169="FF 6x1"),OR(WEEKDAY($F1169,2)=6,WEEKDAY($F1169,2)=7)),"Folga","Falta de registro"),IF(AND($AB1169&lt;&gt;$AB1168,IFERROR(INDEX(Cadastro!$F$5:$F$243,$AB1169),"")=""),"Indeterminado (início da série)",IF($X1169&gt;0,"Folga","Falta de registro"))))))))</f>
        <v>Folga</v>
      </c>
      <c r="Z1169" s="34">
        <f>IF(OR($L1169&gt;0,$F1169&gt;Parâmetros!$E$14),0,IF($A1169&lt;&gt;$A1168,1,N($Z1168)+1))</f>
        <v>0</v>
      </c>
      <c r="AA1169" s="34">
        <f>IF(OR($L1169&gt;0,$F1169&gt;Parâmetros!$E$14),0,IF(OR($A1169&lt;&gt;$A1170,$F1170&gt;Parâmetros!$E$14),1,N($AA1170)+1))</f>
        <v>0</v>
      </c>
      <c r="AB1169" s="31">
        <f>IFERROR(MATCH($A1169&amp;"|"&amp;TEXT(_xlfn.MAXIFS(Cadastro!$E$5:$E$243,Cadastro!$A$5:$A$243,$A1169,Cadastro!$E$5:$E$243,"&lt;="&amp;$F1169),"yyyymmdd"),Cadastro!$I$5:$I$243,0),"")</f>
        <v>154</v>
      </c>
      <c r="AC1169" t="str">
        <f>IFERROR(_xlfn.SINGLE(INDEX(Exceções!$D$5:$D$203,MATCH($A1169&amp;"|"&amp;$F1169,Exceções!$F$5:$F$203,0))),"")</f>
        <v/>
      </c>
      <c r="AD1169" t="str">
        <f>IF($AC1169="","",IFERROR(_xlfn.SINGLE(INDEX(Exceções!$E$5:$E$203,MATCH($A1169&amp;"|"&amp;$F1169,Exceções!$F$5:$F$203,0))),""))</f>
        <v/>
      </c>
    </row>
    <row r="1170" spans="1:30" ht="15" hidden="1" customHeight="1" x14ac:dyDescent="0.25">
      <c r="A1170" s="31">
        <v>12291</v>
      </c>
      <c r="B1170" s="17" t="s">
        <v>22</v>
      </c>
      <c r="C1170" s="17" t="str">
        <f>IFERROR(INDEX(Cadastro!$C$5:$C$243,$AB1170),"NÃO INFORMADO")</f>
        <v>CAL</v>
      </c>
      <c r="D1170" s="17" t="str">
        <f>IFERROR(INDEX(Cadastro!$D$5:$D$243,$AB1170),"")</f>
        <v>6x1</v>
      </c>
      <c r="E1170" s="17" t="str">
        <f>IFERROR(INDEX(Cadastro!$G$5:$G$243,$AB1170),"")</f>
        <v>6x1</v>
      </c>
      <c r="F1170" s="29">
        <v>46320</v>
      </c>
      <c r="G1170" s="32" t="str">
        <f t="shared" si="108"/>
        <v>dom</v>
      </c>
      <c r="H1170" s="31" t="str">
        <f>IF($L1170=0,"",_xlfn.MINIFS(Dados!$Q:$Q,Dados!$A:$A,$A1170,Dados!$S:$S,$F1170))</f>
        <v/>
      </c>
      <c r="I1170" s="31" t="str">
        <f>IF($H1170="","",_xlfn.MAXIFS(Dados!$R:$R,Dados!$A:$A,$A1170,Dados!$S:$S,$F1170))</f>
        <v/>
      </c>
      <c r="J1170" s="32" t="str">
        <f>IF($D1170&lt;&gt;"Folguista","",IFERROR(INDEX(Parâmetros!$D$52:$G$52,1,MIN(4,MAX(1,$W1170))),""))</f>
        <v/>
      </c>
      <c r="K1170" s="32" t="str">
        <f>IF(OR($AC1170&lt;&gt;"",$Y1170="Folga",$Y1170="Folga trabalhada",$Y1170="Férias (cadastro)",$Y1170="Férias / afastamento",$Y1170="Indeterminado (início da série)"),"",IF(OR($D1170="6x1",$D1170="FF 6x1"),IF(OR(WEEKDAY($F1170,2)=6,WEEKDAY($F1170,2)=7),"6x1 sáb/dom","6x1"),IF($D1170="5x2","5x2",IF($H1170="",IF($D1170="Folguista",$J1170,$E1170),IF(OR($H1170&gt;=Parâmetros!$E$18,$H1170&lt;Parâmetros!$E$19),"C",IF($H1170&lt;Parâmetros!$E$20,"A","B"))))))</f>
        <v/>
      </c>
      <c r="L1170" s="30">
        <f>SUMIFS(Dados!$E:$E,Dados!$A:$A,$A1170,Dados!$S:$S,$F1170)</f>
        <v>0</v>
      </c>
      <c r="M1170" s="30" t="str">
        <f>IFERROR(INDEX(Parâmetros!$E$6:$E$11,MATCH($K1170,Parâmetros!$A$6:$A$11,0)),"")</f>
        <v/>
      </c>
      <c r="N1170" s="33" t="str">
        <f t="shared" si="109"/>
        <v/>
      </c>
      <c r="O1170" s="33">
        <f>Parâmetros!$E$13</f>
        <v>0.8</v>
      </c>
      <c r="P1170" s="32" t="str">
        <f>IF(OR($M1170="",$F1170&gt;Parâmetros!$E$14),"Não","Sim")</f>
        <v>Não</v>
      </c>
      <c r="Q1170" s="32" t="str">
        <f t="shared" si="110"/>
        <v/>
      </c>
      <c r="R1170" s="32" t="str">
        <f t="shared" si="111"/>
        <v/>
      </c>
      <c r="S1170" s="30" t="str">
        <f t="shared" si="112"/>
        <v/>
      </c>
      <c r="T1170" s="32" t="str">
        <f>IF($Q1170&lt;&gt;"Sim","",IF($N1170&gt;Parâmetros!$E$15,"Sim","Não"))</f>
        <v/>
      </c>
      <c r="U1170" s="17" t="str">
        <f t="shared" si="113"/>
        <v>Folga</v>
      </c>
      <c r="V1170" s="17" t="str">
        <f>IF($AC1170&lt;&gt;"",IF($L1170&gt;0,"ATENÇÃO · apontou em dia de "&amp;LOWER($AC1170)&amp;" cadastrado","Exceção cadastrada · "&amp;$AC1170)&amp;IF($AD1170="",""," · "&amp;$AD1170),IF($E1170="Férias",IF($L1170&gt;0,"ATENÇÃO · apontou estando de férias no cadastro","Férias no cadastro"),IF($Y1170="Férias / afastamento","Afastamento · "&amp;($Z1170+$AA1170-1)&amp;" dias seguidos sem apontamento",IF($Y1170="Folga trabalhada","ATENÇÃO · apontou em dia de folga da escala 5x2",IF($Y1170="Folga",IF(AND($D1170="5x2",OR(WEEKDAY($F1170,2)=6,WEEKDAY($F1170,2)=7)),"Folga de fim de semana da escala 5x2",IF(AND(OR($D1170="6x1",$D1170="FF 6x1"),WEEKDAY($F1170,2)=6,FALSE()),"Folga de fim de semana · apontou no domingo anterior",IF(AND(OR($D1170="6x1",$D1170="FF 6x1"),WEEKDAY($F1170,2)=7,AND($A1170=$A1169,$L1169&gt;0)),"Folga de fim de semana · apontou no sábado",IF(AND(OR($D1170="6x1",$D1170="FF 6x1"),OR(WEEKDAY($F1170,2)=6,WEEKDAY($F1170,2)=7)),"Folga de fim de semana · sem apontamento no sábado nem no domingo","Folga prevista pelo ciclo")))),IF($Y1170="Indeterminado (início da série)","Sem histórico anterior — informe o dia do ciclo no Cadastro",IF($Y1170="Falta de registro",IF(OR(OR($D1170="6x1",$D1170="FF 6x1"),$D1170="5x2"),"FALTA DE REGISTRO · dia útil da escala "&amp;$E1170,"FALTA DE REGISTRO · dia "&amp;$W1170&amp;" de "&amp;IFERROR(INDEX(Parâmetros!$B$39:$B$48,MATCH($E1170,Parâmetros!$A$39:$A$48,0)),99)&amp;" do ciclo"),IF(OR($D1170="6x1",$D1170="FF 6x1"),IF(OR(AND(WEEKDAY($F1170,2)=6,AND($A1170=$A1171,$L1171&gt;0)),AND(WEEKDAY($F1170,2)=7,AND($A1170=$A1169,$L1169&gt;0))),"ATENÇÃO · apontou sábado e domingo no mesmo fim de semana",IF(OR(WEEKDAY($F1170,2)=6,WEEKDAY($F1170,2)=7),"Jornada de fim de semana do 6x1",IF(OR($H1170&gt;=Parâmetros!$E$20,$H1170&lt;Parâmetros!$E$19),"ATENÇÃO · 6x1 apontou fora do horário diurno","Jornada fixa do 6x1"))),IF($D1170="5x2","Jornada fixa do 5x2",IF($D1170="Folguista",IF($J1170=$K1170,"Evidência confirma sequência","DIVERGE · sequência "&amp;$J1170&amp;" × evidência "&amp;$K1170),IF($K1170=$E1170,"Evidência confirma cadastro","DIVERGE · cadastro "&amp;$E1170&amp;" × evidência "&amp;$K1170)))))))))))</f>
        <v>Folga de fim de semana · sem apontamento no sábado nem no domingo</v>
      </c>
      <c r="W1170" s="34" t="str">
        <f>IF(OR(OR($D1170="6x1",$D1170="FF 6x1"),$D1170="5x2"),"",IF($AB1170&lt;&gt;$AB1169,IF(IFERROR(INDEX(Cadastro!$F$5:$F$243,$AB1170),"")="",IF($L1170&gt;0,1,0),IF(IFERROR(INDEX(Cadastro!$F$5:$F$243,$AB1170),"")&lt;=IFERROR(INDEX(Parâmetros!$B$39:$B$48,MATCH($E1170,Parâmetros!$A$39:$A$48,0)),99),IFERROR(INDEX(Cadastro!$F$5:$F$243,$AB1170),""),0)),IF($L1170&gt;0,IF(N($X1169)&gt;0,1,N($W1169)+1),IF(AND($L1170=0,OR(N($W1169)&gt;=IFERROR(INDEX(Parâmetros!$B$39:$B$48,MATCH($E1170,Parâmetros!$A$39:$A$48,0)),99),AND(N($X1169)&gt;0,N($X1169)&lt;IFERROR(INDEX(Parâmetros!$C$39:$C$48,MATCH($E1170,Parâmetros!$A$39:$A$48,0)),0)))),0,N($W1169)+1))))</f>
        <v/>
      </c>
      <c r="X1170" s="34" t="str">
        <f>IF(OR(OR($D1170="6x1",$D1170="FF 6x1"),$D1170="5x2"),"",IF($AB1170&lt;&gt;$AB1169,IF(IFERROR(INDEX(Cadastro!$F$5:$F$243,$AB1170),"")="",0,IF(IFERROR(INDEX(Cadastro!$F$5:$F$243,$AB1170),"")&gt;IFERROR(INDEX(Parâmetros!$B$39:$B$48,MATCH($E1170,Parâmetros!$A$39:$A$48,0)),99),IFERROR(INDEX(Cadastro!$F$5:$F$243,$AB1170),"")-IFERROR(INDEX(Parâmetros!$B$39:$B$48,MATCH($E1170,Parâmetros!$A$39:$A$48,0)),99),0)),IF(AND($L1170=0,OR(N($W1169)&gt;=IFERROR(INDEX(Parâmetros!$B$39:$B$48,MATCH($E1170,Parâmetros!$A$39:$A$48,0)),99),AND(N($X1169)&gt;0,N($X1169)&lt;IFERROR(INDEX(Parâmetros!$C$39:$C$48,MATCH($E1170,Parâmetros!$A$39:$A$48,0)),0)))),N($X1169)+1,0)))</f>
        <v/>
      </c>
      <c r="Y1170" t="str">
        <f>IF($AC1170&lt;&gt;"",IF($L1170&gt;0,$AC1170&amp;" · com apontamento",$AC1170),IF($E1170="Férias",IF($L1170&gt;0,"Férias · com apontamento","Férias (cadastro)"),IF(($Z1170+$AA1170-1)&gt;Parâmetros!$E$16,"Férias / afastamento",IF(AND($D1170="5x2",OR(WEEKDAY($F1170,2)=6,WEEKDAY($F1170,2)=7)),IF($L1170&gt;0,"Folga trabalhada","Folga"),IF($L1170&gt;0,"Trabalhado",IF(OR(OR($D1170="6x1",$D1170="FF 6x1"),$D1170="5x2"),IF(AND(OR($D1170="6x1",$D1170="FF 6x1"),OR(WEEKDAY($F1170,2)=6,WEEKDAY($F1170,2)=7)),"Folga","Falta de registro"),IF(AND($AB1170&lt;&gt;$AB1169,IFERROR(INDEX(Cadastro!$F$5:$F$243,$AB1170),"")=""),"Indeterminado (início da série)",IF($X1170&gt;0,"Folga","Falta de registro"))))))))</f>
        <v>Folga</v>
      </c>
      <c r="Z1170" s="34">
        <f>IF(OR($L1170&gt;0,$F1170&gt;Parâmetros!$E$14),0,IF($A1170&lt;&gt;$A1169,1,N($Z1169)+1))</f>
        <v>0</v>
      </c>
      <c r="AA1170" s="34">
        <f>IF(OR($L1170&gt;0,$F1170&gt;Parâmetros!$E$14),0,IF(OR($A1170&lt;&gt;$A1171,$F1171&gt;Parâmetros!$E$14),1,N($AA1171)+1))</f>
        <v>0</v>
      </c>
      <c r="AB1170" s="31">
        <f>IFERROR(MATCH($A1170&amp;"|"&amp;TEXT(_xlfn.MAXIFS(Cadastro!$E$5:$E$243,Cadastro!$A$5:$A$243,$A1170,Cadastro!$E$5:$E$243,"&lt;="&amp;$F1170),"yyyymmdd"),Cadastro!$I$5:$I$243,0),"")</f>
        <v>154</v>
      </c>
      <c r="AC1170" t="str">
        <f>IFERROR(_xlfn.SINGLE(INDEX(Exceções!$D$5:$D$203,MATCH($A1170&amp;"|"&amp;$F1170,Exceções!$F$5:$F$203,0))),"")</f>
        <v/>
      </c>
      <c r="AD1170" t="str">
        <f>IF($AC1170="","",IFERROR(_xlfn.SINGLE(INDEX(Exceções!$E$5:$E$203,MATCH($A1170&amp;"|"&amp;$F1170,Exceções!$F$5:$F$203,0))),""))</f>
        <v/>
      </c>
    </row>
    <row r="1171" spans="1:30" ht="15" hidden="1" customHeight="1" x14ac:dyDescent="0.25">
      <c r="A1171" s="31">
        <v>12291</v>
      </c>
      <c r="B1171" s="17" t="s">
        <v>22</v>
      </c>
      <c r="C1171" s="17" t="str">
        <f>IFERROR(INDEX(Cadastro!$C$5:$C$243,$AB1171),"NÃO INFORMADO")</f>
        <v>CAL</v>
      </c>
      <c r="D1171" s="17" t="str">
        <f>IFERROR(INDEX(Cadastro!$D$5:$D$243,$AB1171),"")</f>
        <v>6x1</v>
      </c>
      <c r="E1171" s="17" t="str">
        <f>IFERROR(INDEX(Cadastro!$G$5:$G$243,$AB1171),"")</f>
        <v>6x1</v>
      </c>
      <c r="F1171" s="29">
        <v>46321</v>
      </c>
      <c r="G1171" s="32" t="str">
        <f t="shared" si="108"/>
        <v>seg</v>
      </c>
      <c r="H1171" s="31" t="str">
        <f>IF($L1171=0,"",_xlfn.MINIFS(Dados!$Q:$Q,Dados!$A:$A,$A1171,Dados!$S:$S,$F1171))</f>
        <v/>
      </c>
      <c r="I1171" s="31" t="str">
        <f>IF($H1171="","",_xlfn.MAXIFS(Dados!$R:$R,Dados!$A:$A,$A1171,Dados!$S:$S,$F1171))</f>
        <v/>
      </c>
      <c r="J1171" s="32" t="str">
        <f>IF($D1171&lt;&gt;"Folguista","",IFERROR(INDEX(Parâmetros!$D$52:$G$52,1,MIN(4,MAX(1,$W1171))),""))</f>
        <v/>
      </c>
      <c r="K1171" s="32" t="str">
        <f>IF(OR($AC1171&lt;&gt;"",$Y1171="Folga",$Y1171="Folga trabalhada",$Y1171="Férias (cadastro)",$Y1171="Férias / afastamento",$Y1171="Indeterminado (início da série)"),"",IF(OR($D1171="6x1",$D1171="FF 6x1"),IF(OR(WEEKDAY($F1171,2)=6,WEEKDAY($F1171,2)=7),"6x1 sáb/dom","6x1"),IF($D1171="5x2","5x2",IF($H1171="",IF($D1171="Folguista",$J1171,$E1171),IF(OR($H1171&gt;=Parâmetros!$E$18,$H1171&lt;Parâmetros!$E$19),"C",IF($H1171&lt;Parâmetros!$E$20,"A","B"))))))</f>
        <v>6x1</v>
      </c>
      <c r="L1171" s="30">
        <f>SUMIFS(Dados!$E:$E,Dados!$A:$A,$A1171,Dados!$S:$S,$F1171)</f>
        <v>0</v>
      </c>
      <c r="M1171" s="30">
        <f>IFERROR(INDEX(Parâmetros!$E$6:$E$11,MATCH($K1171,Parâmetros!$A$6:$A$11,0)),"")</f>
        <v>8.8000000000000007</v>
      </c>
      <c r="N1171" s="33">
        <f t="shared" si="109"/>
        <v>0</v>
      </c>
      <c r="O1171" s="33">
        <f>Parâmetros!$E$13</f>
        <v>0.8</v>
      </c>
      <c r="P1171" s="32" t="str">
        <f>IF(OR($M1171="",$F1171&gt;Parâmetros!$E$14),"Não","Sim")</f>
        <v>Não</v>
      </c>
      <c r="Q1171" s="32" t="str">
        <f t="shared" si="110"/>
        <v/>
      </c>
      <c r="R1171" s="32" t="str">
        <f t="shared" si="111"/>
        <v/>
      </c>
      <c r="S1171" s="30" t="str">
        <f t="shared" si="112"/>
        <v/>
      </c>
      <c r="T1171" s="32" t="str">
        <f>IF($Q1171&lt;&gt;"Sim","",IF($N1171&gt;Parâmetros!$E$15,"Sim","Não"))</f>
        <v/>
      </c>
      <c r="U1171" s="17" t="str">
        <f t="shared" si="113"/>
        <v>Fora da apuração</v>
      </c>
      <c r="V1171" s="17" t="str">
        <f>IF($AC1171&lt;&gt;"",IF($L1171&gt;0,"ATENÇÃO · apontou em dia de "&amp;LOWER($AC1171)&amp;" cadastrado","Exceção cadastrada · "&amp;$AC1171)&amp;IF($AD1171="",""," · "&amp;$AD1171),IF($E1171="Férias",IF($L1171&gt;0,"ATENÇÃO · apontou estando de férias no cadastro","Férias no cadastro"),IF($Y1171="Férias / afastamento","Afastamento · "&amp;($Z1171+$AA1171-1)&amp;" dias seguidos sem apontamento",IF($Y1171="Folga trabalhada","ATENÇÃO · apontou em dia de folga da escala 5x2",IF($Y1171="Folga",IF(AND($D1171="5x2",OR(WEEKDAY($F1171,2)=6,WEEKDAY($F1171,2)=7)),"Folga de fim de semana da escala 5x2",IF(AND(OR($D1171="6x1",$D1171="FF 6x1"),WEEKDAY($F1171,2)=6,FALSE()),"Folga de fim de semana · apontou no domingo anterior",IF(AND(OR($D1171="6x1",$D1171="FF 6x1"),WEEKDAY($F1171,2)=7,AND($A1171=$A1170,$L1170&gt;0)),"Folga de fim de semana · apontou no sábado",IF(AND(OR($D1171="6x1",$D1171="FF 6x1"),OR(WEEKDAY($F1171,2)=6,WEEKDAY($F1171,2)=7)),"Folga de fim de semana · sem apontamento no sábado nem no domingo","Folga prevista pelo ciclo")))),IF($Y1171="Indeterminado (início da série)","Sem histórico anterior — informe o dia do ciclo no Cadastro",IF($Y1171="Falta de registro",IF(OR(OR($D1171="6x1",$D1171="FF 6x1"),$D1171="5x2"),"FALTA DE REGISTRO · dia útil da escala "&amp;$E1171,"FALTA DE REGISTRO · dia "&amp;$W1171&amp;" de "&amp;IFERROR(INDEX(Parâmetros!$B$39:$B$48,MATCH($E1171,Parâmetros!$A$39:$A$48,0)),99)&amp;" do ciclo"),IF(OR($D1171="6x1",$D1171="FF 6x1"),IF(OR(AND(WEEKDAY($F1171,2)=6,AND($A1171=$A1172,$L1172&gt;0)),AND(WEEKDAY($F1171,2)=7,AND($A1171=$A1170,$L1170&gt;0))),"ATENÇÃO · apontou sábado e domingo no mesmo fim de semana",IF(OR(WEEKDAY($F1171,2)=6,WEEKDAY($F1171,2)=7),"Jornada de fim de semana do 6x1",IF(OR($H1171&gt;=Parâmetros!$E$20,$H1171&lt;Parâmetros!$E$19),"ATENÇÃO · 6x1 apontou fora do horário diurno","Jornada fixa do 6x1"))),IF($D1171="5x2","Jornada fixa do 5x2",IF($D1171="Folguista",IF($J1171=$K1171,"Evidência confirma sequência","DIVERGE · sequência "&amp;$J1171&amp;" × evidência "&amp;$K1171),IF($K1171=$E1171,"Evidência confirma cadastro","DIVERGE · cadastro "&amp;$E1171&amp;" × evidência "&amp;$K1171)))))))))))</f>
        <v>FALTA DE REGISTRO · dia útil da escala 6x1</v>
      </c>
      <c r="W1171" s="34" t="str">
        <f>IF(OR(OR($D1171="6x1",$D1171="FF 6x1"),$D1171="5x2"),"",IF($AB1171&lt;&gt;$AB1170,IF(IFERROR(INDEX(Cadastro!$F$5:$F$243,$AB1171),"")="",IF($L1171&gt;0,1,0),IF(IFERROR(INDEX(Cadastro!$F$5:$F$243,$AB1171),"")&lt;=IFERROR(INDEX(Parâmetros!$B$39:$B$48,MATCH($E1171,Parâmetros!$A$39:$A$48,0)),99),IFERROR(INDEX(Cadastro!$F$5:$F$243,$AB1171),""),0)),IF($L1171&gt;0,IF(N($X1170)&gt;0,1,N($W1170)+1),IF(AND($L1171=0,OR(N($W1170)&gt;=IFERROR(INDEX(Parâmetros!$B$39:$B$48,MATCH($E1171,Parâmetros!$A$39:$A$48,0)),99),AND(N($X1170)&gt;0,N($X1170)&lt;IFERROR(INDEX(Parâmetros!$C$39:$C$48,MATCH($E1171,Parâmetros!$A$39:$A$48,0)),0)))),0,N($W1170)+1))))</f>
        <v/>
      </c>
      <c r="X1171" s="34" t="str">
        <f>IF(OR(OR($D1171="6x1",$D1171="FF 6x1"),$D1171="5x2"),"",IF($AB1171&lt;&gt;$AB1170,IF(IFERROR(INDEX(Cadastro!$F$5:$F$243,$AB1171),"")="",0,IF(IFERROR(INDEX(Cadastro!$F$5:$F$243,$AB1171),"")&gt;IFERROR(INDEX(Parâmetros!$B$39:$B$48,MATCH($E1171,Parâmetros!$A$39:$A$48,0)),99),IFERROR(INDEX(Cadastro!$F$5:$F$243,$AB1171),"")-IFERROR(INDEX(Parâmetros!$B$39:$B$48,MATCH($E1171,Parâmetros!$A$39:$A$48,0)),99),0)),IF(AND($L1171=0,OR(N($W1170)&gt;=IFERROR(INDEX(Parâmetros!$B$39:$B$48,MATCH($E1171,Parâmetros!$A$39:$A$48,0)),99),AND(N($X1170)&gt;0,N($X1170)&lt;IFERROR(INDEX(Parâmetros!$C$39:$C$48,MATCH($E1171,Parâmetros!$A$39:$A$48,0)),0)))),N($X1170)+1,0)))</f>
        <v/>
      </c>
      <c r="Y1171" t="str">
        <f>IF($AC1171&lt;&gt;"",IF($L1171&gt;0,$AC1171&amp;" · com apontamento",$AC1171),IF($E1171="Férias",IF($L1171&gt;0,"Férias · com apontamento","Férias (cadastro)"),IF(($Z1171+$AA1171-1)&gt;Parâmetros!$E$16,"Férias / afastamento",IF(AND($D1171="5x2",OR(WEEKDAY($F1171,2)=6,WEEKDAY($F1171,2)=7)),IF($L1171&gt;0,"Folga trabalhada","Folga"),IF($L1171&gt;0,"Trabalhado",IF(OR(OR($D1171="6x1",$D1171="FF 6x1"),$D1171="5x2"),IF(AND(OR($D1171="6x1",$D1171="FF 6x1"),OR(WEEKDAY($F1171,2)=6,WEEKDAY($F1171,2)=7)),"Folga","Falta de registro"),IF(AND($AB1171&lt;&gt;$AB1170,IFERROR(INDEX(Cadastro!$F$5:$F$243,$AB1171),"")=""),"Indeterminado (início da série)",IF($X1171&gt;0,"Folga","Falta de registro"))))))))</f>
        <v>Falta de registro</v>
      </c>
      <c r="Z1171" s="34">
        <f>IF(OR($L1171&gt;0,$F1171&gt;Parâmetros!$E$14),0,IF($A1171&lt;&gt;$A1170,1,N($Z1170)+1))</f>
        <v>0</v>
      </c>
      <c r="AA1171" s="34">
        <f>IF(OR($L1171&gt;0,$F1171&gt;Parâmetros!$E$14),0,IF(OR($A1171&lt;&gt;$A1172,$F1172&gt;Parâmetros!$E$14),1,N($AA1172)+1))</f>
        <v>0</v>
      </c>
      <c r="AB1171" s="31">
        <f>IFERROR(MATCH($A1171&amp;"|"&amp;TEXT(_xlfn.MAXIFS(Cadastro!$E$5:$E$243,Cadastro!$A$5:$A$243,$A1171,Cadastro!$E$5:$E$243,"&lt;="&amp;$F1171),"yyyymmdd"),Cadastro!$I$5:$I$243,0),"")</f>
        <v>154</v>
      </c>
      <c r="AC1171" t="str">
        <f>IFERROR(_xlfn.SINGLE(INDEX(Exceções!$D$5:$D$203,MATCH($A1171&amp;"|"&amp;$F1171,Exceções!$F$5:$F$203,0))),"")</f>
        <v/>
      </c>
      <c r="AD1171" t="str">
        <f>IF($AC1171="","",IFERROR(_xlfn.SINGLE(INDEX(Exceções!$E$5:$E$203,MATCH($A1171&amp;"|"&amp;$F1171,Exceções!$F$5:$F$203,0))),""))</f>
        <v/>
      </c>
    </row>
    <row r="1172" spans="1:30" ht="15" hidden="1" customHeight="1" x14ac:dyDescent="0.25">
      <c r="A1172" s="31">
        <v>12291</v>
      </c>
      <c r="B1172" s="17" t="s">
        <v>22</v>
      </c>
      <c r="C1172" s="17" t="str">
        <f>IFERROR(INDEX(Cadastro!$C$5:$C$243,$AB1172),"NÃO INFORMADO")</f>
        <v>CAL</v>
      </c>
      <c r="D1172" s="17" t="str">
        <f>IFERROR(INDEX(Cadastro!$D$5:$D$243,$AB1172),"")</f>
        <v>6x1</v>
      </c>
      <c r="E1172" s="17" t="str">
        <f>IFERROR(INDEX(Cadastro!$G$5:$G$243,$AB1172),"")</f>
        <v>6x1</v>
      </c>
      <c r="F1172" s="29">
        <v>46322</v>
      </c>
      <c r="G1172" s="32" t="str">
        <f t="shared" si="108"/>
        <v>ter</v>
      </c>
      <c r="H1172" s="31" t="str">
        <f>IF($L1172=0,"",_xlfn.MINIFS(Dados!$Q:$Q,Dados!$A:$A,$A1172,Dados!$S:$S,$F1172))</f>
        <v/>
      </c>
      <c r="I1172" s="31" t="str">
        <f>IF($H1172="","",_xlfn.MAXIFS(Dados!$R:$R,Dados!$A:$A,$A1172,Dados!$S:$S,$F1172))</f>
        <v/>
      </c>
      <c r="J1172" s="32" t="str">
        <f>IF($D1172&lt;&gt;"Folguista","",IFERROR(INDEX(Parâmetros!$D$52:$G$52,1,MIN(4,MAX(1,$W1172))),""))</f>
        <v/>
      </c>
      <c r="K1172" s="32" t="str">
        <f>IF(OR($AC1172&lt;&gt;"",$Y1172="Folga",$Y1172="Folga trabalhada",$Y1172="Férias (cadastro)",$Y1172="Férias / afastamento",$Y1172="Indeterminado (início da série)"),"",IF(OR($D1172="6x1",$D1172="FF 6x1"),IF(OR(WEEKDAY($F1172,2)=6,WEEKDAY($F1172,2)=7),"6x1 sáb/dom","6x1"),IF($D1172="5x2","5x2",IF($H1172="",IF($D1172="Folguista",$J1172,$E1172),IF(OR($H1172&gt;=Parâmetros!$E$18,$H1172&lt;Parâmetros!$E$19),"C",IF($H1172&lt;Parâmetros!$E$20,"A","B"))))))</f>
        <v>6x1</v>
      </c>
      <c r="L1172" s="30">
        <f>SUMIFS(Dados!$E:$E,Dados!$A:$A,$A1172,Dados!$S:$S,$F1172)</f>
        <v>0</v>
      </c>
      <c r="M1172" s="30">
        <f>IFERROR(INDEX(Parâmetros!$E$6:$E$11,MATCH($K1172,Parâmetros!$A$6:$A$11,0)),"")</f>
        <v>8.8000000000000007</v>
      </c>
      <c r="N1172" s="33">
        <f t="shared" si="109"/>
        <v>0</v>
      </c>
      <c r="O1172" s="33">
        <f>Parâmetros!$E$13</f>
        <v>0.8</v>
      </c>
      <c r="P1172" s="32" t="str">
        <f>IF(OR($M1172="",$F1172&gt;Parâmetros!$E$14),"Não","Sim")</f>
        <v>Não</v>
      </c>
      <c r="Q1172" s="32" t="str">
        <f t="shared" si="110"/>
        <v/>
      </c>
      <c r="R1172" s="32" t="str">
        <f t="shared" si="111"/>
        <v/>
      </c>
      <c r="S1172" s="30" t="str">
        <f t="shared" si="112"/>
        <v/>
      </c>
      <c r="T1172" s="32" t="str">
        <f>IF($Q1172&lt;&gt;"Sim","",IF($N1172&gt;Parâmetros!$E$15,"Sim","Não"))</f>
        <v/>
      </c>
      <c r="U1172" s="17" t="str">
        <f t="shared" si="113"/>
        <v>Fora da apuração</v>
      </c>
      <c r="V1172" s="17" t="str">
        <f>IF($AC1172&lt;&gt;"",IF($L1172&gt;0,"ATENÇÃO · apontou em dia de "&amp;LOWER($AC1172)&amp;" cadastrado","Exceção cadastrada · "&amp;$AC1172)&amp;IF($AD1172="",""," · "&amp;$AD1172),IF($E1172="Férias",IF($L1172&gt;0,"ATENÇÃO · apontou estando de férias no cadastro","Férias no cadastro"),IF($Y1172="Férias / afastamento","Afastamento · "&amp;($Z1172+$AA1172-1)&amp;" dias seguidos sem apontamento",IF($Y1172="Folga trabalhada","ATENÇÃO · apontou em dia de folga da escala 5x2",IF($Y1172="Folga",IF(AND($D1172="5x2",OR(WEEKDAY($F1172,2)=6,WEEKDAY($F1172,2)=7)),"Folga de fim de semana da escala 5x2",IF(AND(OR($D1172="6x1",$D1172="FF 6x1"),WEEKDAY($F1172,2)=6,FALSE()),"Folga de fim de semana · apontou no domingo anterior",IF(AND(OR($D1172="6x1",$D1172="FF 6x1"),WEEKDAY($F1172,2)=7,AND($A1172=$A1171,$L1171&gt;0)),"Folga de fim de semana · apontou no sábado",IF(AND(OR($D1172="6x1",$D1172="FF 6x1"),OR(WEEKDAY($F1172,2)=6,WEEKDAY($F1172,2)=7)),"Folga de fim de semana · sem apontamento no sábado nem no domingo","Folga prevista pelo ciclo")))),IF($Y1172="Indeterminado (início da série)","Sem histórico anterior — informe o dia do ciclo no Cadastro",IF($Y1172="Falta de registro",IF(OR(OR($D1172="6x1",$D1172="FF 6x1"),$D1172="5x2"),"FALTA DE REGISTRO · dia útil da escala "&amp;$E1172,"FALTA DE REGISTRO · dia "&amp;$W1172&amp;" de "&amp;IFERROR(INDEX(Parâmetros!$B$39:$B$48,MATCH($E1172,Parâmetros!$A$39:$A$48,0)),99)&amp;" do ciclo"),IF(OR($D1172="6x1",$D1172="FF 6x1"),IF(OR(AND(WEEKDAY($F1172,2)=6,AND($A1172=$A1173,$L1173&gt;0)),AND(WEEKDAY($F1172,2)=7,AND($A1172=$A1171,$L1171&gt;0))),"ATENÇÃO · apontou sábado e domingo no mesmo fim de semana",IF(OR(WEEKDAY($F1172,2)=6,WEEKDAY($F1172,2)=7),"Jornada de fim de semana do 6x1",IF(OR($H1172&gt;=Parâmetros!$E$20,$H1172&lt;Parâmetros!$E$19),"ATENÇÃO · 6x1 apontou fora do horário diurno","Jornada fixa do 6x1"))),IF($D1172="5x2","Jornada fixa do 5x2",IF($D1172="Folguista",IF($J1172=$K1172,"Evidência confirma sequência","DIVERGE · sequência "&amp;$J1172&amp;" × evidência "&amp;$K1172),IF($K1172=$E1172,"Evidência confirma cadastro","DIVERGE · cadastro "&amp;$E1172&amp;" × evidência "&amp;$K1172)))))))))))</f>
        <v>FALTA DE REGISTRO · dia útil da escala 6x1</v>
      </c>
      <c r="W1172" s="34" t="str">
        <f>IF(OR(OR($D1172="6x1",$D1172="FF 6x1"),$D1172="5x2"),"",IF($AB1172&lt;&gt;$AB1171,IF(IFERROR(INDEX(Cadastro!$F$5:$F$243,$AB1172),"")="",IF($L1172&gt;0,1,0),IF(IFERROR(INDEX(Cadastro!$F$5:$F$243,$AB1172),"")&lt;=IFERROR(INDEX(Parâmetros!$B$39:$B$48,MATCH($E1172,Parâmetros!$A$39:$A$48,0)),99),IFERROR(INDEX(Cadastro!$F$5:$F$243,$AB1172),""),0)),IF($L1172&gt;0,IF(N($X1171)&gt;0,1,N($W1171)+1),IF(AND($L1172=0,OR(N($W1171)&gt;=IFERROR(INDEX(Parâmetros!$B$39:$B$48,MATCH($E1172,Parâmetros!$A$39:$A$48,0)),99),AND(N($X1171)&gt;0,N($X1171)&lt;IFERROR(INDEX(Parâmetros!$C$39:$C$48,MATCH($E1172,Parâmetros!$A$39:$A$48,0)),0)))),0,N($W1171)+1))))</f>
        <v/>
      </c>
      <c r="X1172" s="34" t="str">
        <f>IF(OR(OR($D1172="6x1",$D1172="FF 6x1"),$D1172="5x2"),"",IF($AB1172&lt;&gt;$AB1171,IF(IFERROR(INDEX(Cadastro!$F$5:$F$243,$AB1172),"")="",0,IF(IFERROR(INDEX(Cadastro!$F$5:$F$243,$AB1172),"")&gt;IFERROR(INDEX(Parâmetros!$B$39:$B$48,MATCH($E1172,Parâmetros!$A$39:$A$48,0)),99),IFERROR(INDEX(Cadastro!$F$5:$F$243,$AB1172),"")-IFERROR(INDEX(Parâmetros!$B$39:$B$48,MATCH($E1172,Parâmetros!$A$39:$A$48,0)),99),0)),IF(AND($L1172=0,OR(N($W1171)&gt;=IFERROR(INDEX(Parâmetros!$B$39:$B$48,MATCH($E1172,Parâmetros!$A$39:$A$48,0)),99),AND(N($X1171)&gt;0,N($X1171)&lt;IFERROR(INDEX(Parâmetros!$C$39:$C$48,MATCH($E1172,Parâmetros!$A$39:$A$48,0)),0)))),N($X1171)+1,0)))</f>
        <v/>
      </c>
      <c r="Y1172" t="str">
        <f>IF($AC1172&lt;&gt;"",IF($L1172&gt;0,$AC1172&amp;" · com apontamento",$AC1172),IF($E1172="Férias",IF($L1172&gt;0,"Férias · com apontamento","Férias (cadastro)"),IF(($Z1172+$AA1172-1)&gt;Parâmetros!$E$16,"Férias / afastamento",IF(AND($D1172="5x2",OR(WEEKDAY($F1172,2)=6,WEEKDAY($F1172,2)=7)),IF($L1172&gt;0,"Folga trabalhada","Folga"),IF($L1172&gt;0,"Trabalhado",IF(OR(OR($D1172="6x1",$D1172="FF 6x1"),$D1172="5x2"),IF(AND(OR($D1172="6x1",$D1172="FF 6x1"),OR(WEEKDAY($F1172,2)=6,WEEKDAY($F1172,2)=7)),"Folga","Falta de registro"),IF(AND($AB1172&lt;&gt;$AB1171,IFERROR(INDEX(Cadastro!$F$5:$F$243,$AB1172),"")=""),"Indeterminado (início da série)",IF($X1172&gt;0,"Folga","Falta de registro"))))))))</f>
        <v>Falta de registro</v>
      </c>
      <c r="Z1172" s="34">
        <f>IF(OR($L1172&gt;0,$F1172&gt;Parâmetros!$E$14),0,IF($A1172&lt;&gt;$A1171,1,N($Z1171)+1))</f>
        <v>0</v>
      </c>
      <c r="AA1172" s="34">
        <f>IF(OR($L1172&gt;0,$F1172&gt;Parâmetros!$E$14),0,IF(OR($A1172&lt;&gt;$A1173,$F1173&gt;Parâmetros!$E$14),1,N($AA1173)+1))</f>
        <v>0</v>
      </c>
      <c r="AB1172" s="31">
        <f>IFERROR(MATCH($A1172&amp;"|"&amp;TEXT(_xlfn.MAXIFS(Cadastro!$E$5:$E$243,Cadastro!$A$5:$A$243,$A1172,Cadastro!$E$5:$E$243,"&lt;="&amp;$F1172),"yyyymmdd"),Cadastro!$I$5:$I$243,0),"")</f>
        <v>154</v>
      </c>
      <c r="AC1172" t="str">
        <f>IFERROR(_xlfn.SINGLE(INDEX(Exceções!$D$5:$D$203,MATCH($A1172&amp;"|"&amp;$F1172,Exceções!$F$5:$F$203,0))),"")</f>
        <v/>
      </c>
      <c r="AD1172" t="str">
        <f>IF($AC1172="","",IFERROR(_xlfn.SINGLE(INDEX(Exceções!$E$5:$E$203,MATCH($A1172&amp;"|"&amp;$F1172,Exceções!$F$5:$F$203,0))),""))</f>
        <v/>
      </c>
    </row>
    <row r="1173" spans="1:30" ht="15" hidden="1" customHeight="1" x14ac:dyDescent="0.25">
      <c r="A1173" s="31">
        <v>12291</v>
      </c>
      <c r="B1173" s="17" t="s">
        <v>22</v>
      </c>
      <c r="C1173" s="17" t="str">
        <f>IFERROR(INDEX(Cadastro!$C$5:$C$243,$AB1173),"NÃO INFORMADO")</f>
        <v>CAL</v>
      </c>
      <c r="D1173" s="17" t="str">
        <f>IFERROR(INDEX(Cadastro!$D$5:$D$243,$AB1173),"")</f>
        <v>6x1</v>
      </c>
      <c r="E1173" s="17" t="str">
        <f>IFERROR(INDEX(Cadastro!$G$5:$G$243,$AB1173),"")</f>
        <v>6x1</v>
      </c>
      <c r="F1173" s="29">
        <v>46323</v>
      </c>
      <c r="G1173" s="32" t="str">
        <f t="shared" si="108"/>
        <v>qua</v>
      </c>
      <c r="H1173" s="31" t="str">
        <f>IF($L1173=0,"",_xlfn.MINIFS(Dados!$Q:$Q,Dados!$A:$A,$A1173,Dados!$S:$S,$F1173))</f>
        <v/>
      </c>
      <c r="I1173" s="31" t="str">
        <f>IF($H1173="","",_xlfn.MAXIFS(Dados!$R:$R,Dados!$A:$A,$A1173,Dados!$S:$S,$F1173))</f>
        <v/>
      </c>
      <c r="J1173" s="32" t="str">
        <f>IF($D1173&lt;&gt;"Folguista","",IFERROR(INDEX(Parâmetros!$D$52:$G$52,1,MIN(4,MAX(1,$W1173))),""))</f>
        <v/>
      </c>
      <c r="K1173" s="32" t="str">
        <f>IF(OR($AC1173&lt;&gt;"",$Y1173="Folga",$Y1173="Folga trabalhada",$Y1173="Férias (cadastro)",$Y1173="Férias / afastamento",$Y1173="Indeterminado (início da série)"),"",IF(OR($D1173="6x1",$D1173="FF 6x1"),IF(OR(WEEKDAY($F1173,2)=6,WEEKDAY($F1173,2)=7),"6x1 sáb/dom","6x1"),IF($D1173="5x2","5x2",IF($H1173="",IF($D1173="Folguista",$J1173,$E1173),IF(OR($H1173&gt;=Parâmetros!$E$18,$H1173&lt;Parâmetros!$E$19),"C",IF($H1173&lt;Parâmetros!$E$20,"A","B"))))))</f>
        <v>6x1</v>
      </c>
      <c r="L1173" s="30">
        <f>SUMIFS(Dados!$E:$E,Dados!$A:$A,$A1173,Dados!$S:$S,$F1173)</f>
        <v>0</v>
      </c>
      <c r="M1173" s="30">
        <f>IFERROR(INDEX(Parâmetros!$E$6:$E$11,MATCH($K1173,Parâmetros!$A$6:$A$11,0)),"")</f>
        <v>8.8000000000000007</v>
      </c>
      <c r="N1173" s="33">
        <f t="shared" si="109"/>
        <v>0</v>
      </c>
      <c r="O1173" s="33">
        <f>Parâmetros!$E$13</f>
        <v>0.8</v>
      </c>
      <c r="P1173" s="32" t="str">
        <f>IF(OR($M1173="",$F1173&gt;Parâmetros!$E$14),"Não","Sim")</f>
        <v>Não</v>
      </c>
      <c r="Q1173" s="32" t="str">
        <f t="shared" si="110"/>
        <v/>
      </c>
      <c r="R1173" s="32" t="str">
        <f t="shared" si="111"/>
        <v/>
      </c>
      <c r="S1173" s="30" t="str">
        <f t="shared" si="112"/>
        <v/>
      </c>
      <c r="T1173" s="32" t="str">
        <f>IF($Q1173&lt;&gt;"Sim","",IF($N1173&gt;Parâmetros!$E$15,"Sim","Não"))</f>
        <v/>
      </c>
      <c r="U1173" s="17" t="str">
        <f t="shared" si="113"/>
        <v>Fora da apuração</v>
      </c>
      <c r="V1173" s="17" t="str">
        <f>IF($AC1173&lt;&gt;"",IF($L1173&gt;0,"ATENÇÃO · apontou em dia de "&amp;LOWER($AC1173)&amp;" cadastrado","Exceção cadastrada · "&amp;$AC1173)&amp;IF($AD1173="",""," · "&amp;$AD1173),IF($E1173="Férias",IF($L1173&gt;0,"ATENÇÃO · apontou estando de férias no cadastro","Férias no cadastro"),IF($Y1173="Férias / afastamento","Afastamento · "&amp;($Z1173+$AA1173-1)&amp;" dias seguidos sem apontamento",IF($Y1173="Folga trabalhada","ATENÇÃO · apontou em dia de folga da escala 5x2",IF($Y1173="Folga",IF(AND($D1173="5x2",OR(WEEKDAY($F1173,2)=6,WEEKDAY($F1173,2)=7)),"Folga de fim de semana da escala 5x2",IF(AND(OR($D1173="6x1",$D1173="FF 6x1"),WEEKDAY($F1173,2)=6,FALSE()),"Folga de fim de semana · apontou no domingo anterior",IF(AND(OR($D1173="6x1",$D1173="FF 6x1"),WEEKDAY($F1173,2)=7,AND($A1173=$A1172,$L1172&gt;0)),"Folga de fim de semana · apontou no sábado",IF(AND(OR($D1173="6x1",$D1173="FF 6x1"),OR(WEEKDAY($F1173,2)=6,WEEKDAY($F1173,2)=7)),"Folga de fim de semana · sem apontamento no sábado nem no domingo","Folga prevista pelo ciclo")))),IF($Y1173="Indeterminado (início da série)","Sem histórico anterior — informe o dia do ciclo no Cadastro",IF($Y1173="Falta de registro",IF(OR(OR($D1173="6x1",$D1173="FF 6x1"),$D1173="5x2"),"FALTA DE REGISTRO · dia útil da escala "&amp;$E1173,"FALTA DE REGISTRO · dia "&amp;$W1173&amp;" de "&amp;IFERROR(INDEX(Parâmetros!$B$39:$B$48,MATCH($E1173,Parâmetros!$A$39:$A$48,0)),99)&amp;" do ciclo"),IF(OR($D1173="6x1",$D1173="FF 6x1"),IF(OR(AND(WEEKDAY($F1173,2)=6,AND($A1173=$A1174,$L1174&gt;0)),AND(WEEKDAY($F1173,2)=7,AND($A1173=$A1172,$L1172&gt;0))),"ATENÇÃO · apontou sábado e domingo no mesmo fim de semana",IF(OR(WEEKDAY($F1173,2)=6,WEEKDAY($F1173,2)=7),"Jornada de fim de semana do 6x1",IF(OR($H1173&gt;=Parâmetros!$E$20,$H1173&lt;Parâmetros!$E$19),"ATENÇÃO · 6x1 apontou fora do horário diurno","Jornada fixa do 6x1"))),IF($D1173="5x2","Jornada fixa do 5x2",IF($D1173="Folguista",IF($J1173=$K1173,"Evidência confirma sequência","DIVERGE · sequência "&amp;$J1173&amp;" × evidência "&amp;$K1173),IF($K1173=$E1173,"Evidência confirma cadastro","DIVERGE · cadastro "&amp;$E1173&amp;" × evidência "&amp;$K1173)))))))))))</f>
        <v>FALTA DE REGISTRO · dia útil da escala 6x1</v>
      </c>
      <c r="W1173" s="34" t="str">
        <f>IF(OR(OR($D1173="6x1",$D1173="FF 6x1"),$D1173="5x2"),"",IF($AB1173&lt;&gt;$AB1172,IF(IFERROR(INDEX(Cadastro!$F$5:$F$243,$AB1173),"")="",IF($L1173&gt;0,1,0),IF(IFERROR(INDEX(Cadastro!$F$5:$F$243,$AB1173),"")&lt;=IFERROR(INDEX(Parâmetros!$B$39:$B$48,MATCH($E1173,Parâmetros!$A$39:$A$48,0)),99),IFERROR(INDEX(Cadastro!$F$5:$F$243,$AB1173),""),0)),IF($L1173&gt;0,IF(N($X1172)&gt;0,1,N($W1172)+1),IF(AND($L1173=0,OR(N($W1172)&gt;=IFERROR(INDEX(Parâmetros!$B$39:$B$48,MATCH($E1173,Parâmetros!$A$39:$A$48,0)),99),AND(N($X1172)&gt;0,N($X1172)&lt;IFERROR(INDEX(Parâmetros!$C$39:$C$48,MATCH($E1173,Parâmetros!$A$39:$A$48,0)),0)))),0,N($W1172)+1))))</f>
        <v/>
      </c>
      <c r="X1173" s="34" t="str">
        <f>IF(OR(OR($D1173="6x1",$D1173="FF 6x1"),$D1173="5x2"),"",IF($AB1173&lt;&gt;$AB1172,IF(IFERROR(INDEX(Cadastro!$F$5:$F$243,$AB1173),"")="",0,IF(IFERROR(INDEX(Cadastro!$F$5:$F$243,$AB1173),"")&gt;IFERROR(INDEX(Parâmetros!$B$39:$B$48,MATCH($E1173,Parâmetros!$A$39:$A$48,0)),99),IFERROR(INDEX(Cadastro!$F$5:$F$243,$AB1173),"")-IFERROR(INDEX(Parâmetros!$B$39:$B$48,MATCH($E1173,Parâmetros!$A$39:$A$48,0)),99),0)),IF(AND($L1173=0,OR(N($W1172)&gt;=IFERROR(INDEX(Parâmetros!$B$39:$B$48,MATCH($E1173,Parâmetros!$A$39:$A$48,0)),99),AND(N($X1172)&gt;0,N($X1172)&lt;IFERROR(INDEX(Parâmetros!$C$39:$C$48,MATCH($E1173,Parâmetros!$A$39:$A$48,0)),0)))),N($X1172)+1,0)))</f>
        <v/>
      </c>
      <c r="Y1173" t="str">
        <f>IF($AC1173&lt;&gt;"",IF($L1173&gt;0,$AC1173&amp;" · com apontamento",$AC1173),IF($E1173="Férias",IF($L1173&gt;0,"Férias · com apontamento","Férias (cadastro)"),IF(($Z1173+$AA1173-1)&gt;Parâmetros!$E$16,"Férias / afastamento",IF(AND($D1173="5x2",OR(WEEKDAY($F1173,2)=6,WEEKDAY($F1173,2)=7)),IF($L1173&gt;0,"Folga trabalhada","Folga"),IF($L1173&gt;0,"Trabalhado",IF(OR(OR($D1173="6x1",$D1173="FF 6x1"),$D1173="5x2"),IF(AND(OR($D1173="6x1",$D1173="FF 6x1"),OR(WEEKDAY($F1173,2)=6,WEEKDAY($F1173,2)=7)),"Folga","Falta de registro"),IF(AND($AB1173&lt;&gt;$AB1172,IFERROR(INDEX(Cadastro!$F$5:$F$243,$AB1173),"")=""),"Indeterminado (início da série)",IF($X1173&gt;0,"Folga","Falta de registro"))))))))</f>
        <v>Falta de registro</v>
      </c>
      <c r="Z1173" s="34">
        <f>IF(OR($L1173&gt;0,$F1173&gt;Parâmetros!$E$14),0,IF($A1173&lt;&gt;$A1172,1,N($Z1172)+1))</f>
        <v>0</v>
      </c>
      <c r="AA1173" s="34">
        <f>IF(OR($L1173&gt;0,$F1173&gt;Parâmetros!$E$14),0,IF(OR($A1173&lt;&gt;$A1174,$F1174&gt;Parâmetros!$E$14),1,N($AA1174)+1))</f>
        <v>0</v>
      </c>
      <c r="AB1173" s="31">
        <f>IFERROR(MATCH($A1173&amp;"|"&amp;TEXT(_xlfn.MAXIFS(Cadastro!$E$5:$E$243,Cadastro!$A$5:$A$243,$A1173,Cadastro!$E$5:$E$243,"&lt;="&amp;$F1173),"yyyymmdd"),Cadastro!$I$5:$I$243,0),"")</f>
        <v>154</v>
      </c>
      <c r="AC1173" t="str">
        <f>IFERROR(_xlfn.SINGLE(INDEX(Exceções!$D$5:$D$203,MATCH($A1173&amp;"|"&amp;$F1173,Exceções!$F$5:$F$203,0))),"")</f>
        <v/>
      </c>
      <c r="AD1173" t="str">
        <f>IF($AC1173="","",IFERROR(_xlfn.SINGLE(INDEX(Exceções!$E$5:$E$203,MATCH($A1173&amp;"|"&amp;$F1173,Exceções!$F$5:$F$203,0))),""))</f>
        <v/>
      </c>
    </row>
    <row r="1174" spans="1:30" ht="15" hidden="1" customHeight="1" x14ac:dyDescent="0.25">
      <c r="A1174" s="31">
        <v>12291</v>
      </c>
      <c r="B1174" s="17" t="s">
        <v>22</v>
      </c>
      <c r="C1174" s="17" t="str">
        <f>IFERROR(INDEX(Cadastro!$C$5:$C$243,$AB1174),"NÃO INFORMADO")</f>
        <v>CAL</v>
      </c>
      <c r="D1174" s="17" t="str">
        <f>IFERROR(INDEX(Cadastro!$D$5:$D$243,$AB1174),"")</f>
        <v>6x1</v>
      </c>
      <c r="E1174" s="17" t="str">
        <f>IFERROR(INDEX(Cadastro!$G$5:$G$243,$AB1174),"")</f>
        <v>6x1</v>
      </c>
      <c r="F1174" s="29">
        <v>46324</v>
      </c>
      <c r="G1174" s="32" t="str">
        <f t="shared" si="108"/>
        <v>qui</v>
      </c>
      <c r="H1174" s="31" t="str">
        <f>IF($L1174=0,"",_xlfn.MINIFS(Dados!$Q:$Q,Dados!$A:$A,$A1174,Dados!$S:$S,$F1174))</f>
        <v/>
      </c>
      <c r="I1174" s="31" t="str">
        <f>IF($H1174="","",_xlfn.MAXIFS(Dados!$R:$R,Dados!$A:$A,$A1174,Dados!$S:$S,$F1174))</f>
        <v/>
      </c>
      <c r="J1174" s="32" t="str">
        <f>IF($D1174&lt;&gt;"Folguista","",IFERROR(INDEX(Parâmetros!$D$52:$G$52,1,MIN(4,MAX(1,$W1174))),""))</f>
        <v/>
      </c>
      <c r="K1174" s="32" t="str">
        <f>IF(OR($AC1174&lt;&gt;"",$Y1174="Folga",$Y1174="Folga trabalhada",$Y1174="Férias (cadastro)",$Y1174="Férias / afastamento",$Y1174="Indeterminado (início da série)"),"",IF(OR($D1174="6x1",$D1174="FF 6x1"),IF(OR(WEEKDAY($F1174,2)=6,WEEKDAY($F1174,2)=7),"6x1 sáb/dom","6x1"),IF($D1174="5x2","5x2",IF($H1174="",IF($D1174="Folguista",$J1174,$E1174),IF(OR($H1174&gt;=Parâmetros!$E$18,$H1174&lt;Parâmetros!$E$19),"C",IF($H1174&lt;Parâmetros!$E$20,"A","B"))))))</f>
        <v>6x1</v>
      </c>
      <c r="L1174" s="30">
        <f>SUMIFS(Dados!$E:$E,Dados!$A:$A,$A1174,Dados!$S:$S,$F1174)</f>
        <v>0</v>
      </c>
      <c r="M1174" s="30">
        <f>IFERROR(INDEX(Parâmetros!$E$6:$E$11,MATCH($K1174,Parâmetros!$A$6:$A$11,0)),"")</f>
        <v>8.8000000000000007</v>
      </c>
      <c r="N1174" s="33">
        <f t="shared" si="109"/>
        <v>0</v>
      </c>
      <c r="O1174" s="33">
        <f>Parâmetros!$E$13</f>
        <v>0.8</v>
      </c>
      <c r="P1174" s="32" t="str">
        <f>IF(OR($M1174="",$F1174&gt;Parâmetros!$E$14),"Não","Sim")</f>
        <v>Não</v>
      </c>
      <c r="Q1174" s="32" t="str">
        <f t="shared" si="110"/>
        <v/>
      </c>
      <c r="R1174" s="32" t="str">
        <f t="shared" si="111"/>
        <v/>
      </c>
      <c r="S1174" s="30" t="str">
        <f t="shared" si="112"/>
        <v/>
      </c>
      <c r="T1174" s="32" t="str">
        <f>IF($Q1174&lt;&gt;"Sim","",IF($N1174&gt;Parâmetros!$E$15,"Sim","Não"))</f>
        <v/>
      </c>
      <c r="U1174" s="17" t="str">
        <f t="shared" si="113"/>
        <v>Fora da apuração</v>
      </c>
      <c r="V1174" s="17" t="str">
        <f>IF($AC1174&lt;&gt;"",IF($L1174&gt;0,"ATENÇÃO · apontou em dia de "&amp;LOWER($AC1174)&amp;" cadastrado","Exceção cadastrada · "&amp;$AC1174)&amp;IF($AD1174="",""," · "&amp;$AD1174),IF($E1174="Férias",IF($L1174&gt;0,"ATENÇÃO · apontou estando de férias no cadastro","Férias no cadastro"),IF($Y1174="Férias / afastamento","Afastamento · "&amp;($Z1174+$AA1174-1)&amp;" dias seguidos sem apontamento",IF($Y1174="Folga trabalhada","ATENÇÃO · apontou em dia de folga da escala 5x2",IF($Y1174="Folga",IF(AND($D1174="5x2",OR(WEEKDAY($F1174,2)=6,WEEKDAY($F1174,2)=7)),"Folga de fim de semana da escala 5x2",IF(AND(OR($D1174="6x1",$D1174="FF 6x1"),WEEKDAY($F1174,2)=6,FALSE()),"Folga de fim de semana · apontou no domingo anterior",IF(AND(OR($D1174="6x1",$D1174="FF 6x1"),WEEKDAY($F1174,2)=7,AND($A1174=$A1173,$L1173&gt;0)),"Folga de fim de semana · apontou no sábado",IF(AND(OR($D1174="6x1",$D1174="FF 6x1"),OR(WEEKDAY($F1174,2)=6,WEEKDAY($F1174,2)=7)),"Folga de fim de semana · sem apontamento no sábado nem no domingo","Folga prevista pelo ciclo")))),IF($Y1174="Indeterminado (início da série)","Sem histórico anterior — informe o dia do ciclo no Cadastro",IF($Y1174="Falta de registro",IF(OR(OR($D1174="6x1",$D1174="FF 6x1"),$D1174="5x2"),"FALTA DE REGISTRO · dia útil da escala "&amp;$E1174,"FALTA DE REGISTRO · dia "&amp;$W1174&amp;" de "&amp;IFERROR(INDEX(Parâmetros!$B$39:$B$48,MATCH($E1174,Parâmetros!$A$39:$A$48,0)),99)&amp;" do ciclo"),IF(OR($D1174="6x1",$D1174="FF 6x1"),IF(OR(AND(WEEKDAY($F1174,2)=6,AND($A1174=$A1175,$L1175&gt;0)),AND(WEEKDAY($F1174,2)=7,AND($A1174=$A1173,$L1173&gt;0))),"ATENÇÃO · apontou sábado e domingo no mesmo fim de semana",IF(OR(WEEKDAY($F1174,2)=6,WEEKDAY($F1174,2)=7),"Jornada de fim de semana do 6x1",IF(OR($H1174&gt;=Parâmetros!$E$20,$H1174&lt;Parâmetros!$E$19),"ATENÇÃO · 6x1 apontou fora do horário diurno","Jornada fixa do 6x1"))),IF($D1174="5x2","Jornada fixa do 5x2",IF($D1174="Folguista",IF($J1174=$K1174,"Evidência confirma sequência","DIVERGE · sequência "&amp;$J1174&amp;" × evidência "&amp;$K1174),IF($K1174=$E1174,"Evidência confirma cadastro","DIVERGE · cadastro "&amp;$E1174&amp;" × evidência "&amp;$K1174)))))))))))</f>
        <v>FALTA DE REGISTRO · dia útil da escala 6x1</v>
      </c>
      <c r="W1174" s="34" t="str">
        <f>IF(OR(OR($D1174="6x1",$D1174="FF 6x1"),$D1174="5x2"),"",IF($AB1174&lt;&gt;$AB1173,IF(IFERROR(INDEX(Cadastro!$F$5:$F$243,$AB1174),"")="",IF($L1174&gt;0,1,0),IF(IFERROR(INDEX(Cadastro!$F$5:$F$243,$AB1174),"")&lt;=IFERROR(INDEX(Parâmetros!$B$39:$B$48,MATCH($E1174,Parâmetros!$A$39:$A$48,0)),99),IFERROR(INDEX(Cadastro!$F$5:$F$243,$AB1174),""),0)),IF($L1174&gt;0,IF(N($X1173)&gt;0,1,N($W1173)+1),IF(AND($L1174=0,OR(N($W1173)&gt;=IFERROR(INDEX(Parâmetros!$B$39:$B$48,MATCH($E1174,Parâmetros!$A$39:$A$48,0)),99),AND(N($X1173)&gt;0,N($X1173)&lt;IFERROR(INDEX(Parâmetros!$C$39:$C$48,MATCH($E1174,Parâmetros!$A$39:$A$48,0)),0)))),0,N($W1173)+1))))</f>
        <v/>
      </c>
      <c r="X1174" s="34" t="str">
        <f>IF(OR(OR($D1174="6x1",$D1174="FF 6x1"),$D1174="5x2"),"",IF($AB1174&lt;&gt;$AB1173,IF(IFERROR(INDEX(Cadastro!$F$5:$F$243,$AB1174),"")="",0,IF(IFERROR(INDEX(Cadastro!$F$5:$F$243,$AB1174),"")&gt;IFERROR(INDEX(Parâmetros!$B$39:$B$48,MATCH($E1174,Parâmetros!$A$39:$A$48,0)),99),IFERROR(INDEX(Cadastro!$F$5:$F$243,$AB1174),"")-IFERROR(INDEX(Parâmetros!$B$39:$B$48,MATCH($E1174,Parâmetros!$A$39:$A$48,0)),99),0)),IF(AND($L1174=0,OR(N($W1173)&gt;=IFERROR(INDEX(Parâmetros!$B$39:$B$48,MATCH($E1174,Parâmetros!$A$39:$A$48,0)),99),AND(N($X1173)&gt;0,N($X1173)&lt;IFERROR(INDEX(Parâmetros!$C$39:$C$48,MATCH($E1174,Parâmetros!$A$39:$A$48,0)),0)))),N($X1173)+1,0)))</f>
        <v/>
      </c>
      <c r="Y1174" t="str">
        <f>IF($AC1174&lt;&gt;"",IF($L1174&gt;0,$AC1174&amp;" · com apontamento",$AC1174),IF($E1174="Férias",IF($L1174&gt;0,"Férias · com apontamento","Férias (cadastro)"),IF(($Z1174+$AA1174-1)&gt;Parâmetros!$E$16,"Férias / afastamento",IF(AND($D1174="5x2",OR(WEEKDAY($F1174,2)=6,WEEKDAY($F1174,2)=7)),IF($L1174&gt;0,"Folga trabalhada","Folga"),IF($L1174&gt;0,"Trabalhado",IF(OR(OR($D1174="6x1",$D1174="FF 6x1"),$D1174="5x2"),IF(AND(OR($D1174="6x1",$D1174="FF 6x1"),OR(WEEKDAY($F1174,2)=6,WEEKDAY($F1174,2)=7)),"Folga","Falta de registro"),IF(AND($AB1174&lt;&gt;$AB1173,IFERROR(INDEX(Cadastro!$F$5:$F$243,$AB1174),"")=""),"Indeterminado (início da série)",IF($X1174&gt;0,"Folga","Falta de registro"))))))))</f>
        <v>Falta de registro</v>
      </c>
      <c r="Z1174" s="34">
        <f>IF(OR($L1174&gt;0,$F1174&gt;Parâmetros!$E$14),0,IF($A1174&lt;&gt;$A1173,1,N($Z1173)+1))</f>
        <v>0</v>
      </c>
      <c r="AA1174" s="34">
        <f>IF(OR($L1174&gt;0,$F1174&gt;Parâmetros!$E$14),0,IF(OR($A1174&lt;&gt;$A1175,$F1175&gt;Parâmetros!$E$14),1,N($AA1175)+1))</f>
        <v>0</v>
      </c>
      <c r="AB1174" s="31">
        <f>IFERROR(MATCH($A1174&amp;"|"&amp;TEXT(_xlfn.MAXIFS(Cadastro!$E$5:$E$243,Cadastro!$A$5:$A$243,$A1174,Cadastro!$E$5:$E$243,"&lt;="&amp;$F1174),"yyyymmdd"),Cadastro!$I$5:$I$243,0),"")</f>
        <v>154</v>
      </c>
      <c r="AC1174" t="str">
        <f>IFERROR(_xlfn.SINGLE(INDEX(Exceções!$D$5:$D$203,MATCH($A1174&amp;"|"&amp;$F1174,Exceções!$F$5:$F$203,0))),"")</f>
        <v/>
      </c>
      <c r="AD1174" t="str">
        <f>IF($AC1174="","",IFERROR(_xlfn.SINGLE(INDEX(Exceções!$E$5:$E$203,MATCH($A1174&amp;"|"&amp;$F1174,Exceções!$F$5:$F$203,0))),""))</f>
        <v/>
      </c>
    </row>
    <row r="1175" spans="1:30" ht="15" hidden="1" customHeight="1" x14ac:dyDescent="0.25">
      <c r="A1175" s="31">
        <v>12291</v>
      </c>
      <c r="B1175" s="17" t="s">
        <v>22</v>
      </c>
      <c r="C1175" s="17" t="str">
        <f>IFERROR(INDEX(Cadastro!$C$5:$C$243,$AB1175),"NÃO INFORMADO")</f>
        <v>CAL</v>
      </c>
      <c r="D1175" s="17" t="str">
        <f>IFERROR(INDEX(Cadastro!$D$5:$D$243,$AB1175),"")</f>
        <v>6x1</v>
      </c>
      <c r="E1175" s="17" t="str">
        <f>IFERROR(INDEX(Cadastro!$G$5:$G$243,$AB1175),"")</f>
        <v>6x1</v>
      </c>
      <c r="F1175" s="29">
        <v>46325</v>
      </c>
      <c r="G1175" s="32" t="str">
        <f t="shared" si="108"/>
        <v>sex</v>
      </c>
      <c r="H1175" s="31" t="str">
        <f>IF($L1175=0,"",_xlfn.MINIFS(Dados!$Q:$Q,Dados!$A:$A,$A1175,Dados!$S:$S,$F1175))</f>
        <v/>
      </c>
      <c r="I1175" s="31" t="str">
        <f>IF($H1175="","",_xlfn.MAXIFS(Dados!$R:$R,Dados!$A:$A,$A1175,Dados!$S:$S,$F1175))</f>
        <v/>
      </c>
      <c r="J1175" s="32" t="str">
        <f>IF($D1175&lt;&gt;"Folguista","",IFERROR(INDEX(Parâmetros!$D$52:$G$52,1,MIN(4,MAX(1,$W1175))),""))</f>
        <v/>
      </c>
      <c r="K1175" s="32" t="str">
        <f>IF(OR($AC1175&lt;&gt;"",$Y1175="Folga",$Y1175="Folga trabalhada",$Y1175="Férias (cadastro)",$Y1175="Férias / afastamento",$Y1175="Indeterminado (início da série)"),"",IF(OR($D1175="6x1",$D1175="FF 6x1"),IF(OR(WEEKDAY($F1175,2)=6,WEEKDAY($F1175,2)=7),"6x1 sáb/dom","6x1"),IF($D1175="5x2","5x2",IF($H1175="",IF($D1175="Folguista",$J1175,$E1175),IF(OR($H1175&gt;=Parâmetros!$E$18,$H1175&lt;Parâmetros!$E$19),"C",IF($H1175&lt;Parâmetros!$E$20,"A","B"))))))</f>
        <v>6x1</v>
      </c>
      <c r="L1175" s="30">
        <f>SUMIFS(Dados!$E:$E,Dados!$A:$A,$A1175,Dados!$S:$S,$F1175)</f>
        <v>0</v>
      </c>
      <c r="M1175" s="30">
        <f>IFERROR(INDEX(Parâmetros!$E$6:$E$11,MATCH($K1175,Parâmetros!$A$6:$A$11,0)),"")</f>
        <v>8.8000000000000007</v>
      </c>
      <c r="N1175" s="33">
        <f t="shared" si="109"/>
        <v>0</v>
      </c>
      <c r="O1175" s="33">
        <f>Parâmetros!$E$13</f>
        <v>0.8</v>
      </c>
      <c r="P1175" s="32" t="str">
        <f>IF(OR($M1175="",$F1175&gt;Parâmetros!$E$14),"Não","Sim")</f>
        <v>Não</v>
      </c>
      <c r="Q1175" s="32" t="str">
        <f t="shared" si="110"/>
        <v/>
      </c>
      <c r="R1175" s="32" t="str">
        <f t="shared" si="111"/>
        <v/>
      </c>
      <c r="S1175" s="30" t="str">
        <f t="shared" si="112"/>
        <v/>
      </c>
      <c r="T1175" s="32" t="str">
        <f>IF($Q1175&lt;&gt;"Sim","",IF($N1175&gt;Parâmetros!$E$15,"Sim","Não"))</f>
        <v/>
      </c>
      <c r="U1175" s="17" t="str">
        <f t="shared" si="113"/>
        <v>Fora da apuração</v>
      </c>
      <c r="V1175" s="17" t="str">
        <f>IF($AC1175&lt;&gt;"",IF($L1175&gt;0,"ATENÇÃO · apontou em dia de "&amp;LOWER($AC1175)&amp;" cadastrado","Exceção cadastrada · "&amp;$AC1175)&amp;IF($AD1175="",""," · "&amp;$AD1175),IF($E1175="Férias",IF($L1175&gt;0,"ATENÇÃO · apontou estando de férias no cadastro","Férias no cadastro"),IF($Y1175="Férias / afastamento","Afastamento · "&amp;($Z1175+$AA1175-1)&amp;" dias seguidos sem apontamento",IF($Y1175="Folga trabalhada","ATENÇÃO · apontou em dia de folga da escala 5x2",IF($Y1175="Folga",IF(AND($D1175="5x2",OR(WEEKDAY($F1175,2)=6,WEEKDAY($F1175,2)=7)),"Folga de fim de semana da escala 5x2",IF(AND(OR($D1175="6x1",$D1175="FF 6x1"),WEEKDAY($F1175,2)=6,FALSE()),"Folga de fim de semana · apontou no domingo anterior",IF(AND(OR($D1175="6x1",$D1175="FF 6x1"),WEEKDAY($F1175,2)=7,AND($A1175=$A1174,$L1174&gt;0)),"Folga de fim de semana · apontou no sábado",IF(AND(OR($D1175="6x1",$D1175="FF 6x1"),OR(WEEKDAY($F1175,2)=6,WEEKDAY($F1175,2)=7)),"Folga de fim de semana · sem apontamento no sábado nem no domingo","Folga prevista pelo ciclo")))),IF($Y1175="Indeterminado (início da série)","Sem histórico anterior — informe o dia do ciclo no Cadastro",IF($Y1175="Falta de registro",IF(OR(OR($D1175="6x1",$D1175="FF 6x1"),$D1175="5x2"),"FALTA DE REGISTRO · dia útil da escala "&amp;$E1175,"FALTA DE REGISTRO · dia "&amp;$W1175&amp;" de "&amp;IFERROR(INDEX(Parâmetros!$B$39:$B$48,MATCH($E1175,Parâmetros!$A$39:$A$48,0)),99)&amp;" do ciclo"),IF(OR($D1175="6x1",$D1175="FF 6x1"),IF(OR(AND(WEEKDAY($F1175,2)=6,AND($A1175=$A1176,$L1176&gt;0)),AND(WEEKDAY($F1175,2)=7,AND($A1175=$A1174,$L1174&gt;0))),"ATENÇÃO · apontou sábado e domingo no mesmo fim de semana",IF(OR(WEEKDAY($F1175,2)=6,WEEKDAY($F1175,2)=7),"Jornada de fim de semana do 6x1",IF(OR($H1175&gt;=Parâmetros!$E$20,$H1175&lt;Parâmetros!$E$19),"ATENÇÃO · 6x1 apontou fora do horário diurno","Jornada fixa do 6x1"))),IF($D1175="5x2","Jornada fixa do 5x2",IF($D1175="Folguista",IF($J1175=$K1175,"Evidência confirma sequência","DIVERGE · sequência "&amp;$J1175&amp;" × evidência "&amp;$K1175),IF($K1175=$E1175,"Evidência confirma cadastro","DIVERGE · cadastro "&amp;$E1175&amp;" × evidência "&amp;$K1175)))))))))))</f>
        <v>FALTA DE REGISTRO · dia útil da escala 6x1</v>
      </c>
      <c r="W1175" s="34" t="str">
        <f>IF(OR(OR($D1175="6x1",$D1175="FF 6x1"),$D1175="5x2"),"",IF($AB1175&lt;&gt;$AB1174,IF(IFERROR(INDEX(Cadastro!$F$5:$F$243,$AB1175),"")="",IF($L1175&gt;0,1,0),IF(IFERROR(INDEX(Cadastro!$F$5:$F$243,$AB1175),"")&lt;=IFERROR(INDEX(Parâmetros!$B$39:$B$48,MATCH($E1175,Parâmetros!$A$39:$A$48,0)),99),IFERROR(INDEX(Cadastro!$F$5:$F$243,$AB1175),""),0)),IF($L1175&gt;0,IF(N($X1174)&gt;0,1,N($W1174)+1),IF(AND($L1175=0,OR(N($W1174)&gt;=IFERROR(INDEX(Parâmetros!$B$39:$B$48,MATCH($E1175,Parâmetros!$A$39:$A$48,0)),99),AND(N($X1174)&gt;0,N($X1174)&lt;IFERROR(INDEX(Parâmetros!$C$39:$C$48,MATCH($E1175,Parâmetros!$A$39:$A$48,0)),0)))),0,N($W1174)+1))))</f>
        <v/>
      </c>
      <c r="X1175" s="34" t="str">
        <f>IF(OR(OR($D1175="6x1",$D1175="FF 6x1"),$D1175="5x2"),"",IF($AB1175&lt;&gt;$AB1174,IF(IFERROR(INDEX(Cadastro!$F$5:$F$243,$AB1175),"")="",0,IF(IFERROR(INDEX(Cadastro!$F$5:$F$243,$AB1175),"")&gt;IFERROR(INDEX(Parâmetros!$B$39:$B$48,MATCH($E1175,Parâmetros!$A$39:$A$48,0)),99),IFERROR(INDEX(Cadastro!$F$5:$F$243,$AB1175),"")-IFERROR(INDEX(Parâmetros!$B$39:$B$48,MATCH($E1175,Parâmetros!$A$39:$A$48,0)),99),0)),IF(AND($L1175=0,OR(N($W1174)&gt;=IFERROR(INDEX(Parâmetros!$B$39:$B$48,MATCH($E1175,Parâmetros!$A$39:$A$48,0)),99),AND(N($X1174)&gt;0,N($X1174)&lt;IFERROR(INDEX(Parâmetros!$C$39:$C$48,MATCH($E1175,Parâmetros!$A$39:$A$48,0)),0)))),N($X1174)+1,0)))</f>
        <v/>
      </c>
      <c r="Y1175" t="str">
        <f>IF($AC1175&lt;&gt;"",IF($L1175&gt;0,$AC1175&amp;" · com apontamento",$AC1175),IF($E1175="Férias",IF($L1175&gt;0,"Férias · com apontamento","Férias (cadastro)"),IF(($Z1175+$AA1175-1)&gt;Parâmetros!$E$16,"Férias / afastamento",IF(AND($D1175="5x2",OR(WEEKDAY($F1175,2)=6,WEEKDAY($F1175,2)=7)),IF($L1175&gt;0,"Folga trabalhada","Folga"),IF($L1175&gt;0,"Trabalhado",IF(OR(OR($D1175="6x1",$D1175="FF 6x1"),$D1175="5x2"),IF(AND(OR($D1175="6x1",$D1175="FF 6x1"),OR(WEEKDAY($F1175,2)=6,WEEKDAY($F1175,2)=7)),"Folga","Falta de registro"),IF(AND($AB1175&lt;&gt;$AB1174,IFERROR(INDEX(Cadastro!$F$5:$F$243,$AB1175),"")=""),"Indeterminado (início da série)",IF($X1175&gt;0,"Folga","Falta de registro"))))))))</f>
        <v>Falta de registro</v>
      </c>
      <c r="Z1175" s="34">
        <f>IF(OR($L1175&gt;0,$F1175&gt;Parâmetros!$E$14),0,IF($A1175&lt;&gt;$A1174,1,N($Z1174)+1))</f>
        <v>0</v>
      </c>
      <c r="AA1175" s="34">
        <f>IF(OR($L1175&gt;0,$F1175&gt;Parâmetros!$E$14),0,IF(OR($A1175&lt;&gt;$A1176,$F1176&gt;Parâmetros!$E$14),1,N($AA1176)+1))</f>
        <v>0</v>
      </c>
      <c r="AB1175" s="31">
        <f>IFERROR(MATCH($A1175&amp;"|"&amp;TEXT(_xlfn.MAXIFS(Cadastro!$E$5:$E$243,Cadastro!$A$5:$A$243,$A1175,Cadastro!$E$5:$E$243,"&lt;="&amp;$F1175),"yyyymmdd"),Cadastro!$I$5:$I$243,0),"")</f>
        <v>154</v>
      </c>
      <c r="AC1175" t="str">
        <f>IFERROR(_xlfn.SINGLE(INDEX(Exceções!$D$5:$D$203,MATCH($A1175&amp;"|"&amp;$F1175,Exceções!$F$5:$F$203,0))),"")</f>
        <v/>
      </c>
      <c r="AD1175" t="str">
        <f>IF($AC1175="","",IFERROR(_xlfn.SINGLE(INDEX(Exceções!$E$5:$E$203,MATCH($A1175&amp;"|"&amp;$F1175,Exceções!$F$5:$F$203,0))),""))</f>
        <v/>
      </c>
    </row>
    <row r="1176" spans="1:30" ht="15" hidden="1" customHeight="1" x14ac:dyDescent="0.25">
      <c r="A1176" s="31">
        <v>12291</v>
      </c>
      <c r="B1176" s="17" t="s">
        <v>22</v>
      </c>
      <c r="C1176" s="17" t="str">
        <f>IFERROR(INDEX(Cadastro!$C$5:$C$243,$AB1176),"NÃO INFORMADO")</f>
        <v>CAL</v>
      </c>
      <c r="D1176" s="17" t="str">
        <f>IFERROR(INDEX(Cadastro!$D$5:$D$243,$AB1176),"")</f>
        <v>6x1</v>
      </c>
      <c r="E1176" s="17" t="str">
        <f>IFERROR(INDEX(Cadastro!$G$5:$G$243,$AB1176),"")</f>
        <v>6x1</v>
      </c>
      <c r="F1176" s="29">
        <v>46326</v>
      </c>
      <c r="G1176" s="32" t="str">
        <f t="shared" si="108"/>
        <v>sáb</v>
      </c>
      <c r="H1176" s="31" t="str">
        <f>IF($L1176=0,"",_xlfn.MINIFS(Dados!$Q:$Q,Dados!$A:$A,$A1176,Dados!$S:$S,$F1176))</f>
        <v/>
      </c>
      <c r="I1176" s="31" t="str">
        <f>IF($H1176="","",_xlfn.MAXIFS(Dados!$R:$R,Dados!$A:$A,$A1176,Dados!$S:$S,$F1176))</f>
        <v/>
      </c>
      <c r="J1176" s="32" t="str">
        <f>IF($D1176&lt;&gt;"Folguista","",IFERROR(INDEX(Parâmetros!$D$52:$G$52,1,MIN(4,MAX(1,$W1176))),""))</f>
        <v/>
      </c>
      <c r="K1176" s="32" t="str">
        <f>IF(OR($AC1176&lt;&gt;"",$Y1176="Folga",$Y1176="Folga trabalhada",$Y1176="Férias (cadastro)",$Y1176="Férias / afastamento",$Y1176="Indeterminado (início da série)"),"",IF(OR($D1176="6x1",$D1176="FF 6x1"),IF(OR(WEEKDAY($F1176,2)=6,WEEKDAY($F1176,2)=7),"6x1 sáb/dom","6x1"),IF($D1176="5x2","5x2",IF($H1176="",IF($D1176="Folguista",$J1176,$E1176),IF(OR($H1176&gt;=Parâmetros!$E$18,$H1176&lt;Parâmetros!$E$19),"C",IF($H1176&lt;Parâmetros!$E$20,"A","B"))))))</f>
        <v/>
      </c>
      <c r="L1176" s="30">
        <f>SUMIFS(Dados!$E:$E,Dados!$A:$A,$A1176,Dados!$S:$S,$F1176)</f>
        <v>0</v>
      </c>
      <c r="M1176" s="30" t="str">
        <f>IFERROR(INDEX(Parâmetros!$E$6:$E$11,MATCH($K1176,Parâmetros!$A$6:$A$11,0)),"")</f>
        <v/>
      </c>
      <c r="N1176" s="33" t="str">
        <f t="shared" si="109"/>
        <v/>
      </c>
      <c r="O1176" s="33">
        <f>Parâmetros!$E$13</f>
        <v>0.8</v>
      </c>
      <c r="P1176" s="32" t="str">
        <f>IF(OR($M1176="",$F1176&gt;Parâmetros!$E$14),"Não","Sim")</f>
        <v>Não</v>
      </c>
      <c r="Q1176" s="32" t="str">
        <f t="shared" si="110"/>
        <v/>
      </c>
      <c r="R1176" s="32" t="str">
        <f t="shared" si="111"/>
        <v/>
      </c>
      <c r="S1176" s="30" t="str">
        <f t="shared" si="112"/>
        <v/>
      </c>
      <c r="T1176" s="32" t="str">
        <f>IF($Q1176&lt;&gt;"Sim","",IF($N1176&gt;Parâmetros!$E$15,"Sim","Não"))</f>
        <v/>
      </c>
      <c r="U1176" s="17" t="str">
        <f t="shared" si="113"/>
        <v>Folga</v>
      </c>
      <c r="V1176" s="17" t="str">
        <f>IF($AC1176&lt;&gt;"",IF($L1176&gt;0,"ATENÇÃO · apontou em dia de "&amp;LOWER($AC1176)&amp;" cadastrado","Exceção cadastrada · "&amp;$AC1176)&amp;IF($AD1176="",""," · "&amp;$AD1176),IF($E1176="Férias",IF($L1176&gt;0,"ATENÇÃO · apontou estando de férias no cadastro","Férias no cadastro"),IF($Y1176="Férias / afastamento","Afastamento · "&amp;($Z1176+$AA1176-1)&amp;" dias seguidos sem apontamento",IF($Y1176="Folga trabalhada","ATENÇÃO · apontou em dia de folga da escala 5x2",IF($Y1176="Folga",IF(AND($D1176="5x2",OR(WEEKDAY($F1176,2)=6,WEEKDAY($F1176,2)=7)),"Folga de fim de semana da escala 5x2",IF(AND(OR($D1176="6x1",$D1176="FF 6x1"),WEEKDAY($F1176,2)=6,FALSE()),"Folga de fim de semana · apontou no domingo anterior",IF(AND(OR($D1176="6x1",$D1176="FF 6x1"),WEEKDAY($F1176,2)=7,AND($A1176=$A1175,$L1175&gt;0)),"Folga de fim de semana · apontou no sábado",IF(AND(OR($D1176="6x1",$D1176="FF 6x1"),OR(WEEKDAY($F1176,2)=6,WEEKDAY($F1176,2)=7)),"Folga de fim de semana · sem apontamento no sábado nem no domingo","Folga prevista pelo ciclo")))),IF($Y1176="Indeterminado (início da série)","Sem histórico anterior — informe o dia do ciclo no Cadastro",IF($Y1176="Falta de registro",IF(OR(OR($D1176="6x1",$D1176="FF 6x1"),$D1176="5x2"),"FALTA DE REGISTRO · dia útil da escala "&amp;$E1176,"FALTA DE REGISTRO · dia "&amp;$W1176&amp;" de "&amp;IFERROR(INDEX(Parâmetros!$B$39:$B$48,MATCH($E1176,Parâmetros!$A$39:$A$48,0)),99)&amp;" do ciclo"),IF(OR($D1176="6x1",$D1176="FF 6x1"),IF(OR(AND(WEEKDAY($F1176,2)=6,AND($A1176=$A1177,$L1177&gt;0)),AND(WEEKDAY($F1176,2)=7,AND($A1176=$A1175,$L1175&gt;0))),"ATENÇÃO · apontou sábado e domingo no mesmo fim de semana",IF(OR(WEEKDAY($F1176,2)=6,WEEKDAY($F1176,2)=7),"Jornada de fim de semana do 6x1",IF(OR($H1176&gt;=Parâmetros!$E$20,$H1176&lt;Parâmetros!$E$19),"ATENÇÃO · 6x1 apontou fora do horário diurno","Jornada fixa do 6x1"))),IF($D1176="5x2","Jornada fixa do 5x2",IF($D1176="Folguista",IF($J1176=$K1176,"Evidência confirma sequência","DIVERGE · sequência "&amp;$J1176&amp;" × evidência "&amp;$K1176),IF($K1176=$E1176,"Evidência confirma cadastro","DIVERGE · cadastro "&amp;$E1176&amp;" × evidência "&amp;$K1176)))))))))))</f>
        <v>Folga de fim de semana · sem apontamento no sábado nem no domingo</v>
      </c>
      <c r="W1176" s="34" t="str">
        <f>IF(OR(OR($D1176="6x1",$D1176="FF 6x1"),$D1176="5x2"),"",IF($AB1176&lt;&gt;$AB1175,IF(IFERROR(INDEX(Cadastro!$F$5:$F$243,$AB1176),"")="",IF($L1176&gt;0,1,0),IF(IFERROR(INDEX(Cadastro!$F$5:$F$243,$AB1176),"")&lt;=IFERROR(INDEX(Parâmetros!$B$39:$B$48,MATCH($E1176,Parâmetros!$A$39:$A$48,0)),99),IFERROR(INDEX(Cadastro!$F$5:$F$243,$AB1176),""),0)),IF($L1176&gt;0,IF(N($X1175)&gt;0,1,N($W1175)+1),IF(AND($L1176=0,OR(N($W1175)&gt;=IFERROR(INDEX(Parâmetros!$B$39:$B$48,MATCH($E1176,Parâmetros!$A$39:$A$48,0)),99),AND(N($X1175)&gt;0,N($X1175)&lt;IFERROR(INDEX(Parâmetros!$C$39:$C$48,MATCH($E1176,Parâmetros!$A$39:$A$48,0)),0)))),0,N($W1175)+1))))</f>
        <v/>
      </c>
      <c r="X1176" s="34" t="str">
        <f>IF(OR(OR($D1176="6x1",$D1176="FF 6x1"),$D1176="5x2"),"",IF($AB1176&lt;&gt;$AB1175,IF(IFERROR(INDEX(Cadastro!$F$5:$F$243,$AB1176),"")="",0,IF(IFERROR(INDEX(Cadastro!$F$5:$F$243,$AB1176),"")&gt;IFERROR(INDEX(Parâmetros!$B$39:$B$48,MATCH($E1176,Parâmetros!$A$39:$A$48,0)),99),IFERROR(INDEX(Cadastro!$F$5:$F$243,$AB1176),"")-IFERROR(INDEX(Parâmetros!$B$39:$B$48,MATCH($E1176,Parâmetros!$A$39:$A$48,0)),99),0)),IF(AND($L1176=0,OR(N($W1175)&gt;=IFERROR(INDEX(Parâmetros!$B$39:$B$48,MATCH($E1176,Parâmetros!$A$39:$A$48,0)),99),AND(N($X1175)&gt;0,N($X1175)&lt;IFERROR(INDEX(Parâmetros!$C$39:$C$48,MATCH($E1176,Parâmetros!$A$39:$A$48,0)),0)))),N($X1175)+1,0)))</f>
        <v/>
      </c>
      <c r="Y1176" t="str">
        <f>IF($AC1176&lt;&gt;"",IF($L1176&gt;0,$AC1176&amp;" · com apontamento",$AC1176),IF($E1176="Férias",IF($L1176&gt;0,"Férias · com apontamento","Férias (cadastro)"),IF(($Z1176+$AA1176-1)&gt;Parâmetros!$E$16,"Férias / afastamento",IF(AND($D1176="5x2",OR(WEEKDAY($F1176,2)=6,WEEKDAY($F1176,2)=7)),IF($L1176&gt;0,"Folga trabalhada","Folga"),IF($L1176&gt;0,"Trabalhado",IF(OR(OR($D1176="6x1",$D1176="FF 6x1"),$D1176="5x2"),IF(AND(OR($D1176="6x1",$D1176="FF 6x1"),OR(WEEKDAY($F1176,2)=6,WEEKDAY($F1176,2)=7)),"Folga","Falta de registro"),IF(AND($AB1176&lt;&gt;$AB1175,IFERROR(INDEX(Cadastro!$F$5:$F$243,$AB1176),"")=""),"Indeterminado (início da série)",IF($X1176&gt;0,"Folga","Falta de registro"))))))))</f>
        <v>Folga</v>
      </c>
      <c r="Z1176" s="34">
        <f>IF(OR($L1176&gt;0,$F1176&gt;Parâmetros!$E$14),0,IF($A1176&lt;&gt;$A1175,1,N($Z1175)+1))</f>
        <v>0</v>
      </c>
      <c r="AA1176" s="34">
        <f>IF(OR($L1176&gt;0,$F1176&gt;Parâmetros!$E$14),0,IF(OR($A1176&lt;&gt;$A1177,$F1177&gt;Parâmetros!$E$14),1,N($AA1177)+1))</f>
        <v>0</v>
      </c>
      <c r="AB1176" s="31">
        <f>IFERROR(MATCH($A1176&amp;"|"&amp;TEXT(_xlfn.MAXIFS(Cadastro!$E$5:$E$243,Cadastro!$A$5:$A$243,$A1176,Cadastro!$E$5:$E$243,"&lt;="&amp;$F1176),"yyyymmdd"),Cadastro!$I$5:$I$243,0),"")</f>
        <v>154</v>
      </c>
      <c r="AC1176" t="str">
        <f>IFERROR(_xlfn.SINGLE(INDEX(Exceções!$D$5:$D$203,MATCH($A1176&amp;"|"&amp;$F1176,Exceções!$F$5:$F$203,0))),"")</f>
        <v/>
      </c>
      <c r="AD1176" t="str">
        <f>IF($AC1176="","",IFERROR(_xlfn.SINGLE(INDEX(Exceções!$E$5:$E$203,MATCH($A1176&amp;"|"&amp;$F1176,Exceções!$F$5:$F$203,0))),""))</f>
        <v/>
      </c>
    </row>
    <row r="1177" spans="1:30" ht="15" hidden="1" customHeight="1" x14ac:dyDescent="0.25">
      <c r="A1177" s="31">
        <v>12291</v>
      </c>
      <c r="B1177" s="17" t="s">
        <v>22</v>
      </c>
      <c r="C1177" s="17" t="str">
        <f>IFERROR(INDEX(Cadastro!$C$5:$C$243,$AB1177),"NÃO INFORMADO")</f>
        <v>CAL</v>
      </c>
      <c r="D1177" s="17" t="str">
        <f>IFERROR(INDEX(Cadastro!$D$5:$D$243,$AB1177),"")</f>
        <v>6x1</v>
      </c>
      <c r="E1177" s="17" t="str">
        <f>IFERROR(INDEX(Cadastro!$G$5:$G$243,$AB1177),"")</f>
        <v>6x1</v>
      </c>
      <c r="F1177" s="29">
        <v>46327</v>
      </c>
      <c r="G1177" s="32" t="str">
        <f t="shared" si="108"/>
        <v>dom</v>
      </c>
      <c r="H1177" s="31" t="str">
        <f>IF($L1177=0,"",_xlfn.MINIFS(Dados!$Q:$Q,Dados!$A:$A,$A1177,Dados!$S:$S,$F1177))</f>
        <v/>
      </c>
      <c r="I1177" s="31" t="str">
        <f>IF($H1177="","",_xlfn.MAXIFS(Dados!$R:$R,Dados!$A:$A,$A1177,Dados!$S:$S,$F1177))</f>
        <v/>
      </c>
      <c r="J1177" s="32" t="str">
        <f>IF($D1177&lt;&gt;"Folguista","",IFERROR(INDEX(Parâmetros!$D$52:$G$52,1,MIN(4,MAX(1,$W1177))),""))</f>
        <v/>
      </c>
      <c r="K1177" s="32" t="str">
        <f>IF(OR($AC1177&lt;&gt;"",$Y1177="Folga",$Y1177="Folga trabalhada",$Y1177="Férias (cadastro)",$Y1177="Férias / afastamento",$Y1177="Indeterminado (início da série)"),"",IF(OR($D1177="6x1",$D1177="FF 6x1"),IF(OR(WEEKDAY($F1177,2)=6,WEEKDAY($F1177,2)=7),"6x1 sáb/dom","6x1"),IF($D1177="5x2","5x2",IF($H1177="",IF($D1177="Folguista",$J1177,$E1177),IF(OR($H1177&gt;=Parâmetros!$E$18,$H1177&lt;Parâmetros!$E$19),"C",IF($H1177&lt;Parâmetros!$E$20,"A","B"))))))</f>
        <v/>
      </c>
      <c r="L1177" s="30">
        <f>SUMIFS(Dados!$E:$E,Dados!$A:$A,$A1177,Dados!$S:$S,$F1177)</f>
        <v>0</v>
      </c>
      <c r="M1177" s="30" t="str">
        <f>IFERROR(INDEX(Parâmetros!$E$6:$E$11,MATCH($K1177,Parâmetros!$A$6:$A$11,0)),"")</f>
        <v/>
      </c>
      <c r="N1177" s="33" t="str">
        <f t="shared" si="109"/>
        <v/>
      </c>
      <c r="O1177" s="33">
        <f>Parâmetros!$E$13</f>
        <v>0.8</v>
      </c>
      <c r="P1177" s="32" t="str">
        <f>IF(OR($M1177="",$F1177&gt;Parâmetros!$E$14),"Não","Sim")</f>
        <v>Não</v>
      </c>
      <c r="Q1177" s="32" t="str">
        <f t="shared" si="110"/>
        <v/>
      </c>
      <c r="R1177" s="32" t="str">
        <f t="shared" si="111"/>
        <v/>
      </c>
      <c r="S1177" s="30" t="str">
        <f t="shared" si="112"/>
        <v/>
      </c>
      <c r="T1177" s="32" t="str">
        <f>IF($Q1177&lt;&gt;"Sim","",IF($N1177&gt;Parâmetros!$E$15,"Sim","Não"))</f>
        <v/>
      </c>
      <c r="U1177" s="17" t="str">
        <f t="shared" si="113"/>
        <v>Folga</v>
      </c>
      <c r="V1177" s="17" t="str">
        <f>IF($AC1177&lt;&gt;"",IF($L1177&gt;0,"ATENÇÃO · apontou em dia de "&amp;LOWER($AC1177)&amp;" cadastrado","Exceção cadastrada · "&amp;$AC1177)&amp;IF($AD1177="",""," · "&amp;$AD1177),IF($E1177="Férias",IF($L1177&gt;0,"ATENÇÃO · apontou estando de férias no cadastro","Férias no cadastro"),IF($Y1177="Férias / afastamento","Afastamento · "&amp;($Z1177+$AA1177-1)&amp;" dias seguidos sem apontamento",IF($Y1177="Folga trabalhada","ATENÇÃO · apontou em dia de folga da escala 5x2",IF($Y1177="Folga",IF(AND($D1177="5x2",OR(WEEKDAY($F1177,2)=6,WEEKDAY($F1177,2)=7)),"Folga de fim de semana da escala 5x2",IF(AND(OR($D1177="6x1",$D1177="FF 6x1"),WEEKDAY($F1177,2)=6,FALSE()),"Folga de fim de semana · apontou no domingo anterior",IF(AND(OR($D1177="6x1",$D1177="FF 6x1"),WEEKDAY($F1177,2)=7,AND($A1177=$A1176,$L1176&gt;0)),"Folga de fim de semana · apontou no sábado",IF(AND(OR($D1177="6x1",$D1177="FF 6x1"),OR(WEEKDAY($F1177,2)=6,WEEKDAY($F1177,2)=7)),"Folga de fim de semana · sem apontamento no sábado nem no domingo","Folga prevista pelo ciclo")))),IF($Y1177="Indeterminado (início da série)","Sem histórico anterior — informe o dia do ciclo no Cadastro",IF($Y1177="Falta de registro",IF(OR(OR($D1177="6x1",$D1177="FF 6x1"),$D1177="5x2"),"FALTA DE REGISTRO · dia útil da escala "&amp;$E1177,"FALTA DE REGISTRO · dia "&amp;$W1177&amp;" de "&amp;IFERROR(INDEX(Parâmetros!$B$39:$B$48,MATCH($E1177,Parâmetros!$A$39:$A$48,0)),99)&amp;" do ciclo"),IF(OR($D1177="6x1",$D1177="FF 6x1"),IF(OR(AND(WEEKDAY($F1177,2)=6,AND($A1177=$A1178,$L1178&gt;0)),AND(WEEKDAY($F1177,2)=7,AND($A1177=$A1176,$L1176&gt;0))),"ATENÇÃO · apontou sábado e domingo no mesmo fim de semana",IF(OR(WEEKDAY($F1177,2)=6,WEEKDAY($F1177,2)=7),"Jornada de fim de semana do 6x1",IF(OR($H1177&gt;=Parâmetros!$E$20,$H1177&lt;Parâmetros!$E$19),"ATENÇÃO · 6x1 apontou fora do horário diurno","Jornada fixa do 6x1"))),IF($D1177="5x2","Jornada fixa do 5x2",IF($D1177="Folguista",IF($J1177=$K1177,"Evidência confirma sequência","DIVERGE · sequência "&amp;$J1177&amp;" × evidência "&amp;$K1177),IF($K1177=$E1177,"Evidência confirma cadastro","DIVERGE · cadastro "&amp;$E1177&amp;" × evidência "&amp;$K1177)))))))))))</f>
        <v>Folga de fim de semana · sem apontamento no sábado nem no domingo</v>
      </c>
      <c r="W1177" s="34" t="str">
        <f>IF(OR(OR($D1177="6x1",$D1177="FF 6x1"),$D1177="5x2"),"",IF($AB1177&lt;&gt;$AB1176,IF(IFERROR(INDEX(Cadastro!$F$5:$F$243,$AB1177),"")="",IF($L1177&gt;0,1,0),IF(IFERROR(INDEX(Cadastro!$F$5:$F$243,$AB1177),"")&lt;=IFERROR(INDEX(Parâmetros!$B$39:$B$48,MATCH($E1177,Parâmetros!$A$39:$A$48,0)),99),IFERROR(INDEX(Cadastro!$F$5:$F$243,$AB1177),""),0)),IF($L1177&gt;0,IF(N($X1176)&gt;0,1,N($W1176)+1),IF(AND($L1177=0,OR(N($W1176)&gt;=IFERROR(INDEX(Parâmetros!$B$39:$B$48,MATCH($E1177,Parâmetros!$A$39:$A$48,0)),99),AND(N($X1176)&gt;0,N($X1176)&lt;IFERROR(INDEX(Parâmetros!$C$39:$C$48,MATCH($E1177,Parâmetros!$A$39:$A$48,0)),0)))),0,N($W1176)+1))))</f>
        <v/>
      </c>
      <c r="X1177" s="34" t="str">
        <f>IF(OR(OR($D1177="6x1",$D1177="FF 6x1"),$D1177="5x2"),"",IF($AB1177&lt;&gt;$AB1176,IF(IFERROR(INDEX(Cadastro!$F$5:$F$243,$AB1177),"")="",0,IF(IFERROR(INDEX(Cadastro!$F$5:$F$243,$AB1177),"")&gt;IFERROR(INDEX(Parâmetros!$B$39:$B$48,MATCH($E1177,Parâmetros!$A$39:$A$48,0)),99),IFERROR(INDEX(Cadastro!$F$5:$F$243,$AB1177),"")-IFERROR(INDEX(Parâmetros!$B$39:$B$48,MATCH($E1177,Parâmetros!$A$39:$A$48,0)),99),0)),IF(AND($L1177=0,OR(N($W1176)&gt;=IFERROR(INDEX(Parâmetros!$B$39:$B$48,MATCH($E1177,Parâmetros!$A$39:$A$48,0)),99),AND(N($X1176)&gt;0,N($X1176)&lt;IFERROR(INDEX(Parâmetros!$C$39:$C$48,MATCH($E1177,Parâmetros!$A$39:$A$48,0)),0)))),N($X1176)+1,0)))</f>
        <v/>
      </c>
      <c r="Y1177" t="str">
        <f>IF($AC1177&lt;&gt;"",IF($L1177&gt;0,$AC1177&amp;" · com apontamento",$AC1177),IF($E1177="Férias",IF($L1177&gt;0,"Férias · com apontamento","Férias (cadastro)"),IF(($Z1177+$AA1177-1)&gt;Parâmetros!$E$16,"Férias / afastamento",IF(AND($D1177="5x2",OR(WEEKDAY($F1177,2)=6,WEEKDAY($F1177,2)=7)),IF($L1177&gt;0,"Folga trabalhada","Folga"),IF($L1177&gt;0,"Trabalhado",IF(OR(OR($D1177="6x1",$D1177="FF 6x1"),$D1177="5x2"),IF(AND(OR($D1177="6x1",$D1177="FF 6x1"),OR(WEEKDAY($F1177,2)=6,WEEKDAY($F1177,2)=7)),"Folga","Falta de registro"),IF(AND($AB1177&lt;&gt;$AB1176,IFERROR(INDEX(Cadastro!$F$5:$F$243,$AB1177),"")=""),"Indeterminado (início da série)",IF($X1177&gt;0,"Folga","Falta de registro"))))))))</f>
        <v>Folga</v>
      </c>
      <c r="Z1177" s="34">
        <f>IF(OR($L1177&gt;0,$F1177&gt;Parâmetros!$E$14),0,IF($A1177&lt;&gt;$A1176,1,N($Z1176)+1))</f>
        <v>0</v>
      </c>
      <c r="AA1177" s="34">
        <f>IF(OR($L1177&gt;0,$F1177&gt;Parâmetros!$E$14),0,IF(OR($A1177&lt;&gt;$A1178,$F1178&gt;Parâmetros!$E$14),1,N($AA1178)+1))</f>
        <v>0</v>
      </c>
      <c r="AB1177" s="31">
        <f>IFERROR(MATCH($A1177&amp;"|"&amp;TEXT(_xlfn.MAXIFS(Cadastro!$E$5:$E$243,Cadastro!$A$5:$A$243,$A1177,Cadastro!$E$5:$E$243,"&lt;="&amp;$F1177),"yyyymmdd"),Cadastro!$I$5:$I$243,0),"")</f>
        <v>154</v>
      </c>
      <c r="AC1177" t="str">
        <f>IFERROR(_xlfn.SINGLE(INDEX(Exceções!$D$5:$D$203,MATCH($A1177&amp;"|"&amp;$F1177,Exceções!$F$5:$F$203,0))),"")</f>
        <v/>
      </c>
      <c r="AD1177" t="str">
        <f>IF($AC1177="","",IFERROR(_xlfn.SINGLE(INDEX(Exceções!$E$5:$E$203,MATCH($A1177&amp;"|"&amp;$F1177,Exceções!$F$5:$F$203,0))),""))</f>
        <v/>
      </c>
    </row>
    <row r="1178" spans="1:30" ht="15" hidden="1" customHeight="1" x14ac:dyDescent="0.25">
      <c r="A1178" s="31">
        <v>56010</v>
      </c>
      <c r="B1178" s="17" t="s">
        <v>32</v>
      </c>
      <c r="C1178" s="17" t="str">
        <f>IFERROR(INDEX(Cadastro!$C$5:$C$243,$AB1178),"NÃO INFORMADO")</f>
        <v>INS</v>
      </c>
      <c r="D1178" s="17" t="str">
        <f>IFERROR(INDEX(Cadastro!$D$5:$D$243,$AB1178),"")</f>
        <v>A</v>
      </c>
      <c r="E1178" s="17" t="str">
        <f>IFERROR(INDEX(Cadastro!$G$5:$G$243,$AB1178),"")</f>
        <v>A</v>
      </c>
      <c r="F1178" s="29">
        <v>46300</v>
      </c>
      <c r="G1178" s="32" t="str">
        <f t="shared" si="108"/>
        <v>seg</v>
      </c>
      <c r="H1178" s="31" t="str">
        <f>IF($L1178=0,"",_xlfn.MINIFS(Dados!$Q:$Q,Dados!$A:$A,$A1178,Dados!$S:$S,$F1178))</f>
        <v/>
      </c>
      <c r="I1178" s="31" t="str">
        <f>IF($H1178="","",_xlfn.MAXIFS(Dados!$R:$R,Dados!$A:$A,$A1178,Dados!$S:$S,$F1178))</f>
        <v/>
      </c>
      <c r="J1178" s="32" t="str">
        <f>IF($D1178&lt;&gt;"Folguista","",IFERROR(INDEX(Parâmetros!$D$52:$G$52,1,MIN(4,MAX(1,$W1178))),""))</f>
        <v/>
      </c>
      <c r="K1178" s="32" t="str">
        <f>IF(OR($AC1178&lt;&gt;"",$Y1178="Folga",$Y1178="Folga trabalhada",$Y1178="Férias (cadastro)",$Y1178="Férias / afastamento",$Y1178="Indeterminado (início da série)"),"",IF(OR($D1178="6x1",$D1178="FF 6x1"),IF(OR(WEEKDAY($F1178,2)=6,WEEKDAY($F1178,2)=7),"6x1 sáb/dom","6x1"),IF($D1178="5x2","5x2",IF($H1178="",IF($D1178="Folguista",$J1178,$E1178),IF(OR($H1178&gt;=Parâmetros!$E$18,$H1178&lt;Parâmetros!$E$19),"C",IF($H1178&lt;Parâmetros!$E$20,"A","B"))))))</f>
        <v/>
      </c>
      <c r="L1178" s="30">
        <f>SUMIFS(Dados!$E:$E,Dados!$A:$A,$A1178,Dados!$S:$S,$F1178)</f>
        <v>0</v>
      </c>
      <c r="M1178" s="30" t="str">
        <f>IFERROR(INDEX(Parâmetros!$E$6:$E$11,MATCH($K1178,Parâmetros!$A$6:$A$11,0)),"")</f>
        <v/>
      </c>
      <c r="N1178" s="33" t="str">
        <f t="shared" si="109"/>
        <v/>
      </c>
      <c r="O1178" s="33">
        <f>Parâmetros!$E$13</f>
        <v>0.8</v>
      </c>
      <c r="P1178" s="32" t="str">
        <f>IF(OR($M1178="",$F1178&gt;Parâmetros!$E$14),"Não","Sim")</f>
        <v>Não</v>
      </c>
      <c r="Q1178" s="32" t="str">
        <f t="shared" si="110"/>
        <v/>
      </c>
      <c r="R1178" s="32" t="str">
        <f t="shared" si="111"/>
        <v/>
      </c>
      <c r="S1178" s="30" t="str">
        <f t="shared" si="112"/>
        <v/>
      </c>
      <c r="T1178" s="32" t="str">
        <f>IF($Q1178&lt;&gt;"Sim","",IF($N1178&gt;Parâmetros!$E$15,"Sim","Não"))</f>
        <v/>
      </c>
      <c r="U1178" s="17" t="str">
        <f t="shared" si="113"/>
        <v>Folga</v>
      </c>
      <c r="V1178" s="17" t="str">
        <f>IF($AC1178&lt;&gt;"",IF($L1178&gt;0,"ATENÇÃO · apontou em dia de "&amp;LOWER($AC1178)&amp;" cadastrado","Exceção cadastrada · "&amp;$AC1178)&amp;IF($AD1178="",""," · "&amp;$AD1178),IF($E1178="Férias",IF($L1178&gt;0,"ATENÇÃO · apontou estando de férias no cadastro","Férias no cadastro"),IF($Y1178="Férias / afastamento","Afastamento · "&amp;($Z1178+$AA1178-1)&amp;" dias seguidos sem apontamento",IF($Y1178="Folga trabalhada","ATENÇÃO · apontou em dia de folga da escala 5x2",IF($Y1178="Folga",IF(AND($D1178="5x2",OR(WEEKDAY($F1178,2)=6,WEEKDAY($F1178,2)=7)),"Folga de fim de semana da escala 5x2",IF(AND(OR($D1178="6x1",$D1178="FF 6x1"),WEEKDAY($F1178,2)=6,FALSE()),"Folga de fim de semana · apontou no domingo anterior",IF(AND(OR($D1178="6x1",$D1178="FF 6x1"),WEEKDAY($F1178,2)=7,AND($A1178=$A1177,$L1177&gt;0)),"Folga de fim de semana · apontou no sábado",IF(AND(OR($D1178="6x1",$D1178="FF 6x1"),OR(WEEKDAY($F1178,2)=6,WEEKDAY($F1178,2)=7)),"Folga de fim de semana · sem apontamento no sábado nem no domingo","Folga prevista pelo ciclo")))),IF($Y1178="Indeterminado (início da série)","Sem histórico anterior — informe o dia do ciclo no Cadastro",IF($Y1178="Falta de registro",IF(OR(OR($D1178="6x1",$D1178="FF 6x1"),$D1178="5x2"),"FALTA DE REGISTRO · dia útil da escala "&amp;$E1178,"FALTA DE REGISTRO · dia "&amp;$W1178&amp;" de "&amp;IFERROR(INDEX(Parâmetros!$B$39:$B$48,MATCH($E1178,Parâmetros!$A$39:$A$48,0)),99)&amp;" do ciclo"),IF(OR($D1178="6x1",$D1178="FF 6x1"),IF(OR(AND(WEEKDAY($F1178,2)=6,AND($A1178=$A1179,$L1179&gt;0)),AND(WEEKDAY($F1178,2)=7,AND($A1178=$A1177,$L1177&gt;0))),"ATENÇÃO · apontou sábado e domingo no mesmo fim de semana",IF(OR(WEEKDAY($F1178,2)=6,WEEKDAY($F1178,2)=7),"Jornada de fim de semana do 6x1",IF(OR($H1178&gt;=Parâmetros!$E$20,$H1178&lt;Parâmetros!$E$19),"ATENÇÃO · 6x1 apontou fora do horário diurno","Jornada fixa do 6x1"))),IF($D1178="5x2","Jornada fixa do 5x2",IF($D1178="Folguista",IF($J1178=$K1178,"Evidência confirma sequência","DIVERGE · sequência "&amp;$J1178&amp;" × evidência "&amp;$K1178),IF($K1178=$E1178,"Evidência confirma cadastro","DIVERGE · cadastro "&amp;$E1178&amp;" × evidência "&amp;$K1178)))))))))))</f>
        <v>Folga prevista pelo ciclo</v>
      </c>
      <c r="W1178" s="34">
        <f>IF(OR(OR($D1178="6x1",$D1178="FF 6x1"),$D1178="5x2"),"",IF($AB1178&lt;&gt;$AB1177,IF(IFERROR(INDEX(Cadastro!$F$5:$F$243,$AB1178),"")="",IF($L1178&gt;0,1,0),IF(IFERROR(INDEX(Cadastro!$F$5:$F$243,$AB1178),"")&lt;=IFERROR(INDEX(Parâmetros!$B$39:$B$48,MATCH($E1178,Parâmetros!$A$39:$A$48,0)),99),IFERROR(INDEX(Cadastro!$F$5:$F$243,$AB1178),""),0)),IF($L1178&gt;0,IF(N($X1177)&gt;0,1,N($W1177)+1),IF(AND($L1178=0,OR(N($W1177)&gt;=IFERROR(INDEX(Parâmetros!$B$39:$B$48,MATCH($E1178,Parâmetros!$A$39:$A$48,0)),99),AND(N($X1177)&gt;0,N($X1177)&lt;IFERROR(INDEX(Parâmetros!$C$39:$C$48,MATCH($E1178,Parâmetros!$A$39:$A$48,0)),0)))),0,N($W1177)+1))))</f>
        <v>0</v>
      </c>
      <c r="X1178" s="34">
        <f>IF(OR(OR($D1178="6x1",$D1178="FF 6x1"),$D1178="5x2"),"",IF($AB1178&lt;&gt;$AB1177,IF(IFERROR(INDEX(Cadastro!$F$5:$F$243,$AB1178),"")="",0,IF(IFERROR(INDEX(Cadastro!$F$5:$F$243,$AB1178),"")&gt;IFERROR(INDEX(Parâmetros!$B$39:$B$48,MATCH($E1178,Parâmetros!$A$39:$A$48,0)),99),IFERROR(INDEX(Cadastro!$F$5:$F$243,$AB1178),"")-IFERROR(INDEX(Parâmetros!$B$39:$B$48,MATCH($E1178,Parâmetros!$A$39:$A$48,0)),99),0)),IF(AND($L1178=0,OR(N($W1177)&gt;=IFERROR(INDEX(Parâmetros!$B$39:$B$48,MATCH($E1178,Parâmetros!$A$39:$A$48,0)),99),AND(N($X1177)&gt;0,N($X1177)&lt;IFERROR(INDEX(Parâmetros!$C$39:$C$48,MATCH($E1178,Parâmetros!$A$39:$A$48,0)),0)))),N($X1177)+1,0)))</f>
        <v>1</v>
      </c>
      <c r="Y1178" t="str">
        <f>IF($AC1178&lt;&gt;"",IF($L1178&gt;0,$AC1178&amp;" · com apontamento",$AC1178),IF($E1178="Férias",IF($L1178&gt;0,"Férias · com apontamento","Férias (cadastro)"),IF(($Z1178+$AA1178-1)&gt;Parâmetros!$E$16,"Férias / afastamento",IF(AND($D1178="5x2",OR(WEEKDAY($F1178,2)=6,WEEKDAY($F1178,2)=7)),IF($L1178&gt;0,"Folga trabalhada","Folga"),IF($L1178&gt;0,"Trabalhado",IF(OR(OR($D1178="6x1",$D1178="FF 6x1"),$D1178="5x2"),IF(AND(OR($D1178="6x1",$D1178="FF 6x1"),OR(WEEKDAY($F1178,2)=6,WEEKDAY($F1178,2)=7)),"Folga","Falta de registro"),IF(AND($AB1178&lt;&gt;$AB1177,IFERROR(INDEX(Cadastro!$F$5:$F$243,$AB1178),"")=""),"Indeterminado (início da série)",IF($X1178&gt;0,"Folga","Falta de registro"))))))))</f>
        <v>Folga</v>
      </c>
      <c r="Z1178" s="34">
        <f>IF(OR($L1178&gt;0,$F1178&gt;Parâmetros!$E$14),0,IF($A1178&lt;&gt;$A1177,1,N($Z1177)+1))</f>
        <v>1</v>
      </c>
      <c r="AA1178" s="34">
        <f>IF(OR($L1178&gt;0,$F1178&gt;Parâmetros!$E$14),0,IF(OR($A1178&lt;&gt;$A1179,$F1179&gt;Parâmetros!$E$14),1,N($AA1179)+1))</f>
        <v>1</v>
      </c>
      <c r="AB1178" s="31">
        <f>IFERROR(MATCH($A1178&amp;"|"&amp;TEXT(_xlfn.MAXIFS(Cadastro!$E$5:$E$243,Cadastro!$A$5:$A$243,$A1178,Cadastro!$E$5:$E$243,"&lt;="&amp;$F1178),"yyyymmdd"),Cadastro!$I$5:$I$243,0),"")</f>
        <v>155</v>
      </c>
      <c r="AC1178" t="str">
        <f>IFERROR(_xlfn.SINGLE(INDEX(Exceções!$D$5:$D$203,MATCH($A1178&amp;"|"&amp;$F1178,Exceções!$F$5:$F$203,0))),"")</f>
        <v/>
      </c>
      <c r="AD1178" t="str">
        <f>IF($AC1178="","",IFERROR(_xlfn.SINGLE(INDEX(Exceções!$E$5:$E$203,MATCH($A1178&amp;"|"&amp;$F1178,Exceções!$F$5:$F$203,0))),""))</f>
        <v/>
      </c>
    </row>
    <row r="1179" spans="1:30" ht="15" hidden="1" customHeight="1" x14ac:dyDescent="0.25">
      <c r="A1179" s="31">
        <v>56010</v>
      </c>
      <c r="B1179" s="17" t="s">
        <v>32</v>
      </c>
      <c r="C1179" s="17" t="str">
        <f>IFERROR(INDEX(Cadastro!$C$5:$C$243,$AB1179),"NÃO INFORMADO")</f>
        <v>INS</v>
      </c>
      <c r="D1179" s="17" t="str">
        <f>IFERROR(INDEX(Cadastro!$D$5:$D$243,$AB1179),"")</f>
        <v>A</v>
      </c>
      <c r="E1179" s="17" t="str">
        <f>IFERROR(INDEX(Cadastro!$G$5:$G$243,$AB1179),"")</f>
        <v>A</v>
      </c>
      <c r="F1179" s="29">
        <v>46301</v>
      </c>
      <c r="G1179" s="32" t="str">
        <f t="shared" si="108"/>
        <v>ter</v>
      </c>
      <c r="H1179" s="31">
        <f>IF($L1179=0,"",_xlfn.MINIFS(Dados!$Q:$Q,Dados!$A:$A,$A1179,Dados!$S:$S,$F1179))</f>
        <v>440</v>
      </c>
      <c r="I1179" s="31">
        <f>IF($H1179="","",_xlfn.MAXIFS(Dados!$R:$R,Dados!$A:$A,$A1179,Dados!$S:$S,$F1179))</f>
        <v>910</v>
      </c>
      <c r="J1179" s="32" t="str">
        <f>IF($D1179&lt;&gt;"Folguista","",IFERROR(INDEX(Parâmetros!$D$52:$G$52,1,MIN(4,MAX(1,$W1179))),""))</f>
        <v/>
      </c>
      <c r="K1179" s="32" t="str">
        <f>IF(OR($AC1179&lt;&gt;"",$Y1179="Folga",$Y1179="Folga trabalhada",$Y1179="Férias (cadastro)",$Y1179="Férias / afastamento",$Y1179="Indeterminado (início da série)"),"",IF(OR($D1179="6x1",$D1179="FF 6x1"),IF(OR(WEEKDAY($F1179,2)=6,WEEKDAY($F1179,2)=7),"6x1 sáb/dom","6x1"),IF($D1179="5x2","5x2",IF($H1179="",IF($D1179="Folguista",$J1179,$E1179),IF(OR($H1179&gt;=Parâmetros!$E$18,$H1179&lt;Parâmetros!$E$19),"C",IF($H1179&lt;Parâmetros!$E$20,"A","B"))))))</f>
        <v>A</v>
      </c>
      <c r="L1179" s="30">
        <f>SUMIFS(Dados!$E:$E,Dados!$A:$A,$A1179,Dados!$S:$S,$F1179)</f>
        <v>6.6</v>
      </c>
      <c r="M1179" s="30">
        <f>IFERROR(INDEX(Parâmetros!$E$6:$E$11,MATCH($K1179,Parâmetros!$A$6:$A$11,0)),"")</f>
        <v>7.58</v>
      </c>
      <c r="N1179" s="33">
        <f t="shared" si="109"/>
        <v>0.87071240105540892</v>
      </c>
      <c r="O1179" s="33">
        <f>Parâmetros!$E$13</f>
        <v>0.8</v>
      </c>
      <c r="P1179" s="32" t="str">
        <f>IF(OR($M1179="",$F1179&gt;Parâmetros!$E$14),"Não","Sim")</f>
        <v>Sim</v>
      </c>
      <c r="Q1179" s="32" t="str">
        <f t="shared" si="110"/>
        <v>Sim</v>
      </c>
      <c r="R1179" s="32" t="str">
        <f t="shared" si="111"/>
        <v>Sim</v>
      </c>
      <c r="S1179" s="30">
        <f t="shared" si="112"/>
        <v>0</v>
      </c>
      <c r="T1179" s="32" t="str">
        <f>IF($Q1179&lt;&gt;"Sim","",IF($N1179&gt;Parâmetros!$E$15,"Sim","Não"))</f>
        <v>Não</v>
      </c>
      <c r="U1179" s="17" t="str">
        <f t="shared" si="113"/>
        <v>Na meta</v>
      </c>
      <c r="V1179" s="17" t="str">
        <f>IF($AC1179&lt;&gt;"",IF($L1179&gt;0,"ATENÇÃO · apontou em dia de "&amp;LOWER($AC1179)&amp;" cadastrado","Exceção cadastrada · "&amp;$AC1179)&amp;IF($AD1179="",""," · "&amp;$AD1179),IF($E1179="Férias",IF($L1179&gt;0,"ATENÇÃO · apontou estando de férias no cadastro","Férias no cadastro"),IF($Y1179="Férias / afastamento","Afastamento · "&amp;($Z1179+$AA1179-1)&amp;" dias seguidos sem apontamento",IF($Y1179="Folga trabalhada","ATENÇÃO · apontou em dia de folga da escala 5x2",IF($Y1179="Folga",IF(AND($D1179="5x2",OR(WEEKDAY($F1179,2)=6,WEEKDAY($F1179,2)=7)),"Folga de fim de semana da escala 5x2",IF(AND(OR($D1179="6x1",$D1179="FF 6x1"),WEEKDAY($F1179,2)=6,FALSE()),"Folga de fim de semana · apontou no domingo anterior",IF(AND(OR($D1179="6x1",$D1179="FF 6x1"),WEEKDAY($F1179,2)=7,AND($A1179=$A1178,$L1178&gt;0)),"Folga de fim de semana · apontou no sábado",IF(AND(OR($D1179="6x1",$D1179="FF 6x1"),OR(WEEKDAY($F1179,2)=6,WEEKDAY($F1179,2)=7)),"Folga de fim de semana · sem apontamento no sábado nem no domingo","Folga prevista pelo ciclo")))),IF($Y1179="Indeterminado (início da série)","Sem histórico anterior — informe o dia do ciclo no Cadastro",IF($Y1179="Falta de registro",IF(OR(OR($D1179="6x1",$D1179="FF 6x1"),$D1179="5x2"),"FALTA DE REGISTRO · dia útil da escala "&amp;$E1179,"FALTA DE REGISTRO · dia "&amp;$W1179&amp;" de "&amp;IFERROR(INDEX(Parâmetros!$B$39:$B$48,MATCH($E1179,Parâmetros!$A$39:$A$48,0)),99)&amp;" do ciclo"),IF(OR($D1179="6x1",$D1179="FF 6x1"),IF(OR(AND(WEEKDAY($F1179,2)=6,AND($A1179=$A1180,$L1180&gt;0)),AND(WEEKDAY($F1179,2)=7,AND($A1179=$A1178,$L1178&gt;0))),"ATENÇÃO · apontou sábado e domingo no mesmo fim de semana",IF(OR(WEEKDAY($F1179,2)=6,WEEKDAY($F1179,2)=7),"Jornada de fim de semana do 6x1",IF(OR($H1179&gt;=Parâmetros!$E$20,$H1179&lt;Parâmetros!$E$19),"ATENÇÃO · 6x1 apontou fora do horário diurno","Jornada fixa do 6x1"))),IF($D1179="5x2","Jornada fixa do 5x2",IF($D1179="Folguista",IF($J1179=$K1179,"Evidência confirma sequência","DIVERGE · sequência "&amp;$J1179&amp;" × evidência "&amp;$K1179),IF($K1179=$E1179,"Evidência confirma cadastro","DIVERGE · cadastro "&amp;$E1179&amp;" × evidência "&amp;$K1179)))))))))))</f>
        <v>Evidência confirma cadastro</v>
      </c>
      <c r="W1179" s="34">
        <f>IF(OR(OR($D1179="6x1",$D1179="FF 6x1"),$D1179="5x2"),"",IF($AB1179&lt;&gt;$AB1178,IF(IFERROR(INDEX(Cadastro!$F$5:$F$243,$AB1179),"")="",IF($L1179&gt;0,1,0),IF(IFERROR(INDEX(Cadastro!$F$5:$F$243,$AB1179),"")&lt;=IFERROR(INDEX(Parâmetros!$B$39:$B$48,MATCH($E1179,Parâmetros!$A$39:$A$48,0)),99),IFERROR(INDEX(Cadastro!$F$5:$F$243,$AB1179),""),0)),IF($L1179&gt;0,IF(N($X1178)&gt;0,1,N($W1178)+1),IF(AND($L1179=0,OR(N($W1178)&gt;=IFERROR(INDEX(Parâmetros!$B$39:$B$48,MATCH($E1179,Parâmetros!$A$39:$A$48,0)),99),AND(N($X1178)&gt;0,N($X1178)&lt;IFERROR(INDEX(Parâmetros!$C$39:$C$48,MATCH($E1179,Parâmetros!$A$39:$A$48,0)),0)))),0,N($W1178)+1))))</f>
        <v>1</v>
      </c>
      <c r="X1179" s="34">
        <f>IF(OR(OR($D1179="6x1",$D1179="FF 6x1"),$D1179="5x2"),"",IF($AB1179&lt;&gt;$AB1178,IF(IFERROR(INDEX(Cadastro!$F$5:$F$243,$AB1179),"")="",0,IF(IFERROR(INDEX(Cadastro!$F$5:$F$243,$AB1179),"")&gt;IFERROR(INDEX(Parâmetros!$B$39:$B$48,MATCH($E1179,Parâmetros!$A$39:$A$48,0)),99),IFERROR(INDEX(Cadastro!$F$5:$F$243,$AB1179),"")-IFERROR(INDEX(Parâmetros!$B$39:$B$48,MATCH($E1179,Parâmetros!$A$39:$A$48,0)),99),0)),IF(AND($L1179=0,OR(N($W1178)&gt;=IFERROR(INDEX(Parâmetros!$B$39:$B$48,MATCH($E1179,Parâmetros!$A$39:$A$48,0)),99),AND(N($X1178)&gt;0,N($X1178)&lt;IFERROR(INDEX(Parâmetros!$C$39:$C$48,MATCH($E1179,Parâmetros!$A$39:$A$48,0)),0)))),N($X1178)+1,0)))</f>
        <v>0</v>
      </c>
      <c r="Y1179" t="str">
        <f>IF($AC1179&lt;&gt;"",IF($L1179&gt;0,$AC1179&amp;" · com apontamento",$AC1179),IF($E1179="Férias",IF($L1179&gt;0,"Férias · com apontamento","Férias (cadastro)"),IF(($Z1179+$AA1179-1)&gt;Parâmetros!$E$16,"Férias / afastamento",IF(AND($D1179="5x2",OR(WEEKDAY($F1179,2)=6,WEEKDAY($F1179,2)=7)),IF($L1179&gt;0,"Folga trabalhada","Folga"),IF($L1179&gt;0,"Trabalhado",IF(OR(OR($D1179="6x1",$D1179="FF 6x1"),$D1179="5x2"),IF(AND(OR($D1179="6x1",$D1179="FF 6x1"),OR(WEEKDAY($F1179,2)=6,WEEKDAY($F1179,2)=7)),"Folga","Falta de registro"),IF(AND($AB1179&lt;&gt;$AB1178,IFERROR(INDEX(Cadastro!$F$5:$F$243,$AB1179),"")=""),"Indeterminado (início da série)",IF($X1179&gt;0,"Folga","Falta de registro"))))))))</f>
        <v>Trabalhado</v>
      </c>
      <c r="Z1179" s="34">
        <f>IF(OR($L1179&gt;0,$F1179&gt;Parâmetros!$E$14),0,IF($A1179&lt;&gt;$A1178,1,N($Z1178)+1))</f>
        <v>0</v>
      </c>
      <c r="AA1179" s="34">
        <f>IF(OR($L1179&gt;0,$F1179&gt;Parâmetros!$E$14),0,IF(OR($A1179&lt;&gt;$A1180,$F1180&gt;Parâmetros!$E$14),1,N($AA1180)+1))</f>
        <v>0</v>
      </c>
      <c r="AB1179" s="31">
        <f>IFERROR(MATCH($A1179&amp;"|"&amp;TEXT(_xlfn.MAXIFS(Cadastro!$E$5:$E$243,Cadastro!$A$5:$A$243,$A1179,Cadastro!$E$5:$E$243,"&lt;="&amp;$F1179),"yyyymmdd"),Cadastro!$I$5:$I$243,0),"")</f>
        <v>155</v>
      </c>
      <c r="AC1179" t="str">
        <f>IFERROR(_xlfn.SINGLE(INDEX(Exceções!$D$5:$D$203,MATCH($A1179&amp;"|"&amp;$F1179,Exceções!$F$5:$F$203,0))),"")</f>
        <v/>
      </c>
      <c r="AD1179" t="str">
        <f>IF($AC1179="","",IFERROR(_xlfn.SINGLE(INDEX(Exceções!$E$5:$E$203,MATCH($A1179&amp;"|"&amp;$F1179,Exceções!$F$5:$F$203,0))),""))</f>
        <v/>
      </c>
    </row>
    <row r="1180" spans="1:30" ht="15" hidden="1" customHeight="1" x14ac:dyDescent="0.25">
      <c r="A1180" s="31">
        <v>56010</v>
      </c>
      <c r="B1180" s="17" t="s">
        <v>32</v>
      </c>
      <c r="C1180" s="17" t="str">
        <f>IFERROR(INDEX(Cadastro!$C$5:$C$243,$AB1180),"NÃO INFORMADO")</f>
        <v>INS</v>
      </c>
      <c r="D1180" s="17" t="str">
        <f>IFERROR(INDEX(Cadastro!$D$5:$D$243,$AB1180),"")</f>
        <v>A</v>
      </c>
      <c r="E1180" s="17" t="str">
        <f>IFERROR(INDEX(Cadastro!$G$5:$G$243,$AB1180),"")</f>
        <v>A</v>
      </c>
      <c r="F1180" s="29">
        <v>46302</v>
      </c>
      <c r="G1180" s="32" t="str">
        <f t="shared" si="108"/>
        <v>qua</v>
      </c>
      <c r="H1180" s="31">
        <f>IF($L1180=0,"",_xlfn.MINIFS(Dados!$Q:$Q,Dados!$A:$A,$A1180,Dados!$S:$S,$F1180))</f>
        <v>440</v>
      </c>
      <c r="I1180" s="31">
        <f>IF($H1180="","",_xlfn.MAXIFS(Dados!$R:$R,Dados!$A:$A,$A1180,Dados!$S:$S,$F1180))</f>
        <v>920</v>
      </c>
      <c r="J1180" s="32" t="str">
        <f>IF($D1180&lt;&gt;"Folguista","",IFERROR(INDEX(Parâmetros!$D$52:$G$52,1,MIN(4,MAX(1,$W1180))),""))</f>
        <v/>
      </c>
      <c r="K1180" s="32" t="str">
        <f>IF(OR($AC1180&lt;&gt;"",$Y1180="Folga",$Y1180="Folga trabalhada",$Y1180="Férias (cadastro)",$Y1180="Férias / afastamento",$Y1180="Indeterminado (início da série)"),"",IF(OR($D1180="6x1",$D1180="FF 6x1"),IF(OR(WEEKDAY($F1180,2)=6,WEEKDAY($F1180,2)=7),"6x1 sáb/dom","6x1"),IF($D1180="5x2","5x2",IF($H1180="",IF($D1180="Folguista",$J1180,$E1180),IF(OR($H1180&gt;=Parâmetros!$E$18,$H1180&lt;Parâmetros!$E$19),"C",IF($H1180&lt;Parâmetros!$E$20,"A","B"))))))</f>
        <v>A</v>
      </c>
      <c r="L1180" s="30">
        <f>SUMIFS(Dados!$E:$E,Dados!$A:$A,$A1180,Dados!$S:$S,$F1180)</f>
        <v>6.9399999999999995</v>
      </c>
      <c r="M1180" s="30">
        <f>IFERROR(INDEX(Parâmetros!$E$6:$E$11,MATCH($K1180,Parâmetros!$A$6:$A$11,0)),"")</f>
        <v>7.58</v>
      </c>
      <c r="N1180" s="33">
        <f t="shared" si="109"/>
        <v>0.91556728232189966</v>
      </c>
      <c r="O1180" s="33">
        <f>Parâmetros!$E$13</f>
        <v>0.8</v>
      </c>
      <c r="P1180" s="32" t="str">
        <f>IF(OR($M1180="",$F1180&gt;Parâmetros!$E$14),"Não","Sim")</f>
        <v>Sim</v>
      </c>
      <c r="Q1180" s="32" t="str">
        <f t="shared" si="110"/>
        <v>Sim</v>
      </c>
      <c r="R1180" s="32" t="str">
        <f t="shared" si="111"/>
        <v>Sim</v>
      </c>
      <c r="S1180" s="30">
        <f t="shared" si="112"/>
        <v>0</v>
      </c>
      <c r="T1180" s="32" t="str">
        <f>IF($Q1180&lt;&gt;"Sim","",IF($N1180&gt;Parâmetros!$E$15,"Sim","Não"))</f>
        <v>Não</v>
      </c>
      <c r="U1180" s="17" t="str">
        <f t="shared" si="113"/>
        <v>Na meta</v>
      </c>
      <c r="V1180" s="17" t="str">
        <f>IF($AC1180&lt;&gt;"",IF($L1180&gt;0,"ATENÇÃO · apontou em dia de "&amp;LOWER($AC1180)&amp;" cadastrado","Exceção cadastrada · "&amp;$AC1180)&amp;IF($AD1180="",""," · "&amp;$AD1180),IF($E1180="Férias",IF($L1180&gt;0,"ATENÇÃO · apontou estando de férias no cadastro","Férias no cadastro"),IF($Y1180="Férias / afastamento","Afastamento · "&amp;($Z1180+$AA1180-1)&amp;" dias seguidos sem apontamento",IF($Y1180="Folga trabalhada","ATENÇÃO · apontou em dia de folga da escala 5x2",IF($Y1180="Folga",IF(AND($D1180="5x2",OR(WEEKDAY($F1180,2)=6,WEEKDAY($F1180,2)=7)),"Folga de fim de semana da escala 5x2",IF(AND(OR($D1180="6x1",$D1180="FF 6x1"),WEEKDAY($F1180,2)=6,FALSE()),"Folga de fim de semana · apontou no domingo anterior",IF(AND(OR($D1180="6x1",$D1180="FF 6x1"),WEEKDAY($F1180,2)=7,AND($A1180=$A1179,$L1179&gt;0)),"Folga de fim de semana · apontou no sábado",IF(AND(OR($D1180="6x1",$D1180="FF 6x1"),OR(WEEKDAY($F1180,2)=6,WEEKDAY($F1180,2)=7)),"Folga de fim de semana · sem apontamento no sábado nem no domingo","Folga prevista pelo ciclo")))),IF($Y1180="Indeterminado (início da série)","Sem histórico anterior — informe o dia do ciclo no Cadastro",IF($Y1180="Falta de registro",IF(OR(OR($D1180="6x1",$D1180="FF 6x1"),$D1180="5x2"),"FALTA DE REGISTRO · dia útil da escala "&amp;$E1180,"FALTA DE REGISTRO · dia "&amp;$W1180&amp;" de "&amp;IFERROR(INDEX(Parâmetros!$B$39:$B$48,MATCH($E1180,Parâmetros!$A$39:$A$48,0)),99)&amp;" do ciclo"),IF(OR($D1180="6x1",$D1180="FF 6x1"),IF(OR(AND(WEEKDAY($F1180,2)=6,AND($A1180=$A1181,$L1181&gt;0)),AND(WEEKDAY($F1180,2)=7,AND($A1180=$A1179,$L1179&gt;0))),"ATENÇÃO · apontou sábado e domingo no mesmo fim de semana",IF(OR(WEEKDAY($F1180,2)=6,WEEKDAY($F1180,2)=7),"Jornada de fim de semana do 6x1",IF(OR($H1180&gt;=Parâmetros!$E$20,$H1180&lt;Parâmetros!$E$19),"ATENÇÃO · 6x1 apontou fora do horário diurno","Jornada fixa do 6x1"))),IF($D1180="5x2","Jornada fixa do 5x2",IF($D1180="Folguista",IF($J1180=$K1180,"Evidência confirma sequência","DIVERGE · sequência "&amp;$J1180&amp;" × evidência "&amp;$K1180),IF($K1180=$E1180,"Evidência confirma cadastro","DIVERGE · cadastro "&amp;$E1180&amp;" × evidência "&amp;$K1180)))))))))))</f>
        <v>Evidência confirma cadastro</v>
      </c>
      <c r="W1180" s="34">
        <f>IF(OR(OR($D1180="6x1",$D1180="FF 6x1"),$D1180="5x2"),"",IF($AB1180&lt;&gt;$AB1179,IF(IFERROR(INDEX(Cadastro!$F$5:$F$243,$AB1180),"")="",IF($L1180&gt;0,1,0),IF(IFERROR(INDEX(Cadastro!$F$5:$F$243,$AB1180),"")&lt;=IFERROR(INDEX(Parâmetros!$B$39:$B$48,MATCH($E1180,Parâmetros!$A$39:$A$48,0)),99),IFERROR(INDEX(Cadastro!$F$5:$F$243,$AB1180),""),0)),IF($L1180&gt;0,IF(N($X1179)&gt;0,1,N($W1179)+1),IF(AND($L1180=0,OR(N($W1179)&gt;=IFERROR(INDEX(Parâmetros!$B$39:$B$48,MATCH($E1180,Parâmetros!$A$39:$A$48,0)),99),AND(N($X1179)&gt;0,N($X1179)&lt;IFERROR(INDEX(Parâmetros!$C$39:$C$48,MATCH($E1180,Parâmetros!$A$39:$A$48,0)),0)))),0,N($W1179)+1))))</f>
        <v>2</v>
      </c>
      <c r="X1180" s="34">
        <f>IF(OR(OR($D1180="6x1",$D1180="FF 6x1"),$D1180="5x2"),"",IF($AB1180&lt;&gt;$AB1179,IF(IFERROR(INDEX(Cadastro!$F$5:$F$243,$AB1180),"")="",0,IF(IFERROR(INDEX(Cadastro!$F$5:$F$243,$AB1180),"")&gt;IFERROR(INDEX(Parâmetros!$B$39:$B$48,MATCH($E1180,Parâmetros!$A$39:$A$48,0)),99),IFERROR(INDEX(Cadastro!$F$5:$F$243,$AB1180),"")-IFERROR(INDEX(Parâmetros!$B$39:$B$48,MATCH($E1180,Parâmetros!$A$39:$A$48,0)),99),0)),IF(AND($L1180=0,OR(N($W1179)&gt;=IFERROR(INDEX(Parâmetros!$B$39:$B$48,MATCH($E1180,Parâmetros!$A$39:$A$48,0)),99),AND(N($X1179)&gt;0,N($X1179)&lt;IFERROR(INDEX(Parâmetros!$C$39:$C$48,MATCH($E1180,Parâmetros!$A$39:$A$48,0)),0)))),N($X1179)+1,0)))</f>
        <v>0</v>
      </c>
      <c r="Y1180" t="str">
        <f>IF($AC1180&lt;&gt;"",IF($L1180&gt;0,$AC1180&amp;" · com apontamento",$AC1180),IF($E1180="Férias",IF($L1180&gt;0,"Férias · com apontamento","Férias (cadastro)"),IF(($Z1180+$AA1180-1)&gt;Parâmetros!$E$16,"Férias / afastamento",IF(AND($D1180="5x2",OR(WEEKDAY($F1180,2)=6,WEEKDAY($F1180,2)=7)),IF($L1180&gt;0,"Folga trabalhada","Folga"),IF($L1180&gt;0,"Trabalhado",IF(OR(OR($D1180="6x1",$D1180="FF 6x1"),$D1180="5x2"),IF(AND(OR($D1180="6x1",$D1180="FF 6x1"),OR(WEEKDAY($F1180,2)=6,WEEKDAY($F1180,2)=7)),"Folga","Falta de registro"),IF(AND($AB1180&lt;&gt;$AB1179,IFERROR(INDEX(Cadastro!$F$5:$F$243,$AB1180),"")=""),"Indeterminado (início da série)",IF($X1180&gt;0,"Folga","Falta de registro"))))))))</f>
        <v>Trabalhado</v>
      </c>
      <c r="Z1180" s="34">
        <f>IF(OR($L1180&gt;0,$F1180&gt;Parâmetros!$E$14),0,IF($A1180&lt;&gt;$A1179,1,N($Z1179)+1))</f>
        <v>0</v>
      </c>
      <c r="AA1180" s="34">
        <f>IF(OR($L1180&gt;0,$F1180&gt;Parâmetros!$E$14),0,IF(OR($A1180&lt;&gt;$A1181,$F1181&gt;Parâmetros!$E$14),1,N($AA1181)+1))</f>
        <v>0</v>
      </c>
      <c r="AB1180" s="31">
        <f>IFERROR(MATCH($A1180&amp;"|"&amp;TEXT(_xlfn.MAXIFS(Cadastro!$E$5:$E$243,Cadastro!$A$5:$A$243,$A1180,Cadastro!$E$5:$E$243,"&lt;="&amp;$F1180),"yyyymmdd"),Cadastro!$I$5:$I$243,0),"")</f>
        <v>155</v>
      </c>
      <c r="AC1180" t="str">
        <f>IFERROR(_xlfn.SINGLE(INDEX(Exceções!$D$5:$D$203,MATCH($A1180&amp;"|"&amp;$F1180,Exceções!$F$5:$F$203,0))),"")</f>
        <v/>
      </c>
      <c r="AD1180" t="str">
        <f>IF($AC1180="","",IFERROR(_xlfn.SINGLE(INDEX(Exceções!$E$5:$E$203,MATCH($A1180&amp;"|"&amp;$F1180,Exceções!$F$5:$F$203,0))),""))</f>
        <v/>
      </c>
    </row>
    <row r="1181" spans="1:30" ht="15" hidden="1" customHeight="1" x14ac:dyDescent="0.25">
      <c r="A1181" s="31">
        <v>56010</v>
      </c>
      <c r="B1181" s="17" t="s">
        <v>32</v>
      </c>
      <c r="C1181" s="17" t="str">
        <f>IFERROR(INDEX(Cadastro!$C$5:$C$243,$AB1181),"NÃO INFORMADO")</f>
        <v>INS</v>
      </c>
      <c r="D1181" s="17" t="str">
        <f>IFERROR(INDEX(Cadastro!$D$5:$D$243,$AB1181),"")</f>
        <v>A</v>
      </c>
      <c r="E1181" s="17" t="str">
        <f>IFERROR(INDEX(Cadastro!$G$5:$G$243,$AB1181),"")</f>
        <v>A</v>
      </c>
      <c r="F1181" s="29">
        <v>46303</v>
      </c>
      <c r="G1181" s="32" t="str">
        <f t="shared" si="108"/>
        <v>qui</v>
      </c>
      <c r="H1181" s="31">
        <f>IF($L1181=0,"",_xlfn.MINIFS(Dados!$Q:$Q,Dados!$A:$A,$A1181,Dados!$S:$S,$F1181))</f>
        <v>440</v>
      </c>
      <c r="I1181" s="31">
        <f>IF($H1181="","",_xlfn.MAXIFS(Dados!$R:$R,Dados!$A:$A,$A1181,Dados!$S:$S,$F1181))</f>
        <v>900</v>
      </c>
      <c r="J1181" s="32" t="str">
        <f>IF($D1181&lt;&gt;"Folguista","",IFERROR(INDEX(Parâmetros!$D$52:$G$52,1,MIN(4,MAX(1,$W1181))),""))</f>
        <v/>
      </c>
      <c r="K1181" s="32" t="str">
        <f>IF(OR($AC1181&lt;&gt;"",$Y1181="Folga",$Y1181="Folga trabalhada",$Y1181="Férias (cadastro)",$Y1181="Férias / afastamento",$Y1181="Indeterminado (início da série)"),"",IF(OR($D1181="6x1",$D1181="FF 6x1"),IF(OR(WEEKDAY($F1181,2)=6,WEEKDAY($F1181,2)=7),"6x1 sáb/dom","6x1"),IF($D1181="5x2","5x2",IF($H1181="",IF($D1181="Folguista",$J1181,$E1181),IF(OR($H1181&gt;=Parâmetros!$E$18,$H1181&lt;Parâmetros!$E$19),"C",IF($H1181&lt;Parâmetros!$E$20,"A","B"))))))</f>
        <v>A</v>
      </c>
      <c r="L1181" s="30">
        <f>SUMIFS(Dados!$E:$E,Dados!$A:$A,$A1181,Dados!$S:$S,$F1181)</f>
        <v>6.59</v>
      </c>
      <c r="M1181" s="30">
        <f>IFERROR(INDEX(Parâmetros!$E$6:$E$11,MATCH($K1181,Parâmetros!$A$6:$A$11,0)),"")</f>
        <v>7.58</v>
      </c>
      <c r="N1181" s="33">
        <f t="shared" si="109"/>
        <v>0.86939313984168864</v>
      </c>
      <c r="O1181" s="33">
        <f>Parâmetros!$E$13</f>
        <v>0.8</v>
      </c>
      <c r="P1181" s="32" t="str">
        <f>IF(OR($M1181="",$F1181&gt;Parâmetros!$E$14),"Não","Sim")</f>
        <v>Sim</v>
      </c>
      <c r="Q1181" s="32" t="str">
        <f t="shared" si="110"/>
        <v>Sim</v>
      </c>
      <c r="R1181" s="32" t="str">
        <f t="shared" si="111"/>
        <v>Sim</v>
      </c>
      <c r="S1181" s="30">
        <f t="shared" si="112"/>
        <v>0</v>
      </c>
      <c r="T1181" s="32" t="str">
        <f>IF($Q1181&lt;&gt;"Sim","",IF($N1181&gt;Parâmetros!$E$15,"Sim","Não"))</f>
        <v>Não</v>
      </c>
      <c r="U1181" s="17" t="str">
        <f t="shared" si="113"/>
        <v>Na meta</v>
      </c>
      <c r="V1181" s="17" t="str">
        <f>IF($AC1181&lt;&gt;"",IF($L1181&gt;0,"ATENÇÃO · apontou em dia de "&amp;LOWER($AC1181)&amp;" cadastrado","Exceção cadastrada · "&amp;$AC1181)&amp;IF($AD1181="",""," · "&amp;$AD1181),IF($E1181="Férias",IF($L1181&gt;0,"ATENÇÃO · apontou estando de férias no cadastro","Férias no cadastro"),IF($Y1181="Férias / afastamento","Afastamento · "&amp;($Z1181+$AA1181-1)&amp;" dias seguidos sem apontamento",IF($Y1181="Folga trabalhada","ATENÇÃO · apontou em dia de folga da escala 5x2",IF($Y1181="Folga",IF(AND($D1181="5x2",OR(WEEKDAY($F1181,2)=6,WEEKDAY($F1181,2)=7)),"Folga de fim de semana da escala 5x2",IF(AND(OR($D1181="6x1",$D1181="FF 6x1"),WEEKDAY($F1181,2)=6,FALSE()),"Folga de fim de semana · apontou no domingo anterior",IF(AND(OR($D1181="6x1",$D1181="FF 6x1"),WEEKDAY($F1181,2)=7,AND($A1181=$A1180,$L1180&gt;0)),"Folga de fim de semana · apontou no sábado",IF(AND(OR($D1181="6x1",$D1181="FF 6x1"),OR(WEEKDAY($F1181,2)=6,WEEKDAY($F1181,2)=7)),"Folga de fim de semana · sem apontamento no sábado nem no domingo","Folga prevista pelo ciclo")))),IF($Y1181="Indeterminado (início da série)","Sem histórico anterior — informe o dia do ciclo no Cadastro",IF($Y1181="Falta de registro",IF(OR(OR($D1181="6x1",$D1181="FF 6x1"),$D1181="5x2"),"FALTA DE REGISTRO · dia útil da escala "&amp;$E1181,"FALTA DE REGISTRO · dia "&amp;$W1181&amp;" de "&amp;IFERROR(INDEX(Parâmetros!$B$39:$B$48,MATCH($E1181,Parâmetros!$A$39:$A$48,0)),99)&amp;" do ciclo"),IF(OR($D1181="6x1",$D1181="FF 6x1"),IF(OR(AND(WEEKDAY($F1181,2)=6,AND($A1181=$A1182,$L1182&gt;0)),AND(WEEKDAY($F1181,2)=7,AND($A1181=$A1180,$L1180&gt;0))),"ATENÇÃO · apontou sábado e domingo no mesmo fim de semana",IF(OR(WEEKDAY($F1181,2)=6,WEEKDAY($F1181,2)=7),"Jornada de fim de semana do 6x1",IF(OR($H1181&gt;=Parâmetros!$E$20,$H1181&lt;Parâmetros!$E$19),"ATENÇÃO · 6x1 apontou fora do horário diurno","Jornada fixa do 6x1"))),IF($D1181="5x2","Jornada fixa do 5x2",IF($D1181="Folguista",IF($J1181=$K1181,"Evidência confirma sequência","DIVERGE · sequência "&amp;$J1181&amp;" × evidência "&amp;$K1181),IF($K1181=$E1181,"Evidência confirma cadastro","DIVERGE · cadastro "&amp;$E1181&amp;" × evidência "&amp;$K1181)))))))))))</f>
        <v>Evidência confirma cadastro</v>
      </c>
      <c r="W1181" s="34">
        <f>IF(OR(OR($D1181="6x1",$D1181="FF 6x1"),$D1181="5x2"),"",IF($AB1181&lt;&gt;$AB1180,IF(IFERROR(INDEX(Cadastro!$F$5:$F$243,$AB1181),"")="",IF($L1181&gt;0,1,0),IF(IFERROR(INDEX(Cadastro!$F$5:$F$243,$AB1181),"")&lt;=IFERROR(INDEX(Parâmetros!$B$39:$B$48,MATCH($E1181,Parâmetros!$A$39:$A$48,0)),99),IFERROR(INDEX(Cadastro!$F$5:$F$243,$AB1181),""),0)),IF($L1181&gt;0,IF(N($X1180)&gt;0,1,N($W1180)+1),IF(AND($L1181=0,OR(N($W1180)&gt;=IFERROR(INDEX(Parâmetros!$B$39:$B$48,MATCH($E1181,Parâmetros!$A$39:$A$48,0)),99),AND(N($X1180)&gt;0,N($X1180)&lt;IFERROR(INDEX(Parâmetros!$C$39:$C$48,MATCH($E1181,Parâmetros!$A$39:$A$48,0)),0)))),0,N($W1180)+1))))</f>
        <v>3</v>
      </c>
      <c r="X1181" s="34">
        <f>IF(OR(OR($D1181="6x1",$D1181="FF 6x1"),$D1181="5x2"),"",IF($AB1181&lt;&gt;$AB1180,IF(IFERROR(INDEX(Cadastro!$F$5:$F$243,$AB1181),"")="",0,IF(IFERROR(INDEX(Cadastro!$F$5:$F$243,$AB1181),"")&gt;IFERROR(INDEX(Parâmetros!$B$39:$B$48,MATCH($E1181,Parâmetros!$A$39:$A$48,0)),99),IFERROR(INDEX(Cadastro!$F$5:$F$243,$AB1181),"")-IFERROR(INDEX(Parâmetros!$B$39:$B$48,MATCH($E1181,Parâmetros!$A$39:$A$48,0)),99),0)),IF(AND($L1181=0,OR(N($W1180)&gt;=IFERROR(INDEX(Parâmetros!$B$39:$B$48,MATCH($E1181,Parâmetros!$A$39:$A$48,0)),99),AND(N($X1180)&gt;0,N($X1180)&lt;IFERROR(INDEX(Parâmetros!$C$39:$C$48,MATCH($E1181,Parâmetros!$A$39:$A$48,0)),0)))),N($X1180)+1,0)))</f>
        <v>0</v>
      </c>
      <c r="Y1181" t="str">
        <f>IF($AC1181&lt;&gt;"",IF($L1181&gt;0,$AC1181&amp;" · com apontamento",$AC1181),IF($E1181="Férias",IF($L1181&gt;0,"Férias · com apontamento","Férias (cadastro)"),IF(($Z1181+$AA1181-1)&gt;Parâmetros!$E$16,"Férias / afastamento",IF(AND($D1181="5x2",OR(WEEKDAY($F1181,2)=6,WEEKDAY($F1181,2)=7)),IF($L1181&gt;0,"Folga trabalhada","Folga"),IF($L1181&gt;0,"Trabalhado",IF(OR(OR($D1181="6x1",$D1181="FF 6x1"),$D1181="5x2"),IF(AND(OR($D1181="6x1",$D1181="FF 6x1"),OR(WEEKDAY($F1181,2)=6,WEEKDAY($F1181,2)=7)),"Folga","Falta de registro"),IF(AND($AB1181&lt;&gt;$AB1180,IFERROR(INDEX(Cadastro!$F$5:$F$243,$AB1181),"")=""),"Indeterminado (início da série)",IF($X1181&gt;0,"Folga","Falta de registro"))))))))</f>
        <v>Trabalhado</v>
      </c>
      <c r="Z1181" s="34">
        <f>IF(OR($L1181&gt;0,$F1181&gt;Parâmetros!$E$14),0,IF($A1181&lt;&gt;$A1180,1,N($Z1180)+1))</f>
        <v>0</v>
      </c>
      <c r="AA1181" s="34">
        <f>IF(OR($L1181&gt;0,$F1181&gt;Parâmetros!$E$14),0,IF(OR($A1181&lt;&gt;$A1182,$F1182&gt;Parâmetros!$E$14),1,N($AA1182)+1))</f>
        <v>0</v>
      </c>
      <c r="AB1181" s="31">
        <f>IFERROR(MATCH($A1181&amp;"|"&amp;TEXT(_xlfn.MAXIFS(Cadastro!$E$5:$E$243,Cadastro!$A$5:$A$243,$A1181,Cadastro!$E$5:$E$243,"&lt;="&amp;$F1181),"yyyymmdd"),Cadastro!$I$5:$I$243,0),"")</f>
        <v>155</v>
      </c>
      <c r="AC1181" t="str">
        <f>IFERROR(_xlfn.SINGLE(INDEX(Exceções!$D$5:$D$203,MATCH($A1181&amp;"|"&amp;$F1181,Exceções!$F$5:$F$203,0))),"")</f>
        <v/>
      </c>
      <c r="AD1181" t="str">
        <f>IF($AC1181="","",IFERROR(_xlfn.SINGLE(INDEX(Exceções!$E$5:$E$203,MATCH($A1181&amp;"|"&amp;$F1181,Exceções!$F$5:$F$203,0))),""))</f>
        <v/>
      </c>
    </row>
    <row r="1182" spans="1:30" ht="15" hidden="1" customHeight="1" x14ac:dyDescent="0.25">
      <c r="A1182" s="31">
        <v>56010</v>
      </c>
      <c r="B1182" s="17" t="s">
        <v>32</v>
      </c>
      <c r="C1182" s="17" t="str">
        <f>IFERROR(INDEX(Cadastro!$C$5:$C$243,$AB1182),"NÃO INFORMADO")</f>
        <v>INS</v>
      </c>
      <c r="D1182" s="17" t="str">
        <f>IFERROR(INDEX(Cadastro!$D$5:$D$243,$AB1182),"")</f>
        <v>A</v>
      </c>
      <c r="E1182" s="17" t="str">
        <f>IFERROR(INDEX(Cadastro!$G$5:$G$243,$AB1182),"")</f>
        <v>A</v>
      </c>
      <c r="F1182" s="29">
        <v>46304</v>
      </c>
      <c r="G1182" s="32" t="str">
        <f t="shared" si="108"/>
        <v>sex</v>
      </c>
      <c r="H1182" s="31">
        <f>IF($L1182=0,"",_xlfn.MINIFS(Dados!$Q:$Q,Dados!$A:$A,$A1182,Dados!$S:$S,$F1182))</f>
        <v>440</v>
      </c>
      <c r="I1182" s="31">
        <f>IF($H1182="","",_xlfn.MAXIFS(Dados!$R:$R,Dados!$A:$A,$A1182,Dados!$S:$S,$F1182))</f>
        <v>920</v>
      </c>
      <c r="J1182" s="32" t="str">
        <f>IF($D1182&lt;&gt;"Folguista","",IFERROR(INDEX(Parâmetros!$D$52:$G$52,1,MIN(4,MAX(1,$W1182))),""))</f>
        <v/>
      </c>
      <c r="K1182" s="32" t="str">
        <f>IF(OR($AC1182&lt;&gt;"",$Y1182="Folga",$Y1182="Folga trabalhada",$Y1182="Férias (cadastro)",$Y1182="Férias / afastamento",$Y1182="Indeterminado (início da série)"),"",IF(OR($D1182="6x1",$D1182="FF 6x1"),IF(OR(WEEKDAY($F1182,2)=6,WEEKDAY($F1182,2)=7),"6x1 sáb/dom","6x1"),IF($D1182="5x2","5x2",IF($H1182="",IF($D1182="Folguista",$J1182,$E1182),IF(OR($H1182&gt;=Parâmetros!$E$18,$H1182&lt;Parâmetros!$E$19),"C",IF($H1182&lt;Parâmetros!$E$20,"A","B"))))))</f>
        <v>A</v>
      </c>
      <c r="L1182" s="30">
        <f>SUMIFS(Dados!$E:$E,Dados!$A:$A,$A1182,Dados!$S:$S,$F1182)</f>
        <v>6.93</v>
      </c>
      <c r="M1182" s="30">
        <f>IFERROR(INDEX(Parâmetros!$E$6:$E$11,MATCH($K1182,Parâmetros!$A$6:$A$11,0)),"")</f>
        <v>7.58</v>
      </c>
      <c r="N1182" s="33">
        <f t="shared" si="109"/>
        <v>0.91424802110817938</v>
      </c>
      <c r="O1182" s="33">
        <f>Parâmetros!$E$13</f>
        <v>0.8</v>
      </c>
      <c r="P1182" s="32" t="str">
        <f>IF(OR($M1182="",$F1182&gt;Parâmetros!$E$14),"Não","Sim")</f>
        <v>Sim</v>
      </c>
      <c r="Q1182" s="32" t="str">
        <f t="shared" si="110"/>
        <v>Sim</v>
      </c>
      <c r="R1182" s="32" t="str">
        <f t="shared" si="111"/>
        <v>Sim</v>
      </c>
      <c r="S1182" s="30">
        <f t="shared" si="112"/>
        <v>0</v>
      </c>
      <c r="T1182" s="32" t="str">
        <f>IF($Q1182&lt;&gt;"Sim","",IF($N1182&gt;Parâmetros!$E$15,"Sim","Não"))</f>
        <v>Não</v>
      </c>
      <c r="U1182" s="17" t="str">
        <f t="shared" si="113"/>
        <v>Na meta</v>
      </c>
      <c r="V1182" s="17" t="str">
        <f>IF($AC1182&lt;&gt;"",IF($L1182&gt;0,"ATENÇÃO · apontou em dia de "&amp;LOWER($AC1182)&amp;" cadastrado","Exceção cadastrada · "&amp;$AC1182)&amp;IF($AD1182="",""," · "&amp;$AD1182),IF($E1182="Férias",IF($L1182&gt;0,"ATENÇÃO · apontou estando de férias no cadastro","Férias no cadastro"),IF($Y1182="Férias / afastamento","Afastamento · "&amp;($Z1182+$AA1182-1)&amp;" dias seguidos sem apontamento",IF($Y1182="Folga trabalhada","ATENÇÃO · apontou em dia de folga da escala 5x2",IF($Y1182="Folga",IF(AND($D1182="5x2",OR(WEEKDAY($F1182,2)=6,WEEKDAY($F1182,2)=7)),"Folga de fim de semana da escala 5x2",IF(AND(OR($D1182="6x1",$D1182="FF 6x1"),WEEKDAY($F1182,2)=6,FALSE()),"Folga de fim de semana · apontou no domingo anterior",IF(AND(OR($D1182="6x1",$D1182="FF 6x1"),WEEKDAY($F1182,2)=7,AND($A1182=$A1181,$L1181&gt;0)),"Folga de fim de semana · apontou no sábado",IF(AND(OR($D1182="6x1",$D1182="FF 6x1"),OR(WEEKDAY($F1182,2)=6,WEEKDAY($F1182,2)=7)),"Folga de fim de semana · sem apontamento no sábado nem no domingo","Folga prevista pelo ciclo")))),IF($Y1182="Indeterminado (início da série)","Sem histórico anterior — informe o dia do ciclo no Cadastro",IF($Y1182="Falta de registro",IF(OR(OR($D1182="6x1",$D1182="FF 6x1"),$D1182="5x2"),"FALTA DE REGISTRO · dia útil da escala "&amp;$E1182,"FALTA DE REGISTRO · dia "&amp;$W1182&amp;" de "&amp;IFERROR(INDEX(Parâmetros!$B$39:$B$48,MATCH($E1182,Parâmetros!$A$39:$A$48,0)),99)&amp;" do ciclo"),IF(OR($D1182="6x1",$D1182="FF 6x1"),IF(OR(AND(WEEKDAY($F1182,2)=6,AND($A1182=$A1183,$L1183&gt;0)),AND(WEEKDAY($F1182,2)=7,AND($A1182=$A1181,$L1181&gt;0))),"ATENÇÃO · apontou sábado e domingo no mesmo fim de semana",IF(OR(WEEKDAY($F1182,2)=6,WEEKDAY($F1182,2)=7),"Jornada de fim de semana do 6x1",IF(OR($H1182&gt;=Parâmetros!$E$20,$H1182&lt;Parâmetros!$E$19),"ATENÇÃO · 6x1 apontou fora do horário diurno","Jornada fixa do 6x1"))),IF($D1182="5x2","Jornada fixa do 5x2",IF($D1182="Folguista",IF($J1182=$K1182,"Evidência confirma sequência","DIVERGE · sequência "&amp;$J1182&amp;" × evidência "&amp;$K1182),IF($K1182=$E1182,"Evidência confirma cadastro","DIVERGE · cadastro "&amp;$E1182&amp;" × evidência "&amp;$K1182)))))))))))</f>
        <v>Evidência confirma cadastro</v>
      </c>
      <c r="W1182" s="34">
        <f>IF(OR(OR($D1182="6x1",$D1182="FF 6x1"),$D1182="5x2"),"",IF($AB1182&lt;&gt;$AB1181,IF(IFERROR(INDEX(Cadastro!$F$5:$F$243,$AB1182),"")="",IF($L1182&gt;0,1,0),IF(IFERROR(INDEX(Cadastro!$F$5:$F$243,$AB1182),"")&lt;=IFERROR(INDEX(Parâmetros!$B$39:$B$48,MATCH($E1182,Parâmetros!$A$39:$A$48,0)),99),IFERROR(INDEX(Cadastro!$F$5:$F$243,$AB1182),""),0)),IF($L1182&gt;0,IF(N($X1181)&gt;0,1,N($W1181)+1),IF(AND($L1182=0,OR(N($W1181)&gt;=IFERROR(INDEX(Parâmetros!$B$39:$B$48,MATCH($E1182,Parâmetros!$A$39:$A$48,0)),99),AND(N($X1181)&gt;0,N($X1181)&lt;IFERROR(INDEX(Parâmetros!$C$39:$C$48,MATCH($E1182,Parâmetros!$A$39:$A$48,0)),0)))),0,N($W1181)+1))))</f>
        <v>4</v>
      </c>
      <c r="X1182" s="34">
        <f>IF(OR(OR($D1182="6x1",$D1182="FF 6x1"),$D1182="5x2"),"",IF($AB1182&lt;&gt;$AB1181,IF(IFERROR(INDEX(Cadastro!$F$5:$F$243,$AB1182),"")="",0,IF(IFERROR(INDEX(Cadastro!$F$5:$F$243,$AB1182),"")&gt;IFERROR(INDEX(Parâmetros!$B$39:$B$48,MATCH($E1182,Parâmetros!$A$39:$A$48,0)),99),IFERROR(INDEX(Cadastro!$F$5:$F$243,$AB1182),"")-IFERROR(INDEX(Parâmetros!$B$39:$B$48,MATCH($E1182,Parâmetros!$A$39:$A$48,0)),99),0)),IF(AND($L1182=0,OR(N($W1181)&gt;=IFERROR(INDEX(Parâmetros!$B$39:$B$48,MATCH($E1182,Parâmetros!$A$39:$A$48,0)),99),AND(N($X1181)&gt;0,N($X1181)&lt;IFERROR(INDEX(Parâmetros!$C$39:$C$48,MATCH($E1182,Parâmetros!$A$39:$A$48,0)),0)))),N($X1181)+1,0)))</f>
        <v>0</v>
      </c>
      <c r="Y1182" t="str">
        <f>IF($AC1182&lt;&gt;"",IF($L1182&gt;0,$AC1182&amp;" · com apontamento",$AC1182),IF($E1182="Férias",IF($L1182&gt;0,"Férias · com apontamento","Férias (cadastro)"),IF(($Z1182+$AA1182-1)&gt;Parâmetros!$E$16,"Férias / afastamento",IF(AND($D1182="5x2",OR(WEEKDAY($F1182,2)=6,WEEKDAY($F1182,2)=7)),IF($L1182&gt;0,"Folga trabalhada","Folga"),IF($L1182&gt;0,"Trabalhado",IF(OR(OR($D1182="6x1",$D1182="FF 6x1"),$D1182="5x2"),IF(AND(OR($D1182="6x1",$D1182="FF 6x1"),OR(WEEKDAY($F1182,2)=6,WEEKDAY($F1182,2)=7)),"Folga","Falta de registro"),IF(AND($AB1182&lt;&gt;$AB1181,IFERROR(INDEX(Cadastro!$F$5:$F$243,$AB1182),"")=""),"Indeterminado (início da série)",IF($X1182&gt;0,"Folga","Falta de registro"))))))))</f>
        <v>Trabalhado</v>
      </c>
      <c r="Z1182" s="34">
        <f>IF(OR($L1182&gt;0,$F1182&gt;Parâmetros!$E$14),0,IF($A1182&lt;&gt;$A1181,1,N($Z1181)+1))</f>
        <v>0</v>
      </c>
      <c r="AA1182" s="34">
        <f>IF(OR($L1182&gt;0,$F1182&gt;Parâmetros!$E$14),0,IF(OR($A1182&lt;&gt;$A1183,$F1183&gt;Parâmetros!$E$14),1,N($AA1183)+1))</f>
        <v>0</v>
      </c>
      <c r="AB1182" s="31">
        <f>IFERROR(MATCH($A1182&amp;"|"&amp;TEXT(_xlfn.MAXIFS(Cadastro!$E$5:$E$243,Cadastro!$A$5:$A$243,$A1182,Cadastro!$E$5:$E$243,"&lt;="&amp;$F1182),"yyyymmdd"),Cadastro!$I$5:$I$243,0),"")</f>
        <v>155</v>
      </c>
      <c r="AC1182" t="str">
        <f>IFERROR(_xlfn.SINGLE(INDEX(Exceções!$D$5:$D$203,MATCH($A1182&amp;"|"&amp;$F1182,Exceções!$F$5:$F$203,0))),"")</f>
        <v/>
      </c>
      <c r="AD1182" t="str">
        <f>IF($AC1182="","",IFERROR(_xlfn.SINGLE(INDEX(Exceções!$E$5:$E$203,MATCH($A1182&amp;"|"&amp;$F1182,Exceções!$F$5:$F$203,0))),""))</f>
        <v/>
      </c>
    </row>
    <row r="1183" spans="1:30" ht="15" hidden="1" customHeight="1" x14ac:dyDescent="0.25">
      <c r="A1183" s="31">
        <v>56010</v>
      </c>
      <c r="B1183" s="17" t="s">
        <v>32</v>
      </c>
      <c r="C1183" s="17" t="str">
        <f>IFERROR(INDEX(Cadastro!$C$5:$C$243,$AB1183),"NÃO INFORMADO")</f>
        <v>INS</v>
      </c>
      <c r="D1183" s="17" t="str">
        <f>IFERROR(INDEX(Cadastro!$D$5:$D$243,$AB1183),"")</f>
        <v>A</v>
      </c>
      <c r="E1183" s="17" t="str">
        <f>IFERROR(INDEX(Cadastro!$G$5:$G$243,$AB1183),"")</f>
        <v>A</v>
      </c>
      <c r="F1183" s="29">
        <v>46305</v>
      </c>
      <c r="G1183" s="32" t="str">
        <f t="shared" si="108"/>
        <v>sáb</v>
      </c>
      <c r="H1183" s="31">
        <f>IF($L1183=0,"",_xlfn.MINIFS(Dados!$Q:$Q,Dados!$A:$A,$A1183,Dados!$S:$S,$F1183))</f>
        <v>440</v>
      </c>
      <c r="I1183" s="31">
        <f>IF($H1183="","",_xlfn.MAXIFS(Dados!$R:$R,Dados!$A:$A,$A1183,Dados!$S:$S,$F1183))</f>
        <v>920</v>
      </c>
      <c r="J1183" s="32" t="str">
        <f>IF($D1183&lt;&gt;"Folguista","",IFERROR(INDEX(Parâmetros!$D$52:$G$52,1,MIN(4,MAX(1,$W1183))),""))</f>
        <v/>
      </c>
      <c r="K1183" s="32" t="str">
        <f>IF(OR($AC1183&lt;&gt;"",$Y1183="Folga",$Y1183="Folga trabalhada",$Y1183="Férias (cadastro)",$Y1183="Férias / afastamento",$Y1183="Indeterminado (início da série)"),"",IF(OR($D1183="6x1",$D1183="FF 6x1"),IF(OR(WEEKDAY($F1183,2)=6,WEEKDAY($F1183,2)=7),"6x1 sáb/dom","6x1"),IF($D1183="5x2","5x2",IF($H1183="",IF($D1183="Folguista",$J1183,$E1183),IF(OR($H1183&gt;=Parâmetros!$E$18,$H1183&lt;Parâmetros!$E$19),"C",IF($H1183&lt;Parâmetros!$E$20,"A","B"))))))</f>
        <v>A</v>
      </c>
      <c r="L1183" s="30">
        <f>SUMIFS(Dados!$E:$E,Dados!$A:$A,$A1183,Dados!$S:$S,$F1183)</f>
        <v>6.99</v>
      </c>
      <c r="M1183" s="30">
        <f>IFERROR(INDEX(Parâmetros!$E$6:$E$11,MATCH($K1183,Parâmetros!$A$6:$A$11,0)),"")</f>
        <v>7.58</v>
      </c>
      <c r="N1183" s="33">
        <f t="shared" si="109"/>
        <v>0.92216358839050139</v>
      </c>
      <c r="O1183" s="33">
        <f>Parâmetros!$E$13</f>
        <v>0.8</v>
      </c>
      <c r="P1183" s="32" t="str">
        <f>IF(OR($M1183="",$F1183&gt;Parâmetros!$E$14),"Não","Sim")</f>
        <v>Sim</v>
      </c>
      <c r="Q1183" s="32" t="str">
        <f t="shared" si="110"/>
        <v>Sim</v>
      </c>
      <c r="R1183" s="32" t="str">
        <f t="shared" si="111"/>
        <v>Sim</v>
      </c>
      <c r="S1183" s="30">
        <f t="shared" si="112"/>
        <v>0</v>
      </c>
      <c r="T1183" s="32" t="str">
        <f>IF($Q1183&lt;&gt;"Sim","",IF($N1183&gt;Parâmetros!$E$15,"Sim","Não"))</f>
        <v>Não</v>
      </c>
      <c r="U1183" s="17" t="str">
        <f t="shared" si="113"/>
        <v>Na meta</v>
      </c>
      <c r="V1183" s="17" t="str">
        <f>IF($AC1183&lt;&gt;"",IF($L1183&gt;0,"ATENÇÃO · apontou em dia de "&amp;LOWER($AC1183)&amp;" cadastrado","Exceção cadastrada · "&amp;$AC1183)&amp;IF($AD1183="",""," · "&amp;$AD1183),IF($E1183="Férias",IF($L1183&gt;0,"ATENÇÃO · apontou estando de férias no cadastro","Férias no cadastro"),IF($Y1183="Férias / afastamento","Afastamento · "&amp;($Z1183+$AA1183-1)&amp;" dias seguidos sem apontamento",IF($Y1183="Folga trabalhada","ATENÇÃO · apontou em dia de folga da escala 5x2",IF($Y1183="Folga",IF(AND($D1183="5x2",OR(WEEKDAY($F1183,2)=6,WEEKDAY($F1183,2)=7)),"Folga de fim de semana da escala 5x2",IF(AND(OR($D1183="6x1",$D1183="FF 6x1"),WEEKDAY($F1183,2)=6,FALSE()),"Folga de fim de semana · apontou no domingo anterior",IF(AND(OR($D1183="6x1",$D1183="FF 6x1"),WEEKDAY($F1183,2)=7,AND($A1183=$A1182,$L1182&gt;0)),"Folga de fim de semana · apontou no sábado",IF(AND(OR($D1183="6x1",$D1183="FF 6x1"),OR(WEEKDAY($F1183,2)=6,WEEKDAY($F1183,2)=7)),"Folga de fim de semana · sem apontamento no sábado nem no domingo","Folga prevista pelo ciclo")))),IF($Y1183="Indeterminado (início da série)","Sem histórico anterior — informe o dia do ciclo no Cadastro",IF($Y1183="Falta de registro",IF(OR(OR($D1183="6x1",$D1183="FF 6x1"),$D1183="5x2"),"FALTA DE REGISTRO · dia útil da escala "&amp;$E1183,"FALTA DE REGISTRO · dia "&amp;$W1183&amp;" de "&amp;IFERROR(INDEX(Parâmetros!$B$39:$B$48,MATCH($E1183,Parâmetros!$A$39:$A$48,0)),99)&amp;" do ciclo"),IF(OR($D1183="6x1",$D1183="FF 6x1"),IF(OR(AND(WEEKDAY($F1183,2)=6,AND($A1183=$A1184,$L1184&gt;0)),AND(WEEKDAY($F1183,2)=7,AND($A1183=$A1182,$L1182&gt;0))),"ATENÇÃO · apontou sábado e domingo no mesmo fim de semana",IF(OR(WEEKDAY($F1183,2)=6,WEEKDAY($F1183,2)=7),"Jornada de fim de semana do 6x1",IF(OR($H1183&gt;=Parâmetros!$E$20,$H1183&lt;Parâmetros!$E$19),"ATENÇÃO · 6x1 apontou fora do horário diurno","Jornada fixa do 6x1"))),IF($D1183="5x2","Jornada fixa do 5x2",IF($D1183="Folguista",IF($J1183=$K1183,"Evidência confirma sequência","DIVERGE · sequência "&amp;$J1183&amp;" × evidência "&amp;$K1183),IF($K1183=$E1183,"Evidência confirma cadastro","DIVERGE · cadastro "&amp;$E1183&amp;" × evidência "&amp;$K1183)))))))))))</f>
        <v>Evidência confirma cadastro</v>
      </c>
      <c r="W1183" s="34">
        <f>IF(OR(OR($D1183="6x1",$D1183="FF 6x1"),$D1183="5x2"),"",IF($AB1183&lt;&gt;$AB1182,IF(IFERROR(INDEX(Cadastro!$F$5:$F$243,$AB1183),"")="",IF($L1183&gt;0,1,0),IF(IFERROR(INDEX(Cadastro!$F$5:$F$243,$AB1183),"")&lt;=IFERROR(INDEX(Parâmetros!$B$39:$B$48,MATCH($E1183,Parâmetros!$A$39:$A$48,0)),99),IFERROR(INDEX(Cadastro!$F$5:$F$243,$AB1183),""),0)),IF($L1183&gt;0,IF(N($X1182)&gt;0,1,N($W1182)+1),IF(AND($L1183=0,OR(N($W1182)&gt;=IFERROR(INDEX(Parâmetros!$B$39:$B$48,MATCH($E1183,Parâmetros!$A$39:$A$48,0)),99),AND(N($X1182)&gt;0,N($X1182)&lt;IFERROR(INDEX(Parâmetros!$C$39:$C$48,MATCH($E1183,Parâmetros!$A$39:$A$48,0)),0)))),0,N($W1182)+1))))</f>
        <v>5</v>
      </c>
      <c r="X1183" s="34">
        <f>IF(OR(OR($D1183="6x1",$D1183="FF 6x1"),$D1183="5x2"),"",IF($AB1183&lt;&gt;$AB1182,IF(IFERROR(INDEX(Cadastro!$F$5:$F$243,$AB1183),"")="",0,IF(IFERROR(INDEX(Cadastro!$F$5:$F$243,$AB1183),"")&gt;IFERROR(INDEX(Parâmetros!$B$39:$B$48,MATCH($E1183,Parâmetros!$A$39:$A$48,0)),99),IFERROR(INDEX(Cadastro!$F$5:$F$243,$AB1183),"")-IFERROR(INDEX(Parâmetros!$B$39:$B$48,MATCH($E1183,Parâmetros!$A$39:$A$48,0)),99),0)),IF(AND($L1183=0,OR(N($W1182)&gt;=IFERROR(INDEX(Parâmetros!$B$39:$B$48,MATCH($E1183,Parâmetros!$A$39:$A$48,0)),99),AND(N($X1182)&gt;0,N($X1182)&lt;IFERROR(INDEX(Parâmetros!$C$39:$C$48,MATCH($E1183,Parâmetros!$A$39:$A$48,0)),0)))),N($X1182)+1,0)))</f>
        <v>0</v>
      </c>
      <c r="Y1183" t="str">
        <f>IF($AC1183&lt;&gt;"",IF($L1183&gt;0,$AC1183&amp;" · com apontamento",$AC1183),IF($E1183="Férias",IF($L1183&gt;0,"Férias · com apontamento","Férias (cadastro)"),IF(($Z1183+$AA1183-1)&gt;Parâmetros!$E$16,"Férias / afastamento",IF(AND($D1183="5x2",OR(WEEKDAY($F1183,2)=6,WEEKDAY($F1183,2)=7)),IF($L1183&gt;0,"Folga trabalhada","Folga"),IF($L1183&gt;0,"Trabalhado",IF(OR(OR($D1183="6x1",$D1183="FF 6x1"),$D1183="5x2"),IF(AND(OR($D1183="6x1",$D1183="FF 6x1"),OR(WEEKDAY($F1183,2)=6,WEEKDAY($F1183,2)=7)),"Folga","Falta de registro"),IF(AND($AB1183&lt;&gt;$AB1182,IFERROR(INDEX(Cadastro!$F$5:$F$243,$AB1183),"")=""),"Indeterminado (início da série)",IF($X1183&gt;0,"Folga","Falta de registro"))))))))</f>
        <v>Trabalhado</v>
      </c>
      <c r="Z1183" s="34">
        <f>IF(OR($L1183&gt;0,$F1183&gt;Parâmetros!$E$14),0,IF($A1183&lt;&gt;$A1182,1,N($Z1182)+1))</f>
        <v>0</v>
      </c>
      <c r="AA1183" s="34">
        <f>IF(OR($L1183&gt;0,$F1183&gt;Parâmetros!$E$14),0,IF(OR($A1183&lt;&gt;$A1184,$F1184&gt;Parâmetros!$E$14),1,N($AA1184)+1))</f>
        <v>0</v>
      </c>
      <c r="AB1183" s="31">
        <f>IFERROR(MATCH($A1183&amp;"|"&amp;TEXT(_xlfn.MAXIFS(Cadastro!$E$5:$E$243,Cadastro!$A$5:$A$243,$A1183,Cadastro!$E$5:$E$243,"&lt;="&amp;$F1183),"yyyymmdd"),Cadastro!$I$5:$I$243,0),"")</f>
        <v>155</v>
      </c>
      <c r="AC1183" t="str">
        <f>IFERROR(_xlfn.SINGLE(INDEX(Exceções!$D$5:$D$203,MATCH($A1183&amp;"|"&amp;$F1183,Exceções!$F$5:$F$203,0))),"")</f>
        <v/>
      </c>
      <c r="AD1183" t="str">
        <f>IF($AC1183="","",IFERROR(_xlfn.SINGLE(INDEX(Exceções!$E$5:$E$203,MATCH($A1183&amp;"|"&amp;$F1183,Exceções!$F$5:$F$203,0))),""))</f>
        <v/>
      </c>
    </row>
    <row r="1184" spans="1:30" ht="15" hidden="1" customHeight="1" x14ac:dyDescent="0.25">
      <c r="A1184" s="31">
        <v>56010</v>
      </c>
      <c r="B1184" s="17" t="s">
        <v>32</v>
      </c>
      <c r="C1184" s="17" t="str">
        <f>IFERROR(INDEX(Cadastro!$C$5:$C$243,$AB1184),"NÃO INFORMADO")</f>
        <v>INS</v>
      </c>
      <c r="D1184" s="17" t="str">
        <f>IFERROR(INDEX(Cadastro!$D$5:$D$243,$AB1184),"")</f>
        <v>A</v>
      </c>
      <c r="E1184" s="17" t="str">
        <f>IFERROR(INDEX(Cadastro!$G$5:$G$243,$AB1184),"")</f>
        <v>A</v>
      </c>
      <c r="F1184" s="29">
        <v>46306</v>
      </c>
      <c r="G1184" s="32" t="str">
        <f t="shared" si="108"/>
        <v>dom</v>
      </c>
      <c r="H1184" s="31" t="str">
        <f>IF($L1184=0,"",_xlfn.MINIFS(Dados!$Q:$Q,Dados!$A:$A,$A1184,Dados!$S:$S,$F1184))</f>
        <v/>
      </c>
      <c r="I1184" s="31" t="str">
        <f>IF($H1184="","",_xlfn.MAXIFS(Dados!$R:$R,Dados!$A:$A,$A1184,Dados!$S:$S,$F1184))</f>
        <v/>
      </c>
      <c r="J1184" s="32" t="str">
        <f>IF($D1184&lt;&gt;"Folguista","",IFERROR(INDEX(Parâmetros!$D$52:$G$52,1,MIN(4,MAX(1,$W1184))),""))</f>
        <v/>
      </c>
      <c r="K1184" s="32" t="str">
        <f>IF(OR($AC1184&lt;&gt;"",$Y1184="Folga",$Y1184="Folga trabalhada",$Y1184="Férias (cadastro)",$Y1184="Férias / afastamento",$Y1184="Indeterminado (início da série)"),"",IF(OR($D1184="6x1",$D1184="FF 6x1"),IF(OR(WEEKDAY($F1184,2)=6,WEEKDAY($F1184,2)=7),"6x1 sáb/dom","6x1"),IF($D1184="5x2","5x2",IF($H1184="",IF($D1184="Folguista",$J1184,$E1184),IF(OR($H1184&gt;=Parâmetros!$E$18,$H1184&lt;Parâmetros!$E$19),"C",IF($H1184&lt;Parâmetros!$E$20,"A","B"))))))</f>
        <v/>
      </c>
      <c r="L1184" s="30">
        <f>SUMIFS(Dados!$E:$E,Dados!$A:$A,$A1184,Dados!$S:$S,$F1184)</f>
        <v>0</v>
      </c>
      <c r="M1184" s="30" t="str">
        <f>IFERROR(INDEX(Parâmetros!$E$6:$E$11,MATCH($K1184,Parâmetros!$A$6:$A$11,0)),"")</f>
        <v/>
      </c>
      <c r="N1184" s="33" t="str">
        <f t="shared" si="109"/>
        <v/>
      </c>
      <c r="O1184" s="33">
        <f>Parâmetros!$E$13</f>
        <v>0.8</v>
      </c>
      <c r="P1184" s="32" t="str">
        <f>IF(OR($M1184="",$F1184&gt;Parâmetros!$E$14),"Não","Sim")</f>
        <v>Não</v>
      </c>
      <c r="Q1184" s="32" t="str">
        <f t="shared" si="110"/>
        <v/>
      </c>
      <c r="R1184" s="32" t="str">
        <f t="shared" si="111"/>
        <v/>
      </c>
      <c r="S1184" s="30" t="str">
        <f t="shared" si="112"/>
        <v/>
      </c>
      <c r="T1184" s="32" t="str">
        <f>IF($Q1184&lt;&gt;"Sim","",IF($N1184&gt;Parâmetros!$E$15,"Sim","Não"))</f>
        <v/>
      </c>
      <c r="U1184" s="17" t="str">
        <f t="shared" si="113"/>
        <v>Folga</v>
      </c>
      <c r="V1184" s="17" t="str">
        <f>IF($AC1184&lt;&gt;"",IF($L1184&gt;0,"ATENÇÃO · apontou em dia de "&amp;LOWER($AC1184)&amp;" cadastrado","Exceção cadastrada · "&amp;$AC1184)&amp;IF($AD1184="",""," · "&amp;$AD1184),IF($E1184="Férias",IF($L1184&gt;0,"ATENÇÃO · apontou estando de férias no cadastro","Férias no cadastro"),IF($Y1184="Férias / afastamento","Afastamento · "&amp;($Z1184+$AA1184-1)&amp;" dias seguidos sem apontamento",IF($Y1184="Folga trabalhada","ATENÇÃO · apontou em dia de folga da escala 5x2",IF($Y1184="Folga",IF(AND($D1184="5x2",OR(WEEKDAY($F1184,2)=6,WEEKDAY($F1184,2)=7)),"Folga de fim de semana da escala 5x2",IF(AND(OR($D1184="6x1",$D1184="FF 6x1"),WEEKDAY($F1184,2)=6,FALSE()),"Folga de fim de semana · apontou no domingo anterior",IF(AND(OR($D1184="6x1",$D1184="FF 6x1"),WEEKDAY($F1184,2)=7,AND($A1184=$A1183,$L1183&gt;0)),"Folga de fim de semana · apontou no sábado",IF(AND(OR($D1184="6x1",$D1184="FF 6x1"),OR(WEEKDAY($F1184,2)=6,WEEKDAY($F1184,2)=7)),"Folga de fim de semana · sem apontamento no sábado nem no domingo","Folga prevista pelo ciclo")))),IF($Y1184="Indeterminado (início da série)","Sem histórico anterior — informe o dia do ciclo no Cadastro",IF($Y1184="Falta de registro",IF(OR(OR($D1184="6x1",$D1184="FF 6x1"),$D1184="5x2"),"FALTA DE REGISTRO · dia útil da escala "&amp;$E1184,"FALTA DE REGISTRO · dia "&amp;$W1184&amp;" de "&amp;IFERROR(INDEX(Parâmetros!$B$39:$B$48,MATCH($E1184,Parâmetros!$A$39:$A$48,0)),99)&amp;" do ciclo"),IF(OR($D1184="6x1",$D1184="FF 6x1"),IF(OR(AND(WEEKDAY($F1184,2)=6,AND($A1184=$A1185,$L1185&gt;0)),AND(WEEKDAY($F1184,2)=7,AND($A1184=$A1183,$L1183&gt;0))),"ATENÇÃO · apontou sábado e domingo no mesmo fim de semana",IF(OR(WEEKDAY($F1184,2)=6,WEEKDAY($F1184,2)=7),"Jornada de fim de semana do 6x1",IF(OR($H1184&gt;=Parâmetros!$E$20,$H1184&lt;Parâmetros!$E$19),"ATENÇÃO · 6x1 apontou fora do horário diurno","Jornada fixa do 6x1"))),IF($D1184="5x2","Jornada fixa do 5x2",IF($D1184="Folguista",IF($J1184=$K1184,"Evidência confirma sequência","DIVERGE · sequência "&amp;$J1184&amp;" × evidência "&amp;$K1184),IF($K1184=$E1184,"Evidência confirma cadastro","DIVERGE · cadastro "&amp;$E1184&amp;" × evidência "&amp;$K1184)))))))))))</f>
        <v>Folga prevista pelo ciclo</v>
      </c>
      <c r="W1184" s="34">
        <f>IF(OR(OR($D1184="6x1",$D1184="FF 6x1"),$D1184="5x2"),"",IF($AB1184&lt;&gt;$AB1183,IF(IFERROR(INDEX(Cadastro!$F$5:$F$243,$AB1184),"")="",IF($L1184&gt;0,1,0),IF(IFERROR(INDEX(Cadastro!$F$5:$F$243,$AB1184),"")&lt;=IFERROR(INDEX(Parâmetros!$B$39:$B$48,MATCH($E1184,Parâmetros!$A$39:$A$48,0)),99),IFERROR(INDEX(Cadastro!$F$5:$F$243,$AB1184),""),0)),IF($L1184&gt;0,IF(N($X1183)&gt;0,1,N($W1183)+1),IF(AND($L1184=0,OR(N($W1183)&gt;=IFERROR(INDEX(Parâmetros!$B$39:$B$48,MATCH($E1184,Parâmetros!$A$39:$A$48,0)),99),AND(N($X1183)&gt;0,N($X1183)&lt;IFERROR(INDEX(Parâmetros!$C$39:$C$48,MATCH($E1184,Parâmetros!$A$39:$A$48,0)),0)))),0,N($W1183)+1))))</f>
        <v>0</v>
      </c>
      <c r="X1184" s="34">
        <f>IF(OR(OR($D1184="6x1",$D1184="FF 6x1"),$D1184="5x2"),"",IF($AB1184&lt;&gt;$AB1183,IF(IFERROR(INDEX(Cadastro!$F$5:$F$243,$AB1184),"")="",0,IF(IFERROR(INDEX(Cadastro!$F$5:$F$243,$AB1184),"")&gt;IFERROR(INDEX(Parâmetros!$B$39:$B$48,MATCH($E1184,Parâmetros!$A$39:$A$48,0)),99),IFERROR(INDEX(Cadastro!$F$5:$F$243,$AB1184),"")-IFERROR(INDEX(Parâmetros!$B$39:$B$48,MATCH($E1184,Parâmetros!$A$39:$A$48,0)),99),0)),IF(AND($L1184=0,OR(N($W1183)&gt;=IFERROR(INDEX(Parâmetros!$B$39:$B$48,MATCH($E1184,Parâmetros!$A$39:$A$48,0)),99),AND(N($X1183)&gt;0,N($X1183)&lt;IFERROR(INDEX(Parâmetros!$C$39:$C$48,MATCH($E1184,Parâmetros!$A$39:$A$48,0)),0)))),N($X1183)+1,0)))</f>
        <v>1</v>
      </c>
      <c r="Y1184" t="str">
        <f>IF($AC1184&lt;&gt;"",IF($L1184&gt;0,$AC1184&amp;" · com apontamento",$AC1184),IF($E1184="Férias",IF($L1184&gt;0,"Férias · com apontamento","Férias (cadastro)"),IF(($Z1184+$AA1184-1)&gt;Parâmetros!$E$16,"Férias / afastamento",IF(AND($D1184="5x2",OR(WEEKDAY($F1184,2)=6,WEEKDAY($F1184,2)=7)),IF($L1184&gt;0,"Folga trabalhada","Folga"),IF($L1184&gt;0,"Trabalhado",IF(OR(OR($D1184="6x1",$D1184="FF 6x1"),$D1184="5x2"),IF(AND(OR($D1184="6x1",$D1184="FF 6x1"),OR(WEEKDAY($F1184,2)=6,WEEKDAY($F1184,2)=7)),"Folga","Falta de registro"),IF(AND($AB1184&lt;&gt;$AB1183,IFERROR(INDEX(Cadastro!$F$5:$F$243,$AB1184),"")=""),"Indeterminado (início da série)",IF($X1184&gt;0,"Folga","Falta de registro"))))))))</f>
        <v>Folga</v>
      </c>
      <c r="Z1184" s="34">
        <f>IF(OR($L1184&gt;0,$F1184&gt;Parâmetros!$E$14),0,IF($A1184&lt;&gt;$A1183,1,N($Z1183)+1))</f>
        <v>1</v>
      </c>
      <c r="AA1184" s="34">
        <f>IF(OR($L1184&gt;0,$F1184&gt;Parâmetros!$E$14),0,IF(OR($A1184&lt;&gt;$A1185,$F1185&gt;Parâmetros!$E$14),1,N($AA1185)+1))</f>
        <v>1</v>
      </c>
      <c r="AB1184" s="31">
        <f>IFERROR(MATCH($A1184&amp;"|"&amp;TEXT(_xlfn.MAXIFS(Cadastro!$E$5:$E$243,Cadastro!$A$5:$A$243,$A1184,Cadastro!$E$5:$E$243,"&lt;="&amp;$F1184),"yyyymmdd"),Cadastro!$I$5:$I$243,0),"")</f>
        <v>155</v>
      </c>
      <c r="AC1184" t="str">
        <f>IFERROR(_xlfn.SINGLE(INDEX(Exceções!$D$5:$D$203,MATCH($A1184&amp;"|"&amp;$F1184,Exceções!$F$5:$F$203,0))),"")</f>
        <v/>
      </c>
      <c r="AD1184" t="str">
        <f>IF($AC1184="","",IFERROR(_xlfn.SINGLE(INDEX(Exceções!$E$5:$E$203,MATCH($A1184&amp;"|"&amp;$F1184,Exceções!$F$5:$F$203,0))),""))</f>
        <v/>
      </c>
    </row>
    <row r="1185" spans="1:30" ht="15" hidden="1" customHeight="1" x14ac:dyDescent="0.25">
      <c r="A1185" s="31">
        <v>56010</v>
      </c>
      <c r="B1185" s="17" t="s">
        <v>32</v>
      </c>
      <c r="C1185" s="17" t="str">
        <f>IFERROR(INDEX(Cadastro!$C$5:$C$243,$AB1185),"NÃO INFORMADO")</f>
        <v>INS</v>
      </c>
      <c r="D1185" s="17" t="str">
        <f>IFERROR(INDEX(Cadastro!$D$5:$D$243,$AB1185),"")</f>
        <v>A</v>
      </c>
      <c r="E1185" s="17" t="str">
        <f>IFERROR(INDEX(Cadastro!$G$5:$G$243,$AB1185),"")</f>
        <v>A</v>
      </c>
      <c r="F1185" s="29">
        <v>46307</v>
      </c>
      <c r="G1185" s="32" t="str">
        <f t="shared" si="108"/>
        <v>seg</v>
      </c>
      <c r="H1185" s="31">
        <f>IF($L1185=0,"",_xlfn.MINIFS(Dados!$Q:$Q,Dados!$A:$A,$A1185,Dados!$S:$S,$F1185))</f>
        <v>440</v>
      </c>
      <c r="I1185" s="31">
        <f>IF($H1185="","",_xlfn.MAXIFS(Dados!$R:$R,Dados!$A:$A,$A1185,Dados!$S:$S,$F1185))</f>
        <v>900</v>
      </c>
      <c r="J1185" s="32" t="str">
        <f>IF($D1185&lt;&gt;"Folguista","",IFERROR(INDEX(Parâmetros!$D$52:$G$52,1,MIN(4,MAX(1,$W1185))),""))</f>
        <v/>
      </c>
      <c r="K1185" s="32" t="str">
        <f>IF(OR($AC1185&lt;&gt;"",$Y1185="Folga",$Y1185="Folga trabalhada",$Y1185="Férias (cadastro)",$Y1185="Férias / afastamento",$Y1185="Indeterminado (início da série)"),"",IF(OR($D1185="6x1",$D1185="FF 6x1"),IF(OR(WEEKDAY($F1185,2)=6,WEEKDAY($F1185,2)=7),"6x1 sáb/dom","6x1"),IF($D1185="5x2","5x2",IF($H1185="",IF($D1185="Folguista",$J1185,$E1185),IF(OR($H1185&gt;=Parâmetros!$E$18,$H1185&lt;Parâmetros!$E$19),"C",IF($H1185&lt;Parâmetros!$E$20,"A","B"))))))</f>
        <v>A</v>
      </c>
      <c r="L1185" s="30">
        <f>SUMIFS(Dados!$E:$E,Dados!$A:$A,$A1185,Dados!$S:$S,$F1185)</f>
        <v>6.58</v>
      </c>
      <c r="M1185" s="30">
        <f>IFERROR(INDEX(Parâmetros!$E$6:$E$11,MATCH($K1185,Parâmetros!$A$6:$A$11,0)),"")</f>
        <v>7.58</v>
      </c>
      <c r="N1185" s="33">
        <f t="shared" si="109"/>
        <v>0.86807387862796836</v>
      </c>
      <c r="O1185" s="33">
        <f>Parâmetros!$E$13</f>
        <v>0.8</v>
      </c>
      <c r="P1185" s="32" t="str">
        <f>IF(OR($M1185="",$F1185&gt;Parâmetros!$E$14),"Não","Sim")</f>
        <v>Sim</v>
      </c>
      <c r="Q1185" s="32" t="str">
        <f t="shared" si="110"/>
        <v>Sim</v>
      </c>
      <c r="R1185" s="32" t="str">
        <f t="shared" si="111"/>
        <v>Sim</v>
      </c>
      <c r="S1185" s="30">
        <f t="shared" si="112"/>
        <v>0</v>
      </c>
      <c r="T1185" s="32" t="str">
        <f>IF($Q1185&lt;&gt;"Sim","",IF($N1185&gt;Parâmetros!$E$15,"Sim","Não"))</f>
        <v>Não</v>
      </c>
      <c r="U1185" s="17" t="str">
        <f t="shared" si="113"/>
        <v>Na meta</v>
      </c>
      <c r="V1185" s="17" t="str">
        <f>IF($AC1185&lt;&gt;"",IF($L1185&gt;0,"ATENÇÃO · apontou em dia de "&amp;LOWER($AC1185)&amp;" cadastrado","Exceção cadastrada · "&amp;$AC1185)&amp;IF($AD1185="",""," · "&amp;$AD1185),IF($E1185="Férias",IF($L1185&gt;0,"ATENÇÃO · apontou estando de férias no cadastro","Férias no cadastro"),IF($Y1185="Férias / afastamento","Afastamento · "&amp;($Z1185+$AA1185-1)&amp;" dias seguidos sem apontamento",IF($Y1185="Folga trabalhada","ATENÇÃO · apontou em dia de folga da escala 5x2",IF($Y1185="Folga",IF(AND($D1185="5x2",OR(WEEKDAY($F1185,2)=6,WEEKDAY($F1185,2)=7)),"Folga de fim de semana da escala 5x2",IF(AND(OR($D1185="6x1",$D1185="FF 6x1"),WEEKDAY($F1185,2)=6,FALSE()),"Folga de fim de semana · apontou no domingo anterior",IF(AND(OR($D1185="6x1",$D1185="FF 6x1"),WEEKDAY($F1185,2)=7,AND($A1185=$A1184,$L1184&gt;0)),"Folga de fim de semana · apontou no sábado",IF(AND(OR($D1185="6x1",$D1185="FF 6x1"),OR(WEEKDAY($F1185,2)=6,WEEKDAY($F1185,2)=7)),"Folga de fim de semana · sem apontamento no sábado nem no domingo","Folga prevista pelo ciclo")))),IF($Y1185="Indeterminado (início da série)","Sem histórico anterior — informe o dia do ciclo no Cadastro",IF($Y1185="Falta de registro",IF(OR(OR($D1185="6x1",$D1185="FF 6x1"),$D1185="5x2"),"FALTA DE REGISTRO · dia útil da escala "&amp;$E1185,"FALTA DE REGISTRO · dia "&amp;$W1185&amp;" de "&amp;IFERROR(INDEX(Parâmetros!$B$39:$B$48,MATCH($E1185,Parâmetros!$A$39:$A$48,0)),99)&amp;" do ciclo"),IF(OR($D1185="6x1",$D1185="FF 6x1"),IF(OR(AND(WEEKDAY($F1185,2)=6,AND($A1185=$A1186,$L1186&gt;0)),AND(WEEKDAY($F1185,2)=7,AND($A1185=$A1184,$L1184&gt;0))),"ATENÇÃO · apontou sábado e domingo no mesmo fim de semana",IF(OR(WEEKDAY($F1185,2)=6,WEEKDAY($F1185,2)=7),"Jornada de fim de semana do 6x1",IF(OR($H1185&gt;=Parâmetros!$E$20,$H1185&lt;Parâmetros!$E$19),"ATENÇÃO · 6x1 apontou fora do horário diurno","Jornada fixa do 6x1"))),IF($D1185="5x2","Jornada fixa do 5x2",IF($D1185="Folguista",IF($J1185=$K1185,"Evidência confirma sequência","DIVERGE · sequência "&amp;$J1185&amp;" × evidência "&amp;$K1185),IF($K1185=$E1185,"Evidência confirma cadastro","DIVERGE · cadastro "&amp;$E1185&amp;" × evidência "&amp;$K1185)))))))))))</f>
        <v>Evidência confirma cadastro</v>
      </c>
      <c r="W1185" s="34">
        <f>IF(OR(OR($D1185="6x1",$D1185="FF 6x1"),$D1185="5x2"),"",IF($AB1185&lt;&gt;$AB1184,IF(IFERROR(INDEX(Cadastro!$F$5:$F$243,$AB1185),"")="",IF($L1185&gt;0,1,0),IF(IFERROR(INDEX(Cadastro!$F$5:$F$243,$AB1185),"")&lt;=IFERROR(INDEX(Parâmetros!$B$39:$B$48,MATCH($E1185,Parâmetros!$A$39:$A$48,0)),99),IFERROR(INDEX(Cadastro!$F$5:$F$243,$AB1185),""),0)),IF($L1185&gt;0,IF(N($X1184)&gt;0,1,N($W1184)+1),IF(AND($L1185=0,OR(N($W1184)&gt;=IFERROR(INDEX(Parâmetros!$B$39:$B$48,MATCH($E1185,Parâmetros!$A$39:$A$48,0)),99),AND(N($X1184)&gt;0,N($X1184)&lt;IFERROR(INDEX(Parâmetros!$C$39:$C$48,MATCH($E1185,Parâmetros!$A$39:$A$48,0)),0)))),0,N($W1184)+1))))</f>
        <v>1</v>
      </c>
      <c r="X1185" s="34">
        <f>IF(OR(OR($D1185="6x1",$D1185="FF 6x1"),$D1185="5x2"),"",IF($AB1185&lt;&gt;$AB1184,IF(IFERROR(INDEX(Cadastro!$F$5:$F$243,$AB1185),"")="",0,IF(IFERROR(INDEX(Cadastro!$F$5:$F$243,$AB1185),"")&gt;IFERROR(INDEX(Parâmetros!$B$39:$B$48,MATCH($E1185,Parâmetros!$A$39:$A$48,0)),99),IFERROR(INDEX(Cadastro!$F$5:$F$243,$AB1185),"")-IFERROR(INDEX(Parâmetros!$B$39:$B$48,MATCH($E1185,Parâmetros!$A$39:$A$48,0)),99),0)),IF(AND($L1185=0,OR(N($W1184)&gt;=IFERROR(INDEX(Parâmetros!$B$39:$B$48,MATCH($E1185,Parâmetros!$A$39:$A$48,0)),99),AND(N($X1184)&gt;0,N($X1184)&lt;IFERROR(INDEX(Parâmetros!$C$39:$C$48,MATCH($E1185,Parâmetros!$A$39:$A$48,0)),0)))),N($X1184)+1,0)))</f>
        <v>0</v>
      </c>
      <c r="Y1185" t="str">
        <f>IF($AC1185&lt;&gt;"",IF($L1185&gt;0,$AC1185&amp;" · com apontamento",$AC1185),IF($E1185="Férias",IF($L1185&gt;0,"Férias · com apontamento","Férias (cadastro)"),IF(($Z1185+$AA1185-1)&gt;Parâmetros!$E$16,"Férias / afastamento",IF(AND($D1185="5x2",OR(WEEKDAY($F1185,2)=6,WEEKDAY($F1185,2)=7)),IF($L1185&gt;0,"Folga trabalhada","Folga"),IF($L1185&gt;0,"Trabalhado",IF(OR(OR($D1185="6x1",$D1185="FF 6x1"),$D1185="5x2"),IF(AND(OR($D1185="6x1",$D1185="FF 6x1"),OR(WEEKDAY($F1185,2)=6,WEEKDAY($F1185,2)=7)),"Folga","Falta de registro"),IF(AND($AB1185&lt;&gt;$AB1184,IFERROR(INDEX(Cadastro!$F$5:$F$243,$AB1185),"")=""),"Indeterminado (início da série)",IF($X1185&gt;0,"Folga","Falta de registro"))))))))</f>
        <v>Trabalhado</v>
      </c>
      <c r="Z1185" s="34">
        <f>IF(OR($L1185&gt;0,$F1185&gt;Parâmetros!$E$14),0,IF($A1185&lt;&gt;$A1184,1,N($Z1184)+1))</f>
        <v>0</v>
      </c>
      <c r="AA1185" s="34">
        <f>IF(OR($L1185&gt;0,$F1185&gt;Parâmetros!$E$14),0,IF(OR($A1185&lt;&gt;$A1186,$F1186&gt;Parâmetros!$E$14),1,N($AA1186)+1))</f>
        <v>0</v>
      </c>
      <c r="AB1185" s="31">
        <f>IFERROR(MATCH($A1185&amp;"|"&amp;TEXT(_xlfn.MAXIFS(Cadastro!$E$5:$E$243,Cadastro!$A$5:$A$243,$A1185,Cadastro!$E$5:$E$243,"&lt;="&amp;$F1185),"yyyymmdd"),Cadastro!$I$5:$I$243,0),"")</f>
        <v>155</v>
      </c>
      <c r="AC1185" t="str">
        <f>IFERROR(_xlfn.SINGLE(INDEX(Exceções!$D$5:$D$203,MATCH($A1185&amp;"|"&amp;$F1185,Exceções!$F$5:$F$203,0))),"")</f>
        <v/>
      </c>
      <c r="AD1185" t="str">
        <f>IF($AC1185="","",IFERROR(_xlfn.SINGLE(INDEX(Exceções!$E$5:$E$203,MATCH($A1185&amp;"|"&amp;$F1185,Exceções!$F$5:$F$203,0))),""))</f>
        <v/>
      </c>
    </row>
    <row r="1186" spans="1:30" ht="15" hidden="1" customHeight="1" x14ac:dyDescent="0.25">
      <c r="A1186" s="31">
        <v>56010</v>
      </c>
      <c r="B1186" s="17" t="s">
        <v>32</v>
      </c>
      <c r="C1186" s="17" t="str">
        <f>IFERROR(INDEX(Cadastro!$C$5:$C$243,$AB1186),"NÃO INFORMADO")</f>
        <v>INS</v>
      </c>
      <c r="D1186" s="17" t="str">
        <f>IFERROR(INDEX(Cadastro!$D$5:$D$243,$AB1186),"")</f>
        <v>A</v>
      </c>
      <c r="E1186" s="17" t="str">
        <f>IFERROR(INDEX(Cadastro!$G$5:$G$243,$AB1186),"")</f>
        <v>A</v>
      </c>
      <c r="F1186" s="29">
        <v>46308</v>
      </c>
      <c r="G1186" s="32" t="str">
        <f t="shared" si="108"/>
        <v>ter</v>
      </c>
      <c r="H1186" s="31">
        <f>IF($L1186=0,"",_xlfn.MINIFS(Dados!$Q:$Q,Dados!$A:$A,$A1186,Dados!$S:$S,$F1186))</f>
        <v>440</v>
      </c>
      <c r="I1186" s="31">
        <f>IF($H1186="","",_xlfn.MAXIFS(Dados!$R:$R,Dados!$A:$A,$A1186,Dados!$S:$S,$F1186))</f>
        <v>920</v>
      </c>
      <c r="J1186" s="32" t="str">
        <f>IF($D1186&lt;&gt;"Folguista","",IFERROR(INDEX(Parâmetros!$D$52:$G$52,1,MIN(4,MAX(1,$W1186))),""))</f>
        <v/>
      </c>
      <c r="K1186" s="32" t="str">
        <f>IF(OR($AC1186&lt;&gt;"",$Y1186="Folga",$Y1186="Folga trabalhada",$Y1186="Férias (cadastro)",$Y1186="Férias / afastamento",$Y1186="Indeterminado (início da série)"),"",IF(OR($D1186="6x1",$D1186="FF 6x1"),IF(OR(WEEKDAY($F1186,2)=6,WEEKDAY($F1186,2)=7),"6x1 sáb/dom","6x1"),IF($D1186="5x2","5x2",IF($H1186="",IF($D1186="Folguista",$J1186,$E1186),IF(OR($H1186&gt;=Parâmetros!$E$18,$H1186&lt;Parâmetros!$E$19),"C",IF($H1186&lt;Parâmetros!$E$20,"A","B"))))))</f>
        <v>A</v>
      </c>
      <c r="L1186" s="30">
        <f>SUMIFS(Dados!$E:$E,Dados!$A:$A,$A1186,Dados!$S:$S,$F1186)</f>
        <v>6.9700000000000006</v>
      </c>
      <c r="M1186" s="30">
        <f>IFERROR(INDEX(Parâmetros!$E$6:$E$11,MATCH($K1186,Parâmetros!$A$6:$A$11,0)),"")</f>
        <v>7.58</v>
      </c>
      <c r="N1186" s="33">
        <f t="shared" si="109"/>
        <v>0.91952506596306072</v>
      </c>
      <c r="O1186" s="33">
        <f>Parâmetros!$E$13</f>
        <v>0.8</v>
      </c>
      <c r="P1186" s="32" t="str">
        <f>IF(OR($M1186="",$F1186&gt;Parâmetros!$E$14),"Não","Sim")</f>
        <v>Sim</v>
      </c>
      <c r="Q1186" s="32" t="str">
        <f t="shared" si="110"/>
        <v>Sim</v>
      </c>
      <c r="R1186" s="32" t="str">
        <f t="shared" si="111"/>
        <v>Sim</v>
      </c>
      <c r="S1186" s="30">
        <f t="shared" si="112"/>
        <v>0</v>
      </c>
      <c r="T1186" s="32" t="str">
        <f>IF($Q1186&lt;&gt;"Sim","",IF($N1186&gt;Parâmetros!$E$15,"Sim","Não"))</f>
        <v>Não</v>
      </c>
      <c r="U1186" s="17" t="str">
        <f t="shared" si="113"/>
        <v>Na meta</v>
      </c>
      <c r="V1186" s="17" t="str">
        <f>IF($AC1186&lt;&gt;"",IF($L1186&gt;0,"ATENÇÃO · apontou em dia de "&amp;LOWER($AC1186)&amp;" cadastrado","Exceção cadastrada · "&amp;$AC1186)&amp;IF($AD1186="",""," · "&amp;$AD1186),IF($E1186="Férias",IF($L1186&gt;0,"ATENÇÃO · apontou estando de férias no cadastro","Férias no cadastro"),IF($Y1186="Férias / afastamento","Afastamento · "&amp;($Z1186+$AA1186-1)&amp;" dias seguidos sem apontamento",IF($Y1186="Folga trabalhada","ATENÇÃO · apontou em dia de folga da escala 5x2",IF($Y1186="Folga",IF(AND($D1186="5x2",OR(WEEKDAY($F1186,2)=6,WEEKDAY($F1186,2)=7)),"Folga de fim de semana da escala 5x2",IF(AND(OR($D1186="6x1",$D1186="FF 6x1"),WEEKDAY($F1186,2)=6,FALSE()),"Folga de fim de semana · apontou no domingo anterior",IF(AND(OR($D1186="6x1",$D1186="FF 6x1"),WEEKDAY($F1186,2)=7,AND($A1186=$A1185,$L1185&gt;0)),"Folga de fim de semana · apontou no sábado",IF(AND(OR($D1186="6x1",$D1186="FF 6x1"),OR(WEEKDAY($F1186,2)=6,WEEKDAY($F1186,2)=7)),"Folga de fim de semana · sem apontamento no sábado nem no domingo","Folga prevista pelo ciclo")))),IF($Y1186="Indeterminado (início da série)","Sem histórico anterior — informe o dia do ciclo no Cadastro",IF($Y1186="Falta de registro",IF(OR(OR($D1186="6x1",$D1186="FF 6x1"),$D1186="5x2"),"FALTA DE REGISTRO · dia útil da escala "&amp;$E1186,"FALTA DE REGISTRO · dia "&amp;$W1186&amp;" de "&amp;IFERROR(INDEX(Parâmetros!$B$39:$B$48,MATCH($E1186,Parâmetros!$A$39:$A$48,0)),99)&amp;" do ciclo"),IF(OR($D1186="6x1",$D1186="FF 6x1"),IF(OR(AND(WEEKDAY($F1186,2)=6,AND($A1186=$A1187,$L1187&gt;0)),AND(WEEKDAY($F1186,2)=7,AND($A1186=$A1185,$L1185&gt;0))),"ATENÇÃO · apontou sábado e domingo no mesmo fim de semana",IF(OR(WEEKDAY($F1186,2)=6,WEEKDAY($F1186,2)=7),"Jornada de fim de semana do 6x1",IF(OR($H1186&gt;=Parâmetros!$E$20,$H1186&lt;Parâmetros!$E$19),"ATENÇÃO · 6x1 apontou fora do horário diurno","Jornada fixa do 6x1"))),IF($D1186="5x2","Jornada fixa do 5x2",IF($D1186="Folguista",IF($J1186=$K1186,"Evidência confirma sequência","DIVERGE · sequência "&amp;$J1186&amp;" × evidência "&amp;$K1186),IF($K1186=$E1186,"Evidência confirma cadastro","DIVERGE · cadastro "&amp;$E1186&amp;" × evidência "&amp;$K1186)))))))))))</f>
        <v>Evidência confirma cadastro</v>
      </c>
      <c r="W1186" s="34">
        <f>IF(OR(OR($D1186="6x1",$D1186="FF 6x1"),$D1186="5x2"),"",IF($AB1186&lt;&gt;$AB1185,IF(IFERROR(INDEX(Cadastro!$F$5:$F$243,$AB1186),"")="",IF($L1186&gt;0,1,0),IF(IFERROR(INDEX(Cadastro!$F$5:$F$243,$AB1186),"")&lt;=IFERROR(INDEX(Parâmetros!$B$39:$B$48,MATCH($E1186,Parâmetros!$A$39:$A$48,0)),99),IFERROR(INDEX(Cadastro!$F$5:$F$243,$AB1186),""),0)),IF($L1186&gt;0,IF(N($X1185)&gt;0,1,N($W1185)+1),IF(AND($L1186=0,OR(N($W1185)&gt;=IFERROR(INDEX(Parâmetros!$B$39:$B$48,MATCH($E1186,Parâmetros!$A$39:$A$48,0)),99),AND(N($X1185)&gt;0,N($X1185)&lt;IFERROR(INDEX(Parâmetros!$C$39:$C$48,MATCH($E1186,Parâmetros!$A$39:$A$48,0)),0)))),0,N($W1185)+1))))</f>
        <v>2</v>
      </c>
      <c r="X1186" s="34">
        <f>IF(OR(OR($D1186="6x1",$D1186="FF 6x1"),$D1186="5x2"),"",IF($AB1186&lt;&gt;$AB1185,IF(IFERROR(INDEX(Cadastro!$F$5:$F$243,$AB1186),"")="",0,IF(IFERROR(INDEX(Cadastro!$F$5:$F$243,$AB1186),"")&gt;IFERROR(INDEX(Parâmetros!$B$39:$B$48,MATCH($E1186,Parâmetros!$A$39:$A$48,0)),99),IFERROR(INDEX(Cadastro!$F$5:$F$243,$AB1186),"")-IFERROR(INDEX(Parâmetros!$B$39:$B$48,MATCH($E1186,Parâmetros!$A$39:$A$48,0)),99),0)),IF(AND($L1186=0,OR(N($W1185)&gt;=IFERROR(INDEX(Parâmetros!$B$39:$B$48,MATCH($E1186,Parâmetros!$A$39:$A$48,0)),99),AND(N($X1185)&gt;0,N($X1185)&lt;IFERROR(INDEX(Parâmetros!$C$39:$C$48,MATCH($E1186,Parâmetros!$A$39:$A$48,0)),0)))),N($X1185)+1,0)))</f>
        <v>0</v>
      </c>
      <c r="Y1186" t="str">
        <f>IF($AC1186&lt;&gt;"",IF($L1186&gt;0,$AC1186&amp;" · com apontamento",$AC1186),IF($E1186="Férias",IF($L1186&gt;0,"Férias · com apontamento","Férias (cadastro)"),IF(($Z1186+$AA1186-1)&gt;Parâmetros!$E$16,"Férias / afastamento",IF(AND($D1186="5x2",OR(WEEKDAY($F1186,2)=6,WEEKDAY($F1186,2)=7)),IF($L1186&gt;0,"Folga trabalhada","Folga"),IF($L1186&gt;0,"Trabalhado",IF(OR(OR($D1186="6x1",$D1186="FF 6x1"),$D1186="5x2"),IF(AND(OR($D1186="6x1",$D1186="FF 6x1"),OR(WEEKDAY($F1186,2)=6,WEEKDAY($F1186,2)=7)),"Folga","Falta de registro"),IF(AND($AB1186&lt;&gt;$AB1185,IFERROR(INDEX(Cadastro!$F$5:$F$243,$AB1186),"")=""),"Indeterminado (início da série)",IF($X1186&gt;0,"Folga","Falta de registro"))))))))</f>
        <v>Trabalhado</v>
      </c>
      <c r="Z1186" s="34">
        <f>IF(OR($L1186&gt;0,$F1186&gt;Parâmetros!$E$14),0,IF($A1186&lt;&gt;$A1185,1,N($Z1185)+1))</f>
        <v>0</v>
      </c>
      <c r="AA1186" s="34">
        <f>IF(OR($L1186&gt;0,$F1186&gt;Parâmetros!$E$14),0,IF(OR($A1186&lt;&gt;$A1187,$F1187&gt;Parâmetros!$E$14),1,N($AA1187)+1))</f>
        <v>0</v>
      </c>
      <c r="AB1186" s="31">
        <f>IFERROR(MATCH($A1186&amp;"|"&amp;TEXT(_xlfn.MAXIFS(Cadastro!$E$5:$E$243,Cadastro!$A$5:$A$243,$A1186,Cadastro!$E$5:$E$243,"&lt;="&amp;$F1186),"yyyymmdd"),Cadastro!$I$5:$I$243,0),"")</f>
        <v>155</v>
      </c>
      <c r="AC1186" t="str">
        <f>IFERROR(_xlfn.SINGLE(INDEX(Exceções!$D$5:$D$203,MATCH($A1186&amp;"|"&amp;$F1186,Exceções!$F$5:$F$203,0))),"")</f>
        <v/>
      </c>
      <c r="AD1186" t="str">
        <f>IF($AC1186="","",IFERROR(_xlfn.SINGLE(INDEX(Exceções!$E$5:$E$203,MATCH($A1186&amp;"|"&amp;$F1186,Exceções!$F$5:$F$203,0))),""))</f>
        <v/>
      </c>
    </row>
    <row r="1187" spans="1:30" ht="15" hidden="1" customHeight="1" x14ac:dyDescent="0.25">
      <c r="A1187" s="31">
        <v>56010</v>
      </c>
      <c r="B1187" s="17" t="s">
        <v>32</v>
      </c>
      <c r="C1187" s="17" t="str">
        <f>IFERROR(INDEX(Cadastro!$C$5:$C$243,$AB1187),"NÃO INFORMADO")</f>
        <v>INS</v>
      </c>
      <c r="D1187" s="17" t="str">
        <f>IFERROR(INDEX(Cadastro!$D$5:$D$243,$AB1187),"")</f>
        <v>A</v>
      </c>
      <c r="E1187" s="17" t="str">
        <f>IFERROR(INDEX(Cadastro!$G$5:$G$243,$AB1187),"")</f>
        <v>A</v>
      </c>
      <c r="F1187" s="29">
        <v>46309</v>
      </c>
      <c r="G1187" s="32" t="str">
        <f t="shared" si="108"/>
        <v>qua</v>
      </c>
      <c r="H1187" s="31">
        <f>IF($L1187=0,"",_xlfn.MINIFS(Dados!$Q:$Q,Dados!$A:$A,$A1187,Dados!$S:$S,$F1187))</f>
        <v>440</v>
      </c>
      <c r="I1187" s="31">
        <f>IF($H1187="","",_xlfn.MAXIFS(Dados!$R:$R,Dados!$A:$A,$A1187,Dados!$S:$S,$F1187))</f>
        <v>920</v>
      </c>
      <c r="J1187" s="32" t="str">
        <f>IF($D1187&lt;&gt;"Folguista","",IFERROR(INDEX(Parâmetros!$D$52:$G$52,1,MIN(4,MAX(1,$W1187))),""))</f>
        <v/>
      </c>
      <c r="K1187" s="32" t="str">
        <f>IF(OR($AC1187&lt;&gt;"",$Y1187="Folga",$Y1187="Folga trabalhada",$Y1187="Férias (cadastro)",$Y1187="Férias / afastamento",$Y1187="Indeterminado (início da série)"),"",IF(OR($D1187="6x1",$D1187="FF 6x1"),IF(OR(WEEKDAY($F1187,2)=6,WEEKDAY($F1187,2)=7),"6x1 sáb/dom","6x1"),IF($D1187="5x2","5x2",IF($H1187="",IF($D1187="Folguista",$J1187,$E1187),IF(OR($H1187&gt;=Parâmetros!$E$18,$H1187&lt;Parâmetros!$E$19),"C",IF($H1187&lt;Parâmetros!$E$20,"A","B"))))))</f>
        <v>A</v>
      </c>
      <c r="L1187" s="30">
        <f>SUMIFS(Dados!$E:$E,Dados!$A:$A,$A1187,Dados!$S:$S,$F1187)</f>
        <v>6.8900000000000006</v>
      </c>
      <c r="M1187" s="30">
        <f>IFERROR(INDEX(Parâmetros!$E$6:$E$11,MATCH($K1187,Parâmetros!$A$6:$A$11,0)),"")</f>
        <v>7.58</v>
      </c>
      <c r="N1187" s="33">
        <f t="shared" si="109"/>
        <v>0.90897097625329826</v>
      </c>
      <c r="O1187" s="33">
        <f>Parâmetros!$E$13</f>
        <v>0.8</v>
      </c>
      <c r="P1187" s="32" t="str">
        <f>IF(OR($M1187="",$F1187&gt;Parâmetros!$E$14),"Não","Sim")</f>
        <v>Sim</v>
      </c>
      <c r="Q1187" s="32" t="str">
        <f t="shared" si="110"/>
        <v>Sim</v>
      </c>
      <c r="R1187" s="32" t="str">
        <f t="shared" si="111"/>
        <v>Sim</v>
      </c>
      <c r="S1187" s="30">
        <f t="shared" si="112"/>
        <v>0</v>
      </c>
      <c r="T1187" s="32" t="str">
        <f>IF($Q1187&lt;&gt;"Sim","",IF($N1187&gt;Parâmetros!$E$15,"Sim","Não"))</f>
        <v>Não</v>
      </c>
      <c r="U1187" s="17" t="str">
        <f t="shared" si="113"/>
        <v>Na meta</v>
      </c>
      <c r="V1187" s="17" t="str">
        <f>IF($AC1187&lt;&gt;"",IF($L1187&gt;0,"ATENÇÃO · apontou em dia de "&amp;LOWER($AC1187)&amp;" cadastrado","Exceção cadastrada · "&amp;$AC1187)&amp;IF($AD1187="",""," · "&amp;$AD1187),IF($E1187="Férias",IF($L1187&gt;0,"ATENÇÃO · apontou estando de férias no cadastro","Férias no cadastro"),IF($Y1187="Férias / afastamento","Afastamento · "&amp;($Z1187+$AA1187-1)&amp;" dias seguidos sem apontamento",IF($Y1187="Folga trabalhada","ATENÇÃO · apontou em dia de folga da escala 5x2",IF($Y1187="Folga",IF(AND($D1187="5x2",OR(WEEKDAY($F1187,2)=6,WEEKDAY($F1187,2)=7)),"Folga de fim de semana da escala 5x2",IF(AND(OR($D1187="6x1",$D1187="FF 6x1"),WEEKDAY($F1187,2)=6,FALSE()),"Folga de fim de semana · apontou no domingo anterior",IF(AND(OR($D1187="6x1",$D1187="FF 6x1"),WEEKDAY($F1187,2)=7,AND($A1187=$A1186,$L1186&gt;0)),"Folga de fim de semana · apontou no sábado",IF(AND(OR($D1187="6x1",$D1187="FF 6x1"),OR(WEEKDAY($F1187,2)=6,WEEKDAY($F1187,2)=7)),"Folga de fim de semana · sem apontamento no sábado nem no domingo","Folga prevista pelo ciclo")))),IF($Y1187="Indeterminado (início da série)","Sem histórico anterior — informe o dia do ciclo no Cadastro",IF($Y1187="Falta de registro",IF(OR(OR($D1187="6x1",$D1187="FF 6x1"),$D1187="5x2"),"FALTA DE REGISTRO · dia útil da escala "&amp;$E1187,"FALTA DE REGISTRO · dia "&amp;$W1187&amp;" de "&amp;IFERROR(INDEX(Parâmetros!$B$39:$B$48,MATCH($E1187,Parâmetros!$A$39:$A$48,0)),99)&amp;" do ciclo"),IF(OR($D1187="6x1",$D1187="FF 6x1"),IF(OR(AND(WEEKDAY($F1187,2)=6,AND($A1187=$A1188,$L1188&gt;0)),AND(WEEKDAY($F1187,2)=7,AND($A1187=$A1186,$L1186&gt;0))),"ATENÇÃO · apontou sábado e domingo no mesmo fim de semana",IF(OR(WEEKDAY($F1187,2)=6,WEEKDAY($F1187,2)=7),"Jornada de fim de semana do 6x1",IF(OR($H1187&gt;=Parâmetros!$E$20,$H1187&lt;Parâmetros!$E$19),"ATENÇÃO · 6x1 apontou fora do horário diurno","Jornada fixa do 6x1"))),IF($D1187="5x2","Jornada fixa do 5x2",IF($D1187="Folguista",IF($J1187=$K1187,"Evidência confirma sequência","DIVERGE · sequência "&amp;$J1187&amp;" × evidência "&amp;$K1187),IF($K1187=$E1187,"Evidência confirma cadastro","DIVERGE · cadastro "&amp;$E1187&amp;" × evidência "&amp;$K1187)))))))))))</f>
        <v>Evidência confirma cadastro</v>
      </c>
      <c r="W1187" s="34">
        <f>IF(OR(OR($D1187="6x1",$D1187="FF 6x1"),$D1187="5x2"),"",IF($AB1187&lt;&gt;$AB1186,IF(IFERROR(INDEX(Cadastro!$F$5:$F$243,$AB1187),"")="",IF($L1187&gt;0,1,0),IF(IFERROR(INDEX(Cadastro!$F$5:$F$243,$AB1187),"")&lt;=IFERROR(INDEX(Parâmetros!$B$39:$B$48,MATCH($E1187,Parâmetros!$A$39:$A$48,0)),99),IFERROR(INDEX(Cadastro!$F$5:$F$243,$AB1187),""),0)),IF($L1187&gt;0,IF(N($X1186)&gt;0,1,N($W1186)+1),IF(AND($L1187=0,OR(N($W1186)&gt;=IFERROR(INDEX(Parâmetros!$B$39:$B$48,MATCH($E1187,Parâmetros!$A$39:$A$48,0)),99),AND(N($X1186)&gt;0,N($X1186)&lt;IFERROR(INDEX(Parâmetros!$C$39:$C$48,MATCH($E1187,Parâmetros!$A$39:$A$48,0)),0)))),0,N($W1186)+1))))</f>
        <v>3</v>
      </c>
      <c r="X1187" s="34">
        <f>IF(OR(OR($D1187="6x1",$D1187="FF 6x1"),$D1187="5x2"),"",IF($AB1187&lt;&gt;$AB1186,IF(IFERROR(INDEX(Cadastro!$F$5:$F$243,$AB1187),"")="",0,IF(IFERROR(INDEX(Cadastro!$F$5:$F$243,$AB1187),"")&gt;IFERROR(INDEX(Parâmetros!$B$39:$B$48,MATCH($E1187,Parâmetros!$A$39:$A$48,0)),99),IFERROR(INDEX(Cadastro!$F$5:$F$243,$AB1187),"")-IFERROR(INDEX(Parâmetros!$B$39:$B$48,MATCH($E1187,Parâmetros!$A$39:$A$48,0)),99),0)),IF(AND($L1187=0,OR(N($W1186)&gt;=IFERROR(INDEX(Parâmetros!$B$39:$B$48,MATCH($E1187,Parâmetros!$A$39:$A$48,0)),99),AND(N($X1186)&gt;0,N($X1186)&lt;IFERROR(INDEX(Parâmetros!$C$39:$C$48,MATCH($E1187,Parâmetros!$A$39:$A$48,0)),0)))),N($X1186)+1,0)))</f>
        <v>0</v>
      </c>
      <c r="Y1187" t="str">
        <f>IF($AC1187&lt;&gt;"",IF($L1187&gt;0,$AC1187&amp;" · com apontamento",$AC1187),IF($E1187="Férias",IF($L1187&gt;0,"Férias · com apontamento","Férias (cadastro)"),IF(($Z1187+$AA1187-1)&gt;Parâmetros!$E$16,"Férias / afastamento",IF(AND($D1187="5x2",OR(WEEKDAY($F1187,2)=6,WEEKDAY($F1187,2)=7)),IF($L1187&gt;0,"Folga trabalhada","Folga"),IF($L1187&gt;0,"Trabalhado",IF(OR(OR($D1187="6x1",$D1187="FF 6x1"),$D1187="5x2"),IF(AND(OR($D1187="6x1",$D1187="FF 6x1"),OR(WEEKDAY($F1187,2)=6,WEEKDAY($F1187,2)=7)),"Folga","Falta de registro"),IF(AND($AB1187&lt;&gt;$AB1186,IFERROR(INDEX(Cadastro!$F$5:$F$243,$AB1187),"")=""),"Indeterminado (início da série)",IF($X1187&gt;0,"Folga","Falta de registro"))))))))</f>
        <v>Trabalhado</v>
      </c>
      <c r="Z1187" s="34">
        <f>IF(OR($L1187&gt;0,$F1187&gt;Parâmetros!$E$14),0,IF($A1187&lt;&gt;$A1186,1,N($Z1186)+1))</f>
        <v>0</v>
      </c>
      <c r="AA1187" s="34">
        <f>IF(OR($L1187&gt;0,$F1187&gt;Parâmetros!$E$14),0,IF(OR($A1187&lt;&gt;$A1188,$F1188&gt;Parâmetros!$E$14),1,N($AA1188)+1))</f>
        <v>0</v>
      </c>
      <c r="AB1187" s="31">
        <f>IFERROR(MATCH($A1187&amp;"|"&amp;TEXT(_xlfn.MAXIFS(Cadastro!$E$5:$E$243,Cadastro!$A$5:$A$243,$A1187,Cadastro!$E$5:$E$243,"&lt;="&amp;$F1187),"yyyymmdd"),Cadastro!$I$5:$I$243,0),"")</f>
        <v>155</v>
      </c>
      <c r="AC1187" t="str">
        <f>IFERROR(_xlfn.SINGLE(INDEX(Exceções!$D$5:$D$203,MATCH($A1187&amp;"|"&amp;$F1187,Exceções!$F$5:$F$203,0))),"")</f>
        <v/>
      </c>
      <c r="AD1187" t="str">
        <f>IF($AC1187="","",IFERROR(_xlfn.SINGLE(INDEX(Exceções!$E$5:$E$203,MATCH($A1187&amp;"|"&amp;$F1187,Exceções!$F$5:$F$203,0))),""))</f>
        <v/>
      </c>
    </row>
    <row r="1188" spans="1:30" ht="15" hidden="1" customHeight="1" x14ac:dyDescent="0.25">
      <c r="A1188" s="31">
        <v>56010</v>
      </c>
      <c r="B1188" s="17" t="s">
        <v>32</v>
      </c>
      <c r="C1188" s="17" t="str">
        <f>IFERROR(INDEX(Cadastro!$C$5:$C$243,$AB1188),"NÃO INFORMADO")</f>
        <v>INS</v>
      </c>
      <c r="D1188" s="17" t="str">
        <f>IFERROR(INDEX(Cadastro!$D$5:$D$243,$AB1188),"")</f>
        <v>A</v>
      </c>
      <c r="E1188" s="17" t="str">
        <f>IFERROR(INDEX(Cadastro!$G$5:$G$243,$AB1188),"")</f>
        <v>A</v>
      </c>
      <c r="F1188" s="29">
        <v>46310</v>
      </c>
      <c r="G1188" s="32" t="str">
        <f t="shared" si="108"/>
        <v>qui</v>
      </c>
      <c r="H1188" s="31">
        <f>IF($L1188=0,"",_xlfn.MINIFS(Dados!$Q:$Q,Dados!$A:$A,$A1188,Dados!$S:$S,$F1188))</f>
        <v>440</v>
      </c>
      <c r="I1188" s="31">
        <f>IF($H1188="","",_xlfn.MAXIFS(Dados!$R:$R,Dados!$A:$A,$A1188,Dados!$S:$S,$F1188))</f>
        <v>920</v>
      </c>
      <c r="J1188" s="32" t="str">
        <f>IF($D1188&lt;&gt;"Folguista","",IFERROR(INDEX(Parâmetros!$D$52:$G$52,1,MIN(4,MAX(1,$W1188))),""))</f>
        <v/>
      </c>
      <c r="K1188" s="32" t="str">
        <f>IF(OR($AC1188&lt;&gt;"",$Y1188="Folga",$Y1188="Folga trabalhada",$Y1188="Férias (cadastro)",$Y1188="Férias / afastamento",$Y1188="Indeterminado (início da série)"),"",IF(OR($D1188="6x1",$D1188="FF 6x1"),IF(OR(WEEKDAY($F1188,2)=6,WEEKDAY($F1188,2)=7),"6x1 sáb/dom","6x1"),IF($D1188="5x2","5x2",IF($H1188="",IF($D1188="Folguista",$J1188,$E1188),IF(OR($H1188&gt;=Parâmetros!$E$18,$H1188&lt;Parâmetros!$E$19),"C",IF($H1188&lt;Parâmetros!$E$20,"A","B"))))))</f>
        <v>A</v>
      </c>
      <c r="L1188" s="30">
        <f>SUMIFS(Dados!$E:$E,Dados!$A:$A,$A1188,Dados!$S:$S,$F1188)</f>
        <v>6.97</v>
      </c>
      <c r="M1188" s="30">
        <f>IFERROR(INDEX(Parâmetros!$E$6:$E$11,MATCH($K1188,Parâmetros!$A$6:$A$11,0)),"")</f>
        <v>7.58</v>
      </c>
      <c r="N1188" s="33">
        <f t="shared" si="109"/>
        <v>0.91952506596306061</v>
      </c>
      <c r="O1188" s="33">
        <f>Parâmetros!$E$13</f>
        <v>0.8</v>
      </c>
      <c r="P1188" s="32" t="str">
        <f>IF(OR($M1188="",$F1188&gt;Parâmetros!$E$14),"Não","Sim")</f>
        <v>Sim</v>
      </c>
      <c r="Q1188" s="32" t="str">
        <f t="shared" si="110"/>
        <v>Sim</v>
      </c>
      <c r="R1188" s="32" t="str">
        <f t="shared" si="111"/>
        <v>Sim</v>
      </c>
      <c r="S1188" s="30">
        <f t="shared" si="112"/>
        <v>0</v>
      </c>
      <c r="T1188" s="32" t="str">
        <f>IF($Q1188&lt;&gt;"Sim","",IF($N1188&gt;Parâmetros!$E$15,"Sim","Não"))</f>
        <v>Não</v>
      </c>
      <c r="U1188" s="17" t="str">
        <f t="shared" si="113"/>
        <v>Na meta</v>
      </c>
      <c r="V1188" s="17" t="str">
        <f>IF($AC1188&lt;&gt;"",IF($L1188&gt;0,"ATENÇÃO · apontou em dia de "&amp;LOWER($AC1188)&amp;" cadastrado","Exceção cadastrada · "&amp;$AC1188)&amp;IF($AD1188="",""," · "&amp;$AD1188),IF($E1188="Férias",IF($L1188&gt;0,"ATENÇÃO · apontou estando de férias no cadastro","Férias no cadastro"),IF($Y1188="Férias / afastamento","Afastamento · "&amp;($Z1188+$AA1188-1)&amp;" dias seguidos sem apontamento",IF($Y1188="Folga trabalhada","ATENÇÃO · apontou em dia de folga da escala 5x2",IF($Y1188="Folga",IF(AND($D1188="5x2",OR(WEEKDAY($F1188,2)=6,WEEKDAY($F1188,2)=7)),"Folga de fim de semana da escala 5x2",IF(AND(OR($D1188="6x1",$D1188="FF 6x1"),WEEKDAY($F1188,2)=6,FALSE()),"Folga de fim de semana · apontou no domingo anterior",IF(AND(OR($D1188="6x1",$D1188="FF 6x1"),WEEKDAY($F1188,2)=7,AND($A1188=$A1187,$L1187&gt;0)),"Folga de fim de semana · apontou no sábado",IF(AND(OR($D1188="6x1",$D1188="FF 6x1"),OR(WEEKDAY($F1188,2)=6,WEEKDAY($F1188,2)=7)),"Folga de fim de semana · sem apontamento no sábado nem no domingo","Folga prevista pelo ciclo")))),IF($Y1188="Indeterminado (início da série)","Sem histórico anterior — informe o dia do ciclo no Cadastro",IF($Y1188="Falta de registro",IF(OR(OR($D1188="6x1",$D1188="FF 6x1"),$D1188="5x2"),"FALTA DE REGISTRO · dia útil da escala "&amp;$E1188,"FALTA DE REGISTRO · dia "&amp;$W1188&amp;" de "&amp;IFERROR(INDEX(Parâmetros!$B$39:$B$48,MATCH($E1188,Parâmetros!$A$39:$A$48,0)),99)&amp;" do ciclo"),IF(OR($D1188="6x1",$D1188="FF 6x1"),IF(OR(AND(WEEKDAY($F1188,2)=6,AND($A1188=$A1189,$L1189&gt;0)),AND(WEEKDAY($F1188,2)=7,AND($A1188=$A1187,$L1187&gt;0))),"ATENÇÃO · apontou sábado e domingo no mesmo fim de semana",IF(OR(WEEKDAY($F1188,2)=6,WEEKDAY($F1188,2)=7),"Jornada de fim de semana do 6x1",IF(OR($H1188&gt;=Parâmetros!$E$20,$H1188&lt;Parâmetros!$E$19),"ATENÇÃO · 6x1 apontou fora do horário diurno","Jornada fixa do 6x1"))),IF($D1188="5x2","Jornada fixa do 5x2",IF($D1188="Folguista",IF($J1188=$K1188,"Evidência confirma sequência","DIVERGE · sequência "&amp;$J1188&amp;" × evidência "&amp;$K1188),IF($K1188=$E1188,"Evidência confirma cadastro","DIVERGE · cadastro "&amp;$E1188&amp;" × evidência "&amp;$K1188)))))))))))</f>
        <v>Evidência confirma cadastro</v>
      </c>
      <c r="W1188" s="34">
        <f>IF(OR(OR($D1188="6x1",$D1188="FF 6x1"),$D1188="5x2"),"",IF($AB1188&lt;&gt;$AB1187,IF(IFERROR(INDEX(Cadastro!$F$5:$F$243,$AB1188),"")="",IF($L1188&gt;0,1,0),IF(IFERROR(INDEX(Cadastro!$F$5:$F$243,$AB1188),"")&lt;=IFERROR(INDEX(Parâmetros!$B$39:$B$48,MATCH($E1188,Parâmetros!$A$39:$A$48,0)),99),IFERROR(INDEX(Cadastro!$F$5:$F$243,$AB1188),""),0)),IF($L1188&gt;0,IF(N($X1187)&gt;0,1,N($W1187)+1),IF(AND($L1188=0,OR(N($W1187)&gt;=IFERROR(INDEX(Parâmetros!$B$39:$B$48,MATCH($E1188,Parâmetros!$A$39:$A$48,0)),99),AND(N($X1187)&gt;0,N($X1187)&lt;IFERROR(INDEX(Parâmetros!$C$39:$C$48,MATCH($E1188,Parâmetros!$A$39:$A$48,0)),0)))),0,N($W1187)+1))))</f>
        <v>4</v>
      </c>
      <c r="X1188" s="34">
        <f>IF(OR(OR($D1188="6x1",$D1188="FF 6x1"),$D1188="5x2"),"",IF($AB1188&lt;&gt;$AB1187,IF(IFERROR(INDEX(Cadastro!$F$5:$F$243,$AB1188),"")="",0,IF(IFERROR(INDEX(Cadastro!$F$5:$F$243,$AB1188),"")&gt;IFERROR(INDEX(Parâmetros!$B$39:$B$48,MATCH($E1188,Parâmetros!$A$39:$A$48,0)),99),IFERROR(INDEX(Cadastro!$F$5:$F$243,$AB1188),"")-IFERROR(INDEX(Parâmetros!$B$39:$B$48,MATCH($E1188,Parâmetros!$A$39:$A$48,0)),99),0)),IF(AND($L1188=0,OR(N($W1187)&gt;=IFERROR(INDEX(Parâmetros!$B$39:$B$48,MATCH($E1188,Parâmetros!$A$39:$A$48,0)),99),AND(N($X1187)&gt;0,N($X1187)&lt;IFERROR(INDEX(Parâmetros!$C$39:$C$48,MATCH($E1188,Parâmetros!$A$39:$A$48,0)),0)))),N($X1187)+1,0)))</f>
        <v>0</v>
      </c>
      <c r="Y1188" t="str">
        <f>IF($AC1188&lt;&gt;"",IF($L1188&gt;0,$AC1188&amp;" · com apontamento",$AC1188),IF($E1188="Férias",IF($L1188&gt;0,"Férias · com apontamento","Férias (cadastro)"),IF(($Z1188+$AA1188-1)&gt;Parâmetros!$E$16,"Férias / afastamento",IF(AND($D1188="5x2",OR(WEEKDAY($F1188,2)=6,WEEKDAY($F1188,2)=7)),IF($L1188&gt;0,"Folga trabalhada","Folga"),IF($L1188&gt;0,"Trabalhado",IF(OR(OR($D1188="6x1",$D1188="FF 6x1"),$D1188="5x2"),IF(AND(OR($D1188="6x1",$D1188="FF 6x1"),OR(WEEKDAY($F1188,2)=6,WEEKDAY($F1188,2)=7)),"Folga","Falta de registro"),IF(AND($AB1188&lt;&gt;$AB1187,IFERROR(INDEX(Cadastro!$F$5:$F$243,$AB1188),"")=""),"Indeterminado (início da série)",IF($X1188&gt;0,"Folga","Falta de registro"))))))))</f>
        <v>Trabalhado</v>
      </c>
      <c r="Z1188" s="34">
        <f>IF(OR($L1188&gt;0,$F1188&gt;Parâmetros!$E$14),0,IF($A1188&lt;&gt;$A1187,1,N($Z1187)+1))</f>
        <v>0</v>
      </c>
      <c r="AA1188" s="34">
        <f>IF(OR($L1188&gt;0,$F1188&gt;Parâmetros!$E$14),0,IF(OR($A1188&lt;&gt;$A1189,$F1189&gt;Parâmetros!$E$14),1,N($AA1189)+1))</f>
        <v>0</v>
      </c>
      <c r="AB1188" s="31">
        <f>IFERROR(MATCH($A1188&amp;"|"&amp;TEXT(_xlfn.MAXIFS(Cadastro!$E$5:$E$243,Cadastro!$A$5:$A$243,$A1188,Cadastro!$E$5:$E$243,"&lt;="&amp;$F1188),"yyyymmdd"),Cadastro!$I$5:$I$243,0),"")</f>
        <v>155</v>
      </c>
      <c r="AC1188" t="str">
        <f>IFERROR(_xlfn.SINGLE(INDEX(Exceções!$D$5:$D$203,MATCH($A1188&amp;"|"&amp;$F1188,Exceções!$F$5:$F$203,0))),"")</f>
        <v/>
      </c>
      <c r="AD1188" t="str">
        <f>IF($AC1188="","",IFERROR(_xlfn.SINGLE(INDEX(Exceções!$E$5:$E$203,MATCH($A1188&amp;"|"&amp;$F1188,Exceções!$F$5:$F$203,0))),""))</f>
        <v/>
      </c>
    </row>
    <row r="1189" spans="1:30" ht="15" hidden="1" customHeight="1" x14ac:dyDescent="0.25">
      <c r="A1189" s="31">
        <v>56010</v>
      </c>
      <c r="B1189" s="17" t="s">
        <v>32</v>
      </c>
      <c r="C1189" s="17" t="str">
        <f>IFERROR(INDEX(Cadastro!$C$5:$C$243,$AB1189),"NÃO INFORMADO")</f>
        <v>INS</v>
      </c>
      <c r="D1189" s="17" t="str">
        <f>IFERROR(INDEX(Cadastro!$D$5:$D$243,$AB1189),"")</f>
        <v>A</v>
      </c>
      <c r="E1189" s="17" t="str">
        <f>IFERROR(INDEX(Cadastro!$G$5:$G$243,$AB1189),"")</f>
        <v>A</v>
      </c>
      <c r="F1189" s="29">
        <v>46311</v>
      </c>
      <c r="G1189" s="32" t="str">
        <f t="shared" si="108"/>
        <v>sex</v>
      </c>
      <c r="H1189" s="31">
        <f>IF($L1189=0,"",_xlfn.MINIFS(Dados!$Q:$Q,Dados!$A:$A,$A1189,Dados!$S:$S,$F1189))</f>
        <v>440</v>
      </c>
      <c r="I1189" s="31">
        <f>IF($H1189="","",_xlfn.MAXIFS(Dados!$R:$R,Dados!$A:$A,$A1189,Dados!$S:$S,$F1189))</f>
        <v>920</v>
      </c>
      <c r="J1189" s="32" t="str">
        <f>IF($D1189&lt;&gt;"Folguista","",IFERROR(INDEX(Parâmetros!$D$52:$G$52,1,MIN(4,MAX(1,$W1189))),""))</f>
        <v/>
      </c>
      <c r="K1189" s="32" t="str">
        <f>IF(OR($AC1189&lt;&gt;"",$Y1189="Folga",$Y1189="Folga trabalhada",$Y1189="Férias (cadastro)",$Y1189="Férias / afastamento",$Y1189="Indeterminado (início da série)"),"",IF(OR($D1189="6x1",$D1189="FF 6x1"),IF(OR(WEEKDAY($F1189,2)=6,WEEKDAY($F1189,2)=7),"6x1 sáb/dom","6x1"),IF($D1189="5x2","5x2",IF($H1189="",IF($D1189="Folguista",$J1189,$E1189),IF(OR($H1189&gt;=Parâmetros!$E$18,$H1189&lt;Parâmetros!$E$19),"C",IF($H1189&lt;Parâmetros!$E$20,"A","B"))))))</f>
        <v>A</v>
      </c>
      <c r="L1189" s="30">
        <f>SUMIFS(Dados!$E:$E,Dados!$A:$A,$A1189,Dados!$S:$S,$F1189)</f>
        <v>6.7799999999999994</v>
      </c>
      <c r="M1189" s="30">
        <f>IFERROR(INDEX(Parâmetros!$E$6:$E$11,MATCH($K1189,Parâmetros!$A$6:$A$11,0)),"")</f>
        <v>7.58</v>
      </c>
      <c r="N1189" s="33">
        <f t="shared" si="109"/>
        <v>0.89445910290237463</v>
      </c>
      <c r="O1189" s="33">
        <f>Parâmetros!$E$13</f>
        <v>0.8</v>
      </c>
      <c r="P1189" s="32" t="str">
        <f>IF(OR($M1189="",$F1189&gt;Parâmetros!$E$14),"Não","Sim")</f>
        <v>Sim</v>
      </c>
      <c r="Q1189" s="32" t="str">
        <f t="shared" si="110"/>
        <v>Sim</v>
      </c>
      <c r="R1189" s="32" t="str">
        <f t="shared" si="111"/>
        <v>Sim</v>
      </c>
      <c r="S1189" s="30">
        <f t="shared" si="112"/>
        <v>0</v>
      </c>
      <c r="T1189" s="32" t="str">
        <f>IF($Q1189&lt;&gt;"Sim","",IF($N1189&gt;Parâmetros!$E$15,"Sim","Não"))</f>
        <v>Não</v>
      </c>
      <c r="U1189" s="17" t="str">
        <f t="shared" si="113"/>
        <v>Na meta</v>
      </c>
      <c r="V1189" s="17" t="str">
        <f>IF($AC1189&lt;&gt;"",IF($L1189&gt;0,"ATENÇÃO · apontou em dia de "&amp;LOWER($AC1189)&amp;" cadastrado","Exceção cadastrada · "&amp;$AC1189)&amp;IF($AD1189="",""," · "&amp;$AD1189),IF($E1189="Férias",IF($L1189&gt;0,"ATENÇÃO · apontou estando de férias no cadastro","Férias no cadastro"),IF($Y1189="Férias / afastamento","Afastamento · "&amp;($Z1189+$AA1189-1)&amp;" dias seguidos sem apontamento",IF($Y1189="Folga trabalhada","ATENÇÃO · apontou em dia de folga da escala 5x2",IF($Y1189="Folga",IF(AND($D1189="5x2",OR(WEEKDAY($F1189,2)=6,WEEKDAY($F1189,2)=7)),"Folga de fim de semana da escala 5x2",IF(AND(OR($D1189="6x1",$D1189="FF 6x1"),WEEKDAY($F1189,2)=6,FALSE()),"Folga de fim de semana · apontou no domingo anterior",IF(AND(OR($D1189="6x1",$D1189="FF 6x1"),WEEKDAY($F1189,2)=7,AND($A1189=$A1188,$L1188&gt;0)),"Folga de fim de semana · apontou no sábado",IF(AND(OR($D1189="6x1",$D1189="FF 6x1"),OR(WEEKDAY($F1189,2)=6,WEEKDAY($F1189,2)=7)),"Folga de fim de semana · sem apontamento no sábado nem no domingo","Folga prevista pelo ciclo")))),IF($Y1189="Indeterminado (início da série)","Sem histórico anterior — informe o dia do ciclo no Cadastro",IF($Y1189="Falta de registro",IF(OR(OR($D1189="6x1",$D1189="FF 6x1"),$D1189="5x2"),"FALTA DE REGISTRO · dia útil da escala "&amp;$E1189,"FALTA DE REGISTRO · dia "&amp;$W1189&amp;" de "&amp;IFERROR(INDEX(Parâmetros!$B$39:$B$48,MATCH($E1189,Parâmetros!$A$39:$A$48,0)),99)&amp;" do ciclo"),IF(OR($D1189="6x1",$D1189="FF 6x1"),IF(OR(AND(WEEKDAY($F1189,2)=6,AND($A1189=$A1190,$L1190&gt;0)),AND(WEEKDAY($F1189,2)=7,AND($A1189=$A1188,$L1188&gt;0))),"ATENÇÃO · apontou sábado e domingo no mesmo fim de semana",IF(OR(WEEKDAY($F1189,2)=6,WEEKDAY($F1189,2)=7),"Jornada de fim de semana do 6x1",IF(OR($H1189&gt;=Parâmetros!$E$20,$H1189&lt;Parâmetros!$E$19),"ATENÇÃO · 6x1 apontou fora do horário diurno","Jornada fixa do 6x1"))),IF($D1189="5x2","Jornada fixa do 5x2",IF($D1189="Folguista",IF($J1189=$K1189,"Evidência confirma sequência","DIVERGE · sequência "&amp;$J1189&amp;" × evidência "&amp;$K1189),IF($K1189=$E1189,"Evidência confirma cadastro","DIVERGE · cadastro "&amp;$E1189&amp;" × evidência "&amp;$K1189)))))))))))</f>
        <v>Evidência confirma cadastro</v>
      </c>
      <c r="W1189" s="34">
        <f>IF(OR(OR($D1189="6x1",$D1189="FF 6x1"),$D1189="5x2"),"",IF($AB1189&lt;&gt;$AB1188,IF(IFERROR(INDEX(Cadastro!$F$5:$F$243,$AB1189),"")="",IF($L1189&gt;0,1,0),IF(IFERROR(INDEX(Cadastro!$F$5:$F$243,$AB1189),"")&lt;=IFERROR(INDEX(Parâmetros!$B$39:$B$48,MATCH($E1189,Parâmetros!$A$39:$A$48,0)),99),IFERROR(INDEX(Cadastro!$F$5:$F$243,$AB1189),""),0)),IF($L1189&gt;0,IF(N($X1188)&gt;0,1,N($W1188)+1),IF(AND($L1189=0,OR(N($W1188)&gt;=IFERROR(INDEX(Parâmetros!$B$39:$B$48,MATCH($E1189,Parâmetros!$A$39:$A$48,0)),99),AND(N($X1188)&gt;0,N($X1188)&lt;IFERROR(INDEX(Parâmetros!$C$39:$C$48,MATCH($E1189,Parâmetros!$A$39:$A$48,0)),0)))),0,N($W1188)+1))))</f>
        <v>5</v>
      </c>
      <c r="X1189" s="34">
        <f>IF(OR(OR($D1189="6x1",$D1189="FF 6x1"),$D1189="5x2"),"",IF($AB1189&lt;&gt;$AB1188,IF(IFERROR(INDEX(Cadastro!$F$5:$F$243,$AB1189),"")="",0,IF(IFERROR(INDEX(Cadastro!$F$5:$F$243,$AB1189),"")&gt;IFERROR(INDEX(Parâmetros!$B$39:$B$48,MATCH($E1189,Parâmetros!$A$39:$A$48,0)),99),IFERROR(INDEX(Cadastro!$F$5:$F$243,$AB1189),"")-IFERROR(INDEX(Parâmetros!$B$39:$B$48,MATCH($E1189,Parâmetros!$A$39:$A$48,0)),99),0)),IF(AND($L1189=0,OR(N($W1188)&gt;=IFERROR(INDEX(Parâmetros!$B$39:$B$48,MATCH($E1189,Parâmetros!$A$39:$A$48,0)),99),AND(N($X1188)&gt;0,N($X1188)&lt;IFERROR(INDEX(Parâmetros!$C$39:$C$48,MATCH($E1189,Parâmetros!$A$39:$A$48,0)),0)))),N($X1188)+1,0)))</f>
        <v>0</v>
      </c>
      <c r="Y1189" t="str">
        <f>IF($AC1189&lt;&gt;"",IF($L1189&gt;0,$AC1189&amp;" · com apontamento",$AC1189),IF($E1189="Férias",IF($L1189&gt;0,"Férias · com apontamento","Férias (cadastro)"),IF(($Z1189+$AA1189-1)&gt;Parâmetros!$E$16,"Férias / afastamento",IF(AND($D1189="5x2",OR(WEEKDAY($F1189,2)=6,WEEKDAY($F1189,2)=7)),IF($L1189&gt;0,"Folga trabalhada","Folga"),IF($L1189&gt;0,"Trabalhado",IF(OR(OR($D1189="6x1",$D1189="FF 6x1"),$D1189="5x2"),IF(AND(OR($D1189="6x1",$D1189="FF 6x1"),OR(WEEKDAY($F1189,2)=6,WEEKDAY($F1189,2)=7)),"Folga","Falta de registro"),IF(AND($AB1189&lt;&gt;$AB1188,IFERROR(INDEX(Cadastro!$F$5:$F$243,$AB1189),"")=""),"Indeterminado (início da série)",IF($X1189&gt;0,"Folga","Falta de registro"))))))))</f>
        <v>Trabalhado</v>
      </c>
      <c r="Z1189" s="34">
        <f>IF(OR($L1189&gt;0,$F1189&gt;Parâmetros!$E$14),0,IF($A1189&lt;&gt;$A1188,1,N($Z1188)+1))</f>
        <v>0</v>
      </c>
      <c r="AA1189" s="34">
        <f>IF(OR($L1189&gt;0,$F1189&gt;Parâmetros!$E$14),0,IF(OR($A1189&lt;&gt;$A1190,$F1190&gt;Parâmetros!$E$14),1,N($AA1190)+1))</f>
        <v>0</v>
      </c>
      <c r="AB1189" s="31">
        <f>IFERROR(MATCH($A1189&amp;"|"&amp;TEXT(_xlfn.MAXIFS(Cadastro!$E$5:$E$243,Cadastro!$A$5:$A$243,$A1189,Cadastro!$E$5:$E$243,"&lt;="&amp;$F1189),"yyyymmdd"),Cadastro!$I$5:$I$243,0),"")</f>
        <v>155</v>
      </c>
      <c r="AC1189" t="str">
        <f>IFERROR(_xlfn.SINGLE(INDEX(Exceções!$D$5:$D$203,MATCH($A1189&amp;"|"&amp;$F1189,Exceções!$F$5:$F$203,0))),"")</f>
        <v/>
      </c>
      <c r="AD1189" t="str">
        <f>IF($AC1189="","",IFERROR(_xlfn.SINGLE(INDEX(Exceções!$E$5:$E$203,MATCH($A1189&amp;"|"&amp;$F1189,Exceções!$F$5:$F$203,0))),""))</f>
        <v/>
      </c>
    </row>
    <row r="1190" spans="1:30" ht="15" hidden="1" customHeight="1" x14ac:dyDescent="0.25">
      <c r="A1190" s="31">
        <v>56010</v>
      </c>
      <c r="B1190" s="17" t="s">
        <v>32</v>
      </c>
      <c r="C1190" s="17" t="str">
        <f>IFERROR(INDEX(Cadastro!$C$5:$C$243,$AB1190),"NÃO INFORMADO")</f>
        <v>INS</v>
      </c>
      <c r="D1190" s="17" t="str">
        <f>IFERROR(INDEX(Cadastro!$D$5:$D$243,$AB1190),"")</f>
        <v>A</v>
      </c>
      <c r="E1190" s="17" t="str">
        <f>IFERROR(INDEX(Cadastro!$G$5:$G$243,$AB1190),"")</f>
        <v>A</v>
      </c>
      <c r="F1190" s="29">
        <v>46312</v>
      </c>
      <c r="G1190" s="32" t="str">
        <f t="shared" si="108"/>
        <v>sáb</v>
      </c>
      <c r="H1190" s="31" t="str">
        <f>IF($L1190=0,"",_xlfn.MINIFS(Dados!$Q:$Q,Dados!$A:$A,$A1190,Dados!$S:$S,$F1190))</f>
        <v/>
      </c>
      <c r="I1190" s="31" t="str">
        <f>IF($H1190="","",_xlfn.MAXIFS(Dados!$R:$R,Dados!$A:$A,$A1190,Dados!$S:$S,$F1190))</f>
        <v/>
      </c>
      <c r="J1190" s="32" t="str">
        <f>IF($D1190&lt;&gt;"Folguista","",IFERROR(INDEX(Parâmetros!$D$52:$G$52,1,MIN(4,MAX(1,$W1190))),""))</f>
        <v/>
      </c>
      <c r="K1190" s="32" t="str">
        <f>IF(OR($AC1190&lt;&gt;"",$Y1190="Folga",$Y1190="Folga trabalhada",$Y1190="Férias (cadastro)",$Y1190="Férias / afastamento",$Y1190="Indeterminado (início da série)"),"",IF(OR($D1190="6x1",$D1190="FF 6x1"),IF(OR(WEEKDAY($F1190,2)=6,WEEKDAY($F1190,2)=7),"6x1 sáb/dom","6x1"),IF($D1190="5x2","5x2",IF($H1190="",IF($D1190="Folguista",$J1190,$E1190),IF(OR($H1190&gt;=Parâmetros!$E$18,$H1190&lt;Parâmetros!$E$19),"C",IF($H1190&lt;Parâmetros!$E$20,"A","B"))))))</f>
        <v/>
      </c>
      <c r="L1190" s="30">
        <f>SUMIFS(Dados!$E:$E,Dados!$A:$A,$A1190,Dados!$S:$S,$F1190)</f>
        <v>0</v>
      </c>
      <c r="M1190" s="30" t="str">
        <f>IFERROR(INDEX(Parâmetros!$E$6:$E$11,MATCH($K1190,Parâmetros!$A$6:$A$11,0)),"")</f>
        <v/>
      </c>
      <c r="N1190" s="33" t="str">
        <f t="shared" si="109"/>
        <v/>
      </c>
      <c r="O1190" s="33">
        <f>Parâmetros!$E$13</f>
        <v>0.8</v>
      </c>
      <c r="P1190" s="32" t="str">
        <f>IF(OR($M1190="",$F1190&gt;Parâmetros!$E$14),"Não","Sim")</f>
        <v>Não</v>
      </c>
      <c r="Q1190" s="32" t="str">
        <f t="shared" si="110"/>
        <v/>
      </c>
      <c r="R1190" s="32" t="str">
        <f t="shared" si="111"/>
        <v/>
      </c>
      <c r="S1190" s="30" t="str">
        <f t="shared" si="112"/>
        <v/>
      </c>
      <c r="T1190" s="32" t="str">
        <f>IF($Q1190&lt;&gt;"Sim","",IF($N1190&gt;Parâmetros!$E$15,"Sim","Não"))</f>
        <v/>
      </c>
      <c r="U1190" s="17" t="str">
        <f t="shared" si="113"/>
        <v>Folga</v>
      </c>
      <c r="V1190" s="17" t="str">
        <f>IF($AC1190&lt;&gt;"",IF($L1190&gt;0,"ATENÇÃO · apontou em dia de "&amp;LOWER($AC1190)&amp;" cadastrado","Exceção cadastrada · "&amp;$AC1190)&amp;IF($AD1190="",""," · "&amp;$AD1190),IF($E1190="Férias",IF($L1190&gt;0,"ATENÇÃO · apontou estando de férias no cadastro","Férias no cadastro"),IF($Y1190="Férias / afastamento","Afastamento · "&amp;($Z1190+$AA1190-1)&amp;" dias seguidos sem apontamento",IF($Y1190="Folga trabalhada","ATENÇÃO · apontou em dia de folga da escala 5x2",IF($Y1190="Folga",IF(AND($D1190="5x2",OR(WEEKDAY($F1190,2)=6,WEEKDAY($F1190,2)=7)),"Folga de fim de semana da escala 5x2",IF(AND(OR($D1190="6x1",$D1190="FF 6x1"),WEEKDAY($F1190,2)=6,FALSE()),"Folga de fim de semana · apontou no domingo anterior",IF(AND(OR($D1190="6x1",$D1190="FF 6x1"),WEEKDAY($F1190,2)=7,AND($A1190=$A1189,$L1189&gt;0)),"Folga de fim de semana · apontou no sábado",IF(AND(OR($D1190="6x1",$D1190="FF 6x1"),OR(WEEKDAY($F1190,2)=6,WEEKDAY($F1190,2)=7)),"Folga de fim de semana · sem apontamento no sábado nem no domingo","Folga prevista pelo ciclo")))),IF($Y1190="Indeterminado (início da série)","Sem histórico anterior — informe o dia do ciclo no Cadastro",IF($Y1190="Falta de registro",IF(OR(OR($D1190="6x1",$D1190="FF 6x1"),$D1190="5x2"),"FALTA DE REGISTRO · dia útil da escala "&amp;$E1190,"FALTA DE REGISTRO · dia "&amp;$W1190&amp;" de "&amp;IFERROR(INDEX(Parâmetros!$B$39:$B$48,MATCH($E1190,Parâmetros!$A$39:$A$48,0)),99)&amp;" do ciclo"),IF(OR($D1190="6x1",$D1190="FF 6x1"),IF(OR(AND(WEEKDAY($F1190,2)=6,AND($A1190=$A1191,$L1191&gt;0)),AND(WEEKDAY($F1190,2)=7,AND($A1190=$A1189,$L1189&gt;0))),"ATENÇÃO · apontou sábado e domingo no mesmo fim de semana",IF(OR(WEEKDAY($F1190,2)=6,WEEKDAY($F1190,2)=7),"Jornada de fim de semana do 6x1",IF(OR($H1190&gt;=Parâmetros!$E$20,$H1190&lt;Parâmetros!$E$19),"ATENÇÃO · 6x1 apontou fora do horário diurno","Jornada fixa do 6x1"))),IF($D1190="5x2","Jornada fixa do 5x2",IF($D1190="Folguista",IF($J1190=$K1190,"Evidência confirma sequência","DIVERGE · sequência "&amp;$J1190&amp;" × evidência "&amp;$K1190),IF($K1190=$E1190,"Evidência confirma cadastro","DIVERGE · cadastro "&amp;$E1190&amp;" × evidência "&amp;$K1190)))))))))))</f>
        <v>Folga prevista pelo ciclo</v>
      </c>
      <c r="W1190" s="34">
        <f>IF(OR(OR($D1190="6x1",$D1190="FF 6x1"),$D1190="5x2"),"",IF($AB1190&lt;&gt;$AB1189,IF(IFERROR(INDEX(Cadastro!$F$5:$F$243,$AB1190),"")="",IF($L1190&gt;0,1,0),IF(IFERROR(INDEX(Cadastro!$F$5:$F$243,$AB1190),"")&lt;=IFERROR(INDEX(Parâmetros!$B$39:$B$48,MATCH($E1190,Parâmetros!$A$39:$A$48,0)),99),IFERROR(INDEX(Cadastro!$F$5:$F$243,$AB1190),""),0)),IF($L1190&gt;0,IF(N($X1189)&gt;0,1,N($W1189)+1),IF(AND($L1190=0,OR(N($W1189)&gt;=IFERROR(INDEX(Parâmetros!$B$39:$B$48,MATCH($E1190,Parâmetros!$A$39:$A$48,0)),99),AND(N($X1189)&gt;0,N($X1189)&lt;IFERROR(INDEX(Parâmetros!$C$39:$C$48,MATCH($E1190,Parâmetros!$A$39:$A$48,0)),0)))),0,N($W1189)+1))))</f>
        <v>0</v>
      </c>
      <c r="X1190" s="34">
        <f>IF(OR(OR($D1190="6x1",$D1190="FF 6x1"),$D1190="5x2"),"",IF($AB1190&lt;&gt;$AB1189,IF(IFERROR(INDEX(Cadastro!$F$5:$F$243,$AB1190),"")="",0,IF(IFERROR(INDEX(Cadastro!$F$5:$F$243,$AB1190),"")&gt;IFERROR(INDEX(Parâmetros!$B$39:$B$48,MATCH($E1190,Parâmetros!$A$39:$A$48,0)),99),IFERROR(INDEX(Cadastro!$F$5:$F$243,$AB1190),"")-IFERROR(INDEX(Parâmetros!$B$39:$B$48,MATCH($E1190,Parâmetros!$A$39:$A$48,0)),99),0)),IF(AND($L1190=0,OR(N($W1189)&gt;=IFERROR(INDEX(Parâmetros!$B$39:$B$48,MATCH($E1190,Parâmetros!$A$39:$A$48,0)),99),AND(N($X1189)&gt;0,N($X1189)&lt;IFERROR(INDEX(Parâmetros!$C$39:$C$48,MATCH($E1190,Parâmetros!$A$39:$A$48,0)),0)))),N($X1189)+1,0)))</f>
        <v>1</v>
      </c>
      <c r="Y1190" t="str">
        <f>IF($AC1190&lt;&gt;"",IF($L1190&gt;0,$AC1190&amp;" · com apontamento",$AC1190),IF($E1190="Férias",IF($L1190&gt;0,"Férias · com apontamento","Férias (cadastro)"),IF(($Z1190+$AA1190-1)&gt;Parâmetros!$E$16,"Férias / afastamento",IF(AND($D1190="5x2",OR(WEEKDAY($F1190,2)=6,WEEKDAY($F1190,2)=7)),IF($L1190&gt;0,"Folga trabalhada","Folga"),IF($L1190&gt;0,"Trabalhado",IF(OR(OR($D1190="6x1",$D1190="FF 6x1"),$D1190="5x2"),IF(AND(OR($D1190="6x1",$D1190="FF 6x1"),OR(WEEKDAY($F1190,2)=6,WEEKDAY($F1190,2)=7)),"Folga","Falta de registro"),IF(AND($AB1190&lt;&gt;$AB1189,IFERROR(INDEX(Cadastro!$F$5:$F$243,$AB1190),"")=""),"Indeterminado (início da série)",IF($X1190&gt;0,"Folga","Falta de registro"))))))))</f>
        <v>Folga</v>
      </c>
      <c r="Z1190" s="34">
        <f>IF(OR($L1190&gt;0,$F1190&gt;Parâmetros!$E$14),0,IF($A1190&lt;&gt;$A1189,1,N($Z1189)+1))</f>
        <v>1</v>
      </c>
      <c r="AA1190" s="34">
        <f>IF(OR($L1190&gt;0,$F1190&gt;Parâmetros!$E$14),0,IF(OR($A1190&lt;&gt;$A1191,$F1191&gt;Parâmetros!$E$14),1,N($AA1191)+1))</f>
        <v>1</v>
      </c>
      <c r="AB1190" s="31">
        <f>IFERROR(MATCH($A1190&amp;"|"&amp;TEXT(_xlfn.MAXIFS(Cadastro!$E$5:$E$243,Cadastro!$A$5:$A$243,$A1190,Cadastro!$E$5:$E$243,"&lt;="&amp;$F1190),"yyyymmdd"),Cadastro!$I$5:$I$243,0),"")</f>
        <v>155</v>
      </c>
      <c r="AC1190" t="str">
        <f>IFERROR(_xlfn.SINGLE(INDEX(Exceções!$D$5:$D$203,MATCH($A1190&amp;"|"&amp;$F1190,Exceções!$F$5:$F$203,0))),"")</f>
        <v/>
      </c>
      <c r="AD1190" t="str">
        <f>IF($AC1190="","",IFERROR(_xlfn.SINGLE(INDEX(Exceções!$E$5:$E$203,MATCH($A1190&amp;"|"&amp;$F1190,Exceções!$F$5:$F$203,0))),""))</f>
        <v/>
      </c>
    </row>
    <row r="1191" spans="1:30" ht="15" hidden="1" customHeight="1" x14ac:dyDescent="0.25">
      <c r="A1191" s="31">
        <v>56010</v>
      </c>
      <c r="B1191" s="17" t="s">
        <v>32</v>
      </c>
      <c r="C1191" s="17" t="str">
        <f>IFERROR(INDEX(Cadastro!$C$5:$C$243,$AB1191),"NÃO INFORMADO")</f>
        <v>INS</v>
      </c>
      <c r="D1191" s="17" t="str">
        <f>IFERROR(INDEX(Cadastro!$D$5:$D$243,$AB1191),"")</f>
        <v>A</v>
      </c>
      <c r="E1191" s="17" t="str">
        <f>IFERROR(INDEX(Cadastro!$G$5:$G$243,$AB1191),"")</f>
        <v>A</v>
      </c>
      <c r="F1191" s="29">
        <v>46313</v>
      </c>
      <c r="G1191" s="32" t="str">
        <f t="shared" si="108"/>
        <v>dom</v>
      </c>
      <c r="H1191" s="31">
        <f>IF($L1191=0,"",_xlfn.MINIFS(Dados!$Q:$Q,Dados!$A:$A,$A1191,Dados!$S:$S,$F1191))</f>
        <v>440</v>
      </c>
      <c r="I1191" s="31">
        <f>IF($H1191="","",_xlfn.MAXIFS(Dados!$R:$R,Dados!$A:$A,$A1191,Dados!$S:$S,$F1191))</f>
        <v>932</v>
      </c>
      <c r="J1191" s="32" t="str">
        <f>IF($D1191&lt;&gt;"Folguista","",IFERROR(INDEX(Parâmetros!$D$52:$G$52,1,MIN(4,MAX(1,$W1191))),""))</f>
        <v/>
      </c>
      <c r="K1191" s="32" t="str">
        <f>IF(OR($AC1191&lt;&gt;"",$Y1191="Folga",$Y1191="Folga trabalhada",$Y1191="Férias (cadastro)",$Y1191="Férias / afastamento",$Y1191="Indeterminado (início da série)"),"",IF(OR($D1191="6x1",$D1191="FF 6x1"),IF(OR(WEEKDAY($F1191,2)=6,WEEKDAY($F1191,2)=7),"6x1 sáb/dom","6x1"),IF($D1191="5x2","5x2",IF($H1191="",IF($D1191="Folguista",$J1191,$E1191),IF(OR($H1191&gt;=Parâmetros!$E$18,$H1191&lt;Parâmetros!$E$19),"C",IF($H1191&lt;Parâmetros!$E$20,"A","B"))))))</f>
        <v>A</v>
      </c>
      <c r="L1191" s="30">
        <f>SUMIFS(Dados!$E:$E,Dados!$A:$A,$A1191,Dados!$S:$S,$F1191)</f>
        <v>7.16</v>
      </c>
      <c r="M1191" s="30">
        <f>IFERROR(INDEX(Parâmetros!$E$6:$E$11,MATCH($K1191,Parâmetros!$A$6:$A$11,0)),"")</f>
        <v>7.58</v>
      </c>
      <c r="N1191" s="33">
        <f t="shared" si="109"/>
        <v>0.9445910290237467</v>
      </c>
      <c r="O1191" s="33">
        <f>Parâmetros!$E$13</f>
        <v>0.8</v>
      </c>
      <c r="P1191" s="32" t="str">
        <f>IF(OR($M1191="",$F1191&gt;Parâmetros!$E$14),"Não","Sim")</f>
        <v>Sim</v>
      </c>
      <c r="Q1191" s="32" t="str">
        <f t="shared" si="110"/>
        <v>Sim</v>
      </c>
      <c r="R1191" s="32" t="str">
        <f t="shared" si="111"/>
        <v>Sim</v>
      </c>
      <c r="S1191" s="30">
        <f t="shared" si="112"/>
        <v>0</v>
      </c>
      <c r="T1191" s="32" t="str">
        <f>IF($Q1191&lt;&gt;"Sim","",IF($N1191&gt;Parâmetros!$E$15,"Sim","Não"))</f>
        <v>Não</v>
      </c>
      <c r="U1191" s="17" t="str">
        <f t="shared" si="113"/>
        <v>Na meta</v>
      </c>
      <c r="V1191" s="17" t="str">
        <f>IF($AC1191&lt;&gt;"",IF($L1191&gt;0,"ATENÇÃO · apontou em dia de "&amp;LOWER($AC1191)&amp;" cadastrado","Exceção cadastrada · "&amp;$AC1191)&amp;IF($AD1191="",""," · "&amp;$AD1191),IF($E1191="Férias",IF($L1191&gt;0,"ATENÇÃO · apontou estando de férias no cadastro","Férias no cadastro"),IF($Y1191="Férias / afastamento","Afastamento · "&amp;($Z1191+$AA1191-1)&amp;" dias seguidos sem apontamento",IF($Y1191="Folga trabalhada","ATENÇÃO · apontou em dia de folga da escala 5x2",IF($Y1191="Folga",IF(AND($D1191="5x2",OR(WEEKDAY($F1191,2)=6,WEEKDAY($F1191,2)=7)),"Folga de fim de semana da escala 5x2",IF(AND(OR($D1191="6x1",$D1191="FF 6x1"),WEEKDAY($F1191,2)=6,FALSE()),"Folga de fim de semana · apontou no domingo anterior",IF(AND(OR($D1191="6x1",$D1191="FF 6x1"),WEEKDAY($F1191,2)=7,AND($A1191=$A1190,$L1190&gt;0)),"Folga de fim de semana · apontou no sábado",IF(AND(OR($D1191="6x1",$D1191="FF 6x1"),OR(WEEKDAY($F1191,2)=6,WEEKDAY($F1191,2)=7)),"Folga de fim de semana · sem apontamento no sábado nem no domingo","Folga prevista pelo ciclo")))),IF($Y1191="Indeterminado (início da série)","Sem histórico anterior — informe o dia do ciclo no Cadastro",IF($Y1191="Falta de registro",IF(OR(OR($D1191="6x1",$D1191="FF 6x1"),$D1191="5x2"),"FALTA DE REGISTRO · dia útil da escala "&amp;$E1191,"FALTA DE REGISTRO · dia "&amp;$W1191&amp;" de "&amp;IFERROR(INDEX(Parâmetros!$B$39:$B$48,MATCH($E1191,Parâmetros!$A$39:$A$48,0)),99)&amp;" do ciclo"),IF(OR($D1191="6x1",$D1191="FF 6x1"),IF(OR(AND(WEEKDAY($F1191,2)=6,AND($A1191=$A1192,$L1192&gt;0)),AND(WEEKDAY($F1191,2)=7,AND($A1191=$A1190,$L1190&gt;0))),"ATENÇÃO · apontou sábado e domingo no mesmo fim de semana",IF(OR(WEEKDAY($F1191,2)=6,WEEKDAY($F1191,2)=7),"Jornada de fim de semana do 6x1",IF(OR($H1191&gt;=Parâmetros!$E$20,$H1191&lt;Parâmetros!$E$19),"ATENÇÃO · 6x1 apontou fora do horário diurno","Jornada fixa do 6x1"))),IF($D1191="5x2","Jornada fixa do 5x2",IF($D1191="Folguista",IF($J1191=$K1191,"Evidência confirma sequência","DIVERGE · sequência "&amp;$J1191&amp;" × evidência "&amp;$K1191),IF($K1191=$E1191,"Evidência confirma cadastro","DIVERGE · cadastro "&amp;$E1191&amp;" × evidência "&amp;$K1191)))))))))))</f>
        <v>Evidência confirma cadastro</v>
      </c>
      <c r="W1191" s="34">
        <f>IF(OR(OR($D1191="6x1",$D1191="FF 6x1"),$D1191="5x2"),"",IF($AB1191&lt;&gt;$AB1190,IF(IFERROR(INDEX(Cadastro!$F$5:$F$243,$AB1191),"")="",IF($L1191&gt;0,1,0),IF(IFERROR(INDEX(Cadastro!$F$5:$F$243,$AB1191),"")&lt;=IFERROR(INDEX(Parâmetros!$B$39:$B$48,MATCH($E1191,Parâmetros!$A$39:$A$48,0)),99),IFERROR(INDEX(Cadastro!$F$5:$F$243,$AB1191),""),0)),IF($L1191&gt;0,IF(N($X1190)&gt;0,1,N($W1190)+1),IF(AND($L1191=0,OR(N($W1190)&gt;=IFERROR(INDEX(Parâmetros!$B$39:$B$48,MATCH($E1191,Parâmetros!$A$39:$A$48,0)),99),AND(N($X1190)&gt;0,N($X1190)&lt;IFERROR(INDEX(Parâmetros!$C$39:$C$48,MATCH($E1191,Parâmetros!$A$39:$A$48,0)),0)))),0,N($W1190)+1))))</f>
        <v>1</v>
      </c>
      <c r="X1191" s="34">
        <f>IF(OR(OR($D1191="6x1",$D1191="FF 6x1"),$D1191="5x2"),"",IF($AB1191&lt;&gt;$AB1190,IF(IFERROR(INDEX(Cadastro!$F$5:$F$243,$AB1191),"")="",0,IF(IFERROR(INDEX(Cadastro!$F$5:$F$243,$AB1191),"")&gt;IFERROR(INDEX(Parâmetros!$B$39:$B$48,MATCH($E1191,Parâmetros!$A$39:$A$48,0)),99),IFERROR(INDEX(Cadastro!$F$5:$F$243,$AB1191),"")-IFERROR(INDEX(Parâmetros!$B$39:$B$48,MATCH($E1191,Parâmetros!$A$39:$A$48,0)),99),0)),IF(AND($L1191=0,OR(N($W1190)&gt;=IFERROR(INDEX(Parâmetros!$B$39:$B$48,MATCH($E1191,Parâmetros!$A$39:$A$48,0)),99),AND(N($X1190)&gt;0,N($X1190)&lt;IFERROR(INDEX(Parâmetros!$C$39:$C$48,MATCH($E1191,Parâmetros!$A$39:$A$48,0)),0)))),N($X1190)+1,0)))</f>
        <v>0</v>
      </c>
      <c r="Y1191" t="str">
        <f>IF($AC1191&lt;&gt;"",IF($L1191&gt;0,$AC1191&amp;" · com apontamento",$AC1191),IF($E1191="Férias",IF($L1191&gt;0,"Férias · com apontamento","Férias (cadastro)"),IF(($Z1191+$AA1191-1)&gt;Parâmetros!$E$16,"Férias / afastamento",IF(AND($D1191="5x2",OR(WEEKDAY($F1191,2)=6,WEEKDAY($F1191,2)=7)),IF($L1191&gt;0,"Folga trabalhada","Folga"),IF($L1191&gt;0,"Trabalhado",IF(OR(OR($D1191="6x1",$D1191="FF 6x1"),$D1191="5x2"),IF(AND(OR($D1191="6x1",$D1191="FF 6x1"),OR(WEEKDAY($F1191,2)=6,WEEKDAY($F1191,2)=7)),"Folga","Falta de registro"),IF(AND($AB1191&lt;&gt;$AB1190,IFERROR(INDEX(Cadastro!$F$5:$F$243,$AB1191),"")=""),"Indeterminado (início da série)",IF($X1191&gt;0,"Folga","Falta de registro"))))))))</f>
        <v>Trabalhado</v>
      </c>
      <c r="Z1191" s="34">
        <f>IF(OR($L1191&gt;0,$F1191&gt;Parâmetros!$E$14),0,IF($A1191&lt;&gt;$A1190,1,N($Z1190)+1))</f>
        <v>0</v>
      </c>
      <c r="AA1191" s="34">
        <f>IF(OR($L1191&gt;0,$F1191&gt;Parâmetros!$E$14),0,IF(OR($A1191&lt;&gt;$A1192,$F1192&gt;Parâmetros!$E$14),1,N($AA1192)+1))</f>
        <v>0</v>
      </c>
      <c r="AB1191" s="31">
        <f>IFERROR(MATCH($A1191&amp;"|"&amp;TEXT(_xlfn.MAXIFS(Cadastro!$E$5:$E$243,Cadastro!$A$5:$A$243,$A1191,Cadastro!$E$5:$E$243,"&lt;="&amp;$F1191),"yyyymmdd"),Cadastro!$I$5:$I$243,0),"")</f>
        <v>155</v>
      </c>
      <c r="AC1191" t="str">
        <f>IFERROR(_xlfn.SINGLE(INDEX(Exceções!$D$5:$D$203,MATCH($A1191&amp;"|"&amp;$F1191,Exceções!$F$5:$F$203,0))),"")</f>
        <v/>
      </c>
      <c r="AD1191" t="str">
        <f>IF($AC1191="","",IFERROR(_xlfn.SINGLE(INDEX(Exceções!$E$5:$E$203,MATCH($A1191&amp;"|"&amp;$F1191,Exceções!$F$5:$F$203,0))),""))</f>
        <v/>
      </c>
    </row>
    <row r="1192" spans="1:30" ht="15" hidden="1" customHeight="1" x14ac:dyDescent="0.25">
      <c r="A1192" s="31">
        <v>56010</v>
      </c>
      <c r="B1192" s="17" t="s">
        <v>32</v>
      </c>
      <c r="C1192" s="17" t="str">
        <f>IFERROR(INDEX(Cadastro!$C$5:$C$243,$AB1192),"NÃO INFORMADO")</f>
        <v>INS</v>
      </c>
      <c r="D1192" s="17" t="str">
        <f>IFERROR(INDEX(Cadastro!$D$5:$D$243,$AB1192),"")</f>
        <v>A</v>
      </c>
      <c r="E1192" s="17" t="str">
        <f>IFERROR(INDEX(Cadastro!$G$5:$G$243,$AB1192),"")</f>
        <v>A</v>
      </c>
      <c r="F1192" s="29">
        <v>46314</v>
      </c>
      <c r="G1192" s="32" t="str">
        <f t="shared" si="108"/>
        <v>seg</v>
      </c>
      <c r="H1192" s="31">
        <f>IF($L1192=0,"",_xlfn.MINIFS(Dados!$Q:$Q,Dados!$A:$A,$A1192,Dados!$S:$S,$F1192))</f>
        <v>541</v>
      </c>
      <c r="I1192" s="31">
        <f>IF($H1192="","",_xlfn.MAXIFS(Dados!$R:$R,Dados!$A:$A,$A1192,Dados!$S:$S,$F1192))</f>
        <v>720</v>
      </c>
      <c r="J1192" s="32" t="str">
        <f>IF($D1192&lt;&gt;"Folguista","",IFERROR(INDEX(Parâmetros!$D$52:$G$52,1,MIN(4,MAX(1,$W1192))),""))</f>
        <v/>
      </c>
      <c r="K1192" s="32" t="str">
        <f>IF(OR($AC1192&lt;&gt;"",$Y1192="Folga",$Y1192="Folga trabalhada",$Y1192="Férias (cadastro)",$Y1192="Férias / afastamento",$Y1192="Indeterminado (início da série)"),"",IF(OR($D1192="6x1",$D1192="FF 6x1"),IF(OR(WEEKDAY($F1192,2)=6,WEEKDAY($F1192,2)=7),"6x1 sáb/dom","6x1"),IF($D1192="5x2","5x2",IF($H1192="",IF($D1192="Folguista",$J1192,$E1192),IF(OR($H1192&gt;=Parâmetros!$E$18,$H1192&lt;Parâmetros!$E$19),"C",IF($H1192&lt;Parâmetros!$E$20,"A","B"))))))</f>
        <v>A</v>
      </c>
      <c r="L1192" s="30">
        <f>SUMIFS(Dados!$E:$E,Dados!$A:$A,$A1192,Dados!$S:$S,$F1192)</f>
        <v>2.92</v>
      </c>
      <c r="M1192" s="30">
        <f>IFERROR(INDEX(Parâmetros!$E$6:$E$11,MATCH($K1192,Parâmetros!$A$6:$A$11,0)),"")</f>
        <v>7.58</v>
      </c>
      <c r="N1192" s="33">
        <f t="shared" si="109"/>
        <v>0.38522427440633245</v>
      </c>
      <c r="O1192" s="33">
        <f>Parâmetros!$E$13</f>
        <v>0.8</v>
      </c>
      <c r="P1192" s="32" t="str">
        <f>IF(OR($M1192="",$F1192&gt;Parâmetros!$E$14),"Não","Sim")</f>
        <v>Sim</v>
      </c>
      <c r="Q1192" s="32" t="str">
        <f t="shared" si="110"/>
        <v>Sim</v>
      </c>
      <c r="R1192" s="32" t="str">
        <f t="shared" si="111"/>
        <v>Não</v>
      </c>
      <c r="S1192" s="30">
        <f t="shared" si="112"/>
        <v>3.1440000000000001</v>
      </c>
      <c r="T1192" s="32" t="str">
        <f>IF($Q1192&lt;&gt;"Sim","",IF($N1192&gt;Parâmetros!$E$15,"Sim","Não"))</f>
        <v>Não</v>
      </c>
      <c r="U1192" s="17" t="str">
        <f t="shared" si="113"/>
        <v>Abaixo da meta</v>
      </c>
      <c r="V1192" s="17" t="str">
        <f>IF($AC1192&lt;&gt;"",IF($L1192&gt;0,"ATENÇÃO · apontou em dia de "&amp;LOWER($AC1192)&amp;" cadastrado","Exceção cadastrada · "&amp;$AC1192)&amp;IF($AD1192="",""," · "&amp;$AD1192),IF($E1192="Férias",IF($L1192&gt;0,"ATENÇÃO · apontou estando de férias no cadastro","Férias no cadastro"),IF($Y1192="Férias / afastamento","Afastamento · "&amp;($Z1192+$AA1192-1)&amp;" dias seguidos sem apontamento",IF($Y1192="Folga trabalhada","ATENÇÃO · apontou em dia de folga da escala 5x2",IF($Y1192="Folga",IF(AND($D1192="5x2",OR(WEEKDAY($F1192,2)=6,WEEKDAY($F1192,2)=7)),"Folga de fim de semana da escala 5x2",IF(AND(OR($D1192="6x1",$D1192="FF 6x1"),WEEKDAY($F1192,2)=6,FALSE()),"Folga de fim de semana · apontou no domingo anterior",IF(AND(OR($D1192="6x1",$D1192="FF 6x1"),WEEKDAY($F1192,2)=7,AND($A1192=$A1191,$L1191&gt;0)),"Folga de fim de semana · apontou no sábado",IF(AND(OR($D1192="6x1",$D1192="FF 6x1"),OR(WEEKDAY($F1192,2)=6,WEEKDAY($F1192,2)=7)),"Folga de fim de semana · sem apontamento no sábado nem no domingo","Folga prevista pelo ciclo")))),IF($Y1192="Indeterminado (início da série)","Sem histórico anterior — informe o dia do ciclo no Cadastro",IF($Y1192="Falta de registro",IF(OR(OR($D1192="6x1",$D1192="FF 6x1"),$D1192="5x2"),"FALTA DE REGISTRO · dia útil da escala "&amp;$E1192,"FALTA DE REGISTRO · dia "&amp;$W1192&amp;" de "&amp;IFERROR(INDEX(Parâmetros!$B$39:$B$48,MATCH($E1192,Parâmetros!$A$39:$A$48,0)),99)&amp;" do ciclo"),IF(OR($D1192="6x1",$D1192="FF 6x1"),IF(OR(AND(WEEKDAY($F1192,2)=6,AND($A1192=$A1193,$L1193&gt;0)),AND(WEEKDAY($F1192,2)=7,AND($A1192=$A1191,$L1191&gt;0))),"ATENÇÃO · apontou sábado e domingo no mesmo fim de semana",IF(OR(WEEKDAY($F1192,2)=6,WEEKDAY($F1192,2)=7),"Jornada de fim de semana do 6x1",IF(OR($H1192&gt;=Parâmetros!$E$20,$H1192&lt;Parâmetros!$E$19),"ATENÇÃO · 6x1 apontou fora do horário diurno","Jornada fixa do 6x1"))),IF($D1192="5x2","Jornada fixa do 5x2",IF($D1192="Folguista",IF($J1192=$K1192,"Evidência confirma sequência","DIVERGE · sequência "&amp;$J1192&amp;" × evidência "&amp;$K1192),IF($K1192=$E1192,"Evidência confirma cadastro","DIVERGE · cadastro "&amp;$E1192&amp;" × evidência "&amp;$K1192)))))))))))</f>
        <v>Evidência confirma cadastro</v>
      </c>
      <c r="W1192" s="34">
        <f>IF(OR(OR($D1192="6x1",$D1192="FF 6x1"),$D1192="5x2"),"",IF($AB1192&lt;&gt;$AB1191,IF(IFERROR(INDEX(Cadastro!$F$5:$F$243,$AB1192),"")="",IF($L1192&gt;0,1,0),IF(IFERROR(INDEX(Cadastro!$F$5:$F$243,$AB1192),"")&lt;=IFERROR(INDEX(Parâmetros!$B$39:$B$48,MATCH($E1192,Parâmetros!$A$39:$A$48,0)),99),IFERROR(INDEX(Cadastro!$F$5:$F$243,$AB1192),""),0)),IF($L1192&gt;0,IF(N($X1191)&gt;0,1,N($W1191)+1),IF(AND($L1192=0,OR(N($W1191)&gt;=IFERROR(INDEX(Parâmetros!$B$39:$B$48,MATCH($E1192,Parâmetros!$A$39:$A$48,0)),99),AND(N($X1191)&gt;0,N($X1191)&lt;IFERROR(INDEX(Parâmetros!$C$39:$C$48,MATCH($E1192,Parâmetros!$A$39:$A$48,0)),0)))),0,N($W1191)+1))))</f>
        <v>2</v>
      </c>
      <c r="X1192" s="34">
        <f>IF(OR(OR($D1192="6x1",$D1192="FF 6x1"),$D1192="5x2"),"",IF($AB1192&lt;&gt;$AB1191,IF(IFERROR(INDEX(Cadastro!$F$5:$F$243,$AB1192),"")="",0,IF(IFERROR(INDEX(Cadastro!$F$5:$F$243,$AB1192),"")&gt;IFERROR(INDEX(Parâmetros!$B$39:$B$48,MATCH($E1192,Parâmetros!$A$39:$A$48,0)),99),IFERROR(INDEX(Cadastro!$F$5:$F$243,$AB1192),"")-IFERROR(INDEX(Parâmetros!$B$39:$B$48,MATCH($E1192,Parâmetros!$A$39:$A$48,0)),99),0)),IF(AND($L1192=0,OR(N($W1191)&gt;=IFERROR(INDEX(Parâmetros!$B$39:$B$48,MATCH($E1192,Parâmetros!$A$39:$A$48,0)),99),AND(N($X1191)&gt;0,N($X1191)&lt;IFERROR(INDEX(Parâmetros!$C$39:$C$48,MATCH($E1192,Parâmetros!$A$39:$A$48,0)),0)))),N($X1191)+1,0)))</f>
        <v>0</v>
      </c>
      <c r="Y1192" t="str">
        <f>IF($AC1192&lt;&gt;"",IF($L1192&gt;0,$AC1192&amp;" · com apontamento",$AC1192),IF($E1192="Férias",IF($L1192&gt;0,"Férias · com apontamento","Férias (cadastro)"),IF(($Z1192+$AA1192-1)&gt;Parâmetros!$E$16,"Férias / afastamento",IF(AND($D1192="5x2",OR(WEEKDAY($F1192,2)=6,WEEKDAY($F1192,2)=7)),IF($L1192&gt;0,"Folga trabalhada","Folga"),IF($L1192&gt;0,"Trabalhado",IF(OR(OR($D1192="6x1",$D1192="FF 6x1"),$D1192="5x2"),IF(AND(OR($D1192="6x1",$D1192="FF 6x1"),OR(WEEKDAY($F1192,2)=6,WEEKDAY($F1192,2)=7)),"Folga","Falta de registro"),IF(AND($AB1192&lt;&gt;$AB1191,IFERROR(INDEX(Cadastro!$F$5:$F$243,$AB1192),"")=""),"Indeterminado (início da série)",IF($X1192&gt;0,"Folga","Falta de registro"))))))))</f>
        <v>Trabalhado</v>
      </c>
      <c r="Z1192" s="34">
        <f>IF(OR($L1192&gt;0,$F1192&gt;Parâmetros!$E$14),0,IF($A1192&lt;&gt;$A1191,1,N($Z1191)+1))</f>
        <v>0</v>
      </c>
      <c r="AA1192" s="34">
        <f>IF(OR($L1192&gt;0,$F1192&gt;Parâmetros!$E$14),0,IF(OR($A1192&lt;&gt;$A1193,$F1193&gt;Parâmetros!$E$14),1,N($AA1193)+1))</f>
        <v>0</v>
      </c>
      <c r="AB1192" s="31">
        <f>IFERROR(MATCH($A1192&amp;"|"&amp;TEXT(_xlfn.MAXIFS(Cadastro!$E$5:$E$243,Cadastro!$A$5:$A$243,$A1192,Cadastro!$E$5:$E$243,"&lt;="&amp;$F1192),"yyyymmdd"),Cadastro!$I$5:$I$243,0),"")</f>
        <v>155</v>
      </c>
      <c r="AC1192" t="str">
        <f>IFERROR(_xlfn.SINGLE(INDEX(Exceções!$D$5:$D$203,MATCH($A1192&amp;"|"&amp;$F1192,Exceções!$F$5:$F$203,0))),"")</f>
        <v/>
      </c>
      <c r="AD1192" t="str">
        <f>IF($AC1192="","",IFERROR(_xlfn.SINGLE(INDEX(Exceções!$E$5:$E$203,MATCH($A1192&amp;"|"&amp;$F1192,Exceções!$F$5:$F$203,0))),""))</f>
        <v/>
      </c>
    </row>
    <row r="1193" spans="1:30" ht="15" hidden="1" customHeight="1" x14ac:dyDescent="0.25">
      <c r="A1193" s="31">
        <v>56010</v>
      </c>
      <c r="B1193" s="17" t="s">
        <v>32</v>
      </c>
      <c r="C1193" s="17" t="str">
        <f>IFERROR(INDEX(Cadastro!$C$5:$C$243,$AB1193),"NÃO INFORMADO")</f>
        <v>INS</v>
      </c>
      <c r="D1193" s="17" t="str">
        <f>IFERROR(INDEX(Cadastro!$D$5:$D$243,$AB1193),"")</f>
        <v>A</v>
      </c>
      <c r="E1193" s="17" t="str">
        <f>IFERROR(INDEX(Cadastro!$G$5:$G$243,$AB1193),"")</f>
        <v>A</v>
      </c>
      <c r="F1193" s="29">
        <v>46315</v>
      </c>
      <c r="G1193" s="32" t="str">
        <f t="shared" si="108"/>
        <v>ter</v>
      </c>
      <c r="H1193" s="31">
        <f>IF($L1193=0,"",_xlfn.MINIFS(Dados!$Q:$Q,Dados!$A:$A,$A1193,Dados!$S:$S,$F1193))</f>
        <v>440</v>
      </c>
      <c r="I1193" s="31">
        <f>IF($H1193="","",_xlfn.MAXIFS(Dados!$R:$R,Dados!$A:$A,$A1193,Dados!$S:$S,$F1193))</f>
        <v>920</v>
      </c>
      <c r="J1193" s="32" t="str">
        <f>IF($D1193&lt;&gt;"Folguista","",IFERROR(INDEX(Parâmetros!$D$52:$G$52,1,MIN(4,MAX(1,$W1193))),""))</f>
        <v/>
      </c>
      <c r="K1193" s="32" t="str">
        <f>IF(OR($AC1193&lt;&gt;"",$Y1193="Folga",$Y1193="Folga trabalhada",$Y1193="Férias (cadastro)",$Y1193="Férias / afastamento",$Y1193="Indeterminado (início da série)"),"",IF(OR($D1193="6x1",$D1193="FF 6x1"),IF(OR(WEEKDAY($F1193,2)=6,WEEKDAY($F1193,2)=7),"6x1 sáb/dom","6x1"),IF($D1193="5x2","5x2",IF($H1193="",IF($D1193="Folguista",$J1193,$E1193),IF(OR($H1193&gt;=Parâmetros!$E$18,$H1193&lt;Parâmetros!$E$19),"C",IF($H1193&lt;Parâmetros!$E$20,"A","B"))))))</f>
        <v>A</v>
      </c>
      <c r="L1193" s="30">
        <f>SUMIFS(Dados!$E:$E,Dados!$A:$A,$A1193,Dados!$S:$S,$F1193)</f>
        <v>6.9500000000000011</v>
      </c>
      <c r="M1193" s="30">
        <f>IFERROR(INDEX(Parâmetros!$E$6:$E$11,MATCH($K1193,Parâmetros!$A$6:$A$11,0)),"")</f>
        <v>7.58</v>
      </c>
      <c r="N1193" s="33">
        <f t="shared" si="109"/>
        <v>0.91688654353562016</v>
      </c>
      <c r="O1193" s="33">
        <f>Parâmetros!$E$13</f>
        <v>0.8</v>
      </c>
      <c r="P1193" s="32" t="str">
        <f>IF(OR($M1193="",$F1193&gt;Parâmetros!$E$14),"Não","Sim")</f>
        <v>Sim</v>
      </c>
      <c r="Q1193" s="32" t="str">
        <f t="shared" si="110"/>
        <v>Sim</v>
      </c>
      <c r="R1193" s="32" t="str">
        <f t="shared" si="111"/>
        <v>Sim</v>
      </c>
      <c r="S1193" s="30">
        <f t="shared" si="112"/>
        <v>0</v>
      </c>
      <c r="T1193" s="32" t="str">
        <f>IF($Q1193&lt;&gt;"Sim","",IF($N1193&gt;Parâmetros!$E$15,"Sim","Não"))</f>
        <v>Não</v>
      </c>
      <c r="U1193" s="17" t="str">
        <f t="shared" si="113"/>
        <v>Na meta</v>
      </c>
      <c r="V1193" s="17" t="str">
        <f>IF($AC1193&lt;&gt;"",IF($L1193&gt;0,"ATENÇÃO · apontou em dia de "&amp;LOWER($AC1193)&amp;" cadastrado","Exceção cadastrada · "&amp;$AC1193)&amp;IF($AD1193="",""," · "&amp;$AD1193),IF($E1193="Férias",IF($L1193&gt;0,"ATENÇÃO · apontou estando de férias no cadastro","Férias no cadastro"),IF($Y1193="Férias / afastamento","Afastamento · "&amp;($Z1193+$AA1193-1)&amp;" dias seguidos sem apontamento",IF($Y1193="Folga trabalhada","ATENÇÃO · apontou em dia de folga da escala 5x2",IF($Y1193="Folga",IF(AND($D1193="5x2",OR(WEEKDAY($F1193,2)=6,WEEKDAY($F1193,2)=7)),"Folga de fim de semana da escala 5x2",IF(AND(OR($D1193="6x1",$D1193="FF 6x1"),WEEKDAY($F1193,2)=6,FALSE()),"Folga de fim de semana · apontou no domingo anterior",IF(AND(OR($D1193="6x1",$D1193="FF 6x1"),WEEKDAY($F1193,2)=7,AND($A1193=$A1192,$L1192&gt;0)),"Folga de fim de semana · apontou no sábado",IF(AND(OR($D1193="6x1",$D1193="FF 6x1"),OR(WEEKDAY($F1193,2)=6,WEEKDAY($F1193,2)=7)),"Folga de fim de semana · sem apontamento no sábado nem no domingo","Folga prevista pelo ciclo")))),IF($Y1193="Indeterminado (início da série)","Sem histórico anterior — informe o dia do ciclo no Cadastro",IF($Y1193="Falta de registro",IF(OR(OR($D1193="6x1",$D1193="FF 6x1"),$D1193="5x2"),"FALTA DE REGISTRO · dia útil da escala "&amp;$E1193,"FALTA DE REGISTRO · dia "&amp;$W1193&amp;" de "&amp;IFERROR(INDEX(Parâmetros!$B$39:$B$48,MATCH($E1193,Parâmetros!$A$39:$A$48,0)),99)&amp;" do ciclo"),IF(OR($D1193="6x1",$D1193="FF 6x1"),IF(OR(AND(WEEKDAY($F1193,2)=6,AND($A1193=$A1194,$L1194&gt;0)),AND(WEEKDAY($F1193,2)=7,AND($A1193=$A1192,$L1192&gt;0))),"ATENÇÃO · apontou sábado e domingo no mesmo fim de semana",IF(OR(WEEKDAY($F1193,2)=6,WEEKDAY($F1193,2)=7),"Jornada de fim de semana do 6x1",IF(OR($H1193&gt;=Parâmetros!$E$20,$H1193&lt;Parâmetros!$E$19),"ATENÇÃO · 6x1 apontou fora do horário diurno","Jornada fixa do 6x1"))),IF($D1193="5x2","Jornada fixa do 5x2",IF($D1193="Folguista",IF($J1193=$K1193,"Evidência confirma sequência","DIVERGE · sequência "&amp;$J1193&amp;" × evidência "&amp;$K1193),IF($K1193=$E1193,"Evidência confirma cadastro","DIVERGE · cadastro "&amp;$E1193&amp;" × evidência "&amp;$K1193)))))))))))</f>
        <v>Evidência confirma cadastro</v>
      </c>
      <c r="W1193" s="34">
        <f>IF(OR(OR($D1193="6x1",$D1193="FF 6x1"),$D1193="5x2"),"",IF($AB1193&lt;&gt;$AB1192,IF(IFERROR(INDEX(Cadastro!$F$5:$F$243,$AB1193),"")="",IF($L1193&gt;0,1,0),IF(IFERROR(INDEX(Cadastro!$F$5:$F$243,$AB1193),"")&lt;=IFERROR(INDEX(Parâmetros!$B$39:$B$48,MATCH($E1193,Parâmetros!$A$39:$A$48,0)),99),IFERROR(INDEX(Cadastro!$F$5:$F$243,$AB1193),""),0)),IF($L1193&gt;0,IF(N($X1192)&gt;0,1,N($W1192)+1),IF(AND($L1193=0,OR(N($W1192)&gt;=IFERROR(INDEX(Parâmetros!$B$39:$B$48,MATCH($E1193,Parâmetros!$A$39:$A$48,0)),99),AND(N($X1192)&gt;0,N($X1192)&lt;IFERROR(INDEX(Parâmetros!$C$39:$C$48,MATCH($E1193,Parâmetros!$A$39:$A$48,0)),0)))),0,N($W1192)+1))))</f>
        <v>3</v>
      </c>
      <c r="X1193" s="34">
        <f>IF(OR(OR($D1193="6x1",$D1193="FF 6x1"),$D1193="5x2"),"",IF($AB1193&lt;&gt;$AB1192,IF(IFERROR(INDEX(Cadastro!$F$5:$F$243,$AB1193),"")="",0,IF(IFERROR(INDEX(Cadastro!$F$5:$F$243,$AB1193),"")&gt;IFERROR(INDEX(Parâmetros!$B$39:$B$48,MATCH($E1193,Parâmetros!$A$39:$A$48,0)),99),IFERROR(INDEX(Cadastro!$F$5:$F$243,$AB1193),"")-IFERROR(INDEX(Parâmetros!$B$39:$B$48,MATCH($E1193,Parâmetros!$A$39:$A$48,0)),99),0)),IF(AND($L1193=0,OR(N($W1192)&gt;=IFERROR(INDEX(Parâmetros!$B$39:$B$48,MATCH($E1193,Parâmetros!$A$39:$A$48,0)),99),AND(N($X1192)&gt;0,N($X1192)&lt;IFERROR(INDEX(Parâmetros!$C$39:$C$48,MATCH($E1193,Parâmetros!$A$39:$A$48,0)),0)))),N($X1192)+1,0)))</f>
        <v>0</v>
      </c>
      <c r="Y1193" t="str">
        <f>IF($AC1193&lt;&gt;"",IF($L1193&gt;0,$AC1193&amp;" · com apontamento",$AC1193),IF($E1193="Férias",IF($L1193&gt;0,"Férias · com apontamento","Férias (cadastro)"),IF(($Z1193+$AA1193-1)&gt;Parâmetros!$E$16,"Férias / afastamento",IF(AND($D1193="5x2",OR(WEEKDAY($F1193,2)=6,WEEKDAY($F1193,2)=7)),IF($L1193&gt;0,"Folga trabalhada","Folga"),IF($L1193&gt;0,"Trabalhado",IF(OR(OR($D1193="6x1",$D1193="FF 6x1"),$D1193="5x2"),IF(AND(OR($D1193="6x1",$D1193="FF 6x1"),OR(WEEKDAY($F1193,2)=6,WEEKDAY($F1193,2)=7)),"Folga","Falta de registro"),IF(AND($AB1193&lt;&gt;$AB1192,IFERROR(INDEX(Cadastro!$F$5:$F$243,$AB1193),"")=""),"Indeterminado (início da série)",IF($X1193&gt;0,"Folga","Falta de registro"))))))))</f>
        <v>Trabalhado</v>
      </c>
      <c r="Z1193" s="34">
        <f>IF(OR($L1193&gt;0,$F1193&gt;Parâmetros!$E$14),0,IF($A1193&lt;&gt;$A1192,1,N($Z1192)+1))</f>
        <v>0</v>
      </c>
      <c r="AA1193" s="34">
        <f>IF(OR($L1193&gt;0,$F1193&gt;Parâmetros!$E$14),0,IF(OR($A1193&lt;&gt;$A1194,$F1194&gt;Parâmetros!$E$14),1,N($AA1194)+1))</f>
        <v>0</v>
      </c>
      <c r="AB1193" s="31">
        <f>IFERROR(MATCH($A1193&amp;"|"&amp;TEXT(_xlfn.MAXIFS(Cadastro!$E$5:$E$243,Cadastro!$A$5:$A$243,$A1193,Cadastro!$E$5:$E$243,"&lt;="&amp;$F1193),"yyyymmdd"),Cadastro!$I$5:$I$243,0),"")</f>
        <v>155</v>
      </c>
      <c r="AC1193" t="str">
        <f>IFERROR(_xlfn.SINGLE(INDEX(Exceções!$D$5:$D$203,MATCH($A1193&amp;"|"&amp;$F1193,Exceções!$F$5:$F$203,0))),"")</f>
        <v/>
      </c>
      <c r="AD1193" t="str">
        <f>IF($AC1193="","",IFERROR(_xlfn.SINGLE(INDEX(Exceções!$E$5:$E$203,MATCH($A1193&amp;"|"&amp;$F1193,Exceções!$F$5:$F$203,0))),""))</f>
        <v/>
      </c>
    </row>
    <row r="1194" spans="1:30" ht="15" hidden="1" customHeight="1" x14ac:dyDescent="0.25">
      <c r="A1194" s="31">
        <v>56010</v>
      </c>
      <c r="B1194" s="17" t="s">
        <v>32</v>
      </c>
      <c r="C1194" s="17" t="str">
        <f>IFERROR(INDEX(Cadastro!$C$5:$C$243,$AB1194),"NÃO INFORMADO")</f>
        <v>INS</v>
      </c>
      <c r="D1194" s="17" t="str">
        <f>IFERROR(INDEX(Cadastro!$D$5:$D$243,$AB1194),"")</f>
        <v>A</v>
      </c>
      <c r="E1194" s="17" t="str">
        <f>IFERROR(INDEX(Cadastro!$G$5:$G$243,$AB1194),"")</f>
        <v>A</v>
      </c>
      <c r="F1194" s="29">
        <v>46316</v>
      </c>
      <c r="G1194" s="32" t="str">
        <f t="shared" si="108"/>
        <v>qua</v>
      </c>
      <c r="H1194" s="31">
        <f>IF($L1194=0,"",_xlfn.MINIFS(Dados!$Q:$Q,Dados!$A:$A,$A1194,Dados!$S:$S,$F1194))</f>
        <v>780</v>
      </c>
      <c r="I1194" s="31">
        <f>IF($H1194="","",_xlfn.MAXIFS(Dados!$R:$R,Dados!$A:$A,$A1194,Dados!$S:$S,$F1194))</f>
        <v>920</v>
      </c>
      <c r="J1194" s="32" t="str">
        <f>IF($D1194&lt;&gt;"Folguista","",IFERROR(INDEX(Parâmetros!$D$52:$G$52,1,MIN(4,MAX(1,$W1194))),""))</f>
        <v/>
      </c>
      <c r="K1194" s="32" t="str">
        <f>IF(OR($AC1194&lt;&gt;"",$Y1194="Folga",$Y1194="Folga trabalhada",$Y1194="Férias (cadastro)",$Y1194="Férias / afastamento",$Y1194="Indeterminado (início da série)"),"",IF(OR($D1194="6x1",$D1194="FF 6x1"),IF(OR(WEEKDAY($F1194,2)=6,WEEKDAY($F1194,2)=7),"6x1 sáb/dom","6x1"),IF($D1194="5x2","5x2",IF($H1194="",IF($D1194="Folguista",$J1194,$E1194),IF(OR($H1194&gt;=Parâmetros!$E$18,$H1194&lt;Parâmetros!$E$19),"C",IF($H1194&lt;Parâmetros!$E$20,"A","B"))))))</f>
        <v>A</v>
      </c>
      <c r="L1194" s="30">
        <f>SUMIFS(Dados!$E:$E,Dados!$A:$A,$A1194,Dados!$S:$S,$F1194)</f>
        <v>2.33</v>
      </c>
      <c r="M1194" s="30">
        <f>IFERROR(INDEX(Parâmetros!$E$6:$E$11,MATCH($K1194,Parâmetros!$A$6:$A$11,0)),"")</f>
        <v>7.58</v>
      </c>
      <c r="N1194" s="33">
        <f t="shared" si="109"/>
        <v>0.30738786279683378</v>
      </c>
      <c r="O1194" s="33">
        <f>Parâmetros!$E$13</f>
        <v>0.8</v>
      </c>
      <c r="P1194" s="32" t="str">
        <f>IF(OR($M1194="",$F1194&gt;Parâmetros!$E$14),"Não","Sim")</f>
        <v>Sim</v>
      </c>
      <c r="Q1194" s="32" t="str">
        <f t="shared" si="110"/>
        <v>Sim</v>
      </c>
      <c r="R1194" s="32" t="str">
        <f t="shared" si="111"/>
        <v>Não</v>
      </c>
      <c r="S1194" s="30">
        <f t="shared" si="112"/>
        <v>3.734</v>
      </c>
      <c r="T1194" s="32" t="str">
        <f>IF($Q1194&lt;&gt;"Sim","",IF($N1194&gt;Parâmetros!$E$15,"Sim","Não"))</f>
        <v>Não</v>
      </c>
      <c r="U1194" s="17" t="str">
        <f t="shared" si="113"/>
        <v>Abaixo da meta</v>
      </c>
      <c r="V1194" s="17" t="str">
        <f>IF($AC1194&lt;&gt;"",IF($L1194&gt;0,"ATENÇÃO · apontou em dia de "&amp;LOWER($AC1194)&amp;" cadastrado","Exceção cadastrada · "&amp;$AC1194)&amp;IF($AD1194="",""," · "&amp;$AD1194),IF($E1194="Férias",IF($L1194&gt;0,"ATENÇÃO · apontou estando de férias no cadastro","Férias no cadastro"),IF($Y1194="Férias / afastamento","Afastamento · "&amp;($Z1194+$AA1194-1)&amp;" dias seguidos sem apontamento",IF($Y1194="Folga trabalhada","ATENÇÃO · apontou em dia de folga da escala 5x2",IF($Y1194="Folga",IF(AND($D1194="5x2",OR(WEEKDAY($F1194,2)=6,WEEKDAY($F1194,2)=7)),"Folga de fim de semana da escala 5x2",IF(AND(OR($D1194="6x1",$D1194="FF 6x1"),WEEKDAY($F1194,2)=6,FALSE()),"Folga de fim de semana · apontou no domingo anterior",IF(AND(OR($D1194="6x1",$D1194="FF 6x1"),WEEKDAY($F1194,2)=7,AND($A1194=$A1193,$L1193&gt;0)),"Folga de fim de semana · apontou no sábado",IF(AND(OR($D1194="6x1",$D1194="FF 6x1"),OR(WEEKDAY($F1194,2)=6,WEEKDAY($F1194,2)=7)),"Folga de fim de semana · sem apontamento no sábado nem no domingo","Folga prevista pelo ciclo")))),IF($Y1194="Indeterminado (início da série)","Sem histórico anterior — informe o dia do ciclo no Cadastro",IF($Y1194="Falta de registro",IF(OR(OR($D1194="6x1",$D1194="FF 6x1"),$D1194="5x2"),"FALTA DE REGISTRO · dia útil da escala "&amp;$E1194,"FALTA DE REGISTRO · dia "&amp;$W1194&amp;" de "&amp;IFERROR(INDEX(Parâmetros!$B$39:$B$48,MATCH($E1194,Parâmetros!$A$39:$A$48,0)),99)&amp;" do ciclo"),IF(OR($D1194="6x1",$D1194="FF 6x1"),IF(OR(AND(WEEKDAY($F1194,2)=6,AND($A1194=$A1195,$L1195&gt;0)),AND(WEEKDAY($F1194,2)=7,AND($A1194=$A1193,$L1193&gt;0))),"ATENÇÃO · apontou sábado e domingo no mesmo fim de semana",IF(OR(WEEKDAY($F1194,2)=6,WEEKDAY($F1194,2)=7),"Jornada de fim de semana do 6x1",IF(OR($H1194&gt;=Parâmetros!$E$20,$H1194&lt;Parâmetros!$E$19),"ATENÇÃO · 6x1 apontou fora do horário diurno","Jornada fixa do 6x1"))),IF($D1194="5x2","Jornada fixa do 5x2",IF($D1194="Folguista",IF($J1194=$K1194,"Evidência confirma sequência","DIVERGE · sequência "&amp;$J1194&amp;" × evidência "&amp;$K1194),IF($K1194=$E1194,"Evidência confirma cadastro","DIVERGE · cadastro "&amp;$E1194&amp;" × evidência "&amp;$K1194)))))))))))</f>
        <v>Evidência confirma cadastro</v>
      </c>
      <c r="W1194" s="34">
        <f>IF(OR(OR($D1194="6x1",$D1194="FF 6x1"),$D1194="5x2"),"",IF($AB1194&lt;&gt;$AB1193,IF(IFERROR(INDEX(Cadastro!$F$5:$F$243,$AB1194),"")="",IF($L1194&gt;0,1,0),IF(IFERROR(INDEX(Cadastro!$F$5:$F$243,$AB1194),"")&lt;=IFERROR(INDEX(Parâmetros!$B$39:$B$48,MATCH($E1194,Parâmetros!$A$39:$A$48,0)),99),IFERROR(INDEX(Cadastro!$F$5:$F$243,$AB1194),""),0)),IF($L1194&gt;0,IF(N($X1193)&gt;0,1,N($W1193)+1),IF(AND($L1194=0,OR(N($W1193)&gt;=IFERROR(INDEX(Parâmetros!$B$39:$B$48,MATCH($E1194,Parâmetros!$A$39:$A$48,0)),99),AND(N($X1193)&gt;0,N($X1193)&lt;IFERROR(INDEX(Parâmetros!$C$39:$C$48,MATCH($E1194,Parâmetros!$A$39:$A$48,0)),0)))),0,N($W1193)+1))))</f>
        <v>4</v>
      </c>
      <c r="X1194" s="34">
        <f>IF(OR(OR($D1194="6x1",$D1194="FF 6x1"),$D1194="5x2"),"",IF($AB1194&lt;&gt;$AB1193,IF(IFERROR(INDEX(Cadastro!$F$5:$F$243,$AB1194),"")="",0,IF(IFERROR(INDEX(Cadastro!$F$5:$F$243,$AB1194),"")&gt;IFERROR(INDEX(Parâmetros!$B$39:$B$48,MATCH($E1194,Parâmetros!$A$39:$A$48,0)),99),IFERROR(INDEX(Cadastro!$F$5:$F$243,$AB1194),"")-IFERROR(INDEX(Parâmetros!$B$39:$B$48,MATCH($E1194,Parâmetros!$A$39:$A$48,0)),99),0)),IF(AND($L1194=0,OR(N($W1193)&gt;=IFERROR(INDEX(Parâmetros!$B$39:$B$48,MATCH($E1194,Parâmetros!$A$39:$A$48,0)),99),AND(N($X1193)&gt;0,N($X1193)&lt;IFERROR(INDEX(Parâmetros!$C$39:$C$48,MATCH($E1194,Parâmetros!$A$39:$A$48,0)),0)))),N($X1193)+1,0)))</f>
        <v>0</v>
      </c>
      <c r="Y1194" t="str">
        <f>IF($AC1194&lt;&gt;"",IF($L1194&gt;0,$AC1194&amp;" · com apontamento",$AC1194),IF($E1194="Férias",IF($L1194&gt;0,"Férias · com apontamento","Férias (cadastro)"),IF(($Z1194+$AA1194-1)&gt;Parâmetros!$E$16,"Férias / afastamento",IF(AND($D1194="5x2",OR(WEEKDAY($F1194,2)=6,WEEKDAY($F1194,2)=7)),IF($L1194&gt;0,"Folga trabalhada","Folga"),IF($L1194&gt;0,"Trabalhado",IF(OR(OR($D1194="6x1",$D1194="FF 6x1"),$D1194="5x2"),IF(AND(OR($D1194="6x1",$D1194="FF 6x1"),OR(WEEKDAY($F1194,2)=6,WEEKDAY($F1194,2)=7)),"Folga","Falta de registro"),IF(AND($AB1194&lt;&gt;$AB1193,IFERROR(INDEX(Cadastro!$F$5:$F$243,$AB1194),"")=""),"Indeterminado (início da série)",IF($X1194&gt;0,"Folga","Falta de registro"))))))))</f>
        <v>Trabalhado</v>
      </c>
      <c r="Z1194" s="34">
        <f>IF(OR($L1194&gt;0,$F1194&gt;Parâmetros!$E$14),0,IF($A1194&lt;&gt;$A1193,1,N($Z1193)+1))</f>
        <v>0</v>
      </c>
      <c r="AA1194" s="34">
        <f>IF(OR($L1194&gt;0,$F1194&gt;Parâmetros!$E$14),0,IF(OR($A1194&lt;&gt;$A1195,$F1195&gt;Parâmetros!$E$14),1,N($AA1195)+1))</f>
        <v>0</v>
      </c>
      <c r="AB1194" s="31">
        <f>IFERROR(MATCH($A1194&amp;"|"&amp;TEXT(_xlfn.MAXIFS(Cadastro!$E$5:$E$243,Cadastro!$A$5:$A$243,$A1194,Cadastro!$E$5:$E$243,"&lt;="&amp;$F1194),"yyyymmdd"),Cadastro!$I$5:$I$243,0),"")</f>
        <v>155</v>
      </c>
      <c r="AC1194" t="str">
        <f>IFERROR(_xlfn.SINGLE(INDEX(Exceções!$D$5:$D$203,MATCH($A1194&amp;"|"&amp;$F1194,Exceções!$F$5:$F$203,0))),"")</f>
        <v/>
      </c>
      <c r="AD1194" t="str">
        <f>IF($AC1194="","",IFERROR(_xlfn.SINGLE(INDEX(Exceções!$E$5:$E$203,MATCH($A1194&amp;"|"&amp;$F1194,Exceções!$F$5:$F$203,0))),""))</f>
        <v/>
      </c>
    </row>
    <row r="1195" spans="1:30" ht="15" hidden="1" customHeight="1" x14ac:dyDescent="0.25">
      <c r="A1195" s="31">
        <v>56010</v>
      </c>
      <c r="B1195" s="17" t="s">
        <v>32</v>
      </c>
      <c r="C1195" s="17" t="str">
        <f>IFERROR(INDEX(Cadastro!$C$5:$C$243,$AB1195),"NÃO INFORMADO")</f>
        <v>INS</v>
      </c>
      <c r="D1195" s="17" t="str">
        <f>IFERROR(INDEX(Cadastro!$D$5:$D$243,$AB1195),"")</f>
        <v>A</v>
      </c>
      <c r="E1195" s="17" t="str">
        <f>IFERROR(INDEX(Cadastro!$G$5:$G$243,$AB1195),"")</f>
        <v>A</v>
      </c>
      <c r="F1195" s="29">
        <v>46317</v>
      </c>
      <c r="G1195" s="32" t="str">
        <f t="shared" si="108"/>
        <v>qui</v>
      </c>
      <c r="H1195" s="31" t="str">
        <f>IF($L1195=0,"",_xlfn.MINIFS(Dados!$Q:$Q,Dados!$A:$A,$A1195,Dados!$S:$S,$F1195))</f>
        <v/>
      </c>
      <c r="I1195" s="31" t="str">
        <f>IF($H1195="","",_xlfn.MAXIFS(Dados!$R:$R,Dados!$A:$A,$A1195,Dados!$S:$S,$F1195))</f>
        <v/>
      </c>
      <c r="J1195" s="32" t="str">
        <f>IF($D1195&lt;&gt;"Folguista","",IFERROR(INDEX(Parâmetros!$D$52:$G$52,1,MIN(4,MAX(1,$W1195))),""))</f>
        <v/>
      </c>
      <c r="K1195" s="32" t="str">
        <f>IF(OR($AC1195&lt;&gt;"",$Y1195="Folga",$Y1195="Folga trabalhada",$Y1195="Férias (cadastro)",$Y1195="Férias / afastamento",$Y1195="Indeterminado (início da série)"),"",IF(OR($D1195="6x1",$D1195="FF 6x1"),IF(OR(WEEKDAY($F1195,2)=6,WEEKDAY($F1195,2)=7),"6x1 sáb/dom","6x1"),IF($D1195="5x2","5x2",IF($H1195="",IF($D1195="Folguista",$J1195,$E1195),IF(OR($H1195&gt;=Parâmetros!$E$18,$H1195&lt;Parâmetros!$E$19),"C",IF($H1195&lt;Parâmetros!$E$20,"A","B"))))))</f>
        <v>A</v>
      </c>
      <c r="L1195" s="30">
        <f>SUMIFS(Dados!$E:$E,Dados!$A:$A,$A1195,Dados!$S:$S,$F1195)</f>
        <v>0</v>
      </c>
      <c r="M1195" s="30">
        <f>IFERROR(INDEX(Parâmetros!$E$6:$E$11,MATCH($K1195,Parâmetros!$A$6:$A$11,0)),"")</f>
        <v>7.58</v>
      </c>
      <c r="N1195" s="33">
        <f t="shared" si="109"/>
        <v>0</v>
      </c>
      <c r="O1195" s="33">
        <f>Parâmetros!$E$13</f>
        <v>0.8</v>
      </c>
      <c r="P1195" s="32" t="str">
        <f>IF(OR($M1195="",$F1195&gt;Parâmetros!$E$14),"Não","Sim")</f>
        <v>Sim</v>
      </c>
      <c r="Q1195" s="32" t="str">
        <f t="shared" si="110"/>
        <v>Não</v>
      </c>
      <c r="R1195" s="32" t="str">
        <f t="shared" si="111"/>
        <v/>
      </c>
      <c r="S1195" s="30" t="str">
        <f t="shared" si="112"/>
        <v/>
      </c>
      <c r="T1195" s="32" t="str">
        <f>IF($Q1195&lt;&gt;"Sim","",IF($N1195&gt;Parâmetros!$E$15,"Sim","Não"))</f>
        <v/>
      </c>
      <c r="U1195" s="17" t="str">
        <f t="shared" si="113"/>
        <v>Falta de registro</v>
      </c>
      <c r="V1195" s="17" t="str">
        <f>IF($AC1195&lt;&gt;"",IF($L1195&gt;0,"ATENÇÃO · apontou em dia de "&amp;LOWER($AC1195)&amp;" cadastrado","Exceção cadastrada · "&amp;$AC1195)&amp;IF($AD1195="",""," · "&amp;$AD1195),IF($E1195="Férias",IF($L1195&gt;0,"ATENÇÃO · apontou estando de férias no cadastro","Férias no cadastro"),IF($Y1195="Férias / afastamento","Afastamento · "&amp;($Z1195+$AA1195-1)&amp;" dias seguidos sem apontamento",IF($Y1195="Folga trabalhada","ATENÇÃO · apontou em dia de folga da escala 5x2",IF($Y1195="Folga",IF(AND($D1195="5x2",OR(WEEKDAY($F1195,2)=6,WEEKDAY($F1195,2)=7)),"Folga de fim de semana da escala 5x2",IF(AND(OR($D1195="6x1",$D1195="FF 6x1"),WEEKDAY($F1195,2)=6,FALSE()),"Folga de fim de semana · apontou no domingo anterior",IF(AND(OR($D1195="6x1",$D1195="FF 6x1"),WEEKDAY($F1195,2)=7,AND($A1195=$A1194,$L1194&gt;0)),"Folga de fim de semana · apontou no sábado",IF(AND(OR($D1195="6x1",$D1195="FF 6x1"),OR(WEEKDAY($F1195,2)=6,WEEKDAY($F1195,2)=7)),"Folga de fim de semana · sem apontamento no sábado nem no domingo","Folga prevista pelo ciclo")))),IF($Y1195="Indeterminado (início da série)","Sem histórico anterior — informe o dia do ciclo no Cadastro",IF($Y1195="Falta de registro",IF(OR(OR($D1195="6x1",$D1195="FF 6x1"),$D1195="5x2"),"FALTA DE REGISTRO · dia útil da escala "&amp;$E1195,"FALTA DE REGISTRO · dia "&amp;$W1195&amp;" de "&amp;IFERROR(INDEX(Parâmetros!$B$39:$B$48,MATCH($E1195,Parâmetros!$A$39:$A$48,0)),99)&amp;" do ciclo"),IF(OR($D1195="6x1",$D1195="FF 6x1"),IF(OR(AND(WEEKDAY($F1195,2)=6,AND($A1195=$A1196,$L1196&gt;0)),AND(WEEKDAY($F1195,2)=7,AND($A1195=$A1194,$L1194&gt;0))),"ATENÇÃO · apontou sábado e domingo no mesmo fim de semana",IF(OR(WEEKDAY($F1195,2)=6,WEEKDAY($F1195,2)=7),"Jornada de fim de semana do 6x1",IF(OR($H1195&gt;=Parâmetros!$E$20,$H1195&lt;Parâmetros!$E$19),"ATENÇÃO · 6x1 apontou fora do horário diurno","Jornada fixa do 6x1"))),IF($D1195="5x2","Jornada fixa do 5x2",IF($D1195="Folguista",IF($J1195=$K1195,"Evidência confirma sequência","DIVERGE · sequência "&amp;$J1195&amp;" × evidência "&amp;$K1195),IF($K1195=$E1195,"Evidência confirma cadastro","DIVERGE · cadastro "&amp;$E1195&amp;" × evidência "&amp;$K1195)))))))))))</f>
        <v>FALTA DE REGISTRO · dia 5 de 5 do ciclo</v>
      </c>
      <c r="W1195" s="34">
        <f>IF(OR(OR($D1195="6x1",$D1195="FF 6x1"),$D1195="5x2"),"",IF($AB1195&lt;&gt;$AB1194,IF(IFERROR(INDEX(Cadastro!$F$5:$F$243,$AB1195),"")="",IF($L1195&gt;0,1,0),IF(IFERROR(INDEX(Cadastro!$F$5:$F$243,$AB1195),"")&lt;=IFERROR(INDEX(Parâmetros!$B$39:$B$48,MATCH($E1195,Parâmetros!$A$39:$A$48,0)),99),IFERROR(INDEX(Cadastro!$F$5:$F$243,$AB1195),""),0)),IF($L1195&gt;0,IF(N($X1194)&gt;0,1,N($W1194)+1),IF(AND($L1195=0,OR(N($W1194)&gt;=IFERROR(INDEX(Parâmetros!$B$39:$B$48,MATCH($E1195,Parâmetros!$A$39:$A$48,0)),99),AND(N($X1194)&gt;0,N($X1194)&lt;IFERROR(INDEX(Parâmetros!$C$39:$C$48,MATCH($E1195,Parâmetros!$A$39:$A$48,0)),0)))),0,N($W1194)+1))))</f>
        <v>5</v>
      </c>
      <c r="X1195" s="34">
        <f>IF(OR(OR($D1195="6x1",$D1195="FF 6x1"),$D1195="5x2"),"",IF($AB1195&lt;&gt;$AB1194,IF(IFERROR(INDEX(Cadastro!$F$5:$F$243,$AB1195),"")="",0,IF(IFERROR(INDEX(Cadastro!$F$5:$F$243,$AB1195),"")&gt;IFERROR(INDEX(Parâmetros!$B$39:$B$48,MATCH($E1195,Parâmetros!$A$39:$A$48,0)),99),IFERROR(INDEX(Cadastro!$F$5:$F$243,$AB1195),"")-IFERROR(INDEX(Parâmetros!$B$39:$B$48,MATCH($E1195,Parâmetros!$A$39:$A$48,0)),99),0)),IF(AND($L1195=0,OR(N($W1194)&gt;=IFERROR(INDEX(Parâmetros!$B$39:$B$48,MATCH($E1195,Parâmetros!$A$39:$A$48,0)),99),AND(N($X1194)&gt;0,N($X1194)&lt;IFERROR(INDEX(Parâmetros!$C$39:$C$48,MATCH($E1195,Parâmetros!$A$39:$A$48,0)),0)))),N($X1194)+1,0)))</f>
        <v>0</v>
      </c>
      <c r="Y1195" t="str">
        <f>IF($AC1195&lt;&gt;"",IF($L1195&gt;0,$AC1195&amp;" · com apontamento",$AC1195),IF($E1195="Férias",IF($L1195&gt;0,"Férias · com apontamento","Férias (cadastro)"),IF(($Z1195+$AA1195-1)&gt;Parâmetros!$E$16,"Férias / afastamento",IF(AND($D1195="5x2",OR(WEEKDAY($F1195,2)=6,WEEKDAY($F1195,2)=7)),IF($L1195&gt;0,"Folga trabalhada","Folga"),IF($L1195&gt;0,"Trabalhado",IF(OR(OR($D1195="6x1",$D1195="FF 6x1"),$D1195="5x2"),IF(AND(OR($D1195="6x1",$D1195="FF 6x1"),OR(WEEKDAY($F1195,2)=6,WEEKDAY($F1195,2)=7)),"Folga","Falta de registro"),IF(AND($AB1195&lt;&gt;$AB1194,IFERROR(INDEX(Cadastro!$F$5:$F$243,$AB1195),"")=""),"Indeterminado (início da série)",IF($X1195&gt;0,"Folga","Falta de registro"))))))))</f>
        <v>Falta de registro</v>
      </c>
      <c r="Z1195" s="34">
        <f>IF(OR($L1195&gt;0,$F1195&gt;Parâmetros!$E$14),0,IF($A1195&lt;&gt;$A1194,1,N($Z1194)+1))</f>
        <v>1</v>
      </c>
      <c r="AA1195" s="34">
        <f>IF(OR($L1195&gt;0,$F1195&gt;Parâmetros!$E$14),0,IF(OR($A1195&lt;&gt;$A1196,$F1196&gt;Parâmetros!$E$14),1,N($AA1196)+1))</f>
        <v>2</v>
      </c>
      <c r="AB1195" s="31">
        <f>IFERROR(MATCH($A1195&amp;"|"&amp;TEXT(_xlfn.MAXIFS(Cadastro!$E$5:$E$243,Cadastro!$A$5:$A$243,$A1195,Cadastro!$E$5:$E$243,"&lt;="&amp;$F1195),"yyyymmdd"),Cadastro!$I$5:$I$243,0),"")</f>
        <v>155</v>
      </c>
      <c r="AC1195" t="str">
        <f>IFERROR(_xlfn.SINGLE(INDEX(Exceções!$D$5:$D$203,MATCH($A1195&amp;"|"&amp;$F1195,Exceções!$F$5:$F$203,0))),"")</f>
        <v/>
      </c>
      <c r="AD1195" t="str">
        <f>IF($AC1195="","",IFERROR(_xlfn.SINGLE(INDEX(Exceções!$E$5:$E$203,MATCH($A1195&amp;"|"&amp;$F1195,Exceções!$F$5:$F$203,0))),""))</f>
        <v/>
      </c>
    </row>
    <row r="1196" spans="1:30" ht="15" hidden="1" customHeight="1" x14ac:dyDescent="0.25">
      <c r="A1196" s="31">
        <v>56010</v>
      </c>
      <c r="B1196" s="17" t="s">
        <v>32</v>
      </c>
      <c r="C1196" s="17" t="str">
        <f>IFERROR(INDEX(Cadastro!$C$5:$C$243,$AB1196),"NÃO INFORMADO")</f>
        <v>INS</v>
      </c>
      <c r="D1196" s="17" t="str">
        <f>IFERROR(INDEX(Cadastro!$D$5:$D$243,$AB1196),"")</f>
        <v>A</v>
      </c>
      <c r="E1196" s="17" t="str">
        <f>IFERROR(INDEX(Cadastro!$G$5:$G$243,$AB1196),"")</f>
        <v>A</v>
      </c>
      <c r="F1196" s="29">
        <v>46318</v>
      </c>
      <c r="G1196" s="32" t="str">
        <f t="shared" si="108"/>
        <v>sex</v>
      </c>
      <c r="H1196" s="31" t="str">
        <f>IF($L1196=0,"",_xlfn.MINIFS(Dados!$Q:$Q,Dados!$A:$A,$A1196,Dados!$S:$S,$F1196))</f>
        <v/>
      </c>
      <c r="I1196" s="31" t="str">
        <f>IF($H1196="","",_xlfn.MAXIFS(Dados!$R:$R,Dados!$A:$A,$A1196,Dados!$S:$S,$F1196))</f>
        <v/>
      </c>
      <c r="J1196" s="32" t="str">
        <f>IF($D1196&lt;&gt;"Folguista","",IFERROR(INDEX(Parâmetros!$D$52:$G$52,1,MIN(4,MAX(1,$W1196))),""))</f>
        <v/>
      </c>
      <c r="K1196" s="32" t="str">
        <f>IF(OR($AC1196&lt;&gt;"",$Y1196="Folga",$Y1196="Folga trabalhada",$Y1196="Férias (cadastro)",$Y1196="Férias / afastamento",$Y1196="Indeterminado (início da série)"),"",IF(OR($D1196="6x1",$D1196="FF 6x1"),IF(OR(WEEKDAY($F1196,2)=6,WEEKDAY($F1196,2)=7),"6x1 sáb/dom","6x1"),IF($D1196="5x2","5x2",IF($H1196="",IF($D1196="Folguista",$J1196,$E1196),IF(OR($H1196&gt;=Parâmetros!$E$18,$H1196&lt;Parâmetros!$E$19),"C",IF($H1196&lt;Parâmetros!$E$20,"A","B"))))))</f>
        <v/>
      </c>
      <c r="L1196" s="30">
        <f>SUMIFS(Dados!$E:$E,Dados!$A:$A,$A1196,Dados!$S:$S,$F1196)</f>
        <v>0</v>
      </c>
      <c r="M1196" s="30" t="str">
        <f>IFERROR(INDEX(Parâmetros!$E$6:$E$11,MATCH($K1196,Parâmetros!$A$6:$A$11,0)),"")</f>
        <v/>
      </c>
      <c r="N1196" s="33" t="str">
        <f t="shared" si="109"/>
        <v/>
      </c>
      <c r="O1196" s="33">
        <f>Parâmetros!$E$13</f>
        <v>0.8</v>
      </c>
      <c r="P1196" s="32" t="str">
        <f>IF(OR($M1196="",$F1196&gt;Parâmetros!$E$14),"Não","Sim")</f>
        <v>Não</v>
      </c>
      <c r="Q1196" s="32" t="str">
        <f t="shared" si="110"/>
        <v/>
      </c>
      <c r="R1196" s="32" t="str">
        <f t="shared" si="111"/>
        <v/>
      </c>
      <c r="S1196" s="30" t="str">
        <f t="shared" si="112"/>
        <v/>
      </c>
      <c r="T1196" s="32" t="str">
        <f>IF($Q1196&lt;&gt;"Sim","",IF($N1196&gt;Parâmetros!$E$15,"Sim","Não"))</f>
        <v/>
      </c>
      <c r="U1196" s="17" t="str">
        <f t="shared" si="113"/>
        <v>Folga</v>
      </c>
      <c r="V1196" s="17" t="str">
        <f>IF($AC1196&lt;&gt;"",IF($L1196&gt;0,"ATENÇÃO · apontou em dia de "&amp;LOWER($AC1196)&amp;" cadastrado","Exceção cadastrada · "&amp;$AC1196)&amp;IF($AD1196="",""," · "&amp;$AD1196),IF($E1196="Férias",IF($L1196&gt;0,"ATENÇÃO · apontou estando de férias no cadastro","Férias no cadastro"),IF($Y1196="Férias / afastamento","Afastamento · "&amp;($Z1196+$AA1196-1)&amp;" dias seguidos sem apontamento",IF($Y1196="Folga trabalhada","ATENÇÃO · apontou em dia de folga da escala 5x2",IF($Y1196="Folga",IF(AND($D1196="5x2",OR(WEEKDAY($F1196,2)=6,WEEKDAY($F1196,2)=7)),"Folga de fim de semana da escala 5x2",IF(AND(OR($D1196="6x1",$D1196="FF 6x1"),WEEKDAY($F1196,2)=6,FALSE()),"Folga de fim de semana · apontou no domingo anterior",IF(AND(OR($D1196="6x1",$D1196="FF 6x1"),WEEKDAY($F1196,2)=7,AND($A1196=$A1195,$L1195&gt;0)),"Folga de fim de semana · apontou no sábado",IF(AND(OR($D1196="6x1",$D1196="FF 6x1"),OR(WEEKDAY($F1196,2)=6,WEEKDAY($F1196,2)=7)),"Folga de fim de semana · sem apontamento no sábado nem no domingo","Folga prevista pelo ciclo")))),IF($Y1196="Indeterminado (início da série)","Sem histórico anterior — informe o dia do ciclo no Cadastro",IF($Y1196="Falta de registro",IF(OR(OR($D1196="6x1",$D1196="FF 6x1"),$D1196="5x2"),"FALTA DE REGISTRO · dia útil da escala "&amp;$E1196,"FALTA DE REGISTRO · dia "&amp;$W1196&amp;" de "&amp;IFERROR(INDEX(Parâmetros!$B$39:$B$48,MATCH($E1196,Parâmetros!$A$39:$A$48,0)),99)&amp;" do ciclo"),IF(OR($D1196="6x1",$D1196="FF 6x1"),IF(OR(AND(WEEKDAY($F1196,2)=6,AND($A1196=$A1197,$L1197&gt;0)),AND(WEEKDAY($F1196,2)=7,AND($A1196=$A1195,$L1195&gt;0))),"ATENÇÃO · apontou sábado e domingo no mesmo fim de semana",IF(OR(WEEKDAY($F1196,2)=6,WEEKDAY($F1196,2)=7),"Jornada de fim de semana do 6x1",IF(OR($H1196&gt;=Parâmetros!$E$20,$H1196&lt;Parâmetros!$E$19),"ATENÇÃO · 6x1 apontou fora do horário diurno","Jornada fixa do 6x1"))),IF($D1196="5x2","Jornada fixa do 5x2",IF($D1196="Folguista",IF($J1196=$K1196,"Evidência confirma sequência","DIVERGE · sequência "&amp;$J1196&amp;" × evidência "&amp;$K1196),IF($K1196=$E1196,"Evidência confirma cadastro","DIVERGE · cadastro "&amp;$E1196&amp;" × evidência "&amp;$K1196)))))))))))</f>
        <v>Folga prevista pelo ciclo</v>
      </c>
      <c r="W1196" s="34">
        <f>IF(OR(OR($D1196="6x1",$D1196="FF 6x1"),$D1196="5x2"),"",IF($AB1196&lt;&gt;$AB1195,IF(IFERROR(INDEX(Cadastro!$F$5:$F$243,$AB1196),"")="",IF($L1196&gt;0,1,0),IF(IFERROR(INDEX(Cadastro!$F$5:$F$243,$AB1196),"")&lt;=IFERROR(INDEX(Parâmetros!$B$39:$B$48,MATCH($E1196,Parâmetros!$A$39:$A$48,0)),99),IFERROR(INDEX(Cadastro!$F$5:$F$243,$AB1196),""),0)),IF($L1196&gt;0,IF(N($X1195)&gt;0,1,N($W1195)+1),IF(AND($L1196=0,OR(N($W1195)&gt;=IFERROR(INDEX(Parâmetros!$B$39:$B$48,MATCH($E1196,Parâmetros!$A$39:$A$48,0)),99),AND(N($X1195)&gt;0,N($X1195)&lt;IFERROR(INDEX(Parâmetros!$C$39:$C$48,MATCH($E1196,Parâmetros!$A$39:$A$48,0)),0)))),0,N($W1195)+1))))</f>
        <v>0</v>
      </c>
      <c r="X1196" s="34">
        <f>IF(OR(OR($D1196="6x1",$D1196="FF 6x1"),$D1196="5x2"),"",IF($AB1196&lt;&gt;$AB1195,IF(IFERROR(INDEX(Cadastro!$F$5:$F$243,$AB1196),"")="",0,IF(IFERROR(INDEX(Cadastro!$F$5:$F$243,$AB1196),"")&gt;IFERROR(INDEX(Parâmetros!$B$39:$B$48,MATCH($E1196,Parâmetros!$A$39:$A$48,0)),99),IFERROR(INDEX(Cadastro!$F$5:$F$243,$AB1196),"")-IFERROR(INDEX(Parâmetros!$B$39:$B$48,MATCH($E1196,Parâmetros!$A$39:$A$48,0)),99),0)),IF(AND($L1196=0,OR(N($W1195)&gt;=IFERROR(INDEX(Parâmetros!$B$39:$B$48,MATCH($E1196,Parâmetros!$A$39:$A$48,0)),99),AND(N($X1195)&gt;0,N($X1195)&lt;IFERROR(INDEX(Parâmetros!$C$39:$C$48,MATCH($E1196,Parâmetros!$A$39:$A$48,0)),0)))),N($X1195)+1,0)))</f>
        <v>1</v>
      </c>
      <c r="Y1196" t="str">
        <f>IF($AC1196&lt;&gt;"",IF($L1196&gt;0,$AC1196&amp;" · com apontamento",$AC1196),IF($E1196="Férias",IF($L1196&gt;0,"Férias · com apontamento","Férias (cadastro)"),IF(($Z1196+$AA1196-1)&gt;Parâmetros!$E$16,"Férias / afastamento",IF(AND($D1196="5x2",OR(WEEKDAY($F1196,2)=6,WEEKDAY($F1196,2)=7)),IF($L1196&gt;0,"Folga trabalhada","Folga"),IF($L1196&gt;0,"Trabalhado",IF(OR(OR($D1196="6x1",$D1196="FF 6x1"),$D1196="5x2"),IF(AND(OR($D1196="6x1",$D1196="FF 6x1"),OR(WEEKDAY($F1196,2)=6,WEEKDAY($F1196,2)=7)),"Folga","Falta de registro"),IF(AND($AB1196&lt;&gt;$AB1195,IFERROR(INDEX(Cadastro!$F$5:$F$243,$AB1196),"")=""),"Indeterminado (início da série)",IF($X1196&gt;0,"Folga","Falta de registro"))))))))</f>
        <v>Folga</v>
      </c>
      <c r="Z1196" s="34">
        <f>IF(OR($L1196&gt;0,$F1196&gt;Parâmetros!$E$14),0,IF($A1196&lt;&gt;$A1195,1,N($Z1195)+1))</f>
        <v>2</v>
      </c>
      <c r="AA1196" s="34">
        <f>IF(OR($L1196&gt;0,$F1196&gt;Parâmetros!$E$14),0,IF(OR($A1196&lt;&gt;$A1197,$F1197&gt;Parâmetros!$E$14),1,N($AA1197)+1))</f>
        <v>1</v>
      </c>
      <c r="AB1196" s="31">
        <f>IFERROR(MATCH($A1196&amp;"|"&amp;TEXT(_xlfn.MAXIFS(Cadastro!$E$5:$E$243,Cadastro!$A$5:$A$243,$A1196,Cadastro!$E$5:$E$243,"&lt;="&amp;$F1196),"yyyymmdd"),Cadastro!$I$5:$I$243,0),"")</f>
        <v>155</v>
      </c>
      <c r="AC1196" t="str">
        <f>IFERROR(_xlfn.SINGLE(INDEX(Exceções!$D$5:$D$203,MATCH($A1196&amp;"|"&amp;$F1196,Exceções!$F$5:$F$203,0))),"")</f>
        <v/>
      </c>
      <c r="AD1196" t="str">
        <f>IF($AC1196="","",IFERROR(_xlfn.SINGLE(INDEX(Exceções!$E$5:$E$203,MATCH($A1196&amp;"|"&amp;$F1196,Exceções!$F$5:$F$203,0))),""))</f>
        <v/>
      </c>
    </row>
    <row r="1197" spans="1:30" ht="15" hidden="1" customHeight="1" x14ac:dyDescent="0.25">
      <c r="A1197" s="31">
        <v>56010</v>
      </c>
      <c r="B1197" s="17" t="s">
        <v>32</v>
      </c>
      <c r="C1197" s="17" t="str">
        <f>IFERROR(INDEX(Cadastro!$C$5:$C$243,$AB1197),"NÃO INFORMADO")</f>
        <v>INS</v>
      </c>
      <c r="D1197" s="17" t="str">
        <f>IFERROR(INDEX(Cadastro!$D$5:$D$243,$AB1197),"")</f>
        <v>A</v>
      </c>
      <c r="E1197" s="17" t="str">
        <f>IFERROR(INDEX(Cadastro!$G$5:$G$243,$AB1197),"")</f>
        <v>A</v>
      </c>
      <c r="F1197" s="29">
        <v>46319</v>
      </c>
      <c r="G1197" s="32" t="str">
        <f t="shared" si="108"/>
        <v>sáb</v>
      </c>
      <c r="H1197" s="31" t="str">
        <f>IF($L1197=0,"",_xlfn.MINIFS(Dados!$Q:$Q,Dados!$A:$A,$A1197,Dados!$S:$S,$F1197))</f>
        <v/>
      </c>
      <c r="I1197" s="31" t="str">
        <f>IF($H1197="","",_xlfn.MAXIFS(Dados!$R:$R,Dados!$A:$A,$A1197,Dados!$S:$S,$F1197))</f>
        <v/>
      </c>
      <c r="J1197" s="32" t="str">
        <f>IF($D1197&lt;&gt;"Folguista","",IFERROR(INDEX(Parâmetros!$D$52:$G$52,1,MIN(4,MAX(1,$W1197))),""))</f>
        <v/>
      </c>
      <c r="K1197" s="32" t="str">
        <f>IF(OR($AC1197&lt;&gt;"",$Y1197="Folga",$Y1197="Folga trabalhada",$Y1197="Férias (cadastro)",$Y1197="Férias / afastamento",$Y1197="Indeterminado (início da série)"),"",IF(OR($D1197="6x1",$D1197="FF 6x1"),IF(OR(WEEKDAY($F1197,2)=6,WEEKDAY($F1197,2)=7),"6x1 sáb/dom","6x1"),IF($D1197="5x2","5x2",IF($H1197="",IF($D1197="Folguista",$J1197,$E1197),IF(OR($H1197&gt;=Parâmetros!$E$18,$H1197&lt;Parâmetros!$E$19),"C",IF($H1197&lt;Parâmetros!$E$20,"A","B"))))))</f>
        <v>A</v>
      </c>
      <c r="L1197" s="30">
        <f>SUMIFS(Dados!$E:$E,Dados!$A:$A,$A1197,Dados!$S:$S,$F1197)</f>
        <v>0</v>
      </c>
      <c r="M1197" s="30">
        <f>IFERROR(INDEX(Parâmetros!$E$6:$E$11,MATCH($K1197,Parâmetros!$A$6:$A$11,0)),"")</f>
        <v>7.58</v>
      </c>
      <c r="N1197" s="33">
        <f t="shared" si="109"/>
        <v>0</v>
      </c>
      <c r="O1197" s="33">
        <f>Parâmetros!$E$13</f>
        <v>0.8</v>
      </c>
      <c r="P1197" s="32" t="str">
        <f>IF(OR($M1197="",$F1197&gt;Parâmetros!$E$14),"Não","Sim")</f>
        <v>Não</v>
      </c>
      <c r="Q1197" s="32" t="str">
        <f t="shared" si="110"/>
        <v/>
      </c>
      <c r="R1197" s="32" t="str">
        <f t="shared" si="111"/>
        <v/>
      </c>
      <c r="S1197" s="30" t="str">
        <f t="shared" si="112"/>
        <v/>
      </c>
      <c r="T1197" s="32" t="str">
        <f>IF($Q1197&lt;&gt;"Sim","",IF($N1197&gt;Parâmetros!$E$15,"Sim","Não"))</f>
        <v/>
      </c>
      <c r="U1197" s="17" t="str">
        <f t="shared" si="113"/>
        <v>Fora da apuração</v>
      </c>
      <c r="V1197" s="17" t="str">
        <f>IF($AC1197&lt;&gt;"",IF($L1197&gt;0,"ATENÇÃO · apontou em dia de "&amp;LOWER($AC1197)&amp;" cadastrado","Exceção cadastrada · "&amp;$AC1197)&amp;IF($AD1197="",""," · "&amp;$AD1197),IF($E1197="Férias",IF($L1197&gt;0,"ATENÇÃO · apontou estando de férias no cadastro","Férias no cadastro"),IF($Y1197="Férias / afastamento","Afastamento · "&amp;($Z1197+$AA1197-1)&amp;" dias seguidos sem apontamento",IF($Y1197="Folga trabalhada","ATENÇÃO · apontou em dia de folga da escala 5x2",IF($Y1197="Folga",IF(AND($D1197="5x2",OR(WEEKDAY($F1197,2)=6,WEEKDAY($F1197,2)=7)),"Folga de fim de semana da escala 5x2",IF(AND(OR($D1197="6x1",$D1197="FF 6x1"),WEEKDAY($F1197,2)=6,FALSE()),"Folga de fim de semana · apontou no domingo anterior",IF(AND(OR($D1197="6x1",$D1197="FF 6x1"),WEEKDAY($F1197,2)=7,AND($A1197=$A1196,$L1196&gt;0)),"Folga de fim de semana · apontou no sábado",IF(AND(OR($D1197="6x1",$D1197="FF 6x1"),OR(WEEKDAY($F1197,2)=6,WEEKDAY($F1197,2)=7)),"Folga de fim de semana · sem apontamento no sábado nem no domingo","Folga prevista pelo ciclo")))),IF($Y1197="Indeterminado (início da série)","Sem histórico anterior — informe o dia do ciclo no Cadastro",IF($Y1197="Falta de registro",IF(OR(OR($D1197="6x1",$D1197="FF 6x1"),$D1197="5x2"),"FALTA DE REGISTRO · dia útil da escala "&amp;$E1197,"FALTA DE REGISTRO · dia "&amp;$W1197&amp;" de "&amp;IFERROR(INDEX(Parâmetros!$B$39:$B$48,MATCH($E1197,Parâmetros!$A$39:$A$48,0)),99)&amp;" do ciclo"),IF(OR($D1197="6x1",$D1197="FF 6x1"),IF(OR(AND(WEEKDAY($F1197,2)=6,AND($A1197=$A1198,$L1198&gt;0)),AND(WEEKDAY($F1197,2)=7,AND($A1197=$A1196,$L1196&gt;0))),"ATENÇÃO · apontou sábado e domingo no mesmo fim de semana",IF(OR(WEEKDAY($F1197,2)=6,WEEKDAY($F1197,2)=7),"Jornada de fim de semana do 6x1",IF(OR($H1197&gt;=Parâmetros!$E$20,$H1197&lt;Parâmetros!$E$19),"ATENÇÃO · 6x1 apontou fora do horário diurno","Jornada fixa do 6x1"))),IF($D1197="5x2","Jornada fixa do 5x2",IF($D1197="Folguista",IF($J1197=$K1197,"Evidência confirma sequência","DIVERGE · sequência "&amp;$J1197&amp;" × evidência "&amp;$K1197),IF($K1197=$E1197,"Evidência confirma cadastro","DIVERGE · cadastro "&amp;$E1197&amp;" × evidência "&amp;$K1197)))))))))))</f>
        <v>FALTA DE REGISTRO · dia 1 de 5 do ciclo</v>
      </c>
      <c r="W1197" s="34">
        <f>IF(OR(OR($D1197="6x1",$D1197="FF 6x1"),$D1197="5x2"),"",IF($AB1197&lt;&gt;$AB1196,IF(IFERROR(INDEX(Cadastro!$F$5:$F$243,$AB1197),"")="",IF($L1197&gt;0,1,0),IF(IFERROR(INDEX(Cadastro!$F$5:$F$243,$AB1197),"")&lt;=IFERROR(INDEX(Parâmetros!$B$39:$B$48,MATCH($E1197,Parâmetros!$A$39:$A$48,0)),99),IFERROR(INDEX(Cadastro!$F$5:$F$243,$AB1197),""),0)),IF($L1197&gt;0,IF(N($X1196)&gt;0,1,N($W1196)+1),IF(AND($L1197=0,OR(N($W1196)&gt;=IFERROR(INDEX(Parâmetros!$B$39:$B$48,MATCH($E1197,Parâmetros!$A$39:$A$48,0)),99),AND(N($X1196)&gt;0,N($X1196)&lt;IFERROR(INDEX(Parâmetros!$C$39:$C$48,MATCH($E1197,Parâmetros!$A$39:$A$48,0)),0)))),0,N($W1196)+1))))</f>
        <v>1</v>
      </c>
      <c r="X1197" s="34">
        <f>IF(OR(OR($D1197="6x1",$D1197="FF 6x1"),$D1197="5x2"),"",IF($AB1197&lt;&gt;$AB1196,IF(IFERROR(INDEX(Cadastro!$F$5:$F$243,$AB1197),"")="",0,IF(IFERROR(INDEX(Cadastro!$F$5:$F$243,$AB1197),"")&gt;IFERROR(INDEX(Parâmetros!$B$39:$B$48,MATCH($E1197,Parâmetros!$A$39:$A$48,0)),99),IFERROR(INDEX(Cadastro!$F$5:$F$243,$AB1197),"")-IFERROR(INDEX(Parâmetros!$B$39:$B$48,MATCH($E1197,Parâmetros!$A$39:$A$48,0)),99),0)),IF(AND($L1197=0,OR(N($W1196)&gt;=IFERROR(INDEX(Parâmetros!$B$39:$B$48,MATCH($E1197,Parâmetros!$A$39:$A$48,0)),99),AND(N($X1196)&gt;0,N($X1196)&lt;IFERROR(INDEX(Parâmetros!$C$39:$C$48,MATCH($E1197,Parâmetros!$A$39:$A$48,0)),0)))),N($X1196)+1,0)))</f>
        <v>0</v>
      </c>
      <c r="Y1197" t="str">
        <f>IF($AC1197&lt;&gt;"",IF($L1197&gt;0,$AC1197&amp;" · com apontamento",$AC1197),IF($E1197="Férias",IF($L1197&gt;0,"Férias · com apontamento","Férias (cadastro)"),IF(($Z1197+$AA1197-1)&gt;Parâmetros!$E$16,"Férias / afastamento",IF(AND($D1197="5x2",OR(WEEKDAY($F1197,2)=6,WEEKDAY($F1197,2)=7)),IF($L1197&gt;0,"Folga trabalhada","Folga"),IF($L1197&gt;0,"Trabalhado",IF(OR(OR($D1197="6x1",$D1197="FF 6x1"),$D1197="5x2"),IF(AND(OR($D1197="6x1",$D1197="FF 6x1"),OR(WEEKDAY($F1197,2)=6,WEEKDAY($F1197,2)=7)),"Folga","Falta de registro"),IF(AND($AB1197&lt;&gt;$AB1196,IFERROR(INDEX(Cadastro!$F$5:$F$243,$AB1197),"")=""),"Indeterminado (início da série)",IF($X1197&gt;0,"Folga","Falta de registro"))))))))</f>
        <v>Falta de registro</v>
      </c>
      <c r="Z1197" s="34">
        <f>IF(OR($L1197&gt;0,$F1197&gt;Parâmetros!$E$14),0,IF($A1197&lt;&gt;$A1196,1,N($Z1196)+1))</f>
        <v>0</v>
      </c>
      <c r="AA1197" s="34">
        <f>IF(OR($L1197&gt;0,$F1197&gt;Parâmetros!$E$14),0,IF(OR($A1197&lt;&gt;$A1198,$F1198&gt;Parâmetros!$E$14),1,N($AA1198)+1))</f>
        <v>0</v>
      </c>
      <c r="AB1197" s="31">
        <f>IFERROR(MATCH($A1197&amp;"|"&amp;TEXT(_xlfn.MAXIFS(Cadastro!$E$5:$E$243,Cadastro!$A$5:$A$243,$A1197,Cadastro!$E$5:$E$243,"&lt;="&amp;$F1197),"yyyymmdd"),Cadastro!$I$5:$I$243,0),"")</f>
        <v>155</v>
      </c>
      <c r="AC1197" t="str">
        <f>IFERROR(_xlfn.SINGLE(INDEX(Exceções!$D$5:$D$203,MATCH($A1197&amp;"|"&amp;$F1197,Exceções!$F$5:$F$203,0))),"")</f>
        <v/>
      </c>
      <c r="AD1197" t="str">
        <f>IF($AC1197="","",IFERROR(_xlfn.SINGLE(INDEX(Exceções!$E$5:$E$203,MATCH($A1197&amp;"|"&amp;$F1197,Exceções!$F$5:$F$203,0))),""))</f>
        <v/>
      </c>
    </row>
    <row r="1198" spans="1:30" ht="15" hidden="1" customHeight="1" x14ac:dyDescent="0.25">
      <c r="A1198" s="31">
        <v>56010</v>
      </c>
      <c r="B1198" s="17" t="s">
        <v>32</v>
      </c>
      <c r="C1198" s="17" t="str">
        <f>IFERROR(INDEX(Cadastro!$C$5:$C$243,$AB1198),"NÃO INFORMADO")</f>
        <v>INS</v>
      </c>
      <c r="D1198" s="17" t="str">
        <f>IFERROR(INDEX(Cadastro!$D$5:$D$243,$AB1198),"")</f>
        <v>A</v>
      </c>
      <c r="E1198" s="17" t="str">
        <f>IFERROR(INDEX(Cadastro!$G$5:$G$243,$AB1198),"")</f>
        <v>A</v>
      </c>
      <c r="F1198" s="29">
        <v>46320</v>
      </c>
      <c r="G1198" s="32" t="str">
        <f t="shared" si="108"/>
        <v>dom</v>
      </c>
      <c r="H1198" s="31" t="str">
        <f>IF($L1198=0,"",_xlfn.MINIFS(Dados!$Q:$Q,Dados!$A:$A,$A1198,Dados!$S:$S,$F1198))</f>
        <v/>
      </c>
      <c r="I1198" s="31" t="str">
        <f>IF($H1198="","",_xlfn.MAXIFS(Dados!$R:$R,Dados!$A:$A,$A1198,Dados!$S:$S,$F1198))</f>
        <v/>
      </c>
      <c r="J1198" s="32" t="str">
        <f>IF($D1198&lt;&gt;"Folguista","",IFERROR(INDEX(Parâmetros!$D$52:$G$52,1,MIN(4,MAX(1,$W1198))),""))</f>
        <v/>
      </c>
      <c r="K1198" s="32" t="str">
        <f>IF(OR($AC1198&lt;&gt;"",$Y1198="Folga",$Y1198="Folga trabalhada",$Y1198="Férias (cadastro)",$Y1198="Férias / afastamento",$Y1198="Indeterminado (início da série)"),"",IF(OR($D1198="6x1",$D1198="FF 6x1"),IF(OR(WEEKDAY($F1198,2)=6,WEEKDAY($F1198,2)=7),"6x1 sáb/dom","6x1"),IF($D1198="5x2","5x2",IF($H1198="",IF($D1198="Folguista",$J1198,$E1198),IF(OR($H1198&gt;=Parâmetros!$E$18,$H1198&lt;Parâmetros!$E$19),"C",IF($H1198&lt;Parâmetros!$E$20,"A","B"))))))</f>
        <v>A</v>
      </c>
      <c r="L1198" s="30">
        <f>SUMIFS(Dados!$E:$E,Dados!$A:$A,$A1198,Dados!$S:$S,$F1198)</f>
        <v>0</v>
      </c>
      <c r="M1198" s="30">
        <f>IFERROR(INDEX(Parâmetros!$E$6:$E$11,MATCH($K1198,Parâmetros!$A$6:$A$11,0)),"")</f>
        <v>7.58</v>
      </c>
      <c r="N1198" s="33">
        <f t="shared" si="109"/>
        <v>0</v>
      </c>
      <c r="O1198" s="33">
        <f>Parâmetros!$E$13</f>
        <v>0.8</v>
      </c>
      <c r="P1198" s="32" t="str">
        <f>IF(OR($M1198="",$F1198&gt;Parâmetros!$E$14),"Não","Sim")</f>
        <v>Não</v>
      </c>
      <c r="Q1198" s="32" t="str">
        <f t="shared" si="110"/>
        <v/>
      </c>
      <c r="R1198" s="32" t="str">
        <f t="shared" si="111"/>
        <v/>
      </c>
      <c r="S1198" s="30" t="str">
        <f t="shared" si="112"/>
        <v/>
      </c>
      <c r="T1198" s="32" t="str">
        <f>IF($Q1198&lt;&gt;"Sim","",IF($N1198&gt;Parâmetros!$E$15,"Sim","Não"))</f>
        <v/>
      </c>
      <c r="U1198" s="17" t="str">
        <f t="shared" si="113"/>
        <v>Fora da apuração</v>
      </c>
      <c r="V1198" s="17" t="str">
        <f>IF($AC1198&lt;&gt;"",IF($L1198&gt;0,"ATENÇÃO · apontou em dia de "&amp;LOWER($AC1198)&amp;" cadastrado","Exceção cadastrada · "&amp;$AC1198)&amp;IF($AD1198="",""," · "&amp;$AD1198),IF($E1198="Férias",IF($L1198&gt;0,"ATENÇÃO · apontou estando de férias no cadastro","Férias no cadastro"),IF($Y1198="Férias / afastamento","Afastamento · "&amp;($Z1198+$AA1198-1)&amp;" dias seguidos sem apontamento",IF($Y1198="Folga trabalhada","ATENÇÃO · apontou em dia de folga da escala 5x2",IF($Y1198="Folga",IF(AND($D1198="5x2",OR(WEEKDAY($F1198,2)=6,WEEKDAY($F1198,2)=7)),"Folga de fim de semana da escala 5x2",IF(AND(OR($D1198="6x1",$D1198="FF 6x1"),WEEKDAY($F1198,2)=6,FALSE()),"Folga de fim de semana · apontou no domingo anterior",IF(AND(OR($D1198="6x1",$D1198="FF 6x1"),WEEKDAY($F1198,2)=7,AND($A1198=$A1197,$L1197&gt;0)),"Folga de fim de semana · apontou no sábado",IF(AND(OR($D1198="6x1",$D1198="FF 6x1"),OR(WEEKDAY($F1198,2)=6,WEEKDAY($F1198,2)=7)),"Folga de fim de semana · sem apontamento no sábado nem no domingo","Folga prevista pelo ciclo")))),IF($Y1198="Indeterminado (início da série)","Sem histórico anterior — informe o dia do ciclo no Cadastro",IF($Y1198="Falta de registro",IF(OR(OR($D1198="6x1",$D1198="FF 6x1"),$D1198="5x2"),"FALTA DE REGISTRO · dia útil da escala "&amp;$E1198,"FALTA DE REGISTRO · dia "&amp;$W1198&amp;" de "&amp;IFERROR(INDEX(Parâmetros!$B$39:$B$48,MATCH($E1198,Parâmetros!$A$39:$A$48,0)),99)&amp;" do ciclo"),IF(OR($D1198="6x1",$D1198="FF 6x1"),IF(OR(AND(WEEKDAY($F1198,2)=6,AND($A1198=$A1199,$L1199&gt;0)),AND(WEEKDAY($F1198,2)=7,AND($A1198=$A1197,$L1197&gt;0))),"ATENÇÃO · apontou sábado e domingo no mesmo fim de semana",IF(OR(WEEKDAY($F1198,2)=6,WEEKDAY($F1198,2)=7),"Jornada de fim de semana do 6x1",IF(OR($H1198&gt;=Parâmetros!$E$20,$H1198&lt;Parâmetros!$E$19),"ATENÇÃO · 6x1 apontou fora do horário diurno","Jornada fixa do 6x1"))),IF($D1198="5x2","Jornada fixa do 5x2",IF($D1198="Folguista",IF($J1198=$K1198,"Evidência confirma sequência","DIVERGE · sequência "&amp;$J1198&amp;" × evidência "&amp;$K1198),IF($K1198=$E1198,"Evidência confirma cadastro","DIVERGE · cadastro "&amp;$E1198&amp;" × evidência "&amp;$K1198)))))))))))</f>
        <v>FALTA DE REGISTRO · dia 2 de 5 do ciclo</v>
      </c>
      <c r="W1198" s="34">
        <f>IF(OR(OR($D1198="6x1",$D1198="FF 6x1"),$D1198="5x2"),"",IF($AB1198&lt;&gt;$AB1197,IF(IFERROR(INDEX(Cadastro!$F$5:$F$243,$AB1198),"")="",IF($L1198&gt;0,1,0),IF(IFERROR(INDEX(Cadastro!$F$5:$F$243,$AB1198),"")&lt;=IFERROR(INDEX(Parâmetros!$B$39:$B$48,MATCH($E1198,Parâmetros!$A$39:$A$48,0)),99),IFERROR(INDEX(Cadastro!$F$5:$F$243,$AB1198),""),0)),IF($L1198&gt;0,IF(N($X1197)&gt;0,1,N($W1197)+1),IF(AND($L1198=0,OR(N($W1197)&gt;=IFERROR(INDEX(Parâmetros!$B$39:$B$48,MATCH($E1198,Parâmetros!$A$39:$A$48,0)),99),AND(N($X1197)&gt;0,N($X1197)&lt;IFERROR(INDEX(Parâmetros!$C$39:$C$48,MATCH($E1198,Parâmetros!$A$39:$A$48,0)),0)))),0,N($W1197)+1))))</f>
        <v>2</v>
      </c>
      <c r="X1198" s="34">
        <f>IF(OR(OR($D1198="6x1",$D1198="FF 6x1"),$D1198="5x2"),"",IF($AB1198&lt;&gt;$AB1197,IF(IFERROR(INDEX(Cadastro!$F$5:$F$243,$AB1198),"")="",0,IF(IFERROR(INDEX(Cadastro!$F$5:$F$243,$AB1198),"")&gt;IFERROR(INDEX(Parâmetros!$B$39:$B$48,MATCH($E1198,Parâmetros!$A$39:$A$48,0)),99),IFERROR(INDEX(Cadastro!$F$5:$F$243,$AB1198),"")-IFERROR(INDEX(Parâmetros!$B$39:$B$48,MATCH($E1198,Parâmetros!$A$39:$A$48,0)),99),0)),IF(AND($L1198=0,OR(N($W1197)&gt;=IFERROR(INDEX(Parâmetros!$B$39:$B$48,MATCH($E1198,Parâmetros!$A$39:$A$48,0)),99),AND(N($X1197)&gt;0,N($X1197)&lt;IFERROR(INDEX(Parâmetros!$C$39:$C$48,MATCH($E1198,Parâmetros!$A$39:$A$48,0)),0)))),N($X1197)+1,0)))</f>
        <v>0</v>
      </c>
      <c r="Y1198" t="str">
        <f>IF($AC1198&lt;&gt;"",IF($L1198&gt;0,$AC1198&amp;" · com apontamento",$AC1198),IF($E1198="Férias",IF($L1198&gt;0,"Férias · com apontamento","Férias (cadastro)"),IF(($Z1198+$AA1198-1)&gt;Parâmetros!$E$16,"Férias / afastamento",IF(AND($D1198="5x2",OR(WEEKDAY($F1198,2)=6,WEEKDAY($F1198,2)=7)),IF($L1198&gt;0,"Folga trabalhada","Folga"),IF($L1198&gt;0,"Trabalhado",IF(OR(OR($D1198="6x1",$D1198="FF 6x1"),$D1198="5x2"),IF(AND(OR($D1198="6x1",$D1198="FF 6x1"),OR(WEEKDAY($F1198,2)=6,WEEKDAY($F1198,2)=7)),"Folga","Falta de registro"),IF(AND($AB1198&lt;&gt;$AB1197,IFERROR(INDEX(Cadastro!$F$5:$F$243,$AB1198),"")=""),"Indeterminado (início da série)",IF($X1198&gt;0,"Folga","Falta de registro"))))))))</f>
        <v>Falta de registro</v>
      </c>
      <c r="Z1198" s="34">
        <f>IF(OR($L1198&gt;0,$F1198&gt;Parâmetros!$E$14),0,IF($A1198&lt;&gt;$A1197,1,N($Z1197)+1))</f>
        <v>0</v>
      </c>
      <c r="AA1198" s="34">
        <f>IF(OR($L1198&gt;0,$F1198&gt;Parâmetros!$E$14),0,IF(OR($A1198&lt;&gt;$A1199,$F1199&gt;Parâmetros!$E$14),1,N($AA1199)+1))</f>
        <v>0</v>
      </c>
      <c r="AB1198" s="31">
        <f>IFERROR(MATCH($A1198&amp;"|"&amp;TEXT(_xlfn.MAXIFS(Cadastro!$E$5:$E$243,Cadastro!$A$5:$A$243,$A1198,Cadastro!$E$5:$E$243,"&lt;="&amp;$F1198),"yyyymmdd"),Cadastro!$I$5:$I$243,0),"")</f>
        <v>155</v>
      </c>
      <c r="AC1198" t="str">
        <f>IFERROR(_xlfn.SINGLE(INDEX(Exceções!$D$5:$D$203,MATCH($A1198&amp;"|"&amp;$F1198,Exceções!$F$5:$F$203,0))),"")</f>
        <v/>
      </c>
      <c r="AD1198" t="str">
        <f>IF($AC1198="","",IFERROR(_xlfn.SINGLE(INDEX(Exceções!$E$5:$E$203,MATCH($A1198&amp;"|"&amp;$F1198,Exceções!$F$5:$F$203,0))),""))</f>
        <v/>
      </c>
    </row>
    <row r="1199" spans="1:30" ht="15" hidden="1" customHeight="1" x14ac:dyDescent="0.25">
      <c r="A1199" s="31">
        <v>56010</v>
      </c>
      <c r="B1199" s="17" t="s">
        <v>32</v>
      </c>
      <c r="C1199" s="17" t="str">
        <f>IFERROR(INDEX(Cadastro!$C$5:$C$243,$AB1199),"NÃO INFORMADO")</f>
        <v>INS</v>
      </c>
      <c r="D1199" s="17" t="str">
        <f>IFERROR(INDEX(Cadastro!$D$5:$D$243,$AB1199),"")</f>
        <v>A</v>
      </c>
      <c r="E1199" s="17" t="str">
        <f>IFERROR(INDEX(Cadastro!$G$5:$G$243,$AB1199),"")</f>
        <v>A</v>
      </c>
      <c r="F1199" s="29">
        <v>46321</v>
      </c>
      <c r="G1199" s="32" t="str">
        <f t="shared" si="108"/>
        <v>seg</v>
      </c>
      <c r="H1199" s="31" t="str">
        <f>IF($L1199=0,"",_xlfn.MINIFS(Dados!$Q:$Q,Dados!$A:$A,$A1199,Dados!$S:$S,$F1199))</f>
        <v/>
      </c>
      <c r="I1199" s="31" t="str">
        <f>IF($H1199="","",_xlfn.MAXIFS(Dados!$R:$R,Dados!$A:$A,$A1199,Dados!$S:$S,$F1199))</f>
        <v/>
      </c>
      <c r="J1199" s="32" t="str">
        <f>IF($D1199&lt;&gt;"Folguista","",IFERROR(INDEX(Parâmetros!$D$52:$G$52,1,MIN(4,MAX(1,$W1199))),""))</f>
        <v/>
      </c>
      <c r="K1199" s="32" t="str">
        <f>IF(OR($AC1199&lt;&gt;"",$Y1199="Folga",$Y1199="Folga trabalhada",$Y1199="Férias (cadastro)",$Y1199="Férias / afastamento",$Y1199="Indeterminado (início da série)"),"",IF(OR($D1199="6x1",$D1199="FF 6x1"),IF(OR(WEEKDAY($F1199,2)=6,WEEKDAY($F1199,2)=7),"6x1 sáb/dom","6x1"),IF($D1199="5x2","5x2",IF($H1199="",IF($D1199="Folguista",$J1199,$E1199),IF(OR($H1199&gt;=Parâmetros!$E$18,$H1199&lt;Parâmetros!$E$19),"C",IF($H1199&lt;Parâmetros!$E$20,"A","B"))))))</f>
        <v>A</v>
      </c>
      <c r="L1199" s="30">
        <f>SUMIFS(Dados!$E:$E,Dados!$A:$A,$A1199,Dados!$S:$S,$F1199)</f>
        <v>0</v>
      </c>
      <c r="M1199" s="30">
        <f>IFERROR(INDEX(Parâmetros!$E$6:$E$11,MATCH($K1199,Parâmetros!$A$6:$A$11,0)),"")</f>
        <v>7.58</v>
      </c>
      <c r="N1199" s="33">
        <f t="shared" si="109"/>
        <v>0</v>
      </c>
      <c r="O1199" s="33">
        <f>Parâmetros!$E$13</f>
        <v>0.8</v>
      </c>
      <c r="P1199" s="32" t="str">
        <f>IF(OR($M1199="",$F1199&gt;Parâmetros!$E$14),"Não","Sim")</f>
        <v>Não</v>
      </c>
      <c r="Q1199" s="32" t="str">
        <f t="shared" si="110"/>
        <v/>
      </c>
      <c r="R1199" s="32" t="str">
        <f t="shared" si="111"/>
        <v/>
      </c>
      <c r="S1199" s="30" t="str">
        <f t="shared" si="112"/>
        <v/>
      </c>
      <c r="T1199" s="32" t="str">
        <f>IF($Q1199&lt;&gt;"Sim","",IF($N1199&gt;Parâmetros!$E$15,"Sim","Não"))</f>
        <v/>
      </c>
      <c r="U1199" s="17" t="str">
        <f t="shared" si="113"/>
        <v>Fora da apuração</v>
      </c>
      <c r="V1199" s="17" t="str">
        <f>IF($AC1199&lt;&gt;"",IF($L1199&gt;0,"ATENÇÃO · apontou em dia de "&amp;LOWER($AC1199)&amp;" cadastrado","Exceção cadastrada · "&amp;$AC1199)&amp;IF($AD1199="",""," · "&amp;$AD1199),IF($E1199="Férias",IF($L1199&gt;0,"ATENÇÃO · apontou estando de férias no cadastro","Férias no cadastro"),IF($Y1199="Férias / afastamento","Afastamento · "&amp;($Z1199+$AA1199-1)&amp;" dias seguidos sem apontamento",IF($Y1199="Folga trabalhada","ATENÇÃO · apontou em dia de folga da escala 5x2",IF($Y1199="Folga",IF(AND($D1199="5x2",OR(WEEKDAY($F1199,2)=6,WEEKDAY($F1199,2)=7)),"Folga de fim de semana da escala 5x2",IF(AND(OR($D1199="6x1",$D1199="FF 6x1"),WEEKDAY($F1199,2)=6,FALSE()),"Folga de fim de semana · apontou no domingo anterior",IF(AND(OR($D1199="6x1",$D1199="FF 6x1"),WEEKDAY($F1199,2)=7,AND($A1199=$A1198,$L1198&gt;0)),"Folga de fim de semana · apontou no sábado",IF(AND(OR($D1199="6x1",$D1199="FF 6x1"),OR(WEEKDAY($F1199,2)=6,WEEKDAY($F1199,2)=7)),"Folga de fim de semana · sem apontamento no sábado nem no domingo","Folga prevista pelo ciclo")))),IF($Y1199="Indeterminado (início da série)","Sem histórico anterior — informe o dia do ciclo no Cadastro",IF($Y1199="Falta de registro",IF(OR(OR($D1199="6x1",$D1199="FF 6x1"),$D1199="5x2"),"FALTA DE REGISTRO · dia útil da escala "&amp;$E1199,"FALTA DE REGISTRO · dia "&amp;$W1199&amp;" de "&amp;IFERROR(INDEX(Parâmetros!$B$39:$B$48,MATCH($E1199,Parâmetros!$A$39:$A$48,0)),99)&amp;" do ciclo"),IF(OR($D1199="6x1",$D1199="FF 6x1"),IF(OR(AND(WEEKDAY($F1199,2)=6,AND($A1199=$A1200,$L1200&gt;0)),AND(WEEKDAY($F1199,2)=7,AND($A1199=$A1198,$L1198&gt;0))),"ATENÇÃO · apontou sábado e domingo no mesmo fim de semana",IF(OR(WEEKDAY($F1199,2)=6,WEEKDAY($F1199,2)=7),"Jornada de fim de semana do 6x1",IF(OR($H1199&gt;=Parâmetros!$E$20,$H1199&lt;Parâmetros!$E$19),"ATENÇÃO · 6x1 apontou fora do horário diurno","Jornada fixa do 6x1"))),IF($D1199="5x2","Jornada fixa do 5x2",IF($D1199="Folguista",IF($J1199=$K1199,"Evidência confirma sequência","DIVERGE · sequência "&amp;$J1199&amp;" × evidência "&amp;$K1199),IF($K1199=$E1199,"Evidência confirma cadastro","DIVERGE · cadastro "&amp;$E1199&amp;" × evidência "&amp;$K1199)))))))))))</f>
        <v>FALTA DE REGISTRO · dia 3 de 5 do ciclo</v>
      </c>
      <c r="W1199" s="34">
        <f>IF(OR(OR($D1199="6x1",$D1199="FF 6x1"),$D1199="5x2"),"",IF($AB1199&lt;&gt;$AB1198,IF(IFERROR(INDEX(Cadastro!$F$5:$F$243,$AB1199),"")="",IF($L1199&gt;0,1,0),IF(IFERROR(INDEX(Cadastro!$F$5:$F$243,$AB1199),"")&lt;=IFERROR(INDEX(Parâmetros!$B$39:$B$48,MATCH($E1199,Parâmetros!$A$39:$A$48,0)),99),IFERROR(INDEX(Cadastro!$F$5:$F$243,$AB1199),""),0)),IF($L1199&gt;0,IF(N($X1198)&gt;0,1,N($W1198)+1),IF(AND($L1199=0,OR(N($W1198)&gt;=IFERROR(INDEX(Parâmetros!$B$39:$B$48,MATCH($E1199,Parâmetros!$A$39:$A$48,0)),99),AND(N($X1198)&gt;0,N($X1198)&lt;IFERROR(INDEX(Parâmetros!$C$39:$C$48,MATCH($E1199,Parâmetros!$A$39:$A$48,0)),0)))),0,N($W1198)+1))))</f>
        <v>3</v>
      </c>
      <c r="X1199" s="34">
        <f>IF(OR(OR($D1199="6x1",$D1199="FF 6x1"),$D1199="5x2"),"",IF($AB1199&lt;&gt;$AB1198,IF(IFERROR(INDEX(Cadastro!$F$5:$F$243,$AB1199),"")="",0,IF(IFERROR(INDEX(Cadastro!$F$5:$F$243,$AB1199),"")&gt;IFERROR(INDEX(Parâmetros!$B$39:$B$48,MATCH($E1199,Parâmetros!$A$39:$A$48,0)),99),IFERROR(INDEX(Cadastro!$F$5:$F$243,$AB1199),"")-IFERROR(INDEX(Parâmetros!$B$39:$B$48,MATCH($E1199,Parâmetros!$A$39:$A$48,0)),99),0)),IF(AND($L1199=0,OR(N($W1198)&gt;=IFERROR(INDEX(Parâmetros!$B$39:$B$48,MATCH($E1199,Parâmetros!$A$39:$A$48,0)),99),AND(N($X1198)&gt;0,N($X1198)&lt;IFERROR(INDEX(Parâmetros!$C$39:$C$48,MATCH($E1199,Parâmetros!$A$39:$A$48,0)),0)))),N($X1198)+1,0)))</f>
        <v>0</v>
      </c>
      <c r="Y1199" t="str">
        <f>IF($AC1199&lt;&gt;"",IF($L1199&gt;0,$AC1199&amp;" · com apontamento",$AC1199),IF($E1199="Férias",IF($L1199&gt;0,"Férias · com apontamento","Férias (cadastro)"),IF(($Z1199+$AA1199-1)&gt;Parâmetros!$E$16,"Férias / afastamento",IF(AND($D1199="5x2",OR(WEEKDAY($F1199,2)=6,WEEKDAY($F1199,2)=7)),IF($L1199&gt;0,"Folga trabalhada","Folga"),IF($L1199&gt;0,"Trabalhado",IF(OR(OR($D1199="6x1",$D1199="FF 6x1"),$D1199="5x2"),IF(AND(OR($D1199="6x1",$D1199="FF 6x1"),OR(WEEKDAY($F1199,2)=6,WEEKDAY($F1199,2)=7)),"Folga","Falta de registro"),IF(AND($AB1199&lt;&gt;$AB1198,IFERROR(INDEX(Cadastro!$F$5:$F$243,$AB1199),"")=""),"Indeterminado (início da série)",IF($X1199&gt;0,"Folga","Falta de registro"))))))))</f>
        <v>Falta de registro</v>
      </c>
      <c r="Z1199" s="34">
        <f>IF(OR($L1199&gt;0,$F1199&gt;Parâmetros!$E$14),0,IF($A1199&lt;&gt;$A1198,1,N($Z1198)+1))</f>
        <v>0</v>
      </c>
      <c r="AA1199" s="34">
        <f>IF(OR($L1199&gt;0,$F1199&gt;Parâmetros!$E$14),0,IF(OR($A1199&lt;&gt;$A1200,$F1200&gt;Parâmetros!$E$14),1,N($AA1200)+1))</f>
        <v>0</v>
      </c>
      <c r="AB1199" s="31">
        <f>IFERROR(MATCH($A1199&amp;"|"&amp;TEXT(_xlfn.MAXIFS(Cadastro!$E$5:$E$243,Cadastro!$A$5:$A$243,$A1199,Cadastro!$E$5:$E$243,"&lt;="&amp;$F1199),"yyyymmdd"),Cadastro!$I$5:$I$243,0),"")</f>
        <v>155</v>
      </c>
      <c r="AC1199" t="str">
        <f>IFERROR(_xlfn.SINGLE(INDEX(Exceções!$D$5:$D$203,MATCH($A1199&amp;"|"&amp;$F1199,Exceções!$F$5:$F$203,0))),"")</f>
        <v/>
      </c>
      <c r="AD1199" t="str">
        <f>IF($AC1199="","",IFERROR(_xlfn.SINGLE(INDEX(Exceções!$E$5:$E$203,MATCH($A1199&amp;"|"&amp;$F1199,Exceções!$F$5:$F$203,0))),""))</f>
        <v/>
      </c>
    </row>
    <row r="1200" spans="1:30" ht="15" hidden="1" customHeight="1" x14ac:dyDescent="0.25">
      <c r="A1200" s="31">
        <v>56010</v>
      </c>
      <c r="B1200" s="17" t="s">
        <v>32</v>
      </c>
      <c r="C1200" s="17" t="str">
        <f>IFERROR(INDEX(Cadastro!$C$5:$C$243,$AB1200),"NÃO INFORMADO")</f>
        <v>INS</v>
      </c>
      <c r="D1200" s="17" t="str">
        <f>IFERROR(INDEX(Cadastro!$D$5:$D$243,$AB1200),"")</f>
        <v>A</v>
      </c>
      <c r="E1200" s="17" t="str">
        <f>IFERROR(INDEX(Cadastro!$G$5:$G$243,$AB1200),"")</f>
        <v>A</v>
      </c>
      <c r="F1200" s="29">
        <v>46322</v>
      </c>
      <c r="G1200" s="32" t="str">
        <f t="shared" si="108"/>
        <v>ter</v>
      </c>
      <c r="H1200" s="31" t="str">
        <f>IF($L1200=0,"",_xlfn.MINIFS(Dados!$Q:$Q,Dados!$A:$A,$A1200,Dados!$S:$S,$F1200))</f>
        <v/>
      </c>
      <c r="I1200" s="31" t="str">
        <f>IF($H1200="","",_xlfn.MAXIFS(Dados!$R:$R,Dados!$A:$A,$A1200,Dados!$S:$S,$F1200))</f>
        <v/>
      </c>
      <c r="J1200" s="32" t="str">
        <f>IF($D1200&lt;&gt;"Folguista","",IFERROR(INDEX(Parâmetros!$D$52:$G$52,1,MIN(4,MAX(1,$W1200))),""))</f>
        <v/>
      </c>
      <c r="K1200" s="32" t="str">
        <f>IF(OR($AC1200&lt;&gt;"",$Y1200="Folga",$Y1200="Folga trabalhada",$Y1200="Férias (cadastro)",$Y1200="Férias / afastamento",$Y1200="Indeterminado (início da série)"),"",IF(OR($D1200="6x1",$D1200="FF 6x1"),IF(OR(WEEKDAY($F1200,2)=6,WEEKDAY($F1200,2)=7),"6x1 sáb/dom","6x1"),IF($D1200="5x2","5x2",IF($H1200="",IF($D1200="Folguista",$J1200,$E1200),IF(OR($H1200&gt;=Parâmetros!$E$18,$H1200&lt;Parâmetros!$E$19),"C",IF($H1200&lt;Parâmetros!$E$20,"A","B"))))))</f>
        <v>A</v>
      </c>
      <c r="L1200" s="30">
        <f>SUMIFS(Dados!$E:$E,Dados!$A:$A,$A1200,Dados!$S:$S,$F1200)</f>
        <v>0</v>
      </c>
      <c r="M1200" s="30">
        <f>IFERROR(INDEX(Parâmetros!$E$6:$E$11,MATCH($K1200,Parâmetros!$A$6:$A$11,0)),"")</f>
        <v>7.58</v>
      </c>
      <c r="N1200" s="33">
        <f t="shared" si="109"/>
        <v>0</v>
      </c>
      <c r="O1200" s="33">
        <f>Parâmetros!$E$13</f>
        <v>0.8</v>
      </c>
      <c r="P1200" s="32" t="str">
        <f>IF(OR($M1200="",$F1200&gt;Parâmetros!$E$14),"Não","Sim")</f>
        <v>Não</v>
      </c>
      <c r="Q1200" s="32" t="str">
        <f t="shared" si="110"/>
        <v/>
      </c>
      <c r="R1200" s="32" t="str">
        <f t="shared" si="111"/>
        <v/>
      </c>
      <c r="S1200" s="30" t="str">
        <f t="shared" si="112"/>
        <v/>
      </c>
      <c r="T1200" s="32" t="str">
        <f>IF($Q1200&lt;&gt;"Sim","",IF($N1200&gt;Parâmetros!$E$15,"Sim","Não"))</f>
        <v/>
      </c>
      <c r="U1200" s="17" t="str">
        <f t="shared" si="113"/>
        <v>Fora da apuração</v>
      </c>
      <c r="V1200" s="17" t="str">
        <f>IF($AC1200&lt;&gt;"",IF($L1200&gt;0,"ATENÇÃO · apontou em dia de "&amp;LOWER($AC1200)&amp;" cadastrado","Exceção cadastrada · "&amp;$AC1200)&amp;IF($AD1200="",""," · "&amp;$AD1200),IF($E1200="Férias",IF($L1200&gt;0,"ATENÇÃO · apontou estando de férias no cadastro","Férias no cadastro"),IF($Y1200="Férias / afastamento","Afastamento · "&amp;($Z1200+$AA1200-1)&amp;" dias seguidos sem apontamento",IF($Y1200="Folga trabalhada","ATENÇÃO · apontou em dia de folga da escala 5x2",IF($Y1200="Folga",IF(AND($D1200="5x2",OR(WEEKDAY($F1200,2)=6,WEEKDAY($F1200,2)=7)),"Folga de fim de semana da escala 5x2",IF(AND(OR($D1200="6x1",$D1200="FF 6x1"),WEEKDAY($F1200,2)=6,FALSE()),"Folga de fim de semana · apontou no domingo anterior",IF(AND(OR($D1200="6x1",$D1200="FF 6x1"),WEEKDAY($F1200,2)=7,AND($A1200=$A1199,$L1199&gt;0)),"Folga de fim de semana · apontou no sábado",IF(AND(OR($D1200="6x1",$D1200="FF 6x1"),OR(WEEKDAY($F1200,2)=6,WEEKDAY($F1200,2)=7)),"Folga de fim de semana · sem apontamento no sábado nem no domingo","Folga prevista pelo ciclo")))),IF($Y1200="Indeterminado (início da série)","Sem histórico anterior — informe o dia do ciclo no Cadastro",IF($Y1200="Falta de registro",IF(OR(OR($D1200="6x1",$D1200="FF 6x1"),$D1200="5x2"),"FALTA DE REGISTRO · dia útil da escala "&amp;$E1200,"FALTA DE REGISTRO · dia "&amp;$W1200&amp;" de "&amp;IFERROR(INDEX(Parâmetros!$B$39:$B$48,MATCH($E1200,Parâmetros!$A$39:$A$48,0)),99)&amp;" do ciclo"),IF(OR($D1200="6x1",$D1200="FF 6x1"),IF(OR(AND(WEEKDAY($F1200,2)=6,AND($A1200=$A1201,$L1201&gt;0)),AND(WEEKDAY($F1200,2)=7,AND($A1200=$A1199,$L1199&gt;0))),"ATENÇÃO · apontou sábado e domingo no mesmo fim de semana",IF(OR(WEEKDAY($F1200,2)=6,WEEKDAY($F1200,2)=7),"Jornada de fim de semana do 6x1",IF(OR($H1200&gt;=Parâmetros!$E$20,$H1200&lt;Parâmetros!$E$19),"ATENÇÃO · 6x1 apontou fora do horário diurno","Jornada fixa do 6x1"))),IF($D1200="5x2","Jornada fixa do 5x2",IF($D1200="Folguista",IF($J1200=$K1200,"Evidência confirma sequência","DIVERGE · sequência "&amp;$J1200&amp;" × evidência "&amp;$K1200),IF($K1200=$E1200,"Evidência confirma cadastro","DIVERGE · cadastro "&amp;$E1200&amp;" × evidência "&amp;$K1200)))))))))))</f>
        <v>FALTA DE REGISTRO · dia 4 de 5 do ciclo</v>
      </c>
      <c r="W1200" s="34">
        <f>IF(OR(OR($D1200="6x1",$D1200="FF 6x1"),$D1200="5x2"),"",IF($AB1200&lt;&gt;$AB1199,IF(IFERROR(INDEX(Cadastro!$F$5:$F$243,$AB1200),"")="",IF($L1200&gt;0,1,0),IF(IFERROR(INDEX(Cadastro!$F$5:$F$243,$AB1200),"")&lt;=IFERROR(INDEX(Parâmetros!$B$39:$B$48,MATCH($E1200,Parâmetros!$A$39:$A$48,0)),99),IFERROR(INDEX(Cadastro!$F$5:$F$243,$AB1200),""),0)),IF($L1200&gt;0,IF(N($X1199)&gt;0,1,N($W1199)+1),IF(AND($L1200=0,OR(N($W1199)&gt;=IFERROR(INDEX(Parâmetros!$B$39:$B$48,MATCH($E1200,Parâmetros!$A$39:$A$48,0)),99),AND(N($X1199)&gt;0,N($X1199)&lt;IFERROR(INDEX(Parâmetros!$C$39:$C$48,MATCH($E1200,Parâmetros!$A$39:$A$48,0)),0)))),0,N($W1199)+1))))</f>
        <v>4</v>
      </c>
      <c r="X1200" s="34">
        <f>IF(OR(OR($D1200="6x1",$D1200="FF 6x1"),$D1200="5x2"),"",IF($AB1200&lt;&gt;$AB1199,IF(IFERROR(INDEX(Cadastro!$F$5:$F$243,$AB1200),"")="",0,IF(IFERROR(INDEX(Cadastro!$F$5:$F$243,$AB1200),"")&gt;IFERROR(INDEX(Parâmetros!$B$39:$B$48,MATCH($E1200,Parâmetros!$A$39:$A$48,0)),99),IFERROR(INDEX(Cadastro!$F$5:$F$243,$AB1200),"")-IFERROR(INDEX(Parâmetros!$B$39:$B$48,MATCH($E1200,Parâmetros!$A$39:$A$48,0)),99),0)),IF(AND($L1200=0,OR(N($W1199)&gt;=IFERROR(INDEX(Parâmetros!$B$39:$B$48,MATCH($E1200,Parâmetros!$A$39:$A$48,0)),99),AND(N($X1199)&gt;0,N($X1199)&lt;IFERROR(INDEX(Parâmetros!$C$39:$C$48,MATCH($E1200,Parâmetros!$A$39:$A$48,0)),0)))),N($X1199)+1,0)))</f>
        <v>0</v>
      </c>
      <c r="Y1200" t="str">
        <f>IF($AC1200&lt;&gt;"",IF($L1200&gt;0,$AC1200&amp;" · com apontamento",$AC1200),IF($E1200="Férias",IF($L1200&gt;0,"Férias · com apontamento","Férias (cadastro)"),IF(($Z1200+$AA1200-1)&gt;Parâmetros!$E$16,"Férias / afastamento",IF(AND($D1200="5x2",OR(WEEKDAY($F1200,2)=6,WEEKDAY($F1200,2)=7)),IF($L1200&gt;0,"Folga trabalhada","Folga"),IF($L1200&gt;0,"Trabalhado",IF(OR(OR($D1200="6x1",$D1200="FF 6x1"),$D1200="5x2"),IF(AND(OR($D1200="6x1",$D1200="FF 6x1"),OR(WEEKDAY($F1200,2)=6,WEEKDAY($F1200,2)=7)),"Folga","Falta de registro"),IF(AND($AB1200&lt;&gt;$AB1199,IFERROR(INDEX(Cadastro!$F$5:$F$243,$AB1200),"")=""),"Indeterminado (início da série)",IF($X1200&gt;0,"Folga","Falta de registro"))))))))</f>
        <v>Falta de registro</v>
      </c>
      <c r="Z1200" s="34">
        <f>IF(OR($L1200&gt;0,$F1200&gt;Parâmetros!$E$14),0,IF($A1200&lt;&gt;$A1199,1,N($Z1199)+1))</f>
        <v>0</v>
      </c>
      <c r="AA1200" s="34">
        <f>IF(OR($L1200&gt;0,$F1200&gt;Parâmetros!$E$14),0,IF(OR($A1200&lt;&gt;$A1201,$F1201&gt;Parâmetros!$E$14),1,N($AA1201)+1))</f>
        <v>0</v>
      </c>
      <c r="AB1200" s="31">
        <f>IFERROR(MATCH($A1200&amp;"|"&amp;TEXT(_xlfn.MAXIFS(Cadastro!$E$5:$E$243,Cadastro!$A$5:$A$243,$A1200,Cadastro!$E$5:$E$243,"&lt;="&amp;$F1200),"yyyymmdd"),Cadastro!$I$5:$I$243,0),"")</f>
        <v>155</v>
      </c>
      <c r="AC1200" t="str">
        <f>IFERROR(_xlfn.SINGLE(INDEX(Exceções!$D$5:$D$203,MATCH($A1200&amp;"|"&amp;$F1200,Exceções!$F$5:$F$203,0))),"")</f>
        <v/>
      </c>
      <c r="AD1200" t="str">
        <f>IF($AC1200="","",IFERROR(_xlfn.SINGLE(INDEX(Exceções!$E$5:$E$203,MATCH($A1200&amp;"|"&amp;$F1200,Exceções!$F$5:$F$203,0))),""))</f>
        <v/>
      </c>
    </row>
    <row r="1201" spans="1:30" ht="15" hidden="1" customHeight="1" x14ac:dyDescent="0.25">
      <c r="A1201" s="31">
        <v>56010</v>
      </c>
      <c r="B1201" s="17" t="s">
        <v>32</v>
      </c>
      <c r="C1201" s="17" t="str">
        <f>IFERROR(INDEX(Cadastro!$C$5:$C$243,$AB1201),"NÃO INFORMADO")</f>
        <v>INS</v>
      </c>
      <c r="D1201" s="17" t="str">
        <f>IFERROR(INDEX(Cadastro!$D$5:$D$243,$AB1201),"")</f>
        <v>A</v>
      </c>
      <c r="E1201" s="17" t="str">
        <f>IFERROR(INDEX(Cadastro!$G$5:$G$243,$AB1201),"")</f>
        <v>A</v>
      </c>
      <c r="F1201" s="29">
        <v>46323</v>
      </c>
      <c r="G1201" s="32" t="str">
        <f t="shared" si="108"/>
        <v>qua</v>
      </c>
      <c r="H1201" s="31" t="str">
        <f>IF($L1201=0,"",_xlfn.MINIFS(Dados!$Q:$Q,Dados!$A:$A,$A1201,Dados!$S:$S,$F1201))</f>
        <v/>
      </c>
      <c r="I1201" s="31" t="str">
        <f>IF($H1201="","",_xlfn.MAXIFS(Dados!$R:$R,Dados!$A:$A,$A1201,Dados!$S:$S,$F1201))</f>
        <v/>
      </c>
      <c r="J1201" s="32" t="str">
        <f>IF($D1201&lt;&gt;"Folguista","",IFERROR(INDEX(Parâmetros!$D$52:$G$52,1,MIN(4,MAX(1,$W1201))),""))</f>
        <v/>
      </c>
      <c r="K1201" s="32" t="str">
        <f>IF(OR($AC1201&lt;&gt;"",$Y1201="Folga",$Y1201="Folga trabalhada",$Y1201="Férias (cadastro)",$Y1201="Férias / afastamento",$Y1201="Indeterminado (início da série)"),"",IF(OR($D1201="6x1",$D1201="FF 6x1"),IF(OR(WEEKDAY($F1201,2)=6,WEEKDAY($F1201,2)=7),"6x1 sáb/dom","6x1"),IF($D1201="5x2","5x2",IF($H1201="",IF($D1201="Folguista",$J1201,$E1201),IF(OR($H1201&gt;=Parâmetros!$E$18,$H1201&lt;Parâmetros!$E$19),"C",IF($H1201&lt;Parâmetros!$E$20,"A","B"))))))</f>
        <v>A</v>
      </c>
      <c r="L1201" s="30">
        <f>SUMIFS(Dados!$E:$E,Dados!$A:$A,$A1201,Dados!$S:$S,$F1201)</f>
        <v>0</v>
      </c>
      <c r="M1201" s="30">
        <f>IFERROR(INDEX(Parâmetros!$E$6:$E$11,MATCH($K1201,Parâmetros!$A$6:$A$11,0)),"")</f>
        <v>7.58</v>
      </c>
      <c r="N1201" s="33">
        <f t="shared" si="109"/>
        <v>0</v>
      </c>
      <c r="O1201" s="33">
        <f>Parâmetros!$E$13</f>
        <v>0.8</v>
      </c>
      <c r="P1201" s="32" t="str">
        <f>IF(OR($M1201="",$F1201&gt;Parâmetros!$E$14),"Não","Sim")</f>
        <v>Não</v>
      </c>
      <c r="Q1201" s="32" t="str">
        <f t="shared" si="110"/>
        <v/>
      </c>
      <c r="R1201" s="32" t="str">
        <f t="shared" si="111"/>
        <v/>
      </c>
      <c r="S1201" s="30" t="str">
        <f t="shared" si="112"/>
        <v/>
      </c>
      <c r="T1201" s="32" t="str">
        <f>IF($Q1201&lt;&gt;"Sim","",IF($N1201&gt;Parâmetros!$E$15,"Sim","Não"))</f>
        <v/>
      </c>
      <c r="U1201" s="17" t="str">
        <f t="shared" si="113"/>
        <v>Fora da apuração</v>
      </c>
      <c r="V1201" s="17" t="str">
        <f>IF($AC1201&lt;&gt;"",IF($L1201&gt;0,"ATENÇÃO · apontou em dia de "&amp;LOWER($AC1201)&amp;" cadastrado","Exceção cadastrada · "&amp;$AC1201)&amp;IF($AD1201="",""," · "&amp;$AD1201),IF($E1201="Férias",IF($L1201&gt;0,"ATENÇÃO · apontou estando de férias no cadastro","Férias no cadastro"),IF($Y1201="Férias / afastamento","Afastamento · "&amp;($Z1201+$AA1201-1)&amp;" dias seguidos sem apontamento",IF($Y1201="Folga trabalhada","ATENÇÃO · apontou em dia de folga da escala 5x2",IF($Y1201="Folga",IF(AND($D1201="5x2",OR(WEEKDAY($F1201,2)=6,WEEKDAY($F1201,2)=7)),"Folga de fim de semana da escala 5x2",IF(AND(OR($D1201="6x1",$D1201="FF 6x1"),WEEKDAY($F1201,2)=6,FALSE()),"Folga de fim de semana · apontou no domingo anterior",IF(AND(OR($D1201="6x1",$D1201="FF 6x1"),WEEKDAY($F1201,2)=7,AND($A1201=$A1200,$L1200&gt;0)),"Folga de fim de semana · apontou no sábado",IF(AND(OR($D1201="6x1",$D1201="FF 6x1"),OR(WEEKDAY($F1201,2)=6,WEEKDAY($F1201,2)=7)),"Folga de fim de semana · sem apontamento no sábado nem no domingo","Folga prevista pelo ciclo")))),IF($Y1201="Indeterminado (início da série)","Sem histórico anterior — informe o dia do ciclo no Cadastro",IF($Y1201="Falta de registro",IF(OR(OR($D1201="6x1",$D1201="FF 6x1"),$D1201="5x2"),"FALTA DE REGISTRO · dia útil da escala "&amp;$E1201,"FALTA DE REGISTRO · dia "&amp;$W1201&amp;" de "&amp;IFERROR(INDEX(Parâmetros!$B$39:$B$48,MATCH($E1201,Parâmetros!$A$39:$A$48,0)),99)&amp;" do ciclo"),IF(OR($D1201="6x1",$D1201="FF 6x1"),IF(OR(AND(WEEKDAY($F1201,2)=6,AND($A1201=$A1202,$L1202&gt;0)),AND(WEEKDAY($F1201,2)=7,AND($A1201=$A1200,$L1200&gt;0))),"ATENÇÃO · apontou sábado e domingo no mesmo fim de semana",IF(OR(WEEKDAY($F1201,2)=6,WEEKDAY($F1201,2)=7),"Jornada de fim de semana do 6x1",IF(OR($H1201&gt;=Parâmetros!$E$20,$H1201&lt;Parâmetros!$E$19),"ATENÇÃO · 6x1 apontou fora do horário diurno","Jornada fixa do 6x1"))),IF($D1201="5x2","Jornada fixa do 5x2",IF($D1201="Folguista",IF($J1201=$K1201,"Evidência confirma sequência","DIVERGE · sequência "&amp;$J1201&amp;" × evidência "&amp;$K1201),IF($K1201=$E1201,"Evidência confirma cadastro","DIVERGE · cadastro "&amp;$E1201&amp;" × evidência "&amp;$K1201)))))))))))</f>
        <v>FALTA DE REGISTRO · dia 5 de 5 do ciclo</v>
      </c>
      <c r="W1201" s="34">
        <f>IF(OR(OR($D1201="6x1",$D1201="FF 6x1"),$D1201="5x2"),"",IF($AB1201&lt;&gt;$AB1200,IF(IFERROR(INDEX(Cadastro!$F$5:$F$243,$AB1201),"")="",IF($L1201&gt;0,1,0),IF(IFERROR(INDEX(Cadastro!$F$5:$F$243,$AB1201),"")&lt;=IFERROR(INDEX(Parâmetros!$B$39:$B$48,MATCH($E1201,Parâmetros!$A$39:$A$48,0)),99),IFERROR(INDEX(Cadastro!$F$5:$F$243,$AB1201),""),0)),IF($L1201&gt;0,IF(N($X1200)&gt;0,1,N($W1200)+1),IF(AND($L1201=0,OR(N($W1200)&gt;=IFERROR(INDEX(Parâmetros!$B$39:$B$48,MATCH($E1201,Parâmetros!$A$39:$A$48,0)),99),AND(N($X1200)&gt;0,N($X1200)&lt;IFERROR(INDEX(Parâmetros!$C$39:$C$48,MATCH($E1201,Parâmetros!$A$39:$A$48,0)),0)))),0,N($W1200)+1))))</f>
        <v>5</v>
      </c>
      <c r="X1201" s="34">
        <f>IF(OR(OR($D1201="6x1",$D1201="FF 6x1"),$D1201="5x2"),"",IF($AB1201&lt;&gt;$AB1200,IF(IFERROR(INDEX(Cadastro!$F$5:$F$243,$AB1201),"")="",0,IF(IFERROR(INDEX(Cadastro!$F$5:$F$243,$AB1201),"")&gt;IFERROR(INDEX(Parâmetros!$B$39:$B$48,MATCH($E1201,Parâmetros!$A$39:$A$48,0)),99),IFERROR(INDEX(Cadastro!$F$5:$F$243,$AB1201),"")-IFERROR(INDEX(Parâmetros!$B$39:$B$48,MATCH($E1201,Parâmetros!$A$39:$A$48,0)),99),0)),IF(AND($L1201=0,OR(N($W1200)&gt;=IFERROR(INDEX(Parâmetros!$B$39:$B$48,MATCH($E1201,Parâmetros!$A$39:$A$48,0)),99),AND(N($X1200)&gt;0,N($X1200)&lt;IFERROR(INDEX(Parâmetros!$C$39:$C$48,MATCH($E1201,Parâmetros!$A$39:$A$48,0)),0)))),N($X1200)+1,0)))</f>
        <v>0</v>
      </c>
      <c r="Y1201" t="str">
        <f>IF($AC1201&lt;&gt;"",IF($L1201&gt;0,$AC1201&amp;" · com apontamento",$AC1201),IF($E1201="Férias",IF($L1201&gt;0,"Férias · com apontamento","Férias (cadastro)"),IF(($Z1201+$AA1201-1)&gt;Parâmetros!$E$16,"Férias / afastamento",IF(AND($D1201="5x2",OR(WEEKDAY($F1201,2)=6,WEEKDAY($F1201,2)=7)),IF($L1201&gt;0,"Folga trabalhada","Folga"),IF($L1201&gt;0,"Trabalhado",IF(OR(OR($D1201="6x1",$D1201="FF 6x1"),$D1201="5x2"),IF(AND(OR($D1201="6x1",$D1201="FF 6x1"),OR(WEEKDAY($F1201,2)=6,WEEKDAY($F1201,2)=7)),"Folga","Falta de registro"),IF(AND($AB1201&lt;&gt;$AB1200,IFERROR(INDEX(Cadastro!$F$5:$F$243,$AB1201),"")=""),"Indeterminado (início da série)",IF($X1201&gt;0,"Folga","Falta de registro"))))))))</f>
        <v>Falta de registro</v>
      </c>
      <c r="Z1201" s="34">
        <f>IF(OR($L1201&gt;0,$F1201&gt;Parâmetros!$E$14),0,IF($A1201&lt;&gt;$A1200,1,N($Z1200)+1))</f>
        <v>0</v>
      </c>
      <c r="AA1201" s="34">
        <f>IF(OR($L1201&gt;0,$F1201&gt;Parâmetros!$E$14),0,IF(OR($A1201&lt;&gt;$A1202,$F1202&gt;Parâmetros!$E$14),1,N($AA1202)+1))</f>
        <v>0</v>
      </c>
      <c r="AB1201" s="31">
        <f>IFERROR(MATCH($A1201&amp;"|"&amp;TEXT(_xlfn.MAXIFS(Cadastro!$E$5:$E$243,Cadastro!$A$5:$A$243,$A1201,Cadastro!$E$5:$E$243,"&lt;="&amp;$F1201),"yyyymmdd"),Cadastro!$I$5:$I$243,0),"")</f>
        <v>155</v>
      </c>
      <c r="AC1201" t="str">
        <f>IFERROR(_xlfn.SINGLE(INDEX(Exceções!$D$5:$D$203,MATCH($A1201&amp;"|"&amp;$F1201,Exceções!$F$5:$F$203,0))),"")</f>
        <v/>
      </c>
      <c r="AD1201" t="str">
        <f>IF($AC1201="","",IFERROR(_xlfn.SINGLE(INDEX(Exceções!$E$5:$E$203,MATCH($A1201&amp;"|"&amp;$F1201,Exceções!$F$5:$F$203,0))),""))</f>
        <v/>
      </c>
    </row>
    <row r="1202" spans="1:30" ht="15" hidden="1" customHeight="1" x14ac:dyDescent="0.25">
      <c r="A1202" s="31">
        <v>56010</v>
      </c>
      <c r="B1202" s="17" t="s">
        <v>32</v>
      </c>
      <c r="C1202" s="17" t="str">
        <f>IFERROR(INDEX(Cadastro!$C$5:$C$243,$AB1202),"NÃO INFORMADO")</f>
        <v>INS</v>
      </c>
      <c r="D1202" s="17" t="str">
        <f>IFERROR(INDEX(Cadastro!$D$5:$D$243,$AB1202),"")</f>
        <v>A</v>
      </c>
      <c r="E1202" s="17" t="str">
        <f>IFERROR(INDEX(Cadastro!$G$5:$G$243,$AB1202),"")</f>
        <v>A</v>
      </c>
      <c r="F1202" s="29">
        <v>46324</v>
      </c>
      <c r="G1202" s="32" t="str">
        <f t="shared" si="108"/>
        <v>qui</v>
      </c>
      <c r="H1202" s="31" t="str">
        <f>IF($L1202=0,"",_xlfn.MINIFS(Dados!$Q:$Q,Dados!$A:$A,$A1202,Dados!$S:$S,$F1202))</f>
        <v/>
      </c>
      <c r="I1202" s="31" t="str">
        <f>IF($H1202="","",_xlfn.MAXIFS(Dados!$R:$R,Dados!$A:$A,$A1202,Dados!$S:$S,$F1202))</f>
        <v/>
      </c>
      <c r="J1202" s="32" t="str">
        <f>IF($D1202&lt;&gt;"Folguista","",IFERROR(INDEX(Parâmetros!$D$52:$G$52,1,MIN(4,MAX(1,$W1202))),""))</f>
        <v/>
      </c>
      <c r="K1202" s="32" t="str">
        <f>IF(OR($AC1202&lt;&gt;"",$Y1202="Folga",$Y1202="Folga trabalhada",$Y1202="Férias (cadastro)",$Y1202="Férias / afastamento",$Y1202="Indeterminado (início da série)"),"",IF(OR($D1202="6x1",$D1202="FF 6x1"),IF(OR(WEEKDAY($F1202,2)=6,WEEKDAY($F1202,2)=7),"6x1 sáb/dom","6x1"),IF($D1202="5x2","5x2",IF($H1202="",IF($D1202="Folguista",$J1202,$E1202),IF(OR($H1202&gt;=Parâmetros!$E$18,$H1202&lt;Parâmetros!$E$19),"C",IF($H1202&lt;Parâmetros!$E$20,"A","B"))))))</f>
        <v/>
      </c>
      <c r="L1202" s="30">
        <f>SUMIFS(Dados!$E:$E,Dados!$A:$A,$A1202,Dados!$S:$S,$F1202)</f>
        <v>0</v>
      </c>
      <c r="M1202" s="30" t="str">
        <f>IFERROR(INDEX(Parâmetros!$E$6:$E$11,MATCH($K1202,Parâmetros!$A$6:$A$11,0)),"")</f>
        <v/>
      </c>
      <c r="N1202" s="33" t="str">
        <f t="shared" si="109"/>
        <v/>
      </c>
      <c r="O1202" s="33">
        <f>Parâmetros!$E$13</f>
        <v>0.8</v>
      </c>
      <c r="P1202" s="32" t="str">
        <f>IF(OR($M1202="",$F1202&gt;Parâmetros!$E$14),"Não","Sim")</f>
        <v>Não</v>
      </c>
      <c r="Q1202" s="32" t="str">
        <f t="shared" si="110"/>
        <v/>
      </c>
      <c r="R1202" s="32" t="str">
        <f t="shared" si="111"/>
        <v/>
      </c>
      <c r="S1202" s="30" t="str">
        <f t="shared" si="112"/>
        <v/>
      </c>
      <c r="T1202" s="32" t="str">
        <f>IF($Q1202&lt;&gt;"Sim","",IF($N1202&gt;Parâmetros!$E$15,"Sim","Não"))</f>
        <v/>
      </c>
      <c r="U1202" s="17" t="str">
        <f t="shared" si="113"/>
        <v>Folga</v>
      </c>
      <c r="V1202" s="17" t="str">
        <f>IF($AC1202&lt;&gt;"",IF($L1202&gt;0,"ATENÇÃO · apontou em dia de "&amp;LOWER($AC1202)&amp;" cadastrado","Exceção cadastrada · "&amp;$AC1202)&amp;IF($AD1202="",""," · "&amp;$AD1202),IF($E1202="Férias",IF($L1202&gt;0,"ATENÇÃO · apontou estando de férias no cadastro","Férias no cadastro"),IF($Y1202="Férias / afastamento","Afastamento · "&amp;($Z1202+$AA1202-1)&amp;" dias seguidos sem apontamento",IF($Y1202="Folga trabalhada","ATENÇÃO · apontou em dia de folga da escala 5x2",IF($Y1202="Folga",IF(AND($D1202="5x2",OR(WEEKDAY($F1202,2)=6,WEEKDAY($F1202,2)=7)),"Folga de fim de semana da escala 5x2",IF(AND(OR($D1202="6x1",$D1202="FF 6x1"),WEEKDAY($F1202,2)=6,FALSE()),"Folga de fim de semana · apontou no domingo anterior",IF(AND(OR($D1202="6x1",$D1202="FF 6x1"),WEEKDAY($F1202,2)=7,AND($A1202=$A1201,$L1201&gt;0)),"Folga de fim de semana · apontou no sábado",IF(AND(OR($D1202="6x1",$D1202="FF 6x1"),OR(WEEKDAY($F1202,2)=6,WEEKDAY($F1202,2)=7)),"Folga de fim de semana · sem apontamento no sábado nem no domingo","Folga prevista pelo ciclo")))),IF($Y1202="Indeterminado (início da série)","Sem histórico anterior — informe o dia do ciclo no Cadastro",IF($Y1202="Falta de registro",IF(OR(OR($D1202="6x1",$D1202="FF 6x1"),$D1202="5x2"),"FALTA DE REGISTRO · dia útil da escala "&amp;$E1202,"FALTA DE REGISTRO · dia "&amp;$W1202&amp;" de "&amp;IFERROR(INDEX(Parâmetros!$B$39:$B$48,MATCH($E1202,Parâmetros!$A$39:$A$48,0)),99)&amp;" do ciclo"),IF(OR($D1202="6x1",$D1202="FF 6x1"),IF(OR(AND(WEEKDAY($F1202,2)=6,AND($A1202=$A1203,$L1203&gt;0)),AND(WEEKDAY($F1202,2)=7,AND($A1202=$A1201,$L1201&gt;0))),"ATENÇÃO · apontou sábado e domingo no mesmo fim de semana",IF(OR(WEEKDAY($F1202,2)=6,WEEKDAY($F1202,2)=7),"Jornada de fim de semana do 6x1",IF(OR($H1202&gt;=Parâmetros!$E$20,$H1202&lt;Parâmetros!$E$19),"ATENÇÃO · 6x1 apontou fora do horário diurno","Jornada fixa do 6x1"))),IF($D1202="5x2","Jornada fixa do 5x2",IF($D1202="Folguista",IF($J1202=$K1202,"Evidência confirma sequência","DIVERGE · sequência "&amp;$J1202&amp;" × evidência "&amp;$K1202),IF($K1202=$E1202,"Evidência confirma cadastro","DIVERGE · cadastro "&amp;$E1202&amp;" × evidência "&amp;$K1202)))))))))))</f>
        <v>Folga prevista pelo ciclo</v>
      </c>
      <c r="W1202" s="34">
        <f>IF(OR(OR($D1202="6x1",$D1202="FF 6x1"),$D1202="5x2"),"",IF($AB1202&lt;&gt;$AB1201,IF(IFERROR(INDEX(Cadastro!$F$5:$F$243,$AB1202),"")="",IF($L1202&gt;0,1,0),IF(IFERROR(INDEX(Cadastro!$F$5:$F$243,$AB1202),"")&lt;=IFERROR(INDEX(Parâmetros!$B$39:$B$48,MATCH($E1202,Parâmetros!$A$39:$A$48,0)),99),IFERROR(INDEX(Cadastro!$F$5:$F$243,$AB1202),""),0)),IF($L1202&gt;0,IF(N($X1201)&gt;0,1,N($W1201)+1),IF(AND($L1202=0,OR(N($W1201)&gt;=IFERROR(INDEX(Parâmetros!$B$39:$B$48,MATCH($E1202,Parâmetros!$A$39:$A$48,0)),99),AND(N($X1201)&gt;0,N($X1201)&lt;IFERROR(INDEX(Parâmetros!$C$39:$C$48,MATCH($E1202,Parâmetros!$A$39:$A$48,0)),0)))),0,N($W1201)+1))))</f>
        <v>0</v>
      </c>
      <c r="X1202" s="34">
        <f>IF(OR(OR($D1202="6x1",$D1202="FF 6x1"),$D1202="5x2"),"",IF($AB1202&lt;&gt;$AB1201,IF(IFERROR(INDEX(Cadastro!$F$5:$F$243,$AB1202),"")="",0,IF(IFERROR(INDEX(Cadastro!$F$5:$F$243,$AB1202),"")&gt;IFERROR(INDEX(Parâmetros!$B$39:$B$48,MATCH($E1202,Parâmetros!$A$39:$A$48,0)),99),IFERROR(INDEX(Cadastro!$F$5:$F$243,$AB1202),"")-IFERROR(INDEX(Parâmetros!$B$39:$B$48,MATCH($E1202,Parâmetros!$A$39:$A$48,0)),99),0)),IF(AND($L1202=0,OR(N($W1201)&gt;=IFERROR(INDEX(Parâmetros!$B$39:$B$48,MATCH($E1202,Parâmetros!$A$39:$A$48,0)),99),AND(N($X1201)&gt;0,N($X1201)&lt;IFERROR(INDEX(Parâmetros!$C$39:$C$48,MATCH($E1202,Parâmetros!$A$39:$A$48,0)),0)))),N($X1201)+1,0)))</f>
        <v>1</v>
      </c>
      <c r="Y1202" t="str">
        <f>IF($AC1202&lt;&gt;"",IF($L1202&gt;0,$AC1202&amp;" · com apontamento",$AC1202),IF($E1202="Férias",IF($L1202&gt;0,"Férias · com apontamento","Férias (cadastro)"),IF(($Z1202+$AA1202-1)&gt;Parâmetros!$E$16,"Férias / afastamento",IF(AND($D1202="5x2",OR(WEEKDAY($F1202,2)=6,WEEKDAY($F1202,2)=7)),IF($L1202&gt;0,"Folga trabalhada","Folga"),IF($L1202&gt;0,"Trabalhado",IF(OR(OR($D1202="6x1",$D1202="FF 6x1"),$D1202="5x2"),IF(AND(OR($D1202="6x1",$D1202="FF 6x1"),OR(WEEKDAY($F1202,2)=6,WEEKDAY($F1202,2)=7)),"Folga","Falta de registro"),IF(AND($AB1202&lt;&gt;$AB1201,IFERROR(INDEX(Cadastro!$F$5:$F$243,$AB1202),"")=""),"Indeterminado (início da série)",IF($X1202&gt;0,"Folga","Falta de registro"))))))))</f>
        <v>Folga</v>
      </c>
      <c r="Z1202" s="34">
        <f>IF(OR($L1202&gt;0,$F1202&gt;Parâmetros!$E$14),0,IF($A1202&lt;&gt;$A1201,1,N($Z1201)+1))</f>
        <v>0</v>
      </c>
      <c r="AA1202" s="34">
        <f>IF(OR($L1202&gt;0,$F1202&gt;Parâmetros!$E$14),0,IF(OR($A1202&lt;&gt;$A1203,$F1203&gt;Parâmetros!$E$14),1,N($AA1203)+1))</f>
        <v>0</v>
      </c>
      <c r="AB1202" s="31">
        <f>IFERROR(MATCH($A1202&amp;"|"&amp;TEXT(_xlfn.MAXIFS(Cadastro!$E$5:$E$243,Cadastro!$A$5:$A$243,$A1202,Cadastro!$E$5:$E$243,"&lt;="&amp;$F1202),"yyyymmdd"),Cadastro!$I$5:$I$243,0),"")</f>
        <v>155</v>
      </c>
      <c r="AC1202" t="str">
        <f>IFERROR(_xlfn.SINGLE(INDEX(Exceções!$D$5:$D$203,MATCH($A1202&amp;"|"&amp;$F1202,Exceções!$F$5:$F$203,0))),"")</f>
        <v/>
      </c>
      <c r="AD1202" t="str">
        <f>IF($AC1202="","",IFERROR(_xlfn.SINGLE(INDEX(Exceções!$E$5:$E$203,MATCH($A1202&amp;"|"&amp;$F1202,Exceções!$F$5:$F$203,0))),""))</f>
        <v/>
      </c>
    </row>
    <row r="1203" spans="1:30" ht="15" hidden="1" customHeight="1" x14ac:dyDescent="0.25">
      <c r="A1203" s="31">
        <v>56010</v>
      </c>
      <c r="B1203" s="17" t="s">
        <v>32</v>
      </c>
      <c r="C1203" s="17" t="str">
        <f>IFERROR(INDEX(Cadastro!$C$5:$C$243,$AB1203),"NÃO INFORMADO")</f>
        <v>INS</v>
      </c>
      <c r="D1203" s="17" t="str">
        <f>IFERROR(INDEX(Cadastro!$D$5:$D$243,$AB1203),"")</f>
        <v>A</v>
      </c>
      <c r="E1203" s="17" t="str">
        <f>IFERROR(INDEX(Cadastro!$G$5:$G$243,$AB1203),"")</f>
        <v>A</v>
      </c>
      <c r="F1203" s="29">
        <v>46325</v>
      </c>
      <c r="G1203" s="32" t="str">
        <f t="shared" si="108"/>
        <v>sex</v>
      </c>
      <c r="H1203" s="31" t="str">
        <f>IF($L1203=0,"",_xlfn.MINIFS(Dados!$Q:$Q,Dados!$A:$A,$A1203,Dados!$S:$S,$F1203))</f>
        <v/>
      </c>
      <c r="I1203" s="31" t="str">
        <f>IF($H1203="","",_xlfn.MAXIFS(Dados!$R:$R,Dados!$A:$A,$A1203,Dados!$S:$S,$F1203))</f>
        <v/>
      </c>
      <c r="J1203" s="32" t="str">
        <f>IF($D1203&lt;&gt;"Folguista","",IFERROR(INDEX(Parâmetros!$D$52:$G$52,1,MIN(4,MAX(1,$W1203))),""))</f>
        <v/>
      </c>
      <c r="K1203" s="32" t="str">
        <f>IF(OR($AC1203&lt;&gt;"",$Y1203="Folga",$Y1203="Folga trabalhada",$Y1203="Férias (cadastro)",$Y1203="Férias / afastamento",$Y1203="Indeterminado (início da série)"),"",IF(OR($D1203="6x1",$D1203="FF 6x1"),IF(OR(WEEKDAY($F1203,2)=6,WEEKDAY($F1203,2)=7),"6x1 sáb/dom","6x1"),IF($D1203="5x2","5x2",IF($H1203="",IF($D1203="Folguista",$J1203,$E1203),IF(OR($H1203&gt;=Parâmetros!$E$18,$H1203&lt;Parâmetros!$E$19),"C",IF($H1203&lt;Parâmetros!$E$20,"A","B"))))))</f>
        <v>A</v>
      </c>
      <c r="L1203" s="30">
        <f>SUMIFS(Dados!$E:$E,Dados!$A:$A,$A1203,Dados!$S:$S,$F1203)</f>
        <v>0</v>
      </c>
      <c r="M1203" s="30">
        <f>IFERROR(INDEX(Parâmetros!$E$6:$E$11,MATCH($K1203,Parâmetros!$A$6:$A$11,0)),"")</f>
        <v>7.58</v>
      </c>
      <c r="N1203" s="33">
        <f t="shared" si="109"/>
        <v>0</v>
      </c>
      <c r="O1203" s="33">
        <f>Parâmetros!$E$13</f>
        <v>0.8</v>
      </c>
      <c r="P1203" s="32" t="str">
        <f>IF(OR($M1203="",$F1203&gt;Parâmetros!$E$14),"Não","Sim")</f>
        <v>Não</v>
      </c>
      <c r="Q1203" s="32" t="str">
        <f t="shared" si="110"/>
        <v/>
      </c>
      <c r="R1203" s="32" t="str">
        <f t="shared" si="111"/>
        <v/>
      </c>
      <c r="S1203" s="30" t="str">
        <f t="shared" si="112"/>
        <v/>
      </c>
      <c r="T1203" s="32" t="str">
        <f>IF($Q1203&lt;&gt;"Sim","",IF($N1203&gt;Parâmetros!$E$15,"Sim","Não"))</f>
        <v/>
      </c>
      <c r="U1203" s="17" t="str">
        <f t="shared" si="113"/>
        <v>Fora da apuração</v>
      </c>
      <c r="V1203" s="17" t="str">
        <f>IF($AC1203&lt;&gt;"",IF($L1203&gt;0,"ATENÇÃO · apontou em dia de "&amp;LOWER($AC1203)&amp;" cadastrado","Exceção cadastrada · "&amp;$AC1203)&amp;IF($AD1203="",""," · "&amp;$AD1203),IF($E1203="Férias",IF($L1203&gt;0,"ATENÇÃO · apontou estando de férias no cadastro","Férias no cadastro"),IF($Y1203="Férias / afastamento","Afastamento · "&amp;($Z1203+$AA1203-1)&amp;" dias seguidos sem apontamento",IF($Y1203="Folga trabalhada","ATENÇÃO · apontou em dia de folga da escala 5x2",IF($Y1203="Folga",IF(AND($D1203="5x2",OR(WEEKDAY($F1203,2)=6,WEEKDAY($F1203,2)=7)),"Folga de fim de semana da escala 5x2",IF(AND(OR($D1203="6x1",$D1203="FF 6x1"),WEEKDAY($F1203,2)=6,FALSE()),"Folga de fim de semana · apontou no domingo anterior",IF(AND(OR($D1203="6x1",$D1203="FF 6x1"),WEEKDAY($F1203,2)=7,AND($A1203=$A1202,$L1202&gt;0)),"Folga de fim de semana · apontou no sábado",IF(AND(OR($D1203="6x1",$D1203="FF 6x1"),OR(WEEKDAY($F1203,2)=6,WEEKDAY($F1203,2)=7)),"Folga de fim de semana · sem apontamento no sábado nem no domingo","Folga prevista pelo ciclo")))),IF($Y1203="Indeterminado (início da série)","Sem histórico anterior — informe o dia do ciclo no Cadastro",IF($Y1203="Falta de registro",IF(OR(OR($D1203="6x1",$D1203="FF 6x1"),$D1203="5x2"),"FALTA DE REGISTRO · dia útil da escala "&amp;$E1203,"FALTA DE REGISTRO · dia "&amp;$W1203&amp;" de "&amp;IFERROR(INDEX(Parâmetros!$B$39:$B$48,MATCH($E1203,Parâmetros!$A$39:$A$48,0)),99)&amp;" do ciclo"),IF(OR($D1203="6x1",$D1203="FF 6x1"),IF(OR(AND(WEEKDAY($F1203,2)=6,AND($A1203=$A1204,$L1204&gt;0)),AND(WEEKDAY($F1203,2)=7,AND($A1203=$A1202,$L1202&gt;0))),"ATENÇÃO · apontou sábado e domingo no mesmo fim de semana",IF(OR(WEEKDAY($F1203,2)=6,WEEKDAY($F1203,2)=7),"Jornada de fim de semana do 6x1",IF(OR($H1203&gt;=Parâmetros!$E$20,$H1203&lt;Parâmetros!$E$19),"ATENÇÃO · 6x1 apontou fora do horário diurno","Jornada fixa do 6x1"))),IF($D1203="5x2","Jornada fixa do 5x2",IF($D1203="Folguista",IF($J1203=$K1203,"Evidência confirma sequência","DIVERGE · sequência "&amp;$J1203&amp;" × evidência "&amp;$K1203),IF($K1203=$E1203,"Evidência confirma cadastro","DIVERGE · cadastro "&amp;$E1203&amp;" × evidência "&amp;$K1203)))))))))))</f>
        <v>FALTA DE REGISTRO · dia 1 de 5 do ciclo</v>
      </c>
      <c r="W1203" s="34">
        <f>IF(OR(OR($D1203="6x1",$D1203="FF 6x1"),$D1203="5x2"),"",IF($AB1203&lt;&gt;$AB1202,IF(IFERROR(INDEX(Cadastro!$F$5:$F$243,$AB1203),"")="",IF($L1203&gt;0,1,0),IF(IFERROR(INDEX(Cadastro!$F$5:$F$243,$AB1203),"")&lt;=IFERROR(INDEX(Parâmetros!$B$39:$B$48,MATCH($E1203,Parâmetros!$A$39:$A$48,0)),99),IFERROR(INDEX(Cadastro!$F$5:$F$243,$AB1203),""),0)),IF($L1203&gt;0,IF(N($X1202)&gt;0,1,N($W1202)+1),IF(AND($L1203=0,OR(N($W1202)&gt;=IFERROR(INDEX(Parâmetros!$B$39:$B$48,MATCH($E1203,Parâmetros!$A$39:$A$48,0)),99),AND(N($X1202)&gt;0,N($X1202)&lt;IFERROR(INDEX(Parâmetros!$C$39:$C$48,MATCH($E1203,Parâmetros!$A$39:$A$48,0)),0)))),0,N($W1202)+1))))</f>
        <v>1</v>
      </c>
      <c r="X1203" s="34">
        <f>IF(OR(OR($D1203="6x1",$D1203="FF 6x1"),$D1203="5x2"),"",IF($AB1203&lt;&gt;$AB1202,IF(IFERROR(INDEX(Cadastro!$F$5:$F$243,$AB1203),"")="",0,IF(IFERROR(INDEX(Cadastro!$F$5:$F$243,$AB1203),"")&gt;IFERROR(INDEX(Parâmetros!$B$39:$B$48,MATCH($E1203,Parâmetros!$A$39:$A$48,0)),99),IFERROR(INDEX(Cadastro!$F$5:$F$243,$AB1203),"")-IFERROR(INDEX(Parâmetros!$B$39:$B$48,MATCH($E1203,Parâmetros!$A$39:$A$48,0)),99),0)),IF(AND($L1203=0,OR(N($W1202)&gt;=IFERROR(INDEX(Parâmetros!$B$39:$B$48,MATCH($E1203,Parâmetros!$A$39:$A$48,0)),99),AND(N($X1202)&gt;0,N($X1202)&lt;IFERROR(INDEX(Parâmetros!$C$39:$C$48,MATCH($E1203,Parâmetros!$A$39:$A$48,0)),0)))),N($X1202)+1,0)))</f>
        <v>0</v>
      </c>
      <c r="Y1203" t="str">
        <f>IF($AC1203&lt;&gt;"",IF($L1203&gt;0,$AC1203&amp;" · com apontamento",$AC1203),IF($E1203="Férias",IF($L1203&gt;0,"Férias · com apontamento","Férias (cadastro)"),IF(($Z1203+$AA1203-1)&gt;Parâmetros!$E$16,"Férias / afastamento",IF(AND($D1203="5x2",OR(WEEKDAY($F1203,2)=6,WEEKDAY($F1203,2)=7)),IF($L1203&gt;0,"Folga trabalhada","Folga"),IF($L1203&gt;0,"Trabalhado",IF(OR(OR($D1203="6x1",$D1203="FF 6x1"),$D1203="5x2"),IF(AND(OR($D1203="6x1",$D1203="FF 6x1"),OR(WEEKDAY($F1203,2)=6,WEEKDAY($F1203,2)=7)),"Folga","Falta de registro"),IF(AND($AB1203&lt;&gt;$AB1202,IFERROR(INDEX(Cadastro!$F$5:$F$243,$AB1203),"")=""),"Indeterminado (início da série)",IF($X1203&gt;0,"Folga","Falta de registro"))))))))</f>
        <v>Falta de registro</v>
      </c>
      <c r="Z1203" s="34">
        <f>IF(OR($L1203&gt;0,$F1203&gt;Parâmetros!$E$14),0,IF($A1203&lt;&gt;$A1202,1,N($Z1202)+1))</f>
        <v>0</v>
      </c>
      <c r="AA1203" s="34">
        <f>IF(OR($L1203&gt;0,$F1203&gt;Parâmetros!$E$14),0,IF(OR($A1203&lt;&gt;$A1204,$F1204&gt;Parâmetros!$E$14),1,N($AA1204)+1))</f>
        <v>0</v>
      </c>
      <c r="AB1203" s="31">
        <f>IFERROR(MATCH($A1203&amp;"|"&amp;TEXT(_xlfn.MAXIFS(Cadastro!$E$5:$E$243,Cadastro!$A$5:$A$243,$A1203,Cadastro!$E$5:$E$243,"&lt;="&amp;$F1203),"yyyymmdd"),Cadastro!$I$5:$I$243,0),"")</f>
        <v>155</v>
      </c>
      <c r="AC1203" t="str">
        <f>IFERROR(_xlfn.SINGLE(INDEX(Exceções!$D$5:$D$203,MATCH($A1203&amp;"|"&amp;$F1203,Exceções!$F$5:$F$203,0))),"")</f>
        <v/>
      </c>
      <c r="AD1203" t="str">
        <f>IF($AC1203="","",IFERROR(_xlfn.SINGLE(INDEX(Exceções!$E$5:$E$203,MATCH($A1203&amp;"|"&amp;$F1203,Exceções!$F$5:$F$203,0))),""))</f>
        <v/>
      </c>
    </row>
    <row r="1204" spans="1:30" ht="15" hidden="1" customHeight="1" x14ac:dyDescent="0.25">
      <c r="A1204" s="31">
        <v>56010</v>
      </c>
      <c r="B1204" s="17" t="s">
        <v>32</v>
      </c>
      <c r="C1204" s="17" t="str">
        <f>IFERROR(INDEX(Cadastro!$C$5:$C$243,$AB1204),"NÃO INFORMADO")</f>
        <v>INS</v>
      </c>
      <c r="D1204" s="17" t="str">
        <f>IFERROR(INDEX(Cadastro!$D$5:$D$243,$AB1204),"")</f>
        <v>A</v>
      </c>
      <c r="E1204" s="17" t="str">
        <f>IFERROR(INDEX(Cadastro!$G$5:$G$243,$AB1204),"")</f>
        <v>A</v>
      </c>
      <c r="F1204" s="29">
        <v>46326</v>
      </c>
      <c r="G1204" s="32" t="str">
        <f t="shared" si="108"/>
        <v>sáb</v>
      </c>
      <c r="H1204" s="31" t="str">
        <f>IF($L1204=0,"",_xlfn.MINIFS(Dados!$Q:$Q,Dados!$A:$A,$A1204,Dados!$S:$S,$F1204))</f>
        <v/>
      </c>
      <c r="I1204" s="31" t="str">
        <f>IF($H1204="","",_xlfn.MAXIFS(Dados!$R:$R,Dados!$A:$A,$A1204,Dados!$S:$S,$F1204))</f>
        <v/>
      </c>
      <c r="J1204" s="32" t="str">
        <f>IF($D1204&lt;&gt;"Folguista","",IFERROR(INDEX(Parâmetros!$D$52:$G$52,1,MIN(4,MAX(1,$W1204))),""))</f>
        <v/>
      </c>
      <c r="K1204" s="32" t="str">
        <f>IF(OR($AC1204&lt;&gt;"",$Y1204="Folga",$Y1204="Folga trabalhada",$Y1204="Férias (cadastro)",$Y1204="Férias / afastamento",$Y1204="Indeterminado (início da série)"),"",IF(OR($D1204="6x1",$D1204="FF 6x1"),IF(OR(WEEKDAY($F1204,2)=6,WEEKDAY($F1204,2)=7),"6x1 sáb/dom","6x1"),IF($D1204="5x2","5x2",IF($H1204="",IF($D1204="Folguista",$J1204,$E1204),IF(OR($H1204&gt;=Parâmetros!$E$18,$H1204&lt;Parâmetros!$E$19),"C",IF($H1204&lt;Parâmetros!$E$20,"A","B"))))))</f>
        <v>A</v>
      </c>
      <c r="L1204" s="30">
        <f>SUMIFS(Dados!$E:$E,Dados!$A:$A,$A1204,Dados!$S:$S,$F1204)</f>
        <v>0</v>
      </c>
      <c r="M1204" s="30">
        <f>IFERROR(INDEX(Parâmetros!$E$6:$E$11,MATCH($K1204,Parâmetros!$A$6:$A$11,0)),"")</f>
        <v>7.58</v>
      </c>
      <c r="N1204" s="33">
        <f t="shared" si="109"/>
        <v>0</v>
      </c>
      <c r="O1204" s="33">
        <f>Parâmetros!$E$13</f>
        <v>0.8</v>
      </c>
      <c r="P1204" s="32" t="str">
        <f>IF(OR($M1204="",$F1204&gt;Parâmetros!$E$14),"Não","Sim")</f>
        <v>Não</v>
      </c>
      <c r="Q1204" s="32" t="str">
        <f t="shared" si="110"/>
        <v/>
      </c>
      <c r="R1204" s="32" t="str">
        <f t="shared" si="111"/>
        <v/>
      </c>
      <c r="S1204" s="30" t="str">
        <f t="shared" si="112"/>
        <v/>
      </c>
      <c r="T1204" s="32" t="str">
        <f>IF($Q1204&lt;&gt;"Sim","",IF($N1204&gt;Parâmetros!$E$15,"Sim","Não"))</f>
        <v/>
      </c>
      <c r="U1204" s="17" t="str">
        <f t="shared" si="113"/>
        <v>Fora da apuração</v>
      </c>
      <c r="V1204" s="17" t="str">
        <f>IF($AC1204&lt;&gt;"",IF($L1204&gt;0,"ATENÇÃO · apontou em dia de "&amp;LOWER($AC1204)&amp;" cadastrado","Exceção cadastrada · "&amp;$AC1204)&amp;IF($AD1204="",""," · "&amp;$AD1204),IF($E1204="Férias",IF($L1204&gt;0,"ATENÇÃO · apontou estando de férias no cadastro","Férias no cadastro"),IF($Y1204="Férias / afastamento","Afastamento · "&amp;($Z1204+$AA1204-1)&amp;" dias seguidos sem apontamento",IF($Y1204="Folga trabalhada","ATENÇÃO · apontou em dia de folga da escala 5x2",IF($Y1204="Folga",IF(AND($D1204="5x2",OR(WEEKDAY($F1204,2)=6,WEEKDAY($F1204,2)=7)),"Folga de fim de semana da escala 5x2",IF(AND(OR($D1204="6x1",$D1204="FF 6x1"),WEEKDAY($F1204,2)=6,FALSE()),"Folga de fim de semana · apontou no domingo anterior",IF(AND(OR($D1204="6x1",$D1204="FF 6x1"),WEEKDAY($F1204,2)=7,AND($A1204=$A1203,$L1203&gt;0)),"Folga de fim de semana · apontou no sábado",IF(AND(OR($D1204="6x1",$D1204="FF 6x1"),OR(WEEKDAY($F1204,2)=6,WEEKDAY($F1204,2)=7)),"Folga de fim de semana · sem apontamento no sábado nem no domingo","Folga prevista pelo ciclo")))),IF($Y1204="Indeterminado (início da série)","Sem histórico anterior — informe o dia do ciclo no Cadastro",IF($Y1204="Falta de registro",IF(OR(OR($D1204="6x1",$D1204="FF 6x1"),$D1204="5x2"),"FALTA DE REGISTRO · dia útil da escala "&amp;$E1204,"FALTA DE REGISTRO · dia "&amp;$W1204&amp;" de "&amp;IFERROR(INDEX(Parâmetros!$B$39:$B$48,MATCH($E1204,Parâmetros!$A$39:$A$48,0)),99)&amp;" do ciclo"),IF(OR($D1204="6x1",$D1204="FF 6x1"),IF(OR(AND(WEEKDAY($F1204,2)=6,AND($A1204=$A1205,$L1205&gt;0)),AND(WEEKDAY($F1204,2)=7,AND($A1204=$A1203,$L1203&gt;0))),"ATENÇÃO · apontou sábado e domingo no mesmo fim de semana",IF(OR(WEEKDAY($F1204,2)=6,WEEKDAY($F1204,2)=7),"Jornada de fim de semana do 6x1",IF(OR($H1204&gt;=Parâmetros!$E$20,$H1204&lt;Parâmetros!$E$19),"ATENÇÃO · 6x1 apontou fora do horário diurno","Jornada fixa do 6x1"))),IF($D1204="5x2","Jornada fixa do 5x2",IF($D1204="Folguista",IF($J1204=$K1204,"Evidência confirma sequência","DIVERGE · sequência "&amp;$J1204&amp;" × evidência "&amp;$K1204),IF($K1204=$E1204,"Evidência confirma cadastro","DIVERGE · cadastro "&amp;$E1204&amp;" × evidência "&amp;$K1204)))))))))))</f>
        <v>FALTA DE REGISTRO · dia 2 de 5 do ciclo</v>
      </c>
      <c r="W1204" s="34">
        <f>IF(OR(OR($D1204="6x1",$D1204="FF 6x1"),$D1204="5x2"),"",IF($AB1204&lt;&gt;$AB1203,IF(IFERROR(INDEX(Cadastro!$F$5:$F$243,$AB1204),"")="",IF($L1204&gt;0,1,0),IF(IFERROR(INDEX(Cadastro!$F$5:$F$243,$AB1204),"")&lt;=IFERROR(INDEX(Parâmetros!$B$39:$B$48,MATCH($E1204,Parâmetros!$A$39:$A$48,0)),99),IFERROR(INDEX(Cadastro!$F$5:$F$243,$AB1204),""),0)),IF($L1204&gt;0,IF(N($X1203)&gt;0,1,N($W1203)+1),IF(AND($L1204=0,OR(N($W1203)&gt;=IFERROR(INDEX(Parâmetros!$B$39:$B$48,MATCH($E1204,Parâmetros!$A$39:$A$48,0)),99),AND(N($X1203)&gt;0,N($X1203)&lt;IFERROR(INDEX(Parâmetros!$C$39:$C$48,MATCH($E1204,Parâmetros!$A$39:$A$48,0)),0)))),0,N($W1203)+1))))</f>
        <v>2</v>
      </c>
      <c r="X1204" s="34">
        <f>IF(OR(OR($D1204="6x1",$D1204="FF 6x1"),$D1204="5x2"),"",IF($AB1204&lt;&gt;$AB1203,IF(IFERROR(INDEX(Cadastro!$F$5:$F$243,$AB1204),"")="",0,IF(IFERROR(INDEX(Cadastro!$F$5:$F$243,$AB1204),"")&gt;IFERROR(INDEX(Parâmetros!$B$39:$B$48,MATCH($E1204,Parâmetros!$A$39:$A$48,0)),99),IFERROR(INDEX(Cadastro!$F$5:$F$243,$AB1204),"")-IFERROR(INDEX(Parâmetros!$B$39:$B$48,MATCH($E1204,Parâmetros!$A$39:$A$48,0)),99),0)),IF(AND($L1204=0,OR(N($W1203)&gt;=IFERROR(INDEX(Parâmetros!$B$39:$B$48,MATCH($E1204,Parâmetros!$A$39:$A$48,0)),99),AND(N($X1203)&gt;0,N($X1203)&lt;IFERROR(INDEX(Parâmetros!$C$39:$C$48,MATCH($E1204,Parâmetros!$A$39:$A$48,0)),0)))),N($X1203)+1,0)))</f>
        <v>0</v>
      </c>
      <c r="Y1204" t="str">
        <f>IF($AC1204&lt;&gt;"",IF($L1204&gt;0,$AC1204&amp;" · com apontamento",$AC1204),IF($E1204="Férias",IF($L1204&gt;0,"Férias · com apontamento","Férias (cadastro)"),IF(($Z1204+$AA1204-1)&gt;Parâmetros!$E$16,"Férias / afastamento",IF(AND($D1204="5x2",OR(WEEKDAY($F1204,2)=6,WEEKDAY($F1204,2)=7)),IF($L1204&gt;0,"Folga trabalhada","Folga"),IF($L1204&gt;0,"Trabalhado",IF(OR(OR($D1204="6x1",$D1204="FF 6x1"),$D1204="5x2"),IF(AND(OR($D1204="6x1",$D1204="FF 6x1"),OR(WEEKDAY($F1204,2)=6,WEEKDAY($F1204,2)=7)),"Folga","Falta de registro"),IF(AND($AB1204&lt;&gt;$AB1203,IFERROR(INDEX(Cadastro!$F$5:$F$243,$AB1204),"")=""),"Indeterminado (início da série)",IF($X1204&gt;0,"Folga","Falta de registro"))))))))</f>
        <v>Falta de registro</v>
      </c>
      <c r="Z1204" s="34">
        <f>IF(OR($L1204&gt;0,$F1204&gt;Parâmetros!$E$14),0,IF($A1204&lt;&gt;$A1203,1,N($Z1203)+1))</f>
        <v>0</v>
      </c>
      <c r="AA1204" s="34">
        <f>IF(OR($L1204&gt;0,$F1204&gt;Parâmetros!$E$14),0,IF(OR($A1204&lt;&gt;$A1205,$F1205&gt;Parâmetros!$E$14),1,N($AA1205)+1))</f>
        <v>0</v>
      </c>
      <c r="AB1204" s="31">
        <f>IFERROR(MATCH($A1204&amp;"|"&amp;TEXT(_xlfn.MAXIFS(Cadastro!$E$5:$E$243,Cadastro!$A$5:$A$243,$A1204,Cadastro!$E$5:$E$243,"&lt;="&amp;$F1204),"yyyymmdd"),Cadastro!$I$5:$I$243,0),"")</f>
        <v>155</v>
      </c>
      <c r="AC1204" t="str">
        <f>IFERROR(_xlfn.SINGLE(INDEX(Exceções!$D$5:$D$203,MATCH($A1204&amp;"|"&amp;$F1204,Exceções!$F$5:$F$203,0))),"")</f>
        <v/>
      </c>
      <c r="AD1204" t="str">
        <f>IF($AC1204="","",IFERROR(_xlfn.SINGLE(INDEX(Exceções!$E$5:$E$203,MATCH($A1204&amp;"|"&amp;$F1204,Exceções!$F$5:$F$203,0))),""))</f>
        <v/>
      </c>
    </row>
    <row r="1205" spans="1:30" ht="15" hidden="1" customHeight="1" x14ac:dyDescent="0.25">
      <c r="A1205" s="31">
        <v>56010</v>
      </c>
      <c r="B1205" s="17" t="s">
        <v>32</v>
      </c>
      <c r="C1205" s="17" t="str">
        <f>IFERROR(INDEX(Cadastro!$C$5:$C$243,$AB1205),"NÃO INFORMADO")</f>
        <v>INS</v>
      </c>
      <c r="D1205" s="17" t="str">
        <f>IFERROR(INDEX(Cadastro!$D$5:$D$243,$AB1205),"")</f>
        <v>A</v>
      </c>
      <c r="E1205" s="17" t="str">
        <f>IFERROR(INDEX(Cadastro!$G$5:$G$243,$AB1205),"")</f>
        <v>A</v>
      </c>
      <c r="F1205" s="29">
        <v>46327</v>
      </c>
      <c r="G1205" s="32" t="str">
        <f t="shared" si="108"/>
        <v>dom</v>
      </c>
      <c r="H1205" s="31" t="str">
        <f>IF($L1205=0,"",_xlfn.MINIFS(Dados!$Q:$Q,Dados!$A:$A,$A1205,Dados!$S:$S,$F1205))</f>
        <v/>
      </c>
      <c r="I1205" s="31" t="str">
        <f>IF($H1205="","",_xlfn.MAXIFS(Dados!$R:$R,Dados!$A:$A,$A1205,Dados!$S:$S,$F1205))</f>
        <v/>
      </c>
      <c r="J1205" s="32" t="str">
        <f>IF($D1205&lt;&gt;"Folguista","",IFERROR(INDEX(Parâmetros!$D$52:$G$52,1,MIN(4,MAX(1,$W1205))),""))</f>
        <v/>
      </c>
      <c r="K1205" s="32" t="str">
        <f>IF(OR($AC1205&lt;&gt;"",$Y1205="Folga",$Y1205="Folga trabalhada",$Y1205="Férias (cadastro)",$Y1205="Férias / afastamento",$Y1205="Indeterminado (início da série)"),"",IF(OR($D1205="6x1",$D1205="FF 6x1"),IF(OR(WEEKDAY($F1205,2)=6,WEEKDAY($F1205,2)=7),"6x1 sáb/dom","6x1"),IF($D1205="5x2","5x2",IF($H1205="",IF($D1205="Folguista",$J1205,$E1205),IF(OR($H1205&gt;=Parâmetros!$E$18,$H1205&lt;Parâmetros!$E$19),"C",IF($H1205&lt;Parâmetros!$E$20,"A","B"))))))</f>
        <v>A</v>
      </c>
      <c r="L1205" s="30">
        <f>SUMIFS(Dados!$E:$E,Dados!$A:$A,$A1205,Dados!$S:$S,$F1205)</f>
        <v>0</v>
      </c>
      <c r="M1205" s="30">
        <f>IFERROR(INDEX(Parâmetros!$E$6:$E$11,MATCH($K1205,Parâmetros!$A$6:$A$11,0)),"")</f>
        <v>7.58</v>
      </c>
      <c r="N1205" s="33">
        <f t="shared" si="109"/>
        <v>0</v>
      </c>
      <c r="O1205" s="33">
        <f>Parâmetros!$E$13</f>
        <v>0.8</v>
      </c>
      <c r="P1205" s="32" t="str">
        <f>IF(OR($M1205="",$F1205&gt;Parâmetros!$E$14),"Não","Sim")</f>
        <v>Não</v>
      </c>
      <c r="Q1205" s="32" t="str">
        <f t="shared" si="110"/>
        <v/>
      </c>
      <c r="R1205" s="32" t="str">
        <f t="shared" si="111"/>
        <v/>
      </c>
      <c r="S1205" s="30" t="str">
        <f t="shared" si="112"/>
        <v/>
      </c>
      <c r="T1205" s="32" t="str">
        <f>IF($Q1205&lt;&gt;"Sim","",IF($N1205&gt;Parâmetros!$E$15,"Sim","Não"))</f>
        <v/>
      </c>
      <c r="U1205" s="17" t="str">
        <f t="shared" si="113"/>
        <v>Fora da apuração</v>
      </c>
      <c r="V1205" s="17" t="str">
        <f>IF($AC1205&lt;&gt;"",IF($L1205&gt;0,"ATENÇÃO · apontou em dia de "&amp;LOWER($AC1205)&amp;" cadastrado","Exceção cadastrada · "&amp;$AC1205)&amp;IF($AD1205="",""," · "&amp;$AD1205),IF($E1205="Férias",IF($L1205&gt;0,"ATENÇÃO · apontou estando de férias no cadastro","Férias no cadastro"),IF($Y1205="Férias / afastamento","Afastamento · "&amp;($Z1205+$AA1205-1)&amp;" dias seguidos sem apontamento",IF($Y1205="Folga trabalhada","ATENÇÃO · apontou em dia de folga da escala 5x2",IF($Y1205="Folga",IF(AND($D1205="5x2",OR(WEEKDAY($F1205,2)=6,WEEKDAY($F1205,2)=7)),"Folga de fim de semana da escala 5x2",IF(AND(OR($D1205="6x1",$D1205="FF 6x1"),WEEKDAY($F1205,2)=6,FALSE()),"Folga de fim de semana · apontou no domingo anterior",IF(AND(OR($D1205="6x1",$D1205="FF 6x1"),WEEKDAY($F1205,2)=7,AND($A1205=$A1204,$L1204&gt;0)),"Folga de fim de semana · apontou no sábado",IF(AND(OR($D1205="6x1",$D1205="FF 6x1"),OR(WEEKDAY($F1205,2)=6,WEEKDAY($F1205,2)=7)),"Folga de fim de semana · sem apontamento no sábado nem no domingo","Folga prevista pelo ciclo")))),IF($Y1205="Indeterminado (início da série)","Sem histórico anterior — informe o dia do ciclo no Cadastro",IF($Y1205="Falta de registro",IF(OR(OR($D1205="6x1",$D1205="FF 6x1"),$D1205="5x2"),"FALTA DE REGISTRO · dia útil da escala "&amp;$E1205,"FALTA DE REGISTRO · dia "&amp;$W1205&amp;" de "&amp;IFERROR(INDEX(Parâmetros!$B$39:$B$48,MATCH($E1205,Parâmetros!$A$39:$A$48,0)),99)&amp;" do ciclo"),IF(OR($D1205="6x1",$D1205="FF 6x1"),IF(OR(AND(WEEKDAY($F1205,2)=6,AND($A1205=$A1206,$L1206&gt;0)),AND(WEEKDAY($F1205,2)=7,AND($A1205=$A1204,$L1204&gt;0))),"ATENÇÃO · apontou sábado e domingo no mesmo fim de semana",IF(OR(WEEKDAY($F1205,2)=6,WEEKDAY($F1205,2)=7),"Jornada de fim de semana do 6x1",IF(OR($H1205&gt;=Parâmetros!$E$20,$H1205&lt;Parâmetros!$E$19),"ATENÇÃO · 6x1 apontou fora do horário diurno","Jornada fixa do 6x1"))),IF($D1205="5x2","Jornada fixa do 5x2",IF($D1205="Folguista",IF($J1205=$K1205,"Evidência confirma sequência","DIVERGE · sequência "&amp;$J1205&amp;" × evidência "&amp;$K1205),IF($K1205=$E1205,"Evidência confirma cadastro","DIVERGE · cadastro "&amp;$E1205&amp;" × evidência "&amp;$K1205)))))))))))</f>
        <v>FALTA DE REGISTRO · dia 3 de 5 do ciclo</v>
      </c>
      <c r="W1205" s="34">
        <f>IF(OR(OR($D1205="6x1",$D1205="FF 6x1"),$D1205="5x2"),"",IF($AB1205&lt;&gt;$AB1204,IF(IFERROR(INDEX(Cadastro!$F$5:$F$243,$AB1205),"")="",IF($L1205&gt;0,1,0),IF(IFERROR(INDEX(Cadastro!$F$5:$F$243,$AB1205),"")&lt;=IFERROR(INDEX(Parâmetros!$B$39:$B$48,MATCH($E1205,Parâmetros!$A$39:$A$48,0)),99),IFERROR(INDEX(Cadastro!$F$5:$F$243,$AB1205),""),0)),IF($L1205&gt;0,IF(N($X1204)&gt;0,1,N($W1204)+1),IF(AND($L1205=0,OR(N($W1204)&gt;=IFERROR(INDEX(Parâmetros!$B$39:$B$48,MATCH($E1205,Parâmetros!$A$39:$A$48,0)),99),AND(N($X1204)&gt;0,N($X1204)&lt;IFERROR(INDEX(Parâmetros!$C$39:$C$48,MATCH($E1205,Parâmetros!$A$39:$A$48,0)),0)))),0,N($W1204)+1))))</f>
        <v>3</v>
      </c>
      <c r="X1205" s="34">
        <f>IF(OR(OR($D1205="6x1",$D1205="FF 6x1"),$D1205="5x2"),"",IF($AB1205&lt;&gt;$AB1204,IF(IFERROR(INDEX(Cadastro!$F$5:$F$243,$AB1205),"")="",0,IF(IFERROR(INDEX(Cadastro!$F$5:$F$243,$AB1205),"")&gt;IFERROR(INDEX(Parâmetros!$B$39:$B$48,MATCH($E1205,Parâmetros!$A$39:$A$48,0)),99),IFERROR(INDEX(Cadastro!$F$5:$F$243,$AB1205),"")-IFERROR(INDEX(Parâmetros!$B$39:$B$48,MATCH($E1205,Parâmetros!$A$39:$A$48,0)),99),0)),IF(AND($L1205=0,OR(N($W1204)&gt;=IFERROR(INDEX(Parâmetros!$B$39:$B$48,MATCH($E1205,Parâmetros!$A$39:$A$48,0)),99),AND(N($X1204)&gt;0,N($X1204)&lt;IFERROR(INDEX(Parâmetros!$C$39:$C$48,MATCH($E1205,Parâmetros!$A$39:$A$48,0)),0)))),N($X1204)+1,0)))</f>
        <v>0</v>
      </c>
      <c r="Y1205" t="str">
        <f>IF($AC1205&lt;&gt;"",IF($L1205&gt;0,$AC1205&amp;" · com apontamento",$AC1205),IF($E1205="Férias",IF($L1205&gt;0,"Férias · com apontamento","Férias (cadastro)"),IF(($Z1205+$AA1205-1)&gt;Parâmetros!$E$16,"Férias / afastamento",IF(AND($D1205="5x2",OR(WEEKDAY($F1205,2)=6,WEEKDAY($F1205,2)=7)),IF($L1205&gt;0,"Folga trabalhada","Folga"),IF($L1205&gt;0,"Trabalhado",IF(OR(OR($D1205="6x1",$D1205="FF 6x1"),$D1205="5x2"),IF(AND(OR($D1205="6x1",$D1205="FF 6x1"),OR(WEEKDAY($F1205,2)=6,WEEKDAY($F1205,2)=7)),"Folga","Falta de registro"),IF(AND($AB1205&lt;&gt;$AB1204,IFERROR(INDEX(Cadastro!$F$5:$F$243,$AB1205),"")=""),"Indeterminado (início da série)",IF($X1205&gt;0,"Folga","Falta de registro"))))))))</f>
        <v>Falta de registro</v>
      </c>
      <c r="Z1205" s="34">
        <f>IF(OR($L1205&gt;0,$F1205&gt;Parâmetros!$E$14),0,IF($A1205&lt;&gt;$A1204,1,N($Z1204)+1))</f>
        <v>0</v>
      </c>
      <c r="AA1205" s="34">
        <f>IF(OR($L1205&gt;0,$F1205&gt;Parâmetros!$E$14),0,IF(OR($A1205&lt;&gt;$A1206,$F1206&gt;Parâmetros!$E$14),1,N($AA1206)+1))</f>
        <v>0</v>
      </c>
      <c r="AB1205" s="31">
        <f>IFERROR(MATCH($A1205&amp;"|"&amp;TEXT(_xlfn.MAXIFS(Cadastro!$E$5:$E$243,Cadastro!$A$5:$A$243,$A1205,Cadastro!$E$5:$E$243,"&lt;="&amp;$F1205),"yyyymmdd"),Cadastro!$I$5:$I$243,0),"")</f>
        <v>155</v>
      </c>
      <c r="AC1205" t="str">
        <f>IFERROR(_xlfn.SINGLE(INDEX(Exceções!$D$5:$D$203,MATCH($A1205&amp;"|"&amp;$F1205,Exceções!$F$5:$F$203,0))),"")</f>
        <v/>
      </c>
      <c r="AD1205" t="str">
        <f>IF($AC1205="","",IFERROR(_xlfn.SINGLE(INDEX(Exceções!$E$5:$E$203,MATCH($A1205&amp;"|"&amp;$F1205,Exceções!$F$5:$F$203,0))),""))</f>
        <v/>
      </c>
    </row>
    <row r="1206" spans="1:30" ht="15" hidden="1" customHeight="1" x14ac:dyDescent="0.25">
      <c r="A1206" s="31">
        <v>52498</v>
      </c>
      <c r="B1206" s="17" t="s">
        <v>59</v>
      </c>
      <c r="C1206" s="17" t="str">
        <f>IFERROR(INDEX(Cadastro!$C$5:$C$243,$AB1206),"NÃO INFORMADO")</f>
        <v>MEC</v>
      </c>
      <c r="D1206" s="17" t="str">
        <f>IFERROR(INDEX(Cadastro!$D$5:$D$243,$AB1206),"")</f>
        <v>B</v>
      </c>
      <c r="E1206" s="17" t="str">
        <f>IFERROR(INDEX(Cadastro!$G$5:$G$243,$AB1206),"")</f>
        <v>B</v>
      </c>
      <c r="F1206" s="29">
        <v>46300</v>
      </c>
      <c r="G1206" s="32" t="str">
        <f t="shared" si="108"/>
        <v>seg</v>
      </c>
      <c r="H1206" s="31">
        <f>IF($L1206=0,"",_xlfn.MINIFS(Dados!$Q:$Q,Dados!$A:$A,$A1206,Dados!$S:$S,$F1206))</f>
        <v>935</v>
      </c>
      <c r="I1206" s="31">
        <f>IF($H1206="","",_xlfn.MAXIFS(Dados!$R:$R,Dados!$A:$A,$A1206,Dados!$S:$S,$F1206))</f>
        <v>1376</v>
      </c>
      <c r="J1206" s="32" t="str">
        <f>IF($D1206&lt;&gt;"Folguista","",IFERROR(INDEX(Parâmetros!$D$52:$G$52,1,MIN(4,MAX(1,$W1206))),""))</f>
        <v/>
      </c>
      <c r="K1206" s="32" t="str">
        <f>IF(OR($AC1206&lt;&gt;"",$Y1206="Folga",$Y1206="Folga trabalhada",$Y1206="Férias (cadastro)",$Y1206="Férias / afastamento",$Y1206="Indeterminado (início da série)"),"",IF(OR($D1206="6x1",$D1206="FF 6x1"),IF(OR(WEEKDAY($F1206,2)=6,WEEKDAY($F1206,2)=7),"6x1 sáb/dom","6x1"),IF($D1206="5x2","5x2",IF($H1206="",IF($D1206="Folguista",$J1206,$E1206),IF(OR($H1206&gt;=Parâmetros!$E$18,$H1206&lt;Parâmetros!$E$19),"C",IF($H1206&lt;Parâmetros!$E$20,"A","B"))))))</f>
        <v>B</v>
      </c>
      <c r="L1206" s="30">
        <f>SUMIFS(Dados!$E:$E,Dados!$A:$A,$A1206,Dados!$S:$S,$F1206)</f>
        <v>7.31</v>
      </c>
      <c r="M1206" s="30">
        <f>IFERROR(INDEX(Parâmetros!$E$6:$E$11,MATCH($K1206,Parâmetros!$A$6:$A$11,0)),"")</f>
        <v>7.67</v>
      </c>
      <c r="N1206" s="33">
        <f t="shared" si="109"/>
        <v>0.95306388526727503</v>
      </c>
      <c r="O1206" s="33">
        <f>Parâmetros!$E$13</f>
        <v>0.8</v>
      </c>
      <c r="P1206" s="32" t="str">
        <f>IF(OR($M1206="",$F1206&gt;Parâmetros!$E$14),"Não","Sim")</f>
        <v>Sim</v>
      </c>
      <c r="Q1206" s="32" t="str">
        <f t="shared" si="110"/>
        <v>Sim</v>
      </c>
      <c r="R1206" s="32" t="str">
        <f t="shared" si="111"/>
        <v>Sim</v>
      </c>
      <c r="S1206" s="30">
        <f t="shared" si="112"/>
        <v>0</v>
      </c>
      <c r="T1206" s="32" t="str">
        <f>IF($Q1206&lt;&gt;"Sim","",IF($N1206&gt;Parâmetros!$E$15,"Sim","Não"))</f>
        <v>Não</v>
      </c>
      <c r="U1206" s="17" t="str">
        <f t="shared" si="113"/>
        <v>Na meta</v>
      </c>
      <c r="V1206" s="17" t="str">
        <f>IF($AC1206&lt;&gt;"",IF($L1206&gt;0,"ATENÇÃO · apontou em dia de "&amp;LOWER($AC1206)&amp;" cadastrado","Exceção cadastrada · "&amp;$AC1206)&amp;IF($AD1206="",""," · "&amp;$AD1206),IF($E1206="Férias",IF($L1206&gt;0,"ATENÇÃO · apontou estando de férias no cadastro","Férias no cadastro"),IF($Y1206="Férias / afastamento","Afastamento · "&amp;($Z1206+$AA1206-1)&amp;" dias seguidos sem apontamento",IF($Y1206="Folga trabalhada","ATENÇÃO · apontou em dia de folga da escala 5x2",IF($Y1206="Folga",IF(AND($D1206="5x2",OR(WEEKDAY($F1206,2)=6,WEEKDAY($F1206,2)=7)),"Folga de fim de semana da escala 5x2",IF(AND(OR($D1206="6x1",$D1206="FF 6x1"),WEEKDAY($F1206,2)=6,FALSE()),"Folga de fim de semana · apontou no domingo anterior",IF(AND(OR($D1206="6x1",$D1206="FF 6x1"),WEEKDAY($F1206,2)=7,AND($A1206=$A1205,$L1205&gt;0)),"Folga de fim de semana · apontou no sábado",IF(AND(OR($D1206="6x1",$D1206="FF 6x1"),OR(WEEKDAY($F1206,2)=6,WEEKDAY($F1206,2)=7)),"Folga de fim de semana · sem apontamento no sábado nem no domingo","Folga prevista pelo ciclo")))),IF($Y1206="Indeterminado (início da série)","Sem histórico anterior — informe o dia do ciclo no Cadastro",IF($Y1206="Falta de registro",IF(OR(OR($D1206="6x1",$D1206="FF 6x1"),$D1206="5x2"),"FALTA DE REGISTRO · dia útil da escala "&amp;$E1206,"FALTA DE REGISTRO · dia "&amp;$W1206&amp;" de "&amp;IFERROR(INDEX(Parâmetros!$B$39:$B$48,MATCH($E1206,Parâmetros!$A$39:$A$48,0)),99)&amp;" do ciclo"),IF(OR($D1206="6x1",$D1206="FF 6x1"),IF(OR(AND(WEEKDAY($F1206,2)=6,AND($A1206=$A1207,$L1207&gt;0)),AND(WEEKDAY($F1206,2)=7,AND($A1206=$A1205,$L1205&gt;0))),"ATENÇÃO · apontou sábado e domingo no mesmo fim de semana",IF(OR(WEEKDAY($F1206,2)=6,WEEKDAY($F1206,2)=7),"Jornada de fim de semana do 6x1",IF(OR($H1206&gt;=Parâmetros!$E$20,$H1206&lt;Parâmetros!$E$19),"ATENÇÃO · 6x1 apontou fora do horário diurno","Jornada fixa do 6x1"))),IF($D1206="5x2","Jornada fixa do 5x2",IF($D1206="Folguista",IF($J1206=$K1206,"Evidência confirma sequência","DIVERGE · sequência "&amp;$J1206&amp;" × evidência "&amp;$K1206),IF($K1206=$E1206,"Evidência confirma cadastro","DIVERGE · cadastro "&amp;$E1206&amp;" × evidência "&amp;$K1206)))))))))))</f>
        <v>Evidência confirma cadastro</v>
      </c>
      <c r="W1206" s="34">
        <f>IF(OR(OR($D1206="6x1",$D1206="FF 6x1"),$D1206="5x2"),"",IF($AB1206&lt;&gt;$AB1205,IF(IFERROR(INDEX(Cadastro!$F$5:$F$243,$AB1206),"")="",IF($L1206&gt;0,1,0),IF(IFERROR(INDEX(Cadastro!$F$5:$F$243,$AB1206),"")&lt;=IFERROR(INDEX(Parâmetros!$B$39:$B$48,MATCH($E1206,Parâmetros!$A$39:$A$48,0)),99),IFERROR(INDEX(Cadastro!$F$5:$F$243,$AB1206),""),0)),IF($L1206&gt;0,IF(N($X1205)&gt;0,1,N($W1205)+1),IF(AND($L1206=0,OR(N($W1205)&gt;=IFERROR(INDEX(Parâmetros!$B$39:$B$48,MATCH($E1206,Parâmetros!$A$39:$A$48,0)),99),AND(N($X1205)&gt;0,N($X1205)&lt;IFERROR(INDEX(Parâmetros!$C$39:$C$48,MATCH($E1206,Parâmetros!$A$39:$A$48,0)),0)))),0,N($W1205)+1))))</f>
        <v>2</v>
      </c>
      <c r="X1206" s="34">
        <f>IF(OR(OR($D1206="6x1",$D1206="FF 6x1"),$D1206="5x2"),"",IF($AB1206&lt;&gt;$AB1205,IF(IFERROR(INDEX(Cadastro!$F$5:$F$243,$AB1206),"")="",0,IF(IFERROR(INDEX(Cadastro!$F$5:$F$243,$AB1206),"")&gt;IFERROR(INDEX(Parâmetros!$B$39:$B$48,MATCH($E1206,Parâmetros!$A$39:$A$48,0)),99),IFERROR(INDEX(Cadastro!$F$5:$F$243,$AB1206),"")-IFERROR(INDEX(Parâmetros!$B$39:$B$48,MATCH($E1206,Parâmetros!$A$39:$A$48,0)),99),0)),IF(AND($L1206=0,OR(N($W1205)&gt;=IFERROR(INDEX(Parâmetros!$B$39:$B$48,MATCH($E1206,Parâmetros!$A$39:$A$48,0)),99),AND(N($X1205)&gt;0,N($X1205)&lt;IFERROR(INDEX(Parâmetros!$C$39:$C$48,MATCH($E1206,Parâmetros!$A$39:$A$48,0)),0)))),N($X1205)+1,0)))</f>
        <v>0</v>
      </c>
      <c r="Y1206" t="str">
        <f>IF($AC1206&lt;&gt;"",IF($L1206&gt;0,$AC1206&amp;" · com apontamento",$AC1206),IF($E1206="Férias",IF($L1206&gt;0,"Férias · com apontamento","Férias (cadastro)"),IF(($Z1206+$AA1206-1)&gt;Parâmetros!$E$16,"Férias / afastamento",IF(AND($D1206="5x2",OR(WEEKDAY($F1206,2)=6,WEEKDAY($F1206,2)=7)),IF($L1206&gt;0,"Folga trabalhada","Folga"),IF($L1206&gt;0,"Trabalhado",IF(OR(OR($D1206="6x1",$D1206="FF 6x1"),$D1206="5x2"),IF(AND(OR($D1206="6x1",$D1206="FF 6x1"),OR(WEEKDAY($F1206,2)=6,WEEKDAY($F1206,2)=7)),"Folga","Falta de registro"),IF(AND($AB1206&lt;&gt;$AB1205,IFERROR(INDEX(Cadastro!$F$5:$F$243,$AB1206),"")=""),"Indeterminado (início da série)",IF($X1206&gt;0,"Folga","Falta de registro"))))))))</f>
        <v>Trabalhado</v>
      </c>
      <c r="Z1206" s="34">
        <f>IF(OR($L1206&gt;0,$F1206&gt;Parâmetros!$E$14),0,IF($A1206&lt;&gt;$A1205,1,N($Z1205)+1))</f>
        <v>0</v>
      </c>
      <c r="AA1206" s="34">
        <f>IF(OR($L1206&gt;0,$F1206&gt;Parâmetros!$E$14),0,IF(OR($A1206&lt;&gt;$A1207,$F1207&gt;Parâmetros!$E$14),1,N($AA1207)+1))</f>
        <v>0</v>
      </c>
      <c r="AB1206" s="31">
        <f>IFERROR(MATCH($A1206&amp;"|"&amp;TEXT(_xlfn.MAXIFS(Cadastro!$E$5:$E$243,Cadastro!$A$5:$A$243,$A1206,Cadastro!$E$5:$E$243,"&lt;="&amp;$F1206),"yyyymmdd"),Cadastro!$I$5:$I$243,0),"")</f>
        <v>156</v>
      </c>
      <c r="AC1206" t="str">
        <f>IFERROR(_xlfn.SINGLE(INDEX(Exceções!$D$5:$D$203,MATCH($A1206&amp;"|"&amp;$F1206,Exceções!$F$5:$F$203,0))),"")</f>
        <v/>
      </c>
      <c r="AD1206" t="str">
        <f>IF($AC1206="","",IFERROR(_xlfn.SINGLE(INDEX(Exceções!$E$5:$E$203,MATCH($A1206&amp;"|"&amp;$F1206,Exceções!$F$5:$F$203,0))),""))</f>
        <v/>
      </c>
    </row>
    <row r="1207" spans="1:30" ht="15" hidden="1" customHeight="1" x14ac:dyDescent="0.25">
      <c r="A1207" s="31">
        <v>52498</v>
      </c>
      <c r="B1207" s="17" t="s">
        <v>59</v>
      </c>
      <c r="C1207" s="17" t="str">
        <f>IFERROR(INDEX(Cadastro!$C$5:$C$243,$AB1207),"NÃO INFORMADO")</f>
        <v>MEC</v>
      </c>
      <c r="D1207" s="17" t="str">
        <f>IFERROR(INDEX(Cadastro!$D$5:$D$243,$AB1207),"")</f>
        <v>B</v>
      </c>
      <c r="E1207" s="17" t="str">
        <f>IFERROR(INDEX(Cadastro!$G$5:$G$243,$AB1207),"")</f>
        <v>B</v>
      </c>
      <c r="F1207" s="29">
        <v>46301</v>
      </c>
      <c r="G1207" s="32" t="str">
        <f t="shared" si="108"/>
        <v>ter</v>
      </c>
      <c r="H1207" s="31">
        <f>IF($L1207=0,"",_xlfn.MINIFS(Dados!$Q:$Q,Dados!$A:$A,$A1207,Dados!$S:$S,$F1207))</f>
        <v>935</v>
      </c>
      <c r="I1207" s="31">
        <f>IF($H1207="","",_xlfn.MAXIFS(Dados!$R:$R,Dados!$A:$A,$A1207,Dados!$S:$S,$F1207))</f>
        <v>1382</v>
      </c>
      <c r="J1207" s="32" t="str">
        <f>IF($D1207&lt;&gt;"Folguista","",IFERROR(INDEX(Parâmetros!$D$52:$G$52,1,MIN(4,MAX(1,$W1207))),""))</f>
        <v/>
      </c>
      <c r="K1207" s="32" t="str">
        <f>IF(OR($AC1207&lt;&gt;"",$Y1207="Folga",$Y1207="Folga trabalhada",$Y1207="Férias (cadastro)",$Y1207="Férias / afastamento",$Y1207="Indeterminado (início da série)"),"",IF(OR($D1207="6x1",$D1207="FF 6x1"),IF(OR(WEEKDAY($F1207,2)=6,WEEKDAY($F1207,2)=7),"6x1 sáb/dom","6x1"),IF($D1207="5x2","5x2",IF($H1207="",IF($D1207="Folguista",$J1207,$E1207),IF(OR($H1207&gt;=Parâmetros!$E$18,$H1207&lt;Parâmetros!$E$19),"C",IF($H1207&lt;Parâmetros!$E$20,"A","B"))))))</f>
        <v>B</v>
      </c>
      <c r="L1207" s="30">
        <f>SUMIFS(Dados!$E:$E,Dados!$A:$A,$A1207,Dados!$S:$S,$F1207)</f>
        <v>7.45</v>
      </c>
      <c r="M1207" s="30">
        <f>IFERROR(INDEX(Parâmetros!$E$6:$E$11,MATCH($K1207,Parâmetros!$A$6:$A$11,0)),"")</f>
        <v>7.67</v>
      </c>
      <c r="N1207" s="33">
        <f t="shared" si="109"/>
        <v>0.97131681877444598</v>
      </c>
      <c r="O1207" s="33">
        <f>Parâmetros!$E$13</f>
        <v>0.8</v>
      </c>
      <c r="P1207" s="32" t="str">
        <f>IF(OR($M1207="",$F1207&gt;Parâmetros!$E$14),"Não","Sim")</f>
        <v>Sim</v>
      </c>
      <c r="Q1207" s="32" t="str">
        <f t="shared" si="110"/>
        <v>Sim</v>
      </c>
      <c r="R1207" s="32" t="str">
        <f t="shared" si="111"/>
        <v>Sim</v>
      </c>
      <c r="S1207" s="30">
        <f t="shared" si="112"/>
        <v>0</v>
      </c>
      <c r="T1207" s="32" t="str">
        <f>IF($Q1207&lt;&gt;"Sim","",IF($N1207&gt;Parâmetros!$E$15,"Sim","Não"))</f>
        <v>Não</v>
      </c>
      <c r="U1207" s="17" t="str">
        <f t="shared" si="113"/>
        <v>Na meta</v>
      </c>
      <c r="V1207" s="17" t="str">
        <f>IF($AC1207&lt;&gt;"",IF($L1207&gt;0,"ATENÇÃO · apontou em dia de "&amp;LOWER($AC1207)&amp;" cadastrado","Exceção cadastrada · "&amp;$AC1207)&amp;IF($AD1207="",""," · "&amp;$AD1207),IF($E1207="Férias",IF($L1207&gt;0,"ATENÇÃO · apontou estando de férias no cadastro","Férias no cadastro"),IF($Y1207="Férias / afastamento","Afastamento · "&amp;($Z1207+$AA1207-1)&amp;" dias seguidos sem apontamento",IF($Y1207="Folga trabalhada","ATENÇÃO · apontou em dia de folga da escala 5x2",IF($Y1207="Folga",IF(AND($D1207="5x2",OR(WEEKDAY($F1207,2)=6,WEEKDAY($F1207,2)=7)),"Folga de fim de semana da escala 5x2",IF(AND(OR($D1207="6x1",$D1207="FF 6x1"),WEEKDAY($F1207,2)=6,FALSE()),"Folga de fim de semana · apontou no domingo anterior",IF(AND(OR($D1207="6x1",$D1207="FF 6x1"),WEEKDAY($F1207,2)=7,AND($A1207=$A1206,$L1206&gt;0)),"Folga de fim de semana · apontou no sábado",IF(AND(OR($D1207="6x1",$D1207="FF 6x1"),OR(WEEKDAY($F1207,2)=6,WEEKDAY($F1207,2)=7)),"Folga de fim de semana · sem apontamento no sábado nem no domingo","Folga prevista pelo ciclo")))),IF($Y1207="Indeterminado (início da série)","Sem histórico anterior — informe o dia do ciclo no Cadastro",IF($Y1207="Falta de registro",IF(OR(OR($D1207="6x1",$D1207="FF 6x1"),$D1207="5x2"),"FALTA DE REGISTRO · dia útil da escala "&amp;$E1207,"FALTA DE REGISTRO · dia "&amp;$W1207&amp;" de "&amp;IFERROR(INDEX(Parâmetros!$B$39:$B$48,MATCH($E1207,Parâmetros!$A$39:$A$48,0)),99)&amp;" do ciclo"),IF(OR($D1207="6x1",$D1207="FF 6x1"),IF(OR(AND(WEEKDAY($F1207,2)=6,AND($A1207=$A1208,$L1208&gt;0)),AND(WEEKDAY($F1207,2)=7,AND($A1207=$A1206,$L1206&gt;0))),"ATENÇÃO · apontou sábado e domingo no mesmo fim de semana",IF(OR(WEEKDAY($F1207,2)=6,WEEKDAY($F1207,2)=7),"Jornada de fim de semana do 6x1",IF(OR($H1207&gt;=Parâmetros!$E$20,$H1207&lt;Parâmetros!$E$19),"ATENÇÃO · 6x1 apontou fora do horário diurno","Jornada fixa do 6x1"))),IF($D1207="5x2","Jornada fixa do 5x2",IF($D1207="Folguista",IF($J1207=$K1207,"Evidência confirma sequência","DIVERGE · sequência "&amp;$J1207&amp;" × evidência "&amp;$K1207),IF($K1207=$E1207,"Evidência confirma cadastro","DIVERGE · cadastro "&amp;$E1207&amp;" × evidência "&amp;$K1207)))))))))))</f>
        <v>Evidência confirma cadastro</v>
      </c>
      <c r="W1207" s="34">
        <f>IF(OR(OR($D1207="6x1",$D1207="FF 6x1"),$D1207="5x2"),"",IF($AB1207&lt;&gt;$AB1206,IF(IFERROR(INDEX(Cadastro!$F$5:$F$243,$AB1207),"")="",IF($L1207&gt;0,1,0),IF(IFERROR(INDEX(Cadastro!$F$5:$F$243,$AB1207),"")&lt;=IFERROR(INDEX(Parâmetros!$B$39:$B$48,MATCH($E1207,Parâmetros!$A$39:$A$48,0)),99),IFERROR(INDEX(Cadastro!$F$5:$F$243,$AB1207),""),0)),IF($L1207&gt;0,IF(N($X1206)&gt;0,1,N($W1206)+1),IF(AND($L1207=0,OR(N($W1206)&gt;=IFERROR(INDEX(Parâmetros!$B$39:$B$48,MATCH($E1207,Parâmetros!$A$39:$A$48,0)),99),AND(N($X1206)&gt;0,N($X1206)&lt;IFERROR(INDEX(Parâmetros!$C$39:$C$48,MATCH($E1207,Parâmetros!$A$39:$A$48,0)),0)))),0,N($W1206)+1))))</f>
        <v>3</v>
      </c>
      <c r="X1207" s="34">
        <f>IF(OR(OR($D1207="6x1",$D1207="FF 6x1"),$D1207="5x2"),"",IF($AB1207&lt;&gt;$AB1206,IF(IFERROR(INDEX(Cadastro!$F$5:$F$243,$AB1207),"")="",0,IF(IFERROR(INDEX(Cadastro!$F$5:$F$243,$AB1207),"")&gt;IFERROR(INDEX(Parâmetros!$B$39:$B$48,MATCH($E1207,Parâmetros!$A$39:$A$48,0)),99),IFERROR(INDEX(Cadastro!$F$5:$F$243,$AB1207),"")-IFERROR(INDEX(Parâmetros!$B$39:$B$48,MATCH($E1207,Parâmetros!$A$39:$A$48,0)),99),0)),IF(AND($L1207=0,OR(N($W1206)&gt;=IFERROR(INDEX(Parâmetros!$B$39:$B$48,MATCH($E1207,Parâmetros!$A$39:$A$48,0)),99),AND(N($X1206)&gt;0,N($X1206)&lt;IFERROR(INDEX(Parâmetros!$C$39:$C$48,MATCH($E1207,Parâmetros!$A$39:$A$48,0)),0)))),N($X1206)+1,0)))</f>
        <v>0</v>
      </c>
      <c r="Y1207" t="str">
        <f>IF($AC1207&lt;&gt;"",IF($L1207&gt;0,$AC1207&amp;" · com apontamento",$AC1207),IF($E1207="Férias",IF($L1207&gt;0,"Férias · com apontamento","Férias (cadastro)"),IF(($Z1207+$AA1207-1)&gt;Parâmetros!$E$16,"Férias / afastamento",IF(AND($D1207="5x2",OR(WEEKDAY($F1207,2)=6,WEEKDAY($F1207,2)=7)),IF($L1207&gt;0,"Folga trabalhada","Folga"),IF($L1207&gt;0,"Trabalhado",IF(OR(OR($D1207="6x1",$D1207="FF 6x1"),$D1207="5x2"),IF(AND(OR($D1207="6x1",$D1207="FF 6x1"),OR(WEEKDAY($F1207,2)=6,WEEKDAY($F1207,2)=7)),"Folga","Falta de registro"),IF(AND($AB1207&lt;&gt;$AB1206,IFERROR(INDEX(Cadastro!$F$5:$F$243,$AB1207),"")=""),"Indeterminado (início da série)",IF($X1207&gt;0,"Folga","Falta de registro"))))))))</f>
        <v>Trabalhado</v>
      </c>
      <c r="Z1207" s="34">
        <f>IF(OR($L1207&gt;0,$F1207&gt;Parâmetros!$E$14),0,IF($A1207&lt;&gt;$A1206,1,N($Z1206)+1))</f>
        <v>0</v>
      </c>
      <c r="AA1207" s="34">
        <f>IF(OR($L1207&gt;0,$F1207&gt;Parâmetros!$E$14),0,IF(OR($A1207&lt;&gt;$A1208,$F1208&gt;Parâmetros!$E$14),1,N($AA1208)+1))</f>
        <v>0</v>
      </c>
      <c r="AB1207" s="31">
        <f>IFERROR(MATCH($A1207&amp;"|"&amp;TEXT(_xlfn.MAXIFS(Cadastro!$E$5:$E$243,Cadastro!$A$5:$A$243,$A1207,Cadastro!$E$5:$E$243,"&lt;="&amp;$F1207),"yyyymmdd"),Cadastro!$I$5:$I$243,0),"")</f>
        <v>156</v>
      </c>
      <c r="AC1207" t="str">
        <f>IFERROR(_xlfn.SINGLE(INDEX(Exceções!$D$5:$D$203,MATCH($A1207&amp;"|"&amp;$F1207,Exceções!$F$5:$F$203,0))),"")</f>
        <v/>
      </c>
      <c r="AD1207" t="str">
        <f>IF($AC1207="","",IFERROR(_xlfn.SINGLE(INDEX(Exceções!$E$5:$E$203,MATCH($A1207&amp;"|"&amp;$F1207,Exceções!$F$5:$F$203,0))),""))</f>
        <v/>
      </c>
    </row>
    <row r="1208" spans="1:30" ht="15" hidden="1" customHeight="1" x14ac:dyDescent="0.25">
      <c r="A1208" s="31">
        <v>52498</v>
      </c>
      <c r="B1208" s="17" t="s">
        <v>59</v>
      </c>
      <c r="C1208" s="17" t="str">
        <f>IFERROR(INDEX(Cadastro!$C$5:$C$243,$AB1208),"NÃO INFORMADO")</f>
        <v>MEC</v>
      </c>
      <c r="D1208" s="17" t="str">
        <f>IFERROR(INDEX(Cadastro!$D$5:$D$243,$AB1208),"")</f>
        <v>B</v>
      </c>
      <c r="E1208" s="17" t="str">
        <f>IFERROR(INDEX(Cadastro!$G$5:$G$243,$AB1208),"")</f>
        <v>B</v>
      </c>
      <c r="F1208" s="29">
        <v>46302</v>
      </c>
      <c r="G1208" s="32" t="str">
        <f t="shared" si="108"/>
        <v>qua</v>
      </c>
      <c r="H1208" s="31">
        <f>IF($L1208=0,"",_xlfn.MINIFS(Dados!$Q:$Q,Dados!$A:$A,$A1208,Dados!$S:$S,$F1208))</f>
        <v>946</v>
      </c>
      <c r="I1208" s="31">
        <f>IF($H1208="","",_xlfn.MAXIFS(Dados!$R:$R,Dados!$A:$A,$A1208,Dados!$S:$S,$F1208))</f>
        <v>1402</v>
      </c>
      <c r="J1208" s="32" t="str">
        <f>IF($D1208&lt;&gt;"Folguista","",IFERROR(INDEX(Parâmetros!$D$52:$G$52,1,MIN(4,MAX(1,$W1208))),""))</f>
        <v/>
      </c>
      <c r="K1208" s="32" t="str">
        <f>IF(OR($AC1208&lt;&gt;"",$Y1208="Folga",$Y1208="Folga trabalhada",$Y1208="Férias (cadastro)",$Y1208="Férias / afastamento",$Y1208="Indeterminado (início da série)"),"",IF(OR($D1208="6x1",$D1208="FF 6x1"),IF(OR(WEEKDAY($F1208,2)=6,WEEKDAY($F1208,2)=7),"6x1 sáb/dom","6x1"),IF($D1208="5x2","5x2",IF($H1208="",IF($D1208="Folguista",$J1208,$E1208),IF(OR($H1208&gt;=Parâmetros!$E$18,$H1208&lt;Parâmetros!$E$19),"C",IF($H1208&lt;Parâmetros!$E$20,"A","B"))))))</f>
        <v>B</v>
      </c>
      <c r="L1208" s="30">
        <f>SUMIFS(Dados!$E:$E,Dados!$A:$A,$A1208,Dados!$S:$S,$F1208)</f>
        <v>7.49</v>
      </c>
      <c r="M1208" s="30">
        <f>IFERROR(INDEX(Parâmetros!$E$6:$E$11,MATCH($K1208,Parâmetros!$A$6:$A$11,0)),"")</f>
        <v>7.67</v>
      </c>
      <c r="N1208" s="33">
        <f t="shared" si="109"/>
        <v>0.97653194263363763</v>
      </c>
      <c r="O1208" s="33">
        <f>Parâmetros!$E$13</f>
        <v>0.8</v>
      </c>
      <c r="P1208" s="32" t="str">
        <f>IF(OR($M1208="",$F1208&gt;Parâmetros!$E$14),"Não","Sim")</f>
        <v>Sim</v>
      </c>
      <c r="Q1208" s="32" t="str">
        <f t="shared" si="110"/>
        <v>Sim</v>
      </c>
      <c r="R1208" s="32" t="str">
        <f t="shared" si="111"/>
        <v>Sim</v>
      </c>
      <c r="S1208" s="30">
        <f t="shared" si="112"/>
        <v>0</v>
      </c>
      <c r="T1208" s="32" t="str">
        <f>IF($Q1208&lt;&gt;"Sim","",IF($N1208&gt;Parâmetros!$E$15,"Sim","Não"))</f>
        <v>Não</v>
      </c>
      <c r="U1208" s="17" t="str">
        <f t="shared" si="113"/>
        <v>Na meta</v>
      </c>
      <c r="V1208" s="17" t="str">
        <f>IF($AC1208&lt;&gt;"",IF($L1208&gt;0,"ATENÇÃO · apontou em dia de "&amp;LOWER($AC1208)&amp;" cadastrado","Exceção cadastrada · "&amp;$AC1208)&amp;IF($AD1208="",""," · "&amp;$AD1208),IF($E1208="Férias",IF($L1208&gt;0,"ATENÇÃO · apontou estando de férias no cadastro","Férias no cadastro"),IF($Y1208="Férias / afastamento","Afastamento · "&amp;($Z1208+$AA1208-1)&amp;" dias seguidos sem apontamento",IF($Y1208="Folga trabalhada","ATENÇÃO · apontou em dia de folga da escala 5x2",IF($Y1208="Folga",IF(AND($D1208="5x2",OR(WEEKDAY($F1208,2)=6,WEEKDAY($F1208,2)=7)),"Folga de fim de semana da escala 5x2",IF(AND(OR($D1208="6x1",$D1208="FF 6x1"),WEEKDAY($F1208,2)=6,FALSE()),"Folga de fim de semana · apontou no domingo anterior",IF(AND(OR($D1208="6x1",$D1208="FF 6x1"),WEEKDAY($F1208,2)=7,AND($A1208=$A1207,$L1207&gt;0)),"Folga de fim de semana · apontou no sábado",IF(AND(OR($D1208="6x1",$D1208="FF 6x1"),OR(WEEKDAY($F1208,2)=6,WEEKDAY($F1208,2)=7)),"Folga de fim de semana · sem apontamento no sábado nem no domingo","Folga prevista pelo ciclo")))),IF($Y1208="Indeterminado (início da série)","Sem histórico anterior — informe o dia do ciclo no Cadastro",IF($Y1208="Falta de registro",IF(OR(OR($D1208="6x1",$D1208="FF 6x1"),$D1208="5x2"),"FALTA DE REGISTRO · dia útil da escala "&amp;$E1208,"FALTA DE REGISTRO · dia "&amp;$W1208&amp;" de "&amp;IFERROR(INDEX(Parâmetros!$B$39:$B$48,MATCH($E1208,Parâmetros!$A$39:$A$48,0)),99)&amp;" do ciclo"),IF(OR($D1208="6x1",$D1208="FF 6x1"),IF(OR(AND(WEEKDAY($F1208,2)=6,AND($A1208=$A1209,$L1209&gt;0)),AND(WEEKDAY($F1208,2)=7,AND($A1208=$A1207,$L1207&gt;0))),"ATENÇÃO · apontou sábado e domingo no mesmo fim de semana",IF(OR(WEEKDAY($F1208,2)=6,WEEKDAY($F1208,2)=7),"Jornada de fim de semana do 6x1",IF(OR($H1208&gt;=Parâmetros!$E$20,$H1208&lt;Parâmetros!$E$19),"ATENÇÃO · 6x1 apontou fora do horário diurno","Jornada fixa do 6x1"))),IF($D1208="5x2","Jornada fixa do 5x2",IF($D1208="Folguista",IF($J1208=$K1208,"Evidência confirma sequência","DIVERGE · sequência "&amp;$J1208&amp;" × evidência "&amp;$K1208),IF($K1208=$E1208,"Evidência confirma cadastro","DIVERGE · cadastro "&amp;$E1208&amp;" × evidência "&amp;$K1208)))))))))))</f>
        <v>Evidência confirma cadastro</v>
      </c>
      <c r="W1208" s="34">
        <f>IF(OR(OR($D1208="6x1",$D1208="FF 6x1"),$D1208="5x2"),"",IF($AB1208&lt;&gt;$AB1207,IF(IFERROR(INDEX(Cadastro!$F$5:$F$243,$AB1208),"")="",IF($L1208&gt;0,1,0),IF(IFERROR(INDEX(Cadastro!$F$5:$F$243,$AB1208),"")&lt;=IFERROR(INDEX(Parâmetros!$B$39:$B$48,MATCH($E1208,Parâmetros!$A$39:$A$48,0)),99),IFERROR(INDEX(Cadastro!$F$5:$F$243,$AB1208),""),0)),IF($L1208&gt;0,IF(N($X1207)&gt;0,1,N($W1207)+1),IF(AND($L1208=0,OR(N($W1207)&gt;=IFERROR(INDEX(Parâmetros!$B$39:$B$48,MATCH($E1208,Parâmetros!$A$39:$A$48,0)),99),AND(N($X1207)&gt;0,N($X1207)&lt;IFERROR(INDEX(Parâmetros!$C$39:$C$48,MATCH($E1208,Parâmetros!$A$39:$A$48,0)),0)))),0,N($W1207)+1))))</f>
        <v>4</v>
      </c>
      <c r="X1208" s="34">
        <f>IF(OR(OR($D1208="6x1",$D1208="FF 6x1"),$D1208="5x2"),"",IF($AB1208&lt;&gt;$AB1207,IF(IFERROR(INDEX(Cadastro!$F$5:$F$243,$AB1208),"")="",0,IF(IFERROR(INDEX(Cadastro!$F$5:$F$243,$AB1208),"")&gt;IFERROR(INDEX(Parâmetros!$B$39:$B$48,MATCH($E1208,Parâmetros!$A$39:$A$48,0)),99),IFERROR(INDEX(Cadastro!$F$5:$F$243,$AB1208),"")-IFERROR(INDEX(Parâmetros!$B$39:$B$48,MATCH($E1208,Parâmetros!$A$39:$A$48,0)),99),0)),IF(AND($L1208=0,OR(N($W1207)&gt;=IFERROR(INDEX(Parâmetros!$B$39:$B$48,MATCH($E1208,Parâmetros!$A$39:$A$48,0)),99),AND(N($X1207)&gt;0,N($X1207)&lt;IFERROR(INDEX(Parâmetros!$C$39:$C$48,MATCH($E1208,Parâmetros!$A$39:$A$48,0)),0)))),N($X1207)+1,0)))</f>
        <v>0</v>
      </c>
      <c r="Y1208" t="str">
        <f>IF($AC1208&lt;&gt;"",IF($L1208&gt;0,$AC1208&amp;" · com apontamento",$AC1208),IF($E1208="Férias",IF($L1208&gt;0,"Férias · com apontamento","Férias (cadastro)"),IF(($Z1208+$AA1208-1)&gt;Parâmetros!$E$16,"Férias / afastamento",IF(AND($D1208="5x2",OR(WEEKDAY($F1208,2)=6,WEEKDAY($F1208,2)=7)),IF($L1208&gt;0,"Folga trabalhada","Folga"),IF($L1208&gt;0,"Trabalhado",IF(OR(OR($D1208="6x1",$D1208="FF 6x1"),$D1208="5x2"),IF(AND(OR($D1208="6x1",$D1208="FF 6x1"),OR(WEEKDAY($F1208,2)=6,WEEKDAY($F1208,2)=7)),"Folga","Falta de registro"),IF(AND($AB1208&lt;&gt;$AB1207,IFERROR(INDEX(Cadastro!$F$5:$F$243,$AB1208),"")=""),"Indeterminado (início da série)",IF($X1208&gt;0,"Folga","Falta de registro"))))))))</f>
        <v>Trabalhado</v>
      </c>
      <c r="Z1208" s="34">
        <f>IF(OR($L1208&gt;0,$F1208&gt;Parâmetros!$E$14),0,IF($A1208&lt;&gt;$A1207,1,N($Z1207)+1))</f>
        <v>0</v>
      </c>
      <c r="AA1208" s="34">
        <f>IF(OR($L1208&gt;0,$F1208&gt;Parâmetros!$E$14),0,IF(OR($A1208&lt;&gt;$A1209,$F1209&gt;Parâmetros!$E$14),1,N($AA1209)+1))</f>
        <v>0</v>
      </c>
      <c r="AB1208" s="31">
        <f>IFERROR(MATCH($A1208&amp;"|"&amp;TEXT(_xlfn.MAXIFS(Cadastro!$E$5:$E$243,Cadastro!$A$5:$A$243,$A1208,Cadastro!$E$5:$E$243,"&lt;="&amp;$F1208),"yyyymmdd"),Cadastro!$I$5:$I$243,0),"")</f>
        <v>156</v>
      </c>
      <c r="AC1208" t="str">
        <f>IFERROR(_xlfn.SINGLE(INDEX(Exceções!$D$5:$D$203,MATCH($A1208&amp;"|"&amp;$F1208,Exceções!$F$5:$F$203,0))),"")</f>
        <v/>
      </c>
      <c r="AD1208" t="str">
        <f>IF($AC1208="","",IFERROR(_xlfn.SINGLE(INDEX(Exceções!$E$5:$E$203,MATCH($A1208&amp;"|"&amp;$F1208,Exceções!$F$5:$F$203,0))),""))</f>
        <v/>
      </c>
    </row>
    <row r="1209" spans="1:30" ht="15" hidden="1" customHeight="1" x14ac:dyDescent="0.25">
      <c r="A1209" s="31">
        <v>52498</v>
      </c>
      <c r="B1209" s="17" t="s">
        <v>59</v>
      </c>
      <c r="C1209" s="17" t="str">
        <f>IFERROR(INDEX(Cadastro!$C$5:$C$243,$AB1209),"NÃO INFORMADO")</f>
        <v>MEC</v>
      </c>
      <c r="D1209" s="17" t="str">
        <f>IFERROR(INDEX(Cadastro!$D$5:$D$243,$AB1209),"")</f>
        <v>B</v>
      </c>
      <c r="E1209" s="17" t="str">
        <f>IFERROR(INDEX(Cadastro!$G$5:$G$243,$AB1209),"")</f>
        <v>B</v>
      </c>
      <c r="F1209" s="29">
        <v>46303</v>
      </c>
      <c r="G1209" s="32" t="str">
        <f t="shared" si="108"/>
        <v>qui</v>
      </c>
      <c r="H1209" s="31">
        <f>IF($L1209=0,"",_xlfn.MINIFS(Dados!$Q:$Q,Dados!$A:$A,$A1209,Dados!$S:$S,$F1209))</f>
        <v>924</v>
      </c>
      <c r="I1209" s="31">
        <f>IF($H1209="","",_xlfn.MAXIFS(Dados!$R:$R,Dados!$A:$A,$A1209,Dados!$S:$S,$F1209))</f>
        <v>1381</v>
      </c>
      <c r="J1209" s="32" t="str">
        <f>IF($D1209&lt;&gt;"Folguista","",IFERROR(INDEX(Parâmetros!$D$52:$G$52,1,MIN(4,MAX(1,$W1209))),""))</f>
        <v/>
      </c>
      <c r="K1209" s="32" t="str">
        <f>IF(OR($AC1209&lt;&gt;"",$Y1209="Folga",$Y1209="Folga trabalhada",$Y1209="Férias (cadastro)",$Y1209="Férias / afastamento",$Y1209="Indeterminado (início da série)"),"",IF(OR($D1209="6x1",$D1209="FF 6x1"),IF(OR(WEEKDAY($F1209,2)=6,WEEKDAY($F1209,2)=7),"6x1 sáb/dom","6x1"),IF($D1209="5x2","5x2",IF($H1209="",IF($D1209="Folguista",$J1209,$E1209),IF(OR($H1209&gt;=Parâmetros!$E$18,$H1209&lt;Parâmetros!$E$19),"C",IF($H1209&lt;Parâmetros!$E$20,"A","B"))))))</f>
        <v>B</v>
      </c>
      <c r="L1209" s="30">
        <f>SUMIFS(Dados!$E:$E,Dados!$A:$A,$A1209,Dados!$S:$S,$F1209)</f>
        <v>7.62</v>
      </c>
      <c r="M1209" s="30">
        <f>IFERROR(INDEX(Parâmetros!$E$6:$E$11,MATCH($K1209,Parâmetros!$A$6:$A$11,0)),"")</f>
        <v>7.67</v>
      </c>
      <c r="N1209" s="33">
        <f t="shared" si="109"/>
        <v>0.99348109517601046</v>
      </c>
      <c r="O1209" s="33">
        <f>Parâmetros!$E$13</f>
        <v>0.8</v>
      </c>
      <c r="P1209" s="32" t="str">
        <f>IF(OR($M1209="",$F1209&gt;Parâmetros!$E$14),"Não","Sim")</f>
        <v>Sim</v>
      </c>
      <c r="Q1209" s="32" t="str">
        <f t="shared" si="110"/>
        <v>Sim</v>
      </c>
      <c r="R1209" s="32" t="str">
        <f t="shared" si="111"/>
        <v>Sim</v>
      </c>
      <c r="S1209" s="30">
        <f t="shared" si="112"/>
        <v>0</v>
      </c>
      <c r="T1209" s="32" t="str">
        <f>IF($Q1209&lt;&gt;"Sim","",IF($N1209&gt;Parâmetros!$E$15,"Sim","Não"))</f>
        <v>Não</v>
      </c>
      <c r="U1209" s="17" t="str">
        <f t="shared" si="113"/>
        <v>Na meta</v>
      </c>
      <c r="V1209" s="17" t="str">
        <f>IF($AC1209&lt;&gt;"",IF($L1209&gt;0,"ATENÇÃO · apontou em dia de "&amp;LOWER($AC1209)&amp;" cadastrado","Exceção cadastrada · "&amp;$AC1209)&amp;IF($AD1209="",""," · "&amp;$AD1209),IF($E1209="Férias",IF($L1209&gt;0,"ATENÇÃO · apontou estando de férias no cadastro","Férias no cadastro"),IF($Y1209="Férias / afastamento","Afastamento · "&amp;($Z1209+$AA1209-1)&amp;" dias seguidos sem apontamento",IF($Y1209="Folga trabalhada","ATENÇÃO · apontou em dia de folga da escala 5x2",IF($Y1209="Folga",IF(AND($D1209="5x2",OR(WEEKDAY($F1209,2)=6,WEEKDAY($F1209,2)=7)),"Folga de fim de semana da escala 5x2",IF(AND(OR($D1209="6x1",$D1209="FF 6x1"),WEEKDAY($F1209,2)=6,FALSE()),"Folga de fim de semana · apontou no domingo anterior",IF(AND(OR($D1209="6x1",$D1209="FF 6x1"),WEEKDAY($F1209,2)=7,AND($A1209=$A1208,$L1208&gt;0)),"Folga de fim de semana · apontou no sábado",IF(AND(OR($D1209="6x1",$D1209="FF 6x1"),OR(WEEKDAY($F1209,2)=6,WEEKDAY($F1209,2)=7)),"Folga de fim de semana · sem apontamento no sábado nem no domingo","Folga prevista pelo ciclo")))),IF($Y1209="Indeterminado (início da série)","Sem histórico anterior — informe o dia do ciclo no Cadastro",IF($Y1209="Falta de registro",IF(OR(OR($D1209="6x1",$D1209="FF 6x1"),$D1209="5x2"),"FALTA DE REGISTRO · dia útil da escala "&amp;$E1209,"FALTA DE REGISTRO · dia "&amp;$W1209&amp;" de "&amp;IFERROR(INDEX(Parâmetros!$B$39:$B$48,MATCH($E1209,Parâmetros!$A$39:$A$48,0)),99)&amp;" do ciclo"),IF(OR($D1209="6x1",$D1209="FF 6x1"),IF(OR(AND(WEEKDAY($F1209,2)=6,AND($A1209=$A1210,$L1210&gt;0)),AND(WEEKDAY($F1209,2)=7,AND($A1209=$A1208,$L1208&gt;0))),"ATENÇÃO · apontou sábado e domingo no mesmo fim de semana",IF(OR(WEEKDAY($F1209,2)=6,WEEKDAY($F1209,2)=7),"Jornada de fim de semana do 6x1",IF(OR($H1209&gt;=Parâmetros!$E$20,$H1209&lt;Parâmetros!$E$19),"ATENÇÃO · 6x1 apontou fora do horário diurno","Jornada fixa do 6x1"))),IF($D1209="5x2","Jornada fixa do 5x2",IF($D1209="Folguista",IF($J1209=$K1209,"Evidência confirma sequência","DIVERGE · sequência "&amp;$J1209&amp;" × evidência "&amp;$K1209),IF($K1209=$E1209,"Evidência confirma cadastro","DIVERGE · cadastro "&amp;$E1209&amp;" × evidência "&amp;$K1209)))))))))))</f>
        <v>Evidência confirma cadastro</v>
      </c>
      <c r="W1209" s="34">
        <f>IF(OR(OR($D1209="6x1",$D1209="FF 6x1"),$D1209="5x2"),"",IF($AB1209&lt;&gt;$AB1208,IF(IFERROR(INDEX(Cadastro!$F$5:$F$243,$AB1209),"")="",IF($L1209&gt;0,1,0),IF(IFERROR(INDEX(Cadastro!$F$5:$F$243,$AB1209),"")&lt;=IFERROR(INDEX(Parâmetros!$B$39:$B$48,MATCH($E1209,Parâmetros!$A$39:$A$48,0)),99),IFERROR(INDEX(Cadastro!$F$5:$F$243,$AB1209),""),0)),IF($L1209&gt;0,IF(N($X1208)&gt;0,1,N($W1208)+1),IF(AND($L1209=0,OR(N($W1208)&gt;=IFERROR(INDEX(Parâmetros!$B$39:$B$48,MATCH($E1209,Parâmetros!$A$39:$A$48,0)),99),AND(N($X1208)&gt;0,N($X1208)&lt;IFERROR(INDEX(Parâmetros!$C$39:$C$48,MATCH($E1209,Parâmetros!$A$39:$A$48,0)),0)))),0,N($W1208)+1))))</f>
        <v>5</v>
      </c>
      <c r="X1209" s="34">
        <f>IF(OR(OR($D1209="6x1",$D1209="FF 6x1"),$D1209="5x2"),"",IF($AB1209&lt;&gt;$AB1208,IF(IFERROR(INDEX(Cadastro!$F$5:$F$243,$AB1209),"")="",0,IF(IFERROR(INDEX(Cadastro!$F$5:$F$243,$AB1209),"")&gt;IFERROR(INDEX(Parâmetros!$B$39:$B$48,MATCH($E1209,Parâmetros!$A$39:$A$48,0)),99),IFERROR(INDEX(Cadastro!$F$5:$F$243,$AB1209),"")-IFERROR(INDEX(Parâmetros!$B$39:$B$48,MATCH($E1209,Parâmetros!$A$39:$A$48,0)),99),0)),IF(AND($L1209=0,OR(N($W1208)&gt;=IFERROR(INDEX(Parâmetros!$B$39:$B$48,MATCH($E1209,Parâmetros!$A$39:$A$48,0)),99),AND(N($X1208)&gt;0,N($X1208)&lt;IFERROR(INDEX(Parâmetros!$C$39:$C$48,MATCH($E1209,Parâmetros!$A$39:$A$48,0)),0)))),N($X1208)+1,0)))</f>
        <v>0</v>
      </c>
      <c r="Y1209" t="str">
        <f>IF($AC1209&lt;&gt;"",IF($L1209&gt;0,$AC1209&amp;" · com apontamento",$AC1209),IF($E1209="Férias",IF($L1209&gt;0,"Férias · com apontamento","Férias (cadastro)"),IF(($Z1209+$AA1209-1)&gt;Parâmetros!$E$16,"Férias / afastamento",IF(AND($D1209="5x2",OR(WEEKDAY($F1209,2)=6,WEEKDAY($F1209,2)=7)),IF($L1209&gt;0,"Folga trabalhada","Folga"),IF($L1209&gt;0,"Trabalhado",IF(OR(OR($D1209="6x1",$D1209="FF 6x1"),$D1209="5x2"),IF(AND(OR($D1209="6x1",$D1209="FF 6x1"),OR(WEEKDAY($F1209,2)=6,WEEKDAY($F1209,2)=7)),"Folga","Falta de registro"),IF(AND($AB1209&lt;&gt;$AB1208,IFERROR(INDEX(Cadastro!$F$5:$F$243,$AB1209),"")=""),"Indeterminado (início da série)",IF($X1209&gt;0,"Folga","Falta de registro"))))))))</f>
        <v>Trabalhado</v>
      </c>
      <c r="Z1209" s="34">
        <f>IF(OR($L1209&gt;0,$F1209&gt;Parâmetros!$E$14),0,IF($A1209&lt;&gt;$A1208,1,N($Z1208)+1))</f>
        <v>0</v>
      </c>
      <c r="AA1209" s="34">
        <f>IF(OR($L1209&gt;0,$F1209&gt;Parâmetros!$E$14),0,IF(OR($A1209&lt;&gt;$A1210,$F1210&gt;Parâmetros!$E$14),1,N($AA1210)+1))</f>
        <v>0</v>
      </c>
      <c r="AB1209" s="31">
        <f>IFERROR(MATCH($A1209&amp;"|"&amp;TEXT(_xlfn.MAXIFS(Cadastro!$E$5:$E$243,Cadastro!$A$5:$A$243,$A1209,Cadastro!$E$5:$E$243,"&lt;="&amp;$F1209),"yyyymmdd"),Cadastro!$I$5:$I$243,0),"")</f>
        <v>156</v>
      </c>
      <c r="AC1209" t="str">
        <f>IFERROR(_xlfn.SINGLE(INDEX(Exceções!$D$5:$D$203,MATCH($A1209&amp;"|"&amp;$F1209,Exceções!$F$5:$F$203,0))),"")</f>
        <v/>
      </c>
      <c r="AD1209" t="str">
        <f>IF($AC1209="","",IFERROR(_xlfn.SINGLE(INDEX(Exceções!$E$5:$E$203,MATCH($A1209&amp;"|"&amp;$F1209,Exceções!$F$5:$F$203,0))),""))</f>
        <v/>
      </c>
    </row>
    <row r="1210" spans="1:30" ht="15" hidden="1" customHeight="1" x14ac:dyDescent="0.25">
      <c r="A1210" s="31">
        <v>52498</v>
      </c>
      <c r="B1210" s="17" t="s">
        <v>59</v>
      </c>
      <c r="C1210" s="17" t="str">
        <f>IFERROR(INDEX(Cadastro!$C$5:$C$243,$AB1210),"NÃO INFORMADO")</f>
        <v>MEC</v>
      </c>
      <c r="D1210" s="17" t="str">
        <f>IFERROR(INDEX(Cadastro!$D$5:$D$243,$AB1210),"")</f>
        <v>B</v>
      </c>
      <c r="E1210" s="17" t="str">
        <f>IFERROR(INDEX(Cadastro!$G$5:$G$243,$AB1210),"")</f>
        <v>B</v>
      </c>
      <c r="F1210" s="29">
        <v>46304</v>
      </c>
      <c r="G1210" s="32" t="str">
        <f t="shared" si="108"/>
        <v>sex</v>
      </c>
      <c r="H1210" s="31" t="str">
        <f>IF($L1210=0,"",_xlfn.MINIFS(Dados!$Q:$Q,Dados!$A:$A,$A1210,Dados!$S:$S,$F1210))</f>
        <v/>
      </c>
      <c r="I1210" s="31" t="str">
        <f>IF($H1210="","",_xlfn.MAXIFS(Dados!$R:$R,Dados!$A:$A,$A1210,Dados!$S:$S,$F1210))</f>
        <v/>
      </c>
      <c r="J1210" s="32" t="str">
        <f>IF($D1210&lt;&gt;"Folguista","",IFERROR(INDEX(Parâmetros!$D$52:$G$52,1,MIN(4,MAX(1,$W1210))),""))</f>
        <v/>
      </c>
      <c r="K1210" s="32" t="str">
        <f>IF(OR($AC1210&lt;&gt;"",$Y1210="Folga",$Y1210="Folga trabalhada",$Y1210="Férias (cadastro)",$Y1210="Férias / afastamento",$Y1210="Indeterminado (início da série)"),"",IF(OR($D1210="6x1",$D1210="FF 6x1"),IF(OR(WEEKDAY($F1210,2)=6,WEEKDAY($F1210,2)=7),"6x1 sáb/dom","6x1"),IF($D1210="5x2","5x2",IF($H1210="",IF($D1210="Folguista",$J1210,$E1210),IF(OR($H1210&gt;=Parâmetros!$E$18,$H1210&lt;Parâmetros!$E$19),"C",IF($H1210&lt;Parâmetros!$E$20,"A","B"))))))</f>
        <v/>
      </c>
      <c r="L1210" s="30">
        <f>SUMIFS(Dados!$E:$E,Dados!$A:$A,$A1210,Dados!$S:$S,$F1210)</f>
        <v>0</v>
      </c>
      <c r="M1210" s="30" t="str">
        <f>IFERROR(INDEX(Parâmetros!$E$6:$E$11,MATCH($K1210,Parâmetros!$A$6:$A$11,0)),"")</f>
        <v/>
      </c>
      <c r="N1210" s="33" t="str">
        <f t="shared" si="109"/>
        <v/>
      </c>
      <c r="O1210" s="33">
        <f>Parâmetros!$E$13</f>
        <v>0.8</v>
      </c>
      <c r="P1210" s="32" t="str">
        <f>IF(OR($M1210="",$F1210&gt;Parâmetros!$E$14),"Não","Sim")</f>
        <v>Não</v>
      </c>
      <c r="Q1210" s="32" t="str">
        <f t="shared" si="110"/>
        <v/>
      </c>
      <c r="R1210" s="32" t="str">
        <f t="shared" si="111"/>
        <v/>
      </c>
      <c r="S1210" s="30" t="str">
        <f t="shared" si="112"/>
        <v/>
      </c>
      <c r="T1210" s="32" t="str">
        <f>IF($Q1210&lt;&gt;"Sim","",IF($N1210&gt;Parâmetros!$E$15,"Sim","Não"))</f>
        <v/>
      </c>
      <c r="U1210" s="17" t="str">
        <f t="shared" si="113"/>
        <v>Folga</v>
      </c>
      <c r="V1210" s="17" t="str">
        <f>IF($AC1210&lt;&gt;"",IF($L1210&gt;0,"ATENÇÃO · apontou em dia de "&amp;LOWER($AC1210)&amp;" cadastrado","Exceção cadastrada · "&amp;$AC1210)&amp;IF($AD1210="",""," · "&amp;$AD1210),IF($E1210="Férias",IF($L1210&gt;0,"ATENÇÃO · apontou estando de férias no cadastro","Férias no cadastro"),IF($Y1210="Férias / afastamento","Afastamento · "&amp;($Z1210+$AA1210-1)&amp;" dias seguidos sem apontamento",IF($Y1210="Folga trabalhada","ATENÇÃO · apontou em dia de folga da escala 5x2",IF($Y1210="Folga",IF(AND($D1210="5x2",OR(WEEKDAY($F1210,2)=6,WEEKDAY($F1210,2)=7)),"Folga de fim de semana da escala 5x2",IF(AND(OR($D1210="6x1",$D1210="FF 6x1"),WEEKDAY($F1210,2)=6,FALSE()),"Folga de fim de semana · apontou no domingo anterior",IF(AND(OR($D1210="6x1",$D1210="FF 6x1"),WEEKDAY($F1210,2)=7,AND($A1210=$A1209,$L1209&gt;0)),"Folga de fim de semana · apontou no sábado",IF(AND(OR($D1210="6x1",$D1210="FF 6x1"),OR(WEEKDAY($F1210,2)=6,WEEKDAY($F1210,2)=7)),"Folga de fim de semana · sem apontamento no sábado nem no domingo","Folga prevista pelo ciclo")))),IF($Y1210="Indeterminado (início da série)","Sem histórico anterior — informe o dia do ciclo no Cadastro",IF($Y1210="Falta de registro",IF(OR(OR($D1210="6x1",$D1210="FF 6x1"),$D1210="5x2"),"FALTA DE REGISTRO · dia útil da escala "&amp;$E1210,"FALTA DE REGISTRO · dia "&amp;$W1210&amp;" de "&amp;IFERROR(INDEX(Parâmetros!$B$39:$B$48,MATCH($E1210,Parâmetros!$A$39:$A$48,0)),99)&amp;" do ciclo"),IF(OR($D1210="6x1",$D1210="FF 6x1"),IF(OR(AND(WEEKDAY($F1210,2)=6,AND($A1210=$A1211,$L1211&gt;0)),AND(WEEKDAY($F1210,2)=7,AND($A1210=$A1209,$L1209&gt;0))),"ATENÇÃO · apontou sábado e domingo no mesmo fim de semana",IF(OR(WEEKDAY($F1210,2)=6,WEEKDAY($F1210,2)=7),"Jornada de fim de semana do 6x1",IF(OR($H1210&gt;=Parâmetros!$E$20,$H1210&lt;Parâmetros!$E$19),"ATENÇÃO · 6x1 apontou fora do horário diurno","Jornada fixa do 6x1"))),IF($D1210="5x2","Jornada fixa do 5x2",IF($D1210="Folguista",IF($J1210=$K1210,"Evidência confirma sequência","DIVERGE · sequência "&amp;$J1210&amp;" × evidência "&amp;$K1210),IF($K1210=$E1210,"Evidência confirma cadastro","DIVERGE · cadastro "&amp;$E1210&amp;" × evidência "&amp;$K1210)))))))))))</f>
        <v>Folga prevista pelo ciclo</v>
      </c>
      <c r="W1210" s="34">
        <f>IF(OR(OR($D1210="6x1",$D1210="FF 6x1"),$D1210="5x2"),"",IF($AB1210&lt;&gt;$AB1209,IF(IFERROR(INDEX(Cadastro!$F$5:$F$243,$AB1210),"")="",IF($L1210&gt;0,1,0),IF(IFERROR(INDEX(Cadastro!$F$5:$F$243,$AB1210),"")&lt;=IFERROR(INDEX(Parâmetros!$B$39:$B$48,MATCH($E1210,Parâmetros!$A$39:$A$48,0)),99),IFERROR(INDEX(Cadastro!$F$5:$F$243,$AB1210),""),0)),IF($L1210&gt;0,IF(N($X1209)&gt;0,1,N($W1209)+1),IF(AND($L1210=0,OR(N($W1209)&gt;=IFERROR(INDEX(Parâmetros!$B$39:$B$48,MATCH($E1210,Parâmetros!$A$39:$A$48,0)),99),AND(N($X1209)&gt;0,N($X1209)&lt;IFERROR(INDEX(Parâmetros!$C$39:$C$48,MATCH($E1210,Parâmetros!$A$39:$A$48,0)),0)))),0,N($W1209)+1))))</f>
        <v>0</v>
      </c>
      <c r="X1210" s="34">
        <f>IF(OR(OR($D1210="6x1",$D1210="FF 6x1"),$D1210="5x2"),"",IF($AB1210&lt;&gt;$AB1209,IF(IFERROR(INDEX(Cadastro!$F$5:$F$243,$AB1210),"")="",0,IF(IFERROR(INDEX(Cadastro!$F$5:$F$243,$AB1210),"")&gt;IFERROR(INDEX(Parâmetros!$B$39:$B$48,MATCH($E1210,Parâmetros!$A$39:$A$48,0)),99),IFERROR(INDEX(Cadastro!$F$5:$F$243,$AB1210),"")-IFERROR(INDEX(Parâmetros!$B$39:$B$48,MATCH($E1210,Parâmetros!$A$39:$A$48,0)),99),0)),IF(AND($L1210=0,OR(N($W1209)&gt;=IFERROR(INDEX(Parâmetros!$B$39:$B$48,MATCH($E1210,Parâmetros!$A$39:$A$48,0)),99),AND(N($X1209)&gt;0,N($X1209)&lt;IFERROR(INDEX(Parâmetros!$C$39:$C$48,MATCH($E1210,Parâmetros!$A$39:$A$48,0)),0)))),N($X1209)+1,0)))</f>
        <v>1</v>
      </c>
      <c r="Y1210" t="str">
        <f>IF($AC1210&lt;&gt;"",IF($L1210&gt;0,$AC1210&amp;" · com apontamento",$AC1210),IF($E1210="Férias",IF($L1210&gt;0,"Férias · com apontamento","Férias (cadastro)"),IF(($Z1210+$AA1210-1)&gt;Parâmetros!$E$16,"Férias / afastamento",IF(AND($D1210="5x2",OR(WEEKDAY($F1210,2)=6,WEEKDAY($F1210,2)=7)),IF($L1210&gt;0,"Folga trabalhada","Folga"),IF($L1210&gt;0,"Trabalhado",IF(OR(OR($D1210="6x1",$D1210="FF 6x1"),$D1210="5x2"),IF(AND(OR($D1210="6x1",$D1210="FF 6x1"),OR(WEEKDAY($F1210,2)=6,WEEKDAY($F1210,2)=7)),"Folga","Falta de registro"),IF(AND($AB1210&lt;&gt;$AB1209,IFERROR(INDEX(Cadastro!$F$5:$F$243,$AB1210),"")=""),"Indeterminado (início da série)",IF($X1210&gt;0,"Folga","Falta de registro"))))))))</f>
        <v>Folga</v>
      </c>
      <c r="Z1210" s="34">
        <f>IF(OR($L1210&gt;0,$F1210&gt;Parâmetros!$E$14),0,IF($A1210&lt;&gt;$A1209,1,N($Z1209)+1))</f>
        <v>1</v>
      </c>
      <c r="AA1210" s="34">
        <f>IF(OR($L1210&gt;0,$F1210&gt;Parâmetros!$E$14),0,IF(OR($A1210&lt;&gt;$A1211,$F1211&gt;Parâmetros!$E$14),1,N($AA1211)+1))</f>
        <v>1</v>
      </c>
      <c r="AB1210" s="31">
        <f>IFERROR(MATCH($A1210&amp;"|"&amp;TEXT(_xlfn.MAXIFS(Cadastro!$E$5:$E$243,Cadastro!$A$5:$A$243,$A1210,Cadastro!$E$5:$E$243,"&lt;="&amp;$F1210),"yyyymmdd"),Cadastro!$I$5:$I$243,0),"")</f>
        <v>156</v>
      </c>
      <c r="AC1210" t="str">
        <f>IFERROR(_xlfn.SINGLE(INDEX(Exceções!$D$5:$D$203,MATCH($A1210&amp;"|"&amp;$F1210,Exceções!$F$5:$F$203,0))),"")</f>
        <v/>
      </c>
      <c r="AD1210" t="str">
        <f>IF($AC1210="","",IFERROR(_xlfn.SINGLE(INDEX(Exceções!$E$5:$E$203,MATCH($A1210&amp;"|"&amp;$F1210,Exceções!$F$5:$F$203,0))),""))</f>
        <v/>
      </c>
    </row>
    <row r="1211" spans="1:30" ht="15" hidden="1" customHeight="1" x14ac:dyDescent="0.25">
      <c r="A1211" s="31">
        <v>52498</v>
      </c>
      <c r="B1211" s="17" t="s">
        <v>59</v>
      </c>
      <c r="C1211" s="17" t="str">
        <f>IFERROR(INDEX(Cadastro!$C$5:$C$243,$AB1211),"NÃO INFORMADO")</f>
        <v>MEC</v>
      </c>
      <c r="D1211" s="17" t="str">
        <f>IFERROR(INDEX(Cadastro!$D$5:$D$243,$AB1211),"")</f>
        <v>B</v>
      </c>
      <c r="E1211" s="17" t="str">
        <f>IFERROR(INDEX(Cadastro!$G$5:$G$243,$AB1211),"")</f>
        <v>B</v>
      </c>
      <c r="F1211" s="29">
        <v>46305</v>
      </c>
      <c r="G1211" s="32" t="str">
        <f t="shared" si="108"/>
        <v>sáb</v>
      </c>
      <c r="H1211" s="31">
        <f>IF($L1211=0,"",_xlfn.MINIFS(Dados!$Q:$Q,Dados!$A:$A,$A1211,Dados!$S:$S,$F1211))</f>
        <v>936</v>
      </c>
      <c r="I1211" s="31">
        <f>IF($H1211="","",_xlfn.MAXIFS(Dados!$R:$R,Dados!$A:$A,$A1211,Dados!$S:$S,$F1211))</f>
        <v>1378</v>
      </c>
      <c r="J1211" s="32" t="str">
        <f>IF($D1211&lt;&gt;"Folguista","",IFERROR(INDEX(Parâmetros!$D$52:$G$52,1,MIN(4,MAX(1,$W1211))),""))</f>
        <v/>
      </c>
      <c r="K1211" s="32" t="str">
        <f>IF(OR($AC1211&lt;&gt;"",$Y1211="Folga",$Y1211="Folga trabalhada",$Y1211="Férias (cadastro)",$Y1211="Férias / afastamento",$Y1211="Indeterminado (início da série)"),"",IF(OR($D1211="6x1",$D1211="FF 6x1"),IF(OR(WEEKDAY($F1211,2)=6,WEEKDAY($F1211,2)=7),"6x1 sáb/dom","6x1"),IF($D1211="5x2","5x2",IF($H1211="",IF($D1211="Folguista",$J1211,$E1211),IF(OR($H1211&gt;=Parâmetros!$E$18,$H1211&lt;Parâmetros!$E$19),"C",IF($H1211&lt;Parâmetros!$E$20,"A","B"))))))</f>
        <v>B</v>
      </c>
      <c r="L1211" s="30">
        <f>SUMIFS(Dados!$E:$E,Dados!$A:$A,$A1211,Dados!$S:$S,$F1211)</f>
        <v>7.19</v>
      </c>
      <c r="M1211" s="30">
        <f>IFERROR(INDEX(Parâmetros!$E$6:$E$11,MATCH($K1211,Parâmetros!$A$6:$A$11,0)),"")</f>
        <v>7.67</v>
      </c>
      <c r="N1211" s="33">
        <f t="shared" si="109"/>
        <v>0.93741851368970019</v>
      </c>
      <c r="O1211" s="33">
        <f>Parâmetros!$E$13</f>
        <v>0.8</v>
      </c>
      <c r="P1211" s="32" t="str">
        <f>IF(OR($M1211="",$F1211&gt;Parâmetros!$E$14),"Não","Sim")</f>
        <v>Sim</v>
      </c>
      <c r="Q1211" s="32" t="str">
        <f t="shared" si="110"/>
        <v>Sim</v>
      </c>
      <c r="R1211" s="32" t="str">
        <f t="shared" si="111"/>
        <v>Sim</v>
      </c>
      <c r="S1211" s="30">
        <f t="shared" si="112"/>
        <v>0</v>
      </c>
      <c r="T1211" s="32" t="str">
        <f>IF($Q1211&lt;&gt;"Sim","",IF($N1211&gt;Parâmetros!$E$15,"Sim","Não"))</f>
        <v>Não</v>
      </c>
      <c r="U1211" s="17" t="str">
        <f t="shared" si="113"/>
        <v>Na meta</v>
      </c>
      <c r="V1211" s="17" t="str">
        <f>IF($AC1211&lt;&gt;"",IF($L1211&gt;0,"ATENÇÃO · apontou em dia de "&amp;LOWER($AC1211)&amp;" cadastrado","Exceção cadastrada · "&amp;$AC1211)&amp;IF($AD1211="",""," · "&amp;$AD1211),IF($E1211="Férias",IF($L1211&gt;0,"ATENÇÃO · apontou estando de férias no cadastro","Férias no cadastro"),IF($Y1211="Férias / afastamento","Afastamento · "&amp;($Z1211+$AA1211-1)&amp;" dias seguidos sem apontamento",IF($Y1211="Folga trabalhada","ATENÇÃO · apontou em dia de folga da escala 5x2",IF($Y1211="Folga",IF(AND($D1211="5x2",OR(WEEKDAY($F1211,2)=6,WEEKDAY($F1211,2)=7)),"Folga de fim de semana da escala 5x2",IF(AND(OR($D1211="6x1",$D1211="FF 6x1"),WEEKDAY($F1211,2)=6,FALSE()),"Folga de fim de semana · apontou no domingo anterior",IF(AND(OR($D1211="6x1",$D1211="FF 6x1"),WEEKDAY($F1211,2)=7,AND($A1211=$A1210,$L1210&gt;0)),"Folga de fim de semana · apontou no sábado",IF(AND(OR($D1211="6x1",$D1211="FF 6x1"),OR(WEEKDAY($F1211,2)=6,WEEKDAY($F1211,2)=7)),"Folga de fim de semana · sem apontamento no sábado nem no domingo","Folga prevista pelo ciclo")))),IF($Y1211="Indeterminado (início da série)","Sem histórico anterior — informe o dia do ciclo no Cadastro",IF($Y1211="Falta de registro",IF(OR(OR($D1211="6x1",$D1211="FF 6x1"),$D1211="5x2"),"FALTA DE REGISTRO · dia útil da escala "&amp;$E1211,"FALTA DE REGISTRO · dia "&amp;$W1211&amp;" de "&amp;IFERROR(INDEX(Parâmetros!$B$39:$B$48,MATCH($E1211,Parâmetros!$A$39:$A$48,0)),99)&amp;" do ciclo"),IF(OR($D1211="6x1",$D1211="FF 6x1"),IF(OR(AND(WEEKDAY($F1211,2)=6,AND($A1211=$A1212,$L1212&gt;0)),AND(WEEKDAY($F1211,2)=7,AND($A1211=$A1210,$L1210&gt;0))),"ATENÇÃO · apontou sábado e domingo no mesmo fim de semana",IF(OR(WEEKDAY($F1211,2)=6,WEEKDAY($F1211,2)=7),"Jornada de fim de semana do 6x1",IF(OR($H1211&gt;=Parâmetros!$E$20,$H1211&lt;Parâmetros!$E$19),"ATENÇÃO · 6x1 apontou fora do horário diurno","Jornada fixa do 6x1"))),IF($D1211="5x2","Jornada fixa do 5x2",IF($D1211="Folguista",IF($J1211=$K1211,"Evidência confirma sequência","DIVERGE · sequência "&amp;$J1211&amp;" × evidência "&amp;$K1211),IF($K1211=$E1211,"Evidência confirma cadastro","DIVERGE · cadastro "&amp;$E1211&amp;" × evidência "&amp;$K1211)))))))))))</f>
        <v>Evidência confirma cadastro</v>
      </c>
      <c r="W1211" s="34">
        <f>IF(OR(OR($D1211="6x1",$D1211="FF 6x1"),$D1211="5x2"),"",IF($AB1211&lt;&gt;$AB1210,IF(IFERROR(INDEX(Cadastro!$F$5:$F$243,$AB1211),"")="",IF($L1211&gt;0,1,0),IF(IFERROR(INDEX(Cadastro!$F$5:$F$243,$AB1211),"")&lt;=IFERROR(INDEX(Parâmetros!$B$39:$B$48,MATCH($E1211,Parâmetros!$A$39:$A$48,0)),99),IFERROR(INDEX(Cadastro!$F$5:$F$243,$AB1211),""),0)),IF($L1211&gt;0,IF(N($X1210)&gt;0,1,N($W1210)+1),IF(AND($L1211=0,OR(N($W1210)&gt;=IFERROR(INDEX(Parâmetros!$B$39:$B$48,MATCH($E1211,Parâmetros!$A$39:$A$48,0)),99),AND(N($X1210)&gt;0,N($X1210)&lt;IFERROR(INDEX(Parâmetros!$C$39:$C$48,MATCH($E1211,Parâmetros!$A$39:$A$48,0)),0)))),0,N($W1210)+1))))</f>
        <v>1</v>
      </c>
      <c r="X1211" s="34">
        <f>IF(OR(OR($D1211="6x1",$D1211="FF 6x1"),$D1211="5x2"),"",IF($AB1211&lt;&gt;$AB1210,IF(IFERROR(INDEX(Cadastro!$F$5:$F$243,$AB1211),"")="",0,IF(IFERROR(INDEX(Cadastro!$F$5:$F$243,$AB1211),"")&gt;IFERROR(INDEX(Parâmetros!$B$39:$B$48,MATCH($E1211,Parâmetros!$A$39:$A$48,0)),99),IFERROR(INDEX(Cadastro!$F$5:$F$243,$AB1211),"")-IFERROR(INDEX(Parâmetros!$B$39:$B$48,MATCH($E1211,Parâmetros!$A$39:$A$48,0)),99),0)),IF(AND($L1211=0,OR(N($W1210)&gt;=IFERROR(INDEX(Parâmetros!$B$39:$B$48,MATCH($E1211,Parâmetros!$A$39:$A$48,0)),99),AND(N($X1210)&gt;0,N($X1210)&lt;IFERROR(INDEX(Parâmetros!$C$39:$C$48,MATCH($E1211,Parâmetros!$A$39:$A$48,0)),0)))),N($X1210)+1,0)))</f>
        <v>0</v>
      </c>
      <c r="Y1211" t="str">
        <f>IF($AC1211&lt;&gt;"",IF($L1211&gt;0,$AC1211&amp;" · com apontamento",$AC1211),IF($E1211="Férias",IF($L1211&gt;0,"Férias · com apontamento","Férias (cadastro)"),IF(($Z1211+$AA1211-1)&gt;Parâmetros!$E$16,"Férias / afastamento",IF(AND($D1211="5x2",OR(WEEKDAY($F1211,2)=6,WEEKDAY($F1211,2)=7)),IF($L1211&gt;0,"Folga trabalhada","Folga"),IF($L1211&gt;0,"Trabalhado",IF(OR(OR($D1211="6x1",$D1211="FF 6x1"),$D1211="5x2"),IF(AND(OR($D1211="6x1",$D1211="FF 6x1"),OR(WEEKDAY($F1211,2)=6,WEEKDAY($F1211,2)=7)),"Folga","Falta de registro"),IF(AND($AB1211&lt;&gt;$AB1210,IFERROR(INDEX(Cadastro!$F$5:$F$243,$AB1211),"")=""),"Indeterminado (início da série)",IF($X1211&gt;0,"Folga","Falta de registro"))))))))</f>
        <v>Trabalhado</v>
      </c>
      <c r="Z1211" s="34">
        <f>IF(OR($L1211&gt;0,$F1211&gt;Parâmetros!$E$14),0,IF($A1211&lt;&gt;$A1210,1,N($Z1210)+1))</f>
        <v>0</v>
      </c>
      <c r="AA1211" s="34">
        <f>IF(OR($L1211&gt;0,$F1211&gt;Parâmetros!$E$14),0,IF(OR($A1211&lt;&gt;$A1212,$F1212&gt;Parâmetros!$E$14),1,N($AA1212)+1))</f>
        <v>0</v>
      </c>
      <c r="AB1211" s="31">
        <f>IFERROR(MATCH($A1211&amp;"|"&amp;TEXT(_xlfn.MAXIFS(Cadastro!$E$5:$E$243,Cadastro!$A$5:$A$243,$A1211,Cadastro!$E$5:$E$243,"&lt;="&amp;$F1211),"yyyymmdd"),Cadastro!$I$5:$I$243,0),"")</f>
        <v>156</v>
      </c>
      <c r="AC1211" t="str">
        <f>IFERROR(_xlfn.SINGLE(INDEX(Exceções!$D$5:$D$203,MATCH($A1211&amp;"|"&amp;$F1211,Exceções!$F$5:$F$203,0))),"")</f>
        <v/>
      </c>
      <c r="AD1211" t="str">
        <f>IF($AC1211="","",IFERROR(_xlfn.SINGLE(INDEX(Exceções!$E$5:$E$203,MATCH($A1211&amp;"|"&amp;$F1211,Exceções!$F$5:$F$203,0))),""))</f>
        <v/>
      </c>
    </row>
    <row r="1212" spans="1:30" ht="15" hidden="1" customHeight="1" x14ac:dyDescent="0.25">
      <c r="A1212" s="31">
        <v>52498</v>
      </c>
      <c r="B1212" s="17" t="s">
        <v>59</v>
      </c>
      <c r="C1212" s="17" t="str">
        <f>IFERROR(INDEX(Cadastro!$C$5:$C$243,$AB1212),"NÃO INFORMADO")</f>
        <v>MEC</v>
      </c>
      <c r="D1212" s="17" t="str">
        <f>IFERROR(INDEX(Cadastro!$D$5:$D$243,$AB1212),"")</f>
        <v>B</v>
      </c>
      <c r="E1212" s="17" t="str">
        <f>IFERROR(INDEX(Cadastro!$G$5:$G$243,$AB1212),"")</f>
        <v>B</v>
      </c>
      <c r="F1212" s="29">
        <v>46306</v>
      </c>
      <c r="G1212" s="32" t="str">
        <f t="shared" si="108"/>
        <v>dom</v>
      </c>
      <c r="H1212" s="31">
        <f>IF($L1212=0,"",_xlfn.MINIFS(Dados!$Q:$Q,Dados!$A:$A,$A1212,Dados!$S:$S,$F1212))</f>
        <v>958</v>
      </c>
      <c r="I1212" s="31">
        <f>IF($H1212="","",_xlfn.MAXIFS(Dados!$R:$R,Dados!$A:$A,$A1212,Dados!$S:$S,$F1212))</f>
        <v>1388</v>
      </c>
      <c r="J1212" s="32" t="str">
        <f>IF($D1212&lt;&gt;"Folguista","",IFERROR(INDEX(Parâmetros!$D$52:$G$52,1,MIN(4,MAX(1,$W1212))),""))</f>
        <v/>
      </c>
      <c r="K1212" s="32" t="str">
        <f>IF(OR($AC1212&lt;&gt;"",$Y1212="Folga",$Y1212="Folga trabalhada",$Y1212="Férias (cadastro)",$Y1212="Férias / afastamento",$Y1212="Indeterminado (início da série)"),"",IF(OR($D1212="6x1",$D1212="FF 6x1"),IF(OR(WEEKDAY($F1212,2)=6,WEEKDAY($F1212,2)=7),"6x1 sáb/dom","6x1"),IF($D1212="5x2","5x2",IF($H1212="",IF($D1212="Folguista",$J1212,$E1212),IF(OR($H1212&gt;=Parâmetros!$E$18,$H1212&lt;Parâmetros!$E$19),"C",IF($H1212&lt;Parâmetros!$E$20,"A","B"))))))</f>
        <v>B</v>
      </c>
      <c r="L1212" s="30">
        <f>SUMIFS(Dados!$E:$E,Dados!$A:$A,$A1212,Dados!$S:$S,$F1212)</f>
        <v>6.27</v>
      </c>
      <c r="M1212" s="30">
        <f>IFERROR(INDEX(Parâmetros!$E$6:$E$11,MATCH($K1212,Parâmetros!$A$6:$A$11,0)),"")</f>
        <v>7.67</v>
      </c>
      <c r="N1212" s="33">
        <f t="shared" si="109"/>
        <v>0.81747066492829201</v>
      </c>
      <c r="O1212" s="33">
        <f>Parâmetros!$E$13</f>
        <v>0.8</v>
      </c>
      <c r="P1212" s="32" t="str">
        <f>IF(OR($M1212="",$F1212&gt;Parâmetros!$E$14),"Não","Sim")</f>
        <v>Sim</v>
      </c>
      <c r="Q1212" s="32" t="str">
        <f t="shared" si="110"/>
        <v>Sim</v>
      </c>
      <c r="R1212" s="32" t="str">
        <f t="shared" si="111"/>
        <v>Sim</v>
      </c>
      <c r="S1212" s="30">
        <f t="shared" si="112"/>
        <v>0</v>
      </c>
      <c r="T1212" s="32" t="str">
        <f>IF($Q1212&lt;&gt;"Sim","",IF($N1212&gt;Parâmetros!$E$15,"Sim","Não"))</f>
        <v>Não</v>
      </c>
      <c r="U1212" s="17" t="str">
        <f t="shared" si="113"/>
        <v>Na meta</v>
      </c>
      <c r="V1212" s="17" t="str">
        <f>IF($AC1212&lt;&gt;"",IF($L1212&gt;0,"ATENÇÃO · apontou em dia de "&amp;LOWER($AC1212)&amp;" cadastrado","Exceção cadastrada · "&amp;$AC1212)&amp;IF($AD1212="",""," · "&amp;$AD1212),IF($E1212="Férias",IF($L1212&gt;0,"ATENÇÃO · apontou estando de férias no cadastro","Férias no cadastro"),IF($Y1212="Férias / afastamento","Afastamento · "&amp;($Z1212+$AA1212-1)&amp;" dias seguidos sem apontamento",IF($Y1212="Folga trabalhada","ATENÇÃO · apontou em dia de folga da escala 5x2",IF($Y1212="Folga",IF(AND($D1212="5x2",OR(WEEKDAY($F1212,2)=6,WEEKDAY($F1212,2)=7)),"Folga de fim de semana da escala 5x2",IF(AND(OR($D1212="6x1",$D1212="FF 6x1"),WEEKDAY($F1212,2)=6,FALSE()),"Folga de fim de semana · apontou no domingo anterior",IF(AND(OR($D1212="6x1",$D1212="FF 6x1"),WEEKDAY($F1212,2)=7,AND($A1212=$A1211,$L1211&gt;0)),"Folga de fim de semana · apontou no sábado",IF(AND(OR($D1212="6x1",$D1212="FF 6x1"),OR(WEEKDAY($F1212,2)=6,WEEKDAY($F1212,2)=7)),"Folga de fim de semana · sem apontamento no sábado nem no domingo","Folga prevista pelo ciclo")))),IF($Y1212="Indeterminado (início da série)","Sem histórico anterior — informe o dia do ciclo no Cadastro",IF($Y1212="Falta de registro",IF(OR(OR($D1212="6x1",$D1212="FF 6x1"),$D1212="5x2"),"FALTA DE REGISTRO · dia útil da escala "&amp;$E1212,"FALTA DE REGISTRO · dia "&amp;$W1212&amp;" de "&amp;IFERROR(INDEX(Parâmetros!$B$39:$B$48,MATCH($E1212,Parâmetros!$A$39:$A$48,0)),99)&amp;" do ciclo"),IF(OR($D1212="6x1",$D1212="FF 6x1"),IF(OR(AND(WEEKDAY($F1212,2)=6,AND($A1212=$A1213,$L1213&gt;0)),AND(WEEKDAY($F1212,2)=7,AND($A1212=$A1211,$L1211&gt;0))),"ATENÇÃO · apontou sábado e domingo no mesmo fim de semana",IF(OR(WEEKDAY($F1212,2)=6,WEEKDAY($F1212,2)=7),"Jornada de fim de semana do 6x1",IF(OR($H1212&gt;=Parâmetros!$E$20,$H1212&lt;Parâmetros!$E$19),"ATENÇÃO · 6x1 apontou fora do horário diurno","Jornada fixa do 6x1"))),IF($D1212="5x2","Jornada fixa do 5x2",IF($D1212="Folguista",IF($J1212=$K1212,"Evidência confirma sequência","DIVERGE · sequência "&amp;$J1212&amp;" × evidência "&amp;$K1212),IF($K1212=$E1212,"Evidência confirma cadastro","DIVERGE · cadastro "&amp;$E1212&amp;" × evidência "&amp;$K1212)))))))))))</f>
        <v>Evidência confirma cadastro</v>
      </c>
      <c r="W1212" s="34">
        <f>IF(OR(OR($D1212="6x1",$D1212="FF 6x1"),$D1212="5x2"),"",IF($AB1212&lt;&gt;$AB1211,IF(IFERROR(INDEX(Cadastro!$F$5:$F$243,$AB1212),"")="",IF($L1212&gt;0,1,0),IF(IFERROR(INDEX(Cadastro!$F$5:$F$243,$AB1212),"")&lt;=IFERROR(INDEX(Parâmetros!$B$39:$B$48,MATCH($E1212,Parâmetros!$A$39:$A$48,0)),99),IFERROR(INDEX(Cadastro!$F$5:$F$243,$AB1212),""),0)),IF($L1212&gt;0,IF(N($X1211)&gt;0,1,N($W1211)+1),IF(AND($L1212=0,OR(N($W1211)&gt;=IFERROR(INDEX(Parâmetros!$B$39:$B$48,MATCH($E1212,Parâmetros!$A$39:$A$48,0)),99),AND(N($X1211)&gt;0,N($X1211)&lt;IFERROR(INDEX(Parâmetros!$C$39:$C$48,MATCH($E1212,Parâmetros!$A$39:$A$48,0)),0)))),0,N($W1211)+1))))</f>
        <v>2</v>
      </c>
      <c r="X1212" s="34">
        <f>IF(OR(OR($D1212="6x1",$D1212="FF 6x1"),$D1212="5x2"),"",IF($AB1212&lt;&gt;$AB1211,IF(IFERROR(INDEX(Cadastro!$F$5:$F$243,$AB1212),"")="",0,IF(IFERROR(INDEX(Cadastro!$F$5:$F$243,$AB1212),"")&gt;IFERROR(INDEX(Parâmetros!$B$39:$B$48,MATCH($E1212,Parâmetros!$A$39:$A$48,0)),99),IFERROR(INDEX(Cadastro!$F$5:$F$243,$AB1212),"")-IFERROR(INDEX(Parâmetros!$B$39:$B$48,MATCH($E1212,Parâmetros!$A$39:$A$48,0)),99),0)),IF(AND($L1212=0,OR(N($W1211)&gt;=IFERROR(INDEX(Parâmetros!$B$39:$B$48,MATCH($E1212,Parâmetros!$A$39:$A$48,0)),99),AND(N($X1211)&gt;0,N($X1211)&lt;IFERROR(INDEX(Parâmetros!$C$39:$C$48,MATCH($E1212,Parâmetros!$A$39:$A$48,0)),0)))),N($X1211)+1,0)))</f>
        <v>0</v>
      </c>
      <c r="Y1212" t="str">
        <f>IF($AC1212&lt;&gt;"",IF($L1212&gt;0,$AC1212&amp;" · com apontamento",$AC1212),IF($E1212="Férias",IF($L1212&gt;0,"Férias · com apontamento","Férias (cadastro)"),IF(($Z1212+$AA1212-1)&gt;Parâmetros!$E$16,"Férias / afastamento",IF(AND($D1212="5x2",OR(WEEKDAY($F1212,2)=6,WEEKDAY($F1212,2)=7)),IF($L1212&gt;0,"Folga trabalhada","Folga"),IF($L1212&gt;0,"Trabalhado",IF(OR(OR($D1212="6x1",$D1212="FF 6x1"),$D1212="5x2"),IF(AND(OR($D1212="6x1",$D1212="FF 6x1"),OR(WEEKDAY($F1212,2)=6,WEEKDAY($F1212,2)=7)),"Folga","Falta de registro"),IF(AND($AB1212&lt;&gt;$AB1211,IFERROR(INDEX(Cadastro!$F$5:$F$243,$AB1212),"")=""),"Indeterminado (início da série)",IF($X1212&gt;0,"Folga","Falta de registro"))))))))</f>
        <v>Trabalhado</v>
      </c>
      <c r="Z1212" s="34">
        <f>IF(OR($L1212&gt;0,$F1212&gt;Parâmetros!$E$14),0,IF($A1212&lt;&gt;$A1211,1,N($Z1211)+1))</f>
        <v>0</v>
      </c>
      <c r="AA1212" s="34">
        <f>IF(OR($L1212&gt;0,$F1212&gt;Parâmetros!$E$14),0,IF(OR($A1212&lt;&gt;$A1213,$F1213&gt;Parâmetros!$E$14),1,N($AA1213)+1))</f>
        <v>0</v>
      </c>
      <c r="AB1212" s="31">
        <f>IFERROR(MATCH($A1212&amp;"|"&amp;TEXT(_xlfn.MAXIFS(Cadastro!$E$5:$E$243,Cadastro!$A$5:$A$243,$A1212,Cadastro!$E$5:$E$243,"&lt;="&amp;$F1212),"yyyymmdd"),Cadastro!$I$5:$I$243,0),"")</f>
        <v>156</v>
      </c>
      <c r="AC1212" t="str">
        <f>IFERROR(_xlfn.SINGLE(INDEX(Exceções!$D$5:$D$203,MATCH($A1212&amp;"|"&amp;$F1212,Exceções!$F$5:$F$203,0))),"")</f>
        <v/>
      </c>
      <c r="AD1212" t="str">
        <f>IF($AC1212="","",IFERROR(_xlfn.SINGLE(INDEX(Exceções!$E$5:$E$203,MATCH($A1212&amp;"|"&amp;$F1212,Exceções!$F$5:$F$203,0))),""))</f>
        <v/>
      </c>
    </row>
    <row r="1213" spans="1:30" ht="15" hidden="1" customHeight="1" x14ac:dyDescent="0.25">
      <c r="A1213" s="31">
        <v>52498</v>
      </c>
      <c r="B1213" s="17" t="s">
        <v>59</v>
      </c>
      <c r="C1213" s="17" t="str">
        <f>IFERROR(INDEX(Cadastro!$C$5:$C$243,$AB1213),"NÃO INFORMADO")</f>
        <v>MEC</v>
      </c>
      <c r="D1213" s="17" t="str">
        <f>IFERROR(INDEX(Cadastro!$D$5:$D$243,$AB1213),"")</f>
        <v>B</v>
      </c>
      <c r="E1213" s="17" t="str">
        <f>IFERROR(INDEX(Cadastro!$G$5:$G$243,$AB1213),"")</f>
        <v>B</v>
      </c>
      <c r="F1213" s="29">
        <v>46307</v>
      </c>
      <c r="G1213" s="32" t="str">
        <f t="shared" si="108"/>
        <v>seg</v>
      </c>
      <c r="H1213" s="31">
        <f>IF($L1213=0,"",_xlfn.MINIFS(Dados!$Q:$Q,Dados!$A:$A,$A1213,Dados!$S:$S,$F1213))</f>
        <v>1010</v>
      </c>
      <c r="I1213" s="31">
        <f>IF($H1213="","",_xlfn.MAXIFS(Dados!$R:$R,Dados!$A:$A,$A1213,Dados!$S:$S,$F1213))</f>
        <v>1388</v>
      </c>
      <c r="J1213" s="32" t="str">
        <f>IF($D1213&lt;&gt;"Folguista","",IFERROR(INDEX(Parâmetros!$D$52:$G$52,1,MIN(4,MAX(1,$W1213))),""))</f>
        <v/>
      </c>
      <c r="K1213" s="32" t="str">
        <f>IF(OR($AC1213&lt;&gt;"",$Y1213="Folga",$Y1213="Folga trabalhada",$Y1213="Férias (cadastro)",$Y1213="Férias / afastamento",$Y1213="Indeterminado (início da série)"),"",IF(OR($D1213="6x1",$D1213="FF 6x1"),IF(OR(WEEKDAY($F1213,2)=6,WEEKDAY($F1213,2)=7),"6x1 sáb/dom","6x1"),IF($D1213="5x2","5x2",IF($H1213="",IF($D1213="Folguista",$J1213,$E1213),IF(OR($H1213&gt;=Parâmetros!$E$18,$H1213&lt;Parâmetros!$E$19),"C",IF($H1213&lt;Parâmetros!$E$20,"A","B"))))))</f>
        <v>B</v>
      </c>
      <c r="L1213" s="30">
        <f>SUMIFS(Dados!$E:$E,Dados!$A:$A,$A1213,Dados!$S:$S,$F1213)</f>
        <v>6.2899999999999991</v>
      </c>
      <c r="M1213" s="30">
        <f>IFERROR(INDEX(Parâmetros!$E$6:$E$11,MATCH($K1213,Parâmetros!$A$6:$A$11,0)),"")</f>
        <v>7.67</v>
      </c>
      <c r="N1213" s="33">
        <f t="shared" si="109"/>
        <v>0.82007822685788778</v>
      </c>
      <c r="O1213" s="33">
        <f>Parâmetros!$E$13</f>
        <v>0.8</v>
      </c>
      <c r="P1213" s="32" t="str">
        <f>IF(OR($M1213="",$F1213&gt;Parâmetros!$E$14),"Não","Sim")</f>
        <v>Sim</v>
      </c>
      <c r="Q1213" s="32" t="str">
        <f t="shared" si="110"/>
        <v>Sim</v>
      </c>
      <c r="R1213" s="32" t="str">
        <f t="shared" si="111"/>
        <v>Sim</v>
      </c>
      <c r="S1213" s="30">
        <f t="shared" si="112"/>
        <v>0</v>
      </c>
      <c r="T1213" s="32" t="str">
        <f>IF($Q1213&lt;&gt;"Sim","",IF($N1213&gt;Parâmetros!$E$15,"Sim","Não"))</f>
        <v>Não</v>
      </c>
      <c r="U1213" s="17" t="str">
        <f t="shared" si="113"/>
        <v>Na meta</v>
      </c>
      <c r="V1213" s="17" t="str">
        <f>IF($AC1213&lt;&gt;"",IF($L1213&gt;0,"ATENÇÃO · apontou em dia de "&amp;LOWER($AC1213)&amp;" cadastrado","Exceção cadastrada · "&amp;$AC1213)&amp;IF($AD1213="",""," · "&amp;$AD1213),IF($E1213="Férias",IF($L1213&gt;0,"ATENÇÃO · apontou estando de férias no cadastro","Férias no cadastro"),IF($Y1213="Férias / afastamento","Afastamento · "&amp;($Z1213+$AA1213-1)&amp;" dias seguidos sem apontamento",IF($Y1213="Folga trabalhada","ATENÇÃO · apontou em dia de folga da escala 5x2",IF($Y1213="Folga",IF(AND($D1213="5x2",OR(WEEKDAY($F1213,2)=6,WEEKDAY($F1213,2)=7)),"Folga de fim de semana da escala 5x2",IF(AND(OR($D1213="6x1",$D1213="FF 6x1"),WEEKDAY($F1213,2)=6,FALSE()),"Folga de fim de semana · apontou no domingo anterior",IF(AND(OR($D1213="6x1",$D1213="FF 6x1"),WEEKDAY($F1213,2)=7,AND($A1213=$A1212,$L1212&gt;0)),"Folga de fim de semana · apontou no sábado",IF(AND(OR($D1213="6x1",$D1213="FF 6x1"),OR(WEEKDAY($F1213,2)=6,WEEKDAY($F1213,2)=7)),"Folga de fim de semana · sem apontamento no sábado nem no domingo","Folga prevista pelo ciclo")))),IF($Y1213="Indeterminado (início da série)","Sem histórico anterior — informe o dia do ciclo no Cadastro",IF($Y1213="Falta de registro",IF(OR(OR($D1213="6x1",$D1213="FF 6x1"),$D1213="5x2"),"FALTA DE REGISTRO · dia útil da escala "&amp;$E1213,"FALTA DE REGISTRO · dia "&amp;$W1213&amp;" de "&amp;IFERROR(INDEX(Parâmetros!$B$39:$B$48,MATCH($E1213,Parâmetros!$A$39:$A$48,0)),99)&amp;" do ciclo"),IF(OR($D1213="6x1",$D1213="FF 6x1"),IF(OR(AND(WEEKDAY($F1213,2)=6,AND($A1213=$A1214,$L1214&gt;0)),AND(WEEKDAY($F1213,2)=7,AND($A1213=$A1212,$L1212&gt;0))),"ATENÇÃO · apontou sábado e domingo no mesmo fim de semana",IF(OR(WEEKDAY($F1213,2)=6,WEEKDAY($F1213,2)=7),"Jornada de fim de semana do 6x1",IF(OR($H1213&gt;=Parâmetros!$E$20,$H1213&lt;Parâmetros!$E$19),"ATENÇÃO · 6x1 apontou fora do horário diurno","Jornada fixa do 6x1"))),IF($D1213="5x2","Jornada fixa do 5x2",IF($D1213="Folguista",IF($J1213=$K1213,"Evidência confirma sequência","DIVERGE · sequência "&amp;$J1213&amp;" × evidência "&amp;$K1213),IF($K1213=$E1213,"Evidência confirma cadastro","DIVERGE · cadastro "&amp;$E1213&amp;" × evidência "&amp;$K1213)))))))))))</f>
        <v>Evidência confirma cadastro</v>
      </c>
      <c r="W1213" s="34">
        <f>IF(OR(OR($D1213="6x1",$D1213="FF 6x1"),$D1213="5x2"),"",IF($AB1213&lt;&gt;$AB1212,IF(IFERROR(INDEX(Cadastro!$F$5:$F$243,$AB1213),"")="",IF($L1213&gt;0,1,0),IF(IFERROR(INDEX(Cadastro!$F$5:$F$243,$AB1213),"")&lt;=IFERROR(INDEX(Parâmetros!$B$39:$B$48,MATCH($E1213,Parâmetros!$A$39:$A$48,0)),99),IFERROR(INDEX(Cadastro!$F$5:$F$243,$AB1213),""),0)),IF($L1213&gt;0,IF(N($X1212)&gt;0,1,N($W1212)+1),IF(AND($L1213=0,OR(N($W1212)&gt;=IFERROR(INDEX(Parâmetros!$B$39:$B$48,MATCH($E1213,Parâmetros!$A$39:$A$48,0)),99),AND(N($X1212)&gt;0,N($X1212)&lt;IFERROR(INDEX(Parâmetros!$C$39:$C$48,MATCH($E1213,Parâmetros!$A$39:$A$48,0)),0)))),0,N($W1212)+1))))</f>
        <v>3</v>
      </c>
      <c r="X1213" s="34">
        <f>IF(OR(OR($D1213="6x1",$D1213="FF 6x1"),$D1213="5x2"),"",IF($AB1213&lt;&gt;$AB1212,IF(IFERROR(INDEX(Cadastro!$F$5:$F$243,$AB1213),"")="",0,IF(IFERROR(INDEX(Cadastro!$F$5:$F$243,$AB1213),"")&gt;IFERROR(INDEX(Parâmetros!$B$39:$B$48,MATCH($E1213,Parâmetros!$A$39:$A$48,0)),99),IFERROR(INDEX(Cadastro!$F$5:$F$243,$AB1213),"")-IFERROR(INDEX(Parâmetros!$B$39:$B$48,MATCH($E1213,Parâmetros!$A$39:$A$48,0)),99),0)),IF(AND($L1213=0,OR(N($W1212)&gt;=IFERROR(INDEX(Parâmetros!$B$39:$B$48,MATCH($E1213,Parâmetros!$A$39:$A$48,0)),99),AND(N($X1212)&gt;0,N($X1212)&lt;IFERROR(INDEX(Parâmetros!$C$39:$C$48,MATCH($E1213,Parâmetros!$A$39:$A$48,0)),0)))),N($X1212)+1,0)))</f>
        <v>0</v>
      </c>
      <c r="Y1213" t="str">
        <f>IF($AC1213&lt;&gt;"",IF($L1213&gt;0,$AC1213&amp;" · com apontamento",$AC1213),IF($E1213="Férias",IF($L1213&gt;0,"Férias · com apontamento","Férias (cadastro)"),IF(($Z1213+$AA1213-1)&gt;Parâmetros!$E$16,"Férias / afastamento",IF(AND($D1213="5x2",OR(WEEKDAY($F1213,2)=6,WEEKDAY($F1213,2)=7)),IF($L1213&gt;0,"Folga trabalhada","Folga"),IF($L1213&gt;0,"Trabalhado",IF(OR(OR($D1213="6x1",$D1213="FF 6x1"),$D1213="5x2"),IF(AND(OR($D1213="6x1",$D1213="FF 6x1"),OR(WEEKDAY($F1213,2)=6,WEEKDAY($F1213,2)=7)),"Folga","Falta de registro"),IF(AND($AB1213&lt;&gt;$AB1212,IFERROR(INDEX(Cadastro!$F$5:$F$243,$AB1213),"")=""),"Indeterminado (início da série)",IF($X1213&gt;0,"Folga","Falta de registro"))))))))</f>
        <v>Trabalhado</v>
      </c>
      <c r="Z1213" s="34">
        <f>IF(OR($L1213&gt;0,$F1213&gt;Parâmetros!$E$14),0,IF($A1213&lt;&gt;$A1212,1,N($Z1212)+1))</f>
        <v>0</v>
      </c>
      <c r="AA1213" s="34">
        <f>IF(OR($L1213&gt;0,$F1213&gt;Parâmetros!$E$14),0,IF(OR($A1213&lt;&gt;$A1214,$F1214&gt;Parâmetros!$E$14),1,N($AA1214)+1))</f>
        <v>0</v>
      </c>
      <c r="AB1213" s="31">
        <f>IFERROR(MATCH($A1213&amp;"|"&amp;TEXT(_xlfn.MAXIFS(Cadastro!$E$5:$E$243,Cadastro!$A$5:$A$243,$A1213,Cadastro!$E$5:$E$243,"&lt;="&amp;$F1213),"yyyymmdd"),Cadastro!$I$5:$I$243,0),"")</f>
        <v>156</v>
      </c>
      <c r="AC1213" t="str">
        <f>IFERROR(_xlfn.SINGLE(INDEX(Exceções!$D$5:$D$203,MATCH($A1213&amp;"|"&amp;$F1213,Exceções!$F$5:$F$203,0))),"")</f>
        <v/>
      </c>
      <c r="AD1213" t="str">
        <f>IF($AC1213="","",IFERROR(_xlfn.SINGLE(INDEX(Exceções!$E$5:$E$203,MATCH($A1213&amp;"|"&amp;$F1213,Exceções!$F$5:$F$203,0))),""))</f>
        <v/>
      </c>
    </row>
    <row r="1214" spans="1:30" ht="15" hidden="1" customHeight="1" x14ac:dyDescent="0.25">
      <c r="A1214" s="31">
        <v>52498</v>
      </c>
      <c r="B1214" s="17" t="s">
        <v>59</v>
      </c>
      <c r="C1214" s="17" t="str">
        <f>IFERROR(INDEX(Cadastro!$C$5:$C$243,$AB1214),"NÃO INFORMADO")</f>
        <v>MEC</v>
      </c>
      <c r="D1214" s="17" t="str">
        <f>IFERROR(INDEX(Cadastro!$D$5:$D$243,$AB1214),"")</f>
        <v>B</v>
      </c>
      <c r="E1214" s="17" t="str">
        <f>IFERROR(INDEX(Cadastro!$G$5:$G$243,$AB1214),"")</f>
        <v>B</v>
      </c>
      <c r="F1214" s="29">
        <v>46308</v>
      </c>
      <c r="G1214" s="32" t="str">
        <f t="shared" si="108"/>
        <v>ter</v>
      </c>
      <c r="H1214" s="31">
        <f>IF($L1214=0,"",_xlfn.MINIFS(Dados!$Q:$Q,Dados!$A:$A,$A1214,Dados!$S:$S,$F1214))</f>
        <v>936</v>
      </c>
      <c r="I1214" s="31">
        <f>IF($H1214="","",_xlfn.MAXIFS(Dados!$R:$R,Dados!$A:$A,$A1214,Dados!$S:$S,$F1214))</f>
        <v>1373</v>
      </c>
      <c r="J1214" s="32" t="str">
        <f>IF($D1214&lt;&gt;"Folguista","",IFERROR(INDEX(Parâmetros!$D$52:$G$52,1,MIN(4,MAX(1,$W1214))),""))</f>
        <v/>
      </c>
      <c r="K1214" s="32" t="str">
        <f>IF(OR($AC1214&lt;&gt;"",$Y1214="Folga",$Y1214="Folga trabalhada",$Y1214="Férias (cadastro)",$Y1214="Férias / afastamento",$Y1214="Indeterminado (início da série)"),"",IF(OR($D1214="6x1",$D1214="FF 6x1"),IF(OR(WEEKDAY($F1214,2)=6,WEEKDAY($F1214,2)=7),"6x1 sáb/dom","6x1"),IF($D1214="5x2","5x2",IF($H1214="",IF($D1214="Folguista",$J1214,$E1214),IF(OR($H1214&gt;=Parâmetros!$E$18,$H1214&lt;Parâmetros!$E$19),"C",IF($H1214&lt;Parâmetros!$E$20,"A","B"))))))</f>
        <v>B</v>
      </c>
      <c r="L1214" s="30">
        <f>SUMIFS(Dados!$E:$E,Dados!$A:$A,$A1214,Dados!$S:$S,$F1214)</f>
        <v>7.02</v>
      </c>
      <c r="M1214" s="30">
        <f>IFERROR(INDEX(Parâmetros!$E$6:$E$11,MATCH($K1214,Parâmetros!$A$6:$A$11,0)),"")</f>
        <v>7.67</v>
      </c>
      <c r="N1214" s="33">
        <f t="shared" si="109"/>
        <v>0.9152542372881356</v>
      </c>
      <c r="O1214" s="33">
        <f>Parâmetros!$E$13</f>
        <v>0.8</v>
      </c>
      <c r="P1214" s="32" t="str">
        <f>IF(OR($M1214="",$F1214&gt;Parâmetros!$E$14),"Não","Sim")</f>
        <v>Sim</v>
      </c>
      <c r="Q1214" s="32" t="str">
        <f t="shared" si="110"/>
        <v>Sim</v>
      </c>
      <c r="R1214" s="32" t="str">
        <f t="shared" si="111"/>
        <v>Sim</v>
      </c>
      <c r="S1214" s="30">
        <f t="shared" si="112"/>
        <v>0</v>
      </c>
      <c r="T1214" s="32" t="str">
        <f>IF($Q1214&lt;&gt;"Sim","",IF($N1214&gt;Parâmetros!$E$15,"Sim","Não"))</f>
        <v>Não</v>
      </c>
      <c r="U1214" s="17" t="str">
        <f t="shared" si="113"/>
        <v>Na meta</v>
      </c>
      <c r="V1214" s="17" t="str">
        <f>IF($AC1214&lt;&gt;"",IF($L1214&gt;0,"ATENÇÃO · apontou em dia de "&amp;LOWER($AC1214)&amp;" cadastrado","Exceção cadastrada · "&amp;$AC1214)&amp;IF($AD1214="",""," · "&amp;$AD1214),IF($E1214="Férias",IF($L1214&gt;0,"ATENÇÃO · apontou estando de férias no cadastro","Férias no cadastro"),IF($Y1214="Férias / afastamento","Afastamento · "&amp;($Z1214+$AA1214-1)&amp;" dias seguidos sem apontamento",IF($Y1214="Folga trabalhada","ATENÇÃO · apontou em dia de folga da escala 5x2",IF($Y1214="Folga",IF(AND($D1214="5x2",OR(WEEKDAY($F1214,2)=6,WEEKDAY($F1214,2)=7)),"Folga de fim de semana da escala 5x2",IF(AND(OR($D1214="6x1",$D1214="FF 6x1"),WEEKDAY($F1214,2)=6,FALSE()),"Folga de fim de semana · apontou no domingo anterior",IF(AND(OR($D1214="6x1",$D1214="FF 6x1"),WEEKDAY($F1214,2)=7,AND($A1214=$A1213,$L1213&gt;0)),"Folga de fim de semana · apontou no sábado",IF(AND(OR($D1214="6x1",$D1214="FF 6x1"),OR(WEEKDAY($F1214,2)=6,WEEKDAY($F1214,2)=7)),"Folga de fim de semana · sem apontamento no sábado nem no domingo","Folga prevista pelo ciclo")))),IF($Y1214="Indeterminado (início da série)","Sem histórico anterior — informe o dia do ciclo no Cadastro",IF($Y1214="Falta de registro",IF(OR(OR($D1214="6x1",$D1214="FF 6x1"),$D1214="5x2"),"FALTA DE REGISTRO · dia útil da escala "&amp;$E1214,"FALTA DE REGISTRO · dia "&amp;$W1214&amp;" de "&amp;IFERROR(INDEX(Parâmetros!$B$39:$B$48,MATCH($E1214,Parâmetros!$A$39:$A$48,0)),99)&amp;" do ciclo"),IF(OR($D1214="6x1",$D1214="FF 6x1"),IF(OR(AND(WEEKDAY($F1214,2)=6,AND($A1214=$A1215,$L1215&gt;0)),AND(WEEKDAY($F1214,2)=7,AND($A1214=$A1213,$L1213&gt;0))),"ATENÇÃO · apontou sábado e domingo no mesmo fim de semana",IF(OR(WEEKDAY($F1214,2)=6,WEEKDAY($F1214,2)=7),"Jornada de fim de semana do 6x1",IF(OR($H1214&gt;=Parâmetros!$E$20,$H1214&lt;Parâmetros!$E$19),"ATENÇÃO · 6x1 apontou fora do horário diurno","Jornada fixa do 6x1"))),IF($D1214="5x2","Jornada fixa do 5x2",IF($D1214="Folguista",IF($J1214=$K1214,"Evidência confirma sequência","DIVERGE · sequência "&amp;$J1214&amp;" × evidência "&amp;$K1214),IF($K1214=$E1214,"Evidência confirma cadastro","DIVERGE · cadastro "&amp;$E1214&amp;" × evidência "&amp;$K1214)))))))))))</f>
        <v>Evidência confirma cadastro</v>
      </c>
      <c r="W1214" s="34">
        <f>IF(OR(OR($D1214="6x1",$D1214="FF 6x1"),$D1214="5x2"),"",IF($AB1214&lt;&gt;$AB1213,IF(IFERROR(INDEX(Cadastro!$F$5:$F$243,$AB1214),"")="",IF($L1214&gt;0,1,0),IF(IFERROR(INDEX(Cadastro!$F$5:$F$243,$AB1214),"")&lt;=IFERROR(INDEX(Parâmetros!$B$39:$B$48,MATCH($E1214,Parâmetros!$A$39:$A$48,0)),99),IFERROR(INDEX(Cadastro!$F$5:$F$243,$AB1214),""),0)),IF($L1214&gt;0,IF(N($X1213)&gt;0,1,N($W1213)+1),IF(AND($L1214=0,OR(N($W1213)&gt;=IFERROR(INDEX(Parâmetros!$B$39:$B$48,MATCH($E1214,Parâmetros!$A$39:$A$48,0)),99),AND(N($X1213)&gt;0,N($X1213)&lt;IFERROR(INDEX(Parâmetros!$C$39:$C$48,MATCH($E1214,Parâmetros!$A$39:$A$48,0)),0)))),0,N($W1213)+1))))</f>
        <v>4</v>
      </c>
      <c r="X1214" s="34">
        <f>IF(OR(OR($D1214="6x1",$D1214="FF 6x1"),$D1214="5x2"),"",IF($AB1214&lt;&gt;$AB1213,IF(IFERROR(INDEX(Cadastro!$F$5:$F$243,$AB1214),"")="",0,IF(IFERROR(INDEX(Cadastro!$F$5:$F$243,$AB1214),"")&gt;IFERROR(INDEX(Parâmetros!$B$39:$B$48,MATCH($E1214,Parâmetros!$A$39:$A$48,0)),99),IFERROR(INDEX(Cadastro!$F$5:$F$243,$AB1214),"")-IFERROR(INDEX(Parâmetros!$B$39:$B$48,MATCH($E1214,Parâmetros!$A$39:$A$48,0)),99),0)),IF(AND($L1214=0,OR(N($W1213)&gt;=IFERROR(INDEX(Parâmetros!$B$39:$B$48,MATCH($E1214,Parâmetros!$A$39:$A$48,0)),99),AND(N($X1213)&gt;0,N($X1213)&lt;IFERROR(INDEX(Parâmetros!$C$39:$C$48,MATCH($E1214,Parâmetros!$A$39:$A$48,0)),0)))),N($X1213)+1,0)))</f>
        <v>0</v>
      </c>
      <c r="Y1214" t="str">
        <f>IF($AC1214&lt;&gt;"",IF($L1214&gt;0,$AC1214&amp;" · com apontamento",$AC1214),IF($E1214="Férias",IF($L1214&gt;0,"Férias · com apontamento","Férias (cadastro)"),IF(($Z1214+$AA1214-1)&gt;Parâmetros!$E$16,"Férias / afastamento",IF(AND($D1214="5x2",OR(WEEKDAY($F1214,2)=6,WEEKDAY($F1214,2)=7)),IF($L1214&gt;0,"Folga trabalhada","Folga"),IF($L1214&gt;0,"Trabalhado",IF(OR(OR($D1214="6x1",$D1214="FF 6x1"),$D1214="5x2"),IF(AND(OR($D1214="6x1",$D1214="FF 6x1"),OR(WEEKDAY($F1214,2)=6,WEEKDAY($F1214,2)=7)),"Folga","Falta de registro"),IF(AND($AB1214&lt;&gt;$AB1213,IFERROR(INDEX(Cadastro!$F$5:$F$243,$AB1214),"")=""),"Indeterminado (início da série)",IF($X1214&gt;0,"Folga","Falta de registro"))))))))</f>
        <v>Trabalhado</v>
      </c>
      <c r="Z1214" s="34">
        <f>IF(OR($L1214&gt;0,$F1214&gt;Parâmetros!$E$14),0,IF($A1214&lt;&gt;$A1213,1,N($Z1213)+1))</f>
        <v>0</v>
      </c>
      <c r="AA1214" s="34">
        <f>IF(OR($L1214&gt;0,$F1214&gt;Parâmetros!$E$14),0,IF(OR($A1214&lt;&gt;$A1215,$F1215&gt;Parâmetros!$E$14),1,N($AA1215)+1))</f>
        <v>0</v>
      </c>
      <c r="AB1214" s="31">
        <f>IFERROR(MATCH($A1214&amp;"|"&amp;TEXT(_xlfn.MAXIFS(Cadastro!$E$5:$E$243,Cadastro!$A$5:$A$243,$A1214,Cadastro!$E$5:$E$243,"&lt;="&amp;$F1214),"yyyymmdd"),Cadastro!$I$5:$I$243,0),"")</f>
        <v>156</v>
      </c>
      <c r="AC1214" t="str">
        <f>IFERROR(_xlfn.SINGLE(INDEX(Exceções!$D$5:$D$203,MATCH($A1214&amp;"|"&amp;$F1214,Exceções!$F$5:$F$203,0))),"")</f>
        <v/>
      </c>
      <c r="AD1214" t="str">
        <f>IF($AC1214="","",IFERROR(_xlfn.SINGLE(INDEX(Exceções!$E$5:$E$203,MATCH($A1214&amp;"|"&amp;$F1214,Exceções!$F$5:$F$203,0))),""))</f>
        <v/>
      </c>
    </row>
    <row r="1215" spans="1:30" ht="15" hidden="1" customHeight="1" x14ac:dyDescent="0.25">
      <c r="A1215" s="31">
        <v>52498</v>
      </c>
      <c r="B1215" s="17" t="s">
        <v>59</v>
      </c>
      <c r="C1215" s="17" t="str">
        <f>IFERROR(INDEX(Cadastro!$C$5:$C$243,$AB1215),"NÃO INFORMADO")</f>
        <v>MEC</v>
      </c>
      <c r="D1215" s="17" t="str">
        <f>IFERROR(INDEX(Cadastro!$D$5:$D$243,$AB1215),"")</f>
        <v>B</v>
      </c>
      <c r="E1215" s="17" t="str">
        <f>IFERROR(INDEX(Cadastro!$G$5:$G$243,$AB1215),"")</f>
        <v>B</v>
      </c>
      <c r="F1215" s="29">
        <v>46309</v>
      </c>
      <c r="G1215" s="32" t="str">
        <f t="shared" si="108"/>
        <v>qua</v>
      </c>
      <c r="H1215" s="31">
        <f>IF($L1215=0,"",_xlfn.MINIFS(Dados!$Q:$Q,Dados!$A:$A,$A1215,Dados!$S:$S,$F1215))</f>
        <v>936</v>
      </c>
      <c r="I1215" s="31">
        <f>IF($H1215="","",_xlfn.MAXIFS(Dados!$R:$R,Dados!$A:$A,$A1215,Dados!$S:$S,$F1215))</f>
        <v>1140</v>
      </c>
      <c r="J1215" s="32" t="str">
        <f>IF($D1215&lt;&gt;"Folguista","",IFERROR(INDEX(Parâmetros!$D$52:$G$52,1,MIN(4,MAX(1,$W1215))),""))</f>
        <v/>
      </c>
      <c r="K1215" s="32" t="str">
        <f>IF(OR($AC1215&lt;&gt;"",$Y1215="Folga",$Y1215="Folga trabalhada",$Y1215="Férias (cadastro)",$Y1215="Férias / afastamento",$Y1215="Indeterminado (início da série)"),"",IF(OR($D1215="6x1",$D1215="FF 6x1"),IF(OR(WEEKDAY($F1215,2)=6,WEEKDAY($F1215,2)=7),"6x1 sáb/dom","6x1"),IF($D1215="5x2","5x2",IF($H1215="",IF($D1215="Folguista",$J1215,$E1215),IF(OR($H1215&gt;=Parâmetros!$E$18,$H1215&lt;Parâmetros!$E$19),"C",IF($H1215&lt;Parâmetros!$E$20,"A","B"))))))</f>
        <v>B</v>
      </c>
      <c r="L1215" s="30">
        <f>SUMIFS(Dados!$E:$E,Dados!$A:$A,$A1215,Dados!$S:$S,$F1215)</f>
        <v>3.4</v>
      </c>
      <c r="M1215" s="30">
        <f>IFERROR(INDEX(Parâmetros!$E$6:$E$11,MATCH($K1215,Parâmetros!$A$6:$A$11,0)),"")</f>
        <v>7.67</v>
      </c>
      <c r="N1215" s="33">
        <f t="shared" si="109"/>
        <v>0.44328552803129073</v>
      </c>
      <c r="O1215" s="33">
        <f>Parâmetros!$E$13</f>
        <v>0.8</v>
      </c>
      <c r="P1215" s="32" t="str">
        <f>IF(OR($M1215="",$F1215&gt;Parâmetros!$E$14),"Não","Sim")</f>
        <v>Sim</v>
      </c>
      <c r="Q1215" s="32" t="str">
        <f t="shared" si="110"/>
        <v>Sim</v>
      </c>
      <c r="R1215" s="32" t="str">
        <f t="shared" si="111"/>
        <v>Não</v>
      </c>
      <c r="S1215" s="30">
        <f t="shared" si="112"/>
        <v>2.7360000000000002</v>
      </c>
      <c r="T1215" s="32" t="str">
        <f>IF($Q1215&lt;&gt;"Sim","",IF($N1215&gt;Parâmetros!$E$15,"Sim","Não"))</f>
        <v>Não</v>
      </c>
      <c r="U1215" s="17" t="str">
        <f t="shared" si="113"/>
        <v>Abaixo da meta</v>
      </c>
      <c r="V1215" s="17" t="str">
        <f>IF($AC1215&lt;&gt;"",IF($L1215&gt;0,"ATENÇÃO · apontou em dia de "&amp;LOWER($AC1215)&amp;" cadastrado","Exceção cadastrada · "&amp;$AC1215)&amp;IF($AD1215="",""," · "&amp;$AD1215),IF($E1215="Férias",IF($L1215&gt;0,"ATENÇÃO · apontou estando de férias no cadastro","Férias no cadastro"),IF($Y1215="Férias / afastamento","Afastamento · "&amp;($Z1215+$AA1215-1)&amp;" dias seguidos sem apontamento",IF($Y1215="Folga trabalhada","ATENÇÃO · apontou em dia de folga da escala 5x2",IF($Y1215="Folga",IF(AND($D1215="5x2",OR(WEEKDAY($F1215,2)=6,WEEKDAY($F1215,2)=7)),"Folga de fim de semana da escala 5x2",IF(AND(OR($D1215="6x1",$D1215="FF 6x1"),WEEKDAY($F1215,2)=6,FALSE()),"Folga de fim de semana · apontou no domingo anterior",IF(AND(OR($D1215="6x1",$D1215="FF 6x1"),WEEKDAY($F1215,2)=7,AND($A1215=$A1214,$L1214&gt;0)),"Folga de fim de semana · apontou no sábado",IF(AND(OR($D1215="6x1",$D1215="FF 6x1"),OR(WEEKDAY($F1215,2)=6,WEEKDAY($F1215,2)=7)),"Folga de fim de semana · sem apontamento no sábado nem no domingo","Folga prevista pelo ciclo")))),IF($Y1215="Indeterminado (início da série)","Sem histórico anterior — informe o dia do ciclo no Cadastro",IF($Y1215="Falta de registro",IF(OR(OR($D1215="6x1",$D1215="FF 6x1"),$D1215="5x2"),"FALTA DE REGISTRO · dia útil da escala "&amp;$E1215,"FALTA DE REGISTRO · dia "&amp;$W1215&amp;" de "&amp;IFERROR(INDEX(Parâmetros!$B$39:$B$48,MATCH($E1215,Parâmetros!$A$39:$A$48,0)),99)&amp;" do ciclo"),IF(OR($D1215="6x1",$D1215="FF 6x1"),IF(OR(AND(WEEKDAY($F1215,2)=6,AND($A1215=$A1216,$L1216&gt;0)),AND(WEEKDAY($F1215,2)=7,AND($A1215=$A1214,$L1214&gt;0))),"ATENÇÃO · apontou sábado e domingo no mesmo fim de semana",IF(OR(WEEKDAY($F1215,2)=6,WEEKDAY($F1215,2)=7),"Jornada de fim de semana do 6x1",IF(OR($H1215&gt;=Parâmetros!$E$20,$H1215&lt;Parâmetros!$E$19),"ATENÇÃO · 6x1 apontou fora do horário diurno","Jornada fixa do 6x1"))),IF($D1215="5x2","Jornada fixa do 5x2",IF($D1215="Folguista",IF($J1215=$K1215,"Evidência confirma sequência","DIVERGE · sequência "&amp;$J1215&amp;" × evidência "&amp;$K1215),IF($K1215=$E1215,"Evidência confirma cadastro","DIVERGE · cadastro "&amp;$E1215&amp;" × evidência "&amp;$K1215)))))))))))</f>
        <v>Evidência confirma cadastro</v>
      </c>
      <c r="W1215" s="34">
        <f>IF(OR(OR($D1215="6x1",$D1215="FF 6x1"),$D1215="5x2"),"",IF($AB1215&lt;&gt;$AB1214,IF(IFERROR(INDEX(Cadastro!$F$5:$F$243,$AB1215),"")="",IF($L1215&gt;0,1,0),IF(IFERROR(INDEX(Cadastro!$F$5:$F$243,$AB1215),"")&lt;=IFERROR(INDEX(Parâmetros!$B$39:$B$48,MATCH($E1215,Parâmetros!$A$39:$A$48,0)),99),IFERROR(INDEX(Cadastro!$F$5:$F$243,$AB1215),""),0)),IF($L1215&gt;0,IF(N($X1214)&gt;0,1,N($W1214)+1),IF(AND($L1215=0,OR(N($W1214)&gt;=IFERROR(INDEX(Parâmetros!$B$39:$B$48,MATCH($E1215,Parâmetros!$A$39:$A$48,0)),99),AND(N($X1214)&gt;0,N($X1214)&lt;IFERROR(INDEX(Parâmetros!$C$39:$C$48,MATCH($E1215,Parâmetros!$A$39:$A$48,0)),0)))),0,N($W1214)+1))))</f>
        <v>5</v>
      </c>
      <c r="X1215" s="34">
        <f>IF(OR(OR($D1215="6x1",$D1215="FF 6x1"),$D1215="5x2"),"",IF($AB1215&lt;&gt;$AB1214,IF(IFERROR(INDEX(Cadastro!$F$5:$F$243,$AB1215),"")="",0,IF(IFERROR(INDEX(Cadastro!$F$5:$F$243,$AB1215),"")&gt;IFERROR(INDEX(Parâmetros!$B$39:$B$48,MATCH($E1215,Parâmetros!$A$39:$A$48,0)),99),IFERROR(INDEX(Cadastro!$F$5:$F$243,$AB1215),"")-IFERROR(INDEX(Parâmetros!$B$39:$B$48,MATCH($E1215,Parâmetros!$A$39:$A$48,0)),99),0)),IF(AND($L1215=0,OR(N($W1214)&gt;=IFERROR(INDEX(Parâmetros!$B$39:$B$48,MATCH($E1215,Parâmetros!$A$39:$A$48,0)),99),AND(N($X1214)&gt;0,N($X1214)&lt;IFERROR(INDEX(Parâmetros!$C$39:$C$48,MATCH($E1215,Parâmetros!$A$39:$A$48,0)),0)))),N($X1214)+1,0)))</f>
        <v>0</v>
      </c>
      <c r="Y1215" t="str">
        <f>IF($AC1215&lt;&gt;"",IF($L1215&gt;0,$AC1215&amp;" · com apontamento",$AC1215),IF($E1215="Férias",IF($L1215&gt;0,"Férias · com apontamento","Férias (cadastro)"),IF(($Z1215+$AA1215-1)&gt;Parâmetros!$E$16,"Férias / afastamento",IF(AND($D1215="5x2",OR(WEEKDAY($F1215,2)=6,WEEKDAY($F1215,2)=7)),IF($L1215&gt;0,"Folga trabalhada","Folga"),IF($L1215&gt;0,"Trabalhado",IF(OR(OR($D1215="6x1",$D1215="FF 6x1"),$D1215="5x2"),IF(AND(OR($D1215="6x1",$D1215="FF 6x1"),OR(WEEKDAY($F1215,2)=6,WEEKDAY($F1215,2)=7)),"Folga","Falta de registro"),IF(AND($AB1215&lt;&gt;$AB1214,IFERROR(INDEX(Cadastro!$F$5:$F$243,$AB1215),"")=""),"Indeterminado (início da série)",IF($X1215&gt;0,"Folga","Falta de registro"))))))))</f>
        <v>Trabalhado</v>
      </c>
      <c r="Z1215" s="34">
        <f>IF(OR($L1215&gt;0,$F1215&gt;Parâmetros!$E$14),0,IF($A1215&lt;&gt;$A1214,1,N($Z1214)+1))</f>
        <v>0</v>
      </c>
      <c r="AA1215" s="34">
        <f>IF(OR($L1215&gt;0,$F1215&gt;Parâmetros!$E$14),0,IF(OR($A1215&lt;&gt;$A1216,$F1216&gt;Parâmetros!$E$14),1,N($AA1216)+1))</f>
        <v>0</v>
      </c>
      <c r="AB1215" s="31">
        <f>IFERROR(MATCH($A1215&amp;"|"&amp;TEXT(_xlfn.MAXIFS(Cadastro!$E$5:$E$243,Cadastro!$A$5:$A$243,$A1215,Cadastro!$E$5:$E$243,"&lt;="&amp;$F1215),"yyyymmdd"),Cadastro!$I$5:$I$243,0),"")</f>
        <v>156</v>
      </c>
      <c r="AC1215" t="str">
        <f>IFERROR(_xlfn.SINGLE(INDEX(Exceções!$D$5:$D$203,MATCH($A1215&amp;"|"&amp;$F1215,Exceções!$F$5:$F$203,0))),"")</f>
        <v/>
      </c>
      <c r="AD1215" t="str">
        <f>IF($AC1215="","",IFERROR(_xlfn.SINGLE(INDEX(Exceções!$E$5:$E$203,MATCH($A1215&amp;"|"&amp;$F1215,Exceções!$F$5:$F$203,0))),""))</f>
        <v/>
      </c>
    </row>
    <row r="1216" spans="1:30" ht="15" hidden="1" customHeight="1" x14ac:dyDescent="0.25">
      <c r="A1216" s="31">
        <v>52498</v>
      </c>
      <c r="B1216" s="17" t="s">
        <v>59</v>
      </c>
      <c r="C1216" s="17" t="str">
        <f>IFERROR(INDEX(Cadastro!$C$5:$C$243,$AB1216),"NÃO INFORMADO")</f>
        <v>MEC</v>
      </c>
      <c r="D1216" s="17" t="str">
        <f>IFERROR(INDEX(Cadastro!$D$5:$D$243,$AB1216),"")</f>
        <v>B</v>
      </c>
      <c r="E1216" s="17" t="str">
        <f>IFERROR(INDEX(Cadastro!$G$5:$G$243,$AB1216),"")</f>
        <v>B</v>
      </c>
      <c r="F1216" s="29">
        <v>46310</v>
      </c>
      <c r="G1216" s="32" t="str">
        <f t="shared" si="108"/>
        <v>qui</v>
      </c>
      <c r="H1216" s="31" t="str">
        <f>IF($L1216=0,"",_xlfn.MINIFS(Dados!$Q:$Q,Dados!$A:$A,$A1216,Dados!$S:$S,$F1216))</f>
        <v/>
      </c>
      <c r="I1216" s="31" t="str">
        <f>IF($H1216="","",_xlfn.MAXIFS(Dados!$R:$R,Dados!$A:$A,$A1216,Dados!$S:$S,$F1216))</f>
        <v/>
      </c>
      <c r="J1216" s="32" t="str">
        <f>IF($D1216&lt;&gt;"Folguista","",IFERROR(INDEX(Parâmetros!$D$52:$G$52,1,MIN(4,MAX(1,$W1216))),""))</f>
        <v/>
      </c>
      <c r="K1216" s="32" t="str">
        <f>IF(OR($AC1216&lt;&gt;"",$Y1216="Folga",$Y1216="Folga trabalhada",$Y1216="Férias (cadastro)",$Y1216="Férias / afastamento",$Y1216="Indeterminado (início da série)"),"",IF(OR($D1216="6x1",$D1216="FF 6x1"),IF(OR(WEEKDAY($F1216,2)=6,WEEKDAY($F1216,2)=7),"6x1 sáb/dom","6x1"),IF($D1216="5x2","5x2",IF($H1216="",IF($D1216="Folguista",$J1216,$E1216),IF(OR($H1216&gt;=Parâmetros!$E$18,$H1216&lt;Parâmetros!$E$19),"C",IF($H1216&lt;Parâmetros!$E$20,"A","B"))))))</f>
        <v/>
      </c>
      <c r="L1216" s="30">
        <f>SUMIFS(Dados!$E:$E,Dados!$A:$A,$A1216,Dados!$S:$S,$F1216)</f>
        <v>0</v>
      </c>
      <c r="M1216" s="30" t="str">
        <f>IFERROR(INDEX(Parâmetros!$E$6:$E$11,MATCH($K1216,Parâmetros!$A$6:$A$11,0)),"")</f>
        <v/>
      </c>
      <c r="N1216" s="33" t="str">
        <f t="shared" si="109"/>
        <v/>
      </c>
      <c r="O1216" s="33">
        <f>Parâmetros!$E$13</f>
        <v>0.8</v>
      </c>
      <c r="P1216" s="32" t="str">
        <f>IF(OR($M1216="",$F1216&gt;Parâmetros!$E$14),"Não","Sim")</f>
        <v>Não</v>
      </c>
      <c r="Q1216" s="32" t="str">
        <f t="shared" si="110"/>
        <v/>
      </c>
      <c r="R1216" s="32" t="str">
        <f t="shared" si="111"/>
        <v/>
      </c>
      <c r="S1216" s="30" t="str">
        <f t="shared" si="112"/>
        <v/>
      </c>
      <c r="T1216" s="32" t="str">
        <f>IF($Q1216&lt;&gt;"Sim","",IF($N1216&gt;Parâmetros!$E$15,"Sim","Não"))</f>
        <v/>
      </c>
      <c r="U1216" s="17" t="str">
        <f t="shared" si="113"/>
        <v>Folga</v>
      </c>
      <c r="V1216" s="17" t="str">
        <f>IF($AC1216&lt;&gt;"",IF($L1216&gt;0,"ATENÇÃO · apontou em dia de "&amp;LOWER($AC1216)&amp;" cadastrado","Exceção cadastrada · "&amp;$AC1216)&amp;IF($AD1216="",""," · "&amp;$AD1216),IF($E1216="Férias",IF($L1216&gt;0,"ATENÇÃO · apontou estando de férias no cadastro","Férias no cadastro"),IF($Y1216="Férias / afastamento","Afastamento · "&amp;($Z1216+$AA1216-1)&amp;" dias seguidos sem apontamento",IF($Y1216="Folga trabalhada","ATENÇÃO · apontou em dia de folga da escala 5x2",IF($Y1216="Folga",IF(AND($D1216="5x2",OR(WEEKDAY($F1216,2)=6,WEEKDAY($F1216,2)=7)),"Folga de fim de semana da escala 5x2",IF(AND(OR($D1216="6x1",$D1216="FF 6x1"),WEEKDAY($F1216,2)=6,FALSE()),"Folga de fim de semana · apontou no domingo anterior",IF(AND(OR($D1216="6x1",$D1216="FF 6x1"),WEEKDAY($F1216,2)=7,AND($A1216=$A1215,$L1215&gt;0)),"Folga de fim de semana · apontou no sábado",IF(AND(OR($D1216="6x1",$D1216="FF 6x1"),OR(WEEKDAY($F1216,2)=6,WEEKDAY($F1216,2)=7)),"Folga de fim de semana · sem apontamento no sábado nem no domingo","Folga prevista pelo ciclo")))),IF($Y1216="Indeterminado (início da série)","Sem histórico anterior — informe o dia do ciclo no Cadastro",IF($Y1216="Falta de registro",IF(OR(OR($D1216="6x1",$D1216="FF 6x1"),$D1216="5x2"),"FALTA DE REGISTRO · dia útil da escala "&amp;$E1216,"FALTA DE REGISTRO · dia "&amp;$W1216&amp;" de "&amp;IFERROR(INDEX(Parâmetros!$B$39:$B$48,MATCH($E1216,Parâmetros!$A$39:$A$48,0)),99)&amp;" do ciclo"),IF(OR($D1216="6x1",$D1216="FF 6x1"),IF(OR(AND(WEEKDAY($F1216,2)=6,AND($A1216=$A1217,$L1217&gt;0)),AND(WEEKDAY($F1216,2)=7,AND($A1216=$A1215,$L1215&gt;0))),"ATENÇÃO · apontou sábado e domingo no mesmo fim de semana",IF(OR(WEEKDAY($F1216,2)=6,WEEKDAY($F1216,2)=7),"Jornada de fim de semana do 6x1",IF(OR($H1216&gt;=Parâmetros!$E$20,$H1216&lt;Parâmetros!$E$19),"ATENÇÃO · 6x1 apontou fora do horário diurno","Jornada fixa do 6x1"))),IF($D1216="5x2","Jornada fixa do 5x2",IF($D1216="Folguista",IF($J1216=$K1216,"Evidência confirma sequência","DIVERGE · sequência "&amp;$J1216&amp;" × evidência "&amp;$K1216),IF($K1216=$E1216,"Evidência confirma cadastro","DIVERGE · cadastro "&amp;$E1216&amp;" × evidência "&amp;$K1216)))))))))))</f>
        <v>Folga prevista pelo ciclo</v>
      </c>
      <c r="W1216" s="34">
        <f>IF(OR(OR($D1216="6x1",$D1216="FF 6x1"),$D1216="5x2"),"",IF($AB1216&lt;&gt;$AB1215,IF(IFERROR(INDEX(Cadastro!$F$5:$F$243,$AB1216),"")="",IF($L1216&gt;0,1,0),IF(IFERROR(INDEX(Cadastro!$F$5:$F$243,$AB1216),"")&lt;=IFERROR(INDEX(Parâmetros!$B$39:$B$48,MATCH($E1216,Parâmetros!$A$39:$A$48,0)),99),IFERROR(INDEX(Cadastro!$F$5:$F$243,$AB1216),""),0)),IF($L1216&gt;0,IF(N($X1215)&gt;0,1,N($W1215)+1),IF(AND($L1216=0,OR(N($W1215)&gt;=IFERROR(INDEX(Parâmetros!$B$39:$B$48,MATCH($E1216,Parâmetros!$A$39:$A$48,0)),99),AND(N($X1215)&gt;0,N($X1215)&lt;IFERROR(INDEX(Parâmetros!$C$39:$C$48,MATCH($E1216,Parâmetros!$A$39:$A$48,0)),0)))),0,N($W1215)+1))))</f>
        <v>0</v>
      </c>
      <c r="X1216" s="34">
        <f>IF(OR(OR($D1216="6x1",$D1216="FF 6x1"),$D1216="5x2"),"",IF($AB1216&lt;&gt;$AB1215,IF(IFERROR(INDEX(Cadastro!$F$5:$F$243,$AB1216),"")="",0,IF(IFERROR(INDEX(Cadastro!$F$5:$F$243,$AB1216),"")&gt;IFERROR(INDEX(Parâmetros!$B$39:$B$48,MATCH($E1216,Parâmetros!$A$39:$A$48,0)),99),IFERROR(INDEX(Cadastro!$F$5:$F$243,$AB1216),"")-IFERROR(INDEX(Parâmetros!$B$39:$B$48,MATCH($E1216,Parâmetros!$A$39:$A$48,0)),99),0)),IF(AND($L1216=0,OR(N($W1215)&gt;=IFERROR(INDEX(Parâmetros!$B$39:$B$48,MATCH($E1216,Parâmetros!$A$39:$A$48,0)),99),AND(N($X1215)&gt;0,N($X1215)&lt;IFERROR(INDEX(Parâmetros!$C$39:$C$48,MATCH($E1216,Parâmetros!$A$39:$A$48,0)),0)))),N($X1215)+1,0)))</f>
        <v>1</v>
      </c>
      <c r="Y1216" t="str">
        <f>IF($AC1216&lt;&gt;"",IF($L1216&gt;0,$AC1216&amp;" · com apontamento",$AC1216),IF($E1216="Férias",IF($L1216&gt;0,"Férias · com apontamento","Férias (cadastro)"),IF(($Z1216+$AA1216-1)&gt;Parâmetros!$E$16,"Férias / afastamento",IF(AND($D1216="5x2",OR(WEEKDAY($F1216,2)=6,WEEKDAY($F1216,2)=7)),IF($L1216&gt;0,"Folga trabalhada","Folga"),IF($L1216&gt;0,"Trabalhado",IF(OR(OR($D1216="6x1",$D1216="FF 6x1"),$D1216="5x2"),IF(AND(OR($D1216="6x1",$D1216="FF 6x1"),OR(WEEKDAY($F1216,2)=6,WEEKDAY($F1216,2)=7)),"Folga","Falta de registro"),IF(AND($AB1216&lt;&gt;$AB1215,IFERROR(INDEX(Cadastro!$F$5:$F$243,$AB1216),"")=""),"Indeterminado (início da série)",IF($X1216&gt;0,"Folga","Falta de registro"))))))))</f>
        <v>Folga</v>
      </c>
      <c r="Z1216" s="34">
        <f>IF(OR($L1216&gt;0,$F1216&gt;Parâmetros!$E$14),0,IF($A1216&lt;&gt;$A1215,1,N($Z1215)+1))</f>
        <v>1</v>
      </c>
      <c r="AA1216" s="34">
        <f>IF(OR($L1216&gt;0,$F1216&gt;Parâmetros!$E$14),0,IF(OR($A1216&lt;&gt;$A1217,$F1217&gt;Parâmetros!$E$14),1,N($AA1217)+1))</f>
        <v>1</v>
      </c>
      <c r="AB1216" s="31">
        <f>IFERROR(MATCH($A1216&amp;"|"&amp;TEXT(_xlfn.MAXIFS(Cadastro!$E$5:$E$243,Cadastro!$A$5:$A$243,$A1216,Cadastro!$E$5:$E$243,"&lt;="&amp;$F1216),"yyyymmdd"),Cadastro!$I$5:$I$243,0),"")</f>
        <v>156</v>
      </c>
      <c r="AC1216" t="str">
        <f>IFERROR(_xlfn.SINGLE(INDEX(Exceções!$D$5:$D$203,MATCH($A1216&amp;"|"&amp;$F1216,Exceções!$F$5:$F$203,0))),"")</f>
        <v/>
      </c>
      <c r="AD1216" t="str">
        <f>IF($AC1216="","",IFERROR(_xlfn.SINGLE(INDEX(Exceções!$E$5:$E$203,MATCH($A1216&amp;"|"&amp;$F1216,Exceções!$F$5:$F$203,0))),""))</f>
        <v/>
      </c>
    </row>
    <row r="1217" spans="1:30" ht="15" hidden="1" customHeight="1" x14ac:dyDescent="0.25">
      <c r="A1217" s="31">
        <v>52498</v>
      </c>
      <c r="B1217" s="17" t="s">
        <v>59</v>
      </c>
      <c r="C1217" s="17" t="str">
        <f>IFERROR(INDEX(Cadastro!$C$5:$C$243,$AB1217),"NÃO INFORMADO")</f>
        <v>MEC</v>
      </c>
      <c r="D1217" s="17" t="str">
        <f>IFERROR(INDEX(Cadastro!$D$5:$D$243,$AB1217),"")</f>
        <v>B</v>
      </c>
      <c r="E1217" s="17" t="str">
        <f>IFERROR(INDEX(Cadastro!$G$5:$G$243,$AB1217),"")</f>
        <v>B</v>
      </c>
      <c r="F1217" s="29">
        <v>46311</v>
      </c>
      <c r="G1217" s="32" t="str">
        <f t="shared" si="108"/>
        <v>sex</v>
      </c>
      <c r="H1217" s="31">
        <f>IF($L1217=0,"",_xlfn.MINIFS(Dados!$Q:$Q,Dados!$A:$A,$A1217,Dados!$S:$S,$F1217))</f>
        <v>936</v>
      </c>
      <c r="I1217" s="31">
        <f>IF($H1217="","",_xlfn.MAXIFS(Dados!$R:$R,Dados!$A:$A,$A1217,Dados!$S:$S,$F1217))</f>
        <v>1389</v>
      </c>
      <c r="J1217" s="32" t="str">
        <f>IF($D1217&lt;&gt;"Folguista","",IFERROR(INDEX(Parâmetros!$D$52:$G$52,1,MIN(4,MAX(1,$W1217))),""))</f>
        <v/>
      </c>
      <c r="K1217" s="32" t="str">
        <f>IF(OR($AC1217&lt;&gt;"",$Y1217="Folga",$Y1217="Folga trabalhada",$Y1217="Férias (cadastro)",$Y1217="Férias / afastamento",$Y1217="Indeterminado (início da série)"),"",IF(OR($D1217="6x1",$D1217="FF 6x1"),IF(OR(WEEKDAY($F1217,2)=6,WEEKDAY($F1217,2)=7),"6x1 sáb/dom","6x1"),IF($D1217="5x2","5x2",IF($H1217="",IF($D1217="Folguista",$J1217,$E1217),IF(OR($H1217&gt;=Parâmetros!$E$18,$H1217&lt;Parâmetros!$E$19),"C",IF($H1217&lt;Parâmetros!$E$20,"A","B"))))))</f>
        <v>B</v>
      </c>
      <c r="L1217" s="30">
        <f>SUMIFS(Dados!$E:$E,Dados!$A:$A,$A1217,Dados!$S:$S,$F1217)</f>
        <v>7.2</v>
      </c>
      <c r="M1217" s="30">
        <f>IFERROR(INDEX(Parâmetros!$E$6:$E$11,MATCH($K1217,Parâmetros!$A$6:$A$11,0)),"")</f>
        <v>7.67</v>
      </c>
      <c r="N1217" s="33">
        <f t="shared" si="109"/>
        <v>0.93872229465449808</v>
      </c>
      <c r="O1217" s="33">
        <f>Parâmetros!$E$13</f>
        <v>0.8</v>
      </c>
      <c r="P1217" s="32" t="str">
        <f>IF(OR($M1217="",$F1217&gt;Parâmetros!$E$14),"Não","Sim")</f>
        <v>Sim</v>
      </c>
      <c r="Q1217" s="32" t="str">
        <f t="shared" si="110"/>
        <v>Sim</v>
      </c>
      <c r="R1217" s="32" t="str">
        <f t="shared" si="111"/>
        <v>Sim</v>
      </c>
      <c r="S1217" s="30">
        <f t="shared" si="112"/>
        <v>0</v>
      </c>
      <c r="T1217" s="32" t="str">
        <f>IF($Q1217&lt;&gt;"Sim","",IF($N1217&gt;Parâmetros!$E$15,"Sim","Não"))</f>
        <v>Não</v>
      </c>
      <c r="U1217" s="17" t="str">
        <f t="shared" si="113"/>
        <v>Na meta</v>
      </c>
      <c r="V1217" s="17" t="str">
        <f>IF($AC1217&lt;&gt;"",IF($L1217&gt;0,"ATENÇÃO · apontou em dia de "&amp;LOWER($AC1217)&amp;" cadastrado","Exceção cadastrada · "&amp;$AC1217)&amp;IF($AD1217="",""," · "&amp;$AD1217),IF($E1217="Férias",IF($L1217&gt;0,"ATENÇÃO · apontou estando de férias no cadastro","Férias no cadastro"),IF($Y1217="Férias / afastamento","Afastamento · "&amp;($Z1217+$AA1217-1)&amp;" dias seguidos sem apontamento",IF($Y1217="Folga trabalhada","ATENÇÃO · apontou em dia de folga da escala 5x2",IF($Y1217="Folga",IF(AND($D1217="5x2",OR(WEEKDAY($F1217,2)=6,WEEKDAY($F1217,2)=7)),"Folga de fim de semana da escala 5x2",IF(AND(OR($D1217="6x1",$D1217="FF 6x1"),WEEKDAY($F1217,2)=6,FALSE()),"Folga de fim de semana · apontou no domingo anterior",IF(AND(OR($D1217="6x1",$D1217="FF 6x1"),WEEKDAY($F1217,2)=7,AND($A1217=$A1216,$L1216&gt;0)),"Folga de fim de semana · apontou no sábado",IF(AND(OR($D1217="6x1",$D1217="FF 6x1"),OR(WEEKDAY($F1217,2)=6,WEEKDAY($F1217,2)=7)),"Folga de fim de semana · sem apontamento no sábado nem no domingo","Folga prevista pelo ciclo")))),IF($Y1217="Indeterminado (início da série)","Sem histórico anterior — informe o dia do ciclo no Cadastro",IF($Y1217="Falta de registro",IF(OR(OR($D1217="6x1",$D1217="FF 6x1"),$D1217="5x2"),"FALTA DE REGISTRO · dia útil da escala "&amp;$E1217,"FALTA DE REGISTRO · dia "&amp;$W1217&amp;" de "&amp;IFERROR(INDEX(Parâmetros!$B$39:$B$48,MATCH($E1217,Parâmetros!$A$39:$A$48,0)),99)&amp;" do ciclo"),IF(OR($D1217="6x1",$D1217="FF 6x1"),IF(OR(AND(WEEKDAY($F1217,2)=6,AND($A1217=$A1218,$L1218&gt;0)),AND(WEEKDAY($F1217,2)=7,AND($A1217=$A1216,$L1216&gt;0))),"ATENÇÃO · apontou sábado e domingo no mesmo fim de semana",IF(OR(WEEKDAY($F1217,2)=6,WEEKDAY($F1217,2)=7),"Jornada de fim de semana do 6x1",IF(OR($H1217&gt;=Parâmetros!$E$20,$H1217&lt;Parâmetros!$E$19),"ATENÇÃO · 6x1 apontou fora do horário diurno","Jornada fixa do 6x1"))),IF($D1217="5x2","Jornada fixa do 5x2",IF($D1217="Folguista",IF($J1217=$K1217,"Evidência confirma sequência","DIVERGE · sequência "&amp;$J1217&amp;" × evidência "&amp;$K1217),IF($K1217=$E1217,"Evidência confirma cadastro","DIVERGE · cadastro "&amp;$E1217&amp;" × evidência "&amp;$K1217)))))))))))</f>
        <v>Evidência confirma cadastro</v>
      </c>
      <c r="W1217" s="34">
        <f>IF(OR(OR($D1217="6x1",$D1217="FF 6x1"),$D1217="5x2"),"",IF($AB1217&lt;&gt;$AB1216,IF(IFERROR(INDEX(Cadastro!$F$5:$F$243,$AB1217),"")="",IF($L1217&gt;0,1,0),IF(IFERROR(INDEX(Cadastro!$F$5:$F$243,$AB1217),"")&lt;=IFERROR(INDEX(Parâmetros!$B$39:$B$48,MATCH($E1217,Parâmetros!$A$39:$A$48,0)),99),IFERROR(INDEX(Cadastro!$F$5:$F$243,$AB1217),""),0)),IF($L1217&gt;0,IF(N($X1216)&gt;0,1,N($W1216)+1),IF(AND($L1217=0,OR(N($W1216)&gt;=IFERROR(INDEX(Parâmetros!$B$39:$B$48,MATCH($E1217,Parâmetros!$A$39:$A$48,0)),99),AND(N($X1216)&gt;0,N($X1216)&lt;IFERROR(INDEX(Parâmetros!$C$39:$C$48,MATCH($E1217,Parâmetros!$A$39:$A$48,0)),0)))),0,N($W1216)+1))))</f>
        <v>1</v>
      </c>
      <c r="X1217" s="34">
        <f>IF(OR(OR($D1217="6x1",$D1217="FF 6x1"),$D1217="5x2"),"",IF($AB1217&lt;&gt;$AB1216,IF(IFERROR(INDEX(Cadastro!$F$5:$F$243,$AB1217),"")="",0,IF(IFERROR(INDEX(Cadastro!$F$5:$F$243,$AB1217),"")&gt;IFERROR(INDEX(Parâmetros!$B$39:$B$48,MATCH($E1217,Parâmetros!$A$39:$A$48,0)),99),IFERROR(INDEX(Cadastro!$F$5:$F$243,$AB1217),"")-IFERROR(INDEX(Parâmetros!$B$39:$B$48,MATCH($E1217,Parâmetros!$A$39:$A$48,0)),99),0)),IF(AND($L1217=0,OR(N($W1216)&gt;=IFERROR(INDEX(Parâmetros!$B$39:$B$48,MATCH($E1217,Parâmetros!$A$39:$A$48,0)),99),AND(N($X1216)&gt;0,N($X1216)&lt;IFERROR(INDEX(Parâmetros!$C$39:$C$48,MATCH($E1217,Parâmetros!$A$39:$A$48,0)),0)))),N($X1216)+1,0)))</f>
        <v>0</v>
      </c>
      <c r="Y1217" t="str">
        <f>IF($AC1217&lt;&gt;"",IF($L1217&gt;0,$AC1217&amp;" · com apontamento",$AC1217),IF($E1217="Férias",IF($L1217&gt;0,"Férias · com apontamento","Férias (cadastro)"),IF(($Z1217+$AA1217-1)&gt;Parâmetros!$E$16,"Férias / afastamento",IF(AND($D1217="5x2",OR(WEEKDAY($F1217,2)=6,WEEKDAY($F1217,2)=7)),IF($L1217&gt;0,"Folga trabalhada","Folga"),IF($L1217&gt;0,"Trabalhado",IF(OR(OR($D1217="6x1",$D1217="FF 6x1"),$D1217="5x2"),IF(AND(OR($D1217="6x1",$D1217="FF 6x1"),OR(WEEKDAY($F1217,2)=6,WEEKDAY($F1217,2)=7)),"Folga","Falta de registro"),IF(AND($AB1217&lt;&gt;$AB1216,IFERROR(INDEX(Cadastro!$F$5:$F$243,$AB1217),"")=""),"Indeterminado (início da série)",IF($X1217&gt;0,"Folga","Falta de registro"))))))))</f>
        <v>Trabalhado</v>
      </c>
      <c r="Z1217" s="34">
        <f>IF(OR($L1217&gt;0,$F1217&gt;Parâmetros!$E$14),0,IF($A1217&lt;&gt;$A1216,1,N($Z1216)+1))</f>
        <v>0</v>
      </c>
      <c r="AA1217" s="34">
        <f>IF(OR($L1217&gt;0,$F1217&gt;Parâmetros!$E$14),0,IF(OR($A1217&lt;&gt;$A1218,$F1218&gt;Parâmetros!$E$14),1,N($AA1218)+1))</f>
        <v>0</v>
      </c>
      <c r="AB1217" s="31">
        <f>IFERROR(MATCH($A1217&amp;"|"&amp;TEXT(_xlfn.MAXIFS(Cadastro!$E$5:$E$243,Cadastro!$A$5:$A$243,$A1217,Cadastro!$E$5:$E$243,"&lt;="&amp;$F1217),"yyyymmdd"),Cadastro!$I$5:$I$243,0),"")</f>
        <v>156</v>
      </c>
      <c r="AC1217" t="str">
        <f>IFERROR(_xlfn.SINGLE(INDEX(Exceções!$D$5:$D$203,MATCH($A1217&amp;"|"&amp;$F1217,Exceções!$F$5:$F$203,0))),"")</f>
        <v/>
      </c>
      <c r="AD1217" t="str">
        <f>IF($AC1217="","",IFERROR(_xlfn.SINGLE(INDEX(Exceções!$E$5:$E$203,MATCH($A1217&amp;"|"&amp;$F1217,Exceções!$F$5:$F$203,0))),""))</f>
        <v/>
      </c>
    </row>
    <row r="1218" spans="1:30" ht="15" hidden="1" customHeight="1" x14ac:dyDescent="0.25">
      <c r="A1218" s="31">
        <v>52498</v>
      </c>
      <c r="B1218" s="17" t="s">
        <v>59</v>
      </c>
      <c r="C1218" s="17" t="str">
        <f>IFERROR(INDEX(Cadastro!$C$5:$C$243,$AB1218),"NÃO INFORMADO")</f>
        <v>MEC</v>
      </c>
      <c r="D1218" s="17" t="str">
        <f>IFERROR(INDEX(Cadastro!$D$5:$D$243,$AB1218),"")</f>
        <v>B</v>
      </c>
      <c r="E1218" s="17" t="str">
        <f>IFERROR(INDEX(Cadastro!$G$5:$G$243,$AB1218),"")</f>
        <v>B</v>
      </c>
      <c r="F1218" s="29">
        <v>46312</v>
      </c>
      <c r="G1218" s="32" t="str">
        <f t="shared" ref="G1218:G1281" si="114">CHOOSE(WEEKDAY($F1218,1),"dom","seg","ter","qua","qui","sex","sáb")</f>
        <v>sáb</v>
      </c>
      <c r="H1218" s="31">
        <f>IF($L1218=0,"",_xlfn.MINIFS(Dados!$Q:$Q,Dados!$A:$A,$A1218,Dados!$S:$S,$F1218))</f>
        <v>935</v>
      </c>
      <c r="I1218" s="31">
        <f>IF($H1218="","",_xlfn.MAXIFS(Dados!$R:$R,Dados!$A:$A,$A1218,Dados!$S:$S,$F1218))</f>
        <v>1380</v>
      </c>
      <c r="J1218" s="32" t="str">
        <f>IF($D1218&lt;&gt;"Folguista","",IFERROR(INDEX(Parâmetros!$D$52:$G$52,1,MIN(4,MAX(1,$W1218))),""))</f>
        <v/>
      </c>
      <c r="K1218" s="32" t="str">
        <f>IF(OR($AC1218&lt;&gt;"",$Y1218="Folga",$Y1218="Folga trabalhada",$Y1218="Férias (cadastro)",$Y1218="Férias / afastamento",$Y1218="Indeterminado (início da série)"),"",IF(OR($D1218="6x1",$D1218="FF 6x1"),IF(OR(WEEKDAY($F1218,2)=6,WEEKDAY($F1218,2)=7),"6x1 sáb/dom","6x1"),IF($D1218="5x2","5x2",IF($H1218="",IF($D1218="Folguista",$J1218,$E1218),IF(OR($H1218&gt;=Parâmetros!$E$18,$H1218&lt;Parâmetros!$E$19),"C",IF($H1218&lt;Parâmetros!$E$20,"A","B"))))))</f>
        <v>B</v>
      </c>
      <c r="L1218" s="30">
        <f>SUMIFS(Dados!$E:$E,Dados!$A:$A,$A1218,Dados!$S:$S,$F1218)</f>
        <v>7.26</v>
      </c>
      <c r="M1218" s="30">
        <f>IFERROR(INDEX(Parâmetros!$E$6:$E$11,MATCH($K1218,Parâmetros!$A$6:$A$11,0)),"")</f>
        <v>7.67</v>
      </c>
      <c r="N1218" s="33">
        <f t="shared" ref="N1218:N1281" si="115">IFERROR($L1218/$M1218,"")</f>
        <v>0.9465449804432855</v>
      </c>
      <c r="O1218" s="33">
        <f>Parâmetros!$E$13</f>
        <v>0.8</v>
      </c>
      <c r="P1218" s="32" t="str">
        <f>IF(OR($M1218="",$F1218&gt;Parâmetros!$E$14),"Não","Sim")</f>
        <v>Sim</v>
      </c>
      <c r="Q1218" s="32" t="str">
        <f t="shared" ref="Q1218:Q1281" si="116">IF($P1218="Não","",IF($L1218&gt;0,"Sim","Não"))</f>
        <v>Sim</v>
      </c>
      <c r="R1218" s="32" t="str">
        <f t="shared" ref="R1218:R1281" si="117">IF($Q1218&lt;&gt;"Sim","",IF($N1218&gt;=$O1218,"Sim","Não"))</f>
        <v>Sim</v>
      </c>
      <c r="S1218" s="30">
        <f t="shared" ref="S1218:S1281" si="118">IF($Q1218&lt;&gt;"Sim","",MAX(0,$M1218*$O1218-$L1218))</f>
        <v>0</v>
      </c>
      <c r="T1218" s="32" t="str">
        <f>IF($Q1218&lt;&gt;"Sim","",IF($N1218&gt;Parâmetros!$E$15,"Sim","Não"))</f>
        <v>Não</v>
      </c>
      <c r="U1218" s="17" t="str">
        <f t="shared" ref="U1218:U1281" si="119">IF($AC1218&lt;&gt;"",$AC1218,IF($P1218="Não",IF($Y1218="Folga","Folga",IF(LEFT($Y1218,6)="Férias","Férias / afastamento",IF($Y1218="Indeterminado (início da série)","Início da série","Fora da apuração"))),IF($Q1218="Não","Falta de registro",IF($R1218="Sim","Na meta","Abaixo da meta"))))</f>
        <v>Na meta</v>
      </c>
      <c r="V1218" s="17" t="str">
        <f>IF($AC1218&lt;&gt;"",IF($L1218&gt;0,"ATENÇÃO · apontou em dia de "&amp;LOWER($AC1218)&amp;" cadastrado","Exceção cadastrada · "&amp;$AC1218)&amp;IF($AD1218="",""," · "&amp;$AD1218),IF($E1218="Férias",IF($L1218&gt;0,"ATENÇÃO · apontou estando de férias no cadastro","Férias no cadastro"),IF($Y1218="Férias / afastamento","Afastamento · "&amp;($Z1218+$AA1218-1)&amp;" dias seguidos sem apontamento",IF($Y1218="Folga trabalhada","ATENÇÃO · apontou em dia de folga da escala 5x2",IF($Y1218="Folga",IF(AND($D1218="5x2",OR(WEEKDAY($F1218,2)=6,WEEKDAY($F1218,2)=7)),"Folga de fim de semana da escala 5x2",IF(AND(OR($D1218="6x1",$D1218="FF 6x1"),WEEKDAY($F1218,2)=6,FALSE()),"Folga de fim de semana · apontou no domingo anterior",IF(AND(OR($D1218="6x1",$D1218="FF 6x1"),WEEKDAY($F1218,2)=7,AND($A1218=$A1217,$L1217&gt;0)),"Folga de fim de semana · apontou no sábado",IF(AND(OR($D1218="6x1",$D1218="FF 6x1"),OR(WEEKDAY($F1218,2)=6,WEEKDAY($F1218,2)=7)),"Folga de fim de semana · sem apontamento no sábado nem no domingo","Folga prevista pelo ciclo")))),IF($Y1218="Indeterminado (início da série)","Sem histórico anterior — informe o dia do ciclo no Cadastro",IF($Y1218="Falta de registro",IF(OR(OR($D1218="6x1",$D1218="FF 6x1"),$D1218="5x2"),"FALTA DE REGISTRO · dia útil da escala "&amp;$E1218,"FALTA DE REGISTRO · dia "&amp;$W1218&amp;" de "&amp;IFERROR(INDEX(Parâmetros!$B$39:$B$48,MATCH($E1218,Parâmetros!$A$39:$A$48,0)),99)&amp;" do ciclo"),IF(OR($D1218="6x1",$D1218="FF 6x1"),IF(OR(AND(WEEKDAY($F1218,2)=6,AND($A1218=$A1219,$L1219&gt;0)),AND(WEEKDAY($F1218,2)=7,AND($A1218=$A1217,$L1217&gt;0))),"ATENÇÃO · apontou sábado e domingo no mesmo fim de semana",IF(OR(WEEKDAY($F1218,2)=6,WEEKDAY($F1218,2)=7),"Jornada de fim de semana do 6x1",IF(OR($H1218&gt;=Parâmetros!$E$20,$H1218&lt;Parâmetros!$E$19),"ATENÇÃO · 6x1 apontou fora do horário diurno","Jornada fixa do 6x1"))),IF($D1218="5x2","Jornada fixa do 5x2",IF($D1218="Folguista",IF($J1218=$K1218,"Evidência confirma sequência","DIVERGE · sequência "&amp;$J1218&amp;" × evidência "&amp;$K1218),IF($K1218=$E1218,"Evidência confirma cadastro","DIVERGE · cadastro "&amp;$E1218&amp;" × evidência "&amp;$K1218)))))))))))</f>
        <v>Evidência confirma cadastro</v>
      </c>
      <c r="W1218" s="34">
        <f>IF(OR(OR($D1218="6x1",$D1218="FF 6x1"),$D1218="5x2"),"",IF($AB1218&lt;&gt;$AB1217,IF(IFERROR(INDEX(Cadastro!$F$5:$F$243,$AB1218),"")="",IF($L1218&gt;0,1,0),IF(IFERROR(INDEX(Cadastro!$F$5:$F$243,$AB1218),"")&lt;=IFERROR(INDEX(Parâmetros!$B$39:$B$48,MATCH($E1218,Parâmetros!$A$39:$A$48,0)),99),IFERROR(INDEX(Cadastro!$F$5:$F$243,$AB1218),""),0)),IF($L1218&gt;0,IF(N($X1217)&gt;0,1,N($W1217)+1),IF(AND($L1218=0,OR(N($W1217)&gt;=IFERROR(INDEX(Parâmetros!$B$39:$B$48,MATCH($E1218,Parâmetros!$A$39:$A$48,0)),99),AND(N($X1217)&gt;0,N($X1217)&lt;IFERROR(INDEX(Parâmetros!$C$39:$C$48,MATCH($E1218,Parâmetros!$A$39:$A$48,0)),0)))),0,N($W1217)+1))))</f>
        <v>2</v>
      </c>
      <c r="X1218" s="34">
        <f>IF(OR(OR($D1218="6x1",$D1218="FF 6x1"),$D1218="5x2"),"",IF($AB1218&lt;&gt;$AB1217,IF(IFERROR(INDEX(Cadastro!$F$5:$F$243,$AB1218),"")="",0,IF(IFERROR(INDEX(Cadastro!$F$5:$F$243,$AB1218),"")&gt;IFERROR(INDEX(Parâmetros!$B$39:$B$48,MATCH($E1218,Parâmetros!$A$39:$A$48,0)),99),IFERROR(INDEX(Cadastro!$F$5:$F$243,$AB1218),"")-IFERROR(INDEX(Parâmetros!$B$39:$B$48,MATCH($E1218,Parâmetros!$A$39:$A$48,0)),99),0)),IF(AND($L1218=0,OR(N($W1217)&gt;=IFERROR(INDEX(Parâmetros!$B$39:$B$48,MATCH($E1218,Parâmetros!$A$39:$A$48,0)),99),AND(N($X1217)&gt;0,N($X1217)&lt;IFERROR(INDEX(Parâmetros!$C$39:$C$48,MATCH($E1218,Parâmetros!$A$39:$A$48,0)),0)))),N($X1217)+1,0)))</f>
        <v>0</v>
      </c>
      <c r="Y1218" t="str">
        <f>IF($AC1218&lt;&gt;"",IF($L1218&gt;0,$AC1218&amp;" · com apontamento",$AC1218),IF($E1218="Férias",IF($L1218&gt;0,"Férias · com apontamento","Férias (cadastro)"),IF(($Z1218+$AA1218-1)&gt;Parâmetros!$E$16,"Férias / afastamento",IF(AND($D1218="5x2",OR(WEEKDAY($F1218,2)=6,WEEKDAY($F1218,2)=7)),IF($L1218&gt;0,"Folga trabalhada","Folga"),IF($L1218&gt;0,"Trabalhado",IF(OR(OR($D1218="6x1",$D1218="FF 6x1"),$D1218="5x2"),IF(AND(OR($D1218="6x1",$D1218="FF 6x1"),OR(WEEKDAY($F1218,2)=6,WEEKDAY($F1218,2)=7)),"Folga","Falta de registro"),IF(AND($AB1218&lt;&gt;$AB1217,IFERROR(INDEX(Cadastro!$F$5:$F$243,$AB1218),"")=""),"Indeterminado (início da série)",IF($X1218&gt;0,"Folga","Falta de registro"))))))))</f>
        <v>Trabalhado</v>
      </c>
      <c r="Z1218" s="34">
        <f>IF(OR($L1218&gt;0,$F1218&gt;Parâmetros!$E$14),0,IF($A1218&lt;&gt;$A1217,1,N($Z1217)+1))</f>
        <v>0</v>
      </c>
      <c r="AA1218" s="34">
        <f>IF(OR($L1218&gt;0,$F1218&gt;Parâmetros!$E$14),0,IF(OR($A1218&lt;&gt;$A1219,$F1219&gt;Parâmetros!$E$14),1,N($AA1219)+1))</f>
        <v>0</v>
      </c>
      <c r="AB1218" s="31">
        <f>IFERROR(MATCH($A1218&amp;"|"&amp;TEXT(_xlfn.MAXIFS(Cadastro!$E$5:$E$243,Cadastro!$A$5:$A$243,$A1218,Cadastro!$E$5:$E$243,"&lt;="&amp;$F1218),"yyyymmdd"),Cadastro!$I$5:$I$243,0),"")</f>
        <v>156</v>
      </c>
      <c r="AC1218" t="str">
        <f>IFERROR(_xlfn.SINGLE(INDEX(Exceções!$D$5:$D$203,MATCH($A1218&amp;"|"&amp;$F1218,Exceções!$F$5:$F$203,0))),"")</f>
        <v/>
      </c>
      <c r="AD1218" t="str">
        <f>IF($AC1218="","",IFERROR(_xlfn.SINGLE(INDEX(Exceções!$E$5:$E$203,MATCH($A1218&amp;"|"&amp;$F1218,Exceções!$F$5:$F$203,0))),""))</f>
        <v/>
      </c>
    </row>
    <row r="1219" spans="1:30" ht="15" hidden="1" customHeight="1" x14ac:dyDescent="0.25">
      <c r="A1219" s="31">
        <v>52498</v>
      </c>
      <c r="B1219" s="17" t="s">
        <v>59</v>
      </c>
      <c r="C1219" s="17" t="str">
        <f>IFERROR(INDEX(Cadastro!$C$5:$C$243,$AB1219),"NÃO INFORMADO")</f>
        <v>MEC</v>
      </c>
      <c r="D1219" s="17" t="str">
        <f>IFERROR(INDEX(Cadastro!$D$5:$D$243,$AB1219),"")</f>
        <v>B</v>
      </c>
      <c r="E1219" s="17" t="str">
        <f>IFERROR(INDEX(Cadastro!$G$5:$G$243,$AB1219),"")</f>
        <v>B</v>
      </c>
      <c r="F1219" s="29">
        <v>46313</v>
      </c>
      <c r="G1219" s="32" t="str">
        <f t="shared" si="114"/>
        <v>dom</v>
      </c>
      <c r="H1219" s="31">
        <f>IF($L1219=0,"",_xlfn.MINIFS(Dados!$Q:$Q,Dados!$A:$A,$A1219,Dados!$S:$S,$F1219))</f>
        <v>939</v>
      </c>
      <c r="I1219" s="31">
        <f>IF($H1219="","",_xlfn.MAXIFS(Dados!$R:$R,Dados!$A:$A,$A1219,Dados!$S:$S,$F1219))</f>
        <v>1380</v>
      </c>
      <c r="J1219" s="32" t="str">
        <f>IF($D1219&lt;&gt;"Folguista","",IFERROR(INDEX(Parâmetros!$D$52:$G$52,1,MIN(4,MAX(1,$W1219))),""))</f>
        <v/>
      </c>
      <c r="K1219" s="32" t="str">
        <f>IF(OR($AC1219&lt;&gt;"",$Y1219="Folga",$Y1219="Folga trabalhada",$Y1219="Férias (cadastro)",$Y1219="Férias / afastamento",$Y1219="Indeterminado (início da série)"),"",IF(OR($D1219="6x1",$D1219="FF 6x1"),IF(OR(WEEKDAY($F1219,2)=6,WEEKDAY($F1219,2)=7),"6x1 sáb/dom","6x1"),IF($D1219="5x2","5x2",IF($H1219="",IF($D1219="Folguista",$J1219,$E1219),IF(OR($H1219&gt;=Parâmetros!$E$18,$H1219&lt;Parâmetros!$E$19),"C",IF($H1219&lt;Parâmetros!$E$20,"A","B"))))))</f>
        <v>B</v>
      </c>
      <c r="L1219" s="30">
        <f>SUMIFS(Dados!$E:$E,Dados!$A:$A,$A1219,Dados!$S:$S,$F1219)</f>
        <v>7.35</v>
      </c>
      <c r="M1219" s="30">
        <f>IFERROR(INDEX(Parâmetros!$E$6:$E$11,MATCH($K1219,Parâmetros!$A$6:$A$11,0)),"")</f>
        <v>7.67</v>
      </c>
      <c r="N1219" s="33">
        <f t="shared" si="115"/>
        <v>0.95827900912646669</v>
      </c>
      <c r="O1219" s="33">
        <f>Parâmetros!$E$13</f>
        <v>0.8</v>
      </c>
      <c r="P1219" s="32" t="str">
        <f>IF(OR($M1219="",$F1219&gt;Parâmetros!$E$14),"Não","Sim")</f>
        <v>Sim</v>
      </c>
      <c r="Q1219" s="32" t="str">
        <f t="shared" si="116"/>
        <v>Sim</v>
      </c>
      <c r="R1219" s="32" t="str">
        <f t="shared" si="117"/>
        <v>Sim</v>
      </c>
      <c r="S1219" s="30">
        <f t="shared" si="118"/>
        <v>0</v>
      </c>
      <c r="T1219" s="32" t="str">
        <f>IF($Q1219&lt;&gt;"Sim","",IF($N1219&gt;Parâmetros!$E$15,"Sim","Não"))</f>
        <v>Não</v>
      </c>
      <c r="U1219" s="17" t="str">
        <f t="shared" si="119"/>
        <v>Na meta</v>
      </c>
      <c r="V1219" s="17" t="str">
        <f>IF($AC1219&lt;&gt;"",IF($L1219&gt;0,"ATENÇÃO · apontou em dia de "&amp;LOWER($AC1219)&amp;" cadastrado","Exceção cadastrada · "&amp;$AC1219)&amp;IF($AD1219="",""," · "&amp;$AD1219),IF($E1219="Férias",IF($L1219&gt;0,"ATENÇÃO · apontou estando de férias no cadastro","Férias no cadastro"),IF($Y1219="Férias / afastamento","Afastamento · "&amp;($Z1219+$AA1219-1)&amp;" dias seguidos sem apontamento",IF($Y1219="Folga trabalhada","ATENÇÃO · apontou em dia de folga da escala 5x2",IF($Y1219="Folga",IF(AND($D1219="5x2",OR(WEEKDAY($F1219,2)=6,WEEKDAY($F1219,2)=7)),"Folga de fim de semana da escala 5x2",IF(AND(OR($D1219="6x1",$D1219="FF 6x1"),WEEKDAY($F1219,2)=6,FALSE()),"Folga de fim de semana · apontou no domingo anterior",IF(AND(OR($D1219="6x1",$D1219="FF 6x1"),WEEKDAY($F1219,2)=7,AND($A1219=$A1218,$L1218&gt;0)),"Folga de fim de semana · apontou no sábado",IF(AND(OR($D1219="6x1",$D1219="FF 6x1"),OR(WEEKDAY($F1219,2)=6,WEEKDAY($F1219,2)=7)),"Folga de fim de semana · sem apontamento no sábado nem no domingo","Folga prevista pelo ciclo")))),IF($Y1219="Indeterminado (início da série)","Sem histórico anterior — informe o dia do ciclo no Cadastro",IF($Y1219="Falta de registro",IF(OR(OR($D1219="6x1",$D1219="FF 6x1"),$D1219="5x2"),"FALTA DE REGISTRO · dia útil da escala "&amp;$E1219,"FALTA DE REGISTRO · dia "&amp;$W1219&amp;" de "&amp;IFERROR(INDEX(Parâmetros!$B$39:$B$48,MATCH($E1219,Parâmetros!$A$39:$A$48,0)),99)&amp;" do ciclo"),IF(OR($D1219="6x1",$D1219="FF 6x1"),IF(OR(AND(WEEKDAY($F1219,2)=6,AND($A1219=$A1220,$L1220&gt;0)),AND(WEEKDAY($F1219,2)=7,AND($A1219=$A1218,$L1218&gt;0))),"ATENÇÃO · apontou sábado e domingo no mesmo fim de semana",IF(OR(WEEKDAY($F1219,2)=6,WEEKDAY($F1219,2)=7),"Jornada de fim de semana do 6x1",IF(OR($H1219&gt;=Parâmetros!$E$20,$H1219&lt;Parâmetros!$E$19),"ATENÇÃO · 6x1 apontou fora do horário diurno","Jornada fixa do 6x1"))),IF($D1219="5x2","Jornada fixa do 5x2",IF($D1219="Folguista",IF($J1219=$K1219,"Evidência confirma sequência","DIVERGE · sequência "&amp;$J1219&amp;" × evidência "&amp;$K1219),IF($K1219=$E1219,"Evidência confirma cadastro","DIVERGE · cadastro "&amp;$E1219&amp;" × evidência "&amp;$K1219)))))))))))</f>
        <v>Evidência confirma cadastro</v>
      </c>
      <c r="W1219" s="34">
        <f>IF(OR(OR($D1219="6x1",$D1219="FF 6x1"),$D1219="5x2"),"",IF($AB1219&lt;&gt;$AB1218,IF(IFERROR(INDEX(Cadastro!$F$5:$F$243,$AB1219),"")="",IF($L1219&gt;0,1,0),IF(IFERROR(INDEX(Cadastro!$F$5:$F$243,$AB1219),"")&lt;=IFERROR(INDEX(Parâmetros!$B$39:$B$48,MATCH($E1219,Parâmetros!$A$39:$A$48,0)),99),IFERROR(INDEX(Cadastro!$F$5:$F$243,$AB1219),""),0)),IF($L1219&gt;0,IF(N($X1218)&gt;0,1,N($W1218)+1),IF(AND($L1219=0,OR(N($W1218)&gt;=IFERROR(INDEX(Parâmetros!$B$39:$B$48,MATCH($E1219,Parâmetros!$A$39:$A$48,0)),99),AND(N($X1218)&gt;0,N($X1218)&lt;IFERROR(INDEX(Parâmetros!$C$39:$C$48,MATCH($E1219,Parâmetros!$A$39:$A$48,0)),0)))),0,N($W1218)+1))))</f>
        <v>3</v>
      </c>
      <c r="X1219" s="34">
        <f>IF(OR(OR($D1219="6x1",$D1219="FF 6x1"),$D1219="5x2"),"",IF($AB1219&lt;&gt;$AB1218,IF(IFERROR(INDEX(Cadastro!$F$5:$F$243,$AB1219),"")="",0,IF(IFERROR(INDEX(Cadastro!$F$5:$F$243,$AB1219),"")&gt;IFERROR(INDEX(Parâmetros!$B$39:$B$48,MATCH($E1219,Parâmetros!$A$39:$A$48,0)),99),IFERROR(INDEX(Cadastro!$F$5:$F$243,$AB1219),"")-IFERROR(INDEX(Parâmetros!$B$39:$B$48,MATCH($E1219,Parâmetros!$A$39:$A$48,0)),99),0)),IF(AND($L1219=0,OR(N($W1218)&gt;=IFERROR(INDEX(Parâmetros!$B$39:$B$48,MATCH($E1219,Parâmetros!$A$39:$A$48,0)),99),AND(N($X1218)&gt;0,N($X1218)&lt;IFERROR(INDEX(Parâmetros!$C$39:$C$48,MATCH($E1219,Parâmetros!$A$39:$A$48,0)),0)))),N($X1218)+1,0)))</f>
        <v>0</v>
      </c>
      <c r="Y1219" t="str">
        <f>IF($AC1219&lt;&gt;"",IF($L1219&gt;0,$AC1219&amp;" · com apontamento",$AC1219),IF($E1219="Férias",IF($L1219&gt;0,"Férias · com apontamento","Férias (cadastro)"),IF(($Z1219+$AA1219-1)&gt;Parâmetros!$E$16,"Férias / afastamento",IF(AND($D1219="5x2",OR(WEEKDAY($F1219,2)=6,WEEKDAY($F1219,2)=7)),IF($L1219&gt;0,"Folga trabalhada","Folga"),IF($L1219&gt;0,"Trabalhado",IF(OR(OR($D1219="6x1",$D1219="FF 6x1"),$D1219="5x2"),IF(AND(OR($D1219="6x1",$D1219="FF 6x1"),OR(WEEKDAY($F1219,2)=6,WEEKDAY($F1219,2)=7)),"Folga","Falta de registro"),IF(AND($AB1219&lt;&gt;$AB1218,IFERROR(INDEX(Cadastro!$F$5:$F$243,$AB1219),"")=""),"Indeterminado (início da série)",IF($X1219&gt;0,"Folga","Falta de registro"))))))))</f>
        <v>Trabalhado</v>
      </c>
      <c r="Z1219" s="34">
        <f>IF(OR($L1219&gt;0,$F1219&gt;Parâmetros!$E$14),0,IF($A1219&lt;&gt;$A1218,1,N($Z1218)+1))</f>
        <v>0</v>
      </c>
      <c r="AA1219" s="34">
        <f>IF(OR($L1219&gt;0,$F1219&gt;Parâmetros!$E$14),0,IF(OR($A1219&lt;&gt;$A1220,$F1220&gt;Parâmetros!$E$14),1,N($AA1220)+1))</f>
        <v>0</v>
      </c>
      <c r="AB1219" s="31">
        <f>IFERROR(MATCH($A1219&amp;"|"&amp;TEXT(_xlfn.MAXIFS(Cadastro!$E$5:$E$243,Cadastro!$A$5:$A$243,$A1219,Cadastro!$E$5:$E$243,"&lt;="&amp;$F1219),"yyyymmdd"),Cadastro!$I$5:$I$243,0),"")</f>
        <v>156</v>
      </c>
      <c r="AC1219" t="str">
        <f>IFERROR(_xlfn.SINGLE(INDEX(Exceções!$D$5:$D$203,MATCH($A1219&amp;"|"&amp;$F1219,Exceções!$F$5:$F$203,0))),"")</f>
        <v/>
      </c>
      <c r="AD1219" t="str">
        <f>IF($AC1219="","",IFERROR(_xlfn.SINGLE(INDEX(Exceções!$E$5:$E$203,MATCH($A1219&amp;"|"&amp;$F1219,Exceções!$F$5:$F$203,0))),""))</f>
        <v/>
      </c>
    </row>
    <row r="1220" spans="1:30" ht="15" hidden="1" customHeight="1" x14ac:dyDescent="0.25">
      <c r="A1220" s="31">
        <v>52498</v>
      </c>
      <c r="B1220" s="17" t="s">
        <v>59</v>
      </c>
      <c r="C1220" s="17" t="str">
        <f>IFERROR(INDEX(Cadastro!$C$5:$C$243,$AB1220),"NÃO INFORMADO")</f>
        <v>MEC</v>
      </c>
      <c r="D1220" s="17" t="str">
        <f>IFERROR(INDEX(Cadastro!$D$5:$D$243,$AB1220),"")</f>
        <v>B</v>
      </c>
      <c r="E1220" s="17" t="str">
        <f>IFERROR(INDEX(Cadastro!$G$5:$G$243,$AB1220),"")</f>
        <v>B</v>
      </c>
      <c r="F1220" s="29">
        <v>46314</v>
      </c>
      <c r="G1220" s="32" t="str">
        <f t="shared" si="114"/>
        <v>seg</v>
      </c>
      <c r="H1220" s="31" t="str">
        <f>IF($L1220=0,"",_xlfn.MINIFS(Dados!$Q:$Q,Dados!$A:$A,$A1220,Dados!$S:$S,$F1220))</f>
        <v/>
      </c>
      <c r="I1220" s="31" t="str">
        <f>IF($H1220="","",_xlfn.MAXIFS(Dados!$R:$R,Dados!$A:$A,$A1220,Dados!$S:$S,$F1220))</f>
        <v/>
      </c>
      <c r="J1220" s="32" t="str">
        <f>IF($D1220&lt;&gt;"Folguista","",IFERROR(INDEX(Parâmetros!$D$52:$G$52,1,MIN(4,MAX(1,$W1220))),""))</f>
        <v/>
      </c>
      <c r="K1220" s="32" t="str">
        <f>IF(OR($AC1220&lt;&gt;"",$Y1220="Folga",$Y1220="Folga trabalhada",$Y1220="Férias (cadastro)",$Y1220="Férias / afastamento",$Y1220="Indeterminado (início da série)"),"",IF(OR($D1220="6x1",$D1220="FF 6x1"),IF(OR(WEEKDAY($F1220,2)=6,WEEKDAY($F1220,2)=7),"6x1 sáb/dom","6x1"),IF($D1220="5x2","5x2",IF($H1220="",IF($D1220="Folguista",$J1220,$E1220),IF(OR($H1220&gt;=Parâmetros!$E$18,$H1220&lt;Parâmetros!$E$19),"C",IF($H1220&lt;Parâmetros!$E$20,"A","B"))))))</f>
        <v>B</v>
      </c>
      <c r="L1220" s="30">
        <f>SUMIFS(Dados!$E:$E,Dados!$A:$A,$A1220,Dados!$S:$S,$F1220)</f>
        <v>0</v>
      </c>
      <c r="M1220" s="30">
        <f>IFERROR(INDEX(Parâmetros!$E$6:$E$11,MATCH($K1220,Parâmetros!$A$6:$A$11,0)),"")</f>
        <v>7.67</v>
      </c>
      <c r="N1220" s="33">
        <f t="shared" si="115"/>
        <v>0</v>
      </c>
      <c r="O1220" s="33">
        <f>Parâmetros!$E$13</f>
        <v>0.8</v>
      </c>
      <c r="P1220" s="32" t="str">
        <f>IF(OR($M1220="",$F1220&gt;Parâmetros!$E$14),"Não","Sim")</f>
        <v>Sim</v>
      </c>
      <c r="Q1220" s="32" t="str">
        <f t="shared" si="116"/>
        <v>Não</v>
      </c>
      <c r="R1220" s="32" t="str">
        <f t="shared" si="117"/>
        <v/>
      </c>
      <c r="S1220" s="30" t="str">
        <f t="shared" si="118"/>
        <v/>
      </c>
      <c r="T1220" s="32" t="str">
        <f>IF($Q1220&lt;&gt;"Sim","",IF($N1220&gt;Parâmetros!$E$15,"Sim","Não"))</f>
        <v/>
      </c>
      <c r="U1220" s="17" t="str">
        <f t="shared" si="119"/>
        <v>Falta de registro</v>
      </c>
      <c r="V1220" s="17" t="str">
        <f>IF($AC1220&lt;&gt;"",IF($L1220&gt;0,"ATENÇÃO · apontou em dia de "&amp;LOWER($AC1220)&amp;" cadastrado","Exceção cadastrada · "&amp;$AC1220)&amp;IF($AD1220="",""," · "&amp;$AD1220),IF($E1220="Férias",IF($L1220&gt;0,"ATENÇÃO · apontou estando de férias no cadastro","Férias no cadastro"),IF($Y1220="Férias / afastamento","Afastamento · "&amp;($Z1220+$AA1220-1)&amp;" dias seguidos sem apontamento",IF($Y1220="Folga trabalhada","ATENÇÃO · apontou em dia de folga da escala 5x2",IF($Y1220="Folga",IF(AND($D1220="5x2",OR(WEEKDAY($F1220,2)=6,WEEKDAY($F1220,2)=7)),"Folga de fim de semana da escala 5x2",IF(AND(OR($D1220="6x1",$D1220="FF 6x1"),WEEKDAY($F1220,2)=6,FALSE()),"Folga de fim de semana · apontou no domingo anterior",IF(AND(OR($D1220="6x1",$D1220="FF 6x1"),WEEKDAY($F1220,2)=7,AND($A1220=$A1219,$L1219&gt;0)),"Folga de fim de semana · apontou no sábado",IF(AND(OR($D1220="6x1",$D1220="FF 6x1"),OR(WEEKDAY($F1220,2)=6,WEEKDAY($F1220,2)=7)),"Folga de fim de semana · sem apontamento no sábado nem no domingo","Folga prevista pelo ciclo")))),IF($Y1220="Indeterminado (início da série)","Sem histórico anterior — informe o dia do ciclo no Cadastro",IF($Y1220="Falta de registro",IF(OR(OR($D1220="6x1",$D1220="FF 6x1"),$D1220="5x2"),"FALTA DE REGISTRO · dia útil da escala "&amp;$E1220,"FALTA DE REGISTRO · dia "&amp;$W1220&amp;" de "&amp;IFERROR(INDEX(Parâmetros!$B$39:$B$48,MATCH($E1220,Parâmetros!$A$39:$A$48,0)),99)&amp;" do ciclo"),IF(OR($D1220="6x1",$D1220="FF 6x1"),IF(OR(AND(WEEKDAY($F1220,2)=6,AND($A1220=$A1221,$L1221&gt;0)),AND(WEEKDAY($F1220,2)=7,AND($A1220=$A1219,$L1219&gt;0))),"ATENÇÃO · apontou sábado e domingo no mesmo fim de semana",IF(OR(WEEKDAY($F1220,2)=6,WEEKDAY($F1220,2)=7),"Jornada de fim de semana do 6x1",IF(OR($H1220&gt;=Parâmetros!$E$20,$H1220&lt;Parâmetros!$E$19),"ATENÇÃO · 6x1 apontou fora do horário diurno","Jornada fixa do 6x1"))),IF($D1220="5x2","Jornada fixa do 5x2",IF($D1220="Folguista",IF($J1220=$K1220,"Evidência confirma sequência","DIVERGE · sequência "&amp;$J1220&amp;" × evidência "&amp;$K1220),IF($K1220=$E1220,"Evidência confirma cadastro","DIVERGE · cadastro "&amp;$E1220&amp;" × evidência "&amp;$K1220)))))))))))</f>
        <v>FALTA DE REGISTRO · dia 4 de 5 do ciclo</v>
      </c>
      <c r="W1220" s="34">
        <f>IF(OR(OR($D1220="6x1",$D1220="FF 6x1"),$D1220="5x2"),"",IF($AB1220&lt;&gt;$AB1219,IF(IFERROR(INDEX(Cadastro!$F$5:$F$243,$AB1220),"")="",IF($L1220&gt;0,1,0),IF(IFERROR(INDEX(Cadastro!$F$5:$F$243,$AB1220),"")&lt;=IFERROR(INDEX(Parâmetros!$B$39:$B$48,MATCH($E1220,Parâmetros!$A$39:$A$48,0)),99),IFERROR(INDEX(Cadastro!$F$5:$F$243,$AB1220),""),0)),IF($L1220&gt;0,IF(N($X1219)&gt;0,1,N($W1219)+1),IF(AND($L1220=0,OR(N($W1219)&gt;=IFERROR(INDEX(Parâmetros!$B$39:$B$48,MATCH($E1220,Parâmetros!$A$39:$A$48,0)),99),AND(N($X1219)&gt;0,N($X1219)&lt;IFERROR(INDEX(Parâmetros!$C$39:$C$48,MATCH($E1220,Parâmetros!$A$39:$A$48,0)),0)))),0,N($W1219)+1))))</f>
        <v>4</v>
      </c>
      <c r="X1220" s="34">
        <f>IF(OR(OR($D1220="6x1",$D1220="FF 6x1"),$D1220="5x2"),"",IF($AB1220&lt;&gt;$AB1219,IF(IFERROR(INDEX(Cadastro!$F$5:$F$243,$AB1220),"")="",0,IF(IFERROR(INDEX(Cadastro!$F$5:$F$243,$AB1220),"")&gt;IFERROR(INDEX(Parâmetros!$B$39:$B$48,MATCH($E1220,Parâmetros!$A$39:$A$48,0)),99),IFERROR(INDEX(Cadastro!$F$5:$F$243,$AB1220),"")-IFERROR(INDEX(Parâmetros!$B$39:$B$48,MATCH($E1220,Parâmetros!$A$39:$A$48,0)),99),0)),IF(AND($L1220=0,OR(N($W1219)&gt;=IFERROR(INDEX(Parâmetros!$B$39:$B$48,MATCH($E1220,Parâmetros!$A$39:$A$48,0)),99),AND(N($X1219)&gt;0,N($X1219)&lt;IFERROR(INDEX(Parâmetros!$C$39:$C$48,MATCH($E1220,Parâmetros!$A$39:$A$48,0)),0)))),N($X1219)+1,0)))</f>
        <v>0</v>
      </c>
      <c r="Y1220" t="str">
        <f>IF($AC1220&lt;&gt;"",IF($L1220&gt;0,$AC1220&amp;" · com apontamento",$AC1220),IF($E1220="Férias",IF($L1220&gt;0,"Férias · com apontamento","Férias (cadastro)"),IF(($Z1220+$AA1220-1)&gt;Parâmetros!$E$16,"Férias / afastamento",IF(AND($D1220="5x2",OR(WEEKDAY($F1220,2)=6,WEEKDAY($F1220,2)=7)),IF($L1220&gt;0,"Folga trabalhada","Folga"),IF($L1220&gt;0,"Trabalhado",IF(OR(OR($D1220="6x1",$D1220="FF 6x1"),$D1220="5x2"),IF(AND(OR($D1220="6x1",$D1220="FF 6x1"),OR(WEEKDAY($F1220,2)=6,WEEKDAY($F1220,2)=7)),"Folga","Falta de registro"),IF(AND($AB1220&lt;&gt;$AB1219,IFERROR(INDEX(Cadastro!$F$5:$F$243,$AB1220),"")=""),"Indeterminado (início da série)",IF($X1220&gt;0,"Folga","Falta de registro"))))))))</f>
        <v>Falta de registro</v>
      </c>
      <c r="Z1220" s="34">
        <f>IF(OR($L1220&gt;0,$F1220&gt;Parâmetros!$E$14),0,IF($A1220&lt;&gt;$A1219,1,N($Z1219)+1))</f>
        <v>1</v>
      </c>
      <c r="AA1220" s="34">
        <f>IF(OR($L1220&gt;0,$F1220&gt;Parâmetros!$E$14),0,IF(OR($A1220&lt;&gt;$A1221,$F1221&gt;Parâmetros!$E$14),1,N($AA1221)+1))</f>
        <v>1</v>
      </c>
      <c r="AB1220" s="31">
        <f>IFERROR(MATCH($A1220&amp;"|"&amp;TEXT(_xlfn.MAXIFS(Cadastro!$E$5:$E$243,Cadastro!$A$5:$A$243,$A1220,Cadastro!$E$5:$E$243,"&lt;="&amp;$F1220),"yyyymmdd"),Cadastro!$I$5:$I$243,0),"")</f>
        <v>156</v>
      </c>
      <c r="AC1220" t="str">
        <f>IFERROR(_xlfn.SINGLE(INDEX(Exceções!$D$5:$D$203,MATCH($A1220&amp;"|"&amp;$F1220,Exceções!$F$5:$F$203,0))),"")</f>
        <v/>
      </c>
      <c r="AD1220" t="str">
        <f>IF($AC1220="","",IFERROR(_xlfn.SINGLE(INDEX(Exceções!$E$5:$E$203,MATCH($A1220&amp;"|"&amp;$F1220,Exceções!$F$5:$F$203,0))),""))</f>
        <v/>
      </c>
    </row>
    <row r="1221" spans="1:30" ht="15" hidden="1" customHeight="1" x14ac:dyDescent="0.25">
      <c r="A1221" s="31">
        <v>52498</v>
      </c>
      <c r="B1221" s="17" t="s">
        <v>59</v>
      </c>
      <c r="C1221" s="17" t="str">
        <f>IFERROR(INDEX(Cadastro!$C$5:$C$243,$AB1221),"NÃO INFORMADO")</f>
        <v>MEC</v>
      </c>
      <c r="D1221" s="17" t="str">
        <f>IFERROR(INDEX(Cadastro!$D$5:$D$243,$AB1221),"")</f>
        <v>B</v>
      </c>
      <c r="E1221" s="17" t="str">
        <f>IFERROR(INDEX(Cadastro!$G$5:$G$243,$AB1221),"")</f>
        <v>B</v>
      </c>
      <c r="F1221" s="29">
        <v>46315</v>
      </c>
      <c r="G1221" s="32" t="str">
        <f t="shared" si="114"/>
        <v>ter</v>
      </c>
      <c r="H1221" s="31">
        <f>IF($L1221=0,"",_xlfn.MINIFS(Dados!$Q:$Q,Dados!$A:$A,$A1221,Dados!$S:$S,$F1221))</f>
        <v>935</v>
      </c>
      <c r="I1221" s="31">
        <f>IF($H1221="","",_xlfn.MAXIFS(Dados!$R:$R,Dados!$A:$A,$A1221,Dados!$S:$S,$F1221))</f>
        <v>1384</v>
      </c>
      <c r="J1221" s="32" t="str">
        <f>IF($D1221&lt;&gt;"Folguista","",IFERROR(INDEX(Parâmetros!$D$52:$G$52,1,MIN(4,MAX(1,$W1221))),""))</f>
        <v/>
      </c>
      <c r="K1221" s="32" t="str">
        <f>IF(OR($AC1221&lt;&gt;"",$Y1221="Folga",$Y1221="Folga trabalhada",$Y1221="Férias (cadastro)",$Y1221="Férias / afastamento",$Y1221="Indeterminado (início da série)"),"",IF(OR($D1221="6x1",$D1221="FF 6x1"),IF(OR(WEEKDAY($F1221,2)=6,WEEKDAY($F1221,2)=7),"6x1 sáb/dom","6x1"),IF($D1221="5x2","5x2",IF($H1221="",IF($D1221="Folguista",$J1221,$E1221),IF(OR($H1221&gt;=Parâmetros!$E$18,$H1221&lt;Parâmetros!$E$19),"C",IF($H1221&lt;Parâmetros!$E$20,"A","B"))))))</f>
        <v>B</v>
      </c>
      <c r="L1221" s="30">
        <f>SUMIFS(Dados!$E:$E,Dados!$A:$A,$A1221,Dados!$S:$S,$F1221)</f>
        <v>7.29</v>
      </c>
      <c r="M1221" s="30">
        <f>IFERROR(INDEX(Parâmetros!$E$6:$E$11,MATCH($K1221,Parâmetros!$A$6:$A$11,0)),"")</f>
        <v>7.67</v>
      </c>
      <c r="N1221" s="33">
        <f t="shared" si="115"/>
        <v>0.95045632333767927</v>
      </c>
      <c r="O1221" s="33">
        <f>Parâmetros!$E$13</f>
        <v>0.8</v>
      </c>
      <c r="P1221" s="32" t="str">
        <f>IF(OR($M1221="",$F1221&gt;Parâmetros!$E$14),"Não","Sim")</f>
        <v>Sim</v>
      </c>
      <c r="Q1221" s="32" t="str">
        <f t="shared" si="116"/>
        <v>Sim</v>
      </c>
      <c r="R1221" s="32" t="str">
        <f t="shared" si="117"/>
        <v>Sim</v>
      </c>
      <c r="S1221" s="30">
        <f t="shared" si="118"/>
        <v>0</v>
      </c>
      <c r="T1221" s="32" t="str">
        <f>IF($Q1221&lt;&gt;"Sim","",IF($N1221&gt;Parâmetros!$E$15,"Sim","Não"))</f>
        <v>Não</v>
      </c>
      <c r="U1221" s="17" t="str">
        <f t="shared" si="119"/>
        <v>Na meta</v>
      </c>
      <c r="V1221" s="17" t="str">
        <f>IF($AC1221&lt;&gt;"",IF($L1221&gt;0,"ATENÇÃO · apontou em dia de "&amp;LOWER($AC1221)&amp;" cadastrado","Exceção cadastrada · "&amp;$AC1221)&amp;IF($AD1221="",""," · "&amp;$AD1221),IF($E1221="Férias",IF($L1221&gt;0,"ATENÇÃO · apontou estando de férias no cadastro","Férias no cadastro"),IF($Y1221="Férias / afastamento","Afastamento · "&amp;($Z1221+$AA1221-1)&amp;" dias seguidos sem apontamento",IF($Y1221="Folga trabalhada","ATENÇÃO · apontou em dia de folga da escala 5x2",IF($Y1221="Folga",IF(AND($D1221="5x2",OR(WEEKDAY($F1221,2)=6,WEEKDAY($F1221,2)=7)),"Folga de fim de semana da escala 5x2",IF(AND(OR($D1221="6x1",$D1221="FF 6x1"),WEEKDAY($F1221,2)=6,FALSE()),"Folga de fim de semana · apontou no domingo anterior",IF(AND(OR($D1221="6x1",$D1221="FF 6x1"),WEEKDAY($F1221,2)=7,AND($A1221=$A1220,$L1220&gt;0)),"Folga de fim de semana · apontou no sábado",IF(AND(OR($D1221="6x1",$D1221="FF 6x1"),OR(WEEKDAY($F1221,2)=6,WEEKDAY($F1221,2)=7)),"Folga de fim de semana · sem apontamento no sábado nem no domingo","Folga prevista pelo ciclo")))),IF($Y1221="Indeterminado (início da série)","Sem histórico anterior — informe o dia do ciclo no Cadastro",IF($Y1221="Falta de registro",IF(OR(OR($D1221="6x1",$D1221="FF 6x1"),$D1221="5x2"),"FALTA DE REGISTRO · dia útil da escala "&amp;$E1221,"FALTA DE REGISTRO · dia "&amp;$W1221&amp;" de "&amp;IFERROR(INDEX(Parâmetros!$B$39:$B$48,MATCH($E1221,Parâmetros!$A$39:$A$48,0)),99)&amp;" do ciclo"),IF(OR($D1221="6x1",$D1221="FF 6x1"),IF(OR(AND(WEEKDAY($F1221,2)=6,AND($A1221=$A1222,$L1222&gt;0)),AND(WEEKDAY($F1221,2)=7,AND($A1221=$A1220,$L1220&gt;0))),"ATENÇÃO · apontou sábado e domingo no mesmo fim de semana",IF(OR(WEEKDAY($F1221,2)=6,WEEKDAY($F1221,2)=7),"Jornada de fim de semana do 6x1",IF(OR($H1221&gt;=Parâmetros!$E$20,$H1221&lt;Parâmetros!$E$19),"ATENÇÃO · 6x1 apontou fora do horário diurno","Jornada fixa do 6x1"))),IF($D1221="5x2","Jornada fixa do 5x2",IF($D1221="Folguista",IF($J1221=$K1221,"Evidência confirma sequência","DIVERGE · sequência "&amp;$J1221&amp;" × evidência "&amp;$K1221),IF($K1221=$E1221,"Evidência confirma cadastro","DIVERGE · cadastro "&amp;$E1221&amp;" × evidência "&amp;$K1221)))))))))))</f>
        <v>Evidência confirma cadastro</v>
      </c>
      <c r="W1221" s="34">
        <f>IF(OR(OR($D1221="6x1",$D1221="FF 6x1"),$D1221="5x2"),"",IF($AB1221&lt;&gt;$AB1220,IF(IFERROR(INDEX(Cadastro!$F$5:$F$243,$AB1221),"")="",IF($L1221&gt;0,1,0),IF(IFERROR(INDEX(Cadastro!$F$5:$F$243,$AB1221),"")&lt;=IFERROR(INDEX(Parâmetros!$B$39:$B$48,MATCH($E1221,Parâmetros!$A$39:$A$48,0)),99),IFERROR(INDEX(Cadastro!$F$5:$F$243,$AB1221),""),0)),IF($L1221&gt;0,IF(N($X1220)&gt;0,1,N($W1220)+1),IF(AND($L1221=0,OR(N($W1220)&gt;=IFERROR(INDEX(Parâmetros!$B$39:$B$48,MATCH($E1221,Parâmetros!$A$39:$A$48,0)),99),AND(N($X1220)&gt;0,N($X1220)&lt;IFERROR(INDEX(Parâmetros!$C$39:$C$48,MATCH($E1221,Parâmetros!$A$39:$A$48,0)),0)))),0,N($W1220)+1))))</f>
        <v>5</v>
      </c>
      <c r="X1221" s="34">
        <f>IF(OR(OR($D1221="6x1",$D1221="FF 6x1"),$D1221="5x2"),"",IF($AB1221&lt;&gt;$AB1220,IF(IFERROR(INDEX(Cadastro!$F$5:$F$243,$AB1221),"")="",0,IF(IFERROR(INDEX(Cadastro!$F$5:$F$243,$AB1221),"")&gt;IFERROR(INDEX(Parâmetros!$B$39:$B$48,MATCH($E1221,Parâmetros!$A$39:$A$48,0)),99),IFERROR(INDEX(Cadastro!$F$5:$F$243,$AB1221),"")-IFERROR(INDEX(Parâmetros!$B$39:$B$48,MATCH($E1221,Parâmetros!$A$39:$A$48,0)),99),0)),IF(AND($L1221=0,OR(N($W1220)&gt;=IFERROR(INDEX(Parâmetros!$B$39:$B$48,MATCH($E1221,Parâmetros!$A$39:$A$48,0)),99),AND(N($X1220)&gt;0,N($X1220)&lt;IFERROR(INDEX(Parâmetros!$C$39:$C$48,MATCH($E1221,Parâmetros!$A$39:$A$48,0)),0)))),N($X1220)+1,0)))</f>
        <v>0</v>
      </c>
      <c r="Y1221" t="str">
        <f>IF($AC1221&lt;&gt;"",IF($L1221&gt;0,$AC1221&amp;" · com apontamento",$AC1221),IF($E1221="Férias",IF($L1221&gt;0,"Férias · com apontamento","Férias (cadastro)"),IF(($Z1221+$AA1221-1)&gt;Parâmetros!$E$16,"Férias / afastamento",IF(AND($D1221="5x2",OR(WEEKDAY($F1221,2)=6,WEEKDAY($F1221,2)=7)),IF($L1221&gt;0,"Folga trabalhada","Folga"),IF($L1221&gt;0,"Trabalhado",IF(OR(OR($D1221="6x1",$D1221="FF 6x1"),$D1221="5x2"),IF(AND(OR($D1221="6x1",$D1221="FF 6x1"),OR(WEEKDAY($F1221,2)=6,WEEKDAY($F1221,2)=7)),"Folga","Falta de registro"),IF(AND($AB1221&lt;&gt;$AB1220,IFERROR(INDEX(Cadastro!$F$5:$F$243,$AB1221),"")=""),"Indeterminado (início da série)",IF($X1221&gt;0,"Folga","Falta de registro"))))))))</f>
        <v>Trabalhado</v>
      </c>
      <c r="Z1221" s="34">
        <f>IF(OR($L1221&gt;0,$F1221&gt;Parâmetros!$E$14),0,IF($A1221&lt;&gt;$A1220,1,N($Z1220)+1))</f>
        <v>0</v>
      </c>
      <c r="AA1221" s="34">
        <f>IF(OR($L1221&gt;0,$F1221&gt;Parâmetros!$E$14),0,IF(OR($A1221&lt;&gt;$A1222,$F1222&gt;Parâmetros!$E$14),1,N($AA1222)+1))</f>
        <v>0</v>
      </c>
      <c r="AB1221" s="31">
        <f>IFERROR(MATCH($A1221&amp;"|"&amp;TEXT(_xlfn.MAXIFS(Cadastro!$E$5:$E$243,Cadastro!$A$5:$A$243,$A1221,Cadastro!$E$5:$E$243,"&lt;="&amp;$F1221),"yyyymmdd"),Cadastro!$I$5:$I$243,0),"")</f>
        <v>156</v>
      </c>
      <c r="AC1221" t="str">
        <f>IFERROR(_xlfn.SINGLE(INDEX(Exceções!$D$5:$D$203,MATCH($A1221&amp;"|"&amp;$F1221,Exceções!$F$5:$F$203,0))),"")</f>
        <v/>
      </c>
      <c r="AD1221" t="str">
        <f>IF($AC1221="","",IFERROR(_xlfn.SINGLE(INDEX(Exceções!$E$5:$E$203,MATCH($A1221&amp;"|"&amp;$F1221,Exceções!$F$5:$F$203,0))),""))</f>
        <v/>
      </c>
    </row>
    <row r="1222" spans="1:30" ht="15" hidden="1" customHeight="1" x14ac:dyDescent="0.25">
      <c r="A1222" s="31">
        <v>52498</v>
      </c>
      <c r="B1222" s="17" t="s">
        <v>59</v>
      </c>
      <c r="C1222" s="17" t="str">
        <f>IFERROR(INDEX(Cadastro!$C$5:$C$243,$AB1222),"NÃO INFORMADO")</f>
        <v>MEC</v>
      </c>
      <c r="D1222" s="17" t="str">
        <f>IFERROR(INDEX(Cadastro!$D$5:$D$243,$AB1222),"")</f>
        <v>B</v>
      </c>
      <c r="E1222" s="17" t="str">
        <f>IFERROR(INDEX(Cadastro!$G$5:$G$243,$AB1222),"")</f>
        <v>B</v>
      </c>
      <c r="F1222" s="29">
        <v>46316</v>
      </c>
      <c r="G1222" s="32" t="str">
        <f t="shared" si="114"/>
        <v>qua</v>
      </c>
      <c r="H1222" s="31" t="str">
        <f>IF($L1222=0,"",_xlfn.MINIFS(Dados!$Q:$Q,Dados!$A:$A,$A1222,Dados!$S:$S,$F1222))</f>
        <v/>
      </c>
      <c r="I1222" s="31" t="str">
        <f>IF($H1222="","",_xlfn.MAXIFS(Dados!$R:$R,Dados!$A:$A,$A1222,Dados!$S:$S,$F1222))</f>
        <v/>
      </c>
      <c r="J1222" s="32" t="str">
        <f>IF($D1222&lt;&gt;"Folguista","",IFERROR(INDEX(Parâmetros!$D$52:$G$52,1,MIN(4,MAX(1,$W1222))),""))</f>
        <v/>
      </c>
      <c r="K1222" s="32" t="str">
        <f>IF(OR($AC1222&lt;&gt;"",$Y1222="Folga",$Y1222="Folga trabalhada",$Y1222="Férias (cadastro)",$Y1222="Férias / afastamento",$Y1222="Indeterminado (início da série)"),"",IF(OR($D1222="6x1",$D1222="FF 6x1"),IF(OR(WEEKDAY($F1222,2)=6,WEEKDAY($F1222,2)=7),"6x1 sáb/dom","6x1"),IF($D1222="5x2","5x2",IF($H1222="",IF($D1222="Folguista",$J1222,$E1222),IF(OR($H1222&gt;=Parâmetros!$E$18,$H1222&lt;Parâmetros!$E$19),"C",IF($H1222&lt;Parâmetros!$E$20,"A","B"))))))</f>
        <v/>
      </c>
      <c r="L1222" s="30">
        <f>SUMIFS(Dados!$E:$E,Dados!$A:$A,$A1222,Dados!$S:$S,$F1222)</f>
        <v>0</v>
      </c>
      <c r="M1222" s="30" t="str">
        <f>IFERROR(INDEX(Parâmetros!$E$6:$E$11,MATCH($K1222,Parâmetros!$A$6:$A$11,0)),"")</f>
        <v/>
      </c>
      <c r="N1222" s="33" t="str">
        <f t="shared" si="115"/>
        <v/>
      </c>
      <c r="O1222" s="33">
        <f>Parâmetros!$E$13</f>
        <v>0.8</v>
      </c>
      <c r="P1222" s="32" t="str">
        <f>IF(OR($M1222="",$F1222&gt;Parâmetros!$E$14),"Não","Sim")</f>
        <v>Não</v>
      </c>
      <c r="Q1222" s="32" t="str">
        <f t="shared" si="116"/>
        <v/>
      </c>
      <c r="R1222" s="32" t="str">
        <f t="shared" si="117"/>
        <v/>
      </c>
      <c r="S1222" s="30" t="str">
        <f t="shared" si="118"/>
        <v/>
      </c>
      <c r="T1222" s="32" t="str">
        <f>IF($Q1222&lt;&gt;"Sim","",IF($N1222&gt;Parâmetros!$E$15,"Sim","Não"))</f>
        <v/>
      </c>
      <c r="U1222" s="17" t="str">
        <f t="shared" si="119"/>
        <v>Folga</v>
      </c>
      <c r="V1222" s="17" t="str">
        <f>IF($AC1222&lt;&gt;"",IF($L1222&gt;0,"ATENÇÃO · apontou em dia de "&amp;LOWER($AC1222)&amp;" cadastrado","Exceção cadastrada · "&amp;$AC1222)&amp;IF($AD1222="",""," · "&amp;$AD1222),IF($E1222="Férias",IF($L1222&gt;0,"ATENÇÃO · apontou estando de férias no cadastro","Férias no cadastro"),IF($Y1222="Férias / afastamento","Afastamento · "&amp;($Z1222+$AA1222-1)&amp;" dias seguidos sem apontamento",IF($Y1222="Folga trabalhada","ATENÇÃO · apontou em dia de folga da escala 5x2",IF($Y1222="Folga",IF(AND($D1222="5x2",OR(WEEKDAY($F1222,2)=6,WEEKDAY($F1222,2)=7)),"Folga de fim de semana da escala 5x2",IF(AND(OR($D1222="6x1",$D1222="FF 6x1"),WEEKDAY($F1222,2)=6,FALSE()),"Folga de fim de semana · apontou no domingo anterior",IF(AND(OR($D1222="6x1",$D1222="FF 6x1"),WEEKDAY($F1222,2)=7,AND($A1222=$A1221,$L1221&gt;0)),"Folga de fim de semana · apontou no sábado",IF(AND(OR($D1222="6x1",$D1222="FF 6x1"),OR(WEEKDAY($F1222,2)=6,WEEKDAY($F1222,2)=7)),"Folga de fim de semana · sem apontamento no sábado nem no domingo","Folga prevista pelo ciclo")))),IF($Y1222="Indeterminado (início da série)","Sem histórico anterior — informe o dia do ciclo no Cadastro",IF($Y1222="Falta de registro",IF(OR(OR($D1222="6x1",$D1222="FF 6x1"),$D1222="5x2"),"FALTA DE REGISTRO · dia útil da escala "&amp;$E1222,"FALTA DE REGISTRO · dia "&amp;$W1222&amp;" de "&amp;IFERROR(INDEX(Parâmetros!$B$39:$B$48,MATCH($E1222,Parâmetros!$A$39:$A$48,0)),99)&amp;" do ciclo"),IF(OR($D1222="6x1",$D1222="FF 6x1"),IF(OR(AND(WEEKDAY($F1222,2)=6,AND($A1222=$A1223,$L1223&gt;0)),AND(WEEKDAY($F1222,2)=7,AND($A1222=$A1221,$L1221&gt;0))),"ATENÇÃO · apontou sábado e domingo no mesmo fim de semana",IF(OR(WEEKDAY($F1222,2)=6,WEEKDAY($F1222,2)=7),"Jornada de fim de semana do 6x1",IF(OR($H1222&gt;=Parâmetros!$E$20,$H1222&lt;Parâmetros!$E$19),"ATENÇÃO · 6x1 apontou fora do horário diurno","Jornada fixa do 6x1"))),IF($D1222="5x2","Jornada fixa do 5x2",IF($D1222="Folguista",IF($J1222=$K1222,"Evidência confirma sequência","DIVERGE · sequência "&amp;$J1222&amp;" × evidência "&amp;$K1222),IF($K1222=$E1222,"Evidência confirma cadastro","DIVERGE · cadastro "&amp;$E1222&amp;" × evidência "&amp;$K1222)))))))))))</f>
        <v>Folga prevista pelo ciclo</v>
      </c>
      <c r="W1222" s="34">
        <f>IF(OR(OR($D1222="6x1",$D1222="FF 6x1"),$D1222="5x2"),"",IF($AB1222&lt;&gt;$AB1221,IF(IFERROR(INDEX(Cadastro!$F$5:$F$243,$AB1222),"")="",IF($L1222&gt;0,1,0),IF(IFERROR(INDEX(Cadastro!$F$5:$F$243,$AB1222),"")&lt;=IFERROR(INDEX(Parâmetros!$B$39:$B$48,MATCH($E1222,Parâmetros!$A$39:$A$48,0)),99),IFERROR(INDEX(Cadastro!$F$5:$F$243,$AB1222),""),0)),IF($L1222&gt;0,IF(N($X1221)&gt;0,1,N($W1221)+1),IF(AND($L1222=0,OR(N($W1221)&gt;=IFERROR(INDEX(Parâmetros!$B$39:$B$48,MATCH($E1222,Parâmetros!$A$39:$A$48,0)),99),AND(N($X1221)&gt;0,N($X1221)&lt;IFERROR(INDEX(Parâmetros!$C$39:$C$48,MATCH($E1222,Parâmetros!$A$39:$A$48,0)),0)))),0,N($W1221)+1))))</f>
        <v>0</v>
      </c>
      <c r="X1222" s="34">
        <f>IF(OR(OR($D1222="6x1",$D1222="FF 6x1"),$D1222="5x2"),"",IF($AB1222&lt;&gt;$AB1221,IF(IFERROR(INDEX(Cadastro!$F$5:$F$243,$AB1222),"")="",0,IF(IFERROR(INDEX(Cadastro!$F$5:$F$243,$AB1222),"")&gt;IFERROR(INDEX(Parâmetros!$B$39:$B$48,MATCH($E1222,Parâmetros!$A$39:$A$48,0)),99),IFERROR(INDEX(Cadastro!$F$5:$F$243,$AB1222),"")-IFERROR(INDEX(Parâmetros!$B$39:$B$48,MATCH($E1222,Parâmetros!$A$39:$A$48,0)),99),0)),IF(AND($L1222=0,OR(N($W1221)&gt;=IFERROR(INDEX(Parâmetros!$B$39:$B$48,MATCH($E1222,Parâmetros!$A$39:$A$48,0)),99),AND(N($X1221)&gt;0,N($X1221)&lt;IFERROR(INDEX(Parâmetros!$C$39:$C$48,MATCH($E1222,Parâmetros!$A$39:$A$48,0)),0)))),N($X1221)+1,0)))</f>
        <v>1</v>
      </c>
      <c r="Y1222" t="str">
        <f>IF($AC1222&lt;&gt;"",IF($L1222&gt;0,$AC1222&amp;" · com apontamento",$AC1222),IF($E1222="Férias",IF($L1222&gt;0,"Férias · com apontamento","Férias (cadastro)"),IF(($Z1222+$AA1222-1)&gt;Parâmetros!$E$16,"Férias / afastamento",IF(AND($D1222="5x2",OR(WEEKDAY($F1222,2)=6,WEEKDAY($F1222,2)=7)),IF($L1222&gt;0,"Folga trabalhada","Folga"),IF($L1222&gt;0,"Trabalhado",IF(OR(OR($D1222="6x1",$D1222="FF 6x1"),$D1222="5x2"),IF(AND(OR($D1222="6x1",$D1222="FF 6x1"),OR(WEEKDAY($F1222,2)=6,WEEKDAY($F1222,2)=7)),"Folga","Falta de registro"),IF(AND($AB1222&lt;&gt;$AB1221,IFERROR(INDEX(Cadastro!$F$5:$F$243,$AB1222),"")=""),"Indeterminado (início da série)",IF($X1222&gt;0,"Folga","Falta de registro"))))))))</f>
        <v>Folga</v>
      </c>
      <c r="Z1222" s="34">
        <f>IF(OR($L1222&gt;0,$F1222&gt;Parâmetros!$E$14),0,IF($A1222&lt;&gt;$A1221,1,N($Z1221)+1))</f>
        <v>1</v>
      </c>
      <c r="AA1222" s="34">
        <f>IF(OR($L1222&gt;0,$F1222&gt;Parâmetros!$E$14),0,IF(OR($A1222&lt;&gt;$A1223,$F1223&gt;Parâmetros!$E$14),1,N($AA1223)+1))</f>
        <v>1</v>
      </c>
      <c r="AB1222" s="31">
        <f>IFERROR(MATCH($A1222&amp;"|"&amp;TEXT(_xlfn.MAXIFS(Cadastro!$E$5:$E$243,Cadastro!$A$5:$A$243,$A1222,Cadastro!$E$5:$E$243,"&lt;="&amp;$F1222),"yyyymmdd"),Cadastro!$I$5:$I$243,0),"")</f>
        <v>156</v>
      </c>
      <c r="AC1222" t="str">
        <f>IFERROR(_xlfn.SINGLE(INDEX(Exceções!$D$5:$D$203,MATCH($A1222&amp;"|"&amp;$F1222,Exceções!$F$5:$F$203,0))),"")</f>
        <v/>
      </c>
      <c r="AD1222" t="str">
        <f>IF($AC1222="","",IFERROR(_xlfn.SINGLE(INDEX(Exceções!$E$5:$E$203,MATCH($A1222&amp;"|"&amp;$F1222,Exceções!$F$5:$F$203,0))),""))</f>
        <v/>
      </c>
    </row>
    <row r="1223" spans="1:30" ht="15" hidden="1" customHeight="1" x14ac:dyDescent="0.25">
      <c r="A1223" s="31">
        <v>52498</v>
      </c>
      <c r="B1223" s="17" t="s">
        <v>59</v>
      </c>
      <c r="C1223" s="17" t="str">
        <f>IFERROR(INDEX(Cadastro!$C$5:$C$243,$AB1223),"NÃO INFORMADO")</f>
        <v>MEC</v>
      </c>
      <c r="D1223" s="17" t="str">
        <f>IFERROR(INDEX(Cadastro!$D$5:$D$243,$AB1223),"")</f>
        <v>B</v>
      </c>
      <c r="E1223" s="17" t="str">
        <f>IFERROR(INDEX(Cadastro!$G$5:$G$243,$AB1223),"")</f>
        <v>B</v>
      </c>
      <c r="F1223" s="29">
        <v>46317</v>
      </c>
      <c r="G1223" s="32" t="str">
        <f t="shared" si="114"/>
        <v>qui</v>
      </c>
      <c r="H1223" s="31">
        <f>IF($L1223=0,"",_xlfn.MINIFS(Dados!$Q:$Q,Dados!$A:$A,$A1223,Dados!$S:$S,$F1223))</f>
        <v>935</v>
      </c>
      <c r="I1223" s="31">
        <f>IF($H1223="","",_xlfn.MAXIFS(Dados!$R:$R,Dados!$A:$A,$A1223,Dados!$S:$S,$F1223))</f>
        <v>1410</v>
      </c>
      <c r="J1223" s="32" t="str">
        <f>IF($D1223&lt;&gt;"Folguista","",IFERROR(INDEX(Parâmetros!$D$52:$G$52,1,MIN(4,MAX(1,$W1223))),""))</f>
        <v/>
      </c>
      <c r="K1223" s="32" t="str">
        <f>IF(OR($AC1223&lt;&gt;"",$Y1223="Folga",$Y1223="Folga trabalhada",$Y1223="Férias (cadastro)",$Y1223="Férias / afastamento",$Y1223="Indeterminado (início da série)"),"",IF(OR($D1223="6x1",$D1223="FF 6x1"),IF(OR(WEEKDAY($F1223,2)=6,WEEKDAY($F1223,2)=7),"6x1 sáb/dom","6x1"),IF($D1223="5x2","5x2",IF($H1223="",IF($D1223="Folguista",$J1223,$E1223),IF(OR($H1223&gt;=Parâmetros!$E$18,$H1223&lt;Parâmetros!$E$19),"C",IF($H1223&lt;Parâmetros!$E$20,"A","B"))))))</f>
        <v>B</v>
      </c>
      <c r="L1223" s="30">
        <f>SUMIFS(Dados!$E:$E,Dados!$A:$A,$A1223,Dados!$S:$S,$F1223)</f>
        <v>7.57</v>
      </c>
      <c r="M1223" s="30">
        <f>IFERROR(INDEX(Parâmetros!$E$6:$E$11,MATCH($K1223,Parâmetros!$A$6:$A$11,0)),"")</f>
        <v>7.67</v>
      </c>
      <c r="N1223" s="33">
        <f t="shared" si="115"/>
        <v>0.98696219035202093</v>
      </c>
      <c r="O1223" s="33">
        <f>Parâmetros!$E$13</f>
        <v>0.8</v>
      </c>
      <c r="P1223" s="32" t="str">
        <f>IF(OR($M1223="",$F1223&gt;Parâmetros!$E$14),"Não","Sim")</f>
        <v>Sim</v>
      </c>
      <c r="Q1223" s="32" t="str">
        <f t="shared" si="116"/>
        <v>Sim</v>
      </c>
      <c r="R1223" s="32" t="str">
        <f t="shared" si="117"/>
        <v>Sim</v>
      </c>
      <c r="S1223" s="30">
        <f t="shared" si="118"/>
        <v>0</v>
      </c>
      <c r="T1223" s="32" t="str">
        <f>IF($Q1223&lt;&gt;"Sim","",IF($N1223&gt;Parâmetros!$E$15,"Sim","Não"))</f>
        <v>Não</v>
      </c>
      <c r="U1223" s="17" t="str">
        <f t="shared" si="119"/>
        <v>Na meta</v>
      </c>
      <c r="V1223" s="17" t="str">
        <f>IF($AC1223&lt;&gt;"",IF($L1223&gt;0,"ATENÇÃO · apontou em dia de "&amp;LOWER($AC1223)&amp;" cadastrado","Exceção cadastrada · "&amp;$AC1223)&amp;IF($AD1223="",""," · "&amp;$AD1223),IF($E1223="Férias",IF($L1223&gt;0,"ATENÇÃO · apontou estando de férias no cadastro","Férias no cadastro"),IF($Y1223="Férias / afastamento","Afastamento · "&amp;($Z1223+$AA1223-1)&amp;" dias seguidos sem apontamento",IF($Y1223="Folga trabalhada","ATENÇÃO · apontou em dia de folga da escala 5x2",IF($Y1223="Folga",IF(AND($D1223="5x2",OR(WEEKDAY($F1223,2)=6,WEEKDAY($F1223,2)=7)),"Folga de fim de semana da escala 5x2",IF(AND(OR($D1223="6x1",$D1223="FF 6x1"),WEEKDAY($F1223,2)=6,FALSE()),"Folga de fim de semana · apontou no domingo anterior",IF(AND(OR($D1223="6x1",$D1223="FF 6x1"),WEEKDAY($F1223,2)=7,AND($A1223=$A1222,$L1222&gt;0)),"Folga de fim de semana · apontou no sábado",IF(AND(OR($D1223="6x1",$D1223="FF 6x1"),OR(WEEKDAY($F1223,2)=6,WEEKDAY($F1223,2)=7)),"Folga de fim de semana · sem apontamento no sábado nem no domingo","Folga prevista pelo ciclo")))),IF($Y1223="Indeterminado (início da série)","Sem histórico anterior — informe o dia do ciclo no Cadastro",IF($Y1223="Falta de registro",IF(OR(OR($D1223="6x1",$D1223="FF 6x1"),$D1223="5x2"),"FALTA DE REGISTRO · dia útil da escala "&amp;$E1223,"FALTA DE REGISTRO · dia "&amp;$W1223&amp;" de "&amp;IFERROR(INDEX(Parâmetros!$B$39:$B$48,MATCH($E1223,Parâmetros!$A$39:$A$48,0)),99)&amp;" do ciclo"),IF(OR($D1223="6x1",$D1223="FF 6x1"),IF(OR(AND(WEEKDAY($F1223,2)=6,AND($A1223=$A1224,$L1224&gt;0)),AND(WEEKDAY($F1223,2)=7,AND($A1223=$A1222,$L1222&gt;0))),"ATENÇÃO · apontou sábado e domingo no mesmo fim de semana",IF(OR(WEEKDAY($F1223,2)=6,WEEKDAY($F1223,2)=7),"Jornada de fim de semana do 6x1",IF(OR($H1223&gt;=Parâmetros!$E$20,$H1223&lt;Parâmetros!$E$19),"ATENÇÃO · 6x1 apontou fora do horário diurno","Jornada fixa do 6x1"))),IF($D1223="5x2","Jornada fixa do 5x2",IF($D1223="Folguista",IF($J1223=$K1223,"Evidência confirma sequência","DIVERGE · sequência "&amp;$J1223&amp;" × evidência "&amp;$K1223),IF($K1223=$E1223,"Evidência confirma cadastro","DIVERGE · cadastro "&amp;$E1223&amp;" × evidência "&amp;$K1223)))))))))))</f>
        <v>Evidência confirma cadastro</v>
      </c>
      <c r="W1223" s="34">
        <f>IF(OR(OR($D1223="6x1",$D1223="FF 6x1"),$D1223="5x2"),"",IF($AB1223&lt;&gt;$AB1222,IF(IFERROR(INDEX(Cadastro!$F$5:$F$243,$AB1223),"")="",IF($L1223&gt;0,1,0),IF(IFERROR(INDEX(Cadastro!$F$5:$F$243,$AB1223),"")&lt;=IFERROR(INDEX(Parâmetros!$B$39:$B$48,MATCH($E1223,Parâmetros!$A$39:$A$48,0)),99),IFERROR(INDEX(Cadastro!$F$5:$F$243,$AB1223),""),0)),IF($L1223&gt;0,IF(N($X1222)&gt;0,1,N($W1222)+1),IF(AND($L1223=0,OR(N($W1222)&gt;=IFERROR(INDEX(Parâmetros!$B$39:$B$48,MATCH($E1223,Parâmetros!$A$39:$A$48,0)),99),AND(N($X1222)&gt;0,N($X1222)&lt;IFERROR(INDEX(Parâmetros!$C$39:$C$48,MATCH($E1223,Parâmetros!$A$39:$A$48,0)),0)))),0,N($W1222)+1))))</f>
        <v>1</v>
      </c>
      <c r="X1223" s="34">
        <f>IF(OR(OR($D1223="6x1",$D1223="FF 6x1"),$D1223="5x2"),"",IF($AB1223&lt;&gt;$AB1222,IF(IFERROR(INDEX(Cadastro!$F$5:$F$243,$AB1223),"")="",0,IF(IFERROR(INDEX(Cadastro!$F$5:$F$243,$AB1223),"")&gt;IFERROR(INDEX(Parâmetros!$B$39:$B$48,MATCH($E1223,Parâmetros!$A$39:$A$48,0)),99),IFERROR(INDEX(Cadastro!$F$5:$F$243,$AB1223),"")-IFERROR(INDEX(Parâmetros!$B$39:$B$48,MATCH($E1223,Parâmetros!$A$39:$A$48,0)),99),0)),IF(AND($L1223=0,OR(N($W1222)&gt;=IFERROR(INDEX(Parâmetros!$B$39:$B$48,MATCH($E1223,Parâmetros!$A$39:$A$48,0)),99),AND(N($X1222)&gt;0,N($X1222)&lt;IFERROR(INDEX(Parâmetros!$C$39:$C$48,MATCH($E1223,Parâmetros!$A$39:$A$48,0)),0)))),N($X1222)+1,0)))</f>
        <v>0</v>
      </c>
      <c r="Y1223" t="str">
        <f>IF($AC1223&lt;&gt;"",IF($L1223&gt;0,$AC1223&amp;" · com apontamento",$AC1223),IF($E1223="Férias",IF($L1223&gt;0,"Férias · com apontamento","Férias (cadastro)"),IF(($Z1223+$AA1223-1)&gt;Parâmetros!$E$16,"Férias / afastamento",IF(AND($D1223="5x2",OR(WEEKDAY($F1223,2)=6,WEEKDAY($F1223,2)=7)),IF($L1223&gt;0,"Folga trabalhada","Folga"),IF($L1223&gt;0,"Trabalhado",IF(OR(OR($D1223="6x1",$D1223="FF 6x1"),$D1223="5x2"),IF(AND(OR($D1223="6x1",$D1223="FF 6x1"),OR(WEEKDAY($F1223,2)=6,WEEKDAY($F1223,2)=7)),"Folga","Falta de registro"),IF(AND($AB1223&lt;&gt;$AB1222,IFERROR(INDEX(Cadastro!$F$5:$F$243,$AB1223),"")=""),"Indeterminado (início da série)",IF($X1223&gt;0,"Folga","Falta de registro"))))))))</f>
        <v>Trabalhado</v>
      </c>
      <c r="Z1223" s="34">
        <f>IF(OR($L1223&gt;0,$F1223&gt;Parâmetros!$E$14),0,IF($A1223&lt;&gt;$A1222,1,N($Z1222)+1))</f>
        <v>0</v>
      </c>
      <c r="AA1223" s="34">
        <f>IF(OR($L1223&gt;0,$F1223&gt;Parâmetros!$E$14),0,IF(OR($A1223&lt;&gt;$A1224,$F1224&gt;Parâmetros!$E$14),1,N($AA1224)+1))</f>
        <v>0</v>
      </c>
      <c r="AB1223" s="31">
        <f>IFERROR(MATCH($A1223&amp;"|"&amp;TEXT(_xlfn.MAXIFS(Cadastro!$E$5:$E$243,Cadastro!$A$5:$A$243,$A1223,Cadastro!$E$5:$E$243,"&lt;="&amp;$F1223),"yyyymmdd"),Cadastro!$I$5:$I$243,0),"")</f>
        <v>156</v>
      </c>
      <c r="AC1223" t="str">
        <f>IFERROR(_xlfn.SINGLE(INDEX(Exceções!$D$5:$D$203,MATCH($A1223&amp;"|"&amp;$F1223,Exceções!$F$5:$F$203,0))),"")</f>
        <v/>
      </c>
      <c r="AD1223" t="str">
        <f>IF($AC1223="","",IFERROR(_xlfn.SINGLE(INDEX(Exceções!$E$5:$E$203,MATCH($A1223&amp;"|"&amp;$F1223,Exceções!$F$5:$F$203,0))),""))</f>
        <v/>
      </c>
    </row>
    <row r="1224" spans="1:30" ht="15" hidden="1" customHeight="1" x14ac:dyDescent="0.25">
      <c r="A1224" s="31">
        <v>52498</v>
      </c>
      <c r="B1224" s="17" t="s">
        <v>59</v>
      </c>
      <c r="C1224" s="17" t="str">
        <f>IFERROR(INDEX(Cadastro!$C$5:$C$243,$AB1224),"NÃO INFORMADO")</f>
        <v>MEC</v>
      </c>
      <c r="D1224" s="17" t="str">
        <f>IFERROR(INDEX(Cadastro!$D$5:$D$243,$AB1224),"")</f>
        <v>B</v>
      </c>
      <c r="E1224" s="17" t="str">
        <f>IFERROR(INDEX(Cadastro!$G$5:$G$243,$AB1224),"")</f>
        <v>B</v>
      </c>
      <c r="F1224" s="29">
        <v>46318</v>
      </c>
      <c r="G1224" s="32" t="str">
        <f t="shared" si="114"/>
        <v>sex</v>
      </c>
      <c r="H1224" s="31">
        <f>IF($L1224=0,"",_xlfn.MINIFS(Dados!$Q:$Q,Dados!$A:$A,$A1224,Dados!$S:$S,$F1224))</f>
        <v>932</v>
      </c>
      <c r="I1224" s="31">
        <f>IF($H1224="","",_xlfn.MAXIFS(Dados!$R:$R,Dados!$A:$A,$A1224,Dados!$S:$S,$F1224))</f>
        <v>1387</v>
      </c>
      <c r="J1224" s="32" t="str">
        <f>IF($D1224&lt;&gt;"Folguista","",IFERROR(INDEX(Parâmetros!$D$52:$G$52,1,MIN(4,MAX(1,$W1224))),""))</f>
        <v/>
      </c>
      <c r="K1224" s="32" t="str">
        <f>IF(OR($AC1224&lt;&gt;"",$Y1224="Folga",$Y1224="Folga trabalhada",$Y1224="Férias (cadastro)",$Y1224="Férias / afastamento",$Y1224="Indeterminado (início da série)"),"",IF(OR($D1224="6x1",$D1224="FF 6x1"),IF(OR(WEEKDAY($F1224,2)=6,WEEKDAY($F1224,2)=7),"6x1 sáb/dom","6x1"),IF($D1224="5x2","5x2",IF($H1224="",IF($D1224="Folguista",$J1224,$E1224),IF(OR($H1224&gt;=Parâmetros!$E$18,$H1224&lt;Parâmetros!$E$19),"C",IF($H1224&lt;Parâmetros!$E$20,"A","B"))))))</f>
        <v>B</v>
      </c>
      <c r="L1224" s="30">
        <f>SUMIFS(Dados!$E:$E,Dados!$A:$A,$A1224,Dados!$S:$S,$F1224)</f>
        <v>7.58</v>
      </c>
      <c r="M1224" s="30">
        <f>IFERROR(INDEX(Parâmetros!$E$6:$E$11,MATCH($K1224,Parâmetros!$A$6:$A$11,0)),"")</f>
        <v>7.67</v>
      </c>
      <c r="N1224" s="33">
        <f t="shared" si="115"/>
        <v>0.98826597131681881</v>
      </c>
      <c r="O1224" s="33">
        <f>Parâmetros!$E$13</f>
        <v>0.8</v>
      </c>
      <c r="P1224" s="32" t="str">
        <f>IF(OR($M1224="",$F1224&gt;Parâmetros!$E$14),"Não","Sim")</f>
        <v>Sim</v>
      </c>
      <c r="Q1224" s="32" t="str">
        <f t="shared" si="116"/>
        <v>Sim</v>
      </c>
      <c r="R1224" s="32" t="str">
        <f t="shared" si="117"/>
        <v>Sim</v>
      </c>
      <c r="S1224" s="30">
        <f t="shared" si="118"/>
        <v>0</v>
      </c>
      <c r="T1224" s="32" t="str">
        <f>IF($Q1224&lt;&gt;"Sim","",IF($N1224&gt;Parâmetros!$E$15,"Sim","Não"))</f>
        <v>Não</v>
      </c>
      <c r="U1224" s="17" t="str">
        <f t="shared" si="119"/>
        <v>Na meta</v>
      </c>
      <c r="V1224" s="17" t="str">
        <f>IF($AC1224&lt;&gt;"",IF($L1224&gt;0,"ATENÇÃO · apontou em dia de "&amp;LOWER($AC1224)&amp;" cadastrado","Exceção cadastrada · "&amp;$AC1224)&amp;IF($AD1224="",""," · "&amp;$AD1224),IF($E1224="Férias",IF($L1224&gt;0,"ATENÇÃO · apontou estando de férias no cadastro","Férias no cadastro"),IF($Y1224="Férias / afastamento","Afastamento · "&amp;($Z1224+$AA1224-1)&amp;" dias seguidos sem apontamento",IF($Y1224="Folga trabalhada","ATENÇÃO · apontou em dia de folga da escala 5x2",IF($Y1224="Folga",IF(AND($D1224="5x2",OR(WEEKDAY($F1224,2)=6,WEEKDAY($F1224,2)=7)),"Folga de fim de semana da escala 5x2",IF(AND(OR($D1224="6x1",$D1224="FF 6x1"),WEEKDAY($F1224,2)=6,FALSE()),"Folga de fim de semana · apontou no domingo anterior",IF(AND(OR($D1224="6x1",$D1224="FF 6x1"),WEEKDAY($F1224,2)=7,AND($A1224=$A1223,$L1223&gt;0)),"Folga de fim de semana · apontou no sábado",IF(AND(OR($D1224="6x1",$D1224="FF 6x1"),OR(WEEKDAY($F1224,2)=6,WEEKDAY($F1224,2)=7)),"Folga de fim de semana · sem apontamento no sábado nem no domingo","Folga prevista pelo ciclo")))),IF($Y1224="Indeterminado (início da série)","Sem histórico anterior — informe o dia do ciclo no Cadastro",IF($Y1224="Falta de registro",IF(OR(OR($D1224="6x1",$D1224="FF 6x1"),$D1224="5x2"),"FALTA DE REGISTRO · dia útil da escala "&amp;$E1224,"FALTA DE REGISTRO · dia "&amp;$W1224&amp;" de "&amp;IFERROR(INDEX(Parâmetros!$B$39:$B$48,MATCH($E1224,Parâmetros!$A$39:$A$48,0)),99)&amp;" do ciclo"),IF(OR($D1224="6x1",$D1224="FF 6x1"),IF(OR(AND(WEEKDAY($F1224,2)=6,AND($A1224=$A1225,$L1225&gt;0)),AND(WEEKDAY($F1224,2)=7,AND($A1224=$A1223,$L1223&gt;0))),"ATENÇÃO · apontou sábado e domingo no mesmo fim de semana",IF(OR(WEEKDAY($F1224,2)=6,WEEKDAY($F1224,2)=7),"Jornada de fim de semana do 6x1",IF(OR($H1224&gt;=Parâmetros!$E$20,$H1224&lt;Parâmetros!$E$19),"ATENÇÃO · 6x1 apontou fora do horário diurno","Jornada fixa do 6x1"))),IF($D1224="5x2","Jornada fixa do 5x2",IF($D1224="Folguista",IF($J1224=$K1224,"Evidência confirma sequência","DIVERGE · sequência "&amp;$J1224&amp;" × evidência "&amp;$K1224),IF($K1224=$E1224,"Evidência confirma cadastro","DIVERGE · cadastro "&amp;$E1224&amp;" × evidência "&amp;$K1224)))))))))))</f>
        <v>Evidência confirma cadastro</v>
      </c>
      <c r="W1224" s="34">
        <f>IF(OR(OR($D1224="6x1",$D1224="FF 6x1"),$D1224="5x2"),"",IF($AB1224&lt;&gt;$AB1223,IF(IFERROR(INDEX(Cadastro!$F$5:$F$243,$AB1224),"")="",IF($L1224&gt;0,1,0),IF(IFERROR(INDEX(Cadastro!$F$5:$F$243,$AB1224),"")&lt;=IFERROR(INDEX(Parâmetros!$B$39:$B$48,MATCH($E1224,Parâmetros!$A$39:$A$48,0)),99),IFERROR(INDEX(Cadastro!$F$5:$F$243,$AB1224),""),0)),IF($L1224&gt;0,IF(N($X1223)&gt;0,1,N($W1223)+1),IF(AND($L1224=0,OR(N($W1223)&gt;=IFERROR(INDEX(Parâmetros!$B$39:$B$48,MATCH($E1224,Parâmetros!$A$39:$A$48,0)),99),AND(N($X1223)&gt;0,N($X1223)&lt;IFERROR(INDEX(Parâmetros!$C$39:$C$48,MATCH($E1224,Parâmetros!$A$39:$A$48,0)),0)))),0,N($W1223)+1))))</f>
        <v>2</v>
      </c>
      <c r="X1224" s="34">
        <f>IF(OR(OR($D1224="6x1",$D1224="FF 6x1"),$D1224="5x2"),"",IF($AB1224&lt;&gt;$AB1223,IF(IFERROR(INDEX(Cadastro!$F$5:$F$243,$AB1224),"")="",0,IF(IFERROR(INDEX(Cadastro!$F$5:$F$243,$AB1224),"")&gt;IFERROR(INDEX(Parâmetros!$B$39:$B$48,MATCH($E1224,Parâmetros!$A$39:$A$48,0)),99),IFERROR(INDEX(Cadastro!$F$5:$F$243,$AB1224),"")-IFERROR(INDEX(Parâmetros!$B$39:$B$48,MATCH($E1224,Parâmetros!$A$39:$A$48,0)),99),0)),IF(AND($L1224=0,OR(N($W1223)&gt;=IFERROR(INDEX(Parâmetros!$B$39:$B$48,MATCH($E1224,Parâmetros!$A$39:$A$48,0)),99),AND(N($X1223)&gt;0,N($X1223)&lt;IFERROR(INDEX(Parâmetros!$C$39:$C$48,MATCH($E1224,Parâmetros!$A$39:$A$48,0)),0)))),N($X1223)+1,0)))</f>
        <v>0</v>
      </c>
      <c r="Y1224" t="str">
        <f>IF($AC1224&lt;&gt;"",IF($L1224&gt;0,$AC1224&amp;" · com apontamento",$AC1224),IF($E1224="Férias",IF($L1224&gt;0,"Férias · com apontamento","Férias (cadastro)"),IF(($Z1224+$AA1224-1)&gt;Parâmetros!$E$16,"Férias / afastamento",IF(AND($D1224="5x2",OR(WEEKDAY($F1224,2)=6,WEEKDAY($F1224,2)=7)),IF($L1224&gt;0,"Folga trabalhada","Folga"),IF($L1224&gt;0,"Trabalhado",IF(OR(OR($D1224="6x1",$D1224="FF 6x1"),$D1224="5x2"),IF(AND(OR($D1224="6x1",$D1224="FF 6x1"),OR(WEEKDAY($F1224,2)=6,WEEKDAY($F1224,2)=7)),"Folga","Falta de registro"),IF(AND($AB1224&lt;&gt;$AB1223,IFERROR(INDEX(Cadastro!$F$5:$F$243,$AB1224),"")=""),"Indeterminado (início da série)",IF($X1224&gt;0,"Folga","Falta de registro"))))))))</f>
        <v>Trabalhado</v>
      </c>
      <c r="Z1224" s="34">
        <f>IF(OR($L1224&gt;0,$F1224&gt;Parâmetros!$E$14),0,IF($A1224&lt;&gt;$A1223,1,N($Z1223)+1))</f>
        <v>0</v>
      </c>
      <c r="AA1224" s="34">
        <f>IF(OR($L1224&gt;0,$F1224&gt;Parâmetros!$E$14),0,IF(OR($A1224&lt;&gt;$A1225,$F1225&gt;Parâmetros!$E$14),1,N($AA1225)+1))</f>
        <v>0</v>
      </c>
      <c r="AB1224" s="31">
        <f>IFERROR(MATCH($A1224&amp;"|"&amp;TEXT(_xlfn.MAXIFS(Cadastro!$E$5:$E$243,Cadastro!$A$5:$A$243,$A1224,Cadastro!$E$5:$E$243,"&lt;="&amp;$F1224),"yyyymmdd"),Cadastro!$I$5:$I$243,0),"")</f>
        <v>156</v>
      </c>
      <c r="AC1224" t="str">
        <f>IFERROR(_xlfn.SINGLE(INDEX(Exceções!$D$5:$D$203,MATCH($A1224&amp;"|"&amp;$F1224,Exceções!$F$5:$F$203,0))),"")</f>
        <v/>
      </c>
      <c r="AD1224" t="str">
        <f>IF($AC1224="","",IFERROR(_xlfn.SINGLE(INDEX(Exceções!$E$5:$E$203,MATCH($A1224&amp;"|"&amp;$F1224,Exceções!$F$5:$F$203,0))),""))</f>
        <v/>
      </c>
    </row>
    <row r="1225" spans="1:30" ht="15" hidden="1" customHeight="1" x14ac:dyDescent="0.25">
      <c r="A1225" s="31">
        <v>52498</v>
      </c>
      <c r="B1225" s="17" t="s">
        <v>59</v>
      </c>
      <c r="C1225" s="17" t="str">
        <f>IFERROR(INDEX(Cadastro!$C$5:$C$243,$AB1225),"NÃO INFORMADO")</f>
        <v>MEC</v>
      </c>
      <c r="D1225" s="17" t="str">
        <f>IFERROR(INDEX(Cadastro!$D$5:$D$243,$AB1225),"")</f>
        <v>B</v>
      </c>
      <c r="E1225" s="17" t="str">
        <f>IFERROR(INDEX(Cadastro!$G$5:$G$243,$AB1225),"")</f>
        <v>B</v>
      </c>
      <c r="F1225" s="29">
        <v>46319</v>
      </c>
      <c r="G1225" s="32" t="str">
        <f t="shared" si="114"/>
        <v>sáb</v>
      </c>
      <c r="H1225" s="31" t="str">
        <f>IF($L1225=0,"",_xlfn.MINIFS(Dados!$Q:$Q,Dados!$A:$A,$A1225,Dados!$S:$S,$F1225))</f>
        <v/>
      </c>
      <c r="I1225" s="31" t="str">
        <f>IF($H1225="","",_xlfn.MAXIFS(Dados!$R:$R,Dados!$A:$A,$A1225,Dados!$S:$S,$F1225))</f>
        <v/>
      </c>
      <c r="J1225" s="32" t="str">
        <f>IF($D1225&lt;&gt;"Folguista","",IFERROR(INDEX(Parâmetros!$D$52:$G$52,1,MIN(4,MAX(1,$W1225))),""))</f>
        <v/>
      </c>
      <c r="K1225" s="32" t="str">
        <f>IF(OR($AC1225&lt;&gt;"",$Y1225="Folga",$Y1225="Folga trabalhada",$Y1225="Férias (cadastro)",$Y1225="Férias / afastamento",$Y1225="Indeterminado (início da série)"),"",IF(OR($D1225="6x1",$D1225="FF 6x1"),IF(OR(WEEKDAY($F1225,2)=6,WEEKDAY($F1225,2)=7),"6x1 sáb/dom","6x1"),IF($D1225="5x2","5x2",IF($H1225="",IF($D1225="Folguista",$J1225,$E1225),IF(OR($H1225&gt;=Parâmetros!$E$18,$H1225&lt;Parâmetros!$E$19),"C",IF($H1225&lt;Parâmetros!$E$20,"A","B"))))))</f>
        <v>B</v>
      </c>
      <c r="L1225" s="30">
        <f>SUMIFS(Dados!$E:$E,Dados!$A:$A,$A1225,Dados!$S:$S,$F1225)</f>
        <v>0</v>
      </c>
      <c r="M1225" s="30">
        <f>IFERROR(INDEX(Parâmetros!$E$6:$E$11,MATCH($K1225,Parâmetros!$A$6:$A$11,0)),"")</f>
        <v>7.67</v>
      </c>
      <c r="N1225" s="33">
        <f t="shared" si="115"/>
        <v>0</v>
      </c>
      <c r="O1225" s="33">
        <f>Parâmetros!$E$13</f>
        <v>0.8</v>
      </c>
      <c r="P1225" s="32" t="str">
        <f>IF(OR($M1225="",$F1225&gt;Parâmetros!$E$14),"Não","Sim")</f>
        <v>Não</v>
      </c>
      <c r="Q1225" s="32" t="str">
        <f t="shared" si="116"/>
        <v/>
      </c>
      <c r="R1225" s="32" t="str">
        <f t="shared" si="117"/>
        <v/>
      </c>
      <c r="S1225" s="30" t="str">
        <f t="shared" si="118"/>
        <v/>
      </c>
      <c r="T1225" s="32" t="str">
        <f>IF($Q1225&lt;&gt;"Sim","",IF($N1225&gt;Parâmetros!$E$15,"Sim","Não"))</f>
        <v/>
      </c>
      <c r="U1225" s="17" t="str">
        <f t="shared" si="119"/>
        <v>Fora da apuração</v>
      </c>
      <c r="V1225" s="17" t="str">
        <f>IF($AC1225&lt;&gt;"",IF($L1225&gt;0,"ATENÇÃO · apontou em dia de "&amp;LOWER($AC1225)&amp;" cadastrado","Exceção cadastrada · "&amp;$AC1225)&amp;IF($AD1225="",""," · "&amp;$AD1225),IF($E1225="Férias",IF($L1225&gt;0,"ATENÇÃO · apontou estando de férias no cadastro","Férias no cadastro"),IF($Y1225="Férias / afastamento","Afastamento · "&amp;($Z1225+$AA1225-1)&amp;" dias seguidos sem apontamento",IF($Y1225="Folga trabalhada","ATENÇÃO · apontou em dia de folga da escala 5x2",IF($Y1225="Folga",IF(AND($D1225="5x2",OR(WEEKDAY($F1225,2)=6,WEEKDAY($F1225,2)=7)),"Folga de fim de semana da escala 5x2",IF(AND(OR($D1225="6x1",$D1225="FF 6x1"),WEEKDAY($F1225,2)=6,FALSE()),"Folga de fim de semana · apontou no domingo anterior",IF(AND(OR($D1225="6x1",$D1225="FF 6x1"),WEEKDAY($F1225,2)=7,AND($A1225=$A1224,$L1224&gt;0)),"Folga de fim de semana · apontou no sábado",IF(AND(OR($D1225="6x1",$D1225="FF 6x1"),OR(WEEKDAY($F1225,2)=6,WEEKDAY($F1225,2)=7)),"Folga de fim de semana · sem apontamento no sábado nem no domingo","Folga prevista pelo ciclo")))),IF($Y1225="Indeterminado (início da série)","Sem histórico anterior — informe o dia do ciclo no Cadastro",IF($Y1225="Falta de registro",IF(OR(OR($D1225="6x1",$D1225="FF 6x1"),$D1225="5x2"),"FALTA DE REGISTRO · dia útil da escala "&amp;$E1225,"FALTA DE REGISTRO · dia "&amp;$W1225&amp;" de "&amp;IFERROR(INDEX(Parâmetros!$B$39:$B$48,MATCH($E1225,Parâmetros!$A$39:$A$48,0)),99)&amp;" do ciclo"),IF(OR($D1225="6x1",$D1225="FF 6x1"),IF(OR(AND(WEEKDAY($F1225,2)=6,AND($A1225=$A1226,$L1226&gt;0)),AND(WEEKDAY($F1225,2)=7,AND($A1225=$A1224,$L1224&gt;0))),"ATENÇÃO · apontou sábado e domingo no mesmo fim de semana",IF(OR(WEEKDAY($F1225,2)=6,WEEKDAY($F1225,2)=7),"Jornada de fim de semana do 6x1",IF(OR($H1225&gt;=Parâmetros!$E$20,$H1225&lt;Parâmetros!$E$19),"ATENÇÃO · 6x1 apontou fora do horário diurno","Jornada fixa do 6x1"))),IF($D1225="5x2","Jornada fixa do 5x2",IF($D1225="Folguista",IF($J1225=$K1225,"Evidência confirma sequência","DIVERGE · sequência "&amp;$J1225&amp;" × evidência "&amp;$K1225),IF($K1225=$E1225,"Evidência confirma cadastro","DIVERGE · cadastro "&amp;$E1225&amp;" × evidência "&amp;$K1225)))))))))))</f>
        <v>FALTA DE REGISTRO · dia 3 de 5 do ciclo</v>
      </c>
      <c r="W1225" s="34">
        <f>IF(OR(OR($D1225="6x1",$D1225="FF 6x1"),$D1225="5x2"),"",IF($AB1225&lt;&gt;$AB1224,IF(IFERROR(INDEX(Cadastro!$F$5:$F$243,$AB1225),"")="",IF($L1225&gt;0,1,0),IF(IFERROR(INDEX(Cadastro!$F$5:$F$243,$AB1225),"")&lt;=IFERROR(INDEX(Parâmetros!$B$39:$B$48,MATCH($E1225,Parâmetros!$A$39:$A$48,0)),99),IFERROR(INDEX(Cadastro!$F$5:$F$243,$AB1225),""),0)),IF($L1225&gt;0,IF(N($X1224)&gt;0,1,N($W1224)+1),IF(AND($L1225=0,OR(N($W1224)&gt;=IFERROR(INDEX(Parâmetros!$B$39:$B$48,MATCH($E1225,Parâmetros!$A$39:$A$48,0)),99),AND(N($X1224)&gt;0,N($X1224)&lt;IFERROR(INDEX(Parâmetros!$C$39:$C$48,MATCH($E1225,Parâmetros!$A$39:$A$48,0)),0)))),0,N($W1224)+1))))</f>
        <v>3</v>
      </c>
      <c r="X1225" s="34">
        <f>IF(OR(OR($D1225="6x1",$D1225="FF 6x1"),$D1225="5x2"),"",IF($AB1225&lt;&gt;$AB1224,IF(IFERROR(INDEX(Cadastro!$F$5:$F$243,$AB1225),"")="",0,IF(IFERROR(INDEX(Cadastro!$F$5:$F$243,$AB1225),"")&gt;IFERROR(INDEX(Parâmetros!$B$39:$B$48,MATCH($E1225,Parâmetros!$A$39:$A$48,0)),99),IFERROR(INDEX(Cadastro!$F$5:$F$243,$AB1225),"")-IFERROR(INDEX(Parâmetros!$B$39:$B$48,MATCH($E1225,Parâmetros!$A$39:$A$48,0)),99),0)),IF(AND($L1225=0,OR(N($W1224)&gt;=IFERROR(INDEX(Parâmetros!$B$39:$B$48,MATCH($E1225,Parâmetros!$A$39:$A$48,0)),99),AND(N($X1224)&gt;0,N($X1224)&lt;IFERROR(INDEX(Parâmetros!$C$39:$C$48,MATCH($E1225,Parâmetros!$A$39:$A$48,0)),0)))),N($X1224)+1,0)))</f>
        <v>0</v>
      </c>
      <c r="Y1225" t="str">
        <f>IF($AC1225&lt;&gt;"",IF($L1225&gt;0,$AC1225&amp;" · com apontamento",$AC1225),IF($E1225="Férias",IF($L1225&gt;0,"Férias · com apontamento","Férias (cadastro)"),IF(($Z1225+$AA1225-1)&gt;Parâmetros!$E$16,"Férias / afastamento",IF(AND($D1225="5x2",OR(WEEKDAY($F1225,2)=6,WEEKDAY($F1225,2)=7)),IF($L1225&gt;0,"Folga trabalhada","Folga"),IF($L1225&gt;0,"Trabalhado",IF(OR(OR($D1225="6x1",$D1225="FF 6x1"),$D1225="5x2"),IF(AND(OR($D1225="6x1",$D1225="FF 6x1"),OR(WEEKDAY($F1225,2)=6,WEEKDAY($F1225,2)=7)),"Folga","Falta de registro"),IF(AND($AB1225&lt;&gt;$AB1224,IFERROR(INDEX(Cadastro!$F$5:$F$243,$AB1225),"")=""),"Indeterminado (início da série)",IF($X1225&gt;0,"Folga","Falta de registro"))))))))</f>
        <v>Falta de registro</v>
      </c>
      <c r="Z1225" s="34">
        <f>IF(OR($L1225&gt;0,$F1225&gt;Parâmetros!$E$14),0,IF($A1225&lt;&gt;$A1224,1,N($Z1224)+1))</f>
        <v>0</v>
      </c>
      <c r="AA1225" s="34">
        <f>IF(OR($L1225&gt;0,$F1225&gt;Parâmetros!$E$14),0,IF(OR($A1225&lt;&gt;$A1226,$F1226&gt;Parâmetros!$E$14),1,N($AA1226)+1))</f>
        <v>0</v>
      </c>
      <c r="AB1225" s="31">
        <f>IFERROR(MATCH($A1225&amp;"|"&amp;TEXT(_xlfn.MAXIFS(Cadastro!$E$5:$E$243,Cadastro!$A$5:$A$243,$A1225,Cadastro!$E$5:$E$243,"&lt;="&amp;$F1225),"yyyymmdd"),Cadastro!$I$5:$I$243,0),"")</f>
        <v>156</v>
      </c>
      <c r="AC1225" t="str">
        <f>IFERROR(_xlfn.SINGLE(INDEX(Exceções!$D$5:$D$203,MATCH($A1225&amp;"|"&amp;$F1225,Exceções!$F$5:$F$203,0))),"")</f>
        <v/>
      </c>
      <c r="AD1225" t="str">
        <f>IF($AC1225="","",IFERROR(_xlfn.SINGLE(INDEX(Exceções!$E$5:$E$203,MATCH($A1225&amp;"|"&amp;$F1225,Exceções!$F$5:$F$203,0))),""))</f>
        <v/>
      </c>
    </row>
    <row r="1226" spans="1:30" ht="15" hidden="1" customHeight="1" x14ac:dyDescent="0.25">
      <c r="A1226" s="31">
        <v>52498</v>
      </c>
      <c r="B1226" s="17" t="s">
        <v>59</v>
      </c>
      <c r="C1226" s="17" t="str">
        <f>IFERROR(INDEX(Cadastro!$C$5:$C$243,$AB1226),"NÃO INFORMADO")</f>
        <v>MEC</v>
      </c>
      <c r="D1226" s="17" t="str">
        <f>IFERROR(INDEX(Cadastro!$D$5:$D$243,$AB1226),"")</f>
        <v>B</v>
      </c>
      <c r="E1226" s="17" t="str">
        <f>IFERROR(INDEX(Cadastro!$G$5:$G$243,$AB1226),"")</f>
        <v>B</v>
      </c>
      <c r="F1226" s="29">
        <v>46320</v>
      </c>
      <c r="G1226" s="32" t="str">
        <f t="shared" si="114"/>
        <v>dom</v>
      </c>
      <c r="H1226" s="31" t="str">
        <f>IF($L1226=0,"",_xlfn.MINIFS(Dados!$Q:$Q,Dados!$A:$A,$A1226,Dados!$S:$S,$F1226))</f>
        <v/>
      </c>
      <c r="I1226" s="31" t="str">
        <f>IF($H1226="","",_xlfn.MAXIFS(Dados!$R:$R,Dados!$A:$A,$A1226,Dados!$S:$S,$F1226))</f>
        <v/>
      </c>
      <c r="J1226" s="32" t="str">
        <f>IF($D1226&lt;&gt;"Folguista","",IFERROR(INDEX(Parâmetros!$D$52:$G$52,1,MIN(4,MAX(1,$W1226))),""))</f>
        <v/>
      </c>
      <c r="K1226" s="32" t="str">
        <f>IF(OR($AC1226&lt;&gt;"",$Y1226="Folga",$Y1226="Folga trabalhada",$Y1226="Férias (cadastro)",$Y1226="Férias / afastamento",$Y1226="Indeterminado (início da série)"),"",IF(OR($D1226="6x1",$D1226="FF 6x1"),IF(OR(WEEKDAY($F1226,2)=6,WEEKDAY($F1226,2)=7),"6x1 sáb/dom","6x1"),IF($D1226="5x2","5x2",IF($H1226="",IF($D1226="Folguista",$J1226,$E1226),IF(OR($H1226&gt;=Parâmetros!$E$18,$H1226&lt;Parâmetros!$E$19),"C",IF($H1226&lt;Parâmetros!$E$20,"A","B"))))))</f>
        <v>B</v>
      </c>
      <c r="L1226" s="30">
        <f>SUMIFS(Dados!$E:$E,Dados!$A:$A,$A1226,Dados!$S:$S,$F1226)</f>
        <v>0</v>
      </c>
      <c r="M1226" s="30">
        <f>IFERROR(INDEX(Parâmetros!$E$6:$E$11,MATCH($K1226,Parâmetros!$A$6:$A$11,0)),"")</f>
        <v>7.67</v>
      </c>
      <c r="N1226" s="33">
        <f t="shared" si="115"/>
        <v>0</v>
      </c>
      <c r="O1226" s="33">
        <f>Parâmetros!$E$13</f>
        <v>0.8</v>
      </c>
      <c r="P1226" s="32" t="str">
        <f>IF(OR($M1226="",$F1226&gt;Parâmetros!$E$14),"Não","Sim")</f>
        <v>Não</v>
      </c>
      <c r="Q1226" s="32" t="str">
        <f t="shared" si="116"/>
        <v/>
      </c>
      <c r="R1226" s="32" t="str">
        <f t="shared" si="117"/>
        <v/>
      </c>
      <c r="S1226" s="30" t="str">
        <f t="shared" si="118"/>
        <v/>
      </c>
      <c r="T1226" s="32" t="str">
        <f>IF($Q1226&lt;&gt;"Sim","",IF($N1226&gt;Parâmetros!$E$15,"Sim","Não"))</f>
        <v/>
      </c>
      <c r="U1226" s="17" t="str">
        <f t="shared" si="119"/>
        <v>Fora da apuração</v>
      </c>
      <c r="V1226" s="17" t="str">
        <f>IF($AC1226&lt;&gt;"",IF($L1226&gt;0,"ATENÇÃO · apontou em dia de "&amp;LOWER($AC1226)&amp;" cadastrado","Exceção cadastrada · "&amp;$AC1226)&amp;IF($AD1226="",""," · "&amp;$AD1226),IF($E1226="Férias",IF($L1226&gt;0,"ATENÇÃO · apontou estando de férias no cadastro","Férias no cadastro"),IF($Y1226="Férias / afastamento","Afastamento · "&amp;($Z1226+$AA1226-1)&amp;" dias seguidos sem apontamento",IF($Y1226="Folga trabalhada","ATENÇÃO · apontou em dia de folga da escala 5x2",IF($Y1226="Folga",IF(AND($D1226="5x2",OR(WEEKDAY($F1226,2)=6,WEEKDAY($F1226,2)=7)),"Folga de fim de semana da escala 5x2",IF(AND(OR($D1226="6x1",$D1226="FF 6x1"),WEEKDAY($F1226,2)=6,FALSE()),"Folga de fim de semana · apontou no domingo anterior",IF(AND(OR($D1226="6x1",$D1226="FF 6x1"),WEEKDAY($F1226,2)=7,AND($A1226=$A1225,$L1225&gt;0)),"Folga de fim de semana · apontou no sábado",IF(AND(OR($D1226="6x1",$D1226="FF 6x1"),OR(WEEKDAY($F1226,2)=6,WEEKDAY($F1226,2)=7)),"Folga de fim de semana · sem apontamento no sábado nem no domingo","Folga prevista pelo ciclo")))),IF($Y1226="Indeterminado (início da série)","Sem histórico anterior — informe o dia do ciclo no Cadastro",IF($Y1226="Falta de registro",IF(OR(OR($D1226="6x1",$D1226="FF 6x1"),$D1226="5x2"),"FALTA DE REGISTRO · dia útil da escala "&amp;$E1226,"FALTA DE REGISTRO · dia "&amp;$W1226&amp;" de "&amp;IFERROR(INDEX(Parâmetros!$B$39:$B$48,MATCH($E1226,Parâmetros!$A$39:$A$48,0)),99)&amp;" do ciclo"),IF(OR($D1226="6x1",$D1226="FF 6x1"),IF(OR(AND(WEEKDAY($F1226,2)=6,AND($A1226=$A1227,$L1227&gt;0)),AND(WEEKDAY($F1226,2)=7,AND($A1226=$A1225,$L1225&gt;0))),"ATENÇÃO · apontou sábado e domingo no mesmo fim de semana",IF(OR(WEEKDAY($F1226,2)=6,WEEKDAY($F1226,2)=7),"Jornada de fim de semana do 6x1",IF(OR($H1226&gt;=Parâmetros!$E$20,$H1226&lt;Parâmetros!$E$19),"ATENÇÃO · 6x1 apontou fora do horário diurno","Jornada fixa do 6x1"))),IF($D1226="5x2","Jornada fixa do 5x2",IF($D1226="Folguista",IF($J1226=$K1226,"Evidência confirma sequência","DIVERGE · sequência "&amp;$J1226&amp;" × evidência "&amp;$K1226),IF($K1226=$E1226,"Evidência confirma cadastro","DIVERGE · cadastro "&amp;$E1226&amp;" × evidência "&amp;$K1226)))))))))))</f>
        <v>FALTA DE REGISTRO · dia 4 de 5 do ciclo</v>
      </c>
      <c r="W1226" s="34">
        <f>IF(OR(OR($D1226="6x1",$D1226="FF 6x1"),$D1226="5x2"),"",IF($AB1226&lt;&gt;$AB1225,IF(IFERROR(INDEX(Cadastro!$F$5:$F$243,$AB1226),"")="",IF($L1226&gt;0,1,0),IF(IFERROR(INDEX(Cadastro!$F$5:$F$243,$AB1226),"")&lt;=IFERROR(INDEX(Parâmetros!$B$39:$B$48,MATCH($E1226,Parâmetros!$A$39:$A$48,0)),99),IFERROR(INDEX(Cadastro!$F$5:$F$243,$AB1226),""),0)),IF($L1226&gt;0,IF(N($X1225)&gt;0,1,N($W1225)+1),IF(AND($L1226=0,OR(N($W1225)&gt;=IFERROR(INDEX(Parâmetros!$B$39:$B$48,MATCH($E1226,Parâmetros!$A$39:$A$48,0)),99),AND(N($X1225)&gt;0,N($X1225)&lt;IFERROR(INDEX(Parâmetros!$C$39:$C$48,MATCH($E1226,Parâmetros!$A$39:$A$48,0)),0)))),0,N($W1225)+1))))</f>
        <v>4</v>
      </c>
      <c r="X1226" s="34">
        <f>IF(OR(OR($D1226="6x1",$D1226="FF 6x1"),$D1226="5x2"),"",IF($AB1226&lt;&gt;$AB1225,IF(IFERROR(INDEX(Cadastro!$F$5:$F$243,$AB1226),"")="",0,IF(IFERROR(INDEX(Cadastro!$F$5:$F$243,$AB1226),"")&gt;IFERROR(INDEX(Parâmetros!$B$39:$B$48,MATCH($E1226,Parâmetros!$A$39:$A$48,0)),99),IFERROR(INDEX(Cadastro!$F$5:$F$243,$AB1226),"")-IFERROR(INDEX(Parâmetros!$B$39:$B$48,MATCH($E1226,Parâmetros!$A$39:$A$48,0)),99),0)),IF(AND($L1226=0,OR(N($W1225)&gt;=IFERROR(INDEX(Parâmetros!$B$39:$B$48,MATCH($E1226,Parâmetros!$A$39:$A$48,0)),99),AND(N($X1225)&gt;0,N($X1225)&lt;IFERROR(INDEX(Parâmetros!$C$39:$C$48,MATCH($E1226,Parâmetros!$A$39:$A$48,0)),0)))),N($X1225)+1,0)))</f>
        <v>0</v>
      </c>
      <c r="Y1226" t="str">
        <f>IF($AC1226&lt;&gt;"",IF($L1226&gt;0,$AC1226&amp;" · com apontamento",$AC1226),IF($E1226="Férias",IF($L1226&gt;0,"Férias · com apontamento","Férias (cadastro)"),IF(($Z1226+$AA1226-1)&gt;Parâmetros!$E$16,"Férias / afastamento",IF(AND($D1226="5x2",OR(WEEKDAY($F1226,2)=6,WEEKDAY($F1226,2)=7)),IF($L1226&gt;0,"Folga trabalhada","Folga"),IF($L1226&gt;0,"Trabalhado",IF(OR(OR($D1226="6x1",$D1226="FF 6x1"),$D1226="5x2"),IF(AND(OR($D1226="6x1",$D1226="FF 6x1"),OR(WEEKDAY($F1226,2)=6,WEEKDAY($F1226,2)=7)),"Folga","Falta de registro"),IF(AND($AB1226&lt;&gt;$AB1225,IFERROR(INDEX(Cadastro!$F$5:$F$243,$AB1226),"")=""),"Indeterminado (início da série)",IF($X1226&gt;0,"Folga","Falta de registro"))))))))</f>
        <v>Falta de registro</v>
      </c>
      <c r="Z1226" s="34">
        <f>IF(OR($L1226&gt;0,$F1226&gt;Parâmetros!$E$14),0,IF($A1226&lt;&gt;$A1225,1,N($Z1225)+1))</f>
        <v>0</v>
      </c>
      <c r="AA1226" s="34">
        <f>IF(OR($L1226&gt;0,$F1226&gt;Parâmetros!$E$14),0,IF(OR($A1226&lt;&gt;$A1227,$F1227&gt;Parâmetros!$E$14),1,N($AA1227)+1))</f>
        <v>0</v>
      </c>
      <c r="AB1226" s="31">
        <f>IFERROR(MATCH($A1226&amp;"|"&amp;TEXT(_xlfn.MAXIFS(Cadastro!$E$5:$E$243,Cadastro!$A$5:$A$243,$A1226,Cadastro!$E$5:$E$243,"&lt;="&amp;$F1226),"yyyymmdd"),Cadastro!$I$5:$I$243,0),"")</f>
        <v>156</v>
      </c>
      <c r="AC1226" t="str">
        <f>IFERROR(_xlfn.SINGLE(INDEX(Exceções!$D$5:$D$203,MATCH($A1226&amp;"|"&amp;$F1226,Exceções!$F$5:$F$203,0))),"")</f>
        <v/>
      </c>
      <c r="AD1226" t="str">
        <f>IF($AC1226="","",IFERROR(_xlfn.SINGLE(INDEX(Exceções!$E$5:$E$203,MATCH($A1226&amp;"|"&amp;$F1226,Exceções!$F$5:$F$203,0))),""))</f>
        <v/>
      </c>
    </row>
    <row r="1227" spans="1:30" ht="15" hidden="1" customHeight="1" x14ac:dyDescent="0.25">
      <c r="A1227" s="31">
        <v>52498</v>
      </c>
      <c r="B1227" s="17" t="s">
        <v>59</v>
      </c>
      <c r="C1227" s="17" t="str">
        <f>IFERROR(INDEX(Cadastro!$C$5:$C$243,$AB1227),"NÃO INFORMADO")</f>
        <v>MEC</v>
      </c>
      <c r="D1227" s="17" t="str">
        <f>IFERROR(INDEX(Cadastro!$D$5:$D$243,$AB1227),"")</f>
        <v>B</v>
      </c>
      <c r="E1227" s="17" t="str">
        <f>IFERROR(INDEX(Cadastro!$G$5:$G$243,$AB1227),"")</f>
        <v>B</v>
      </c>
      <c r="F1227" s="29">
        <v>46321</v>
      </c>
      <c r="G1227" s="32" t="str">
        <f t="shared" si="114"/>
        <v>seg</v>
      </c>
      <c r="H1227" s="31" t="str">
        <f>IF($L1227=0,"",_xlfn.MINIFS(Dados!$Q:$Q,Dados!$A:$A,$A1227,Dados!$S:$S,$F1227))</f>
        <v/>
      </c>
      <c r="I1227" s="31" t="str">
        <f>IF($H1227="","",_xlfn.MAXIFS(Dados!$R:$R,Dados!$A:$A,$A1227,Dados!$S:$S,$F1227))</f>
        <v/>
      </c>
      <c r="J1227" s="32" t="str">
        <f>IF($D1227&lt;&gt;"Folguista","",IFERROR(INDEX(Parâmetros!$D$52:$G$52,1,MIN(4,MAX(1,$W1227))),""))</f>
        <v/>
      </c>
      <c r="K1227" s="32" t="str">
        <f>IF(OR($AC1227&lt;&gt;"",$Y1227="Folga",$Y1227="Folga trabalhada",$Y1227="Férias (cadastro)",$Y1227="Férias / afastamento",$Y1227="Indeterminado (início da série)"),"",IF(OR($D1227="6x1",$D1227="FF 6x1"),IF(OR(WEEKDAY($F1227,2)=6,WEEKDAY($F1227,2)=7),"6x1 sáb/dom","6x1"),IF($D1227="5x2","5x2",IF($H1227="",IF($D1227="Folguista",$J1227,$E1227),IF(OR($H1227&gt;=Parâmetros!$E$18,$H1227&lt;Parâmetros!$E$19),"C",IF($H1227&lt;Parâmetros!$E$20,"A","B"))))))</f>
        <v>B</v>
      </c>
      <c r="L1227" s="30">
        <f>SUMIFS(Dados!$E:$E,Dados!$A:$A,$A1227,Dados!$S:$S,$F1227)</f>
        <v>0</v>
      </c>
      <c r="M1227" s="30">
        <f>IFERROR(INDEX(Parâmetros!$E$6:$E$11,MATCH($K1227,Parâmetros!$A$6:$A$11,0)),"")</f>
        <v>7.67</v>
      </c>
      <c r="N1227" s="33">
        <f t="shared" si="115"/>
        <v>0</v>
      </c>
      <c r="O1227" s="33">
        <f>Parâmetros!$E$13</f>
        <v>0.8</v>
      </c>
      <c r="P1227" s="32" t="str">
        <f>IF(OR($M1227="",$F1227&gt;Parâmetros!$E$14),"Não","Sim")</f>
        <v>Não</v>
      </c>
      <c r="Q1227" s="32" t="str">
        <f t="shared" si="116"/>
        <v/>
      </c>
      <c r="R1227" s="32" t="str">
        <f t="shared" si="117"/>
        <v/>
      </c>
      <c r="S1227" s="30" t="str">
        <f t="shared" si="118"/>
        <v/>
      </c>
      <c r="T1227" s="32" t="str">
        <f>IF($Q1227&lt;&gt;"Sim","",IF($N1227&gt;Parâmetros!$E$15,"Sim","Não"))</f>
        <v/>
      </c>
      <c r="U1227" s="17" t="str">
        <f t="shared" si="119"/>
        <v>Fora da apuração</v>
      </c>
      <c r="V1227" s="17" t="str">
        <f>IF($AC1227&lt;&gt;"",IF($L1227&gt;0,"ATENÇÃO · apontou em dia de "&amp;LOWER($AC1227)&amp;" cadastrado","Exceção cadastrada · "&amp;$AC1227)&amp;IF($AD1227="",""," · "&amp;$AD1227),IF($E1227="Férias",IF($L1227&gt;0,"ATENÇÃO · apontou estando de férias no cadastro","Férias no cadastro"),IF($Y1227="Férias / afastamento","Afastamento · "&amp;($Z1227+$AA1227-1)&amp;" dias seguidos sem apontamento",IF($Y1227="Folga trabalhada","ATENÇÃO · apontou em dia de folga da escala 5x2",IF($Y1227="Folga",IF(AND($D1227="5x2",OR(WEEKDAY($F1227,2)=6,WEEKDAY($F1227,2)=7)),"Folga de fim de semana da escala 5x2",IF(AND(OR($D1227="6x1",$D1227="FF 6x1"),WEEKDAY($F1227,2)=6,FALSE()),"Folga de fim de semana · apontou no domingo anterior",IF(AND(OR($D1227="6x1",$D1227="FF 6x1"),WEEKDAY($F1227,2)=7,AND($A1227=$A1226,$L1226&gt;0)),"Folga de fim de semana · apontou no sábado",IF(AND(OR($D1227="6x1",$D1227="FF 6x1"),OR(WEEKDAY($F1227,2)=6,WEEKDAY($F1227,2)=7)),"Folga de fim de semana · sem apontamento no sábado nem no domingo","Folga prevista pelo ciclo")))),IF($Y1227="Indeterminado (início da série)","Sem histórico anterior — informe o dia do ciclo no Cadastro",IF($Y1227="Falta de registro",IF(OR(OR($D1227="6x1",$D1227="FF 6x1"),$D1227="5x2"),"FALTA DE REGISTRO · dia útil da escala "&amp;$E1227,"FALTA DE REGISTRO · dia "&amp;$W1227&amp;" de "&amp;IFERROR(INDEX(Parâmetros!$B$39:$B$48,MATCH($E1227,Parâmetros!$A$39:$A$48,0)),99)&amp;" do ciclo"),IF(OR($D1227="6x1",$D1227="FF 6x1"),IF(OR(AND(WEEKDAY($F1227,2)=6,AND($A1227=$A1228,$L1228&gt;0)),AND(WEEKDAY($F1227,2)=7,AND($A1227=$A1226,$L1226&gt;0))),"ATENÇÃO · apontou sábado e domingo no mesmo fim de semana",IF(OR(WEEKDAY($F1227,2)=6,WEEKDAY($F1227,2)=7),"Jornada de fim de semana do 6x1",IF(OR($H1227&gt;=Parâmetros!$E$20,$H1227&lt;Parâmetros!$E$19),"ATENÇÃO · 6x1 apontou fora do horário diurno","Jornada fixa do 6x1"))),IF($D1227="5x2","Jornada fixa do 5x2",IF($D1227="Folguista",IF($J1227=$K1227,"Evidência confirma sequência","DIVERGE · sequência "&amp;$J1227&amp;" × evidência "&amp;$K1227),IF($K1227=$E1227,"Evidência confirma cadastro","DIVERGE · cadastro "&amp;$E1227&amp;" × evidência "&amp;$K1227)))))))))))</f>
        <v>FALTA DE REGISTRO · dia 5 de 5 do ciclo</v>
      </c>
      <c r="W1227" s="34">
        <f>IF(OR(OR($D1227="6x1",$D1227="FF 6x1"),$D1227="5x2"),"",IF($AB1227&lt;&gt;$AB1226,IF(IFERROR(INDEX(Cadastro!$F$5:$F$243,$AB1227),"")="",IF($L1227&gt;0,1,0),IF(IFERROR(INDEX(Cadastro!$F$5:$F$243,$AB1227),"")&lt;=IFERROR(INDEX(Parâmetros!$B$39:$B$48,MATCH($E1227,Parâmetros!$A$39:$A$48,0)),99),IFERROR(INDEX(Cadastro!$F$5:$F$243,$AB1227),""),0)),IF($L1227&gt;0,IF(N($X1226)&gt;0,1,N($W1226)+1),IF(AND($L1227=0,OR(N($W1226)&gt;=IFERROR(INDEX(Parâmetros!$B$39:$B$48,MATCH($E1227,Parâmetros!$A$39:$A$48,0)),99),AND(N($X1226)&gt;0,N($X1226)&lt;IFERROR(INDEX(Parâmetros!$C$39:$C$48,MATCH($E1227,Parâmetros!$A$39:$A$48,0)),0)))),0,N($W1226)+1))))</f>
        <v>5</v>
      </c>
      <c r="X1227" s="34">
        <f>IF(OR(OR($D1227="6x1",$D1227="FF 6x1"),$D1227="5x2"),"",IF($AB1227&lt;&gt;$AB1226,IF(IFERROR(INDEX(Cadastro!$F$5:$F$243,$AB1227),"")="",0,IF(IFERROR(INDEX(Cadastro!$F$5:$F$243,$AB1227),"")&gt;IFERROR(INDEX(Parâmetros!$B$39:$B$48,MATCH($E1227,Parâmetros!$A$39:$A$48,0)),99),IFERROR(INDEX(Cadastro!$F$5:$F$243,$AB1227),"")-IFERROR(INDEX(Parâmetros!$B$39:$B$48,MATCH($E1227,Parâmetros!$A$39:$A$48,0)),99),0)),IF(AND($L1227=0,OR(N($W1226)&gt;=IFERROR(INDEX(Parâmetros!$B$39:$B$48,MATCH($E1227,Parâmetros!$A$39:$A$48,0)),99),AND(N($X1226)&gt;0,N($X1226)&lt;IFERROR(INDEX(Parâmetros!$C$39:$C$48,MATCH($E1227,Parâmetros!$A$39:$A$48,0)),0)))),N($X1226)+1,0)))</f>
        <v>0</v>
      </c>
      <c r="Y1227" t="str">
        <f>IF($AC1227&lt;&gt;"",IF($L1227&gt;0,$AC1227&amp;" · com apontamento",$AC1227),IF($E1227="Férias",IF($L1227&gt;0,"Férias · com apontamento","Férias (cadastro)"),IF(($Z1227+$AA1227-1)&gt;Parâmetros!$E$16,"Férias / afastamento",IF(AND($D1227="5x2",OR(WEEKDAY($F1227,2)=6,WEEKDAY($F1227,2)=7)),IF($L1227&gt;0,"Folga trabalhada","Folga"),IF($L1227&gt;0,"Trabalhado",IF(OR(OR($D1227="6x1",$D1227="FF 6x1"),$D1227="5x2"),IF(AND(OR($D1227="6x1",$D1227="FF 6x1"),OR(WEEKDAY($F1227,2)=6,WEEKDAY($F1227,2)=7)),"Folga","Falta de registro"),IF(AND($AB1227&lt;&gt;$AB1226,IFERROR(INDEX(Cadastro!$F$5:$F$243,$AB1227),"")=""),"Indeterminado (início da série)",IF($X1227&gt;0,"Folga","Falta de registro"))))))))</f>
        <v>Falta de registro</v>
      </c>
      <c r="Z1227" s="34">
        <f>IF(OR($L1227&gt;0,$F1227&gt;Parâmetros!$E$14),0,IF($A1227&lt;&gt;$A1226,1,N($Z1226)+1))</f>
        <v>0</v>
      </c>
      <c r="AA1227" s="34">
        <f>IF(OR($L1227&gt;0,$F1227&gt;Parâmetros!$E$14),0,IF(OR($A1227&lt;&gt;$A1228,$F1228&gt;Parâmetros!$E$14),1,N($AA1228)+1))</f>
        <v>0</v>
      </c>
      <c r="AB1227" s="31">
        <f>IFERROR(MATCH($A1227&amp;"|"&amp;TEXT(_xlfn.MAXIFS(Cadastro!$E$5:$E$243,Cadastro!$A$5:$A$243,$A1227,Cadastro!$E$5:$E$243,"&lt;="&amp;$F1227),"yyyymmdd"),Cadastro!$I$5:$I$243,0),"")</f>
        <v>156</v>
      </c>
      <c r="AC1227" t="str">
        <f>IFERROR(_xlfn.SINGLE(INDEX(Exceções!$D$5:$D$203,MATCH($A1227&amp;"|"&amp;$F1227,Exceções!$F$5:$F$203,0))),"")</f>
        <v/>
      </c>
      <c r="AD1227" t="str">
        <f>IF($AC1227="","",IFERROR(_xlfn.SINGLE(INDEX(Exceções!$E$5:$E$203,MATCH($A1227&amp;"|"&amp;$F1227,Exceções!$F$5:$F$203,0))),""))</f>
        <v/>
      </c>
    </row>
    <row r="1228" spans="1:30" ht="15" hidden="1" customHeight="1" x14ac:dyDescent="0.25">
      <c r="A1228" s="31">
        <v>52498</v>
      </c>
      <c r="B1228" s="17" t="s">
        <v>59</v>
      </c>
      <c r="C1228" s="17" t="str">
        <f>IFERROR(INDEX(Cadastro!$C$5:$C$243,$AB1228),"NÃO INFORMADO")</f>
        <v>MEC</v>
      </c>
      <c r="D1228" s="17" t="str">
        <f>IFERROR(INDEX(Cadastro!$D$5:$D$243,$AB1228),"")</f>
        <v>B</v>
      </c>
      <c r="E1228" s="17" t="str">
        <f>IFERROR(INDEX(Cadastro!$G$5:$G$243,$AB1228),"")</f>
        <v>B</v>
      </c>
      <c r="F1228" s="29">
        <v>46322</v>
      </c>
      <c r="G1228" s="32" t="str">
        <f t="shared" si="114"/>
        <v>ter</v>
      </c>
      <c r="H1228" s="31" t="str">
        <f>IF($L1228=0,"",_xlfn.MINIFS(Dados!$Q:$Q,Dados!$A:$A,$A1228,Dados!$S:$S,$F1228))</f>
        <v/>
      </c>
      <c r="I1228" s="31" t="str">
        <f>IF($H1228="","",_xlfn.MAXIFS(Dados!$R:$R,Dados!$A:$A,$A1228,Dados!$S:$S,$F1228))</f>
        <v/>
      </c>
      <c r="J1228" s="32" t="str">
        <f>IF($D1228&lt;&gt;"Folguista","",IFERROR(INDEX(Parâmetros!$D$52:$G$52,1,MIN(4,MAX(1,$W1228))),""))</f>
        <v/>
      </c>
      <c r="K1228" s="32" t="str">
        <f>IF(OR($AC1228&lt;&gt;"",$Y1228="Folga",$Y1228="Folga trabalhada",$Y1228="Férias (cadastro)",$Y1228="Férias / afastamento",$Y1228="Indeterminado (início da série)"),"",IF(OR($D1228="6x1",$D1228="FF 6x1"),IF(OR(WEEKDAY($F1228,2)=6,WEEKDAY($F1228,2)=7),"6x1 sáb/dom","6x1"),IF($D1228="5x2","5x2",IF($H1228="",IF($D1228="Folguista",$J1228,$E1228),IF(OR($H1228&gt;=Parâmetros!$E$18,$H1228&lt;Parâmetros!$E$19),"C",IF($H1228&lt;Parâmetros!$E$20,"A","B"))))))</f>
        <v/>
      </c>
      <c r="L1228" s="30">
        <f>SUMIFS(Dados!$E:$E,Dados!$A:$A,$A1228,Dados!$S:$S,$F1228)</f>
        <v>0</v>
      </c>
      <c r="M1228" s="30" t="str">
        <f>IFERROR(INDEX(Parâmetros!$E$6:$E$11,MATCH($K1228,Parâmetros!$A$6:$A$11,0)),"")</f>
        <v/>
      </c>
      <c r="N1228" s="33" t="str">
        <f t="shared" si="115"/>
        <v/>
      </c>
      <c r="O1228" s="33">
        <f>Parâmetros!$E$13</f>
        <v>0.8</v>
      </c>
      <c r="P1228" s="32" t="str">
        <f>IF(OR($M1228="",$F1228&gt;Parâmetros!$E$14),"Não","Sim")</f>
        <v>Não</v>
      </c>
      <c r="Q1228" s="32" t="str">
        <f t="shared" si="116"/>
        <v/>
      </c>
      <c r="R1228" s="32" t="str">
        <f t="shared" si="117"/>
        <v/>
      </c>
      <c r="S1228" s="30" t="str">
        <f t="shared" si="118"/>
        <v/>
      </c>
      <c r="T1228" s="32" t="str">
        <f>IF($Q1228&lt;&gt;"Sim","",IF($N1228&gt;Parâmetros!$E$15,"Sim","Não"))</f>
        <v/>
      </c>
      <c r="U1228" s="17" t="str">
        <f t="shared" si="119"/>
        <v>Folga</v>
      </c>
      <c r="V1228" s="17" t="str">
        <f>IF($AC1228&lt;&gt;"",IF($L1228&gt;0,"ATENÇÃO · apontou em dia de "&amp;LOWER($AC1228)&amp;" cadastrado","Exceção cadastrada · "&amp;$AC1228)&amp;IF($AD1228="",""," · "&amp;$AD1228),IF($E1228="Férias",IF($L1228&gt;0,"ATENÇÃO · apontou estando de férias no cadastro","Férias no cadastro"),IF($Y1228="Férias / afastamento","Afastamento · "&amp;($Z1228+$AA1228-1)&amp;" dias seguidos sem apontamento",IF($Y1228="Folga trabalhada","ATENÇÃO · apontou em dia de folga da escala 5x2",IF($Y1228="Folga",IF(AND($D1228="5x2",OR(WEEKDAY($F1228,2)=6,WEEKDAY($F1228,2)=7)),"Folga de fim de semana da escala 5x2",IF(AND(OR($D1228="6x1",$D1228="FF 6x1"),WEEKDAY($F1228,2)=6,FALSE()),"Folga de fim de semana · apontou no domingo anterior",IF(AND(OR($D1228="6x1",$D1228="FF 6x1"),WEEKDAY($F1228,2)=7,AND($A1228=$A1227,$L1227&gt;0)),"Folga de fim de semana · apontou no sábado",IF(AND(OR($D1228="6x1",$D1228="FF 6x1"),OR(WEEKDAY($F1228,2)=6,WEEKDAY($F1228,2)=7)),"Folga de fim de semana · sem apontamento no sábado nem no domingo","Folga prevista pelo ciclo")))),IF($Y1228="Indeterminado (início da série)","Sem histórico anterior — informe o dia do ciclo no Cadastro",IF($Y1228="Falta de registro",IF(OR(OR($D1228="6x1",$D1228="FF 6x1"),$D1228="5x2"),"FALTA DE REGISTRO · dia útil da escala "&amp;$E1228,"FALTA DE REGISTRO · dia "&amp;$W1228&amp;" de "&amp;IFERROR(INDEX(Parâmetros!$B$39:$B$48,MATCH($E1228,Parâmetros!$A$39:$A$48,0)),99)&amp;" do ciclo"),IF(OR($D1228="6x1",$D1228="FF 6x1"),IF(OR(AND(WEEKDAY($F1228,2)=6,AND($A1228=$A1229,$L1229&gt;0)),AND(WEEKDAY($F1228,2)=7,AND($A1228=$A1227,$L1227&gt;0))),"ATENÇÃO · apontou sábado e domingo no mesmo fim de semana",IF(OR(WEEKDAY($F1228,2)=6,WEEKDAY($F1228,2)=7),"Jornada de fim de semana do 6x1",IF(OR($H1228&gt;=Parâmetros!$E$20,$H1228&lt;Parâmetros!$E$19),"ATENÇÃO · 6x1 apontou fora do horário diurno","Jornada fixa do 6x1"))),IF($D1228="5x2","Jornada fixa do 5x2",IF($D1228="Folguista",IF($J1228=$K1228,"Evidência confirma sequência","DIVERGE · sequência "&amp;$J1228&amp;" × evidência "&amp;$K1228),IF($K1228=$E1228,"Evidência confirma cadastro","DIVERGE · cadastro "&amp;$E1228&amp;" × evidência "&amp;$K1228)))))))))))</f>
        <v>Folga prevista pelo ciclo</v>
      </c>
      <c r="W1228" s="34">
        <f>IF(OR(OR($D1228="6x1",$D1228="FF 6x1"),$D1228="5x2"),"",IF($AB1228&lt;&gt;$AB1227,IF(IFERROR(INDEX(Cadastro!$F$5:$F$243,$AB1228),"")="",IF($L1228&gt;0,1,0),IF(IFERROR(INDEX(Cadastro!$F$5:$F$243,$AB1228),"")&lt;=IFERROR(INDEX(Parâmetros!$B$39:$B$48,MATCH($E1228,Parâmetros!$A$39:$A$48,0)),99),IFERROR(INDEX(Cadastro!$F$5:$F$243,$AB1228),""),0)),IF($L1228&gt;0,IF(N($X1227)&gt;0,1,N($W1227)+1),IF(AND($L1228=0,OR(N($W1227)&gt;=IFERROR(INDEX(Parâmetros!$B$39:$B$48,MATCH($E1228,Parâmetros!$A$39:$A$48,0)),99),AND(N($X1227)&gt;0,N($X1227)&lt;IFERROR(INDEX(Parâmetros!$C$39:$C$48,MATCH($E1228,Parâmetros!$A$39:$A$48,0)),0)))),0,N($W1227)+1))))</f>
        <v>0</v>
      </c>
      <c r="X1228" s="34">
        <f>IF(OR(OR($D1228="6x1",$D1228="FF 6x1"),$D1228="5x2"),"",IF($AB1228&lt;&gt;$AB1227,IF(IFERROR(INDEX(Cadastro!$F$5:$F$243,$AB1228),"")="",0,IF(IFERROR(INDEX(Cadastro!$F$5:$F$243,$AB1228),"")&gt;IFERROR(INDEX(Parâmetros!$B$39:$B$48,MATCH($E1228,Parâmetros!$A$39:$A$48,0)),99),IFERROR(INDEX(Cadastro!$F$5:$F$243,$AB1228),"")-IFERROR(INDEX(Parâmetros!$B$39:$B$48,MATCH($E1228,Parâmetros!$A$39:$A$48,0)),99),0)),IF(AND($L1228=0,OR(N($W1227)&gt;=IFERROR(INDEX(Parâmetros!$B$39:$B$48,MATCH($E1228,Parâmetros!$A$39:$A$48,0)),99),AND(N($X1227)&gt;0,N($X1227)&lt;IFERROR(INDEX(Parâmetros!$C$39:$C$48,MATCH($E1228,Parâmetros!$A$39:$A$48,0)),0)))),N($X1227)+1,0)))</f>
        <v>1</v>
      </c>
      <c r="Y1228" t="str">
        <f>IF($AC1228&lt;&gt;"",IF($L1228&gt;0,$AC1228&amp;" · com apontamento",$AC1228),IF($E1228="Férias",IF($L1228&gt;0,"Férias · com apontamento","Férias (cadastro)"),IF(($Z1228+$AA1228-1)&gt;Parâmetros!$E$16,"Férias / afastamento",IF(AND($D1228="5x2",OR(WEEKDAY($F1228,2)=6,WEEKDAY($F1228,2)=7)),IF($L1228&gt;0,"Folga trabalhada","Folga"),IF($L1228&gt;0,"Trabalhado",IF(OR(OR($D1228="6x1",$D1228="FF 6x1"),$D1228="5x2"),IF(AND(OR($D1228="6x1",$D1228="FF 6x1"),OR(WEEKDAY($F1228,2)=6,WEEKDAY($F1228,2)=7)),"Folga","Falta de registro"),IF(AND($AB1228&lt;&gt;$AB1227,IFERROR(INDEX(Cadastro!$F$5:$F$243,$AB1228),"")=""),"Indeterminado (início da série)",IF($X1228&gt;0,"Folga","Falta de registro"))))))))</f>
        <v>Folga</v>
      </c>
      <c r="Z1228" s="34">
        <f>IF(OR($L1228&gt;0,$F1228&gt;Parâmetros!$E$14),0,IF($A1228&lt;&gt;$A1227,1,N($Z1227)+1))</f>
        <v>0</v>
      </c>
      <c r="AA1228" s="34">
        <f>IF(OR($L1228&gt;0,$F1228&gt;Parâmetros!$E$14),0,IF(OR($A1228&lt;&gt;$A1229,$F1229&gt;Parâmetros!$E$14),1,N($AA1229)+1))</f>
        <v>0</v>
      </c>
      <c r="AB1228" s="31">
        <f>IFERROR(MATCH($A1228&amp;"|"&amp;TEXT(_xlfn.MAXIFS(Cadastro!$E$5:$E$243,Cadastro!$A$5:$A$243,$A1228,Cadastro!$E$5:$E$243,"&lt;="&amp;$F1228),"yyyymmdd"),Cadastro!$I$5:$I$243,0),"")</f>
        <v>156</v>
      </c>
      <c r="AC1228" t="str">
        <f>IFERROR(_xlfn.SINGLE(INDEX(Exceções!$D$5:$D$203,MATCH($A1228&amp;"|"&amp;$F1228,Exceções!$F$5:$F$203,0))),"")</f>
        <v/>
      </c>
      <c r="AD1228" t="str">
        <f>IF($AC1228="","",IFERROR(_xlfn.SINGLE(INDEX(Exceções!$E$5:$E$203,MATCH($A1228&amp;"|"&amp;$F1228,Exceções!$F$5:$F$203,0))),""))</f>
        <v/>
      </c>
    </row>
    <row r="1229" spans="1:30" ht="15" hidden="1" customHeight="1" x14ac:dyDescent="0.25">
      <c r="A1229" s="31">
        <v>52498</v>
      </c>
      <c r="B1229" s="17" t="s">
        <v>59</v>
      </c>
      <c r="C1229" s="17" t="str">
        <f>IFERROR(INDEX(Cadastro!$C$5:$C$243,$AB1229),"NÃO INFORMADO")</f>
        <v>MEC</v>
      </c>
      <c r="D1229" s="17" t="str">
        <f>IFERROR(INDEX(Cadastro!$D$5:$D$243,$AB1229),"")</f>
        <v>B</v>
      </c>
      <c r="E1229" s="17" t="str">
        <f>IFERROR(INDEX(Cadastro!$G$5:$G$243,$AB1229),"")</f>
        <v>B</v>
      </c>
      <c r="F1229" s="29">
        <v>46323</v>
      </c>
      <c r="G1229" s="32" t="str">
        <f t="shared" si="114"/>
        <v>qua</v>
      </c>
      <c r="H1229" s="31" t="str">
        <f>IF($L1229=0,"",_xlfn.MINIFS(Dados!$Q:$Q,Dados!$A:$A,$A1229,Dados!$S:$S,$F1229))</f>
        <v/>
      </c>
      <c r="I1229" s="31" t="str">
        <f>IF($H1229="","",_xlfn.MAXIFS(Dados!$R:$R,Dados!$A:$A,$A1229,Dados!$S:$S,$F1229))</f>
        <v/>
      </c>
      <c r="J1229" s="32" t="str">
        <f>IF($D1229&lt;&gt;"Folguista","",IFERROR(INDEX(Parâmetros!$D$52:$G$52,1,MIN(4,MAX(1,$W1229))),""))</f>
        <v/>
      </c>
      <c r="K1229" s="32" t="str">
        <f>IF(OR($AC1229&lt;&gt;"",$Y1229="Folga",$Y1229="Folga trabalhada",$Y1229="Férias (cadastro)",$Y1229="Férias / afastamento",$Y1229="Indeterminado (início da série)"),"",IF(OR($D1229="6x1",$D1229="FF 6x1"),IF(OR(WEEKDAY($F1229,2)=6,WEEKDAY($F1229,2)=7),"6x1 sáb/dom","6x1"),IF($D1229="5x2","5x2",IF($H1229="",IF($D1229="Folguista",$J1229,$E1229),IF(OR($H1229&gt;=Parâmetros!$E$18,$H1229&lt;Parâmetros!$E$19),"C",IF($H1229&lt;Parâmetros!$E$20,"A","B"))))))</f>
        <v>B</v>
      </c>
      <c r="L1229" s="30">
        <f>SUMIFS(Dados!$E:$E,Dados!$A:$A,$A1229,Dados!$S:$S,$F1229)</f>
        <v>0</v>
      </c>
      <c r="M1229" s="30">
        <f>IFERROR(INDEX(Parâmetros!$E$6:$E$11,MATCH($K1229,Parâmetros!$A$6:$A$11,0)),"")</f>
        <v>7.67</v>
      </c>
      <c r="N1229" s="33">
        <f t="shared" si="115"/>
        <v>0</v>
      </c>
      <c r="O1229" s="33">
        <f>Parâmetros!$E$13</f>
        <v>0.8</v>
      </c>
      <c r="P1229" s="32" t="str">
        <f>IF(OR($M1229="",$F1229&gt;Parâmetros!$E$14),"Não","Sim")</f>
        <v>Não</v>
      </c>
      <c r="Q1229" s="32" t="str">
        <f t="shared" si="116"/>
        <v/>
      </c>
      <c r="R1229" s="32" t="str">
        <f t="shared" si="117"/>
        <v/>
      </c>
      <c r="S1229" s="30" t="str">
        <f t="shared" si="118"/>
        <v/>
      </c>
      <c r="T1229" s="32" t="str">
        <f>IF($Q1229&lt;&gt;"Sim","",IF($N1229&gt;Parâmetros!$E$15,"Sim","Não"))</f>
        <v/>
      </c>
      <c r="U1229" s="17" t="str">
        <f t="shared" si="119"/>
        <v>Fora da apuração</v>
      </c>
      <c r="V1229" s="17" t="str">
        <f>IF($AC1229&lt;&gt;"",IF($L1229&gt;0,"ATENÇÃO · apontou em dia de "&amp;LOWER($AC1229)&amp;" cadastrado","Exceção cadastrada · "&amp;$AC1229)&amp;IF($AD1229="",""," · "&amp;$AD1229),IF($E1229="Férias",IF($L1229&gt;0,"ATENÇÃO · apontou estando de férias no cadastro","Férias no cadastro"),IF($Y1229="Férias / afastamento","Afastamento · "&amp;($Z1229+$AA1229-1)&amp;" dias seguidos sem apontamento",IF($Y1229="Folga trabalhada","ATENÇÃO · apontou em dia de folga da escala 5x2",IF($Y1229="Folga",IF(AND($D1229="5x2",OR(WEEKDAY($F1229,2)=6,WEEKDAY($F1229,2)=7)),"Folga de fim de semana da escala 5x2",IF(AND(OR($D1229="6x1",$D1229="FF 6x1"),WEEKDAY($F1229,2)=6,FALSE()),"Folga de fim de semana · apontou no domingo anterior",IF(AND(OR($D1229="6x1",$D1229="FF 6x1"),WEEKDAY($F1229,2)=7,AND($A1229=$A1228,$L1228&gt;0)),"Folga de fim de semana · apontou no sábado",IF(AND(OR($D1229="6x1",$D1229="FF 6x1"),OR(WEEKDAY($F1229,2)=6,WEEKDAY($F1229,2)=7)),"Folga de fim de semana · sem apontamento no sábado nem no domingo","Folga prevista pelo ciclo")))),IF($Y1229="Indeterminado (início da série)","Sem histórico anterior — informe o dia do ciclo no Cadastro",IF($Y1229="Falta de registro",IF(OR(OR($D1229="6x1",$D1229="FF 6x1"),$D1229="5x2"),"FALTA DE REGISTRO · dia útil da escala "&amp;$E1229,"FALTA DE REGISTRO · dia "&amp;$W1229&amp;" de "&amp;IFERROR(INDEX(Parâmetros!$B$39:$B$48,MATCH($E1229,Parâmetros!$A$39:$A$48,0)),99)&amp;" do ciclo"),IF(OR($D1229="6x1",$D1229="FF 6x1"),IF(OR(AND(WEEKDAY($F1229,2)=6,AND($A1229=$A1230,$L1230&gt;0)),AND(WEEKDAY($F1229,2)=7,AND($A1229=$A1228,$L1228&gt;0))),"ATENÇÃO · apontou sábado e domingo no mesmo fim de semana",IF(OR(WEEKDAY($F1229,2)=6,WEEKDAY($F1229,2)=7),"Jornada de fim de semana do 6x1",IF(OR($H1229&gt;=Parâmetros!$E$20,$H1229&lt;Parâmetros!$E$19),"ATENÇÃO · 6x1 apontou fora do horário diurno","Jornada fixa do 6x1"))),IF($D1229="5x2","Jornada fixa do 5x2",IF($D1229="Folguista",IF($J1229=$K1229,"Evidência confirma sequência","DIVERGE · sequência "&amp;$J1229&amp;" × evidência "&amp;$K1229),IF($K1229=$E1229,"Evidência confirma cadastro","DIVERGE · cadastro "&amp;$E1229&amp;" × evidência "&amp;$K1229)))))))))))</f>
        <v>FALTA DE REGISTRO · dia 1 de 5 do ciclo</v>
      </c>
      <c r="W1229" s="34">
        <f>IF(OR(OR($D1229="6x1",$D1229="FF 6x1"),$D1229="5x2"),"",IF($AB1229&lt;&gt;$AB1228,IF(IFERROR(INDEX(Cadastro!$F$5:$F$243,$AB1229),"")="",IF($L1229&gt;0,1,0),IF(IFERROR(INDEX(Cadastro!$F$5:$F$243,$AB1229),"")&lt;=IFERROR(INDEX(Parâmetros!$B$39:$B$48,MATCH($E1229,Parâmetros!$A$39:$A$48,0)),99),IFERROR(INDEX(Cadastro!$F$5:$F$243,$AB1229),""),0)),IF($L1229&gt;0,IF(N($X1228)&gt;0,1,N($W1228)+1),IF(AND($L1229=0,OR(N($W1228)&gt;=IFERROR(INDEX(Parâmetros!$B$39:$B$48,MATCH($E1229,Parâmetros!$A$39:$A$48,0)),99),AND(N($X1228)&gt;0,N($X1228)&lt;IFERROR(INDEX(Parâmetros!$C$39:$C$48,MATCH($E1229,Parâmetros!$A$39:$A$48,0)),0)))),0,N($W1228)+1))))</f>
        <v>1</v>
      </c>
      <c r="X1229" s="34">
        <f>IF(OR(OR($D1229="6x1",$D1229="FF 6x1"),$D1229="5x2"),"",IF($AB1229&lt;&gt;$AB1228,IF(IFERROR(INDEX(Cadastro!$F$5:$F$243,$AB1229),"")="",0,IF(IFERROR(INDEX(Cadastro!$F$5:$F$243,$AB1229),"")&gt;IFERROR(INDEX(Parâmetros!$B$39:$B$48,MATCH($E1229,Parâmetros!$A$39:$A$48,0)),99),IFERROR(INDEX(Cadastro!$F$5:$F$243,$AB1229),"")-IFERROR(INDEX(Parâmetros!$B$39:$B$48,MATCH($E1229,Parâmetros!$A$39:$A$48,0)),99),0)),IF(AND($L1229=0,OR(N($W1228)&gt;=IFERROR(INDEX(Parâmetros!$B$39:$B$48,MATCH($E1229,Parâmetros!$A$39:$A$48,0)),99),AND(N($X1228)&gt;0,N($X1228)&lt;IFERROR(INDEX(Parâmetros!$C$39:$C$48,MATCH($E1229,Parâmetros!$A$39:$A$48,0)),0)))),N($X1228)+1,0)))</f>
        <v>0</v>
      </c>
      <c r="Y1229" t="str">
        <f>IF($AC1229&lt;&gt;"",IF($L1229&gt;0,$AC1229&amp;" · com apontamento",$AC1229),IF($E1229="Férias",IF($L1229&gt;0,"Férias · com apontamento","Férias (cadastro)"),IF(($Z1229+$AA1229-1)&gt;Parâmetros!$E$16,"Férias / afastamento",IF(AND($D1229="5x2",OR(WEEKDAY($F1229,2)=6,WEEKDAY($F1229,2)=7)),IF($L1229&gt;0,"Folga trabalhada","Folga"),IF($L1229&gt;0,"Trabalhado",IF(OR(OR($D1229="6x1",$D1229="FF 6x1"),$D1229="5x2"),IF(AND(OR($D1229="6x1",$D1229="FF 6x1"),OR(WEEKDAY($F1229,2)=6,WEEKDAY($F1229,2)=7)),"Folga","Falta de registro"),IF(AND($AB1229&lt;&gt;$AB1228,IFERROR(INDEX(Cadastro!$F$5:$F$243,$AB1229),"")=""),"Indeterminado (início da série)",IF($X1229&gt;0,"Folga","Falta de registro"))))))))</f>
        <v>Falta de registro</v>
      </c>
      <c r="Z1229" s="34">
        <f>IF(OR($L1229&gt;0,$F1229&gt;Parâmetros!$E$14),0,IF($A1229&lt;&gt;$A1228,1,N($Z1228)+1))</f>
        <v>0</v>
      </c>
      <c r="AA1229" s="34">
        <f>IF(OR($L1229&gt;0,$F1229&gt;Parâmetros!$E$14),0,IF(OR($A1229&lt;&gt;$A1230,$F1230&gt;Parâmetros!$E$14),1,N($AA1230)+1))</f>
        <v>0</v>
      </c>
      <c r="AB1229" s="31">
        <f>IFERROR(MATCH($A1229&amp;"|"&amp;TEXT(_xlfn.MAXIFS(Cadastro!$E$5:$E$243,Cadastro!$A$5:$A$243,$A1229,Cadastro!$E$5:$E$243,"&lt;="&amp;$F1229),"yyyymmdd"),Cadastro!$I$5:$I$243,0),"")</f>
        <v>156</v>
      </c>
      <c r="AC1229" t="str">
        <f>IFERROR(_xlfn.SINGLE(INDEX(Exceções!$D$5:$D$203,MATCH($A1229&amp;"|"&amp;$F1229,Exceções!$F$5:$F$203,0))),"")</f>
        <v/>
      </c>
      <c r="AD1229" t="str">
        <f>IF($AC1229="","",IFERROR(_xlfn.SINGLE(INDEX(Exceções!$E$5:$E$203,MATCH($A1229&amp;"|"&amp;$F1229,Exceções!$F$5:$F$203,0))),""))</f>
        <v/>
      </c>
    </row>
    <row r="1230" spans="1:30" ht="15" hidden="1" customHeight="1" x14ac:dyDescent="0.25">
      <c r="A1230" s="31">
        <v>52498</v>
      </c>
      <c r="B1230" s="17" t="s">
        <v>59</v>
      </c>
      <c r="C1230" s="17" t="str">
        <f>IFERROR(INDEX(Cadastro!$C$5:$C$243,$AB1230),"NÃO INFORMADO")</f>
        <v>MEC</v>
      </c>
      <c r="D1230" s="17" t="str">
        <f>IFERROR(INDEX(Cadastro!$D$5:$D$243,$AB1230),"")</f>
        <v>B</v>
      </c>
      <c r="E1230" s="17" t="str">
        <f>IFERROR(INDEX(Cadastro!$G$5:$G$243,$AB1230),"")</f>
        <v>B</v>
      </c>
      <c r="F1230" s="29">
        <v>46324</v>
      </c>
      <c r="G1230" s="32" t="str">
        <f t="shared" si="114"/>
        <v>qui</v>
      </c>
      <c r="H1230" s="31" t="str">
        <f>IF($L1230=0,"",_xlfn.MINIFS(Dados!$Q:$Q,Dados!$A:$A,$A1230,Dados!$S:$S,$F1230))</f>
        <v/>
      </c>
      <c r="I1230" s="31" t="str">
        <f>IF($H1230="","",_xlfn.MAXIFS(Dados!$R:$R,Dados!$A:$A,$A1230,Dados!$S:$S,$F1230))</f>
        <v/>
      </c>
      <c r="J1230" s="32" t="str">
        <f>IF($D1230&lt;&gt;"Folguista","",IFERROR(INDEX(Parâmetros!$D$52:$G$52,1,MIN(4,MAX(1,$W1230))),""))</f>
        <v/>
      </c>
      <c r="K1230" s="32" t="str">
        <f>IF(OR($AC1230&lt;&gt;"",$Y1230="Folga",$Y1230="Folga trabalhada",$Y1230="Férias (cadastro)",$Y1230="Férias / afastamento",$Y1230="Indeterminado (início da série)"),"",IF(OR($D1230="6x1",$D1230="FF 6x1"),IF(OR(WEEKDAY($F1230,2)=6,WEEKDAY($F1230,2)=7),"6x1 sáb/dom","6x1"),IF($D1230="5x2","5x2",IF($H1230="",IF($D1230="Folguista",$J1230,$E1230),IF(OR($H1230&gt;=Parâmetros!$E$18,$H1230&lt;Parâmetros!$E$19),"C",IF($H1230&lt;Parâmetros!$E$20,"A","B"))))))</f>
        <v>B</v>
      </c>
      <c r="L1230" s="30">
        <f>SUMIFS(Dados!$E:$E,Dados!$A:$A,$A1230,Dados!$S:$S,$F1230)</f>
        <v>0</v>
      </c>
      <c r="M1230" s="30">
        <f>IFERROR(INDEX(Parâmetros!$E$6:$E$11,MATCH($K1230,Parâmetros!$A$6:$A$11,0)),"")</f>
        <v>7.67</v>
      </c>
      <c r="N1230" s="33">
        <f t="shared" si="115"/>
        <v>0</v>
      </c>
      <c r="O1230" s="33">
        <f>Parâmetros!$E$13</f>
        <v>0.8</v>
      </c>
      <c r="P1230" s="32" t="str">
        <f>IF(OR($M1230="",$F1230&gt;Parâmetros!$E$14),"Não","Sim")</f>
        <v>Não</v>
      </c>
      <c r="Q1230" s="32" t="str">
        <f t="shared" si="116"/>
        <v/>
      </c>
      <c r="R1230" s="32" t="str">
        <f t="shared" si="117"/>
        <v/>
      </c>
      <c r="S1230" s="30" t="str">
        <f t="shared" si="118"/>
        <v/>
      </c>
      <c r="T1230" s="32" t="str">
        <f>IF($Q1230&lt;&gt;"Sim","",IF($N1230&gt;Parâmetros!$E$15,"Sim","Não"))</f>
        <v/>
      </c>
      <c r="U1230" s="17" t="str">
        <f t="shared" si="119"/>
        <v>Fora da apuração</v>
      </c>
      <c r="V1230" s="17" t="str">
        <f>IF($AC1230&lt;&gt;"",IF($L1230&gt;0,"ATENÇÃO · apontou em dia de "&amp;LOWER($AC1230)&amp;" cadastrado","Exceção cadastrada · "&amp;$AC1230)&amp;IF($AD1230="",""," · "&amp;$AD1230),IF($E1230="Férias",IF($L1230&gt;0,"ATENÇÃO · apontou estando de férias no cadastro","Férias no cadastro"),IF($Y1230="Férias / afastamento","Afastamento · "&amp;($Z1230+$AA1230-1)&amp;" dias seguidos sem apontamento",IF($Y1230="Folga trabalhada","ATENÇÃO · apontou em dia de folga da escala 5x2",IF($Y1230="Folga",IF(AND($D1230="5x2",OR(WEEKDAY($F1230,2)=6,WEEKDAY($F1230,2)=7)),"Folga de fim de semana da escala 5x2",IF(AND(OR($D1230="6x1",$D1230="FF 6x1"),WEEKDAY($F1230,2)=6,FALSE()),"Folga de fim de semana · apontou no domingo anterior",IF(AND(OR($D1230="6x1",$D1230="FF 6x1"),WEEKDAY($F1230,2)=7,AND($A1230=$A1229,$L1229&gt;0)),"Folga de fim de semana · apontou no sábado",IF(AND(OR($D1230="6x1",$D1230="FF 6x1"),OR(WEEKDAY($F1230,2)=6,WEEKDAY($F1230,2)=7)),"Folga de fim de semana · sem apontamento no sábado nem no domingo","Folga prevista pelo ciclo")))),IF($Y1230="Indeterminado (início da série)","Sem histórico anterior — informe o dia do ciclo no Cadastro",IF($Y1230="Falta de registro",IF(OR(OR($D1230="6x1",$D1230="FF 6x1"),$D1230="5x2"),"FALTA DE REGISTRO · dia útil da escala "&amp;$E1230,"FALTA DE REGISTRO · dia "&amp;$W1230&amp;" de "&amp;IFERROR(INDEX(Parâmetros!$B$39:$B$48,MATCH($E1230,Parâmetros!$A$39:$A$48,0)),99)&amp;" do ciclo"),IF(OR($D1230="6x1",$D1230="FF 6x1"),IF(OR(AND(WEEKDAY($F1230,2)=6,AND($A1230=$A1231,$L1231&gt;0)),AND(WEEKDAY($F1230,2)=7,AND($A1230=$A1229,$L1229&gt;0))),"ATENÇÃO · apontou sábado e domingo no mesmo fim de semana",IF(OR(WEEKDAY($F1230,2)=6,WEEKDAY($F1230,2)=7),"Jornada de fim de semana do 6x1",IF(OR($H1230&gt;=Parâmetros!$E$20,$H1230&lt;Parâmetros!$E$19),"ATENÇÃO · 6x1 apontou fora do horário diurno","Jornada fixa do 6x1"))),IF($D1230="5x2","Jornada fixa do 5x2",IF($D1230="Folguista",IF($J1230=$K1230,"Evidência confirma sequência","DIVERGE · sequência "&amp;$J1230&amp;" × evidência "&amp;$K1230),IF($K1230=$E1230,"Evidência confirma cadastro","DIVERGE · cadastro "&amp;$E1230&amp;" × evidência "&amp;$K1230)))))))))))</f>
        <v>FALTA DE REGISTRO · dia 2 de 5 do ciclo</v>
      </c>
      <c r="W1230" s="34">
        <f>IF(OR(OR($D1230="6x1",$D1230="FF 6x1"),$D1230="5x2"),"",IF($AB1230&lt;&gt;$AB1229,IF(IFERROR(INDEX(Cadastro!$F$5:$F$243,$AB1230),"")="",IF($L1230&gt;0,1,0),IF(IFERROR(INDEX(Cadastro!$F$5:$F$243,$AB1230),"")&lt;=IFERROR(INDEX(Parâmetros!$B$39:$B$48,MATCH($E1230,Parâmetros!$A$39:$A$48,0)),99),IFERROR(INDEX(Cadastro!$F$5:$F$243,$AB1230),""),0)),IF($L1230&gt;0,IF(N($X1229)&gt;0,1,N($W1229)+1),IF(AND($L1230=0,OR(N($W1229)&gt;=IFERROR(INDEX(Parâmetros!$B$39:$B$48,MATCH($E1230,Parâmetros!$A$39:$A$48,0)),99),AND(N($X1229)&gt;0,N($X1229)&lt;IFERROR(INDEX(Parâmetros!$C$39:$C$48,MATCH($E1230,Parâmetros!$A$39:$A$48,0)),0)))),0,N($W1229)+1))))</f>
        <v>2</v>
      </c>
      <c r="X1230" s="34">
        <f>IF(OR(OR($D1230="6x1",$D1230="FF 6x1"),$D1230="5x2"),"",IF($AB1230&lt;&gt;$AB1229,IF(IFERROR(INDEX(Cadastro!$F$5:$F$243,$AB1230),"")="",0,IF(IFERROR(INDEX(Cadastro!$F$5:$F$243,$AB1230),"")&gt;IFERROR(INDEX(Parâmetros!$B$39:$B$48,MATCH($E1230,Parâmetros!$A$39:$A$48,0)),99),IFERROR(INDEX(Cadastro!$F$5:$F$243,$AB1230),"")-IFERROR(INDEX(Parâmetros!$B$39:$B$48,MATCH($E1230,Parâmetros!$A$39:$A$48,0)),99),0)),IF(AND($L1230=0,OR(N($W1229)&gt;=IFERROR(INDEX(Parâmetros!$B$39:$B$48,MATCH($E1230,Parâmetros!$A$39:$A$48,0)),99),AND(N($X1229)&gt;0,N($X1229)&lt;IFERROR(INDEX(Parâmetros!$C$39:$C$48,MATCH($E1230,Parâmetros!$A$39:$A$48,0)),0)))),N($X1229)+1,0)))</f>
        <v>0</v>
      </c>
      <c r="Y1230" t="str">
        <f>IF($AC1230&lt;&gt;"",IF($L1230&gt;0,$AC1230&amp;" · com apontamento",$AC1230),IF($E1230="Férias",IF($L1230&gt;0,"Férias · com apontamento","Férias (cadastro)"),IF(($Z1230+$AA1230-1)&gt;Parâmetros!$E$16,"Férias / afastamento",IF(AND($D1230="5x2",OR(WEEKDAY($F1230,2)=6,WEEKDAY($F1230,2)=7)),IF($L1230&gt;0,"Folga trabalhada","Folga"),IF($L1230&gt;0,"Trabalhado",IF(OR(OR($D1230="6x1",$D1230="FF 6x1"),$D1230="5x2"),IF(AND(OR($D1230="6x1",$D1230="FF 6x1"),OR(WEEKDAY($F1230,2)=6,WEEKDAY($F1230,2)=7)),"Folga","Falta de registro"),IF(AND($AB1230&lt;&gt;$AB1229,IFERROR(INDEX(Cadastro!$F$5:$F$243,$AB1230),"")=""),"Indeterminado (início da série)",IF($X1230&gt;0,"Folga","Falta de registro"))))))))</f>
        <v>Falta de registro</v>
      </c>
      <c r="Z1230" s="34">
        <f>IF(OR($L1230&gt;0,$F1230&gt;Parâmetros!$E$14),0,IF($A1230&lt;&gt;$A1229,1,N($Z1229)+1))</f>
        <v>0</v>
      </c>
      <c r="AA1230" s="34">
        <f>IF(OR($L1230&gt;0,$F1230&gt;Parâmetros!$E$14),0,IF(OR($A1230&lt;&gt;$A1231,$F1231&gt;Parâmetros!$E$14),1,N($AA1231)+1))</f>
        <v>0</v>
      </c>
      <c r="AB1230" s="31">
        <f>IFERROR(MATCH($A1230&amp;"|"&amp;TEXT(_xlfn.MAXIFS(Cadastro!$E$5:$E$243,Cadastro!$A$5:$A$243,$A1230,Cadastro!$E$5:$E$243,"&lt;="&amp;$F1230),"yyyymmdd"),Cadastro!$I$5:$I$243,0),"")</f>
        <v>156</v>
      </c>
      <c r="AC1230" t="str">
        <f>IFERROR(_xlfn.SINGLE(INDEX(Exceções!$D$5:$D$203,MATCH($A1230&amp;"|"&amp;$F1230,Exceções!$F$5:$F$203,0))),"")</f>
        <v/>
      </c>
      <c r="AD1230" t="str">
        <f>IF($AC1230="","",IFERROR(_xlfn.SINGLE(INDEX(Exceções!$E$5:$E$203,MATCH($A1230&amp;"|"&amp;$F1230,Exceções!$F$5:$F$203,0))),""))</f>
        <v/>
      </c>
    </row>
    <row r="1231" spans="1:30" ht="15" hidden="1" customHeight="1" x14ac:dyDescent="0.25">
      <c r="A1231" s="31">
        <v>52498</v>
      </c>
      <c r="B1231" s="17" t="s">
        <v>59</v>
      </c>
      <c r="C1231" s="17" t="str">
        <f>IFERROR(INDEX(Cadastro!$C$5:$C$243,$AB1231),"NÃO INFORMADO")</f>
        <v>MEC</v>
      </c>
      <c r="D1231" s="17" t="str">
        <f>IFERROR(INDEX(Cadastro!$D$5:$D$243,$AB1231),"")</f>
        <v>B</v>
      </c>
      <c r="E1231" s="17" t="str">
        <f>IFERROR(INDEX(Cadastro!$G$5:$G$243,$AB1231),"")</f>
        <v>B</v>
      </c>
      <c r="F1231" s="29">
        <v>46325</v>
      </c>
      <c r="G1231" s="32" t="str">
        <f t="shared" si="114"/>
        <v>sex</v>
      </c>
      <c r="H1231" s="31" t="str">
        <f>IF($L1231=0,"",_xlfn.MINIFS(Dados!$Q:$Q,Dados!$A:$A,$A1231,Dados!$S:$S,$F1231))</f>
        <v/>
      </c>
      <c r="I1231" s="31" t="str">
        <f>IF($H1231="","",_xlfn.MAXIFS(Dados!$R:$R,Dados!$A:$A,$A1231,Dados!$S:$S,$F1231))</f>
        <v/>
      </c>
      <c r="J1231" s="32" t="str">
        <f>IF($D1231&lt;&gt;"Folguista","",IFERROR(INDEX(Parâmetros!$D$52:$G$52,1,MIN(4,MAX(1,$W1231))),""))</f>
        <v/>
      </c>
      <c r="K1231" s="32" t="str">
        <f>IF(OR($AC1231&lt;&gt;"",$Y1231="Folga",$Y1231="Folga trabalhada",$Y1231="Férias (cadastro)",$Y1231="Férias / afastamento",$Y1231="Indeterminado (início da série)"),"",IF(OR($D1231="6x1",$D1231="FF 6x1"),IF(OR(WEEKDAY($F1231,2)=6,WEEKDAY($F1231,2)=7),"6x1 sáb/dom","6x1"),IF($D1231="5x2","5x2",IF($H1231="",IF($D1231="Folguista",$J1231,$E1231),IF(OR($H1231&gt;=Parâmetros!$E$18,$H1231&lt;Parâmetros!$E$19),"C",IF($H1231&lt;Parâmetros!$E$20,"A","B"))))))</f>
        <v>B</v>
      </c>
      <c r="L1231" s="30">
        <f>SUMIFS(Dados!$E:$E,Dados!$A:$A,$A1231,Dados!$S:$S,$F1231)</f>
        <v>0</v>
      </c>
      <c r="M1231" s="30">
        <f>IFERROR(INDEX(Parâmetros!$E$6:$E$11,MATCH($K1231,Parâmetros!$A$6:$A$11,0)),"")</f>
        <v>7.67</v>
      </c>
      <c r="N1231" s="33">
        <f t="shared" si="115"/>
        <v>0</v>
      </c>
      <c r="O1231" s="33">
        <f>Parâmetros!$E$13</f>
        <v>0.8</v>
      </c>
      <c r="P1231" s="32" t="str">
        <f>IF(OR($M1231="",$F1231&gt;Parâmetros!$E$14),"Não","Sim")</f>
        <v>Não</v>
      </c>
      <c r="Q1231" s="32" t="str">
        <f t="shared" si="116"/>
        <v/>
      </c>
      <c r="R1231" s="32" t="str">
        <f t="shared" si="117"/>
        <v/>
      </c>
      <c r="S1231" s="30" t="str">
        <f t="shared" si="118"/>
        <v/>
      </c>
      <c r="T1231" s="32" t="str">
        <f>IF($Q1231&lt;&gt;"Sim","",IF($N1231&gt;Parâmetros!$E$15,"Sim","Não"))</f>
        <v/>
      </c>
      <c r="U1231" s="17" t="str">
        <f t="shared" si="119"/>
        <v>Fora da apuração</v>
      </c>
      <c r="V1231" s="17" t="str">
        <f>IF($AC1231&lt;&gt;"",IF($L1231&gt;0,"ATENÇÃO · apontou em dia de "&amp;LOWER($AC1231)&amp;" cadastrado","Exceção cadastrada · "&amp;$AC1231)&amp;IF($AD1231="",""," · "&amp;$AD1231),IF($E1231="Férias",IF($L1231&gt;0,"ATENÇÃO · apontou estando de férias no cadastro","Férias no cadastro"),IF($Y1231="Férias / afastamento","Afastamento · "&amp;($Z1231+$AA1231-1)&amp;" dias seguidos sem apontamento",IF($Y1231="Folga trabalhada","ATENÇÃO · apontou em dia de folga da escala 5x2",IF($Y1231="Folga",IF(AND($D1231="5x2",OR(WEEKDAY($F1231,2)=6,WEEKDAY($F1231,2)=7)),"Folga de fim de semana da escala 5x2",IF(AND(OR($D1231="6x1",$D1231="FF 6x1"),WEEKDAY($F1231,2)=6,FALSE()),"Folga de fim de semana · apontou no domingo anterior",IF(AND(OR($D1231="6x1",$D1231="FF 6x1"),WEEKDAY($F1231,2)=7,AND($A1231=$A1230,$L1230&gt;0)),"Folga de fim de semana · apontou no sábado",IF(AND(OR($D1231="6x1",$D1231="FF 6x1"),OR(WEEKDAY($F1231,2)=6,WEEKDAY($F1231,2)=7)),"Folga de fim de semana · sem apontamento no sábado nem no domingo","Folga prevista pelo ciclo")))),IF($Y1231="Indeterminado (início da série)","Sem histórico anterior — informe o dia do ciclo no Cadastro",IF($Y1231="Falta de registro",IF(OR(OR($D1231="6x1",$D1231="FF 6x1"),$D1231="5x2"),"FALTA DE REGISTRO · dia útil da escala "&amp;$E1231,"FALTA DE REGISTRO · dia "&amp;$W1231&amp;" de "&amp;IFERROR(INDEX(Parâmetros!$B$39:$B$48,MATCH($E1231,Parâmetros!$A$39:$A$48,0)),99)&amp;" do ciclo"),IF(OR($D1231="6x1",$D1231="FF 6x1"),IF(OR(AND(WEEKDAY($F1231,2)=6,AND($A1231=$A1232,$L1232&gt;0)),AND(WEEKDAY($F1231,2)=7,AND($A1231=$A1230,$L1230&gt;0))),"ATENÇÃO · apontou sábado e domingo no mesmo fim de semana",IF(OR(WEEKDAY($F1231,2)=6,WEEKDAY($F1231,2)=7),"Jornada de fim de semana do 6x1",IF(OR($H1231&gt;=Parâmetros!$E$20,$H1231&lt;Parâmetros!$E$19),"ATENÇÃO · 6x1 apontou fora do horário diurno","Jornada fixa do 6x1"))),IF($D1231="5x2","Jornada fixa do 5x2",IF($D1231="Folguista",IF($J1231=$K1231,"Evidência confirma sequência","DIVERGE · sequência "&amp;$J1231&amp;" × evidência "&amp;$K1231),IF($K1231=$E1231,"Evidência confirma cadastro","DIVERGE · cadastro "&amp;$E1231&amp;" × evidência "&amp;$K1231)))))))))))</f>
        <v>FALTA DE REGISTRO · dia 3 de 5 do ciclo</v>
      </c>
      <c r="W1231" s="34">
        <f>IF(OR(OR($D1231="6x1",$D1231="FF 6x1"),$D1231="5x2"),"",IF($AB1231&lt;&gt;$AB1230,IF(IFERROR(INDEX(Cadastro!$F$5:$F$243,$AB1231),"")="",IF($L1231&gt;0,1,0),IF(IFERROR(INDEX(Cadastro!$F$5:$F$243,$AB1231),"")&lt;=IFERROR(INDEX(Parâmetros!$B$39:$B$48,MATCH($E1231,Parâmetros!$A$39:$A$48,0)),99),IFERROR(INDEX(Cadastro!$F$5:$F$243,$AB1231),""),0)),IF($L1231&gt;0,IF(N($X1230)&gt;0,1,N($W1230)+1),IF(AND($L1231=0,OR(N($W1230)&gt;=IFERROR(INDEX(Parâmetros!$B$39:$B$48,MATCH($E1231,Parâmetros!$A$39:$A$48,0)),99),AND(N($X1230)&gt;0,N($X1230)&lt;IFERROR(INDEX(Parâmetros!$C$39:$C$48,MATCH($E1231,Parâmetros!$A$39:$A$48,0)),0)))),0,N($W1230)+1))))</f>
        <v>3</v>
      </c>
      <c r="X1231" s="34">
        <f>IF(OR(OR($D1231="6x1",$D1231="FF 6x1"),$D1231="5x2"),"",IF($AB1231&lt;&gt;$AB1230,IF(IFERROR(INDEX(Cadastro!$F$5:$F$243,$AB1231),"")="",0,IF(IFERROR(INDEX(Cadastro!$F$5:$F$243,$AB1231),"")&gt;IFERROR(INDEX(Parâmetros!$B$39:$B$48,MATCH($E1231,Parâmetros!$A$39:$A$48,0)),99),IFERROR(INDEX(Cadastro!$F$5:$F$243,$AB1231),"")-IFERROR(INDEX(Parâmetros!$B$39:$B$48,MATCH($E1231,Parâmetros!$A$39:$A$48,0)),99),0)),IF(AND($L1231=0,OR(N($W1230)&gt;=IFERROR(INDEX(Parâmetros!$B$39:$B$48,MATCH($E1231,Parâmetros!$A$39:$A$48,0)),99),AND(N($X1230)&gt;0,N($X1230)&lt;IFERROR(INDEX(Parâmetros!$C$39:$C$48,MATCH($E1231,Parâmetros!$A$39:$A$48,0)),0)))),N($X1230)+1,0)))</f>
        <v>0</v>
      </c>
      <c r="Y1231" t="str">
        <f>IF($AC1231&lt;&gt;"",IF($L1231&gt;0,$AC1231&amp;" · com apontamento",$AC1231),IF($E1231="Férias",IF($L1231&gt;0,"Férias · com apontamento","Férias (cadastro)"),IF(($Z1231+$AA1231-1)&gt;Parâmetros!$E$16,"Férias / afastamento",IF(AND($D1231="5x2",OR(WEEKDAY($F1231,2)=6,WEEKDAY($F1231,2)=7)),IF($L1231&gt;0,"Folga trabalhada","Folga"),IF($L1231&gt;0,"Trabalhado",IF(OR(OR($D1231="6x1",$D1231="FF 6x1"),$D1231="5x2"),IF(AND(OR($D1231="6x1",$D1231="FF 6x1"),OR(WEEKDAY($F1231,2)=6,WEEKDAY($F1231,2)=7)),"Folga","Falta de registro"),IF(AND($AB1231&lt;&gt;$AB1230,IFERROR(INDEX(Cadastro!$F$5:$F$243,$AB1231),"")=""),"Indeterminado (início da série)",IF($X1231&gt;0,"Folga","Falta de registro"))))))))</f>
        <v>Falta de registro</v>
      </c>
      <c r="Z1231" s="34">
        <f>IF(OR($L1231&gt;0,$F1231&gt;Parâmetros!$E$14),0,IF($A1231&lt;&gt;$A1230,1,N($Z1230)+1))</f>
        <v>0</v>
      </c>
      <c r="AA1231" s="34">
        <f>IF(OR($L1231&gt;0,$F1231&gt;Parâmetros!$E$14),0,IF(OR($A1231&lt;&gt;$A1232,$F1232&gt;Parâmetros!$E$14),1,N($AA1232)+1))</f>
        <v>0</v>
      </c>
      <c r="AB1231" s="31">
        <f>IFERROR(MATCH($A1231&amp;"|"&amp;TEXT(_xlfn.MAXIFS(Cadastro!$E$5:$E$243,Cadastro!$A$5:$A$243,$A1231,Cadastro!$E$5:$E$243,"&lt;="&amp;$F1231),"yyyymmdd"),Cadastro!$I$5:$I$243,0),"")</f>
        <v>156</v>
      </c>
      <c r="AC1231" t="str">
        <f>IFERROR(_xlfn.SINGLE(INDEX(Exceções!$D$5:$D$203,MATCH($A1231&amp;"|"&amp;$F1231,Exceções!$F$5:$F$203,0))),"")</f>
        <v/>
      </c>
      <c r="AD1231" t="str">
        <f>IF($AC1231="","",IFERROR(_xlfn.SINGLE(INDEX(Exceções!$E$5:$E$203,MATCH($A1231&amp;"|"&amp;$F1231,Exceções!$F$5:$F$203,0))),""))</f>
        <v/>
      </c>
    </row>
    <row r="1232" spans="1:30" ht="15" hidden="1" customHeight="1" x14ac:dyDescent="0.25">
      <c r="A1232" s="31">
        <v>52498</v>
      </c>
      <c r="B1232" s="17" t="s">
        <v>59</v>
      </c>
      <c r="C1232" s="17" t="str">
        <f>IFERROR(INDEX(Cadastro!$C$5:$C$243,$AB1232),"NÃO INFORMADO")</f>
        <v>MEC</v>
      </c>
      <c r="D1232" s="17" t="str">
        <f>IFERROR(INDEX(Cadastro!$D$5:$D$243,$AB1232),"")</f>
        <v>B</v>
      </c>
      <c r="E1232" s="17" t="str">
        <f>IFERROR(INDEX(Cadastro!$G$5:$G$243,$AB1232),"")</f>
        <v>B</v>
      </c>
      <c r="F1232" s="29">
        <v>46326</v>
      </c>
      <c r="G1232" s="32" t="str">
        <f t="shared" si="114"/>
        <v>sáb</v>
      </c>
      <c r="H1232" s="31" t="str">
        <f>IF($L1232=0,"",_xlfn.MINIFS(Dados!$Q:$Q,Dados!$A:$A,$A1232,Dados!$S:$S,$F1232))</f>
        <v/>
      </c>
      <c r="I1232" s="31" t="str">
        <f>IF($H1232="","",_xlfn.MAXIFS(Dados!$R:$R,Dados!$A:$A,$A1232,Dados!$S:$S,$F1232))</f>
        <v/>
      </c>
      <c r="J1232" s="32" t="str">
        <f>IF($D1232&lt;&gt;"Folguista","",IFERROR(INDEX(Parâmetros!$D$52:$G$52,1,MIN(4,MAX(1,$W1232))),""))</f>
        <v/>
      </c>
      <c r="K1232" s="32" t="str">
        <f>IF(OR($AC1232&lt;&gt;"",$Y1232="Folga",$Y1232="Folga trabalhada",$Y1232="Férias (cadastro)",$Y1232="Férias / afastamento",$Y1232="Indeterminado (início da série)"),"",IF(OR($D1232="6x1",$D1232="FF 6x1"),IF(OR(WEEKDAY($F1232,2)=6,WEEKDAY($F1232,2)=7),"6x1 sáb/dom","6x1"),IF($D1232="5x2","5x2",IF($H1232="",IF($D1232="Folguista",$J1232,$E1232),IF(OR($H1232&gt;=Parâmetros!$E$18,$H1232&lt;Parâmetros!$E$19),"C",IF($H1232&lt;Parâmetros!$E$20,"A","B"))))))</f>
        <v>B</v>
      </c>
      <c r="L1232" s="30">
        <f>SUMIFS(Dados!$E:$E,Dados!$A:$A,$A1232,Dados!$S:$S,$F1232)</f>
        <v>0</v>
      </c>
      <c r="M1232" s="30">
        <f>IFERROR(INDEX(Parâmetros!$E$6:$E$11,MATCH($K1232,Parâmetros!$A$6:$A$11,0)),"")</f>
        <v>7.67</v>
      </c>
      <c r="N1232" s="33">
        <f t="shared" si="115"/>
        <v>0</v>
      </c>
      <c r="O1232" s="33">
        <f>Parâmetros!$E$13</f>
        <v>0.8</v>
      </c>
      <c r="P1232" s="32" t="str">
        <f>IF(OR($M1232="",$F1232&gt;Parâmetros!$E$14),"Não","Sim")</f>
        <v>Não</v>
      </c>
      <c r="Q1232" s="32" t="str">
        <f t="shared" si="116"/>
        <v/>
      </c>
      <c r="R1232" s="32" t="str">
        <f t="shared" si="117"/>
        <v/>
      </c>
      <c r="S1232" s="30" t="str">
        <f t="shared" si="118"/>
        <v/>
      </c>
      <c r="T1232" s="32" t="str">
        <f>IF($Q1232&lt;&gt;"Sim","",IF($N1232&gt;Parâmetros!$E$15,"Sim","Não"))</f>
        <v/>
      </c>
      <c r="U1232" s="17" t="str">
        <f t="shared" si="119"/>
        <v>Fora da apuração</v>
      </c>
      <c r="V1232" s="17" t="str">
        <f>IF($AC1232&lt;&gt;"",IF($L1232&gt;0,"ATENÇÃO · apontou em dia de "&amp;LOWER($AC1232)&amp;" cadastrado","Exceção cadastrada · "&amp;$AC1232)&amp;IF($AD1232="",""," · "&amp;$AD1232),IF($E1232="Férias",IF($L1232&gt;0,"ATENÇÃO · apontou estando de férias no cadastro","Férias no cadastro"),IF($Y1232="Férias / afastamento","Afastamento · "&amp;($Z1232+$AA1232-1)&amp;" dias seguidos sem apontamento",IF($Y1232="Folga trabalhada","ATENÇÃO · apontou em dia de folga da escala 5x2",IF($Y1232="Folga",IF(AND($D1232="5x2",OR(WEEKDAY($F1232,2)=6,WEEKDAY($F1232,2)=7)),"Folga de fim de semana da escala 5x2",IF(AND(OR($D1232="6x1",$D1232="FF 6x1"),WEEKDAY($F1232,2)=6,FALSE()),"Folga de fim de semana · apontou no domingo anterior",IF(AND(OR($D1232="6x1",$D1232="FF 6x1"),WEEKDAY($F1232,2)=7,AND($A1232=$A1231,$L1231&gt;0)),"Folga de fim de semana · apontou no sábado",IF(AND(OR($D1232="6x1",$D1232="FF 6x1"),OR(WEEKDAY($F1232,2)=6,WEEKDAY($F1232,2)=7)),"Folga de fim de semana · sem apontamento no sábado nem no domingo","Folga prevista pelo ciclo")))),IF($Y1232="Indeterminado (início da série)","Sem histórico anterior — informe o dia do ciclo no Cadastro",IF($Y1232="Falta de registro",IF(OR(OR($D1232="6x1",$D1232="FF 6x1"),$D1232="5x2"),"FALTA DE REGISTRO · dia útil da escala "&amp;$E1232,"FALTA DE REGISTRO · dia "&amp;$W1232&amp;" de "&amp;IFERROR(INDEX(Parâmetros!$B$39:$B$48,MATCH($E1232,Parâmetros!$A$39:$A$48,0)),99)&amp;" do ciclo"),IF(OR($D1232="6x1",$D1232="FF 6x1"),IF(OR(AND(WEEKDAY($F1232,2)=6,AND($A1232=$A1233,$L1233&gt;0)),AND(WEEKDAY($F1232,2)=7,AND($A1232=$A1231,$L1231&gt;0))),"ATENÇÃO · apontou sábado e domingo no mesmo fim de semana",IF(OR(WEEKDAY($F1232,2)=6,WEEKDAY($F1232,2)=7),"Jornada de fim de semana do 6x1",IF(OR($H1232&gt;=Parâmetros!$E$20,$H1232&lt;Parâmetros!$E$19),"ATENÇÃO · 6x1 apontou fora do horário diurno","Jornada fixa do 6x1"))),IF($D1232="5x2","Jornada fixa do 5x2",IF($D1232="Folguista",IF($J1232=$K1232,"Evidência confirma sequência","DIVERGE · sequência "&amp;$J1232&amp;" × evidência "&amp;$K1232),IF($K1232=$E1232,"Evidência confirma cadastro","DIVERGE · cadastro "&amp;$E1232&amp;" × evidência "&amp;$K1232)))))))))))</f>
        <v>FALTA DE REGISTRO · dia 4 de 5 do ciclo</v>
      </c>
      <c r="W1232" s="34">
        <f>IF(OR(OR($D1232="6x1",$D1232="FF 6x1"),$D1232="5x2"),"",IF($AB1232&lt;&gt;$AB1231,IF(IFERROR(INDEX(Cadastro!$F$5:$F$243,$AB1232),"")="",IF($L1232&gt;0,1,0),IF(IFERROR(INDEX(Cadastro!$F$5:$F$243,$AB1232),"")&lt;=IFERROR(INDEX(Parâmetros!$B$39:$B$48,MATCH($E1232,Parâmetros!$A$39:$A$48,0)),99),IFERROR(INDEX(Cadastro!$F$5:$F$243,$AB1232),""),0)),IF($L1232&gt;0,IF(N($X1231)&gt;0,1,N($W1231)+1),IF(AND($L1232=0,OR(N($W1231)&gt;=IFERROR(INDEX(Parâmetros!$B$39:$B$48,MATCH($E1232,Parâmetros!$A$39:$A$48,0)),99),AND(N($X1231)&gt;0,N($X1231)&lt;IFERROR(INDEX(Parâmetros!$C$39:$C$48,MATCH($E1232,Parâmetros!$A$39:$A$48,0)),0)))),0,N($W1231)+1))))</f>
        <v>4</v>
      </c>
      <c r="X1232" s="34">
        <f>IF(OR(OR($D1232="6x1",$D1232="FF 6x1"),$D1232="5x2"),"",IF($AB1232&lt;&gt;$AB1231,IF(IFERROR(INDEX(Cadastro!$F$5:$F$243,$AB1232),"")="",0,IF(IFERROR(INDEX(Cadastro!$F$5:$F$243,$AB1232),"")&gt;IFERROR(INDEX(Parâmetros!$B$39:$B$48,MATCH($E1232,Parâmetros!$A$39:$A$48,0)),99),IFERROR(INDEX(Cadastro!$F$5:$F$243,$AB1232),"")-IFERROR(INDEX(Parâmetros!$B$39:$B$48,MATCH($E1232,Parâmetros!$A$39:$A$48,0)),99),0)),IF(AND($L1232=0,OR(N($W1231)&gt;=IFERROR(INDEX(Parâmetros!$B$39:$B$48,MATCH($E1232,Parâmetros!$A$39:$A$48,0)),99),AND(N($X1231)&gt;0,N($X1231)&lt;IFERROR(INDEX(Parâmetros!$C$39:$C$48,MATCH($E1232,Parâmetros!$A$39:$A$48,0)),0)))),N($X1231)+1,0)))</f>
        <v>0</v>
      </c>
      <c r="Y1232" t="str">
        <f>IF($AC1232&lt;&gt;"",IF($L1232&gt;0,$AC1232&amp;" · com apontamento",$AC1232),IF($E1232="Férias",IF($L1232&gt;0,"Férias · com apontamento","Férias (cadastro)"),IF(($Z1232+$AA1232-1)&gt;Parâmetros!$E$16,"Férias / afastamento",IF(AND($D1232="5x2",OR(WEEKDAY($F1232,2)=6,WEEKDAY($F1232,2)=7)),IF($L1232&gt;0,"Folga trabalhada","Folga"),IF($L1232&gt;0,"Trabalhado",IF(OR(OR($D1232="6x1",$D1232="FF 6x1"),$D1232="5x2"),IF(AND(OR($D1232="6x1",$D1232="FF 6x1"),OR(WEEKDAY($F1232,2)=6,WEEKDAY($F1232,2)=7)),"Folga","Falta de registro"),IF(AND($AB1232&lt;&gt;$AB1231,IFERROR(INDEX(Cadastro!$F$5:$F$243,$AB1232),"")=""),"Indeterminado (início da série)",IF($X1232&gt;0,"Folga","Falta de registro"))))))))</f>
        <v>Falta de registro</v>
      </c>
      <c r="Z1232" s="34">
        <f>IF(OR($L1232&gt;0,$F1232&gt;Parâmetros!$E$14),0,IF($A1232&lt;&gt;$A1231,1,N($Z1231)+1))</f>
        <v>0</v>
      </c>
      <c r="AA1232" s="34">
        <f>IF(OR($L1232&gt;0,$F1232&gt;Parâmetros!$E$14),0,IF(OR($A1232&lt;&gt;$A1233,$F1233&gt;Parâmetros!$E$14),1,N($AA1233)+1))</f>
        <v>0</v>
      </c>
      <c r="AB1232" s="31">
        <f>IFERROR(MATCH($A1232&amp;"|"&amp;TEXT(_xlfn.MAXIFS(Cadastro!$E$5:$E$243,Cadastro!$A$5:$A$243,$A1232,Cadastro!$E$5:$E$243,"&lt;="&amp;$F1232),"yyyymmdd"),Cadastro!$I$5:$I$243,0),"")</f>
        <v>156</v>
      </c>
      <c r="AC1232" t="str">
        <f>IFERROR(_xlfn.SINGLE(INDEX(Exceções!$D$5:$D$203,MATCH($A1232&amp;"|"&amp;$F1232,Exceções!$F$5:$F$203,0))),"")</f>
        <v/>
      </c>
      <c r="AD1232" t="str">
        <f>IF($AC1232="","",IFERROR(_xlfn.SINGLE(INDEX(Exceções!$E$5:$E$203,MATCH($A1232&amp;"|"&amp;$F1232,Exceções!$F$5:$F$203,0))),""))</f>
        <v/>
      </c>
    </row>
    <row r="1233" spans="1:30" ht="15" hidden="1" customHeight="1" x14ac:dyDescent="0.25">
      <c r="A1233" s="31">
        <v>52498</v>
      </c>
      <c r="B1233" s="17" t="s">
        <v>59</v>
      </c>
      <c r="C1233" s="17" t="str">
        <f>IFERROR(INDEX(Cadastro!$C$5:$C$243,$AB1233),"NÃO INFORMADO")</f>
        <v>MEC</v>
      </c>
      <c r="D1233" s="17" t="str">
        <f>IFERROR(INDEX(Cadastro!$D$5:$D$243,$AB1233),"")</f>
        <v>B</v>
      </c>
      <c r="E1233" s="17" t="str">
        <f>IFERROR(INDEX(Cadastro!$G$5:$G$243,$AB1233),"")</f>
        <v>B</v>
      </c>
      <c r="F1233" s="29">
        <v>46327</v>
      </c>
      <c r="G1233" s="32" t="str">
        <f t="shared" si="114"/>
        <v>dom</v>
      </c>
      <c r="H1233" s="31" t="str">
        <f>IF($L1233=0,"",_xlfn.MINIFS(Dados!$Q:$Q,Dados!$A:$A,$A1233,Dados!$S:$S,$F1233))</f>
        <v/>
      </c>
      <c r="I1233" s="31" t="str">
        <f>IF($H1233="","",_xlfn.MAXIFS(Dados!$R:$R,Dados!$A:$A,$A1233,Dados!$S:$S,$F1233))</f>
        <v/>
      </c>
      <c r="J1233" s="32" t="str">
        <f>IF($D1233&lt;&gt;"Folguista","",IFERROR(INDEX(Parâmetros!$D$52:$G$52,1,MIN(4,MAX(1,$W1233))),""))</f>
        <v/>
      </c>
      <c r="K1233" s="32" t="str">
        <f>IF(OR($AC1233&lt;&gt;"",$Y1233="Folga",$Y1233="Folga trabalhada",$Y1233="Férias (cadastro)",$Y1233="Férias / afastamento",$Y1233="Indeterminado (início da série)"),"",IF(OR($D1233="6x1",$D1233="FF 6x1"),IF(OR(WEEKDAY($F1233,2)=6,WEEKDAY($F1233,2)=7),"6x1 sáb/dom","6x1"),IF($D1233="5x2","5x2",IF($H1233="",IF($D1233="Folguista",$J1233,$E1233),IF(OR($H1233&gt;=Parâmetros!$E$18,$H1233&lt;Parâmetros!$E$19),"C",IF($H1233&lt;Parâmetros!$E$20,"A","B"))))))</f>
        <v>B</v>
      </c>
      <c r="L1233" s="30">
        <f>SUMIFS(Dados!$E:$E,Dados!$A:$A,$A1233,Dados!$S:$S,$F1233)</f>
        <v>0</v>
      </c>
      <c r="M1233" s="30">
        <f>IFERROR(INDEX(Parâmetros!$E$6:$E$11,MATCH($K1233,Parâmetros!$A$6:$A$11,0)),"")</f>
        <v>7.67</v>
      </c>
      <c r="N1233" s="33">
        <f t="shared" si="115"/>
        <v>0</v>
      </c>
      <c r="O1233" s="33">
        <f>Parâmetros!$E$13</f>
        <v>0.8</v>
      </c>
      <c r="P1233" s="32" t="str">
        <f>IF(OR($M1233="",$F1233&gt;Parâmetros!$E$14),"Não","Sim")</f>
        <v>Não</v>
      </c>
      <c r="Q1233" s="32" t="str">
        <f t="shared" si="116"/>
        <v/>
      </c>
      <c r="R1233" s="32" t="str">
        <f t="shared" si="117"/>
        <v/>
      </c>
      <c r="S1233" s="30" t="str">
        <f t="shared" si="118"/>
        <v/>
      </c>
      <c r="T1233" s="32" t="str">
        <f>IF($Q1233&lt;&gt;"Sim","",IF($N1233&gt;Parâmetros!$E$15,"Sim","Não"))</f>
        <v/>
      </c>
      <c r="U1233" s="17" t="str">
        <f t="shared" si="119"/>
        <v>Fora da apuração</v>
      </c>
      <c r="V1233" s="17" t="str">
        <f>IF($AC1233&lt;&gt;"",IF($L1233&gt;0,"ATENÇÃO · apontou em dia de "&amp;LOWER($AC1233)&amp;" cadastrado","Exceção cadastrada · "&amp;$AC1233)&amp;IF($AD1233="",""," · "&amp;$AD1233),IF($E1233="Férias",IF($L1233&gt;0,"ATENÇÃO · apontou estando de férias no cadastro","Férias no cadastro"),IF($Y1233="Férias / afastamento","Afastamento · "&amp;($Z1233+$AA1233-1)&amp;" dias seguidos sem apontamento",IF($Y1233="Folga trabalhada","ATENÇÃO · apontou em dia de folga da escala 5x2",IF($Y1233="Folga",IF(AND($D1233="5x2",OR(WEEKDAY($F1233,2)=6,WEEKDAY($F1233,2)=7)),"Folga de fim de semana da escala 5x2",IF(AND(OR($D1233="6x1",$D1233="FF 6x1"),WEEKDAY($F1233,2)=6,FALSE()),"Folga de fim de semana · apontou no domingo anterior",IF(AND(OR($D1233="6x1",$D1233="FF 6x1"),WEEKDAY($F1233,2)=7,AND($A1233=$A1232,$L1232&gt;0)),"Folga de fim de semana · apontou no sábado",IF(AND(OR($D1233="6x1",$D1233="FF 6x1"),OR(WEEKDAY($F1233,2)=6,WEEKDAY($F1233,2)=7)),"Folga de fim de semana · sem apontamento no sábado nem no domingo","Folga prevista pelo ciclo")))),IF($Y1233="Indeterminado (início da série)","Sem histórico anterior — informe o dia do ciclo no Cadastro",IF($Y1233="Falta de registro",IF(OR(OR($D1233="6x1",$D1233="FF 6x1"),$D1233="5x2"),"FALTA DE REGISTRO · dia útil da escala "&amp;$E1233,"FALTA DE REGISTRO · dia "&amp;$W1233&amp;" de "&amp;IFERROR(INDEX(Parâmetros!$B$39:$B$48,MATCH($E1233,Parâmetros!$A$39:$A$48,0)),99)&amp;" do ciclo"),IF(OR($D1233="6x1",$D1233="FF 6x1"),IF(OR(AND(WEEKDAY($F1233,2)=6,AND($A1233=$A1234,$L1234&gt;0)),AND(WEEKDAY($F1233,2)=7,AND($A1233=$A1232,$L1232&gt;0))),"ATENÇÃO · apontou sábado e domingo no mesmo fim de semana",IF(OR(WEEKDAY($F1233,2)=6,WEEKDAY($F1233,2)=7),"Jornada de fim de semana do 6x1",IF(OR($H1233&gt;=Parâmetros!$E$20,$H1233&lt;Parâmetros!$E$19),"ATENÇÃO · 6x1 apontou fora do horário diurno","Jornada fixa do 6x1"))),IF($D1233="5x2","Jornada fixa do 5x2",IF($D1233="Folguista",IF($J1233=$K1233,"Evidência confirma sequência","DIVERGE · sequência "&amp;$J1233&amp;" × evidência "&amp;$K1233),IF($K1233=$E1233,"Evidência confirma cadastro","DIVERGE · cadastro "&amp;$E1233&amp;" × evidência "&amp;$K1233)))))))))))</f>
        <v>FALTA DE REGISTRO · dia 5 de 5 do ciclo</v>
      </c>
      <c r="W1233" s="34">
        <f>IF(OR(OR($D1233="6x1",$D1233="FF 6x1"),$D1233="5x2"),"",IF($AB1233&lt;&gt;$AB1232,IF(IFERROR(INDEX(Cadastro!$F$5:$F$243,$AB1233),"")="",IF($L1233&gt;0,1,0),IF(IFERROR(INDEX(Cadastro!$F$5:$F$243,$AB1233),"")&lt;=IFERROR(INDEX(Parâmetros!$B$39:$B$48,MATCH($E1233,Parâmetros!$A$39:$A$48,0)),99),IFERROR(INDEX(Cadastro!$F$5:$F$243,$AB1233),""),0)),IF($L1233&gt;0,IF(N($X1232)&gt;0,1,N($W1232)+1),IF(AND($L1233=0,OR(N($W1232)&gt;=IFERROR(INDEX(Parâmetros!$B$39:$B$48,MATCH($E1233,Parâmetros!$A$39:$A$48,0)),99),AND(N($X1232)&gt;0,N($X1232)&lt;IFERROR(INDEX(Parâmetros!$C$39:$C$48,MATCH($E1233,Parâmetros!$A$39:$A$48,0)),0)))),0,N($W1232)+1))))</f>
        <v>5</v>
      </c>
      <c r="X1233" s="34">
        <f>IF(OR(OR($D1233="6x1",$D1233="FF 6x1"),$D1233="5x2"),"",IF($AB1233&lt;&gt;$AB1232,IF(IFERROR(INDEX(Cadastro!$F$5:$F$243,$AB1233),"")="",0,IF(IFERROR(INDEX(Cadastro!$F$5:$F$243,$AB1233),"")&gt;IFERROR(INDEX(Parâmetros!$B$39:$B$48,MATCH($E1233,Parâmetros!$A$39:$A$48,0)),99),IFERROR(INDEX(Cadastro!$F$5:$F$243,$AB1233),"")-IFERROR(INDEX(Parâmetros!$B$39:$B$48,MATCH($E1233,Parâmetros!$A$39:$A$48,0)),99),0)),IF(AND($L1233=0,OR(N($W1232)&gt;=IFERROR(INDEX(Parâmetros!$B$39:$B$48,MATCH($E1233,Parâmetros!$A$39:$A$48,0)),99),AND(N($X1232)&gt;0,N($X1232)&lt;IFERROR(INDEX(Parâmetros!$C$39:$C$48,MATCH($E1233,Parâmetros!$A$39:$A$48,0)),0)))),N($X1232)+1,0)))</f>
        <v>0</v>
      </c>
      <c r="Y1233" t="str">
        <f>IF($AC1233&lt;&gt;"",IF($L1233&gt;0,$AC1233&amp;" · com apontamento",$AC1233),IF($E1233="Férias",IF($L1233&gt;0,"Férias · com apontamento","Férias (cadastro)"),IF(($Z1233+$AA1233-1)&gt;Parâmetros!$E$16,"Férias / afastamento",IF(AND($D1233="5x2",OR(WEEKDAY($F1233,2)=6,WEEKDAY($F1233,2)=7)),IF($L1233&gt;0,"Folga trabalhada","Folga"),IF($L1233&gt;0,"Trabalhado",IF(OR(OR($D1233="6x1",$D1233="FF 6x1"),$D1233="5x2"),IF(AND(OR($D1233="6x1",$D1233="FF 6x1"),OR(WEEKDAY($F1233,2)=6,WEEKDAY($F1233,2)=7)),"Folga","Falta de registro"),IF(AND($AB1233&lt;&gt;$AB1232,IFERROR(INDEX(Cadastro!$F$5:$F$243,$AB1233),"")=""),"Indeterminado (início da série)",IF($X1233&gt;0,"Folga","Falta de registro"))))))))</f>
        <v>Falta de registro</v>
      </c>
      <c r="Z1233" s="34">
        <f>IF(OR($L1233&gt;0,$F1233&gt;Parâmetros!$E$14),0,IF($A1233&lt;&gt;$A1232,1,N($Z1232)+1))</f>
        <v>0</v>
      </c>
      <c r="AA1233" s="34">
        <f>IF(OR($L1233&gt;0,$F1233&gt;Parâmetros!$E$14),0,IF(OR($A1233&lt;&gt;$A1234,$F1234&gt;Parâmetros!$E$14),1,N($AA1234)+1))</f>
        <v>0</v>
      </c>
      <c r="AB1233" s="31">
        <f>IFERROR(MATCH($A1233&amp;"|"&amp;TEXT(_xlfn.MAXIFS(Cadastro!$E$5:$E$243,Cadastro!$A$5:$A$243,$A1233,Cadastro!$E$5:$E$243,"&lt;="&amp;$F1233),"yyyymmdd"),Cadastro!$I$5:$I$243,0),"")</f>
        <v>156</v>
      </c>
      <c r="AC1233" t="str">
        <f>IFERROR(_xlfn.SINGLE(INDEX(Exceções!$D$5:$D$203,MATCH($A1233&amp;"|"&amp;$F1233,Exceções!$F$5:$F$203,0))),"")</f>
        <v/>
      </c>
      <c r="AD1233" t="str">
        <f>IF($AC1233="","",IFERROR(_xlfn.SINGLE(INDEX(Exceções!$E$5:$E$203,MATCH($A1233&amp;"|"&amp;$F1233,Exceções!$F$5:$F$203,0))),""))</f>
        <v/>
      </c>
    </row>
    <row r="1234" spans="1:30" ht="15" hidden="1" customHeight="1" x14ac:dyDescent="0.25">
      <c r="A1234" s="31">
        <v>55541</v>
      </c>
      <c r="B1234" s="17" t="s">
        <v>33</v>
      </c>
      <c r="C1234" s="17" t="str">
        <f>IFERROR(INDEX(Cadastro!$C$5:$C$243,$AB1234),"NÃO INFORMADO")</f>
        <v>ELE</v>
      </c>
      <c r="D1234" s="17" t="str">
        <f>IFERROR(INDEX(Cadastro!$D$5:$D$243,$AB1234),"")</f>
        <v>A</v>
      </c>
      <c r="E1234" s="17" t="str">
        <f>IFERROR(INDEX(Cadastro!$G$5:$G$243,$AB1234),"")</f>
        <v>A</v>
      </c>
      <c r="F1234" s="29">
        <v>46300</v>
      </c>
      <c r="G1234" s="32" t="str">
        <f t="shared" si="114"/>
        <v>seg</v>
      </c>
      <c r="H1234" s="31">
        <f>IF($L1234=0,"",_xlfn.MINIFS(Dados!$Q:$Q,Dados!$A:$A,$A1234,Dados!$S:$S,$F1234))</f>
        <v>440</v>
      </c>
      <c r="I1234" s="31">
        <f>IF($H1234="","",_xlfn.MAXIFS(Dados!$R:$R,Dados!$A:$A,$A1234,Dados!$S:$S,$F1234))</f>
        <v>930</v>
      </c>
      <c r="J1234" s="32" t="str">
        <f>IF($D1234&lt;&gt;"Folguista","",IFERROR(INDEX(Parâmetros!$D$52:$G$52,1,MIN(4,MAX(1,$W1234))),""))</f>
        <v/>
      </c>
      <c r="K1234" s="32" t="str">
        <f>IF(OR($AC1234&lt;&gt;"",$Y1234="Folga",$Y1234="Folga trabalhada",$Y1234="Férias (cadastro)",$Y1234="Férias / afastamento",$Y1234="Indeterminado (início da série)"),"",IF(OR($D1234="6x1",$D1234="FF 6x1"),IF(OR(WEEKDAY($F1234,2)=6,WEEKDAY($F1234,2)=7),"6x1 sáb/dom","6x1"),IF($D1234="5x2","5x2",IF($H1234="",IF($D1234="Folguista",$J1234,$E1234),IF(OR($H1234&gt;=Parâmetros!$E$18,$H1234&lt;Parâmetros!$E$19),"C",IF($H1234&lt;Parâmetros!$E$20,"A","B"))))))</f>
        <v>A</v>
      </c>
      <c r="L1234" s="30">
        <f>SUMIFS(Dados!$E:$E,Dados!$A:$A,$A1234,Dados!$S:$S,$F1234)</f>
        <v>7.17</v>
      </c>
      <c r="M1234" s="30">
        <f>IFERROR(INDEX(Parâmetros!$E$6:$E$11,MATCH($K1234,Parâmetros!$A$6:$A$11,0)),"")</f>
        <v>7.58</v>
      </c>
      <c r="N1234" s="33">
        <f t="shared" si="115"/>
        <v>0.94591029023746698</v>
      </c>
      <c r="O1234" s="33">
        <f>Parâmetros!$E$13</f>
        <v>0.8</v>
      </c>
      <c r="P1234" s="32" t="str">
        <f>IF(OR($M1234="",$F1234&gt;Parâmetros!$E$14),"Não","Sim")</f>
        <v>Sim</v>
      </c>
      <c r="Q1234" s="32" t="str">
        <f t="shared" si="116"/>
        <v>Sim</v>
      </c>
      <c r="R1234" s="32" t="str">
        <f t="shared" si="117"/>
        <v>Sim</v>
      </c>
      <c r="S1234" s="30">
        <f t="shared" si="118"/>
        <v>0</v>
      </c>
      <c r="T1234" s="32" t="str">
        <f>IF($Q1234&lt;&gt;"Sim","",IF($N1234&gt;Parâmetros!$E$15,"Sim","Não"))</f>
        <v>Não</v>
      </c>
      <c r="U1234" s="17" t="str">
        <f t="shared" si="119"/>
        <v>Na meta</v>
      </c>
      <c r="V1234" s="17" t="str">
        <f>IF($AC1234&lt;&gt;"",IF($L1234&gt;0,"ATENÇÃO · apontou em dia de "&amp;LOWER($AC1234)&amp;" cadastrado","Exceção cadastrada · "&amp;$AC1234)&amp;IF($AD1234="",""," · "&amp;$AD1234),IF($E1234="Férias",IF($L1234&gt;0,"ATENÇÃO · apontou estando de férias no cadastro","Férias no cadastro"),IF($Y1234="Férias / afastamento","Afastamento · "&amp;($Z1234+$AA1234-1)&amp;" dias seguidos sem apontamento",IF($Y1234="Folga trabalhada","ATENÇÃO · apontou em dia de folga da escala 5x2",IF($Y1234="Folga",IF(AND($D1234="5x2",OR(WEEKDAY($F1234,2)=6,WEEKDAY($F1234,2)=7)),"Folga de fim de semana da escala 5x2",IF(AND(OR($D1234="6x1",$D1234="FF 6x1"),WEEKDAY($F1234,2)=6,FALSE()),"Folga de fim de semana · apontou no domingo anterior",IF(AND(OR($D1234="6x1",$D1234="FF 6x1"),WEEKDAY($F1234,2)=7,AND($A1234=$A1233,$L1233&gt;0)),"Folga de fim de semana · apontou no sábado",IF(AND(OR($D1234="6x1",$D1234="FF 6x1"),OR(WEEKDAY($F1234,2)=6,WEEKDAY($F1234,2)=7)),"Folga de fim de semana · sem apontamento no sábado nem no domingo","Folga prevista pelo ciclo")))),IF($Y1234="Indeterminado (início da série)","Sem histórico anterior — informe o dia do ciclo no Cadastro",IF($Y1234="Falta de registro",IF(OR(OR($D1234="6x1",$D1234="FF 6x1"),$D1234="5x2"),"FALTA DE REGISTRO · dia útil da escala "&amp;$E1234,"FALTA DE REGISTRO · dia "&amp;$W1234&amp;" de "&amp;IFERROR(INDEX(Parâmetros!$B$39:$B$48,MATCH($E1234,Parâmetros!$A$39:$A$48,0)),99)&amp;" do ciclo"),IF(OR($D1234="6x1",$D1234="FF 6x1"),IF(OR(AND(WEEKDAY($F1234,2)=6,AND($A1234=$A1235,$L1235&gt;0)),AND(WEEKDAY($F1234,2)=7,AND($A1234=$A1233,$L1233&gt;0))),"ATENÇÃO · apontou sábado e domingo no mesmo fim de semana",IF(OR(WEEKDAY($F1234,2)=6,WEEKDAY($F1234,2)=7),"Jornada de fim de semana do 6x1",IF(OR($H1234&gt;=Parâmetros!$E$20,$H1234&lt;Parâmetros!$E$19),"ATENÇÃO · 6x1 apontou fora do horário diurno","Jornada fixa do 6x1"))),IF($D1234="5x2","Jornada fixa do 5x2",IF($D1234="Folguista",IF($J1234=$K1234,"Evidência confirma sequência","DIVERGE · sequência "&amp;$J1234&amp;" × evidência "&amp;$K1234),IF($K1234=$E1234,"Evidência confirma cadastro","DIVERGE · cadastro "&amp;$E1234&amp;" × evidência "&amp;$K1234)))))))))))</f>
        <v>Evidência confirma cadastro</v>
      </c>
      <c r="W1234" s="34">
        <f>IF(OR(OR($D1234="6x1",$D1234="FF 6x1"),$D1234="5x2"),"",IF($AB1234&lt;&gt;$AB1233,IF(IFERROR(INDEX(Cadastro!$F$5:$F$243,$AB1234),"")="",IF($L1234&gt;0,1,0),IF(IFERROR(INDEX(Cadastro!$F$5:$F$243,$AB1234),"")&lt;=IFERROR(INDEX(Parâmetros!$B$39:$B$48,MATCH($E1234,Parâmetros!$A$39:$A$48,0)),99),IFERROR(INDEX(Cadastro!$F$5:$F$243,$AB1234),""),0)),IF($L1234&gt;0,IF(N($X1233)&gt;0,1,N($W1233)+1),IF(AND($L1234=0,OR(N($W1233)&gt;=IFERROR(INDEX(Parâmetros!$B$39:$B$48,MATCH($E1234,Parâmetros!$A$39:$A$48,0)),99),AND(N($X1233)&gt;0,N($X1233)&lt;IFERROR(INDEX(Parâmetros!$C$39:$C$48,MATCH($E1234,Parâmetros!$A$39:$A$48,0)),0)))),0,N($W1233)+1))))</f>
        <v>3</v>
      </c>
      <c r="X1234" s="34">
        <f>IF(OR(OR($D1234="6x1",$D1234="FF 6x1"),$D1234="5x2"),"",IF($AB1234&lt;&gt;$AB1233,IF(IFERROR(INDEX(Cadastro!$F$5:$F$243,$AB1234),"")="",0,IF(IFERROR(INDEX(Cadastro!$F$5:$F$243,$AB1234),"")&gt;IFERROR(INDEX(Parâmetros!$B$39:$B$48,MATCH($E1234,Parâmetros!$A$39:$A$48,0)),99),IFERROR(INDEX(Cadastro!$F$5:$F$243,$AB1234),"")-IFERROR(INDEX(Parâmetros!$B$39:$B$48,MATCH($E1234,Parâmetros!$A$39:$A$48,0)),99),0)),IF(AND($L1234=0,OR(N($W1233)&gt;=IFERROR(INDEX(Parâmetros!$B$39:$B$48,MATCH($E1234,Parâmetros!$A$39:$A$48,0)),99),AND(N($X1233)&gt;0,N($X1233)&lt;IFERROR(INDEX(Parâmetros!$C$39:$C$48,MATCH($E1234,Parâmetros!$A$39:$A$48,0)),0)))),N($X1233)+1,0)))</f>
        <v>0</v>
      </c>
      <c r="Y1234" t="str">
        <f>IF($AC1234&lt;&gt;"",IF($L1234&gt;0,$AC1234&amp;" · com apontamento",$AC1234),IF($E1234="Férias",IF($L1234&gt;0,"Férias · com apontamento","Férias (cadastro)"),IF(($Z1234+$AA1234-1)&gt;Parâmetros!$E$16,"Férias / afastamento",IF(AND($D1234="5x2",OR(WEEKDAY($F1234,2)=6,WEEKDAY($F1234,2)=7)),IF($L1234&gt;0,"Folga trabalhada","Folga"),IF($L1234&gt;0,"Trabalhado",IF(OR(OR($D1234="6x1",$D1234="FF 6x1"),$D1234="5x2"),IF(AND(OR($D1234="6x1",$D1234="FF 6x1"),OR(WEEKDAY($F1234,2)=6,WEEKDAY($F1234,2)=7)),"Folga","Falta de registro"),IF(AND($AB1234&lt;&gt;$AB1233,IFERROR(INDEX(Cadastro!$F$5:$F$243,$AB1234),"")=""),"Indeterminado (início da série)",IF($X1234&gt;0,"Folga","Falta de registro"))))))))</f>
        <v>Trabalhado</v>
      </c>
      <c r="Z1234" s="34">
        <f>IF(OR($L1234&gt;0,$F1234&gt;Parâmetros!$E$14),0,IF($A1234&lt;&gt;$A1233,1,N($Z1233)+1))</f>
        <v>0</v>
      </c>
      <c r="AA1234" s="34">
        <f>IF(OR($L1234&gt;0,$F1234&gt;Parâmetros!$E$14),0,IF(OR($A1234&lt;&gt;$A1235,$F1235&gt;Parâmetros!$E$14),1,N($AA1235)+1))</f>
        <v>0</v>
      </c>
      <c r="AB1234" s="31">
        <f>IFERROR(MATCH($A1234&amp;"|"&amp;TEXT(_xlfn.MAXIFS(Cadastro!$E$5:$E$243,Cadastro!$A$5:$A$243,$A1234,Cadastro!$E$5:$E$243,"&lt;="&amp;$F1234),"yyyymmdd"),Cadastro!$I$5:$I$243,0),"")</f>
        <v>160</v>
      </c>
      <c r="AC1234" t="str">
        <f>IFERROR(_xlfn.SINGLE(INDEX(Exceções!$D$5:$D$203,MATCH($A1234&amp;"|"&amp;$F1234,Exceções!$F$5:$F$203,0))),"")</f>
        <v/>
      </c>
      <c r="AD1234" t="str">
        <f>IF($AC1234="","",IFERROR(_xlfn.SINGLE(INDEX(Exceções!$E$5:$E$203,MATCH($A1234&amp;"|"&amp;$F1234,Exceções!$F$5:$F$203,0))),""))</f>
        <v/>
      </c>
    </row>
    <row r="1235" spans="1:30" ht="15" hidden="1" customHeight="1" x14ac:dyDescent="0.25">
      <c r="A1235" s="31">
        <v>55541</v>
      </c>
      <c r="B1235" s="17" t="s">
        <v>33</v>
      </c>
      <c r="C1235" s="17" t="str">
        <f>IFERROR(INDEX(Cadastro!$C$5:$C$243,$AB1235),"NÃO INFORMADO")</f>
        <v>ELE</v>
      </c>
      <c r="D1235" s="17" t="str">
        <f>IFERROR(INDEX(Cadastro!$D$5:$D$243,$AB1235),"")</f>
        <v>A</v>
      </c>
      <c r="E1235" s="17" t="str">
        <f>IFERROR(INDEX(Cadastro!$G$5:$G$243,$AB1235),"")</f>
        <v>A</v>
      </c>
      <c r="F1235" s="29">
        <v>46301</v>
      </c>
      <c r="G1235" s="32" t="str">
        <f t="shared" si="114"/>
        <v>ter</v>
      </c>
      <c r="H1235" s="31">
        <f>IF($L1235=0,"",_xlfn.MINIFS(Dados!$Q:$Q,Dados!$A:$A,$A1235,Dados!$S:$S,$F1235))</f>
        <v>440</v>
      </c>
      <c r="I1235" s="31">
        <f>IF($H1235="","",_xlfn.MAXIFS(Dados!$R:$R,Dados!$A:$A,$A1235,Dados!$S:$S,$F1235))</f>
        <v>930</v>
      </c>
      <c r="J1235" s="32" t="str">
        <f>IF($D1235&lt;&gt;"Folguista","",IFERROR(INDEX(Parâmetros!$D$52:$G$52,1,MIN(4,MAX(1,$W1235))),""))</f>
        <v/>
      </c>
      <c r="K1235" s="32" t="str">
        <f>IF(OR($AC1235&lt;&gt;"",$Y1235="Folga",$Y1235="Folga trabalhada",$Y1235="Férias (cadastro)",$Y1235="Férias / afastamento",$Y1235="Indeterminado (início da série)"),"",IF(OR($D1235="6x1",$D1235="FF 6x1"),IF(OR(WEEKDAY($F1235,2)=6,WEEKDAY($F1235,2)=7),"6x1 sáb/dom","6x1"),IF($D1235="5x2","5x2",IF($H1235="",IF($D1235="Folguista",$J1235,$E1235),IF(OR($H1235&gt;=Parâmetros!$E$18,$H1235&lt;Parâmetros!$E$19),"C",IF($H1235&lt;Parâmetros!$E$20,"A","B"))))))</f>
        <v>A</v>
      </c>
      <c r="L1235" s="30">
        <f>SUMIFS(Dados!$E:$E,Dados!$A:$A,$A1235,Dados!$S:$S,$F1235)</f>
        <v>7.17</v>
      </c>
      <c r="M1235" s="30">
        <f>IFERROR(INDEX(Parâmetros!$E$6:$E$11,MATCH($K1235,Parâmetros!$A$6:$A$11,0)),"")</f>
        <v>7.58</v>
      </c>
      <c r="N1235" s="33">
        <f t="shared" si="115"/>
        <v>0.94591029023746698</v>
      </c>
      <c r="O1235" s="33">
        <f>Parâmetros!$E$13</f>
        <v>0.8</v>
      </c>
      <c r="P1235" s="32" t="str">
        <f>IF(OR($M1235="",$F1235&gt;Parâmetros!$E$14),"Não","Sim")</f>
        <v>Sim</v>
      </c>
      <c r="Q1235" s="32" t="str">
        <f t="shared" si="116"/>
        <v>Sim</v>
      </c>
      <c r="R1235" s="32" t="str">
        <f t="shared" si="117"/>
        <v>Sim</v>
      </c>
      <c r="S1235" s="30">
        <f t="shared" si="118"/>
        <v>0</v>
      </c>
      <c r="T1235" s="32" t="str">
        <f>IF($Q1235&lt;&gt;"Sim","",IF($N1235&gt;Parâmetros!$E$15,"Sim","Não"))</f>
        <v>Não</v>
      </c>
      <c r="U1235" s="17" t="str">
        <f t="shared" si="119"/>
        <v>Na meta</v>
      </c>
      <c r="V1235" s="17" t="str">
        <f>IF($AC1235&lt;&gt;"",IF($L1235&gt;0,"ATENÇÃO · apontou em dia de "&amp;LOWER($AC1235)&amp;" cadastrado","Exceção cadastrada · "&amp;$AC1235)&amp;IF($AD1235="",""," · "&amp;$AD1235),IF($E1235="Férias",IF($L1235&gt;0,"ATENÇÃO · apontou estando de férias no cadastro","Férias no cadastro"),IF($Y1235="Férias / afastamento","Afastamento · "&amp;($Z1235+$AA1235-1)&amp;" dias seguidos sem apontamento",IF($Y1235="Folga trabalhada","ATENÇÃO · apontou em dia de folga da escala 5x2",IF($Y1235="Folga",IF(AND($D1235="5x2",OR(WEEKDAY($F1235,2)=6,WEEKDAY($F1235,2)=7)),"Folga de fim de semana da escala 5x2",IF(AND(OR($D1235="6x1",$D1235="FF 6x1"),WEEKDAY($F1235,2)=6,FALSE()),"Folga de fim de semana · apontou no domingo anterior",IF(AND(OR($D1235="6x1",$D1235="FF 6x1"),WEEKDAY($F1235,2)=7,AND($A1235=$A1234,$L1234&gt;0)),"Folga de fim de semana · apontou no sábado",IF(AND(OR($D1235="6x1",$D1235="FF 6x1"),OR(WEEKDAY($F1235,2)=6,WEEKDAY($F1235,2)=7)),"Folga de fim de semana · sem apontamento no sábado nem no domingo","Folga prevista pelo ciclo")))),IF($Y1235="Indeterminado (início da série)","Sem histórico anterior — informe o dia do ciclo no Cadastro",IF($Y1235="Falta de registro",IF(OR(OR($D1235="6x1",$D1235="FF 6x1"),$D1235="5x2"),"FALTA DE REGISTRO · dia útil da escala "&amp;$E1235,"FALTA DE REGISTRO · dia "&amp;$W1235&amp;" de "&amp;IFERROR(INDEX(Parâmetros!$B$39:$B$48,MATCH($E1235,Parâmetros!$A$39:$A$48,0)),99)&amp;" do ciclo"),IF(OR($D1235="6x1",$D1235="FF 6x1"),IF(OR(AND(WEEKDAY($F1235,2)=6,AND($A1235=$A1236,$L1236&gt;0)),AND(WEEKDAY($F1235,2)=7,AND($A1235=$A1234,$L1234&gt;0))),"ATENÇÃO · apontou sábado e domingo no mesmo fim de semana",IF(OR(WEEKDAY($F1235,2)=6,WEEKDAY($F1235,2)=7),"Jornada de fim de semana do 6x1",IF(OR($H1235&gt;=Parâmetros!$E$20,$H1235&lt;Parâmetros!$E$19),"ATENÇÃO · 6x1 apontou fora do horário diurno","Jornada fixa do 6x1"))),IF($D1235="5x2","Jornada fixa do 5x2",IF($D1235="Folguista",IF($J1235=$K1235,"Evidência confirma sequência","DIVERGE · sequência "&amp;$J1235&amp;" × evidência "&amp;$K1235),IF($K1235=$E1235,"Evidência confirma cadastro","DIVERGE · cadastro "&amp;$E1235&amp;" × evidência "&amp;$K1235)))))))))))</f>
        <v>Evidência confirma cadastro</v>
      </c>
      <c r="W1235" s="34">
        <f>IF(OR(OR($D1235="6x1",$D1235="FF 6x1"),$D1235="5x2"),"",IF($AB1235&lt;&gt;$AB1234,IF(IFERROR(INDEX(Cadastro!$F$5:$F$243,$AB1235),"")="",IF($L1235&gt;0,1,0),IF(IFERROR(INDEX(Cadastro!$F$5:$F$243,$AB1235),"")&lt;=IFERROR(INDEX(Parâmetros!$B$39:$B$48,MATCH($E1235,Parâmetros!$A$39:$A$48,0)),99),IFERROR(INDEX(Cadastro!$F$5:$F$243,$AB1235),""),0)),IF($L1235&gt;0,IF(N($X1234)&gt;0,1,N($W1234)+1),IF(AND($L1235=0,OR(N($W1234)&gt;=IFERROR(INDEX(Parâmetros!$B$39:$B$48,MATCH($E1235,Parâmetros!$A$39:$A$48,0)),99),AND(N($X1234)&gt;0,N($X1234)&lt;IFERROR(INDEX(Parâmetros!$C$39:$C$48,MATCH($E1235,Parâmetros!$A$39:$A$48,0)),0)))),0,N($W1234)+1))))</f>
        <v>4</v>
      </c>
      <c r="X1235" s="34">
        <f>IF(OR(OR($D1235="6x1",$D1235="FF 6x1"),$D1235="5x2"),"",IF($AB1235&lt;&gt;$AB1234,IF(IFERROR(INDEX(Cadastro!$F$5:$F$243,$AB1235),"")="",0,IF(IFERROR(INDEX(Cadastro!$F$5:$F$243,$AB1235),"")&gt;IFERROR(INDEX(Parâmetros!$B$39:$B$48,MATCH($E1235,Parâmetros!$A$39:$A$48,0)),99),IFERROR(INDEX(Cadastro!$F$5:$F$243,$AB1235),"")-IFERROR(INDEX(Parâmetros!$B$39:$B$48,MATCH($E1235,Parâmetros!$A$39:$A$48,0)),99),0)),IF(AND($L1235=0,OR(N($W1234)&gt;=IFERROR(INDEX(Parâmetros!$B$39:$B$48,MATCH($E1235,Parâmetros!$A$39:$A$48,0)),99),AND(N($X1234)&gt;0,N($X1234)&lt;IFERROR(INDEX(Parâmetros!$C$39:$C$48,MATCH($E1235,Parâmetros!$A$39:$A$48,0)),0)))),N($X1234)+1,0)))</f>
        <v>0</v>
      </c>
      <c r="Y1235" t="str">
        <f>IF($AC1235&lt;&gt;"",IF($L1235&gt;0,$AC1235&amp;" · com apontamento",$AC1235),IF($E1235="Férias",IF($L1235&gt;0,"Férias · com apontamento","Férias (cadastro)"),IF(($Z1235+$AA1235-1)&gt;Parâmetros!$E$16,"Férias / afastamento",IF(AND($D1235="5x2",OR(WEEKDAY($F1235,2)=6,WEEKDAY($F1235,2)=7)),IF($L1235&gt;0,"Folga trabalhada","Folga"),IF($L1235&gt;0,"Trabalhado",IF(OR(OR($D1235="6x1",$D1235="FF 6x1"),$D1235="5x2"),IF(AND(OR($D1235="6x1",$D1235="FF 6x1"),OR(WEEKDAY($F1235,2)=6,WEEKDAY($F1235,2)=7)),"Folga","Falta de registro"),IF(AND($AB1235&lt;&gt;$AB1234,IFERROR(INDEX(Cadastro!$F$5:$F$243,$AB1235),"")=""),"Indeterminado (início da série)",IF($X1235&gt;0,"Folga","Falta de registro"))))))))</f>
        <v>Trabalhado</v>
      </c>
      <c r="Z1235" s="34">
        <f>IF(OR($L1235&gt;0,$F1235&gt;Parâmetros!$E$14),0,IF($A1235&lt;&gt;$A1234,1,N($Z1234)+1))</f>
        <v>0</v>
      </c>
      <c r="AA1235" s="34">
        <f>IF(OR($L1235&gt;0,$F1235&gt;Parâmetros!$E$14),0,IF(OR($A1235&lt;&gt;$A1236,$F1236&gt;Parâmetros!$E$14),1,N($AA1236)+1))</f>
        <v>0</v>
      </c>
      <c r="AB1235" s="31">
        <f>IFERROR(MATCH($A1235&amp;"|"&amp;TEXT(_xlfn.MAXIFS(Cadastro!$E$5:$E$243,Cadastro!$A$5:$A$243,$A1235,Cadastro!$E$5:$E$243,"&lt;="&amp;$F1235),"yyyymmdd"),Cadastro!$I$5:$I$243,0),"")</f>
        <v>160</v>
      </c>
      <c r="AC1235" t="str">
        <f>IFERROR(_xlfn.SINGLE(INDEX(Exceções!$D$5:$D$203,MATCH($A1235&amp;"|"&amp;$F1235,Exceções!$F$5:$F$203,0))),"")</f>
        <v/>
      </c>
      <c r="AD1235" t="str">
        <f>IF($AC1235="","",IFERROR(_xlfn.SINGLE(INDEX(Exceções!$E$5:$E$203,MATCH($A1235&amp;"|"&amp;$F1235,Exceções!$F$5:$F$203,0))),""))</f>
        <v/>
      </c>
    </row>
    <row r="1236" spans="1:30" ht="15" hidden="1" customHeight="1" x14ac:dyDescent="0.25">
      <c r="A1236" s="31">
        <v>55541</v>
      </c>
      <c r="B1236" s="17" t="s">
        <v>33</v>
      </c>
      <c r="C1236" s="17" t="str">
        <f>IFERROR(INDEX(Cadastro!$C$5:$C$243,$AB1236),"NÃO INFORMADO")</f>
        <v>ELE</v>
      </c>
      <c r="D1236" s="17" t="str">
        <f>IFERROR(INDEX(Cadastro!$D$5:$D$243,$AB1236),"")</f>
        <v>A</v>
      </c>
      <c r="E1236" s="17" t="str">
        <f>IFERROR(INDEX(Cadastro!$G$5:$G$243,$AB1236),"")</f>
        <v>A</v>
      </c>
      <c r="F1236" s="29">
        <v>46302</v>
      </c>
      <c r="G1236" s="32" t="str">
        <f t="shared" si="114"/>
        <v>qua</v>
      </c>
      <c r="H1236" s="31">
        <f>IF($L1236=0,"",_xlfn.MINIFS(Dados!$Q:$Q,Dados!$A:$A,$A1236,Dados!$S:$S,$F1236))</f>
        <v>440</v>
      </c>
      <c r="I1236" s="31">
        <f>IF($H1236="","",_xlfn.MAXIFS(Dados!$R:$R,Dados!$A:$A,$A1236,Dados!$S:$S,$F1236))</f>
        <v>930</v>
      </c>
      <c r="J1236" s="32" t="str">
        <f>IF($D1236&lt;&gt;"Folguista","",IFERROR(INDEX(Parâmetros!$D$52:$G$52,1,MIN(4,MAX(1,$W1236))),""))</f>
        <v/>
      </c>
      <c r="K1236" s="32" t="str">
        <f>IF(OR($AC1236&lt;&gt;"",$Y1236="Folga",$Y1236="Folga trabalhada",$Y1236="Férias (cadastro)",$Y1236="Férias / afastamento",$Y1236="Indeterminado (início da série)"),"",IF(OR($D1236="6x1",$D1236="FF 6x1"),IF(OR(WEEKDAY($F1236,2)=6,WEEKDAY($F1236,2)=7),"6x1 sáb/dom","6x1"),IF($D1236="5x2","5x2",IF($H1236="",IF($D1236="Folguista",$J1236,$E1236),IF(OR($H1236&gt;=Parâmetros!$E$18,$H1236&lt;Parâmetros!$E$19),"C",IF($H1236&lt;Parâmetros!$E$20,"A","B"))))))</f>
        <v>A</v>
      </c>
      <c r="L1236" s="30">
        <f>SUMIFS(Dados!$E:$E,Dados!$A:$A,$A1236,Dados!$S:$S,$F1236)</f>
        <v>7.17</v>
      </c>
      <c r="M1236" s="30">
        <f>IFERROR(INDEX(Parâmetros!$E$6:$E$11,MATCH($K1236,Parâmetros!$A$6:$A$11,0)),"")</f>
        <v>7.58</v>
      </c>
      <c r="N1236" s="33">
        <f t="shared" si="115"/>
        <v>0.94591029023746698</v>
      </c>
      <c r="O1236" s="33">
        <f>Parâmetros!$E$13</f>
        <v>0.8</v>
      </c>
      <c r="P1236" s="32" t="str">
        <f>IF(OR($M1236="",$F1236&gt;Parâmetros!$E$14),"Não","Sim")</f>
        <v>Sim</v>
      </c>
      <c r="Q1236" s="32" t="str">
        <f t="shared" si="116"/>
        <v>Sim</v>
      </c>
      <c r="R1236" s="32" t="str">
        <f t="shared" si="117"/>
        <v>Sim</v>
      </c>
      <c r="S1236" s="30">
        <f t="shared" si="118"/>
        <v>0</v>
      </c>
      <c r="T1236" s="32" t="str">
        <f>IF($Q1236&lt;&gt;"Sim","",IF($N1236&gt;Parâmetros!$E$15,"Sim","Não"))</f>
        <v>Não</v>
      </c>
      <c r="U1236" s="17" t="str">
        <f t="shared" si="119"/>
        <v>Na meta</v>
      </c>
      <c r="V1236" s="17" t="str">
        <f>IF($AC1236&lt;&gt;"",IF($L1236&gt;0,"ATENÇÃO · apontou em dia de "&amp;LOWER($AC1236)&amp;" cadastrado","Exceção cadastrada · "&amp;$AC1236)&amp;IF($AD1236="",""," · "&amp;$AD1236),IF($E1236="Férias",IF($L1236&gt;0,"ATENÇÃO · apontou estando de férias no cadastro","Férias no cadastro"),IF($Y1236="Férias / afastamento","Afastamento · "&amp;($Z1236+$AA1236-1)&amp;" dias seguidos sem apontamento",IF($Y1236="Folga trabalhada","ATENÇÃO · apontou em dia de folga da escala 5x2",IF($Y1236="Folga",IF(AND($D1236="5x2",OR(WEEKDAY($F1236,2)=6,WEEKDAY($F1236,2)=7)),"Folga de fim de semana da escala 5x2",IF(AND(OR($D1236="6x1",$D1236="FF 6x1"),WEEKDAY($F1236,2)=6,FALSE()),"Folga de fim de semana · apontou no domingo anterior",IF(AND(OR($D1236="6x1",$D1236="FF 6x1"),WEEKDAY($F1236,2)=7,AND($A1236=$A1235,$L1235&gt;0)),"Folga de fim de semana · apontou no sábado",IF(AND(OR($D1236="6x1",$D1236="FF 6x1"),OR(WEEKDAY($F1236,2)=6,WEEKDAY($F1236,2)=7)),"Folga de fim de semana · sem apontamento no sábado nem no domingo","Folga prevista pelo ciclo")))),IF($Y1236="Indeterminado (início da série)","Sem histórico anterior — informe o dia do ciclo no Cadastro",IF($Y1236="Falta de registro",IF(OR(OR($D1236="6x1",$D1236="FF 6x1"),$D1236="5x2"),"FALTA DE REGISTRO · dia útil da escala "&amp;$E1236,"FALTA DE REGISTRO · dia "&amp;$W1236&amp;" de "&amp;IFERROR(INDEX(Parâmetros!$B$39:$B$48,MATCH($E1236,Parâmetros!$A$39:$A$48,0)),99)&amp;" do ciclo"),IF(OR($D1236="6x1",$D1236="FF 6x1"),IF(OR(AND(WEEKDAY($F1236,2)=6,AND($A1236=$A1237,$L1237&gt;0)),AND(WEEKDAY($F1236,2)=7,AND($A1236=$A1235,$L1235&gt;0))),"ATENÇÃO · apontou sábado e domingo no mesmo fim de semana",IF(OR(WEEKDAY($F1236,2)=6,WEEKDAY($F1236,2)=7),"Jornada de fim de semana do 6x1",IF(OR($H1236&gt;=Parâmetros!$E$20,$H1236&lt;Parâmetros!$E$19),"ATENÇÃO · 6x1 apontou fora do horário diurno","Jornada fixa do 6x1"))),IF($D1236="5x2","Jornada fixa do 5x2",IF($D1236="Folguista",IF($J1236=$K1236,"Evidência confirma sequência","DIVERGE · sequência "&amp;$J1236&amp;" × evidência "&amp;$K1236),IF($K1236=$E1236,"Evidência confirma cadastro","DIVERGE · cadastro "&amp;$E1236&amp;" × evidência "&amp;$K1236)))))))))))</f>
        <v>Evidência confirma cadastro</v>
      </c>
      <c r="W1236" s="34">
        <f>IF(OR(OR($D1236="6x1",$D1236="FF 6x1"),$D1236="5x2"),"",IF($AB1236&lt;&gt;$AB1235,IF(IFERROR(INDEX(Cadastro!$F$5:$F$243,$AB1236),"")="",IF($L1236&gt;0,1,0),IF(IFERROR(INDEX(Cadastro!$F$5:$F$243,$AB1236),"")&lt;=IFERROR(INDEX(Parâmetros!$B$39:$B$48,MATCH($E1236,Parâmetros!$A$39:$A$48,0)),99),IFERROR(INDEX(Cadastro!$F$5:$F$243,$AB1236),""),0)),IF($L1236&gt;0,IF(N($X1235)&gt;0,1,N($W1235)+1),IF(AND($L1236=0,OR(N($W1235)&gt;=IFERROR(INDEX(Parâmetros!$B$39:$B$48,MATCH($E1236,Parâmetros!$A$39:$A$48,0)),99),AND(N($X1235)&gt;0,N($X1235)&lt;IFERROR(INDEX(Parâmetros!$C$39:$C$48,MATCH($E1236,Parâmetros!$A$39:$A$48,0)),0)))),0,N($W1235)+1))))</f>
        <v>5</v>
      </c>
      <c r="X1236" s="34">
        <f>IF(OR(OR($D1236="6x1",$D1236="FF 6x1"),$D1236="5x2"),"",IF($AB1236&lt;&gt;$AB1235,IF(IFERROR(INDEX(Cadastro!$F$5:$F$243,$AB1236),"")="",0,IF(IFERROR(INDEX(Cadastro!$F$5:$F$243,$AB1236),"")&gt;IFERROR(INDEX(Parâmetros!$B$39:$B$48,MATCH($E1236,Parâmetros!$A$39:$A$48,0)),99),IFERROR(INDEX(Cadastro!$F$5:$F$243,$AB1236),"")-IFERROR(INDEX(Parâmetros!$B$39:$B$48,MATCH($E1236,Parâmetros!$A$39:$A$48,0)),99),0)),IF(AND($L1236=0,OR(N($W1235)&gt;=IFERROR(INDEX(Parâmetros!$B$39:$B$48,MATCH($E1236,Parâmetros!$A$39:$A$48,0)),99),AND(N($X1235)&gt;0,N($X1235)&lt;IFERROR(INDEX(Parâmetros!$C$39:$C$48,MATCH($E1236,Parâmetros!$A$39:$A$48,0)),0)))),N($X1235)+1,0)))</f>
        <v>0</v>
      </c>
      <c r="Y1236" t="str">
        <f>IF($AC1236&lt;&gt;"",IF($L1236&gt;0,$AC1236&amp;" · com apontamento",$AC1236),IF($E1236="Férias",IF($L1236&gt;0,"Férias · com apontamento","Férias (cadastro)"),IF(($Z1236+$AA1236-1)&gt;Parâmetros!$E$16,"Férias / afastamento",IF(AND($D1236="5x2",OR(WEEKDAY($F1236,2)=6,WEEKDAY($F1236,2)=7)),IF($L1236&gt;0,"Folga trabalhada","Folga"),IF($L1236&gt;0,"Trabalhado",IF(OR(OR($D1236="6x1",$D1236="FF 6x1"),$D1236="5x2"),IF(AND(OR($D1236="6x1",$D1236="FF 6x1"),OR(WEEKDAY($F1236,2)=6,WEEKDAY($F1236,2)=7)),"Folga","Falta de registro"),IF(AND($AB1236&lt;&gt;$AB1235,IFERROR(INDEX(Cadastro!$F$5:$F$243,$AB1236),"")=""),"Indeterminado (início da série)",IF($X1236&gt;0,"Folga","Falta de registro"))))))))</f>
        <v>Trabalhado</v>
      </c>
      <c r="Z1236" s="34">
        <f>IF(OR($L1236&gt;0,$F1236&gt;Parâmetros!$E$14),0,IF($A1236&lt;&gt;$A1235,1,N($Z1235)+1))</f>
        <v>0</v>
      </c>
      <c r="AA1236" s="34">
        <f>IF(OR($L1236&gt;0,$F1236&gt;Parâmetros!$E$14),0,IF(OR($A1236&lt;&gt;$A1237,$F1237&gt;Parâmetros!$E$14),1,N($AA1237)+1))</f>
        <v>0</v>
      </c>
      <c r="AB1236" s="31">
        <f>IFERROR(MATCH($A1236&amp;"|"&amp;TEXT(_xlfn.MAXIFS(Cadastro!$E$5:$E$243,Cadastro!$A$5:$A$243,$A1236,Cadastro!$E$5:$E$243,"&lt;="&amp;$F1236),"yyyymmdd"),Cadastro!$I$5:$I$243,0),"")</f>
        <v>160</v>
      </c>
      <c r="AC1236" t="str">
        <f>IFERROR(_xlfn.SINGLE(INDEX(Exceções!$D$5:$D$203,MATCH($A1236&amp;"|"&amp;$F1236,Exceções!$F$5:$F$203,0))),"")</f>
        <v/>
      </c>
      <c r="AD1236" t="str">
        <f>IF($AC1236="","",IFERROR(_xlfn.SINGLE(INDEX(Exceções!$E$5:$E$203,MATCH($A1236&amp;"|"&amp;$F1236,Exceções!$F$5:$F$203,0))),""))</f>
        <v/>
      </c>
    </row>
    <row r="1237" spans="1:30" ht="15" hidden="1" customHeight="1" x14ac:dyDescent="0.25">
      <c r="A1237" s="31">
        <v>55541</v>
      </c>
      <c r="B1237" s="17" t="s">
        <v>33</v>
      </c>
      <c r="C1237" s="17" t="str">
        <f>IFERROR(INDEX(Cadastro!$C$5:$C$243,$AB1237),"NÃO INFORMADO")</f>
        <v>ELE</v>
      </c>
      <c r="D1237" s="17" t="str">
        <f>IFERROR(INDEX(Cadastro!$D$5:$D$243,$AB1237),"")</f>
        <v>A</v>
      </c>
      <c r="E1237" s="17" t="str">
        <f>IFERROR(INDEX(Cadastro!$G$5:$G$243,$AB1237),"")</f>
        <v>A</v>
      </c>
      <c r="F1237" s="29">
        <v>46303</v>
      </c>
      <c r="G1237" s="32" t="str">
        <f t="shared" si="114"/>
        <v>qui</v>
      </c>
      <c r="H1237" s="31" t="str">
        <f>IF($L1237=0,"",_xlfn.MINIFS(Dados!$Q:$Q,Dados!$A:$A,$A1237,Dados!$S:$S,$F1237))</f>
        <v/>
      </c>
      <c r="I1237" s="31" t="str">
        <f>IF($H1237="","",_xlfn.MAXIFS(Dados!$R:$R,Dados!$A:$A,$A1237,Dados!$S:$S,$F1237))</f>
        <v/>
      </c>
      <c r="J1237" s="32" t="str">
        <f>IF($D1237&lt;&gt;"Folguista","",IFERROR(INDEX(Parâmetros!$D$52:$G$52,1,MIN(4,MAX(1,$W1237))),""))</f>
        <v/>
      </c>
      <c r="K1237" s="32" t="str">
        <f>IF(OR($AC1237&lt;&gt;"",$Y1237="Folga",$Y1237="Folga trabalhada",$Y1237="Férias (cadastro)",$Y1237="Férias / afastamento",$Y1237="Indeterminado (início da série)"),"",IF(OR($D1237="6x1",$D1237="FF 6x1"),IF(OR(WEEKDAY($F1237,2)=6,WEEKDAY($F1237,2)=7),"6x1 sáb/dom","6x1"),IF($D1237="5x2","5x2",IF($H1237="",IF($D1237="Folguista",$J1237,$E1237),IF(OR($H1237&gt;=Parâmetros!$E$18,$H1237&lt;Parâmetros!$E$19),"C",IF($H1237&lt;Parâmetros!$E$20,"A","B"))))))</f>
        <v/>
      </c>
      <c r="L1237" s="30">
        <f>SUMIFS(Dados!$E:$E,Dados!$A:$A,$A1237,Dados!$S:$S,$F1237)</f>
        <v>0</v>
      </c>
      <c r="M1237" s="30" t="str">
        <f>IFERROR(INDEX(Parâmetros!$E$6:$E$11,MATCH($K1237,Parâmetros!$A$6:$A$11,0)),"")</f>
        <v/>
      </c>
      <c r="N1237" s="33" t="str">
        <f t="shared" si="115"/>
        <v/>
      </c>
      <c r="O1237" s="33">
        <f>Parâmetros!$E$13</f>
        <v>0.8</v>
      </c>
      <c r="P1237" s="32" t="str">
        <f>IF(OR($M1237="",$F1237&gt;Parâmetros!$E$14),"Não","Sim")</f>
        <v>Não</v>
      </c>
      <c r="Q1237" s="32" t="str">
        <f t="shared" si="116"/>
        <v/>
      </c>
      <c r="R1237" s="32" t="str">
        <f t="shared" si="117"/>
        <v/>
      </c>
      <c r="S1237" s="30" t="str">
        <f t="shared" si="118"/>
        <v/>
      </c>
      <c r="T1237" s="32" t="str">
        <f>IF($Q1237&lt;&gt;"Sim","",IF($N1237&gt;Parâmetros!$E$15,"Sim","Não"))</f>
        <v/>
      </c>
      <c r="U1237" s="17" t="str">
        <f t="shared" si="119"/>
        <v>Folga</v>
      </c>
      <c r="V1237" s="17" t="str">
        <f>IF($AC1237&lt;&gt;"",IF($L1237&gt;0,"ATENÇÃO · apontou em dia de "&amp;LOWER($AC1237)&amp;" cadastrado","Exceção cadastrada · "&amp;$AC1237)&amp;IF($AD1237="",""," · "&amp;$AD1237),IF($E1237="Férias",IF($L1237&gt;0,"ATENÇÃO · apontou estando de férias no cadastro","Férias no cadastro"),IF($Y1237="Férias / afastamento","Afastamento · "&amp;($Z1237+$AA1237-1)&amp;" dias seguidos sem apontamento",IF($Y1237="Folga trabalhada","ATENÇÃO · apontou em dia de folga da escala 5x2",IF($Y1237="Folga",IF(AND($D1237="5x2",OR(WEEKDAY($F1237,2)=6,WEEKDAY($F1237,2)=7)),"Folga de fim de semana da escala 5x2",IF(AND(OR($D1237="6x1",$D1237="FF 6x1"),WEEKDAY($F1237,2)=6,FALSE()),"Folga de fim de semana · apontou no domingo anterior",IF(AND(OR($D1237="6x1",$D1237="FF 6x1"),WEEKDAY($F1237,2)=7,AND($A1237=$A1236,$L1236&gt;0)),"Folga de fim de semana · apontou no sábado",IF(AND(OR($D1237="6x1",$D1237="FF 6x1"),OR(WEEKDAY($F1237,2)=6,WEEKDAY($F1237,2)=7)),"Folga de fim de semana · sem apontamento no sábado nem no domingo","Folga prevista pelo ciclo")))),IF($Y1237="Indeterminado (início da série)","Sem histórico anterior — informe o dia do ciclo no Cadastro",IF($Y1237="Falta de registro",IF(OR(OR($D1237="6x1",$D1237="FF 6x1"),$D1237="5x2"),"FALTA DE REGISTRO · dia útil da escala "&amp;$E1237,"FALTA DE REGISTRO · dia "&amp;$W1237&amp;" de "&amp;IFERROR(INDEX(Parâmetros!$B$39:$B$48,MATCH($E1237,Parâmetros!$A$39:$A$48,0)),99)&amp;" do ciclo"),IF(OR($D1237="6x1",$D1237="FF 6x1"),IF(OR(AND(WEEKDAY($F1237,2)=6,AND($A1237=$A1238,$L1238&gt;0)),AND(WEEKDAY($F1237,2)=7,AND($A1237=$A1236,$L1236&gt;0))),"ATENÇÃO · apontou sábado e domingo no mesmo fim de semana",IF(OR(WEEKDAY($F1237,2)=6,WEEKDAY($F1237,2)=7),"Jornada de fim de semana do 6x1",IF(OR($H1237&gt;=Parâmetros!$E$20,$H1237&lt;Parâmetros!$E$19),"ATENÇÃO · 6x1 apontou fora do horário diurno","Jornada fixa do 6x1"))),IF($D1237="5x2","Jornada fixa do 5x2",IF($D1237="Folguista",IF($J1237=$K1237,"Evidência confirma sequência","DIVERGE · sequência "&amp;$J1237&amp;" × evidência "&amp;$K1237),IF($K1237=$E1237,"Evidência confirma cadastro","DIVERGE · cadastro "&amp;$E1237&amp;" × evidência "&amp;$K1237)))))))))))</f>
        <v>Folga prevista pelo ciclo</v>
      </c>
      <c r="W1237" s="34">
        <f>IF(OR(OR($D1237="6x1",$D1237="FF 6x1"),$D1237="5x2"),"",IF($AB1237&lt;&gt;$AB1236,IF(IFERROR(INDEX(Cadastro!$F$5:$F$243,$AB1237),"")="",IF($L1237&gt;0,1,0),IF(IFERROR(INDEX(Cadastro!$F$5:$F$243,$AB1237),"")&lt;=IFERROR(INDEX(Parâmetros!$B$39:$B$48,MATCH($E1237,Parâmetros!$A$39:$A$48,0)),99),IFERROR(INDEX(Cadastro!$F$5:$F$243,$AB1237),""),0)),IF($L1237&gt;0,IF(N($X1236)&gt;0,1,N($W1236)+1),IF(AND($L1237=0,OR(N($W1236)&gt;=IFERROR(INDEX(Parâmetros!$B$39:$B$48,MATCH($E1237,Parâmetros!$A$39:$A$48,0)),99),AND(N($X1236)&gt;0,N($X1236)&lt;IFERROR(INDEX(Parâmetros!$C$39:$C$48,MATCH($E1237,Parâmetros!$A$39:$A$48,0)),0)))),0,N($W1236)+1))))</f>
        <v>0</v>
      </c>
      <c r="X1237" s="34">
        <f>IF(OR(OR($D1237="6x1",$D1237="FF 6x1"),$D1237="5x2"),"",IF($AB1237&lt;&gt;$AB1236,IF(IFERROR(INDEX(Cadastro!$F$5:$F$243,$AB1237),"")="",0,IF(IFERROR(INDEX(Cadastro!$F$5:$F$243,$AB1237),"")&gt;IFERROR(INDEX(Parâmetros!$B$39:$B$48,MATCH($E1237,Parâmetros!$A$39:$A$48,0)),99),IFERROR(INDEX(Cadastro!$F$5:$F$243,$AB1237),"")-IFERROR(INDEX(Parâmetros!$B$39:$B$48,MATCH($E1237,Parâmetros!$A$39:$A$48,0)),99),0)),IF(AND($L1237=0,OR(N($W1236)&gt;=IFERROR(INDEX(Parâmetros!$B$39:$B$48,MATCH($E1237,Parâmetros!$A$39:$A$48,0)),99),AND(N($X1236)&gt;0,N($X1236)&lt;IFERROR(INDEX(Parâmetros!$C$39:$C$48,MATCH($E1237,Parâmetros!$A$39:$A$48,0)),0)))),N($X1236)+1,0)))</f>
        <v>1</v>
      </c>
      <c r="Y1237" t="str">
        <f>IF($AC1237&lt;&gt;"",IF($L1237&gt;0,$AC1237&amp;" · com apontamento",$AC1237),IF($E1237="Férias",IF($L1237&gt;0,"Férias · com apontamento","Férias (cadastro)"),IF(($Z1237+$AA1237-1)&gt;Parâmetros!$E$16,"Férias / afastamento",IF(AND($D1237="5x2",OR(WEEKDAY($F1237,2)=6,WEEKDAY($F1237,2)=7)),IF($L1237&gt;0,"Folga trabalhada","Folga"),IF($L1237&gt;0,"Trabalhado",IF(OR(OR($D1237="6x1",$D1237="FF 6x1"),$D1237="5x2"),IF(AND(OR($D1237="6x1",$D1237="FF 6x1"),OR(WEEKDAY($F1237,2)=6,WEEKDAY($F1237,2)=7)),"Folga","Falta de registro"),IF(AND($AB1237&lt;&gt;$AB1236,IFERROR(INDEX(Cadastro!$F$5:$F$243,$AB1237),"")=""),"Indeterminado (início da série)",IF($X1237&gt;0,"Folga","Falta de registro"))))))))</f>
        <v>Folga</v>
      </c>
      <c r="Z1237" s="34">
        <f>IF(OR($L1237&gt;0,$F1237&gt;Parâmetros!$E$14),0,IF($A1237&lt;&gt;$A1236,1,N($Z1236)+1))</f>
        <v>1</v>
      </c>
      <c r="AA1237" s="34">
        <f>IF(OR($L1237&gt;0,$F1237&gt;Parâmetros!$E$14),0,IF(OR($A1237&lt;&gt;$A1238,$F1238&gt;Parâmetros!$E$14),1,N($AA1238)+1))</f>
        <v>1</v>
      </c>
      <c r="AB1237" s="31">
        <f>IFERROR(MATCH($A1237&amp;"|"&amp;TEXT(_xlfn.MAXIFS(Cadastro!$E$5:$E$243,Cadastro!$A$5:$A$243,$A1237,Cadastro!$E$5:$E$243,"&lt;="&amp;$F1237),"yyyymmdd"),Cadastro!$I$5:$I$243,0),"")</f>
        <v>160</v>
      </c>
      <c r="AC1237" t="str">
        <f>IFERROR(_xlfn.SINGLE(INDEX(Exceções!$D$5:$D$203,MATCH($A1237&amp;"|"&amp;$F1237,Exceções!$F$5:$F$203,0))),"")</f>
        <v/>
      </c>
      <c r="AD1237" t="str">
        <f>IF($AC1237="","",IFERROR(_xlfn.SINGLE(INDEX(Exceções!$E$5:$E$203,MATCH($A1237&amp;"|"&amp;$F1237,Exceções!$F$5:$F$203,0))),""))</f>
        <v/>
      </c>
    </row>
    <row r="1238" spans="1:30" ht="15" hidden="1" customHeight="1" x14ac:dyDescent="0.25">
      <c r="A1238" s="31">
        <v>55541</v>
      </c>
      <c r="B1238" s="17" t="s">
        <v>33</v>
      </c>
      <c r="C1238" s="17" t="str">
        <f>IFERROR(INDEX(Cadastro!$C$5:$C$243,$AB1238),"NÃO INFORMADO")</f>
        <v>ELE</v>
      </c>
      <c r="D1238" s="17" t="str">
        <f>IFERROR(INDEX(Cadastro!$D$5:$D$243,$AB1238),"")</f>
        <v>A</v>
      </c>
      <c r="E1238" s="17" t="str">
        <f>IFERROR(INDEX(Cadastro!$G$5:$G$243,$AB1238),"")</f>
        <v>A</v>
      </c>
      <c r="F1238" s="29">
        <v>46304</v>
      </c>
      <c r="G1238" s="32" t="str">
        <f t="shared" si="114"/>
        <v>sex</v>
      </c>
      <c r="H1238" s="31">
        <f>IF($L1238=0,"",_xlfn.MINIFS(Dados!$Q:$Q,Dados!$A:$A,$A1238,Dados!$S:$S,$F1238))</f>
        <v>420</v>
      </c>
      <c r="I1238" s="31">
        <f>IF($H1238="","",_xlfn.MAXIFS(Dados!$R:$R,Dados!$A:$A,$A1238,Dados!$S:$S,$F1238))</f>
        <v>930</v>
      </c>
      <c r="J1238" s="32" t="str">
        <f>IF($D1238&lt;&gt;"Folguista","",IFERROR(INDEX(Parâmetros!$D$52:$G$52,1,MIN(4,MAX(1,$W1238))),""))</f>
        <v/>
      </c>
      <c r="K1238" s="32" t="str">
        <f>IF(OR($AC1238&lt;&gt;"",$Y1238="Folga",$Y1238="Folga trabalhada",$Y1238="Férias (cadastro)",$Y1238="Férias / afastamento",$Y1238="Indeterminado (início da série)"),"",IF(OR($D1238="6x1",$D1238="FF 6x1"),IF(OR(WEEKDAY($F1238,2)=6,WEEKDAY($F1238,2)=7),"6x1 sáb/dom","6x1"),IF($D1238="5x2","5x2",IF($H1238="",IF($D1238="Folguista",$J1238,$E1238),IF(OR($H1238&gt;=Parâmetros!$E$18,$H1238&lt;Parâmetros!$E$19),"C",IF($H1238&lt;Parâmetros!$E$20,"A","B"))))))</f>
        <v>A</v>
      </c>
      <c r="L1238" s="30">
        <f>SUMIFS(Dados!$E:$E,Dados!$A:$A,$A1238,Dados!$S:$S,$F1238)</f>
        <v>7.5</v>
      </c>
      <c r="M1238" s="30">
        <f>IFERROR(INDEX(Parâmetros!$E$6:$E$11,MATCH($K1238,Parâmetros!$A$6:$A$11,0)),"")</f>
        <v>7.58</v>
      </c>
      <c r="N1238" s="33">
        <f t="shared" si="115"/>
        <v>0.98944591029023743</v>
      </c>
      <c r="O1238" s="33">
        <f>Parâmetros!$E$13</f>
        <v>0.8</v>
      </c>
      <c r="P1238" s="32" t="str">
        <f>IF(OR($M1238="",$F1238&gt;Parâmetros!$E$14),"Não","Sim")</f>
        <v>Sim</v>
      </c>
      <c r="Q1238" s="32" t="str">
        <f t="shared" si="116"/>
        <v>Sim</v>
      </c>
      <c r="R1238" s="32" t="str">
        <f t="shared" si="117"/>
        <v>Sim</v>
      </c>
      <c r="S1238" s="30">
        <f t="shared" si="118"/>
        <v>0</v>
      </c>
      <c r="T1238" s="32" t="str">
        <f>IF($Q1238&lt;&gt;"Sim","",IF($N1238&gt;Parâmetros!$E$15,"Sim","Não"))</f>
        <v>Não</v>
      </c>
      <c r="U1238" s="17" t="str">
        <f t="shared" si="119"/>
        <v>Na meta</v>
      </c>
      <c r="V1238" s="17" t="str">
        <f>IF($AC1238&lt;&gt;"",IF($L1238&gt;0,"ATENÇÃO · apontou em dia de "&amp;LOWER($AC1238)&amp;" cadastrado","Exceção cadastrada · "&amp;$AC1238)&amp;IF($AD1238="",""," · "&amp;$AD1238),IF($E1238="Férias",IF($L1238&gt;0,"ATENÇÃO · apontou estando de férias no cadastro","Férias no cadastro"),IF($Y1238="Férias / afastamento","Afastamento · "&amp;($Z1238+$AA1238-1)&amp;" dias seguidos sem apontamento",IF($Y1238="Folga trabalhada","ATENÇÃO · apontou em dia de folga da escala 5x2",IF($Y1238="Folga",IF(AND($D1238="5x2",OR(WEEKDAY($F1238,2)=6,WEEKDAY($F1238,2)=7)),"Folga de fim de semana da escala 5x2",IF(AND(OR($D1238="6x1",$D1238="FF 6x1"),WEEKDAY($F1238,2)=6,FALSE()),"Folga de fim de semana · apontou no domingo anterior",IF(AND(OR($D1238="6x1",$D1238="FF 6x1"),WEEKDAY($F1238,2)=7,AND($A1238=$A1237,$L1237&gt;0)),"Folga de fim de semana · apontou no sábado",IF(AND(OR($D1238="6x1",$D1238="FF 6x1"),OR(WEEKDAY($F1238,2)=6,WEEKDAY($F1238,2)=7)),"Folga de fim de semana · sem apontamento no sábado nem no domingo","Folga prevista pelo ciclo")))),IF($Y1238="Indeterminado (início da série)","Sem histórico anterior — informe o dia do ciclo no Cadastro",IF($Y1238="Falta de registro",IF(OR(OR($D1238="6x1",$D1238="FF 6x1"),$D1238="5x2"),"FALTA DE REGISTRO · dia útil da escala "&amp;$E1238,"FALTA DE REGISTRO · dia "&amp;$W1238&amp;" de "&amp;IFERROR(INDEX(Parâmetros!$B$39:$B$48,MATCH($E1238,Parâmetros!$A$39:$A$48,0)),99)&amp;" do ciclo"),IF(OR($D1238="6x1",$D1238="FF 6x1"),IF(OR(AND(WEEKDAY($F1238,2)=6,AND($A1238=$A1239,$L1239&gt;0)),AND(WEEKDAY($F1238,2)=7,AND($A1238=$A1237,$L1237&gt;0))),"ATENÇÃO · apontou sábado e domingo no mesmo fim de semana",IF(OR(WEEKDAY($F1238,2)=6,WEEKDAY($F1238,2)=7),"Jornada de fim de semana do 6x1",IF(OR($H1238&gt;=Parâmetros!$E$20,$H1238&lt;Parâmetros!$E$19),"ATENÇÃO · 6x1 apontou fora do horário diurno","Jornada fixa do 6x1"))),IF($D1238="5x2","Jornada fixa do 5x2",IF($D1238="Folguista",IF($J1238=$K1238,"Evidência confirma sequência","DIVERGE · sequência "&amp;$J1238&amp;" × evidência "&amp;$K1238),IF($K1238=$E1238,"Evidência confirma cadastro","DIVERGE · cadastro "&amp;$E1238&amp;" × evidência "&amp;$K1238)))))))))))</f>
        <v>Evidência confirma cadastro</v>
      </c>
      <c r="W1238" s="34">
        <f>IF(OR(OR($D1238="6x1",$D1238="FF 6x1"),$D1238="5x2"),"",IF($AB1238&lt;&gt;$AB1237,IF(IFERROR(INDEX(Cadastro!$F$5:$F$243,$AB1238),"")="",IF($L1238&gt;0,1,0),IF(IFERROR(INDEX(Cadastro!$F$5:$F$243,$AB1238),"")&lt;=IFERROR(INDEX(Parâmetros!$B$39:$B$48,MATCH($E1238,Parâmetros!$A$39:$A$48,0)),99),IFERROR(INDEX(Cadastro!$F$5:$F$243,$AB1238),""),0)),IF($L1238&gt;0,IF(N($X1237)&gt;0,1,N($W1237)+1),IF(AND($L1238=0,OR(N($W1237)&gt;=IFERROR(INDEX(Parâmetros!$B$39:$B$48,MATCH($E1238,Parâmetros!$A$39:$A$48,0)),99),AND(N($X1237)&gt;0,N($X1237)&lt;IFERROR(INDEX(Parâmetros!$C$39:$C$48,MATCH($E1238,Parâmetros!$A$39:$A$48,0)),0)))),0,N($W1237)+1))))</f>
        <v>1</v>
      </c>
      <c r="X1238" s="34">
        <f>IF(OR(OR($D1238="6x1",$D1238="FF 6x1"),$D1238="5x2"),"",IF($AB1238&lt;&gt;$AB1237,IF(IFERROR(INDEX(Cadastro!$F$5:$F$243,$AB1238),"")="",0,IF(IFERROR(INDEX(Cadastro!$F$5:$F$243,$AB1238),"")&gt;IFERROR(INDEX(Parâmetros!$B$39:$B$48,MATCH($E1238,Parâmetros!$A$39:$A$48,0)),99),IFERROR(INDEX(Cadastro!$F$5:$F$243,$AB1238),"")-IFERROR(INDEX(Parâmetros!$B$39:$B$48,MATCH($E1238,Parâmetros!$A$39:$A$48,0)),99),0)),IF(AND($L1238=0,OR(N($W1237)&gt;=IFERROR(INDEX(Parâmetros!$B$39:$B$48,MATCH($E1238,Parâmetros!$A$39:$A$48,0)),99),AND(N($X1237)&gt;0,N($X1237)&lt;IFERROR(INDEX(Parâmetros!$C$39:$C$48,MATCH($E1238,Parâmetros!$A$39:$A$48,0)),0)))),N($X1237)+1,0)))</f>
        <v>0</v>
      </c>
      <c r="Y1238" t="str">
        <f>IF($AC1238&lt;&gt;"",IF($L1238&gt;0,$AC1238&amp;" · com apontamento",$AC1238),IF($E1238="Férias",IF($L1238&gt;0,"Férias · com apontamento","Férias (cadastro)"),IF(($Z1238+$AA1238-1)&gt;Parâmetros!$E$16,"Férias / afastamento",IF(AND($D1238="5x2",OR(WEEKDAY($F1238,2)=6,WEEKDAY($F1238,2)=7)),IF($L1238&gt;0,"Folga trabalhada","Folga"),IF($L1238&gt;0,"Trabalhado",IF(OR(OR($D1238="6x1",$D1238="FF 6x1"),$D1238="5x2"),IF(AND(OR($D1238="6x1",$D1238="FF 6x1"),OR(WEEKDAY($F1238,2)=6,WEEKDAY($F1238,2)=7)),"Folga","Falta de registro"),IF(AND($AB1238&lt;&gt;$AB1237,IFERROR(INDEX(Cadastro!$F$5:$F$243,$AB1238),"")=""),"Indeterminado (início da série)",IF($X1238&gt;0,"Folga","Falta de registro"))))))))</f>
        <v>Trabalhado</v>
      </c>
      <c r="Z1238" s="34">
        <f>IF(OR($L1238&gt;0,$F1238&gt;Parâmetros!$E$14),0,IF($A1238&lt;&gt;$A1237,1,N($Z1237)+1))</f>
        <v>0</v>
      </c>
      <c r="AA1238" s="34">
        <f>IF(OR($L1238&gt;0,$F1238&gt;Parâmetros!$E$14),0,IF(OR($A1238&lt;&gt;$A1239,$F1239&gt;Parâmetros!$E$14),1,N($AA1239)+1))</f>
        <v>0</v>
      </c>
      <c r="AB1238" s="31">
        <f>IFERROR(MATCH($A1238&amp;"|"&amp;TEXT(_xlfn.MAXIFS(Cadastro!$E$5:$E$243,Cadastro!$A$5:$A$243,$A1238,Cadastro!$E$5:$E$243,"&lt;="&amp;$F1238),"yyyymmdd"),Cadastro!$I$5:$I$243,0),"")</f>
        <v>160</v>
      </c>
      <c r="AC1238" t="str">
        <f>IFERROR(_xlfn.SINGLE(INDEX(Exceções!$D$5:$D$203,MATCH($A1238&amp;"|"&amp;$F1238,Exceções!$F$5:$F$203,0))),"")</f>
        <v/>
      </c>
      <c r="AD1238" t="str">
        <f>IF($AC1238="","",IFERROR(_xlfn.SINGLE(INDEX(Exceções!$E$5:$E$203,MATCH($A1238&amp;"|"&amp;$F1238,Exceções!$F$5:$F$203,0))),""))</f>
        <v/>
      </c>
    </row>
    <row r="1239" spans="1:30" ht="15" hidden="1" customHeight="1" x14ac:dyDescent="0.25">
      <c r="A1239" s="31">
        <v>55541</v>
      </c>
      <c r="B1239" s="17" t="s">
        <v>33</v>
      </c>
      <c r="C1239" s="17" t="str">
        <f>IFERROR(INDEX(Cadastro!$C$5:$C$243,$AB1239),"NÃO INFORMADO")</f>
        <v>ELE</v>
      </c>
      <c r="D1239" s="17" t="str">
        <f>IFERROR(INDEX(Cadastro!$D$5:$D$243,$AB1239),"")</f>
        <v>A</v>
      </c>
      <c r="E1239" s="17" t="str">
        <f>IFERROR(INDEX(Cadastro!$G$5:$G$243,$AB1239),"")</f>
        <v>A</v>
      </c>
      <c r="F1239" s="29">
        <v>46305</v>
      </c>
      <c r="G1239" s="32" t="str">
        <f t="shared" si="114"/>
        <v>sáb</v>
      </c>
      <c r="H1239" s="31">
        <f>IF($L1239=0,"",_xlfn.MINIFS(Dados!$Q:$Q,Dados!$A:$A,$A1239,Dados!$S:$S,$F1239))</f>
        <v>440</v>
      </c>
      <c r="I1239" s="31">
        <f>IF($H1239="","",_xlfn.MAXIFS(Dados!$R:$R,Dados!$A:$A,$A1239,Dados!$S:$S,$F1239))</f>
        <v>927</v>
      </c>
      <c r="J1239" s="32" t="str">
        <f>IF($D1239&lt;&gt;"Folguista","",IFERROR(INDEX(Parâmetros!$D$52:$G$52,1,MIN(4,MAX(1,$W1239))),""))</f>
        <v/>
      </c>
      <c r="K1239" s="32" t="str">
        <f>IF(OR($AC1239&lt;&gt;"",$Y1239="Folga",$Y1239="Folga trabalhada",$Y1239="Férias (cadastro)",$Y1239="Férias / afastamento",$Y1239="Indeterminado (início da série)"),"",IF(OR($D1239="6x1",$D1239="FF 6x1"),IF(OR(WEEKDAY($F1239,2)=6,WEEKDAY($F1239,2)=7),"6x1 sáb/dom","6x1"),IF($D1239="5x2","5x2",IF($H1239="",IF($D1239="Folguista",$J1239,$E1239),IF(OR($H1239&gt;=Parâmetros!$E$18,$H1239&lt;Parâmetros!$E$19),"C",IF($H1239&lt;Parâmetros!$E$20,"A","B"))))))</f>
        <v>A</v>
      </c>
      <c r="L1239" s="30">
        <f>SUMIFS(Dados!$E:$E,Dados!$A:$A,$A1239,Dados!$S:$S,$F1239)</f>
        <v>7.11</v>
      </c>
      <c r="M1239" s="30">
        <f>IFERROR(INDEX(Parâmetros!$E$6:$E$11,MATCH($K1239,Parâmetros!$A$6:$A$11,0)),"")</f>
        <v>7.58</v>
      </c>
      <c r="N1239" s="33">
        <f t="shared" si="115"/>
        <v>0.93799472295514519</v>
      </c>
      <c r="O1239" s="33">
        <f>Parâmetros!$E$13</f>
        <v>0.8</v>
      </c>
      <c r="P1239" s="32" t="str">
        <f>IF(OR($M1239="",$F1239&gt;Parâmetros!$E$14),"Não","Sim")</f>
        <v>Sim</v>
      </c>
      <c r="Q1239" s="32" t="str">
        <f t="shared" si="116"/>
        <v>Sim</v>
      </c>
      <c r="R1239" s="32" t="str">
        <f t="shared" si="117"/>
        <v>Sim</v>
      </c>
      <c r="S1239" s="30">
        <f t="shared" si="118"/>
        <v>0</v>
      </c>
      <c r="T1239" s="32" t="str">
        <f>IF($Q1239&lt;&gt;"Sim","",IF($N1239&gt;Parâmetros!$E$15,"Sim","Não"))</f>
        <v>Não</v>
      </c>
      <c r="U1239" s="17" t="str">
        <f t="shared" si="119"/>
        <v>Na meta</v>
      </c>
      <c r="V1239" s="17" t="str">
        <f>IF($AC1239&lt;&gt;"",IF($L1239&gt;0,"ATENÇÃO · apontou em dia de "&amp;LOWER($AC1239)&amp;" cadastrado","Exceção cadastrada · "&amp;$AC1239)&amp;IF($AD1239="",""," · "&amp;$AD1239),IF($E1239="Férias",IF($L1239&gt;0,"ATENÇÃO · apontou estando de férias no cadastro","Férias no cadastro"),IF($Y1239="Férias / afastamento","Afastamento · "&amp;($Z1239+$AA1239-1)&amp;" dias seguidos sem apontamento",IF($Y1239="Folga trabalhada","ATENÇÃO · apontou em dia de folga da escala 5x2",IF($Y1239="Folga",IF(AND($D1239="5x2",OR(WEEKDAY($F1239,2)=6,WEEKDAY($F1239,2)=7)),"Folga de fim de semana da escala 5x2",IF(AND(OR($D1239="6x1",$D1239="FF 6x1"),WEEKDAY($F1239,2)=6,FALSE()),"Folga de fim de semana · apontou no domingo anterior",IF(AND(OR($D1239="6x1",$D1239="FF 6x1"),WEEKDAY($F1239,2)=7,AND($A1239=$A1238,$L1238&gt;0)),"Folga de fim de semana · apontou no sábado",IF(AND(OR($D1239="6x1",$D1239="FF 6x1"),OR(WEEKDAY($F1239,2)=6,WEEKDAY($F1239,2)=7)),"Folga de fim de semana · sem apontamento no sábado nem no domingo","Folga prevista pelo ciclo")))),IF($Y1239="Indeterminado (início da série)","Sem histórico anterior — informe o dia do ciclo no Cadastro",IF($Y1239="Falta de registro",IF(OR(OR($D1239="6x1",$D1239="FF 6x1"),$D1239="5x2"),"FALTA DE REGISTRO · dia útil da escala "&amp;$E1239,"FALTA DE REGISTRO · dia "&amp;$W1239&amp;" de "&amp;IFERROR(INDEX(Parâmetros!$B$39:$B$48,MATCH($E1239,Parâmetros!$A$39:$A$48,0)),99)&amp;" do ciclo"),IF(OR($D1239="6x1",$D1239="FF 6x1"),IF(OR(AND(WEEKDAY($F1239,2)=6,AND($A1239=$A1240,$L1240&gt;0)),AND(WEEKDAY($F1239,2)=7,AND($A1239=$A1238,$L1238&gt;0))),"ATENÇÃO · apontou sábado e domingo no mesmo fim de semana",IF(OR(WEEKDAY($F1239,2)=6,WEEKDAY($F1239,2)=7),"Jornada de fim de semana do 6x1",IF(OR($H1239&gt;=Parâmetros!$E$20,$H1239&lt;Parâmetros!$E$19),"ATENÇÃO · 6x1 apontou fora do horário diurno","Jornada fixa do 6x1"))),IF($D1239="5x2","Jornada fixa do 5x2",IF($D1239="Folguista",IF($J1239=$K1239,"Evidência confirma sequência","DIVERGE · sequência "&amp;$J1239&amp;" × evidência "&amp;$K1239),IF($K1239=$E1239,"Evidência confirma cadastro","DIVERGE · cadastro "&amp;$E1239&amp;" × evidência "&amp;$K1239)))))))))))</f>
        <v>Evidência confirma cadastro</v>
      </c>
      <c r="W1239" s="34">
        <f>IF(OR(OR($D1239="6x1",$D1239="FF 6x1"),$D1239="5x2"),"",IF($AB1239&lt;&gt;$AB1238,IF(IFERROR(INDEX(Cadastro!$F$5:$F$243,$AB1239),"")="",IF($L1239&gt;0,1,0),IF(IFERROR(INDEX(Cadastro!$F$5:$F$243,$AB1239),"")&lt;=IFERROR(INDEX(Parâmetros!$B$39:$B$48,MATCH($E1239,Parâmetros!$A$39:$A$48,0)),99),IFERROR(INDEX(Cadastro!$F$5:$F$243,$AB1239),""),0)),IF($L1239&gt;0,IF(N($X1238)&gt;0,1,N($W1238)+1),IF(AND($L1239=0,OR(N($W1238)&gt;=IFERROR(INDEX(Parâmetros!$B$39:$B$48,MATCH($E1239,Parâmetros!$A$39:$A$48,0)),99),AND(N($X1238)&gt;0,N($X1238)&lt;IFERROR(INDEX(Parâmetros!$C$39:$C$48,MATCH($E1239,Parâmetros!$A$39:$A$48,0)),0)))),0,N($W1238)+1))))</f>
        <v>2</v>
      </c>
      <c r="X1239" s="34">
        <f>IF(OR(OR($D1239="6x1",$D1239="FF 6x1"),$D1239="5x2"),"",IF($AB1239&lt;&gt;$AB1238,IF(IFERROR(INDEX(Cadastro!$F$5:$F$243,$AB1239),"")="",0,IF(IFERROR(INDEX(Cadastro!$F$5:$F$243,$AB1239),"")&gt;IFERROR(INDEX(Parâmetros!$B$39:$B$48,MATCH($E1239,Parâmetros!$A$39:$A$48,0)),99),IFERROR(INDEX(Cadastro!$F$5:$F$243,$AB1239),"")-IFERROR(INDEX(Parâmetros!$B$39:$B$48,MATCH($E1239,Parâmetros!$A$39:$A$48,0)),99),0)),IF(AND($L1239=0,OR(N($W1238)&gt;=IFERROR(INDEX(Parâmetros!$B$39:$B$48,MATCH($E1239,Parâmetros!$A$39:$A$48,0)),99),AND(N($X1238)&gt;0,N($X1238)&lt;IFERROR(INDEX(Parâmetros!$C$39:$C$48,MATCH($E1239,Parâmetros!$A$39:$A$48,0)),0)))),N($X1238)+1,0)))</f>
        <v>0</v>
      </c>
      <c r="Y1239" t="str">
        <f>IF($AC1239&lt;&gt;"",IF($L1239&gt;0,$AC1239&amp;" · com apontamento",$AC1239),IF($E1239="Férias",IF($L1239&gt;0,"Férias · com apontamento","Férias (cadastro)"),IF(($Z1239+$AA1239-1)&gt;Parâmetros!$E$16,"Férias / afastamento",IF(AND($D1239="5x2",OR(WEEKDAY($F1239,2)=6,WEEKDAY($F1239,2)=7)),IF($L1239&gt;0,"Folga trabalhada","Folga"),IF($L1239&gt;0,"Trabalhado",IF(OR(OR($D1239="6x1",$D1239="FF 6x1"),$D1239="5x2"),IF(AND(OR($D1239="6x1",$D1239="FF 6x1"),OR(WEEKDAY($F1239,2)=6,WEEKDAY($F1239,2)=7)),"Folga","Falta de registro"),IF(AND($AB1239&lt;&gt;$AB1238,IFERROR(INDEX(Cadastro!$F$5:$F$243,$AB1239),"")=""),"Indeterminado (início da série)",IF($X1239&gt;0,"Folga","Falta de registro"))))))))</f>
        <v>Trabalhado</v>
      </c>
      <c r="Z1239" s="34">
        <f>IF(OR($L1239&gt;0,$F1239&gt;Parâmetros!$E$14),0,IF($A1239&lt;&gt;$A1238,1,N($Z1238)+1))</f>
        <v>0</v>
      </c>
      <c r="AA1239" s="34">
        <f>IF(OR($L1239&gt;0,$F1239&gt;Parâmetros!$E$14),0,IF(OR($A1239&lt;&gt;$A1240,$F1240&gt;Parâmetros!$E$14),1,N($AA1240)+1))</f>
        <v>0</v>
      </c>
      <c r="AB1239" s="31">
        <f>IFERROR(MATCH($A1239&amp;"|"&amp;TEXT(_xlfn.MAXIFS(Cadastro!$E$5:$E$243,Cadastro!$A$5:$A$243,$A1239,Cadastro!$E$5:$E$243,"&lt;="&amp;$F1239),"yyyymmdd"),Cadastro!$I$5:$I$243,0),"")</f>
        <v>160</v>
      </c>
      <c r="AC1239" t="str">
        <f>IFERROR(_xlfn.SINGLE(INDEX(Exceções!$D$5:$D$203,MATCH($A1239&amp;"|"&amp;$F1239,Exceções!$F$5:$F$203,0))),"")</f>
        <v/>
      </c>
      <c r="AD1239" t="str">
        <f>IF($AC1239="","",IFERROR(_xlfn.SINGLE(INDEX(Exceções!$E$5:$E$203,MATCH($A1239&amp;"|"&amp;$F1239,Exceções!$F$5:$F$203,0))),""))</f>
        <v/>
      </c>
    </row>
    <row r="1240" spans="1:30" ht="15" hidden="1" customHeight="1" x14ac:dyDescent="0.25">
      <c r="A1240" s="31">
        <v>55541</v>
      </c>
      <c r="B1240" s="17" t="s">
        <v>33</v>
      </c>
      <c r="C1240" s="17" t="str">
        <f>IFERROR(INDEX(Cadastro!$C$5:$C$243,$AB1240),"NÃO INFORMADO")</f>
        <v>ELE</v>
      </c>
      <c r="D1240" s="17" t="str">
        <f>IFERROR(INDEX(Cadastro!$D$5:$D$243,$AB1240),"")</f>
        <v>A</v>
      </c>
      <c r="E1240" s="17" t="str">
        <f>IFERROR(INDEX(Cadastro!$G$5:$G$243,$AB1240),"")</f>
        <v>A</v>
      </c>
      <c r="F1240" s="29">
        <v>46306</v>
      </c>
      <c r="G1240" s="32" t="str">
        <f t="shared" si="114"/>
        <v>dom</v>
      </c>
      <c r="H1240" s="31">
        <f>IF($L1240=0,"",_xlfn.MINIFS(Dados!$Q:$Q,Dados!$A:$A,$A1240,Dados!$S:$S,$F1240))</f>
        <v>440</v>
      </c>
      <c r="I1240" s="31">
        <f>IF($H1240="","",_xlfn.MAXIFS(Dados!$R:$R,Dados!$A:$A,$A1240,Dados!$S:$S,$F1240))</f>
        <v>920</v>
      </c>
      <c r="J1240" s="32" t="str">
        <f>IF($D1240&lt;&gt;"Folguista","",IFERROR(INDEX(Parâmetros!$D$52:$G$52,1,MIN(4,MAX(1,$W1240))),""))</f>
        <v/>
      </c>
      <c r="K1240" s="32" t="str">
        <f>IF(OR($AC1240&lt;&gt;"",$Y1240="Folga",$Y1240="Folga trabalhada",$Y1240="Férias (cadastro)",$Y1240="Férias / afastamento",$Y1240="Indeterminado (início da série)"),"",IF(OR($D1240="6x1",$D1240="FF 6x1"),IF(OR(WEEKDAY($F1240,2)=6,WEEKDAY($F1240,2)=7),"6x1 sáb/dom","6x1"),IF($D1240="5x2","5x2",IF($H1240="",IF($D1240="Folguista",$J1240,$E1240),IF(OR($H1240&gt;=Parâmetros!$E$18,$H1240&lt;Parâmetros!$E$19),"C",IF($H1240&lt;Parâmetros!$E$20,"A","B"))))))</f>
        <v>A</v>
      </c>
      <c r="L1240" s="30">
        <f>SUMIFS(Dados!$E:$E,Dados!$A:$A,$A1240,Dados!$S:$S,$F1240)</f>
        <v>7</v>
      </c>
      <c r="M1240" s="30">
        <f>IFERROR(INDEX(Parâmetros!$E$6:$E$11,MATCH($K1240,Parâmetros!$A$6:$A$11,0)),"")</f>
        <v>7.58</v>
      </c>
      <c r="N1240" s="33">
        <f t="shared" si="115"/>
        <v>0.92348284960422167</v>
      </c>
      <c r="O1240" s="33">
        <f>Parâmetros!$E$13</f>
        <v>0.8</v>
      </c>
      <c r="P1240" s="32" t="str">
        <f>IF(OR($M1240="",$F1240&gt;Parâmetros!$E$14),"Não","Sim")</f>
        <v>Sim</v>
      </c>
      <c r="Q1240" s="32" t="str">
        <f t="shared" si="116"/>
        <v>Sim</v>
      </c>
      <c r="R1240" s="32" t="str">
        <f t="shared" si="117"/>
        <v>Sim</v>
      </c>
      <c r="S1240" s="30">
        <f t="shared" si="118"/>
        <v>0</v>
      </c>
      <c r="T1240" s="32" t="str">
        <f>IF($Q1240&lt;&gt;"Sim","",IF($N1240&gt;Parâmetros!$E$15,"Sim","Não"))</f>
        <v>Não</v>
      </c>
      <c r="U1240" s="17" t="str">
        <f t="shared" si="119"/>
        <v>Na meta</v>
      </c>
      <c r="V1240" s="17" t="str">
        <f>IF($AC1240&lt;&gt;"",IF($L1240&gt;0,"ATENÇÃO · apontou em dia de "&amp;LOWER($AC1240)&amp;" cadastrado","Exceção cadastrada · "&amp;$AC1240)&amp;IF($AD1240="",""," · "&amp;$AD1240),IF($E1240="Férias",IF($L1240&gt;0,"ATENÇÃO · apontou estando de férias no cadastro","Férias no cadastro"),IF($Y1240="Férias / afastamento","Afastamento · "&amp;($Z1240+$AA1240-1)&amp;" dias seguidos sem apontamento",IF($Y1240="Folga trabalhada","ATENÇÃO · apontou em dia de folga da escala 5x2",IF($Y1240="Folga",IF(AND($D1240="5x2",OR(WEEKDAY($F1240,2)=6,WEEKDAY($F1240,2)=7)),"Folga de fim de semana da escala 5x2",IF(AND(OR($D1240="6x1",$D1240="FF 6x1"),WEEKDAY($F1240,2)=6,FALSE()),"Folga de fim de semana · apontou no domingo anterior",IF(AND(OR($D1240="6x1",$D1240="FF 6x1"),WEEKDAY($F1240,2)=7,AND($A1240=$A1239,$L1239&gt;0)),"Folga de fim de semana · apontou no sábado",IF(AND(OR($D1240="6x1",$D1240="FF 6x1"),OR(WEEKDAY($F1240,2)=6,WEEKDAY($F1240,2)=7)),"Folga de fim de semana · sem apontamento no sábado nem no domingo","Folga prevista pelo ciclo")))),IF($Y1240="Indeterminado (início da série)","Sem histórico anterior — informe o dia do ciclo no Cadastro",IF($Y1240="Falta de registro",IF(OR(OR($D1240="6x1",$D1240="FF 6x1"),$D1240="5x2"),"FALTA DE REGISTRO · dia útil da escala "&amp;$E1240,"FALTA DE REGISTRO · dia "&amp;$W1240&amp;" de "&amp;IFERROR(INDEX(Parâmetros!$B$39:$B$48,MATCH($E1240,Parâmetros!$A$39:$A$48,0)),99)&amp;" do ciclo"),IF(OR($D1240="6x1",$D1240="FF 6x1"),IF(OR(AND(WEEKDAY($F1240,2)=6,AND($A1240=$A1241,$L1241&gt;0)),AND(WEEKDAY($F1240,2)=7,AND($A1240=$A1239,$L1239&gt;0))),"ATENÇÃO · apontou sábado e domingo no mesmo fim de semana",IF(OR(WEEKDAY($F1240,2)=6,WEEKDAY($F1240,2)=7),"Jornada de fim de semana do 6x1",IF(OR($H1240&gt;=Parâmetros!$E$20,$H1240&lt;Parâmetros!$E$19),"ATENÇÃO · 6x1 apontou fora do horário diurno","Jornada fixa do 6x1"))),IF($D1240="5x2","Jornada fixa do 5x2",IF($D1240="Folguista",IF($J1240=$K1240,"Evidência confirma sequência","DIVERGE · sequência "&amp;$J1240&amp;" × evidência "&amp;$K1240),IF($K1240=$E1240,"Evidência confirma cadastro","DIVERGE · cadastro "&amp;$E1240&amp;" × evidência "&amp;$K1240)))))))))))</f>
        <v>Evidência confirma cadastro</v>
      </c>
      <c r="W1240" s="34">
        <f>IF(OR(OR($D1240="6x1",$D1240="FF 6x1"),$D1240="5x2"),"",IF($AB1240&lt;&gt;$AB1239,IF(IFERROR(INDEX(Cadastro!$F$5:$F$243,$AB1240),"")="",IF($L1240&gt;0,1,0),IF(IFERROR(INDEX(Cadastro!$F$5:$F$243,$AB1240),"")&lt;=IFERROR(INDEX(Parâmetros!$B$39:$B$48,MATCH($E1240,Parâmetros!$A$39:$A$48,0)),99),IFERROR(INDEX(Cadastro!$F$5:$F$243,$AB1240),""),0)),IF($L1240&gt;0,IF(N($X1239)&gt;0,1,N($W1239)+1),IF(AND($L1240=0,OR(N($W1239)&gt;=IFERROR(INDEX(Parâmetros!$B$39:$B$48,MATCH($E1240,Parâmetros!$A$39:$A$48,0)),99),AND(N($X1239)&gt;0,N($X1239)&lt;IFERROR(INDEX(Parâmetros!$C$39:$C$48,MATCH($E1240,Parâmetros!$A$39:$A$48,0)),0)))),0,N($W1239)+1))))</f>
        <v>3</v>
      </c>
      <c r="X1240" s="34">
        <f>IF(OR(OR($D1240="6x1",$D1240="FF 6x1"),$D1240="5x2"),"",IF($AB1240&lt;&gt;$AB1239,IF(IFERROR(INDEX(Cadastro!$F$5:$F$243,$AB1240),"")="",0,IF(IFERROR(INDEX(Cadastro!$F$5:$F$243,$AB1240),"")&gt;IFERROR(INDEX(Parâmetros!$B$39:$B$48,MATCH($E1240,Parâmetros!$A$39:$A$48,0)),99),IFERROR(INDEX(Cadastro!$F$5:$F$243,$AB1240),"")-IFERROR(INDEX(Parâmetros!$B$39:$B$48,MATCH($E1240,Parâmetros!$A$39:$A$48,0)),99),0)),IF(AND($L1240=0,OR(N($W1239)&gt;=IFERROR(INDEX(Parâmetros!$B$39:$B$48,MATCH($E1240,Parâmetros!$A$39:$A$48,0)),99),AND(N($X1239)&gt;0,N($X1239)&lt;IFERROR(INDEX(Parâmetros!$C$39:$C$48,MATCH($E1240,Parâmetros!$A$39:$A$48,0)),0)))),N($X1239)+1,0)))</f>
        <v>0</v>
      </c>
      <c r="Y1240" t="str">
        <f>IF($AC1240&lt;&gt;"",IF($L1240&gt;0,$AC1240&amp;" · com apontamento",$AC1240),IF($E1240="Férias",IF($L1240&gt;0,"Férias · com apontamento","Férias (cadastro)"),IF(($Z1240+$AA1240-1)&gt;Parâmetros!$E$16,"Férias / afastamento",IF(AND($D1240="5x2",OR(WEEKDAY($F1240,2)=6,WEEKDAY($F1240,2)=7)),IF($L1240&gt;0,"Folga trabalhada","Folga"),IF($L1240&gt;0,"Trabalhado",IF(OR(OR($D1240="6x1",$D1240="FF 6x1"),$D1240="5x2"),IF(AND(OR($D1240="6x1",$D1240="FF 6x1"),OR(WEEKDAY($F1240,2)=6,WEEKDAY($F1240,2)=7)),"Folga","Falta de registro"),IF(AND($AB1240&lt;&gt;$AB1239,IFERROR(INDEX(Cadastro!$F$5:$F$243,$AB1240),"")=""),"Indeterminado (início da série)",IF($X1240&gt;0,"Folga","Falta de registro"))))))))</f>
        <v>Trabalhado</v>
      </c>
      <c r="Z1240" s="34">
        <f>IF(OR($L1240&gt;0,$F1240&gt;Parâmetros!$E$14),0,IF($A1240&lt;&gt;$A1239,1,N($Z1239)+1))</f>
        <v>0</v>
      </c>
      <c r="AA1240" s="34">
        <f>IF(OR($L1240&gt;0,$F1240&gt;Parâmetros!$E$14),0,IF(OR($A1240&lt;&gt;$A1241,$F1241&gt;Parâmetros!$E$14),1,N($AA1241)+1))</f>
        <v>0</v>
      </c>
      <c r="AB1240" s="31">
        <f>IFERROR(MATCH($A1240&amp;"|"&amp;TEXT(_xlfn.MAXIFS(Cadastro!$E$5:$E$243,Cadastro!$A$5:$A$243,$A1240,Cadastro!$E$5:$E$243,"&lt;="&amp;$F1240),"yyyymmdd"),Cadastro!$I$5:$I$243,0),"")</f>
        <v>160</v>
      </c>
      <c r="AC1240" t="str">
        <f>IFERROR(_xlfn.SINGLE(INDEX(Exceções!$D$5:$D$203,MATCH($A1240&amp;"|"&amp;$F1240,Exceções!$F$5:$F$203,0))),"")</f>
        <v/>
      </c>
      <c r="AD1240" t="str">
        <f>IF($AC1240="","",IFERROR(_xlfn.SINGLE(INDEX(Exceções!$E$5:$E$203,MATCH($A1240&amp;"|"&amp;$F1240,Exceções!$F$5:$F$203,0))),""))</f>
        <v/>
      </c>
    </row>
    <row r="1241" spans="1:30" ht="15" hidden="1" customHeight="1" x14ac:dyDescent="0.25">
      <c r="A1241" s="31">
        <v>55541</v>
      </c>
      <c r="B1241" s="17" t="s">
        <v>33</v>
      </c>
      <c r="C1241" s="17" t="str">
        <f>IFERROR(INDEX(Cadastro!$C$5:$C$243,$AB1241),"NÃO INFORMADO")</f>
        <v>ELE</v>
      </c>
      <c r="D1241" s="17" t="str">
        <f>IFERROR(INDEX(Cadastro!$D$5:$D$243,$AB1241),"")</f>
        <v>A</v>
      </c>
      <c r="E1241" s="17" t="str">
        <f>IFERROR(INDEX(Cadastro!$G$5:$G$243,$AB1241),"")</f>
        <v>A</v>
      </c>
      <c r="F1241" s="29">
        <v>46307</v>
      </c>
      <c r="G1241" s="32" t="str">
        <f t="shared" si="114"/>
        <v>seg</v>
      </c>
      <c r="H1241" s="31">
        <f>IF($L1241=0,"",_xlfn.MINIFS(Dados!$Q:$Q,Dados!$A:$A,$A1241,Dados!$S:$S,$F1241))</f>
        <v>440</v>
      </c>
      <c r="I1241" s="31">
        <f>IF($H1241="","",_xlfn.MAXIFS(Dados!$R:$R,Dados!$A:$A,$A1241,Dados!$S:$S,$F1241))</f>
        <v>930</v>
      </c>
      <c r="J1241" s="32" t="str">
        <f>IF($D1241&lt;&gt;"Folguista","",IFERROR(INDEX(Parâmetros!$D$52:$G$52,1,MIN(4,MAX(1,$W1241))),""))</f>
        <v/>
      </c>
      <c r="K1241" s="32" t="str">
        <f>IF(OR($AC1241&lt;&gt;"",$Y1241="Folga",$Y1241="Folga trabalhada",$Y1241="Férias (cadastro)",$Y1241="Férias / afastamento",$Y1241="Indeterminado (início da série)"),"",IF(OR($D1241="6x1",$D1241="FF 6x1"),IF(OR(WEEKDAY($F1241,2)=6,WEEKDAY($F1241,2)=7),"6x1 sáb/dom","6x1"),IF($D1241="5x2","5x2",IF($H1241="",IF($D1241="Folguista",$J1241,$E1241),IF(OR($H1241&gt;=Parâmetros!$E$18,$H1241&lt;Parâmetros!$E$19),"C",IF($H1241&lt;Parâmetros!$E$20,"A","B"))))))</f>
        <v>A</v>
      </c>
      <c r="L1241" s="30">
        <f>SUMIFS(Dados!$E:$E,Dados!$A:$A,$A1241,Dados!$S:$S,$F1241)</f>
        <v>7.17</v>
      </c>
      <c r="M1241" s="30">
        <f>IFERROR(INDEX(Parâmetros!$E$6:$E$11,MATCH($K1241,Parâmetros!$A$6:$A$11,0)),"")</f>
        <v>7.58</v>
      </c>
      <c r="N1241" s="33">
        <f t="shared" si="115"/>
        <v>0.94591029023746698</v>
      </c>
      <c r="O1241" s="33">
        <f>Parâmetros!$E$13</f>
        <v>0.8</v>
      </c>
      <c r="P1241" s="32" t="str">
        <f>IF(OR($M1241="",$F1241&gt;Parâmetros!$E$14),"Não","Sim")</f>
        <v>Sim</v>
      </c>
      <c r="Q1241" s="32" t="str">
        <f t="shared" si="116"/>
        <v>Sim</v>
      </c>
      <c r="R1241" s="32" t="str">
        <f t="shared" si="117"/>
        <v>Sim</v>
      </c>
      <c r="S1241" s="30">
        <f t="shared" si="118"/>
        <v>0</v>
      </c>
      <c r="T1241" s="32" t="str">
        <f>IF($Q1241&lt;&gt;"Sim","",IF($N1241&gt;Parâmetros!$E$15,"Sim","Não"))</f>
        <v>Não</v>
      </c>
      <c r="U1241" s="17" t="str">
        <f t="shared" si="119"/>
        <v>Na meta</v>
      </c>
      <c r="V1241" s="17" t="str">
        <f>IF($AC1241&lt;&gt;"",IF($L1241&gt;0,"ATENÇÃO · apontou em dia de "&amp;LOWER($AC1241)&amp;" cadastrado","Exceção cadastrada · "&amp;$AC1241)&amp;IF($AD1241="",""," · "&amp;$AD1241),IF($E1241="Férias",IF($L1241&gt;0,"ATENÇÃO · apontou estando de férias no cadastro","Férias no cadastro"),IF($Y1241="Férias / afastamento","Afastamento · "&amp;($Z1241+$AA1241-1)&amp;" dias seguidos sem apontamento",IF($Y1241="Folga trabalhada","ATENÇÃO · apontou em dia de folga da escala 5x2",IF($Y1241="Folga",IF(AND($D1241="5x2",OR(WEEKDAY($F1241,2)=6,WEEKDAY($F1241,2)=7)),"Folga de fim de semana da escala 5x2",IF(AND(OR($D1241="6x1",$D1241="FF 6x1"),WEEKDAY($F1241,2)=6,FALSE()),"Folga de fim de semana · apontou no domingo anterior",IF(AND(OR($D1241="6x1",$D1241="FF 6x1"),WEEKDAY($F1241,2)=7,AND($A1241=$A1240,$L1240&gt;0)),"Folga de fim de semana · apontou no sábado",IF(AND(OR($D1241="6x1",$D1241="FF 6x1"),OR(WEEKDAY($F1241,2)=6,WEEKDAY($F1241,2)=7)),"Folga de fim de semana · sem apontamento no sábado nem no domingo","Folga prevista pelo ciclo")))),IF($Y1241="Indeterminado (início da série)","Sem histórico anterior — informe o dia do ciclo no Cadastro",IF($Y1241="Falta de registro",IF(OR(OR($D1241="6x1",$D1241="FF 6x1"),$D1241="5x2"),"FALTA DE REGISTRO · dia útil da escala "&amp;$E1241,"FALTA DE REGISTRO · dia "&amp;$W1241&amp;" de "&amp;IFERROR(INDEX(Parâmetros!$B$39:$B$48,MATCH($E1241,Parâmetros!$A$39:$A$48,0)),99)&amp;" do ciclo"),IF(OR($D1241="6x1",$D1241="FF 6x1"),IF(OR(AND(WEEKDAY($F1241,2)=6,AND($A1241=$A1242,$L1242&gt;0)),AND(WEEKDAY($F1241,2)=7,AND($A1241=$A1240,$L1240&gt;0))),"ATENÇÃO · apontou sábado e domingo no mesmo fim de semana",IF(OR(WEEKDAY($F1241,2)=6,WEEKDAY($F1241,2)=7),"Jornada de fim de semana do 6x1",IF(OR($H1241&gt;=Parâmetros!$E$20,$H1241&lt;Parâmetros!$E$19),"ATENÇÃO · 6x1 apontou fora do horário diurno","Jornada fixa do 6x1"))),IF($D1241="5x2","Jornada fixa do 5x2",IF($D1241="Folguista",IF($J1241=$K1241,"Evidência confirma sequência","DIVERGE · sequência "&amp;$J1241&amp;" × evidência "&amp;$K1241),IF($K1241=$E1241,"Evidência confirma cadastro","DIVERGE · cadastro "&amp;$E1241&amp;" × evidência "&amp;$K1241)))))))))))</f>
        <v>Evidência confirma cadastro</v>
      </c>
      <c r="W1241" s="34">
        <f>IF(OR(OR($D1241="6x1",$D1241="FF 6x1"),$D1241="5x2"),"",IF($AB1241&lt;&gt;$AB1240,IF(IFERROR(INDEX(Cadastro!$F$5:$F$243,$AB1241),"")="",IF($L1241&gt;0,1,0),IF(IFERROR(INDEX(Cadastro!$F$5:$F$243,$AB1241),"")&lt;=IFERROR(INDEX(Parâmetros!$B$39:$B$48,MATCH($E1241,Parâmetros!$A$39:$A$48,0)),99),IFERROR(INDEX(Cadastro!$F$5:$F$243,$AB1241),""),0)),IF($L1241&gt;0,IF(N($X1240)&gt;0,1,N($W1240)+1),IF(AND($L1241=0,OR(N($W1240)&gt;=IFERROR(INDEX(Parâmetros!$B$39:$B$48,MATCH($E1241,Parâmetros!$A$39:$A$48,0)),99),AND(N($X1240)&gt;0,N($X1240)&lt;IFERROR(INDEX(Parâmetros!$C$39:$C$48,MATCH($E1241,Parâmetros!$A$39:$A$48,0)),0)))),0,N($W1240)+1))))</f>
        <v>4</v>
      </c>
      <c r="X1241" s="34">
        <f>IF(OR(OR($D1241="6x1",$D1241="FF 6x1"),$D1241="5x2"),"",IF($AB1241&lt;&gt;$AB1240,IF(IFERROR(INDEX(Cadastro!$F$5:$F$243,$AB1241),"")="",0,IF(IFERROR(INDEX(Cadastro!$F$5:$F$243,$AB1241),"")&gt;IFERROR(INDEX(Parâmetros!$B$39:$B$48,MATCH($E1241,Parâmetros!$A$39:$A$48,0)),99),IFERROR(INDEX(Cadastro!$F$5:$F$243,$AB1241),"")-IFERROR(INDEX(Parâmetros!$B$39:$B$48,MATCH($E1241,Parâmetros!$A$39:$A$48,0)),99),0)),IF(AND($L1241=0,OR(N($W1240)&gt;=IFERROR(INDEX(Parâmetros!$B$39:$B$48,MATCH($E1241,Parâmetros!$A$39:$A$48,0)),99),AND(N($X1240)&gt;0,N($X1240)&lt;IFERROR(INDEX(Parâmetros!$C$39:$C$48,MATCH($E1241,Parâmetros!$A$39:$A$48,0)),0)))),N($X1240)+1,0)))</f>
        <v>0</v>
      </c>
      <c r="Y1241" t="str">
        <f>IF($AC1241&lt;&gt;"",IF($L1241&gt;0,$AC1241&amp;" · com apontamento",$AC1241),IF($E1241="Férias",IF($L1241&gt;0,"Férias · com apontamento","Férias (cadastro)"),IF(($Z1241+$AA1241-1)&gt;Parâmetros!$E$16,"Férias / afastamento",IF(AND($D1241="5x2",OR(WEEKDAY($F1241,2)=6,WEEKDAY($F1241,2)=7)),IF($L1241&gt;0,"Folga trabalhada","Folga"),IF($L1241&gt;0,"Trabalhado",IF(OR(OR($D1241="6x1",$D1241="FF 6x1"),$D1241="5x2"),IF(AND(OR($D1241="6x1",$D1241="FF 6x1"),OR(WEEKDAY($F1241,2)=6,WEEKDAY($F1241,2)=7)),"Folga","Falta de registro"),IF(AND($AB1241&lt;&gt;$AB1240,IFERROR(INDEX(Cadastro!$F$5:$F$243,$AB1241),"")=""),"Indeterminado (início da série)",IF($X1241&gt;0,"Folga","Falta de registro"))))))))</f>
        <v>Trabalhado</v>
      </c>
      <c r="Z1241" s="34">
        <f>IF(OR($L1241&gt;0,$F1241&gt;Parâmetros!$E$14),0,IF($A1241&lt;&gt;$A1240,1,N($Z1240)+1))</f>
        <v>0</v>
      </c>
      <c r="AA1241" s="34">
        <f>IF(OR($L1241&gt;0,$F1241&gt;Parâmetros!$E$14),0,IF(OR($A1241&lt;&gt;$A1242,$F1242&gt;Parâmetros!$E$14),1,N($AA1242)+1))</f>
        <v>0</v>
      </c>
      <c r="AB1241" s="31">
        <f>IFERROR(MATCH($A1241&amp;"|"&amp;TEXT(_xlfn.MAXIFS(Cadastro!$E$5:$E$243,Cadastro!$A$5:$A$243,$A1241,Cadastro!$E$5:$E$243,"&lt;="&amp;$F1241),"yyyymmdd"),Cadastro!$I$5:$I$243,0),"")</f>
        <v>160</v>
      </c>
      <c r="AC1241" t="str">
        <f>IFERROR(_xlfn.SINGLE(INDEX(Exceções!$D$5:$D$203,MATCH($A1241&amp;"|"&amp;$F1241,Exceções!$F$5:$F$203,0))),"")</f>
        <v/>
      </c>
      <c r="AD1241" t="str">
        <f>IF($AC1241="","",IFERROR(_xlfn.SINGLE(INDEX(Exceções!$E$5:$E$203,MATCH($A1241&amp;"|"&amp;$F1241,Exceções!$F$5:$F$203,0))),""))</f>
        <v/>
      </c>
    </row>
    <row r="1242" spans="1:30" ht="15" hidden="1" customHeight="1" x14ac:dyDescent="0.25">
      <c r="A1242" s="31">
        <v>55541</v>
      </c>
      <c r="B1242" s="17" t="s">
        <v>33</v>
      </c>
      <c r="C1242" s="17" t="str">
        <f>IFERROR(INDEX(Cadastro!$C$5:$C$243,$AB1242),"NÃO INFORMADO")</f>
        <v>ELE</v>
      </c>
      <c r="D1242" s="17" t="str">
        <f>IFERROR(INDEX(Cadastro!$D$5:$D$243,$AB1242),"")</f>
        <v>A</v>
      </c>
      <c r="E1242" s="17" t="str">
        <f>IFERROR(INDEX(Cadastro!$G$5:$G$243,$AB1242),"")</f>
        <v>A</v>
      </c>
      <c r="F1242" s="29">
        <v>46308</v>
      </c>
      <c r="G1242" s="32" t="str">
        <f t="shared" si="114"/>
        <v>ter</v>
      </c>
      <c r="H1242" s="31">
        <f>IF($L1242=0,"",_xlfn.MINIFS(Dados!$Q:$Q,Dados!$A:$A,$A1242,Dados!$S:$S,$F1242))</f>
        <v>440</v>
      </c>
      <c r="I1242" s="31">
        <f>IF($H1242="","",_xlfn.MAXIFS(Dados!$R:$R,Dados!$A:$A,$A1242,Dados!$S:$S,$F1242))</f>
        <v>925</v>
      </c>
      <c r="J1242" s="32" t="str">
        <f>IF($D1242&lt;&gt;"Folguista","",IFERROR(INDEX(Parâmetros!$D$52:$G$52,1,MIN(4,MAX(1,$W1242))),""))</f>
        <v/>
      </c>
      <c r="K1242" s="32" t="str">
        <f>IF(OR($AC1242&lt;&gt;"",$Y1242="Folga",$Y1242="Folga trabalhada",$Y1242="Férias (cadastro)",$Y1242="Férias / afastamento",$Y1242="Indeterminado (início da série)"),"",IF(OR($D1242="6x1",$D1242="FF 6x1"),IF(OR(WEEKDAY($F1242,2)=6,WEEKDAY($F1242,2)=7),"6x1 sáb/dom","6x1"),IF($D1242="5x2","5x2",IF($H1242="",IF($D1242="Folguista",$J1242,$E1242),IF(OR($H1242&gt;=Parâmetros!$E$18,$H1242&lt;Parâmetros!$E$19),"C",IF($H1242&lt;Parâmetros!$E$20,"A","B"))))))</f>
        <v>A</v>
      </c>
      <c r="L1242" s="30">
        <f>SUMIFS(Dados!$E:$E,Dados!$A:$A,$A1242,Dados!$S:$S,$F1242)</f>
        <v>7.08</v>
      </c>
      <c r="M1242" s="30">
        <f>IFERROR(INDEX(Parâmetros!$E$6:$E$11,MATCH($K1242,Parâmetros!$A$6:$A$11,0)),"")</f>
        <v>7.58</v>
      </c>
      <c r="N1242" s="33">
        <f t="shared" si="115"/>
        <v>0.93403693931398413</v>
      </c>
      <c r="O1242" s="33">
        <f>Parâmetros!$E$13</f>
        <v>0.8</v>
      </c>
      <c r="P1242" s="32" t="str">
        <f>IF(OR($M1242="",$F1242&gt;Parâmetros!$E$14),"Não","Sim")</f>
        <v>Sim</v>
      </c>
      <c r="Q1242" s="32" t="str">
        <f t="shared" si="116"/>
        <v>Sim</v>
      </c>
      <c r="R1242" s="32" t="str">
        <f t="shared" si="117"/>
        <v>Sim</v>
      </c>
      <c r="S1242" s="30">
        <f t="shared" si="118"/>
        <v>0</v>
      </c>
      <c r="T1242" s="32" t="str">
        <f>IF($Q1242&lt;&gt;"Sim","",IF($N1242&gt;Parâmetros!$E$15,"Sim","Não"))</f>
        <v>Não</v>
      </c>
      <c r="U1242" s="17" t="str">
        <f t="shared" si="119"/>
        <v>Na meta</v>
      </c>
      <c r="V1242" s="17" t="str">
        <f>IF($AC1242&lt;&gt;"",IF($L1242&gt;0,"ATENÇÃO · apontou em dia de "&amp;LOWER($AC1242)&amp;" cadastrado","Exceção cadastrada · "&amp;$AC1242)&amp;IF($AD1242="",""," · "&amp;$AD1242),IF($E1242="Férias",IF($L1242&gt;0,"ATENÇÃO · apontou estando de férias no cadastro","Férias no cadastro"),IF($Y1242="Férias / afastamento","Afastamento · "&amp;($Z1242+$AA1242-1)&amp;" dias seguidos sem apontamento",IF($Y1242="Folga trabalhada","ATENÇÃO · apontou em dia de folga da escala 5x2",IF($Y1242="Folga",IF(AND($D1242="5x2",OR(WEEKDAY($F1242,2)=6,WEEKDAY($F1242,2)=7)),"Folga de fim de semana da escala 5x2",IF(AND(OR($D1242="6x1",$D1242="FF 6x1"),WEEKDAY($F1242,2)=6,FALSE()),"Folga de fim de semana · apontou no domingo anterior",IF(AND(OR($D1242="6x1",$D1242="FF 6x1"),WEEKDAY($F1242,2)=7,AND($A1242=$A1241,$L1241&gt;0)),"Folga de fim de semana · apontou no sábado",IF(AND(OR($D1242="6x1",$D1242="FF 6x1"),OR(WEEKDAY($F1242,2)=6,WEEKDAY($F1242,2)=7)),"Folga de fim de semana · sem apontamento no sábado nem no domingo","Folga prevista pelo ciclo")))),IF($Y1242="Indeterminado (início da série)","Sem histórico anterior — informe o dia do ciclo no Cadastro",IF($Y1242="Falta de registro",IF(OR(OR($D1242="6x1",$D1242="FF 6x1"),$D1242="5x2"),"FALTA DE REGISTRO · dia útil da escala "&amp;$E1242,"FALTA DE REGISTRO · dia "&amp;$W1242&amp;" de "&amp;IFERROR(INDEX(Parâmetros!$B$39:$B$48,MATCH($E1242,Parâmetros!$A$39:$A$48,0)),99)&amp;" do ciclo"),IF(OR($D1242="6x1",$D1242="FF 6x1"),IF(OR(AND(WEEKDAY($F1242,2)=6,AND($A1242=$A1243,$L1243&gt;0)),AND(WEEKDAY($F1242,2)=7,AND($A1242=$A1241,$L1241&gt;0))),"ATENÇÃO · apontou sábado e domingo no mesmo fim de semana",IF(OR(WEEKDAY($F1242,2)=6,WEEKDAY($F1242,2)=7),"Jornada de fim de semana do 6x1",IF(OR($H1242&gt;=Parâmetros!$E$20,$H1242&lt;Parâmetros!$E$19),"ATENÇÃO · 6x1 apontou fora do horário diurno","Jornada fixa do 6x1"))),IF($D1242="5x2","Jornada fixa do 5x2",IF($D1242="Folguista",IF($J1242=$K1242,"Evidência confirma sequência","DIVERGE · sequência "&amp;$J1242&amp;" × evidência "&amp;$K1242),IF($K1242=$E1242,"Evidência confirma cadastro","DIVERGE · cadastro "&amp;$E1242&amp;" × evidência "&amp;$K1242)))))))))))</f>
        <v>Evidência confirma cadastro</v>
      </c>
      <c r="W1242" s="34">
        <f>IF(OR(OR($D1242="6x1",$D1242="FF 6x1"),$D1242="5x2"),"",IF($AB1242&lt;&gt;$AB1241,IF(IFERROR(INDEX(Cadastro!$F$5:$F$243,$AB1242),"")="",IF($L1242&gt;0,1,0),IF(IFERROR(INDEX(Cadastro!$F$5:$F$243,$AB1242),"")&lt;=IFERROR(INDEX(Parâmetros!$B$39:$B$48,MATCH($E1242,Parâmetros!$A$39:$A$48,0)),99),IFERROR(INDEX(Cadastro!$F$5:$F$243,$AB1242),""),0)),IF($L1242&gt;0,IF(N($X1241)&gt;0,1,N($W1241)+1),IF(AND($L1242=0,OR(N($W1241)&gt;=IFERROR(INDEX(Parâmetros!$B$39:$B$48,MATCH($E1242,Parâmetros!$A$39:$A$48,0)),99),AND(N($X1241)&gt;0,N($X1241)&lt;IFERROR(INDEX(Parâmetros!$C$39:$C$48,MATCH($E1242,Parâmetros!$A$39:$A$48,0)),0)))),0,N($W1241)+1))))</f>
        <v>5</v>
      </c>
      <c r="X1242" s="34">
        <f>IF(OR(OR($D1242="6x1",$D1242="FF 6x1"),$D1242="5x2"),"",IF($AB1242&lt;&gt;$AB1241,IF(IFERROR(INDEX(Cadastro!$F$5:$F$243,$AB1242),"")="",0,IF(IFERROR(INDEX(Cadastro!$F$5:$F$243,$AB1242),"")&gt;IFERROR(INDEX(Parâmetros!$B$39:$B$48,MATCH($E1242,Parâmetros!$A$39:$A$48,0)),99),IFERROR(INDEX(Cadastro!$F$5:$F$243,$AB1242),"")-IFERROR(INDEX(Parâmetros!$B$39:$B$48,MATCH($E1242,Parâmetros!$A$39:$A$48,0)),99),0)),IF(AND($L1242=0,OR(N($W1241)&gt;=IFERROR(INDEX(Parâmetros!$B$39:$B$48,MATCH($E1242,Parâmetros!$A$39:$A$48,0)),99),AND(N($X1241)&gt;0,N($X1241)&lt;IFERROR(INDEX(Parâmetros!$C$39:$C$48,MATCH($E1242,Parâmetros!$A$39:$A$48,0)),0)))),N($X1241)+1,0)))</f>
        <v>0</v>
      </c>
      <c r="Y1242" t="str">
        <f>IF($AC1242&lt;&gt;"",IF($L1242&gt;0,$AC1242&amp;" · com apontamento",$AC1242),IF($E1242="Férias",IF($L1242&gt;0,"Férias · com apontamento","Férias (cadastro)"),IF(($Z1242+$AA1242-1)&gt;Parâmetros!$E$16,"Férias / afastamento",IF(AND($D1242="5x2",OR(WEEKDAY($F1242,2)=6,WEEKDAY($F1242,2)=7)),IF($L1242&gt;0,"Folga trabalhada","Folga"),IF($L1242&gt;0,"Trabalhado",IF(OR(OR($D1242="6x1",$D1242="FF 6x1"),$D1242="5x2"),IF(AND(OR($D1242="6x1",$D1242="FF 6x1"),OR(WEEKDAY($F1242,2)=6,WEEKDAY($F1242,2)=7)),"Folga","Falta de registro"),IF(AND($AB1242&lt;&gt;$AB1241,IFERROR(INDEX(Cadastro!$F$5:$F$243,$AB1242),"")=""),"Indeterminado (início da série)",IF($X1242&gt;0,"Folga","Falta de registro"))))))))</f>
        <v>Trabalhado</v>
      </c>
      <c r="Z1242" s="34">
        <f>IF(OR($L1242&gt;0,$F1242&gt;Parâmetros!$E$14),0,IF($A1242&lt;&gt;$A1241,1,N($Z1241)+1))</f>
        <v>0</v>
      </c>
      <c r="AA1242" s="34">
        <f>IF(OR($L1242&gt;0,$F1242&gt;Parâmetros!$E$14),0,IF(OR($A1242&lt;&gt;$A1243,$F1243&gt;Parâmetros!$E$14),1,N($AA1243)+1))</f>
        <v>0</v>
      </c>
      <c r="AB1242" s="31">
        <f>IFERROR(MATCH($A1242&amp;"|"&amp;TEXT(_xlfn.MAXIFS(Cadastro!$E$5:$E$243,Cadastro!$A$5:$A$243,$A1242,Cadastro!$E$5:$E$243,"&lt;="&amp;$F1242),"yyyymmdd"),Cadastro!$I$5:$I$243,0),"")</f>
        <v>160</v>
      </c>
      <c r="AC1242" t="str">
        <f>IFERROR(_xlfn.SINGLE(INDEX(Exceções!$D$5:$D$203,MATCH($A1242&amp;"|"&amp;$F1242,Exceções!$F$5:$F$203,0))),"")</f>
        <v/>
      </c>
      <c r="AD1242" t="str">
        <f>IF($AC1242="","",IFERROR(_xlfn.SINGLE(INDEX(Exceções!$E$5:$E$203,MATCH($A1242&amp;"|"&amp;$F1242,Exceções!$F$5:$F$203,0))),""))</f>
        <v/>
      </c>
    </row>
    <row r="1243" spans="1:30" ht="15" hidden="1" customHeight="1" x14ac:dyDescent="0.25">
      <c r="A1243" s="31">
        <v>55541</v>
      </c>
      <c r="B1243" s="17" t="s">
        <v>33</v>
      </c>
      <c r="C1243" s="17" t="str">
        <f>IFERROR(INDEX(Cadastro!$C$5:$C$243,$AB1243),"NÃO INFORMADO")</f>
        <v>ELE</v>
      </c>
      <c r="D1243" s="17" t="str">
        <f>IFERROR(INDEX(Cadastro!$D$5:$D$243,$AB1243),"")</f>
        <v>A</v>
      </c>
      <c r="E1243" s="17" t="str">
        <f>IFERROR(INDEX(Cadastro!$G$5:$G$243,$AB1243),"")</f>
        <v>A</v>
      </c>
      <c r="F1243" s="29">
        <v>46309</v>
      </c>
      <c r="G1243" s="32" t="str">
        <f t="shared" si="114"/>
        <v>qua</v>
      </c>
      <c r="H1243" s="31" t="str">
        <f>IF($L1243=0,"",_xlfn.MINIFS(Dados!$Q:$Q,Dados!$A:$A,$A1243,Dados!$S:$S,$F1243))</f>
        <v/>
      </c>
      <c r="I1243" s="31" t="str">
        <f>IF($H1243="","",_xlfn.MAXIFS(Dados!$R:$R,Dados!$A:$A,$A1243,Dados!$S:$S,$F1243))</f>
        <v/>
      </c>
      <c r="J1243" s="32" t="str">
        <f>IF($D1243&lt;&gt;"Folguista","",IFERROR(INDEX(Parâmetros!$D$52:$G$52,1,MIN(4,MAX(1,$W1243))),""))</f>
        <v/>
      </c>
      <c r="K1243" s="32" t="str">
        <f>IF(OR($AC1243&lt;&gt;"",$Y1243="Folga",$Y1243="Folga trabalhada",$Y1243="Férias (cadastro)",$Y1243="Férias / afastamento",$Y1243="Indeterminado (início da série)"),"",IF(OR($D1243="6x1",$D1243="FF 6x1"),IF(OR(WEEKDAY($F1243,2)=6,WEEKDAY($F1243,2)=7),"6x1 sáb/dom","6x1"),IF($D1243="5x2","5x2",IF($H1243="",IF($D1243="Folguista",$J1243,$E1243),IF(OR($H1243&gt;=Parâmetros!$E$18,$H1243&lt;Parâmetros!$E$19),"C",IF($H1243&lt;Parâmetros!$E$20,"A","B"))))))</f>
        <v/>
      </c>
      <c r="L1243" s="30">
        <f>SUMIFS(Dados!$E:$E,Dados!$A:$A,$A1243,Dados!$S:$S,$F1243)</f>
        <v>0</v>
      </c>
      <c r="M1243" s="30" t="str">
        <f>IFERROR(INDEX(Parâmetros!$E$6:$E$11,MATCH($K1243,Parâmetros!$A$6:$A$11,0)),"")</f>
        <v/>
      </c>
      <c r="N1243" s="33" t="str">
        <f t="shared" si="115"/>
        <v/>
      </c>
      <c r="O1243" s="33">
        <f>Parâmetros!$E$13</f>
        <v>0.8</v>
      </c>
      <c r="P1243" s="32" t="str">
        <f>IF(OR($M1243="",$F1243&gt;Parâmetros!$E$14),"Não","Sim")</f>
        <v>Não</v>
      </c>
      <c r="Q1243" s="32" t="str">
        <f t="shared" si="116"/>
        <v/>
      </c>
      <c r="R1243" s="32" t="str">
        <f t="shared" si="117"/>
        <v/>
      </c>
      <c r="S1243" s="30" t="str">
        <f t="shared" si="118"/>
        <v/>
      </c>
      <c r="T1243" s="32" t="str">
        <f>IF($Q1243&lt;&gt;"Sim","",IF($N1243&gt;Parâmetros!$E$15,"Sim","Não"))</f>
        <v/>
      </c>
      <c r="U1243" s="17" t="str">
        <f t="shared" si="119"/>
        <v>Folga</v>
      </c>
      <c r="V1243" s="17" t="str">
        <f>IF($AC1243&lt;&gt;"",IF($L1243&gt;0,"ATENÇÃO · apontou em dia de "&amp;LOWER($AC1243)&amp;" cadastrado","Exceção cadastrada · "&amp;$AC1243)&amp;IF($AD1243="",""," · "&amp;$AD1243),IF($E1243="Férias",IF($L1243&gt;0,"ATENÇÃO · apontou estando de férias no cadastro","Férias no cadastro"),IF($Y1243="Férias / afastamento","Afastamento · "&amp;($Z1243+$AA1243-1)&amp;" dias seguidos sem apontamento",IF($Y1243="Folga trabalhada","ATENÇÃO · apontou em dia de folga da escala 5x2",IF($Y1243="Folga",IF(AND($D1243="5x2",OR(WEEKDAY($F1243,2)=6,WEEKDAY($F1243,2)=7)),"Folga de fim de semana da escala 5x2",IF(AND(OR($D1243="6x1",$D1243="FF 6x1"),WEEKDAY($F1243,2)=6,FALSE()),"Folga de fim de semana · apontou no domingo anterior",IF(AND(OR($D1243="6x1",$D1243="FF 6x1"),WEEKDAY($F1243,2)=7,AND($A1243=$A1242,$L1242&gt;0)),"Folga de fim de semana · apontou no sábado",IF(AND(OR($D1243="6x1",$D1243="FF 6x1"),OR(WEEKDAY($F1243,2)=6,WEEKDAY($F1243,2)=7)),"Folga de fim de semana · sem apontamento no sábado nem no domingo","Folga prevista pelo ciclo")))),IF($Y1243="Indeterminado (início da série)","Sem histórico anterior — informe o dia do ciclo no Cadastro",IF($Y1243="Falta de registro",IF(OR(OR($D1243="6x1",$D1243="FF 6x1"),$D1243="5x2"),"FALTA DE REGISTRO · dia útil da escala "&amp;$E1243,"FALTA DE REGISTRO · dia "&amp;$W1243&amp;" de "&amp;IFERROR(INDEX(Parâmetros!$B$39:$B$48,MATCH($E1243,Parâmetros!$A$39:$A$48,0)),99)&amp;" do ciclo"),IF(OR($D1243="6x1",$D1243="FF 6x1"),IF(OR(AND(WEEKDAY($F1243,2)=6,AND($A1243=$A1244,$L1244&gt;0)),AND(WEEKDAY($F1243,2)=7,AND($A1243=$A1242,$L1242&gt;0))),"ATENÇÃO · apontou sábado e domingo no mesmo fim de semana",IF(OR(WEEKDAY($F1243,2)=6,WEEKDAY($F1243,2)=7),"Jornada de fim de semana do 6x1",IF(OR($H1243&gt;=Parâmetros!$E$20,$H1243&lt;Parâmetros!$E$19),"ATENÇÃO · 6x1 apontou fora do horário diurno","Jornada fixa do 6x1"))),IF($D1243="5x2","Jornada fixa do 5x2",IF($D1243="Folguista",IF($J1243=$K1243,"Evidência confirma sequência","DIVERGE · sequência "&amp;$J1243&amp;" × evidência "&amp;$K1243),IF($K1243=$E1243,"Evidência confirma cadastro","DIVERGE · cadastro "&amp;$E1243&amp;" × evidência "&amp;$K1243)))))))))))</f>
        <v>Folga prevista pelo ciclo</v>
      </c>
      <c r="W1243" s="34">
        <f>IF(OR(OR($D1243="6x1",$D1243="FF 6x1"),$D1243="5x2"),"",IF($AB1243&lt;&gt;$AB1242,IF(IFERROR(INDEX(Cadastro!$F$5:$F$243,$AB1243),"")="",IF($L1243&gt;0,1,0),IF(IFERROR(INDEX(Cadastro!$F$5:$F$243,$AB1243),"")&lt;=IFERROR(INDEX(Parâmetros!$B$39:$B$48,MATCH($E1243,Parâmetros!$A$39:$A$48,0)),99),IFERROR(INDEX(Cadastro!$F$5:$F$243,$AB1243),""),0)),IF($L1243&gt;0,IF(N($X1242)&gt;0,1,N($W1242)+1),IF(AND($L1243=0,OR(N($W1242)&gt;=IFERROR(INDEX(Parâmetros!$B$39:$B$48,MATCH($E1243,Parâmetros!$A$39:$A$48,0)),99),AND(N($X1242)&gt;0,N($X1242)&lt;IFERROR(INDEX(Parâmetros!$C$39:$C$48,MATCH($E1243,Parâmetros!$A$39:$A$48,0)),0)))),0,N($W1242)+1))))</f>
        <v>0</v>
      </c>
      <c r="X1243" s="34">
        <f>IF(OR(OR($D1243="6x1",$D1243="FF 6x1"),$D1243="5x2"),"",IF($AB1243&lt;&gt;$AB1242,IF(IFERROR(INDEX(Cadastro!$F$5:$F$243,$AB1243),"")="",0,IF(IFERROR(INDEX(Cadastro!$F$5:$F$243,$AB1243),"")&gt;IFERROR(INDEX(Parâmetros!$B$39:$B$48,MATCH($E1243,Parâmetros!$A$39:$A$48,0)),99),IFERROR(INDEX(Cadastro!$F$5:$F$243,$AB1243),"")-IFERROR(INDEX(Parâmetros!$B$39:$B$48,MATCH($E1243,Parâmetros!$A$39:$A$48,0)),99),0)),IF(AND($L1243=0,OR(N($W1242)&gt;=IFERROR(INDEX(Parâmetros!$B$39:$B$48,MATCH($E1243,Parâmetros!$A$39:$A$48,0)),99),AND(N($X1242)&gt;0,N($X1242)&lt;IFERROR(INDEX(Parâmetros!$C$39:$C$48,MATCH($E1243,Parâmetros!$A$39:$A$48,0)),0)))),N($X1242)+1,0)))</f>
        <v>1</v>
      </c>
      <c r="Y1243" t="str">
        <f>IF($AC1243&lt;&gt;"",IF($L1243&gt;0,$AC1243&amp;" · com apontamento",$AC1243),IF($E1243="Férias",IF($L1243&gt;0,"Férias · com apontamento","Férias (cadastro)"),IF(($Z1243+$AA1243-1)&gt;Parâmetros!$E$16,"Férias / afastamento",IF(AND($D1243="5x2",OR(WEEKDAY($F1243,2)=6,WEEKDAY($F1243,2)=7)),IF($L1243&gt;0,"Folga trabalhada","Folga"),IF($L1243&gt;0,"Trabalhado",IF(OR(OR($D1243="6x1",$D1243="FF 6x1"),$D1243="5x2"),IF(AND(OR($D1243="6x1",$D1243="FF 6x1"),OR(WEEKDAY($F1243,2)=6,WEEKDAY($F1243,2)=7)),"Folga","Falta de registro"),IF(AND($AB1243&lt;&gt;$AB1242,IFERROR(INDEX(Cadastro!$F$5:$F$243,$AB1243),"")=""),"Indeterminado (início da série)",IF($X1243&gt;0,"Folga","Falta de registro"))))))))</f>
        <v>Folga</v>
      </c>
      <c r="Z1243" s="34">
        <f>IF(OR($L1243&gt;0,$F1243&gt;Parâmetros!$E$14),0,IF($A1243&lt;&gt;$A1242,1,N($Z1242)+1))</f>
        <v>1</v>
      </c>
      <c r="AA1243" s="34">
        <f>IF(OR($L1243&gt;0,$F1243&gt;Parâmetros!$E$14),0,IF(OR($A1243&lt;&gt;$A1244,$F1244&gt;Parâmetros!$E$14),1,N($AA1244)+1))</f>
        <v>1</v>
      </c>
      <c r="AB1243" s="31">
        <f>IFERROR(MATCH($A1243&amp;"|"&amp;TEXT(_xlfn.MAXIFS(Cadastro!$E$5:$E$243,Cadastro!$A$5:$A$243,$A1243,Cadastro!$E$5:$E$243,"&lt;="&amp;$F1243),"yyyymmdd"),Cadastro!$I$5:$I$243,0),"")</f>
        <v>160</v>
      </c>
      <c r="AC1243" t="str">
        <f>IFERROR(_xlfn.SINGLE(INDEX(Exceções!$D$5:$D$203,MATCH($A1243&amp;"|"&amp;$F1243,Exceções!$F$5:$F$203,0))),"")</f>
        <v/>
      </c>
      <c r="AD1243" t="str">
        <f>IF($AC1243="","",IFERROR(_xlfn.SINGLE(INDEX(Exceções!$E$5:$E$203,MATCH($A1243&amp;"|"&amp;$F1243,Exceções!$F$5:$F$203,0))),""))</f>
        <v/>
      </c>
    </row>
    <row r="1244" spans="1:30" ht="15" hidden="1" customHeight="1" x14ac:dyDescent="0.25">
      <c r="A1244" s="31">
        <v>55541</v>
      </c>
      <c r="B1244" s="17" t="s">
        <v>33</v>
      </c>
      <c r="C1244" s="17" t="str">
        <f>IFERROR(INDEX(Cadastro!$C$5:$C$243,$AB1244),"NÃO INFORMADO")</f>
        <v>ELE</v>
      </c>
      <c r="D1244" s="17" t="str">
        <f>IFERROR(INDEX(Cadastro!$D$5:$D$243,$AB1244),"")</f>
        <v>A</v>
      </c>
      <c r="E1244" s="17" t="str">
        <f>IFERROR(INDEX(Cadastro!$G$5:$G$243,$AB1244),"")</f>
        <v>A</v>
      </c>
      <c r="F1244" s="29">
        <v>46310</v>
      </c>
      <c r="G1244" s="32" t="str">
        <f t="shared" si="114"/>
        <v>qui</v>
      </c>
      <c r="H1244" s="31">
        <f>IF($L1244=0,"",_xlfn.MINIFS(Dados!$Q:$Q,Dados!$A:$A,$A1244,Dados!$S:$S,$F1244))</f>
        <v>440</v>
      </c>
      <c r="I1244" s="31">
        <f>IF($H1244="","",_xlfn.MAXIFS(Dados!$R:$R,Dados!$A:$A,$A1244,Dados!$S:$S,$F1244))</f>
        <v>930</v>
      </c>
      <c r="J1244" s="32" t="str">
        <f>IF($D1244&lt;&gt;"Folguista","",IFERROR(INDEX(Parâmetros!$D$52:$G$52,1,MIN(4,MAX(1,$W1244))),""))</f>
        <v/>
      </c>
      <c r="K1244" s="32" t="str">
        <f>IF(OR($AC1244&lt;&gt;"",$Y1244="Folga",$Y1244="Folga trabalhada",$Y1244="Férias (cadastro)",$Y1244="Férias / afastamento",$Y1244="Indeterminado (início da série)"),"",IF(OR($D1244="6x1",$D1244="FF 6x1"),IF(OR(WEEKDAY($F1244,2)=6,WEEKDAY($F1244,2)=7),"6x1 sáb/dom","6x1"),IF($D1244="5x2","5x2",IF($H1244="",IF($D1244="Folguista",$J1244,$E1244),IF(OR($H1244&gt;=Parâmetros!$E$18,$H1244&lt;Parâmetros!$E$19),"C",IF($H1244&lt;Parâmetros!$E$20,"A","B"))))))</f>
        <v>A</v>
      </c>
      <c r="L1244" s="30">
        <f>SUMIFS(Dados!$E:$E,Dados!$A:$A,$A1244,Dados!$S:$S,$F1244)</f>
        <v>7.17</v>
      </c>
      <c r="M1244" s="30">
        <f>IFERROR(INDEX(Parâmetros!$E$6:$E$11,MATCH($K1244,Parâmetros!$A$6:$A$11,0)),"")</f>
        <v>7.58</v>
      </c>
      <c r="N1244" s="33">
        <f t="shared" si="115"/>
        <v>0.94591029023746698</v>
      </c>
      <c r="O1244" s="33">
        <f>Parâmetros!$E$13</f>
        <v>0.8</v>
      </c>
      <c r="P1244" s="32" t="str">
        <f>IF(OR($M1244="",$F1244&gt;Parâmetros!$E$14),"Não","Sim")</f>
        <v>Sim</v>
      </c>
      <c r="Q1244" s="32" t="str">
        <f t="shared" si="116"/>
        <v>Sim</v>
      </c>
      <c r="R1244" s="32" t="str">
        <f t="shared" si="117"/>
        <v>Sim</v>
      </c>
      <c r="S1244" s="30">
        <f t="shared" si="118"/>
        <v>0</v>
      </c>
      <c r="T1244" s="32" t="str">
        <f>IF($Q1244&lt;&gt;"Sim","",IF($N1244&gt;Parâmetros!$E$15,"Sim","Não"))</f>
        <v>Não</v>
      </c>
      <c r="U1244" s="17" t="str">
        <f t="shared" si="119"/>
        <v>Na meta</v>
      </c>
      <c r="V1244" s="17" t="str">
        <f>IF($AC1244&lt;&gt;"",IF($L1244&gt;0,"ATENÇÃO · apontou em dia de "&amp;LOWER($AC1244)&amp;" cadastrado","Exceção cadastrada · "&amp;$AC1244)&amp;IF($AD1244="",""," · "&amp;$AD1244),IF($E1244="Férias",IF($L1244&gt;0,"ATENÇÃO · apontou estando de férias no cadastro","Férias no cadastro"),IF($Y1244="Férias / afastamento","Afastamento · "&amp;($Z1244+$AA1244-1)&amp;" dias seguidos sem apontamento",IF($Y1244="Folga trabalhada","ATENÇÃO · apontou em dia de folga da escala 5x2",IF($Y1244="Folga",IF(AND($D1244="5x2",OR(WEEKDAY($F1244,2)=6,WEEKDAY($F1244,2)=7)),"Folga de fim de semana da escala 5x2",IF(AND(OR($D1244="6x1",$D1244="FF 6x1"),WEEKDAY($F1244,2)=6,FALSE()),"Folga de fim de semana · apontou no domingo anterior",IF(AND(OR($D1244="6x1",$D1244="FF 6x1"),WEEKDAY($F1244,2)=7,AND($A1244=$A1243,$L1243&gt;0)),"Folga de fim de semana · apontou no sábado",IF(AND(OR($D1244="6x1",$D1244="FF 6x1"),OR(WEEKDAY($F1244,2)=6,WEEKDAY($F1244,2)=7)),"Folga de fim de semana · sem apontamento no sábado nem no domingo","Folga prevista pelo ciclo")))),IF($Y1244="Indeterminado (início da série)","Sem histórico anterior — informe o dia do ciclo no Cadastro",IF($Y1244="Falta de registro",IF(OR(OR($D1244="6x1",$D1244="FF 6x1"),$D1244="5x2"),"FALTA DE REGISTRO · dia útil da escala "&amp;$E1244,"FALTA DE REGISTRO · dia "&amp;$W1244&amp;" de "&amp;IFERROR(INDEX(Parâmetros!$B$39:$B$48,MATCH($E1244,Parâmetros!$A$39:$A$48,0)),99)&amp;" do ciclo"),IF(OR($D1244="6x1",$D1244="FF 6x1"),IF(OR(AND(WEEKDAY($F1244,2)=6,AND($A1244=$A1245,$L1245&gt;0)),AND(WEEKDAY($F1244,2)=7,AND($A1244=$A1243,$L1243&gt;0))),"ATENÇÃO · apontou sábado e domingo no mesmo fim de semana",IF(OR(WEEKDAY($F1244,2)=6,WEEKDAY($F1244,2)=7),"Jornada de fim de semana do 6x1",IF(OR($H1244&gt;=Parâmetros!$E$20,$H1244&lt;Parâmetros!$E$19),"ATENÇÃO · 6x1 apontou fora do horário diurno","Jornada fixa do 6x1"))),IF($D1244="5x2","Jornada fixa do 5x2",IF($D1244="Folguista",IF($J1244=$K1244,"Evidência confirma sequência","DIVERGE · sequência "&amp;$J1244&amp;" × evidência "&amp;$K1244),IF($K1244=$E1244,"Evidência confirma cadastro","DIVERGE · cadastro "&amp;$E1244&amp;" × evidência "&amp;$K1244)))))))))))</f>
        <v>Evidência confirma cadastro</v>
      </c>
      <c r="W1244" s="34">
        <f>IF(OR(OR($D1244="6x1",$D1244="FF 6x1"),$D1244="5x2"),"",IF($AB1244&lt;&gt;$AB1243,IF(IFERROR(INDEX(Cadastro!$F$5:$F$243,$AB1244),"")="",IF($L1244&gt;0,1,0),IF(IFERROR(INDEX(Cadastro!$F$5:$F$243,$AB1244),"")&lt;=IFERROR(INDEX(Parâmetros!$B$39:$B$48,MATCH($E1244,Parâmetros!$A$39:$A$48,0)),99),IFERROR(INDEX(Cadastro!$F$5:$F$243,$AB1244),""),0)),IF($L1244&gt;0,IF(N($X1243)&gt;0,1,N($W1243)+1),IF(AND($L1244=0,OR(N($W1243)&gt;=IFERROR(INDEX(Parâmetros!$B$39:$B$48,MATCH($E1244,Parâmetros!$A$39:$A$48,0)),99),AND(N($X1243)&gt;0,N($X1243)&lt;IFERROR(INDEX(Parâmetros!$C$39:$C$48,MATCH($E1244,Parâmetros!$A$39:$A$48,0)),0)))),0,N($W1243)+1))))</f>
        <v>1</v>
      </c>
      <c r="X1244" s="34">
        <f>IF(OR(OR($D1244="6x1",$D1244="FF 6x1"),$D1244="5x2"),"",IF($AB1244&lt;&gt;$AB1243,IF(IFERROR(INDEX(Cadastro!$F$5:$F$243,$AB1244),"")="",0,IF(IFERROR(INDEX(Cadastro!$F$5:$F$243,$AB1244),"")&gt;IFERROR(INDEX(Parâmetros!$B$39:$B$48,MATCH($E1244,Parâmetros!$A$39:$A$48,0)),99),IFERROR(INDEX(Cadastro!$F$5:$F$243,$AB1244),"")-IFERROR(INDEX(Parâmetros!$B$39:$B$48,MATCH($E1244,Parâmetros!$A$39:$A$48,0)),99),0)),IF(AND($L1244=0,OR(N($W1243)&gt;=IFERROR(INDEX(Parâmetros!$B$39:$B$48,MATCH($E1244,Parâmetros!$A$39:$A$48,0)),99),AND(N($X1243)&gt;0,N($X1243)&lt;IFERROR(INDEX(Parâmetros!$C$39:$C$48,MATCH($E1244,Parâmetros!$A$39:$A$48,0)),0)))),N($X1243)+1,0)))</f>
        <v>0</v>
      </c>
      <c r="Y1244" t="str">
        <f>IF($AC1244&lt;&gt;"",IF($L1244&gt;0,$AC1244&amp;" · com apontamento",$AC1244),IF($E1244="Férias",IF($L1244&gt;0,"Férias · com apontamento","Férias (cadastro)"),IF(($Z1244+$AA1244-1)&gt;Parâmetros!$E$16,"Férias / afastamento",IF(AND($D1244="5x2",OR(WEEKDAY($F1244,2)=6,WEEKDAY($F1244,2)=7)),IF($L1244&gt;0,"Folga trabalhada","Folga"),IF($L1244&gt;0,"Trabalhado",IF(OR(OR($D1244="6x1",$D1244="FF 6x1"),$D1244="5x2"),IF(AND(OR($D1244="6x1",$D1244="FF 6x1"),OR(WEEKDAY($F1244,2)=6,WEEKDAY($F1244,2)=7)),"Folga","Falta de registro"),IF(AND($AB1244&lt;&gt;$AB1243,IFERROR(INDEX(Cadastro!$F$5:$F$243,$AB1244),"")=""),"Indeterminado (início da série)",IF($X1244&gt;0,"Folga","Falta de registro"))))))))</f>
        <v>Trabalhado</v>
      </c>
      <c r="Z1244" s="34">
        <f>IF(OR($L1244&gt;0,$F1244&gt;Parâmetros!$E$14),0,IF($A1244&lt;&gt;$A1243,1,N($Z1243)+1))</f>
        <v>0</v>
      </c>
      <c r="AA1244" s="34">
        <f>IF(OR($L1244&gt;0,$F1244&gt;Parâmetros!$E$14),0,IF(OR($A1244&lt;&gt;$A1245,$F1245&gt;Parâmetros!$E$14),1,N($AA1245)+1))</f>
        <v>0</v>
      </c>
      <c r="AB1244" s="31">
        <f>IFERROR(MATCH($A1244&amp;"|"&amp;TEXT(_xlfn.MAXIFS(Cadastro!$E$5:$E$243,Cadastro!$A$5:$A$243,$A1244,Cadastro!$E$5:$E$243,"&lt;="&amp;$F1244),"yyyymmdd"),Cadastro!$I$5:$I$243,0),"")</f>
        <v>160</v>
      </c>
      <c r="AC1244" t="str">
        <f>IFERROR(_xlfn.SINGLE(INDEX(Exceções!$D$5:$D$203,MATCH($A1244&amp;"|"&amp;$F1244,Exceções!$F$5:$F$203,0))),"")</f>
        <v/>
      </c>
      <c r="AD1244" t="str">
        <f>IF($AC1244="","",IFERROR(_xlfn.SINGLE(INDEX(Exceções!$E$5:$E$203,MATCH($A1244&amp;"|"&amp;$F1244,Exceções!$F$5:$F$203,0))),""))</f>
        <v/>
      </c>
    </row>
    <row r="1245" spans="1:30" ht="15" hidden="1" customHeight="1" x14ac:dyDescent="0.25">
      <c r="A1245" s="31">
        <v>55541</v>
      </c>
      <c r="B1245" s="17" t="s">
        <v>33</v>
      </c>
      <c r="C1245" s="17" t="str">
        <f>IFERROR(INDEX(Cadastro!$C$5:$C$243,$AB1245),"NÃO INFORMADO")</f>
        <v>ELE</v>
      </c>
      <c r="D1245" s="17" t="str">
        <f>IFERROR(INDEX(Cadastro!$D$5:$D$243,$AB1245),"")</f>
        <v>A</v>
      </c>
      <c r="E1245" s="17" t="str">
        <f>IFERROR(INDEX(Cadastro!$G$5:$G$243,$AB1245),"")</f>
        <v>A</v>
      </c>
      <c r="F1245" s="29">
        <v>46311</v>
      </c>
      <c r="G1245" s="32" t="str">
        <f t="shared" si="114"/>
        <v>sex</v>
      </c>
      <c r="H1245" s="31">
        <f>IF($L1245=0,"",_xlfn.MINIFS(Dados!$Q:$Q,Dados!$A:$A,$A1245,Dados!$S:$S,$F1245))</f>
        <v>440</v>
      </c>
      <c r="I1245" s="31">
        <f>IF($H1245="","",_xlfn.MAXIFS(Dados!$R:$R,Dados!$A:$A,$A1245,Dados!$S:$S,$F1245))</f>
        <v>930</v>
      </c>
      <c r="J1245" s="32" t="str">
        <f>IF($D1245&lt;&gt;"Folguista","",IFERROR(INDEX(Parâmetros!$D$52:$G$52,1,MIN(4,MAX(1,$W1245))),""))</f>
        <v/>
      </c>
      <c r="K1245" s="32" t="str">
        <f>IF(OR($AC1245&lt;&gt;"",$Y1245="Folga",$Y1245="Folga trabalhada",$Y1245="Férias (cadastro)",$Y1245="Férias / afastamento",$Y1245="Indeterminado (início da série)"),"",IF(OR($D1245="6x1",$D1245="FF 6x1"),IF(OR(WEEKDAY($F1245,2)=6,WEEKDAY($F1245,2)=7),"6x1 sáb/dom","6x1"),IF($D1245="5x2","5x2",IF($H1245="",IF($D1245="Folguista",$J1245,$E1245),IF(OR($H1245&gt;=Parâmetros!$E$18,$H1245&lt;Parâmetros!$E$19),"C",IF($H1245&lt;Parâmetros!$E$20,"A","B"))))))</f>
        <v>A</v>
      </c>
      <c r="L1245" s="30">
        <f>SUMIFS(Dados!$E:$E,Dados!$A:$A,$A1245,Dados!$S:$S,$F1245)</f>
        <v>7.17</v>
      </c>
      <c r="M1245" s="30">
        <f>IFERROR(INDEX(Parâmetros!$E$6:$E$11,MATCH($K1245,Parâmetros!$A$6:$A$11,0)),"")</f>
        <v>7.58</v>
      </c>
      <c r="N1245" s="33">
        <f t="shared" si="115"/>
        <v>0.94591029023746698</v>
      </c>
      <c r="O1245" s="33">
        <f>Parâmetros!$E$13</f>
        <v>0.8</v>
      </c>
      <c r="P1245" s="32" t="str">
        <f>IF(OR($M1245="",$F1245&gt;Parâmetros!$E$14),"Não","Sim")</f>
        <v>Sim</v>
      </c>
      <c r="Q1245" s="32" t="str">
        <f t="shared" si="116"/>
        <v>Sim</v>
      </c>
      <c r="R1245" s="32" t="str">
        <f t="shared" si="117"/>
        <v>Sim</v>
      </c>
      <c r="S1245" s="30">
        <f t="shared" si="118"/>
        <v>0</v>
      </c>
      <c r="T1245" s="32" t="str">
        <f>IF($Q1245&lt;&gt;"Sim","",IF($N1245&gt;Parâmetros!$E$15,"Sim","Não"))</f>
        <v>Não</v>
      </c>
      <c r="U1245" s="17" t="str">
        <f t="shared" si="119"/>
        <v>Na meta</v>
      </c>
      <c r="V1245" s="17" t="str">
        <f>IF($AC1245&lt;&gt;"",IF($L1245&gt;0,"ATENÇÃO · apontou em dia de "&amp;LOWER($AC1245)&amp;" cadastrado","Exceção cadastrada · "&amp;$AC1245)&amp;IF($AD1245="",""," · "&amp;$AD1245),IF($E1245="Férias",IF($L1245&gt;0,"ATENÇÃO · apontou estando de férias no cadastro","Férias no cadastro"),IF($Y1245="Férias / afastamento","Afastamento · "&amp;($Z1245+$AA1245-1)&amp;" dias seguidos sem apontamento",IF($Y1245="Folga trabalhada","ATENÇÃO · apontou em dia de folga da escala 5x2",IF($Y1245="Folga",IF(AND($D1245="5x2",OR(WEEKDAY($F1245,2)=6,WEEKDAY($F1245,2)=7)),"Folga de fim de semana da escala 5x2",IF(AND(OR($D1245="6x1",$D1245="FF 6x1"),WEEKDAY($F1245,2)=6,FALSE()),"Folga de fim de semana · apontou no domingo anterior",IF(AND(OR($D1245="6x1",$D1245="FF 6x1"),WEEKDAY($F1245,2)=7,AND($A1245=$A1244,$L1244&gt;0)),"Folga de fim de semana · apontou no sábado",IF(AND(OR($D1245="6x1",$D1245="FF 6x1"),OR(WEEKDAY($F1245,2)=6,WEEKDAY($F1245,2)=7)),"Folga de fim de semana · sem apontamento no sábado nem no domingo","Folga prevista pelo ciclo")))),IF($Y1245="Indeterminado (início da série)","Sem histórico anterior — informe o dia do ciclo no Cadastro",IF($Y1245="Falta de registro",IF(OR(OR($D1245="6x1",$D1245="FF 6x1"),$D1245="5x2"),"FALTA DE REGISTRO · dia útil da escala "&amp;$E1245,"FALTA DE REGISTRO · dia "&amp;$W1245&amp;" de "&amp;IFERROR(INDEX(Parâmetros!$B$39:$B$48,MATCH($E1245,Parâmetros!$A$39:$A$48,0)),99)&amp;" do ciclo"),IF(OR($D1245="6x1",$D1245="FF 6x1"),IF(OR(AND(WEEKDAY($F1245,2)=6,AND($A1245=$A1246,$L1246&gt;0)),AND(WEEKDAY($F1245,2)=7,AND($A1245=$A1244,$L1244&gt;0))),"ATENÇÃO · apontou sábado e domingo no mesmo fim de semana",IF(OR(WEEKDAY($F1245,2)=6,WEEKDAY($F1245,2)=7),"Jornada de fim de semana do 6x1",IF(OR($H1245&gt;=Parâmetros!$E$20,$H1245&lt;Parâmetros!$E$19),"ATENÇÃO · 6x1 apontou fora do horário diurno","Jornada fixa do 6x1"))),IF($D1245="5x2","Jornada fixa do 5x2",IF($D1245="Folguista",IF($J1245=$K1245,"Evidência confirma sequência","DIVERGE · sequência "&amp;$J1245&amp;" × evidência "&amp;$K1245),IF($K1245=$E1245,"Evidência confirma cadastro","DIVERGE · cadastro "&amp;$E1245&amp;" × evidência "&amp;$K1245)))))))))))</f>
        <v>Evidência confirma cadastro</v>
      </c>
      <c r="W1245" s="34">
        <f>IF(OR(OR($D1245="6x1",$D1245="FF 6x1"),$D1245="5x2"),"",IF($AB1245&lt;&gt;$AB1244,IF(IFERROR(INDEX(Cadastro!$F$5:$F$243,$AB1245),"")="",IF($L1245&gt;0,1,0),IF(IFERROR(INDEX(Cadastro!$F$5:$F$243,$AB1245),"")&lt;=IFERROR(INDEX(Parâmetros!$B$39:$B$48,MATCH($E1245,Parâmetros!$A$39:$A$48,0)),99),IFERROR(INDEX(Cadastro!$F$5:$F$243,$AB1245),""),0)),IF($L1245&gt;0,IF(N($X1244)&gt;0,1,N($W1244)+1),IF(AND($L1245=0,OR(N($W1244)&gt;=IFERROR(INDEX(Parâmetros!$B$39:$B$48,MATCH($E1245,Parâmetros!$A$39:$A$48,0)),99),AND(N($X1244)&gt;0,N($X1244)&lt;IFERROR(INDEX(Parâmetros!$C$39:$C$48,MATCH($E1245,Parâmetros!$A$39:$A$48,0)),0)))),0,N($W1244)+1))))</f>
        <v>2</v>
      </c>
      <c r="X1245" s="34">
        <f>IF(OR(OR($D1245="6x1",$D1245="FF 6x1"),$D1245="5x2"),"",IF($AB1245&lt;&gt;$AB1244,IF(IFERROR(INDEX(Cadastro!$F$5:$F$243,$AB1245),"")="",0,IF(IFERROR(INDEX(Cadastro!$F$5:$F$243,$AB1245),"")&gt;IFERROR(INDEX(Parâmetros!$B$39:$B$48,MATCH($E1245,Parâmetros!$A$39:$A$48,0)),99),IFERROR(INDEX(Cadastro!$F$5:$F$243,$AB1245),"")-IFERROR(INDEX(Parâmetros!$B$39:$B$48,MATCH($E1245,Parâmetros!$A$39:$A$48,0)),99),0)),IF(AND($L1245=0,OR(N($W1244)&gt;=IFERROR(INDEX(Parâmetros!$B$39:$B$48,MATCH($E1245,Parâmetros!$A$39:$A$48,0)),99),AND(N($X1244)&gt;0,N($X1244)&lt;IFERROR(INDEX(Parâmetros!$C$39:$C$48,MATCH($E1245,Parâmetros!$A$39:$A$48,0)),0)))),N($X1244)+1,0)))</f>
        <v>0</v>
      </c>
      <c r="Y1245" t="str">
        <f>IF($AC1245&lt;&gt;"",IF($L1245&gt;0,$AC1245&amp;" · com apontamento",$AC1245),IF($E1245="Férias",IF($L1245&gt;0,"Férias · com apontamento","Férias (cadastro)"),IF(($Z1245+$AA1245-1)&gt;Parâmetros!$E$16,"Férias / afastamento",IF(AND($D1245="5x2",OR(WEEKDAY($F1245,2)=6,WEEKDAY($F1245,2)=7)),IF($L1245&gt;0,"Folga trabalhada","Folga"),IF($L1245&gt;0,"Trabalhado",IF(OR(OR($D1245="6x1",$D1245="FF 6x1"),$D1245="5x2"),IF(AND(OR($D1245="6x1",$D1245="FF 6x1"),OR(WEEKDAY($F1245,2)=6,WEEKDAY($F1245,2)=7)),"Folga","Falta de registro"),IF(AND($AB1245&lt;&gt;$AB1244,IFERROR(INDEX(Cadastro!$F$5:$F$243,$AB1245),"")=""),"Indeterminado (início da série)",IF($X1245&gt;0,"Folga","Falta de registro"))))))))</f>
        <v>Trabalhado</v>
      </c>
      <c r="Z1245" s="34">
        <f>IF(OR($L1245&gt;0,$F1245&gt;Parâmetros!$E$14),0,IF($A1245&lt;&gt;$A1244,1,N($Z1244)+1))</f>
        <v>0</v>
      </c>
      <c r="AA1245" s="34">
        <f>IF(OR($L1245&gt;0,$F1245&gt;Parâmetros!$E$14),0,IF(OR($A1245&lt;&gt;$A1246,$F1246&gt;Parâmetros!$E$14),1,N($AA1246)+1))</f>
        <v>0</v>
      </c>
      <c r="AB1245" s="31">
        <f>IFERROR(MATCH($A1245&amp;"|"&amp;TEXT(_xlfn.MAXIFS(Cadastro!$E$5:$E$243,Cadastro!$A$5:$A$243,$A1245,Cadastro!$E$5:$E$243,"&lt;="&amp;$F1245),"yyyymmdd"),Cadastro!$I$5:$I$243,0),"")</f>
        <v>160</v>
      </c>
      <c r="AC1245" t="str">
        <f>IFERROR(_xlfn.SINGLE(INDEX(Exceções!$D$5:$D$203,MATCH($A1245&amp;"|"&amp;$F1245,Exceções!$F$5:$F$203,0))),"")</f>
        <v/>
      </c>
      <c r="AD1245" t="str">
        <f>IF($AC1245="","",IFERROR(_xlfn.SINGLE(INDEX(Exceções!$E$5:$E$203,MATCH($A1245&amp;"|"&amp;$F1245,Exceções!$F$5:$F$203,0))),""))</f>
        <v/>
      </c>
    </row>
    <row r="1246" spans="1:30" ht="15" hidden="1" customHeight="1" x14ac:dyDescent="0.25">
      <c r="A1246" s="31">
        <v>55541</v>
      </c>
      <c r="B1246" s="17" t="s">
        <v>33</v>
      </c>
      <c r="C1246" s="17" t="str">
        <f>IFERROR(INDEX(Cadastro!$C$5:$C$243,$AB1246),"NÃO INFORMADO")</f>
        <v>ELE</v>
      </c>
      <c r="D1246" s="17" t="str">
        <f>IFERROR(INDEX(Cadastro!$D$5:$D$243,$AB1246),"")</f>
        <v>A</v>
      </c>
      <c r="E1246" s="17" t="str">
        <f>IFERROR(INDEX(Cadastro!$G$5:$G$243,$AB1246),"")</f>
        <v>A</v>
      </c>
      <c r="F1246" s="29">
        <v>46312</v>
      </c>
      <c r="G1246" s="32" t="str">
        <f t="shared" si="114"/>
        <v>sáb</v>
      </c>
      <c r="H1246" s="31">
        <f>IF($L1246=0,"",_xlfn.MINIFS(Dados!$Q:$Q,Dados!$A:$A,$A1246,Dados!$S:$S,$F1246))</f>
        <v>425</v>
      </c>
      <c r="I1246" s="31">
        <f>IF($H1246="","",_xlfn.MAXIFS(Dados!$R:$R,Dados!$A:$A,$A1246,Dados!$S:$S,$F1246))</f>
        <v>925</v>
      </c>
      <c r="J1246" s="32" t="str">
        <f>IF($D1246&lt;&gt;"Folguista","",IFERROR(INDEX(Parâmetros!$D$52:$G$52,1,MIN(4,MAX(1,$W1246))),""))</f>
        <v/>
      </c>
      <c r="K1246" s="32" t="str">
        <f>IF(OR($AC1246&lt;&gt;"",$Y1246="Folga",$Y1246="Folga trabalhada",$Y1246="Férias (cadastro)",$Y1246="Férias / afastamento",$Y1246="Indeterminado (início da série)"),"",IF(OR($D1246="6x1",$D1246="FF 6x1"),IF(OR(WEEKDAY($F1246,2)=6,WEEKDAY($F1246,2)=7),"6x1 sáb/dom","6x1"),IF($D1246="5x2","5x2",IF($H1246="",IF($D1246="Folguista",$J1246,$E1246),IF(OR($H1246&gt;=Parâmetros!$E$18,$H1246&lt;Parâmetros!$E$19),"C",IF($H1246&lt;Parâmetros!$E$20,"A","B"))))))</f>
        <v>A</v>
      </c>
      <c r="L1246" s="30">
        <f>SUMIFS(Dados!$E:$E,Dados!$A:$A,$A1246,Dados!$S:$S,$F1246)</f>
        <v>7.3100000000000005</v>
      </c>
      <c r="M1246" s="30">
        <f>IFERROR(INDEX(Parâmetros!$E$6:$E$11,MATCH($K1246,Parâmetros!$A$6:$A$11,0)),"")</f>
        <v>7.58</v>
      </c>
      <c r="N1246" s="33">
        <f t="shared" si="115"/>
        <v>0.96437994722955156</v>
      </c>
      <c r="O1246" s="33">
        <f>Parâmetros!$E$13</f>
        <v>0.8</v>
      </c>
      <c r="P1246" s="32" t="str">
        <f>IF(OR($M1246="",$F1246&gt;Parâmetros!$E$14),"Não","Sim")</f>
        <v>Sim</v>
      </c>
      <c r="Q1246" s="32" t="str">
        <f t="shared" si="116"/>
        <v>Sim</v>
      </c>
      <c r="R1246" s="32" t="str">
        <f t="shared" si="117"/>
        <v>Sim</v>
      </c>
      <c r="S1246" s="30">
        <f t="shared" si="118"/>
        <v>0</v>
      </c>
      <c r="T1246" s="32" t="str">
        <f>IF($Q1246&lt;&gt;"Sim","",IF($N1246&gt;Parâmetros!$E$15,"Sim","Não"))</f>
        <v>Não</v>
      </c>
      <c r="U1246" s="17" t="str">
        <f t="shared" si="119"/>
        <v>Na meta</v>
      </c>
      <c r="V1246" s="17" t="str">
        <f>IF($AC1246&lt;&gt;"",IF($L1246&gt;0,"ATENÇÃO · apontou em dia de "&amp;LOWER($AC1246)&amp;" cadastrado","Exceção cadastrada · "&amp;$AC1246)&amp;IF($AD1246="",""," · "&amp;$AD1246),IF($E1246="Férias",IF($L1246&gt;0,"ATENÇÃO · apontou estando de férias no cadastro","Férias no cadastro"),IF($Y1246="Férias / afastamento","Afastamento · "&amp;($Z1246+$AA1246-1)&amp;" dias seguidos sem apontamento",IF($Y1246="Folga trabalhada","ATENÇÃO · apontou em dia de folga da escala 5x2",IF($Y1246="Folga",IF(AND($D1246="5x2",OR(WEEKDAY($F1246,2)=6,WEEKDAY($F1246,2)=7)),"Folga de fim de semana da escala 5x2",IF(AND(OR($D1246="6x1",$D1246="FF 6x1"),WEEKDAY($F1246,2)=6,FALSE()),"Folga de fim de semana · apontou no domingo anterior",IF(AND(OR($D1246="6x1",$D1246="FF 6x1"),WEEKDAY($F1246,2)=7,AND($A1246=$A1245,$L1245&gt;0)),"Folga de fim de semana · apontou no sábado",IF(AND(OR($D1246="6x1",$D1246="FF 6x1"),OR(WEEKDAY($F1246,2)=6,WEEKDAY($F1246,2)=7)),"Folga de fim de semana · sem apontamento no sábado nem no domingo","Folga prevista pelo ciclo")))),IF($Y1246="Indeterminado (início da série)","Sem histórico anterior — informe o dia do ciclo no Cadastro",IF($Y1246="Falta de registro",IF(OR(OR($D1246="6x1",$D1246="FF 6x1"),$D1246="5x2"),"FALTA DE REGISTRO · dia útil da escala "&amp;$E1246,"FALTA DE REGISTRO · dia "&amp;$W1246&amp;" de "&amp;IFERROR(INDEX(Parâmetros!$B$39:$B$48,MATCH($E1246,Parâmetros!$A$39:$A$48,0)),99)&amp;" do ciclo"),IF(OR($D1246="6x1",$D1246="FF 6x1"),IF(OR(AND(WEEKDAY($F1246,2)=6,AND($A1246=$A1247,$L1247&gt;0)),AND(WEEKDAY($F1246,2)=7,AND($A1246=$A1245,$L1245&gt;0))),"ATENÇÃO · apontou sábado e domingo no mesmo fim de semana",IF(OR(WEEKDAY($F1246,2)=6,WEEKDAY($F1246,2)=7),"Jornada de fim de semana do 6x1",IF(OR($H1246&gt;=Parâmetros!$E$20,$H1246&lt;Parâmetros!$E$19),"ATENÇÃO · 6x1 apontou fora do horário diurno","Jornada fixa do 6x1"))),IF($D1246="5x2","Jornada fixa do 5x2",IF($D1246="Folguista",IF($J1246=$K1246,"Evidência confirma sequência","DIVERGE · sequência "&amp;$J1246&amp;" × evidência "&amp;$K1246),IF($K1246=$E1246,"Evidência confirma cadastro","DIVERGE · cadastro "&amp;$E1246&amp;" × evidência "&amp;$K1246)))))))))))</f>
        <v>Evidência confirma cadastro</v>
      </c>
      <c r="W1246" s="34">
        <f>IF(OR(OR($D1246="6x1",$D1246="FF 6x1"),$D1246="5x2"),"",IF($AB1246&lt;&gt;$AB1245,IF(IFERROR(INDEX(Cadastro!$F$5:$F$243,$AB1246),"")="",IF($L1246&gt;0,1,0),IF(IFERROR(INDEX(Cadastro!$F$5:$F$243,$AB1246),"")&lt;=IFERROR(INDEX(Parâmetros!$B$39:$B$48,MATCH($E1246,Parâmetros!$A$39:$A$48,0)),99),IFERROR(INDEX(Cadastro!$F$5:$F$243,$AB1246),""),0)),IF($L1246&gt;0,IF(N($X1245)&gt;0,1,N($W1245)+1),IF(AND($L1246=0,OR(N($W1245)&gt;=IFERROR(INDEX(Parâmetros!$B$39:$B$48,MATCH($E1246,Parâmetros!$A$39:$A$48,0)),99),AND(N($X1245)&gt;0,N($X1245)&lt;IFERROR(INDEX(Parâmetros!$C$39:$C$48,MATCH($E1246,Parâmetros!$A$39:$A$48,0)),0)))),0,N($W1245)+1))))</f>
        <v>3</v>
      </c>
      <c r="X1246" s="34">
        <f>IF(OR(OR($D1246="6x1",$D1246="FF 6x1"),$D1246="5x2"),"",IF($AB1246&lt;&gt;$AB1245,IF(IFERROR(INDEX(Cadastro!$F$5:$F$243,$AB1246),"")="",0,IF(IFERROR(INDEX(Cadastro!$F$5:$F$243,$AB1246),"")&gt;IFERROR(INDEX(Parâmetros!$B$39:$B$48,MATCH($E1246,Parâmetros!$A$39:$A$48,0)),99),IFERROR(INDEX(Cadastro!$F$5:$F$243,$AB1246),"")-IFERROR(INDEX(Parâmetros!$B$39:$B$48,MATCH($E1246,Parâmetros!$A$39:$A$48,0)),99),0)),IF(AND($L1246=0,OR(N($W1245)&gt;=IFERROR(INDEX(Parâmetros!$B$39:$B$48,MATCH($E1246,Parâmetros!$A$39:$A$48,0)),99),AND(N($X1245)&gt;0,N($X1245)&lt;IFERROR(INDEX(Parâmetros!$C$39:$C$48,MATCH($E1246,Parâmetros!$A$39:$A$48,0)),0)))),N($X1245)+1,0)))</f>
        <v>0</v>
      </c>
      <c r="Y1246" t="str">
        <f>IF($AC1246&lt;&gt;"",IF($L1246&gt;0,$AC1246&amp;" · com apontamento",$AC1246),IF($E1246="Férias",IF($L1246&gt;0,"Férias · com apontamento","Férias (cadastro)"),IF(($Z1246+$AA1246-1)&gt;Parâmetros!$E$16,"Férias / afastamento",IF(AND($D1246="5x2",OR(WEEKDAY($F1246,2)=6,WEEKDAY($F1246,2)=7)),IF($L1246&gt;0,"Folga trabalhada","Folga"),IF($L1246&gt;0,"Trabalhado",IF(OR(OR($D1246="6x1",$D1246="FF 6x1"),$D1246="5x2"),IF(AND(OR($D1246="6x1",$D1246="FF 6x1"),OR(WEEKDAY($F1246,2)=6,WEEKDAY($F1246,2)=7)),"Folga","Falta de registro"),IF(AND($AB1246&lt;&gt;$AB1245,IFERROR(INDEX(Cadastro!$F$5:$F$243,$AB1246),"")=""),"Indeterminado (início da série)",IF($X1246&gt;0,"Folga","Falta de registro"))))))))</f>
        <v>Trabalhado</v>
      </c>
      <c r="Z1246" s="34">
        <f>IF(OR($L1246&gt;0,$F1246&gt;Parâmetros!$E$14),0,IF($A1246&lt;&gt;$A1245,1,N($Z1245)+1))</f>
        <v>0</v>
      </c>
      <c r="AA1246" s="34">
        <f>IF(OR($L1246&gt;0,$F1246&gt;Parâmetros!$E$14),0,IF(OR($A1246&lt;&gt;$A1247,$F1247&gt;Parâmetros!$E$14),1,N($AA1247)+1))</f>
        <v>0</v>
      </c>
      <c r="AB1246" s="31">
        <f>IFERROR(MATCH($A1246&amp;"|"&amp;TEXT(_xlfn.MAXIFS(Cadastro!$E$5:$E$243,Cadastro!$A$5:$A$243,$A1246,Cadastro!$E$5:$E$243,"&lt;="&amp;$F1246),"yyyymmdd"),Cadastro!$I$5:$I$243,0),"")</f>
        <v>160</v>
      </c>
      <c r="AC1246" t="str">
        <f>IFERROR(_xlfn.SINGLE(INDEX(Exceções!$D$5:$D$203,MATCH($A1246&amp;"|"&amp;$F1246,Exceções!$F$5:$F$203,0))),"")</f>
        <v/>
      </c>
      <c r="AD1246" t="str">
        <f>IF($AC1246="","",IFERROR(_xlfn.SINGLE(INDEX(Exceções!$E$5:$E$203,MATCH($A1246&amp;"|"&amp;$F1246,Exceções!$F$5:$F$203,0))),""))</f>
        <v/>
      </c>
    </row>
    <row r="1247" spans="1:30" ht="15" hidden="1" customHeight="1" x14ac:dyDescent="0.25">
      <c r="A1247" s="31">
        <v>55541</v>
      </c>
      <c r="B1247" s="17" t="s">
        <v>33</v>
      </c>
      <c r="C1247" s="17" t="str">
        <f>IFERROR(INDEX(Cadastro!$C$5:$C$243,$AB1247),"NÃO INFORMADO")</f>
        <v>ELE</v>
      </c>
      <c r="D1247" s="17" t="str">
        <f>IFERROR(INDEX(Cadastro!$D$5:$D$243,$AB1247),"")</f>
        <v>A</v>
      </c>
      <c r="E1247" s="17" t="str">
        <f>IFERROR(INDEX(Cadastro!$G$5:$G$243,$AB1247),"")</f>
        <v>A</v>
      </c>
      <c r="F1247" s="29">
        <v>46313</v>
      </c>
      <c r="G1247" s="32" t="str">
        <f t="shared" si="114"/>
        <v>dom</v>
      </c>
      <c r="H1247" s="31">
        <f>IF($L1247=0,"",_xlfn.MINIFS(Dados!$Q:$Q,Dados!$A:$A,$A1247,Dados!$S:$S,$F1247))</f>
        <v>440</v>
      </c>
      <c r="I1247" s="31">
        <f>IF($H1247="","",_xlfn.MAXIFS(Dados!$R:$R,Dados!$A:$A,$A1247,Dados!$S:$S,$F1247))</f>
        <v>930</v>
      </c>
      <c r="J1247" s="32" t="str">
        <f>IF($D1247&lt;&gt;"Folguista","",IFERROR(INDEX(Parâmetros!$D$52:$G$52,1,MIN(4,MAX(1,$W1247))),""))</f>
        <v/>
      </c>
      <c r="K1247" s="32" t="str">
        <f>IF(OR($AC1247&lt;&gt;"",$Y1247="Folga",$Y1247="Folga trabalhada",$Y1247="Férias (cadastro)",$Y1247="Férias / afastamento",$Y1247="Indeterminado (início da série)"),"",IF(OR($D1247="6x1",$D1247="FF 6x1"),IF(OR(WEEKDAY($F1247,2)=6,WEEKDAY($F1247,2)=7),"6x1 sáb/dom","6x1"),IF($D1247="5x2","5x2",IF($H1247="",IF($D1247="Folguista",$J1247,$E1247),IF(OR($H1247&gt;=Parâmetros!$E$18,$H1247&lt;Parâmetros!$E$19),"C",IF($H1247&lt;Parâmetros!$E$20,"A","B"))))))</f>
        <v>A</v>
      </c>
      <c r="L1247" s="30">
        <f>SUMIFS(Dados!$E:$E,Dados!$A:$A,$A1247,Dados!$S:$S,$F1247)</f>
        <v>7.17</v>
      </c>
      <c r="M1247" s="30">
        <f>IFERROR(INDEX(Parâmetros!$E$6:$E$11,MATCH($K1247,Parâmetros!$A$6:$A$11,0)),"")</f>
        <v>7.58</v>
      </c>
      <c r="N1247" s="33">
        <f t="shared" si="115"/>
        <v>0.94591029023746698</v>
      </c>
      <c r="O1247" s="33">
        <f>Parâmetros!$E$13</f>
        <v>0.8</v>
      </c>
      <c r="P1247" s="32" t="str">
        <f>IF(OR($M1247="",$F1247&gt;Parâmetros!$E$14),"Não","Sim")</f>
        <v>Sim</v>
      </c>
      <c r="Q1247" s="32" t="str">
        <f t="shared" si="116"/>
        <v>Sim</v>
      </c>
      <c r="R1247" s="32" t="str">
        <f t="shared" si="117"/>
        <v>Sim</v>
      </c>
      <c r="S1247" s="30">
        <f t="shared" si="118"/>
        <v>0</v>
      </c>
      <c r="T1247" s="32" t="str">
        <f>IF($Q1247&lt;&gt;"Sim","",IF($N1247&gt;Parâmetros!$E$15,"Sim","Não"))</f>
        <v>Não</v>
      </c>
      <c r="U1247" s="17" t="str">
        <f t="shared" si="119"/>
        <v>Na meta</v>
      </c>
      <c r="V1247" s="17" t="str">
        <f>IF($AC1247&lt;&gt;"",IF($L1247&gt;0,"ATENÇÃO · apontou em dia de "&amp;LOWER($AC1247)&amp;" cadastrado","Exceção cadastrada · "&amp;$AC1247)&amp;IF($AD1247="",""," · "&amp;$AD1247),IF($E1247="Férias",IF($L1247&gt;0,"ATENÇÃO · apontou estando de férias no cadastro","Férias no cadastro"),IF($Y1247="Férias / afastamento","Afastamento · "&amp;($Z1247+$AA1247-1)&amp;" dias seguidos sem apontamento",IF($Y1247="Folga trabalhada","ATENÇÃO · apontou em dia de folga da escala 5x2",IF($Y1247="Folga",IF(AND($D1247="5x2",OR(WEEKDAY($F1247,2)=6,WEEKDAY($F1247,2)=7)),"Folga de fim de semana da escala 5x2",IF(AND(OR($D1247="6x1",$D1247="FF 6x1"),WEEKDAY($F1247,2)=6,FALSE()),"Folga de fim de semana · apontou no domingo anterior",IF(AND(OR($D1247="6x1",$D1247="FF 6x1"),WEEKDAY($F1247,2)=7,AND($A1247=$A1246,$L1246&gt;0)),"Folga de fim de semana · apontou no sábado",IF(AND(OR($D1247="6x1",$D1247="FF 6x1"),OR(WEEKDAY($F1247,2)=6,WEEKDAY($F1247,2)=7)),"Folga de fim de semana · sem apontamento no sábado nem no domingo","Folga prevista pelo ciclo")))),IF($Y1247="Indeterminado (início da série)","Sem histórico anterior — informe o dia do ciclo no Cadastro",IF($Y1247="Falta de registro",IF(OR(OR($D1247="6x1",$D1247="FF 6x1"),$D1247="5x2"),"FALTA DE REGISTRO · dia útil da escala "&amp;$E1247,"FALTA DE REGISTRO · dia "&amp;$W1247&amp;" de "&amp;IFERROR(INDEX(Parâmetros!$B$39:$B$48,MATCH($E1247,Parâmetros!$A$39:$A$48,0)),99)&amp;" do ciclo"),IF(OR($D1247="6x1",$D1247="FF 6x1"),IF(OR(AND(WEEKDAY($F1247,2)=6,AND($A1247=$A1248,$L1248&gt;0)),AND(WEEKDAY($F1247,2)=7,AND($A1247=$A1246,$L1246&gt;0))),"ATENÇÃO · apontou sábado e domingo no mesmo fim de semana",IF(OR(WEEKDAY($F1247,2)=6,WEEKDAY($F1247,2)=7),"Jornada de fim de semana do 6x1",IF(OR($H1247&gt;=Parâmetros!$E$20,$H1247&lt;Parâmetros!$E$19),"ATENÇÃO · 6x1 apontou fora do horário diurno","Jornada fixa do 6x1"))),IF($D1247="5x2","Jornada fixa do 5x2",IF($D1247="Folguista",IF($J1247=$K1247,"Evidência confirma sequência","DIVERGE · sequência "&amp;$J1247&amp;" × evidência "&amp;$K1247),IF($K1247=$E1247,"Evidência confirma cadastro","DIVERGE · cadastro "&amp;$E1247&amp;" × evidência "&amp;$K1247)))))))))))</f>
        <v>Evidência confirma cadastro</v>
      </c>
      <c r="W1247" s="34">
        <f>IF(OR(OR($D1247="6x1",$D1247="FF 6x1"),$D1247="5x2"),"",IF($AB1247&lt;&gt;$AB1246,IF(IFERROR(INDEX(Cadastro!$F$5:$F$243,$AB1247),"")="",IF($L1247&gt;0,1,0),IF(IFERROR(INDEX(Cadastro!$F$5:$F$243,$AB1247),"")&lt;=IFERROR(INDEX(Parâmetros!$B$39:$B$48,MATCH($E1247,Parâmetros!$A$39:$A$48,0)),99),IFERROR(INDEX(Cadastro!$F$5:$F$243,$AB1247),""),0)),IF($L1247&gt;0,IF(N($X1246)&gt;0,1,N($W1246)+1),IF(AND($L1247=0,OR(N($W1246)&gt;=IFERROR(INDEX(Parâmetros!$B$39:$B$48,MATCH($E1247,Parâmetros!$A$39:$A$48,0)),99),AND(N($X1246)&gt;0,N($X1246)&lt;IFERROR(INDEX(Parâmetros!$C$39:$C$48,MATCH($E1247,Parâmetros!$A$39:$A$48,0)),0)))),0,N($W1246)+1))))</f>
        <v>4</v>
      </c>
      <c r="X1247" s="34">
        <f>IF(OR(OR($D1247="6x1",$D1247="FF 6x1"),$D1247="5x2"),"",IF($AB1247&lt;&gt;$AB1246,IF(IFERROR(INDEX(Cadastro!$F$5:$F$243,$AB1247),"")="",0,IF(IFERROR(INDEX(Cadastro!$F$5:$F$243,$AB1247),"")&gt;IFERROR(INDEX(Parâmetros!$B$39:$B$48,MATCH($E1247,Parâmetros!$A$39:$A$48,0)),99),IFERROR(INDEX(Cadastro!$F$5:$F$243,$AB1247),"")-IFERROR(INDEX(Parâmetros!$B$39:$B$48,MATCH($E1247,Parâmetros!$A$39:$A$48,0)),99),0)),IF(AND($L1247=0,OR(N($W1246)&gt;=IFERROR(INDEX(Parâmetros!$B$39:$B$48,MATCH($E1247,Parâmetros!$A$39:$A$48,0)),99),AND(N($X1246)&gt;0,N($X1246)&lt;IFERROR(INDEX(Parâmetros!$C$39:$C$48,MATCH($E1247,Parâmetros!$A$39:$A$48,0)),0)))),N($X1246)+1,0)))</f>
        <v>0</v>
      </c>
      <c r="Y1247" t="str">
        <f>IF($AC1247&lt;&gt;"",IF($L1247&gt;0,$AC1247&amp;" · com apontamento",$AC1247),IF($E1247="Férias",IF($L1247&gt;0,"Férias · com apontamento","Férias (cadastro)"),IF(($Z1247+$AA1247-1)&gt;Parâmetros!$E$16,"Férias / afastamento",IF(AND($D1247="5x2",OR(WEEKDAY($F1247,2)=6,WEEKDAY($F1247,2)=7)),IF($L1247&gt;0,"Folga trabalhada","Folga"),IF($L1247&gt;0,"Trabalhado",IF(OR(OR($D1247="6x1",$D1247="FF 6x1"),$D1247="5x2"),IF(AND(OR($D1247="6x1",$D1247="FF 6x1"),OR(WEEKDAY($F1247,2)=6,WEEKDAY($F1247,2)=7)),"Folga","Falta de registro"),IF(AND($AB1247&lt;&gt;$AB1246,IFERROR(INDEX(Cadastro!$F$5:$F$243,$AB1247),"")=""),"Indeterminado (início da série)",IF($X1247&gt;0,"Folga","Falta de registro"))))))))</f>
        <v>Trabalhado</v>
      </c>
      <c r="Z1247" s="34">
        <f>IF(OR($L1247&gt;0,$F1247&gt;Parâmetros!$E$14),0,IF($A1247&lt;&gt;$A1246,1,N($Z1246)+1))</f>
        <v>0</v>
      </c>
      <c r="AA1247" s="34">
        <f>IF(OR($L1247&gt;0,$F1247&gt;Parâmetros!$E$14),0,IF(OR($A1247&lt;&gt;$A1248,$F1248&gt;Parâmetros!$E$14),1,N($AA1248)+1))</f>
        <v>0</v>
      </c>
      <c r="AB1247" s="31">
        <f>IFERROR(MATCH($A1247&amp;"|"&amp;TEXT(_xlfn.MAXIFS(Cadastro!$E$5:$E$243,Cadastro!$A$5:$A$243,$A1247,Cadastro!$E$5:$E$243,"&lt;="&amp;$F1247),"yyyymmdd"),Cadastro!$I$5:$I$243,0),"")</f>
        <v>160</v>
      </c>
      <c r="AC1247" t="str">
        <f>IFERROR(_xlfn.SINGLE(INDEX(Exceções!$D$5:$D$203,MATCH($A1247&amp;"|"&amp;$F1247,Exceções!$F$5:$F$203,0))),"")</f>
        <v/>
      </c>
      <c r="AD1247" t="str">
        <f>IF($AC1247="","",IFERROR(_xlfn.SINGLE(INDEX(Exceções!$E$5:$E$203,MATCH($A1247&amp;"|"&amp;$F1247,Exceções!$F$5:$F$203,0))),""))</f>
        <v/>
      </c>
    </row>
    <row r="1248" spans="1:30" ht="15" hidden="1" customHeight="1" x14ac:dyDescent="0.25">
      <c r="A1248" s="31">
        <v>55541</v>
      </c>
      <c r="B1248" s="17" t="s">
        <v>33</v>
      </c>
      <c r="C1248" s="17" t="str">
        <f>IFERROR(INDEX(Cadastro!$C$5:$C$243,$AB1248),"NÃO INFORMADO")</f>
        <v>ELE</v>
      </c>
      <c r="D1248" s="17" t="str">
        <f>IFERROR(INDEX(Cadastro!$D$5:$D$243,$AB1248),"")</f>
        <v>A</v>
      </c>
      <c r="E1248" s="17" t="str">
        <f>IFERROR(INDEX(Cadastro!$G$5:$G$243,$AB1248),"")</f>
        <v>A</v>
      </c>
      <c r="F1248" s="29">
        <v>46314</v>
      </c>
      <c r="G1248" s="32" t="str">
        <f t="shared" si="114"/>
        <v>seg</v>
      </c>
      <c r="H1248" s="31">
        <f>IF($L1248=0,"",_xlfn.MINIFS(Dados!$Q:$Q,Dados!$A:$A,$A1248,Dados!$S:$S,$F1248))</f>
        <v>440</v>
      </c>
      <c r="I1248" s="31">
        <f>IF($H1248="","",_xlfn.MAXIFS(Dados!$R:$R,Dados!$A:$A,$A1248,Dados!$S:$S,$F1248))</f>
        <v>930</v>
      </c>
      <c r="J1248" s="32" t="str">
        <f>IF($D1248&lt;&gt;"Folguista","",IFERROR(INDEX(Parâmetros!$D$52:$G$52,1,MIN(4,MAX(1,$W1248))),""))</f>
        <v/>
      </c>
      <c r="K1248" s="32" t="str">
        <f>IF(OR($AC1248&lt;&gt;"",$Y1248="Folga",$Y1248="Folga trabalhada",$Y1248="Férias (cadastro)",$Y1248="Férias / afastamento",$Y1248="Indeterminado (início da série)"),"",IF(OR($D1248="6x1",$D1248="FF 6x1"),IF(OR(WEEKDAY($F1248,2)=6,WEEKDAY($F1248,2)=7),"6x1 sáb/dom","6x1"),IF($D1248="5x2","5x2",IF($H1248="",IF($D1248="Folguista",$J1248,$E1248),IF(OR($H1248&gt;=Parâmetros!$E$18,$H1248&lt;Parâmetros!$E$19),"C",IF($H1248&lt;Parâmetros!$E$20,"A","B"))))))</f>
        <v>A</v>
      </c>
      <c r="L1248" s="30">
        <f>SUMIFS(Dados!$E:$E,Dados!$A:$A,$A1248,Dados!$S:$S,$F1248)</f>
        <v>7.17</v>
      </c>
      <c r="M1248" s="30">
        <f>IFERROR(INDEX(Parâmetros!$E$6:$E$11,MATCH($K1248,Parâmetros!$A$6:$A$11,0)),"")</f>
        <v>7.58</v>
      </c>
      <c r="N1248" s="33">
        <f t="shared" si="115"/>
        <v>0.94591029023746698</v>
      </c>
      <c r="O1248" s="33">
        <f>Parâmetros!$E$13</f>
        <v>0.8</v>
      </c>
      <c r="P1248" s="32" t="str">
        <f>IF(OR($M1248="",$F1248&gt;Parâmetros!$E$14),"Não","Sim")</f>
        <v>Sim</v>
      </c>
      <c r="Q1248" s="32" t="str">
        <f t="shared" si="116"/>
        <v>Sim</v>
      </c>
      <c r="R1248" s="32" t="str">
        <f t="shared" si="117"/>
        <v>Sim</v>
      </c>
      <c r="S1248" s="30">
        <f t="shared" si="118"/>
        <v>0</v>
      </c>
      <c r="T1248" s="32" t="str">
        <f>IF($Q1248&lt;&gt;"Sim","",IF($N1248&gt;Parâmetros!$E$15,"Sim","Não"))</f>
        <v>Não</v>
      </c>
      <c r="U1248" s="17" t="str">
        <f t="shared" si="119"/>
        <v>Na meta</v>
      </c>
      <c r="V1248" s="17" t="str">
        <f>IF($AC1248&lt;&gt;"",IF($L1248&gt;0,"ATENÇÃO · apontou em dia de "&amp;LOWER($AC1248)&amp;" cadastrado","Exceção cadastrada · "&amp;$AC1248)&amp;IF($AD1248="",""," · "&amp;$AD1248),IF($E1248="Férias",IF($L1248&gt;0,"ATENÇÃO · apontou estando de férias no cadastro","Férias no cadastro"),IF($Y1248="Férias / afastamento","Afastamento · "&amp;($Z1248+$AA1248-1)&amp;" dias seguidos sem apontamento",IF($Y1248="Folga trabalhada","ATENÇÃO · apontou em dia de folga da escala 5x2",IF($Y1248="Folga",IF(AND($D1248="5x2",OR(WEEKDAY($F1248,2)=6,WEEKDAY($F1248,2)=7)),"Folga de fim de semana da escala 5x2",IF(AND(OR($D1248="6x1",$D1248="FF 6x1"),WEEKDAY($F1248,2)=6,FALSE()),"Folga de fim de semana · apontou no domingo anterior",IF(AND(OR($D1248="6x1",$D1248="FF 6x1"),WEEKDAY($F1248,2)=7,AND($A1248=$A1247,$L1247&gt;0)),"Folga de fim de semana · apontou no sábado",IF(AND(OR($D1248="6x1",$D1248="FF 6x1"),OR(WEEKDAY($F1248,2)=6,WEEKDAY($F1248,2)=7)),"Folga de fim de semana · sem apontamento no sábado nem no domingo","Folga prevista pelo ciclo")))),IF($Y1248="Indeterminado (início da série)","Sem histórico anterior — informe o dia do ciclo no Cadastro",IF($Y1248="Falta de registro",IF(OR(OR($D1248="6x1",$D1248="FF 6x1"),$D1248="5x2"),"FALTA DE REGISTRO · dia útil da escala "&amp;$E1248,"FALTA DE REGISTRO · dia "&amp;$W1248&amp;" de "&amp;IFERROR(INDEX(Parâmetros!$B$39:$B$48,MATCH($E1248,Parâmetros!$A$39:$A$48,0)),99)&amp;" do ciclo"),IF(OR($D1248="6x1",$D1248="FF 6x1"),IF(OR(AND(WEEKDAY($F1248,2)=6,AND($A1248=$A1249,$L1249&gt;0)),AND(WEEKDAY($F1248,2)=7,AND($A1248=$A1247,$L1247&gt;0))),"ATENÇÃO · apontou sábado e domingo no mesmo fim de semana",IF(OR(WEEKDAY($F1248,2)=6,WEEKDAY($F1248,2)=7),"Jornada de fim de semana do 6x1",IF(OR($H1248&gt;=Parâmetros!$E$20,$H1248&lt;Parâmetros!$E$19),"ATENÇÃO · 6x1 apontou fora do horário diurno","Jornada fixa do 6x1"))),IF($D1248="5x2","Jornada fixa do 5x2",IF($D1248="Folguista",IF($J1248=$K1248,"Evidência confirma sequência","DIVERGE · sequência "&amp;$J1248&amp;" × evidência "&amp;$K1248),IF($K1248=$E1248,"Evidência confirma cadastro","DIVERGE · cadastro "&amp;$E1248&amp;" × evidência "&amp;$K1248)))))))))))</f>
        <v>Evidência confirma cadastro</v>
      </c>
      <c r="W1248" s="34">
        <f>IF(OR(OR($D1248="6x1",$D1248="FF 6x1"),$D1248="5x2"),"",IF($AB1248&lt;&gt;$AB1247,IF(IFERROR(INDEX(Cadastro!$F$5:$F$243,$AB1248),"")="",IF($L1248&gt;0,1,0),IF(IFERROR(INDEX(Cadastro!$F$5:$F$243,$AB1248),"")&lt;=IFERROR(INDEX(Parâmetros!$B$39:$B$48,MATCH($E1248,Parâmetros!$A$39:$A$48,0)),99),IFERROR(INDEX(Cadastro!$F$5:$F$243,$AB1248),""),0)),IF($L1248&gt;0,IF(N($X1247)&gt;0,1,N($W1247)+1),IF(AND($L1248=0,OR(N($W1247)&gt;=IFERROR(INDEX(Parâmetros!$B$39:$B$48,MATCH($E1248,Parâmetros!$A$39:$A$48,0)),99),AND(N($X1247)&gt;0,N($X1247)&lt;IFERROR(INDEX(Parâmetros!$C$39:$C$48,MATCH($E1248,Parâmetros!$A$39:$A$48,0)),0)))),0,N($W1247)+1))))</f>
        <v>5</v>
      </c>
      <c r="X1248" s="34">
        <f>IF(OR(OR($D1248="6x1",$D1248="FF 6x1"),$D1248="5x2"),"",IF($AB1248&lt;&gt;$AB1247,IF(IFERROR(INDEX(Cadastro!$F$5:$F$243,$AB1248),"")="",0,IF(IFERROR(INDEX(Cadastro!$F$5:$F$243,$AB1248),"")&gt;IFERROR(INDEX(Parâmetros!$B$39:$B$48,MATCH($E1248,Parâmetros!$A$39:$A$48,0)),99),IFERROR(INDEX(Cadastro!$F$5:$F$243,$AB1248),"")-IFERROR(INDEX(Parâmetros!$B$39:$B$48,MATCH($E1248,Parâmetros!$A$39:$A$48,0)),99),0)),IF(AND($L1248=0,OR(N($W1247)&gt;=IFERROR(INDEX(Parâmetros!$B$39:$B$48,MATCH($E1248,Parâmetros!$A$39:$A$48,0)),99),AND(N($X1247)&gt;0,N($X1247)&lt;IFERROR(INDEX(Parâmetros!$C$39:$C$48,MATCH($E1248,Parâmetros!$A$39:$A$48,0)),0)))),N($X1247)+1,0)))</f>
        <v>0</v>
      </c>
      <c r="Y1248" t="str">
        <f>IF($AC1248&lt;&gt;"",IF($L1248&gt;0,$AC1248&amp;" · com apontamento",$AC1248),IF($E1248="Férias",IF($L1248&gt;0,"Férias · com apontamento","Férias (cadastro)"),IF(($Z1248+$AA1248-1)&gt;Parâmetros!$E$16,"Férias / afastamento",IF(AND($D1248="5x2",OR(WEEKDAY($F1248,2)=6,WEEKDAY($F1248,2)=7)),IF($L1248&gt;0,"Folga trabalhada","Folga"),IF($L1248&gt;0,"Trabalhado",IF(OR(OR($D1248="6x1",$D1248="FF 6x1"),$D1248="5x2"),IF(AND(OR($D1248="6x1",$D1248="FF 6x1"),OR(WEEKDAY($F1248,2)=6,WEEKDAY($F1248,2)=7)),"Folga","Falta de registro"),IF(AND($AB1248&lt;&gt;$AB1247,IFERROR(INDEX(Cadastro!$F$5:$F$243,$AB1248),"")=""),"Indeterminado (início da série)",IF($X1248&gt;0,"Folga","Falta de registro"))))))))</f>
        <v>Trabalhado</v>
      </c>
      <c r="Z1248" s="34">
        <f>IF(OR($L1248&gt;0,$F1248&gt;Parâmetros!$E$14),0,IF($A1248&lt;&gt;$A1247,1,N($Z1247)+1))</f>
        <v>0</v>
      </c>
      <c r="AA1248" s="34">
        <f>IF(OR($L1248&gt;0,$F1248&gt;Parâmetros!$E$14),0,IF(OR($A1248&lt;&gt;$A1249,$F1249&gt;Parâmetros!$E$14),1,N($AA1249)+1))</f>
        <v>0</v>
      </c>
      <c r="AB1248" s="31">
        <f>IFERROR(MATCH($A1248&amp;"|"&amp;TEXT(_xlfn.MAXIFS(Cadastro!$E$5:$E$243,Cadastro!$A$5:$A$243,$A1248,Cadastro!$E$5:$E$243,"&lt;="&amp;$F1248),"yyyymmdd"),Cadastro!$I$5:$I$243,0),"")</f>
        <v>160</v>
      </c>
      <c r="AC1248" t="str">
        <f>IFERROR(_xlfn.SINGLE(INDEX(Exceções!$D$5:$D$203,MATCH($A1248&amp;"|"&amp;$F1248,Exceções!$F$5:$F$203,0))),"")</f>
        <v/>
      </c>
      <c r="AD1248" t="str">
        <f>IF($AC1248="","",IFERROR(_xlfn.SINGLE(INDEX(Exceções!$E$5:$E$203,MATCH($A1248&amp;"|"&amp;$F1248,Exceções!$F$5:$F$203,0))),""))</f>
        <v/>
      </c>
    </row>
    <row r="1249" spans="1:30" ht="15" hidden="1" customHeight="1" x14ac:dyDescent="0.25">
      <c r="A1249" s="31">
        <v>55541</v>
      </c>
      <c r="B1249" s="17" t="s">
        <v>33</v>
      </c>
      <c r="C1249" s="17" t="str">
        <f>IFERROR(INDEX(Cadastro!$C$5:$C$243,$AB1249),"NÃO INFORMADO")</f>
        <v>ELE</v>
      </c>
      <c r="D1249" s="17" t="str">
        <f>IFERROR(INDEX(Cadastro!$D$5:$D$243,$AB1249),"")</f>
        <v>A</v>
      </c>
      <c r="E1249" s="17" t="str">
        <f>IFERROR(INDEX(Cadastro!$G$5:$G$243,$AB1249),"")</f>
        <v>A</v>
      </c>
      <c r="F1249" s="29">
        <v>46315</v>
      </c>
      <c r="G1249" s="32" t="str">
        <f t="shared" si="114"/>
        <v>ter</v>
      </c>
      <c r="H1249" s="31" t="str">
        <f>IF($L1249=0,"",_xlfn.MINIFS(Dados!$Q:$Q,Dados!$A:$A,$A1249,Dados!$S:$S,$F1249))</f>
        <v/>
      </c>
      <c r="I1249" s="31" t="str">
        <f>IF($H1249="","",_xlfn.MAXIFS(Dados!$R:$R,Dados!$A:$A,$A1249,Dados!$S:$S,$F1249))</f>
        <v/>
      </c>
      <c r="J1249" s="32" t="str">
        <f>IF($D1249&lt;&gt;"Folguista","",IFERROR(INDEX(Parâmetros!$D$52:$G$52,1,MIN(4,MAX(1,$W1249))),""))</f>
        <v/>
      </c>
      <c r="K1249" s="32" t="str">
        <f>IF(OR($AC1249&lt;&gt;"",$Y1249="Folga",$Y1249="Folga trabalhada",$Y1249="Férias (cadastro)",$Y1249="Férias / afastamento",$Y1249="Indeterminado (início da série)"),"",IF(OR($D1249="6x1",$D1249="FF 6x1"),IF(OR(WEEKDAY($F1249,2)=6,WEEKDAY($F1249,2)=7),"6x1 sáb/dom","6x1"),IF($D1249="5x2","5x2",IF($H1249="",IF($D1249="Folguista",$J1249,$E1249),IF(OR($H1249&gt;=Parâmetros!$E$18,$H1249&lt;Parâmetros!$E$19),"C",IF($H1249&lt;Parâmetros!$E$20,"A","B"))))))</f>
        <v/>
      </c>
      <c r="L1249" s="30">
        <f>SUMIFS(Dados!$E:$E,Dados!$A:$A,$A1249,Dados!$S:$S,$F1249)</f>
        <v>0</v>
      </c>
      <c r="M1249" s="30" t="str">
        <f>IFERROR(INDEX(Parâmetros!$E$6:$E$11,MATCH($K1249,Parâmetros!$A$6:$A$11,0)),"")</f>
        <v/>
      </c>
      <c r="N1249" s="33" t="str">
        <f t="shared" si="115"/>
        <v/>
      </c>
      <c r="O1249" s="33">
        <f>Parâmetros!$E$13</f>
        <v>0.8</v>
      </c>
      <c r="P1249" s="32" t="str">
        <f>IF(OR($M1249="",$F1249&gt;Parâmetros!$E$14),"Não","Sim")</f>
        <v>Não</v>
      </c>
      <c r="Q1249" s="32" t="str">
        <f t="shared" si="116"/>
        <v/>
      </c>
      <c r="R1249" s="32" t="str">
        <f t="shared" si="117"/>
        <v/>
      </c>
      <c r="S1249" s="30" t="str">
        <f t="shared" si="118"/>
        <v/>
      </c>
      <c r="T1249" s="32" t="str">
        <f>IF($Q1249&lt;&gt;"Sim","",IF($N1249&gt;Parâmetros!$E$15,"Sim","Não"))</f>
        <v/>
      </c>
      <c r="U1249" s="17" t="str">
        <f t="shared" si="119"/>
        <v>Folga</v>
      </c>
      <c r="V1249" s="17" t="str">
        <f>IF($AC1249&lt;&gt;"",IF($L1249&gt;0,"ATENÇÃO · apontou em dia de "&amp;LOWER($AC1249)&amp;" cadastrado","Exceção cadastrada · "&amp;$AC1249)&amp;IF($AD1249="",""," · "&amp;$AD1249),IF($E1249="Férias",IF($L1249&gt;0,"ATENÇÃO · apontou estando de férias no cadastro","Férias no cadastro"),IF($Y1249="Férias / afastamento","Afastamento · "&amp;($Z1249+$AA1249-1)&amp;" dias seguidos sem apontamento",IF($Y1249="Folga trabalhada","ATENÇÃO · apontou em dia de folga da escala 5x2",IF($Y1249="Folga",IF(AND($D1249="5x2",OR(WEEKDAY($F1249,2)=6,WEEKDAY($F1249,2)=7)),"Folga de fim de semana da escala 5x2",IF(AND(OR($D1249="6x1",$D1249="FF 6x1"),WEEKDAY($F1249,2)=6,FALSE()),"Folga de fim de semana · apontou no domingo anterior",IF(AND(OR($D1249="6x1",$D1249="FF 6x1"),WEEKDAY($F1249,2)=7,AND($A1249=$A1248,$L1248&gt;0)),"Folga de fim de semana · apontou no sábado",IF(AND(OR($D1249="6x1",$D1249="FF 6x1"),OR(WEEKDAY($F1249,2)=6,WEEKDAY($F1249,2)=7)),"Folga de fim de semana · sem apontamento no sábado nem no domingo","Folga prevista pelo ciclo")))),IF($Y1249="Indeterminado (início da série)","Sem histórico anterior — informe o dia do ciclo no Cadastro",IF($Y1249="Falta de registro",IF(OR(OR($D1249="6x1",$D1249="FF 6x1"),$D1249="5x2"),"FALTA DE REGISTRO · dia útil da escala "&amp;$E1249,"FALTA DE REGISTRO · dia "&amp;$W1249&amp;" de "&amp;IFERROR(INDEX(Parâmetros!$B$39:$B$48,MATCH($E1249,Parâmetros!$A$39:$A$48,0)),99)&amp;" do ciclo"),IF(OR($D1249="6x1",$D1249="FF 6x1"),IF(OR(AND(WEEKDAY($F1249,2)=6,AND($A1249=$A1250,$L1250&gt;0)),AND(WEEKDAY($F1249,2)=7,AND($A1249=$A1248,$L1248&gt;0))),"ATENÇÃO · apontou sábado e domingo no mesmo fim de semana",IF(OR(WEEKDAY($F1249,2)=6,WEEKDAY($F1249,2)=7),"Jornada de fim de semana do 6x1",IF(OR($H1249&gt;=Parâmetros!$E$20,$H1249&lt;Parâmetros!$E$19),"ATENÇÃO · 6x1 apontou fora do horário diurno","Jornada fixa do 6x1"))),IF($D1249="5x2","Jornada fixa do 5x2",IF($D1249="Folguista",IF($J1249=$K1249,"Evidência confirma sequência","DIVERGE · sequência "&amp;$J1249&amp;" × evidência "&amp;$K1249),IF($K1249=$E1249,"Evidência confirma cadastro","DIVERGE · cadastro "&amp;$E1249&amp;" × evidência "&amp;$K1249)))))))))))</f>
        <v>Folga prevista pelo ciclo</v>
      </c>
      <c r="W1249" s="34">
        <f>IF(OR(OR($D1249="6x1",$D1249="FF 6x1"),$D1249="5x2"),"",IF($AB1249&lt;&gt;$AB1248,IF(IFERROR(INDEX(Cadastro!$F$5:$F$243,$AB1249),"")="",IF($L1249&gt;0,1,0),IF(IFERROR(INDEX(Cadastro!$F$5:$F$243,$AB1249),"")&lt;=IFERROR(INDEX(Parâmetros!$B$39:$B$48,MATCH($E1249,Parâmetros!$A$39:$A$48,0)),99),IFERROR(INDEX(Cadastro!$F$5:$F$243,$AB1249),""),0)),IF($L1249&gt;0,IF(N($X1248)&gt;0,1,N($W1248)+1),IF(AND($L1249=0,OR(N($W1248)&gt;=IFERROR(INDEX(Parâmetros!$B$39:$B$48,MATCH($E1249,Parâmetros!$A$39:$A$48,0)),99),AND(N($X1248)&gt;0,N($X1248)&lt;IFERROR(INDEX(Parâmetros!$C$39:$C$48,MATCH($E1249,Parâmetros!$A$39:$A$48,0)),0)))),0,N($W1248)+1))))</f>
        <v>0</v>
      </c>
      <c r="X1249" s="34">
        <f>IF(OR(OR($D1249="6x1",$D1249="FF 6x1"),$D1249="5x2"),"",IF($AB1249&lt;&gt;$AB1248,IF(IFERROR(INDEX(Cadastro!$F$5:$F$243,$AB1249),"")="",0,IF(IFERROR(INDEX(Cadastro!$F$5:$F$243,$AB1249),"")&gt;IFERROR(INDEX(Parâmetros!$B$39:$B$48,MATCH($E1249,Parâmetros!$A$39:$A$48,0)),99),IFERROR(INDEX(Cadastro!$F$5:$F$243,$AB1249),"")-IFERROR(INDEX(Parâmetros!$B$39:$B$48,MATCH($E1249,Parâmetros!$A$39:$A$48,0)),99),0)),IF(AND($L1249=0,OR(N($W1248)&gt;=IFERROR(INDEX(Parâmetros!$B$39:$B$48,MATCH($E1249,Parâmetros!$A$39:$A$48,0)),99),AND(N($X1248)&gt;0,N($X1248)&lt;IFERROR(INDEX(Parâmetros!$C$39:$C$48,MATCH($E1249,Parâmetros!$A$39:$A$48,0)),0)))),N($X1248)+1,0)))</f>
        <v>1</v>
      </c>
      <c r="Y1249" t="str">
        <f>IF($AC1249&lt;&gt;"",IF($L1249&gt;0,$AC1249&amp;" · com apontamento",$AC1249),IF($E1249="Férias",IF($L1249&gt;0,"Férias · com apontamento","Férias (cadastro)"),IF(($Z1249+$AA1249-1)&gt;Parâmetros!$E$16,"Férias / afastamento",IF(AND($D1249="5x2",OR(WEEKDAY($F1249,2)=6,WEEKDAY($F1249,2)=7)),IF($L1249&gt;0,"Folga trabalhada","Folga"),IF($L1249&gt;0,"Trabalhado",IF(OR(OR($D1249="6x1",$D1249="FF 6x1"),$D1249="5x2"),IF(AND(OR($D1249="6x1",$D1249="FF 6x1"),OR(WEEKDAY($F1249,2)=6,WEEKDAY($F1249,2)=7)),"Folga","Falta de registro"),IF(AND($AB1249&lt;&gt;$AB1248,IFERROR(INDEX(Cadastro!$F$5:$F$243,$AB1249),"")=""),"Indeterminado (início da série)",IF($X1249&gt;0,"Folga","Falta de registro"))))))))</f>
        <v>Folga</v>
      </c>
      <c r="Z1249" s="34">
        <f>IF(OR($L1249&gt;0,$F1249&gt;Parâmetros!$E$14),0,IF($A1249&lt;&gt;$A1248,1,N($Z1248)+1))</f>
        <v>1</v>
      </c>
      <c r="AA1249" s="34">
        <f>IF(OR($L1249&gt;0,$F1249&gt;Parâmetros!$E$14),0,IF(OR($A1249&lt;&gt;$A1250,$F1250&gt;Parâmetros!$E$14),1,N($AA1250)+1))</f>
        <v>1</v>
      </c>
      <c r="AB1249" s="31">
        <f>IFERROR(MATCH($A1249&amp;"|"&amp;TEXT(_xlfn.MAXIFS(Cadastro!$E$5:$E$243,Cadastro!$A$5:$A$243,$A1249,Cadastro!$E$5:$E$243,"&lt;="&amp;$F1249),"yyyymmdd"),Cadastro!$I$5:$I$243,0),"")</f>
        <v>160</v>
      </c>
      <c r="AC1249" t="str">
        <f>IFERROR(_xlfn.SINGLE(INDEX(Exceções!$D$5:$D$203,MATCH($A1249&amp;"|"&amp;$F1249,Exceções!$F$5:$F$203,0))),"")</f>
        <v/>
      </c>
      <c r="AD1249" t="str">
        <f>IF($AC1249="","",IFERROR(_xlfn.SINGLE(INDEX(Exceções!$E$5:$E$203,MATCH($A1249&amp;"|"&amp;$F1249,Exceções!$F$5:$F$203,0))),""))</f>
        <v/>
      </c>
    </row>
    <row r="1250" spans="1:30" ht="15" hidden="1" customHeight="1" x14ac:dyDescent="0.25">
      <c r="A1250" s="31">
        <v>55541</v>
      </c>
      <c r="B1250" s="17" t="s">
        <v>33</v>
      </c>
      <c r="C1250" s="17" t="str">
        <f>IFERROR(INDEX(Cadastro!$C$5:$C$243,$AB1250),"NÃO INFORMADO")</f>
        <v>ELE</v>
      </c>
      <c r="D1250" s="17" t="str">
        <f>IFERROR(INDEX(Cadastro!$D$5:$D$243,$AB1250),"")</f>
        <v>A</v>
      </c>
      <c r="E1250" s="17" t="str">
        <f>IFERROR(INDEX(Cadastro!$G$5:$G$243,$AB1250),"")</f>
        <v>A</v>
      </c>
      <c r="F1250" s="29">
        <v>46316</v>
      </c>
      <c r="G1250" s="32" t="str">
        <f t="shared" si="114"/>
        <v>qua</v>
      </c>
      <c r="H1250" s="31">
        <f>IF($L1250=0,"",_xlfn.MINIFS(Dados!$Q:$Q,Dados!$A:$A,$A1250,Dados!$S:$S,$F1250))</f>
        <v>440</v>
      </c>
      <c r="I1250" s="31">
        <f>IF($H1250="","",_xlfn.MAXIFS(Dados!$R:$R,Dados!$A:$A,$A1250,Dados!$S:$S,$F1250))</f>
        <v>930</v>
      </c>
      <c r="J1250" s="32" t="str">
        <f>IF($D1250&lt;&gt;"Folguista","",IFERROR(INDEX(Parâmetros!$D$52:$G$52,1,MIN(4,MAX(1,$W1250))),""))</f>
        <v/>
      </c>
      <c r="K1250" s="32" t="str">
        <f>IF(OR($AC1250&lt;&gt;"",$Y1250="Folga",$Y1250="Folga trabalhada",$Y1250="Férias (cadastro)",$Y1250="Férias / afastamento",$Y1250="Indeterminado (início da série)"),"",IF(OR($D1250="6x1",$D1250="FF 6x1"),IF(OR(WEEKDAY($F1250,2)=6,WEEKDAY($F1250,2)=7),"6x1 sáb/dom","6x1"),IF($D1250="5x2","5x2",IF($H1250="",IF($D1250="Folguista",$J1250,$E1250),IF(OR($H1250&gt;=Parâmetros!$E$18,$H1250&lt;Parâmetros!$E$19),"C",IF($H1250&lt;Parâmetros!$E$20,"A","B"))))))</f>
        <v>A</v>
      </c>
      <c r="L1250" s="30">
        <f>SUMIFS(Dados!$E:$E,Dados!$A:$A,$A1250,Dados!$S:$S,$F1250)</f>
        <v>7.17</v>
      </c>
      <c r="M1250" s="30">
        <f>IFERROR(INDEX(Parâmetros!$E$6:$E$11,MATCH($K1250,Parâmetros!$A$6:$A$11,0)),"")</f>
        <v>7.58</v>
      </c>
      <c r="N1250" s="33">
        <f t="shared" si="115"/>
        <v>0.94591029023746698</v>
      </c>
      <c r="O1250" s="33">
        <f>Parâmetros!$E$13</f>
        <v>0.8</v>
      </c>
      <c r="P1250" s="32" t="str">
        <f>IF(OR($M1250="",$F1250&gt;Parâmetros!$E$14),"Não","Sim")</f>
        <v>Sim</v>
      </c>
      <c r="Q1250" s="32" t="str">
        <f t="shared" si="116"/>
        <v>Sim</v>
      </c>
      <c r="R1250" s="32" t="str">
        <f t="shared" si="117"/>
        <v>Sim</v>
      </c>
      <c r="S1250" s="30">
        <f t="shared" si="118"/>
        <v>0</v>
      </c>
      <c r="T1250" s="32" t="str">
        <f>IF($Q1250&lt;&gt;"Sim","",IF($N1250&gt;Parâmetros!$E$15,"Sim","Não"))</f>
        <v>Não</v>
      </c>
      <c r="U1250" s="17" t="str">
        <f t="shared" si="119"/>
        <v>Na meta</v>
      </c>
      <c r="V1250" s="17" t="str">
        <f>IF($AC1250&lt;&gt;"",IF($L1250&gt;0,"ATENÇÃO · apontou em dia de "&amp;LOWER($AC1250)&amp;" cadastrado","Exceção cadastrada · "&amp;$AC1250)&amp;IF($AD1250="",""," · "&amp;$AD1250),IF($E1250="Férias",IF($L1250&gt;0,"ATENÇÃO · apontou estando de férias no cadastro","Férias no cadastro"),IF($Y1250="Férias / afastamento","Afastamento · "&amp;($Z1250+$AA1250-1)&amp;" dias seguidos sem apontamento",IF($Y1250="Folga trabalhada","ATENÇÃO · apontou em dia de folga da escala 5x2",IF($Y1250="Folga",IF(AND($D1250="5x2",OR(WEEKDAY($F1250,2)=6,WEEKDAY($F1250,2)=7)),"Folga de fim de semana da escala 5x2",IF(AND(OR($D1250="6x1",$D1250="FF 6x1"),WEEKDAY($F1250,2)=6,FALSE()),"Folga de fim de semana · apontou no domingo anterior",IF(AND(OR($D1250="6x1",$D1250="FF 6x1"),WEEKDAY($F1250,2)=7,AND($A1250=$A1249,$L1249&gt;0)),"Folga de fim de semana · apontou no sábado",IF(AND(OR($D1250="6x1",$D1250="FF 6x1"),OR(WEEKDAY($F1250,2)=6,WEEKDAY($F1250,2)=7)),"Folga de fim de semana · sem apontamento no sábado nem no domingo","Folga prevista pelo ciclo")))),IF($Y1250="Indeterminado (início da série)","Sem histórico anterior — informe o dia do ciclo no Cadastro",IF($Y1250="Falta de registro",IF(OR(OR($D1250="6x1",$D1250="FF 6x1"),$D1250="5x2"),"FALTA DE REGISTRO · dia útil da escala "&amp;$E1250,"FALTA DE REGISTRO · dia "&amp;$W1250&amp;" de "&amp;IFERROR(INDEX(Parâmetros!$B$39:$B$48,MATCH($E1250,Parâmetros!$A$39:$A$48,0)),99)&amp;" do ciclo"),IF(OR($D1250="6x1",$D1250="FF 6x1"),IF(OR(AND(WEEKDAY($F1250,2)=6,AND($A1250=$A1251,$L1251&gt;0)),AND(WEEKDAY($F1250,2)=7,AND($A1250=$A1249,$L1249&gt;0))),"ATENÇÃO · apontou sábado e domingo no mesmo fim de semana",IF(OR(WEEKDAY($F1250,2)=6,WEEKDAY($F1250,2)=7),"Jornada de fim de semana do 6x1",IF(OR($H1250&gt;=Parâmetros!$E$20,$H1250&lt;Parâmetros!$E$19),"ATENÇÃO · 6x1 apontou fora do horário diurno","Jornada fixa do 6x1"))),IF($D1250="5x2","Jornada fixa do 5x2",IF($D1250="Folguista",IF($J1250=$K1250,"Evidência confirma sequência","DIVERGE · sequência "&amp;$J1250&amp;" × evidência "&amp;$K1250),IF($K1250=$E1250,"Evidência confirma cadastro","DIVERGE · cadastro "&amp;$E1250&amp;" × evidência "&amp;$K1250)))))))))))</f>
        <v>Evidência confirma cadastro</v>
      </c>
      <c r="W1250" s="34">
        <f>IF(OR(OR($D1250="6x1",$D1250="FF 6x1"),$D1250="5x2"),"",IF($AB1250&lt;&gt;$AB1249,IF(IFERROR(INDEX(Cadastro!$F$5:$F$243,$AB1250),"")="",IF($L1250&gt;0,1,0),IF(IFERROR(INDEX(Cadastro!$F$5:$F$243,$AB1250),"")&lt;=IFERROR(INDEX(Parâmetros!$B$39:$B$48,MATCH($E1250,Parâmetros!$A$39:$A$48,0)),99),IFERROR(INDEX(Cadastro!$F$5:$F$243,$AB1250),""),0)),IF($L1250&gt;0,IF(N($X1249)&gt;0,1,N($W1249)+1),IF(AND($L1250=0,OR(N($W1249)&gt;=IFERROR(INDEX(Parâmetros!$B$39:$B$48,MATCH($E1250,Parâmetros!$A$39:$A$48,0)),99),AND(N($X1249)&gt;0,N($X1249)&lt;IFERROR(INDEX(Parâmetros!$C$39:$C$48,MATCH($E1250,Parâmetros!$A$39:$A$48,0)),0)))),0,N($W1249)+1))))</f>
        <v>1</v>
      </c>
      <c r="X1250" s="34">
        <f>IF(OR(OR($D1250="6x1",$D1250="FF 6x1"),$D1250="5x2"),"",IF($AB1250&lt;&gt;$AB1249,IF(IFERROR(INDEX(Cadastro!$F$5:$F$243,$AB1250),"")="",0,IF(IFERROR(INDEX(Cadastro!$F$5:$F$243,$AB1250),"")&gt;IFERROR(INDEX(Parâmetros!$B$39:$B$48,MATCH($E1250,Parâmetros!$A$39:$A$48,0)),99),IFERROR(INDEX(Cadastro!$F$5:$F$243,$AB1250),"")-IFERROR(INDEX(Parâmetros!$B$39:$B$48,MATCH($E1250,Parâmetros!$A$39:$A$48,0)),99),0)),IF(AND($L1250=0,OR(N($W1249)&gt;=IFERROR(INDEX(Parâmetros!$B$39:$B$48,MATCH($E1250,Parâmetros!$A$39:$A$48,0)),99),AND(N($X1249)&gt;0,N($X1249)&lt;IFERROR(INDEX(Parâmetros!$C$39:$C$48,MATCH($E1250,Parâmetros!$A$39:$A$48,0)),0)))),N($X1249)+1,0)))</f>
        <v>0</v>
      </c>
      <c r="Y1250" t="str">
        <f>IF($AC1250&lt;&gt;"",IF($L1250&gt;0,$AC1250&amp;" · com apontamento",$AC1250),IF($E1250="Férias",IF($L1250&gt;0,"Férias · com apontamento","Férias (cadastro)"),IF(($Z1250+$AA1250-1)&gt;Parâmetros!$E$16,"Férias / afastamento",IF(AND($D1250="5x2",OR(WEEKDAY($F1250,2)=6,WEEKDAY($F1250,2)=7)),IF($L1250&gt;0,"Folga trabalhada","Folga"),IF($L1250&gt;0,"Trabalhado",IF(OR(OR($D1250="6x1",$D1250="FF 6x1"),$D1250="5x2"),IF(AND(OR($D1250="6x1",$D1250="FF 6x1"),OR(WEEKDAY($F1250,2)=6,WEEKDAY($F1250,2)=7)),"Folga","Falta de registro"),IF(AND($AB1250&lt;&gt;$AB1249,IFERROR(INDEX(Cadastro!$F$5:$F$243,$AB1250),"")=""),"Indeterminado (início da série)",IF($X1250&gt;0,"Folga","Falta de registro"))))))))</f>
        <v>Trabalhado</v>
      </c>
      <c r="Z1250" s="34">
        <f>IF(OR($L1250&gt;0,$F1250&gt;Parâmetros!$E$14),0,IF($A1250&lt;&gt;$A1249,1,N($Z1249)+1))</f>
        <v>0</v>
      </c>
      <c r="AA1250" s="34">
        <f>IF(OR($L1250&gt;0,$F1250&gt;Parâmetros!$E$14),0,IF(OR($A1250&lt;&gt;$A1251,$F1251&gt;Parâmetros!$E$14),1,N($AA1251)+1))</f>
        <v>0</v>
      </c>
      <c r="AB1250" s="31">
        <f>IFERROR(MATCH($A1250&amp;"|"&amp;TEXT(_xlfn.MAXIFS(Cadastro!$E$5:$E$243,Cadastro!$A$5:$A$243,$A1250,Cadastro!$E$5:$E$243,"&lt;="&amp;$F1250),"yyyymmdd"),Cadastro!$I$5:$I$243,0),"")</f>
        <v>160</v>
      </c>
      <c r="AC1250" t="str">
        <f>IFERROR(_xlfn.SINGLE(INDEX(Exceções!$D$5:$D$203,MATCH($A1250&amp;"|"&amp;$F1250,Exceções!$F$5:$F$203,0))),"")</f>
        <v/>
      </c>
      <c r="AD1250" t="str">
        <f>IF($AC1250="","",IFERROR(_xlfn.SINGLE(INDEX(Exceções!$E$5:$E$203,MATCH($A1250&amp;"|"&amp;$F1250,Exceções!$F$5:$F$203,0))),""))</f>
        <v/>
      </c>
    </row>
    <row r="1251" spans="1:30" ht="15" hidden="1" customHeight="1" x14ac:dyDescent="0.25">
      <c r="A1251" s="31">
        <v>55541</v>
      </c>
      <c r="B1251" s="17" t="s">
        <v>33</v>
      </c>
      <c r="C1251" s="17" t="str">
        <f>IFERROR(INDEX(Cadastro!$C$5:$C$243,$AB1251),"NÃO INFORMADO")</f>
        <v>ELE</v>
      </c>
      <c r="D1251" s="17" t="str">
        <f>IFERROR(INDEX(Cadastro!$D$5:$D$243,$AB1251),"")</f>
        <v>A</v>
      </c>
      <c r="E1251" s="17" t="str">
        <f>IFERROR(INDEX(Cadastro!$G$5:$G$243,$AB1251),"")</f>
        <v>A</v>
      </c>
      <c r="F1251" s="29">
        <v>46317</v>
      </c>
      <c r="G1251" s="32" t="str">
        <f t="shared" si="114"/>
        <v>qui</v>
      </c>
      <c r="H1251" s="31">
        <f>IF($L1251=0,"",_xlfn.MINIFS(Dados!$Q:$Q,Dados!$A:$A,$A1251,Dados!$S:$S,$F1251))</f>
        <v>440</v>
      </c>
      <c r="I1251" s="31">
        <f>IF($H1251="","",_xlfn.MAXIFS(Dados!$R:$R,Dados!$A:$A,$A1251,Dados!$S:$S,$F1251))</f>
        <v>930</v>
      </c>
      <c r="J1251" s="32" t="str">
        <f>IF($D1251&lt;&gt;"Folguista","",IFERROR(INDEX(Parâmetros!$D$52:$G$52,1,MIN(4,MAX(1,$W1251))),""))</f>
        <v/>
      </c>
      <c r="K1251" s="32" t="str">
        <f>IF(OR($AC1251&lt;&gt;"",$Y1251="Folga",$Y1251="Folga trabalhada",$Y1251="Férias (cadastro)",$Y1251="Férias / afastamento",$Y1251="Indeterminado (início da série)"),"",IF(OR($D1251="6x1",$D1251="FF 6x1"),IF(OR(WEEKDAY($F1251,2)=6,WEEKDAY($F1251,2)=7),"6x1 sáb/dom","6x1"),IF($D1251="5x2","5x2",IF($H1251="",IF($D1251="Folguista",$J1251,$E1251),IF(OR($H1251&gt;=Parâmetros!$E$18,$H1251&lt;Parâmetros!$E$19),"C",IF($H1251&lt;Parâmetros!$E$20,"A","B"))))))</f>
        <v>A</v>
      </c>
      <c r="L1251" s="30">
        <f>SUMIFS(Dados!$E:$E,Dados!$A:$A,$A1251,Dados!$S:$S,$F1251)</f>
        <v>7.17</v>
      </c>
      <c r="M1251" s="30">
        <f>IFERROR(INDEX(Parâmetros!$E$6:$E$11,MATCH($K1251,Parâmetros!$A$6:$A$11,0)),"")</f>
        <v>7.58</v>
      </c>
      <c r="N1251" s="33">
        <f t="shared" si="115"/>
        <v>0.94591029023746698</v>
      </c>
      <c r="O1251" s="33">
        <f>Parâmetros!$E$13</f>
        <v>0.8</v>
      </c>
      <c r="P1251" s="32" t="str">
        <f>IF(OR($M1251="",$F1251&gt;Parâmetros!$E$14),"Não","Sim")</f>
        <v>Sim</v>
      </c>
      <c r="Q1251" s="32" t="str">
        <f t="shared" si="116"/>
        <v>Sim</v>
      </c>
      <c r="R1251" s="32" t="str">
        <f t="shared" si="117"/>
        <v>Sim</v>
      </c>
      <c r="S1251" s="30">
        <f t="shared" si="118"/>
        <v>0</v>
      </c>
      <c r="T1251" s="32" t="str">
        <f>IF($Q1251&lt;&gt;"Sim","",IF($N1251&gt;Parâmetros!$E$15,"Sim","Não"))</f>
        <v>Não</v>
      </c>
      <c r="U1251" s="17" t="str">
        <f t="shared" si="119"/>
        <v>Na meta</v>
      </c>
      <c r="V1251" s="17" t="str">
        <f>IF($AC1251&lt;&gt;"",IF($L1251&gt;0,"ATENÇÃO · apontou em dia de "&amp;LOWER($AC1251)&amp;" cadastrado","Exceção cadastrada · "&amp;$AC1251)&amp;IF($AD1251="",""," · "&amp;$AD1251),IF($E1251="Férias",IF($L1251&gt;0,"ATENÇÃO · apontou estando de férias no cadastro","Férias no cadastro"),IF($Y1251="Férias / afastamento","Afastamento · "&amp;($Z1251+$AA1251-1)&amp;" dias seguidos sem apontamento",IF($Y1251="Folga trabalhada","ATENÇÃO · apontou em dia de folga da escala 5x2",IF($Y1251="Folga",IF(AND($D1251="5x2",OR(WEEKDAY($F1251,2)=6,WEEKDAY($F1251,2)=7)),"Folga de fim de semana da escala 5x2",IF(AND(OR($D1251="6x1",$D1251="FF 6x1"),WEEKDAY($F1251,2)=6,FALSE()),"Folga de fim de semana · apontou no domingo anterior",IF(AND(OR($D1251="6x1",$D1251="FF 6x1"),WEEKDAY($F1251,2)=7,AND($A1251=$A1250,$L1250&gt;0)),"Folga de fim de semana · apontou no sábado",IF(AND(OR($D1251="6x1",$D1251="FF 6x1"),OR(WEEKDAY($F1251,2)=6,WEEKDAY($F1251,2)=7)),"Folga de fim de semana · sem apontamento no sábado nem no domingo","Folga prevista pelo ciclo")))),IF($Y1251="Indeterminado (início da série)","Sem histórico anterior — informe o dia do ciclo no Cadastro",IF($Y1251="Falta de registro",IF(OR(OR($D1251="6x1",$D1251="FF 6x1"),$D1251="5x2"),"FALTA DE REGISTRO · dia útil da escala "&amp;$E1251,"FALTA DE REGISTRO · dia "&amp;$W1251&amp;" de "&amp;IFERROR(INDEX(Parâmetros!$B$39:$B$48,MATCH($E1251,Parâmetros!$A$39:$A$48,0)),99)&amp;" do ciclo"),IF(OR($D1251="6x1",$D1251="FF 6x1"),IF(OR(AND(WEEKDAY($F1251,2)=6,AND($A1251=$A1252,$L1252&gt;0)),AND(WEEKDAY($F1251,2)=7,AND($A1251=$A1250,$L1250&gt;0))),"ATENÇÃO · apontou sábado e domingo no mesmo fim de semana",IF(OR(WEEKDAY($F1251,2)=6,WEEKDAY($F1251,2)=7),"Jornada de fim de semana do 6x1",IF(OR($H1251&gt;=Parâmetros!$E$20,$H1251&lt;Parâmetros!$E$19),"ATENÇÃO · 6x1 apontou fora do horário diurno","Jornada fixa do 6x1"))),IF($D1251="5x2","Jornada fixa do 5x2",IF($D1251="Folguista",IF($J1251=$K1251,"Evidência confirma sequência","DIVERGE · sequência "&amp;$J1251&amp;" × evidência "&amp;$K1251),IF($K1251=$E1251,"Evidência confirma cadastro","DIVERGE · cadastro "&amp;$E1251&amp;" × evidência "&amp;$K1251)))))))))))</f>
        <v>Evidência confirma cadastro</v>
      </c>
      <c r="W1251" s="34">
        <f>IF(OR(OR($D1251="6x1",$D1251="FF 6x1"),$D1251="5x2"),"",IF($AB1251&lt;&gt;$AB1250,IF(IFERROR(INDEX(Cadastro!$F$5:$F$243,$AB1251),"")="",IF($L1251&gt;0,1,0),IF(IFERROR(INDEX(Cadastro!$F$5:$F$243,$AB1251),"")&lt;=IFERROR(INDEX(Parâmetros!$B$39:$B$48,MATCH($E1251,Parâmetros!$A$39:$A$48,0)),99),IFERROR(INDEX(Cadastro!$F$5:$F$243,$AB1251),""),0)),IF($L1251&gt;0,IF(N($X1250)&gt;0,1,N($W1250)+1),IF(AND($L1251=0,OR(N($W1250)&gt;=IFERROR(INDEX(Parâmetros!$B$39:$B$48,MATCH($E1251,Parâmetros!$A$39:$A$48,0)),99),AND(N($X1250)&gt;0,N($X1250)&lt;IFERROR(INDEX(Parâmetros!$C$39:$C$48,MATCH($E1251,Parâmetros!$A$39:$A$48,0)),0)))),0,N($W1250)+1))))</f>
        <v>2</v>
      </c>
      <c r="X1251" s="34">
        <f>IF(OR(OR($D1251="6x1",$D1251="FF 6x1"),$D1251="5x2"),"",IF($AB1251&lt;&gt;$AB1250,IF(IFERROR(INDEX(Cadastro!$F$5:$F$243,$AB1251),"")="",0,IF(IFERROR(INDEX(Cadastro!$F$5:$F$243,$AB1251),"")&gt;IFERROR(INDEX(Parâmetros!$B$39:$B$48,MATCH($E1251,Parâmetros!$A$39:$A$48,0)),99),IFERROR(INDEX(Cadastro!$F$5:$F$243,$AB1251),"")-IFERROR(INDEX(Parâmetros!$B$39:$B$48,MATCH($E1251,Parâmetros!$A$39:$A$48,0)),99),0)),IF(AND($L1251=0,OR(N($W1250)&gt;=IFERROR(INDEX(Parâmetros!$B$39:$B$48,MATCH($E1251,Parâmetros!$A$39:$A$48,0)),99),AND(N($X1250)&gt;0,N($X1250)&lt;IFERROR(INDEX(Parâmetros!$C$39:$C$48,MATCH($E1251,Parâmetros!$A$39:$A$48,0)),0)))),N($X1250)+1,0)))</f>
        <v>0</v>
      </c>
      <c r="Y1251" t="str">
        <f>IF($AC1251&lt;&gt;"",IF($L1251&gt;0,$AC1251&amp;" · com apontamento",$AC1251),IF($E1251="Férias",IF($L1251&gt;0,"Férias · com apontamento","Férias (cadastro)"),IF(($Z1251+$AA1251-1)&gt;Parâmetros!$E$16,"Férias / afastamento",IF(AND($D1251="5x2",OR(WEEKDAY($F1251,2)=6,WEEKDAY($F1251,2)=7)),IF($L1251&gt;0,"Folga trabalhada","Folga"),IF($L1251&gt;0,"Trabalhado",IF(OR(OR($D1251="6x1",$D1251="FF 6x1"),$D1251="5x2"),IF(AND(OR($D1251="6x1",$D1251="FF 6x1"),OR(WEEKDAY($F1251,2)=6,WEEKDAY($F1251,2)=7)),"Folga","Falta de registro"),IF(AND($AB1251&lt;&gt;$AB1250,IFERROR(INDEX(Cadastro!$F$5:$F$243,$AB1251),"")=""),"Indeterminado (início da série)",IF($X1251&gt;0,"Folga","Falta de registro"))))))))</f>
        <v>Trabalhado</v>
      </c>
      <c r="Z1251" s="34">
        <f>IF(OR($L1251&gt;0,$F1251&gt;Parâmetros!$E$14),0,IF($A1251&lt;&gt;$A1250,1,N($Z1250)+1))</f>
        <v>0</v>
      </c>
      <c r="AA1251" s="34">
        <f>IF(OR($L1251&gt;0,$F1251&gt;Parâmetros!$E$14),0,IF(OR($A1251&lt;&gt;$A1252,$F1252&gt;Parâmetros!$E$14),1,N($AA1252)+1))</f>
        <v>0</v>
      </c>
      <c r="AB1251" s="31">
        <f>IFERROR(MATCH($A1251&amp;"|"&amp;TEXT(_xlfn.MAXIFS(Cadastro!$E$5:$E$243,Cadastro!$A$5:$A$243,$A1251,Cadastro!$E$5:$E$243,"&lt;="&amp;$F1251),"yyyymmdd"),Cadastro!$I$5:$I$243,0),"")</f>
        <v>160</v>
      </c>
      <c r="AC1251" t="str">
        <f>IFERROR(_xlfn.SINGLE(INDEX(Exceções!$D$5:$D$203,MATCH($A1251&amp;"|"&amp;$F1251,Exceções!$F$5:$F$203,0))),"")</f>
        <v/>
      </c>
      <c r="AD1251" t="str">
        <f>IF($AC1251="","",IFERROR(_xlfn.SINGLE(INDEX(Exceções!$E$5:$E$203,MATCH($A1251&amp;"|"&amp;$F1251,Exceções!$F$5:$F$203,0))),""))</f>
        <v/>
      </c>
    </row>
    <row r="1252" spans="1:30" ht="15" hidden="1" customHeight="1" x14ac:dyDescent="0.25">
      <c r="A1252" s="31">
        <v>55541</v>
      </c>
      <c r="B1252" s="17" t="s">
        <v>33</v>
      </c>
      <c r="C1252" s="17" t="str">
        <f>IFERROR(INDEX(Cadastro!$C$5:$C$243,$AB1252),"NÃO INFORMADO")</f>
        <v>ELE</v>
      </c>
      <c r="D1252" s="17" t="str">
        <f>IFERROR(INDEX(Cadastro!$D$5:$D$243,$AB1252),"")</f>
        <v>A</v>
      </c>
      <c r="E1252" s="17" t="str">
        <f>IFERROR(INDEX(Cadastro!$G$5:$G$243,$AB1252),"")</f>
        <v>A</v>
      </c>
      <c r="F1252" s="29">
        <v>46318</v>
      </c>
      <c r="G1252" s="32" t="str">
        <f t="shared" si="114"/>
        <v>sex</v>
      </c>
      <c r="H1252" s="31">
        <f>IF($L1252=0,"",_xlfn.MINIFS(Dados!$Q:$Q,Dados!$A:$A,$A1252,Dados!$S:$S,$F1252))</f>
        <v>440</v>
      </c>
      <c r="I1252" s="31">
        <f>IF($H1252="","",_xlfn.MAXIFS(Dados!$R:$R,Dados!$A:$A,$A1252,Dados!$S:$S,$F1252))</f>
        <v>930</v>
      </c>
      <c r="J1252" s="32" t="str">
        <f>IF($D1252&lt;&gt;"Folguista","",IFERROR(INDEX(Parâmetros!$D$52:$G$52,1,MIN(4,MAX(1,$W1252))),""))</f>
        <v/>
      </c>
      <c r="K1252" s="32" t="str">
        <f>IF(OR($AC1252&lt;&gt;"",$Y1252="Folga",$Y1252="Folga trabalhada",$Y1252="Férias (cadastro)",$Y1252="Férias / afastamento",$Y1252="Indeterminado (início da série)"),"",IF(OR($D1252="6x1",$D1252="FF 6x1"),IF(OR(WEEKDAY($F1252,2)=6,WEEKDAY($F1252,2)=7),"6x1 sáb/dom","6x1"),IF($D1252="5x2","5x2",IF($H1252="",IF($D1252="Folguista",$J1252,$E1252),IF(OR($H1252&gt;=Parâmetros!$E$18,$H1252&lt;Parâmetros!$E$19),"C",IF($H1252&lt;Parâmetros!$E$20,"A","B"))))))</f>
        <v>A</v>
      </c>
      <c r="L1252" s="30">
        <f>SUMIFS(Dados!$E:$E,Dados!$A:$A,$A1252,Dados!$S:$S,$F1252)</f>
        <v>7.17</v>
      </c>
      <c r="M1252" s="30">
        <f>IFERROR(INDEX(Parâmetros!$E$6:$E$11,MATCH($K1252,Parâmetros!$A$6:$A$11,0)),"")</f>
        <v>7.58</v>
      </c>
      <c r="N1252" s="33">
        <f t="shared" si="115"/>
        <v>0.94591029023746698</v>
      </c>
      <c r="O1252" s="33">
        <f>Parâmetros!$E$13</f>
        <v>0.8</v>
      </c>
      <c r="P1252" s="32" t="str">
        <f>IF(OR($M1252="",$F1252&gt;Parâmetros!$E$14),"Não","Sim")</f>
        <v>Sim</v>
      </c>
      <c r="Q1252" s="32" t="str">
        <f t="shared" si="116"/>
        <v>Sim</v>
      </c>
      <c r="R1252" s="32" t="str">
        <f t="shared" si="117"/>
        <v>Sim</v>
      </c>
      <c r="S1252" s="30">
        <f t="shared" si="118"/>
        <v>0</v>
      </c>
      <c r="T1252" s="32" t="str">
        <f>IF($Q1252&lt;&gt;"Sim","",IF($N1252&gt;Parâmetros!$E$15,"Sim","Não"))</f>
        <v>Não</v>
      </c>
      <c r="U1252" s="17" t="str">
        <f t="shared" si="119"/>
        <v>Na meta</v>
      </c>
      <c r="V1252" s="17" t="str">
        <f>IF($AC1252&lt;&gt;"",IF($L1252&gt;0,"ATENÇÃO · apontou em dia de "&amp;LOWER($AC1252)&amp;" cadastrado","Exceção cadastrada · "&amp;$AC1252)&amp;IF($AD1252="",""," · "&amp;$AD1252),IF($E1252="Férias",IF($L1252&gt;0,"ATENÇÃO · apontou estando de férias no cadastro","Férias no cadastro"),IF($Y1252="Férias / afastamento","Afastamento · "&amp;($Z1252+$AA1252-1)&amp;" dias seguidos sem apontamento",IF($Y1252="Folga trabalhada","ATENÇÃO · apontou em dia de folga da escala 5x2",IF($Y1252="Folga",IF(AND($D1252="5x2",OR(WEEKDAY($F1252,2)=6,WEEKDAY($F1252,2)=7)),"Folga de fim de semana da escala 5x2",IF(AND(OR($D1252="6x1",$D1252="FF 6x1"),WEEKDAY($F1252,2)=6,FALSE()),"Folga de fim de semana · apontou no domingo anterior",IF(AND(OR($D1252="6x1",$D1252="FF 6x1"),WEEKDAY($F1252,2)=7,AND($A1252=$A1251,$L1251&gt;0)),"Folga de fim de semana · apontou no sábado",IF(AND(OR($D1252="6x1",$D1252="FF 6x1"),OR(WEEKDAY($F1252,2)=6,WEEKDAY($F1252,2)=7)),"Folga de fim de semana · sem apontamento no sábado nem no domingo","Folga prevista pelo ciclo")))),IF($Y1252="Indeterminado (início da série)","Sem histórico anterior — informe o dia do ciclo no Cadastro",IF($Y1252="Falta de registro",IF(OR(OR($D1252="6x1",$D1252="FF 6x1"),$D1252="5x2"),"FALTA DE REGISTRO · dia útil da escala "&amp;$E1252,"FALTA DE REGISTRO · dia "&amp;$W1252&amp;" de "&amp;IFERROR(INDEX(Parâmetros!$B$39:$B$48,MATCH($E1252,Parâmetros!$A$39:$A$48,0)),99)&amp;" do ciclo"),IF(OR($D1252="6x1",$D1252="FF 6x1"),IF(OR(AND(WEEKDAY($F1252,2)=6,AND($A1252=$A1253,$L1253&gt;0)),AND(WEEKDAY($F1252,2)=7,AND($A1252=$A1251,$L1251&gt;0))),"ATENÇÃO · apontou sábado e domingo no mesmo fim de semana",IF(OR(WEEKDAY($F1252,2)=6,WEEKDAY($F1252,2)=7),"Jornada de fim de semana do 6x1",IF(OR($H1252&gt;=Parâmetros!$E$20,$H1252&lt;Parâmetros!$E$19),"ATENÇÃO · 6x1 apontou fora do horário diurno","Jornada fixa do 6x1"))),IF($D1252="5x2","Jornada fixa do 5x2",IF($D1252="Folguista",IF($J1252=$K1252,"Evidência confirma sequência","DIVERGE · sequência "&amp;$J1252&amp;" × evidência "&amp;$K1252),IF($K1252=$E1252,"Evidência confirma cadastro","DIVERGE · cadastro "&amp;$E1252&amp;" × evidência "&amp;$K1252)))))))))))</f>
        <v>Evidência confirma cadastro</v>
      </c>
      <c r="W1252" s="34">
        <f>IF(OR(OR($D1252="6x1",$D1252="FF 6x1"),$D1252="5x2"),"",IF($AB1252&lt;&gt;$AB1251,IF(IFERROR(INDEX(Cadastro!$F$5:$F$243,$AB1252),"")="",IF($L1252&gt;0,1,0),IF(IFERROR(INDEX(Cadastro!$F$5:$F$243,$AB1252),"")&lt;=IFERROR(INDEX(Parâmetros!$B$39:$B$48,MATCH($E1252,Parâmetros!$A$39:$A$48,0)),99),IFERROR(INDEX(Cadastro!$F$5:$F$243,$AB1252),""),0)),IF($L1252&gt;0,IF(N($X1251)&gt;0,1,N($W1251)+1),IF(AND($L1252=0,OR(N($W1251)&gt;=IFERROR(INDEX(Parâmetros!$B$39:$B$48,MATCH($E1252,Parâmetros!$A$39:$A$48,0)),99),AND(N($X1251)&gt;0,N($X1251)&lt;IFERROR(INDEX(Parâmetros!$C$39:$C$48,MATCH($E1252,Parâmetros!$A$39:$A$48,0)),0)))),0,N($W1251)+1))))</f>
        <v>3</v>
      </c>
      <c r="X1252" s="34">
        <f>IF(OR(OR($D1252="6x1",$D1252="FF 6x1"),$D1252="5x2"),"",IF($AB1252&lt;&gt;$AB1251,IF(IFERROR(INDEX(Cadastro!$F$5:$F$243,$AB1252),"")="",0,IF(IFERROR(INDEX(Cadastro!$F$5:$F$243,$AB1252),"")&gt;IFERROR(INDEX(Parâmetros!$B$39:$B$48,MATCH($E1252,Parâmetros!$A$39:$A$48,0)),99),IFERROR(INDEX(Cadastro!$F$5:$F$243,$AB1252),"")-IFERROR(INDEX(Parâmetros!$B$39:$B$48,MATCH($E1252,Parâmetros!$A$39:$A$48,0)),99),0)),IF(AND($L1252=0,OR(N($W1251)&gt;=IFERROR(INDEX(Parâmetros!$B$39:$B$48,MATCH($E1252,Parâmetros!$A$39:$A$48,0)),99),AND(N($X1251)&gt;0,N($X1251)&lt;IFERROR(INDEX(Parâmetros!$C$39:$C$48,MATCH($E1252,Parâmetros!$A$39:$A$48,0)),0)))),N($X1251)+1,0)))</f>
        <v>0</v>
      </c>
      <c r="Y1252" t="str">
        <f>IF($AC1252&lt;&gt;"",IF($L1252&gt;0,$AC1252&amp;" · com apontamento",$AC1252),IF($E1252="Férias",IF($L1252&gt;0,"Férias · com apontamento","Férias (cadastro)"),IF(($Z1252+$AA1252-1)&gt;Parâmetros!$E$16,"Férias / afastamento",IF(AND($D1252="5x2",OR(WEEKDAY($F1252,2)=6,WEEKDAY($F1252,2)=7)),IF($L1252&gt;0,"Folga trabalhada","Folga"),IF($L1252&gt;0,"Trabalhado",IF(OR(OR($D1252="6x1",$D1252="FF 6x1"),$D1252="5x2"),IF(AND(OR($D1252="6x1",$D1252="FF 6x1"),OR(WEEKDAY($F1252,2)=6,WEEKDAY($F1252,2)=7)),"Folga","Falta de registro"),IF(AND($AB1252&lt;&gt;$AB1251,IFERROR(INDEX(Cadastro!$F$5:$F$243,$AB1252),"")=""),"Indeterminado (início da série)",IF($X1252&gt;0,"Folga","Falta de registro"))))))))</f>
        <v>Trabalhado</v>
      </c>
      <c r="Z1252" s="34">
        <f>IF(OR($L1252&gt;0,$F1252&gt;Parâmetros!$E$14),0,IF($A1252&lt;&gt;$A1251,1,N($Z1251)+1))</f>
        <v>0</v>
      </c>
      <c r="AA1252" s="34">
        <f>IF(OR($L1252&gt;0,$F1252&gt;Parâmetros!$E$14),0,IF(OR($A1252&lt;&gt;$A1253,$F1253&gt;Parâmetros!$E$14),1,N($AA1253)+1))</f>
        <v>0</v>
      </c>
      <c r="AB1252" s="31">
        <f>IFERROR(MATCH($A1252&amp;"|"&amp;TEXT(_xlfn.MAXIFS(Cadastro!$E$5:$E$243,Cadastro!$A$5:$A$243,$A1252,Cadastro!$E$5:$E$243,"&lt;="&amp;$F1252),"yyyymmdd"),Cadastro!$I$5:$I$243,0),"")</f>
        <v>160</v>
      </c>
      <c r="AC1252" t="str">
        <f>IFERROR(_xlfn.SINGLE(INDEX(Exceções!$D$5:$D$203,MATCH($A1252&amp;"|"&amp;$F1252,Exceções!$F$5:$F$203,0))),"")</f>
        <v/>
      </c>
      <c r="AD1252" t="str">
        <f>IF($AC1252="","",IFERROR(_xlfn.SINGLE(INDEX(Exceções!$E$5:$E$203,MATCH($A1252&amp;"|"&amp;$F1252,Exceções!$F$5:$F$203,0))),""))</f>
        <v/>
      </c>
    </row>
    <row r="1253" spans="1:30" ht="15" hidden="1" customHeight="1" x14ac:dyDescent="0.25">
      <c r="A1253" s="31">
        <v>55541</v>
      </c>
      <c r="B1253" s="17" t="s">
        <v>33</v>
      </c>
      <c r="C1253" s="17" t="str">
        <f>IFERROR(INDEX(Cadastro!$C$5:$C$243,$AB1253),"NÃO INFORMADO")</f>
        <v>ELE</v>
      </c>
      <c r="D1253" s="17" t="str">
        <f>IFERROR(INDEX(Cadastro!$D$5:$D$243,$AB1253),"")</f>
        <v>A</v>
      </c>
      <c r="E1253" s="17" t="str">
        <f>IFERROR(INDEX(Cadastro!$G$5:$G$243,$AB1253),"")</f>
        <v>A</v>
      </c>
      <c r="F1253" s="29">
        <v>46319</v>
      </c>
      <c r="G1253" s="32" t="str">
        <f t="shared" si="114"/>
        <v>sáb</v>
      </c>
      <c r="H1253" s="31">
        <f>IF($L1253=0,"",_xlfn.MINIFS(Dados!$Q:$Q,Dados!$A:$A,$A1253,Dados!$S:$S,$F1253))</f>
        <v>440</v>
      </c>
      <c r="I1253" s="31">
        <f>IF($H1253="","",_xlfn.MAXIFS(Dados!$R:$R,Dados!$A:$A,$A1253,Dados!$S:$S,$F1253))</f>
        <v>780</v>
      </c>
      <c r="J1253" s="32" t="str">
        <f>IF($D1253&lt;&gt;"Folguista","",IFERROR(INDEX(Parâmetros!$D$52:$G$52,1,MIN(4,MAX(1,$W1253))),""))</f>
        <v/>
      </c>
      <c r="K1253" s="32" t="str">
        <f>IF(OR($AC1253&lt;&gt;"",$Y1253="Folga",$Y1253="Folga trabalhada",$Y1253="Férias (cadastro)",$Y1253="Férias / afastamento",$Y1253="Indeterminado (início da série)"),"",IF(OR($D1253="6x1",$D1253="FF 6x1"),IF(OR(WEEKDAY($F1253,2)=6,WEEKDAY($F1253,2)=7),"6x1 sáb/dom","6x1"),IF($D1253="5x2","5x2",IF($H1253="",IF($D1253="Folguista",$J1253,$E1253),IF(OR($H1253&gt;=Parâmetros!$E$18,$H1253&lt;Parâmetros!$E$19),"C",IF($H1253&lt;Parâmetros!$E$20,"A","B"))))))</f>
        <v>A</v>
      </c>
      <c r="L1253" s="30">
        <f>SUMIFS(Dados!$E:$E,Dados!$A:$A,$A1253,Dados!$S:$S,$F1253)</f>
        <v>4.67</v>
      </c>
      <c r="M1253" s="30">
        <f>IFERROR(INDEX(Parâmetros!$E$6:$E$11,MATCH($K1253,Parâmetros!$A$6:$A$11,0)),"")</f>
        <v>7.58</v>
      </c>
      <c r="N1253" s="33">
        <f t="shared" si="115"/>
        <v>0.61609498680738783</v>
      </c>
      <c r="O1253" s="33">
        <f>Parâmetros!$E$13</f>
        <v>0.8</v>
      </c>
      <c r="P1253" s="32" t="str">
        <f>IF(OR($M1253="",$F1253&gt;Parâmetros!$E$14),"Não","Sim")</f>
        <v>Não</v>
      </c>
      <c r="Q1253" s="32" t="str">
        <f t="shared" si="116"/>
        <v/>
      </c>
      <c r="R1253" s="32" t="str">
        <f t="shared" si="117"/>
        <v/>
      </c>
      <c r="S1253" s="30" t="str">
        <f t="shared" si="118"/>
        <v/>
      </c>
      <c r="T1253" s="32" t="str">
        <f>IF($Q1253&lt;&gt;"Sim","",IF($N1253&gt;Parâmetros!$E$15,"Sim","Não"))</f>
        <v/>
      </c>
      <c r="U1253" s="17" t="str">
        <f t="shared" si="119"/>
        <v>Fora da apuração</v>
      </c>
      <c r="V1253" s="17" t="str">
        <f>IF($AC1253&lt;&gt;"",IF($L1253&gt;0,"ATENÇÃO · apontou em dia de "&amp;LOWER($AC1253)&amp;" cadastrado","Exceção cadastrada · "&amp;$AC1253)&amp;IF($AD1253="",""," · "&amp;$AD1253),IF($E1253="Férias",IF($L1253&gt;0,"ATENÇÃO · apontou estando de férias no cadastro","Férias no cadastro"),IF($Y1253="Férias / afastamento","Afastamento · "&amp;($Z1253+$AA1253-1)&amp;" dias seguidos sem apontamento",IF($Y1253="Folga trabalhada","ATENÇÃO · apontou em dia de folga da escala 5x2",IF($Y1253="Folga",IF(AND($D1253="5x2",OR(WEEKDAY($F1253,2)=6,WEEKDAY($F1253,2)=7)),"Folga de fim de semana da escala 5x2",IF(AND(OR($D1253="6x1",$D1253="FF 6x1"),WEEKDAY($F1253,2)=6,FALSE()),"Folga de fim de semana · apontou no domingo anterior",IF(AND(OR($D1253="6x1",$D1253="FF 6x1"),WEEKDAY($F1253,2)=7,AND($A1253=$A1252,$L1252&gt;0)),"Folga de fim de semana · apontou no sábado",IF(AND(OR($D1253="6x1",$D1253="FF 6x1"),OR(WEEKDAY($F1253,2)=6,WEEKDAY($F1253,2)=7)),"Folga de fim de semana · sem apontamento no sábado nem no domingo","Folga prevista pelo ciclo")))),IF($Y1253="Indeterminado (início da série)","Sem histórico anterior — informe o dia do ciclo no Cadastro",IF($Y1253="Falta de registro",IF(OR(OR($D1253="6x1",$D1253="FF 6x1"),$D1253="5x2"),"FALTA DE REGISTRO · dia útil da escala "&amp;$E1253,"FALTA DE REGISTRO · dia "&amp;$W1253&amp;" de "&amp;IFERROR(INDEX(Parâmetros!$B$39:$B$48,MATCH($E1253,Parâmetros!$A$39:$A$48,0)),99)&amp;" do ciclo"),IF(OR($D1253="6x1",$D1253="FF 6x1"),IF(OR(AND(WEEKDAY($F1253,2)=6,AND($A1253=$A1254,$L1254&gt;0)),AND(WEEKDAY($F1253,2)=7,AND($A1253=$A1252,$L1252&gt;0))),"ATENÇÃO · apontou sábado e domingo no mesmo fim de semana",IF(OR(WEEKDAY($F1253,2)=6,WEEKDAY($F1253,2)=7),"Jornada de fim de semana do 6x1",IF(OR($H1253&gt;=Parâmetros!$E$20,$H1253&lt;Parâmetros!$E$19),"ATENÇÃO · 6x1 apontou fora do horário diurno","Jornada fixa do 6x1"))),IF($D1253="5x2","Jornada fixa do 5x2",IF($D1253="Folguista",IF($J1253=$K1253,"Evidência confirma sequência","DIVERGE · sequência "&amp;$J1253&amp;" × evidência "&amp;$K1253),IF($K1253=$E1253,"Evidência confirma cadastro","DIVERGE · cadastro "&amp;$E1253&amp;" × evidência "&amp;$K1253)))))))))))</f>
        <v>Evidência confirma cadastro</v>
      </c>
      <c r="W1253" s="34">
        <f>IF(OR(OR($D1253="6x1",$D1253="FF 6x1"),$D1253="5x2"),"",IF($AB1253&lt;&gt;$AB1252,IF(IFERROR(INDEX(Cadastro!$F$5:$F$243,$AB1253),"")="",IF($L1253&gt;0,1,0),IF(IFERROR(INDEX(Cadastro!$F$5:$F$243,$AB1253),"")&lt;=IFERROR(INDEX(Parâmetros!$B$39:$B$48,MATCH($E1253,Parâmetros!$A$39:$A$48,0)),99),IFERROR(INDEX(Cadastro!$F$5:$F$243,$AB1253),""),0)),IF($L1253&gt;0,IF(N($X1252)&gt;0,1,N($W1252)+1),IF(AND($L1253=0,OR(N($W1252)&gt;=IFERROR(INDEX(Parâmetros!$B$39:$B$48,MATCH($E1253,Parâmetros!$A$39:$A$48,0)),99),AND(N($X1252)&gt;0,N($X1252)&lt;IFERROR(INDEX(Parâmetros!$C$39:$C$48,MATCH($E1253,Parâmetros!$A$39:$A$48,0)),0)))),0,N($W1252)+1))))</f>
        <v>4</v>
      </c>
      <c r="X1253" s="34">
        <f>IF(OR(OR($D1253="6x1",$D1253="FF 6x1"),$D1253="5x2"),"",IF($AB1253&lt;&gt;$AB1252,IF(IFERROR(INDEX(Cadastro!$F$5:$F$243,$AB1253),"")="",0,IF(IFERROR(INDEX(Cadastro!$F$5:$F$243,$AB1253),"")&gt;IFERROR(INDEX(Parâmetros!$B$39:$B$48,MATCH($E1253,Parâmetros!$A$39:$A$48,0)),99),IFERROR(INDEX(Cadastro!$F$5:$F$243,$AB1253),"")-IFERROR(INDEX(Parâmetros!$B$39:$B$48,MATCH($E1253,Parâmetros!$A$39:$A$48,0)),99),0)),IF(AND($L1253=0,OR(N($W1252)&gt;=IFERROR(INDEX(Parâmetros!$B$39:$B$48,MATCH($E1253,Parâmetros!$A$39:$A$48,0)),99),AND(N($X1252)&gt;0,N($X1252)&lt;IFERROR(INDEX(Parâmetros!$C$39:$C$48,MATCH($E1253,Parâmetros!$A$39:$A$48,0)),0)))),N($X1252)+1,0)))</f>
        <v>0</v>
      </c>
      <c r="Y1253" t="str">
        <f>IF($AC1253&lt;&gt;"",IF($L1253&gt;0,$AC1253&amp;" · com apontamento",$AC1253),IF($E1253="Férias",IF($L1253&gt;0,"Férias · com apontamento","Férias (cadastro)"),IF(($Z1253+$AA1253-1)&gt;Parâmetros!$E$16,"Férias / afastamento",IF(AND($D1253="5x2",OR(WEEKDAY($F1253,2)=6,WEEKDAY($F1253,2)=7)),IF($L1253&gt;0,"Folga trabalhada","Folga"),IF($L1253&gt;0,"Trabalhado",IF(OR(OR($D1253="6x1",$D1253="FF 6x1"),$D1253="5x2"),IF(AND(OR($D1253="6x1",$D1253="FF 6x1"),OR(WEEKDAY($F1253,2)=6,WEEKDAY($F1253,2)=7)),"Folga","Falta de registro"),IF(AND($AB1253&lt;&gt;$AB1252,IFERROR(INDEX(Cadastro!$F$5:$F$243,$AB1253),"")=""),"Indeterminado (início da série)",IF($X1253&gt;0,"Folga","Falta de registro"))))))))</f>
        <v>Trabalhado</v>
      </c>
      <c r="Z1253" s="34">
        <f>IF(OR($L1253&gt;0,$F1253&gt;Parâmetros!$E$14),0,IF($A1253&lt;&gt;$A1252,1,N($Z1252)+1))</f>
        <v>0</v>
      </c>
      <c r="AA1253" s="34">
        <f>IF(OR($L1253&gt;0,$F1253&gt;Parâmetros!$E$14),0,IF(OR($A1253&lt;&gt;$A1254,$F1254&gt;Parâmetros!$E$14),1,N($AA1254)+1))</f>
        <v>0</v>
      </c>
      <c r="AB1253" s="31">
        <f>IFERROR(MATCH($A1253&amp;"|"&amp;TEXT(_xlfn.MAXIFS(Cadastro!$E$5:$E$243,Cadastro!$A$5:$A$243,$A1253,Cadastro!$E$5:$E$243,"&lt;="&amp;$F1253),"yyyymmdd"),Cadastro!$I$5:$I$243,0),"")</f>
        <v>160</v>
      </c>
      <c r="AC1253" t="str">
        <f>IFERROR(_xlfn.SINGLE(INDEX(Exceções!$D$5:$D$203,MATCH($A1253&amp;"|"&amp;$F1253,Exceções!$F$5:$F$203,0))),"")</f>
        <v/>
      </c>
      <c r="AD1253" t="str">
        <f>IF($AC1253="","",IFERROR(_xlfn.SINGLE(INDEX(Exceções!$E$5:$E$203,MATCH($A1253&amp;"|"&amp;$F1253,Exceções!$F$5:$F$203,0))),""))</f>
        <v/>
      </c>
    </row>
    <row r="1254" spans="1:30" ht="15" hidden="1" customHeight="1" x14ac:dyDescent="0.25">
      <c r="A1254" s="31">
        <v>55541</v>
      </c>
      <c r="B1254" s="17" t="s">
        <v>33</v>
      </c>
      <c r="C1254" s="17" t="str">
        <f>IFERROR(INDEX(Cadastro!$C$5:$C$243,$AB1254),"NÃO INFORMADO")</f>
        <v>ELE</v>
      </c>
      <c r="D1254" s="17" t="str">
        <f>IFERROR(INDEX(Cadastro!$D$5:$D$243,$AB1254),"")</f>
        <v>A</v>
      </c>
      <c r="E1254" s="17" t="str">
        <f>IFERROR(INDEX(Cadastro!$G$5:$G$243,$AB1254),"")</f>
        <v>A</v>
      </c>
      <c r="F1254" s="29">
        <v>46320</v>
      </c>
      <c r="G1254" s="32" t="str">
        <f t="shared" si="114"/>
        <v>dom</v>
      </c>
      <c r="H1254" s="31" t="str">
        <f>IF($L1254=0,"",_xlfn.MINIFS(Dados!$Q:$Q,Dados!$A:$A,$A1254,Dados!$S:$S,$F1254))</f>
        <v/>
      </c>
      <c r="I1254" s="31" t="str">
        <f>IF($H1254="","",_xlfn.MAXIFS(Dados!$R:$R,Dados!$A:$A,$A1254,Dados!$S:$S,$F1254))</f>
        <v/>
      </c>
      <c r="J1254" s="32" t="str">
        <f>IF($D1254&lt;&gt;"Folguista","",IFERROR(INDEX(Parâmetros!$D$52:$G$52,1,MIN(4,MAX(1,$W1254))),""))</f>
        <v/>
      </c>
      <c r="K1254" s="32" t="str">
        <f>IF(OR($AC1254&lt;&gt;"",$Y1254="Folga",$Y1254="Folga trabalhada",$Y1254="Férias (cadastro)",$Y1254="Férias / afastamento",$Y1254="Indeterminado (início da série)"),"",IF(OR($D1254="6x1",$D1254="FF 6x1"),IF(OR(WEEKDAY($F1254,2)=6,WEEKDAY($F1254,2)=7),"6x1 sáb/dom","6x1"),IF($D1254="5x2","5x2",IF($H1254="",IF($D1254="Folguista",$J1254,$E1254),IF(OR($H1254&gt;=Parâmetros!$E$18,$H1254&lt;Parâmetros!$E$19),"C",IF($H1254&lt;Parâmetros!$E$20,"A","B"))))))</f>
        <v>A</v>
      </c>
      <c r="L1254" s="30">
        <f>SUMIFS(Dados!$E:$E,Dados!$A:$A,$A1254,Dados!$S:$S,$F1254)</f>
        <v>0</v>
      </c>
      <c r="M1254" s="30">
        <f>IFERROR(INDEX(Parâmetros!$E$6:$E$11,MATCH($K1254,Parâmetros!$A$6:$A$11,0)),"")</f>
        <v>7.58</v>
      </c>
      <c r="N1254" s="33">
        <f t="shared" si="115"/>
        <v>0</v>
      </c>
      <c r="O1254" s="33">
        <f>Parâmetros!$E$13</f>
        <v>0.8</v>
      </c>
      <c r="P1254" s="32" t="str">
        <f>IF(OR($M1254="",$F1254&gt;Parâmetros!$E$14),"Não","Sim")</f>
        <v>Não</v>
      </c>
      <c r="Q1254" s="32" t="str">
        <f t="shared" si="116"/>
        <v/>
      </c>
      <c r="R1254" s="32" t="str">
        <f t="shared" si="117"/>
        <v/>
      </c>
      <c r="S1254" s="30" t="str">
        <f t="shared" si="118"/>
        <v/>
      </c>
      <c r="T1254" s="32" t="str">
        <f>IF($Q1254&lt;&gt;"Sim","",IF($N1254&gt;Parâmetros!$E$15,"Sim","Não"))</f>
        <v/>
      </c>
      <c r="U1254" s="17" t="str">
        <f t="shared" si="119"/>
        <v>Fora da apuração</v>
      </c>
      <c r="V1254" s="17" t="str">
        <f>IF($AC1254&lt;&gt;"",IF($L1254&gt;0,"ATENÇÃO · apontou em dia de "&amp;LOWER($AC1254)&amp;" cadastrado","Exceção cadastrada · "&amp;$AC1254)&amp;IF($AD1254="",""," · "&amp;$AD1254),IF($E1254="Férias",IF($L1254&gt;0,"ATENÇÃO · apontou estando de férias no cadastro","Férias no cadastro"),IF($Y1254="Férias / afastamento","Afastamento · "&amp;($Z1254+$AA1254-1)&amp;" dias seguidos sem apontamento",IF($Y1254="Folga trabalhada","ATENÇÃO · apontou em dia de folga da escala 5x2",IF($Y1254="Folga",IF(AND($D1254="5x2",OR(WEEKDAY($F1254,2)=6,WEEKDAY($F1254,2)=7)),"Folga de fim de semana da escala 5x2",IF(AND(OR($D1254="6x1",$D1254="FF 6x1"),WEEKDAY($F1254,2)=6,FALSE()),"Folga de fim de semana · apontou no domingo anterior",IF(AND(OR($D1254="6x1",$D1254="FF 6x1"),WEEKDAY($F1254,2)=7,AND($A1254=$A1253,$L1253&gt;0)),"Folga de fim de semana · apontou no sábado",IF(AND(OR($D1254="6x1",$D1254="FF 6x1"),OR(WEEKDAY($F1254,2)=6,WEEKDAY($F1254,2)=7)),"Folga de fim de semana · sem apontamento no sábado nem no domingo","Folga prevista pelo ciclo")))),IF($Y1254="Indeterminado (início da série)","Sem histórico anterior — informe o dia do ciclo no Cadastro",IF($Y1254="Falta de registro",IF(OR(OR($D1254="6x1",$D1254="FF 6x1"),$D1254="5x2"),"FALTA DE REGISTRO · dia útil da escala "&amp;$E1254,"FALTA DE REGISTRO · dia "&amp;$W1254&amp;" de "&amp;IFERROR(INDEX(Parâmetros!$B$39:$B$48,MATCH($E1254,Parâmetros!$A$39:$A$48,0)),99)&amp;" do ciclo"),IF(OR($D1254="6x1",$D1254="FF 6x1"),IF(OR(AND(WEEKDAY($F1254,2)=6,AND($A1254=$A1255,$L1255&gt;0)),AND(WEEKDAY($F1254,2)=7,AND($A1254=$A1253,$L1253&gt;0))),"ATENÇÃO · apontou sábado e domingo no mesmo fim de semana",IF(OR(WEEKDAY($F1254,2)=6,WEEKDAY($F1254,2)=7),"Jornada de fim de semana do 6x1",IF(OR($H1254&gt;=Parâmetros!$E$20,$H1254&lt;Parâmetros!$E$19),"ATENÇÃO · 6x1 apontou fora do horário diurno","Jornada fixa do 6x1"))),IF($D1254="5x2","Jornada fixa do 5x2",IF($D1254="Folguista",IF($J1254=$K1254,"Evidência confirma sequência","DIVERGE · sequência "&amp;$J1254&amp;" × evidência "&amp;$K1254),IF($K1254=$E1254,"Evidência confirma cadastro","DIVERGE · cadastro "&amp;$E1254&amp;" × evidência "&amp;$K1254)))))))))))</f>
        <v>FALTA DE REGISTRO · dia 5 de 5 do ciclo</v>
      </c>
      <c r="W1254" s="34">
        <f>IF(OR(OR($D1254="6x1",$D1254="FF 6x1"),$D1254="5x2"),"",IF($AB1254&lt;&gt;$AB1253,IF(IFERROR(INDEX(Cadastro!$F$5:$F$243,$AB1254),"")="",IF($L1254&gt;0,1,0),IF(IFERROR(INDEX(Cadastro!$F$5:$F$243,$AB1254),"")&lt;=IFERROR(INDEX(Parâmetros!$B$39:$B$48,MATCH($E1254,Parâmetros!$A$39:$A$48,0)),99),IFERROR(INDEX(Cadastro!$F$5:$F$243,$AB1254),""),0)),IF($L1254&gt;0,IF(N($X1253)&gt;0,1,N($W1253)+1),IF(AND($L1254=0,OR(N($W1253)&gt;=IFERROR(INDEX(Parâmetros!$B$39:$B$48,MATCH($E1254,Parâmetros!$A$39:$A$48,0)),99),AND(N($X1253)&gt;0,N($X1253)&lt;IFERROR(INDEX(Parâmetros!$C$39:$C$48,MATCH($E1254,Parâmetros!$A$39:$A$48,0)),0)))),0,N($W1253)+1))))</f>
        <v>5</v>
      </c>
      <c r="X1254" s="34">
        <f>IF(OR(OR($D1254="6x1",$D1254="FF 6x1"),$D1254="5x2"),"",IF($AB1254&lt;&gt;$AB1253,IF(IFERROR(INDEX(Cadastro!$F$5:$F$243,$AB1254),"")="",0,IF(IFERROR(INDEX(Cadastro!$F$5:$F$243,$AB1254),"")&gt;IFERROR(INDEX(Parâmetros!$B$39:$B$48,MATCH($E1254,Parâmetros!$A$39:$A$48,0)),99),IFERROR(INDEX(Cadastro!$F$5:$F$243,$AB1254),"")-IFERROR(INDEX(Parâmetros!$B$39:$B$48,MATCH($E1254,Parâmetros!$A$39:$A$48,0)),99),0)),IF(AND($L1254=0,OR(N($W1253)&gt;=IFERROR(INDEX(Parâmetros!$B$39:$B$48,MATCH($E1254,Parâmetros!$A$39:$A$48,0)),99),AND(N($X1253)&gt;0,N($X1253)&lt;IFERROR(INDEX(Parâmetros!$C$39:$C$48,MATCH($E1254,Parâmetros!$A$39:$A$48,0)),0)))),N($X1253)+1,0)))</f>
        <v>0</v>
      </c>
      <c r="Y1254" t="str">
        <f>IF($AC1254&lt;&gt;"",IF($L1254&gt;0,$AC1254&amp;" · com apontamento",$AC1254),IF($E1254="Férias",IF($L1254&gt;0,"Férias · com apontamento","Férias (cadastro)"),IF(($Z1254+$AA1254-1)&gt;Parâmetros!$E$16,"Férias / afastamento",IF(AND($D1254="5x2",OR(WEEKDAY($F1254,2)=6,WEEKDAY($F1254,2)=7)),IF($L1254&gt;0,"Folga trabalhada","Folga"),IF($L1254&gt;0,"Trabalhado",IF(OR(OR($D1254="6x1",$D1254="FF 6x1"),$D1254="5x2"),IF(AND(OR($D1254="6x1",$D1254="FF 6x1"),OR(WEEKDAY($F1254,2)=6,WEEKDAY($F1254,2)=7)),"Folga","Falta de registro"),IF(AND($AB1254&lt;&gt;$AB1253,IFERROR(INDEX(Cadastro!$F$5:$F$243,$AB1254),"")=""),"Indeterminado (início da série)",IF($X1254&gt;0,"Folga","Falta de registro"))))))))</f>
        <v>Falta de registro</v>
      </c>
      <c r="Z1254" s="34">
        <f>IF(OR($L1254&gt;0,$F1254&gt;Parâmetros!$E$14),0,IF($A1254&lt;&gt;$A1253,1,N($Z1253)+1))</f>
        <v>0</v>
      </c>
      <c r="AA1254" s="34">
        <f>IF(OR($L1254&gt;0,$F1254&gt;Parâmetros!$E$14),0,IF(OR($A1254&lt;&gt;$A1255,$F1255&gt;Parâmetros!$E$14),1,N($AA1255)+1))</f>
        <v>0</v>
      </c>
      <c r="AB1254" s="31">
        <f>IFERROR(MATCH($A1254&amp;"|"&amp;TEXT(_xlfn.MAXIFS(Cadastro!$E$5:$E$243,Cadastro!$A$5:$A$243,$A1254,Cadastro!$E$5:$E$243,"&lt;="&amp;$F1254),"yyyymmdd"),Cadastro!$I$5:$I$243,0),"")</f>
        <v>160</v>
      </c>
      <c r="AC1254" t="str">
        <f>IFERROR(_xlfn.SINGLE(INDEX(Exceções!$D$5:$D$203,MATCH($A1254&amp;"|"&amp;$F1254,Exceções!$F$5:$F$203,0))),"")</f>
        <v/>
      </c>
      <c r="AD1254" t="str">
        <f>IF($AC1254="","",IFERROR(_xlfn.SINGLE(INDEX(Exceções!$E$5:$E$203,MATCH($A1254&amp;"|"&amp;$F1254,Exceções!$F$5:$F$203,0))),""))</f>
        <v/>
      </c>
    </row>
    <row r="1255" spans="1:30" ht="15" hidden="1" customHeight="1" x14ac:dyDescent="0.25">
      <c r="A1255" s="31">
        <v>55541</v>
      </c>
      <c r="B1255" s="17" t="s">
        <v>33</v>
      </c>
      <c r="C1255" s="17" t="str">
        <f>IFERROR(INDEX(Cadastro!$C$5:$C$243,$AB1255),"NÃO INFORMADO")</f>
        <v>ELE</v>
      </c>
      <c r="D1255" s="17" t="str">
        <f>IFERROR(INDEX(Cadastro!$D$5:$D$243,$AB1255),"")</f>
        <v>A</v>
      </c>
      <c r="E1255" s="17" t="str">
        <f>IFERROR(INDEX(Cadastro!$G$5:$G$243,$AB1255),"")</f>
        <v>A</v>
      </c>
      <c r="F1255" s="29">
        <v>46321</v>
      </c>
      <c r="G1255" s="32" t="str">
        <f t="shared" si="114"/>
        <v>seg</v>
      </c>
      <c r="H1255" s="31" t="str">
        <f>IF($L1255=0,"",_xlfn.MINIFS(Dados!$Q:$Q,Dados!$A:$A,$A1255,Dados!$S:$S,$F1255))</f>
        <v/>
      </c>
      <c r="I1255" s="31" t="str">
        <f>IF($H1255="","",_xlfn.MAXIFS(Dados!$R:$R,Dados!$A:$A,$A1255,Dados!$S:$S,$F1255))</f>
        <v/>
      </c>
      <c r="J1255" s="32" t="str">
        <f>IF($D1255&lt;&gt;"Folguista","",IFERROR(INDEX(Parâmetros!$D$52:$G$52,1,MIN(4,MAX(1,$W1255))),""))</f>
        <v/>
      </c>
      <c r="K1255" s="32" t="str">
        <f>IF(OR($AC1255&lt;&gt;"",$Y1255="Folga",$Y1255="Folga trabalhada",$Y1255="Férias (cadastro)",$Y1255="Férias / afastamento",$Y1255="Indeterminado (início da série)"),"",IF(OR($D1255="6x1",$D1255="FF 6x1"),IF(OR(WEEKDAY($F1255,2)=6,WEEKDAY($F1255,2)=7),"6x1 sáb/dom","6x1"),IF($D1255="5x2","5x2",IF($H1255="",IF($D1255="Folguista",$J1255,$E1255),IF(OR($H1255&gt;=Parâmetros!$E$18,$H1255&lt;Parâmetros!$E$19),"C",IF($H1255&lt;Parâmetros!$E$20,"A","B"))))))</f>
        <v/>
      </c>
      <c r="L1255" s="30">
        <f>SUMIFS(Dados!$E:$E,Dados!$A:$A,$A1255,Dados!$S:$S,$F1255)</f>
        <v>0</v>
      </c>
      <c r="M1255" s="30" t="str">
        <f>IFERROR(INDEX(Parâmetros!$E$6:$E$11,MATCH($K1255,Parâmetros!$A$6:$A$11,0)),"")</f>
        <v/>
      </c>
      <c r="N1255" s="33" t="str">
        <f t="shared" si="115"/>
        <v/>
      </c>
      <c r="O1255" s="33">
        <f>Parâmetros!$E$13</f>
        <v>0.8</v>
      </c>
      <c r="P1255" s="32" t="str">
        <f>IF(OR($M1255="",$F1255&gt;Parâmetros!$E$14),"Não","Sim")</f>
        <v>Não</v>
      </c>
      <c r="Q1255" s="32" t="str">
        <f t="shared" si="116"/>
        <v/>
      </c>
      <c r="R1255" s="32" t="str">
        <f t="shared" si="117"/>
        <v/>
      </c>
      <c r="S1255" s="30" t="str">
        <f t="shared" si="118"/>
        <v/>
      </c>
      <c r="T1255" s="32" t="str">
        <f>IF($Q1255&lt;&gt;"Sim","",IF($N1255&gt;Parâmetros!$E$15,"Sim","Não"))</f>
        <v/>
      </c>
      <c r="U1255" s="17" t="str">
        <f t="shared" si="119"/>
        <v>Folga</v>
      </c>
      <c r="V1255" s="17" t="str">
        <f>IF($AC1255&lt;&gt;"",IF($L1255&gt;0,"ATENÇÃO · apontou em dia de "&amp;LOWER($AC1255)&amp;" cadastrado","Exceção cadastrada · "&amp;$AC1255)&amp;IF($AD1255="",""," · "&amp;$AD1255),IF($E1255="Férias",IF($L1255&gt;0,"ATENÇÃO · apontou estando de férias no cadastro","Férias no cadastro"),IF($Y1255="Férias / afastamento","Afastamento · "&amp;($Z1255+$AA1255-1)&amp;" dias seguidos sem apontamento",IF($Y1255="Folga trabalhada","ATENÇÃO · apontou em dia de folga da escala 5x2",IF($Y1255="Folga",IF(AND($D1255="5x2",OR(WEEKDAY($F1255,2)=6,WEEKDAY($F1255,2)=7)),"Folga de fim de semana da escala 5x2",IF(AND(OR($D1255="6x1",$D1255="FF 6x1"),WEEKDAY($F1255,2)=6,FALSE()),"Folga de fim de semana · apontou no domingo anterior",IF(AND(OR($D1255="6x1",$D1255="FF 6x1"),WEEKDAY($F1255,2)=7,AND($A1255=$A1254,$L1254&gt;0)),"Folga de fim de semana · apontou no sábado",IF(AND(OR($D1255="6x1",$D1255="FF 6x1"),OR(WEEKDAY($F1255,2)=6,WEEKDAY($F1255,2)=7)),"Folga de fim de semana · sem apontamento no sábado nem no domingo","Folga prevista pelo ciclo")))),IF($Y1255="Indeterminado (início da série)","Sem histórico anterior — informe o dia do ciclo no Cadastro",IF($Y1255="Falta de registro",IF(OR(OR($D1255="6x1",$D1255="FF 6x1"),$D1255="5x2"),"FALTA DE REGISTRO · dia útil da escala "&amp;$E1255,"FALTA DE REGISTRO · dia "&amp;$W1255&amp;" de "&amp;IFERROR(INDEX(Parâmetros!$B$39:$B$48,MATCH($E1255,Parâmetros!$A$39:$A$48,0)),99)&amp;" do ciclo"),IF(OR($D1255="6x1",$D1255="FF 6x1"),IF(OR(AND(WEEKDAY($F1255,2)=6,AND($A1255=$A1256,$L1256&gt;0)),AND(WEEKDAY($F1255,2)=7,AND($A1255=$A1254,$L1254&gt;0))),"ATENÇÃO · apontou sábado e domingo no mesmo fim de semana",IF(OR(WEEKDAY($F1255,2)=6,WEEKDAY($F1255,2)=7),"Jornada de fim de semana do 6x1",IF(OR($H1255&gt;=Parâmetros!$E$20,$H1255&lt;Parâmetros!$E$19),"ATENÇÃO · 6x1 apontou fora do horário diurno","Jornada fixa do 6x1"))),IF($D1255="5x2","Jornada fixa do 5x2",IF($D1255="Folguista",IF($J1255=$K1255,"Evidência confirma sequência","DIVERGE · sequência "&amp;$J1255&amp;" × evidência "&amp;$K1255),IF($K1255=$E1255,"Evidência confirma cadastro","DIVERGE · cadastro "&amp;$E1255&amp;" × evidência "&amp;$K1255)))))))))))</f>
        <v>Folga prevista pelo ciclo</v>
      </c>
      <c r="W1255" s="34">
        <f>IF(OR(OR($D1255="6x1",$D1255="FF 6x1"),$D1255="5x2"),"",IF($AB1255&lt;&gt;$AB1254,IF(IFERROR(INDEX(Cadastro!$F$5:$F$243,$AB1255),"")="",IF($L1255&gt;0,1,0),IF(IFERROR(INDEX(Cadastro!$F$5:$F$243,$AB1255),"")&lt;=IFERROR(INDEX(Parâmetros!$B$39:$B$48,MATCH($E1255,Parâmetros!$A$39:$A$48,0)),99),IFERROR(INDEX(Cadastro!$F$5:$F$243,$AB1255),""),0)),IF($L1255&gt;0,IF(N($X1254)&gt;0,1,N($W1254)+1),IF(AND($L1255=0,OR(N($W1254)&gt;=IFERROR(INDEX(Parâmetros!$B$39:$B$48,MATCH($E1255,Parâmetros!$A$39:$A$48,0)),99),AND(N($X1254)&gt;0,N($X1254)&lt;IFERROR(INDEX(Parâmetros!$C$39:$C$48,MATCH($E1255,Parâmetros!$A$39:$A$48,0)),0)))),0,N($W1254)+1))))</f>
        <v>0</v>
      </c>
      <c r="X1255" s="34">
        <f>IF(OR(OR($D1255="6x1",$D1255="FF 6x1"),$D1255="5x2"),"",IF($AB1255&lt;&gt;$AB1254,IF(IFERROR(INDEX(Cadastro!$F$5:$F$243,$AB1255),"")="",0,IF(IFERROR(INDEX(Cadastro!$F$5:$F$243,$AB1255),"")&gt;IFERROR(INDEX(Parâmetros!$B$39:$B$48,MATCH($E1255,Parâmetros!$A$39:$A$48,0)),99),IFERROR(INDEX(Cadastro!$F$5:$F$243,$AB1255),"")-IFERROR(INDEX(Parâmetros!$B$39:$B$48,MATCH($E1255,Parâmetros!$A$39:$A$48,0)),99),0)),IF(AND($L1255=0,OR(N($W1254)&gt;=IFERROR(INDEX(Parâmetros!$B$39:$B$48,MATCH($E1255,Parâmetros!$A$39:$A$48,0)),99),AND(N($X1254)&gt;0,N($X1254)&lt;IFERROR(INDEX(Parâmetros!$C$39:$C$48,MATCH($E1255,Parâmetros!$A$39:$A$48,0)),0)))),N($X1254)+1,0)))</f>
        <v>1</v>
      </c>
      <c r="Y1255" t="str">
        <f>IF($AC1255&lt;&gt;"",IF($L1255&gt;0,$AC1255&amp;" · com apontamento",$AC1255),IF($E1255="Férias",IF($L1255&gt;0,"Férias · com apontamento","Férias (cadastro)"),IF(($Z1255+$AA1255-1)&gt;Parâmetros!$E$16,"Férias / afastamento",IF(AND($D1255="5x2",OR(WEEKDAY($F1255,2)=6,WEEKDAY($F1255,2)=7)),IF($L1255&gt;0,"Folga trabalhada","Folga"),IF($L1255&gt;0,"Trabalhado",IF(OR(OR($D1255="6x1",$D1255="FF 6x1"),$D1255="5x2"),IF(AND(OR($D1255="6x1",$D1255="FF 6x1"),OR(WEEKDAY($F1255,2)=6,WEEKDAY($F1255,2)=7)),"Folga","Falta de registro"),IF(AND($AB1255&lt;&gt;$AB1254,IFERROR(INDEX(Cadastro!$F$5:$F$243,$AB1255),"")=""),"Indeterminado (início da série)",IF($X1255&gt;0,"Folga","Falta de registro"))))))))</f>
        <v>Folga</v>
      </c>
      <c r="Z1255" s="34">
        <f>IF(OR($L1255&gt;0,$F1255&gt;Parâmetros!$E$14),0,IF($A1255&lt;&gt;$A1254,1,N($Z1254)+1))</f>
        <v>0</v>
      </c>
      <c r="AA1255" s="34">
        <f>IF(OR($L1255&gt;0,$F1255&gt;Parâmetros!$E$14),0,IF(OR($A1255&lt;&gt;$A1256,$F1256&gt;Parâmetros!$E$14),1,N($AA1256)+1))</f>
        <v>0</v>
      </c>
      <c r="AB1255" s="31">
        <f>IFERROR(MATCH($A1255&amp;"|"&amp;TEXT(_xlfn.MAXIFS(Cadastro!$E$5:$E$243,Cadastro!$A$5:$A$243,$A1255,Cadastro!$E$5:$E$243,"&lt;="&amp;$F1255),"yyyymmdd"),Cadastro!$I$5:$I$243,0),"")</f>
        <v>160</v>
      </c>
      <c r="AC1255" t="str">
        <f>IFERROR(_xlfn.SINGLE(INDEX(Exceções!$D$5:$D$203,MATCH($A1255&amp;"|"&amp;$F1255,Exceções!$F$5:$F$203,0))),"")</f>
        <v/>
      </c>
      <c r="AD1255" t="str">
        <f>IF($AC1255="","",IFERROR(_xlfn.SINGLE(INDEX(Exceções!$E$5:$E$203,MATCH($A1255&amp;"|"&amp;$F1255,Exceções!$F$5:$F$203,0))),""))</f>
        <v/>
      </c>
    </row>
    <row r="1256" spans="1:30" ht="15" hidden="1" customHeight="1" x14ac:dyDescent="0.25">
      <c r="A1256" s="31">
        <v>55541</v>
      </c>
      <c r="B1256" s="17" t="s">
        <v>33</v>
      </c>
      <c r="C1256" s="17" t="str">
        <f>IFERROR(INDEX(Cadastro!$C$5:$C$243,$AB1256),"NÃO INFORMADO")</f>
        <v>ELE</v>
      </c>
      <c r="D1256" s="17" t="str">
        <f>IFERROR(INDEX(Cadastro!$D$5:$D$243,$AB1256),"")</f>
        <v>A</v>
      </c>
      <c r="E1256" s="17" t="str">
        <f>IFERROR(INDEX(Cadastro!$G$5:$G$243,$AB1256),"")</f>
        <v>A</v>
      </c>
      <c r="F1256" s="29">
        <v>46322</v>
      </c>
      <c r="G1256" s="32" t="str">
        <f t="shared" si="114"/>
        <v>ter</v>
      </c>
      <c r="H1256" s="31" t="str">
        <f>IF($L1256=0,"",_xlfn.MINIFS(Dados!$Q:$Q,Dados!$A:$A,$A1256,Dados!$S:$S,$F1256))</f>
        <v/>
      </c>
      <c r="I1256" s="31" t="str">
        <f>IF($H1256="","",_xlfn.MAXIFS(Dados!$R:$R,Dados!$A:$A,$A1256,Dados!$S:$S,$F1256))</f>
        <v/>
      </c>
      <c r="J1256" s="32" t="str">
        <f>IF($D1256&lt;&gt;"Folguista","",IFERROR(INDEX(Parâmetros!$D$52:$G$52,1,MIN(4,MAX(1,$W1256))),""))</f>
        <v/>
      </c>
      <c r="K1256" s="32" t="str">
        <f>IF(OR($AC1256&lt;&gt;"",$Y1256="Folga",$Y1256="Folga trabalhada",$Y1256="Férias (cadastro)",$Y1256="Férias / afastamento",$Y1256="Indeterminado (início da série)"),"",IF(OR($D1256="6x1",$D1256="FF 6x1"),IF(OR(WEEKDAY($F1256,2)=6,WEEKDAY($F1256,2)=7),"6x1 sáb/dom","6x1"),IF($D1256="5x2","5x2",IF($H1256="",IF($D1256="Folguista",$J1256,$E1256),IF(OR($H1256&gt;=Parâmetros!$E$18,$H1256&lt;Parâmetros!$E$19),"C",IF($H1256&lt;Parâmetros!$E$20,"A","B"))))))</f>
        <v>A</v>
      </c>
      <c r="L1256" s="30">
        <f>SUMIFS(Dados!$E:$E,Dados!$A:$A,$A1256,Dados!$S:$S,$F1256)</f>
        <v>0</v>
      </c>
      <c r="M1256" s="30">
        <f>IFERROR(INDEX(Parâmetros!$E$6:$E$11,MATCH($K1256,Parâmetros!$A$6:$A$11,0)),"")</f>
        <v>7.58</v>
      </c>
      <c r="N1256" s="33">
        <f t="shared" si="115"/>
        <v>0</v>
      </c>
      <c r="O1256" s="33">
        <f>Parâmetros!$E$13</f>
        <v>0.8</v>
      </c>
      <c r="P1256" s="32" t="str">
        <f>IF(OR($M1256="",$F1256&gt;Parâmetros!$E$14),"Não","Sim")</f>
        <v>Não</v>
      </c>
      <c r="Q1256" s="32" t="str">
        <f t="shared" si="116"/>
        <v/>
      </c>
      <c r="R1256" s="32" t="str">
        <f t="shared" si="117"/>
        <v/>
      </c>
      <c r="S1256" s="30" t="str">
        <f t="shared" si="118"/>
        <v/>
      </c>
      <c r="T1256" s="32" t="str">
        <f>IF($Q1256&lt;&gt;"Sim","",IF($N1256&gt;Parâmetros!$E$15,"Sim","Não"))</f>
        <v/>
      </c>
      <c r="U1256" s="17" t="str">
        <f t="shared" si="119"/>
        <v>Fora da apuração</v>
      </c>
      <c r="V1256" s="17" t="str">
        <f>IF($AC1256&lt;&gt;"",IF($L1256&gt;0,"ATENÇÃO · apontou em dia de "&amp;LOWER($AC1256)&amp;" cadastrado","Exceção cadastrada · "&amp;$AC1256)&amp;IF($AD1256="",""," · "&amp;$AD1256),IF($E1256="Férias",IF($L1256&gt;0,"ATENÇÃO · apontou estando de férias no cadastro","Férias no cadastro"),IF($Y1256="Férias / afastamento","Afastamento · "&amp;($Z1256+$AA1256-1)&amp;" dias seguidos sem apontamento",IF($Y1256="Folga trabalhada","ATENÇÃO · apontou em dia de folga da escala 5x2",IF($Y1256="Folga",IF(AND($D1256="5x2",OR(WEEKDAY($F1256,2)=6,WEEKDAY($F1256,2)=7)),"Folga de fim de semana da escala 5x2",IF(AND(OR($D1256="6x1",$D1256="FF 6x1"),WEEKDAY($F1256,2)=6,FALSE()),"Folga de fim de semana · apontou no domingo anterior",IF(AND(OR($D1256="6x1",$D1256="FF 6x1"),WEEKDAY($F1256,2)=7,AND($A1256=$A1255,$L1255&gt;0)),"Folga de fim de semana · apontou no sábado",IF(AND(OR($D1256="6x1",$D1256="FF 6x1"),OR(WEEKDAY($F1256,2)=6,WEEKDAY($F1256,2)=7)),"Folga de fim de semana · sem apontamento no sábado nem no domingo","Folga prevista pelo ciclo")))),IF($Y1256="Indeterminado (início da série)","Sem histórico anterior — informe o dia do ciclo no Cadastro",IF($Y1256="Falta de registro",IF(OR(OR($D1256="6x1",$D1256="FF 6x1"),$D1256="5x2"),"FALTA DE REGISTRO · dia útil da escala "&amp;$E1256,"FALTA DE REGISTRO · dia "&amp;$W1256&amp;" de "&amp;IFERROR(INDEX(Parâmetros!$B$39:$B$48,MATCH($E1256,Parâmetros!$A$39:$A$48,0)),99)&amp;" do ciclo"),IF(OR($D1256="6x1",$D1256="FF 6x1"),IF(OR(AND(WEEKDAY($F1256,2)=6,AND($A1256=$A1257,$L1257&gt;0)),AND(WEEKDAY($F1256,2)=7,AND($A1256=$A1255,$L1255&gt;0))),"ATENÇÃO · apontou sábado e domingo no mesmo fim de semana",IF(OR(WEEKDAY($F1256,2)=6,WEEKDAY($F1256,2)=7),"Jornada de fim de semana do 6x1",IF(OR($H1256&gt;=Parâmetros!$E$20,$H1256&lt;Parâmetros!$E$19),"ATENÇÃO · 6x1 apontou fora do horário diurno","Jornada fixa do 6x1"))),IF($D1256="5x2","Jornada fixa do 5x2",IF($D1256="Folguista",IF($J1256=$K1256,"Evidência confirma sequência","DIVERGE · sequência "&amp;$J1256&amp;" × evidência "&amp;$K1256),IF($K1256=$E1256,"Evidência confirma cadastro","DIVERGE · cadastro "&amp;$E1256&amp;" × evidência "&amp;$K1256)))))))))))</f>
        <v>FALTA DE REGISTRO · dia 1 de 5 do ciclo</v>
      </c>
      <c r="W1256" s="34">
        <f>IF(OR(OR($D1256="6x1",$D1256="FF 6x1"),$D1256="5x2"),"",IF($AB1256&lt;&gt;$AB1255,IF(IFERROR(INDEX(Cadastro!$F$5:$F$243,$AB1256),"")="",IF($L1256&gt;0,1,0),IF(IFERROR(INDEX(Cadastro!$F$5:$F$243,$AB1256),"")&lt;=IFERROR(INDEX(Parâmetros!$B$39:$B$48,MATCH($E1256,Parâmetros!$A$39:$A$48,0)),99),IFERROR(INDEX(Cadastro!$F$5:$F$243,$AB1256),""),0)),IF($L1256&gt;0,IF(N($X1255)&gt;0,1,N($W1255)+1),IF(AND($L1256=0,OR(N($W1255)&gt;=IFERROR(INDEX(Parâmetros!$B$39:$B$48,MATCH($E1256,Parâmetros!$A$39:$A$48,0)),99),AND(N($X1255)&gt;0,N($X1255)&lt;IFERROR(INDEX(Parâmetros!$C$39:$C$48,MATCH($E1256,Parâmetros!$A$39:$A$48,0)),0)))),0,N($W1255)+1))))</f>
        <v>1</v>
      </c>
      <c r="X1256" s="34">
        <f>IF(OR(OR($D1256="6x1",$D1256="FF 6x1"),$D1256="5x2"),"",IF($AB1256&lt;&gt;$AB1255,IF(IFERROR(INDEX(Cadastro!$F$5:$F$243,$AB1256),"")="",0,IF(IFERROR(INDEX(Cadastro!$F$5:$F$243,$AB1256),"")&gt;IFERROR(INDEX(Parâmetros!$B$39:$B$48,MATCH($E1256,Parâmetros!$A$39:$A$48,0)),99),IFERROR(INDEX(Cadastro!$F$5:$F$243,$AB1256),"")-IFERROR(INDEX(Parâmetros!$B$39:$B$48,MATCH($E1256,Parâmetros!$A$39:$A$48,0)),99),0)),IF(AND($L1256=0,OR(N($W1255)&gt;=IFERROR(INDEX(Parâmetros!$B$39:$B$48,MATCH($E1256,Parâmetros!$A$39:$A$48,0)),99),AND(N($X1255)&gt;0,N($X1255)&lt;IFERROR(INDEX(Parâmetros!$C$39:$C$48,MATCH($E1256,Parâmetros!$A$39:$A$48,0)),0)))),N($X1255)+1,0)))</f>
        <v>0</v>
      </c>
      <c r="Y1256" t="str">
        <f>IF($AC1256&lt;&gt;"",IF($L1256&gt;0,$AC1256&amp;" · com apontamento",$AC1256),IF($E1256="Férias",IF($L1256&gt;0,"Férias · com apontamento","Férias (cadastro)"),IF(($Z1256+$AA1256-1)&gt;Parâmetros!$E$16,"Férias / afastamento",IF(AND($D1256="5x2",OR(WEEKDAY($F1256,2)=6,WEEKDAY($F1256,2)=7)),IF($L1256&gt;0,"Folga trabalhada","Folga"),IF($L1256&gt;0,"Trabalhado",IF(OR(OR($D1256="6x1",$D1256="FF 6x1"),$D1256="5x2"),IF(AND(OR($D1256="6x1",$D1256="FF 6x1"),OR(WEEKDAY($F1256,2)=6,WEEKDAY($F1256,2)=7)),"Folga","Falta de registro"),IF(AND($AB1256&lt;&gt;$AB1255,IFERROR(INDEX(Cadastro!$F$5:$F$243,$AB1256),"")=""),"Indeterminado (início da série)",IF($X1256&gt;0,"Folga","Falta de registro"))))))))</f>
        <v>Falta de registro</v>
      </c>
      <c r="Z1256" s="34">
        <f>IF(OR($L1256&gt;0,$F1256&gt;Parâmetros!$E$14),0,IF($A1256&lt;&gt;$A1255,1,N($Z1255)+1))</f>
        <v>0</v>
      </c>
      <c r="AA1256" s="34">
        <f>IF(OR($L1256&gt;0,$F1256&gt;Parâmetros!$E$14),0,IF(OR($A1256&lt;&gt;$A1257,$F1257&gt;Parâmetros!$E$14),1,N($AA1257)+1))</f>
        <v>0</v>
      </c>
      <c r="AB1256" s="31">
        <f>IFERROR(MATCH($A1256&amp;"|"&amp;TEXT(_xlfn.MAXIFS(Cadastro!$E$5:$E$243,Cadastro!$A$5:$A$243,$A1256,Cadastro!$E$5:$E$243,"&lt;="&amp;$F1256),"yyyymmdd"),Cadastro!$I$5:$I$243,0),"")</f>
        <v>160</v>
      </c>
      <c r="AC1256" t="str">
        <f>IFERROR(_xlfn.SINGLE(INDEX(Exceções!$D$5:$D$203,MATCH($A1256&amp;"|"&amp;$F1256,Exceções!$F$5:$F$203,0))),"")</f>
        <v/>
      </c>
      <c r="AD1256" t="str">
        <f>IF($AC1256="","",IFERROR(_xlfn.SINGLE(INDEX(Exceções!$E$5:$E$203,MATCH($A1256&amp;"|"&amp;$F1256,Exceções!$F$5:$F$203,0))),""))</f>
        <v/>
      </c>
    </row>
    <row r="1257" spans="1:30" ht="15" hidden="1" customHeight="1" x14ac:dyDescent="0.25">
      <c r="A1257" s="31">
        <v>55541</v>
      </c>
      <c r="B1257" s="17" t="s">
        <v>33</v>
      </c>
      <c r="C1257" s="17" t="str">
        <f>IFERROR(INDEX(Cadastro!$C$5:$C$243,$AB1257),"NÃO INFORMADO")</f>
        <v>ELE</v>
      </c>
      <c r="D1257" s="17" t="str">
        <f>IFERROR(INDEX(Cadastro!$D$5:$D$243,$AB1257),"")</f>
        <v>A</v>
      </c>
      <c r="E1257" s="17" t="str">
        <f>IFERROR(INDEX(Cadastro!$G$5:$G$243,$AB1257),"")</f>
        <v>A</v>
      </c>
      <c r="F1257" s="29">
        <v>46323</v>
      </c>
      <c r="G1257" s="32" t="str">
        <f t="shared" si="114"/>
        <v>qua</v>
      </c>
      <c r="H1257" s="31" t="str">
        <f>IF($L1257=0,"",_xlfn.MINIFS(Dados!$Q:$Q,Dados!$A:$A,$A1257,Dados!$S:$S,$F1257))</f>
        <v/>
      </c>
      <c r="I1257" s="31" t="str">
        <f>IF($H1257="","",_xlfn.MAXIFS(Dados!$R:$R,Dados!$A:$A,$A1257,Dados!$S:$S,$F1257))</f>
        <v/>
      </c>
      <c r="J1257" s="32" t="str">
        <f>IF($D1257&lt;&gt;"Folguista","",IFERROR(INDEX(Parâmetros!$D$52:$G$52,1,MIN(4,MAX(1,$W1257))),""))</f>
        <v/>
      </c>
      <c r="K1257" s="32" t="str">
        <f>IF(OR($AC1257&lt;&gt;"",$Y1257="Folga",$Y1257="Folga trabalhada",$Y1257="Férias (cadastro)",$Y1257="Férias / afastamento",$Y1257="Indeterminado (início da série)"),"",IF(OR($D1257="6x1",$D1257="FF 6x1"),IF(OR(WEEKDAY($F1257,2)=6,WEEKDAY($F1257,2)=7),"6x1 sáb/dom","6x1"),IF($D1257="5x2","5x2",IF($H1257="",IF($D1257="Folguista",$J1257,$E1257),IF(OR($H1257&gt;=Parâmetros!$E$18,$H1257&lt;Parâmetros!$E$19),"C",IF($H1257&lt;Parâmetros!$E$20,"A","B"))))))</f>
        <v>A</v>
      </c>
      <c r="L1257" s="30">
        <f>SUMIFS(Dados!$E:$E,Dados!$A:$A,$A1257,Dados!$S:$S,$F1257)</f>
        <v>0</v>
      </c>
      <c r="M1257" s="30">
        <f>IFERROR(INDEX(Parâmetros!$E$6:$E$11,MATCH($K1257,Parâmetros!$A$6:$A$11,0)),"")</f>
        <v>7.58</v>
      </c>
      <c r="N1257" s="33">
        <f t="shared" si="115"/>
        <v>0</v>
      </c>
      <c r="O1257" s="33">
        <f>Parâmetros!$E$13</f>
        <v>0.8</v>
      </c>
      <c r="P1257" s="32" t="str">
        <f>IF(OR($M1257="",$F1257&gt;Parâmetros!$E$14),"Não","Sim")</f>
        <v>Não</v>
      </c>
      <c r="Q1257" s="32" t="str">
        <f t="shared" si="116"/>
        <v/>
      </c>
      <c r="R1257" s="32" t="str">
        <f t="shared" si="117"/>
        <v/>
      </c>
      <c r="S1257" s="30" t="str">
        <f t="shared" si="118"/>
        <v/>
      </c>
      <c r="T1257" s="32" t="str">
        <f>IF($Q1257&lt;&gt;"Sim","",IF($N1257&gt;Parâmetros!$E$15,"Sim","Não"))</f>
        <v/>
      </c>
      <c r="U1257" s="17" t="str">
        <f t="shared" si="119"/>
        <v>Fora da apuração</v>
      </c>
      <c r="V1257" s="17" t="str">
        <f>IF($AC1257&lt;&gt;"",IF($L1257&gt;0,"ATENÇÃO · apontou em dia de "&amp;LOWER($AC1257)&amp;" cadastrado","Exceção cadastrada · "&amp;$AC1257)&amp;IF($AD1257="",""," · "&amp;$AD1257),IF($E1257="Férias",IF($L1257&gt;0,"ATENÇÃO · apontou estando de férias no cadastro","Férias no cadastro"),IF($Y1257="Férias / afastamento","Afastamento · "&amp;($Z1257+$AA1257-1)&amp;" dias seguidos sem apontamento",IF($Y1257="Folga trabalhada","ATENÇÃO · apontou em dia de folga da escala 5x2",IF($Y1257="Folga",IF(AND($D1257="5x2",OR(WEEKDAY($F1257,2)=6,WEEKDAY($F1257,2)=7)),"Folga de fim de semana da escala 5x2",IF(AND(OR($D1257="6x1",$D1257="FF 6x1"),WEEKDAY($F1257,2)=6,FALSE()),"Folga de fim de semana · apontou no domingo anterior",IF(AND(OR($D1257="6x1",$D1257="FF 6x1"),WEEKDAY($F1257,2)=7,AND($A1257=$A1256,$L1256&gt;0)),"Folga de fim de semana · apontou no sábado",IF(AND(OR($D1257="6x1",$D1257="FF 6x1"),OR(WEEKDAY($F1257,2)=6,WEEKDAY($F1257,2)=7)),"Folga de fim de semana · sem apontamento no sábado nem no domingo","Folga prevista pelo ciclo")))),IF($Y1257="Indeterminado (início da série)","Sem histórico anterior — informe o dia do ciclo no Cadastro",IF($Y1257="Falta de registro",IF(OR(OR($D1257="6x1",$D1257="FF 6x1"),$D1257="5x2"),"FALTA DE REGISTRO · dia útil da escala "&amp;$E1257,"FALTA DE REGISTRO · dia "&amp;$W1257&amp;" de "&amp;IFERROR(INDEX(Parâmetros!$B$39:$B$48,MATCH($E1257,Parâmetros!$A$39:$A$48,0)),99)&amp;" do ciclo"),IF(OR($D1257="6x1",$D1257="FF 6x1"),IF(OR(AND(WEEKDAY($F1257,2)=6,AND($A1257=$A1258,$L1258&gt;0)),AND(WEEKDAY($F1257,2)=7,AND($A1257=$A1256,$L1256&gt;0))),"ATENÇÃO · apontou sábado e domingo no mesmo fim de semana",IF(OR(WEEKDAY($F1257,2)=6,WEEKDAY($F1257,2)=7),"Jornada de fim de semana do 6x1",IF(OR($H1257&gt;=Parâmetros!$E$20,$H1257&lt;Parâmetros!$E$19),"ATENÇÃO · 6x1 apontou fora do horário diurno","Jornada fixa do 6x1"))),IF($D1257="5x2","Jornada fixa do 5x2",IF($D1257="Folguista",IF($J1257=$K1257,"Evidência confirma sequência","DIVERGE · sequência "&amp;$J1257&amp;" × evidência "&amp;$K1257),IF($K1257=$E1257,"Evidência confirma cadastro","DIVERGE · cadastro "&amp;$E1257&amp;" × evidência "&amp;$K1257)))))))))))</f>
        <v>FALTA DE REGISTRO · dia 2 de 5 do ciclo</v>
      </c>
      <c r="W1257" s="34">
        <f>IF(OR(OR($D1257="6x1",$D1257="FF 6x1"),$D1257="5x2"),"",IF($AB1257&lt;&gt;$AB1256,IF(IFERROR(INDEX(Cadastro!$F$5:$F$243,$AB1257),"")="",IF($L1257&gt;0,1,0),IF(IFERROR(INDEX(Cadastro!$F$5:$F$243,$AB1257),"")&lt;=IFERROR(INDEX(Parâmetros!$B$39:$B$48,MATCH($E1257,Parâmetros!$A$39:$A$48,0)),99),IFERROR(INDEX(Cadastro!$F$5:$F$243,$AB1257),""),0)),IF($L1257&gt;0,IF(N($X1256)&gt;0,1,N($W1256)+1),IF(AND($L1257=0,OR(N($W1256)&gt;=IFERROR(INDEX(Parâmetros!$B$39:$B$48,MATCH($E1257,Parâmetros!$A$39:$A$48,0)),99),AND(N($X1256)&gt;0,N($X1256)&lt;IFERROR(INDEX(Parâmetros!$C$39:$C$48,MATCH($E1257,Parâmetros!$A$39:$A$48,0)),0)))),0,N($W1256)+1))))</f>
        <v>2</v>
      </c>
      <c r="X1257" s="34">
        <f>IF(OR(OR($D1257="6x1",$D1257="FF 6x1"),$D1257="5x2"),"",IF($AB1257&lt;&gt;$AB1256,IF(IFERROR(INDEX(Cadastro!$F$5:$F$243,$AB1257),"")="",0,IF(IFERROR(INDEX(Cadastro!$F$5:$F$243,$AB1257),"")&gt;IFERROR(INDEX(Parâmetros!$B$39:$B$48,MATCH($E1257,Parâmetros!$A$39:$A$48,0)),99),IFERROR(INDEX(Cadastro!$F$5:$F$243,$AB1257),"")-IFERROR(INDEX(Parâmetros!$B$39:$B$48,MATCH($E1257,Parâmetros!$A$39:$A$48,0)),99),0)),IF(AND($L1257=0,OR(N($W1256)&gt;=IFERROR(INDEX(Parâmetros!$B$39:$B$48,MATCH($E1257,Parâmetros!$A$39:$A$48,0)),99),AND(N($X1256)&gt;0,N($X1256)&lt;IFERROR(INDEX(Parâmetros!$C$39:$C$48,MATCH($E1257,Parâmetros!$A$39:$A$48,0)),0)))),N($X1256)+1,0)))</f>
        <v>0</v>
      </c>
      <c r="Y1257" t="str">
        <f>IF($AC1257&lt;&gt;"",IF($L1257&gt;0,$AC1257&amp;" · com apontamento",$AC1257),IF($E1257="Férias",IF($L1257&gt;0,"Férias · com apontamento","Férias (cadastro)"),IF(($Z1257+$AA1257-1)&gt;Parâmetros!$E$16,"Férias / afastamento",IF(AND($D1257="5x2",OR(WEEKDAY($F1257,2)=6,WEEKDAY($F1257,2)=7)),IF($L1257&gt;0,"Folga trabalhada","Folga"),IF($L1257&gt;0,"Trabalhado",IF(OR(OR($D1257="6x1",$D1257="FF 6x1"),$D1257="5x2"),IF(AND(OR($D1257="6x1",$D1257="FF 6x1"),OR(WEEKDAY($F1257,2)=6,WEEKDAY($F1257,2)=7)),"Folga","Falta de registro"),IF(AND($AB1257&lt;&gt;$AB1256,IFERROR(INDEX(Cadastro!$F$5:$F$243,$AB1257),"")=""),"Indeterminado (início da série)",IF($X1257&gt;0,"Folga","Falta de registro"))))))))</f>
        <v>Falta de registro</v>
      </c>
      <c r="Z1257" s="34">
        <f>IF(OR($L1257&gt;0,$F1257&gt;Parâmetros!$E$14),0,IF($A1257&lt;&gt;$A1256,1,N($Z1256)+1))</f>
        <v>0</v>
      </c>
      <c r="AA1257" s="34">
        <f>IF(OR($L1257&gt;0,$F1257&gt;Parâmetros!$E$14),0,IF(OR($A1257&lt;&gt;$A1258,$F1258&gt;Parâmetros!$E$14),1,N($AA1258)+1))</f>
        <v>0</v>
      </c>
      <c r="AB1257" s="31">
        <f>IFERROR(MATCH($A1257&amp;"|"&amp;TEXT(_xlfn.MAXIFS(Cadastro!$E$5:$E$243,Cadastro!$A$5:$A$243,$A1257,Cadastro!$E$5:$E$243,"&lt;="&amp;$F1257),"yyyymmdd"),Cadastro!$I$5:$I$243,0),"")</f>
        <v>160</v>
      </c>
      <c r="AC1257" t="str">
        <f>IFERROR(_xlfn.SINGLE(INDEX(Exceções!$D$5:$D$203,MATCH($A1257&amp;"|"&amp;$F1257,Exceções!$F$5:$F$203,0))),"")</f>
        <v/>
      </c>
      <c r="AD1257" t="str">
        <f>IF($AC1257="","",IFERROR(_xlfn.SINGLE(INDEX(Exceções!$E$5:$E$203,MATCH($A1257&amp;"|"&amp;$F1257,Exceções!$F$5:$F$203,0))),""))</f>
        <v/>
      </c>
    </row>
    <row r="1258" spans="1:30" ht="15" hidden="1" customHeight="1" x14ac:dyDescent="0.25">
      <c r="A1258" s="31">
        <v>55541</v>
      </c>
      <c r="B1258" s="17" t="s">
        <v>33</v>
      </c>
      <c r="C1258" s="17" t="str">
        <f>IFERROR(INDEX(Cadastro!$C$5:$C$243,$AB1258),"NÃO INFORMADO")</f>
        <v>ELE</v>
      </c>
      <c r="D1258" s="17" t="str">
        <f>IFERROR(INDEX(Cadastro!$D$5:$D$243,$AB1258),"")</f>
        <v>A</v>
      </c>
      <c r="E1258" s="17" t="str">
        <f>IFERROR(INDEX(Cadastro!$G$5:$G$243,$AB1258),"")</f>
        <v>A</v>
      </c>
      <c r="F1258" s="29">
        <v>46324</v>
      </c>
      <c r="G1258" s="32" t="str">
        <f t="shared" si="114"/>
        <v>qui</v>
      </c>
      <c r="H1258" s="31" t="str">
        <f>IF($L1258=0,"",_xlfn.MINIFS(Dados!$Q:$Q,Dados!$A:$A,$A1258,Dados!$S:$S,$F1258))</f>
        <v/>
      </c>
      <c r="I1258" s="31" t="str">
        <f>IF($H1258="","",_xlfn.MAXIFS(Dados!$R:$R,Dados!$A:$A,$A1258,Dados!$S:$S,$F1258))</f>
        <v/>
      </c>
      <c r="J1258" s="32" t="str">
        <f>IF($D1258&lt;&gt;"Folguista","",IFERROR(INDEX(Parâmetros!$D$52:$G$52,1,MIN(4,MAX(1,$W1258))),""))</f>
        <v/>
      </c>
      <c r="K1258" s="32" t="str">
        <f>IF(OR($AC1258&lt;&gt;"",$Y1258="Folga",$Y1258="Folga trabalhada",$Y1258="Férias (cadastro)",$Y1258="Férias / afastamento",$Y1258="Indeterminado (início da série)"),"",IF(OR($D1258="6x1",$D1258="FF 6x1"),IF(OR(WEEKDAY($F1258,2)=6,WEEKDAY($F1258,2)=7),"6x1 sáb/dom","6x1"),IF($D1258="5x2","5x2",IF($H1258="",IF($D1258="Folguista",$J1258,$E1258),IF(OR($H1258&gt;=Parâmetros!$E$18,$H1258&lt;Parâmetros!$E$19),"C",IF($H1258&lt;Parâmetros!$E$20,"A","B"))))))</f>
        <v>A</v>
      </c>
      <c r="L1258" s="30">
        <f>SUMIFS(Dados!$E:$E,Dados!$A:$A,$A1258,Dados!$S:$S,$F1258)</f>
        <v>0</v>
      </c>
      <c r="M1258" s="30">
        <f>IFERROR(INDEX(Parâmetros!$E$6:$E$11,MATCH($K1258,Parâmetros!$A$6:$A$11,0)),"")</f>
        <v>7.58</v>
      </c>
      <c r="N1258" s="33">
        <f t="shared" si="115"/>
        <v>0</v>
      </c>
      <c r="O1258" s="33">
        <f>Parâmetros!$E$13</f>
        <v>0.8</v>
      </c>
      <c r="P1258" s="32" t="str">
        <f>IF(OR($M1258="",$F1258&gt;Parâmetros!$E$14),"Não","Sim")</f>
        <v>Não</v>
      </c>
      <c r="Q1258" s="32" t="str">
        <f t="shared" si="116"/>
        <v/>
      </c>
      <c r="R1258" s="32" t="str">
        <f t="shared" si="117"/>
        <v/>
      </c>
      <c r="S1258" s="30" t="str">
        <f t="shared" si="118"/>
        <v/>
      </c>
      <c r="T1258" s="32" t="str">
        <f>IF($Q1258&lt;&gt;"Sim","",IF($N1258&gt;Parâmetros!$E$15,"Sim","Não"))</f>
        <v/>
      </c>
      <c r="U1258" s="17" t="str">
        <f t="shared" si="119"/>
        <v>Fora da apuração</v>
      </c>
      <c r="V1258" s="17" t="str">
        <f>IF($AC1258&lt;&gt;"",IF($L1258&gt;0,"ATENÇÃO · apontou em dia de "&amp;LOWER($AC1258)&amp;" cadastrado","Exceção cadastrada · "&amp;$AC1258)&amp;IF($AD1258="",""," · "&amp;$AD1258),IF($E1258="Férias",IF($L1258&gt;0,"ATENÇÃO · apontou estando de férias no cadastro","Férias no cadastro"),IF($Y1258="Férias / afastamento","Afastamento · "&amp;($Z1258+$AA1258-1)&amp;" dias seguidos sem apontamento",IF($Y1258="Folga trabalhada","ATENÇÃO · apontou em dia de folga da escala 5x2",IF($Y1258="Folga",IF(AND($D1258="5x2",OR(WEEKDAY($F1258,2)=6,WEEKDAY($F1258,2)=7)),"Folga de fim de semana da escala 5x2",IF(AND(OR($D1258="6x1",$D1258="FF 6x1"),WEEKDAY($F1258,2)=6,FALSE()),"Folga de fim de semana · apontou no domingo anterior",IF(AND(OR($D1258="6x1",$D1258="FF 6x1"),WEEKDAY($F1258,2)=7,AND($A1258=$A1257,$L1257&gt;0)),"Folga de fim de semana · apontou no sábado",IF(AND(OR($D1258="6x1",$D1258="FF 6x1"),OR(WEEKDAY($F1258,2)=6,WEEKDAY($F1258,2)=7)),"Folga de fim de semana · sem apontamento no sábado nem no domingo","Folga prevista pelo ciclo")))),IF($Y1258="Indeterminado (início da série)","Sem histórico anterior — informe o dia do ciclo no Cadastro",IF($Y1258="Falta de registro",IF(OR(OR($D1258="6x1",$D1258="FF 6x1"),$D1258="5x2"),"FALTA DE REGISTRO · dia útil da escala "&amp;$E1258,"FALTA DE REGISTRO · dia "&amp;$W1258&amp;" de "&amp;IFERROR(INDEX(Parâmetros!$B$39:$B$48,MATCH($E1258,Parâmetros!$A$39:$A$48,0)),99)&amp;" do ciclo"),IF(OR($D1258="6x1",$D1258="FF 6x1"),IF(OR(AND(WEEKDAY($F1258,2)=6,AND($A1258=$A1259,$L1259&gt;0)),AND(WEEKDAY($F1258,2)=7,AND($A1258=$A1257,$L1257&gt;0))),"ATENÇÃO · apontou sábado e domingo no mesmo fim de semana",IF(OR(WEEKDAY($F1258,2)=6,WEEKDAY($F1258,2)=7),"Jornada de fim de semana do 6x1",IF(OR($H1258&gt;=Parâmetros!$E$20,$H1258&lt;Parâmetros!$E$19),"ATENÇÃO · 6x1 apontou fora do horário diurno","Jornada fixa do 6x1"))),IF($D1258="5x2","Jornada fixa do 5x2",IF($D1258="Folguista",IF($J1258=$K1258,"Evidência confirma sequência","DIVERGE · sequência "&amp;$J1258&amp;" × evidência "&amp;$K1258),IF($K1258=$E1258,"Evidência confirma cadastro","DIVERGE · cadastro "&amp;$E1258&amp;" × evidência "&amp;$K1258)))))))))))</f>
        <v>FALTA DE REGISTRO · dia 3 de 5 do ciclo</v>
      </c>
      <c r="W1258" s="34">
        <f>IF(OR(OR($D1258="6x1",$D1258="FF 6x1"),$D1258="5x2"),"",IF($AB1258&lt;&gt;$AB1257,IF(IFERROR(INDEX(Cadastro!$F$5:$F$243,$AB1258),"")="",IF($L1258&gt;0,1,0),IF(IFERROR(INDEX(Cadastro!$F$5:$F$243,$AB1258),"")&lt;=IFERROR(INDEX(Parâmetros!$B$39:$B$48,MATCH($E1258,Parâmetros!$A$39:$A$48,0)),99),IFERROR(INDEX(Cadastro!$F$5:$F$243,$AB1258),""),0)),IF($L1258&gt;0,IF(N($X1257)&gt;0,1,N($W1257)+1),IF(AND($L1258=0,OR(N($W1257)&gt;=IFERROR(INDEX(Parâmetros!$B$39:$B$48,MATCH($E1258,Parâmetros!$A$39:$A$48,0)),99),AND(N($X1257)&gt;0,N($X1257)&lt;IFERROR(INDEX(Parâmetros!$C$39:$C$48,MATCH($E1258,Parâmetros!$A$39:$A$48,0)),0)))),0,N($W1257)+1))))</f>
        <v>3</v>
      </c>
      <c r="X1258" s="34">
        <f>IF(OR(OR($D1258="6x1",$D1258="FF 6x1"),$D1258="5x2"),"",IF($AB1258&lt;&gt;$AB1257,IF(IFERROR(INDEX(Cadastro!$F$5:$F$243,$AB1258),"")="",0,IF(IFERROR(INDEX(Cadastro!$F$5:$F$243,$AB1258),"")&gt;IFERROR(INDEX(Parâmetros!$B$39:$B$48,MATCH($E1258,Parâmetros!$A$39:$A$48,0)),99),IFERROR(INDEX(Cadastro!$F$5:$F$243,$AB1258),"")-IFERROR(INDEX(Parâmetros!$B$39:$B$48,MATCH($E1258,Parâmetros!$A$39:$A$48,0)),99),0)),IF(AND($L1258=0,OR(N($W1257)&gt;=IFERROR(INDEX(Parâmetros!$B$39:$B$48,MATCH($E1258,Parâmetros!$A$39:$A$48,0)),99),AND(N($X1257)&gt;0,N($X1257)&lt;IFERROR(INDEX(Parâmetros!$C$39:$C$48,MATCH($E1258,Parâmetros!$A$39:$A$48,0)),0)))),N($X1257)+1,0)))</f>
        <v>0</v>
      </c>
      <c r="Y1258" t="str">
        <f>IF($AC1258&lt;&gt;"",IF($L1258&gt;0,$AC1258&amp;" · com apontamento",$AC1258),IF($E1258="Férias",IF($L1258&gt;0,"Férias · com apontamento","Férias (cadastro)"),IF(($Z1258+$AA1258-1)&gt;Parâmetros!$E$16,"Férias / afastamento",IF(AND($D1258="5x2",OR(WEEKDAY($F1258,2)=6,WEEKDAY($F1258,2)=7)),IF($L1258&gt;0,"Folga trabalhada","Folga"),IF($L1258&gt;0,"Trabalhado",IF(OR(OR($D1258="6x1",$D1258="FF 6x1"),$D1258="5x2"),IF(AND(OR($D1258="6x1",$D1258="FF 6x1"),OR(WEEKDAY($F1258,2)=6,WEEKDAY($F1258,2)=7)),"Folga","Falta de registro"),IF(AND($AB1258&lt;&gt;$AB1257,IFERROR(INDEX(Cadastro!$F$5:$F$243,$AB1258),"")=""),"Indeterminado (início da série)",IF($X1258&gt;0,"Folga","Falta de registro"))))))))</f>
        <v>Falta de registro</v>
      </c>
      <c r="Z1258" s="34">
        <f>IF(OR($L1258&gt;0,$F1258&gt;Parâmetros!$E$14),0,IF($A1258&lt;&gt;$A1257,1,N($Z1257)+1))</f>
        <v>0</v>
      </c>
      <c r="AA1258" s="34">
        <f>IF(OR($L1258&gt;0,$F1258&gt;Parâmetros!$E$14),0,IF(OR($A1258&lt;&gt;$A1259,$F1259&gt;Parâmetros!$E$14),1,N($AA1259)+1))</f>
        <v>0</v>
      </c>
      <c r="AB1258" s="31">
        <f>IFERROR(MATCH($A1258&amp;"|"&amp;TEXT(_xlfn.MAXIFS(Cadastro!$E$5:$E$243,Cadastro!$A$5:$A$243,$A1258,Cadastro!$E$5:$E$243,"&lt;="&amp;$F1258),"yyyymmdd"),Cadastro!$I$5:$I$243,0),"")</f>
        <v>160</v>
      </c>
      <c r="AC1258" t="str">
        <f>IFERROR(_xlfn.SINGLE(INDEX(Exceções!$D$5:$D$203,MATCH($A1258&amp;"|"&amp;$F1258,Exceções!$F$5:$F$203,0))),"")</f>
        <v/>
      </c>
      <c r="AD1258" t="str">
        <f>IF($AC1258="","",IFERROR(_xlfn.SINGLE(INDEX(Exceções!$E$5:$E$203,MATCH($A1258&amp;"|"&amp;$F1258,Exceções!$F$5:$F$203,0))),""))</f>
        <v/>
      </c>
    </row>
    <row r="1259" spans="1:30" ht="15" hidden="1" customHeight="1" x14ac:dyDescent="0.25">
      <c r="A1259" s="31">
        <v>55541</v>
      </c>
      <c r="B1259" s="17" t="s">
        <v>33</v>
      </c>
      <c r="C1259" s="17" t="str">
        <f>IFERROR(INDEX(Cadastro!$C$5:$C$243,$AB1259),"NÃO INFORMADO")</f>
        <v>ELE</v>
      </c>
      <c r="D1259" s="17" t="str">
        <f>IFERROR(INDEX(Cadastro!$D$5:$D$243,$AB1259),"")</f>
        <v>A</v>
      </c>
      <c r="E1259" s="17" t="str">
        <f>IFERROR(INDEX(Cadastro!$G$5:$G$243,$AB1259),"")</f>
        <v>A</v>
      </c>
      <c r="F1259" s="29">
        <v>46325</v>
      </c>
      <c r="G1259" s="32" t="str">
        <f t="shared" si="114"/>
        <v>sex</v>
      </c>
      <c r="H1259" s="31" t="str">
        <f>IF($L1259=0,"",_xlfn.MINIFS(Dados!$Q:$Q,Dados!$A:$A,$A1259,Dados!$S:$S,$F1259))</f>
        <v/>
      </c>
      <c r="I1259" s="31" t="str">
        <f>IF($H1259="","",_xlfn.MAXIFS(Dados!$R:$R,Dados!$A:$A,$A1259,Dados!$S:$S,$F1259))</f>
        <v/>
      </c>
      <c r="J1259" s="32" t="str">
        <f>IF($D1259&lt;&gt;"Folguista","",IFERROR(INDEX(Parâmetros!$D$52:$G$52,1,MIN(4,MAX(1,$W1259))),""))</f>
        <v/>
      </c>
      <c r="K1259" s="32" t="str">
        <f>IF(OR($AC1259&lt;&gt;"",$Y1259="Folga",$Y1259="Folga trabalhada",$Y1259="Férias (cadastro)",$Y1259="Férias / afastamento",$Y1259="Indeterminado (início da série)"),"",IF(OR($D1259="6x1",$D1259="FF 6x1"),IF(OR(WEEKDAY($F1259,2)=6,WEEKDAY($F1259,2)=7),"6x1 sáb/dom","6x1"),IF($D1259="5x2","5x2",IF($H1259="",IF($D1259="Folguista",$J1259,$E1259),IF(OR($H1259&gt;=Parâmetros!$E$18,$H1259&lt;Parâmetros!$E$19),"C",IF($H1259&lt;Parâmetros!$E$20,"A","B"))))))</f>
        <v>A</v>
      </c>
      <c r="L1259" s="30">
        <f>SUMIFS(Dados!$E:$E,Dados!$A:$A,$A1259,Dados!$S:$S,$F1259)</f>
        <v>0</v>
      </c>
      <c r="M1259" s="30">
        <f>IFERROR(INDEX(Parâmetros!$E$6:$E$11,MATCH($K1259,Parâmetros!$A$6:$A$11,0)),"")</f>
        <v>7.58</v>
      </c>
      <c r="N1259" s="33">
        <f t="shared" si="115"/>
        <v>0</v>
      </c>
      <c r="O1259" s="33">
        <f>Parâmetros!$E$13</f>
        <v>0.8</v>
      </c>
      <c r="P1259" s="32" t="str">
        <f>IF(OR($M1259="",$F1259&gt;Parâmetros!$E$14),"Não","Sim")</f>
        <v>Não</v>
      </c>
      <c r="Q1259" s="32" t="str">
        <f t="shared" si="116"/>
        <v/>
      </c>
      <c r="R1259" s="32" t="str">
        <f t="shared" si="117"/>
        <v/>
      </c>
      <c r="S1259" s="30" t="str">
        <f t="shared" si="118"/>
        <v/>
      </c>
      <c r="T1259" s="32" t="str">
        <f>IF($Q1259&lt;&gt;"Sim","",IF($N1259&gt;Parâmetros!$E$15,"Sim","Não"))</f>
        <v/>
      </c>
      <c r="U1259" s="17" t="str">
        <f t="shared" si="119"/>
        <v>Fora da apuração</v>
      </c>
      <c r="V1259" s="17" t="str">
        <f>IF($AC1259&lt;&gt;"",IF($L1259&gt;0,"ATENÇÃO · apontou em dia de "&amp;LOWER($AC1259)&amp;" cadastrado","Exceção cadastrada · "&amp;$AC1259)&amp;IF($AD1259="",""," · "&amp;$AD1259),IF($E1259="Férias",IF($L1259&gt;0,"ATENÇÃO · apontou estando de férias no cadastro","Férias no cadastro"),IF($Y1259="Férias / afastamento","Afastamento · "&amp;($Z1259+$AA1259-1)&amp;" dias seguidos sem apontamento",IF($Y1259="Folga trabalhada","ATENÇÃO · apontou em dia de folga da escala 5x2",IF($Y1259="Folga",IF(AND($D1259="5x2",OR(WEEKDAY($F1259,2)=6,WEEKDAY($F1259,2)=7)),"Folga de fim de semana da escala 5x2",IF(AND(OR($D1259="6x1",$D1259="FF 6x1"),WEEKDAY($F1259,2)=6,FALSE()),"Folga de fim de semana · apontou no domingo anterior",IF(AND(OR($D1259="6x1",$D1259="FF 6x1"),WEEKDAY($F1259,2)=7,AND($A1259=$A1258,$L1258&gt;0)),"Folga de fim de semana · apontou no sábado",IF(AND(OR($D1259="6x1",$D1259="FF 6x1"),OR(WEEKDAY($F1259,2)=6,WEEKDAY($F1259,2)=7)),"Folga de fim de semana · sem apontamento no sábado nem no domingo","Folga prevista pelo ciclo")))),IF($Y1259="Indeterminado (início da série)","Sem histórico anterior — informe o dia do ciclo no Cadastro",IF($Y1259="Falta de registro",IF(OR(OR($D1259="6x1",$D1259="FF 6x1"),$D1259="5x2"),"FALTA DE REGISTRO · dia útil da escala "&amp;$E1259,"FALTA DE REGISTRO · dia "&amp;$W1259&amp;" de "&amp;IFERROR(INDEX(Parâmetros!$B$39:$B$48,MATCH($E1259,Parâmetros!$A$39:$A$48,0)),99)&amp;" do ciclo"),IF(OR($D1259="6x1",$D1259="FF 6x1"),IF(OR(AND(WEEKDAY($F1259,2)=6,AND($A1259=$A1260,$L1260&gt;0)),AND(WEEKDAY($F1259,2)=7,AND($A1259=$A1258,$L1258&gt;0))),"ATENÇÃO · apontou sábado e domingo no mesmo fim de semana",IF(OR(WEEKDAY($F1259,2)=6,WEEKDAY($F1259,2)=7),"Jornada de fim de semana do 6x1",IF(OR($H1259&gt;=Parâmetros!$E$20,$H1259&lt;Parâmetros!$E$19),"ATENÇÃO · 6x1 apontou fora do horário diurno","Jornada fixa do 6x1"))),IF($D1259="5x2","Jornada fixa do 5x2",IF($D1259="Folguista",IF($J1259=$K1259,"Evidência confirma sequência","DIVERGE · sequência "&amp;$J1259&amp;" × evidência "&amp;$K1259),IF($K1259=$E1259,"Evidência confirma cadastro","DIVERGE · cadastro "&amp;$E1259&amp;" × evidência "&amp;$K1259)))))))))))</f>
        <v>FALTA DE REGISTRO · dia 4 de 5 do ciclo</v>
      </c>
      <c r="W1259" s="34">
        <f>IF(OR(OR($D1259="6x1",$D1259="FF 6x1"),$D1259="5x2"),"",IF($AB1259&lt;&gt;$AB1258,IF(IFERROR(INDEX(Cadastro!$F$5:$F$243,$AB1259),"")="",IF($L1259&gt;0,1,0),IF(IFERROR(INDEX(Cadastro!$F$5:$F$243,$AB1259),"")&lt;=IFERROR(INDEX(Parâmetros!$B$39:$B$48,MATCH($E1259,Parâmetros!$A$39:$A$48,0)),99),IFERROR(INDEX(Cadastro!$F$5:$F$243,$AB1259),""),0)),IF($L1259&gt;0,IF(N($X1258)&gt;0,1,N($W1258)+1),IF(AND($L1259=0,OR(N($W1258)&gt;=IFERROR(INDEX(Parâmetros!$B$39:$B$48,MATCH($E1259,Parâmetros!$A$39:$A$48,0)),99),AND(N($X1258)&gt;0,N($X1258)&lt;IFERROR(INDEX(Parâmetros!$C$39:$C$48,MATCH($E1259,Parâmetros!$A$39:$A$48,0)),0)))),0,N($W1258)+1))))</f>
        <v>4</v>
      </c>
      <c r="X1259" s="34">
        <f>IF(OR(OR($D1259="6x1",$D1259="FF 6x1"),$D1259="5x2"),"",IF($AB1259&lt;&gt;$AB1258,IF(IFERROR(INDEX(Cadastro!$F$5:$F$243,$AB1259),"")="",0,IF(IFERROR(INDEX(Cadastro!$F$5:$F$243,$AB1259),"")&gt;IFERROR(INDEX(Parâmetros!$B$39:$B$48,MATCH($E1259,Parâmetros!$A$39:$A$48,0)),99),IFERROR(INDEX(Cadastro!$F$5:$F$243,$AB1259),"")-IFERROR(INDEX(Parâmetros!$B$39:$B$48,MATCH($E1259,Parâmetros!$A$39:$A$48,0)),99),0)),IF(AND($L1259=0,OR(N($W1258)&gt;=IFERROR(INDEX(Parâmetros!$B$39:$B$48,MATCH($E1259,Parâmetros!$A$39:$A$48,0)),99),AND(N($X1258)&gt;0,N($X1258)&lt;IFERROR(INDEX(Parâmetros!$C$39:$C$48,MATCH($E1259,Parâmetros!$A$39:$A$48,0)),0)))),N($X1258)+1,0)))</f>
        <v>0</v>
      </c>
      <c r="Y1259" t="str">
        <f>IF($AC1259&lt;&gt;"",IF($L1259&gt;0,$AC1259&amp;" · com apontamento",$AC1259),IF($E1259="Férias",IF($L1259&gt;0,"Férias · com apontamento","Férias (cadastro)"),IF(($Z1259+$AA1259-1)&gt;Parâmetros!$E$16,"Férias / afastamento",IF(AND($D1259="5x2",OR(WEEKDAY($F1259,2)=6,WEEKDAY($F1259,2)=7)),IF($L1259&gt;0,"Folga trabalhada","Folga"),IF($L1259&gt;0,"Trabalhado",IF(OR(OR($D1259="6x1",$D1259="FF 6x1"),$D1259="5x2"),IF(AND(OR($D1259="6x1",$D1259="FF 6x1"),OR(WEEKDAY($F1259,2)=6,WEEKDAY($F1259,2)=7)),"Folga","Falta de registro"),IF(AND($AB1259&lt;&gt;$AB1258,IFERROR(INDEX(Cadastro!$F$5:$F$243,$AB1259),"")=""),"Indeterminado (início da série)",IF($X1259&gt;0,"Folga","Falta de registro"))))))))</f>
        <v>Falta de registro</v>
      </c>
      <c r="Z1259" s="34">
        <f>IF(OR($L1259&gt;0,$F1259&gt;Parâmetros!$E$14),0,IF($A1259&lt;&gt;$A1258,1,N($Z1258)+1))</f>
        <v>0</v>
      </c>
      <c r="AA1259" s="34">
        <f>IF(OR($L1259&gt;0,$F1259&gt;Parâmetros!$E$14),0,IF(OR($A1259&lt;&gt;$A1260,$F1260&gt;Parâmetros!$E$14),1,N($AA1260)+1))</f>
        <v>0</v>
      </c>
      <c r="AB1259" s="31">
        <f>IFERROR(MATCH($A1259&amp;"|"&amp;TEXT(_xlfn.MAXIFS(Cadastro!$E$5:$E$243,Cadastro!$A$5:$A$243,$A1259,Cadastro!$E$5:$E$243,"&lt;="&amp;$F1259),"yyyymmdd"),Cadastro!$I$5:$I$243,0),"")</f>
        <v>160</v>
      </c>
      <c r="AC1259" t="str">
        <f>IFERROR(_xlfn.SINGLE(INDEX(Exceções!$D$5:$D$203,MATCH($A1259&amp;"|"&amp;$F1259,Exceções!$F$5:$F$203,0))),"")</f>
        <v/>
      </c>
      <c r="AD1259" t="str">
        <f>IF($AC1259="","",IFERROR(_xlfn.SINGLE(INDEX(Exceções!$E$5:$E$203,MATCH($A1259&amp;"|"&amp;$F1259,Exceções!$F$5:$F$203,0))),""))</f>
        <v/>
      </c>
    </row>
    <row r="1260" spans="1:30" ht="15" hidden="1" customHeight="1" x14ac:dyDescent="0.25">
      <c r="A1260" s="31">
        <v>55541</v>
      </c>
      <c r="B1260" s="17" t="s">
        <v>33</v>
      </c>
      <c r="C1260" s="17" t="str">
        <f>IFERROR(INDEX(Cadastro!$C$5:$C$243,$AB1260),"NÃO INFORMADO")</f>
        <v>ELE</v>
      </c>
      <c r="D1260" s="17" t="str">
        <f>IFERROR(INDEX(Cadastro!$D$5:$D$243,$AB1260),"")</f>
        <v>A</v>
      </c>
      <c r="E1260" s="17" t="str">
        <f>IFERROR(INDEX(Cadastro!$G$5:$G$243,$AB1260),"")</f>
        <v>A</v>
      </c>
      <c r="F1260" s="29">
        <v>46326</v>
      </c>
      <c r="G1260" s="32" t="str">
        <f t="shared" si="114"/>
        <v>sáb</v>
      </c>
      <c r="H1260" s="31" t="str">
        <f>IF($L1260=0,"",_xlfn.MINIFS(Dados!$Q:$Q,Dados!$A:$A,$A1260,Dados!$S:$S,$F1260))</f>
        <v/>
      </c>
      <c r="I1260" s="31" t="str">
        <f>IF($H1260="","",_xlfn.MAXIFS(Dados!$R:$R,Dados!$A:$A,$A1260,Dados!$S:$S,$F1260))</f>
        <v/>
      </c>
      <c r="J1260" s="32" t="str">
        <f>IF($D1260&lt;&gt;"Folguista","",IFERROR(INDEX(Parâmetros!$D$52:$G$52,1,MIN(4,MAX(1,$W1260))),""))</f>
        <v/>
      </c>
      <c r="K1260" s="32" t="str">
        <f>IF(OR($AC1260&lt;&gt;"",$Y1260="Folga",$Y1260="Folga trabalhada",$Y1260="Férias (cadastro)",$Y1260="Férias / afastamento",$Y1260="Indeterminado (início da série)"),"",IF(OR($D1260="6x1",$D1260="FF 6x1"),IF(OR(WEEKDAY($F1260,2)=6,WEEKDAY($F1260,2)=7),"6x1 sáb/dom","6x1"),IF($D1260="5x2","5x2",IF($H1260="",IF($D1260="Folguista",$J1260,$E1260),IF(OR($H1260&gt;=Parâmetros!$E$18,$H1260&lt;Parâmetros!$E$19),"C",IF($H1260&lt;Parâmetros!$E$20,"A","B"))))))</f>
        <v>A</v>
      </c>
      <c r="L1260" s="30">
        <f>SUMIFS(Dados!$E:$E,Dados!$A:$A,$A1260,Dados!$S:$S,$F1260)</f>
        <v>0</v>
      </c>
      <c r="M1260" s="30">
        <f>IFERROR(INDEX(Parâmetros!$E$6:$E$11,MATCH($K1260,Parâmetros!$A$6:$A$11,0)),"")</f>
        <v>7.58</v>
      </c>
      <c r="N1260" s="33">
        <f t="shared" si="115"/>
        <v>0</v>
      </c>
      <c r="O1260" s="33">
        <f>Parâmetros!$E$13</f>
        <v>0.8</v>
      </c>
      <c r="P1260" s="32" t="str">
        <f>IF(OR($M1260="",$F1260&gt;Parâmetros!$E$14),"Não","Sim")</f>
        <v>Não</v>
      </c>
      <c r="Q1260" s="32" t="str">
        <f t="shared" si="116"/>
        <v/>
      </c>
      <c r="R1260" s="32" t="str">
        <f t="shared" si="117"/>
        <v/>
      </c>
      <c r="S1260" s="30" t="str">
        <f t="shared" si="118"/>
        <v/>
      </c>
      <c r="T1260" s="32" t="str">
        <f>IF($Q1260&lt;&gt;"Sim","",IF($N1260&gt;Parâmetros!$E$15,"Sim","Não"))</f>
        <v/>
      </c>
      <c r="U1260" s="17" t="str">
        <f t="shared" si="119"/>
        <v>Fora da apuração</v>
      </c>
      <c r="V1260" s="17" t="str">
        <f>IF($AC1260&lt;&gt;"",IF($L1260&gt;0,"ATENÇÃO · apontou em dia de "&amp;LOWER($AC1260)&amp;" cadastrado","Exceção cadastrada · "&amp;$AC1260)&amp;IF($AD1260="",""," · "&amp;$AD1260),IF($E1260="Férias",IF($L1260&gt;0,"ATENÇÃO · apontou estando de férias no cadastro","Férias no cadastro"),IF($Y1260="Férias / afastamento","Afastamento · "&amp;($Z1260+$AA1260-1)&amp;" dias seguidos sem apontamento",IF($Y1260="Folga trabalhada","ATENÇÃO · apontou em dia de folga da escala 5x2",IF($Y1260="Folga",IF(AND($D1260="5x2",OR(WEEKDAY($F1260,2)=6,WEEKDAY($F1260,2)=7)),"Folga de fim de semana da escala 5x2",IF(AND(OR($D1260="6x1",$D1260="FF 6x1"),WEEKDAY($F1260,2)=6,FALSE()),"Folga de fim de semana · apontou no domingo anterior",IF(AND(OR($D1260="6x1",$D1260="FF 6x1"),WEEKDAY($F1260,2)=7,AND($A1260=$A1259,$L1259&gt;0)),"Folga de fim de semana · apontou no sábado",IF(AND(OR($D1260="6x1",$D1260="FF 6x1"),OR(WEEKDAY($F1260,2)=6,WEEKDAY($F1260,2)=7)),"Folga de fim de semana · sem apontamento no sábado nem no domingo","Folga prevista pelo ciclo")))),IF($Y1260="Indeterminado (início da série)","Sem histórico anterior — informe o dia do ciclo no Cadastro",IF($Y1260="Falta de registro",IF(OR(OR($D1260="6x1",$D1260="FF 6x1"),$D1260="5x2"),"FALTA DE REGISTRO · dia útil da escala "&amp;$E1260,"FALTA DE REGISTRO · dia "&amp;$W1260&amp;" de "&amp;IFERROR(INDEX(Parâmetros!$B$39:$B$48,MATCH($E1260,Parâmetros!$A$39:$A$48,0)),99)&amp;" do ciclo"),IF(OR($D1260="6x1",$D1260="FF 6x1"),IF(OR(AND(WEEKDAY($F1260,2)=6,AND($A1260=$A1261,$L1261&gt;0)),AND(WEEKDAY($F1260,2)=7,AND($A1260=$A1259,$L1259&gt;0))),"ATENÇÃO · apontou sábado e domingo no mesmo fim de semana",IF(OR(WEEKDAY($F1260,2)=6,WEEKDAY($F1260,2)=7),"Jornada de fim de semana do 6x1",IF(OR($H1260&gt;=Parâmetros!$E$20,$H1260&lt;Parâmetros!$E$19),"ATENÇÃO · 6x1 apontou fora do horário diurno","Jornada fixa do 6x1"))),IF($D1260="5x2","Jornada fixa do 5x2",IF($D1260="Folguista",IF($J1260=$K1260,"Evidência confirma sequência","DIVERGE · sequência "&amp;$J1260&amp;" × evidência "&amp;$K1260),IF($K1260=$E1260,"Evidência confirma cadastro","DIVERGE · cadastro "&amp;$E1260&amp;" × evidência "&amp;$K1260)))))))))))</f>
        <v>FALTA DE REGISTRO · dia 5 de 5 do ciclo</v>
      </c>
      <c r="W1260" s="34">
        <f>IF(OR(OR($D1260="6x1",$D1260="FF 6x1"),$D1260="5x2"),"",IF($AB1260&lt;&gt;$AB1259,IF(IFERROR(INDEX(Cadastro!$F$5:$F$243,$AB1260),"")="",IF($L1260&gt;0,1,0),IF(IFERROR(INDEX(Cadastro!$F$5:$F$243,$AB1260),"")&lt;=IFERROR(INDEX(Parâmetros!$B$39:$B$48,MATCH($E1260,Parâmetros!$A$39:$A$48,0)),99),IFERROR(INDEX(Cadastro!$F$5:$F$243,$AB1260),""),0)),IF($L1260&gt;0,IF(N($X1259)&gt;0,1,N($W1259)+1),IF(AND($L1260=0,OR(N($W1259)&gt;=IFERROR(INDEX(Parâmetros!$B$39:$B$48,MATCH($E1260,Parâmetros!$A$39:$A$48,0)),99),AND(N($X1259)&gt;0,N($X1259)&lt;IFERROR(INDEX(Parâmetros!$C$39:$C$48,MATCH($E1260,Parâmetros!$A$39:$A$48,0)),0)))),0,N($W1259)+1))))</f>
        <v>5</v>
      </c>
      <c r="X1260" s="34">
        <f>IF(OR(OR($D1260="6x1",$D1260="FF 6x1"),$D1260="5x2"),"",IF($AB1260&lt;&gt;$AB1259,IF(IFERROR(INDEX(Cadastro!$F$5:$F$243,$AB1260),"")="",0,IF(IFERROR(INDEX(Cadastro!$F$5:$F$243,$AB1260),"")&gt;IFERROR(INDEX(Parâmetros!$B$39:$B$48,MATCH($E1260,Parâmetros!$A$39:$A$48,0)),99),IFERROR(INDEX(Cadastro!$F$5:$F$243,$AB1260),"")-IFERROR(INDEX(Parâmetros!$B$39:$B$48,MATCH($E1260,Parâmetros!$A$39:$A$48,0)),99),0)),IF(AND($L1260=0,OR(N($W1259)&gt;=IFERROR(INDEX(Parâmetros!$B$39:$B$48,MATCH($E1260,Parâmetros!$A$39:$A$48,0)),99),AND(N($X1259)&gt;0,N($X1259)&lt;IFERROR(INDEX(Parâmetros!$C$39:$C$48,MATCH($E1260,Parâmetros!$A$39:$A$48,0)),0)))),N($X1259)+1,0)))</f>
        <v>0</v>
      </c>
      <c r="Y1260" t="str">
        <f>IF($AC1260&lt;&gt;"",IF($L1260&gt;0,$AC1260&amp;" · com apontamento",$AC1260),IF($E1260="Férias",IF($L1260&gt;0,"Férias · com apontamento","Férias (cadastro)"),IF(($Z1260+$AA1260-1)&gt;Parâmetros!$E$16,"Férias / afastamento",IF(AND($D1260="5x2",OR(WEEKDAY($F1260,2)=6,WEEKDAY($F1260,2)=7)),IF($L1260&gt;0,"Folga trabalhada","Folga"),IF($L1260&gt;0,"Trabalhado",IF(OR(OR($D1260="6x1",$D1260="FF 6x1"),$D1260="5x2"),IF(AND(OR($D1260="6x1",$D1260="FF 6x1"),OR(WEEKDAY($F1260,2)=6,WEEKDAY($F1260,2)=7)),"Folga","Falta de registro"),IF(AND($AB1260&lt;&gt;$AB1259,IFERROR(INDEX(Cadastro!$F$5:$F$243,$AB1260),"")=""),"Indeterminado (início da série)",IF($X1260&gt;0,"Folga","Falta de registro"))))))))</f>
        <v>Falta de registro</v>
      </c>
      <c r="Z1260" s="34">
        <f>IF(OR($L1260&gt;0,$F1260&gt;Parâmetros!$E$14),0,IF($A1260&lt;&gt;$A1259,1,N($Z1259)+1))</f>
        <v>0</v>
      </c>
      <c r="AA1260" s="34">
        <f>IF(OR($L1260&gt;0,$F1260&gt;Parâmetros!$E$14),0,IF(OR($A1260&lt;&gt;$A1261,$F1261&gt;Parâmetros!$E$14),1,N($AA1261)+1))</f>
        <v>0</v>
      </c>
      <c r="AB1260" s="31">
        <f>IFERROR(MATCH($A1260&amp;"|"&amp;TEXT(_xlfn.MAXIFS(Cadastro!$E$5:$E$243,Cadastro!$A$5:$A$243,$A1260,Cadastro!$E$5:$E$243,"&lt;="&amp;$F1260),"yyyymmdd"),Cadastro!$I$5:$I$243,0),"")</f>
        <v>160</v>
      </c>
      <c r="AC1260" t="str">
        <f>IFERROR(_xlfn.SINGLE(INDEX(Exceções!$D$5:$D$203,MATCH($A1260&amp;"|"&amp;$F1260,Exceções!$F$5:$F$203,0))),"")</f>
        <v/>
      </c>
      <c r="AD1260" t="str">
        <f>IF($AC1260="","",IFERROR(_xlfn.SINGLE(INDEX(Exceções!$E$5:$E$203,MATCH($A1260&amp;"|"&amp;$F1260,Exceções!$F$5:$F$203,0))),""))</f>
        <v/>
      </c>
    </row>
    <row r="1261" spans="1:30" ht="15" hidden="1" customHeight="1" x14ac:dyDescent="0.25">
      <c r="A1261" s="31">
        <v>55541</v>
      </c>
      <c r="B1261" s="17" t="s">
        <v>33</v>
      </c>
      <c r="C1261" s="17" t="str">
        <f>IFERROR(INDEX(Cadastro!$C$5:$C$243,$AB1261),"NÃO INFORMADO")</f>
        <v>ELE</v>
      </c>
      <c r="D1261" s="17" t="str">
        <f>IFERROR(INDEX(Cadastro!$D$5:$D$243,$AB1261),"")</f>
        <v>A</v>
      </c>
      <c r="E1261" s="17" t="str">
        <f>IFERROR(INDEX(Cadastro!$G$5:$G$243,$AB1261),"")</f>
        <v>A</v>
      </c>
      <c r="F1261" s="29">
        <v>46327</v>
      </c>
      <c r="G1261" s="32" t="str">
        <f t="shared" si="114"/>
        <v>dom</v>
      </c>
      <c r="H1261" s="31" t="str">
        <f>IF($L1261=0,"",_xlfn.MINIFS(Dados!$Q:$Q,Dados!$A:$A,$A1261,Dados!$S:$S,$F1261))</f>
        <v/>
      </c>
      <c r="I1261" s="31" t="str">
        <f>IF($H1261="","",_xlfn.MAXIFS(Dados!$R:$R,Dados!$A:$A,$A1261,Dados!$S:$S,$F1261))</f>
        <v/>
      </c>
      <c r="J1261" s="32" t="str">
        <f>IF($D1261&lt;&gt;"Folguista","",IFERROR(INDEX(Parâmetros!$D$52:$G$52,1,MIN(4,MAX(1,$W1261))),""))</f>
        <v/>
      </c>
      <c r="K1261" s="32" t="str">
        <f>IF(OR($AC1261&lt;&gt;"",$Y1261="Folga",$Y1261="Folga trabalhada",$Y1261="Férias (cadastro)",$Y1261="Férias / afastamento",$Y1261="Indeterminado (início da série)"),"",IF(OR($D1261="6x1",$D1261="FF 6x1"),IF(OR(WEEKDAY($F1261,2)=6,WEEKDAY($F1261,2)=7),"6x1 sáb/dom","6x1"),IF($D1261="5x2","5x2",IF($H1261="",IF($D1261="Folguista",$J1261,$E1261),IF(OR($H1261&gt;=Parâmetros!$E$18,$H1261&lt;Parâmetros!$E$19),"C",IF($H1261&lt;Parâmetros!$E$20,"A","B"))))))</f>
        <v/>
      </c>
      <c r="L1261" s="30">
        <f>SUMIFS(Dados!$E:$E,Dados!$A:$A,$A1261,Dados!$S:$S,$F1261)</f>
        <v>0</v>
      </c>
      <c r="M1261" s="30" t="str">
        <f>IFERROR(INDEX(Parâmetros!$E$6:$E$11,MATCH($K1261,Parâmetros!$A$6:$A$11,0)),"")</f>
        <v/>
      </c>
      <c r="N1261" s="33" t="str">
        <f t="shared" si="115"/>
        <v/>
      </c>
      <c r="O1261" s="33">
        <f>Parâmetros!$E$13</f>
        <v>0.8</v>
      </c>
      <c r="P1261" s="32" t="str">
        <f>IF(OR($M1261="",$F1261&gt;Parâmetros!$E$14),"Não","Sim")</f>
        <v>Não</v>
      </c>
      <c r="Q1261" s="32" t="str">
        <f t="shared" si="116"/>
        <v/>
      </c>
      <c r="R1261" s="32" t="str">
        <f t="shared" si="117"/>
        <v/>
      </c>
      <c r="S1261" s="30" t="str">
        <f t="shared" si="118"/>
        <v/>
      </c>
      <c r="T1261" s="32" t="str">
        <f>IF($Q1261&lt;&gt;"Sim","",IF($N1261&gt;Parâmetros!$E$15,"Sim","Não"))</f>
        <v/>
      </c>
      <c r="U1261" s="17" t="str">
        <f t="shared" si="119"/>
        <v>Folga</v>
      </c>
      <c r="V1261" s="17" t="str">
        <f>IF($AC1261&lt;&gt;"",IF($L1261&gt;0,"ATENÇÃO · apontou em dia de "&amp;LOWER($AC1261)&amp;" cadastrado","Exceção cadastrada · "&amp;$AC1261)&amp;IF($AD1261="",""," · "&amp;$AD1261),IF($E1261="Férias",IF($L1261&gt;0,"ATENÇÃO · apontou estando de férias no cadastro","Férias no cadastro"),IF($Y1261="Férias / afastamento","Afastamento · "&amp;($Z1261+$AA1261-1)&amp;" dias seguidos sem apontamento",IF($Y1261="Folga trabalhada","ATENÇÃO · apontou em dia de folga da escala 5x2",IF($Y1261="Folga",IF(AND($D1261="5x2",OR(WEEKDAY($F1261,2)=6,WEEKDAY($F1261,2)=7)),"Folga de fim de semana da escala 5x2",IF(AND(OR($D1261="6x1",$D1261="FF 6x1"),WEEKDAY($F1261,2)=6,FALSE()),"Folga de fim de semana · apontou no domingo anterior",IF(AND(OR($D1261="6x1",$D1261="FF 6x1"),WEEKDAY($F1261,2)=7,AND($A1261=$A1260,$L1260&gt;0)),"Folga de fim de semana · apontou no sábado",IF(AND(OR($D1261="6x1",$D1261="FF 6x1"),OR(WEEKDAY($F1261,2)=6,WEEKDAY($F1261,2)=7)),"Folga de fim de semana · sem apontamento no sábado nem no domingo","Folga prevista pelo ciclo")))),IF($Y1261="Indeterminado (início da série)","Sem histórico anterior — informe o dia do ciclo no Cadastro",IF($Y1261="Falta de registro",IF(OR(OR($D1261="6x1",$D1261="FF 6x1"),$D1261="5x2"),"FALTA DE REGISTRO · dia útil da escala "&amp;$E1261,"FALTA DE REGISTRO · dia "&amp;$W1261&amp;" de "&amp;IFERROR(INDEX(Parâmetros!$B$39:$B$48,MATCH($E1261,Parâmetros!$A$39:$A$48,0)),99)&amp;" do ciclo"),IF(OR($D1261="6x1",$D1261="FF 6x1"),IF(OR(AND(WEEKDAY($F1261,2)=6,AND($A1261=$A1262,$L1262&gt;0)),AND(WEEKDAY($F1261,2)=7,AND($A1261=$A1260,$L1260&gt;0))),"ATENÇÃO · apontou sábado e domingo no mesmo fim de semana",IF(OR(WEEKDAY($F1261,2)=6,WEEKDAY($F1261,2)=7),"Jornada de fim de semana do 6x1",IF(OR($H1261&gt;=Parâmetros!$E$20,$H1261&lt;Parâmetros!$E$19),"ATENÇÃO · 6x1 apontou fora do horário diurno","Jornada fixa do 6x1"))),IF($D1261="5x2","Jornada fixa do 5x2",IF($D1261="Folguista",IF($J1261=$K1261,"Evidência confirma sequência","DIVERGE · sequência "&amp;$J1261&amp;" × evidência "&amp;$K1261),IF($K1261=$E1261,"Evidência confirma cadastro","DIVERGE · cadastro "&amp;$E1261&amp;" × evidência "&amp;$K1261)))))))))))</f>
        <v>Folga prevista pelo ciclo</v>
      </c>
      <c r="W1261" s="34">
        <f>IF(OR(OR($D1261="6x1",$D1261="FF 6x1"),$D1261="5x2"),"",IF($AB1261&lt;&gt;$AB1260,IF(IFERROR(INDEX(Cadastro!$F$5:$F$243,$AB1261),"")="",IF($L1261&gt;0,1,0),IF(IFERROR(INDEX(Cadastro!$F$5:$F$243,$AB1261),"")&lt;=IFERROR(INDEX(Parâmetros!$B$39:$B$48,MATCH($E1261,Parâmetros!$A$39:$A$48,0)),99),IFERROR(INDEX(Cadastro!$F$5:$F$243,$AB1261),""),0)),IF($L1261&gt;0,IF(N($X1260)&gt;0,1,N($W1260)+1),IF(AND($L1261=0,OR(N($W1260)&gt;=IFERROR(INDEX(Parâmetros!$B$39:$B$48,MATCH($E1261,Parâmetros!$A$39:$A$48,0)),99),AND(N($X1260)&gt;0,N($X1260)&lt;IFERROR(INDEX(Parâmetros!$C$39:$C$48,MATCH($E1261,Parâmetros!$A$39:$A$48,0)),0)))),0,N($W1260)+1))))</f>
        <v>0</v>
      </c>
      <c r="X1261" s="34">
        <f>IF(OR(OR($D1261="6x1",$D1261="FF 6x1"),$D1261="5x2"),"",IF($AB1261&lt;&gt;$AB1260,IF(IFERROR(INDEX(Cadastro!$F$5:$F$243,$AB1261),"")="",0,IF(IFERROR(INDEX(Cadastro!$F$5:$F$243,$AB1261),"")&gt;IFERROR(INDEX(Parâmetros!$B$39:$B$48,MATCH($E1261,Parâmetros!$A$39:$A$48,0)),99),IFERROR(INDEX(Cadastro!$F$5:$F$243,$AB1261),"")-IFERROR(INDEX(Parâmetros!$B$39:$B$48,MATCH($E1261,Parâmetros!$A$39:$A$48,0)),99),0)),IF(AND($L1261=0,OR(N($W1260)&gt;=IFERROR(INDEX(Parâmetros!$B$39:$B$48,MATCH($E1261,Parâmetros!$A$39:$A$48,0)),99),AND(N($X1260)&gt;0,N($X1260)&lt;IFERROR(INDEX(Parâmetros!$C$39:$C$48,MATCH($E1261,Parâmetros!$A$39:$A$48,0)),0)))),N($X1260)+1,0)))</f>
        <v>1</v>
      </c>
      <c r="Y1261" t="str">
        <f>IF($AC1261&lt;&gt;"",IF($L1261&gt;0,$AC1261&amp;" · com apontamento",$AC1261),IF($E1261="Férias",IF($L1261&gt;0,"Férias · com apontamento","Férias (cadastro)"),IF(($Z1261+$AA1261-1)&gt;Parâmetros!$E$16,"Férias / afastamento",IF(AND($D1261="5x2",OR(WEEKDAY($F1261,2)=6,WEEKDAY($F1261,2)=7)),IF($L1261&gt;0,"Folga trabalhada","Folga"),IF($L1261&gt;0,"Trabalhado",IF(OR(OR($D1261="6x1",$D1261="FF 6x1"),$D1261="5x2"),IF(AND(OR($D1261="6x1",$D1261="FF 6x1"),OR(WEEKDAY($F1261,2)=6,WEEKDAY($F1261,2)=7)),"Folga","Falta de registro"),IF(AND($AB1261&lt;&gt;$AB1260,IFERROR(INDEX(Cadastro!$F$5:$F$243,$AB1261),"")=""),"Indeterminado (início da série)",IF($X1261&gt;0,"Folga","Falta de registro"))))))))</f>
        <v>Folga</v>
      </c>
      <c r="Z1261" s="34">
        <f>IF(OR($L1261&gt;0,$F1261&gt;Parâmetros!$E$14),0,IF($A1261&lt;&gt;$A1260,1,N($Z1260)+1))</f>
        <v>0</v>
      </c>
      <c r="AA1261" s="34">
        <f>IF(OR($L1261&gt;0,$F1261&gt;Parâmetros!$E$14),0,IF(OR($A1261&lt;&gt;$A1262,$F1262&gt;Parâmetros!$E$14),1,N($AA1262)+1))</f>
        <v>0</v>
      </c>
      <c r="AB1261" s="31">
        <f>IFERROR(MATCH($A1261&amp;"|"&amp;TEXT(_xlfn.MAXIFS(Cadastro!$E$5:$E$243,Cadastro!$A$5:$A$243,$A1261,Cadastro!$E$5:$E$243,"&lt;="&amp;$F1261),"yyyymmdd"),Cadastro!$I$5:$I$243,0),"")</f>
        <v>160</v>
      </c>
      <c r="AC1261" t="str">
        <f>IFERROR(_xlfn.SINGLE(INDEX(Exceções!$D$5:$D$203,MATCH($A1261&amp;"|"&amp;$F1261,Exceções!$F$5:$F$203,0))),"")</f>
        <v/>
      </c>
      <c r="AD1261" t="str">
        <f>IF($AC1261="","",IFERROR(_xlfn.SINGLE(INDEX(Exceções!$E$5:$E$203,MATCH($A1261&amp;"|"&amp;$F1261,Exceções!$F$5:$F$203,0))),""))</f>
        <v/>
      </c>
    </row>
    <row r="1262" spans="1:30" ht="15" hidden="1" customHeight="1" x14ac:dyDescent="0.25">
      <c r="A1262" s="31">
        <v>52398</v>
      </c>
      <c r="B1262" s="17" t="s">
        <v>46</v>
      </c>
      <c r="C1262" s="17" t="str">
        <f>IFERROR(INDEX(Cadastro!$C$5:$C$243,$AB1262),"NÃO INFORMADO")</f>
        <v>INS</v>
      </c>
      <c r="D1262" s="17" t="str">
        <f>IFERROR(INDEX(Cadastro!$D$5:$D$243,$AB1262),"")</f>
        <v>Folguista</v>
      </c>
      <c r="E1262" s="17" t="str">
        <f>IFERROR(INDEX(Cadastro!$G$5:$G$243,$AB1262),"")</f>
        <v>Folguista</v>
      </c>
      <c r="F1262" s="29">
        <v>46300</v>
      </c>
      <c r="G1262" s="32" t="str">
        <f t="shared" si="114"/>
        <v>seg</v>
      </c>
      <c r="H1262" s="31">
        <f>IF($L1262=0,"",_xlfn.MINIFS(Dados!$Q:$Q,Dados!$A:$A,$A1262,Dados!$S:$S,$F1262))</f>
        <v>183</v>
      </c>
      <c r="I1262" s="31">
        <f>IF($H1262="","",_xlfn.MAXIFS(Dados!$R:$R,Dados!$A:$A,$A1262,Dados!$S:$S,$F1262))</f>
        <v>410</v>
      </c>
      <c r="J1262" s="32" t="str">
        <f>IF($D1262&lt;&gt;"Folguista","",IFERROR(INDEX(Parâmetros!$D$52:$G$52,1,MIN(4,MAX(1,$W1262))),""))</f>
        <v>C</v>
      </c>
      <c r="K1262" s="32" t="str">
        <f>IF(OR($AC1262&lt;&gt;"",$Y1262="Folga",$Y1262="Folga trabalhada",$Y1262="Férias (cadastro)",$Y1262="Férias / afastamento",$Y1262="Indeterminado (início da série)"),"",IF(OR($D1262="6x1",$D1262="FF 6x1"),IF(OR(WEEKDAY($F1262,2)=6,WEEKDAY($F1262,2)=7),"6x1 sáb/dom","6x1"),IF($D1262="5x2","5x2",IF($H1262="",IF($D1262="Folguista",$J1262,$E1262),IF(OR($H1262&gt;=Parâmetros!$E$18,$H1262&lt;Parâmetros!$E$19),"C",IF($H1262&lt;Parâmetros!$E$20,"A","B"))))))</f>
        <v>C</v>
      </c>
      <c r="L1262" s="30">
        <f>SUMIFS(Dados!$E:$E,Dados!$A:$A,$A1262,Dados!$S:$S,$F1262)</f>
        <v>7.08</v>
      </c>
      <c r="M1262" s="30">
        <f>IFERROR(INDEX(Parâmetros!$E$6:$E$11,MATCH($K1262,Parâmetros!$A$6:$A$11,0)),"")</f>
        <v>6.67</v>
      </c>
      <c r="N1262" s="33">
        <f t="shared" si="115"/>
        <v>1.0614692653673163</v>
      </c>
      <c r="O1262" s="33">
        <f>Parâmetros!$E$13</f>
        <v>0.8</v>
      </c>
      <c r="P1262" s="32" t="str">
        <f>IF(OR($M1262="",$F1262&gt;Parâmetros!$E$14),"Não","Sim")</f>
        <v>Sim</v>
      </c>
      <c r="Q1262" s="32" t="str">
        <f t="shared" si="116"/>
        <v>Sim</v>
      </c>
      <c r="R1262" s="32" t="str">
        <f t="shared" si="117"/>
        <v>Sim</v>
      </c>
      <c r="S1262" s="30">
        <f t="shared" si="118"/>
        <v>0</v>
      </c>
      <c r="T1262" s="32" t="str">
        <f>IF($Q1262&lt;&gt;"Sim","",IF($N1262&gt;Parâmetros!$E$15,"Sim","Não"))</f>
        <v>Sim</v>
      </c>
      <c r="U1262" s="17" t="str">
        <f t="shared" si="119"/>
        <v>Na meta</v>
      </c>
      <c r="V1262" s="17" t="str">
        <f>IF($AC1262&lt;&gt;"",IF($L1262&gt;0,"ATENÇÃO · apontou em dia de "&amp;LOWER($AC1262)&amp;" cadastrado","Exceção cadastrada · "&amp;$AC1262)&amp;IF($AD1262="",""," · "&amp;$AD1262),IF($E1262="Férias",IF($L1262&gt;0,"ATENÇÃO · apontou estando de férias no cadastro","Férias no cadastro"),IF($Y1262="Férias / afastamento","Afastamento · "&amp;($Z1262+$AA1262-1)&amp;" dias seguidos sem apontamento",IF($Y1262="Folga trabalhada","ATENÇÃO · apontou em dia de folga da escala 5x2",IF($Y1262="Folga",IF(AND($D1262="5x2",OR(WEEKDAY($F1262,2)=6,WEEKDAY($F1262,2)=7)),"Folga de fim de semana da escala 5x2",IF(AND(OR($D1262="6x1",$D1262="FF 6x1"),WEEKDAY($F1262,2)=6,FALSE()),"Folga de fim de semana · apontou no domingo anterior",IF(AND(OR($D1262="6x1",$D1262="FF 6x1"),WEEKDAY($F1262,2)=7,AND($A1262=$A1261,$L1261&gt;0)),"Folga de fim de semana · apontou no sábado",IF(AND(OR($D1262="6x1",$D1262="FF 6x1"),OR(WEEKDAY($F1262,2)=6,WEEKDAY($F1262,2)=7)),"Folga de fim de semana · sem apontamento no sábado nem no domingo","Folga prevista pelo ciclo")))),IF($Y1262="Indeterminado (início da série)","Sem histórico anterior — informe o dia do ciclo no Cadastro",IF($Y1262="Falta de registro",IF(OR(OR($D1262="6x1",$D1262="FF 6x1"),$D1262="5x2"),"FALTA DE REGISTRO · dia útil da escala "&amp;$E1262,"FALTA DE REGISTRO · dia "&amp;$W1262&amp;" de "&amp;IFERROR(INDEX(Parâmetros!$B$39:$B$48,MATCH($E1262,Parâmetros!$A$39:$A$48,0)),99)&amp;" do ciclo"),IF(OR($D1262="6x1",$D1262="FF 6x1"),IF(OR(AND(WEEKDAY($F1262,2)=6,AND($A1262=$A1263,$L1263&gt;0)),AND(WEEKDAY($F1262,2)=7,AND($A1262=$A1261,$L1261&gt;0))),"ATENÇÃO · apontou sábado e domingo no mesmo fim de semana",IF(OR(WEEKDAY($F1262,2)=6,WEEKDAY($F1262,2)=7),"Jornada de fim de semana do 6x1",IF(OR($H1262&gt;=Parâmetros!$E$20,$H1262&lt;Parâmetros!$E$19),"ATENÇÃO · 6x1 apontou fora do horário diurno","Jornada fixa do 6x1"))),IF($D1262="5x2","Jornada fixa do 5x2",IF($D1262="Folguista",IF($J1262=$K1262,"Evidência confirma sequência","DIVERGE · sequência "&amp;$J1262&amp;" × evidência "&amp;$K1262),IF($K1262=$E1262,"Evidência confirma cadastro","DIVERGE · cadastro "&amp;$E1262&amp;" × evidência "&amp;$K1262)))))))))))</f>
        <v>Evidência confirma sequência</v>
      </c>
      <c r="W1262" s="34">
        <f>IF(OR(OR($D1262="6x1",$D1262="FF 6x1"),$D1262="5x2"),"",IF($AB1262&lt;&gt;$AB1261,IF(IFERROR(INDEX(Cadastro!$F$5:$F$243,$AB1262),"")="",IF($L1262&gt;0,1,0),IF(IFERROR(INDEX(Cadastro!$F$5:$F$243,$AB1262),"")&lt;=IFERROR(INDEX(Parâmetros!$B$39:$B$48,MATCH($E1262,Parâmetros!$A$39:$A$48,0)),99),IFERROR(INDEX(Cadastro!$F$5:$F$243,$AB1262),""),0)),IF($L1262&gt;0,IF(N($X1261)&gt;0,1,N($W1261)+1),IF(AND($L1262=0,OR(N($W1261)&gt;=IFERROR(INDEX(Parâmetros!$B$39:$B$48,MATCH($E1262,Parâmetros!$A$39:$A$48,0)),99),AND(N($X1261)&gt;0,N($X1261)&lt;IFERROR(INDEX(Parâmetros!$C$39:$C$48,MATCH($E1262,Parâmetros!$A$39:$A$48,0)),0)))),0,N($W1261)+1))))</f>
        <v>4</v>
      </c>
      <c r="X1262" s="34">
        <f>IF(OR(OR($D1262="6x1",$D1262="FF 6x1"),$D1262="5x2"),"",IF($AB1262&lt;&gt;$AB1261,IF(IFERROR(INDEX(Cadastro!$F$5:$F$243,$AB1262),"")="",0,IF(IFERROR(INDEX(Cadastro!$F$5:$F$243,$AB1262),"")&gt;IFERROR(INDEX(Parâmetros!$B$39:$B$48,MATCH($E1262,Parâmetros!$A$39:$A$48,0)),99),IFERROR(INDEX(Cadastro!$F$5:$F$243,$AB1262),"")-IFERROR(INDEX(Parâmetros!$B$39:$B$48,MATCH($E1262,Parâmetros!$A$39:$A$48,0)),99),0)),IF(AND($L1262=0,OR(N($W1261)&gt;=IFERROR(INDEX(Parâmetros!$B$39:$B$48,MATCH($E1262,Parâmetros!$A$39:$A$48,0)),99),AND(N($X1261)&gt;0,N($X1261)&lt;IFERROR(INDEX(Parâmetros!$C$39:$C$48,MATCH($E1262,Parâmetros!$A$39:$A$48,0)),0)))),N($X1261)+1,0)))</f>
        <v>0</v>
      </c>
      <c r="Y1262" t="str">
        <f>IF($AC1262&lt;&gt;"",IF($L1262&gt;0,$AC1262&amp;" · com apontamento",$AC1262),IF($E1262="Férias",IF($L1262&gt;0,"Férias · com apontamento","Férias (cadastro)"),IF(($Z1262+$AA1262-1)&gt;Parâmetros!$E$16,"Férias / afastamento",IF(AND($D1262="5x2",OR(WEEKDAY($F1262,2)=6,WEEKDAY($F1262,2)=7)),IF($L1262&gt;0,"Folga trabalhada","Folga"),IF($L1262&gt;0,"Trabalhado",IF(OR(OR($D1262="6x1",$D1262="FF 6x1"),$D1262="5x2"),IF(AND(OR($D1262="6x1",$D1262="FF 6x1"),OR(WEEKDAY($F1262,2)=6,WEEKDAY($F1262,2)=7)),"Folga","Falta de registro"),IF(AND($AB1262&lt;&gt;$AB1261,IFERROR(INDEX(Cadastro!$F$5:$F$243,$AB1262),"")=""),"Indeterminado (início da série)",IF($X1262&gt;0,"Folga","Falta de registro"))))))))</f>
        <v>Trabalhado</v>
      </c>
      <c r="Z1262" s="34">
        <f>IF(OR($L1262&gt;0,$F1262&gt;Parâmetros!$E$14),0,IF($A1262&lt;&gt;$A1261,1,N($Z1261)+1))</f>
        <v>0</v>
      </c>
      <c r="AA1262" s="34">
        <f>IF(OR($L1262&gt;0,$F1262&gt;Parâmetros!$E$14),0,IF(OR($A1262&lt;&gt;$A1263,$F1263&gt;Parâmetros!$E$14),1,N($AA1263)+1))</f>
        <v>0</v>
      </c>
      <c r="AB1262" s="31">
        <f>IFERROR(MATCH($A1262&amp;"|"&amp;TEXT(_xlfn.MAXIFS(Cadastro!$E$5:$E$243,Cadastro!$A$5:$A$243,$A1262,Cadastro!$E$5:$E$243,"&lt;="&amp;$F1262),"yyyymmdd"),Cadastro!$I$5:$I$243,0),"")</f>
        <v>161</v>
      </c>
      <c r="AC1262" t="str">
        <f>IFERROR(_xlfn.SINGLE(INDEX(Exceções!$D$5:$D$203,MATCH($A1262&amp;"|"&amp;$F1262,Exceções!$F$5:$F$203,0))),"")</f>
        <v/>
      </c>
      <c r="AD1262" t="str">
        <f>IF($AC1262="","",IFERROR(_xlfn.SINGLE(INDEX(Exceções!$E$5:$E$203,MATCH($A1262&amp;"|"&amp;$F1262,Exceções!$F$5:$F$203,0))),""))</f>
        <v/>
      </c>
    </row>
    <row r="1263" spans="1:30" ht="15" hidden="1" customHeight="1" x14ac:dyDescent="0.25">
      <c r="A1263" s="31">
        <v>52398</v>
      </c>
      <c r="B1263" s="17" t="s">
        <v>46</v>
      </c>
      <c r="C1263" s="17" t="str">
        <f>IFERROR(INDEX(Cadastro!$C$5:$C$243,$AB1263),"NÃO INFORMADO")</f>
        <v>INS</v>
      </c>
      <c r="D1263" s="17" t="str">
        <f>IFERROR(INDEX(Cadastro!$D$5:$D$243,$AB1263),"")</f>
        <v>Folguista</v>
      </c>
      <c r="E1263" s="17" t="str">
        <f>IFERROR(INDEX(Cadastro!$G$5:$G$243,$AB1263),"")</f>
        <v>Folguista</v>
      </c>
      <c r="F1263" s="29">
        <v>46301</v>
      </c>
      <c r="G1263" s="32" t="str">
        <f t="shared" si="114"/>
        <v>ter</v>
      </c>
      <c r="H1263" s="31" t="str">
        <f>IF($L1263=0,"",_xlfn.MINIFS(Dados!$Q:$Q,Dados!$A:$A,$A1263,Dados!$S:$S,$F1263))</f>
        <v/>
      </c>
      <c r="I1263" s="31" t="str">
        <f>IF($H1263="","",_xlfn.MAXIFS(Dados!$R:$R,Dados!$A:$A,$A1263,Dados!$S:$S,$F1263))</f>
        <v/>
      </c>
      <c r="J1263" s="32" t="str">
        <f>IF($D1263&lt;&gt;"Folguista","",IFERROR(INDEX(Parâmetros!$D$52:$G$52,1,MIN(4,MAX(1,$W1263))),""))</f>
        <v>B</v>
      </c>
      <c r="K1263" s="32" t="str">
        <f>IF(OR($AC1263&lt;&gt;"",$Y1263="Folga",$Y1263="Folga trabalhada",$Y1263="Férias (cadastro)",$Y1263="Férias / afastamento",$Y1263="Indeterminado (início da série)"),"",IF(OR($D1263="6x1",$D1263="FF 6x1"),IF(OR(WEEKDAY($F1263,2)=6,WEEKDAY($F1263,2)=7),"6x1 sáb/dom","6x1"),IF($D1263="5x2","5x2",IF($H1263="",IF($D1263="Folguista",$J1263,$E1263),IF(OR($H1263&gt;=Parâmetros!$E$18,$H1263&lt;Parâmetros!$E$19),"C",IF($H1263&lt;Parâmetros!$E$20,"A","B"))))))</f>
        <v/>
      </c>
      <c r="L1263" s="30">
        <f>SUMIFS(Dados!$E:$E,Dados!$A:$A,$A1263,Dados!$S:$S,$F1263)</f>
        <v>0</v>
      </c>
      <c r="M1263" s="30" t="str">
        <f>IFERROR(INDEX(Parâmetros!$E$6:$E$11,MATCH($K1263,Parâmetros!$A$6:$A$11,0)),"")</f>
        <v/>
      </c>
      <c r="N1263" s="33" t="str">
        <f t="shared" si="115"/>
        <v/>
      </c>
      <c r="O1263" s="33">
        <f>Parâmetros!$E$13</f>
        <v>0.8</v>
      </c>
      <c r="P1263" s="32" t="str">
        <f>IF(OR($M1263="",$F1263&gt;Parâmetros!$E$14),"Não","Sim")</f>
        <v>Não</v>
      </c>
      <c r="Q1263" s="32" t="str">
        <f t="shared" si="116"/>
        <v/>
      </c>
      <c r="R1263" s="32" t="str">
        <f t="shared" si="117"/>
        <v/>
      </c>
      <c r="S1263" s="30" t="str">
        <f t="shared" si="118"/>
        <v/>
      </c>
      <c r="T1263" s="32" t="str">
        <f>IF($Q1263&lt;&gt;"Sim","",IF($N1263&gt;Parâmetros!$E$15,"Sim","Não"))</f>
        <v/>
      </c>
      <c r="U1263" s="17" t="str">
        <f t="shared" si="119"/>
        <v>Folga</v>
      </c>
      <c r="V1263" s="17" t="str">
        <f>IF($AC1263&lt;&gt;"",IF($L1263&gt;0,"ATENÇÃO · apontou em dia de "&amp;LOWER($AC1263)&amp;" cadastrado","Exceção cadastrada · "&amp;$AC1263)&amp;IF($AD1263="",""," · "&amp;$AD1263),IF($E1263="Férias",IF($L1263&gt;0,"ATENÇÃO · apontou estando de férias no cadastro","Férias no cadastro"),IF($Y1263="Férias / afastamento","Afastamento · "&amp;($Z1263+$AA1263-1)&amp;" dias seguidos sem apontamento",IF($Y1263="Folga trabalhada","ATENÇÃO · apontou em dia de folga da escala 5x2",IF($Y1263="Folga",IF(AND($D1263="5x2",OR(WEEKDAY($F1263,2)=6,WEEKDAY($F1263,2)=7)),"Folga de fim de semana da escala 5x2",IF(AND(OR($D1263="6x1",$D1263="FF 6x1"),WEEKDAY($F1263,2)=6,FALSE()),"Folga de fim de semana · apontou no domingo anterior",IF(AND(OR($D1263="6x1",$D1263="FF 6x1"),WEEKDAY($F1263,2)=7,AND($A1263=$A1262,$L1262&gt;0)),"Folga de fim de semana · apontou no sábado",IF(AND(OR($D1263="6x1",$D1263="FF 6x1"),OR(WEEKDAY($F1263,2)=6,WEEKDAY($F1263,2)=7)),"Folga de fim de semana · sem apontamento no sábado nem no domingo","Folga prevista pelo ciclo")))),IF($Y1263="Indeterminado (início da série)","Sem histórico anterior — informe o dia do ciclo no Cadastro",IF($Y1263="Falta de registro",IF(OR(OR($D1263="6x1",$D1263="FF 6x1"),$D1263="5x2"),"FALTA DE REGISTRO · dia útil da escala "&amp;$E1263,"FALTA DE REGISTRO · dia "&amp;$W1263&amp;" de "&amp;IFERROR(INDEX(Parâmetros!$B$39:$B$48,MATCH($E1263,Parâmetros!$A$39:$A$48,0)),99)&amp;" do ciclo"),IF(OR($D1263="6x1",$D1263="FF 6x1"),IF(OR(AND(WEEKDAY($F1263,2)=6,AND($A1263=$A1264,$L1264&gt;0)),AND(WEEKDAY($F1263,2)=7,AND($A1263=$A1262,$L1262&gt;0))),"ATENÇÃO · apontou sábado e domingo no mesmo fim de semana",IF(OR(WEEKDAY($F1263,2)=6,WEEKDAY($F1263,2)=7),"Jornada de fim de semana do 6x1",IF(OR($H1263&gt;=Parâmetros!$E$20,$H1263&lt;Parâmetros!$E$19),"ATENÇÃO · 6x1 apontou fora do horário diurno","Jornada fixa do 6x1"))),IF($D1263="5x2","Jornada fixa do 5x2",IF($D1263="Folguista",IF($J1263=$K1263,"Evidência confirma sequência","DIVERGE · sequência "&amp;$J1263&amp;" × evidência "&amp;$K1263),IF($K1263=$E1263,"Evidência confirma cadastro","DIVERGE · cadastro "&amp;$E1263&amp;" × evidência "&amp;$K1263)))))))))))</f>
        <v>Folga prevista pelo ciclo</v>
      </c>
      <c r="W1263" s="34">
        <f>IF(OR(OR($D1263="6x1",$D1263="FF 6x1"),$D1263="5x2"),"",IF($AB1263&lt;&gt;$AB1262,IF(IFERROR(INDEX(Cadastro!$F$5:$F$243,$AB1263),"")="",IF($L1263&gt;0,1,0),IF(IFERROR(INDEX(Cadastro!$F$5:$F$243,$AB1263),"")&lt;=IFERROR(INDEX(Parâmetros!$B$39:$B$48,MATCH($E1263,Parâmetros!$A$39:$A$48,0)),99),IFERROR(INDEX(Cadastro!$F$5:$F$243,$AB1263),""),0)),IF($L1263&gt;0,IF(N($X1262)&gt;0,1,N($W1262)+1),IF(AND($L1263=0,OR(N($W1262)&gt;=IFERROR(INDEX(Parâmetros!$B$39:$B$48,MATCH($E1263,Parâmetros!$A$39:$A$48,0)),99),AND(N($X1262)&gt;0,N($X1262)&lt;IFERROR(INDEX(Parâmetros!$C$39:$C$48,MATCH($E1263,Parâmetros!$A$39:$A$48,0)),0)))),0,N($W1262)+1))))</f>
        <v>0</v>
      </c>
      <c r="X1263" s="34">
        <f>IF(OR(OR($D1263="6x1",$D1263="FF 6x1"),$D1263="5x2"),"",IF($AB1263&lt;&gt;$AB1262,IF(IFERROR(INDEX(Cadastro!$F$5:$F$243,$AB1263),"")="",0,IF(IFERROR(INDEX(Cadastro!$F$5:$F$243,$AB1263),"")&gt;IFERROR(INDEX(Parâmetros!$B$39:$B$48,MATCH($E1263,Parâmetros!$A$39:$A$48,0)),99),IFERROR(INDEX(Cadastro!$F$5:$F$243,$AB1263),"")-IFERROR(INDEX(Parâmetros!$B$39:$B$48,MATCH($E1263,Parâmetros!$A$39:$A$48,0)),99),0)),IF(AND($L1263=0,OR(N($W1262)&gt;=IFERROR(INDEX(Parâmetros!$B$39:$B$48,MATCH($E1263,Parâmetros!$A$39:$A$48,0)),99),AND(N($X1262)&gt;0,N($X1262)&lt;IFERROR(INDEX(Parâmetros!$C$39:$C$48,MATCH($E1263,Parâmetros!$A$39:$A$48,0)),0)))),N($X1262)+1,0)))</f>
        <v>1</v>
      </c>
      <c r="Y1263" t="str">
        <f>IF($AC1263&lt;&gt;"",IF($L1263&gt;0,$AC1263&amp;" · com apontamento",$AC1263),IF($E1263="Férias",IF($L1263&gt;0,"Férias · com apontamento","Férias (cadastro)"),IF(($Z1263+$AA1263-1)&gt;Parâmetros!$E$16,"Férias / afastamento",IF(AND($D1263="5x2",OR(WEEKDAY($F1263,2)=6,WEEKDAY($F1263,2)=7)),IF($L1263&gt;0,"Folga trabalhada","Folga"),IF($L1263&gt;0,"Trabalhado",IF(OR(OR($D1263="6x1",$D1263="FF 6x1"),$D1263="5x2"),IF(AND(OR($D1263="6x1",$D1263="FF 6x1"),OR(WEEKDAY($F1263,2)=6,WEEKDAY($F1263,2)=7)),"Folga","Falta de registro"),IF(AND($AB1263&lt;&gt;$AB1262,IFERROR(INDEX(Cadastro!$F$5:$F$243,$AB1263),"")=""),"Indeterminado (início da série)",IF($X1263&gt;0,"Folga","Falta de registro"))))))))</f>
        <v>Folga</v>
      </c>
      <c r="Z1263" s="34">
        <f>IF(OR($L1263&gt;0,$F1263&gt;Parâmetros!$E$14),0,IF($A1263&lt;&gt;$A1262,1,N($Z1262)+1))</f>
        <v>1</v>
      </c>
      <c r="AA1263" s="34">
        <f>IF(OR($L1263&gt;0,$F1263&gt;Parâmetros!$E$14),0,IF(OR($A1263&lt;&gt;$A1264,$F1264&gt;Parâmetros!$E$14),1,N($AA1264)+1))</f>
        <v>2</v>
      </c>
      <c r="AB1263" s="31">
        <f>IFERROR(MATCH($A1263&amp;"|"&amp;TEXT(_xlfn.MAXIFS(Cadastro!$E$5:$E$243,Cadastro!$A$5:$A$243,$A1263,Cadastro!$E$5:$E$243,"&lt;="&amp;$F1263),"yyyymmdd"),Cadastro!$I$5:$I$243,0),"")</f>
        <v>161</v>
      </c>
      <c r="AC1263" t="str">
        <f>IFERROR(_xlfn.SINGLE(INDEX(Exceções!$D$5:$D$203,MATCH($A1263&amp;"|"&amp;$F1263,Exceções!$F$5:$F$203,0))),"")</f>
        <v/>
      </c>
      <c r="AD1263" t="str">
        <f>IF($AC1263="","",IFERROR(_xlfn.SINGLE(INDEX(Exceções!$E$5:$E$203,MATCH($A1263&amp;"|"&amp;$F1263,Exceções!$F$5:$F$203,0))),""))</f>
        <v/>
      </c>
    </row>
    <row r="1264" spans="1:30" ht="15" hidden="1" customHeight="1" x14ac:dyDescent="0.25">
      <c r="A1264" s="31">
        <v>52398</v>
      </c>
      <c r="B1264" s="17" t="s">
        <v>46</v>
      </c>
      <c r="C1264" s="17" t="str">
        <f>IFERROR(INDEX(Cadastro!$C$5:$C$243,$AB1264),"NÃO INFORMADO")</f>
        <v>INS</v>
      </c>
      <c r="D1264" s="17" t="str">
        <f>IFERROR(INDEX(Cadastro!$D$5:$D$243,$AB1264),"")</f>
        <v>Folguista</v>
      </c>
      <c r="E1264" s="17" t="str">
        <f>IFERROR(INDEX(Cadastro!$G$5:$G$243,$AB1264),"")</f>
        <v>Folguista</v>
      </c>
      <c r="F1264" s="29">
        <v>46302</v>
      </c>
      <c r="G1264" s="32" t="str">
        <f t="shared" si="114"/>
        <v>qua</v>
      </c>
      <c r="H1264" s="31" t="str">
        <f>IF($L1264=0,"",_xlfn.MINIFS(Dados!$Q:$Q,Dados!$A:$A,$A1264,Dados!$S:$S,$F1264))</f>
        <v/>
      </c>
      <c r="I1264" s="31" t="str">
        <f>IF($H1264="","",_xlfn.MAXIFS(Dados!$R:$R,Dados!$A:$A,$A1264,Dados!$S:$S,$F1264))</f>
        <v/>
      </c>
      <c r="J1264" s="32" t="str">
        <f>IF($D1264&lt;&gt;"Folguista","",IFERROR(INDEX(Parâmetros!$D$52:$G$52,1,MIN(4,MAX(1,$W1264))),""))</f>
        <v>B</v>
      </c>
      <c r="K1264" s="32" t="str">
        <f>IF(OR($AC1264&lt;&gt;"",$Y1264="Folga",$Y1264="Folga trabalhada",$Y1264="Férias (cadastro)",$Y1264="Férias / afastamento",$Y1264="Indeterminado (início da série)"),"",IF(OR($D1264="6x1",$D1264="FF 6x1"),IF(OR(WEEKDAY($F1264,2)=6,WEEKDAY($F1264,2)=7),"6x1 sáb/dom","6x1"),IF($D1264="5x2","5x2",IF($H1264="",IF($D1264="Folguista",$J1264,$E1264),IF(OR($H1264&gt;=Parâmetros!$E$18,$H1264&lt;Parâmetros!$E$19),"C",IF($H1264&lt;Parâmetros!$E$20,"A","B"))))))</f>
        <v/>
      </c>
      <c r="L1264" s="30">
        <f>SUMIFS(Dados!$E:$E,Dados!$A:$A,$A1264,Dados!$S:$S,$F1264)</f>
        <v>0</v>
      </c>
      <c r="M1264" s="30" t="str">
        <f>IFERROR(INDEX(Parâmetros!$E$6:$E$11,MATCH($K1264,Parâmetros!$A$6:$A$11,0)),"")</f>
        <v/>
      </c>
      <c r="N1264" s="33" t="str">
        <f t="shared" si="115"/>
        <v/>
      </c>
      <c r="O1264" s="33">
        <f>Parâmetros!$E$13</f>
        <v>0.8</v>
      </c>
      <c r="P1264" s="32" t="str">
        <f>IF(OR($M1264="",$F1264&gt;Parâmetros!$E$14),"Não","Sim")</f>
        <v>Não</v>
      </c>
      <c r="Q1264" s="32" t="str">
        <f t="shared" si="116"/>
        <v/>
      </c>
      <c r="R1264" s="32" t="str">
        <f t="shared" si="117"/>
        <v/>
      </c>
      <c r="S1264" s="30" t="str">
        <f t="shared" si="118"/>
        <v/>
      </c>
      <c r="T1264" s="32" t="str">
        <f>IF($Q1264&lt;&gt;"Sim","",IF($N1264&gt;Parâmetros!$E$15,"Sim","Não"))</f>
        <v/>
      </c>
      <c r="U1264" s="17" t="str">
        <f t="shared" si="119"/>
        <v>Folga</v>
      </c>
      <c r="V1264" s="17" t="str">
        <f>IF($AC1264&lt;&gt;"",IF($L1264&gt;0,"ATENÇÃO · apontou em dia de "&amp;LOWER($AC1264)&amp;" cadastrado","Exceção cadastrada · "&amp;$AC1264)&amp;IF($AD1264="",""," · "&amp;$AD1264),IF($E1264="Férias",IF($L1264&gt;0,"ATENÇÃO · apontou estando de férias no cadastro","Férias no cadastro"),IF($Y1264="Férias / afastamento","Afastamento · "&amp;($Z1264+$AA1264-1)&amp;" dias seguidos sem apontamento",IF($Y1264="Folga trabalhada","ATENÇÃO · apontou em dia de folga da escala 5x2",IF($Y1264="Folga",IF(AND($D1264="5x2",OR(WEEKDAY($F1264,2)=6,WEEKDAY($F1264,2)=7)),"Folga de fim de semana da escala 5x2",IF(AND(OR($D1264="6x1",$D1264="FF 6x1"),WEEKDAY($F1264,2)=6,FALSE()),"Folga de fim de semana · apontou no domingo anterior",IF(AND(OR($D1264="6x1",$D1264="FF 6x1"),WEEKDAY($F1264,2)=7,AND($A1264=$A1263,$L1263&gt;0)),"Folga de fim de semana · apontou no sábado",IF(AND(OR($D1264="6x1",$D1264="FF 6x1"),OR(WEEKDAY($F1264,2)=6,WEEKDAY($F1264,2)=7)),"Folga de fim de semana · sem apontamento no sábado nem no domingo","Folga prevista pelo ciclo")))),IF($Y1264="Indeterminado (início da série)","Sem histórico anterior — informe o dia do ciclo no Cadastro",IF($Y1264="Falta de registro",IF(OR(OR($D1264="6x1",$D1264="FF 6x1"),$D1264="5x2"),"FALTA DE REGISTRO · dia útil da escala "&amp;$E1264,"FALTA DE REGISTRO · dia "&amp;$W1264&amp;" de "&amp;IFERROR(INDEX(Parâmetros!$B$39:$B$48,MATCH($E1264,Parâmetros!$A$39:$A$48,0)),99)&amp;" do ciclo"),IF(OR($D1264="6x1",$D1264="FF 6x1"),IF(OR(AND(WEEKDAY($F1264,2)=6,AND($A1264=$A1265,$L1265&gt;0)),AND(WEEKDAY($F1264,2)=7,AND($A1264=$A1263,$L1263&gt;0))),"ATENÇÃO · apontou sábado e domingo no mesmo fim de semana",IF(OR(WEEKDAY($F1264,2)=6,WEEKDAY($F1264,2)=7),"Jornada de fim de semana do 6x1",IF(OR($H1264&gt;=Parâmetros!$E$20,$H1264&lt;Parâmetros!$E$19),"ATENÇÃO · 6x1 apontou fora do horário diurno","Jornada fixa do 6x1"))),IF($D1264="5x2","Jornada fixa do 5x2",IF($D1264="Folguista",IF($J1264=$K1264,"Evidência confirma sequência","DIVERGE · sequência "&amp;$J1264&amp;" × evidência "&amp;$K1264),IF($K1264=$E1264,"Evidência confirma cadastro","DIVERGE · cadastro "&amp;$E1264&amp;" × evidência "&amp;$K1264)))))))))))</f>
        <v>Folga prevista pelo ciclo</v>
      </c>
      <c r="W1264" s="34">
        <f>IF(OR(OR($D1264="6x1",$D1264="FF 6x1"),$D1264="5x2"),"",IF($AB1264&lt;&gt;$AB1263,IF(IFERROR(INDEX(Cadastro!$F$5:$F$243,$AB1264),"")="",IF($L1264&gt;0,1,0),IF(IFERROR(INDEX(Cadastro!$F$5:$F$243,$AB1264),"")&lt;=IFERROR(INDEX(Parâmetros!$B$39:$B$48,MATCH($E1264,Parâmetros!$A$39:$A$48,0)),99),IFERROR(INDEX(Cadastro!$F$5:$F$243,$AB1264),""),0)),IF($L1264&gt;0,IF(N($X1263)&gt;0,1,N($W1263)+1),IF(AND($L1264=0,OR(N($W1263)&gt;=IFERROR(INDEX(Parâmetros!$B$39:$B$48,MATCH($E1264,Parâmetros!$A$39:$A$48,0)),99),AND(N($X1263)&gt;0,N($X1263)&lt;IFERROR(INDEX(Parâmetros!$C$39:$C$48,MATCH($E1264,Parâmetros!$A$39:$A$48,0)),0)))),0,N($W1263)+1))))</f>
        <v>0</v>
      </c>
      <c r="X1264" s="34">
        <f>IF(OR(OR($D1264="6x1",$D1264="FF 6x1"),$D1264="5x2"),"",IF($AB1264&lt;&gt;$AB1263,IF(IFERROR(INDEX(Cadastro!$F$5:$F$243,$AB1264),"")="",0,IF(IFERROR(INDEX(Cadastro!$F$5:$F$243,$AB1264),"")&gt;IFERROR(INDEX(Parâmetros!$B$39:$B$48,MATCH($E1264,Parâmetros!$A$39:$A$48,0)),99),IFERROR(INDEX(Cadastro!$F$5:$F$243,$AB1264),"")-IFERROR(INDEX(Parâmetros!$B$39:$B$48,MATCH($E1264,Parâmetros!$A$39:$A$48,0)),99),0)),IF(AND($L1264=0,OR(N($W1263)&gt;=IFERROR(INDEX(Parâmetros!$B$39:$B$48,MATCH($E1264,Parâmetros!$A$39:$A$48,0)),99),AND(N($X1263)&gt;0,N($X1263)&lt;IFERROR(INDEX(Parâmetros!$C$39:$C$48,MATCH($E1264,Parâmetros!$A$39:$A$48,0)),0)))),N($X1263)+1,0)))</f>
        <v>2</v>
      </c>
      <c r="Y1264" t="str">
        <f>IF($AC1264&lt;&gt;"",IF($L1264&gt;0,$AC1264&amp;" · com apontamento",$AC1264),IF($E1264="Férias",IF($L1264&gt;0,"Férias · com apontamento","Férias (cadastro)"),IF(($Z1264+$AA1264-1)&gt;Parâmetros!$E$16,"Férias / afastamento",IF(AND($D1264="5x2",OR(WEEKDAY($F1264,2)=6,WEEKDAY($F1264,2)=7)),IF($L1264&gt;0,"Folga trabalhada","Folga"),IF($L1264&gt;0,"Trabalhado",IF(OR(OR($D1264="6x1",$D1264="FF 6x1"),$D1264="5x2"),IF(AND(OR($D1264="6x1",$D1264="FF 6x1"),OR(WEEKDAY($F1264,2)=6,WEEKDAY($F1264,2)=7)),"Folga","Falta de registro"),IF(AND($AB1264&lt;&gt;$AB1263,IFERROR(INDEX(Cadastro!$F$5:$F$243,$AB1264),"")=""),"Indeterminado (início da série)",IF($X1264&gt;0,"Folga","Falta de registro"))))))))</f>
        <v>Folga</v>
      </c>
      <c r="Z1264" s="34">
        <f>IF(OR($L1264&gt;0,$F1264&gt;Parâmetros!$E$14),0,IF($A1264&lt;&gt;$A1263,1,N($Z1263)+1))</f>
        <v>2</v>
      </c>
      <c r="AA1264" s="34">
        <f>IF(OR($L1264&gt;0,$F1264&gt;Parâmetros!$E$14),0,IF(OR($A1264&lt;&gt;$A1265,$F1265&gt;Parâmetros!$E$14),1,N($AA1265)+1))</f>
        <v>1</v>
      </c>
      <c r="AB1264" s="31">
        <f>IFERROR(MATCH($A1264&amp;"|"&amp;TEXT(_xlfn.MAXIFS(Cadastro!$E$5:$E$243,Cadastro!$A$5:$A$243,$A1264,Cadastro!$E$5:$E$243,"&lt;="&amp;$F1264),"yyyymmdd"),Cadastro!$I$5:$I$243,0),"")</f>
        <v>161</v>
      </c>
      <c r="AC1264" t="str">
        <f>IFERROR(_xlfn.SINGLE(INDEX(Exceções!$D$5:$D$203,MATCH($A1264&amp;"|"&amp;$F1264,Exceções!$F$5:$F$203,0))),"")</f>
        <v/>
      </c>
      <c r="AD1264" t="str">
        <f>IF($AC1264="","",IFERROR(_xlfn.SINGLE(INDEX(Exceções!$E$5:$E$203,MATCH($A1264&amp;"|"&amp;$F1264,Exceções!$F$5:$F$203,0))),""))</f>
        <v/>
      </c>
    </row>
    <row r="1265" spans="1:30" ht="15" hidden="1" customHeight="1" x14ac:dyDescent="0.25">
      <c r="A1265" s="31">
        <v>52398</v>
      </c>
      <c r="B1265" s="17" t="s">
        <v>46</v>
      </c>
      <c r="C1265" s="17" t="str">
        <f>IFERROR(INDEX(Cadastro!$C$5:$C$243,$AB1265),"NÃO INFORMADO")</f>
        <v>INS</v>
      </c>
      <c r="D1265" s="17" t="str">
        <f>IFERROR(INDEX(Cadastro!$D$5:$D$243,$AB1265),"")</f>
        <v>Folguista</v>
      </c>
      <c r="E1265" s="17" t="str">
        <f>IFERROR(INDEX(Cadastro!$G$5:$G$243,$AB1265),"")</f>
        <v>Folguista</v>
      </c>
      <c r="F1265" s="29">
        <v>46303</v>
      </c>
      <c r="G1265" s="32" t="str">
        <f t="shared" si="114"/>
        <v>qui</v>
      </c>
      <c r="H1265" s="31">
        <f>IF($L1265=0,"",_xlfn.MINIFS(Dados!$Q:$Q,Dados!$A:$A,$A1265,Dados!$S:$S,$F1265))</f>
        <v>964</v>
      </c>
      <c r="I1265" s="31">
        <f>IF($H1265="","",_xlfn.MAXIFS(Dados!$R:$R,Dados!$A:$A,$A1265,Dados!$S:$S,$F1265))</f>
        <v>1391</v>
      </c>
      <c r="J1265" s="32" t="str">
        <f>IF($D1265&lt;&gt;"Folguista","",IFERROR(INDEX(Parâmetros!$D$52:$G$52,1,MIN(4,MAX(1,$W1265))),""))</f>
        <v>B</v>
      </c>
      <c r="K1265" s="32" t="str">
        <f>IF(OR($AC1265&lt;&gt;"",$Y1265="Folga",$Y1265="Folga trabalhada",$Y1265="Férias (cadastro)",$Y1265="Férias / afastamento",$Y1265="Indeterminado (início da série)"),"",IF(OR($D1265="6x1",$D1265="FF 6x1"),IF(OR(WEEKDAY($F1265,2)=6,WEEKDAY($F1265,2)=7),"6x1 sáb/dom","6x1"),IF($D1265="5x2","5x2",IF($H1265="",IF($D1265="Folguista",$J1265,$E1265),IF(OR($H1265&gt;=Parâmetros!$E$18,$H1265&lt;Parâmetros!$E$19),"C",IF($H1265&lt;Parâmetros!$E$20,"A","B"))))))</f>
        <v>B</v>
      </c>
      <c r="L1265" s="30">
        <f>SUMIFS(Dados!$E:$E,Dados!$A:$A,$A1265,Dados!$S:$S,$F1265)</f>
        <v>6.4300000000000006</v>
      </c>
      <c r="M1265" s="30">
        <f>IFERROR(INDEX(Parâmetros!$E$6:$E$11,MATCH($K1265,Parâmetros!$A$6:$A$11,0)),"")</f>
        <v>7.67</v>
      </c>
      <c r="N1265" s="33">
        <f t="shared" si="115"/>
        <v>0.83833116036505873</v>
      </c>
      <c r="O1265" s="33">
        <f>Parâmetros!$E$13</f>
        <v>0.8</v>
      </c>
      <c r="P1265" s="32" t="str">
        <f>IF(OR($M1265="",$F1265&gt;Parâmetros!$E$14),"Não","Sim")</f>
        <v>Sim</v>
      </c>
      <c r="Q1265" s="32" t="str">
        <f t="shared" si="116"/>
        <v>Sim</v>
      </c>
      <c r="R1265" s="32" t="str">
        <f t="shared" si="117"/>
        <v>Sim</v>
      </c>
      <c r="S1265" s="30">
        <f t="shared" si="118"/>
        <v>0</v>
      </c>
      <c r="T1265" s="32" t="str">
        <f>IF($Q1265&lt;&gt;"Sim","",IF($N1265&gt;Parâmetros!$E$15,"Sim","Não"))</f>
        <v>Não</v>
      </c>
      <c r="U1265" s="17" t="str">
        <f t="shared" si="119"/>
        <v>Na meta</v>
      </c>
      <c r="V1265" s="17" t="str">
        <f>IF($AC1265&lt;&gt;"",IF($L1265&gt;0,"ATENÇÃO · apontou em dia de "&amp;LOWER($AC1265)&amp;" cadastrado","Exceção cadastrada · "&amp;$AC1265)&amp;IF($AD1265="",""," · "&amp;$AD1265),IF($E1265="Férias",IF($L1265&gt;0,"ATENÇÃO · apontou estando de férias no cadastro","Férias no cadastro"),IF($Y1265="Férias / afastamento","Afastamento · "&amp;($Z1265+$AA1265-1)&amp;" dias seguidos sem apontamento",IF($Y1265="Folga trabalhada","ATENÇÃO · apontou em dia de folga da escala 5x2",IF($Y1265="Folga",IF(AND($D1265="5x2",OR(WEEKDAY($F1265,2)=6,WEEKDAY($F1265,2)=7)),"Folga de fim de semana da escala 5x2",IF(AND(OR($D1265="6x1",$D1265="FF 6x1"),WEEKDAY($F1265,2)=6,FALSE()),"Folga de fim de semana · apontou no domingo anterior",IF(AND(OR($D1265="6x1",$D1265="FF 6x1"),WEEKDAY($F1265,2)=7,AND($A1265=$A1264,$L1264&gt;0)),"Folga de fim de semana · apontou no sábado",IF(AND(OR($D1265="6x1",$D1265="FF 6x1"),OR(WEEKDAY($F1265,2)=6,WEEKDAY($F1265,2)=7)),"Folga de fim de semana · sem apontamento no sábado nem no domingo","Folga prevista pelo ciclo")))),IF($Y1265="Indeterminado (início da série)","Sem histórico anterior — informe o dia do ciclo no Cadastro",IF($Y1265="Falta de registro",IF(OR(OR($D1265="6x1",$D1265="FF 6x1"),$D1265="5x2"),"FALTA DE REGISTRO · dia útil da escala "&amp;$E1265,"FALTA DE REGISTRO · dia "&amp;$W1265&amp;" de "&amp;IFERROR(INDEX(Parâmetros!$B$39:$B$48,MATCH($E1265,Parâmetros!$A$39:$A$48,0)),99)&amp;" do ciclo"),IF(OR($D1265="6x1",$D1265="FF 6x1"),IF(OR(AND(WEEKDAY($F1265,2)=6,AND($A1265=$A1266,$L1266&gt;0)),AND(WEEKDAY($F1265,2)=7,AND($A1265=$A1264,$L1264&gt;0))),"ATENÇÃO · apontou sábado e domingo no mesmo fim de semana",IF(OR(WEEKDAY($F1265,2)=6,WEEKDAY($F1265,2)=7),"Jornada de fim de semana do 6x1",IF(OR($H1265&gt;=Parâmetros!$E$20,$H1265&lt;Parâmetros!$E$19),"ATENÇÃO · 6x1 apontou fora do horário diurno","Jornada fixa do 6x1"))),IF($D1265="5x2","Jornada fixa do 5x2",IF($D1265="Folguista",IF($J1265=$K1265,"Evidência confirma sequência","DIVERGE · sequência "&amp;$J1265&amp;" × evidência "&amp;$K1265),IF($K1265=$E1265,"Evidência confirma cadastro","DIVERGE · cadastro "&amp;$E1265&amp;" × evidência "&amp;$K1265)))))))))))</f>
        <v>Evidência confirma sequência</v>
      </c>
      <c r="W1265" s="34">
        <f>IF(OR(OR($D1265="6x1",$D1265="FF 6x1"),$D1265="5x2"),"",IF($AB1265&lt;&gt;$AB1264,IF(IFERROR(INDEX(Cadastro!$F$5:$F$243,$AB1265),"")="",IF($L1265&gt;0,1,0),IF(IFERROR(INDEX(Cadastro!$F$5:$F$243,$AB1265),"")&lt;=IFERROR(INDEX(Parâmetros!$B$39:$B$48,MATCH($E1265,Parâmetros!$A$39:$A$48,0)),99),IFERROR(INDEX(Cadastro!$F$5:$F$243,$AB1265),""),0)),IF($L1265&gt;0,IF(N($X1264)&gt;0,1,N($W1264)+1),IF(AND($L1265=0,OR(N($W1264)&gt;=IFERROR(INDEX(Parâmetros!$B$39:$B$48,MATCH($E1265,Parâmetros!$A$39:$A$48,0)),99),AND(N($X1264)&gt;0,N($X1264)&lt;IFERROR(INDEX(Parâmetros!$C$39:$C$48,MATCH($E1265,Parâmetros!$A$39:$A$48,0)),0)))),0,N($W1264)+1))))</f>
        <v>1</v>
      </c>
      <c r="X1265" s="34">
        <f>IF(OR(OR($D1265="6x1",$D1265="FF 6x1"),$D1265="5x2"),"",IF($AB1265&lt;&gt;$AB1264,IF(IFERROR(INDEX(Cadastro!$F$5:$F$243,$AB1265),"")="",0,IF(IFERROR(INDEX(Cadastro!$F$5:$F$243,$AB1265),"")&gt;IFERROR(INDEX(Parâmetros!$B$39:$B$48,MATCH($E1265,Parâmetros!$A$39:$A$48,0)),99),IFERROR(INDEX(Cadastro!$F$5:$F$243,$AB1265),"")-IFERROR(INDEX(Parâmetros!$B$39:$B$48,MATCH($E1265,Parâmetros!$A$39:$A$48,0)),99),0)),IF(AND($L1265=0,OR(N($W1264)&gt;=IFERROR(INDEX(Parâmetros!$B$39:$B$48,MATCH($E1265,Parâmetros!$A$39:$A$48,0)),99),AND(N($X1264)&gt;0,N($X1264)&lt;IFERROR(INDEX(Parâmetros!$C$39:$C$48,MATCH($E1265,Parâmetros!$A$39:$A$48,0)),0)))),N($X1264)+1,0)))</f>
        <v>0</v>
      </c>
      <c r="Y1265" t="str">
        <f>IF($AC1265&lt;&gt;"",IF($L1265&gt;0,$AC1265&amp;" · com apontamento",$AC1265),IF($E1265="Férias",IF($L1265&gt;0,"Férias · com apontamento","Férias (cadastro)"),IF(($Z1265+$AA1265-1)&gt;Parâmetros!$E$16,"Férias / afastamento",IF(AND($D1265="5x2",OR(WEEKDAY($F1265,2)=6,WEEKDAY($F1265,2)=7)),IF($L1265&gt;0,"Folga trabalhada","Folga"),IF($L1265&gt;0,"Trabalhado",IF(OR(OR($D1265="6x1",$D1265="FF 6x1"),$D1265="5x2"),IF(AND(OR($D1265="6x1",$D1265="FF 6x1"),OR(WEEKDAY($F1265,2)=6,WEEKDAY($F1265,2)=7)),"Folga","Falta de registro"),IF(AND($AB1265&lt;&gt;$AB1264,IFERROR(INDEX(Cadastro!$F$5:$F$243,$AB1265),"")=""),"Indeterminado (início da série)",IF($X1265&gt;0,"Folga","Falta de registro"))))))))</f>
        <v>Trabalhado</v>
      </c>
      <c r="Z1265" s="34">
        <f>IF(OR($L1265&gt;0,$F1265&gt;Parâmetros!$E$14),0,IF($A1265&lt;&gt;$A1264,1,N($Z1264)+1))</f>
        <v>0</v>
      </c>
      <c r="AA1265" s="34">
        <f>IF(OR($L1265&gt;0,$F1265&gt;Parâmetros!$E$14),0,IF(OR($A1265&lt;&gt;$A1266,$F1266&gt;Parâmetros!$E$14),1,N($AA1266)+1))</f>
        <v>0</v>
      </c>
      <c r="AB1265" s="31">
        <f>IFERROR(MATCH($A1265&amp;"|"&amp;TEXT(_xlfn.MAXIFS(Cadastro!$E$5:$E$243,Cadastro!$A$5:$A$243,$A1265,Cadastro!$E$5:$E$243,"&lt;="&amp;$F1265),"yyyymmdd"),Cadastro!$I$5:$I$243,0),"")</f>
        <v>161</v>
      </c>
      <c r="AC1265" t="str">
        <f>IFERROR(_xlfn.SINGLE(INDEX(Exceções!$D$5:$D$203,MATCH($A1265&amp;"|"&amp;$F1265,Exceções!$F$5:$F$203,0))),"")</f>
        <v/>
      </c>
      <c r="AD1265" t="str">
        <f>IF($AC1265="","",IFERROR(_xlfn.SINGLE(INDEX(Exceções!$E$5:$E$203,MATCH($A1265&amp;"|"&amp;$F1265,Exceções!$F$5:$F$203,0))),""))</f>
        <v/>
      </c>
    </row>
    <row r="1266" spans="1:30" ht="15" hidden="1" customHeight="1" x14ac:dyDescent="0.25">
      <c r="A1266" s="31">
        <v>52398</v>
      </c>
      <c r="B1266" s="17" t="s">
        <v>46</v>
      </c>
      <c r="C1266" s="17" t="str">
        <f>IFERROR(INDEX(Cadastro!$C$5:$C$243,$AB1266),"NÃO INFORMADO")</f>
        <v>INS</v>
      </c>
      <c r="D1266" s="17" t="str">
        <f>IFERROR(INDEX(Cadastro!$D$5:$D$243,$AB1266),"")</f>
        <v>Folguista</v>
      </c>
      <c r="E1266" s="17" t="str">
        <f>IFERROR(INDEX(Cadastro!$G$5:$G$243,$AB1266),"")</f>
        <v>Folguista</v>
      </c>
      <c r="F1266" s="29">
        <v>46304</v>
      </c>
      <c r="G1266" s="32" t="str">
        <f t="shared" si="114"/>
        <v>sex</v>
      </c>
      <c r="H1266" s="31">
        <f>IF($L1266=0,"",_xlfn.MINIFS(Dados!$Q:$Q,Dados!$A:$A,$A1266,Dados!$S:$S,$F1266))</f>
        <v>930</v>
      </c>
      <c r="I1266" s="31">
        <f>IF($H1266="","",_xlfn.MAXIFS(Dados!$R:$R,Dados!$A:$A,$A1266,Dados!$S:$S,$F1266))</f>
        <v>1374</v>
      </c>
      <c r="J1266" s="32" t="str">
        <f>IF($D1266&lt;&gt;"Folguista","",IFERROR(INDEX(Parâmetros!$D$52:$G$52,1,MIN(4,MAX(1,$W1266))),""))</f>
        <v>B</v>
      </c>
      <c r="K1266" s="32" t="str">
        <f>IF(OR($AC1266&lt;&gt;"",$Y1266="Folga",$Y1266="Folga trabalhada",$Y1266="Férias (cadastro)",$Y1266="Férias / afastamento",$Y1266="Indeterminado (início da série)"),"",IF(OR($D1266="6x1",$D1266="FF 6x1"),IF(OR(WEEKDAY($F1266,2)=6,WEEKDAY($F1266,2)=7),"6x1 sáb/dom","6x1"),IF($D1266="5x2","5x2",IF($H1266="",IF($D1266="Folguista",$J1266,$E1266),IF(OR($H1266&gt;=Parâmetros!$E$18,$H1266&lt;Parâmetros!$E$19),"C",IF($H1266&lt;Parâmetros!$E$20,"A","B"))))))</f>
        <v>B</v>
      </c>
      <c r="L1266" s="30">
        <f>SUMIFS(Dados!$E:$E,Dados!$A:$A,$A1266,Dados!$S:$S,$F1266)</f>
        <v>7.1899999999999995</v>
      </c>
      <c r="M1266" s="30">
        <f>IFERROR(INDEX(Parâmetros!$E$6:$E$11,MATCH($K1266,Parâmetros!$A$6:$A$11,0)),"")</f>
        <v>7.67</v>
      </c>
      <c r="N1266" s="33">
        <f t="shared" si="115"/>
        <v>0.93741851368970008</v>
      </c>
      <c r="O1266" s="33">
        <f>Parâmetros!$E$13</f>
        <v>0.8</v>
      </c>
      <c r="P1266" s="32" t="str">
        <f>IF(OR($M1266="",$F1266&gt;Parâmetros!$E$14),"Não","Sim")</f>
        <v>Sim</v>
      </c>
      <c r="Q1266" s="32" t="str">
        <f t="shared" si="116"/>
        <v>Sim</v>
      </c>
      <c r="R1266" s="32" t="str">
        <f t="shared" si="117"/>
        <v>Sim</v>
      </c>
      <c r="S1266" s="30">
        <f t="shared" si="118"/>
        <v>0</v>
      </c>
      <c r="T1266" s="32" t="str">
        <f>IF($Q1266&lt;&gt;"Sim","",IF($N1266&gt;Parâmetros!$E$15,"Sim","Não"))</f>
        <v>Não</v>
      </c>
      <c r="U1266" s="17" t="str">
        <f t="shared" si="119"/>
        <v>Na meta</v>
      </c>
      <c r="V1266" s="17" t="str">
        <f>IF($AC1266&lt;&gt;"",IF($L1266&gt;0,"ATENÇÃO · apontou em dia de "&amp;LOWER($AC1266)&amp;" cadastrado","Exceção cadastrada · "&amp;$AC1266)&amp;IF($AD1266="",""," · "&amp;$AD1266),IF($E1266="Férias",IF($L1266&gt;0,"ATENÇÃO · apontou estando de férias no cadastro","Férias no cadastro"),IF($Y1266="Férias / afastamento","Afastamento · "&amp;($Z1266+$AA1266-1)&amp;" dias seguidos sem apontamento",IF($Y1266="Folga trabalhada","ATENÇÃO · apontou em dia de folga da escala 5x2",IF($Y1266="Folga",IF(AND($D1266="5x2",OR(WEEKDAY($F1266,2)=6,WEEKDAY($F1266,2)=7)),"Folga de fim de semana da escala 5x2",IF(AND(OR($D1266="6x1",$D1266="FF 6x1"),WEEKDAY($F1266,2)=6,FALSE()),"Folga de fim de semana · apontou no domingo anterior",IF(AND(OR($D1266="6x1",$D1266="FF 6x1"),WEEKDAY($F1266,2)=7,AND($A1266=$A1265,$L1265&gt;0)),"Folga de fim de semana · apontou no sábado",IF(AND(OR($D1266="6x1",$D1266="FF 6x1"),OR(WEEKDAY($F1266,2)=6,WEEKDAY($F1266,2)=7)),"Folga de fim de semana · sem apontamento no sábado nem no domingo","Folga prevista pelo ciclo")))),IF($Y1266="Indeterminado (início da série)","Sem histórico anterior — informe o dia do ciclo no Cadastro",IF($Y1266="Falta de registro",IF(OR(OR($D1266="6x1",$D1266="FF 6x1"),$D1266="5x2"),"FALTA DE REGISTRO · dia útil da escala "&amp;$E1266,"FALTA DE REGISTRO · dia "&amp;$W1266&amp;" de "&amp;IFERROR(INDEX(Parâmetros!$B$39:$B$48,MATCH($E1266,Parâmetros!$A$39:$A$48,0)),99)&amp;" do ciclo"),IF(OR($D1266="6x1",$D1266="FF 6x1"),IF(OR(AND(WEEKDAY($F1266,2)=6,AND($A1266=$A1267,$L1267&gt;0)),AND(WEEKDAY($F1266,2)=7,AND($A1266=$A1265,$L1265&gt;0))),"ATENÇÃO · apontou sábado e domingo no mesmo fim de semana",IF(OR(WEEKDAY($F1266,2)=6,WEEKDAY($F1266,2)=7),"Jornada de fim de semana do 6x1",IF(OR($H1266&gt;=Parâmetros!$E$20,$H1266&lt;Parâmetros!$E$19),"ATENÇÃO · 6x1 apontou fora do horário diurno","Jornada fixa do 6x1"))),IF($D1266="5x2","Jornada fixa do 5x2",IF($D1266="Folguista",IF($J1266=$K1266,"Evidência confirma sequência","DIVERGE · sequência "&amp;$J1266&amp;" × evidência "&amp;$K1266),IF($K1266=$E1266,"Evidência confirma cadastro","DIVERGE · cadastro "&amp;$E1266&amp;" × evidência "&amp;$K1266)))))))))))</f>
        <v>Evidência confirma sequência</v>
      </c>
      <c r="W1266" s="34">
        <f>IF(OR(OR($D1266="6x1",$D1266="FF 6x1"),$D1266="5x2"),"",IF($AB1266&lt;&gt;$AB1265,IF(IFERROR(INDEX(Cadastro!$F$5:$F$243,$AB1266),"")="",IF($L1266&gt;0,1,0),IF(IFERROR(INDEX(Cadastro!$F$5:$F$243,$AB1266),"")&lt;=IFERROR(INDEX(Parâmetros!$B$39:$B$48,MATCH($E1266,Parâmetros!$A$39:$A$48,0)),99),IFERROR(INDEX(Cadastro!$F$5:$F$243,$AB1266),""),0)),IF($L1266&gt;0,IF(N($X1265)&gt;0,1,N($W1265)+1),IF(AND($L1266=0,OR(N($W1265)&gt;=IFERROR(INDEX(Parâmetros!$B$39:$B$48,MATCH($E1266,Parâmetros!$A$39:$A$48,0)),99),AND(N($X1265)&gt;0,N($X1265)&lt;IFERROR(INDEX(Parâmetros!$C$39:$C$48,MATCH($E1266,Parâmetros!$A$39:$A$48,0)),0)))),0,N($W1265)+1))))</f>
        <v>2</v>
      </c>
      <c r="X1266" s="34">
        <f>IF(OR(OR($D1266="6x1",$D1266="FF 6x1"),$D1266="5x2"),"",IF($AB1266&lt;&gt;$AB1265,IF(IFERROR(INDEX(Cadastro!$F$5:$F$243,$AB1266),"")="",0,IF(IFERROR(INDEX(Cadastro!$F$5:$F$243,$AB1266),"")&gt;IFERROR(INDEX(Parâmetros!$B$39:$B$48,MATCH($E1266,Parâmetros!$A$39:$A$48,0)),99),IFERROR(INDEX(Cadastro!$F$5:$F$243,$AB1266),"")-IFERROR(INDEX(Parâmetros!$B$39:$B$48,MATCH($E1266,Parâmetros!$A$39:$A$48,0)),99),0)),IF(AND($L1266=0,OR(N($W1265)&gt;=IFERROR(INDEX(Parâmetros!$B$39:$B$48,MATCH($E1266,Parâmetros!$A$39:$A$48,0)),99),AND(N($X1265)&gt;0,N($X1265)&lt;IFERROR(INDEX(Parâmetros!$C$39:$C$48,MATCH($E1266,Parâmetros!$A$39:$A$48,0)),0)))),N($X1265)+1,0)))</f>
        <v>0</v>
      </c>
      <c r="Y1266" t="str">
        <f>IF($AC1266&lt;&gt;"",IF($L1266&gt;0,$AC1266&amp;" · com apontamento",$AC1266),IF($E1266="Férias",IF($L1266&gt;0,"Férias · com apontamento","Férias (cadastro)"),IF(($Z1266+$AA1266-1)&gt;Parâmetros!$E$16,"Férias / afastamento",IF(AND($D1266="5x2",OR(WEEKDAY($F1266,2)=6,WEEKDAY($F1266,2)=7)),IF($L1266&gt;0,"Folga trabalhada","Folga"),IF($L1266&gt;0,"Trabalhado",IF(OR(OR($D1266="6x1",$D1266="FF 6x1"),$D1266="5x2"),IF(AND(OR($D1266="6x1",$D1266="FF 6x1"),OR(WEEKDAY($F1266,2)=6,WEEKDAY($F1266,2)=7)),"Folga","Falta de registro"),IF(AND($AB1266&lt;&gt;$AB1265,IFERROR(INDEX(Cadastro!$F$5:$F$243,$AB1266),"")=""),"Indeterminado (início da série)",IF($X1266&gt;0,"Folga","Falta de registro"))))))))</f>
        <v>Trabalhado</v>
      </c>
      <c r="Z1266" s="34">
        <f>IF(OR($L1266&gt;0,$F1266&gt;Parâmetros!$E$14),0,IF($A1266&lt;&gt;$A1265,1,N($Z1265)+1))</f>
        <v>0</v>
      </c>
      <c r="AA1266" s="34">
        <f>IF(OR($L1266&gt;0,$F1266&gt;Parâmetros!$E$14),0,IF(OR($A1266&lt;&gt;$A1267,$F1267&gt;Parâmetros!$E$14),1,N($AA1267)+1))</f>
        <v>0</v>
      </c>
      <c r="AB1266" s="31">
        <f>IFERROR(MATCH($A1266&amp;"|"&amp;TEXT(_xlfn.MAXIFS(Cadastro!$E$5:$E$243,Cadastro!$A$5:$A$243,$A1266,Cadastro!$E$5:$E$243,"&lt;="&amp;$F1266),"yyyymmdd"),Cadastro!$I$5:$I$243,0),"")</f>
        <v>161</v>
      </c>
      <c r="AC1266" t="str">
        <f>IFERROR(_xlfn.SINGLE(INDEX(Exceções!$D$5:$D$203,MATCH($A1266&amp;"|"&amp;$F1266,Exceções!$F$5:$F$203,0))),"")</f>
        <v/>
      </c>
      <c r="AD1266" t="str">
        <f>IF($AC1266="","",IFERROR(_xlfn.SINGLE(INDEX(Exceções!$E$5:$E$203,MATCH($A1266&amp;"|"&amp;$F1266,Exceções!$F$5:$F$203,0))),""))</f>
        <v/>
      </c>
    </row>
    <row r="1267" spans="1:30" ht="15" hidden="1" customHeight="1" x14ac:dyDescent="0.25">
      <c r="A1267" s="31">
        <v>52398</v>
      </c>
      <c r="B1267" s="17" t="s">
        <v>46</v>
      </c>
      <c r="C1267" s="17" t="str">
        <f>IFERROR(INDEX(Cadastro!$C$5:$C$243,$AB1267),"NÃO INFORMADO")</f>
        <v>INS</v>
      </c>
      <c r="D1267" s="17" t="str">
        <f>IFERROR(INDEX(Cadastro!$D$5:$D$243,$AB1267),"")</f>
        <v>Folguista</v>
      </c>
      <c r="E1267" s="17" t="str">
        <f>IFERROR(INDEX(Cadastro!$G$5:$G$243,$AB1267),"")</f>
        <v>Folguista</v>
      </c>
      <c r="F1267" s="29">
        <v>46305</v>
      </c>
      <c r="G1267" s="32" t="str">
        <f t="shared" si="114"/>
        <v>sáb</v>
      </c>
      <c r="H1267" s="31">
        <f>IF($L1267=0,"",_xlfn.MINIFS(Dados!$Q:$Q,Dados!$A:$A,$A1267,Dados!$S:$S,$F1267))</f>
        <v>121</v>
      </c>
      <c r="I1267" s="31">
        <f>IF($H1267="","",_xlfn.MAXIFS(Dados!$R:$R,Dados!$A:$A,$A1267,Dados!$S:$S,$F1267))</f>
        <v>237</v>
      </c>
      <c r="J1267" s="32" t="str">
        <f>IF($D1267&lt;&gt;"Folguista","",IFERROR(INDEX(Parâmetros!$D$52:$G$52,1,MIN(4,MAX(1,$W1267))),""))</f>
        <v>C</v>
      </c>
      <c r="K1267" s="32" t="str">
        <f>IF(OR($AC1267&lt;&gt;"",$Y1267="Folga",$Y1267="Folga trabalhada",$Y1267="Férias (cadastro)",$Y1267="Férias / afastamento",$Y1267="Indeterminado (início da série)"),"",IF(OR($D1267="6x1",$D1267="FF 6x1"),IF(OR(WEEKDAY($F1267,2)=6,WEEKDAY($F1267,2)=7),"6x1 sáb/dom","6x1"),IF($D1267="5x2","5x2",IF($H1267="",IF($D1267="Folguista",$J1267,$E1267),IF(OR($H1267&gt;=Parâmetros!$E$18,$H1267&lt;Parâmetros!$E$19),"C",IF($H1267&lt;Parâmetros!$E$20,"A","B"))))))</f>
        <v>C</v>
      </c>
      <c r="L1267" s="30">
        <f>SUMIFS(Dados!$E:$E,Dados!$A:$A,$A1267,Dados!$S:$S,$F1267)</f>
        <v>3.33</v>
      </c>
      <c r="M1267" s="30">
        <f>IFERROR(INDEX(Parâmetros!$E$6:$E$11,MATCH($K1267,Parâmetros!$A$6:$A$11,0)),"")</f>
        <v>6.67</v>
      </c>
      <c r="N1267" s="33">
        <f t="shared" si="115"/>
        <v>0.49925037481259371</v>
      </c>
      <c r="O1267" s="33">
        <f>Parâmetros!$E$13</f>
        <v>0.8</v>
      </c>
      <c r="P1267" s="32" t="str">
        <f>IF(OR($M1267="",$F1267&gt;Parâmetros!$E$14),"Não","Sim")</f>
        <v>Sim</v>
      </c>
      <c r="Q1267" s="32" t="str">
        <f t="shared" si="116"/>
        <v>Sim</v>
      </c>
      <c r="R1267" s="32" t="str">
        <f t="shared" si="117"/>
        <v>Não</v>
      </c>
      <c r="S1267" s="30">
        <f t="shared" si="118"/>
        <v>2.0060000000000002</v>
      </c>
      <c r="T1267" s="32" t="str">
        <f>IF($Q1267&lt;&gt;"Sim","",IF($N1267&gt;Parâmetros!$E$15,"Sim","Não"))</f>
        <v>Não</v>
      </c>
      <c r="U1267" s="17" t="str">
        <f t="shared" si="119"/>
        <v>Abaixo da meta</v>
      </c>
      <c r="V1267" s="17" t="str">
        <f>IF($AC1267&lt;&gt;"",IF($L1267&gt;0,"ATENÇÃO · apontou em dia de "&amp;LOWER($AC1267)&amp;" cadastrado","Exceção cadastrada · "&amp;$AC1267)&amp;IF($AD1267="",""," · "&amp;$AD1267),IF($E1267="Férias",IF($L1267&gt;0,"ATENÇÃO · apontou estando de férias no cadastro","Férias no cadastro"),IF($Y1267="Férias / afastamento","Afastamento · "&amp;($Z1267+$AA1267-1)&amp;" dias seguidos sem apontamento",IF($Y1267="Folga trabalhada","ATENÇÃO · apontou em dia de folga da escala 5x2",IF($Y1267="Folga",IF(AND($D1267="5x2",OR(WEEKDAY($F1267,2)=6,WEEKDAY($F1267,2)=7)),"Folga de fim de semana da escala 5x2",IF(AND(OR($D1267="6x1",$D1267="FF 6x1"),WEEKDAY($F1267,2)=6,FALSE()),"Folga de fim de semana · apontou no domingo anterior",IF(AND(OR($D1267="6x1",$D1267="FF 6x1"),WEEKDAY($F1267,2)=7,AND($A1267=$A1266,$L1266&gt;0)),"Folga de fim de semana · apontou no sábado",IF(AND(OR($D1267="6x1",$D1267="FF 6x1"),OR(WEEKDAY($F1267,2)=6,WEEKDAY($F1267,2)=7)),"Folga de fim de semana · sem apontamento no sábado nem no domingo","Folga prevista pelo ciclo")))),IF($Y1267="Indeterminado (início da série)","Sem histórico anterior — informe o dia do ciclo no Cadastro",IF($Y1267="Falta de registro",IF(OR(OR($D1267="6x1",$D1267="FF 6x1"),$D1267="5x2"),"FALTA DE REGISTRO · dia útil da escala "&amp;$E1267,"FALTA DE REGISTRO · dia "&amp;$W1267&amp;" de "&amp;IFERROR(INDEX(Parâmetros!$B$39:$B$48,MATCH($E1267,Parâmetros!$A$39:$A$48,0)),99)&amp;" do ciclo"),IF(OR($D1267="6x1",$D1267="FF 6x1"),IF(OR(AND(WEEKDAY($F1267,2)=6,AND($A1267=$A1268,$L1268&gt;0)),AND(WEEKDAY($F1267,2)=7,AND($A1267=$A1266,$L1266&gt;0))),"ATENÇÃO · apontou sábado e domingo no mesmo fim de semana",IF(OR(WEEKDAY($F1267,2)=6,WEEKDAY($F1267,2)=7),"Jornada de fim de semana do 6x1",IF(OR($H1267&gt;=Parâmetros!$E$20,$H1267&lt;Parâmetros!$E$19),"ATENÇÃO · 6x1 apontou fora do horário diurno","Jornada fixa do 6x1"))),IF($D1267="5x2","Jornada fixa do 5x2",IF($D1267="Folguista",IF($J1267=$K1267,"Evidência confirma sequência","DIVERGE · sequência "&amp;$J1267&amp;" × evidência "&amp;$K1267),IF($K1267=$E1267,"Evidência confirma cadastro","DIVERGE · cadastro "&amp;$E1267&amp;" × evidência "&amp;$K1267)))))))))))</f>
        <v>Evidência confirma sequência</v>
      </c>
      <c r="W1267" s="34">
        <f>IF(OR(OR($D1267="6x1",$D1267="FF 6x1"),$D1267="5x2"),"",IF($AB1267&lt;&gt;$AB1266,IF(IFERROR(INDEX(Cadastro!$F$5:$F$243,$AB1267),"")="",IF($L1267&gt;0,1,0),IF(IFERROR(INDEX(Cadastro!$F$5:$F$243,$AB1267),"")&lt;=IFERROR(INDEX(Parâmetros!$B$39:$B$48,MATCH($E1267,Parâmetros!$A$39:$A$48,0)),99),IFERROR(INDEX(Cadastro!$F$5:$F$243,$AB1267),""),0)),IF($L1267&gt;0,IF(N($X1266)&gt;0,1,N($W1266)+1),IF(AND($L1267=0,OR(N($W1266)&gt;=IFERROR(INDEX(Parâmetros!$B$39:$B$48,MATCH($E1267,Parâmetros!$A$39:$A$48,0)),99),AND(N($X1266)&gt;0,N($X1266)&lt;IFERROR(INDEX(Parâmetros!$C$39:$C$48,MATCH($E1267,Parâmetros!$A$39:$A$48,0)),0)))),0,N($W1266)+1))))</f>
        <v>3</v>
      </c>
      <c r="X1267" s="34">
        <f>IF(OR(OR($D1267="6x1",$D1267="FF 6x1"),$D1267="5x2"),"",IF($AB1267&lt;&gt;$AB1266,IF(IFERROR(INDEX(Cadastro!$F$5:$F$243,$AB1267),"")="",0,IF(IFERROR(INDEX(Cadastro!$F$5:$F$243,$AB1267),"")&gt;IFERROR(INDEX(Parâmetros!$B$39:$B$48,MATCH($E1267,Parâmetros!$A$39:$A$48,0)),99),IFERROR(INDEX(Cadastro!$F$5:$F$243,$AB1267),"")-IFERROR(INDEX(Parâmetros!$B$39:$B$48,MATCH($E1267,Parâmetros!$A$39:$A$48,0)),99),0)),IF(AND($L1267=0,OR(N($W1266)&gt;=IFERROR(INDEX(Parâmetros!$B$39:$B$48,MATCH($E1267,Parâmetros!$A$39:$A$48,0)),99),AND(N($X1266)&gt;0,N($X1266)&lt;IFERROR(INDEX(Parâmetros!$C$39:$C$48,MATCH($E1267,Parâmetros!$A$39:$A$48,0)),0)))),N($X1266)+1,0)))</f>
        <v>0</v>
      </c>
      <c r="Y1267" t="str">
        <f>IF($AC1267&lt;&gt;"",IF($L1267&gt;0,$AC1267&amp;" · com apontamento",$AC1267),IF($E1267="Férias",IF($L1267&gt;0,"Férias · com apontamento","Férias (cadastro)"),IF(($Z1267+$AA1267-1)&gt;Parâmetros!$E$16,"Férias / afastamento",IF(AND($D1267="5x2",OR(WEEKDAY($F1267,2)=6,WEEKDAY($F1267,2)=7)),IF($L1267&gt;0,"Folga trabalhada","Folga"),IF($L1267&gt;0,"Trabalhado",IF(OR(OR($D1267="6x1",$D1267="FF 6x1"),$D1267="5x2"),IF(AND(OR($D1267="6x1",$D1267="FF 6x1"),OR(WEEKDAY($F1267,2)=6,WEEKDAY($F1267,2)=7)),"Folga","Falta de registro"),IF(AND($AB1267&lt;&gt;$AB1266,IFERROR(INDEX(Cadastro!$F$5:$F$243,$AB1267),"")=""),"Indeterminado (início da série)",IF($X1267&gt;0,"Folga","Falta de registro"))))))))</f>
        <v>Trabalhado</v>
      </c>
      <c r="Z1267" s="34">
        <f>IF(OR($L1267&gt;0,$F1267&gt;Parâmetros!$E$14),0,IF($A1267&lt;&gt;$A1266,1,N($Z1266)+1))</f>
        <v>0</v>
      </c>
      <c r="AA1267" s="34">
        <f>IF(OR($L1267&gt;0,$F1267&gt;Parâmetros!$E$14),0,IF(OR($A1267&lt;&gt;$A1268,$F1268&gt;Parâmetros!$E$14),1,N($AA1268)+1))</f>
        <v>0</v>
      </c>
      <c r="AB1267" s="31">
        <f>IFERROR(MATCH($A1267&amp;"|"&amp;TEXT(_xlfn.MAXIFS(Cadastro!$E$5:$E$243,Cadastro!$A$5:$A$243,$A1267,Cadastro!$E$5:$E$243,"&lt;="&amp;$F1267),"yyyymmdd"),Cadastro!$I$5:$I$243,0),"")</f>
        <v>161</v>
      </c>
      <c r="AC1267" t="str">
        <f>IFERROR(_xlfn.SINGLE(INDEX(Exceções!$D$5:$D$203,MATCH($A1267&amp;"|"&amp;$F1267,Exceções!$F$5:$F$203,0))),"")</f>
        <v/>
      </c>
      <c r="AD1267" t="str">
        <f>IF($AC1267="","",IFERROR(_xlfn.SINGLE(INDEX(Exceções!$E$5:$E$203,MATCH($A1267&amp;"|"&amp;$F1267,Exceções!$F$5:$F$203,0))),""))</f>
        <v/>
      </c>
    </row>
    <row r="1268" spans="1:30" ht="15" hidden="1" customHeight="1" x14ac:dyDescent="0.25">
      <c r="A1268" s="31">
        <v>52398</v>
      </c>
      <c r="B1268" s="17" t="s">
        <v>46</v>
      </c>
      <c r="C1268" s="17" t="str">
        <f>IFERROR(INDEX(Cadastro!$C$5:$C$243,$AB1268),"NÃO INFORMADO")</f>
        <v>INS</v>
      </c>
      <c r="D1268" s="17" t="str">
        <f>IFERROR(INDEX(Cadastro!$D$5:$D$243,$AB1268),"")</f>
        <v>Folguista</v>
      </c>
      <c r="E1268" s="17" t="str">
        <f>IFERROR(INDEX(Cadastro!$G$5:$G$243,$AB1268),"")</f>
        <v>Folguista</v>
      </c>
      <c r="F1268" s="29">
        <v>46306</v>
      </c>
      <c r="G1268" s="32" t="str">
        <f t="shared" si="114"/>
        <v>dom</v>
      </c>
      <c r="H1268" s="31">
        <f>IF($L1268=0,"",_xlfn.MINIFS(Dados!$Q:$Q,Dados!$A:$A,$A1268,Dados!$S:$S,$F1268))</f>
        <v>112</v>
      </c>
      <c r="I1268" s="31">
        <f>IF($H1268="","",_xlfn.MAXIFS(Dados!$R:$R,Dados!$A:$A,$A1268,Dados!$S:$S,$F1268))</f>
        <v>405</v>
      </c>
      <c r="J1268" s="32" t="str">
        <f>IF($D1268&lt;&gt;"Folguista","",IFERROR(INDEX(Parâmetros!$D$52:$G$52,1,MIN(4,MAX(1,$W1268))),""))</f>
        <v>C</v>
      </c>
      <c r="K1268" s="32" t="str">
        <f>IF(OR($AC1268&lt;&gt;"",$Y1268="Folga",$Y1268="Folga trabalhada",$Y1268="Férias (cadastro)",$Y1268="Férias / afastamento",$Y1268="Indeterminado (início da série)"),"",IF(OR($D1268="6x1",$D1268="FF 6x1"),IF(OR(WEEKDAY($F1268,2)=6,WEEKDAY($F1268,2)=7),"6x1 sáb/dom","6x1"),IF($D1268="5x2","5x2",IF($H1268="",IF($D1268="Folguista",$J1268,$E1268),IF(OR($H1268&gt;=Parâmetros!$E$18,$H1268&lt;Parâmetros!$E$19),"C",IF($H1268&lt;Parâmetros!$E$20,"A","B"))))))</f>
        <v>C</v>
      </c>
      <c r="L1268" s="30">
        <f>SUMIFS(Dados!$E:$E,Dados!$A:$A,$A1268,Dados!$S:$S,$F1268)</f>
        <v>6.6799999999999988</v>
      </c>
      <c r="M1268" s="30">
        <f>IFERROR(INDEX(Parâmetros!$E$6:$E$11,MATCH($K1268,Parâmetros!$A$6:$A$11,0)),"")</f>
        <v>6.67</v>
      </c>
      <c r="N1268" s="33">
        <f t="shared" si="115"/>
        <v>1.0014992503748124</v>
      </c>
      <c r="O1268" s="33">
        <f>Parâmetros!$E$13</f>
        <v>0.8</v>
      </c>
      <c r="P1268" s="32" t="str">
        <f>IF(OR($M1268="",$F1268&gt;Parâmetros!$E$14),"Não","Sim")</f>
        <v>Sim</v>
      </c>
      <c r="Q1268" s="32" t="str">
        <f t="shared" si="116"/>
        <v>Sim</v>
      </c>
      <c r="R1268" s="32" t="str">
        <f t="shared" si="117"/>
        <v>Sim</v>
      </c>
      <c r="S1268" s="30">
        <f t="shared" si="118"/>
        <v>0</v>
      </c>
      <c r="T1268" s="32" t="str">
        <f>IF($Q1268&lt;&gt;"Sim","",IF($N1268&gt;Parâmetros!$E$15,"Sim","Não"))</f>
        <v>Sim</v>
      </c>
      <c r="U1268" s="17" t="str">
        <f t="shared" si="119"/>
        <v>Na meta</v>
      </c>
      <c r="V1268" s="17" t="str">
        <f>IF($AC1268&lt;&gt;"",IF($L1268&gt;0,"ATENÇÃO · apontou em dia de "&amp;LOWER($AC1268)&amp;" cadastrado","Exceção cadastrada · "&amp;$AC1268)&amp;IF($AD1268="",""," · "&amp;$AD1268),IF($E1268="Férias",IF($L1268&gt;0,"ATENÇÃO · apontou estando de férias no cadastro","Férias no cadastro"),IF($Y1268="Férias / afastamento","Afastamento · "&amp;($Z1268+$AA1268-1)&amp;" dias seguidos sem apontamento",IF($Y1268="Folga trabalhada","ATENÇÃO · apontou em dia de folga da escala 5x2",IF($Y1268="Folga",IF(AND($D1268="5x2",OR(WEEKDAY($F1268,2)=6,WEEKDAY($F1268,2)=7)),"Folga de fim de semana da escala 5x2",IF(AND(OR($D1268="6x1",$D1268="FF 6x1"),WEEKDAY($F1268,2)=6,FALSE()),"Folga de fim de semana · apontou no domingo anterior",IF(AND(OR($D1268="6x1",$D1268="FF 6x1"),WEEKDAY($F1268,2)=7,AND($A1268=$A1267,$L1267&gt;0)),"Folga de fim de semana · apontou no sábado",IF(AND(OR($D1268="6x1",$D1268="FF 6x1"),OR(WEEKDAY($F1268,2)=6,WEEKDAY($F1268,2)=7)),"Folga de fim de semana · sem apontamento no sábado nem no domingo","Folga prevista pelo ciclo")))),IF($Y1268="Indeterminado (início da série)","Sem histórico anterior — informe o dia do ciclo no Cadastro",IF($Y1268="Falta de registro",IF(OR(OR($D1268="6x1",$D1268="FF 6x1"),$D1268="5x2"),"FALTA DE REGISTRO · dia útil da escala "&amp;$E1268,"FALTA DE REGISTRO · dia "&amp;$W1268&amp;" de "&amp;IFERROR(INDEX(Parâmetros!$B$39:$B$48,MATCH($E1268,Parâmetros!$A$39:$A$48,0)),99)&amp;" do ciclo"),IF(OR($D1268="6x1",$D1268="FF 6x1"),IF(OR(AND(WEEKDAY($F1268,2)=6,AND($A1268=$A1269,$L1269&gt;0)),AND(WEEKDAY($F1268,2)=7,AND($A1268=$A1267,$L1267&gt;0))),"ATENÇÃO · apontou sábado e domingo no mesmo fim de semana",IF(OR(WEEKDAY($F1268,2)=6,WEEKDAY($F1268,2)=7),"Jornada de fim de semana do 6x1",IF(OR($H1268&gt;=Parâmetros!$E$20,$H1268&lt;Parâmetros!$E$19),"ATENÇÃO · 6x1 apontou fora do horário diurno","Jornada fixa do 6x1"))),IF($D1268="5x2","Jornada fixa do 5x2",IF($D1268="Folguista",IF($J1268=$K1268,"Evidência confirma sequência","DIVERGE · sequência "&amp;$J1268&amp;" × evidência "&amp;$K1268),IF($K1268=$E1268,"Evidência confirma cadastro","DIVERGE · cadastro "&amp;$E1268&amp;" × evidência "&amp;$K1268)))))))))))</f>
        <v>Evidência confirma sequência</v>
      </c>
      <c r="W1268" s="34">
        <f>IF(OR(OR($D1268="6x1",$D1268="FF 6x1"),$D1268="5x2"),"",IF($AB1268&lt;&gt;$AB1267,IF(IFERROR(INDEX(Cadastro!$F$5:$F$243,$AB1268),"")="",IF($L1268&gt;0,1,0),IF(IFERROR(INDEX(Cadastro!$F$5:$F$243,$AB1268),"")&lt;=IFERROR(INDEX(Parâmetros!$B$39:$B$48,MATCH($E1268,Parâmetros!$A$39:$A$48,0)),99),IFERROR(INDEX(Cadastro!$F$5:$F$243,$AB1268),""),0)),IF($L1268&gt;0,IF(N($X1267)&gt;0,1,N($W1267)+1),IF(AND($L1268=0,OR(N($W1267)&gt;=IFERROR(INDEX(Parâmetros!$B$39:$B$48,MATCH($E1268,Parâmetros!$A$39:$A$48,0)),99),AND(N($X1267)&gt;0,N($X1267)&lt;IFERROR(INDEX(Parâmetros!$C$39:$C$48,MATCH($E1268,Parâmetros!$A$39:$A$48,0)),0)))),0,N($W1267)+1))))</f>
        <v>4</v>
      </c>
      <c r="X1268" s="34">
        <f>IF(OR(OR($D1268="6x1",$D1268="FF 6x1"),$D1268="5x2"),"",IF($AB1268&lt;&gt;$AB1267,IF(IFERROR(INDEX(Cadastro!$F$5:$F$243,$AB1268),"")="",0,IF(IFERROR(INDEX(Cadastro!$F$5:$F$243,$AB1268),"")&gt;IFERROR(INDEX(Parâmetros!$B$39:$B$48,MATCH($E1268,Parâmetros!$A$39:$A$48,0)),99),IFERROR(INDEX(Cadastro!$F$5:$F$243,$AB1268),"")-IFERROR(INDEX(Parâmetros!$B$39:$B$48,MATCH($E1268,Parâmetros!$A$39:$A$48,0)),99),0)),IF(AND($L1268=0,OR(N($W1267)&gt;=IFERROR(INDEX(Parâmetros!$B$39:$B$48,MATCH($E1268,Parâmetros!$A$39:$A$48,0)),99),AND(N($X1267)&gt;0,N($X1267)&lt;IFERROR(INDEX(Parâmetros!$C$39:$C$48,MATCH($E1268,Parâmetros!$A$39:$A$48,0)),0)))),N($X1267)+1,0)))</f>
        <v>0</v>
      </c>
      <c r="Y1268" t="str">
        <f>IF($AC1268&lt;&gt;"",IF($L1268&gt;0,$AC1268&amp;" · com apontamento",$AC1268),IF($E1268="Férias",IF($L1268&gt;0,"Férias · com apontamento","Férias (cadastro)"),IF(($Z1268+$AA1268-1)&gt;Parâmetros!$E$16,"Férias / afastamento",IF(AND($D1268="5x2",OR(WEEKDAY($F1268,2)=6,WEEKDAY($F1268,2)=7)),IF($L1268&gt;0,"Folga trabalhada","Folga"),IF($L1268&gt;0,"Trabalhado",IF(OR(OR($D1268="6x1",$D1268="FF 6x1"),$D1268="5x2"),IF(AND(OR($D1268="6x1",$D1268="FF 6x1"),OR(WEEKDAY($F1268,2)=6,WEEKDAY($F1268,2)=7)),"Folga","Falta de registro"),IF(AND($AB1268&lt;&gt;$AB1267,IFERROR(INDEX(Cadastro!$F$5:$F$243,$AB1268),"")=""),"Indeterminado (início da série)",IF($X1268&gt;0,"Folga","Falta de registro"))))))))</f>
        <v>Trabalhado</v>
      </c>
      <c r="Z1268" s="34">
        <f>IF(OR($L1268&gt;0,$F1268&gt;Parâmetros!$E$14),0,IF($A1268&lt;&gt;$A1267,1,N($Z1267)+1))</f>
        <v>0</v>
      </c>
      <c r="AA1268" s="34">
        <f>IF(OR($L1268&gt;0,$F1268&gt;Parâmetros!$E$14),0,IF(OR($A1268&lt;&gt;$A1269,$F1269&gt;Parâmetros!$E$14),1,N($AA1269)+1))</f>
        <v>0</v>
      </c>
      <c r="AB1268" s="31">
        <f>IFERROR(MATCH($A1268&amp;"|"&amp;TEXT(_xlfn.MAXIFS(Cadastro!$E$5:$E$243,Cadastro!$A$5:$A$243,$A1268,Cadastro!$E$5:$E$243,"&lt;="&amp;$F1268),"yyyymmdd"),Cadastro!$I$5:$I$243,0),"")</f>
        <v>161</v>
      </c>
      <c r="AC1268" t="str">
        <f>IFERROR(_xlfn.SINGLE(INDEX(Exceções!$D$5:$D$203,MATCH($A1268&amp;"|"&amp;$F1268,Exceções!$F$5:$F$203,0))),"")</f>
        <v/>
      </c>
      <c r="AD1268" t="str">
        <f>IF($AC1268="","",IFERROR(_xlfn.SINGLE(INDEX(Exceções!$E$5:$E$203,MATCH($A1268&amp;"|"&amp;$F1268,Exceções!$F$5:$F$203,0))),""))</f>
        <v/>
      </c>
    </row>
    <row r="1269" spans="1:30" ht="15" hidden="1" customHeight="1" x14ac:dyDescent="0.25">
      <c r="A1269" s="31">
        <v>52398</v>
      </c>
      <c r="B1269" s="17" t="s">
        <v>46</v>
      </c>
      <c r="C1269" s="17" t="str">
        <f>IFERROR(INDEX(Cadastro!$C$5:$C$243,$AB1269),"NÃO INFORMADO")</f>
        <v>INS</v>
      </c>
      <c r="D1269" s="17" t="str">
        <f>IFERROR(INDEX(Cadastro!$D$5:$D$243,$AB1269),"")</f>
        <v>Folguista</v>
      </c>
      <c r="E1269" s="17" t="str">
        <f>IFERROR(INDEX(Cadastro!$G$5:$G$243,$AB1269),"")</f>
        <v>Folguista</v>
      </c>
      <c r="F1269" s="29">
        <v>46307</v>
      </c>
      <c r="G1269" s="32" t="str">
        <f t="shared" si="114"/>
        <v>seg</v>
      </c>
      <c r="H1269" s="31" t="str">
        <f>IF($L1269=0,"",_xlfn.MINIFS(Dados!$Q:$Q,Dados!$A:$A,$A1269,Dados!$S:$S,$F1269))</f>
        <v/>
      </c>
      <c r="I1269" s="31" t="str">
        <f>IF($H1269="","",_xlfn.MAXIFS(Dados!$R:$R,Dados!$A:$A,$A1269,Dados!$S:$S,$F1269))</f>
        <v/>
      </c>
      <c r="J1269" s="32" t="str">
        <f>IF($D1269&lt;&gt;"Folguista","",IFERROR(INDEX(Parâmetros!$D$52:$G$52,1,MIN(4,MAX(1,$W1269))),""))</f>
        <v>B</v>
      </c>
      <c r="K1269" s="32" t="str">
        <f>IF(OR($AC1269&lt;&gt;"",$Y1269="Folga",$Y1269="Folga trabalhada",$Y1269="Férias (cadastro)",$Y1269="Férias / afastamento",$Y1269="Indeterminado (início da série)"),"",IF(OR($D1269="6x1",$D1269="FF 6x1"),IF(OR(WEEKDAY($F1269,2)=6,WEEKDAY($F1269,2)=7),"6x1 sáb/dom","6x1"),IF($D1269="5x2","5x2",IF($H1269="",IF($D1269="Folguista",$J1269,$E1269),IF(OR($H1269&gt;=Parâmetros!$E$18,$H1269&lt;Parâmetros!$E$19),"C",IF($H1269&lt;Parâmetros!$E$20,"A","B"))))))</f>
        <v/>
      </c>
      <c r="L1269" s="30">
        <f>SUMIFS(Dados!$E:$E,Dados!$A:$A,$A1269,Dados!$S:$S,$F1269)</f>
        <v>0</v>
      </c>
      <c r="M1269" s="30" t="str">
        <f>IFERROR(INDEX(Parâmetros!$E$6:$E$11,MATCH($K1269,Parâmetros!$A$6:$A$11,0)),"")</f>
        <v/>
      </c>
      <c r="N1269" s="33" t="str">
        <f t="shared" si="115"/>
        <v/>
      </c>
      <c r="O1269" s="33">
        <f>Parâmetros!$E$13</f>
        <v>0.8</v>
      </c>
      <c r="P1269" s="32" t="str">
        <f>IF(OR($M1269="",$F1269&gt;Parâmetros!$E$14),"Não","Sim")</f>
        <v>Não</v>
      </c>
      <c r="Q1269" s="32" t="str">
        <f t="shared" si="116"/>
        <v/>
      </c>
      <c r="R1269" s="32" t="str">
        <f t="shared" si="117"/>
        <v/>
      </c>
      <c r="S1269" s="30" t="str">
        <f t="shared" si="118"/>
        <v/>
      </c>
      <c r="T1269" s="32" t="str">
        <f>IF($Q1269&lt;&gt;"Sim","",IF($N1269&gt;Parâmetros!$E$15,"Sim","Não"))</f>
        <v/>
      </c>
      <c r="U1269" s="17" t="str">
        <f t="shared" si="119"/>
        <v>Folga</v>
      </c>
      <c r="V1269" s="17" t="str">
        <f>IF($AC1269&lt;&gt;"",IF($L1269&gt;0,"ATENÇÃO · apontou em dia de "&amp;LOWER($AC1269)&amp;" cadastrado","Exceção cadastrada · "&amp;$AC1269)&amp;IF($AD1269="",""," · "&amp;$AD1269),IF($E1269="Férias",IF($L1269&gt;0,"ATENÇÃO · apontou estando de férias no cadastro","Férias no cadastro"),IF($Y1269="Férias / afastamento","Afastamento · "&amp;($Z1269+$AA1269-1)&amp;" dias seguidos sem apontamento",IF($Y1269="Folga trabalhada","ATENÇÃO · apontou em dia de folga da escala 5x2",IF($Y1269="Folga",IF(AND($D1269="5x2",OR(WEEKDAY($F1269,2)=6,WEEKDAY($F1269,2)=7)),"Folga de fim de semana da escala 5x2",IF(AND(OR($D1269="6x1",$D1269="FF 6x1"),WEEKDAY($F1269,2)=6,FALSE()),"Folga de fim de semana · apontou no domingo anterior",IF(AND(OR($D1269="6x1",$D1269="FF 6x1"),WEEKDAY($F1269,2)=7,AND($A1269=$A1268,$L1268&gt;0)),"Folga de fim de semana · apontou no sábado",IF(AND(OR($D1269="6x1",$D1269="FF 6x1"),OR(WEEKDAY($F1269,2)=6,WEEKDAY($F1269,2)=7)),"Folga de fim de semana · sem apontamento no sábado nem no domingo","Folga prevista pelo ciclo")))),IF($Y1269="Indeterminado (início da série)","Sem histórico anterior — informe o dia do ciclo no Cadastro",IF($Y1269="Falta de registro",IF(OR(OR($D1269="6x1",$D1269="FF 6x1"),$D1269="5x2"),"FALTA DE REGISTRO · dia útil da escala "&amp;$E1269,"FALTA DE REGISTRO · dia "&amp;$W1269&amp;" de "&amp;IFERROR(INDEX(Parâmetros!$B$39:$B$48,MATCH($E1269,Parâmetros!$A$39:$A$48,0)),99)&amp;" do ciclo"),IF(OR($D1269="6x1",$D1269="FF 6x1"),IF(OR(AND(WEEKDAY($F1269,2)=6,AND($A1269=$A1270,$L1270&gt;0)),AND(WEEKDAY($F1269,2)=7,AND($A1269=$A1268,$L1268&gt;0))),"ATENÇÃO · apontou sábado e domingo no mesmo fim de semana",IF(OR(WEEKDAY($F1269,2)=6,WEEKDAY($F1269,2)=7),"Jornada de fim de semana do 6x1",IF(OR($H1269&gt;=Parâmetros!$E$20,$H1269&lt;Parâmetros!$E$19),"ATENÇÃO · 6x1 apontou fora do horário diurno","Jornada fixa do 6x1"))),IF($D1269="5x2","Jornada fixa do 5x2",IF($D1269="Folguista",IF($J1269=$K1269,"Evidência confirma sequência","DIVERGE · sequência "&amp;$J1269&amp;" × evidência "&amp;$K1269),IF($K1269=$E1269,"Evidência confirma cadastro","DIVERGE · cadastro "&amp;$E1269&amp;" × evidência "&amp;$K1269)))))))))))</f>
        <v>Folga prevista pelo ciclo</v>
      </c>
      <c r="W1269" s="34">
        <f>IF(OR(OR($D1269="6x1",$D1269="FF 6x1"),$D1269="5x2"),"",IF($AB1269&lt;&gt;$AB1268,IF(IFERROR(INDEX(Cadastro!$F$5:$F$243,$AB1269),"")="",IF($L1269&gt;0,1,0),IF(IFERROR(INDEX(Cadastro!$F$5:$F$243,$AB1269),"")&lt;=IFERROR(INDEX(Parâmetros!$B$39:$B$48,MATCH($E1269,Parâmetros!$A$39:$A$48,0)),99),IFERROR(INDEX(Cadastro!$F$5:$F$243,$AB1269),""),0)),IF($L1269&gt;0,IF(N($X1268)&gt;0,1,N($W1268)+1),IF(AND($L1269=0,OR(N($W1268)&gt;=IFERROR(INDEX(Parâmetros!$B$39:$B$48,MATCH($E1269,Parâmetros!$A$39:$A$48,0)),99),AND(N($X1268)&gt;0,N($X1268)&lt;IFERROR(INDEX(Parâmetros!$C$39:$C$48,MATCH($E1269,Parâmetros!$A$39:$A$48,0)),0)))),0,N($W1268)+1))))</f>
        <v>0</v>
      </c>
      <c r="X1269" s="34">
        <f>IF(OR(OR($D1269="6x1",$D1269="FF 6x1"),$D1269="5x2"),"",IF($AB1269&lt;&gt;$AB1268,IF(IFERROR(INDEX(Cadastro!$F$5:$F$243,$AB1269),"")="",0,IF(IFERROR(INDEX(Cadastro!$F$5:$F$243,$AB1269),"")&gt;IFERROR(INDEX(Parâmetros!$B$39:$B$48,MATCH($E1269,Parâmetros!$A$39:$A$48,0)),99),IFERROR(INDEX(Cadastro!$F$5:$F$243,$AB1269),"")-IFERROR(INDEX(Parâmetros!$B$39:$B$48,MATCH($E1269,Parâmetros!$A$39:$A$48,0)),99),0)),IF(AND($L1269=0,OR(N($W1268)&gt;=IFERROR(INDEX(Parâmetros!$B$39:$B$48,MATCH($E1269,Parâmetros!$A$39:$A$48,0)),99),AND(N($X1268)&gt;0,N($X1268)&lt;IFERROR(INDEX(Parâmetros!$C$39:$C$48,MATCH($E1269,Parâmetros!$A$39:$A$48,0)),0)))),N($X1268)+1,0)))</f>
        <v>1</v>
      </c>
      <c r="Y1269" t="str">
        <f>IF($AC1269&lt;&gt;"",IF($L1269&gt;0,$AC1269&amp;" · com apontamento",$AC1269),IF($E1269="Férias",IF($L1269&gt;0,"Férias · com apontamento","Férias (cadastro)"),IF(($Z1269+$AA1269-1)&gt;Parâmetros!$E$16,"Férias / afastamento",IF(AND($D1269="5x2",OR(WEEKDAY($F1269,2)=6,WEEKDAY($F1269,2)=7)),IF($L1269&gt;0,"Folga trabalhada","Folga"),IF($L1269&gt;0,"Trabalhado",IF(OR(OR($D1269="6x1",$D1269="FF 6x1"),$D1269="5x2"),IF(AND(OR($D1269="6x1",$D1269="FF 6x1"),OR(WEEKDAY($F1269,2)=6,WEEKDAY($F1269,2)=7)),"Folga","Falta de registro"),IF(AND($AB1269&lt;&gt;$AB1268,IFERROR(INDEX(Cadastro!$F$5:$F$243,$AB1269),"")=""),"Indeterminado (início da série)",IF($X1269&gt;0,"Folga","Falta de registro"))))))))</f>
        <v>Folga</v>
      </c>
      <c r="Z1269" s="34">
        <f>IF(OR($L1269&gt;0,$F1269&gt;Parâmetros!$E$14),0,IF($A1269&lt;&gt;$A1268,1,N($Z1268)+1))</f>
        <v>1</v>
      </c>
      <c r="AA1269" s="34">
        <f>IF(OR($L1269&gt;0,$F1269&gt;Parâmetros!$E$14),0,IF(OR($A1269&lt;&gt;$A1270,$F1270&gt;Parâmetros!$E$14),1,N($AA1270)+1))</f>
        <v>2</v>
      </c>
      <c r="AB1269" s="31">
        <f>IFERROR(MATCH($A1269&amp;"|"&amp;TEXT(_xlfn.MAXIFS(Cadastro!$E$5:$E$243,Cadastro!$A$5:$A$243,$A1269,Cadastro!$E$5:$E$243,"&lt;="&amp;$F1269),"yyyymmdd"),Cadastro!$I$5:$I$243,0),"")</f>
        <v>161</v>
      </c>
      <c r="AC1269" t="str">
        <f>IFERROR(_xlfn.SINGLE(INDEX(Exceções!$D$5:$D$203,MATCH($A1269&amp;"|"&amp;$F1269,Exceções!$F$5:$F$203,0))),"")</f>
        <v/>
      </c>
      <c r="AD1269" t="str">
        <f>IF($AC1269="","",IFERROR(_xlfn.SINGLE(INDEX(Exceções!$E$5:$E$203,MATCH($A1269&amp;"|"&amp;$F1269,Exceções!$F$5:$F$203,0))),""))</f>
        <v/>
      </c>
    </row>
    <row r="1270" spans="1:30" ht="15" hidden="1" customHeight="1" x14ac:dyDescent="0.25">
      <c r="A1270" s="31">
        <v>52398</v>
      </c>
      <c r="B1270" s="17" t="s">
        <v>46</v>
      </c>
      <c r="C1270" s="17" t="str">
        <f>IFERROR(INDEX(Cadastro!$C$5:$C$243,$AB1270),"NÃO INFORMADO")</f>
        <v>INS</v>
      </c>
      <c r="D1270" s="17" t="str">
        <f>IFERROR(INDEX(Cadastro!$D$5:$D$243,$AB1270),"")</f>
        <v>Folguista</v>
      </c>
      <c r="E1270" s="17" t="str">
        <f>IFERROR(INDEX(Cadastro!$G$5:$G$243,$AB1270),"")</f>
        <v>Folguista</v>
      </c>
      <c r="F1270" s="29">
        <v>46308</v>
      </c>
      <c r="G1270" s="32" t="str">
        <f t="shared" si="114"/>
        <v>ter</v>
      </c>
      <c r="H1270" s="31" t="str">
        <f>IF($L1270=0,"",_xlfn.MINIFS(Dados!$Q:$Q,Dados!$A:$A,$A1270,Dados!$S:$S,$F1270))</f>
        <v/>
      </c>
      <c r="I1270" s="31" t="str">
        <f>IF($H1270="","",_xlfn.MAXIFS(Dados!$R:$R,Dados!$A:$A,$A1270,Dados!$S:$S,$F1270))</f>
        <v/>
      </c>
      <c r="J1270" s="32" t="str">
        <f>IF($D1270&lt;&gt;"Folguista","",IFERROR(INDEX(Parâmetros!$D$52:$G$52,1,MIN(4,MAX(1,$W1270))),""))</f>
        <v>B</v>
      </c>
      <c r="K1270" s="32" t="str">
        <f>IF(OR($AC1270&lt;&gt;"",$Y1270="Folga",$Y1270="Folga trabalhada",$Y1270="Férias (cadastro)",$Y1270="Férias / afastamento",$Y1270="Indeterminado (início da série)"),"",IF(OR($D1270="6x1",$D1270="FF 6x1"),IF(OR(WEEKDAY($F1270,2)=6,WEEKDAY($F1270,2)=7),"6x1 sáb/dom","6x1"),IF($D1270="5x2","5x2",IF($H1270="",IF($D1270="Folguista",$J1270,$E1270),IF(OR($H1270&gt;=Parâmetros!$E$18,$H1270&lt;Parâmetros!$E$19),"C",IF($H1270&lt;Parâmetros!$E$20,"A","B"))))))</f>
        <v/>
      </c>
      <c r="L1270" s="30">
        <f>SUMIFS(Dados!$E:$E,Dados!$A:$A,$A1270,Dados!$S:$S,$F1270)</f>
        <v>0</v>
      </c>
      <c r="M1270" s="30" t="str">
        <f>IFERROR(INDEX(Parâmetros!$E$6:$E$11,MATCH($K1270,Parâmetros!$A$6:$A$11,0)),"")</f>
        <v/>
      </c>
      <c r="N1270" s="33" t="str">
        <f t="shared" si="115"/>
        <v/>
      </c>
      <c r="O1270" s="33">
        <f>Parâmetros!$E$13</f>
        <v>0.8</v>
      </c>
      <c r="P1270" s="32" t="str">
        <f>IF(OR($M1270="",$F1270&gt;Parâmetros!$E$14),"Não","Sim")</f>
        <v>Não</v>
      </c>
      <c r="Q1270" s="32" t="str">
        <f t="shared" si="116"/>
        <v/>
      </c>
      <c r="R1270" s="32" t="str">
        <f t="shared" si="117"/>
        <v/>
      </c>
      <c r="S1270" s="30" t="str">
        <f t="shared" si="118"/>
        <v/>
      </c>
      <c r="T1270" s="32" t="str">
        <f>IF($Q1270&lt;&gt;"Sim","",IF($N1270&gt;Parâmetros!$E$15,"Sim","Não"))</f>
        <v/>
      </c>
      <c r="U1270" s="17" t="str">
        <f t="shared" si="119"/>
        <v>Folga</v>
      </c>
      <c r="V1270" s="17" t="str">
        <f>IF($AC1270&lt;&gt;"",IF($L1270&gt;0,"ATENÇÃO · apontou em dia de "&amp;LOWER($AC1270)&amp;" cadastrado","Exceção cadastrada · "&amp;$AC1270)&amp;IF($AD1270="",""," · "&amp;$AD1270),IF($E1270="Férias",IF($L1270&gt;0,"ATENÇÃO · apontou estando de férias no cadastro","Férias no cadastro"),IF($Y1270="Férias / afastamento","Afastamento · "&amp;($Z1270+$AA1270-1)&amp;" dias seguidos sem apontamento",IF($Y1270="Folga trabalhada","ATENÇÃO · apontou em dia de folga da escala 5x2",IF($Y1270="Folga",IF(AND($D1270="5x2",OR(WEEKDAY($F1270,2)=6,WEEKDAY($F1270,2)=7)),"Folga de fim de semana da escala 5x2",IF(AND(OR($D1270="6x1",$D1270="FF 6x1"),WEEKDAY($F1270,2)=6,FALSE()),"Folga de fim de semana · apontou no domingo anterior",IF(AND(OR($D1270="6x1",$D1270="FF 6x1"),WEEKDAY($F1270,2)=7,AND($A1270=$A1269,$L1269&gt;0)),"Folga de fim de semana · apontou no sábado",IF(AND(OR($D1270="6x1",$D1270="FF 6x1"),OR(WEEKDAY($F1270,2)=6,WEEKDAY($F1270,2)=7)),"Folga de fim de semana · sem apontamento no sábado nem no domingo","Folga prevista pelo ciclo")))),IF($Y1270="Indeterminado (início da série)","Sem histórico anterior — informe o dia do ciclo no Cadastro",IF($Y1270="Falta de registro",IF(OR(OR($D1270="6x1",$D1270="FF 6x1"),$D1270="5x2"),"FALTA DE REGISTRO · dia útil da escala "&amp;$E1270,"FALTA DE REGISTRO · dia "&amp;$W1270&amp;" de "&amp;IFERROR(INDEX(Parâmetros!$B$39:$B$48,MATCH($E1270,Parâmetros!$A$39:$A$48,0)),99)&amp;" do ciclo"),IF(OR($D1270="6x1",$D1270="FF 6x1"),IF(OR(AND(WEEKDAY($F1270,2)=6,AND($A1270=$A1271,$L1271&gt;0)),AND(WEEKDAY($F1270,2)=7,AND($A1270=$A1269,$L1269&gt;0))),"ATENÇÃO · apontou sábado e domingo no mesmo fim de semana",IF(OR(WEEKDAY($F1270,2)=6,WEEKDAY($F1270,2)=7),"Jornada de fim de semana do 6x1",IF(OR($H1270&gt;=Parâmetros!$E$20,$H1270&lt;Parâmetros!$E$19),"ATENÇÃO · 6x1 apontou fora do horário diurno","Jornada fixa do 6x1"))),IF($D1270="5x2","Jornada fixa do 5x2",IF($D1270="Folguista",IF($J1270=$K1270,"Evidência confirma sequência","DIVERGE · sequência "&amp;$J1270&amp;" × evidência "&amp;$K1270),IF($K1270=$E1270,"Evidência confirma cadastro","DIVERGE · cadastro "&amp;$E1270&amp;" × evidência "&amp;$K1270)))))))))))</f>
        <v>Folga prevista pelo ciclo</v>
      </c>
      <c r="W1270" s="34">
        <f>IF(OR(OR($D1270="6x1",$D1270="FF 6x1"),$D1270="5x2"),"",IF($AB1270&lt;&gt;$AB1269,IF(IFERROR(INDEX(Cadastro!$F$5:$F$243,$AB1270),"")="",IF($L1270&gt;0,1,0),IF(IFERROR(INDEX(Cadastro!$F$5:$F$243,$AB1270),"")&lt;=IFERROR(INDEX(Parâmetros!$B$39:$B$48,MATCH($E1270,Parâmetros!$A$39:$A$48,0)),99),IFERROR(INDEX(Cadastro!$F$5:$F$243,$AB1270),""),0)),IF($L1270&gt;0,IF(N($X1269)&gt;0,1,N($W1269)+1),IF(AND($L1270=0,OR(N($W1269)&gt;=IFERROR(INDEX(Parâmetros!$B$39:$B$48,MATCH($E1270,Parâmetros!$A$39:$A$48,0)),99),AND(N($X1269)&gt;0,N($X1269)&lt;IFERROR(INDEX(Parâmetros!$C$39:$C$48,MATCH($E1270,Parâmetros!$A$39:$A$48,0)),0)))),0,N($W1269)+1))))</f>
        <v>0</v>
      </c>
      <c r="X1270" s="34">
        <f>IF(OR(OR($D1270="6x1",$D1270="FF 6x1"),$D1270="5x2"),"",IF($AB1270&lt;&gt;$AB1269,IF(IFERROR(INDEX(Cadastro!$F$5:$F$243,$AB1270),"")="",0,IF(IFERROR(INDEX(Cadastro!$F$5:$F$243,$AB1270),"")&gt;IFERROR(INDEX(Parâmetros!$B$39:$B$48,MATCH($E1270,Parâmetros!$A$39:$A$48,0)),99),IFERROR(INDEX(Cadastro!$F$5:$F$243,$AB1270),"")-IFERROR(INDEX(Parâmetros!$B$39:$B$48,MATCH($E1270,Parâmetros!$A$39:$A$48,0)),99),0)),IF(AND($L1270=0,OR(N($W1269)&gt;=IFERROR(INDEX(Parâmetros!$B$39:$B$48,MATCH($E1270,Parâmetros!$A$39:$A$48,0)),99),AND(N($X1269)&gt;0,N($X1269)&lt;IFERROR(INDEX(Parâmetros!$C$39:$C$48,MATCH($E1270,Parâmetros!$A$39:$A$48,0)),0)))),N($X1269)+1,0)))</f>
        <v>2</v>
      </c>
      <c r="Y1270" t="str">
        <f>IF($AC1270&lt;&gt;"",IF($L1270&gt;0,$AC1270&amp;" · com apontamento",$AC1270),IF($E1270="Férias",IF($L1270&gt;0,"Férias · com apontamento","Férias (cadastro)"),IF(($Z1270+$AA1270-1)&gt;Parâmetros!$E$16,"Férias / afastamento",IF(AND($D1270="5x2",OR(WEEKDAY($F1270,2)=6,WEEKDAY($F1270,2)=7)),IF($L1270&gt;0,"Folga trabalhada","Folga"),IF($L1270&gt;0,"Trabalhado",IF(OR(OR($D1270="6x1",$D1270="FF 6x1"),$D1270="5x2"),IF(AND(OR($D1270="6x1",$D1270="FF 6x1"),OR(WEEKDAY($F1270,2)=6,WEEKDAY($F1270,2)=7)),"Folga","Falta de registro"),IF(AND($AB1270&lt;&gt;$AB1269,IFERROR(INDEX(Cadastro!$F$5:$F$243,$AB1270),"")=""),"Indeterminado (início da série)",IF($X1270&gt;0,"Folga","Falta de registro"))))))))</f>
        <v>Folga</v>
      </c>
      <c r="Z1270" s="34">
        <f>IF(OR($L1270&gt;0,$F1270&gt;Parâmetros!$E$14),0,IF($A1270&lt;&gt;$A1269,1,N($Z1269)+1))</f>
        <v>2</v>
      </c>
      <c r="AA1270" s="34">
        <f>IF(OR($L1270&gt;0,$F1270&gt;Parâmetros!$E$14),0,IF(OR($A1270&lt;&gt;$A1271,$F1271&gt;Parâmetros!$E$14),1,N($AA1271)+1))</f>
        <v>1</v>
      </c>
      <c r="AB1270" s="31">
        <f>IFERROR(MATCH($A1270&amp;"|"&amp;TEXT(_xlfn.MAXIFS(Cadastro!$E$5:$E$243,Cadastro!$A$5:$A$243,$A1270,Cadastro!$E$5:$E$243,"&lt;="&amp;$F1270),"yyyymmdd"),Cadastro!$I$5:$I$243,0),"")</f>
        <v>161</v>
      </c>
      <c r="AC1270" t="str">
        <f>IFERROR(_xlfn.SINGLE(INDEX(Exceções!$D$5:$D$203,MATCH($A1270&amp;"|"&amp;$F1270,Exceções!$F$5:$F$203,0))),"")</f>
        <v/>
      </c>
      <c r="AD1270" t="str">
        <f>IF($AC1270="","",IFERROR(_xlfn.SINGLE(INDEX(Exceções!$E$5:$E$203,MATCH($A1270&amp;"|"&amp;$F1270,Exceções!$F$5:$F$203,0))),""))</f>
        <v/>
      </c>
    </row>
    <row r="1271" spans="1:30" ht="15" hidden="1" customHeight="1" x14ac:dyDescent="0.25">
      <c r="A1271" s="31">
        <v>52398</v>
      </c>
      <c r="B1271" s="17" t="s">
        <v>46</v>
      </c>
      <c r="C1271" s="17" t="str">
        <f>IFERROR(INDEX(Cadastro!$C$5:$C$243,$AB1271),"NÃO INFORMADO")</f>
        <v>INS</v>
      </c>
      <c r="D1271" s="17" t="str">
        <f>IFERROR(INDEX(Cadastro!$D$5:$D$243,$AB1271),"")</f>
        <v>Folguista</v>
      </c>
      <c r="E1271" s="17" t="str">
        <f>IFERROR(INDEX(Cadastro!$G$5:$G$243,$AB1271),"")</f>
        <v>Folguista</v>
      </c>
      <c r="F1271" s="29">
        <v>46309</v>
      </c>
      <c r="G1271" s="32" t="str">
        <f t="shared" si="114"/>
        <v>qua</v>
      </c>
      <c r="H1271" s="31">
        <f>IF($L1271=0,"",_xlfn.MINIFS(Dados!$Q:$Q,Dados!$A:$A,$A1271,Dados!$S:$S,$F1271))</f>
        <v>938</v>
      </c>
      <c r="I1271" s="31">
        <f>IF($H1271="","",_xlfn.MAXIFS(Dados!$R:$R,Dados!$A:$A,$A1271,Dados!$S:$S,$F1271))</f>
        <v>1394</v>
      </c>
      <c r="J1271" s="32" t="str">
        <f>IF($D1271&lt;&gt;"Folguista","",IFERROR(INDEX(Parâmetros!$D$52:$G$52,1,MIN(4,MAX(1,$W1271))),""))</f>
        <v>B</v>
      </c>
      <c r="K1271" s="32" t="str">
        <f>IF(OR($AC1271&lt;&gt;"",$Y1271="Folga",$Y1271="Folga trabalhada",$Y1271="Férias (cadastro)",$Y1271="Férias / afastamento",$Y1271="Indeterminado (início da série)"),"",IF(OR($D1271="6x1",$D1271="FF 6x1"),IF(OR(WEEKDAY($F1271,2)=6,WEEKDAY($F1271,2)=7),"6x1 sáb/dom","6x1"),IF($D1271="5x2","5x2",IF($H1271="",IF($D1271="Folguista",$J1271,$E1271),IF(OR($H1271&gt;=Parâmetros!$E$18,$H1271&lt;Parâmetros!$E$19),"C",IF($H1271&lt;Parâmetros!$E$20,"A","B"))))))</f>
        <v>B</v>
      </c>
      <c r="L1271" s="30">
        <f>SUMIFS(Dados!$E:$E,Dados!$A:$A,$A1271,Dados!$S:$S,$F1271)</f>
        <v>7.2100000000000009</v>
      </c>
      <c r="M1271" s="30">
        <f>IFERROR(INDEX(Parâmetros!$E$6:$E$11,MATCH($K1271,Parâmetros!$A$6:$A$11,0)),"")</f>
        <v>7.67</v>
      </c>
      <c r="N1271" s="33">
        <f t="shared" si="115"/>
        <v>0.94002607561929608</v>
      </c>
      <c r="O1271" s="33">
        <f>Parâmetros!$E$13</f>
        <v>0.8</v>
      </c>
      <c r="P1271" s="32" t="str">
        <f>IF(OR($M1271="",$F1271&gt;Parâmetros!$E$14),"Não","Sim")</f>
        <v>Sim</v>
      </c>
      <c r="Q1271" s="32" t="str">
        <f t="shared" si="116"/>
        <v>Sim</v>
      </c>
      <c r="R1271" s="32" t="str">
        <f t="shared" si="117"/>
        <v>Sim</v>
      </c>
      <c r="S1271" s="30">
        <f t="shared" si="118"/>
        <v>0</v>
      </c>
      <c r="T1271" s="32" t="str">
        <f>IF($Q1271&lt;&gt;"Sim","",IF($N1271&gt;Parâmetros!$E$15,"Sim","Não"))</f>
        <v>Não</v>
      </c>
      <c r="U1271" s="17" t="str">
        <f t="shared" si="119"/>
        <v>Na meta</v>
      </c>
      <c r="V1271" s="17" t="str">
        <f>IF($AC1271&lt;&gt;"",IF($L1271&gt;0,"ATENÇÃO · apontou em dia de "&amp;LOWER($AC1271)&amp;" cadastrado","Exceção cadastrada · "&amp;$AC1271)&amp;IF($AD1271="",""," · "&amp;$AD1271),IF($E1271="Férias",IF($L1271&gt;0,"ATENÇÃO · apontou estando de férias no cadastro","Férias no cadastro"),IF($Y1271="Férias / afastamento","Afastamento · "&amp;($Z1271+$AA1271-1)&amp;" dias seguidos sem apontamento",IF($Y1271="Folga trabalhada","ATENÇÃO · apontou em dia de folga da escala 5x2",IF($Y1271="Folga",IF(AND($D1271="5x2",OR(WEEKDAY($F1271,2)=6,WEEKDAY($F1271,2)=7)),"Folga de fim de semana da escala 5x2",IF(AND(OR($D1271="6x1",$D1271="FF 6x1"),WEEKDAY($F1271,2)=6,FALSE()),"Folga de fim de semana · apontou no domingo anterior",IF(AND(OR($D1271="6x1",$D1271="FF 6x1"),WEEKDAY($F1271,2)=7,AND($A1271=$A1270,$L1270&gt;0)),"Folga de fim de semana · apontou no sábado",IF(AND(OR($D1271="6x1",$D1271="FF 6x1"),OR(WEEKDAY($F1271,2)=6,WEEKDAY($F1271,2)=7)),"Folga de fim de semana · sem apontamento no sábado nem no domingo","Folga prevista pelo ciclo")))),IF($Y1271="Indeterminado (início da série)","Sem histórico anterior — informe o dia do ciclo no Cadastro",IF($Y1271="Falta de registro",IF(OR(OR($D1271="6x1",$D1271="FF 6x1"),$D1271="5x2"),"FALTA DE REGISTRO · dia útil da escala "&amp;$E1271,"FALTA DE REGISTRO · dia "&amp;$W1271&amp;" de "&amp;IFERROR(INDEX(Parâmetros!$B$39:$B$48,MATCH($E1271,Parâmetros!$A$39:$A$48,0)),99)&amp;" do ciclo"),IF(OR($D1271="6x1",$D1271="FF 6x1"),IF(OR(AND(WEEKDAY($F1271,2)=6,AND($A1271=$A1272,$L1272&gt;0)),AND(WEEKDAY($F1271,2)=7,AND($A1271=$A1270,$L1270&gt;0))),"ATENÇÃO · apontou sábado e domingo no mesmo fim de semana",IF(OR(WEEKDAY($F1271,2)=6,WEEKDAY($F1271,2)=7),"Jornada de fim de semana do 6x1",IF(OR($H1271&gt;=Parâmetros!$E$20,$H1271&lt;Parâmetros!$E$19),"ATENÇÃO · 6x1 apontou fora do horário diurno","Jornada fixa do 6x1"))),IF($D1271="5x2","Jornada fixa do 5x2",IF($D1271="Folguista",IF($J1271=$K1271,"Evidência confirma sequência","DIVERGE · sequência "&amp;$J1271&amp;" × evidência "&amp;$K1271),IF($K1271=$E1271,"Evidência confirma cadastro","DIVERGE · cadastro "&amp;$E1271&amp;" × evidência "&amp;$K1271)))))))))))</f>
        <v>Evidência confirma sequência</v>
      </c>
      <c r="W1271" s="34">
        <f>IF(OR(OR($D1271="6x1",$D1271="FF 6x1"),$D1271="5x2"),"",IF($AB1271&lt;&gt;$AB1270,IF(IFERROR(INDEX(Cadastro!$F$5:$F$243,$AB1271),"")="",IF($L1271&gt;0,1,0),IF(IFERROR(INDEX(Cadastro!$F$5:$F$243,$AB1271),"")&lt;=IFERROR(INDEX(Parâmetros!$B$39:$B$48,MATCH($E1271,Parâmetros!$A$39:$A$48,0)),99),IFERROR(INDEX(Cadastro!$F$5:$F$243,$AB1271),""),0)),IF($L1271&gt;0,IF(N($X1270)&gt;0,1,N($W1270)+1),IF(AND($L1271=0,OR(N($W1270)&gt;=IFERROR(INDEX(Parâmetros!$B$39:$B$48,MATCH($E1271,Parâmetros!$A$39:$A$48,0)),99),AND(N($X1270)&gt;0,N($X1270)&lt;IFERROR(INDEX(Parâmetros!$C$39:$C$48,MATCH($E1271,Parâmetros!$A$39:$A$48,0)),0)))),0,N($W1270)+1))))</f>
        <v>1</v>
      </c>
      <c r="X1271" s="34">
        <f>IF(OR(OR($D1271="6x1",$D1271="FF 6x1"),$D1271="5x2"),"",IF($AB1271&lt;&gt;$AB1270,IF(IFERROR(INDEX(Cadastro!$F$5:$F$243,$AB1271),"")="",0,IF(IFERROR(INDEX(Cadastro!$F$5:$F$243,$AB1271),"")&gt;IFERROR(INDEX(Parâmetros!$B$39:$B$48,MATCH($E1271,Parâmetros!$A$39:$A$48,0)),99),IFERROR(INDEX(Cadastro!$F$5:$F$243,$AB1271),"")-IFERROR(INDEX(Parâmetros!$B$39:$B$48,MATCH($E1271,Parâmetros!$A$39:$A$48,0)),99),0)),IF(AND($L1271=0,OR(N($W1270)&gt;=IFERROR(INDEX(Parâmetros!$B$39:$B$48,MATCH($E1271,Parâmetros!$A$39:$A$48,0)),99),AND(N($X1270)&gt;0,N($X1270)&lt;IFERROR(INDEX(Parâmetros!$C$39:$C$48,MATCH($E1271,Parâmetros!$A$39:$A$48,0)),0)))),N($X1270)+1,0)))</f>
        <v>0</v>
      </c>
      <c r="Y1271" t="str">
        <f>IF($AC1271&lt;&gt;"",IF($L1271&gt;0,$AC1271&amp;" · com apontamento",$AC1271),IF($E1271="Férias",IF($L1271&gt;0,"Férias · com apontamento","Férias (cadastro)"),IF(($Z1271+$AA1271-1)&gt;Parâmetros!$E$16,"Férias / afastamento",IF(AND($D1271="5x2",OR(WEEKDAY($F1271,2)=6,WEEKDAY($F1271,2)=7)),IF($L1271&gt;0,"Folga trabalhada","Folga"),IF($L1271&gt;0,"Trabalhado",IF(OR(OR($D1271="6x1",$D1271="FF 6x1"),$D1271="5x2"),IF(AND(OR($D1271="6x1",$D1271="FF 6x1"),OR(WEEKDAY($F1271,2)=6,WEEKDAY($F1271,2)=7)),"Folga","Falta de registro"),IF(AND($AB1271&lt;&gt;$AB1270,IFERROR(INDEX(Cadastro!$F$5:$F$243,$AB1271),"")=""),"Indeterminado (início da série)",IF($X1271&gt;0,"Folga","Falta de registro"))))))))</f>
        <v>Trabalhado</v>
      </c>
      <c r="Z1271" s="34">
        <f>IF(OR($L1271&gt;0,$F1271&gt;Parâmetros!$E$14),0,IF($A1271&lt;&gt;$A1270,1,N($Z1270)+1))</f>
        <v>0</v>
      </c>
      <c r="AA1271" s="34">
        <f>IF(OR($L1271&gt;0,$F1271&gt;Parâmetros!$E$14),0,IF(OR($A1271&lt;&gt;$A1272,$F1272&gt;Parâmetros!$E$14),1,N($AA1272)+1))</f>
        <v>0</v>
      </c>
      <c r="AB1271" s="31">
        <f>IFERROR(MATCH($A1271&amp;"|"&amp;TEXT(_xlfn.MAXIFS(Cadastro!$E$5:$E$243,Cadastro!$A$5:$A$243,$A1271,Cadastro!$E$5:$E$243,"&lt;="&amp;$F1271),"yyyymmdd"),Cadastro!$I$5:$I$243,0),"")</f>
        <v>161</v>
      </c>
      <c r="AC1271" t="str">
        <f>IFERROR(_xlfn.SINGLE(INDEX(Exceções!$D$5:$D$203,MATCH($A1271&amp;"|"&amp;$F1271,Exceções!$F$5:$F$203,0))),"")</f>
        <v/>
      </c>
      <c r="AD1271" t="str">
        <f>IF($AC1271="","",IFERROR(_xlfn.SINGLE(INDEX(Exceções!$E$5:$E$203,MATCH($A1271&amp;"|"&amp;$F1271,Exceções!$F$5:$F$203,0))),""))</f>
        <v/>
      </c>
    </row>
    <row r="1272" spans="1:30" ht="15" hidden="1" customHeight="1" x14ac:dyDescent="0.25">
      <c r="A1272" s="31">
        <v>52398</v>
      </c>
      <c r="B1272" s="17" t="s">
        <v>46</v>
      </c>
      <c r="C1272" s="17" t="str">
        <f>IFERROR(INDEX(Cadastro!$C$5:$C$243,$AB1272),"NÃO INFORMADO")</f>
        <v>INS</v>
      </c>
      <c r="D1272" s="17" t="str">
        <f>IFERROR(INDEX(Cadastro!$D$5:$D$243,$AB1272),"")</f>
        <v>Folguista</v>
      </c>
      <c r="E1272" s="17" t="str">
        <f>IFERROR(INDEX(Cadastro!$G$5:$G$243,$AB1272),"")</f>
        <v>Folguista</v>
      </c>
      <c r="F1272" s="29">
        <v>46310</v>
      </c>
      <c r="G1272" s="32" t="str">
        <f t="shared" si="114"/>
        <v>qui</v>
      </c>
      <c r="H1272" s="31">
        <f>IF($L1272=0,"",_xlfn.MINIFS(Dados!$Q:$Q,Dados!$A:$A,$A1272,Dados!$S:$S,$F1272))</f>
        <v>946</v>
      </c>
      <c r="I1272" s="31">
        <f>IF($H1272="","",_xlfn.MAXIFS(Dados!$R:$R,Dados!$A:$A,$A1272,Dados!$S:$S,$F1272))</f>
        <v>1383</v>
      </c>
      <c r="J1272" s="32" t="str">
        <f>IF($D1272&lt;&gt;"Folguista","",IFERROR(INDEX(Parâmetros!$D$52:$G$52,1,MIN(4,MAX(1,$W1272))),""))</f>
        <v>B</v>
      </c>
      <c r="K1272" s="32" t="str">
        <f>IF(OR($AC1272&lt;&gt;"",$Y1272="Folga",$Y1272="Folga trabalhada",$Y1272="Férias (cadastro)",$Y1272="Férias / afastamento",$Y1272="Indeterminado (início da série)"),"",IF(OR($D1272="6x1",$D1272="FF 6x1"),IF(OR(WEEKDAY($F1272,2)=6,WEEKDAY($F1272,2)=7),"6x1 sáb/dom","6x1"),IF($D1272="5x2","5x2",IF($H1272="",IF($D1272="Folguista",$J1272,$E1272),IF(OR($H1272&gt;=Parâmetros!$E$18,$H1272&lt;Parâmetros!$E$19),"C",IF($H1272&lt;Parâmetros!$E$20,"A","B"))))))</f>
        <v>B</v>
      </c>
      <c r="L1272" s="30">
        <f>SUMIFS(Dados!$E:$E,Dados!$A:$A,$A1272,Dados!$S:$S,$F1272)</f>
        <v>6.08</v>
      </c>
      <c r="M1272" s="30">
        <f>IFERROR(INDEX(Parâmetros!$E$6:$E$11,MATCH($K1272,Parâmetros!$A$6:$A$11,0)),"")</f>
        <v>7.67</v>
      </c>
      <c r="N1272" s="33">
        <f t="shared" si="115"/>
        <v>0.79269882659713164</v>
      </c>
      <c r="O1272" s="33">
        <f>Parâmetros!$E$13</f>
        <v>0.8</v>
      </c>
      <c r="P1272" s="32" t="str">
        <f>IF(OR($M1272="",$F1272&gt;Parâmetros!$E$14),"Não","Sim")</f>
        <v>Sim</v>
      </c>
      <c r="Q1272" s="32" t="str">
        <f t="shared" si="116"/>
        <v>Sim</v>
      </c>
      <c r="R1272" s="32" t="str">
        <f t="shared" si="117"/>
        <v>Não</v>
      </c>
      <c r="S1272" s="30">
        <f t="shared" si="118"/>
        <v>5.600000000000005E-2</v>
      </c>
      <c r="T1272" s="32" t="str">
        <f>IF($Q1272&lt;&gt;"Sim","",IF($N1272&gt;Parâmetros!$E$15,"Sim","Não"))</f>
        <v>Não</v>
      </c>
      <c r="U1272" s="17" t="str">
        <f t="shared" si="119"/>
        <v>Abaixo da meta</v>
      </c>
      <c r="V1272" s="17" t="str">
        <f>IF($AC1272&lt;&gt;"",IF($L1272&gt;0,"ATENÇÃO · apontou em dia de "&amp;LOWER($AC1272)&amp;" cadastrado","Exceção cadastrada · "&amp;$AC1272)&amp;IF($AD1272="",""," · "&amp;$AD1272),IF($E1272="Férias",IF($L1272&gt;0,"ATENÇÃO · apontou estando de férias no cadastro","Férias no cadastro"),IF($Y1272="Férias / afastamento","Afastamento · "&amp;($Z1272+$AA1272-1)&amp;" dias seguidos sem apontamento",IF($Y1272="Folga trabalhada","ATENÇÃO · apontou em dia de folga da escala 5x2",IF($Y1272="Folga",IF(AND($D1272="5x2",OR(WEEKDAY($F1272,2)=6,WEEKDAY($F1272,2)=7)),"Folga de fim de semana da escala 5x2",IF(AND(OR($D1272="6x1",$D1272="FF 6x1"),WEEKDAY($F1272,2)=6,FALSE()),"Folga de fim de semana · apontou no domingo anterior",IF(AND(OR($D1272="6x1",$D1272="FF 6x1"),WEEKDAY($F1272,2)=7,AND($A1272=$A1271,$L1271&gt;0)),"Folga de fim de semana · apontou no sábado",IF(AND(OR($D1272="6x1",$D1272="FF 6x1"),OR(WEEKDAY($F1272,2)=6,WEEKDAY($F1272,2)=7)),"Folga de fim de semana · sem apontamento no sábado nem no domingo","Folga prevista pelo ciclo")))),IF($Y1272="Indeterminado (início da série)","Sem histórico anterior — informe o dia do ciclo no Cadastro",IF($Y1272="Falta de registro",IF(OR(OR($D1272="6x1",$D1272="FF 6x1"),$D1272="5x2"),"FALTA DE REGISTRO · dia útil da escala "&amp;$E1272,"FALTA DE REGISTRO · dia "&amp;$W1272&amp;" de "&amp;IFERROR(INDEX(Parâmetros!$B$39:$B$48,MATCH($E1272,Parâmetros!$A$39:$A$48,0)),99)&amp;" do ciclo"),IF(OR($D1272="6x1",$D1272="FF 6x1"),IF(OR(AND(WEEKDAY($F1272,2)=6,AND($A1272=$A1273,$L1273&gt;0)),AND(WEEKDAY($F1272,2)=7,AND($A1272=$A1271,$L1271&gt;0))),"ATENÇÃO · apontou sábado e domingo no mesmo fim de semana",IF(OR(WEEKDAY($F1272,2)=6,WEEKDAY($F1272,2)=7),"Jornada de fim de semana do 6x1",IF(OR($H1272&gt;=Parâmetros!$E$20,$H1272&lt;Parâmetros!$E$19),"ATENÇÃO · 6x1 apontou fora do horário diurno","Jornada fixa do 6x1"))),IF($D1272="5x2","Jornada fixa do 5x2",IF($D1272="Folguista",IF($J1272=$K1272,"Evidência confirma sequência","DIVERGE · sequência "&amp;$J1272&amp;" × evidência "&amp;$K1272),IF($K1272=$E1272,"Evidência confirma cadastro","DIVERGE · cadastro "&amp;$E1272&amp;" × evidência "&amp;$K1272)))))))))))</f>
        <v>Evidência confirma sequência</v>
      </c>
      <c r="W1272" s="34">
        <f>IF(OR(OR($D1272="6x1",$D1272="FF 6x1"),$D1272="5x2"),"",IF($AB1272&lt;&gt;$AB1271,IF(IFERROR(INDEX(Cadastro!$F$5:$F$243,$AB1272),"")="",IF($L1272&gt;0,1,0),IF(IFERROR(INDEX(Cadastro!$F$5:$F$243,$AB1272),"")&lt;=IFERROR(INDEX(Parâmetros!$B$39:$B$48,MATCH($E1272,Parâmetros!$A$39:$A$48,0)),99),IFERROR(INDEX(Cadastro!$F$5:$F$243,$AB1272),""),0)),IF($L1272&gt;0,IF(N($X1271)&gt;0,1,N($W1271)+1),IF(AND($L1272=0,OR(N($W1271)&gt;=IFERROR(INDEX(Parâmetros!$B$39:$B$48,MATCH($E1272,Parâmetros!$A$39:$A$48,0)),99),AND(N($X1271)&gt;0,N($X1271)&lt;IFERROR(INDEX(Parâmetros!$C$39:$C$48,MATCH($E1272,Parâmetros!$A$39:$A$48,0)),0)))),0,N($W1271)+1))))</f>
        <v>2</v>
      </c>
      <c r="X1272" s="34">
        <f>IF(OR(OR($D1272="6x1",$D1272="FF 6x1"),$D1272="5x2"),"",IF($AB1272&lt;&gt;$AB1271,IF(IFERROR(INDEX(Cadastro!$F$5:$F$243,$AB1272),"")="",0,IF(IFERROR(INDEX(Cadastro!$F$5:$F$243,$AB1272),"")&gt;IFERROR(INDEX(Parâmetros!$B$39:$B$48,MATCH($E1272,Parâmetros!$A$39:$A$48,0)),99),IFERROR(INDEX(Cadastro!$F$5:$F$243,$AB1272),"")-IFERROR(INDEX(Parâmetros!$B$39:$B$48,MATCH($E1272,Parâmetros!$A$39:$A$48,0)),99),0)),IF(AND($L1272=0,OR(N($W1271)&gt;=IFERROR(INDEX(Parâmetros!$B$39:$B$48,MATCH($E1272,Parâmetros!$A$39:$A$48,0)),99),AND(N($X1271)&gt;0,N($X1271)&lt;IFERROR(INDEX(Parâmetros!$C$39:$C$48,MATCH($E1272,Parâmetros!$A$39:$A$48,0)),0)))),N($X1271)+1,0)))</f>
        <v>0</v>
      </c>
      <c r="Y1272" t="str">
        <f>IF($AC1272&lt;&gt;"",IF($L1272&gt;0,$AC1272&amp;" · com apontamento",$AC1272),IF($E1272="Férias",IF($L1272&gt;0,"Férias · com apontamento","Férias (cadastro)"),IF(($Z1272+$AA1272-1)&gt;Parâmetros!$E$16,"Férias / afastamento",IF(AND($D1272="5x2",OR(WEEKDAY($F1272,2)=6,WEEKDAY($F1272,2)=7)),IF($L1272&gt;0,"Folga trabalhada","Folga"),IF($L1272&gt;0,"Trabalhado",IF(OR(OR($D1272="6x1",$D1272="FF 6x1"),$D1272="5x2"),IF(AND(OR($D1272="6x1",$D1272="FF 6x1"),OR(WEEKDAY($F1272,2)=6,WEEKDAY($F1272,2)=7)),"Folga","Falta de registro"),IF(AND($AB1272&lt;&gt;$AB1271,IFERROR(INDEX(Cadastro!$F$5:$F$243,$AB1272),"")=""),"Indeterminado (início da série)",IF($X1272&gt;0,"Folga","Falta de registro"))))))))</f>
        <v>Trabalhado</v>
      </c>
      <c r="Z1272" s="34">
        <f>IF(OR($L1272&gt;0,$F1272&gt;Parâmetros!$E$14),0,IF($A1272&lt;&gt;$A1271,1,N($Z1271)+1))</f>
        <v>0</v>
      </c>
      <c r="AA1272" s="34">
        <f>IF(OR($L1272&gt;0,$F1272&gt;Parâmetros!$E$14),0,IF(OR($A1272&lt;&gt;$A1273,$F1273&gt;Parâmetros!$E$14),1,N($AA1273)+1))</f>
        <v>0</v>
      </c>
      <c r="AB1272" s="31">
        <f>IFERROR(MATCH($A1272&amp;"|"&amp;TEXT(_xlfn.MAXIFS(Cadastro!$E$5:$E$243,Cadastro!$A$5:$A$243,$A1272,Cadastro!$E$5:$E$243,"&lt;="&amp;$F1272),"yyyymmdd"),Cadastro!$I$5:$I$243,0),"")</f>
        <v>161</v>
      </c>
      <c r="AC1272" t="str">
        <f>IFERROR(_xlfn.SINGLE(INDEX(Exceções!$D$5:$D$203,MATCH($A1272&amp;"|"&amp;$F1272,Exceções!$F$5:$F$203,0))),"")</f>
        <v/>
      </c>
      <c r="AD1272" t="str">
        <f>IF($AC1272="","",IFERROR(_xlfn.SINGLE(INDEX(Exceções!$E$5:$E$203,MATCH($A1272&amp;"|"&amp;$F1272,Exceções!$F$5:$F$203,0))),""))</f>
        <v/>
      </c>
    </row>
    <row r="1273" spans="1:30" ht="15" hidden="1" customHeight="1" x14ac:dyDescent="0.25">
      <c r="A1273" s="31">
        <v>52398</v>
      </c>
      <c r="B1273" s="17" t="s">
        <v>46</v>
      </c>
      <c r="C1273" s="17" t="str">
        <f>IFERROR(INDEX(Cadastro!$C$5:$C$243,$AB1273),"NÃO INFORMADO")</f>
        <v>INS</v>
      </c>
      <c r="D1273" s="17" t="str">
        <f>IFERROR(INDEX(Cadastro!$D$5:$D$243,$AB1273),"")</f>
        <v>Folguista</v>
      </c>
      <c r="E1273" s="17" t="str">
        <f>IFERROR(INDEX(Cadastro!$G$5:$G$243,$AB1273),"")</f>
        <v>Folguista</v>
      </c>
      <c r="F1273" s="29">
        <v>46311</v>
      </c>
      <c r="G1273" s="32" t="str">
        <f t="shared" si="114"/>
        <v>sex</v>
      </c>
      <c r="H1273" s="31">
        <f>IF($L1273=0,"",_xlfn.MINIFS(Dados!$Q:$Q,Dados!$A:$A,$A1273,Dados!$S:$S,$F1273))</f>
        <v>122</v>
      </c>
      <c r="I1273" s="31">
        <f>IF($H1273="","",_xlfn.MAXIFS(Dados!$R:$R,Dados!$A:$A,$A1273,Dados!$S:$S,$F1273))</f>
        <v>432</v>
      </c>
      <c r="J1273" s="32" t="str">
        <f>IF($D1273&lt;&gt;"Folguista","",IFERROR(INDEX(Parâmetros!$D$52:$G$52,1,MIN(4,MAX(1,$W1273))),""))</f>
        <v>C</v>
      </c>
      <c r="K1273" s="32" t="str">
        <f>IF(OR($AC1273&lt;&gt;"",$Y1273="Folga",$Y1273="Folga trabalhada",$Y1273="Férias (cadastro)",$Y1273="Férias / afastamento",$Y1273="Indeterminado (início da série)"),"",IF(OR($D1273="6x1",$D1273="FF 6x1"),IF(OR(WEEKDAY($F1273,2)=6,WEEKDAY($F1273,2)=7),"6x1 sáb/dom","6x1"),IF($D1273="5x2","5x2",IF($H1273="",IF($D1273="Folguista",$J1273,$E1273),IF(OR($H1273&gt;=Parâmetros!$E$18,$H1273&lt;Parâmetros!$E$19),"C",IF($H1273&lt;Parâmetros!$E$20,"A","B"))))))</f>
        <v>C</v>
      </c>
      <c r="L1273" s="30">
        <f>SUMIFS(Dados!$E:$E,Dados!$A:$A,$A1273,Dados!$S:$S,$F1273)</f>
        <v>7.43</v>
      </c>
      <c r="M1273" s="30">
        <f>IFERROR(INDEX(Parâmetros!$E$6:$E$11,MATCH($K1273,Parâmetros!$A$6:$A$11,0)),"")</f>
        <v>6.67</v>
      </c>
      <c r="N1273" s="33">
        <f t="shared" si="115"/>
        <v>1.113943028485757</v>
      </c>
      <c r="O1273" s="33">
        <f>Parâmetros!$E$13</f>
        <v>0.8</v>
      </c>
      <c r="P1273" s="32" t="str">
        <f>IF(OR($M1273="",$F1273&gt;Parâmetros!$E$14),"Não","Sim")</f>
        <v>Sim</v>
      </c>
      <c r="Q1273" s="32" t="str">
        <f t="shared" si="116"/>
        <v>Sim</v>
      </c>
      <c r="R1273" s="32" t="str">
        <f t="shared" si="117"/>
        <v>Sim</v>
      </c>
      <c r="S1273" s="30">
        <f t="shared" si="118"/>
        <v>0</v>
      </c>
      <c r="T1273" s="32" t="str">
        <f>IF($Q1273&lt;&gt;"Sim","",IF($N1273&gt;Parâmetros!$E$15,"Sim","Não"))</f>
        <v>Sim</v>
      </c>
      <c r="U1273" s="17" t="str">
        <f t="shared" si="119"/>
        <v>Na meta</v>
      </c>
      <c r="V1273" s="17" t="str">
        <f>IF($AC1273&lt;&gt;"",IF($L1273&gt;0,"ATENÇÃO · apontou em dia de "&amp;LOWER($AC1273)&amp;" cadastrado","Exceção cadastrada · "&amp;$AC1273)&amp;IF($AD1273="",""," · "&amp;$AD1273),IF($E1273="Férias",IF($L1273&gt;0,"ATENÇÃO · apontou estando de férias no cadastro","Férias no cadastro"),IF($Y1273="Férias / afastamento","Afastamento · "&amp;($Z1273+$AA1273-1)&amp;" dias seguidos sem apontamento",IF($Y1273="Folga trabalhada","ATENÇÃO · apontou em dia de folga da escala 5x2",IF($Y1273="Folga",IF(AND($D1273="5x2",OR(WEEKDAY($F1273,2)=6,WEEKDAY($F1273,2)=7)),"Folga de fim de semana da escala 5x2",IF(AND(OR($D1273="6x1",$D1273="FF 6x1"),WEEKDAY($F1273,2)=6,FALSE()),"Folga de fim de semana · apontou no domingo anterior",IF(AND(OR($D1273="6x1",$D1273="FF 6x1"),WEEKDAY($F1273,2)=7,AND($A1273=$A1272,$L1272&gt;0)),"Folga de fim de semana · apontou no sábado",IF(AND(OR($D1273="6x1",$D1273="FF 6x1"),OR(WEEKDAY($F1273,2)=6,WEEKDAY($F1273,2)=7)),"Folga de fim de semana · sem apontamento no sábado nem no domingo","Folga prevista pelo ciclo")))),IF($Y1273="Indeterminado (início da série)","Sem histórico anterior — informe o dia do ciclo no Cadastro",IF($Y1273="Falta de registro",IF(OR(OR($D1273="6x1",$D1273="FF 6x1"),$D1273="5x2"),"FALTA DE REGISTRO · dia útil da escala "&amp;$E1273,"FALTA DE REGISTRO · dia "&amp;$W1273&amp;" de "&amp;IFERROR(INDEX(Parâmetros!$B$39:$B$48,MATCH($E1273,Parâmetros!$A$39:$A$48,0)),99)&amp;" do ciclo"),IF(OR($D1273="6x1",$D1273="FF 6x1"),IF(OR(AND(WEEKDAY($F1273,2)=6,AND($A1273=$A1274,$L1274&gt;0)),AND(WEEKDAY($F1273,2)=7,AND($A1273=$A1272,$L1272&gt;0))),"ATENÇÃO · apontou sábado e domingo no mesmo fim de semana",IF(OR(WEEKDAY($F1273,2)=6,WEEKDAY($F1273,2)=7),"Jornada de fim de semana do 6x1",IF(OR($H1273&gt;=Parâmetros!$E$20,$H1273&lt;Parâmetros!$E$19),"ATENÇÃO · 6x1 apontou fora do horário diurno","Jornada fixa do 6x1"))),IF($D1273="5x2","Jornada fixa do 5x2",IF($D1273="Folguista",IF($J1273=$K1273,"Evidência confirma sequência","DIVERGE · sequência "&amp;$J1273&amp;" × evidência "&amp;$K1273),IF($K1273=$E1273,"Evidência confirma cadastro","DIVERGE · cadastro "&amp;$E1273&amp;" × evidência "&amp;$K1273)))))))))))</f>
        <v>Evidência confirma sequência</v>
      </c>
      <c r="W1273" s="34">
        <f>IF(OR(OR($D1273="6x1",$D1273="FF 6x1"),$D1273="5x2"),"",IF($AB1273&lt;&gt;$AB1272,IF(IFERROR(INDEX(Cadastro!$F$5:$F$243,$AB1273),"")="",IF($L1273&gt;0,1,0),IF(IFERROR(INDEX(Cadastro!$F$5:$F$243,$AB1273),"")&lt;=IFERROR(INDEX(Parâmetros!$B$39:$B$48,MATCH($E1273,Parâmetros!$A$39:$A$48,0)),99),IFERROR(INDEX(Cadastro!$F$5:$F$243,$AB1273),""),0)),IF($L1273&gt;0,IF(N($X1272)&gt;0,1,N($W1272)+1),IF(AND($L1273=0,OR(N($W1272)&gt;=IFERROR(INDEX(Parâmetros!$B$39:$B$48,MATCH($E1273,Parâmetros!$A$39:$A$48,0)),99),AND(N($X1272)&gt;0,N($X1272)&lt;IFERROR(INDEX(Parâmetros!$C$39:$C$48,MATCH($E1273,Parâmetros!$A$39:$A$48,0)),0)))),0,N($W1272)+1))))</f>
        <v>3</v>
      </c>
      <c r="X1273" s="34">
        <f>IF(OR(OR($D1273="6x1",$D1273="FF 6x1"),$D1273="5x2"),"",IF($AB1273&lt;&gt;$AB1272,IF(IFERROR(INDEX(Cadastro!$F$5:$F$243,$AB1273),"")="",0,IF(IFERROR(INDEX(Cadastro!$F$5:$F$243,$AB1273),"")&gt;IFERROR(INDEX(Parâmetros!$B$39:$B$48,MATCH($E1273,Parâmetros!$A$39:$A$48,0)),99),IFERROR(INDEX(Cadastro!$F$5:$F$243,$AB1273),"")-IFERROR(INDEX(Parâmetros!$B$39:$B$48,MATCH($E1273,Parâmetros!$A$39:$A$48,0)),99),0)),IF(AND($L1273=0,OR(N($W1272)&gt;=IFERROR(INDEX(Parâmetros!$B$39:$B$48,MATCH($E1273,Parâmetros!$A$39:$A$48,0)),99),AND(N($X1272)&gt;0,N($X1272)&lt;IFERROR(INDEX(Parâmetros!$C$39:$C$48,MATCH($E1273,Parâmetros!$A$39:$A$48,0)),0)))),N($X1272)+1,0)))</f>
        <v>0</v>
      </c>
      <c r="Y1273" t="str">
        <f>IF($AC1273&lt;&gt;"",IF($L1273&gt;0,$AC1273&amp;" · com apontamento",$AC1273),IF($E1273="Férias",IF($L1273&gt;0,"Férias · com apontamento","Férias (cadastro)"),IF(($Z1273+$AA1273-1)&gt;Parâmetros!$E$16,"Férias / afastamento",IF(AND($D1273="5x2",OR(WEEKDAY($F1273,2)=6,WEEKDAY($F1273,2)=7)),IF($L1273&gt;0,"Folga trabalhada","Folga"),IF($L1273&gt;0,"Trabalhado",IF(OR(OR($D1273="6x1",$D1273="FF 6x1"),$D1273="5x2"),IF(AND(OR($D1273="6x1",$D1273="FF 6x1"),OR(WEEKDAY($F1273,2)=6,WEEKDAY($F1273,2)=7)),"Folga","Falta de registro"),IF(AND($AB1273&lt;&gt;$AB1272,IFERROR(INDEX(Cadastro!$F$5:$F$243,$AB1273),"")=""),"Indeterminado (início da série)",IF($X1273&gt;0,"Folga","Falta de registro"))))))))</f>
        <v>Trabalhado</v>
      </c>
      <c r="Z1273" s="34">
        <f>IF(OR($L1273&gt;0,$F1273&gt;Parâmetros!$E$14),0,IF($A1273&lt;&gt;$A1272,1,N($Z1272)+1))</f>
        <v>0</v>
      </c>
      <c r="AA1273" s="34">
        <f>IF(OR($L1273&gt;0,$F1273&gt;Parâmetros!$E$14),0,IF(OR($A1273&lt;&gt;$A1274,$F1274&gt;Parâmetros!$E$14),1,N($AA1274)+1))</f>
        <v>0</v>
      </c>
      <c r="AB1273" s="31">
        <f>IFERROR(MATCH($A1273&amp;"|"&amp;TEXT(_xlfn.MAXIFS(Cadastro!$E$5:$E$243,Cadastro!$A$5:$A$243,$A1273,Cadastro!$E$5:$E$243,"&lt;="&amp;$F1273),"yyyymmdd"),Cadastro!$I$5:$I$243,0),"")</f>
        <v>161</v>
      </c>
      <c r="AC1273" t="str">
        <f>IFERROR(_xlfn.SINGLE(INDEX(Exceções!$D$5:$D$203,MATCH($A1273&amp;"|"&amp;$F1273,Exceções!$F$5:$F$203,0))),"")</f>
        <v/>
      </c>
      <c r="AD1273" t="str">
        <f>IF($AC1273="","",IFERROR(_xlfn.SINGLE(INDEX(Exceções!$E$5:$E$203,MATCH($A1273&amp;"|"&amp;$F1273,Exceções!$F$5:$F$203,0))),""))</f>
        <v/>
      </c>
    </row>
    <row r="1274" spans="1:30" ht="15" hidden="1" customHeight="1" x14ac:dyDescent="0.25">
      <c r="A1274" s="31">
        <v>52398</v>
      </c>
      <c r="B1274" s="17" t="s">
        <v>46</v>
      </c>
      <c r="C1274" s="17" t="str">
        <f>IFERROR(INDEX(Cadastro!$C$5:$C$243,$AB1274),"NÃO INFORMADO")</f>
        <v>INS</v>
      </c>
      <c r="D1274" s="17" t="str">
        <f>IFERROR(INDEX(Cadastro!$D$5:$D$243,$AB1274),"")</f>
        <v>Folguista</v>
      </c>
      <c r="E1274" s="17" t="str">
        <f>IFERROR(INDEX(Cadastro!$G$5:$G$243,$AB1274),"")</f>
        <v>Folguista</v>
      </c>
      <c r="F1274" s="29">
        <v>46312</v>
      </c>
      <c r="G1274" s="32" t="str">
        <f t="shared" si="114"/>
        <v>sáb</v>
      </c>
      <c r="H1274" s="31">
        <f>IF($L1274=0,"",_xlfn.MINIFS(Dados!$Q:$Q,Dados!$A:$A,$A1274,Dados!$S:$S,$F1274))</f>
        <v>41</v>
      </c>
      <c r="I1274" s="31">
        <f>IF($H1274="","",_xlfn.MAXIFS(Dados!$R:$R,Dados!$A:$A,$A1274,Dados!$S:$S,$F1274))</f>
        <v>433</v>
      </c>
      <c r="J1274" s="32" t="str">
        <f>IF($D1274&lt;&gt;"Folguista","",IFERROR(INDEX(Parâmetros!$D$52:$G$52,1,MIN(4,MAX(1,$W1274))),""))</f>
        <v>C</v>
      </c>
      <c r="K1274" s="32" t="str">
        <f>IF(OR($AC1274&lt;&gt;"",$Y1274="Folga",$Y1274="Folga trabalhada",$Y1274="Férias (cadastro)",$Y1274="Férias / afastamento",$Y1274="Indeterminado (início da série)"),"",IF(OR($D1274="6x1",$D1274="FF 6x1"),IF(OR(WEEKDAY($F1274,2)=6,WEEKDAY($F1274,2)=7),"6x1 sáb/dom","6x1"),IF($D1274="5x2","5x2",IF($H1274="",IF($D1274="Folguista",$J1274,$E1274),IF(OR($H1274&gt;=Parâmetros!$E$18,$H1274&lt;Parâmetros!$E$19),"C",IF($H1274&lt;Parâmetros!$E$20,"A","B"))))))</f>
        <v>C</v>
      </c>
      <c r="L1274" s="30">
        <f>SUMIFS(Dados!$E:$E,Dados!$A:$A,$A1274,Dados!$S:$S,$F1274)</f>
        <v>7.32</v>
      </c>
      <c r="M1274" s="30">
        <f>IFERROR(INDEX(Parâmetros!$E$6:$E$11,MATCH($K1274,Parâmetros!$A$6:$A$11,0)),"")</f>
        <v>6.67</v>
      </c>
      <c r="N1274" s="33">
        <f t="shared" si="115"/>
        <v>1.0974512743628186</v>
      </c>
      <c r="O1274" s="33">
        <f>Parâmetros!$E$13</f>
        <v>0.8</v>
      </c>
      <c r="P1274" s="32" t="str">
        <f>IF(OR($M1274="",$F1274&gt;Parâmetros!$E$14),"Não","Sim")</f>
        <v>Sim</v>
      </c>
      <c r="Q1274" s="32" t="str">
        <f t="shared" si="116"/>
        <v>Sim</v>
      </c>
      <c r="R1274" s="32" t="str">
        <f t="shared" si="117"/>
        <v>Sim</v>
      </c>
      <c r="S1274" s="30">
        <f t="shared" si="118"/>
        <v>0</v>
      </c>
      <c r="T1274" s="32" t="str">
        <f>IF($Q1274&lt;&gt;"Sim","",IF($N1274&gt;Parâmetros!$E$15,"Sim","Não"))</f>
        <v>Sim</v>
      </c>
      <c r="U1274" s="17" t="str">
        <f t="shared" si="119"/>
        <v>Na meta</v>
      </c>
      <c r="V1274" s="17" t="str">
        <f>IF($AC1274&lt;&gt;"",IF($L1274&gt;0,"ATENÇÃO · apontou em dia de "&amp;LOWER($AC1274)&amp;" cadastrado","Exceção cadastrada · "&amp;$AC1274)&amp;IF($AD1274="",""," · "&amp;$AD1274),IF($E1274="Férias",IF($L1274&gt;0,"ATENÇÃO · apontou estando de férias no cadastro","Férias no cadastro"),IF($Y1274="Férias / afastamento","Afastamento · "&amp;($Z1274+$AA1274-1)&amp;" dias seguidos sem apontamento",IF($Y1274="Folga trabalhada","ATENÇÃO · apontou em dia de folga da escala 5x2",IF($Y1274="Folga",IF(AND($D1274="5x2",OR(WEEKDAY($F1274,2)=6,WEEKDAY($F1274,2)=7)),"Folga de fim de semana da escala 5x2",IF(AND(OR($D1274="6x1",$D1274="FF 6x1"),WEEKDAY($F1274,2)=6,FALSE()),"Folga de fim de semana · apontou no domingo anterior",IF(AND(OR($D1274="6x1",$D1274="FF 6x1"),WEEKDAY($F1274,2)=7,AND($A1274=$A1273,$L1273&gt;0)),"Folga de fim de semana · apontou no sábado",IF(AND(OR($D1274="6x1",$D1274="FF 6x1"),OR(WEEKDAY($F1274,2)=6,WEEKDAY($F1274,2)=7)),"Folga de fim de semana · sem apontamento no sábado nem no domingo","Folga prevista pelo ciclo")))),IF($Y1274="Indeterminado (início da série)","Sem histórico anterior — informe o dia do ciclo no Cadastro",IF($Y1274="Falta de registro",IF(OR(OR($D1274="6x1",$D1274="FF 6x1"),$D1274="5x2"),"FALTA DE REGISTRO · dia útil da escala "&amp;$E1274,"FALTA DE REGISTRO · dia "&amp;$W1274&amp;" de "&amp;IFERROR(INDEX(Parâmetros!$B$39:$B$48,MATCH($E1274,Parâmetros!$A$39:$A$48,0)),99)&amp;" do ciclo"),IF(OR($D1274="6x1",$D1274="FF 6x1"),IF(OR(AND(WEEKDAY($F1274,2)=6,AND($A1274=$A1275,$L1275&gt;0)),AND(WEEKDAY($F1274,2)=7,AND($A1274=$A1273,$L1273&gt;0))),"ATENÇÃO · apontou sábado e domingo no mesmo fim de semana",IF(OR(WEEKDAY($F1274,2)=6,WEEKDAY($F1274,2)=7),"Jornada de fim de semana do 6x1",IF(OR($H1274&gt;=Parâmetros!$E$20,$H1274&lt;Parâmetros!$E$19),"ATENÇÃO · 6x1 apontou fora do horário diurno","Jornada fixa do 6x1"))),IF($D1274="5x2","Jornada fixa do 5x2",IF($D1274="Folguista",IF($J1274=$K1274,"Evidência confirma sequência","DIVERGE · sequência "&amp;$J1274&amp;" × evidência "&amp;$K1274),IF($K1274=$E1274,"Evidência confirma cadastro","DIVERGE · cadastro "&amp;$E1274&amp;" × evidência "&amp;$K1274)))))))))))</f>
        <v>Evidência confirma sequência</v>
      </c>
      <c r="W1274" s="34">
        <f>IF(OR(OR($D1274="6x1",$D1274="FF 6x1"),$D1274="5x2"),"",IF($AB1274&lt;&gt;$AB1273,IF(IFERROR(INDEX(Cadastro!$F$5:$F$243,$AB1274),"")="",IF($L1274&gt;0,1,0),IF(IFERROR(INDEX(Cadastro!$F$5:$F$243,$AB1274),"")&lt;=IFERROR(INDEX(Parâmetros!$B$39:$B$48,MATCH($E1274,Parâmetros!$A$39:$A$48,0)),99),IFERROR(INDEX(Cadastro!$F$5:$F$243,$AB1274),""),0)),IF($L1274&gt;0,IF(N($X1273)&gt;0,1,N($W1273)+1),IF(AND($L1274=0,OR(N($W1273)&gt;=IFERROR(INDEX(Parâmetros!$B$39:$B$48,MATCH($E1274,Parâmetros!$A$39:$A$48,0)),99),AND(N($X1273)&gt;0,N($X1273)&lt;IFERROR(INDEX(Parâmetros!$C$39:$C$48,MATCH($E1274,Parâmetros!$A$39:$A$48,0)),0)))),0,N($W1273)+1))))</f>
        <v>4</v>
      </c>
      <c r="X1274" s="34">
        <f>IF(OR(OR($D1274="6x1",$D1274="FF 6x1"),$D1274="5x2"),"",IF($AB1274&lt;&gt;$AB1273,IF(IFERROR(INDEX(Cadastro!$F$5:$F$243,$AB1274),"")="",0,IF(IFERROR(INDEX(Cadastro!$F$5:$F$243,$AB1274),"")&gt;IFERROR(INDEX(Parâmetros!$B$39:$B$48,MATCH($E1274,Parâmetros!$A$39:$A$48,0)),99),IFERROR(INDEX(Cadastro!$F$5:$F$243,$AB1274),"")-IFERROR(INDEX(Parâmetros!$B$39:$B$48,MATCH($E1274,Parâmetros!$A$39:$A$48,0)),99),0)),IF(AND($L1274=0,OR(N($W1273)&gt;=IFERROR(INDEX(Parâmetros!$B$39:$B$48,MATCH($E1274,Parâmetros!$A$39:$A$48,0)),99),AND(N($X1273)&gt;0,N($X1273)&lt;IFERROR(INDEX(Parâmetros!$C$39:$C$48,MATCH($E1274,Parâmetros!$A$39:$A$48,0)),0)))),N($X1273)+1,0)))</f>
        <v>0</v>
      </c>
      <c r="Y1274" t="str">
        <f>IF($AC1274&lt;&gt;"",IF($L1274&gt;0,$AC1274&amp;" · com apontamento",$AC1274),IF($E1274="Férias",IF($L1274&gt;0,"Férias · com apontamento","Férias (cadastro)"),IF(($Z1274+$AA1274-1)&gt;Parâmetros!$E$16,"Férias / afastamento",IF(AND($D1274="5x2",OR(WEEKDAY($F1274,2)=6,WEEKDAY($F1274,2)=7)),IF($L1274&gt;0,"Folga trabalhada","Folga"),IF($L1274&gt;0,"Trabalhado",IF(OR(OR($D1274="6x1",$D1274="FF 6x1"),$D1274="5x2"),IF(AND(OR($D1274="6x1",$D1274="FF 6x1"),OR(WEEKDAY($F1274,2)=6,WEEKDAY($F1274,2)=7)),"Folga","Falta de registro"),IF(AND($AB1274&lt;&gt;$AB1273,IFERROR(INDEX(Cadastro!$F$5:$F$243,$AB1274),"")=""),"Indeterminado (início da série)",IF($X1274&gt;0,"Folga","Falta de registro"))))))))</f>
        <v>Trabalhado</v>
      </c>
      <c r="Z1274" s="34">
        <f>IF(OR($L1274&gt;0,$F1274&gt;Parâmetros!$E$14),0,IF($A1274&lt;&gt;$A1273,1,N($Z1273)+1))</f>
        <v>0</v>
      </c>
      <c r="AA1274" s="34">
        <f>IF(OR($L1274&gt;0,$F1274&gt;Parâmetros!$E$14),0,IF(OR($A1274&lt;&gt;$A1275,$F1275&gt;Parâmetros!$E$14),1,N($AA1275)+1))</f>
        <v>0</v>
      </c>
      <c r="AB1274" s="31">
        <f>IFERROR(MATCH($A1274&amp;"|"&amp;TEXT(_xlfn.MAXIFS(Cadastro!$E$5:$E$243,Cadastro!$A$5:$A$243,$A1274,Cadastro!$E$5:$E$243,"&lt;="&amp;$F1274),"yyyymmdd"),Cadastro!$I$5:$I$243,0),"")</f>
        <v>161</v>
      </c>
      <c r="AC1274" t="str">
        <f>IFERROR(_xlfn.SINGLE(INDEX(Exceções!$D$5:$D$203,MATCH($A1274&amp;"|"&amp;$F1274,Exceções!$F$5:$F$203,0))),"")</f>
        <v/>
      </c>
      <c r="AD1274" t="str">
        <f>IF($AC1274="","",IFERROR(_xlfn.SINGLE(INDEX(Exceções!$E$5:$E$203,MATCH($A1274&amp;"|"&amp;$F1274,Exceções!$F$5:$F$203,0))),""))</f>
        <v/>
      </c>
    </row>
    <row r="1275" spans="1:30" ht="15" hidden="1" customHeight="1" x14ac:dyDescent="0.25">
      <c r="A1275" s="31">
        <v>52398</v>
      </c>
      <c r="B1275" s="17" t="s">
        <v>46</v>
      </c>
      <c r="C1275" s="17" t="str">
        <f>IFERROR(INDEX(Cadastro!$C$5:$C$243,$AB1275),"NÃO INFORMADO")</f>
        <v>INS</v>
      </c>
      <c r="D1275" s="17" t="str">
        <f>IFERROR(INDEX(Cadastro!$D$5:$D$243,$AB1275),"")</f>
        <v>Folguista</v>
      </c>
      <c r="E1275" s="17" t="str">
        <f>IFERROR(INDEX(Cadastro!$G$5:$G$243,$AB1275),"")</f>
        <v>Folguista</v>
      </c>
      <c r="F1275" s="29">
        <v>46313</v>
      </c>
      <c r="G1275" s="32" t="str">
        <f t="shared" si="114"/>
        <v>dom</v>
      </c>
      <c r="H1275" s="31" t="str">
        <f>IF($L1275=0,"",_xlfn.MINIFS(Dados!$Q:$Q,Dados!$A:$A,$A1275,Dados!$S:$S,$F1275))</f>
        <v/>
      </c>
      <c r="I1275" s="31" t="str">
        <f>IF($H1275="","",_xlfn.MAXIFS(Dados!$R:$R,Dados!$A:$A,$A1275,Dados!$S:$S,$F1275))</f>
        <v/>
      </c>
      <c r="J1275" s="32" t="str">
        <f>IF($D1275&lt;&gt;"Folguista","",IFERROR(INDEX(Parâmetros!$D$52:$G$52,1,MIN(4,MAX(1,$W1275))),""))</f>
        <v>B</v>
      </c>
      <c r="K1275" s="32" t="str">
        <f>IF(OR($AC1275&lt;&gt;"",$Y1275="Folga",$Y1275="Folga trabalhada",$Y1275="Férias (cadastro)",$Y1275="Férias / afastamento",$Y1275="Indeterminado (início da série)"),"",IF(OR($D1275="6x1",$D1275="FF 6x1"),IF(OR(WEEKDAY($F1275,2)=6,WEEKDAY($F1275,2)=7),"6x1 sáb/dom","6x1"),IF($D1275="5x2","5x2",IF($H1275="",IF($D1275="Folguista",$J1275,$E1275),IF(OR($H1275&gt;=Parâmetros!$E$18,$H1275&lt;Parâmetros!$E$19),"C",IF($H1275&lt;Parâmetros!$E$20,"A","B"))))))</f>
        <v/>
      </c>
      <c r="L1275" s="30">
        <f>SUMIFS(Dados!$E:$E,Dados!$A:$A,$A1275,Dados!$S:$S,$F1275)</f>
        <v>0</v>
      </c>
      <c r="M1275" s="30" t="str">
        <f>IFERROR(INDEX(Parâmetros!$E$6:$E$11,MATCH($K1275,Parâmetros!$A$6:$A$11,0)),"")</f>
        <v/>
      </c>
      <c r="N1275" s="33" t="str">
        <f t="shared" si="115"/>
        <v/>
      </c>
      <c r="O1275" s="33">
        <f>Parâmetros!$E$13</f>
        <v>0.8</v>
      </c>
      <c r="P1275" s="32" t="str">
        <f>IF(OR($M1275="",$F1275&gt;Parâmetros!$E$14),"Não","Sim")</f>
        <v>Não</v>
      </c>
      <c r="Q1275" s="32" t="str">
        <f t="shared" si="116"/>
        <v/>
      </c>
      <c r="R1275" s="32" t="str">
        <f t="shared" si="117"/>
        <v/>
      </c>
      <c r="S1275" s="30" t="str">
        <f t="shared" si="118"/>
        <v/>
      </c>
      <c r="T1275" s="32" t="str">
        <f>IF($Q1275&lt;&gt;"Sim","",IF($N1275&gt;Parâmetros!$E$15,"Sim","Não"))</f>
        <v/>
      </c>
      <c r="U1275" s="17" t="str">
        <f t="shared" si="119"/>
        <v>Folga</v>
      </c>
      <c r="V1275" s="17" t="str">
        <f>IF($AC1275&lt;&gt;"",IF($L1275&gt;0,"ATENÇÃO · apontou em dia de "&amp;LOWER($AC1275)&amp;" cadastrado","Exceção cadastrada · "&amp;$AC1275)&amp;IF($AD1275="",""," · "&amp;$AD1275),IF($E1275="Férias",IF($L1275&gt;0,"ATENÇÃO · apontou estando de férias no cadastro","Férias no cadastro"),IF($Y1275="Férias / afastamento","Afastamento · "&amp;($Z1275+$AA1275-1)&amp;" dias seguidos sem apontamento",IF($Y1275="Folga trabalhada","ATENÇÃO · apontou em dia de folga da escala 5x2",IF($Y1275="Folga",IF(AND($D1275="5x2",OR(WEEKDAY($F1275,2)=6,WEEKDAY($F1275,2)=7)),"Folga de fim de semana da escala 5x2",IF(AND(OR($D1275="6x1",$D1275="FF 6x1"),WEEKDAY($F1275,2)=6,FALSE()),"Folga de fim de semana · apontou no domingo anterior",IF(AND(OR($D1275="6x1",$D1275="FF 6x1"),WEEKDAY($F1275,2)=7,AND($A1275=$A1274,$L1274&gt;0)),"Folga de fim de semana · apontou no sábado",IF(AND(OR($D1275="6x1",$D1275="FF 6x1"),OR(WEEKDAY($F1275,2)=6,WEEKDAY($F1275,2)=7)),"Folga de fim de semana · sem apontamento no sábado nem no domingo","Folga prevista pelo ciclo")))),IF($Y1275="Indeterminado (início da série)","Sem histórico anterior — informe o dia do ciclo no Cadastro",IF($Y1275="Falta de registro",IF(OR(OR($D1275="6x1",$D1275="FF 6x1"),$D1275="5x2"),"FALTA DE REGISTRO · dia útil da escala "&amp;$E1275,"FALTA DE REGISTRO · dia "&amp;$W1275&amp;" de "&amp;IFERROR(INDEX(Parâmetros!$B$39:$B$48,MATCH($E1275,Parâmetros!$A$39:$A$48,0)),99)&amp;" do ciclo"),IF(OR($D1275="6x1",$D1275="FF 6x1"),IF(OR(AND(WEEKDAY($F1275,2)=6,AND($A1275=$A1276,$L1276&gt;0)),AND(WEEKDAY($F1275,2)=7,AND($A1275=$A1274,$L1274&gt;0))),"ATENÇÃO · apontou sábado e domingo no mesmo fim de semana",IF(OR(WEEKDAY($F1275,2)=6,WEEKDAY($F1275,2)=7),"Jornada de fim de semana do 6x1",IF(OR($H1275&gt;=Parâmetros!$E$20,$H1275&lt;Parâmetros!$E$19),"ATENÇÃO · 6x1 apontou fora do horário diurno","Jornada fixa do 6x1"))),IF($D1275="5x2","Jornada fixa do 5x2",IF($D1275="Folguista",IF($J1275=$K1275,"Evidência confirma sequência","DIVERGE · sequência "&amp;$J1275&amp;" × evidência "&amp;$K1275),IF($K1275=$E1275,"Evidência confirma cadastro","DIVERGE · cadastro "&amp;$E1275&amp;" × evidência "&amp;$K1275)))))))))))</f>
        <v>Folga prevista pelo ciclo</v>
      </c>
      <c r="W1275" s="34">
        <f>IF(OR(OR($D1275="6x1",$D1275="FF 6x1"),$D1275="5x2"),"",IF($AB1275&lt;&gt;$AB1274,IF(IFERROR(INDEX(Cadastro!$F$5:$F$243,$AB1275),"")="",IF($L1275&gt;0,1,0),IF(IFERROR(INDEX(Cadastro!$F$5:$F$243,$AB1275),"")&lt;=IFERROR(INDEX(Parâmetros!$B$39:$B$48,MATCH($E1275,Parâmetros!$A$39:$A$48,0)),99),IFERROR(INDEX(Cadastro!$F$5:$F$243,$AB1275),""),0)),IF($L1275&gt;0,IF(N($X1274)&gt;0,1,N($W1274)+1),IF(AND($L1275=0,OR(N($W1274)&gt;=IFERROR(INDEX(Parâmetros!$B$39:$B$48,MATCH($E1275,Parâmetros!$A$39:$A$48,0)),99),AND(N($X1274)&gt;0,N($X1274)&lt;IFERROR(INDEX(Parâmetros!$C$39:$C$48,MATCH($E1275,Parâmetros!$A$39:$A$48,0)),0)))),0,N($W1274)+1))))</f>
        <v>0</v>
      </c>
      <c r="X1275" s="34">
        <f>IF(OR(OR($D1275="6x1",$D1275="FF 6x1"),$D1275="5x2"),"",IF($AB1275&lt;&gt;$AB1274,IF(IFERROR(INDEX(Cadastro!$F$5:$F$243,$AB1275),"")="",0,IF(IFERROR(INDEX(Cadastro!$F$5:$F$243,$AB1275),"")&gt;IFERROR(INDEX(Parâmetros!$B$39:$B$48,MATCH($E1275,Parâmetros!$A$39:$A$48,0)),99),IFERROR(INDEX(Cadastro!$F$5:$F$243,$AB1275),"")-IFERROR(INDEX(Parâmetros!$B$39:$B$48,MATCH($E1275,Parâmetros!$A$39:$A$48,0)),99),0)),IF(AND($L1275=0,OR(N($W1274)&gt;=IFERROR(INDEX(Parâmetros!$B$39:$B$48,MATCH($E1275,Parâmetros!$A$39:$A$48,0)),99),AND(N($X1274)&gt;0,N($X1274)&lt;IFERROR(INDEX(Parâmetros!$C$39:$C$48,MATCH($E1275,Parâmetros!$A$39:$A$48,0)),0)))),N($X1274)+1,0)))</f>
        <v>1</v>
      </c>
      <c r="Y1275" t="str">
        <f>IF($AC1275&lt;&gt;"",IF($L1275&gt;0,$AC1275&amp;" · com apontamento",$AC1275),IF($E1275="Férias",IF($L1275&gt;0,"Férias · com apontamento","Férias (cadastro)"),IF(($Z1275+$AA1275-1)&gt;Parâmetros!$E$16,"Férias / afastamento",IF(AND($D1275="5x2",OR(WEEKDAY($F1275,2)=6,WEEKDAY($F1275,2)=7)),IF($L1275&gt;0,"Folga trabalhada","Folga"),IF($L1275&gt;0,"Trabalhado",IF(OR(OR($D1275="6x1",$D1275="FF 6x1"),$D1275="5x2"),IF(AND(OR($D1275="6x1",$D1275="FF 6x1"),OR(WEEKDAY($F1275,2)=6,WEEKDAY($F1275,2)=7)),"Folga","Falta de registro"),IF(AND($AB1275&lt;&gt;$AB1274,IFERROR(INDEX(Cadastro!$F$5:$F$243,$AB1275),"")=""),"Indeterminado (início da série)",IF($X1275&gt;0,"Folga","Falta de registro"))))))))</f>
        <v>Folga</v>
      </c>
      <c r="Z1275" s="34">
        <f>IF(OR($L1275&gt;0,$F1275&gt;Parâmetros!$E$14),0,IF($A1275&lt;&gt;$A1274,1,N($Z1274)+1))</f>
        <v>1</v>
      </c>
      <c r="AA1275" s="34">
        <f>IF(OR($L1275&gt;0,$F1275&gt;Parâmetros!$E$14),0,IF(OR($A1275&lt;&gt;$A1276,$F1276&gt;Parâmetros!$E$14),1,N($AA1276)+1))</f>
        <v>2</v>
      </c>
      <c r="AB1275" s="31">
        <f>IFERROR(MATCH($A1275&amp;"|"&amp;TEXT(_xlfn.MAXIFS(Cadastro!$E$5:$E$243,Cadastro!$A$5:$A$243,$A1275,Cadastro!$E$5:$E$243,"&lt;="&amp;$F1275),"yyyymmdd"),Cadastro!$I$5:$I$243,0),"")</f>
        <v>161</v>
      </c>
      <c r="AC1275" t="str">
        <f>IFERROR(_xlfn.SINGLE(INDEX(Exceções!$D$5:$D$203,MATCH($A1275&amp;"|"&amp;$F1275,Exceções!$F$5:$F$203,0))),"")</f>
        <v/>
      </c>
      <c r="AD1275" t="str">
        <f>IF($AC1275="","",IFERROR(_xlfn.SINGLE(INDEX(Exceções!$E$5:$E$203,MATCH($A1275&amp;"|"&amp;$F1275,Exceções!$F$5:$F$203,0))),""))</f>
        <v/>
      </c>
    </row>
    <row r="1276" spans="1:30" ht="15" hidden="1" customHeight="1" x14ac:dyDescent="0.25">
      <c r="A1276" s="31">
        <v>52398</v>
      </c>
      <c r="B1276" s="17" t="s">
        <v>46</v>
      </c>
      <c r="C1276" s="17" t="str">
        <f>IFERROR(INDEX(Cadastro!$C$5:$C$243,$AB1276),"NÃO INFORMADO")</f>
        <v>INS</v>
      </c>
      <c r="D1276" s="17" t="str">
        <f>IFERROR(INDEX(Cadastro!$D$5:$D$243,$AB1276),"")</f>
        <v>Folguista</v>
      </c>
      <c r="E1276" s="17" t="str">
        <f>IFERROR(INDEX(Cadastro!$G$5:$G$243,$AB1276),"")</f>
        <v>Folguista</v>
      </c>
      <c r="F1276" s="29">
        <v>46314</v>
      </c>
      <c r="G1276" s="32" t="str">
        <f t="shared" si="114"/>
        <v>seg</v>
      </c>
      <c r="H1276" s="31" t="str">
        <f>IF($L1276=0,"",_xlfn.MINIFS(Dados!$Q:$Q,Dados!$A:$A,$A1276,Dados!$S:$S,$F1276))</f>
        <v/>
      </c>
      <c r="I1276" s="31" t="str">
        <f>IF($H1276="","",_xlfn.MAXIFS(Dados!$R:$R,Dados!$A:$A,$A1276,Dados!$S:$S,$F1276))</f>
        <v/>
      </c>
      <c r="J1276" s="32" t="str">
        <f>IF($D1276&lt;&gt;"Folguista","",IFERROR(INDEX(Parâmetros!$D$52:$G$52,1,MIN(4,MAX(1,$W1276))),""))</f>
        <v>B</v>
      </c>
      <c r="K1276" s="32" t="str">
        <f>IF(OR($AC1276&lt;&gt;"",$Y1276="Folga",$Y1276="Folga trabalhada",$Y1276="Férias (cadastro)",$Y1276="Férias / afastamento",$Y1276="Indeterminado (início da série)"),"",IF(OR($D1276="6x1",$D1276="FF 6x1"),IF(OR(WEEKDAY($F1276,2)=6,WEEKDAY($F1276,2)=7),"6x1 sáb/dom","6x1"),IF($D1276="5x2","5x2",IF($H1276="",IF($D1276="Folguista",$J1276,$E1276),IF(OR($H1276&gt;=Parâmetros!$E$18,$H1276&lt;Parâmetros!$E$19),"C",IF($H1276&lt;Parâmetros!$E$20,"A","B"))))))</f>
        <v/>
      </c>
      <c r="L1276" s="30">
        <f>SUMIFS(Dados!$E:$E,Dados!$A:$A,$A1276,Dados!$S:$S,$F1276)</f>
        <v>0</v>
      </c>
      <c r="M1276" s="30" t="str">
        <f>IFERROR(INDEX(Parâmetros!$E$6:$E$11,MATCH($K1276,Parâmetros!$A$6:$A$11,0)),"")</f>
        <v/>
      </c>
      <c r="N1276" s="33" t="str">
        <f t="shared" si="115"/>
        <v/>
      </c>
      <c r="O1276" s="33">
        <f>Parâmetros!$E$13</f>
        <v>0.8</v>
      </c>
      <c r="P1276" s="32" t="str">
        <f>IF(OR($M1276="",$F1276&gt;Parâmetros!$E$14),"Não","Sim")</f>
        <v>Não</v>
      </c>
      <c r="Q1276" s="32" t="str">
        <f t="shared" si="116"/>
        <v/>
      </c>
      <c r="R1276" s="32" t="str">
        <f t="shared" si="117"/>
        <v/>
      </c>
      <c r="S1276" s="30" t="str">
        <f t="shared" si="118"/>
        <v/>
      </c>
      <c r="T1276" s="32" t="str">
        <f>IF($Q1276&lt;&gt;"Sim","",IF($N1276&gt;Parâmetros!$E$15,"Sim","Não"))</f>
        <v/>
      </c>
      <c r="U1276" s="17" t="str">
        <f t="shared" si="119"/>
        <v>Folga</v>
      </c>
      <c r="V1276" s="17" t="str">
        <f>IF($AC1276&lt;&gt;"",IF($L1276&gt;0,"ATENÇÃO · apontou em dia de "&amp;LOWER($AC1276)&amp;" cadastrado","Exceção cadastrada · "&amp;$AC1276)&amp;IF($AD1276="",""," · "&amp;$AD1276),IF($E1276="Férias",IF($L1276&gt;0,"ATENÇÃO · apontou estando de férias no cadastro","Férias no cadastro"),IF($Y1276="Férias / afastamento","Afastamento · "&amp;($Z1276+$AA1276-1)&amp;" dias seguidos sem apontamento",IF($Y1276="Folga trabalhada","ATENÇÃO · apontou em dia de folga da escala 5x2",IF($Y1276="Folga",IF(AND($D1276="5x2",OR(WEEKDAY($F1276,2)=6,WEEKDAY($F1276,2)=7)),"Folga de fim de semana da escala 5x2",IF(AND(OR($D1276="6x1",$D1276="FF 6x1"),WEEKDAY($F1276,2)=6,FALSE()),"Folga de fim de semana · apontou no domingo anterior",IF(AND(OR($D1276="6x1",$D1276="FF 6x1"),WEEKDAY($F1276,2)=7,AND($A1276=$A1275,$L1275&gt;0)),"Folga de fim de semana · apontou no sábado",IF(AND(OR($D1276="6x1",$D1276="FF 6x1"),OR(WEEKDAY($F1276,2)=6,WEEKDAY($F1276,2)=7)),"Folga de fim de semana · sem apontamento no sábado nem no domingo","Folga prevista pelo ciclo")))),IF($Y1276="Indeterminado (início da série)","Sem histórico anterior — informe o dia do ciclo no Cadastro",IF($Y1276="Falta de registro",IF(OR(OR($D1276="6x1",$D1276="FF 6x1"),$D1276="5x2"),"FALTA DE REGISTRO · dia útil da escala "&amp;$E1276,"FALTA DE REGISTRO · dia "&amp;$W1276&amp;" de "&amp;IFERROR(INDEX(Parâmetros!$B$39:$B$48,MATCH($E1276,Parâmetros!$A$39:$A$48,0)),99)&amp;" do ciclo"),IF(OR($D1276="6x1",$D1276="FF 6x1"),IF(OR(AND(WEEKDAY($F1276,2)=6,AND($A1276=$A1277,$L1277&gt;0)),AND(WEEKDAY($F1276,2)=7,AND($A1276=$A1275,$L1275&gt;0))),"ATENÇÃO · apontou sábado e domingo no mesmo fim de semana",IF(OR(WEEKDAY($F1276,2)=6,WEEKDAY($F1276,2)=7),"Jornada de fim de semana do 6x1",IF(OR($H1276&gt;=Parâmetros!$E$20,$H1276&lt;Parâmetros!$E$19),"ATENÇÃO · 6x1 apontou fora do horário diurno","Jornada fixa do 6x1"))),IF($D1276="5x2","Jornada fixa do 5x2",IF($D1276="Folguista",IF($J1276=$K1276,"Evidência confirma sequência","DIVERGE · sequência "&amp;$J1276&amp;" × evidência "&amp;$K1276),IF($K1276=$E1276,"Evidência confirma cadastro","DIVERGE · cadastro "&amp;$E1276&amp;" × evidência "&amp;$K1276)))))))))))</f>
        <v>Folga prevista pelo ciclo</v>
      </c>
      <c r="W1276" s="34">
        <f>IF(OR(OR($D1276="6x1",$D1276="FF 6x1"),$D1276="5x2"),"",IF($AB1276&lt;&gt;$AB1275,IF(IFERROR(INDEX(Cadastro!$F$5:$F$243,$AB1276),"")="",IF($L1276&gt;0,1,0),IF(IFERROR(INDEX(Cadastro!$F$5:$F$243,$AB1276),"")&lt;=IFERROR(INDEX(Parâmetros!$B$39:$B$48,MATCH($E1276,Parâmetros!$A$39:$A$48,0)),99),IFERROR(INDEX(Cadastro!$F$5:$F$243,$AB1276),""),0)),IF($L1276&gt;0,IF(N($X1275)&gt;0,1,N($W1275)+1),IF(AND($L1276=0,OR(N($W1275)&gt;=IFERROR(INDEX(Parâmetros!$B$39:$B$48,MATCH($E1276,Parâmetros!$A$39:$A$48,0)),99),AND(N($X1275)&gt;0,N($X1275)&lt;IFERROR(INDEX(Parâmetros!$C$39:$C$48,MATCH($E1276,Parâmetros!$A$39:$A$48,0)),0)))),0,N($W1275)+1))))</f>
        <v>0</v>
      </c>
      <c r="X1276" s="34">
        <f>IF(OR(OR($D1276="6x1",$D1276="FF 6x1"),$D1276="5x2"),"",IF($AB1276&lt;&gt;$AB1275,IF(IFERROR(INDEX(Cadastro!$F$5:$F$243,$AB1276),"")="",0,IF(IFERROR(INDEX(Cadastro!$F$5:$F$243,$AB1276),"")&gt;IFERROR(INDEX(Parâmetros!$B$39:$B$48,MATCH($E1276,Parâmetros!$A$39:$A$48,0)),99),IFERROR(INDEX(Cadastro!$F$5:$F$243,$AB1276),"")-IFERROR(INDEX(Parâmetros!$B$39:$B$48,MATCH($E1276,Parâmetros!$A$39:$A$48,0)),99),0)),IF(AND($L1276=0,OR(N($W1275)&gt;=IFERROR(INDEX(Parâmetros!$B$39:$B$48,MATCH($E1276,Parâmetros!$A$39:$A$48,0)),99),AND(N($X1275)&gt;0,N($X1275)&lt;IFERROR(INDEX(Parâmetros!$C$39:$C$48,MATCH($E1276,Parâmetros!$A$39:$A$48,0)),0)))),N($X1275)+1,0)))</f>
        <v>2</v>
      </c>
      <c r="Y1276" t="str">
        <f>IF($AC1276&lt;&gt;"",IF($L1276&gt;0,$AC1276&amp;" · com apontamento",$AC1276),IF($E1276="Férias",IF($L1276&gt;0,"Férias · com apontamento","Férias (cadastro)"),IF(($Z1276+$AA1276-1)&gt;Parâmetros!$E$16,"Férias / afastamento",IF(AND($D1276="5x2",OR(WEEKDAY($F1276,2)=6,WEEKDAY($F1276,2)=7)),IF($L1276&gt;0,"Folga trabalhada","Folga"),IF($L1276&gt;0,"Trabalhado",IF(OR(OR($D1276="6x1",$D1276="FF 6x1"),$D1276="5x2"),IF(AND(OR($D1276="6x1",$D1276="FF 6x1"),OR(WEEKDAY($F1276,2)=6,WEEKDAY($F1276,2)=7)),"Folga","Falta de registro"),IF(AND($AB1276&lt;&gt;$AB1275,IFERROR(INDEX(Cadastro!$F$5:$F$243,$AB1276),"")=""),"Indeterminado (início da série)",IF($X1276&gt;0,"Folga","Falta de registro"))))))))</f>
        <v>Folga</v>
      </c>
      <c r="Z1276" s="34">
        <f>IF(OR($L1276&gt;0,$F1276&gt;Parâmetros!$E$14),0,IF($A1276&lt;&gt;$A1275,1,N($Z1275)+1))</f>
        <v>2</v>
      </c>
      <c r="AA1276" s="34">
        <f>IF(OR($L1276&gt;0,$F1276&gt;Parâmetros!$E$14),0,IF(OR($A1276&lt;&gt;$A1277,$F1277&gt;Parâmetros!$E$14),1,N($AA1277)+1))</f>
        <v>1</v>
      </c>
      <c r="AB1276" s="31">
        <f>IFERROR(MATCH($A1276&amp;"|"&amp;TEXT(_xlfn.MAXIFS(Cadastro!$E$5:$E$243,Cadastro!$A$5:$A$243,$A1276,Cadastro!$E$5:$E$243,"&lt;="&amp;$F1276),"yyyymmdd"),Cadastro!$I$5:$I$243,0),"")</f>
        <v>161</v>
      </c>
      <c r="AC1276" t="str">
        <f>IFERROR(_xlfn.SINGLE(INDEX(Exceções!$D$5:$D$203,MATCH($A1276&amp;"|"&amp;$F1276,Exceções!$F$5:$F$203,0))),"")</f>
        <v/>
      </c>
      <c r="AD1276" t="str">
        <f>IF($AC1276="","",IFERROR(_xlfn.SINGLE(INDEX(Exceções!$E$5:$E$203,MATCH($A1276&amp;"|"&amp;$F1276,Exceções!$F$5:$F$203,0))),""))</f>
        <v/>
      </c>
    </row>
    <row r="1277" spans="1:30" ht="15" hidden="1" customHeight="1" x14ac:dyDescent="0.25">
      <c r="A1277" s="31">
        <v>52398</v>
      </c>
      <c r="B1277" s="17" t="s">
        <v>46</v>
      </c>
      <c r="C1277" s="17" t="str">
        <f>IFERROR(INDEX(Cadastro!$C$5:$C$243,$AB1277),"NÃO INFORMADO")</f>
        <v>INS</v>
      </c>
      <c r="D1277" s="17" t="str">
        <f>IFERROR(INDEX(Cadastro!$D$5:$D$243,$AB1277),"")</f>
        <v>Folguista</v>
      </c>
      <c r="E1277" s="17" t="str">
        <f>IFERROR(INDEX(Cadastro!$G$5:$G$243,$AB1277),"")</f>
        <v>Folguista</v>
      </c>
      <c r="F1277" s="29">
        <v>46315</v>
      </c>
      <c r="G1277" s="32" t="str">
        <f t="shared" si="114"/>
        <v>ter</v>
      </c>
      <c r="H1277" s="31">
        <f>IF($L1277=0,"",_xlfn.MINIFS(Dados!$Q:$Q,Dados!$A:$A,$A1277,Dados!$S:$S,$F1277))</f>
        <v>885</v>
      </c>
      <c r="I1277" s="31">
        <f>IF($H1277="","",_xlfn.MAXIFS(Dados!$R:$R,Dados!$A:$A,$A1277,Dados!$S:$S,$F1277))</f>
        <v>1376</v>
      </c>
      <c r="J1277" s="32" t="str">
        <f>IF($D1277&lt;&gt;"Folguista","",IFERROR(INDEX(Parâmetros!$D$52:$G$52,1,MIN(4,MAX(1,$W1277))),""))</f>
        <v>B</v>
      </c>
      <c r="K1277" s="32" t="str">
        <f>IF(OR($AC1277&lt;&gt;"",$Y1277="Folga",$Y1277="Folga trabalhada",$Y1277="Férias (cadastro)",$Y1277="Férias / afastamento",$Y1277="Indeterminado (início da série)"),"",IF(OR($D1277="6x1",$D1277="FF 6x1"),IF(OR(WEEKDAY($F1277,2)=6,WEEKDAY($F1277,2)=7),"6x1 sáb/dom","6x1"),IF($D1277="5x2","5x2",IF($H1277="",IF($D1277="Folguista",$J1277,$E1277),IF(OR($H1277&gt;=Parâmetros!$E$18,$H1277&lt;Parâmetros!$E$19),"C",IF($H1277&lt;Parâmetros!$E$20,"A","B"))))))</f>
        <v>A</v>
      </c>
      <c r="L1277" s="30">
        <f>SUMIFS(Dados!$E:$E,Dados!$A:$A,$A1277,Dados!$S:$S,$F1277)</f>
        <v>7.97</v>
      </c>
      <c r="M1277" s="30">
        <f>IFERROR(INDEX(Parâmetros!$E$6:$E$11,MATCH($K1277,Parâmetros!$A$6:$A$11,0)),"")</f>
        <v>7.58</v>
      </c>
      <c r="N1277" s="33">
        <f t="shared" si="115"/>
        <v>1.0514511873350922</v>
      </c>
      <c r="O1277" s="33">
        <f>Parâmetros!$E$13</f>
        <v>0.8</v>
      </c>
      <c r="P1277" s="32" t="str">
        <f>IF(OR($M1277="",$F1277&gt;Parâmetros!$E$14),"Não","Sim")</f>
        <v>Sim</v>
      </c>
      <c r="Q1277" s="32" t="str">
        <f t="shared" si="116"/>
        <v>Sim</v>
      </c>
      <c r="R1277" s="32" t="str">
        <f t="shared" si="117"/>
        <v>Sim</v>
      </c>
      <c r="S1277" s="30">
        <f t="shared" si="118"/>
        <v>0</v>
      </c>
      <c r="T1277" s="32" t="str">
        <f>IF($Q1277&lt;&gt;"Sim","",IF($N1277&gt;Parâmetros!$E$15,"Sim","Não"))</f>
        <v>Sim</v>
      </c>
      <c r="U1277" s="17" t="str">
        <f t="shared" si="119"/>
        <v>Na meta</v>
      </c>
      <c r="V1277" s="17" t="str">
        <f>IF($AC1277&lt;&gt;"",IF($L1277&gt;0,"ATENÇÃO · apontou em dia de "&amp;LOWER($AC1277)&amp;" cadastrado","Exceção cadastrada · "&amp;$AC1277)&amp;IF($AD1277="",""," · "&amp;$AD1277),IF($E1277="Férias",IF($L1277&gt;0,"ATENÇÃO · apontou estando de férias no cadastro","Férias no cadastro"),IF($Y1277="Férias / afastamento","Afastamento · "&amp;($Z1277+$AA1277-1)&amp;" dias seguidos sem apontamento",IF($Y1277="Folga trabalhada","ATENÇÃO · apontou em dia de folga da escala 5x2",IF($Y1277="Folga",IF(AND($D1277="5x2",OR(WEEKDAY($F1277,2)=6,WEEKDAY($F1277,2)=7)),"Folga de fim de semana da escala 5x2",IF(AND(OR($D1277="6x1",$D1277="FF 6x1"),WEEKDAY($F1277,2)=6,FALSE()),"Folga de fim de semana · apontou no domingo anterior",IF(AND(OR($D1277="6x1",$D1277="FF 6x1"),WEEKDAY($F1277,2)=7,AND($A1277=$A1276,$L1276&gt;0)),"Folga de fim de semana · apontou no sábado",IF(AND(OR($D1277="6x1",$D1277="FF 6x1"),OR(WEEKDAY($F1277,2)=6,WEEKDAY($F1277,2)=7)),"Folga de fim de semana · sem apontamento no sábado nem no domingo","Folga prevista pelo ciclo")))),IF($Y1277="Indeterminado (início da série)","Sem histórico anterior — informe o dia do ciclo no Cadastro",IF($Y1277="Falta de registro",IF(OR(OR($D1277="6x1",$D1277="FF 6x1"),$D1277="5x2"),"FALTA DE REGISTRO · dia útil da escala "&amp;$E1277,"FALTA DE REGISTRO · dia "&amp;$W1277&amp;" de "&amp;IFERROR(INDEX(Parâmetros!$B$39:$B$48,MATCH($E1277,Parâmetros!$A$39:$A$48,0)),99)&amp;" do ciclo"),IF(OR($D1277="6x1",$D1277="FF 6x1"),IF(OR(AND(WEEKDAY($F1277,2)=6,AND($A1277=$A1278,$L1278&gt;0)),AND(WEEKDAY($F1277,2)=7,AND($A1277=$A1276,$L1276&gt;0))),"ATENÇÃO · apontou sábado e domingo no mesmo fim de semana",IF(OR(WEEKDAY($F1277,2)=6,WEEKDAY($F1277,2)=7),"Jornada de fim de semana do 6x1",IF(OR($H1277&gt;=Parâmetros!$E$20,$H1277&lt;Parâmetros!$E$19),"ATENÇÃO · 6x1 apontou fora do horário diurno","Jornada fixa do 6x1"))),IF($D1277="5x2","Jornada fixa do 5x2",IF($D1277="Folguista",IF($J1277=$K1277,"Evidência confirma sequência","DIVERGE · sequência "&amp;$J1277&amp;" × evidência "&amp;$K1277),IF($K1277=$E1277,"Evidência confirma cadastro","DIVERGE · cadastro "&amp;$E1277&amp;" × evidência "&amp;$K1277)))))))))))</f>
        <v>DIVERGE · sequência B × evidência A</v>
      </c>
      <c r="W1277" s="34">
        <f>IF(OR(OR($D1277="6x1",$D1277="FF 6x1"),$D1277="5x2"),"",IF($AB1277&lt;&gt;$AB1276,IF(IFERROR(INDEX(Cadastro!$F$5:$F$243,$AB1277),"")="",IF($L1277&gt;0,1,0),IF(IFERROR(INDEX(Cadastro!$F$5:$F$243,$AB1277),"")&lt;=IFERROR(INDEX(Parâmetros!$B$39:$B$48,MATCH($E1277,Parâmetros!$A$39:$A$48,0)),99),IFERROR(INDEX(Cadastro!$F$5:$F$243,$AB1277),""),0)),IF($L1277&gt;0,IF(N($X1276)&gt;0,1,N($W1276)+1),IF(AND($L1277=0,OR(N($W1276)&gt;=IFERROR(INDEX(Parâmetros!$B$39:$B$48,MATCH($E1277,Parâmetros!$A$39:$A$48,0)),99),AND(N($X1276)&gt;0,N($X1276)&lt;IFERROR(INDEX(Parâmetros!$C$39:$C$48,MATCH($E1277,Parâmetros!$A$39:$A$48,0)),0)))),0,N($W1276)+1))))</f>
        <v>1</v>
      </c>
      <c r="X1277" s="34">
        <f>IF(OR(OR($D1277="6x1",$D1277="FF 6x1"),$D1277="5x2"),"",IF($AB1277&lt;&gt;$AB1276,IF(IFERROR(INDEX(Cadastro!$F$5:$F$243,$AB1277),"")="",0,IF(IFERROR(INDEX(Cadastro!$F$5:$F$243,$AB1277),"")&gt;IFERROR(INDEX(Parâmetros!$B$39:$B$48,MATCH($E1277,Parâmetros!$A$39:$A$48,0)),99),IFERROR(INDEX(Cadastro!$F$5:$F$243,$AB1277),"")-IFERROR(INDEX(Parâmetros!$B$39:$B$48,MATCH($E1277,Parâmetros!$A$39:$A$48,0)),99),0)),IF(AND($L1277=0,OR(N($W1276)&gt;=IFERROR(INDEX(Parâmetros!$B$39:$B$48,MATCH($E1277,Parâmetros!$A$39:$A$48,0)),99),AND(N($X1276)&gt;0,N($X1276)&lt;IFERROR(INDEX(Parâmetros!$C$39:$C$48,MATCH($E1277,Parâmetros!$A$39:$A$48,0)),0)))),N($X1276)+1,0)))</f>
        <v>0</v>
      </c>
      <c r="Y1277" t="str">
        <f>IF($AC1277&lt;&gt;"",IF($L1277&gt;0,$AC1277&amp;" · com apontamento",$AC1277),IF($E1277="Férias",IF($L1277&gt;0,"Férias · com apontamento","Férias (cadastro)"),IF(($Z1277+$AA1277-1)&gt;Parâmetros!$E$16,"Férias / afastamento",IF(AND($D1277="5x2",OR(WEEKDAY($F1277,2)=6,WEEKDAY($F1277,2)=7)),IF($L1277&gt;0,"Folga trabalhada","Folga"),IF($L1277&gt;0,"Trabalhado",IF(OR(OR($D1277="6x1",$D1277="FF 6x1"),$D1277="5x2"),IF(AND(OR($D1277="6x1",$D1277="FF 6x1"),OR(WEEKDAY($F1277,2)=6,WEEKDAY($F1277,2)=7)),"Folga","Falta de registro"),IF(AND($AB1277&lt;&gt;$AB1276,IFERROR(INDEX(Cadastro!$F$5:$F$243,$AB1277),"")=""),"Indeterminado (início da série)",IF($X1277&gt;0,"Folga","Falta de registro"))))))))</f>
        <v>Trabalhado</v>
      </c>
      <c r="Z1277" s="34">
        <f>IF(OR($L1277&gt;0,$F1277&gt;Parâmetros!$E$14),0,IF($A1277&lt;&gt;$A1276,1,N($Z1276)+1))</f>
        <v>0</v>
      </c>
      <c r="AA1277" s="34">
        <f>IF(OR($L1277&gt;0,$F1277&gt;Parâmetros!$E$14),0,IF(OR($A1277&lt;&gt;$A1278,$F1278&gt;Parâmetros!$E$14),1,N($AA1278)+1))</f>
        <v>0</v>
      </c>
      <c r="AB1277" s="31">
        <f>IFERROR(MATCH($A1277&amp;"|"&amp;TEXT(_xlfn.MAXIFS(Cadastro!$E$5:$E$243,Cadastro!$A$5:$A$243,$A1277,Cadastro!$E$5:$E$243,"&lt;="&amp;$F1277),"yyyymmdd"),Cadastro!$I$5:$I$243,0),"")</f>
        <v>161</v>
      </c>
      <c r="AC1277" t="str">
        <f>IFERROR(_xlfn.SINGLE(INDEX(Exceções!$D$5:$D$203,MATCH($A1277&amp;"|"&amp;$F1277,Exceções!$F$5:$F$203,0))),"")</f>
        <v/>
      </c>
      <c r="AD1277" t="str">
        <f>IF($AC1277="","",IFERROR(_xlfn.SINGLE(INDEX(Exceções!$E$5:$E$203,MATCH($A1277&amp;"|"&amp;$F1277,Exceções!$F$5:$F$203,0))),""))</f>
        <v/>
      </c>
    </row>
    <row r="1278" spans="1:30" ht="15" hidden="1" customHeight="1" x14ac:dyDescent="0.25">
      <c r="A1278" s="31">
        <v>52398</v>
      </c>
      <c r="B1278" s="17" t="s">
        <v>46</v>
      </c>
      <c r="C1278" s="17" t="str">
        <f>IFERROR(INDEX(Cadastro!$C$5:$C$243,$AB1278),"NÃO INFORMADO")</f>
        <v>INS</v>
      </c>
      <c r="D1278" s="17" t="str">
        <f>IFERROR(INDEX(Cadastro!$D$5:$D$243,$AB1278),"")</f>
        <v>Folguista</v>
      </c>
      <c r="E1278" s="17" t="str">
        <f>IFERROR(INDEX(Cadastro!$G$5:$G$243,$AB1278),"")</f>
        <v>Folguista</v>
      </c>
      <c r="F1278" s="29">
        <v>46316</v>
      </c>
      <c r="G1278" s="32" t="str">
        <f t="shared" si="114"/>
        <v>qua</v>
      </c>
      <c r="H1278" s="31">
        <f>IF($L1278=0,"",_xlfn.MINIFS(Dados!$Q:$Q,Dados!$A:$A,$A1278,Dados!$S:$S,$F1278))</f>
        <v>930</v>
      </c>
      <c r="I1278" s="31">
        <f>IF($H1278="","",_xlfn.MAXIFS(Dados!$R:$R,Dados!$A:$A,$A1278,Dados!$S:$S,$F1278))</f>
        <v>1394</v>
      </c>
      <c r="J1278" s="32" t="str">
        <f>IF($D1278&lt;&gt;"Folguista","",IFERROR(INDEX(Parâmetros!$D$52:$G$52,1,MIN(4,MAX(1,$W1278))),""))</f>
        <v>B</v>
      </c>
      <c r="K1278" s="32" t="str">
        <f>IF(OR($AC1278&lt;&gt;"",$Y1278="Folga",$Y1278="Folga trabalhada",$Y1278="Férias (cadastro)",$Y1278="Férias / afastamento",$Y1278="Indeterminado (início da série)"),"",IF(OR($D1278="6x1",$D1278="FF 6x1"),IF(OR(WEEKDAY($F1278,2)=6,WEEKDAY($F1278,2)=7),"6x1 sáb/dom","6x1"),IF($D1278="5x2","5x2",IF($H1278="",IF($D1278="Folguista",$J1278,$E1278),IF(OR($H1278&gt;=Parâmetros!$E$18,$H1278&lt;Parâmetros!$E$19),"C",IF($H1278&lt;Parâmetros!$E$20,"A","B"))))))</f>
        <v>B</v>
      </c>
      <c r="L1278" s="30">
        <f>SUMIFS(Dados!$E:$E,Dados!$A:$A,$A1278,Dados!$S:$S,$F1278)</f>
        <v>7.6099999999999994</v>
      </c>
      <c r="M1278" s="30">
        <f>IFERROR(INDEX(Parâmetros!$E$6:$E$11,MATCH($K1278,Parâmetros!$A$6:$A$11,0)),"")</f>
        <v>7.67</v>
      </c>
      <c r="N1278" s="33">
        <f t="shared" si="115"/>
        <v>0.99217731421121247</v>
      </c>
      <c r="O1278" s="33">
        <f>Parâmetros!$E$13</f>
        <v>0.8</v>
      </c>
      <c r="P1278" s="32" t="str">
        <f>IF(OR($M1278="",$F1278&gt;Parâmetros!$E$14),"Não","Sim")</f>
        <v>Sim</v>
      </c>
      <c r="Q1278" s="32" t="str">
        <f t="shared" si="116"/>
        <v>Sim</v>
      </c>
      <c r="R1278" s="32" t="str">
        <f t="shared" si="117"/>
        <v>Sim</v>
      </c>
      <c r="S1278" s="30">
        <f t="shared" si="118"/>
        <v>0</v>
      </c>
      <c r="T1278" s="32" t="str">
        <f>IF($Q1278&lt;&gt;"Sim","",IF($N1278&gt;Parâmetros!$E$15,"Sim","Não"))</f>
        <v>Não</v>
      </c>
      <c r="U1278" s="17" t="str">
        <f t="shared" si="119"/>
        <v>Na meta</v>
      </c>
      <c r="V1278" s="17" t="str">
        <f>IF($AC1278&lt;&gt;"",IF($L1278&gt;0,"ATENÇÃO · apontou em dia de "&amp;LOWER($AC1278)&amp;" cadastrado","Exceção cadastrada · "&amp;$AC1278)&amp;IF($AD1278="",""," · "&amp;$AD1278),IF($E1278="Férias",IF($L1278&gt;0,"ATENÇÃO · apontou estando de férias no cadastro","Férias no cadastro"),IF($Y1278="Férias / afastamento","Afastamento · "&amp;($Z1278+$AA1278-1)&amp;" dias seguidos sem apontamento",IF($Y1278="Folga trabalhada","ATENÇÃO · apontou em dia de folga da escala 5x2",IF($Y1278="Folga",IF(AND($D1278="5x2",OR(WEEKDAY($F1278,2)=6,WEEKDAY($F1278,2)=7)),"Folga de fim de semana da escala 5x2",IF(AND(OR($D1278="6x1",$D1278="FF 6x1"),WEEKDAY($F1278,2)=6,FALSE()),"Folga de fim de semana · apontou no domingo anterior",IF(AND(OR($D1278="6x1",$D1278="FF 6x1"),WEEKDAY($F1278,2)=7,AND($A1278=$A1277,$L1277&gt;0)),"Folga de fim de semana · apontou no sábado",IF(AND(OR($D1278="6x1",$D1278="FF 6x1"),OR(WEEKDAY($F1278,2)=6,WEEKDAY($F1278,2)=7)),"Folga de fim de semana · sem apontamento no sábado nem no domingo","Folga prevista pelo ciclo")))),IF($Y1278="Indeterminado (início da série)","Sem histórico anterior — informe o dia do ciclo no Cadastro",IF($Y1278="Falta de registro",IF(OR(OR($D1278="6x1",$D1278="FF 6x1"),$D1278="5x2"),"FALTA DE REGISTRO · dia útil da escala "&amp;$E1278,"FALTA DE REGISTRO · dia "&amp;$W1278&amp;" de "&amp;IFERROR(INDEX(Parâmetros!$B$39:$B$48,MATCH($E1278,Parâmetros!$A$39:$A$48,0)),99)&amp;" do ciclo"),IF(OR($D1278="6x1",$D1278="FF 6x1"),IF(OR(AND(WEEKDAY($F1278,2)=6,AND($A1278=$A1279,$L1279&gt;0)),AND(WEEKDAY($F1278,2)=7,AND($A1278=$A1277,$L1277&gt;0))),"ATENÇÃO · apontou sábado e domingo no mesmo fim de semana",IF(OR(WEEKDAY($F1278,2)=6,WEEKDAY($F1278,2)=7),"Jornada de fim de semana do 6x1",IF(OR($H1278&gt;=Parâmetros!$E$20,$H1278&lt;Parâmetros!$E$19),"ATENÇÃO · 6x1 apontou fora do horário diurno","Jornada fixa do 6x1"))),IF($D1278="5x2","Jornada fixa do 5x2",IF($D1278="Folguista",IF($J1278=$K1278,"Evidência confirma sequência","DIVERGE · sequência "&amp;$J1278&amp;" × evidência "&amp;$K1278),IF($K1278=$E1278,"Evidência confirma cadastro","DIVERGE · cadastro "&amp;$E1278&amp;" × evidência "&amp;$K1278)))))))))))</f>
        <v>Evidência confirma sequência</v>
      </c>
      <c r="W1278" s="34">
        <f>IF(OR(OR($D1278="6x1",$D1278="FF 6x1"),$D1278="5x2"),"",IF($AB1278&lt;&gt;$AB1277,IF(IFERROR(INDEX(Cadastro!$F$5:$F$243,$AB1278),"")="",IF($L1278&gt;0,1,0),IF(IFERROR(INDEX(Cadastro!$F$5:$F$243,$AB1278),"")&lt;=IFERROR(INDEX(Parâmetros!$B$39:$B$48,MATCH($E1278,Parâmetros!$A$39:$A$48,0)),99),IFERROR(INDEX(Cadastro!$F$5:$F$243,$AB1278),""),0)),IF($L1278&gt;0,IF(N($X1277)&gt;0,1,N($W1277)+1),IF(AND($L1278=0,OR(N($W1277)&gt;=IFERROR(INDEX(Parâmetros!$B$39:$B$48,MATCH($E1278,Parâmetros!$A$39:$A$48,0)),99),AND(N($X1277)&gt;0,N($X1277)&lt;IFERROR(INDEX(Parâmetros!$C$39:$C$48,MATCH($E1278,Parâmetros!$A$39:$A$48,0)),0)))),0,N($W1277)+1))))</f>
        <v>2</v>
      </c>
      <c r="X1278" s="34">
        <f>IF(OR(OR($D1278="6x1",$D1278="FF 6x1"),$D1278="5x2"),"",IF($AB1278&lt;&gt;$AB1277,IF(IFERROR(INDEX(Cadastro!$F$5:$F$243,$AB1278),"")="",0,IF(IFERROR(INDEX(Cadastro!$F$5:$F$243,$AB1278),"")&gt;IFERROR(INDEX(Parâmetros!$B$39:$B$48,MATCH($E1278,Parâmetros!$A$39:$A$48,0)),99),IFERROR(INDEX(Cadastro!$F$5:$F$243,$AB1278),"")-IFERROR(INDEX(Parâmetros!$B$39:$B$48,MATCH($E1278,Parâmetros!$A$39:$A$48,0)),99),0)),IF(AND($L1278=0,OR(N($W1277)&gt;=IFERROR(INDEX(Parâmetros!$B$39:$B$48,MATCH($E1278,Parâmetros!$A$39:$A$48,0)),99),AND(N($X1277)&gt;0,N($X1277)&lt;IFERROR(INDEX(Parâmetros!$C$39:$C$48,MATCH($E1278,Parâmetros!$A$39:$A$48,0)),0)))),N($X1277)+1,0)))</f>
        <v>0</v>
      </c>
      <c r="Y1278" t="str">
        <f>IF($AC1278&lt;&gt;"",IF($L1278&gt;0,$AC1278&amp;" · com apontamento",$AC1278),IF($E1278="Férias",IF($L1278&gt;0,"Férias · com apontamento","Férias (cadastro)"),IF(($Z1278+$AA1278-1)&gt;Parâmetros!$E$16,"Férias / afastamento",IF(AND($D1278="5x2",OR(WEEKDAY($F1278,2)=6,WEEKDAY($F1278,2)=7)),IF($L1278&gt;0,"Folga trabalhada","Folga"),IF($L1278&gt;0,"Trabalhado",IF(OR(OR($D1278="6x1",$D1278="FF 6x1"),$D1278="5x2"),IF(AND(OR($D1278="6x1",$D1278="FF 6x1"),OR(WEEKDAY($F1278,2)=6,WEEKDAY($F1278,2)=7)),"Folga","Falta de registro"),IF(AND($AB1278&lt;&gt;$AB1277,IFERROR(INDEX(Cadastro!$F$5:$F$243,$AB1278),"")=""),"Indeterminado (início da série)",IF($X1278&gt;0,"Folga","Falta de registro"))))))))</f>
        <v>Trabalhado</v>
      </c>
      <c r="Z1278" s="34">
        <f>IF(OR($L1278&gt;0,$F1278&gt;Parâmetros!$E$14),0,IF($A1278&lt;&gt;$A1277,1,N($Z1277)+1))</f>
        <v>0</v>
      </c>
      <c r="AA1278" s="34">
        <f>IF(OR($L1278&gt;0,$F1278&gt;Parâmetros!$E$14),0,IF(OR($A1278&lt;&gt;$A1279,$F1279&gt;Parâmetros!$E$14),1,N($AA1279)+1))</f>
        <v>0</v>
      </c>
      <c r="AB1278" s="31">
        <f>IFERROR(MATCH($A1278&amp;"|"&amp;TEXT(_xlfn.MAXIFS(Cadastro!$E$5:$E$243,Cadastro!$A$5:$A$243,$A1278,Cadastro!$E$5:$E$243,"&lt;="&amp;$F1278),"yyyymmdd"),Cadastro!$I$5:$I$243,0),"")</f>
        <v>161</v>
      </c>
      <c r="AC1278" t="str">
        <f>IFERROR(_xlfn.SINGLE(INDEX(Exceções!$D$5:$D$203,MATCH($A1278&amp;"|"&amp;$F1278,Exceções!$F$5:$F$203,0))),"")</f>
        <v/>
      </c>
      <c r="AD1278" t="str">
        <f>IF($AC1278="","",IFERROR(_xlfn.SINGLE(INDEX(Exceções!$E$5:$E$203,MATCH($A1278&amp;"|"&amp;$F1278,Exceções!$F$5:$F$203,0))),""))</f>
        <v/>
      </c>
    </row>
    <row r="1279" spans="1:30" ht="15" hidden="1" customHeight="1" x14ac:dyDescent="0.25">
      <c r="A1279" s="31">
        <v>52398</v>
      </c>
      <c r="B1279" s="17" t="s">
        <v>46</v>
      </c>
      <c r="C1279" s="17" t="str">
        <f>IFERROR(INDEX(Cadastro!$C$5:$C$243,$AB1279),"NÃO INFORMADO")</f>
        <v>INS</v>
      </c>
      <c r="D1279" s="17" t="str">
        <f>IFERROR(INDEX(Cadastro!$D$5:$D$243,$AB1279),"")</f>
        <v>Folguista</v>
      </c>
      <c r="E1279" s="17" t="str">
        <f>IFERROR(INDEX(Cadastro!$G$5:$G$243,$AB1279),"")</f>
        <v>Folguista</v>
      </c>
      <c r="F1279" s="29">
        <v>46317</v>
      </c>
      <c r="G1279" s="32" t="str">
        <f t="shared" si="114"/>
        <v>qui</v>
      </c>
      <c r="H1279" s="31">
        <f>IF($L1279=0,"",_xlfn.MINIFS(Dados!$Q:$Q,Dados!$A:$A,$A1279,Dados!$S:$S,$F1279))</f>
        <v>0</v>
      </c>
      <c r="I1279" s="31">
        <f>IF($H1279="","",_xlfn.MAXIFS(Dados!$R:$R,Dados!$A:$A,$A1279,Dados!$S:$S,$F1279))</f>
        <v>407</v>
      </c>
      <c r="J1279" s="32" t="str">
        <f>IF($D1279&lt;&gt;"Folguista","",IFERROR(INDEX(Parâmetros!$D$52:$G$52,1,MIN(4,MAX(1,$W1279))),""))</f>
        <v>C</v>
      </c>
      <c r="K1279" s="32" t="str">
        <f>IF(OR($AC1279&lt;&gt;"",$Y1279="Folga",$Y1279="Folga trabalhada",$Y1279="Férias (cadastro)",$Y1279="Férias / afastamento",$Y1279="Indeterminado (início da série)"),"",IF(OR($D1279="6x1",$D1279="FF 6x1"),IF(OR(WEEKDAY($F1279,2)=6,WEEKDAY($F1279,2)=7),"6x1 sáb/dom","6x1"),IF($D1279="5x2","5x2",IF($H1279="",IF($D1279="Folguista",$J1279,$E1279),IF(OR($H1279&gt;=Parâmetros!$E$18,$H1279&lt;Parâmetros!$E$19),"C",IF($H1279&lt;Parâmetros!$E$20,"A","B"))))))</f>
        <v>C</v>
      </c>
      <c r="L1279" s="30">
        <f>SUMIFS(Dados!$E:$E,Dados!$A:$A,$A1279,Dados!$S:$S,$F1279)</f>
        <v>6.8</v>
      </c>
      <c r="M1279" s="30">
        <f>IFERROR(INDEX(Parâmetros!$E$6:$E$11,MATCH($K1279,Parâmetros!$A$6:$A$11,0)),"")</f>
        <v>6.67</v>
      </c>
      <c r="N1279" s="33">
        <f t="shared" si="115"/>
        <v>1.0194902548725637</v>
      </c>
      <c r="O1279" s="33">
        <f>Parâmetros!$E$13</f>
        <v>0.8</v>
      </c>
      <c r="P1279" s="32" t="str">
        <f>IF(OR($M1279="",$F1279&gt;Parâmetros!$E$14),"Não","Sim")</f>
        <v>Sim</v>
      </c>
      <c r="Q1279" s="32" t="str">
        <f t="shared" si="116"/>
        <v>Sim</v>
      </c>
      <c r="R1279" s="32" t="str">
        <f t="shared" si="117"/>
        <v>Sim</v>
      </c>
      <c r="S1279" s="30">
        <f t="shared" si="118"/>
        <v>0</v>
      </c>
      <c r="T1279" s="32" t="str">
        <f>IF($Q1279&lt;&gt;"Sim","",IF($N1279&gt;Parâmetros!$E$15,"Sim","Não"))</f>
        <v>Sim</v>
      </c>
      <c r="U1279" s="17" t="str">
        <f t="shared" si="119"/>
        <v>Na meta</v>
      </c>
      <c r="V1279" s="17" t="str">
        <f>IF($AC1279&lt;&gt;"",IF($L1279&gt;0,"ATENÇÃO · apontou em dia de "&amp;LOWER($AC1279)&amp;" cadastrado","Exceção cadastrada · "&amp;$AC1279)&amp;IF($AD1279="",""," · "&amp;$AD1279),IF($E1279="Férias",IF($L1279&gt;0,"ATENÇÃO · apontou estando de férias no cadastro","Férias no cadastro"),IF($Y1279="Férias / afastamento","Afastamento · "&amp;($Z1279+$AA1279-1)&amp;" dias seguidos sem apontamento",IF($Y1279="Folga trabalhada","ATENÇÃO · apontou em dia de folga da escala 5x2",IF($Y1279="Folga",IF(AND($D1279="5x2",OR(WEEKDAY($F1279,2)=6,WEEKDAY($F1279,2)=7)),"Folga de fim de semana da escala 5x2",IF(AND(OR($D1279="6x1",$D1279="FF 6x1"),WEEKDAY($F1279,2)=6,FALSE()),"Folga de fim de semana · apontou no domingo anterior",IF(AND(OR($D1279="6x1",$D1279="FF 6x1"),WEEKDAY($F1279,2)=7,AND($A1279=$A1278,$L1278&gt;0)),"Folga de fim de semana · apontou no sábado",IF(AND(OR($D1279="6x1",$D1279="FF 6x1"),OR(WEEKDAY($F1279,2)=6,WEEKDAY($F1279,2)=7)),"Folga de fim de semana · sem apontamento no sábado nem no domingo","Folga prevista pelo ciclo")))),IF($Y1279="Indeterminado (início da série)","Sem histórico anterior — informe o dia do ciclo no Cadastro",IF($Y1279="Falta de registro",IF(OR(OR($D1279="6x1",$D1279="FF 6x1"),$D1279="5x2"),"FALTA DE REGISTRO · dia útil da escala "&amp;$E1279,"FALTA DE REGISTRO · dia "&amp;$W1279&amp;" de "&amp;IFERROR(INDEX(Parâmetros!$B$39:$B$48,MATCH($E1279,Parâmetros!$A$39:$A$48,0)),99)&amp;" do ciclo"),IF(OR($D1279="6x1",$D1279="FF 6x1"),IF(OR(AND(WEEKDAY($F1279,2)=6,AND($A1279=$A1280,$L1280&gt;0)),AND(WEEKDAY($F1279,2)=7,AND($A1279=$A1278,$L1278&gt;0))),"ATENÇÃO · apontou sábado e domingo no mesmo fim de semana",IF(OR(WEEKDAY($F1279,2)=6,WEEKDAY($F1279,2)=7),"Jornada de fim de semana do 6x1",IF(OR($H1279&gt;=Parâmetros!$E$20,$H1279&lt;Parâmetros!$E$19),"ATENÇÃO · 6x1 apontou fora do horário diurno","Jornada fixa do 6x1"))),IF($D1279="5x2","Jornada fixa do 5x2",IF($D1279="Folguista",IF($J1279=$K1279,"Evidência confirma sequência","DIVERGE · sequência "&amp;$J1279&amp;" × evidência "&amp;$K1279),IF($K1279=$E1279,"Evidência confirma cadastro","DIVERGE · cadastro "&amp;$E1279&amp;" × evidência "&amp;$K1279)))))))))))</f>
        <v>Evidência confirma sequência</v>
      </c>
      <c r="W1279" s="34">
        <f>IF(OR(OR($D1279="6x1",$D1279="FF 6x1"),$D1279="5x2"),"",IF($AB1279&lt;&gt;$AB1278,IF(IFERROR(INDEX(Cadastro!$F$5:$F$243,$AB1279),"")="",IF($L1279&gt;0,1,0),IF(IFERROR(INDEX(Cadastro!$F$5:$F$243,$AB1279),"")&lt;=IFERROR(INDEX(Parâmetros!$B$39:$B$48,MATCH($E1279,Parâmetros!$A$39:$A$48,0)),99),IFERROR(INDEX(Cadastro!$F$5:$F$243,$AB1279),""),0)),IF($L1279&gt;0,IF(N($X1278)&gt;0,1,N($W1278)+1),IF(AND($L1279=0,OR(N($W1278)&gt;=IFERROR(INDEX(Parâmetros!$B$39:$B$48,MATCH($E1279,Parâmetros!$A$39:$A$48,0)),99),AND(N($X1278)&gt;0,N($X1278)&lt;IFERROR(INDEX(Parâmetros!$C$39:$C$48,MATCH($E1279,Parâmetros!$A$39:$A$48,0)),0)))),0,N($W1278)+1))))</f>
        <v>3</v>
      </c>
      <c r="X1279" s="34">
        <f>IF(OR(OR($D1279="6x1",$D1279="FF 6x1"),$D1279="5x2"),"",IF($AB1279&lt;&gt;$AB1278,IF(IFERROR(INDEX(Cadastro!$F$5:$F$243,$AB1279),"")="",0,IF(IFERROR(INDEX(Cadastro!$F$5:$F$243,$AB1279),"")&gt;IFERROR(INDEX(Parâmetros!$B$39:$B$48,MATCH($E1279,Parâmetros!$A$39:$A$48,0)),99),IFERROR(INDEX(Cadastro!$F$5:$F$243,$AB1279),"")-IFERROR(INDEX(Parâmetros!$B$39:$B$48,MATCH($E1279,Parâmetros!$A$39:$A$48,0)),99),0)),IF(AND($L1279=0,OR(N($W1278)&gt;=IFERROR(INDEX(Parâmetros!$B$39:$B$48,MATCH($E1279,Parâmetros!$A$39:$A$48,0)),99),AND(N($X1278)&gt;0,N($X1278)&lt;IFERROR(INDEX(Parâmetros!$C$39:$C$48,MATCH($E1279,Parâmetros!$A$39:$A$48,0)),0)))),N($X1278)+1,0)))</f>
        <v>0</v>
      </c>
      <c r="Y1279" t="str">
        <f>IF($AC1279&lt;&gt;"",IF($L1279&gt;0,$AC1279&amp;" · com apontamento",$AC1279),IF($E1279="Férias",IF($L1279&gt;0,"Férias · com apontamento","Férias (cadastro)"),IF(($Z1279+$AA1279-1)&gt;Parâmetros!$E$16,"Férias / afastamento",IF(AND($D1279="5x2",OR(WEEKDAY($F1279,2)=6,WEEKDAY($F1279,2)=7)),IF($L1279&gt;0,"Folga trabalhada","Folga"),IF($L1279&gt;0,"Trabalhado",IF(OR(OR($D1279="6x1",$D1279="FF 6x1"),$D1279="5x2"),IF(AND(OR($D1279="6x1",$D1279="FF 6x1"),OR(WEEKDAY($F1279,2)=6,WEEKDAY($F1279,2)=7)),"Folga","Falta de registro"),IF(AND($AB1279&lt;&gt;$AB1278,IFERROR(INDEX(Cadastro!$F$5:$F$243,$AB1279),"")=""),"Indeterminado (início da série)",IF($X1279&gt;0,"Folga","Falta de registro"))))))))</f>
        <v>Trabalhado</v>
      </c>
      <c r="Z1279" s="34">
        <f>IF(OR($L1279&gt;0,$F1279&gt;Parâmetros!$E$14),0,IF($A1279&lt;&gt;$A1278,1,N($Z1278)+1))</f>
        <v>0</v>
      </c>
      <c r="AA1279" s="34">
        <f>IF(OR($L1279&gt;0,$F1279&gt;Parâmetros!$E$14),0,IF(OR($A1279&lt;&gt;$A1280,$F1280&gt;Parâmetros!$E$14),1,N($AA1280)+1))</f>
        <v>0</v>
      </c>
      <c r="AB1279" s="31">
        <f>IFERROR(MATCH($A1279&amp;"|"&amp;TEXT(_xlfn.MAXIFS(Cadastro!$E$5:$E$243,Cadastro!$A$5:$A$243,$A1279,Cadastro!$E$5:$E$243,"&lt;="&amp;$F1279),"yyyymmdd"),Cadastro!$I$5:$I$243,0),"")</f>
        <v>161</v>
      </c>
      <c r="AC1279" t="str">
        <f>IFERROR(_xlfn.SINGLE(INDEX(Exceções!$D$5:$D$203,MATCH($A1279&amp;"|"&amp;$F1279,Exceções!$F$5:$F$203,0))),"")</f>
        <v/>
      </c>
      <c r="AD1279" t="str">
        <f>IF($AC1279="","",IFERROR(_xlfn.SINGLE(INDEX(Exceções!$E$5:$E$203,MATCH($A1279&amp;"|"&amp;$F1279,Exceções!$F$5:$F$203,0))),""))</f>
        <v/>
      </c>
    </row>
    <row r="1280" spans="1:30" ht="15" hidden="1" customHeight="1" x14ac:dyDescent="0.25">
      <c r="A1280" s="31">
        <v>52398</v>
      </c>
      <c r="B1280" s="17" t="s">
        <v>46</v>
      </c>
      <c r="C1280" s="17" t="str">
        <f>IFERROR(INDEX(Cadastro!$C$5:$C$243,$AB1280),"NÃO INFORMADO")</f>
        <v>INS</v>
      </c>
      <c r="D1280" s="17" t="str">
        <f>IFERROR(INDEX(Cadastro!$D$5:$D$243,$AB1280),"")</f>
        <v>Folguista</v>
      </c>
      <c r="E1280" s="17" t="str">
        <f>IFERROR(INDEX(Cadastro!$G$5:$G$243,$AB1280),"")</f>
        <v>Folguista</v>
      </c>
      <c r="F1280" s="29">
        <v>46318</v>
      </c>
      <c r="G1280" s="32" t="str">
        <f t="shared" si="114"/>
        <v>sex</v>
      </c>
      <c r="H1280" s="31">
        <f>IF($L1280=0,"",_xlfn.MINIFS(Dados!$Q:$Q,Dados!$A:$A,$A1280,Dados!$S:$S,$F1280))</f>
        <v>5</v>
      </c>
      <c r="I1280" s="31">
        <f>IF($H1280="","",_xlfn.MAXIFS(Dados!$R:$R,Dados!$A:$A,$A1280,Dados!$S:$S,$F1280))</f>
        <v>428</v>
      </c>
      <c r="J1280" s="32" t="str">
        <f>IF($D1280&lt;&gt;"Folguista","",IFERROR(INDEX(Parâmetros!$D$52:$G$52,1,MIN(4,MAX(1,$W1280))),""))</f>
        <v>C</v>
      </c>
      <c r="K1280" s="32" t="str">
        <f>IF(OR($AC1280&lt;&gt;"",$Y1280="Folga",$Y1280="Folga trabalhada",$Y1280="Férias (cadastro)",$Y1280="Férias / afastamento",$Y1280="Indeterminado (início da série)"),"",IF(OR($D1280="6x1",$D1280="FF 6x1"),IF(OR(WEEKDAY($F1280,2)=6,WEEKDAY($F1280,2)=7),"6x1 sáb/dom","6x1"),IF($D1280="5x2","5x2",IF($H1280="",IF($D1280="Folguista",$J1280,$E1280),IF(OR($H1280&gt;=Parâmetros!$E$18,$H1280&lt;Parâmetros!$E$19),"C",IF($H1280&lt;Parâmetros!$E$20,"A","B"))))))</f>
        <v>C</v>
      </c>
      <c r="L1280" s="30">
        <f>SUMIFS(Dados!$E:$E,Dados!$A:$A,$A1280,Dados!$S:$S,$F1280)</f>
        <v>6.75</v>
      </c>
      <c r="M1280" s="30">
        <f>IFERROR(INDEX(Parâmetros!$E$6:$E$11,MATCH($K1280,Parâmetros!$A$6:$A$11,0)),"")</f>
        <v>6.67</v>
      </c>
      <c r="N1280" s="33">
        <f t="shared" si="115"/>
        <v>1.0119940029985008</v>
      </c>
      <c r="O1280" s="33">
        <f>Parâmetros!$E$13</f>
        <v>0.8</v>
      </c>
      <c r="P1280" s="32" t="str">
        <f>IF(OR($M1280="",$F1280&gt;Parâmetros!$E$14),"Não","Sim")</f>
        <v>Sim</v>
      </c>
      <c r="Q1280" s="32" t="str">
        <f t="shared" si="116"/>
        <v>Sim</v>
      </c>
      <c r="R1280" s="32" t="str">
        <f t="shared" si="117"/>
        <v>Sim</v>
      </c>
      <c r="S1280" s="30">
        <f t="shared" si="118"/>
        <v>0</v>
      </c>
      <c r="T1280" s="32" t="str">
        <f>IF($Q1280&lt;&gt;"Sim","",IF($N1280&gt;Parâmetros!$E$15,"Sim","Não"))</f>
        <v>Sim</v>
      </c>
      <c r="U1280" s="17" t="str">
        <f t="shared" si="119"/>
        <v>Na meta</v>
      </c>
      <c r="V1280" s="17" t="str">
        <f>IF($AC1280&lt;&gt;"",IF($L1280&gt;0,"ATENÇÃO · apontou em dia de "&amp;LOWER($AC1280)&amp;" cadastrado","Exceção cadastrada · "&amp;$AC1280)&amp;IF($AD1280="",""," · "&amp;$AD1280),IF($E1280="Férias",IF($L1280&gt;0,"ATENÇÃO · apontou estando de férias no cadastro","Férias no cadastro"),IF($Y1280="Férias / afastamento","Afastamento · "&amp;($Z1280+$AA1280-1)&amp;" dias seguidos sem apontamento",IF($Y1280="Folga trabalhada","ATENÇÃO · apontou em dia de folga da escala 5x2",IF($Y1280="Folga",IF(AND($D1280="5x2",OR(WEEKDAY($F1280,2)=6,WEEKDAY($F1280,2)=7)),"Folga de fim de semana da escala 5x2",IF(AND(OR($D1280="6x1",$D1280="FF 6x1"),WEEKDAY($F1280,2)=6,FALSE()),"Folga de fim de semana · apontou no domingo anterior",IF(AND(OR($D1280="6x1",$D1280="FF 6x1"),WEEKDAY($F1280,2)=7,AND($A1280=$A1279,$L1279&gt;0)),"Folga de fim de semana · apontou no sábado",IF(AND(OR($D1280="6x1",$D1280="FF 6x1"),OR(WEEKDAY($F1280,2)=6,WEEKDAY($F1280,2)=7)),"Folga de fim de semana · sem apontamento no sábado nem no domingo","Folga prevista pelo ciclo")))),IF($Y1280="Indeterminado (início da série)","Sem histórico anterior — informe o dia do ciclo no Cadastro",IF($Y1280="Falta de registro",IF(OR(OR($D1280="6x1",$D1280="FF 6x1"),$D1280="5x2"),"FALTA DE REGISTRO · dia útil da escala "&amp;$E1280,"FALTA DE REGISTRO · dia "&amp;$W1280&amp;" de "&amp;IFERROR(INDEX(Parâmetros!$B$39:$B$48,MATCH($E1280,Parâmetros!$A$39:$A$48,0)),99)&amp;" do ciclo"),IF(OR($D1280="6x1",$D1280="FF 6x1"),IF(OR(AND(WEEKDAY($F1280,2)=6,AND($A1280=$A1281,$L1281&gt;0)),AND(WEEKDAY($F1280,2)=7,AND($A1280=$A1279,$L1279&gt;0))),"ATENÇÃO · apontou sábado e domingo no mesmo fim de semana",IF(OR(WEEKDAY($F1280,2)=6,WEEKDAY($F1280,2)=7),"Jornada de fim de semana do 6x1",IF(OR($H1280&gt;=Parâmetros!$E$20,$H1280&lt;Parâmetros!$E$19),"ATENÇÃO · 6x1 apontou fora do horário diurno","Jornada fixa do 6x1"))),IF($D1280="5x2","Jornada fixa do 5x2",IF($D1280="Folguista",IF($J1280=$K1280,"Evidência confirma sequência","DIVERGE · sequência "&amp;$J1280&amp;" × evidência "&amp;$K1280),IF($K1280=$E1280,"Evidência confirma cadastro","DIVERGE · cadastro "&amp;$E1280&amp;" × evidência "&amp;$K1280)))))))))))</f>
        <v>Evidência confirma sequência</v>
      </c>
      <c r="W1280" s="34">
        <f>IF(OR(OR($D1280="6x1",$D1280="FF 6x1"),$D1280="5x2"),"",IF($AB1280&lt;&gt;$AB1279,IF(IFERROR(INDEX(Cadastro!$F$5:$F$243,$AB1280),"")="",IF($L1280&gt;0,1,0),IF(IFERROR(INDEX(Cadastro!$F$5:$F$243,$AB1280),"")&lt;=IFERROR(INDEX(Parâmetros!$B$39:$B$48,MATCH($E1280,Parâmetros!$A$39:$A$48,0)),99),IFERROR(INDEX(Cadastro!$F$5:$F$243,$AB1280),""),0)),IF($L1280&gt;0,IF(N($X1279)&gt;0,1,N($W1279)+1),IF(AND($L1280=0,OR(N($W1279)&gt;=IFERROR(INDEX(Parâmetros!$B$39:$B$48,MATCH($E1280,Parâmetros!$A$39:$A$48,0)),99),AND(N($X1279)&gt;0,N($X1279)&lt;IFERROR(INDEX(Parâmetros!$C$39:$C$48,MATCH($E1280,Parâmetros!$A$39:$A$48,0)),0)))),0,N($W1279)+1))))</f>
        <v>4</v>
      </c>
      <c r="X1280" s="34">
        <f>IF(OR(OR($D1280="6x1",$D1280="FF 6x1"),$D1280="5x2"),"",IF($AB1280&lt;&gt;$AB1279,IF(IFERROR(INDEX(Cadastro!$F$5:$F$243,$AB1280),"")="",0,IF(IFERROR(INDEX(Cadastro!$F$5:$F$243,$AB1280),"")&gt;IFERROR(INDEX(Parâmetros!$B$39:$B$48,MATCH($E1280,Parâmetros!$A$39:$A$48,0)),99),IFERROR(INDEX(Cadastro!$F$5:$F$243,$AB1280),"")-IFERROR(INDEX(Parâmetros!$B$39:$B$48,MATCH($E1280,Parâmetros!$A$39:$A$48,0)),99),0)),IF(AND($L1280=0,OR(N($W1279)&gt;=IFERROR(INDEX(Parâmetros!$B$39:$B$48,MATCH($E1280,Parâmetros!$A$39:$A$48,0)),99),AND(N($X1279)&gt;0,N($X1279)&lt;IFERROR(INDEX(Parâmetros!$C$39:$C$48,MATCH($E1280,Parâmetros!$A$39:$A$48,0)),0)))),N($X1279)+1,0)))</f>
        <v>0</v>
      </c>
      <c r="Y1280" t="str">
        <f>IF($AC1280&lt;&gt;"",IF($L1280&gt;0,$AC1280&amp;" · com apontamento",$AC1280),IF($E1280="Férias",IF($L1280&gt;0,"Férias · com apontamento","Férias (cadastro)"),IF(($Z1280+$AA1280-1)&gt;Parâmetros!$E$16,"Férias / afastamento",IF(AND($D1280="5x2",OR(WEEKDAY($F1280,2)=6,WEEKDAY($F1280,2)=7)),IF($L1280&gt;0,"Folga trabalhada","Folga"),IF($L1280&gt;0,"Trabalhado",IF(OR(OR($D1280="6x1",$D1280="FF 6x1"),$D1280="5x2"),IF(AND(OR($D1280="6x1",$D1280="FF 6x1"),OR(WEEKDAY($F1280,2)=6,WEEKDAY($F1280,2)=7)),"Folga","Falta de registro"),IF(AND($AB1280&lt;&gt;$AB1279,IFERROR(INDEX(Cadastro!$F$5:$F$243,$AB1280),"")=""),"Indeterminado (início da série)",IF($X1280&gt;0,"Folga","Falta de registro"))))))))</f>
        <v>Trabalhado</v>
      </c>
      <c r="Z1280" s="34">
        <f>IF(OR($L1280&gt;0,$F1280&gt;Parâmetros!$E$14),0,IF($A1280&lt;&gt;$A1279,1,N($Z1279)+1))</f>
        <v>0</v>
      </c>
      <c r="AA1280" s="34">
        <f>IF(OR($L1280&gt;0,$F1280&gt;Parâmetros!$E$14),0,IF(OR($A1280&lt;&gt;$A1281,$F1281&gt;Parâmetros!$E$14),1,N($AA1281)+1))</f>
        <v>0</v>
      </c>
      <c r="AB1280" s="31">
        <f>IFERROR(MATCH($A1280&amp;"|"&amp;TEXT(_xlfn.MAXIFS(Cadastro!$E$5:$E$243,Cadastro!$A$5:$A$243,$A1280,Cadastro!$E$5:$E$243,"&lt;="&amp;$F1280),"yyyymmdd"),Cadastro!$I$5:$I$243,0),"")</f>
        <v>161</v>
      </c>
      <c r="AC1280" t="str">
        <f>IFERROR(_xlfn.SINGLE(INDEX(Exceções!$D$5:$D$203,MATCH($A1280&amp;"|"&amp;$F1280,Exceções!$F$5:$F$203,0))),"")</f>
        <v/>
      </c>
      <c r="AD1280" t="str">
        <f>IF($AC1280="","",IFERROR(_xlfn.SINGLE(INDEX(Exceções!$E$5:$E$203,MATCH($A1280&amp;"|"&amp;$F1280,Exceções!$F$5:$F$203,0))),""))</f>
        <v/>
      </c>
    </row>
    <row r="1281" spans="1:30" ht="15" hidden="1" customHeight="1" x14ac:dyDescent="0.25">
      <c r="A1281" s="31">
        <v>52398</v>
      </c>
      <c r="B1281" s="17" t="s">
        <v>46</v>
      </c>
      <c r="C1281" s="17" t="str">
        <f>IFERROR(INDEX(Cadastro!$C$5:$C$243,$AB1281),"NÃO INFORMADO")</f>
        <v>INS</v>
      </c>
      <c r="D1281" s="17" t="str">
        <f>IFERROR(INDEX(Cadastro!$D$5:$D$243,$AB1281),"")</f>
        <v>Folguista</v>
      </c>
      <c r="E1281" s="17" t="str">
        <f>IFERROR(INDEX(Cadastro!$G$5:$G$243,$AB1281),"")</f>
        <v>Folguista</v>
      </c>
      <c r="F1281" s="29">
        <v>46319</v>
      </c>
      <c r="G1281" s="32" t="str">
        <f t="shared" si="114"/>
        <v>sáb</v>
      </c>
      <c r="H1281" s="31" t="str">
        <f>IF($L1281=0,"",_xlfn.MINIFS(Dados!$Q:$Q,Dados!$A:$A,$A1281,Dados!$S:$S,$F1281))</f>
        <v/>
      </c>
      <c r="I1281" s="31" t="str">
        <f>IF($H1281="","",_xlfn.MAXIFS(Dados!$R:$R,Dados!$A:$A,$A1281,Dados!$S:$S,$F1281))</f>
        <v/>
      </c>
      <c r="J1281" s="32" t="str">
        <f>IF($D1281&lt;&gt;"Folguista","",IFERROR(INDEX(Parâmetros!$D$52:$G$52,1,MIN(4,MAX(1,$W1281))),""))</f>
        <v>B</v>
      </c>
      <c r="K1281" s="32" t="str">
        <f>IF(OR($AC1281&lt;&gt;"",$Y1281="Folga",$Y1281="Folga trabalhada",$Y1281="Férias (cadastro)",$Y1281="Férias / afastamento",$Y1281="Indeterminado (início da série)"),"",IF(OR($D1281="6x1",$D1281="FF 6x1"),IF(OR(WEEKDAY($F1281,2)=6,WEEKDAY($F1281,2)=7),"6x1 sáb/dom","6x1"),IF($D1281="5x2","5x2",IF($H1281="",IF($D1281="Folguista",$J1281,$E1281),IF(OR($H1281&gt;=Parâmetros!$E$18,$H1281&lt;Parâmetros!$E$19),"C",IF($H1281&lt;Parâmetros!$E$20,"A","B"))))))</f>
        <v/>
      </c>
      <c r="L1281" s="30">
        <f>SUMIFS(Dados!$E:$E,Dados!$A:$A,$A1281,Dados!$S:$S,$F1281)</f>
        <v>0</v>
      </c>
      <c r="M1281" s="30" t="str">
        <f>IFERROR(INDEX(Parâmetros!$E$6:$E$11,MATCH($K1281,Parâmetros!$A$6:$A$11,0)),"")</f>
        <v/>
      </c>
      <c r="N1281" s="33" t="str">
        <f t="shared" si="115"/>
        <v/>
      </c>
      <c r="O1281" s="33">
        <f>Parâmetros!$E$13</f>
        <v>0.8</v>
      </c>
      <c r="P1281" s="32" t="str">
        <f>IF(OR($M1281="",$F1281&gt;Parâmetros!$E$14),"Não","Sim")</f>
        <v>Não</v>
      </c>
      <c r="Q1281" s="32" t="str">
        <f t="shared" si="116"/>
        <v/>
      </c>
      <c r="R1281" s="32" t="str">
        <f t="shared" si="117"/>
        <v/>
      </c>
      <c r="S1281" s="30" t="str">
        <f t="shared" si="118"/>
        <v/>
      </c>
      <c r="T1281" s="32" t="str">
        <f>IF($Q1281&lt;&gt;"Sim","",IF($N1281&gt;Parâmetros!$E$15,"Sim","Não"))</f>
        <v/>
      </c>
      <c r="U1281" s="17" t="str">
        <f t="shared" si="119"/>
        <v>Folga</v>
      </c>
      <c r="V1281" s="17" t="str">
        <f>IF($AC1281&lt;&gt;"",IF($L1281&gt;0,"ATENÇÃO · apontou em dia de "&amp;LOWER($AC1281)&amp;" cadastrado","Exceção cadastrada · "&amp;$AC1281)&amp;IF($AD1281="",""," · "&amp;$AD1281),IF($E1281="Férias",IF($L1281&gt;0,"ATENÇÃO · apontou estando de férias no cadastro","Férias no cadastro"),IF($Y1281="Férias / afastamento","Afastamento · "&amp;($Z1281+$AA1281-1)&amp;" dias seguidos sem apontamento",IF($Y1281="Folga trabalhada","ATENÇÃO · apontou em dia de folga da escala 5x2",IF($Y1281="Folga",IF(AND($D1281="5x2",OR(WEEKDAY($F1281,2)=6,WEEKDAY($F1281,2)=7)),"Folga de fim de semana da escala 5x2",IF(AND(OR($D1281="6x1",$D1281="FF 6x1"),WEEKDAY($F1281,2)=6,FALSE()),"Folga de fim de semana · apontou no domingo anterior",IF(AND(OR($D1281="6x1",$D1281="FF 6x1"),WEEKDAY($F1281,2)=7,AND($A1281=$A1280,$L1280&gt;0)),"Folga de fim de semana · apontou no sábado",IF(AND(OR($D1281="6x1",$D1281="FF 6x1"),OR(WEEKDAY($F1281,2)=6,WEEKDAY($F1281,2)=7)),"Folga de fim de semana · sem apontamento no sábado nem no domingo","Folga prevista pelo ciclo")))),IF($Y1281="Indeterminado (início da série)","Sem histórico anterior — informe o dia do ciclo no Cadastro",IF($Y1281="Falta de registro",IF(OR(OR($D1281="6x1",$D1281="FF 6x1"),$D1281="5x2"),"FALTA DE REGISTRO · dia útil da escala "&amp;$E1281,"FALTA DE REGISTRO · dia "&amp;$W1281&amp;" de "&amp;IFERROR(INDEX(Parâmetros!$B$39:$B$48,MATCH($E1281,Parâmetros!$A$39:$A$48,0)),99)&amp;" do ciclo"),IF(OR($D1281="6x1",$D1281="FF 6x1"),IF(OR(AND(WEEKDAY($F1281,2)=6,AND($A1281=$A1282,$L1282&gt;0)),AND(WEEKDAY($F1281,2)=7,AND($A1281=$A1280,$L1280&gt;0))),"ATENÇÃO · apontou sábado e domingo no mesmo fim de semana",IF(OR(WEEKDAY($F1281,2)=6,WEEKDAY($F1281,2)=7),"Jornada de fim de semana do 6x1",IF(OR($H1281&gt;=Parâmetros!$E$20,$H1281&lt;Parâmetros!$E$19),"ATENÇÃO · 6x1 apontou fora do horário diurno","Jornada fixa do 6x1"))),IF($D1281="5x2","Jornada fixa do 5x2",IF($D1281="Folguista",IF($J1281=$K1281,"Evidência confirma sequência","DIVERGE · sequência "&amp;$J1281&amp;" × evidência "&amp;$K1281),IF($K1281=$E1281,"Evidência confirma cadastro","DIVERGE · cadastro "&amp;$E1281&amp;" × evidência "&amp;$K1281)))))))))))</f>
        <v>Folga prevista pelo ciclo</v>
      </c>
      <c r="W1281" s="34">
        <f>IF(OR(OR($D1281="6x1",$D1281="FF 6x1"),$D1281="5x2"),"",IF($AB1281&lt;&gt;$AB1280,IF(IFERROR(INDEX(Cadastro!$F$5:$F$243,$AB1281),"")="",IF($L1281&gt;0,1,0),IF(IFERROR(INDEX(Cadastro!$F$5:$F$243,$AB1281),"")&lt;=IFERROR(INDEX(Parâmetros!$B$39:$B$48,MATCH($E1281,Parâmetros!$A$39:$A$48,0)),99),IFERROR(INDEX(Cadastro!$F$5:$F$243,$AB1281),""),0)),IF($L1281&gt;0,IF(N($X1280)&gt;0,1,N($W1280)+1),IF(AND($L1281=0,OR(N($W1280)&gt;=IFERROR(INDEX(Parâmetros!$B$39:$B$48,MATCH($E1281,Parâmetros!$A$39:$A$48,0)),99),AND(N($X1280)&gt;0,N($X1280)&lt;IFERROR(INDEX(Parâmetros!$C$39:$C$48,MATCH($E1281,Parâmetros!$A$39:$A$48,0)),0)))),0,N($W1280)+1))))</f>
        <v>0</v>
      </c>
      <c r="X1281" s="34">
        <f>IF(OR(OR($D1281="6x1",$D1281="FF 6x1"),$D1281="5x2"),"",IF($AB1281&lt;&gt;$AB1280,IF(IFERROR(INDEX(Cadastro!$F$5:$F$243,$AB1281),"")="",0,IF(IFERROR(INDEX(Cadastro!$F$5:$F$243,$AB1281),"")&gt;IFERROR(INDEX(Parâmetros!$B$39:$B$48,MATCH($E1281,Parâmetros!$A$39:$A$48,0)),99),IFERROR(INDEX(Cadastro!$F$5:$F$243,$AB1281),"")-IFERROR(INDEX(Parâmetros!$B$39:$B$48,MATCH($E1281,Parâmetros!$A$39:$A$48,0)),99),0)),IF(AND($L1281=0,OR(N($W1280)&gt;=IFERROR(INDEX(Parâmetros!$B$39:$B$48,MATCH($E1281,Parâmetros!$A$39:$A$48,0)),99),AND(N($X1280)&gt;0,N($X1280)&lt;IFERROR(INDEX(Parâmetros!$C$39:$C$48,MATCH($E1281,Parâmetros!$A$39:$A$48,0)),0)))),N($X1280)+1,0)))</f>
        <v>1</v>
      </c>
      <c r="Y1281" t="str">
        <f>IF($AC1281&lt;&gt;"",IF($L1281&gt;0,$AC1281&amp;" · com apontamento",$AC1281),IF($E1281="Férias",IF($L1281&gt;0,"Férias · com apontamento","Férias (cadastro)"),IF(($Z1281+$AA1281-1)&gt;Parâmetros!$E$16,"Férias / afastamento",IF(AND($D1281="5x2",OR(WEEKDAY($F1281,2)=6,WEEKDAY($F1281,2)=7)),IF($L1281&gt;0,"Folga trabalhada","Folga"),IF($L1281&gt;0,"Trabalhado",IF(OR(OR($D1281="6x1",$D1281="FF 6x1"),$D1281="5x2"),IF(AND(OR($D1281="6x1",$D1281="FF 6x1"),OR(WEEKDAY($F1281,2)=6,WEEKDAY($F1281,2)=7)),"Folga","Falta de registro"),IF(AND($AB1281&lt;&gt;$AB1280,IFERROR(INDEX(Cadastro!$F$5:$F$243,$AB1281),"")=""),"Indeterminado (início da série)",IF($X1281&gt;0,"Folga","Falta de registro"))))))))</f>
        <v>Folga</v>
      </c>
      <c r="Z1281" s="34">
        <f>IF(OR($L1281&gt;0,$F1281&gt;Parâmetros!$E$14),0,IF($A1281&lt;&gt;$A1280,1,N($Z1280)+1))</f>
        <v>0</v>
      </c>
      <c r="AA1281" s="34">
        <f>IF(OR($L1281&gt;0,$F1281&gt;Parâmetros!$E$14),0,IF(OR($A1281&lt;&gt;$A1282,$F1282&gt;Parâmetros!$E$14),1,N($AA1282)+1))</f>
        <v>0</v>
      </c>
      <c r="AB1281" s="31">
        <f>IFERROR(MATCH($A1281&amp;"|"&amp;TEXT(_xlfn.MAXIFS(Cadastro!$E$5:$E$243,Cadastro!$A$5:$A$243,$A1281,Cadastro!$E$5:$E$243,"&lt;="&amp;$F1281),"yyyymmdd"),Cadastro!$I$5:$I$243,0),"")</f>
        <v>161</v>
      </c>
      <c r="AC1281" t="str">
        <f>IFERROR(_xlfn.SINGLE(INDEX(Exceções!$D$5:$D$203,MATCH($A1281&amp;"|"&amp;$F1281,Exceções!$F$5:$F$203,0))),"")</f>
        <v/>
      </c>
      <c r="AD1281" t="str">
        <f>IF($AC1281="","",IFERROR(_xlfn.SINGLE(INDEX(Exceções!$E$5:$E$203,MATCH($A1281&amp;"|"&amp;$F1281,Exceções!$F$5:$F$203,0))),""))</f>
        <v/>
      </c>
    </row>
    <row r="1282" spans="1:30" ht="15" hidden="1" customHeight="1" x14ac:dyDescent="0.25">
      <c r="A1282" s="31">
        <v>52398</v>
      </c>
      <c r="B1282" s="17" t="s">
        <v>46</v>
      </c>
      <c r="C1282" s="17" t="str">
        <f>IFERROR(INDEX(Cadastro!$C$5:$C$243,$AB1282),"NÃO INFORMADO")</f>
        <v>INS</v>
      </c>
      <c r="D1282" s="17" t="str">
        <f>IFERROR(INDEX(Cadastro!$D$5:$D$243,$AB1282),"")</f>
        <v>Folguista</v>
      </c>
      <c r="E1282" s="17" t="str">
        <f>IFERROR(INDEX(Cadastro!$G$5:$G$243,$AB1282),"")</f>
        <v>Folguista</v>
      </c>
      <c r="F1282" s="29">
        <v>46320</v>
      </c>
      <c r="G1282" s="32" t="str">
        <f t="shared" ref="G1282:G1345" si="120">CHOOSE(WEEKDAY($F1282,1),"dom","seg","ter","qua","qui","sex","sáb")</f>
        <v>dom</v>
      </c>
      <c r="H1282" s="31" t="str">
        <f>IF($L1282=0,"",_xlfn.MINIFS(Dados!$Q:$Q,Dados!$A:$A,$A1282,Dados!$S:$S,$F1282))</f>
        <v/>
      </c>
      <c r="I1282" s="31" t="str">
        <f>IF($H1282="","",_xlfn.MAXIFS(Dados!$R:$R,Dados!$A:$A,$A1282,Dados!$S:$S,$F1282))</f>
        <v/>
      </c>
      <c r="J1282" s="32" t="str">
        <f>IF($D1282&lt;&gt;"Folguista","",IFERROR(INDEX(Parâmetros!$D$52:$G$52,1,MIN(4,MAX(1,$W1282))),""))</f>
        <v>B</v>
      </c>
      <c r="K1282" s="32" t="str">
        <f>IF(OR($AC1282&lt;&gt;"",$Y1282="Folga",$Y1282="Folga trabalhada",$Y1282="Férias (cadastro)",$Y1282="Férias / afastamento",$Y1282="Indeterminado (início da série)"),"",IF(OR($D1282="6x1",$D1282="FF 6x1"),IF(OR(WEEKDAY($F1282,2)=6,WEEKDAY($F1282,2)=7),"6x1 sáb/dom","6x1"),IF($D1282="5x2","5x2",IF($H1282="",IF($D1282="Folguista",$J1282,$E1282),IF(OR($H1282&gt;=Parâmetros!$E$18,$H1282&lt;Parâmetros!$E$19),"C",IF($H1282&lt;Parâmetros!$E$20,"A","B"))))))</f>
        <v/>
      </c>
      <c r="L1282" s="30">
        <f>SUMIFS(Dados!$E:$E,Dados!$A:$A,$A1282,Dados!$S:$S,$F1282)</f>
        <v>0</v>
      </c>
      <c r="M1282" s="30" t="str">
        <f>IFERROR(INDEX(Parâmetros!$E$6:$E$11,MATCH($K1282,Parâmetros!$A$6:$A$11,0)),"")</f>
        <v/>
      </c>
      <c r="N1282" s="33" t="str">
        <f t="shared" ref="N1282:N1345" si="121">IFERROR($L1282/$M1282,"")</f>
        <v/>
      </c>
      <c r="O1282" s="33">
        <f>Parâmetros!$E$13</f>
        <v>0.8</v>
      </c>
      <c r="P1282" s="32" t="str">
        <f>IF(OR($M1282="",$F1282&gt;Parâmetros!$E$14),"Não","Sim")</f>
        <v>Não</v>
      </c>
      <c r="Q1282" s="32" t="str">
        <f t="shared" ref="Q1282:Q1345" si="122">IF($P1282="Não","",IF($L1282&gt;0,"Sim","Não"))</f>
        <v/>
      </c>
      <c r="R1282" s="32" t="str">
        <f t="shared" ref="R1282:R1345" si="123">IF($Q1282&lt;&gt;"Sim","",IF($N1282&gt;=$O1282,"Sim","Não"))</f>
        <v/>
      </c>
      <c r="S1282" s="30" t="str">
        <f t="shared" ref="S1282:S1345" si="124">IF($Q1282&lt;&gt;"Sim","",MAX(0,$M1282*$O1282-$L1282))</f>
        <v/>
      </c>
      <c r="T1282" s="32" t="str">
        <f>IF($Q1282&lt;&gt;"Sim","",IF($N1282&gt;Parâmetros!$E$15,"Sim","Não"))</f>
        <v/>
      </c>
      <c r="U1282" s="17" t="str">
        <f t="shared" ref="U1282:U1345" si="125">IF($AC1282&lt;&gt;"",$AC1282,IF($P1282="Não",IF($Y1282="Folga","Folga",IF(LEFT($Y1282,6)="Férias","Férias / afastamento",IF($Y1282="Indeterminado (início da série)","Início da série","Fora da apuração"))),IF($Q1282="Não","Falta de registro",IF($R1282="Sim","Na meta","Abaixo da meta"))))</f>
        <v>Folga</v>
      </c>
      <c r="V1282" s="17" t="str">
        <f>IF($AC1282&lt;&gt;"",IF($L1282&gt;0,"ATENÇÃO · apontou em dia de "&amp;LOWER($AC1282)&amp;" cadastrado","Exceção cadastrada · "&amp;$AC1282)&amp;IF($AD1282="",""," · "&amp;$AD1282),IF($E1282="Férias",IF($L1282&gt;0,"ATENÇÃO · apontou estando de férias no cadastro","Férias no cadastro"),IF($Y1282="Férias / afastamento","Afastamento · "&amp;($Z1282+$AA1282-1)&amp;" dias seguidos sem apontamento",IF($Y1282="Folga trabalhada","ATENÇÃO · apontou em dia de folga da escala 5x2",IF($Y1282="Folga",IF(AND($D1282="5x2",OR(WEEKDAY($F1282,2)=6,WEEKDAY($F1282,2)=7)),"Folga de fim de semana da escala 5x2",IF(AND(OR($D1282="6x1",$D1282="FF 6x1"),WEEKDAY($F1282,2)=6,FALSE()),"Folga de fim de semana · apontou no domingo anterior",IF(AND(OR($D1282="6x1",$D1282="FF 6x1"),WEEKDAY($F1282,2)=7,AND($A1282=$A1281,$L1281&gt;0)),"Folga de fim de semana · apontou no sábado",IF(AND(OR($D1282="6x1",$D1282="FF 6x1"),OR(WEEKDAY($F1282,2)=6,WEEKDAY($F1282,2)=7)),"Folga de fim de semana · sem apontamento no sábado nem no domingo","Folga prevista pelo ciclo")))),IF($Y1282="Indeterminado (início da série)","Sem histórico anterior — informe o dia do ciclo no Cadastro",IF($Y1282="Falta de registro",IF(OR(OR($D1282="6x1",$D1282="FF 6x1"),$D1282="5x2"),"FALTA DE REGISTRO · dia útil da escala "&amp;$E1282,"FALTA DE REGISTRO · dia "&amp;$W1282&amp;" de "&amp;IFERROR(INDEX(Parâmetros!$B$39:$B$48,MATCH($E1282,Parâmetros!$A$39:$A$48,0)),99)&amp;" do ciclo"),IF(OR($D1282="6x1",$D1282="FF 6x1"),IF(OR(AND(WEEKDAY($F1282,2)=6,AND($A1282=$A1283,$L1283&gt;0)),AND(WEEKDAY($F1282,2)=7,AND($A1282=$A1281,$L1281&gt;0))),"ATENÇÃO · apontou sábado e domingo no mesmo fim de semana",IF(OR(WEEKDAY($F1282,2)=6,WEEKDAY($F1282,2)=7),"Jornada de fim de semana do 6x1",IF(OR($H1282&gt;=Parâmetros!$E$20,$H1282&lt;Parâmetros!$E$19),"ATENÇÃO · 6x1 apontou fora do horário diurno","Jornada fixa do 6x1"))),IF($D1282="5x2","Jornada fixa do 5x2",IF($D1282="Folguista",IF($J1282=$K1282,"Evidência confirma sequência","DIVERGE · sequência "&amp;$J1282&amp;" × evidência "&amp;$K1282),IF($K1282=$E1282,"Evidência confirma cadastro","DIVERGE · cadastro "&amp;$E1282&amp;" × evidência "&amp;$K1282)))))))))))</f>
        <v>Folga prevista pelo ciclo</v>
      </c>
      <c r="W1282" s="34">
        <f>IF(OR(OR($D1282="6x1",$D1282="FF 6x1"),$D1282="5x2"),"",IF($AB1282&lt;&gt;$AB1281,IF(IFERROR(INDEX(Cadastro!$F$5:$F$243,$AB1282),"")="",IF($L1282&gt;0,1,0),IF(IFERROR(INDEX(Cadastro!$F$5:$F$243,$AB1282),"")&lt;=IFERROR(INDEX(Parâmetros!$B$39:$B$48,MATCH($E1282,Parâmetros!$A$39:$A$48,0)),99),IFERROR(INDEX(Cadastro!$F$5:$F$243,$AB1282),""),0)),IF($L1282&gt;0,IF(N($X1281)&gt;0,1,N($W1281)+1),IF(AND($L1282=0,OR(N($W1281)&gt;=IFERROR(INDEX(Parâmetros!$B$39:$B$48,MATCH($E1282,Parâmetros!$A$39:$A$48,0)),99),AND(N($X1281)&gt;0,N($X1281)&lt;IFERROR(INDEX(Parâmetros!$C$39:$C$48,MATCH($E1282,Parâmetros!$A$39:$A$48,0)),0)))),0,N($W1281)+1))))</f>
        <v>0</v>
      </c>
      <c r="X1282" s="34">
        <f>IF(OR(OR($D1282="6x1",$D1282="FF 6x1"),$D1282="5x2"),"",IF($AB1282&lt;&gt;$AB1281,IF(IFERROR(INDEX(Cadastro!$F$5:$F$243,$AB1282),"")="",0,IF(IFERROR(INDEX(Cadastro!$F$5:$F$243,$AB1282),"")&gt;IFERROR(INDEX(Parâmetros!$B$39:$B$48,MATCH($E1282,Parâmetros!$A$39:$A$48,0)),99),IFERROR(INDEX(Cadastro!$F$5:$F$243,$AB1282),"")-IFERROR(INDEX(Parâmetros!$B$39:$B$48,MATCH($E1282,Parâmetros!$A$39:$A$48,0)),99),0)),IF(AND($L1282=0,OR(N($W1281)&gt;=IFERROR(INDEX(Parâmetros!$B$39:$B$48,MATCH($E1282,Parâmetros!$A$39:$A$48,0)),99),AND(N($X1281)&gt;0,N($X1281)&lt;IFERROR(INDEX(Parâmetros!$C$39:$C$48,MATCH($E1282,Parâmetros!$A$39:$A$48,0)),0)))),N($X1281)+1,0)))</f>
        <v>2</v>
      </c>
      <c r="Y1282" t="str">
        <f>IF($AC1282&lt;&gt;"",IF($L1282&gt;0,$AC1282&amp;" · com apontamento",$AC1282),IF($E1282="Férias",IF($L1282&gt;0,"Férias · com apontamento","Férias (cadastro)"),IF(($Z1282+$AA1282-1)&gt;Parâmetros!$E$16,"Férias / afastamento",IF(AND($D1282="5x2",OR(WEEKDAY($F1282,2)=6,WEEKDAY($F1282,2)=7)),IF($L1282&gt;0,"Folga trabalhada","Folga"),IF($L1282&gt;0,"Trabalhado",IF(OR(OR($D1282="6x1",$D1282="FF 6x1"),$D1282="5x2"),IF(AND(OR($D1282="6x1",$D1282="FF 6x1"),OR(WEEKDAY($F1282,2)=6,WEEKDAY($F1282,2)=7)),"Folga","Falta de registro"),IF(AND($AB1282&lt;&gt;$AB1281,IFERROR(INDEX(Cadastro!$F$5:$F$243,$AB1282),"")=""),"Indeterminado (início da série)",IF($X1282&gt;0,"Folga","Falta de registro"))))))))</f>
        <v>Folga</v>
      </c>
      <c r="Z1282" s="34">
        <f>IF(OR($L1282&gt;0,$F1282&gt;Parâmetros!$E$14),0,IF($A1282&lt;&gt;$A1281,1,N($Z1281)+1))</f>
        <v>0</v>
      </c>
      <c r="AA1282" s="34">
        <f>IF(OR($L1282&gt;0,$F1282&gt;Parâmetros!$E$14),0,IF(OR($A1282&lt;&gt;$A1283,$F1283&gt;Parâmetros!$E$14),1,N($AA1283)+1))</f>
        <v>0</v>
      </c>
      <c r="AB1282" s="31">
        <f>IFERROR(MATCH($A1282&amp;"|"&amp;TEXT(_xlfn.MAXIFS(Cadastro!$E$5:$E$243,Cadastro!$A$5:$A$243,$A1282,Cadastro!$E$5:$E$243,"&lt;="&amp;$F1282),"yyyymmdd"),Cadastro!$I$5:$I$243,0),"")</f>
        <v>161</v>
      </c>
      <c r="AC1282" t="str">
        <f>IFERROR(_xlfn.SINGLE(INDEX(Exceções!$D$5:$D$203,MATCH($A1282&amp;"|"&amp;$F1282,Exceções!$F$5:$F$203,0))),"")</f>
        <v/>
      </c>
      <c r="AD1282" t="str">
        <f>IF($AC1282="","",IFERROR(_xlfn.SINGLE(INDEX(Exceções!$E$5:$E$203,MATCH($A1282&amp;"|"&amp;$F1282,Exceções!$F$5:$F$203,0))),""))</f>
        <v/>
      </c>
    </row>
    <row r="1283" spans="1:30" ht="15" hidden="1" customHeight="1" x14ac:dyDescent="0.25">
      <c r="A1283" s="31">
        <v>52398</v>
      </c>
      <c r="B1283" s="17" t="s">
        <v>46</v>
      </c>
      <c r="C1283" s="17" t="str">
        <f>IFERROR(INDEX(Cadastro!$C$5:$C$243,$AB1283),"NÃO INFORMADO")</f>
        <v>INS</v>
      </c>
      <c r="D1283" s="17" t="str">
        <f>IFERROR(INDEX(Cadastro!$D$5:$D$243,$AB1283),"")</f>
        <v>Folguista</v>
      </c>
      <c r="E1283" s="17" t="str">
        <f>IFERROR(INDEX(Cadastro!$G$5:$G$243,$AB1283),"")</f>
        <v>Folguista</v>
      </c>
      <c r="F1283" s="29">
        <v>46321</v>
      </c>
      <c r="G1283" s="32" t="str">
        <f t="shared" si="120"/>
        <v>seg</v>
      </c>
      <c r="H1283" s="31" t="str">
        <f>IF($L1283=0,"",_xlfn.MINIFS(Dados!$Q:$Q,Dados!$A:$A,$A1283,Dados!$S:$S,$F1283))</f>
        <v/>
      </c>
      <c r="I1283" s="31" t="str">
        <f>IF($H1283="","",_xlfn.MAXIFS(Dados!$R:$R,Dados!$A:$A,$A1283,Dados!$S:$S,$F1283))</f>
        <v/>
      </c>
      <c r="J1283" s="32" t="str">
        <f>IF($D1283&lt;&gt;"Folguista","",IFERROR(INDEX(Parâmetros!$D$52:$G$52,1,MIN(4,MAX(1,$W1283))),""))</f>
        <v>B</v>
      </c>
      <c r="K1283" s="32" t="str">
        <f>IF(OR($AC1283&lt;&gt;"",$Y1283="Folga",$Y1283="Folga trabalhada",$Y1283="Férias (cadastro)",$Y1283="Férias / afastamento",$Y1283="Indeterminado (início da série)"),"",IF(OR($D1283="6x1",$D1283="FF 6x1"),IF(OR(WEEKDAY($F1283,2)=6,WEEKDAY($F1283,2)=7),"6x1 sáb/dom","6x1"),IF($D1283="5x2","5x2",IF($H1283="",IF($D1283="Folguista",$J1283,$E1283),IF(OR($H1283&gt;=Parâmetros!$E$18,$H1283&lt;Parâmetros!$E$19),"C",IF($H1283&lt;Parâmetros!$E$20,"A","B"))))))</f>
        <v>B</v>
      </c>
      <c r="L1283" s="30">
        <f>SUMIFS(Dados!$E:$E,Dados!$A:$A,$A1283,Dados!$S:$S,$F1283)</f>
        <v>0</v>
      </c>
      <c r="M1283" s="30">
        <f>IFERROR(INDEX(Parâmetros!$E$6:$E$11,MATCH($K1283,Parâmetros!$A$6:$A$11,0)),"")</f>
        <v>7.67</v>
      </c>
      <c r="N1283" s="33">
        <f t="shared" si="121"/>
        <v>0</v>
      </c>
      <c r="O1283" s="33">
        <f>Parâmetros!$E$13</f>
        <v>0.8</v>
      </c>
      <c r="P1283" s="32" t="str">
        <f>IF(OR($M1283="",$F1283&gt;Parâmetros!$E$14),"Não","Sim")</f>
        <v>Não</v>
      </c>
      <c r="Q1283" s="32" t="str">
        <f t="shared" si="122"/>
        <v/>
      </c>
      <c r="R1283" s="32" t="str">
        <f t="shared" si="123"/>
        <v/>
      </c>
      <c r="S1283" s="30" t="str">
        <f t="shared" si="124"/>
        <v/>
      </c>
      <c r="T1283" s="32" t="str">
        <f>IF($Q1283&lt;&gt;"Sim","",IF($N1283&gt;Parâmetros!$E$15,"Sim","Não"))</f>
        <v/>
      </c>
      <c r="U1283" s="17" t="str">
        <f t="shared" si="125"/>
        <v>Fora da apuração</v>
      </c>
      <c r="V1283" s="17" t="str">
        <f>IF($AC1283&lt;&gt;"",IF($L1283&gt;0,"ATENÇÃO · apontou em dia de "&amp;LOWER($AC1283)&amp;" cadastrado","Exceção cadastrada · "&amp;$AC1283)&amp;IF($AD1283="",""," · "&amp;$AD1283),IF($E1283="Férias",IF($L1283&gt;0,"ATENÇÃO · apontou estando de férias no cadastro","Férias no cadastro"),IF($Y1283="Férias / afastamento","Afastamento · "&amp;($Z1283+$AA1283-1)&amp;" dias seguidos sem apontamento",IF($Y1283="Folga trabalhada","ATENÇÃO · apontou em dia de folga da escala 5x2",IF($Y1283="Folga",IF(AND($D1283="5x2",OR(WEEKDAY($F1283,2)=6,WEEKDAY($F1283,2)=7)),"Folga de fim de semana da escala 5x2",IF(AND(OR($D1283="6x1",$D1283="FF 6x1"),WEEKDAY($F1283,2)=6,FALSE()),"Folga de fim de semana · apontou no domingo anterior",IF(AND(OR($D1283="6x1",$D1283="FF 6x1"),WEEKDAY($F1283,2)=7,AND($A1283=$A1282,$L1282&gt;0)),"Folga de fim de semana · apontou no sábado",IF(AND(OR($D1283="6x1",$D1283="FF 6x1"),OR(WEEKDAY($F1283,2)=6,WEEKDAY($F1283,2)=7)),"Folga de fim de semana · sem apontamento no sábado nem no domingo","Folga prevista pelo ciclo")))),IF($Y1283="Indeterminado (início da série)","Sem histórico anterior — informe o dia do ciclo no Cadastro",IF($Y1283="Falta de registro",IF(OR(OR($D1283="6x1",$D1283="FF 6x1"),$D1283="5x2"),"FALTA DE REGISTRO · dia útil da escala "&amp;$E1283,"FALTA DE REGISTRO · dia "&amp;$W1283&amp;" de "&amp;IFERROR(INDEX(Parâmetros!$B$39:$B$48,MATCH($E1283,Parâmetros!$A$39:$A$48,0)),99)&amp;" do ciclo"),IF(OR($D1283="6x1",$D1283="FF 6x1"),IF(OR(AND(WEEKDAY($F1283,2)=6,AND($A1283=$A1284,$L1284&gt;0)),AND(WEEKDAY($F1283,2)=7,AND($A1283=$A1282,$L1282&gt;0))),"ATENÇÃO · apontou sábado e domingo no mesmo fim de semana",IF(OR(WEEKDAY($F1283,2)=6,WEEKDAY($F1283,2)=7),"Jornada de fim de semana do 6x1",IF(OR($H1283&gt;=Parâmetros!$E$20,$H1283&lt;Parâmetros!$E$19),"ATENÇÃO · 6x1 apontou fora do horário diurno","Jornada fixa do 6x1"))),IF($D1283="5x2","Jornada fixa do 5x2",IF($D1283="Folguista",IF($J1283=$K1283,"Evidência confirma sequência","DIVERGE · sequência "&amp;$J1283&amp;" × evidência "&amp;$K1283),IF($K1283=$E1283,"Evidência confirma cadastro","DIVERGE · cadastro "&amp;$E1283&amp;" × evidência "&amp;$K1283)))))))))))</f>
        <v>FALTA DE REGISTRO · dia 1 de 4 do ciclo</v>
      </c>
      <c r="W1283" s="34">
        <f>IF(OR(OR($D1283="6x1",$D1283="FF 6x1"),$D1283="5x2"),"",IF($AB1283&lt;&gt;$AB1282,IF(IFERROR(INDEX(Cadastro!$F$5:$F$243,$AB1283),"")="",IF($L1283&gt;0,1,0),IF(IFERROR(INDEX(Cadastro!$F$5:$F$243,$AB1283),"")&lt;=IFERROR(INDEX(Parâmetros!$B$39:$B$48,MATCH($E1283,Parâmetros!$A$39:$A$48,0)),99),IFERROR(INDEX(Cadastro!$F$5:$F$243,$AB1283),""),0)),IF($L1283&gt;0,IF(N($X1282)&gt;0,1,N($W1282)+1),IF(AND($L1283=0,OR(N($W1282)&gt;=IFERROR(INDEX(Parâmetros!$B$39:$B$48,MATCH($E1283,Parâmetros!$A$39:$A$48,0)),99),AND(N($X1282)&gt;0,N($X1282)&lt;IFERROR(INDEX(Parâmetros!$C$39:$C$48,MATCH($E1283,Parâmetros!$A$39:$A$48,0)),0)))),0,N($W1282)+1))))</f>
        <v>1</v>
      </c>
      <c r="X1283" s="34">
        <f>IF(OR(OR($D1283="6x1",$D1283="FF 6x1"),$D1283="5x2"),"",IF($AB1283&lt;&gt;$AB1282,IF(IFERROR(INDEX(Cadastro!$F$5:$F$243,$AB1283),"")="",0,IF(IFERROR(INDEX(Cadastro!$F$5:$F$243,$AB1283),"")&gt;IFERROR(INDEX(Parâmetros!$B$39:$B$48,MATCH($E1283,Parâmetros!$A$39:$A$48,0)),99),IFERROR(INDEX(Cadastro!$F$5:$F$243,$AB1283),"")-IFERROR(INDEX(Parâmetros!$B$39:$B$48,MATCH($E1283,Parâmetros!$A$39:$A$48,0)),99),0)),IF(AND($L1283=0,OR(N($W1282)&gt;=IFERROR(INDEX(Parâmetros!$B$39:$B$48,MATCH($E1283,Parâmetros!$A$39:$A$48,0)),99),AND(N($X1282)&gt;0,N($X1282)&lt;IFERROR(INDEX(Parâmetros!$C$39:$C$48,MATCH($E1283,Parâmetros!$A$39:$A$48,0)),0)))),N($X1282)+1,0)))</f>
        <v>0</v>
      </c>
      <c r="Y1283" t="str">
        <f>IF($AC1283&lt;&gt;"",IF($L1283&gt;0,$AC1283&amp;" · com apontamento",$AC1283),IF($E1283="Férias",IF($L1283&gt;0,"Férias · com apontamento","Férias (cadastro)"),IF(($Z1283+$AA1283-1)&gt;Parâmetros!$E$16,"Férias / afastamento",IF(AND($D1283="5x2",OR(WEEKDAY($F1283,2)=6,WEEKDAY($F1283,2)=7)),IF($L1283&gt;0,"Folga trabalhada","Folga"),IF($L1283&gt;0,"Trabalhado",IF(OR(OR($D1283="6x1",$D1283="FF 6x1"),$D1283="5x2"),IF(AND(OR($D1283="6x1",$D1283="FF 6x1"),OR(WEEKDAY($F1283,2)=6,WEEKDAY($F1283,2)=7)),"Folga","Falta de registro"),IF(AND($AB1283&lt;&gt;$AB1282,IFERROR(INDEX(Cadastro!$F$5:$F$243,$AB1283),"")=""),"Indeterminado (início da série)",IF($X1283&gt;0,"Folga","Falta de registro"))))))))</f>
        <v>Falta de registro</v>
      </c>
      <c r="Z1283" s="34">
        <f>IF(OR($L1283&gt;0,$F1283&gt;Parâmetros!$E$14),0,IF($A1283&lt;&gt;$A1282,1,N($Z1282)+1))</f>
        <v>0</v>
      </c>
      <c r="AA1283" s="34">
        <f>IF(OR($L1283&gt;0,$F1283&gt;Parâmetros!$E$14),0,IF(OR($A1283&lt;&gt;$A1284,$F1284&gt;Parâmetros!$E$14),1,N($AA1284)+1))</f>
        <v>0</v>
      </c>
      <c r="AB1283" s="31">
        <f>IFERROR(MATCH($A1283&amp;"|"&amp;TEXT(_xlfn.MAXIFS(Cadastro!$E$5:$E$243,Cadastro!$A$5:$A$243,$A1283,Cadastro!$E$5:$E$243,"&lt;="&amp;$F1283),"yyyymmdd"),Cadastro!$I$5:$I$243,0),"")</f>
        <v>161</v>
      </c>
      <c r="AC1283" t="str">
        <f>IFERROR(_xlfn.SINGLE(INDEX(Exceções!$D$5:$D$203,MATCH($A1283&amp;"|"&amp;$F1283,Exceções!$F$5:$F$203,0))),"")</f>
        <v/>
      </c>
      <c r="AD1283" t="str">
        <f>IF($AC1283="","",IFERROR(_xlfn.SINGLE(INDEX(Exceções!$E$5:$E$203,MATCH($A1283&amp;"|"&amp;$F1283,Exceções!$F$5:$F$203,0))),""))</f>
        <v/>
      </c>
    </row>
    <row r="1284" spans="1:30" ht="15" hidden="1" customHeight="1" x14ac:dyDescent="0.25">
      <c r="A1284" s="31">
        <v>52398</v>
      </c>
      <c r="B1284" s="17" t="s">
        <v>46</v>
      </c>
      <c r="C1284" s="17" t="str">
        <f>IFERROR(INDEX(Cadastro!$C$5:$C$243,$AB1284),"NÃO INFORMADO")</f>
        <v>INS</v>
      </c>
      <c r="D1284" s="17" t="str">
        <f>IFERROR(INDEX(Cadastro!$D$5:$D$243,$AB1284),"")</f>
        <v>Folguista</v>
      </c>
      <c r="E1284" s="17" t="str">
        <f>IFERROR(INDEX(Cadastro!$G$5:$G$243,$AB1284),"")</f>
        <v>Folguista</v>
      </c>
      <c r="F1284" s="29">
        <v>46322</v>
      </c>
      <c r="G1284" s="32" t="str">
        <f t="shared" si="120"/>
        <v>ter</v>
      </c>
      <c r="H1284" s="31" t="str">
        <f>IF($L1284=0,"",_xlfn.MINIFS(Dados!$Q:$Q,Dados!$A:$A,$A1284,Dados!$S:$S,$F1284))</f>
        <v/>
      </c>
      <c r="I1284" s="31" t="str">
        <f>IF($H1284="","",_xlfn.MAXIFS(Dados!$R:$R,Dados!$A:$A,$A1284,Dados!$S:$S,$F1284))</f>
        <v/>
      </c>
      <c r="J1284" s="32" t="str">
        <f>IF($D1284&lt;&gt;"Folguista","",IFERROR(INDEX(Parâmetros!$D$52:$G$52,1,MIN(4,MAX(1,$W1284))),""))</f>
        <v>B</v>
      </c>
      <c r="K1284" s="32" t="str">
        <f>IF(OR($AC1284&lt;&gt;"",$Y1284="Folga",$Y1284="Folga trabalhada",$Y1284="Férias (cadastro)",$Y1284="Férias / afastamento",$Y1284="Indeterminado (início da série)"),"",IF(OR($D1284="6x1",$D1284="FF 6x1"),IF(OR(WEEKDAY($F1284,2)=6,WEEKDAY($F1284,2)=7),"6x1 sáb/dom","6x1"),IF($D1284="5x2","5x2",IF($H1284="",IF($D1284="Folguista",$J1284,$E1284),IF(OR($H1284&gt;=Parâmetros!$E$18,$H1284&lt;Parâmetros!$E$19),"C",IF($H1284&lt;Parâmetros!$E$20,"A","B"))))))</f>
        <v>B</v>
      </c>
      <c r="L1284" s="30">
        <f>SUMIFS(Dados!$E:$E,Dados!$A:$A,$A1284,Dados!$S:$S,$F1284)</f>
        <v>0</v>
      </c>
      <c r="M1284" s="30">
        <f>IFERROR(INDEX(Parâmetros!$E$6:$E$11,MATCH($K1284,Parâmetros!$A$6:$A$11,0)),"")</f>
        <v>7.67</v>
      </c>
      <c r="N1284" s="33">
        <f t="shared" si="121"/>
        <v>0</v>
      </c>
      <c r="O1284" s="33">
        <f>Parâmetros!$E$13</f>
        <v>0.8</v>
      </c>
      <c r="P1284" s="32" t="str">
        <f>IF(OR($M1284="",$F1284&gt;Parâmetros!$E$14),"Não","Sim")</f>
        <v>Não</v>
      </c>
      <c r="Q1284" s="32" t="str">
        <f t="shared" si="122"/>
        <v/>
      </c>
      <c r="R1284" s="32" t="str">
        <f t="shared" si="123"/>
        <v/>
      </c>
      <c r="S1284" s="30" t="str">
        <f t="shared" si="124"/>
        <v/>
      </c>
      <c r="T1284" s="32" t="str">
        <f>IF($Q1284&lt;&gt;"Sim","",IF($N1284&gt;Parâmetros!$E$15,"Sim","Não"))</f>
        <v/>
      </c>
      <c r="U1284" s="17" t="str">
        <f t="shared" si="125"/>
        <v>Fora da apuração</v>
      </c>
      <c r="V1284" s="17" t="str">
        <f>IF($AC1284&lt;&gt;"",IF($L1284&gt;0,"ATENÇÃO · apontou em dia de "&amp;LOWER($AC1284)&amp;" cadastrado","Exceção cadastrada · "&amp;$AC1284)&amp;IF($AD1284="",""," · "&amp;$AD1284),IF($E1284="Férias",IF($L1284&gt;0,"ATENÇÃO · apontou estando de férias no cadastro","Férias no cadastro"),IF($Y1284="Férias / afastamento","Afastamento · "&amp;($Z1284+$AA1284-1)&amp;" dias seguidos sem apontamento",IF($Y1284="Folga trabalhada","ATENÇÃO · apontou em dia de folga da escala 5x2",IF($Y1284="Folga",IF(AND($D1284="5x2",OR(WEEKDAY($F1284,2)=6,WEEKDAY($F1284,2)=7)),"Folga de fim de semana da escala 5x2",IF(AND(OR($D1284="6x1",$D1284="FF 6x1"),WEEKDAY($F1284,2)=6,FALSE()),"Folga de fim de semana · apontou no domingo anterior",IF(AND(OR($D1284="6x1",$D1284="FF 6x1"),WEEKDAY($F1284,2)=7,AND($A1284=$A1283,$L1283&gt;0)),"Folga de fim de semana · apontou no sábado",IF(AND(OR($D1284="6x1",$D1284="FF 6x1"),OR(WEEKDAY($F1284,2)=6,WEEKDAY($F1284,2)=7)),"Folga de fim de semana · sem apontamento no sábado nem no domingo","Folga prevista pelo ciclo")))),IF($Y1284="Indeterminado (início da série)","Sem histórico anterior — informe o dia do ciclo no Cadastro",IF($Y1284="Falta de registro",IF(OR(OR($D1284="6x1",$D1284="FF 6x1"),$D1284="5x2"),"FALTA DE REGISTRO · dia útil da escala "&amp;$E1284,"FALTA DE REGISTRO · dia "&amp;$W1284&amp;" de "&amp;IFERROR(INDEX(Parâmetros!$B$39:$B$48,MATCH($E1284,Parâmetros!$A$39:$A$48,0)),99)&amp;" do ciclo"),IF(OR($D1284="6x1",$D1284="FF 6x1"),IF(OR(AND(WEEKDAY($F1284,2)=6,AND($A1284=$A1285,$L1285&gt;0)),AND(WEEKDAY($F1284,2)=7,AND($A1284=$A1283,$L1283&gt;0))),"ATENÇÃO · apontou sábado e domingo no mesmo fim de semana",IF(OR(WEEKDAY($F1284,2)=6,WEEKDAY($F1284,2)=7),"Jornada de fim de semana do 6x1",IF(OR($H1284&gt;=Parâmetros!$E$20,$H1284&lt;Parâmetros!$E$19),"ATENÇÃO · 6x1 apontou fora do horário diurno","Jornada fixa do 6x1"))),IF($D1284="5x2","Jornada fixa do 5x2",IF($D1284="Folguista",IF($J1284=$K1284,"Evidência confirma sequência","DIVERGE · sequência "&amp;$J1284&amp;" × evidência "&amp;$K1284),IF($K1284=$E1284,"Evidência confirma cadastro","DIVERGE · cadastro "&amp;$E1284&amp;" × evidência "&amp;$K1284)))))))))))</f>
        <v>FALTA DE REGISTRO · dia 2 de 4 do ciclo</v>
      </c>
      <c r="W1284" s="34">
        <f>IF(OR(OR($D1284="6x1",$D1284="FF 6x1"),$D1284="5x2"),"",IF($AB1284&lt;&gt;$AB1283,IF(IFERROR(INDEX(Cadastro!$F$5:$F$243,$AB1284),"")="",IF($L1284&gt;0,1,0),IF(IFERROR(INDEX(Cadastro!$F$5:$F$243,$AB1284),"")&lt;=IFERROR(INDEX(Parâmetros!$B$39:$B$48,MATCH($E1284,Parâmetros!$A$39:$A$48,0)),99),IFERROR(INDEX(Cadastro!$F$5:$F$243,$AB1284),""),0)),IF($L1284&gt;0,IF(N($X1283)&gt;0,1,N($W1283)+1),IF(AND($L1284=0,OR(N($W1283)&gt;=IFERROR(INDEX(Parâmetros!$B$39:$B$48,MATCH($E1284,Parâmetros!$A$39:$A$48,0)),99),AND(N($X1283)&gt;0,N($X1283)&lt;IFERROR(INDEX(Parâmetros!$C$39:$C$48,MATCH($E1284,Parâmetros!$A$39:$A$48,0)),0)))),0,N($W1283)+1))))</f>
        <v>2</v>
      </c>
      <c r="X1284" s="34">
        <f>IF(OR(OR($D1284="6x1",$D1284="FF 6x1"),$D1284="5x2"),"",IF($AB1284&lt;&gt;$AB1283,IF(IFERROR(INDEX(Cadastro!$F$5:$F$243,$AB1284),"")="",0,IF(IFERROR(INDEX(Cadastro!$F$5:$F$243,$AB1284),"")&gt;IFERROR(INDEX(Parâmetros!$B$39:$B$48,MATCH($E1284,Parâmetros!$A$39:$A$48,0)),99),IFERROR(INDEX(Cadastro!$F$5:$F$243,$AB1284),"")-IFERROR(INDEX(Parâmetros!$B$39:$B$48,MATCH($E1284,Parâmetros!$A$39:$A$48,0)),99),0)),IF(AND($L1284=0,OR(N($W1283)&gt;=IFERROR(INDEX(Parâmetros!$B$39:$B$48,MATCH($E1284,Parâmetros!$A$39:$A$48,0)),99),AND(N($X1283)&gt;0,N($X1283)&lt;IFERROR(INDEX(Parâmetros!$C$39:$C$48,MATCH($E1284,Parâmetros!$A$39:$A$48,0)),0)))),N($X1283)+1,0)))</f>
        <v>0</v>
      </c>
      <c r="Y1284" t="str">
        <f>IF($AC1284&lt;&gt;"",IF($L1284&gt;0,$AC1284&amp;" · com apontamento",$AC1284),IF($E1284="Férias",IF($L1284&gt;0,"Férias · com apontamento","Férias (cadastro)"),IF(($Z1284+$AA1284-1)&gt;Parâmetros!$E$16,"Férias / afastamento",IF(AND($D1284="5x2",OR(WEEKDAY($F1284,2)=6,WEEKDAY($F1284,2)=7)),IF($L1284&gt;0,"Folga trabalhada","Folga"),IF($L1284&gt;0,"Trabalhado",IF(OR(OR($D1284="6x1",$D1284="FF 6x1"),$D1284="5x2"),IF(AND(OR($D1284="6x1",$D1284="FF 6x1"),OR(WEEKDAY($F1284,2)=6,WEEKDAY($F1284,2)=7)),"Folga","Falta de registro"),IF(AND($AB1284&lt;&gt;$AB1283,IFERROR(INDEX(Cadastro!$F$5:$F$243,$AB1284),"")=""),"Indeterminado (início da série)",IF($X1284&gt;0,"Folga","Falta de registro"))))))))</f>
        <v>Falta de registro</v>
      </c>
      <c r="Z1284" s="34">
        <f>IF(OR($L1284&gt;0,$F1284&gt;Parâmetros!$E$14),0,IF($A1284&lt;&gt;$A1283,1,N($Z1283)+1))</f>
        <v>0</v>
      </c>
      <c r="AA1284" s="34">
        <f>IF(OR($L1284&gt;0,$F1284&gt;Parâmetros!$E$14),0,IF(OR($A1284&lt;&gt;$A1285,$F1285&gt;Parâmetros!$E$14),1,N($AA1285)+1))</f>
        <v>0</v>
      </c>
      <c r="AB1284" s="31">
        <f>IFERROR(MATCH($A1284&amp;"|"&amp;TEXT(_xlfn.MAXIFS(Cadastro!$E$5:$E$243,Cadastro!$A$5:$A$243,$A1284,Cadastro!$E$5:$E$243,"&lt;="&amp;$F1284),"yyyymmdd"),Cadastro!$I$5:$I$243,0),"")</f>
        <v>161</v>
      </c>
      <c r="AC1284" t="str">
        <f>IFERROR(_xlfn.SINGLE(INDEX(Exceções!$D$5:$D$203,MATCH($A1284&amp;"|"&amp;$F1284,Exceções!$F$5:$F$203,0))),"")</f>
        <v/>
      </c>
      <c r="AD1284" t="str">
        <f>IF($AC1284="","",IFERROR(_xlfn.SINGLE(INDEX(Exceções!$E$5:$E$203,MATCH($A1284&amp;"|"&amp;$F1284,Exceções!$F$5:$F$203,0))),""))</f>
        <v/>
      </c>
    </row>
    <row r="1285" spans="1:30" ht="15" hidden="1" customHeight="1" x14ac:dyDescent="0.25">
      <c r="A1285" s="31">
        <v>52398</v>
      </c>
      <c r="B1285" s="17" t="s">
        <v>46</v>
      </c>
      <c r="C1285" s="17" t="str">
        <f>IFERROR(INDEX(Cadastro!$C$5:$C$243,$AB1285),"NÃO INFORMADO")</f>
        <v>INS</v>
      </c>
      <c r="D1285" s="17" t="str">
        <f>IFERROR(INDEX(Cadastro!$D$5:$D$243,$AB1285),"")</f>
        <v>Folguista</v>
      </c>
      <c r="E1285" s="17" t="str">
        <f>IFERROR(INDEX(Cadastro!$G$5:$G$243,$AB1285),"")</f>
        <v>Folguista</v>
      </c>
      <c r="F1285" s="29">
        <v>46323</v>
      </c>
      <c r="G1285" s="32" t="str">
        <f t="shared" si="120"/>
        <v>qua</v>
      </c>
      <c r="H1285" s="31" t="str">
        <f>IF($L1285=0,"",_xlfn.MINIFS(Dados!$Q:$Q,Dados!$A:$A,$A1285,Dados!$S:$S,$F1285))</f>
        <v/>
      </c>
      <c r="I1285" s="31" t="str">
        <f>IF($H1285="","",_xlfn.MAXIFS(Dados!$R:$R,Dados!$A:$A,$A1285,Dados!$S:$S,$F1285))</f>
        <v/>
      </c>
      <c r="J1285" s="32" t="str">
        <f>IF($D1285&lt;&gt;"Folguista","",IFERROR(INDEX(Parâmetros!$D$52:$G$52,1,MIN(4,MAX(1,$W1285))),""))</f>
        <v>C</v>
      </c>
      <c r="K1285" s="32" t="str">
        <f>IF(OR($AC1285&lt;&gt;"",$Y1285="Folga",$Y1285="Folga trabalhada",$Y1285="Férias (cadastro)",$Y1285="Férias / afastamento",$Y1285="Indeterminado (início da série)"),"",IF(OR($D1285="6x1",$D1285="FF 6x1"),IF(OR(WEEKDAY($F1285,2)=6,WEEKDAY($F1285,2)=7),"6x1 sáb/dom","6x1"),IF($D1285="5x2","5x2",IF($H1285="",IF($D1285="Folguista",$J1285,$E1285),IF(OR($H1285&gt;=Parâmetros!$E$18,$H1285&lt;Parâmetros!$E$19),"C",IF($H1285&lt;Parâmetros!$E$20,"A","B"))))))</f>
        <v>C</v>
      </c>
      <c r="L1285" s="30">
        <f>SUMIFS(Dados!$E:$E,Dados!$A:$A,$A1285,Dados!$S:$S,$F1285)</f>
        <v>0</v>
      </c>
      <c r="M1285" s="30">
        <f>IFERROR(INDEX(Parâmetros!$E$6:$E$11,MATCH($K1285,Parâmetros!$A$6:$A$11,0)),"")</f>
        <v>6.67</v>
      </c>
      <c r="N1285" s="33">
        <f t="shared" si="121"/>
        <v>0</v>
      </c>
      <c r="O1285" s="33">
        <f>Parâmetros!$E$13</f>
        <v>0.8</v>
      </c>
      <c r="P1285" s="32" t="str">
        <f>IF(OR($M1285="",$F1285&gt;Parâmetros!$E$14),"Não","Sim")</f>
        <v>Não</v>
      </c>
      <c r="Q1285" s="32" t="str">
        <f t="shared" si="122"/>
        <v/>
      </c>
      <c r="R1285" s="32" t="str">
        <f t="shared" si="123"/>
        <v/>
      </c>
      <c r="S1285" s="30" t="str">
        <f t="shared" si="124"/>
        <v/>
      </c>
      <c r="T1285" s="32" t="str">
        <f>IF($Q1285&lt;&gt;"Sim","",IF($N1285&gt;Parâmetros!$E$15,"Sim","Não"))</f>
        <v/>
      </c>
      <c r="U1285" s="17" t="str">
        <f t="shared" si="125"/>
        <v>Fora da apuração</v>
      </c>
      <c r="V1285" s="17" t="str">
        <f>IF($AC1285&lt;&gt;"",IF($L1285&gt;0,"ATENÇÃO · apontou em dia de "&amp;LOWER($AC1285)&amp;" cadastrado","Exceção cadastrada · "&amp;$AC1285)&amp;IF($AD1285="",""," · "&amp;$AD1285),IF($E1285="Férias",IF($L1285&gt;0,"ATENÇÃO · apontou estando de férias no cadastro","Férias no cadastro"),IF($Y1285="Férias / afastamento","Afastamento · "&amp;($Z1285+$AA1285-1)&amp;" dias seguidos sem apontamento",IF($Y1285="Folga trabalhada","ATENÇÃO · apontou em dia de folga da escala 5x2",IF($Y1285="Folga",IF(AND($D1285="5x2",OR(WEEKDAY($F1285,2)=6,WEEKDAY($F1285,2)=7)),"Folga de fim de semana da escala 5x2",IF(AND(OR($D1285="6x1",$D1285="FF 6x1"),WEEKDAY($F1285,2)=6,FALSE()),"Folga de fim de semana · apontou no domingo anterior",IF(AND(OR($D1285="6x1",$D1285="FF 6x1"),WEEKDAY($F1285,2)=7,AND($A1285=$A1284,$L1284&gt;0)),"Folga de fim de semana · apontou no sábado",IF(AND(OR($D1285="6x1",$D1285="FF 6x1"),OR(WEEKDAY($F1285,2)=6,WEEKDAY($F1285,2)=7)),"Folga de fim de semana · sem apontamento no sábado nem no domingo","Folga prevista pelo ciclo")))),IF($Y1285="Indeterminado (início da série)","Sem histórico anterior — informe o dia do ciclo no Cadastro",IF($Y1285="Falta de registro",IF(OR(OR($D1285="6x1",$D1285="FF 6x1"),$D1285="5x2"),"FALTA DE REGISTRO · dia útil da escala "&amp;$E1285,"FALTA DE REGISTRO · dia "&amp;$W1285&amp;" de "&amp;IFERROR(INDEX(Parâmetros!$B$39:$B$48,MATCH($E1285,Parâmetros!$A$39:$A$48,0)),99)&amp;" do ciclo"),IF(OR($D1285="6x1",$D1285="FF 6x1"),IF(OR(AND(WEEKDAY($F1285,2)=6,AND($A1285=$A1286,$L1286&gt;0)),AND(WEEKDAY($F1285,2)=7,AND($A1285=$A1284,$L1284&gt;0))),"ATENÇÃO · apontou sábado e domingo no mesmo fim de semana",IF(OR(WEEKDAY($F1285,2)=6,WEEKDAY($F1285,2)=7),"Jornada de fim de semana do 6x1",IF(OR($H1285&gt;=Parâmetros!$E$20,$H1285&lt;Parâmetros!$E$19),"ATENÇÃO · 6x1 apontou fora do horário diurno","Jornada fixa do 6x1"))),IF($D1285="5x2","Jornada fixa do 5x2",IF($D1285="Folguista",IF($J1285=$K1285,"Evidência confirma sequência","DIVERGE · sequência "&amp;$J1285&amp;" × evidência "&amp;$K1285),IF($K1285=$E1285,"Evidência confirma cadastro","DIVERGE · cadastro "&amp;$E1285&amp;" × evidência "&amp;$K1285)))))))))))</f>
        <v>FALTA DE REGISTRO · dia 3 de 4 do ciclo</v>
      </c>
      <c r="W1285" s="34">
        <f>IF(OR(OR($D1285="6x1",$D1285="FF 6x1"),$D1285="5x2"),"",IF($AB1285&lt;&gt;$AB1284,IF(IFERROR(INDEX(Cadastro!$F$5:$F$243,$AB1285),"")="",IF($L1285&gt;0,1,0),IF(IFERROR(INDEX(Cadastro!$F$5:$F$243,$AB1285),"")&lt;=IFERROR(INDEX(Parâmetros!$B$39:$B$48,MATCH($E1285,Parâmetros!$A$39:$A$48,0)),99),IFERROR(INDEX(Cadastro!$F$5:$F$243,$AB1285),""),0)),IF($L1285&gt;0,IF(N($X1284)&gt;0,1,N($W1284)+1),IF(AND($L1285=0,OR(N($W1284)&gt;=IFERROR(INDEX(Parâmetros!$B$39:$B$48,MATCH($E1285,Parâmetros!$A$39:$A$48,0)),99),AND(N($X1284)&gt;0,N($X1284)&lt;IFERROR(INDEX(Parâmetros!$C$39:$C$48,MATCH($E1285,Parâmetros!$A$39:$A$48,0)),0)))),0,N($W1284)+1))))</f>
        <v>3</v>
      </c>
      <c r="X1285" s="34">
        <f>IF(OR(OR($D1285="6x1",$D1285="FF 6x1"),$D1285="5x2"),"",IF($AB1285&lt;&gt;$AB1284,IF(IFERROR(INDEX(Cadastro!$F$5:$F$243,$AB1285),"")="",0,IF(IFERROR(INDEX(Cadastro!$F$5:$F$243,$AB1285),"")&gt;IFERROR(INDEX(Parâmetros!$B$39:$B$48,MATCH($E1285,Parâmetros!$A$39:$A$48,0)),99),IFERROR(INDEX(Cadastro!$F$5:$F$243,$AB1285),"")-IFERROR(INDEX(Parâmetros!$B$39:$B$48,MATCH($E1285,Parâmetros!$A$39:$A$48,0)),99),0)),IF(AND($L1285=0,OR(N($W1284)&gt;=IFERROR(INDEX(Parâmetros!$B$39:$B$48,MATCH($E1285,Parâmetros!$A$39:$A$48,0)),99),AND(N($X1284)&gt;0,N($X1284)&lt;IFERROR(INDEX(Parâmetros!$C$39:$C$48,MATCH($E1285,Parâmetros!$A$39:$A$48,0)),0)))),N($X1284)+1,0)))</f>
        <v>0</v>
      </c>
      <c r="Y1285" t="str">
        <f>IF($AC1285&lt;&gt;"",IF($L1285&gt;0,$AC1285&amp;" · com apontamento",$AC1285),IF($E1285="Férias",IF($L1285&gt;0,"Férias · com apontamento","Férias (cadastro)"),IF(($Z1285+$AA1285-1)&gt;Parâmetros!$E$16,"Férias / afastamento",IF(AND($D1285="5x2",OR(WEEKDAY($F1285,2)=6,WEEKDAY($F1285,2)=7)),IF($L1285&gt;0,"Folga trabalhada","Folga"),IF($L1285&gt;0,"Trabalhado",IF(OR(OR($D1285="6x1",$D1285="FF 6x1"),$D1285="5x2"),IF(AND(OR($D1285="6x1",$D1285="FF 6x1"),OR(WEEKDAY($F1285,2)=6,WEEKDAY($F1285,2)=7)),"Folga","Falta de registro"),IF(AND($AB1285&lt;&gt;$AB1284,IFERROR(INDEX(Cadastro!$F$5:$F$243,$AB1285),"")=""),"Indeterminado (início da série)",IF($X1285&gt;0,"Folga","Falta de registro"))))))))</f>
        <v>Falta de registro</v>
      </c>
      <c r="Z1285" s="34">
        <f>IF(OR($L1285&gt;0,$F1285&gt;Parâmetros!$E$14),0,IF($A1285&lt;&gt;$A1284,1,N($Z1284)+1))</f>
        <v>0</v>
      </c>
      <c r="AA1285" s="34">
        <f>IF(OR($L1285&gt;0,$F1285&gt;Parâmetros!$E$14),0,IF(OR($A1285&lt;&gt;$A1286,$F1286&gt;Parâmetros!$E$14),1,N($AA1286)+1))</f>
        <v>0</v>
      </c>
      <c r="AB1285" s="31">
        <f>IFERROR(MATCH($A1285&amp;"|"&amp;TEXT(_xlfn.MAXIFS(Cadastro!$E$5:$E$243,Cadastro!$A$5:$A$243,$A1285,Cadastro!$E$5:$E$243,"&lt;="&amp;$F1285),"yyyymmdd"),Cadastro!$I$5:$I$243,0),"")</f>
        <v>161</v>
      </c>
      <c r="AC1285" t="str">
        <f>IFERROR(_xlfn.SINGLE(INDEX(Exceções!$D$5:$D$203,MATCH($A1285&amp;"|"&amp;$F1285,Exceções!$F$5:$F$203,0))),"")</f>
        <v/>
      </c>
      <c r="AD1285" t="str">
        <f>IF($AC1285="","",IFERROR(_xlfn.SINGLE(INDEX(Exceções!$E$5:$E$203,MATCH($A1285&amp;"|"&amp;$F1285,Exceções!$F$5:$F$203,0))),""))</f>
        <v/>
      </c>
    </row>
    <row r="1286" spans="1:30" ht="15" hidden="1" customHeight="1" x14ac:dyDescent="0.25">
      <c r="A1286" s="31">
        <v>52398</v>
      </c>
      <c r="B1286" s="17" t="s">
        <v>46</v>
      </c>
      <c r="C1286" s="17" t="str">
        <f>IFERROR(INDEX(Cadastro!$C$5:$C$243,$AB1286),"NÃO INFORMADO")</f>
        <v>INS</v>
      </c>
      <c r="D1286" s="17" t="str">
        <f>IFERROR(INDEX(Cadastro!$D$5:$D$243,$AB1286),"")</f>
        <v>Folguista</v>
      </c>
      <c r="E1286" s="17" t="str">
        <f>IFERROR(INDEX(Cadastro!$G$5:$G$243,$AB1286),"")</f>
        <v>Folguista</v>
      </c>
      <c r="F1286" s="29">
        <v>46324</v>
      </c>
      <c r="G1286" s="32" t="str">
        <f t="shared" si="120"/>
        <v>qui</v>
      </c>
      <c r="H1286" s="31" t="str">
        <f>IF($L1286=0,"",_xlfn.MINIFS(Dados!$Q:$Q,Dados!$A:$A,$A1286,Dados!$S:$S,$F1286))</f>
        <v/>
      </c>
      <c r="I1286" s="31" t="str">
        <f>IF($H1286="","",_xlfn.MAXIFS(Dados!$R:$R,Dados!$A:$A,$A1286,Dados!$S:$S,$F1286))</f>
        <v/>
      </c>
      <c r="J1286" s="32" t="str">
        <f>IF($D1286&lt;&gt;"Folguista","",IFERROR(INDEX(Parâmetros!$D$52:$G$52,1,MIN(4,MAX(1,$W1286))),""))</f>
        <v>C</v>
      </c>
      <c r="K1286" s="32" t="str">
        <f>IF(OR($AC1286&lt;&gt;"",$Y1286="Folga",$Y1286="Folga trabalhada",$Y1286="Férias (cadastro)",$Y1286="Férias / afastamento",$Y1286="Indeterminado (início da série)"),"",IF(OR($D1286="6x1",$D1286="FF 6x1"),IF(OR(WEEKDAY($F1286,2)=6,WEEKDAY($F1286,2)=7),"6x1 sáb/dom","6x1"),IF($D1286="5x2","5x2",IF($H1286="",IF($D1286="Folguista",$J1286,$E1286),IF(OR($H1286&gt;=Parâmetros!$E$18,$H1286&lt;Parâmetros!$E$19),"C",IF($H1286&lt;Parâmetros!$E$20,"A","B"))))))</f>
        <v>C</v>
      </c>
      <c r="L1286" s="30">
        <f>SUMIFS(Dados!$E:$E,Dados!$A:$A,$A1286,Dados!$S:$S,$F1286)</f>
        <v>0</v>
      </c>
      <c r="M1286" s="30">
        <f>IFERROR(INDEX(Parâmetros!$E$6:$E$11,MATCH($K1286,Parâmetros!$A$6:$A$11,0)),"")</f>
        <v>6.67</v>
      </c>
      <c r="N1286" s="33">
        <f t="shared" si="121"/>
        <v>0</v>
      </c>
      <c r="O1286" s="33">
        <f>Parâmetros!$E$13</f>
        <v>0.8</v>
      </c>
      <c r="P1286" s="32" t="str">
        <f>IF(OR($M1286="",$F1286&gt;Parâmetros!$E$14),"Não","Sim")</f>
        <v>Não</v>
      </c>
      <c r="Q1286" s="32" t="str">
        <f t="shared" si="122"/>
        <v/>
      </c>
      <c r="R1286" s="32" t="str">
        <f t="shared" si="123"/>
        <v/>
      </c>
      <c r="S1286" s="30" t="str">
        <f t="shared" si="124"/>
        <v/>
      </c>
      <c r="T1286" s="32" t="str">
        <f>IF($Q1286&lt;&gt;"Sim","",IF($N1286&gt;Parâmetros!$E$15,"Sim","Não"))</f>
        <v/>
      </c>
      <c r="U1286" s="17" t="str">
        <f t="shared" si="125"/>
        <v>Fora da apuração</v>
      </c>
      <c r="V1286" s="17" t="str">
        <f>IF($AC1286&lt;&gt;"",IF($L1286&gt;0,"ATENÇÃO · apontou em dia de "&amp;LOWER($AC1286)&amp;" cadastrado","Exceção cadastrada · "&amp;$AC1286)&amp;IF($AD1286="",""," · "&amp;$AD1286),IF($E1286="Férias",IF($L1286&gt;0,"ATENÇÃO · apontou estando de férias no cadastro","Férias no cadastro"),IF($Y1286="Férias / afastamento","Afastamento · "&amp;($Z1286+$AA1286-1)&amp;" dias seguidos sem apontamento",IF($Y1286="Folga trabalhada","ATENÇÃO · apontou em dia de folga da escala 5x2",IF($Y1286="Folga",IF(AND($D1286="5x2",OR(WEEKDAY($F1286,2)=6,WEEKDAY($F1286,2)=7)),"Folga de fim de semana da escala 5x2",IF(AND(OR($D1286="6x1",$D1286="FF 6x1"),WEEKDAY($F1286,2)=6,FALSE()),"Folga de fim de semana · apontou no domingo anterior",IF(AND(OR($D1286="6x1",$D1286="FF 6x1"),WEEKDAY($F1286,2)=7,AND($A1286=$A1285,$L1285&gt;0)),"Folga de fim de semana · apontou no sábado",IF(AND(OR($D1286="6x1",$D1286="FF 6x1"),OR(WEEKDAY($F1286,2)=6,WEEKDAY($F1286,2)=7)),"Folga de fim de semana · sem apontamento no sábado nem no domingo","Folga prevista pelo ciclo")))),IF($Y1286="Indeterminado (início da série)","Sem histórico anterior — informe o dia do ciclo no Cadastro",IF($Y1286="Falta de registro",IF(OR(OR($D1286="6x1",$D1286="FF 6x1"),$D1286="5x2"),"FALTA DE REGISTRO · dia útil da escala "&amp;$E1286,"FALTA DE REGISTRO · dia "&amp;$W1286&amp;" de "&amp;IFERROR(INDEX(Parâmetros!$B$39:$B$48,MATCH($E1286,Parâmetros!$A$39:$A$48,0)),99)&amp;" do ciclo"),IF(OR($D1286="6x1",$D1286="FF 6x1"),IF(OR(AND(WEEKDAY($F1286,2)=6,AND($A1286=$A1287,$L1287&gt;0)),AND(WEEKDAY($F1286,2)=7,AND($A1286=$A1285,$L1285&gt;0))),"ATENÇÃO · apontou sábado e domingo no mesmo fim de semana",IF(OR(WEEKDAY($F1286,2)=6,WEEKDAY($F1286,2)=7),"Jornada de fim de semana do 6x1",IF(OR($H1286&gt;=Parâmetros!$E$20,$H1286&lt;Parâmetros!$E$19),"ATENÇÃO · 6x1 apontou fora do horário diurno","Jornada fixa do 6x1"))),IF($D1286="5x2","Jornada fixa do 5x2",IF($D1286="Folguista",IF($J1286=$K1286,"Evidência confirma sequência","DIVERGE · sequência "&amp;$J1286&amp;" × evidência "&amp;$K1286),IF($K1286=$E1286,"Evidência confirma cadastro","DIVERGE · cadastro "&amp;$E1286&amp;" × evidência "&amp;$K1286)))))))))))</f>
        <v>FALTA DE REGISTRO · dia 4 de 4 do ciclo</v>
      </c>
      <c r="W1286" s="34">
        <f>IF(OR(OR($D1286="6x1",$D1286="FF 6x1"),$D1286="5x2"),"",IF($AB1286&lt;&gt;$AB1285,IF(IFERROR(INDEX(Cadastro!$F$5:$F$243,$AB1286),"")="",IF($L1286&gt;0,1,0),IF(IFERROR(INDEX(Cadastro!$F$5:$F$243,$AB1286),"")&lt;=IFERROR(INDEX(Parâmetros!$B$39:$B$48,MATCH($E1286,Parâmetros!$A$39:$A$48,0)),99),IFERROR(INDEX(Cadastro!$F$5:$F$243,$AB1286),""),0)),IF($L1286&gt;0,IF(N($X1285)&gt;0,1,N($W1285)+1),IF(AND($L1286=0,OR(N($W1285)&gt;=IFERROR(INDEX(Parâmetros!$B$39:$B$48,MATCH($E1286,Parâmetros!$A$39:$A$48,0)),99),AND(N($X1285)&gt;0,N($X1285)&lt;IFERROR(INDEX(Parâmetros!$C$39:$C$48,MATCH($E1286,Parâmetros!$A$39:$A$48,0)),0)))),0,N($W1285)+1))))</f>
        <v>4</v>
      </c>
      <c r="X1286" s="34">
        <f>IF(OR(OR($D1286="6x1",$D1286="FF 6x1"),$D1286="5x2"),"",IF($AB1286&lt;&gt;$AB1285,IF(IFERROR(INDEX(Cadastro!$F$5:$F$243,$AB1286),"")="",0,IF(IFERROR(INDEX(Cadastro!$F$5:$F$243,$AB1286),"")&gt;IFERROR(INDEX(Parâmetros!$B$39:$B$48,MATCH($E1286,Parâmetros!$A$39:$A$48,0)),99),IFERROR(INDEX(Cadastro!$F$5:$F$243,$AB1286),"")-IFERROR(INDEX(Parâmetros!$B$39:$B$48,MATCH($E1286,Parâmetros!$A$39:$A$48,0)),99),0)),IF(AND($L1286=0,OR(N($W1285)&gt;=IFERROR(INDEX(Parâmetros!$B$39:$B$48,MATCH($E1286,Parâmetros!$A$39:$A$48,0)),99),AND(N($X1285)&gt;0,N($X1285)&lt;IFERROR(INDEX(Parâmetros!$C$39:$C$48,MATCH($E1286,Parâmetros!$A$39:$A$48,0)),0)))),N($X1285)+1,0)))</f>
        <v>0</v>
      </c>
      <c r="Y1286" t="str">
        <f>IF($AC1286&lt;&gt;"",IF($L1286&gt;0,$AC1286&amp;" · com apontamento",$AC1286),IF($E1286="Férias",IF($L1286&gt;0,"Férias · com apontamento","Férias (cadastro)"),IF(($Z1286+$AA1286-1)&gt;Parâmetros!$E$16,"Férias / afastamento",IF(AND($D1286="5x2",OR(WEEKDAY($F1286,2)=6,WEEKDAY($F1286,2)=7)),IF($L1286&gt;0,"Folga trabalhada","Folga"),IF($L1286&gt;0,"Trabalhado",IF(OR(OR($D1286="6x1",$D1286="FF 6x1"),$D1286="5x2"),IF(AND(OR($D1286="6x1",$D1286="FF 6x1"),OR(WEEKDAY($F1286,2)=6,WEEKDAY($F1286,2)=7)),"Folga","Falta de registro"),IF(AND($AB1286&lt;&gt;$AB1285,IFERROR(INDEX(Cadastro!$F$5:$F$243,$AB1286),"")=""),"Indeterminado (início da série)",IF($X1286&gt;0,"Folga","Falta de registro"))))))))</f>
        <v>Falta de registro</v>
      </c>
      <c r="Z1286" s="34">
        <f>IF(OR($L1286&gt;0,$F1286&gt;Parâmetros!$E$14),0,IF($A1286&lt;&gt;$A1285,1,N($Z1285)+1))</f>
        <v>0</v>
      </c>
      <c r="AA1286" s="34">
        <f>IF(OR($L1286&gt;0,$F1286&gt;Parâmetros!$E$14),0,IF(OR($A1286&lt;&gt;$A1287,$F1287&gt;Parâmetros!$E$14),1,N($AA1287)+1))</f>
        <v>0</v>
      </c>
      <c r="AB1286" s="31">
        <f>IFERROR(MATCH($A1286&amp;"|"&amp;TEXT(_xlfn.MAXIFS(Cadastro!$E$5:$E$243,Cadastro!$A$5:$A$243,$A1286,Cadastro!$E$5:$E$243,"&lt;="&amp;$F1286),"yyyymmdd"),Cadastro!$I$5:$I$243,0),"")</f>
        <v>161</v>
      </c>
      <c r="AC1286" t="str">
        <f>IFERROR(_xlfn.SINGLE(INDEX(Exceções!$D$5:$D$203,MATCH($A1286&amp;"|"&amp;$F1286,Exceções!$F$5:$F$203,0))),"")</f>
        <v/>
      </c>
      <c r="AD1286" t="str">
        <f>IF($AC1286="","",IFERROR(_xlfn.SINGLE(INDEX(Exceções!$E$5:$E$203,MATCH($A1286&amp;"|"&amp;$F1286,Exceções!$F$5:$F$203,0))),""))</f>
        <v/>
      </c>
    </row>
    <row r="1287" spans="1:30" ht="15" hidden="1" customHeight="1" x14ac:dyDescent="0.25">
      <c r="A1287" s="31">
        <v>52398</v>
      </c>
      <c r="B1287" s="17" t="s">
        <v>46</v>
      </c>
      <c r="C1287" s="17" t="str">
        <f>IFERROR(INDEX(Cadastro!$C$5:$C$243,$AB1287),"NÃO INFORMADO")</f>
        <v>INS</v>
      </c>
      <c r="D1287" s="17" t="str">
        <f>IFERROR(INDEX(Cadastro!$D$5:$D$243,$AB1287),"")</f>
        <v>Folguista</v>
      </c>
      <c r="E1287" s="17" t="str">
        <f>IFERROR(INDEX(Cadastro!$G$5:$G$243,$AB1287),"")</f>
        <v>Folguista</v>
      </c>
      <c r="F1287" s="29">
        <v>46325</v>
      </c>
      <c r="G1287" s="32" t="str">
        <f t="shared" si="120"/>
        <v>sex</v>
      </c>
      <c r="H1287" s="31" t="str">
        <f>IF($L1287=0,"",_xlfn.MINIFS(Dados!$Q:$Q,Dados!$A:$A,$A1287,Dados!$S:$S,$F1287))</f>
        <v/>
      </c>
      <c r="I1287" s="31" t="str">
        <f>IF($H1287="","",_xlfn.MAXIFS(Dados!$R:$R,Dados!$A:$A,$A1287,Dados!$S:$S,$F1287))</f>
        <v/>
      </c>
      <c r="J1287" s="32" t="str">
        <f>IF($D1287&lt;&gt;"Folguista","",IFERROR(INDEX(Parâmetros!$D$52:$G$52,1,MIN(4,MAX(1,$W1287))),""))</f>
        <v>B</v>
      </c>
      <c r="K1287" s="32" t="str">
        <f>IF(OR($AC1287&lt;&gt;"",$Y1287="Folga",$Y1287="Folga trabalhada",$Y1287="Férias (cadastro)",$Y1287="Férias / afastamento",$Y1287="Indeterminado (início da série)"),"",IF(OR($D1287="6x1",$D1287="FF 6x1"),IF(OR(WEEKDAY($F1287,2)=6,WEEKDAY($F1287,2)=7),"6x1 sáb/dom","6x1"),IF($D1287="5x2","5x2",IF($H1287="",IF($D1287="Folguista",$J1287,$E1287),IF(OR($H1287&gt;=Parâmetros!$E$18,$H1287&lt;Parâmetros!$E$19),"C",IF($H1287&lt;Parâmetros!$E$20,"A","B"))))))</f>
        <v/>
      </c>
      <c r="L1287" s="30">
        <f>SUMIFS(Dados!$E:$E,Dados!$A:$A,$A1287,Dados!$S:$S,$F1287)</f>
        <v>0</v>
      </c>
      <c r="M1287" s="30" t="str">
        <f>IFERROR(INDEX(Parâmetros!$E$6:$E$11,MATCH($K1287,Parâmetros!$A$6:$A$11,0)),"")</f>
        <v/>
      </c>
      <c r="N1287" s="33" t="str">
        <f t="shared" si="121"/>
        <v/>
      </c>
      <c r="O1287" s="33">
        <f>Parâmetros!$E$13</f>
        <v>0.8</v>
      </c>
      <c r="P1287" s="32" t="str">
        <f>IF(OR($M1287="",$F1287&gt;Parâmetros!$E$14),"Não","Sim")</f>
        <v>Não</v>
      </c>
      <c r="Q1287" s="32" t="str">
        <f t="shared" si="122"/>
        <v/>
      </c>
      <c r="R1287" s="32" t="str">
        <f t="shared" si="123"/>
        <v/>
      </c>
      <c r="S1287" s="30" t="str">
        <f t="shared" si="124"/>
        <v/>
      </c>
      <c r="T1287" s="32" t="str">
        <f>IF($Q1287&lt;&gt;"Sim","",IF($N1287&gt;Parâmetros!$E$15,"Sim","Não"))</f>
        <v/>
      </c>
      <c r="U1287" s="17" t="str">
        <f t="shared" si="125"/>
        <v>Folga</v>
      </c>
      <c r="V1287" s="17" t="str">
        <f>IF($AC1287&lt;&gt;"",IF($L1287&gt;0,"ATENÇÃO · apontou em dia de "&amp;LOWER($AC1287)&amp;" cadastrado","Exceção cadastrada · "&amp;$AC1287)&amp;IF($AD1287="",""," · "&amp;$AD1287),IF($E1287="Férias",IF($L1287&gt;0,"ATENÇÃO · apontou estando de férias no cadastro","Férias no cadastro"),IF($Y1287="Férias / afastamento","Afastamento · "&amp;($Z1287+$AA1287-1)&amp;" dias seguidos sem apontamento",IF($Y1287="Folga trabalhada","ATENÇÃO · apontou em dia de folga da escala 5x2",IF($Y1287="Folga",IF(AND($D1287="5x2",OR(WEEKDAY($F1287,2)=6,WEEKDAY($F1287,2)=7)),"Folga de fim de semana da escala 5x2",IF(AND(OR($D1287="6x1",$D1287="FF 6x1"),WEEKDAY($F1287,2)=6,FALSE()),"Folga de fim de semana · apontou no domingo anterior",IF(AND(OR($D1287="6x1",$D1287="FF 6x1"),WEEKDAY($F1287,2)=7,AND($A1287=$A1286,$L1286&gt;0)),"Folga de fim de semana · apontou no sábado",IF(AND(OR($D1287="6x1",$D1287="FF 6x1"),OR(WEEKDAY($F1287,2)=6,WEEKDAY($F1287,2)=7)),"Folga de fim de semana · sem apontamento no sábado nem no domingo","Folga prevista pelo ciclo")))),IF($Y1287="Indeterminado (início da série)","Sem histórico anterior — informe o dia do ciclo no Cadastro",IF($Y1287="Falta de registro",IF(OR(OR($D1287="6x1",$D1287="FF 6x1"),$D1287="5x2"),"FALTA DE REGISTRO · dia útil da escala "&amp;$E1287,"FALTA DE REGISTRO · dia "&amp;$W1287&amp;" de "&amp;IFERROR(INDEX(Parâmetros!$B$39:$B$48,MATCH($E1287,Parâmetros!$A$39:$A$48,0)),99)&amp;" do ciclo"),IF(OR($D1287="6x1",$D1287="FF 6x1"),IF(OR(AND(WEEKDAY($F1287,2)=6,AND($A1287=$A1288,$L1288&gt;0)),AND(WEEKDAY($F1287,2)=7,AND($A1287=$A1286,$L1286&gt;0))),"ATENÇÃO · apontou sábado e domingo no mesmo fim de semana",IF(OR(WEEKDAY($F1287,2)=6,WEEKDAY($F1287,2)=7),"Jornada de fim de semana do 6x1",IF(OR($H1287&gt;=Parâmetros!$E$20,$H1287&lt;Parâmetros!$E$19),"ATENÇÃO · 6x1 apontou fora do horário diurno","Jornada fixa do 6x1"))),IF($D1287="5x2","Jornada fixa do 5x2",IF($D1287="Folguista",IF($J1287=$K1287,"Evidência confirma sequência","DIVERGE · sequência "&amp;$J1287&amp;" × evidência "&amp;$K1287),IF($K1287=$E1287,"Evidência confirma cadastro","DIVERGE · cadastro "&amp;$E1287&amp;" × evidência "&amp;$K1287)))))))))))</f>
        <v>Folga prevista pelo ciclo</v>
      </c>
      <c r="W1287" s="34">
        <f>IF(OR(OR($D1287="6x1",$D1287="FF 6x1"),$D1287="5x2"),"",IF($AB1287&lt;&gt;$AB1286,IF(IFERROR(INDEX(Cadastro!$F$5:$F$243,$AB1287),"")="",IF($L1287&gt;0,1,0),IF(IFERROR(INDEX(Cadastro!$F$5:$F$243,$AB1287),"")&lt;=IFERROR(INDEX(Parâmetros!$B$39:$B$48,MATCH($E1287,Parâmetros!$A$39:$A$48,0)),99),IFERROR(INDEX(Cadastro!$F$5:$F$243,$AB1287),""),0)),IF($L1287&gt;0,IF(N($X1286)&gt;0,1,N($W1286)+1),IF(AND($L1287=0,OR(N($W1286)&gt;=IFERROR(INDEX(Parâmetros!$B$39:$B$48,MATCH($E1287,Parâmetros!$A$39:$A$48,0)),99),AND(N($X1286)&gt;0,N($X1286)&lt;IFERROR(INDEX(Parâmetros!$C$39:$C$48,MATCH($E1287,Parâmetros!$A$39:$A$48,0)),0)))),0,N($W1286)+1))))</f>
        <v>0</v>
      </c>
      <c r="X1287" s="34">
        <f>IF(OR(OR($D1287="6x1",$D1287="FF 6x1"),$D1287="5x2"),"",IF($AB1287&lt;&gt;$AB1286,IF(IFERROR(INDEX(Cadastro!$F$5:$F$243,$AB1287),"")="",0,IF(IFERROR(INDEX(Cadastro!$F$5:$F$243,$AB1287),"")&gt;IFERROR(INDEX(Parâmetros!$B$39:$B$48,MATCH($E1287,Parâmetros!$A$39:$A$48,0)),99),IFERROR(INDEX(Cadastro!$F$5:$F$243,$AB1287),"")-IFERROR(INDEX(Parâmetros!$B$39:$B$48,MATCH($E1287,Parâmetros!$A$39:$A$48,0)),99),0)),IF(AND($L1287=0,OR(N($W1286)&gt;=IFERROR(INDEX(Parâmetros!$B$39:$B$48,MATCH($E1287,Parâmetros!$A$39:$A$48,0)),99),AND(N($X1286)&gt;0,N($X1286)&lt;IFERROR(INDEX(Parâmetros!$C$39:$C$48,MATCH($E1287,Parâmetros!$A$39:$A$48,0)),0)))),N($X1286)+1,0)))</f>
        <v>1</v>
      </c>
      <c r="Y1287" t="str">
        <f>IF($AC1287&lt;&gt;"",IF($L1287&gt;0,$AC1287&amp;" · com apontamento",$AC1287),IF($E1287="Férias",IF($L1287&gt;0,"Férias · com apontamento","Férias (cadastro)"),IF(($Z1287+$AA1287-1)&gt;Parâmetros!$E$16,"Férias / afastamento",IF(AND($D1287="5x2",OR(WEEKDAY($F1287,2)=6,WEEKDAY($F1287,2)=7)),IF($L1287&gt;0,"Folga trabalhada","Folga"),IF($L1287&gt;0,"Trabalhado",IF(OR(OR($D1287="6x1",$D1287="FF 6x1"),$D1287="5x2"),IF(AND(OR($D1287="6x1",$D1287="FF 6x1"),OR(WEEKDAY($F1287,2)=6,WEEKDAY($F1287,2)=7)),"Folga","Falta de registro"),IF(AND($AB1287&lt;&gt;$AB1286,IFERROR(INDEX(Cadastro!$F$5:$F$243,$AB1287),"")=""),"Indeterminado (início da série)",IF($X1287&gt;0,"Folga","Falta de registro"))))))))</f>
        <v>Folga</v>
      </c>
      <c r="Z1287" s="34">
        <f>IF(OR($L1287&gt;0,$F1287&gt;Parâmetros!$E$14),0,IF($A1287&lt;&gt;$A1286,1,N($Z1286)+1))</f>
        <v>0</v>
      </c>
      <c r="AA1287" s="34">
        <f>IF(OR($L1287&gt;0,$F1287&gt;Parâmetros!$E$14),0,IF(OR($A1287&lt;&gt;$A1288,$F1288&gt;Parâmetros!$E$14),1,N($AA1288)+1))</f>
        <v>0</v>
      </c>
      <c r="AB1287" s="31">
        <f>IFERROR(MATCH($A1287&amp;"|"&amp;TEXT(_xlfn.MAXIFS(Cadastro!$E$5:$E$243,Cadastro!$A$5:$A$243,$A1287,Cadastro!$E$5:$E$243,"&lt;="&amp;$F1287),"yyyymmdd"),Cadastro!$I$5:$I$243,0),"")</f>
        <v>161</v>
      </c>
      <c r="AC1287" t="str">
        <f>IFERROR(_xlfn.SINGLE(INDEX(Exceções!$D$5:$D$203,MATCH($A1287&amp;"|"&amp;$F1287,Exceções!$F$5:$F$203,0))),"")</f>
        <v/>
      </c>
      <c r="AD1287" t="str">
        <f>IF($AC1287="","",IFERROR(_xlfn.SINGLE(INDEX(Exceções!$E$5:$E$203,MATCH($A1287&amp;"|"&amp;$F1287,Exceções!$F$5:$F$203,0))),""))</f>
        <v/>
      </c>
    </row>
    <row r="1288" spans="1:30" ht="15" hidden="1" customHeight="1" x14ac:dyDescent="0.25">
      <c r="A1288" s="31">
        <v>52398</v>
      </c>
      <c r="B1288" s="17" t="s">
        <v>46</v>
      </c>
      <c r="C1288" s="17" t="str">
        <f>IFERROR(INDEX(Cadastro!$C$5:$C$243,$AB1288),"NÃO INFORMADO")</f>
        <v>INS</v>
      </c>
      <c r="D1288" s="17" t="str">
        <f>IFERROR(INDEX(Cadastro!$D$5:$D$243,$AB1288),"")</f>
        <v>Folguista</v>
      </c>
      <c r="E1288" s="17" t="str">
        <f>IFERROR(INDEX(Cadastro!$G$5:$G$243,$AB1288),"")</f>
        <v>Folguista</v>
      </c>
      <c r="F1288" s="29">
        <v>46326</v>
      </c>
      <c r="G1288" s="32" t="str">
        <f t="shared" si="120"/>
        <v>sáb</v>
      </c>
      <c r="H1288" s="31" t="str">
        <f>IF($L1288=0,"",_xlfn.MINIFS(Dados!$Q:$Q,Dados!$A:$A,$A1288,Dados!$S:$S,$F1288))</f>
        <v/>
      </c>
      <c r="I1288" s="31" t="str">
        <f>IF($H1288="","",_xlfn.MAXIFS(Dados!$R:$R,Dados!$A:$A,$A1288,Dados!$S:$S,$F1288))</f>
        <v/>
      </c>
      <c r="J1288" s="32" t="str">
        <f>IF($D1288&lt;&gt;"Folguista","",IFERROR(INDEX(Parâmetros!$D$52:$G$52,1,MIN(4,MAX(1,$W1288))),""))</f>
        <v>B</v>
      </c>
      <c r="K1288" s="32" t="str">
        <f>IF(OR($AC1288&lt;&gt;"",$Y1288="Folga",$Y1288="Folga trabalhada",$Y1288="Férias (cadastro)",$Y1288="Férias / afastamento",$Y1288="Indeterminado (início da série)"),"",IF(OR($D1288="6x1",$D1288="FF 6x1"),IF(OR(WEEKDAY($F1288,2)=6,WEEKDAY($F1288,2)=7),"6x1 sáb/dom","6x1"),IF($D1288="5x2","5x2",IF($H1288="",IF($D1288="Folguista",$J1288,$E1288),IF(OR($H1288&gt;=Parâmetros!$E$18,$H1288&lt;Parâmetros!$E$19),"C",IF($H1288&lt;Parâmetros!$E$20,"A","B"))))))</f>
        <v/>
      </c>
      <c r="L1288" s="30">
        <f>SUMIFS(Dados!$E:$E,Dados!$A:$A,$A1288,Dados!$S:$S,$F1288)</f>
        <v>0</v>
      </c>
      <c r="M1288" s="30" t="str">
        <f>IFERROR(INDEX(Parâmetros!$E$6:$E$11,MATCH($K1288,Parâmetros!$A$6:$A$11,0)),"")</f>
        <v/>
      </c>
      <c r="N1288" s="33" t="str">
        <f t="shared" si="121"/>
        <v/>
      </c>
      <c r="O1288" s="33">
        <f>Parâmetros!$E$13</f>
        <v>0.8</v>
      </c>
      <c r="P1288" s="32" t="str">
        <f>IF(OR($M1288="",$F1288&gt;Parâmetros!$E$14),"Não","Sim")</f>
        <v>Não</v>
      </c>
      <c r="Q1288" s="32" t="str">
        <f t="shared" si="122"/>
        <v/>
      </c>
      <c r="R1288" s="32" t="str">
        <f t="shared" si="123"/>
        <v/>
      </c>
      <c r="S1288" s="30" t="str">
        <f t="shared" si="124"/>
        <v/>
      </c>
      <c r="T1288" s="32" t="str">
        <f>IF($Q1288&lt;&gt;"Sim","",IF($N1288&gt;Parâmetros!$E$15,"Sim","Não"))</f>
        <v/>
      </c>
      <c r="U1288" s="17" t="str">
        <f t="shared" si="125"/>
        <v>Folga</v>
      </c>
      <c r="V1288" s="17" t="str">
        <f>IF($AC1288&lt;&gt;"",IF($L1288&gt;0,"ATENÇÃO · apontou em dia de "&amp;LOWER($AC1288)&amp;" cadastrado","Exceção cadastrada · "&amp;$AC1288)&amp;IF($AD1288="",""," · "&amp;$AD1288),IF($E1288="Férias",IF($L1288&gt;0,"ATENÇÃO · apontou estando de férias no cadastro","Férias no cadastro"),IF($Y1288="Férias / afastamento","Afastamento · "&amp;($Z1288+$AA1288-1)&amp;" dias seguidos sem apontamento",IF($Y1288="Folga trabalhada","ATENÇÃO · apontou em dia de folga da escala 5x2",IF($Y1288="Folga",IF(AND($D1288="5x2",OR(WEEKDAY($F1288,2)=6,WEEKDAY($F1288,2)=7)),"Folga de fim de semana da escala 5x2",IF(AND(OR($D1288="6x1",$D1288="FF 6x1"),WEEKDAY($F1288,2)=6,FALSE()),"Folga de fim de semana · apontou no domingo anterior",IF(AND(OR($D1288="6x1",$D1288="FF 6x1"),WEEKDAY($F1288,2)=7,AND($A1288=$A1287,$L1287&gt;0)),"Folga de fim de semana · apontou no sábado",IF(AND(OR($D1288="6x1",$D1288="FF 6x1"),OR(WEEKDAY($F1288,2)=6,WEEKDAY($F1288,2)=7)),"Folga de fim de semana · sem apontamento no sábado nem no domingo","Folga prevista pelo ciclo")))),IF($Y1288="Indeterminado (início da série)","Sem histórico anterior — informe o dia do ciclo no Cadastro",IF($Y1288="Falta de registro",IF(OR(OR($D1288="6x1",$D1288="FF 6x1"),$D1288="5x2"),"FALTA DE REGISTRO · dia útil da escala "&amp;$E1288,"FALTA DE REGISTRO · dia "&amp;$W1288&amp;" de "&amp;IFERROR(INDEX(Parâmetros!$B$39:$B$48,MATCH($E1288,Parâmetros!$A$39:$A$48,0)),99)&amp;" do ciclo"),IF(OR($D1288="6x1",$D1288="FF 6x1"),IF(OR(AND(WEEKDAY($F1288,2)=6,AND($A1288=$A1289,$L1289&gt;0)),AND(WEEKDAY($F1288,2)=7,AND($A1288=$A1287,$L1287&gt;0))),"ATENÇÃO · apontou sábado e domingo no mesmo fim de semana",IF(OR(WEEKDAY($F1288,2)=6,WEEKDAY($F1288,2)=7),"Jornada de fim de semana do 6x1",IF(OR($H1288&gt;=Parâmetros!$E$20,$H1288&lt;Parâmetros!$E$19),"ATENÇÃO · 6x1 apontou fora do horário diurno","Jornada fixa do 6x1"))),IF($D1288="5x2","Jornada fixa do 5x2",IF($D1288="Folguista",IF($J1288=$K1288,"Evidência confirma sequência","DIVERGE · sequência "&amp;$J1288&amp;" × evidência "&amp;$K1288),IF($K1288=$E1288,"Evidência confirma cadastro","DIVERGE · cadastro "&amp;$E1288&amp;" × evidência "&amp;$K1288)))))))))))</f>
        <v>Folga prevista pelo ciclo</v>
      </c>
      <c r="W1288" s="34">
        <f>IF(OR(OR($D1288="6x1",$D1288="FF 6x1"),$D1288="5x2"),"",IF($AB1288&lt;&gt;$AB1287,IF(IFERROR(INDEX(Cadastro!$F$5:$F$243,$AB1288),"")="",IF($L1288&gt;0,1,0),IF(IFERROR(INDEX(Cadastro!$F$5:$F$243,$AB1288),"")&lt;=IFERROR(INDEX(Parâmetros!$B$39:$B$48,MATCH($E1288,Parâmetros!$A$39:$A$48,0)),99),IFERROR(INDEX(Cadastro!$F$5:$F$243,$AB1288),""),0)),IF($L1288&gt;0,IF(N($X1287)&gt;0,1,N($W1287)+1),IF(AND($L1288=0,OR(N($W1287)&gt;=IFERROR(INDEX(Parâmetros!$B$39:$B$48,MATCH($E1288,Parâmetros!$A$39:$A$48,0)),99),AND(N($X1287)&gt;0,N($X1287)&lt;IFERROR(INDEX(Parâmetros!$C$39:$C$48,MATCH($E1288,Parâmetros!$A$39:$A$48,0)),0)))),0,N($W1287)+1))))</f>
        <v>0</v>
      </c>
      <c r="X1288" s="34">
        <f>IF(OR(OR($D1288="6x1",$D1288="FF 6x1"),$D1288="5x2"),"",IF($AB1288&lt;&gt;$AB1287,IF(IFERROR(INDEX(Cadastro!$F$5:$F$243,$AB1288),"")="",0,IF(IFERROR(INDEX(Cadastro!$F$5:$F$243,$AB1288),"")&gt;IFERROR(INDEX(Parâmetros!$B$39:$B$48,MATCH($E1288,Parâmetros!$A$39:$A$48,0)),99),IFERROR(INDEX(Cadastro!$F$5:$F$243,$AB1288),"")-IFERROR(INDEX(Parâmetros!$B$39:$B$48,MATCH($E1288,Parâmetros!$A$39:$A$48,0)),99),0)),IF(AND($L1288=0,OR(N($W1287)&gt;=IFERROR(INDEX(Parâmetros!$B$39:$B$48,MATCH($E1288,Parâmetros!$A$39:$A$48,0)),99),AND(N($X1287)&gt;0,N($X1287)&lt;IFERROR(INDEX(Parâmetros!$C$39:$C$48,MATCH($E1288,Parâmetros!$A$39:$A$48,0)),0)))),N($X1287)+1,0)))</f>
        <v>2</v>
      </c>
      <c r="Y1288" t="str">
        <f>IF($AC1288&lt;&gt;"",IF($L1288&gt;0,$AC1288&amp;" · com apontamento",$AC1288),IF($E1288="Férias",IF($L1288&gt;0,"Férias · com apontamento","Férias (cadastro)"),IF(($Z1288+$AA1288-1)&gt;Parâmetros!$E$16,"Férias / afastamento",IF(AND($D1288="5x2",OR(WEEKDAY($F1288,2)=6,WEEKDAY($F1288,2)=7)),IF($L1288&gt;0,"Folga trabalhada","Folga"),IF($L1288&gt;0,"Trabalhado",IF(OR(OR($D1288="6x1",$D1288="FF 6x1"),$D1288="5x2"),IF(AND(OR($D1288="6x1",$D1288="FF 6x1"),OR(WEEKDAY($F1288,2)=6,WEEKDAY($F1288,2)=7)),"Folga","Falta de registro"),IF(AND($AB1288&lt;&gt;$AB1287,IFERROR(INDEX(Cadastro!$F$5:$F$243,$AB1288),"")=""),"Indeterminado (início da série)",IF($X1288&gt;0,"Folga","Falta de registro"))))))))</f>
        <v>Folga</v>
      </c>
      <c r="Z1288" s="34">
        <f>IF(OR($L1288&gt;0,$F1288&gt;Parâmetros!$E$14),0,IF($A1288&lt;&gt;$A1287,1,N($Z1287)+1))</f>
        <v>0</v>
      </c>
      <c r="AA1288" s="34">
        <f>IF(OR($L1288&gt;0,$F1288&gt;Parâmetros!$E$14),0,IF(OR($A1288&lt;&gt;$A1289,$F1289&gt;Parâmetros!$E$14),1,N($AA1289)+1))</f>
        <v>0</v>
      </c>
      <c r="AB1288" s="31">
        <f>IFERROR(MATCH($A1288&amp;"|"&amp;TEXT(_xlfn.MAXIFS(Cadastro!$E$5:$E$243,Cadastro!$A$5:$A$243,$A1288,Cadastro!$E$5:$E$243,"&lt;="&amp;$F1288),"yyyymmdd"),Cadastro!$I$5:$I$243,0),"")</f>
        <v>161</v>
      </c>
      <c r="AC1288" t="str">
        <f>IFERROR(_xlfn.SINGLE(INDEX(Exceções!$D$5:$D$203,MATCH($A1288&amp;"|"&amp;$F1288,Exceções!$F$5:$F$203,0))),"")</f>
        <v/>
      </c>
      <c r="AD1288" t="str">
        <f>IF($AC1288="","",IFERROR(_xlfn.SINGLE(INDEX(Exceções!$E$5:$E$203,MATCH($A1288&amp;"|"&amp;$F1288,Exceções!$F$5:$F$203,0))),""))</f>
        <v/>
      </c>
    </row>
    <row r="1289" spans="1:30" ht="15" hidden="1" customHeight="1" x14ac:dyDescent="0.25">
      <c r="A1289" s="31">
        <v>52398</v>
      </c>
      <c r="B1289" s="17" t="s">
        <v>46</v>
      </c>
      <c r="C1289" s="17" t="str">
        <f>IFERROR(INDEX(Cadastro!$C$5:$C$243,$AB1289),"NÃO INFORMADO")</f>
        <v>INS</v>
      </c>
      <c r="D1289" s="17" t="str">
        <f>IFERROR(INDEX(Cadastro!$D$5:$D$243,$AB1289),"")</f>
        <v>Folguista</v>
      </c>
      <c r="E1289" s="17" t="str">
        <f>IFERROR(INDEX(Cadastro!$G$5:$G$243,$AB1289),"")</f>
        <v>Folguista</v>
      </c>
      <c r="F1289" s="29">
        <v>46327</v>
      </c>
      <c r="G1289" s="32" t="str">
        <f t="shared" si="120"/>
        <v>dom</v>
      </c>
      <c r="H1289" s="31" t="str">
        <f>IF($L1289=0,"",_xlfn.MINIFS(Dados!$Q:$Q,Dados!$A:$A,$A1289,Dados!$S:$S,$F1289))</f>
        <v/>
      </c>
      <c r="I1289" s="31" t="str">
        <f>IF($H1289="","",_xlfn.MAXIFS(Dados!$R:$R,Dados!$A:$A,$A1289,Dados!$S:$S,$F1289))</f>
        <v/>
      </c>
      <c r="J1289" s="32" t="str">
        <f>IF($D1289&lt;&gt;"Folguista","",IFERROR(INDEX(Parâmetros!$D$52:$G$52,1,MIN(4,MAX(1,$W1289))),""))</f>
        <v>B</v>
      </c>
      <c r="K1289" s="32" t="str">
        <f>IF(OR($AC1289&lt;&gt;"",$Y1289="Folga",$Y1289="Folga trabalhada",$Y1289="Férias (cadastro)",$Y1289="Férias / afastamento",$Y1289="Indeterminado (início da série)"),"",IF(OR($D1289="6x1",$D1289="FF 6x1"),IF(OR(WEEKDAY($F1289,2)=6,WEEKDAY($F1289,2)=7),"6x1 sáb/dom","6x1"),IF($D1289="5x2","5x2",IF($H1289="",IF($D1289="Folguista",$J1289,$E1289),IF(OR($H1289&gt;=Parâmetros!$E$18,$H1289&lt;Parâmetros!$E$19),"C",IF($H1289&lt;Parâmetros!$E$20,"A","B"))))))</f>
        <v>B</v>
      </c>
      <c r="L1289" s="30">
        <f>SUMIFS(Dados!$E:$E,Dados!$A:$A,$A1289,Dados!$S:$S,$F1289)</f>
        <v>0</v>
      </c>
      <c r="M1289" s="30">
        <f>IFERROR(INDEX(Parâmetros!$E$6:$E$11,MATCH($K1289,Parâmetros!$A$6:$A$11,0)),"")</f>
        <v>7.67</v>
      </c>
      <c r="N1289" s="33">
        <f t="shared" si="121"/>
        <v>0</v>
      </c>
      <c r="O1289" s="33">
        <f>Parâmetros!$E$13</f>
        <v>0.8</v>
      </c>
      <c r="P1289" s="32" t="str">
        <f>IF(OR($M1289="",$F1289&gt;Parâmetros!$E$14),"Não","Sim")</f>
        <v>Não</v>
      </c>
      <c r="Q1289" s="32" t="str">
        <f t="shared" si="122"/>
        <v/>
      </c>
      <c r="R1289" s="32" t="str">
        <f t="shared" si="123"/>
        <v/>
      </c>
      <c r="S1289" s="30" t="str">
        <f t="shared" si="124"/>
        <v/>
      </c>
      <c r="T1289" s="32" t="str">
        <f>IF($Q1289&lt;&gt;"Sim","",IF($N1289&gt;Parâmetros!$E$15,"Sim","Não"))</f>
        <v/>
      </c>
      <c r="U1289" s="17" t="str">
        <f t="shared" si="125"/>
        <v>Fora da apuração</v>
      </c>
      <c r="V1289" s="17" t="str">
        <f>IF($AC1289&lt;&gt;"",IF($L1289&gt;0,"ATENÇÃO · apontou em dia de "&amp;LOWER($AC1289)&amp;" cadastrado","Exceção cadastrada · "&amp;$AC1289)&amp;IF($AD1289="",""," · "&amp;$AD1289),IF($E1289="Férias",IF($L1289&gt;0,"ATENÇÃO · apontou estando de férias no cadastro","Férias no cadastro"),IF($Y1289="Férias / afastamento","Afastamento · "&amp;($Z1289+$AA1289-1)&amp;" dias seguidos sem apontamento",IF($Y1289="Folga trabalhada","ATENÇÃO · apontou em dia de folga da escala 5x2",IF($Y1289="Folga",IF(AND($D1289="5x2",OR(WEEKDAY($F1289,2)=6,WEEKDAY($F1289,2)=7)),"Folga de fim de semana da escala 5x2",IF(AND(OR($D1289="6x1",$D1289="FF 6x1"),WEEKDAY($F1289,2)=6,FALSE()),"Folga de fim de semana · apontou no domingo anterior",IF(AND(OR($D1289="6x1",$D1289="FF 6x1"),WEEKDAY($F1289,2)=7,AND($A1289=$A1288,$L1288&gt;0)),"Folga de fim de semana · apontou no sábado",IF(AND(OR($D1289="6x1",$D1289="FF 6x1"),OR(WEEKDAY($F1289,2)=6,WEEKDAY($F1289,2)=7)),"Folga de fim de semana · sem apontamento no sábado nem no domingo","Folga prevista pelo ciclo")))),IF($Y1289="Indeterminado (início da série)","Sem histórico anterior — informe o dia do ciclo no Cadastro",IF($Y1289="Falta de registro",IF(OR(OR($D1289="6x1",$D1289="FF 6x1"),$D1289="5x2"),"FALTA DE REGISTRO · dia útil da escala "&amp;$E1289,"FALTA DE REGISTRO · dia "&amp;$W1289&amp;" de "&amp;IFERROR(INDEX(Parâmetros!$B$39:$B$48,MATCH($E1289,Parâmetros!$A$39:$A$48,0)),99)&amp;" do ciclo"),IF(OR($D1289="6x1",$D1289="FF 6x1"),IF(OR(AND(WEEKDAY($F1289,2)=6,AND($A1289=$A1290,$L1290&gt;0)),AND(WEEKDAY($F1289,2)=7,AND($A1289=$A1288,$L1288&gt;0))),"ATENÇÃO · apontou sábado e domingo no mesmo fim de semana",IF(OR(WEEKDAY($F1289,2)=6,WEEKDAY($F1289,2)=7),"Jornada de fim de semana do 6x1",IF(OR($H1289&gt;=Parâmetros!$E$20,$H1289&lt;Parâmetros!$E$19),"ATENÇÃO · 6x1 apontou fora do horário diurno","Jornada fixa do 6x1"))),IF($D1289="5x2","Jornada fixa do 5x2",IF($D1289="Folguista",IF($J1289=$K1289,"Evidência confirma sequência","DIVERGE · sequência "&amp;$J1289&amp;" × evidência "&amp;$K1289),IF($K1289=$E1289,"Evidência confirma cadastro","DIVERGE · cadastro "&amp;$E1289&amp;" × evidência "&amp;$K1289)))))))))))</f>
        <v>FALTA DE REGISTRO · dia 1 de 4 do ciclo</v>
      </c>
      <c r="W1289" s="34">
        <f>IF(OR(OR($D1289="6x1",$D1289="FF 6x1"),$D1289="5x2"),"",IF($AB1289&lt;&gt;$AB1288,IF(IFERROR(INDEX(Cadastro!$F$5:$F$243,$AB1289),"")="",IF($L1289&gt;0,1,0),IF(IFERROR(INDEX(Cadastro!$F$5:$F$243,$AB1289),"")&lt;=IFERROR(INDEX(Parâmetros!$B$39:$B$48,MATCH($E1289,Parâmetros!$A$39:$A$48,0)),99),IFERROR(INDEX(Cadastro!$F$5:$F$243,$AB1289),""),0)),IF($L1289&gt;0,IF(N($X1288)&gt;0,1,N($W1288)+1),IF(AND($L1289=0,OR(N($W1288)&gt;=IFERROR(INDEX(Parâmetros!$B$39:$B$48,MATCH($E1289,Parâmetros!$A$39:$A$48,0)),99),AND(N($X1288)&gt;0,N($X1288)&lt;IFERROR(INDEX(Parâmetros!$C$39:$C$48,MATCH($E1289,Parâmetros!$A$39:$A$48,0)),0)))),0,N($W1288)+1))))</f>
        <v>1</v>
      </c>
      <c r="X1289" s="34">
        <f>IF(OR(OR($D1289="6x1",$D1289="FF 6x1"),$D1289="5x2"),"",IF($AB1289&lt;&gt;$AB1288,IF(IFERROR(INDEX(Cadastro!$F$5:$F$243,$AB1289),"")="",0,IF(IFERROR(INDEX(Cadastro!$F$5:$F$243,$AB1289),"")&gt;IFERROR(INDEX(Parâmetros!$B$39:$B$48,MATCH($E1289,Parâmetros!$A$39:$A$48,0)),99),IFERROR(INDEX(Cadastro!$F$5:$F$243,$AB1289),"")-IFERROR(INDEX(Parâmetros!$B$39:$B$48,MATCH($E1289,Parâmetros!$A$39:$A$48,0)),99),0)),IF(AND($L1289=0,OR(N($W1288)&gt;=IFERROR(INDEX(Parâmetros!$B$39:$B$48,MATCH($E1289,Parâmetros!$A$39:$A$48,0)),99),AND(N($X1288)&gt;0,N($X1288)&lt;IFERROR(INDEX(Parâmetros!$C$39:$C$48,MATCH($E1289,Parâmetros!$A$39:$A$48,0)),0)))),N($X1288)+1,0)))</f>
        <v>0</v>
      </c>
      <c r="Y1289" t="str">
        <f>IF($AC1289&lt;&gt;"",IF($L1289&gt;0,$AC1289&amp;" · com apontamento",$AC1289),IF($E1289="Férias",IF($L1289&gt;0,"Férias · com apontamento","Férias (cadastro)"),IF(($Z1289+$AA1289-1)&gt;Parâmetros!$E$16,"Férias / afastamento",IF(AND($D1289="5x2",OR(WEEKDAY($F1289,2)=6,WEEKDAY($F1289,2)=7)),IF($L1289&gt;0,"Folga trabalhada","Folga"),IF($L1289&gt;0,"Trabalhado",IF(OR(OR($D1289="6x1",$D1289="FF 6x1"),$D1289="5x2"),IF(AND(OR($D1289="6x1",$D1289="FF 6x1"),OR(WEEKDAY($F1289,2)=6,WEEKDAY($F1289,2)=7)),"Folga","Falta de registro"),IF(AND($AB1289&lt;&gt;$AB1288,IFERROR(INDEX(Cadastro!$F$5:$F$243,$AB1289),"")=""),"Indeterminado (início da série)",IF($X1289&gt;0,"Folga","Falta de registro"))))))))</f>
        <v>Falta de registro</v>
      </c>
      <c r="Z1289" s="34">
        <f>IF(OR($L1289&gt;0,$F1289&gt;Parâmetros!$E$14),0,IF($A1289&lt;&gt;$A1288,1,N($Z1288)+1))</f>
        <v>0</v>
      </c>
      <c r="AA1289" s="34">
        <f>IF(OR($L1289&gt;0,$F1289&gt;Parâmetros!$E$14),0,IF(OR($A1289&lt;&gt;$A1290,$F1290&gt;Parâmetros!$E$14),1,N($AA1290)+1))</f>
        <v>0</v>
      </c>
      <c r="AB1289" s="31">
        <f>IFERROR(MATCH($A1289&amp;"|"&amp;TEXT(_xlfn.MAXIFS(Cadastro!$E$5:$E$243,Cadastro!$A$5:$A$243,$A1289,Cadastro!$E$5:$E$243,"&lt;="&amp;$F1289),"yyyymmdd"),Cadastro!$I$5:$I$243,0),"")</f>
        <v>161</v>
      </c>
      <c r="AC1289" t="str">
        <f>IFERROR(_xlfn.SINGLE(INDEX(Exceções!$D$5:$D$203,MATCH($A1289&amp;"|"&amp;$F1289,Exceções!$F$5:$F$203,0))),"")</f>
        <v/>
      </c>
      <c r="AD1289" t="str">
        <f>IF($AC1289="","",IFERROR(_xlfn.SINGLE(INDEX(Exceções!$E$5:$E$203,MATCH($A1289&amp;"|"&amp;$F1289,Exceções!$F$5:$F$203,0))),""))</f>
        <v/>
      </c>
    </row>
    <row r="1290" spans="1:30" ht="15" hidden="1" customHeight="1" x14ac:dyDescent="0.25">
      <c r="A1290" s="31">
        <v>55554</v>
      </c>
      <c r="B1290" s="17" t="s">
        <v>23</v>
      </c>
      <c r="C1290" s="17" t="str">
        <f>IFERROR(INDEX(Cadastro!$C$5:$C$243,$AB1290),"NÃO INFORMADO")</f>
        <v>CAL</v>
      </c>
      <c r="D1290" s="17" t="str">
        <f>IFERROR(INDEX(Cadastro!$D$5:$D$243,$AB1290),"")</f>
        <v>Férias</v>
      </c>
      <c r="E1290" s="17" t="str">
        <f>IFERROR(INDEX(Cadastro!$G$5:$G$243,$AB1290),"")</f>
        <v>Férias</v>
      </c>
      <c r="F1290" s="29">
        <v>46300</v>
      </c>
      <c r="G1290" s="32" t="str">
        <f t="shared" si="120"/>
        <v>seg</v>
      </c>
      <c r="H1290" s="31" t="str">
        <f>IF($L1290=0,"",_xlfn.MINIFS(Dados!$Q:$Q,Dados!$A:$A,$A1290,Dados!$S:$S,$F1290))</f>
        <v/>
      </c>
      <c r="I1290" s="31" t="str">
        <f>IF($H1290="","",_xlfn.MAXIFS(Dados!$R:$R,Dados!$A:$A,$A1290,Dados!$S:$S,$F1290))</f>
        <v/>
      </c>
      <c r="J1290" s="32" t="str">
        <f>IF($D1290&lt;&gt;"Folguista","",IFERROR(INDEX(Parâmetros!$D$52:$G$52,1,MIN(4,MAX(1,$W1290))),""))</f>
        <v/>
      </c>
      <c r="K1290" s="32" t="str">
        <f>IF(OR($AC1290&lt;&gt;"",$Y1290="Folga",$Y1290="Folga trabalhada",$Y1290="Férias (cadastro)",$Y1290="Férias / afastamento",$Y1290="Indeterminado (início da série)"),"",IF(OR($D1290="6x1",$D1290="FF 6x1"),IF(OR(WEEKDAY($F1290,2)=6,WEEKDAY($F1290,2)=7),"6x1 sáb/dom","6x1"),IF($D1290="5x2","5x2",IF($H1290="",IF($D1290="Folguista",$J1290,$E1290),IF(OR($H1290&gt;=Parâmetros!$E$18,$H1290&lt;Parâmetros!$E$19),"C",IF($H1290&lt;Parâmetros!$E$20,"A","B"))))))</f>
        <v/>
      </c>
      <c r="L1290" s="30">
        <f>SUMIFS(Dados!$E:$E,Dados!$A:$A,$A1290,Dados!$S:$S,$F1290)</f>
        <v>0</v>
      </c>
      <c r="M1290" s="30" t="str">
        <f>IFERROR(INDEX(Parâmetros!$E$6:$E$11,MATCH($K1290,Parâmetros!$A$6:$A$11,0)),"")</f>
        <v/>
      </c>
      <c r="N1290" s="33" t="str">
        <f t="shared" si="121"/>
        <v/>
      </c>
      <c r="O1290" s="33">
        <f>Parâmetros!$E$13</f>
        <v>0.8</v>
      </c>
      <c r="P1290" s="32" t="str">
        <f>IF(OR($M1290="",$F1290&gt;Parâmetros!$E$14),"Não","Sim")</f>
        <v>Não</v>
      </c>
      <c r="Q1290" s="32" t="str">
        <f t="shared" si="122"/>
        <v/>
      </c>
      <c r="R1290" s="32" t="str">
        <f t="shared" si="123"/>
        <v/>
      </c>
      <c r="S1290" s="30" t="str">
        <f t="shared" si="124"/>
        <v/>
      </c>
      <c r="T1290" s="32" t="str">
        <f>IF($Q1290&lt;&gt;"Sim","",IF($N1290&gt;Parâmetros!$E$15,"Sim","Não"))</f>
        <v/>
      </c>
      <c r="U1290" s="17" t="str">
        <f t="shared" si="125"/>
        <v>Férias / afastamento</v>
      </c>
      <c r="V1290" s="17" t="str">
        <f>IF($AC1290&lt;&gt;"",IF($L1290&gt;0,"ATENÇÃO · apontou em dia de "&amp;LOWER($AC1290)&amp;" cadastrado","Exceção cadastrada · "&amp;$AC1290)&amp;IF($AD1290="",""," · "&amp;$AD1290),IF($E1290="Férias",IF($L1290&gt;0,"ATENÇÃO · apontou estando de férias no cadastro","Férias no cadastro"),IF($Y1290="Férias / afastamento","Afastamento · "&amp;($Z1290+$AA1290-1)&amp;" dias seguidos sem apontamento",IF($Y1290="Folga trabalhada","ATENÇÃO · apontou em dia de folga da escala 5x2",IF($Y1290="Folga",IF(AND($D1290="5x2",OR(WEEKDAY($F1290,2)=6,WEEKDAY($F1290,2)=7)),"Folga de fim de semana da escala 5x2",IF(AND(OR($D1290="6x1",$D1290="FF 6x1"),WEEKDAY($F1290,2)=6,FALSE()),"Folga de fim de semana · apontou no domingo anterior",IF(AND(OR($D1290="6x1",$D1290="FF 6x1"),WEEKDAY($F1290,2)=7,AND($A1290=$A1289,$L1289&gt;0)),"Folga de fim de semana · apontou no sábado",IF(AND(OR($D1290="6x1",$D1290="FF 6x1"),OR(WEEKDAY($F1290,2)=6,WEEKDAY($F1290,2)=7)),"Folga de fim de semana · sem apontamento no sábado nem no domingo","Folga prevista pelo ciclo")))),IF($Y1290="Indeterminado (início da série)","Sem histórico anterior — informe o dia do ciclo no Cadastro",IF($Y1290="Falta de registro",IF(OR(OR($D1290="6x1",$D1290="FF 6x1"),$D1290="5x2"),"FALTA DE REGISTRO · dia útil da escala "&amp;$E1290,"FALTA DE REGISTRO · dia "&amp;$W1290&amp;" de "&amp;IFERROR(INDEX(Parâmetros!$B$39:$B$48,MATCH($E1290,Parâmetros!$A$39:$A$48,0)),99)&amp;" do ciclo"),IF(OR($D1290="6x1",$D1290="FF 6x1"),IF(OR(AND(WEEKDAY($F1290,2)=6,AND($A1290=$A1291,$L1291&gt;0)),AND(WEEKDAY($F1290,2)=7,AND($A1290=$A1289,$L1289&gt;0))),"ATENÇÃO · apontou sábado e domingo no mesmo fim de semana",IF(OR(WEEKDAY($F1290,2)=6,WEEKDAY($F1290,2)=7),"Jornada de fim de semana do 6x1",IF(OR($H1290&gt;=Parâmetros!$E$20,$H1290&lt;Parâmetros!$E$19),"ATENÇÃO · 6x1 apontou fora do horário diurno","Jornada fixa do 6x1"))),IF($D1290="5x2","Jornada fixa do 5x2",IF($D1290="Folguista",IF($J1290=$K1290,"Evidência confirma sequência","DIVERGE · sequência "&amp;$J1290&amp;" × evidência "&amp;$K1290),IF($K1290=$E1290,"Evidência confirma cadastro","DIVERGE · cadastro "&amp;$E1290&amp;" × evidência "&amp;$K1290)))))))))))</f>
        <v>Férias no cadastro</v>
      </c>
      <c r="W1290" s="34">
        <f>IF(OR(OR($D1290="6x1",$D1290="FF 6x1"),$D1290="5x2"),"",IF($AB1290&lt;&gt;$AB1289,IF(IFERROR(INDEX(Cadastro!$F$5:$F$243,$AB1290),"")="",IF($L1290&gt;0,1,0),IF(IFERROR(INDEX(Cadastro!$F$5:$F$243,$AB1290),"")&lt;=IFERROR(INDEX(Parâmetros!$B$39:$B$48,MATCH($E1290,Parâmetros!$A$39:$A$48,0)),99),IFERROR(INDEX(Cadastro!$F$5:$F$243,$AB1290),""),0)),IF($L1290&gt;0,IF(N($X1289)&gt;0,1,N($W1289)+1),IF(AND($L1290=0,OR(N($W1289)&gt;=IFERROR(INDEX(Parâmetros!$B$39:$B$48,MATCH($E1290,Parâmetros!$A$39:$A$48,0)),99),AND(N($X1289)&gt;0,N($X1289)&lt;IFERROR(INDEX(Parâmetros!$C$39:$C$48,MATCH($E1290,Parâmetros!$A$39:$A$48,0)),0)))),0,N($W1289)+1))))</f>
        <v>0</v>
      </c>
      <c r="X1290" s="34">
        <f>IF(OR(OR($D1290="6x1",$D1290="FF 6x1"),$D1290="5x2"),"",IF($AB1290&lt;&gt;$AB1289,IF(IFERROR(INDEX(Cadastro!$F$5:$F$243,$AB1290),"")="",0,IF(IFERROR(INDEX(Cadastro!$F$5:$F$243,$AB1290),"")&gt;IFERROR(INDEX(Parâmetros!$B$39:$B$48,MATCH($E1290,Parâmetros!$A$39:$A$48,0)),99),IFERROR(INDEX(Cadastro!$F$5:$F$243,$AB1290),"")-IFERROR(INDEX(Parâmetros!$B$39:$B$48,MATCH($E1290,Parâmetros!$A$39:$A$48,0)),99),0)),IF(AND($L1290=0,OR(N($W1289)&gt;=IFERROR(INDEX(Parâmetros!$B$39:$B$48,MATCH($E1290,Parâmetros!$A$39:$A$48,0)),99),AND(N($X1289)&gt;0,N($X1289)&lt;IFERROR(INDEX(Parâmetros!$C$39:$C$48,MATCH($E1290,Parâmetros!$A$39:$A$48,0)),0)))),N($X1289)+1,0)))</f>
        <v>0</v>
      </c>
      <c r="Y1290" t="str">
        <f>IF($AC1290&lt;&gt;"",IF($L1290&gt;0,$AC1290&amp;" · com apontamento",$AC1290),IF($E1290="Férias",IF($L1290&gt;0,"Férias · com apontamento","Férias (cadastro)"),IF(($Z1290+$AA1290-1)&gt;Parâmetros!$E$16,"Férias / afastamento",IF(AND($D1290="5x2",OR(WEEKDAY($F1290,2)=6,WEEKDAY($F1290,2)=7)),IF($L1290&gt;0,"Folga trabalhada","Folga"),IF($L1290&gt;0,"Trabalhado",IF(OR(OR($D1290="6x1",$D1290="FF 6x1"),$D1290="5x2"),IF(AND(OR($D1290="6x1",$D1290="FF 6x1"),OR(WEEKDAY($F1290,2)=6,WEEKDAY($F1290,2)=7)),"Folga","Falta de registro"),IF(AND($AB1290&lt;&gt;$AB1289,IFERROR(INDEX(Cadastro!$F$5:$F$243,$AB1290),"")=""),"Indeterminado (início da série)",IF($X1290&gt;0,"Folga","Falta de registro"))))))))</f>
        <v>Férias (cadastro)</v>
      </c>
      <c r="Z1290" s="34">
        <f>IF(OR($L1290&gt;0,$F1290&gt;Parâmetros!$E$14),0,IF($A1290&lt;&gt;$A1289,1,N($Z1289)+1))</f>
        <v>1</v>
      </c>
      <c r="AA1290" s="34">
        <f>IF(OR($L1290&gt;0,$F1290&gt;Parâmetros!$E$14),0,IF(OR($A1290&lt;&gt;$A1291,$F1291&gt;Parâmetros!$E$14),1,N($AA1291)+1))</f>
        <v>16</v>
      </c>
      <c r="AB1290" s="31">
        <f>IFERROR(MATCH($A1290&amp;"|"&amp;TEXT(_xlfn.MAXIFS(Cadastro!$E$5:$E$243,Cadastro!$A$5:$A$243,$A1290,Cadastro!$E$5:$E$243,"&lt;="&amp;$F1290),"yyyymmdd"),Cadastro!$I$5:$I$243,0),"")</f>
        <v>165</v>
      </c>
      <c r="AC1290" t="str">
        <f>IFERROR(_xlfn.SINGLE(INDEX(Exceções!$D$5:$D$203,MATCH($A1290&amp;"|"&amp;$F1290,Exceções!$F$5:$F$203,0))),"")</f>
        <v/>
      </c>
      <c r="AD1290" t="str">
        <f>IF($AC1290="","",IFERROR(_xlfn.SINGLE(INDEX(Exceções!$E$5:$E$203,MATCH($A1290&amp;"|"&amp;$F1290,Exceções!$F$5:$F$203,0))),""))</f>
        <v/>
      </c>
    </row>
    <row r="1291" spans="1:30" ht="15" hidden="1" customHeight="1" x14ac:dyDescent="0.25">
      <c r="A1291" s="31">
        <v>55554</v>
      </c>
      <c r="B1291" s="17" t="s">
        <v>23</v>
      </c>
      <c r="C1291" s="17" t="str">
        <f>IFERROR(INDEX(Cadastro!$C$5:$C$243,$AB1291),"NÃO INFORMADO")</f>
        <v>CAL</v>
      </c>
      <c r="D1291" s="17" t="str">
        <f>IFERROR(INDEX(Cadastro!$D$5:$D$243,$AB1291),"")</f>
        <v>Férias</v>
      </c>
      <c r="E1291" s="17" t="str">
        <f>IFERROR(INDEX(Cadastro!$G$5:$G$243,$AB1291),"")</f>
        <v>Férias</v>
      </c>
      <c r="F1291" s="29">
        <v>46301</v>
      </c>
      <c r="G1291" s="32" t="str">
        <f t="shared" si="120"/>
        <v>ter</v>
      </c>
      <c r="H1291" s="31" t="str">
        <f>IF($L1291=0,"",_xlfn.MINIFS(Dados!$Q:$Q,Dados!$A:$A,$A1291,Dados!$S:$S,$F1291))</f>
        <v/>
      </c>
      <c r="I1291" s="31" t="str">
        <f>IF($H1291="","",_xlfn.MAXIFS(Dados!$R:$R,Dados!$A:$A,$A1291,Dados!$S:$S,$F1291))</f>
        <v/>
      </c>
      <c r="J1291" s="32" t="str">
        <f>IF($D1291&lt;&gt;"Folguista","",IFERROR(INDEX(Parâmetros!$D$52:$G$52,1,MIN(4,MAX(1,$W1291))),""))</f>
        <v/>
      </c>
      <c r="K1291" s="32" t="str">
        <f>IF(OR($AC1291&lt;&gt;"",$Y1291="Folga",$Y1291="Folga trabalhada",$Y1291="Férias (cadastro)",$Y1291="Férias / afastamento",$Y1291="Indeterminado (início da série)"),"",IF(OR($D1291="6x1",$D1291="FF 6x1"),IF(OR(WEEKDAY($F1291,2)=6,WEEKDAY($F1291,2)=7),"6x1 sáb/dom","6x1"),IF($D1291="5x2","5x2",IF($H1291="",IF($D1291="Folguista",$J1291,$E1291),IF(OR($H1291&gt;=Parâmetros!$E$18,$H1291&lt;Parâmetros!$E$19),"C",IF($H1291&lt;Parâmetros!$E$20,"A","B"))))))</f>
        <v/>
      </c>
      <c r="L1291" s="30">
        <f>SUMIFS(Dados!$E:$E,Dados!$A:$A,$A1291,Dados!$S:$S,$F1291)</f>
        <v>0</v>
      </c>
      <c r="M1291" s="30" t="str">
        <f>IFERROR(INDEX(Parâmetros!$E$6:$E$11,MATCH($K1291,Parâmetros!$A$6:$A$11,0)),"")</f>
        <v/>
      </c>
      <c r="N1291" s="33" t="str">
        <f t="shared" si="121"/>
        <v/>
      </c>
      <c r="O1291" s="33">
        <f>Parâmetros!$E$13</f>
        <v>0.8</v>
      </c>
      <c r="P1291" s="32" t="str">
        <f>IF(OR($M1291="",$F1291&gt;Parâmetros!$E$14),"Não","Sim")</f>
        <v>Não</v>
      </c>
      <c r="Q1291" s="32" t="str">
        <f t="shared" si="122"/>
        <v/>
      </c>
      <c r="R1291" s="32" t="str">
        <f t="shared" si="123"/>
        <v/>
      </c>
      <c r="S1291" s="30" t="str">
        <f t="shared" si="124"/>
        <v/>
      </c>
      <c r="T1291" s="32" t="str">
        <f>IF($Q1291&lt;&gt;"Sim","",IF($N1291&gt;Parâmetros!$E$15,"Sim","Não"))</f>
        <v/>
      </c>
      <c r="U1291" s="17" t="str">
        <f t="shared" si="125"/>
        <v>Férias / afastamento</v>
      </c>
      <c r="V1291" s="17" t="str">
        <f>IF($AC1291&lt;&gt;"",IF($L1291&gt;0,"ATENÇÃO · apontou em dia de "&amp;LOWER($AC1291)&amp;" cadastrado","Exceção cadastrada · "&amp;$AC1291)&amp;IF($AD1291="",""," · "&amp;$AD1291),IF($E1291="Férias",IF($L1291&gt;0,"ATENÇÃO · apontou estando de férias no cadastro","Férias no cadastro"),IF($Y1291="Férias / afastamento","Afastamento · "&amp;($Z1291+$AA1291-1)&amp;" dias seguidos sem apontamento",IF($Y1291="Folga trabalhada","ATENÇÃO · apontou em dia de folga da escala 5x2",IF($Y1291="Folga",IF(AND($D1291="5x2",OR(WEEKDAY($F1291,2)=6,WEEKDAY($F1291,2)=7)),"Folga de fim de semana da escala 5x2",IF(AND(OR($D1291="6x1",$D1291="FF 6x1"),WEEKDAY($F1291,2)=6,FALSE()),"Folga de fim de semana · apontou no domingo anterior",IF(AND(OR($D1291="6x1",$D1291="FF 6x1"),WEEKDAY($F1291,2)=7,AND($A1291=$A1290,$L1290&gt;0)),"Folga de fim de semana · apontou no sábado",IF(AND(OR($D1291="6x1",$D1291="FF 6x1"),OR(WEEKDAY($F1291,2)=6,WEEKDAY($F1291,2)=7)),"Folga de fim de semana · sem apontamento no sábado nem no domingo","Folga prevista pelo ciclo")))),IF($Y1291="Indeterminado (início da série)","Sem histórico anterior — informe o dia do ciclo no Cadastro",IF($Y1291="Falta de registro",IF(OR(OR($D1291="6x1",$D1291="FF 6x1"),$D1291="5x2"),"FALTA DE REGISTRO · dia útil da escala "&amp;$E1291,"FALTA DE REGISTRO · dia "&amp;$W1291&amp;" de "&amp;IFERROR(INDEX(Parâmetros!$B$39:$B$48,MATCH($E1291,Parâmetros!$A$39:$A$48,0)),99)&amp;" do ciclo"),IF(OR($D1291="6x1",$D1291="FF 6x1"),IF(OR(AND(WEEKDAY($F1291,2)=6,AND($A1291=$A1292,$L1292&gt;0)),AND(WEEKDAY($F1291,2)=7,AND($A1291=$A1290,$L1290&gt;0))),"ATENÇÃO · apontou sábado e domingo no mesmo fim de semana",IF(OR(WEEKDAY($F1291,2)=6,WEEKDAY($F1291,2)=7),"Jornada de fim de semana do 6x1",IF(OR($H1291&gt;=Parâmetros!$E$20,$H1291&lt;Parâmetros!$E$19),"ATENÇÃO · 6x1 apontou fora do horário diurno","Jornada fixa do 6x1"))),IF($D1291="5x2","Jornada fixa do 5x2",IF($D1291="Folguista",IF($J1291=$K1291,"Evidência confirma sequência","DIVERGE · sequência "&amp;$J1291&amp;" × evidência "&amp;$K1291),IF($K1291=$E1291,"Evidência confirma cadastro","DIVERGE · cadastro "&amp;$E1291&amp;" × evidência "&amp;$K1291)))))))))))</f>
        <v>Férias no cadastro</v>
      </c>
      <c r="W1291" s="34">
        <f>IF(OR(OR($D1291="6x1",$D1291="FF 6x1"),$D1291="5x2"),"",IF($AB1291&lt;&gt;$AB1290,IF(IFERROR(INDEX(Cadastro!$F$5:$F$243,$AB1291),"")="",IF($L1291&gt;0,1,0),IF(IFERROR(INDEX(Cadastro!$F$5:$F$243,$AB1291),"")&lt;=IFERROR(INDEX(Parâmetros!$B$39:$B$48,MATCH($E1291,Parâmetros!$A$39:$A$48,0)),99),IFERROR(INDEX(Cadastro!$F$5:$F$243,$AB1291),""),0)),IF($L1291&gt;0,IF(N($X1290)&gt;0,1,N($W1290)+1),IF(AND($L1291=0,OR(N($W1290)&gt;=IFERROR(INDEX(Parâmetros!$B$39:$B$48,MATCH($E1291,Parâmetros!$A$39:$A$48,0)),99),AND(N($X1290)&gt;0,N($X1290)&lt;IFERROR(INDEX(Parâmetros!$C$39:$C$48,MATCH($E1291,Parâmetros!$A$39:$A$48,0)),0)))),0,N($W1290)+1))))</f>
        <v>1</v>
      </c>
      <c r="X1291" s="34">
        <f>IF(OR(OR($D1291="6x1",$D1291="FF 6x1"),$D1291="5x2"),"",IF($AB1291&lt;&gt;$AB1290,IF(IFERROR(INDEX(Cadastro!$F$5:$F$243,$AB1291),"")="",0,IF(IFERROR(INDEX(Cadastro!$F$5:$F$243,$AB1291),"")&gt;IFERROR(INDEX(Parâmetros!$B$39:$B$48,MATCH($E1291,Parâmetros!$A$39:$A$48,0)),99),IFERROR(INDEX(Cadastro!$F$5:$F$243,$AB1291),"")-IFERROR(INDEX(Parâmetros!$B$39:$B$48,MATCH($E1291,Parâmetros!$A$39:$A$48,0)),99),0)),IF(AND($L1291=0,OR(N($W1290)&gt;=IFERROR(INDEX(Parâmetros!$B$39:$B$48,MATCH($E1291,Parâmetros!$A$39:$A$48,0)),99),AND(N($X1290)&gt;0,N($X1290)&lt;IFERROR(INDEX(Parâmetros!$C$39:$C$48,MATCH($E1291,Parâmetros!$A$39:$A$48,0)),0)))),N($X1290)+1,0)))</f>
        <v>0</v>
      </c>
      <c r="Y1291" t="str">
        <f>IF($AC1291&lt;&gt;"",IF($L1291&gt;0,$AC1291&amp;" · com apontamento",$AC1291),IF($E1291="Férias",IF($L1291&gt;0,"Férias · com apontamento","Férias (cadastro)"),IF(($Z1291+$AA1291-1)&gt;Parâmetros!$E$16,"Férias / afastamento",IF(AND($D1291="5x2",OR(WEEKDAY($F1291,2)=6,WEEKDAY($F1291,2)=7)),IF($L1291&gt;0,"Folga trabalhada","Folga"),IF($L1291&gt;0,"Trabalhado",IF(OR(OR($D1291="6x1",$D1291="FF 6x1"),$D1291="5x2"),IF(AND(OR($D1291="6x1",$D1291="FF 6x1"),OR(WEEKDAY($F1291,2)=6,WEEKDAY($F1291,2)=7)),"Folga","Falta de registro"),IF(AND($AB1291&lt;&gt;$AB1290,IFERROR(INDEX(Cadastro!$F$5:$F$243,$AB1291),"")=""),"Indeterminado (início da série)",IF($X1291&gt;0,"Folga","Falta de registro"))))))))</f>
        <v>Férias (cadastro)</v>
      </c>
      <c r="Z1291" s="34">
        <f>IF(OR($L1291&gt;0,$F1291&gt;Parâmetros!$E$14),0,IF($A1291&lt;&gt;$A1290,1,N($Z1290)+1))</f>
        <v>2</v>
      </c>
      <c r="AA1291" s="34">
        <f>IF(OR($L1291&gt;0,$F1291&gt;Parâmetros!$E$14),0,IF(OR($A1291&lt;&gt;$A1292,$F1292&gt;Parâmetros!$E$14),1,N($AA1292)+1))</f>
        <v>15</v>
      </c>
      <c r="AB1291" s="31">
        <f>IFERROR(MATCH($A1291&amp;"|"&amp;TEXT(_xlfn.MAXIFS(Cadastro!$E$5:$E$243,Cadastro!$A$5:$A$243,$A1291,Cadastro!$E$5:$E$243,"&lt;="&amp;$F1291),"yyyymmdd"),Cadastro!$I$5:$I$243,0),"")</f>
        <v>165</v>
      </c>
      <c r="AC1291" t="str">
        <f>IFERROR(_xlfn.SINGLE(INDEX(Exceções!$D$5:$D$203,MATCH($A1291&amp;"|"&amp;$F1291,Exceções!$F$5:$F$203,0))),"")</f>
        <v/>
      </c>
      <c r="AD1291" t="str">
        <f>IF($AC1291="","",IFERROR(_xlfn.SINGLE(INDEX(Exceções!$E$5:$E$203,MATCH($A1291&amp;"|"&amp;$F1291,Exceções!$F$5:$F$203,0))),""))</f>
        <v/>
      </c>
    </row>
    <row r="1292" spans="1:30" ht="15" hidden="1" customHeight="1" x14ac:dyDescent="0.25">
      <c r="A1292" s="31">
        <v>55554</v>
      </c>
      <c r="B1292" s="17" t="s">
        <v>23</v>
      </c>
      <c r="C1292" s="17" t="str">
        <f>IFERROR(INDEX(Cadastro!$C$5:$C$243,$AB1292),"NÃO INFORMADO")</f>
        <v>CAL</v>
      </c>
      <c r="D1292" s="17" t="str">
        <f>IFERROR(INDEX(Cadastro!$D$5:$D$243,$AB1292),"")</f>
        <v>Férias</v>
      </c>
      <c r="E1292" s="17" t="str">
        <f>IFERROR(INDEX(Cadastro!$G$5:$G$243,$AB1292),"")</f>
        <v>Férias</v>
      </c>
      <c r="F1292" s="29">
        <v>46302</v>
      </c>
      <c r="G1292" s="32" t="str">
        <f t="shared" si="120"/>
        <v>qua</v>
      </c>
      <c r="H1292" s="31" t="str">
        <f>IF($L1292=0,"",_xlfn.MINIFS(Dados!$Q:$Q,Dados!$A:$A,$A1292,Dados!$S:$S,$F1292))</f>
        <v/>
      </c>
      <c r="I1292" s="31" t="str">
        <f>IF($H1292="","",_xlfn.MAXIFS(Dados!$R:$R,Dados!$A:$A,$A1292,Dados!$S:$S,$F1292))</f>
        <v/>
      </c>
      <c r="J1292" s="32" t="str">
        <f>IF($D1292&lt;&gt;"Folguista","",IFERROR(INDEX(Parâmetros!$D$52:$G$52,1,MIN(4,MAX(1,$W1292))),""))</f>
        <v/>
      </c>
      <c r="K1292" s="32" t="str">
        <f>IF(OR($AC1292&lt;&gt;"",$Y1292="Folga",$Y1292="Folga trabalhada",$Y1292="Férias (cadastro)",$Y1292="Férias / afastamento",$Y1292="Indeterminado (início da série)"),"",IF(OR($D1292="6x1",$D1292="FF 6x1"),IF(OR(WEEKDAY($F1292,2)=6,WEEKDAY($F1292,2)=7),"6x1 sáb/dom","6x1"),IF($D1292="5x2","5x2",IF($H1292="",IF($D1292="Folguista",$J1292,$E1292),IF(OR($H1292&gt;=Parâmetros!$E$18,$H1292&lt;Parâmetros!$E$19),"C",IF($H1292&lt;Parâmetros!$E$20,"A","B"))))))</f>
        <v/>
      </c>
      <c r="L1292" s="30">
        <f>SUMIFS(Dados!$E:$E,Dados!$A:$A,$A1292,Dados!$S:$S,$F1292)</f>
        <v>0</v>
      </c>
      <c r="M1292" s="30" t="str">
        <f>IFERROR(INDEX(Parâmetros!$E$6:$E$11,MATCH($K1292,Parâmetros!$A$6:$A$11,0)),"")</f>
        <v/>
      </c>
      <c r="N1292" s="33" t="str">
        <f t="shared" si="121"/>
        <v/>
      </c>
      <c r="O1292" s="33">
        <f>Parâmetros!$E$13</f>
        <v>0.8</v>
      </c>
      <c r="P1292" s="32" t="str">
        <f>IF(OR($M1292="",$F1292&gt;Parâmetros!$E$14),"Não","Sim")</f>
        <v>Não</v>
      </c>
      <c r="Q1292" s="32" t="str">
        <f t="shared" si="122"/>
        <v/>
      </c>
      <c r="R1292" s="32" t="str">
        <f t="shared" si="123"/>
        <v/>
      </c>
      <c r="S1292" s="30" t="str">
        <f t="shared" si="124"/>
        <v/>
      </c>
      <c r="T1292" s="32" t="str">
        <f>IF($Q1292&lt;&gt;"Sim","",IF($N1292&gt;Parâmetros!$E$15,"Sim","Não"))</f>
        <v/>
      </c>
      <c r="U1292" s="17" t="str">
        <f t="shared" si="125"/>
        <v>Férias / afastamento</v>
      </c>
      <c r="V1292" s="17" t="str">
        <f>IF($AC1292&lt;&gt;"",IF($L1292&gt;0,"ATENÇÃO · apontou em dia de "&amp;LOWER($AC1292)&amp;" cadastrado","Exceção cadastrada · "&amp;$AC1292)&amp;IF($AD1292="",""," · "&amp;$AD1292),IF($E1292="Férias",IF($L1292&gt;0,"ATENÇÃO · apontou estando de férias no cadastro","Férias no cadastro"),IF($Y1292="Férias / afastamento","Afastamento · "&amp;($Z1292+$AA1292-1)&amp;" dias seguidos sem apontamento",IF($Y1292="Folga trabalhada","ATENÇÃO · apontou em dia de folga da escala 5x2",IF($Y1292="Folga",IF(AND($D1292="5x2",OR(WEEKDAY($F1292,2)=6,WEEKDAY($F1292,2)=7)),"Folga de fim de semana da escala 5x2",IF(AND(OR($D1292="6x1",$D1292="FF 6x1"),WEEKDAY($F1292,2)=6,FALSE()),"Folga de fim de semana · apontou no domingo anterior",IF(AND(OR($D1292="6x1",$D1292="FF 6x1"),WEEKDAY($F1292,2)=7,AND($A1292=$A1291,$L1291&gt;0)),"Folga de fim de semana · apontou no sábado",IF(AND(OR($D1292="6x1",$D1292="FF 6x1"),OR(WEEKDAY($F1292,2)=6,WEEKDAY($F1292,2)=7)),"Folga de fim de semana · sem apontamento no sábado nem no domingo","Folga prevista pelo ciclo")))),IF($Y1292="Indeterminado (início da série)","Sem histórico anterior — informe o dia do ciclo no Cadastro",IF($Y1292="Falta de registro",IF(OR(OR($D1292="6x1",$D1292="FF 6x1"),$D1292="5x2"),"FALTA DE REGISTRO · dia útil da escala "&amp;$E1292,"FALTA DE REGISTRO · dia "&amp;$W1292&amp;" de "&amp;IFERROR(INDEX(Parâmetros!$B$39:$B$48,MATCH($E1292,Parâmetros!$A$39:$A$48,0)),99)&amp;" do ciclo"),IF(OR($D1292="6x1",$D1292="FF 6x1"),IF(OR(AND(WEEKDAY($F1292,2)=6,AND($A1292=$A1293,$L1293&gt;0)),AND(WEEKDAY($F1292,2)=7,AND($A1292=$A1291,$L1291&gt;0))),"ATENÇÃO · apontou sábado e domingo no mesmo fim de semana",IF(OR(WEEKDAY($F1292,2)=6,WEEKDAY($F1292,2)=7),"Jornada de fim de semana do 6x1",IF(OR($H1292&gt;=Parâmetros!$E$20,$H1292&lt;Parâmetros!$E$19),"ATENÇÃO · 6x1 apontou fora do horário diurno","Jornada fixa do 6x1"))),IF($D1292="5x2","Jornada fixa do 5x2",IF($D1292="Folguista",IF($J1292=$K1292,"Evidência confirma sequência","DIVERGE · sequência "&amp;$J1292&amp;" × evidência "&amp;$K1292),IF($K1292=$E1292,"Evidência confirma cadastro","DIVERGE · cadastro "&amp;$E1292&amp;" × evidência "&amp;$K1292)))))))))))</f>
        <v>Férias no cadastro</v>
      </c>
      <c r="W1292" s="34">
        <f>IF(OR(OR($D1292="6x1",$D1292="FF 6x1"),$D1292="5x2"),"",IF($AB1292&lt;&gt;$AB1291,IF(IFERROR(INDEX(Cadastro!$F$5:$F$243,$AB1292),"")="",IF($L1292&gt;0,1,0),IF(IFERROR(INDEX(Cadastro!$F$5:$F$243,$AB1292),"")&lt;=IFERROR(INDEX(Parâmetros!$B$39:$B$48,MATCH($E1292,Parâmetros!$A$39:$A$48,0)),99),IFERROR(INDEX(Cadastro!$F$5:$F$243,$AB1292),""),0)),IF($L1292&gt;0,IF(N($X1291)&gt;0,1,N($W1291)+1),IF(AND($L1292=0,OR(N($W1291)&gt;=IFERROR(INDEX(Parâmetros!$B$39:$B$48,MATCH($E1292,Parâmetros!$A$39:$A$48,0)),99),AND(N($X1291)&gt;0,N($X1291)&lt;IFERROR(INDEX(Parâmetros!$C$39:$C$48,MATCH($E1292,Parâmetros!$A$39:$A$48,0)),0)))),0,N($W1291)+1))))</f>
        <v>2</v>
      </c>
      <c r="X1292" s="34">
        <f>IF(OR(OR($D1292="6x1",$D1292="FF 6x1"),$D1292="5x2"),"",IF($AB1292&lt;&gt;$AB1291,IF(IFERROR(INDEX(Cadastro!$F$5:$F$243,$AB1292),"")="",0,IF(IFERROR(INDEX(Cadastro!$F$5:$F$243,$AB1292),"")&gt;IFERROR(INDEX(Parâmetros!$B$39:$B$48,MATCH($E1292,Parâmetros!$A$39:$A$48,0)),99),IFERROR(INDEX(Cadastro!$F$5:$F$243,$AB1292),"")-IFERROR(INDEX(Parâmetros!$B$39:$B$48,MATCH($E1292,Parâmetros!$A$39:$A$48,0)),99),0)),IF(AND($L1292=0,OR(N($W1291)&gt;=IFERROR(INDEX(Parâmetros!$B$39:$B$48,MATCH($E1292,Parâmetros!$A$39:$A$48,0)),99),AND(N($X1291)&gt;0,N($X1291)&lt;IFERROR(INDEX(Parâmetros!$C$39:$C$48,MATCH($E1292,Parâmetros!$A$39:$A$48,0)),0)))),N($X1291)+1,0)))</f>
        <v>0</v>
      </c>
      <c r="Y1292" t="str">
        <f>IF($AC1292&lt;&gt;"",IF($L1292&gt;0,$AC1292&amp;" · com apontamento",$AC1292),IF($E1292="Férias",IF($L1292&gt;0,"Férias · com apontamento","Férias (cadastro)"),IF(($Z1292+$AA1292-1)&gt;Parâmetros!$E$16,"Férias / afastamento",IF(AND($D1292="5x2",OR(WEEKDAY($F1292,2)=6,WEEKDAY($F1292,2)=7)),IF($L1292&gt;0,"Folga trabalhada","Folga"),IF($L1292&gt;0,"Trabalhado",IF(OR(OR($D1292="6x1",$D1292="FF 6x1"),$D1292="5x2"),IF(AND(OR($D1292="6x1",$D1292="FF 6x1"),OR(WEEKDAY($F1292,2)=6,WEEKDAY($F1292,2)=7)),"Folga","Falta de registro"),IF(AND($AB1292&lt;&gt;$AB1291,IFERROR(INDEX(Cadastro!$F$5:$F$243,$AB1292),"")=""),"Indeterminado (início da série)",IF($X1292&gt;0,"Folga","Falta de registro"))))))))</f>
        <v>Férias (cadastro)</v>
      </c>
      <c r="Z1292" s="34">
        <f>IF(OR($L1292&gt;0,$F1292&gt;Parâmetros!$E$14),0,IF($A1292&lt;&gt;$A1291,1,N($Z1291)+1))</f>
        <v>3</v>
      </c>
      <c r="AA1292" s="34">
        <f>IF(OR($L1292&gt;0,$F1292&gt;Parâmetros!$E$14),0,IF(OR($A1292&lt;&gt;$A1293,$F1293&gt;Parâmetros!$E$14),1,N($AA1293)+1))</f>
        <v>14</v>
      </c>
      <c r="AB1292" s="31">
        <f>IFERROR(MATCH($A1292&amp;"|"&amp;TEXT(_xlfn.MAXIFS(Cadastro!$E$5:$E$243,Cadastro!$A$5:$A$243,$A1292,Cadastro!$E$5:$E$243,"&lt;="&amp;$F1292),"yyyymmdd"),Cadastro!$I$5:$I$243,0),"")</f>
        <v>165</v>
      </c>
      <c r="AC1292" t="str">
        <f>IFERROR(_xlfn.SINGLE(INDEX(Exceções!$D$5:$D$203,MATCH($A1292&amp;"|"&amp;$F1292,Exceções!$F$5:$F$203,0))),"")</f>
        <v/>
      </c>
      <c r="AD1292" t="str">
        <f>IF($AC1292="","",IFERROR(_xlfn.SINGLE(INDEX(Exceções!$E$5:$E$203,MATCH($A1292&amp;"|"&amp;$F1292,Exceções!$F$5:$F$203,0))),""))</f>
        <v/>
      </c>
    </row>
    <row r="1293" spans="1:30" ht="15" hidden="1" customHeight="1" x14ac:dyDescent="0.25">
      <c r="A1293" s="31">
        <v>55554</v>
      </c>
      <c r="B1293" s="17" t="s">
        <v>23</v>
      </c>
      <c r="C1293" s="17" t="str">
        <f>IFERROR(INDEX(Cadastro!$C$5:$C$243,$AB1293),"NÃO INFORMADO")</f>
        <v>CAL</v>
      </c>
      <c r="D1293" s="17" t="str">
        <f>IFERROR(INDEX(Cadastro!$D$5:$D$243,$AB1293),"")</f>
        <v>Férias</v>
      </c>
      <c r="E1293" s="17" t="str">
        <f>IFERROR(INDEX(Cadastro!$G$5:$G$243,$AB1293),"")</f>
        <v>Férias</v>
      </c>
      <c r="F1293" s="29">
        <v>46303</v>
      </c>
      <c r="G1293" s="32" t="str">
        <f t="shared" si="120"/>
        <v>qui</v>
      </c>
      <c r="H1293" s="31" t="str">
        <f>IF($L1293=0,"",_xlfn.MINIFS(Dados!$Q:$Q,Dados!$A:$A,$A1293,Dados!$S:$S,$F1293))</f>
        <v/>
      </c>
      <c r="I1293" s="31" t="str">
        <f>IF($H1293="","",_xlfn.MAXIFS(Dados!$R:$R,Dados!$A:$A,$A1293,Dados!$S:$S,$F1293))</f>
        <v/>
      </c>
      <c r="J1293" s="32" t="str">
        <f>IF($D1293&lt;&gt;"Folguista","",IFERROR(INDEX(Parâmetros!$D$52:$G$52,1,MIN(4,MAX(1,$W1293))),""))</f>
        <v/>
      </c>
      <c r="K1293" s="32" t="str">
        <f>IF(OR($AC1293&lt;&gt;"",$Y1293="Folga",$Y1293="Folga trabalhada",$Y1293="Férias (cadastro)",$Y1293="Férias / afastamento",$Y1293="Indeterminado (início da série)"),"",IF(OR($D1293="6x1",$D1293="FF 6x1"),IF(OR(WEEKDAY($F1293,2)=6,WEEKDAY($F1293,2)=7),"6x1 sáb/dom","6x1"),IF($D1293="5x2","5x2",IF($H1293="",IF($D1293="Folguista",$J1293,$E1293),IF(OR($H1293&gt;=Parâmetros!$E$18,$H1293&lt;Parâmetros!$E$19),"C",IF($H1293&lt;Parâmetros!$E$20,"A","B"))))))</f>
        <v/>
      </c>
      <c r="L1293" s="30">
        <f>SUMIFS(Dados!$E:$E,Dados!$A:$A,$A1293,Dados!$S:$S,$F1293)</f>
        <v>0</v>
      </c>
      <c r="M1293" s="30" t="str">
        <f>IFERROR(INDEX(Parâmetros!$E$6:$E$11,MATCH($K1293,Parâmetros!$A$6:$A$11,0)),"")</f>
        <v/>
      </c>
      <c r="N1293" s="33" t="str">
        <f t="shared" si="121"/>
        <v/>
      </c>
      <c r="O1293" s="33">
        <f>Parâmetros!$E$13</f>
        <v>0.8</v>
      </c>
      <c r="P1293" s="32" t="str">
        <f>IF(OR($M1293="",$F1293&gt;Parâmetros!$E$14),"Não","Sim")</f>
        <v>Não</v>
      </c>
      <c r="Q1293" s="32" t="str">
        <f t="shared" si="122"/>
        <v/>
      </c>
      <c r="R1293" s="32" t="str">
        <f t="shared" si="123"/>
        <v/>
      </c>
      <c r="S1293" s="30" t="str">
        <f t="shared" si="124"/>
        <v/>
      </c>
      <c r="T1293" s="32" t="str">
        <f>IF($Q1293&lt;&gt;"Sim","",IF($N1293&gt;Parâmetros!$E$15,"Sim","Não"))</f>
        <v/>
      </c>
      <c r="U1293" s="17" t="str">
        <f t="shared" si="125"/>
        <v>Férias / afastamento</v>
      </c>
      <c r="V1293" s="17" t="str">
        <f>IF($AC1293&lt;&gt;"",IF($L1293&gt;0,"ATENÇÃO · apontou em dia de "&amp;LOWER($AC1293)&amp;" cadastrado","Exceção cadastrada · "&amp;$AC1293)&amp;IF($AD1293="",""," · "&amp;$AD1293),IF($E1293="Férias",IF($L1293&gt;0,"ATENÇÃO · apontou estando de férias no cadastro","Férias no cadastro"),IF($Y1293="Férias / afastamento","Afastamento · "&amp;($Z1293+$AA1293-1)&amp;" dias seguidos sem apontamento",IF($Y1293="Folga trabalhada","ATENÇÃO · apontou em dia de folga da escala 5x2",IF($Y1293="Folga",IF(AND($D1293="5x2",OR(WEEKDAY($F1293,2)=6,WEEKDAY($F1293,2)=7)),"Folga de fim de semana da escala 5x2",IF(AND(OR($D1293="6x1",$D1293="FF 6x1"),WEEKDAY($F1293,2)=6,FALSE()),"Folga de fim de semana · apontou no domingo anterior",IF(AND(OR($D1293="6x1",$D1293="FF 6x1"),WEEKDAY($F1293,2)=7,AND($A1293=$A1292,$L1292&gt;0)),"Folga de fim de semana · apontou no sábado",IF(AND(OR($D1293="6x1",$D1293="FF 6x1"),OR(WEEKDAY($F1293,2)=6,WEEKDAY($F1293,2)=7)),"Folga de fim de semana · sem apontamento no sábado nem no domingo","Folga prevista pelo ciclo")))),IF($Y1293="Indeterminado (início da série)","Sem histórico anterior — informe o dia do ciclo no Cadastro",IF($Y1293="Falta de registro",IF(OR(OR($D1293="6x1",$D1293="FF 6x1"),$D1293="5x2"),"FALTA DE REGISTRO · dia útil da escala "&amp;$E1293,"FALTA DE REGISTRO · dia "&amp;$W1293&amp;" de "&amp;IFERROR(INDEX(Parâmetros!$B$39:$B$48,MATCH($E1293,Parâmetros!$A$39:$A$48,0)),99)&amp;" do ciclo"),IF(OR($D1293="6x1",$D1293="FF 6x1"),IF(OR(AND(WEEKDAY($F1293,2)=6,AND($A1293=$A1294,$L1294&gt;0)),AND(WEEKDAY($F1293,2)=7,AND($A1293=$A1292,$L1292&gt;0))),"ATENÇÃO · apontou sábado e domingo no mesmo fim de semana",IF(OR(WEEKDAY($F1293,2)=6,WEEKDAY($F1293,2)=7),"Jornada de fim de semana do 6x1",IF(OR($H1293&gt;=Parâmetros!$E$20,$H1293&lt;Parâmetros!$E$19),"ATENÇÃO · 6x1 apontou fora do horário diurno","Jornada fixa do 6x1"))),IF($D1293="5x2","Jornada fixa do 5x2",IF($D1293="Folguista",IF($J1293=$K1293,"Evidência confirma sequência","DIVERGE · sequência "&amp;$J1293&amp;" × evidência "&amp;$K1293),IF($K1293=$E1293,"Evidência confirma cadastro","DIVERGE · cadastro "&amp;$E1293&amp;" × evidência "&amp;$K1293)))))))))))</f>
        <v>Férias no cadastro</v>
      </c>
      <c r="W1293" s="34">
        <f>IF(OR(OR($D1293="6x1",$D1293="FF 6x1"),$D1293="5x2"),"",IF($AB1293&lt;&gt;$AB1292,IF(IFERROR(INDEX(Cadastro!$F$5:$F$243,$AB1293),"")="",IF($L1293&gt;0,1,0),IF(IFERROR(INDEX(Cadastro!$F$5:$F$243,$AB1293),"")&lt;=IFERROR(INDEX(Parâmetros!$B$39:$B$48,MATCH($E1293,Parâmetros!$A$39:$A$48,0)),99),IFERROR(INDEX(Cadastro!$F$5:$F$243,$AB1293),""),0)),IF($L1293&gt;0,IF(N($X1292)&gt;0,1,N($W1292)+1),IF(AND($L1293=0,OR(N($W1292)&gt;=IFERROR(INDEX(Parâmetros!$B$39:$B$48,MATCH($E1293,Parâmetros!$A$39:$A$48,0)),99),AND(N($X1292)&gt;0,N($X1292)&lt;IFERROR(INDEX(Parâmetros!$C$39:$C$48,MATCH($E1293,Parâmetros!$A$39:$A$48,0)),0)))),0,N($W1292)+1))))</f>
        <v>3</v>
      </c>
      <c r="X1293" s="34">
        <f>IF(OR(OR($D1293="6x1",$D1293="FF 6x1"),$D1293="5x2"),"",IF($AB1293&lt;&gt;$AB1292,IF(IFERROR(INDEX(Cadastro!$F$5:$F$243,$AB1293),"")="",0,IF(IFERROR(INDEX(Cadastro!$F$5:$F$243,$AB1293),"")&gt;IFERROR(INDEX(Parâmetros!$B$39:$B$48,MATCH($E1293,Parâmetros!$A$39:$A$48,0)),99),IFERROR(INDEX(Cadastro!$F$5:$F$243,$AB1293),"")-IFERROR(INDEX(Parâmetros!$B$39:$B$48,MATCH($E1293,Parâmetros!$A$39:$A$48,0)),99),0)),IF(AND($L1293=0,OR(N($W1292)&gt;=IFERROR(INDEX(Parâmetros!$B$39:$B$48,MATCH($E1293,Parâmetros!$A$39:$A$48,0)),99),AND(N($X1292)&gt;0,N($X1292)&lt;IFERROR(INDEX(Parâmetros!$C$39:$C$48,MATCH($E1293,Parâmetros!$A$39:$A$48,0)),0)))),N($X1292)+1,0)))</f>
        <v>0</v>
      </c>
      <c r="Y1293" t="str">
        <f>IF($AC1293&lt;&gt;"",IF($L1293&gt;0,$AC1293&amp;" · com apontamento",$AC1293),IF($E1293="Férias",IF($L1293&gt;0,"Férias · com apontamento","Férias (cadastro)"),IF(($Z1293+$AA1293-1)&gt;Parâmetros!$E$16,"Férias / afastamento",IF(AND($D1293="5x2",OR(WEEKDAY($F1293,2)=6,WEEKDAY($F1293,2)=7)),IF($L1293&gt;0,"Folga trabalhada","Folga"),IF($L1293&gt;0,"Trabalhado",IF(OR(OR($D1293="6x1",$D1293="FF 6x1"),$D1293="5x2"),IF(AND(OR($D1293="6x1",$D1293="FF 6x1"),OR(WEEKDAY($F1293,2)=6,WEEKDAY($F1293,2)=7)),"Folga","Falta de registro"),IF(AND($AB1293&lt;&gt;$AB1292,IFERROR(INDEX(Cadastro!$F$5:$F$243,$AB1293),"")=""),"Indeterminado (início da série)",IF($X1293&gt;0,"Folga","Falta de registro"))))))))</f>
        <v>Férias (cadastro)</v>
      </c>
      <c r="Z1293" s="34">
        <f>IF(OR($L1293&gt;0,$F1293&gt;Parâmetros!$E$14),0,IF($A1293&lt;&gt;$A1292,1,N($Z1292)+1))</f>
        <v>4</v>
      </c>
      <c r="AA1293" s="34">
        <f>IF(OR($L1293&gt;0,$F1293&gt;Parâmetros!$E$14),0,IF(OR($A1293&lt;&gt;$A1294,$F1294&gt;Parâmetros!$E$14),1,N($AA1294)+1))</f>
        <v>13</v>
      </c>
      <c r="AB1293" s="31">
        <f>IFERROR(MATCH($A1293&amp;"|"&amp;TEXT(_xlfn.MAXIFS(Cadastro!$E$5:$E$243,Cadastro!$A$5:$A$243,$A1293,Cadastro!$E$5:$E$243,"&lt;="&amp;$F1293),"yyyymmdd"),Cadastro!$I$5:$I$243,0),"")</f>
        <v>165</v>
      </c>
      <c r="AC1293" t="str">
        <f>IFERROR(_xlfn.SINGLE(INDEX(Exceções!$D$5:$D$203,MATCH($A1293&amp;"|"&amp;$F1293,Exceções!$F$5:$F$203,0))),"")</f>
        <v/>
      </c>
      <c r="AD1293" t="str">
        <f>IF($AC1293="","",IFERROR(_xlfn.SINGLE(INDEX(Exceções!$E$5:$E$203,MATCH($A1293&amp;"|"&amp;$F1293,Exceções!$F$5:$F$203,0))),""))</f>
        <v/>
      </c>
    </row>
    <row r="1294" spans="1:30" ht="15" hidden="1" customHeight="1" x14ac:dyDescent="0.25">
      <c r="A1294" s="31">
        <v>55554</v>
      </c>
      <c r="B1294" s="17" t="s">
        <v>23</v>
      </c>
      <c r="C1294" s="17" t="str">
        <f>IFERROR(INDEX(Cadastro!$C$5:$C$243,$AB1294),"NÃO INFORMADO")</f>
        <v>CAL</v>
      </c>
      <c r="D1294" s="17" t="str">
        <f>IFERROR(INDEX(Cadastro!$D$5:$D$243,$AB1294),"")</f>
        <v>Férias</v>
      </c>
      <c r="E1294" s="17" t="str">
        <f>IFERROR(INDEX(Cadastro!$G$5:$G$243,$AB1294),"")</f>
        <v>Férias</v>
      </c>
      <c r="F1294" s="29">
        <v>46304</v>
      </c>
      <c r="G1294" s="32" t="str">
        <f t="shared" si="120"/>
        <v>sex</v>
      </c>
      <c r="H1294" s="31" t="str">
        <f>IF($L1294=0,"",_xlfn.MINIFS(Dados!$Q:$Q,Dados!$A:$A,$A1294,Dados!$S:$S,$F1294))</f>
        <v/>
      </c>
      <c r="I1294" s="31" t="str">
        <f>IF($H1294="","",_xlfn.MAXIFS(Dados!$R:$R,Dados!$A:$A,$A1294,Dados!$S:$S,$F1294))</f>
        <v/>
      </c>
      <c r="J1294" s="32" t="str">
        <f>IF($D1294&lt;&gt;"Folguista","",IFERROR(INDEX(Parâmetros!$D$52:$G$52,1,MIN(4,MAX(1,$W1294))),""))</f>
        <v/>
      </c>
      <c r="K1294" s="32" t="str">
        <f>IF(OR($AC1294&lt;&gt;"",$Y1294="Folga",$Y1294="Folga trabalhada",$Y1294="Férias (cadastro)",$Y1294="Férias / afastamento",$Y1294="Indeterminado (início da série)"),"",IF(OR($D1294="6x1",$D1294="FF 6x1"),IF(OR(WEEKDAY($F1294,2)=6,WEEKDAY($F1294,2)=7),"6x1 sáb/dom","6x1"),IF($D1294="5x2","5x2",IF($H1294="",IF($D1294="Folguista",$J1294,$E1294),IF(OR($H1294&gt;=Parâmetros!$E$18,$H1294&lt;Parâmetros!$E$19),"C",IF($H1294&lt;Parâmetros!$E$20,"A","B"))))))</f>
        <v/>
      </c>
      <c r="L1294" s="30">
        <f>SUMIFS(Dados!$E:$E,Dados!$A:$A,$A1294,Dados!$S:$S,$F1294)</f>
        <v>0</v>
      </c>
      <c r="M1294" s="30" t="str">
        <f>IFERROR(INDEX(Parâmetros!$E$6:$E$11,MATCH($K1294,Parâmetros!$A$6:$A$11,0)),"")</f>
        <v/>
      </c>
      <c r="N1294" s="33" t="str">
        <f t="shared" si="121"/>
        <v/>
      </c>
      <c r="O1294" s="33">
        <f>Parâmetros!$E$13</f>
        <v>0.8</v>
      </c>
      <c r="P1294" s="32" t="str">
        <f>IF(OR($M1294="",$F1294&gt;Parâmetros!$E$14),"Não","Sim")</f>
        <v>Não</v>
      </c>
      <c r="Q1294" s="32" t="str">
        <f t="shared" si="122"/>
        <v/>
      </c>
      <c r="R1294" s="32" t="str">
        <f t="shared" si="123"/>
        <v/>
      </c>
      <c r="S1294" s="30" t="str">
        <f t="shared" si="124"/>
        <v/>
      </c>
      <c r="T1294" s="32" t="str">
        <f>IF($Q1294&lt;&gt;"Sim","",IF($N1294&gt;Parâmetros!$E$15,"Sim","Não"))</f>
        <v/>
      </c>
      <c r="U1294" s="17" t="str">
        <f t="shared" si="125"/>
        <v>Férias / afastamento</v>
      </c>
      <c r="V1294" s="17" t="str">
        <f>IF($AC1294&lt;&gt;"",IF($L1294&gt;0,"ATENÇÃO · apontou em dia de "&amp;LOWER($AC1294)&amp;" cadastrado","Exceção cadastrada · "&amp;$AC1294)&amp;IF($AD1294="",""," · "&amp;$AD1294),IF($E1294="Férias",IF($L1294&gt;0,"ATENÇÃO · apontou estando de férias no cadastro","Férias no cadastro"),IF($Y1294="Férias / afastamento","Afastamento · "&amp;($Z1294+$AA1294-1)&amp;" dias seguidos sem apontamento",IF($Y1294="Folga trabalhada","ATENÇÃO · apontou em dia de folga da escala 5x2",IF($Y1294="Folga",IF(AND($D1294="5x2",OR(WEEKDAY($F1294,2)=6,WEEKDAY($F1294,2)=7)),"Folga de fim de semana da escala 5x2",IF(AND(OR($D1294="6x1",$D1294="FF 6x1"),WEEKDAY($F1294,2)=6,FALSE()),"Folga de fim de semana · apontou no domingo anterior",IF(AND(OR($D1294="6x1",$D1294="FF 6x1"),WEEKDAY($F1294,2)=7,AND($A1294=$A1293,$L1293&gt;0)),"Folga de fim de semana · apontou no sábado",IF(AND(OR($D1294="6x1",$D1294="FF 6x1"),OR(WEEKDAY($F1294,2)=6,WEEKDAY($F1294,2)=7)),"Folga de fim de semana · sem apontamento no sábado nem no domingo","Folga prevista pelo ciclo")))),IF($Y1294="Indeterminado (início da série)","Sem histórico anterior — informe o dia do ciclo no Cadastro",IF($Y1294="Falta de registro",IF(OR(OR($D1294="6x1",$D1294="FF 6x1"),$D1294="5x2"),"FALTA DE REGISTRO · dia útil da escala "&amp;$E1294,"FALTA DE REGISTRO · dia "&amp;$W1294&amp;" de "&amp;IFERROR(INDEX(Parâmetros!$B$39:$B$48,MATCH($E1294,Parâmetros!$A$39:$A$48,0)),99)&amp;" do ciclo"),IF(OR($D1294="6x1",$D1294="FF 6x1"),IF(OR(AND(WEEKDAY($F1294,2)=6,AND($A1294=$A1295,$L1295&gt;0)),AND(WEEKDAY($F1294,2)=7,AND($A1294=$A1293,$L1293&gt;0))),"ATENÇÃO · apontou sábado e domingo no mesmo fim de semana",IF(OR(WEEKDAY($F1294,2)=6,WEEKDAY($F1294,2)=7),"Jornada de fim de semana do 6x1",IF(OR($H1294&gt;=Parâmetros!$E$20,$H1294&lt;Parâmetros!$E$19),"ATENÇÃO · 6x1 apontou fora do horário diurno","Jornada fixa do 6x1"))),IF($D1294="5x2","Jornada fixa do 5x2",IF($D1294="Folguista",IF($J1294=$K1294,"Evidência confirma sequência","DIVERGE · sequência "&amp;$J1294&amp;" × evidência "&amp;$K1294),IF($K1294=$E1294,"Evidência confirma cadastro","DIVERGE · cadastro "&amp;$E1294&amp;" × evidência "&amp;$K1294)))))))))))</f>
        <v>Férias no cadastro</v>
      </c>
      <c r="W1294" s="34">
        <f>IF(OR(OR($D1294="6x1",$D1294="FF 6x1"),$D1294="5x2"),"",IF($AB1294&lt;&gt;$AB1293,IF(IFERROR(INDEX(Cadastro!$F$5:$F$243,$AB1294),"")="",IF($L1294&gt;0,1,0),IF(IFERROR(INDEX(Cadastro!$F$5:$F$243,$AB1294),"")&lt;=IFERROR(INDEX(Parâmetros!$B$39:$B$48,MATCH($E1294,Parâmetros!$A$39:$A$48,0)),99),IFERROR(INDEX(Cadastro!$F$5:$F$243,$AB1294),""),0)),IF($L1294&gt;0,IF(N($X1293)&gt;0,1,N($W1293)+1),IF(AND($L1294=0,OR(N($W1293)&gt;=IFERROR(INDEX(Parâmetros!$B$39:$B$48,MATCH($E1294,Parâmetros!$A$39:$A$48,0)),99),AND(N($X1293)&gt;0,N($X1293)&lt;IFERROR(INDEX(Parâmetros!$C$39:$C$48,MATCH($E1294,Parâmetros!$A$39:$A$48,0)),0)))),0,N($W1293)+1))))</f>
        <v>4</v>
      </c>
      <c r="X1294" s="34">
        <f>IF(OR(OR($D1294="6x1",$D1294="FF 6x1"),$D1294="5x2"),"",IF($AB1294&lt;&gt;$AB1293,IF(IFERROR(INDEX(Cadastro!$F$5:$F$243,$AB1294),"")="",0,IF(IFERROR(INDEX(Cadastro!$F$5:$F$243,$AB1294),"")&gt;IFERROR(INDEX(Parâmetros!$B$39:$B$48,MATCH($E1294,Parâmetros!$A$39:$A$48,0)),99),IFERROR(INDEX(Cadastro!$F$5:$F$243,$AB1294),"")-IFERROR(INDEX(Parâmetros!$B$39:$B$48,MATCH($E1294,Parâmetros!$A$39:$A$48,0)),99),0)),IF(AND($L1294=0,OR(N($W1293)&gt;=IFERROR(INDEX(Parâmetros!$B$39:$B$48,MATCH($E1294,Parâmetros!$A$39:$A$48,0)),99),AND(N($X1293)&gt;0,N($X1293)&lt;IFERROR(INDEX(Parâmetros!$C$39:$C$48,MATCH($E1294,Parâmetros!$A$39:$A$48,0)),0)))),N($X1293)+1,0)))</f>
        <v>0</v>
      </c>
      <c r="Y1294" t="str">
        <f>IF($AC1294&lt;&gt;"",IF($L1294&gt;0,$AC1294&amp;" · com apontamento",$AC1294),IF($E1294="Férias",IF($L1294&gt;0,"Férias · com apontamento","Férias (cadastro)"),IF(($Z1294+$AA1294-1)&gt;Parâmetros!$E$16,"Férias / afastamento",IF(AND($D1294="5x2",OR(WEEKDAY($F1294,2)=6,WEEKDAY($F1294,2)=7)),IF($L1294&gt;0,"Folga trabalhada","Folga"),IF($L1294&gt;0,"Trabalhado",IF(OR(OR($D1294="6x1",$D1294="FF 6x1"),$D1294="5x2"),IF(AND(OR($D1294="6x1",$D1294="FF 6x1"),OR(WEEKDAY($F1294,2)=6,WEEKDAY($F1294,2)=7)),"Folga","Falta de registro"),IF(AND($AB1294&lt;&gt;$AB1293,IFERROR(INDEX(Cadastro!$F$5:$F$243,$AB1294),"")=""),"Indeterminado (início da série)",IF($X1294&gt;0,"Folga","Falta de registro"))))))))</f>
        <v>Férias (cadastro)</v>
      </c>
      <c r="Z1294" s="34">
        <f>IF(OR($L1294&gt;0,$F1294&gt;Parâmetros!$E$14),0,IF($A1294&lt;&gt;$A1293,1,N($Z1293)+1))</f>
        <v>5</v>
      </c>
      <c r="AA1294" s="34">
        <f>IF(OR($L1294&gt;0,$F1294&gt;Parâmetros!$E$14),0,IF(OR($A1294&lt;&gt;$A1295,$F1295&gt;Parâmetros!$E$14),1,N($AA1295)+1))</f>
        <v>12</v>
      </c>
      <c r="AB1294" s="31">
        <f>IFERROR(MATCH($A1294&amp;"|"&amp;TEXT(_xlfn.MAXIFS(Cadastro!$E$5:$E$243,Cadastro!$A$5:$A$243,$A1294,Cadastro!$E$5:$E$243,"&lt;="&amp;$F1294),"yyyymmdd"),Cadastro!$I$5:$I$243,0),"")</f>
        <v>165</v>
      </c>
      <c r="AC1294" t="str">
        <f>IFERROR(_xlfn.SINGLE(INDEX(Exceções!$D$5:$D$203,MATCH($A1294&amp;"|"&amp;$F1294,Exceções!$F$5:$F$203,0))),"")</f>
        <v/>
      </c>
      <c r="AD1294" t="str">
        <f>IF($AC1294="","",IFERROR(_xlfn.SINGLE(INDEX(Exceções!$E$5:$E$203,MATCH($A1294&amp;"|"&amp;$F1294,Exceções!$F$5:$F$203,0))),""))</f>
        <v/>
      </c>
    </row>
    <row r="1295" spans="1:30" ht="15" hidden="1" customHeight="1" x14ac:dyDescent="0.25">
      <c r="A1295" s="31">
        <v>55554</v>
      </c>
      <c r="B1295" s="17" t="s">
        <v>23</v>
      </c>
      <c r="C1295" s="17" t="str">
        <f>IFERROR(INDEX(Cadastro!$C$5:$C$243,$AB1295),"NÃO INFORMADO")</f>
        <v>CAL</v>
      </c>
      <c r="D1295" s="17" t="str">
        <f>IFERROR(INDEX(Cadastro!$D$5:$D$243,$AB1295),"")</f>
        <v>Férias</v>
      </c>
      <c r="E1295" s="17" t="str">
        <f>IFERROR(INDEX(Cadastro!$G$5:$G$243,$AB1295),"")</f>
        <v>Férias</v>
      </c>
      <c r="F1295" s="29">
        <v>46305</v>
      </c>
      <c r="G1295" s="32" t="str">
        <f t="shared" si="120"/>
        <v>sáb</v>
      </c>
      <c r="H1295" s="31" t="str">
        <f>IF($L1295=0,"",_xlfn.MINIFS(Dados!$Q:$Q,Dados!$A:$A,$A1295,Dados!$S:$S,$F1295))</f>
        <v/>
      </c>
      <c r="I1295" s="31" t="str">
        <f>IF($H1295="","",_xlfn.MAXIFS(Dados!$R:$R,Dados!$A:$A,$A1295,Dados!$S:$S,$F1295))</f>
        <v/>
      </c>
      <c r="J1295" s="32" t="str">
        <f>IF($D1295&lt;&gt;"Folguista","",IFERROR(INDEX(Parâmetros!$D$52:$G$52,1,MIN(4,MAX(1,$W1295))),""))</f>
        <v/>
      </c>
      <c r="K1295" s="32" t="str">
        <f>IF(OR($AC1295&lt;&gt;"",$Y1295="Folga",$Y1295="Folga trabalhada",$Y1295="Férias (cadastro)",$Y1295="Férias / afastamento",$Y1295="Indeterminado (início da série)"),"",IF(OR($D1295="6x1",$D1295="FF 6x1"),IF(OR(WEEKDAY($F1295,2)=6,WEEKDAY($F1295,2)=7),"6x1 sáb/dom","6x1"),IF($D1295="5x2","5x2",IF($H1295="",IF($D1295="Folguista",$J1295,$E1295),IF(OR($H1295&gt;=Parâmetros!$E$18,$H1295&lt;Parâmetros!$E$19),"C",IF($H1295&lt;Parâmetros!$E$20,"A","B"))))))</f>
        <v/>
      </c>
      <c r="L1295" s="30">
        <f>SUMIFS(Dados!$E:$E,Dados!$A:$A,$A1295,Dados!$S:$S,$F1295)</f>
        <v>0</v>
      </c>
      <c r="M1295" s="30" t="str">
        <f>IFERROR(INDEX(Parâmetros!$E$6:$E$11,MATCH($K1295,Parâmetros!$A$6:$A$11,0)),"")</f>
        <v/>
      </c>
      <c r="N1295" s="33" t="str">
        <f t="shared" si="121"/>
        <v/>
      </c>
      <c r="O1295" s="33">
        <f>Parâmetros!$E$13</f>
        <v>0.8</v>
      </c>
      <c r="P1295" s="32" t="str">
        <f>IF(OR($M1295="",$F1295&gt;Parâmetros!$E$14),"Não","Sim")</f>
        <v>Não</v>
      </c>
      <c r="Q1295" s="32" t="str">
        <f t="shared" si="122"/>
        <v/>
      </c>
      <c r="R1295" s="32" t="str">
        <f t="shared" si="123"/>
        <v/>
      </c>
      <c r="S1295" s="30" t="str">
        <f t="shared" si="124"/>
        <v/>
      </c>
      <c r="T1295" s="32" t="str">
        <f>IF($Q1295&lt;&gt;"Sim","",IF($N1295&gt;Parâmetros!$E$15,"Sim","Não"))</f>
        <v/>
      </c>
      <c r="U1295" s="17" t="str">
        <f t="shared" si="125"/>
        <v>Férias / afastamento</v>
      </c>
      <c r="V1295" s="17" t="str">
        <f>IF($AC1295&lt;&gt;"",IF($L1295&gt;0,"ATENÇÃO · apontou em dia de "&amp;LOWER($AC1295)&amp;" cadastrado","Exceção cadastrada · "&amp;$AC1295)&amp;IF($AD1295="",""," · "&amp;$AD1295),IF($E1295="Férias",IF($L1295&gt;0,"ATENÇÃO · apontou estando de férias no cadastro","Férias no cadastro"),IF($Y1295="Férias / afastamento","Afastamento · "&amp;($Z1295+$AA1295-1)&amp;" dias seguidos sem apontamento",IF($Y1295="Folga trabalhada","ATENÇÃO · apontou em dia de folga da escala 5x2",IF($Y1295="Folga",IF(AND($D1295="5x2",OR(WEEKDAY($F1295,2)=6,WEEKDAY($F1295,2)=7)),"Folga de fim de semana da escala 5x2",IF(AND(OR($D1295="6x1",$D1295="FF 6x1"),WEEKDAY($F1295,2)=6,FALSE()),"Folga de fim de semana · apontou no domingo anterior",IF(AND(OR($D1295="6x1",$D1295="FF 6x1"),WEEKDAY($F1295,2)=7,AND($A1295=$A1294,$L1294&gt;0)),"Folga de fim de semana · apontou no sábado",IF(AND(OR($D1295="6x1",$D1295="FF 6x1"),OR(WEEKDAY($F1295,2)=6,WEEKDAY($F1295,2)=7)),"Folga de fim de semana · sem apontamento no sábado nem no domingo","Folga prevista pelo ciclo")))),IF($Y1295="Indeterminado (início da série)","Sem histórico anterior — informe o dia do ciclo no Cadastro",IF($Y1295="Falta de registro",IF(OR(OR($D1295="6x1",$D1295="FF 6x1"),$D1295="5x2"),"FALTA DE REGISTRO · dia útil da escala "&amp;$E1295,"FALTA DE REGISTRO · dia "&amp;$W1295&amp;" de "&amp;IFERROR(INDEX(Parâmetros!$B$39:$B$48,MATCH($E1295,Parâmetros!$A$39:$A$48,0)),99)&amp;" do ciclo"),IF(OR($D1295="6x1",$D1295="FF 6x1"),IF(OR(AND(WEEKDAY($F1295,2)=6,AND($A1295=$A1296,$L1296&gt;0)),AND(WEEKDAY($F1295,2)=7,AND($A1295=$A1294,$L1294&gt;0))),"ATENÇÃO · apontou sábado e domingo no mesmo fim de semana",IF(OR(WEEKDAY($F1295,2)=6,WEEKDAY($F1295,2)=7),"Jornada de fim de semana do 6x1",IF(OR($H1295&gt;=Parâmetros!$E$20,$H1295&lt;Parâmetros!$E$19),"ATENÇÃO · 6x1 apontou fora do horário diurno","Jornada fixa do 6x1"))),IF($D1295="5x2","Jornada fixa do 5x2",IF($D1295="Folguista",IF($J1295=$K1295,"Evidência confirma sequência","DIVERGE · sequência "&amp;$J1295&amp;" × evidência "&amp;$K1295),IF($K1295=$E1295,"Evidência confirma cadastro","DIVERGE · cadastro "&amp;$E1295&amp;" × evidência "&amp;$K1295)))))))))))</f>
        <v>Férias no cadastro</v>
      </c>
      <c r="W1295" s="34">
        <f>IF(OR(OR($D1295="6x1",$D1295="FF 6x1"),$D1295="5x2"),"",IF($AB1295&lt;&gt;$AB1294,IF(IFERROR(INDEX(Cadastro!$F$5:$F$243,$AB1295),"")="",IF($L1295&gt;0,1,0),IF(IFERROR(INDEX(Cadastro!$F$5:$F$243,$AB1295),"")&lt;=IFERROR(INDEX(Parâmetros!$B$39:$B$48,MATCH($E1295,Parâmetros!$A$39:$A$48,0)),99),IFERROR(INDEX(Cadastro!$F$5:$F$243,$AB1295),""),0)),IF($L1295&gt;0,IF(N($X1294)&gt;0,1,N($W1294)+1),IF(AND($L1295=0,OR(N($W1294)&gt;=IFERROR(INDEX(Parâmetros!$B$39:$B$48,MATCH($E1295,Parâmetros!$A$39:$A$48,0)),99),AND(N($X1294)&gt;0,N($X1294)&lt;IFERROR(INDEX(Parâmetros!$C$39:$C$48,MATCH($E1295,Parâmetros!$A$39:$A$48,0)),0)))),0,N($W1294)+1))))</f>
        <v>5</v>
      </c>
      <c r="X1295" s="34">
        <f>IF(OR(OR($D1295="6x1",$D1295="FF 6x1"),$D1295="5x2"),"",IF($AB1295&lt;&gt;$AB1294,IF(IFERROR(INDEX(Cadastro!$F$5:$F$243,$AB1295),"")="",0,IF(IFERROR(INDEX(Cadastro!$F$5:$F$243,$AB1295),"")&gt;IFERROR(INDEX(Parâmetros!$B$39:$B$48,MATCH($E1295,Parâmetros!$A$39:$A$48,0)),99),IFERROR(INDEX(Cadastro!$F$5:$F$243,$AB1295),"")-IFERROR(INDEX(Parâmetros!$B$39:$B$48,MATCH($E1295,Parâmetros!$A$39:$A$48,0)),99),0)),IF(AND($L1295=0,OR(N($W1294)&gt;=IFERROR(INDEX(Parâmetros!$B$39:$B$48,MATCH($E1295,Parâmetros!$A$39:$A$48,0)),99),AND(N($X1294)&gt;0,N($X1294)&lt;IFERROR(INDEX(Parâmetros!$C$39:$C$48,MATCH($E1295,Parâmetros!$A$39:$A$48,0)),0)))),N($X1294)+1,0)))</f>
        <v>0</v>
      </c>
      <c r="Y1295" t="str">
        <f>IF($AC1295&lt;&gt;"",IF($L1295&gt;0,$AC1295&amp;" · com apontamento",$AC1295),IF($E1295="Férias",IF($L1295&gt;0,"Férias · com apontamento","Férias (cadastro)"),IF(($Z1295+$AA1295-1)&gt;Parâmetros!$E$16,"Férias / afastamento",IF(AND($D1295="5x2",OR(WEEKDAY($F1295,2)=6,WEEKDAY($F1295,2)=7)),IF($L1295&gt;0,"Folga trabalhada","Folga"),IF($L1295&gt;0,"Trabalhado",IF(OR(OR($D1295="6x1",$D1295="FF 6x1"),$D1295="5x2"),IF(AND(OR($D1295="6x1",$D1295="FF 6x1"),OR(WEEKDAY($F1295,2)=6,WEEKDAY($F1295,2)=7)),"Folga","Falta de registro"),IF(AND($AB1295&lt;&gt;$AB1294,IFERROR(INDEX(Cadastro!$F$5:$F$243,$AB1295),"")=""),"Indeterminado (início da série)",IF($X1295&gt;0,"Folga","Falta de registro"))))))))</f>
        <v>Férias (cadastro)</v>
      </c>
      <c r="Z1295" s="34">
        <f>IF(OR($L1295&gt;0,$F1295&gt;Parâmetros!$E$14),0,IF($A1295&lt;&gt;$A1294,1,N($Z1294)+1))</f>
        <v>6</v>
      </c>
      <c r="AA1295" s="34">
        <f>IF(OR($L1295&gt;0,$F1295&gt;Parâmetros!$E$14),0,IF(OR($A1295&lt;&gt;$A1296,$F1296&gt;Parâmetros!$E$14),1,N($AA1296)+1))</f>
        <v>11</v>
      </c>
      <c r="AB1295" s="31">
        <f>IFERROR(MATCH($A1295&amp;"|"&amp;TEXT(_xlfn.MAXIFS(Cadastro!$E$5:$E$243,Cadastro!$A$5:$A$243,$A1295,Cadastro!$E$5:$E$243,"&lt;="&amp;$F1295),"yyyymmdd"),Cadastro!$I$5:$I$243,0),"")</f>
        <v>165</v>
      </c>
      <c r="AC1295" t="str">
        <f>IFERROR(_xlfn.SINGLE(INDEX(Exceções!$D$5:$D$203,MATCH($A1295&amp;"|"&amp;$F1295,Exceções!$F$5:$F$203,0))),"")</f>
        <v/>
      </c>
      <c r="AD1295" t="str">
        <f>IF($AC1295="","",IFERROR(_xlfn.SINGLE(INDEX(Exceções!$E$5:$E$203,MATCH($A1295&amp;"|"&amp;$F1295,Exceções!$F$5:$F$203,0))),""))</f>
        <v/>
      </c>
    </row>
    <row r="1296" spans="1:30" ht="15" hidden="1" customHeight="1" x14ac:dyDescent="0.25">
      <c r="A1296" s="31">
        <v>55554</v>
      </c>
      <c r="B1296" s="17" t="s">
        <v>23</v>
      </c>
      <c r="C1296" s="17" t="str">
        <f>IFERROR(INDEX(Cadastro!$C$5:$C$243,$AB1296),"NÃO INFORMADO")</f>
        <v>CAL</v>
      </c>
      <c r="D1296" s="17" t="str">
        <f>IFERROR(INDEX(Cadastro!$D$5:$D$243,$AB1296),"")</f>
        <v>Férias</v>
      </c>
      <c r="E1296" s="17" t="str">
        <f>IFERROR(INDEX(Cadastro!$G$5:$G$243,$AB1296),"")</f>
        <v>Férias</v>
      </c>
      <c r="F1296" s="29">
        <v>46306</v>
      </c>
      <c r="G1296" s="32" t="str">
        <f t="shared" si="120"/>
        <v>dom</v>
      </c>
      <c r="H1296" s="31" t="str">
        <f>IF($L1296=0,"",_xlfn.MINIFS(Dados!$Q:$Q,Dados!$A:$A,$A1296,Dados!$S:$S,$F1296))</f>
        <v/>
      </c>
      <c r="I1296" s="31" t="str">
        <f>IF($H1296="","",_xlfn.MAXIFS(Dados!$R:$R,Dados!$A:$A,$A1296,Dados!$S:$S,$F1296))</f>
        <v/>
      </c>
      <c r="J1296" s="32" t="str">
        <f>IF($D1296&lt;&gt;"Folguista","",IFERROR(INDEX(Parâmetros!$D$52:$G$52,1,MIN(4,MAX(1,$W1296))),""))</f>
        <v/>
      </c>
      <c r="K1296" s="32" t="str">
        <f>IF(OR($AC1296&lt;&gt;"",$Y1296="Folga",$Y1296="Folga trabalhada",$Y1296="Férias (cadastro)",$Y1296="Férias / afastamento",$Y1296="Indeterminado (início da série)"),"",IF(OR($D1296="6x1",$D1296="FF 6x1"),IF(OR(WEEKDAY($F1296,2)=6,WEEKDAY($F1296,2)=7),"6x1 sáb/dom","6x1"),IF($D1296="5x2","5x2",IF($H1296="",IF($D1296="Folguista",$J1296,$E1296),IF(OR($H1296&gt;=Parâmetros!$E$18,$H1296&lt;Parâmetros!$E$19),"C",IF($H1296&lt;Parâmetros!$E$20,"A","B"))))))</f>
        <v/>
      </c>
      <c r="L1296" s="30">
        <f>SUMIFS(Dados!$E:$E,Dados!$A:$A,$A1296,Dados!$S:$S,$F1296)</f>
        <v>0</v>
      </c>
      <c r="M1296" s="30" t="str">
        <f>IFERROR(INDEX(Parâmetros!$E$6:$E$11,MATCH($K1296,Parâmetros!$A$6:$A$11,0)),"")</f>
        <v/>
      </c>
      <c r="N1296" s="33" t="str">
        <f t="shared" si="121"/>
        <v/>
      </c>
      <c r="O1296" s="33">
        <f>Parâmetros!$E$13</f>
        <v>0.8</v>
      </c>
      <c r="P1296" s="32" t="str">
        <f>IF(OR($M1296="",$F1296&gt;Parâmetros!$E$14),"Não","Sim")</f>
        <v>Não</v>
      </c>
      <c r="Q1296" s="32" t="str">
        <f t="shared" si="122"/>
        <v/>
      </c>
      <c r="R1296" s="32" t="str">
        <f t="shared" si="123"/>
        <v/>
      </c>
      <c r="S1296" s="30" t="str">
        <f t="shared" si="124"/>
        <v/>
      </c>
      <c r="T1296" s="32" t="str">
        <f>IF($Q1296&lt;&gt;"Sim","",IF($N1296&gt;Parâmetros!$E$15,"Sim","Não"))</f>
        <v/>
      </c>
      <c r="U1296" s="17" t="str">
        <f t="shared" si="125"/>
        <v>Férias / afastamento</v>
      </c>
      <c r="V1296" s="17" t="str">
        <f>IF($AC1296&lt;&gt;"",IF($L1296&gt;0,"ATENÇÃO · apontou em dia de "&amp;LOWER($AC1296)&amp;" cadastrado","Exceção cadastrada · "&amp;$AC1296)&amp;IF($AD1296="",""," · "&amp;$AD1296),IF($E1296="Férias",IF($L1296&gt;0,"ATENÇÃO · apontou estando de férias no cadastro","Férias no cadastro"),IF($Y1296="Férias / afastamento","Afastamento · "&amp;($Z1296+$AA1296-1)&amp;" dias seguidos sem apontamento",IF($Y1296="Folga trabalhada","ATENÇÃO · apontou em dia de folga da escala 5x2",IF($Y1296="Folga",IF(AND($D1296="5x2",OR(WEEKDAY($F1296,2)=6,WEEKDAY($F1296,2)=7)),"Folga de fim de semana da escala 5x2",IF(AND(OR($D1296="6x1",$D1296="FF 6x1"),WEEKDAY($F1296,2)=6,FALSE()),"Folga de fim de semana · apontou no domingo anterior",IF(AND(OR($D1296="6x1",$D1296="FF 6x1"),WEEKDAY($F1296,2)=7,AND($A1296=$A1295,$L1295&gt;0)),"Folga de fim de semana · apontou no sábado",IF(AND(OR($D1296="6x1",$D1296="FF 6x1"),OR(WEEKDAY($F1296,2)=6,WEEKDAY($F1296,2)=7)),"Folga de fim de semana · sem apontamento no sábado nem no domingo","Folga prevista pelo ciclo")))),IF($Y1296="Indeterminado (início da série)","Sem histórico anterior — informe o dia do ciclo no Cadastro",IF($Y1296="Falta de registro",IF(OR(OR($D1296="6x1",$D1296="FF 6x1"),$D1296="5x2"),"FALTA DE REGISTRO · dia útil da escala "&amp;$E1296,"FALTA DE REGISTRO · dia "&amp;$W1296&amp;" de "&amp;IFERROR(INDEX(Parâmetros!$B$39:$B$48,MATCH($E1296,Parâmetros!$A$39:$A$48,0)),99)&amp;" do ciclo"),IF(OR($D1296="6x1",$D1296="FF 6x1"),IF(OR(AND(WEEKDAY($F1296,2)=6,AND($A1296=$A1297,$L1297&gt;0)),AND(WEEKDAY($F1296,2)=7,AND($A1296=$A1295,$L1295&gt;0))),"ATENÇÃO · apontou sábado e domingo no mesmo fim de semana",IF(OR(WEEKDAY($F1296,2)=6,WEEKDAY($F1296,2)=7),"Jornada de fim de semana do 6x1",IF(OR($H1296&gt;=Parâmetros!$E$20,$H1296&lt;Parâmetros!$E$19),"ATENÇÃO · 6x1 apontou fora do horário diurno","Jornada fixa do 6x1"))),IF($D1296="5x2","Jornada fixa do 5x2",IF($D1296="Folguista",IF($J1296=$K1296,"Evidência confirma sequência","DIVERGE · sequência "&amp;$J1296&amp;" × evidência "&amp;$K1296),IF($K1296=$E1296,"Evidência confirma cadastro","DIVERGE · cadastro "&amp;$E1296&amp;" × evidência "&amp;$K1296)))))))))))</f>
        <v>Férias no cadastro</v>
      </c>
      <c r="W1296" s="34">
        <f>IF(OR(OR($D1296="6x1",$D1296="FF 6x1"),$D1296="5x2"),"",IF($AB1296&lt;&gt;$AB1295,IF(IFERROR(INDEX(Cadastro!$F$5:$F$243,$AB1296),"")="",IF($L1296&gt;0,1,0),IF(IFERROR(INDEX(Cadastro!$F$5:$F$243,$AB1296),"")&lt;=IFERROR(INDEX(Parâmetros!$B$39:$B$48,MATCH($E1296,Parâmetros!$A$39:$A$48,0)),99),IFERROR(INDEX(Cadastro!$F$5:$F$243,$AB1296),""),0)),IF($L1296&gt;0,IF(N($X1295)&gt;0,1,N($W1295)+1),IF(AND($L1296=0,OR(N($W1295)&gt;=IFERROR(INDEX(Parâmetros!$B$39:$B$48,MATCH($E1296,Parâmetros!$A$39:$A$48,0)),99),AND(N($X1295)&gt;0,N($X1295)&lt;IFERROR(INDEX(Parâmetros!$C$39:$C$48,MATCH($E1296,Parâmetros!$A$39:$A$48,0)),0)))),0,N($W1295)+1))))</f>
        <v>6</v>
      </c>
      <c r="X1296" s="34">
        <f>IF(OR(OR($D1296="6x1",$D1296="FF 6x1"),$D1296="5x2"),"",IF($AB1296&lt;&gt;$AB1295,IF(IFERROR(INDEX(Cadastro!$F$5:$F$243,$AB1296),"")="",0,IF(IFERROR(INDEX(Cadastro!$F$5:$F$243,$AB1296),"")&gt;IFERROR(INDEX(Parâmetros!$B$39:$B$48,MATCH($E1296,Parâmetros!$A$39:$A$48,0)),99),IFERROR(INDEX(Cadastro!$F$5:$F$243,$AB1296),"")-IFERROR(INDEX(Parâmetros!$B$39:$B$48,MATCH($E1296,Parâmetros!$A$39:$A$48,0)),99),0)),IF(AND($L1296=0,OR(N($W1295)&gt;=IFERROR(INDEX(Parâmetros!$B$39:$B$48,MATCH($E1296,Parâmetros!$A$39:$A$48,0)),99),AND(N($X1295)&gt;0,N($X1295)&lt;IFERROR(INDEX(Parâmetros!$C$39:$C$48,MATCH($E1296,Parâmetros!$A$39:$A$48,0)),0)))),N($X1295)+1,0)))</f>
        <v>0</v>
      </c>
      <c r="Y1296" t="str">
        <f>IF($AC1296&lt;&gt;"",IF($L1296&gt;0,$AC1296&amp;" · com apontamento",$AC1296),IF($E1296="Férias",IF($L1296&gt;0,"Férias · com apontamento","Férias (cadastro)"),IF(($Z1296+$AA1296-1)&gt;Parâmetros!$E$16,"Férias / afastamento",IF(AND($D1296="5x2",OR(WEEKDAY($F1296,2)=6,WEEKDAY($F1296,2)=7)),IF($L1296&gt;0,"Folga trabalhada","Folga"),IF($L1296&gt;0,"Trabalhado",IF(OR(OR($D1296="6x1",$D1296="FF 6x1"),$D1296="5x2"),IF(AND(OR($D1296="6x1",$D1296="FF 6x1"),OR(WEEKDAY($F1296,2)=6,WEEKDAY($F1296,2)=7)),"Folga","Falta de registro"),IF(AND($AB1296&lt;&gt;$AB1295,IFERROR(INDEX(Cadastro!$F$5:$F$243,$AB1296),"")=""),"Indeterminado (início da série)",IF($X1296&gt;0,"Folga","Falta de registro"))))))))</f>
        <v>Férias (cadastro)</v>
      </c>
      <c r="Z1296" s="34">
        <f>IF(OR($L1296&gt;0,$F1296&gt;Parâmetros!$E$14),0,IF($A1296&lt;&gt;$A1295,1,N($Z1295)+1))</f>
        <v>7</v>
      </c>
      <c r="AA1296" s="34">
        <f>IF(OR($L1296&gt;0,$F1296&gt;Parâmetros!$E$14),0,IF(OR($A1296&lt;&gt;$A1297,$F1297&gt;Parâmetros!$E$14),1,N($AA1297)+1))</f>
        <v>10</v>
      </c>
      <c r="AB1296" s="31">
        <f>IFERROR(MATCH($A1296&amp;"|"&amp;TEXT(_xlfn.MAXIFS(Cadastro!$E$5:$E$243,Cadastro!$A$5:$A$243,$A1296,Cadastro!$E$5:$E$243,"&lt;="&amp;$F1296),"yyyymmdd"),Cadastro!$I$5:$I$243,0),"")</f>
        <v>165</v>
      </c>
      <c r="AC1296" t="str">
        <f>IFERROR(_xlfn.SINGLE(INDEX(Exceções!$D$5:$D$203,MATCH($A1296&amp;"|"&amp;$F1296,Exceções!$F$5:$F$203,0))),"")</f>
        <v/>
      </c>
      <c r="AD1296" t="str">
        <f>IF($AC1296="","",IFERROR(_xlfn.SINGLE(INDEX(Exceções!$E$5:$E$203,MATCH($A1296&amp;"|"&amp;$F1296,Exceções!$F$5:$F$203,0))),""))</f>
        <v/>
      </c>
    </row>
    <row r="1297" spans="1:30" ht="15" hidden="1" customHeight="1" x14ac:dyDescent="0.25">
      <c r="A1297" s="31">
        <v>55554</v>
      </c>
      <c r="B1297" s="17" t="s">
        <v>23</v>
      </c>
      <c r="C1297" s="17" t="str">
        <f>IFERROR(INDEX(Cadastro!$C$5:$C$243,$AB1297),"NÃO INFORMADO")</f>
        <v>CAL</v>
      </c>
      <c r="D1297" s="17" t="str">
        <f>IFERROR(INDEX(Cadastro!$D$5:$D$243,$AB1297),"")</f>
        <v>Férias</v>
      </c>
      <c r="E1297" s="17" t="str">
        <f>IFERROR(INDEX(Cadastro!$G$5:$G$243,$AB1297),"")</f>
        <v>Férias</v>
      </c>
      <c r="F1297" s="29">
        <v>46307</v>
      </c>
      <c r="G1297" s="32" t="str">
        <f t="shared" si="120"/>
        <v>seg</v>
      </c>
      <c r="H1297" s="31" t="str">
        <f>IF($L1297=0,"",_xlfn.MINIFS(Dados!$Q:$Q,Dados!$A:$A,$A1297,Dados!$S:$S,$F1297))</f>
        <v/>
      </c>
      <c r="I1297" s="31" t="str">
        <f>IF($H1297="","",_xlfn.MAXIFS(Dados!$R:$R,Dados!$A:$A,$A1297,Dados!$S:$S,$F1297))</f>
        <v/>
      </c>
      <c r="J1297" s="32" t="str">
        <f>IF($D1297&lt;&gt;"Folguista","",IFERROR(INDEX(Parâmetros!$D$52:$G$52,1,MIN(4,MAX(1,$W1297))),""))</f>
        <v/>
      </c>
      <c r="K1297" s="32" t="str">
        <f>IF(OR($AC1297&lt;&gt;"",$Y1297="Folga",$Y1297="Folga trabalhada",$Y1297="Férias (cadastro)",$Y1297="Férias / afastamento",$Y1297="Indeterminado (início da série)"),"",IF(OR($D1297="6x1",$D1297="FF 6x1"),IF(OR(WEEKDAY($F1297,2)=6,WEEKDAY($F1297,2)=7),"6x1 sáb/dom","6x1"),IF($D1297="5x2","5x2",IF($H1297="",IF($D1297="Folguista",$J1297,$E1297),IF(OR($H1297&gt;=Parâmetros!$E$18,$H1297&lt;Parâmetros!$E$19),"C",IF($H1297&lt;Parâmetros!$E$20,"A","B"))))))</f>
        <v/>
      </c>
      <c r="L1297" s="30">
        <f>SUMIFS(Dados!$E:$E,Dados!$A:$A,$A1297,Dados!$S:$S,$F1297)</f>
        <v>0</v>
      </c>
      <c r="M1297" s="30" t="str">
        <f>IFERROR(INDEX(Parâmetros!$E$6:$E$11,MATCH($K1297,Parâmetros!$A$6:$A$11,0)),"")</f>
        <v/>
      </c>
      <c r="N1297" s="33" t="str">
        <f t="shared" si="121"/>
        <v/>
      </c>
      <c r="O1297" s="33">
        <f>Parâmetros!$E$13</f>
        <v>0.8</v>
      </c>
      <c r="P1297" s="32" t="str">
        <f>IF(OR($M1297="",$F1297&gt;Parâmetros!$E$14),"Não","Sim")</f>
        <v>Não</v>
      </c>
      <c r="Q1297" s="32" t="str">
        <f t="shared" si="122"/>
        <v/>
      </c>
      <c r="R1297" s="32" t="str">
        <f t="shared" si="123"/>
        <v/>
      </c>
      <c r="S1297" s="30" t="str">
        <f t="shared" si="124"/>
        <v/>
      </c>
      <c r="T1297" s="32" t="str">
        <f>IF($Q1297&lt;&gt;"Sim","",IF($N1297&gt;Parâmetros!$E$15,"Sim","Não"))</f>
        <v/>
      </c>
      <c r="U1297" s="17" t="str">
        <f t="shared" si="125"/>
        <v>Férias / afastamento</v>
      </c>
      <c r="V1297" s="17" t="str">
        <f>IF($AC1297&lt;&gt;"",IF($L1297&gt;0,"ATENÇÃO · apontou em dia de "&amp;LOWER($AC1297)&amp;" cadastrado","Exceção cadastrada · "&amp;$AC1297)&amp;IF($AD1297="",""," · "&amp;$AD1297),IF($E1297="Férias",IF($L1297&gt;0,"ATENÇÃO · apontou estando de férias no cadastro","Férias no cadastro"),IF($Y1297="Férias / afastamento","Afastamento · "&amp;($Z1297+$AA1297-1)&amp;" dias seguidos sem apontamento",IF($Y1297="Folga trabalhada","ATENÇÃO · apontou em dia de folga da escala 5x2",IF($Y1297="Folga",IF(AND($D1297="5x2",OR(WEEKDAY($F1297,2)=6,WEEKDAY($F1297,2)=7)),"Folga de fim de semana da escala 5x2",IF(AND(OR($D1297="6x1",$D1297="FF 6x1"),WEEKDAY($F1297,2)=6,FALSE()),"Folga de fim de semana · apontou no domingo anterior",IF(AND(OR($D1297="6x1",$D1297="FF 6x1"),WEEKDAY($F1297,2)=7,AND($A1297=$A1296,$L1296&gt;0)),"Folga de fim de semana · apontou no sábado",IF(AND(OR($D1297="6x1",$D1297="FF 6x1"),OR(WEEKDAY($F1297,2)=6,WEEKDAY($F1297,2)=7)),"Folga de fim de semana · sem apontamento no sábado nem no domingo","Folga prevista pelo ciclo")))),IF($Y1297="Indeterminado (início da série)","Sem histórico anterior — informe o dia do ciclo no Cadastro",IF($Y1297="Falta de registro",IF(OR(OR($D1297="6x1",$D1297="FF 6x1"),$D1297="5x2"),"FALTA DE REGISTRO · dia útil da escala "&amp;$E1297,"FALTA DE REGISTRO · dia "&amp;$W1297&amp;" de "&amp;IFERROR(INDEX(Parâmetros!$B$39:$B$48,MATCH($E1297,Parâmetros!$A$39:$A$48,0)),99)&amp;" do ciclo"),IF(OR($D1297="6x1",$D1297="FF 6x1"),IF(OR(AND(WEEKDAY($F1297,2)=6,AND($A1297=$A1298,$L1298&gt;0)),AND(WEEKDAY($F1297,2)=7,AND($A1297=$A1296,$L1296&gt;0))),"ATENÇÃO · apontou sábado e domingo no mesmo fim de semana",IF(OR(WEEKDAY($F1297,2)=6,WEEKDAY($F1297,2)=7),"Jornada de fim de semana do 6x1",IF(OR($H1297&gt;=Parâmetros!$E$20,$H1297&lt;Parâmetros!$E$19),"ATENÇÃO · 6x1 apontou fora do horário diurno","Jornada fixa do 6x1"))),IF($D1297="5x2","Jornada fixa do 5x2",IF($D1297="Folguista",IF($J1297=$K1297,"Evidência confirma sequência","DIVERGE · sequência "&amp;$J1297&amp;" × evidência "&amp;$K1297),IF($K1297=$E1297,"Evidência confirma cadastro","DIVERGE · cadastro "&amp;$E1297&amp;" × evidência "&amp;$K1297)))))))))))</f>
        <v>Férias no cadastro</v>
      </c>
      <c r="W1297" s="34">
        <f>IF(OR(OR($D1297="6x1",$D1297="FF 6x1"),$D1297="5x2"),"",IF($AB1297&lt;&gt;$AB1296,IF(IFERROR(INDEX(Cadastro!$F$5:$F$243,$AB1297),"")="",IF($L1297&gt;0,1,0),IF(IFERROR(INDEX(Cadastro!$F$5:$F$243,$AB1297),"")&lt;=IFERROR(INDEX(Parâmetros!$B$39:$B$48,MATCH($E1297,Parâmetros!$A$39:$A$48,0)),99),IFERROR(INDEX(Cadastro!$F$5:$F$243,$AB1297),""),0)),IF($L1297&gt;0,IF(N($X1296)&gt;0,1,N($W1296)+1),IF(AND($L1297=0,OR(N($W1296)&gt;=IFERROR(INDEX(Parâmetros!$B$39:$B$48,MATCH($E1297,Parâmetros!$A$39:$A$48,0)),99),AND(N($X1296)&gt;0,N($X1296)&lt;IFERROR(INDEX(Parâmetros!$C$39:$C$48,MATCH($E1297,Parâmetros!$A$39:$A$48,0)),0)))),0,N($W1296)+1))))</f>
        <v>7</v>
      </c>
      <c r="X1297" s="34">
        <f>IF(OR(OR($D1297="6x1",$D1297="FF 6x1"),$D1297="5x2"),"",IF($AB1297&lt;&gt;$AB1296,IF(IFERROR(INDEX(Cadastro!$F$5:$F$243,$AB1297),"")="",0,IF(IFERROR(INDEX(Cadastro!$F$5:$F$243,$AB1297),"")&gt;IFERROR(INDEX(Parâmetros!$B$39:$B$48,MATCH($E1297,Parâmetros!$A$39:$A$48,0)),99),IFERROR(INDEX(Cadastro!$F$5:$F$243,$AB1297),"")-IFERROR(INDEX(Parâmetros!$B$39:$B$48,MATCH($E1297,Parâmetros!$A$39:$A$48,0)),99),0)),IF(AND($L1297=0,OR(N($W1296)&gt;=IFERROR(INDEX(Parâmetros!$B$39:$B$48,MATCH($E1297,Parâmetros!$A$39:$A$48,0)),99),AND(N($X1296)&gt;0,N($X1296)&lt;IFERROR(INDEX(Parâmetros!$C$39:$C$48,MATCH($E1297,Parâmetros!$A$39:$A$48,0)),0)))),N($X1296)+1,0)))</f>
        <v>0</v>
      </c>
      <c r="Y1297" t="str">
        <f>IF($AC1297&lt;&gt;"",IF($L1297&gt;0,$AC1297&amp;" · com apontamento",$AC1297),IF($E1297="Férias",IF($L1297&gt;0,"Férias · com apontamento","Férias (cadastro)"),IF(($Z1297+$AA1297-1)&gt;Parâmetros!$E$16,"Férias / afastamento",IF(AND($D1297="5x2",OR(WEEKDAY($F1297,2)=6,WEEKDAY($F1297,2)=7)),IF($L1297&gt;0,"Folga trabalhada","Folga"),IF($L1297&gt;0,"Trabalhado",IF(OR(OR($D1297="6x1",$D1297="FF 6x1"),$D1297="5x2"),IF(AND(OR($D1297="6x1",$D1297="FF 6x1"),OR(WEEKDAY($F1297,2)=6,WEEKDAY($F1297,2)=7)),"Folga","Falta de registro"),IF(AND($AB1297&lt;&gt;$AB1296,IFERROR(INDEX(Cadastro!$F$5:$F$243,$AB1297),"")=""),"Indeterminado (início da série)",IF($X1297&gt;0,"Folga","Falta de registro"))))))))</f>
        <v>Férias (cadastro)</v>
      </c>
      <c r="Z1297" s="34">
        <f>IF(OR($L1297&gt;0,$F1297&gt;Parâmetros!$E$14),0,IF($A1297&lt;&gt;$A1296,1,N($Z1296)+1))</f>
        <v>8</v>
      </c>
      <c r="AA1297" s="34">
        <f>IF(OR($L1297&gt;0,$F1297&gt;Parâmetros!$E$14),0,IF(OR($A1297&lt;&gt;$A1298,$F1298&gt;Parâmetros!$E$14),1,N($AA1298)+1))</f>
        <v>9</v>
      </c>
      <c r="AB1297" s="31">
        <f>IFERROR(MATCH($A1297&amp;"|"&amp;TEXT(_xlfn.MAXIFS(Cadastro!$E$5:$E$243,Cadastro!$A$5:$A$243,$A1297,Cadastro!$E$5:$E$243,"&lt;="&amp;$F1297),"yyyymmdd"),Cadastro!$I$5:$I$243,0),"")</f>
        <v>165</v>
      </c>
      <c r="AC1297" t="str">
        <f>IFERROR(_xlfn.SINGLE(INDEX(Exceções!$D$5:$D$203,MATCH($A1297&amp;"|"&amp;$F1297,Exceções!$F$5:$F$203,0))),"")</f>
        <v/>
      </c>
      <c r="AD1297" t="str">
        <f>IF($AC1297="","",IFERROR(_xlfn.SINGLE(INDEX(Exceções!$E$5:$E$203,MATCH($A1297&amp;"|"&amp;$F1297,Exceções!$F$5:$F$203,0))),""))</f>
        <v/>
      </c>
    </row>
    <row r="1298" spans="1:30" ht="15" hidden="1" customHeight="1" x14ac:dyDescent="0.25">
      <c r="A1298" s="31">
        <v>55554</v>
      </c>
      <c r="B1298" s="17" t="s">
        <v>23</v>
      </c>
      <c r="C1298" s="17" t="str">
        <f>IFERROR(INDEX(Cadastro!$C$5:$C$243,$AB1298),"NÃO INFORMADO")</f>
        <v>CAL</v>
      </c>
      <c r="D1298" s="17" t="str">
        <f>IFERROR(INDEX(Cadastro!$D$5:$D$243,$AB1298),"")</f>
        <v>Férias</v>
      </c>
      <c r="E1298" s="17" t="str">
        <f>IFERROR(INDEX(Cadastro!$G$5:$G$243,$AB1298),"")</f>
        <v>Férias</v>
      </c>
      <c r="F1298" s="29">
        <v>46308</v>
      </c>
      <c r="G1298" s="32" t="str">
        <f t="shared" si="120"/>
        <v>ter</v>
      </c>
      <c r="H1298" s="31" t="str">
        <f>IF($L1298=0,"",_xlfn.MINIFS(Dados!$Q:$Q,Dados!$A:$A,$A1298,Dados!$S:$S,$F1298))</f>
        <v/>
      </c>
      <c r="I1298" s="31" t="str">
        <f>IF($H1298="","",_xlfn.MAXIFS(Dados!$R:$R,Dados!$A:$A,$A1298,Dados!$S:$S,$F1298))</f>
        <v/>
      </c>
      <c r="J1298" s="32" t="str">
        <f>IF($D1298&lt;&gt;"Folguista","",IFERROR(INDEX(Parâmetros!$D$52:$G$52,1,MIN(4,MAX(1,$W1298))),""))</f>
        <v/>
      </c>
      <c r="K1298" s="32" t="str">
        <f>IF(OR($AC1298&lt;&gt;"",$Y1298="Folga",$Y1298="Folga trabalhada",$Y1298="Férias (cadastro)",$Y1298="Férias / afastamento",$Y1298="Indeterminado (início da série)"),"",IF(OR($D1298="6x1",$D1298="FF 6x1"),IF(OR(WEEKDAY($F1298,2)=6,WEEKDAY($F1298,2)=7),"6x1 sáb/dom","6x1"),IF($D1298="5x2","5x2",IF($H1298="",IF($D1298="Folguista",$J1298,$E1298),IF(OR($H1298&gt;=Parâmetros!$E$18,$H1298&lt;Parâmetros!$E$19),"C",IF($H1298&lt;Parâmetros!$E$20,"A","B"))))))</f>
        <v/>
      </c>
      <c r="L1298" s="30">
        <f>SUMIFS(Dados!$E:$E,Dados!$A:$A,$A1298,Dados!$S:$S,$F1298)</f>
        <v>0</v>
      </c>
      <c r="M1298" s="30" t="str">
        <f>IFERROR(INDEX(Parâmetros!$E$6:$E$11,MATCH($K1298,Parâmetros!$A$6:$A$11,0)),"")</f>
        <v/>
      </c>
      <c r="N1298" s="33" t="str">
        <f t="shared" si="121"/>
        <v/>
      </c>
      <c r="O1298" s="33">
        <f>Parâmetros!$E$13</f>
        <v>0.8</v>
      </c>
      <c r="P1298" s="32" t="str">
        <f>IF(OR($M1298="",$F1298&gt;Parâmetros!$E$14),"Não","Sim")</f>
        <v>Não</v>
      </c>
      <c r="Q1298" s="32" t="str">
        <f t="shared" si="122"/>
        <v/>
      </c>
      <c r="R1298" s="32" t="str">
        <f t="shared" si="123"/>
        <v/>
      </c>
      <c r="S1298" s="30" t="str">
        <f t="shared" si="124"/>
        <v/>
      </c>
      <c r="T1298" s="32" t="str">
        <f>IF($Q1298&lt;&gt;"Sim","",IF($N1298&gt;Parâmetros!$E$15,"Sim","Não"))</f>
        <v/>
      </c>
      <c r="U1298" s="17" t="str">
        <f t="shared" si="125"/>
        <v>Férias / afastamento</v>
      </c>
      <c r="V1298" s="17" t="str">
        <f>IF($AC1298&lt;&gt;"",IF($L1298&gt;0,"ATENÇÃO · apontou em dia de "&amp;LOWER($AC1298)&amp;" cadastrado","Exceção cadastrada · "&amp;$AC1298)&amp;IF($AD1298="",""," · "&amp;$AD1298),IF($E1298="Férias",IF($L1298&gt;0,"ATENÇÃO · apontou estando de férias no cadastro","Férias no cadastro"),IF($Y1298="Férias / afastamento","Afastamento · "&amp;($Z1298+$AA1298-1)&amp;" dias seguidos sem apontamento",IF($Y1298="Folga trabalhada","ATENÇÃO · apontou em dia de folga da escala 5x2",IF($Y1298="Folga",IF(AND($D1298="5x2",OR(WEEKDAY($F1298,2)=6,WEEKDAY($F1298,2)=7)),"Folga de fim de semana da escala 5x2",IF(AND(OR($D1298="6x1",$D1298="FF 6x1"),WEEKDAY($F1298,2)=6,FALSE()),"Folga de fim de semana · apontou no domingo anterior",IF(AND(OR($D1298="6x1",$D1298="FF 6x1"),WEEKDAY($F1298,2)=7,AND($A1298=$A1297,$L1297&gt;0)),"Folga de fim de semana · apontou no sábado",IF(AND(OR($D1298="6x1",$D1298="FF 6x1"),OR(WEEKDAY($F1298,2)=6,WEEKDAY($F1298,2)=7)),"Folga de fim de semana · sem apontamento no sábado nem no domingo","Folga prevista pelo ciclo")))),IF($Y1298="Indeterminado (início da série)","Sem histórico anterior — informe o dia do ciclo no Cadastro",IF($Y1298="Falta de registro",IF(OR(OR($D1298="6x1",$D1298="FF 6x1"),$D1298="5x2"),"FALTA DE REGISTRO · dia útil da escala "&amp;$E1298,"FALTA DE REGISTRO · dia "&amp;$W1298&amp;" de "&amp;IFERROR(INDEX(Parâmetros!$B$39:$B$48,MATCH($E1298,Parâmetros!$A$39:$A$48,0)),99)&amp;" do ciclo"),IF(OR($D1298="6x1",$D1298="FF 6x1"),IF(OR(AND(WEEKDAY($F1298,2)=6,AND($A1298=$A1299,$L1299&gt;0)),AND(WEEKDAY($F1298,2)=7,AND($A1298=$A1297,$L1297&gt;0))),"ATENÇÃO · apontou sábado e domingo no mesmo fim de semana",IF(OR(WEEKDAY($F1298,2)=6,WEEKDAY($F1298,2)=7),"Jornada de fim de semana do 6x1",IF(OR($H1298&gt;=Parâmetros!$E$20,$H1298&lt;Parâmetros!$E$19),"ATENÇÃO · 6x1 apontou fora do horário diurno","Jornada fixa do 6x1"))),IF($D1298="5x2","Jornada fixa do 5x2",IF($D1298="Folguista",IF($J1298=$K1298,"Evidência confirma sequência","DIVERGE · sequência "&amp;$J1298&amp;" × evidência "&amp;$K1298),IF($K1298=$E1298,"Evidência confirma cadastro","DIVERGE · cadastro "&amp;$E1298&amp;" × evidência "&amp;$K1298)))))))))))</f>
        <v>Férias no cadastro</v>
      </c>
      <c r="W1298" s="34">
        <f>IF(OR(OR($D1298="6x1",$D1298="FF 6x1"),$D1298="5x2"),"",IF($AB1298&lt;&gt;$AB1297,IF(IFERROR(INDEX(Cadastro!$F$5:$F$243,$AB1298),"")="",IF($L1298&gt;0,1,0),IF(IFERROR(INDEX(Cadastro!$F$5:$F$243,$AB1298),"")&lt;=IFERROR(INDEX(Parâmetros!$B$39:$B$48,MATCH($E1298,Parâmetros!$A$39:$A$48,0)),99),IFERROR(INDEX(Cadastro!$F$5:$F$243,$AB1298),""),0)),IF($L1298&gt;0,IF(N($X1297)&gt;0,1,N($W1297)+1),IF(AND($L1298=0,OR(N($W1297)&gt;=IFERROR(INDEX(Parâmetros!$B$39:$B$48,MATCH($E1298,Parâmetros!$A$39:$A$48,0)),99),AND(N($X1297)&gt;0,N($X1297)&lt;IFERROR(INDEX(Parâmetros!$C$39:$C$48,MATCH($E1298,Parâmetros!$A$39:$A$48,0)),0)))),0,N($W1297)+1))))</f>
        <v>8</v>
      </c>
      <c r="X1298" s="34">
        <f>IF(OR(OR($D1298="6x1",$D1298="FF 6x1"),$D1298="5x2"),"",IF($AB1298&lt;&gt;$AB1297,IF(IFERROR(INDEX(Cadastro!$F$5:$F$243,$AB1298),"")="",0,IF(IFERROR(INDEX(Cadastro!$F$5:$F$243,$AB1298),"")&gt;IFERROR(INDEX(Parâmetros!$B$39:$B$48,MATCH($E1298,Parâmetros!$A$39:$A$48,0)),99),IFERROR(INDEX(Cadastro!$F$5:$F$243,$AB1298),"")-IFERROR(INDEX(Parâmetros!$B$39:$B$48,MATCH($E1298,Parâmetros!$A$39:$A$48,0)),99),0)),IF(AND($L1298=0,OR(N($W1297)&gt;=IFERROR(INDEX(Parâmetros!$B$39:$B$48,MATCH($E1298,Parâmetros!$A$39:$A$48,0)),99),AND(N($X1297)&gt;0,N($X1297)&lt;IFERROR(INDEX(Parâmetros!$C$39:$C$48,MATCH($E1298,Parâmetros!$A$39:$A$48,0)),0)))),N($X1297)+1,0)))</f>
        <v>0</v>
      </c>
      <c r="Y1298" t="str">
        <f>IF($AC1298&lt;&gt;"",IF($L1298&gt;0,$AC1298&amp;" · com apontamento",$AC1298),IF($E1298="Férias",IF($L1298&gt;0,"Férias · com apontamento","Férias (cadastro)"),IF(($Z1298+$AA1298-1)&gt;Parâmetros!$E$16,"Férias / afastamento",IF(AND($D1298="5x2",OR(WEEKDAY($F1298,2)=6,WEEKDAY($F1298,2)=7)),IF($L1298&gt;0,"Folga trabalhada","Folga"),IF($L1298&gt;0,"Trabalhado",IF(OR(OR($D1298="6x1",$D1298="FF 6x1"),$D1298="5x2"),IF(AND(OR($D1298="6x1",$D1298="FF 6x1"),OR(WEEKDAY($F1298,2)=6,WEEKDAY($F1298,2)=7)),"Folga","Falta de registro"),IF(AND($AB1298&lt;&gt;$AB1297,IFERROR(INDEX(Cadastro!$F$5:$F$243,$AB1298),"")=""),"Indeterminado (início da série)",IF($X1298&gt;0,"Folga","Falta de registro"))))))))</f>
        <v>Férias (cadastro)</v>
      </c>
      <c r="Z1298" s="34">
        <f>IF(OR($L1298&gt;0,$F1298&gt;Parâmetros!$E$14),0,IF($A1298&lt;&gt;$A1297,1,N($Z1297)+1))</f>
        <v>9</v>
      </c>
      <c r="AA1298" s="34">
        <f>IF(OR($L1298&gt;0,$F1298&gt;Parâmetros!$E$14),0,IF(OR($A1298&lt;&gt;$A1299,$F1299&gt;Parâmetros!$E$14),1,N($AA1299)+1))</f>
        <v>8</v>
      </c>
      <c r="AB1298" s="31">
        <f>IFERROR(MATCH($A1298&amp;"|"&amp;TEXT(_xlfn.MAXIFS(Cadastro!$E$5:$E$243,Cadastro!$A$5:$A$243,$A1298,Cadastro!$E$5:$E$243,"&lt;="&amp;$F1298),"yyyymmdd"),Cadastro!$I$5:$I$243,0),"")</f>
        <v>165</v>
      </c>
      <c r="AC1298" t="str">
        <f>IFERROR(_xlfn.SINGLE(INDEX(Exceções!$D$5:$D$203,MATCH($A1298&amp;"|"&amp;$F1298,Exceções!$F$5:$F$203,0))),"")</f>
        <v/>
      </c>
      <c r="AD1298" t="str">
        <f>IF($AC1298="","",IFERROR(_xlfn.SINGLE(INDEX(Exceções!$E$5:$E$203,MATCH($A1298&amp;"|"&amp;$F1298,Exceções!$F$5:$F$203,0))),""))</f>
        <v/>
      </c>
    </row>
    <row r="1299" spans="1:30" ht="15" hidden="1" customHeight="1" x14ac:dyDescent="0.25">
      <c r="A1299" s="31">
        <v>55554</v>
      </c>
      <c r="B1299" s="17" t="s">
        <v>23</v>
      </c>
      <c r="C1299" s="17" t="str">
        <f>IFERROR(INDEX(Cadastro!$C$5:$C$243,$AB1299),"NÃO INFORMADO")</f>
        <v>CAL</v>
      </c>
      <c r="D1299" s="17" t="str">
        <f>IFERROR(INDEX(Cadastro!$D$5:$D$243,$AB1299),"")</f>
        <v>Férias</v>
      </c>
      <c r="E1299" s="17" t="str">
        <f>IFERROR(INDEX(Cadastro!$G$5:$G$243,$AB1299),"")</f>
        <v>Férias</v>
      </c>
      <c r="F1299" s="29">
        <v>46309</v>
      </c>
      <c r="G1299" s="32" t="str">
        <f t="shared" si="120"/>
        <v>qua</v>
      </c>
      <c r="H1299" s="31" t="str">
        <f>IF($L1299=0,"",_xlfn.MINIFS(Dados!$Q:$Q,Dados!$A:$A,$A1299,Dados!$S:$S,$F1299))</f>
        <v/>
      </c>
      <c r="I1299" s="31" t="str">
        <f>IF($H1299="","",_xlfn.MAXIFS(Dados!$R:$R,Dados!$A:$A,$A1299,Dados!$S:$S,$F1299))</f>
        <v/>
      </c>
      <c r="J1299" s="32" t="str">
        <f>IF($D1299&lt;&gt;"Folguista","",IFERROR(INDEX(Parâmetros!$D$52:$G$52,1,MIN(4,MAX(1,$W1299))),""))</f>
        <v/>
      </c>
      <c r="K1299" s="32" t="str">
        <f>IF(OR($AC1299&lt;&gt;"",$Y1299="Folga",$Y1299="Folga trabalhada",$Y1299="Férias (cadastro)",$Y1299="Férias / afastamento",$Y1299="Indeterminado (início da série)"),"",IF(OR($D1299="6x1",$D1299="FF 6x1"),IF(OR(WEEKDAY($F1299,2)=6,WEEKDAY($F1299,2)=7),"6x1 sáb/dom","6x1"),IF($D1299="5x2","5x2",IF($H1299="",IF($D1299="Folguista",$J1299,$E1299),IF(OR($H1299&gt;=Parâmetros!$E$18,$H1299&lt;Parâmetros!$E$19),"C",IF($H1299&lt;Parâmetros!$E$20,"A","B"))))))</f>
        <v/>
      </c>
      <c r="L1299" s="30">
        <f>SUMIFS(Dados!$E:$E,Dados!$A:$A,$A1299,Dados!$S:$S,$F1299)</f>
        <v>0</v>
      </c>
      <c r="M1299" s="30" t="str">
        <f>IFERROR(INDEX(Parâmetros!$E$6:$E$11,MATCH($K1299,Parâmetros!$A$6:$A$11,0)),"")</f>
        <v/>
      </c>
      <c r="N1299" s="33" t="str">
        <f t="shared" si="121"/>
        <v/>
      </c>
      <c r="O1299" s="33">
        <f>Parâmetros!$E$13</f>
        <v>0.8</v>
      </c>
      <c r="P1299" s="32" t="str">
        <f>IF(OR($M1299="",$F1299&gt;Parâmetros!$E$14),"Não","Sim")</f>
        <v>Não</v>
      </c>
      <c r="Q1299" s="32" t="str">
        <f t="shared" si="122"/>
        <v/>
      </c>
      <c r="R1299" s="32" t="str">
        <f t="shared" si="123"/>
        <v/>
      </c>
      <c r="S1299" s="30" t="str">
        <f t="shared" si="124"/>
        <v/>
      </c>
      <c r="T1299" s="32" t="str">
        <f>IF($Q1299&lt;&gt;"Sim","",IF($N1299&gt;Parâmetros!$E$15,"Sim","Não"))</f>
        <v/>
      </c>
      <c r="U1299" s="17" t="str">
        <f t="shared" si="125"/>
        <v>Férias / afastamento</v>
      </c>
      <c r="V1299" s="17" t="str">
        <f>IF($AC1299&lt;&gt;"",IF($L1299&gt;0,"ATENÇÃO · apontou em dia de "&amp;LOWER($AC1299)&amp;" cadastrado","Exceção cadastrada · "&amp;$AC1299)&amp;IF($AD1299="",""," · "&amp;$AD1299),IF($E1299="Férias",IF($L1299&gt;0,"ATENÇÃO · apontou estando de férias no cadastro","Férias no cadastro"),IF($Y1299="Férias / afastamento","Afastamento · "&amp;($Z1299+$AA1299-1)&amp;" dias seguidos sem apontamento",IF($Y1299="Folga trabalhada","ATENÇÃO · apontou em dia de folga da escala 5x2",IF($Y1299="Folga",IF(AND($D1299="5x2",OR(WEEKDAY($F1299,2)=6,WEEKDAY($F1299,2)=7)),"Folga de fim de semana da escala 5x2",IF(AND(OR($D1299="6x1",$D1299="FF 6x1"),WEEKDAY($F1299,2)=6,FALSE()),"Folga de fim de semana · apontou no domingo anterior",IF(AND(OR($D1299="6x1",$D1299="FF 6x1"),WEEKDAY($F1299,2)=7,AND($A1299=$A1298,$L1298&gt;0)),"Folga de fim de semana · apontou no sábado",IF(AND(OR($D1299="6x1",$D1299="FF 6x1"),OR(WEEKDAY($F1299,2)=6,WEEKDAY($F1299,2)=7)),"Folga de fim de semana · sem apontamento no sábado nem no domingo","Folga prevista pelo ciclo")))),IF($Y1299="Indeterminado (início da série)","Sem histórico anterior — informe o dia do ciclo no Cadastro",IF($Y1299="Falta de registro",IF(OR(OR($D1299="6x1",$D1299="FF 6x1"),$D1299="5x2"),"FALTA DE REGISTRO · dia útil da escala "&amp;$E1299,"FALTA DE REGISTRO · dia "&amp;$W1299&amp;" de "&amp;IFERROR(INDEX(Parâmetros!$B$39:$B$48,MATCH($E1299,Parâmetros!$A$39:$A$48,0)),99)&amp;" do ciclo"),IF(OR($D1299="6x1",$D1299="FF 6x1"),IF(OR(AND(WEEKDAY($F1299,2)=6,AND($A1299=$A1300,$L1300&gt;0)),AND(WEEKDAY($F1299,2)=7,AND($A1299=$A1298,$L1298&gt;0))),"ATENÇÃO · apontou sábado e domingo no mesmo fim de semana",IF(OR(WEEKDAY($F1299,2)=6,WEEKDAY($F1299,2)=7),"Jornada de fim de semana do 6x1",IF(OR($H1299&gt;=Parâmetros!$E$20,$H1299&lt;Parâmetros!$E$19),"ATENÇÃO · 6x1 apontou fora do horário diurno","Jornada fixa do 6x1"))),IF($D1299="5x2","Jornada fixa do 5x2",IF($D1299="Folguista",IF($J1299=$K1299,"Evidência confirma sequência","DIVERGE · sequência "&amp;$J1299&amp;" × evidência "&amp;$K1299),IF($K1299=$E1299,"Evidência confirma cadastro","DIVERGE · cadastro "&amp;$E1299&amp;" × evidência "&amp;$K1299)))))))))))</f>
        <v>Férias no cadastro</v>
      </c>
      <c r="W1299" s="34">
        <f>IF(OR(OR($D1299="6x1",$D1299="FF 6x1"),$D1299="5x2"),"",IF($AB1299&lt;&gt;$AB1298,IF(IFERROR(INDEX(Cadastro!$F$5:$F$243,$AB1299),"")="",IF($L1299&gt;0,1,0),IF(IFERROR(INDEX(Cadastro!$F$5:$F$243,$AB1299),"")&lt;=IFERROR(INDEX(Parâmetros!$B$39:$B$48,MATCH($E1299,Parâmetros!$A$39:$A$48,0)),99),IFERROR(INDEX(Cadastro!$F$5:$F$243,$AB1299),""),0)),IF($L1299&gt;0,IF(N($X1298)&gt;0,1,N($W1298)+1),IF(AND($L1299=0,OR(N($W1298)&gt;=IFERROR(INDEX(Parâmetros!$B$39:$B$48,MATCH($E1299,Parâmetros!$A$39:$A$48,0)),99),AND(N($X1298)&gt;0,N($X1298)&lt;IFERROR(INDEX(Parâmetros!$C$39:$C$48,MATCH($E1299,Parâmetros!$A$39:$A$48,0)),0)))),0,N($W1298)+1))))</f>
        <v>9</v>
      </c>
      <c r="X1299" s="34">
        <f>IF(OR(OR($D1299="6x1",$D1299="FF 6x1"),$D1299="5x2"),"",IF($AB1299&lt;&gt;$AB1298,IF(IFERROR(INDEX(Cadastro!$F$5:$F$243,$AB1299),"")="",0,IF(IFERROR(INDEX(Cadastro!$F$5:$F$243,$AB1299),"")&gt;IFERROR(INDEX(Parâmetros!$B$39:$B$48,MATCH($E1299,Parâmetros!$A$39:$A$48,0)),99),IFERROR(INDEX(Cadastro!$F$5:$F$243,$AB1299),"")-IFERROR(INDEX(Parâmetros!$B$39:$B$48,MATCH($E1299,Parâmetros!$A$39:$A$48,0)),99),0)),IF(AND($L1299=0,OR(N($W1298)&gt;=IFERROR(INDEX(Parâmetros!$B$39:$B$48,MATCH($E1299,Parâmetros!$A$39:$A$48,0)),99),AND(N($X1298)&gt;0,N($X1298)&lt;IFERROR(INDEX(Parâmetros!$C$39:$C$48,MATCH($E1299,Parâmetros!$A$39:$A$48,0)),0)))),N($X1298)+1,0)))</f>
        <v>0</v>
      </c>
      <c r="Y1299" t="str">
        <f>IF($AC1299&lt;&gt;"",IF($L1299&gt;0,$AC1299&amp;" · com apontamento",$AC1299),IF($E1299="Férias",IF($L1299&gt;0,"Férias · com apontamento","Férias (cadastro)"),IF(($Z1299+$AA1299-1)&gt;Parâmetros!$E$16,"Férias / afastamento",IF(AND($D1299="5x2",OR(WEEKDAY($F1299,2)=6,WEEKDAY($F1299,2)=7)),IF($L1299&gt;0,"Folga trabalhada","Folga"),IF($L1299&gt;0,"Trabalhado",IF(OR(OR($D1299="6x1",$D1299="FF 6x1"),$D1299="5x2"),IF(AND(OR($D1299="6x1",$D1299="FF 6x1"),OR(WEEKDAY($F1299,2)=6,WEEKDAY($F1299,2)=7)),"Folga","Falta de registro"),IF(AND($AB1299&lt;&gt;$AB1298,IFERROR(INDEX(Cadastro!$F$5:$F$243,$AB1299),"")=""),"Indeterminado (início da série)",IF($X1299&gt;0,"Folga","Falta de registro"))))))))</f>
        <v>Férias (cadastro)</v>
      </c>
      <c r="Z1299" s="34">
        <f>IF(OR($L1299&gt;0,$F1299&gt;Parâmetros!$E$14),0,IF($A1299&lt;&gt;$A1298,1,N($Z1298)+1))</f>
        <v>10</v>
      </c>
      <c r="AA1299" s="34">
        <f>IF(OR($L1299&gt;0,$F1299&gt;Parâmetros!$E$14),0,IF(OR($A1299&lt;&gt;$A1300,$F1300&gt;Parâmetros!$E$14),1,N($AA1300)+1))</f>
        <v>7</v>
      </c>
      <c r="AB1299" s="31">
        <f>IFERROR(MATCH($A1299&amp;"|"&amp;TEXT(_xlfn.MAXIFS(Cadastro!$E$5:$E$243,Cadastro!$A$5:$A$243,$A1299,Cadastro!$E$5:$E$243,"&lt;="&amp;$F1299),"yyyymmdd"),Cadastro!$I$5:$I$243,0),"")</f>
        <v>165</v>
      </c>
      <c r="AC1299" t="str">
        <f>IFERROR(_xlfn.SINGLE(INDEX(Exceções!$D$5:$D$203,MATCH($A1299&amp;"|"&amp;$F1299,Exceções!$F$5:$F$203,0))),"")</f>
        <v/>
      </c>
      <c r="AD1299" t="str">
        <f>IF($AC1299="","",IFERROR(_xlfn.SINGLE(INDEX(Exceções!$E$5:$E$203,MATCH($A1299&amp;"|"&amp;$F1299,Exceções!$F$5:$F$203,0))),""))</f>
        <v/>
      </c>
    </row>
    <row r="1300" spans="1:30" ht="15" hidden="1" customHeight="1" x14ac:dyDescent="0.25">
      <c r="A1300" s="31">
        <v>55554</v>
      </c>
      <c r="B1300" s="17" t="s">
        <v>23</v>
      </c>
      <c r="C1300" s="17" t="str">
        <f>IFERROR(INDEX(Cadastro!$C$5:$C$243,$AB1300),"NÃO INFORMADO")</f>
        <v>CAL</v>
      </c>
      <c r="D1300" s="17" t="str">
        <f>IFERROR(INDEX(Cadastro!$D$5:$D$243,$AB1300),"")</f>
        <v>Férias</v>
      </c>
      <c r="E1300" s="17" t="str">
        <f>IFERROR(INDEX(Cadastro!$G$5:$G$243,$AB1300),"")</f>
        <v>Férias</v>
      </c>
      <c r="F1300" s="29">
        <v>46310</v>
      </c>
      <c r="G1300" s="32" t="str">
        <f t="shared" si="120"/>
        <v>qui</v>
      </c>
      <c r="H1300" s="31" t="str">
        <f>IF($L1300=0,"",_xlfn.MINIFS(Dados!$Q:$Q,Dados!$A:$A,$A1300,Dados!$S:$S,$F1300))</f>
        <v/>
      </c>
      <c r="I1300" s="31" t="str">
        <f>IF($H1300="","",_xlfn.MAXIFS(Dados!$R:$R,Dados!$A:$A,$A1300,Dados!$S:$S,$F1300))</f>
        <v/>
      </c>
      <c r="J1300" s="32" t="str">
        <f>IF($D1300&lt;&gt;"Folguista","",IFERROR(INDEX(Parâmetros!$D$52:$G$52,1,MIN(4,MAX(1,$W1300))),""))</f>
        <v/>
      </c>
      <c r="K1300" s="32" t="str">
        <f>IF(OR($AC1300&lt;&gt;"",$Y1300="Folga",$Y1300="Folga trabalhada",$Y1300="Férias (cadastro)",$Y1300="Férias / afastamento",$Y1300="Indeterminado (início da série)"),"",IF(OR($D1300="6x1",$D1300="FF 6x1"),IF(OR(WEEKDAY($F1300,2)=6,WEEKDAY($F1300,2)=7),"6x1 sáb/dom","6x1"),IF($D1300="5x2","5x2",IF($H1300="",IF($D1300="Folguista",$J1300,$E1300),IF(OR($H1300&gt;=Parâmetros!$E$18,$H1300&lt;Parâmetros!$E$19),"C",IF($H1300&lt;Parâmetros!$E$20,"A","B"))))))</f>
        <v/>
      </c>
      <c r="L1300" s="30">
        <f>SUMIFS(Dados!$E:$E,Dados!$A:$A,$A1300,Dados!$S:$S,$F1300)</f>
        <v>0</v>
      </c>
      <c r="M1300" s="30" t="str">
        <f>IFERROR(INDEX(Parâmetros!$E$6:$E$11,MATCH($K1300,Parâmetros!$A$6:$A$11,0)),"")</f>
        <v/>
      </c>
      <c r="N1300" s="33" t="str">
        <f t="shared" si="121"/>
        <v/>
      </c>
      <c r="O1300" s="33">
        <f>Parâmetros!$E$13</f>
        <v>0.8</v>
      </c>
      <c r="P1300" s="32" t="str">
        <f>IF(OR($M1300="",$F1300&gt;Parâmetros!$E$14),"Não","Sim")</f>
        <v>Não</v>
      </c>
      <c r="Q1300" s="32" t="str">
        <f t="shared" si="122"/>
        <v/>
      </c>
      <c r="R1300" s="32" t="str">
        <f t="shared" si="123"/>
        <v/>
      </c>
      <c r="S1300" s="30" t="str">
        <f t="shared" si="124"/>
        <v/>
      </c>
      <c r="T1300" s="32" t="str">
        <f>IF($Q1300&lt;&gt;"Sim","",IF($N1300&gt;Parâmetros!$E$15,"Sim","Não"))</f>
        <v/>
      </c>
      <c r="U1300" s="17" t="str">
        <f t="shared" si="125"/>
        <v>Férias / afastamento</v>
      </c>
      <c r="V1300" s="17" t="str">
        <f>IF($AC1300&lt;&gt;"",IF($L1300&gt;0,"ATENÇÃO · apontou em dia de "&amp;LOWER($AC1300)&amp;" cadastrado","Exceção cadastrada · "&amp;$AC1300)&amp;IF($AD1300="",""," · "&amp;$AD1300),IF($E1300="Férias",IF($L1300&gt;0,"ATENÇÃO · apontou estando de férias no cadastro","Férias no cadastro"),IF($Y1300="Férias / afastamento","Afastamento · "&amp;($Z1300+$AA1300-1)&amp;" dias seguidos sem apontamento",IF($Y1300="Folga trabalhada","ATENÇÃO · apontou em dia de folga da escala 5x2",IF($Y1300="Folga",IF(AND($D1300="5x2",OR(WEEKDAY($F1300,2)=6,WEEKDAY($F1300,2)=7)),"Folga de fim de semana da escala 5x2",IF(AND(OR($D1300="6x1",$D1300="FF 6x1"),WEEKDAY($F1300,2)=6,FALSE()),"Folga de fim de semana · apontou no domingo anterior",IF(AND(OR($D1300="6x1",$D1300="FF 6x1"),WEEKDAY($F1300,2)=7,AND($A1300=$A1299,$L1299&gt;0)),"Folga de fim de semana · apontou no sábado",IF(AND(OR($D1300="6x1",$D1300="FF 6x1"),OR(WEEKDAY($F1300,2)=6,WEEKDAY($F1300,2)=7)),"Folga de fim de semana · sem apontamento no sábado nem no domingo","Folga prevista pelo ciclo")))),IF($Y1300="Indeterminado (início da série)","Sem histórico anterior — informe o dia do ciclo no Cadastro",IF($Y1300="Falta de registro",IF(OR(OR($D1300="6x1",$D1300="FF 6x1"),$D1300="5x2"),"FALTA DE REGISTRO · dia útil da escala "&amp;$E1300,"FALTA DE REGISTRO · dia "&amp;$W1300&amp;" de "&amp;IFERROR(INDEX(Parâmetros!$B$39:$B$48,MATCH($E1300,Parâmetros!$A$39:$A$48,0)),99)&amp;" do ciclo"),IF(OR($D1300="6x1",$D1300="FF 6x1"),IF(OR(AND(WEEKDAY($F1300,2)=6,AND($A1300=$A1301,$L1301&gt;0)),AND(WEEKDAY($F1300,2)=7,AND($A1300=$A1299,$L1299&gt;0))),"ATENÇÃO · apontou sábado e domingo no mesmo fim de semana",IF(OR(WEEKDAY($F1300,2)=6,WEEKDAY($F1300,2)=7),"Jornada de fim de semana do 6x1",IF(OR($H1300&gt;=Parâmetros!$E$20,$H1300&lt;Parâmetros!$E$19),"ATENÇÃO · 6x1 apontou fora do horário diurno","Jornada fixa do 6x1"))),IF($D1300="5x2","Jornada fixa do 5x2",IF($D1300="Folguista",IF($J1300=$K1300,"Evidência confirma sequência","DIVERGE · sequência "&amp;$J1300&amp;" × evidência "&amp;$K1300),IF($K1300=$E1300,"Evidência confirma cadastro","DIVERGE · cadastro "&amp;$E1300&amp;" × evidência "&amp;$K1300)))))))))))</f>
        <v>Férias no cadastro</v>
      </c>
      <c r="W1300" s="34">
        <f>IF(OR(OR($D1300="6x1",$D1300="FF 6x1"),$D1300="5x2"),"",IF($AB1300&lt;&gt;$AB1299,IF(IFERROR(INDEX(Cadastro!$F$5:$F$243,$AB1300),"")="",IF($L1300&gt;0,1,0),IF(IFERROR(INDEX(Cadastro!$F$5:$F$243,$AB1300),"")&lt;=IFERROR(INDEX(Parâmetros!$B$39:$B$48,MATCH($E1300,Parâmetros!$A$39:$A$48,0)),99),IFERROR(INDEX(Cadastro!$F$5:$F$243,$AB1300),""),0)),IF($L1300&gt;0,IF(N($X1299)&gt;0,1,N($W1299)+1),IF(AND($L1300=0,OR(N($W1299)&gt;=IFERROR(INDEX(Parâmetros!$B$39:$B$48,MATCH($E1300,Parâmetros!$A$39:$A$48,0)),99),AND(N($X1299)&gt;0,N($X1299)&lt;IFERROR(INDEX(Parâmetros!$C$39:$C$48,MATCH($E1300,Parâmetros!$A$39:$A$48,0)),0)))),0,N($W1299)+1))))</f>
        <v>10</v>
      </c>
      <c r="X1300" s="34">
        <f>IF(OR(OR($D1300="6x1",$D1300="FF 6x1"),$D1300="5x2"),"",IF($AB1300&lt;&gt;$AB1299,IF(IFERROR(INDEX(Cadastro!$F$5:$F$243,$AB1300),"")="",0,IF(IFERROR(INDEX(Cadastro!$F$5:$F$243,$AB1300),"")&gt;IFERROR(INDEX(Parâmetros!$B$39:$B$48,MATCH($E1300,Parâmetros!$A$39:$A$48,0)),99),IFERROR(INDEX(Cadastro!$F$5:$F$243,$AB1300),"")-IFERROR(INDEX(Parâmetros!$B$39:$B$48,MATCH($E1300,Parâmetros!$A$39:$A$48,0)),99),0)),IF(AND($L1300=0,OR(N($W1299)&gt;=IFERROR(INDEX(Parâmetros!$B$39:$B$48,MATCH($E1300,Parâmetros!$A$39:$A$48,0)),99),AND(N($X1299)&gt;0,N($X1299)&lt;IFERROR(INDEX(Parâmetros!$C$39:$C$48,MATCH($E1300,Parâmetros!$A$39:$A$48,0)),0)))),N($X1299)+1,0)))</f>
        <v>0</v>
      </c>
      <c r="Y1300" t="str">
        <f>IF($AC1300&lt;&gt;"",IF($L1300&gt;0,$AC1300&amp;" · com apontamento",$AC1300),IF($E1300="Férias",IF($L1300&gt;0,"Férias · com apontamento","Férias (cadastro)"),IF(($Z1300+$AA1300-1)&gt;Parâmetros!$E$16,"Férias / afastamento",IF(AND($D1300="5x2",OR(WEEKDAY($F1300,2)=6,WEEKDAY($F1300,2)=7)),IF($L1300&gt;0,"Folga trabalhada","Folga"),IF($L1300&gt;0,"Trabalhado",IF(OR(OR($D1300="6x1",$D1300="FF 6x1"),$D1300="5x2"),IF(AND(OR($D1300="6x1",$D1300="FF 6x1"),OR(WEEKDAY($F1300,2)=6,WEEKDAY($F1300,2)=7)),"Folga","Falta de registro"),IF(AND($AB1300&lt;&gt;$AB1299,IFERROR(INDEX(Cadastro!$F$5:$F$243,$AB1300),"")=""),"Indeterminado (início da série)",IF($X1300&gt;0,"Folga","Falta de registro"))))))))</f>
        <v>Férias (cadastro)</v>
      </c>
      <c r="Z1300" s="34">
        <f>IF(OR($L1300&gt;0,$F1300&gt;Parâmetros!$E$14),0,IF($A1300&lt;&gt;$A1299,1,N($Z1299)+1))</f>
        <v>11</v>
      </c>
      <c r="AA1300" s="34">
        <f>IF(OR($L1300&gt;0,$F1300&gt;Parâmetros!$E$14),0,IF(OR($A1300&lt;&gt;$A1301,$F1301&gt;Parâmetros!$E$14),1,N($AA1301)+1))</f>
        <v>6</v>
      </c>
      <c r="AB1300" s="31">
        <f>IFERROR(MATCH($A1300&amp;"|"&amp;TEXT(_xlfn.MAXIFS(Cadastro!$E$5:$E$243,Cadastro!$A$5:$A$243,$A1300,Cadastro!$E$5:$E$243,"&lt;="&amp;$F1300),"yyyymmdd"),Cadastro!$I$5:$I$243,0),"")</f>
        <v>165</v>
      </c>
      <c r="AC1300" t="str">
        <f>IFERROR(_xlfn.SINGLE(INDEX(Exceções!$D$5:$D$203,MATCH($A1300&amp;"|"&amp;$F1300,Exceções!$F$5:$F$203,0))),"")</f>
        <v/>
      </c>
      <c r="AD1300" t="str">
        <f>IF($AC1300="","",IFERROR(_xlfn.SINGLE(INDEX(Exceções!$E$5:$E$203,MATCH($A1300&amp;"|"&amp;$F1300,Exceções!$F$5:$F$203,0))),""))</f>
        <v/>
      </c>
    </row>
    <row r="1301" spans="1:30" ht="15" hidden="1" customHeight="1" x14ac:dyDescent="0.25">
      <c r="A1301" s="31">
        <v>55554</v>
      </c>
      <c r="B1301" s="17" t="s">
        <v>23</v>
      </c>
      <c r="C1301" s="17" t="str">
        <f>IFERROR(INDEX(Cadastro!$C$5:$C$243,$AB1301),"NÃO INFORMADO")</f>
        <v>CAL</v>
      </c>
      <c r="D1301" s="17" t="str">
        <f>IFERROR(INDEX(Cadastro!$D$5:$D$243,$AB1301),"")</f>
        <v>Férias</v>
      </c>
      <c r="E1301" s="17" t="str">
        <f>IFERROR(INDEX(Cadastro!$G$5:$G$243,$AB1301),"")</f>
        <v>Férias</v>
      </c>
      <c r="F1301" s="29">
        <v>46311</v>
      </c>
      <c r="G1301" s="32" t="str">
        <f t="shared" si="120"/>
        <v>sex</v>
      </c>
      <c r="H1301" s="31" t="str">
        <f>IF($L1301=0,"",_xlfn.MINIFS(Dados!$Q:$Q,Dados!$A:$A,$A1301,Dados!$S:$S,$F1301))</f>
        <v/>
      </c>
      <c r="I1301" s="31" t="str">
        <f>IF($H1301="","",_xlfn.MAXIFS(Dados!$R:$R,Dados!$A:$A,$A1301,Dados!$S:$S,$F1301))</f>
        <v/>
      </c>
      <c r="J1301" s="32" t="str">
        <f>IF($D1301&lt;&gt;"Folguista","",IFERROR(INDEX(Parâmetros!$D$52:$G$52,1,MIN(4,MAX(1,$W1301))),""))</f>
        <v/>
      </c>
      <c r="K1301" s="32" t="str">
        <f>IF(OR($AC1301&lt;&gt;"",$Y1301="Folga",$Y1301="Folga trabalhada",$Y1301="Férias (cadastro)",$Y1301="Férias / afastamento",$Y1301="Indeterminado (início da série)"),"",IF(OR($D1301="6x1",$D1301="FF 6x1"),IF(OR(WEEKDAY($F1301,2)=6,WEEKDAY($F1301,2)=7),"6x1 sáb/dom","6x1"),IF($D1301="5x2","5x2",IF($H1301="",IF($D1301="Folguista",$J1301,$E1301),IF(OR($H1301&gt;=Parâmetros!$E$18,$H1301&lt;Parâmetros!$E$19),"C",IF($H1301&lt;Parâmetros!$E$20,"A","B"))))))</f>
        <v/>
      </c>
      <c r="L1301" s="30">
        <f>SUMIFS(Dados!$E:$E,Dados!$A:$A,$A1301,Dados!$S:$S,$F1301)</f>
        <v>0</v>
      </c>
      <c r="M1301" s="30" t="str">
        <f>IFERROR(INDEX(Parâmetros!$E$6:$E$11,MATCH($K1301,Parâmetros!$A$6:$A$11,0)),"")</f>
        <v/>
      </c>
      <c r="N1301" s="33" t="str">
        <f t="shared" si="121"/>
        <v/>
      </c>
      <c r="O1301" s="33">
        <f>Parâmetros!$E$13</f>
        <v>0.8</v>
      </c>
      <c r="P1301" s="32" t="str">
        <f>IF(OR($M1301="",$F1301&gt;Parâmetros!$E$14),"Não","Sim")</f>
        <v>Não</v>
      </c>
      <c r="Q1301" s="32" t="str">
        <f t="shared" si="122"/>
        <v/>
      </c>
      <c r="R1301" s="32" t="str">
        <f t="shared" si="123"/>
        <v/>
      </c>
      <c r="S1301" s="30" t="str">
        <f t="shared" si="124"/>
        <v/>
      </c>
      <c r="T1301" s="32" t="str">
        <f>IF($Q1301&lt;&gt;"Sim","",IF($N1301&gt;Parâmetros!$E$15,"Sim","Não"))</f>
        <v/>
      </c>
      <c r="U1301" s="17" t="str">
        <f t="shared" si="125"/>
        <v>Férias / afastamento</v>
      </c>
      <c r="V1301" s="17" t="str">
        <f>IF($AC1301&lt;&gt;"",IF($L1301&gt;0,"ATENÇÃO · apontou em dia de "&amp;LOWER($AC1301)&amp;" cadastrado","Exceção cadastrada · "&amp;$AC1301)&amp;IF($AD1301="",""," · "&amp;$AD1301),IF($E1301="Férias",IF($L1301&gt;0,"ATENÇÃO · apontou estando de férias no cadastro","Férias no cadastro"),IF($Y1301="Férias / afastamento","Afastamento · "&amp;($Z1301+$AA1301-1)&amp;" dias seguidos sem apontamento",IF($Y1301="Folga trabalhada","ATENÇÃO · apontou em dia de folga da escala 5x2",IF($Y1301="Folga",IF(AND($D1301="5x2",OR(WEEKDAY($F1301,2)=6,WEEKDAY($F1301,2)=7)),"Folga de fim de semana da escala 5x2",IF(AND(OR($D1301="6x1",$D1301="FF 6x1"),WEEKDAY($F1301,2)=6,FALSE()),"Folga de fim de semana · apontou no domingo anterior",IF(AND(OR($D1301="6x1",$D1301="FF 6x1"),WEEKDAY($F1301,2)=7,AND($A1301=$A1300,$L1300&gt;0)),"Folga de fim de semana · apontou no sábado",IF(AND(OR($D1301="6x1",$D1301="FF 6x1"),OR(WEEKDAY($F1301,2)=6,WEEKDAY($F1301,2)=7)),"Folga de fim de semana · sem apontamento no sábado nem no domingo","Folga prevista pelo ciclo")))),IF($Y1301="Indeterminado (início da série)","Sem histórico anterior — informe o dia do ciclo no Cadastro",IF($Y1301="Falta de registro",IF(OR(OR($D1301="6x1",$D1301="FF 6x1"),$D1301="5x2"),"FALTA DE REGISTRO · dia útil da escala "&amp;$E1301,"FALTA DE REGISTRO · dia "&amp;$W1301&amp;" de "&amp;IFERROR(INDEX(Parâmetros!$B$39:$B$48,MATCH($E1301,Parâmetros!$A$39:$A$48,0)),99)&amp;" do ciclo"),IF(OR($D1301="6x1",$D1301="FF 6x1"),IF(OR(AND(WEEKDAY($F1301,2)=6,AND($A1301=$A1302,$L1302&gt;0)),AND(WEEKDAY($F1301,2)=7,AND($A1301=$A1300,$L1300&gt;0))),"ATENÇÃO · apontou sábado e domingo no mesmo fim de semana",IF(OR(WEEKDAY($F1301,2)=6,WEEKDAY($F1301,2)=7),"Jornada de fim de semana do 6x1",IF(OR($H1301&gt;=Parâmetros!$E$20,$H1301&lt;Parâmetros!$E$19),"ATENÇÃO · 6x1 apontou fora do horário diurno","Jornada fixa do 6x1"))),IF($D1301="5x2","Jornada fixa do 5x2",IF($D1301="Folguista",IF($J1301=$K1301,"Evidência confirma sequência","DIVERGE · sequência "&amp;$J1301&amp;" × evidência "&amp;$K1301),IF($K1301=$E1301,"Evidência confirma cadastro","DIVERGE · cadastro "&amp;$E1301&amp;" × evidência "&amp;$K1301)))))))))))</f>
        <v>Férias no cadastro</v>
      </c>
      <c r="W1301" s="34">
        <f>IF(OR(OR($D1301="6x1",$D1301="FF 6x1"),$D1301="5x2"),"",IF($AB1301&lt;&gt;$AB1300,IF(IFERROR(INDEX(Cadastro!$F$5:$F$243,$AB1301),"")="",IF($L1301&gt;0,1,0),IF(IFERROR(INDEX(Cadastro!$F$5:$F$243,$AB1301),"")&lt;=IFERROR(INDEX(Parâmetros!$B$39:$B$48,MATCH($E1301,Parâmetros!$A$39:$A$48,0)),99),IFERROR(INDEX(Cadastro!$F$5:$F$243,$AB1301),""),0)),IF($L1301&gt;0,IF(N($X1300)&gt;0,1,N($W1300)+1),IF(AND($L1301=0,OR(N($W1300)&gt;=IFERROR(INDEX(Parâmetros!$B$39:$B$48,MATCH($E1301,Parâmetros!$A$39:$A$48,0)),99),AND(N($X1300)&gt;0,N($X1300)&lt;IFERROR(INDEX(Parâmetros!$C$39:$C$48,MATCH($E1301,Parâmetros!$A$39:$A$48,0)),0)))),0,N($W1300)+1))))</f>
        <v>11</v>
      </c>
      <c r="X1301" s="34">
        <f>IF(OR(OR($D1301="6x1",$D1301="FF 6x1"),$D1301="5x2"),"",IF($AB1301&lt;&gt;$AB1300,IF(IFERROR(INDEX(Cadastro!$F$5:$F$243,$AB1301),"")="",0,IF(IFERROR(INDEX(Cadastro!$F$5:$F$243,$AB1301),"")&gt;IFERROR(INDEX(Parâmetros!$B$39:$B$48,MATCH($E1301,Parâmetros!$A$39:$A$48,0)),99),IFERROR(INDEX(Cadastro!$F$5:$F$243,$AB1301),"")-IFERROR(INDEX(Parâmetros!$B$39:$B$48,MATCH($E1301,Parâmetros!$A$39:$A$48,0)),99),0)),IF(AND($L1301=0,OR(N($W1300)&gt;=IFERROR(INDEX(Parâmetros!$B$39:$B$48,MATCH($E1301,Parâmetros!$A$39:$A$48,0)),99),AND(N($X1300)&gt;0,N($X1300)&lt;IFERROR(INDEX(Parâmetros!$C$39:$C$48,MATCH($E1301,Parâmetros!$A$39:$A$48,0)),0)))),N($X1300)+1,0)))</f>
        <v>0</v>
      </c>
      <c r="Y1301" t="str">
        <f>IF($AC1301&lt;&gt;"",IF($L1301&gt;0,$AC1301&amp;" · com apontamento",$AC1301),IF($E1301="Férias",IF($L1301&gt;0,"Férias · com apontamento","Férias (cadastro)"),IF(($Z1301+$AA1301-1)&gt;Parâmetros!$E$16,"Férias / afastamento",IF(AND($D1301="5x2",OR(WEEKDAY($F1301,2)=6,WEEKDAY($F1301,2)=7)),IF($L1301&gt;0,"Folga trabalhada","Folga"),IF($L1301&gt;0,"Trabalhado",IF(OR(OR($D1301="6x1",$D1301="FF 6x1"),$D1301="5x2"),IF(AND(OR($D1301="6x1",$D1301="FF 6x1"),OR(WEEKDAY($F1301,2)=6,WEEKDAY($F1301,2)=7)),"Folga","Falta de registro"),IF(AND($AB1301&lt;&gt;$AB1300,IFERROR(INDEX(Cadastro!$F$5:$F$243,$AB1301),"")=""),"Indeterminado (início da série)",IF($X1301&gt;0,"Folga","Falta de registro"))))))))</f>
        <v>Férias (cadastro)</v>
      </c>
      <c r="Z1301" s="34">
        <f>IF(OR($L1301&gt;0,$F1301&gt;Parâmetros!$E$14),0,IF($A1301&lt;&gt;$A1300,1,N($Z1300)+1))</f>
        <v>12</v>
      </c>
      <c r="AA1301" s="34">
        <f>IF(OR($L1301&gt;0,$F1301&gt;Parâmetros!$E$14),0,IF(OR($A1301&lt;&gt;$A1302,$F1302&gt;Parâmetros!$E$14),1,N($AA1302)+1))</f>
        <v>5</v>
      </c>
      <c r="AB1301" s="31">
        <f>IFERROR(MATCH($A1301&amp;"|"&amp;TEXT(_xlfn.MAXIFS(Cadastro!$E$5:$E$243,Cadastro!$A$5:$A$243,$A1301,Cadastro!$E$5:$E$243,"&lt;="&amp;$F1301),"yyyymmdd"),Cadastro!$I$5:$I$243,0),"")</f>
        <v>165</v>
      </c>
      <c r="AC1301" t="str">
        <f>IFERROR(_xlfn.SINGLE(INDEX(Exceções!$D$5:$D$203,MATCH($A1301&amp;"|"&amp;$F1301,Exceções!$F$5:$F$203,0))),"")</f>
        <v/>
      </c>
      <c r="AD1301" t="str">
        <f>IF($AC1301="","",IFERROR(_xlfn.SINGLE(INDEX(Exceções!$E$5:$E$203,MATCH($A1301&amp;"|"&amp;$F1301,Exceções!$F$5:$F$203,0))),""))</f>
        <v/>
      </c>
    </row>
    <row r="1302" spans="1:30" ht="15" hidden="1" customHeight="1" x14ac:dyDescent="0.25">
      <c r="A1302" s="31">
        <v>55554</v>
      </c>
      <c r="B1302" s="17" t="s">
        <v>23</v>
      </c>
      <c r="C1302" s="17" t="str">
        <f>IFERROR(INDEX(Cadastro!$C$5:$C$243,$AB1302),"NÃO INFORMADO")</f>
        <v>CAL</v>
      </c>
      <c r="D1302" s="17" t="str">
        <f>IFERROR(INDEX(Cadastro!$D$5:$D$243,$AB1302),"")</f>
        <v>Férias</v>
      </c>
      <c r="E1302" s="17" t="str">
        <f>IFERROR(INDEX(Cadastro!$G$5:$G$243,$AB1302),"")</f>
        <v>Férias</v>
      </c>
      <c r="F1302" s="29">
        <v>46312</v>
      </c>
      <c r="G1302" s="32" t="str">
        <f t="shared" si="120"/>
        <v>sáb</v>
      </c>
      <c r="H1302" s="31" t="str">
        <f>IF($L1302=0,"",_xlfn.MINIFS(Dados!$Q:$Q,Dados!$A:$A,$A1302,Dados!$S:$S,$F1302))</f>
        <v/>
      </c>
      <c r="I1302" s="31" t="str">
        <f>IF($H1302="","",_xlfn.MAXIFS(Dados!$R:$R,Dados!$A:$A,$A1302,Dados!$S:$S,$F1302))</f>
        <v/>
      </c>
      <c r="J1302" s="32" t="str">
        <f>IF($D1302&lt;&gt;"Folguista","",IFERROR(INDEX(Parâmetros!$D$52:$G$52,1,MIN(4,MAX(1,$W1302))),""))</f>
        <v/>
      </c>
      <c r="K1302" s="32" t="str">
        <f>IF(OR($AC1302&lt;&gt;"",$Y1302="Folga",$Y1302="Folga trabalhada",$Y1302="Férias (cadastro)",$Y1302="Férias / afastamento",$Y1302="Indeterminado (início da série)"),"",IF(OR($D1302="6x1",$D1302="FF 6x1"),IF(OR(WEEKDAY($F1302,2)=6,WEEKDAY($F1302,2)=7),"6x1 sáb/dom","6x1"),IF($D1302="5x2","5x2",IF($H1302="",IF($D1302="Folguista",$J1302,$E1302),IF(OR($H1302&gt;=Parâmetros!$E$18,$H1302&lt;Parâmetros!$E$19),"C",IF($H1302&lt;Parâmetros!$E$20,"A","B"))))))</f>
        <v/>
      </c>
      <c r="L1302" s="30">
        <f>SUMIFS(Dados!$E:$E,Dados!$A:$A,$A1302,Dados!$S:$S,$F1302)</f>
        <v>0</v>
      </c>
      <c r="M1302" s="30" t="str">
        <f>IFERROR(INDEX(Parâmetros!$E$6:$E$11,MATCH($K1302,Parâmetros!$A$6:$A$11,0)),"")</f>
        <v/>
      </c>
      <c r="N1302" s="33" t="str">
        <f t="shared" si="121"/>
        <v/>
      </c>
      <c r="O1302" s="33">
        <f>Parâmetros!$E$13</f>
        <v>0.8</v>
      </c>
      <c r="P1302" s="32" t="str">
        <f>IF(OR($M1302="",$F1302&gt;Parâmetros!$E$14),"Não","Sim")</f>
        <v>Não</v>
      </c>
      <c r="Q1302" s="32" t="str">
        <f t="shared" si="122"/>
        <v/>
      </c>
      <c r="R1302" s="32" t="str">
        <f t="shared" si="123"/>
        <v/>
      </c>
      <c r="S1302" s="30" t="str">
        <f t="shared" si="124"/>
        <v/>
      </c>
      <c r="T1302" s="32" t="str">
        <f>IF($Q1302&lt;&gt;"Sim","",IF($N1302&gt;Parâmetros!$E$15,"Sim","Não"))</f>
        <v/>
      </c>
      <c r="U1302" s="17" t="str">
        <f t="shared" si="125"/>
        <v>Férias / afastamento</v>
      </c>
      <c r="V1302" s="17" t="str">
        <f>IF($AC1302&lt;&gt;"",IF($L1302&gt;0,"ATENÇÃO · apontou em dia de "&amp;LOWER($AC1302)&amp;" cadastrado","Exceção cadastrada · "&amp;$AC1302)&amp;IF($AD1302="",""," · "&amp;$AD1302),IF($E1302="Férias",IF($L1302&gt;0,"ATENÇÃO · apontou estando de férias no cadastro","Férias no cadastro"),IF($Y1302="Férias / afastamento","Afastamento · "&amp;($Z1302+$AA1302-1)&amp;" dias seguidos sem apontamento",IF($Y1302="Folga trabalhada","ATENÇÃO · apontou em dia de folga da escala 5x2",IF($Y1302="Folga",IF(AND($D1302="5x2",OR(WEEKDAY($F1302,2)=6,WEEKDAY($F1302,2)=7)),"Folga de fim de semana da escala 5x2",IF(AND(OR($D1302="6x1",$D1302="FF 6x1"),WEEKDAY($F1302,2)=6,FALSE()),"Folga de fim de semana · apontou no domingo anterior",IF(AND(OR($D1302="6x1",$D1302="FF 6x1"),WEEKDAY($F1302,2)=7,AND($A1302=$A1301,$L1301&gt;0)),"Folga de fim de semana · apontou no sábado",IF(AND(OR($D1302="6x1",$D1302="FF 6x1"),OR(WEEKDAY($F1302,2)=6,WEEKDAY($F1302,2)=7)),"Folga de fim de semana · sem apontamento no sábado nem no domingo","Folga prevista pelo ciclo")))),IF($Y1302="Indeterminado (início da série)","Sem histórico anterior — informe o dia do ciclo no Cadastro",IF($Y1302="Falta de registro",IF(OR(OR($D1302="6x1",$D1302="FF 6x1"),$D1302="5x2"),"FALTA DE REGISTRO · dia útil da escala "&amp;$E1302,"FALTA DE REGISTRO · dia "&amp;$W1302&amp;" de "&amp;IFERROR(INDEX(Parâmetros!$B$39:$B$48,MATCH($E1302,Parâmetros!$A$39:$A$48,0)),99)&amp;" do ciclo"),IF(OR($D1302="6x1",$D1302="FF 6x1"),IF(OR(AND(WEEKDAY($F1302,2)=6,AND($A1302=$A1303,$L1303&gt;0)),AND(WEEKDAY($F1302,2)=7,AND($A1302=$A1301,$L1301&gt;0))),"ATENÇÃO · apontou sábado e domingo no mesmo fim de semana",IF(OR(WEEKDAY($F1302,2)=6,WEEKDAY($F1302,2)=7),"Jornada de fim de semana do 6x1",IF(OR($H1302&gt;=Parâmetros!$E$20,$H1302&lt;Parâmetros!$E$19),"ATENÇÃO · 6x1 apontou fora do horário diurno","Jornada fixa do 6x1"))),IF($D1302="5x2","Jornada fixa do 5x2",IF($D1302="Folguista",IF($J1302=$K1302,"Evidência confirma sequência","DIVERGE · sequência "&amp;$J1302&amp;" × evidência "&amp;$K1302),IF($K1302=$E1302,"Evidência confirma cadastro","DIVERGE · cadastro "&amp;$E1302&amp;" × evidência "&amp;$K1302)))))))))))</f>
        <v>Férias no cadastro</v>
      </c>
      <c r="W1302" s="34">
        <f>IF(OR(OR($D1302="6x1",$D1302="FF 6x1"),$D1302="5x2"),"",IF($AB1302&lt;&gt;$AB1301,IF(IFERROR(INDEX(Cadastro!$F$5:$F$243,$AB1302),"")="",IF($L1302&gt;0,1,0),IF(IFERROR(INDEX(Cadastro!$F$5:$F$243,$AB1302),"")&lt;=IFERROR(INDEX(Parâmetros!$B$39:$B$48,MATCH($E1302,Parâmetros!$A$39:$A$48,0)),99),IFERROR(INDEX(Cadastro!$F$5:$F$243,$AB1302),""),0)),IF($L1302&gt;0,IF(N($X1301)&gt;0,1,N($W1301)+1),IF(AND($L1302=0,OR(N($W1301)&gt;=IFERROR(INDEX(Parâmetros!$B$39:$B$48,MATCH($E1302,Parâmetros!$A$39:$A$48,0)),99),AND(N($X1301)&gt;0,N($X1301)&lt;IFERROR(INDEX(Parâmetros!$C$39:$C$48,MATCH($E1302,Parâmetros!$A$39:$A$48,0)),0)))),0,N($W1301)+1))))</f>
        <v>12</v>
      </c>
      <c r="X1302" s="34">
        <f>IF(OR(OR($D1302="6x1",$D1302="FF 6x1"),$D1302="5x2"),"",IF($AB1302&lt;&gt;$AB1301,IF(IFERROR(INDEX(Cadastro!$F$5:$F$243,$AB1302),"")="",0,IF(IFERROR(INDEX(Cadastro!$F$5:$F$243,$AB1302),"")&gt;IFERROR(INDEX(Parâmetros!$B$39:$B$48,MATCH($E1302,Parâmetros!$A$39:$A$48,0)),99),IFERROR(INDEX(Cadastro!$F$5:$F$243,$AB1302),"")-IFERROR(INDEX(Parâmetros!$B$39:$B$48,MATCH($E1302,Parâmetros!$A$39:$A$48,0)),99),0)),IF(AND($L1302=0,OR(N($W1301)&gt;=IFERROR(INDEX(Parâmetros!$B$39:$B$48,MATCH($E1302,Parâmetros!$A$39:$A$48,0)),99),AND(N($X1301)&gt;0,N($X1301)&lt;IFERROR(INDEX(Parâmetros!$C$39:$C$48,MATCH($E1302,Parâmetros!$A$39:$A$48,0)),0)))),N($X1301)+1,0)))</f>
        <v>0</v>
      </c>
      <c r="Y1302" t="str">
        <f>IF($AC1302&lt;&gt;"",IF($L1302&gt;0,$AC1302&amp;" · com apontamento",$AC1302),IF($E1302="Férias",IF($L1302&gt;0,"Férias · com apontamento","Férias (cadastro)"),IF(($Z1302+$AA1302-1)&gt;Parâmetros!$E$16,"Férias / afastamento",IF(AND($D1302="5x2",OR(WEEKDAY($F1302,2)=6,WEEKDAY($F1302,2)=7)),IF($L1302&gt;0,"Folga trabalhada","Folga"),IF($L1302&gt;0,"Trabalhado",IF(OR(OR($D1302="6x1",$D1302="FF 6x1"),$D1302="5x2"),IF(AND(OR($D1302="6x1",$D1302="FF 6x1"),OR(WEEKDAY($F1302,2)=6,WEEKDAY($F1302,2)=7)),"Folga","Falta de registro"),IF(AND($AB1302&lt;&gt;$AB1301,IFERROR(INDEX(Cadastro!$F$5:$F$243,$AB1302),"")=""),"Indeterminado (início da série)",IF($X1302&gt;0,"Folga","Falta de registro"))))))))</f>
        <v>Férias (cadastro)</v>
      </c>
      <c r="Z1302" s="34">
        <f>IF(OR($L1302&gt;0,$F1302&gt;Parâmetros!$E$14),0,IF($A1302&lt;&gt;$A1301,1,N($Z1301)+1))</f>
        <v>13</v>
      </c>
      <c r="AA1302" s="34">
        <f>IF(OR($L1302&gt;0,$F1302&gt;Parâmetros!$E$14),0,IF(OR($A1302&lt;&gt;$A1303,$F1303&gt;Parâmetros!$E$14),1,N($AA1303)+1))</f>
        <v>4</v>
      </c>
      <c r="AB1302" s="31">
        <f>IFERROR(MATCH($A1302&amp;"|"&amp;TEXT(_xlfn.MAXIFS(Cadastro!$E$5:$E$243,Cadastro!$A$5:$A$243,$A1302,Cadastro!$E$5:$E$243,"&lt;="&amp;$F1302),"yyyymmdd"),Cadastro!$I$5:$I$243,0),"")</f>
        <v>165</v>
      </c>
      <c r="AC1302" t="str">
        <f>IFERROR(_xlfn.SINGLE(INDEX(Exceções!$D$5:$D$203,MATCH($A1302&amp;"|"&amp;$F1302,Exceções!$F$5:$F$203,0))),"")</f>
        <v/>
      </c>
      <c r="AD1302" t="str">
        <f>IF($AC1302="","",IFERROR(_xlfn.SINGLE(INDEX(Exceções!$E$5:$E$203,MATCH($A1302&amp;"|"&amp;$F1302,Exceções!$F$5:$F$203,0))),""))</f>
        <v/>
      </c>
    </row>
    <row r="1303" spans="1:30" ht="15" hidden="1" customHeight="1" x14ac:dyDescent="0.25">
      <c r="A1303" s="31">
        <v>55554</v>
      </c>
      <c r="B1303" s="17" t="s">
        <v>23</v>
      </c>
      <c r="C1303" s="17" t="str">
        <f>IFERROR(INDEX(Cadastro!$C$5:$C$243,$AB1303),"NÃO INFORMADO")</f>
        <v>CAL</v>
      </c>
      <c r="D1303" s="17" t="str">
        <f>IFERROR(INDEX(Cadastro!$D$5:$D$243,$AB1303),"")</f>
        <v>Férias</v>
      </c>
      <c r="E1303" s="17" t="str">
        <f>IFERROR(INDEX(Cadastro!$G$5:$G$243,$AB1303),"")</f>
        <v>Férias</v>
      </c>
      <c r="F1303" s="29">
        <v>46313</v>
      </c>
      <c r="G1303" s="32" t="str">
        <f t="shared" si="120"/>
        <v>dom</v>
      </c>
      <c r="H1303" s="31" t="str">
        <f>IF($L1303=0,"",_xlfn.MINIFS(Dados!$Q:$Q,Dados!$A:$A,$A1303,Dados!$S:$S,$F1303))</f>
        <v/>
      </c>
      <c r="I1303" s="31" t="str">
        <f>IF($H1303="","",_xlfn.MAXIFS(Dados!$R:$R,Dados!$A:$A,$A1303,Dados!$S:$S,$F1303))</f>
        <v/>
      </c>
      <c r="J1303" s="32" t="str">
        <f>IF($D1303&lt;&gt;"Folguista","",IFERROR(INDEX(Parâmetros!$D$52:$G$52,1,MIN(4,MAX(1,$W1303))),""))</f>
        <v/>
      </c>
      <c r="K1303" s="32" t="str">
        <f>IF(OR($AC1303&lt;&gt;"",$Y1303="Folga",$Y1303="Folga trabalhada",$Y1303="Férias (cadastro)",$Y1303="Férias / afastamento",$Y1303="Indeterminado (início da série)"),"",IF(OR($D1303="6x1",$D1303="FF 6x1"),IF(OR(WEEKDAY($F1303,2)=6,WEEKDAY($F1303,2)=7),"6x1 sáb/dom","6x1"),IF($D1303="5x2","5x2",IF($H1303="",IF($D1303="Folguista",$J1303,$E1303),IF(OR($H1303&gt;=Parâmetros!$E$18,$H1303&lt;Parâmetros!$E$19),"C",IF($H1303&lt;Parâmetros!$E$20,"A","B"))))))</f>
        <v/>
      </c>
      <c r="L1303" s="30">
        <f>SUMIFS(Dados!$E:$E,Dados!$A:$A,$A1303,Dados!$S:$S,$F1303)</f>
        <v>0</v>
      </c>
      <c r="M1303" s="30" t="str">
        <f>IFERROR(INDEX(Parâmetros!$E$6:$E$11,MATCH($K1303,Parâmetros!$A$6:$A$11,0)),"")</f>
        <v/>
      </c>
      <c r="N1303" s="33" t="str">
        <f t="shared" si="121"/>
        <v/>
      </c>
      <c r="O1303" s="33">
        <f>Parâmetros!$E$13</f>
        <v>0.8</v>
      </c>
      <c r="P1303" s="32" t="str">
        <f>IF(OR($M1303="",$F1303&gt;Parâmetros!$E$14),"Não","Sim")</f>
        <v>Não</v>
      </c>
      <c r="Q1303" s="32" t="str">
        <f t="shared" si="122"/>
        <v/>
      </c>
      <c r="R1303" s="32" t="str">
        <f t="shared" si="123"/>
        <v/>
      </c>
      <c r="S1303" s="30" t="str">
        <f t="shared" si="124"/>
        <v/>
      </c>
      <c r="T1303" s="32" t="str">
        <f>IF($Q1303&lt;&gt;"Sim","",IF($N1303&gt;Parâmetros!$E$15,"Sim","Não"))</f>
        <v/>
      </c>
      <c r="U1303" s="17" t="str">
        <f t="shared" si="125"/>
        <v>Férias / afastamento</v>
      </c>
      <c r="V1303" s="17" t="str">
        <f>IF($AC1303&lt;&gt;"",IF($L1303&gt;0,"ATENÇÃO · apontou em dia de "&amp;LOWER($AC1303)&amp;" cadastrado","Exceção cadastrada · "&amp;$AC1303)&amp;IF($AD1303="",""," · "&amp;$AD1303),IF($E1303="Férias",IF($L1303&gt;0,"ATENÇÃO · apontou estando de férias no cadastro","Férias no cadastro"),IF($Y1303="Férias / afastamento","Afastamento · "&amp;($Z1303+$AA1303-1)&amp;" dias seguidos sem apontamento",IF($Y1303="Folga trabalhada","ATENÇÃO · apontou em dia de folga da escala 5x2",IF($Y1303="Folga",IF(AND($D1303="5x2",OR(WEEKDAY($F1303,2)=6,WEEKDAY($F1303,2)=7)),"Folga de fim de semana da escala 5x2",IF(AND(OR($D1303="6x1",$D1303="FF 6x1"),WEEKDAY($F1303,2)=6,FALSE()),"Folga de fim de semana · apontou no domingo anterior",IF(AND(OR($D1303="6x1",$D1303="FF 6x1"),WEEKDAY($F1303,2)=7,AND($A1303=$A1302,$L1302&gt;0)),"Folga de fim de semana · apontou no sábado",IF(AND(OR($D1303="6x1",$D1303="FF 6x1"),OR(WEEKDAY($F1303,2)=6,WEEKDAY($F1303,2)=7)),"Folga de fim de semana · sem apontamento no sábado nem no domingo","Folga prevista pelo ciclo")))),IF($Y1303="Indeterminado (início da série)","Sem histórico anterior — informe o dia do ciclo no Cadastro",IF($Y1303="Falta de registro",IF(OR(OR($D1303="6x1",$D1303="FF 6x1"),$D1303="5x2"),"FALTA DE REGISTRO · dia útil da escala "&amp;$E1303,"FALTA DE REGISTRO · dia "&amp;$W1303&amp;" de "&amp;IFERROR(INDEX(Parâmetros!$B$39:$B$48,MATCH($E1303,Parâmetros!$A$39:$A$48,0)),99)&amp;" do ciclo"),IF(OR($D1303="6x1",$D1303="FF 6x1"),IF(OR(AND(WEEKDAY($F1303,2)=6,AND($A1303=$A1304,$L1304&gt;0)),AND(WEEKDAY($F1303,2)=7,AND($A1303=$A1302,$L1302&gt;0))),"ATENÇÃO · apontou sábado e domingo no mesmo fim de semana",IF(OR(WEEKDAY($F1303,2)=6,WEEKDAY($F1303,2)=7),"Jornada de fim de semana do 6x1",IF(OR($H1303&gt;=Parâmetros!$E$20,$H1303&lt;Parâmetros!$E$19),"ATENÇÃO · 6x1 apontou fora do horário diurno","Jornada fixa do 6x1"))),IF($D1303="5x2","Jornada fixa do 5x2",IF($D1303="Folguista",IF($J1303=$K1303,"Evidência confirma sequência","DIVERGE · sequência "&amp;$J1303&amp;" × evidência "&amp;$K1303),IF($K1303=$E1303,"Evidência confirma cadastro","DIVERGE · cadastro "&amp;$E1303&amp;" × evidência "&amp;$K1303)))))))))))</f>
        <v>Férias no cadastro</v>
      </c>
      <c r="W1303" s="34">
        <f>IF(OR(OR($D1303="6x1",$D1303="FF 6x1"),$D1303="5x2"),"",IF($AB1303&lt;&gt;$AB1302,IF(IFERROR(INDEX(Cadastro!$F$5:$F$243,$AB1303),"")="",IF($L1303&gt;0,1,0),IF(IFERROR(INDEX(Cadastro!$F$5:$F$243,$AB1303),"")&lt;=IFERROR(INDEX(Parâmetros!$B$39:$B$48,MATCH($E1303,Parâmetros!$A$39:$A$48,0)),99),IFERROR(INDEX(Cadastro!$F$5:$F$243,$AB1303),""),0)),IF($L1303&gt;0,IF(N($X1302)&gt;0,1,N($W1302)+1),IF(AND($L1303=0,OR(N($W1302)&gt;=IFERROR(INDEX(Parâmetros!$B$39:$B$48,MATCH($E1303,Parâmetros!$A$39:$A$48,0)),99),AND(N($X1302)&gt;0,N($X1302)&lt;IFERROR(INDEX(Parâmetros!$C$39:$C$48,MATCH($E1303,Parâmetros!$A$39:$A$48,0)),0)))),0,N($W1302)+1))))</f>
        <v>13</v>
      </c>
      <c r="X1303" s="34">
        <f>IF(OR(OR($D1303="6x1",$D1303="FF 6x1"),$D1303="5x2"),"",IF($AB1303&lt;&gt;$AB1302,IF(IFERROR(INDEX(Cadastro!$F$5:$F$243,$AB1303),"")="",0,IF(IFERROR(INDEX(Cadastro!$F$5:$F$243,$AB1303),"")&gt;IFERROR(INDEX(Parâmetros!$B$39:$B$48,MATCH($E1303,Parâmetros!$A$39:$A$48,0)),99),IFERROR(INDEX(Cadastro!$F$5:$F$243,$AB1303),"")-IFERROR(INDEX(Parâmetros!$B$39:$B$48,MATCH($E1303,Parâmetros!$A$39:$A$48,0)),99),0)),IF(AND($L1303=0,OR(N($W1302)&gt;=IFERROR(INDEX(Parâmetros!$B$39:$B$48,MATCH($E1303,Parâmetros!$A$39:$A$48,0)),99),AND(N($X1302)&gt;0,N($X1302)&lt;IFERROR(INDEX(Parâmetros!$C$39:$C$48,MATCH($E1303,Parâmetros!$A$39:$A$48,0)),0)))),N($X1302)+1,0)))</f>
        <v>0</v>
      </c>
      <c r="Y1303" t="str">
        <f>IF($AC1303&lt;&gt;"",IF($L1303&gt;0,$AC1303&amp;" · com apontamento",$AC1303),IF($E1303="Férias",IF($L1303&gt;0,"Férias · com apontamento","Férias (cadastro)"),IF(($Z1303+$AA1303-1)&gt;Parâmetros!$E$16,"Férias / afastamento",IF(AND($D1303="5x2",OR(WEEKDAY($F1303,2)=6,WEEKDAY($F1303,2)=7)),IF($L1303&gt;0,"Folga trabalhada","Folga"),IF($L1303&gt;0,"Trabalhado",IF(OR(OR($D1303="6x1",$D1303="FF 6x1"),$D1303="5x2"),IF(AND(OR($D1303="6x1",$D1303="FF 6x1"),OR(WEEKDAY($F1303,2)=6,WEEKDAY($F1303,2)=7)),"Folga","Falta de registro"),IF(AND($AB1303&lt;&gt;$AB1302,IFERROR(INDEX(Cadastro!$F$5:$F$243,$AB1303),"")=""),"Indeterminado (início da série)",IF($X1303&gt;0,"Folga","Falta de registro"))))))))</f>
        <v>Férias (cadastro)</v>
      </c>
      <c r="Z1303" s="34">
        <f>IF(OR($L1303&gt;0,$F1303&gt;Parâmetros!$E$14),0,IF($A1303&lt;&gt;$A1302,1,N($Z1302)+1))</f>
        <v>14</v>
      </c>
      <c r="AA1303" s="34">
        <f>IF(OR($L1303&gt;0,$F1303&gt;Parâmetros!$E$14),0,IF(OR($A1303&lt;&gt;$A1304,$F1304&gt;Parâmetros!$E$14),1,N($AA1304)+1))</f>
        <v>3</v>
      </c>
      <c r="AB1303" s="31">
        <f>IFERROR(MATCH($A1303&amp;"|"&amp;TEXT(_xlfn.MAXIFS(Cadastro!$E$5:$E$243,Cadastro!$A$5:$A$243,$A1303,Cadastro!$E$5:$E$243,"&lt;="&amp;$F1303),"yyyymmdd"),Cadastro!$I$5:$I$243,0),"")</f>
        <v>165</v>
      </c>
      <c r="AC1303" t="str">
        <f>IFERROR(_xlfn.SINGLE(INDEX(Exceções!$D$5:$D$203,MATCH($A1303&amp;"|"&amp;$F1303,Exceções!$F$5:$F$203,0))),"")</f>
        <v/>
      </c>
      <c r="AD1303" t="str">
        <f>IF($AC1303="","",IFERROR(_xlfn.SINGLE(INDEX(Exceções!$E$5:$E$203,MATCH($A1303&amp;"|"&amp;$F1303,Exceções!$F$5:$F$203,0))),""))</f>
        <v/>
      </c>
    </row>
    <row r="1304" spans="1:30" ht="15" hidden="1" customHeight="1" x14ac:dyDescent="0.25">
      <c r="A1304" s="31">
        <v>55554</v>
      </c>
      <c r="B1304" s="17" t="s">
        <v>23</v>
      </c>
      <c r="C1304" s="17" t="str">
        <f>IFERROR(INDEX(Cadastro!$C$5:$C$243,$AB1304),"NÃO INFORMADO")</f>
        <v>CAL</v>
      </c>
      <c r="D1304" s="17" t="str">
        <f>IFERROR(INDEX(Cadastro!$D$5:$D$243,$AB1304),"")</f>
        <v>Férias</v>
      </c>
      <c r="E1304" s="17" t="str">
        <f>IFERROR(INDEX(Cadastro!$G$5:$G$243,$AB1304),"")</f>
        <v>Férias</v>
      </c>
      <c r="F1304" s="29">
        <v>46314</v>
      </c>
      <c r="G1304" s="32" t="str">
        <f t="shared" si="120"/>
        <v>seg</v>
      </c>
      <c r="H1304" s="31" t="str">
        <f>IF($L1304=0,"",_xlfn.MINIFS(Dados!$Q:$Q,Dados!$A:$A,$A1304,Dados!$S:$S,$F1304))</f>
        <v/>
      </c>
      <c r="I1304" s="31" t="str">
        <f>IF($H1304="","",_xlfn.MAXIFS(Dados!$R:$R,Dados!$A:$A,$A1304,Dados!$S:$S,$F1304))</f>
        <v/>
      </c>
      <c r="J1304" s="32" t="str">
        <f>IF($D1304&lt;&gt;"Folguista","",IFERROR(INDEX(Parâmetros!$D$52:$G$52,1,MIN(4,MAX(1,$W1304))),""))</f>
        <v/>
      </c>
      <c r="K1304" s="32" t="str">
        <f>IF(OR($AC1304&lt;&gt;"",$Y1304="Folga",$Y1304="Folga trabalhada",$Y1304="Férias (cadastro)",$Y1304="Férias / afastamento",$Y1304="Indeterminado (início da série)"),"",IF(OR($D1304="6x1",$D1304="FF 6x1"),IF(OR(WEEKDAY($F1304,2)=6,WEEKDAY($F1304,2)=7),"6x1 sáb/dom","6x1"),IF($D1304="5x2","5x2",IF($H1304="",IF($D1304="Folguista",$J1304,$E1304),IF(OR($H1304&gt;=Parâmetros!$E$18,$H1304&lt;Parâmetros!$E$19),"C",IF($H1304&lt;Parâmetros!$E$20,"A","B"))))))</f>
        <v/>
      </c>
      <c r="L1304" s="30">
        <f>SUMIFS(Dados!$E:$E,Dados!$A:$A,$A1304,Dados!$S:$S,$F1304)</f>
        <v>0</v>
      </c>
      <c r="M1304" s="30" t="str">
        <f>IFERROR(INDEX(Parâmetros!$E$6:$E$11,MATCH($K1304,Parâmetros!$A$6:$A$11,0)),"")</f>
        <v/>
      </c>
      <c r="N1304" s="33" t="str">
        <f t="shared" si="121"/>
        <v/>
      </c>
      <c r="O1304" s="33">
        <f>Parâmetros!$E$13</f>
        <v>0.8</v>
      </c>
      <c r="P1304" s="32" t="str">
        <f>IF(OR($M1304="",$F1304&gt;Parâmetros!$E$14),"Não","Sim")</f>
        <v>Não</v>
      </c>
      <c r="Q1304" s="32" t="str">
        <f t="shared" si="122"/>
        <v/>
      </c>
      <c r="R1304" s="32" t="str">
        <f t="shared" si="123"/>
        <v/>
      </c>
      <c r="S1304" s="30" t="str">
        <f t="shared" si="124"/>
        <v/>
      </c>
      <c r="T1304" s="32" t="str">
        <f>IF($Q1304&lt;&gt;"Sim","",IF($N1304&gt;Parâmetros!$E$15,"Sim","Não"))</f>
        <v/>
      </c>
      <c r="U1304" s="17" t="str">
        <f t="shared" si="125"/>
        <v>Férias / afastamento</v>
      </c>
      <c r="V1304" s="17" t="str">
        <f>IF($AC1304&lt;&gt;"",IF($L1304&gt;0,"ATENÇÃO · apontou em dia de "&amp;LOWER($AC1304)&amp;" cadastrado","Exceção cadastrada · "&amp;$AC1304)&amp;IF($AD1304="",""," · "&amp;$AD1304),IF($E1304="Férias",IF($L1304&gt;0,"ATENÇÃO · apontou estando de férias no cadastro","Férias no cadastro"),IF($Y1304="Férias / afastamento","Afastamento · "&amp;($Z1304+$AA1304-1)&amp;" dias seguidos sem apontamento",IF($Y1304="Folga trabalhada","ATENÇÃO · apontou em dia de folga da escala 5x2",IF($Y1304="Folga",IF(AND($D1304="5x2",OR(WEEKDAY($F1304,2)=6,WEEKDAY($F1304,2)=7)),"Folga de fim de semana da escala 5x2",IF(AND(OR($D1304="6x1",$D1304="FF 6x1"),WEEKDAY($F1304,2)=6,FALSE()),"Folga de fim de semana · apontou no domingo anterior",IF(AND(OR($D1304="6x1",$D1304="FF 6x1"),WEEKDAY($F1304,2)=7,AND($A1304=$A1303,$L1303&gt;0)),"Folga de fim de semana · apontou no sábado",IF(AND(OR($D1304="6x1",$D1304="FF 6x1"),OR(WEEKDAY($F1304,2)=6,WEEKDAY($F1304,2)=7)),"Folga de fim de semana · sem apontamento no sábado nem no domingo","Folga prevista pelo ciclo")))),IF($Y1304="Indeterminado (início da série)","Sem histórico anterior — informe o dia do ciclo no Cadastro",IF($Y1304="Falta de registro",IF(OR(OR($D1304="6x1",$D1304="FF 6x1"),$D1304="5x2"),"FALTA DE REGISTRO · dia útil da escala "&amp;$E1304,"FALTA DE REGISTRO · dia "&amp;$W1304&amp;" de "&amp;IFERROR(INDEX(Parâmetros!$B$39:$B$48,MATCH($E1304,Parâmetros!$A$39:$A$48,0)),99)&amp;" do ciclo"),IF(OR($D1304="6x1",$D1304="FF 6x1"),IF(OR(AND(WEEKDAY($F1304,2)=6,AND($A1304=$A1305,$L1305&gt;0)),AND(WEEKDAY($F1304,2)=7,AND($A1304=$A1303,$L1303&gt;0))),"ATENÇÃO · apontou sábado e domingo no mesmo fim de semana",IF(OR(WEEKDAY($F1304,2)=6,WEEKDAY($F1304,2)=7),"Jornada de fim de semana do 6x1",IF(OR($H1304&gt;=Parâmetros!$E$20,$H1304&lt;Parâmetros!$E$19),"ATENÇÃO · 6x1 apontou fora do horário diurno","Jornada fixa do 6x1"))),IF($D1304="5x2","Jornada fixa do 5x2",IF($D1304="Folguista",IF($J1304=$K1304,"Evidência confirma sequência","DIVERGE · sequência "&amp;$J1304&amp;" × evidência "&amp;$K1304),IF($K1304=$E1304,"Evidência confirma cadastro","DIVERGE · cadastro "&amp;$E1304&amp;" × evidência "&amp;$K1304)))))))))))</f>
        <v>Férias no cadastro</v>
      </c>
      <c r="W1304" s="34">
        <f>IF(OR(OR($D1304="6x1",$D1304="FF 6x1"),$D1304="5x2"),"",IF($AB1304&lt;&gt;$AB1303,IF(IFERROR(INDEX(Cadastro!$F$5:$F$243,$AB1304),"")="",IF($L1304&gt;0,1,0),IF(IFERROR(INDEX(Cadastro!$F$5:$F$243,$AB1304),"")&lt;=IFERROR(INDEX(Parâmetros!$B$39:$B$48,MATCH($E1304,Parâmetros!$A$39:$A$48,0)),99),IFERROR(INDEX(Cadastro!$F$5:$F$243,$AB1304),""),0)),IF($L1304&gt;0,IF(N($X1303)&gt;0,1,N($W1303)+1),IF(AND($L1304=0,OR(N($W1303)&gt;=IFERROR(INDEX(Parâmetros!$B$39:$B$48,MATCH($E1304,Parâmetros!$A$39:$A$48,0)),99),AND(N($X1303)&gt;0,N($X1303)&lt;IFERROR(INDEX(Parâmetros!$C$39:$C$48,MATCH($E1304,Parâmetros!$A$39:$A$48,0)),0)))),0,N($W1303)+1))))</f>
        <v>14</v>
      </c>
      <c r="X1304" s="34">
        <f>IF(OR(OR($D1304="6x1",$D1304="FF 6x1"),$D1304="5x2"),"",IF($AB1304&lt;&gt;$AB1303,IF(IFERROR(INDEX(Cadastro!$F$5:$F$243,$AB1304),"")="",0,IF(IFERROR(INDEX(Cadastro!$F$5:$F$243,$AB1304),"")&gt;IFERROR(INDEX(Parâmetros!$B$39:$B$48,MATCH($E1304,Parâmetros!$A$39:$A$48,0)),99),IFERROR(INDEX(Cadastro!$F$5:$F$243,$AB1304),"")-IFERROR(INDEX(Parâmetros!$B$39:$B$48,MATCH($E1304,Parâmetros!$A$39:$A$48,0)),99),0)),IF(AND($L1304=0,OR(N($W1303)&gt;=IFERROR(INDEX(Parâmetros!$B$39:$B$48,MATCH($E1304,Parâmetros!$A$39:$A$48,0)),99),AND(N($X1303)&gt;0,N($X1303)&lt;IFERROR(INDEX(Parâmetros!$C$39:$C$48,MATCH($E1304,Parâmetros!$A$39:$A$48,0)),0)))),N($X1303)+1,0)))</f>
        <v>0</v>
      </c>
      <c r="Y1304" t="str">
        <f>IF($AC1304&lt;&gt;"",IF($L1304&gt;0,$AC1304&amp;" · com apontamento",$AC1304),IF($E1304="Férias",IF($L1304&gt;0,"Férias · com apontamento","Férias (cadastro)"),IF(($Z1304+$AA1304-1)&gt;Parâmetros!$E$16,"Férias / afastamento",IF(AND($D1304="5x2",OR(WEEKDAY($F1304,2)=6,WEEKDAY($F1304,2)=7)),IF($L1304&gt;0,"Folga trabalhada","Folga"),IF($L1304&gt;0,"Trabalhado",IF(OR(OR($D1304="6x1",$D1304="FF 6x1"),$D1304="5x2"),IF(AND(OR($D1304="6x1",$D1304="FF 6x1"),OR(WEEKDAY($F1304,2)=6,WEEKDAY($F1304,2)=7)),"Folga","Falta de registro"),IF(AND($AB1304&lt;&gt;$AB1303,IFERROR(INDEX(Cadastro!$F$5:$F$243,$AB1304),"")=""),"Indeterminado (início da série)",IF($X1304&gt;0,"Folga","Falta de registro"))))))))</f>
        <v>Férias (cadastro)</v>
      </c>
      <c r="Z1304" s="34">
        <f>IF(OR($L1304&gt;0,$F1304&gt;Parâmetros!$E$14),0,IF($A1304&lt;&gt;$A1303,1,N($Z1303)+1))</f>
        <v>15</v>
      </c>
      <c r="AA1304" s="34">
        <f>IF(OR($L1304&gt;0,$F1304&gt;Parâmetros!$E$14),0,IF(OR($A1304&lt;&gt;$A1305,$F1305&gt;Parâmetros!$E$14),1,N($AA1305)+1))</f>
        <v>2</v>
      </c>
      <c r="AB1304" s="31">
        <f>IFERROR(MATCH($A1304&amp;"|"&amp;TEXT(_xlfn.MAXIFS(Cadastro!$E$5:$E$243,Cadastro!$A$5:$A$243,$A1304,Cadastro!$E$5:$E$243,"&lt;="&amp;$F1304),"yyyymmdd"),Cadastro!$I$5:$I$243,0),"")</f>
        <v>165</v>
      </c>
      <c r="AC1304" t="str">
        <f>IFERROR(_xlfn.SINGLE(INDEX(Exceções!$D$5:$D$203,MATCH($A1304&amp;"|"&amp;$F1304,Exceções!$F$5:$F$203,0))),"")</f>
        <v/>
      </c>
      <c r="AD1304" t="str">
        <f>IF($AC1304="","",IFERROR(_xlfn.SINGLE(INDEX(Exceções!$E$5:$E$203,MATCH($A1304&amp;"|"&amp;$F1304,Exceções!$F$5:$F$203,0))),""))</f>
        <v/>
      </c>
    </row>
    <row r="1305" spans="1:30" ht="15" hidden="1" customHeight="1" x14ac:dyDescent="0.25">
      <c r="A1305" s="31">
        <v>55554</v>
      </c>
      <c r="B1305" s="17" t="s">
        <v>23</v>
      </c>
      <c r="C1305" s="17" t="str">
        <f>IFERROR(INDEX(Cadastro!$C$5:$C$243,$AB1305),"NÃO INFORMADO")</f>
        <v>CAL</v>
      </c>
      <c r="D1305" s="17" t="str">
        <f>IFERROR(INDEX(Cadastro!$D$5:$D$243,$AB1305),"")</f>
        <v>Férias</v>
      </c>
      <c r="E1305" s="17" t="str">
        <f>IFERROR(INDEX(Cadastro!$G$5:$G$243,$AB1305),"")</f>
        <v>Férias</v>
      </c>
      <c r="F1305" s="29">
        <v>46315</v>
      </c>
      <c r="G1305" s="32" t="str">
        <f t="shared" si="120"/>
        <v>ter</v>
      </c>
      <c r="H1305" s="31" t="str">
        <f>IF($L1305=0,"",_xlfn.MINIFS(Dados!$Q:$Q,Dados!$A:$A,$A1305,Dados!$S:$S,$F1305))</f>
        <v/>
      </c>
      <c r="I1305" s="31" t="str">
        <f>IF($H1305="","",_xlfn.MAXIFS(Dados!$R:$R,Dados!$A:$A,$A1305,Dados!$S:$S,$F1305))</f>
        <v/>
      </c>
      <c r="J1305" s="32" t="str">
        <f>IF($D1305&lt;&gt;"Folguista","",IFERROR(INDEX(Parâmetros!$D$52:$G$52,1,MIN(4,MAX(1,$W1305))),""))</f>
        <v/>
      </c>
      <c r="K1305" s="32" t="str">
        <f>IF(OR($AC1305&lt;&gt;"",$Y1305="Folga",$Y1305="Folga trabalhada",$Y1305="Férias (cadastro)",$Y1305="Férias / afastamento",$Y1305="Indeterminado (início da série)"),"",IF(OR($D1305="6x1",$D1305="FF 6x1"),IF(OR(WEEKDAY($F1305,2)=6,WEEKDAY($F1305,2)=7),"6x1 sáb/dom","6x1"),IF($D1305="5x2","5x2",IF($H1305="",IF($D1305="Folguista",$J1305,$E1305),IF(OR($H1305&gt;=Parâmetros!$E$18,$H1305&lt;Parâmetros!$E$19),"C",IF($H1305&lt;Parâmetros!$E$20,"A","B"))))))</f>
        <v/>
      </c>
      <c r="L1305" s="30">
        <f>SUMIFS(Dados!$E:$E,Dados!$A:$A,$A1305,Dados!$S:$S,$F1305)</f>
        <v>0</v>
      </c>
      <c r="M1305" s="30" t="str">
        <f>IFERROR(INDEX(Parâmetros!$E$6:$E$11,MATCH($K1305,Parâmetros!$A$6:$A$11,0)),"")</f>
        <v/>
      </c>
      <c r="N1305" s="33" t="str">
        <f t="shared" si="121"/>
        <v/>
      </c>
      <c r="O1305" s="33">
        <f>Parâmetros!$E$13</f>
        <v>0.8</v>
      </c>
      <c r="P1305" s="32" t="str">
        <f>IF(OR($M1305="",$F1305&gt;Parâmetros!$E$14),"Não","Sim")</f>
        <v>Não</v>
      </c>
      <c r="Q1305" s="32" t="str">
        <f t="shared" si="122"/>
        <v/>
      </c>
      <c r="R1305" s="32" t="str">
        <f t="shared" si="123"/>
        <v/>
      </c>
      <c r="S1305" s="30" t="str">
        <f t="shared" si="124"/>
        <v/>
      </c>
      <c r="T1305" s="32" t="str">
        <f>IF($Q1305&lt;&gt;"Sim","",IF($N1305&gt;Parâmetros!$E$15,"Sim","Não"))</f>
        <v/>
      </c>
      <c r="U1305" s="17" t="str">
        <f t="shared" si="125"/>
        <v>Férias / afastamento</v>
      </c>
      <c r="V1305" s="17" t="str">
        <f>IF($AC1305&lt;&gt;"",IF($L1305&gt;0,"ATENÇÃO · apontou em dia de "&amp;LOWER($AC1305)&amp;" cadastrado","Exceção cadastrada · "&amp;$AC1305)&amp;IF($AD1305="",""," · "&amp;$AD1305),IF($E1305="Férias",IF($L1305&gt;0,"ATENÇÃO · apontou estando de férias no cadastro","Férias no cadastro"),IF($Y1305="Férias / afastamento","Afastamento · "&amp;($Z1305+$AA1305-1)&amp;" dias seguidos sem apontamento",IF($Y1305="Folga trabalhada","ATENÇÃO · apontou em dia de folga da escala 5x2",IF($Y1305="Folga",IF(AND($D1305="5x2",OR(WEEKDAY($F1305,2)=6,WEEKDAY($F1305,2)=7)),"Folga de fim de semana da escala 5x2",IF(AND(OR($D1305="6x1",$D1305="FF 6x1"),WEEKDAY($F1305,2)=6,FALSE()),"Folga de fim de semana · apontou no domingo anterior",IF(AND(OR($D1305="6x1",$D1305="FF 6x1"),WEEKDAY($F1305,2)=7,AND($A1305=$A1304,$L1304&gt;0)),"Folga de fim de semana · apontou no sábado",IF(AND(OR($D1305="6x1",$D1305="FF 6x1"),OR(WEEKDAY($F1305,2)=6,WEEKDAY($F1305,2)=7)),"Folga de fim de semana · sem apontamento no sábado nem no domingo","Folga prevista pelo ciclo")))),IF($Y1305="Indeterminado (início da série)","Sem histórico anterior — informe o dia do ciclo no Cadastro",IF($Y1305="Falta de registro",IF(OR(OR($D1305="6x1",$D1305="FF 6x1"),$D1305="5x2"),"FALTA DE REGISTRO · dia útil da escala "&amp;$E1305,"FALTA DE REGISTRO · dia "&amp;$W1305&amp;" de "&amp;IFERROR(INDEX(Parâmetros!$B$39:$B$48,MATCH($E1305,Parâmetros!$A$39:$A$48,0)),99)&amp;" do ciclo"),IF(OR($D1305="6x1",$D1305="FF 6x1"),IF(OR(AND(WEEKDAY($F1305,2)=6,AND($A1305=$A1306,$L1306&gt;0)),AND(WEEKDAY($F1305,2)=7,AND($A1305=$A1304,$L1304&gt;0))),"ATENÇÃO · apontou sábado e domingo no mesmo fim de semana",IF(OR(WEEKDAY($F1305,2)=6,WEEKDAY($F1305,2)=7),"Jornada de fim de semana do 6x1",IF(OR($H1305&gt;=Parâmetros!$E$20,$H1305&lt;Parâmetros!$E$19),"ATENÇÃO · 6x1 apontou fora do horário diurno","Jornada fixa do 6x1"))),IF($D1305="5x2","Jornada fixa do 5x2",IF($D1305="Folguista",IF($J1305=$K1305,"Evidência confirma sequência","DIVERGE · sequência "&amp;$J1305&amp;" × evidência "&amp;$K1305),IF($K1305=$E1305,"Evidência confirma cadastro","DIVERGE · cadastro "&amp;$E1305&amp;" × evidência "&amp;$K1305)))))))))))</f>
        <v>Férias no cadastro</v>
      </c>
      <c r="W1305" s="34">
        <f>IF(OR(OR($D1305="6x1",$D1305="FF 6x1"),$D1305="5x2"),"",IF($AB1305&lt;&gt;$AB1304,IF(IFERROR(INDEX(Cadastro!$F$5:$F$243,$AB1305),"")="",IF($L1305&gt;0,1,0),IF(IFERROR(INDEX(Cadastro!$F$5:$F$243,$AB1305),"")&lt;=IFERROR(INDEX(Parâmetros!$B$39:$B$48,MATCH($E1305,Parâmetros!$A$39:$A$48,0)),99),IFERROR(INDEX(Cadastro!$F$5:$F$243,$AB1305),""),0)),IF($L1305&gt;0,IF(N($X1304)&gt;0,1,N($W1304)+1),IF(AND($L1305=0,OR(N($W1304)&gt;=IFERROR(INDEX(Parâmetros!$B$39:$B$48,MATCH($E1305,Parâmetros!$A$39:$A$48,0)),99),AND(N($X1304)&gt;0,N($X1304)&lt;IFERROR(INDEX(Parâmetros!$C$39:$C$48,MATCH($E1305,Parâmetros!$A$39:$A$48,0)),0)))),0,N($W1304)+1))))</f>
        <v>15</v>
      </c>
      <c r="X1305" s="34">
        <f>IF(OR(OR($D1305="6x1",$D1305="FF 6x1"),$D1305="5x2"),"",IF($AB1305&lt;&gt;$AB1304,IF(IFERROR(INDEX(Cadastro!$F$5:$F$243,$AB1305),"")="",0,IF(IFERROR(INDEX(Cadastro!$F$5:$F$243,$AB1305),"")&gt;IFERROR(INDEX(Parâmetros!$B$39:$B$48,MATCH($E1305,Parâmetros!$A$39:$A$48,0)),99),IFERROR(INDEX(Cadastro!$F$5:$F$243,$AB1305),"")-IFERROR(INDEX(Parâmetros!$B$39:$B$48,MATCH($E1305,Parâmetros!$A$39:$A$48,0)),99),0)),IF(AND($L1305=0,OR(N($W1304)&gt;=IFERROR(INDEX(Parâmetros!$B$39:$B$48,MATCH($E1305,Parâmetros!$A$39:$A$48,0)),99),AND(N($X1304)&gt;0,N($X1304)&lt;IFERROR(INDEX(Parâmetros!$C$39:$C$48,MATCH($E1305,Parâmetros!$A$39:$A$48,0)),0)))),N($X1304)+1,0)))</f>
        <v>0</v>
      </c>
      <c r="Y1305" t="str">
        <f>IF($AC1305&lt;&gt;"",IF($L1305&gt;0,$AC1305&amp;" · com apontamento",$AC1305),IF($E1305="Férias",IF($L1305&gt;0,"Férias · com apontamento","Férias (cadastro)"),IF(($Z1305+$AA1305-1)&gt;Parâmetros!$E$16,"Férias / afastamento",IF(AND($D1305="5x2",OR(WEEKDAY($F1305,2)=6,WEEKDAY($F1305,2)=7)),IF($L1305&gt;0,"Folga trabalhada","Folga"),IF($L1305&gt;0,"Trabalhado",IF(OR(OR($D1305="6x1",$D1305="FF 6x1"),$D1305="5x2"),IF(AND(OR($D1305="6x1",$D1305="FF 6x1"),OR(WEEKDAY($F1305,2)=6,WEEKDAY($F1305,2)=7)),"Folga","Falta de registro"),IF(AND($AB1305&lt;&gt;$AB1304,IFERROR(INDEX(Cadastro!$F$5:$F$243,$AB1305),"")=""),"Indeterminado (início da série)",IF($X1305&gt;0,"Folga","Falta de registro"))))))))</f>
        <v>Férias (cadastro)</v>
      </c>
      <c r="Z1305" s="34">
        <f>IF(OR($L1305&gt;0,$F1305&gt;Parâmetros!$E$14),0,IF($A1305&lt;&gt;$A1304,1,N($Z1304)+1))</f>
        <v>16</v>
      </c>
      <c r="AA1305" s="34">
        <f>IF(OR($L1305&gt;0,$F1305&gt;Parâmetros!$E$14),0,IF(OR($A1305&lt;&gt;$A1306,$F1306&gt;Parâmetros!$E$14),1,N($AA1306)+1))</f>
        <v>1</v>
      </c>
      <c r="AB1305" s="31">
        <f>IFERROR(MATCH($A1305&amp;"|"&amp;TEXT(_xlfn.MAXIFS(Cadastro!$E$5:$E$243,Cadastro!$A$5:$A$243,$A1305,Cadastro!$E$5:$E$243,"&lt;="&amp;$F1305),"yyyymmdd"),Cadastro!$I$5:$I$243,0),"")</f>
        <v>165</v>
      </c>
      <c r="AC1305" t="str">
        <f>IFERROR(_xlfn.SINGLE(INDEX(Exceções!$D$5:$D$203,MATCH($A1305&amp;"|"&amp;$F1305,Exceções!$F$5:$F$203,0))),"")</f>
        <v/>
      </c>
      <c r="AD1305" t="str">
        <f>IF($AC1305="","",IFERROR(_xlfn.SINGLE(INDEX(Exceções!$E$5:$E$203,MATCH($A1305&amp;"|"&amp;$F1305,Exceções!$F$5:$F$203,0))),""))</f>
        <v/>
      </c>
    </row>
    <row r="1306" spans="1:30" ht="15" hidden="1" customHeight="1" x14ac:dyDescent="0.25">
      <c r="A1306" s="31">
        <v>55554</v>
      </c>
      <c r="B1306" s="17" t="s">
        <v>23</v>
      </c>
      <c r="C1306" s="17" t="str">
        <f>IFERROR(INDEX(Cadastro!$C$5:$C$243,$AB1306),"NÃO INFORMADO")</f>
        <v>CAL</v>
      </c>
      <c r="D1306" s="17" t="str">
        <f>IFERROR(INDEX(Cadastro!$D$5:$D$243,$AB1306),"")</f>
        <v>6x1</v>
      </c>
      <c r="E1306" s="17" t="str">
        <f>IFERROR(INDEX(Cadastro!$G$5:$G$243,$AB1306),"")</f>
        <v>6x1</v>
      </c>
      <c r="F1306" s="29">
        <v>46316</v>
      </c>
      <c r="G1306" s="32" t="str">
        <f t="shared" si="120"/>
        <v>qua</v>
      </c>
      <c r="H1306" s="31">
        <f>IF($L1306=0,"",_xlfn.MINIFS(Dados!$Q:$Q,Dados!$A:$A,$A1306,Dados!$S:$S,$F1306))</f>
        <v>440</v>
      </c>
      <c r="I1306" s="31">
        <f>IF($H1306="","",_xlfn.MAXIFS(Dados!$R:$R,Dados!$A:$A,$A1306,Dados!$S:$S,$F1306))</f>
        <v>995</v>
      </c>
      <c r="J1306" s="32" t="str">
        <f>IF($D1306&lt;&gt;"Folguista","",IFERROR(INDEX(Parâmetros!$D$52:$G$52,1,MIN(4,MAX(1,$W1306))),""))</f>
        <v/>
      </c>
      <c r="K1306" s="32" t="str">
        <f>IF(OR($AC1306&lt;&gt;"",$Y1306="Folga",$Y1306="Folga trabalhada",$Y1306="Férias (cadastro)",$Y1306="Férias / afastamento",$Y1306="Indeterminado (início da série)"),"",IF(OR($D1306="6x1",$D1306="FF 6x1"),IF(OR(WEEKDAY($F1306,2)=6,WEEKDAY($F1306,2)=7),"6x1 sáb/dom","6x1"),IF($D1306="5x2","5x2",IF($H1306="",IF($D1306="Folguista",$J1306,$E1306),IF(OR($H1306&gt;=Parâmetros!$E$18,$H1306&lt;Parâmetros!$E$19),"C",IF($H1306&lt;Parâmetros!$E$20,"A","B"))))))</f>
        <v>6x1</v>
      </c>
      <c r="L1306" s="30">
        <f>SUMIFS(Dados!$E:$E,Dados!$A:$A,$A1306,Dados!$S:$S,$F1306)</f>
        <v>7.92</v>
      </c>
      <c r="M1306" s="30">
        <f>IFERROR(INDEX(Parâmetros!$E$6:$E$11,MATCH($K1306,Parâmetros!$A$6:$A$11,0)),"")</f>
        <v>8.8000000000000007</v>
      </c>
      <c r="N1306" s="33">
        <f t="shared" si="121"/>
        <v>0.89999999999999991</v>
      </c>
      <c r="O1306" s="33">
        <f>Parâmetros!$E$13</f>
        <v>0.8</v>
      </c>
      <c r="P1306" s="32" t="str">
        <f>IF(OR($M1306="",$F1306&gt;Parâmetros!$E$14),"Não","Sim")</f>
        <v>Sim</v>
      </c>
      <c r="Q1306" s="32" t="str">
        <f t="shared" si="122"/>
        <v>Sim</v>
      </c>
      <c r="R1306" s="32" t="str">
        <f t="shared" si="123"/>
        <v>Sim</v>
      </c>
      <c r="S1306" s="30">
        <f t="shared" si="124"/>
        <v>0</v>
      </c>
      <c r="T1306" s="32" t="str">
        <f>IF($Q1306&lt;&gt;"Sim","",IF($N1306&gt;Parâmetros!$E$15,"Sim","Não"))</f>
        <v>Não</v>
      </c>
      <c r="U1306" s="17" t="str">
        <f t="shared" si="125"/>
        <v>Na meta</v>
      </c>
      <c r="V1306" s="17" t="str">
        <f>IF($AC1306&lt;&gt;"",IF($L1306&gt;0,"ATENÇÃO · apontou em dia de "&amp;LOWER($AC1306)&amp;" cadastrado","Exceção cadastrada · "&amp;$AC1306)&amp;IF($AD1306="",""," · "&amp;$AD1306),IF($E1306="Férias",IF($L1306&gt;0,"ATENÇÃO · apontou estando de férias no cadastro","Férias no cadastro"),IF($Y1306="Férias / afastamento","Afastamento · "&amp;($Z1306+$AA1306-1)&amp;" dias seguidos sem apontamento",IF($Y1306="Folga trabalhada","ATENÇÃO · apontou em dia de folga da escala 5x2",IF($Y1306="Folga",IF(AND($D1306="5x2",OR(WEEKDAY($F1306,2)=6,WEEKDAY($F1306,2)=7)),"Folga de fim de semana da escala 5x2",IF(AND(OR($D1306="6x1",$D1306="FF 6x1"),WEEKDAY($F1306,2)=6,FALSE()),"Folga de fim de semana · apontou no domingo anterior",IF(AND(OR($D1306="6x1",$D1306="FF 6x1"),WEEKDAY($F1306,2)=7,AND($A1306=$A1305,$L1305&gt;0)),"Folga de fim de semana · apontou no sábado",IF(AND(OR($D1306="6x1",$D1306="FF 6x1"),OR(WEEKDAY($F1306,2)=6,WEEKDAY($F1306,2)=7)),"Folga de fim de semana · sem apontamento no sábado nem no domingo","Folga prevista pelo ciclo")))),IF($Y1306="Indeterminado (início da série)","Sem histórico anterior — informe o dia do ciclo no Cadastro",IF($Y1306="Falta de registro",IF(OR(OR($D1306="6x1",$D1306="FF 6x1"),$D1306="5x2"),"FALTA DE REGISTRO · dia útil da escala "&amp;$E1306,"FALTA DE REGISTRO · dia "&amp;$W1306&amp;" de "&amp;IFERROR(INDEX(Parâmetros!$B$39:$B$48,MATCH($E1306,Parâmetros!$A$39:$A$48,0)),99)&amp;" do ciclo"),IF(OR($D1306="6x1",$D1306="FF 6x1"),IF(OR(AND(WEEKDAY($F1306,2)=6,AND($A1306=$A1307,$L1307&gt;0)),AND(WEEKDAY($F1306,2)=7,AND($A1306=$A1305,$L1305&gt;0))),"ATENÇÃO · apontou sábado e domingo no mesmo fim de semana",IF(OR(WEEKDAY($F1306,2)=6,WEEKDAY($F1306,2)=7),"Jornada de fim de semana do 6x1",IF(OR($H1306&gt;=Parâmetros!$E$20,$H1306&lt;Parâmetros!$E$19),"ATENÇÃO · 6x1 apontou fora do horário diurno","Jornada fixa do 6x1"))),IF($D1306="5x2","Jornada fixa do 5x2",IF($D1306="Folguista",IF($J1306=$K1306,"Evidência confirma sequência","DIVERGE · sequência "&amp;$J1306&amp;" × evidência "&amp;$K1306),IF($K1306=$E1306,"Evidência confirma cadastro","DIVERGE · cadastro "&amp;$E1306&amp;" × evidência "&amp;$K1306)))))))))))</f>
        <v>Jornada fixa do 6x1</v>
      </c>
      <c r="W1306" s="34" t="str">
        <f>IF(OR(OR($D1306="6x1",$D1306="FF 6x1"),$D1306="5x2"),"",IF($AB1306&lt;&gt;$AB1305,IF(IFERROR(INDEX(Cadastro!$F$5:$F$243,$AB1306),"")="",IF($L1306&gt;0,1,0),IF(IFERROR(INDEX(Cadastro!$F$5:$F$243,$AB1306),"")&lt;=IFERROR(INDEX(Parâmetros!$B$39:$B$48,MATCH($E1306,Parâmetros!$A$39:$A$48,0)),99),IFERROR(INDEX(Cadastro!$F$5:$F$243,$AB1306),""),0)),IF($L1306&gt;0,IF(N($X1305)&gt;0,1,N($W1305)+1),IF(AND($L1306=0,OR(N($W1305)&gt;=IFERROR(INDEX(Parâmetros!$B$39:$B$48,MATCH($E1306,Parâmetros!$A$39:$A$48,0)),99),AND(N($X1305)&gt;0,N($X1305)&lt;IFERROR(INDEX(Parâmetros!$C$39:$C$48,MATCH($E1306,Parâmetros!$A$39:$A$48,0)),0)))),0,N($W1305)+1))))</f>
        <v/>
      </c>
      <c r="X1306" s="34" t="str">
        <f>IF(OR(OR($D1306="6x1",$D1306="FF 6x1"),$D1306="5x2"),"",IF($AB1306&lt;&gt;$AB1305,IF(IFERROR(INDEX(Cadastro!$F$5:$F$243,$AB1306),"")="",0,IF(IFERROR(INDEX(Cadastro!$F$5:$F$243,$AB1306),"")&gt;IFERROR(INDEX(Parâmetros!$B$39:$B$48,MATCH($E1306,Parâmetros!$A$39:$A$48,0)),99),IFERROR(INDEX(Cadastro!$F$5:$F$243,$AB1306),"")-IFERROR(INDEX(Parâmetros!$B$39:$B$48,MATCH($E1306,Parâmetros!$A$39:$A$48,0)),99),0)),IF(AND($L1306=0,OR(N($W1305)&gt;=IFERROR(INDEX(Parâmetros!$B$39:$B$48,MATCH($E1306,Parâmetros!$A$39:$A$48,0)),99),AND(N($X1305)&gt;0,N($X1305)&lt;IFERROR(INDEX(Parâmetros!$C$39:$C$48,MATCH($E1306,Parâmetros!$A$39:$A$48,0)),0)))),N($X1305)+1,0)))</f>
        <v/>
      </c>
      <c r="Y1306" t="str">
        <f>IF($AC1306&lt;&gt;"",IF($L1306&gt;0,$AC1306&amp;" · com apontamento",$AC1306),IF($E1306="Férias",IF($L1306&gt;0,"Férias · com apontamento","Férias (cadastro)"),IF(($Z1306+$AA1306-1)&gt;Parâmetros!$E$16,"Férias / afastamento",IF(AND($D1306="5x2",OR(WEEKDAY($F1306,2)=6,WEEKDAY($F1306,2)=7)),IF($L1306&gt;0,"Folga trabalhada","Folga"),IF($L1306&gt;0,"Trabalhado",IF(OR(OR($D1306="6x1",$D1306="FF 6x1"),$D1306="5x2"),IF(AND(OR($D1306="6x1",$D1306="FF 6x1"),OR(WEEKDAY($F1306,2)=6,WEEKDAY($F1306,2)=7)),"Folga","Falta de registro"),IF(AND($AB1306&lt;&gt;$AB1305,IFERROR(INDEX(Cadastro!$F$5:$F$243,$AB1306),"")=""),"Indeterminado (início da série)",IF($X1306&gt;0,"Folga","Falta de registro"))))))))</f>
        <v>Trabalhado</v>
      </c>
      <c r="Z1306" s="34">
        <f>IF(OR($L1306&gt;0,$F1306&gt;Parâmetros!$E$14),0,IF($A1306&lt;&gt;$A1305,1,N($Z1305)+1))</f>
        <v>0</v>
      </c>
      <c r="AA1306" s="34">
        <f>IF(OR($L1306&gt;0,$F1306&gt;Parâmetros!$E$14),0,IF(OR($A1306&lt;&gt;$A1307,$F1307&gt;Parâmetros!$E$14),1,N($AA1307)+1))</f>
        <v>0</v>
      </c>
      <c r="AB1306" s="31">
        <f>IFERROR(MATCH($A1306&amp;"|"&amp;TEXT(_xlfn.MAXIFS(Cadastro!$E$5:$E$243,Cadastro!$A$5:$A$243,$A1306,Cadastro!$E$5:$E$243,"&lt;="&amp;$F1306),"yyyymmdd"),Cadastro!$I$5:$I$243,0),"")</f>
        <v>166</v>
      </c>
      <c r="AC1306" t="str">
        <f>IFERROR(_xlfn.SINGLE(INDEX(Exceções!$D$5:$D$203,MATCH($A1306&amp;"|"&amp;$F1306,Exceções!$F$5:$F$203,0))),"")</f>
        <v/>
      </c>
      <c r="AD1306" t="str">
        <f>IF($AC1306="","",IFERROR(_xlfn.SINGLE(INDEX(Exceções!$E$5:$E$203,MATCH($A1306&amp;"|"&amp;$F1306,Exceções!$F$5:$F$203,0))),""))</f>
        <v/>
      </c>
    </row>
    <row r="1307" spans="1:30" ht="15" hidden="1" customHeight="1" x14ac:dyDescent="0.25">
      <c r="A1307" s="31">
        <v>55554</v>
      </c>
      <c r="B1307" s="17" t="s">
        <v>23</v>
      </c>
      <c r="C1307" s="17" t="str">
        <f>IFERROR(INDEX(Cadastro!$C$5:$C$243,$AB1307),"NÃO INFORMADO")</f>
        <v>CAL</v>
      </c>
      <c r="D1307" s="17" t="str">
        <f>IFERROR(INDEX(Cadastro!$D$5:$D$243,$AB1307),"")</f>
        <v>6x1</v>
      </c>
      <c r="E1307" s="17" t="str">
        <f>IFERROR(INDEX(Cadastro!$G$5:$G$243,$AB1307),"")</f>
        <v>6x1</v>
      </c>
      <c r="F1307" s="29">
        <v>46317</v>
      </c>
      <c r="G1307" s="32" t="str">
        <f t="shared" si="120"/>
        <v>qui</v>
      </c>
      <c r="H1307" s="31">
        <f>IF($L1307=0,"",_xlfn.MINIFS(Dados!$Q:$Q,Dados!$A:$A,$A1307,Dados!$S:$S,$F1307))</f>
        <v>440</v>
      </c>
      <c r="I1307" s="31">
        <f>IF($H1307="","",_xlfn.MAXIFS(Dados!$R:$R,Dados!$A:$A,$A1307,Dados!$S:$S,$F1307))</f>
        <v>995</v>
      </c>
      <c r="J1307" s="32" t="str">
        <f>IF($D1307&lt;&gt;"Folguista","",IFERROR(INDEX(Parâmetros!$D$52:$G$52,1,MIN(4,MAX(1,$W1307))),""))</f>
        <v/>
      </c>
      <c r="K1307" s="32" t="str">
        <f>IF(OR($AC1307&lt;&gt;"",$Y1307="Folga",$Y1307="Folga trabalhada",$Y1307="Férias (cadastro)",$Y1307="Férias / afastamento",$Y1307="Indeterminado (início da série)"),"",IF(OR($D1307="6x1",$D1307="FF 6x1"),IF(OR(WEEKDAY($F1307,2)=6,WEEKDAY($F1307,2)=7),"6x1 sáb/dom","6x1"),IF($D1307="5x2","5x2",IF($H1307="",IF($D1307="Folguista",$J1307,$E1307),IF(OR($H1307&gt;=Parâmetros!$E$18,$H1307&lt;Parâmetros!$E$19),"C",IF($H1307&lt;Parâmetros!$E$20,"A","B"))))))</f>
        <v>6x1</v>
      </c>
      <c r="L1307" s="30">
        <f>SUMIFS(Dados!$E:$E,Dados!$A:$A,$A1307,Dados!$S:$S,$F1307)</f>
        <v>7.59</v>
      </c>
      <c r="M1307" s="30">
        <f>IFERROR(INDEX(Parâmetros!$E$6:$E$11,MATCH($K1307,Parâmetros!$A$6:$A$11,0)),"")</f>
        <v>8.8000000000000007</v>
      </c>
      <c r="N1307" s="33">
        <f t="shared" si="121"/>
        <v>0.86249999999999993</v>
      </c>
      <c r="O1307" s="33">
        <f>Parâmetros!$E$13</f>
        <v>0.8</v>
      </c>
      <c r="P1307" s="32" t="str">
        <f>IF(OR($M1307="",$F1307&gt;Parâmetros!$E$14),"Não","Sim")</f>
        <v>Sim</v>
      </c>
      <c r="Q1307" s="32" t="str">
        <f t="shared" si="122"/>
        <v>Sim</v>
      </c>
      <c r="R1307" s="32" t="str">
        <f t="shared" si="123"/>
        <v>Sim</v>
      </c>
      <c r="S1307" s="30">
        <f t="shared" si="124"/>
        <v>0</v>
      </c>
      <c r="T1307" s="32" t="str">
        <f>IF($Q1307&lt;&gt;"Sim","",IF($N1307&gt;Parâmetros!$E$15,"Sim","Não"))</f>
        <v>Não</v>
      </c>
      <c r="U1307" s="17" t="str">
        <f t="shared" si="125"/>
        <v>Na meta</v>
      </c>
      <c r="V1307" s="17" t="str">
        <f>IF($AC1307&lt;&gt;"",IF($L1307&gt;0,"ATENÇÃO · apontou em dia de "&amp;LOWER($AC1307)&amp;" cadastrado","Exceção cadastrada · "&amp;$AC1307)&amp;IF($AD1307="",""," · "&amp;$AD1307),IF($E1307="Férias",IF($L1307&gt;0,"ATENÇÃO · apontou estando de férias no cadastro","Férias no cadastro"),IF($Y1307="Férias / afastamento","Afastamento · "&amp;($Z1307+$AA1307-1)&amp;" dias seguidos sem apontamento",IF($Y1307="Folga trabalhada","ATENÇÃO · apontou em dia de folga da escala 5x2",IF($Y1307="Folga",IF(AND($D1307="5x2",OR(WEEKDAY($F1307,2)=6,WEEKDAY($F1307,2)=7)),"Folga de fim de semana da escala 5x2",IF(AND(OR($D1307="6x1",$D1307="FF 6x1"),WEEKDAY($F1307,2)=6,FALSE()),"Folga de fim de semana · apontou no domingo anterior",IF(AND(OR($D1307="6x1",$D1307="FF 6x1"),WEEKDAY($F1307,2)=7,AND($A1307=$A1306,$L1306&gt;0)),"Folga de fim de semana · apontou no sábado",IF(AND(OR($D1307="6x1",$D1307="FF 6x1"),OR(WEEKDAY($F1307,2)=6,WEEKDAY($F1307,2)=7)),"Folga de fim de semana · sem apontamento no sábado nem no domingo","Folga prevista pelo ciclo")))),IF($Y1307="Indeterminado (início da série)","Sem histórico anterior — informe o dia do ciclo no Cadastro",IF($Y1307="Falta de registro",IF(OR(OR($D1307="6x1",$D1307="FF 6x1"),$D1307="5x2"),"FALTA DE REGISTRO · dia útil da escala "&amp;$E1307,"FALTA DE REGISTRO · dia "&amp;$W1307&amp;" de "&amp;IFERROR(INDEX(Parâmetros!$B$39:$B$48,MATCH($E1307,Parâmetros!$A$39:$A$48,0)),99)&amp;" do ciclo"),IF(OR($D1307="6x1",$D1307="FF 6x1"),IF(OR(AND(WEEKDAY($F1307,2)=6,AND($A1307=$A1308,$L1308&gt;0)),AND(WEEKDAY($F1307,2)=7,AND($A1307=$A1306,$L1306&gt;0))),"ATENÇÃO · apontou sábado e domingo no mesmo fim de semana",IF(OR(WEEKDAY($F1307,2)=6,WEEKDAY($F1307,2)=7),"Jornada de fim de semana do 6x1",IF(OR($H1307&gt;=Parâmetros!$E$20,$H1307&lt;Parâmetros!$E$19),"ATENÇÃO · 6x1 apontou fora do horário diurno","Jornada fixa do 6x1"))),IF($D1307="5x2","Jornada fixa do 5x2",IF($D1307="Folguista",IF($J1307=$K1307,"Evidência confirma sequência","DIVERGE · sequência "&amp;$J1307&amp;" × evidência "&amp;$K1307),IF($K1307=$E1307,"Evidência confirma cadastro","DIVERGE · cadastro "&amp;$E1307&amp;" × evidência "&amp;$K1307)))))))))))</f>
        <v>Jornada fixa do 6x1</v>
      </c>
      <c r="W1307" s="34" t="str">
        <f>IF(OR(OR($D1307="6x1",$D1307="FF 6x1"),$D1307="5x2"),"",IF($AB1307&lt;&gt;$AB1306,IF(IFERROR(INDEX(Cadastro!$F$5:$F$243,$AB1307),"")="",IF($L1307&gt;0,1,0),IF(IFERROR(INDEX(Cadastro!$F$5:$F$243,$AB1307),"")&lt;=IFERROR(INDEX(Parâmetros!$B$39:$B$48,MATCH($E1307,Parâmetros!$A$39:$A$48,0)),99),IFERROR(INDEX(Cadastro!$F$5:$F$243,$AB1307),""),0)),IF($L1307&gt;0,IF(N($X1306)&gt;0,1,N($W1306)+1),IF(AND($L1307=0,OR(N($W1306)&gt;=IFERROR(INDEX(Parâmetros!$B$39:$B$48,MATCH($E1307,Parâmetros!$A$39:$A$48,0)),99),AND(N($X1306)&gt;0,N($X1306)&lt;IFERROR(INDEX(Parâmetros!$C$39:$C$48,MATCH($E1307,Parâmetros!$A$39:$A$48,0)),0)))),0,N($W1306)+1))))</f>
        <v/>
      </c>
      <c r="X1307" s="34" t="str">
        <f>IF(OR(OR($D1307="6x1",$D1307="FF 6x1"),$D1307="5x2"),"",IF($AB1307&lt;&gt;$AB1306,IF(IFERROR(INDEX(Cadastro!$F$5:$F$243,$AB1307),"")="",0,IF(IFERROR(INDEX(Cadastro!$F$5:$F$243,$AB1307),"")&gt;IFERROR(INDEX(Parâmetros!$B$39:$B$48,MATCH($E1307,Parâmetros!$A$39:$A$48,0)),99),IFERROR(INDEX(Cadastro!$F$5:$F$243,$AB1307),"")-IFERROR(INDEX(Parâmetros!$B$39:$B$48,MATCH($E1307,Parâmetros!$A$39:$A$48,0)),99),0)),IF(AND($L1307=0,OR(N($W1306)&gt;=IFERROR(INDEX(Parâmetros!$B$39:$B$48,MATCH($E1307,Parâmetros!$A$39:$A$48,0)),99),AND(N($X1306)&gt;0,N($X1306)&lt;IFERROR(INDEX(Parâmetros!$C$39:$C$48,MATCH($E1307,Parâmetros!$A$39:$A$48,0)),0)))),N($X1306)+1,0)))</f>
        <v/>
      </c>
      <c r="Y1307" t="str">
        <f>IF($AC1307&lt;&gt;"",IF($L1307&gt;0,$AC1307&amp;" · com apontamento",$AC1307),IF($E1307="Férias",IF($L1307&gt;0,"Férias · com apontamento","Férias (cadastro)"),IF(($Z1307+$AA1307-1)&gt;Parâmetros!$E$16,"Férias / afastamento",IF(AND($D1307="5x2",OR(WEEKDAY($F1307,2)=6,WEEKDAY($F1307,2)=7)),IF($L1307&gt;0,"Folga trabalhada","Folga"),IF($L1307&gt;0,"Trabalhado",IF(OR(OR($D1307="6x1",$D1307="FF 6x1"),$D1307="5x2"),IF(AND(OR($D1307="6x1",$D1307="FF 6x1"),OR(WEEKDAY($F1307,2)=6,WEEKDAY($F1307,2)=7)),"Folga","Falta de registro"),IF(AND($AB1307&lt;&gt;$AB1306,IFERROR(INDEX(Cadastro!$F$5:$F$243,$AB1307),"")=""),"Indeterminado (início da série)",IF($X1307&gt;0,"Folga","Falta de registro"))))))))</f>
        <v>Trabalhado</v>
      </c>
      <c r="Z1307" s="34">
        <f>IF(OR($L1307&gt;0,$F1307&gt;Parâmetros!$E$14),0,IF($A1307&lt;&gt;$A1306,1,N($Z1306)+1))</f>
        <v>0</v>
      </c>
      <c r="AA1307" s="34">
        <f>IF(OR($L1307&gt;0,$F1307&gt;Parâmetros!$E$14),0,IF(OR($A1307&lt;&gt;$A1308,$F1308&gt;Parâmetros!$E$14),1,N($AA1308)+1))</f>
        <v>0</v>
      </c>
      <c r="AB1307" s="31">
        <f>IFERROR(MATCH($A1307&amp;"|"&amp;TEXT(_xlfn.MAXIFS(Cadastro!$E$5:$E$243,Cadastro!$A$5:$A$243,$A1307,Cadastro!$E$5:$E$243,"&lt;="&amp;$F1307),"yyyymmdd"),Cadastro!$I$5:$I$243,0),"")</f>
        <v>166</v>
      </c>
      <c r="AC1307" t="str">
        <f>IFERROR(_xlfn.SINGLE(INDEX(Exceções!$D$5:$D$203,MATCH($A1307&amp;"|"&amp;$F1307,Exceções!$F$5:$F$203,0))),"")</f>
        <v/>
      </c>
      <c r="AD1307" t="str">
        <f>IF($AC1307="","",IFERROR(_xlfn.SINGLE(INDEX(Exceções!$E$5:$E$203,MATCH($A1307&amp;"|"&amp;$F1307,Exceções!$F$5:$F$203,0))),""))</f>
        <v/>
      </c>
    </row>
    <row r="1308" spans="1:30" ht="15" hidden="1" customHeight="1" x14ac:dyDescent="0.25">
      <c r="A1308" s="31">
        <v>55554</v>
      </c>
      <c r="B1308" s="17" t="s">
        <v>23</v>
      </c>
      <c r="C1308" s="17" t="str">
        <f>IFERROR(INDEX(Cadastro!$C$5:$C$243,$AB1308),"NÃO INFORMADO")</f>
        <v>CAL</v>
      </c>
      <c r="D1308" s="17" t="str">
        <f>IFERROR(INDEX(Cadastro!$D$5:$D$243,$AB1308),"")</f>
        <v>6x1</v>
      </c>
      <c r="E1308" s="17" t="str">
        <f>IFERROR(INDEX(Cadastro!$G$5:$G$243,$AB1308),"")</f>
        <v>6x1</v>
      </c>
      <c r="F1308" s="29">
        <v>46318</v>
      </c>
      <c r="G1308" s="32" t="str">
        <f t="shared" si="120"/>
        <v>sex</v>
      </c>
      <c r="H1308" s="31">
        <f>IF($L1308=0,"",_xlfn.MINIFS(Dados!$Q:$Q,Dados!$A:$A,$A1308,Dados!$S:$S,$F1308))</f>
        <v>440</v>
      </c>
      <c r="I1308" s="31">
        <f>IF($H1308="","",_xlfn.MAXIFS(Dados!$R:$R,Dados!$A:$A,$A1308,Dados!$S:$S,$F1308))</f>
        <v>995</v>
      </c>
      <c r="J1308" s="32" t="str">
        <f>IF($D1308&lt;&gt;"Folguista","",IFERROR(INDEX(Parâmetros!$D$52:$G$52,1,MIN(4,MAX(1,$W1308))),""))</f>
        <v/>
      </c>
      <c r="K1308" s="32" t="str">
        <f>IF(OR($AC1308&lt;&gt;"",$Y1308="Folga",$Y1308="Folga trabalhada",$Y1308="Férias (cadastro)",$Y1308="Férias / afastamento",$Y1308="Indeterminado (início da série)"),"",IF(OR($D1308="6x1",$D1308="FF 6x1"),IF(OR(WEEKDAY($F1308,2)=6,WEEKDAY($F1308,2)=7),"6x1 sáb/dom","6x1"),IF($D1308="5x2","5x2",IF($H1308="",IF($D1308="Folguista",$J1308,$E1308),IF(OR($H1308&gt;=Parâmetros!$E$18,$H1308&lt;Parâmetros!$E$19),"C",IF($H1308&lt;Parâmetros!$E$20,"A","B"))))))</f>
        <v>6x1</v>
      </c>
      <c r="L1308" s="30">
        <f>SUMIFS(Dados!$E:$E,Dados!$A:$A,$A1308,Dados!$S:$S,$F1308)</f>
        <v>7.92</v>
      </c>
      <c r="M1308" s="30">
        <f>IFERROR(INDEX(Parâmetros!$E$6:$E$11,MATCH($K1308,Parâmetros!$A$6:$A$11,0)),"")</f>
        <v>8.8000000000000007</v>
      </c>
      <c r="N1308" s="33">
        <f t="shared" si="121"/>
        <v>0.89999999999999991</v>
      </c>
      <c r="O1308" s="33">
        <f>Parâmetros!$E$13</f>
        <v>0.8</v>
      </c>
      <c r="P1308" s="32" t="str">
        <f>IF(OR($M1308="",$F1308&gt;Parâmetros!$E$14),"Não","Sim")</f>
        <v>Sim</v>
      </c>
      <c r="Q1308" s="32" t="str">
        <f t="shared" si="122"/>
        <v>Sim</v>
      </c>
      <c r="R1308" s="32" t="str">
        <f t="shared" si="123"/>
        <v>Sim</v>
      </c>
      <c r="S1308" s="30">
        <f t="shared" si="124"/>
        <v>0</v>
      </c>
      <c r="T1308" s="32" t="str">
        <f>IF($Q1308&lt;&gt;"Sim","",IF($N1308&gt;Parâmetros!$E$15,"Sim","Não"))</f>
        <v>Não</v>
      </c>
      <c r="U1308" s="17" t="str">
        <f t="shared" si="125"/>
        <v>Na meta</v>
      </c>
      <c r="V1308" s="17" t="str">
        <f>IF($AC1308&lt;&gt;"",IF($L1308&gt;0,"ATENÇÃO · apontou em dia de "&amp;LOWER($AC1308)&amp;" cadastrado","Exceção cadastrada · "&amp;$AC1308)&amp;IF($AD1308="",""," · "&amp;$AD1308),IF($E1308="Férias",IF($L1308&gt;0,"ATENÇÃO · apontou estando de férias no cadastro","Férias no cadastro"),IF($Y1308="Férias / afastamento","Afastamento · "&amp;($Z1308+$AA1308-1)&amp;" dias seguidos sem apontamento",IF($Y1308="Folga trabalhada","ATENÇÃO · apontou em dia de folga da escala 5x2",IF($Y1308="Folga",IF(AND($D1308="5x2",OR(WEEKDAY($F1308,2)=6,WEEKDAY($F1308,2)=7)),"Folga de fim de semana da escala 5x2",IF(AND(OR($D1308="6x1",$D1308="FF 6x1"),WEEKDAY($F1308,2)=6,FALSE()),"Folga de fim de semana · apontou no domingo anterior",IF(AND(OR($D1308="6x1",$D1308="FF 6x1"),WEEKDAY($F1308,2)=7,AND($A1308=$A1307,$L1307&gt;0)),"Folga de fim de semana · apontou no sábado",IF(AND(OR($D1308="6x1",$D1308="FF 6x1"),OR(WEEKDAY($F1308,2)=6,WEEKDAY($F1308,2)=7)),"Folga de fim de semana · sem apontamento no sábado nem no domingo","Folga prevista pelo ciclo")))),IF($Y1308="Indeterminado (início da série)","Sem histórico anterior — informe o dia do ciclo no Cadastro",IF($Y1308="Falta de registro",IF(OR(OR($D1308="6x1",$D1308="FF 6x1"),$D1308="5x2"),"FALTA DE REGISTRO · dia útil da escala "&amp;$E1308,"FALTA DE REGISTRO · dia "&amp;$W1308&amp;" de "&amp;IFERROR(INDEX(Parâmetros!$B$39:$B$48,MATCH($E1308,Parâmetros!$A$39:$A$48,0)),99)&amp;" do ciclo"),IF(OR($D1308="6x1",$D1308="FF 6x1"),IF(OR(AND(WEEKDAY($F1308,2)=6,AND($A1308=$A1309,$L1309&gt;0)),AND(WEEKDAY($F1308,2)=7,AND($A1308=$A1307,$L1307&gt;0))),"ATENÇÃO · apontou sábado e domingo no mesmo fim de semana",IF(OR(WEEKDAY($F1308,2)=6,WEEKDAY($F1308,2)=7),"Jornada de fim de semana do 6x1",IF(OR($H1308&gt;=Parâmetros!$E$20,$H1308&lt;Parâmetros!$E$19),"ATENÇÃO · 6x1 apontou fora do horário diurno","Jornada fixa do 6x1"))),IF($D1308="5x2","Jornada fixa do 5x2",IF($D1308="Folguista",IF($J1308=$K1308,"Evidência confirma sequência","DIVERGE · sequência "&amp;$J1308&amp;" × evidência "&amp;$K1308),IF($K1308=$E1308,"Evidência confirma cadastro","DIVERGE · cadastro "&amp;$E1308&amp;" × evidência "&amp;$K1308)))))))))))</f>
        <v>Jornada fixa do 6x1</v>
      </c>
      <c r="W1308" s="34" t="str">
        <f>IF(OR(OR($D1308="6x1",$D1308="FF 6x1"),$D1308="5x2"),"",IF($AB1308&lt;&gt;$AB1307,IF(IFERROR(INDEX(Cadastro!$F$5:$F$243,$AB1308),"")="",IF($L1308&gt;0,1,0),IF(IFERROR(INDEX(Cadastro!$F$5:$F$243,$AB1308),"")&lt;=IFERROR(INDEX(Parâmetros!$B$39:$B$48,MATCH($E1308,Parâmetros!$A$39:$A$48,0)),99),IFERROR(INDEX(Cadastro!$F$5:$F$243,$AB1308),""),0)),IF($L1308&gt;0,IF(N($X1307)&gt;0,1,N($W1307)+1),IF(AND($L1308=0,OR(N($W1307)&gt;=IFERROR(INDEX(Parâmetros!$B$39:$B$48,MATCH($E1308,Parâmetros!$A$39:$A$48,0)),99),AND(N($X1307)&gt;0,N($X1307)&lt;IFERROR(INDEX(Parâmetros!$C$39:$C$48,MATCH($E1308,Parâmetros!$A$39:$A$48,0)),0)))),0,N($W1307)+1))))</f>
        <v/>
      </c>
      <c r="X1308" s="34" t="str">
        <f>IF(OR(OR($D1308="6x1",$D1308="FF 6x1"),$D1308="5x2"),"",IF($AB1308&lt;&gt;$AB1307,IF(IFERROR(INDEX(Cadastro!$F$5:$F$243,$AB1308),"")="",0,IF(IFERROR(INDEX(Cadastro!$F$5:$F$243,$AB1308),"")&gt;IFERROR(INDEX(Parâmetros!$B$39:$B$48,MATCH($E1308,Parâmetros!$A$39:$A$48,0)),99),IFERROR(INDEX(Cadastro!$F$5:$F$243,$AB1308),"")-IFERROR(INDEX(Parâmetros!$B$39:$B$48,MATCH($E1308,Parâmetros!$A$39:$A$48,0)),99),0)),IF(AND($L1308=0,OR(N($W1307)&gt;=IFERROR(INDEX(Parâmetros!$B$39:$B$48,MATCH($E1308,Parâmetros!$A$39:$A$48,0)),99),AND(N($X1307)&gt;0,N($X1307)&lt;IFERROR(INDEX(Parâmetros!$C$39:$C$48,MATCH($E1308,Parâmetros!$A$39:$A$48,0)),0)))),N($X1307)+1,0)))</f>
        <v/>
      </c>
      <c r="Y1308" t="str">
        <f>IF($AC1308&lt;&gt;"",IF($L1308&gt;0,$AC1308&amp;" · com apontamento",$AC1308),IF($E1308="Férias",IF($L1308&gt;0,"Férias · com apontamento","Férias (cadastro)"),IF(($Z1308+$AA1308-1)&gt;Parâmetros!$E$16,"Férias / afastamento",IF(AND($D1308="5x2",OR(WEEKDAY($F1308,2)=6,WEEKDAY($F1308,2)=7)),IF($L1308&gt;0,"Folga trabalhada","Folga"),IF($L1308&gt;0,"Trabalhado",IF(OR(OR($D1308="6x1",$D1308="FF 6x1"),$D1308="5x2"),IF(AND(OR($D1308="6x1",$D1308="FF 6x1"),OR(WEEKDAY($F1308,2)=6,WEEKDAY($F1308,2)=7)),"Folga","Falta de registro"),IF(AND($AB1308&lt;&gt;$AB1307,IFERROR(INDEX(Cadastro!$F$5:$F$243,$AB1308),"")=""),"Indeterminado (início da série)",IF($X1308&gt;0,"Folga","Falta de registro"))))))))</f>
        <v>Trabalhado</v>
      </c>
      <c r="Z1308" s="34">
        <f>IF(OR($L1308&gt;0,$F1308&gt;Parâmetros!$E$14),0,IF($A1308&lt;&gt;$A1307,1,N($Z1307)+1))</f>
        <v>0</v>
      </c>
      <c r="AA1308" s="34">
        <f>IF(OR($L1308&gt;0,$F1308&gt;Parâmetros!$E$14),0,IF(OR($A1308&lt;&gt;$A1309,$F1309&gt;Parâmetros!$E$14),1,N($AA1309)+1))</f>
        <v>0</v>
      </c>
      <c r="AB1308" s="31">
        <f>IFERROR(MATCH($A1308&amp;"|"&amp;TEXT(_xlfn.MAXIFS(Cadastro!$E$5:$E$243,Cadastro!$A$5:$A$243,$A1308,Cadastro!$E$5:$E$243,"&lt;="&amp;$F1308),"yyyymmdd"),Cadastro!$I$5:$I$243,0),"")</f>
        <v>166</v>
      </c>
      <c r="AC1308" t="str">
        <f>IFERROR(_xlfn.SINGLE(INDEX(Exceções!$D$5:$D$203,MATCH($A1308&amp;"|"&amp;$F1308,Exceções!$F$5:$F$203,0))),"")</f>
        <v/>
      </c>
      <c r="AD1308" t="str">
        <f>IF($AC1308="","",IFERROR(_xlfn.SINGLE(INDEX(Exceções!$E$5:$E$203,MATCH($A1308&amp;"|"&amp;$F1308,Exceções!$F$5:$F$203,0))),""))</f>
        <v/>
      </c>
    </row>
    <row r="1309" spans="1:30" ht="15" hidden="1" customHeight="1" x14ac:dyDescent="0.25">
      <c r="A1309" s="31">
        <v>55554</v>
      </c>
      <c r="B1309" s="17" t="s">
        <v>23</v>
      </c>
      <c r="C1309" s="17" t="str">
        <f>IFERROR(INDEX(Cadastro!$C$5:$C$243,$AB1309),"NÃO INFORMADO")</f>
        <v>CAL</v>
      </c>
      <c r="D1309" s="17" t="str">
        <f>IFERROR(INDEX(Cadastro!$D$5:$D$243,$AB1309),"")</f>
        <v>6x1</v>
      </c>
      <c r="E1309" s="17" t="str">
        <f>IFERROR(INDEX(Cadastro!$G$5:$G$243,$AB1309),"")</f>
        <v>6x1</v>
      </c>
      <c r="F1309" s="29">
        <v>46319</v>
      </c>
      <c r="G1309" s="32" t="str">
        <f t="shared" si="120"/>
        <v>sáb</v>
      </c>
      <c r="H1309" s="31" t="str">
        <f>IF($L1309=0,"",_xlfn.MINIFS(Dados!$Q:$Q,Dados!$A:$A,$A1309,Dados!$S:$S,$F1309))</f>
        <v/>
      </c>
      <c r="I1309" s="31" t="str">
        <f>IF($H1309="","",_xlfn.MAXIFS(Dados!$R:$R,Dados!$A:$A,$A1309,Dados!$S:$S,$F1309))</f>
        <v/>
      </c>
      <c r="J1309" s="32" t="str">
        <f>IF($D1309&lt;&gt;"Folguista","",IFERROR(INDEX(Parâmetros!$D$52:$G$52,1,MIN(4,MAX(1,$W1309))),""))</f>
        <v/>
      </c>
      <c r="K1309" s="32" t="str">
        <f>IF(OR($AC1309&lt;&gt;"",$Y1309="Folga",$Y1309="Folga trabalhada",$Y1309="Férias (cadastro)",$Y1309="Férias / afastamento",$Y1309="Indeterminado (início da série)"),"",IF(OR($D1309="6x1",$D1309="FF 6x1"),IF(OR(WEEKDAY($F1309,2)=6,WEEKDAY($F1309,2)=7),"6x1 sáb/dom","6x1"),IF($D1309="5x2","5x2",IF($H1309="",IF($D1309="Folguista",$J1309,$E1309),IF(OR($H1309&gt;=Parâmetros!$E$18,$H1309&lt;Parâmetros!$E$19),"C",IF($H1309&lt;Parâmetros!$E$20,"A","B"))))))</f>
        <v/>
      </c>
      <c r="L1309" s="30">
        <f>SUMIFS(Dados!$E:$E,Dados!$A:$A,$A1309,Dados!$S:$S,$F1309)</f>
        <v>0</v>
      </c>
      <c r="M1309" s="30" t="str">
        <f>IFERROR(INDEX(Parâmetros!$E$6:$E$11,MATCH($K1309,Parâmetros!$A$6:$A$11,0)),"")</f>
        <v/>
      </c>
      <c r="N1309" s="33" t="str">
        <f t="shared" si="121"/>
        <v/>
      </c>
      <c r="O1309" s="33">
        <f>Parâmetros!$E$13</f>
        <v>0.8</v>
      </c>
      <c r="P1309" s="32" t="str">
        <f>IF(OR($M1309="",$F1309&gt;Parâmetros!$E$14),"Não","Sim")</f>
        <v>Não</v>
      </c>
      <c r="Q1309" s="32" t="str">
        <f t="shared" si="122"/>
        <v/>
      </c>
      <c r="R1309" s="32" t="str">
        <f t="shared" si="123"/>
        <v/>
      </c>
      <c r="S1309" s="30" t="str">
        <f t="shared" si="124"/>
        <v/>
      </c>
      <c r="T1309" s="32" t="str">
        <f>IF($Q1309&lt;&gt;"Sim","",IF($N1309&gt;Parâmetros!$E$15,"Sim","Não"))</f>
        <v/>
      </c>
      <c r="U1309" s="17" t="str">
        <f t="shared" si="125"/>
        <v>Folga</v>
      </c>
      <c r="V1309" s="17" t="str">
        <f>IF($AC1309&lt;&gt;"",IF($L1309&gt;0,"ATENÇÃO · apontou em dia de "&amp;LOWER($AC1309)&amp;" cadastrado","Exceção cadastrada · "&amp;$AC1309)&amp;IF($AD1309="",""," · "&amp;$AD1309),IF($E1309="Férias",IF($L1309&gt;0,"ATENÇÃO · apontou estando de férias no cadastro","Férias no cadastro"),IF($Y1309="Férias / afastamento","Afastamento · "&amp;($Z1309+$AA1309-1)&amp;" dias seguidos sem apontamento",IF($Y1309="Folga trabalhada","ATENÇÃO · apontou em dia de folga da escala 5x2",IF($Y1309="Folga",IF(AND($D1309="5x2",OR(WEEKDAY($F1309,2)=6,WEEKDAY($F1309,2)=7)),"Folga de fim de semana da escala 5x2",IF(AND(OR($D1309="6x1",$D1309="FF 6x1"),WEEKDAY($F1309,2)=6,FALSE()),"Folga de fim de semana · apontou no domingo anterior",IF(AND(OR($D1309="6x1",$D1309="FF 6x1"),WEEKDAY($F1309,2)=7,AND($A1309=$A1308,$L1308&gt;0)),"Folga de fim de semana · apontou no sábado",IF(AND(OR($D1309="6x1",$D1309="FF 6x1"),OR(WEEKDAY($F1309,2)=6,WEEKDAY($F1309,2)=7)),"Folga de fim de semana · sem apontamento no sábado nem no domingo","Folga prevista pelo ciclo")))),IF($Y1309="Indeterminado (início da série)","Sem histórico anterior — informe o dia do ciclo no Cadastro",IF($Y1309="Falta de registro",IF(OR(OR($D1309="6x1",$D1309="FF 6x1"),$D1309="5x2"),"FALTA DE REGISTRO · dia útil da escala "&amp;$E1309,"FALTA DE REGISTRO · dia "&amp;$W1309&amp;" de "&amp;IFERROR(INDEX(Parâmetros!$B$39:$B$48,MATCH($E1309,Parâmetros!$A$39:$A$48,0)),99)&amp;" do ciclo"),IF(OR($D1309="6x1",$D1309="FF 6x1"),IF(OR(AND(WEEKDAY($F1309,2)=6,AND($A1309=$A1310,$L1310&gt;0)),AND(WEEKDAY($F1309,2)=7,AND($A1309=$A1308,$L1308&gt;0))),"ATENÇÃO · apontou sábado e domingo no mesmo fim de semana",IF(OR(WEEKDAY($F1309,2)=6,WEEKDAY($F1309,2)=7),"Jornada de fim de semana do 6x1",IF(OR($H1309&gt;=Parâmetros!$E$20,$H1309&lt;Parâmetros!$E$19),"ATENÇÃO · 6x1 apontou fora do horário diurno","Jornada fixa do 6x1"))),IF($D1309="5x2","Jornada fixa do 5x2",IF($D1309="Folguista",IF($J1309=$K1309,"Evidência confirma sequência","DIVERGE · sequência "&amp;$J1309&amp;" × evidência "&amp;$K1309),IF($K1309=$E1309,"Evidência confirma cadastro","DIVERGE · cadastro "&amp;$E1309&amp;" × evidência "&amp;$K1309)))))))))))</f>
        <v>Folga de fim de semana · sem apontamento no sábado nem no domingo</v>
      </c>
      <c r="W1309" s="34" t="str">
        <f>IF(OR(OR($D1309="6x1",$D1309="FF 6x1"),$D1309="5x2"),"",IF($AB1309&lt;&gt;$AB1308,IF(IFERROR(INDEX(Cadastro!$F$5:$F$243,$AB1309),"")="",IF($L1309&gt;0,1,0),IF(IFERROR(INDEX(Cadastro!$F$5:$F$243,$AB1309),"")&lt;=IFERROR(INDEX(Parâmetros!$B$39:$B$48,MATCH($E1309,Parâmetros!$A$39:$A$48,0)),99),IFERROR(INDEX(Cadastro!$F$5:$F$243,$AB1309),""),0)),IF($L1309&gt;0,IF(N($X1308)&gt;0,1,N($W1308)+1),IF(AND($L1309=0,OR(N($W1308)&gt;=IFERROR(INDEX(Parâmetros!$B$39:$B$48,MATCH($E1309,Parâmetros!$A$39:$A$48,0)),99),AND(N($X1308)&gt;0,N($X1308)&lt;IFERROR(INDEX(Parâmetros!$C$39:$C$48,MATCH($E1309,Parâmetros!$A$39:$A$48,0)),0)))),0,N($W1308)+1))))</f>
        <v/>
      </c>
      <c r="X1309" s="34" t="str">
        <f>IF(OR(OR($D1309="6x1",$D1309="FF 6x1"),$D1309="5x2"),"",IF($AB1309&lt;&gt;$AB1308,IF(IFERROR(INDEX(Cadastro!$F$5:$F$243,$AB1309),"")="",0,IF(IFERROR(INDEX(Cadastro!$F$5:$F$243,$AB1309),"")&gt;IFERROR(INDEX(Parâmetros!$B$39:$B$48,MATCH($E1309,Parâmetros!$A$39:$A$48,0)),99),IFERROR(INDEX(Cadastro!$F$5:$F$243,$AB1309),"")-IFERROR(INDEX(Parâmetros!$B$39:$B$48,MATCH($E1309,Parâmetros!$A$39:$A$48,0)),99),0)),IF(AND($L1309=0,OR(N($W1308)&gt;=IFERROR(INDEX(Parâmetros!$B$39:$B$48,MATCH($E1309,Parâmetros!$A$39:$A$48,0)),99),AND(N($X1308)&gt;0,N($X1308)&lt;IFERROR(INDEX(Parâmetros!$C$39:$C$48,MATCH($E1309,Parâmetros!$A$39:$A$48,0)),0)))),N($X1308)+1,0)))</f>
        <v/>
      </c>
      <c r="Y1309" t="str">
        <f>IF($AC1309&lt;&gt;"",IF($L1309&gt;0,$AC1309&amp;" · com apontamento",$AC1309),IF($E1309="Férias",IF($L1309&gt;0,"Férias · com apontamento","Férias (cadastro)"),IF(($Z1309+$AA1309-1)&gt;Parâmetros!$E$16,"Férias / afastamento",IF(AND($D1309="5x2",OR(WEEKDAY($F1309,2)=6,WEEKDAY($F1309,2)=7)),IF($L1309&gt;0,"Folga trabalhada","Folga"),IF($L1309&gt;0,"Trabalhado",IF(OR(OR($D1309="6x1",$D1309="FF 6x1"),$D1309="5x2"),IF(AND(OR($D1309="6x1",$D1309="FF 6x1"),OR(WEEKDAY($F1309,2)=6,WEEKDAY($F1309,2)=7)),"Folga","Falta de registro"),IF(AND($AB1309&lt;&gt;$AB1308,IFERROR(INDEX(Cadastro!$F$5:$F$243,$AB1309),"")=""),"Indeterminado (início da série)",IF($X1309&gt;0,"Folga","Falta de registro"))))))))</f>
        <v>Folga</v>
      </c>
      <c r="Z1309" s="34">
        <f>IF(OR($L1309&gt;0,$F1309&gt;Parâmetros!$E$14),0,IF($A1309&lt;&gt;$A1308,1,N($Z1308)+1))</f>
        <v>0</v>
      </c>
      <c r="AA1309" s="34">
        <f>IF(OR($L1309&gt;0,$F1309&gt;Parâmetros!$E$14),0,IF(OR($A1309&lt;&gt;$A1310,$F1310&gt;Parâmetros!$E$14),1,N($AA1310)+1))</f>
        <v>0</v>
      </c>
      <c r="AB1309" s="31">
        <f>IFERROR(MATCH($A1309&amp;"|"&amp;TEXT(_xlfn.MAXIFS(Cadastro!$E$5:$E$243,Cadastro!$A$5:$A$243,$A1309,Cadastro!$E$5:$E$243,"&lt;="&amp;$F1309),"yyyymmdd"),Cadastro!$I$5:$I$243,0),"")</f>
        <v>166</v>
      </c>
      <c r="AC1309" t="str">
        <f>IFERROR(_xlfn.SINGLE(INDEX(Exceções!$D$5:$D$203,MATCH($A1309&amp;"|"&amp;$F1309,Exceções!$F$5:$F$203,0))),"")</f>
        <v/>
      </c>
      <c r="AD1309" t="str">
        <f>IF($AC1309="","",IFERROR(_xlfn.SINGLE(INDEX(Exceções!$E$5:$E$203,MATCH($A1309&amp;"|"&amp;$F1309,Exceções!$F$5:$F$203,0))),""))</f>
        <v/>
      </c>
    </row>
    <row r="1310" spans="1:30" ht="15" hidden="1" customHeight="1" x14ac:dyDescent="0.25">
      <c r="A1310" s="31">
        <v>55554</v>
      </c>
      <c r="B1310" s="17" t="s">
        <v>23</v>
      </c>
      <c r="C1310" s="17" t="str">
        <f>IFERROR(INDEX(Cadastro!$C$5:$C$243,$AB1310),"NÃO INFORMADO")</f>
        <v>CAL</v>
      </c>
      <c r="D1310" s="17" t="str">
        <f>IFERROR(INDEX(Cadastro!$D$5:$D$243,$AB1310),"")</f>
        <v>6x1</v>
      </c>
      <c r="E1310" s="17" t="str">
        <f>IFERROR(INDEX(Cadastro!$G$5:$G$243,$AB1310),"")</f>
        <v>6x1</v>
      </c>
      <c r="F1310" s="29">
        <v>46320</v>
      </c>
      <c r="G1310" s="32" t="str">
        <f t="shared" si="120"/>
        <v>dom</v>
      </c>
      <c r="H1310" s="31" t="str">
        <f>IF($L1310=0,"",_xlfn.MINIFS(Dados!$Q:$Q,Dados!$A:$A,$A1310,Dados!$S:$S,$F1310))</f>
        <v/>
      </c>
      <c r="I1310" s="31" t="str">
        <f>IF($H1310="","",_xlfn.MAXIFS(Dados!$R:$R,Dados!$A:$A,$A1310,Dados!$S:$S,$F1310))</f>
        <v/>
      </c>
      <c r="J1310" s="32" t="str">
        <f>IF($D1310&lt;&gt;"Folguista","",IFERROR(INDEX(Parâmetros!$D$52:$G$52,1,MIN(4,MAX(1,$W1310))),""))</f>
        <v/>
      </c>
      <c r="K1310" s="32" t="str">
        <f>IF(OR($AC1310&lt;&gt;"",$Y1310="Folga",$Y1310="Folga trabalhada",$Y1310="Férias (cadastro)",$Y1310="Férias / afastamento",$Y1310="Indeterminado (início da série)"),"",IF(OR($D1310="6x1",$D1310="FF 6x1"),IF(OR(WEEKDAY($F1310,2)=6,WEEKDAY($F1310,2)=7),"6x1 sáb/dom","6x1"),IF($D1310="5x2","5x2",IF($H1310="",IF($D1310="Folguista",$J1310,$E1310),IF(OR($H1310&gt;=Parâmetros!$E$18,$H1310&lt;Parâmetros!$E$19),"C",IF($H1310&lt;Parâmetros!$E$20,"A","B"))))))</f>
        <v/>
      </c>
      <c r="L1310" s="30">
        <f>SUMIFS(Dados!$E:$E,Dados!$A:$A,$A1310,Dados!$S:$S,$F1310)</f>
        <v>0</v>
      </c>
      <c r="M1310" s="30" t="str">
        <f>IFERROR(INDEX(Parâmetros!$E$6:$E$11,MATCH($K1310,Parâmetros!$A$6:$A$11,0)),"")</f>
        <v/>
      </c>
      <c r="N1310" s="33" t="str">
        <f t="shared" si="121"/>
        <v/>
      </c>
      <c r="O1310" s="33">
        <f>Parâmetros!$E$13</f>
        <v>0.8</v>
      </c>
      <c r="P1310" s="32" t="str">
        <f>IF(OR($M1310="",$F1310&gt;Parâmetros!$E$14),"Não","Sim")</f>
        <v>Não</v>
      </c>
      <c r="Q1310" s="32" t="str">
        <f t="shared" si="122"/>
        <v/>
      </c>
      <c r="R1310" s="32" t="str">
        <f t="shared" si="123"/>
        <v/>
      </c>
      <c r="S1310" s="30" t="str">
        <f t="shared" si="124"/>
        <v/>
      </c>
      <c r="T1310" s="32" t="str">
        <f>IF($Q1310&lt;&gt;"Sim","",IF($N1310&gt;Parâmetros!$E$15,"Sim","Não"))</f>
        <v/>
      </c>
      <c r="U1310" s="17" t="str">
        <f t="shared" si="125"/>
        <v>Folga</v>
      </c>
      <c r="V1310" s="17" t="str">
        <f>IF($AC1310&lt;&gt;"",IF($L1310&gt;0,"ATENÇÃO · apontou em dia de "&amp;LOWER($AC1310)&amp;" cadastrado","Exceção cadastrada · "&amp;$AC1310)&amp;IF($AD1310="",""," · "&amp;$AD1310),IF($E1310="Férias",IF($L1310&gt;0,"ATENÇÃO · apontou estando de férias no cadastro","Férias no cadastro"),IF($Y1310="Férias / afastamento","Afastamento · "&amp;($Z1310+$AA1310-1)&amp;" dias seguidos sem apontamento",IF($Y1310="Folga trabalhada","ATENÇÃO · apontou em dia de folga da escala 5x2",IF($Y1310="Folga",IF(AND($D1310="5x2",OR(WEEKDAY($F1310,2)=6,WEEKDAY($F1310,2)=7)),"Folga de fim de semana da escala 5x2",IF(AND(OR($D1310="6x1",$D1310="FF 6x1"),WEEKDAY($F1310,2)=6,FALSE()),"Folga de fim de semana · apontou no domingo anterior",IF(AND(OR($D1310="6x1",$D1310="FF 6x1"),WEEKDAY($F1310,2)=7,AND($A1310=$A1309,$L1309&gt;0)),"Folga de fim de semana · apontou no sábado",IF(AND(OR($D1310="6x1",$D1310="FF 6x1"),OR(WEEKDAY($F1310,2)=6,WEEKDAY($F1310,2)=7)),"Folga de fim de semana · sem apontamento no sábado nem no domingo","Folga prevista pelo ciclo")))),IF($Y1310="Indeterminado (início da série)","Sem histórico anterior — informe o dia do ciclo no Cadastro",IF($Y1310="Falta de registro",IF(OR(OR($D1310="6x1",$D1310="FF 6x1"),$D1310="5x2"),"FALTA DE REGISTRO · dia útil da escala "&amp;$E1310,"FALTA DE REGISTRO · dia "&amp;$W1310&amp;" de "&amp;IFERROR(INDEX(Parâmetros!$B$39:$B$48,MATCH($E1310,Parâmetros!$A$39:$A$48,0)),99)&amp;" do ciclo"),IF(OR($D1310="6x1",$D1310="FF 6x1"),IF(OR(AND(WEEKDAY($F1310,2)=6,AND($A1310=$A1311,$L1311&gt;0)),AND(WEEKDAY($F1310,2)=7,AND($A1310=$A1309,$L1309&gt;0))),"ATENÇÃO · apontou sábado e domingo no mesmo fim de semana",IF(OR(WEEKDAY($F1310,2)=6,WEEKDAY($F1310,2)=7),"Jornada de fim de semana do 6x1",IF(OR($H1310&gt;=Parâmetros!$E$20,$H1310&lt;Parâmetros!$E$19),"ATENÇÃO · 6x1 apontou fora do horário diurno","Jornada fixa do 6x1"))),IF($D1310="5x2","Jornada fixa do 5x2",IF($D1310="Folguista",IF($J1310=$K1310,"Evidência confirma sequência","DIVERGE · sequência "&amp;$J1310&amp;" × evidência "&amp;$K1310),IF($K1310=$E1310,"Evidência confirma cadastro","DIVERGE · cadastro "&amp;$E1310&amp;" × evidência "&amp;$K1310)))))))))))</f>
        <v>Folga de fim de semana · sem apontamento no sábado nem no domingo</v>
      </c>
      <c r="W1310" s="34" t="str">
        <f>IF(OR(OR($D1310="6x1",$D1310="FF 6x1"),$D1310="5x2"),"",IF($AB1310&lt;&gt;$AB1309,IF(IFERROR(INDEX(Cadastro!$F$5:$F$243,$AB1310),"")="",IF($L1310&gt;0,1,0),IF(IFERROR(INDEX(Cadastro!$F$5:$F$243,$AB1310),"")&lt;=IFERROR(INDEX(Parâmetros!$B$39:$B$48,MATCH($E1310,Parâmetros!$A$39:$A$48,0)),99),IFERROR(INDEX(Cadastro!$F$5:$F$243,$AB1310),""),0)),IF($L1310&gt;0,IF(N($X1309)&gt;0,1,N($W1309)+1),IF(AND($L1310=0,OR(N($W1309)&gt;=IFERROR(INDEX(Parâmetros!$B$39:$B$48,MATCH($E1310,Parâmetros!$A$39:$A$48,0)),99),AND(N($X1309)&gt;0,N($X1309)&lt;IFERROR(INDEX(Parâmetros!$C$39:$C$48,MATCH($E1310,Parâmetros!$A$39:$A$48,0)),0)))),0,N($W1309)+1))))</f>
        <v/>
      </c>
      <c r="X1310" s="34" t="str">
        <f>IF(OR(OR($D1310="6x1",$D1310="FF 6x1"),$D1310="5x2"),"",IF($AB1310&lt;&gt;$AB1309,IF(IFERROR(INDEX(Cadastro!$F$5:$F$243,$AB1310),"")="",0,IF(IFERROR(INDEX(Cadastro!$F$5:$F$243,$AB1310),"")&gt;IFERROR(INDEX(Parâmetros!$B$39:$B$48,MATCH($E1310,Parâmetros!$A$39:$A$48,0)),99),IFERROR(INDEX(Cadastro!$F$5:$F$243,$AB1310),"")-IFERROR(INDEX(Parâmetros!$B$39:$B$48,MATCH($E1310,Parâmetros!$A$39:$A$48,0)),99),0)),IF(AND($L1310=0,OR(N($W1309)&gt;=IFERROR(INDEX(Parâmetros!$B$39:$B$48,MATCH($E1310,Parâmetros!$A$39:$A$48,0)),99),AND(N($X1309)&gt;0,N($X1309)&lt;IFERROR(INDEX(Parâmetros!$C$39:$C$48,MATCH($E1310,Parâmetros!$A$39:$A$48,0)),0)))),N($X1309)+1,0)))</f>
        <v/>
      </c>
      <c r="Y1310" t="str">
        <f>IF($AC1310&lt;&gt;"",IF($L1310&gt;0,$AC1310&amp;" · com apontamento",$AC1310),IF($E1310="Férias",IF($L1310&gt;0,"Férias · com apontamento","Férias (cadastro)"),IF(($Z1310+$AA1310-1)&gt;Parâmetros!$E$16,"Férias / afastamento",IF(AND($D1310="5x2",OR(WEEKDAY($F1310,2)=6,WEEKDAY($F1310,2)=7)),IF($L1310&gt;0,"Folga trabalhada","Folga"),IF($L1310&gt;0,"Trabalhado",IF(OR(OR($D1310="6x1",$D1310="FF 6x1"),$D1310="5x2"),IF(AND(OR($D1310="6x1",$D1310="FF 6x1"),OR(WEEKDAY($F1310,2)=6,WEEKDAY($F1310,2)=7)),"Folga","Falta de registro"),IF(AND($AB1310&lt;&gt;$AB1309,IFERROR(INDEX(Cadastro!$F$5:$F$243,$AB1310),"")=""),"Indeterminado (início da série)",IF($X1310&gt;0,"Folga","Falta de registro"))))))))</f>
        <v>Folga</v>
      </c>
      <c r="Z1310" s="34">
        <f>IF(OR($L1310&gt;0,$F1310&gt;Parâmetros!$E$14),0,IF($A1310&lt;&gt;$A1309,1,N($Z1309)+1))</f>
        <v>0</v>
      </c>
      <c r="AA1310" s="34">
        <f>IF(OR($L1310&gt;0,$F1310&gt;Parâmetros!$E$14),0,IF(OR($A1310&lt;&gt;$A1311,$F1311&gt;Parâmetros!$E$14),1,N($AA1311)+1))</f>
        <v>0</v>
      </c>
      <c r="AB1310" s="31">
        <f>IFERROR(MATCH($A1310&amp;"|"&amp;TEXT(_xlfn.MAXIFS(Cadastro!$E$5:$E$243,Cadastro!$A$5:$A$243,$A1310,Cadastro!$E$5:$E$243,"&lt;="&amp;$F1310),"yyyymmdd"),Cadastro!$I$5:$I$243,0),"")</f>
        <v>166</v>
      </c>
      <c r="AC1310" t="str">
        <f>IFERROR(_xlfn.SINGLE(INDEX(Exceções!$D$5:$D$203,MATCH($A1310&amp;"|"&amp;$F1310,Exceções!$F$5:$F$203,0))),"")</f>
        <v/>
      </c>
      <c r="AD1310" t="str">
        <f>IF($AC1310="","",IFERROR(_xlfn.SINGLE(INDEX(Exceções!$E$5:$E$203,MATCH($A1310&amp;"|"&amp;$F1310,Exceções!$F$5:$F$203,0))),""))</f>
        <v/>
      </c>
    </row>
    <row r="1311" spans="1:30" ht="15" hidden="1" customHeight="1" x14ac:dyDescent="0.25">
      <c r="A1311" s="31">
        <v>55554</v>
      </c>
      <c r="B1311" s="17" t="s">
        <v>23</v>
      </c>
      <c r="C1311" s="17" t="str">
        <f>IFERROR(INDEX(Cadastro!$C$5:$C$243,$AB1311),"NÃO INFORMADO")</f>
        <v>CAL</v>
      </c>
      <c r="D1311" s="17" t="str">
        <f>IFERROR(INDEX(Cadastro!$D$5:$D$243,$AB1311),"")</f>
        <v>6x1</v>
      </c>
      <c r="E1311" s="17" t="str">
        <f>IFERROR(INDEX(Cadastro!$G$5:$G$243,$AB1311),"")</f>
        <v>6x1</v>
      </c>
      <c r="F1311" s="29">
        <v>46321</v>
      </c>
      <c r="G1311" s="32" t="str">
        <f t="shared" si="120"/>
        <v>seg</v>
      </c>
      <c r="H1311" s="31" t="str">
        <f>IF($L1311=0,"",_xlfn.MINIFS(Dados!$Q:$Q,Dados!$A:$A,$A1311,Dados!$S:$S,$F1311))</f>
        <v/>
      </c>
      <c r="I1311" s="31" t="str">
        <f>IF($H1311="","",_xlfn.MAXIFS(Dados!$R:$R,Dados!$A:$A,$A1311,Dados!$S:$S,$F1311))</f>
        <v/>
      </c>
      <c r="J1311" s="32" t="str">
        <f>IF($D1311&lt;&gt;"Folguista","",IFERROR(INDEX(Parâmetros!$D$52:$G$52,1,MIN(4,MAX(1,$W1311))),""))</f>
        <v/>
      </c>
      <c r="K1311" s="32" t="str">
        <f>IF(OR($AC1311&lt;&gt;"",$Y1311="Folga",$Y1311="Folga trabalhada",$Y1311="Férias (cadastro)",$Y1311="Férias / afastamento",$Y1311="Indeterminado (início da série)"),"",IF(OR($D1311="6x1",$D1311="FF 6x1"),IF(OR(WEEKDAY($F1311,2)=6,WEEKDAY($F1311,2)=7),"6x1 sáb/dom","6x1"),IF($D1311="5x2","5x2",IF($H1311="",IF($D1311="Folguista",$J1311,$E1311),IF(OR($H1311&gt;=Parâmetros!$E$18,$H1311&lt;Parâmetros!$E$19),"C",IF($H1311&lt;Parâmetros!$E$20,"A","B"))))))</f>
        <v>6x1</v>
      </c>
      <c r="L1311" s="30">
        <f>SUMIFS(Dados!$E:$E,Dados!$A:$A,$A1311,Dados!$S:$S,$F1311)</f>
        <v>0</v>
      </c>
      <c r="M1311" s="30">
        <f>IFERROR(INDEX(Parâmetros!$E$6:$E$11,MATCH($K1311,Parâmetros!$A$6:$A$11,0)),"")</f>
        <v>8.8000000000000007</v>
      </c>
      <c r="N1311" s="33">
        <f t="shared" si="121"/>
        <v>0</v>
      </c>
      <c r="O1311" s="33">
        <f>Parâmetros!$E$13</f>
        <v>0.8</v>
      </c>
      <c r="P1311" s="32" t="str">
        <f>IF(OR($M1311="",$F1311&gt;Parâmetros!$E$14),"Não","Sim")</f>
        <v>Não</v>
      </c>
      <c r="Q1311" s="32" t="str">
        <f t="shared" si="122"/>
        <v/>
      </c>
      <c r="R1311" s="32" t="str">
        <f t="shared" si="123"/>
        <v/>
      </c>
      <c r="S1311" s="30" t="str">
        <f t="shared" si="124"/>
        <v/>
      </c>
      <c r="T1311" s="32" t="str">
        <f>IF($Q1311&lt;&gt;"Sim","",IF($N1311&gt;Parâmetros!$E$15,"Sim","Não"))</f>
        <v/>
      </c>
      <c r="U1311" s="17" t="str">
        <f t="shared" si="125"/>
        <v>Fora da apuração</v>
      </c>
      <c r="V1311" s="17" t="str">
        <f>IF($AC1311&lt;&gt;"",IF($L1311&gt;0,"ATENÇÃO · apontou em dia de "&amp;LOWER($AC1311)&amp;" cadastrado","Exceção cadastrada · "&amp;$AC1311)&amp;IF($AD1311="",""," · "&amp;$AD1311),IF($E1311="Férias",IF($L1311&gt;0,"ATENÇÃO · apontou estando de férias no cadastro","Férias no cadastro"),IF($Y1311="Férias / afastamento","Afastamento · "&amp;($Z1311+$AA1311-1)&amp;" dias seguidos sem apontamento",IF($Y1311="Folga trabalhada","ATENÇÃO · apontou em dia de folga da escala 5x2",IF($Y1311="Folga",IF(AND($D1311="5x2",OR(WEEKDAY($F1311,2)=6,WEEKDAY($F1311,2)=7)),"Folga de fim de semana da escala 5x2",IF(AND(OR($D1311="6x1",$D1311="FF 6x1"),WEEKDAY($F1311,2)=6,FALSE()),"Folga de fim de semana · apontou no domingo anterior",IF(AND(OR($D1311="6x1",$D1311="FF 6x1"),WEEKDAY($F1311,2)=7,AND($A1311=$A1310,$L1310&gt;0)),"Folga de fim de semana · apontou no sábado",IF(AND(OR($D1311="6x1",$D1311="FF 6x1"),OR(WEEKDAY($F1311,2)=6,WEEKDAY($F1311,2)=7)),"Folga de fim de semana · sem apontamento no sábado nem no domingo","Folga prevista pelo ciclo")))),IF($Y1311="Indeterminado (início da série)","Sem histórico anterior — informe o dia do ciclo no Cadastro",IF($Y1311="Falta de registro",IF(OR(OR($D1311="6x1",$D1311="FF 6x1"),$D1311="5x2"),"FALTA DE REGISTRO · dia útil da escala "&amp;$E1311,"FALTA DE REGISTRO · dia "&amp;$W1311&amp;" de "&amp;IFERROR(INDEX(Parâmetros!$B$39:$B$48,MATCH($E1311,Parâmetros!$A$39:$A$48,0)),99)&amp;" do ciclo"),IF(OR($D1311="6x1",$D1311="FF 6x1"),IF(OR(AND(WEEKDAY($F1311,2)=6,AND($A1311=$A1312,$L1312&gt;0)),AND(WEEKDAY($F1311,2)=7,AND($A1311=$A1310,$L1310&gt;0))),"ATENÇÃO · apontou sábado e domingo no mesmo fim de semana",IF(OR(WEEKDAY($F1311,2)=6,WEEKDAY($F1311,2)=7),"Jornada de fim de semana do 6x1",IF(OR($H1311&gt;=Parâmetros!$E$20,$H1311&lt;Parâmetros!$E$19),"ATENÇÃO · 6x1 apontou fora do horário diurno","Jornada fixa do 6x1"))),IF($D1311="5x2","Jornada fixa do 5x2",IF($D1311="Folguista",IF($J1311=$K1311,"Evidência confirma sequência","DIVERGE · sequência "&amp;$J1311&amp;" × evidência "&amp;$K1311),IF($K1311=$E1311,"Evidência confirma cadastro","DIVERGE · cadastro "&amp;$E1311&amp;" × evidência "&amp;$K1311)))))))))))</f>
        <v>FALTA DE REGISTRO · dia útil da escala 6x1</v>
      </c>
      <c r="W1311" s="34" t="str">
        <f>IF(OR(OR($D1311="6x1",$D1311="FF 6x1"),$D1311="5x2"),"",IF($AB1311&lt;&gt;$AB1310,IF(IFERROR(INDEX(Cadastro!$F$5:$F$243,$AB1311),"")="",IF($L1311&gt;0,1,0),IF(IFERROR(INDEX(Cadastro!$F$5:$F$243,$AB1311),"")&lt;=IFERROR(INDEX(Parâmetros!$B$39:$B$48,MATCH($E1311,Parâmetros!$A$39:$A$48,0)),99),IFERROR(INDEX(Cadastro!$F$5:$F$243,$AB1311),""),0)),IF($L1311&gt;0,IF(N($X1310)&gt;0,1,N($W1310)+1),IF(AND($L1311=0,OR(N($W1310)&gt;=IFERROR(INDEX(Parâmetros!$B$39:$B$48,MATCH($E1311,Parâmetros!$A$39:$A$48,0)),99),AND(N($X1310)&gt;0,N($X1310)&lt;IFERROR(INDEX(Parâmetros!$C$39:$C$48,MATCH($E1311,Parâmetros!$A$39:$A$48,0)),0)))),0,N($W1310)+1))))</f>
        <v/>
      </c>
      <c r="X1311" s="34" t="str">
        <f>IF(OR(OR($D1311="6x1",$D1311="FF 6x1"),$D1311="5x2"),"",IF($AB1311&lt;&gt;$AB1310,IF(IFERROR(INDEX(Cadastro!$F$5:$F$243,$AB1311),"")="",0,IF(IFERROR(INDEX(Cadastro!$F$5:$F$243,$AB1311),"")&gt;IFERROR(INDEX(Parâmetros!$B$39:$B$48,MATCH($E1311,Parâmetros!$A$39:$A$48,0)),99),IFERROR(INDEX(Cadastro!$F$5:$F$243,$AB1311),"")-IFERROR(INDEX(Parâmetros!$B$39:$B$48,MATCH($E1311,Parâmetros!$A$39:$A$48,0)),99),0)),IF(AND($L1311=0,OR(N($W1310)&gt;=IFERROR(INDEX(Parâmetros!$B$39:$B$48,MATCH($E1311,Parâmetros!$A$39:$A$48,0)),99),AND(N($X1310)&gt;0,N($X1310)&lt;IFERROR(INDEX(Parâmetros!$C$39:$C$48,MATCH($E1311,Parâmetros!$A$39:$A$48,0)),0)))),N($X1310)+1,0)))</f>
        <v/>
      </c>
      <c r="Y1311" t="str">
        <f>IF($AC1311&lt;&gt;"",IF($L1311&gt;0,$AC1311&amp;" · com apontamento",$AC1311),IF($E1311="Férias",IF($L1311&gt;0,"Férias · com apontamento","Férias (cadastro)"),IF(($Z1311+$AA1311-1)&gt;Parâmetros!$E$16,"Férias / afastamento",IF(AND($D1311="5x2",OR(WEEKDAY($F1311,2)=6,WEEKDAY($F1311,2)=7)),IF($L1311&gt;0,"Folga trabalhada","Folga"),IF($L1311&gt;0,"Trabalhado",IF(OR(OR($D1311="6x1",$D1311="FF 6x1"),$D1311="5x2"),IF(AND(OR($D1311="6x1",$D1311="FF 6x1"),OR(WEEKDAY($F1311,2)=6,WEEKDAY($F1311,2)=7)),"Folga","Falta de registro"),IF(AND($AB1311&lt;&gt;$AB1310,IFERROR(INDEX(Cadastro!$F$5:$F$243,$AB1311),"")=""),"Indeterminado (início da série)",IF($X1311&gt;0,"Folga","Falta de registro"))))))))</f>
        <v>Falta de registro</v>
      </c>
      <c r="Z1311" s="34">
        <f>IF(OR($L1311&gt;0,$F1311&gt;Parâmetros!$E$14),0,IF($A1311&lt;&gt;$A1310,1,N($Z1310)+1))</f>
        <v>0</v>
      </c>
      <c r="AA1311" s="34">
        <f>IF(OR($L1311&gt;0,$F1311&gt;Parâmetros!$E$14),0,IF(OR($A1311&lt;&gt;$A1312,$F1312&gt;Parâmetros!$E$14),1,N($AA1312)+1))</f>
        <v>0</v>
      </c>
      <c r="AB1311" s="31">
        <f>IFERROR(MATCH($A1311&amp;"|"&amp;TEXT(_xlfn.MAXIFS(Cadastro!$E$5:$E$243,Cadastro!$A$5:$A$243,$A1311,Cadastro!$E$5:$E$243,"&lt;="&amp;$F1311),"yyyymmdd"),Cadastro!$I$5:$I$243,0),"")</f>
        <v>166</v>
      </c>
      <c r="AC1311" t="str">
        <f>IFERROR(_xlfn.SINGLE(INDEX(Exceções!$D$5:$D$203,MATCH($A1311&amp;"|"&amp;$F1311,Exceções!$F$5:$F$203,0))),"")</f>
        <v/>
      </c>
      <c r="AD1311" t="str">
        <f>IF($AC1311="","",IFERROR(_xlfn.SINGLE(INDEX(Exceções!$E$5:$E$203,MATCH($A1311&amp;"|"&amp;$F1311,Exceções!$F$5:$F$203,0))),""))</f>
        <v/>
      </c>
    </row>
    <row r="1312" spans="1:30" ht="15" hidden="1" customHeight="1" x14ac:dyDescent="0.25">
      <c r="A1312" s="31">
        <v>55554</v>
      </c>
      <c r="B1312" s="17" t="s">
        <v>23</v>
      </c>
      <c r="C1312" s="17" t="str">
        <f>IFERROR(INDEX(Cadastro!$C$5:$C$243,$AB1312),"NÃO INFORMADO")</f>
        <v>CAL</v>
      </c>
      <c r="D1312" s="17" t="str">
        <f>IFERROR(INDEX(Cadastro!$D$5:$D$243,$AB1312),"")</f>
        <v>6x1</v>
      </c>
      <c r="E1312" s="17" t="str">
        <f>IFERROR(INDEX(Cadastro!$G$5:$G$243,$AB1312),"")</f>
        <v>6x1</v>
      </c>
      <c r="F1312" s="29">
        <v>46322</v>
      </c>
      <c r="G1312" s="32" t="str">
        <f t="shared" si="120"/>
        <v>ter</v>
      </c>
      <c r="H1312" s="31" t="str">
        <f>IF($L1312=0,"",_xlfn.MINIFS(Dados!$Q:$Q,Dados!$A:$A,$A1312,Dados!$S:$S,$F1312))</f>
        <v/>
      </c>
      <c r="I1312" s="31" t="str">
        <f>IF($H1312="","",_xlfn.MAXIFS(Dados!$R:$R,Dados!$A:$A,$A1312,Dados!$S:$S,$F1312))</f>
        <v/>
      </c>
      <c r="J1312" s="32" t="str">
        <f>IF($D1312&lt;&gt;"Folguista","",IFERROR(INDEX(Parâmetros!$D$52:$G$52,1,MIN(4,MAX(1,$W1312))),""))</f>
        <v/>
      </c>
      <c r="K1312" s="32" t="str">
        <f>IF(OR($AC1312&lt;&gt;"",$Y1312="Folga",$Y1312="Folga trabalhada",$Y1312="Férias (cadastro)",$Y1312="Férias / afastamento",$Y1312="Indeterminado (início da série)"),"",IF(OR($D1312="6x1",$D1312="FF 6x1"),IF(OR(WEEKDAY($F1312,2)=6,WEEKDAY($F1312,2)=7),"6x1 sáb/dom","6x1"),IF($D1312="5x2","5x2",IF($H1312="",IF($D1312="Folguista",$J1312,$E1312),IF(OR($H1312&gt;=Parâmetros!$E$18,$H1312&lt;Parâmetros!$E$19),"C",IF($H1312&lt;Parâmetros!$E$20,"A","B"))))))</f>
        <v>6x1</v>
      </c>
      <c r="L1312" s="30">
        <f>SUMIFS(Dados!$E:$E,Dados!$A:$A,$A1312,Dados!$S:$S,$F1312)</f>
        <v>0</v>
      </c>
      <c r="M1312" s="30">
        <f>IFERROR(INDEX(Parâmetros!$E$6:$E$11,MATCH($K1312,Parâmetros!$A$6:$A$11,0)),"")</f>
        <v>8.8000000000000007</v>
      </c>
      <c r="N1312" s="33">
        <f t="shared" si="121"/>
        <v>0</v>
      </c>
      <c r="O1312" s="33">
        <f>Parâmetros!$E$13</f>
        <v>0.8</v>
      </c>
      <c r="P1312" s="32" t="str">
        <f>IF(OR($M1312="",$F1312&gt;Parâmetros!$E$14),"Não","Sim")</f>
        <v>Não</v>
      </c>
      <c r="Q1312" s="32" t="str">
        <f t="shared" si="122"/>
        <v/>
      </c>
      <c r="R1312" s="32" t="str">
        <f t="shared" si="123"/>
        <v/>
      </c>
      <c r="S1312" s="30" t="str">
        <f t="shared" si="124"/>
        <v/>
      </c>
      <c r="T1312" s="32" t="str">
        <f>IF($Q1312&lt;&gt;"Sim","",IF($N1312&gt;Parâmetros!$E$15,"Sim","Não"))</f>
        <v/>
      </c>
      <c r="U1312" s="17" t="str">
        <f t="shared" si="125"/>
        <v>Fora da apuração</v>
      </c>
      <c r="V1312" s="17" t="str">
        <f>IF($AC1312&lt;&gt;"",IF($L1312&gt;0,"ATENÇÃO · apontou em dia de "&amp;LOWER($AC1312)&amp;" cadastrado","Exceção cadastrada · "&amp;$AC1312)&amp;IF($AD1312="",""," · "&amp;$AD1312),IF($E1312="Férias",IF($L1312&gt;0,"ATENÇÃO · apontou estando de férias no cadastro","Férias no cadastro"),IF($Y1312="Férias / afastamento","Afastamento · "&amp;($Z1312+$AA1312-1)&amp;" dias seguidos sem apontamento",IF($Y1312="Folga trabalhada","ATENÇÃO · apontou em dia de folga da escala 5x2",IF($Y1312="Folga",IF(AND($D1312="5x2",OR(WEEKDAY($F1312,2)=6,WEEKDAY($F1312,2)=7)),"Folga de fim de semana da escala 5x2",IF(AND(OR($D1312="6x1",$D1312="FF 6x1"),WEEKDAY($F1312,2)=6,FALSE()),"Folga de fim de semana · apontou no domingo anterior",IF(AND(OR($D1312="6x1",$D1312="FF 6x1"),WEEKDAY($F1312,2)=7,AND($A1312=$A1311,$L1311&gt;0)),"Folga de fim de semana · apontou no sábado",IF(AND(OR($D1312="6x1",$D1312="FF 6x1"),OR(WEEKDAY($F1312,2)=6,WEEKDAY($F1312,2)=7)),"Folga de fim de semana · sem apontamento no sábado nem no domingo","Folga prevista pelo ciclo")))),IF($Y1312="Indeterminado (início da série)","Sem histórico anterior — informe o dia do ciclo no Cadastro",IF($Y1312="Falta de registro",IF(OR(OR($D1312="6x1",$D1312="FF 6x1"),$D1312="5x2"),"FALTA DE REGISTRO · dia útil da escala "&amp;$E1312,"FALTA DE REGISTRO · dia "&amp;$W1312&amp;" de "&amp;IFERROR(INDEX(Parâmetros!$B$39:$B$48,MATCH($E1312,Parâmetros!$A$39:$A$48,0)),99)&amp;" do ciclo"),IF(OR($D1312="6x1",$D1312="FF 6x1"),IF(OR(AND(WEEKDAY($F1312,2)=6,AND($A1312=$A1313,$L1313&gt;0)),AND(WEEKDAY($F1312,2)=7,AND($A1312=$A1311,$L1311&gt;0))),"ATENÇÃO · apontou sábado e domingo no mesmo fim de semana",IF(OR(WEEKDAY($F1312,2)=6,WEEKDAY($F1312,2)=7),"Jornada de fim de semana do 6x1",IF(OR($H1312&gt;=Parâmetros!$E$20,$H1312&lt;Parâmetros!$E$19),"ATENÇÃO · 6x1 apontou fora do horário diurno","Jornada fixa do 6x1"))),IF($D1312="5x2","Jornada fixa do 5x2",IF($D1312="Folguista",IF($J1312=$K1312,"Evidência confirma sequência","DIVERGE · sequência "&amp;$J1312&amp;" × evidência "&amp;$K1312),IF($K1312=$E1312,"Evidência confirma cadastro","DIVERGE · cadastro "&amp;$E1312&amp;" × evidência "&amp;$K1312)))))))))))</f>
        <v>FALTA DE REGISTRO · dia útil da escala 6x1</v>
      </c>
      <c r="W1312" s="34" t="str">
        <f>IF(OR(OR($D1312="6x1",$D1312="FF 6x1"),$D1312="5x2"),"",IF($AB1312&lt;&gt;$AB1311,IF(IFERROR(INDEX(Cadastro!$F$5:$F$243,$AB1312),"")="",IF($L1312&gt;0,1,0),IF(IFERROR(INDEX(Cadastro!$F$5:$F$243,$AB1312),"")&lt;=IFERROR(INDEX(Parâmetros!$B$39:$B$48,MATCH($E1312,Parâmetros!$A$39:$A$48,0)),99),IFERROR(INDEX(Cadastro!$F$5:$F$243,$AB1312),""),0)),IF($L1312&gt;0,IF(N($X1311)&gt;0,1,N($W1311)+1),IF(AND($L1312=0,OR(N($W1311)&gt;=IFERROR(INDEX(Parâmetros!$B$39:$B$48,MATCH($E1312,Parâmetros!$A$39:$A$48,0)),99),AND(N($X1311)&gt;0,N($X1311)&lt;IFERROR(INDEX(Parâmetros!$C$39:$C$48,MATCH($E1312,Parâmetros!$A$39:$A$48,0)),0)))),0,N($W1311)+1))))</f>
        <v/>
      </c>
      <c r="X1312" s="34" t="str">
        <f>IF(OR(OR($D1312="6x1",$D1312="FF 6x1"),$D1312="5x2"),"",IF($AB1312&lt;&gt;$AB1311,IF(IFERROR(INDEX(Cadastro!$F$5:$F$243,$AB1312),"")="",0,IF(IFERROR(INDEX(Cadastro!$F$5:$F$243,$AB1312),"")&gt;IFERROR(INDEX(Parâmetros!$B$39:$B$48,MATCH($E1312,Parâmetros!$A$39:$A$48,0)),99),IFERROR(INDEX(Cadastro!$F$5:$F$243,$AB1312),"")-IFERROR(INDEX(Parâmetros!$B$39:$B$48,MATCH($E1312,Parâmetros!$A$39:$A$48,0)),99),0)),IF(AND($L1312=0,OR(N($W1311)&gt;=IFERROR(INDEX(Parâmetros!$B$39:$B$48,MATCH($E1312,Parâmetros!$A$39:$A$48,0)),99),AND(N($X1311)&gt;0,N($X1311)&lt;IFERROR(INDEX(Parâmetros!$C$39:$C$48,MATCH($E1312,Parâmetros!$A$39:$A$48,0)),0)))),N($X1311)+1,0)))</f>
        <v/>
      </c>
      <c r="Y1312" t="str">
        <f>IF($AC1312&lt;&gt;"",IF($L1312&gt;0,$AC1312&amp;" · com apontamento",$AC1312),IF($E1312="Férias",IF($L1312&gt;0,"Férias · com apontamento","Férias (cadastro)"),IF(($Z1312+$AA1312-1)&gt;Parâmetros!$E$16,"Férias / afastamento",IF(AND($D1312="5x2",OR(WEEKDAY($F1312,2)=6,WEEKDAY($F1312,2)=7)),IF($L1312&gt;0,"Folga trabalhada","Folga"),IF($L1312&gt;0,"Trabalhado",IF(OR(OR($D1312="6x1",$D1312="FF 6x1"),$D1312="5x2"),IF(AND(OR($D1312="6x1",$D1312="FF 6x1"),OR(WEEKDAY($F1312,2)=6,WEEKDAY($F1312,2)=7)),"Folga","Falta de registro"),IF(AND($AB1312&lt;&gt;$AB1311,IFERROR(INDEX(Cadastro!$F$5:$F$243,$AB1312),"")=""),"Indeterminado (início da série)",IF($X1312&gt;0,"Folga","Falta de registro"))))))))</f>
        <v>Falta de registro</v>
      </c>
      <c r="Z1312" s="34">
        <f>IF(OR($L1312&gt;0,$F1312&gt;Parâmetros!$E$14),0,IF($A1312&lt;&gt;$A1311,1,N($Z1311)+1))</f>
        <v>0</v>
      </c>
      <c r="AA1312" s="34">
        <f>IF(OR($L1312&gt;0,$F1312&gt;Parâmetros!$E$14),0,IF(OR($A1312&lt;&gt;$A1313,$F1313&gt;Parâmetros!$E$14),1,N($AA1313)+1))</f>
        <v>0</v>
      </c>
      <c r="AB1312" s="31">
        <f>IFERROR(MATCH($A1312&amp;"|"&amp;TEXT(_xlfn.MAXIFS(Cadastro!$E$5:$E$243,Cadastro!$A$5:$A$243,$A1312,Cadastro!$E$5:$E$243,"&lt;="&amp;$F1312),"yyyymmdd"),Cadastro!$I$5:$I$243,0),"")</f>
        <v>166</v>
      </c>
      <c r="AC1312" t="str">
        <f>IFERROR(_xlfn.SINGLE(INDEX(Exceções!$D$5:$D$203,MATCH($A1312&amp;"|"&amp;$F1312,Exceções!$F$5:$F$203,0))),"")</f>
        <v/>
      </c>
      <c r="AD1312" t="str">
        <f>IF($AC1312="","",IFERROR(_xlfn.SINGLE(INDEX(Exceções!$E$5:$E$203,MATCH($A1312&amp;"|"&amp;$F1312,Exceções!$F$5:$F$203,0))),""))</f>
        <v/>
      </c>
    </row>
    <row r="1313" spans="1:30" ht="15" hidden="1" customHeight="1" x14ac:dyDescent="0.25">
      <c r="A1313" s="31">
        <v>55554</v>
      </c>
      <c r="B1313" s="17" t="s">
        <v>23</v>
      </c>
      <c r="C1313" s="17" t="str">
        <f>IFERROR(INDEX(Cadastro!$C$5:$C$243,$AB1313),"NÃO INFORMADO")</f>
        <v>CAL</v>
      </c>
      <c r="D1313" s="17" t="str">
        <f>IFERROR(INDEX(Cadastro!$D$5:$D$243,$AB1313),"")</f>
        <v>6x1</v>
      </c>
      <c r="E1313" s="17" t="str">
        <f>IFERROR(INDEX(Cadastro!$G$5:$G$243,$AB1313),"")</f>
        <v>6x1</v>
      </c>
      <c r="F1313" s="29">
        <v>46323</v>
      </c>
      <c r="G1313" s="32" t="str">
        <f t="shared" si="120"/>
        <v>qua</v>
      </c>
      <c r="H1313" s="31" t="str">
        <f>IF($L1313=0,"",_xlfn.MINIFS(Dados!$Q:$Q,Dados!$A:$A,$A1313,Dados!$S:$S,$F1313))</f>
        <v/>
      </c>
      <c r="I1313" s="31" t="str">
        <f>IF($H1313="","",_xlfn.MAXIFS(Dados!$R:$R,Dados!$A:$A,$A1313,Dados!$S:$S,$F1313))</f>
        <v/>
      </c>
      <c r="J1313" s="32" t="str">
        <f>IF($D1313&lt;&gt;"Folguista","",IFERROR(INDEX(Parâmetros!$D$52:$G$52,1,MIN(4,MAX(1,$W1313))),""))</f>
        <v/>
      </c>
      <c r="K1313" s="32" t="str">
        <f>IF(OR($AC1313&lt;&gt;"",$Y1313="Folga",$Y1313="Folga trabalhada",$Y1313="Férias (cadastro)",$Y1313="Férias / afastamento",$Y1313="Indeterminado (início da série)"),"",IF(OR($D1313="6x1",$D1313="FF 6x1"),IF(OR(WEEKDAY($F1313,2)=6,WEEKDAY($F1313,2)=7),"6x1 sáb/dom","6x1"),IF($D1313="5x2","5x2",IF($H1313="",IF($D1313="Folguista",$J1313,$E1313),IF(OR($H1313&gt;=Parâmetros!$E$18,$H1313&lt;Parâmetros!$E$19),"C",IF($H1313&lt;Parâmetros!$E$20,"A","B"))))))</f>
        <v>6x1</v>
      </c>
      <c r="L1313" s="30">
        <f>SUMIFS(Dados!$E:$E,Dados!$A:$A,$A1313,Dados!$S:$S,$F1313)</f>
        <v>0</v>
      </c>
      <c r="M1313" s="30">
        <f>IFERROR(INDEX(Parâmetros!$E$6:$E$11,MATCH($K1313,Parâmetros!$A$6:$A$11,0)),"")</f>
        <v>8.8000000000000007</v>
      </c>
      <c r="N1313" s="33">
        <f t="shared" si="121"/>
        <v>0</v>
      </c>
      <c r="O1313" s="33">
        <f>Parâmetros!$E$13</f>
        <v>0.8</v>
      </c>
      <c r="P1313" s="32" t="str">
        <f>IF(OR($M1313="",$F1313&gt;Parâmetros!$E$14),"Não","Sim")</f>
        <v>Não</v>
      </c>
      <c r="Q1313" s="32" t="str">
        <f t="shared" si="122"/>
        <v/>
      </c>
      <c r="R1313" s="32" t="str">
        <f t="shared" si="123"/>
        <v/>
      </c>
      <c r="S1313" s="30" t="str">
        <f t="shared" si="124"/>
        <v/>
      </c>
      <c r="T1313" s="32" t="str">
        <f>IF($Q1313&lt;&gt;"Sim","",IF($N1313&gt;Parâmetros!$E$15,"Sim","Não"))</f>
        <v/>
      </c>
      <c r="U1313" s="17" t="str">
        <f t="shared" si="125"/>
        <v>Fora da apuração</v>
      </c>
      <c r="V1313" s="17" t="str">
        <f>IF($AC1313&lt;&gt;"",IF($L1313&gt;0,"ATENÇÃO · apontou em dia de "&amp;LOWER($AC1313)&amp;" cadastrado","Exceção cadastrada · "&amp;$AC1313)&amp;IF($AD1313="",""," · "&amp;$AD1313),IF($E1313="Férias",IF($L1313&gt;0,"ATENÇÃO · apontou estando de férias no cadastro","Férias no cadastro"),IF($Y1313="Férias / afastamento","Afastamento · "&amp;($Z1313+$AA1313-1)&amp;" dias seguidos sem apontamento",IF($Y1313="Folga trabalhada","ATENÇÃO · apontou em dia de folga da escala 5x2",IF($Y1313="Folga",IF(AND($D1313="5x2",OR(WEEKDAY($F1313,2)=6,WEEKDAY($F1313,2)=7)),"Folga de fim de semana da escala 5x2",IF(AND(OR($D1313="6x1",$D1313="FF 6x1"),WEEKDAY($F1313,2)=6,FALSE()),"Folga de fim de semana · apontou no domingo anterior",IF(AND(OR($D1313="6x1",$D1313="FF 6x1"),WEEKDAY($F1313,2)=7,AND($A1313=$A1312,$L1312&gt;0)),"Folga de fim de semana · apontou no sábado",IF(AND(OR($D1313="6x1",$D1313="FF 6x1"),OR(WEEKDAY($F1313,2)=6,WEEKDAY($F1313,2)=7)),"Folga de fim de semana · sem apontamento no sábado nem no domingo","Folga prevista pelo ciclo")))),IF($Y1313="Indeterminado (início da série)","Sem histórico anterior — informe o dia do ciclo no Cadastro",IF($Y1313="Falta de registro",IF(OR(OR($D1313="6x1",$D1313="FF 6x1"),$D1313="5x2"),"FALTA DE REGISTRO · dia útil da escala "&amp;$E1313,"FALTA DE REGISTRO · dia "&amp;$W1313&amp;" de "&amp;IFERROR(INDEX(Parâmetros!$B$39:$B$48,MATCH($E1313,Parâmetros!$A$39:$A$48,0)),99)&amp;" do ciclo"),IF(OR($D1313="6x1",$D1313="FF 6x1"),IF(OR(AND(WEEKDAY($F1313,2)=6,AND($A1313=$A1314,$L1314&gt;0)),AND(WEEKDAY($F1313,2)=7,AND($A1313=$A1312,$L1312&gt;0))),"ATENÇÃO · apontou sábado e domingo no mesmo fim de semana",IF(OR(WEEKDAY($F1313,2)=6,WEEKDAY($F1313,2)=7),"Jornada de fim de semana do 6x1",IF(OR($H1313&gt;=Parâmetros!$E$20,$H1313&lt;Parâmetros!$E$19),"ATENÇÃO · 6x1 apontou fora do horário diurno","Jornada fixa do 6x1"))),IF($D1313="5x2","Jornada fixa do 5x2",IF($D1313="Folguista",IF($J1313=$K1313,"Evidência confirma sequência","DIVERGE · sequência "&amp;$J1313&amp;" × evidência "&amp;$K1313),IF($K1313=$E1313,"Evidência confirma cadastro","DIVERGE · cadastro "&amp;$E1313&amp;" × evidência "&amp;$K1313)))))))))))</f>
        <v>FALTA DE REGISTRO · dia útil da escala 6x1</v>
      </c>
      <c r="W1313" s="34" t="str">
        <f>IF(OR(OR($D1313="6x1",$D1313="FF 6x1"),$D1313="5x2"),"",IF($AB1313&lt;&gt;$AB1312,IF(IFERROR(INDEX(Cadastro!$F$5:$F$243,$AB1313),"")="",IF($L1313&gt;0,1,0),IF(IFERROR(INDEX(Cadastro!$F$5:$F$243,$AB1313),"")&lt;=IFERROR(INDEX(Parâmetros!$B$39:$B$48,MATCH($E1313,Parâmetros!$A$39:$A$48,0)),99),IFERROR(INDEX(Cadastro!$F$5:$F$243,$AB1313),""),0)),IF($L1313&gt;0,IF(N($X1312)&gt;0,1,N($W1312)+1),IF(AND($L1313=0,OR(N($W1312)&gt;=IFERROR(INDEX(Parâmetros!$B$39:$B$48,MATCH($E1313,Parâmetros!$A$39:$A$48,0)),99),AND(N($X1312)&gt;0,N($X1312)&lt;IFERROR(INDEX(Parâmetros!$C$39:$C$48,MATCH($E1313,Parâmetros!$A$39:$A$48,0)),0)))),0,N($W1312)+1))))</f>
        <v/>
      </c>
      <c r="X1313" s="34" t="str">
        <f>IF(OR(OR($D1313="6x1",$D1313="FF 6x1"),$D1313="5x2"),"",IF($AB1313&lt;&gt;$AB1312,IF(IFERROR(INDEX(Cadastro!$F$5:$F$243,$AB1313),"")="",0,IF(IFERROR(INDEX(Cadastro!$F$5:$F$243,$AB1313),"")&gt;IFERROR(INDEX(Parâmetros!$B$39:$B$48,MATCH($E1313,Parâmetros!$A$39:$A$48,0)),99),IFERROR(INDEX(Cadastro!$F$5:$F$243,$AB1313),"")-IFERROR(INDEX(Parâmetros!$B$39:$B$48,MATCH($E1313,Parâmetros!$A$39:$A$48,0)),99),0)),IF(AND($L1313=0,OR(N($W1312)&gt;=IFERROR(INDEX(Parâmetros!$B$39:$B$48,MATCH($E1313,Parâmetros!$A$39:$A$48,0)),99),AND(N($X1312)&gt;0,N($X1312)&lt;IFERROR(INDEX(Parâmetros!$C$39:$C$48,MATCH($E1313,Parâmetros!$A$39:$A$48,0)),0)))),N($X1312)+1,0)))</f>
        <v/>
      </c>
      <c r="Y1313" t="str">
        <f>IF($AC1313&lt;&gt;"",IF($L1313&gt;0,$AC1313&amp;" · com apontamento",$AC1313),IF($E1313="Férias",IF($L1313&gt;0,"Férias · com apontamento","Férias (cadastro)"),IF(($Z1313+$AA1313-1)&gt;Parâmetros!$E$16,"Férias / afastamento",IF(AND($D1313="5x2",OR(WEEKDAY($F1313,2)=6,WEEKDAY($F1313,2)=7)),IF($L1313&gt;0,"Folga trabalhada","Folga"),IF($L1313&gt;0,"Trabalhado",IF(OR(OR($D1313="6x1",$D1313="FF 6x1"),$D1313="5x2"),IF(AND(OR($D1313="6x1",$D1313="FF 6x1"),OR(WEEKDAY($F1313,2)=6,WEEKDAY($F1313,2)=7)),"Folga","Falta de registro"),IF(AND($AB1313&lt;&gt;$AB1312,IFERROR(INDEX(Cadastro!$F$5:$F$243,$AB1313),"")=""),"Indeterminado (início da série)",IF($X1313&gt;0,"Folga","Falta de registro"))))))))</f>
        <v>Falta de registro</v>
      </c>
      <c r="Z1313" s="34">
        <f>IF(OR($L1313&gt;0,$F1313&gt;Parâmetros!$E$14),0,IF($A1313&lt;&gt;$A1312,1,N($Z1312)+1))</f>
        <v>0</v>
      </c>
      <c r="AA1313" s="34">
        <f>IF(OR($L1313&gt;0,$F1313&gt;Parâmetros!$E$14),0,IF(OR($A1313&lt;&gt;$A1314,$F1314&gt;Parâmetros!$E$14),1,N($AA1314)+1))</f>
        <v>0</v>
      </c>
      <c r="AB1313" s="31">
        <f>IFERROR(MATCH($A1313&amp;"|"&amp;TEXT(_xlfn.MAXIFS(Cadastro!$E$5:$E$243,Cadastro!$A$5:$A$243,$A1313,Cadastro!$E$5:$E$243,"&lt;="&amp;$F1313),"yyyymmdd"),Cadastro!$I$5:$I$243,0),"")</f>
        <v>166</v>
      </c>
      <c r="AC1313" t="str">
        <f>IFERROR(_xlfn.SINGLE(INDEX(Exceções!$D$5:$D$203,MATCH($A1313&amp;"|"&amp;$F1313,Exceções!$F$5:$F$203,0))),"")</f>
        <v/>
      </c>
      <c r="AD1313" t="str">
        <f>IF($AC1313="","",IFERROR(_xlfn.SINGLE(INDEX(Exceções!$E$5:$E$203,MATCH($A1313&amp;"|"&amp;$F1313,Exceções!$F$5:$F$203,0))),""))</f>
        <v/>
      </c>
    </row>
    <row r="1314" spans="1:30" ht="15" hidden="1" customHeight="1" x14ac:dyDescent="0.25">
      <c r="A1314" s="31">
        <v>55554</v>
      </c>
      <c r="B1314" s="17" t="s">
        <v>23</v>
      </c>
      <c r="C1314" s="17" t="str">
        <f>IFERROR(INDEX(Cadastro!$C$5:$C$243,$AB1314),"NÃO INFORMADO")</f>
        <v>CAL</v>
      </c>
      <c r="D1314" s="17" t="str">
        <f>IFERROR(INDEX(Cadastro!$D$5:$D$243,$AB1314),"")</f>
        <v>6x1</v>
      </c>
      <c r="E1314" s="17" t="str">
        <f>IFERROR(INDEX(Cadastro!$G$5:$G$243,$AB1314),"")</f>
        <v>6x1</v>
      </c>
      <c r="F1314" s="29">
        <v>46324</v>
      </c>
      <c r="G1314" s="32" t="str">
        <f t="shared" si="120"/>
        <v>qui</v>
      </c>
      <c r="H1314" s="31" t="str">
        <f>IF($L1314=0,"",_xlfn.MINIFS(Dados!$Q:$Q,Dados!$A:$A,$A1314,Dados!$S:$S,$F1314))</f>
        <v/>
      </c>
      <c r="I1314" s="31" t="str">
        <f>IF($H1314="","",_xlfn.MAXIFS(Dados!$R:$R,Dados!$A:$A,$A1314,Dados!$S:$S,$F1314))</f>
        <v/>
      </c>
      <c r="J1314" s="32" t="str">
        <f>IF($D1314&lt;&gt;"Folguista","",IFERROR(INDEX(Parâmetros!$D$52:$G$52,1,MIN(4,MAX(1,$W1314))),""))</f>
        <v/>
      </c>
      <c r="K1314" s="32" t="str">
        <f>IF(OR($AC1314&lt;&gt;"",$Y1314="Folga",$Y1314="Folga trabalhada",$Y1314="Férias (cadastro)",$Y1314="Férias / afastamento",$Y1314="Indeterminado (início da série)"),"",IF(OR($D1314="6x1",$D1314="FF 6x1"),IF(OR(WEEKDAY($F1314,2)=6,WEEKDAY($F1314,2)=7),"6x1 sáb/dom","6x1"),IF($D1314="5x2","5x2",IF($H1314="",IF($D1314="Folguista",$J1314,$E1314),IF(OR($H1314&gt;=Parâmetros!$E$18,$H1314&lt;Parâmetros!$E$19),"C",IF($H1314&lt;Parâmetros!$E$20,"A","B"))))))</f>
        <v>6x1</v>
      </c>
      <c r="L1314" s="30">
        <f>SUMIFS(Dados!$E:$E,Dados!$A:$A,$A1314,Dados!$S:$S,$F1314)</f>
        <v>0</v>
      </c>
      <c r="M1314" s="30">
        <f>IFERROR(INDEX(Parâmetros!$E$6:$E$11,MATCH($K1314,Parâmetros!$A$6:$A$11,0)),"")</f>
        <v>8.8000000000000007</v>
      </c>
      <c r="N1314" s="33">
        <f t="shared" si="121"/>
        <v>0</v>
      </c>
      <c r="O1314" s="33">
        <f>Parâmetros!$E$13</f>
        <v>0.8</v>
      </c>
      <c r="P1314" s="32" t="str">
        <f>IF(OR($M1314="",$F1314&gt;Parâmetros!$E$14),"Não","Sim")</f>
        <v>Não</v>
      </c>
      <c r="Q1314" s="32" t="str">
        <f t="shared" si="122"/>
        <v/>
      </c>
      <c r="R1314" s="32" t="str">
        <f t="shared" si="123"/>
        <v/>
      </c>
      <c r="S1314" s="30" t="str">
        <f t="shared" si="124"/>
        <v/>
      </c>
      <c r="T1314" s="32" t="str">
        <f>IF($Q1314&lt;&gt;"Sim","",IF($N1314&gt;Parâmetros!$E$15,"Sim","Não"))</f>
        <v/>
      </c>
      <c r="U1314" s="17" t="str">
        <f t="shared" si="125"/>
        <v>Fora da apuração</v>
      </c>
      <c r="V1314" s="17" t="str">
        <f>IF($AC1314&lt;&gt;"",IF($L1314&gt;0,"ATENÇÃO · apontou em dia de "&amp;LOWER($AC1314)&amp;" cadastrado","Exceção cadastrada · "&amp;$AC1314)&amp;IF($AD1314="",""," · "&amp;$AD1314),IF($E1314="Férias",IF($L1314&gt;0,"ATENÇÃO · apontou estando de férias no cadastro","Férias no cadastro"),IF($Y1314="Férias / afastamento","Afastamento · "&amp;($Z1314+$AA1314-1)&amp;" dias seguidos sem apontamento",IF($Y1314="Folga trabalhada","ATENÇÃO · apontou em dia de folga da escala 5x2",IF($Y1314="Folga",IF(AND($D1314="5x2",OR(WEEKDAY($F1314,2)=6,WEEKDAY($F1314,2)=7)),"Folga de fim de semana da escala 5x2",IF(AND(OR($D1314="6x1",$D1314="FF 6x1"),WEEKDAY($F1314,2)=6,FALSE()),"Folga de fim de semana · apontou no domingo anterior",IF(AND(OR($D1314="6x1",$D1314="FF 6x1"),WEEKDAY($F1314,2)=7,AND($A1314=$A1313,$L1313&gt;0)),"Folga de fim de semana · apontou no sábado",IF(AND(OR($D1314="6x1",$D1314="FF 6x1"),OR(WEEKDAY($F1314,2)=6,WEEKDAY($F1314,2)=7)),"Folga de fim de semana · sem apontamento no sábado nem no domingo","Folga prevista pelo ciclo")))),IF($Y1314="Indeterminado (início da série)","Sem histórico anterior — informe o dia do ciclo no Cadastro",IF($Y1314="Falta de registro",IF(OR(OR($D1314="6x1",$D1314="FF 6x1"),$D1314="5x2"),"FALTA DE REGISTRO · dia útil da escala "&amp;$E1314,"FALTA DE REGISTRO · dia "&amp;$W1314&amp;" de "&amp;IFERROR(INDEX(Parâmetros!$B$39:$B$48,MATCH($E1314,Parâmetros!$A$39:$A$48,0)),99)&amp;" do ciclo"),IF(OR($D1314="6x1",$D1314="FF 6x1"),IF(OR(AND(WEEKDAY($F1314,2)=6,AND($A1314=$A1315,$L1315&gt;0)),AND(WEEKDAY($F1314,2)=7,AND($A1314=$A1313,$L1313&gt;0))),"ATENÇÃO · apontou sábado e domingo no mesmo fim de semana",IF(OR(WEEKDAY($F1314,2)=6,WEEKDAY($F1314,2)=7),"Jornada de fim de semana do 6x1",IF(OR($H1314&gt;=Parâmetros!$E$20,$H1314&lt;Parâmetros!$E$19),"ATENÇÃO · 6x1 apontou fora do horário diurno","Jornada fixa do 6x1"))),IF($D1314="5x2","Jornada fixa do 5x2",IF($D1314="Folguista",IF($J1314=$K1314,"Evidência confirma sequência","DIVERGE · sequência "&amp;$J1314&amp;" × evidência "&amp;$K1314),IF($K1314=$E1314,"Evidência confirma cadastro","DIVERGE · cadastro "&amp;$E1314&amp;" × evidência "&amp;$K1314)))))))))))</f>
        <v>FALTA DE REGISTRO · dia útil da escala 6x1</v>
      </c>
      <c r="W1314" s="34" t="str">
        <f>IF(OR(OR($D1314="6x1",$D1314="FF 6x1"),$D1314="5x2"),"",IF($AB1314&lt;&gt;$AB1313,IF(IFERROR(INDEX(Cadastro!$F$5:$F$243,$AB1314),"")="",IF($L1314&gt;0,1,0),IF(IFERROR(INDEX(Cadastro!$F$5:$F$243,$AB1314),"")&lt;=IFERROR(INDEX(Parâmetros!$B$39:$B$48,MATCH($E1314,Parâmetros!$A$39:$A$48,0)),99),IFERROR(INDEX(Cadastro!$F$5:$F$243,$AB1314),""),0)),IF($L1314&gt;0,IF(N($X1313)&gt;0,1,N($W1313)+1),IF(AND($L1314=0,OR(N($W1313)&gt;=IFERROR(INDEX(Parâmetros!$B$39:$B$48,MATCH($E1314,Parâmetros!$A$39:$A$48,0)),99),AND(N($X1313)&gt;0,N($X1313)&lt;IFERROR(INDEX(Parâmetros!$C$39:$C$48,MATCH($E1314,Parâmetros!$A$39:$A$48,0)),0)))),0,N($W1313)+1))))</f>
        <v/>
      </c>
      <c r="X1314" s="34" t="str">
        <f>IF(OR(OR($D1314="6x1",$D1314="FF 6x1"),$D1314="5x2"),"",IF($AB1314&lt;&gt;$AB1313,IF(IFERROR(INDEX(Cadastro!$F$5:$F$243,$AB1314),"")="",0,IF(IFERROR(INDEX(Cadastro!$F$5:$F$243,$AB1314),"")&gt;IFERROR(INDEX(Parâmetros!$B$39:$B$48,MATCH($E1314,Parâmetros!$A$39:$A$48,0)),99),IFERROR(INDEX(Cadastro!$F$5:$F$243,$AB1314),"")-IFERROR(INDEX(Parâmetros!$B$39:$B$48,MATCH($E1314,Parâmetros!$A$39:$A$48,0)),99),0)),IF(AND($L1314=0,OR(N($W1313)&gt;=IFERROR(INDEX(Parâmetros!$B$39:$B$48,MATCH($E1314,Parâmetros!$A$39:$A$48,0)),99),AND(N($X1313)&gt;0,N($X1313)&lt;IFERROR(INDEX(Parâmetros!$C$39:$C$48,MATCH($E1314,Parâmetros!$A$39:$A$48,0)),0)))),N($X1313)+1,0)))</f>
        <v/>
      </c>
      <c r="Y1314" t="str">
        <f>IF($AC1314&lt;&gt;"",IF($L1314&gt;0,$AC1314&amp;" · com apontamento",$AC1314),IF($E1314="Férias",IF($L1314&gt;0,"Férias · com apontamento","Férias (cadastro)"),IF(($Z1314+$AA1314-1)&gt;Parâmetros!$E$16,"Férias / afastamento",IF(AND($D1314="5x2",OR(WEEKDAY($F1314,2)=6,WEEKDAY($F1314,2)=7)),IF($L1314&gt;0,"Folga trabalhada","Folga"),IF($L1314&gt;0,"Trabalhado",IF(OR(OR($D1314="6x1",$D1314="FF 6x1"),$D1314="5x2"),IF(AND(OR($D1314="6x1",$D1314="FF 6x1"),OR(WEEKDAY($F1314,2)=6,WEEKDAY($F1314,2)=7)),"Folga","Falta de registro"),IF(AND($AB1314&lt;&gt;$AB1313,IFERROR(INDEX(Cadastro!$F$5:$F$243,$AB1314),"")=""),"Indeterminado (início da série)",IF($X1314&gt;0,"Folga","Falta de registro"))))))))</f>
        <v>Falta de registro</v>
      </c>
      <c r="Z1314" s="34">
        <f>IF(OR($L1314&gt;0,$F1314&gt;Parâmetros!$E$14),0,IF($A1314&lt;&gt;$A1313,1,N($Z1313)+1))</f>
        <v>0</v>
      </c>
      <c r="AA1314" s="34">
        <f>IF(OR($L1314&gt;0,$F1314&gt;Parâmetros!$E$14),0,IF(OR($A1314&lt;&gt;$A1315,$F1315&gt;Parâmetros!$E$14),1,N($AA1315)+1))</f>
        <v>0</v>
      </c>
      <c r="AB1314" s="31">
        <f>IFERROR(MATCH($A1314&amp;"|"&amp;TEXT(_xlfn.MAXIFS(Cadastro!$E$5:$E$243,Cadastro!$A$5:$A$243,$A1314,Cadastro!$E$5:$E$243,"&lt;="&amp;$F1314),"yyyymmdd"),Cadastro!$I$5:$I$243,0),"")</f>
        <v>166</v>
      </c>
      <c r="AC1314" t="str">
        <f>IFERROR(_xlfn.SINGLE(INDEX(Exceções!$D$5:$D$203,MATCH($A1314&amp;"|"&amp;$F1314,Exceções!$F$5:$F$203,0))),"")</f>
        <v/>
      </c>
      <c r="AD1314" t="str">
        <f>IF($AC1314="","",IFERROR(_xlfn.SINGLE(INDEX(Exceções!$E$5:$E$203,MATCH($A1314&amp;"|"&amp;$F1314,Exceções!$F$5:$F$203,0))),""))</f>
        <v/>
      </c>
    </row>
    <row r="1315" spans="1:30" ht="15" hidden="1" customHeight="1" x14ac:dyDescent="0.25">
      <c r="A1315" s="31">
        <v>55554</v>
      </c>
      <c r="B1315" s="17" t="s">
        <v>23</v>
      </c>
      <c r="C1315" s="17" t="str">
        <f>IFERROR(INDEX(Cadastro!$C$5:$C$243,$AB1315),"NÃO INFORMADO")</f>
        <v>CAL</v>
      </c>
      <c r="D1315" s="17" t="str">
        <f>IFERROR(INDEX(Cadastro!$D$5:$D$243,$AB1315),"")</f>
        <v>6x1</v>
      </c>
      <c r="E1315" s="17" t="str">
        <f>IFERROR(INDEX(Cadastro!$G$5:$G$243,$AB1315),"")</f>
        <v>6x1</v>
      </c>
      <c r="F1315" s="29">
        <v>46325</v>
      </c>
      <c r="G1315" s="32" t="str">
        <f t="shared" si="120"/>
        <v>sex</v>
      </c>
      <c r="H1315" s="31" t="str">
        <f>IF($L1315=0,"",_xlfn.MINIFS(Dados!$Q:$Q,Dados!$A:$A,$A1315,Dados!$S:$S,$F1315))</f>
        <v/>
      </c>
      <c r="I1315" s="31" t="str">
        <f>IF($H1315="","",_xlfn.MAXIFS(Dados!$R:$R,Dados!$A:$A,$A1315,Dados!$S:$S,$F1315))</f>
        <v/>
      </c>
      <c r="J1315" s="32" t="str">
        <f>IF($D1315&lt;&gt;"Folguista","",IFERROR(INDEX(Parâmetros!$D$52:$G$52,1,MIN(4,MAX(1,$W1315))),""))</f>
        <v/>
      </c>
      <c r="K1315" s="32" t="str">
        <f>IF(OR($AC1315&lt;&gt;"",$Y1315="Folga",$Y1315="Folga trabalhada",$Y1315="Férias (cadastro)",$Y1315="Férias / afastamento",$Y1315="Indeterminado (início da série)"),"",IF(OR($D1315="6x1",$D1315="FF 6x1"),IF(OR(WEEKDAY($F1315,2)=6,WEEKDAY($F1315,2)=7),"6x1 sáb/dom","6x1"),IF($D1315="5x2","5x2",IF($H1315="",IF($D1315="Folguista",$J1315,$E1315),IF(OR($H1315&gt;=Parâmetros!$E$18,$H1315&lt;Parâmetros!$E$19),"C",IF($H1315&lt;Parâmetros!$E$20,"A","B"))))))</f>
        <v>6x1</v>
      </c>
      <c r="L1315" s="30">
        <f>SUMIFS(Dados!$E:$E,Dados!$A:$A,$A1315,Dados!$S:$S,$F1315)</f>
        <v>0</v>
      </c>
      <c r="M1315" s="30">
        <f>IFERROR(INDEX(Parâmetros!$E$6:$E$11,MATCH($K1315,Parâmetros!$A$6:$A$11,0)),"")</f>
        <v>8.8000000000000007</v>
      </c>
      <c r="N1315" s="33">
        <f t="shared" si="121"/>
        <v>0</v>
      </c>
      <c r="O1315" s="33">
        <f>Parâmetros!$E$13</f>
        <v>0.8</v>
      </c>
      <c r="P1315" s="32" t="str">
        <f>IF(OR($M1315="",$F1315&gt;Parâmetros!$E$14),"Não","Sim")</f>
        <v>Não</v>
      </c>
      <c r="Q1315" s="32" t="str">
        <f t="shared" si="122"/>
        <v/>
      </c>
      <c r="R1315" s="32" t="str">
        <f t="shared" si="123"/>
        <v/>
      </c>
      <c r="S1315" s="30" t="str">
        <f t="shared" si="124"/>
        <v/>
      </c>
      <c r="T1315" s="32" t="str">
        <f>IF($Q1315&lt;&gt;"Sim","",IF($N1315&gt;Parâmetros!$E$15,"Sim","Não"))</f>
        <v/>
      </c>
      <c r="U1315" s="17" t="str">
        <f t="shared" si="125"/>
        <v>Fora da apuração</v>
      </c>
      <c r="V1315" s="17" t="str">
        <f>IF($AC1315&lt;&gt;"",IF($L1315&gt;0,"ATENÇÃO · apontou em dia de "&amp;LOWER($AC1315)&amp;" cadastrado","Exceção cadastrada · "&amp;$AC1315)&amp;IF($AD1315="",""," · "&amp;$AD1315),IF($E1315="Férias",IF($L1315&gt;0,"ATENÇÃO · apontou estando de férias no cadastro","Férias no cadastro"),IF($Y1315="Férias / afastamento","Afastamento · "&amp;($Z1315+$AA1315-1)&amp;" dias seguidos sem apontamento",IF($Y1315="Folga trabalhada","ATENÇÃO · apontou em dia de folga da escala 5x2",IF($Y1315="Folga",IF(AND($D1315="5x2",OR(WEEKDAY($F1315,2)=6,WEEKDAY($F1315,2)=7)),"Folga de fim de semana da escala 5x2",IF(AND(OR($D1315="6x1",$D1315="FF 6x1"),WEEKDAY($F1315,2)=6,FALSE()),"Folga de fim de semana · apontou no domingo anterior",IF(AND(OR($D1315="6x1",$D1315="FF 6x1"),WEEKDAY($F1315,2)=7,AND($A1315=$A1314,$L1314&gt;0)),"Folga de fim de semana · apontou no sábado",IF(AND(OR($D1315="6x1",$D1315="FF 6x1"),OR(WEEKDAY($F1315,2)=6,WEEKDAY($F1315,2)=7)),"Folga de fim de semana · sem apontamento no sábado nem no domingo","Folga prevista pelo ciclo")))),IF($Y1315="Indeterminado (início da série)","Sem histórico anterior — informe o dia do ciclo no Cadastro",IF($Y1315="Falta de registro",IF(OR(OR($D1315="6x1",$D1315="FF 6x1"),$D1315="5x2"),"FALTA DE REGISTRO · dia útil da escala "&amp;$E1315,"FALTA DE REGISTRO · dia "&amp;$W1315&amp;" de "&amp;IFERROR(INDEX(Parâmetros!$B$39:$B$48,MATCH($E1315,Parâmetros!$A$39:$A$48,0)),99)&amp;" do ciclo"),IF(OR($D1315="6x1",$D1315="FF 6x1"),IF(OR(AND(WEEKDAY($F1315,2)=6,AND($A1315=$A1316,$L1316&gt;0)),AND(WEEKDAY($F1315,2)=7,AND($A1315=$A1314,$L1314&gt;0))),"ATENÇÃO · apontou sábado e domingo no mesmo fim de semana",IF(OR(WEEKDAY($F1315,2)=6,WEEKDAY($F1315,2)=7),"Jornada de fim de semana do 6x1",IF(OR($H1315&gt;=Parâmetros!$E$20,$H1315&lt;Parâmetros!$E$19),"ATENÇÃO · 6x1 apontou fora do horário diurno","Jornada fixa do 6x1"))),IF($D1315="5x2","Jornada fixa do 5x2",IF($D1315="Folguista",IF($J1315=$K1315,"Evidência confirma sequência","DIVERGE · sequência "&amp;$J1315&amp;" × evidência "&amp;$K1315),IF($K1315=$E1315,"Evidência confirma cadastro","DIVERGE · cadastro "&amp;$E1315&amp;" × evidência "&amp;$K1315)))))))))))</f>
        <v>FALTA DE REGISTRO · dia útil da escala 6x1</v>
      </c>
      <c r="W1315" s="34" t="str">
        <f>IF(OR(OR($D1315="6x1",$D1315="FF 6x1"),$D1315="5x2"),"",IF($AB1315&lt;&gt;$AB1314,IF(IFERROR(INDEX(Cadastro!$F$5:$F$243,$AB1315),"")="",IF($L1315&gt;0,1,0),IF(IFERROR(INDEX(Cadastro!$F$5:$F$243,$AB1315),"")&lt;=IFERROR(INDEX(Parâmetros!$B$39:$B$48,MATCH($E1315,Parâmetros!$A$39:$A$48,0)),99),IFERROR(INDEX(Cadastro!$F$5:$F$243,$AB1315),""),0)),IF($L1315&gt;0,IF(N($X1314)&gt;0,1,N($W1314)+1),IF(AND($L1315=0,OR(N($W1314)&gt;=IFERROR(INDEX(Parâmetros!$B$39:$B$48,MATCH($E1315,Parâmetros!$A$39:$A$48,0)),99),AND(N($X1314)&gt;0,N($X1314)&lt;IFERROR(INDEX(Parâmetros!$C$39:$C$48,MATCH($E1315,Parâmetros!$A$39:$A$48,0)),0)))),0,N($W1314)+1))))</f>
        <v/>
      </c>
      <c r="X1315" s="34" t="str">
        <f>IF(OR(OR($D1315="6x1",$D1315="FF 6x1"),$D1315="5x2"),"",IF($AB1315&lt;&gt;$AB1314,IF(IFERROR(INDEX(Cadastro!$F$5:$F$243,$AB1315),"")="",0,IF(IFERROR(INDEX(Cadastro!$F$5:$F$243,$AB1315),"")&gt;IFERROR(INDEX(Parâmetros!$B$39:$B$48,MATCH($E1315,Parâmetros!$A$39:$A$48,0)),99),IFERROR(INDEX(Cadastro!$F$5:$F$243,$AB1315),"")-IFERROR(INDEX(Parâmetros!$B$39:$B$48,MATCH($E1315,Parâmetros!$A$39:$A$48,0)),99),0)),IF(AND($L1315=0,OR(N($W1314)&gt;=IFERROR(INDEX(Parâmetros!$B$39:$B$48,MATCH($E1315,Parâmetros!$A$39:$A$48,0)),99),AND(N($X1314)&gt;0,N($X1314)&lt;IFERROR(INDEX(Parâmetros!$C$39:$C$48,MATCH($E1315,Parâmetros!$A$39:$A$48,0)),0)))),N($X1314)+1,0)))</f>
        <v/>
      </c>
      <c r="Y1315" t="str">
        <f>IF($AC1315&lt;&gt;"",IF($L1315&gt;0,$AC1315&amp;" · com apontamento",$AC1315),IF($E1315="Férias",IF($L1315&gt;0,"Férias · com apontamento","Férias (cadastro)"),IF(($Z1315+$AA1315-1)&gt;Parâmetros!$E$16,"Férias / afastamento",IF(AND($D1315="5x2",OR(WEEKDAY($F1315,2)=6,WEEKDAY($F1315,2)=7)),IF($L1315&gt;0,"Folga trabalhada","Folga"),IF($L1315&gt;0,"Trabalhado",IF(OR(OR($D1315="6x1",$D1315="FF 6x1"),$D1315="5x2"),IF(AND(OR($D1315="6x1",$D1315="FF 6x1"),OR(WEEKDAY($F1315,2)=6,WEEKDAY($F1315,2)=7)),"Folga","Falta de registro"),IF(AND($AB1315&lt;&gt;$AB1314,IFERROR(INDEX(Cadastro!$F$5:$F$243,$AB1315),"")=""),"Indeterminado (início da série)",IF($X1315&gt;0,"Folga","Falta de registro"))))))))</f>
        <v>Falta de registro</v>
      </c>
      <c r="Z1315" s="34">
        <f>IF(OR($L1315&gt;0,$F1315&gt;Parâmetros!$E$14),0,IF($A1315&lt;&gt;$A1314,1,N($Z1314)+1))</f>
        <v>0</v>
      </c>
      <c r="AA1315" s="34">
        <f>IF(OR($L1315&gt;0,$F1315&gt;Parâmetros!$E$14),0,IF(OR($A1315&lt;&gt;$A1316,$F1316&gt;Parâmetros!$E$14),1,N($AA1316)+1))</f>
        <v>0</v>
      </c>
      <c r="AB1315" s="31">
        <f>IFERROR(MATCH($A1315&amp;"|"&amp;TEXT(_xlfn.MAXIFS(Cadastro!$E$5:$E$243,Cadastro!$A$5:$A$243,$A1315,Cadastro!$E$5:$E$243,"&lt;="&amp;$F1315),"yyyymmdd"),Cadastro!$I$5:$I$243,0),"")</f>
        <v>166</v>
      </c>
      <c r="AC1315" t="str">
        <f>IFERROR(_xlfn.SINGLE(INDEX(Exceções!$D$5:$D$203,MATCH($A1315&amp;"|"&amp;$F1315,Exceções!$F$5:$F$203,0))),"")</f>
        <v/>
      </c>
      <c r="AD1315" t="str">
        <f>IF($AC1315="","",IFERROR(_xlfn.SINGLE(INDEX(Exceções!$E$5:$E$203,MATCH($A1315&amp;"|"&amp;$F1315,Exceções!$F$5:$F$203,0))),""))</f>
        <v/>
      </c>
    </row>
    <row r="1316" spans="1:30" ht="15" hidden="1" customHeight="1" x14ac:dyDescent="0.25">
      <c r="A1316" s="31">
        <v>55554</v>
      </c>
      <c r="B1316" s="17" t="s">
        <v>23</v>
      </c>
      <c r="C1316" s="17" t="str">
        <f>IFERROR(INDEX(Cadastro!$C$5:$C$243,$AB1316),"NÃO INFORMADO")</f>
        <v>CAL</v>
      </c>
      <c r="D1316" s="17" t="str">
        <f>IFERROR(INDEX(Cadastro!$D$5:$D$243,$AB1316),"")</f>
        <v>6x1</v>
      </c>
      <c r="E1316" s="17" t="str">
        <f>IFERROR(INDEX(Cadastro!$G$5:$G$243,$AB1316),"")</f>
        <v>6x1</v>
      </c>
      <c r="F1316" s="29">
        <v>46326</v>
      </c>
      <c r="G1316" s="32" t="str">
        <f t="shared" si="120"/>
        <v>sáb</v>
      </c>
      <c r="H1316" s="31" t="str">
        <f>IF($L1316=0,"",_xlfn.MINIFS(Dados!$Q:$Q,Dados!$A:$A,$A1316,Dados!$S:$S,$F1316))</f>
        <v/>
      </c>
      <c r="I1316" s="31" t="str">
        <f>IF($H1316="","",_xlfn.MAXIFS(Dados!$R:$R,Dados!$A:$A,$A1316,Dados!$S:$S,$F1316))</f>
        <v/>
      </c>
      <c r="J1316" s="32" t="str">
        <f>IF($D1316&lt;&gt;"Folguista","",IFERROR(INDEX(Parâmetros!$D$52:$G$52,1,MIN(4,MAX(1,$W1316))),""))</f>
        <v/>
      </c>
      <c r="K1316" s="32" t="str">
        <f>IF(OR($AC1316&lt;&gt;"",$Y1316="Folga",$Y1316="Folga trabalhada",$Y1316="Férias (cadastro)",$Y1316="Férias / afastamento",$Y1316="Indeterminado (início da série)"),"",IF(OR($D1316="6x1",$D1316="FF 6x1"),IF(OR(WEEKDAY($F1316,2)=6,WEEKDAY($F1316,2)=7),"6x1 sáb/dom","6x1"),IF($D1316="5x2","5x2",IF($H1316="",IF($D1316="Folguista",$J1316,$E1316),IF(OR($H1316&gt;=Parâmetros!$E$18,$H1316&lt;Parâmetros!$E$19),"C",IF($H1316&lt;Parâmetros!$E$20,"A","B"))))))</f>
        <v/>
      </c>
      <c r="L1316" s="30">
        <f>SUMIFS(Dados!$E:$E,Dados!$A:$A,$A1316,Dados!$S:$S,$F1316)</f>
        <v>0</v>
      </c>
      <c r="M1316" s="30" t="str">
        <f>IFERROR(INDEX(Parâmetros!$E$6:$E$11,MATCH($K1316,Parâmetros!$A$6:$A$11,0)),"")</f>
        <v/>
      </c>
      <c r="N1316" s="33" t="str">
        <f t="shared" si="121"/>
        <v/>
      </c>
      <c r="O1316" s="33">
        <f>Parâmetros!$E$13</f>
        <v>0.8</v>
      </c>
      <c r="P1316" s="32" t="str">
        <f>IF(OR($M1316="",$F1316&gt;Parâmetros!$E$14),"Não","Sim")</f>
        <v>Não</v>
      </c>
      <c r="Q1316" s="32" t="str">
        <f t="shared" si="122"/>
        <v/>
      </c>
      <c r="R1316" s="32" t="str">
        <f t="shared" si="123"/>
        <v/>
      </c>
      <c r="S1316" s="30" t="str">
        <f t="shared" si="124"/>
        <v/>
      </c>
      <c r="T1316" s="32" t="str">
        <f>IF($Q1316&lt;&gt;"Sim","",IF($N1316&gt;Parâmetros!$E$15,"Sim","Não"))</f>
        <v/>
      </c>
      <c r="U1316" s="17" t="str">
        <f t="shared" si="125"/>
        <v>Folga</v>
      </c>
      <c r="V1316" s="17" t="str">
        <f>IF($AC1316&lt;&gt;"",IF($L1316&gt;0,"ATENÇÃO · apontou em dia de "&amp;LOWER($AC1316)&amp;" cadastrado","Exceção cadastrada · "&amp;$AC1316)&amp;IF($AD1316="",""," · "&amp;$AD1316),IF($E1316="Férias",IF($L1316&gt;0,"ATENÇÃO · apontou estando de férias no cadastro","Férias no cadastro"),IF($Y1316="Férias / afastamento","Afastamento · "&amp;($Z1316+$AA1316-1)&amp;" dias seguidos sem apontamento",IF($Y1316="Folga trabalhada","ATENÇÃO · apontou em dia de folga da escala 5x2",IF($Y1316="Folga",IF(AND($D1316="5x2",OR(WEEKDAY($F1316,2)=6,WEEKDAY($F1316,2)=7)),"Folga de fim de semana da escala 5x2",IF(AND(OR($D1316="6x1",$D1316="FF 6x1"),WEEKDAY($F1316,2)=6,FALSE()),"Folga de fim de semana · apontou no domingo anterior",IF(AND(OR($D1316="6x1",$D1316="FF 6x1"),WEEKDAY($F1316,2)=7,AND($A1316=$A1315,$L1315&gt;0)),"Folga de fim de semana · apontou no sábado",IF(AND(OR($D1316="6x1",$D1316="FF 6x1"),OR(WEEKDAY($F1316,2)=6,WEEKDAY($F1316,2)=7)),"Folga de fim de semana · sem apontamento no sábado nem no domingo","Folga prevista pelo ciclo")))),IF($Y1316="Indeterminado (início da série)","Sem histórico anterior — informe o dia do ciclo no Cadastro",IF($Y1316="Falta de registro",IF(OR(OR($D1316="6x1",$D1316="FF 6x1"),$D1316="5x2"),"FALTA DE REGISTRO · dia útil da escala "&amp;$E1316,"FALTA DE REGISTRO · dia "&amp;$W1316&amp;" de "&amp;IFERROR(INDEX(Parâmetros!$B$39:$B$48,MATCH($E1316,Parâmetros!$A$39:$A$48,0)),99)&amp;" do ciclo"),IF(OR($D1316="6x1",$D1316="FF 6x1"),IF(OR(AND(WEEKDAY($F1316,2)=6,AND($A1316=$A1317,$L1317&gt;0)),AND(WEEKDAY($F1316,2)=7,AND($A1316=$A1315,$L1315&gt;0))),"ATENÇÃO · apontou sábado e domingo no mesmo fim de semana",IF(OR(WEEKDAY($F1316,2)=6,WEEKDAY($F1316,2)=7),"Jornada de fim de semana do 6x1",IF(OR($H1316&gt;=Parâmetros!$E$20,$H1316&lt;Parâmetros!$E$19),"ATENÇÃO · 6x1 apontou fora do horário diurno","Jornada fixa do 6x1"))),IF($D1316="5x2","Jornada fixa do 5x2",IF($D1316="Folguista",IF($J1316=$K1316,"Evidência confirma sequência","DIVERGE · sequência "&amp;$J1316&amp;" × evidência "&amp;$K1316),IF($K1316=$E1316,"Evidência confirma cadastro","DIVERGE · cadastro "&amp;$E1316&amp;" × evidência "&amp;$K1316)))))))))))</f>
        <v>Folga de fim de semana · sem apontamento no sábado nem no domingo</v>
      </c>
      <c r="W1316" s="34" t="str">
        <f>IF(OR(OR($D1316="6x1",$D1316="FF 6x1"),$D1316="5x2"),"",IF($AB1316&lt;&gt;$AB1315,IF(IFERROR(INDEX(Cadastro!$F$5:$F$243,$AB1316),"")="",IF($L1316&gt;0,1,0),IF(IFERROR(INDEX(Cadastro!$F$5:$F$243,$AB1316),"")&lt;=IFERROR(INDEX(Parâmetros!$B$39:$B$48,MATCH($E1316,Parâmetros!$A$39:$A$48,0)),99),IFERROR(INDEX(Cadastro!$F$5:$F$243,$AB1316),""),0)),IF($L1316&gt;0,IF(N($X1315)&gt;0,1,N($W1315)+1),IF(AND($L1316=0,OR(N($W1315)&gt;=IFERROR(INDEX(Parâmetros!$B$39:$B$48,MATCH($E1316,Parâmetros!$A$39:$A$48,0)),99),AND(N($X1315)&gt;0,N($X1315)&lt;IFERROR(INDEX(Parâmetros!$C$39:$C$48,MATCH($E1316,Parâmetros!$A$39:$A$48,0)),0)))),0,N($W1315)+1))))</f>
        <v/>
      </c>
      <c r="X1316" s="34" t="str">
        <f>IF(OR(OR($D1316="6x1",$D1316="FF 6x1"),$D1316="5x2"),"",IF($AB1316&lt;&gt;$AB1315,IF(IFERROR(INDEX(Cadastro!$F$5:$F$243,$AB1316),"")="",0,IF(IFERROR(INDEX(Cadastro!$F$5:$F$243,$AB1316),"")&gt;IFERROR(INDEX(Parâmetros!$B$39:$B$48,MATCH($E1316,Parâmetros!$A$39:$A$48,0)),99),IFERROR(INDEX(Cadastro!$F$5:$F$243,$AB1316),"")-IFERROR(INDEX(Parâmetros!$B$39:$B$48,MATCH($E1316,Parâmetros!$A$39:$A$48,0)),99),0)),IF(AND($L1316=0,OR(N($W1315)&gt;=IFERROR(INDEX(Parâmetros!$B$39:$B$48,MATCH($E1316,Parâmetros!$A$39:$A$48,0)),99),AND(N($X1315)&gt;0,N($X1315)&lt;IFERROR(INDEX(Parâmetros!$C$39:$C$48,MATCH($E1316,Parâmetros!$A$39:$A$48,0)),0)))),N($X1315)+1,0)))</f>
        <v/>
      </c>
      <c r="Y1316" t="str">
        <f>IF($AC1316&lt;&gt;"",IF($L1316&gt;0,$AC1316&amp;" · com apontamento",$AC1316),IF($E1316="Férias",IF($L1316&gt;0,"Férias · com apontamento","Férias (cadastro)"),IF(($Z1316+$AA1316-1)&gt;Parâmetros!$E$16,"Férias / afastamento",IF(AND($D1316="5x2",OR(WEEKDAY($F1316,2)=6,WEEKDAY($F1316,2)=7)),IF($L1316&gt;0,"Folga trabalhada","Folga"),IF($L1316&gt;0,"Trabalhado",IF(OR(OR($D1316="6x1",$D1316="FF 6x1"),$D1316="5x2"),IF(AND(OR($D1316="6x1",$D1316="FF 6x1"),OR(WEEKDAY($F1316,2)=6,WEEKDAY($F1316,2)=7)),"Folga","Falta de registro"),IF(AND($AB1316&lt;&gt;$AB1315,IFERROR(INDEX(Cadastro!$F$5:$F$243,$AB1316),"")=""),"Indeterminado (início da série)",IF($X1316&gt;0,"Folga","Falta de registro"))))))))</f>
        <v>Folga</v>
      </c>
      <c r="Z1316" s="34">
        <f>IF(OR($L1316&gt;0,$F1316&gt;Parâmetros!$E$14),0,IF($A1316&lt;&gt;$A1315,1,N($Z1315)+1))</f>
        <v>0</v>
      </c>
      <c r="AA1316" s="34">
        <f>IF(OR($L1316&gt;0,$F1316&gt;Parâmetros!$E$14),0,IF(OR($A1316&lt;&gt;$A1317,$F1317&gt;Parâmetros!$E$14),1,N($AA1317)+1))</f>
        <v>0</v>
      </c>
      <c r="AB1316" s="31">
        <f>IFERROR(MATCH($A1316&amp;"|"&amp;TEXT(_xlfn.MAXIFS(Cadastro!$E$5:$E$243,Cadastro!$A$5:$A$243,$A1316,Cadastro!$E$5:$E$243,"&lt;="&amp;$F1316),"yyyymmdd"),Cadastro!$I$5:$I$243,0),"")</f>
        <v>166</v>
      </c>
      <c r="AC1316" t="str">
        <f>IFERROR(_xlfn.SINGLE(INDEX(Exceções!$D$5:$D$203,MATCH($A1316&amp;"|"&amp;$F1316,Exceções!$F$5:$F$203,0))),"")</f>
        <v/>
      </c>
      <c r="AD1316" t="str">
        <f>IF($AC1316="","",IFERROR(_xlfn.SINGLE(INDEX(Exceções!$E$5:$E$203,MATCH($A1316&amp;"|"&amp;$F1316,Exceções!$F$5:$F$203,0))),""))</f>
        <v/>
      </c>
    </row>
    <row r="1317" spans="1:30" ht="15" hidden="1" customHeight="1" x14ac:dyDescent="0.25">
      <c r="A1317" s="31">
        <v>55554</v>
      </c>
      <c r="B1317" s="17" t="s">
        <v>23</v>
      </c>
      <c r="C1317" s="17" t="str">
        <f>IFERROR(INDEX(Cadastro!$C$5:$C$243,$AB1317),"NÃO INFORMADO")</f>
        <v>CAL</v>
      </c>
      <c r="D1317" s="17" t="str">
        <f>IFERROR(INDEX(Cadastro!$D$5:$D$243,$AB1317),"")</f>
        <v>6x1</v>
      </c>
      <c r="E1317" s="17" t="str">
        <f>IFERROR(INDEX(Cadastro!$G$5:$G$243,$AB1317),"")</f>
        <v>6x1</v>
      </c>
      <c r="F1317" s="29">
        <v>46327</v>
      </c>
      <c r="G1317" s="32" t="str">
        <f t="shared" si="120"/>
        <v>dom</v>
      </c>
      <c r="H1317" s="31" t="str">
        <f>IF($L1317=0,"",_xlfn.MINIFS(Dados!$Q:$Q,Dados!$A:$A,$A1317,Dados!$S:$S,$F1317))</f>
        <v/>
      </c>
      <c r="I1317" s="31" t="str">
        <f>IF($H1317="","",_xlfn.MAXIFS(Dados!$R:$R,Dados!$A:$A,$A1317,Dados!$S:$S,$F1317))</f>
        <v/>
      </c>
      <c r="J1317" s="32" t="str">
        <f>IF($D1317&lt;&gt;"Folguista","",IFERROR(INDEX(Parâmetros!$D$52:$G$52,1,MIN(4,MAX(1,$W1317))),""))</f>
        <v/>
      </c>
      <c r="K1317" s="32" t="str">
        <f>IF(OR($AC1317&lt;&gt;"",$Y1317="Folga",$Y1317="Folga trabalhada",$Y1317="Férias (cadastro)",$Y1317="Férias / afastamento",$Y1317="Indeterminado (início da série)"),"",IF(OR($D1317="6x1",$D1317="FF 6x1"),IF(OR(WEEKDAY($F1317,2)=6,WEEKDAY($F1317,2)=7),"6x1 sáb/dom","6x1"),IF($D1317="5x2","5x2",IF($H1317="",IF($D1317="Folguista",$J1317,$E1317),IF(OR($H1317&gt;=Parâmetros!$E$18,$H1317&lt;Parâmetros!$E$19),"C",IF($H1317&lt;Parâmetros!$E$20,"A","B"))))))</f>
        <v/>
      </c>
      <c r="L1317" s="30">
        <f>SUMIFS(Dados!$E:$E,Dados!$A:$A,$A1317,Dados!$S:$S,$F1317)</f>
        <v>0</v>
      </c>
      <c r="M1317" s="30" t="str">
        <f>IFERROR(INDEX(Parâmetros!$E$6:$E$11,MATCH($K1317,Parâmetros!$A$6:$A$11,0)),"")</f>
        <v/>
      </c>
      <c r="N1317" s="33" t="str">
        <f t="shared" si="121"/>
        <v/>
      </c>
      <c r="O1317" s="33">
        <f>Parâmetros!$E$13</f>
        <v>0.8</v>
      </c>
      <c r="P1317" s="32" t="str">
        <f>IF(OR($M1317="",$F1317&gt;Parâmetros!$E$14),"Não","Sim")</f>
        <v>Não</v>
      </c>
      <c r="Q1317" s="32" t="str">
        <f t="shared" si="122"/>
        <v/>
      </c>
      <c r="R1317" s="32" t="str">
        <f t="shared" si="123"/>
        <v/>
      </c>
      <c r="S1317" s="30" t="str">
        <f t="shared" si="124"/>
        <v/>
      </c>
      <c r="T1317" s="32" t="str">
        <f>IF($Q1317&lt;&gt;"Sim","",IF($N1317&gt;Parâmetros!$E$15,"Sim","Não"))</f>
        <v/>
      </c>
      <c r="U1317" s="17" t="str">
        <f t="shared" si="125"/>
        <v>Folga</v>
      </c>
      <c r="V1317" s="17" t="str">
        <f>IF($AC1317&lt;&gt;"",IF($L1317&gt;0,"ATENÇÃO · apontou em dia de "&amp;LOWER($AC1317)&amp;" cadastrado","Exceção cadastrada · "&amp;$AC1317)&amp;IF($AD1317="",""," · "&amp;$AD1317),IF($E1317="Férias",IF($L1317&gt;0,"ATENÇÃO · apontou estando de férias no cadastro","Férias no cadastro"),IF($Y1317="Férias / afastamento","Afastamento · "&amp;($Z1317+$AA1317-1)&amp;" dias seguidos sem apontamento",IF($Y1317="Folga trabalhada","ATENÇÃO · apontou em dia de folga da escala 5x2",IF($Y1317="Folga",IF(AND($D1317="5x2",OR(WEEKDAY($F1317,2)=6,WEEKDAY($F1317,2)=7)),"Folga de fim de semana da escala 5x2",IF(AND(OR($D1317="6x1",$D1317="FF 6x1"),WEEKDAY($F1317,2)=6,FALSE()),"Folga de fim de semana · apontou no domingo anterior",IF(AND(OR($D1317="6x1",$D1317="FF 6x1"),WEEKDAY($F1317,2)=7,AND($A1317=$A1316,$L1316&gt;0)),"Folga de fim de semana · apontou no sábado",IF(AND(OR($D1317="6x1",$D1317="FF 6x1"),OR(WEEKDAY($F1317,2)=6,WEEKDAY($F1317,2)=7)),"Folga de fim de semana · sem apontamento no sábado nem no domingo","Folga prevista pelo ciclo")))),IF($Y1317="Indeterminado (início da série)","Sem histórico anterior — informe o dia do ciclo no Cadastro",IF($Y1317="Falta de registro",IF(OR(OR($D1317="6x1",$D1317="FF 6x1"),$D1317="5x2"),"FALTA DE REGISTRO · dia útil da escala "&amp;$E1317,"FALTA DE REGISTRO · dia "&amp;$W1317&amp;" de "&amp;IFERROR(INDEX(Parâmetros!$B$39:$B$48,MATCH($E1317,Parâmetros!$A$39:$A$48,0)),99)&amp;" do ciclo"),IF(OR($D1317="6x1",$D1317="FF 6x1"),IF(OR(AND(WEEKDAY($F1317,2)=6,AND($A1317=$A1318,$L1318&gt;0)),AND(WEEKDAY($F1317,2)=7,AND($A1317=$A1316,$L1316&gt;0))),"ATENÇÃO · apontou sábado e domingo no mesmo fim de semana",IF(OR(WEEKDAY($F1317,2)=6,WEEKDAY($F1317,2)=7),"Jornada de fim de semana do 6x1",IF(OR($H1317&gt;=Parâmetros!$E$20,$H1317&lt;Parâmetros!$E$19),"ATENÇÃO · 6x1 apontou fora do horário diurno","Jornada fixa do 6x1"))),IF($D1317="5x2","Jornada fixa do 5x2",IF($D1317="Folguista",IF($J1317=$K1317,"Evidência confirma sequência","DIVERGE · sequência "&amp;$J1317&amp;" × evidência "&amp;$K1317),IF($K1317=$E1317,"Evidência confirma cadastro","DIVERGE · cadastro "&amp;$E1317&amp;" × evidência "&amp;$K1317)))))))))))</f>
        <v>Folga de fim de semana · sem apontamento no sábado nem no domingo</v>
      </c>
      <c r="W1317" s="34" t="str">
        <f>IF(OR(OR($D1317="6x1",$D1317="FF 6x1"),$D1317="5x2"),"",IF($AB1317&lt;&gt;$AB1316,IF(IFERROR(INDEX(Cadastro!$F$5:$F$243,$AB1317),"")="",IF($L1317&gt;0,1,0),IF(IFERROR(INDEX(Cadastro!$F$5:$F$243,$AB1317),"")&lt;=IFERROR(INDEX(Parâmetros!$B$39:$B$48,MATCH($E1317,Parâmetros!$A$39:$A$48,0)),99),IFERROR(INDEX(Cadastro!$F$5:$F$243,$AB1317),""),0)),IF($L1317&gt;0,IF(N($X1316)&gt;0,1,N($W1316)+1),IF(AND($L1317=0,OR(N($W1316)&gt;=IFERROR(INDEX(Parâmetros!$B$39:$B$48,MATCH($E1317,Parâmetros!$A$39:$A$48,0)),99),AND(N($X1316)&gt;0,N($X1316)&lt;IFERROR(INDEX(Parâmetros!$C$39:$C$48,MATCH($E1317,Parâmetros!$A$39:$A$48,0)),0)))),0,N($W1316)+1))))</f>
        <v/>
      </c>
      <c r="X1317" s="34" t="str">
        <f>IF(OR(OR($D1317="6x1",$D1317="FF 6x1"),$D1317="5x2"),"",IF($AB1317&lt;&gt;$AB1316,IF(IFERROR(INDEX(Cadastro!$F$5:$F$243,$AB1317),"")="",0,IF(IFERROR(INDEX(Cadastro!$F$5:$F$243,$AB1317),"")&gt;IFERROR(INDEX(Parâmetros!$B$39:$B$48,MATCH($E1317,Parâmetros!$A$39:$A$48,0)),99),IFERROR(INDEX(Cadastro!$F$5:$F$243,$AB1317),"")-IFERROR(INDEX(Parâmetros!$B$39:$B$48,MATCH($E1317,Parâmetros!$A$39:$A$48,0)),99),0)),IF(AND($L1317=0,OR(N($W1316)&gt;=IFERROR(INDEX(Parâmetros!$B$39:$B$48,MATCH($E1317,Parâmetros!$A$39:$A$48,0)),99),AND(N($X1316)&gt;0,N($X1316)&lt;IFERROR(INDEX(Parâmetros!$C$39:$C$48,MATCH($E1317,Parâmetros!$A$39:$A$48,0)),0)))),N($X1316)+1,0)))</f>
        <v/>
      </c>
      <c r="Y1317" t="str">
        <f>IF($AC1317&lt;&gt;"",IF($L1317&gt;0,$AC1317&amp;" · com apontamento",$AC1317),IF($E1317="Férias",IF($L1317&gt;0,"Férias · com apontamento","Férias (cadastro)"),IF(($Z1317+$AA1317-1)&gt;Parâmetros!$E$16,"Férias / afastamento",IF(AND($D1317="5x2",OR(WEEKDAY($F1317,2)=6,WEEKDAY($F1317,2)=7)),IF($L1317&gt;0,"Folga trabalhada","Folga"),IF($L1317&gt;0,"Trabalhado",IF(OR(OR($D1317="6x1",$D1317="FF 6x1"),$D1317="5x2"),IF(AND(OR($D1317="6x1",$D1317="FF 6x1"),OR(WEEKDAY($F1317,2)=6,WEEKDAY($F1317,2)=7)),"Folga","Falta de registro"),IF(AND($AB1317&lt;&gt;$AB1316,IFERROR(INDEX(Cadastro!$F$5:$F$243,$AB1317),"")=""),"Indeterminado (início da série)",IF($X1317&gt;0,"Folga","Falta de registro"))))))))</f>
        <v>Folga</v>
      </c>
      <c r="Z1317" s="34">
        <f>IF(OR($L1317&gt;0,$F1317&gt;Parâmetros!$E$14),0,IF($A1317&lt;&gt;$A1316,1,N($Z1316)+1))</f>
        <v>0</v>
      </c>
      <c r="AA1317" s="34">
        <f>IF(OR($L1317&gt;0,$F1317&gt;Parâmetros!$E$14),0,IF(OR($A1317&lt;&gt;$A1318,$F1318&gt;Parâmetros!$E$14),1,N($AA1318)+1))</f>
        <v>0</v>
      </c>
      <c r="AB1317" s="31">
        <f>IFERROR(MATCH($A1317&amp;"|"&amp;TEXT(_xlfn.MAXIFS(Cadastro!$E$5:$E$243,Cadastro!$A$5:$A$243,$A1317,Cadastro!$E$5:$E$243,"&lt;="&amp;$F1317),"yyyymmdd"),Cadastro!$I$5:$I$243,0),"")</f>
        <v>166</v>
      </c>
      <c r="AC1317" t="str">
        <f>IFERROR(_xlfn.SINGLE(INDEX(Exceções!$D$5:$D$203,MATCH($A1317&amp;"|"&amp;$F1317,Exceções!$F$5:$F$203,0))),"")</f>
        <v/>
      </c>
      <c r="AD1317" t="str">
        <f>IF($AC1317="","",IFERROR(_xlfn.SINGLE(INDEX(Exceções!$E$5:$E$203,MATCH($A1317&amp;"|"&amp;$F1317,Exceções!$F$5:$F$203,0))),""))</f>
        <v/>
      </c>
    </row>
    <row r="1318" spans="1:30" ht="15" hidden="1" customHeight="1" x14ac:dyDescent="0.25">
      <c r="A1318" s="31">
        <v>55564</v>
      </c>
      <c r="B1318" s="17" t="s">
        <v>24</v>
      </c>
      <c r="C1318" s="17" t="str">
        <f>IFERROR(INDEX(Cadastro!$C$5:$C$243,$AB1318),"NÃO INFORMADO")</f>
        <v>CAL</v>
      </c>
      <c r="D1318" s="17" t="str">
        <f>IFERROR(INDEX(Cadastro!$D$5:$D$243,$AB1318),"")</f>
        <v>6x1</v>
      </c>
      <c r="E1318" s="17" t="str">
        <f>IFERROR(INDEX(Cadastro!$G$5:$G$243,$AB1318),"")</f>
        <v>6x1</v>
      </c>
      <c r="F1318" s="29">
        <v>46300</v>
      </c>
      <c r="G1318" s="32" t="str">
        <f t="shared" si="120"/>
        <v>seg</v>
      </c>
      <c r="H1318" s="31">
        <f>IF($L1318=0,"",_xlfn.MINIFS(Dados!$Q:$Q,Dados!$A:$A,$A1318,Dados!$S:$S,$F1318))</f>
        <v>440</v>
      </c>
      <c r="I1318" s="31">
        <f>IF($H1318="","",_xlfn.MAXIFS(Dados!$R:$R,Dados!$A:$A,$A1318,Dados!$S:$S,$F1318))</f>
        <v>995</v>
      </c>
      <c r="J1318" s="32" t="str">
        <f>IF($D1318&lt;&gt;"Folguista","",IFERROR(INDEX(Parâmetros!$D$52:$G$52,1,MIN(4,MAX(1,$W1318))),""))</f>
        <v/>
      </c>
      <c r="K1318" s="32" t="str">
        <f>IF(OR($AC1318&lt;&gt;"",$Y1318="Folga",$Y1318="Folga trabalhada",$Y1318="Férias (cadastro)",$Y1318="Férias / afastamento",$Y1318="Indeterminado (início da série)"),"",IF(OR($D1318="6x1",$D1318="FF 6x1"),IF(OR(WEEKDAY($F1318,2)=6,WEEKDAY($F1318,2)=7),"6x1 sáb/dom","6x1"),IF($D1318="5x2","5x2",IF($H1318="",IF($D1318="Folguista",$J1318,$E1318),IF(OR($H1318&gt;=Parâmetros!$E$18,$H1318&lt;Parâmetros!$E$19),"C",IF($H1318&lt;Parâmetros!$E$20,"A","B"))))))</f>
        <v>6x1</v>
      </c>
      <c r="L1318" s="30">
        <f>SUMIFS(Dados!$E:$E,Dados!$A:$A,$A1318,Dados!$S:$S,$F1318)</f>
        <v>8.26</v>
      </c>
      <c r="M1318" s="30">
        <f>IFERROR(INDEX(Parâmetros!$E$6:$E$11,MATCH($K1318,Parâmetros!$A$6:$A$11,0)),"")</f>
        <v>8.8000000000000007</v>
      </c>
      <c r="N1318" s="33">
        <f t="shared" si="121"/>
        <v>0.93863636363636349</v>
      </c>
      <c r="O1318" s="33">
        <f>Parâmetros!$E$13</f>
        <v>0.8</v>
      </c>
      <c r="P1318" s="32" t="str">
        <f>IF(OR($M1318="",$F1318&gt;Parâmetros!$E$14),"Não","Sim")</f>
        <v>Sim</v>
      </c>
      <c r="Q1318" s="32" t="str">
        <f t="shared" si="122"/>
        <v>Sim</v>
      </c>
      <c r="R1318" s="32" t="str">
        <f t="shared" si="123"/>
        <v>Sim</v>
      </c>
      <c r="S1318" s="30">
        <f t="shared" si="124"/>
        <v>0</v>
      </c>
      <c r="T1318" s="32" t="str">
        <f>IF($Q1318&lt;&gt;"Sim","",IF($N1318&gt;Parâmetros!$E$15,"Sim","Não"))</f>
        <v>Não</v>
      </c>
      <c r="U1318" s="17" t="str">
        <f t="shared" si="125"/>
        <v>Na meta</v>
      </c>
      <c r="V1318" s="17" t="str">
        <f>IF($AC1318&lt;&gt;"",IF($L1318&gt;0,"ATENÇÃO · apontou em dia de "&amp;LOWER($AC1318)&amp;" cadastrado","Exceção cadastrada · "&amp;$AC1318)&amp;IF($AD1318="",""," · "&amp;$AD1318),IF($E1318="Férias",IF($L1318&gt;0,"ATENÇÃO · apontou estando de férias no cadastro","Férias no cadastro"),IF($Y1318="Férias / afastamento","Afastamento · "&amp;($Z1318+$AA1318-1)&amp;" dias seguidos sem apontamento",IF($Y1318="Folga trabalhada","ATENÇÃO · apontou em dia de folga da escala 5x2",IF($Y1318="Folga",IF(AND($D1318="5x2",OR(WEEKDAY($F1318,2)=6,WEEKDAY($F1318,2)=7)),"Folga de fim de semana da escala 5x2",IF(AND(OR($D1318="6x1",$D1318="FF 6x1"),WEEKDAY($F1318,2)=6,FALSE()),"Folga de fim de semana · apontou no domingo anterior",IF(AND(OR($D1318="6x1",$D1318="FF 6x1"),WEEKDAY($F1318,2)=7,AND($A1318=$A1317,$L1317&gt;0)),"Folga de fim de semana · apontou no sábado",IF(AND(OR($D1318="6x1",$D1318="FF 6x1"),OR(WEEKDAY($F1318,2)=6,WEEKDAY($F1318,2)=7)),"Folga de fim de semana · sem apontamento no sábado nem no domingo","Folga prevista pelo ciclo")))),IF($Y1318="Indeterminado (início da série)","Sem histórico anterior — informe o dia do ciclo no Cadastro",IF($Y1318="Falta de registro",IF(OR(OR($D1318="6x1",$D1318="FF 6x1"),$D1318="5x2"),"FALTA DE REGISTRO · dia útil da escala "&amp;$E1318,"FALTA DE REGISTRO · dia "&amp;$W1318&amp;" de "&amp;IFERROR(INDEX(Parâmetros!$B$39:$B$48,MATCH($E1318,Parâmetros!$A$39:$A$48,0)),99)&amp;" do ciclo"),IF(OR($D1318="6x1",$D1318="FF 6x1"),IF(OR(AND(WEEKDAY($F1318,2)=6,AND($A1318=$A1319,$L1319&gt;0)),AND(WEEKDAY($F1318,2)=7,AND($A1318=$A1317,$L1317&gt;0))),"ATENÇÃO · apontou sábado e domingo no mesmo fim de semana",IF(OR(WEEKDAY($F1318,2)=6,WEEKDAY($F1318,2)=7),"Jornada de fim de semana do 6x1",IF(OR($H1318&gt;=Parâmetros!$E$20,$H1318&lt;Parâmetros!$E$19),"ATENÇÃO · 6x1 apontou fora do horário diurno","Jornada fixa do 6x1"))),IF($D1318="5x2","Jornada fixa do 5x2",IF($D1318="Folguista",IF($J1318=$K1318,"Evidência confirma sequência","DIVERGE · sequência "&amp;$J1318&amp;" × evidência "&amp;$K1318),IF($K1318=$E1318,"Evidência confirma cadastro","DIVERGE · cadastro "&amp;$E1318&amp;" × evidência "&amp;$K1318)))))))))))</f>
        <v>Jornada fixa do 6x1</v>
      </c>
      <c r="W1318" s="34" t="str">
        <f>IF(OR(OR($D1318="6x1",$D1318="FF 6x1"),$D1318="5x2"),"",IF($AB1318&lt;&gt;$AB1317,IF(IFERROR(INDEX(Cadastro!$F$5:$F$243,$AB1318),"")="",IF($L1318&gt;0,1,0),IF(IFERROR(INDEX(Cadastro!$F$5:$F$243,$AB1318),"")&lt;=IFERROR(INDEX(Parâmetros!$B$39:$B$48,MATCH($E1318,Parâmetros!$A$39:$A$48,0)),99),IFERROR(INDEX(Cadastro!$F$5:$F$243,$AB1318),""),0)),IF($L1318&gt;0,IF(N($X1317)&gt;0,1,N($W1317)+1),IF(AND($L1318=0,OR(N($W1317)&gt;=IFERROR(INDEX(Parâmetros!$B$39:$B$48,MATCH($E1318,Parâmetros!$A$39:$A$48,0)),99),AND(N($X1317)&gt;0,N($X1317)&lt;IFERROR(INDEX(Parâmetros!$C$39:$C$48,MATCH($E1318,Parâmetros!$A$39:$A$48,0)),0)))),0,N($W1317)+1))))</f>
        <v/>
      </c>
      <c r="X1318" s="34" t="str">
        <f>IF(OR(OR($D1318="6x1",$D1318="FF 6x1"),$D1318="5x2"),"",IF($AB1318&lt;&gt;$AB1317,IF(IFERROR(INDEX(Cadastro!$F$5:$F$243,$AB1318),"")="",0,IF(IFERROR(INDEX(Cadastro!$F$5:$F$243,$AB1318),"")&gt;IFERROR(INDEX(Parâmetros!$B$39:$B$48,MATCH($E1318,Parâmetros!$A$39:$A$48,0)),99),IFERROR(INDEX(Cadastro!$F$5:$F$243,$AB1318),"")-IFERROR(INDEX(Parâmetros!$B$39:$B$48,MATCH($E1318,Parâmetros!$A$39:$A$48,0)),99),0)),IF(AND($L1318=0,OR(N($W1317)&gt;=IFERROR(INDEX(Parâmetros!$B$39:$B$48,MATCH($E1318,Parâmetros!$A$39:$A$48,0)),99),AND(N($X1317)&gt;0,N($X1317)&lt;IFERROR(INDEX(Parâmetros!$C$39:$C$48,MATCH($E1318,Parâmetros!$A$39:$A$48,0)),0)))),N($X1317)+1,0)))</f>
        <v/>
      </c>
      <c r="Y1318" t="str">
        <f>IF($AC1318&lt;&gt;"",IF($L1318&gt;0,$AC1318&amp;" · com apontamento",$AC1318),IF($E1318="Férias",IF($L1318&gt;0,"Férias · com apontamento","Férias (cadastro)"),IF(($Z1318+$AA1318-1)&gt;Parâmetros!$E$16,"Férias / afastamento",IF(AND($D1318="5x2",OR(WEEKDAY($F1318,2)=6,WEEKDAY($F1318,2)=7)),IF($L1318&gt;0,"Folga trabalhada","Folga"),IF($L1318&gt;0,"Trabalhado",IF(OR(OR($D1318="6x1",$D1318="FF 6x1"),$D1318="5x2"),IF(AND(OR($D1318="6x1",$D1318="FF 6x1"),OR(WEEKDAY($F1318,2)=6,WEEKDAY($F1318,2)=7)),"Folga","Falta de registro"),IF(AND($AB1318&lt;&gt;$AB1317,IFERROR(INDEX(Cadastro!$F$5:$F$243,$AB1318),"")=""),"Indeterminado (início da série)",IF($X1318&gt;0,"Folga","Falta de registro"))))))))</f>
        <v>Trabalhado</v>
      </c>
      <c r="Z1318" s="34">
        <f>IF(OR($L1318&gt;0,$F1318&gt;Parâmetros!$E$14),0,IF($A1318&lt;&gt;$A1317,1,N($Z1317)+1))</f>
        <v>0</v>
      </c>
      <c r="AA1318" s="34">
        <f>IF(OR($L1318&gt;0,$F1318&gt;Parâmetros!$E$14),0,IF(OR($A1318&lt;&gt;$A1319,$F1319&gt;Parâmetros!$E$14),1,N($AA1319)+1))</f>
        <v>0</v>
      </c>
      <c r="AB1318" s="31">
        <f>IFERROR(MATCH($A1318&amp;"|"&amp;TEXT(_xlfn.MAXIFS(Cadastro!$E$5:$E$243,Cadastro!$A$5:$A$243,$A1318,Cadastro!$E$5:$E$243,"&lt;="&amp;$F1318),"yyyymmdd"),Cadastro!$I$5:$I$243,0),"")</f>
        <v>167</v>
      </c>
      <c r="AC1318" t="str">
        <f>IFERROR(_xlfn.SINGLE(INDEX(Exceções!$D$5:$D$203,MATCH($A1318&amp;"|"&amp;$F1318,Exceções!$F$5:$F$203,0))),"")</f>
        <v/>
      </c>
      <c r="AD1318" t="str">
        <f>IF($AC1318="","",IFERROR(_xlfn.SINGLE(INDEX(Exceções!$E$5:$E$203,MATCH($A1318&amp;"|"&amp;$F1318,Exceções!$F$5:$F$203,0))),""))</f>
        <v/>
      </c>
    </row>
    <row r="1319" spans="1:30" ht="15" hidden="1" customHeight="1" x14ac:dyDescent="0.25">
      <c r="A1319" s="31">
        <v>55564</v>
      </c>
      <c r="B1319" s="17" t="s">
        <v>24</v>
      </c>
      <c r="C1319" s="17" t="str">
        <f>IFERROR(INDEX(Cadastro!$C$5:$C$243,$AB1319),"NÃO INFORMADO")</f>
        <v>CAL</v>
      </c>
      <c r="D1319" s="17" t="str">
        <f>IFERROR(INDEX(Cadastro!$D$5:$D$243,$AB1319),"")</f>
        <v>A</v>
      </c>
      <c r="E1319" s="17" t="str">
        <f>IFERROR(INDEX(Cadastro!$G$5:$G$243,$AB1319),"")</f>
        <v>A</v>
      </c>
      <c r="F1319" s="29">
        <v>46301</v>
      </c>
      <c r="G1319" s="32" t="str">
        <f t="shared" si="120"/>
        <v>ter</v>
      </c>
      <c r="H1319" s="31">
        <f>IF($L1319=0,"",_xlfn.MINIFS(Dados!$Q:$Q,Dados!$A:$A,$A1319,Dados!$S:$S,$F1319))</f>
        <v>448</v>
      </c>
      <c r="I1319" s="31">
        <f>IF($H1319="","",_xlfn.MAXIFS(Dados!$R:$R,Dados!$A:$A,$A1319,Dados!$S:$S,$F1319))</f>
        <v>930</v>
      </c>
      <c r="J1319" s="32" t="str">
        <f>IF($D1319&lt;&gt;"Folguista","",IFERROR(INDEX(Parâmetros!$D$52:$G$52,1,MIN(4,MAX(1,$W1319))),""))</f>
        <v/>
      </c>
      <c r="K1319" s="32" t="str">
        <f>IF(OR($AC1319&lt;&gt;"",$Y1319="Folga",$Y1319="Folga trabalhada",$Y1319="Férias (cadastro)",$Y1319="Férias / afastamento",$Y1319="Indeterminado (início da série)"),"",IF(OR($D1319="6x1",$D1319="FF 6x1"),IF(OR(WEEKDAY($F1319,2)=6,WEEKDAY($F1319,2)=7),"6x1 sáb/dom","6x1"),IF($D1319="5x2","5x2",IF($H1319="",IF($D1319="Folguista",$J1319,$E1319),IF(OR($H1319&gt;=Parâmetros!$E$18,$H1319&lt;Parâmetros!$E$19),"C",IF($H1319&lt;Parâmetros!$E$20,"A","B"))))))</f>
        <v>A</v>
      </c>
      <c r="L1319" s="30">
        <f>SUMIFS(Dados!$E:$E,Dados!$A:$A,$A1319,Dados!$S:$S,$F1319)</f>
        <v>7.03</v>
      </c>
      <c r="M1319" s="30">
        <f>IFERROR(INDEX(Parâmetros!$E$6:$E$11,MATCH($K1319,Parâmetros!$A$6:$A$11,0)),"")</f>
        <v>7.58</v>
      </c>
      <c r="N1319" s="33">
        <f t="shared" si="121"/>
        <v>0.92744063324538262</v>
      </c>
      <c r="O1319" s="33">
        <f>Parâmetros!$E$13</f>
        <v>0.8</v>
      </c>
      <c r="P1319" s="32" t="str">
        <f>IF(OR($M1319="",$F1319&gt;Parâmetros!$E$14),"Não","Sim")</f>
        <v>Sim</v>
      </c>
      <c r="Q1319" s="32" t="str">
        <f t="shared" si="122"/>
        <v>Sim</v>
      </c>
      <c r="R1319" s="32" t="str">
        <f t="shared" si="123"/>
        <v>Sim</v>
      </c>
      <c r="S1319" s="30">
        <f t="shared" si="124"/>
        <v>0</v>
      </c>
      <c r="T1319" s="32" t="str">
        <f>IF($Q1319&lt;&gt;"Sim","",IF($N1319&gt;Parâmetros!$E$15,"Sim","Não"))</f>
        <v>Não</v>
      </c>
      <c r="U1319" s="17" t="str">
        <f t="shared" si="125"/>
        <v>Na meta</v>
      </c>
      <c r="V1319" s="17" t="str">
        <f>IF($AC1319&lt;&gt;"",IF($L1319&gt;0,"ATENÇÃO · apontou em dia de "&amp;LOWER($AC1319)&amp;" cadastrado","Exceção cadastrada · "&amp;$AC1319)&amp;IF($AD1319="",""," · "&amp;$AD1319),IF($E1319="Férias",IF($L1319&gt;0,"ATENÇÃO · apontou estando de férias no cadastro","Férias no cadastro"),IF($Y1319="Férias / afastamento","Afastamento · "&amp;($Z1319+$AA1319-1)&amp;" dias seguidos sem apontamento",IF($Y1319="Folga trabalhada","ATENÇÃO · apontou em dia de folga da escala 5x2",IF($Y1319="Folga",IF(AND($D1319="5x2",OR(WEEKDAY($F1319,2)=6,WEEKDAY($F1319,2)=7)),"Folga de fim de semana da escala 5x2",IF(AND(OR($D1319="6x1",$D1319="FF 6x1"),WEEKDAY($F1319,2)=6,FALSE()),"Folga de fim de semana · apontou no domingo anterior",IF(AND(OR($D1319="6x1",$D1319="FF 6x1"),WEEKDAY($F1319,2)=7,AND($A1319=$A1318,$L1318&gt;0)),"Folga de fim de semana · apontou no sábado",IF(AND(OR($D1319="6x1",$D1319="FF 6x1"),OR(WEEKDAY($F1319,2)=6,WEEKDAY($F1319,2)=7)),"Folga de fim de semana · sem apontamento no sábado nem no domingo","Folga prevista pelo ciclo")))),IF($Y1319="Indeterminado (início da série)","Sem histórico anterior — informe o dia do ciclo no Cadastro",IF($Y1319="Falta de registro",IF(OR(OR($D1319="6x1",$D1319="FF 6x1"),$D1319="5x2"),"FALTA DE REGISTRO · dia útil da escala "&amp;$E1319,"FALTA DE REGISTRO · dia "&amp;$W1319&amp;" de "&amp;IFERROR(INDEX(Parâmetros!$B$39:$B$48,MATCH($E1319,Parâmetros!$A$39:$A$48,0)),99)&amp;" do ciclo"),IF(OR($D1319="6x1",$D1319="FF 6x1"),IF(OR(AND(WEEKDAY($F1319,2)=6,AND($A1319=$A1320,$L1320&gt;0)),AND(WEEKDAY($F1319,2)=7,AND($A1319=$A1318,$L1318&gt;0))),"ATENÇÃO · apontou sábado e domingo no mesmo fim de semana",IF(OR(WEEKDAY($F1319,2)=6,WEEKDAY($F1319,2)=7),"Jornada de fim de semana do 6x1",IF(OR($H1319&gt;=Parâmetros!$E$20,$H1319&lt;Parâmetros!$E$19),"ATENÇÃO · 6x1 apontou fora do horário diurno","Jornada fixa do 6x1"))),IF($D1319="5x2","Jornada fixa do 5x2",IF($D1319="Folguista",IF($J1319=$K1319,"Evidência confirma sequência","DIVERGE · sequência "&amp;$J1319&amp;" × evidência "&amp;$K1319),IF($K1319=$E1319,"Evidência confirma cadastro","DIVERGE · cadastro "&amp;$E1319&amp;" × evidência "&amp;$K1319)))))))))))</f>
        <v>Evidência confirma cadastro</v>
      </c>
      <c r="W1319" s="34">
        <f>IF(OR(OR($D1319="6x1",$D1319="FF 6x1"),$D1319="5x2"),"",IF($AB1319&lt;&gt;$AB1318,IF(IFERROR(INDEX(Cadastro!$F$5:$F$243,$AB1319),"")="",IF($L1319&gt;0,1,0),IF(IFERROR(INDEX(Cadastro!$F$5:$F$243,$AB1319),"")&lt;=IFERROR(INDEX(Parâmetros!$B$39:$B$48,MATCH($E1319,Parâmetros!$A$39:$A$48,0)),99),IFERROR(INDEX(Cadastro!$F$5:$F$243,$AB1319),""),0)),IF($L1319&gt;0,IF(N($X1318)&gt;0,1,N($W1318)+1),IF(AND($L1319=0,OR(N($W1318)&gt;=IFERROR(INDEX(Parâmetros!$B$39:$B$48,MATCH($E1319,Parâmetros!$A$39:$A$48,0)),99),AND(N($X1318)&gt;0,N($X1318)&lt;IFERROR(INDEX(Parâmetros!$C$39:$C$48,MATCH($E1319,Parâmetros!$A$39:$A$48,0)),0)))),0,N($W1318)+1))))</f>
        <v>1</v>
      </c>
      <c r="X1319" s="34">
        <f>IF(OR(OR($D1319="6x1",$D1319="FF 6x1"),$D1319="5x2"),"",IF($AB1319&lt;&gt;$AB1318,IF(IFERROR(INDEX(Cadastro!$F$5:$F$243,$AB1319),"")="",0,IF(IFERROR(INDEX(Cadastro!$F$5:$F$243,$AB1319),"")&gt;IFERROR(INDEX(Parâmetros!$B$39:$B$48,MATCH($E1319,Parâmetros!$A$39:$A$48,0)),99),IFERROR(INDEX(Cadastro!$F$5:$F$243,$AB1319),"")-IFERROR(INDEX(Parâmetros!$B$39:$B$48,MATCH($E1319,Parâmetros!$A$39:$A$48,0)),99),0)),IF(AND($L1319=0,OR(N($W1318)&gt;=IFERROR(INDEX(Parâmetros!$B$39:$B$48,MATCH($E1319,Parâmetros!$A$39:$A$48,0)),99),AND(N($X1318)&gt;0,N($X1318)&lt;IFERROR(INDEX(Parâmetros!$C$39:$C$48,MATCH($E1319,Parâmetros!$A$39:$A$48,0)),0)))),N($X1318)+1,0)))</f>
        <v>0</v>
      </c>
      <c r="Y1319" t="str">
        <f>IF($AC1319&lt;&gt;"",IF($L1319&gt;0,$AC1319&amp;" · com apontamento",$AC1319),IF($E1319="Férias",IF($L1319&gt;0,"Férias · com apontamento","Férias (cadastro)"),IF(($Z1319+$AA1319-1)&gt;Parâmetros!$E$16,"Férias / afastamento",IF(AND($D1319="5x2",OR(WEEKDAY($F1319,2)=6,WEEKDAY($F1319,2)=7)),IF($L1319&gt;0,"Folga trabalhada","Folga"),IF($L1319&gt;0,"Trabalhado",IF(OR(OR($D1319="6x1",$D1319="FF 6x1"),$D1319="5x2"),IF(AND(OR($D1319="6x1",$D1319="FF 6x1"),OR(WEEKDAY($F1319,2)=6,WEEKDAY($F1319,2)=7)),"Folga","Falta de registro"),IF(AND($AB1319&lt;&gt;$AB1318,IFERROR(INDEX(Cadastro!$F$5:$F$243,$AB1319),"")=""),"Indeterminado (início da série)",IF($X1319&gt;0,"Folga","Falta de registro"))))))))</f>
        <v>Trabalhado</v>
      </c>
      <c r="Z1319" s="34">
        <f>IF(OR($L1319&gt;0,$F1319&gt;Parâmetros!$E$14),0,IF($A1319&lt;&gt;$A1318,1,N($Z1318)+1))</f>
        <v>0</v>
      </c>
      <c r="AA1319" s="34">
        <f>IF(OR($L1319&gt;0,$F1319&gt;Parâmetros!$E$14),0,IF(OR($A1319&lt;&gt;$A1320,$F1320&gt;Parâmetros!$E$14),1,N($AA1320)+1))</f>
        <v>0</v>
      </c>
      <c r="AB1319" s="31">
        <f>IFERROR(MATCH($A1319&amp;"|"&amp;TEXT(_xlfn.MAXIFS(Cadastro!$E$5:$E$243,Cadastro!$A$5:$A$243,$A1319,Cadastro!$E$5:$E$243,"&lt;="&amp;$F1319),"yyyymmdd"),Cadastro!$I$5:$I$243,0),"")</f>
        <v>168</v>
      </c>
      <c r="AC1319" t="str">
        <f>IFERROR(_xlfn.SINGLE(INDEX(Exceções!$D$5:$D$203,MATCH($A1319&amp;"|"&amp;$F1319,Exceções!$F$5:$F$203,0))),"")</f>
        <v/>
      </c>
      <c r="AD1319" t="str">
        <f>IF($AC1319="","",IFERROR(_xlfn.SINGLE(INDEX(Exceções!$E$5:$E$203,MATCH($A1319&amp;"|"&amp;$F1319,Exceções!$F$5:$F$203,0))),""))</f>
        <v/>
      </c>
    </row>
    <row r="1320" spans="1:30" ht="15" hidden="1" customHeight="1" x14ac:dyDescent="0.25">
      <c r="A1320" s="31">
        <v>55564</v>
      </c>
      <c r="B1320" s="17" t="s">
        <v>24</v>
      </c>
      <c r="C1320" s="17" t="str">
        <f>IFERROR(INDEX(Cadastro!$C$5:$C$243,$AB1320),"NÃO INFORMADO")</f>
        <v>CAL</v>
      </c>
      <c r="D1320" s="17" t="str">
        <f>IFERROR(INDEX(Cadastro!$D$5:$D$243,$AB1320),"")</f>
        <v>6x1</v>
      </c>
      <c r="E1320" s="17" t="str">
        <f>IFERROR(INDEX(Cadastro!$G$5:$G$243,$AB1320),"")</f>
        <v>6x1</v>
      </c>
      <c r="F1320" s="29">
        <v>46302</v>
      </c>
      <c r="G1320" s="32" t="str">
        <f t="shared" si="120"/>
        <v>qua</v>
      </c>
      <c r="H1320" s="31">
        <f>IF($L1320=0,"",_xlfn.MINIFS(Dados!$Q:$Q,Dados!$A:$A,$A1320,Dados!$S:$S,$F1320))</f>
        <v>450</v>
      </c>
      <c r="I1320" s="31">
        <f>IF($H1320="","",_xlfn.MAXIFS(Dados!$R:$R,Dados!$A:$A,$A1320,Dados!$S:$S,$F1320))</f>
        <v>995</v>
      </c>
      <c r="J1320" s="32" t="str">
        <f>IF($D1320&lt;&gt;"Folguista","",IFERROR(INDEX(Parâmetros!$D$52:$G$52,1,MIN(4,MAX(1,$W1320))),""))</f>
        <v/>
      </c>
      <c r="K1320" s="32" t="str">
        <f>IF(OR($AC1320&lt;&gt;"",$Y1320="Folga",$Y1320="Folga trabalhada",$Y1320="Férias (cadastro)",$Y1320="Férias / afastamento",$Y1320="Indeterminado (início da série)"),"",IF(OR($D1320="6x1",$D1320="FF 6x1"),IF(OR(WEEKDAY($F1320,2)=6,WEEKDAY($F1320,2)=7),"6x1 sáb/dom","6x1"),IF($D1320="5x2","5x2",IF($H1320="",IF($D1320="Folguista",$J1320,$E1320),IF(OR($H1320&gt;=Parâmetros!$E$18,$H1320&lt;Parâmetros!$E$19),"C",IF($H1320&lt;Parâmetros!$E$20,"A","B"))))))</f>
        <v>6x1</v>
      </c>
      <c r="L1320" s="30">
        <f>SUMIFS(Dados!$E:$E,Dados!$A:$A,$A1320,Dados!$S:$S,$F1320)</f>
        <v>8.06</v>
      </c>
      <c r="M1320" s="30">
        <f>IFERROR(INDEX(Parâmetros!$E$6:$E$11,MATCH($K1320,Parâmetros!$A$6:$A$11,0)),"")</f>
        <v>8.8000000000000007</v>
      </c>
      <c r="N1320" s="33">
        <f t="shared" si="121"/>
        <v>0.91590909090909089</v>
      </c>
      <c r="O1320" s="33">
        <f>Parâmetros!$E$13</f>
        <v>0.8</v>
      </c>
      <c r="P1320" s="32" t="str">
        <f>IF(OR($M1320="",$F1320&gt;Parâmetros!$E$14),"Não","Sim")</f>
        <v>Sim</v>
      </c>
      <c r="Q1320" s="32" t="str">
        <f t="shared" si="122"/>
        <v>Sim</v>
      </c>
      <c r="R1320" s="32" t="str">
        <f t="shared" si="123"/>
        <v>Sim</v>
      </c>
      <c r="S1320" s="30">
        <f t="shared" si="124"/>
        <v>0</v>
      </c>
      <c r="T1320" s="32" t="str">
        <f>IF($Q1320&lt;&gt;"Sim","",IF($N1320&gt;Parâmetros!$E$15,"Sim","Não"))</f>
        <v>Não</v>
      </c>
      <c r="U1320" s="17" t="str">
        <f t="shared" si="125"/>
        <v>Na meta</v>
      </c>
      <c r="V1320" s="17" t="str">
        <f>IF($AC1320&lt;&gt;"",IF($L1320&gt;0,"ATENÇÃO · apontou em dia de "&amp;LOWER($AC1320)&amp;" cadastrado","Exceção cadastrada · "&amp;$AC1320)&amp;IF($AD1320="",""," · "&amp;$AD1320),IF($E1320="Férias",IF($L1320&gt;0,"ATENÇÃO · apontou estando de férias no cadastro","Férias no cadastro"),IF($Y1320="Férias / afastamento","Afastamento · "&amp;($Z1320+$AA1320-1)&amp;" dias seguidos sem apontamento",IF($Y1320="Folga trabalhada","ATENÇÃO · apontou em dia de folga da escala 5x2",IF($Y1320="Folga",IF(AND($D1320="5x2",OR(WEEKDAY($F1320,2)=6,WEEKDAY($F1320,2)=7)),"Folga de fim de semana da escala 5x2",IF(AND(OR($D1320="6x1",$D1320="FF 6x1"),WEEKDAY($F1320,2)=6,FALSE()),"Folga de fim de semana · apontou no domingo anterior",IF(AND(OR($D1320="6x1",$D1320="FF 6x1"),WEEKDAY($F1320,2)=7,AND($A1320=$A1319,$L1319&gt;0)),"Folga de fim de semana · apontou no sábado",IF(AND(OR($D1320="6x1",$D1320="FF 6x1"),OR(WEEKDAY($F1320,2)=6,WEEKDAY($F1320,2)=7)),"Folga de fim de semana · sem apontamento no sábado nem no domingo","Folga prevista pelo ciclo")))),IF($Y1320="Indeterminado (início da série)","Sem histórico anterior — informe o dia do ciclo no Cadastro",IF($Y1320="Falta de registro",IF(OR(OR($D1320="6x1",$D1320="FF 6x1"),$D1320="5x2"),"FALTA DE REGISTRO · dia útil da escala "&amp;$E1320,"FALTA DE REGISTRO · dia "&amp;$W1320&amp;" de "&amp;IFERROR(INDEX(Parâmetros!$B$39:$B$48,MATCH($E1320,Parâmetros!$A$39:$A$48,0)),99)&amp;" do ciclo"),IF(OR($D1320="6x1",$D1320="FF 6x1"),IF(OR(AND(WEEKDAY($F1320,2)=6,AND($A1320=$A1321,$L1321&gt;0)),AND(WEEKDAY($F1320,2)=7,AND($A1320=$A1319,$L1319&gt;0))),"ATENÇÃO · apontou sábado e domingo no mesmo fim de semana",IF(OR(WEEKDAY($F1320,2)=6,WEEKDAY($F1320,2)=7),"Jornada de fim de semana do 6x1",IF(OR($H1320&gt;=Parâmetros!$E$20,$H1320&lt;Parâmetros!$E$19),"ATENÇÃO · 6x1 apontou fora do horário diurno","Jornada fixa do 6x1"))),IF($D1320="5x2","Jornada fixa do 5x2",IF($D1320="Folguista",IF($J1320=$K1320,"Evidência confirma sequência","DIVERGE · sequência "&amp;$J1320&amp;" × evidência "&amp;$K1320),IF($K1320=$E1320,"Evidência confirma cadastro","DIVERGE · cadastro "&amp;$E1320&amp;" × evidência "&amp;$K1320)))))))))))</f>
        <v>Jornada fixa do 6x1</v>
      </c>
      <c r="W1320" s="34" t="str">
        <f>IF(OR(OR($D1320="6x1",$D1320="FF 6x1"),$D1320="5x2"),"",IF($AB1320&lt;&gt;$AB1319,IF(IFERROR(INDEX(Cadastro!$F$5:$F$243,$AB1320),"")="",IF($L1320&gt;0,1,0),IF(IFERROR(INDEX(Cadastro!$F$5:$F$243,$AB1320),"")&lt;=IFERROR(INDEX(Parâmetros!$B$39:$B$48,MATCH($E1320,Parâmetros!$A$39:$A$48,0)),99),IFERROR(INDEX(Cadastro!$F$5:$F$243,$AB1320),""),0)),IF($L1320&gt;0,IF(N($X1319)&gt;0,1,N($W1319)+1),IF(AND($L1320=0,OR(N($W1319)&gt;=IFERROR(INDEX(Parâmetros!$B$39:$B$48,MATCH($E1320,Parâmetros!$A$39:$A$48,0)),99),AND(N($X1319)&gt;0,N($X1319)&lt;IFERROR(INDEX(Parâmetros!$C$39:$C$48,MATCH($E1320,Parâmetros!$A$39:$A$48,0)),0)))),0,N($W1319)+1))))</f>
        <v/>
      </c>
      <c r="X1320" s="34" t="str">
        <f>IF(OR(OR($D1320="6x1",$D1320="FF 6x1"),$D1320="5x2"),"",IF($AB1320&lt;&gt;$AB1319,IF(IFERROR(INDEX(Cadastro!$F$5:$F$243,$AB1320),"")="",0,IF(IFERROR(INDEX(Cadastro!$F$5:$F$243,$AB1320),"")&gt;IFERROR(INDEX(Parâmetros!$B$39:$B$48,MATCH($E1320,Parâmetros!$A$39:$A$48,0)),99),IFERROR(INDEX(Cadastro!$F$5:$F$243,$AB1320),"")-IFERROR(INDEX(Parâmetros!$B$39:$B$48,MATCH($E1320,Parâmetros!$A$39:$A$48,0)),99),0)),IF(AND($L1320=0,OR(N($W1319)&gt;=IFERROR(INDEX(Parâmetros!$B$39:$B$48,MATCH($E1320,Parâmetros!$A$39:$A$48,0)),99),AND(N($X1319)&gt;0,N($X1319)&lt;IFERROR(INDEX(Parâmetros!$C$39:$C$48,MATCH($E1320,Parâmetros!$A$39:$A$48,0)),0)))),N($X1319)+1,0)))</f>
        <v/>
      </c>
      <c r="Y1320" t="str">
        <f>IF($AC1320&lt;&gt;"",IF($L1320&gt;0,$AC1320&amp;" · com apontamento",$AC1320),IF($E1320="Férias",IF($L1320&gt;0,"Férias · com apontamento","Férias (cadastro)"),IF(($Z1320+$AA1320-1)&gt;Parâmetros!$E$16,"Férias / afastamento",IF(AND($D1320="5x2",OR(WEEKDAY($F1320,2)=6,WEEKDAY($F1320,2)=7)),IF($L1320&gt;0,"Folga trabalhada","Folga"),IF($L1320&gt;0,"Trabalhado",IF(OR(OR($D1320="6x1",$D1320="FF 6x1"),$D1320="5x2"),IF(AND(OR($D1320="6x1",$D1320="FF 6x1"),OR(WEEKDAY($F1320,2)=6,WEEKDAY($F1320,2)=7)),"Folga","Falta de registro"),IF(AND($AB1320&lt;&gt;$AB1319,IFERROR(INDEX(Cadastro!$F$5:$F$243,$AB1320),"")=""),"Indeterminado (início da série)",IF($X1320&gt;0,"Folga","Falta de registro"))))))))</f>
        <v>Trabalhado</v>
      </c>
      <c r="Z1320" s="34">
        <f>IF(OR($L1320&gt;0,$F1320&gt;Parâmetros!$E$14),0,IF($A1320&lt;&gt;$A1319,1,N($Z1319)+1))</f>
        <v>0</v>
      </c>
      <c r="AA1320" s="34">
        <f>IF(OR($L1320&gt;0,$F1320&gt;Parâmetros!$E$14),0,IF(OR($A1320&lt;&gt;$A1321,$F1321&gt;Parâmetros!$E$14),1,N($AA1321)+1))</f>
        <v>0</v>
      </c>
      <c r="AB1320" s="31">
        <f>IFERROR(MATCH($A1320&amp;"|"&amp;TEXT(_xlfn.MAXIFS(Cadastro!$E$5:$E$243,Cadastro!$A$5:$A$243,$A1320,Cadastro!$E$5:$E$243,"&lt;="&amp;$F1320),"yyyymmdd"),Cadastro!$I$5:$I$243,0),"")</f>
        <v>169</v>
      </c>
      <c r="AC1320" t="str">
        <f>IFERROR(_xlfn.SINGLE(INDEX(Exceções!$D$5:$D$203,MATCH($A1320&amp;"|"&amp;$F1320,Exceções!$F$5:$F$203,0))),"")</f>
        <v/>
      </c>
      <c r="AD1320" t="str">
        <f>IF($AC1320="","",IFERROR(_xlfn.SINGLE(INDEX(Exceções!$E$5:$E$203,MATCH($A1320&amp;"|"&amp;$F1320,Exceções!$F$5:$F$203,0))),""))</f>
        <v/>
      </c>
    </row>
    <row r="1321" spans="1:30" ht="15" hidden="1" customHeight="1" x14ac:dyDescent="0.25">
      <c r="A1321" s="31">
        <v>55564</v>
      </c>
      <c r="B1321" s="17" t="s">
        <v>24</v>
      </c>
      <c r="C1321" s="17" t="str">
        <f>IFERROR(INDEX(Cadastro!$C$5:$C$243,$AB1321),"NÃO INFORMADO")</f>
        <v>CAL</v>
      </c>
      <c r="D1321" s="17" t="str">
        <f>IFERROR(INDEX(Cadastro!$D$5:$D$243,$AB1321),"")</f>
        <v>6x1</v>
      </c>
      <c r="E1321" s="17" t="str">
        <f>IFERROR(INDEX(Cadastro!$G$5:$G$243,$AB1321),"")</f>
        <v>6x1</v>
      </c>
      <c r="F1321" s="29">
        <v>46303</v>
      </c>
      <c r="G1321" s="32" t="str">
        <f t="shared" si="120"/>
        <v>qui</v>
      </c>
      <c r="H1321" s="31">
        <f>IF($L1321=0,"",_xlfn.MINIFS(Dados!$Q:$Q,Dados!$A:$A,$A1321,Dados!$S:$S,$F1321))</f>
        <v>449</v>
      </c>
      <c r="I1321" s="31">
        <f>IF($H1321="","",_xlfn.MAXIFS(Dados!$R:$R,Dados!$A:$A,$A1321,Dados!$S:$S,$F1321))</f>
        <v>985</v>
      </c>
      <c r="J1321" s="32" t="str">
        <f>IF($D1321&lt;&gt;"Folguista","",IFERROR(INDEX(Parâmetros!$D$52:$G$52,1,MIN(4,MAX(1,$W1321))),""))</f>
        <v/>
      </c>
      <c r="K1321" s="32" t="str">
        <f>IF(OR($AC1321&lt;&gt;"",$Y1321="Folga",$Y1321="Folga trabalhada",$Y1321="Férias (cadastro)",$Y1321="Férias / afastamento",$Y1321="Indeterminado (início da série)"),"",IF(OR($D1321="6x1",$D1321="FF 6x1"),IF(OR(WEEKDAY($F1321,2)=6,WEEKDAY($F1321,2)=7),"6x1 sáb/dom","6x1"),IF($D1321="5x2","5x2",IF($H1321="",IF($D1321="Folguista",$J1321,$E1321),IF(OR($H1321&gt;=Parâmetros!$E$18,$H1321&lt;Parâmetros!$E$19),"C",IF($H1321&lt;Parâmetros!$E$20,"A","B"))))))</f>
        <v>6x1</v>
      </c>
      <c r="L1321" s="30">
        <f>SUMIFS(Dados!$E:$E,Dados!$A:$A,$A1321,Dados!$S:$S,$F1321)</f>
        <v>7.9399999999999995</v>
      </c>
      <c r="M1321" s="30">
        <f>IFERROR(INDEX(Parâmetros!$E$6:$E$11,MATCH($K1321,Parâmetros!$A$6:$A$11,0)),"")</f>
        <v>8.8000000000000007</v>
      </c>
      <c r="N1321" s="33">
        <f t="shared" si="121"/>
        <v>0.90227272727272712</v>
      </c>
      <c r="O1321" s="33">
        <f>Parâmetros!$E$13</f>
        <v>0.8</v>
      </c>
      <c r="P1321" s="32" t="str">
        <f>IF(OR($M1321="",$F1321&gt;Parâmetros!$E$14),"Não","Sim")</f>
        <v>Sim</v>
      </c>
      <c r="Q1321" s="32" t="str">
        <f t="shared" si="122"/>
        <v>Sim</v>
      </c>
      <c r="R1321" s="32" t="str">
        <f t="shared" si="123"/>
        <v>Sim</v>
      </c>
      <c r="S1321" s="30">
        <f t="shared" si="124"/>
        <v>0</v>
      </c>
      <c r="T1321" s="32" t="str">
        <f>IF($Q1321&lt;&gt;"Sim","",IF($N1321&gt;Parâmetros!$E$15,"Sim","Não"))</f>
        <v>Não</v>
      </c>
      <c r="U1321" s="17" t="str">
        <f t="shared" si="125"/>
        <v>Na meta</v>
      </c>
      <c r="V1321" s="17" t="str">
        <f>IF($AC1321&lt;&gt;"",IF($L1321&gt;0,"ATENÇÃO · apontou em dia de "&amp;LOWER($AC1321)&amp;" cadastrado","Exceção cadastrada · "&amp;$AC1321)&amp;IF($AD1321="",""," · "&amp;$AD1321),IF($E1321="Férias",IF($L1321&gt;0,"ATENÇÃO · apontou estando de férias no cadastro","Férias no cadastro"),IF($Y1321="Férias / afastamento","Afastamento · "&amp;($Z1321+$AA1321-1)&amp;" dias seguidos sem apontamento",IF($Y1321="Folga trabalhada","ATENÇÃO · apontou em dia de folga da escala 5x2",IF($Y1321="Folga",IF(AND($D1321="5x2",OR(WEEKDAY($F1321,2)=6,WEEKDAY($F1321,2)=7)),"Folga de fim de semana da escala 5x2",IF(AND(OR($D1321="6x1",$D1321="FF 6x1"),WEEKDAY($F1321,2)=6,FALSE()),"Folga de fim de semana · apontou no domingo anterior",IF(AND(OR($D1321="6x1",$D1321="FF 6x1"),WEEKDAY($F1321,2)=7,AND($A1321=$A1320,$L1320&gt;0)),"Folga de fim de semana · apontou no sábado",IF(AND(OR($D1321="6x1",$D1321="FF 6x1"),OR(WEEKDAY($F1321,2)=6,WEEKDAY($F1321,2)=7)),"Folga de fim de semana · sem apontamento no sábado nem no domingo","Folga prevista pelo ciclo")))),IF($Y1321="Indeterminado (início da série)","Sem histórico anterior — informe o dia do ciclo no Cadastro",IF($Y1321="Falta de registro",IF(OR(OR($D1321="6x1",$D1321="FF 6x1"),$D1321="5x2"),"FALTA DE REGISTRO · dia útil da escala "&amp;$E1321,"FALTA DE REGISTRO · dia "&amp;$W1321&amp;" de "&amp;IFERROR(INDEX(Parâmetros!$B$39:$B$48,MATCH($E1321,Parâmetros!$A$39:$A$48,0)),99)&amp;" do ciclo"),IF(OR($D1321="6x1",$D1321="FF 6x1"),IF(OR(AND(WEEKDAY($F1321,2)=6,AND($A1321=$A1322,$L1322&gt;0)),AND(WEEKDAY($F1321,2)=7,AND($A1321=$A1320,$L1320&gt;0))),"ATENÇÃO · apontou sábado e domingo no mesmo fim de semana",IF(OR(WEEKDAY($F1321,2)=6,WEEKDAY($F1321,2)=7),"Jornada de fim de semana do 6x1",IF(OR($H1321&gt;=Parâmetros!$E$20,$H1321&lt;Parâmetros!$E$19),"ATENÇÃO · 6x1 apontou fora do horário diurno","Jornada fixa do 6x1"))),IF($D1321="5x2","Jornada fixa do 5x2",IF($D1321="Folguista",IF($J1321=$K1321,"Evidência confirma sequência","DIVERGE · sequência "&amp;$J1321&amp;" × evidência "&amp;$K1321),IF($K1321=$E1321,"Evidência confirma cadastro","DIVERGE · cadastro "&amp;$E1321&amp;" × evidência "&amp;$K1321)))))))))))</f>
        <v>Jornada fixa do 6x1</v>
      </c>
      <c r="W1321" s="34" t="str">
        <f>IF(OR(OR($D1321="6x1",$D1321="FF 6x1"),$D1321="5x2"),"",IF($AB1321&lt;&gt;$AB1320,IF(IFERROR(INDEX(Cadastro!$F$5:$F$243,$AB1321),"")="",IF($L1321&gt;0,1,0),IF(IFERROR(INDEX(Cadastro!$F$5:$F$243,$AB1321),"")&lt;=IFERROR(INDEX(Parâmetros!$B$39:$B$48,MATCH($E1321,Parâmetros!$A$39:$A$48,0)),99),IFERROR(INDEX(Cadastro!$F$5:$F$243,$AB1321),""),0)),IF($L1321&gt;0,IF(N($X1320)&gt;0,1,N($W1320)+1),IF(AND($L1321=0,OR(N($W1320)&gt;=IFERROR(INDEX(Parâmetros!$B$39:$B$48,MATCH($E1321,Parâmetros!$A$39:$A$48,0)),99),AND(N($X1320)&gt;0,N($X1320)&lt;IFERROR(INDEX(Parâmetros!$C$39:$C$48,MATCH($E1321,Parâmetros!$A$39:$A$48,0)),0)))),0,N($W1320)+1))))</f>
        <v/>
      </c>
      <c r="X1321" s="34" t="str">
        <f>IF(OR(OR($D1321="6x1",$D1321="FF 6x1"),$D1321="5x2"),"",IF($AB1321&lt;&gt;$AB1320,IF(IFERROR(INDEX(Cadastro!$F$5:$F$243,$AB1321),"")="",0,IF(IFERROR(INDEX(Cadastro!$F$5:$F$243,$AB1321),"")&gt;IFERROR(INDEX(Parâmetros!$B$39:$B$48,MATCH($E1321,Parâmetros!$A$39:$A$48,0)),99),IFERROR(INDEX(Cadastro!$F$5:$F$243,$AB1321),"")-IFERROR(INDEX(Parâmetros!$B$39:$B$48,MATCH($E1321,Parâmetros!$A$39:$A$48,0)),99),0)),IF(AND($L1321=0,OR(N($W1320)&gt;=IFERROR(INDEX(Parâmetros!$B$39:$B$48,MATCH($E1321,Parâmetros!$A$39:$A$48,0)),99),AND(N($X1320)&gt;0,N($X1320)&lt;IFERROR(INDEX(Parâmetros!$C$39:$C$48,MATCH($E1321,Parâmetros!$A$39:$A$48,0)),0)))),N($X1320)+1,0)))</f>
        <v/>
      </c>
      <c r="Y1321" t="str">
        <f>IF($AC1321&lt;&gt;"",IF($L1321&gt;0,$AC1321&amp;" · com apontamento",$AC1321),IF($E1321="Férias",IF($L1321&gt;0,"Férias · com apontamento","Férias (cadastro)"),IF(($Z1321+$AA1321-1)&gt;Parâmetros!$E$16,"Férias / afastamento",IF(AND($D1321="5x2",OR(WEEKDAY($F1321,2)=6,WEEKDAY($F1321,2)=7)),IF($L1321&gt;0,"Folga trabalhada","Folga"),IF($L1321&gt;0,"Trabalhado",IF(OR(OR($D1321="6x1",$D1321="FF 6x1"),$D1321="5x2"),IF(AND(OR($D1321="6x1",$D1321="FF 6x1"),OR(WEEKDAY($F1321,2)=6,WEEKDAY($F1321,2)=7)),"Folga","Falta de registro"),IF(AND($AB1321&lt;&gt;$AB1320,IFERROR(INDEX(Cadastro!$F$5:$F$243,$AB1321),"")=""),"Indeterminado (início da série)",IF($X1321&gt;0,"Folga","Falta de registro"))))))))</f>
        <v>Trabalhado</v>
      </c>
      <c r="Z1321" s="34">
        <f>IF(OR($L1321&gt;0,$F1321&gt;Parâmetros!$E$14),0,IF($A1321&lt;&gt;$A1320,1,N($Z1320)+1))</f>
        <v>0</v>
      </c>
      <c r="AA1321" s="34">
        <f>IF(OR($L1321&gt;0,$F1321&gt;Parâmetros!$E$14),0,IF(OR($A1321&lt;&gt;$A1322,$F1322&gt;Parâmetros!$E$14),1,N($AA1322)+1))</f>
        <v>0</v>
      </c>
      <c r="AB1321" s="31">
        <f>IFERROR(MATCH($A1321&amp;"|"&amp;TEXT(_xlfn.MAXIFS(Cadastro!$E$5:$E$243,Cadastro!$A$5:$A$243,$A1321,Cadastro!$E$5:$E$243,"&lt;="&amp;$F1321),"yyyymmdd"),Cadastro!$I$5:$I$243,0),"")</f>
        <v>169</v>
      </c>
      <c r="AC1321" t="str">
        <f>IFERROR(_xlfn.SINGLE(INDEX(Exceções!$D$5:$D$203,MATCH($A1321&amp;"|"&amp;$F1321,Exceções!$F$5:$F$203,0))),"")</f>
        <v/>
      </c>
      <c r="AD1321" t="str">
        <f>IF($AC1321="","",IFERROR(_xlfn.SINGLE(INDEX(Exceções!$E$5:$E$203,MATCH($A1321&amp;"|"&amp;$F1321,Exceções!$F$5:$F$203,0))),""))</f>
        <v/>
      </c>
    </row>
    <row r="1322" spans="1:30" ht="15" hidden="1" customHeight="1" x14ac:dyDescent="0.25">
      <c r="A1322" s="31">
        <v>55564</v>
      </c>
      <c r="B1322" s="17" t="s">
        <v>24</v>
      </c>
      <c r="C1322" s="17" t="str">
        <f>IFERROR(INDEX(Cadastro!$C$5:$C$243,$AB1322),"NÃO INFORMADO")</f>
        <v>CAL</v>
      </c>
      <c r="D1322" s="17" t="str">
        <f>IFERROR(INDEX(Cadastro!$D$5:$D$243,$AB1322),"")</f>
        <v>6x1</v>
      </c>
      <c r="E1322" s="17" t="str">
        <f>IFERROR(INDEX(Cadastro!$G$5:$G$243,$AB1322),"")</f>
        <v>6x1</v>
      </c>
      <c r="F1322" s="29">
        <v>46304</v>
      </c>
      <c r="G1322" s="32" t="str">
        <f t="shared" si="120"/>
        <v>sex</v>
      </c>
      <c r="H1322" s="31">
        <f>IF($L1322=0,"",_xlfn.MINIFS(Dados!$Q:$Q,Dados!$A:$A,$A1322,Dados!$S:$S,$F1322))</f>
        <v>450</v>
      </c>
      <c r="I1322" s="31">
        <f>IF($H1322="","",_xlfn.MAXIFS(Dados!$R:$R,Dados!$A:$A,$A1322,Dados!$S:$S,$F1322))</f>
        <v>993</v>
      </c>
      <c r="J1322" s="32" t="str">
        <f>IF($D1322&lt;&gt;"Folguista","",IFERROR(INDEX(Parâmetros!$D$52:$G$52,1,MIN(4,MAX(1,$W1322))),""))</f>
        <v/>
      </c>
      <c r="K1322" s="32" t="str">
        <f>IF(OR($AC1322&lt;&gt;"",$Y1322="Folga",$Y1322="Folga trabalhada",$Y1322="Férias (cadastro)",$Y1322="Férias / afastamento",$Y1322="Indeterminado (início da série)"),"",IF(OR($D1322="6x1",$D1322="FF 6x1"),IF(OR(WEEKDAY($F1322,2)=6,WEEKDAY($F1322,2)=7),"6x1 sáb/dom","6x1"),IF($D1322="5x2","5x2",IF($H1322="",IF($D1322="Folguista",$J1322,$E1322),IF(OR($H1322&gt;=Parâmetros!$E$18,$H1322&lt;Parâmetros!$E$19),"C",IF($H1322&lt;Parâmetros!$E$20,"A","B"))))))</f>
        <v>6x1</v>
      </c>
      <c r="L1322" s="30">
        <f>SUMIFS(Dados!$E:$E,Dados!$A:$A,$A1322,Dados!$S:$S,$F1322)</f>
        <v>8.0399999999999991</v>
      </c>
      <c r="M1322" s="30">
        <f>IFERROR(INDEX(Parâmetros!$E$6:$E$11,MATCH($K1322,Parâmetros!$A$6:$A$11,0)),"")</f>
        <v>8.8000000000000007</v>
      </c>
      <c r="N1322" s="33">
        <f t="shared" si="121"/>
        <v>0.91363636363636347</v>
      </c>
      <c r="O1322" s="33">
        <f>Parâmetros!$E$13</f>
        <v>0.8</v>
      </c>
      <c r="P1322" s="32" t="str">
        <f>IF(OR($M1322="",$F1322&gt;Parâmetros!$E$14),"Não","Sim")</f>
        <v>Sim</v>
      </c>
      <c r="Q1322" s="32" t="str">
        <f t="shared" si="122"/>
        <v>Sim</v>
      </c>
      <c r="R1322" s="32" t="str">
        <f t="shared" si="123"/>
        <v>Sim</v>
      </c>
      <c r="S1322" s="30">
        <f t="shared" si="124"/>
        <v>0</v>
      </c>
      <c r="T1322" s="32" t="str">
        <f>IF($Q1322&lt;&gt;"Sim","",IF($N1322&gt;Parâmetros!$E$15,"Sim","Não"))</f>
        <v>Não</v>
      </c>
      <c r="U1322" s="17" t="str">
        <f t="shared" si="125"/>
        <v>Na meta</v>
      </c>
      <c r="V1322" s="17" t="str">
        <f>IF($AC1322&lt;&gt;"",IF($L1322&gt;0,"ATENÇÃO · apontou em dia de "&amp;LOWER($AC1322)&amp;" cadastrado","Exceção cadastrada · "&amp;$AC1322)&amp;IF($AD1322="",""," · "&amp;$AD1322),IF($E1322="Férias",IF($L1322&gt;0,"ATENÇÃO · apontou estando de férias no cadastro","Férias no cadastro"),IF($Y1322="Férias / afastamento","Afastamento · "&amp;($Z1322+$AA1322-1)&amp;" dias seguidos sem apontamento",IF($Y1322="Folga trabalhada","ATENÇÃO · apontou em dia de folga da escala 5x2",IF($Y1322="Folga",IF(AND($D1322="5x2",OR(WEEKDAY($F1322,2)=6,WEEKDAY($F1322,2)=7)),"Folga de fim de semana da escala 5x2",IF(AND(OR($D1322="6x1",$D1322="FF 6x1"),WEEKDAY($F1322,2)=6,FALSE()),"Folga de fim de semana · apontou no domingo anterior",IF(AND(OR($D1322="6x1",$D1322="FF 6x1"),WEEKDAY($F1322,2)=7,AND($A1322=$A1321,$L1321&gt;0)),"Folga de fim de semana · apontou no sábado",IF(AND(OR($D1322="6x1",$D1322="FF 6x1"),OR(WEEKDAY($F1322,2)=6,WEEKDAY($F1322,2)=7)),"Folga de fim de semana · sem apontamento no sábado nem no domingo","Folga prevista pelo ciclo")))),IF($Y1322="Indeterminado (início da série)","Sem histórico anterior — informe o dia do ciclo no Cadastro",IF($Y1322="Falta de registro",IF(OR(OR($D1322="6x1",$D1322="FF 6x1"),$D1322="5x2"),"FALTA DE REGISTRO · dia útil da escala "&amp;$E1322,"FALTA DE REGISTRO · dia "&amp;$W1322&amp;" de "&amp;IFERROR(INDEX(Parâmetros!$B$39:$B$48,MATCH($E1322,Parâmetros!$A$39:$A$48,0)),99)&amp;" do ciclo"),IF(OR($D1322="6x1",$D1322="FF 6x1"),IF(OR(AND(WEEKDAY($F1322,2)=6,AND($A1322=$A1323,$L1323&gt;0)),AND(WEEKDAY($F1322,2)=7,AND($A1322=$A1321,$L1321&gt;0))),"ATENÇÃO · apontou sábado e domingo no mesmo fim de semana",IF(OR(WEEKDAY($F1322,2)=6,WEEKDAY($F1322,2)=7),"Jornada de fim de semana do 6x1",IF(OR($H1322&gt;=Parâmetros!$E$20,$H1322&lt;Parâmetros!$E$19),"ATENÇÃO · 6x1 apontou fora do horário diurno","Jornada fixa do 6x1"))),IF($D1322="5x2","Jornada fixa do 5x2",IF($D1322="Folguista",IF($J1322=$K1322,"Evidência confirma sequência","DIVERGE · sequência "&amp;$J1322&amp;" × evidência "&amp;$K1322),IF($K1322=$E1322,"Evidência confirma cadastro","DIVERGE · cadastro "&amp;$E1322&amp;" × evidência "&amp;$K1322)))))))))))</f>
        <v>Jornada fixa do 6x1</v>
      </c>
      <c r="W1322" s="34" t="str">
        <f>IF(OR(OR($D1322="6x1",$D1322="FF 6x1"),$D1322="5x2"),"",IF($AB1322&lt;&gt;$AB1321,IF(IFERROR(INDEX(Cadastro!$F$5:$F$243,$AB1322),"")="",IF($L1322&gt;0,1,0),IF(IFERROR(INDEX(Cadastro!$F$5:$F$243,$AB1322),"")&lt;=IFERROR(INDEX(Parâmetros!$B$39:$B$48,MATCH($E1322,Parâmetros!$A$39:$A$48,0)),99),IFERROR(INDEX(Cadastro!$F$5:$F$243,$AB1322),""),0)),IF($L1322&gt;0,IF(N($X1321)&gt;0,1,N($W1321)+1),IF(AND($L1322=0,OR(N($W1321)&gt;=IFERROR(INDEX(Parâmetros!$B$39:$B$48,MATCH($E1322,Parâmetros!$A$39:$A$48,0)),99),AND(N($X1321)&gt;0,N($X1321)&lt;IFERROR(INDEX(Parâmetros!$C$39:$C$48,MATCH($E1322,Parâmetros!$A$39:$A$48,0)),0)))),0,N($W1321)+1))))</f>
        <v/>
      </c>
      <c r="X1322" s="34" t="str">
        <f>IF(OR(OR($D1322="6x1",$D1322="FF 6x1"),$D1322="5x2"),"",IF($AB1322&lt;&gt;$AB1321,IF(IFERROR(INDEX(Cadastro!$F$5:$F$243,$AB1322),"")="",0,IF(IFERROR(INDEX(Cadastro!$F$5:$F$243,$AB1322),"")&gt;IFERROR(INDEX(Parâmetros!$B$39:$B$48,MATCH($E1322,Parâmetros!$A$39:$A$48,0)),99),IFERROR(INDEX(Cadastro!$F$5:$F$243,$AB1322),"")-IFERROR(INDEX(Parâmetros!$B$39:$B$48,MATCH($E1322,Parâmetros!$A$39:$A$48,0)),99),0)),IF(AND($L1322=0,OR(N($W1321)&gt;=IFERROR(INDEX(Parâmetros!$B$39:$B$48,MATCH($E1322,Parâmetros!$A$39:$A$48,0)),99),AND(N($X1321)&gt;0,N($X1321)&lt;IFERROR(INDEX(Parâmetros!$C$39:$C$48,MATCH($E1322,Parâmetros!$A$39:$A$48,0)),0)))),N($X1321)+1,0)))</f>
        <v/>
      </c>
      <c r="Y1322" t="str">
        <f>IF($AC1322&lt;&gt;"",IF($L1322&gt;0,$AC1322&amp;" · com apontamento",$AC1322),IF($E1322="Férias",IF($L1322&gt;0,"Férias · com apontamento","Férias (cadastro)"),IF(($Z1322+$AA1322-1)&gt;Parâmetros!$E$16,"Férias / afastamento",IF(AND($D1322="5x2",OR(WEEKDAY($F1322,2)=6,WEEKDAY($F1322,2)=7)),IF($L1322&gt;0,"Folga trabalhada","Folga"),IF($L1322&gt;0,"Trabalhado",IF(OR(OR($D1322="6x1",$D1322="FF 6x1"),$D1322="5x2"),IF(AND(OR($D1322="6x1",$D1322="FF 6x1"),OR(WEEKDAY($F1322,2)=6,WEEKDAY($F1322,2)=7)),"Folga","Falta de registro"),IF(AND($AB1322&lt;&gt;$AB1321,IFERROR(INDEX(Cadastro!$F$5:$F$243,$AB1322),"")=""),"Indeterminado (início da série)",IF($X1322&gt;0,"Folga","Falta de registro"))))))))</f>
        <v>Trabalhado</v>
      </c>
      <c r="Z1322" s="34">
        <f>IF(OR($L1322&gt;0,$F1322&gt;Parâmetros!$E$14),0,IF($A1322&lt;&gt;$A1321,1,N($Z1321)+1))</f>
        <v>0</v>
      </c>
      <c r="AA1322" s="34">
        <f>IF(OR($L1322&gt;0,$F1322&gt;Parâmetros!$E$14),0,IF(OR($A1322&lt;&gt;$A1323,$F1323&gt;Parâmetros!$E$14),1,N($AA1323)+1))</f>
        <v>0</v>
      </c>
      <c r="AB1322" s="31">
        <f>IFERROR(MATCH($A1322&amp;"|"&amp;TEXT(_xlfn.MAXIFS(Cadastro!$E$5:$E$243,Cadastro!$A$5:$A$243,$A1322,Cadastro!$E$5:$E$243,"&lt;="&amp;$F1322),"yyyymmdd"),Cadastro!$I$5:$I$243,0),"")</f>
        <v>169</v>
      </c>
      <c r="AC1322" t="str">
        <f>IFERROR(_xlfn.SINGLE(INDEX(Exceções!$D$5:$D$203,MATCH($A1322&amp;"|"&amp;$F1322,Exceções!$F$5:$F$203,0))),"")</f>
        <v/>
      </c>
      <c r="AD1322" t="str">
        <f>IF($AC1322="","",IFERROR(_xlfn.SINGLE(INDEX(Exceções!$E$5:$E$203,MATCH($A1322&amp;"|"&amp;$F1322,Exceções!$F$5:$F$203,0))),""))</f>
        <v/>
      </c>
    </row>
    <row r="1323" spans="1:30" ht="15" hidden="1" customHeight="1" x14ac:dyDescent="0.25">
      <c r="A1323" s="31">
        <v>55564</v>
      </c>
      <c r="B1323" s="17" t="s">
        <v>24</v>
      </c>
      <c r="C1323" s="17" t="str">
        <f>IFERROR(INDEX(Cadastro!$C$5:$C$243,$AB1323),"NÃO INFORMADO")</f>
        <v>CAL</v>
      </c>
      <c r="D1323" s="17" t="str">
        <f>IFERROR(INDEX(Cadastro!$D$5:$D$243,$AB1323),"")</f>
        <v>6x1</v>
      </c>
      <c r="E1323" s="17" t="str">
        <f>IFERROR(INDEX(Cadastro!$G$5:$G$243,$AB1323),"")</f>
        <v>6x1</v>
      </c>
      <c r="F1323" s="29">
        <v>46305</v>
      </c>
      <c r="G1323" s="32" t="str">
        <f t="shared" si="120"/>
        <v>sáb</v>
      </c>
      <c r="H1323" s="31">
        <f>IF($L1323=0,"",_xlfn.MINIFS(Dados!$Q:$Q,Dados!$A:$A,$A1323,Dados!$S:$S,$F1323))</f>
        <v>450</v>
      </c>
      <c r="I1323" s="31">
        <f>IF($H1323="","",_xlfn.MAXIFS(Dados!$R:$R,Dados!$A:$A,$A1323,Dados!$S:$S,$F1323))</f>
        <v>930</v>
      </c>
      <c r="J1323" s="32" t="str">
        <f>IF($D1323&lt;&gt;"Folguista","",IFERROR(INDEX(Parâmetros!$D$52:$G$52,1,MIN(4,MAX(1,$W1323))),""))</f>
        <v/>
      </c>
      <c r="K1323" s="32" t="str">
        <f>IF(OR($AC1323&lt;&gt;"",$Y1323="Folga",$Y1323="Folga trabalhada",$Y1323="Férias (cadastro)",$Y1323="Férias / afastamento",$Y1323="Indeterminado (início da série)"),"",IF(OR($D1323="6x1",$D1323="FF 6x1"),IF(OR(WEEKDAY($F1323,2)=6,WEEKDAY($F1323,2)=7),"6x1 sáb/dom","6x1"),IF($D1323="5x2","5x2",IF($H1323="",IF($D1323="Folguista",$J1323,$E1323),IF(OR($H1323&gt;=Parâmetros!$E$18,$H1323&lt;Parâmetros!$E$19),"C",IF($H1323&lt;Parâmetros!$E$20,"A","B"))))))</f>
        <v>6x1 sáb/dom</v>
      </c>
      <c r="L1323" s="30">
        <f>SUMIFS(Dados!$E:$E,Dados!$A:$A,$A1323,Dados!$S:$S,$F1323)</f>
        <v>7.01</v>
      </c>
      <c r="M1323" s="30">
        <f>IFERROR(INDEX(Parâmetros!$E$6:$E$11,MATCH($K1323,Parâmetros!$A$6:$A$11,0)),"")</f>
        <v>7.33</v>
      </c>
      <c r="N1323" s="33">
        <f t="shared" si="121"/>
        <v>0.95634379263301494</v>
      </c>
      <c r="O1323" s="33">
        <f>Parâmetros!$E$13</f>
        <v>0.8</v>
      </c>
      <c r="P1323" s="32" t="str">
        <f>IF(OR($M1323="",$F1323&gt;Parâmetros!$E$14),"Não","Sim")</f>
        <v>Sim</v>
      </c>
      <c r="Q1323" s="32" t="str">
        <f t="shared" si="122"/>
        <v>Sim</v>
      </c>
      <c r="R1323" s="32" t="str">
        <f t="shared" si="123"/>
        <v>Sim</v>
      </c>
      <c r="S1323" s="30">
        <f t="shared" si="124"/>
        <v>0</v>
      </c>
      <c r="T1323" s="32" t="str">
        <f>IF($Q1323&lt;&gt;"Sim","",IF($N1323&gt;Parâmetros!$E$15,"Sim","Não"))</f>
        <v>Não</v>
      </c>
      <c r="U1323" s="17" t="str">
        <f t="shared" si="125"/>
        <v>Na meta</v>
      </c>
      <c r="V1323" s="17" t="str">
        <f>IF($AC1323&lt;&gt;"",IF($L1323&gt;0,"ATENÇÃO · apontou em dia de "&amp;LOWER($AC1323)&amp;" cadastrado","Exceção cadastrada · "&amp;$AC1323)&amp;IF($AD1323="",""," · "&amp;$AD1323),IF($E1323="Férias",IF($L1323&gt;0,"ATENÇÃO · apontou estando de férias no cadastro","Férias no cadastro"),IF($Y1323="Férias / afastamento","Afastamento · "&amp;($Z1323+$AA1323-1)&amp;" dias seguidos sem apontamento",IF($Y1323="Folga trabalhada","ATENÇÃO · apontou em dia de folga da escala 5x2",IF($Y1323="Folga",IF(AND($D1323="5x2",OR(WEEKDAY($F1323,2)=6,WEEKDAY($F1323,2)=7)),"Folga de fim de semana da escala 5x2",IF(AND(OR($D1323="6x1",$D1323="FF 6x1"),WEEKDAY($F1323,2)=6,FALSE()),"Folga de fim de semana · apontou no domingo anterior",IF(AND(OR($D1323="6x1",$D1323="FF 6x1"),WEEKDAY($F1323,2)=7,AND($A1323=$A1322,$L1322&gt;0)),"Folga de fim de semana · apontou no sábado",IF(AND(OR($D1323="6x1",$D1323="FF 6x1"),OR(WEEKDAY($F1323,2)=6,WEEKDAY($F1323,2)=7)),"Folga de fim de semana · sem apontamento no sábado nem no domingo","Folga prevista pelo ciclo")))),IF($Y1323="Indeterminado (início da série)","Sem histórico anterior — informe o dia do ciclo no Cadastro",IF($Y1323="Falta de registro",IF(OR(OR($D1323="6x1",$D1323="FF 6x1"),$D1323="5x2"),"FALTA DE REGISTRO · dia útil da escala "&amp;$E1323,"FALTA DE REGISTRO · dia "&amp;$W1323&amp;" de "&amp;IFERROR(INDEX(Parâmetros!$B$39:$B$48,MATCH($E1323,Parâmetros!$A$39:$A$48,0)),99)&amp;" do ciclo"),IF(OR($D1323="6x1",$D1323="FF 6x1"),IF(OR(AND(WEEKDAY($F1323,2)=6,AND($A1323=$A1324,$L1324&gt;0)),AND(WEEKDAY($F1323,2)=7,AND($A1323=$A1322,$L1322&gt;0))),"ATENÇÃO · apontou sábado e domingo no mesmo fim de semana",IF(OR(WEEKDAY($F1323,2)=6,WEEKDAY($F1323,2)=7),"Jornada de fim de semana do 6x1",IF(OR($H1323&gt;=Parâmetros!$E$20,$H1323&lt;Parâmetros!$E$19),"ATENÇÃO · 6x1 apontou fora do horário diurno","Jornada fixa do 6x1"))),IF($D1323="5x2","Jornada fixa do 5x2",IF($D1323="Folguista",IF($J1323=$K1323,"Evidência confirma sequência","DIVERGE · sequência "&amp;$J1323&amp;" × evidência "&amp;$K1323),IF($K1323=$E1323,"Evidência confirma cadastro","DIVERGE · cadastro "&amp;$E1323&amp;" × evidência "&amp;$K1323)))))))))))</f>
        <v>Jornada de fim de semana do 6x1</v>
      </c>
      <c r="W1323" s="34" t="str">
        <f>IF(OR(OR($D1323="6x1",$D1323="FF 6x1"),$D1323="5x2"),"",IF($AB1323&lt;&gt;$AB1322,IF(IFERROR(INDEX(Cadastro!$F$5:$F$243,$AB1323),"")="",IF($L1323&gt;0,1,0),IF(IFERROR(INDEX(Cadastro!$F$5:$F$243,$AB1323),"")&lt;=IFERROR(INDEX(Parâmetros!$B$39:$B$48,MATCH($E1323,Parâmetros!$A$39:$A$48,0)),99),IFERROR(INDEX(Cadastro!$F$5:$F$243,$AB1323),""),0)),IF($L1323&gt;0,IF(N($X1322)&gt;0,1,N($W1322)+1),IF(AND($L1323=0,OR(N($W1322)&gt;=IFERROR(INDEX(Parâmetros!$B$39:$B$48,MATCH($E1323,Parâmetros!$A$39:$A$48,0)),99),AND(N($X1322)&gt;0,N($X1322)&lt;IFERROR(INDEX(Parâmetros!$C$39:$C$48,MATCH($E1323,Parâmetros!$A$39:$A$48,0)),0)))),0,N($W1322)+1))))</f>
        <v/>
      </c>
      <c r="X1323" s="34" t="str">
        <f>IF(OR(OR($D1323="6x1",$D1323="FF 6x1"),$D1323="5x2"),"",IF($AB1323&lt;&gt;$AB1322,IF(IFERROR(INDEX(Cadastro!$F$5:$F$243,$AB1323),"")="",0,IF(IFERROR(INDEX(Cadastro!$F$5:$F$243,$AB1323),"")&gt;IFERROR(INDEX(Parâmetros!$B$39:$B$48,MATCH($E1323,Parâmetros!$A$39:$A$48,0)),99),IFERROR(INDEX(Cadastro!$F$5:$F$243,$AB1323),"")-IFERROR(INDEX(Parâmetros!$B$39:$B$48,MATCH($E1323,Parâmetros!$A$39:$A$48,0)),99),0)),IF(AND($L1323=0,OR(N($W1322)&gt;=IFERROR(INDEX(Parâmetros!$B$39:$B$48,MATCH($E1323,Parâmetros!$A$39:$A$48,0)),99),AND(N($X1322)&gt;0,N($X1322)&lt;IFERROR(INDEX(Parâmetros!$C$39:$C$48,MATCH($E1323,Parâmetros!$A$39:$A$48,0)),0)))),N($X1322)+1,0)))</f>
        <v/>
      </c>
      <c r="Y1323" t="str">
        <f>IF($AC1323&lt;&gt;"",IF($L1323&gt;0,$AC1323&amp;" · com apontamento",$AC1323),IF($E1323="Férias",IF($L1323&gt;0,"Férias · com apontamento","Férias (cadastro)"),IF(($Z1323+$AA1323-1)&gt;Parâmetros!$E$16,"Férias / afastamento",IF(AND($D1323="5x2",OR(WEEKDAY($F1323,2)=6,WEEKDAY($F1323,2)=7)),IF($L1323&gt;0,"Folga trabalhada","Folga"),IF($L1323&gt;0,"Trabalhado",IF(OR(OR($D1323="6x1",$D1323="FF 6x1"),$D1323="5x2"),IF(AND(OR($D1323="6x1",$D1323="FF 6x1"),OR(WEEKDAY($F1323,2)=6,WEEKDAY($F1323,2)=7)),"Folga","Falta de registro"),IF(AND($AB1323&lt;&gt;$AB1322,IFERROR(INDEX(Cadastro!$F$5:$F$243,$AB1323),"")=""),"Indeterminado (início da série)",IF($X1323&gt;0,"Folga","Falta de registro"))))))))</f>
        <v>Trabalhado</v>
      </c>
      <c r="Z1323" s="34">
        <f>IF(OR($L1323&gt;0,$F1323&gt;Parâmetros!$E$14),0,IF($A1323&lt;&gt;$A1322,1,N($Z1322)+1))</f>
        <v>0</v>
      </c>
      <c r="AA1323" s="34">
        <f>IF(OR($L1323&gt;0,$F1323&gt;Parâmetros!$E$14),0,IF(OR($A1323&lt;&gt;$A1324,$F1324&gt;Parâmetros!$E$14),1,N($AA1324)+1))</f>
        <v>0</v>
      </c>
      <c r="AB1323" s="31">
        <f>IFERROR(MATCH($A1323&amp;"|"&amp;TEXT(_xlfn.MAXIFS(Cadastro!$E$5:$E$243,Cadastro!$A$5:$A$243,$A1323,Cadastro!$E$5:$E$243,"&lt;="&amp;$F1323),"yyyymmdd"),Cadastro!$I$5:$I$243,0),"")</f>
        <v>169</v>
      </c>
      <c r="AC1323" t="str">
        <f>IFERROR(_xlfn.SINGLE(INDEX(Exceções!$D$5:$D$203,MATCH($A1323&amp;"|"&amp;$F1323,Exceções!$F$5:$F$203,0))),"")</f>
        <v/>
      </c>
      <c r="AD1323" t="str">
        <f>IF($AC1323="","",IFERROR(_xlfn.SINGLE(INDEX(Exceções!$E$5:$E$203,MATCH($A1323&amp;"|"&amp;$F1323,Exceções!$F$5:$F$203,0))),""))</f>
        <v/>
      </c>
    </row>
    <row r="1324" spans="1:30" ht="15" hidden="1" customHeight="1" x14ac:dyDescent="0.25">
      <c r="A1324" s="31">
        <v>55564</v>
      </c>
      <c r="B1324" s="17" t="s">
        <v>24</v>
      </c>
      <c r="C1324" s="17" t="str">
        <f>IFERROR(INDEX(Cadastro!$C$5:$C$243,$AB1324),"NÃO INFORMADO")</f>
        <v>CAL</v>
      </c>
      <c r="D1324" s="17" t="str">
        <f>IFERROR(INDEX(Cadastro!$D$5:$D$243,$AB1324),"")</f>
        <v>6x1</v>
      </c>
      <c r="E1324" s="17" t="str">
        <f>IFERROR(INDEX(Cadastro!$G$5:$G$243,$AB1324),"")</f>
        <v>6x1</v>
      </c>
      <c r="F1324" s="29">
        <v>46306</v>
      </c>
      <c r="G1324" s="32" t="str">
        <f t="shared" si="120"/>
        <v>dom</v>
      </c>
      <c r="H1324" s="31" t="str">
        <f>IF($L1324=0,"",_xlfn.MINIFS(Dados!$Q:$Q,Dados!$A:$A,$A1324,Dados!$S:$S,$F1324))</f>
        <v/>
      </c>
      <c r="I1324" s="31" t="str">
        <f>IF($H1324="","",_xlfn.MAXIFS(Dados!$R:$R,Dados!$A:$A,$A1324,Dados!$S:$S,$F1324))</f>
        <v/>
      </c>
      <c r="J1324" s="32" t="str">
        <f>IF($D1324&lt;&gt;"Folguista","",IFERROR(INDEX(Parâmetros!$D$52:$G$52,1,MIN(4,MAX(1,$W1324))),""))</f>
        <v/>
      </c>
      <c r="K1324" s="32" t="str">
        <f>IF(OR($AC1324&lt;&gt;"",$Y1324="Folga",$Y1324="Folga trabalhada",$Y1324="Férias (cadastro)",$Y1324="Férias / afastamento",$Y1324="Indeterminado (início da série)"),"",IF(OR($D1324="6x1",$D1324="FF 6x1"),IF(OR(WEEKDAY($F1324,2)=6,WEEKDAY($F1324,2)=7),"6x1 sáb/dom","6x1"),IF($D1324="5x2","5x2",IF($H1324="",IF($D1324="Folguista",$J1324,$E1324),IF(OR($H1324&gt;=Parâmetros!$E$18,$H1324&lt;Parâmetros!$E$19),"C",IF($H1324&lt;Parâmetros!$E$20,"A","B"))))))</f>
        <v/>
      </c>
      <c r="L1324" s="30">
        <f>SUMIFS(Dados!$E:$E,Dados!$A:$A,$A1324,Dados!$S:$S,$F1324)</f>
        <v>0</v>
      </c>
      <c r="M1324" s="30" t="str">
        <f>IFERROR(INDEX(Parâmetros!$E$6:$E$11,MATCH($K1324,Parâmetros!$A$6:$A$11,0)),"")</f>
        <v/>
      </c>
      <c r="N1324" s="33" t="str">
        <f t="shared" si="121"/>
        <v/>
      </c>
      <c r="O1324" s="33">
        <f>Parâmetros!$E$13</f>
        <v>0.8</v>
      </c>
      <c r="P1324" s="32" t="str">
        <f>IF(OR($M1324="",$F1324&gt;Parâmetros!$E$14),"Não","Sim")</f>
        <v>Não</v>
      </c>
      <c r="Q1324" s="32" t="str">
        <f t="shared" si="122"/>
        <v/>
      </c>
      <c r="R1324" s="32" t="str">
        <f t="shared" si="123"/>
        <v/>
      </c>
      <c r="S1324" s="30" t="str">
        <f t="shared" si="124"/>
        <v/>
      </c>
      <c r="T1324" s="32" t="str">
        <f>IF($Q1324&lt;&gt;"Sim","",IF($N1324&gt;Parâmetros!$E$15,"Sim","Não"))</f>
        <v/>
      </c>
      <c r="U1324" s="17" t="str">
        <f t="shared" si="125"/>
        <v>Folga</v>
      </c>
      <c r="V1324" s="17" t="str">
        <f>IF($AC1324&lt;&gt;"",IF($L1324&gt;0,"ATENÇÃO · apontou em dia de "&amp;LOWER($AC1324)&amp;" cadastrado","Exceção cadastrada · "&amp;$AC1324)&amp;IF($AD1324="",""," · "&amp;$AD1324),IF($E1324="Férias",IF($L1324&gt;0,"ATENÇÃO · apontou estando de férias no cadastro","Férias no cadastro"),IF($Y1324="Férias / afastamento","Afastamento · "&amp;($Z1324+$AA1324-1)&amp;" dias seguidos sem apontamento",IF($Y1324="Folga trabalhada","ATENÇÃO · apontou em dia de folga da escala 5x2",IF($Y1324="Folga",IF(AND($D1324="5x2",OR(WEEKDAY($F1324,2)=6,WEEKDAY($F1324,2)=7)),"Folga de fim de semana da escala 5x2",IF(AND(OR($D1324="6x1",$D1324="FF 6x1"),WEEKDAY($F1324,2)=6,FALSE()),"Folga de fim de semana · apontou no domingo anterior",IF(AND(OR($D1324="6x1",$D1324="FF 6x1"),WEEKDAY($F1324,2)=7,AND($A1324=$A1323,$L1323&gt;0)),"Folga de fim de semana · apontou no sábado",IF(AND(OR($D1324="6x1",$D1324="FF 6x1"),OR(WEEKDAY($F1324,2)=6,WEEKDAY($F1324,2)=7)),"Folga de fim de semana · sem apontamento no sábado nem no domingo","Folga prevista pelo ciclo")))),IF($Y1324="Indeterminado (início da série)","Sem histórico anterior — informe o dia do ciclo no Cadastro",IF($Y1324="Falta de registro",IF(OR(OR($D1324="6x1",$D1324="FF 6x1"),$D1324="5x2"),"FALTA DE REGISTRO · dia útil da escala "&amp;$E1324,"FALTA DE REGISTRO · dia "&amp;$W1324&amp;" de "&amp;IFERROR(INDEX(Parâmetros!$B$39:$B$48,MATCH($E1324,Parâmetros!$A$39:$A$48,0)),99)&amp;" do ciclo"),IF(OR($D1324="6x1",$D1324="FF 6x1"),IF(OR(AND(WEEKDAY($F1324,2)=6,AND($A1324=$A1325,$L1325&gt;0)),AND(WEEKDAY($F1324,2)=7,AND($A1324=$A1323,$L1323&gt;0))),"ATENÇÃO · apontou sábado e domingo no mesmo fim de semana",IF(OR(WEEKDAY($F1324,2)=6,WEEKDAY($F1324,2)=7),"Jornada de fim de semana do 6x1",IF(OR($H1324&gt;=Parâmetros!$E$20,$H1324&lt;Parâmetros!$E$19),"ATENÇÃO · 6x1 apontou fora do horário diurno","Jornada fixa do 6x1"))),IF($D1324="5x2","Jornada fixa do 5x2",IF($D1324="Folguista",IF($J1324=$K1324,"Evidência confirma sequência","DIVERGE · sequência "&amp;$J1324&amp;" × evidência "&amp;$K1324),IF($K1324=$E1324,"Evidência confirma cadastro","DIVERGE · cadastro "&amp;$E1324&amp;" × evidência "&amp;$K1324)))))))))))</f>
        <v>Folga de fim de semana · apontou no sábado</v>
      </c>
      <c r="W1324" s="34" t="str">
        <f>IF(OR(OR($D1324="6x1",$D1324="FF 6x1"),$D1324="5x2"),"",IF($AB1324&lt;&gt;$AB1323,IF(IFERROR(INDEX(Cadastro!$F$5:$F$243,$AB1324),"")="",IF($L1324&gt;0,1,0),IF(IFERROR(INDEX(Cadastro!$F$5:$F$243,$AB1324),"")&lt;=IFERROR(INDEX(Parâmetros!$B$39:$B$48,MATCH($E1324,Parâmetros!$A$39:$A$48,0)),99),IFERROR(INDEX(Cadastro!$F$5:$F$243,$AB1324),""),0)),IF($L1324&gt;0,IF(N($X1323)&gt;0,1,N($W1323)+1),IF(AND($L1324=0,OR(N($W1323)&gt;=IFERROR(INDEX(Parâmetros!$B$39:$B$48,MATCH($E1324,Parâmetros!$A$39:$A$48,0)),99),AND(N($X1323)&gt;0,N($X1323)&lt;IFERROR(INDEX(Parâmetros!$C$39:$C$48,MATCH($E1324,Parâmetros!$A$39:$A$48,0)),0)))),0,N($W1323)+1))))</f>
        <v/>
      </c>
      <c r="X1324" s="34" t="str">
        <f>IF(OR(OR($D1324="6x1",$D1324="FF 6x1"),$D1324="5x2"),"",IF($AB1324&lt;&gt;$AB1323,IF(IFERROR(INDEX(Cadastro!$F$5:$F$243,$AB1324),"")="",0,IF(IFERROR(INDEX(Cadastro!$F$5:$F$243,$AB1324),"")&gt;IFERROR(INDEX(Parâmetros!$B$39:$B$48,MATCH($E1324,Parâmetros!$A$39:$A$48,0)),99),IFERROR(INDEX(Cadastro!$F$5:$F$243,$AB1324),"")-IFERROR(INDEX(Parâmetros!$B$39:$B$48,MATCH($E1324,Parâmetros!$A$39:$A$48,0)),99),0)),IF(AND($L1324=0,OR(N($W1323)&gt;=IFERROR(INDEX(Parâmetros!$B$39:$B$48,MATCH($E1324,Parâmetros!$A$39:$A$48,0)),99),AND(N($X1323)&gt;0,N($X1323)&lt;IFERROR(INDEX(Parâmetros!$C$39:$C$48,MATCH($E1324,Parâmetros!$A$39:$A$48,0)),0)))),N($X1323)+1,0)))</f>
        <v/>
      </c>
      <c r="Y1324" t="str">
        <f>IF($AC1324&lt;&gt;"",IF($L1324&gt;0,$AC1324&amp;" · com apontamento",$AC1324),IF($E1324="Férias",IF($L1324&gt;0,"Férias · com apontamento","Férias (cadastro)"),IF(($Z1324+$AA1324-1)&gt;Parâmetros!$E$16,"Férias / afastamento",IF(AND($D1324="5x2",OR(WEEKDAY($F1324,2)=6,WEEKDAY($F1324,2)=7)),IF($L1324&gt;0,"Folga trabalhada","Folga"),IF($L1324&gt;0,"Trabalhado",IF(OR(OR($D1324="6x1",$D1324="FF 6x1"),$D1324="5x2"),IF(AND(OR($D1324="6x1",$D1324="FF 6x1"),OR(WEEKDAY($F1324,2)=6,WEEKDAY($F1324,2)=7)),"Folga","Falta de registro"),IF(AND($AB1324&lt;&gt;$AB1323,IFERROR(INDEX(Cadastro!$F$5:$F$243,$AB1324),"")=""),"Indeterminado (início da série)",IF($X1324&gt;0,"Folga","Falta de registro"))))))))</f>
        <v>Folga</v>
      </c>
      <c r="Z1324" s="34">
        <f>IF(OR($L1324&gt;0,$F1324&gt;Parâmetros!$E$14),0,IF($A1324&lt;&gt;$A1323,1,N($Z1323)+1))</f>
        <v>1</v>
      </c>
      <c r="AA1324" s="34">
        <f>IF(OR($L1324&gt;0,$F1324&gt;Parâmetros!$E$14),0,IF(OR($A1324&lt;&gt;$A1325,$F1325&gt;Parâmetros!$E$14),1,N($AA1325)+1))</f>
        <v>1</v>
      </c>
      <c r="AB1324" s="31">
        <f>IFERROR(MATCH($A1324&amp;"|"&amp;TEXT(_xlfn.MAXIFS(Cadastro!$E$5:$E$243,Cadastro!$A$5:$A$243,$A1324,Cadastro!$E$5:$E$243,"&lt;="&amp;$F1324),"yyyymmdd"),Cadastro!$I$5:$I$243,0),"")</f>
        <v>169</v>
      </c>
      <c r="AC1324" t="str">
        <f>IFERROR(_xlfn.SINGLE(INDEX(Exceções!$D$5:$D$203,MATCH($A1324&amp;"|"&amp;$F1324,Exceções!$F$5:$F$203,0))),"")</f>
        <v/>
      </c>
      <c r="AD1324" t="str">
        <f>IF($AC1324="","",IFERROR(_xlfn.SINGLE(INDEX(Exceções!$E$5:$E$203,MATCH($A1324&amp;"|"&amp;$F1324,Exceções!$F$5:$F$203,0))),""))</f>
        <v/>
      </c>
    </row>
    <row r="1325" spans="1:30" ht="15" hidden="1" customHeight="1" x14ac:dyDescent="0.25">
      <c r="A1325" s="31">
        <v>55564</v>
      </c>
      <c r="B1325" s="17" t="s">
        <v>24</v>
      </c>
      <c r="C1325" s="17" t="str">
        <f>IFERROR(INDEX(Cadastro!$C$5:$C$243,$AB1325),"NÃO INFORMADO")</f>
        <v>CAL</v>
      </c>
      <c r="D1325" s="17" t="str">
        <f>IFERROR(INDEX(Cadastro!$D$5:$D$243,$AB1325),"")</f>
        <v>A</v>
      </c>
      <c r="E1325" s="17" t="str">
        <f>IFERROR(INDEX(Cadastro!$G$5:$G$243,$AB1325),"")</f>
        <v>A</v>
      </c>
      <c r="F1325" s="29">
        <v>46307</v>
      </c>
      <c r="G1325" s="32" t="str">
        <f t="shared" si="120"/>
        <v>seg</v>
      </c>
      <c r="H1325" s="31">
        <f>IF($L1325=0,"",_xlfn.MINIFS(Dados!$Q:$Q,Dados!$A:$A,$A1325,Dados!$S:$S,$F1325))</f>
        <v>450</v>
      </c>
      <c r="I1325" s="31">
        <f>IF($H1325="","",_xlfn.MAXIFS(Dados!$R:$R,Dados!$A:$A,$A1325,Dados!$S:$S,$F1325))</f>
        <v>927</v>
      </c>
      <c r="J1325" s="32" t="str">
        <f>IF($D1325&lt;&gt;"Folguista","",IFERROR(INDEX(Parâmetros!$D$52:$G$52,1,MIN(4,MAX(1,$W1325))),""))</f>
        <v/>
      </c>
      <c r="K1325" s="32" t="str">
        <f>IF(OR($AC1325&lt;&gt;"",$Y1325="Folga",$Y1325="Folga trabalhada",$Y1325="Férias (cadastro)",$Y1325="Férias / afastamento",$Y1325="Indeterminado (início da série)"),"",IF(OR($D1325="6x1",$D1325="FF 6x1"),IF(OR(WEEKDAY($F1325,2)=6,WEEKDAY($F1325,2)=7),"6x1 sáb/dom","6x1"),IF($D1325="5x2","5x2",IF($H1325="",IF($D1325="Folguista",$J1325,$E1325),IF(OR($H1325&gt;=Parâmetros!$E$18,$H1325&lt;Parâmetros!$E$19),"C",IF($H1325&lt;Parâmetros!$E$20,"A","B"))))))</f>
        <v>A</v>
      </c>
      <c r="L1325" s="30">
        <f>SUMIFS(Dados!$E:$E,Dados!$A:$A,$A1325,Dados!$S:$S,$F1325)</f>
        <v>6.8100000000000005</v>
      </c>
      <c r="M1325" s="30">
        <f>IFERROR(INDEX(Parâmetros!$E$6:$E$11,MATCH($K1325,Parâmetros!$A$6:$A$11,0)),"")</f>
        <v>7.58</v>
      </c>
      <c r="N1325" s="33">
        <f t="shared" si="121"/>
        <v>0.89841688654353569</v>
      </c>
      <c r="O1325" s="33">
        <f>Parâmetros!$E$13</f>
        <v>0.8</v>
      </c>
      <c r="P1325" s="32" t="str">
        <f>IF(OR($M1325="",$F1325&gt;Parâmetros!$E$14),"Não","Sim")</f>
        <v>Sim</v>
      </c>
      <c r="Q1325" s="32" t="str">
        <f t="shared" si="122"/>
        <v>Sim</v>
      </c>
      <c r="R1325" s="32" t="str">
        <f t="shared" si="123"/>
        <v>Sim</v>
      </c>
      <c r="S1325" s="30">
        <f t="shared" si="124"/>
        <v>0</v>
      </c>
      <c r="T1325" s="32" t="str">
        <f>IF($Q1325&lt;&gt;"Sim","",IF($N1325&gt;Parâmetros!$E$15,"Sim","Não"))</f>
        <v>Não</v>
      </c>
      <c r="U1325" s="17" t="str">
        <f t="shared" si="125"/>
        <v>Na meta</v>
      </c>
      <c r="V1325" s="17" t="str">
        <f>IF($AC1325&lt;&gt;"",IF($L1325&gt;0,"ATENÇÃO · apontou em dia de "&amp;LOWER($AC1325)&amp;" cadastrado","Exceção cadastrada · "&amp;$AC1325)&amp;IF($AD1325="",""," · "&amp;$AD1325),IF($E1325="Férias",IF($L1325&gt;0,"ATENÇÃO · apontou estando de férias no cadastro","Férias no cadastro"),IF($Y1325="Férias / afastamento","Afastamento · "&amp;($Z1325+$AA1325-1)&amp;" dias seguidos sem apontamento",IF($Y1325="Folga trabalhada","ATENÇÃO · apontou em dia de folga da escala 5x2",IF($Y1325="Folga",IF(AND($D1325="5x2",OR(WEEKDAY($F1325,2)=6,WEEKDAY($F1325,2)=7)),"Folga de fim de semana da escala 5x2",IF(AND(OR($D1325="6x1",$D1325="FF 6x1"),WEEKDAY($F1325,2)=6,FALSE()),"Folga de fim de semana · apontou no domingo anterior",IF(AND(OR($D1325="6x1",$D1325="FF 6x1"),WEEKDAY($F1325,2)=7,AND($A1325=$A1324,$L1324&gt;0)),"Folga de fim de semana · apontou no sábado",IF(AND(OR($D1325="6x1",$D1325="FF 6x1"),OR(WEEKDAY($F1325,2)=6,WEEKDAY($F1325,2)=7)),"Folga de fim de semana · sem apontamento no sábado nem no domingo","Folga prevista pelo ciclo")))),IF($Y1325="Indeterminado (início da série)","Sem histórico anterior — informe o dia do ciclo no Cadastro",IF($Y1325="Falta de registro",IF(OR(OR($D1325="6x1",$D1325="FF 6x1"),$D1325="5x2"),"FALTA DE REGISTRO · dia útil da escala "&amp;$E1325,"FALTA DE REGISTRO · dia "&amp;$W1325&amp;" de "&amp;IFERROR(INDEX(Parâmetros!$B$39:$B$48,MATCH($E1325,Parâmetros!$A$39:$A$48,0)),99)&amp;" do ciclo"),IF(OR($D1325="6x1",$D1325="FF 6x1"),IF(OR(AND(WEEKDAY($F1325,2)=6,AND($A1325=$A1326,$L1326&gt;0)),AND(WEEKDAY($F1325,2)=7,AND($A1325=$A1324,$L1324&gt;0))),"ATENÇÃO · apontou sábado e domingo no mesmo fim de semana",IF(OR(WEEKDAY($F1325,2)=6,WEEKDAY($F1325,2)=7),"Jornada de fim de semana do 6x1",IF(OR($H1325&gt;=Parâmetros!$E$20,$H1325&lt;Parâmetros!$E$19),"ATENÇÃO · 6x1 apontou fora do horário diurno","Jornada fixa do 6x1"))),IF($D1325="5x2","Jornada fixa do 5x2",IF($D1325="Folguista",IF($J1325=$K1325,"Evidência confirma sequência","DIVERGE · sequência "&amp;$J1325&amp;" × evidência "&amp;$K1325),IF($K1325=$E1325,"Evidência confirma cadastro","DIVERGE · cadastro "&amp;$E1325&amp;" × evidência "&amp;$K1325)))))))))))</f>
        <v>Evidência confirma cadastro</v>
      </c>
      <c r="W1325" s="34">
        <f>IF(OR(OR($D1325="6x1",$D1325="FF 6x1"),$D1325="5x2"),"",IF($AB1325&lt;&gt;$AB1324,IF(IFERROR(INDEX(Cadastro!$F$5:$F$243,$AB1325),"")="",IF($L1325&gt;0,1,0),IF(IFERROR(INDEX(Cadastro!$F$5:$F$243,$AB1325),"")&lt;=IFERROR(INDEX(Parâmetros!$B$39:$B$48,MATCH($E1325,Parâmetros!$A$39:$A$48,0)),99),IFERROR(INDEX(Cadastro!$F$5:$F$243,$AB1325),""),0)),IF($L1325&gt;0,IF(N($X1324)&gt;0,1,N($W1324)+1),IF(AND($L1325=0,OR(N($W1324)&gt;=IFERROR(INDEX(Parâmetros!$B$39:$B$48,MATCH($E1325,Parâmetros!$A$39:$A$48,0)),99),AND(N($X1324)&gt;0,N($X1324)&lt;IFERROR(INDEX(Parâmetros!$C$39:$C$48,MATCH($E1325,Parâmetros!$A$39:$A$48,0)),0)))),0,N($W1324)+1))))</f>
        <v>1</v>
      </c>
      <c r="X1325" s="34">
        <f>IF(OR(OR($D1325="6x1",$D1325="FF 6x1"),$D1325="5x2"),"",IF($AB1325&lt;&gt;$AB1324,IF(IFERROR(INDEX(Cadastro!$F$5:$F$243,$AB1325),"")="",0,IF(IFERROR(INDEX(Cadastro!$F$5:$F$243,$AB1325),"")&gt;IFERROR(INDEX(Parâmetros!$B$39:$B$48,MATCH($E1325,Parâmetros!$A$39:$A$48,0)),99),IFERROR(INDEX(Cadastro!$F$5:$F$243,$AB1325),"")-IFERROR(INDEX(Parâmetros!$B$39:$B$48,MATCH($E1325,Parâmetros!$A$39:$A$48,0)),99),0)),IF(AND($L1325=0,OR(N($W1324)&gt;=IFERROR(INDEX(Parâmetros!$B$39:$B$48,MATCH($E1325,Parâmetros!$A$39:$A$48,0)),99),AND(N($X1324)&gt;0,N($X1324)&lt;IFERROR(INDEX(Parâmetros!$C$39:$C$48,MATCH($E1325,Parâmetros!$A$39:$A$48,0)),0)))),N($X1324)+1,0)))</f>
        <v>0</v>
      </c>
      <c r="Y1325" t="str">
        <f>IF($AC1325&lt;&gt;"",IF($L1325&gt;0,$AC1325&amp;" · com apontamento",$AC1325),IF($E1325="Férias",IF($L1325&gt;0,"Férias · com apontamento","Férias (cadastro)"),IF(($Z1325+$AA1325-1)&gt;Parâmetros!$E$16,"Férias / afastamento",IF(AND($D1325="5x2",OR(WEEKDAY($F1325,2)=6,WEEKDAY($F1325,2)=7)),IF($L1325&gt;0,"Folga trabalhada","Folga"),IF($L1325&gt;0,"Trabalhado",IF(OR(OR($D1325="6x1",$D1325="FF 6x1"),$D1325="5x2"),IF(AND(OR($D1325="6x1",$D1325="FF 6x1"),OR(WEEKDAY($F1325,2)=6,WEEKDAY($F1325,2)=7)),"Folga","Falta de registro"),IF(AND($AB1325&lt;&gt;$AB1324,IFERROR(INDEX(Cadastro!$F$5:$F$243,$AB1325),"")=""),"Indeterminado (início da série)",IF($X1325&gt;0,"Folga","Falta de registro"))))))))</f>
        <v>Trabalhado</v>
      </c>
      <c r="Z1325" s="34">
        <f>IF(OR($L1325&gt;0,$F1325&gt;Parâmetros!$E$14),0,IF($A1325&lt;&gt;$A1324,1,N($Z1324)+1))</f>
        <v>0</v>
      </c>
      <c r="AA1325" s="34">
        <f>IF(OR($L1325&gt;0,$F1325&gt;Parâmetros!$E$14),0,IF(OR($A1325&lt;&gt;$A1326,$F1326&gt;Parâmetros!$E$14),1,N($AA1326)+1))</f>
        <v>0</v>
      </c>
      <c r="AB1325" s="31">
        <f>IFERROR(MATCH($A1325&amp;"|"&amp;TEXT(_xlfn.MAXIFS(Cadastro!$E$5:$E$243,Cadastro!$A$5:$A$243,$A1325,Cadastro!$E$5:$E$243,"&lt;="&amp;$F1325),"yyyymmdd"),Cadastro!$I$5:$I$243,0),"")</f>
        <v>170</v>
      </c>
      <c r="AC1325" t="str">
        <f>IFERROR(_xlfn.SINGLE(INDEX(Exceções!$D$5:$D$203,MATCH($A1325&amp;"|"&amp;$F1325,Exceções!$F$5:$F$203,0))),"")</f>
        <v/>
      </c>
      <c r="AD1325" t="str">
        <f>IF($AC1325="","",IFERROR(_xlfn.SINGLE(INDEX(Exceções!$E$5:$E$203,MATCH($A1325&amp;"|"&amp;$F1325,Exceções!$F$5:$F$203,0))),""))</f>
        <v/>
      </c>
    </row>
    <row r="1326" spans="1:30" ht="15" hidden="1" customHeight="1" x14ac:dyDescent="0.25">
      <c r="A1326" s="31">
        <v>55564</v>
      </c>
      <c r="B1326" s="17" t="s">
        <v>24</v>
      </c>
      <c r="C1326" s="17" t="str">
        <f>IFERROR(INDEX(Cadastro!$C$5:$C$243,$AB1326),"NÃO INFORMADO")</f>
        <v>CAL</v>
      </c>
      <c r="D1326" s="17" t="str">
        <f>IFERROR(INDEX(Cadastro!$D$5:$D$243,$AB1326),"")</f>
        <v>6x1</v>
      </c>
      <c r="E1326" s="17" t="str">
        <f>IFERROR(INDEX(Cadastro!$G$5:$G$243,$AB1326),"")</f>
        <v>6x1</v>
      </c>
      <c r="F1326" s="29">
        <v>46308</v>
      </c>
      <c r="G1326" s="32" t="str">
        <f t="shared" si="120"/>
        <v>ter</v>
      </c>
      <c r="H1326" s="31">
        <f>IF($L1326=0,"",_xlfn.MINIFS(Dados!$Q:$Q,Dados!$A:$A,$A1326,Dados!$S:$S,$F1326))</f>
        <v>450</v>
      </c>
      <c r="I1326" s="31">
        <f>IF($H1326="","",_xlfn.MAXIFS(Dados!$R:$R,Dados!$A:$A,$A1326,Dados!$S:$S,$F1326))</f>
        <v>990</v>
      </c>
      <c r="J1326" s="32" t="str">
        <f>IF($D1326&lt;&gt;"Folguista","",IFERROR(INDEX(Parâmetros!$D$52:$G$52,1,MIN(4,MAX(1,$W1326))),""))</f>
        <v/>
      </c>
      <c r="K1326" s="32" t="str">
        <f>IF(OR($AC1326&lt;&gt;"",$Y1326="Folga",$Y1326="Folga trabalhada",$Y1326="Férias (cadastro)",$Y1326="Férias / afastamento",$Y1326="Indeterminado (início da série)"),"",IF(OR($D1326="6x1",$D1326="FF 6x1"),IF(OR(WEEKDAY($F1326,2)=6,WEEKDAY($F1326,2)=7),"6x1 sáb/dom","6x1"),IF($D1326="5x2","5x2",IF($H1326="",IF($D1326="Folguista",$J1326,$E1326),IF(OR($H1326&gt;=Parâmetros!$E$18,$H1326&lt;Parâmetros!$E$19),"C",IF($H1326&lt;Parâmetros!$E$20,"A","B"))))))</f>
        <v>6x1</v>
      </c>
      <c r="L1326" s="30">
        <f>SUMIFS(Dados!$E:$E,Dados!$A:$A,$A1326,Dados!$S:$S,$F1326)</f>
        <v>7.98</v>
      </c>
      <c r="M1326" s="30">
        <f>IFERROR(INDEX(Parâmetros!$E$6:$E$11,MATCH($K1326,Parâmetros!$A$6:$A$11,0)),"")</f>
        <v>8.8000000000000007</v>
      </c>
      <c r="N1326" s="33">
        <f t="shared" si="121"/>
        <v>0.90681818181818175</v>
      </c>
      <c r="O1326" s="33">
        <f>Parâmetros!$E$13</f>
        <v>0.8</v>
      </c>
      <c r="P1326" s="32" t="str">
        <f>IF(OR($M1326="",$F1326&gt;Parâmetros!$E$14),"Não","Sim")</f>
        <v>Sim</v>
      </c>
      <c r="Q1326" s="32" t="str">
        <f t="shared" si="122"/>
        <v>Sim</v>
      </c>
      <c r="R1326" s="32" t="str">
        <f t="shared" si="123"/>
        <v>Sim</v>
      </c>
      <c r="S1326" s="30">
        <f t="shared" si="124"/>
        <v>0</v>
      </c>
      <c r="T1326" s="32" t="str">
        <f>IF($Q1326&lt;&gt;"Sim","",IF($N1326&gt;Parâmetros!$E$15,"Sim","Não"))</f>
        <v>Não</v>
      </c>
      <c r="U1326" s="17" t="str">
        <f t="shared" si="125"/>
        <v>Na meta</v>
      </c>
      <c r="V1326" s="17" t="str">
        <f>IF($AC1326&lt;&gt;"",IF($L1326&gt;0,"ATENÇÃO · apontou em dia de "&amp;LOWER($AC1326)&amp;" cadastrado","Exceção cadastrada · "&amp;$AC1326)&amp;IF($AD1326="",""," · "&amp;$AD1326),IF($E1326="Férias",IF($L1326&gt;0,"ATENÇÃO · apontou estando de férias no cadastro","Férias no cadastro"),IF($Y1326="Férias / afastamento","Afastamento · "&amp;($Z1326+$AA1326-1)&amp;" dias seguidos sem apontamento",IF($Y1326="Folga trabalhada","ATENÇÃO · apontou em dia de folga da escala 5x2",IF($Y1326="Folga",IF(AND($D1326="5x2",OR(WEEKDAY($F1326,2)=6,WEEKDAY($F1326,2)=7)),"Folga de fim de semana da escala 5x2",IF(AND(OR($D1326="6x1",$D1326="FF 6x1"),WEEKDAY($F1326,2)=6,FALSE()),"Folga de fim de semana · apontou no domingo anterior",IF(AND(OR($D1326="6x1",$D1326="FF 6x1"),WEEKDAY($F1326,2)=7,AND($A1326=$A1325,$L1325&gt;0)),"Folga de fim de semana · apontou no sábado",IF(AND(OR($D1326="6x1",$D1326="FF 6x1"),OR(WEEKDAY($F1326,2)=6,WEEKDAY($F1326,2)=7)),"Folga de fim de semana · sem apontamento no sábado nem no domingo","Folga prevista pelo ciclo")))),IF($Y1326="Indeterminado (início da série)","Sem histórico anterior — informe o dia do ciclo no Cadastro",IF($Y1326="Falta de registro",IF(OR(OR($D1326="6x1",$D1326="FF 6x1"),$D1326="5x2"),"FALTA DE REGISTRO · dia útil da escala "&amp;$E1326,"FALTA DE REGISTRO · dia "&amp;$W1326&amp;" de "&amp;IFERROR(INDEX(Parâmetros!$B$39:$B$48,MATCH($E1326,Parâmetros!$A$39:$A$48,0)),99)&amp;" do ciclo"),IF(OR($D1326="6x1",$D1326="FF 6x1"),IF(OR(AND(WEEKDAY($F1326,2)=6,AND($A1326=$A1327,$L1327&gt;0)),AND(WEEKDAY($F1326,2)=7,AND($A1326=$A1325,$L1325&gt;0))),"ATENÇÃO · apontou sábado e domingo no mesmo fim de semana",IF(OR(WEEKDAY($F1326,2)=6,WEEKDAY($F1326,2)=7),"Jornada de fim de semana do 6x1",IF(OR($H1326&gt;=Parâmetros!$E$20,$H1326&lt;Parâmetros!$E$19),"ATENÇÃO · 6x1 apontou fora do horário diurno","Jornada fixa do 6x1"))),IF($D1326="5x2","Jornada fixa do 5x2",IF($D1326="Folguista",IF($J1326=$K1326,"Evidência confirma sequência","DIVERGE · sequência "&amp;$J1326&amp;" × evidência "&amp;$K1326),IF($K1326=$E1326,"Evidência confirma cadastro","DIVERGE · cadastro "&amp;$E1326&amp;" × evidência "&amp;$K1326)))))))))))</f>
        <v>Jornada fixa do 6x1</v>
      </c>
      <c r="W1326" s="34" t="str">
        <f>IF(OR(OR($D1326="6x1",$D1326="FF 6x1"),$D1326="5x2"),"",IF($AB1326&lt;&gt;$AB1325,IF(IFERROR(INDEX(Cadastro!$F$5:$F$243,$AB1326),"")="",IF($L1326&gt;0,1,0),IF(IFERROR(INDEX(Cadastro!$F$5:$F$243,$AB1326),"")&lt;=IFERROR(INDEX(Parâmetros!$B$39:$B$48,MATCH($E1326,Parâmetros!$A$39:$A$48,0)),99),IFERROR(INDEX(Cadastro!$F$5:$F$243,$AB1326),""),0)),IF($L1326&gt;0,IF(N($X1325)&gt;0,1,N($W1325)+1),IF(AND($L1326=0,OR(N($W1325)&gt;=IFERROR(INDEX(Parâmetros!$B$39:$B$48,MATCH($E1326,Parâmetros!$A$39:$A$48,0)),99),AND(N($X1325)&gt;0,N($X1325)&lt;IFERROR(INDEX(Parâmetros!$C$39:$C$48,MATCH($E1326,Parâmetros!$A$39:$A$48,0)),0)))),0,N($W1325)+1))))</f>
        <v/>
      </c>
      <c r="X1326" s="34" t="str">
        <f>IF(OR(OR($D1326="6x1",$D1326="FF 6x1"),$D1326="5x2"),"",IF($AB1326&lt;&gt;$AB1325,IF(IFERROR(INDEX(Cadastro!$F$5:$F$243,$AB1326),"")="",0,IF(IFERROR(INDEX(Cadastro!$F$5:$F$243,$AB1326),"")&gt;IFERROR(INDEX(Parâmetros!$B$39:$B$48,MATCH($E1326,Parâmetros!$A$39:$A$48,0)),99),IFERROR(INDEX(Cadastro!$F$5:$F$243,$AB1326),"")-IFERROR(INDEX(Parâmetros!$B$39:$B$48,MATCH($E1326,Parâmetros!$A$39:$A$48,0)),99),0)),IF(AND($L1326=0,OR(N($W1325)&gt;=IFERROR(INDEX(Parâmetros!$B$39:$B$48,MATCH($E1326,Parâmetros!$A$39:$A$48,0)),99),AND(N($X1325)&gt;0,N($X1325)&lt;IFERROR(INDEX(Parâmetros!$C$39:$C$48,MATCH($E1326,Parâmetros!$A$39:$A$48,0)),0)))),N($X1325)+1,0)))</f>
        <v/>
      </c>
      <c r="Y1326" t="str">
        <f>IF($AC1326&lt;&gt;"",IF($L1326&gt;0,$AC1326&amp;" · com apontamento",$AC1326),IF($E1326="Férias",IF($L1326&gt;0,"Férias · com apontamento","Férias (cadastro)"),IF(($Z1326+$AA1326-1)&gt;Parâmetros!$E$16,"Férias / afastamento",IF(AND($D1326="5x2",OR(WEEKDAY($F1326,2)=6,WEEKDAY($F1326,2)=7)),IF($L1326&gt;0,"Folga trabalhada","Folga"),IF($L1326&gt;0,"Trabalhado",IF(OR(OR($D1326="6x1",$D1326="FF 6x1"),$D1326="5x2"),IF(AND(OR($D1326="6x1",$D1326="FF 6x1"),OR(WEEKDAY($F1326,2)=6,WEEKDAY($F1326,2)=7)),"Folga","Falta de registro"),IF(AND($AB1326&lt;&gt;$AB1325,IFERROR(INDEX(Cadastro!$F$5:$F$243,$AB1326),"")=""),"Indeterminado (início da série)",IF($X1326&gt;0,"Folga","Falta de registro"))))))))</f>
        <v>Trabalhado</v>
      </c>
      <c r="Z1326" s="34">
        <f>IF(OR($L1326&gt;0,$F1326&gt;Parâmetros!$E$14),0,IF($A1326&lt;&gt;$A1325,1,N($Z1325)+1))</f>
        <v>0</v>
      </c>
      <c r="AA1326" s="34">
        <f>IF(OR($L1326&gt;0,$F1326&gt;Parâmetros!$E$14),0,IF(OR($A1326&lt;&gt;$A1327,$F1327&gt;Parâmetros!$E$14),1,N($AA1327)+1))</f>
        <v>0</v>
      </c>
      <c r="AB1326" s="31">
        <f>IFERROR(MATCH($A1326&amp;"|"&amp;TEXT(_xlfn.MAXIFS(Cadastro!$E$5:$E$243,Cadastro!$A$5:$A$243,$A1326,Cadastro!$E$5:$E$243,"&lt;="&amp;$F1326),"yyyymmdd"),Cadastro!$I$5:$I$243,0),"")</f>
        <v>171</v>
      </c>
      <c r="AC1326" t="str">
        <f>IFERROR(_xlfn.SINGLE(INDEX(Exceções!$D$5:$D$203,MATCH($A1326&amp;"|"&amp;$F1326,Exceções!$F$5:$F$203,0))),"")</f>
        <v/>
      </c>
      <c r="AD1326" t="str">
        <f>IF($AC1326="","",IFERROR(_xlfn.SINGLE(INDEX(Exceções!$E$5:$E$203,MATCH($A1326&amp;"|"&amp;$F1326,Exceções!$F$5:$F$203,0))),""))</f>
        <v/>
      </c>
    </row>
    <row r="1327" spans="1:30" ht="15" hidden="1" customHeight="1" x14ac:dyDescent="0.25">
      <c r="A1327" s="31">
        <v>55564</v>
      </c>
      <c r="B1327" s="17" t="s">
        <v>24</v>
      </c>
      <c r="C1327" s="17" t="str">
        <f>IFERROR(INDEX(Cadastro!$C$5:$C$243,$AB1327),"NÃO INFORMADO")</f>
        <v>CAL</v>
      </c>
      <c r="D1327" s="17" t="str">
        <f>IFERROR(INDEX(Cadastro!$D$5:$D$243,$AB1327),"")</f>
        <v>6x1</v>
      </c>
      <c r="E1327" s="17" t="str">
        <f>IFERROR(INDEX(Cadastro!$G$5:$G$243,$AB1327),"")</f>
        <v>6x1</v>
      </c>
      <c r="F1327" s="29">
        <v>46309</v>
      </c>
      <c r="G1327" s="32" t="str">
        <f t="shared" si="120"/>
        <v>qua</v>
      </c>
      <c r="H1327" s="31">
        <f>IF($L1327=0,"",_xlfn.MINIFS(Dados!$Q:$Q,Dados!$A:$A,$A1327,Dados!$S:$S,$F1327))</f>
        <v>450</v>
      </c>
      <c r="I1327" s="31">
        <f>IF($H1327="","",_xlfn.MAXIFS(Dados!$R:$R,Dados!$A:$A,$A1327,Dados!$S:$S,$F1327))</f>
        <v>993</v>
      </c>
      <c r="J1327" s="32" t="str">
        <f>IF($D1327&lt;&gt;"Folguista","",IFERROR(INDEX(Parâmetros!$D$52:$G$52,1,MIN(4,MAX(1,$W1327))),""))</f>
        <v/>
      </c>
      <c r="K1327" s="32" t="str">
        <f>IF(OR($AC1327&lt;&gt;"",$Y1327="Folga",$Y1327="Folga trabalhada",$Y1327="Férias (cadastro)",$Y1327="Férias / afastamento",$Y1327="Indeterminado (início da série)"),"",IF(OR($D1327="6x1",$D1327="FF 6x1"),IF(OR(WEEKDAY($F1327,2)=6,WEEKDAY($F1327,2)=7),"6x1 sáb/dom","6x1"),IF($D1327="5x2","5x2",IF($H1327="",IF($D1327="Folguista",$J1327,$E1327),IF(OR($H1327&gt;=Parâmetros!$E$18,$H1327&lt;Parâmetros!$E$19),"C",IF($H1327&lt;Parâmetros!$E$20,"A","B"))))))</f>
        <v>6x1</v>
      </c>
      <c r="L1327" s="30">
        <f>SUMIFS(Dados!$E:$E,Dados!$A:$A,$A1327,Dados!$S:$S,$F1327)</f>
        <v>7.9899999999999993</v>
      </c>
      <c r="M1327" s="30">
        <f>IFERROR(INDEX(Parâmetros!$E$6:$E$11,MATCH($K1327,Parâmetros!$A$6:$A$11,0)),"")</f>
        <v>8.8000000000000007</v>
      </c>
      <c r="N1327" s="33">
        <f t="shared" si="121"/>
        <v>0.90795454545454535</v>
      </c>
      <c r="O1327" s="33">
        <f>Parâmetros!$E$13</f>
        <v>0.8</v>
      </c>
      <c r="P1327" s="32" t="str">
        <f>IF(OR($M1327="",$F1327&gt;Parâmetros!$E$14),"Não","Sim")</f>
        <v>Sim</v>
      </c>
      <c r="Q1327" s="32" t="str">
        <f t="shared" si="122"/>
        <v>Sim</v>
      </c>
      <c r="R1327" s="32" t="str">
        <f t="shared" si="123"/>
        <v>Sim</v>
      </c>
      <c r="S1327" s="30">
        <f t="shared" si="124"/>
        <v>0</v>
      </c>
      <c r="T1327" s="32" t="str">
        <f>IF($Q1327&lt;&gt;"Sim","",IF($N1327&gt;Parâmetros!$E$15,"Sim","Não"))</f>
        <v>Não</v>
      </c>
      <c r="U1327" s="17" t="str">
        <f t="shared" si="125"/>
        <v>Na meta</v>
      </c>
      <c r="V1327" s="17" t="str">
        <f>IF($AC1327&lt;&gt;"",IF($L1327&gt;0,"ATENÇÃO · apontou em dia de "&amp;LOWER($AC1327)&amp;" cadastrado","Exceção cadastrada · "&amp;$AC1327)&amp;IF($AD1327="",""," · "&amp;$AD1327),IF($E1327="Férias",IF($L1327&gt;0,"ATENÇÃO · apontou estando de férias no cadastro","Férias no cadastro"),IF($Y1327="Férias / afastamento","Afastamento · "&amp;($Z1327+$AA1327-1)&amp;" dias seguidos sem apontamento",IF($Y1327="Folga trabalhada","ATENÇÃO · apontou em dia de folga da escala 5x2",IF($Y1327="Folga",IF(AND($D1327="5x2",OR(WEEKDAY($F1327,2)=6,WEEKDAY($F1327,2)=7)),"Folga de fim de semana da escala 5x2",IF(AND(OR($D1327="6x1",$D1327="FF 6x1"),WEEKDAY($F1327,2)=6,FALSE()),"Folga de fim de semana · apontou no domingo anterior",IF(AND(OR($D1327="6x1",$D1327="FF 6x1"),WEEKDAY($F1327,2)=7,AND($A1327=$A1326,$L1326&gt;0)),"Folga de fim de semana · apontou no sábado",IF(AND(OR($D1327="6x1",$D1327="FF 6x1"),OR(WEEKDAY($F1327,2)=6,WEEKDAY($F1327,2)=7)),"Folga de fim de semana · sem apontamento no sábado nem no domingo","Folga prevista pelo ciclo")))),IF($Y1327="Indeterminado (início da série)","Sem histórico anterior — informe o dia do ciclo no Cadastro",IF($Y1327="Falta de registro",IF(OR(OR($D1327="6x1",$D1327="FF 6x1"),$D1327="5x2"),"FALTA DE REGISTRO · dia útil da escala "&amp;$E1327,"FALTA DE REGISTRO · dia "&amp;$W1327&amp;" de "&amp;IFERROR(INDEX(Parâmetros!$B$39:$B$48,MATCH($E1327,Parâmetros!$A$39:$A$48,0)),99)&amp;" do ciclo"),IF(OR($D1327="6x1",$D1327="FF 6x1"),IF(OR(AND(WEEKDAY($F1327,2)=6,AND($A1327=$A1328,$L1328&gt;0)),AND(WEEKDAY($F1327,2)=7,AND($A1327=$A1326,$L1326&gt;0))),"ATENÇÃO · apontou sábado e domingo no mesmo fim de semana",IF(OR(WEEKDAY($F1327,2)=6,WEEKDAY($F1327,2)=7),"Jornada de fim de semana do 6x1",IF(OR($H1327&gt;=Parâmetros!$E$20,$H1327&lt;Parâmetros!$E$19),"ATENÇÃO · 6x1 apontou fora do horário diurno","Jornada fixa do 6x1"))),IF($D1327="5x2","Jornada fixa do 5x2",IF($D1327="Folguista",IF($J1327=$K1327,"Evidência confirma sequência","DIVERGE · sequência "&amp;$J1327&amp;" × evidência "&amp;$K1327),IF($K1327=$E1327,"Evidência confirma cadastro","DIVERGE · cadastro "&amp;$E1327&amp;" × evidência "&amp;$K1327)))))))))))</f>
        <v>Jornada fixa do 6x1</v>
      </c>
      <c r="W1327" s="34" t="str">
        <f>IF(OR(OR($D1327="6x1",$D1327="FF 6x1"),$D1327="5x2"),"",IF($AB1327&lt;&gt;$AB1326,IF(IFERROR(INDEX(Cadastro!$F$5:$F$243,$AB1327),"")="",IF($L1327&gt;0,1,0),IF(IFERROR(INDEX(Cadastro!$F$5:$F$243,$AB1327),"")&lt;=IFERROR(INDEX(Parâmetros!$B$39:$B$48,MATCH($E1327,Parâmetros!$A$39:$A$48,0)),99),IFERROR(INDEX(Cadastro!$F$5:$F$243,$AB1327),""),0)),IF($L1327&gt;0,IF(N($X1326)&gt;0,1,N($W1326)+1),IF(AND($L1327=0,OR(N($W1326)&gt;=IFERROR(INDEX(Parâmetros!$B$39:$B$48,MATCH($E1327,Parâmetros!$A$39:$A$48,0)),99),AND(N($X1326)&gt;0,N($X1326)&lt;IFERROR(INDEX(Parâmetros!$C$39:$C$48,MATCH($E1327,Parâmetros!$A$39:$A$48,0)),0)))),0,N($W1326)+1))))</f>
        <v/>
      </c>
      <c r="X1327" s="34" t="str">
        <f>IF(OR(OR($D1327="6x1",$D1327="FF 6x1"),$D1327="5x2"),"",IF($AB1327&lt;&gt;$AB1326,IF(IFERROR(INDEX(Cadastro!$F$5:$F$243,$AB1327),"")="",0,IF(IFERROR(INDEX(Cadastro!$F$5:$F$243,$AB1327),"")&gt;IFERROR(INDEX(Parâmetros!$B$39:$B$48,MATCH($E1327,Parâmetros!$A$39:$A$48,0)),99),IFERROR(INDEX(Cadastro!$F$5:$F$243,$AB1327),"")-IFERROR(INDEX(Parâmetros!$B$39:$B$48,MATCH($E1327,Parâmetros!$A$39:$A$48,0)),99),0)),IF(AND($L1327=0,OR(N($W1326)&gt;=IFERROR(INDEX(Parâmetros!$B$39:$B$48,MATCH($E1327,Parâmetros!$A$39:$A$48,0)),99),AND(N($X1326)&gt;0,N($X1326)&lt;IFERROR(INDEX(Parâmetros!$C$39:$C$48,MATCH($E1327,Parâmetros!$A$39:$A$48,0)),0)))),N($X1326)+1,0)))</f>
        <v/>
      </c>
      <c r="Y1327" t="str">
        <f>IF($AC1327&lt;&gt;"",IF($L1327&gt;0,$AC1327&amp;" · com apontamento",$AC1327),IF($E1327="Férias",IF($L1327&gt;0,"Férias · com apontamento","Férias (cadastro)"),IF(($Z1327+$AA1327-1)&gt;Parâmetros!$E$16,"Férias / afastamento",IF(AND($D1327="5x2",OR(WEEKDAY($F1327,2)=6,WEEKDAY($F1327,2)=7)),IF($L1327&gt;0,"Folga trabalhada","Folga"),IF($L1327&gt;0,"Trabalhado",IF(OR(OR($D1327="6x1",$D1327="FF 6x1"),$D1327="5x2"),IF(AND(OR($D1327="6x1",$D1327="FF 6x1"),OR(WEEKDAY($F1327,2)=6,WEEKDAY($F1327,2)=7)),"Folga","Falta de registro"),IF(AND($AB1327&lt;&gt;$AB1326,IFERROR(INDEX(Cadastro!$F$5:$F$243,$AB1327),"")=""),"Indeterminado (início da série)",IF($X1327&gt;0,"Folga","Falta de registro"))))))))</f>
        <v>Trabalhado</v>
      </c>
      <c r="Z1327" s="34">
        <f>IF(OR($L1327&gt;0,$F1327&gt;Parâmetros!$E$14),0,IF($A1327&lt;&gt;$A1326,1,N($Z1326)+1))</f>
        <v>0</v>
      </c>
      <c r="AA1327" s="34">
        <f>IF(OR($L1327&gt;0,$F1327&gt;Parâmetros!$E$14),0,IF(OR($A1327&lt;&gt;$A1328,$F1328&gt;Parâmetros!$E$14),1,N($AA1328)+1))</f>
        <v>0</v>
      </c>
      <c r="AB1327" s="31">
        <f>IFERROR(MATCH($A1327&amp;"|"&amp;TEXT(_xlfn.MAXIFS(Cadastro!$E$5:$E$243,Cadastro!$A$5:$A$243,$A1327,Cadastro!$E$5:$E$243,"&lt;="&amp;$F1327),"yyyymmdd"),Cadastro!$I$5:$I$243,0),"")</f>
        <v>171</v>
      </c>
      <c r="AC1327" t="str">
        <f>IFERROR(_xlfn.SINGLE(INDEX(Exceções!$D$5:$D$203,MATCH($A1327&amp;"|"&amp;$F1327,Exceções!$F$5:$F$203,0))),"")</f>
        <v/>
      </c>
      <c r="AD1327" t="str">
        <f>IF($AC1327="","",IFERROR(_xlfn.SINGLE(INDEX(Exceções!$E$5:$E$203,MATCH($A1327&amp;"|"&amp;$F1327,Exceções!$F$5:$F$203,0))),""))</f>
        <v/>
      </c>
    </row>
    <row r="1328" spans="1:30" ht="15" hidden="1" customHeight="1" x14ac:dyDescent="0.25">
      <c r="A1328" s="31">
        <v>55564</v>
      </c>
      <c r="B1328" s="17" t="s">
        <v>24</v>
      </c>
      <c r="C1328" s="17" t="str">
        <f>IFERROR(INDEX(Cadastro!$C$5:$C$243,$AB1328),"NÃO INFORMADO")</f>
        <v>CAL</v>
      </c>
      <c r="D1328" s="17" t="str">
        <f>IFERROR(INDEX(Cadastro!$D$5:$D$243,$AB1328),"")</f>
        <v>6x1</v>
      </c>
      <c r="E1328" s="17" t="str">
        <f>IFERROR(INDEX(Cadastro!$G$5:$G$243,$AB1328),"")</f>
        <v>6x1</v>
      </c>
      <c r="F1328" s="29">
        <v>46310</v>
      </c>
      <c r="G1328" s="32" t="str">
        <f t="shared" si="120"/>
        <v>qui</v>
      </c>
      <c r="H1328" s="31">
        <f>IF($L1328=0,"",_xlfn.MINIFS(Dados!$Q:$Q,Dados!$A:$A,$A1328,Dados!$S:$S,$F1328))</f>
        <v>440</v>
      </c>
      <c r="I1328" s="31">
        <f>IF($H1328="","",_xlfn.MAXIFS(Dados!$R:$R,Dados!$A:$A,$A1328,Dados!$S:$S,$F1328))</f>
        <v>990</v>
      </c>
      <c r="J1328" s="32" t="str">
        <f>IF($D1328&lt;&gt;"Folguista","",IFERROR(INDEX(Parâmetros!$D$52:$G$52,1,MIN(4,MAX(1,$W1328))),""))</f>
        <v/>
      </c>
      <c r="K1328" s="32" t="str">
        <f>IF(OR($AC1328&lt;&gt;"",$Y1328="Folga",$Y1328="Folga trabalhada",$Y1328="Férias (cadastro)",$Y1328="Férias / afastamento",$Y1328="Indeterminado (início da série)"),"",IF(OR($D1328="6x1",$D1328="FF 6x1"),IF(OR(WEEKDAY($F1328,2)=6,WEEKDAY($F1328,2)=7),"6x1 sáb/dom","6x1"),IF($D1328="5x2","5x2",IF($H1328="",IF($D1328="Folguista",$J1328,$E1328),IF(OR($H1328&gt;=Parâmetros!$E$18,$H1328&lt;Parâmetros!$E$19),"C",IF($H1328&lt;Parâmetros!$E$20,"A","B"))))))</f>
        <v>6x1</v>
      </c>
      <c r="L1328" s="30">
        <f>SUMIFS(Dados!$E:$E,Dados!$A:$A,$A1328,Dados!$S:$S,$F1328)</f>
        <v>2</v>
      </c>
      <c r="M1328" s="30">
        <f>IFERROR(INDEX(Parâmetros!$E$6:$E$11,MATCH($K1328,Parâmetros!$A$6:$A$11,0)),"")</f>
        <v>8.8000000000000007</v>
      </c>
      <c r="N1328" s="33">
        <f t="shared" si="121"/>
        <v>0.22727272727272727</v>
      </c>
      <c r="O1328" s="33">
        <f>Parâmetros!$E$13</f>
        <v>0.8</v>
      </c>
      <c r="P1328" s="32" t="str">
        <f>IF(OR($M1328="",$F1328&gt;Parâmetros!$E$14),"Não","Sim")</f>
        <v>Sim</v>
      </c>
      <c r="Q1328" s="32" t="str">
        <f t="shared" si="122"/>
        <v>Sim</v>
      </c>
      <c r="R1328" s="32" t="str">
        <f t="shared" si="123"/>
        <v>Não</v>
      </c>
      <c r="S1328" s="30">
        <f t="shared" si="124"/>
        <v>5.0400000000000009</v>
      </c>
      <c r="T1328" s="32" t="str">
        <f>IF($Q1328&lt;&gt;"Sim","",IF($N1328&gt;Parâmetros!$E$15,"Sim","Não"))</f>
        <v>Não</v>
      </c>
      <c r="U1328" s="17" t="str">
        <f t="shared" si="125"/>
        <v>Abaixo da meta</v>
      </c>
      <c r="V1328" s="17" t="str">
        <f>IF($AC1328&lt;&gt;"",IF($L1328&gt;0,"ATENÇÃO · apontou em dia de "&amp;LOWER($AC1328)&amp;" cadastrado","Exceção cadastrada · "&amp;$AC1328)&amp;IF($AD1328="",""," · "&amp;$AD1328),IF($E1328="Férias",IF($L1328&gt;0,"ATENÇÃO · apontou estando de férias no cadastro","Férias no cadastro"),IF($Y1328="Férias / afastamento","Afastamento · "&amp;($Z1328+$AA1328-1)&amp;" dias seguidos sem apontamento",IF($Y1328="Folga trabalhada","ATENÇÃO · apontou em dia de folga da escala 5x2",IF($Y1328="Folga",IF(AND($D1328="5x2",OR(WEEKDAY($F1328,2)=6,WEEKDAY($F1328,2)=7)),"Folga de fim de semana da escala 5x2",IF(AND(OR($D1328="6x1",$D1328="FF 6x1"),WEEKDAY($F1328,2)=6,FALSE()),"Folga de fim de semana · apontou no domingo anterior",IF(AND(OR($D1328="6x1",$D1328="FF 6x1"),WEEKDAY($F1328,2)=7,AND($A1328=$A1327,$L1327&gt;0)),"Folga de fim de semana · apontou no sábado",IF(AND(OR($D1328="6x1",$D1328="FF 6x1"),OR(WEEKDAY($F1328,2)=6,WEEKDAY($F1328,2)=7)),"Folga de fim de semana · sem apontamento no sábado nem no domingo","Folga prevista pelo ciclo")))),IF($Y1328="Indeterminado (início da série)","Sem histórico anterior — informe o dia do ciclo no Cadastro",IF($Y1328="Falta de registro",IF(OR(OR($D1328="6x1",$D1328="FF 6x1"),$D1328="5x2"),"FALTA DE REGISTRO · dia útil da escala "&amp;$E1328,"FALTA DE REGISTRO · dia "&amp;$W1328&amp;" de "&amp;IFERROR(INDEX(Parâmetros!$B$39:$B$48,MATCH($E1328,Parâmetros!$A$39:$A$48,0)),99)&amp;" do ciclo"),IF(OR($D1328="6x1",$D1328="FF 6x1"),IF(OR(AND(WEEKDAY($F1328,2)=6,AND($A1328=$A1329,$L1329&gt;0)),AND(WEEKDAY($F1328,2)=7,AND($A1328=$A1327,$L1327&gt;0))),"ATENÇÃO · apontou sábado e domingo no mesmo fim de semana",IF(OR(WEEKDAY($F1328,2)=6,WEEKDAY($F1328,2)=7),"Jornada de fim de semana do 6x1",IF(OR($H1328&gt;=Parâmetros!$E$20,$H1328&lt;Parâmetros!$E$19),"ATENÇÃO · 6x1 apontou fora do horário diurno","Jornada fixa do 6x1"))),IF($D1328="5x2","Jornada fixa do 5x2",IF($D1328="Folguista",IF($J1328=$K1328,"Evidência confirma sequência","DIVERGE · sequência "&amp;$J1328&amp;" × evidência "&amp;$K1328),IF($K1328=$E1328,"Evidência confirma cadastro","DIVERGE · cadastro "&amp;$E1328&amp;" × evidência "&amp;$K1328)))))))))))</f>
        <v>Jornada fixa do 6x1</v>
      </c>
      <c r="W1328" s="34" t="str">
        <f>IF(OR(OR($D1328="6x1",$D1328="FF 6x1"),$D1328="5x2"),"",IF($AB1328&lt;&gt;$AB1327,IF(IFERROR(INDEX(Cadastro!$F$5:$F$243,$AB1328),"")="",IF($L1328&gt;0,1,0),IF(IFERROR(INDEX(Cadastro!$F$5:$F$243,$AB1328),"")&lt;=IFERROR(INDEX(Parâmetros!$B$39:$B$48,MATCH($E1328,Parâmetros!$A$39:$A$48,0)),99),IFERROR(INDEX(Cadastro!$F$5:$F$243,$AB1328),""),0)),IF($L1328&gt;0,IF(N($X1327)&gt;0,1,N($W1327)+1),IF(AND($L1328=0,OR(N($W1327)&gt;=IFERROR(INDEX(Parâmetros!$B$39:$B$48,MATCH($E1328,Parâmetros!$A$39:$A$48,0)),99),AND(N($X1327)&gt;0,N($X1327)&lt;IFERROR(INDEX(Parâmetros!$C$39:$C$48,MATCH($E1328,Parâmetros!$A$39:$A$48,0)),0)))),0,N($W1327)+1))))</f>
        <v/>
      </c>
      <c r="X1328" s="34" t="str">
        <f>IF(OR(OR($D1328="6x1",$D1328="FF 6x1"),$D1328="5x2"),"",IF($AB1328&lt;&gt;$AB1327,IF(IFERROR(INDEX(Cadastro!$F$5:$F$243,$AB1328),"")="",0,IF(IFERROR(INDEX(Cadastro!$F$5:$F$243,$AB1328),"")&gt;IFERROR(INDEX(Parâmetros!$B$39:$B$48,MATCH($E1328,Parâmetros!$A$39:$A$48,0)),99),IFERROR(INDEX(Cadastro!$F$5:$F$243,$AB1328),"")-IFERROR(INDEX(Parâmetros!$B$39:$B$48,MATCH($E1328,Parâmetros!$A$39:$A$48,0)),99),0)),IF(AND($L1328=0,OR(N($W1327)&gt;=IFERROR(INDEX(Parâmetros!$B$39:$B$48,MATCH($E1328,Parâmetros!$A$39:$A$48,0)),99),AND(N($X1327)&gt;0,N($X1327)&lt;IFERROR(INDEX(Parâmetros!$C$39:$C$48,MATCH($E1328,Parâmetros!$A$39:$A$48,0)),0)))),N($X1327)+1,0)))</f>
        <v/>
      </c>
      <c r="Y1328" t="str">
        <f>IF($AC1328&lt;&gt;"",IF($L1328&gt;0,$AC1328&amp;" · com apontamento",$AC1328),IF($E1328="Férias",IF($L1328&gt;0,"Férias · com apontamento","Férias (cadastro)"),IF(($Z1328+$AA1328-1)&gt;Parâmetros!$E$16,"Férias / afastamento",IF(AND($D1328="5x2",OR(WEEKDAY($F1328,2)=6,WEEKDAY($F1328,2)=7)),IF($L1328&gt;0,"Folga trabalhada","Folga"),IF($L1328&gt;0,"Trabalhado",IF(OR(OR($D1328="6x1",$D1328="FF 6x1"),$D1328="5x2"),IF(AND(OR($D1328="6x1",$D1328="FF 6x1"),OR(WEEKDAY($F1328,2)=6,WEEKDAY($F1328,2)=7)),"Folga","Falta de registro"),IF(AND($AB1328&lt;&gt;$AB1327,IFERROR(INDEX(Cadastro!$F$5:$F$243,$AB1328),"")=""),"Indeterminado (início da série)",IF($X1328&gt;0,"Folga","Falta de registro"))))))))</f>
        <v>Trabalhado</v>
      </c>
      <c r="Z1328" s="34">
        <f>IF(OR($L1328&gt;0,$F1328&gt;Parâmetros!$E$14),0,IF($A1328&lt;&gt;$A1327,1,N($Z1327)+1))</f>
        <v>0</v>
      </c>
      <c r="AA1328" s="34">
        <f>IF(OR($L1328&gt;0,$F1328&gt;Parâmetros!$E$14),0,IF(OR($A1328&lt;&gt;$A1329,$F1329&gt;Parâmetros!$E$14),1,N($AA1329)+1))</f>
        <v>0</v>
      </c>
      <c r="AB1328" s="31">
        <f>IFERROR(MATCH($A1328&amp;"|"&amp;TEXT(_xlfn.MAXIFS(Cadastro!$E$5:$E$243,Cadastro!$A$5:$A$243,$A1328,Cadastro!$E$5:$E$243,"&lt;="&amp;$F1328),"yyyymmdd"),Cadastro!$I$5:$I$243,0),"")</f>
        <v>171</v>
      </c>
      <c r="AC1328" t="str">
        <f>IFERROR(_xlfn.SINGLE(INDEX(Exceções!$D$5:$D$203,MATCH($A1328&amp;"|"&amp;$F1328,Exceções!$F$5:$F$203,0))),"")</f>
        <v/>
      </c>
      <c r="AD1328" t="str">
        <f>IF($AC1328="","",IFERROR(_xlfn.SINGLE(INDEX(Exceções!$E$5:$E$203,MATCH($A1328&amp;"|"&amp;$F1328,Exceções!$F$5:$F$203,0))),""))</f>
        <v/>
      </c>
    </row>
    <row r="1329" spans="1:30" ht="15" hidden="1" customHeight="1" x14ac:dyDescent="0.25">
      <c r="A1329" s="31">
        <v>55564</v>
      </c>
      <c r="B1329" s="17" t="s">
        <v>24</v>
      </c>
      <c r="C1329" s="17" t="str">
        <f>IFERROR(INDEX(Cadastro!$C$5:$C$243,$AB1329),"NÃO INFORMADO")</f>
        <v>CAL</v>
      </c>
      <c r="D1329" s="17" t="str">
        <f>IFERROR(INDEX(Cadastro!$D$5:$D$243,$AB1329),"")</f>
        <v>6x1</v>
      </c>
      <c r="E1329" s="17" t="str">
        <f>IFERROR(INDEX(Cadastro!$G$5:$G$243,$AB1329),"")</f>
        <v>6x1</v>
      </c>
      <c r="F1329" s="29">
        <v>46311</v>
      </c>
      <c r="G1329" s="32" t="str">
        <f t="shared" si="120"/>
        <v>sex</v>
      </c>
      <c r="H1329" s="31">
        <f>IF($L1329=0,"",_xlfn.MINIFS(Dados!$Q:$Q,Dados!$A:$A,$A1329,Dados!$S:$S,$F1329))</f>
        <v>440</v>
      </c>
      <c r="I1329" s="31">
        <f>IF($H1329="","",_xlfn.MAXIFS(Dados!$R:$R,Dados!$A:$A,$A1329,Dados!$S:$S,$F1329))</f>
        <v>990</v>
      </c>
      <c r="J1329" s="32" t="str">
        <f>IF($D1329&lt;&gt;"Folguista","",IFERROR(INDEX(Parâmetros!$D$52:$G$52,1,MIN(4,MAX(1,$W1329))),""))</f>
        <v/>
      </c>
      <c r="K1329" s="32" t="str">
        <f>IF(OR($AC1329&lt;&gt;"",$Y1329="Folga",$Y1329="Folga trabalhada",$Y1329="Férias (cadastro)",$Y1329="Férias / afastamento",$Y1329="Indeterminado (início da série)"),"",IF(OR($D1329="6x1",$D1329="FF 6x1"),IF(OR(WEEKDAY($F1329,2)=6,WEEKDAY($F1329,2)=7),"6x1 sáb/dom","6x1"),IF($D1329="5x2","5x2",IF($H1329="",IF($D1329="Folguista",$J1329,$E1329),IF(OR($H1329&gt;=Parâmetros!$E$18,$H1329&lt;Parâmetros!$E$19),"C",IF($H1329&lt;Parâmetros!$E$20,"A","B"))))))</f>
        <v>6x1</v>
      </c>
      <c r="L1329" s="30">
        <f>SUMIFS(Dados!$E:$E,Dados!$A:$A,$A1329,Dados!$S:$S,$F1329)</f>
        <v>8.16</v>
      </c>
      <c r="M1329" s="30">
        <f>IFERROR(INDEX(Parâmetros!$E$6:$E$11,MATCH($K1329,Parâmetros!$A$6:$A$11,0)),"")</f>
        <v>8.8000000000000007</v>
      </c>
      <c r="N1329" s="33">
        <f t="shared" si="121"/>
        <v>0.92727272727272725</v>
      </c>
      <c r="O1329" s="33">
        <f>Parâmetros!$E$13</f>
        <v>0.8</v>
      </c>
      <c r="P1329" s="32" t="str">
        <f>IF(OR($M1329="",$F1329&gt;Parâmetros!$E$14),"Não","Sim")</f>
        <v>Sim</v>
      </c>
      <c r="Q1329" s="32" t="str">
        <f t="shared" si="122"/>
        <v>Sim</v>
      </c>
      <c r="R1329" s="32" t="str">
        <f t="shared" si="123"/>
        <v>Sim</v>
      </c>
      <c r="S1329" s="30">
        <f t="shared" si="124"/>
        <v>0</v>
      </c>
      <c r="T1329" s="32" t="str">
        <f>IF($Q1329&lt;&gt;"Sim","",IF($N1329&gt;Parâmetros!$E$15,"Sim","Não"))</f>
        <v>Não</v>
      </c>
      <c r="U1329" s="17" t="str">
        <f t="shared" si="125"/>
        <v>Na meta</v>
      </c>
      <c r="V1329" s="17" t="str">
        <f>IF($AC1329&lt;&gt;"",IF($L1329&gt;0,"ATENÇÃO · apontou em dia de "&amp;LOWER($AC1329)&amp;" cadastrado","Exceção cadastrada · "&amp;$AC1329)&amp;IF($AD1329="",""," · "&amp;$AD1329),IF($E1329="Férias",IF($L1329&gt;0,"ATENÇÃO · apontou estando de férias no cadastro","Férias no cadastro"),IF($Y1329="Férias / afastamento","Afastamento · "&amp;($Z1329+$AA1329-1)&amp;" dias seguidos sem apontamento",IF($Y1329="Folga trabalhada","ATENÇÃO · apontou em dia de folga da escala 5x2",IF($Y1329="Folga",IF(AND($D1329="5x2",OR(WEEKDAY($F1329,2)=6,WEEKDAY($F1329,2)=7)),"Folga de fim de semana da escala 5x2",IF(AND(OR($D1329="6x1",$D1329="FF 6x1"),WEEKDAY($F1329,2)=6,FALSE()),"Folga de fim de semana · apontou no domingo anterior",IF(AND(OR($D1329="6x1",$D1329="FF 6x1"),WEEKDAY($F1329,2)=7,AND($A1329=$A1328,$L1328&gt;0)),"Folga de fim de semana · apontou no sábado",IF(AND(OR($D1329="6x1",$D1329="FF 6x1"),OR(WEEKDAY($F1329,2)=6,WEEKDAY($F1329,2)=7)),"Folga de fim de semana · sem apontamento no sábado nem no domingo","Folga prevista pelo ciclo")))),IF($Y1329="Indeterminado (início da série)","Sem histórico anterior — informe o dia do ciclo no Cadastro",IF($Y1329="Falta de registro",IF(OR(OR($D1329="6x1",$D1329="FF 6x1"),$D1329="5x2"),"FALTA DE REGISTRO · dia útil da escala "&amp;$E1329,"FALTA DE REGISTRO · dia "&amp;$W1329&amp;" de "&amp;IFERROR(INDEX(Parâmetros!$B$39:$B$48,MATCH($E1329,Parâmetros!$A$39:$A$48,0)),99)&amp;" do ciclo"),IF(OR($D1329="6x1",$D1329="FF 6x1"),IF(OR(AND(WEEKDAY($F1329,2)=6,AND($A1329=$A1330,$L1330&gt;0)),AND(WEEKDAY($F1329,2)=7,AND($A1329=$A1328,$L1328&gt;0))),"ATENÇÃO · apontou sábado e domingo no mesmo fim de semana",IF(OR(WEEKDAY($F1329,2)=6,WEEKDAY($F1329,2)=7),"Jornada de fim de semana do 6x1",IF(OR($H1329&gt;=Parâmetros!$E$20,$H1329&lt;Parâmetros!$E$19),"ATENÇÃO · 6x1 apontou fora do horário diurno","Jornada fixa do 6x1"))),IF($D1329="5x2","Jornada fixa do 5x2",IF($D1329="Folguista",IF($J1329=$K1329,"Evidência confirma sequência","DIVERGE · sequência "&amp;$J1329&amp;" × evidência "&amp;$K1329),IF($K1329=$E1329,"Evidência confirma cadastro","DIVERGE · cadastro "&amp;$E1329&amp;" × evidência "&amp;$K1329)))))))))))</f>
        <v>Jornada fixa do 6x1</v>
      </c>
      <c r="W1329" s="34" t="str">
        <f>IF(OR(OR($D1329="6x1",$D1329="FF 6x1"),$D1329="5x2"),"",IF($AB1329&lt;&gt;$AB1328,IF(IFERROR(INDEX(Cadastro!$F$5:$F$243,$AB1329),"")="",IF($L1329&gt;0,1,0),IF(IFERROR(INDEX(Cadastro!$F$5:$F$243,$AB1329),"")&lt;=IFERROR(INDEX(Parâmetros!$B$39:$B$48,MATCH($E1329,Parâmetros!$A$39:$A$48,0)),99),IFERROR(INDEX(Cadastro!$F$5:$F$243,$AB1329),""),0)),IF($L1329&gt;0,IF(N($X1328)&gt;0,1,N($W1328)+1),IF(AND($L1329=0,OR(N($W1328)&gt;=IFERROR(INDEX(Parâmetros!$B$39:$B$48,MATCH($E1329,Parâmetros!$A$39:$A$48,0)),99),AND(N($X1328)&gt;0,N($X1328)&lt;IFERROR(INDEX(Parâmetros!$C$39:$C$48,MATCH($E1329,Parâmetros!$A$39:$A$48,0)),0)))),0,N($W1328)+1))))</f>
        <v/>
      </c>
      <c r="X1329" s="34" t="str">
        <f>IF(OR(OR($D1329="6x1",$D1329="FF 6x1"),$D1329="5x2"),"",IF($AB1329&lt;&gt;$AB1328,IF(IFERROR(INDEX(Cadastro!$F$5:$F$243,$AB1329),"")="",0,IF(IFERROR(INDEX(Cadastro!$F$5:$F$243,$AB1329),"")&gt;IFERROR(INDEX(Parâmetros!$B$39:$B$48,MATCH($E1329,Parâmetros!$A$39:$A$48,0)),99),IFERROR(INDEX(Cadastro!$F$5:$F$243,$AB1329),"")-IFERROR(INDEX(Parâmetros!$B$39:$B$48,MATCH($E1329,Parâmetros!$A$39:$A$48,0)),99),0)),IF(AND($L1329=0,OR(N($W1328)&gt;=IFERROR(INDEX(Parâmetros!$B$39:$B$48,MATCH($E1329,Parâmetros!$A$39:$A$48,0)),99),AND(N($X1328)&gt;0,N($X1328)&lt;IFERROR(INDEX(Parâmetros!$C$39:$C$48,MATCH($E1329,Parâmetros!$A$39:$A$48,0)),0)))),N($X1328)+1,0)))</f>
        <v/>
      </c>
      <c r="Y1329" t="str">
        <f>IF($AC1329&lt;&gt;"",IF($L1329&gt;0,$AC1329&amp;" · com apontamento",$AC1329),IF($E1329="Férias",IF($L1329&gt;0,"Férias · com apontamento","Férias (cadastro)"),IF(($Z1329+$AA1329-1)&gt;Parâmetros!$E$16,"Férias / afastamento",IF(AND($D1329="5x2",OR(WEEKDAY($F1329,2)=6,WEEKDAY($F1329,2)=7)),IF($L1329&gt;0,"Folga trabalhada","Folga"),IF($L1329&gt;0,"Trabalhado",IF(OR(OR($D1329="6x1",$D1329="FF 6x1"),$D1329="5x2"),IF(AND(OR($D1329="6x1",$D1329="FF 6x1"),OR(WEEKDAY($F1329,2)=6,WEEKDAY($F1329,2)=7)),"Folga","Falta de registro"),IF(AND($AB1329&lt;&gt;$AB1328,IFERROR(INDEX(Cadastro!$F$5:$F$243,$AB1329),"")=""),"Indeterminado (início da série)",IF($X1329&gt;0,"Folga","Falta de registro"))))))))</f>
        <v>Trabalhado</v>
      </c>
      <c r="Z1329" s="34">
        <f>IF(OR($L1329&gt;0,$F1329&gt;Parâmetros!$E$14),0,IF($A1329&lt;&gt;$A1328,1,N($Z1328)+1))</f>
        <v>0</v>
      </c>
      <c r="AA1329" s="34">
        <f>IF(OR($L1329&gt;0,$F1329&gt;Parâmetros!$E$14),0,IF(OR($A1329&lt;&gt;$A1330,$F1330&gt;Parâmetros!$E$14),1,N($AA1330)+1))</f>
        <v>0</v>
      </c>
      <c r="AB1329" s="31">
        <f>IFERROR(MATCH($A1329&amp;"|"&amp;TEXT(_xlfn.MAXIFS(Cadastro!$E$5:$E$243,Cadastro!$A$5:$A$243,$A1329,Cadastro!$E$5:$E$243,"&lt;="&amp;$F1329),"yyyymmdd"),Cadastro!$I$5:$I$243,0),"")</f>
        <v>171</v>
      </c>
      <c r="AC1329" t="str">
        <f>IFERROR(_xlfn.SINGLE(INDEX(Exceções!$D$5:$D$203,MATCH($A1329&amp;"|"&amp;$F1329,Exceções!$F$5:$F$203,0))),"")</f>
        <v/>
      </c>
      <c r="AD1329" t="str">
        <f>IF($AC1329="","",IFERROR(_xlfn.SINGLE(INDEX(Exceções!$E$5:$E$203,MATCH($A1329&amp;"|"&amp;$F1329,Exceções!$F$5:$F$203,0))),""))</f>
        <v/>
      </c>
    </row>
    <row r="1330" spans="1:30" ht="15" hidden="1" customHeight="1" x14ac:dyDescent="0.25">
      <c r="A1330" s="31">
        <v>55564</v>
      </c>
      <c r="B1330" s="17" t="s">
        <v>24</v>
      </c>
      <c r="C1330" s="17" t="str">
        <f>IFERROR(INDEX(Cadastro!$C$5:$C$243,$AB1330),"NÃO INFORMADO")</f>
        <v>CAL</v>
      </c>
      <c r="D1330" s="17" t="str">
        <f>IFERROR(INDEX(Cadastro!$D$5:$D$243,$AB1330),"")</f>
        <v>6x1</v>
      </c>
      <c r="E1330" s="17" t="str">
        <f>IFERROR(INDEX(Cadastro!$G$5:$G$243,$AB1330),"")</f>
        <v>6x1</v>
      </c>
      <c r="F1330" s="29">
        <v>46312</v>
      </c>
      <c r="G1330" s="32" t="str">
        <f t="shared" si="120"/>
        <v>sáb</v>
      </c>
      <c r="H1330" s="31">
        <f>IF($L1330=0,"",_xlfn.MINIFS(Dados!$Q:$Q,Dados!$A:$A,$A1330,Dados!$S:$S,$F1330))</f>
        <v>440</v>
      </c>
      <c r="I1330" s="31">
        <f>IF($H1330="","",_xlfn.MAXIFS(Dados!$R:$R,Dados!$A:$A,$A1330,Dados!$S:$S,$F1330))</f>
        <v>931</v>
      </c>
      <c r="J1330" s="32" t="str">
        <f>IF($D1330&lt;&gt;"Folguista","",IFERROR(INDEX(Parâmetros!$D$52:$G$52,1,MIN(4,MAX(1,$W1330))),""))</f>
        <v/>
      </c>
      <c r="K1330" s="32" t="str">
        <f>IF(OR($AC1330&lt;&gt;"",$Y1330="Folga",$Y1330="Folga trabalhada",$Y1330="Férias (cadastro)",$Y1330="Férias / afastamento",$Y1330="Indeterminado (início da série)"),"",IF(OR($D1330="6x1",$D1330="FF 6x1"),IF(OR(WEEKDAY($F1330,2)=6,WEEKDAY($F1330,2)=7),"6x1 sáb/dom","6x1"),IF($D1330="5x2","5x2",IF($H1330="",IF($D1330="Folguista",$J1330,$E1330),IF(OR($H1330&gt;=Parâmetros!$E$18,$H1330&lt;Parâmetros!$E$19),"C",IF($H1330&lt;Parâmetros!$E$20,"A","B"))))))</f>
        <v>6x1 sáb/dom</v>
      </c>
      <c r="L1330" s="30">
        <f>SUMIFS(Dados!$E:$E,Dados!$A:$A,$A1330,Dados!$S:$S,$F1330)</f>
        <v>7.17</v>
      </c>
      <c r="M1330" s="30">
        <f>IFERROR(INDEX(Parâmetros!$E$6:$E$11,MATCH($K1330,Parâmetros!$A$6:$A$11,0)),"")</f>
        <v>7.33</v>
      </c>
      <c r="N1330" s="33">
        <f t="shared" si="121"/>
        <v>0.97817189631650747</v>
      </c>
      <c r="O1330" s="33">
        <f>Parâmetros!$E$13</f>
        <v>0.8</v>
      </c>
      <c r="P1330" s="32" t="str">
        <f>IF(OR($M1330="",$F1330&gt;Parâmetros!$E$14),"Não","Sim")</f>
        <v>Sim</v>
      </c>
      <c r="Q1330" s="32" t="str">
        <f t="shared" si="122"/>
        <v>Sim</v>
      </c>
      <c r="R1330" s="32" t="str">
        <f t="shared" si="123"/>
        <v>Sim</v>
      </c>
      <c r="S1330" s="30">
        <f t="shared" si="124"/>
        <v>0</v>
      </c>
      <c r="T1330" s="32" t="str">
        <f>IF($Q1330&lt;&gt;"Sim","",IF($N1330&gt;Parâmetros!$E$15,"Sim","Não"))</f>
        <v>Não</v>
      </c>
      <c r="U1330" s="17" t="str">
        <f t="shared" si="125"/>
        <v>Na meta</v>
      </c>
      <c r="V1330" s="17" t="str">
        <f>IF($AC1330&lt;&gt;"",IF($L1330&gt;0,"ATENÇÃO · apontou em dia de "&amp;LOWER($AC1330)&amp;" cadastrado","Exceção cadastrada · "&amp;$AC1330)&amp;IF($AD1330="",""," · "&amp;$AD1330),IF($E1330="Férias",IF($L1330&gt;0,"ATENÇÃO · apontou estando de férias no cadastro","Férias no cadastro"),IF($Y1330="Férias / afastamento","Afastamento · "&amp;($Z1330+$AA1330-1)&amp;" dias seguidos sem apontamento",IF($Y1330="Folga trabalhada","ATENÇÃO · apontou em dia de folga da escala 5x2",IF($Y1330="Folga",IF(AND($D1330="5x2",OR(WEEKDAY($F1330,2)=6,WEEKDAY($F1330,2)=7)),"Folga de fim de semana da escala 5x2",IF(AND(OR($D1330="6x1",$D1330="FF 6x1"),WEEKDAY($F1330,2)=6,FALSE()),"Folga de fim de semana · apontou no domingo anterior",IF(AND(OR($D1330="6x1",$D1330="FF 6x1"),WEEKDAY($F1330,2)=7,AND($A1330=$A1329,$L1329&gt;0)),"Folga de fim de semana · apontou no sábado",IF(AND(OR($D1330="6x1",$D1330="FF 6x1"),OR(WEEKDAY($F1330,2)=6,WEEKDAY($F1330,2)=7)),"Folga de fim de semana · sem apontamento no sábado nem no domingo","Folga prevista pelo ciclo")))),IF($Y1330="Indeterminado (início da série)","Sem histórico anterior — informe o dia do ciclo no Cadastro",IF($Y1330="Falta de registro",IF(OR(OR($D1330="6x1",$D1330="FF 6x1"),$D1330="5x2"),"FALTA DE REGISTRO · dia útil da escala "&amp;$E1330,"FALTA DE REGISTRO · dia "&amp;$W1330&amp;" de "&amp;IFERROR(INDEX(Parâmetros!$B$39:$B$48,MATCH($E1330,Parâmetros!$A$39:$A$48,0)),99)&amp;" do ciclo"),IF(OR($D1330="6x1",$D1330="FF 6x1"),IF(OR(AND(WEEKDAY($F1330,2)=6,AND($A1330=$A1331,$L1331&gt;0)),AND(WEEKDAY($F1330,2)=7,AND($A1330=$A1329,$L1329&gt;0))),"ATENÇÃO · apontou sábado e domingo no mesmo fim de semana",IF(OR(WEEKDAY($F1330,2)=6,WEEKDAY($F1330,2)=7),"Jornada de fim de semana do 6x1",IF(OR($H1330&gt;=Parâmetros!$E$20,$H1330&lt;Parâmetros!$E$19),"ATENÇÃO · 6x1 apontou fora do horário diurno","Jornada fixa do 6x1"))),IF($D1330="5x2","Jornada fixa do 5x2",IF($D1330="Folguista",IF($J1330=$K1330,"Evidência confirma sequência","DIVERGE · sequência "&amp;$J1330&amp;" × evidência "&amp;$K1330),IF($K1330=$E1330,"Evidência confirma cadastro","DIVERGE · cadastro "&amp;$E1330&amp;" × evidência "&amp;$K1330)))))))))))</f>
        <v>Jornada de fim de semana do 6x1</v>
      </c>
      <c r="W1330" s="34" t="str">
        <f>IF(OR(OR($D1330="6x1",$D1330="FF 6x1"),$D1330="5x2"),"",IF($AB1330&lt;&gt;$AB1329,IF(IFERROR(INDEX(Cadastro!$F$5:$F$243,$AB1330),"")="",IF($L1330&gt;0,1,0),IF(IFERROR(INDEX(Cadastro!$F$5:$F$243,$AB1330),"")&lt;=IFERROR(INDEX(Parâmetros!$B$39:$B$48,MATCH($E1330,Parâmetros!$A$39:$A$48,0)),99),IFERROR(INDEX(Cadastro!$F$5:$F$243,$AB1330),""),0)),IF($L1330&gt;0,IF(N($X1329)&gt;0,1,N($W1329)+1),IF(AND($L1330=0,OR(N($W1329)&gt;=IFERROR(INDEX(Parâmetros!$B$39:$B$48,MATCH($E1330,Parâmetros!$A$39:$A$48,0)),99),AND(N($X1329)&gt;0,N($X1329)&lt;IFERROR(INDEX(Parâmetros!$C$39:$C$48,MATCH($E1330,Parâmetros!$A$39:$A$48,0)),0)))),0,N($W1329)+1))))</f>
        <v/>
      </c>
      <c r="X1330" s="34" t="str">
        <f>IF(OR(OR($D1330="6x1",$D1330="FF 6x1"),$D1330="5x2"),"",IF($AB1330&lt;&gt;$AB1329,IF(IFERROR(INDEX(Cadastro!$F$5:$F$243,$AB1330),"")="",0,IF(IFERROR(INDEX(Cadastro!$F$5:$F$243,$AB1330),"")&gt;IFERROR(INDEX(Parâmetros!$B$39:$B$48,MATCH($E1330,Parâmetros!$A$39:$A$48,0)),99),IFERROR(INDEX(Cadastro!$F$5:$F$243,$AB1330),"")-IFERROR(INDEX(Parâmetros!$B$39:$B$48,MATCH($E1330,Parâmetros!$A$39:$A$48,0)),99),0)),IF(AND($L1330=0,OR(N($W1329)&gt;=IFERROR(INDEX(Parâmetros!$B$39:$B$48,MATCH($E1330,Parâmetros!$A$39:$A$48,0)),99),AND(N($X1329)&gt;0,N($X1329)&lt;IFERROR(INDEX(Parâmetros!$C$39:$C$48,MATCH($E1330,Parâmetros!$A$39:$A$48,0)),0)))),N($X1329)+1,0)))</f>
        <v/>
      </c>
      <c r="Y1330" t="str">
        <f>IF($AC1330&lt;&gt;"",IF($L1330&gt;0,$AC1330&amp;" · com apontamento",$AC1330),IF($E1330="Férias",IF($L1330&gt;0,"Férias · com apontamento","Férias (cadastro)"),IF(($Z1330+$AA1330-1)&gt;Parâmetros!$E$16,"Férias / afastamento",IF(AND($D1330="5x2",OR(WEEKDAY($F1330,2)=6,WEEKDAY($F1330,2)=7)),IF($L1330&gt;0,"Folga trabalhada","Folga"),IF($L1330&gt;0,"Trabalhado",IF(OR(OR($D1330="6x1",$D1330="FF 6x1"),$D1330="5x2"),IF(AND(OR($D1330="6x1",$D1330="FF 6x1"),OR(WEEKDAY($F1330,2)=6,WEEKDAY($F1330,2)=7)),"Folga","Falta de registro"),IF(AND($AB1330&lt;&gt;$AB1329,IFERROR(INDEX(Cadastro!$F$5:$F$243,$AB1330),"")=""),"Indeterminado (início da série)",IF($X1330&gt;0,"Folga","Falta de registro"))))))))</f>
        <v>Trabalhado</v>
      </c>
      <c r="Z1330" s="34">
        <f>IF(OR($L1330&gt;0,$F1330&gt;Parâmetros!$E$14),0,IF($A1330&lt;&gt;$A1329,1,N($Z1329)+1))</f>
        <v>0</v>
      </c>
      <c r="AA1330" s="34">
        <f>IF(OR($L1330&gt;0,$F1330&gt;Parâmetros!$E$14),0,IF(OR($A1330&lt;&gt;$A1331,$F1331&gt;Parâmetros!$E$14),1,N($AA1331)+1))</f>
        <v>0</v>
      </c>
      <c r="AB1330" s="31">
        <f>IFERROR(MATCH($A1330&amp;"|"&amp;TEXT(_xlfn.MAXIFS(Cadastro!$E$5:$E$243,Cadastro!$A$5:$A$243,$A1330,Cadastro!$E$5:$E$243,"&lt;="&amp;$F1330),"yyyymmdd"),Cadastro!$I$5:$I$243,0),"")</f>
        <v>171</v>
      </c>
      <c r="AC1330" t="str">
        <f>IFERROR(_xlfn.SINGLE(INDEX(Exceções!$D$5:$D$203,MATCH($A1330&amp;"|"&amp;$F1330,Exceções!$F$5:$F$203,0))),"")</f>
        <v/>
      </c>
      <c r="AD1330" t="str">
        <f>IF($AC1330="","",IFERROR(_xlfn.SINGLE(INDEX(Exceções!$E$5:$E$203,MATCH($A1330&amp;"|"&amp;$F1330,Exceções!$F$5:$F$203,0))),""))</f>
        <v/>
      </c>
    </row>
    <row r="1331" spans="1:30" ht="15" hidden="1" customHeight="1" x14ac:dyDescent="0.25">
      <c r="A1331" s="31">
        <v>55564</v>
      </c>
      <c r="B1331" s="17" t="s">
        <v>24</v>
      </c>
      <c r="C1331" s="17" t="str">
        <f>IFERROR(INDEX(Cadastro!$C$5:$C$243,$AB1331),"NÃO INFORMADO")</f>
        <v>CAL</v>
      </c>
      <c r="D1331" s="17" t="str">
        <f>IFERROR(INDEX(Cadastro!$D$5:$D$243,$AB1331),"")</f>
        <v>6x1</v>
      </c>
      <c r="E1331" s="17" t="str">
        <f>IFERROR(INDEX(Cadastro!$G$5:$G$243,$AB1331),"")</f>
        <v>6x1</v>
      </c>
      <c r="F1331" s="29">
        <v>46313</v>
      </c>
      <c r="G1331" s="32" t="str">
        <f t="shared" si="120"/>
        <v>dom</v>
      </c>
      <c r="H1331" s="31" t="str">
        <f>IF($L1331=0,"",_xlfn.MINIFS(Dados!$Q:$Q,Dados!$A:$A,$A1331,Dados!$S:$S,$F1331))</f>
        <v/>
      </c>
      <c r="I1331" s="31" t="str">
        <f>IF($H1331="","",_xlfn.MAXIFS(Dados!$R:$R,Dados!$A:$A,$A1331,Dados!$S:$S,$F1331))</f>
        <v/>
      </c>
      <c r="J1331" s="32" t="str">
        <f>IF($D1331&lt;&gt;"Folguista","",IFERROR(INDEX(Parâmetros!$D$52:$G$52,1,MIN(4,MAX(1,$W1331))),""))</f>
        <v/>
      </c>
      <c r="K1331" s="32" t="str">
        <f>IF(OR($AC1331&lt;&gt;"",$Y1331="Folga",$Y1331="Folga trabalhada",$Y1331="Férias (cadastro)",$Y1331="Férias / afastamento",$Y1331="Indeterminado (início da série)"),"",IF(OR($D1331="6x1",$D1331="FF 6x1"),IF(OR(WEEKDAY($F1331,2)=6,WEEKDAY($F1331,2)=7),"6x1 sáb/dom","6x1"),IF($D1331="5x2","5x2",IF($H1331="",IF($D1331="Folguista",$J1331,$E1331),IF(OR($H1331&gt;=Parâmetros!$E$18,$H1331&lt;Parâmetros!$E$19),"C",IF($H1331&lt;Parâmetros!$E$20,"A","B"))))))</f>
        <v/>
      </c>
      <c r="L1331" s="30">
        <f>SUMIFS(Dados!$E:$E,Dados!$A:$A,$A1331,Dados!$S:$S,$F1331)</f>
        <v>0</v>
      </c>
      <c r="M1331" s="30" t="str">
        <f>IFERROR(INDEX(Parâmetros!$E$6:$E$11,MATCH($K1331,Parâmetros!$A$6:$A$11,0)),"")</f>
        <v/>
      </c>
      <c r="N1331" s="33" t="str">
        <f t="shared" si="121"/>
        <v/>
      </c>
      <c r="O1331" s="33">
        <f>Parâmetros!$E$13</f>
        <v>0.8</v>
      </c>
      <c r="P1331" s="32" t="str">
        <f>IF(OR($M1331="",$F1331&gt;Parâmetros!$E$14),"Não","Sim")</f>
        <v>Não</v>
      </c>
      <c r="Q1331" s="32" t="str">
        <f t="shared" si="122"/>
        <v/>
      </c>
      <c r="R1331" s="32" t="str">
        <f t="shared" si="123"/>
        <v/>
      </c>
      <c r="S1331" s="30" t="str">
        <f t="shared" si="124"/>
        <v/>
      </c>
      <c r="T1331" s="32" t="str">
        <f>IF($Q1331&lt;&gt;"Sim","",IF($N1331&gt;Parâmetros!$E$15,"Sim","Não"))</f>
        <v/>
      </c>
      <c r="U1331" s="17" t="str">
        <f t="shared" si="125"/>
        <v>Folga</v>
      </c>
      <c r="V1331" s="17" t="str">
        <f>IF($AC1331&lt;&gt;"",IF($L1331&gt;0,"ATENÇÃO · apontou em dia de "&amp;LOWER($AC1331)&amp;" cadastrado","Exceção cadastrada · "&amp;$AC1331)&amp;IF($AD1331="",""," · "&amp;$AD1331),IF($E1331="Férias",IF($L1331&gt;0,"ATENÇÃO · apontou estando de férias no cadastro","Férias no cadastro"),IF($Y1331="Férias / afastamento","Afastamento · "&amp;($Z1331+$AA1331-1)&amp;" dias seguidos sem apontamento",IF($Y1331="Folga trabalhada","ATENÇÃO · apontou em dia de folga da escala 5x2",IF($Y1331="Folga",IF(AND($D1331="5x2",OR(WEEKDAY($F1331,2)=6,WEEKDAY($F1331,2)=7)),"Folga de fim de semana da escala 5x2",IF(AND(OR($D1331="6x1",$D1331="FF 6x1"),WEEKDAY($F1331,2)=6,FALSE()),"Folga de fim de semana · apontou no domingo anterior",IF(AND(OR($D1331="6x1",$D1331="FF 6x1"),WEEKDAY($F1331,2)=7,AND($A1331=$A1330,$L1330&gt;0)),"Folga de fim de semana · apontou no sábado",IF(AND(OR($D1331="6x1",$D1331="FF 6x1"),OR(WEEKDAY($F1331,2)=6,WEEKDAY($F1331,2)=7)),"Folga de fim de semana · sem apontamento no sábado nem no domingo","Folga prevista pelo ciclo")))),IF($Y1331="Indeterminado (início da série)","Sem histórico anterior — informe o dia do ciclo no Cadastro",IF($Y1331="Falta de registro",IF(OR(OR($D1331="6x1",$D1331="FF 6x1"),$D1331="5x2"),"FALTA DE REGISTRO · dia útil da escala "&amp;$E1331,"FALTA DE REGISTRO · dia "&amp;$W1331&amp;" de "&amp;IFERROR(INDEX(Parâmetros!$B$39:$B$48,MATCH($E1331,Parâmetros!$A$39:$A$48,0)),99)&amp;" do ciclo"),IF(OR($D1331="6x1",$D1331="FF 6x1"),IF(OR(AND(WEEKDAY($F1331,2)=6,AND($A1331=$A1332,$L1332&gt;0)),AND(WEEKDAY($F1331,2)=7,AND($A1331=$A1330,$L1330&gt;0))),"ATENÇÃO · apontou sábado e domingo no mesmo fim de semana",IF(OR(WEEKDAY($F1331,2)=6,WEEKDAY($F1331,2)=7),"Jornada de fim de semana do 6x1",IF(OR($H1331&gt;=Parâmetros!$E$20,$H1331&lt;Parâmetros!$E$19),"ATENÇÃO · 6x1 apontou fora do horário diurno","Jornada fixa do 6x1"))),IF($D1331="5x2","Jornada fixa do 5x2",IF($D1331="Folguista",IF($J1331=$K1331,"Evidência confirma sequência","DIVERGE · sequência "&amp;$J1331&amp;" × evidência "&amp;$K1331),IF($K1331=$E1331,"Evidência confirma cadastro","DIVERGE · cadastro "&amp;$E1331&amp;" × evidência "&amp;$K1331)))))))))))</f>
        <v>Folga de fim de semana · apontou no sábado</v>
      </c>
      <c r="W1331" s="34" t="str">
        <f>IF(OR(OR($D1331="6x1",$D1331="FF 6x1"),$D1331="5x2"),"",IF($AB1331&lt;&gt;$AB1330,IF(IFERROR(INDEX(Cadastro!$F$5:$F$243,$AB1331),"")="",IF($L1331&gt;0,1,0),IF(IFERROR(INDEX(Cadastro!$F$5:$F$243,$AB1331),"")&lt;=IFERROR(INDEX(Parâmetros!$B$39:$B$48,MATCH($E1331,Parâmetros!$A$39:$A$48,0)),99),IFERROR(INDEX(Cadastro!$F$5:$F$243,$AB1331),""),0)),IF($L1331&gt;0,IF(N($X1330)&gt;0,1,N($W1330)+1),IF(AND($L1331=0,OR(N($W1330)&gt;=IFERROR(INDEX(Parâmetros!$B$39:$B$48,MATCH($E1331,Parâmetros!$A$39:$A$48,0)),99),AND(N($X1330)&gt;0,N($X1330)&lt;IFERROR(INDEX(Parâmetros!$C$39:$C$48,MATCH($E1331,Parâmetros!$A$39:$A$48,0)),0)))),0,N($W1330)+1))))</f>
        <v/>
      </c>
      <c r="X1331" s="34" t="str">
        <f>IF(OR(OR($D1331="6x1",$D1331="FF 6x1"),$D1331="5x2"),"",IF($AB1331&lt;&gt;$AB1330,IF(IFERROR(INDEX(Cadastro!$F$5:$F$243,$AB1331),"")="",0,IF(IFERROR(INDEX(Cadastro!$F$5:$F$243,$AB1331),"")&gt;IFERROR(INDEX(Parâmetros!$B$39:$B$48,MATCH($E1331,Parâmetros!$A$39:$A$48,0)),99),IFERROR(INDEX(Cadastro!$F$5:$F$243,$AB1331),"")-IFERROR(INDEX(Parâmetros!$B$39:$B$48,MATCH($E1331,Parâmetros!$A$39:$A$48,0)),99),0)),IF(AND($L1331=0,OR(N($W1330)&gt;=IFERROR(INDEX(Parâmetros!$B$39:$B$48,MATCH($E1331,Parâmetros!$A$39:$A$48,0)),99),AND(N($X1330)&gt;0,N($X1330)&lt;IFERROR(INDEX(Parâmetros!$C$39:$C$48,MATCH($E1331,Parâmetros!$A$39:$A$48,0)),0)))),N($X1330)+1,0)))</f>
        <v/>
      </c>
      <c r="Y1331" t="str">
        <f>IF($AC1331&lt;&gt;"",IF($L1331&gt;0,$AC1331&amp;" · com apontamento",$AC1331),IF($E1331="Férias",IF($L1331&gt;0,"Férias · com apontamento","Férias (cadastro)"),IF(($Z1331+$AA1331-1)&gt;Parâmetros!$E$16,"Férias / afastamento",IF(AND($D1331="5x2",OR(WEEKDAY($F1331,2)=6,WEEKDAY($F1331,2)=7)),IF($L1331&gt;0,"Folga trabalhada","Folga"),IF($L1331&gt;0,"Trabalhado",IF(OR(OR($D1331="6x1",$D1331="FF 6x1"),$D1331="5x2"),IF(AND(OR($D1331="6x1",$D1331="FF 6x1"),OR(WEEKDAY($F1331,2)=6,WEEKDAY($F1331,2)=7)),"Folga","Falta de registro"),IF(AND($AB1331&lt;&gt;$AB1330,IFERROR(INDEX(Cadastro!$F$5:$F$243,$AB1331),"")=""),"Indeterminado (início da série)",IF($X1331&gt;0,"Folga","Falta de registro"))))))))</f>
        <v>Folga</v>
      </c>
      <c r="Z1331" s="34">
        <f>IF(OR($L1331&gt;0,$F1331&gt;Parâmetros!$E$14),0,IF($A1331&lt;&gt;$A1330,1,N($Z1330)+1))</f>
        <v>1</v>
      </c>
      <c r="AA1331" s="34">
        <f>IF(OR($L1331&gt;0,$F1331&gt;Parâmetros!$E$14),0,IF(OR($A1331&lt;&gt;$A1332,$F1332&gt;Parâmetros!$E$14),1,N($AA1332)+1))</f>
        <v>1</v>
      </c>
      <c r="AB1331" s="31">
        <f>IFERROR(MATCH($A1331&amp;"|"&amp;TEXT(_xlfn.MAXIFS(Cadastro!$E$5:$E$243,Cadastro!$A$5:$A$243,$A1331,Cadastro!$E$5:$E$243,"&lt;="&amp;$F1331),"yyyymmdd"),Cadastro!$I$5:$I$243,0),"")</f>
        <v>171</v>
      </c>
      <c r="AC1331" t="str">
        <f>IFERROR(_xlfn.SINGLE(INDEX(Exceções!$D$5:$D$203,MATCH($A1331&amp;"|"&amp;$F1331,Exceções!$F$5:$F$203,0))),"")</f>
        <v/>
      </c>
      <c r="AD1331" t="str">
        <f>IF($AC1331="","",IFERROR(_xlfn.SINGLE(INDEX(Exceções!$E$5:$E$203,MATCH($A1331&amp;"|"&amp;$F1331,Exceções!$F$5:$F$203,0))),""))</f>
        <v/>
      </c>
    </row>
    <row r="1332" spans="1:30" ht="15" hidden="1" customHeight="1" x14ac:dyDescent="0.25">
      <c r="A1332" s="31">
        <v>55564</v>
      </c>
      <c r="B1332" s="17" t="s">
        <v>24</v>
      </c>
      <c r="C1332" s="17" t="str">
        <f>IFERROR(INDEX(Cadastro!$C$5:$C$243,$AB1332),"NÃO INFORMADO")</f>
        <v>CAL</v>
      </c>
      <c r="D1332" s="17" t="str">
        <f>IFERROR(INDEX(Cadastro!$D$5:$D$243,$AB1332),"")</f>
        <v>6x1</v>
      </c>
      <c r="E1332" s="17" t="str">
        <f>IFERROR(INDEX(Cadastro!$G$5:$G$243,$AB1332),"")</f>
        <v>6x1</v>
      </c>
      <c r="F1332" s="29">
        <v>46314</v>
      </c>
      <c r="G1332" s="32" t="str">
        <f t="shared" si="120"/>
        <v>seg</v>
      </c>
      <c r="H1332" s="31">
        <f>IF($L1332=0,"",_xlfn.MINIFS(Dados!$Q:$Q,Dados!$A:$A,$A1332,Dados!$S:$S,$F1332))</f>
        <v>440</v>
      </c>
      <c r="I1332" s="31">
        <f>IF($H1332="","",_xlfn.MAXIFS(Dados!$R:$R,Dados!$A:$A,$A1332,Dados!$S:$S,$F1332))</f>
        <v>994</v>
      </c>
      <c r="J1332" s="32" t="str">
        <f>IF($D1332&lt;&gt;"Folguista","",IFERROR(INDEX(Parâmetros!$D$52:$G$52,1,MIN(4,MAX(1,$W1332))),""))</f>
        <v/>
      </c>
      <c r="K1332" s="32" t="str">
        <f>IF(OR($AC1332&lt;&gt;"",$Y1332="Folga",$Y1332="Folga trabalhada",$Y1332="Férias (cadastro)",$Y1332="Férias / afastamento",$Y1332="Indeterminado (início da série)"),"",IF(OR($D1332="6x1",$D1332="FF 6x1"),IF(OR(WEEKDAY($F1332,2)=6,WEEKDAY($F1332,2)=7),"6x1 sáb/dom","6x1"),IF($D1332="5x2","5x2",IF($H1332="",IF($D1332="Folguista",$J1332,$E1332),IF(OR($H1332&gt;=Parâmetros!$E$18,$H1332&lt;Parâmetros!$E$19),"C",IF($H1332&lt;Parâmetros!$E$20,"A","B"))))))</f>
        <v>6x1</v>
      </c>
      <c r="L1332" s="30">
        <f>SUMIFS(Dados!$E:$E,Dados!$A:$A,$A1332,Dados!$S:$S,$F1332)</f>
        <v>8.23</v>
      </c>
      <c r="M1332" s="30">
        <f>IFERROR(INDEX(Parâmetros!$E$6:$E$11,MATCH($K1332,Parâmetros!$A$6:$A$11,0)),"")</f>
        <v>8.8000000000000007</v>
      </c>
      <c r="N1332" s="33">
        <f t="shared" si="121"/>
        <v>0.93522727272727268</v>
      </c>
      <c r="O1332" s="33">
        <f>Parâmetros!$E$13</f>
        <v>0.8</v>
      </c>
      <c r="P1332" s="32" t="str">
        <f>IF(OR($M1332="",$F1332&gt;Parâmetros!$E$14),"Não","Sim")</f>
        <v>Sim</v>
      </c>
      <c r="Q1332" s="32" t="str">
        <f t="shared" si="122"/>
        <v>Sim</v>
      </c>
      <c r="R1332" s="32" t="str">
        <f t="shared" si="123"/>
        <v>Sim</v>
      </c>
      <c r="S1332" s="30">
        <f t="shared" si="124"/>
        <v>0</v>
      </c>
      <c r="T1332" s="32" t="str">
        <f>IF($Q1332&lt;&gt;"Sim","",IF($N1332&gt;Parâmetros!$E$15,"Sim","Não"))</f>
        <v>Não</v>
      </c>
      <c r="U1332" s="17" t="str">
        <f t="shared" si="125"/>
        <v>Na meta</v>
      </c>
      <c r="V1332" s="17" t="str">
        <f>IF($AC1332&lt;&gt;"",IF($L1332&gt;0,"ATENÇÃO · apontou em dia de "&amp;LOWER($AC1332)&amp;" cadastrado","Exceção cadastrada · "&amp;$AC1332)&amp;IF($AD1332="",""," · "&amp;$AD1332),IF($E1332="Férias",IF($L1332&gt;0,"ATENÇÃO · apontou estando de férias no cadastro","Férias no cadastro"),IF($Y1332="Férias / afastamento","Afastamento · "&amp;($Z1332+$AA1332-1)&amp;" dias seguidos sem apontamento",IF($Y1332="Folga trabalhada","ATENÇÃO · apontou em dia de folga da escala 5x2",IF($Y1332="Folga",IF(AND($D1332="5x2",OR(WEEKDAY($F1332,2)=6,WEEKDAY($F1332,2)=7)),"Folga de fim de semana da escala 5x2",IF(AND(OR($D1332="6x1",$D1332="FF 6x1"),WEEKDAY($F1332,2)=6,FALSE()),"Folga de fim de semana · apontou no domingo anterior",IF(AND(OR($D1332="6x1",$D1332="FF 6x1"),WEEKDAY($F1332,2)=7,AND($A1332=$A1331,$L1331&gt;0)),"Folga de fim de semana · apontou no sábado",IF(AND(OR($D1332="6x1",$D1332="FF 6x1"),OR(WEEKDAY($F1332,2)=6,WEEKDAY($F1332,2)=7)),"Folga de fim de semana · sem apontamento no sábado nem no domingo","Folga prevista pelo ciclo")))),IF($Y1332="Indeterminado (início da série)","Sem histórico anterior — informe o dia do ciclo no Cadastro",IF($Y1332="Falta de registro",IF(OR(OR($D1332="6x1",$D1332="FF 6x1"),$D1332="5x2"),"FALTA DE REGISTRO · dia útil da escala "&amp;$E1332,"FALTA DE REGISTRO · dia "&amp;$W1332&amp;" de "&amp;IFERROR(INDEX(Parâmetros!$B$39:$B$48,MATCH($E1332,Parâmetros!$A$39:$A$48,0)),99)&amp;" do ciclo"),IF(OR($D1332="6x1",$D1332="FF 6x1"),IF(OR(AND(WEEKDAY($F1332,2)=6,AND($A1332=$A1333,$L1333&gt;0)),AND(WEEKDAY($F1332,2)=7,AND($A1332=$A1331,$L1331&gt;0))),"ATENÇÃO · apontou sábado e domingo no mesmo fim de semana",IF(OR(WEEKDAY($F1332,2)=6,WEEKDAY($F1332,2)=7),"Jornada de fim de semana do 6x1",IF(OR($H1332&gt;=Parâmetros!$E$20,$H1332&lt;Parâmetros!$E$19),"ATENÇÃO · 6x1 apontou fora do horário diurno","Jornada fixa do 6x1"))),IF($D1332="5x2","Jornada fixa do 5x2",IF($D1332="Folguista",IF($J1332=$K1332,"Evidência confirma sequência","DIVERGE · sequência "&amp;$J1332&amp;" × evidência "&amp;$K1332),IF($K1332=$E1332,"Evidência confirma cadastro","DIVERGE · cadastro "&amp;$E1332&amp;" × evidência "&amp;$K1332)))))))))))</f>
        <v>Jornada fixa do 6x1</v>
      </c>
      <c r="W1332" s="34" t="str">
        <f>IF(OR(OR($D1332="6x1",$D1332="FF 6x1"),$D1332="5x2"),"",IF($AB1332&lt;&gt;$AB1331,IF(IFERROR(INDEX(Cadastro!$F$5:$F$243,$AB1332),"")="",IF($L1332&gt;0,1,0),IF(IFERROR(INDEX(Cadastro!$F$5:$F$243,$AB1332),"")&lt;=IFERROR(INDEX(Parâmetros!$B$39:$B$48,MATCH($E1332,Parâmetros!$A$39:$A$48,0)),99),IFERROR(INDEX(Cadastro!$F$5:$F$243,$AB1332),""),0)),IF($L1332&gt;0,IF(N($X1331)&gt;0,1,N($W1331)+1),IF(AND($L1332=0,OR(N($W1331)&gt;=IFERROR(INDEX(Parâmetros!$B$39:$B$48,MATCH($E1332,Parâmetros!$A$39:$A$48,0)),99),AND(N($X1331)&gt;0,N($X1331)&lt;IFERROR(INDEX(Parâmetros!$C$39:$C$48,MATCH($E1332,Parâmetros!$A$39:$A$48,0)),0)))),0,N($W1331)+1))))</f>
        <v/>
      </c>
      <c r="X1332" s="34" t="str">
        <f>IF(OR(OR($D1332="6x1",$D1332="FF 6x1"),$D1332="5x2"),"",IF($AB1332&lt;&gt;$AB1331,IF(IFERROR(INDEX(Cadastro!$F$5:$F$243,$AB1332),"")="",0,IF(IFERROR(INDEX(Cadastro!$F$5:$F$243,$AB1332),"")&gt;IFERROR(INDEX(Parâmetros!$B$39:$B$48,MATCH($E1332,Parâmetros!$A$39:$A$48,0)),99),IFERROR(INDEX(Cadastro!$F$5:$F$243,$AB1332),"")-IFERROR(INDEX(Parâmetros!$B$39:$B$48,MATCH($E1332,Parâmetros!$A$39:$A$48,0)),99),0)),IF(AND($L1332=0,OR(N($W1331)&gt;=IFERROR(INDEX(Parâmetros!$B$39:$B$48,MATCH($E1332,Parâmetros!$A$39:$A$48,0)),99),AND(N($X1331)&gt;0,N($X1331)&lt;IFERROR(INDEX(Parâmetros!$C$39:$C$48,MATCH($E1332,Parâmetros!$A$39:$A$48,0)),0)))),N($X1331)+1,0)))</f>
        <v/>
      </c>
      <c r="Y1332" t="str">
        <f>IF($AC1332&lt;&gt;"",IF($L1332&gt;0,$AC1332&amp;" · com apontamento",$AC1332),IF($E1332="Férias",IF($L1332&gt;0,"Férias · com apontamento","Férias (cadastro)"),IF(($Z1332+$AA1332-1)&gt;Parâmetros!$E$16,"Férias / afastamento",IF(AND($D1332="5x2",OR(WEEKDAY($F1332,2)=6,WEEKDAY($F1332,2)=7)),IF($L1332&gt;0,"Folga trabalhada","Folga"),IF($L1332&gt;0,"Trabalhado",IF(OR(OR($D1332="6x1",$D1332="FF 6x1"),$D1332="5x2"),IF(AND(OR($D1332="6x1",$D1332="FF 6x1"),OR(WEEKDAY($F1332,2)=6,WEEKDAY($F1332,2)=7)),"Folga","Falta de registro"),IF(AND($AB1332&lt;&gt;$AB1331,IFERROR(INDEX(Cadastro!$F$5:$F$243,$AB1332),"")=""),"Indeterminado (início da série)",IF($X1332&gt;0,"Folga","Falta de registro"))))))))</f>
        <v>Trabalhado</v>
      </c>
      <c r="Z1332" s="34">
        <f>IF(OR($L1332&gt;0,$F1332&gt;Parâmetros!$E$14),0,IF($A1332&lt;&gt;$A1331,1,N($Z1331)+1))</f>
        <v>0</v>
      </c>
      <c r="AA1332" s="34">
        <f>IF(OR($L1332&gt;0,$F1332&gt;Parâmetros!$E$14),0,IF(OR($A1332&lt;&gt;$A1333,$F1333&gt;Parâmetros!$E$14),1,N($AA1333)+1))</f>
        <v>0</v>
      </c>
      <c r="AB1332" s="31">
        <f>IFERROR(MATCH($A1332&amp;"|"&amp;TEXT(_xlfn.MAXIFS(Cadastro!$E$5:$E$243,Cadastro!$A$5:$A$243,$A1332,Cadastro!$E$5:$E$243,"&lt;="&amp;$F1332),"yyyymmdd"),Cadastro!$I$5:$I$243,0),"")</f>
        <v>171</v>
      </c>
      <c r="AC1332" t="str">
        <f>IFERROR(_xlfn.SINGLE(INDEX(Exceções!$D$5:$D$203,MATCH($A1332&amp;"|"&amp;$F1332,Exceções!$F$5:$F$203,0))),"")</f>
        <v/>
      </c>
      <c r="AD1332" t="str">
        <f>IF($AC1332="","",IFERROR(_xlfn.SINGLE(INDEX(Exceções!$E$5:$E$203,MATCH($A1332&amp;"|"&amp;$F1332,Exceções!$F$5:$F$203,0))),""))</f>
        <v/>
      </c>
    </row>
    <row r="1333" spans="1:30" ht="15" hidden="1" customHeight="1" x14ac:dyDescent="0.25">
      <c r="A1333" s="31">
        <v>55564</v>
      </c>
      <c r="B1333" s="17" t="s">
        <v>24</v>
      </c>
      <c r="C1333" s="17" t="str">
        <f>IFERROR(INDEX(Cadastro!$C$5:$C$243,$AB1333),"NÃO INFORMADO")</f>
        <v>CAL</v>
      </c>
      <c r="D1333" s="17" t="str">
        <f>IFERROR(INDEX(Cadastro!$D$5:$D$243,$AB1333),"")</f>
        <v>6x1</v>
      </c>
      <c r="E1333" s="17" t="str">
        <f>IFERROR(INDEX(Cadastro!$G$5:$G$243,$AB1333),"")</f>
        <v>6x1</v>
      </c>
      <c r="F1333" s="29">
        <v>46315</v>
      </c>
      <c r="G1333" s="32" t="str">
        <f t="shared" si="120"/>
        <v>ter</v>
      </c>
      <c r="H1333" s="31">
        <f>IF($L1333=0,"",_xlfn.MINIFS(Dados!$Q:$Q,Dados!$A:$A,$A1333,Dados!$S:$S,$F1333))</f>
        <v>440</v>
      </c>
      <c r="I1333" s="31">
        <f>IF($H1333="","",_xlfn.MAXIFS(Dados!$R:$R,Dados!$A:$A,$A1333,Dados!$S:$S,$F1333))</f>
        <v>1410</v>
      </c>
      <c r="J1333" s="32" t="str">
        <f>IF($D1333&lt;&gt;"Folguista","",IFERROR(INDEX(Parâmetros!$D$52:$G$52,1,MIN(4,MAX(1,$W1333))),""))</f>
        <v/>
      </c>
      <c r="K1333" s="32" t="str">
        <f>IF(OR($AC1333&lt;&gt;"",$Y1333="Folga",$Y1333="Folga trabalhada",$Y1333="Férias (cadastro)",$Y1333="Férias / afastamento",$Y1333="Indeterminado (início da série)"),"",IF(OR($D1333="6x1",$D1333="FF 6x1"),IF(OR(WEEKDAY($F1333,2)=6,WEEKDAY($F1333,2)=7),"6x1 sáb/dom","6x1"),IF($D1333="5x2","5x2",IF($H1333="",IF($D1333="Folguista",$J1333,$E1333),IF(OR($H1333&gt;=Parâmetros!$E$18,$H1333&lt;Parâmetros!$E$19),"C",IF($H1333&lt;Parâmetros!$E$20,"A","B"))))))</f>
        <v>6x1</v>
      </c>
      <c r="L1333" s="30">
        <f>SUMIFS(Dados!$E:$E,Dados!$A:$A,$A1333,Dados!$S:$S,$F1333)</f>
        <v>7.16</v>
      </c>
      <c r="M1333" s="30">
        <f>IFERROR(INDEX(Parâmetros!$E$6:$E$11,MATCH($K1333,Parâmetros!$A$6:$A$11,0)),"")</f>
        <v>8.8000000000000007</v>
      </c>
      <c r="N1333" s="33">
        <f t="shared" si="121"/>
        <v>0.8136363636363636</v>
      </c>
      <c r="O1333" s="33">
        <f>Parâmetros!$E$13</f>
        <v>0.8</v>
      </c>
      <c r="P1333" s="32" t="str">
        <f>IF(OR($M1333="",$F1333&gt;Parâmetros!$E$14),"Não","Sim")</f>
        <v>Sim</v>
      </c>
      <c r="Q1333" s="32" t="str">
        <f t="shared" si="122"/>
        <v>Sim</v>
      </c>
      <c r="R1333" s="32" t="str">
        <f t="shared" si="123"/>
        <v>Sim</v>
      </c>
      <c r="S1333" s="30">
        <f t="shared" si="124"/>
        <v>0</v>
      </c>
      <c r="T1333" s="32" t="str">
        <f>IF($Q1333&lt;&gt;"Sim","",IF($N1333&gt;Parâmetros!$E$15,"Sim","Não"))</f>
        <v>Não</v>
      </c>
      <c r="U1333" s="17" t="str">
        <f t="shared" si="125"/>
        <v>Na meta</v>
      </c>
      <c r="V1333" s="17" t="str">
        <f>IF($AC1333&lt;&gt;"",IF($L1333&gt;0,"ATENÇÃO · apontou em dia de "&amp;LOWER($AC1333)&amp;" cadastrado","Exceção cadastrada · "&amp;$AC1333)&amp;IF($AD1333="",""," · "&amp;$AD1333),IF($E1333="Férias",IF($L1333&gt;0,"ATENÇÃO · apontou estando de férias no cadastro","Férias no cadastro"),IF($Y1333="Férias / afastamento","Afastamento · "&amp;($Z1333+$AA1333-1)&amp;" dias seguidos sem apontamento",IF($Y1333="Folga trabalhada","ATENÇÃO · apontou em dia de folga da escala 5x2",IF($Y1333="Folga",IF(AND($D1333="5x2",OR(WEEKDAY($F1333,2)=6,WEEKDAY($F1333,2)=7)),"Folga de fim de semana da escala 5x2",IF(AND(OR($D1333="6x1",$D1333="FF 6x1"),WEEKDAY($F1333,2)=6,FALSE()),"Folga de fim de semana · apontou no domingo anterior",IF(AND(OR($D1333="6x1",$D1333="FF 6x1"),WEEKDAY($F1333,2)=7,AND($A1333=$A1332,$L1332&gt;0)),"Folga de fim de semana · apontou no sábado",IF(AND(OR($D1333="6x1",$D1333="FF 6x1"),OR(WEEKDAY($F1333,2)=6,WEEKDAY($F1333,2)=7)),"Folga de fim de semana · sem apontamento no sábado nem no domingo","Folga prevista pelo ciclo")))),IF($Y1333="Indeterminado (início da série)","Sem histórico anterior — informe o dia do ciclo no Cadastro",IF($Y1333="Falta de registro",IF(OR(OR($D1333="6x1",$D1333="FF 6x1"),$D1333="5x2"),"FALTA DE REGISTRO · dia útil da escala "&amp;$E1333,"FALTA DE REGISTRO · dia "&amp;$W1333&amp;" de "&amp;IFERROR(INDEX(Parâmetros!$B$39:$B$48,MATCH($E1333,Parâmetros!$A$39:$A$48,0)),99)&amp;" do ciclo"),IF(OR($D1333="6x1",$D1333="FF 6x1"),IF(OR(AND(WEEKDAY($F1333,2)=6,AND($A1333=$A1334,$L1334&gt;0)),AND(WEEKDAY($F1333,2)=7,AND($A1333=$A1332,$L1332&gt;0))),"ATENÇÃO · apontou sábado e domingo no mesmo fim de semana",IF(OR(WEEKDAY($F1333,2)=6,WEEKDAY($F1333,2)=7),"Jornada de fim de semana do 6x1",IF(OR($H1333&gt;=Parâmetros!$E$20,$H1333&lt;Parâmetros!$E$19),"ATENÇÃO · 6x1 apontou fora do horário diurno","Jornada fixa do 6x1"))),IF($D1333="5x2","Jornada fixa do 5x2",IF($D1333="Folguista",IF($J1333=$K1333,"Evidência confirma sequência","DIVERGE · sequência "&amp;$J1333&amp;" × evidência "&amp;$K1333),IF($K1333=$E1333,"Evidência confirma cadastro","DIVERGE · cadastro "&amp;$E1333&amp;" × evidência "&amp;$K1333)))))))))))</f>
        <v>Jornada fixa do 6x1</v>
      </c>
      <c r="W1333" s="34" t="str">
        <f>IF(OR(OR($D1333="6x1",$D1333="FF 6x1"),$D1333="5x2"),"",IF($AB1333&lt;&gt;$AB1332,IF(IFERROR(INDEX(Cadastro!$F$5:$F$243,$AB1333),"")="",IF($L1333&gt;0,1,0),IF(IFERROR(INDEX(Cadastro!$F$5:$F$243,$AB1333),"")&lt;=IFERROR(INDEX(Parâmetros!$B$39:$B$48,MATCH($E1333,Parâmetros!$A$39:$A$48,0)),99),IFERROR(INDEX(Cadastro!$F$5:$F$243,$AB1333),""),0)),IF($L1333&gt;0,IF(N($X1332)&gt;0,1,N($W1332)+1),IF(AND($L1333=0,OR(N($W1332)&gt;=IFERROR(INDEX(Parâmetros!$B$39:$B$48,MATCH($E1333,Parâmetros!$A$39:$A$48,0)),99),AND(N($X1332)&gt;0,N($X1332)&lt;IFERROR(INDEX(Parâmetros!$C$39:$C$48,MATCH($E1333,Parâmetros!$A$39:$A$48,0)),0)))),0,N($W1332)+1))))</f>
        <v/>
      </c>
      <c r="X1333" s="34" t="str">
        <f>IF(OR(OR($D1333="6x1",$D1333="FF 6x1"),$D1333="5x2"),"",IF($AB1333&lt;&gt;$AB1332,IF(IFERROR(INDEX(Cadastro!$F$5:$F$243,$AB1333),"")="",0,IF(IFERROR(INDEX(Cadastro!$F$5:$F$243,$AB1333),"")&gt;IFERROR(INDEX(Parâmetros!$B$39:$B$48,MATCH($E1333,Parâmetros!$A$39:$A$48,0)),99),IFERROR(INDEX(Cadastro!$F$5:$F$243,$AB1333),"")-IFERROR(INDEX(Parâmetros!$B$39:$B$48,MATCH($E1333,Parâmetros!$A$39:$A$48,0)),99),0)),IF(AND($L1333=0,OR(N($W1332)&gt;=IFERROR(INDEX(Parâmetros!$B$39:$B$48,MATCH($E1333,Parâmetros!$A$39:$A$48,0)),99),AND(N($X1332)&gt;0,N($X1332)&lt;IFERROR(INDEX(Parâmetros!$C$39:$C$48,MATCH($E1333,Parâmetros!$A$39:$A$48,0)),0)))),N($X1332)+1,0)))</f>
        <v/>
      </c>
      <c r="Y1333" t="str">
        <f>IF($AC1333&lt;&gt;"",IF($L1333&gt;0,$AC1333&amp;" · com apontamento",$AC1333),IF($E1333="Férias",IF($L1333&gt;0,"Férias · com apontamento","Férias (cadastro)"),IF(($Z1333+$AA1333-1)&gt;Parâmetros!$E$16,"Férias / afastamento",IF(AND($D1333="5x2",OR(WEEKDAY($F1333,2)=6,WEEKDAY($F1333,2)=7)),IF($L1333&gt;0,"Folga trabalhada","Folga"),IF($L1333&gt;0,"Trabalhado",IF(OR(OR($D1333="6x1",$D1333="FF 6x1"),$D1333="5x2"),IF(AND(OR($D1333="6x1",$D1333="FF 6x1"),OR(WEEKDAY($F1333,2)=6,WEEKDAY($F1333,2)=7)),"Folga","Falta de registro"),IF(AND($AB1333&lt;&gt;$AB1332,IFERROR(INDEX(Cadastro!$F$5:$F$243,$AB1333),"")=""),"Indeterminado (início da série)",IF($X1333&gt;0,"Folga","Falta de registro"))))))))</f>
        <v>Trabalhado</v>
      </c>
      <c r="Z1333" s="34">
        <f>IF(OR($L1333&gt;0,$F1333&gt;Parâmetros!$E$14),0,IF($A1333&lt;&gt;$A1332,1,N($Z1332)+1))</f>
        <v>0</v>
      </c>
      <c r="AA1333" s="34">
        <f>IF(OR($L1333&gt;0,$F1333&gt;Parâmetros!$E$14),0,IF(OR($A1333&lt;&gt;$A1334,$F1334&gt;Parâmetros!$E$14),1,N($AA1334)+1))</f>
        <v>0</v>
      </c>
      <c r="AB1333" s="31">
        <f>IFERROR(MATCH($A1333&amp;"|"&amp;TEXT(_xlfn.MAXIFS(Cadastro!$E$5:$E$243,Cadastro!$A$5:$A$243,$A1333,Cadastro!$E$5:$E$243,"&lt;="&amp;$F1333),"yyyymmdd"),Cadastro!$I$5:$I$243,0),"")</f>
        <v>171</v>
      </c>
      <c r="AC1333" t="str">
        <f>IFERROR(_xlfn.SINGLE(INDEX(Exceções!$D$5:$D$203,MATCH($A1333&amp;"|"&amp;$F1333,Exceções!$F$5:$F$203,0))),"")</f>
        <v/>
      </c>
      <c r="AD1333" t="str">
        <f>IF($AC1333="","",IFERROR(_xlfn.SINGLE(INDEX(Exceções!$E$5:$E$203,MATCH($A1333&amp;"|"&amp;$F1333,Exceções!$F$5:$F$203,0))),""))</f>
        <v/>
      </c>
    </row>
    <row r="1334" spans="1:30" ht="15" hidden="1" customHeight="1" x14ac:dyDescent="0.25">
      <c r="A1334" s="31">
        <v>55564</v>
      </c>
      <c r="B1334" s="17" t="s">
        <v>24</v>
      </c>
      <c r="C1334" s="17" t="str">
        <f>IFERROR(INDEX(Cadastro!$C$5:$C$243,$AB1334),"NÃO INFORMADO")</f>
        <v>CAL</v>
      </c>
      <c r="D1334" s="17" t="str">
        <f>IFERROR(INDEX(Cadastro!$D$5:$D$243,$AB1334),"")</f>
        <v>6x1</v>
      </c>
      <c r="E1334" s="17" t="str">
        <f>IFERROR(INDEX(Cadastro!$G$5:$G$243,$AB1334),"")</f>
        <v>6x1</v>
      </c>
      <c r="F1334" s="29">
        <v>46316</v>
      </c>
      <c r="G1334" s="32" t="str">
        <f t="shared" si="120"/>
        <v>qua</v>
      </c>
      <c r="H1334" s="31" t="str">
        <f>IF($L1334=0,"",_xlfn.MINIFS(Dados!$Q:$Q,Dados!$A:$A,$A1334,Dados!$S:$S,$F1334))</f>
        <v/>
      </c>
      <c r="I1334" s="31" t="str">
        <f>IF($H1334="","",_xlfn.MAXIFS(Dados!$R:$R,Dados!$A:$A,$A1334,Dados!$S:$S,$F1334))</f>
        <v/>
      </c>
      <c r="J1334" s="32" t="str">
        <f>IF($D1334&lt;&gt;"Folguista","",IFERROR(INDEX(Parâmetros!$D$52:$G$52,1,MIN(4,MAX(1,$W1334))),""))</f>
        <v/>
      </c>
      <c r="K1334" s="32" t="str">
        <f>IF(OR($AC1334&lt;&gt;"",$Y1334="Folga",$Y1334="Folga trabalhada",$Y1334="Férias (cadastro)",$Y1334="Férias / afastamento",$Y1334="Indeterminado (início da série)"),"",IF(OR($D1334="6x1",$D1334="FF 6x1"),IF(OR(WEEKDAY($F1334,2)=6,WEEKDAY($F1334,2)=7),"6x1 sáb/dom","6x1"),IF($D1334="5x2","5x2",IF($H1334="",IF($D1334="Folguista",$J1334,$E1334),IF(OR($H1334&gt;=Parâmetros!$E$18,$H1334&lt;Parâmetros!$E$19),"C",IF($H1334&lt;Parâmetros!$E$20,"A","B"))))))</f>
        <v/>
      </c>
      <c r="L1334" s="30">
        <f>SUMIFS(Dados!$E:$E,Dados!$A:$A,$A1334,Dados!$S:$S,$F1334)</f>
        <v>0</v>
      </c>
      <c r="M1334" s="30" t="str">
        <f>IFERROR(INDEX(Parâmetros!$E$6:$E$11,MATCH($K1334,Parâmetros!$A$6:$A$11,0)),"")</f>
        <v/>
      </c>
      <c r="N1334" s="33" t="str">
        <f t="shared" si="121"/>
        <v/>
      </c>
      <c r="O1334" s="33">
        <f>Parâmetros!$E$13</f>
        <v>0.8</v>
      </c>
      <c r="P1334" s="32" t="str">
        <f>IF(OR($M1334="",$F1334&gt;Parâmetros!$E$14),"Não","Sim")</f>
        <v>Não</v>
      </c>
      <c r="Q1334" s="32" t="str">
        <f t="shared" si="122"/>
        <v/>
      </c>
      <c r="R1334" s="32" t="str">
        <f t="shared" si="123"/>
        <v/>
      </c>
      <c r="S1334" s="30" t="str">
        <f t="shared" si="124"/>
        <v/>
      </c>
      <c r="T1334" s="32" t="str">
        <f>IF($Q1334&lt;&gt;"Sim","",IF($N1334&gt;Parâmetros!$E$15,"Sim","Não"))</f>
        <v/>
      </c>
      <c r="U1334" s="17" t="str">
        <f t="shared" si="125"/>
        <v>Atestado</v>
      </c>
      <c r="V1334" s="17" t="str">
        <f>IF($AC1334&lt;&gt;"",IF($L1334&gt;0,"ATENÇÃO · apontou em dia de "&amp;LOWER($AC1334)&amp;" cadastrado","Exceção cadastrada · "&amp;$AC1334)&amp;IF($AD1334="",""," · "&amp;$AD1334),IF($E1334="Férias",IF($L1334&gt;0,"ATENÇÃO · apontou estando de férias no cadastro","Férias no cadastro"),IF($Y1334="Férias / afastamento","Afastamento · "&amp;($Z1334+$AA1334-1)&amp;" dias seguidos sem apontamento",IF($Y1334="Folga trabalhada","ATENÇÃO · apontou em dia de folga da escala 5x2",IF($Y1334="Folga",IF(AND($D1334="5x2",OR(WEEKDAY($F1334,2)=6,WEEKDAY($F1334,2)=7)),"Folga de fim de semana da escala 5x2",IF(AND(OR($D1334="6x1",$D1334="FF 6x1"),WEEKDAY($F1334,2)=6,FALSE()),"Folga de fim de semana · apontou no domingo anterior",IF(AND(OR($D1334="6x1",$D1334="FF 6x1"),WEEKDAY($F1334,2)=7,AND($A1334=$A1333,$L1333&gt;0)),"Folga de fim de semana · apontou no sábado",IF(AND(OR($D1334="6x1",$D1334="FF 6x1"),OR(WEEKDAY($F1334,2)=6,WEEKDAY($F1334,2)=7)),"Folga de fim de semana · sem apontamento no sábado nem no domingo","Folga prevista pelo ciclo")))),IF($Y1334="Indeterminado (início da série)","Sem histórico anterior — informe o dia do ciclo no Cadastro",IF($Y1334="Falta de registro",IF(OR(OR($D1334="6x1",$D1334="FF 6x1"),$D1334="5x2"),"FALTA DE REGISTRO · dia útil da escala "&amp;$E1334,"FALTA DE REGISTRO · dia "&amp;$W1334&amp;" de "&amp;IFERROR(INDEX(Parâmetros!$B$39:$B$48,MATCH($E1334,Parâmetros!$A$39:$A$48,0)),99)&amp;" do ciclo"),IF(OR($D1334="6x1",$D1334="FF 6x1"),IF(OR(AND(WEEKDAY($F1334,2)=6,AND($A1334=$A1335,$L1335&gt;0)),AND(WEEKDAY($F1334,2)=7,AND($A1334=$A1333,$L1333&gt;0))),"ATENÇÃO · apontou sábado e domingo no mesmo fim de semana",IF(OR(WEEKDAY($F1334,2)=6,WEEKDAY($F1334,2)=7),"Jornada de fim de semana do 6x1",IF(OR($H1334&gt;=Parâmetros!$E$20,$H1334&lt;Parâmetros!$E$19),"ATENÇÃO · 6x1 apontou fora do horário diurno","Jornada fixa do 6x1"))),IF($D1334="5x2","Jornada fixa do 5x2",IF($D1334="Folguista",IF($J1334=$K1334,"Evidência confirma sequência","DIVERGE · sequência "&amp;$J1334&amp;" × evidência "&amp;$K1334),IF($K1334=$E1334,"Evidência confirma cadastro","DIVERGE · cadastro "&amp;$E1334&amp;" × evidência "&amp;$K1334)))))))))))</f>
        <v>Exceção cadastrada · Atestado · Atestado médico</v>
      </c>
      <c r="W1334" s="34" t="str">
        <f>IF(OR(OR($D1334="6x1",$D1334="FF 6x1"),$D1334="5x2"),"",IF($AB1334&lt;&gt;$AB1333,IF(IFERROR(INDEX(Cadastro!$F$5:$F$243,$AB1334),"")="",IF($L1334&gt;0,1,0),IF(IFERROR(INDEX(Cadastro!$F$5:$F$243,$AB1334),"")&lt;=IFERROR(INDEX(Parâmetros!$B$39:$B$48,MATCH($E1334,Parâmetros!$A$39:$A$48,0)),99),IFERROR(INDEX(Cadastro!$F$5:$F$243,$AB1334),""),0)),IF($L1334&gt;0,IF(N($X1333)&gt;0,1,N($W1333)+1),IF(AND($L1334=0,OR(N($W1333)&gt;=IFERROR(INDEX(Parâmetros!$B$39:$B$48,MATCH($E1334,Parâmetros!$A$39:$A$48,0)),99),AND(N($X1333)&gt;0,N($X1333)&lt;IFERROR(INDEX(Parâmetros!$C$39:$C$48,MATCH($E1334,Parâmetros!$A$39:$A$48,0)),0)))),0,N($W1333)+1))))</f>
        <v/>
      </c>
      <c r="X1334" s="34" t="str">
        <f>IF(OR(OR($D1334="6x1",$D1334="FF 6x1"),$D1334="5x2"),"",IF($AB1334&lt;&gt;$AB1333,IF(IFERROR(INDEX(Cadastro!$F$5:$F$243,$AB1334),"")="",0,IF(IFERROR(INDEX(Cadastro!$F$5:$F$243,$AB1334),"")&gt;IFERROR(INDEX(Parâmetros!$B$39:$B$48,MATCH($E1334,Parâmetros!$A$39:$A$48,0)),99),IFERROR(INDEX(Cadastro!$F$5:$F$243,$AB1334),"")-IFERROR(INDEX(Parâmetros!$B$39:$B$48,MATCH($E1334,Parâmetros!$A$39:$A$48,0)),99),0)),IF(AND($L1334=0,OR(N($W1333)&gt;=IFERROR(INDEX(Parâmetros!$B$39:$B$48,MATCH($E1334,Parâmetros!$A$39:$A$48,0)),99),AND(N($X1333)&gt;0,N($X1333)&lt;IFERROR(INDEX(Parâmetros!$C$39:$C$48,MATCH($E1334,Parâmetros!$A$39:$A$48,0)),0)))),N($X1333)+1,0)))</f>
        <v/>
      </c>
      <c r="Y1334" t="str">
        <f>IF($AC1334&lt;&gt;"",IF($L1334&gt;0,$AC1334&amp;" · com apontamento",$AC1334),IF($E1334="Férias",IF($L1334&gt;0,"Férias · com apontamento","Férias (cadastro)"),IF(($Z1334+$AA1334-1)&gt;Parâmetros!$E$16,"Férias / afastamento",IF(AND($D1334="5x2",OR(WEEKDAY($F1334,2)=6,WEEKDAY($F1334,2)=7)),IF($L1334&gt;0,"Folga trabalhada","Folga"),IF($L1334&gt;0,"Trabalhado",IF(OR(OR($D1334="6x1",$D1334="FF 6x1"),$D1334="5x2"),IF(AND(OR($D1334="6x1",$D1334="FF 6x1"),OR(WEEKDAY($F1334,2)=6,WEEKDAY($F1334,2)=7)),"Folga","Falta de registro"),IF(AND($AB1334&lt;&gt;$AB1333,IFERROR(INDEX(Cadastro!$F$5:$F$243,$AB1334),"")=""),"Indeterminado (início da série)",IF($X1334&gt;0,"Folga","Falta de registro"))))))))</f>
        <v>Atestado</v>
      </c>
      <c r="Z1334" s="34">
        <f>IF(OR($L1334&gt;0,$F1334&gt;Parâmetros!$E$14),0,IF($A1334&lt;&gt;$A1333,1,N($Z1333)+1))</f>
        <v>1</v>
      </c>
      <c r="AA1334" s="34">
        <f>IF(OR($L1334&gt;0,$F1334&gt;Parâmetros!$E$14),0,IF(OR($A1334&lt;&gt;$A1335,$F1335&gt;Parâmetros!$E$14),1,N($AA1335)+1))</f>
        <v>1</v>
      </c>
      <c r="AB1334" s="31">
        <f>IFERROR(MATCH($A1334&amp;"|"&amp;TEXT(_xlfn.MAXIFS(Cadastro!$E$5:$E$243,Cadastro!$A$5:$A$243,$A1334,Cadastro!$E$5:$E$243,"&lt;="&amp;$F1334),"yyyymmdd"),Cadastro!$I$5:$I$243,0),"")</f>
        <v>171</v>
      </c>
      <c r="AC1334" t="str">
        <f>IFERROR(_xlfn.SINGLE(INDEX(Exceções!$D$5:$D$203,MATCH($A1334&amp;"|"&amp;$F1334,Exceções!$F$5:$F$203,0))),"")</f>
        <v>Atestado</v>
      </c>
      <c r="AD1334" t="str">
        <f>IF($AC1334="","",IFERROR(_xlfn.SINGLE(INDEX(Exceções!$E$5:$E$203,MATCH($A1334&amp;"|"&amp;$F1334,Exceções!$F$5:$F$203,0))),""))</f>
        <v>Atestado médico</v>
      </c>
    </row>
    <row r="1335" spans="1:30" ht="15" hidden="1" customHeight="1" x14ac:dyDescent="0.25">
      <c r="A1335" s="31">
        <v>55564</v>
      </c>
      <c r="B1335" s="17" t="s">
        <v>24</v>
      </c>
      <c r="C1335" s="17" t="str">
        <f>IFERROR(INDEX(Cadastro!$C$5:$C$243,$AB1335),"NÃO INFORMADO")</f>
        <v>CAL</v>
      </c>
      <c r="D1335" s="17" t="str">
        <f>IFERROR(INDEX(Cadastro!$D$5:$D$243,$AB1335),"")</f>
        <v>6x1</v>
      </c>
      <c r="E1335" s="17" t="str">
        <f>IFERROR(INDEX(Cadastro!$G$5:$G$243,$AB1335),"")</f>
        <v>6x1</v>
      </c>
      <c r="F1335" s="29">
        <v>46317</v>
      </c>
      <c r="G1335" s="32" t="str">
        <f t="shared" si="120"/>
        <v>qui</v>
      </c>
      <c r="H1335" s="31">
        <f>IF($L1335=0,"",_xlfn.MINIFS(Dados!$Q:$Q,Dados!$A:$A,$A1335,Dados!$S:$S,$F1335))</f>
        <v>440</v>
      </c>
      <c r="I1335" s="31">
        <f>IF($H1335="","",_xlfn.MAXIFS(Dados!$R:$R,Dados!$A:$A,$A1335,Dados!$S:$S,$F1335))</f>
        <v>990</v>
      </c>
      <c r="J1335" s="32" t="str">
        <f>IF($D1335&lt;&gt;"Folguista","",IFERROR(INDEX(Parâmetros!$D$52:$G$52,1,MIN(4,MAX(1,$W1335))),""))</f>
        <v/>
      </c>
      <c r="K1335" s="32" t="str">
        <f>IF(OR($AC1335&lt;&gt;"",$Y1335="Folga",$Y1335="Folga trabalhada",$Y1335="Férias (cadastro)",$Y1335="Férias / afastamento",$Y1335="Indeterminado (início da série)"),"",IF(OR($D1335="6x1",$D1335="FF 6x1"),IF(OR(WEEKDAY($F1335,2)=6,WEEKDAY($F1335,2)=7),"6x1 sáb/dom","6x1"),IF($D1335="5x2","5x2",IF($H1335="",IF($D1335="Folguista",$J1335,$E1335),IF(OR($H1335&gt;=Parâmetros!$E$18,$H1335&lt;Parâmetros!$E$19),"C",IF($H1335&lt;Parâmetros!$E$20,"A","B"))))))</f>
        <v>6x1</v>
      </c>
      <c r="L1335" s="30">
        <f>SUMIFS(Dados!$E:$E,Dados!$A:$A,$A1335,Dados!$S:$S,$F1335)</f>
        <v>8.16</v>
      </c>
      <c r="M1335" s="30">
        <f>IFERROR(INDEX(Parâmetros!$E$6:$E$11,MATCH($K1335,Parâmetros!$A$6:$A$11,0)),"")</f>
        <v>8.8000000000000007</v>
      </c>
      <c r="N1335" s="33">
        <f t="shared" si="121"/>
        <v>0.92727272727272725</v>
      </c>
      <c r="O1335" s="33">
        <f>Parâmetros!$E$13</f>
        <v>0.8</v>
      </c>
      <c r="P1335" s="32" t="str">
        <f>IF(OR($M1335="",$F1335&gt;Parâmetros!$E$14),"Não","Sim")</f>
        <v>Sim</v>
      </c>
      <c r="Q1335" s="32" t="str">
        <f t="shared" si="122"/>
        <v>Sim</v>
      </c>
      <c r="R1335" s="32" t="str">
        <f t="shared" si="123"/>
        <v>Sim</v>
      </c>
      <c r="S1335" s="30">
        <f t="shared" si="124"/>
        <v>0</v>
      </c>
      <c r="T1335" s="32" t="str">
        <f>IF($Q1335&lt;&gt;"Sim","",IF($N1335&gt;Parâmetros!$E$15,"Sim","Não"))</f>
        <v>Não</v>
      </c>
      <c r="U1335" s="17" t="str">
        <f t="shared" si="125"/>
        <v>Na meta</v>
      </c>
      <c r="V1335" s="17" t="str">
        <f>IF($AC1335&lt;&gt;"",IF($L1335&gt;0,"ATENÇÃO · apontou em dia de "&amp;LOWER($AC1335)&amp;" cadastrado","Exceção cadastrada · "&amp;$AC1335)&amp;IF($AD1335="",""," · "&amp;$AD1335),IF($E1335="Férias",IF($L1335&gt;0,"ATENÇÃO · apontou estando de férias no cadastro","Férias no cadastro"),IF($Y1335="Férias / afastamento","Afastamento · "&amp;($Z1335+$AA1335-1)&amp;" dias seguidos sem apontamento",IF($Y1335="Folga trabalhada","ATENÇÃO · apontou em dia de folga da escala 5x2",IF($Y1335="Folga",IF(AND($D1335="5x2",OR(WEEKDAY($F1335,2)=6,WEEKDAY($F1335,2)=7)),"Folga de fim de semana da escala 5x2",IF(AND(OR($D1335="6x1",$D1335="FF 6x1"),WEEKDAY($F1335,2)=6,FALSE()),"Folga de fim de semana · apontou no domingo anterior",IF(AND(OR($D1335="6x1",$D1335="FF 6x1"),WEEKDAY($F1335,2)=7,AND($A1335=$A1334,$L1334&gt;0)),"Folga de fim de semana · apontou no sábado",IF(AND(OR($D1335="6x1",$D1335="FF 6x1"),OR(WEEKDAY($F1335,2)=6,WEEKDAY($F1335,2)=7)),"Folga de fim de semana · sem apontamento no sábado nem no domingo","Folga prevista pelo ciclo")))),IF($Y1335="Indeterminado (início da série)","Sem histórico anterior — informe o dia do ciclo no Cadastro",IF($Y1335="Falta de registro",IF(OR(OR($D1335="6x1",$D1335="FF 6x1"),$D1335="5x2"),"FALTA DE REGISTRO · dia útil da escala "&amp;$E1335,"FALTA DE REGISTRO · dia "&amp;$W1335&amp;" de "&amp;IFERROR(INDEX(Parâmetros!$B$39:$B$48,MATCH($E1335,Parâmetros!$A$39:$A$48,0)),99)&amp;" do ciclo"),IF(OR($D1335="6x1",$D1335="FF 6x1"),IF(OR(AND(WEEKDAY($F1335,2)=6,AND($A1335=$A1336,$L1336&gt;0)),AND(WEEKDAY($F1335,2)=7,AND($A1335=$A1334,$L1334&gt;0))),"ATENÇÃO · apontou sábado e domingo no mesmo fim de semana",IF(OR(WEEKDAY($F1335,2)=6,WEEKDAY($F1335,2)=7),"Jornada de fim de semana do 6x1",IF(OR($H1335&gt;=Parâmetros!$E$20,$H1335&lt;Parâmetros!$E$19),"ATENÇÃO · 6x1 apontou fora do horário diurno","Jornada fixa do 6x1"))),IF($D1335="5x2","Jornada fixa do 5x2",IF($D1335="Folguista",IF($J1335=$K1335,"Evidência confirma sequência","DIVERGE · sequência "&amp;$J1335&amp;" × evidência "&amp;$K1335),IF($K1335=$E1335,"Evidência confirma cadastro","DIVERGE · cadastro "&amp;$E1335&amp;" × evidência "&amp;$K1335)))))))))))</f>
        <v>Jornada fixa do 6x1</v>
      </c>
      <c r="W1335" s="34" t="str">
        <f>IF(OR(OR($D1335="6x1",$D1335="FF 6x1"),$D1335="5x2"),"",IF($AB1335&lt;&gt;$AB1334,IF(IFERROR(INDEX(Cadastro!$F$5:$F$243,$AB1335),"")="",IF($L1335&gt;0,1,0),IF(IFERROR(INDEX(Cadastro!$F$5:$F$243,$AB1335),"")&lt;=IFERROR(INDEX(Parâmetros!$B$39:$B$48,MATCH($E1335,Parâmetros!$A$39:$A$48,0)),99),IFERROR(INDEX(Cadastro!$F$5:$F$243,$AB1335),""),0)),IF($L1335&gt;0,IF(N($X1334)&gt;0,1,N($W1334)+1),IF(AND($L1335=0,OR(N($W1334)&gt;=IFERROR(INDEX(Parâmetros!$B$39:$B$48,MATCH($E1335,Parâmetros!$A$39:$A$48,0)),99),AND(N($X1334)&gt;0,N($X1334)&lt;IFERROR(INDEX(Parâmetros!$C$39:$C$48,MATCH($E1335,Parâmetros!$A$39:$A$48,0)),0)))),0,N($W1334)+1))))</f>
        <v/>
      </c>
      <c r="X1335" s="34" t="str">
        <f>IF(OR(OR($D1335="6x1",$D1335="FF 6x1"),$D1335="5x2"),"",IF($AB1335&lt;&gt;$AB1334,IF(IFERROR(INDEX(Cadastro!$F$5:$F$243,$AB1335),"")="",0,IF(IFERROR(INDEX(Cadastro!$F$5:$F$243,$AB1335),"")&gt;IFERROR(INDEX(Parâmetros!$B$39:$B$48,MATCH($E1335,Parâmetros!$A$39:$A$48,0)),99),IFERROR(INDEX(Cadastro!$F$5:$F$243,$AB1335),"")-IFERROR(INDEX(Parâmetros!$B$39:$B$48,MATCH($E1335,Parâmetros!$A$39:$A$48,0)),99),0)),IF(AND($L1335=0,OR(N($W1334)&gt;=IFERROR(INDEX(Parâmetros!$B$39:$B$48,MATCH($E1335,Parâmetros!$A$39:$A$48,0)),99),AND(N($X1334)&gt;0,N($X1334)&lt;IFERROR(INDEX(Parâmetros!$C$39:$C$48,MATCH($E1335,Parâmetros!$A$39:$A$48,0)),0)))),N($X1334)+1,0)))</f>
        <v/>
      </c>
      <c r="Y1335" t="str">
        <f>IF($AC1335&lt;&gt;"",IF($L1335&gt;0,$AC1335&amp;" · com apontamento",$AC1335),IF($E1335="Férias",IF($L1335&gt;0,"Férias · com apontamento","Férias (cadastro)"),IF(($Z1335+$AA1335-1)&gt;Parâmetros!$E$16,"Férias / afastamento",IF(AND($D1335="5x2",OR(WEEKDAY($F1335,2)=6,WEEKDAY($F1335,2)=7)),IF($L1335&gt;0,"Folga trabalhada","Folga"),IF($L1335&gt;0,"Trabalhado",IF(OR(OR($D1335="6x1",$D1335="FF 6x1"),$D1335="5x2"),IF(AND(OR($D1335="6x1",$D1335="FF 6x1"),OR(WEEKDAY($F1335,2)=6,WEEKDAY($F1335,2)=7)),"Folga","Falta de registro"),IF(AND($AB1335&lt;&gt;$AB1334,IFERROR(INDEX(Cadastro!$F$5:$F$243,$AB1335),"")=""),"Indeterminado (início da série)",IF($X1335&gt;0,"Folga","Falta de registro"))))))))</f>
        <v>Trabalhado</v>
      </c>
      <c r="Z1335" s="34">
        <f>IF(OR($L1335&gt;0,$F1335&gt;Parâmetros!$E$14),0,IF($A1335&lt;&gt;$A1334,1,N($Z1334)+1))</f>
        <v>0</v>
      </c>
      <c r="AA1335" s="34">
        <f>IF(OR($L1335&gt;0,$F1335&gt;Parâmetros!$E$14),0,IF(OR($A1335&lt;&gt;$A1336,$F1336&gt;Parâmetros!$E$14),1,N($AA1336)+1))</f>
        <v>0</v>
      </c>
      <c r="AB1335" s="31">
        <f>IFERROR(MATCH($A1335&amp;"|"&amp;TEXT(_xlfn.MAXIFS(Cadastro!$E$5:$E$243,Cadastro!$A$5:$A$243,$A1335,Cadastro!$E$5:$E$243,"&lt;="&amp;$F1335),"yyyymmdd"),Cadastro!$I$5:$I$243,0),"")</f>
        <v>171</v>
      </c>
      <c r="AC1335" t="str">
        <f>IFERROR(_xlfn.SINGLE(INDEX(Exceções!$D$5:$D$203,MATCH($A1335&amp;"|"&amp;$F1335,Exceções!$F$5:$F$203,0))),"")</f>
        <v/>
      </c>
      <c r="AD1335" t="str">
        <f>IF($AC1335="","",IFERROR(_xlfn.SINGLE(INDEX(Exceções!$E$5:$E$203,MATCH($A1335&amp;"|"&amp;$F1335,Exceções!$F$5:$F$203,0))),""))</f>
        <v/>
      </c>
    </row>
    <row r="1336" spans="1:30" ht="15" hidden="1" customHeight="1" x14ac:dyDescent="0.25">
      <c r="A1336" s="31">
        <v>55564</v>
      </c>
      <c r="B1336" s="17" t="s">
        <v>24</v>
      </c>
      <c r="C1336" s="17" t="str">
        <f>IFERROR(INDEX(Cadastro!$C$5:$C$243,$AB1336),"NÃO INFORMADO")</f>
        <v>CAL</v>
      </c>
      <c r="D1336" s="17" t="str">
        <f>IFERROR(INDEX(Cadastro!$D$5:$D$243,$AB1336),"")</f>
        <v>6x1</v>
      </c>
      <c r="E1336" s="17" t="str">
        <f>IFERROR(INDEX(Cadastro!$G$5:$G$243,$AB1336),"")</f>
        <v>6x1</v>
      </c>
      <c r="F1336" s="29">
        <v>46318</v>
      </c>
      <c r="G1336" s="32" t="str">
        <f t="shared" si="120"/>
        <v>sex</v>
      </c>
      <c r="H1336" s="31">
        <f>IF($L1336=0,"",_xlfn.MINIFS(Dados!$Q:$Q,Dados!$A:$A,$A1336,Dados!$S:$S,$F1336))</f>
        <v>440</v>
      </c>
      <c r="I1336" s="31">
        <f>IF($H1336="","",_xlfn.MAXIFS(Dados!$R:$R,Dados!$A:$A,$A1336,Dados!$S:$S,$F1336))</f>
        <v>690</v>
      </c>
      <c r="J1336" s="32" t="str">
        <f>IF($D1336&lt;&gt;"Folguista","",IFERROR(INDEX(Parâmetros!$D$52:$G$52,1,MIN(4,MAX(1,$W1336))),""))</f>
        <v/>
      </c>
      <c r="K1336" s="32" t="str">
        <f>IF(OR($AC1336&lt;&gt;"",$Y1336="Folga",$Y1336="Folga trabalhada",$Y1336="Férias (cadastro)",$Y1336="Férias / afastamento",$Y1336="Indeterminado (início da série)"),"",IF(OR($D1336="6x1",$D1336="FF 6x1"),IF(OR(WEEKDAY($F1336,2)=6,WEEKDAY($F1336,2)=7),"6x1 sáb/dom","6x1"),IF($D1336="5x2","5x2",IF($H1336="",IF($D1336="Folguista",$J1336,$E1336),IF(OR($H1336&gt;=Parâmetros!$E$18,$H1336&lt;Parâmetros!$E$19),"C",IF($H1336&lt;Parâmetros!$E$20,"A","B"))))))</f>
        <v>6x1</v>
      </c>
      <c r="L1336" s="30">
        <f>SUMIFS(Dados!$E:$E,Dados!$A:$A,$A1336,Dados!$S:$S,$F1336)</f>
        <v>4.1500000000000004</v>
      </c>
      <c r="M1336" s="30">
        <f>IFERROR(INDEX(Parâmetros!$E$6:$E$11,MATCH($K1336,Parâmetros!$A$6:$A$11,0)),"")</f>
        <v>8.8000000000000007</v>
      </c>
      <c r="N1336" s="33">
        <f t="shared" si="121"/>
        <v>0.47159090909090912</v>
      </c>
      <c r="O1336" s="33">
        <f>Parâmetros!$E$13</f>
        <v>0.8</v>
      </c>
      <c r="P1336" s="32" t="str">
        <f>IF(OR($M1336="",$F1336&gt;Parâmetros!$E$14),"Não","Sim")</f>
        <v>Sim</v>
      </c>
      <c r="Q1336" s="32" t="str">
        <f t="shared" si="122"/>
        <v>Sim</v>
      </c>
      <c r="R1336" s="32" t="str">
        <f t="shared" si="123"/>
        <v>Não</v>
      </c>
      <c r="S1336" s="30">
        <f t="shared" si="124"/>
        <v>2.8900000000000006</v>
      </c>
      <c r="T1336" s="32" t="str">
        <f>IF($Q1336&lt;&gt;"Sim","",IF($N1336&gt;Parâmetros!$E$15,"Sim","Não"))</f>
        <v>Não</v>
      </c>
      <c r="U1336" s="17" t="str">
        <f t="shared" si="125"/>
        <v>Abaixo da meta</v>
      </c>
      <c r="V1336" s="17" t="str">
        <f>IF($AC1336&lt;&gt;"",IF($L1336&gt;0,"ATENÇÃO · apontou em dia de "&amp;LOWER($AC1336)&amp;" cadastrado","Exceção cadastrada · "&amp;$AC1336)&amp;IF($AD1336="",""," · "&amp;$AD1336),IF($E1336="Férias",IF($L1336&gt;0,"ATENÇÃO · apontou estando de férias no cadastro","Férias no cadastro"),IF($Y1336="Férias / afastamento","Afastamento · "&amp;($Z1336+$AA1336-1)&amp;" dias seguidos sem apontamento",IF($Y1336="Folga trabalhada","ATENÇÃO · apontou em dia de folga da escala 5x2",IF($Y1336="Folga",IF(AND($D1336="5x2",OR(WEEKDAY($F1336,2)=6,WEEKDAY($F1336,2)=7)),"Folga de fim de semana da escala 5x2",IF(AND(OR($D1336="6x1",$D1336="FF 6x1"),WEEKDAY($F1336,2)=6,FALSE()),"Folga de fim de semana · apontou no domingo anterior",IF(AND(OR($D1336="6x1",$D1336="FF 6x1"),WEEKDAY($F1336,2)=7,AND($A1336=$A1335,$L1335&gt;0)),"Folga de fim de semana · apontou no sábado",IF(AND(OR($D1336="6x1",$D1336="FF 6x1"),OR(WEEKDAY($F1336,2)=6,WEEKDAY($F1336,2)=7)),"Folga de fim de semana · sem apontamento no sábado nem no domingo","Folga prevista pelo ciclo")))),IF($Y1336="Indeterminado (início da série)","Sem histórico anterior — informe o dia do ciclo no Cadastro",IF($Y1336="Falta de registro",IF(OR(OR($D1336="6x1",$D1336="FF 6x1"),$D1336="5x2"),"FALTA DE REGISTRO · dia útil da escala "&amp;$E1336,"FALTA DE REGISTRO · dia "&amp;$W1336&amp;" de "&amp;IFERROR(INDEX(Parâmetros!$B$39:$B$48,MATCH($E1336,Parâmetros!$A$39:$A$48,0)),99)&amp;" do ciclo"),IF(OR($D1336="6x1",$D1336="FF 6x1"),IF(OR(AND(WEEKDAY($F1336,2)=6,AND($A1336=$A1337,$L1337&gt;0)),AND(WEEKDAY($F1336,2)=7,AND($A1336=$A1335,$L1335&gt;0))),"ATENÇÃO · apontou sábado e domingo no mesmo fim de semana",IF(OR(WEEKDAY($F1336,2)=6,WEEKDAY($F1336,2)=7),"Jornada de fim de semana do 6x1",IF(OR($H1336&gt;=Parâmetros!$E$20,$H1336&lt;Parâmetros!$E$19),"ATENÇÃO · 6x1 apontou fora do horário diurno","Jornada fixa do 6x1"))),IF($D1336="5x2","Jornada fixa do 5x2",IF($D1336="Folguista",IF($J1336=$K1336,"Evidência confirma sequência","DIVERGE · sequência "&amp;$J1336&amp;" × evidência "&amp;$K1336),IF($K1336=$E1336,"Evidência confirma cadastro","DIVERGE · cadastro "&amp;$E1336&amp;" × evidência "&amp;$K1336)))))))))))</f>
        <v>Jornada fixa do 6x1</v>
      </c>
      <c r="W1336" s="34" t="str">
        <f>IF(OR(OR($D1336="6x1",$D1336="FF 6x1"),$D1336="5x2"),"",IF($AB1336&lt;&gt;$AB1335,IF(IFERROR(INDEX(Cadastro!$F$5:$F$243,$AB1336),"")="",IF($L1336&gt;0,1,0),IF(IFERROR(INDEX(Cadastro!$F$5:$F$243,$AB1336),"")&lt;=IFERROR(INDEX(Parâmetros!$B$39:$B$48,MATCH($E1336,Parâmetros!$A$39:$A$48,0)),99),IFERROR(INDEX(Cadastro!$F$5:$F$243,$AB1336),""),0)),IF($L1336&gt;0,IF(N($X1335)&gt;0,1,N($W1335)+1),IF(AND($L1336=0,OR(N($W1335)&gt;=IFERROR(INDEX(Parâmetros!$B$39:$B$48,MATCH($E1336,Parâmetros!$A$39:$A$48,0)),99),AND(N($X1335)&gt;0,N($X1335)&lt;IFERROR(INDEX(Parâmetros!$C$39:$C$48,MATCH($E1336,Parâmetros!$A$39:$A$48,0)),0)))),0,N($W1335)+1))))</f>
        <v/>
      </c>
      <c r="X1336" s="34" t="str">
        <f>IF(OR(OR($D1336="6x1",$D1336="FF 6x1"),$D1336="5x2"),"",IF($AB1336&lt;&gt;$AB1335,IF(IFERROR(INDEX(Cadastro!$F$5:$F$243,$AB1336),"")="",0,IF(IFERROR(INDEX(Cadastro!$F$5:$F$243,$AB1336),"")&gt;IFERROR(INDEX(Parâmetros!$B$39:$B$48,MATCH($E1336,Parâmetros!$A$39:$A$48,0)),99),IFERROR(INDEX(Cadastro!$F$5:$F$243,$AB1336),"")-IFERROR(INDEX(Parâmetros!$B$39:$B$48,MATCH($E1336,Parâmetros!$A$39:$A$48,0)),99),0)),IF(AND($L1336=0,OR(N($W1335)&gt;=IFERROR(INDEX(Parâmetros!$B$39:$B$48,MATCH($E1336,Parâmetros!$A$39:$A$48,0)),99),AND(N($X1335)&gt;0,N($X1335)&lt;IFERROR(INDEX(Parâmetros!$C$39:$C$48,MATCH($E1336,Parâmetros!$A$39:$A$48,0)),0)))),N($X1335)+1,0)))</f>
        <v/>
      </c>
      <c r="Y1336" t="str">
        <f>IF($AC1336&lt;&gt;"",IF($L1336&gt;0,$AC1336&amp;" · com apontamento",$AC1336),IF($E1336="Férias",IF($L1336&gt;0,"Férias · com apontamento","Férias (cadastro)"),IF(($Z1336+$AA1336-1)&gt;Parâmetros!$E$16,"Férias / afastamento",IF(AND($D1336="5x2",OR(WEEKDAY($F1336,2)=6,WEEKDAY($F1336,2)=7)),IF($L1336&gt;0,"Folga trabalhada","Folga"),IF($L1336&gt;0,"Trabalhado",IF(OR(OR($D1336="6x1",$D1336="FF 6x1"),$D1336="5x2"),IF(AND(OR($D1336="6x1",$D1336="FF 6x1"),OR(WEEKDAY($F1336,2)=6,WEEKDAY($F1336,2)=7)),"Folga","Falta de registro"),IF(AND($AB1336&lt;&gt;$AB1335,IFERROR(INDEX(Cadastro!$F$5:$F$243,$AB1336),"")=""),"Indeterminado (início da série)",IF($X1336&gt;0,"Folga","Falta de registro"))))))))</f>
        <v>Trabalhado</v>
      </c>
      <c r="Z1336" s="34">
        <f>IF(OR($L1336&gt;0,$F1336&gt;Parâmetros!$E$14),0,IF($A1336&lt;&gt;$A1335,1,N($Z1335)+1))</f>
        <v>0</v>
      </c>
      <c r="AA1336" s="34">
        <f>IF(OR($L1336&gt;0,$F1336&gt;Parâmetros!$E$14),0,IF(OR($A1336&lt;&gt;$A1337,$F1337&gt;Parâmetros!$E$14),1,N($AA1337)+1))</f>
        <v>0</v>
      </c>
      <c r="AB1336" s="31">
        <f>IFERROR(MATCH($A1336&amp;"|"&amp;TEXT(_xlfn.MAXIFS(Cadastro!$E$5:$E$243,Cadastro!$A$5:$A$243,$A1336,Cadastro!$E$5:$E$243,"&lt;="&amp;$F1336),"yyyymmdd"),Cadastro!$I$5:$I$243,0),"")</f>
        <v>171</v>
      </c>
      <c r="AC1336" t="str">
        <f>IFERROR(_xlfn.SINGLE(INDEX(Exceções!$D$5:$D$203,MATCH($A1336&amp;"|"&amp;$F1336,Exceções!$F$5:$F$203,0))),"")</f>
        <v/>
      </c>
      <c r="AD1336" t="str">
        <f>IF($AC1336="","",IFERROR(_xlfn.SINGLE(INDEX(Exceções!$E$5:$E$203,MATCH($A1336&amp;"|"&amp;$F1336,Exceções!$F$5:$F$203,0))),""))</f>
        <v/>
      </c>
    </row>
    <row r="1337" spans="1:30" ht="15" hidden="1" customHeight="1" x14ac:dyDescent="0.25">
      <c r="A1337" s="31">
        <v>55564</v>
      </c>
      <c r="B1337" s="17" t="s">
        <v>24</v>
      </c>
      <c r="C1337" s="17" t="str">
        <f>IFERROR(INDEX(Cadastro!$C$5:$C$243,$AB1337),"NÃO INFORMADO")</f>
        <v>CAL</v>
      </c>
      <c r="D1337" s="17" t="str">
        <f>IFERROR(INDEX(Cadastro!$D$5:$D$243,$AB1337),"")</f>
        <v>6x1</v>
      </c>
      <c r="E1337" s="17" t="str">
        <f>IFERROR(INDEX(Cadastro!$G$5:$G$243,$AB1337),"")</f>
        <v>6x1</v>
      </c>
      <c r="F1337" s="29">
        <v>46319</v>
      </c>
      <c r="G1337" s="32" t="str">
        <f t="shared" si="120"/>
        <v>sáb</v>
      </c>
      <c r="H1337" s="31" t="str">
        <f>IF($L1337=0,"",_xlfn.MINIFS(Dados!$Q:$Q,Dados!$A:$A,$A1337,Dados!$S:$S,$F1337))</f>
        <v/>
      </c>
      <c r="I1337" s="31" t="str">
        <f>IF($H1337="","",_xlfn.MAXIFS(Dados!$R:$R,Dados!$A:$A,$A1337,Dados!$S:$S,$F1337))</f>
        <v/>
      </c>
      <c r="J1337" s="32" t="str">
        <f>IF($D1337&lt;&gt;"Folguista","",IFERROR(INDEX(Parâmetros!$D$52:$G$52,1,MIN(4,MAX(1,$W1337))),""))</f>
        <v/>
      </c>
      <c r="K1337" s="32" t="str">
        <f>IF(OR($AC1337&lt;&gt;"",$Y1337="Folga",$Y1337="Folga trabalhada",$Y1337="Férias (cadastro)",$Y1337="Férias / afastamento",$Y1337="Indeterminado (início da série)"),"",IF(OR($D1337="6x1",$D1337="FF 6x1"),IF(OR(WEEKDAY($F1337,2)=6,WEEKDAY($F1337,2)=7),"6x1 sáb/dom","6x1"),IF($D1337="5x2","5x2",IF($H1337="",IF($D1337="Folguista",$J1337,$E1337),IF(OR($H1337&gt;=Parâmetros!$E$18,$H1337&lt;Parâmetros!$E$19),"C",IF($H1337&lt;Parâmetros!$E$20,"A","B"))))))</f>
        <v/>
      </c>
      <c r="L1337" s="30">
        <f>SUMIFS(Dados!$E:$E,Dados!$A:$A,$A1337,Dados!$S:$S,$F1337)</f>
        <v>0</v>
      </c>
      <c r="M1337" s="30" t="str">
        <f>IFERROR(INDEX(Parâmetros!$E$6:$E$11,MATCH($K1337,Parâmetros!$A$6:$A$11,0)),"")</f>
        <v/>
      </c>
      <c r="N1337" s="33" t="str">
        <f t="shared" si="121"/>
        <v/>
      </c>
      <c r="O1337" s="33">
        <f>Parâmetros!$E$13</f>
        <v>0.8</v>
      </c>
      <c r="P1337" s="32" t="str">
        <f>IF(OR($M1337="",$F1337&gt;Parâmetros!$E$14),"Não","Sim")</f>
        <v>Não</v>
      </c>
      <c r="Q1337" s="32" t="str">
        <f t="shared" si="122"/>
        <v/>
      </c>
      <c r="R1337" s="32" t="str">
        <f t="shared" si="123"/>
        <v/>
      </c>
      <c r="S1337" s="30" t="str">
        <f t="shared" si="124"/>
        <v/>
      </c>
      <c r="T1337" s="32" t="str">
        <f>IF($Q1337&lt;&gt;"Sim","",IF($N1337&gt;Parâmetros!$E$15,"Sim","Não"))</f>
        <v/>
      </c>
      <c r="U1337" s="17" t="str">
        <f t="shared" si="125"/>
        <v>Folga</v>
      </c>
      <c r="V1337" s="17" t="str">
        <f>IF($AC1337&lt;&gt;"",IF($L1337&gt;0,"ATENÇÃO · apontou em dia de "&amp;LOWER($AC1337)&amp;" cadastrado","Exceção cadastrada · "&amp;$AC1337)&amp;IF($AD1337="",""," · "&amp;$AD1337),IF($E1337="Férias",IF($L1337&gt;0,"ATENÇÃO · apontou estando de férias no cadastro","Férias no cadastro"),IF($Y1337="Férias / afastamento","Afastamento · "&amp;($Z1337+$AA1337-1)&amp;" dias seguidos sem apontamento",IF($Y1337="Folga trabalhada","ATENÇÃO · apontou em dia de folga da escala 5x2",IF($Y1337="Folga",IF(AND($D1337="5x2",OR(WEEKDAY($F1337,2)=6,WEEKDAY($F1337,2)=7)),"Folga de fim de semana da escala 5x2",IF(AND(OR($D1337="6x1",$D1337="FF 6x1"),WEEKDAY($F1337,2)=6,FALSE()),"Folga de fim de semana · apontou no domingo anterior",IF(AND(OR($D1337="6x1",$D1337="FF 6x1"),WEEKDAY($F1337,2)=7,AND($A1337=$A1336,$L1336&gt;0)),"Folga de fim de semana · apontou no sábado",IF(AND(OR($D1337="6x1",$D1337="FF 6x1"),OR(WEEKDAY($F1337,2)=6,WEEKDAY($F1337,2)=7)),"Folga de fim de semana · sem apontamento no sábado nem no domingo","Folga prevista pelo ciclo")))),IF($Y1337="Indeterminado (início da série)","Sem histórico anterior — informe o dia do ciclo no Cadastro",IF($Y1337="Falta de registro",IF(OR(OR($D1337="6x1",$D1337="FF 6x1"),$D1337="5x2"),"FALTA DE REGISTRO · dia útil da escala "&amp;$E1337,"FALTA DE REGISTRO · dia "&amp;$W1337&amp;" de "&amp;IFERROR(INDEX(Parâmetros!$B$39:$B$48,MATCH($E1337,Parâmetros!$A$39:$A$48,0)),99)&amp;" do ciclo"),IF(OR($D1337="6x1",$D1337="FF 6x1"),IF(OR(AND(WEEKDAY($F1337,2)=6,AND($A1337=$A1338,$L1338&gt;0)),AND(WEEKDAY($F1337,2)=7,AND($A1337=$A1336,$L1336&gt;0))),"ATENÇÃO · apontou sábado e domingo no mesmo fim de semana",IF(OR(WEEKDAY($F1337,2)=6,WEEKDAY($F1337,2)=7),"Jornada de fim de semana do 6x1",IF(OR($H1337&gt;=Parâmetros!$E$20,$H1337&lt;Parâmetros!$E$19),"ATENÇÃO · 6x1 apontou fora do horário diurno","Jornada fixa do 6x1"))),IF($D1337="5x2","Jornada fixa do 5x2",IF($D1337="Folguista",IF($J1337=$K1337,"Evidência confirma sequência","DIVERGE · sequência "&amp;$J1337&amp;" × evidência "&amp;$K1337),IF($K1337=$E1337,"Evidência confirma cadastro","DIVERGE · cadastro "&amp;$E1337&amp;" × evidência "&amp;$K1337)))))))))))</f>
        <v>Folga de fim de semana · sem apontamento no sábado nem no domingo</v>
      </c>
      <c r="W1337" s="34" t="str">
        <f>IF(OR(OR($D1337="6x1",$D1337="FF 6x1"),$D1337="5x2"),"",IF($AB1337&lt;&gt;$AB1336,IF(IFERROR(INDEX(Cadastro!$F$5:$F$243,$AB1337),"")="",IF($L1337&gt;0,1,0),IF(IFERROR(INDEX(Cadastro!$F$5:$F$243,$AB1337),"")&lt;=IFERROR(INDEX(Parâmetros!$B$39:$B$48,MATCH($E1337,Parâmetros!$A$39:$A$48,0)),99),IFERROR(INDEX(Cadastro!$F$5:$F$243,$AB1337),""),0)),IF($L1337&gt;0,IF(N($X1336)&gt;0,1,N($W1336)+1),IF(AND($L1337=0,OR(N($W1336)&gt;=IFERROR(INDEX(Parâmetros!$B$39:$B$48,MATCH($E1337,Parâmetros!$A$39:$A$48,0)),99),AND(N($X1336)&gt;0,N($X1336)&lt;IFERROR(INDEX(Parâmetros!$C$39:$C$48,MATCH($E1337,Parâmetros!$A$39:$A$48,0)),0)))),0,N($W1336)+1))))</f>
        <v/>
      </c>
      <c r="X1337" s="34" t="str">
        <f>IF(OR(OR($D1337="6x1",$D1337="FF 6x1"),$D1337="5x2"),"",IF($AB1337&lt;&gt;$AB1336,IF(IFERROR(INDEX(Cadastro!$F$5:$F$243,$AB1337),"")="",0,IF(IFERROR(INDEX(Cadastro!$F$5:$F$243,$AB1337),"")&gt;IFERROR(INDEX(Parâmetros!$B$39:$B$48,MATCH($E1337,Parâmetros!$A$39:$A$48,0)),99),IFERROR(INDEX(Cadastro!$F$5:$F$243,$AB1337),"")-IFERROR(INDEX(Parâmetros!$B$39:$B$48,MATCH($E1337,Parâmetros!$A$39:$A$48,0)),99),0)),IF(AND($L1337=0,OR(N($W1336)&gt;=IFERROR(INDEX(Parâmetros!$B$39:$B$48,MATCH($E1337,Parâmetros!$A$39:$A$48,0)),99),AND(N($X1336)&gt;0,N($X1336)&lt;IFERROR(INDEX(Parâmetros!$C$39:$C$48,MATCH($E1337,Parâmetros!$A$39:$A$48,0)),0)))),N($X1336)+1,0)))</f>
        <v/>
      </c>
      <c r="Y1337" t="str">
        <f>IF($AC1337&lt;&gt;"",IF($L1337&gt;0,$AC1337&amp;" · com apontamento",$AC1337),IF($E1337="Férias",IF($L1337&gt;0,"Férias · com apontamento","Férias (cadastro)"),IF(($Z1337+$AA1337-1)&gt;Parâmetros!$E$16,"Férias / afastamento",IF(AND($D1337="5x2",OR(WEEKDAY($F1337,2)=6,WEEKDAY($F1337,2)=7)),IF($L1337&gt;0,"Folga trabalhada","Folga"),IF($L1337&gt;0,"Trabalhado",IF(OR(OR($D1337="6x1",$D1337="FF 6x1"),$D1337="5x2"),IF(AND(OR($D1337="6x1",$D1337="FF 6x1"),OR(WEEKDAY($F1337,2)=6,WEEKDAY($F1337,2)=7)),"Folga","Falta de registro"),IF(AND($AB1337&lt;&gt;$AB1336,IFERROR(INDEX(Cadastro!$F$5:$F$243,$AB1337),"")=""),"Indeterminado (início da série)",IF($X1337&gt;0,"Folga","Falta de registro"))))))))</f>
        <v>Folga</v>
      </c>
      <c r="Z1337" s="34">
        <f>IF(OR($L1337&gt;0,$F1337&gt;Parâmetros!$E$14),0,IF($A1337&lt;&gt;$A1336,1,N($Z1336)+1))</f>
        <v>0</v>
      </c>
      <c r="AA1337" s="34">
        <f>IF(OR($L1337&gt;0,$F1337&gt;Parâmetros!$E$14),0,IF(OR($A1337&lt;&gt;$A1338,$F1338&gt;Parâmetros!$E$14),1,N($AA1338)+1))</f>
        <v>0</v>
      </c>
      <c r="AB1337" s="31">
        <f>IFERROR(MATCH($A1337&amp;"|"&amp;TEXT(_xlfn.MAXIFS(Cadastro!$E$5:$E$243,Cadastro!$A$5:$A$243,$A1337,Cadastro!$E$5:$E$243,"&lt;="&amp;$F1337),"yyyymmdd"),Cadastro!$I$5:$I$243,0),"")</f>
        <v>171</v>
      </c>
      <c r="AC1337" t="str">
        <f>IFERROR(_xlfn.SINGLE(INDEX(Exceções!$D$5:$D$203,MATCH($A1337&amp;"|"&amp;$F1337,Exceções!$F$5:$F$203,0))),"")</f>
        <v/>
      </c>
      <c r="AD1337" t="str">
        <f>IF($AC1337="","",IFERROR(_xlfn.SINGLE(INDEX(Exceções!$E$5:$E$203,MATCH($A1337&amp;"|"&amp;$F1337,Exceções!$F$5:$F$203,0))),""))</f>
        <v/>
      </c>
    </row>
    <row r="1338" spans="1:30" ht="15" hidden="1" customHeight="1" x14ac:dyDescent="0.25">
      <c r="A1338" s="31">
        <v>55564</v>
      </c>
      <c r="B1338" s="17" t="s">
        <v>24</v>
      </c>
      <c r="C1338" s="17" t="str">
        <f>IFERROR(INDEX(Cadastro!$C$5:$C$243,$AB1338),"NÃO INFORMADO")</f>
        <v>CAL</v>
      </c>
      <c r="D1338" s="17" t="str">
        <f>IFERROR(INDEX(Cadastro!$D$5:$D$243,$AB1338),"")</f>
        <v>6x1</v>
      </c>
      <c r="E1338" s="17" t="str">
        <f>IFERROR(INDEX(Cadastro!$G$5:$G$243,$AB1338),"")</f>
        <v>6x1</v>
      </c>
      <c r="F1338" s="29">
        <v>46320</v>
      </c>
      <c r="G1338" s="32" t="str">
        <f t="shared" si="120"/>
        <v>dom</v>
      </c>
      <c r="H1338" s="31" t="str">
        <f>IF($L1338=0,"",_xlfn.MINIFS(Dados!$Q:$Q,Dados!$A:$A,$A1338,Dados!$S:$S,$F1338))</f>
        <v/>
      </c>
      <c r="I1338" s="31" t="str">
        <f>IF($H1338="","",_xlfn.MAXIFS(Dados!$R:$R,Dados!$A:$A,$A1338,Dados!$S:$S,$F1338))</f>
        <v/>
      </c>
      <c r="J1338" s="32" t="str">
        <f>IF($D1338&lt;&gt;"Folguista","",IFERROR(INDEX(Parâmetros!$D$52:$G$52,1,MIN(4,MAX(1,$W1338))),""))</f>
        <v/>
      </c>
      <c r="K1338" s="32" t="str">
        <f>IF(OR($AC1338&lt;&gt;"",$Y1338="Folga",$Y1338="Folga trabalhada",$Y1338="Férias (cadastro)",$Y1338="Férias / afastamento",$Y1338="Indeterminado (início da série)"),"",IF(OR($D1338="6x1",$D1338="FF 6x1"),IF(OR(WEEKDAY($F1338,2)=6,WEEKDAY($F1338,2)=7),"6x1 sáb/dom","6x1"),IF($D1338="5x2","5x2",IF($H1338="",IF($D1338="Folguista",$J1338,$E1338),IF(OR($H1338&gt;=Parâmetros!$E$18,$H1338&lt;Parâmetros!$E$19),"C",IF($H1338&lt;Parâmetros!$E$20,"A","B"))))))</f>
        <v/>
      </c>
      <c r="L1338" s="30">
        <f>SUMIFS(Dados!$E:$E,Dados!$A:$A,$A1338,Dados!$S:$S,$F1338)</f>
        <v>0</v>
      </c>
      <c r="M1338" s="30" t="str">
        <f>IFERROR(INDEX(Parâmetros!$E$6:$E$11,MATCH($K1338,Parâmetros!$A$6:$A$11,0)),"")</f>
        <v/>
      </c>
      <c r="N1338" s="33" t="str">
        <f t="shared" si="121"/>
        <v/>
      </c>
      <c r="O1338" s="33">
        <f>Parâmetros!$E$13</f>
        <v>0.8</v>
      </c>
      <c r="P1338" s="32" t="str">
        <f>IF(OR($M1338="",$F1338&gt;Parâmetros!$E$14),"Não","Sim")</f>
        <v>Não</v>
      </c>
      <c r="Q1338" s="32" t="str">
        <f t="shared" si="122"/>
        <v/>
      </c>
      <c r="R1338" s="32" t="str">
        <f t="shared" si="123"/>
        <v/>
      </c>
      <c r="S1338" s="30" t="str">
        <f t="shared" si="124"/>
        <v/>
      </c>
      <c r="T1338" s="32" t="str">
        <f>IF($Q1338&lt;&gt;"Sim","",IF($N1338&gt;Parâmetros!$E$15,"Sim","Não"))</f>
        <v/>
      </c>
      <c r="U1338" s="17" t="str">
        <f t="shared" si="125"/>
        <v>Folga</v>
      </c>
      <c r="V1338" s="17" t="str">
        <f>IF($AC1338&lt;&gt;"",IF($L1338&gt;0,"ATENÇÃO · apontou em dia de "&amp;LOWER($AC1338)&amp;" cadastrado","Exceção cadastrada · "&amp;$AC1338)&amp;IF($AD1338="",""," · "&amp;$AD1338),IF($E1338="Férias",IF($L1338&gt;0,"ATENÇÃO · apontou estando de férias no cadastro","Férias no cadastro"),IF($Y1338="Férias / afastamento","Afastamento · "&amp;($Z1338+$AA1338-1)&amp;" dias seguidos sem apontamento",IF($Y1338="Folga trabalhada","ATENÇÃO · apontou em dia de folga da escala 5x2",IF($Y1338="Folga",IF(AND($D1338="5x2",OR(WEEKDAY($F1338,2)=6,WEEKDAY($F1338,2)=7)),"Folga de fim de semana da escala 5x2",IF(AND(OR($D1338="6x1",$D1338="FF 6x1"),WEEKDAY($F1338,2)=6,FALSE()),"Folga de fim de semana · apontou no domingo anterior",IF(AND(OR($D1338="6x1",$D1338="FF 6x1"),WEEKDAY($F1338,2)=7,AND($A1338=$A1337,$L1337&gt;0)),"Folga de fim de semana · apontou no sábado",IF(AND(OR($D1338="6x1",$D1338="FF 6x1"),OR(WEEKDAY($F1338,2)=6,WEEKDAY($F1338,2)=7)),"Folga de fim de semana · sem apontamento no sábado nem no domingo","Folga prevista pelo ciclo")))),IF($Y1338="Indeterminado (início da série)","Sem histórico anterior — informe o dia do ciclo no Cadastro",IF($Y1338="Falta de registro",IF(OR(OR($D1338="6x1",$D1338="FF 6x1"),$D1338="5x2"),"FALTA DE REGISTRO · dia útil da escala "&amp;$E1338,"FALTA DE REGISTRO · dia "&amp;$W1338&amp;" de "&amp;IFERROR(INDEX(Parâmetros!$B$39:$B$48,MATCH($E1338,Parâmetros!$A$39:$A$48,0)),99)&amp;" do ciclo"),IF(OR($D1338="6x1",$D1338="FF 6x1"),IF(OR(AND(WEEKDAY($F1338,2)=6,AND($A1338=$A1339,$L1339&gt;0)),AND(WEEKDAY($F1338,2)=7,AND($A1338=$A1337,$L1337&gt;0))),"ATENÇÃO · apontou sábado e domingo no mesmo fim de semana",IF(OR(WEEKDAY($F1338,2)=6,WEEKDAY($F1338,2)=7),"Jornada de fim de semana do 6x1",IF(OR($H1338&gt;=Parâmetros!$E$20,$H1338&lt;Parâmetros!$E$19),"ATENÇÃO · 6x1 apontou fora do horário diurno","Jornada fixa do 6x1"))),IF($D1338="5x2","Jornada fixa do 5x2",IF($D1338="Folguista",IF($J1338=$K1338,"Evidência confirma sequência","DIVERGE · sequência "&amp;$J1338&amp;" × evidência "&amp;$K1338),IF($K1338=$E1338,"Evidência confirma cadastro","DIVERGE · cadastro "&amp;$E1338&amp;" × evidência "&amp;$K1338)))))))))))</f>
        <v>Folga de fim de semana · sem apontamento no sábado nem no domingo</v>
      </c>
      <c r="W1338" s="34" t="str">
        <f>IF(OR(OR($D1338="6x1",$D1338="FF 6x1"),$D1338="5x2"),"",IF($AB1338&lt;&gt;$AB1337,IF(IFERROR(INDEX(Cadastro!$F$5:$F$243,$AB1338),"")="",IF($L1338&gt;0,1,0),IF(IFERROR(INDEX(Cadastro!$F$5:$F$243,$AB1338),"")&lt;=IFERROR(INDEX(Parâmetros!$B$39:$B$48,MATCH($E1338,Parâmetros!$A$39:$A$48,0)),99),IFERROR(INDEX(Cadastro!$F$5:$F$243,$AB1338),""),0)),IF($L1338&gt;0,IF(N($X1337)&gt;0,1,N($W1337)+1),IF(AND($L1338=0,OR(N($W1337)&gt;=IFERROR(INDEX(Parâmetros!$B$39:$B$48,MATCH($E1338,Parâmetros!$A$39:$A$48,0)),99),AND(N($X1337)&gt;0,N($X1337)&lt;IFERROR(INDEX(Parâmetros!$C$39:$C$48,MATCH($E1338,Parâmetros!$A$39:$A$48,0)),0)))),0,N($W1337)+1))))</f>
        <v/>
      </c>
      <c r="X1338" s="34" t="str">
        <f>IF(OR(OR($D1338="6x1",$D1338="FF 6x1"),$D1338="5x2"),"",IF($AB1338&lt;&gt;$AB1337,IF(IFERROR(INDEX(Cadastro!$F$5:$F$243,$AB1338),"")="",0,IF(IFERROR(INDEX(Cadastro!$F$5:$F$243,$AB1338),"")&gt;IFERROR(INDEX(Parâmetros!$B$39:$B$48,MATCH($E1338,Parâmetros!$A$39:$A$48,0)),99),IFERROR(INDEX(Cadastro!$F$5:$F$243,$AB1338),"")-IFERROR(INDEX(Parâmetros!$B$39:$B$48,MATCH($E1338,Parâmetros!$A$39:$A$48,0)),99),0)),IF(AND($L1338=0,OR(N($W1337)&gt;=IFERROR(INDEX(Parâmetros!$B$39:$B$48,MATCH($E1338,Parâmetros!$A$39:$A$48,0)),99),AND(N($X1337)&gt;0,N($X1337)&lt;IFERROR(INDEX(Parâmetros!$C$39:$C$48,MATCH($E1338,Parâmetros!$A$39:$A$48,0)),0)))),N($X1337)+1,0)))</f>
        <v/>
      </c>
      <c r="Y1338" t="str">
        <f>IF($AC1338&lt;&gt;"",IF($L1338&gt;0,$AC1338&amp;" · com apontamento",$AC1338),IF($E1338="Férias",IF($L1338&gt;0,"Férias · com apontamento","Férias (cadastro)"),IF(($Z1338+$AA1338-1)&gt;Parâmetros!$E$16,"Férias / afastamento",IF(AND($D1338="5x2",OR(WEEKDAY($F1338,2)=6,WEEKDAY($F1338,2)=7)),IF($L1338&gt;0,"Folga trabalhada","Folga"),IF($L1338&gt;0,"Trabalhado",IF(OR(OR($D1338="6x1",$D1338="FF 6x1"),$D1338="5x2"),IF(AND(OR($D1338="6x1",$D1338="FF 6x1"),OR(WEEKDAY($F1338,2)=6,WEEKDAY($F1338,2)=7)),"Folga","Falta de registro"),IF(AND($AB1338&lt;&gt;$AB1337,IFERROR(INDEX(Cadastro!$F$5:$F$243,$AB1338),"")=""),"Indeterminado (início da série)",IF($X1338&gt;0,"Folga","Falta de registro"))))))))</f>
        <v>Folga</v>
      </c>
      <c r="Z1338" s="34">
        <f>IF(OR($L1338&gt;0,$F1338&gt;Parâmetros!$E$14),0,IF($A1338&lt;&gt;$A1337,1,N($Z1337)+1))</f>
        <v>0</v>
      </c>
      <c r="AA1338" s="34">
        <f>IF(OR($L1338&gt;0,$F1338&gt;Parâmetros!$E$14),0,IF(OR($A1338&lt;&gt;$A1339,$F1339&gt;Parâmetros!$E$14),1,N($AA1339)+1))</f>
        <v>0</v>
      </c>
      <c r="AB1338" s="31">
        <f>IFERROR(MATCH($A1338&amp;"|"&amp;TEXT(_xlfn.MAXIFS(Cadastro!$E$5:$E$243,Cadastro!$A$5:$A$243,$A1338,Cadastro!$E$5:$E$243,"&lt;="&amp;$F1338),"yyyymmdd"),Cadastro!$I$5:$I$243,0),"")</f>
        <v>171</v>
      </c>
      <c r="AC1338" t="str">
        <f>IFERROR(_xlfn.SINGLE(INDEX(Exceções!$D$5:$D$203,MATCH($A1338&amp;"|"&amp;$F1338,Exceções!$F$5:$F$203,0))),"")</f>
        <v/>
      </c>
      <c r="AD1338" t="str">
        <f>IF($AC1338="","",IFERROR(_xlfn.SINGLE(INDEX(Exceções!$E$5:$E$203,MATCH($A1338&amp;"|"&amp;$F1338,Exceções!$F$5:$F$203,0))),""))</f>
        <v/>
      </c>
    </row>
    <row r="1339" spans="1:30" ht="15" hidden="1" customHeight="1" x14ac:dyDescent="0.25">
      <c r="A1339" s="31">
        <v>55564</v>
      </c>
      <c r="B1339" s="17" t="s">
        <v>24</v>
      </c>
      <c r="C1339" s="17" t="str">
        <f>IFERROR(INDEX(Cadastro!$C$5:$C$243,$AB1339),"NÃO INFORMADO")</f>
        <v>CAL</v>
      </c>
      <c r="D1339" s="17" t="str">
        <f>IFERROR(INDEX(Cadastro!$D$5:$D$243,$AB1339),"")</f>
        <v>6x1</v>
      </c>
      <c r="E1339" s="17" t="str">
        <f>IFERROR(INDEX(Cadastro!$G$5:$G$243,$AB1339),"")</f>
        <v>6x1</v>
      </c>
      <c r="F1339" s="29">
        <v>46321</v>
      </c>
      <c r="G1339" s="32" t="str">
        <f t="shared" si="120"/>
        <v>seg</v>
      </c>
      <c r="H1339" s="31" t="str">
        <f>IF($L1339=0,"",_xlfn.MINIFS(Dados!$Q:$Q,Dados!$A:$A,$A1339,Dados!$S:$S,$F1339))</f>
        <v/>
      </c>
      <c r="I1339" s="31" t="str">
        <f>IF($H1339="","",_xlfn.MAXIFS(Dados!$R:$R,Dados!$A:$A,$A1339,Dados!$S:$S,$F1339))</f>
        <v/>
      </c>
      <c r="J1339" s="32" t="str">
        <f>IF($D1339&lt;&gt;"Folguista","",IFERROR(INDEX(Parâmetros!$D$52:$G$52,1,MIN(4,MAX(1,$W1339))),""))</f>
        <v/>
      </c>
      <c r="K1339" s="32" t="str">
        <f>IF(OR($AC1339&lt;&gt;"",$Y1339="Folga",$Y1339="Folga trabalhada",$Y1339="Férias (cadastro)",$Y1339="Férias / afastamento",$Y1339="Indeterminado (início da série)"),"",IF(OR($D1339="6x1",$D1339="FF 6x1"),IF(OR(WEEKDAY($F1339,2)=6,WEEKDAY($F1339,2)=7),"6x1 sáb/dom","6x1"),IF($D1339="5x2","5x2",IF($H1339="",IF($D1339="Folguista",$J1339,$E1339),IF(OR($H1339&gt;=Parâmetros!$E$18,$H1339&lt;Parâmetros!$E$19),"C",IF($H1339&lt;Parâmetros!$E$20,"A","B"))))))</f>
        <v>6x1</v>
      </c>
      <c r="L1339" s="30">
        <f>SUMIFS(Dados!$E:$E,Dados!$A:$A,$A1339,Dados!$S:$S,$F1339)</f>
        <v>0</v>
      </c>
      <c r="M1339" s="30">
        <f>IFERROR(INDEX(Parâmetros!$E$6:$E$11,MATCH($K1339,Parâmetros!$A$6:$A$11,0)),"")</f>
        <v>8.8000000000000007</v>
      </c>
      <c r="N1339" s="33">
        <f t="shared" si="121"/>
        <v>0</v>
      </c>
      <c r="O1339" s="33">
        <f>Parâmetros!$E$13</f>
        <v>0.8</v>
      </c>
      <c r="P1339" s="32" t="str">
        <f>IF(OR($M1339="",$F1339&gt;Parâmetros!$E$14),"Não","Sim")</f>
        <v>Não</v>
      </c>
      <c r="Q1339" s="32" t="str">
        <f t="shared" si="122"/>
        <v/>
      </c>
      <c r="R1339" s="32" t="str">
        <f t="shared" si="123"/>
        <v/>
      </c>
      <c r="S1339" s="30" t="str">
        <f t="shared" si="124"/>
        <v/>
      </c>
      <c r="T1339" s="32" t="str">
        <f>IF($Q1339&lt;&gt;"Sim","",IF($N1339&gt;Parâmetros!$E$15,"Sim","Não"))</f>
        <v/>
      </c>
      <c r="U1339" s="17" t="str">
        <f t="shared" si="125"/>
        <v>Fora da apuração</v>
      </c>
      <c r="V1339" s="17" t="str">
        <f>IF($AC1339&lt;&gt;"",IF($L1339&gt;0,"ATENÇÃO · apontou em dia de "&amp;LOWER($AC1339)&amp;" cadastrado","Exceção cadastrada · "&amp;$AC1339)&amp;IF($AD1339="",""," · "&amp;$AD1339),IF($E1339="Férias",IF($L1339&gt;0,"ATENÇÃO · apontou estando de férias no cadastro","Férias no cadastro"),IF($Y1339="Férias / afastamento","Afastamento · "&amp;($Z1339+$AA1339-1)&amp;" dias seguidos sem apontamento",IF($Y1339="Folga trabalhada","ATENÇÃO · apontou em dia de folga da escala 5x2",IF($Y1339="Folga",IF(AND($D1339="5x2",OR(WEEKDAY($F1339,2)=6,WEEKDAY($F1339,2)=7)),"Folga de fim de semana da escala 5x2",IF(AND(OR($D1339="6x1",$D1339="FF 6x1"),WEEKDAY($F1339,2)=6,FALSE()),"Folga de fim de semana · apontou no domingo anterior",IF(AND(OR($D1339="6x1",$D1339="FF 6x1"),WEEKDAY($F1339,2)=7,AND($A1339=$A1338,$L1338&gt;0)),"Folga de fim de semana · apontou no sábado",IF(AND(OR($D1339="6x1",$D1339="FF 6x1"),OR(WEEKDAY($F1339,2)=6,WEEKDAY($F1339,2)=7)),"Folga de fim de semana · sem apontamento no sábado nem no domingo","Folga prevista pelo ciclo")))),IF($Y1339="Indeterminado (início da série)","Sem histórico anterior — informe o dia do ciclo no Cadastro",IF($Y1339="Falta de registro",IF(OR(OR($D1339="6x1",$D1339="FF 6x1"),$D1339="5x2"),"FALTA DE REGISTRO · dia útil da escala "&amp;$E1339,"FALTA DE REGISTRO · dia "&amp;$W1339&amp;" de "&amp;IFERROR(INDEX(Parâmetros!$B$39:$B$48,MATCH($E1339,Parâmetros!$A$39:$A$48,0)),99)&amp;" do ciclo"),IF(OR($D1339="6x1",$D1339="FF 6x1"),IF(OR(AND(WEEKDAY($F1339,2)=6,AND($A1339=$A1340,$L1340&gt;0)),AND(WEEKDAY($F1339,2)=7,AND($A1339=$A1338,$L1338&gt;0))),"ATENÇÃO · apontou sábado e domingo no mesmo fim de semana",IF(OR(WEEKDAY($F1339,2)=6,WEEKDAY($F1339,2)=7),"Jornada de fim de semana do 6x1",IF(OR($H1339&gt;=Parâmetros!$E$20,$H1339&lt;Parâmetros!$E$19),"ATENÇÃO · 6x1 apontou fora do horário diurno","Jornada fixa do 6x1"))),IF($D1339="5x2","Jornada fixa do 5x2",IF($D1339="Folguista",IF($J1339=$K1339,"Evidência confirma sequência","DIVERGE · sequência "&amp;$J1339&amp;" × evidência "&amp;$K1339),IF($K1339=$E1339,"Evidência confirma cadastro","DIVERGE · cadastro "&amp;$E1339&amp;" × evidência "&amp;$K1339)))))))))))</f>
        <v>FALTA DE REGISTRO · dia útil da escala 6x1</v>
      </c>
      <c r="W1339" s="34" t="str">
        <f>IF(OR(OR($D1339="6x1",$D1339="FF 6x1"),$D1339="5x2"),"",IF($AB1339&lt;&gt;$AB1338,IF(IFERROR(INDEX(Cadastro!$F$5:$F$243,$AB1339),"")="",IF($L1339&gt;0,1,0),IF(IFERROR(INDEX(Cadastro!$F$5:$F$243,$AB1339),"")&lt;=IFERROR(INDEX(Parâmetros!$B$39:$B$48,MATCH($E1339,Parâmetros!$A$39:$A$48,0)),99),IFERROR(INDEX(Cadastro!$F$5:$F$243,$AB1339),""),0)),IF($L1339&gt;0,IF(N($X1338)&gt;0,1,N($W1338)+1),IF(AND($L1339=0,OR(N($W1338)&gt;=IFERROR(INDEX(Parâmetros!$B$39:$B$48,MATCH($E1339,Parâmetros!$A$39:$A$48,0)),99),AND(N($X1338)&gt;0,N($X1338)&lt;IFERROR(INDEX(Parâmetros!$C$39:$C$48,MATCH($E1339,Parâmetros!$A$39:$A$48,0)),0)))),0,N($W1338)+1))))</f>
        <v/>
      </c>
      <c r="X1339" s="34" t="str">
        <f>IF(OR(OR($D1339="6x1",$D1339="FF 6x1"),$D1339="5x2"),"",IF($AB1339&lt;&gt;$AB1338,IF(IFERROR(INDEX(Cadastro!$F$5:$F$243,$AB1339),"")="",0,IF(IFERROR(INDEX(Cadastro!$F$5:$F$243,$AB1339),"")&gt;IFERROR(INDEX(Parâmetros!$B$39:$B$48,MATCH($E1339,Parâmetros!$A$39:$A$48,0)),99),IFERROR(INDEX(Cadastro!$F$5:$F$243,$AB1339),"")-IFERROR(INDEX(Parâmetros!$B$39:$B$48,MATCH($E1339,Parâmetros!$A$39:$A$48,0)),99),0)),IF(AND($L1339=0,OR(N($W1338)&gt;=IFERROR(INDEX(Parâmetros!$B$39:$B$48,MATCH($E1339,Parâmetros!$A$39:$A$48,0)),99),AND(N($X1338)&gt;0,N($X1338)&lt;IFERROR(INDEX(Parâmetros!$C$39:$C$48,MATCH($E1339,Parâmetros!$A$39:$A$48,0)),0)))),N($X1338)+1,0)))</f>
        <v/>
      </c>
      <c r="Y1339" t="str">
        <f>IF($AC1339&lt;&gt;"",IF($L1339&gt;0,$AC1339&amp;" · com apontamento",$AC1339),IF($E1339="Férias",IF($L1339&gt;0,"Férias · com apontamento","Férias (cadastro)"),IF(($Z1339+$AA1339-1)&gt;Parâmetros!$E$16,"Férias / afastamento",IF(AND($D1339="5x2",OR(WEEKDAY($F1339,2)=6,WEEKDAY($F1339,2)=7)),IF($L1339&gt;0,"Folga trabalhada","Folga"),IF($L1339&gt;0,"Trabalhado",IF(OR(OR($D1339="6x1",$D1339="FF 6x1"),$D1339="5x2"),IF(AND(OR($D1339="6x1",$D1339="FF 6x1"),OR(WEEKDAY($F1339,2)=6,WEEKDAY($F1339,2)=7)),"Folga","Falta de registro"),IF(AND($AB1339&lt;&gt;$AB1338,IFERROR(INDEX(Cadastro!$F$5:$F$243,$AB1339),"")=""),"Indeterminado (início da série)",IF($X1339&gt;0,"Folga","Falta de registro"))))))))</f>
        <v>Falta de registro</v>
      </c>
      <c r="Z1339" s="34">
        <f>IF(OR($L1339&gt;0,$F1339&gt;Parâmetros!$E$14),0,IF($A1339&lt;&gt;$A1338,1,N($Z1338)+1))</f>
        <v>0</v>
      </c>
      <c r="AA1339" s="34">
        <f>IF(OR($L1339&gt;0,$F1339&gt;Parâmetros!$E$14),0,IF(OR($A1339&lt;&gt;$A1340,$F1340&gt;Parâmetros!$E$14),1,N($AA1340)+1))</f>
        <v>0</v>
      </c>
      <c r="AB1339" s="31">
        <f>IFERROR(MATCH($A1339&amp;"|"&amp;TEXT(_xlfn.MAXIFS(Cadastro!$E$5:$E$243,Cadastro!$A$5:$A$243,$A1339,Cadastro!$E$5:$E$243,"&lt;="&amp;$F1339),"yyyymmdd"),Cadastro!$I$5:$I$243,0),"")</f>
        <v>171</v>
      </c>
      <c r="AC1339" t="str">
        <f>IFERROR(_xlfn.SINGLE(INDEX(Exceções!$D$5:$D$203,MATCH($A1339&amp;"|"&amp;$F1339,Exceções!$F$5:$F$203,0))),"")</f>
        <v/>
      </c>
      <c r="AD1339" t="str">
        <f>IF($AC1339="","",IFERROR(_xlfn.SINGLE(INDEX(Exceções!$E$5:$E$203,MATCH($A1339&amp;"|"&amp;$F1339,Exceções!$F$5:$F$203,0))),""))</f>
        <v/>
      </c>
    </row>
    <row r="1340" spans="1:30" ht="15" hidden="1" customHeight="1" x14ac:dyDescent="0.25">
      <c r="A1340" s="31">
        <v>55564</v>
      </c>
      <c r="B1340" s="17" t="s">
        <v>24</v>
      </c>
      <c r="C1340" s="17" t="str">
        <f>IFERROR(INDEX(Cadastro!$C$5:$C$243,$AB1340),"NÃO INFORMADO")</f>
        <v>CAL</v>
      </c>
      <c r="D1340" s="17" t="str">
        <f>IFERROR(INDEX(Cadastro!$D$5:$D$243,$AB1340),"")</f>
        <v>6x1</v>
      </c>
      <c r="E1340" s="17" t="str">
        <f>IFERROR(INDEX(Cadastro!$G$5:$G$243,$AB1340),"")</f>
        <v>6x1</v>
      </c>
      <c r="F1340" s="29">
        <v>46322</v>
      </c>
      <c r="G1340" s="32" t="str">
        <f t="shared" si="120"/>
        <v>ter</v>
      </c>
      <c r="H1340" s="31" t="str">
        <f>IF($L1340=0,"",_xlfn.MINIFS(Dados!$Q:$Q,Dados!$A:$A,$A1340,Dados!$S:$S,$F1340))</f>
        <v/>
      </c>
      <c r="I1340" s="31" t="str">
        <f>IF($H1340="","",_xlfn.MAXIFS(Dados!$R:$R,Dados!$A:$A,$A1340,Dados!$S:$S,$F1340))</f>
        <v/>
      </c>
      <c r="J1340" s="32" t="str">
        <f>IF($D1340&lt;&gt;"Folguista","",IFERROR(INDEX(Parâmetros!$D$52:$G$52,1,MIN(4,MAX(1,$W1340))),""))</f>
        <v/>
      </c>
      <c r="K1340" s="32" t="str">
        <f>IF(OR($AC1340&lt;&gt;"",$Y1340="Folga",$Y1340="Folga trabalhada",$Y1340="Férias (cadastro)",$Y1340="Férias / afastamento",$Y1340="Indeterminado (início da série)"),"",IF(OR($D1340="6x1",$D1340="FF 6x1"),IF(OR(WEEKDAY($F1340,2)=6,WEEKDAY($F1340,2)=7),"6x1 sáb/dom","6x1"),IF($D1340="5x2","5x2",IF($H1340="",IF($D1340="Folguista",$J1340,$E1340),IF(OR($H1340&gt;=Parâmetros!$E$18,$H1340&lt;Parâmetros!$E$19),"C",IF($H1340&lt;Parâmetros!$E$20,"A","B"))))))</f>
        <v>6x1</v>
      </c>
      <c r="L1340" s="30">
        <f>SUMIFS(Dados!$E:$E,Dados!$A:$A,$A1340,Dados!$S:$S,$F1340)</f>
        <v>0</v>
      </c>
      <c r="M1340" s="30">
        <f>IFERROR(INDEX(Parâmetros!$E$6:$E$11,MATCH($K1340,Parâmetros!$A$6:$A$11,0)),"")</f>
        <v>8.8000000000000007</v>
      </c>
      <c r="N1340" s="33">
        <f t="shared" si="121"/>
        <v>0</v>
      </c>
      <c r="O1340" s="33">
        <f>Parâmetros!$E$13</f>
        <v>0.8</v>
      </c>
      <c r="P1340" s="32" t="str">
        <f>IF(OR($M1340="",$F1340&gt;Parâmetros!$E$14),"Não","Sim")</f>
        <v>Não</v>
      </c>
      <c r="Q1340" s="32" t="str">
        <f t="shared" si="122"/>
        <v/>
      </c>
      <c r="R1340" s="32" t="str">
        <f t="shared" si="123"/>
        <v/>
      </c>
      <c r="S1340" s="30" t="str">
        <f t="shared" si="124"/>
        <v/>
      </c>
      <c r="T1340" s="32" t="str">
        <f>IF($Q1340&lt;&gt;"Sim","",IF($N1340&gt;Parâmetros!$E$15,"Sim","Não"))</f>
        <v/>
      </c>
      <c r="U1340" s="17" t="str">
        <f t="shared" si="125"/>
        <v>Fora da apuração</v>
      </c>
      <c r="V1340" s="17" t="str">
        <f>IF($AC1340&lt;&gt;"",IF($L1340&gt;0,"ATENÇÃO · apontou em dia de "&amp;LOWER($AC1340)&amp;" cadastrado","Exceção cadastrada · "&amp;$AC1340)&amp;IF($AD1340="",""," · "&amp;$AD1340),IF($E1340="Férias",IF($L1340&gt;0,"ATENÇÃO · apontou estando de férias no cadastro","Férias no cadastro"),IF($Y1340="Férias / afastamento","Afastamento · "&amp;($Z1340+$AA1340-1)&amp;" dias seguidos sem apontamento",IF($Y1340="Folga trabalhada","ATENÇÃO · apontou em dia de folga da escala 5x2",IF($Y1340="Folga",IF(AND($D1340="5x2",OR(WEEKDAY($F1340,2)=6,WEEKDAY($F1340,2)=7)),"Folga de fim de semana da escala 5x2",IF(AND(OR($D1340="6x1",$D1340="FF 6x1"),WEEKDAY($F1340,2)=6,FALSE()),"Folga de fim de semana · apontou no domingo anterior",IF(AND(OR($D1340="6x1",$D1340="FF 6x1"),WEEKDAY($F1340,2)=7,AND($A1340=$A1339,$L1339&gt;0)),"Folga de fim de semana · apontou no sábado",IF(AND(OR($D1340="6x1",$D1340="FF 6x1"),OR(WEEKDAY($F1340,2)=6,WEEKDAY($F1340,2)=7)),"Folga de fim de semana · sem apontamento no sábado nem no domingo","Folga prevista pelo ciclo")))),IF($Y1340="Indeterminado (início da série)","Sem histórico anterior — informe o dia do ciclo no Cadastro",IF($Y1340="Falta de registro",IF(OR(OR($D1340="6x1",$D1340="FF 6x1"),$D1340="5x2"),"FALTA DE REGISTRO · dia útil da escala "&amp;$E1340,"FALTA DE REGISTRO · dia "&amp;$W1340&amp;" de "&amp;IFERROR(INDEX(Parâmetros!$B$39:$B$48,MATCH($E1340,Parâmetros!$A$39:$A$48,0)),99)&amp;" do ciclo"),IF(OR($D1340="6x1",$D1340="FF 6x1"),IF(OR(AND(WEEKDAY($F1340,2)=6,AND($A1340=$A1341,$L1341&gt;0)),AND(WEEKDAY($F1340,2)=7,AND($A1340=$A1339,$L1339&gt;0))),"ATENÇÃO · apontou sábado e domingo no mesmo fim de semana",IF(OR(WEEKDAY($F1340,2)=6,WEEKDAY($F1340,2)=7),"Jornada de fim de semana do 6x1",IF(OR($H1340&gt;=Parâmetros!$E$20,$H1340&lt;Parâmetros!$E$19),"ATENÇÃO · 6x1 apontou fora do horário diurno","Jornada fixa do 6x1"))),IF($D1340="5x2","Jornada fixa do 5x2",IF($D1340="Folguista",IF($J1340=$K1340,"Evidência confirma sequência","DIVERGE · sequência "&amp;$J1340&amp;" × evidência "&amp;$K1340),IF($K1340=$E1340,"Evidência confirma cadastro","DIVERGE · cadastro "&amp;$E1340&amp;" × evidência "&amp;$K1340)))))))))))</f>
        <v>FALTA DE REGISTRO · dia útil da escala 6x1</v>
      </c>
      <c r="W1340" s="34" t="str">
        <f>IF(OR(OR($D1340="6x1",$D1340="FF 6x1"),$D1340="5x2"),"",IF($AB1340&lt;&gt;$AB1339,IF(IFERROR(INDEX(Cadastro!$F$5:$F$243,$AB1340),"")="",IF($L1340&gt;0,1,0),IF(IFERROR(INDEX(Cadastro!$F$5:$F$243,$AB1340),"")&lt;=IFERROR(INDEX(Parâmetros!$B$39:$B$48,MATCH($E1340,Parâmetros!$A$39:$A$48,0)),99),IFERROR(INDEX(Cadastro!$F$5:$F$243,$AB1340),""),0)),IF($L1340&gt;0,IF(N($X1339)&gt;0,1,N($W1339)+1),IF(AND($L1340=0,OR(N($W1339)&gt;=IFERROR(INDEX(Parâmetros!$B$39:$B$48,MATCH($E1340,Parâmetros!$A$39:$A$48,0)),99),AND(N($X1339)&gt;0,N($X1339)&lt;IFERROR(INDEX(Parâmetros!$C$39:$C$48,MATCH($E1340,Parâmetros!$A$39:$A$48,0)),0)))),0,N($W1339)+1))))</f>
        <v/>
      </c>
      <c r="X1340" s="34" t="str">
        <f>IF(OR(OR($D1340="6x1",$D1340="FF 6x1"),$D1340="5x2"),"",IF($AB1340&lt;&gt;$AB1339,IF(IFERROR(INDEX(Cadastro!$F$5:$F$243,$AB1340),"")="",0,IF(IFERROR(INDEX(Cadastro!$F$5:$F$243,$AB1340),"")&gt;IFERROR(INDEX(Parâmetros!$B$39:$B$48,MATCH($E1340,Parâmetros!$A$39:$A$48,0)),99),IFERROR(INDEX(Cadastro!$F$5:$F$243,$AB1340),"")-IFERROR(INDEX(Parâmetros!$B$39:$B$48,MATCH($E1340,Parâmetros!$A$39:$A$48,0)),99),0)),IF(AND($L1340=0,OR(N($W1339)&gt;=IFERROR(INDEX(Parâmetros!$B$39:$B$48,MATCH($E1340,Parâmetros!$A$39:$A$48,0)),99),AND(N($X1339)&gt;0,N($X1339)&lt;IFERROR(INDEX(Parâmetros!$C$39:$C$48,MATCH($E1340,Parâmetros!$A$39:$A$48,0)),0)))),N($X1339)+1,0)))</f>
        <v/>
      </c>
      <c r="Y1340" t="str">
        <f>IF($AC1340&lt;&gt;"",IF($L1340&gt;0,$AC1340&amp;" · com apontamento",$AC1340),IF($E1340="Férias",IF($L1340&gt;0,"Férias · com apontamento","Férias (cadastro)"),IF(($Z1340+$AA1340-1)&gt;Parâmetros!$E$16,"Férias / afastamento",IF(AND($D1340="5x2",OR(WEEKDAY($F1340,2)=6,WEEKDAY($F1340,2)=7)),IF($L1340&gt;0,"Folga trabalhada","Folga"),IF($L1340&gt;0,"Trabalhado",IF(OR(OR($D1340="6x1",$D1340="FF 6x1"),$D1340="5x2"),IF(AND(OR($D1340="6x1",$D1340="FF 6x1"),OR(WEEKDAY($F1340,2)=6,WEEKDAY($F1340,2)=7)),"Folga","Falta de registro"),IF(AND($AB1340&lt;&gt;$AB1339,IFERROR(INDEX(Cadastro!$F$5:$F$243,$AB1340),"")=""),"Indeterminado (início da série)",IF($X1340&gt;0,"Folga","Falta de registro"))))))))</f>
        <v>Falta de registro</v>
      </c>
      <c r="Z1340" s="34">
        <f>IF(OR($L1340&gt;0,$F1340&gt;Parâmetros!$E$14),0,IF($A1340&lt;&gt;$A1339,1,N($Z1339)+1))</f>
        <v>0</v>
      </c>
      <c r="AA1340" s="34">
        <f>IF(OR($L1340&gt;0,$F1340&gt;Parâmetros!$E$14),0,IF(OR($A1340&lt;&gt;$A1341,$F1341&gt;Parâmetros!$E$14),1,N($AA1341)+1))</f>
        <v>0</v>
      </c>
      <c r="AB1340" s="31">
        <f>IFERROR(MATCH($A1340&amp;"|"&amp;TEXT(_xlfn.MAXIFS(Cadastro!$E$5:$E$243,Cadastro!$A$5:$A$243,$A1340,Cadastro!$E$5:$E$243,"&lt;="&amp;$F1340),"yyyymmdd"),Cadastro!$I$5:$I$243,0),"")</f>
        <v>171</v>
      </c>
      <c r="AC1340" t="str">
        <f>IFERROR(_xlfn.SINGLE(INDEX(Exceções!$D$5:$D$203,MATCH($A1340&amp;"|"&amp;$F1340,Exceções!$F$5:$F$203,0))),"")</f>
        <v/>
      </c>
      <c r="AD1340" t="str">
        <f>IF($AC1340="","",IFERROR(_xlfn.SINGLE(INDEX(Exceções!$E$5:$E$203,MATCH($A1340&amp;"|"&amp;$F1340,Exceções!$F$5:$F$203,0))),""))</f>
        <v/>
      </c>
    </row>
    <row r="1341" spans="1:30" ht="15" hidden="1" customHeight="1" x14ac:dyDescent="0.25">
      <c r="A1341" s="31">
        <v>55564</v>
      </c>
      <c r="B1341" s="17" t="s">
        <v>24</v>
      </c>
      <c r="C1341" s="17" t="str">
        <f>IFERROR(INDEX(Cadastro!$C$5:$C$243,$AB1341),"NÃO INFORMADO")</f>
        <v>CAL</v>
      </c>
      <c r="D1341" s="17" t="str">
        <f>IFERROR(INDEX(Cadastro!$D$5:$D$243,$AB1341),"")</f>
        <v>6x1</v>
      </c>
      <c r="E1341" s="17" t="str">
        <f>IFERROR(INDEX(Cadastro!$G$5:$G$243,$AB1341),"")</f>
        <v>6x1</v>
      </c>
      <c r="F1341" s="29">
        <v>46323</v>
      </c>
      <c r="G1341" s="32" t="str">
        <f t="shared" si="120"/>
        <v>qua</v>
      </c>
      <c r="H1341" s="31" t="str">
        <f>IF($L1341=0,"",_xlfn.MINIFS(Dados!$Q:$Q,Dados!$A:$A,$A1341,Dados!$S:$S,$F1341))</f>
        <v/>
      </c>
      <c r="I1341" s="31" t="str">
        <f>IF($H1341="","",_xlfn.MAXIFS(Dados!$R:$R,Dados!$A:$A,$A1341,Dados!$S:$S,$F1341))</f>
        <v/>
      </c>
      <c r="J1341" s="32" t="str">
        <f>IF($D1341&lt;&gt;"Folguista","",IFERROR(INDEX(Parâmetros!$D$52:$G$52,1,MIN(4,MAX(1,$W1341))),""))</f>
        <v/>
      </c>
      <c r="K1341" s="32" t="str">
        <f>IF(OR($AC1341&lt;&gt;"",$Y1341="Folga",$Y1341="Folga trabalhada",$Y1341="Férias (cadastro)",$Y1341="Férias / afastamento",$Y1341="Indeterminado (início da série)"),"",IF(OR($D1341="6x1",$D1341="FF 6x1"),IF(OR(WEEKDAY($F1341,2)=6,WEEKDAY($F1341,2)=7),"6x1 sáb/dom","6x1"),IF($D1341="5x2","5x2",IF($H1341="",IF($D1341="Folguista",$J1341,$E1341),IF(OR($H1341&gt;=Parâmetros!$E$18,$H1341&lt;Parâmetros!$E$19),"C",IF($H1341&lt;Parâmetros!$E$20,"A","B"))))))</f>
        <v>6x1</v>
      </c>
      <c r="L1341" s="30">
        <f>SUMIFS(Dados!$E:$E,Dados!$A:$A,$A1341,Dados!$S:$S,$F1341)</f>
        <v>0</v>
      </c>
      <c r="M1341" s="30">
        <f>IFERROR(INDEX(Parâmetros!$E$6:$E$11,MATCH($K1341,Parâmetros!$A$6:$A$11,0)),"")</f>
        <v>8.8000000000000007</v>
      </c>
      <c r="N1341" s="33">
        <f t="shared" si="121"/>
        <v>0</v>
      </c>
      <c r="O1341" s="33">
        <f>Parâmetros!$E$13</f>
        <v>0.8</v>
      </c>
      <c r="P1341" s="32" t="str">
        <f>IF(OR($M1341="",$F1341&gt;Parâmetros!$E$14),"Não","Sim")</f>
        <v>Não</v>
      </c>
      <c r="Q1341" s="32" t="str">
        <f t="shared" si="122"/>
        <v/>
      </c>
      <c r="R1341" s="32" t="str">
        <f t="shared" si="123"/>
        <v/>
      </c>
      <c r="S1341" s="30" t="str">
        <f t="shared" si="124"/>
        <v/>
      </c>
      <c r="T1341" s="32" t="str">
        <f>IF($Q1341&lt;&gt;"Sim","",IF($N1341&gt;Parâmetros!$E$15,"Sim","Não"))</f>
        <v/>
      </c>
      <c r="U1341" s="17" t="str">
        <f t="shared" si="125"/>
        <v>Fora da apuração</v>
      </c>
      <c r="V1341" s="17" t="str">
        <f>IF($AC1341&lt;&gt;"",IF($L1341&gt;0,"ATENÇÃO · apontou em dia de "&amp;LOWER($AC1341)&amp;" cadastrado","Exceção cadastrada · "&amp;$AC1341)&amp;IF($AD1341="",""," · "&amp;$AD1341),IF($E1341="Férias",IF($L1341&gt;0,"ATENÇÃO · apontou estando de férias no cadastro","Férias no cadastro"),IF($Y1341="Férias / afastamento","Afastamento · "&amp;($Z1341+$AA1341-1)&amp;" dias seguidos sem apontamento",IF($Y1341="Folga trabalhada","ATENÇÃO · apontou em dia de folga da escala 5x2",IF($Y1341="Folga",IF(AND($D1341="5x2",OR(WEEKDAY($F1341,2)=6,WEEKDAY($F1341,2)=7)),"Folga de fim de semana da escala 5x2",IF(AND(OR($D1341="6x1",$D1341="FF 6x1"),WEEKDAY($F1341,2)=6,FALSE()),"Folga de fim de semana · apontou no domingo anterior",IF(AND(OR($D1341="6x1",$D1341="FF 6x1"),WEEKDAY($F1341,2)=7,AND($A1341=$A1340,$L1340&gt;0)),"Folga de fim de semana · apontou no sábado",IF(AND(OR($D1341="6x1",$D1341="FF 6x1"),OR(WEEKDAY($F1341,2)=6,WEEKDAY($F1341,2)=7)),"Folga de fim de semana · sem apontamento no sábado nem no domingo","Folga prevista pelo ciclo")))),IF($Y1341="Indeterminado (início da série)","Sem histórico anterior — informe o dia do ciclo no Cadastro",IF($Y1341="Falta de registro",IF(OR(OR($D1341="6x1",$D1341="FF 6x1"),$D1341="5x2"),"FALTA DE REGISTRO · dia útil da escala "&amp;$E1341,"FALTA DE REGISTRO · dia "&amp;$W1341&amp;" de "&amp;IFERROR(INDEX(Parâmetros!$B$39:$B$48,MATCH($E1341,Parâmetros!$A$39:$A$48,0)),99)&amp;" do ciclo"),IF(OR($D1341="6x1",$D1341="FF 6x1"),IF(OR(AND(WEEKDAY($F1341,2)=6,AND($A1341=$A1342,$L1342&gt;0)),AND(WEEKDAY($F1341,2)=7,AND($A1341=$A1340,$L1340&gt;0))),"ATENÇÃO · apontou sábado e domingo no mesmo fim de semana",IF(OR(WEEKDAY($F1341,2)=6,WEEKDAY($F1341,2)=7),"Jornada de fim de semana do 6x1",IF(OR($H1341&gt;=Parâmetros!$E$20,$H1341&lt;Parâmetros!$E$19),"ATENÇÃO · 6x1 apontou fora do horário diurno","Jornada fixa do 6x1"))),IF($D1341="5x2","Jornada fixa do 5x2",IF($D1341="Folguista",IF($J1341=$K1341,"Evidência confirma sequência","DIVERGE · sequência "&amp;$J1341&amp;" × evidência "&amp;$K1341),IF($K1341=$E1341,"Evidência confirma cadastro","DIVERGE · cadastro "&amp;$E1341&amp;" × evidência "&amp;$K1341)))))))))))</f>
        <v>FALTA DE REGISTRO · dia útil da escala 6x1</v>
      </c>
      <c r="W1341" s="34" t="str">
        <f>IF(OR(OR($D1341="6x1",$D1341="FF 6x1"),$D1341="5x2"),"",IF($AB1341&lt;&gt;$AB1340,IF(IFERROR(INDEX(Cadastro!$F$5:$F$243,$AB1341),"")="",IF($L1341&gt;0,1,0),IF(IFERROR(INDEX(Cadastro!$F$5:$F$243,$AB1341),"")&lt;=IFERROR(INDEX(Parâmetros!$B$39:$B$48,MATCH($E1341,Parâmetros!$A$39:$A$48,0)),99),IFERROR(INDEX(Cadastro!$F$5:$F$243,$AB1341),""),0)),IF($L1341&gt;0,IF(N($X1340)&gt;0,1,N($W1340)+1),IF(AND($L1341=0,OR(N($W1340)&gt;=IFERROR(INDEX(Parâmetros!$B$39:$B$48,MATCH($E1341,Parâmetros!$A$39:$A$48,0)),99),AND(N($X1340)&gt;0,N($X1340)&lt;IFERROR(INDEX(Parâmetros!$C$39:$C$48,MATCH($E1341,Parâmetros!$A$39:$A$48,0)),0)))),0,N($W1340)+1))))</f>
        <v/>
      </c>
      <c r="X1341" s="34" t="str">
        <f>IF(OR(OR($D1341="6x1",$D1341="FF 6x1"),$D1341="5x2"),"",IF($AB1341&lt;&gt;$AB1340,IF(IFERROR(INDEX(Cadastro!$F$5:$F$243,$AB1341),"")="",0,IF(IFERROR(INDEX(Cadastro!$F$5:$F$243,$AB1341),"")&gt;IFERROR(INDEX(Parâmetros!$B$39:$B$48,MATCH($E1341,Parâmetros!$A$39:$A$48,0)),99),IFERROR(INDEX(Cadastro!$F$5:$F$243,$AB1341),"")-IFERROR(INDEX(Parâmetros!$B$39:$B$48,MATCH($E1341,Parâmetros!$A$39:$A$48,0)),99),0)),IF(AND($L1341=0,OR(N($W1340)&gt;=IFERROR(INDEX(Parâmetros!$B$39:$B$48,MATCH($E1341,Parâmetros!$A$39:$A$48,0)),99),AND(N($X1340)&gt;0,N($X1340)&lt;IFERROR(INDEX(Parâmetros!$C$39:$C$48,MATCH($E1341,Parâmetros!$A$39:$A$48,0)),0)))),N($X1340)+1,0)))</f>
        <v/>
      </c>
      <c r="Y1341" t="str">
        <f>IF($AC1341&lt;&gt;"",IF($L1341&gt;0,$AC1341&amp;" · com apontamento",$AC1341),IF($E1341="Férias",IF($L1341&gt;0,"Férias · com apontamento","Férias (cadastro)"),IF(($Z1341+$AA1341-1)&gt;Parâmetros!$E$16,"Férias / afastamento",IF(AND($D1341="5x2",OR(WEEKDAY($F1341,2)=6,WEEKDAY($F1341,2)=7)),IF($L1341&gt;0,"Folga trabalhada","Folga"),IF($L1341&gt;0,"Trabalhado",IF(OR(OR($D1341="6x1",$D1341="FF 6x1"),$D1341="5x2"),IF(AND(OR($D1341="6x1",$D1341="FF 6x1"),OR(WEEKDAY($F1341,2)=6,WEEKDAY($F1341,2)=7)),"Folga","Falta de registro"),IF(AND($AB1341&lt;&gt;$AB1340,IFERROR(INDEX(Cadastro!$F$5:$F$243,$AB1341),"")=""),"Indeterminado (início da série)",IF($X1341&gt;0,"Folga","Falta de registro"))))))))</f>
        <v>Falta de registro</v>
      </c>
      <c r="Z1341" s="34">
        <f>IF(OR($L1341&gt;0,$F1341&gt;Parâmetros!$E$14),0,IF($A1341&lt;&gt;$A1340,1,N($Z1340)+1))</f>
        <v>0</v>
      </c>
      <c r="AA1341" s="34">
        <f>IF(OR($L1341&gt;0,$F1341&gt;Parâmetros!$E$14),0,IF(OR($A1341&lt;&gt;$A1342,$F1342&gt;Parâmetros!$E$14),1,N($AA1342)+1))</f>
        <v>0</v>
      </c>
      <c r="AB1341" s="31">
        <f>IFERROR(MATCH($A1341&amp;"|"&amp;TEXT(_xlfn.MAXIFS(Cadastro!$E$5:$E$243,Cadastro!$A$5:$A$243,$A1341,Cadastro!$E$5:$E$243,"&lt;="&amp;$F1341),"yyyymmdd"),Cadastro!$I$5:$I$243,0),"")</f>
        <v>171</v>
      </c>
      <c r="AC1341" t="str">
        <f>IFERROR(_xlfn.SINGLE(INDEX(Exceções!$D$5:$D$203,MATCH($A1341&amp;"|"&amp;$F1341,Exceções!$F$5:$F$203,0))),"")</f>
        <v/>
      </c>
      <c r="AD1341" t="str">
        <f>IF($AC1341="","",IFERROR(_xlfn.SINGLE(INDEX(Exceções!$E$5:$E$203,MATCH($A1341&amp;"|"&amp;$F1341,Exceções!$F$5:$F$203,0))),""))</f>
        <v/>
      </c>
    </row>
    <row r="1342" spans="1:30" ht="15" hidden="1" customHeight="1" x14ac:dyDescent="0.25">
      <c r="A1342" s="31">
        <v>55564</v>
      </c>
      <c r="B1342" s="17" t="s">
        <v>24</v>
      </c>
      <c r="C1342" s="17" t="str">
        <f>IFERROR(INDEX(Cadastro!$C$5:$C$243,$AB1342),"NÃO INFORMADO")</f>
        <v>CAL</v>
      </c>
      <c r="D1342" s="17" t="str">
        <f>IFERROR(INDEX(Cadastro!$D$5:$D$243,$AB1342),"")</f>
        <v>6x1</v>
      </c>
      <c r="E1342" s="17" t="str">
        <f>IFERROR(INDEX(Cadastro!$G$5:$G$243,$AB1342),"")</f>
        <v>6x1</v>
      </c>
      <c r="F1342" s="29">
        <v>46324</v>
      </c>
      <c r="G1342" s="32" t="str">
        <f t="shared" si="120"/>
        <v>qui</v>
      </c>
      <c r="H1342" s="31" t="str">
        <f>IF($L1342=0,"",_xlfn.MINIFS(Dados!$Q:$Q,Dados!$A:$A,$A1342,Dados!$S:$S,$F1342))</f>
        <v/>
      </c>
      <c r="I1342" s="31" t="str">
        <f>IF($H1342="","",_xlfn.MAXIFS(Dados!$R:$R,Dados!$A:$A,$A1342,Dados!$S:$S,$F1342))</f>
        <v/>
      </c>
      <c r="J1342" s="32" t="str">
        <f>IF($D1342&lt;&gt;"Folguista","",IFERROR(INDEX(Parâmetros!$D$52:$G$52,1,MIN(4,MAX(1,$W1342))),""))</f>
        <v/>
      </c>
      <c r="K1342" s="32" t="str">
        <f>IF(OR($AC1342&lt;&gt;"",$Y1342="Folga",$Y1342="Folga trabalhada",$Y1342="Férias (cadastro)",$Y1342="Férias / afastamento",$Y1342="Indeterminado (início da série)"),"",IF(OR($D1342="6x1",$D1342="FF 6x1"),IF(OR(WEEKDAY($F1342,2)=6,WEEKDAY($F1342,2)=7),"6x1 sáb/dom","6x1"),IF($D1342="5x2","5x2",IF($H1342="",IF($D1342="Folguista",$J1342,$E1342),IF(OR($H1342&gt;=Parâmetros!$E$18,$H1342&lt;Parâmetros!$E$19),"C",IF($H1342&lt;Parâmetros!$E$20,"A","B"))))))</f>
        <v>6x1</v>
      </c>
      <c r="L1342" s="30">
        <f>SUMIFS(Dados!$E:$E,Dados!$A:$A,$A1342,Dados!$S:$S,$F1342)</f>
        <v>0</v>
      </c>
      <c r="M1342" s="30">
        <f>IFERROR(INDEX(Parâmetros!$E$6:$E$11,MATCH($K1342,Parâmetros!$A$6:$A$11,0)),"")</f>
        <v>8.8000000000000007</v>
      </c>
      <c r="N1342" s="33">
        <f t="shared" si="121"/>
        <v>0</v>
      </c>
      <c r="O1342" s="33">
        <f>Parâmetros!$E$13</f>
        <v>0.8</v>
      </c>
      <c r="P1342" s="32" t="str">
        <f>IF(OR($M1342="",$F1342&gt;Parâmetros!$E$14),"Não","Sim")</f>
        <v>Não</v>
      </c>
      <c r="Q1342" s="32" t="str">
        <f t="shared" si="122"/>
        <v/>
      </c>
      <c r="R1342" s="32" t="str">
        <f t="shared" si="123"/>
        <v/>
      </c>
      <c r="S1342" s="30" t="str">
        <f t="shared" si="124"/>
        <v/>
      </c>
      <c r="T1342" s="32" t="str">
        <f>IF($Q1342&lt;&gt;"Sim","",IF($N1342&gt;Parâmetros!$E$15,"Sim","Não"))</f>
        <v/>
      </c>
      <c r="U1342" s="17" t="str">
        <f t="shared" si="125"/>
        <v>Fora da apuração</v>
      </c>
      <c r="V1342" s="17" t="str">
        <f>IF($AC1342&lt;&gt;"",IF($L1342&gt;0,"ATENÇÃO · apontou em dia de "&amp;LOWER($AC1342)&amp;" cadastrado","Exceção cadastrada · "&amp;$AC1342)&amp;IF($AD1342="",""," · "&amp;$AD1342),IF($E1342="Férias",IF($L1342&gt;0,"ATENÇÃO · apontou estando de férias no cadastro","Férias no cadastro"),IF($Y1342="Férias / afastamento","Afastamento · "&amp;($Z1342+$AA1342-1)&amp;" dias seguidos sem apontamento",IF($Y1342="Folga trabalhada","ATENÇÃO · apontou em dia de folga da escala 5x2",IF($Y1342="Folga",IF(AND($D1342="5x2",OR(WEEKDAY($F1342,2)=6,WEEKDAY($F1342,2)=7)),"Folga de fim de semana da escala 5x2",IF(AND(OR($D1342="6x1",$D1342="FF 6x1"),WEEKDAY($F1342,2)=6,FALSE()),"Folga de fim de semana · apontou no domingo anterior",IF(AND(OR($D1342="6x1",$D1342="FF 6x1"),WEEKDAY($F1342,2)=7,AND($A1342=$A1341,$L1341&gt;0)),"Folga de fim de semana · apontou no sábado",IF(AND(OR($D1342="6x1",$D1342="FF 6x1"),OR(WEEKDAY($F1342,2)=6,WEEKDAY($F1342,2)=7)),"Folga de fim de semana · sem apontamento no sábado nem no domingo","Folga prevista pelo ciclo")))),IF($Y1342="Indeterminado (início da série)","Sem histórico anterior — informe o dia do ciclo no Cadastro",IF($Y1342="Falta de registro",IF(OR(OR($D1342="6x1",$D1342="FF 6x1"),$D1342="5x2"),"FALTA DE REGISTRO · dia útil da escala "&amp;$E1342,"FALTA DE REGISTRO · dia "&amp;$W1342&amp;" de "&amp;IFERROR(INDEX(Parâmetros!$B$39:$B$48,MATCH($E1342,Parâmetros!$A$39:$A$48,0)),99)&amp;" do ciclo"),IF(OR($D1342="6x1",$D1342="FF 6x1"),IF(OR(AND(WEEKDAY($F1342,2)=6,AND($A1342=$A1343,$L1343&gt;0)),AND(WEEKDAY($F1342,2)=7,AND($A1342=$A1341,$L1341&gt;0))),"ATENÇÃO · apontou sábado e domingo no mesmo fim de semana",IF(OR(WEEKDAY($F1342,2)=6,WEEKDAY($F1342,2)=7),"Jornada de fim de semana do 6x1",IF(OR($H1342&gt;=Parâmetros!$E$20,$H1342&lt;Parâmetros!$E$19),"ATENÇÃO · 6x1 apontou fora do horário diurno","Jornada fixa do 6x1"))),IF($D1342="5x2","Jornada fixa do 5x2",IF($D1342="Folguista",IF($J1342=$K1342,"Evidência confirma sequência","DIVERGE · sequência "&amp;$J1342&amp;" × evidência "&amp;$K1342),IF($K1342=$E1342,"Evidência confirma cadastro","DIVERGE · cadastro "&amp;$E1342&amp;" × evidência "&amp;$K1342)))))))))))</f>
        <v>FALTA DE REGISTRO · dia útil da escala 6x1</v>
      </c>
      <c r="W1342" s="34" t="str">
        <f>IF(OR(OR($D1342="6x1",$D1342="FF 6x1"),$D1342="5x2"),"",IF($AB1342&lt;&gt;$AB1341,IF(IFERROR(INDEX(Cadastro!$F$5:$F$243,$AB1342),"")="",IF($L1342&gt;0,1,0),IF(IFERROR(INDEX(Cadastro!$F$5:$F$243,$AB1342),"")&lt;=IFERROR(INDEX(Parâmetros!$B$39:$B$48,MATCH($E1342,Parâmetros!$A$39:$A$48,0)),99),IFERROR(INDEX(Cadastro!$F$5:$F$243,$AB1342),""),0)),IF($L1342&gt;0,IF(N($X1341)&gt;0,1,N($W1341)+1),IF(AND($L1342=0,OR(N($W1341)&gt;=IFERROR(INDEX(Parâmetros!$B$39:$B$48,MATCH($E1342,Parâmetros!$A$39:$A$48,0)),99),AND(N($X1341)&gt;0,N($X1341)&lt;IFERROR(INDEX(Parâmetros!$C$39:$C$48,MATCH($E1342,Parâmetros!$A$39:$A$48,0)),0)))),0,N($W1341)+1))))</f>
        <v/>
      </c>
      <c r="X1342" s="34" t="str">
        <f>IF(OR(OR($D1342="6x1",$D1342="FF 6x1"),$D1342="5x2"),"",IF($AB1342&lt;&gt;$AB1341,IF(IFERROR(INDEX(Cadastro!$F$5:$F$243,$AB1342),"")="",0,IF(IFERROR(INDEX(Cadastro!$F$5:$F$243,$AB1342),"")&gt;IFERROR(INDEX(Parâmetros!$B$39:$B$48,MATCH($E1342,Parâmetros!$A$39:$A$48,0)),99),IFERROR(INDEX(Cadastro!$F$5:$F$243,$AB1342),"")-IFERROR(INDEX(Parâmetros!$B$39:$B$48,MATCH($E1342,Parâmetros!$A$39:$A$48,0)),99),0)),IF(AND($L1342=0,OR(N($W1341)&gt;=IFERROR(INDEX(Parâmetros!$B$39:$B$48,MATCH($E1342,Parâmetros!$A$39:$A$48,0)),99),AND(N($X1341)&gt;0,N($X1341)&lt;IFERROR(INDEX(Parâmetros!$C$39:$C$48,MATCH($E1342,Parâmetros!$A$39:$A$48,0)),0)))),N($X1341)+1,0)))</f>
        <v/>
      </c>
      <c r="Y1342" t="str">
        <f>IF($AC1342&lt;&gt;"",IF($L1342&gt;0,$AC1342&amp;" · com apontamento",$AC1342),IF($E1342="Férias",IF($L1342&gt;0,"Férias · com apontamento","Férias (cadastro)"),IF(($Z1342+$AA1342-1)&gt;Parâmetros!$E$16,"Férias / afastamento",IF(AND($D1342="5x2",OR(WEEKDAY($F1342,2)=6,WEEKDAY($F1342,2)=7)),IF($L1342&gt;0,"Folga trabalhada","Folga"),IF($L1342&gt;0,"Trabalhado",IF(OR(OR($D1342="6x1",$D1342="FF 6x1"),$D1342="5x2"),IF(AND(OR($D1342="6x1",$D1342="FF 6x1"),OR(WEEKDAY($F1342,2)=6,WEEKDAY($F1342,2)=7)),"Folga","Falta de registro"),IF(AND($AB1342&lt;&gt;$AB1341,IFERROR(INDEX(Cadastro!$F$5:$F$243,$AB1342),"")=""),"Indeterminado (início da série)",IF($X1342&gt;0,"Folga","Falta de registro"))))))))</f>
        <v>Falta de registro</v>
      </c>
      <c r="Z1342" s="34">
        <f>IF(OR($L1342&gt;0,$F1342&gt;Parâmetros!$E$14),0,IF($A1342&lt;&gt;$A1341,1,N($Z1341)+1))</f>
        <v>0</v>
      </c>
      <c r="AA1342" s="34">
        <f>IF(OR($L1342&gt;0,$F1342&gt;Parâmetros!$E$14),0,IF(OR($A1342&lt;&gt;$A1343,$F1343&gt;Parâmetros!$E$14),1,N($AA1343)+1))</f>
        <v>0</v>
      </c>
      <c r="AB1342" s="31">
        <f>IFERROR(MATCH($A1342&amp;"|"&amp;TEXT(_xlfn.MAXIFS(Cadastro!$E$5:$E$243,Cadastro!$A$5:$A$243,$A1342,Cadastro!$E$5:$E$243,"&lt;="&amp;$F1342),"yyyymmdd"),Cadastro!$I$5:$I$243,0),"")</f>
        <v>171</v>
      </c>
      <c r="AC1342" t="str">
        <f>IFERROR(_xlfn.SINGLE(INDEX(Exceções!$D$5:$D$203,MATCH($A1342&amp;"|"&amp;$F1342,Exceções!$F$5:$F$203,0))),"")</f>
        <v/>
      </c>
      <c r="AD1342" t="str">
        <f>IF($AC1342="","",IFERROR(_xlfn.SINGLE(INDEX(Exceções!$E$5:$E$203,MATCH($A1342&amp;"|"&amp;$F1342,Exceções!$F$5:$F$203,0))),""))</f>
        <v/>
      </c>
    </row>
    <row r="1343" spans="1:30" ht="15" hidden="1" customHeight="1" x14ac:dyDescent="0.25">
      <c r="A1343" s="31">
        <v>55564</v>
      </c>
      <c r="B1343" s="17" t="s">
        <v>24</v>
      </c>
      <c r="C1343" s="17" t="str">
        <f>IFERROR(INDEX(Cadastro!$C$5:$C$243,$AB1343),"NÃO INFORMADO")</f>
        <v>CAL</v>
      </c>
      <c r="D1343" s="17" t="str">
        <f>IFERROR(INDEX(Cadastro!$D$5:$D$243,$AB1343),"")</f>
        <v>6x1</v>
      </c>
      <c r="E1343" s="17" t="str">
        <f>IFERROR(INDEX(Cadastro!$G$5:$G$243,$AB1343),"")</f>
        <v>6x1</v>
      </c>
      <c r="F1343" s="29">
        <v>46325</v>
      </c>
      <c r="G1343" s="32" t="str">
        <f t="shared" si="120"/>
        <v>sex</v>
      </c>
      <c r="H1343" s="31" t="str">
        <f>IF($L1343=0,"",_xlfn.MINIFS(Dados!$Q:$Q,Dados!$A:$A,$A1343,Dados!$S:$S,$F1343))</f>
        <v/>
      </c>
      <c r="I1343" s="31" t="str">
        <f>IF($H1343="","",_xlfn.MAXIFS(Dados!$R:$R,Dados!$A:$A,$A1343,Dados!$S:$S,$F1343))</f>
        <v/>
      </c>
      <c r="J1343" s="32" t="str">
        <f>IF($D1343&lt;&gt;"Folguista","",IFERROR(INDEX(Parâmetros!$D$52:$G$52,1,MIN(4,MAX(1,$W1343))),""))</f>
        <v/>
      </c>
      <c r="K1343" s="32" t="str">
        <f>IF(OR($AC1343&lt;&gt;"",$Y1343="Folga",$Y1343="Folga trabalhada",$Y1343="Férias (cadastro)",$Y1343="Férias / afastamento",$Y1343="Indeterminado (início da série)"),"",IF(OR($D1343="6x1",$D1343="FF 6x1"),IF(OR(WEEKDAY($F1343,2)=6,WEEKDAY($F1343,2)=7),"6x1 sáb/dom","6x1"),IF($D1343="5x2","5x2",IF($H1343="",IF($D1343="Folguista",$J1343,$E1343),IF(OR($H1343&gt;=Parâmetros!$E$18,$H1343&lt;Parâmetros!$E$19),"C",IF($H1343&lt;Parâmetros!$E$20,"A","B"))))))</f>
        <v>6x1</v>
      </c>
      <c r="L1343" s="30">
        <f>SUMIFS(Dados!$E:$E,Dados!$A:$A,$A1343,Dados!$S:$S,$F1343)</f>
        <v>0</v>
      </c>
      <c r="M1343" s="30">
        <f>IFERROR(INDEX(Parâmetros!$E$6:$E$11,MATCH($K1343,Parâmetros!$A$6:$A$11,0)),"")</f>
        <v>8.8000000000000007</v>
      </c>
      <c r="N1343" s="33">
        <f t="shared" si="121"/>
        <v>0</v>
      </c>
      <c r="O1343" s="33">
        <f>Parâmetros!$E$13</f>
        <v>0.8</v>
      </c>
      <c r="P1343" s="32" t="str">
        <f>IF(OR($M1343="",$F1343&gt;Parâmetros!$E$14),"Não","Sim")</f>
        <v>Não</v>
      </c>
      <c r="Q1343" s="32" t="str">
        <f t="shared" si="122"/>
        <v/>
      </c>
      <c r="R1343" s="32" t="str">
        <f t="shared" si="123"/>
        <v/>
      </c>
      <c r="S1343" s="30" t="str">
        <f t="shared" si="124"/>
        <v/>
      </c>
      <c r="T1343" s="32" t="str">
        <f>IF($Q1343&lt;&gt;"Sim","",IF($N1343&gt;Parâmetros!$E$15,"Sim","Não"))</f>
        <v/>
      </c>
      <c r="U1343" s="17" t="str">
        <f t="shared" si="125"/>
        <v>Fora da apuração</v>
      </c>
      <c r="V1343" s="17" t="str">
        <f>IF($AC1343&lt;&gt;"",IF($L1343&gt;0,"ATENÇÃO · apontou em dia de "&amp;LOWER($AC1343)&amp;" cadastrado","Exceção cadastrada · "&amp;$AC1343)&amp;IF($AD1343="",""," · "&amp;$AD1343),IF($E1343="Férias",IF($L1343&gt;0,"ATENÇÃO · apontou estando de férias no cadastro","Férias no cadastro"),IF($Y1343="Férias / afastamento","Afastamento · "&amp;($Z1343+$AA1343-1)&amp;" dias seguidos sem apontamento",IF($Y1343="Folga trabalhada","ATENÇÃO · apontou em dia de folga da escala 5x2",IF($Y1343="Folga",IF(AND($D1343="5x2",OR(WEEKDAY($F1343,2)=6,WEEKDAY($F1343,2)=7)),"Folga de fim de semana da escala 5x2",IF(AND(OR($D1343="6x1",$D1343="FF 6x1"),WEEKDAY($F1343,2)=6,FALSE()),"Folga de fim de semana · apontou no domingo anterior",IF(AND(OR($D1343="6x1",$D1343="FF 6x1"),WEEKDAY($F1343,2)=7,AND($A1343=$A1342,$L1342&gt;0)),"Folga de fim de semana · apontou no sábado",IF(AND(OR($D1343="6x1",$D1343="FF 6x1"),OR(WEEKDAY($F1343,2)=6,WEEKDAY($F1343,2)=7)),"Folga de fim de semana · sem apontamento no sábado nem no domingo","Folga prevista pelo ciclo")))),IF($Y1343="Indeterminado (início da série)","Sem histórico anterior — informe o dia do ciclo no Cadastro",IF($Y1343="Falta de registro",IF(OR(OR($D1343="6x1",$D1343="FF 6x1"),$D1343="5x2"),"FALTA DE REGISTRO · dia útil da escala "&amp;$E1343,"FALTA DE REGISTRO · dia "&amp;$W1343&amp;" de "&amp;IFERROR(INDEX(Parâmetros!$B$39:$B$48,MATCH($E1343,Parâmetros!$A$39:$A$48,0)),99)&amp;" do ciclo"),IF(OR($D1343="6x1",$D1343="FF 6x1"),IF(OR(AND(WEEKDAY($F1343,2)=6,AND($A1343=$A1344,$L1344&gt;0)),AND(WEEKDAY($F1343,2)=7,AND($A1343=$A1342,$L1342&gt;0))),"ATENÇÃO · apontou sábado e domingo no mesmo fim de semana",IF(OR(WEEKDAY($F1343,2)=6,WEEKDAY($F1343,2)=7),"Jornada de fim de semana do 6x1",IF(OR($H1343&gt;=Parâmetros!$E$20,$H1343&lt;Parâmetros!$E$19),"ATENÇÃO · 6x1 apontou fora do horário diurno","Jornada fixa do 6x1"))),IF($D1343="5x2","Jornada fixa do 5x2",IF($D1343="Folguista",IF($J1343=$K1343,"Evidência confirma sequência","DIVERGE · sequência "&amp;$J1343&amp;" × evidência "&amp;$K1343),IF($K1343=$E1343,"Evidência confirma cadastro","DIVERGE · cadastro "&amp;$E1343&amp;" × evidência "&amp;$K1343)))))))))))</f>
        <v>FALTA DE REGISTRO · dia útil da escala 6x1</v>
      </c>
      <c r="W1343" s="34" t="str">
        <f>IF(OR(OR($D1343="6x1",$D1343="FF 6x1"),$D1343="5x2"),"",IF($AB1343&lt;&gt;$AB1342,IF(IFERROR(INDEX(Cadastro!$F$5:$F$243,$AB1343),"")="",IF($L1343&gt;0,1,0),IF(IFERROR(INDEX(Cadastro!$F$5:$F$243,$AB1343),"")&lt;=IFERROR(INDEX(Parâmetros!$B$39:$B$48,MATCH($E1343,Parâmetros!$A$39:$A$48,0)),99),IFERROR(INDEX(Cadastro!$F$5:$F$243,$AB1343),""),0)),IF($L1343&gt;0,IF(N($X1342)&gt;0,1,N($W1342)+1),IF(AND($L1343=0,OR(N($W1342)&gt;=IFERROR(INDEX(Parâmetros!$B$39:$B$48,MATCH($E1343,Parâmetros!$A$39:$A$48,0)),99),AND(N($X1342)&gt;0,N($X1342)&lt;IFERROR(INDEX(Parâmetros!$C$39:$C$48,MATCH($E1343,Parâmetros!$A$39:$A$48,0)),0)))),0,N($W1342)+1))))</f>
        <v/>
      </c>
      <c r="X1343" s="34" t="str">
        <f>IF(OR(OR($D1343="6x1",$D1343="FF 6x1"),$D1343="5x2"),"",IF($AB1343&lt;&gt;$AB1342,IF(IFERROR(INDEX(Cadastro!$F$5:$F$243,$AB1343),"")="",0,IF(IFERROR(INDEX(Cadastro!$F$5:$F$243,$AB1343),"")&gt;IFERROR(INDEX(Parâmetros!$B$39:$B$48,MATCH($E1343,Parâmetros!$A$39:$A$48,0)),99),IFERROR(INDEX(Cadastro!$F$5:$F$243,$AB1343),"")-IFERROR(INDEX(Parâmetros!$B$39:$B$48,MATCH($E1343,Parâmetros!$A$39:$A$48,0)),99),0)),IF(AND($L1343=0,OR(N($W1342)&gt;=IFERROR(INDEX(Parâmetros!$B$39:$B$48,MATCH($E1343,Parâmetros!$A$39:$A$48,0)),99),AND(N($X1342)&gt;0,N($X1342)&lt;IFERROR(INDEX(Parâmetros!$C$39:$C$48,MATCH($E1343,Parâmetros!$A$39:$A$48,0)),0)))),N($X1342)+1,0)))</f>
        <v/>
      </c>
      <c r="Y1343" t="str">
        <f>IF($AC1343&lt;&gt;"",IF($L1343&gt;0,$AC1343&amp;" · com apontamento",$AC1343),IF($E1343="Férias",IF($L1343&gt;0,"Férias · com apontamento","Férias (cadastro)"),IF(($Z1343+$AA1343-1)&gt;Parâmetros!$E$16,"Férias / afastamento",IF(AND($D1343="5x2",OR(WEEKDAY($F1343,2)=6,WEEKDAY($F1343,2)=7)),IF($L1343&gt;0,"Folga trabalhada","Folga"),IF($L1343&gt;0,"Trabalhado",IF(OR(OR($D1343="6x1",$D1343="FF 6x1"),$D1343="5x2"),IF(AND(OR($D1343="6x1",$D1343="FF 6x1"),OR(WEEKDAY($F1343,2)=6,WEEKDAY($F1343,2)=7)),"Folga","Falta de registro"),IF(AND($AB1343&lt;&gt;$AB1342,IFERROR(INDEX(Cadastro!$F$5:$F$243,$AB1343),"")=""),"Indeterminado (início da série)",IF($X1343&gt;0,"Folga","Falta de registro"))))))))</f>
        <v>Falta de registro</v>
      </c>
      <c r="Z1343" s="34">
        <f>IF(OR($L1343&gt;0,$F1343&gt;Parâmetros!$E$14),0,IF($A1343&lt;&gt;$A1342,1,N($Z1342)+1))</f>
        <v>0</v>
      </c>
      <c r="AA1343" s="34">
        <f>IF(OR($L1343&gt;0,$F1343&gt;Parâmetros!$E$14),0,IF(OR($A1343&lt;&gt;$A1344,$F1344&gt;Parâmetros!$E$14),1,N($AA1344)+1))</f>
        <v>0</v>
      </c>
      <c r="AB1343" s="31">
        <f>IFERROR(MATCH($A1343&amp;"|"&amp;TEXT(_xlfn.MAXIFS(Cadastro!$E$5:$E$243,Cadastro!$A$5:$A$243,$A1343,Cadastro!$E$5:$E$243,"&lt;="&amp;$F1343),"yyyymmdd"),Cadastro!$I$5:$I$243,0),"")</f>
        <v>171</v>
      </c>
      <c r="AC1343" t="str">
        <f>IFERROR(_xlfn.SINGLE(INDEX(Exceções!$D$5:$D$203,MATCH($A1343&amp;"|"&amp;$F1343,Exceções!$F$5:$F$203,0))),"")</f>
        <v/>
      </c>
      <c r="AD1343" t="str">
        <f>IF($AC1343="","",IFERROR(_xlfn.SINGLE(INDEX(Exceções!$E$5:$E$203,MATCH($A1343&amp;"|"&amp;$F1343,Exceções!$F$5:$F$203,0))),""))</f>
        <v/>
      </c>
    </row>
    <row r="1344" spans="1:30" ht="15" hidden="1" customHeight="1" x14ac:dyDescent="0.25">
      <c r="A1344" s="31">
        <v>55564</v>
      </c>
      <c r="B1344" s="17" t="s">
        <v>24</v>
      </c>
      <c r="C1344" s="17" t="str">
        <f>IFERROR(INDEX(Cadastro!$C$5:$C$243,$AB1344),"NÃO INFORMADO")</f>
        <v>CAL</v>
      </c>
      <c r="D1344" s="17" t="str">
        <f>IFERROR(INDEX(Cadastro!$D$5:$D$243,$AB1344),"")</f>
        <v>6x1</v>
      </c>
      <c r="E1344" s="17" t="str">
        <f>IFERROR(INDEX(Cadastro!$G$5:$G$243,$AB1344),"")</f>
        <v>6x1</v>
      </c>
      <c r="F1344" s="29">
        <v>46326</v>
      </c>
      <c r="G1344" s="32" t="str">
        <f t="shared" si="120"/>
        <v>sáb</v>
      </c>
      <c r="H1344" s="31" t="str">
        <f>IF($L1344=0,"",_xlfn.MINIFS(Dados!$Q:$Q,Dados!$A:$A,$A1344,Dados!$S:$S,$F1344))</f>
        <v/>
      </c>
      <c r="I1344" s="31" t="str">
        <f>IF($H1344="","",_xlfn.MAXIFS(Dados!$R:$R,Dados!$A:$A,$A1344,Dados!$S:$S,$F1344))</f>
        <v/>
      </c>
      <c r="J1344" s="32" t="str">
        <f>IF($D1344&lt;&gt;"Folguista","",IFERROR(INDEX(Parâmetros!$D$52:$G$52,1,MIN(4,MAX(1,$W1344))),""))</f>
        <v/>
      </c>
      <c r="K1344" s="32" t="str">
        <f>IF(OR($AC1344&lt;&gt;"",$Y1344="Folga",$Y1344="Folga trabalhada",$Y1344="Férias (cadastro)",$Y1344="Férias / afastamento",$Y1344="Indeterminado (início da série)"),"",IF(OR($D1344="6x1",$D1344="FF 6x1"),IF(OR(WEEKDAY($F1344,2)=6,WEEKDAY($F1344,2)=7),"6x1 sáb/dom","6x1"),IF($D1344="5x2","5x2",IF($H1344="",IF($D1344="Folguista",$J1344,$E1344),IF(OR($H1344&gt;=Parâmetros!$E$18,$H1344&lt;Parâmetros!$E$19),"C",IF($H1344&lt;Parâmetros!$E$20,"A","B"))))))</f>
        <v/>
      </c>
      <c r="L1344" s="30">
        <f>SUMIFS(Dados!$E:$E,Dados!$A:$A,$A1344,Dados!$S:$S,$F1344)</f>
        <v>0</v>
      </c>
      <c r="M1344" s="30" t="str">
        <f>IFERROR(INDEX(Parâmetros!$E$6:$E$11,MATCH($K1344,Parâmetros!$A$6:$A$11,0)),"")</f>
        <v/>
      </c>
      <c r="N1344" s="33" t="str">
        <f t="shared" si="121"/>
        <v/>
      </c>
      <c r="O1344" s="33">
        <f>Parâmetros!$E$13</f>
        <v>0.8</v>
      </c>
      <c r="P1344" s="32" t="str">
        <f>IF(OR($M1344="",$F1344&gt;Parâmetros!$E$14),"Não","Sim")</f>
        <v>Não</v>
      </c>
      <c r="Q1344" s="32" t="str">
        <f t="shared" si="122"/>
        <v/>
      </c>
      <c r="R1344" s="32" t="str">
        <f t="shared" si="123"/>
        <v/>
      </c>
      <c r="S1344" s="30" t="str">
        <f t="shared" si="124"/>
        <v/>
      </c>
      <c r="T1344" s="32" t="str">
        <f>IF($Q1344&lt;&gt;"Sim","",IF($N1344&gt;Parâmetros!$E$15,"Sim","Não"))</f>
        <v/>
      </c>
      <c r="U1344" s="17" t="str">
        <f t="shared" si="125"/>
        <v>Folga</v>
      </c>
      <c r="V1344" s="17" t="str">
        <f>IF($AC1344&lt;&gt;"",IF($L1344&gt;0,"ATENÇÃO · apontou em dia de "&amp;LOWER($AC1344)&amp;" cadastrado","Exceção cadastrada · "&amp;$AC1344)&amp;IF($AD1344="",""," · "&amp;$AD1344),IF($E1344="Férias",IF($L1344&gt;0,"ATENÇÃO · apontou estando de férias no cadastro","Férias no cadastro"),IF($Y1344="Férias / afastamento","Afastamento · "&amp;($Z1344+$AA1344-1)&amp;" dias seguidos sem apontamento",IF($Y1344="Folga trabalhada","ATENÇÃO · apontou em dia de folga da escala 5x2",IF($Y1344="Folga",IF(AND($D1344="5x2",OR(WEEKDAY($F1344,2)=6,WEEKDAY($F1344,2)=7)),"Folga de fim de semana da escala 5x2",IF(AND(OR($D1344="6x1",$D1344="FF 6x1"),WEEKDAY($F1344,2)=6,FALSE()),"Folga de fim de semana · apontou no domingo anterior",IF(AND(OR($D1344="6x1",$D1344="FF 6x1"),WEEKDAY($F1344,2)=7,AND($A1344=$A1343,$L1343&gt;0)),"Folga de fim de semana · apontou no sábado",IF(AND(OR($D1344="6x1",$D1344="FF 6x1"),OR(WEEKDAY($F1344,2)=6,WEEKDAY($F1344,2)=7)),"Folga de fim de semana · sem apontamento no sábado nem no domingo","Folga prevista pelo ciclo")))),IF($Y1344="Indeterminado (início da série)","Sem histórico anterior — informe o dia do ciclo no Cadastro",IF($Y1344="Falta de registro",IF(OR(OR($D1344="6x1",$D1344="FF 6x1"),$D1344="5x2"),"FALTA DE REGISTRO · dia útil da escala "&amp;$E1344,"FALTA DE REGISTRO · dia "&amp;$W1344&amp;" de "&amp;IFERROR(INDEX(Parâmetros!$B$39:$B$48,MATCH($E1344,Parâmetros!$A$39:$A$48,0)),99)&amp;" do ciclo"),IF(OR($D1344="6x1",$D1344="FF 6x1"),IF(OR(AND(WEEKDAY($F1344,2)=6,AND($A1344=$A1345,$L1345&gt;0)),AND(WEEKDAY($F1344,2)=7,AND($A1344=$A1343,$L1343&gt;0))),"ATENÇÃO · apontou sábado e domingo no mesmo fim de semana",IF(OR(WEEKDAY($F1344,2)=6,WEEKDAY($F1344,2)=7),"Jornada de fim de semana do 6x1",IF(OR($H1344&gt;=Parâmetros!$E$20,$H1344&lt;Parâmetros!$E$19),"ATENÇÃO · 6x1 apontou fora do horário diurno","Jornada fixa do 6x1"))),IF($D1344="5x2","Jornada fixa do 5x2",IF($D1344="Folguista",IF($J1344=$K1344,"Evidência confirma sequência","DIVERGE · sequência "&amp;$J1344&amp;" × evidência "&amp;$K1344),IF($K1344=$E1344,"Evidência confirma cadastro","DIVERGE · cadastro "&amp;$E1344&amp;" × evidência "&amp;$K1344)))))))))))</f>
        <v>Folga de fim de semana · sem apontamento no sábado nem no domingo</v>
      </c>
      <c r="W1344" s="34" t="str">
        <f>IF(OR(OR($D1344="6x1",$D1344="FF 6x1"),$D1344="5x2"),"",IF($AB1344&lt;&gt;$AB1343,IF(IFERROR(INDEX(Cadastro!$F$5:$F$243,$AB1344),"")="",IF($L1344&gt;0,1,0),IF(IFERROR(INDEX(Cadastro!$F$5:$F$243,$AB1344),"")&lt;=IFERROR(INDEX(Parâmetros!$B$39:$B$48,MATCH($E1344,Parâmetros!$A$39:$A$48,0)),99),IFERROR(INDEX(Cadastro!$F$5:$F$243,$AB1344),""),0)),IF($L1344&gt;0,IF(N($X1343)&gt;0,1,N($W1343)+1),IF(AND($L1344=0,OR(N($W1343)&gt;=IFERROR(INDEX(Parâmetros!$B$39:$B$48,MATCH($E1344,Parâmetros!$A$39:$A$48,0)),99),AND(N($X1343)&gt;0,N($X1343)&lt;IFERROR(INDEX(Parâmetros!$C$39:$C$48,MATCH($E1344,Parâmetros!$A$39:$A$48,0)),0)))),0,N($W1343)+1))))</f>
        <v/>
      </c>
      <c r="X1344" s="34" t="str">
        <f>IF(OR(OR($D1344="6x1",$D1344="FF 6x1"),$D1344="5x2"),"",IF($AB1344&lt;&gt;$AB1343,IF(IFERROR(INDEX(Cadastro!$F$5:$F$243,$AB1344),"")="",0,IF(IFERROR(INDEX(Cadastro!$F$5:$F$243,$AB1344),"")&gt;IFERROR(INDEX(Parâmetros!$B$39:$B$48,MATCH($E1344,Parâmetros!$A$39:$A$48,0)),99),IFERROR(INDEX(Cadastro!$F$5:$F$243,$AB1344),"")-IFERROR(INDEX(Parâmetros!$B$39:$B$48,MATCH($E1344,Parâmetros!$A$39:$A$48,0)),99),0)),IF(AND($L1344=0,OR(N($W1343)&gt;=IFERROR(INDEX(Parâmetros!$B$39:$B$48,MATCH($E1344,Parâmetros!$A$39:$A$48,0)),99),AND(N($X1343)&gt;0,N($X1343)&lt;IFERROR(INDEX(Parâmetros!$C$39:$C$48,MATCH($E1344,Parâmetros!$A$39:$A$48,0)),0)))),N($X1343)+1,0)))</f>
        <v/>
      </c>
      <c r="Y1344" t="str">
        <f>IF($AC1344&lt;&gt;"",IF($L1344&gt;0,$AC1344&amp;" · com apontamento",$AC1344),IF($E1344="Férias",IF($L1344&gt;0,"Férias · com apontamento","Férias (cadastro)"),IF(($Z1344+$AA1344-1)&gt;Parâmetros!$E$16,"Férias / afastamento",IF(AND($D1344="5x2",OR(WEEKDAY($F1344,2)=6,WEEKDAY($F1344,2)=7)),IF($L1344&gt;0,"Folga trabalhada","Folga"),IF($L1344&gt;0,"Trabalhado",IF(OR(OR($D1344="6x1",$D1344="FF 6x1"),$D1344="5x2"),IF(AND(OR($D1344="6x1",$D1344="FF 6x1"),OR(WEEKDAY($F1344,2)=6,WEEKDAY($F1344,2)=7)),"Folga","Falta de registro"),IF(AND($AB1344&lt;&gt;$AB1343,IFERROR(INDEX(Cadastro!$F$5:$F$243,$AB1344),"")=""),"Indeterminado (início da série)",IF($X1344&gt;0,"Folga","Falta de registro"))))))))</f>
        <v>Folga</v>
      </c>
      <c r="Z1344" s="34">
        <f>IF(OR($L1344&gt;0,$F1344&gt;Parâmetros!$E$14),0,IF($A1344&lt;&gt;$A1343,1,N($Z1343)+1))</f>
        <v>0</v>
      </c>
      <c r="AA1344" s="34">
        <f>IF(OR($L1344&gt;0,$F1344&gt;Parâmetros!$E$14),0,IF(OR($A1344&lt;&gt;$A1345,$F1345&gt;Parâmetros!$E$14),1,N($AA1345)+1))</f>
        <v>0</v>
      </c>
      <c r="AB1344" s="31">
        <f>IFERROR(MATCH($A1344&amp;"|"&amp;TEXT(_xlfn.MAXIFS(Cadastro!$E$5:$E$243,Cadastro!$A$5:$A$243,$A1344,Cadastro!$E$5:$E$243,"&lt;="&amp;$F1344),"yyyymmdd"),Cadastro!$I$5:$I$243,0),"")</f>
        <v>171</v>
      </c>
      <c r="AC1344" t="str">
        <f>IFERROR(_xlfn.SINGLE(INDEX(Exceções!$D$5:$D$203,MATCH($A1344&amp;"|"&amp;$F1344,Exceções!$F$5:$F$203,0))),"")</f>
        <v/>
      </c>
      <c r="AD1344" t="str">
        <f>IF($AC1344="","",IFERROR(_xlfn.SINGLE(INDEX(Exceções!$E$5:$E$203,MATCH($A1344&amp;"|"&amp;$F1344,Exceções!$F$5:$F$203,0))),""))</f>
        <v/>
      </c>
    </row>
    <row r="1345" spans="1:30" ht="15" hidden="1" customHeight="1" x14ac:dyDescent="0.25">
      <c r="A1345" s="31">
        <v>55564</v>
      </c>
      <c r="B1345" s="17" t="s">
        <v>24</v>
      </c>
      <c r="C1345" s="17" t="str">
        <f>IFERROR(INDEX(Cadastro!$C$5:$C$243,$AB1345),"NÃO INFORMADO")</f>
        <v>CAL</v>
      </c>
      <c r="D1345" s="17" t="str">
        <f>IFERROR(INDEX(Cadastro!$D$5:$D$243,$AB1345),"")</f>
        <v>6x1</v>
      </c>
      <c r="E1345" s="17" t="str">
        <f>IFERROR(INDEX(Cadastro!$G$5:$G$243,$AB1345),"")</f>
        <v>6x1</v>
      </c>
      <c r="F1345" s="29">
        <v>46327</v>
      </c>
      <c r="G1345" s="32" t="str">
        <f t="shared" si="120"/>
        <v>dom</v>
      </c>
      <c r="H1345" s="31" t="str">
        <f>IF($L1345=0,"",_xlfn.MINIFS(Dados!$Q:$Q,Dados!$A:$A,$A1345,Dados!$S:$S,$F1345))</f>
        <v/>
      </c>
      <c r="I1345" s="31" t="str">
        <f>IF($H1345="","",_xlfn.MAXIFS(Dados!$R:$R,Dados!$A:$A,$A1345,Dados!$S:$S,$F1345))</f>
        <v/>
      </c>
      <c r="J1345" s="32" t="str">
        <f>IF($D1345&lt;&gt;"Folguista","",IFERROR(INDEX(Parâmetros!$D$52:$G$52,1,MIN(4,MAX(1,$W1345))),""))</f>
        <v/>
      </c>
      <c r="K1345" s="32" t="str">
        <f>IF(OR($AC1345&lt;&gt;"",$Y1345="Folga",$Y1345="Folga trabalhada",$Y1345="Férias (cadastro)",$Y1345="Férias / afastamento",$Y1345="Indeterminado (início da série)"),"",IF(OR($D1345="6x1",$D1345="FF 6x1"),IF(OR(WEEKDAY($F1345,2)=6,WEEKDAY($F1345,2)=7),"6x1 sáb/dom","6x1"),IF($D1345="5x2","5x2",IF($H1345="",IF($D1345="Folguista",$J1345,$E1345),IF(OR($H1345&gt;=Parâmetros!$E$18,$H1345&lt;Parâmetros!$E$19),"C",IF($H1345&lt;Parâmetros!$E$20,"A","B"))))))</f>
        <v/>
      </c>
      <c r="L1345" s="30">
        <f>SUMIFS(Dados!$E:$E,Dados!$A:$A,$A1345,Dados!$S:$S,$F1345)</f>
        <v>0</v>
      </c>
      <c r="M1345" s="30" t="str">
        <f>IFERROR(INDEX(Parâmetros!$E$6:$E$11,MATCH($K1345,Parâmetros!$A$6:$A$11,0)),"")</f>
        <v/>
      </c>
      <c r="N1345" s="33" t="str">
        <f t="shared" si="121"/>
        <v/>
      </c>
      <c r="O1345" s="33">
        <f>Parâmetros!$E$13</f>
        <v>0.8</v>
      </c>
      <c r="P1345" s="32" t="str">
        <f>IF(OR($M1345="",$F1345&gt;Parâmetros!$E$14),"Não","Sim")</f>
        <v>Não</v>
      </c>
      <c r="Q1345" s="32" t="str">
        <f t="shared" si="122"/>
        <v/>
      </c>
      <c r="R1345" s="32" t="str">
        <f t="shared" si="123"/>
        <v/>
      </c>
      <c r="S1345" s="30" t="str">
        <f t="shared" si="124"/>
        <v/>
      </c>
      <c r="T1345" s="32" t="str">
        <f>IF($Q1345&lt;&gt;"Sim","",IF($N1345&gt;Parâmetros!$E$15,"Sim","Não"))</f>
        <v/>
      </c>
      <c r="U1345" s="17" t="str">
        <f t="shared" si="125"/>
        <v>Folga</v>
      </c>
      <c r="V1345" s="17" t="str">
        <f>IF($AC1345&lt;&gt;"",IF($L1345&gt;0,"ATENÇÃO · apontou em dia de "&amp;LOWER($AC1345)&amp;" cadastrado","Exceção cadastrada · "&amp;$AC1345)&amp;IF($AD1345="",""," · "&amp;$AD1345),IF($E1345="Férias",IF($L1345&gt;0,"ATENÇÃO · apontou estando de férias no cadastro","Férias no cadastro"),IF($Y1345="Férias / afastamento","Afastamento · "&amp;($Z1345+$AA1345-1)&amp;" dias seguidos sem apontamento",IF($Y1345="Folga trabalhada","ATENÇÃO · apontou em dia de folga da escala 5x2",IF($Y1345="Folga",IF(AND($D1345="5x2",OR(WEEKDAY($F1345,2)=6,WEEKDAY($F1345,2)=7)),"Folga de fim de semana da escala 5x2",IF(AND(OR($D1345="6x1",$D1345="FF 6x1"),WEEKDAY($F1345,2)=6,FALSE()),"Folga de fim de semana · apontou no domingo anterior",IF(AND(OR($D1345="6x1",$D1345="FF 6x1"),WEEKDAY($F1345,2)=7,AND($A1345=$A1344,$L1344&gt;0)),"Folga de fim de semana · apontou no sábado",IF(AND(OR($D1345="6x1",$D1345="FF 6x1"),OR(WEEKDAY($F1345,2)=6,WEEKDAY($F1345,2)=7)),"Folga de fim de semana · sem apontamento no sábado nem no domingo","Folga prevista pelo ciclo")))),IF($Y1345="Indeterminado (início da série)","Sem histórico anterior — informe o dia do ciclo no Cadastro",IF($Y1345="Falta de registro",IF(OR(OR($D1345="6x1",$D1345="FF 6x1"),$D1345="5x2"),"FALTA DE REGISTRO · dia útil da escala "&amp;$E1345,"FALTA DE REGISTRO · dia "&amp;$W1345&amp;" de "&amp;IFERROR(INDEX(Parâmetros!$B$39:$B$48,MATCH($E1345,Parâmetros!$A$39:$A$48,0)),99)&amp;" do ciclo"),IF(OR($D1345="6x1",$D1345="FF 6x1"),IF(OR(AND(WEEKDAY($F1345,2)=6,AND($A1345=$A1346,$L1346&gt;0)),AND(WEEKDAY($F1345,2)=7,AND($A1345=$A1344,$L1344&gt;0))),"ATENÇÃO · apontou sábado e domingo no mesmo fim de semana",IF(OR(WEEKDAY($F1345,2)=6,WEEKDAY($F1345,2)=7),"Jornada de fim de semana do 6x1",IF(OR($H1345&gt;=Parâmetros!$E$20,$H1345&lt;Parâmetros!$E$19),"ATENÇÃO · 6x1 apontou fora do horário diurno","Jornada fixa do 6x1"))),IF($D1345="5x2","Jornada fixa do 5x2",IF($D1345="Folguista",IF($J1345=$K1345,"Evidência confirma sequência","DIVERGE · sequência "&amp;$J1345&amp;" × evidência "&amp;$K1345),IF($K1345=$E1345,"Evidência confirma cadastro","DIVERGE · cadastro "&amp;$E1345&amp;" × evidência "&amp;$K1345)))))))))))</f>
        <v>Folga de fim de semana · sem apontamento no sábado nem no domingo</v>
      </c>
      <c r="W1345" s="34" t="str">
        <f>IF(OR(OR($D1345="6x1",$D1345="FF 6x1"),$D1345="5x2"),"",IF($AB1345&lt;&gt;$AB1344,IF(IFERROR(INDEX(Cadastro!$F$5:$F$243,$AB1345),"")="",IF($L1345&gt;0,1,0),IF(IFERROR(INDEX(Cadastro!$F$5:$F$243,$AB1345),"")&lt;=IFERROR(INDEX(Parâmetros!$B$39:$B$48,MATCH($E1345,Parâmetros!$A$39:$A$48,0)),99),IFERROR(INDEX(Cadastro!$F$5:$F$243,$AB1345),""),0)),IF($L1345&gt;0,IF(N($X1344)&gt;0,1,N($W1344)+1),IF(AND($L1345=0,OR(N($W1344)&gt;=IFERROR(INDEX(Parâmetros!$B$39:$B$48,MATCH($E1345,Parâmetros!$A$39:$A$48,0)),99),AND(N($X1344)&gt;0,N($X1344)&lt;IFERROR(INDEX(Parâmetros!$C$39:$C$48,MATCH($E1345,Parâmetros!$A$39:$A$48,0)),0)))),0,N($W1344)+1))))</f>
        <v/>
      </c>
      <c r="X1345" s="34" t="str">
        <f>IF(OR(OR($D1345="6x1",$D1345="FF 6x1"),$D1345="5x2"),"",IF($AB1345&lt;&gt;$AB1344,IF(IFERROR(INDEX(Cadastro!$F$5:$F$243,$AB1345),"")="",0,IF(IFERROR(INDEX(Cadastro!$F$5:$F$243,$AB1345),"")&gt;IFERROR(INDEX(Parâmetros!$B$39:$B$48,MATCH($E1345,Parâmetros!$A$39:$A$48,0)),99),IFERROR(INDEX(Cadastro!$F$5:$F$243,$AB1345),"")-IFERROR(INDEX(Parâmetros!$B$39:$B$48,MATCH($E1345,Parâmetros!$A$39:$A$48,0)),99),0)),IF(AND($L1345=0,OR(N($W1344)&gt;=IFERROR(INDEX(Parâmetros!$B$39:$B$48,MATCH($E1345,Parâmetros!$A$39:$A$48,0)),99),AND(N($X1344)&gt;0,N($X1344)&lt;IFERROR(INDEX(Parâmetros!$C$39:$C$48,MATCH($E1345,Parâmetros!$A$39:$A$48,0)),0)))),N($X1344)+1,0)))</f>
        <v/>
      </c>
      <c r="Y1345" t="str">
        <f>IF($AC1345&lt;&gt;"",IF($L1345&gt;0,$AC1345&amp;" · com apontamento",$AC1345),IF($E1345="Férias",IF($L1345&gt;0,"Férias · com apontamento","Férias (cadastro)"),IF(($Z1345+$AA1345-1)&gt;Parâmetros!$E$16,"Férias / afastamento",IF(AND($D1345="5x2",OR(WEEKDAY($F1345,2)=6,WEEKDAY($F1345,2)=7)),IF($L1345&gt;0,"Folga trabalhada","Folga"),IF($L1345&gt;0,"Trabalhado",IF(OR(OR($D1345="6x1",$D1345="FF 6x1"),$D1345="5x2"),IF(AND(OR($D1345="6x1",$D1345="FF 6x1"),OR(WEEKDAY($F1345,2)=6,WEEKDAY($F1345,2)=7)),"Folga","Falta de registro"),IF(AND($AB1345&lt;&gt;$AB1344,IFERROR(INDEX(Cadastro!$F$5:$F$243,$AB1345),"")=""),"Indeterminado (início da série)",IF($X1345&gt;0,"Folga","Falta de registro"))))))))</f>
        <v>Folga</v>
      </c>
      <c r="Z1345" s="34">
        <f>IF(OR($L1345&gt;0,$F1345&gt;Parâmetros!$E$14),0,IF($A1345&lt;&gt;$A1344,1,N($Z1344)+1))</f>
        <v>0</v>
      </c>
      <c r="AA1345" s="34">
        <f>IF(OR($L1345&gt;0,$F1345&gt;Parâmetros!$E$14),0,IF(OR($A1345&lt;&gt;$A1346,$F1346&gt;Parâmetros!$E$14),1,N($AA1346)+1))</f>
        <v>0</v>
      </c>
      <c r="AB1345" s="31">
        <f>IFERROR(MATCH($A1345&amp;"|"&amp;TEXT(_xlfn.MAXIFS(Cadastro!$E$5:$E$243,Cadastro!$A$5:$A$243,$A1345,Cadastro!$E$5:$E$243,"&lt;="&amp;$F1345),"yyyymmdd"),Cadastro!$I$5:$I$243,0),"")</f>
        <v>171</v>
      </c>
      <c r="AC1345" t="str">
        <f>IFERROR(_xlfn.SINGLE(INDEX(Exceções!$D$5:$D$203,MATCH($A1345&amp;"|"&amp;$F1345,Exceções!$F$5:$F$203,0))),"")</f>
        <v/>
      </c>
      <c r="AD1345" t="str">
        <f>IF($AC1345="","",IFERROR(_xlfn.SINGLE(INDEX(Exceções!$E$5:$E$203,MATCH($A1345&amp;"|"&amp;$F1345,Exceções!$F$5:$F$203,0))),""))</f>
        <v/>
      </c>
    </row>
    <row r="1346" spans="1:30" ht="15" hidden="1" customHeight="1" x14ac:dyDescent="0.25">
      <c r="A1346" s="31">
        <v>54747</v>
      </c>
      <c r="B1346" s="17" t="s">
        <v>51</v>
      </c>
      <c r="C1346" s="17" t="str">
        <f>IFERROR(INDEX(Cadastro!$C$5:$C$243,$AB1346),"NÃO INFORMADO")</f>
        <v>LUB</v>
      </c>
      <c r="D1346" s="17" t="str">
        <f>IFERROR(INDEX(Cadastro!$D$5:$D$243,$AB1346),"")</f>
        <v>Férias</v>
      </c>
      <c r="E1346" s="17" t="str">
        <f>IFERROR(INDEX(Cadastro!$G$5:$G$243,$AB1346),"")</f>
        <v>Férias</v>
      </c>
      <c r="F1346" s="29">
        <v>46300</v>
      </c>
      <c r="G1346" s="32" t="str">
        <f t="shared" ref="G1346:G1409" si="126">CHOOSE(WEEKDAY($F1346,1),"dom","seg","ter","qua","qui","sex","sáb")</f>
        <v>seg</v>
      </c>
      <c r="H1346" s="31" t="str">
        <f>IF($L1346=0,"",_xlfn.MINIFS(Dados!$Q:$Q,Dados!$A:$A,$A1346,Dados!$S:$S,$F1346))</f>
        <v/>
      </c>
      <c r="I1346" s="31" t="str">
        <f>IF($H1346="","",_xlfn.MAXIFS(Dados!$R:$R,Dados!$A:$A,$A1346,Dados!$S:$S,$F1346))</f>
        <v/>
      </c>
      <c r="J1346" s="32" t="str">
        <f>IF($D1346&lt;&gt;"Folguista","",IFERROR(INDEX(Parâmetros!$D$52:$G$52,1,MIN(4,MAX(1,$W1346))),""))</f>
        <v/>
      </c>
      <c r="K1346" s="32" t="str">
        <f>IF(OR($AC1346&lt;&gt;"",$Y1346="Folga",$Y1346="Folga trabalhada",$Y1346="Férias (cadastro)",$Y1346="Férias / afastamento",$Y1346="Indeterminado (início da série)"),"",IF(OR($D1346="6x1",$D1346="FF 6x1"),IF(OR(WEEKDAY($F1346,2)=6,WEEKDAY($F1346,2)=7),"6x1 sáb/dom","6x1"),IF($D1346="5x2","5x2",IF($H1346="",IF($D1346="Folguista",$J1346,$E1346),IF(OR($H1346&gt;=Parâmetros!$E$18,$H1346&lt;Parâmetros!$E$19),"C",IF($H1346&lt;Parâmetros!$E$20,"A","B"))))))</f>
        <v/>
      </c>
      <c r="L1346" s="30">
        <f>SUMIFS(Dados!$E:$E,Dados!$A:$A,$A1346,Dados!$S:$S,$F1346)</f>
        <v>0</v>
      </c>
      <c r="M1346" s="30" t="str">
        <f>IFERROR(INDEX(Parâmetros!$E$6:$E$11,MATCH($K1346,Parâmetros!$A$6:$A$11,0)),"")</f>
        <v/>
      </c>
      <c r="N1346" s="33" t="str">
        <f t="shared" ref="N1346:N1409" si="127">IFERROR($L1346/$M1346,"")</f>
        <v/>
      </c>
      <c r="O1346" s="33">
        <f>Parâmetros!$E$13</f>
        <v>0.8</v>
      </c>
      <c r="P1346" s="32" t="str">
        <f>IF(OR($M1346="",$F1346&gt;Parâmetros!$E$14),"Não","Sim")</f>
        <v>Não</v>
      </c>
      <c r="Q1346" s="32" t="str">
        <f t="shared" ref="Q1346:Q1409" si="128">IF($P1346="Não","",IF($L1346&gt;0,"Sim","Não"))</f>
        <v/>
      </c>
      <c r="R1346" s="32" t="str">
        <f t="shared" ref="R1346:R1409" si="129">IF($Q1346&lt;&gt;"Sim","",IF($N1346&gt;=$O1346,"Sim","Não"))</f>
        <v/>
      </c>
      <c r="S1346" s="30" t="str">
        <f t="shared" ref="S1346:S1409" si="130">IF($Q1346&lt;&gt;"Sim","",MAX(0,$M1346*$O1346-$L1346))</f>
        <v/>
      </c>
      <c r="T1346" s="32" t="str">
        <f>IF($Q1346&lt;&gt;"Sim","",IF($N1346&gt;Parâmetros!$E$15,"Sim","Não"))</f>
        <v/>
      </c>
      <c r="U1346" s="17" t="str">
        <f t="shared" ref="U1346:U1409" si="131">IF($AC1346&lt;&gt;"",$AC1346,IF($P1346="Não",IF($Y1346="Folga","Folga",IF(LEFT($Y1346,6)="Férias","Férias / afastamento",IF($Y1346="Indeterminado (início da série)","Início da série","Fora da apuração"))),IF($Q1346="Não","Falta de registro",IF($R1346="Sim","Na meta","Abaixo da meta"))))</f>
        <v>Férias / afastamento</v>
      </c>
      <c r="V1346" s="17" t="str">
        <f>IF($AC1346&lt;&gt;"",IF($L1346&gt;0,"ATENÇÃO · apontou em dia de "&amp;LOWER($AC1346)&amp;" cadastrado","Exceção cadastrada · "&amp;$AC1346)&amp;IF($AD1346="",""," · "&amp;$AD1346),IF($E1346="Férias",IF($L1346&gt;0,"ATENÇÃO · apontou estando de férias no cadastro","Férias no cadastro"),IF($Y1346="Férias / afastamento","Afastamento · "&amp;($Z1346+$AA1346-1)&amp;" dias seguidos sem apontamento",IF($Y1346="Folga trabalhada","ATENÇÃO · apontou em dia de folga da escala 5x2",IF($Y1346="Folga",IF(AND($D1346="5x2",OR(WEEKDAY($F1346,2)=6,WEEKDAY($F1346,2)=7)),"Folga de fim de semana da escala 5x2",IF(AND(OR($D1346="6x1",$D1346="FF 6x1"),WEEKDAY($F1346,2)=6,FALSE()),"Folga de fim de semana · apontou no domingo anterior",IF(AND(OR($D1346="6x1",$D1346="FF 6x1"),WEEKDAY($F1346,2)=7,AND($A1346=$A1345,$L1345&gt;0)),"Folga de fim de semana · apontou no sábado",IF(AND(OR($D1346="6x1",$D1346="FF 6x1"),OR(WEEKDAY($F1346,2)=6,WEEKDAY($F1346,2)=7)),"Folga de fim de semana · sem apontamento no sábado nem no domingo","Folga prevista pelo ciclo")))),IF($Y1346="Indeterminado (início da série)","Sem histórico anterior — informe o dia do ciclo no Cadastro",IF($Y1346="Falta de registro",IF(OR(OR($D1346="6x1",$D1346="FF 6x1"),$D1346="5x2"),"FALTA DE REGISTRO · dia útil da escala "&amp;$E1346,"FALTA DE REGISTRO · dia "&amp;$W1346&amp;" de "&amp;IFERROR(INDEX(Parâmetros!$B$39:$B$48,MATCH($E1346,Parâmetros!$A$39:$A$48,0)),99)&amp;" do ciclo"),IF(OR($D1346="6x1",$D1346="FF 6x1"),IF(OR(AND(WEEKDAY($F1346,2)=6,AND($A1346=$A1347,$L1347&gt;0)),AND(WEEKDAY($F1346,2)=7,AND($A1346=$A1345,$L1345&gt;0))),"ATENÇÃO · apontou sábado e domingo no mesmo fim de semana",IF(OR(WEEKDAY($F1346,2)=6,WEEKDAY($F1346,2)=7),"Jornada de fim de semana do 6x1",IF(OR($H1346&gt;=Parâmetros!$E$20,$H1346&lt;Parâmetros!$E$19),"ATENÇÃO · 6x1 apontou fora do horário diurno","Jornada fixa do 6x1"))),IF($D1346="5x2","Jornada fixa do 5x2",IF($D1346="Folguista",IF($J1346=$K1346,"Evidência confirma sequência","DIVERGE · sequência "&amp;$J1346&amp;" × evidência "&amp;$K1346),IF($K1346=$E1346,"Evidência confirma cadastro","DIVERGE · cadastro "&amp;$E1346&amp;" × evidência "&amp;$K1346)))))))))))</f>
        <v>Férias no cadastro</v>
      </c>
      <c r="W1346" s="34">
        <f>IF(OR(OR($D1346="6x1",$D1346="FF 6x1"),$D1346="5x2"),"",IF($AB1346&lt;&gt;$AB1345,IF(IFERROR(INDEX(Cadastro!$F$5:$F$243,$AB1346),"")="",IF($L1346&gt;0,1,0),IF(IFERROR(INDEX(Cadastro!$F$5:$F$243,$AB1346),"")&lt;=IFERROR(INDEX(Parâmetros!$B$39:$B$48,MATCH($E1346,Parâmetros!$A$39:$A$48,0)),99),IFERROR(INDEX(Cadastro!$F$5:$F$243,$AB1346),""),0)),IF($L1346&gt;0,IF(N($X1345)&gt;0,1,N($W1345)+1),IF(AND($L1346=0,OR(N($W1345)&gt;=IFERROR(INDEX(Parâmetros!$B$39:$B$48,MATCH($E1346,Parâmetros!$A$39:$A$48,0)),99),AND(N($X1345)&gt;0,N($X1345)&lt;IFERROR(INDEX(Parâmetros!$C$39:$C$48,MATCH($E1346,Parâmetros!$A$39:$A$48,0)),0)))),0,N($W1345)+1))))</f>
        <v>0</v>
      </c>
      <c r="X1346" s="34">
        <f>IF(OR(OR($D1346="6x1",$D1346="FF 6x1"),$D1346="5x2"),"",IF($AB1346&lt;&gt;$AB1345,IF(IFERROR(INDEX(Cadastro!$F$5:$F$243,$AB1346),"")="",0,IF(IFERROR(INDEX(Cadastro!$F$5:$F$243,$AB1346),"")&gt;IFERROR(INDEX(Parâmetros!$B$39:$B$48,MATCH($E1346,Parâmetros!$A$39:$A$48,0)),99),IFERROR(INDEX(Cadastro!$F$5:$F$243,$AB1346),"")-IFERROR(INDEX(Parâmetros!$B$39:$B$48,MATCH($E1346,Parâmetros!$A$39:$A$48,0)),99),0)),IF(AND($L1346=0,OR(N($W1345)&gt;=IFERROR(INDEX(Parâmetros!$B$39:$B$48,MATCH($E1346,Parâmetros!$A$39:$A$48,0)),99),AND(N($X1345)&gt;0,N($X1345)&lt;IFERROR(INDEX(Parâmetros!$C$39:$C$48,MATCH($E1346,Parâmetros!$A$39:$A$48,0)),0)))),N($X1345)+1,0)))</f>
        <v>0</v>
      </c>
      <c r="Y1346" t="str">
        <f>IF($AC1346&lt;&gt;"",IF($L1346&gt;0,$AC1346&amp;" · com apontamento",$AC1346),IF($E1346="Férias",IF($L1346&gt;0,"Férias · com apontamento","Férias (cadastro)"),IF(($Z1346+$AA1346-1)&gt;Parâmetros!$E$16,"Férias / afastamento",IF(AND($D1346="5x2",OR(WEEKDAY($F1346,2)=6,WEEKDAY($F1346,2)=7)),IF($L1346&gt;0,"Folga trabalhada","Folga"),IF($L1346&gt;0,"Trabalhado",IF(OR(OR($D1346="6x1",$D1346="FF 6x1"),$D1346="5x2"),IF(AND(OR($D1346="6x1",$D1346="FF 6x1"),OR(WEEKDAY($F1346,2)=6,WEEKDAY($F1346,2)=7)),"Folga","Falta de registro"),IF(AND($AB1346&lt;&gt;$AB1345,IFERROR(INDEX(Cadastro!$F$5:$F$243,$AB1346),"")=""),"Indeterminado (início da série)",IF($X1346&gt;0,"Folga","Falta de registro"))))))))</f>
        <v>Férias (cadastro)</v>
      </c>
      <c r="Z1346" s="34">
        <f>IF(OR($L1346&gt;0,$F1346&gt;Parâmetros!$E$14),0,IF($A1346&lt;&gt;$A1345,1,N($Z1345)+1))</f>
        <v>1</v>
      </c>
      <c r="AA1346" s="34">
        <f>IF(OR($L1346&gt;0,$F1346&gt;Parâmetros!$E$14),0,IF(OR($A1346&lt;&gt;$A1347,$F1347&gt;Parâmetros!$E$14),1,N($AA1347)+1))</f>
        <v>16</v>
      </c>
      <c r="AB1346" s="31">
        <f>IFERROR(MATCH($A1346&amp;"|"&amp;TEXT(_xlfn.MAXIFS(Cadastro!$E$5:$E$243,Cadastro!$A$5:$A$243,$A1346,Cadastro!$E$5:$E$243,"&lt;="&amp;$F1346),"yyyymmdd"),Cadastro!$I$5:$I$243,0),"")</f>
        <v>175</v>
      </c>
      <c r="AC1346" t="str">
        <f>IFERROR(_xlfn.SINGLE(INDEX(Exceções!$D$5:$D$203,MATCH($A1346&amp;"|"&amp;$F1346,Exceções!$F$5:$F$203,0))),"")</f>
        <v/>
      </c>
      <c r="AD1346" t="str">
        <f>IF($AC1346="","",IFERROR(_xlfn.SINGLE(INDEX(Exceções!$E$5:$E$203,MATCH($A1346&amp;"|"&amp;$F1346,Exceções!$F$5:$F$203,0))),""))</f>
        <v/>
      </c>
    </row>
    <row r="1347" spans="1:30" ht="15" hidden="1" customHeight="1" x14ac:dyDescent="0.25">
      <c r="A1347" s="31">
        <v>54747</v>
      </c>
      <c r="B1347" s="17" t="s">
        <v>51</v>
      </c>
      <c r="C1347" s="17" t="str">
        <f>IFERROR(INDEX(Cadastro!$C$5:$C$243,$AB1347),"NÃO INFORMADO")</f>
        <v>LUB</v>
      </c>
      <c r="D1347" s="17" t="str">
        <f>IFERROR(INDEX(Cadastro!$D$5:$D$243,$AB1347),"")</f>
        <v>Férias</v>
      </c>
      <c r="E1347" s="17" t="str">
        <f>IFERROR(INDEX(Cadastro!$G$5:$G$243,$AB1347),"")</f>
        <v>Férias</v>
      </c>
      <c r="F1347" s="29">
        <v>46301</v>
      </c>
      <c r="G1347" s="32" t="str">
        <f t="shared" si="126"/>
        <v>ter</v>
      </c>
      <c r="H1347" s="31" t="str">
        <f>IF($L1347=0,"",_xlfn.MINIFS(Dados!$Q:$Q,Dados!$A:$A,$A1347,Dados!$S:$S,$F1347))</f>
        <v/>
      </c>
      <c r="I1347" s="31" t="str">
        <f>IF($H1347="","",_xlfn.MAXIFS(Dados!$R:$R,Dados!$A:$A,$A1347,Dados!$S:$S,$F1347))</f>
        <v/>
      </c>
      <c r="J1347" s="32" t="str">
        <f>IF($D1347&lt;&gt;"Folguista","",IFERROR(INDEX(Parâmetros!$D$52:$G$52,1,MIN(4,MAX(1,$W1347))),""))</f>
        <v/>
      </c>
      <c r="K1347" s="32" t="str">
        <f>IF(OR($AC1347&lt;&gt;"",$Y1347="Folga",$Y1347="Folga trabalhada",$Y1347="Férias (cadastro)",$Y1347="Férias / afastamento",$Y1347="Indeterminado (início da série)"),"",IF(OR($D1347="6x1",$D1347="FF 6x1"),IF(OR(WEEKDAY($F1347,2)=6,WEEKDAY($F1347,2)=7),"6x1 sáb/dom","6x1"),IF($D1347="5x2","5x2",IF($H1347="",IF($D1347="Folguista",$J1347,$E1347),IF(OR($H1347&gt;=Parâmetros!$E$18,$H1347&lt;Parâmetros!$E$19),"C",IF($H1347&lt;Parâmetros!$E$20,"A","B"))))))</f>
        <v/>
      </c>
      <c r="L1347" s="30">
        <f>SUMIFS(Dados!$E:$E,Dados!$A:$A,$A1347,Dados!$S:$S,$F1347)</f>
        <v>0</v>
      </c>
      <c r="M1347" s="30" t="str">
        <f>IFERROR(INDEX(Parâmetros!$E$6:$E$11,MATCH($K1347,Parâmetros!$A$6:$A$11,0)),"")</f>
        <v/>
      </c>
      <c r="N1347" s="33" t="str">
        <f t="shared" si="127"/>
        <v/>
      </c>
      <c r="O1347" s="33">
        <f>Parâmetros!$E$13</f>
        <v>0.8</v>
      </c>
      <c r="P1347" s="32" t="str">
        <f>IF(OR($M1347="",$F1347&gt;Parâmetros!$E$14),"Não","Sim")</f>
        <v>Não</v>
      </c>
      <c r="Q1347" s="32" t="str">
        <f t="shared" si="128"/>
        <v/>
      </c>
      <c r="R1347" s="32" t="str">
        <f t="shared" si="129"/>
        <v/>
      </c>
      <c r="S1347" s="30" t="str">
        <f t="shared" si="130"/>
        <v/>
      </c>
      <c r="T1347" s="32" t="str">
        <f>IF($Q1347&lt;&gt;"Sim","",IF($N1347&gt;Parâmetros!$E$15,"Sim","Não"))</f>
        <v/>
      </c>
      <c r="U1347" s="17" t="str">
        <f t="shared" si="131"/>
        <v>Férias / afastamento</v>
      </c>
      <c r="V1347" s="17" t="str">
        <f>IF($AC1347&lt;&gt;"",IF($L1347&gt;0,"ATENÇÃO · apontou em dia de "&amp;LOWER($AC1347)&amp;" cadastrado","Exceção cadastrada · "&amp;$AC1347)&amp;IF($AD1347="",""," · "&amp;$AD1347),IF($E1347="Férias",IF($L1347&gt;0,"ATENÇÃO · apontou estando de férias no cadastro","Férias no cadastro"),IF($Y1347="Férias / afastamento","Afastamento · "&amp;($Z1347+$AA1347-1)&amp;" dias seguidos sem apontamento",IF($Y1347="Folga trabalhada","ATENÇÃO · apontou em dia de folga da escala 5x2",IF($Y1347="Folga",IF(AND($D1347="5x2",OR(WEEKDAY($F1347,2)=6,WEEKDAY($F1347,2)=7)),"Folga de fim de semana da escala 5x2",IF(AND(OR($D1347="6x1",$D1347="FF 6x1"),WEEKDAY($F1347,2)=6,FALSE()),"Folga de fim de semana · apontou no domingo anterior",IF(AND(OR($D1347="6x1",$D1347="FF 6x1"),WEEKDAY($F1347,2)=7,AND($A1347=$A1346,$L1346&gt;0)),"Folga de fim de semana · apontou no sábado",IF(AND(OR($D1347="6x1",$D1347="FF 6x1"),OR(WEEKDAY($F1347,2)=6,WEEKDAY($F1347,2)=7)),"Folga de fim de semana · sem apontamento no sábado nem no domingo","Folga prevista pelo ciclo")))),IF($Y1347="Indeterminado (início da série)","Sem histórico anterior — informe o dia do ciclo no Cadastro",IF($Y1347="Falta de registro",IF(OR(OR($D1347="6x1",$D1347="FF 6x1"),$D1347="5x2"),"FALTA DE REGISTRO · dia útil da escala "&amp;$E1347,"FALTA DE REGISTRO · dia "&amp;$W1347&amp;" de "&amp;IFERROR(INDEX(Parâmetros!$B$39:$B$48,MATCH($E1347,Parâmetros!$A$39:$A$48,0)),99)&amp;" do ciclo"),IF(OR($D1347="6x1",$D1347="FF 6x1"),IF(OR(AND(WEEKDAY($F1347,2)=6,AND($A1347=$A1348,$L1348&gt;0)),AND(WEEKDAY($F1347,2)=7,AND($A1347=$A1346,$L1346&gt;0))),"ATENÇÃO · apontou sábado e domingo no mesmo fim de semana",IF(OR(WEEKDAY($F1347,2)=6,WEEKDAY($F1347,2)=7),"Jornada de fim de semana do 6x1",IF(OR($H1347&gt;=Parâmetros!$E$20,$H1347&lt;Parâmetros!$E$19),"ATENÇÃO · 6x1 apontou fora do horário diurno","Jornada fixa do 6x1"))),IF($D1347="5x2","Jornada fixa do 5x2",IF($D1347="Folguista",IF($J1347=$K1347,"Evidência confirma sequência","DIVERGE · sequência "&amp;$J1347&amp;" × evidência "&amp;$K1347),IF($K1347=$E1347,"Evidência confirma cadastro","DIVERGE · cadastro "&amp;$E1347&amp;" × evidência "&amp;$K1347)))))))))))</f>
        <v>Férias no cadastro</v>
      </c>
      <c r="W1347" s="34">
        <f>IF(OR(OR($D1347="6x1",$D1347="FF 6x1"),$D1347="5x2"),"",IF($AB1347&lt;&gt;$AB1346,IF(IFERROR(INDEX(Cadastro!$F$5:$F$243,$AB1347),"")="",IF($L1347&gt;0,1,0),IF(IFERROR(INDEX(Cadastro!$F$5:$F$243,$AB1347),"")&lt;=IFERROR(INDEX(Parâmetros!$B$39:$B$48,MATCH($E1347,Parâmetros!$A$39:$A$48,0)),99),IFERROR(INDEX(Cadastro!$F$5:$F$243,$AB1347),""),0)),IF($L1347&gt;0,IF(N($X1346)&gt;0,1,N($W1346)+1),IF(AND($L1347=0,OR(N($W1346)&gt;=IFERROR(INDEX(Parâmetros!$B$39:$B$48,MATCH($E1347,Parâmetros!$A$39:$A$48,0)),99),AND(N($X1346)&gt;0,N($X1346)&lt;IFERROR(INDEX(Parâmetros!$C$39:$C$48,MATCH($E1347,Parâmetros!$A$39:$A$48,0)),0)))),0,N($W1346)+1))))</f>
        <v>1</v>
      </c>
      <c r="X1347" s="34">
        <f>IF(OR(OR($D1347="6x1",$D1347="FF 6x1"),$D1347="5x2"),"",IF($AB1347&lt;&gt;$AB1346,IF(IFERROR(INDEX(Cadastro!$F$5:$F$243,$AB1347),"")="",0,IF(IFERROR(INDEX(Cadastro!$F$5:$F$243,$AB1347),"")&gt;IFERROR(INDEX(Parâmetros!$B$39:$B$48,MATCH($E1347,Parâmetros!$A$39:$A$48,0)),99),IFERROR(INDEX(Cadastro!$F$5:$F$243,$AB1347),"")-IFERROR(INDEX(Parâmetros!$B$39:$B$48,MATCH($E1347,Parâmetros!$A$39:$A$48,0)),99),0)),IF(AND($L1347=0,OR(N($W1346)&gt;=IFERROR(INDEX(Parâmetros!$B$39:$B$48,MATCH($E1347,Parâmetros!$A$39:$A$48,0)),99),AND(N($X1346)&gt;0,N($X1346)&lt;IFERROR(INDEX(Parâmetros!$C$39:$C$48,MATCH($E1347,Parâmetros!$A$39:$A$48,0)),0)))),N($X1346)+1,0)))</f>
        <v>0</v>
      </c>
      <c r="Y1347" t="str">
        <f>IF($AC1347&lt;&gt;"",IF($L1347&gt;0,$AC1347&amp;" · com apontamento",$AC1347),IF($E1347="Férias",IF($L1347&gt;0,"Férias · com apontamento","Férias (cadastro)"),IF(($Z1347+$AA1347-1)&gt;Parâmetros!$E$16,"Férias / afastamento",IF(AND($D1347="5x2",OR(WEEKDAY($F1347,2)=6,WEEKDAY($F1347,2)=7)),IF($L1347&gt;0,"Folga trabalhada","Folga"),IF($L1347&gt;0,"Trabalhado",IF(OR(OR($D1347="6x1",$D1347="FF 6x1"),$D1347="5x2"),IF(AND(OR($D1347="6x1",$D1347="FF 6x1"),OR(WEEKDAY($F1347,2)=6,WEEKDAY($F1347,2)=7)),"Folga","Falta de registro"),IF(AND($AB1347&lt;&gt;$AB1346,IFERROR(INDEX(Cadastro!$F$5:$F$243,$AB1347),"")=""),"Indeterminado (início da série)",IF($X1347&gt;0,"Folga","Falta de registro"))))))))</f>
        <v>Férias (cadastro)</v>
      </c>
      <c r="Z1347" s="34">
        <f>IF(OR($L1347&gt;0,$F1347&gt;Parâmetros!$E$14),0,IF($A1347&lt;&gt;$A1346,1,N($Z1346)+1))</f>
        <v>2</v>
      </c>
      <c r="AA1347" s="34">
        <f>IF(OR($L1347&gt;0,$F1347&gt;Parâmetros!$E$14),0,IF(OR($A1347&lt;&gt;$A1348,$F1348&gt;Parâmetros!$E$14),1,N($AA1348)+1))</f>
        <v>15</v>
      </c>
      <c r="AB1347" s="31">
        <f>IFERROR(MATCH($A1347&amp;"|"&amp;TEXT(_xlfn.MAXIFS(Cadastro!$E$5:$E$243,Cadastro!$A$5:$A$243,$A1347,Cadastro!$E$5:$E$243,"&lt;="&amp;$F1347),"yyyymmdd"),Cadastro!$I$5:$I$243,0),"")</f>
        <v>175</v>
      </c>
      <c r="AC1347" t="str">
        <f>IFERROR(_xlfn.SINGLE(INDEX(Exceções!$D$5:$D$203,MATCH($A1347&amp;"|"&amp;$F1347,Exceções!$F$5:$F$203,0))),"")</f>
        <v/>
      </c>
      <c r="AD1347" t="str">
        <f>IF($AC1347="","",IFERROR(_xlfn.SINGLE(INDEX(Exceções!$E$5:$E$203,MATCH($A1347&amp;"|"&amp;$F1347,Exceções!$F$5:$F$203,0))),""))</f>
        <v/>
      </c>
    </row>
    <row r="1348" spans="1:30" ht="15" hidden="1" customHeight="1" x14ac:dyDescent="0.25">
      <c r="A1348" s="31">
        <v>54747</v>
      </c>
      <c r="B1348" s="17" t="s">
        <v>51</v>
      </c>
      <c r="C1348" s="17" t="str">
        <f>IFERROR(INDEX(Cadastro!$C$5:$C$243,$AB1348),"NÃO INFORMADO")</f>
        <v>LUB</v>
      </c>
      <c r="D1348" s="17" t="str">
        <f>IFERROR(INDEX(Cadastro!$D$5:$D$243,$AB1348),"")</f>
        <v>Férias</v>
      </c>
      <c r="E1348" s="17" t="str">
        <f>IFERROR(INDEX(Cadastro!$G$5:$G$243,$AB1348),"")</f>
        <v>Férias</v>
      </c>
      <c r="F1348" s="29">
        <v>46302</v>
      </c>
      <c r="G1348" s="32" t="str">
        <f t="shared" si="126"/>
        <v>qua</v>
      </c>
      <c r="H1348" s="31" t="str">
        <f>IF($L1348=0,"",_xlfn.MINIFS(Dados!$Q:$Q,Dados!$A:$A,$A1348,Dados!$S:$S,$F1348))</f>
        <v/>
      </c>
      <c r="I1348" s="31" t="str">
        <f>IF($H1348="","",_xlfn.MAXIFS(Dados!$R:$R,Dados!$A:$A,$A1348,Dados!$S:$S,$F1348))</f>
        <v/>
      </c>
      <c r="J1348" s="32" t="str">
        <f>IF($D1348&lt;&gt;"Folguista","",IFERROR(INDEX(Parâmetros!$D$52:$G$52,1,MIN(4,MAX(1,$W1348))),""))</f>
        <v/>
      </c>
      <c r="K1348" s="32" t="str">
        <f>IF(OR($AC1348&lt;&gt;"",$Y1348="Folga",$Y1348="Folga trabalhada",$Y1348="Férias (cadastro)",$Y1348="Férias / afastamento",$Y1348="Indeterminado (início da série)"),"",IF(OR($D1348="6x1",$D1348="FF 6x1"),IF(OR(WEEKDAY($F1348,2)=6,WEEKDAY($F1348,2)=7),"6x1 sáb/dom","6x1"),IF($D1348="5x2","5x2",IF($H1348="",IF($D1348="Folguista",$J1348,$E1348),IF(OR($H1348&gt;=Parâmetros!$E$18,$H1348&lt;Parâmetros!$E$19),"C",IF($H1348&lt;Parâmetros!$E$20,"A","B"))))))</f>
        <v/>
      </c>
      <c r="L1348" s="30">
        <f>SUMIFS(Dados!$E:$E,Dados!$A:$A,$A1348,Dados!$S:$S,$F1348)</f>
        <v>0</v>
      </c>
      <c r="M1348" s="30" t="str">
        <f>IFERROR(INDEX(Parâmetros!$E$6:$E$11,MATCH($K1348,Parâmetros!$A$6:$A$11,0)),"")</f>
        <v/>
      </c>
      <c r="N1348" s="33" t="str">
        <f t="shared" si="127"/>
        <v/>
      </c>
      <c r="O1348" s="33">
        <f>Parâmetros!$E$13</f>
        <v>0.8</v>
      </c>
      <c r="P1348" s="32" t="str">
        <f>IF(OR($M1348="",$F1348&gt;Parâmetros!$E$14),"Não","Sim")</f>
        <v>Não</v>
      </c>
      <c r="Q1348" s="32" t="str">
        <f t="shared" si="128"/>
        <v/>
      </c>
      <c r="R1348" s="32" t="str">
        <f t="shared" si="129"/>
        <v/>
      </c>
      <c r="S1348" s="30" t="str">
        <f t="shared" si="130"/>
        <v/>
      </c>
      <c r="T1348" s="32" t="str">
        <f>IF($Q1348&lt;&gt;"Sim","",IF($N1348&gt;Parâmetros!$E$15,"Sim","Não"))</f>
        <v/>
      </c>
      <c r="U1348" s="17" t="str">
        <f t="shared" si="131"/>
        <v>Férias / afastamento</v>
      </c>
      <c r="V1348" s="17" t="str">
        <f>IF($AC1348&lt;&gt;"",IF($L1348&gt;0,"ATENÇÃO · apontou em dia de "&amp;LOWER($AC1348)&amp;" cadastrado","Exceção cadastrada · "&amp;$AC1348)&amp;IF($AD1348="",""," · "&amp;$AD1348),IF($E1348="Férias",IF($L1348&gt;0,"ATENÇÃO · apontou estando de férias no cadastro","Férias no cadastro"),IF($Y1348="Férias / afastamento","Afastamento · "&amp;($Z1348+$AA1348-1)&amp;" dias seguidos sem apontamento",IF($Y1348="Folga trabalhada","ATENÇÃO · apontou em dia de folga da escala 5x2",IF($Y1348="Folga",IF(AND($D1348="5x2",OR(WEEKDAY($F1348,2)=6,WEEKDAY($F1348,2)=7)),"Folga de fim de semana da escala 5x2",IF(AND(OR($D1348="6x1",$D1348="FF 6x1"),WEEKDAY($F1348,2)=6,FALSE()),"Folga de fim de semana · apontou no domingo anterior",IF(AND(OR($D1348="6x1",$D1348="FF 6x1"),WEEKDAY($F1348,2)=7,AND($A1348=$A1347,$L1347&gt;0)),"Folga de fim de semana · apontou no sábado",IF(AND(OR($D1348="6x1",$D1348="FF 6x1"),OR(WEEKDAY($F1348,2)=6,WEEKDAY($F1348,2)=7)),"Folga de fim de semana · sem apontamento no sábado nem no domingo","Folga prevista pelo ciclo")))),IF($Y1348="Indeterminado (início da série)","Sem histórico anterior — informe o dia do ciclo no Cadastro",IF($Y1348="Falta de registro",IF(OR(OR($D1348="6x1",$D1348="FF 6x1"),$D1348="5x2"),"FALTA DE REGISTRO · dia útil da escala "&amp;$E1348,"FALTA DE REGISTRO · dia "&amp;$W1348&amp;" de "&amp;IFERROR(INDEX(Parâmetros!$B$39:$B$48,MATCH($E1348,Parâmetros!$A$39:$A$48,0)),99)&amp;" do ciclo"),IF(OR($D1348="6x1",$D1348="FF 6x1"),IF(OR(AND(WEEKDAY($F1348,2)=6,AND($A1348=$A1349,$L1349&gt;0)),AND(WEEKDAY($F1348,2)=7,AND($A1348=$A1347,$L1347&gt;0))),"ATENÇÃO · apontou sábado e domingo no mesmo fim de semana",IF(OR(WEEKDAY($F1348,2)=6,WEEKDAY($F1348,2)=7),"Jornada de fim de semana do 6x1",IF(OR($H1348&gt;=Parâmetros!$E$20,$H1348&lt;Parâmetros!$E$19),"ATENÇÃO · 6x1 apontou fora do horário diurno","Jornada fixa do 6x1"))),IF($D1348="5x2","Jornada fixa do 5x2",IF($D1348="Folguista",IF($J1348=$K1348,"Evidência confirma sequência","DIVERGE · sequência "&amp;$J1348&amp;" × evidência "&amp;$K1348),IF($K1348=$E1348,"Evidência confirma cadastro","DIVERGE · cadastro "&amp;$E1348&amp;" × evidência "&amp;$K1348)))))))))))</f>
        <v>Férias no cadastro</v>
      </c>
      <c r="W1348" s="34">
        <f>IF(OR(OR($D1348="6x1",$D1348="FF 6x1"),$D1348="5x2"),"",IF($AB1348&lt;&gt;$AB1347,IF(IFERROR(INDEX(Cadastro!$F$5:$F$243,$AB1348),"")="",IF($L1348&gt;0,1,0),IF(IFERROR(INDEX(Cadastro!$F$5:$F$243,$AB1348),"")&lt;=IFERROR(INDEX(Parâmetros!$B$39:$B$48,MATCH($E1348,Parâmetros!$A$39:$A$48,0)),99),IFERROR(INDEX(Cadastro!$F$5:$F$243,$AB1348),""),0)),IF($L1348&gt;0,IF(N($X1347)&gt;0,1,N($W1347)+1),IF(AND($L1348=0,OR(N($W1347)&gt;=IFERROR(INDEX(Parâmetros!$B$39:$B$48,MATCH($E1348,Parâmetros!$A$39:$A$48,0)),99),AND(N($X1347)&gt;0,N($X1347)&lt;IFERROR(INDEX(Parâmetros!$C$39:$C$48,MATCH($E1348,Parâmetros!$A$39:$A$48,0)),0)))),0,N($W1347)+1))))</f>
        <v>2</v>
      </c>
      <c r="X1348" s="34">
        <f>IF(OR(OR($D1348="6x1",$D1348="FF 6x1"),$D1348="5x2"),"",IF($AB1348&lt;&gt;$AB1347,IF(IFERROR(INDEX(Cadastro!$F$5:$F$243,$AB1348),"")="",0,IF(IFERROR(INDEX(Cadastro!$F$5:$F$243,$AB1348),"")&gt;IFERROR(INDEX(Parâmetros!$B$39:$B$48,MATCH($E1348,Parâmetros!$A$39:$A$48,0)),99),IFERROR(INDEX(Cadastro!$F$5:$F$243,$AB1348),"")-IFERROR(INDEX(Parâmetros!$B$39:$B$48,MATCH($E1348,Parâmetros!$A$39:$A$48,0)),99),0)),IF(AND($L1348=0,OR(N($W1347)&gt;=IFERROR(INDEX(Parâmetros!$B$39:$B$48,MATCH($E1348,Parâmetros!$A$39:$A$48,0)),99),AND(N($X1347)&gt;0,N($X1347)&lt;IFERROR(INDEX(Parâmetros!$C$39:$C$48,MATCH($E1348,Parâmetros!$A$39:$A$48,0)),0)))),N($X1347)+1,0)))</f>
        <v>0</v>
      </c>
      <c r="Y1348" t="str">
        <f>IF($AC1348&lt;&gt;"",IF($L1348&gt;0,$AC1348&amp;" · com apontamento",$AC1348),IF($E1348="Férias",IF($L1348&gt;0,"Férias · com apontamento","Férias (cadastro)"),IF(($Z1348+$AA1348-1)&gt;Parâmetros!$E$16,"Férias / afastamento",IF(AND($D1348="5x2",OR(WEEKDAY($F1348,2)=6,WEEKDAY($F1348,2)=7)),IF($L1348&gt;0,"Folga trabalhada","Folga"),IF($L1348&gt;0,"Trabalhado",IF(OR(OR($D1348="6x1",$D1348="FF 6x1"),$D1348="5x2"),IF(AND(OR($D1348="6x1",$D1348="FF 6x1"),OR(WEEKDAY($F1348,2)=6,WEEKDAY($F1348,2)=7)),"Folga","Falta de registro"),IF(AND($AB1348&lt;&gt;$AB1347,IFERROR(INDEX(Cadastro!$F$5:$F$243,$AB1348),"")=""),"Indeterminado (início da série)",IF($X1348&gt;0,"Folga","Falta de registro"))))))))</f>
        <v>Férias (cadastro)</v>
      </c>
      <c r="Z1348" s="34">
        <f>IF(OR($L1348&gt;0,$F1348&gt;Parâmetros!$E$14),0,IF($A1348&lt;&gt;$A1347,1,N($Z1347)+1))</f>
        <v>3</v>
      </c>
      <c r="AA1348" s="34">
        <f>IF(OR($L1348&gt;0,$F1348&gt;Parâmetros!$E$14),0,IF(OR($A1348&lt;&gt;$A1349,$F1349&gt;Parâmetros!$E$14),1,N($AA1349)+1))</f>
        <v>14</v>
      </c>
      <c r="AB1348" s="31">
        <f>IFERROR(MATCH($A1348&amp;"|"&amp;TEXT(_xlfn.MAXIFS(Cadastro!$E$5:$E$243,Cadastro!$A$5:$A$243,$A1348,Cadastro!$E$5:$E$243,"&lt;="&amp;$F1348),"yyyymmdd"),Cadastro!$I$5:$I$243,0),"")</f>
        <v>175</v>
      </c>
      <c r="AC1348" t="str">
        <f>IFERROR(_xlfn.SINGLE(INDEX(Exceções!$D$5:$D$203,MATCH($A1348&amp;"|"&amp;$F1348,Exceções!$F$5:$F$203,0))),"")</f>
        <v/>
      </c>
      <c r="AD1348" t="str">
        <f>IF($AC1348="","",IFERROR(_xlfn.SINGLE(INDEX(Exceções!$E$5:$E$203,MATCH($A1348&amp;"|"&amp;$F1348,Exceções!$F$5:$F$203,0))),""))</f>
        <v/>
      </c>
    </row>
    <row r="1349" spans="1:30" ht="15" hidden="1" customHeight="1" x14ac:dyDescent="0.25">
      <c r="A1349" s="31">
        <v>54747</v>
      </c>
      <c r="B1349" s="17" t="s">
        <v>51</v>
      </c>
      <c r="C1349" s="17" t="str">
        <f>IFERROR(INDEX(Cadastro!$C$5:$C$243,$AB1349),"NÃO INFORMADO")</f>
        <v>LUB</v>
      </c>
      <c r="D1349" s="17" t="str">
        <f>IFERROR(INDEX(Cadastro!$D$5:$D$243,$AB1349),"")</f>
        <v>Férias</v>
      </c>
      <c r="E1349" s="17" t="str">
        <f>IFERROR(INDEX(Cadastro!$G$5:$G$243,$AB1349),"")</f>
        <v>Férias</v>
      </c>
      <c r="F1349" s="29">
        <v>46303</v>
      </c>
      <c r="G1349" s="32" t="str">
        <f t="shared" si="126"/>
        <v>qui</v>
      </c>
      <c r="H1349" s="31" t="str">
        <f>IF($L1349=0,"",_xlfn.MINIFS(Dados!$Q:$Q,Dados!$A:$A,$A1349,Dados!$S:$S,$F1349))</f>
        <v/>
      </c>
      <c r="I1349" s="31" t="str">
        <f>IF($H1349="","",_xlfn.MAXIFS(Dados!$R:$R,Dados!$A:$A,$A1349,Dados!$S:$S,$F1349))</f>
        <v/>
      </c>
      <c r="J1349" s="32" t="str">
        <f>IF($D1349&lt;&gt;"Folguista","",IFERROR(INDEX(Parâmetros!$D$52:$G$52,1,MIN(4,MAX(1,$W1349))),""))</f>
        <v/>
      </c>
      <c r="K1349" s="32" t="str">
        <f>IF(OR($AC1349&lt;&gt;"",$Y1349="Folga",$Y1349="Folga trabalhada",$Y1349="Férias (cadastro)",$Y1349="Férias / afastamento",$Y1349="Indeterminado (início da série)"),"",IF(OR($D1349="6x1",$D1349="FF 6x1"),IF(OR(WEEKDAY($F1349,2)=6,WEEKDAY($F1349,2)=7),"6x1 sáb/dom","6x1"),IF($D1349="5x2","5x2",IF($H1349="",IF($D1349="Folguista",$J1349,$E1349),IF(OR($H1349&gt;=Parâmetros!$E$18,$H1349&lt;Parâmetros!$E$19),"C",IF($H1349&lt;Parâmetros!$E$20,"A","B"))))))</f>
        <v/>
      </c>
      <c r="L1349" s="30">
        <f>SUMIFS(Dados!$E:$E,Dados!$A:$A,$A1349,Dados!$S:$S,$F1349)</f>
        <v>0</v>
      </c>
      <c r="M1349" s="30" t="str">
        <f>IFERROR(INDEX(Parâmetros!$E$6:$E$11,MATCH($K1349,Parâmetros!$A$6:$A$11,0)),"")</f>
        <v/>
      </c>
      <c r="N1349" s="33" t="str">
        <f t="shared" si="127"/>
        <v/>
      </c>
      <c r="O1349" s="33">
        <f>Parâmetros!$E$13</f>
        <v>0.8</v>
      </c>
      <c r="P1349" s="32" t="str">
        <f>IF(OR($M1349="",$F1349&gt;Parâmetros!$E$14),"Não","Sim")</f>
        <v>Não</v>
      </c>
      <c r="Q1349" s="32" t="str">
        <f t="shared" si="128"/>
        <v/>
      </c>
      <c r="R1349" s="32" t="str">
        <f t="shared" si="129"/>
        <v/>
      </c>
      <c r="S1349" s="30" t="str">
        <f t="shared" si="130"/>
        <v/>
      </c>
      <c r="T1349" s="32" t="str">
        <f>IF($Q1349&lt;&gt;"Sim","",IF($N1349&gt;Parâmetros!$E$15,"Sim","Não"))</f>
        <v/>
      </c>
      <c r="U1349" s="17" t="str">
        <f t="shared" si="131"/>
        <v>Férias / afastamento</v>
      </c>
      <c r="V1349" s="17" t="str">
        <f>IF($AC1349&lt;&gt;"",IF($L1349&gt;0,"ATENÇÃO · apontou em dia de "&amp;LOWER($AC1349)&amp;" cadastrado","Exceção cadastrada · "&amp;$AC1349)&amp;IF($AD1349="",""," · "&amp;$AD1349),IF($E1349="Férias",IF($L1349&gt;0,"ATENÇÃO · apontou estando de férias no cadastro","Férias no cadastro"),IF($Y1349="Férias / afastamento","Afastamento · "&amp;($Z1349+$AA1349-1)&amp;" dias seguidos sem apontamento",IF($Y1349="Folga trabalhada","ATENÇÃO · apontou em dia de folga da escala 5x2",IF($Y1349="Folga",IF(AND($D1349="5x2",OR(WEEKDAY($F1349,2)=6,WEEKDAY($F1349,2)=7)),"Folga de fim de semana da escala 5x2",IF(AND(OR($D1349="6x1",$D1349="FF 6x1"),WEEKDAY($F1349,2)=6,FALSE()),"Folga de fim de semana · apontou no domingo anterior",IF(AND(OR($D1349="6x1",$D1349="FF 6x1"),WEEKDAY($F1349,2)=7,AND($A1349=$A1348,$L1348&gt;0)),"Folga de fim de semana · apontou no sábado",IF(AND(OR($D1349="6x1",$D1349="FF 6x1"),OR(WEEKDAY($F1349,2)=6,WEEKDAY($F1349,2)=7)),"Folga de fim de semana · sem apontamento no sábado nem no domingo","Folga prevista pelo ciclo")))),IF($Y1349="Indeterminado (início da série)","Sem histórico anterior — informe o dia do ciclo no Cadastro",IF($Y1349="Falta de registro",IF(OR(OR($D1349="6x1",$D1349="FF 6x1"),$D1349="5x2"),"FALTA DE REGISTRO · dia útil da escala "&amp;$E1349,"FALTA DE REGISTRO · dia "&amp;$W1349&amp;" de "&amp;IFERROR(INDEX(Parâmetros!$B$39:$B$48,MATCH($E1349,Parâmetros!$A$39:$A$48,0)),99)&amp;" do ciclo"),IF(OR($D1349="6x1",$D1349="FF 6x1"),IF(OR(AND(WEEKDAY($F1349,2)=6,AND($A1349=$A1350,$L1350&gt;0)),AND(WEEKDAY($F1349,2)=7,AND($A1349=$A1348,$L1348&gt;0))),"ATENÇÃO · apontou sábado e domingo no mesmo fim de semana",IF(OR(WEEKDAY($F1349,2)=6,WEEKDAY($F1349,2)=7),"Jornada de fim de semana do 6x1",IF(OR($H1349&gt;=Parâmetros!$E$20,$H1349&lt;Parâmetros!$E$19),"ATENÇÃO · 6x1 apontou fora do horário diurno","Jornada fixa do 6x1"))),IF($D1349="5x2","Jornada fixa do 5x2",IF($D1349="Folguista",IF($J1349=$K1349,"Evidência confirma sequência","DIVERGE · sequência "&amp;$J1349&amp;" × evidência "&amp;$K1349),IF($K1349=$E1349,"Evidência confirma cadastro","DIVERGE · cadastro "&amp;$E1349&amp;" × evidência "&amp;$K1349)))))))))))</f>
        <v>Férias no cadastro</v>
      </c>
      <c r="W1349" s="34">
        <f>IF(OR(OR($D1349="6x1",$D1349="FF 6x1"),$D1349="5x2"),"",IF($AB1349&lt;&gt;$AB1348,IF(IFERROR(INDEX(Cadastro!$F$5:$F$243,$AB1349),"")="",IF($L1349&gt;0,1,0),IF(IFERROR(INDEX(Cadastro!$F$5:$F$243,$AB1349),"")&lt;=IFERROR(INDEX(Parâmetros!$B$39:$B$48,MATCH($E1349,Parâmetros!$A$39:$A$48,0)),99),IFERROR(INDEX(Cadastro!$F$5:$F$243,$AB1349),""),0)),IF($L1349&gt;0,IF(N($X1348)&gt;0,1,N($W1348)+1),IF(AND($L1349=0,OR(N($W1348)&gt;=IFERROR(INDEX(Parâmetros!$B$39:$B$48,MATCH($E1349,Parâmetros!$A$39:$A$48,0)),99),AND(N($X1348)&gt;0,N($X1348)&lt;IFERROR(INDEX(Parâmetros!$C$39:$C$48,MATCH($E1349,Parâmetros!$A$39:$A$48,0)),0)))),0,N($W1348)+1))))</f>
        <v>3</v>
      </c>
      <c r="X1349" s="34">
        <f>IF(OR(OR($D1349="6x1",$D1349="FF 6x1"),$D1349="5x2"),"",IF($AB1349&lt;&gt;$AB1348,IF(IFERROR(INDEX(Cadastro!$F$5:$F$243,$AB1349),"")="",0,IF(IFERROR(INDEX(Cadastro!$F$5:$F$243,$AB1349),"")&gt;IFERROR(INDEX(Parâmetros!$B$39:$B$48,MATCH($E1349,Parâmetros!$A$39:$A$48,0)),99),IFERROR(INDEX(Cadastro!$F$5:$F$243,$AB1349),"")-IFERROR(INDEX(Parâmetros!$B$39:$B$48,MATCH($E1349,Parâmetros!$A$39:$A$48,0)),99),0)),IF(AND($L1349=0,OR(N($W1348)&gt;=IFERROR(INDEX(Parâmetros!$B$39:$B$48,MATCH($E1349,Parâmetros!$A$39:$A$48,0)),99),AND(N($X1348)&gt;0,N($X1348)&lt;IFERROR(INDEX(Parâmetros!$C$39:$C$48,MATCH($E1349,Parâmetros!$A$39:$A$48,0)),0)))),N($X1348)+1,0)))</f>
        <v>0</v>
      </c>
      <c r="Y1349" t="str">
        <f>IF($AC1349&lt;&gt;"",IF($L1349&gt;0,$AC1349&amp;" · com apontamento",$AC1349),IF($E1349="Férias",IF($L1349&gt;0,"Férias · com apontamento","Férias (cadastro)"),IF(($Z1349+$AA1349-1)&gt;Parâmetros!$E$16,"Férias / afastamento",IF(AND($D1349="5x2",OR(WEEKDAY($F1349,2)=6,WEEKDAY($F1349,2)=7)),IF($L1349&gt;0,"Folga trabalhada","Folga"),IF($L1349&gt;0,"Trabalhado",IF(OR(OR($D1349="6x1",$D1349="FF 6x1"),$D1349="5x2"),IF(AND(OR($D1349="6x1",$D1349="FF 6x1"),OR(WEEKDAY($F1349,2)=6,WEEKDAY($F1349,2)=7)),"Folga","Falta de registro"),IF(AND($AB1349&lt;&gt;$AB1348,IFERROR(INDEX(Cadastro!$F$5:$F$243,$AB1349),"")=""),"Indeterminado (início da série)",IF($X1349&gt;0,"Folga","Falta de registro"))))))))</f>
        <v>Férias (cadastro)</v>
      </c>
      <c r="Z1349" s="34">
        <f>IF(OR($L1349&gt;0,$F1349&gt;Parâmetros!$E$14),0,IF($A1349&lt;&gt;$A1348,1,N($Z1348)+1))</f>
        <v>4</v>
      </c>
      <c r="AA1349" s="34">
        <f>IF(OR($L1349&gt;0,$F1349&gt;Parâmetros!$E$14),0,IF(OR($A1349&lt;&gt;$A1350,$F1350&gt;Parâmetros!$E$14),1,N($AA1350)+1))</f>
        <v>13</v>
      </c>
      <c r="AB1349" s="31">
        <f>IFERROR(MATCH($A1349&amp;"|"&amp;TEXT(_xlfn.MAXIFS(Cadastro!$E$5:$E$243,Cadastro!$A$5:$A$243,$A1349,Cadastro!$E$5:$E$243,"&lt;="&amp;$F1349),"yyyymmdd"),Cadastro!$I$5:$I$243,0),"")</f>
        <v>175</v>
      </c>
      <c r="AC1349" t="str">
        <f>IFERROR(_xlfn.SINGLE(INDEX(Exceções!$D$5:$D$203,MATCH($A1349&amp;"|"&amp;$F1349,Exceções!$F$5:$F$203,0))),"")</f>
        <v/>
      </c>
      <c r="AD1349" t="str">
        <f>IF($AC1349="","",IFERROR(_xlfn.SINGLE(INDEX(Exceções!$E$5:$E$203,MATCH($A1349&amp;"|"&amp;$F1349,Exceções!$F$5:$F$203,0))),""))</f>
        <v/>
      </c>
    </row>
    <row r="1350" spans="1:30" ht="15" hidden="1" customHeight="1" x14ac:dyDescent="0.25">
      <c r="A1350" s="31">
        <v>54747</v>
      </c>
      <c r="B1350" s="17" t="s">
        <v>51</v>
      </c>
      <c r="C1350" s="17" t="str">
        <f>IFERROR(INDEX(Cadastro!$C$5:$C$243,$AB1350),"NÃO INFORMADO")</f>
        <v>LUB</v>
      </c>
      <c r="D1350" s="17" t="str">
        <f>IFERROR(INDEX(Cadastro!$D$5:$D$243,$AB1350),"")</f>
        <v>Férias</v>
      </c>
      <c r="E1350" s="17" t="str">
        <f>IFERROR(INDEX(Cadastro!$G$5:$G$243,$AB1350),"")</f>
        <v>Férias</v>
      </c>
      <c r="F1350" s="29">
        <v>46304</v>
      </c>
      <c r="G1350" s="32" t="str">
        <f t="shared" si="126"/>
        <v>sex</v>
      </c>
      <c r="H1350" s="31" t="str">
        <f>IF($L1350=0,"",_xlfn.MINIFS(Dados!$Q:$Q,Dados!$A:$A,$A1350,Dados!$S:$S,$F1350))</f>
        <v/>
      </c>
      <c r="I1350" s="31" t="str">
        <f>IF($H1350="","",_xlfn.MAXIFS(Dados!$R:$R,Dados!$A:$A,$A1350,Dados!$S:$S,$F1350))</f>
        <v/>
      </c>
      <c r="J1350" s="32" t="str">
        <f>IF($D1350&lt;&gt;"Folguista","",IFERROR(INDEX(Parâmetros!$D$52:$G$52,1,MIN(4,MAX(1,$W1350))),""))</f>
        <v/>
      </c>
      <c r="K1350" s="32" t="str">
        <f>IF(OR($AC1350&lt;&gt;"",$Y1350="Folga",$Y1350="Folga trabalhada",$Y1350="Férias (cadastro)",$Y1350="Férias / afastamento",$Y1350="Indeterminado (início da série)"),"",IF(OR($D1350="6x1",$D1350="FF 6x1"),IF(OR(WEEKDAY($F1350,2)=6,WEEKDAY($F1350,2)=7),"6x1 sáb/dom","6x1"),IF($D1350="5x2","5x2",IF($H1350="",IF($D1350="Folguista",$J1350,$E1350),IF(OR($H1350&gt;=Parâmetros!$E$18,$H1350&lt;Parâmetros!$E$19),"C",IF($H1350&lt;Parâmetros!$E$20,"A","B"))))))</f>
        <v/>
      </c>
      <c r="L1350" s="30">
        <f>SUMIFS(Dados!$E:$E,Dados!$A:$A,$A1350,Dados!$S:$S,$F1350)</f>
        <v>0</v>
      </c>
      <c r="M1350" s="30" t="str">
        <f>IFERROR(INDEX(Parâmetros!$E$6:$E$11,MATCH($K1350,Parâmetros!$A$6:$A$11,0)),"")</f>
        <v/>
      </c>
      <c r="N1350" s="33" t="str">
        <f t="shared" si="127"/>
        <v/>
      </c>
      <c r="O1350" s="33">
        <f>Parâmetros!$E$13</f>
        <v>0.8</v>
      </c>
      <c r="P1350" s="32" t="str">
        <f>IF(OR($M1350="",$F1350&gt;Parâmetros!$E$14),"Não","Sim")</f>
        <v>Não</v>
      </c>
      <c r="Q1350" s="32" t="str">
        <f t="shared" si="128"/>
        <v/>
      </c>
      <c r="R1350" s="32" t="str">
        <f t="shared" si="129"/>
        <v/>
      </c>
      <c r="S1350" s="30" t="str">
        <f t="shared" si="130"/>
        <v/>
      </c>
      <c r="T1350" s="32" t="str">
        <f>IF($Q1350&lt;&gt;"Sim","",IF($N1350&gt;Parâmetros!$E$15,"Sim","Não"))</f>
        <v/>
      </c>
      <c r="U1350" s="17" t="str">
        <f t="shared" si="131"/>
        <v>Férias / afastamento</v>
      </c>
      <c r="V1350" s="17" t="str">
        <f>IF($AC1350&lt;&gt;"",IF($L1350&gt;0,"ATENÇÃO · apontou em dia de "&amp;LOWER($AC1350)&amp;" cadastrado","Exceção cadastrada · "&amp;$AC1350)&amp;IF($AD1350="",""," · "&amp;$AD1350),IF($E1350="Férias",IF($L1350&gt;0,"ATENÇÃO · apontou estando de férias no cadastro","Férias no cadastro"),IF($Y1350="Férias / afastamento","Afastamento · "&amp;($Z1350+$AA1350-1)&amp;" dias seguidos sem apontamento",IF($Y1350="Folga trabalhada","ATENÇÃO · apontou em dia de folga da escala 5x2",IF($Y1350="Folga",IF(AND($D1350="5x2",OR(WEEKDAY($F1350,2)=6,WEEKDAY($F1350,2)=7)),"Folga de fim de semana da escala 5x2",IF(AND(OR($D1350="6x1",$D1350="FF 6x1"),WEEKDAY($F1350,2)=6,FALSE()),"Folga de fim de semana · apontou no domingo anterior",IF(AND(OR($D1350="6x1",$D1350="FF 6x1"),WEEKDAY($F1350,2)=7,AND($A1350=$A1349,$L1349&gt;0)),"Folga de fim de semana · apontou no sábado",IF(AND(OR($D1350="6x1",$D1350="FF 6x1"),OR(WEEKDAY($F1350,2)=6,WEEKDAY($F1350,2)=7)),"Folga de fim de semana · sem apontamento no sábado nem no domingo","Folga prevista pelo ciclo")))),IF($Y1350="Indeterminado (início da série)","Sem histórico anterior — informe o dia do ciclo no Cadastro",IF($Y1350="Falta de registro",IF(OR(OR($D1350="6x1",$D1350="FF 6x1"),$D1350="5x2"),"FALTA DE REGISTRO · dia útil da escala "&amp;$E1350,"FALTA DE REGISTRO · dia "&amp;$W1350&amp;" de "&amp;IFERROR(INDEX(Parâmetros!$B$39:$B$48,MATCH($E1350,Parâmetros!$A$39:$A$48,0)),99)&amp;" do ciclo"),IF(OR($D1350="6x1",$D1350="FF 6x1"),IF(OR(AND(WEEKDAY($F1350,2)=6,AND($A1350=$A1351,$L1351&gt;0)),AND(WEEKDAY($F1350,2)=7,AND($A1350=$A1349,$L1349&gt;0))),"ATENÇÃO · apontou sábado e domingo no mesmo fim de semana",IF(OR(WEEKDAY($F1350,2)=6,WEEKDAY($F1350,2)=7),"Jornada de fim de semana do 6x1",IF(OR($H1350&gt;=Parâmetros!$E$20,$H1350&lt;Parâmetros!$E$19),"ATENÇÃO · 6x1 apontou fora do horário diurno","Jornada fixa do 6x1"))),IF($D1350="5x2","Jornada fixa do 5x2",IF($D1350="Folguista",IF($J1350=$K1350,"Evidência confirma sequência","DIVERGE · sequência "&amp;$J1350&amp;" × evidência "&amp;$K1350),IF($K1350=$E1350,"Evidência confirma cadastro","DIVERGE · cadastro "&amp;$E1350&amp;" × evidência "&amp;$K1350)))))))))))</f>
        <v>Férias no cadastro</v>
      </c>
      <c r="W1350" s="34">
        <f>IF(OR(OR($D1350="6x1",$D1350="FF 6x1"),$D1350="5x2"),"",IF($AB1350&lt;&gt;$AB1349,IF(IFERROR(INDEX(Cadastro!$F$5:$F$243,$AB1350),"")="",IF($L1350&gt;0,1,0),IF(IFERROR(INDEX(Cadastro!$F$5:$F$243,$AB1350),"")&lt;=IFERROR(INDEX(Parâmetros!$B$39:$B$48,MATCH($E1350,Parâmetros!$A$39:$A$48,0)),99),IFERROR(INDEX(Cadastro!$F$5:$F$243,$AB1350),""),0)),IF($L1350&gt;0,IF(N($X1349)&gt;0,1,N($W1349)+1),IF(AND($L1350=0,OR(N($W1349)&gt;=IFERROR(INDEX(Parâmetros!$B$39:$B$48,MATCH($E1350,Parâmetros!$A$39:$A$48,0)),99),AND(N($X1349)&gt;0,N($X1349)&lt;IFERROR(INDEX(Parâmetros!$C$39:$C$48,MATCH($E1350,Parâmetros!$A$39:$A$48,0)),0)))),0,N($W1349)+1))))</f>
        <v>4</v>
      </c>
      <c r="X1350" s="34">
        <f>IF(OR(OR($D1350="6x1",$D1350="FF 6x1"),$D1350="5x2"),"",IF($AB1350&lt;&gt;$AB1349,IF(IFERROR(INDEX(Cadastro!$F$5:$F$243,$AB1350),"")="",0,IF(IFERROR(INDEX(Cadastro!$F$5:$F$243,$AB1350),"")&gt;IFERROR(INDEX(Parâmetros!$B$39:$B$48,MATCH($E1350,Parâmetros!$A$39:$A$48,0)),99),IFERROR(INDEX(Cadastro!$F$5:$F$243,$AB1350),"")-IFERROR(INDEX(Parâmetros!$B$39:$B$48,MATCH($E1350,Parâmetros!$A$39:$A$48,0)),99),0)),IF(AND($L1350=0,OR(N($W1349)&gt;=IFERROR(INDEX(Parâmetros!$B$39:$B$48,MATCH($E1350,Parâmetros!$A$39:$A$48,0)),99),AND(N($X1349)&gt;0,N($X1349)&lt;IFERROR(INDEX(Parâmetros!$C$39:$C$48,MATCH($E1350,Parâmetros!$A$39:$A$48,0)),0)))),N($X1349)+1,0)))</f>
        <v>0</v>
      </c>
      <c r="Y1350" t="str">
        <f>IF($AC1350&lt;&gt;"",IF($L1350&gt;0,$AC1350&amp;" · com apontamento",$AC1350),IF($E1350="Férias",IF($L1350&gt;0,"Férias · com apontamento","Férias (cadastro)"),IF(($Z1350+$AA1350-1)&gt;Parâmetros!$E$16,"Férias / afastamento",IF(AND($D1350="5x2",OR(WEEKDAY($F1350,2)=6,WEEKDAY($F1350,2)=7)),IF($L1350&gt;0,"Folga trabalhada","Folga"),IF($L1350&gt;0,"Trabalhado",IF(OR(OR($D1350="6x1",$D1350="FF 6x1"),$D1350="5x2"),IF(AND(OR($D1350="6x1",$D1350="FF 6x1"),OR(WEEKDAY($F1350,2)=6,WEEKDAY($F1350,2)=7)),"Folga","Falta de registro"),IF(AND($AB1350&lt;&gt;$AB1349,IFERROR(INDEX(Cadastro!$F$5:$F$243,$AB1350),"")=""),"Indeterminado (início da série)",IF($X1350&gt;0,"Folga","Falta de registro"))))))))</f>
        <v>Férias (cadastro)</v>
      </c>
      <c r="Z1350" s="34">
        <f>IF(OR($L1350&gt;0,$F1350&gt;Parâmetros!$E$14),0,IF($A1350&lt;&gt;$A1349,1,N($Z1349)+1))</f>
        <v>5</v>
      </c>
      <c r="AA1350" s="34">
        <f>IF(OR($L1350&gt;0,$F1350&gt;Parâmetros!$E$14),0,IF(OR($A1350&lt;&gt;$A1351,$F1351&gt;Parâmetros!$E$14),1,N($AA1351)+1))</f>
        <v>12</v>
      </c>
      <c r="AB1350" s="31">
        <f>IFERROR(MATCH($A1350&amp;"|"&amp;TEXT(_xlfn.MAXIFS(Cadastro!$E$5:$E$243,Cadastro!$A$5:$A$243,$A1350,Cadastro!$E$5:$E$243,"&lt;="&amp;$F1350),"yyyymmdd"),Cadastro!$I$5:$I$243,0),"")</f>
        <v>175</v>
      </c>
      <c r="AC1350" t="str">
        <f>IFERROR(_xlfn.SINGLE(INDEX(Exceções!$D$5:$D$203,MATCH($A1350&amp;"|"&amp;$F1350,Exceções!$F$5:$F$203,0))),"")</f>
        <v/>
      </c>
      <c r="AD1350" t="str">
        <f>IF($AC1350="","",IFERROR(_xlfn.SINGLE(INDEX(Exceções!$E$5:$E$203,MATCH($A1350&amp;"|"&amp;$F1350,Exceções!$F$5:$F$203,0))),""))</f>
        <v/>
      </c>
    </row>
    <row r="1351" spans="1:30" ht="15" hidden="1" customHeight="1" x14ac:dyDescent="0.25">
      <c r="A1351" s="31">
        <v>54747</v>
      </c>
      <c r="B1351" s="17" t="s">
        <v>51</v>
      </c>
      <c r="C1351" s="17" t="str">
        <f>IFERROR(INDEX(Cadastro!$C$5:$C$243,$AB1351),"NÃO INFORMADO")</f>
        <v>LUB</v>
      </c>
      <c r="D1351" s="17" t="str">
        <f>IFERROR(INDEX(Cadastro!$D$5:$D$243,$AB1351),"")</f>
        <v>Férias</v>
      </c>
      <c r="E1351" s="17" t="str">
        <f>IFERROR(INDEX(Cadastro!$G$5:$G$243,$AB1351),"")</f>
        <v>Férias</v>
      </c>
      <c r="F1351" s="29">
        <v>46305</v>
      </c>
      <c r="G1351" s="32" t="str">
        <f t="shared" si="126"/>
        <v>sáb</v>
      </c>
      <c r="H1351" s="31" t="str">
        <f>IF($L1351=0,"",_xlfn.MINIFS(Dados!$Q:$Q,Dados!$A:$A,$A1351,Dados!$S:$S,$F1351))</f>
        <v/>
      </c>
      <c r="I1351" s="31" t="str">
        <f>IF($H1351="","",_xlfn.MAXIFS(Dados!$R:$R,Dados!$A:$A,$A1351,Dados!$S:$S,$F1351))</f>
        <v/>
      </c>
      <c r="J1351" s="32" t="str">
        <f>IF($D1351&lt;&gt;"Folguista","",IFERROR(INDEX(Parâmetros!$D$52:$G$52,1,MIN(4,MAX(1,$W1351))),""))</f>
        <v/>
      </c>
      <c r="K1351" s="32" t="str">
        <f>IF(OR($AC1351&lt;&gt;"",$Y1351="Folga",$Y1351="Folga trabalhada",$Y1351="Férias (cadastro)",$Y1351="Férias / afastamento",$Y1351="Indeterminado (início da série)"),"",IF(OR($D1351="6x1",$D1351="FF 6x1"),IF(OR(WEEKDAY($F1351,2)=6,WEEKDAY($F1351,2)=7),"6x1 sáb/dom","6x1"),IF($D1351="5x2","5x2",IF($H1351="",IF($D1351="Folguista",$J1351,$E1351),IF(OR($H1351&gt;=Parâmetros!$E$18,$H1351&lt;Parâmetros!$E$19),"C",IF($H1351&lt;Parâmetros!$E$20,"A","B"))))))</f>
        <v/>
      </c>
      <c r="L1351" s="30">
        <f>SUMIFS(Dados!$E:$E,Dados!$A:$A,$A1351,Dados!$S:$S,$F1351)</f>
        <v>0</v>
      </c>
      <c r="M1351" s="30" t="str">
        <f>IFERROR(INDEX(Parâmetros!$E$6:$E$11,MATCH($K1351,Parâmetros!$A$6:$A$11,0)),"")</f>
        <v/>
      </c>
      <c r="N1351" s="33" t="str">
        <f t="shared" si="127"/>
        <v/>
      </c>
      <c r="O1351" s="33">
        <f>Parâmetros!$E$13</f>
        <v>0.8</v>
      </c>
      <c r="P1351" s="32" t="str">
        <f>IF(OR($M1351="",$F1351&gt;Parâmetros!$E$14),"Não","Sim")</f>
        <v>Não</v>
      </c>
      <c r="Q1351" s="32" t="str">
        <f t="shared" si="128"/>
        <v/>
      </c>
      <c r="R1351" s="32" t="str">
        <f t="shared" si="129"/>
        <v/>
      </c>
      <c r="S1351" s="30" t="str">
        <f t="shared" si="130"/>
        <v/>
      </c>
      <c r="T1351" s="32" t="str">
        <f>IF($Q1351&lt;&gt;"Sim","",IF($N1351&gt;Parâmetros!$E$15,"Sim","Não"))</f>
        <v/>
      </c>
      <c r="U1351" s="17" t="str">
        <f t="shared" si="131"/>
        <v>Férias / afastamento</v>
      </c>
      <c r="V1351" s="17" t="str">
        <f>IF($AC1351&lt;&gt;"",IF($L1351&gt;0,"ATENÇÃO · apontou em dia de "&amp;LOWER($AC1351)&amp;" cadastrado","Exceção cadastrada · "&amp;$AC1351)&amp;IF($AD1351="",""," · "&amp;$AD1351),IF($E1351="Férias",IF($L1351&gt;0,"ATENÇÃO · apontou estando de férias no cadastro","Férias no cadastro"),IF($Y1351="Férias / afastamento","Afastamento · "&amp;($Z1351+$AA1351-1)&amp;" dias seguidos sem apontamento",IF($Y1351="Folga trabalhada","ATENÇÃO · apontou em dia de folga da escala 5x2",IF($Y1351="Folga",IF(AND($D1351="5x2",OR(WEEKDAY($F1351,2)=6,WEEKDAY($F1351,2)=7)),"Folga de fim de semana da escala 5x2",IF(AND(OR($D1351="6x1",$D1351="FF 6x1"),WEEKDAY($F1351,2)=6,FALSE()),"Folga de fim de semana · apontou no domingo anterior",IF(AND(OR($D1351="6x1",$D1351="FF 6x1"),WEEKDAY($F1351,2)=7,AND($A1351=$A1350,$L1350&gt;0)),"Folga de fim de semana · apontou no sábado",IF(AND(OR($D1351="6x1",$D1351="FF 6x1"),OR(WEEKDAY($F1351,2)=6,WEEKDAY($F1351,2)=7)),"Folga de fim de semana · sem apontamento no sábado nem no domingo","Folga prevista pelo ciclo")))),IF($Y1351="Indeterminado (início da série)","Sem histórico anterior — informe o dia do ciclo no Cadastro",IF($Y1351="Falta de registro",IF(OR(OR($D1351="6x1",$D1351="FF 6x1"),$D1351="5x2"),"FALTA DE REGISTRO · dia útil da escala "&amp;$E1351,"FALTA DE REGISTRO · dia "&amp;$W1351&amp;" de "&amp;IFERROR(INDEX(Parâmetros!$B$39:$B$48,MATCH($E1351,Parâmetros!$A$39:$A$48,0)),99)&amp;" do ciclo"),IF(OR($D1351="6x1",$D1351="FF 6x1"),IF(OR(AND(WEEKDAY($F1351,2)=6,AND($A1351=$A1352,$L1352&gt;0)),AND(WEEKDAY($F1351,2)=7,AND($A1351=$A1350,$L1350&gt;0))),"ATENÇÃO · apontou sábado e domingo no mesmo fim de semana",IF(OR(WEEKDAY($F1351,2)=6,WEEKDAY($F1351,2)=7),"Jornada de fim de semana do 6x1",IF(OR($H1351&gt;=Parâmetros!$E$20,$H1351&lt;Parâmetros!$E$19),"ATENÇÃO · 6x1 apontou fora do horário diurno","Jornada fixa do 6x1"))),IF($D1351="5x2","Jornada fixa do 5x2",IF($D1351="Folguista",IF($J1351=$K1351,"Evidência confirma sequência","DIVERGE · sequência "&amp;$J1351&amp;" × evidência "&amp;$K1351),IF($K1351=$E1351,"Evidência confirma cadastro","DIVERGE · cadastro "&amp;$E1351&amp;" × evidência "&amp;$K1351)))))))))))</f>
        <v>Férias no cadastro</v>
      </c>
      <c r="W1351" s="34">
        <f>IF(OR(OR($D1351="6x1",$D1351="FF 6x1"),$D1351="5x2"),"",IF($AB1351&lt;&gt;$AB1350,IF(IFERROR(INDEX(Cadastro!$F$5:$F$243,$AB1351),"")="",IF($L1351&gt;0,1,0),IF(IFERROR(INDEX(Cadastro!$F$5:$F$243,$AB1351),"")&lt;=IFERROR(INDEX(Parâmetros!$B$39:$B$48,MATCH($E1351,Parâmetros!$A$39:$A$48,0)),99),IFERROR(INDEX(Cadastro!$F$5:$F$243,$AB1351),""),0)),IF($L1351&gt;0,IF(N($X1350)&gt;0,1,N($W1350)+1),IF(AND($L1351=0,OR(N($W1350)&gt;=IFERROR(INDEX(Parâmetros!$B$39:$B$48,MATCH($E1351,Parâmetros!$A$39:$A$48,0)),99),AND(N($X1350)&gt;0,N($X1350)&lt;IFERROR(INDEX(Parâmetros!$C$39:$C$48,MATCH($E1351,Parâmetros!$A$39:$A$48,0)),0)))),0,N($W1350)+1))))</f>
        <v>5</v>
      </c>
      <c r="X1351" s="34">
        <f>IF(OR(OR($D1351="6x1",$D1351="FF 6x1"),$D1351="5x2"),"",IF($AB1351&lt;&gt;$AB1350,IF(IFERROR(INDEX(Cadastro!$F$5:$F$243,$AB1351),"")="",0,IF(IFERROR(INDEX(Cadastro!$F$5:$F$243,$AB1351),"")&gt;IFERROR(INDEX(Parâmetros!$B$39:$B$48,MATCH($E1351,Parâmetros!$A$39:$A$48,0)),99),IFERROR(INDEX(Cadastro!$F$5:$F$243,$AB1351),"")-IFERROR(INDEX(Parâmetros!$B$39:$B$48,MATCH($E1351,Parâmetros!$A$39:$A$48,0)),99),0)),IF(AND($L1351=0,OR(N($W1350)&gt;=IFERROR(INDEX(Parâmetros!$B$39:$B$48,MATCH($E1351,Parâmetros!$A$39:$A$48,0)),99),AND(N($X1350)&gt;0,N($X1350)&lt;IFERROR(INDEX(Parâmetros!$C$39:$C$48,MATCH($E1351,Parâmetros!$A$39:$A$48,0)),0)))),N($X1350)+1,0)))</f>
        <v>0</v>
      </c>
      <c r="Y1351" t="str">
        <f>IF($AC1351&lt;&gt;"",IF($L1351&gt;0,$AC1351&amp;" · com apontamento",$AC1351),IF($E1351="Férias",IF($L1351&gt;0,"Férias · com apontamento","Férias (cadastro)"),IF(($Z1351+$AA1351-1)&gt;Parâmetros!$E$16,"Férias / afastamento",IF(AND($D1351="5x2",OR(WEEKDAY($F1351,2)=6,WEEKDAY($F1351,2)=7)),IF($L1351&gt;0,"Folga trabalhada","Folga"),IF($L1351&gt;0,"Trabalhado",IF(OR(OR($D1351="6x1",$D1351="FF 6x1"),$D1351="5x2"),IF(AND(OR($D1351="6x1",$D1351="FF 6x1"),OR(WEEKDAY($F1351,2)=6,WEEKDAY($F1351,2)=7)),"Folga","Falta de registro"),IF(AND($AB1351&lt;&gt;$AB1350,IFERROR(INDEX(Cadastro!$F$5:$F$243,$AB1351),"")=""),"Indeterminado (início da série)",IF($X1351&gt;0,"Folga","Falta de registro"))))))))</f>
        <v>Férias (cadastro)</v>
      </c>
      <c r="Z1351" s="34">
        <f>IF(OR($L1351&gt;0,$F1351&gt;Parâmetros!$E$14),0,IF($A1351&lt;&gt;$A1350,1,N($Z1350)+1))</f>
        <v>6</v>
      </c>
      <c r="AA1351" s="34">
        <f>IF(OR($L1351&gt;0,$F1351&gt;Parâmetros!$E$14),0,IF(OR($A1351&lt;&gt;$A1352,$F1352&gt;Parâmetros!$E$14),1,N($AA1352)+1))</f>
        <v>11</v>
      </c>
      <c r="AB1351" s="31">
        <f>IFERROR(MATCH($A1351&amp;"|"&amp;TEXT(_xlfn.MAXIFS(Cadastro!$E$5:$E$243,Cadastro!$A$5:$A$243,$A1351,Cadastro!$E$5:$E$243,"&lt;="&amp;$F1351),"yyyymmdd"),Cadastro!$I$5:$I$243,0),"")</f>
        <v>175</v>
      </c>
      <c r="AC1351" t="str">
        <f>IFERROR(_xlfn.SINGLE(INDEX(Exceções!$D$5:$D$203,MATCH($A1351&amp;"|"&amp;$F1351,Exceções!$F$5:$F$203,0))),"")</f>
        <v/>
      </c>
      <c r="AD1351" t="str">
        <f>IF($AC1351="","",IFERROR(_xlfn.SINGLE(INDEX(Exceções!$E$5:$E$203,MATCH($A1351&amp;"|"&amp;$F1351,Exceções!$F$5:$F$203,0))),""))</f>
        <v/>
      </c>
    </row>
    <row r="1352" spans="1:30" ht="15" hidden="1" customHeight="1" x14ac:dyDescent="0.25">
      <c r="A1352" s="31">
        <v>54747</v>
      </c>
      <c r="B1352" s="17" t="s">
        <v>51</v>
      </c>
      <c r="C1352" s="17" t="str">
        <f>IFERROR(INDEX(Cadastro!$C$5:$C$243,$AB1352),"NÃO INFORMADO")</f>
        <v>LUB</v>
      </c>
      <c r="D1352" s="17" t="str">
        <f>IFERROR(INDEX(Cadastro!$D$5:$D$243,$AB1352),"")</f>
        <v>Férias</v>
      </c>
      <c r="E1352" s="17" t="str">
        <f>IFERROR(INDEX(Cadastro!$G$5:$G$243,$AB1352),"")</f>
        <v>Férias</v>
      </c>
      <c r="F1352" s="29">
        <v>46306</v>
      </c>
      <c r="G1352" s="32" t="str">
        <f t="shared" si="126"/>
        <v>dom</v>
      </c>
      <c r="H1352" s="31" t="str">
        <f>IF($L1352=0,"",_xlfn.MINIFS(Dados!$Q:$Q,Dados!$A:$A,$A1352,Dados!$S:$S,$F1352))</f>
        <v/>
      </c>
      <c r="I1352" s="31" t="str">
        <f>IF($H1352="","",_xlfn.MAXIFS(Dados!$R:$R,Dados!$A:$A,$A1352,Dados!$S:$S,$F1352))</f>
        <v/>
      </c>
      <c r="J1352" s="32" t="str">
        <f>IF($D1352&lt;&gt;"Folguista","",IFERROR(INDEX(Parâmetros!$D$52:$G$52,1,MIN(4,MAX(1,$W1352))),""))</f>
        <v/>
      </c>
      <c r="K1352" s="32" t="str">
        <f>IF(OR($AC1352&lt;&gt;"",$Y1352="Folga",$Y1352="Folga trabalhada",$Y1352="Férias (cadastro)",$Y1352="Férias / afastamento",$Y1352="Indeterminado (início da série)"),"",IF(OR($D1352="6x1",$D1352="FF 6x1"),IF(OR(WEEKDAY($F1352,2)=6,WEEKDAY($F1352,2)=7),"6x1 sáb/dom","6x1"),IF($D1352="5x2","5x2",IF($H1352="",IF($D1352="Folguista",$J1352,$E1352),IF(OR($H1352&gt;=Parâmetros!$E$18,$H1352&lt;Parâmetros!$E$19),"C",IF($H1352&lt;Parâmetros!$E$20,"A","B"))))))</f>
        <v/>
      </c>
      <c r="L1352" s="30">
        <f>SUMIFS(Dados!$E:$E,Dados!$A:$A,$A1352,Dados!$S:$S,$F1352)</f>
        <v>0</v>
      </c>
      <c r="M1352" s="30" t="str">
        <f>IFERROR(INDEX(Parâmetros!$E$6:$E$11,MATCH($K1352,Parâmetros!$A$6:$A$11,0)),"")</f>
        <v/>
      </c>
      <c r="N1352" s="33" t="str">
        <f t="shared" si="127"/>
        <v/>
      </c>
      <c r="O1352" s="33">
        <f>Parâmetros!$E$13</f>
        <v>0.8</v>
      </c>
      <c r="P1352" s="32" t="str">
        <f>IF(OR($M1352="",$F1352&gt;Parâmetros!$E$14),"Não","Sim")</f>
        <v>Não</v>
      </c>
      <c r="Q1352" s="32" t="str">
        <f t="shared" si="128"/>
        <v/>
      </c>
      <c r="R1352" s="32" t="str">
        <f t="shared" si="129"/>
        <v/>
      </c>
      <c r="S1352" s="30" t="str">
        <f t="shared" si="130"/>
        <v/>
      </c>
      <c r="T1352" s="32" t="str">
        <f>IF($Q1352&lt;&gt;"Sim","",IF($N1352&gt;Parâmetros!$E$15,"Sim","Não"))</f>
        <v/>
      </c>
      <c r="U1352" s="17" t="str">
        <f t="shared" si="131"/>
        <v>Férias / afastamento</v>
      </c>
      <c r="V1352" s="17" t="str">
        <f>IF($AC1352&lt;&gt;"",IF($L1352&gt;0,"ATENÇÃO · apontou em dia de "&amp;LOWER($AC1352)&amp;" cadastrado","Exceção cadastrada · "&amp;$AC1352)&amp;IF($AD1352="",""," · "&amp;$AD1352),IF($E1352="Férias",IF($L1352&gt;0,"ATENÇÃO · apontou estando de férias no cadastro","Férias no cadastro"),IF($Y1352="Férias / afastamento","Afastamento · "&amp;($Z1352+$AA1352-1)&amp;" dias seguidos sem apontamento",IF($Y1352="Folga trabalhada","ATENÇÃO · apontou em dia de folga da escala 5x2",IF($Y1352="Folga",IF(AND($D1352="5x2",OR(WEEKDAY($F1352,2)=6,WEEKDAY($F1352,2)=7)),"Folga de fim de semana da escala 5x2",IF(AND(OR($D1352="6x1",$D1352="FF 6x1"),WEEKDAY($F1352,2)=6,FALSE()),"Folga de fim de semana · apontou no domingo anterior",IF(AND(OR($D1352="6x1",$D1352="FF 6x1"),WEEKDAY($F1352,2)=7,AND($A1352=$A1351,$L1351&gt;0)),"Folga de fim de semana · apontou no sábado",IF(AND(OR($D1352="6x1",$D1352="FF 6x1"),OR(WEEKDAY($F1352,2)=6,WEEKDAY($F1352,2)=7)),"Folga de fim de semana · sem apontamento no sábado nem no domingo","Folga prevista pelo ciclo")))),IF($Y1352="Indeterminado (início da série)","Sem histórico anterior — informe o dia do ciclo no Cadastro",IF($Y1352="Falta de registro",IF(OR(OR($D1352="6x1",$D1352="FF 6x1"),$D1352="5x2"),"FALTA DE REGISTRO · dia útil da escala "&amp;$E1352,"FALTA DE REGISTRO · dia "&amp;$W1352&amp;" de "&amp;IFERROR(INDEX(Parâmetros!$B$39:$B$48,MATCH($E1352,Parâmetros!$A$39:$A$48,0)),99)&amp;" do ciclo"),IF(OR($D1352="6x1",$D1352="FF 6x1"),IF(OR(AND(WEEKDAY($F1352,2)=6,AND($A1352=$A1353,$L1353&gt;0)),AND(WEEKDAY($F1352,2)=7,AND($A1352=$A1351,$L1351&gt;0))),"ATENÇÃO · apontou sábado e domingo no mesmo fim de semana",IF(OR(WEEKDAY($F1352,2)=6,WEEKDAY($F1352,2)=7),"Jornada de fim de semana do 6x1",IF(OR($H1352&gt;=Parâmetros!$E$20,$H1352&lt;Parâmetros!$E$19),"ATENÇÃO · 6x1 apontou fora do horário diurno","Jornada fixa do 6x1"))),IF($D1352="5x2","Jornada fixa do 5x2",IF($D1352="Folguista",IF($J1352=$K1352,"Evidência confirma sequência","DIVERGE · sequência "&amp;$J1352&amp;" × evidência "&amp;$K1352),IF($K1352=$E1352,"Evidência confirma cadastro","DIVERGE · cadastro "&amp;$E1352&amp;" × evidência "&amp;$K1352)))))))))))</f>
        <v>Férias no cadastro</v>
      </c>
      <c r="W1352" s="34">
        <f>IF(OR(OR($D1352="6x1",$D1352="FF 6x1"),$D1352="5x2"),"",IF($AB1352&lt;&gt;$AB1351,IF(IFERROR(INDEX(Cadastro!$F$5:$F$243,$AB1352),"")="",IF($L1352&gt;0,1,0),IF(IFERROR(INDEX(Cadastro!$F$5:$F$243,$AB1352),"")&lt;=IFERROR(INDEX(Parâmetros!$B$39:$B$48,MATCH($E1352,Parâmetros!$A$39:$A$48,0)),99),IFERROR(INDEX(Cadastro!$F$5:$F$243,$AB1352),""),0)),IF($L1352&gt;0,IF(N($X1351)&gt;0,1,N($W1351)+1),IF(AND($L1352=0,OR(N($W1351)&gt;=IFERROR(INDEX(Parâmetros!$B$39:$B$48,MATCH($E1352,Parâmetros!$A$39:$A$48,0)),99),AND(N($X1351)&gt;0,N($X1351)&lt;IFERROR(INDEX(Parâmetros!$C$39:$C$48,MATCH($E1352,Parâmetros!$A$39:$A$48,0)),0)))),0,N($W1351)+1))))</f>
        <v>6</v>
      </c>
      <c r="X1352" s="34">
        <f>IF(OR(OR($D1352="6x1",$D1352="FF 6x1"),$D1352="5x2"),"",IF($AB1352&lt;&gt;$AB1351,IF(IFERROR(INDEX(Cadastro!$F$5:$F$243,$AB1352),"")="",0,IF(IFERROR(INDEX(Cadastro!$F$5:$F$243,$AB1352),"")&gt;IFERROR(INDEX(Parâmetros!$B$39:$B$48,MATCH($E1352,Parâmetros!$A$39:$A$48,0)),99),IFERROR(INDEX(Cadastro!$F$5:$F$243,$AB1352),"")-IFERROR(INDEX(Parâmetros!$B$39:$B$48,MATCH($E1352,Parâmetros!$A$39:$A$48,0)),99),0)),IF(AND($L1352=0,OR(N($W1351)&gt;=IFERROR(INDEX(Parâmetros!$B$39:$B$48,MATCH($E1352,Parâmetros!$A$39:$A$48,0)),99),AND(N($X1351)&gt;0,N($X1351)&lt;IFERROR(INDEX(Parâmetros!$C$39:$C$48,MATCH($E1352,Parâmetros!$A$39:$A$48,0)),0)))),N($X1351)+1,0)))</f>
        <v>0</v>
      </c>
      <c r="Y1352" t="str">
        <f>IF($AC1352&lt;&gt;"",IF($L1352&gt;0,$AC1352&amp;" · com apontamento",$AC1352),IF($E1352="Férias",IF($L1352&gt;0,"Férias · com apontamento","Férias (cadastro)"),IF(($Z1352+$AA1352-1)&gt;Parâmetros!$E$16,"Férias / afastamento",IF(AND($D1352="5x2",OR(WEEKDAY($F1352,2)=6,WEEKDAY($F1352,2)=7)),IF($L1352&gt;0,"Folga trabalhada","Folga"),IF($L1352&gt;0,"Trabalhado",IF(OR(OR($D1352="6x1",$D1352="FF 6x1"),$D1352="5x2"),IF(AND(OR($D1352="6x1",$D1352="FF 6x1"),OR(WEEKDAY($F1352,2)=6,WEEKDAY($F1352,2)=7)),"Folga","Falta de registro"),IF(AND($AB1352&lt;&gt;$AB1351,IFERROR(INDEX(Cadastro!$F$5:$F$243,$AB1352),"")=""),"Indeterminado (início da série)",IF($X1352&gt;0,"Folga","Falta de registro"))))))))</f>
        <v>Férias (cadastro)</v>
      </c>
      <c r="Z1352" s="34">
        <f>IF(OR($L1352&gt;0,$F1352&gt;Parâmetros!$E$14),0,IF($A1352&lt;&gt;$A1351,1,N($Z1351)+1))</f>
        <v>7</v>
      </c>
      <c r="AA1352" s="34">
        <f>IF(OR($L1352&gt;0,$F1352&gt;Parâmetros!$E$14),0,IF(OR($A1352&lt;&gt;$A1353,$F1353&gt;Parâmetros!$E$14),1,N($AA1353)+1))</f>
        <v>10</v>
      </c>
      <c r="AB1352" s="31">
        <f>IFERROR(MATCH($A1352&amp;"|"&amp;TEXT(_xlfn.MAXIFS(Cadastro!$E$5:$E$243,Cadastro!$A$5:$A$243,$A1352,Cadastro!$E$5:$E$243,"&lt;="&amp;$F1352),"yyyymmdd"),Cadastro!$I$5:$I$243,0),"")</f>
        <v>175</v>
      </c>
      <c r="AC1352" t="str">
        <f>IFERROR(_xlfn.SINGLE(INDEX(Exceções!$D$5:$D$203,MATCH($A1352&amp;"|"&amp;$F1352,Exceções!$F$5:$F$203,0))),"")</f>
        <v/>
      </c>
      <c r="AD1352" t="str">
        <f>IF($AC1352="","",IFERROR(_xlfn.SINGLE(INDEX(Exceções!$E$5:$E$203,MATCH($A1352&amp;"|"&amp;$F1352,Exceções!$F$5:$F$203,0))),""))</f>
        <v/>
      </c>
    </row>
    <row r="1353" spans="1:30" ht="15" hidden="1" customHeight="1" x14ac:dyDescent="0.25">
      <c r="A1353" s="31">
        <v>54747</v>
      </c>
      <c r="B1353" s="17" t="s">
        <v>51</v>
      </c>
      <c r="C1353" s="17" t="str">
        <f>IFERROR(INDEX(Cadastro!$C$5:$C$243,$AB1353),"NÃO INFORMADO")</f>
        <v>LUB</v>
      </c>
      <c r="D1353" s="17" t="str">
        <f>IFERROR(INDEX(Cadastro!$D$5:$D$243,$AB1353),"")</f>
        <v>Férias</v>
      </c>
      <c r="E1353" s="17" t="str">
        <f>IFERROR(INDEX(Cadastro!$G$5:$G$243,$AB1353),"")</f>
        <v>Férias</v>
      </c>
      <c r="F1353" s="29">
        <v>46307</v>
      </c>
      <c r="G1353" s="32" t="str">
        <f t="shared" si="126"/>
        <v>seg</v>
      </c>
      <c r="H1353" s="31" t="str">
        <f>IF($L1353=0,"",_xlfn.MINIFS(Dados!$Q:$Q,Dados!$A:$A,$A1353,Dados!$S:$S,$F1353))</f>
        <v/>
      </c>
      <c r="I1353" s="31" t="str">
        <f>IF($H1353="","",_xlfn.MAXIFS(Dados!$R:$R,Dados!$A:$A,$A1353,Dados!$S:$S,$F1353))</f>
        <v/>
      </c>
      <c r="J1353" s="32" t="str">
        <f>IF($D1353&lt;&gt;"Folguista","",IFERROR(INDEX(Parâmetros!$D$52:$G$52,1,MIN(4,MAX(1,$W1353))),""))</f>
        <v/>
      </c>
      <c r="K1353" s="32" t="str">
        <f>IF(OR($AC1353&lt;&gt;"",$Y1353="Folga",$Y1353="Folga trabalhada",$Y1353="Férias (cadastro)",$Y1353="Férias / afastamento",$Y1353="Indeterminado (início da série)"),"",IF(OR($D1353="6x1",$D1353="FF 6x1"),IF(OR(WEEKDAY($F1353,2)=6,WEEKDAY($F1353,2)=7),"6x1 sáb/dom","6x1"),IF($D1353="5x2","5x2",IF($H1353="",IF($D1353="Folguista",$J1353,$E1353),IF(OR($H1353&gt;=Parâmetros!$E$18,$H1353&lt;Parâmetros!$E$19),"C",IF($H1353&lt;Parâmetros!$E$20,"A","B"))))))</f>
        <v/>
      </c>
      <c r="L1353" s="30">
        <f>SUMIFS(Dados!$E:$E,Dados!$A:$A,$A1353,Dados!$S:$S,$F1353)</f>
        <v>0</v>
      </c>
      <c r="M1353" s="30" t="str">
        <f>IFERROR(INDEX(Parâmetros!$E$6:$E$11,MATCH($K1353,Parâmetros!$A$6:$A$11,0)),"")</f>
        <v/>
      </c>
      <c r="N1353" s="33" t="str">
        <f t="shared" si="127"/>
        <v/>
      </c>
      <c r="O1353" s="33">
        <f>Parâmetros!$E$13</f>
        <v>0.8</v>
      </c>
      <c r="P1353" s="32" t="str">
        <f>IF(OR($M1353="",$F1353&gt;Parâmetros!$E$14),"Não","Sim")</f>
        <v>Não</v>
      </c>
      <c r="Q1353" s="32" t="str">
        <f t="shared" si="128"/>
        <v/>
      </c>
      <c r="R1353" s="32" t="str">
        <f t="shared" si="129"/>
        <v/>
      </c>
      <c r="S1353" s="30" t="str">
        <f t="shared" si="130"/>
        <v/>
      </c>
      <c r="T1353" s="32" t="str">
        <f>IF($Q1353&lt;&gt;"Sim","",IF($N1353&gt;Parâmetros!$E$15,"Sim","Não"))</f>
        <v/>
      </c>
      <c r="U1353" s="17" t="str">
        <f t="shared" si="131"/>
        <v>Férias / afastamento</v>
      </c>
      <c r="V1353" s="17" t="str">
        <f>IF($AC1353&lt;&gt;"",IF($L1353&gt;0,"ATENÇÃO · apontou em dia de "&amp;LOWER($AC1353)&amp;" cadastrado","Exceção cadastrada · "&amp;$AC1353)&amp;IF($AD1353="",""," · "&amp;$AD1353),IF($E1353="Férias",IF($L1353&gt;0,"ATENÇÃO · apontou estando de férias no cadastro","Férias no cadastro"),IF($Y1353="Férias / afastamento","Afastamento · "&amp;($Z1353+$AA1353-1)&amp;" dias seguidos sem apontamento",IF($Y1353="Folga trabalhada","ATENÇÃO · apontou em dia de folga da escala 5x2",IF($Y1353="Folga",IF(AND($D1353="5x2",OR(WEEKDAY($F1353,2)=6,WEEKDAY($F1353,2)=7)),"Folga de fim de semana da escala 5x2",IF(AND(OR($D1353="6x1",$D1353="FF 6x1"),WEEKDAY($F1353,2)=6,FALSE()),"Folga de fim de semana · apontou no domingo anterior",IF(AND(OR($D1353="6x1",$D1353="FF 6x1"),WEEKDAY($F1353,2)=7,AND($A1353=$A1352,$L1352&gt;0)),"Folga de fim de semana · apontou no sábado",IF(AND(OR($D1353="6x1",$D1353="FF 6x1"),OR(WEEKDAY($F1353,2)=6,WEEKDAY($F1353,2)=7)),"Folga de fim de semana · sem apontamento no sábado nem no domingo","Folga prevista pelo ciclo")))),IF($Y1353="Indeterminado (início da série)","Sem histórico anterior — informe o dia do ciclo no Cadastro",IF($Y1353="Falta de registro",IF(OR(OR($D1353="6x1",$D1353="FF 6x1"),$D1353="5x2"),"FALTA DE REGISTRO · dia útil da escala "&amp;$E1353,"FALTA DE REGISTRO · dia "&amp;$W1353&amp;" de "&amp;IFERROR(INDEX(Parâmetros!$B$39:$B$48,MATCH($E1353,Parâmetros!$A$39:$A$48,0)),99)&amp;" do ciclo"),IF(OR($D1353="6x1",$D1353="FF 6x1"),IF(OR(AND(WEEKDAY($F1353,2)=6,AND($A1353=$A1354,$L1354&gt;0)),AND(WEEKDAY($F1353,2)=7,AND($A1353=$A1352,$L1352&gt;0))),"ATENÇÃO · apontou sábado e domingo no mesmo fim de semana",IF(OR(WEEKDAY($F1353,2)=6,WEEKDAY($F1353,2)=7),"Jornada de fim de semana do 6x1",IF(OR($H1353&gt;=Parâmetros!$E$20,$H1353&lt;Parâmetros!$E$19),"ATENÇÃO · 6x1 apontou fora do horário diurno","Jornada fixa do 6x1"))),IF($D1353="5x2","Jornada fixa do 5x2",IF($D1353="Folguista",IF($J1353=$K1353,"Evidência confirma sequência","DIVERGE · sequência "&amp;$J1353&amp;" × evidência "&amp;$K1353),IF($K1353=$E1353,"Evidência confirma cadastro","DIVERGE · cadastro "&amp;$E1353&amp;" × evidência "&amp;$K1353)))))))))))</f>
        <v>Férias no cadastro</v>
      </c>
      <c r="W1353" s="34">
        <f>IF(OR(OR($D1353="6x1",$D1353="FF 6x1"),$D1353="5x2"),"",IF($AB1353&lt;&gt;$AB1352,IF(IFERROR(INDEX(Cadastro!$F$5:$F$243,$AB1353),"")="",IF($L1353&gt;0,1,0),IF(IFERROR(INDEX(Cadastro!$F$5:$F$243,$AB1353),"")&lt;=IFERROR(INDEX(Parâmetros!$B$39:$B$48,MATCH($E1353,Parâmetros!$A$39:$A$48,0)),99),IFERROR(INDEX(Cadastro!$F$5:$F$243,$AB1353),""),0)),IF($L1353&gt;0,IF(N($X1352)&gt;0,1,N($W1352)+1),IF(AND($L1353=0,OR(N($W1352)&gt;=IFERROR(INDEX(Parâmetros!$B$39:$B$48,MATCH($E1353,Parâmetros!$A$39:$A$48,0)),99),AND(N($X1352)&gt;0,N($X1352)&lt;IFERROR(INDEX(Parâmetros!$C$39:$C$48,MATCH($E1353,Parâmetros!$A$39:$A$48,0)),0)))),0,N($W1352)+1))))</f>
        <v>7</v>
      </c>
      <c r="X1353" s="34">
        <f>IF(OR(OR($D1353="6x1",$D1353="FF 6x1"),$D1353="5x2"),"",IF($AB1353&lt;&gt;$AB1352,IF(IFERROR(INDEX(Cadastro!$F$5:$F$243,$AB1353),"")="",0,IF(IFERROR(INDEX(Cadastro!$F$5:$F$243,$AB1353),"")&gt;IFERROR(INDEX(Parâmetros!$B$39:$B$48,MATCH($E1353,Parâmetros!$A$39:$A$48,0)),99),IFERROR(INDEX(Cadastro!$F$5:$F$243,$AB1353),"")-IFERROR(INDEX(Parâmetros!$B$39:$B$48,MATCH($E1353,Parâmetros!$A$39:$A$48,0)),99),0)),IF(AND($L1353=0,OR(N($W1352)&gt;=IFERROR(INDEX(Parâmetros!$B$39:$B$48,MATCH($E1353,Parâmetros!$A$39:$A$48,0)),99),AND(N($X1352)&gt;0,N($X1352)&lt;IFERROR(INDEX(Parâmetros!$C$39:$C$48,MATCH($E1353,Parâmetros!$A$39:$A$48,0)),0)))),N($X1352)+1,0)))</f>
        <v>0</v>
      </c>
      <c r="Y1353" t="str">
        <f>IF($AC1353&lt;&gt;"",IF($L1353&gt;0,$AC1353&amp;" · com apontamento",$AC1353),IF($E1353="Férias",IF($L1353&gt;0,"Férias · com apontamento","Férias (cadastro)"),IF(($Z1353+$AA1353-1)&gt;Parâmetros!$E$16,"Férias / afastamento",IF(AND($D1353="5x2",OR(WEEKDAY($F1353,2)=6,WEEKDAY($F1353,2)=7)),IF($L1353&gt;0,"Folga trabalhada","Folga"),IF($L1353&gt;0,"Trabalhado",IF(OR(OR($D1353="6x1",$D1353="FF 6x1"),$D1353="5x2"),IF(AND(OR($D1353="6x1",$D1353="FF 6x1"),OR(WEEKDAY($F1353,2)=6,WEEKDAY($F1353,2)=7)),"Folga","Falta de registro"),IF(AND($AB1353&lt;&gt;$AB1352,IFERROR(INDEX(Cadastro!$F$5:$F$243,$AB1353),"")=""),"Indeterminado (início da série)",IF($X1353&gt;0,"Folga","Falta de registro"))))))))</f>
        <v>Férias (cadastro)</v>
      </c>
      <c r="Z1353" s="34">
        <f>IF(OR($L1353&gt;0,$F1353&gt;Parâmetros!$E$14),0,IF($A1353&lt;&gt;$A1352,1,N($Z1352)+1))</f>
        <v>8</v>
      </c>
      <c r="AA1353" s="34">
        <f>IF(OR($L1353&gt;0,$F1353&gt;Parâmetros!$E$14),0,IF(OR($A1353&lt;&gt;$A1354,$F1354&gt;Parâmetros!$E$14),1,N($AA1354)+1))</f>
        <v>9</v>
      </c>
      <c r="AB1353" s="31">
        <f>IFERROR(MATCH($A1353&amp;"|"&amp;TEXT(_xlfn.MAXIFS(Cadastro!$E$5:$E$243,Cadastro!$A$5:$A$243,$A1353,Cadastro!$E$5:$E$243,"&lt;="&amp;$F1353),"yyyymmdd"),Cadastro!$I$5:$I$243,0),"")</f>
        <v>175</v>
      </c>
      <c r="AC1353" t="str">
        <f>IFERROR(_xlfn.SINGLE(INDEX(Exceções!$D$5:$D$203,MATCH($A1353&amp;"|"&amp;$F1353,Exceções!$F$5:$F$203,0))),"")</f>
        <v/>
      </c>
      <c r="AD1353" t="str">
        <f>IF($AC1353="","",IFERROR(_xlfn.SINGLE(INDEX(Exceções!$E$5:$E$203,MATCH($A1353&amp;"|"&amp;$F1353,Exceções!$F$5:$F$203,0))),""))</f>
        <v/>
      </c>
    </row>
    <row r="1354" spans="1:30" ht="15" hidden="1" customHeight="1" x14ac:dyDescent="0.25">
      <c r="A1354" s="31">
        <v>54747</v>
      </c>
      <c r="B1354" s="17" t="s">
        <v>51</v>
      </c>
      <c r="C1354" s="17" t="str">
        <f>IFERROR(INDEX(Cadastro!$C$5:$C$243,$AB1354),"NÃO INFORMADO")</f>
        <v>LUB</v>
      </c>
      <c r="D1354" s="17" t="str">
        <f>IFERROR(INDEX(Cadastro!$D$5:$D$243,$AB1354),"")</f>
        <v>Férias</v>
      </c>
      <c r="E1354" s="17" t="str">
        <f>IFERROR(INDEX(Cadastro!$G$5:$G$243,$AB1354),"")</f>
        <v>Férias</v>
      </c>
      <c r="F1354" s="29">
        <v>46308</v>
      </c>
      <c r="G1354" s="32" t="str">
        <f t="shared" si="126"/>
        <v>ter</v>
      </c>
      <c r="H1354" s="31" t="str">
        <f>IF($L1354=0,"",_xlfn.MINIFS(Dados!$Q:$Q,Dados!$A:$A,$A1354,Dados!$S:$S,$F1354))</f>
        <v/>
      </c>
      <c r="I1354" s="31" t="str">
        <f>IF($H1354="","",_xlfn.MAXIFS(Dados!$R:$R,Dados!$A:$A,$A1354,Dados!$S:$S,$F1354))</f>
        <v/>
      </c>
      <c r="J1354" s="32" t="str">
        <f>IF($D1354&lt;&gt;"Folguista","",IFERROR(INDEX(Parâmetros!$D$52:$G$52,1,MIN(4,MAX(1,$W1354))),""))</f>
        <v/>
      </c>
      <c r="K1354" s="32" t="str">
        <f>IF(OR($AC1354&lt;&gt;"",$Y1354="Folga",$Y1354="Folga trabalhada",$Y1354="Férias (cadastro)",$Y1354="Férias / afastamento",$Y1354="Indeterminado (início da série)"),"",IF(OR($D1354="6x1",$D1354="FF 6x1"),IF(OR(WEEKDAY($F1354,2)=6,WEEKDAY($F1354,2)=7),"6x1 sáb/dom","6x1"),IF($D1354="5x2","5x2",IF($H1354="",IF($D1354="Folguista",$J1354,$E1354),IF(OR($H1354&gt;=Parâmetros!$E$18,$H1354&lt;Parâmetros!$E$19),"C",IF($H1354&lt;Parâmetros!$E$20,"A","B"))))))</f>
        <v/>
      </c>
      <c r="L1354" s="30">
        <f>SUMIFS(Dados!$E:$E,Dados!$A:$A,$A1354,Dados!$S:$S,$F1354)</f>
        <v>0</v>
      </c>
      <c r="M1354" s="30" t="str">
        <f>IFERROR(INDEX(Parâmetros!$E$6:$E$11,MATCH($K1354,Parâmetros!$A$6:$A$11,0)),"")</f>
        <v/>
      </c>
      <c r="N1354" s="33" t="str">
        <f t="shared" si="127"/>
        <v/>
      </c>
      <c r="O1354" s="33">
        <f>Parâmetros!$E$13</f>
        <v>0.8</v>
      </c>
      <c r="P1354" s="32" t="str">
        <f>IF(OR($M1354="",$F1354&gt;Parâmetros!$E$14),"Não","Sim")</f>
        <v>Não</v>
      </c>
      <c r="Q1354" s="32" t="str">
        <f t="shared" si="128"/>
        <v/>
      </c>
      <c r="R1354" s="32" t="str">
        <f t="shared" si="129"/>
        <v/>
      </c>
      <c r="S1354" s="30" t="str">
        <f t="shared" si="130"/>
        <v/>
      </c>
      <c r="T1354" s="32" t="str">
        <f>IF($Q1354&lt;&gt;"Sim","",IF($N1354&gt;Parâmetros!$E$15,"Sim","Não"))</f>
        <v/>
      </c>
      <c r="U1354" s="17" t="str">
        <f t="shared" si="131"/>
        <v>Férias / afastamento</v>
      </c>
      <c r="V1354" s="17" t="str">
        <f>IF($AC1354&lt;&gt;"",IF($L1354&gt;0,"ATENÇÃO · apontou em dia de "&amp;LOWER($AC1354)&amp;" cadastrado","Exceção cadastrada · "&amp;$AC1354)&amp;IF($AD1354="",""," · "&amp;$AD1354),IF($E1354="Férias",IF($L1354&gt;0,"ATENÇÃO · apontou estando de férias no cadastro","Férias no cadastro"),IF($Y1354="Férias / afastamento","Afastamento · "&amp;($Z1354+$AA1354-1)&amp;" dias seguidos sem apontamento",IF($Y1354="Folga trabalhada","ATENÇÃO · apontou em dia de folga da escala 5x2",IF($Y1354="Folga",IF(AND($D1354="5x2",OR(WEEKDAY($F1354,2)=6,WEEKDAY($F1354,2)=7)),"Folga de fim de semana da escala 5x2",IF(AND(OR($D1354="6x1",$D1354="FF 6x1"),WEEKDAY($F1354,2)=6,FALSE()),"Folga de fim de semana · apontou no domingo anterior",IF(AND(OR($D1354="6x1",$D1354="FF 6x1"),WEEKDAY($F1354,2)=7,AND($A1354=$A1353,$L1353&gt;0)),"Folga de fim de semana · apontou no sábado",IF(AND(OR($D1354="6x1",$D1354="FF 6x1"),OR(WEEKDAY($F1354,2)=6,WEEKDAY($F1354,2)=7)),"Folga de fim de semana · sem apontamento no sábado nem no domingo","Folga prevista pelo ciclo")))),IF($Y1354="Indeterminado (início da série)","Sem histórico anterior — informe o dia do ciclo no Cadastro",IF($Y1354="Falta de registro",IF(OR(OR($D1354="6x1",$D1354="FF 6x1"),$D1354="5x2"),"FALTA DE REGISTRO · dia útil da escala "&amp;$E1354,"FALTA DE REGISTRO · dia "&amp;$W1354&amp;" de "&amp;IFERROR(INDEX(Parâmetros!$B$39:$B$48,MATCH($E1354,Parâmetros!$A$39:$A$48,0)),99)&amp;" do ciclo"),IF(OR($D1354="6x1",$D1354="FF 6x1"),IF(OR(AND(WEEKDAY($F1354,2)=6,AND($A1354=$A1355,$L1355&gt;0)),AND(WEEKDAY($F1354,2)=7,AND($A1354=$A1353,$L1353&gt;0))),"ATENÇÃO · apontou sábado e domingo no mesmo fim de semana",IF(OR(WEEKDAY($F1354,2)=6,WEEKDAY($F1354,2)=7),"Jornada de fim de semana do 6x1",IF(OR($H1354&gt;=Parâmetros!$E$20,$H1354&lt;Parâmetros!$E$19),"ATENÇÃO · 6x1 apontou fora do horário diurno","Jornada fixa do 6x1"))),IF($D1354="5x2","Jornada fixa do 5x2",IF($D1354="Folguista",IF($J1354=$K1354,"Evidência confirma sequência","DIVERGE · sequência "&amp;$J1354&amp;" × evidência "&amp;$K1354),IF($K1354=$E1354,"Evidência confirma cadastro","DIVERGE · cadastro "&amp;$E1354&amp;" × evidência "&amp;$K1354)))))))))))</f>
        <v>Férias no cadastro</v>
      </c>
      <c r="W1354" s="34">
        <f>IF(OR(OR($D1354="6x1",$D1354="FF 6x1"),$D1354="5x2"),"",IF($AB1354&lt;&gt;$AB1353,IF(IFERROR(INDEX(Cadastro!$F$5:$F$243,$AB1354),"")="",IF($L1354&gt;0,1,0),IF(IFERROR(INDEX(Cadastro!$F$5:$F$243,$AB1354),"")&lt;=IFERROR(INDEX(Parâmetros!$B$39:$B$48,MATCH($E1354,Parâmetros!$A$39:$A$48,0)),99),IFERROR(INDEX(Cadastro!$F$5:$F$243,$AB1354),""),0)),IF($L1354&gt;0,IF(N($X1353)&gt;0,1,N($W1353)+1),IF(AND($L1354=0,OR(N($W1353)&gt;=IFERROR(INDEX(Parâmetros!$B$39:$B$48,MATCH($E1354,Parâmetros!$A$39:$A$48,0)),99),AND(N($X1353)&gt;0,N($X1353)&lt;IFERROR(INDEX(Parâmetros!$C$39:$C$48,MATCH($E1354,Parâmetros!$A$39:$A$48,0)),0)))),0,N($W1353)+1))))</f>
        <v>8</v>
      </c>
      <c r="X1354" s="34">
        <f>IF(OR(OR($D1354="6x1",$D1354="FF 6x1"),$D1354="5x2"),"",IF($AB1354&lt;&gt;$AB1353,IF(IFERROR(INDEX(Cadastro!$F$5:$F$243,$AB1354),"")="",0,IF(IFERROR(INDEX(Cadastro!$F$5:$F$243,$AB1354),"")&gt;IFERROR(INDEX(Parâmetros!$B$39:$B$48,MATCH($E1354,Parâmetros!$A$39:$A$48,0)),99),IFERROR(INDEX(Cadastro!$F$5:$F$243,$AB1354),"")-IFERROR(INDEX(Parâmetros!$B$39:$B$48,MATCH($E1354,Parâmetros!$A$39:$A$48,0)),99),0)),IF(AND($L1354=0,OR(N($W1353)&gt;=IFERROR(INDEX(Parâmetros!$B$39:$B$48,MATCH($E1354,Parâmetros!$A$39:$A$48,0)),99),AND(N($X1353)&gt;0,N($X1353)&lt;IFERROR(INDEX(Parâmetros!$C$39:$C$48,MATCH($E1354,Parâmetros!$A$39:$A$48,0)),0)))),N($X1353)+1,0)))</f>
        <v>0</v>
      </c>
      <c r="Y1354" t="str">
        <f>IF($AC1354&lt;&gt;"",IF($L1354&gt;0,$AC1354&amp;" · com apontamento",$AC1354),IF($E1354="Férias",IF($L1354&gt;0,"Férias · com apontamento","Férias (cadastro)"),IF(($Z1354+$AA1354-1)&gt;Parâmetros!$E$16,"Férias / afastamento",IF(AND($D1354="5x2",OR(WEEKDAY($F1354,2)=6,WEEKDAY($F1354,2)=7)),IF($L1354&gt;0,"Folga trabalhada","Folga"),IF($L1354&gt;0,"Trabalhado",IF(OR(OR($D1354="6x1",$D1354="FF 6x1"),$D1354="5x2"),IF(AND(OR($D1354="6x1",$D1354="FF 6x1"),OR(WEEKDAY($F1354,2)=6,WEEKDAY($F1354,2)=7)),"Folga","Falta de registro"),IF(AND($AB1354&lt;&gt;$AB1353,IFERROR(INDEX(Cadastro!$F$5:$F$243,$AB1354),"")=""),"Indeterminado (início da série)",IF($X1354&gt;0,"Folga","Falta de registro"))))))))</f>
        <v>Férias (cadastro)</v>
      </c>
      <c r="Z1354" s="34">
        <f>IF(OR($L1354&gt;0,$F1354&gt;Parâmetros!$E$14),0,IF($A1354&lt;&gt;$A1353,1,N($Z1353)+1))</f>
        <v>9</v>
      </c>
      <c r="AA1354" s="34">
        <f>IF(OR($L1354&gt;0,$F1354&gt;Parâmetros!$E$14),0,IF(OR($A1354&lt;&gt;$A1355,$F1355&gt;Parâmetros!$E$14),1,N($AA1355)+1))</f>
        <v>8</v>
      </c>
      <c r="AB1354" s="31">
        <f>IFERROR(MATCH($A1354&amp;"|"&amp;TEXT(_xlfn.MAXIFS(Cadastro!$E$5:$E$243,Cadastro!$A$5:$A$243,$A1354,Cadastro!$E$5:$E$243,"&lt;="&amp;$F1354),"yyyymmdd"),Cadastro!$I$5:$I$243,0),"")</f>
        <v>175</v>
      </c>
      <c r="AC1354" t="str">
        <f>IFERROR(_xlfn.SINGLE(INDEX(Exceções!$D$5:$D$203,MATCH($A1354&amp;"|"&amp;$F1354,Exceções!$F$5:$F$203,0))),"")</f>
        <v/>
      </c>
      <c r="AD1354" t="str">
        <f>IF($AC1354="","",IFERROR(_xlfn.SINGLE(INDEX(Exceções!$E$5:$E$203,MATCH($A1354&amp;"|"&amp;$F1354,Exceções!$F$5:$F$203,0))),""))</f>
        <v/>
      </c>
    </row>
    <row r="1355" spans="1:30" ht="15" hidden="1" customHeight="1" x14ac:dyDescent="0.25">
      <c r="A1355" s="31">
        <v>54747</v>
      </c>
      <c r="B1355" s="17" t="s">
        <v>51</v>
      </c>
      <c r="C1355" s="17" t="str">
        <f>IFERROR(INDEX(Cadastro!$C$5:$C$243,$AB1355),"NÃO INFORMADO")</f>
        <v>LUB</v>
      </c>
      <c r="D1355" s="17" t="str">
        <f>IFERROR(INDEX(Cadastro!$D$5:$D$243,$AB1355),"")</f>
        <v>Férias</v>
      </c>
      <c r="E1355" s="17" t="str">
        <f>IFERROR(INDEX(Cadastro!$G$5:$G$243,$AB1355),"")</f>
        <v>Férias</v>
      </c>
      <c r="F1355" s="29">
        <v>46309</v>
      </c>
      <c r="G1355" s="32" t="str">
        <f t="shared" si="126"/>
        <v>qua</v>
      </c>
      <c r="H1355" s="31" t="str">
        <f>IF($L1355=0,"",_xlfn.MINIFS(Dados!$Q:$Q,Dados!$A:$A,$A1355,Dados!$S:$S,$F1355))</f>
        <v/>
      </c>
      <c r="I1355" s="31" t="str">
        <f>IF($H1355="","",_xlfn.MAXIFS(Dados!$R:$R,Dados!$A:$A,$A1355,Dados!$S:$S,$F1355))</f>
        <v/>
      </c>
      <c r="J1355" s="32" t="str">
        <f>IF($D1355&lt;&gt;"Folguista","",IFERROR(INDEX(Parâmetros!$D$52:$G$52,1,MIN(4,MAX(1,$W1355))),""))</f>
        <v/>
      </c>
      <c r="K1355" s="32" t="str">
        <f>IF(OR($AC1355&lt;&gt;"",$Y1355="Folga",$Y1355="Folga trabalhada",$Y1355="Férias (cadastro)",$Y1355="Férias / afastamento",$Y1355="Indeterminado (início da série)"),"",IF(OR($D1355="6x1",$D1355="FF 6x1"),IF(OR(WEEKDAY($F1355,2)=6,WEEKDAY($F1355,2)=7),"6x1 sáb/dom","6x1"),IF($D1355="5x2","5x2",IF($H1355="",IF($D1355="Folguista",$J1355,$E1355),IF(OR($H1355&gt;=Parâmetros!$E$18,$H1355&lt;Parâmetros!$E$19),"C",IF($H1355&lt;Parâmetros!$E$20,"A","B"))))))</f>
        <v/>
      </c>
      <c r="L1355" s="30">
        <f>SUMIFS(Dados!$E:$E,Dados!$A:$A,$A1355,Dados!$S:$S,$F1355)</f>
        <v>0</v>
      </c>
      <c r="M1355" s="30" t="str">
        <f>IFERROR(INDEX(Parâmetros!$E$6:$E$11,MATCH($K1355,Parâmetros!$A$6:$A$11,0)),"")</f>
        <v/>
      </c>
      <c r="N1355" s="33" t="str">
        <f t="shared" si="127"/>
        <v/>
      </c>
      <c r="O1355" s="33">
        <f>Parâmetros!$E$13</f>
        <v>0.8</v>
      </c>
      <c r="P1355" s="32" t="str">
        <f>IF(OR($M1355="",$F1355&gt;Parâmetros!$E$14),"Não","Sim")</f>
        <v>Não</v>
      </c>
      <c r="Q1355" s="32" t="str">
        <f t="shared" si="128"/>
        <v/>
      </c>
      <c r="R1355" s="32" t="str">
        <f t="shared" si="129"/>
        <v/>
      </c>
      <c r="S1355" s="30" t="str">
        <f t="shared" si="130"/>
        <v/>
      </c>
      <c r="T1355" s="32" t="str">
        <f>IF($Q1355&lt;&gt;"Sim","",IF($N1355&gt;Parâmetros!$E$15,"Sim","Não"))</f>
        <v/>
      </c>
      <c r="U1355" s="17" t="str">
        <f t="shared" si="131"/>
        <v>Férias / afastamento</v>
      </c>
      <c r="V1355" s="17" t="str">
        <f>IF($AC1355&lt;&gt;"",IF($L1355&gt;0,"ATENÇÃO · apontou em dia de "&amp;LOWER($AC1355)&amp;" cadastrado","Exceção cadastrada · "&amp;$AC1355)&amp;IF($AD1355="",""," · "&amp;$AD1355),IF($E1355="Férias",IF($L1355&gt;0,"ATENÇÃO · apontou estando de férias no cadastro","Férias no cadastro"),IF($Y1355="Férias / afastamento","Afastamento · "&amp;($Z1355+$AA1355-1)&amp;" dias seguidos sem apontamento",IF($Y1355="Folga trabalhada","ATENÇÃO · apontou em dia de folga da escala 5x2",IF($Y1355="Folga",IF(AND($D1355="5x2",OR(WEEKDAY($F1355,2)=6,WEEKDAY($F1355,2)=7)),"Folga de fim de semana da escala 5x2",IF(AND(OR($D1355="6x1",$D1355="FF 6x1"),WEEKDAY($F1355,2)=6,FALSE()),"Folga de fim de semana · apontou no domingo anterior",IF(AND(OR($D1355="6x1",$D1355="FF 6x1"),WEEKDAY($F1355,2)=7,AND($A1355=$A1354,$L1354&gt;0)),"Folga de fim de semana · apontou no sábado",IF(AND(OR($D1355="6x1",$D1355="FF 6x1"),OR(WEEKDAY($F1355,2)=6,WEEKDAY($F1355,2)=7)),"Folga de fim de semana · sem apontamento no sábado nem no domingo","Folga prevista pelo ciclo")))),IF($Y1355="Indeterminado (início da série)","Sem histórico anterior — informe o dia do ciclo no Cadastro",IF($Y1355="Falta de registro",IF(OR(OR($D1355="6x1",$D1355="FF 6x1"),$D1355="5x2"),"FALTA DE REGISTRO · dia útil da escala "&amp;$E1355,"FALTA DE REGISTRO · dia "&amp;$W1355&amp;" de "&amp;IFERROR(INDEX(Parâmetros!$B$39:$B$48,MATCH($E1355,Parâmetros!$A$39:$A$48,0)),99)&amp;" do ciclo"),IF(OR($D1355="6x1",$D1355="FF 6x1"),IF(OR(AND(WEEKDAY($F1355,2)=6,AND($A1355=$A1356,$L1356&gt;0)),AND(WEEKDAY($F1355,2)=7,AND($A1355=$A1354,$L1354&gt;0))),"ATENÇÃO · apontou sábado e domingo no mesmo fim de semana",IF(OR(WEEKDAY($F1355,2)=6,WEEKDAY($F1355,2)=7),"Jornada de fim de semana do 6x1",IF(OR($H1355&gt;=Parâmetros!$E$20,$H1355&lt;Parâmetros!$E$19),"ATENÇÃO · 6x1 apontou fora do horário diurno","Jornada fixa do 6x1"))),IF($D1355="5x2","Jornada fixa do 5x2",IF($D1355="Folguista",IF($J1355=$K1355,"Evidência confirma sequência","DIVERGE · sequência "&amp;$J1355&amp;" × evidência "&amp;$K1355),IF($K1355=$E1355,"Evidência confirma cadastro","DIVERGE · cadastro "&amp;$E1355&amp;" × evidência "&amp;$K1355)))))))))))</f>
        <v>Férias no cadastro</v>
      </c>
      <c r="W1355" s="34">
        <f>IF(OR(OR($D1355="6x1",$D1355="FF 6x1"),$D1355="5x2"),"",IF($AB1355&lt;&gt;$AB1354,IF(IFERROR(INDEX(Cadastro!$F$5:$F$243,$AB1355),"")="",IF($L1355&gt;0,1,0),IF(IFERROR(INDEX(Cadastro!$F$5:$F$243,$AB1355),"")&lt;=IFERROR(INDEX(Parâmetros!$B$39:$B$48,MATCH($E1355,Parâmetros!$A$39:$A$48,0)),99),IFERROR(INDEX(Cadastro!$F$5:$F$243,$AB1355),""),0)),IF($L1355&gt;0,IF(N($X1354)&gt;0,1,N($W1354)+1),IF(AND($L1355=0,OR(N($W1354)&gt;=IFERROR(INDEX(Parâmetros!$B$39:$B$48,MATCH($E1355,Parâmetros!$A$39:$A$48,0)),99),AND(N($X1354)&gt;0,N($X1354)&lt;IFERROR(INDEX(Parâmetros!$C$39:$C$48,MATCH($E1355,Parâmetros!$A$39:$A$48,0)),0)))),0,N($W1354)+1))))</f>
        <v>9</v>
      </c>
      <c r="X1355" s="34">
        <f>IF(OR(OR($D1355="6x1",$D1355="FF 6x1"),$D1355="5x2"),"",IF($AB1355&lt;&gt;$AB1354,IF(IFERROR(INDEX(Cadastro!$F$5:$F$243,$AB1355),"")="",0,IF(IFERROR(INDEX(Cadastro!$F$5:$F$243,$AB1355),"")&gt;IFERROR(INDEX(Parâmetros!$B$39:$B$48,MATCH($E1355,Parâmetros!$A$39:$A$48,0)),99),IFERROR(INDEX(Cadastro!$F$5:$F$243,$AB1355),"")-IFERROR(INDEX(Parâmetros!$B$39:$B$48,MATCH($E1355,Parâmetros!$A$39:$A$48,0)),99),0)),IF(AND($L1355=0,OR(N($W1354)&gt;=IFERROR(INDEX(Parâmetros!$B$39:$B$48,MATCH($E1355,Parâmetros!$A$39:$A$48,0)),99),AND(N($X1354)&gt;0,N($X1354)&lt;IFERROR(INDEX(Parâmetros!$C$39:$C$48,MATCH($E1355,Parâmetros!$A$39:$A$48,0)),0)))),N($X1354)+1,0)))</f>
        <v>0</v>
      </c>
      <c r="Y1355" t="str">
        <f>IF($AC1355&lt;&gt;"",IF($L1355&gt;0,$AC1355&amp;" · com apontamento",$AC1355),IF($E1355="Férias",IF($L1355&gt;0,"Férias · com apontamento","Férias (cadastro)"),IF(($Z1355+$AA1355-1)&gt;Parâmetros!$E$16,"Férias / afastamento",IF(AND($D1355="5x2",OR(WEEKDAY($F1355,2)=6,WEEKDAY($F1355,2)=7)),IF($L1355&gt;0,"Folga trabalhada","Folga"),IF($L1355&gt;0,"Trabalhado",IF(OR(OR($D1355="6x1",$D1355="FF 6x1"),$D1355="5x2"),IF(AND(OR($D1355="6x1",$D1355="FF 6x1"),OR(WEEKDAY($F1355,2)=6,WEEKDAY($F1355,2)=7)),"Folga","Falta de registro"),IF(AND($AB1355&lt;&gt;$AB1354,IFERROR(INDEX(Cadastro!$F$5:$F$243,$AB1355),"")=""),"Indeterminado (início da série)",IF($X1355&gt;0,"Folga","Falta de registro"))))))))</f>
        <v>Férias (cadastro)</v>
      </c>
      <c r="Z1355" s="34">
        <f>IF(OR($L1355&gt;0,$F1355&gt;Parâmetros!$E$14),0,IF($A1355&lt;&gt;$A1354,1,N($Z1354)+1))</f>
        <v>10</v>
      </c>
      <c r="AA1355" s="34">
        <f>IF(OR($L1355&gt;0,$F1355&gt;Parâmetros!$E$14),0,IF(OR($A1355&lt;&gt;$A1356,$F1356&gt;Parâmetros!$E$14),1,N($AA1356)+1))</f>
        <v>7</v>
      </c>
      <c r="AB1355" s="31">
        <f>IFERROR(MATCH($A1355&amp;"|"&amp;TEXT(_xlfn.MAXIFS(Cadastro!$E$5:$E$243,Cadastro!$A$5:$A$243,$A1355,Cadastro!$E$5:$E$243,"&lt;="&amp;$F1355),"yyyymmdd"),Cadastro!$I$5:$I$243,0),"")</f>
        <v>175</v>
      </c>
      <c r="AC1355" t="str">
        <f>IFERROR(_xlfn.SINGLE(INDEX(Exceções!$D$5:$D$203,MATCH($A1355&amp;"|"&amp;$F1355,Exceções!$F$5:$F$203,0))),"")</f>
        <v/>
      </c>
      <c r="AD1355" t="str">
        <f>IF($AC1355="","",IFERROR(_xlfn.SINGLE(INDEX(Exceções!$E$5:$E$203,MATCH($A1355&amp;"|"&amp;$F1355,Exceções!$F$5:$F$203,0))),""))</f>
        <v/>
      </c>
    </row>
    <row r="1356" spans="1:30" ht="15" hidden="1" customHeight="1" x14ac:dyDescent="0.25">
      <c r="A1356" s="31">
        <v>54747</v>
      </c>
      <c r="B1356" s="17" t="s">
        <v>51</v>
      </c>
      <c r="C1356" s="17" t="str">
        <f>IFERROR(INDEX(Cadastro!$C$5:$C$243,$AB1356),"NÃO INFORMADO")</f>
        <v>LUB</v>
      </c>
      <c r="D1356" s="17" t="str">
        <f>IFERROR(INDEX(Cadastro!$D$5:$D$243,$AB1356),"")</f>
        <v>Férias</v>
      </c>
      <c r="E1356" s="17" t="str">
        <f>IFERROR(INDEX(Cadastro!$G$5:$G$243,$AB1356),"")</f>
        <v>Férias</v>
      </c>
      <c r="F1356" s="29">
        <v>46310</v>
      </c>
      <c r="G1356" s="32" t="str">
        <f t="shared" si="126"/>
        <v>qui</v>
      </c>
      <c r="H1356" s="31" t="str">
        <f>IF($L1356=0,"",_xlfn.MINIFS(Dados!$Q:$Q,Dados!$A:$A,$A1356,Dados!$S:$S,$F1356))</f>
        <v/>
      </c>
      <c r="I1356" s="31" t="str">
        <f>IF($H1356="","",_xlfn.MAXIFS(Dados!$R:$R,Dados!$A:$A,$A1356,Dados!$S:$S,$F1356))</f>
        <v/>
      </c>
      <c r="J1356" s="32" t="str">
        <f>IF($D1356&lt;&gt;"Folguista","",IFERROR(INDEX(Parâmetros!$D$52:$G$52,1,MIN(4,MAX(1,$W1356))),""))</f>
        <v/>
      </c>
      <c r="K1356" s="32" t="str">
        <f>IF(OR($AC1356&lt;&gt;"",$Y1356="Folga",$Y1356="Folga trabalhada",$Y1356="Férias (cadastro)",$Y1356="Férias / afastamento",$Y1356="Indeterminado (início da série)"),"",IF(OR($D1356="6x1",$D1356="FF 6x1"),IF(OR(WEEKDAY($F1356,2)=6,WEEKDAY($F1356,2)=7),"6x1 sáb/dom","6x1"),IF($D1356="5x2","5x2",IF($H1356="",IF($D1356="Folguista",$J1356,$E1356),IF(OR($H1356&gt;=Parâmetros!$E$18,$H1356&lt;Parâmetros!$E$19),"C",IF($H1356&lt;Parâmetros!$E$20,"A","B"))))))</f>
        <v/>
      </c>
      <c r="L1356" s="30">
        <f>SUMIFS(Dados!$E:$E,Dados!$A:$A,$A1356,Dados!$S:$S,$F1356)</f>
        <v>0</v>
      </c>
      <c r="M1356" s="30" t="str">
        <f>IFERROR(INDEX(Parâmetros!$E$6:$E$11,MATCH($K1356,Parâmetros!$A$6:$A$11,0)),"")</f>
        <v/>
      </c>
      <c r="N1356" s="33" t="str">
        <f t="shared" si="127"/>
        <v/>
      </c>
      <c r="O1356" s="33">
        <f>Parâmetros!$E$13</f>
        <v>0.8</v>
      </c>
      <c r="P1356" s="32" t="str">
        <f>IF(OR($M1356="",$F1356&gt;Parâmetros!$E$14),"Não","Sim")</f>
        <v>Não</v>
      </c>
      <c r="Q1356" s="32" t="str">
        <f t="shared" si="128"/>
        <v/>
      </c>
      <c r="R1356" s="32" t="str">
        <f t="shared" si="129"/>
        <v/>
      </c>
      <c r="S1356" s="30" t="str">
        <f t="shared" si="130"/>
        <v/>
      </c>
      <c r="T1356" s="32" t="str">
        <f>IF($Q1356&lt;&gt;"Sim","",IF($N1356&gt;Parâmetros!$E$15,"Sim","Não"))</f>
        <v/>
      </c>
      <c r="U1356" s="17" t="str">
        <f t="shared" si="131"/>
        <v>Férias / afastamento</v>
      </c>
      <c r="V1356" s="17" t="str">
        <f>IF($AC1356&lt;&gt;"",IF($L1356&gt;0,"ATENÇÃO · apontou em dia de "&amp;LOWER($AC1356)&amp;" cadastrado","Exceção cadastrada · "&amp;$AC1356)&amp;IF($AD1356="",""," · "&amp;$AD1356),IF($E1356="Férias",IF($L1356&gt;0,"ATENÇÃO · apontou estando de férias no cadastro","Férias no cadastro"),IF($Y1356="Férias / afastamento","Afastamento · "&amp;($Z1356+$AA1356-1)&amp;" dias seguidos sem apontamento",IF($Y1356="Folga trabalhada","ATENÇÃO · apontou em dia de folga da escala 5x2",IF($Y1356="Folga",IF(AND($D1356="5x2",OR(WEEKDAY($F1356,2)=6,WEEKDAY($F1356,2)=7)),"Folga de fim de semana da escala 5x2",IF(AND(OR($D1356="6x1",$D1356="FF 6x1"),WEEKDAY($F1356,2)=6,FALSE()),"Folga de fim de semana · apontou no domingo anterior",IF(AND(OR($D1356="6x1",$D1356="FF 6x1"),WEEKDAY($F1356,2)=7,AND($A1356=$A1355,$L1355&gt;0)),"Folga de fim de semana · apontou no sábado",IF(AND(OR($D1356="6x1",$D1356="FF 6x1"),OR(WEEKDAY($F1356,2)=6,WEEKDAY($F1356,2)=7)),"Folga de fim de semana · sem apontamento no sábado nem no domingo","Folga prevista pelo ciclo")))),IF($Y1356="Indeterminado (início da série)","Sem histórico anterior — informe o dia do ciclo no Cadastro",IF($Y1356="Falta de registro",IF(OR(OR($D1356="6x1",$D1356="FF 6x1"),$D1356="5x2"),"FALTA DE REGISTRO · dia útil da escala "&amp;$E1356,"FALTA DE REGISTRO · dia "&amp;$W1356&amp;" de "&amp;IFERROR(INDEX(Parâmetros!$B$39:$B$48,MATCH($E1356,Parâmetros!$A$39:$A$48,0)),99)&amp;" do ciclo"),IF(OR($D1356="6x1",$D1356="FF 6x1"),IF(OR(AND(WEEKDAY($F1356,2)=6,AND($A1356=$A1357,$L1357&gt;0)),AND(WEEKDAY($F1356,2)=7,AND($A1356=$A1355,$L1355&gt;0))),"ATENÇÃO · apontou sábado e domingo no mesmo fim de semana",IF(OR(WEEKDAY($F1356,2)=6,WEEKDAY($F1356,2)=7),"Jornada de fim de semana do 6x1",IF(OR($H1356&gt;=Parâmetros!$E$20,$H1356&lt;Parâmetros!$E$19),"ATENÇÃO · 6x1 apontou fora do horário diurno","Jornada fixa do 6x1"))),IF($D1356="5x2","Jornada fixa do 5x2",IF($D1356="Folguista",IF($J1356=$K1356,"Evidência confirma sequência","DIVERGE · sequência "&amp;$J1356&amp;" × evidência "&amp;$K1356),IF($K1356=$E1356,"Evidência confirma cadastro","DIVERGE · cadastro "&amp;$E1356&amp;" × evidência "&amp;$K1356)))))))))))</f>
        <v>Férias no cadastro</v>
      </c>
      <c r="W1356" s="34">
        <f>IF(OR(OR($D1356="6x1",$D1356="FF 6x1"),$D1356="5x2"),"",IF($AB1356&lt;&gt;$AB1355,IF(IFERROR(INDEX(Cadastro!$F$5:$F$243,$AB1356),"")="",IF($L1356&gt;0,1,0),IF(IFERROR(INDEX(Cadastro!$F$5:$F$243,$AB1356),"")&lt;=IFERROR(INDEX(Parâmetros!$B$39:$B$48,MATCH($E1356,Parâmetros!$A$39:$A$48,0)),99),IFERROR(INDEX(Cadastro!$F$5:$F$243,$AB1356),""),0)),IF($L1356&gt;0,IF(N($X1355)&gt;0,1,N($W1355)+1),IF(AND($L1356=0,OR(N($W1355)&gt;=IFERROR(INDEX(Parâmetros!$B$39:$B$48,MATCH($E1356,Parâmetros!$A$39:$A$48,0)),99),AND(N($X1355)&gt;0,N($X1355)&lt;IFERROR(INDEX(Parâmetros!$C$39:$C$48,MATCH($E1356,Parâmetros!$A$39:$A$48,0)),0)))),0,N($W1355)+1))))</f>
        <v>10</v>
      </c>
      <c r="X1356" s="34">
        <f>IF(OR(OR($D1356="6x1",$D1356="FF 6x1"),$D1356="5x2"),"",IF($AB1356&lt;&gt;$AB1355,IF(IFERROR(INDEX(Cadastro!$F$5:$F$243,$AB1356),"")="",0,IF(IFERROR(INDEX(Cadastro!$F$5:$F$243,$AB1356),"")&gt;IFERROR(INDEX(Parâmetros!$B$39:$B$48,MATCH($E1356,Parâmetros!$A$39:$A$48,0)),99),IFERROR(INDEX(Cadastro!$F$5:$F$243,$AB1356),"")-IFERROR(INDEX(Parâmetros!$B$39:$B$48,MATCH($E1356,Parâmetros!$A$39:$A$48,0)),99),0)),IF(AND($L1356=0,OR(N($W1355)&gt;=IFERROR(INDEX(Parâmetros!$B$39:$B$48,MATCH($E1356,Parâmetros!$A$39:$A$48,0)),99),AND(N($X1355)&gt;0,N($X1355)&lt;IFERROR(INDEX(Parâmetros!$C$39:$C$48,MATCH($E1356,Parâmetros!$A$39:$A$48,0)),0)))),N($X1355)+1,0)))</f>
        <v>0</v>
      </c>
      <c r="Y1356" t="str">
        <f>IF($AC1356&lt;&gt;"",IF($L1356&gt;0,$AC1356&amp;" · com apontamento",$AC1356),IF($E1356="Férias",IF($L1356&gt;0,"Férias · com apontamento","Férias (cadastro)"),IF(($Z1356+$AA1356-1)&gt;Parâmetros!$E$16,"Férias / afastamento",IF(AND($D1356="5x2",OR(WEEKDAY($F1356,2)=6,WEEKDAY($F1356,2)=7)),IF($L1356&gt;0,"Folga trabalhada","Folga"),IF($L1356&gt;0,"Trabalhado",IF(OR(OR($D1356="6x1",$D1356="FF 6x1"),$D1356="5x2"),IF(AND(OR($D1356="6x1",$D1356="FF 6x1"),OR(WEEKDAY($F1356,2)=6,WEEKDAY($F1356,2)=7)),"Folga","Falta de registro"),IF(AND($AB1356&lt;&gt;$AB1355,IFERROR(INDEX(Cadastro!$F$5:$F$243,$AB1356),"")=""),"Indeterminado (início da série)",IF($X1356&gt;0,"Folga","Falta de registro"))))))))</f>
        <v>Férias (cadastro)</v>
      </c>
      <c r="Z1356" s="34">
        <f>IF(OR($L1356&gt;0,$F1356&gt;Parâmetros!$E$14),0,IF($A1356&lt;&gt;$A1355,1,N($Z1355)+1))</f>
        <v>11</v>
      </c>
      <c r="AA1356" s="34">
        <f>IF(OR($L1356&gt;0,$F1356&gt;Parâmetros!$E$14),0,IF(OR($A1356&lt;&gt;$A1357,$F1357&gt;Parâmetros!$E$14),1,N($AA1357)+1))</f>
        <v>6</v>
      </c>
      <c r="AB1356" s="31">
        <f>IFERROR(MATCH($A1356&amp;"|"&amp;TEXT(_xlfn.MAXIFS(Cadastro!$E$5:$E$243,Cadastro!$A$5:$A$243,$A1356,Cadastro!$E$5:$E$243,"&lt;="&amp;$F1356),"yyyymmdd"),Cadastro!$I$5:$I$243,0),"")</f>
        <v>175</v>
      </c>
      <c r="AC1356" t="str">
        <f>IFERROR(_xlfn.SINGLE(INDEX(Exceções!$D$5:$D$203,MATCH($A1356&amp;"|"&amp;$F1356,Exceções!$F$5:$F$203,0))),"")</f>
        <v/>
      </c>
      <c r="AD1356" t="str">
        <f>IF($AC1356="","",IFERROR(_xlfn.SINGLE(INDEX(Exceções!$E$5:$E$203,MATCH($A1356&amp;"|"&amp;$F1356,Exceções!$F$5:$F$203,0))),""))</f>
        <v/>
      </c>
    </row>
    <row r="1357" spans="1:30" ht="15" hidden="1" customHeight="1" x14ac:dyDescent="0.25">
      <c r="A1357" s="31">
        <v>54747</v>
      </c>
      <c r="B1357" s="17" t="s">
        <v>51</v>
      </c>
      <c r="C1357" s="17" t="str">
        <f>IFERROR(INDEX(Cadastro!$C$5:$C$243,$AB1357),"NÃO INFORMADO")</f>
        <v>LUB</v>
      </c>
      <c r="D1357" s="17" t="str">
        <f>IFERROR(INDEX(Cadastro!$D$5:$D$243,$AB1357),"")</f>
        <v>Férias</v>
      </c>
      <c r="E1357" s="17" t="str">
        <f>IFERROR(INDEX(Cadastro!$G$5:$G$243,$AB1357),"")</f>
        <v>Férias</v>
      </c>
      <c r="F1357" s="29">
        <v>46311</v>
      </c>
      <c r="G1357" s="32" t="str">
        <f t="shared" si="126"/>
        <v>sex</v>
      </c>
      <c r="H1357" s="31" t="str">
        <f>IF($L1357=0,"",_xlfn.MINIFS(Dados!$Q:$Q,Dados!$A:$A,$A1357,Dados!$S:$S,$F1357))</f>
        <v/>
      </c>
      <c r="I1357" s="31" t="str">
        <f>IF($H1357="","",_xlfn.MAXIFS(Dados!$R:$R,Dados!$A:$A,$A1357,Dados!$S:$S,$F1357))</f>
        <v/>
      </c>
      <c r="J1357" s="32" t="str">
        <f>IF($D1357&lt;&gt;"Folguista","",IFERROR(INDEX(Parâmetros!$D$52:$G$52,1,MIN(4,MAX(1,$W1357))),""))</f>
        <v/>
      </c>
      <c r="K1357" s="32" t="str">
        <f>IF(OR($AC1357&lt;&gt;"",$Y1357="Folga",$Y1357="Folga trabalhada",$Y1357="Férias (cadastro)",$Y1357="Férias / afastamento",$Y1357="Indeterminado (início da série)"),"",IF(OR($D1357="6x1",$D1357="FF 6x1"),IF(OR(WEEKDAY($F1357,2)=6,WEEKDAY($F1357,2)=7),"6x1 sáb/dom","6x1"),IF($D1357="5x2","5x2",IF($H1357="",IF($D1357="Folguista",$J1357,$E1357),IF(OR($H1357&gt;=Parâmetros!$E$18,$H1357&lt;Parâmetros!$E$19),"C",IF($H1357&lt;Parâmetros!$E$20,"A","B"))))))</f>
        <v/>
      </c>
      <c r="L1357" s="30">
        <f>SUMIFS(Dados!$E:$E,Dados!$A:$A,$A1357,Dados!$S:$S,$F1357)</f>
        <v>0</v>
      </c>
      <c r="M1357" s="30" t="str">
        <f>IFERROR(INDEX(Parâmetros!$E$6:$E$11,MATCH($K1357,Parâmetros!$A$6:$A$11,0)),"")</f>
        <v/>
      </c>
      <c r="N1357" s="33" t="str">
        <f t="shared" si="127"/>
        <v/>
      </c>
      <c r="O1357" s="33">
        <f>Parâmetros!$E$13</f>
        <v>0.8</v>
      </c>
      <c r="P1357" s="32" t="str">
        <f>IF(OR($M1357="",$F1357&gt;Parâmetros!$E$14),"Não","Sim")</f>
        <v>Não</v>
      </c>
      <c r="Q1357" s="32" t="str">
        <f t="shared" si="128"/>
        <v/>
      </c>
      <c r="R1357" s="32" t="str">
        <f t="shared" si="129"/>
        <v/>
      </c>
      <c r="S1357" s="30" t="str">
        <f t="shared" si="130"/>
        <v/>
      </c>
      <c r="T1357" s="32" t="str">
        <f>IF($Q1357&lt;&gt;"Sim","",IF($N1357&gt;Parâmetros!$E$15,"Sim","Não"))</f>
        <v/>
      </c>
      <c r="U1357" s="17" t="str">
        <f t="shared" si="131"/>
        <v>Férias / afastamento</v>
      </c>
      <c r="V1357" s="17" t="str">
        <f>IF($AC1357&lt;&gt;"",IF($L1357&gt;0,"ATENÇÃO · apontou em dia de "&amp;LOWER($AC1357)&amp;" cadastrado","Exceção cadastrada · "&amp;$AC1357)&amp;IF($AD1357="",""," · "&amp;$AD1357),IF($E1357="Férias",IF($L1357&gt;0,"ATENÇÃO · apontou estando de férias no cadastro","Férias no cadastro"),IF($Y1357="Férias / afastamento","Afastamento · "&amp;($Z1357+$AA1357-1)&amp;" dias seguidos sem apontamento",IF($Y1357="Folga trabalhada","ATENÇÃO · apontou em dia de folga da escala 5x2",IF($Y1357="Folga",IF(AND($D1357="5x2",OR(WEEKDAY($F1357,2)=6,WEEKDAY($F1357,2)=7)),"Folga de fim de semana da escala 5x2",IF(AND(OR($D1357="6x1",$D1357="FF 6x1"),WEEKDAY($F1357,2)=6,FALSE()),"Folga de fim de semana · apontou no domingo anterior",IF(AND(OR($D1357="6x1",$D1357="FF 6x1"),WEEKDAY($F1357,2)=7,AND($A1357=$A1356,$L1356&gt;0)),"Folga de fim de semana · apontou no sábado",IF(AND(OR($D1357="6x1",$D1357="FF 6x1"),OR(WEEKDAY($F1357,2)=6,WEEKDAY($F1357,2)=7)),"Folga de fim de semana · sem apontamento no sábado nem no domingo","Folga prevista pelo ciclo")))),IF($Y1357="Indeterminado (início da série)","Sem histórico anterior — informe o dia do ciclo no Cadastro",IF($Y1357="Falta de registro",IF(OR(OR($D1357="6x1",$D1357="FF 6x1"),$D1357="5x2"),"FALTA DE REGISTRO · dia útil da escala "&amp;$E1357,"FALTA DE REGISTRO · dia "&amp;$W1357&amp;" de "&amp;IFERROR(INDEX(Parâmetros!$B$39:$B$48,MATCH($E1357,Parâmetros!$A$39:$A$48,0)),99)&amp;" do ciclo"),IF(OR($D1357="6x1",$D1357="FF 6x1"),IF(OR(AND(WEEKDAY($F1357,2)=6,AND($A1357=$A1358,$L1358&gt;0)),AND(WEEKDAY($F1357,2)=7,AND($A1357=$A1356,$L1356&gt;0))),"ATENÇÃO · apontou sábado e domingo no mesmo fim de semana",IF(OR(WEEKDAY($F1357,2)=6,WEEKDAY($F1357,2)=7),"Jornada de fim de semana do 6x1",IF(OR($H1357&gt;=Parâmetros!$E$20,$H1357&lt;Parâmetros!$E$19),"ATENÇÃO · 6x1 apontou fora do horário diurno","Jornada fixa do 6x1"))),IF($D1357="5x2","Jornada fixa do 5x2",IF($D1357="Folguista",IF($J1357=$K1357,"Evidência confirma sequência","DIVERGE · sequência "&amp;$J1357&amp;" × evidência "&amp;$K1357),IF($K1357=$E1357,"Evidência confirma cadastro","DIVERGE · cadastro "&amp;$E1357&amp;" × evidência "&amp;$K1357)))))))))))</f>
        <v>Férias no cadastro</v>
      </c>
      <c r="W1357" s="34">
        <f>IF(OR(OR($D1357="6x1",$D1357="FF 6x1"),$D1357="5x2"),"",IF($AB1357&lt;&gt;$AB1356,IF(IFERROR(INDEX(Cadastro!$F$5:$F$243,$AB1357),"")="",IF($L1357&gt;0,1,0),IF(IFERROR(INDEX(Cadastro!$F$5:$F$243,$AB1357),"")&lt;=IFERROR(INDEX(Parâmetros!$B$39:$B$48,MATCH($E1357,Parâmetros!$A$39:$A$48,0)),99),IFERROR(INDEX(Cadastro!$F$5:$F$243,$AB1357),""),0)),IF($L1357&gt;0,IF(N($X1356)&gt;0,1,N($W1356)+1),IF(AND($L1357=0,OR(N($W1356)&gt;=IFERROR(INDEX(Parâmetros!$B$39:$B$48,MATCH($E1357,Parâmetros!$A$39:$A$48,0)),99),AND(N($X1356)&gt;0,N($X1356)&lt;IFERROR(INDEX(Parâmetros!$C$39:$C$48,MATCH($E1357,Parâmetros!$A$39:$A$48,0)),0)))),0,N($W1356)+1))))</f>
        <v>11</v>
      </c>
      <c r="X1357" s="34">
        <f>IF(OR(OR($D1357="6x1",$D1357="FF 6x1"),$D1357="5x2"),"",IF($AB1357&lt;&gt;$AB1356,IF(IFERROR(INDEX(Cadastro!$F$5:$F$243,$AB1357),"")="",0,IF(IFERROR(INDEX(Cadastro!$F$5:$F$243,$AB1357),"")&gt;IFERROR(INDEX(Parâmetros!$B$39:$B$48,MATCH($E1357,Parâmetros!$A$39:$A$48,0)),99),IFERROR(INDEX(Cadastro!$F$5:$F$243,$AB1357),"")-IFERROR(INDEX(Parâmetros!$B$39:$B$48,MATCH($E1357,Parâmetros!$A$39:$A$48,0)),99),0)),IF(AND($L1357=0,OR(N($W1356)&gt;=IFERROR(INDEX(Parâmetros!$B$39:$B$48,MATCH($E1357,Parâmetros!$A$39:$A$48,0)),99),AND(N($X1356)&gt;0,N($X1356)&lt;IFERROR(INDEX(Parâmetros!$C$39:$C$48,MATCH($E1357,Parâmetros!$A$39:$A$48,0)),0)))),N($X1356)+1,0)))</f>
        <v>0</v>
      </c>
      <c r="Y1357" t="str">
        <f>IF($AC1357&lt;&gt;"",IF($L1357&gt;0,$AC1357&amp;" · com apontamento",$AC1357),IF($E1357="Férias",IF($L1357&gt;0,"Férias · com apontamento","Férias (cadastro)"),IF(($Z1357+$AA1357-1)&gt;Parâmetros!$E$16,"Férias / afastamento",IF(AND($D1357="5x2",OR(WEEKDAY($F1357,2)=6,WEEKDAY($F1357,2)=7)),IF($L1357&gt;0,"Folga trabalhada","Folga"),IF($L1357&gt;0,"Trabalhado",IF(OR(OR($D1357="6x1",$D1357="FF 6x1"),$D1357="5x2"),IF(AND(OR($D1357="6x1",$D1357="FF 6x1"),OR(WEEKDAY($F1357,2)=6,WEEKDAY($F1357,2)=7)),"Folga","Falta de registro"),IF(AND($AB1357&lt;&gt;$AB1356,IFERROR(INDEX(Cadastro!$F$5:$F$243,$AB1357),"")=""),"Indeterminado (início da série)",IF($X1357&gt;0,"Folga","Falta de registro"))))))))</f>
        <v>Férias (cadastro)</v>
      </c>
      <c r="Z1357" s="34">
        <f>IF(OR($L1357&gt;0,$F1357&gt;Parâmetros!$E$14),0,IF($A1357&lt;&gt;$A1356,1,N($Z1356)+1))</f>
        <v>12</v>
      </c>
      <c r="AA1357" s="34">
        <f>IF(OR($L1357&gt;0,$F1357&gt;Parâmetros!$E$14),0,IF(OR($A1357&lt;&gt;$A1358,$F1358&gt;Parâmetros!$E$14),1,N($AA1358)+1))</f>
        <v>5</v>
      </c>
      <c r="AB1357" s="31">
        <f>IFERROR(MATCH($A1357&amp;"|"&amp;TEXT(_xlfn.MAXIFS(Cadastro!$E$5:$E$243,Cadastro!$A$5:$A$243,$A1357,Cadastro!$E$5:$E$243,"&lt;="&amp;$F1357),"yyyymmdd"),Cadastro!$I$5:$I$243,0),"")</f>
        <v>175</v>
      </c>
      <c r="AC1357" t="str">
        <f>IFERROR(_xlfn.SINGLE(INDEX(Exceções!$D$5:$D$203,MATCH($A1357&amp;"|"&amp;$F1357,Exceções!$F$5:$F$203,0))),"")</f>
        <v/>
      </c>
      <c r="AD1357" t="str">
        <f>IF($AC1357="","",IFERROR(_xlfn.SINGLE(INDEX(Exceções!$E$5:$E$203,MATCH($A1357&amp;"|"&amp;$F1357,Exceções!$F$5:$F$203,0))),""))</f>
        <v/>
      </c>
    </row>
    <row r="1358" spans="1:30" ht="15" hidden="1" customHeight="1" x14ac:dyDescent="0.25">
      <c r="A1358" s="31">
        <v>54747</v>
      </c>
      <c r="B1358" s="17" t="s">
        <v>51</v>
      </c>
      <c r="C1358" s="17" t="str">
        <f>IFERROR(INDEX(Cadastro!$C$5:$C$243,$AB1358),"NÃO INFORMADO")</f>
        <v>LUB</v>
      </c>
      <c r="D1358" s="17" t="str">
        <f>IFERROR(INDEX(Cadastro!$D$5:$D$243,$AB1358),"")</f>
        <v>Férias</v>
      </c>
      <c r="E1358" s="17" t="str">
        <f>IFERROR(INDEX(Cadastro!$G$5:$G$243,$AB1358),"")</f>
        <v>Férias</v>
      </c>
      <c r="F1358" s="29">
        <v>46312</v>
      </c>
      <c r="G1358" s="32" t="str">
        <f t="shared" si="126"/>
        <v>sáb</v>
      </c>
      <c r="H1358" s="31" t="str">
        <f>IF($L1358=0,"",_xlfn.MINIFS(Dados!$Q:$Q,Dados!$A:$A,$A1358,Dados!$S:$S,$F1358))</f>
        <v/>
      </c>
      <c r="I1358" s="31" t="str">
        <f>IF($H1358="","",_xlfn.MAXIFS(Dados!$R:$R,Dados!$A:$A,$A1358,Dados!$S:$S,$F1358))</f>
        <v/>
      </c>
      <c r="J1358" s="32" t="str">
        <f>IF($D1358&lt;&gt;"Folguista","",IFERROR(INDEX(Parâmetros!$D$52:$G$52,1,MIN(4,MAX(1,$W1358))),""))</f>
        <v/>
      </c>
      <c r="K1358" s="32" t="str">
        <f>IF(OR($AC1358&lt;&gt;"",$Y1358="Folga",$Y1358="Folga trabalhada",$Y1358="Férias (cadastro)",$Y1358="Férias / afastamento",$Y1358="Indeterminado (início da série)"),"",IF(OR($D1358="6x1",$D1358="FF 6x1"),IF(OR(WEEKDAY($F1358,2)=6,WEEKDAY($F1358,2)=7),"6x1 sáb/dom","6x1"),IF($D1358="5x2","5x2",IF($H1358="",IF($D1358="Folguista",$J1358,$E1358),IF(OR($H1358&gt;=Parâmetros!$E$18,$H1358&lt;Parâmetros!$E$19),"C",IF($H1358&lt;Parâmetros!$E$20,"A","B"))))))</f>
        <v/>
      </c>
      <c r="L1358" s="30">
        <f>SUMIFS(Dados!$E:$E,Dados!$A:$A,$A1358,Dados!$S:$S,$F1358)</f>
        <v>0</v>
      </c>
      <c r="M1358" s="30" t="str">
        <f>IFERROR(INDEX(Parâmetros!$E$6:$E$11,MATCH($K1358,Parâmetros!$A$6:$A$11,0)),"")</f>
        <v/>
      </c>
      <c r="N1358" s="33" t="str">
        <f t="shared" si="127"/>
        <v/>
      </c>
      <c r="O1358" s="33">
        <f>Parâmetros!$E$13</f>
        <v>0.8</v>
      </c>
      <c r="P1358" s="32" t="str">
        <f>IF(OR($M1358="",$F1358&gt;Parâmetros!$E$14),"Não","Sim")</f>
        <v>Não</v>
      </c>
      <c r="Q1358" s="32" t="str">
        <f t="shared" si="128"/>
        <v/>
      </c>
      <c r="R1358" s="32" t="str">
        <f t="shared" si="129"/>
        <v/>
      </c>
      <c r="S1358" s="30" t="str">
        <f t="shared" si="130"/>
        <v/>
      </c>
      <c r="T1358" s="32" t="str">
        <f>IF($Q1358&lt;&gt;"Sim","",IF($N1358&gt;Parâmetros!$E$15,"Sim","Não"))</f>
        <v/>
      </c>
      <c r="U1358" s="17" t="str">
        <f t="shared" si="131"/>
        <v>Férias / afastamento</v>
      </c>
      <c r="V1358" s="17" t="str">
        <f>IF($AC1358&lt;&gt;"",IF($L1358&gt;0,"ATENÇÃO · apontou em dia de "&amp;LOWER($AC1358)&amp;" cadastrado","Exceção cadastrada · "&amp;$AC1358)&amp;IF($AD1358="",""," · "&amp;$AD1358),IF($E1358="Férias",IF($L1358&gt;0,"ATENÇÃO · apontou estando de férias no cadastro","Férias no cadastro"),IF($Y1358="Férias / afastamento","Afastamento · "&amp;($Z1358+$AA1358-1)&amp;" dias seguidos sem apontamento",IF($Y1358="Folga trabalhada","ATENÇÃO · apontou em dia de folga da escala 5x2",IF($Y1358="Folga",IF(AND($D1358="5x2",OR(WEEKDAY($F1358,2)=6,WEEKDAY($F1358,2)=7)),"Folga de fim de semana da escala 5x2",IF(AND(OR($D1358="6x1",$D1358="FF 6x1"),WEEKDAY($F1358,2)=6,FALSE()),"Folga de fim de semana · apontou no domingo anterior",IF(AND(OR($D1358="6x1",$D1358="FF 6x1"),WEEKDAY($F1358,2)=7,AND($A1358=$A1357,$L1357&gt;0)),"Folga de fim de semana · apontou no sábado",IF(AND(OR($D1358="6x1",$D1358="FF 6x1"),OR(WEEKDAY($F1358,2)=6,WEEKDAY($F1358,2)=7)),"Folga de fim de semana · sem apontamento no sábado nem no domingo","Folga prevista pelo ciclo")))),IF($Y1358="Indeterminado (início da série)","Sem histórico anterior — informe o dia do ciclo no Cadastro",IF($Y1358="Falta de registro",IF(OR(OR($D1358="6x1",$D1358="FF 6x1"),$D1358="5x2"),"FALTA DE REGISTRO · dia útil da escala "&amp;$E1358,"FALTA DE REGISTRO · dia "&amp;$W1358&amp;" de "&amp;IFERROR(INDEX(Parâmetros!$B$39:$B$48,MATCH($E1358,Parâmetros!$A$39:$A$48,0)),99)&amp;" do ciclo"),IF(OR($D1358="6x1",$D1358="FF 6x1"),IF(OR(AND(WEEKDAY($F1358,2)=6,AND($A1358=$A1359,$L1359&gt;0)),AND(WEEKDAY($F1358,2)=7,AND($A1358=$A1357,$L1357&gt;0))),"ATENÇÃO · apontou sábado e domingo no mesmo fim de semana",IF(OR(WEEKDAY($F1358,2)=6,WEEKDAY($F1358,2)=7),"Jornada de fim de semana do 6x1",IF(OR($H1358&gt;=Parâmetros!$E$20,$H1358&lt;Parâmetros!$E$19),"ATENÇÃO · 6x1 apontou fora do horário diurno","Jornada fixa do 6x1"))),IF($D1358="5x2","Jornada fixa do 5x2",IF($D1358="Folguista",IF($J1358=$K1358,"Evidência confirma sequência","DIVERGE · sequência "&amp;$J1358&amp;" × evidência "&amp;$K1358),IF($K1358=$E1358,"Evidência confirma cadastro","DIVERGE · cadastro "&amp;$E1358&amp;" × evidência "&amp;$K1358)))))))))))</f>
        <v>Férias no cadastro</v>
      </c>
      <c r="W1358" s="34">
        <f>IF(OR(OR($D1358="6x1",$D1358="FF 6x1"),$D1358="5x2"),"",IF($AB1358&lt;&gt;$AB1357,IF(IFERROR(INDEX(Cadastro!$F$5:$F$243,$AB1358),"")="",IF($L1358&gt;0,1,0),IF(IFERROR(INDEX(Cadastro!$F$5:$F$243,$AB1358),"")&lt;=IFERROR(INDEX(Parâmetros!$B$39:$B$48,MATCH($E1358,Parâmetros!$A$39:$A$48,0)),99),IFERROR(INDEX(Cadastro!$F$5:$F$243,$AB1358),""),0)),IF($L1358&gt;0,IF(N($X1357)&gt;0,1,N($W1357)+1),IF(AND($L1358=0,OR(N($W1357)&gt;=IFERROR(INDEX(Parâmetros!$B$39:$B$48,MATCH($E1358,Parâmetros!$A$39:$A$48,0)),99),AND(N($X1357)&gt;0,N($X1357)&lt;IFERROR(INDEX(Parâmetros!$C$39:$C$48,MATCH($E1358,Parâmetros!$A$39:$A$48,0)),0)))),0,N($W1357)+1))))</f>
        <v>12</v>
      </c>
      <c r="X1358" s="34">
        <f>IF(OR(OR($D1358="6x1",$D1358="FF 6x1"),$D1358="5x2"),"",IF($AB1358&lt;&gt;$AB1357,IF(IFERROR(INDEX(Cadastro!$F$5:$F$243,$AB1358),"")="",0,IF(IFERROR(INDEX(Cadastro!$F$5:$F$243,$AB1358),"")&gt;IFERROR(INDEX(Parâmetros!$B$39:$B$48,MATCH($E1358,Parâmetros!$A$39:$A$48,0)),99),IFERROR(INDEX(Cadastro!$F$5:$F$243,$AB1358),"")-IFERROR(INDEX(Parâmetros!$B$39:$B$48,MATCH($E1358,Parâmetros!$A$39:$A$48,0)),99),0)),IF(AND($L1358=0,OR(N($W1357)&gt;=IFERROR(INDEX(Parâmetros!$B$39:$B$48,MATCH($E1358,Parâmetros!$A$39:$A$48,0)),99),AND(N($X1357)&gt;0,N($X1357)&lt;IFERROR(INDEX(Parâmetros!$C$39:$C$48,MATCH($E1358,Parâmetros!$A$39:$A$48,0)),0)))),N($X1357)+1,0)))</f>
        <v>0</v>
      </c>
      <c r="Y1358" t="str">
        <f>IF($AC1358&lt;&gt;"",IF($L1358&gt;0,$AC1358&amp;" · com apontamento",$AC1358),IF($E1358="Férias",IF($L1358&gt;0,"Férias · com apontamento","Férias (cadastro)"),IF(($Z1358+$AA1358-1)&gt;Parâmetros!$E$16,"Férias / afastamento",IF(AND($D1358="5x2",OR(WEEKDAY($F1358,2)=6,WEEKDAY($F1358,2)=7)),IF($L1358&gt;0,"Folga trabalhada","Folga"),IF($L1358&gt;0,"Trabalhado",IF(OR(OR($D1358="6x1",$D1358="FF 6x1"),$D1358="5x2"),IF(AND(OR($D1358="6x1",$D1358="FF 6x1"),OR(WEEKDAY($F1358,2)=6,WEEKDAY($F1358,2)=7)),"Folga","Falta de registro"),IF(AND($AB1358&lt;&gt;$AB1357,IFERROR(INDEX(Cadastro!$F$5:$F$243,$AB1358),"")=""),"Indeterminado (início da série)",IF($X1358&gt;0,"Folga","Falta de registro"))))))))</f>
        <v>Férias (cadastro)</v>
      </c>
      <c r="Z1358" s="34">
        <f>IF(OR($L1358&gt;0,$F1358&gt;Parâmetros!$E$14),0,IF($A1358&lt;&gt;$A1357,1,N($Z1357)+1))</f>
        <v>13</v>
      </c>
      <c r="AA1358" s="34">
        <f>IF(OR($L1358&gt;0,$F1358&gt;Parâmetros!$E$14),0,IF(OR($A1358&lt;&gt;$A1359,$F1359&gt;Parâmetros!$E$14),1,N($AA1359)+1))</f>
        <v>4</v>
      </c>
      <c r="AB1358" s="31">
        <f>IFERROR(MATCH($A1358&amp;"|"&amp;TEXT(_xlfn.MAXIFS(Cadastro!$E$5:$E$243,Cadastro!$A$5:$A$243,$A1358,Cadastro!$E$5:$E$243,"&lt;="&amp;$F1358),"yyyymmdd"),Cadastro!$I$5:$I$243,0),"")</f>
        <v>175</v>
      </c>
      <c r="AC1358" t="str">
        <f>IFERROR(_xlfn.SINGLE(INDEX(Exceções!$D$5:$D$203,MATCH($A1358&amp;"|"&amp;$F1358,Exceções!$F$5:$F$203,0))),"")</f>
        <v/>
      </c>
      <c r="AD1358" t="str">
        <f>IF($AC1358="","",IFERROR(_xlfn.SINGLE(INDEX(Exceções!$E$5:$E$203,MATCH($A1358&amp;"|"&amp;$F1358,Exceções!$F$5:$F$203,0))),""))</f>
        <v/>
      </c>
    </row>
    <row r="1359" spans="1:30" ht="15" hidden="1" customHeight="1" x14ac:dyDescent="0.25">
      <c r="A1359" s="31">
        <v>54747</v>
      </c>
      <c r="B1359" s="17" t="s">
        <v>51</v>
      </c>
      <c r="C1359" s="17" t="str">
        <f>IFERROR(INDEX(Cadastro!$C$5:$C$243,$AB1359),"NÃO INFORMADO")</f>
        <v>LUB</v>
      </c>
      <c r="D1359" s="17" t="str">
        <f>IFERROR(INDEX(Cadastro!$D$5:$D$243,$AB1359),"")</f>
        <v>Férias</v>
      </c>
      <c r="E1359" s="17" t="str">
        <f>IFERROR(INDEX(Cadastro!$G$5:$G$243,$AB1359),"")</f>
        <v>Férias</v>
      </c>
      <c r="F1359" s="29">
        <v>46313</v>
      </c>
      <c r="G1359" s="32" t="str">
        <f t="shared" si="126"/>
        <v>dom</v>
      </c>
      <c r="H1359" s="31" t="str">
        <f>IF($L1359=0,"",_xlfn.MINIFS(Dados!$Q:$Q,Dados!$A:$A,$A1359,Dados!$S:$S,$F1359))</f>
        <v/>
      </c>
      <c r="I1359" s="31" t="str">
        <f>IF($H1359="","",_xlfn.MAXIFS(Dados!$R:$R,Dados!$A:$A,$A1359,Dados!$S:$S,$F1359))</f>
        <v/>
      </c>
      <c r="J1359" s="32" t="str">
        <f>IF($D1359&lt;&gt;"Folguista","",IFERROR(INDEX(Parâmetros!$D$52:$G$52,1,MIN(4,MAX(1,$W1359))),""))</f>
        <v/>
      </c>
      <c r="K1359" s="32" t="str">
        <f>IF(OR($AC1359&lt;&gt;"",$Y1359="Folga",$Y1359="Folga trabalhada",$Y1359="Férias (cadastro)",$Y1359="Férias / afastamento",$Y1359="Indeterminado (início da série)"),"",IF(OR($D1359="6x1",$D1359="FF 6x1"),IF(OR(WEEKDAY($F1359,2)=6,WEEKDAY($F1359,2)=7),"6x1 sáb/dom","6x1"),IF($D1359="5x2","5x2",IF($H1359="",IF($D1359="Folguista",$J1359,$E1359),IF(OR($H1359&gt;=Parâmetros!$E$18,$H1359&lt;Parâmetros!$E$19),"C",IF($H1359&lt;Parâmetros!$E$20,"A","B"))))))</f>
        <v/>
      </c>
      <c r="L1359" s="30">
        <f>SUMIFS(Dados!$E:$E,Dados!$A:$A,$A1359,Dados!$S:$S,$F1359)</f>
        <v>0</v>
      </c>
      <c r="M1359" s="30" t="str">
        <f>IFERROR(INDEX(Parâmetros!$E$6:$E$11,MATCH($K1359,Parâmetros!$A$6:$A$11,0)),"")</f>
        <v/>
      </c>
      <c r="N1359" s="33" t="str">
        <f t="shared" si="127"/>
        <v/>
      </c>
      <c r="O1359" s="33">
        <f>Parâmetros!$E$13</f>
        <v>0.8</v>
      </c>
      <c r="P1359" s="32" t="str">
        <f>IF(OR($M1359="",$F1359&gt;Parâmetros!$E$14),"Não","Sim")</f>
        <v>Não</v>
      </c>
      <c r="Q1359" s="32" t="str">
        <f t="shared" si="128"/>
        <v/>
      </c>
      <c r="R1359" s="32" t="str">
        <f t="shared" si="129"/>
        <v/>
      </c>
      <c r="S1359" s="30" t="str">
        <f t="shared" si="130"/>
        <v/>
      </c>
      <c r="T1359" s="32" t="str">
        <f>IF($Q1359&lt;&gt;"Sim","",IF($N1359&gt;Parâmetros!$E$15,"Sim","Não"))</f>
        <v/>
      </c>
      <c r="U1359" s="17" t="str">
        <f t="shared" si="131"/>
        <v>Férias / afastamento</v>
      </c>
      <c r="V1359" s="17" t="str">
        <f>IF($AC1359&lt;&gt;"",IF($L1359&gt;0,"ATENÇÃO · apontou em dia de "&amp;LOWER($AC1359)&amp;" cadastrado","Exceção cadastrada · "&amp;$AC1359)&amp;IF($AD1359="",""," · "&amp;$AD1359),IF($E1359="Férias",IF($L1359&gt;0,"ATENÇÃO · apontou estando de férias no cadastro","Férias no cadastro"),IF($Y1359="Férias / afastamento","Afastamento · "&amp;($Z1359+$AA1359-1)&amp;" dias seguidos sem apontamento",IF($Y1359="Folga trabalhada","ATENÇÃO · apontou em dia de folga da escala 5x2",IF($Y1359="Folga",IF(AND($D1359="5x2",OR(WEEKDAY($F1359,2)=6,WEEKDAY($F1359,2)=7)),"Folga de fim de semana da escala 5x2",IF(AND(OR($D1359="6x1",$D1359="FF 6x1"),WEEKDAY($F1359,2)=6,FALSE()),"Folga de fim de semana · apontou no domingo anterior",IF(AND(OR($D1359="6x1",$D1359="FF 6x1"),WEEKDAY($F1359,2)=7,AND($A1359=$A1358,$L1358&gt;0)),"Folga de fim de semana · apontou no sábado",IF(AND(OR($D1359="6x1",$D1359="FF 6x1"),OR(WEEKDAY($F1359,2)=6,WEEKDAY($F1359,2)=7)),"Folga de fim de semana · sem apontamento no sábado nem no domingo","Folga prevista pelo ciclo")))),IF($Y1359="Indeterminado (início da série)","Sem histórico anterior — informe o dia do ciclo no Cadastro",IF($Y1359="Falta de registro",IF(OR(OR($D1359="6x1",$D1359="FF 6x1"),$D1359="5x2"),"FALTA DE REGISTRO · dia útil da escala "&amp;$E1359,"FALTA DE REGISTRO · dia "&amp;$W1359&amp;" de "&amp;IFERROR(INDEX(Parâmetros!$B$39:$B$48,MATCH($E1359,Parâmetros!$A$39:$A$48,0)),99)&amp;" do ciclo"),IF(OR($D1359="6x1",$D1359="FF 6x1"),IF(OR(AND(WEEKDAY($F1359,2)=6,AND($A1359=$A1360,$L1360&gt;0)),AND(WEEKDAY($F1359,2)=7,AND($A1359=$A1358,$L1358&gt;0))),"ATENÇÃO · apontou sábado e domingo no mesmo fim de semana",IF(OR(WEEKDAY($F1359,2)=6,WEEKDAY($F1359,2)=7),"Jornada de fim de semana do 6x1",IF(OR($H1359&gt;=Parâmetros!$E$20,$H1359&lt;Parâmetros!$E$19),"ATENÇÃO · 6x1 apontou fora do horário diurno","Jornada fixa do 6x1"))),IF($D1359="5x2","Jornada fixa do 5x2",IF($D1359="Folguista",IF($J1359=$K1359,"Evidência confirma sequência","DIVERGE · sequência "&amp;$J1359&amp;" × evidência "&amp;$K1359),IF($K1359=$E1359,"Evidência confirma cadastro","DIVERGE · cadastro "&amp;$E1359&amp;" × evidência "&amp;$K1359)))))))))))</f>
        <v>Férias no cadastro</v>
      </c>
      <c r="W1359" s="34">
        <f>IF(OR(OR($D1359="6x1",$D1359="FF 6x1"),$D1359="5x2"),"",IF($AB1359&lt;&gt;$AB1358,IF(IFERROR(INDEX(Cadastro!$F$5:$F$243,$AB1359),"")="",IF($L1359&gt;0,1,0),IF(IFERROR(INDEX(Cadastro!$F$5:$F$243,$AB1359),"")&lt;=IFERROR(INDEX(Parâmetros!$B$39:$B$48,MATCH($E1359,Parâmetros!$A$39:$A$48,0)),99),IFERROR(INDEX(Cadastro!$F$5:$F$243,$AB1359),""),0)),IF($L1359&gt;0,IF(N($X1358)&gt;0,1,N($W1358)+1),IF(AND($L1359=0,OR(N($W1358)&gt;=IFERROR(INDEX(Parâmetros!$B$39:$B$48,MATCH($E1359,Parâmetros!$A$39:$A$48,0)),99),AND(N($X1358)&gt;0,N($X1358)&lt;IFERROR(INDEX(Parâmetros!$C$39:$C$48,MATCH($E1359,Parâmetros!$A$39:$A$48,0)),0)))),0,N($W1358)+1))))</f>
        <v>13</v>
      </c>
      <c r="X1359" s="34">
        <f>IF(OR(OR($D1359="6x1",$D1359="FF 6x1"),$D1359="5x2"),"",IF($AB1359&lt;&gt;$AB1358,IF(IFERROR(INDEX(Cadastro!$F$5:$F$243,$AB1359),"")="",0,IF(IFERROR(INDEX(Cadastro!$F$5:$F$243,$AB1359),"")&gt;IFERROR(INDEX(Parâmetros!$B$39:$B$48,MATCH($E1359,Parâmetros!$A$39:$A$48,0)),99),IFERROR(INDEX(Cadastro!$F$5:$F$243,$AB1359),"")-IFERROR(INDEX(Parâmetros!$B$39:$B$48,MATCH($E1359,Parâmetros!$A$39:$A$48,0)),99),0)),IF(AND($L1359=0,OR(N($W1358)&gt;=IFERROR(INDEX(Parâmetros!$B$39:$B$48,MATCH($E1359,Parâmetros!$A$39:$A$48,0)),99),AND(N($X1358)&gt;0,N($X1358)&lt;IFERROR(INDEX(Parâmetros!$C$39:$C$48,MATCH($E1359,Parâmetros!$A$39:$A$48,0)),0)))),N($X1358)+1,0)))</f>
        <v>0</v>
      </c>
      <c r="Y1359" t="str">
        <f>IF($AC1359&lt;&gt;"",IF($L1359&gt;0,$AC1359&amp;" · com apontamento",$AC1359),IF($E1359="Férias",IF($L1359&gt;0,"Férias · com apontamento","Férias (cadastro)"),IF(($Z1359+$AA1359-1)&gt;Parâmetros!$E$16,"Férias / afastamento",IF(AND($D1359="5x2",OR(WEEKDAY($F1359,2)=6,WEEKDAY($F1359,2)=7)),IF($L1359&gt;0,"Folga trabalhada","Folga"),IF($L1359&gt;0,"Trabalhado",IF(OR(OR($D1359="6x1",$D1359="FF 6x1"),$D1359="5x2"),IF(AND(OR($D1359="6x1",$D1359="FF 6x1"),OR(WEEKDAY($F1359,2)=6,WEEKDAY($F1359,2)=7)),"Folga","Falta de registro"),IF(AND($AB1359&lt;&gt;$AB1358,IFERROR(INDEX(Cadastro!$F$5:$F$243,$AB1359),"")=""),"Indeterminado (início da série)",IF($X1359&gt;0,"Folga","Falta de registro"))))))))</f>
        <v>Férias (cadastro)</v>
      </c>
      <c r="Z1359" s="34">
        <f>IF(OR($L1359&gt;0,$F1359&gt;Parâmetros!$E$14),0,IF($A1359&lt;&gt;$A1358,1,N($Z1358)+1))</f>
        <v>14</v>
      </c>
      <c r="AA1359" s="34">
        <f>IF(OR($L1359&gt;0,$F1359&gt;Parâmetros!$E$14),0,IF(OR($A1359&lt;&gt;$A1360,$F1360&gt;Parâmetros!$E$14),1,N($AA1360)+1))</f>
        <v>3</v>
      </c>
      <c r="AB1359" s="31">
        <f>IFERROR(MATCH($A1359&amp;"|"&amp;TEXT(_xlfn.MAXIFS(Cadastro!$E$5:$E$243,Cadastro!$A$5:$A$243,$A1359,Cadastro!$E$5:$E$243,"&lt;="&amp;$F1359),"yyyymmdd"),Cadastro!$I$5:$I$243,0),"")</f>
        <v>175</v>
      </c>
      <c r="AC1359" t="str">
        <f>IFERROR(_xlfn.SINGLE(INDEX(Exceções!$D$5:$D$203,MATCH($A1359&amp;"|"&amp;$F1359,Exceções!$F$5:$F$203,0))),"")</f>
        <v/>
      </c>
      <c r="AD1359" t="str">
        <f>IF($AC1359="","",IFERROR(_xlfn.SINGLE(INDEX(Exceções!$E$5:$E$203,MATCH($A1359&amp;"|"&amp;$F1359,Exceções!$F$5:$F$203,0))),""))</f>
        <v/>
      </c>
    </row>
    <row r="1360" spans="1:30" ht="15" hidden="1" customHeight="1" x14ac:dyDescent="0.25">
      <c r="A1360" s="31">
        <v>54747</v>
      </c>
      <c r="B1360" s="17" t="s">
        <v>51</v>
      </c>
      <c r="C1360" s="17" t="str">
        <f>IFERROR(INDEX(Cadastro!$C$5:$C$243,$AB1360),"NÃO INFORMADO")</f>
        <v>LUB</v>
      </c>
      <c r="D1360" s="17" t="str">
        <f>IFERROR(INDEX(Cadastro!$D$5:$D$243,$AB1360),"")</f>
        <v>Férias</v>
      </c>
      <c r="E1360" s="17" t="str">
        <f>IFERROR(INDEX(Cadastro!$G$5:$G$243,$AB1360),"")</f>
        <v>Férias</v>
      </c>
      <c r="F1360" s="29">
        <v>46314</v>
      </c>
      <c r="G1360" s="32" t="str">
        <f t="shared" si="126"/>
        <v>seg</v>
      </c>
      <c r="H1360" s="31" t="str">
        <f>IF($L1360=0,"",_xlfn.MINIFS(Dados!$Q:$Q,Dados!$A:$A,$A1360,Dados!$S:$S,$F1360))</f>
        <v/>
      </c>
      <c r="I1360" s="31" t="str">
        <f>IF($H1360="","",_xlfn.MAXIFS(Dados!$R:$R,Dados!$A:$A,$A1360,Dados!$S:$S,$F1360))</f>
        <v/>
      </c>
      <c r="J1360" s="32" t="str">
        <f>IF($D1360&lt;&gt;"Folguista","",IFERROR(INDEX(Parâmetros!$D$52:$G$52,1,MIN(4,MAX(1,$W1360))),""))</f>
        <v/>
      </c>
      <c r="K1360" s="32" t="str">
        <f>IF(OR($AC1360&lt;&gt;"",$Y1360="Folga",$Y1360="Folga trabalhada",$Y1360="Férias (cadastro)",$Y1360="Férias / afastamento",$Y1360="Indeterminado (início da série)"),"",IF(OR($D1360="6x1",$D1360="FF 6x1"),IF(OR(WEEKDAY($F1360,2)=6,WEEKDAY($F1360,2)=7),"6x1 sáb/dom","6x1"),IF($D1360="5x2","5x2",IF($H1360="",IF($D1360="Folguista",$J1360,$E1360),IF(OR($H1360&gt;=Parâmetros!$E$18,$H1360&lt;Parâmetros!$E$19),"C",IF($H1360&lt;Parâmetros!$E$20,"A","B"))))))</f>
        <v/>
      </c>
      <c r="L1360" s="30">
        <f>SUMIFS(Dados!$E:$E,Dados!$A:$A,$A1360,Dados!$S:$S,$F1360)</f>
        <v>0</v>
      </c>
      <c r="M1360" s="30" t="str">
        <f>IFERROR(INDEX(Parâmetros!$E$6:$E$11,MATCH($K1360,Parâmetros!$A$6:$A$11,0)),"")</f>
        <v/>
      </c>
      <c r="N1360" s="33" t="str">
        <f t="shared" si="127"/>
        <v/>
      </c>
      <c r="O1360" s="33">
        <f>Parâmetros!$E$13</f>
        <v>0.8</v>
      </c>
      <c r="P1360" s="32" t="str">
        <f>IF(OR($M1360="",$F1360&gt;Parâmetros!$E$14),"Não","Sim")</f>
        <v>Não</v>
      </c>
      <c r="Q1360" s="32" t="str">
        <f t="shared" si="128"/>
        <v/>
      </c>
      <c r="R1360" s="32" t="str">
        <f t="shared" si="129"/>
        <v/>
      </c>
      <c r="S1360" s="30" t="str">
        <f t="shared" si="130"/>
        <v/>
      </c>
      <c r="T1360" s="32" t="str">
        <f>IF($Q1360&lt;&gt;"Sim","",IF($N1360&gt;Parâmetros!$E$15,"Sim","Não"))</f>
        <v/>
      </c>
      <c r="U1360" s="17" t="str">
        <f t="shared" si="131"/>
        <v>Férias / afastamento</v>
      </c>
      <c r="V1360" s="17" t="str">
        <f>IF($AC1360&lt;&gt;"",IF($L1360&gt;0,"ATENÇÃO · apontou em dia de "&amp;LOWER($AC1360)&amp;" cadastrado","Exceção cadastrada · "&amp;$AC1360)&amp;IF($AD1360="",""," · "&amp;$AD1360),IF($E1360="Férias",IF($L1360&gt;0,"ATENÇÃO · apontou estando de férias no cadastro","Férias no cadastro"),IF($Y1360="Férias / afastamento","Afastamento · "&amp;($Z1360+$AA1360-1)&amp;" dias seguidos sem apontamento",IF($Y1360="Folga trabalhada","ATENÇÃO · apontou em dia de folga da escala 5x2",IF($Y1360="Folga",IF(AND($D1360="5x2",OR(WEEKDAY($F1360,2)=6,WEEKDAY($F1360,2)=7)),"Folga de fim de semana da escala 5x2",IF(AND(OR($D1360="6x1",$D1360="FF 6x1"),WEEKDAY($F1360,2)=6,FALSE()),"Folga de fim de semana · apontou no domingo anterior",IF(AND(OR($D1360="6x1",$D1360="FF 6x1"),WEEKDAY($F1360,2)=7,AND($A1360=$A1359,$L1359&gt;0)),"Folga de fim de semana · apontou no sábado",IF(AND(OR($D1360="6x1",$D1360="FF 6x1"),OR(WEEKDAY($F1360,2)=6,WEEKDAY($F1360,2)=7)),"Folga de fim de semana · sem apontamento no sábado nem no domingo","Folga prevista pelo ciclo")))),IF($Y1360="Indeterminado (início da série)","Sem histórico anterior — informe o dia do ciclo no Cadastro",IF($Y1360="Falta de registro",IF(OR(OR($D1360="6x1",$D1360="FF 6x1"),$D1360="5x2"),"FALTA DE REGISTRO · dia útil da escala "&amp;$E1360,"FALTA DE REGISTRO · dia "&amp;$W1360&amp;" de "&amp;IFERROR(INDEX(Parâmetros!$B$39:$B$48,MATCH($E1360,Parâmetros!$A$39:$A$48,0)),99)&amp;" do ciclo"),IF(OR($D1360="6x1",$D1360="FF 6x1"),IF(OR(AND(WEEKDAY($F1360,2)=6,AND($A1360=$A1361,$L1361&gt;0)),AND(WEEKDAY($F1360,2)=7,AND($A1360=$A1359,$L1359&gt;0))),"ATENÇÃO · apontou sábado e domingo no mesmo fim de semana",IF(OR(WEEKDAY($F1360,2)=6,WEEKDAY($F1360,2)=7),"Jornada de fim de semana do 6x1",IF(OR($H1360&gt;=Parâmetros!$E$20,$H1360&lt;Parâmetros!$E$19),"ATENÇÃO · 6x1 apontou fora do horário diurno","Jornada fixa do 6x1"))),IF($D1360="5x2","Jornada fixa do 5x2",IF($D1360="Folguista",IF($J1360=$K1360,"Evidência confirma sequência","DIVERGE · sequência "&amp;$J1360&amp;" × evidência "&amp;$K1360),IF($K1360=$E1360,"Evidência confirma cadastro","DIVERGE · cadastro "&amp;$E1360&amp;" × evidência "&amp;$K1360)))))))))))</f>
        <v>Férias no cadastro</v>
      </c>
      <c r="W1360" s="34">
        <f>IF(OR(OR($D1360="6x1",$D1360="FF 6x1"),$D1360="5x2"),"",IF($AB1360&lt;&gt;$AB1359,IF(IFERROR(INDEX(Cadastro!$F$5:$F$243,$AB1360),"")="",IF($L1360&gt;0,1,0),IF(IFERROR(INDEX(Cadastro!$F$5:$F$243,$AB1360),"")&lt;=IFERROR(INDEX(Parâmetros!$B$39:$B$48,MATCH($E1360,Parâmetros!$A$39:$A$48,0)),99),IFERROR(INDEX(Cadastro!$F$5:$F$243,$AB1360),""),0)),IF($L1360&gt;0,IF(N($X1359)&gt;0,1,N($W1359)+1),IF(AND($L1360=0,OR(N($W1359)&gt;=IFERROR(INDEX(Parâmetros!$B$39:$B$48,MATCH($E1360,Parâmetros!$A$39:$A$48,0)),99),AND(N($X1359)&gt;0,N($X1359)&lt;IFERROR(INDEX(Parâmetros!$C$39:$C$48,MATCH($E1360,Parâmetros!$A$39:$A$48,0)),0)))),0,N($W1359)+1))))</f>
        <v>14</v>
      </c>
      <c r="X1360" s="34">
        <f>IF(OR(OR($D1360="6x1",$D1360="FF 6x1"),$D1360="5x2"),"",IF($AB1360&lt;&gt;$AB1359,IF(IFERROR(INDEX(Cadastro!$F$5:$F$243,$AB1360),"")="",0,IF(IFERROR(INDEX(Cadastro!$F$5:$F$243,$AB1360),"")&gt;IFERROR(INDEX(Parâmetros!$B$39:$B$48,MATCH($E1360,Parâmetros!$A$39:$A$48,0)),99),IFERROR(INDEX(Cadastro!$F$5:$F$243,$AB1360),"")-IFERROR(INDEX(Parâmetros!$B$39:$B$48,MATCH($E1360,Parâmetros!$A$39:$A$48,0)),99),0)),IF(AND($L1360=0,OR(N($W1359)&gt;=IFERROR(INDEX(Parâmetros!$B$39:$B$48,MATCH($E1360,Parâmetros!$A$39:$A$48,0)),99),AND(N($X1359)&gt;0,N($X1359)&lt;IFERROR(INDEX(Parâmetros!$C$39:$C$48,MATCH($E1360,Parâmetros!$A$39:$A$48,0)),0)))),N($X1359)+1,0)))</f>
        <v>0</v>
      </c>
      <c r="Y1360" t="str">
        <f>IF($AC1360&lt;&gt;"",IF($L1360&gt;0,$AC1360&amp;" · com apontamento",$AC1360),IF($E1360="Férias",IF($L1360&gt;0,"Férias · com apontamento","Férias (cadastro)"),IF(($Z1360+$AA1360-1)&gt;Parâmetros!$E$16,"Férias / afastamento",IF(AND($D1360="5x2",OR(WEEKDAY($F1360,2)=6,WEEKDAY($F1360,2)=7)),IF($L1360&gt;0,"Folga trabalhada","Folga"),IF($L1360&gt;0,"Trabalhado",IF(OR(OR($D1360="6x1",$D1360="FF 6x1"),$D1360="5x2"),IF(AND(OR($D1360="6x1",$D1360="FF 6x1"),OR(WEEKDAY($F1360,2)=6,WEEKDAY($F1360,2)=7)),"Folga","Falta de registro"),IF(AND($AB1360&lt;&gt;$AB1359,IFERROR(INDEX(Cadastro!$F$5:$F$243,$AB1360),"")=""),"Indeterminado (início da série)",IF($X1360&gt;0,"Folga","Falta de registro"))))))))</f>
        <v>Férias (cadastro)</v>
      </c>
      <c r="Z1360" s="34">
        <f>IF(OR($L1360&gt;0,$F1360&gt;Parâmetros!$E$14),0,IF($A1360&lt;&gt;$A1359,1,N($Z1359)+1))</f>
        <v>15</v>
      </c>
      <c r="AA1360" s="34">
        <f>IF(OR($L1360&gt;0,$F1360&gt;Parâmetros!$E$14),0,IF(OR($A1360&lt;&gt;$A1361,$F1361&gt;Parâmetros!$E$14),1,N($AA1361)+1))</f>
        <v>2</v>
      </c>
      <c r="AB1360" s="31">
        <f>IFERROR(MATCH($A1360&amp;"|"&amp;TEXT(_xlfn.MAXIFS(Cadastro!$E$5:$E$243,Cadastro!$A$5:$A$243,$A1360,Cadastro!$E$5:$E$243,"&lt;="&amp;$F1360),"yyyymmdd"),Cadastro!$I$5:$I$243,0),"")</f>
        <v>175</v>
      </c>
      <c r="AC1360" t="str">
        <f>IFERROR(_xlfn.SINGLE(INDEX(Exceções!$D$5:$D$203,MATCH($A1360&amp;"|"&amp;$F1360,Exceções!$F$5:$F$203,0))),"")</f>
        <v/>
      </c>
      <c r="AD1360" t="str">
        <f>IF($AC1360="","",IFERROR(_xlfn.SINGLE(INDEX(Exceções!$E$5:$E$203,MATCH($A1360&amp;"|"&amp;$F1360,Exceções!$F$5:$F$203,0))),""))</f>
        <v/>
      </c>
    </row>
    <row r="1361" spans="1:30" ht="15" hidden="1" customHeight="1" x14ac:dyDescent="0.25">
      <c r="A1361" s="31">
        <v>54747</v>
      </c>
      <c r="B1361" s="17" t="s">
        <v>51</v>
      </c>
      <c r="C1361" s="17" t="str">
        <f>IFERROR(INDEX(Cadastro!$C$5:$C$243,$AB1361),"NÃO INFORMADO")</f>
        <v>LUB</v>
      </c>
      <c r="D1361" s="17" t="str">
        <f>IFERROR(INDEX(Cadastro!$D$5:$D$243,$AB1361),"")</f>
        <v>Férias</v>
      </c>
      <c r="E1361" s="17" t="str">
        <f>IFERROR(INDEX(Cadastro!$G$5:$G$243,$AB1361),"")</f>
        <v>Férias</v>
      </c>
      <c r="F1361" s="29">
        <v>46315</v>
      </c>
      <c r="G1361" s="32" t="str">
        <f t="shared" si="126"/>
        <v>ter</v>
      </c>
      <c r="H1361" s="31" t="str">
        <f>IF($L1361=0,"",_xlfn.MINIFS(Dados!$Q:$Q,Dados!$A:$A,$A1361,Dados!$S:$S,$F1361))</f>
        <v/>
      </c>
      <c r="I1361" s="31" t="str">
        <f>IF($H1361="","",_xlfn.MAXIFS(Dados!$R:$R,Dados!$A:$A,$A1361,Dados!$S:$S,$F1361))</f>
        <v/>
      </c>
      <c r="J1361" s="32" t="str">
        <f>IF($D1361&lt;&gt;"Folguista","",IFERROR(INDEX(Parâmetros!$D$52:$G$52,1,MIN(4,MAX(1,$W1361))),""))</f>
        <v/>
      </c>
      <c r="K1361" s="32" t="str">
        <f>IF(OR($AC1361&lt;&gt;"",$Y1361="Folga",$Y1361="Folga trabalhada",$Y1361="Férias (cadastro)",$Y1361="Férias / afastamento",$Y1361="Indeterminado (início da série)"),"",IF(OR($D1361="6x1",$D1361="FF 6x1"),IF(OR(WEEKDAY($F1361,2)=6,WEEKDAY($F1361,2)=7),"6x1 sáb/dom","6x1"),IF($D1361="5x2","5x2",IF($H1361="",IF($D1361="Folguista",$J1361,$E1361),IF(OR($H1361&gt;=Parâmetros!$E$18,$H1361&lt;Parâmetros!$E$19),"C",IF($H1361&lt;Parâmetros!$E$20,"A","B"))))))</f>
        <v/>
      </c>
      <c r="L1361" s="30">
        <f>SUMIFS(Dados!$E:$E,Dados!$A:$A,$A1361,Dados!$S:$S,$F1361)</f>
        <v>0</v>
      </c>
      <c r="M1361" s="30" t="str">
        <f>IFERROR(INDEX(Parâmetros!$E$6:$E$11,MATCH($K1361,Parâmetros!$A$6:$A$11,0)),"")</f>
        <v/>
      </c>
      <c r="N1361" s="33" t="str">
        <f t="shared" si="127"/>
        <v/>
      </c>
      <c r="O1361" s="33">
        <f>Parâmetros!$E$13</f>
        <v>0.8</v>
      </c>
      <c r="P1361" s="32" t="str">
        <f>IF(OR($M1361="",$F1361&gt;Parâmetros!$E$14),"Não","Sim")</f>
        <v>Não</v>
      </c>
      <c r="Q1361" s="32" t="str">
        <f t="shared" si="128"/>
        <v/>
      </c>
      <c r="R1361" s="32" t="str">
        <f t="shared" si="129"/>
        <v/>
      </c>
      <c r="S1361" s="30" t="str">
        <f t="shared" si="130"/>
        <v/>
      </c>
      <c r="T1361" s="32" t="str">
        <f>IF($Q1361&lt;&gt;"Sim","",IF($N1361&gt;Parâmetros!$E$15,"Sim","Não"))</f>
        <v/>
      </c>
      <c r="U1361" s="17" t="str">
        <f t="shared" si="131"/>
        <v>Férias / afastamento</v>
      </c>
      <c r="V1361" s="17" t="str">
        <f>IF($AC1361&lt;&gt;"",IF($L1361&gt;0,"ATENÇÃO · apontou em dia de "&amp;LOWER($AC1361)&amp;" cadastrado","Exceção cadastrada · "&amp;$AC1361)&amp;IF($AD1361="",""," · "&amp;$AD1361),IF($E1361="Férias",IF($L1361&gt;0,"ATENÇÃO · apontou estando de férias no cadastro","Férias no cadastro"),IF($Y1361="Férias / afastamento","Afastamento · "&amp;($Z1361+$AA1361-1)&amp;" dias seguidos sem apontamento",IF($Y1361="Folga trabalhada","ATENÇÃO · apontou em dia de folga da escala 5x2",IF($Y1361="Folga",IF(AND($D1361="5x2",OR(WEEKDAY($F1361,2)=6,WEEKDAY($F1361,2)=7)),"Folga de fim de semana da escala 5x2",IF(AND(OR($D1361="6x1",$D1361="FF 6x1"),WEEKDAY($F1361,2)=6,FALSE()),"Folga de fim de semana · apontou no domingo anterior",IF(AND(OR($D1361="6x1",$D1361="FF 6x1"),WEEKDAY($F1361,2)=7,AND($A1361=$A1360,$L1360&gt;0)),"Folga de fim de semana · apontou no sábado",IF(AND(OR($D1361="6x1",$D1361="FF 6x1"),OR(WEEKDAY($F1361,2)=6,WEEKDAY($F1361,2)=7)),"Folga de fim de semana · sem apontamento no sábado nem no domingo","Folga prevista pelo ciclo")))),IF($Y1361="Indeterminado (início da série)","Sem histórico anterior — informe o dia do ciclo no Cadastro",IF($Y1361="Falta de registro",IF(OR(OR($D1361="6x1",$D1361="FF 6x1"),$D1361="5x2"),"FALTA DE REGISTRO · dia útil da escala "&amp;$E1361,"FALTA DE REGISTRO · dia "&amp;$W1361&amp;" de "&amp;IFERROR(INDEX(Parâmetros!$B$39:$B$48,MATCH($E1361,Parâmetros!$A$39:$A$48,0)),99)&amp;" do ciclo"),IF(OR($D1361="6x1",$D1361="FF 6x1"),IF(OR(AND(WEEKDAY($F1361,2)=6,AND($A1361=$A1362,$L1362&gt;0)),AND(WEEKDAY($F1361,2)=7,AND($A1361=$A1360,$L1360&gt;0))),"ATENÇÃO · apontou sábado e domingo no mesmo fim de semana",IF(OR(WEEKDAY($F1361,2)=6,WEEKDAY($F1361,2)=7),"Jornada de fim de semana do 6x1",IF(OR($H1361&gt;=Parâmetros!$E$20,$H1361&lt;Parâmetros!$E$19),"ATENÇÃO · 6x1 apontou fora do horário diurno","Jornada fixa do 6x1"))),IF($D1361="5x2","Jornada fixa do 5x2",IF($D1361="Folguista",IF($J1361=$K1361,"Evidência confirma sequência","DIVERGE · sequência "&amp;$J1361&amp;" × evidência "&amp;$K1361),IF($K1361=$E1361,"Evidência confirma cadastro","DIVERGE · cadastro "&amp;$E1361&amp;" × evidência "&amp;$K1361)))))))))))</f>
        <v>Férias no cadastro</v>
      </c>
      <c r="W1361" s="34">
        <f>IF(OR(OR($D1361="6x1",$D1361="FF 6x1"),$D1361="5x2"),"",IF($AB1361&lt;&gt;$AB1360,IF(IFERROR(INDEX(Cadastro!$F$5:$F$243,$AB1361),"")="",IF($L1361&gt;0,1,0),IF(IFERROR(INDEX(Cadastro!$F$5:$F$243,$AB1361),"")&lt;=IFERROR(INDEX(Parâmetros!$B$39:$B$48,MATCH($E1361,Parâmetros!$A$39:$A$48,0)),99),IFERROR(INDEX(Cadastro!$F$5:$F$243,$AB1361),""),0)),IF($L1361&gt;0,IF(N($X1360)&gt;0,1,N($W1360)+1),IF(AND($L1361=0,OR(N($W1360)&gt;=IFERROR(INDEX(Parâmetros!$B$39:$B$48,MATCH($E1361,Parâmetros!$A$39:$A$48,0)),99),AND(N($X1360)&gt;0,N($X1360)&lt;IFERROR(INDEX(Parâmetros!$C$39:$C$48,MATCH($E1361,Parâmetros!$A$39:$A$48,0)),0)))),0,N($W1360)+1))))</f>
        <v>15</v>
      </c>
      <c r="X1361" s="34">
        <f>IF(OR(OR($D1361="6x1",$D1361="FF 6x1"),$D1361="5x2"),"",IF($AB1361&lt;&gt;$AB1360,IF(IFERROR(INDEX(Cadastro!$F$5:$F$243,$AB1361),"")="",0,IF(IFERROR(INDEX(Cadastro!$F$5:$F$243,$AB1361),"")&gt;IFERROR(INDEX(Parâmetros!$B$39:$B$48,MATCH($E1361,Parâmetros!$A$39:$A$48,0)),99),IFERROR(INDEX(Cadastro!$F$5:$F$243,$AB1361),"")-IFERROR(INDEX(Parâmetros!$B$39:$B$48,MATCH($E1361,Parâmetros!$A$39:$A$48,0)),99),0)),IF(AND($L1361=0,OR(N($W1360)&gt;=IFERROR(INDEX(Parâmetros!$B$39:$B$48,MATCH($E1361,Parâmetros!$A$39:$A$48,0)),99),AND(N($X1360)&gt;0,N($X1360)&lt;IFERROR(INDEX(Parâmetros!$C$39:$C$48,MATCH($E1361,Parâmetros!$A$39:$A$48,0)),0)))),N($X1360)+1,0)))</f>
        <v>0</v>
      </c>
      <c r="Y1361" t="str">
        <f>IF($AC1361&lt;&gt;"",IF($L1361&gt;0,$AC1361&amp;" · com apontamento",$AC1361),IF($E1361="Férias",IF($L1361&gt;0,"Férias · com apontamento","Férias (cadastro)"),IF(($Z1361+$AA1361-1)&gt;Parâmetros!$E$16,"Férias / afastamento",IF(AND($D1361="5x2",OR(WEEKDAY($F1361,2)=6,WEEKDAY($F1361,2)=7)),IF($L1361&gt;0,"Folga trabalhada","Folga"),IF($L1361&gt;0,"Trabalhado",IF(OR(OR($D1361="6x1",$D1361="FF 6x1"),$D1361="5x2"),IF(AND(OR($D1361="6x1",$D1361="FF 6x1"),OR(WEEKDAY($F1361,2)=6,WEEKDAY($F1361,2)=7)),"Folga","Falta de registro"),IF(AND($AB1361&lt;&gt;$AB1360,IFERROR(INDEX(Cadastro!$F$5:$F$243,$AB1361),"")=""),"Indeterminado (início da série)",IF($X1361&gt;0,"Folga","Falta de registro"))))))))</f>
        <v>Férias (cadastro)</v>
      </c>
      <c r="Z1361" s="34">
        <f>IF(OR($L1361&gt;0,$F1361&gt;Parâmetros!$E$14),0,IF($A1361&lt;&gt;$A1360,1,N($Z1360)+1))</f>
        <v>16</v>
      </c>
      <c r="AA1361" s="34">
        <f>IF(OR($L1361&gt;0,$F1361&gt;Parâmetros!$E$14),0,IF(OR($A1361&lt;&gt;$A1362,$F1362&gt;Parâmetros!$E$14),1,N($AA1362)+1))</f>
        <v>1</v>
      </c>
      <c r="AB1361" s="31">
        <f>IFERROR(MATCH($A1361&amp;"|"&amp;TEXT(_xlfn.MAXIFS(Cadastro!$E$5:$E$243,Cadastro!$A$5:$A$243,$A1361,Cadastro!$E$5:$E$243,"&lt;="&amp;$F1361),"yyyymmdd"),Cadastro!$I$5:$I$243,0),"")</f>
        <v>175</v>
      </c>
      <c r="AC1361" t="str">
        <f>IFERROR(_xlfn.SINGLE(INDEX(Exceções!$D$5:$D$203,MATCH($A1361&amp;"|"&amp;$F1361,Exceções!$F$5:$F$203,0))),"")</f>
        <v/>
      </c>
      <c r="AD1361" t="str">
        <f>IF($AC1361="","",IFERROR(_xlfn.SINGLE(INDEX(Exceções!$E$5:$E$203,MATCH($A1361&amp;"|"&amp;$F1361,Exceções!$F$5:$F$203,0))),""))</f>
        <v/>
      </c>
    </row>
    <row r="1362" spans="1:30" ht="15" hidden="1" customHeight="1" x14ac:dyDescent="0.25">
      <c r="A1362" s="31">
        <v>54747</v>
      </c>
      <c r="B1362" s="17" t="s">
        <v>51</v>
      </c>
      <c r="C1362" s="17" t="str">
        <f>IFERROR(INDEX(Cadastro!$C$5:$C$243,$AB1362),"NÃO INFORMADO")</f>
        <v>LUB</v>
      </c>
      <c r="D1362" s="17" t="str">
        <f>IFERROR(INDEX(Cadastro!$D$5:$D$243,$AB1362),"")</f>
        <v>6x1</v>
      </c>
      <c r="E1362" s="17" t="str">
        <f>IFERROR(INDEX(Cadastro!$G$5:$G$243,$AB1362),"")</f>
        <v>6x1</v>
      </c>
      <c r="F1362" s="29">
        <v>46316</v>
      </c>
      <c r="G1362" s="32" t="str">
        <f t="shared" si="126"/>
        <v>qua</v>
      </c>
      <c r="H1362" s="31">
        <f>IF($L1362=0,"",_xlfn.MINIFS(Dados!$Q:$Q,Dados!$A:$A,$A1362,Dados!$S:$S,$F1362))</f>
        <v>450</v>
      </c>
      <c r="I1362" s="31">
        <f>IF($H1362="","",_xlfn.MAXIFS(Dados!$R:$R,Dados!$A:$A,$A1362,Dados!$S:$S,$F1362))</f>
        <v>990</v>
      </c>
      <c r="J1362" s="32" t="str">
        <f>IF($D1362&lt;&gt;"Folguista","",IFERROR(INDEX(Parâmetros!$D$52:$G$52,1,MIN(4,MAX(1,$W1362))),""))</f>
        <v/>
      </c>
      <c r="K1362" s="32" t="str">
        <f>IF(OR($AC1362&lt;&gt;"",$Y1362="Folga",$Y1362="Folga trabalhada",$Y1362="Férias (cadastro)",$Y1362="Férias / afastamento",$Y1362="Indeterminado (início da série)"),"",IF(OR($D1362="6x1",$D1362="FF 6x1"),IF(OR(WEEKDAY($F1362,2)=6,WEEKDAY($F1362,2)=7),"6x1 sáb/dom","6x1"),IF($D1362="5x2","5x2",IF($H1362="",IF($D1362="Folguista",$J1362,$E1362),IF(OR($H1362&gt;=Parâmetros!$E$18,$H1362&lt;Parâmetros!$E$19),"C",IF($H1362&lt;Parâmetros!$E$20,"A","B"))))))</f>
        <v>6x1</v>
      </c>
      <c r="L1362" s="30">
        <f>SUMIFS(Dados!$E:$E,Dados!$A:$A,$A1362,Dados!$S:$S,$F1362)</f>
        <v>7.82</v>
      </c>
      <c r="M1362" s="30">
        <f>IFERROR(INDEX(Parâmetros!$E$6:$E$11,MATCH($K1362,Parâmetros!$A$6:$A$11,0)),"")</f>
        <v>8.8000000000000007</v>
      </c>
      <c r="N1362" s="33">
        <f t="shared" si="127"/>
        <v>0.88863636363636356</v>
      </c>
      <c r="O1362" s="33">
        <f>Parâmetros!$E$13</f>
        <v>0.8</v>
      </c>
      <c r="P1362" s="32" t="str">
        <f>IF(OR($M1362="",$F1362&gt;Parâmetros!$E$14),"Não","Sim")</f>
        <v>Sim</v>
      </c>
      <c r="Q1362" s="32" t="str">
        <f t="shared" si="128"/>
        <v>Sim</v>
      </c>
      <c r="R1362" s="32" t="str">
        <f t="shared" si="129"/>
        <v>Sim</v>
      </c>
      <c r="S1362" s="30">
        <f t="shared" si="130"/>
        <v>0</v>
      </c>
      <c r="T1362" s="32" t="str">
        <f>IF($Q1362&lt;&gt;"Sim","",IF($N1362&gt;Parâmetros!$E$15,"Sim","Não"))</f>
        <v>Não</v>
      </c>
      <c r="U1362" s="17" t="str">
        <f t="shared" si="131"/>
        <v>Na meta</v>
      </c>
      <c r="V1362" s="17" t="str">
        <f>IF($AC1362&lt;&gt;"",IF($L1362&gt;0,"ATENÇÃO · apontou em dia de "&amp;LOWER($AC1362)&amp;" cadastrado","Exceção cadastrada · "&amp;$AC1362)&amp;IF($AD1362="",""," · "&amp;$AD1362),IF($E1362="Férias",IF($L1362&gt;0,"ATENÇÃO · apontou estando de férias no cadastro","Férias no cadastro"),IF($Y1362="Férias / afastamento","Afastamento · "&amp;($Z1362+$AA1362-1)&amp;" dias seguidos sem apontamento",IF($Y1362="Folga trabalhada","ATENÇÃO · apontou em dia de folga da escala 5x2",IF($Y1362="Folga",IF(AND($D1362="5x2",OR(WEEKDAY($F1362,2)=6,WEEKDAY($F1362,2)=7)),"Folga de fim de semana da escala 5x2",IF(AND(OR($D1362="6x1",$D1362="FF 6x1"),WEEKDAY($F1362,2)=6,FALSE()),"Folga de fim de semana · apontou no domingo anterior",IF(AND(OR($D1362="6x1",$D1362="FF 6x1"),WEEKDAY($F1362,2)=7,AND($A1362=$A1361,$L1361&gt;0)),"Folga de fim de semana · apontou no sábado",IF(AND(OR($D1362="6x1",$D1362="FF 6x1"),OR(WEEKDAY($F1362,2)=6,WEEKDAY($F1362,2)=7)),"Folga de fim de semana · sem apontamento no sábado nem no domingo","Folga prevista pelo ciclo")))),IF($Y1362="Indeterminado (início da série)","Sem histórico anterior — informe o dia do ciclo no Cadastro",IF($Y1362="Falta de registro",IF(OR(OR($D1362="6x1",$D1362="FF 6x1"),$D1362="5x2"),"FALTA DE REGISTRO · dia útil da escala "&amp;$E1362,"FALTA DE REGISTRO · dia "&amp;$W1362&amp;" de "&amp;IFERROR(INDEX(Parâmetros!$B$39:$B$48,MATCH($E1362,Parâmetros!$A$39:$A$48,0)),99)&amp;" do ciclo"),IF(OR($D1362="6x1",$D1362="FF 6x1"),IF(OR(AND(WEEKDAY($F1362,2)=6,AND($A1362=$A1363,$L1363&gt;0)),AND(WEEKDAY($F1362,2)=7,AND($A1362=$A1361,$L1361&gt;0))),"ATENÇÃO · apontou sábado e domingo no mesmo fim de semana",IF(OR(WEEKDAY($F1362,2)=6,WEEKDAY($F1362,2)=7),"Jornada de fim de semana do 6x1",IF(OR($H1362&gt;=Parâmetros!$E$20,$H1362&lt;Parâmetros!$E$19),"ATENÇÃO · 6x1 apontou fora do horário diurno","Jornada fixa do 6x1"))),IF($D1362="5x2","Jornada fixa do 5x2",IF($D1362="Folguista",IF($J1362=$K1362,"Evidência confirma sequência","DIVERGE · sequência "&amp;$J1362&amp;" × evidência "&amp;$K1362),IF($K1362=$E1362,"Evidência confirma cadastro","DIVERGE · cadastro "&amp;$E1362&amp;" × evidência "&amp;$K1362)))))))))))</f>
        <v>Jornada fixa do 6x1</v>
      </c>
      <c r="W1362" s="34" t="str">
        <f>IF(OR(OR($D1362="6x1",$D1362="FF 6x1"),$D1362="5x2"),"",IF($AB1362&lt;&gt;$AB1361,IF(IFERROR(INDEX(Cadastro!$F$5:$F$243,$AB1362),"")="",IF($L1362&gt;0,1,0),IF(IFERROR(INDEX(Cadastro!$F$5:$F$243,$AB1362),"")&lt;=IFERROR(INDEX(Parâmetros!$B$39:$B$48,MATCH($E1362,Parâmetros!$A$39:$A$48,0)),99),IFERROR(INDEX(Cadastro!$F$5:$F$243,$AB1362),""),0)),IF($L1362&gt;0,IF(N($X1361)&gt;0,1,N($W1361)+1),IF(AND($L1362=0,OR(N($W1361)&gt;=IFERROR(INDEX(Parâmetros!$B$39:$B$48,MATCH($E1362,Parâmetros!$A$39:$A$48,0)),99),AND(N($X1361)&gt;0,N($X1361)&lt;IFERROR(INDEX(Parâmetros!$C$39:$C$48,MATCH($E1362,Parâmetros!$A$39:$A$48,0)),0)))),0,N($W1361)+1))))</f>
        <v/>
      </c>
      <c r="X1362" s="34" t="str">
        <f>IF(OR(OR($D1362="6x1",$D1362="FF 6x1"),$D1362="5x2"),"",IF($AB1362&lt;&gt;$AB1361,IF(IFERROR(INDEX(Cadastro!$F$5:$F$243,$AB1362),"")="",0,IF(IFERROR(INDEX(Cadastro!$F$5:$F$243,$AB1362),"")&gt;IFERROR(INDEX(Parâmetros!$B$39:$B$48,MATCH($E1362,Parâmetros!$A$39:$A$48,0)),99),IFERROR(INDEX(Cadastro!$F$5:$F$243,$AB1362),"")-IFERROR(INDEX(Parâmetros!$B$39:$B$48,MATCH($E1362,Parâmetros!$A$39:$A$48,0)),99),0)),IF(AND($L1362=0,OR(N($W1361)&gt;=IFERROR(INDEX(Parâmetros!$B$39:$B$48,MATCH($E1362,Parâmetros!$A$39:$A$48,0)),99),AND(N($X1361)&gt;0,N($X1361)&lt;IFERROR(INDEX(Parâmetros!$C$39:$C$48,MATCH($E1362,Parâmetros!$A$39:$A$48,0)),0)))),N($X1361)+1,0)))</f>
        <v/>
      </c>
      <c r="Y1362" t="str">
        <f>IF($AC1362&lt;&gt;"",IF($L1362&gt;0,$AC1362&amp;" · com apontamento",$AC1362),IF($E1362="Férias",IF($L1362&gt;0,"Férias · com apontamento","Férias (cadastro)"),IF(($Z1362+$AA1362-1)&gt;Parâmetros!$E$16,"Férias / afastamento",IF(AND($D1362="5x2",OR(WEEKDAY($F1362,2)=6,WEEKDAY($F1362,2)=7)),IF($L1362&gt;0,"Folga trabalhada","Folga"),IF($L1362&gt;0,"Trabalhado",IF(OR(OR($D1362="6x1",$D1362="FF 6x1"),$D1362="5x2"),IF(AND(OR($D1362="6x1",$D1362="FF 6x1"),OR(WEEKDAY($F1362,2)=6,WEEKDAY($F1362,2)=7)),"Folga","Falta de registro"),IF(AND($AB1362&lt;&gt;$AB1361,IFERROR(INDEX(Cadastro!$F$5:$F$243,$AB1362),"")=""),"Indeterminado (início da série)",IF($X1362&gt;0,"Folga","Falta de registro"))))))))</f>
        <v>Trabalhado</v>
      </c>
      <c r="Z1362" s="34">
        <f>IF(OR($L1362&gt;0,$F1362&gt;Parâmetros!$E$14),0,IF($A1362&lt;&gt;$A1361,1,N($Z1361)+1))</f>
        <v>0</v>
      </c>
      <c r="AA1362" s="34">
        <f>IF(OR($L1362&gt;0,$F1362&gt;Parâmetros!$E$14),0,IF(OR($A1362&lt;&gt;$A1363,$F1363&gt;Parâmetros!$E$14),1,N($AA1363)+1))</f>
        <v>0</v>
      </c>
      <c r="AB1362" s="31">
        <f>IFERROR(MATCH($A1362&amp;"|"&amp;TEXT(_xlfn.MAXIFS(Cadastro!$E$5:$E$243,Cadastro!$A$5:$A$243,$A1362,Cadastro!$E$5:$E$243,"&lt;="&amp;$F1362),"yyyymmdd"),Cadastro!$I$5:$I$243,0),"")</f>
        <v>176</v>
      </c>
      <c r="AC1362" t="str">
        <f>IFERROR(_xlfn.SINGLE(INDEX(Exceções!$D$5:$D$203,MATCH($A1362&amp;"|"&amp;$F1362,Exceções!$F$5:$F$203,0))),"")</f>
        <v/>
      </c>
      <c r="AD1362" t="str">
        <f>IF($AC1362="","",IFERROR(_xlfn.SINGLE(INDEX(Exceções!$E$5:$E$203,MATCH($A1362&amp;"|"&amp;$F1362,Exceções!$F$5:$F$203,0))),""))</f>
        <v/>
      </c>
    </row>
    <row r="1363" spans="1:30" ht="15" hidden="1" customHeight="1" x14ac:dyDescent="0.25">
      <c r="A1363" s="31">
        <v>54747</v>
      </c>
      <c r="B1363" s="17" t="s">
        <v>51</v>
      </c>
      <c r="C1363" s="17" t="str">
        <f>IFERROR(INDEX(Cadastro!$C$5:$C$243,$AB1363),"NÃO INFORMADO")</f>
        <v>LUB</v>
      </c>
      <c r="D1363" s="17" t="str">
        <f>IFERROR(INDEX(Cadastro!$D$5:$D$243,$AB1363),"")</f>
        <v>6x1</v>
      </c>
      <c r="E1363" s="17" t="str">
        <f>IFERROR(INDEX(Cadastro!$G$5:$G$243,$AB1363),"")</f>
        <v>6x1</v>
      </c>
      <c r="F1363" s="29">
        <v>46317</v>
      </c>
      <c r="G1363" s="32" t="str">
        <f t="shared" si="126"/>
        <v>qui</v>
      </c>
      <c r="H1363" s="31" t="str">
        <f>IF($L1363=0,"",_xlfn.MINIFS(Dados!$Q:$Q,Dados!$A:$A,$A1363,Dados!$S:$S,$F1363))</f>
        <v/>
      </c>
      <c r="I1363" s="31" t="str">
        <f>IF($H1363="","",_xlfn.MAXIFS(Dados!$R:$R,Dados!$A:$A,$A1363,Dados!$S:$S,$F1363))</f>
        <v/>
      </c>
      <c r="J1363" s="32" t="str">
        <f>IF($D1363&lt;&gt;"Folguista","",IFERROR(INDEX(Parâmetros!$D$52:$G$52,1,MIN(4,MAX(1,$W1363))),""))</f>
        <v/>
      </c>
      <c r="K1363" s="32" t="str">
        <f>IF(OR($AC1363&lt;&gt;"",$Y1363="Folga",$Y1363="Folga trabalhada",$Y1363="Férias (cadastro)",$Y1363="Férias / afastamento",$Y1363="Indeterminado (início da série)"),"",IF(OR($D1363="6x1",$D1363="FF 6x1"),IF(OR(WEEKDAY($F1363,2)=6,WEEKDAY($F1363,2)=7),"6x1 sáb/dom","6x1"),IF($D1363="5x2","5x2",IF($H1363="",IF($D1363="Folguista",$J1363,$E1363),IF(OR($H1363&gt;=Parâmetros!$E$18,$H1363&lt;Parâmetros!$E$19),"C",IF($H1363&lt;Parâmetros!$E$20,"A","B"))))))</f>
        <v>6x1</v>
      </c>
      <c r="L1363" s="30">
        <f>SUMIFS(Dados!$E:$E,Dados!$A:$A,$A1363,Dados!$S:$S,$F1363)</f>
        <v>0</v>
      </c>
      <c r="M1363" s="30">
        <f>IFERROR(INDEX(Parâmetros!$E$6:$E$11,MATCH($K1363,Parâmetros!$A$6:$A$11,0)),"")</f>
        <v>8.8000000000000007</v>
      </c>
      <c r="N1363" s="33">
        <f t="shared" si="127"/>
        <v>0</v>
      </c>
      <c r="O1363" s="33">
        <f>Parâmetros!$E$13</f>
        <v>0.8</v>
      </c>
      <c r="P1363" s="32" t="str">
        <f>IF(OR($M1363="",$F1363&gt;Parâmetros!$E$14),"Não","Sim")</f>
        <v>Sim</v>
      </c>
      <c r="Q1363" s="32" t="str">
        <f t="shared" si="128"/>
        <v>Não</v>
      </c>
      <c r="R1363" s="32" t="str">
        <f t="shared" si="129"/>
        <v/>
      </c>
      <c r="S1363" s="30" t="str">
        <f t="shared" si="130"/>
        <v/>
      </c>
      <c r="T1363" s="32" t="str">
        <f>IF($Q1363&lt;&gt;"Sim","",IF($N1363&gt;Parâmetros!$E$15,"Sim","Não"))</f>
        <v/>
      </c>
      <c r="U1363" s="17" t="str">
        <f t="shared" si="131"/>
        <v>Falta de registro</v>
      </c>
      <c r="V1363" s="17" t="str">
        <f>IF($AC1363&lt;&gt;"",IF($L1363&gt;0,"ATENÇÃO · apontou em dia de "&amp;LOWER($AC1363)&amp;" cadastrado","Exceção cadastrada · "&amp;$AC1363)&amp;IF($AD1363="",""," · "&amp;$AD1363),IF($E1363="Férias",IF($L1363&gt;0,"ATENÇÃO · apontou estando de férias no cadastro","Férias no cadastro"),IF($Y1363="Férias / afastamento","Afastamento · "&amp;($Z1363+$AA1363-1)&amp;" dias seguidos sem apontamento",IF($Y1363="Folga trabalhada","ATENÇÃO · apontou em dia de folga da escala 5x2",IF($Y1363="Folga",IF(AND($D1363="5x2",OR(WEEKDAY($F1363,2)=6,WEEKDAY($F1363,2)=7)),"Folga de fim de semana da escala 5x2",IF(AND(OR($D1363="6x1",$D1363="FF 6x1"),WEEKDAY($F1363,2)=6,FALSE()),"Folga de fim de semana · apontou no domingo anterior",IF(AND(OR($D1363="6x1",$D1363="FF 6x1"),WEEKDAY($F1363,2)=7,AND($A1363=$A1362,$L1362&gt;0)),"Folga de fim de semana · apontou no sábado",IF(AND(OR($D1363="6x1",$D1363="FF 6x1"),OR(WEEKDAY($F1363,2)=6,WEEKDAY($F1363,2)=7)),"Folga de fim de semana · sem apontamento no sábado nem no domingo","Folga prevista pelo ciclo")))),IF($Y1363="Indeterminado (início da série)","Sem histórico anterior — informe o dia do ciclo no Cadastro",IF($Y1363="Falta de registro",IF(OR(OR($D1363="6x1",$D1363="FF 6x1"),$D1363="5x2"),"FALTA DE REGISTRO · dia útil da escala "&amp;$E1363,"FALTA DE REGISTRO · dia "&amp;$W1363&amp;" de "&amp;IFERROR(INDEX(Parâmetros!$B$39:$B$48,MATCH($E1363,Parâmetros!$A$39:$A$48,0)),99)&amp;" do ciclo"),IF(OR($D1363="6x1",$D1363="FF 6x1"),IF(OR(AND(WEEKDAY($F1363,2)=6,AND($A1363=$A1364,$L1364&gt;0)),AND(WEEKDAY($F1363,2)=7,AND($A1363=$A1362,$L1362&gt;0))),"ATENÇÃO · apontou sábado e domingo no mesmo fim de semana",IF(OR(WEEKDAY($F1363,2)=6,WEEKDAY($F1363,2)=7),"Jornada de fim de semana do 6x1",IF(OR($H1363&gt;=Parâmetros!$E$20,$H1363&lt;Parâmetros!$E$19),"ATENÇÃO · 6x1 apontou fora do horário diurno","Jornada fixa do 6x1"))),IF($D1363="5x2","Jornada fixa do 5x2",IF($D1363="Folguista",IF($J1363=$K1363,"Evidência confirma sequência","DIVERGE · sequência "&amp;$J1363&amp;" × evidência "&amp;$K1363),IF($K1363=$E1363,"Evidência confirma cadastro","DIVERGE · cadastro "&amp;$E1363&amp;" × evidência "&amp;$K1363)))))))))))</f>
        <v>FALTA DE REGISTRO · dia útil da escala 6x1</v>
      </c>
      <c r="W1363" s="34" t="str">
        <f>IF(OR(OR($D1363="6x1",$D1363="FF 6x1"),$D1363="5x2"),"",IF($AB1363&lt;&gt;$AB1362,IF(IFERROR(INDEX(Cadastro!$F$5:$F$243,$AB1363),"")="",IF($L1363&gt;0,1,0),IF(IFERROR(INDEX(Cadastro!$F$5:$F$243,$AB1363),"")&lt;=IFERROR(INDEX(Parâmetros!$B$39:$B$48,MATCH($E1363,Parâmetros!$A$39:$A$48,0)),99),IFERROR(INDEX(Cadastro!$F$5:$F$243,$AB1363),""),0)),IF($L1363&gt;0,IF(N($X1362)&gt;0,1,N($W1362)+1),IF(AND($L1363=0,OR(N($W1362)&gt;=IFERROR(INDEX(Parâmetros!$B$39:$B$48,MATCH($E1363,Parâmetros!$A$39:$A$48,0)),99),AND(N($X1362)&gt;0,N($X1362)&lt;IFERROR(INDEX(Parâmetros!$C$39:$C$48,MATCH($E1363,Parâmetros!$A$39:$A$48,0)),0)))),0,N($W1362)+1))))</f>
        <v/>
      </c>
      <c r="X1363" s="34" t="str">
        <f>IF(OR(OR($D1363="6x1",$D1363="FF 6x1"),$D1363="5x2"),"",IF($AB1363&lt;&gt;$AB1362,IF(IFERROR(INDEX(Cadastro!$F$5:$F$243,$AB1363),"")="",0,IF(IFERROR(INDEX(Cadastro!$F$5:$F$243,$AB1363),"")&gt;IFERROR(INDEX(Parâmetros!$B$39:$B$48,MATCH($E1363,Parâmetros!$A$39:$A$48,0)),99),IFERROR(INDEX(Cadastro!$F$5:$F$243,$AB1363),"")-IFERROR(INDEX(Parâmetros!$B$39:$B$48,MATCH($E1363,Parâmetros!$A$39:$A$48,0)),99),0)),IF(AND($L1363=0,OR(N($W1362)&gt;=IFERROR(INDEX(Parâmetros!$B$39:$B$48,MATCH($E1363,Parâmetros!$A$39:$A$48,0)),99),AND(N($X1362)&gt;0,N($X1362)&lt;IFERROR(INDEX(Parâmetros!$C$39:$C$48,MATCH($E1363,Parâmetros!$A$39:$A$48,0)),0)))),N($X1362)+1,0)))</f>
        <v/>
      </c>
      <c r="Y1363" t="str">
        <f>IF($AC1363&lt;&gt;"",IF($L1363&gt;0,$AC1363&amp;" · com apontamento",$AC1363),IF($E1363="Férias",IF($L1363&gt;0,"Férias · com apontamento","Férias (cadastro)"),IF(($Z1363+$AA1363-1)&gt;Parâmetros!$E$16,"Férias / afastamento",IF(AND($D1363="5x2",OR(WEEKDAY($F1363,2)=6,WEEKDAY($F1363,2)=7)),IF($L1363&gt;0,"Folga trabalhada","Folga"),IF($L1363&gt;0,"Trabalhado",IF(OR(OR($D1363="6x1",$D1363="FF 6x1"),$D1363="5x2"),IF(AND(OR($D1363="6x1",$D1363="FF 6x1"),OR(WEEKDAY($F1363,2)=6,WEEKDAY($F1363,2)=7)),"Folga","Falta de registro"),IF(AND($AB1363&lt;&gt;$AB1362,IFERROR(INDEX(Cadastro!$F$5:$F$243,$AB1363),"")=""),"Indeterminado (início da série)",IF($X1363&gt;0,"Folga","Falta de registro"))))))))</f>
        <v>Falta de registro</v>
      </c>
      <c r="Z1363" s="34">
        <f>IF(OR($L1363&gt;0,$F1363&gt;Parâmetros!$E$14),0,IF($A1363&lt;&gt;$A1362,1,N($Z1362)+1))</f>
        <v>1</v>
      </c>
      <c r="AA1363" s="34">
        <f>IF(OR($L1363&gt;0,$F1363&gt;Parâmetros!$E$14),0,IF(OR($A1363&lt;&gt;$A1364,$F1364&gt;Parâmetros!$E$14),1,N($AA1364)+1))</f>
        <v>2</v>
      </c>
      <c r="AB1363" s="31">
        <f>IFERROR(MATCH($A1363&amp;"|"&amp;TEXT(_xlfn.MAXIFS(Cadastro!$E$5:$E$243,Cadastro!$A$5:$A$243,$A1363,Cadastro!$E$5:$E$243,"&lt;="&amp;$F1363),"yyyymmdd"),Cadastro!$I$5:$I$243,0),"")</f>
        <v>176</v>
      </c>
      <c r="AC1363" t="str">
        <f>IFERROR(_xlfn.SINGLE(INDEX(Exceções!$D$5:$D$203,MATCH($A1363&amp;"|"&amp;$F1363,Exceções!$F$5:$F$203,0))),"")</f>
        <v/>
      </c>
      <c r="AD1363" t="str">
        <f>IF($AC1363="","",IFERROR(_xlfn.SINGLE(INDEX(Exceções!$E$5:$E$203,MATCH($A1363&amp;"|"&amp;$F1363,Exceções!$F$5:$F$203,0))),""))</f>
        <v/>
      </c>
    </row>
    <row r="1364" spans="1:30" ht="15" hidden="1" customHeight="1" x14ac:dyDescent="0.25">
      <c r="A1364" s="31">
        <v>54747</v>
      </c>
      <c r="B1364" s="17" t="s">
        <v>51</v>
      </c>
      <c r="C1364" s="17" t="str">
        <f>IFERROR(INDEX(Cadastro!$C$5:$C$243,$AB1364),"NÃO INFORMADO")</f>
        <v>LUB</v>
      </c>
      <c r="D1364" s="17" t="str">
        <f>IFERROR(INDEX(Cadastro!$D$5:$D$243,$AB1364),"")</f>
        <v>6x1</v>
      </c>
      <c r="E1364" s="17" t="str">
        <f>IFERROR(INDEX(Cadastro!$G$5:$G$243,$AB1364),"")</f>
        <v>6x1</v>
      </c>
      <c r="F1364" s="29">
        <v>46318</v>
      </c>
      <c r="G1364" s="32" t="str">
        <f t="shared" si="126"/>
        <v>sex</v>
      </c>
      <c r="H1364" s="31" t="str">
        <f>IF($L1364=0,"",_xlfn.MINIFS(Dados!$Q:$Q,Dados!$A:$A,$A1364,Dados!$S:$S,$F1364))</f>
        <v/>
      </c>
      <c r="I1364" s="31" t="str">
        <f>IF($H1364="","",_xlfn.MAXIFS(Dados!$R:$R,Dados!$A:$A,$A1364,Dados!$S:$S,$F1364))</f>
        <v/>
      </c>
      <c r="J1364" s="32" t="str">
        <f>IF($D1364&lt;&gt;"Folguista","",IFERROR(INDEX(Parâmetros!$D$52:$G$52,1,MIN(4,MAX(1,$W1364))),""))</f>
        <v/>
      </c>
      <c r="K1364" s="32" t="str">
        <f>IF(OR($AC1364&lt;&gt;"",$Y1364="Folga",$Y1364="Folga trabalhada",$Y1364="Férias (cadastro)",$Y1364="Férias / afastamento",$Y1364="Indeterminado (início da série)"),"",IF(OR($D1364="6x1",$D1364="FF 6x1"),IF(OR(WEEKDAY($F1364,2)=6,WEEKDAY($F1364,2)=7),"6x1 sáb/dom","6x1"),IF($D1364="5x2","5x2",IF($H1364="",IF($D1364="Folguista",$J1364,$E1364),IF(OR($H1364&gt;=Parâmetros!$E$18,$H1364&lt;Parâmetros!$E$19),"C",IF($H1364&lt;Parâmetros!$E$20,"A","B"))))))</f>
        <v>6x1</v>
      </c>
      <c r="L1364" s="30">
        <f>SUMIFS(Dados!$E:$E,Dados!$A:$A,$A1364,Dados!$S:$S,$F1364)</f>
        <v>0</v>
      </c>
      <c r="M1364" s="30">
        <f>IFERROR(INDEX(Parâmetros!$E$6:$E$11,MATCH($K1364,Parâmetros!$A$6:$A$11,0)),"")</f>
        <v>8.8000000000000007</v>
      </c>
      <c r="N1364" s="33">
        <f t="shared" si="127"/>
        <v>0</v>
      </c>
      <c r="O1364" s="33">
        <f>Parâmetros!$E$13</f>
        <v>0.8</v>
      </c>
      <c r="P1364" s="32" t="str">
        <f>IF(OR($M1364="",$F1364&gt;Parâmetros!$E$14),"Não","Sim")</f>
        <v>Sim</v>
      </c>
      <c r="Q1364" s="32" t="str">
        <f t="shared" si="128"/>
        <v>Não</v>
      </c>
      <c r="R1364" s="32" t="str">
        <f t="shared" si="129"/>
        <v/>
      </c>
      <c r="S1364" s="30" t="str">
        <f t="shared" si="130"/>
        <v/>
      </c>
      <c r="T1364" s="32" t="str">
        <f>IF($Q1364&lt;&gt;"Sim","",IF($N1364&gt;Parâmetros!$E$15,"Sim","Não"))</f>
        <v/>
      </c>
      <c r="U1364" s="17" t="str">
        <f t="shared" si="131"/>
        <v>Falta de registro</v>
      </c>
      <c r="V1364" s="17" t="str">
        <f>IF($AC1364&lt;&gt;"",IF($L1364&gt;0,"ATENÇÃO · apontou em dia de "&amp;LOWER($AC1364)&amp;" cadastrado","Exceção cadastrada · "&amp;$AC1364)&amp;IF($AD1364="",""," · "&amp;$AD1364),IF($E1364="Férias",IF($L1364&gt;0,"ATENÇÃO · apontou estando de férias no cadastro","Férias no cadastro"),IF($Y1364="Férias / afastamento","Afastamento · "&amp;($Z1364+$AA1364-1)&amp;" dias seguidos sem apontamento",IF($Y1364="Folga trabalhada","ATENÇÃO · apontou em dia de folga da escala 5x2",IF($Y1364="Folga",IF(AND($D1364="5x2",OR(WEEKDAY($F1364,2)=6,WEEKDAY($F1364,2)=7)),"Folga de fim de semana da escala 5x2",IF(AND(OR($D1364="6x1",$D1364="FF 6x1"),WEEKDAY($F1364,2)=6,FALSE()),"Folga de fim de semana · apontou no domingo anterior",IF(AND(OR($D1364="6x1",$D1364="FF 6x1"),WEEKDAY($F1364,2)=7,AND($A1364=$A1363,$L1363&gt;0)),"Folga de fim de semana · apontou no sábado",IF(AND(OR($D1364="6x1",$D1364="FF 6x1"),OR(WEEKDAY($F1364,2)=6,WEEKDAY($F1364,2)=7)),"Folga de fim de semana · sem apontamento no sábado nem no domingo","Folga prevista pelo ciclo")))),IF($Y1364="Indeterminado (início da série)","Sem histórico anterior — informe o dia do ciclo no Cadastro",IF($Y1364="Falta de registro",IF(OR(OR($D1364="6x1",$D1364="FF 6x1"),$D1364="5x2"),"FALTA DE REGISTRO · dia útil da escala "&amp;$E1364,"FALTA DE REGISTRO · dia "&amp;$W1364&amp;" de "&amp;IFERROR(INDEX(Parâmetros!$B$39:$B$48,MATCH($E1364,Parâmetros!$A$39:$A$48,0)),99)&amp;" do ciclo"),IF(OR($D1364="6x1",$D1364="FF 6x1"),IF(OR(AND(WEEKDAY($F1364,2)=6,AND($A1364=$A1365,$L1365&gt;0)),AND(WEEKDAY($F1364,2)=7,AND($A1364=$A1363,$L1363&gt;0))),"ATENÇÃO · apontou sábado e domingo no mesmo fim de semana",IF(OR(WEEKDAY($F1364,2)=6,WEEKDAY($F1364,2)=7),"Jornada de fim de semana do 6x1",IF(OR($H1364&gt;=Parâmetros!$E$20,$H1364&lt;Parâmetros!$E$19),"ATENÇÃO · 6x1 apontou fora do horário diurno","Jornada fixa do 6x1"))),IF($D1364="5x2","Jornada fixa do 5x2",IF($D1364="Folguista",IF($J1364=$K1364,"Evidência confirma sequência","DIVERGE · sequência "&amp;$J1364&amp;" × evidência "&amp;$K1364),IF($K1364=$E1364,"Evidência confirma cadastro","DIVERGE · cadastro "&amp;$E1364&amp;" × evidência "&amp;$K1364)))))))))))</f>
        <v>FALTA DE REGISTRO · dia útil da escala 6x1</v>
      </c>
      <c r="W1364" s="34" t="str">
        <f>IF(OR(OR($D1364="6x1",$D1364="FF 6x1"),$D1364="5x2"),"",IF($AB1364&lt;&gt;$AB1363,IF(IFERROR(INDEX(Cadastro!$F$5:$F$243,$AB1364),"")="",IF($L1364&gt;0,1,0),IF(IFERROR(INDEX(Cadastro!$F$5:$F$243,$AB1364),"")&lt;=IFERROR(INDEX(Parâmetros!$B$39:$B$48,MATCH($E1364,Parâmetros!$A$39:$A$48,0)),99),IFERROR(INDEX(Cadastro!$F$5:$F$243,$AB1364),""),0)),IF($L1364&gt;0,IF(N($X1363)&gt;0,1,N($W1363)+1),IF(AND($L1364=0,OR(N($W1363)&gt;=IFERROR(INDEX(Parâmetros!$B$39:$B$48,MATCH($E1364,Parâmetros!$A$39:$A$48,0)),99),AND(N($X1363)&gt;0,N($X1363)&lt;IFERROR(INDEX(Parâmetros!$C$39:$C$48,MATCH($E1364,Parâmetros!$A$39:$A$48,0)),0)))),0,N($W1363)+1))))</f>
        <v/>
      </c>
      <c r="X1364" s="34" t="str">
        <f>IF(OR(OR($D1364="6x1",$D1364="FF 6x1"),$D1364="5x2"),"",IF($AB1364&lt;&gt;$AB1363,IF(IFERROR(INDEX(Cadastro!$F$5:$F$243,$AB1364),"")="",0,IF(IFERROR(INDEX(Cadastro!$F$5:$F$243,$AB1364),"")&gt;IFERROR(INDEX(Parâmetros!$B$39:$B$48,MATCH($E1364,Parâmetros!$A$39:$A$48,0)),99),IFERROR(INDEX(Cadastro!$F$5:$F$243,$AB1364),"")-IFERROR(INDEX(Parâmetros!$B$39:$B$48,MATCH($E1364,Parâmetros!$A$39:$A$48,0)),99),0)),IF(AND($L1364=0,OR(N($W1363)&gt;=IFERROR(INDEX(Parâmetros!$B$39:$B$48,MATCH($E1364,Parâmetros!$A$39:$A$48,0)),99),AND(N($X1363)&gt;0,N($X1363)&lt;IFERROR(INDEX(Parâmetros!$C$39:$C$48,MATCH($E1364,Parâmetros!$A$39:$A$48,0)),0)))),N($X1363)+1,0)))</f>
        <v/>
      </c>
      <c r="Y1364" t="str">
        <f>IF($AC1364&lt;&gt;"",IF($L1364&gt;0,$AC1364&amp;" · com apontamento",$AC1364),IF($E1364="Férias",IF($L1364&gt;0,"Férias · com apontamento","Férias (cadastro)"),IF(($Z1364+$AA1364-1)&gt;Parâmetros!$E$16,"Férias / afastamento",IF(AND($D1364="5x2",OR(WEEKDAY($F1364,2)=6,WEEKDAY($F1364,2)=7)),IF($L1364&gt;0,"Folga trabalhada","Folga"),IF($L1364&gt;0,"Trabalhado",IF(OR(OR($D1364="6x1",$D1364="FF 6x1"),$D1364="5x2"),IF(AND(OR($D1364="6x1",$D1364="FF 6x1"),OR(WEEKDAY($F1364,2)=6,WEEKDAY($F1364,2)=7)),"Folga","Falta de registro"),IF(AND($AB1364&lt;&gt;$AB1363,IFERROR(INDEX(Cadastro!$F$5:$F$243,$AB1364),"")=""),"Indeterminado (início da série)",IF($X1364&gt;0,"Folga","Falta de registro"))))))))</f>
        <v>Falta de registro</v>
      </c>
      <c r="Z1364" s="34">
        <f>IF(OR($L1364&gt;0,$F1364&gt;Parâmetros!$E$14),0,IF($A1364&lt;&gt;$A1363,1,N($Z1363)+1))</f>
        <v>2</v>
      </c>
      <c r="AA1364" s="34">
        <f>IF(OR($L1364&gt;0,$F1364&gt;Parâmetros!$E$14),0,IF(OR($A1364&lt;&gt;$A1365,$F1365&gt;Parâmetros!$E$14),1,N($AA1365)+1))</f>
        <v>1</v>
      </c>
      <c r="AB1364" s="31">
        <f>IFERROR(MATCH($A1364&amp;"|"&amp;TEXT(_xlfn.MAXIFS(Cadastro!$E$5:$E$243,Cadastro!$A$5:$A$243,$A1364,Cadastro!$E$5:$E$243,"&lt;="&amp;$F1364),"yyyymmdd"),Cadastro!$I$5:$I$243,0),"")</f>
        <v>176</v>
      </c>
      <c r="AC1364" t="str">
        <f>IFERROR(_xlfn.SINGLE(INDEX(Exceções!$D$5:$D$203,MATCH($A1364&amp;"|"&amp;$F1364,Exceções!$F$5:$F$203,0))),"")</f>
        <v/>
      </c>
      <c r="AD1364" t="str">
        <f>IF($AC1364="","",IFERROR(_xlfn.SINGLE(INDEX(Exceções!$E$5:$E$203,MATCH($A1364&amp;"|"&amp;$F1364,Exceções!$F$5:$F$203,0))),""))</f>
        <v/>
      </c>
    </row>
    <row r="1365" spans="1:30" ht="15" hidden="1" customHeight="1" x14ac:dyDescent="0.25">
      <c r="A1365" s="31">
        <v>54747</v>
      </c>
      <c r="B1365" s="17" t="s">
        <v>51</v>
      </c>
      <c r="C1365" s="17" t="str">
        <f>IFERROR(INDEX(Cadastro!$C$5:$C$243,$AB1365),"NÃO INFORMADO")</f>
        <v>LUB</v>
      </c>
      <c r="D1365" s="17" t="str">
        <f>IFERROR(INDEX(Cadastro!$D$5:$D$243,$AB1365),"")</f>
        <v>6x1</v>
      </c>
      <c r="E1365" s="17" t="str">
        <f>IFERROR(INDEX(Cadastro!$G$5:$G$243,$AB1365),"")</f>
        <v>6x1</v>
      </c>
      <c r="F1365" s="29">
        <v>46319</v>
      </c>
      <c r="G1365" s="32" t="str">
        <f t="shared" si="126"/>
        <v>sáb</v>
      </c>
      <c r="H1365" s="31" t="str">
        <f>IF($L1365=0,"",_xlfn.MINIFS(Dados!$Q:$Q,Dados!$A:$A,$A1365,Dados!$S:$S,$F1365))</f>
        <v/>
      </c>
      <c r="I1365" s="31" t="str">
        <f>IF($H1365="","",_xlfn.MAXIFS(Dados!$R:$R,Dados!$A:$A,$A1365,Dados!$S:$S,$F1365))</f>
        <v/>
      </c>
      <c r="J1365" s="32" t="str">
        <f>IF($D1365&lt;&gt;"Folguista","",IFERROR(INDEX(Parâmetros!$D$52:$G$52,1,MIN(4,MAX(1,$W1365))),""))</f>
        <v/>
      </c>
      <c r="K1365" s="32" t="str">
        <f>IF(OR($AC1365&lt;&gt;"",$Y1365="Folga",$Y1365="Folga trabalhada",$Y1365="Férias (cadastro)",$Y1365="Férias / afastamento",$Y1365="Indeterminado (início da série)"),"",IF(OR($D1365="6x1",$D1365="FF 6x1"),IF(OR(WEEKDAY($F1365,2)=6,WEEKDAY($F1365,2)=7),"6x1 sáb/dom","6x1"),IF($D1365="5x2","5x2",IF($H1365="",IF($D1365="Folguista",$J1365,$E1365),IF(OR($H1365&gt;=Parâmetros!$E$18,$H1365&lt;Parâmetros!$E$19),"C",IF($H1365&lt;Parâmetros!$E$20,"A","B"))))))</f>
        <v/>
      </c>
      <c r="L1365" s="30">
        <f>SUMIFS(Dados!$E:$E,Dados!$A:$A,$A1365,Dados!$S:$S,$F1365)</f>
        <v>0</v>
      </c>
      <c r="M1365" s="30" t="str">
        <f>IFERROR(INDEX(Parâmetros!$E$6:$E$11,MATCH($K1365,Parâmetros!$A$6:$A$11,0)),"")</f>
        <v/>
      </c>
      <c r="N1365" s="33" t="str">
        <f t="shared" si="127"/>
        <v/>
      </c>
      <c r="O1365" s="33">
        <f>Parâmetros!$E$13</f>
        <v>0.8</v>
      </c>
      <c r="P1365" s="32" t="str">
        <f>IF(OR($M1365="",$F1365&gt;Parâmetros!$E$14),"Não","Sim")</f>
        <v>Não</v>
      </c>
      <c r="Q1365" s="32" t="str">
        <f t="shared" si="128"/>
        <v/>
      </c>
      <c r="R1365" s="32" t="str">
        <f t="shared" si="129"/>
        <v/>
      </c>
      <c r="S1365" s="30" t="str">
        <f t="shared" si="130"/>
        <v/>
      </c>
      <c r="T1365" s="32" t="str">
        <f>IF($Q1365&lt;&gt;"Sim","",IF($N1365&gt;Parâmetros!$E$15,"Sim","Não"))</f>
        <v/>
      </c>
      <c r="U1365" s="17" t="str">
        <f t="shared" si="131"/>
        <v>Folga</v>
      </c>
      <c r="V1365" s="17" t="str">
        <f>IF($AC1365&lt;&gt;"",IF($L1365&gt;0,"ATENÇÃO · apontou em dia de "&amp;LOWER($AC1365)&amp;" cadastrado","Exceção cadastrada · "&amp;$AC1365)&amp;IF($AD1365="",""," · "&amp;$AD1365),IF($E1365="Férias",IF($L1365&gt;0,"ATENÇÃO · apontou estando de férias no cadastro","Férias no cadastro"),IF($Y1365="Férias / afastamento","Afastamento · "&amp;($Z1365+$AA1365-1)&amp;" dias seguidos sem apontamento",IF($Y1365="Folga trabalhada","ATENÇÃO · apontou em dia de folga da escala 5x2",IF($Y1365="Folga",IF(AND($D1365="5x2",OR(WEEKDAY($F1365,2)=6,WEEKDAY($F1365,2)=7)),"Folga de fim de semana da escala 5x2",IF(AND(OR($D1365="6x1",$D1365="FF 6x1"),WEEKDAY($F1365,2)=6,FALSE()),"Folga de fim de semana · apontou no domingo anterior",IF(AND(OR($D1365="6x1",$D1365="FF 6x1"),WEEKDAY($F1365,2)=7,AND($A1365=$A1364,$L1364&gt;0)),"Folga de fim de semana · apontou no sábado",IF(AND(OR($D1365="6x1",$D1365="FF 6x1"),OR(WEEKDAY($F1365,2)=6,WEEKDAY($F1365,2)=7)),"Folga de fim de semana · sem apontamento no sábado nem no domingo","Folga prevista pelo ciclo")))),IF($Y1365="Indeterminado (início da série)","Sem histórico anterior — informe o dia do ciclo no Cadastro",IF($Y1365="Falta de registro",IF(OR(OR($D1365="6x1",$D1365="FF 6x1"),$D1365="5x2"),"FALTA DE REGISTRO · dia útil da escala "&amp;$E1365,"FALTA DE REGISTRO · dia "&amp;$W1365&amp;" de "&amp;IFERROR(INDEX(Parâmetros!$B$39:$B$48,MATCH($E1365,Parâmetros!$A$39:$A$48,0)),99)&amp;" do ciclo"),IF(OR($D1365="6x1",$D1365="FF 6x1"),IF(OR(AND(WEEKDAY($F1365,2)=6,AND($A1365=$A1366,$L1366&gt;0)),AND(WEEKDAY($F1365,2)=7,AND($A1365=$A1364,$L1364&gt;0))),"ATENÇÃO · apontou sábado e domingo no mesmo fim de semana",IF(OR(WEEKDAY($F1365,2)=6,WEEKDAY($F1365,2)=7),"Jornada de fim de semana do 6x1",IF(OR($H1365&gt;=Parâmetros!$E$20,$H1365&lt;Parâmetros!$E$19),"ATENÇÃO · 6x1 apontou fora do horário diurno","Jornada fixa do 6x1"))),IF($D1365="5x2","Jornada fixa do 5x2",IF($D1365="Folguista",IF($J1365=$K1365,"Evidência confirma sequência","DIVERGE · sequência "&amp;$J1365&amp;" × evidência "&amp;$K1365),IF($K1365=$E1365,"Evidência confirma cadastro","DIVERGE · cadastro "&amp;$E1365&amp;" × evidência "&amp;$K1365)))))))))))</f>
        <v>Folga de fim de semana · sem apontamento no sábado nem no domingo</v>
      </c>
      <c r="W1365" s="34" t="str">
        <f>IF(OR(OR($D1365="6x1",$D1365="FF 6x1"),$D1365="5x2"),"",IF($AB1365&lt;&gt;$AB1364,IF(IFERROR(INDEX(Cadastro!$F$5:$F$243,$AB1365),"")="",IF($L1365&gt;0,1,0),IF(IFERROR(INDEX(Cadastro!$F$5:$F$243,$AB1365),"")&lt;=IFERROR(INDEX(Parâmetros!$B$39:$B$48,MATCH($E1365,Parâmetros!$A$39:$A$48,0)),99),IFERROR(INDEX(Cadastro!$F$5:$F$243,$AB1365),""),0)),IF($L1365&gt;0,IF(N($X1364)&gt;0,1,N($W1364)+1),IF(AND($L1365=0,OR(N($W1364)&gt;=IFERROR(INDEX(Parâmetros!$B$39:$B$48,MATCH($E1365,Parâmetros!$A$39:$A$48,0)),99),AND(N($X1364)&gt;0,N($X1364)&lt;IFERROR(INDEX(Parâmetros!$C$39:$C$48,MATCH($E1365,Parâmetros!$A$39:$A$48,0)),0)))),0,N($W1364)+1))))</f>
        <v/>
      </c>
      <c r="X1365" s="34" t="str">
        <f>IF(OR(OR($D1365="6x1",$D1365="FF 6x1"),$D1365="5x2"),"",IF($AB1365&lt;&gt;$AB1364,IF(IFERROR(INDEX(Cadastro!$F$5:$F$243,$AB1365),"")="",0,IF(IFERROR(INDEX(Cadastro!$F$5:$F$243,$AB1365),"")&gt;IFERROR(INDEX(Parâmetros!$B$39:$B$48,MATCH($E1365,Parâmetros!$A$39:$A$48,0)),99),IFERROR(INDEX(Cadastro!$F$5:$F$243,$AB1365),"")-IFERROR(INDEX(Parâmetros!$B$39:$B$48,MATCH($E1365,Parâmetros!$A$39:$A$48,0)),99),0)),IF(AND($L1365=0,OR(N($W1364)&gt;=IFERROR(INDEX(Parâmetros!$B$39:$B$48,MATCH($E1365,Parâmetros!$A$39:$A$48,0)),99),AND(N($X1364)&gt;0,N($X1364)&lt;IFERROR(INDEX(Parâmetros!$C$39:$C$48,MATCH($E1365,Parâmetros!$A$39:$A$48,0)),0)))),N($X1364)+1,0)))</f>
        <v/>
      </c>
      <c r="Y1365" t="str">
        <f>IF($AC1365&lt;&gt;"",IF($L1365&gt;0,$AC1365&amp;" · com apontamento",$AC1365),IF($E1365="Férias",IF($L1365&gt;0,"Férias · com apontamento","Férias (cadastro)"),IF(($Z1365+$AA1365-1)&gt;Parâmetros!$E$16,"Férias / afastamento",IF(AND($D1365="5x2",OR(WEEKDAY($F1365,2)=6,WEEKDAY($F1365,2)=7)),IF($L1365&gt;0,"Folga trabalhada","Folga"),IF($L1365&gt;0,"Trabalhado",IF(OR(OR($D1365="6x1",$D1365="FF 6x1"),$D1365="5x2"),IF(AND(OR($D1365="6x1",$D1365="FF 6x1"),OR(WEEKDAY($F1365,2)=6,WEEKDAY($F1365,2)=7)),"Folga","Falta de registro"),IF(AND($AB1365&lt;&gt;$AB1364,IFERROR(INDEX(Cadastro!$F$5:$F$243,$AB1365),"")=""),"Indeterminado (início da série)",IF($X1365&gt;0,"Folga","Falta de registro"))))))))</f>
        <v>Folga</v>
      </c>
      <c r="Z1365" s="34">
        <f>IF(OR($L1365&gt;0,$F1365&gt;Parâmetros!$E$14),0,IF($A1365&lt;&gt;$A1364,1,N($Z1364)+1))</f>
        <v>0</v>
      </c>
      <c r="AA1365" s="34">
        <f>IF(OR($L1365&gt;0,$F1365&gt;Parâmetros!$E$14),0,IF(OR($A1365&lt;&gt;$A1366,$F1366&gt;Parâmetros!$E$14),1,N($AA1366)+1))</f>
        <v>0</v>
      </c>
      <c r="AB1365" s="31">
        <f>IFERROR(MATCH($A1365&amp;"|"&amp;TEXT(_xlfn.MAXIFS(Cadastro!$E$5:$E$243,Cadastro!$A$5:$A$243,$A1365,Cadastro!$E$5:$E$243,"&lt;="&amp;$F1365),"yyyymmdd"),Cadastro!$I$5:$I$243,0),"")</f>
        <v>176</v>
      </c>
      <c r="AC1365" t="str">
        <f>IFERROR(_xlfn.SINGLE(INDEX(Exceções!$D$5:$D$203,MATCH($A1365&amp;"|"&amp;$F1365,Exceções!$F$5:$F$203,0))),"")</f>
        <v/>
      </c>
      <c r="AD1365" t="str">
        <f>IF($AC1365="","",IFERROR(_xlfn.SINGLE(INDEX(Exceções!$E$5:$E$203,MATCH($A1365&amp;"|"&amp;$F1365,Exceções!$F$5:$F$203,0))),""))</f>
        <v/>
      </c>
    </row>
    <row r="1366" spans="1:30" ht="15" hidden="1" customHeight="1" x14ac:dyDescent="0.25">
      <c r="A1366" s="31">
        <v>54747</v>
      </c>
      <c r="B1366" s="17" t="s">
        <v>51</v>
      </c>
      <c r="C1366" s="17" t="str">
        <f>IFERROR(INDEX(Cadastro!$C$5:$C$243,$AB1366),"NÃO INFORMADO")</f>
        <v>LUB</v>
      </c>
      <c r="D1366" s="17" t="str">
        <f>IFERROR(INDEX(Cadastro!$D$5:$D$243,$AB1366),"")</f>
        <v>6x1</v>
      </c>
      <c r="E1366" s="17" t="str">
        <f>IFERROR(INDEX(Cadastro!$G$5:$G$243,$AB1366),"")</f>
        <v>6x1</v>
      </c>
      <c r="F1366" s="29">
        <v>46320</v>
      </c>
      <c r="G1366" s="32" t="str">
        <f t="shared" si="126"/>
        <v>dom</v>
      </c>
      <c r="H1366" s="31" t="str">
        <f>IF($L1366=0,"",_xlfn.MINIFS(Dados!$Q:$Q,Dados!$A:$A,$A1366,Dados!$S:$S,$F1366))</f>
        <v/>
      </c>
      <c r="I1366" s="31" t="str">
        <f>IF($H1366="","",_xlfn.MAXIFS(Dados!$R:$R,Dados!$A:$A,$A1366,Dados!$S:$S,$F1366))</f>
        <v/>
      </c>
      <c r="J1366" s="32" t="str">
        <f>IF($D1366&lt;&gt;"Folguista","",IFERROR(INDEX(Parâmetros!$D$52:$G$52,1,MIN(4,MAX(1,$W1366))),""))</f>
        <v/>
      </c>
      <c r="K1366" s="32" t="str">
        <f>IF(OR($AC1366&lt;&gt;"",$Y1366="Folga",$Y1366="Folga trabalhada",$Y1366="Férias (cadastro)",$Y1366="Férias / afastamento",$Y1366="Indeterminado (início da série)"),"",IF(OR($D1366="6x1",$D1366="FF 6x1"),IF(OR(WEEKDAY($F1366,2)=6,WEEKDAY($F1366,2)=7),"6x1 sáb/dom","6x1"),IF($D1366="5x2","5x2",IF($H1366="",IF($D1366="Folguista",$J1366,$E1366),IF(OR($H1366&gt;=Parâmetros!$E$18,$H1366&lt;Parâmetros!$E$19),"C",IF($H1366&lt;Parâmetros!$E$20,"A","B"))))))</f>
        <v/>
      </c>
      <c r="L1366" s="30">
        <f>SUMIFS(Dados!$E:$E,Dados!$A:$A,$A1366,Dados!$S:$S,$F1366)</f>
        <v>0</v>
      </c>
      <c r="M1366" s="30" t="str">
        <f>IFERROR(INDEX(Parâmetros!$E$6:$E$11,MATCH($K1366,Parâmetros!$A$6:$A$11,0)),"")</f>
        <v/>
      </c>
      <c r="N1366" s="33" t="str">
        <f t="shared" si="127"/>
        <v/>
      </c>
      <c r="O1366" s="33">
        <f>Parâmetros!$E$13</f>
        <v>0.8</v>
      </c>
      <c r="P1366" s="32" t="str">
        <f>IF(OR($M1366="",$F1366&gt;Parâmetros!$E$14),"Não","Sim")</f>
        <v>Não</v>
      </c>
      <c r="Q1366" s="32" t="str">
        <f t="shared" si="128"/>
        <v/>
      </c>
      <c r="R1366" s="32" t="str">
        <f t="shared" si="129"/>
        <v/>
      </c>
      <c r="S1366" s="30" t="str">
        <f t="shared" si="130"/>
        <v/>
      </c>
      <c r="T1366" s="32" t="str">
        <f>IF($Q1366&lt;&gt;"Sim","",IF($N1366&gt;Parâmetros!$E$15,"Sim","Não"))</f>
        <v/>
      </c>
      <c r="U1366" s="17" t="str">
        <f t="shared" si="131"/>
        <v>Folga</v>
      </c>
      <c r="V1366" s="17" t="str">
        <f>IF($AC1366&lt;&gt;"",IF($L1366&gt;0,"ATENÇÃO · apontou em dia de "&amp;LOWER($AC1366)&amp;" cadastrado","Exceção cadastrada · "&amp;$AC1366)&amp;IF($AD1366="",""," · "&amp;$AD1366),IF($E1366="Férias",IF($L1366&gt;0,"ATENÇÃO · apontou estando de férias no cadastro","Férias no cadastro"),IF($Y1366="Férias / afastamento","Afastamento · "&amp;($Z1366+$AA1366-1)&amp;" dias seguidos sem apontamento",IF($Y1366="Folga trabalhada","ATENÇÃO · apontou em dia de folga da escala 5x2",IF($Y1366="Folga",IF(AND($D1366="5x2",OR(WEEKDAY($F1366,2)=6,WEEKDAY($F1366,2)=7)),"Folga de fim de semana da escala 5x2",IF(AND(OR($D1366="6x1",$D1366="FF 6x1"),WEEKDAY($F1366,2)=6,FALSE()),"Folga de fim de semana · apontou no domingo anterior",IF(AND(OR($D1366="6x1",$D1366="FF 6x1"),WEEKDAY($F1366,2)=7,AND($A1366=$A1365,$L1365&gt;0)),"Folga de fim de semana · apontou no sábado",IF(AND(OR($D1366="6x1",$D1366="FF 6x1"),OR(WEEKDAY($F1366,2)=6,WEEKDAY($F1366,2)=7)),"Folga de fim de semana · sem apontamento no sábado nem no domingo","Folga prevista pelo ciclo")))),IF($Y1366="Indeterminado (início da série)","Sem histórico anterior — informe o dia do ciclo no Cadastro",IF($Y1366="Falta de registro",IF(OR(OR($D1366="6x1",$D1366="FF 6x1"),$D1366="5x2"),"FALTA DE REGISTRO · dia útil da escala "&amp;$E1366,"FALTA DE REGISTRO · dia "&amp;$W1366&amp;" de "&amp;IFERROR(INDEX(Parâmetros!$B$39:$B$48,MATCH($E1366,Parâmetros!$A$39:$A$48,0)),99)&amp;" do ciclo"),IF(OR($D1366="6x1",$D1366="FF 6x1"),IF(OR(AND(WEEKDAY($F1366,2)=6,AND($A1366=$A1367,$L1367&gt;0)),AND(WEEKDAY($F1366,2)=7,AND($A1366=$A1365,$L1365&gt;0))),"ATENÇÃO · apontou sábado e domingo no mesmo fim de semana",IF(OR(WEEKDAY($F1366,2)=6,WEEKDAY($F1366,2)=7),"Jornada de fim de semana do 6x1",IF(OR($H1366&gt;=Parâmetros!$E$20,$H1366&lt;Parâmetros!$E$19),"ATENÇÃO · 6x1 apontou fora do horário diurno","Jornada fixa do 6x1"))),IF($D1366="5x2","Jornada fixa do 5x2",IF($D1366="Folguista",IF($J1366=$K1366,"Evidência confirma sequência","DIVERGE · sequência "&amp;$J1366&amp;" × evidência "&amp;$K1366),IF($K1366=$E1366,"Evidência confirma cadastro","DIVERGE · cadastro "&amp;$E1366&amp;" × evidência "&amp;$K1366)))))))))))</f>
        <v>Folga de fim de semana · sem apontamento no sábado nem no domingo</v>
      </c>
      <c r="W1366" s="34" t="str">
        <f>IF(OR(OR($D1366="6x1",$D1366="FF 6x1"),$D1366="5x2"),"",IF($AB1366&lt;&gt;$AB1365,IF(IFERROR(INDEX(Cadastro!$F$5:$F$243,$AB1366),"")="",IF($L1366&gt;0,1,0),IF(IFERROR(INDEX(Cadastro!$F$5:$F$243,$AB1366),"")&lt;=IFERROR(INDEX(Parâmetros!$B$39:$B$48,MATCH($E1366,Parâmetros!$A$39:$A$48,0)),99),IFERROR(INDEX(Cadastro!$F$5:$F$243,$AB1366),""),0)),IF($L1366&gt;0,IF(N($X1365)&gt;0,1,N($W1365)+1),IF(AND($L1366=0,OR(N($W1365)&gt;=IFERROR(INDEX(Parâmetros!$B$39:$B$48,MATCH($E1366,Parâmetros!$A$39:$A$48,0)),99),AND(N($X1365)&gt;0,N($X1365)&lt;IFERROR(INDEX(Parâmetros!$C$39:$C$48,MATCH($E1366,Parâmetros!$A$39:$A$48,0)),0)))),0,N($W1365)+1))))</f>
        <v/>
      </c>
      <c r="X1366" s="34" t="str">
        <f>IF(OR(OR($D1366="6x1",$D1366="FF 6x1"),$D1366="5x2"),"",IF($AB1366&lt;&gt;$AB1365,IF(IFERROR(INDEX(Cadastro!$F$5:$F$243,$AB1366),"")="",0,IF(IFERROR(INDEX(Cadastro!$F$5:$F$243,$AB1366),"")&gt;IFERROR(INDEX(Parâmetros!$B$39:$B$48,MATCH($E1366,Parâmetros!$A$39:$A$48,0)),99),IFERROR(INDEX(Cadastro!$F$5:$F$243,$AB1366),"")-IFERROR(INDEX(Parâmetros!$B$39:$B$48,MATCH($E1366,Parâmetros!$A$39:$A$48,0)),99),0)),IF(AND($L1366=0,OR(N($W1365)&gt;=IFERROR(INDEX(Parâmetros!$B$39:$B$48,MATCH($E1366,Parâmetros!$A$39:$A$48,0)),99),AND(N($X1365)&gt;0,N($X1365)&lt;IFERROR(INDEX(Parâmetros!$C$39:$C$48,MATCH($E1366,Parâmetros!$A$39:$A$48,0)),0)))),N($X1365)+1,0)))</f>
        <v/>
      </c>
      <c r="Y1366" t="str">
        <f>IF($AC1366&lt;&gt;"",IF($L1366&gt;0,$AC1366&amp;" · com apontamento",$AC1366),IF($E1366="Férias",IF($L1366&gt;0,"Férias · com apontamento","Férias (cadastro)"),IF(($Z1366+$AA1366-1)&gt;Parâmetros!$E$16,"Férias / afastamento",IF(AND($D1366="5x2",OR(WEEKDAY($F1366,2)=6,WEEKDAY($F1366,2)=7)),IF($L1366&gt;0,"Folga trabalhada","Folga"),IF($L1366&gt;0,"Trabalhado",IF(OR(OR($D1366="6x1",$D1366="FF 6x1"),$D1366="5x2"),IF(AND(OR($D1366="6x1",$D1366="FF 6x1"),OR(WEEKDAY($F1366,2)=6,WEEKDAY($F1366,2)=7)),"Folga","Falta de registro"),IF(AND($AB1366&lt;&gt;$AB1365,IFERROR(INDEX(Cadastro!$F$5:$F$243,$AB1366),"")=""),"Indeterminado (início da série)",IF($X1366&gt;0,"Folga","Falta de registro"))))))))</f>
        <v>Folga</v>
      </c>
      <c r="Z1366" s="34">
        <f>IF(OR($L1366&gt;0,$F1366&gt;Parâmetros!$E$14),0,IF($A1366&lt;&gt;$A1365,1,N($Z1365)+1))</f>
        <v>0</v>
      </c>
      <c r="AA1366" s="34">
        <f>IF(OR($L1366&gt;0,$F1366&gt;Parâmetros!$E$14),0,IF(OR($A1366&lt;&gt;$A1367,$F1367&gt;Parâmetros!$E$14),1,N($AA1367)+1))</f>
        <v>0</v>
      </c>
      <c r="AB1366" s="31">
        <f>IFERROR(MATCH($A1366&amp;"|"&amp;TEXT(_xlfn.MAXIFS(Cadastro!$E$5:$E$243,Cadastro!$A$5:$A$243,$A1366,Cadastro!$E$5:$E$243,"&lt;="&amp;$F1366),"yyyymmdd"),Cadastro!$I$5:$I$243,0),"")</f>
        <v>176</v>
      </c>
      <c r="AC1366" t="str">
        <f>IFERROR(_xlfn.SINGLE(INDEX(Exceções!$D$5:$D$203,MATCH($A1366&amp;"|"&amp;$F1366,Exceções!$F$5:$F$203,0))),"")</f>
        <v/>
      </c>
      <c r="AD1366" t="str">
        <f>IF($AC1366="","",IFERROR(_xlfn.SINGLE(INDEX(Exceções!$E$5:$E$203,MATCH($A1366&amp;"|"&amp;$F1366,Exceções!$F$5:$F$203,0))),""))</f>
        <v/>
      </c>
    </row>
    <row r="1367" spans="1:30" ht="15" hidden="1" customHeight="1" x14ac:dyDescent="0.25">
      <c r="A1367" s="31">
        <v>54747</v>
      </c>
      <c r="B1367" s="17" t="s">
        <v>51</v>
      </c>
      <c r="C1367" s="17" t="str">
        <f>IFERROR(INDEX(Cadastro!$C$5:$C$243,$AB1367),"NÃO INFORMADO")</f>
        <v>LUB</v>
      </c>
      <c r="D1367" s="17" t="str">
        <f>IFERROR(INDEX(Cadastro!$D$5:$D$243,$AB1367),"")</f>
        <v>6x1</v>
      </c>
      <c r="E1367" s="17" t="str">
        <f>IFERROR(INDEX(Cadastro!$G$5:$G$243,$AB1367),"")</f>
        <v>6x1</v>
      </c>
      <c r="F1367" s="29">
        <v>46321</v>
      </c>
      <c r="G1367" s="32" t="str">
        <f t="shared" si="126"/>
        <v>seg</v>
      </c>
      <c r="H1367" s="31" t="str">
        <f>IF($L1367=0,"",_xlfn.MINIFS(Dados!$Q:$Q,Dados!$A:$A,$A1367,Dados!$S:$S,$F1367))</f>
        <v/>
      </c>
      <c r="I1367" s="31" t="str">
        <f>IF($H1367="","",_xlfn.MAXIFS(Dados!$R:$R,Dados!$A:$A,$A1367,Dados!$S:$S,$F1367))</f>
        <v/>
      </c>
      <c r="J1367" s="32" t="str">
        <f>IF($D1367&lt;&gt;"Folguista","",IFERROR(INDEX(Parâmetros!$D$52:$G$52,1,MIN(4,MAX(1,$W1367))),""))</f>
        <v/>
      </c>
      <c r="K1367" s="32" t="str">
        <f>IF(OR($AC1367&lt;&gt;"",$Y1367="Folga",$Y1367="Folga trabalhada",$Y1367="Férias (cadastro)",$Y1367="Férias / afastamento",$Y1367="Indeterminado (início da série)"),"",IF(OR($D1367="6x1",$D1367="FF 6x1"),IF(OR(WEEKDAY($F1367,2)=6,WEEKDAY($F1367,2)=7),"6x1 sáb/dom","6x1"),IF($D1367="5x2","5x2",IF($H1367="",IF($D1367="Folguista",$J1367,$E1367),IF(OR($H1367&gt;=Parâmetros!$E$18,$H1367&lt;Parâmetros!$E$19),"C",IF($H1367&lt;Parâmetros!$E$20,"A","B"))))))</f>
        <v>6x1</v>
      </c>
      <c r="L1367" s="30">
        <f>SUMIFS(Dados!$E:$E,Dados!$A:$A,$A1367,Dados!$S:$S,$F1367)</f>
        <v>0</v>
      </c>
      <c r="M1367" s="30">
        <f>IFERROR(INDEX(Parâmetros!$E$6:$E$11,MATCH($K1367,Parâmetros!$A$6:$A$11,0)),"")</f>
        <v>8.8000000000000007</v>
      </c>
      <c r="N1367" s="33">
        <f t="shared" si="127"/>
        <v>0</v>
      </c>
      <c r="O1367" s="33">
        <f>Parâmetros!$E$13</f>
        <v>0.8</v>
      </c>
      <c r="P1367" s="32" t="str">
        <f>IF(OR($M1367="",$F1367&gt;Parâmetros!$E$14),"Não","Sim")</f>
        <v>Não</v>
      </c>
      <c r="Q1367" s="32" t="str">
        <f t="shared" si="128"/>
        <v/>
      </c>
      <c r="R1367" s="32" t="str">
        <f t="shared" si="129"/>
        <v/>
      </c>
      <c r="S1367" s="30" t="str">
        <f t="shared" si="130"/>
        <v/>
      </c>
      <c r="T1367" s="32" t="str">
        <f>IF($Q1367&lt;&gt;"Sim","",IF($N1367&gt;Parâmetros!$E$15,"Sim","Não"))</f>
        <v/>
      </c>
      <c r="U1367" s="17" t="str">
        <f t="shared" si="131"/>
        <v>Fora da apuração</v>
      </c>
      <c r="V1367" s="17" t="str">
        <f>IF($AC1367&lt;&gt;"",IF($L1367&gt;0,"ATENÇÃO · apontou em dia de "&amp;LOWER($AC1367)&amp;" cadastrado","Exceção cadastrada · "&amp;$AC1367)&amp;IF($AD1367="",""," · "&amp;$AD1367),IF($E1367="Férias",IF($L1367&gt;0,"ATENÇÃO · apontou estando de férias no cadastro","Férias no cadastro"),IF($Y1367="Férias / afastamento","Afastamento · "&amp;($Z1367+$AA1367-1)&amp;" dias seguidos sem apontamento",IF($Y1367="Folga trabalhada","ATENÇÃO · apontou em dia de folga da escala 5x2",IF($Y1367="Folga",IF(AND($D1367="5x2",OR(WEEKDAY($F1367,2)=6,WEEKDAY($F1367,2)=7)),"Folga de fim de semana da escala 5x2",IF(AND(OR($D1367="6x1",$D1367="FF 6x1"),WEEKDAY($F1367,2)=6,FALSE()),"Folga de fim de semana · apontou no domingo anterior",IF(AND(OR($D1367="6x1",$D1367="FF 6x1"),WEEKDAY($F1367,2)=7,AND($A1367=$A1366,$L1366&gt;0)),"Folga de fim de semana · apontou no sábado",IF(AND(OR($D1367="6x1",$D1367="FF 6x1"),OR(WEEKDAY($F1367,2)=6,WEEKDAY($F1367,2)=7)),"Folga de fim de semana · sem apontamento no sábado nem no domingo","Folga prevista pelo ciclo")))),IF($Y1367="Indeterminado (início da série)","Sem histórico anterior — informe o dia do ciclo no Cadastro",IF($Y1367="Falta de registro",IF(OR(OR($D1367="6x1",$D1367="FF 6x1"),$D1367="5x2"),"FALTA DE REGISTRO · dia útil da escala "&amp;$E1367,"FALTA DE REGISTRO · dia "&amp;$W1367&amp;" de "&amp;IFERROR(INDEX(Parâmetros!$B$39:$B$48,MATCH($E1367,Parâmetros!$A$39:$A$48,0)),99)&amp;" do ciclo"),IF(OR($D1367="6x1",$D1367="FF 6x1"),IF(OR(AND(WEEKDAY($F1367,2)=6,AND($A1367=$A1368,$L1368&gt;0)),AND(WEEKDAY($F1367,2)=7,AND($A1367=$A1366,$L1366&gt;0))),"ATENÇÃO · apontou sábado e domingo no mesmo fim de semana",IF(OR(WEEKDAY($F1367,2)=6,WEEKDAY($F1367,2)=7),"Jornada de fim de semana do 6x1",IF(OR($H1367&gt;=Parâmetros!$E$20,$H1367&lt;Parâmetros!$E$19),"ATENÇÃO · 6x1 apontou fora do horário diurno","Jornada fixa do 6x1"))),IF($D1367="5x2","Jornada fixa do 5x2",IF($D1367="Folguista",IF($J1367=$K1367,"Evidência confirma sequência","DIVERGE · sequência "&amp;$J1367&amp;" × evidência "&amp;$K1367),IF($K1367=$E1367,"Evidência confirma cadastro","DIVERGE · cadastro "&amp;$E1367&amp;" × evidência "&amp;$K1367)))))))))))</f>
        <v>FALTA DE REGISTRO · dia útil da escala 6x1</v>
      </c>
      <c r="W1367" s="34" t="str">
        <f>IF(OR(OR($D1367="6x1",$D1367="FF 6x1"),$D1367="5x2"),"",IF($AB1367&lt;&gt;$AB1366,IF(IFERROR(INDEX(Cadastro!$F$5:$F$243,$AB1367),"")="",IF($L1367&gt;0,1,0),IF(IFERROR(INDEX(Cadastro!$F$5:$F$243,$AB1367),"")&lt;=IFERROR(INDEX(Parâmetros!$B$39:$B$48,MATCH($E1367,Parâmetros!$A$39:$A$48,0)),99),IFERROR(INDEX(Cadastro!$F$5:$F$243,$AB1367),""),0)),IF($L1367&gt;0,IF(N($X1366)&gt;0,1,N($W1366)+1),IF(AND($L1367=0,OR(N($W1366)&gt;=IFERROR(INDEX(Parâmetros!$B$39:$B$48,MATCH($E1367,Parâmetros!$A$39:$A$48,0)),99),AND(N($X1366)&gt;0,N($X1366)&lt;IFERROR(INDEX(Parâmetros!$C$39:$C$48,MATCH($E1367,Parâmetros!$A$39:$A$48,0)),0)))),0,N($W1366)+1))))</f>
        <v/>
      </c>
      <c r="X1367" s="34" t="str">
        <f>IF(OR(OR($D1367="6x1",$D1367="FF 6x1"),$D1367="5x2"),"",IF($AB1367&lt;&gt;$AB1366,IF(IFERROR(INDEX(Cadastro!$F$5:$F$243,$AB1367),"")="",0,IF(IFERROR(INDEX(Cadastro!$F$5:$F$243,$AB1367),"")&gt;IFERROR(INDEX(Parâmetros!$B$39:$B$48,MATCH($E1367,Parâmetros!$A$39:$A$48,0)),99),IFERROR(INDEX(Cadastro!$F$5:$F$243,$AB1367),"")-IFERROR(INDEX(Parâmetros!$B$39:$B$48,MATCH($E1367,Parâmetros!$A$39:$A$48,0)),99),0)),IF(AND($L1367=0,OR(N($W1366)&gt;=IFERROR(INDEX(Parâmetros!$B$39:$B$48,MATCH($E1367,Parâmetros!$A$39:$A$48,0)),99),AND(N($X1366)&gt;0,N($X1366)&lt;IFERROR(INDEX(Parâmetros!$C$39:$C$48,MATCH($E1367,Parâmetros!$A$39:$A$48,0)),0)))),N($X1366)+1,0)))</f>
        <v/>
      </c>
      <c r="Y1367" t="str">
        <f>IF($AC1367&lt;&gt;"",IF($L1367&gt;0,$AC1367&amp;" · com apontamento",$AC1367),IF($E1367="Férias",IF($L1367&gt;0,"Férias · com apontamento","Férias (cadastro)"),IF(($Z1367+$AA1367-1)&gt;Parâmetros!$E$16,"Férias / afastamento",IF(AND($D1367="5x2",OR(WEEKDAY($F1367,2)=6,WEEKDAY($F1367,2)=7)),IF($L1367&gt;0,"Folga trabalhada","Folga"),IF($L1367&gt;0,"Trabalhado",IF(OR(OR($D1367="6x1",$D1367="FF 6x1"),$D1367="5x2"),IF(AND(OR($D1367="6x1",$D1367="FF 6x1"),OR(WEEKDAY($F1367,2)=6,WEEKDAY($F1367,2)=7)),"Folga","Falta de registro"),IF(AND($AB1367&lt;&gt;$AB1366,IFERROR(INDEX(Cadastro!$F$5:$F$243,$AB1367),"")=""),"Indeterminado (início da série)",IF($X1367&gt;0,"Folga","Falta de registro"))))))))</f>
        <v>Falta de registro</v>
      </c>
      <c r="Z1367" s="34">
        <f>IF(OR($L1367&gt;0,$F1367&gt;Parâmetros!$E$14),0,IF($A1367&lt;&gt;$A1366,1,N($Z1366)+1))</f>
        <v>0</v>
      </c>
      <c r="AA1367" s="34">
        <f>IF(OR($L1367&gt;0,$F1367&gt;Parâmetros!$E$14),0,IF(OR($A1367&lt;&gt;$A1368,$F1368&gt;Parâmetros!$E$14),1,N($AA1368)+1))</f>
        <v>0</v>
      </c>
      <c r="AB1367" s="31">
        <f>IFERROR(MATCH($A1367&amp;"|"&amp;TEXT(_xlfn.MAXIFS(Cadastro!$E$5:$E$243,Cadastro!$A$5:$A$243,$A1367,Cadastro!$E$5:$E$243,"&lt;="&amp;$F1367),"yyyymmdd"),Cadastro!$I$5:$I$243,0),"")</f>
        <v>176</v>
      </c>
      <c r="AC1367" t="str">
        <f>IFERROR(_xlfn.SINGLE(INDEX(Exceções!$D$5:$D$203,MATCH($A1367&amp;"|"&amp;$F1367,Exceções!$F$5:$F$203,0))),"")</f>
        <v/>
      </c>
      <c r="AD1367" t="str">
        <f>IF($AC1367="","",IFERROR(_xlfn.SINGLE(INDEX(Exceções!$E$5:$E$203,MATCH($A1367&amp;"|"&amp;$F1367,Exceções!$F$5:$F$203,0))),""))</f>
        <v/>
      </c>
    </row>
    <row r="1368" spans="1:30" ht="15" hidden="1" customHeight="1" x14ac:dyDescent="0.25">
      <c r="A1368" s="31">
        <v>54747</v>
      </c>
      <c r="B1368" s="17" t="s">
        <v>51</v>
      </c>
      <c r="C1368" s="17" t="str">
        <f>IFERROR(INDEX(Cadastro!$C$5:$C$243,$AB1368),"NÃO INFORMADO")</f>
        <v>LUB</v>
      </c>
      <c r="D1368" s="17" t="str">
        <f>IFERROR(INDEX(Cadastro!$D$5:$D$243,$AB1368),"")</f>
        <v>6x1</v>
      </c>
      <c r="E1368" s="17" t="str">
        <f>IFERROR(INDEX(Cadastro!$G$5:$G$243,$AB1368),"")</f>
        <v>6x1</v>
      </c>
      <c r="F1368" s="29">
        <v>46322</v>
      </c>
      <c r="G1368" s="32" t="str">
        <f t="shared" si="126"/>
        <v>ter</v>
      </c>
      <c r="H1368" s="31" t="str">
        <f>IF($L1368=0,"",_xlfn.MINIFS(Dados!$Q:$Q,Dados!$A:$A,$A1368,Dados!$S:$S,$F1368))</f>
        <v/>
      </c>
      <c r="I1368" s="31" t="str">
        <f>IF($H1368="","",_xlfn.MAXIFS(Dados!$R:$R,Dados!$A:$A,$A1368,Dados!$S:$S,$F1368))</f>
        <v/>
      </c>
      <c r="J1368" s="32" t="str">
        <f>IF($D1368&lt;&gt;"Folguista","",IFERROR(INDEX(Parâmetros!$D$52:$G$52,1,MIN(4,MAX(1,$W1368))),""))</f>
        <v/>
      </c>
      <c r="K1368" s="32" t="str">
        <f>IF(OR($AC1368&lt;&gt;"",$Y1368="Folga",$Y1368="Folga trabalhada",$Y1368="Férias (cadastro)",$Y1368="Férias / afastamento",$Y1368="Indeterminado (início da série)"),"",IF(OR($D1368="6x1",$D1368="FF 6x1"),IF(OR(WEEKDAY($F1368,2)=6,WEEKDAY($F1368,2)=7),"6x1 sáb/dom","6x1"),IF($D1368="5x2","5x2",IF($H1368="",IF($D1368="Folguista",$J1368,$E1368),IF(OR($H1368&gt;=Parâmetros!$E$18,$H1368&lt;Parâmetros!$E$19),"C",IF($H1368&lt;Parâmetros!$E$20,"A","B"))))))</f>
        <v>6x1</v>
      </c>
      <c r="L1368" s="30">
        <f>SUMIFS(Dados!$E:$E,Dados!$A:$A,$A1368,Dados!$S:$S,$F1368)</f>
        <v>0</v>
      </c>
      <c r="M1368" s="30">
        <f>IFERROR(INDEX(Parâmetros!$E$6:$E$11,MATCH($K1368,Parâmetros!$A$6:$A$11,0)),"")</f>
        <v>8.8000000000000007</v>
      </c>
      <c r="N1368" s="33">
        <f t="shared" si="127"/>
        <v>0</v>
      </c>
      <c r="O1368" s="33">
        <f>Parâmetros!$E$13</f>
        <v>0.8</v>
      </c>
      <c r="P1368" s="32" t="str">
        <f>IF(OR($M1368="",$F1368&gt;Parâmetros!$E$14),"Não","Sim")</f>
        <v>Não</v>
      </c>
      <c r="Q1368" s="32" t="str">
        <f t="shared" si="128"/>
        <v/>
      </c>
      <c r="R1368" s="32" t="str">
        <f t="shared" si="129"/>
        <v/>
      </c>
      <c r="S1368" s="30" t="str">
        <f t="shared" si="130"/>
        <v/>
      </c>
      <c r="T1368" s="32" t="str">
        <f>IF($Q1368&lt;&gt;"Sim","",IF($N1368&gt;Parâmetros!$E$15,"Sim","Não"))</f>
        <v/>
      </c>
      <c r="U1368" s="17" t="str">
        <f t="shared" si="131"/>
        <v>Fora da apuração</v>
      </c>
      <c r="V1368" s="17" t="str">
        <f>IF($AC1368&lt;&gt;"",IF($L1368&gt;0,"ATENÇÃO · apontou em dia de "&amp;LOWER($AC1368)&amp;" cadastrado","Exceção cadastrada · "&amp;$AC1368)&amp;IF($AD1368="",""," · "&amp;$AD1368),IF($E1368="Férias",IF($L1368&gt;0,"ATENÇÃO · apontou estando de férias no cadastro","Férias no cadastro"),IF($Y1368="Férias / afastamento","Afastamento · "&amp;($Z1368+$AA1368-1)&amp;" dias seguidos sem apontamento",IF($Y1368="Folga trabalhada","ATENÇÃO · apontou em dia de folga da escala 5x2",IF($Y1368="Folga",IF(AND($D1368="5x2",OR(WEEKDAY($F1368,2)=6,WEEKDAY($F1368,2)=7)),"Folga de fim de semana da escala 5x2",IF(AND(OR($D1368="6x1",$D1368="FF 6x1"),WEEKDAY($F1368,2)=6,FALSE()),"Folga de fim de semana · apontou no domingo anterior",IF(AND(OR($D1368="6x1",$D1368="FF 6x1"),WEEKDAY($F1368,2)=7,AND($A1368=$A1367,$L1367&gt;0)),"Folga de fim de semana · apontou no sábado",IF(AND(OR($D1368="6x1",$D1368="FF 6x1"),OR(WEEKDAY($F1368,2)=6,WEEKDAY($F1368,2)=7)),"Folga de fim de semana · sem apontamento no sábado nem no domingo","Folga prevista pelo ciclo")))),IF($Y1368="Indeterminado (início da série)","Sem histórico anterior — informe o dia do ciclo no Cadastro",IF($Y1368="Falta de registro",IF(OR(OR($D1368="6x1",$D1368="FF 6x1"),$D1368="5x2"),"FALTA DE REGISTRO · dia útil da escala "&amp;$E1368,"FALTA DE REGISTRO · dia "&amp;$W1368&amp;" de "&amp;IFERROR(INDEX(Parâmetros!$B$39:$B$48,MATCH($E1368,Parâmetros!$A$39:$A$48,0)),99)&amp;" do ciclo"),IF(OR($D1368="6x1",$D1368="FF 6x1"),IF(OR(AND(WEEKDAY($F1368,2)=6,AND($A1368=$A1369,$L1369&gt;0)),AND(WEEKDAY($F1368,2)=7,AND($A1368=$A1367,$L1367&gt;0))),"ATENÇÃO · apontou sábado e domingo no mesmo fim de semana",IF(OR(WEEKDAY($F1368,2)=6,WEEKDAY($F1368,2)=7),"Jornada de fim de semana do 6x1",IF(OR($H1368&gt;=Parâmetros!$E$20,$H1368&lt;Parâmetros!$E$19),"ATENÇÃO · 6x1 apontou fora do horário diurno","Jornada fixa do 6x1"))),IF($D1368="5x2","Jornada fixa do 5x2",IF($D1368="Folguista",IF($J1368=$K1368,"Evidência confirma sequência","DIVERGE · sequência "&amp;$J1368&amp;" × evidência "&amp;$K1368),IF($K1368=$E1368,"Evidência confirma cadastro","DIVERGE · cadastro "&amp;$E1368&amp;" × evidência "&amp;$K1368)))))))))))</f>
        <v>FALTA DE REGISTRO · dia útil da escala 6x1</v>
      </c>
      <c r="W1368" s="34" t="str">
        <f>IF(OR(OR($D1368="6x1",$D1368="FF 6x1"),$D1368="5x2"),"",IF($AB1368&lt;&gt;$AB1367,IF(IFERROR(INDEX(Cadastro!$F$5:$F$243,$AB1368),"")="",IF($L1368&gt;0,1,0),IF(IFERROR(INDEX(Cadastro!$F$5:$F$243,$AB1368),"")&lt;=IFERROR(INDEX(Parâmetros!$B$39:$B$48,MATCH($E1368,Parâmetros!$A$39:$A$48,0)),99),IFERROR(INDEX(Cadastro!$F$5:$F$243,$AB1368),""),0)),IF($L1368&gt;0,IF(N($X1367)&gt;0,1,N($W1367)+1),IF(AND($L1368=0,OR(N($W1367)&gt;=IFERROR(INDEX(Parâmetros!$B$39:$B$48,MATCH($E1368,Parâmetros!$A$39:$A$48,0)),99),AND(N($X1367)&gt;0,N($X1367)&lt;IFERROR(INDEX(Parâmetros!$C$39:$C$48,MATCH($E1368,Parâmetros!$A$39:$A$48,0)),0)))),0,N($W1367)+1))))</f>
        <v/>
      </c>
      <c r="X1368" s="34" t="str">
        <f>IF(OR(OR($D1368="6x1",$D1368="FF 6x1"),$D1368="5x2"),"",IF($AB1368&lt;&gt;$AB1367,IF(IFERROR(INDEX(Cadastro!$F$5:$F$243,$AB1368),"")="",0,IF(IFERROR(INDEX(Cadastro!$F$5:$F$243,$AB1368),"")&gt;IFERROR(INDEX(Parâmetros!$B$39:$B$48,MATCH($E1368,Parâmetros!$A$39:$A$48,0)),99),IFERROR(INDEX(Cadastro!$F$5:$F$243,$AB1368),"")-IFERROR(INDEX(Parâmetros!$B$39:$B$48,MATCH($E1368,Parâmetros!$A$39:$A$48,0)),99),0)),IF(AND($L1368=0,OR(N($W1367)&gt;=IFERROR(INDEX(Parâmetros!$B$39:$B$48,MATCH($E1368,Parâmetros!$A$39:$A$48,0)),99),AND(N($X1367)&gt;0,N($X1367)&lt;IFERROR(INDEX(Parâmetros!$C$39:$C$48,MATCH($E1368,Parâmetros!$A$39:$A$48,0)),0)))),N($X1367)+1,0)))</f>
        <v/>
      </c>
      <c r="Y1368" t="str">
        <f>IF($AC1368&lt;&gt;"",IF($L1368&gt;0,$AC1368&amp;" · com apontamento",$AC1368),IF($E1368="Férias",IF($L1368&gt;0,"Férias · com apontamento","Férias (cadastro)"),IF(($Z1368+$AA1368-1)&gt;Parâmetros!$E$16,"Férias / afastamento",IF(AND($D1368="5x2",OR(WEEKDAY($F1368,2)=6,WEEKDAY($F1368,2)=7)),IF($L1368&gt;0,"Folga trabalhada","Folga"),IF($L1368&gt;0,"Trabalhado",IF(OR(OR($D1368="6x1",$D1368="FF 6x1"),$D1368="5x2"),IF(AND(OR($D1368="6x1",$D1368="FF 6x1"),OR(WEEKDAY($F1368,2)=6,WEEKDAY($F1368,2)=7)),"Folga","Falta de registro"),IF(AND($AB1368&lt;&gt;$AB1367,IFERROR(INDEX(Cadastro!$F$5:$F$243,$AB1368),"")=""),"Indeterminado (início da série)",IF($X1368&gt;0,"Folga","Falta de registro"))))))))</f>
        <v>Falta de registro</v>
      </c>
      <c r="Z1368" s="34">
        <f>IF(OR($L1368&gt;0,$F1368&gt;Parâmetros!$E$14),0,IF($A1368&lt;&gt;$A1367,1,N($Z1367)+1))</f>
        <v>0</v>
      </c>
      <c r="AA1368" s="34">
        <f>IF(OR($L1368&gt;0,$F1368&gt;Parâmetros!$E$14),0,IF(OR($A1368&lt;&gt;$A1369,$F1369&gt;Parâmetros!$E$14),1,N($AA1369)+1))</f>
        <v>0</v>
      </c>
      <c r="AB1368" s="31">
        <f>IFERROR(MATCH($A1368&amp;"|"&amp;TEXT(_xlfn.MAXIFS(Cadastro!$E$5:$E$243,Cadastro!$A$5:$A$243,$A1368,Cadastro!$E$5:$E$243,"&lt;="&amp;$F1368),"yyyymmdd"),Cadastro!$I$5:$I$243,0),"")</f>
        <v>176</v>
      </c>
      <c r="AC1368" t="str">
        <f>IFERROR(_xlfn.SINGLE(INDEX(Exceções!$D$5:$D$203,MATCH($A1368&amp;"|"&amp;$F1368,Exceções!$F$5:$F$203,0))),"")</f>
        <v/>
      </c>
      <c r="AD1368" t="str">
        <f>IF($AC1368="","",IFERROR(_xlfn.SINGLE(INDEX(Exceções!$E$5:$E$203,MATCH($A1368&amp;"|"&amp;$F1368,Exceções!$F$5:$F$203,0))),""))</f>
        <v/>
      </c>
    </row>
    <row r="1369" spans="1:30" ht="15" hidden="1" customHeight="1" x14ac:dyDescent="0.25">
      <c r="A1369" s="31">
        <v>54747</v>
      </c>
      <c r="B1369" s="17" t="s">
        <v>51</v>
      </c>
      <c r="C1369" s="17" t="str">
        <f>IFERROR(INDEX(Cadastro!$C$5:$C$243,$AB1369),"NÃO INFORMADO")</f>
        <v>LUB</v>
      </c>
      <c r="D1369" s="17" t="str">
        <f>IFERROR(INDEX(Cadastro!$D$5:$D$243,$AB1369),"")</f>
        <v>6x1</v>
      </c>
      <c r="E1369" s="17" t="str">
        <f>IFERROR(INDEX(Cadastro!$G$5:$G$243,$AB1369),"")</f>
        <v>6x1</v>
      </c>
      <c r="F1369" s="29">
        <v>46323</v>
      </c>
      <c r="G1369" s="32" t="str">
        <f t="shared" si="126"/>
        <v>qua</v>
      </c>
      <c r="H1369" s="31" t="str">
        <f>IF($L1369=0,"",_xlfn.MINIFS(Dados!$Q:$Q,Dados!$A:$A,$A1369,Dados!$S:$S,$F1369))</f>
        <v/>
      </c>
      <c r="I1369" s="31" t="str">
        <f>IF($H1369="","",_xlfn.MAXIFS(Dados!$R:$R,Dados!$A:$A,$A1369,Dados!$S:$S,$F1369))</f>
        <v/>
      </c>
      <c r="J1369" s="32" t="str">
        <f>IF($D1369&lt;&gt;"Folguista","",IFERROR(INDEX(Parâmetros!$D$52:$G$52,1,MIN(4,MAX(1,$W1369))),""))</f>
        <v/>
      </c>
      <c r="K1369" s="32" t="str">
        <f>IF(OR($AC1369&lt;&gt;"",$Y1369="Folga",$Y1369="Folga trabalhada",$Y1369="Férias (cadastro)",$Y1369="Férias / afastamento",$Y1369="Indeterminado (início da série)"),"",IF(OR($D1369="6x1",$D1369="FF 6x1"),IF(OR(WEEKDAY($F1369,2)=6,WEEKDAY($F1369,2)=7),"6x1 sáb/dom","6x1"),IF($D1369="5x2","5x2",IF($H1369="",IF($D1369="Folguista",$J1369,$E1369),IF(OR($H1369&gt;=Parâmetros!$E$18,$H1369&lt;Parâmetros!$E$19),"C",IF($H1369&lt;Parâmetros!$E$20,"A","B"))))))</f>
        <v>6x1</v>
      </c>
      <c r="L1369" s="30">
        <f>SUMIFS(Dados!$E:$E,Dados!$A:$A,$A1369,Dados!$S:$S,$F1369)</f>
        <v>0</v>
      </c>
      <c r="M1369" s="30">
        <f>IFERROR(INDEX(Parâmetros!$E$6:$E$11,MATCH($K1369,Parâmetros!$A$6:$A$11,0)),"")</f>
        <v>8.8000000000000007</v>
      </c>
      <c r="N1369" s="33">
        <f t="shared" si="127"/>
        <v>0</v>
      </c>
      <c r="O1369" s="33">
        <f>Parâmetros!$E$13</f>
        <v>0.8</v>
      </c>
      <c r="P1369" s="32" t="str">
        <f>IF(OR($M1369="",$F1369&gt;Parâmetros!$E$14),"Não","Sim")</f>
        <v>Não</v>
      </c>
      <c r="Q1369" s="32" t="str">
        <f t="shared" si="128"/>
        <v/>
      </c>
      <c r="R1369" s="32" t="str">
        <f t="shared" si="129"/>
        <v/>
      </c>
      <c r="S1369" s="30" t="str">
        <f t="shared" si="130"/>
        <v/>
      </c>
      <c r="T1369" s="32" t="str">
        <f>IF($Q1369&lt;&gt;"Sim","",IF($N1369&gt;Parâmetros!$E$15,"Sim","Não"))</f>
        <v/>
      </c>
      <c r="U1369" s="17" t="str">
        <f t="shared" si="131"/>
        <v>Fora da apuração</v>
      </c>
      <c r="V1369" s="17" t="str">
        <f>IF($AC1369&lt;&gt;"",IF($L1369&gt;0,"ATENÇÃO · apontou em dia de "&amp;LOWER($AC1369)&amp;" cadastrado","Exceção cadastrada · "&amp;$AC1369)&amp;IF($AD1369="",""," · "&amp;$AD1369),IF($E1369="Férias",IF($L1369&gt;0,"ATENÇÃO · apontou estando de férias no cadastro","Férias no cadastro"),IF($Y1369="Férias / afastamento","Afastamento · "&amp;($Z1369+$AA1369-1)&amp;" dias seguidos sem apontamento",IF($Y1369="Folga trabalhada","ATENÇÃO · apontou em dia de folga da escala 5x2",IF($Y1369="Folga",IF(AND($D1369="5x2",OR(WEEKDAY($F1369,2)=6,WEEKDAY($F1369,2)=7)),"Folga de fim de semana da escala 5x2",IF(AND(OR($D1369="6x1",$D1369="FF 6x1"),WEEKDAY($F1369,2)=6,FALSE()),"Folga de fim de semana · apontou no domingo anterior",IF(AND(OR($D1369="6x1",$D1369="FF 6x1"),WEEKDAY($F1369,2)=7,AND($A1369=$A1368,$L1368&gt;0)),"Folga de fim de semana · apontou no sábado",IF(AND(OR($D1369="6x1",$D1369="FF 6x1"),OR(WEEKDAY($F1369,2)=6,WEEKDAY($F1369,2)=7)),"Folga de fim de semana · sem apontamento no sábado nem no domingo","Folga prevista pelo ciclo")))),IF($Y1369="Indeterminado (início da série)","Sem histórico anterior — informe o dia do ciclo no Cadastro",IF($Y1369="Falta de registro",IF(OR(OR($D1369="6x1",$D1369="FF 6x1"),$D1369="5x2"),"FALTA DE REGISTRO · dia útil da escala "&amp;$E1369,"FALTA DE REGISTRO · dia "&amp;$W1369&amp;" de "&amp;IFERROR(INDEX(Parâmetros!$B$39:$B$48,MATCH($E1369,Parâmetros!$A$39:$A$48,0)),99)&amp;" do ciclo"),IF(OR($D1369="6x1",$D1369="FF 6x1"),IF(OR(AND(WEEKDAY($F1369,2)=6,AND($A1369=$A1370,$L1370&gt;0)),AND(WEEKDAY($F1369,2)=7,AND($A1369=$A1368,$L1368&gt;0))),"ATENÇÃO · apontou sábado e domingo no mesmo fim de semana",IF(OR(WEEKDAY($F1369,2)=6,WEEKDAY($F1369,2)=7),"Jornada de fim de semana do 6x1",IF(OR($H1369&gt;=Parâmetros!$E$20,$H1369&lt;Parâmetros!$E$19),"ATENÇÃO · 6x1 apontou fora do horário diurno","Jornada fixa do 6x1"))),IF($D1369="5x2","Jornada fixa do 5x2",IF($D1369="Folguista",IF($J1369=$K1369,"Evidência confirma sequência","DIVERGE · sequência "&amp;$J1369&amp;" × evidência "&amp;$K1369),IF($K1369=$E1369,"Evidência confirma cadastro","DIVERGE · cadastro "&amp;$E1369&amp;" × evidência "&amp;$K1369)))))))))))</f>
        <v>FALTA DE REGISTRO · dia útil da escala 6x1</v>
      </c>
      <c r="W1369" s="34" t="str">
        <f>IF(OR(OR($D1369="6x1",$D1369="FF 6x1"),$D1369="5x2"),"",IF($AB1369&lt;&gt;$AB1368,IF(IFERROR(INDEX(Cadastro!$F$5:$F$243,$AB1369),"")="",IF($L1369&gt;0,1,0),IF(IFERROR(INDEX(Cadastro!$F$5:$F$243,$AB1369),"")&lt;=IFERROR(INDEX(Parâmetros!$B$39:$B$48,MATCH($E1369,Parâmetros!$A$39:$A$48,0)),99),IFERROR(INDEX(Cadastro!$F$5:$F$243,$AB1369),""),0)),IF($L1369&gt;0,IF(N($X1368)&gt;0,1,N($W1368)+1),IF(AND($L1369=0,OR(N($W1368)&gt;=IFERROR(INDEX(Parâmetros!$B$39:$B$48,MATCH($E1369,Parâmetros!$A$39:$A$48,0)),99),AND(N($X1368)&gt;0,N($X1368)&lt;IFERROR(INDEX(Parâmetros!$C$39:$C$48,MATCH($E1369,Parâmetros!$A$39:$A$48,0)),0)))),0,N($W1368)+1))))</f>
        <v/>
      </c>
      <c r="X1369" s="34" t="str">
        <f>IF(OR(OR($D1369="6x1",$D1369="FF 6x1"),$D1369="5x2"),"",IF($AB1369&lt;&gt;$AB1368,IF(IFERROR(INDEX(Cadastro!$F$5:$F$243,$AB1369),"")="",0,IF(IFERROR(INDEX(Cadastro!$F$5:$F$243,$AB1369),"")&gt;IFERROR(INDEX(Parâmetros!$B$39:$B$48,MATCH($E1369,Parâmetros!$A$39:$A$48,0)),99),IFERROR(INDEX(Cadastro!$F$5:$F$243,$AB1369),"")-IFERROR(INDEX(Parâmetros!$B$39:$B$48,MATCH($E1369,Parâmetros!$A$39:$A$48,0)),99),0)),IF(AND($L1369=0,OR(N($W1368)&gt;=IFERROR(INDEX(Parâmetros!$B$39:$B$48,MATCH($E1369,Parâmetros!$A$39:$A$48,0)),99),AND(N($X1368)&gt;0,N($X1368)&lt;IFERROR(INDEX(Parâmetros!$C$39:$C$48,MATCH($E1369,Parâmetros!$A$39:$A$48,0)),0)))),N($X1368)+1,0)))</f>
        <v/>
      </c>
      <c r="Y1369" t="str">
        <f>IF($AC1369&lt;&gt;"",IF($L1369&gt;0,$AC1369&amp;" · com apontamento",$AC1369),IF($E1369="Férias",IF($L1369&gt;0,"Férias · com apontamento","Férias (cadastro)"),IF(($Z1369+$AA1369-1)&gt;Parâmetros!$E$16,"Férias / afastamento",IF(AND($D1369="5x2",OR(WEEKDAY($F1369,2)=6,WEEKDAY($F1369,2)=7)),IF($L1369&gt;0,"Folga trabalhada","Folga"),IF($L1369&gt;0,"Trabalhado",IF(OR(OR($D1369="6x1",$D1369="FF 6x1"),$D1369="5x2"),IF(AND(OR($D1369="6x1",$D1369="FF 6x1"),OR(WEEKDAY($F1369,2)=6,WEEKDAY($F1369,2)=7)),"Folga","Falta de registro"),IF(AND($AB1369&lt;&gt;$AB1368,IFERROR(INDEX(Cadastro!$F$5:$F$243,$AB1369),"")=""),"Indeterminado (início da série)",IF($X1369&gt;0,"Folga","Falta de registro"))))))))</f>
        <v>Falta de registro</v>
      </c>
      <c r="Z1369" s="34">
        <f>IF(OR($L1369&gt;0,$F1369&gt;Parâmetros!$E$14),0,IF($A1369&lt;&gt;$A1368,1,N($Z1368)+1))</f>
        <v>0</v>
      </c>
      <c r="AA1369" s="34">
        <f>IF(OR($L1369&gt;0,$F1369&gt;Parâmetros!$E$14),0,IF(OR($A1369&lt;&gt;$A1370,$F1370&gt;Parâmetros!$E$14),1,N($AA1370)+1))</f>
        <v>0</v>
      </c>
      <c r="AB1369" s="31">
        <f>IFERROR(MATCH($A1369&amp;"|"&amp;TEXT(_xlfn.MAXIFS(Cadastro!$E$5:$E$243,Cadastro!$A$5:$A$243,$A1369,Cadastro!$E$5:$E$243,"&lt;="&amp;$F1369),"yyyymmdd"),Cadastro!$I$5:$I$243,0),"")</f>
        <v>176</v>
      </c>
      <c r="AC1369" t="str">
        <f>IFERROR(_xlfn.SINGLE(INDEX(Exceções!$D$5:$D$203,MATCH($A1369&amp;"|"&amp;$F1369,Exceções!$F$5:$F$203,0))),"")</f>
        <v/>
      </c>
      <c r="AD1369" t="str">
        <f>IF($AC1369="","",IFERROR(_xlfn.SINGLE(INDEX(Exceções!$E$5:$E$203,MATCH($A1369&amp;"|"&amp;$F1369,Exceções!$F$5:$F$203,0))),""))</f>
        <v/>
      </c>
    </row>
    <row r="1370" spans="1:30" ht="15" hidden="1" customHeight="1" x14ac:dyDescent="0.25">
      <c r="A1370" s="31">
        <v>54747</v>
      </c>
      <c r="B1370" s="17" t="s">
        <v>51</v>
      </c>
      <c r="C1370" s="17" t="str">
        <f>IFERROR(INDEX(Cadastro!$C$5:$C$243,$AB1370),"NÃO INFORMADO")</f>
        <v>LUB</v>
      </c>
      <c r="D1370" s="17" t="str">
        <f>IFERROR(INDEX(Cadastro!$D$5:$D$243,$AB1370),"")</f>
        <v>6x1</v>
      </c>
      <c r="E1370" s="17" t="str">
        <f>IFERROR(INDEX(Cadastro!$G$5:$G$243,$AB1370),"")</f>
        <v>6x1</v>
      </c>
      <c r="F1370" s="29">
        <v>46324</v>
      </c>
      <c r="G1370" s="32" t="str">
        <f t="shared" si="126"/>
        <v>qui</v>
      </c>
      <c r="H1370" s="31" t="str">
        <f>IF($L1370=0,"",_xlfn.MINIFS(Dados!$Q:$Q,Dados!$A:$A,$A1370,Dados!$S:$S,$F1370))</f>
        <v/>
      </c>
      <c r="I1370" s="31" t="str">
        <f>IF($H1370="","",_xlfn.MAXIFS(Dados!$R:$R,Dados!$A:$A,$A1370,Dados!$S:$S,$F1370))</f>
        <v/>
      </c>
      <c r="J1370" s="32" t="str">
        <f>IF($D1370&lt;&gt;"Folguista","",IFERROR(INDEX(Parâmetros!$D$52:$G$52,1,MIN(4,MAX(1,$W1370))),""))</f>
        <v/>
      </c>
      <c r="K1370" s="32" t="str">
        <f>IF(OR($AC1370&lt;&gt;"",$Y1370="Folga",$Y1370="Folga trabalhada",$Y1370="Férias (cadastro)",$Y1370="Férias / afastamento",$Y1370="Indeterminado (início da série)"),"",IF(OR($D1370="6x1",$D1370="FF 6x1"),IF(OR(WEEKDAY($F1370,2)=6,WEEKDAY($F1370,2)=7),"6x1 sáb/dom","6x1"),IF($D1370="5x2","5x2",IF($H1370="",IF($D1370="Folguista",$J1370,$E1370),IF(OR($H1370&gt;=Parâmetros!$E$18,$H1370&lt;Parâmetros!$E$19),"C",IF($H1370&lt;Parâmetros!$E$20,"A","B"))))))</f>
        <v>6x1</v>
      </c>
      <c r="L1370" s="30">
        <f>SUMIFS(Dados!$E:$E,Dados!$A:$A,$A1370,Dados!$S:$S,$F1370)</f>
        <v>0</v>
      </c>
      <c r="M1370" s="30">
        <f>IFERROR(INDEX(Parâmetros!$E$6:$E$11,MATCH($K1370,Parâmetros!$A$6:$A$11,0)),"")</f>
        <v>8.8000000000000007</v>
      </c>
      <c r="N1370" s="33">
        <f t="shared" si="127"/>
        <v>0</v>
      </c>
      <c r="O1370" s="33">
        <f>Parâmetros!$E$13</f>
        <v>0.8</v>
      </c>
      <c r="P1370" s="32" t="str">
        <f>IF(OR($M1370="",$F1370&gt;Parâmetros!$E$14),"Não","Sim")</f>
        <v>Não</v>
      </c>
      <c r="Q1370" s="32" t="str">
        <f t="shared" si="128"/>
        <v/>
      </c>
      <c r="R1370" s="32" t="str">
        <f t="shared" si="129"/>
        <v/>
      </c>
      <c r="S1370" s="30" t="str">
        <f t="shared" si="130"/>
        <v/>
      </c>
      <c r="T1370" s="32" t="str">
        <f>IF($Q1370&lt;&gt;"Sim","",IF($N1370&gt;Parâmetros!$E$15,"Sim","Não"))</f>
        <v/>
      </c>
      <c r="U1370" s="17" t="str">
        <f t="shared" si="131"/>
        <v>Fora da apuração</v>
      </c>
      <c r="V1370" s="17" t="str">
        <f>IF($AC1370&lt;&gt;"",IF($L1370&gt;0,"ATENÇÃO · apontou em dia de "&amp;LOWER($AC1370)&amp;" cadastrado","Exceção cadastrada · "&amp;$AC1370)&amp;IF($AD1370="",""," · "&amp;$AD1370),IF($E1370="Férias",IF($L1370&gt;0,"ATENÇÃO · apontou estando de férias no cadastro","Férias no cadastro"),IF($Y1370="Férias / afastamento","Afastamento · "&amp;($Z1370+$AA1370-1)&amp;" dias seguidos sem apontamento",IF($Y1370="Folga trabalhada","ATENÇÃO · apontou em dia de folga da escala 5x2",IF($Y1370="Folga",IF(AND($D1370="5x2",OR(WEEKDAY($F1370,2)=6,WEEKDAY($F1370,2)=7)),"Folga de fim de semana da escala 5x2",IF(AND(OR($D1370="6x1",$D1370="FF 6x1"),WEEKDAY($F1370,2)=6,FALSE()),"Folga de fim de semana · apontou no domingo anterior",IF(AND(OR($D1370="6x1",$D1370="FF 6x1"),WEEKDAY($F1370,2)=7,AND($A1370=$A1369,$L1369&gt;0)),"Folga de fim de semana · apontou no sábado",IF(AND(OR($D1370="6x1",$D1370="FF 6x1"),OR(WEEKDAY($F1370,2)=6,WEEKDAY($F1370,2)=7)),"Folga de fim de semana · sem apontamento no sábado nem no domingo","Folga prevista pelo ciclo")))),IF($Y1370="Indeterminado (início da série)","Sem histórico anterior — informe o dia do ciclo no Cadastro",IF($Y1370="Falta de registro",IF(OR(OR($D1370="6x1",$D1370="FF 6x1"),$D1370="5x2"),"FALTA DE REGISTRO · dia útil da escala "&amp;$E1370,"FALTA DE REGISTRO · dia "&amp;$W1370&amp;" de "&amp;IFERROR(INDEX(Parâmetros!$B$39:$B$48,MATCH($E1370,Parâmetros!$A$39:$A$48,0)),99)&amp;" do ciclo"),IF(OR($D1370="6x1",$D1370="FF 6x1"),IF(OR(AND(WEEKDAY($F1370,2)=6,AND($A1370=$A1371,$L1371&gt;0)),AND(WEEKDAY($F1370,2)=7,AND($A1370=$A1369,$L1369&gt;0))),"ATENÇÃO · apontou sábado e domingo no mesmo fim de semana",IF(OR(WEEKDAY($F1370,2)=6,WEEKDAY($F1370,2)=7),"Jornada de fim de semana do 6x1",IF(OR($H1370&gt;=Parâmetros!$E$20,$H1370&lt;Parâmetros!$E$19),"ATENÇÃO · 6x1 apontou fora do horário diurno","Jornada fixa do 6x1"))),IF($D1370="5x2","Jornada fixa do 5x2",IF($D1370="Folguista",IF($J1370=$K1370,"Evidência confirma sequência","DIVERGE · sequência "&amp;$J1370&amp;" × evidência "&amp;$K1370),IF($K1370=$E1370,"Evidência confirma cadastro","DIVERGE · cadastro "&amp;$E1370&amp;" × evidência "&amp;$K1370)))))))))))</f>
        <v>FALTA DE REGISTRO · dia útil da escala 6x1</v>
      </c>
      <c r="W1370" s="34" t="str">
        <f>IF(OR(OR($D1370="6x1",$D1370="FF 6x1"),$D1370="5x2"),"",IF($AB1370&lt;&gt;$AB1369,IF(IFERROR(INDEX(Cadastro!$F$5:$F$243,$AB1370),"")="",IF($L1370&gt;0,1,0),IF(IFERROR(INDEX(Cadastro!$F$5:$F$243,$AB1370),"")&lt;=IFERROR(INDEX(Parâmetros!$B$39:$B$48,MATCH($E1370,Parâmetros!$A$39:$A$48,0)),99),IFERROR(INDEX(Cadastro!$F$5:$F$243,$AB1370),""),0)),IF($L1370&gt;0,IF(N($X1369)&gt;0,1,N($W1369)+1),IF(AND($L1370=0,OR(N($W1369)&gt;=IFERROR(INDEX(Parâmetros!$B$39:$B$48,MATCH($E1370,Parâmetros!$A$39:$A$48,0)),99),AND(N($X1369)&gt;0,N($X1369)&lt;IFERROR(INDEX(Parâmetros!$C$39:$C$48,MATCH($E1370,Parâmetros!$A$39:$A$48,0)),0)))),0,N($W1369)+1))))</f>
        <v/>
      </c>
      <c r="X1370" s="34" t="str">
        <f>IF(OR(OR($D1370="6x1",$D1370="FF 6x1"),$D1370="5x2"),"",IF($AB1370&lt;&gt;$AB1369,IF(IFERROR(INDEX(Cadastro!$F$5:$F$243,$AB1370),"")="",0,IF(IFERROR(INDEX(Cadastro!$F$5:$F$243,$AB1370),"")&gt;IFERROR(INDEX(Parâmetros!$B$39:$B$48,MATCH($E1370,Parâmetros!$A$39:$A$48,0)),99),IFERROR(INDEX(Cadastro!$F$5:$F$243,$AB1370),"")-IFERROR(INDEX(Parâmetros!$B$39:$B$48,MATCH($E1370,Parâmetros!$A$39:$A$48,0)),99),0)),IF(AND($L1370=0,OR(N($W1369)&gt;=IFERROR(INDEX(Parâmetros!$B$39:$B$48,MATCH($E1370,Parâmetros!$A$39:$A$48,0)),99),AND(N($X1369)&gt;0,N($X1369)&lt;IFERROR(INDEX(Parâmetros!$C$39:$C$48,MATCH($E1370,Parâmetros!$A$39:$A$48,0)),0)))),N($X1369)+1,0)))</f>
        <v/>
      </c>
      <c r="Y1370" t="str">
        <f>IF($AC1370&lt;&gt;"",IF($L1370&gt;0,$AC1370&amp;" · com apontamento",$AC1370),IF($E1370="Férias",IF($L1370&gt;0,"Férias · com apontamento","Férias (cadastro)"),IF(($Z1370+$AA1370-1)&gt;Parâmetros!$E$16,"Férias / afastamento",IF(AND($D1370="5x2",OR(WEEKDAY($F1370,2)=6,WEEKDAY($F1370,2)=7)),IF($L1370&gt;0,"Folga trabalhada","Folga"),IF($L1370&gt;0,"Trabalhado",IF(OR(OR($D1370="6x1",$D1370="FF 6x1"),$D1370="5x2"),IF(AND(OR($D1370="6x1",$D1370="FF 6x1"),OR(WEEKDAY($F1370,2)=6,WEEKDAY($F1370,2)=7)),"Folga","Falta de registro"),IF(AND($AB1370&lt;&gt;$AB1369,IFERROR(INDEX(Cadastro!$F$5:$F$243,$AB1370),"")=""),"Indeterminado (início da série)",IF($X1370&gt;0,"Folga","Falta de registro"))))))))</f>
        <v>Falta de registro</v>
      </c>
      <c r="Z1370" s="34">
        <f>IF(OR($L1370&gt;0,$F1370&gt;Parâmetros!$E$14),0,IF($A1370&lt;&gt;$A1369,1,N($Z1369)+1))</f>
        <v>0</v>
      </c>
      <c r="AA1370" s="34">
        <f>IF(OR($L1370&gt;0,$F1370&gt;Parâmetros!$E$14),0,IF(OR($A1370&lt;&gt;$A1371,$F1371&gt;Parâmetros!$E$14),1,N($AA1371)+1))</f>
        <v>0</v>
      </c>
      <c r="AB1370" s="31">
        <f>IFERROR(MATCH($A1370&amp;"|"&amp;TEXT(_xlfn.MAXIFS(Cadastro!$E$5:$E$243,Cadastro!$A$5:$A$243,$A1370,Cadastro!$E$5:$E$243,"&lt;="&amp;$F1370),"yyyymmdd"),Cadastro!$I$5:$I$243,0),"")</f>
        <v>176</v>
      </c>
      <c r="AC1370" t="str">
        <f>IFERROR(_xlfn.SINGLE(INDEX(Exceções!$D$5:$D$203,MATCH($A1370&amp;"|"&amp;$F1370,Exceções!$F$5:$F$203,0))),"")</f>
        <v/>
      </c>
      <c r="AD1370" t="str">
        <f>IF($AC1370="","",IFERROR(_xlfn.SINGLE(INDEX(Exceções!$E$5:$E$203,MATCH($A1370&amp;"|"&amp;$F1370,Exceções!$F$5:$F$203,0))),""))</f>
        <v/>
      </c>
    </row>
    <row r="1371" spans="1:30" ht="15" hidden="1" customHeight="1" x14ac:dyDescent="0.25">
      <c r="A1371" s="31">
        <v>54747</v>
      </c>
      <c r="B1371" s="17" t="s">
        <v>51</v>
      </c>
      <c r="C1371" s="17" t="str">
        <f>IFERROR(INDEX(Cadastro!$C$5:$C$243,$AB1371),"NÃO INFORMADO")</f>
        <v>LUB</v>
      </c>
      <c r="D1371" s="17" t="str">
        <f>IFERROR(INDEX(Cadastro!$D$5:$D$243,$AB1371),"")</f>
        <v>6x1</v>
      </c>
      <c r="E1371" s="17" t="str">
        <f>IFERROR(INDEX(Cadastro!$G$5:$G$243,$AB1371),"")</f>
        <v>6x1</v>
      </c>
      <c r="F1371" s="29">
        <v>46325</v>
      </c>
      <c r="G1371" s="32" t="str">
        <f t="shared" si="126"/>
        <v>sex</v>
      </c>
      <c r="H1371" s="31" t="str">
        <f>IF($L1371=0,"",_xlfn.MINIFS(Dados!$Q:$Q,Dados!$A:$A,$A1371,Dados!$S:$S,$F1371))</f>
        <v/>
      </c>
      <c r="I1371" s="31" t="str">
        <f>IF($H1371="","",_xlfn.MAXIFS(Dados!$R:$R,Dados!$A:$A,$A1371,Dados!$S:$S,$F1371))</f>
        <v/>
      </c>
      <c r="J1371" s="32" t="str">
        <f>IF($D1371&lt;&gt;"Folguista","",IFERROR(INDEX(Parâmetros!$D$52:$G$52,1,MIN(4,MAX(1,$W1371))),""))</f>
        <v/>
      </c>
      <c r="K1371" s="32" t="str">
        <f>IF(OR($AC1371&lt;&gt;"",$Y1371="Folga",$Y1371="Folga trabalhada",$Y1371="Férias (cadastro)",$Y1371="Férias / afastamento",$Y1371="Indeterminado (início da série)"),"",IF(OR($D1371="6x1",$D1371="FF 6x1"),IF(OR(WEEKDAY($F1371,2)=6,WEEKDAY($F1371,2)=7),"6x1 sáb/dom","6x1"),IF($D1371="5x2","5x2",IF($H1371="",IF($D1371="Folguista",$J1371,$E1371),IF(OR($H1371&gt;=Parâmetros!$E$18,$H1371&lt;Parâmetros!$E$19),"C",IF($H1371&lt;Parâmetros!$E$20,"A","B"))))))</f>
        <v>6x1</v>
      </c>
      <c r="L1371" s="30">
        <f>SUMIFS(Dados!$E:$E,Dados!$A:$A,$A1371,Dados!$S:$S,$F1371)</f>
        <v>0</v>
      </c>
      <c r="M1371" s="30">
        <f>IFERROR(INDEX(Parâmetros!$E$6:$E$11,MATCH($K1371,Parâmetros!$A$6:$A$11,0)),"")</f>
        <v>8.8000000000000007</v>
      </c>
      <c r="N1371" s="33">
        <f t="shared" si="127"/>
        <v>0</v>
      </c>
      <c r="O1371" s="33">
        <f>Parâmetros!$E$13</f>
        <v>0.8</v>
      </c>
      <c r="P1371" s="32" t="str">
        <f>IF(OR($M1371="",$F1371&gt;Parâmetros!$E$14),"Não","Sim")</f>
        <v>Não</v>
      </c>
      <c r="Q1371" s="32" t="str">
        <f t="shared" si="128"/>
        <v/>
      </c>
      <c r="R1371" s="32" t="str">
        <f t="shared" si="129"/>
        <v/>
      </c>
      <c r="S1371" s="30" t="str">
        <f t="shared" si="130"/>
        <v/>
      </c>
      <c r="T1371" s="32" t="str">
        <f>IF($Q1371&lt;&gt;"Sim","",IF($N1371&gt;Parâmetros!$E$15,"Sim","Não"))</f>
        <v/>
      </c>
      <c r="U1371" s="17" t="str">
        <f t="shared" si="131"/>
        <v>Fora da apuração</v>
      </c>
      <c r="V1371" s="17" t="str">
        <f>IF($AC1371&lt;&gt;"",IF($L1371&gt;0,"ATENÇÃO · apontou em dia de "&amp;LOWER($AC1371)&amp;" cadastrado","Exceção cadastrada · "&amp;$AC1371)&amp;IF($AD1371="",""," · "&amp;$AD1371),IF($E1371="Férias",IF($L1371&gt;0,"ATENÇÃO · apontou estando de férias no cadastro","Férias no cadastro"),IF($Y1371="Férias / afastamento","Afastamento · "&amp;($Z1371+$AA1371-1)&amp;" dias seguidos sem apontamento",IF($Y1371="Folga trabalhada","ATENÇÃO · apontou em dia de folga da escala 5x2",IF($Y1371="Folga",IF(AND($D1371="5x2",OR(WEEKDAY($F1371,2)=6,WEEKDAY($F1371,2)=7)),"Folga de fim de semana da escala 5x2",IF(AND(OR($D1371="6x1",$D1371="FF 6x1"),WEEKDAY($F1371,2)=6,FALSE()),"Folga de fim de semana · apontou no domingo anterior",IF(AND(OR($D1371="6x1",$D1371="FF 6x1"),WEEKDAY($F1371,2)=7,AND($A1371=$A1370,$L1370&gt;0)),"Folga de fim de semana · apontou no sábado",IF(AND(OR($D1371="6x1",$D1371="FF 6x1"),OR(WEEKDAY($F1371,2)=6,WEEKDAY($F1371,2)=7)),"Folga de fim de semana · sem apontamento no sábado nem no domingo","Folga prevista pelo ciclo")))),IF($Y1371="Indeterminado (início da série)","Sem histórico anterior — informe o dia do ciclo no Cadastro",IF($Y1371="Falta de registro",IF(OR(OR($D1371="6x1",$D1371="FF 6x1"),$D1371="5x2"),"FALTA DE REGISTRO · dia útil da escala "&amp;$E1371,"FALTA DE REGISTRO · dia "&amp;$W1371&amp;" de "&amp;IFERROR(INDEX(Parâmetros!$B$39:$B$48,MATCH($E1371,Parâmetros!$A$39:$A$48,0)),99)&amp;" do ciclo"),IF(OR($D1371="6x1",$D1371="FF 6x1"),IF(OR(AND(WEEKDAY($F1371,2)=6,AND($A1371=$A1372,$L1372&gt;0)),AND(WEEKDAY($F1371,2)=7,AND($A1371=$A1370,$L1370&gt;0))),"ATENÇÃO · apontou sábado e domingo no mesmo fim de semana",IF(OR(WEEKDAY($F1371,2)=6,WEEKDAY($F1371,2)=7),"Jornada de fim de semana do 6x1",IF(OR($H1371&gt;=Parâmetros!$E$20,$H1371&lt;Parâmetros!$E$19),"ATENÇÃO · 6x1 apontou fora do horário diurno","Jornada fixa do 6x1"))),IF($D1371="5x2","Jornada fixa do 5x2",IF($D1371="Folguista",IF($J1371=$K1371,"Evidência confirma sequência","DIVERGE · sequência "&amp;$J1371&amp;" × evidência "&amp;$K1371),IF($K1371=$E1371,"Evidência confirma cadastro","DIVERGE · cadastro "&amp;$E1371&amp;" × evidência "&amp;$K1371)))))))))))</f>
        <v>FALTA DE REGISTRO · dia útil da escala 6x1</v>
      </c>
      <c r="W1371" s="34" t="str">
        <f>IF(OR(OR($D1371="6x1",$D1371="FF 6x1"),$D1371="5x2"),"",IF($AB1371&lt;&gt;$AB1370,IF(IFERROR(INDEX(Cadastro!$F$5:$F$243,$AB1371),"")="",IF($L1371&gt;0,1,0),IF(IFERROR(INDEX(Cadastro!$F$5:$F$243,$AB1371),"")&lt;=IFERROR(INDEX(Parâmetros!$B$39:$B$48,MATCH($E1371,Parâmetros!$A$39:$A$48,0)),99),IFERROR(INDEX(Cadastro!$F$5:$F$243,$AB1371),""),0)),IF($L1371&gt;0,IF(N($X1370)&gt;0,1,N($W1370)+1),IF(AND($L1371=0,OR(N($W1370)&gt;=IFERROR(INDEX(Parâmetros!$B$39:$B$48,MATCH($E1371,Parâmetros!$A$39:$A$48,0)),99),AND(N($X1370)&gt;0,N($X1370)&lt;IFERROR(INDEX(Parâmetros!$C$39:$C$48,MATCH($E1371,Parâmetros!$A$39:$A$48,0)),0)))),0,N($W1370)+1))))</f>
        <v/>
      </c>
      <c r="X1371" s="34" t="str">
        <f>IF(OR(OR($D1371="6x1",$D1371="FF 6x1"),$D1371="5x2"),"",IF($AB1371&lt;&gt;$AB1370,IF(IFERROR(INDEX(Cadastro!$F$5:$F$243,$AB1371),"")="",0,IF(IFERROR(INDEX(Cadastro!$F$5:$F$243,$AB1371),"")&gt;IFERROR(INDEX(Parâmetros!$B$39:$B$48,MATCH($E1371,Parâmetros!$A$39:$A$48,0)),99),IFERROR(INDEX(Cadastro!$F$5:$F$243,$AB1371),"")-IFERROR(INDEX(Parâmetros!$B$39:$B$48,MATCH($E1371,Parâmetros!$A$39:$A$48,0)),99),0)),IF(AND($L1371=0,OR(N($W1370)&gt;=IFERROR(INDEX(Parâmetros!$B$39:$B$48,MATCH($E1371,Parâmetros!$A$39:$A$48,0)),99),AND(N($X1370)&gt;0,N($X1370)&lt;IFERROR(INDEX(Parâmetros!$C$39:$C$48,MATCH($E1371,Parâmetros!$A$39:$A$48,0)),0)))),N($X1370)+1,0)))</f>
        <v/>
      </c>
      <c r="Y1371" t="str">
        <f>IF($AC1371&lt;&gt;"",IF($L1371&gt;0,$AC1371&amp;" · com apontamento",$AC1371),IF($E1371="Férias",IF($L1371&gt;0,"Férias · com apontamento","Férias (cadastro)"),IF(($Z1371+$AA1371-1)&gt;Parâmetros!$E$16,"Férias / afastamento",IF(AND($D1371="5x2",OR(WEEKDAY($F1371,2)=6,WEEKDAY($F1371,2)=7)),IF($L1371&gt;0,"Folga trabalhada","Folga"),IF($L1371&gt;0,"Trabalhado",IF(OR(OR($D1371="6x1",$D1371="FF 6x1"),$D1371="5x2"),IF(AND(OR($D1371="6x1",$D1371="FF 6x1"),OR(WEEKDAY($F1371,2)=6,WEEKDAY($F1371,2)=7)),"Folga","Falta de registro"),IF(AND($AB1371&lt;&gt;$AB1370,IFERROR(INDEX(Cadastro!$F$5:$F$243,$AB1371),"")=""),"Indeterminado (início da série)",IF($X1371&gt;0,"Folga","Falta de registro"))))))))</f>
        <v>Falta de registro</v>
      </c>
      <c r="Z1371" s="34">
        <f>IF(OR($L1371&gt;0,$F1371&gt;Parâmetros!$E$14),0,IF($A1371&lt;&gt;$A1370,1,N($Z1370)+1))</f>
        <v>0</v>
      </c>
      <c r="AA1371" s="34">
        <f>IF(OR($L1371&gt;0,$F1371&gt;Parâmetros!$E$14),0,IF(OR($A1371&lt;&gt;$A1372,$F1372&gt;Parâmetros!$E$14),1,N($AA1372)+1))</f>
        <v>0</v>
      </c>
      <c r="AB1371" s="31">
        <f>IFERROR(MATCH($A1371&amp;"|"&amp;TEXT(_xlfn.MAXIFS(Cadastro!$E$5:$E$243,Cadastro!$A$5:$A$243,$A1371,Cadastro!$E$5:$E$243,"&lt;="&amp;$F1371),"yyyymmdd"),Cadastro!$I$5:$I$243,0),"")</f>
        <v>176</v>
      </c>
      <c r="AC1371" t="str">
        <f>IFERROR(_xlfn.SINGLE(INDEX(Exceções!$D$5:$D$203,MATCH($A1371&amp;"|"&amp;$F1371,Exceções!$F$5:$F$203,0))),"")</f>
        <v/>
      </c>
      <c r="AD1371" t="str">
        <f>IF($AC1371="","",IFERROR(_xlfn.SINGLE(INDEX(Exceções!$E$5:$E$203,MATCH($A1371&amp;"|"&amp;$F1371,Exceções!$F$5:$F$203,0))),""))</f>
        <v/>
      </c>
    </row>
    <row r="1372" spans="1:30" ht="15" hidden="1" customHeight="1" x14ac:dyDescent="0.25">
      <c r="A1372" s="31">
        <v>54747</v>
      </c>
      <c r="B1372" s="17" t="s">
        <v>51</v>
      </c>
      <c r="C1372" s="17" t="str">
        <f>IFERROR(INDEX(Cadastro!$C$5:$C$243,$AB1372),"NÃO INFORMADO")</f>
        <v>LUB</v>
      </c>
      <c r="D1372" s="17" t="str">
        <f>IFERROR(INDEX(Cadastro!$D$5:$D$243,$AB1372),"")</f>
        <v>6x1</v>
      </c>
      <c r="E1372" s="17" t="str">
        <f>IFERROR(INDEX(Cadastro!$G$5:$G$243,$AB1372),"")</f>
        <v>6x1</v>
      </c>
      <c r="F1372" s="29">
        <v>46326</v>
      </c>
      <c r="G1372" s="32" t="str">
        <f t="shared" si="126"/>
        <v>sáb</v>
      </c>
      <c r="H1372" s="31" t="str">
        <f>IF($L1372=0,"",_xlfn.MINIFS(Dados!$Q:$Q,Dados!$A:$A,$A1372,Dados!$S:$S,$F1372))</f>
        <v/>
      </c>
      <c r="I1372" s="31" t="str">
        <f>IF($H1372="","",_xlfn.MAXIFS(Dados!$R:$R,Dados!$A:$A,$A1372,Dados!$S:$S,$F1372))</f>
        <v/>
      </c>
      <c r="J1372" s="32" t="str">
        <f>IF($D1372&lt;&gt;"Folguista","",IFERROR(INDEX(Parâmetros!$D$52:$G$52,1,MIN(4,MAX(1,$W1372))),""))</f>
        <v/>
      </c>
      <c r="K1372" s="32" t="str">
        <f>IF(OR($AC1372&lt;&gt;"",$Y1372="Folga",$Y1372="Folga trabalhada",$Y1372="Férias (cadastro)",$Y1372="Férias / afastamento",$Y1372="Indeterminado (início da série)"),"",IF(OR($D1372="6x1",$D1372="FF 6x1"),IF(OR(WEEKDAY($F1372,2)=6,WEEKDAY($F1372,2)=7),"6x1 sáb/dom","6x1"),IF($D1372="5x2","5x2",IF($H1372="",IF($D1372="Folguista",$J1372,$E1372),IF(OR($H1372&gt;=Parâmetros!$E$18,$H1372&lt;Parâmetros!$E$19),"C",IF($H1372&lt;Parâmetros!$E$20,"A","B"))))))</f>
        <v/>
      </c>
      <c r="L1372" s="30">
        <f>SUMIFS(Dados!$E:$E,Dados!$A:$A,$A1372,Dados!$S:$S,$F1372)</f>
        <v>0</v>
      </c>
      <c r="M1372" s="30" t="str">
        <f>IFERROR(INDEX(Parâmetros!$E$6:$E$11,MATCH($K1372,Parâmetros!$A$6:$A$11,0)),"")</f>
        <v/>
      </c>
      <c r="N1372" s="33" t="str">
        <f t="shared" si="127"/>
        <v/>
      </c>
      <c r="O1372" s="33">
        <f>Parâmetros!$E$13</f>
        <v>0.8</v>
      </c>
      <c r="P1372" s="32" t="str">
        <f>IF(OR($M1372="",$F1372&gt;Parâmetros!$E$14),"Não","Sim")</f>
        <v>Não</v>
      </c>
      <c r="Q1372" s="32" t="str">
        <f t="shared" si="128"/>
        <v/>
      </c>
      <c r="R1372" s="32" t="str">
        <f t="shared" si="129"/>
        <v/>
      </c>
      <c r="S1372" s="30" t="str">
        <f t="shared" si="130"/>
        <v/>
      </c>
      <c r="T1372" s="32" t="str">
        <f>IF($Q1372&lt;&gt;"Sim","",IF($N1372&gt;Parâmetros!$E$15,"Sim","Não"))</f>
        <v/>
      </c>
      <c r="U1372" s="17" t="str">
        <f t="shared" si="131"/>
        <v>Folga</v>
      </c>
      <c r="V1372" s="17" t="str">
        <f>IF($AC1372&lt;&gt;"",IF($L1372&gt;0,"ATENÇÃO · apontou em dia de "&amp;LOWER($AC1372)&amp;" cadastrado","Exceção cadastrada · "&amp;$AC1372)&amp;IF($AD1372="",""," · "&amp;$AD1372),IF($E1372="Férias",IF($L1372&gt;0,"ATENÇÃO · apontou estando de férias no cadastro","Férias no cadastro"),IF($Y1372="Férias / afastamento","Afastamento · "&amp;($Z1372+$AA1372-1)&amp;" dias seguidos sem apontamento",IF($Y1372="Folga trabalhada","ATENÇÃO · apontou em dia de folga da escala 5x2",IF($Y1372="Folga",IF(AND($D1372="5x2",OR(WEEKDAY($F1372,2)=6,WEEKDAY($F1372,2)=7)),"Folga de fim de semana da escala 5x2",IF(AND(OR($D1372="6x1",$D1372="FF 6x1"),WEEKDAY($F1372,2)=6,FALSE()),"Folga de fim de semana · apontou no domingo anterior",IF(AND(OR($D1372="6x1",$D1372="FF 6x1"),WEEKDAY($F1372,2)=7,AND($A1372=$A1371,$L1371&gt;0)),"Folga de fim de semana · apontou no sábado",IF(AND(OR($D1372="6x1",$D1372="FF 6x1"),OR(WEEKDAY($F1372,2)=6,WEEKDAY($F1372,2)=7)),"Folga de fim de semana · sem apontamento no sábado nem no domingo","Folga prevista pelo ciclo")))),IF($Y1372="Indeterminado (início da série)","Sem histórico anterior — informe o dia do ciclo no Cadastro",IF($Y1372="Falta de registro",IF(OR(OR($D1372="6x1",$D1372="FF 6x1"),$D1372="5x2"),"FALTA DE REGISTRO · dia útil da escala "&amp;$E1372,"FALTA DE REGISTRO · dia "&amp;$W1372&amp;" de "&amp;IFERROR(INDEX(Parâmetros!$B$39:$B$48,MATCH($E1372,Parâmetros!$A$39:$A$48,0)),99)&amp;" do ciclo"),IF(OR($D1372="6x1",$D1372="FF 6x1"),IF(OR(AND(WEEKDAY($F1372,2)=6,AND($A1372=$A1373,$L1373&gt;0)),AND(WEEKDAY($F1372,2)=7,AND($A1372=$A1371,$L1371&gt;0))),"ATENÇÃO · apontou sábado e domingo no mesmo fim de semana",IF(OR(WEEKDAY($F1372,2)=6,WEEKDAY($F1372,2)=7),"Jornada de fim de semana do 6x1",IF(OR($H1372&gt;=Parâmetros!$E$20,$H1372&lt;Parâmetros!$E$19),"ATENÇÃO · 6x1 apontou fora do horário diurno","Jornada fixa do 6x1"))),IF($D1372="5x2","Jornada fixa do 5x2",IF($D1372="Folguista",IF($J1372=$K1372,"Evidência confirma sequência","DIVERGE · sequência "&amp;$J1372&amp;" × evidência "&amp;$K1372),IF($K1372=$E1372,"Evidência confirma cadastro","DIVERGE · cadastro "&amp;$E1372&amp;" × evidência "&amp;$K1372)))))))))))</f>
        <v>Folga de fim de semana · sem apontamento no sábado nem no domingo</v>
      </c>
      <c r="W1372" s="34" t="str">
        <f>IF(OR(OR($D1372="6x1",$D1372="FF 6x1"),$D1372="5x2"),"",IF($AB1372&lt;&gt;$AB1371,IF(IFERROR(INDEX(Cadastro!$F$5:$F$243,$AB1372),"")="",IF($L1372&gt;0,1,0),IF(IFERROR(INDEX(Cadastro!$F$5:$F$243,$AB1372),"")&lt;=IFERROR(INDEX(Parâmetros!$B$39:$B$48,MATCH($E1372,Parâmetros!$A$39:$A$48,0)),99),IFERROR(INDEX(Cadastro!$F$5:$F$243,$AB1372),""),0)),IF($L1372&gt;0,IF(N($X1371)&gt;0,1,N($W1371)+1),IF(AND($L1372=0,OR(N($W1371)&gt;=IFERROR(INDEX(Parâmetros!$B$39:$B$48,MATCH($E1372,Parâmetros!$A$39:$A$48,0)),99),AND(N($X1371)&gt;0,N($X1371)&lt;IFERROR(INDEX(Parâmetros!$C$39:$C$48,MATCH($E1372,Parâmetros!$A$39:$A$48,0)),0)))),0,N($W1371)+1))))</f>
        <v/>
      </c>
      <c r="X1372" s="34" t="str">
        <f>IF(OR(OR($D1372="6x1",$D1372="FF 6x1"),$D1372="5x2"),"",IF($AB1372&lt;&gt;$AB1371,IF(IFERROR(INDEX(Cadastro!$F$5:$F$243,$AB1372),"")="",0,IF(IFERROR(INDEX(Cadastro!$F$5:$F$243,$AB1372),"")&gt;IFERROR(INDEX(Parâmetros!$B$39:$B$48,MATCH($E1372,Parâmetros!$A$39:$A$48,0)),99),IFERROR(INDEX(Cadastro!$F$5:$F$243,$AB1372),"")-IFERROR(INDEX(Parâmetros!$B$39:$B$48,MATCH($E1372,Parâmetros!$A$39:$A$48,0)),99),0)),IF(AND($L1372=0,OR(N($W1371)&gt;=IFERROR(INDEX(Parâmetros!$B$39:$B$48,MATCH($E1372,Parâmetros!$A$39:$A$48,0)),99),AND(N($X1371)&gt;0,N($X1371)&lt;IFERROR(INDEX(Parâmetros!$C$39:$C$48,MATCH($E1372,Parâmetros!$A$39:$A$48,0)),0)))),N($X1371)+1,0)))</f>
        <v/>
      </c>
      <c r="Y1372" t="str">
        <f>IF($AC1372&lt;&gt;"",IF($L1372&gt;0,$AC1372&amp;" · com apontamento",$AC1372),IF($E1372="Férias",IF($L1372&gt;0,"Férias · com apontamento","Férias (cadastro)"),IF(($Z1372+$AA1372-1)&gt;Parâmetros!$E$16,"Férias / afastamento",IF(AND($D1372="5x2",OR(WEEKDAY($F1372,2)=6,WEEKDAY($F1372,2)=7)),IF($L1372&gt;0,"Folga trabalhada","Folga"),IF($L1372&gt;0,"Trabalhado",IF(OR(OR($D1372="6x1",$D1372="FF 6x1"),$D1372="5x2"),IF(AND(OR($D1372="6x1",$D1372="FF 6x1"),OR(WEEKDAY($F1372,2)=6,WEEKDAY($F1372,2)=7)),"Folga","Falta de registro"),IF(AND($AB1372&lt;&gt;$AB1371,IFERROR(INDEX(Cadastro!$F$5:$F$243,$AB1372),"")=""),"Indeterminado (início da série)",IF($X1372&gt;0,"Folga","Falta de registro"))))))))</f>
        <v>Folga</v>
      </c>
      <c r="Z1372" s="34">
        <f>IF(OR($L1372&gt;0,$F1372&gt;Parâmetros!$E$14),0,IF($A1372&lt;&gt;$A1371,1,N($Z1371)+1))</f>
        <v>0</v>
      </c>
      <c r="AA1372" s="34">
        <f>IF(OR($L1372&gt;0,$F1372&gt;Parâmetros!$E$14),0,IF(OR($A1372&lt;&gt;$A1373,$F1373&gt;Parâmetros!$E$14),1,N($AA1373)+1))</f>
        <v>0</v>
      </c>
      <c r="AB1372" s="31">
        <f>IFERROR(MATCH($A1372&amp;"|"&amp;TEXT(_xlfn.MAXIFS(Cadastro!$E$5:$E$243,Cadastro!$A$5:$A$243,$A1372,Cadastro!$E$5:$E$243,"&lt;="&amp;$F1372),"yyyymmdd"),Cadastro!$I$5:$I$243,0),"")</f>
        <v>176</v>
      </c>
      <c r="AC1372" t="str">
        <f>IFERROR(_xlfn.SINGLE(INDEX(Exceções!$D$5:$D$203,MATCH($A1372&amp;"|"&amp;$F1372,Exceções!$F$5:$F$203,0))),"")</f>
        <v/>
      </c>
      <c r="AD1372" t="str">
        <f>IF($AC1372="","",IFERROR(_xlfn.SINGLE(INDEX(Exceções!$E$5:$E$203,MATCH($A1372&amp;"|"&amp;$F1372,Exceções!$F$5:$F$203,0))),""))</f>
        <v/>
      </c>
    </row>
    <row r="1373" spans="1:30" ht="15" hidden="1" customHeight="1" x14ac:dyDescent="0.25">
      <c r="A1373" s="31">
        <v>54747</v>
      </c>
      <c r="B1373" s="17" t="s">
        <v>51</v>
      </c>
      <c r="C1373" s="17" t="str">
        <f>IFERROR(INDEX(Cadastro!$C$5:$C$243,$AB1373),"NÃO INFORMADO")</f>
        <v>LUB</v>
      </c>
      <c r="D1373" s="17" t="str">
        <f>IFERROR(INDEX(Cadastro!$D$5:$D$243,$AB1373),"")</f>
        <v>6x1</v>
      </c>
      <c r="E1373" s="17" t="str">
        <f>IFERROR(INDEX(Cadastro!$G$5:$G$243,$AB1373),"")</f>
        <v>6x1</v>
      </c>
      <c r="F1373" s="29">
        <v>46327</v>
      </c>
      <c r="G1373" s="32" t="str">
        <f t="shared" si="126"/>
        <v>dom</v>
      </c>
      <c r="H1373" s="31" t="str">
        <f>IF($L1373=0,"",_xlfn.MINIFS(Dados!$Q:$Q,Dados!$A:$A,$A1373,Dados!$S:$S,$F1373))</f>
        <v/>
      </c>
      <c r="I1373" s="31" t="str">
        <f>IF($H1373="","",_xlfn.MAXIFS(Dados!$R:$R,Dados!$A:$A,$A1373,Dados!$S:$S,$F1373))</f>
        <v/>
      </c>
      <c r="J1373" s="32" t="str">
        <f>IF($D1373&lt;&gt;"Folguista","",IFERROR(INDEX(Parâmetros!$D$52:$G$52,1,MIN(4,MAX(1,$W1373))),""))</f>
        <v/>
      </c>
      <c r="K1373" s="32" t="str">
        <f>IF(OR($AC1373&lt;&gt;"",$Y1373="Folga",$Y1373="Folga trabalhada",$Y1373="Férias (cadastro)",$Y1373="Férias / afastamento",$Y1373="Indeterminado (início da série)"),"",IF(OR($D1373="6x1",$D1373="FF 6x1"),IF(OR(WEEKDAY($F1373,2)=6,WEEKDAY($F1373,2)=7),"6x1 sáb/dom","6x1"),IF($D1373="5x2","5x2",IF($H1373="",IF($D1373="Folguista",$J1373,$E1373),IF(OR($H1373&gt;=Parâmetros!$E$18,$H1373&lt;Parâmetros!$E$19),"C",IF($H1373&lt;Parâmetros!$E$20,"A","B"))))))</f>
        <v/>
      </c>
      <c r="L1373" s="30">
        <f>SUMIFS(Dados!$E:$E,Dados!$A:$A,$A1373,Dados!$S:$S,$F1373)</f>
        <v>0</v>
      </c>
      <c r="M1373" s="30" t="str">
        <f>IFERROR(INDEX(Parâmetros!$E$6:$E$11,MATCH($K1373,Parâmetros!$A$6:$A$11,0)),"")</f>
        <v/>
      </c>
      <c r="N1373" s="33" t="str">
        <f t="shared" si="127"/>
        <v/>
      </c>
      <c r="O1373" s="33">
        <f>Parâmetros!$E$13</f>
        <v>0.8</v>
      </c>
      <c r="P1373" s="32" t="str">
        <f>IF(OR($M1373="",$F1373&gt;Parâmetros!$E$14),"Não","Sim")</f>
        <v>Não</v>
      </c>
      <c r="Q1373" s="32" t="str">
        <f t="shared" si="128"/>
        <v/>
      </c>
      <c r="R1373" s="32" t="str">
        <f t="shared" si="129"/>
        <v/>
      </c>
      <c r="S1373" s="30" t="str">
        <f t="shared" si="130"/>
        <v/>
      </c>
      <c r="T1373" s="32" t="str">
        <f>IF($Q1373&lt;&gt;"Sim","",IF($N1373&gt;Parâmetros!$E$15,"Sim","Não"))</f>
        <v/>
      </c>
      <c r="U1373" s="17" t="str">
        <f t="shared" si="131"/>
        <v>Folga</v>
      </c>
      <c r="V1373" s="17" t="str">
        <f>IF($AC1373&lt;&gt;"",IF($L1373&gt;0,"ATENÇÃO · apontou em dia de "&amp;LOWER($AC1373)&amp;" cadastrado","Exceção cadastrada · "&amp;$AC1373)&amp;IF($AD1373="",""," · "&amp;$AD1373),IF($E1373="Férias",IF($L1373&gt;0,"ATENÇÃO · apontou estando de férias no cadastro","Férias no cadastro"),IF($Y1373="Férias / afastamento","Afastamento · "&amp;($Z1373+$AA1373-1)&amp;" dias seguidos sem apontamento",IF($Y1373="Folga trabalhada","ATENÇÃO · apontou em dia de folga da escala 5x2",IF($Y1373="Folga",IF(AND($D1373="5x2",OR(WEEKDAY($F1373,2)=6,WEEKDAY($F1373,2)=7)),"Folga de fim de semana da escala 5x2",IF(AND(OR($D1373="6x1",$D1373="FF 6x1"),WEEKDAY($F1373,2)=6,FALSE()),"Folga de fim de semana · apontou no domingo anterior",IF(AND(OR($D1373="6x1",$D1373="FF 6x1"),WEEKDAY($F1373,2)=7,AND($A1373=$A1372,$L1372&gt;0)),"Folga de fim de semana · apontou no sábado",IF(AND(OR($D1373="6x1",$D1373="FF 6x1"),OR(WEEKDAY($F1373,2)=6,WEEKDAY($F1373,2)=7)),"Folga de fim de semana · sem apontamento no sábado nem no domingo","Folga prevista pelo ciclo")))),IF($Y1373="Indeterminado (início da série)","Sem histórico anterior — informe o dia do ciclo no Cadastro",IF($Y1373="Falta de registro",IF(OR(OR($D1373="6x1",$D1373="FF 6x1"),$D1373="5x2"),"FALTA DE REGISTRO · dia útil da escala "&amp;$E1373,"FALTA DE REGISTRO · dia "&amp;$W1373&amp;" de "&amp;IFERROR(INDEX(Parâmetros!$B$39:$B$48,MATCH($E1373,Parâmetros!$A$39:$A$48,0)),99)&amp;" do ciclo"),IF(OR($D1373="6x1",$D1373="FF 6x1"),IF(OR(AND(WEEKDAY($F1373,2)=6,AND($A1373=$A1374,$L1374&gt;0)),AND(WEEKDAY($F1373,2)=7,AND($A1373=$A1372,$L1372&gt;0))),"ATENÇÃO · apontou sábado e domingo no mesmo fim de semana",IF(OR(WEEKDAY($F1373,2)=6,WEEKDAY($F1373,2)=7),"Jornada de fim de semana do 6x1",IF(OR($H1373&gt;=Parâmetros!$E$20,$H1373&lt;Parâmetros!$E$19),"ATENÇÃO · 6x1 apontou fora do horário diurno","Jornada fixa do 6x1"))),IF($D1373="5x2","Jornada fixa do 5x2",IF($D1373="Folguista",IF($J1373=$K1373,"Evidência confirma sequência","DIVERGE · sequência "&amp;$J1373&amp;" × evidência "&amp;$K1373),IF($K1373=$E1373,"Evidência confirma cadastro","DIVERGE · cadastro "&amp;$E1373&amp;" × evidência "&amp;$K1373)))))))))))</f>
        <v>Folga de fim de semana · sem apontamento no sábado nem no domingo</v>
      </c>
      <c r="W1373" s="34" t="str">
        <f>IF(OR(OR($D1373="6x1",$D1373="FF 6x1"),$D1373="5x2"),"",IF($AB1373&lt;&gt;$AB1372,IF(IFERROR(INDEX(Cadastro!$F$5:$F$243,$AB1373),"")="",IF($L1373&gt;0,1,0),IF(IFERROR(INDEX(Cadastro!$F$5:$F$243,$AB1373),"")&lt;=IFERROR(INDEX(Parâmetros!$B$39:$B$48,MATCH($E1373,Parâmetros!$A$39:$A$48,0)),99),IFERROR(INDEX(Cadastro!$F$5:$F$243,$AB1373),""),0)),IF($L1373&gt;0,IF(N($X1372)&gt;0,1,N($W1372)+1),IF(AND($L1373=0,OR(N($W1372)&gt;=IFERROR(INDEX(Parâmetros!$B$39:$B$48,MATCH($E1373,Parâmetros!$A$39:$A$48,0)),99),AND(N($X1372)&gt;0,N($X1372)&lt;IFERROR(INDEX(Parâmetros!$C$39:$C$48,MATCH($E1373,Parâmetros!$A$39:$A$48,0)),0)))),0,N($W1372)+1))))</f>
        <v/>
      </c>
      <c r="X1373" s="34" t="str">
        <f>IF(OR(OR($D1373="6x1",$D1373="FF 6x1"),$D1373="5x2"),"",IF($AB1373&lt;&gt;$AB1372,IF(IFERROR(INDEX(Cadastro!$F$5:$F$243,$AB1373),"")="",0,IF(IFERROR(INDEX(Cadastro!$F$5:$F$243,$AB1373),"")&gt;IFERROR(INDEX(Parâmetros!$B$39:$B$48,MATCH($E1373,Parâmetros!$A$39:$A$48,0)),99),IFERROR(INDEX(Cadastro!$F$5:$F$243,$AB1373),"")-IFERROR(INDEX(Parâmetros!$B$39:$B$48,MATCH($E1373,Parâmetros!$A$39:$A$48,0)),99),0)),IF(AND($L1373=0,OR(N($W1372)&gt;=IFERROR(INDEX(Parâmetros!$B$39:$B$48,MATCH($E1373,Parâmetros!$A$39:$A$48,0)),99),AND(N($X1372)&gt;0,N($X1372)&lt;IFERROR(INDEX(Parâmetros!$C$39:$C$48,MATCH($E1373,Parâmetros!$A$39:$A$48,0)),0)))),N($X1372)+1,0)))</f>
        <v/>
      </c>
      <c r="Y1373" t="str">
        <f>IF($AC1373&lt;&gt;"",IF($L1373&gt;0,$AC1373&amp;" · com apontamento",$AC1373),IF($E1373="Férias",IF($L1373&gt;0,"Férias · com apontamento","Férias (cadastro)"),IF(($Z1373+$AA1373-1)&gt;Parâmetros!$E$16,"Férias / afastamento",IF(AND($D1373="5x2",OR(WEEKDAY($F1373,2)=6,WEEKDAY($F1373,2)=7)),IF($L1373&gt;0,"Folga trabalhada","Folga"),IF($L1373&gt;0,"Trabalhado",IF(OR(OR($D1373="6x1",$D1373="FF 6x1"),$D1373="5x2"),IF(AND(OR($D1373="6x1",$D1373="FF 6x1"),OR(WEEKDAY($F1373,2)=6,WEEKDAY($F1373,2)=7)),"Folga","Falta de registro"),IF(AND($AB1373&lt;&gt;$AB1372,IFERROR(INDEX(Cadastro!$F$5:$F$243,$AB1373),"")=""),"Indeterminado (início da série)",IF($X1373&gt;0,"Folga","Falta de registro"))))))))</f>
        <v>Folga</v>
      </c>
      <c r="Z1373" s="34">
        <f>IF(OR($L1373&gt;0,$F1373&gt;Parâmetros!$E$14),0,IF($A1373&lt;&gt;$A1372,1,N($Z1372)+1))</f>
        <v>0</v>
      </c>
      <c r="AA1373" s="34">
        <f>IF(OR($L1373&gt;0,$F1373&gt;Parâmetros!$E$14),0,IF(OR($A1373&lt;&gt;$A1374,$F1374&gt;Parâmetros!$E$14),1,N($AA1374)+1))</f>
        <v>0</v>
      </c>
      <c r="AB1373" s="31">
        <f>IFERROR(MATCH($A1373&amp;"|"&amp;TEXT(_xlfn.MAXIFS(Cadastro!$E$5:$E$243,Cadastro!$A$5:$A$243,$A1373,Cadastro!$E$5:$E$243,"&lt;="&amp;$F1373),"yyyymmdd"),Cadastro!$I$5:$I$243,0),"")</f>
        <v>176</v>
      </c>
      <c r="AC1373" t="str">
        <f>IFERROR(_xlfn.SINGLE(INDEX(Exceções!$D$5:$D$203,MATCH($A1373&amp;"|"&amp;$F1373,Exceções!$F$5:$F$203,0))),"")</f>
        <v/>
      </c>
      <c r="AD1373" t="str">
        <f>IF($AC1373="","",IFERROR(_xlfn.SINGLE(INDEX(Exceções!$E$5:$E$203,MATCH($A1373&amp;"|"&amp;$F1373,Exceções!$F$5:$F$203,0))),""))</f>
        <v/>
      </c>
    </row>
    <row r="1374" spans="1:30" ht="15" hidden="1" customHeight="1" x14ac:dyDescent="0.25">
      <c r="A1374" s="31">
        <v>12468</v>
      </c>
      <c r="B1374" s="17" t="s">
        <v>60</v>
      </c>
      <c r="C1374" s="17" t="str">
        <f>IFERROR(INDEX(Cadastro!$C$5:$C$243,$AB1374),"NÃO INFORMADO")</f>
        <v>MEC</v>
      </c>
      <c r="D1374" s="17" t="str">
        <f>IFERROR(INDEX(Cadastro!$D$5:$D$243,$AB1374),"")</f>
        <v>C</v>
      </c>
      <c r="E1374" s="17" t="str">
        <f>IFERROR(INDEX(Cadastro!$G$5:$G$243,$AB1374),"")</f>
        <v>C</v>
      </c>
      <c r="F1374" s="29">
        <v>46300</v>
      </c>
      <c r="G1374" s="32" t="str">
        <f t="shared" si="126"/>
        <v>seg</v>
      </c>
      <c r="H1374" s="31">
        <f>IF($L1374=0,"",_xlfn.MINIFS(Dados!$Q:$Q,Dados!$A:$A,$A1374,Dados!$S:$S,$F1374))</f>
        <v>46</v>
      </c>
      <c r="I1374" s="31">
        <f>IF($H1374="","",_xlfn.MAXIFS(Dados!$R:$R,Dados!$A:$A,$A1374,Dados!$S:$S,$F1374))</f>
        <v>406</v>
      </c>
      <c r="J1374" s="32" t="str">
        <f>IF($D1374&lt;&gt;"Folguista","",IFERROR(INDEX(Parâmetros!$D$52:$G$52,1,MIN(4,MAX(1,$W1374))),""))</f>
        <v/>
      </c>
      <c r="K1374" s="32" t="str">
        <f>IF(OR($AC1374&lt;&gt;"",$Y1374="Folga",$Y1374="Folga trabalhada",$Y1374="Férias (cadastro)",$Y1374="Férias / afastamento",$Y1374="Indeterminado (início da série)"),"",IF(OR($D1374="6x1",$D1374="FF 6x1"),IF(OR(WEEKDAY($F1374,2)=6,WEEKDAY($F1374,2)=7),"6x1 sáb/dom","6x1"),IF($D1374="5x2","5x2",IF($H1374="",IF($D1374="Folguista",$J1374,$E1374),IF(OR($H1374&gt;=Parâmetros!$E$18,$H1374&lt;Parâmetros!$E$19),"C",IF($H1374&lt;Parâmetros!$E$20,"A","B"))))))</f>
        <v>C</v>
      </c>
      <c r="L1374" s="30">
        <f>SUMIFS(Dados!$E:$E,Dados!$A:$A,$A1374,Dados!$S:$S,$F1374)</f>
        <v>5.91</v>
      </c>
      <c r="M1374" s="30">
        <f>IFERROR(INDEX(Parâmetros!$E$6:$E$11,MATCH($K1374,Parâmetros!$A$6:$A$11,0)),"")</f>
        <v>6.67</v>
      </c>
      <c r="N1374" s="33">
        <f t="shared" si="127"/>
        <v>0.8860569715142429</v>
      </c>
      <c r="O1374" s="33">
        <f>Parâmetros!$E$13</f>
        <v>0.8</v>
      </c>
      <c r="P1374" s="32" t="str">
        <f>IF(OR($M1374="",$F1374&gt;Parâmetros!$E$14),"Não","Sim")</f>
        <v>Sim</v>
      </c>
      <c r="Q1374" s="32" t="str">
        <f t="shared" si="128"/>
        <v>Sim</v>
      </c>
      <c r="R1374" s="32" t="str">
        <f t="shared" si="129"/>
        <v>Sim</v>
      </c>
      <c r="S1374" s="30">
        <f t="shared" si="130"/>
        <v>0</v>
      </c>
      <c r="T1374" s="32" t="str">
        <f>IF($Q1374&lt;&gt;"Sim","",IF($N1374&gt;Parâmetros!$E$15,"Sim","Não"))</f>
        <v>Não</v>
      </c>
      <c r="U1374" s="17" t="str">
        <f t="shared" si="131"/>
        <v>Na meta</v>
      </c>
      <c r="V1374" s="17" t="str">
        <f>IF($AC1374&lt;&gt;"",IF($L1374&gt;0,"ATENÇÃO · apontou em dia de "&amp;LOWER($AC1374)&amp;" cadastrado","Exceção cadastrada · "&amp;$AC1374)&amp;IF($AD1374="",""," · "&amp;$AD1374),IF($E1374="Férias",IF($L1374&gt;0,"ATENÇÃO · apontou estando de férias no cadastro","Férias no cadastro"),IF($Y1374="Férias / afastamento","Afastamento · "&amp;($Z1374+$AA1374-1)&amp;" dias seguidos sem apontamento",IF($Y1374="Folga trabalhada","ATENÇÃO · apontou em dia de folga da escala 5x2",IF($Y1374="Folga",IF(AND($D1374="5x2",OR(WEEKDAY($F1374,2)=6,WEEKDAY($F1374,2)=7)),"Folga de fim de semana da escala 5x2",IF(AND(OR($D1374="6x1",$D1374="FF 6x1"),WEEKDAY($F1374,2)=6,FALSE()),"Folga de fim de semana · apontou no domingo anterior",IF(AND(OR($D1374="6x1",$D1374="FF 6x1"),WEEKDAY($F1374,2)=7,AND($A1374=$A1373,$L1373&gt;0)),"Folga de fim de semana · apontou no sábado",IF(AND(OR($D1374="6x1",$D1374="FF 6x1"),OR(WEEKDAY($F1374,2)=6,WEEKDAY($F1374,2)=7)),"Folga de fim de semana · sem apontamento no sábado nem no domingo","Folga prevista pelo ciclo")))),IF($Y1374="Indeterminado (início da série)","Sem histórico anterior — informe o dia do ciclo no Cadastro",IF($Y1374="Falta de registro",IF(OR(OR($D1374="6x1",$D1374="FF 6x1"),$D1374="5x2"),"FALTA DE REGISTRO · dia útil da escala "&amp;$E1374,"FALTA DE REGISTRO · dia "&amp;$W1374&amp;" de "&amp;IFERROR(INDEX(Parâmetros!$B$39:$B$48,MATCH($E1374,Parâmetros!$A$39:$A$48,0)),99)&amp;" do ciclo"),IF(OR($D1374="6x1",$D1374="FF 6x1"),IF(OR(AND(WEEKDAY($F1374,2)=6,AND($A1374=$A1375,$L1375&gt;0)),AND(WEEKDAY($F1374,2)=7,AND($A1374=$A1373,$L1373&gt;0))),"ATENÇÃO · apontou sábado e domingo no mesmo fim de semana",IF(OR(WEEKDAY($F1374,2)=6,WEEKDAY($F1374,2)=7),"Jornada de fim de semana do 6x1",IF(OR($H1374&gt;=Parâmetros!$E$20,$H1374&lt;Parâmetros!$E$19),"ATENÇÃO · 6x1 apontou fora do horário diurno","Jornada fixa do 6x1"))),IF($D1374="5x2","Jornada fixa do 5x2",IF($D1374="Folguista",IF($J1374=$K1374,"Evidência confirma sequência","DIVERGE · sequência "&amp;$J1374&amp;" × evidência "&amp;$K1374),IF($K1374=$E1374,"Evidência confirma cadastro","DIVERGE · cadastro "&amp;$E1374&amp;" × evidência "&amp;$K1374)))))))))))</f>
        <v>Evidência confirma cadastro</v>
      </c>
      <c r="W1374" s="34">
        <f>IF(OR(OR($D1374="6x1",$D1374="FF 6x1"),$D1374="5x2"),"",IF($AB1374&lt;&gt;$AB1373,IF(IFERROR(INDEX(Cadastro!$F$5:$F$243,$AB1374),"")="",IF($L1374&gt;0,1,0),IF(IFERROR(INDEX(Cadastro!$F$5:$F$243,$AB1374),"")&lt;=IFERROR(INDEX(Parâmetros!$B$39:$B$48,MATCH($E1374,Parâmetros!$A$39:$A$48,0)),99),IFERROR(INDEX(Cadastro!$F$5:$F$243,$AB1374),""),0)),IF($L1374&gt;0,IF(N($X1373)&gt;0,1,N($W1373)+1),IF(AND($L1374=0,OR(N($W1373)&gt;=IFERROR(INDEX(Parâmetros!$B$39:$B$48,MATCH($E1374,Parâmetros!$A$39:$A$48,0)),99),AND(N($X1373)&gt;0,N($X1373)&lt;IFERROR(INDEX(Parâmetros!$C$39:$C$48,MATCH($E1374,Parâmetros!$A$39:$A$48,0)),0)))),0,N($W1373)+1))))</f>
        <v>5</v>
      </c>
      <c r="X1374" s="34">
        <f>IF(OR(OR($D1374="6x1",$D1374="FF 6x1"),$D1374="5x2"),"",IF($AB1374&lt;&gt;$AB1373,IF(IFERROR(INDEX(Cadastro!$F$5:$F$243,$AB1374),"")="",0,IF(IFERROR(INDEX(Cadastro!$F$5:$F$243,$AB1374),"")&gt;IFERROR(INDEX(Parâmetros!$B$39:$B$48,MATCH($E1374,Parâmetros!$A$39:$A$48,0)),99),IFERROR(INDEX(Cadastro!$F$5:$F$243,$AB1374),"")-IFERROR(INDEX(Parâmetros!$B$39:$B$48,MATCH($E1374,Parâmetros!$A$39:$A$48,0)),99),0)),IF(AND($L1374=0,OR(N($W1373)&gt;=IFERROR(INDEX(Parâmetros!$B$39:$B$48,MATCH($E1374,Parâmetros!$A$39:$A$48,0)),99),AND(N($X1373)&gt;0,N($X1373)&lt;IFERROR(INDEX(Parâmetros!$C$39:$C$48,MATCH($E1374,Parâmetros!$A$39:$A$48,0)),0)))),N($X1373)+1,0)))</f>
        <v>0</v>
      </c>
      <c r="Y1374" t="str">
        <f>IF($AC1374&lt;&gt;"",IF($L1374&gt;0,$AC1374&amp;" · com apontamento",$AC1374),IF($E1374="Férias",IF($L1374&gt;0,"Férias · com apontamento","Férias (cadastro)"),IF(($Z1374+$AA1374-1)&gt;Parâmetros!$E$16,"Férias / afastamento",IF(AND($D1374="5x2",OR(WEEKDAY($F1374,2)=6,WEEKDAY($F1374,2)=7)),IF($L1374&gt;0,"Folga trabalhada","Folga"),IF($L1374&gt;0,"Trabalhado",IF(OR(OR($D1374="6x1",$D1374="FF 6x1"),$D1374="5x2"),IF(AND(OR($D1374="6x1",$D1374="FF 6x1"),OR(WEEKDAY($F1374,2)=6,WEEKDAY($F1374,2)=7)),"Folga","Falta de registro"),IF(AND($AB1374&lt;&gt;$AB1373,IFERROR(INDEX(Cadastro!$F$5:$F$243,$AB1374),"")=""),"Indeterminado (início da série)",IF($X1374&gt;0,"Folga","Falta de registro"))))))))</f>
        <v>Trabalhado</v>
      </c>
      <c r="Z1374" s="34">
        <f>IF(OR($L1374&gt;0,$F1374&gt;Parâmetros!$E$14),0,IF($A1374&lt;&gt;$A1373,1,N($Z1373)+1))</f>
        <v>0</v>
      </c>
      <c r="AA1374" s="34">
        <f>IF(OR($L1374&gt;0,$F1374&gt;Parâmetros!$E$14),0,IF(OR($A1374&lt;&gt;$A1375,$F1375&gt;Parâmetros!$E$14),1,N($AA1375)+1))</f>
        <v>0</v>
      </c>
      <c r="AB1374" s="31">
        <f>IFERROR(MATCH($A1374&amp;"|"&amp;TEXT(_xlfn.MAXIFS(Cadastro!$E$5:$E$243,Cadastro!$A$5:$A$243,$A1374,Cadastro!$E$5:$E$243,"&lt;="&amp;$F1374),"yyyymmdd"),Cadastro!$I$5:$I$243,0),"")</f>
        <v>177</v>
      </c>
      <c r="AC1374" t="str">
        <f>IFERROR(_xlfn.SINGLE(INDEX(Exceções!$D$5:$D$203,MATCH($A1374&amp;"|"&amp;$F1374,Exceções!$F$5:$F$203,0))),"")</f>
        <v/>
      </c>
      <c r="AD1374" t="str">
        <f>IF($AC1374="","",IFERROR(_xlfn.SINGLE(INDEX(Exceções!$E$5:$E$203,MATCH($A1374&amp;"|"&amp;$F1374,Exceções!$F$5:$F$203,0))),""))</f>
        <v/>
      </c>
    </row>
    <row r="1375" spans="1:30" ht="15" hidden="1" customHeight="1" x14ac:dyDescent="0.25">
      <c r="A1375" s="31">
        <v>12468</v>
      </c>
      <c r="B1375" s="17" t="s">
        <v>60</v>
      </c>
      <c r="C1375" s="17" t="str">
        <f>IFERROR(INDEX(Cadastro!$C$5:$C$243,$AB1375),"NÃO INFORMADO")</f>
        <v>MEC</v>
      </c>
      <c r="D1375" s="17" t="str">
        <f>IFERROR(INDEX(Cadastro!$D$5:$D$243,$AB1375),"")</f>
        <v>C</v>
      </c>
      <c r="E1375" s="17" t="str">
        <f>IFERROR(INDEX(Cadastro!$G$5:$G$243,$AB1375),"")</f>
        <v>C</v>
      </c>
      <c r="F1375" s="29">
        <v>46301</v>
      </c>
      <c r="G1375" s="32" t="str">
        <f t="shared" si="126"/>
        <v>ter</v>
      </c>
      <c r="H1375" s="31" t="str">
        <f>IF($L1375=0,"",_xlfn.MINIFS(Dados!$Q:$Q,Dados!$A:$A,$A1375,Dados!$S:$S,$F1375))</f>
        <v/>
      </c>
      <c r="I1375" s="31" t="str">
        <f>IF($H1375="","",_xlfn.MAXIFS(Dados!$R:$R,Dados!$A:$A,$A1375,Dados!$S:$S,$F1375))</f>
        <v/>
      </c>
      <c r="J1375" s="32" t="str">
        <f>IF($D1375&lt;&gt;"Folguista","",IFERROR(INDEX(Parâmetros!$D$52:$G$52,1,MIN(4,MAX(1,$W1375))),""))</f>
        <v/>
      </c>
      <c r="K1375" s="32" t="str">
        <f>IF(OR($AC1375&lt;&gt;"",$Y1375="Folga",$Y1375="Folga trabalhada",$Y1375="Férias (cadastro)",$Y1375="Férias / afastamento",$Y1375="Indeterminado (início da série)"),"",IF(OR($D1375="6x1",$D1375="FF 6x1"),IF(OR(WEEKDAY($F1375,2)=6,WEEKDAY($F1375,2)=7),"6x1 sáb/dom","6x1"),IF($D1375="5x2","5x2",IF($H1375="",IF($D1375="Folguista",$J1375,$E1375),IF(OR($H1375&gt;=Parâmetros!$E$18,$H1375&lt;Parâmetros!$E$19),"C",IF($H1375&lt;Parâmetros!$E$20,"A","B"))))))</f>
        <v/>
      </c>
      <c r="L1375" s="30">
        <f>SUMIFS(Dados!$E:$E,Dados!$A:$A,$A1375,Dados!$S:$S,$F1375)</f>
        <v>0</v>
      </c>
      <c r="M1375" s="30" t="str">
        <f>IFERROR(INDEX(Parâmetros!$E$6:$E$11,MATCH($K1375,Parâmetros!$A$6:$A$11,0)),"")</f>
        <v/>
      </c>
      <c r="N1375" s="33" t="str">
        <f t="shared" si="127"/>
        <v/>
      </c>
      <c r="O1375" s="33">
        <f>Parâmetros!$E$13</f>
        <v>0.8</v>
      </c>
      <c r="P1375" s="32" t="str">
        <f>IF(OR($M1375="",$F1375&gt;Parâmetros!$E$14),"Não","Sim")</f>
        <v>Não</v>
      </c>
      <c r="Q1375" s="32" t="str">
        <f t="shared" si="128"/>
        <v/>
      </c>
      <c r="R1375" s="32" t="str">
        <f t="shared" si="129"/>
        <v/>
      </c>
      <c r="S1375" s="30" t="str">
        <f t="shared" si="130"/>
        <v/>
      </c>
      <c r="T1375" s="32" t="str">
        <f>IF($Q1375&lt;&gt;"Sim","",IF($N1375&gt;Parâmetros!$E$15,"Sim","Não"))</f>
        <v/>
      </c>
      <c r="U1375" s="17" t="str">
        <f t="shared" si="131"/>
        <v>Folga</v>
      </c>
      <c r="V1375" s="17" t="str">
        <f>IF($AC1375&lt;&gt;"",IF($L1375&gt;0,"ATENÇÃO · apontou em dia de "&amp;LOWER($AC1375)&amp;" cadastrado","Exceção cadastrada · "&amp;$AC1375)&amp;IF($AD1375="",""," · "&amp;$AD1375),IF($E1375="Férias",IF($L1375&gt;0,"ATENÇÃO · apontou estando de férias no cadastro","Férias no cadastro"),IF($Y1375="Férias / afastamento","Afastamento · "&amp;($Z1375+$AA1375-1)&amp;" dias seguidos sem apontamento",IF($Y1375="Folga trabalhada","ATENÇÃO · apontou em dia de folga da escala 5x2",IF($Y1375="Folga",IF(AND($D1375="5x2",OR(WEEKDAY($F1375,2)=6,WEEKDAY($F1375,2)=7)),"Folga de fim de semana da escala 5x2",IF(AND(OR($D1375="6x1",$D1375="FF 6x1"),WEEKDAY($F1375,2)=6,FALSE()),"Folga de fim de semana · apontou no domingo anterior",IF(AND(OR($D1375="6x1",$D1375="FF 6x1"),WEEKDAY($F1375,2)=7,AND($A1375=$A1374,$L1374&gt;0)),"Folga de fim de semana · apontou no sábado",IF(AND(OR($D1375="6x1",$D1375="FF 6x1"),OR(WEEKDAY($F1375,2)=6,WEEKDAY($F1375,2)=7)),"Folga de fim de semana · sem apontamento no sábado nem no domingo","Folga prevista pelo ciclo")))),IF($Y1375="Indeterminado (início da série)","Sem histórico anterior — informe o dia do ciclo no Cadastro",IF($Y1375="Falta de registro",IF(OR(OR($D1375="6x1",$D1375="FF 6x1"),$D1375="5x2"),"FALTA DE REGISTRO · dia útil da escala "&amp;$E1375,"FALTA DE REGISTRO · dia "&amp;$W1375&amp;" de "&amp;IFERROR(INDEX(Parâmetros!$B$39:$B$48,MATCH($E1375,Parâmetros!$A$39:$A$48,0)),99)&amp;" do ciclo"),IF(OR($D1375="6x1",$D1375="FF 6x1"),IF(OR(AND(WEEKDAY($F1375,2)=6,AND($A1375=$A1376,$L1376&gt;0)),AND(WEEKDAY($F1375,2)=7,AND($A1375=$A1374,$L1374&gt;0))),"ATENÇÃO · apontou sábado e domingo no mesmo fim de semana",IF(OR(WEEKDAY($F1375,2)=6,WEEKDAY($F1375,2)=7),"Jornada de fim de semana do 6x1",IF(OR($H1375&gt;=Parâmetros!$E$20,$H1375&lt;Parâmetros!$E$19),"ATENÇÃO · 6x1 apontou fora do horário diurno","Jornada fixa do 6x1"))),IF($D1375="5x2","Jornada fixa do 5x2",IF($D1375="Folguista",IF($J1375=$K1375,"Evidência confirma sequência","DIVERGE · sequência "&amp;$J1375&amp;" × evidência "&amp;$K1375),IF($K1375=$E1375,"Evidência confirma cadastro","DIVERGE · cadastro "&amp;$E1375&amp;" × evidência "&amp;$K1375)))))))))))</f>
        <v>Folga prevista pelo ciclo</v>
      </c>
      <c r="W1375" s="34">
        <f>IF(OR(OR($D1375="6x1",$D1375="FF 6x1"),$D1375="5x2"),"",IF($AB1375&lt;&gt;$AB1374,IF(IFERROR(INDEX(Cadastro!$F$5:$F$243,$AB1375),"")="",IF($L1375&gt;0,1,0),IF(IFERROR(INDEX(Cadastro!$F$5:$F$243,$AB1375),"")&lt;=IFERROR(INDEX(Parâmetros!$B$39:$B$48,MATCH($E1375,Parâmetros!$A$39:$A$48,0)),99),IFERROR(INDEX(Cadastro!$F$5:$F$243,$AB1375),""),0)),IF($L1375&gt;0,IF(N($X1374)&gt;0,1,N($W1374)+1),IF(AND($L1375=0,OR(N($W1374)&gt;=IFERROR(INDEX(Parâmetros!$B$39:$B$48,MATCH($E1375,Parâmetros!$A$39:$A$48,0)),99),AND(N($X1374)&gt;0,N($X1374)&lt;IFERROR(INDEX(Parâmetros!$C$39:$C$48,MATCH($E1375,Parâmetros!$A$39:$A$48,0)),0)))),0,N($W1374)+1))))</f>
        <v>0</v>
      </c>
      <c r="X1375" s="34">
        <f>IF(OR(OR($D1375="6x1",$D1375="FF 6x1"),$D1375="5x2"),"",IF($AB1375&lt;&gt;$AB1374,IF(IFERROR(INDEX(Cadastro!$F$5:$F$243,$AB1375),"")="",0,IF(IFERROR(INDEX(Cadastro!$F$5:$F$243,$AB1375),"")&gt;IFERROR(INDEX(Parâmetros!$B$39:$B$48,MATCH($E1375,Parâmetros!$A$39:$A$48,0)),99),IFERROR(INDEX(Cadastro!$F$5:$F$243,$AB1375),"")-IFERROR(INDEX(Parâmetros!$B$39:$B$48,MATCH($E1375,Parâmetros!$A$39:$A$48,0)),99),0)),IF(AND($L1375=0,OR(N($W1374)&gt;=IFERROR(INDEX(Parâmetros!$B$39:$B$48,MATCH($E1375,Parâmetros!$A$39:$A$48,0)),99),AND(N($X1374)&gt;0,N($X1374)&lt;IFERROR(INDEX(Parâmetros!$C$39:$C$48,MATCH($E1375,Parâmetros!$A$39:$A$48,0)),0)))),N($X1374)+1,0)))</f>
        <v>1</v>
      </c>
      <c r="Y1375" t="str">
        <f>IF($AC1375&lt;&gt;"",IF($L1375&gt;0,$AC1375&amp;" · com apontamento",$AC1375),IF($E1375="Férias",IF($L1375&gt;0,"Férias · com apontamento","Férias (cadastro)"),IF(($Z1375+$AA1375-1)&gt;Parâmetros!$E$16,"Férias / afastamento",IF(AND($D1375="5x2",OR(WEEKDAY($F1375,2)=6,WEEKDAY($F1375,2)=7)),IF($L1375&gt;0,"Folga trabalhada","Folga"),IF($L1375&gt;0,"Trabalhado",IF(OR(OR($D1375="6x1",$D1375="FF 6x1"),$D1375="5x2"),IF(AND(OR($D1375="6x1",$D1375="FF 6x1"),OR(WEEKDAY($F1375,2)=6,WEEKDAY($F1375,2)=7)),"Folga","Falta de registro"),IF(AND($AB1375&lt;&gt;$AB1374,IFERROR(INDEX(Cadastro!$F$5:$F$243,$AB1375),"")=""),"Indeterminado (início da série)",IF($X1375&gt;0,"Folga","Falta de registro"))))))))</f>
        <v>Folga</v>
      </c>
      <c r="Z1375" s="34">
        <f>IF(OR($L1375&gt;0,$F1375&gt;Parâmetros!$E$14),0,IF($A1375&lt;&gt;$A1374,1,N($Z1374)+1))</f>
        <v>1</v>
      </c>
      <c r="AA1375" s="34">
        <f>IF(OR($L1375&gt;0,$F1375&gt;Parâmetros!$E$14),0,IF(OR($A1375&lt;&gt;$A1376,$F1376&gt;Parâmetros!$E$14),1,N($AA1376)+1))</f>
        <v>1</v>
      </c>
      <c r="AB1375" s="31">
        <f>IFERROR(MATCH($A1375&amp;"|"&amp;TEXT(_xlfn.MAXIFS(Cadastro!$E$5:$E$243,Cadastro!$A$5:$A$243,$A1375,Cadastro!$E$5:$E$243,"&lt;="&amp;$F1375),"yyyymmdd"),Cadastro!$I$5:$I$243,0),"")</f>
        <v>177</v>
      </c>
      <c r="AC1375" t="str">
        <f>IFERROR(_xlfn.SINGLE(INDEX(Exceções!$D$5:$D$203,MATCH($A1375&amp;"|"&amp;$F1375,Exceções!$F$5:$F$203,0))),"")</f>
        <v/>
      </c>
      <c r="AD1375" t="str">
        <f>IF($AC1375="","",IFERROR(_xlfn.SINGLE(INDEX(Exceções!$E$5:$E$203,MATCH($A1375&amp;"|"&amp;$F1375,Exceções!$F$5:$F$203,0))),""))</f>
        <v/>
      </c>
    </row>
    <row r="1376" spans="1:30" ht="15" hidden="1" customHeight="1" x14ac:dyDescent="0.25">
      <c r="A1376" s="31">
        <v>12468</v>
      </c>
      <c r="B1376" s="17" t="s">
        <v>60</v>
      </c>
      <c r="C1376" s="17" t="str">
        <f>IFERROR(INDEX(Cadastro!$C$5:$C$243,$AB1376),"NÃO INFORMADO")</f>
        <v>MEC</v>
      </c>
      <c r="D1376" s="17" t="str">
        <f>IFERROR(INDEX(Cadastro!$D$5:$D$243,$AB1376),"")</f>
        <v>C</v>
      </c>
      <c r="E1376" s="17" t="str">
        <f>IFERROR(INDEX(Cadastro!$G$5:$G$243,$AB1376),"")</f>
        <v>C</v>
      </c>
      <c r="F1376" s="29">
        <v>46302</v>
      </c>
      <c r="G1376" s="32" t="str">
        <f t="shared" si="126"/>
        <v>qua</v>
      </c>
      <c r="H1376" s="31">
        <f>IF($L1376=0,"",_xlfn.MINIFS(Dados!$Q:$Q,Dados!$A:$A,$A1376,Dados!$S:$S,$F1376))</f>
        <v>142</v>
      </c>
      <c r="I1376" s="31">
        <f>IF($H1376="","",_xlfn.MAXIFS(Dados!$R:$R,Dados!$A:$A,$A1376,Dados!$S:$S,$F1376))</f>
        <v>407</v>
      </c>
      <c r="J1376" s="32" t="str">
        <f>IF($D1376&lt;&gt;"Folguista","",IFERROR(INDEX(Parâmetros!$D$52:$G$52,1,MIN(4,MAX(1,$W1376))),""))</f>
        <v/>
      </c>
      <c r="K1376" s="32" t="str">
        <f>IF(OR($AC1376&lt;&gt;"",$Y1376="Folga",$Y1376="Folga trabalhada",$Y1376="Férias (cadastro)",$Y1376="Férias / afastamento",$Y1376="Indeterminado (início da série)"),"",IF(OR($D1376="6x1",$D1376="FF 6x1"),IF(OR(WEEKDAY($F1376,2)=6,WEEKDAY($F1376,2)=7),"6x1 sáb/dom","6x1"),IF($D1376="5x2","5x2",IF($H1376="",IF($D1376="Folguista",$J1376,$E1376),IF(OR($H1376&gt;=Parâmetros!$E$18,$H1376&lt;Parâmetros!$E$19),"C",IF($H1376&lt;Parâmetros!$E$20,"A","B"))))))</f>
        <v>C</v>
      </c>
      <c r="L1376" s="30">
        <f>SUMIFS(Dados!$E:$E,Dados!$A:$A,$A1376,Dados!$S:$S,$F1376)</f>
        <v>6.77</v>
      </c>
      <c r="M1376" s="30">
        <f>IFERROR(INDEX(Parâmetros!$E$6:$E$11,MATCH($K1376,Parâmetros!$A$6:$A$11,0)),"")</f>
        <v>6.67</v>
      </c>
      <c r="N1376" s="33">
        <f t="shared" si="127"/>
        <v>1.0149925037481258</v>
      </c>
      <c r="O1376" s="33">
        <f>Parâmetros!$E$13</f>
        <v>0.8</v>
      </c>
      <c r="P1376" s="32" t="str">
        <f>IF(OR($M1376="",$F1376&gt;Parâmetros!$E$14),"Não","Sim")</f>
        <v>Sim</v>
      </c>
      <c r="Q1376" s="32" t="str">
        <f t="shared" si="128"/>
        <v>Sim</v>
      </c>
      <c r="R1376" s="32" t="str">
        <f t="shared" si="129"/>
        <v>Sim</v>
      </c>
      <c r="S1376" s="30">
        <f t="shared" si="130"/>
        <v>0</v>
      </c>
      <c r="T1376" s="32" t="str">
        <f>IF($Q1376&lt;&gt;"Sim","",IF($N1376&gt;Parâmetros!$E$15,"Sim","Não"))</f>
        <v>Sim</v>
      </c>
      <c r="U1376" s="17" t="str">
        <f t="shared" si="131"/>
        <v>Na meta</v>
      </c>
      <c r="V1376" s="17" t="str">
        <f>IF($AC1376&lt;&gt;"",IF($L1376&gt;0,"ATENÇÃO · apontou em dia de "&amp;LOWER($AC1376)&amp;" cadastrado","Exceção cadastrada · "&amp;$AC1376)&amp;IF($AD1376="",""," · "&amp;$AD1376),IF($E1376="Férias",IF($L1376&gt;0,"ATENÇÃO · apontou estando de férias no cadastro","Férias no cadastro"),IF($Y1376="Férias / afastamento","Afastamento · "&amp;($Z1376+$AA1376-1)&amp;" dias seguidos sem apontamento",IF($Y1376="Folga trabalhada","ATENÇÃO · apontou em dia de folga da escala 5x2",IF($Y1376="Folga",IF(AND($D1376="5x2",OR(WEEKDAY($F1376,2)=6,WEEKDAY($F1376,2)=7)),"Folga de fim de semana da escala 5x2",IF(AND(OR($D1376="6x1",$D1376="FF 6x1"),WEEKDAY($F1376,2)=6,FALSE()),"Folga de fim de semana · apontou no domingo anterior",IF(AND(OR($D1376="6x1",$D1376="FF 6x1"),WEEKDAY($F1376,2)=7,AND($A1376=$A1375,$L1375&gt;0)),"Folga de fim de semana · apontou no sábado",IF(AND(OR($D1376="6x1",$D1376="FF 6x1"),OR(WEEKDAY($F1376,2)=6,WEEKDAY($F1376,2)=7)),"Folga de fim de semana · sem apontamento no sábado nem no domingo","Folga prevista pelo ciclo")))),IF($Y1376="Indeterminado (início da série)","Sem histórico anterior — informe o dia do ciclo no Cadastro",IF($Y1376="Falta de registro",IF(OR(OR($D1376="6x1",$D1376="FF 6x1"),$D1376="5x2"),"FALTA DE REGISTRO · dia útil da escala "&amp;$E1376,"FALTA DE REGISTRO · dia "&amp;$W1376&amp;" de "&amp;IFERROR(INDEX(Parâmetros!$B$39:$B$48,MATCH($E1376,Parâmetros!$A$39:$A$48,0)),99)&amp;" do ciclo"),IF(OR($D1376="6x1",$D1376="FF 6x1"),IF(OR(AND(WEEKDAY($F1376,2)=6,AND($A1376=$A1377,$L1377&gt;0)),AND(WEEKDAY($F1376,2)=7,AND($A1376=$A1375,$L1375&gt;0))),"ATENÇÃO · apontou sábado e domingo no mesmo fim de semana",IF(OR(WEEKDAY($F1376,2)=6,WEEKDAY($F1376,2)=7),"Jornada de fim de semana do 6x1",IF(OR($H1376&gt;=Parâmetros!$E$20,$H1376&lt;Parâmetros!$E$19),"ATENÇÃO · 6x1 apontou fora do horário diurno","Jornada fixa do 6x1"))),IF($D1376="5x2","Jornada fixa do 5x2",IF($D1376="Folguista",IF($J1376=$K1376,"Evidência confirma sequência","DIVERGE · sequência "&amp;$J1376&amp;" × evidência "&amp;$K1376),IF($K1376=$E1376,"Evidência confirma cadastro","DIVERGE · cadastro "&amp;$E1376&amp;" × evidência "&amp;$K1376)))))))))))</f>
        <v>Evidência confirma cadastro</v>
      </c>
      <c r="W1376" s="34">
        <f>IF(OR(OR($D1376="6x1",$D1376="FF 6x1"),$D1376="5x2"),"",IF($AB1376&lt;&gt;$AB1375,IF(IFERROR(INDEX(Cadastro!$F$5:$F$243,$AB1376),"")="",IF($L1376&gt;0,1,0),IF(IFERROR(INDEX(Cadastro!$F$5:$F$243,$AB1376),"")&lt;=IFERROR(INDEX(Parâmetros!$B$39:$B$48,MATCH($E1376,Parâmetros!$A$39:$A$48,0)),99),IFERROR(INDEX(Cadastro!$F$5:$F$243,$AB1376),""),0)),IF($L1376&gt;0,IF(N($X1375)&gt;0,1,N($W1375)+1),IF(AND($L1376=0,OR(N($W1375)&gt;=IFERROR(INDEX(Parâmetros!$B$39:$B$48,MATCH($E1376,Parâmetros!$A$39:$A$48,0)),99),AND(N($X1375)&gt;0,N($X1375)&lt;IFERROR(INDEX(Parâmetros!$C$39:$C$48,MATCH($E1376,Parâmetros!$A$39:$A$48,0)),0)))),0,N($W1375)+1))))</f>
        <v>1</v>
      </c>
      <c r="X1376" s="34">
        <f>IF(OR(OR($D1376="6x1",$D1376="FF 6x1"),$D1376="5x2"),"",IF($AB1376&lt;&gt;$AB1375,IF(IFERROR(INDEX(Cadastro!$F$5:$F$243,$AB1376),"")="",0,IF(IFERROR(INDEX(Cadastro!$F$5:$F$243,$AB1376),"")&gt;IFERROR(INDEX(Parâmetros!$B$39:$B$48,MATCH($E1376,Parâmetros!$A$39:$A$48,0)),99),IFERROR(INDEX(Cadastro!$F$5:$F$243,$AB1376),"")-IFERROR(INDEX(Parâmetros!$B$39:$B$48,MATCH($E1376,Parâmetros!$A$39:$A$48,0)),99),0)),IF(AND($L1376=0,OR(N($W1375)&gt;=IFERROR(INDEX(Parâmetros!$B$39:$B$48,MATCH($E1376,Parâmetros!$A$39:$A$48,0)),99),AND(N($X1375)&gt;0,N($X1375)&lt;IFERROR(INDEX(Parâmetros!$C$39:$C$48,MATCH($E1376,Parâmetros!$A$39:$A$48,0)),0)))),N($X1375)+1,0)))</f>
        <v>0</v>
      </c>
      <c r="Y1376" t="str">
        <f>IF($AC1376&lt;&gt;"",IF($L1376&gt;0,$AC1376&amp;" · com apontamento",$AC1376),IF($E1376="Férias",IF($L1376&gt;0,"Férias · com apontamento","Férias (cadastro)"),IF(($Z1376+$AA1376-1)&gt;Parâmetros!$E$16,"Férias / afastamento",IF(AND($D1376="5x2",OR(WEEKDAY($F1376,2)=6,WEEKDAY($F1376,2)=7)),IF($L1376&gt;0,"Folga trabalhada","Folga"),IF($L1376&gt;0,"Trabalhado",IF(OR(OR($D1376="6x1",$D1376="FF 6x1"),$D1376="5x2"),IF(AND(OR($D1376="6x1",$D1376="FF 6x1"),OR(WEEKDAY($F1376,2)=6,WEEKDAY($F1376,2)=7)),"Folga","Falta de registro"),IF(AND($AB1376&lt;&gt;$AB1375,IFERROR(INDEX(Cadastro!$F$5:$F$243,$AB1376),"")=""),"Indeterminado (início da série)",IF($X1376&gt;0,"Folga","Falta de registro"))))))))</f>
        <v>Trabalhado</v>
      </c>
      <c r="Z1376" s="34">
        <f>IF(OR($L1376&gt;0,$F1376&gt;Parâmetros!$E$14),0,IF($A1376&lt;&gt;$A1375,1,N($Z1375)+1))</f>
        <v>0</v>
      </c>
      <c r="AA1376" s="34">
        <f>IF(OR($L1376&gt;0,$F1376&gt;Parâmetros!$E$14),0,IF(OR($A1376&lt;&gt;$A1377,$F1377&gt;Parâmetros!$E$14),1,N($AA1377)+1))</f>
        <v>0</v>
      </c>
      <c r="AB1376" s="31">
        <f>IFERROR(MATCH($A1376&amp;"|"&amp;TEXT(_xlfn.MAXIFS(Cadastro!$E$5:$E$243,Cadastro!$A$5:$A$243,$A1376,Cadastro!$E$5:$E$243,"&lt;="&amp;$F1376),"yyyymmdd"),Cadastro!$I$5:$I$243,0),"")</f>
        <v>177</v>
      </c>
      <c r="AC1376" t="str">
        <f>IFERROR(_xlfn.SINGLE(INDEX(Exceções!$D$5:$D$203,MATCH($A1376&amp;"|"&amp;$F1376,Exceções!$F$5:$F$203,0))),"")</f>
        <v/>
      </c>
      <c r="AD1376" t="str">
        <f>IF($AC1376="","",IFERROR(_xlfn.SINGLE(INDEX(Exceções!$E$5:$E$203,MATCH($A1376&amp;"|"&amp;$F1376,Exceções!$F$5:$F$203,0))),""))</f>
        <v/>
      </c>
    </row>
    <row r="1377" spans="1:30" ht="15" hidden="1" customHeight="1" x14ac:dyDescent="0.25">
      <c r="A1377" s="31">
        <v>12468</v>
      </c>
      <c r="B1377" s="17" t="s">
        <v>60</v>
      </c>
      <c r="C1377" s="17" t="str">
        <f>IFERROR(INDEX(Cadastro!$C$5:$C$243,$AB1377),"NÃO INFORMADO")</f>
        <v>MEC</v>
      </c>
      <c r="D1377" s="17" t="str">
        <f>IFERROR(INDEX(Cadastro!$D$5:$D$243,$AB1377),"")</f>
        <v>C</v>
      </c>
      <c r="E1377" s="17" t="str">
        <f>IFERROR(INDEX(Cadastro!$G$5:$G$243,$AB1377),"")</f>
        <v>C</v>
      </c>
      <c r="F1377" s="29">
        <v>46303</v>
      </c>
      <c r="G1377" s="32" t="str">
        <f t="shared" si="126"/>
        <v>qui</v>
      </c>
      <c r="H1377" s="31">
        <f>IF($L1377=0,"",_xlfn.MINIFS(Dados!$Q:$Q,Dados!$A:$A,$A1377,Dados!$S:$S,$F1377))</f>
        <v>22</v>
      </c>
      <c r="I1377" s="31">
        <f>IF($H1377="","",_xlfn.MAXIFS(Dados!$R:$R,Dados!$A:$A,$A1377,Dados!$S:$S,$F1377))</f>
        <v>390</v>
      </c>
      <c r="J1377" s="32" t="str">
        <f>IF($D1377&lt;&gt;"Folguista","",IFERROR(INDEX(Parâmetros!$D$52:$G$52,1,MIN(4,MAX(1,$W1377))),""))</f>
        <v/>
      </c>
      <c r="K1377" s="32" t="str">
        <f>IF(OR($AC1377&lt;&gt;"",$Y1377="Folga",$Y1377="Folga trabalhada",$Y1377="Férias (cadastro)",$Y1377="Férias / afastamento",$Y1377="Indeterminado (início da série)"),"",IF(OR($D1377="6x1",$D1377="FF 6x1"),IF(OR(WEEKDAY($F1377,2)=6,WEEKDAY($F1377,2)=7),"6x1 sáb/dom","6x1"),IF($D1377="5x2","5x2",IF($H1377="",IF($D1377="Folguista",$J1377,$E1377),IF(OR($H1377&gt;=Parâmetros!$E$18,$H1377&lt;Parâmetros!$E$19),"C",IF($H1377&lt;Parâmetros!$E$20,"A","B"))))))</f>
        <v>C</v>
      </c>
      <c r="L1377" s="30">
        <f>SUMIFS(Dados!$E:$E,Dados!$A:$A,$A1377,Dados!$S:$S,$F1377)</f>
        <v>6.02</v>
      </c>
      <c r="M1377" s="30">
        <f>IFERROR(INDEX(Parâmetros!$E$6:$E$11,MATCH($K1377,Parâmetros!$A$6:$A$11,0)),"")</f>
        <v>6.67</v>
      </c>
      <c r="N1377" s="33">
        <f t="shared" si="127"/>
        <v>0.90254872563718136</v>
      </c>
      <c r="O1377" s="33">
        <f>Parâmetros!$E$13</f>
        <v>0.8</v>
      </c>
      <c r="P1377" s="32" t="str">
        <f>IF(OR($M1377="",$F1377&gt;Parâmetros!$E$14),"Não","Sim")</f>
        <v>Sim</v>
      </c>
      <c r="Q1377" s="32" t="str">
        <f t="shared" si="128"/>
        <v>Sim</v>
      </c>
      <c r="R1377" s="32" t="str">
        <f t="shared" si="129"/>
        <v>Sim</v>
      </c>
      <c r="S1377" s="30">
        <f t="shared" si="130"/>
        <v>0</v>
      </c>
      <c r="T1377" s="32" t="str">
        <f>IF($Q1377&lt;&gt;"Sim","",IF($N1377&gt;Parâmetros!$E$15,"Sim","Não"))</f>
        <v>Não</v>
      </c>
      <c r="U1377" s="17" t="str">
        <f t="shared" si="131"/>
        <v>Na meta</v>
      </c>
      <c r="V1377" s="17" t="str">
        <f>IF($AC1377&lt;&gt;"",IF($L1377&gt;0,"ATENÇÃO · apontou em dia de "&amp;LOWER($AC1377)&amp;" cadastrado","Exceção cadastrada · "&amp;$AC1377)&amp;IF($AD1377="",""," · "&amp;$AD1377),IF($E1377="Férias",IF($L1377&gt;0,"ATENÇÃO · apontou estando de férias no cadastro","Férias no cadastro"),IF($Y1377="Férias / afastamento","Afastamento · "&amp;($Z1377+$AA1377-1)&amp;" dias seguidos sem apontamento",IF($Y1377="Folga trabalhada","ATENÇÃO · apontou em dia de folga da escala 5x2",IF($Y1377="Folga",IF(AND($D1377="5x2",OR(WEEKDAY($F1377,2)=6,WEEKDAY($F1377,2)=7)),"Folga de fim de semana da escala 5x2",IF(AND(OR($D1377="6x1",$D1377="FF 6x1"),WEEKDAY($F1377,2)=6,FALSE()),"Folga de fim de semana · apontou no domingo anterior",IF(AND(OR($D1377="6x1",$D1377="FF 6x1"),WEEKDAY($F1377,2)=7,AND($A1377=$A1376,$L1376&gt;0)),"Folga de fim de semana · apontou no sábado",IF(AND(OR($D1377="6x1",$D1377="FF 6x1"),OR(WEEKDAY($F1377,2)=6,WEEKDAY($F1377,2)=7)),"Folga de fim de semana · sem apontamento no sábado nem no domingo","Folga prevista pelo ciclo")))),IF($Y1377="Indeterminado (início da série)","Sem histórico anterior — informe o dia do ciclo no Cadastro",IF($Y1377="Falta de registro",IF(OR(OR($D1377="6x1",$D1377="FF 6x1"),$D1377="5x2"),"FALTA DE REGISTRO · dia útil da escala "&amp;$E1377,"FALTA DE REGISTRO · dia "&amp;$W1377&amp;" de "&amp;IFERROR(INDEX(Parâmetros!$B$39:$B$48,MATCH($E1377,Parâmetros!$A$39:$A$48,0)),99)&amp;" do ciclo"),IF(OR($D1377="6x1",$D1377="FF 6x1"),IF(OR(AND(WEEKDAY($F1377,2)=6,AND($A1377=$A1378,$L1378&gt;0)),AND(WEEKDAY($F1377,2)=7,AND($A1377=$A1376,$L1376&gt;0))),"ATENÇÃO · apontou sábado e domingo no mesmo fim de semana",IF(OR(WEEKDAY($F1377,2)=6,WEEKDAY($F1377,2)=7),"Jornada de fim de semana do 6x1",IF(OR($H1377&gt;=Parâmetros!$E$20,$H1377&lt;Parâmetros!$E$19),"ATENÇÃO · 6x1 apontou fora do horário diurno","Jornada fixa do 6x1"))),IF($D1377="5x2","Jornada fixa do 5x2",IF($D1377="Folguista",IF($J1377=$K1377,"Evidência confirma sequência","DIVERGE · sequência "&amp;$J1377&amp;" × evidência "&amp;$K1377),IF($K1377=$E1377,"Evidência confirma cadastro","DIVERGE · cadastro "&amp;$E1377&amp;" × evidência "&amp;$K1377)))))))))))</f>
        <v>Evidência confirma cadastro</v>
      </c>
      <c r="W1377" s="34">
        <f>IF(OR(OR($D1377="6x1",$D1377="FF 6x1"),$D1377="5x2"),"",IF($AB1377&lt;&gt;$AB1376,IF(IFERROR(INDEX(Cadastro!$F$5:$F$243,$AB1377),"")="",IF($L1377&gt;0,1,0),IF(IFERROR(INDEX(Cadastro!$F$5:$F$243,$AB1377),"")&lt;=IFERROR(INDEX(Parâmetros!$B$39:$B$48,MATCH($E1377,Parâmetros!$A$39:$A$48,0)),99),IFERROR(INDEX(Cadastro!$F$5:$F$243,$AB1377),""),0)),IF($L1377&gt;0,IF(N($X1376)&gt;0,1,N($W1376)+1),IF(AND($L1377=0,OR(N($W1376)&gt;=IFERROR(INDEX(Parâmetros!$B$39:$B$48,MATCH($E1377,Parâmetros!$A$39:$A$48,0)),99),AND(N($X1376)&gt;0,N($X1376)&lt;IFERROR(INDEX(Parâmetros!$C$39:$C$48,MATCH($E1377,Parâmetros!$A$39:$A$48,0)),0)))),0,N($W1376)+1))))</f>
        <v>2</v>
      </c>
      <c r="X1377" s="34">
        <f>IF(OR(OR($D1377="6x1",$D1377="FF 6x1"),$D1377="5x2"),"",IF($AB1377&lt;&gt;$AB1376,IF(IFERROR(INDEX(Cadastro!$F$5:$F$243,$AB1377),"")="",0,IF(IFERROR(INDEX(Cadastro!$F$5:$F$243,$AB1377),"")&gt;IFERROR(INDEX(Parâmetros!$B$39:$B$48,MATCH($E1377,Parâmetros!$A$39:$A$48,0)),99),IFERROR(INDEX(Cadastro!$F$5:$F$243,$AB1377),"")-IFERROR(INDEX(Parâmetros!$B$39:$B$48,MATCH($E1377,Parâmetros!$A$39:$A$48,0)),99),0)),IF(AND($L1377=0,OR(N($W1376)&gt;=IFERROR(INDEX(Parâmetros!$B$39:$B$48,MATCH($E1377,Parâmetros!$A$39:$A$48,0)),99),AND(N($X1376)&gt;0,N($X1376)&lt;IFERROR(INDEX(Parâmetros!$C$39:$C$48,MATCH($E1377,Parâmetros!$A$39:$A$48,0)),0)))),N($X1376)+1,0)))</f>
        <v>0</v>
      </c>
      <c r="Y1377" t="str">
        <f>IF($AC1377&lt;&gt;"",IF($L1377&gt;0,$AC1377&amp;" · com apontamento",$AC1377),IF($E1377="Férias",IF($L1377&gt;0,"Férias · com apontamento","Férias (cadastro)"),IF(($Z1377+$AA1377-1)&gt;Parâmetros!$E$16,"Férias / afastamento",IF(AND($D1377="5x2",OR(WEEKDAY($F1377,2)=6,WEEKDAY($F1377,2)=7)),IF($L1377&gt;0,"Folga trabalhada","Folga"),IF($L1377&gt;0,"Trabalhado",IF(OR(OR($D1377="6x1",$D1377="FF 6x1"),$D1377="5x2"),IF(AND(OR($D1377="6x1",$D1377="FF 6x1"),OR(WEEKDAY($F1377,2)=6,WEEKDAY($F1377,2)=7)),"Folga","Falta de registro"),IF(AND($AB1377&lt;&gt;$AB1376,IFERROR(INDEX(Cadastro!$F$5:$F$243,$AB1377),"")=""),"Indeterminado (início da série)",IF($X1377&gt;0,"Folga","Falta de registro"))))))))</f>
        <v>Trabalhado</v>
      </c>
      <c r="Z1377" s="34">
        <f>IF(OR($L1377&gt;0,$F1377&gt;Parâmetros!$E$14),0,IF($A1377&lt;&gt;$A1376,1,N($Z1376)+1))</f>
        <v>0</v>
      </c>
      <c r="AA1377" s="34">
        <f>IF(OR($L1377&gt;0,$F1377&gt;Parâmetros!$E$14),0,IF(OR($A1377&lt;&gt;$A1378,$F1378&gt;Parâmetros!$E$14),1,N($AA1378)+1))</f>
        <v>0</v>
      </c>
      <c r="AB1377" s="31">
        <f>IFERROR(MATCH($A1377&amp;"|"&amp;TEXT(_xlfn.MAXIFS(Cadastro!$E$5:$E$243,Cadastro!$A$5:$A$243,$A1377,Cadastro!$E$5:$E$243,"&lt;="&amp;$F1377),"yyyymmdd"),Cadastro!$I$5:$I$243,0),"")</f>
        <v>177</v>
      </c>
      <c r="AC1377" t="str">
        <f>IFERROR(_xlfn.SINGLE(INDEX(Exceções!$D$5:$D$203,MATCH($A1377&amp;"|"&amp;$F1377,Exceções!$F$5:$F$203,0))),"")</f>
        <v/>
      </c>
      <c r="AD1377" t="str">
        <f>IF($AC1377="","",IFERROR(_xlfn.SINGLE(INDEX(Exceções!$E$5:$E$203,MATCH($A1377&amp;"|"&amp;$F1377,Exceções!$F$5:$F$203,0))),""))</f>
        <v/>
      </c>
    </row>
    <row r="1378" spans="1:30" ht="15" hidden="1" customHeight="1" x14ac:dyDescent="0.25">
      <c r="A1378" s="31">
        <v>12468</v>
      </c>
      <c r="B1378" s="17" t="s">
        <v>60</v>
      </c>
      <c r="C1378" s="17" t="str">
        <f>IFERROR(INDEX(Cadastro!$C$5:$C$243,$AB1378),"NÃO INFORMADO")</f>
        <v>MEC</v>
      </c>
      <c r="D1378" s="17" t="str">
        <f>IFERROR(INDEX(Cadastro!$D$5:$D$243,$AB1378),"")</f>
        <v>C</v>
      </c>
      <c r="E1378" s="17" t="str">
        <f>IFERROR(INDEX(Cadastro!$G$5:$G$243,$AB1378),"")</f>
        <v>C</v>
      </c>
      <c r="F1378" s="29">
        <v>46304</v>
      </c>
      <c r="G1378" s="32" t="str">
        <f t="shared" si="126"/>
        <v>sex</v>
      </c>
      <c r="H1378" s="31">
        <f>IF($L1378=0,"",_xlfn.MINIFS(Dados!$Q:$Q,Dados!$A:$A,$A1378,Dados!$S:$S,$F1378))</f>
        <v>17</v>
      </c>
      <c r="I1378" s="31">
        <f>IF($H1378="","",_xlfn.MAXIFS(Dados!$R:$R,Dados!$A:$A,$A1378,Dados!$S:$S,$F1378))</f>
        <v>375</v>
      </c>
      <c r="J1378" s="32" t="str">
        <f>IF($D1378&lt;&gt;"Folguista","",IFERROR(INDEX(Parâmetros!$D$52:$G$52,1,MIN(4,MAX(1,$W1378))),""))</f>
        <v/>
      </c>
      <c r="K1378" s="32" t="str">
        <f>IF(OR($AC1378&lt;&gt;"",$Y1378="Folga",$Y1378="Folga trabalhada",$Y1378="Férias (cadastro)",$Y1378="Férias / afastamento",$Y1378="Indeterminado (início da série)"),"",IF(OR($D1378="6x1",$D1378="FF 6x1"),IF(OR(WEEKDAY($F1378,2)=6,WEEKDAY($F1378,2)=7),"6x1 sáb/dom","6x1"),IF($D1378="5x2","5x2",IF($H1378="",IF($D1378="Folguista",$J1378,$E1378),IF(OR($H1378&gt;=Parâmetros!$E$18,$H1378&lt;Parâmetros!$E$19),"C",IF($H1378&lt;Parâmetros!$E$20,"A","B"))))))</f>
        <v>C</v>
      </c>
      <c r="L1378" s="30">
        <f>SUMIFS(Dados!$E:$E,Dados!$A:$A,$A1378,Dados!$S:$S,$F1378)</f>
        <v>5.91</v>
      </c>
      <c r="M1378" s="30">
        <f>IFERROR(INDEX(Parâmetros!$E$6:$E$11,MATCH($K1378,Parâmetros!$A$6:$A$11,0)),"")</f>
        <v>6.67</v>
      </c>
      <c r="N1378" s="33">
        <f t="shared" si="127"/>
        <v>0.8860569715142429</v>
      </c>
      <c r="O1378" s="33">
        <f>Parâmetros!$E$13</f>
        <v>0.8</v>
      </c>
      <c r="P1378" s="32" t="str">
        <f>IF(OR($M1378="",$F1378&gt;Parâmetros!$E$14),"Não","Sim")</f>
        <v>Sim</v>
      </c>
      <c r="Q1378" s="32" t="str">
        <f t="shared" si="128"/>
        <v>Sim</v>
      </c>
      <c r="R1378" s="32" t="str">
        <f t="shared" si="129"/>
        <v>Sim</v>
      </c>
      <c r="S1378" s="30">
        <f t="shared" si="130"/>
        <v>0</v>
      </c>
      <c r="T1378" s="32" t="str">
        <f>IF($Q1378&lt;&gt;"Sim","",IF($N1378&gt;Parâmetros!$E$15,"Sim","Não"))</f>
        <v>Não</v>
      </c>
      <c r="U1378" s="17" t="str">
        <f t="shared" si="131"/>
        <v>Na meta</v>
      </c>
      <c r="V1378" s="17" t="str">
        <f>IF($AC1378&lt;&gt;"",IF($L1378&gt;0,"ATENÇÃO · apontou em dia de "&amp;LOWER($AC1378)&amp;" cadastrado","Exceção cadastrada · "&amp;$AC1378)&amp;IF($AD1378="",""," · "&amp;$AD1378),IF($E1378="Férias",IF($L1378&gt;0,"ATENÇÃO · apontou estando de férias no cadastro","Férias no cadastro"),IF($Y1378="Férias / afastamento","Afastamento · "&amp;($Z1378+$AA1378-1)&amp;" dias seguidos sem apontamento",IF($Y1378="Folga trabalhada","ATENÇÃO · apontou em dia de folga da escala 5x2",IF($Y1378="Folga",IF(AND($D1378="5x2",OR(WEEKDAY($F1378,2)=6,WEEKDAY($F1378,2)=7)),"Folga de fim de semana da escala 5x2",IF(AND(OR($D1378="6x1",$D1378="FF 6x1"),WEEKDAY($F1378,2)=6,FALSE()),"Folga de fim de semana · apontou no domingo anterior",IF(AND(OR($D1378="6x1",$D1378="FF 6x1"),WEEKDAY($F1378,2)=7,AND($A1378=$A1377,$L1377&gt;0)),"Folga de fim de semana · apontou no sábado",IF(AND(OR($D1378="6x1",$D1378="FF 6x1"),OR(WEEKDAY($F1378,2)=6,WEEKDAY($F1378,2)=7)),"Folga de fim de semana · sem apontamento no sábado nem no domingo","Folga prevista pelo ciclo")))),IF($Y1378="Indeterminado (início da série)","Sem histórico anterior — informe o dia do ciclo no Cadastro",IF($Y1378="Falta de registro",IF(OR(OR($D1378="6x1",$D1378="FF 6x1"),$D1378="5x2"),"FALTA DE REGISTRO · dia útil da escala "&amp;$E1378,"FALTA DE REGISTRO · dia "&amp;$W1378&amp;" de "&amp;IFERROR(INDEX(Parâmetros!$B$39:$B$48,MATCH($E1378,Parâmetros!$A$39:$A$48,0)),99)&amp;" do ciclo"),IF(OR($D1378="6x1",$D1378="FF 6x1"),IF(OR(AND(WEEKDAY($F1378,2)=6,AND($A1378=$A1379,$L1379&gt;0)),AND(WEEKDAY($F1378,2)=7,AND($A1378=$A1377,$L1377&gt;0))),"ATENÇÃO · apontou sábado e domingo no mesmo fim de semana",IF(OR(WEEKDAY($F1378,2)=6,WEEKDAY($F1378,2)=7),"Jornada de fim de semana do 6x1",IF(OR($H1378&gt;=Parâmetros!$E$20,$H1378&lt;Parâmetros!$E$19),"ATENÇÃO · 6x1 apontou fora do horário diurno","Jornada fixa do 6x1"))),IF($D1378="5x2","Jornada fixa do 5x2",IF($D1378="Folguista",IF($J1378=$K1378,"Evidência confirma sequência","DIVERGE · sequência "&amp;$J1378&amp;" × evidência "&amp;$K1378),IF($K1378=$E1378,"Evidência confirma cadastro","DIVERGE · cadastro "&amp;$E1378&amp;" × evidência "&amp;$K1378)))))))))))</f>
        <v>Evidência confirma cadastro</v>
      </c>
      <c r="W1378" s="34">
        <f>IF(OR(OR($D1378="6x1",$D1378="FF 6x1"),$D1378="5x2"),"",IF($AB1378&lt;&gt;$AB1377,IF(IFERROR(INDEX(Cadastro!$F$5:$F$243,$AB1378),"")="",IF($L1378&gt;0,1,0),IF(IFERROR(INDEX(Cadastro!$F$5:$F$243,$AB1378),"")&lt;=IFERROR(INDEX(Parâmetros!$B$39:$B$48,MATCH($E1378,Parâmetros!$A$39:$A$48,0)),99),IFERROR(INDEX(Cadastro!$F$5:$F$243,$AB1378),""),0)),IF($L1378&gt;0,IF(N($X1377)&gt;0,1,N($W1377)+1),IF(AND($L1378=0,OR(N($W1377)&gt;=IFERROR(INDEX(Parâmetros!$B$39:$B$48,MATCH($E1378,Parâmetros!$A$39:$A$48,0)),99),AND(N($X1377)&gt;0,N($X1377)&lt;IFERROR(INDEX(Parâmetros!$C$39:$C$48,MATCH($E1378,Parâmetros!$A$39:$A$48,0)),0)))),0,N($W1377)+1))))</f>
        <v>3</v>
      </c>
      <c r="X1378" s="34">
        <f>IF(OR(OR($D1378="6x1",$D1378="FF 6x1"),$D1378="5x2"),"",IF($AB1378&lt;&gt;$AB1377,IF(IFERROR(INDEX(Cadastro!$F$5:$F$243,$AB1378),"")="",0,IF(IFERROR(INDEX(Cadastro!$F$5:$F$243,$AB1378),"")&gt;IFERROR(INDEX(Parâmetros!$B$39:$B$48,MATCH($E1378,Parâmetros!$A$39:$A$48,0)),99),IFERROR(INDEX(Cadastro!$F$5:$F$243,$AB1378),"")-IFERROR(INDEX(Parâmetros!$B$39:$B$48,MATCH($E1378,Parâmetros!$A$39:$A$48,0)),99),0)),IF(AND($L1378=0,OR(N($W1377)&gt;=IFERROR(INDEX(Parâmetros!$B$39:$B$48,MATCH($E1378,Parâmetros!$A$39:$A$48,0)),99),AND(N($X1377)&gt;0,N($X1377)&lt;IFERROR(INDEX(Parâmetros!$C$39:$C$48,MATCH($E1378,Parâmetros!$A$39:$A$48,0)),0)))),N($X1377)+1,0)))</f>
        <v>0</v>
      </c>
      <c r="Y1378" t="str">
        <f>IF($AC1378&lt;&gt;"",IF($L1378&gt;0,$AC1378&amp;" · com apontamento",$AC1378),IF($E1378="Férias",IF($L1378&gt;0,"Férias · com apontamento","Férias (cadastro)"),IF(($Z1378+$AA1378-1)&gt;Parâmetros!$E$16,"Férias / afastamento",IF(AND($D1378="5x2",OR(WEEKDAY($F1378,2)=6,WEEKDAY($F1378,2)=7)),IF($L1378&gt;0,"Folga trabalhada","Folga"),IF($L1378&gt;0,"Trabalhado",IF(OR(OR($D1378="6x1",$D1378="FF 6x1"),$D1378="5x2"),IF(AND(OR($D1378="6x1",$D1378="FF 6x1"),OR(WEEKDAY($F1378,2)=6,WEEKDAY($F1378,2)=7)),"Folga","Falta de registro"),IF(AND($AB1378&lt;&gt;$AB1377,IFERROR(INDEX(Cadastro!$F$5:$F$243,$AB1378),"")=""),"Indeterminado (início da série)",IF($X1378&gt;0,"Folga","Falta de registro"))))))))</f>
        <v>Trabalhado</v>
      </c>
      <c r="Z1378" s="34">
        <f>IF(OR($L1378&gt;0,$F1378&gt;Parâmetros!$E$14),0,IF($A1378&lt;&gt;$A1377,1,N($Z1377)+1))</f>
        <v>0</v>
      </c>
      <c r="AA1378" s="34">
        <f>IF(OR($L1378&gt;0,$F1378&gt;Parâmetros!$E$14),0,IF(OR($A1378&lt;&gt;$A1379,$F1379&gt;Parâmetros!$E$14),1,N($AA1379)+1))</f>
        <v>0</v>
      </c>
      <c r="AB1378" s="31">
        <f>IFERROR(MATCH($A1378&amp;"|"&amp;TEXT(_xlfn.MAXIFS(Cadastro!$E$5:$E$243,Cadastro!$A$5:$A$243,$A1378,Cadastro!$E$5:$E$243,"&lt;="&amp;$F1378),"yyyymmdd"),Cadastro!$I$5:$I$243,0),"")</f>
        <v>177</v>
      </c>
      <c r="AC1378" t="str">
        <f>IFERROR(_xlfn.SINGLE(INDEX(Exceções!$D$5:$D$203,MATCH($A1378&amp;"|"&amp;$F1378,Exceções!$F$5:$F$203,0))),"")</f>
        <v/>
      </c>
      <c r="AD1378" t="str">
        <f>IF($AC1378="","",IFERROR(_xlfn.SINGLE(INDEX(Exceções!$E$5:$E$203,MATCH($A1378&amp;"|"&amp;$F1378,Exceções!$F$5:$F$203,0))),""))</f>
        <v/>
      </c>
    </row>
    <row r="1379" spans="1:30" ht="15" hidden="1" customHeight="1" x14ac:dyDescent="0.25">
      <c r="A1379" s="31">
        <v>12468</v>
      </c>
      <c r="B1379" s="17" t="s">
        <v>60</v>
      </c>
      <c r="C1379" s="17" t="str">
        <f>IFERROR(INDEX(Cadastro!$C$5:$C$243,$AB1379),"NÃO INFORMADO")</f>
        <v>MEC</v>
      </c>
      <c r="D1379" s="17" t="str">
        <f>IFERROR(INDEX(Cadastro!$D$5:$D$243,$AB1379),"")</f>
        <v>C</v>
      </c>
      <c r="E1379" s="17" t="str">
        <f>IFERROR(INDEX(Cadastro!$G$5:$G$243,$AB1379),"")</f>
        <v>C</v>
      </c>
      <c r="F1379" s="29">
        <v>46305</v>
      </c>
      <c r="G1379" s="32" t="str">
        <f t="shared" si="126"/>
        <v>sáb</v>
      </c>
      <c r="H1379" s="31">
        <f>IF($L1379=0,"",_xlfn.MINIFS(Dados!$Q:$Q,Dados!$A:$A,$A1379,Dados!$S:$S,$F1379))</f>
        <v>26</v>
      </c>
      <c r="I1379" s="31">
        <f>IF($H1379="","",_xlfn.MAXIFS(Dados!$R:$R,Dados!$A:$A,$A1379,Dados!$S:$S,$F1379))</f>
        <v>410</v>
      </c>
      <c r="J1379" s="32" t="str">
        <f>IF($D1379&lt;&gt;"Folguista","",IFERROR(INDEX(Parâmetros!$D$52:$G$52,1,MIN(4,MAX(1,$W1379))),""))</f>
        <v/>
      </c>
      <c r="K1379" s="32" t="str">
        <f>IF(OR($AC1379&lt;&gt;"",$Y1379="Folga",$Y1379="Folga trabalhada",$Y1379="Férias (cadastro)",$Y1379="Férias / afastamento",$Y1379="Indeterminado (início da série)"),"",IF(OR($D1379="6x1",$D1379="FF 6x1"),IF(OR(WEEKDAY($F1379,2)=6,WEEKDAY($F1379,2)=7),"6x1 sáb/dom","6x1"),IF($D1379="5x2","5x2",IF($H1379="",IF($D1379="Folguista",$J1379,$E1379),IF(OR($H1379&gt;=Parâmetros!$E$18,$H1379&lt;Parâmetros!$E$19),"C",IF($H1379&lt;Parâmetros!$E$20,"A","B"))))))</f>
        <v>C</v>
      </c>
      <c r="L1379" s="30">
        <f>SUMIFS(Dados!$E:$E,Dados!$A:$A,$A1379,Dados!$S:$S,$F1379)</f>
        <v>6.3</v>
      </c>
      <c r="M1379" s="30">
        <f>IFERROR(INDEX(Parâmetros!$E$6:$E$11,MATCH($K1379,Parâmetros!$A$6:$A$11,0)),"")</f>
        <v>6.67</v>
      </c>
      <c r="N1379" s="33">
        <f t="shared" si="127"/>
        <v>0.94452773613193397</v>
      </c>
      <c r="O1379" s="33">
        <f>Parâmetros!$E$13</f>
        <v>0.8</v>
      </c>
      <c r="P1379" s="32" t="str">
        <f>IF(OR($M1379="",$F1379&gt;Parâmetros!$E$14),"Não","Sim")</f>
        <v>Sim</v>
      </c>
      <c r="Q1379" s="32" t="str">
        <f t="shared" si="128"/>
        <v>Sim</v>
      </c>
      <c r="R1379" s="32" t="str">
        <f t="shared" si="129"/>
        <v>Sim</v>
      </c>
      <c r="S1379" s="30">
        <f t="shared" si="130"/>
        <v>0</v>
      </c>
      <c r="T1379" s="32" t="str">
        <f>IF($Q1379&lt;&gt;"Sim","",IF($N1379&gt;Parâmetros!$E$15,"Sim","Não"))</f>
        <v>Não</v>
      </c>
      <c r="U1379" s="17" t="str">
        <f t="shared" si="131"/>
        <v>Na meta</v>
      </c>
      <c r="V1379" s="17" t="str">
        <f>IF($AC1379&lt;&gt;"",IF($L1379&gt;0,"ATENÇÃO · apontou em dia de "&amp;LOWER($AC1379)&amp;" cadastrado","Exceção cadastrada · "&amp;$AC1379)&amp;IF($AD1379="",""," · "&amp;$AD1379),IF($E1379="Férias",IF($L1379&gt;0,"ATENÇÃO · apontou estando de férias no cadastro","Férias no cadastro"),IF($Y1379="Férias / afastamento","Afastamento · "&amp;($Z1379+$AA1379-1)&amp;" dias seguidos sem apontamento",IF($Y1379="Folga trabalhada","ATENÇÃO · apontou em dia de folga da escala 5x2",IF($Y1379="Folga",IF(AND($D1379="5x2",OR(WEEKDAY($F1379,2)=6,WEEKDAY($F1379,2)=7)),"Folga de fim de semana da escala 5x2",IF(AND(OR($D1379="6x1",$D1379="FF 6x1"),WEEKDAY($F1379,2)=6,FALSE()),"Folga de fim de semana · apontou no domingo anterior",IF(AND(OR($D1379="6x1",$D1379="FF 6x1"),WEEKDAY($F1379,2)=7,AND($A1379=$A1378,$L1378&gt;0)),"Folga de fim de semana · apontou no sábado",IF(AND(OR($D1379="6x1",$D1379="FF 6x1"),OR(WEEKDAY($F1379,2)=6,WEEKDAY($F1379,2)=7)),"Folga de fim de semana · sem apontamento no sábado nem no domingo","Folga prevista pelo ciclo")))),IF($Y1379="Indeterminado (início da série)","Sem histórico anterior — informe o dia do ciclo no Cadastro",IF($Y1379="Falta de registro",IF(OR(OR($D1379="6x1",$D1379="FF 6x1"),$D1379="5x2"),"FALTA DE REGISTRO · dia útil da escala "&amp;$E1379,"FALTA DE REGISTRO · dia "&amp;$W1379&amp;" de "&amp;IFERROR(INDEX(Parâmetros!$B$39:$B$48,MATCH($E1379,Parâmetros!$A$39:$A$48,0)),99)&amp;" do ciclo"),IF(OR($D1379="6x1",$D1379="FF 6x1"),IF(OR(AND(WEEKDAY($F1379,2)=6,AND($A1379=$A1380,$L1380&gt;0)),AND(WEEKDAY($F1379,2)=7,AND($A1379=$A1378,$L1378&gt;0))),"ATENÇÃO · apontou sábado e domingo no mesmo fim de semana",IF(OR(WEEKDAY($F1379,2)=6,WEEKDAY($F1379,2)=7),"Jornada de fim de semana do 6x1",IF(OR($H1379&gt;=Parâmetros!$E$20,$H1379&lt;Parâmetros!$E$19),"ATENÇÃO · 6x1 apontou fora do horário diurno","Jornada fixa do 6x1"))),IF($D1379="5x2","Jornada fixa do 5x2",IF($D1379="Folguista",IF($J1379=$K1379,"Evidência confirma sequência","DIVERGE · sequência "&amp;$J1379&amp;" × evidência "&amp;$K1379),IF($K1379=$E1379,"Evidência confirma cadastro","DIVERGE · cadastro "&amp;$E1379&amp;" × evidência "&amp;$K1379)))))))))))</f>
        <v>Evidência confirma cadastro</v>
      </c>
      <c r="W1379" s="34">
        <f>IF(OR(OR($D1379="6x1",$D1379="FF 6x1"),$D1379="5x2"),"",IF($AB1379&lt;&gt;$AB1378,IF(IFERROR(INDEX(Cadastro!$F$5:$F$243,$AB1379),"")="",IF($L1379&gt;0,1,0),IF(IFERROR(INDEX(Cadastro!$F$5:$F$243,$AB1379),"")&lt;=IFERROR(INDEX(Parâmetros!$B$39:$B$48,MATCH($E1379,Parâmetros!$A$39:$A$48,0)),99),IFERROR(INDEX(Cadastro!$F$5:$F$243,$AB1379),""),0)),IF($L1379&gt;0,IF(N($X1378)&gt;0,1,N($W1378)+1),IF(AND($L1379=0,OR(N($W1378)&gt;=IFERROR(INDEX(Parâmetros!$B$39:$B$48,MATCH($E1379,Parâmetros!$A$39:$A$48,0)),99),AND(N($X1378)&gt;0,N($X1378)&lt;IFERROR(INDEX(Parâmetros!$C$39:$C$48,MATCH($E1379,Parâmetros!$A$39:$A$48,0)),0)))),0,N($W1378)+1))))</f>
        <v>4</v>
      </c>
      <c r="X1379" s="34">
        <f>IF(OR(OR($D1379="6x1",$D1379="FF 6x1"),$D1379="5x2"),"",IF($AB1379&lt;&gt;$AB1378,IF(IFERROR(INDEX(Cadastro!$F$5:$F$243,$AB1379),"")="",0,IF(IFERROR(INDEX(Cadastro!$F$5:$F$243,$AB1379),"")&gt;IFERROR(INDEX(Parâmetros!$B$39:$B$48,MATCH($E1379,Parâmetros!$A$39:$A$48,0)),99),IFERROR(INDEX(Cadastro!$F$5:$F$243,$AB1379),"")-IFERROR(INDEX(Parâmetros!$B$39:$B$48,MATCH($E1379,Parâmetros!$A$39:$A$48,0)),99),0)),IF(AND($L1379=0,OR(N($W1378)&gt;=IFERROR(INDEX(Parâmetros!$B$39:$B$48,MATCH($E1379,Parâmetros!$A$39:$A$48,0)),99),AND(N($X1378)&gt;0,N($X1378)&lt;IFERROR(INDEX(Parâmetros!$C$39:$C$48,MATCH($E1379,Parâmetros!$A$39:$A$48,0)),0)))),N($X1378)+1,0)))</f>
        <v>0</v>
      </c>
      <c r="Y1379" t="str">
        <f>IF($AC1379&lt;&gt;"",IF($L1379&gt;0,$AC1379&amp;" · com apontamento",$AC1379),IF($E1379="Férias",IF($L1379&gt;0,"Férias · com apontamento","Férias (cadastro)"),IF(($Z1379+$AA1379-1)&gt;Parâmetros!$E$16,"Férias / afastamento",IF(AND($D1379="5x2",OR(WEEKDAY($F1379,2)=6,WEEKDAY($F1379,2)=7)),IF($L1379&gt;0,"Folga trabalhada","Folga"),IF($L1379&gt;0,"Trabalhado",IF(OR(OR($D1379="6x1",$D1379="FF 6x1"),$D1379="5x2"),IF(AND(OR($D1379="6x1",$D1379="FF 6x1"),OR(WEEKDAY($F1379,2)=6,WEEKDAY($F1379,2)=7)),"Folga","Falta de registro"),IF(AND($AB1379&lt;&gt;$AB1378,IFERROR(INDEX(Cadastro!$F$5:$F$243,$AB1379),"")=""),"Indeterminado (início da série)",IF($X1379&gt;0,"Folga","Falta de registro"))))))))</f>
        <v>Trabalhado</v>
      </c>
      <c r="Z1379" s="34">
        <f>IF(OR($L1379&gt;0,$F1379&gt;Parâmetros!$E$14),0,IF($A1379&lt;&gt;$A1378,1,N($Z1378)+1))</f>
        <v>0</v>
      </c>
      <c r="AA1379" s="34">
        <f>IF(OR($L1379&gt;0,$F1379&gt;Parâmetros!$E$14),0,IF(OR($A1379&lt;&gt;$A1380,$F1380&gt;Parâmetros!$E$14),1,N($AA1380)+1))</f>
        <v>0</v>
      </c>
      <c r="AB1379" s="31">
        <f>IFERROR(MATCH($A1379&amp;"|"&amp;TEXT(_xlfn.MAXIFS(Cadastro!$E$5:$E$243,Cadastro!$A$5:$A$243,$A1379,Cadastro!$E$5:$E$243,"&lt;="&amp;$F1379),"yyyymmdd"),Cadastro!$I$5:$I$243,0),"")</f>
        <v>177</v>
      </c>
      <c r="AC1379" t="str">
        <f>IFERROR(_xlfn.SINGLE(INDEX(Exceções!$D$5:$D$203,MATCH($A1379&amp;"|"&amp;$F1379,Exceções!$F$5:$F$203,0))),"")</f>
        <v/>
      </c>
      <c r="AD1379" t="str">
        <f>IF($AC1379="","",IFERROR(_xlfn.SINGLE(INDEX(Exceções!$E$5:$E$203,MATCH($A1379&amp;"|"&amp;$F1379,Exceções!$F$5:$F$203,0))),""))</f>
        <v/>
      </c>
    </row>
    <row r="1380" spans="1:30" ht="15" hidden="1" customHeight="1" x14ac:dyDescent="0.25">
      <c r="A1380" s="31">
        <v>12468</v>
      </c>
      <c r="B1380" s="17" t="s">
        <v>60</v>
      </c>
      <c r="C1380" s="17" t="str">
        <f>IFERROR(INDEX(Cadastro!$C$5:$C$243,$AB1380),"NÃO INFORMADO")</f>
        <v>MEC</v>
      </c>
      <c r="D1380" s="17" t="str">
        <f>IFERROR(INDEX(Cadastro!$D$5:$D$243,$AB1380),"")</f>
        <v>C</v>
      </c>
      <c r="E1380" s="17" t="str">
        <f>IFERROR(INDEX(Cadastro!$G$5:$G$243,$AB1380),"")</f>
        <v>C</v>
      </c>
      <c r="F1380" s="29">
        <v>46306</v>
      </c>
      <c r="G1380" s="32" t="str">
        <f t="shared" si="126"/>
        <v>dom</v>
      </c>
      <c r="H1380" s="31">
        <f>IF($L1380=0,"",_xlfn.MINIFS(Dados!$Q:$Q,Dados!$A:$A,$A1380,Dados!$S:$S,$F1380))</f>
        <v>16</v>
      </c>
      <c r="I1380" s="31">
        <f>IF($H1380="","",_xlfn.MAXIFS(Dados!$R:$R,Dados!$A:$A,$A1380,Dados!$S:$S,$F1380))</f>
        <v>411</v>
      </c>
      <c r="J1380" s="32" t="str">
        <f>IF($D1380&lt;&gt;"Folguista","",IFERROR(INDEX(Parâmetros!$D$52:$G$52,1,MIN(4,MAX(1,$W1380))),""))</f>
        <v/>
      </c>
      <c r="K1380" s="32" t="str">
        <f>IF(OR($AC1380&lt;&gt;"",$Y1380="Folga",$Y1380="Folga trabalhada",$Y1380="Férias (cadastro)",$Y1380="Férias / afastamento",$Y1380="Indeterminado (início da série)"),"",IF(OR($D1380="6x1",$D1380="FF 6x1"),IF(OR(WEEKDAY($F1380,2)=6,WEEKDAY($F1380,2)=7),"6x1 sáb/dom","6x1"),IF($D1380="5x2","5x2",IF($H1380="",IF($D1380="Folguista",$J1380,$E1380),IF(OR($H1380&gt;=Parâmetros!$E$18,$H1380&lt;Parâmetros!$E$19),"C",IF($H1380&lt;Parâmetros!$E$20,"A","B"))))))</f>
        <v>C</v>
      </c>
      <c r="L1380" s="30">
        <f>SUMIFS(Dados!$E:$E,Dados!$A:$A,$A1380,Dados!$S:$S,$F1380)</f>
        <v>6.52</v>
      </c>
      <c r="M1380" s="30">
        <f>IFERROR(INDEX(Parâmetros!$E$6:$E$11,MATCH($K1380,Parâmetros!$A$6:$A$11,0)),"")</f>
        <v>6.67</v>
      </c>
      <c r="N1380" s="33">
        <f t="shared" si="127"/>
        <v>0.97751124437781101</v>
      </c>
      <c r="O1380" s="33">
        <f>Parâmetros!$E$13</f>
        <v>0.8</v>
      </c>
      <c r="P1380" s="32" t="str">
        <f>IF(OR($M1380="",$F1380&gt;Parâmetros!$E$14),"Não","Sim")</f>
        <v>Sim</v>
      </c>
      <c r="Q1380" s="32" t="str">
        <f t="shared" si="128"/>
        <v>Sim</v>
      </c>
      <c r="R1380" s="32" t="str">
        <f t="shared" si="129"/>
        <v>Sim</v>
      </c>
      <c r="S1380" s="30">
        <f t="shared" si="130"/>
        <v>0</v>
      </c>
      <c r="T1380" s="32" t="str">
        <f>IF($Q1380&lt;&gt;"Sim","",IF($N1380&gt;Parâmetros!$E$15,"Sim","Não"))</f>
        <v>Não</v>
      </c>
      <c r="U1380" s="17" t="str">
        <f t="shared" si="131"/>
        <v>Na meta</v>
      </c>
      <c r="V1380" s="17" t="str">
        <f>IF($AC1380&lt;&gt;"",IF($L1380&gt;0,"ATENÇÃO · apontou em dia de "&amp;LOWER($AC1380)&amp;" cadastrado","Exceção cadastrada · "&amp;$AC1380)&amp;IF($AD1380="",""," · "&amp;$AD1380),IF($E1380="Férias",IF($L1380&gt;0,"ATENÇÃO · apontou estando de férias no cadastro","Férias no cadastro"),IF($Y1380="Férias / afastamento","Afastamento · "&amp;($Z1380+$AA1380-1)&amp;" dias seguidos sem apontamento",IF($Y1380="Folga trabalhada","ATENÇÃO · apontou em dia de folga da escala 5x2",IF($Y1380="Folga",IF(AND($D1380="5x2",OR(WEEKDAY($F1380,2)=6,WEEKDAY($F1380,2)=7)),"Folga de fim de semana da escala 5x2",IF(AND(OR($D1380="6x1",$D1380="FF 6x1"),WEEKDAY($F1380,2)=6,FALSE()),"Folga de fim de semana · apontou no domingo anterior",IF(AND(OR($D1380="6x1",$D1380="FF 6x1"),WEEKDAY($F1380,2)=7,AND($A1380=$A1379,$L1379&gt;0)),"Folga de fim de semana · apontou no sábado",IF(AND(OR($D1380="6x1",$D1380="FF 6x1"),OR(WEEKDAY($F1380,2)=6,WEEKDAY($F1380,2)=7)),"Folga de fim de semana · sem apontamento no sábado nem no domingo","Folga prevista pelo ciclo")))),IF($Y1380="Indeterminado (início da série)","Sem histórico anterior — informe o dia do ciclo no Cadastro",IF($Y1380="Falta de registro",IF(OR(OR($D1380="6x1",$D1380="FF 6x1"),$D1380="5x2"),"FALTA DE REGISTRO · dia útil da escala "&amp;$E1380,"FALTA DE REGISTRO · dia "&amp;$W1380&amp;" de "&amp;IFERROR(INDEX(Parâmetros!$B$39:$B$48,MATCH($E1380,Parâmetros!$A$39:$A$48,0)),99)&amp;" do ciclo"),IF(OR($D1380="6x1",$D1380="FF 6x1"),IF(OR(AND(WEEKDAY($F1380,2)=6,AND($A1380=$A1381,$L1381&gt;0)),AND(WEEKDAY($F1380,2)=7,AND($A1380=$A1379,$L1379&gt;0))),"ATENÇÃO · apontou sábado e domingo no mesmo fim de semana",IF(OR(WEEKDAY($F1380,2)=6,WEEKDAY($F1380,2)=7),"Jornada de fim de semana do 6x1",IF(OR($H1380&gt;=Parâmetros!$E$20,$H1380&lt;Parâmetros!$E$19),"ATENÇÃO · 6x1 apontou fora do horário diurno","Jornada fixa do 6x1"))),IF($D1380="5x2","Jornada fixa do 5x2",IF($D1380="Folguista",IF($J1380=$K1380,"Evidência confirma sequência","DIVERGE · sequência "&amp;$J1380&amp;" × evidência "&amp;$K1380),IF($K1380=$E1380,"Evidência confirma cadastro","DIVERGE · cadastro "&amp;$E1380&amp;" × evidência "&amp;$K1380)))))))))))</f>
        <v>Evidência confirma cadastro</v>
      </c>
      <c r="W1380" s="34">
        <f>IF(OR(OR($D1380="6x1",$D1380="FF 6x1"),$D1380="5x2"),"",IF($AB1380&lt;&gt;$AB1379,IF(IFERROR(INDEX(Cadastro!$F$5:$F$243,$AB1380),"")="",IF($L1380&gt;0,1,0),IF(IFERROR(INDEX(Cadastro!$F$5:$F$243,$AB1380),"")&lt;=IFERROR(INDEX(Parâmetros!$B$39:$B$48,MATCH($E1380,Parâmetros!$A$39:$A$48,0)),99),IFERROR(INDEX(Cadastro!$F$5:$F$243,$AB1380),""),0)),IF($L1380&gt;0,IF(N($X1379)&gt;0,1,N($W1379)+1),IF(AND($L1380=0,OR(N($W1379)&gt;=IFERROR(INDEX(Parâmetros!$B$39:$B$48,MATCH($E1380,Parâmetros!$A$39:$A$48,0)),99),AND(N($X1379)&gt;0,N($X1379)&lt;IFERROR(INDEX(Parâmetros!$C$39:$C$48,MATCH($E1380,Parâmetros!$A$39:$A$48,0)),0)))),0,N($W1379)+1))))</f>
        <v>5</v>
      </c>
      <c r="X1380" s="34">
        <f>IF(OR(OR($D1380="6x1",$D1380="FF 6x1"),$D1380="5x2"),"",IF($AB1380&lt;&gt;$AB1379,IF(IFERROR(INDEX(Cadastro!$F$5:$F$243,$AB1380),"")="",0,IF(IFERROR(INDEX(Cadastro!$F$5:$F$243,$AB1380),"")&gt;IFERROR(INDEX(Parâmetros!$B$39:$B$48,MATCH($E1380,Parâmetros!$A$39:$A$48,0)),99),IFERROR(INDEX(Cadastro!$F$5:$F$243,$AB1380),"")-IFERROR(INDEX(Parâmetros!$B$39:$B$48,MATCH($E1380,Parâmetros!$A$39:$A$48,0)),99),0)),IF(AND($L1380=0,OR(N($W1379)&gt;=IFERROR(INDEX(Parâmetros!$B$39:$B$48,MATCH($E1380,Parâmetros!$A$39:$A$48,0)),99),AND(N($X1379)&gt;0,N($X1379)&lt;IFERROR(INDEX(Parâmetros!$C$39:$C$48,MATCH($E1380,Parâmetros!$A$39:$A$48,0)),0)))),N($X1379)+1,0)))</f>
        <v>0</v>
      </c>
      <c r="Y1380" t="str">
        <f>IF($AC1380&lt;&gt;"",IF($L1380&gt;0,$AC1380&amp;" · com apontamento",$AC1380),IF($E1380="Férias",IF($L1380&gt;0,"Férias · com apontamento","Férias (cadastro)"),IF(($Z1380+$AA1380-1)&gt;Parâmetros!$E$16,"Férias / afastamento",IF(AND($D1380="5x2",OR(WEEKDAY($F1380,2)=6,WEEKDAY($F1380,2)=7)),IF($L1380&gt;0,"Folga trabalhada","Folga"),IF($L1380&gt;0,"Trabalhado",IF(OR(OR($D1380="6x1",$D1380="FF 6x1"),$D1380="5x2"),IF(AND(OR($D1380="6x1",$D1380="FF 6x1"),OR(WEEKDAY($F1380,2)=6,WEEKDAY($F1380,2)=7)),"Folga","Falta de registro"),IF(AND($AB1380&lt;&gt;$AB1379,IFERROR(INDEX(Cadastro!$F$5:$F$243,$AB1380),"")=""),"Indeterminado (início da série)",IF($X1380&gt;0,"Folga","Falta de registro"))))))))</f>
        <v>Trabalhado</v>
      </c>
      <c r="Z1380" s="34">
        <f>IF(OR($L1380&gt;0,$F1380&gt;Parâmetros!$E$14),0,IF($A1380&lt;&gt;$A1379,1,N($Z1379)+1))</f>
        <v>0</v>
      </c>
      <c r="AA1380" s="34">
        <f>IF(OR($L1380&gt;0,$F1380&gt;Parâmetros!$E$14),0,IF(OR($A1380&lt;&gt;$A1381,$F1381&gt;Parâmetros!$E$14),1,N($AA1381)+1))</f>
        <v>0</v>
      </c>
      <c r="AB1380" s="31">
        <f>IFERROR(MATCH($A1380&amp;"|"&amp;TEXT(_xlfn.MAXIFS(Cadastro!$E$5:$E$243,Cadastro!$A$5:$A$243,$A1380,Cadastro!$E$5:$E$243,"&lt;="&amp;$F1380),"yyyymmdd"),Cadastro!$I$5:$I$243,0),"")</f>
        <v>177</v>
      </c>
      <c r="AC1380" t="str">
        <f>IFERROR(_xlfn.SINGLE(INDEX(Exceções!$D$5:$D$203,MATCH($A1380&amp;"|"&amp;$F1380,Exceções!$F$5:$F$203,0))),"")</f>
        <v/>
      </c>
      <c r="AD1380" t="str">
        <f>IF($AC1380="","",IFERROR(_xlfn.SINGLE(INDEX(Exceções!$E$5:$E$203,MATCH($A1380&amp;"|"&amp;$F1380,Exceções!$F$5:$F$203,0))),""))</f>
        <v/>
      </c>
    </row>
    <row r="1381" spans="1:30" ht="15" hidden="1" customHeight="1" x14ac:dyDescent="0.25">
      <c r="A1381" s="31">
        <v>12468</v>
      </c>
      <c r="B1381" s="17" t="s">
        <v>60</v>
      </c>
      <c r="C1381" s="17" t="str">
        <f>IFERROR(INDEX(Cadastro!$C$5:$C$243,$AB1381),"NÃO INFORMADO")</f>
        <v>MEC</v>
      </c>
      <c r="D1381" s="17" t="str">
        <f>IFERROR(INDEX(Cadastro!$D$5:$D$243,$AB1381),"")</f>
        <v>C</v>
      </c>
      <c r="E1381" s="17" t="str">
        <f>IFERROR(INDEX(Cadastro!$G$5:$G$243,$AB1381),"")</f>
        <v>C</v>
      </c>
      <c r="F1381" s="29">
        <v>46307</v>
      </c>
      <c r="G1381" s="32" t="str">
        <f t="shared" si="126"/>
        <v>seg</v>
      </c>
      <c r="H1381" s="31" t="str">
        <f>IF($L1381=0,"",_xlfn.MINIFS(Dados!$Q:$Q,Dados!$A:$A,$A1381,Dados!$S:$S,$F1381))</f>
        <v/>
      </c>
      <c r="I1381" s="31" t="str">
        <f>IF($H1381="","",_xlfn.MAXIFS(Dados!$R:$R,Dados!$A:$A,$A1381,Dados!$S:$S,$F1381))</f>
        <v/>
      </c>
      <c r="J1381" s="32" t="str">
        <f>IF($D1381&lt;&gt;"Folguista","",IFERROR(INDEX(Parâmetros!$D$52:$G$52,1,MIN(4,MAX(1,$W1381))),""))</f>
        <v/>
      </c>
      <c r="K1381" s="32" t="str">
        <f>IF(OR($AC1381&lt;&gt;"",$Y1381="Folga",$Y1381="Folga trabalhada",$Y1381="Férias (cadastro)",$Y1381="Férias / afastamento",$Y1381="Indeterminado (início da série)"),"",IF(OR($D1381="6x1",$D1381="FF 6x1"),IF(OR(WEEKDAY($F1381,2)=6,WEEKDAY($F1381,2)=7),"6x1 sáb/dom","6x1"),IF($D1381="5x2","5x2",IF($H1381="",IF($D1381="Folguista",$J1381,$E1381),IF(OR($H1381&gt;=Parâmetros!$E$18,$H1381&lt;Parâmetros!$E$19),"C",IF($H1381&lt;Parâmetros!$E$20,"A","B"))))))</f>
        <v/>
      </c>
      <c r="L1381" s="30">
        <f>SUMIFS(Dados!$E:$E,Dados!$A:$A,$A1381,Dados!$S:$S,$F1381)</f>
        <v>0</v>
      </c>
      <c r="M1381" s="30" t="str">
        <f>IFERROR(INDEX(Parâmetros!$E$6:$E$11,MATCH($K1381,Parâmetros!$A$6:$A$11,0)),"")</f>
        <v/>
      </c>
      <c r="N1381" s="33" t="str">
        <f t="shared" si="127"/>
        <v/>
      </c>
      <c r="O1381" s="33">
        <f>Parâmetros!$E$13</f>
        <v>0.8</v>
      </c>
      <c r="P1381" s="32" t="str">
        <f>IF(OR($M1381="",$F1381&gt;Parâmetros!$E$14),"Não","Sim")</f>
        <v>Não</v>
      </c>
      <c r="Q1381" s="32" t="str">
        <f t="shared" si="128"/>
        <v/>
      </c>
      <c r="R1381" s="32" t="str">
        <f t="shared" si="129"/>
        <v/>
      </c>
      <c r="S1381" s="30" t="str">
        <f t="shared" si="130"/>
        <v/>
      </c>
      <c r="T1381" s="32" t="str">
        <f>IF($Q1381&lt;&gt;"Sim","",IF($N1381&gt;Parâmetros!$E$15,"Sim","Não"))</f>
        <v/>
      </c>
      <c r="U1381" s="17" t="str">
        <f t="shared" si="131"/>
        <v>Folga</v>
      </c>
      <c r="V1381" s="17" t="str">
        <f>IF($AC1381&lt;&gt;"",IF($L1381&gt;0,"ATENÇÃO · apontou em dia de "&amp;LOWER($AC1381)&amp;" cadastrado","Exceção cadastrada · "&amp;$AC1381)&amp;IF($AD1381="",""," · "&amp;$AD1381),IF($E1381="Férias",IF($L1381&gt;0,"ATENÇÃO · apontou estando de férias no cadastro","Férias no cadastro"),IF($Y1381="Férias / afastamento","Afastamento · "&amp;($Z1381+$AA1381-1)&amp;" dias seguidos sem apontamento",IF($Y1381="Folga trabalhada","ATENÇÃO · apontou em dia de folga da escala 5x2",IF($Y1381="Folga",IF(AND($D1381="5x2",OR(WEEKDAY($F1381,2)=6,WEEKDAY($F1381,2)=7)),"Folga de fim de semana da escala 5x2",IF(AND(OR($D1381="6x1",$D1381="FF 6x1"),WEEKDAY($F1381,2)=6,FALSE()),"Folga de fim de semana · apontou no domingo anterior",IF(AND(OR($D1381="6x1",$D1381="FF 6x1"),WEEKDAY($F1381,2)=7,AND($A1381=$A1380,$L1380&gt;0)),"Folga de fim de semana · apontou no sábado",IF(AND(OR($D1381="6x1",$D1381="FF 6x1"),OR(WEEKDAY($F1381,2)=6,WEEKDAY($F1381,2)=7)),"Folga de fim de semana · sem apontamento no sábado nem no domingo","Folga prevista pelo ciclo")))),IF($Y1381="Indeterminado (início da série)","Sem histórico anterior — informe o dia do ciclo no Cadastro",IF($Y1381="Falta de registro",IF(OR(OR($D1381="6x1",$D1381="FF 6x1"),$D1381="5x2"),"FALTA DE REGISTRO · dia útil da escala "&amp;$E1381,"FALTA DE REGISTRO · dia "&amp;$W1381&amp;" de "&amp;IFERROR(INDEX(Parâmetros!$B$39:$B$48,MATCH($E1381,Parâmetros!$A$39:$A$48,0)),99)&amp;" do ciclo"),IF(OR($D1381="6x1",$D1381="FF 6x1"),IF(OR(AND(WEEKDAY($F1381,2)=6,AND($A1381=$A1382,$L1382&gt;0)),AND(WEEKDAY($F1381,2)=7,AND($A1381=$A1380,$L1380&gt;0))),"ATENÇÃO · apontou sábado e domingo no mesmo fim de semana",IF(OR(WEEKDAY($F1381,2)=6,WEEKDAY($F1381,2)=7),"Jornada de fim de semana do 6x1",IF(OR($H1381&gt;=Parâmetros!$E$20,$H1381&lt;Parâmetros!$E$19),"ATENÇÃO · 6x1 apontou fora do horário diurno","Jornada fixa do 6x1"))),IF($D1381="5x2","Jornada fixa do 5x2",IF($D1381="Folguista",IF($J1381=$K1381,"Evidência confirma sequência","DIVERGE · sequência "&amp;$J1381&amp;" × evidência "&amp;$K1381),IF($K1381=$E1381,"Evidência confirma cadastro","DIVERGE · cadastro "&amp;$E1381&amp;" × evidência "&amp;$K1381)))))))))))</f>
        <v>Folga prevista pelo ciclo</v>
      </c>
      <c r="W1381" s="34">
        <f>IF(OR(OR($D1381="6x1",$D1381="FF 6x1"),$D1381="5x2"),"",IF($AB1381&lt;&gt;$AB1380,IF(IFERROR(INDEX(Cadastro!$F$5:$F$243,$AB1381),"")="",IF($L1381&gt;0,1,0),IF(IFERROR(INDEX(Cadastro!$F$5:$F$243,$AB1381),"")&lt;=IFERROR(INDEX(Parâmetros!$B$39:$B$48,MATCH($E1381,Parâmetros!$A$39:$A$48,0)),99),IFERROR(INDEX(Cadastro!$F$5:$F$243,$AB1381),""),0)),IF($L1381&gt;0,IF(N($X1380)&gt;0,1,N($W1380)+1),IF(AND($L1381=0,OR(N($W1380)&gt;=IFERROR(INDEX(Parâmetros!$B$39:$B$48,MATCH($E1381,Parâmetros!$A$39:$A$48,0)),99),AND(N($X1380)&gt;0,N($X1380)&lt;IFERROR(INDEX(Parâmetros!$C$39:$C$48,MATCH($E1381,Parâmetros!$A$39:$A$48,0)),0)))),0,N($W1380)+1))))</f>
        <v>0</v>
      </c>
      <c r="X1381" s="34">
        <f>IF(OR(OR($D1381="6x1",$D1381="FF 6x1"),$D1381="5x2"),"",IF($AB1381&lt;&gt;$AB1380,IF(IFERROR(INDEX(Cadastro!$F$5:$F$243,$AB1381),"")="",0,IF(IFERROR(INDEX(Cadastro!$F$5:$F$243,$AB1381),"")&gt;IFERROR(INDEX(Parâmetros!$B$39:$B$48,MATCH($E1381,Parâmetros!$A$39:$A$48,0)),99),IFERROR(INDEX(Cadastro!$F$5:$F$243,$AB1381),"")-IFERROR(INDEX(Parâmetros!$B$39:$B$48,MATCH($E1381,Parâmetros!$A$39:$A$48,0)),99),0)),IF(AND($L1381=0,OR(N($W1380)&gt;=IFERROR(INDEX(Parâmetros!$B$39:$B$48,MATCH($E1381,Parâmetros!$A$39:$A$48,0)),99),AND(N($X1380)&gt;0,N($X1380)&lt;IFERROR(INDEX(Parâmetros!$C$39:$C$48,MATCH($E1381,Parâmetros!$A$39:$A$48,0)),0)))),N($X1380)+1,0)))</f>
        <v>1</v>
      </c>
      <c r="Y1381" t="str">
        <f>IF($AC1381&lt;&gt;"",IF($L1381&gt;0,$AC1381&amp;" · com apontamento",$AC1381),IF($E1381="Férias",IF($L1381&gt;0,"Férias · com apontamento","Férias (cadastro)"),IF(($Z1381+$AA1381-1)&gt;Parâmetros!$E$16,"Férias / afastamento",IF(AND($D1381="5x2",OR(WEEKDAY($F1381,2)=6,WEEKDAY($F1381,2)=7)),IF($L1381&gt;0,"Folga trabalhada","Folga"),IF($L1381&gt;0,"Trabalhado",IF(OR(OR($D1381="6x1",$D1381="FF 6x1"),$D1381="5x2"),IF(AND(OR($D1381="6x1",$D1381="FF 6x1"),OR(WEEKDAY($F1381,2)=6,WEEKDAY($F1381,2)=7)),"Folga","Falta de registro"),IF(AND($AB1381&lt;&gt;$AB1380,IFERROR(INDEX(Cadastro!$F$5:$F$243,$AB1381),"")=""),"Indeterminado (início da série)",IF($X1381&gt;0,"Folga","Falta de registro"))))))))</f>
        <v>Folga</v>
      </c>
      <c r="Z1381" s="34">
        <f>IF(OR($L1381&gt;0,$F1381&gt;Parâmetros!$E$14),0,IF($A1381&lt;&gt;$A1380,1,N($Z1380)+1))</f>
        <v>1</v>
      </c>
      <c r="AA1381" s="34">
        <f>IF(OR($L1381&gt;0,$F1381&gt;Parâmetros!$E$14),0,IF(OR($A1381&lt;&gt;$A1382,$F1382&gt;Parâmetros!$E$14),1,N($AA1382)+1))</f>
        <v>1</v>
      </c>
      <c r="AB1381" s="31">
        <f>IFERROR(MATCH($A1381&amp;"|"&amp;TEXT(_xlfn.MAXIFS(Cadastro!$E$5:$E$243,Cadastro!$A$5:$A$243,$A1381,Cadastro!$E$5:$E$243,"&lt;="&amp;$F1381),"yyyymmdd"),Cadastro!$I$5:$I$243,0),"")</f>
        <v>177</v>
      </c>
      <c r="AC1381" t="str">
        <f>IFERROR(_xlfn.SINGLE(INDEX(Exceções!$D$5:$D$203,MATCH($A1381&amp;"|"&amp;$F1381,Exceções!$F$5:$F$203,0))),"")</f>
        <v/>
      </c>
      <c r="AD1381" t="str">
        <f>IF($AC1381="","",IFERROR(_xlfn.SINGLE(INDEX(Exceções!$E$5:$E$203,MATCH($A1381&amp;"|"&amp;$F1381,Exceções!$F$5:$F$203,0))),""))</f>
        <v/>
      </c>
    </row>
    <row r="1382" spans="1:30" ht="15" hidden="1" customHeight="1" x14ac:dyDescent="0.25">
      <c r="A1382" s="31">
        <v>12468</v>
      </c>
      <c r="B1382" s="17" t="s">
        <v>60</v>
      </c>
      <c r="C1382" s="17" t="str">
        <f>IFERROR(INDEX(Cadastro!$C$5:$C$243,$AB1382),"NÃO INFORMADO")</f>
        <v>MEC</v>
      </c>
      <c r="D1382" s="17" t="str">
        <f>IFERROR(INDEX(Cadastro!$D$5:$D$243,$AB1382),"")</f>
        <v>C</v>
      </c>
      <c r="E1382" s="17" t="str">
        <f>IFERROR(INDEX(Cadastro!$G$5:$G$243,$AB1382),"")</f>
        <v>C</v>
      </c>
      <c r="F1382" s="29">
        <v>46308</v>
      </c>
      <c r="G1382" s="32" t="str">
        <f t="shared" si="126"/>
        <v>ter</v>
      </c>
      <c r="H1382" s="31">
        <f>IF($L1382=0,"",_xlfn.MINIFS(Dados!$Q:$Q,Dados!$A:$A,$A1382,Dados!$S:$S,$F1382))</f>
        <v>0</v>
      </c>
      <c r="I1382" s="31">
        <f>IF($H1382="","",_xlfn.MAXIFS(Dados!$R:$R,Dados!$A:$A,$A1382,Dados!$S:$S,$F1382))</f>
        <v>407</v>
      </c>
      <c r="J1382" s="32" t="str">
        <f>IF($D1382&lt;&gt;"Folguista","",IFERROR(INDEX(Parâmetros!$D$52:$G$52,1,MIN(4,MAX(1,$W1382))),""))</f>
        <v/>
      </c>
      <c r="K1382" s="32" t="str">
        <f>IF(OR($AC1382&lt;&gt;"",$Y1382="Folga",$Y1382="Folga trabalhada",$Y1382="Férias (cadastro)",$Y1382="Férias / afastamento",$Y1382="Indeterminado (início da série)"),"",IF(OR($D1382="6x1",$D1382="FF 6x1"),IF(OR(WEEKDAY($F1382,2)=6,WEEKDAY($F1382,2)=7),"6x1 sáb/dom","6x1"),IF($D1382="5x2","5x2",IF($H1382="",IF($D1382="Folguista",$J1382,$E1382),IF(OR($H1382&gt;=Parâmetros!$E$18,$H1382&lt;Parâmetros!$E$19),"C",IF($H1382&lt;Parâmetros!$E$20,"A","B"))))))</f>
        <v>C</v>
      </c>
      <c r="L1382" s="30">
        <f>SUMIFS(Dados!$E:$E,Dados!$A:$A,$A1382,Dados!$S:$S,$F1382)</f>
        <v>6.71</v>
      </c>
      <c r="M1382" s="30">
        <f>IFERROR(INDEX(Parâmetros!$E$6:$E$11,MATCH($K1382,Parâmetros!$A$6:$A$11,0)),"")</f>
        <v>6.67</v>
      </c>
      <c r="N1382" s="33">
        <f t="shared" si="127"/>
        <v>1.0059970014992503</v>
      </c>
      <c r="O1382" s="33">
        <f>Parâmetros!$E$13</f>
        <v>0.8</v>
      </c>
      <c r="P1382" s="32" t="str">
        <f>IF(OR($M1382="",$F1382&gt;Parâmetros!$E$14),"Não","Sim")</f>
        <v>Sim</v>
      </c>
      <c r="Q1382" s="32" t="str">
        <f t="shared" si="128"/>
        <v>Sim</v>
      </c>
      <c r="R1382" s="32" t="str">
        <f t="shared" si="129"/>
        <v>Sim</v>
      </c>
      <c r="S1382" s="30">
        <f t="shared" si="130"/>
        <v>0</v>
      </c>
      <c r="T1382" s="32" t="str">
        <f>IF($Q1382&lt;&gt;"Sim","",IF($N1382&gt;Parâmetros!$E$15,"Sim","Não"))</f>
        <v>Sim</v>
      </c>
      <c r="U1382" s="17" t="str">
        <f t="shared" si="131"/>
        <v>Na meta</v>
      </c>
      <c r="V1382" s="17" t="str">
        <f>IF($AC1382&lt;&gt;"",IF($L1382&gt;0,"ATENÇÃO · apontou em dia de "&amp;LOWER($AC1382)&amp;" cadastrado","Exceção cadastrada · "&amp;$AC1382)&amp;IF($AD1382="",""," · "&amp;$AD1382),IF($E1382="Férias",IF($L1382&gt;0,"ATENÇÃO · apontou estando de férias no cadastro","Férias no cadastro"),IF($Y1382="Férias / afastamento","Afastamento · "&amp;($Z1382+$AA1382-1)&amp;" dias seguidos sem apontamento",IF($Y1382="Folga trabalhada","ATENÇÃO · apontou em dia de folga da escala 5x2",IF($Y1382="Folga",IF(AND($D1382="5x2",OR(WEEKDAY($F1382,2)=6,WEEKDAY($F1382,2)=7)),"Folga de fim de semana da escala 5x2",IF(AND(OR($D1382="6x1",$D1382="FF 6x1"),WEEKDAY($F1382,2)=6,FALSE()),"Folga de fim de semana · apontou no domingo anterior",IF(AND(OR($D1382="6x1",$D1382="FF 6x1"),WEEKDAY($F1382,2)=7,AND($A1382=$A1381,$L1381&gt;0)),"Folga de fim de semana · apontou no sábado",IF(AND(OR($D1382="6x1",$D1382="FF 6x1"),OR(WEEKDAY($F1382,2)=6,WEEKDAY($F1382,2)=7)),"Folga de fim de semana · sem apontamento no sábado nem no domingo","Folga prevista pelo ciclo")))),IF($Y1382="Indeterminado (início da série)","Sem histórico anterior — informe o dia do ciclo no Cadastro",IF($Y1382="Falta de registro",IF(OR(OR($D1382="6x1",$D1382="FF 6x1"),$D1382="5x2"),"FALTA DE REGISTRO · dia útil da escala "&amp;$E1382,"FALTA DE REGISTRO · dia "&amp;$W1382&amp;" de "&amp;IFERROR(INDEX(Parâmetros!$B$39:$B$48,MATCH($E1382,Parâmetros!$A$39:$A$48,0)),99)&amp;" do ciclo"),IF(OR($D1382="6x1",$D1382="FF 6x1"),IF(OR(AND(WEEKDAY($F1382,2)=6,AND($A1382=$A1383,$L1383&gt;0)),AND(WEEKDAY($F1382,2)=7,AND($A1382=$A1381,$L1381&gt;0))),"ATENÇÃO · apontou sábado e domingo no mesmo fim de semana",IF(OR(WEEKDAY($F1382,2)=6,WEEKDAY($F1382,2)=7),"Jornada de fim de semana do 6x1",IF(OR($H1382&gt;=Parâmetros!$E$20,$H1382&lt;Parâmetros!$E$19),"ATENÇÃO · 6x1 apontou fora do horário diurno","Jornada fixa do 6x1"))),IF($D1382="5x2","Jornada fixa do 5x2",IF($D1382="Folguista",IF($J1382=$K1382,"Evidência confirma sequência","DIVERGE · sequência "&amp;$J1382&amp;" × evidência "&amp;$K1382),IF($K1382=$E1382,"Evidência confirma cadastro","DIVERGE · cadastro "&amp;$E1382&amp;" × evidência "&amp;$K1382)))))))))))</f>
        <v>Evidência confirma cadastro</v>
      </c>
      <c r="W1382" s="34">
        <f>IF(OR(OR($D1382="6x1",$D1382="FF 6x1"),$D1382="5x2"),"",IF($AB1382&lt;&gt;$AB1381,IF(IFERROR(INDEX(Cadastro!$F$5:$F$243,$AB1382),"")="",IF($L1382&gt;0,1,0),IF(IFERROR(INDEX(Cadastro!$F$5:$F$243,$AB1382),"")&lt;=IFERROR(INDEX(Parâmetros!$B$39:$B$48,MATCH($E1382,Parâmetros!$A$39:$A$48,0)),99),IFERROR(INDEX(Cadastro!$F$5:$F$243,$AB1382),""),0)),IF($L1382&gt;0,IF(N($X1381)&gt;0,1,N($W1381)+1),IF(AND($L1382=0,OR(N($W1381)&gt;=IFERROR(INDEX(Parâmetros!$B$39:$B$48,MATCH($E1382,Parâmetros!$A$39:$A$48,0)),99),AND(N($X1381)&gt;0,N($X1381)&lt;IFERROR(INDEX(Parâmetros!$C$39:$C$48,MATCH($E1382,Parâmetros!$A$39:$A$48,0)),0)))),0,N($W1381)+1))))</f>
        <v>1</v>
      </c>
      <c r="X1382" s="34">
        <f>IF(OR(OR($D1382="6x1",$D1382="FF 6x1"),$D1382="5x2"),"",IF($AB1382&lt;&gt;$AB1381,IF(IFERROR(INDEX(Cadastro!$F$5:$F$243,$AB1382),"")="",0,IF(IFERROR(INDEX(Cadastro!$F$5:$F$243,$AB1382),"")&gt;IFERROR(INDEX(Parâmetros!$B$39:$B$48,MATCH($E1382,Parâmetros!$A$39:$A$48,0)),99),IFERROR(INDEX(Cadastro!$F$5:$F$243,$AB1382),"")-IFERROR(INDEX(Parâmetros!$B$39:$B$48,MATCH($E1382,Parâmetros!$A$39:$A$48,0)),99),0)),IF(AND($L1382=0,OR(N($W1381)&gt;=IFERROR(INDEX(Parâmetros!$B$39:$B$48,MATCH($E1382,Parâmetros!$A$39:$A$48,0)),99),AND(N($X1381)&gt;0,N($X1381)&lt;IFERROR(INDEX(Parâmetros!$C$39:$C$48,MATCH($E1382,Parâmetros!$A$39:$A$48,0)),0)))),N($X1381)+1,0)))</f>
        <v>0</v>
      </c>
      <c r="Y1382" t="str">
        <f>IF($AC1382&lt;&gt;"",IF($L1382&gt;0,$AC1382&amp;" · com apontamento",$AC1382),IF($E1382="Férias",IF($L1382&gt;0,"Férias · com apontamento","Férias (cadastro)"),IF(($Z1382+$AA1382-1)&gt;Parâmetros!$E$16,"Férias / afastamento",IF(AND($D1382="5x2",OR(WEEKDAY($F1382,2)=6,WEEKDAY($F1382,2)=7)),IF($L1382&gt;0,"Folga trabalhada","Folga"),IF($L1382&gt;0,"Trabalhado",IF(OR(OR($D1382="6x1",$D1382="FF 6x1"),$D1382="5x2"),IF(AND(OR($D1382="6x1",$D1382="FF 6x1"),OR(WEEKDAY($F1382,2)=6,WEEKDAY($F1382,2)=7)),"Folga","Falta de registro"),IF(AND($AB1382&lt;&gt;$AB1381,IFERROR(INDEX(Cadastro!$F$5:$F$243,$AB1382),"")=""),"Indeterminado (início da série)",IF($X1382&gt;0,"Folga","Falta de registro"))))))))</f>
        <v>Trabalhado</v>
      </c>
      <c r="Z1382" s="34">
        <f>IF(OR($L1382&gt;0,$F1382&gt;Parâmetros!$E$14),0,IF($A1382&lt;&gt;$A1381,1,N($Z1381)+1))</f>
        <v>0</v>
      </c>
      <c r="AA1382" s="34">
        <f>IF(OR($L1382&gt;0,$F1382&gt;Parâmetros!$E$14),0,IF(OR($A1382&lt;&gt;$A1383,$F1383&gt;Parâmetros!$E$14),1,N($AA1383)+1))</f>
        <v>0</v>
      </c>
      <c r="AB1382" s="31">
        <f>IFERROR(MATCH($A1382&amp;"|"&amp;TEXT(_xlfn.MAXIFS(Cadastro!$E$5:$E$243,Cadastro!$A$5:$A$243,$A1382,Cadastro!$E$5:$E$243,"&lt;="&amp;$F1382),"yyyymmdd"),Cadastro!$I$5:$I$243,0),"")</f>
        <v>177</v>
      </c>
      <c r="AC1382" t="str">
        <f>IFERROR(_xlfn.SINGLE(INDEX(Exceções!$D$5:$D$203,MATCH($A1382&amp;"|"&amp;$F1382,Exceções!$F$5:$F$203,0))),"")</f>
        <v/>
      </c>
      <c r="AD1382" t="str">
        <f>IF($AC1382="","",IFERROR(_xlfn.SINGLE(INDEX(Exceções!$E$5:$E$203,MATCH($A1382&amp;"|"&amp;$F1382,Exceções!$F$5:$F$203,0))),""))</f>
        <v/>
      </c>
    </row>
    <row r="1383" spans="1:30" ht="15" hidden="1" customHeight="1" x14ac:dyDescent="0.25">
      <c r="A1383" s="31">
        <v>12468</v>
      </c>
      <c r="B1383" s="17" t="s">
        <v>60</v>
      </c>
      <c r="C1383" s="17" t="str">
        <f>IFERROR(INDEX(Cadastro!$C$5:$C$243,$AB1383),"NÃO INFORMADO")</f>
        <v>MEC</v>
      </c>
      <c r="D1383" s="17" t="str">
        <f>IFERROR(INDEX(Cadastro!$D$5:$D$243,$AB1383),"")</f>
        <v>C</v>
      </c>
      <c r="E1383" s="17" t="str">
        <f>IFERROR(INDEX(Cadastro!$G$5:$G$243,$AB1383),"")</f>
        <v>C</v>
      </c>
      <c r="F1383" s="29">
        <v>46309</v>
      </c>
      <c r="G1383" s="32" t="str">
        <f t="shared" si="126"/>
        <v>qua</v>
      </c>
      <c r="H1383" s="31">
        <f>IF($L1383=0,"",_xlfn.MINIFS(Dados!$Q:$Q,Dados!$A:$A,$A1383,Dados!$S:$S,$F1383))</f>
        <v>1423</v>
      </c>
      <c r="I1383" s="31">
        <f>IF($H1383="","",_xlfn.MAXIFS(Dados!$R:$R,Dados!$A:$A,$A1383,Dados!$S:$S,$F1383))</f>
        <v>402</v>
      </c>
      <c r="J1383" s="32" t="str">
        <f>IF($D1383&lt;&gt;"Folguista","",IFERROR(INDEX(Parâmetros!$D$52:$G$52,1,MIN(4,MAX(1,$W1383))),""))</f>
        <v/>
      </c>
      <c r="K1383" s="32" t="str">
        <f>IF(OR($AC1383&lt;&gt;"",$Y1383="Folga",$Y1383="Folga trabalhada",$Y1383="Férias (cadastro)",$Y1383="Férias / afastamento",$Y1383="Indeterminado (início da série)"),"",IF(OR($D1383="6x1",$D1383="FF 6x1"),IF(OR(WEEKDAY($F1383,2)=6,WEEKDAY($F1383,2)=7),"6x1 sáb/dom","6x1"),IF($D1383="5x2","5x2",IF($H1383="",IF($D1383="Folguista",$J1383,$E1383),IF(OR($H1383&gt;=Parâmetros!$E$18,$H1383&lt;Parâmetros!$E$19),"C",IF($H1383&lt;Parâmetros!$E$20,"A","B"))))))</f>
        <v>C</v>
      </c>
      <c r="L1383" s="30">
        <f>SUMIFS(Dados!$E:$E,Dados!$A:$A,$A1383,Dados!$S:$S,$F1383)</f>
        <v>7</v>
      </c>
      <c r="M1383" s="30">
        <f>IFERROR(INDEX(Parâmetros!$E$6:$E$11,MATCH($K1383,Parâmetros!$A$6:$A$11,0)),"")</f>
        <v>6.67</v>
      </c>
      <c r="N1383" s="33">
        <f t="shared" si="127"/>
        <v>1.0494752623688155</v>
      </c>
      <c r="O1383" s="33">
        <f>Parâmetros!$E$13</f>
        <v>0.8</v>
      </c>
      <c r="P1383" s="32" t="str">
        <f>IF(OR($M1383="",$F1383&gt;Parâmetros!$E$14),"Não","Sim")</f>
        <v>Sim</v>
      </c>
      <c r="Q1383" s="32" t="str">
        <f t="shared" si="128"/>
        <v>Sim</v>
      </c>
      <c r="R1383" s="32" t="str">
        <f t="shared" si="129"/>
        <v>Sim</v>
      </c>
      <c r="S1383" s="30">
        <f t="shared" si="130"/>
        <v>0</v>
      </c>
      <c r="T1383" s="32" t="str">
        <f>IF($Q1383&lt;&gt;"Sim","",IF($N1383&gt;Parâmetros!$E$15,"Sim","Não"))</f>
        <v>Sim</v>
      </c>
      <c r="U1383" s="17" t="str">
        <f t="shared" si="131"/>
        <v>Na meta</v>
      </c>
      <c r="V1383" s="17" t="str">
        <f>IF($AC1383&lt;&gt;"",IF($L1383&gt;0,"ATENÇÃO · apontou em dia de "&amp;LOWER($AC1383)&amp;" cadastrado","Exceção cadastrada · "&amp;$AC1383)&amp;IF($AD1383="",""," · "&amp;$AD1383),IF($E1383="Férias",IF($L1383&gt;0,"ATENÇÃO · apontou estando de férias no cadastro","Férias no cadastro"),IF($Y1383="Férias / afastamento","Afastamento · "&amp;($Z1383+$AA1383-1)&amp;" dias seguidos sem apontamento",IF($Y1383="Folga trabalhada","ATENÇÃO · apontou em dia de folga da escala 5x2",IF($Y1383="Folga",IF(AND($D1383="5x2",OR(WEEKDAY($F1383,2)=6,WEEKDAY($F1383,2)=7)),"Folga de fim de semana da escala 5x2",IF(AND(OR($D1383="6x1",$D1383="FF 6x1"),WEEKDAY($F1383,2)=6,FALSE()),"Folga de fim de semana · apontou no domingo anterior",IF(AND(OR($D1383="6x1",$D1383="FF 6x1"),WEEKDAY($F1383,2)=7,AND($A1383=$A1382,$L1382&gt;0)),"Folga de fim de semana · apontou no sábado",IF(AND(OR($D1383="6x1",$D1383="FF 6x1"),OR(WEEKDAY($F1383,2)=6,WEEKDAY($F1383,2)=7)),"Folga de fim de semana · sem apontamento no sábado nem no domingo","Folga prevista pelo ciclo")))),IF($Y1383="Indeterminado (início da série)","Sem histórico anterior — informe o dia do ciclo no Cadastro",IF($Y1383="Falta de registro",IF(OR(OR($D1383="6x1",$D1383="FF 6x1"),$D1383="5x2"),"FALTA DE REGISTRO · dia útil da escala "&amp;$E1383,"FALTA DE REGISTRO · dia "&amp;$W1383&amp;" de "&amp;IFERROR(INDEX(Parâmetros!$B$39:$B$48,MATCH($E1383,Parâmetros!$A$39:$A$48,0)),99)&amp;" do ciclo"),IF(OR($D1383="6x1",$D1383="FF 6x1"),IF(OR(AND(WEEKDAY($F1383,2)=6,AND($A1383=$A1384,$L1384&gt;0)),AND(WEEKDAY($F1383,2)=7,AND($A1383=$A1382,$L1382&gt;0))),"ATENÇÃO · apontou sábado e domingo no mesmo fim de semana",IF(OR(WEEKDAY($F1383,2)=6,WEEKDAY($F1383,2)=7),"Jornada de fim de semana do 6x1",IF(OR($H1383&gt;=Parâmetros!$E$20,$H1383&lt;Parâmetros!$E$19),"ATENÇÃO · 6x1 apontou fora do horário diurno","Jornada fixa do 6x1"))),IF($D1383="5x2","Jornada fixa do 5x2",IF($D1383="Folguista",IF($J1383=$K1383,"Evidência confirma sequência","DIVERGE · sequência "&amp;$J1383&amp;" × evidência "&amp;$K1383),IF($K1383=$E1383,"Evidência confirma cadastro","DIVERGE · cadastro "&amp;$E1383&amp;" × evidência "&amp;$K1383)))))))))))</f>
        <v>Evidência confirma cadastro</v>
      </c>
      <c r="W1383" s="34">
        <f>IF(OR(OR($D1383="6x1",$D1383="FF 6x1"),$D1383="5x2"),"",IF($AB1383&lt;&gt;$AB1382,IF(IFERROR(INDEX(Cadastro!$F$5:$F$243,$AB1383),"")="",IF($L1383&gt;0,1,0),IF(IFERROR(INDEX(Cadastro!$F$5:$F$243,$AB1383),"")&lt;=IFERROR(INDEX(Parâmetros!$B$39:$B$48,MATCH($E1383,Parâmetros!$A$39:$A$48,0)),99),IFERROR(INDEX(Cadastro!$F$5:$F$243,$AB1383),""),0)),IF($L1383&gt;0,IF(N($X1382)&gt;0,1,N($W1382)+1),IF(AND($L1383=0,OR(N($W1382)&gt;=IFERROR(INDEX(Parâmetros!$B$39:$B$48,MATCH($E1383,Parâmetros!$A$39:$A$48,0)),99),AND(N($X1382)&gt;0,N($X1382)&lt;IFERROR(INDEX(Parâmetros!$C$39:$C$48,MATCH($E1383,Parâmetros!$A$39:$A$48,0)),0)))),0,N($W1382)+1))))</f>
        <v>2</v>
      </c>
      <c r="X1383" s="34">
        <f>IF(OR(OR($D1383="6x1",$D1383="FF 6x1"),$D1383="5x2"),"",IF($AB1383&lt;&gt;$AB1382,IF(IFERROR(INDEX(Cadastro!$F$5:$F$243,$AB1383),"")="",0,IF(IFERROR(INDEX(Cadastro!$F$5:$F$243,$AB1383),"")&gt;IFERROR(INDEX(Parâmetros!$B$39:$B$48,MATCH($E1383,Parâmetros!$A$39:$A$48,0)),99),IFERROR(INDEX(Cadastro!$F$5:$F$243,$AB1383),"")-IFERROR(INDEX(Parâmetros!$B$39:$B$48,MATCH($E1383,Parâmetros!$A$39:$A$48,0)),99),0)),IF(AND($L1383=0,OR(N($W1382)&gt;=IFERROR(INDEX(Parâmetros!$B$39:$B$48,MATCH($E1383,Parâmetros!$A$39:$A$48,0)),99),AND(N($X1382)&gt;0,N($X1382)&lt;IFERROR(INDEX(Parâmetros!$C$39:$C$48,MATCH($E1383,Parâmetros!$A$39:$A$48,0)),0)))),N($X1382)+1,0)))</f>
        <v>0</v>
      </c>
      <c r="Y1383" t="str">
        <f>IF($AC1383&lt;&gt;"",IF($L1383&gt;0,$AC1383&amp;" · com apontamento",$AC1383),IF($E1383="Férias",IF($L1383&gt;0,"Férias · com apontamento","Férias (cadastro)"),IF(($Z1383+$AA1383-1)&gt;Parâmetros!$E$16,"Férias / afastamento",IF(AND($D1383="5x2",OR(WEEKDAY($F1383,2)=6,WEEKDAY($F1383,2)=7)),IF($L1383&gt;0,"Folga trabalhada","Folga"),IF($L1383&gt;0,"Trabalhado",IF(OR(OR($D1383="6x1",$D1383="FF 6x1"),$D1383="5x2"),IF(AND(OR($D1383="6x1",$D1383="FF 6x1"),OR(WEEKDAY($F1383,2)=6,WEEKDAY($F1383,2)=7)),"Folga","Falta de registro"),IF(AND($AB1383&lt;&gt;$AB1382,IFERROR(INDEX(Cadastro!$F$5:$F$243,$AB1383),"")=""),"Indeterminado (início da série)",IF($X1383&gt;0,"Folga","Falta de registro"))))))))</f>
        <v>Trabalhado</v>
      </c>
      <c r="Z1383" s="34">
        <f>IF(OR($L1383&gt;0,$F1383&gt;Parâmetros!$E$14),0,IF($A1383&lt;&gt;$A1382,1,N($Z1382)+1))</f>
        <v>0</v>
      </c>
      <c r="AA1383" s="34">
        <f>IF(OR($L1383&gt;0,$F1383&gt;Parâmetros!$E$14),0,IF(OR($A1383&lt;&gt;$A1384,$F1384&gt;Parâmetros!$E$14),1,N($AA1384)+1))</f>
        <v>0</v>
      </c>
      <c r="AB1383" s="31">
        <f>IFERROR(MATCH($A1383&amp;"|"&amp;TEXT(_xlfn.MAXIFS(Cadastro!$E$5:$E$243,Cadastro!$A$5:$A$243,$A1383,Cadastro!$E$5:$E$243,"&lt;="&amp;$F1383),"yyyymmdd"),Cadastro!$I$5:$I$243,0),"")</f>
        <v>177</v>
      </c>
      <c r="AC1383" t="str">
        <f>IFERROR(_xlfn.SINGLE(INDEX(Exceções!$D$5:$D$203,MATCH($A1383&amp;"|"&amp;$F1383,Exceções!$F$5:$F$203,0))),"")</f>
        <v/>
      </c>
      <c r="AD1383" t="str">
        <f>IF($AC1383="","",IFERROR(_xlfn.SINGLE(INDEX(Exceções!$E$5:$E$203,MATCH($A1383&amp;"|"&amp;$F1383,Exceções!$F$5:$F$203,0))),""))</f>
        <v/>
      </c>
    </row>
    <row r="1384" spans="1:30" ht="15" hidden="1" customHeight="1" x14ac:dyDescent="0.25">
      <c r="A1384" s="31">
        <v>12468</v>
      </c>
      <c r="B1384" s="17" t="s">
        <v>60</v>
      </c>
      <c r="C1384" s="17" t="str">
        <f>IFERROR(INDEX(Cadastro!$C$5:$C$243,$AB1384),"NÃO INFORMADO")</f>
        <v>MEC</v>
      </c>
      <c r="D1384" s="17" t="str">
        <f>IFERROR(INDEX(Cadastro!$D$5:$D$243,$AB1384),"")</f>
        <v>C</v>
      </c>
      <c r="E1384" s="17" t="str">
        <f>IFERROR(INDEX(Cadastro!$G$5:$G$243,$AB1384),"")</f>
        <v>C</v>
      </c>
      <c r="F1384" s="29">
        <v>46310</v>
      </c>
      <c r="G1384" s="32" t="str">
        <f t="shared" si="126"/>
        <v>qui</v>
      </c>
      <c r="H1384" s="31">
        <f>IF($L1384=0,"",_xlfn.MINIFS(Dados!$Q:$Q,Dados!$A:$A,$A1384,Dados!$S:$S,$F1384))</f>
        <v>345</v>
      </c>
      <c r="I1384" s="31">
        <f>IF($H1384="","",_xlfn.MAXIFS(Dados!$R:$R,Dados!$A:$A,$A1384,Dados!$S:$S,$F1384))</f>
        <v>420</v>
      </c>
      <c r="J1384" s="32" t="str">
        <f>IF($D1384&lt;&gt;"Folguista","",IFERROR(INDEX(Parâmetros!$D$52:$G$52,1,MIN(4,MAX(1,$W1384))),""))</f>
        <v/>
      </c>
      <c r="K1384" s="32" t="str">
        <f>IF(OR($AC1384&lt;&gt;"",$Y1384="Folga",$Y1384="Folga trabalhada",$Y1384="Férias (cadastro)",$Y1384="Férias / afastamento",$Y1384="Indeterminado (início da série)"),"",IF(OR($D1384="6x1",$D1384="FF 6x1"),IF(OR(WEEKDAY($F1384,2)=6,WEEKDAY($F1384,2)=7),"6x1 sáb/dom","6x1"),IF($D1384="5x2","5x2",IF($H1384="",IF($D1384="Folguista",$J1384,$E1384),IF(OR($H1384&gt;=Parâmetros!$E$18,$H1384&lt;Parâmetros!$E$19),"C",IF($H1384&lt;Parâmetros!$E$20,"A","B"))))))</f>
        <v>C</v>
      </c>
      <c r="L1384" s="30">
        <f>SUMIFS(Dados!$E:$E,Dados!$A:$A,$A1384,Dados!$S:$S,$F1384)</f>
        <v>1.25</v>
      </c>
      <c r="M1384" s="30">
        <f>IFERROR(INDEX(Parâmetros!$E$6:$E$11,MATCH($K1384,Parâmetros!$A$6:$A$11,0)),"")</f>
        <v>6.67</v>
      </c>
      <c r="N1384" s="33">
        <f t="shared" si="127"/>
        <v>0.18740629685157423</v>
      </c>
      <c r="O1384" s="33">
        <f>Parâmetros!$E$13</f>
        <v>0.8</v>
      </c>
      <c r="P1384" s="32" t="str">
        <f>IF(OR($M1384="",$F1384&gt;Parâmetros!$E$14),"Não","Sim")</f>
        <v>Sim</v>
      </c>
      <c r="Q1384" s="32" t="str">
        <f t="shared" si="128"/>
        <v>Sim</v>
      </c>
      <c r="R1384" s="32" t="str">
        <f t="shared" si="129"/>
        <v>Não</v>
      </c>
      <c r="S1384" s="30">
        <f t="shared" si="130"/>
        <v>4.0860000000000003</v>
      </c>
      <c r="T1384" s="32" t="str">
        <f>IF($Q1384&lt;&gt;"Sim","",IF($N1384&gt;Parâmetros!$E$15,"Sim","Não"))</f>
        <v>Não</v>
      </c>
      <c r="U1384" s="17" t="str">
        <f t="shared" si="131"/>
        <v>Abaixo da meta</v>
      </c>
      <c r="V1384" s="17" t="str">
        <f>IF($AC1384&lt;&gt;"",IF($L1384&gt;0,"ATENÇÃO · apontou em dia de "&amp;LOWER($AC1384)&amp;" cadastrado","Exceção cadastrada · "&amp;$AC1384)&amp;IF($AD1384="",""," · "&amp;$AD1384),IF($E1384="Férias",IF($L1384&gt;0,"ATENÇÃO · apontou estando de férias no cadastro","Férias no cadastro"),IF($Y1384="Férias / afastamento","Afastamento · "&amp;($Z1384+$AA1384-1)&amp;" dias seguidos sem apontamento",IF($Y1384="Folga trabalhada","ATENÇÃO · apontou em dia de folga da escala 5x2",IF($Y1384="Folga",IF(AND($D1384="5x2",OR(WEEKDAY($F1384,2)=6,WEEKDAY($F1384,2)=7)),"Folga de fim de semana da escala 5x2",IF(AND(OR($D1384="6x1",$D1384="FF 6x1"),WEEKDAY($F1384,2)=6,FALSE()),"Folga de fim de semana · apontou no domingo anterior",IF(AND(OR($D1384="6x1",$D1384="FF 6x1"),WEEKDAY($F1384,2)=7,AND($A1384=$A1383,$L1383&gt;0)),"Folga de fim de semana · apontou no sábado",IF(AND(OR($D1384="6x1",$D1384="FF 6x1"),OR(WEEKDAY($F1384,2)=6,WEEKDAY($F1384,2)=7)),"Folga de fim de semana · sem apontamento no sábado nem no domingo","Folga prevista pelo ciclo")))),IF($Y1384="Indeterminado (início da série)","Sem histórico anterior — informe o dia do ciclo no Cadastro",IF($Y1384="Falta de registro",IF(OR(OR($D1384="6x1",$D1384="FF 6x1"),$D1384="5x2"),"FALTA DE REGISTRO · dia útil da escala "&amp;$E1384,"FALTA DE REGISTRO · dia "&amp;$W1384&amp;" de "&amp;IFERROR(INDEX(Parâmetros!$B$39:$B$48,MATCH($E1384,Parâmetros!$A$39:$A$48,0)),99)&amp;" do ciclo"),IF(OR($D1384="6x1",$D1384="FF 6x1"),IF(OR(AND(WEEKDAY($F1384,2)=6,AND($A1384=$A1385,$L1385&gt;0)),AND(WEEKDAY($F1384,2)=7,AND($A1384=$A1383,$L1383&gt;0))),"ATENÇÃO · apontou sábado e domingo no mesmo fim de semana",IF(OR(WEEKDAY($F1384,2)=6,WEEKDAY($F1384,2)=7),"Jornada de fim de semana do 6x1",IF(OR($H1384&gt;=Parâmetros!$E$20,$H1384&lt;Parâmetros!$E$19),"ATENÇÃO · 6x1 apontou fora do horário diurno","Jornada fixa do 6x1"))),IF($D1384="5x2","Jornada fixa do 5x2",IF($D1384="Folguista",IF($J1384=$K1384,"Evidência confirma sequência","DIVERGE · sequência "&amp;$J1384&amp;" × evidência "&amp;$K1384),IF($K1384=$E1384,"Evidência confirma cadastro","DIVERGE · cadastro "&amp;$E1384&amp;" × evidência "&amp;$K1384)))))))))))</f>
        <v>Evidência confirma cadastro</v>
      </c>
      <c r="W1384" s="34">
        <f>IF(OR(OR($D1384="6x1",$D1384="FF 6x1"),$D1384="5x2"),"",IF($AB1384&lt;&gt;$AB1383,IF(IFERROR(INDEX(Cadastro!$F$5:$F$243,$AB1384),"")="",IF($L1384&gt;0,1,0),IF(IFERROR(INDEX(Cadastro!$F$5:$F$243,$AB1384),"")&lt;=IFERROR(INDEX(Parâmetros!$B$39:$B$48,MATCH($E1384,Parâmetros!$A$39:$A$48,0)),99),IFERROR(INDEX(Cadastro!$F$5:$F$243,$AB1384),""),0)),IF($L1384&gt;0,IF(N($X1383)&gt;0,1,N($W1383)+1),IF(AND($L1384=0,OR(N($W1383)&gt;=IFERROR(INDEX(Parâmetros!$B$39:$B$48,MATCH($E1384,Parâmetros!$A$39:$A$48,0)),99),AND(N($X1383)&gt;0,N($X1383)&lt;IFERROR(INDEX(Parâmetros!$C$39:$C$48,MATCH($E1384,Parâmetros!$A$39:$A$48,0)),0)))),0,N($W1383)+1))))</f>
        <v>3</v>
      </c>
      <c r="X1384" s="34">
        <f>IF(OR(OR($D1384="6x1",$D1384="FF 6x1"),$D1384="5x2"),"",IF($AB1384&lt;&gt;$AB1383,IF(IFERROR(INDEX(Cadastro!$F$5:$F$243,$AB1384),"")="",0,IF(IFERROR(INDEX(Cadastro!$F$5:$F$243,$AB1384),"")&gt;IFERROR(INDEX(Parâmetros!$B$39:$B$48,MATCH($E1384,Parâmetros!$A$39:$A$48,0)),99),IFERROR(INDEX(Cadastro!$F$5:$F$243,$AB1384),"")-IFERROR(INDEX(Parâmetros!$B$39:$B$48,MATCH($E1384,Parâmetros!$A$39:$A$48,0)),99),0)),IF(AND($L1384=0,OR(N($W1383)&gt;=IFERROR(INDEX(Parâmetros!$B$39:$B$48,MATCH($E1384,Parâmetros!$A$39:$A$48,0)),99),AND(N($X1383)&gt;0,N($X1383)&lt;IFERROR(INDEX(Parâmetros!$C$39:$C$48,MATCH($E1384,Parâmetros!$A$39:$A$48,0)),0)))),N($X1383)+1,0)))</f>
        <v>0</v>
      </c>
      <c r="Y1384" t="str">
        <f>IF($AC1384&lt;&gt;"",IF($L1384&gt;0,$AC1384&amp;" · com apontamento",$AC1384),IF($E1384="Férias",IF($L1384&gt;0,"Férias · com apontamento","Férias (cadastro)"),IF(($Z1384+$AA1384-1)&gt;Parâmetros!$E$16,"Férias / afastamento",IF(AND($D1384="5x2",OR(WEEKDAY($F1384,2)=6,WEEKDAY($F1384,2)=7)),IF($L1384&gt;0,"Folga trabalhada","Folga"),IF($L1384&gt;0,"Trabalhado",IF(OR(OR($D1384="6x1",$D1384="FF 6x1"),$D1384="5x2"),IF(AND(OR($D1384="6x1",$D1384="FF 6x1"),OR(WEEKDAY($F1384,2)=6,WEEKDAY($F1384,2)=7)),"Folga","Falta de registro"),IF(AND($AB1384&lt;&gt;$AB1383,IFERROR(INDEX(Cadastro!$F$5:$F$243,$AB1384),"")=""),"Indeterminado (início da série)",IF($X1384&gt;0,"Folga","Falta de registro"))))))))</f>
        <v>Trabalhado</v>
      </c>
      <c r="Z1384" s="34">
        <f>IF(OR($L1384&gt;0,$F1384&gt;Parâmetros!$E$14),0,IF($A1384&lt;&gt;$A1383,1,N($Z1383)+1))</f>
        <v>0</v>
      </c>
      <c r="AA1384" s="34">
        <f>IF(OR($L1384&gt;0,$F1384&gt;Parâmetros!$E$14),0,IF(OR($A1384&lt;&gt;$A1385,$F1385&gt;Parâmetros!$E$14),1,N($AA1385)+1))</f>
        <v>0</v>
      </c>
      <c r="AB1384" s="31">
        <f>IFERROR(MATCH($A1384&amp;"|"&amp;TEXT(_xlfn.MAXIFS(Cadastro!$E$5:$E$243,Cadastro!$A$5:$A$243,$A1384,Cadastro!$E$5:$E$243,"&lt;="&amp;$F1384),"yyyymmdd"),Cadastro!$I$5:$I$243,0),"")</f>
        <v>177</v>
      </c>
      <c r="AC1384" t="str">
        <f>IFERROR(_xlfn.SINGLE(INDEX(Exceções!$D$5:$D$203,MATCH($A1384&amp;"|"&amp;$F1384,Exceções!$F$5:$F$203,0))),"")</f>
        <v/>
      </c>
      <c r="AD1384" t="str">
        <f>IF($AC1384="","",IFERROR(_xlfn.SINGLE(INDEX(Exceções!$E$5:$E$203,MATCH($A1384&amp;"|"&amp;$F1384,Exceções!$F$5:$F$203,0))),""))</f>
        <v/>
      </c>
    </row>
    <row r="1385" spans="1:30" ht="15" hidden="1" customHeight="1" x14ac:dyDescent="0.25">
      <c r="A1385" s="31">
        <v>12468</v>
      </c>
      <c r="B1385" s="17" t="s">
        <v>60</v>
      </c>
      <c r="C1385" s="17" t="str">
        <f>IFERROR(INDEX(Cadastro!$C$5:$C$243,$AB1385),"NÃO INFORMADO")</f>
        <v>MEC</v>
      </c>
      <c r="D1385" s="17" t="str">
        <f>IFERROR(INDEX(Cadastro!$D$5:$D$243,$AB1385),"")</f>
        <v>C</v>
      </c>
      <c r="E1385" s="17" t="str">
        <f>IFERROR(INDEX(Cadastro!$G$5:$G$243,$AB1385),"")</f>
        <v>C</v>
      </c>
      <c r="F1385" s="29">
        <v>46311</v>
      </c>
      <c r="G1385" s="32" t="str">
        <f t="shared" si="126"/>
        <v>sex</v>
      </c>
      <c r="H1385" s="31">
        <f>IF($L1385=0,"",_xlfn.MINIFS(Dados!$Q:$Q,Dados!$A:$A,$A1385,Dados!$S:$S,$F1385))</f>
        <v>6</v>
      </c>
      <c r="I1385" s="31">
        <f>IF($H1385="","",_xlfn.MAXIFS(Dados!$R:$R,Dados!$A:$A,$A1385,Dados!$S:$S,$F1385))</f>
        <v>364</v>
      </c>
      <c r="J1385" s="32" t="str">
        <f>IF($D1385&lt;&gt;"Folguista","",IFERROR(INDEX(Parâmetros!$D$52:$G$52,1,MIN(4,MAX(1,$W1385))),""))</f>
        <v/>
      </c>
      <c r="K1385" s="32" t="str">
        <f>IF(OR($AC1385&lt;&gt;"",$Y1385="Folga",$Y1385="Folga trabalhada",$Y1385="Férias (cadastro)",$Y1385="Férias / afastamento",$Y1385="Indeterminado (início da série)"),"",IF(OR($D1385="6x1",$D1385="FF 6x1"),IF(OR(WEEKDAY($F1385,2)=6,WEEKDAY($F1385,2)=7),"6x1 sáb/dom","6x1"),IF($D1385="5x2","5x2",IF($H1385="",IF($D1385="Folguista",$J1385,$E1385),IF(OR($H1385&gt;=Parâmetros!$E$18,$H1385&lt;Parâmetros!$E$19),"C",IF($H1385&lt;Parâmetros!$E$20,"A","B"))))))</f>
        <v>C</v>
      </c>
      <c r="L1385" s="30">
        <f>SUMIFS(Dados!$E:$E,Dados!$A:$A,$A1385,Dados!$S:$S,$F1385)</f>
        <v>6.05</v>
      </c>
      <c r="M1385" s="30">
        <f>IFERROR(INDEX(Parâmetros!$E$6:$E$11,MATCH($K1385,Parâmetros!$A$6:$A$11,0)),"")</f>
        <v>6.67</v>
      </c>
      <c r="N1385" s="33">
        <f t="shared" si="127"/>
        <v>0.9070464767616192</v>
      </c>
      <c r="O1385" s="33">
        <f>Parâmetros!$E$13</f>
        <v>0.8</v>
      </c>
      <c r="P1385" s="32" t="str">
        <f>IF(OR($M1385="",$F1385&gt;Parâmetros!$E$14),"Não","Sim")</f>
        <v>Sim</v>
      </c>
      <c r="Q1385" s="32" t="str">
        <f t="shared" si="128"/>
        <v>Sim</v>
      </c>
      <c r="R1385" s="32" t="str">
        <f t="shared" si="129"/>
        <v>Sim</v>
      </c>
      <c r="S1385" s="30">
        <f t="shared" si="130"/>
        <v>0</v>
      </c>
      <c r="T1385" s="32" t="str">
        <f>IF($Q1385&lt;&gt;"Sim","",IF($N1385&gt;Parâmetros!$E$15,"Sim","Não"))</f>
        <v>Não</v>
      </c>
      <c r="U1385" s="17" t="str">
        <f t="shared" si="131"/>
        <v>Na meta</v>
      </c>
      <c r="V1385" s="17" t="str">
        <f>IF($AC1385&lt;&gt;"",IF($L1385&gt;0,"ATENÇÃO · apontou em dia de "&amp;LOWER($AC1385)&amp;" cadastrado","Exceção cadastrada · "&amp;$AC1385)&amp;IF($AD1385="",""," · "&amp;$AD1385),IF($E1385="Férias",IF($L1385&gt;0,"ATENÇÃO · apontou estando de férias no cadastro","Férias no cadastro"),IF($Y1385="Férias / afastamento","Afastamento · "&amp;($Z1385+$AA1385-1)&amp;" dias seguidos sem apontamento",IF($Y1385="Folga trabalhada","ATENÇÃO · apontou em dia de folga da escala 5x2",IF($Y1385="Folga",IF(AND($D1385="5x2",OR(WEEKDAY($F1385,2)=6,WEEKDAY($F1385,2)=7)),"Folga de fim de semana da escala 5x2",IF(AND(OR($D1385="6x1",$D1385="FF 6x1"),WEEKDAY($F1385,2)=6,FALSE()),"Folga de fim de semana · apontou no domingo anterior",IF(AND(OR($D1385="6x1",$D1385="FF 6x1"),WEEKDAY($F1385,2)=7,AND($A1385=$A1384,$L1384&gt;0)),"Folga de fim de semana · apontou no sábado",IF(AND(OR($D1385="6x1",$D1385="FF 6x1"),OR(WEEKDAY($F1385,2)=6,WEEKDAY($F1385,2)=7)),"Folga de fim de semana · sem apontamento no sábado nem no domingo","Folga prevista pelo ciclo")))),IF($Y1385="Indeterminado (início da série)","Sem histórico anterior — informe o dia do ciclo no Cadastro",IF($Y1385="Falta de registro",IF(OR(OR($D1385="6x1",$D1385="FF 6x1"),$D1385="5x2"),"FALTA DE REGISTRO · dia útil da escala "&amp;$E1385,"FALTA DE REGISTRO · dia "&amp;$W1385&amp;" de "&amp;IFERROR(INDEX(Parâmetros!$B$39:$B$48,MATCH($E1385,Parâmetros!$A$39:$A$48,0)),99)&amp;" do ciclo"),IF(OR($D1385="6x1",$D1385="FF 6x1"),IF(OR(AND(WEEKDAY($F1385,2)=6,AND($A1385=$A1386,$L1386&gt;0)),AND(WEEKDAY($F1385,2)=7,AND($A1385=$A1384,$L1384&gt;0))),"ATENÇÃO · apontou sábado e domingo no mesmo fim de semana",IF(OR(WEEKDAY($F1385,2)=6,WEEKDAY($F1385,2)=7),"Jornada de fim de semana do 6x1",IF(OR($H1385&gt;=Parâmetros!$E$20,$H1385&lt;Parâmetros!$E$19),"ATENÇÃO · 6x1 apontou fora do horário diurno","Jornada fixa do 6x1"))),IF($D1385="5x2","Jornada fixa do 5x2",IF($D1385="Folguista",IF($J1385=$K1385,"Evidência confirma sequência","DIVERGE · sequência "&amp;$J1385&amp;" × evidência "&amp;$K1385),IF($K1385=$E1385,"Evidência confirma cadastro","DIVERGE · cadastro "&amp;$E1385&amp;" × evidência "&amp;$K1385)))))))))))</f>
        <v>Evidência confirma cadastro</v>
      </c>
      <c r="W1385" s="34">
        <f>IF(OR(OR($D1385="6x1",$D1385="FF 6x1"),$D1385="5x2"),"",IF($AB1385&lt;&gt;$AB1384,IF(IFERROR(INDEX(Cadastro!$F$5:$F$243,$AB1385),"")="",IF($L1385&gt;0,1,0),IF(IFERROR(INDEX(Cadastro!$F$5:$F$243,$AB1385),"")&lt;=IFERROR(INDEX(Parâmetros!$B$39:$B$48,MATCH($E1385,Parâmetros!$A$39:$A$48,0)),99),IFERROR(INDEX(Cadastro!$F$5:$F$243,$AB1385),""),0)),IF($L1385&gt;0,IF(N($X1384)&gt;0,1,N($W1384)+1),IF(AND($L1385=0,OR(N($W1384)&gt;=IFERROR(INDEX(Parâmetros!$B$39:$B$48,MATCH($E1385,Parâmetros!$A$39:$A$48,0)),99),AND(N($X1384)&gt;0,N($X1384)&lt;IFERROR(INDEX(Parâmetros!$C$39:$C$48,MATCH($E1385,Parâmetros!$A$39:$A$48,0)),0)))),0,N($W1384)+1))))</f>
        <v>4</v>
      </c>
      <c r="X1385" s="34">
        <f>IF(OR(OR($D1385="6x1",$D1385="FF 6x1"),$D1385="5x2"),"",IF($AB1385&lt;&gt;$AB1384,IF(IFERROR(INDEX(Cadastro!$F$5:$F$243,$AB1385),"")="",0,IF(IFERROR(INDEX(Cadastro!$F$5:$F$243,$AB1385),"")&gt;IFERROR(INDEX(Parâmetros!$B$39:$B$48,MATCH($E1385,Parâmetros!$A$39:$A$48,0)),99),IFERROR(INDEX(Cadastro!$F$5:$F$243,$AB1385),"")-IFERROR(INDEX(Parâmetros!$B$39:$B$48,MATCH($E1385,Parâmetros!$A$39:$A$48,0)),99),0)),IF(AND($L1385=0,OR(N($W1384)&gt;=IFERROR(INDEX(Parâmetros!$B$39:$B$48,MATCH($E1385,Parâmetros!$A$39:$A$48,0)),99),AND(N($X1384)&gt;0,N($X1384)&lt;IFERROR(INDEX(Parâmetros!$C$39:$C$48,MATCH($E1385,Parâmetros!$A$39:$A$48,0)),0)))),N($X1384)+1,0)))</f>
        <v>0</v>
      </c>
      <c r="Y1385" t="str">
        <f>IF($AC1385&lt;&gt;"",IF($L1385&gt;0,$AC1385&amp;" · com apontamento",$AC1385),IF($E1385="Férias",IF($L1385&gt;0,"Férias · com apontamento","Férias (cadastro)"),IF(($Z1385+$AA1385-1)&gt;Parâmetros!$E$16,"Férias / afastamento",IF(AND($D1385="5x2",OR(WEEKDAY($F1385,2)=6,WEEKDAY($F1385,2)=7)),IF($L1385&gt;0,"Folga trabalhada","Folga"),IF($L1385&gt;0,"Trabalhado",IF(OR(OR($D1385="6x1",$D1385="FF 6x1"),$D1385="5x2"),IF(AND(OR($D1385="6x1",$D1385="FF 6x1"),OR(WEEKDAY($F1385,2)=6,WEEKDAY($F1385,2)=7)),"Folga","Falta de registro"),IF(AND($AB1385&lt;&gt;$AB1384,IFERROR(INDEX(Cadastro!$F$5:$F$243,$AB1385),"")=""),"Indeterminado (início da série)",IF($X1385&gt;0,"Folga","Falta de registro"))))))))</f>
        <v>Trabalhado</v>
      </c>
      <c r="Z1385" s="34">
        <f>IF(OR($L1385&gt;0,$F1385&gt;Parâmetros!$E$14),0,IF($A1385&lt;&gt;$A1384,1,N($Z1384)+1))</f>
        <v>0</v>
      </c>
      <c r="AA1385" s="34">
        <f>IF(OR($L1385&gt;0,$F1385&gt;Parâmetros!$E$14),0,IF(OR($A1385&lt;&gt;$A1386,$F1386&gt;Parâmetros!$E$14),1,N($AA1386)+1))</f>
        <v>0</v>
      </c>
      <c r="AB1385" s="31">
        <f>IFERROR(MATCH($A1385&amp;"|"&amp;TEXT(_xlfn.MAXIFS(Cadastro!$E$5:$E$243,Cadastro!$A$5:$A$243,$A1385,Cadastro!$E$5:$E$243,"&lt;="&amp;$F1385),"yyyymmdd"),Cadastro!$I$5:$I$243,0),"")</f>
        <v>177</v>
      </c>
      <c r="AC1385" t="str">
        <f>IFERROR(_xlfn.SINGLE(INDEX(Exceções!$D$5:$D$203,MATCH($A1385&amp;"|"&amp;$F1385,Exceções!$F$5:$F$203,0))),"")</f>
        <v/>
      </c>
      <c r="AD1385" t="str">
        <f>IF($AC1385="","",IFERROR(_xlfn.SINGLE(INDEX(Exceções!$E$5:$E$203,MATCH($A1385&amp;"|"&amp;$F1385,Exceções!$F$5:$F$203,0))),""))</f>
        <v/>
      </c>
    </row>
    <row r="1386" spans="1:30" ht="15" hidden="1" customHeight="1" x14ac:dyDescent="0.25">
      <c r="A1386" s="31">
        <v>12468</v>
      </c>
      <c r="B1386" s="17" t="s">
        <v>60</v>
      </c>
      <c r="C1386" s="17" t="str">
        <f>IFERROR(INDEX(Cadastro!$C$5:$C$243,$AB1386),"NÃO INFORMADO")</f>
        <v>MEC</v>
      </c>
      <c r="D1386" s="17" t="str">
        <f>IFERROR(INDEX(Cadastro!$D$5:$D$243,$AB1386),"")</f>
        <v>C</v>
      </c>
      <c r="E1386" s="17" t="str">
        <f>IFERROR(INDEX(Cadastro!$G$5:$G$243,$AB1386),"")</f>
        <v>C</v>
      </c>
      <c r="F1386" s="29">
        <v>46312</v>
      </c>
      <c r="G1386" s="32" t="str">
        <f t="shared" si="126"/>
        <v>sáb</v>
      </c>
      <c r="H1386" s="31">
        <f>IF($L1386=0,"",_xlfn.MINIFS(Dados!$Q:$Q,Dados!$A:$A,$A1386,Dados!$S:$S,$F1386))</f>
        <v>136</v>
      </c>
      <c r="I1386" s="31">
        <f>IF($H1386="","",_xlfn.MAXIFS(Dados!$R:$R,Dados!$A:$A,$A1386,Dados!$S:$S,$F1386))</f>
        <v>413</v>
      </c>
      <c r="J1386" s="32" t="str">
        <f>IF($D1386&lt;&gt;"Folguista","",IFERROR(INDEX(Parâmetros!$D$52:$G$52,1,MIN(4,MAX(1,$W1386))),""))</f>
        <v/>
      </c>
      <c r="K1386" s="32" t="str">
        <f>IF(OR($AC1386&lt;&gt;"",$Y1386="Folga",$Y1386="Folga trabalhada",$Y1386="Férias (cadastro)",$Y1386="Férias / afastamento",$Y1386="Indeterminado (início da série)"),"",IF(OR($D1386="6x1",$D1386="FF 6x1"),IF(OR(WEEKDAY($F1386,2)=6,WEEKDAY($F1386,2)=7),"6x1 sáb/dom","6x1"),IF($D1386="5x2","5x2",IF($H1386="",IF($D1386="Folguista",$J1386,$E1386),IF(OR($H1386&gt;=Parâmetros!$E$18,$H1386&lt;Parâmetros!$E$19),"C",IF($H1386&lt;Parâmetros!$E$20,"A","B"))))))</f>
        <v>C</v>
      </c>
      <c r="L1386" s="30">
        <f>SUMIFS(Dados!$E:$E,Dados!$A:$A,$A1386,Dados!$S:$S,$F1386)</f>
        <v>7.0799999999999992</v>
      </c>
      <c r="M1386" s="30">
        <f>IFERROR(INDEX(Parâmetros!$E$6:$E$11,MATCH($K1386,Parâmetros!$A$6:$A$11,0)),"")</f>
        <v>6.67</v>
      </c>
      <c r="N1386" s="33">
        <f t="shared" si="127"/>
        <v>1.0614692653673163</v>
      </c>
      <c r="O1386" s="33">
        <f>Parâmetros!$E$13</f>
        <v>0.8</v>
      </c>
      <c r="P1386" s="32" t="str">
        <f>IF(OR($M1386="",$F1386&gt;Parâmetros!$E$14),"Não","Sim")</f>
        <v>Sim</v>
      </c>
      <c r="Q1386" s="32" t="str">
        <f t="shared" si="128"/>
        <v>Sim</v>
      </c>
      <c r="R1386" s="32" t="str">
        <f t="shared" si="129"/>
        <v>Sim</v>
      </c>
      <c r="S1386" s="30">
        <f t="shared" si="130"/>
        <v>0</v>
      </c>
      <c r="T1386" s="32" t="str">
        <f>IF($Q1386&lt;&gt;"Sim","",IF($N1386&gt;Parâmetros!$E$15,"Sim","Não"))</f>
        <v>Sim</v>
      </c>
      <c r="U1386" s="17" t="str">
        <f t="shared" si="131"/>
        <v>Na meta</v>
      </c>
      <c r="V1386" s="17" t="str">
        <f>IF($AC1386&lt;&gt;"",IF($L1386&gt;0,"ATENÇÃO · apontou em dia de "&amp;LOWER($AC1386)&amp;" cadastrado","Exceção cadastrada · "&amp;$AC1386)&amp;IF($AD1386="",""," · "&amp;$AD1386),IF($E1386="Férias",IF($L1386&gt;0,"ATENÇÃO · apontou estando de férias no cadastro","Férias no cadastro"),IF($Y1386="Férias / afastamento","Afastamento · "&amp;($Z1386+$AA1386-1)&amp;" dias seguidos sem apontamento",IF($Y1386="Folga trabalhada","ATENÇÃO · apontou em dia de folga da escala 5x2",IF($Y1386="Folga",IF(AND($D1386="5x2",OR(WEEKDAY($F1386,2)=6,WEEKDAY($F1386,2)=7)),"Folga de fim de semana da escala 5x2",IF(AND(OR($D1386="6x1",$D1386="FF 6x1"),WEEKDAY($F1386,2)=6,FALSE()),"Folga de fim de semana · apontou no domingo anterior",IF(AND(OR($D1386="6x1",$D1386="FF 6x1"),WEEKDAY($F1386,2)=7,AND($A1386=$A1385,$L1385&gt;0)),"Folga de fim de semana · apontou no sábado",IF(AND(OR($D1386="6x1",$D1386="FF 6x1"),OR(WEEKDAY($F1386,2)=6,WEEKDAY($F1386,2)=7)),"Folga de fim de semana · sem apontamento no sábado nem no domingo","Folga prevista pelo ciclo")))),IF($Y1386="Indeterminado (início da série)","Sem histórico anterior — informe o dia do ciclo no Cadastro",IF($Y1386="Falta de registro",IF(OR(OR($D1386="6x1",$D1386="FF 6x1"),$D1386="5x2"),"FALTA DE REGISTRO · dia útil da escala "&amp;$E1386,"FALTA DE REGISTRO · dia "&amp;$W1386&amp;" de "&amp;IFERROR(INDEX(Parâmetros!$B$39:$B$48,MATCH($E1386,Parâmetros!$A$39:$A$48,0)),99)&amp;" do ciclo"),IF(OR($D1386="6x1",$D1386="FF 6x1"),IF(OR(AND(WEEKDAY($F1386,2)=6,AND($A1386=$A1387,$L1387&gt;0)),AND(WEEKDAY($F1386,2)=7,AND($A1386=$A1385,$L1385&gt;0))),"ATENÇÃO · apontou sábado e domingo no mesmo fim de semana",IF(OR(WEEKDAY($F1386,2)=6,WEEKDAY($F1386,2)=7),"Jornada de fim de semana do 6x1",IF(OR($H1386&gt;=Parâmetros!$E$20,$H1386&lt;Parâmetros!$E$19),"ATENÇÃO · 6x1 apontou fora do horário diurno","Jornada fixa do 6x1"))),IF($D1386="5x2","Jornada fixa do 5x2",IF($D1386="Folguista",IF($J1386=$K1386,"Evidência confirma sequência","DIVERGE · sequência "&amp;$J1386&amp;" × evidência "&amp;$K1386),IF($K1386=$E1386,"Evidência confirma cadastro","DIVERGE · cadastro "&amp;$E1386&amp;" × evidência "&amp;$K1386)))))))))))</f>
        <v>Evidência confirma cadastro</v>
      </c>
      <c r="W1386" s="34">
        <f>IF(OR(OR($D1386="6x1",$D1386="FF 6x1"),$D1386="5x2"),"",IF($AB1386&lt;&gt;$AB1385,IF(IFERROR(INDEX(Cadastro!$F$5:$F$243,$AB1386),"")="",IF($L1386&gt;0,1,0),IF(IFERROR(INDEX(Cadastro!$F$5:$F$243,$AB1386),"")&lt;=IFERROR(INDEX(Parâmetros!$B$39:$B$48,MATCH($E1386,Parâmetros!$A$39:$A$48,0)),99),IFERROR(INDEX(Cadastro!$F$5:$F$243,$AB1386),""),0)),IF($L1386&gt;0,IF(N($X1385)&gt;0,1,N($W1385)+1),IF(AND($L1386=0,OR(N($W1385)&gt;=IFERROR(INDEX(Parâmetros!$B$39:$B$48,MATCH($E1386,Parâmetros!$A$39:$A$48,0)),99),AND(N($X1385)&gt;0,N($X1385)&lt;IFERROR(INDEX(Parâmetros!$C$39:$C$48,MATCH($E1386,Parâmetros!$A$39:$A$48,0)),0)))),0,N($W1385)+1))))</f>
        <v>5</v>
      </c>
      <c r="X1386" s="34">
        <f>IF(OR(OR($D1386="6x1",$D1386="FF 6x1"),$D1386="5x2"),"",IF($AB1386&lt;&gt;$AB1385,IF(IFERROR(INDEX(Cadastro!$F$5:$F$243,$AB1386),"")="",0,IF(IFERROR(INDEX(Cadastro!$F$5:$F$243,$AB1386),"")&gt;IFERROR(INDEX(Parâmetros!$B$39:$B$48,MATCH($E1386,Parâmetros!$A$39:$A$48,0)),99),IFERROR(INDEX(Cadastro!$F$5:$F$243,$AB1386),"")-IFERROR(INDEX(Parâmetros!$B$39:$B$48,MATCH($E1386,Parâmetros!$A$39:$A$48,0)),99),0)),IF(AND($L1386=0,OR(N($W1385)&gt;=IFERROR(INDEX(Parâmetros!$B$39:$B$48,MATCH($E1386,Parâmetros!$A$39:$A$48,0)),99),AND(N($X1385)&gt;0,N($X1385)&lt;IFERROR(INDEX(Parâmetros!$C$39:$C$48,MATCH($E1386,Parâmetros!$A$39:$A$48,0)),0)))),N($X1385)+1,0)))</f>
        <v>0</v>
      </c>
      <c r="Y1386" t="str">
        <f>IF($AC1386&lt;&gt;"",IF($L1386&gt;0,$AC1386&amp;" · com apontamento",$AC1386),IF($E1386="Férias",IF($L1386&gt;0,"Férias · com apontamento","Férias (cadastro)"),IF(($Z1386+$AA1386-1)&gt;Parâmetros!$E$16,"Férias / afastamento",IF(AND($D1386="5x2",OR(WEEKDAY($F1386,2)=6,WEEKDAY($F1386,2)=7)),IF($L1386&gt;0,"Folga trabalhada","Folga"),IF($L1386&gt;0,"Trabalhado",IF(OR(OR($D1386="6x1",$D1386="FF 6x1"),$D1386="5x2"),IF(AND(OR($D1386="6x1",$D1386="FF 6x1"),OR(WEEKDAY($F1386,2)=6,WEEKDAY($F1386,2)=7)),"Folga","Falta de registro"),IF(AND($AB1386&lt;&gt;$AB1385,IFERROR(INDEX(Cadastro!$F$5:$F$243,$AB1386),"")=""),"Indeterminado (início da série)",IF($X1386&gt;0,"Folga","Falta de registro"))))))))</f>
        <v>Trabalhado</v>
      </c>
      <c r="Z1386" s="34">
        <f>IF(OR($L1386&gt;0,$F1386&gt;Parâmetros!$E$14),0,IF($A1386&lt;&gt;$A1385,1,N($Z1385)+1))</f>
        <v>0</v>
      </c>
      <c r="AA1386" s="34">
        <f>IF(OR($L1386&gt;0,$F1386&gt;Parâmetros!$E$14),0,IF(OR($A1386&lt;&gt;$A1387,$F1387&gt;Parâmetros!$E$14),1,N($AA1387)+1))</f>
        <v>0</v>
      </c>
      <c r="AB1386" s="31">
        <f>IFERROR(MATCH($A1386&amp;"|"&amp;TEXT(_xlfn.MAXIFS(Cadastro!$E$5:$E$243,Cadastro!$A$5:$A$243,$A1386,Cadastro!$E$5:$E$243,"&lt;="&amp;$F1386),"yyyymmdd"),Cadastro!$I$5:$I$243,0),"")</f>
        <v>177</v>
      </c>
      <c r="AC1386" t="str">
        <f>IFERROR(_xlfn.SINGLE(INDEX(Exceções!$D$5:$D$203,MATCH($A1386&amp;"|"&amp;$F1386,Exceções!$F$5:$F$203,0))),"")</f>
        <v/>
      </c>
      <c r="AD1386" t="str">
        <f>IF($AC1386="","",IFERROR(_xlfn.SINGLE(INDEX(Exceções!$E$5:$E$203,MATCH($A1386&amp;"|"&amp;$F1386,Exceções!$F$5:$F$203,0))),""))</f>
        <v/>
      </c>
    </row>
    <row r="1387" spans="1:30" ht="15" hidden="1" customHeight="1" x14ac:dyDescent="0.25">
      <c r="A1387" s="31">
        <v>12468</v>
      </c>
      <c r="B1387" s="17" t="s">
        <v>60</v>
      </c>
      <c r="C1387" s="17" t="str">
        <f>IFERROR(INDEX(Cadastro!$C$5:$C$243,$AB1387),"NÃO INFORMADO")</f>
        <v>MEC</v>
      </c>
      <c r="D1387" s="17" t="str">
        <f>IFERROR(INDEX(Cadastro!$D$5:$D$243,$AB1387),"")</f>
        <v>C</v>
      </c>
      <c r="E1387" s="17" t="str">
        <f>IFERROR(INDEX(Cadastro!$G$5:$G$243,$AB1387),"")</f>
        <v>C</v>
      </c>
      <c r="F1387" s="29">
        <v>46313</v>
      </c>
      <c r="G1387" s="32" t="str">
        <f t="shared" si="126"/>
        <v>dom</v>
      </c>
      <c r="H1387" s="31" t="str">
        <f>IF($L1387=0,"",_xlfn.MINIFS(Dados!$Q:$Q,Dados!$A:$A,$A1387,Dados!$S:$S,$F1387))</f>
        <v/>
      </c>
      <c r="I1387" s="31" t="str">
        <f>IF($H1387="","",_xlfn.MAXIFS(Dados!$R:$R,Dados!$A:$A,$A1387,Dados!$S:$S,$F1387))</f>
        <v/>
      </c>
      <c r="J1387" s="32" t="str">
        <f>IF($D1387&lt;&gt;"Folguista","",IFERROR(INDEX(Parâmetros!$D$52:$G$52,1,MIN(4,MAX(1,$W1387))),""))</f>
        <v/>
      </c>
      <c r="K1387" s="32" t="str">
        <f>IF(OR($AC1387&lt;&gt;"",$Y1387="Folga",$Y1387="Folga trabalhada",$Y1387="Férias (cadastro)",$Y1387="Férias / afastamento",$Y1387="Indeterminado (início da série)"),"",IF(OR($D1387="6x1",$D1387="FF 6x1"),IF(OR(WEEKDAY($F1387,2)=6,WEEKDAY($F1387,2)=7),"6x1 sáb/dom","6x1"),IF($D1387="5x2","5x2",IF($H1387="",IF($D1387="Folguista",$J1387,$E1387),IF(OR($H1387&gt;=Parâmetros!$E$18,$H1387&lt;Parâmetros!$E$19),"C",IF($H1387&lt;Parâmetros!$E$20,"A","B"))))))</f>
        <v/>
      </c>
      <c r="L1387" s="30">
        <f>SUMIFS(Dados!$E:$E,Dados!$A:$A,$A1387,Dados!$S:$S,$F1387)</f>
        <v>0</v>
      </c>
      <c r="M1387" s="30" t="str">
        <f>IFERROR(INDEX(Parâmetros!$E$6:$E$11,MATCH($K1387,Parâmetros!$A$6:$A$11,0)),"")</f>
        <v/>
      </c>
      <c r="N1387" s="33" t="str">
        <f t="shared" si="127"/>
        <v/>
      </c>
      <c r="O1387" s="33">
        <f>Parâmetros!$E$13</f>
        <v>0.8</v>
      </c>
      <c r="P1387" s="32" t="str">
        <f>IF(OR($M1387="",$F1387&gt;Parâmetros!$E$14),"Não","Sim")</f>
        <v>Não</v>
      </c>
      <c r="Q1387" s="32" t="str">
        <f t="shared" si="128"/>
        <v/>
      </c>
      <c r="R1387" s="32" t="str">
        <f t="shared" si="129"/>
        <v/>
      </c>
      <c r="S1387" s="30" t="str">
        <f t="shared" si="130"/>
        <v/>
      </c>
      <c r="T1387" s="32" t="str">
        <f>IF($Q1387&lt;&gt;"Sim","",IF($N1387&gt;Parâmetros!$E$15,"Sim","Não"))</f>
        <v/>
      </c>
      <c r="U1387" s="17" t="str">
        <f t="shared" si="131"/>
        <v>Folga</v>
      </c>
      <c r="V1387" s="17" t="str">
        <f>IF($AC1387&lt;&gt;"",IF($L1387&gt;0,"ATENÇÃO · apontou em dia de "&amp;LOWER($AC1387)&amp;" cadastrado","Exceção cadastrada · "&amp;$AC1387)&amp;IF($AD1387="",""," · "&amp;$AD1387),IF($E1387="Férias",IF($L1387&gt;0,"ATENÇÃO · apontou estando de férias no cadastro","Férias no cadastro"),IF($Y1387="Férias / afastamento","Afastamento · "&amp;($Z1387+$AA1387-1)&amp;" dias seguidos sem apontamento",IF($Y1387="Folga trabalhada","ATENÇÃO · apontou em dia de folga da escala 5x2",IF($Y1387="Folga",IF(AND($D1387="5x2",OR(WEEKDAY($F1387,2)=6,WEEKDAY($F1387,2)=7)),"Folga de fim de semana da escala 5x2",IF(AND(OR($D1387="6x1",$D1387="FF 6x1"),WEEKDAY($F1387,2)=6,FALSE()),"Folga de fim de semana · apontou no domingo anterior",IF(AND(OR($D1387="6x1",$D1387="FF 6x1"),WEEKDAY($F1387,2)=7,AND($A1387=$A1386,$L1386&gt;0)),"Folga de fim de semana · apontou no sábado",IF(AND(OR($D1387="6x1",$D1387="FF 6x1"),OR(WEEKDAY($F1387,2)=6,WEEKDAY($F1387,2)=7)),"Folga de fim de semana · sem apontamento no sábado nem no domingo","Folga prevista pelo ciclo")))),IF($Y1387="Indeterminado (início da série)","Sem histórico anterior — informe o dia do ciclo no Cadastro",IF($Y1387="Falta de registro",IF(OR(OR($D1387="6x1",$D1387="FF 6x1"),$D1387="5x2"),"FALTA DE REGISTRO · dia útil da escala "&amp;$E1387,"FALTA DE REGISTRO · dia "&amp;$W1387&amp;" de "&amp;IFERROR(INDEX(Parâmetros!$B$39:$B$48,MATCH($E1387,Parâmetros!$A$39:$A$48,0)),99)&amp;" do ciclo"),IF(OR($D1387="6x1",$D1387="FF 6x1"),IF(OR(AND(WEEKDAY($F1387,2)=6,AND($A1387=$A1388,$L1388&gt;0)),AND(WEEKDAY($F1387,2)=7,AND($A1387=$A1386,$L1386&gt;0))),"ATENÇÃO · apontou sábado e domingo no mesmo fim de semana",IF(OR(WEEKDAY($F1387,2)=6,WEEKDAY($F1387,2)=7),"Jornada de fim de semana do 6x1",IF(OR($H1387&gt;=Parâmetros!$E$20,$H1387&lt;Parâmetros!$E$19),"ATENÇÃO · 6x1 apontou fora do horário diurno","Jornada fixa do 6x1"))),IF($D1387="5x2","Jornada fixa do 5x2",IF($D1387="Folguista",IF($J1387=$K1387,"Evidência confirma sequência","DIVERGE · sequência "&amp;$J1387&amp;" × evidência "&amp;$K1387),IF($K1387=$E1387,"Evidência confirma cadastro","DIVERGE · cadastro "&amp;$E1387&amp;" × evidência "&amp;$K1387)))))))))))</f>
        <v>Folga prevista pelo ciclo</v>
      </c>
      <c r="W1387" s="34">
        <f>IF(OR(OR($D1387="6x1",$D1387="FF 6x1"),$D1387="5x2"),"",IF($AB1387&lt;&gt;$AB1386,IF(IFERROR(INDEX(Cadastro!$F$5:$F$243,$AB1387),"")="",IF($L1387&gt;0,1,0),IF(IFERROR(INDEX(Cadastro!$F$5:$F$243,$AB1387),"")&lt;=IFERROR(INDEX(Parâmetros!$B$39:$B$48,MATCH($E1387,Parâmetros!$A$39:$A$48,0)),99),IFERROR(INDEX(Cadastro!$F$5:$F$243,$AB1387),""),0)),IF($L1387&gt;0,IF(N($X1386)&gt;0,1,N($W1386)+1),IF(AND($L1387=0,OR(N($W1386)&gt;=IFERROR(INDEX(Parâmetros!$B$39:$B$48,MATCH($E1387,Parâmetros!$A$39:$A$48,0)),99),AND(N($X1386)&gt;0,N($X1386)&lt;IFERROR(INDEX(Parâmetros!$C$39:$C$48,MATCH($E1387,Parâmetros!$A$39:$A$48,0)),0)))),0,N($W1386)+1))))</f>
        <v>0</v>
      </c>
      <c r="X1387" s="34">
        <f>IF(OR(OR($D1387="6x1",$D1387="FF 6x1"),$D1387="5x2"),"",IF($AB1387&lt;&gt;$AB1386,IF(IFERROR(INDEX(Cadastro!$F$5:$F$243,$AB1387),"")="",0,IF(IFERROR(INDEX(Cadastro!$F$5:$F$243,$AB1387),"")&gt;IFERROR(INDEX(Parâmetros!$B$39:$B$48,MATCH($E1387,Parâmetros!$A$39:$A$48,0)),99),IFERROR(INDEX(Cadastro!$F$5:$F$243,$AB1387),"")-IFERROR(INDEX(Parâmetros!$B$39:$B$48,MATCH($E1387,Parâmetros!$A$39:$A$48,0)),99),0)),IF(AND($L1387=0,OR(N($W1386)&gt;=IFERROR(INDEX(Parâmetros!$B$39:$B$48,MATCH($E1387,Parâmetros!$A$39:$A$48,0)),99),AND(N($X1386)&gt;0,N($X1386)&lt;IFERROR(INDEX(Parâmetros!$C$39:$C$48,MATCH($E1387,Parâmetros!$A$39:$A$48,0)),0)))),N($X1386)+1,0)))</f>
        <v>1</v>
      </c>
      <c r="Y1387" t="str">
        <f>IF($AC1387&lt;&gt;"",IF($L1387&gt;0,$AC1387&amp;" · com apontamento",$AC1387),IF($E1387="Férias",IF($L1387&gt;0,"Férias · com apontamento","Férias (cadastro)"),IF(($Z1387+$AA1387-1)&gt;Parâmetros!$E$16,"Férias / afastamento",IF(AND($D1387="5x2",OR(WEEKDAY($F1387,2)=6,WEEKDAY($F1387,2)=7)),IF($L1387&gt;0,"Folga trabalhada","Folga"),IF($L1387&gt;0,"Trabalhado",IF(OR(OR($D1387="6x1",$D1387="FF 6x1"),$D1387="5x2"),IF(AND(OR($D1387="6x1",$D1387="FF 6x1"),OR(WEEKDAY($F1387,2)=6,WEEKDAY($F1387,2)=7)),"Folga","Falta de registro"),IF(AND($AB1387&lt;&gt;$AB1386,IFERROR(INDEX(Cadastro!$F$5:$F$243,$AB1387),"")=""),"Indeterminado (início da série)",IF($X1387&gt;0,"Folga","Falta de registro"))))))))</f>
        <v>Folga</v>
      </c>
      <c r="Z1387" s="34">
        <f>IF(OR($L1387&gt;0,$F1387&gt;Parâmetros!$E$14),0,IF($A1387&lt;&gt;$A1386,1,N($Z1386)+1))</f>
        <v>1</v>
      </c>
      <c r="AA1387" s="34">
        <f>IF(OR($L1387&gt;0,$F1387&gt;Parâmetros!$E$14),0,IF(OR($A1387&lt;&gt;$A1388,$F1388&gt;Parâmetros!$E$14),1,N($AA1388)+1))</f>
        <v>1</v>
      </c>
      <c r="AB1387" s="31">
        <f>IFERROR(MATCH($A1387&amp;"|"&amp;TEXT(_xlfn.MAXIFS(Cadastro!$E$5:$E$243,Cadastro!$A$5:$A$243,$A1387,Cadastro!$E$5:$E$243,"&lt;="&amp;$F1387),"yyyymmdd"),Cadastro!$I$5:$I$243,0),"")</f>
        <v>177</v>
      </c>
      <c r="AC1387" t="str">
        <f>IFERROR(_xlfn.SINGLE(INDEX(Exceções!$D$5:$D$203,MATCH($A1387&amp;"|"&amp;$F1387,Exceções!$F$5:$F$203,0))),"")</f>
        <v/>
      </c>
      <c r="AD1387" t="str">
        <f>IF($AC1387="","",IFERROR(_xlfn.SINGLE(INDEX(Exceções!$E$5:$E$203,MATCH($A1387&amp;"|"&amp;$F1387,Exceções!$F$5:$F$203,0))),""))</f>
        <v/>
      </c>
    </row>
    <row r="1388" spans="1:30" ht="15" hidden="1" customHeight="1" x14ac:dyDescent="0.25">
      <c r="A1388" s="31">
        <v>12468</v>
      </c>
      <c r="B1388" s="17" t="s">
        <v>60</v>
      </c>
      <c r="C1388" s="17" t="str">
        <f>IFERROR(INDEX(Cadastro!$C$5:$C$243,$AB1388),"NÃO INFORMADO")</f>
        <v>MEC</v>
      </c>
      <c r="D1388" s="17" t="str">
        <f>IFERROR(INDEX(Cadastro!$D$5:$D$243,$AB1388),"")</f>
        <v>C</v>
      </c>
      <c r="E1388" s="17" t="str">
        <f>IFERROR(INDEX(Cadastro!$G$5:$G$243,$AB1388),"")</f>
        <v>C</v>
      </c>
      <c r="F1388" s="29">
        <v>46314</v>
      </c>
      <c r="G1388" s="32" t="str">
        <f t="shared" si="126"/>
        <v>seg</v>
      </c>
      <c r="H1388" s="31">
        <f>IF($L1388=0,"",_xlfn.MINIFS(Dados!$Q:$Q,Dados!$A:$A,$A1388,Dados!$S:$S,$F1388))</f>
        <v>19</v>
      </c>
      <c r="I1388" s="31">
        <f>IF($H1388="","",_xlfn.MAXIFS(Dados!$R:$R,Dados!$A:$A,$A1388,Dados!$S:$S,$F1388))</f>
        <v>341</v>
      </c>
      <c r="J1388" s="32" t="str">
        <f>IF($D1388&lt;&gt;"Folguista","",IFERROR(INDEX(Parâmetros!$D$52:$G$52,1,MIN(4,MAX(1,$W1388))),""))</f>
        <v/>
      </c>
      <c r="K1388" s="32" t="str">
        <f>IF(OR($AC1388&lt;&gt;"",$Y1388="Folga",$Y1388="Folga trabalhada",$Y1388="Férias (cadastro)",$Y1388="Férias / afastamento",$Y1388="Indeterminado (início da série)"),"",IF(OR($D1388="6x1",$D1388="FF 6x1"),IF(OR(WEEKDAY($F1388,2)=6,WEEKDAY($F1388,2)=7),"6x1 sáb/dom","6x1"),IF($D1388="5x2","5x2",IF($H1388="",IF($D1388="Folguista",$J1388,$E1388),IF(OR($H1388&gt;=Parâmetros!$E$18,$H1388&lt;Parâmetros!$E$19),"C",IF($H1388&lt;Parâmetros!$E$20,"A","B"))))))</f>
        <v>C</v>
      </c>
      <c r="L1388" s="30">
        <f>SUMIFS(Dados!$E:$E,Dados!$A:$A,$A1388,Dados!$S:$S,$F1388)</f>
        <v>5.21</v>
      </c>
      <c r="M1388" s="30">
        <f>IFERROR(INDEX(Parâmetros!$E$6:$E$11,MATCH($K1388,Parâmetros!$A$6:$A$11,0)),"")</f>
        <v>6.67</v>
      </c>
      <c r="N1388" s="33">
        <f t="shared" si="127"/>
        <v>0.78110944527736137</v>
      </c>
      <c r="O1388" s="33">
        <f>Parâmetros!$E$13</f>
        <v>0.8</v>
      </c>
      <c r="P1388" s="32" t="str">
        <f>IF(OR($M1388="",$F1388&gt;Parâmetros!$E$14),"Não","Sim")</f>
        <v>Sim</v>
      </c>
      <c r="Q1388" s="32" t="str">
        <f t="shared" si="128"/>
        <v>Sim</v>
      </c>
      <c r="R1388" s="32" t="str">
        <f t="shared" si="129"/>
        <v>Não</v>
      </c>
      <c r="S1388" s="30">
        <f t="shared" si="130"/>
        <v>0.12600000000000033</v>
      </c>
      <c r="T1388" s="32" t="str">
        <f>IF($Q1388&lt;&gt;"Sim","",IF($N1388&gt;Parâmetros!$E$15,"Sim","Não"))</f>
        <v>Não</v>
      </c>
      <c r="U1388" s="17" t="str">
        <f t="shared" si="131"/>
        <v>Abaixo da meta</v>
      </c>
      <c r="V1388" s="17" t="str">
        <f>IF($AC1388&lt;&gt;"",IF($L1388&gt;0,"ATENÇÃO · apontou em dia de "&amp;LOWER($AC1388)&amp;" cadastrado","Exceção cadastrada · "&amp;$AC1388)&amp;IF($AD1388="",""," · "&amp;$AD1388),IF($E1388="Férias",IF($L1388&gt;0,"ATENÇÃO · apontou estando de férias no cadastro","Férias no cadastro"),IF($Y1388="Férias / afastamento","Afastamento · "&amp;($Z1388+$AA1388-1)&amp;" dias seguidos sem apontamento",IF($Y1388="Folga trabalhada","ATENÇÃO · apontou em dia de folga da escala 5x2",IF($Y1388="Folga",IF(AND($D1388="5x2",OR(WEEKDAY($F1388,2)=6,WEEKDAY($F1388,2)=7)),"Folga de fim de semana da escala 5x2",IF(AND(OR($D1388="6x1",$D1388="FF 6x1"),WEEKDAY($F1388,2)=6,FALSE()),"Folga de fim de semana · apontou no domingo anterior",IF(AND(OR($D1388="6x1",$D1388="FF 6x1"),WEEKDAY($F1388,2)=7,AND($A1388=$A1387,$L1387&gt;0)),"Folga de fim de semana · apontou no sábado",IF(AND(OR($D1388="6x1",$D1388="FF 6x1"),OR(WEEKDAY($F1388,2)=6,WEEKDAY($F1388,2)=7)),"Folga de fim de semana · sem apontamento no sábado nem no domingo","Folga prevista pelo ciclo")))),IF($Y1388="Indeterminado (início da série)","Sem histórico anterior — informe o dia do ciclo no Cadastro",IF($Y1388="Falta de registro",IF(OR(OR($D1388="6x1",$D1388="FF 6x1"),$D1388="5x2"),"FALTA DE REGISTRO · dia útil da escala "&amp;$E1388,"FALTA DE REGISTRO · dia "&amp;$W1388&amp;" de "&amp;IFERROR(INDEX(Parâmetros!$B$39:$B$48,MATCH($E1388,Parâmetros!$A$39:$A$48,0)),99)&amp;" do ciclo"),IF(OR($D1388="6x1",$D1388="FF 6x1"),IF(OR(AND(WEEKDAY($F1388,2)=6,AND($A1388=$A1389,$L1389&gt;0)),AND(WEEKDAY($F1388,2)=7,AND($A1388=$A1387,$L1387&gt;0))),"ATENÇÃO · apontou sábado e domingo no mesmo fim de semana",IF(OR(WEEKDAY($F1388,2)=6,WEEKDAY($F1388,2)=7),"Jornada de fim de semana do 6x1",IF(OR($H1388&gt;=Parâmetros!$E$20,$H1388&lt;Parâmetros!$E$19),"ATENÇÃO · 6x1 apontou fora do horário diurno","Jornada fixa do 6x1"))),IF($D1388="5x2","Jornada fixa do 5x2",IF($D1388="Folguista",IF($J1388=$K1388,"Evidência confirma sequência","DIVERGE · sequência "&amp;$J1388&amp;" × evidência "&amp;$K1388),IF($K1388=$E1388,"Evidência confirma cadastro","DIVERGE · cadastro "&amp;$E1388&amp;" × evidência "&amp;$K1388)))))))))))</f>
        <v>Evidência confirma cadastro</v>
      </c>
      <c r="W1388" s="34">
        <f>IF(OR(OR($D1388="6x1",$D1388="FF 6x1"),$D1388="5x2"),"",IF($AB1388&lt;&gt;$AB1387,IF(IFERROR(INDEX(Cadastro!$F$5:$F$243,$AB1388),"")="",IF($L1388&gt;0,1,0),IF(IFERROR(INDEX(Cadastro!$F$5:$F$243,$AB1388),"")&lt;=IFERROR(INDEX(Parâmetros!$B$39:$B$48,MATCH($E1388,Parâmetros!$A$39:$A$48,0)),99),IFERROR(INDEX(Cadastro!$F$5:$F$243,$AB1388),""),0)),IF($L1388&gt;0,IF(N($X1387)&gt;0,1,N($W1387)+1),IF(AND($L1388=0,OR(N($W1387)&gt;=IFERROR(INDEX(Parâmetros!$B$39:$B$48,MATCH($E1388,Parâmetros!$A$39:$A$48,0)),99),AND(N($X1387)&gt;0,N($X1387)&lt;IFERROR(INDEX(Parâmetros!$C$39:$C$48,MATCH($E1388,Parâmetros!$A$39:$A$48,0)),0)))),0,N($W1387)+1))))</f>
        <v>1</v>
      </c>
      <c r="X1388" s="34">
        <f>IF(OR(OR($D1388="6x1",$D1388="FF 6x1"),$D1388="5x2"),"",IF($AB1388&lt;&gt;$AB1387,IF(IFERROR(INDEX(Cadastro!$F$5:$F$243,$AB1388),"")="",0,IF(IFERROR(INDEX(Cadastro!$F$5:$F$243,$AB1388),"")&gt;IFERROR(INDEX(Parâmetros!$B$39:$B$48,MATCH($E1388,Parâmetros!$A$39:$A$48,0)),99),IFERROR(INDEX(Cadastro!$F$5:$F$243,$AB1388),"")-IFERROR(INDEX(Parâmetros!$B$39:$B$48,MATCH($E1388,Parâmetros!$A$39:$A$48,0)),99),0)),IF(AND($L1388=0,OR(N($W1387)&gt;=IFERROR(INDEX(Parâmetros!$B$39:$B$48,MATCH($E1388,Parâmetros!$A$39:$A$48,0)),99),AND(N($X1387)&gt;0,N($X1387)&lt;IFERROR(INDEX(Parâmetros!$C$39:$C$48,MATCH($E1388,Parâmetros!$A$39:$A$48,0)),0)))),N($X1387)+1,0)))</f>
        <v>0</v>
      </c>
      <c r="Y1388" t="str">
        <f>IF($AC1388&lt;&gt;"",IF($L1388&gt;0,$AC1388&amp;" · com apontamento",$AC1388),IF($E1388="Férias",IF($L1388&gt;0,"Férias · com apontamento","Férias (cadastro)"),IF(($Z1388+$AA1388-1)&gt;Parâmetros!$E$16,"Férias / afastamento",IF(AND($D1388="5x2",OR(WEEKDAY($F1388,2)=6,WEEKDAY($F1388,2)=7)),IF($L1388&gt;0,"Folga trabalhada","Folga"),IF($L1388&gt;0,"Trabalhado",IF(OR(OR($D1388="6x1",$D1388="FF 6x1"),$D1388="5x2"),IF(AND(OR($D1388="6x1",$D1388="FF 6x1"),OR(WEEKDAY($F1388,2)=6,WEEKDAY($F1388,2)=7)),"Folga","Falta de registro"),IF(AND($AB1388&lt;&gt;$AB1387,IFERROR(INDEX(Cadastro!$F$5:$F$243,$AB1388),"")=""),"Indeterminado (início da série)",IF($X1388&gt;0,"Folga","Falta de registro"))))))))</f>
        <v>Trabalhado</v>
      </c>
      <c r="Z1388" s="34">
        <f>IF(OR($L1388&gt;0,$F1388&gt;Parâmetros!$E$14),0,IF($A1388&lt;&gt;$A1387,1,N($Z1387)+1))</f>
        <v>0</v>
      </c>
      <c r="AA1388" s="34">
        <f>IF(OR($L1388&gt;0,$F1388&gt;Parâmetros!$E$14),0,IF(OR($A1388&lt;&gt;$A1389,$F1389&gt;Parâmetros!$E$14),1,N($AA1389)+1))</f>
        <v>0</v>
      </c>
      <c r="AB1388" s="31">
        <f>IFERROR(MATCH($A1388&amp;"|"&amp;TEXT(_xlfn.MAXIFS(Cadastro!$E$5:$E$243,Cadastro!$A$5:$A$243,$A1388,Cadastro!$E$5:$E$243,"&lt;="&amp;$F1388),"yyyymmdd"),Cadastro!$I$5:$I$243,0),"")</f>
        <v>177</v>
      </c>
      <c r="AC1388" t="str">
        <f>IFERROR(_xlfn.SINGLE(INDEX(Exceções!$D$5:$D$203,MATCH($A1388&amp;"|"&amp;$F1388,Exceções!$F$5:$F$203,0))),"")</f>
        <v/>
      </c>
      <c r="AD1388" t="str">
        <f>IF($AC1388="","",IFERROR(_xlfn.SINGLE(INDEX(Exceções!$E$5:$E$203,MATCH($A1388&amp;"|"&amp;$F1388,Exceções!$F$5:$F$203,0))),""))</f>
        <v/>
      </c>
    </row>
    <row r="1389" spans="1:30" ht="15" hidden="1" customHeight="1" x14ac:dyDescent="0.25">
      <c r="A1389" s="31">
        <v>12468</v>
      </c>
      <c r="B1389" s="17" t="s">
        <v>60</v>
      </c>
      <c r="C1389" s="17" t="str">
        <f>IFERROR(INDEX(Cadastro!$C$5:$C$243,$AB1389),"NÃO INFORMADO")</f>
        <v>MEC</v>
      </c>
      <c r="D1389" s="17" t="str">
        <f>IFERROR(INDEX(Cadastro!$D$5:$D$243,$AB1389),"")</f>
        <v>C</v>
      </c>
      <c r="E1389" s="17" t="str">
        <f>IFERROR(INDEX(Cadastro!$G$5:$G$243,$AB1389),"")</f>
        <v>C</v>
      </c>
      <c r="F1389" s="29">
        <v>46315</v>
      </c>
      <c r="G1389" s="32" t="str">
        <f t="shared" si="126"/>
        <v>ter</v>
      </c>
      <c r="H1389" s="31">
        <f>IF($L1389=0,"",_xlfn.MINIFS(Dados!$Q:$Q,Dados!$A:$A,$A1389,Dados!$S:$S,$F1389))</f>
        <v>40</v>
      </c>
      <c r="I1389" s="31">
        <f>IF($H1389="","",_xlfn.MAXIFS(Dados!$R:$R,Dados!$A:$A,$A1389,Dados!$S:$S,$F1389))</f>
        <v>416</v>
      </c>
      <c r="J1389" s="32" t="str">
        <f>IF($D1389&lt;&gt;"Folguista","",IFERROR(INDEX(Parâmetros!$D$52:$G$52,1,MIN(4,MAX(1,$W1389))),""))</f>
        <v/>
      </c>
      <c r="K1389" s="32" t="str">
        <f>IF(OR($AC1389&lt;&gt;"",$Y1389="Folga",$Y1389="Folga trabalhada",$Y1389="Férias (cadastro)",$Y1389="Férias / afastamento",$Y1389="Indeterminado (início da série)"),"",IF(OR($D1389="6x1",$D1389="FF 6x1"),IF(OR(WEEKDAY($F1389,2)=6,WEEKDAY($F1389,2)=7),"6x1 sáb/dom","6x1"),IF($D1389="5x2","5x2",IF($H1389="",IF($D1389="Folguista",$J1389,$E1389),IF(OR($H1389&gt;=Parâmetros!$E$18,$H1389&lt;Parâmetros!$E$19),"C",IF($H1389&lt;Parâmetros!$E$20,"A","B"))))))</f>
        <v>C</v>
      </c>
      <c r="L1389" s="30">
        <f>SUMIFS(Dados!$E:$E,Dados!$A:$A,$A1389,Dados!$S:$S,$F1389)</f>
        <v>6.27</v>
      </c>
      <c r="M1389" s="30">
        <f>IFERROR(INDEX(Parâmetros!$E$6:$E$11,MATCH($K1389,Parâmetros!$A$6:$A$11,0)),"")</f>
        <v>6.67</v>
      </c>
      <c r="N1389" s="33">
        <f t="shared" si="127"/>
        <v>0.94002998500749624</v>
      </c>
      <c r="O1389" s="33">
        <f>Parâmetros!$E$13</f>
        <v>0.8</v>
      </c>
      <c r="P1389" s="32" t="str">
        <f>IF(OR($M1389="",$F1389&gt;Parâmetros!$E$14),"Não","Sim")</f>
        <v>Sim</v>
      </c>
      <c r="Q1389" s="32" t="str">
        <f t="shared" si="128"/>
        <v>Sim</v>
      </c>
      <c r="R1389" s="32" t="str">
        <f t="shared" si="129"/>
        <v>Sim</v>
      </c>
      <c r="S1389" s="30">
        <f t="shared" si="130"/>
        <v>0</v>
      </c>
      <c r="T1389" s="32" t="str">
        <f>IF($Q1389&lt;&gt;"Sim","",IF($N1389&gt;Parâmetros!$E$15,"Sim","Não"))</f>
        <v>Não</v>
      </c>
      <c r="U1389" s="17" t="str">
        <f t="shared" si="131"/>
        <v>Na meta</v>
      </c>
      <c r="V1389" s="17" t="str">
        <f>IF($AC1389&lt;&gt;"",IF($L1389&gt;0,"ATENÇÃO · apontou em dia de "&amp;LOWER($AC1389)&amp;" cadastrado","Exceção cadastrada · "&amp;$AC1389)&amp;IF($AD1389="",""," · "&amp;$AD1389),IF($E1389="Férias",IF($L1389&gt;0,"ATENÇÃO · apontou estando de férias no cadastro","Férias no cadastro"),IF($Y1389="Férias / afastamento","Afastamento · "&amp;($Z1389+$AA1389-1)&amp;" dias seguidos sem apontamento",IF($Y1389="Folga trabalhada","ATENÇÃO · apontou em dia de folga da escala 5x2",IF($Y1389="Folga",IF(AND($D1389="5x2",OR(WEEKDAY($F1389,2)=6,WEEKDAY($F1389,2)=7)),"Folga de fim de semana da escala 5x2",IF(AND(OR($D1389="6x1",$D1389="FF 6x1"),WEEKDAY($F1389,2)=6,FALSE()),"Folga de fim de semana · apontou no domingo anterior",IF(AND(OR($D1389="6x1",$D1389="FF 6x1"),WEEKDAY($F1389,2)=7,AND($A1389=$A1388,$L1388&gt;0)),"Folga de fim de semana · apontou no sábado",IF(AND(OR($D1389="6x1",$D1389="FF 6x1"),OR(WEEKDAY($F1389,2)=6,WEEKDAY($F1389,2)=7)),"Folga de fim de semana · sem apontamento no sábado nem no domingo","Folga prevista pelo ciclo")))),IF($Y1389="Indeterminado (início da série)","Sem histórico anterior — informe o dia do ciclo no Cadastro",IF($Y1389="Falta de registro",IF(OR(OR($D1389="6x1",$D1389="FF 6x1"),$D1389="5x2"),"FALTA DE REGISTRO · dia útil da escala "&amp;$E1389,"FALTA DE REGISTRO · dia "&amp;$W1389&amp;" de "&amp;IFERROR(INDEX(Parâmetros!$B$39:$B$48,MATCH($E1389,Parâmetros!$A$39:$A$48,0)),99)&amp;" do ciclo"),IF(OR($D1389="6x1",$D1389="FF 6x1"),IF(OR(AND(WEEKDAY($F1389,2)=6,AND($A1389=$A1390,$L1390&gt;0)),AND(WEEKDAY($F1389,2)=7,AND($A1389=$A1388,$L1388&gt;0))),"ATENÇÃO · apontou sábado e domingo no mesmo fim de semana",IF(OR(WEEKDAY($F1389,2)=6,WEEKDAY($F1389,2)=7),"Jornada de fim de semana do 6x1",IF(OR($H1389&gt;=Parâmetros!$E$20,$H1389&lt;Parâmetros!$E$19),"ATENÇÃO · 6x1 apontou fora do horário diurno","Jornada fixa do 6x1"))),IF($D1389="5x2","Jornada fixa do 5x2",IF($D1389="Folguista",IF($J1389=$K1389,"Evidência confirma sequência","DIVERGE · sequência "&amp;$J1389&amp;" × evidência "&amp;$K1389),IF($K1389=$E1389,"Evidência confirma cadastro","DIVERGE · cadastro "&amp;$E1389&amp;" × evidência "&amp;$K1389)))))))))))</f>
        <v>Evidência confirma cadastro</v>
      </c>
      <c r="W1389" s="34">
        <f>IF(OR(OR($D1389="6x1",$D1389="FF 6x1"),$D1389="5x2"),"",IF($AB1389&lt;&gt;$AB1388,IF(IFERROR(INDEX(Cadastro!$F$5:$F$243,$AB1389),"")="",IF($L1389&gt;0,1,0),IF(IFERROR(INDEX(Cadastro!$F$5:$F$243,$AB1389),"")&lt;=IFERROR(INDEX(Parâmetros!$B$39:$B$48,MATCH($E1389,Parâmetros!$A$39:$A$48,0)),99),IFERROR(INDEX(Cadastro!$F$5:$F$243,$AB1389),""),0)),IF($L1389&gt;0,IF(N($X1388)&gt;0,1,N($W1388)+1),IF(AND($L1389=0,OR(N($W1388)&gt;=IFERROR(INDEX(Parâmetros!$B$39:$B$48,MATCH($E1389,Parâmetros!$A$39:$A$48,0)),99),AND(N($X1388)&gt;0,N($X1388)&lt;IFERROR(INDEX(Parâmetros!$C$39:$C$48,MATCH($E1389,Parâmetros!$A$39:$A$48,0)),0)))),0,N($W1388)+1))))</f>
        <v>2</v>
      </c>
      <c r="X1389" s="34">
        <f>IF(OR(OR($D1389="6x1",$D1389="FF 6x1"),$D1389="5x2"),"",IF($AB1389&lt;&gt;$AB1388,IF(IFERROR(INDEX(Cadastro!$F$5:$F$243,$AB1389),"")="",0,IF(IFERROR(INDEX(Cadastro!$F$5:$F$243,$AB1389),"")&gt;IFERROR(INDEX(Parâmetros!$B$39:$B$48,MATCH($E1389,Parâmetros!$A$39:$A$48,0)),99),IFERROR(INDEX(Cadastro!$F$5:$F$243,$AB1389),"")-IFERROR(INDEX(Parâmetros!$B$39:$B$48,MATCH($E1389,Parâmetros!$A$39:$A$48,0)),99),0)),IF(AND($L1389=0,OR(N($W1388)&gt;=IFERROR(INDEX(Parâmetros!$B$39:$B$48,MATCH($E1389,Parâmetros!$A$39:$A$48,0)),99),AND(N($X1388)&gt;0,N($X1388)&lt;IFERROR(INDEX(Parâmetros!$C$39:$C$48,MATCH($E1389,Parâmetros!$A$39:$A$48,0)),0)))),N($X1388)+1,0)))</f>
        <v>0</v>
      </c>
      <c r="Y1389" t="str">
        <f>IF($AC1389&lt;&gt;"",IF($L1389&gt;0,$AC1389&amp;" · com apontamento",$AC1389),IF($E1389="Férias",IF($L1389&gt;0,"Férias · com apontamento","Férias (cadastro)"),IF(($Z1389+$AA1389-1)&gt;Parâmetros!$E$16,"Férias / afastamento",IF(AND($D1389="5x2",OR(WEEKDAY($F1389,2)=6,WEEKDAY($F1389,2)=7)),IF($L1389&gt;0,"Folga trabalhada","Folga"),IF($L1389&gt;0,"Trabalhado",IF(OR(OR($D1389="6x1",$D1389="FF 6x1"),$D1389="5x2"),IF(AND(OR($D1389="6x1",$D1389="FF 6x1"),OR(WEEKDAY($F1389,2)=6,WEEKDAY($F1389,2)=7)),"Folga","Falta de registro"),IF(AND($AB1389&lt;&gt;$AB1388,IFERROR(INDEX(Cadastro!$F$5:$F$243,$AB1389),"")=""),"Indeterminado (início da série)",IF($X1389&gt;0,"Folga","Falta de registro"))))))))</f>
        <v>Trabalhado</v>
      </c>
      <c r="Z1389" s="34">
        <f>IF(OR($L1389&gt;0,$F1389&gt;Parâmetros!$E$14),0,IF($A1389&lt;&gt;$A1388,1,N($Z1388)+1))</f>
        <v>0</v>
      </c>
      <c r="AA1389" s="34">
        <f>IF(OR($L1389&gt;0,$F1389&gt;Parâmetros!$E$14),0,IF(OR($A1389&lt;&gt;$A1390,$F1390&gt;Parâmetros!$E$14),1,N($AA1390)+1))</f>
        <v>0</v>
      </c>
      <c r="AB1389" s="31">
        <f>IFERROR(MATCH($A1389&amp;"|"&amp;TEXT(_xlfn.MAXIFS(Cadastro!$E$5:$E$243,Cadastro!$A$5:$A$243,$A1389,Cadastro!$E$5:$E$243,"&lt;="&amp;$F1389),"yyyymmdd"),Cadastro!$I$5:$I$243,0),"")</f>
        <v>177</v>
      </c>
      <c r="AC1389" t="str">
        <f>IFERROR(_xlfn.SINGLE(INDEX(Exceções!$D$5:$D$203,MATCH($A1389&amp;"|"&amp;$F1389,Exceções!$F$5:$F$203,0))),"")</f>
        <v/>
      </c>
      <c r="AD1389" t="str">
        <f>IF($AC1389="","",IFERROR(_xlfn.SINGLE(INDEX(Exceções!$E$5:$E$203,MATCH($A1389&amp;"|"&amp;$F1389,Exceções!$F$5:$F$203,0))),""))</f>
        <v/>
      </c>
    </row>
    <row r="1390" spans="1:30" ht="15" hidden="1" customHeight="1" x14ac:dyDescent="0.25">
      <c r="A1390" s="31">
        <v>12468</v>
      </c>
      <c r="B1390" s="17" t="s">
        <v>60</v>
      </c>
      <c r="C1390" s="17" t="str">
        <f>IFERROR(INDEX(Cadastro!$C$5:$C$243,$AB1390),"NÃO INFORMADO")</f>
        <v>MEC</v>
      </c>
      <c r="D1390" s="17" t="str">
        <f>IFERROR(INDEX(Cadastro!$D$5:$D$243,$AB1390),"")</f>
        <v>C</v>
      </c>
      <c r="E1390" s="17" t="str">
        <f>IFERROR(INDEX(Cadastro!$G$5:$G$243,$AB1390),"")</f>
        <v>C</v>
      </c>
      <c r="F1390" s="29">
        <v>46316</v>
      </c>
      <c r="G1390" s="32" t="str">
        <f t="shared" si="126"/>
        <v>qua</v>
      </c>
      <c r="H1390" s="31">
        <f>IF($L1390=0,"",_xlfn.MINIFS(Dados!$Q:$Q,Dados!$A:$A,$A1390,Dados!$S:$S,$F1390))</f>
        <v>3</v>
      </c>
      <c r="I1390" s="31">
        <f>IF($H1390="","",_xlfn.MAXIFS(Dados!$R:$R,Dados!$A:$A,$A1390,Dados!$S:$S,$F1390))</f>
        <v>409</v>
      </c>
      <c r="J1390" s="32" t="str">
        <f>IF($D1390&lt;&gt;"Folguista","",IFERROR(INDEX(Parâmetros!$D$52:$G$52,1,MIN(4,MAX(1,$W1390))),""))</f>
        <v/>
      </c>
      <c r="K1390" s="32" t="str">
        <f>IF(OR($AC1390&lt;&gt;"",$Y1390="Folga",$Y1390="Folga trabalhada",$Y1390="Férias (cadastro)",$Y1390="Férias / afastamento",$Y1390="Indeterminado (início da série)"),"",IF(OR($D1390="6x1",$D1390="FF 6x1"),IF(OR(WEEKDAY($F1390,2)=6,WEEKDAY($F1390,2)=7),"6x1 sáb/dom","6x1"),IF($D1390="5x2","5x2",IF($H1390="",IF($D1390="Folguista",$J1390,$E1390),IF(OR($H1390&gt;=Parâmetros!$E$18,$H1390&lt;Parâmetros!$E$19),"C",IF($H1390&lt;Parâmetros!$E$20,"A","B"))))))</f>
        <v>C</v>
      </c>
      <c r="L1390" s="30">
        <f>SUMIFS(Dados!$E:$E,Dados!$A:$A,$A1390,Dados!$S:$S,$F1390)</f>
        <v>6.5</v>
      </c>
      <c r="M1390" s="30">
        <f>IFERROR(INDEX(Parâmetros!$E$6:$E$11,MATCH($K1390,Parâmetros!$A$6:$A$11,0)),"")</f>
        <v>6.67</v>
      </c>
      <c r="N1390" s="33">
        <f t="shared" si="127"/>
        <v>0.97451274362818596</v>
      </c>
      <c r="O1390" s="33">
        <f>Parâmetros!$E$13</f>
        <v>0.8</v>
      </c>
      <c r="P1390" s="32" t="str">
        <f>IF(OR($M1390="",$F1390&gt;Parâmetros!$E$14),"Não","Sim")</f>
        <v>Sim</v>
      </c>
      <c r="Q1390" s="32" t="str">
        <f t="shared" si="128"/>
        <v>Sim</v>
      </c>
      <c r="R1390" s="32" t="str">
        <f t="shared" si="129"/>
        <v>Sim</v>
      </c>
      <c r="S1390" s="30">
        <f t="shared" si="130"/>
        <v>0</v>
      </c>
      <c r="T1390" s="32" t="str">
        <f>IF($Q1390&lt;&gt;"Sim","",IF($N1390&gt;Parâmetros!$E$15,"Sim","Não"))</f>
        <v>Não</v>
      </c>
      <c r="U1390" s="17" t="str">
        <f t="shared" si="131"/>
        <v>Na meta</v>
      </c>
      <c r="V1390" s="17" t="str">
        <f>IF($AC1390&lt;&gt;"",IF($L1390&gt;0,"ATENÇÃO · apontou em dia de "&amp;LOWER($AC1390)&amp;" cadastrado","Exceção cadastrada · "&amp;$AC1390)&amp;IF($AD1390="",""," · "&amp;$AD1390),IF($E1390="Férias",IF($L1390&gt;0,"ATENÇÃO · apontou estando de férias no cadastro","Férias no cadastro"),IF($Y1390="Férias / afastamento","Afastamento · "&amp;($Z1390+$AA1390-1)&amp;" dias seguidos sem apontamento",IF($Y1390="Folga trabalhada","ATENÇÃO · apontou em dia de folga da escala 5x2",IF($Y1390="Folga",IF(AND($D1390="5x2",OR(WEEKDAY($F1390,2)=6,WEEKDAY($F1390,2)=7)),"Folga de fim de semana da escala 5x2",IF(AND(OR($D1390="6x1",$D1390="FF 6x1"),WEEKDAY($F1390,2)=6,FALSE()),"Folga de fim de semana · apontou no domingo anterior",IF(AND(OR($D1390="6x1",$D1390="FF 6x1"),WEEKDAY($F1390,2)=7,AND($A1390=$A1389,$L1389&gt;0)),"Folga de fim de semana · apontou no sábado",IF(AND(OR($D1390="6x1",$D1390="FF 6x1"),OR(WEEKDAY($F1390,2)=6,WEEKDAY($F1390,2)=7)),"Folga de fim de semana · sem apontamento no sábado nem no domingo","Folga prevista pelo ciclo")))),IF($Y1390="Indeterminado (início da série)","Sem histórico anterior — informe o dia do ciclo no Cadastro",IF($Y1390="Falta de registro",IF(OR(OR($D1390="6x1",$D1390="FF 6x1"),$D1390="5x2"),"FALTA DE REGISTRO · dia útil da escala "&amp;$E1390,"FALTA DE REGISTRO · dia "&amp;$W1390&amp;" de "&amp;IFERROR(INDEX(Parâmetros!$B$39:$B$48,MATCH($E1390,Parâmetros!$A$39:$A$48,0)),99)&amp;" do ciclo"),IF(OR($D1390="6x1",$D1390="FF 6x1"),IF(OR(AND(WEEKDAY($F1390,2)=6,AND($A1390=$A1391,$L1391&gt;0)),AND(WEEKDAY($F1390,2)=7,AND($A1390=$A1389,$L1389&gt;0))),"ATENÇÃO · apontou sábado e domingo no mesmo fim de semana",IF(OR(WEEKDAY($F1390,2)=6,WEEKDAY($F1390,2)=7),"Jornada de fim de semana do 6x1",IF(OR($H1390&gt;=Parâmetros!$E$20,$H1390&lt;Parâmetros!$E$19),"ATENÇÃO · 6x1 apontou fora do horário diurno","Jornada fixa do 6x1"))),IF($D1390="5x2","Jornada fixa do 5x2",IF($D1390="Folguista",IF($J1390=$K1390,"Evidência confirma sequência","DIVERGE · sequência "&amp;$J1390&amp;" × evidência "&amp;$K1390),IF($K1390=$E1390,"Evidência confirma cadastro","DIVERGE · cadastro "&amp;$E1390&amp;" × evidência "&amp;$K1390)))))))))))</f>
        <v>Evidência confirma cadastro</v>
      </c>
      <c r="W1390" s="34">
        <f>IF(OR(OR($D1390="6x1",$D1390="FF 6x1"),$D1390="5x2"),"",IF($AB1390&lt;&gt;$AB1389,IF(IFERROR(INDEX(Cadastro!$F$5:$F$243,$AB1390),"")="",IF($L1390&gt;0,1,0),IF(IFERROR(INDEX(Cadastro!$F$5:$F$243,$AB1390),"")&lt;=IFERROR(INDEX(Parâmetros!$B$39:$B$48,MATCH($E1390,Parâmetros!$A$39:$A$48,0)),99),IFERROR(INDEX(Cadastro!$F$5:$F$243,$AB1390),""),0)),IF($L1390&gt;0,IF(N($X1389)&gt;0,1,N($W1389)+1),IF(AND($L1390=0,OR(N($W1389)&gt;=IFERROR(INDEX(Parâmetros!$B$39:$B$48,MATCH($E1390,Parâmetros!$A$39:$A$48,0)),99),AND(N($X1389)&gt;0,N($X1389)&lt;IFERROR(INDEX(Parâmetros!$C$39:$C$48,MATCH($E1390,Parâmetros!$A$39:$A$48,0)),0)))),0,N($W1389)+1))))</f>
        <v>3</v>
      </c>
      <c r="X1390" s="34">
        <f>IF(OR(OR($D1390="6x1",$D1390="FF 6x1"),$D1390="5x2"),"",IF($AB1390&lt;&gt;$AB1389,IF(IFERROR(INDEX(Cadastro!$F$5:$F$243,$AB1390),"")="",0,IF(IFERROR(INDEX(Cadastro!$F$5:$F$243,$AB1390),"")&gt;IFERROR(INDEX(Parâmetros!$B$39:$B$48,MATCH($E1390,Parâmetros!$A$39:$A$48,0)),99),IFERROR(INDEX(Cadastro!$F$5:$F$243,$AB1390),"")-IFERROR(INDEX(Parâmetros!$B$39:$B$48,MATCH($E1390,Parâmetros!$A$39:$A$48,0)),99),0)),IF(AND($L1390=0,OR(N($W1389)&gt;=IFERROR(INDEX(Parâmetros!$B$39:$B$48,MATCH($E1390,Parâmetros!$A$39:$A$48,0)),99),AND(N($X1389)&gt;0,N($X1389)&lt;IFERROR(INDEX(Parâmetros!$C$39:$C$48,MATCH($E1390,Parâmetros!$A$39:$A$48,0)),0)))),N($X1389)+1,0)))</f>
        <v>0</v>
      </c>
      <c r="Y1390" t="str">
        <f>IF($AC1390&lt;&gt;"",IF($L1390&gt;0,$AC1390&amp;" · com apontamento",$AC1390),IF($E1390="Férias",IF($L1390&gt;0,"Férias · com apontamento","Férias (cadastro)"),IF(($Z1390+$AA1390-1)&gt;Parâmetros!$E$16,"Férias / afastamento",IF(AND($D1390="5x2",OR(WEEKDAY($F1390,2)=6,WEEKDAY($F1390,2)=7)),IF($L1390&gt;0,"Folga trabalhada","Folga"),IF($L1390&gt;0,"Trabalhado",IF(OR(OR($D1390="6x1",$D1390="FF 6x1"),$D1390="5x2"),IF(AND(OR($D1390="6x1",$D1390="FF 6x1"),OR(WEEKDAY($F1390,2)=6,WEEKDAY($F1390,2)=7)),"Folga","Falta de registro"),IF(AND($AB1390&lt;&gt;$AB1389,IFERROR(INDEX(Cadastro!$F$5:$F$243,$AB1390),"")=""),"Indeterminado (início da série)",IF($X1390&gt;0,"Folga","Falta de registro"))))))))</f>
        <v>Trabalhado</v>
      </c>
      <c r="Z1390" s="34">
        <f>IF(OR($L1390&gt;0,$F1390&gt;Parâmetros!$E$14),0,IF($A1390&lt;&gt;$A1389,1,N($Z1389)+1))</f>
        <v>0</v>
      </c>
      <c r="AA1390" s="34">
        <f>IF(OR($L1390&gt;0,$F1390&gt;Parâmetros!$E$14),0,IF(OR($A1390&lt;&gt;$A1391,$F1391&gt;Parâmetros!$E$14),1,N($AA1391)+1))</f>
        <v>0</v>
      </c>
      <c r="AB1390" s="31">
        <f>IFERROR(MATCH($A1390&amp;"|"&amp;TEXT(_xlfn.MAXIFS(Cadastro!$E$5:$E$243,Cadastro!$A$5:$A$243,$A1390,Cadastro!$E$5:$E$243,"&lt;="&amp;$F1390),"yyyymmdd"),Cadastro!$I$5:$I$243,0),"")</f>
        <v>177</v>
      </c>
      <c r="AC1390" t="str">
        <f>IFERROR(_xlfn.SINGLE(INDEX(Exceções!$D$5:$D$203,MATCH($A1390&amp;"|"&amp;$F1390,Exceções!$F$5:$F$203,0))),"")</f>
        <v/>
      </c>
      <c r="AD1390" t="str">
        <f>IF($AC1390="","",IFERROR(_xlfn.SINGLE(INDEX(Exceções!$E$5:$E$203,MATCH($A1390&amp;"|"&amp;$F1390,Exceções!$F$5:$F$203,0))),""))</f>
        <v/>
      </c>
    </row>
    <row r="1391" spans="1:30" ht="15" hidden="1" customHeight="1" x14ac:dyDescent="0.25">
      <c r="A1391" s="31">
        <v>12468</v>
      </c>
      <c r="B1391" s="17" t="s">
        <v>60</v>
      </c>
      <c r="C1391" s="17" t="str">
        <f>IFERROR(INDEX(Cadastro!$C$5:$C$243,$AB1391),"NÃO INFORMADO")</f>
        <v>MEC</v>
      </c>
      <c r="D1391" s="17" t="str">
        <f>IFERROR(INDEX(Cadastro!$D$5:$D$243,$AB1391),"")</f>
        <v>C</v>
      </c>
      <c r="E1391" s="17" t="str">
        <f>IFERROR(INDEX(Cadastro!$G$5:$G$243,$AB1391),"")</f>
        <v>C</v>
      </c>
      <c r="F1391" s="29">
        <v>46317</v>
      </c>
      <c r="G1391" s="32" t="str">
        <f t="shared" si="126"/>
        <v>qui</v>
      </c>
      <c r="H1391" s="31">
        <f>IF($L1391=0,"",_xlfn.MINIFS(Dados!$Q:$Q,Dados!$A:$A,$A1391,Dados!$S:$S,$F1391))</f>
        <v>22</v>
      </c>
      <c r="I1391" s="31">
        <f>IF($H1391="","",_xlfn.MAXIFS(Dados!$R:$R,Dados!$A:$A,$A1391,Dados!$S:$S,$F1391))</f>
        <v>413</v>
      </c>
      <c r="J1391" s="32" t="str">
        <f>IF($D1391&lt;&gt;"Folguista","",IFERROR(INDEX(Parâmetros!$D$52:$G$52,1,MIN(4,MAX(1,$W1391))),""))</f>
        <v/>
      </c>
      <c r="K1391" s="32" t="str">
        <f>IF(OR($AC1391&lt;&gt;"",$Y1391="Folga",$Y1391="Folga trabalhada",$Y1391="Férias (cadastro)",$Y1391="Férias / afastamento",$Y1391="Indeterminado (início da série)"),"",IF(OR($D1391="6x1",$D1391="FF 6x1"),IF(OR(WEEKDAY($F1391,2)=6,WEEKDAY($F1391,2)=7),"6x1 sáb/dom","6x1"),IF($D1391="5x2","5x2",IF($H1391="",IF($D1391="Folguista",$J1391,$E1391),IF(OR($H1391&gt;=Parâmetros!$E$18,$H1391&lt;Parâmetros!$E$19),"C",IF($H1391&lt;Parâmetros!$E$20,"A","B"))))))</f>
        <v>C</v>
      </c>
      <c r="L1391" s="30">
        <f>SUMIFS(Dados!$E:$E,Dados!$A:$A,$A1391,Dados!$S:$S,$F1391)</f>
        <v>6.4299999999999988</v>
      </c>
      <c r="M1391" s="30">
        <f>IFERROR(INDEX(Parâmetros!$E$6:$E$11,MATCH($K1391,Parâmetros!$A$6:$A$11,0)),"")</f>
        <v>6.67</v>
      </c>
      <c r="N1391" s="33">
        <f t="shared" si="127"/>
        <v>0.96401799100449759</v>
      </c>
      <c r="O1391" s="33">
        <f>Parâmetros!$E$13</f>
        <v>0.8</v>
      </c>
      <c r="P1391" s="32" t="str">
        <f>IF(OR($M1391="",$F1391&gt;Parâmetros!$E$14),"Não","Sim")</f>
        <v>Sim</v>
      </c>
      <c r="Q1391" s="32" t="str">
        <f t="shared" si="128"/>
        <v>Sim</v>
      </c>
      <c r="R1391" s="32" t="str">
        <f t="shared" si="129"/>
        <v>Sim</v>
      </c>
      <c r="S1391" s="30">
        <f t="shared" si="130"/>
        <v>0</v>
      </c>
      <c r="T1391" s="32" t="str">
        <f>IF($Q1391&lt;&gt;"Sim","",IF($N1391&gt;Parâmetros!$E$15,"Sim","Não"))</f>
        <v>Não</v>
      </c>
      <c r="U1391" s="17" t="str">
        <f t="shared" si="131"/>
        <v>Na meta</v>
      </c>
      <c r="V1391" s="17" t="str">
        <f>IF($AC1391&lt;&gt;"",IF($L1391&gt;0,"ATENÇÃO · apontou em dia de "&amp;LOWER($AC1391)&amp;" cadastrado","Exceção cadastrada · "&amp;$AC1391)&amp;IF($AD1391="",""," · "&amp;$AD1391),IF($E1391="Férias",IF($L1391&gt;0,"ATENÇÃO · apontou estando de férias no cadastro","Férias no cadastro"),IF($Y1391="Férias / afastamento","Afastamento · "&amp;($Z1391+$AA1391-1)&amp;" dias seguidos sem apontamento",IF($Y1391="Folga trabalhada","ATENÇÃO · apontou em dia de folga da escala 5x2",IF($Y1391="Folga",IF(AND($D1391="5x2",OR(WEEKDAY($F1391,2)=6,WEEKDAY($F1391,2)=7)),"Folga de fim de semana da escala 5x2",IF(AND(OR($D1391="6x1",$D1391="FF 6x1"),WEEKDAY($F1391,2)=6,FALSE()),"Folga de fim de semana · apontou no domingo anterior",IF(AND(OR($D1391="6x1",$D1391="FF 6x1"),WEEKDAY($F1391,2)=7,AND($A1391=$A1390,$L1390&gt;0)),"Folga de fim de semana · apontou no sábado",IF(AND(OR($D1391="6x1",$D1391="FF 6x1"),OR(WEEKDAY($F1391,2)=6,WEEKDAY($F1391,2)=7)),"Folga de fim de semana · sem apontamento no sábado nem no domingo","Folga prevista pelo ciclo")))),IF($Y1391="Indeterminado (início da série)","Sem histórico anterior — informe o dia do ciclo no Cadastro",IF($Y1391="Falta de registro",IF(OR(OR($D1391="6x1",$D1391="FF 6x1"),$D1391="5x2"),"FALTA DE REGISTRO · dia útil da escala "&amp;$E1391,"FALTA DE REGISTRO · dia "&amp;$W1391&amp;" de "&amp;IFERROR(INDEX(Parâmetros!$B$39:$B$48,MATCH($E1391,Parâmetros!$A$39:$A$48,0)),99)&amp;" do ciclo"),IF(OR($D1391="6x1",$D1391="FF 6x1"),IF(OR(AND(WEEKDAY($F1391,2)=6,AND($A1391=$A1392,$L1392&gt;0)),AND(WEEKDAY($F1391,2)=7,AND($A1391=$A1390,$L1390&gt;0))),"ATENÇÃO · apontou sábado e domingo no mesmo fim de semana",IF(OR(WEEKDAY($F1391,2)=6,WEEKDAY($F1391,2)=7),"Jornada de fim de semana do 6x1",IF(OR($H1391&gt;=Parâmetros!$E$20,$H1391&lt;Parâmetros!$E$19),"ATENÇÃO · 6x1 apontou fora do horário diurno","Jornada fixa do 6x1"))),IF($D1391="5x2","Jornada fixa do 5x2",IF($D1391="Folguista",IF($J1391=$K1391,"Evidência confirma sequência","DIVERGE · sequência "&amp;$J1391&amp;" × evidência "&amp;$K1391),IF($K1391=$E1391,"Evidência confirma cadastro","DIVERGE · cadastro "&amp;$E1391&amp;" × evidência "&amp;$K1391)))))))))))</f>
        <v>Evidência confirma cadastro</v>
      </c>
      <c r="W1391" s="34">
        <f>IF(OR(OR($D1391="6x1",$D1391="FF 6x1"),$D1391="5x2"),"",IF($AB1391&lt;&gt;$AB1390,IF(IFERROR(INDEX(Cadastro!$F$5:$F$243,$AB1391),"")="",IF($L1391&gt;0,1,0),IF(IFERROR(INDEX(Cadastro!$F$5:$F$243,$AB1391),"")&lt;=IFERROR(INDEX(Parâmetros!$B$39:$B$48,MATCH($E1391,Parâmetros!$A$39:$A$48,0)),99),IFERROR(INDEX(Cadastro!$F$5:$F$243,$AB1391),""),0)),IF($L1391&gt;0,IF(N($X1390)&gt;0,1,N($W1390)+1),IF(AND($L1391=0,OR(N($W1390)&gt;=IFERROR(INDEX(Parâmetros!$B$39:$B$48,MATCH($E1391,Parâmetros!$A$39:$A$48,0)),99),AND(N($X1390)&gt;0,N($X1390)&lt;IFERROR(INDEX(Parâmetros!$C$39:$C$48,MATCH($E1391,Parâmetros!$A$39:$A$48,0)),0)))),0,N($W1390)+1))))</f>
        <v>4</v>
      </c>
      <c r="X1391" s="34">
        <f>IF(OR(OR($D1391="6x1",$D1391="FF 6x1"),$D1391="5x2"),"",IF($AB1391&lt;&gt;$AB1390,IF(IFERROR(INDEX(Cadastro!$F$5:$F$243,$AB1391),"")="",0,IF(IFERROR(INDEX(Cadastro!$F$5:$F$243,$AB1391),"")&gt;IFERROR(INDEX(Parâmetros!$B$39:$B$48,MATCH($E1391,Parâmetros!$A$39:$A$48,0)),99),IFERROR(INDEX(Cadastro!$F$5:$F$243,$AB1391),"")-IFERROR(INDEX(Parâmetros!$B$39:$B$48,MATCH($E1391,Parâmetros!$A$39:$A$48,0)),99),0)),IF(AND($L1391=0,OR(N($W1390)&gt;=IFERROR(INDEX(Parâmetros!$B$39:$B$48,MATCH($E1391,Parâmetros!$A$39:$A$48,0)),99),AND(N($X1390)&gt;0,N($X1390)&lt;IFERROR(INDEX(Parâmetros!$C$39:$C$48,MATCH($E1391,Parâmetros!$A$39:$A$48,0)),0)))),N($X1390)+1,0)))</f>
        <v>0</v>
      </c>
      <c r="Y1391" t="str">
        <f>IF($AC1391&lt;&gt;"",IF($L1391&gt;0,$AC1391&amp;" · com apontamento",$AC1391),IF($E1391="Férias",IF($L1391&gt;0,"Férias · com apontamento","Férias (cadastro)"),IF(($Z1391+$AA1391-1)&gt;Parâmetros!$E$16,"Férias / afastamento",IF(AND($D1391="5x2",OR(WEEKDAY($F1391,2)=6,WEEKDAY($F1391,2)=7)),IF($L1391&gt;0,"Folga trabalhada","Folga"),IF($L1391&gt;0,"Trabalhado",IF(OR(OR($D1391="6x1",$D1391="FF 6x1"),$D1391="5x2"),IF(AND(OR($D1391="6x1",$D1391="FF 6x1"),OR(WEEKDAY($F1391,2)=6,WEEKDAY($F1391,2)=7)),"Folga","Falta de registro"),IF(AND($AB1391&lt;&gt;$AB1390,IFERROR(INDEX(Cadastro!$F$5:$F$243,$AB1391),"")=""),"Indeterminado (início da série)",IF($X1391&gt;0,"Folga","Falta de registro"))))))))</f>
        <v>Trabalhado</v>
      </c>
      <c r="Z1391" s="34">
        <f>IF(OR($L1391&gt;0,$F1391&gt;Parâmetros!$E$14),0,IF($A1391&lt;&gt;$A1390,1,N($Z1390)+1))</f>
        <v>0</v>
      </c>
      <c r="AA1391" s="34">
        <f>IF(OR($L1391&gt;0,$F1391&gt;Parâmetros!$E$14),0,IF(OR($A1391&lt;&gt;$A1392,$F1392&gt;Parâmetros!$E$14),1,N($AA1392)+1))</f>
        <v>0</v>
      </c>
      <c r="AB1391" s="31">
        <f>IFERROR(MATCH($A1391&amp;"|"&amp;TEXT(_xlfn.MAXIFS(Cadastro!$E$5:$E$243,Cadastro!$A$5:$A$243,$A1391,Cadastro!$E$5:$E$243,"&lt;="&amp;$F1391),"yyyymmdd"),Cadastro!$I$5:$I$243,0),"")</f>
        <v>177</v>
      </c>
      <c r="AC1391" t="str">
        <f>IFERROR(_xlfn.SINGLE(INDEX(Exceções!$D$5:$D$203,MATCH($A1391&amp;"|"&amp;$F1391,Exceções!$F$5:$F$203,0))),"")</f>
        <v/>
      </c>
      <c r="AD1391" t="str">
        <f>IF($AC1391="","",IFERROR(_xlfn.SINGLE(INDEX(Exceções!$E$5:$E$203,MATCH($A1391&amp;"|"&amp;$F1391,Exceções!$F$5:$F$203,0))),""))</f>
        <v/>
      </c>
    </row>
    <row r="1392" spans="1:30" ht="15" hidden="1" customHeight="1" x14ac:dyDescent="0.25">
      <c r="A1392" s="31">
        <v>12468</v>
      </c>
      <c r="B1392" s="17" t="s">
        <v>60</v>
      </c>
      <c r="C1392" s="17" t="str">
        <f>IFERROR(INDEX(Cadastro!$C$5:$C$243,$AB1392),"NÃO INFORMADO")</f>
        <v>MEC</v>
      </c>
      <c r="D1392" s="17" t="str">
        <f>IFERROR(INDEX(Cadastro!$D$5:$D$243,$AB1392),"")</f>
        <v>C</v>
      </c>
      <c r="E1392" s="17" t="str">
        <f>IFERROR(INDEX(Cadastro!$G$5:$G$243,$AB1392),"")</f>
        <v>C</v>
      </c>
      <c r="F1392" s="29">
        <v>46318</v>
      </c>
      <c r="G1392" s="32" t="str">
        <f t="shared" si="126"/>
        <v>sex</v>
      </c>
      <c r="H1392" s="31">
        <f>IF($L1392=0,"",_xlfn.MINIFS(Dados!$Q:$Q,Dados!$A:$A,$A1392,Dados!$S:$S,$F1392))</f>
        <v>23</v>
      </c>
      <c r="I1392" s="31">
        <f>IF($H1392="","",_xlfn.MAXIFS(Dados!$R:$R,Dados!$A:$A,$A1392,Dados!$S:$S,$F1392))</f>
        <v>406</v>
      </c>
      <c r="J1392" s="32" t="str">
        <f>IF($D1392&lt;&gt;"Folguista","",IFERROR(INDEX(Parâmetros!$D$52:$G$52,1,MIN(4,MAX(1,$W1392))),""))</f>
        <v/>
      </c>
      <c r="K1392" s="32" t="str">
        <f>IF(OR($AC1392&lt;&gt;"",$Y1392="Folga",$Y1392="Folga trabalhada",$Y1392="Férias (cadastro)",$Y1392="Férias / afastamento",$Y1392="Indeterminado (início da série)"),"",IF(OR($D1392="6x1",$D1392="FF 6x1"),IF(OR(WEEKDAY($F1392,2)=6,WEEKDAY($F1392,2)=7),"6x1 sáb/dom","6x1"),IF($D1392="5x2","5x2",IF($H1392="",IF($D1392="Folguista",$J1392,$E1392),IF(OR($H1392&gt;=Parâmetros!$E$18,$H1392&lt;Parâmetros!$E$19),"C",IF($H1392&lt;Parâmetros!$E$20,"A","B"))))))</f>
        <v>C</v>
      </c>
      <c r="L1392" s="30">
        <f>SUMIFS(Dados!$E:$E,Dados!$A:$A,$A1392,Dados!$S:$S,$F1392)</f>
        <v>6.18</v>
      </c>
      <c r="M1392" s="30">
        <f>IFERROR(INDEX(Parâmetros!$E$6:$E$11,MATCH($K1392,Parâmetros!$A$6:$A$11,0)),"")</f>
        <v>6.67</v>
      </c>
      <c r="N1392" s="33">
        <f t="shared" si="127"/>
        <v>0.92653673163418293</v>
      </c>
      <c r="O1392" s="33">
        <f>Parâmetros!$E$13</f>
        <v>0.8</v>
      </c>
      <c r="P1392" s="32" t="str">
        <f>IF(OR($M1392="",$F1392&gt;Parâmetros!$E$14),"Não","Sim")</f>
        <v>Sim</v>
      </c>
      <c r="Q1392" s="32" t="str">
        <f t="shared" si="128"/>
        <v>Sim</v>
      </c>
      <c r="R1392" s="32" t="str">
        <f t="shared" si="129"/>
        <v>Sim</v>
      </c>
      <c r="S1392" s="30">
        <f t="shared" si="130"/>
        <v>0</v>
      </c>
      <c r="T1392" s="32" t="str">
        <f>IF($Q1392&lt;&gt;"Sim","",IF($N1392&gt;Parâmetros!$E$15,"Sim","Não"))</f>
        <v>Não</v>
      </c>
      <c r="U1392" s="17" t="str">
        <f t="shared" si="131"/>
        <v>Na meta</v>
      </c>
      <c r="V1392" s="17" t="str">
        <f>IF($AC1392&lt;&gt;"",IF($L1392&gt;0,"ATENÇÃO · apontou em dia de "&amp;LOWER($AC1392)&amp;" cadastrado","Exceção cadastrada · "&amp;$AC1392)&amp;IF($AD1392="",""," · "&amp;$AD1392),IF($E1392="Férias",IF($L1392&gt;0,"ATENÇÃO · apontou estando de férias no cadastro","Férias no cadastro"),IF($Y1392="Férias / afastamento","Afastamento · "&amp;($Z1392+$AA1392-1)&amp;" dias seguidos sem apontamento",IF($Y1392="Folga trabalhada","ATENÇÃO · apontou em dia de folga da escala 5x2",IF($Y1392="Folga",IF(AND($D1392="5x2",OR(WEEKDAY($F1392,2)=6,WEEKDAY($F1392,2)=7)),"Folga de fim de semana da escala 5x2",IF(AND(OR($D1392="6x1",$D1392="FF 6x1"),WEEKDAY($F1392,2)=6,FALSE()),"Folga de fim de semana · apontou no domingo anterior",IF(AND(OR($D1392="6x1",$D1392="FF 6x1"),WEEKDAY($F1392,2)=7,AND($A1392=$A1391,$L1391&gt;0)),"Folga de fim de semana · apontou no sábado",IF(AND(OR($D1392="6x1",$D1392="FF 6x1"),OR(WEEKDAY($F1392,2)=6,WEEKDAY($F1392,2)=7)),"Folga de fim de semana · sem apontamento no sábado nem no domingo","Folga prevista pelo ciclo")))),IF($Y1392="Indeterminado (início da série)","Sem histórico anterior — informe o dia do ciclo no Cadastro",IF($Y1392="Falta de registro",IF(OR(OR($D1392="6x1",$D1392="FF 6x1"),$D1392="5x2"),"FALTA DE REGISTRO · dia útil da escala "&amp;$E1392,"FALTA DE REGISTRO · dia "&amp;$W1392&amp;" de "&amp;IFERROR(INDEX(Parâmetros!$B$39:$B$48,MATCH($E1392,Parâmetros!$A$39:$A$48,0)),99)&amp;" do ciclo"),IF(OR($D1392="6x1",$D1392="FF 6x1"),IF(OR(AND(WEEKDAY($F1392,2)=6,AND($A1392=$A1393,$L1393&gt;0)),AND(WEEKDAY($F1392,2)=7,AND($A1392=$A1391,$L1391&gt;0))),"ATENÇÃO · apontou sábado e domingo no mesmo fim de semana",IF(OR(WEEKDAY($F1392,2)=6,WEEKDAY($F1392,2)=7),"Jornada de fim de semana do 6x1",IF(OR($H1392&gt;=Parâmetros!$E$20,$H1392&lt;Parâmetros!$E$19),"ATENÇÃO · 6x1 apontou fora do horário diurno","Jornada fixa do 6x1"))),IF($D1392="5x2","Jornada fixa do 5x2",IF($D1392="Folguista",IF($J1392=$K1392,"Evidência confirma sequência","DIVERGE · sequência "&amp;$J1392&amp;" × evidência "&amp;$K1392),IF($K1392=$E1392,"Evidência confirma cadastro","DIVERGE · cadastro "&amp;$E1392&amp;" × evidência "&amp;$K1392)))))))))))</f>
        <v>Evidência confirma cadastro</v>
      </c>
      <c r="W1392" s="34">
        <f>IF(OR(OR($D1392="6x1",$D1392="FF 6x1"),$D1392="5x2"),"",IF($AB1392&lt;&gt;$AB1391,IF(IFERROR(INDEX(Cadastro!$F$5:$F$243,$AB1392),"")="",IF($L1392&gt;0,1,0),IF(IFERROR(INDEX(Cadastro!$F$5:$F$243,$AB1392),"")&lt;=IFERROR(INDEX(Parâmetros!$B$39:$B$48,MATCH($E1392,Parâmetros!$A$39:$A$48,0)),99),IFERROR(INDEX(Cadastro!$F$5:$F$243,$AB1392),""),0)),IF($L1392&gt;0,IF(N($X1391)&gt;0,1,N($W1391)+1),IF(AND($L1392=0,OR(N($W1391)&gt;=IFERROR(INDEX(Parâmetros!$B$39:$B$48,MATCH($E1392,Parâmetros!$A$39:$A$48,0)),99),AND(N($X1391)&gt;0,N($X1391)&lt;IFERROR(INDEX(Parâmetros!$C$39:$C$48,MATCH($E1392,Parâmetros!$A$39:$A$48,0)),0)))),0,N($W1391)+1))))</f>
        <v>5</v>
      </c>
      <c r="X1392" s="34">
        <f>IF(OR(OR($D1392="6x1",$D1392="FF 6x1"),$D1392="5x2"),"",IF($AB1392&lt;&gt;$AB1391,IF(IFERROR(INDEX(Cadastro!$F$5:$F$243,$AB1392),"")="",0,IF(IFERROR(INDEX(Cadastro!$F$5:$F$243,$AB1392),"")&gt;IFERROR(INDEX(Parâmetros!$B$39:$B$48,MATCH($E1392,Parâmetros!$A$39:$A$48,0)),99),IFERROR(INDEX(Cadastro!$F$5:$F$243,$AB1392),"")-IFERROR(INDEX(Parâmetros!$B$39:$B$48,MATCH($E1392,Parâmetros!$A$39:$A$48,0)),99),0)),IF(AND($L1392=0,OR(N($W1391)&gt;=IFERROR(INDEX(Parâmetros!$B$39:$B$48,MATCH($E1392,Parâmetros!$A$39:$A$48,0)),99),AND(N($X1391)&gt;0,N($X1391)&lt;IFERROR(INDEX(Parâmetros!$C$39:$C$48,MATCH($E1392,Parâmetros!$A$39:$A$48,0)),0)))),N($X1391)+1,0)))</f>
        <v>0</v>
      </c>
      <c r="Y1392" t="str">
        <f>IF($AC1392&lt;&gt;"",IF($L1392&gt;0,$AC1392&amp;" · com apontamento",$AC1392),IF($E1392="Férias",IF($L1392&gt;0,"Férias · com apontamento","Férias (cadastro)"),IF(($Z1392+$AA1392-1)&gt;Parâmetros!$E$16,"Férias / afastamento",IF(AND($D1392="5x2",OR(WEEKDAY($F1392,2)=6,WEEKDAY($F1392,2)=7)),IF($L1392&gt;0,"Folga trabalhada","Folga"),IF($L1392&gt;0,"Trabalhado",IF(OR(OR($D1392="6x1",$D1392="FF 6x1"),$D1392="5x2"),IF(AND(OR($D1392="6x1",$D1392="FF 6x1"),OR(WEEKDAY($F1392,2)=6,WEEKDAY($F1392,2)=7)),"Folga","Falta de registro"),IF(AND($AB1392&lt;&gt;$AB1391,IFERROR(INDEX(Cadastro!$F$5:$F$243,$AB1392),"")=""),"Indeterminado (início da série)",IF($X1392&gt;0,"Folga","Falta de registro"))))))))</f>
        <v>Trabalhado</v>
      </c>
      <c r="Z1392" s="34">
        <f>IF(OR($L1392&gt;0,$F1392&gt;Parâmetros!$E$14),0,IF($A1392&lt;&gt;$A1391,1,N($Z1391)+1))</f>
        <v>0</v>
      </c>
      <c r="AA1392" s="34">
        <f>IF(OR($L1392&gt;0,$F1392&gt;Parâmetros!$E$14),0,IF(OR($A1392&lt;&gt;$A1393,$F1393&gt;Parâmetros!$E$14),1,N($AA1393)+1))</f>
        <v>0</v>
      </c>
      <c r="AB1392" s="31">
        <f>IFERROR(MATCH($A1392&amp;"|"&amp;TEXT(_xlfn.MAXIFS(Cadastro!$E$5:$E$243,Cadastro!$A$5:$A$243,$A1392,Cadastro!$E$5:$E$243,"&lt;="&amp;$F1392),"yyyymmdd"),Cadastro!$I$5:$I$243,0),"")</f>
        <v>177</v>
      </c>
      <c r="AC1392" t="str">
        <f>IFERROR(_xlfn.SINGLE(INDEX(Exceções!$D$5:$D$203,MATCH($A1392&amp;"|"&amp;$F1392,Exceções!$F$5:$F$203,0))),"")</f>
        <v/>
      </c>
      <c r="AD1392" t="str">
        <f>IF($AC1392="","",IFERROR(_xlfn.SINGLE(INDEX(Exceções!$E$5:$E$203,MATCH($A1392&amp;"|"&amp;$F1392,Exceções!$F$5:$F$203,0))),""))</f>
        <v/>
      </c>
    </row>
    <row r="1393" spans="1:30" ht="15" hidden="1" customHeight="1" x14ac:dyDescent="0.25">
      <c r="A1393" s="31">
        <v>12468</v>
      </c>
      <c r="B1393" s="17" t="s">
        <v>60</v>
      </c>
      <c r="C1393" s="17" t="str">
        <f>IFERROR(INDEX(Cadastro!$C$5:$C$243,$AB1393),"NÃO INFORMADO")</f>
        <v>MEC</v>
      </c>
      <c r="D1393" s="17" t="str">
        <f>IFERROR(INDEX(Cadastro!$D$5:$D$243,$AB1393),"")</f>
        <v>C</v>
      </c>
      <c r="E1393" s="17" t="str">
        <f>IFERROR(INDEX(Cadastro!$G$5:$G$243,$AB1393),"")</f>
        <v>C</v>
      </c>
      <c r="F1393" s="29">
        <v>46319</v>
      </c>
      <c r="G1393" s="32" t="str">
        <f t="shared" si="126"/>
        <v>sáb</v>
      </c>
      <c r="H1393" s="31" t="str">
        <f>IF($L1393=0,"",_xlfn.MINIFS(Dados!$Q:$Q,Dados!$A:$A,$A1393,Dados!$S:$S,$F1393))</f>
        <v/>
      </c>
      <c r="I1393" s="31" t="str">
        <f>IF($H1393="","",_xlfn.MAXIFS(Dados!$R:$R,Dados!$A:$A,$A1393,Dados!$S:$S,$F1393))</f>
        <v/>
      </c>
      <c r="J1393" s="32" t="str">
        <f>IF($D1393&lt;&gt;"Folguista","",IFERROR(INDEX(Parâmetros!$D$52:$G$52,1,MIN(4,MAX(1,$W1393))),""))</f>
        <v/>
      </c>
      <c r="K1393" s="32" t="str">
        <f>IF(OR($AC1393&lt;&gt;"",$Y1393="Folga",$Y1393="Folga trabalhada",$Y1393="Férias (cadastro)",$Y1393="Férias / afastamento",$Y1393="Indeterminado (início da série)"),"",IF(OR($D1393="6x1",$D1393="FF 6x1"),IF(OR(WEEKDAY($F1393,2)=6,WEEKDAY($F1393,2)=7),"6x1 sáb/dom","6x1"),IF($D1393="5x2","5x2",IF($H1393="",IF($D1393="Folguista",$J1393,$E1393),IF(OR($H1393&gt;=Parâmetros!$E$18,$H1393&lt;Parâmetros!$E$19),"C",IF($H1393&lt;Parâmetros!$E$20,"A","B"))))))</f>
        <v/>
      </c>
      <c r="L1393" s="30">
        <f>SUMIFS(Dados!$E:$E,Dados!$A:$A,$A1393,Dados!$S:$S,$F1393)</f>
        <v>0</v>
      </c>
      <c r="M1393" s="30" t="str">
        <f>IFERROR(INDEX(Parâmetros!$E$6:$E$11,MATCH($K1393,Parâmetros!$A$6:$A$11,0)),"")</f>
        <v/>
      </c>
      <c r="N1393" s="33" t="str">
        <f t="shared" si="127"/>
        <v/>
      </c>
      <c r="O1393" s="33">
        <f>Parâmetros!$E$13</f>
        <v>0.8</v>
      </c>
      <c r="P1393" s="32" t="str">
        <f>IF(OR($M1393="",$F1393&gt;Parâmetros!$E$14),"Não","Sim")</f>
        <v>Não</v>
      </c>
      <c r="Q1393" s="32" t="str">
        <f t="shared" si="128"/>
        <v/>
      </c>
      <c r="R1393" s="32" t="str">
        <f t="shared" si="129"/>
        <v/>
      </c>
      <c r="S1393" s="30" t="str">
        <f t="shared" si="130"/>
        <v/>
      </c>
      <c r="T1393" s="32" t="str">
        <f>IF($Q1393&lt;&gt;"Sim","",IF($N1393&gt;Parâmetros!$E$15,"Sim","Não"))</f>
        <v/>
      </c>
      <c r="U1393" s="17" t="str">
        <f t="shared" si="131"/>
        <v>Folga</v>
      </c>
      <c r="V1393" s="17" t="str">
        <f>IF($AC1393&lt;&gt;"",IF($L1393&gt;0,"ATENÇÃO · apontou em dia de "&amp;LOWER($AC1393)&amp;" cadastrado","Exceção cadastrada · "&amp;$AC1393)&amp;IF($AD1393="",""," · "&amp;$AD1393),IF($E1393="Férias",IF($L1393&gt;0,"ATENÇÃO · apontou estando de férias no cadastro","Férias no cadastro"),IF($Y1393="Férias / afastamento","Afastamento · "&amp;($Z1393+$AA1393-1)&amp;" dias seguidos sem apontamento",IF($Y1393="Folga trabalhada","ATENÇÃO · apontou em dia de folga da escala 5x2",IF($Y1393="Folga",IF(AND($D1393="5x2",OR(WEEKDAY($F1393,2)=6,WEEKDAY($F1393,2)=7)),"Folga de fim de semana da escala 5x2",IF(AND(OR($D1393="6x1",$D1393="FF 6x1"),WEEKDAY($F1393,2)=6,FALSE()),"Folga de fim de semana · apontou no domingo anterior",IF(AND(OR($D1393="6x1",$D1393="FF 6x1"),WEEKDAY($F1393,2)=7,AND($A1393=$A1392,$L1392&gt;0)),"Folga de fim de semana · apontou no sábado",IF(AND(OR($D1393="6x1",$D1393="FF 6x1"),OR(WEEKDAY($F1393,2)=6,WEEKDAY($F1393,2)=7)),"Folga de fim de semana · sem apontamento no sábado nem no domingo","Folga prevista pelo ciclo")))),IF($Y1393="Indeterminado (início da série)","Sem histórico anterior — informe o dia do ciclo no Cadastro",IF($Y1393="Falta de registro",IF(OR(OR($D1393="6x1",$D1393="FF 6x1"),$D1393="5x2"),"FALTA DE REGISTRO · dia útil da escala "&amp;$E1393,"FALTA DE REGISTRO · dia "&amp;$W1393&amp;" de "&amp;IFERROR(INDEX(Parâmetros!$B$39:$B$48,MATCH($E1393,Parâmetros!$A$39:$A$48,0)),99)&amp;" do ciclo"),IF(OR($D1393="6x1",$D1393="FF 6x1"),IF(OR(AND(WEEKDAY($F1393,2)=6,AND($A1393=$A1394,$L1394&gt;0)),AND(WEEKDAY($F1393,2)=7,AND($A1393=$A1392,$L1392&gt;0))),"ATENÇÃO · apontou sábado e domingo no mesmo fim de semana",IF(OR(WEEKDAY($F1393,2)=6,WEEKDAY($F1393,2)=7),"Jornada de fim de semana do 6x1",IF(OR($H1393&gt;=Parâmetros!$E$20,$H1393&lt;Parâmetros!$E$19),"ATENÇÃO · 6x1 apontou fora do horário diurno","Jornada fixa do 6x1"))),IF($D1393="5x2","Jornada fixa do 5x2",IF($D1393="Folguista",IF($J1393=$K1393,"Evidência confirma sequência","DIVERGE · sequência "&amp;$J1393&amp;" × evidência "&amp;$K1393),IF($K1393=$E1393,"Evidência confirma cadastro","DIVERGE · cadastro "&amp;$E1393&amp;" × evidência "&amp;$K1393)))))))))))</f>
        <v>Folga prevista pelo ciclo</v>
      </c>
      <c r="W1393" s="34">
        <f>IF(OR(OR($D1393="6x1",$D1393="FF 6x1"),$D1393="5x2"),"",IF($AB1393&lt;&gt;$AB1392,IF(IFERROR(INDEX(Cadastro!$F$5:$F$243,$AB1393),"")="",IF($L1393&gt;0,1,0),IF(IFERROR(INDEX(Cadastro!$F$5:$F$243,$AB1393),"")&lt;=IFERROR(INDEX(Parâmetros!$B$39:$B$48,MATCH($E1393,Parâmetros!$A$39:$A$48,0)),99),IFERROR(INDEX(Cadastro!$F$5:$F$243,$AB1393),""),0)),IF($L1393&gt;0,IF(N($X1392)&gt;0,1,N($W1392)+1),IF(AND($L1393=0,OR(N($W1392)&gt;=IFERROR(INDEX(Parâmetros!$B$39:$B$48,MATCH($E1393,Parâmetros!$A$39:$A$48,0)),99),AND(N($X1392)&gt;0,N($X1392)&lt;IFERROR(INDEX(Parâmetros!$C$39:$C$48,MATCH($E1393,Parâmetros!$A$39:$A$48,0)),0)))),0,N($W1392)+1))))</f>
        <v>0</v>
      </c>
      <c r="X1393" s="34">
        <f>IF(OR(OR($D1393="6x1",$D1393="FF 6x1"),$D1393="5x2"),"",IF($AB1393&lt;&gt;$AB1392,IF(IFERROR(INDEX(Cadastro!$F$5:$F$243,$AB1393),"")="",0,IF(IFERROR(INDEX(Cadastro!$F$5:$F$243,$AB1393),"")&gt;IFERROR(INDEX(Parâmetros!$B$39:$B$48,MATCH($E1393,Parâmetros!$A$39:$A$48,0)),99),IFERROR(INDEX(Cadastro!$F$5:$F$243,$AB1393),"")-IFERROR(INDEX(Parâmetros!$B$39:$B$48,MATCH($E1393,Parâmetros!$A$39:$A$48,0)),99),0)),IF(AND($L1393=0,OR(N($W1392)&gt;=IFERROR(INDEX(Parâmetros!$B$39:$B$48,MATCH($E1393,Parâmetros!$A$39:$A$48,0)),99),AND(N($X1392)&gt;0,N($X1392)&lt;IFERROR(INDEX(Parâmetros!$C$39:$C$48,MATCH($E1393,Parâmetros!$A$39:$A$48,0)),0)))),N($X1392)+1,0)))</f>
        <v>1</v>
      </c>
      <c r="Y1393" t="str">
        <f>IF($AC1393&lt;&gt;"",IF($L1393&gt;0,$AC1393&amp;" · com apontamento",$AC1393),IF($E1393="Férias",IF($L1393&gt;0,"Férias · com apontamento","Férias (cadastro)"),IF(($Z1393+$AA1393-1)&gt;Parâmetros!$E$16,"Férias / afastamento",IF(AND($D1393="5x2",OR(WEEKDAY($F1393,2)=6,WEEKDAY($F1393,2)=7)),IF($L1393&gt;0,"Folga trabalhada","Folga"),IF($L1393&gt;0,"Trabalhado",IF(OR(OR($D1393="6x1",$D1393="FF 6x1"),$D1393="5x2"),IF(AND(OR($D1393="6x1",$D1393="FF 6x1"),OR(WEEKDAY($F1393,2)=6,WEEKDAY($F1393,2)=7)),"Folga","Falta de registro"),IF(AND($AB1393&lt;&gt;$AB1392,IFERROR(INDEX(Cadastro!$F$5:$F$243,$AB1393),"")=""),"Indeterminado (início da série)",IF($X1393&gt;0,"Folga","Falta de registro"))))))))</f>
        <v>Folga</v>
      </c>
      <c r="Z1393" s="34">
        <f>IF(OR($L1393&gt;0,$F1393&gt;Parâmetros!$E$14),0,IF($A1393&lt;&gt;$A1392,1,N($Z1392)+1))</f>
        <v>0</v>
      </c>
      <c r="AA1393" s="34">
        <f>IF(OR($L1393&gt;0,$F1393&gt;Parâmetros!$E$14),0,IF(OR($A1393&lt;&gt;$A1394,$F1394&gt;Parâmetros!$E$14),1,N($AA1394)+1))</f>
        <v>0</v>
      </c>
      <c r="AB1393" s="31">
        <f>IFERROR(MATCH($A1393&amp;"|"&amp;TEXT(_xlfn.MAXIFS(Cadastro!$E$5:$E$243,Cadastro!$A$5:$A$243,$A1393,Cadastro!$E$5:$E$243,"&lt;="&amp;$F1393),"yyyymmdd"),Cadastro!$I$5:$I$243,0),"")</f>
        <v>177</v>
      </c>
      <c r="AC1393" t="str">
        <f>IFERROR(_xlfn.SINGLE(INDEX(Exceções!$D$5:$D$203,MATCH($A1393&amp;"|"&amp;$F1393,Exceções!$F$5:$F$203,0))),"")</f>
        <v/>
      </c>
      <c r="AD1393" t="str">
        <f>IF($AC1393="","",IFERROR(_xlfn.SINGLE(INDEX(Exceções!$E$5:$E$203,MATCH($A1393&amp;"|"&amp;$F1393,Exceções!$F$5:$F$203,0))),""))</f>
        <v/>
      </c>
    </row>
    <row r="1394" spans="1:30" ht="15" hidden="1" customHeight="1" x14ac:dyDescent="0.25">
      <c r="A1394" s="31">
        <v>12468</v>
      </c>
      <c r="B1394" s="17" t="s">
        <v>60</v>
      </c>
      <c r="C1394" s="17" t="str">
        <f>IFERROR(INDEX(Cadastro!$C$5:$C$243,$AB1394),"NÃO INFORMADO")</f>
        <v>MEC</v>
      </c>
      <c r="D1394" s="17" t="str">
        <f>IFERROR(INDEX(Cadastro!$D$5:$D$243,$AB1394),"")</f>
        <v>C</v>
      </c>
      <c r="E1394" s="17" t="str">
        <f>IFERROR(INDEX(Cadastro!$G$5:$G$243,$AB1394),"")</f>
        <v>C</v>
      </c>
      <c r="F1394" s="29">
        <v>46320</v>
      </c>
      <c r="G1394" s="32" t="str">
        <f t="shared" si="126"/>
        <v>dom</v>
      </c>
      <c r="H1394" s="31" t="str">
        <f>IF($L1394=0,"",_xlfn.MINIFS(Dados!$Q:$Q,Dados!$A:$A,$A1394,Dados!$S:$S,$F1394))</f>
        <v/>
      </c>
      <c r="I1394" s="31" t="str">
        <f>IF($H1394="","",_xlfn.MAXIFS(Dados!$R:$R,Dados!$A:$A,$A1394,Dados!$S:$S,$F1394))</f>
        <v/>
      </c>
      <c r="J1394" s="32" t="str">
        <f>IF($D1394&lt;&gt;"Folguista","",IFERROR(INDEX(Parâmetros!$D$52:$G$52,1,MIN(4,MAX(1,$W1394))),""))</f>
        <v/>
      </c>
      <c r="K1394" s="32" t="str">
        <f>IF(OR($AC1394&lt;&gt;"",$Y1394="Folga",$Y1394="Folga trabalhada",$Y1394="Férias (cadastro)",$Y1394="Férias / afastamento",$Y1394="Indeterminado (início da série)"),"",IF(OR($D1394="6x1",$D1394="FF 6x1"),IF(OR(WEEKDAY($F1394,2)=6,WEEKDAY($F1394,2)=7),"6x1 sáb/dom","6x1"),IF($D1394="5x2","5x2",IF($H1394="",IF($D1394="Folguista",$J1394,$E1394),IF(OR($H1394&gt;=Parâmetros!$E$18,$H1394&lt;Parâmetros!$E$19),"C",IF($H1394&lt;Parâmetros!$E$20,"A","B"))))))</f>
        <v>C</v>
      </c>
      <c r="L1394" s="30">
        <f>SUMIFS(Dados!$E:$E,Dados!$A:$A,$A1394,Dados!$S:$S,$F1394)</f>
        <v>0</v>
      </c>
      <c r="M1394" s="30">
        <f>IFERROR(INDEX(Parâmetros!$E$6:$E$11,MATCH($K1394,Parâmetros!$A$6:$A$11,0)),"")</f>
        <v>6.67</v>
      </c>
      <c r="N1394" s="33">
        <f t="shared" si="127"/>
        <v>0</v>
      </c>
      <c r="O1394" s="33">
        <f>Parâmetros!$E$13</f>
        <v>0.8</v>
      </c>
      <c r="P1394" s="32" t="str">
        <f>IF(OR($M1394="",$F1394&gt;Parâmetros!$E$14),"Não","Sim")</f>
        <v>Não</v>
      </c>
      <c r="Q1394" s="32" t="str">
        <f t="shared" si="128"/>
        <v/>
      </c>
      <c r="R1394" s="32" t="str">
        <f t="shared" si="129"/>
        <v/>
      </c>
      <c r="S1394" s="30" t="str">
        <f t="shared" si="130"/>
        <v/>
      </c>
      <c r="T1394" s="32" t="str">
        <f>IF($Q1394&lt;&gt;"Sim","",IF($N1394&gt;Parâmetros!$E$15,"Sim","Não"))</f>
        <v/>
      </c>
      <c r="U1394" s="17" t="str">
        <f t="shared" si="131"/>
        <v>Fora da apuração</v>
      </c>
      <c r="V1394" s="17" t="str">
        <f>IF($AC1394&lt;&gt;"",IF($L1394&gt;0,"ATENÇÃO · apontou em dia de "&amp;LOWER($AC1394)&amp;" cadastrado","Exceção cadastrada · "&amp;$AC1394)&amp;IF($AD1394="",""," · "&amp;$AD1394),IF($E1394="Férias",IF($L1394&gt;0,"ATENÇÃO · apontou estando de férias no cadastro","Férias no cadastro"),IF($Y1394="Férias / afastamento","Afastamento · "&amp;($Z1394+$AA1394-1)&amp;" dias seguidos sem apontamento",IF($Y1394="Folga trabalhada","ATENÇÃO · apontou em dia de folga da escala 5x2",IF($Y1394="Folga",IF(AND($D1394="5x2",OR(WEEKDAY($F1394,2)=6,WEEKDAY($F1394,2)=7)),"Folga de fim de semana da escala 5x2",IF(AND(OR($D1394="6x1",$D1394="FF 6x1"),WEEKDAY($F1394,2)=6,FALSE()),"Folga de fim de semana · apontou no domingo anterior",IF(AND(OR($D1394="6x1",$D1394="FF 6x1"),WEEKDAY($F1394,2)=7,AND($A1394=$A1393,$L1393&gt;0)),"Folga de fim de semana · apontou no sábado",IF(AND(OR($D1394="6x1",$D1394="FF 6x1"),OR(WEEKDAY($F1394,2)=6,WEEKDAY($F1394,2)=7)),"Folga de fim de semana · sem apontamento no sábado nem no domingo","Folga prevista pelo ciclo")))),IF($Y1394="Indeterminado (início da série)","Sem histórico anterior — informe o dia do ciclo no Cadastro",IF($Y1394="Falta de registro",IF(OR(OR($D1394="6x1",$D1394="FF 6x1"),$D1394="5x2"),"FALTA DE REGISTRO · dia útil da escala "&amp;$E1394,"FALTA DE REGISTRO · dia "&amp;$W1394&amp;" de "&amp;IFERROR(INDEX(Parâmetros!$B$39:$B$48,MATCH($E1394,Parâmetros!$A$39:$A$48,0)),99)&amp;" do ciclo"),IF(OR($D1394="6x1",$D1394="FF 6x1"),IF(OR(AND(WEEKDAY($F1394,2)=6,AND($A1394=$A1395,$L1395&gt;0)),AND(WEEKDAY($F1394,2)=7,AND($A1394=$A1393,$L1393&gt;0))),"ATENÇÃO · apontou sábado e domingo no mesmo fim de semana",IF(OR(WEEKDAY($F1394,2)=6,WEEKDAY($F1394,2)=7),"Jornada de fim de semana do 6x1",IF(OR($H1394&gt;=Parâmetros!$E$20,$H1394&lt;Parâmetros!$E$19),"ATENÇÃO · 6x1 apontou fora do horário diurno","Jornada fixa do 6x1"))),IF($D1394="5x2","Jornada fixa do 5x2",IF($D1394="Folguista",IF($J1394=$K1394,"Evidência confirma sequência","DIVERGE · sequência "&amp;$J1394&amp;" × evidência "&amp;$K1394),IF($K1394=$E1394,"Evidência confirma cadastro","DIVERGE · cadastro "&amp;$E1394&amp;" × evidência "&amp;$K1394)))))))))))</f>
        <v>FALTA DE REGISTRO · dia 1 de 5 do ciclo</v>
      </c>
      <c r="W1394" s="34">
        <f>IF(OR(OR($D1394="6x1",$D1394="FF 6x1"),$D1394="5x2"),"",IF($AB1394&lt;&gt;$AB1393,IF(IFERROR(INDEX(Cadastro!$F$5:$F$243,$AB1394),"")="",IF($L1394&gt;0,1,0),IF(IFERROR(INDEX(Cadastro!$F$5:$F$243,$AB1394),"")&lt;=IFERROR(INDEX(Parâmetros!$B$39:$B$48,MATCH($E1394,Parâmetros!$A$39:$A$48,0)),99),IFERROR(INDEX(Cadastro!$F$5:$F$243,$AB1394),""),0)),IF($L1394&gt;0,IF(N($X1393)&gt;0,1,N($W1393)+1),IF(AND($L1394=0,OR(N($W1393)&gt;=IFERROR(INDEX(Parâmetros!$B$39:$B$48,MATCH($E1394,Parâmetros!$A$39:$A$48,0)),99),AND(N($X1393)&gt;0,N($X1393)&lt;IFERROR(INDEX(Parâmetros!$C$39:$C$48,MATCH($E1394,Parâmetros!$A$39:$A$48,0)),0)))),0,N($W1393)+1))))</f>
        <v>1</v>
      </c>
      <c r="X1394" s="34">
        <f>IF(OR(OR($D1394="6x1",$D1394="FF 6x1"),$D1394="5x2"),"",IF($AB1394&lt;&gt;$AB1393,IF(IFERROR(INDEX(Cadastro!$F$5:$F$243,$AB1394),"")="",0,IF(IFERROR(INDEX(Cadastro!$F$5:$F$243,$AB1394),"")&gt;IFERROR(INDEX(Parâmetros!$B$39:$B$48,MATCH($E1394,Parâmetros!$A$39:$A$48,0)),99),IFERROR(INDEX(Cadastro!$F$5:$F$243,$AB1394),"")-IFERROR(INDEX(Parâmetros!$B$39:$B$48,MATCH($E1394,Parâmetros!$A$39:$A$48,0)),99),0)),IF(AND($L1394=0,OR(N($W1393)&gt;=IFERROR(INDEX(Parâmetros!$B$39:$B$48,MATCH($E1394,Parâmetros!$A$39:$A$48,0)),99),AND(N($X1393)&gt;0,N($X1393)&lt;IFERROR(INDEX(Parâmetros!$C$39:$C$48,MATCH($E1394,Parâmetros!$A$39:$A$48,0)),0)))),N($X1393)+1,0)))</f>
        <v>0</v>
      </c>
      <c r="Y1394" t="str">
        <f>IF($AC1394&lt;&gt;"",IF($L1394&gt;0,$AC1394&amp;" · com apontamento",$AC1394),IF($E1394="Férias",IF($L1394&gt;0,"Férias · com apontamento","Férias (cadastro)"),IF(($Z1394+$AA1394-1)&gt;Parâmetros!$E$16,"Férias / afastamento",IF(AND($D1394="5x2",OR(WEEKDAY($F1394,2)=6,WEEKDAY($F1394,2)=7)),IF($L1394&gt;0,"Folga trabalhada","Folga"),IF($L1394&gt;0,"Trabalhado",IF(OR(OR($D1394="6x1",$D1394="FF 6x1"),$D1394="5x2"),IF(AND(OR($D1394="6x1",$D1394="FF 6x1"),OR(WEEKDAY($F1394,2)=6,WEEKDAY($F1394,2)=7)),"Folga","Falta de registro"),IF(AND($AB1394&lt;&gt;$AB1393,IFERROR(INDEX(Cadastro!$F$5:$F$243,$AB1394),"")=""),"Indeterminado (início da série)",IF($X1394&gt;0,"Folga","Falta de registro"))))))))</f>
        <v>Falta de registro</v>
      </c>
      <c r="Z1394" s="34">
        <f>IF(OR($L1394&gt;0,$F1394&gt;Parâmetros!$E$14),0,IF($A1394&lt;&gt;$A1393,1,N($Z1393)+1))</f>
        <v>0</v>
      </c>
      <c r="AA1394" s="34">
        <f>IF(OR($L1394&gt;0,$F1394&gt;Parâmetros!$E$14),0,IF(OR($A1394&lt;&gt;$A1395,$F1395&gt;Parâmetros!$E$14),1,N($AA1395)+1))</f>
        <v>0</v>
      </c>
      <c r="AB1394" s="31">
        <f>IFERROR(MATCH($A1394&amp;"|"&amp;TEXT(_xlfn.MAXIFS(Cadastro!$E$5:$E$243,Cadastro!$A$5:$A$243,$A1394,Cadastro!$E$5:$E$243,"&lt;="&amp;$F1394),"yyyymmdd"),Cadastro!$I$5:$I$243,0),"")</f>
        <v>177</v>
      </c>
      <c r="AC1394" t="str">
        <f>IFERROR(_xlfn.SINGLE(INDEX(Exceções!$D$5:$D$203,MATCH($A1394&amp;"|"&amp;$F1394,Exceções!$F$5:$F$203,0))),"")</f>
        <v/>
      </c>
      <c r="AD1394" t="str">
        <f>IF($AC1394="","",IFERROR(_xlfn.SINGLE(INDEX(Exceções!$E$5:$E$203,MATCH($A1394&amp;"|"&amp;$F1394,Exceções!$F$5:$F$203,0))),""))</f>
        <v/>
      </c>
    </row>
    <row r="1395" spans="1:30" ht="15" hidden="1" customHeight="1" x14ac:dyDescent="0.25">
      <c r="A1395" s="31">
        <v>12468</v>
      </c>
      <c r="B1395" s="17" t="s">
        <v>60</v>
      </c>
      <c r="C1395" s="17" t="str">
        <f>IFERROR(INDEX(Cadastro!$C$5:$C$243,$AB1395),"NÃO INFORMADO")</f>
        <v>MEC</v>
      </c>
      <c r="D1395" s="17" t="str">
        <f>IFERROR(INDEX(Cadastro!$D$5:$D$243,$AB1395),"")</f>
        <v>C</v>
      </c>
      <c r="E1395" s="17" t="str">
        <f>IFERROR(INDEX(Cadastro!$G$5:$G$243,$AB1395),"")</f>
        <v>C</v>
      </c>
      <c r="F1395" s="29">
        <v>46321</v>
      </c>
      <c r="G1395" s="32" t="str">
        <f t="shared" si="126"/>
        <v>seg</v>
      </c>
      <c r="H1395" s="31" t="str">
        <f>IF($L1395=0,"",_xlfn.MINIFS(Dados!$Q:$Q,Dados!$A:$A,$A1395,Dados!$S:$S,$F1395))</f>
        <v/>
      </c>
      <c r="I1395" s="31" t="str">
        <f>IF($H1395="","",_xlfn.MAXIFS(Dados!$R:$R,Dados!$A:$A,$A1395,Dados!$S:$S,$F1395))</f>
        <v/>
      </c>
      <c r="J1395" s="32" t="str">
        <f>IF($D1395&lt;&gt;"Folguista","",IFERROR(INDEX(Parâmetros!$D$52:$G$52,1,MIN(4,MAX(1,$W1395))),""))</f>
        <v/>
      </c>
      <c r="K1395" s="32" t="str">
        <f>IF(OR($AC1395&lt;&gt;"",$Y1395="Folga",$Y1395="Folga trabalhada",$Y1395="Férias (cadastro)",$Y1395="Férias / afastamento",$Y1395="Indeterminado (início da série)"),"",IF(OR($D1395="6x1",$D1395="FF 6x1"),IF(OR(WEEKDAY($F1395,2)=6,WEEKDAY($F1395,2)=7),"6x1 sáb/dom","6x1"),IF($D1395="5x2","5x2",IF($H1395="",IF($D1395="Folguista",$J1395,$E1395),IF(OR($H1395&gt;=Parâmetros!$E$18,$H1395&lt;Parâmetros!$E$19),"C",IF($H1395&lt;Parâmetros!$E$20,"A","B"))))))</f>
        <v>C</v>
      </c>
      <c r="L1395" s="30">
        <f>SUMIFS(Dados!$E:$E,Dados!$A:$A,$A1395,Dados!$S:$S,$F1395)</f>
        <v>0</v>
      </c>
      <c r="M1395" s="30">
        <f>IFERROR(INDEX(Parâmetros!$E$6:$E$11,MATCH($K1395,Parâmetros!$A$6:$A$11,0)),"")</f>
        <v>6.67</v>
      </c>
      <c r="N1395" s="33">
        <f t="shared" si="127"/>
        <v>0</v>
      </c>
      <c r="O1395" s="33">
        <f>Parâmetros!$E$13</f>
        <v>0.8</v>
      </c>
      <c r="P1395" s="32" t="str">
        <f>IF(OR($M1395="",$F1395&gt;Parâmetros!$E$14),"Não","Sim")</f>
        <v>Não</v>
      </c>
      <c r="Q1395" s="32" t="str">
        <f t="shared" si="128"/>
        <v/>
      </c>
      <c r="R1395" s="32" t="str">
        <f t="shared" si="129"/>
        <v/>
      </c>
      <c r="S1395" s="30" t="str">
        <f t="shared" si="130"/>
        <v/>
      </c>
      <c r="T1395" s="32" t="str">
        <f>IF($Q1395&lt;&gt;"Sim","",IF($N1395&gt;Parâmetros!$E$15,"Sim","Não"))</f>
        <v/>
      </c>
      <c r="U1395" s="17" t="str">
        <f t="shared" si="131"/>
        <v>Fora da apuração</v>
      </c>
      <c r="V1395" s="17" t="str">
        <f>IF($AC1395&lt;&gt;"",IF($L1395&gt;0,"ATENÇÃO · apontou em dia de "&amp;LOWER($AC1395)&amp;" cadastrado","Exceção cadastrada · "&amp;$AC1395)&amp;IF($AD1395="",""," · "&amp;$AD1395),IF($E1395="Férias",IF($L1395&gt;0,"ATENÇÃO · apontou estando de férias no cadastro","Férias no cadastro"),IF($Y1395="Férias / afastamento","Afastamento · "&amp;($Z1395+$AA1395-1)&amp;" dias seguidos sem apontamento",IF($Y1395="Folga trabalhada","ATENÇÃO · apontou em dia de folga da escala 5x2",IF($Y1395="Folga",IF(AND($D1395="5x2",OR(WEEKDAY($F1395,2)=6,WEEKDAY($F1395,2)=7)),"Folga de fim de semana da escala 5x2",IF(AND(OR($D1395="6x1",$D1395="FF 6x1"),WEEKDAY($F1395,2)=6,FALSE()),"Folga de fim de semana · apontou no domingo anterior",IF(AND(OR($D1395="6x1",$D1395="FF 6x1"),WEEKDAY($F1395,2)=7,AND($A1395=$A1394,$L1394&gt;0)),"Folga de fim de semana · apontou no sábado",IF(AND(OR($D1395="6x1",$D1395="FF 6x1"),OR(WEEKDAY($F1395,2)=6,WEEKDAY($F1395,2)=7)),"Folga de fim de semana · sem apontamento no sábado nem no domingo","Folga prevista pelo ciclo")))),IF($Y1395="Indeterminado (início da série)","Sem histórico anterior — informe o dia do ciclo no Cadastro",IF($Y1395="Falta de registro",IF(OR(OR($D1395="6x1",$D1395="FF 6x1"),$D1395="5x2"),"FALTA DE REGISTRO · dia útil da escala "&amp;$E1395,"FALTA DE REGISTRO · dia "&amp;$W1395&amp;" de "&amp;IFERROR(INDEX(Parâmetros!$B$39:$B$48,MATCH($E1395,Parâmetros!$A$39:$A$48,0)),99)&amp;" do ciclo"),IF(OR($D1395="6x1",$D1395="FF 6x1"),IF(OR(AND(WEEKDAY($F1395,2)=6,AND($A1395=$A1396,$L1396&gt;0)),AND(WEEKDAY($F1395,2)=7,AND($A1395=$A1394,$L1394&gt;0))),"ATENÇÃO · apontou sábado e domingo no mesmo fim de semana",IF(OR(WEEKDAY($F1395,2)=6,WEEKDAY($F1395,2)=7),"Jornada de fim de semana do 6x1",IF(OR($H1395&gt;=Parâmetros!$E$20,$H1395&lt;Parâmetros!$E$19),"ATENÇÃO · 6x1 apontou fora do horário diurno","Jornada fixa do 6x1"))),IF($D1395="5x2","Jornada fixa do 5x2",IF($D1395="Folguista",IF($J1395=$K1395,"Evidência confirma sequência","DIVERGE · sequência "&amp;$J1395&amp;" × evidência "&amp;$K1395),IF($K1395=$E1395,"Evidência confirma cadastro","DIVERGE · cadastro "&amp;$E1395&amp;" × evidência "&amp;$K1395)))))))))))</f>
        <v>FALTA DE REGISTRO · dia 2 de 5 do ciclo</v>
      </c>
      <c r="W1395" s="34">
        <f>IF(OR(OR($D1395="6x1",$D1395="FF 6x1"),$D1395="5x2"),"",IF($AB1395&lt;&gt;$AB1394,IF(IFERROR(INDEX(Cadastro!$F$5:$F$243,$AB1395),"")="",IF($L1395&gt;0,1,0),IF(IFERROR(INDEX(Cadastro!$F$5:$F$243,$AB1395),"")&lt;=IFERROR(INDEX(Parâmetros!$B$39:$B$48,MATCH($E1395,Parâmetros!$A$39:$A$48,0)),99),IFERROR(INDEX(Cadastro!$F$5:$F$243,$AB1395),""),0)),IF($L1395&gt;0,IF(N($X1394)&gt;0,1,N($W1394)+1),IF(AND($L1395=0,OR(N($W1394)&gt;=IFERROR(INDEX(Parâmetros!$B$39:$B$48,MATCH($E1395,Parâmetros!$A$39:$A$48,0)),99),AND(N($X1394)&gt;0,N($X1394)&lt;IFERROR(INDEX(Parâmetros!$C$39:$C$48,MATCH($E1395,Parâmetros!$A$39:$A$48,0)),0)))),0,N($W1394)+1))))</f>
        <v>2</v>
      </c>
      <c r="X1395" s="34">
        <f>IF(OR(OR($D1395="6x1",$D1395="FF 6x1"),$D1395="5x2"),"",IF($AB1395&lt;&gt;$AB1394,IF(IFERROR(INDEX(Cadastro!$F$5:$F$243,$AB1395),"")="",0,IF(IFERROR(INDEX(Cadastro!$F$5:$F$243,$AB1395),"")&gt;IFERROR(INDEX(Parâmetros!$B$39:$B$48,MATCH($E1395,Parâmetros!$A$39:$A$48,0)),99),IFERROR(INDEX(Cadastro!$F$5:$F$243,$AB1395),"")-IFERROR(INDEX(Parâmetros!$B$39:$B$48,MATCH($E1395,Parâmetros!$A$39:$A$48,0)),99),0)),IF(AND($L1395=0,OR(N($W1394)&gt;=IFERROR(INDEX(Parâmetros!$B$39:$B$48,MATCH($E1395,Parâmetros!$A$39:$A$48,0)),99),AND(N($X1394)&gt;0,N($X1394)&lt;IFERROR(INDEX(Parâmetros!$C$39:$C$48,MATCH($E1395,Parâmetros!$A$39:$A$48,0)),0)))),N($X1394)+1,0)))</f>
        <v>0</v>
      </c>
      <c r="Y1395" t="str">
        <f>IF($AC1395&lt;&gt;"",IF($L1395&gt;0,$AC1395&amp;" · com apontamento",$AC1395),IF($E1395="Férias",IF($L1395&gt;0,"Férias · com apontamento","Férias (cadastro)"),IF(($Z1395+$AA1395-1)&gt;Parâmetros!$E$16,"Férias / afastamento",IF(AND($D1395="5x2",OR(WEEKDAY($F1395,2)=6,WEEKDAY($F1395,2)=7)),IF($L1395&gt;0,"Folga trabalhada","Folga"),IF($L1395&gt;0,"Trabalhado",IF(OR(OR($D1395="6x1",$D1395="FF 6x1"),$D1395="5x2"),IF(AND(OR($D1395="6x1",$D1395="FF 6x1"),OR(WEEKDAY($F1395,2)=6,WEEKDAY($F1395,2)=7)),"Folga","Falta de registro"),IF(AND($AB1395&lt;&gt;$AB1394,IFERROR(INDEX(Cadastro!$F$5:$F$243,$AB1395),"")=""),"Indeterminado (início da série)",IF($X1395&gt;0,"Folga","Falta de registro"))))))))</f>
        <v>Falta de registro</v>
      </c>
      <c r="Z1395" s="34">
        <f>IF(OR($L1395&gt;0,$F1395&gt;Parâmetros!$E$14),0,IF($A1395&lt;&gt;$A1394,1,N($Z1394)+1))</f>
        <v>0</v>
      </c>
      <c r="AA1395" s="34">
        <f>IF(OR($L1395&gt;0,$F1395&gt;Parâmetros!$E$14),0,IF(OR($A1395&lt;&gt;$A1396,$F1396&gt;Parâmetros!$E$14),1,N($AA1396)+1))</f>
        <v>0</v>
      </c>
      <c r="AB1395" s="31">
        <f>IFERROR(MATCH($A1395&amp;"|"&amp;TEXT(_xlfn.MAXIFS(Cadastro!$E$5:$E$243,Cadastro!$A$5:$A$243,$A1395,Cadastro!$E$5:$E$243,"&lt;="&amp;$F1395),"yyyymmdd"),Cadastro!$I$5:$I$243,0),"")</f>
        <v>177</v>
      </c>
      <c r="AC1395" t="str">
        <f>IFERROR(_xlfn.SINGLE(INDEX(Exceções!$D$5:$D$203,MATCH($A1395&amp;"|"&amp;$F1395,Exceções!$F$5:$F$203,0))),"")</f>
        <v/>
      </c>
      <c r="AD1395" t="str">
        <f>IF($AC1395="","",IFERROR(_xlfn.SINGLE(INDEX(Exceções!$E$5:$E$203,MATCH($A1395&amp;"|"&amp;$F1395,Exceções!$F$5:$F$203,0))),""))</f>
        <v/>
      </c>
    </row>
    <row r="1396" spans="1:30" ht="15" hidden="1" customHeight="1" x14ac:dyDescent="0.25">
      <c r="A1396" s="31">
        <v>12468</v>
      </c>
      <c r="B1396" s="17" t="s">
        <v>60</v>
      </c>
      <c r="C1396" s="17" t="str">
        <f>IFERROR(INDEX(Cadastro!$C$5:$C$243,$AB1396),"NÃO INFORMADO")</f>
        <v>MEC</v>
      </c>
      <c r="D1396" s="17" t="str">
        <f>IFERROR(INDEX(Cadastro!$D$5:$D$243,$AB1396),"")</f>
        <v>C</v>
      </c>
      <c r="E1396" s="17" t="str">
        <f>IFERROR(INDEX(Cadastro!$G$5:$G$243,$AB1396),"")</f>
        <v>C</v>
      </c>
      <c r="F1396" s="29">
        <v>46322</v>
      </c>
      <c r="G1396" s="32" t="str">
        <f t="shared" si="126"/>
        <v>ter</v>
      </c>
      <c r="H1396" s="31" t="str">
        <f>IF($L1396=0,"",_xlfn.MINIFS(Dados!$Q:$Q,Dados!$A:$A,$A1396,Dados!$S:$S,$F1396))</f>
        <v/>
      </c>
      <c r="I1396" s="31" t="str">
        <f>IF($H1396="","",_xlfn.MAXIFS(Dados!$R:$R,Dados!$A:$A,$A1396,Dados!$S:$S,$F1396))</f>
        <v/>
      </c>
      <c r="J1396" s="32" t="str">
        <f>IF($D1396&lt;&gt;"Folguista","",IFERROR(INDEX(Parâmetros!$D$52:$G$52,1,MIN(4,MAX(1,$W1396))),""))</f>
        <v/>
      </c>
      <c r="K1396" s="32" t="str">
        <f>IF(OR($AC1396&lt;&gt;"",$Y1396="Folga",$Y1396="Folga trabalhada",$Y1396="Férias (cadastro)",$Y1396="Férias / afastamento",$Y1396="Indeterminado (início da série)"),"",IF(OR($D1396="6x1",$D1396="FF 6x1"),IF(OR(WEEKDAY($F1396,2)=6,WEEKDAY($F1396,2)=7),"6x1 sáb/dom","6x1"),IF($D1396="5x2","5x2",IF($H1396="",IF($D1396="Folguista",$J1396,$E1396),IF(OR($H1396&gt;=Parâmetros!$E$18,$H1396&lt;Parâmetros!$E$19),"C",IF($H1396&lt;Parâmetros!$E$20,"A","B"))))))</f>
        <v>C</v>
      </c>
      <c r="L1396" s="30">
        <f>SUMIFS(Dados!$E:$E,Dados!$A:$A,$A1396,Dados!$S:$S,$F1396)</f>
        <v>0</v>
      </c>
      <c r="M1396" s="30">
        <f>IFERROR(INDEX(Parâmetros!$E$6:$E$11,MATCH($K1396,Parâmetros!$A$6:$A$11,0)),"")</f>
        <v>6.67</v>
      </c>
      <c r="N1396" s="33">
        <f t="shared" si="127"/>
        <v>0</v>
      </c>
      <c r="O1396" s="33">
        <f>Parâmetros!$E$13</f>
        <v>0.8</v>
      </c>
      <c r="P1396" s="32" t="str">
        <f>IF(OR($M1396="",$F1396&gt;Parâmetros!$E$14),"Não","Sim")</f>
        <v>Não</v>
      </c>
      <c r="Q1396" s="32" t="str">
        <f t="shared" si="128"/>
        <v/>
      </c>
      <c r="R1396" s="32" t="str">
        <f t="shared" si="129"/>
        <v/>
      </c>
      <c r="S1396" s="30" t="str">
        <f t="shared" si="130"/>
        <v/>
      </c>
      <c r="T1396" s="32" t="str">
        <f>IF($Q1396&lt;&gt;"Sim","",IF($N1396&gt;Parâmetros!$E$15,"Sim","Não"))</f>
        <v/>
      </c>
      <c r="U1396" s="17" t="str">
        <f t="shared" si="131"/>
        <v>Fora da apuração</v>
      </c>
      <c r="V1396" s="17" t="str">
        <f>IF($AC1396&lt;&gt;"",IF($L1396&gt;0,"ATENÇÃO · apontou em dia de "&amp;LOWER($AC1396)&amp;" cadastrado","Exceção cadastrada · "&amp;$AC1396)&amp;IF($AD1396="",""," · "&amp;$AD1396),IF($E1396="Férias",IF($L1396&gt;0,"ATENÇÃO · apontou estando de férias no cadastro","Férias no cadastro"),IF($Y1396="Férias / afastamento","Afastamento · "&amp;($Z1396+$AA1396-1)&amp;" dias seguidos sem apontamento",IF($Y1396="Folga trabalhada","ATENÇÃO · apontou em dia de folga da escala 5x2",IF($Y1396="Folga",IF(AND($D1396="5x2",OR(WEEKDAY($F1396,2)=6,WEEKDAY($F1396,2)=7)),"Folga de fim de semana da escala 5x2",IF(AND(OR($D1396="6x1",$D1396="FF 6x1"),WEEKDAY($F1396,2)=6,FALSE()),"Folga de fim de semana · apontou no domingo anterior",IF(AND(OR($D1396="6x1",$D1396="FF 6x1"),WEEKDAY($F1396,2)=7,AND($A1396=$A1395,$L1395&gt;0)),"Folga de fim de semana · apontou no sábado",IF(AND(OR($D1396="6x1",$D1396="FF 6x1"),OR(WEEKDAY($F1396,2)=6,WEEKDAY($F1396,2)=7)),"Folga de fim de semana · sem apontamento no sábado nem no domingo","Folga prevista pelo ciclo")))),IF($Y1396="Indeterminado (início da série)","Sem histórico anterior — informe o dia do ciclo no Cadastro",IF($Y1396="Falta de registro",IF(OR(OR($D1396="6x1",$D1396="FF 6x1"),$D1396="5x2"),"FALTA DE REGISTRO · dia útil da escala "&amp;$E1396,"FALTA DE REGISTRO · dia "&amp;$W1396&amp;" de "&amp;IFERROR(INDEX(Parâmetros!$B$39:$B$48,MATCH($E1396,Parâmetros!$A$39:$A$48,0)),99)&amp;" do ciclo"),IF(OR($D1396="6x1",$D1396="FF 6x1"),IF(OR(AND(WEEKDAY($F1396,2)=6,AND($A1396=$A1397,$L1397&gt;0)),AND(WEEKDAY($F1396,2)=7,AND($A1396=$A1395,$L1395&gt;0))),"ATENÇÃO · apontou sábado e domingo no mesmo fim de semana",IF(OR(WEEKDAY($F1396,2)=6,WEEKDAY($F1396,2)=7),"Jornada de fim de semana do 6x1",IF(OR($H1396&gt;=Parâmetros!$E$20,$H1396&lt;Parâmetros!$E$19),"ATENÇÃO · 6x1 apontou fora do horário diurno","Jornada fixa do 6x1"))),IF($D1396="5x2","Jornada fixa do 5x2",IF($D1396="Folguista",IF($J1396=$K1396,"Evidência confirma sequência","DIVERGE · sequência "&amp;$J1396&amp;" × evidência "&amp;$K1396),IF($K1396=$E1396,"Evidência confirma cadastro","DIVERGE · cadastro "&amp;$E1396&amp;" × evidência "&amp;$K1396)))))))))))</f>
        <v>FALTA DE REGISTRO · dia 3 de 5 do ciclo</v>
      </c>
      <c r="W1396" s="34">
        <f>IF(OR(OR($D1396="6x1",$D1396="FF 6x1"),$D1396="5x2"),"",IF($AB1396&lt;&gt;$AB1395,IF(IFERROR(INDEX(Cadastro!$F$5:$F$243,$AB1396),"")="",IF($L1396&gt;0,1,0),IF(IFERROR(INDEX(Cadastro!$F$5:$F$243,$AB1396),"")&lt;=IFERROR(INDEX(Parâmetros!$B$39:$B$48,MATCH($E1396,Parâmetros!$A$39:$A$48,0)),99),IFERROR(INDEX(Cadastro!$F$5:$F$243,$AB1396),""),0)),IF($L1396&gt;0,IF(N($X1395)&gt;0,1,N($W1395)+1),IF(AND($L1396=0,OR(N($W1395)&gt;=IFERROR(INDEX(Parâmetros!$B$39:$B$48,MATCH($E1396,Parâmetros!$A$39:$A$48,0)),99),AND(N($X1395)&gt;0,N($X1395)&lt;IFERROR(INDEX(Parâmetros!$C$39:$C$48,MATCH($E1396,Parâmetros!$A$39:$A$48,0)),0)))),0,N($W1395)+1))))</f>
        <v>3</v>
      </c>
      <c r="X1396" s="34">
        <f>IF(OR(OR($D1396="6x1",$D1396="FF 6x1"),$D1396="5x2"),"",IF($AB1396&lt;&gt;$AB1395,IF(IFERROR(INDEX(Cadastro!$F$5:$F$243,$AB1396),"")="",0,IF(IFERROR(INDEX(Cadastro!$F$5:$F$243,$AB1396),"")&gt;IFERROR(INDEX(Parâmetros!$B$39:$B$48,MATCH($E1396,Parâmetros!$A$39:$A$48,0)),99),IFERROR(INDEX(Cadastro!$F$5:$F$243,$AB1396),"")-IFERROR(INDEX(Parâmetros!$B$39:$B$48,MATCH($E1396,Parâmetros!$A$39:$A$48,0)),99),0)),IF(AND($L1396=0,OR(N($W1395)&gt;=IFERROR(INDEX(Parâmetros!$B$39:$B$48,MATCH($E1396,Parâmetros!$A$39:$A$48,0)),99),AND(N($X1395)&gt;0,N($X1395)&lt;IFERROR(INDEX(Parâmetros!$C$39:$C$48,MATCH($E1396,Parâmetros!$A$39:$A$48,0)),0)))),N($X1395)+1,0)))</f>
        <v>0</v>
      </c>
      <c r="Y1396" t="str">
        <f>IF($AC1396&lt;&gt;"",IF($L1396&gt;0,$AC1396&amp;" · com apontamento",$AC1396),IF($E1396="Férias",IF($L1396&gt;0,"Férias · com apontamento","Férias (cadastro)"),IF(($Z1396+$AA1396-1)&gt;Parâmetros!$E$16,"Férias / afastamento",IF(AND($D1396="5x2",OR(WEEKDAY($F1396,2)=6,WEEKDAY($F1396,2)=7)),IF($L1396&gt;0,"Folga trabalhada","Folga"),IF($L1396&gt;0,"Trabalhado",IF(OR(OR($D1396="6x1",$D1396="FF 6x1"),$D1396="5x2"),IF(AND(OR($D1396="6x1",$D1396="FF 6x1"),OR(WEEKDAY($F1396,2)=6,WEEKDAY($F1396,2)=7)),"Folga","Falta de registro"),IF(AND($AB1396&lt;&gt;$AB1395,IFERROR(INDEX(Cadastro!$F$5:$F$243,$AB1396),"")=""),"Indeterminado (início da série)",IF($X1396&gt;0,"Folga","Falta de registro"))))))))</f>
        <v>Falta de registro</v>
      </c>
      <c r="Z1396" s="34">
        <f>IF(OR($L1396&gt;0,$F1396&gt;Parâmetros!$E$14),0,IF($A1396&lt;&gt;$A1395,1,N($Z1395)+1))</f>
        <v>0</v>
      </c>
      <c r="AA1396" s="34">
        <f>IF(OR($L1396&gt;0,$F1396&gt;Parâmetros!$E$14),0,IF(OR($A1396&lt;&gt;$A1397,$F1397&gt;Parâmetros!$E$14),1,N($AA1397)+1))</f>
        <v>0</v>
      </c>
      <c r="AB1396" s="31">
        <f>IFERROR(MATCH($A1396&amp;"|"&amp;TEXT(_xlfn.MAXIFS(Cadastro!$E$5:$E$243,Cadastro!$A$5:$A$243,$A1396,Cadastro!$E$5:$E$243,"&lt;="&amp;$F1396),"yyyymmdd"),Cadastro!$I$5:$I$243,0),"")</f>
        <v>177</v>
      </c>
      <c r="AC1396" t="str">
        <f>IFERROR(_xlfn.SINGLE(INDEX(Exceções!$D$5:$D$203,MATCH($A1396&amp;"|"&amp;$F1396,Exceções!$F$5:$F$203,0))),"")</f>
        <v/>
      </c>
      <c r="AD1396" t="str">
        <f>IF($AC1396="","",IFERROR(_xlfn.SINGLE(INDEX(Exceções!$E$5:$E$203,MATCH($A1396&amp;"|"&amp;$F1396,Exceções!$F$5:$F$203,0))),""))</f>
        <v/>
      </c>
    </row>
    <row r="1397" spans="1:30" ht="15" hidden="1" customHeight="1" x14ac:dyDescent="0.25">
      <c r="A1397" s="31">
        <v>12468</v>
      </c>
      <c r="B1397" s="17" t="s">
        <v>60</v>
      </c>
      <c r="C1397" s="17" t="str">
        <f>IFERROR(INDEX(Cadastro!$C$5:$C$243,$AB1397),"NÃO INFORMADO")</f>
        <v>MEC</v>
      </c>
      <c r="D1397" s="17" t="str">
        <f>IFERROR(INDEX(Cadastro!$D$5:$D$243,$AB1397),"")</f>
        <v>C</v>
      </c>
      <c r="E1397" s="17" t="str">
        <f>IFERROR(INDEX(Cadastro!$G$5:$G$243,$AB1397),"")</f>
        <v>C</v>
      </c>
      <c r="F1397" s="29">
        <v>46323</v>
      </c>
      <c r="G1397" s="32" t="str">
        <f t="shared" si="126"/>
        <v>qua</v>
      </c>
      <c r="H1397" s="31" t="str">
        <f>IF($L1397=0,"",_xlfn.MINIFS(Dados!$Q:$Q,Dados!$A:$A,$A1397,Dados!$S:$S,$F1397))</f>
        <v/>
      </c>
      <c r="I1397" s="31" t="str">
        <f>IF($H1397="","",_xlfn.MAXIFS(Dados!$R:$R,Dados!$A:$A,$A1397,Dados!$S:$S,$F1397))</f>
        <v/>
      </c>
      <c r="J1397" s="32" t="str">
        <f>IF($D1397&lt;&gt;"Folguista","",IFERROR(INDEX(Parâmetros!$D$52:$G$52,1,MIN(4,MAX(1,$W1397))),""))</f>
        <v/>
      </c>
      <c r="K1397" s="32" t="str">
        <f>IF(OR($AC1397&lt;&gt;"",$Y1397="Folga",$Y1397="Folga trabalhada",$Y1397="Férias (cadastro)",$Y1397="Férias / afastamento",$Y1397="Indeterminado (início da série)"),"",IF(OR($D1397="6x1",$D1397="FF 6x1"),IF(OR(WEEKDAY($F1397,2)=6,WEEKDAY($F1397,2)=7),"6x1 sáb/dom","6x1"),IF($D1397="5x2","5x2",IF($H1397="",IF($D1397="Folguista",$J1397,$E1397),IF(OR($H1397&gt;=Parâmetros!$E$18,$H1397&lt;Parâmetros!$E$19),"C",IF($H1397&lt;Parâmetros!$E$20,"A","B"))))))</f>
        <v>C</v>
      </c>
      <c r="L1397" s="30">
        <f>SUMIFS(Dados!$E:$E,Dados!$A:$A,$A1397,Dados!$S:$S,$F1397)</f>
        <v>0</v>
      </c>
      <c r="M1397" s="30">
        <f>IFERROR(INDEX(Parâmetros!$E$6:$E$11,MATCH($K1397,Parâmetros!$A$6:$A$11,0)),"")</f>
        <v>6.67</v>
      </c>
      <c r="N1397" s="33">
        <f t="shared" si="127"/>
        <v>0</v>
      </c>
      <c r="O1397" s="33">
        <f>Parâmetros!$E$13</f>
        <v>0.8</v>
      </c>
      <c r="P1397" s="32" t="str">
        <f>IF(OR($M1397="",$F1397&gt;Parâmetros!$E$14),"Não","Sim")</f>
        <v>Não</v>
      </c>
      <c r="Q1397" s="32" t="str">
        <f t="shared" si="128"/>
        <v/>
      </c>
      <c r="R1397" s="32" t="str">
        <f t="shared" si="129"/>
        <v/>
      </c>
      <c r="S1397" s="30" t="str">
        <f t="shared" si="130"/>
        <v/>
      </c>
      <c r="T1397" s="32" t="str">
        <f>IF($Q1397&lt;&gt;"Sim","",IF($N1397&gt;Parâmetros!$E$15,"Sim","Não"))</f>
        <v/>
      </c>
      <c r="U1397" s="17" t="str">
        <f t="shared" si="131"/>
        <v>Fora da apuração</v>
      </c>
      <c r="V1397" s="17" t="str">
        <f>IF($AC1397&lt;&gt;"",IF($L1397&gt;0,"ATENÇÃO · apontou em dia de "&amp;LOWER($AC1397)&amp;" cadastrado","Exceção cadastrada · "&amp;$AC1397)&amp;IF($AD1397="",""," · "&amp;$AD1397),IF($E1397="Férias",IF($L1397&gt;0,"ATENÇÃO · apontou estando de férias no cadastro","Férias no cadastro"),IF($Y1397="Férias / afastamento","Afastamento · "&amp;($Z1397+$AA1397-1)&amp;" dias seguidos sem apontamento",IF($Y1397="Folga trabalhada","ATENÇÃO · apontou em dia de folga da escala 5x2",IF($Y1397="Folga",IF(AND($D1397="5x2",OR(WEEKDAY($F1397,2)=6,WEEKDAY($F1397,2)=7)),"Folga de fim de semana da escala 5x2",IF(AND(OR($D1397="6x1",$D1397="FF 6x1"),WEEKDAY($F1397,2)=6,FALSE()),"Folga de fim de semana · apontou no domingo anterior",IF(AND(OR($D1397="6x1",$D1397="FF 6x1"),WEEKDAY($F1397,2)=7,AND($A1397=$A1396,$L1396&gt;0)),"Folga de fim de semana · apontou no sábado",IF(AND(OR($D1397="6x1",$D1397="FF 6x1"),OR(WEEKDAY($F1397,2)=6,WEEKDAY($F1397,2)=7)),"Folga de fim de semana · sem apontamento no sábado nem no domingo","Folga prevista pelo ciclo")))),IF($Y1397="Indeterminado (início da série)","Sem histórico anterior — informe o dia do ciclo no Cadastro",IF($Y1397="Falta de registro",IF(OR(OR($D1397="6x1",$D1397="FF 6x1"),$D1397="5x2"),"FALTA DE REGISTRO · dia útil da escala "&amp;$E1397,"FALTA DE REGISTRO · dia "&amp;$W1397&amp;" de "&amp;IFERROR(INDEX(Parâmetros!$B$39:$B$48,MATCH($E1397,Parâmetros!$A$39:$A$48,0)),99)&amp;" do ciclo"),IF(OR($D1397="6x1",$D1397="FF 6x1"),IF(OR(AND(WEEKDAY($F1397,2)=6,AND($A1397=$A1398,$L1398&gt;0)),AND(WEEKDAY($F1397,2)=7,AND($A1397=$A1396,$L1396&gt;0))),"ATENÇÃO · apontou sábado e domingo no mesmo fim de semana",IF(OR(WEEKDAY($F1397,2)=6,WEEKDAY($F1397,2)=7),"Jornada de fim de semana do 6x1",IF(OR($H1397&gt;=Parâmetros!$E$20,$H1397&lt;Parâmetros!$E$19),"ATENÇÃO · 6x1 apontou fora do horário diurno","Jornada fixa do 6x1"))),IF($D1397="5x2","Jornada fixa do 5x2",IF($D1397="Folguista",IF($J1397=$K1397,"Evidência confirma sequência","DIVERGE · sequência "&amp;$J1397&amp;" × evidência "&amp;$K1397),IF($K1397=$E1397,"Evidência confirma cadastro","DIVERGE · cadastro "&amp;$E1397&amp;" × evidência "&amp;$K1397)))))))))))</f>
        <v>FALTA DE REGISTRO · dia 4 de 5 do ciclo</v>
      </c>
      <c r="W1397" s="34">
        <f>IF(OR(OR($D1397="6x1",$D1397="FF 6x1"),$D1397="5x2"),"",IF($AB1397&lt;&gt;$AB1396,IF(IFERROR(INDEX(Cadastro!$F$5:$F$243,$AB1397),"")="",IF($L1397&gt;0,1,0),IF(IFERROR(INDEX(Cadastro!$F$5:$F$243,$AB1397),"")&lt;=IFERROR(INDEX(Parâmetros!$B$39:$B$48,MATCH($E1397,Parâmetros!$A$39:$A$48,0)),99),IFERROR(INDEX(Cadastro!$F$5:$F$243,$AB1397),""),0)),IF($L1397&gt;0,IF(N($X1396)&gt;0,1,N($W1396)+1),IF(AND($L1397=0,OR(N($W1396)&gt;=IFERROR(INDEX(Parâmetros!$B$39:$B$48,MATCH($E1397,Parâmetros!$A$39:$A$48,0)),99),AND(N($X1396)&gt;0,N($X1396)&lt;IFERROR(INDEX(Parâmetros!$C$39:$C$48,MATCH($E1397,Parâmetros!$A$39:$A$48,0)),0)))),0,N($W1396)+1))))</f>
        <v>4</v>
      </c>
      <c r="X1397" s="34">
        <f>IF(OR(OR($D1397="6x1",$D1397="FF 6x1"),$D1397="5x2"),"",IF($AB1397&lt;&gt;$AB1396,IF(IFERROR(INDEX(Cadastro!$F$5:$F$243,$AB1397),"")="",0,IF(IFERROR(INDEX(Cadastro!$F$5:$F$243,$AB1397),"")&gt;IFERROR(INDEX(Parâmetros!$B$39:$B$48,MATCH($E1397,Parâmetros!$A$39:$A$48,0)),99),IFERROR(INDEX(Cadastro!$F$5:$F$243,$AB1397),"")-IFERROR(INDEX(Parâmetros!$B$39:$B$48,MATCH($E1397,Parâmetros!$A$39:$A$48,0)),99),0)),IF(AND($L1397=0,OR(N($W1396)&gt;=IFERROR(INDEX(Parâmetros!$B$39:$B$48,MATCH($E1397,Parâmetros!$A$39:$A$48,0)),99),AND(N($X1396)&gt;0,N($X1396)&lt;IFERROR(INDEX(Parâmetros!$C$39:$C$48,MATCH($E1397,Parâmetros!$A$39:$A$48,0)),0)))),N($X1396)+1,0)))</f>
        <v>0</v>
      </c>
      <c r="Y1397" t="str">
        <f>IF($AC1397&lt;&gt;"",IF($L1397&gt;0,$AC1397&amp;" · com apontamento",$AC1397),IF($E1397="Férias",IF($L1397&gt;0,"Férias · com apontamento","Férias (cadastro)"),IF(($Z1397+$AA1397-1)&gt;Parâmetros!$E$16,"Férias / afastamento",IF(AND($D1397="5x2",OR(WEEKDAY($F1397,2)=6,WEEKDAY($F1397,2)=7)),IF($L1397&gt;0,"Folga trabalhada","Folga"),IF($L1397&gt;0,"Trabalhado",IF(OR(OR($D1397="6x1",$D1397="FF 6x1"),$D1397="5x2"),IF(AND(OR($D1397="6x1",$D1397="FF 6x1"),OR(WEEKDAY($F1397,2)=6,WEEKDAY($F1397,2)=7)),"Folga","Falta de registro"),IF(AND($AB1397&lt;&gt;$AB1396,IFERROR(INDEX(Cadastro!$F$5:$F$243,$AB1397),"")=""),"Indeterminado (início da série)",IF($X1397&gt;0,"Folga","Falta de registro"))))))))</f>
        <v>Falta de registro</v>
      </c>
      <c r="Z1397" s="34">
        <f>IF(OR($L1397&gt;0,$F1397&gt;Parâmetros!$E$14),0,IF($A1397&lt;&gt;$A1396,1,N($Z1396)+1))</f>
        <v>0</v>
      </c>
      <c r="AA1397" s="34">
        <f>IF(OR($L1397&gt;0,$F1397&gt;Parâmetros!$E$14),0,IF(OR($A1397&lt;&gt;$A1398,$F1398&gt;Parâmetros!$E$14),1,N($AA1398)+1))</f>
        <v>0</v>
      </c>
      <c r="AB1397" s="31">
        <f>IFERROR(MATCH($A1397&amp;"|"&amp;TEXT(_xlfn.MAXIFS(Cadastro!$E$5:$E$243,Cadastro!$A$5:$A$243,$A1397,Cadastro!$E$5:$E$243,"&lt;="&amp;$F1397),"yyyymmdd"),Cadastro!$I$5:$I$243,0),"")</f>
        <v>177</v>
      </c>
      <c r="AC1397" t="str">
        <f>IFERROR(_xlfn.SINGLE(INDEX(Exceções!$D$5:$D$203,MATCH($A1397&amp;"|"&amp;$F1397,Exceções!$F$5:$F$203,0))),"")</f>
        <v/>
      </c>
      <c r="AD1397" t="str">
        <f>IF($AC1397="","",IFERROR(_xlfn.SINGLE(INDEX(Exceções!$E$5:$E$203,MATCH($A1397&amp;"|"&amp;$F1397,Exceções!$F$5:$F$203,0))),""))</f>
        <v/>
      </c>
    </row>
    <row r="1398" spans="1:30" ht="15" hidden="1" customHeight="1" x14ac:dyDescent="0.25">
      <c r="A1398" s="31">
        <v>12468</v>
      </c>
      <c r="B1398" s="17" t="s">
        <v>60</v>
      </c>
      <c r="C1398" s="17" t="str">
        <f>IFERROR(INDEX(Cadastro!$C$5:$C$243,$AB1398),"NÃO INFORMADO")</f>
        <v>MEC</v>
      </c>
      <c r="D1398" s="17" t="str">
        <f>IFERROR(INDEX(Cadastro!$D$5:$D$243,$AB1398),"")</f>
        <v>C</v>
      </c>
      <c r="E1398" s="17" t="str">
        <f>IFERROR(INDEX(Cadastro!$G$5:$G$243,$AB1398),"")</f>
        <v>C</v>
      </c>
      <c r="F1398" s="29">
        <v>46324</v>
      </c>
      <c r="G1398" s="32" t="str">
        <f t="shared" si="126"/>
        <v>qui</v>
      </c>
      <c r="H1398" s="31" t="str">
        <f>IF($L1398=0,"",_xlfn.MINIFS(Dados!$Q:$Q,Dados!$A:$A,$A1398,Dados!$S:$S,$F1398))</f>
        <v/>
      </c>
      <c r="I1398" s="31" t="str">
        <f>IF($H1398="","",_xlfn.MAXIFS(Dados!$R:$R,Dados!$A:$A,$A1398,Dados!$S:$S,$F1398))</f>
        <v/>
      </c>
      <c r="J1398" s="32" t="str">
        <f>IF($D1398&lt;&gt;"Folguista","",IFERROR(INDEX(Parâmetros!$D$52:$G$52,1,MIN(4,MAX(1,$W1398))),""))</f>
        <v/>
      </c>
      <c r="K1398" s="32" t="str">
        <f>IF(OR($AC1398&lt;&gt;"",$Y1398="Folga",$Y1398="Folga trabalhada",$Y1398="Férias (cadastro)",$Y1398="Férias / afastamento",$Y1398="Indeterminado (início da série)"),"",IF(OR($D1398="6x1",$D1398="FF 6x1"),IF(OR(WEEKDAY($F1398,2)=6,WEEKDAY($F1398,2)=7),"6x1 sáb/dom","6x1"),IF($D1398="5x2","5x2",IF($H1398="",IF($D1398="Folguista",$J1398,$E1398),IF(OR($H1398&gt;=Parâmetros!$E$18,$H1398&lt;Parâmetros!$E$19),"C",IF($H1398&lt;Parâmetros!$E$20,"A","B"))))))</f>
        <v>C</v>
      </c>
      <c r="L1398" s="30">
        <f>SUMIFS(Dados!$E:$E,Dados!$A:$A,$A1398,Dados!$S:$S,$F1398)</f>
        <v>0</v>
      </c>
      <c r="M1398" s="30">
        <f>IFERROR(INDEX(Parâmetros!$E$6:$E$11,MATCH($K1398,Parâmetros!$A$6:$A$11,0)),"")</f>
        <v>6.67</v>
      </c>
      <c r="N1398" s="33">
        <f t="shared" si="127"/>
        <v>0</v>
      </c>
      <c r="O1398" s="33">
        <f>Parâmetros!$E$13</f>
        <v>0.8</v>
      </c>
      <c r="P1398" s="32" t="str">
        <f>IF(OR($M1398="",$F1398&gt;Parâmetros!$E$14),"Não","Sim")</f>
        <v>Não</v>
      </c>
      <c r="Q1398" s="32" t="str">
        <f t="shared" si="128"/>
        <v/>
      </c>
      <c r="R1398" s="32" t="str">
        <f t="shared" si="129"/>
        <v/>
      </c>
      <c r="S1398" s="30" t="str">
        <f t="shared" si="130"/>
        <v/>
      </c>
      <c r="T1398" s="32" t="str">
        <f>IF($Q1398&lt;&gt;"Sim","",IF($N1398&gt;Parâmetros!$E$15,"Sim","Não"))</f>
        <v/>
      </c>
      <c r="U1398" s="17" t="str">
        <f t="shared" si="131"/>
        <v>Fora da apuração</v>
      </c>
      <c r="V1398" s="17" t="str">
        <f>IF($AC1398&lt;&gt;"",IF($L1398&gt;0,"ATENÇÃO · apontou em dia de "&amp;LOWER($AC1398)&amp;" cadastrado","Exceção cadastrada · "&amp;$AC1398)&amp;IF($AD1398="",""," · "&amp;$AD1398),IF($E1398="Férias",IF($L1398&gt;0,"ATENÇÃO · apontou estando de férias no cadastro","Férias no cadastro"),IF($Y1398="Férias / afastamento","Afastamento · "&amp;($Z1398+$AA1398-1)&amp;" dias seguidos sem apontamento",IF($Y1398="Folga trabalhada","ATENÇÃO · apontou em dia de folga da escala 5x2",IF($Y1398="Folga",IF(AND($D1398="5x2",OR(WEEKDAY($F1398,2)=6,WEEKDAY($F1398,2)=7)),"Folga de fim de semana da escala 5x2",IF(AND(OR($D1398="6x1",$D1398="FF 6x1"),WEEKDAY($F1398,2)=6,FALSE()),"Folga de fim de semana · apontou no domingo anterior",IF(AND(OR($D1398="6x1",$D1398="FF 6x1"),WEEKDAY($F1398,2)=7,AND($A1398=$A1397,$L1397&gt;0)),"Folga de fim de semana · apontou no sábado",IF(AND(OR($D1398="6x1",$D1398="FF 6x1"),OR(WEEKDAY($F1398,2)=6,WEEKDAY($F1398,2)=7)),"Folga de fim de semana · sem apontamento no sábado nem no domingo","Folga prevista pelo ciclo")))),IF($Y1398="Indeterminado (início da série)","Sem histórico anterior — informe o dia do ciclo no Cadastro",IF($Y1398="Falta de registro",IF(OR(OR($D1398="6x1",$D1398="FF 6x1"),$D1398="5x2"),"FALTA DE REGISTRO · dia útil da escala "&amp;$E1398,"FALTA DE REGISTRO · dia "&amp;$W1398&amp;" de "&amp;IFERROR(INDEX(Parâmetros!$B$39:$B$48,MATCH($E1398,Parâmetros!$A$39:$A$48,0)),99)&amp;" do ciclo"),IF(OR($D1398="6x1",$D1398="FF 6x1"),IF(OR(AND(WEEKDAY($F1398,2)=6,AND($A1398=$A1399,$L1399&gt;0)),AND(WEEKDAY($F1398,2)=7,AND($A1398=$A1397,$L1397&gt;0))),"ATENÇÃO · apontou sábado e domingo no mesmo fim de semana",IF(OR(WEEKDAY($F1398,2)=6,WEEKDAY($F1398,2)=7),"Jornada de fim de semana do 6x1",IF(OR($H1398&gt;=Parâmetros!$E$20,$H1398&lt;Parâmetros!$E$19),"ATENÇÃO · 6x1 apontou fora do horário diurno","Jornada fixa do 6x1"))),IF($D1398="5x2","Jornada fixa do 5x2",IF($D1398="Folguista",IF($J1398=$K1398,"Evidência confirma sequência","DIVERGE · sequência "&amp;$J1398&amp;" × evidência "&amp;$K1398),IF($K1398=$E1398,"Evidência confirma cadastro","DIVERGE · cadastro "&amp;$E1398&amp;" × evidência "&amp;$K1398)))))))))))</f>
        <v>FALTA DE REGISTRO · dia 5 de 5 do ciclo</v>
      </c>
      <c r="W1398" s="34">
        <f>IF(OR(OR($D1398="6x1",$D1398="FF 6x1"),$D1398="5x2"),"",IF($AB1398&lt;&gt;$AB1397,IF(IFERROR(INDEX(Cadastro!$F$5:$F$243,$AB1398),"")="",IF($L1398&gt;0,1,0),IF(IFERROR(INDEX(Cadastro!$F$5:$F$243,$AB1398),"")&lt;=IFERROR(INDEX(Parâmetros!$B$39:$B$48,MATCH($E1398,Parâmetros!$A$39:$A$48,0)),99),IFERROR(INDEX(Cadastro!$F$5:$F$243,$AB1398),""),0)),IF($L1398&gt;0,IF(N($X1397)&gt;0,1,N($W1397)+1),IF(AND($L1398=0,OR(N($W1397)&gt;=IFERROR(INDEX(Parâmetros!$B$39:$B$48,MATCH($E1398,Parâmetros!$A$39:$A$48,0)),99),AND(N($X1397)&gt;0,N($X1397)&lt;IFERROR(INDEX(Parâmetros!$C$39:$C$48,MATCH($E1398,Parâmetros!$A$39:$A$48,0)),0)))),0,N($W1397)+1))))</f>
        <v>5</v>
      </c>
      <c r="X1398" s="34">
        <f>IF(OR(OR($D1398="6x1",$D1398="FF 6x1"),$D1398="5x2"),"",IF($AB1398&lt;&gt;$AB1397,IF(IFERROR(INDEX(Cadastro!$F$5:$F$243,$AB1398),"")="",0,IF(IFERROR(INDEX(Cadastro!$F$5:$F$243,$AB1398),"")&gt;IFERROR(INDEX(Parâmetros!$B$39:$B$48,MATCH($E1398,Parâmetros!$A$39:$A$48,0)),99),IFERROR(INDEX(Cadastro!$F$5:$F$243,$AB1398),"")-IFERROR(INDEX(Parâmetros!$B$39:$B$48,MATCH($E1398,Parâmetros!$A$39:$A$48,0)),99),0)),IF(AND($L1398=0,OR(N($W1397)&gt;=IFERROR(INDEX(Parâmetros!$B$39:$B$48,MATCH($E1398,Parâmetros!$A$39:$A$48,0)),99),AND(N($X1397)&gt;0,N($X1397)&lt;IFERROR(INDEX(Parâmetros!$C$39:$C$48,MATCH($E1398,Parâmetros!$A$39:$A$48,0)),0)))),N($X1397)+1,0)))</f>
        <v>0</v>
      </c>
      <c r="Y1398" t="str">
        <f>IF($AC1398&lt;&gt;"",IF($L1398&gt;0,$AC1398&amp;" · com apontamento",$AC1398),IF($E1398="Férias",IF($L1398&gt;0,"Férias · com apontamento","Férias (cadastro)"),IF(($Z1398+$AA1398-1)&gt;Parâmetros!$E$16,"Férias / afastamento",IF(AND($D1398="5x2",OR(WEEKDAY($F1398,2)=6,WEEKDAY($F1398,2)=7)),IF($L1398&gt;0,"Folga trabalhada","Folga"),IF($L1398&gt;0,"Trabalhado",IF(OR(OR($D1398="6x1",$D1398="FF 6x1"),$D1398="5x2"),IF(AND(OR($D1398="6x1",$D1398="FF 6x1"),OR(WEEKDAY($F1398,2)=6,WEEKDAY($F1398,2)=7)),"Folga","Falta de registro"),IF(AND($AB1398&lt;&gt;$AB1397,IFERROR(INDEX(Cadastro!$F$5:$F$243,$AB1398),"")=""),"Indeterminado (início da série)",IF($X1398&gt;0,"Folga","Falta de registro"))))))))</f>
        <v>Falta de registro</v>
      </c>
      <c r="Z1398" s="34">
        <f>IF(OR($L1398&gt;0,$F1398&gt;Parâmetros!$E$14),0,IF($A1398&lt;&gt;$A1397,1,N($Z1397)+1))</f>
        <v>0</v>
      </c>
      <c r="AA1398" s="34">
        <f>IF(OR($L1398&gt;0,$F1398&gt;Parâmetros!$E$14),0,IF(OR($A1398&lt;&gt;$A1399,$F1399&gt;Parâmetros!$E$14),1,N($AA1399)+1))</f>
        <v>0</v>
      </c>
      <c r="AB1398" s="31">
        <f>IFERROR(MATCH($A1398&amp;"|"&amp;TEXT(_xlfn.MAXIFS(Cadastro!$E$5:$E$243,Cadastro!$A$5:$A$243,$A1398,Cadastro!$E$5:$E$243,"&lt;="&amp;$F1398),"yyyymmdd"),Cadastro!$I$5:$I$243,0),"")</f>
        <v>177</v>
      </c>
      <c r="AC1398" t="str">
        <f>IFERROR(_xlfn.SINGLE(INDEX(Exceções!$D$5:$D$203,MATCH($A1398&amp;"|"&amp;$F1398,Exceções!$F$5:$F$203,0))),"")</f>
        <v/>
      </c>
      <c r="AD1398" t="str">
        <f>IF($AC1398="","",IFERROR(_xlfn.SINGLE(INDEX(Exceções!$E$5:$E$203,MATCH($A1398&amp;"|"&amp;$F1398,Exceções!$F$5:$F$203,0))),""))</f>
        <v/>
      </c>
    </row>
    <row r="1399" spans="1:30" ht="15" hidden="1" customHeight="1" x14ac:dyDescent="0.25">
      <c r="A1399" s="31">
        <v>12468</v>
      </c>
      <c r="B1399" s="17" t="s">
        <v>60</v>
      </c>
      <c r="C1399" s="17" t="str">
        <f>IFERROR(INDEX(Cadastro!$C$5:$C$243,$AB1399),"NÃO INFORMADO")</f>
        <v>MEC</v>
      </c>
      <c r="D1399" s="17" t="str">
        <f>IFERROR(INDEX(Cadastro!$D$5:$D$243,$AB1399),"")</f>
        <v>C</v>
      </c>
      <c r="E1399" s="17" t="str">
        <f>IFERROR(INDEX(Cadastro!$G$5:$G$243,$AB1399),"")</f>
        <v>C</v>
      </c>
      <c r="F1399" s="29">
        <v>46325</v>
      </c>
      <c r="G1399" s="32" t="str">
        <f t="shared" si="126"/>
        <v>sex</v>
      </c>
      <c r="H1399" s="31" t="str">
        <f>IF($L1399=0,"",_xlfn.MINIFS(Dados!$Q:$Q,Dados!$A:$A,$A1399,Dados!$S:$S,$F1399))</f>
        <v/>
      </c>
      <c r="I1399" s="31" t="str">
        <f>IF($H1399="","",_xlfn.MAXIFS(Dados!$R:$R,Dados!$A:$A,$A1399,Dados!$S:$S,$F1399))</f>
        <v/>
      </c>
      <c r="J1399" s="32" t="str">
        <f>IF($D1399&lt;&gt;"Folguista","",IFERROR(INDEX(Parâmetros!$D$52:$G$52,1,MIN(4,MAX(1,$W1399))),""))</f>
        <v/>
      </c>
      <c r="K1399" s="32" t="str">
        <f>IF(OR($AC1399&lt;&gt;"",$Y1399="Folga",$Y1399="Folga trabalhada",$Y1399="Férias (cadastro)",$Y1399="Férias / afastamento",$Y1399="Indeterminado (início da série)"),"",IF(OR($D1399="6x1",$D1399="FF 6x1"),IF(OR(WEEKDAY($F1399,2)=6,WEEKDAY($F1399,2)=7),"6x1 sáb/dom","6x1"),IF($D1399="5x2","5x2",IF($H1399="",IF($D1399="Folguista",$J1399,$E1399),IF(OR($H1399&gt;=Parâmetros!$E$18,$H1399&lt;Parâmetros!$E$19),"C",IF($H1399&lt;Parâmetros!$E$20,"A","B"))))))</f>
        <v/>
      </c>
      <c r="L1399" s="30">
        <f>SUMIFS(Dados!$E:$E,Dados!$A:$A,$A1399,Dados!$S:$S,$F1399)</f>
        <v>0</v>
      </c>
      <c r="M1399" s="30" t="str">
        <f>IFERROR(INDEX(Parâmetros!$E$6:$E$11,MATCH($K1399,Parâmetros!$A$6:$A$11,0)),"")</f>
        <v/>
      </c>
      <c r="N1399" s="33" t="str">
        <f t="shared" si="127"/>
        <v/>
      </c>
      <c r="O1399" s="33">
        <f>Parâmetros!$E$13</f>
        <v>0.8</v>
      </c>
      <c r="P1399" s="32" t="str">
        <f>IF(OR($M1399="",$F1399&gt;Parâmetros!$E$14),"Não","Sim")</f>
        <v>Não</v>
      </c>
      <c r="Q1399" s="32" t="str">
        <f t="shared" si="128"/>
        <v/>
      </c>
      <c r="R1399" s="32" t="str">
        <f t="shared" si="129"/>
        <v/>
      </c>
      <c r="S1399" s="30" t="str">
        <f t="shared" si="130"/>
        <v/>
      </c>
      <c r="T1399" s="32" t="str">
        <f>IF($Q1399&lt;&gt;"Sim","",IF($N1399&gt;Parâmetros!$E$15,"Sim","Não"))</f>
        <v/>
      </c>
      <c r="U1399" s="17" t="str">
        <f t="shared" si="131"/>
        <v>Folga</v>
      </c>
      <c r="V1399" s="17" t="str">
        <f>IF($AC1399&lt;&gt;"",IF($L1399&gt;0,"ATENÇÃO · apontou em dia de "&amp;LOWER($AC1399)&amp;" cadastrado","Exceção cadastrada · "&amp;$AC1399)&amp;IF($AD1399="",""," · "&amp;$AD1399),IF($E1399="Férias",IF($L1399&gt;0,"ATENÇÃO · apontou estando de férias no cadastro","Férias no cadastro"),IF($Y1399="Férias / afastamento","Afastamento · "&amp;($Z1399+$AA1399-1)&amp;" dias seguidos sem apontamento",IF($Y1399="Folga trabalhada","ATENÇÃO · apontou em dia de folga da escala 5x2",IF($Y1399="Folga",IF(AND($D1399="5x2",OR(WEEKDAY($F1399,2)=6,WEEKDAY($F1399,2)=7)),"Folga de fim de semana da escala 5x2",IF(AND(OR($D1399="6x1",$D1399="FF 6x1"),WEEKDAY($F1399,2)=6,FALSE()),"Folga de fim de semana · apontou no domingo anterior",IF(AND(OR($D1399="6x1",$D1399="FF 6x1"),WEEKDAY($F1399,2)=7,AND($A1399=$A1398,$L1398&gt;0)),"Folga de fim de semana · apontou no sábado",IF(AND(OR($D1399="6x1",$D1399="FF 6x1"),OR(WEEKDAY($F1399,2)=6,WEEKDAY($F1399,2)=7)),"Folga de fim de semana · sem apontamento no sábado nem no domingo","Folga prevista pelo ciclo")))),IF($Y1399="Indeterminado (início da série)","Sem histórico anterior — informe o dia do ciclo no Cadastro",IF($Y1399="Falta de registro",IF(OR(OR($D1399="6x1",$D1399="FF 6x1"),$D1399="5x2"),"FALTA DE REGISTRO · dia útil da escala "&amp;$E1399,"FALTA DE REGISTRO · dia "&amp;$W1399&amp;" de "&amp;IFERROR(INDEX(Parâmetros!$B$39:$B$48,MATCH($E1399,Parâmetros!$A$39:$A$48,0)),99)&amp;" do ciclo"),IF(OR($D1399="6x1",$D1399="FF 6x1"),IF(OR(AND(WEEKDAY($F1399,2)=6,AND($A1399=$A1400,$L1400&gt;0)),AND(WEEKDAY($F1399,2)=7,AND($A1399=$A1398,$L1398&gt;0))),"ATENÇÃO · apontou sábado e domingo no mesmo fim de semana",IF(OR(WEEKDAY($F1399,2)=6,WEEKDAY($F1399,2)=7),"Jornada de fim de semana do 6x1",IF(OR($H1399&gt;=Parâmetros!$E$20,$H1399&lt;Parâmetros!$E$19),"ATENÇÃO · 6x1 apontou fora do horário diurno","Jornada fixa do 6x1"))),IF($D1399="5x2","Jornada fixa do 5x2",IF($D1399="Folguista",IF($J1399=$K1399,"Evidência confirma sequência","DIVERGE · sequência "&amp;$J1399&amp;" × evidência "&amp;$K1399),IF($K1399=$E1399,"Evidência confirma cadastro","DIVERGE · cadastro "&amp;$E1399&amp;" × evidência "&amp;$K1399)))))))))))</f>
        <v>Folga prevista pelo ciclo</v>
      </c>
      <c r="W1399" s="34">
        <f>IF(OR(OR($D1399="6x1",$D1399="FF 6x1"),$D1399="5x2"),"",IF($AB1399&lt;&gt;$AB1398,IF(IFERROR(INDEX(Cadastro!$F$5:$F$243,$AB1399),"")="",IF($L1399&gt;0,1,0),IF(IFERROR(INDEX(Cadastro!$F$5:$F$243,$AB1399),"")&lt;=IFERROR(INDEX(Parâmetros!$B$39:$B$48,MATCH($E1399,Parâmetros!$A$39:$A$48,0)),99),IFERROR(INDEX(Cadastro!$F$5:$F$243,$AB1399),""),0)),IF($L1399&gt;0,IF(N($X1398)&gt;0,1,N($W1398)+1),IF(AND($L1399=0,OR(N($W1398)&gt;=IFERROR(INDEX(Parâmetros!$B$39:$B$48,MATCH($E1399,Parâmetros!$A$39:$A$48,0)),99),AND(N($X1398)&gt;0,N($X1398)&lt;IFERROR(INDEX(Parâmetros!$C$39:$C$48,MATCH($E1399,Parâmetros!$A$39:$A$48,0)),0)))),0,N($W1398)+1))))</f>
        <v>0</v>
      </c>
      <c r="X1399" s="34">
        <f>IF(OR(OR($D1399="6x1",$D1399="FF 6x1"),$D1399="5x2"),"",IF($AB1399&lt;&gt;$AB1398,IF(IFERROR(INDEX(Cadastro!$F$5:$F$243,$AB1399),"")="",0,IF(IFERROR(INDEX(Cadastro!$F$5:$F$243,$AB1399),"")&gt;IFERROR(INDEX(Parâmetros!$B$39:$B$48,MATCH($E1399,Parâmetros!$A$39:$A$48,0)),99),IFERROR(INDEX(Cadastro!$F$5:$F$243,$AB1399),"")-IFERROR(INDEX(Parâmetros!$B$39:$B$48,MATCH($E1399,Parâmetros!$A$39:$A$48,0)),99),0)),IF(AND($L1399=0,OR(N($W1398)&gt;=IFERROR(INDEX(Parâmetros!$B$39:$B$48,MATCH($E1399,Parâmetros!$A$39:$A$48,0)),99),AND(N($X1398)&gt;0,N($X1398)&lt;IFERROR(INDEX(Parâmetros!$C$39:$C$48,MATCH($E1399,Parâmetros!$A$39:$A$48,0)),0)))),N($X1398)+1,0)))</f>
        <v>1</v>
      </c>
      <c r="Y1399" t="str">
        <f>IF($AC1399&lt;&gt;"",IF($L1399&gt;0,$AC1399&amp;" · com apontamento",$AC1399),IF($E1399="Férias",IF($L1399&gt;0,"Férias · com apontamento","Férias (cadastro)"),IF(($Z1399+$AA1399-1)&gt;Parâmetros!$E$16,"Férias / afastamento",IF(AND($D1399="5x2",OR(WEEKDAY($F1399,2)=6,WEEKDAY($F1399,2)=7)),IF($L1399&gt;0,"Folga trabalhada","Folga"),IF($L1399&gt;0,"Trabalhado",IF(OR(OR($D1399="6x1",$D1399="FF 6x1"),$D1399="5x2"),IF(AND(OR($D1399="6x1",$D1399="FF 6x1"),OR(WEEKDAY($F1399,2)=6,WEEKDAY($F1399,2)=7)),"Folga","Falta de registro"),IF(AND($AB1399&lt;&gt;$AB1398,IFERROR(INDEX(Cadastro!$F$5:$F$243,$AB1399),"")=""),"Indeterminado (início da série)",IF($X1399&gt;0,"Folga","Falta de registro"))))))))</f>
        <v>Folga</v>
      </c>
      <c r="Z1399" s="34">
        <f>IF(OR($L1399&gt;0,$F1399&gt;Parâmetros!$E$14),0,IF($A1399&lt;&gt;$A1398,1,N($Z1398)+1))</f>
        <v>0</v>
      </c>
      <c r="AA1399" s="34">
        <f>IF(OR($L1399&gt;0,$F1399&gt;Parâmetros!$E$14),0,IF(OR($A1399&lt;&gt;$A1400,$F1400&gt;Parâmetros!$E$14),1,N($AA1400)+1))</f>
        <v>0</v>
      </c>
      <c r="AB1399" s="31">
        <f>IFERROR(MATCH($A1399&amp;"|"&amp;TEXT(_xlfn.MAXIFS(Cadastro!$E$5:$E$243,Cadastro!$A$5:$A$243,$A1399,Cadastro!$E$5:$E$243,"&lt;="&amp;$F1399),"yyyymmdd"),Cadastro!$I$5:$I$243,0),"")</f>
        <v>177</v>
      </c>
      <c r="AC1399" t="str">
        <f>IFERROR(_xlfn.SINGLE(INDEX(Exceções!$D$5:$D$203,MATCH($A1399&amp;"|"&amp;$F1399,Exceções!$F$5:$F$203,0))),"")</f>
        <v/>
      </c>
      <c r="AD1399" t="str">
        <f>IF($AC1399="","",IFERROR(_xlfn.SINGLE(INDEX(Exceções!$E$5:$E$203,MATCH($A1399&amp;"|"&amp;$F1399,Exceções!$F$5:$F$203,0))),""))</f>
        <v/>
      </c>
    </row>
    <row r="1400" spans="1:30" ht="15" hidden="1" customHeight="1" x14ac:dyDescent="0.25">
      <c r="A1400" s="31">
        <v>12468</v>
      </c>
      <c r="B1400" s="17" t="s">
        <v>60</v>
      </c>
      <c r="C1400" s="17" t="str">
        <f>IFERROR(INDEX(Cadastro!$C$5:$C$243,$AB1400),"NÃO INFORMADO")</f>
        <v>MEC</v>
      </c>
      <c r="D1400" s="17" t="str">
        <f>IFERROR(INDEX(Cadastro!$D$5:$D$243,$AB1400),"")</f>
        <v>C</v>
      </c>
      <c r="E1400" s="17" t="str">
        <f>IFERROR(INDEX(Cadastro!$G$5:$G$243,$AB1400),"")</f>
        <v>C</v>
      </c>
      <c r="F1400" s="29">
        <v>46326</v>
      </c>
      <c r="G1400" s="32" t="str">
        <f t="shared" si="126"/>
        <v>sáb</v>
      </c>
      <c r="H1400" s="31" t="str">
        <f>IF($L1400=0,"",_xlfn.MINIFS(Dados!$Q:$Q,Dados!$A:$A,$A1400,Dados!$S:$S,$F1400))</f>
        <v/>
      </c>
      <c r="I1400" s="31" t="str">
        <f>IF($H1400="","",_xlfn.MAXIFS(Dados!$R:$R,Dados!$A:$A,$A1400,Dados!$S:$S,$F1400))</f>
        <v/>
      </c>
      <c r="J1400" s="32" t="str">
        <f>IF($D1400&lt;&gt;"Folguista","",IFERROR(INDEX(Parâmetros!$D$52:$G$52,1,MIN(4,MAX(1,$W1400))),""))</f>
        <v/>
      </c>
      <c r="K1400" s="32" t="str">
        <f>IF(OR($AC1400&lt;&gt;"",$Y1400="Folga",$Y1400="Folga trabalhada",$Y1400="Férias (cadastro)",$Y1400="Férias / afastamento",$Y1400="Indeterminado (início da série)"),"",IF(OR($D1400="6x1",$D1400="FF 6x1"),IF(OR(WEEKDAY($F1400,2)=6,WEEKDAY($F1400,2)=7),"6x1 sáb/dom","6x1"),IF($D1400="5x2","5x2",IF($H1400="",IF($D1400="Folguista",$J1400,$E1400),IF(OR($H1400&gt;=Parâmetros!$E$18,$H1400&lt;Parâmetros!$E$19),"C",IF($H1400&lt;Parâmetros!$E$20,"A","B"))))))</f>
        <v>C</v>
      </c>
      <c r="L1400" s="30">
        <f>SUMIFS(Dados!$E:$E,Dados!$A:$A,$A1400,Dados!$S:$S,$F1400)</f>
        <v>0</v>
      </c>
      <c r="M1400" s="30">
        <f>IFERROR(INDEX(Parâmetros!$E$6:$E$11,MATCH($K1400,Parâmetros!$A$6:$A$11,0)),"")</f>
        <v>6.67</v>
      </c>
      <c r="N1400" s="33">
        <f t="shared" si="127"/>
        <v>0</v>
      </c>
      <c r="O1400" s="33">
        <f>Parâmetros!$E$13</f>
        <v>0.8</v>
      </c>
      <c r="P1400" s="32" t="str">
        <f>IF(OR($M1400="",$F1400&gt;Parâmetros!$E$14),"Não","Sim")</f>
        <v>Não</v>
      </c>
      <c r="Q1400" s="32" t="str">
        <f t="shared" si="128"/>
        <v/>
      </c>
      <c r="R1400" s="32" t="str">
        <f t="shared" si="129"/>
        <v/>
      </c>
      <c r="S1400" s="30" t="str">
        <f t="shared" si="130"/>
        <v/>
      </c>
      <c r="T1400" s="32" t="str">
        <f>IF($Q1400&lt;&gt;"Sim","",IF($N1400&gt;Parâmetros!$E$15,"Sim","Não"))</f>
        <v/>
      </c>
      <c r="U1400" s="17" t="str">
        <f t="shared" si="131"/>
        <v>Fora da apuração</v>
      </c>
      <c r="V1400" s="17" t="str">
        <f>IF($AC1400&lt;&gt;"",IF($L1400&gt;0,"ATENÇÃO · apontou em dia de "&amp;LOWER($AC1400)&amp;" cadastrado","Exceção cadastrada · "&amp;$AC1400)&amp;IF($AD1400="",""," · "&amp;$AD1400),IF($E1400="Férias",IF($L1400&gt;0,"ATENÇÃO · apontou estando de férias no cadastro","Férias no cadastro"),IF($Y1400="Férias / afastamento","Afastamento · "&amp;($Z1400+$AA1400-1)&amp;" dias seguidos sem apontamento",IF($Y1400="Folga trabalhada","ATENÇÃO · apontou em dia de folga da escala 5x2",IF($Y1400="Folga",IF(AND($D1400="5x2",OR(WEEKDAY($F1400,2)=6,WEEKDAY($F1400,2)=7)),"Folga de fim de semana da escala 5x2",IF(AND(OR($D1400="6x1",$D1400="FF 6x1"),WEEKDAY($F1400,2)=6,FALSE()),"Folga de fim de semana · apontou no domingo anterior",IF(AND(OR($D1400="6x1",$D1400="FF 6x1"),WEEKDAY($F1400,2)=7,AND($A1400=$A1399,$L1399&gt;0)),"Folga de fim de semana · apontou no sábado",IF(AND(OR($D1400="6x1",$D1400="FF 6x1"),OR(WEEKDAY($F1400,2)=6,WEEKDAY($F1400,2)=7)),"Folga de fim de semana · sem apontamento no sábado nem no domingo","Folga prevista pelo ciclo")))),IF($Y1400="Indeterminado (início da série)","Sem histórico anterior — informe o dia do ciclo no Cadastro",IF($Y1400="Falta de registro",IF(OR(OR($D1400="6x1",$D1400="FF 6x1"),$D1400="5x2"),"FALTA DE REGISTRO · dia útil da escala "&amp;$E1400,"FALTA DE REGISTRO · dia "&amp;$W1400&amp;" de "&amp;IFERROR(INDEX(Parâmetros!$B$39:$B$48,MATCH($E1400,Parâmetros!$A$39:$A$48,0)),99)&amp;" do ciclo"),IF(OR($D1400="6x1",$D1400="FF 6x1"),IF(OR(AND(WEEKDAY($F1400,2)=6,AND($A1400=$A1401,$L1401&gt;0)),AND(WEEKDAY($F1400,2)=7,AND($A1400=$A1399,$L1399&gt;0))),"ATENÇÃO · apontou sábado e domingo no mesmo fim de semana",IF(OR(WEEKDAY($F1400,2)=6,WEEKDAY($F1400,2)=7),"Jornada de fim de semana do 6x1",IF(OR($H1400&gt;=Parâmetros!$E$20,$H1400&lt;Parâmetros!$E$19),"ATENÇÃO · 6x1 apontou fora do horário diurno","Jornada fixa do 6x1"))),IF($D1400="5x2","Jornada fixa do 5x2",IF($D1400="Folguista",IF($J1400=$K1400,"Evidência confirma sequência","DIVERGE · sequência "&amp;$J1400&amp;" × evidência "&amp;$K1400),IF($K1400=$E1400,"Evidência confirma cadastro","DIVERGE · cadastro "&amp;$E1400&amp;" × evidência "&amp;$K1400)))))))))))</f>
        <v>FALTA DE REGISTRO · dia 1 de 5 do ciclo</v>
      </c>
      <c r="W1400" s="34">
        <f>IF(OR(OR($D1400="6x1",$D1400="FF 6x1"),$D1400="5x2"),"",IF($AB1400&lt;&gt;$AB1399,IF(IFERROR(INDEX(Cadastro!$F$5:$F$243,$AB1400),"")="",IF($L1400&gt;0,1,0),IF(IFERROR(INDEX(Cadastro!$F$5:$F$243,$AB1400),"")&lt;=IFERROR(INDEX(Parâmetros!$B$39:$B$48,MATCH($E1400,Parâmetros!$A$39:$A$48,0)),99),IFERROR(INDEX(Cadastro!$F$5:$F$243,$AB1400),""),0)),IF($L1400&gt;0,IF(N($X1399)&gt;0,1,N($W1399)+1),IF(AND($L1400=0,OR(N($W1399)&gt;=IFERROR(INDEX(Parâmetros!$B$39:$B$48,MATCH($E1400,Parâmetros!$A$39:$A$48,0)),99),AND(N($X1399)&gt;0,N($X1399)&lt;IFERROR(INDEX(Parâmetros!$C$39:$C$48,MATCH($E1400,Parâmetros!$A$39:$A$48,0)),0)))),0,N($W1399)+1))))</f>
        <v>1</v>
      </c>
      <c r="X1400" s="34">
        <f>IF(OR(OR($D1400="6x1",$D1400="FF 6x1"),$D1400="5x2"),"",IF($AB1400&lt;&gt;$AB1399,IF(IFERROR(INDEX(Cadastro!$F$5:$F$243,$AB1400),"")="",0,IF(IFERROR(INDEX(Cadastro!$F$5:$F$243,$AB1400),"")&gt;IFERROR(INDEX(Parâmetros!$B$39:$B$48,MATCH($E1400,Parâmetros!$A$39:$A$48,0)),99),IFERROR(INDEX(Cadastro!$F$5:$F$243,$AB1400),"")-IFERROR(INDEX(Parâmetros!$B$39:$B$48,MATCH($E1400,Parâmetros!$A$39:$A$48,0)),99),0)),IF(AND($L1400=0,OR(N($W1399)&gt;=IFERROR(INDEX(Parâmetros!$B$39:$B$48,MATCH($E1400,Parâmetros!$A$39:$A$48,0)),99),AND(N($X1399)&gt;0,N($X1399)&lt;IFERROR(INDEX(Parâmetros!$C$39:$C$48,MATCH($E1400,Parâmetros!$A$39:$A$48,0)),0)))),N($X1399)+1,0)))</f>
        <v>0</v>
      </c>
      <c r="Y1400" t="str">
        <f>IF($AC1400&lt;&gt;"",IF($L1400&gt;0,$AC1400&amp;" · com apontamento",$AC1400),IF($E1400="Férias",IF($L1400&gt;0,"Férias · com apontamento","Férias (cadastro)"),IF(($Z1400+$AA1400-1)&gt;Parâmetros!$E$16,"Férias / afastamento",IF(AND($D1400="5x2",OR(WEEKDAY($F1400,2)=6,WEEKDAY($F1400,2)=7)),IF($L1400&gt;0,"Folga trabalhada","Folga"),IF($L1400&gt;0,"Trabalhado",IF(OR(OR($D1400="6x1",$D1400="FF 6x1"),$D1400="5x2"),IF(AND(OR($D1400="6x1",$D1400="FF 6x1"),OR(WEEKDAY($F1400,2)=6,WEEKDAY($F1400,2)=7)),"Folga","Falta de registro"),IF(AND($AB1400&lt;&gt;$AB1399,IFERROR(INDEX(Cadastro!$F$5:$F$243,$AB1400),"")=""),"Indeterminado (início da série)",IF($X1400&gt;0,"Folga","Falta de registro"))))))))</f>
        <v>Falta de registro</v>
      </c>
      <c r="Z1400" s="34">
        <f>IF(OR($L1400&gt;0,$F1400&gt;Parâmetros!$E$14),0,IF($A1400&lt;&gt;$A1399,1,N($Z1399)+1))</f>
        <v>0</v>
      </c>
      <c r="AA1400" s="34">
        <f>IF(OR($L1400&gt;0,$F1400&gt;Parâmetros!$E$14),0,IF(OR($A1400&lt;&gt;$A1401,$F1401&gt;Parâmetros!$E$14),1,N($AA1401)+1))</f>
        <v>0</v>
      </c>
      <c r="AB1400" s="31">
        <f>IFERROR(MATCH($A1400&amp;"|"&amp;TEXT(_xlfn.MAXIFS(Cadastro!$E$5:$E$243,Cadastro!$A$5:$A$243,$A1400,Cadastro!$E$5:$E$243,"&lt;="&amp;$F1400),"yyyymmdd"),Cadastro!$I$5:$I$243,0),"")</f>
        <v>177</v>
      </c>
      <c r="AC1400" t="str">
        <f>IFERROR(_xlfn.SINGLE(INDEX(Exceções!$D$5:$D$203,MATCH($A1400&amp;"|"&amp;$F1400,Exceções!$F$5:$F$203,0))),"")</f>
        <v/>
      </c>
      <c r="AD1400" t="str">
        <f>IF($AC1400="","",IFERROR(_xlfn.SINGLE(INDEX(Exceções!$E$5:$E$203,MATCH($A1400&amp;"|"&amp;$F1400,Exceções!$F$5:$F$203,0))),""))</f>
        <v/>
      </c>
    </row>
    <row r="1401" spans="1:30" ht="15" hidden="1" customHeight="1" x14ac:dyDescent="0.25">
      <c r="A1401" s="31">
        <v>12468</v>
      </c>
      <c r="B1401" s="17" t="s">
        <v>60</v>
      </c>
      <c r="C1401" s="17" t="str">
        <f>IFERROR(INDEX(Cadastro!$C$5:$C$243,$AB1401),"NÃO INFORMADO")</f>
        <v>MEC</v>
      </c>
      <c r="D1401" s="17" t="str">
        <f>IFERROR(INDEX(Cadastro!$D$5:$D$243,$AB1401),"")</f>
        <v>C</v>
      </c>
      <c r="E1401" s="17" t="str">
        <f>IFERROR(INDEX(Cadastro!$G$5:$G$243,$AB1401),"")</f>
        <v>C</v>
      </c>
      <c r="F1401" s="29">
        <v>46327</v>
      </c>
      <c r="G1401" s="32" t="str">
        <f t="shared" si="126"/>
        <v>dom</v>
      </c>
      <c r="H1401" s="31" t="str">
        <f>IF($L1401=0,"",_xlfn.MINIFS(Dados!$Q:$Q,Dados!$A:$A,$A1401,Dados!$S:$S,$F1401))</f>
        <v/>
      </c>
      <c r="I1401" s="31" t="str">
        <f>IF($H1401="","",_xlfn.MAXIFS(Dados!$R:$R,Dados!$A:$A,$A1401,Dados!$S:$S,$F1401))</f>
        <v/>
      </c>
      <c r="J1401" s="32" t="str">
        <f>IF($D1401&lt;&gt;"Folguista","",IFERROR(INDEX(Parâmetros!$D$52:$G$52,1,MIN(4,MAX(1,$W1401))),""))</f>
        <v/>
      </c>
      <c r="K1401" s="32" t="str">
        <f>IF(OR($AC1401&lt;&gt;"",$Y1401="Folga",$Y1401="Folga trabalhada",$Y1401="Férias (cadastro)",$Y1401="Férias / afastamento",$Y1401="Indeterminado (início da série)"),"",IF(OR($D1401="6x1",$D1401="FF 6x1"),IF(OR(WEEKDAY($F1401,2)=6,WEEKDAY($F1401,2)=7),"6x1 sáb/dom","6x1"),IF($D1401="5x2","5x2",IF($H1401="",IF($D1401="Folguista",$J1401,$E1401),IF(OR($H1401&gt;=Parâmetros!$E$18,$H1401&lt;Parâmetros!$E$19),"C",IF($H1401&lt;Parâmetros!$E$20,"A","B"))))))</f>
        <v>C</v>
      </c>
      <c r="L1401" s="30">
        <f>SUMIFS(Dados!$E:$E,Dados!$A:$A,$A1401,Dados!$S:$S,$F1401)</f>
        <v>0</v>
      </c>
      <c r="M1401" s="30">
        <f>IFERROR(INDEX(Parâmetros!$E$6:$E$11,MATCH($K1401,Parâmetros!$A$6:$A$11,0)),"")</f>
        <v>6.67</v>
      </c>
      <c r="N1401" s="33">
        <f t="shared" si="127"/>
        <v>0</v>
      </c>
      <c r="O1401" s="33">
        <f>Parâmetros!$E$13</f>
        <v>0.8</v>
      </c>
      <c r="P1401" s="32" t="str">
        <f>IF(OR($M1401="",$F1401&gt;Parâmetros!$E$14),"Não","Sim")</f>
        <v>Não</v>
      </c>
      <c r="Q1401" s="32" t="str">
        <f t="shared" si="128"/>
        <v/>
      </c>
      <c r="R1401" s="32" t="str">
        <f t="shared" si="129"/>
        <v/>
      </c>
      <c r="S1401" s="30" t="str">
        <f t="shared" si="130"/>
        <v/>
      </c>
      <c r="T1401" s="32" t="str">
        <f>IF($Q1401&lt;&gt;"Sim","",IF($N1401&gt;Parâmetros!$E$15,"Sim","Não"))</f>
        <v/>
      </c>
      <c r="U1401" s="17" t="str">
        <f t="shared" si="131"/>
        <v>Fora da apuração</v>
      </c>
      <c r="V1401" s="17" t="str">
        <f>IF($AC1401&lt;&gt;"",IF($L1401&gt;0,"ATENÇÃO · apontou em dia de "&amp;LOWER($AC1401)&amp;" cadastrado","Exceção cadastrada · "&amp;$AC1401)&amp;IF($AD1401="",""," · "&amp;$AD1401),IF($E1401="Férias",IF($L1401&gt;0,"ATENÇÃO · apontou estando de férias no cadastro","Férias no cadastro"),IF($Y1401="Férias / afastamento","Afastamento · "&amp;($Z1401+$AA1401-1)&amp;" dias seguidos sem apontamento",IF($Y1401="Folga trabalhada","ATENÇÃO · apontou em dia de folga da escala 5x2",IF($Y1401="Folga",IF(AND($D1401="5x2",OR(WEEKDAY($F1401,2)=6,WEEKDAY($F1401,2)=7)),"Folga de fim de semana da escala 5x2",IF(AND(OR($D1401="6x1",$D1401="FF 6x1"),WEEKDAY($F1401,2)=6,FALSE()),"Folga de fim de semana · apontou no domingo anterior",IF(AND(OR($D1401="6x1",$D1401="FF 6x1"),WEEKDAY($F1401,2)=7,AND($A1401=$A1400,$L1400&gt;0)),"Folga de fim de semana · apontou no sábado",IF(AND(OR($D1401="6x1",$D1401="FF 6x1"),OR(WEEKDAY($F1401,2)=6,WEEKDAY($F1401,2)=7)),"Folga de fim de semana · sem apontamento no sábado nem no domingo","Folga prevista pelo ciclo")))),IF($Y1401="Indeterminado (início da série)","Sem histórico anterior — informe o dia do ciclo no Cadastro",IF($Y1401="Falta de registro",IF(OR(OR($D1401="6x1",$D1401="FF 6x1"),$D1401="5x2"),"FALTA DE REGISTRO · dia útil da escala "&amp;$E1401,"FALTA DE REGISTRO · dia "&amp;$W1401&amp;" de "&amp;IFERROR(INDEX(Parâmetros!$B$39:$B$48,MATCH($E1401,Parâmetros!$A$39:$A$48,0)),99)&amp;" do ciclo"),IF(OR($D1401="6x1",$D1401="FF 6x1"),IF(OR(AND(WEEKDAY($F1401,2)=6,AND($A1401=$A1402,$L1402&gt;0)),AND(WEEKDAY($F1401,2)=7,AND($A1401=$A1400,$L1400&gt;0))),"ATENÇÃO · apontou sábado e domingo no mesmo fim de semana",IF(OR(WEEKDAY($F1401,2)=6,WEEKDAY($F1401,2)=7),"Jornada de fim de semana do 6x1",IF(OR($H1401&gt;=Parâmetros!$E$20,$H1401&lt;Parâmetros!$E$19),"ATENÇÃO · 6x1 apontou fora do horário diurno","Jornada fixa do 6x1"))),IF($D1401="5x2","Jornada fixa do 5x2",IF($D1401="Folguista",IF($J1401=$K1401,"Evidência confirma sequência","DIVERGE · sequência "&amp;$J1401&amp;" × evidência "&amp;$K1401),IF($K1401=$E1401,"Evidência confirma cadastro","DIVERGE · cadastro "&amp;$E1401&amp;" × evidência "&amp;$K1401)))))))))))</f>
        <v>FALTA DE REGISTRO · dia 2 de 5 do ciclo</v>
      </c>
      <c r="W1401" s="34">
        <f>IF(OR(OR($D1401="6x1",$D1401="FF 6x1"),$D1401="5x2"),"",IF($AB1401&lt;&gt;$AB1400,IF(IFERROR(INDEX(Cadastro!$F$5:$F$243,$AB1401),"")="",IF($L1401&gt;0,1,0),IF(IFERROR(INDEX(Cadastro!$F$5:$F$243,$AB1401),"")&lt;=IFERROR(INDEX(Parâmetros!$B$39:$B$48,MATCH($E1401,Parâmetros!$A$39:$A$48,0)),99),IFERROR(INDEX(Cadastro!$F$5:$F$243,$AB1401),""),0)),IF($L1401&gt;0,IF(N($X1400)&gt;0,1,N($W1400)+1),IF(AND($L1401=0,OR(N($W1400)&gt;=IFERROR(INDEX(Parâmetros!$B$39:$B$48,MATCH($E1401,Parâmetros!$A$39:$A$48,0)),99),AND(N($X1400)&gt;0,N($X1400)&lt;IFERROR(INDEX(Parâmetros!$C$39:$C$48,MATCH($E1401,Parâmetros!$A$39:$A$48,0)),0)))),0,N($W1400)+1))))</f>
        <v>2</v>
      </c>
      <c r="X1401" s="34">
        <f>IF(OR(OR($D1401="6x1",$D1401="FF 6x1"),$D1401="5x2"),"",IF($AB1401&lt;&gt;$AB1400,IF(IFERROR(INDEX(Cadastro!$F$5:$F$243,$AB1401),"")="",0,IF(IFERROR(INDEX(Cadastro!$F$5:$F$243,$AB1401),"")&gt;IFERROR(INDEX(Parâmetros!$B$39:$B$48,MATCH($E1401,Parâmetros!$A$39:$A$48,0)),99),IFERROR(INDEX(Cadastro!$F$5:$F$243,$AB1401),"")-IFERROR(INDEX(Parâmetros!$B$39:$B$48,MATCH($E1401,Parâmetros!$A$39:$A$48,0)),99),0)),IF(AND($L1401=0,OR(N($W1400)&gt;=IFERROR(INDEX(Parâmetros!$B$39:$B$48,MATCH($E1401,Parâmetros!$A$39:$A$48,0)),99),AND(N($X1400)&gt;0,N($X1400)&lt;IFERROR(INDEX(Parâmetros!$C$39:$C$48,MATCH($E1401,Parâmetros!$A$39:$A$48,0)),0)))),N($X1400)+1,0)))</f>
        <v>0</v>
      </c>
      <c r="Y1401" t="str">
        <f>IF($AC1401&lt;&gt;"",IF($L1401&gt;0,$AC1401&amp;" · com apontamento",$AC1401),IF($E1401="Férias",IF($L1401&gt;0,"Férias · com apontamento","Férias (cadastro)"),IF(($Z1401+$AA1401-1)&gt;Parâmetros!$E$16,"Férias / afastamento",IF(AND($D1401="5x2",OR(WEEKDAY($F1401,2)=6,WEEKDAY($F1401,2)=7)),IF($L1401&gt;0,"Folga trabalhada","Folga"),IF($L1401&gt;0,"Trabalhado",IF(OR(OR($D1401="6x1",$D1401="FF 6x1"),$D1401="5x2"),IF(AND(OR($D1401="6x1",$D1401="FF 6x1"),OR(WEEKDAY($F1401,2)=6,WEEKDAY($F1401,2)=7)),"Folga","Falta de registro"),IF(AND($AB1401&lt;&gt;$AB1400,IFERROR(INDEX(Cadastro!$F$5:$F$243,$AB1401),"")=""),"Indeterminado (início da série)",IF($X1401&gt;0,"Folga","Falta de registro"))))))))</f>
        <v>Falta de registro</v>
      </c>
      <c r="Z1401" s="34">
        <f>IF(OR($L1401&gt;0,$F1401&gt;Parâmetros!$E$14),0,IF($A1401&lt;&gt;$A1400,1,N($Z1400)+1))</f>
        <v>0</v>
      </c>
      <c r="AA1401" s="34">
        <f>IF(OR($L1401&gt;0,$F1401&gt;Parâmetros!$E$14),0,IF(OR($A1401&lt;&gt;$A1402,$F1402&gt;Parâmetros!$E$14),1,N($AA1402)+1))</f>
        <v>0</v>
      </c>
      <c r="AB1401" s="31">
        <f>IFERROR(MATCH($A1401&amp;"|"&amp;TEXT(_xlfn.MAXIFS(Cadastro!$E$5:$E$243,Cadastro!$A$5:$A$243,$A1401,Cadastro!$E$5:$E$243,"&lt;="&amp;$F1401),"yyyymmdd"),Cadastro!$I$5:$I$243,0),"")</f>
        <v>177</v>
      </c>
      <c r="AC1401" t="str">
        <f>IFERROR(_xlfn.SINGLE(INDEX(Exceções!$D$5:$D$203,MATCH($A1401&amp;"|"&amp;$F1401,Exceções!$F$5:$F$203,0))),"")</f>
        <v/>
      </c>
      <c r="AD1401" t="str">
        <f>IF($AC1401="","",IFERROR(_xlfn.SINGLE(INDEX(Exceções!$E$5:$E$203,MATCH($A1401&amp;"|"&amp;$F1401,Exceções!$F$5:$F$203,0))),""))</f>
        <v/>
      </c>
    </row>
    <row r="1402" spans="1:30" ht="15" hidden="1" customHeight="1" x14ac:dyDescent="0.25">
      <c r="A1402" s="31">
        <v>54179</v>
      </c>
      <c r="B1402" s="17" t="s">
        <v>34</v>
      </c>
      <c r="C1402" s="17" t="str">
        <f>IFERROR(INDEX(Cadastro!$C$5:$C$243,$AB1402),"NÃO INFORMADO")</f>
        <v>ELE</v>
      </c>
      <c r="D1402" s="17" t="str">
        <f>IFERROR(INDEX(Cadastro!$D$5:$D$243,$AB1402),"")</f>
        <v>6x1</v>
      </c>
      <c r="E1402" s="17" t="str">
        <f>IFERROR(INDEX(Cadastro!$G$5:$G$243,$AB1402),"")</f>
        <v>6x1</v>
      </c>
      <c r="F1402" s="29">
        <v>46300</v>
      </c>
      <c r="G1402" s="32" t="str">
        <f t="shared" si="126"/>
        <v>seg</v>
      </c>
      <c r="H1402" s="31">
        <f>IF($L1402=0,"",_xlfn.MINIFS(Dados!$Q:$Q,Dados!$A:$A,$A1402,Dados!$S:$S,$F1402))</f>
        <v>435</v>
      </c>
      <c r="I1402" s="31">
        <f>IF($H1402="","",_xlfn.MAXIFS(Dados!$R:$R,Dados!$A:$A,$A1402,Dados!$S:$S,$F1402))</f>
        <v>990</v>
      </c>
      <c r="J1402" s="32" t="str">
        <f>IF($D1402&lt;&gt;"Folguista","",IFERROR(INDEX(Parâmetros!$D$52:$G$52,1,MIN(4,MAX(1,$W1402))),""))</f>
        <v/>
      </c>
      <c r="K1402" s="32" t="str">
        <f>IF(OR($AC1402&lt;&gt;"",$Y1402="Folga",$Y1402="Folga trabalhada",$Y1402="Férias (cadastro)",$Y1402="Férias / afastamento",$Y1402="Indeterminado (início da série)"),"",IF(OR($D1402="6x1",$D1402="FF 6x1"),IF(OR(WEEKDAY($F1402,2)=6,WEEKDAY($F1402,2)=7),"6x1 sáb/dom","6x1"),IF($D1402="5x2","5x2",IF($H1402="",IF($D1402="Folguista",$J1402,$E1402),IF(OR($H1402&gt;=Parâmetros!$E$18,$H1402&lt;Parâmetros!$E$19),"C",IF($H1402&lt;Parâmetros!$E$20,"A","B"))))))</f>
        <v>6x1</v>
      </c>
      <c r="L1402" s="30">
        <f>SUMIFS(Dados!$E:$E,Dados!$A:$A,$A1402,Dados!$S:$S,$F1402)</f>
        <v>8.24</v>
      </c>
      <c r="M1402" s="30">
        <f>IFERROR(INDEX(Parâmetros!$E$6:$E$11,MATCH($K1402,Parâmetros!$A$6:$A$11,0)),"")</f>
        <v>8.8000000000000007</v>
      </c>
      <c r="N1402" s="33">
        <f t="shared" si="127"/>
        <v>0.93636363636363629</v>
      </c>
      <c r="O1402" s="33">
        <f>Parâmetros!$E$13</f>
        <v>0.8</v>
      </c>
      <c r="P1402" s="32" t="str">
        <f>IF(OR($M1402="",$F1402&gt;Parâmetros!$E$14),"Não","Sim")</f>
        <v>Sim</v>
      </c>
      <c r="Q1402" s="32" t="str">
        <f t="shared" si="128"/>
        <v>Sim</v>
      </c>
      <c r="R1402" s="32" t="str">
        <f t="shared" si="129"/>
        <v>Sim</v>
      </c>
      <c r="S1402" s="30">
        <f t="shared" si="130"/>
        <v>0</v>
      </c>
      <c r="T1402" s="32" t="str">
        <f>IF($Q1402&lt;&gt;"Sim","",IF($N1402&gt;Parâmetros!$E$15,"Sim","Não"))</f>
        <v>Não</v>
      </c>
      <c r="U1402" s="17" t="str">
        <f t="shared" si="131"/>
        <v>Na meta</v>
      </c>
      <c r="V1402" s="17" t="str">
        <f>IF($AC1402&lt;&gt;"",IF($L1402&gt;0,"ATENÇÃO · apontou em dia de "&amp;LOWER($AC1402)&amp;" cadastrado","Exceção cadastrada · "&amp;$AC1402)&amp;IF($AD1402="",""," · "&amp;$AD1402),IF($E1402="Férias",IF($L1402&gt;0,"ATENÇÃO · apontou estando de férias no cadastro","Férias no cadastro"),IF($Y1402="Férias / afastamento","Afastamento · "&amp;($Z1402+$AA1402-1)&amp;" dias seguidos sem apontamento",IF($Y1402="Folga trabalhada","ATENÇÃO · apontou em dia de folga da escala 5x2",IF($Y1402="Folga",IF(AND($D1402="5x2",OR(WEEKDAY($F1402,2)=6,WEEKDAY($F1402,2)=7)),"Folga de fim de semana da escala 5x2",IF(AND(OR($D1402="6x1",$D1402="FF 6x1"),WEEKDAY($F1402,2)=6,FALSE()),"Folga de fim de semana · apontou no domingo anterior",IF(AND(OR($D1402="6x1",$D1402="FF 6x1"),WEEKDAY($F1402,2)=7,AND($A1402=$A1401,$L1401&gt;0)),"Folga de fim de semana · apontou no sábado",IF(AND(OR($D1402="6x1",$D1402="FF 6x1"),OR(WEEKDAY($F1402,2)=6,WEEKDAY($F1402,2)=7)),"Folga de fim de semana · sem apontamento no sábado nem no domingo","Folga prevista pelo ciclo")))),IF($Y1402="Indeterminado (início da série)","Sem histórico anterior — informe o dia do ciclo no Cadastro",IF($Y1402="Falta de registro",IF(OR(OR($D1402="6x1",$D1402="FF 6x1"),$D1402="5x2"),"FALTA DE REGISTRO · dia útil da escala "&amp;$E1402,"FALTA DE REGISTRO · dia "&amp;$W1402&amp;" de "&amp;IFERROR(INDEX(Parâmetros!$B$39:$B$48,MATCH($E1402,Parâmetros!$A$39:$A$48,0)),99)&amp;" do ciclo"),IF(OR($D1402="6x1",$D1402="FF 6x1"),IF(OR(AND(WEEKDAY($F1402,2)=6,AND($A1402=$A1403,$L1403&gt;0)),AND(WEEKDAY($F1402,2)=7,AND($A1402=$A1401,$L1401&gt;0))),"ATENÇÃO · apontou sábado e domingo no mesmo fim de semana",IF(OR(WEEKDAY($F1402,2)=6,WEEKDAY($F1402,2)=7),"Jornada de fim de semana do 6x1",IF(OR($H1402&gt;=Parâmetros!$E$20,$H1402&lt;Parâmetros!$E$19),"ATENÇÃO · 6x1 apontou fora do horário diurno","Jornada fixa do 6x1"))),IF($D1402="5x2","Jornada fixa do 5x2",IF($D1402="Folguista",IF($J1402=$K1402,"Evidência confirma sequência","DIVERGE · sequência "&amp;$J1402&amp;" × evidência "&amp;$K1402),IF($K1402=$E1402,"Evidência confirma cadastro","DIVERGE · cadastro "&amp;$E1402&amp;" × evidência "&amp;$K1402)))))))))))</f>
        <v>Jornada fixa do 6x1</v>
      </c>
      <c r="W1402" s="34" t="str">
        <f>IF(OR(OR($D1402="6x1",$D1402="FF 6x1"),$D1402="5x2"),"",IF($AB1402&lt;&gt;$AB1401,IF(IFERROR(INDEX(Cadastro!$F$5:$F$243,$AB1402),"")="",IF($L1402&gt;0,1,0),IF(IFERROR(INDEX(Cadastro!$F$5:$F$243,$AB1402),"")&lt;=IFERROR(INDEX(Parâmetros!$B$39:$B$48,MATCH($E1402,Parâmetros!$A$39:$A$48,0)),99),IFERROR(INDEX(Cadastro!$F$5:$F$243,$AB1402),""),0)),IF($L1402&gt;0,IF(N($X1401)&gt;0,1,N($W1401)+1),IF(AND($L1402=0,OR(N($W1401)&gt;=IFERROR(INDEX(Parâmetros!$B$39:$B$48,MATCH($E1402,Parâmetros!$A$39:$A$48,0)),99),AND(N($X1401)&gt;0,N($X1401)&lt;IFERROR(INDEX(Parâmetros!$C$39:$C$48,MATCH($E1402,Parâmetros!$A$39:$A$48,0)),0)))),0,N($W1401)+1))))</f>
        <v/>
      </c>
      <c r="X1402" s="34" t="str">
        <f>IF(OR(OR($D1402="6x1",$D1402="FF 6x1"),$D1402="5x2"),"",IF($AB1402&lt;&gt;$AB1401,IF(IFERROR(INDEX(Cadastro!$F$5:$F$243,$AB1402),"")="",0,IF(IFERROR(INDEX(Cadastro!$F$5:$F$243,$AB1402),"")&gt;IFERROR(INDEX(Parâmetros!$B$39:$B$48,MATCH($E1402,Parâmetros!$A$39:$A$48,0)),99),IFERROR(INDEX(Cadastro!$F$5:$F$243,$AB1402),"")-IFERROR(INDEX(Parâmetros!$B$39:$B$48,MATCH($E1402,Parâmetros!$A$39:$A$48,0)),99),0)),IF(AND($L1402=0,OR(N($W1401)&gt;=IFERROR(INDEX(Parâmetros!$B$39:$B$48,MATCH($E1402,Parâmetros!$A$39:$A$48,0)),99),AND(N($X1401)&gt;0,N($X1401)&lt;IFERROR(INDEX(Parâmetros!$C$39:$C$48,MATCH($E1402,Parâmetros!$A$39:$A$48,0)),0)))),N($X1401)+1,0)))</f>
        <v/>
      </c>
      <c r="Y1402" t="str">
        <f>IF($AC1402&lt;&gt;"",IF($L1402&gt;0,$AC1402&amp;" · com apontamento",$AC1402),IF($E1402="Férias",IF($L1402&gt;0,"Férias · com apontamento","Férias (cadastro)"),IF(($Z1402+$AA1402-1)&gt;Parâmetros!$E$16,"Férias / afastamento",IF(AND($D1402="5x2",OR(WEEKDAY($F1402,2)=6,WEEKDAY($F1402,2)=7)),IF($L1402&gt;0,"Folga trabalhada","Folga"),IF($L1402&gt;0,"Trabalhado",IF(OR(OR($D1402="6x1",$D1402="FF 6x1"),$D1402="5x2"),IF(AND(OR($D1402="6x1",$D1402="FF 6x1"),OR(WEEKDAY($F1402,2)=6,WEEKDAY($F1402,2)=7)),"Folga","Falta de registro"),IF(AND($AB1402&lt;&gt;$AB1401,IFERROR(INDEX(Cadastro!$F$5:$F$243,$AB1402),"")=""),"Indeterminado (início da série)",IF($X1402&gt;0,"Folga","Falta de registro"))))))))</f>
        <v>Trabalhado</v>
      </c>
      <c r="Z1402" s="34">
        <f>IF(OR($L1402&gt;0,$F1402&gt;Parâmetros!$E$14),0,IF($A1402&lt;&gt;$A1401,1,N($Z1401)+1))</f>
        <v>0</v>
      </c>
      <c r="AA1402" s="34">
        <f>IF(OR($L1402&gt;0,$F1402&gt;Parâmetros!$E$14),0,IF(OR($A1402&lt;&gt;$A1403,$F1403&gt;Parâmetros!$E$14),1,N($AA1403)+1))</f>
        <v>0</v>
      </c>
      <c r="AB1402" s="31">
        <f>IFERROR(MATCH($A1402&amp;"|"&amp;TEXT(_xlfn.MAXIFS(Cadastro!$E$5:$E$243,Cadastro!$A$5:$A$243,$A1402,Cadastro!$E$5:$E$243,"&lt;="&amp;$F1402),"yyyymmdd"),Cadastro!$I$5:$I$243,0),"")</f>
        <v>179</v>
      </c>
      <c r="AC1402" t="str">
        <f>IFERROR(_xlfn.SINGLE(INDEX(Exceções!$D$5:$D$203,MATCH($A1402&amp;"|"&amp;$F1402,Exceções!$F$5:$F$203,0))),"")</f>
        <v/>
      </c>
      <c r="AD1402" t="str">
        <f>IF($AC1402="","",IFERROR(_xlfn.SINGLE(INDEX(Exceções!$E$5:$E$203,MATCH($A1402&amp;"|"&amp;$F1402,Exceções!$F$5:$F$203,0))),""))</f>
        <v/>
      </c>
    </row>
    <row r="1403" spans="1:30" ht="15" hidden="1" customHeight="1" x14ac:dyDescent="0.25">
      <c r="A1403" s="31">
        <v>54179</v>
      </c>
      <c r="B1403" s="17" t="s">
        <v>34</v>
      </c>
      <c r="C1403" s="17" t="str">
        <f>IFERROR(INDEX(Cadastro!$C$5:$C$243,$AB1403),"NÃO INFORMADO")</f>
        <v>ELE</v>
      </c>
      <c r="D1403" s="17" t="str">
        <f>IFERROR(INDEX(Cadastro!$D$5:$D$243,$AB1403),"")</f>
        <v>6x1</v>
      </c>
      <c r="E1403" s="17" t="str">
        <f>IFERROR(INDEX(Cadastro!$G$5:$G$243,$AB1403),"")</f>
        <v>6x1</v>
      </c>
      <c r="F1403" s="29">
        <v>46301</v>
      </c>
      <c r="G1403" s="32" t="str">
        <f t="shared" si="126"/>
        <v>ter</v>
      </c>
      <c r="H1403" s="31">
        <f>IF($L1403=0,"",_xlfn.MINIFS(Dados!$Q:$Q,Dados!$A:$A,$A1403,Dados!$S:$S,$F1403))</f>
        <v>435</v>
      </c>
      <c r="I1403" s="31">
        <f>IF($H1403="","",_xlfn.MAXIFS(Dados!$R:$R,Dados!$A:$A,$A1403,Dados!$S:$S,$F1403))</f>
        <v>985</v>
      </c>
      <c r="J1403" s="32" t="str">
        <f>IF($D1403&lt;&gt;"Folguista","",IFERROR(INDEX(Parâmetros!$D$52:$G$52,1,MIN(4,MAX(1,$W1403))),""))</f>
        <v/>
      </c>
      <c r="K1403" s="32" t="str">
        <f>IF(OR($AC1403&lt;&gt;"",$Y1403="Folga",$Y1403="Folga trabalhada",$Y1403="Férias (cadastro)",$Y1403="Férias / afastamento",$Y1403="Indeterminado (início da série)"),"",IF(OR($D1403="6x1",$D1403="FF 6x1"),IF(OR(WEEKDAY($F1403,2)=6,WEEKDAY($F1403,2)=7),"6x1 sáb/dom","6x1"),IF($D1403="5x2","5x2",IF($H1403="",IF($D1403="Folguista",$J1403,$E1403),IF(OR($H1403&gt;=Parâmetros!$E$18,$H1403&lt;Parâmetros!$E$19),"C",IF($H1403&lt;Parâmetros!$E$20,"A","B"))))))</f>
        <v>6x1</v>
      </c>
      <c r="L1403" s="30">
        <f>SUMIFS(Dados!$E:$E,Dados!$A:$A,$A1403,Dados!$S:$S,$F1403)</f>
        <v>8.16</v>
      </c>
      <c r="M1403" s="30">
        <f>IFERROR(INDEX(Parâmetros!$E$6:$E$11,MATCH($K1403,Parâmetros!$A$6:$A$11,0)),"")</f>
        <v>8.8000000000000007</v>
      </c>
      <c r="N1403" s="33">
        <f t="shared" si="127"/>
        <v>0.92727272727272725</v>
      </c>
      <c r="O1403" s="33">
        <f>Parâmetros!$E$13</f>
        <v>0.8</v>
      </c>
      <c r="P1403" s="32" t="str">
        <f>IF(OR($M1403="",$F1403&gt;Parâmetros!$E$14),"Não","Sim")</f>
        <v>Sim</v>
      </c>
      <c r="Q1403" s="32" t="str">
        <f t="shared" si="128"/>
        <v>Sim</v>
      </c>
      <c r="R1403" s="32" t="str">
        <f t="shared" si="129"/>
        <v>Sim</v>
      </c>
      <c r="S1403" s="30">
        <f t="shared" si="130"/>
        <v>0</v>
      </c>
      <c r="T1403" s="32" t="str">
        <f>IF($Q1403&lt;&gt;"Sim","",IF($N1403&gt;Parâmetros!$E$15,"Sim","Não"))</f>
        <v>Não</v>
      </c>
      <c r="U1403" s="17" t="str">
        <f t="shared" si="131"/>
        <v>Na meta</v>
      </c>
      <c r="V1403" s="17" t="str">
        <f>IF($AC1403&lt;&gt;"",IF($L1403&gt;0,"ATENÇÃO · apontou em dia de "&amp;LOWER($AC1403)&amp;" cadastrado","Exceção cadastrada · "&amp;$AC1403)&amp;IF($AD1403="",""," · "&amp;$AD1403),IF($E1403="Férias",IF($L1403&gt;0,"ATENÇÃO · apontou estando de férias no cadastro","Férias no cadastro"),IF($Y1403="Férias / afastamento","Afastamento · "&amp;($Z1403+$AA1403-1)&amp;" dias seguidos sem apontamento",IF($Y1403="Folga trabalhada","ATENÇÃO · apontou em dia de folga da escala 5x2",IF($Y1403="Folga",IF(AND($D1403="5x2",OR(WEEKDAY($F1403,2)=6,WEEKDAY($F1403,2)=7)),"Folga de fim de semana da escala 5x2",IF(AND(OR($D1403="6x1",$D1403="FF 6x1"),WEEKDAY($F1403,2)=6,FALSE()),"Folga de fim de semana · apontou no domingo anterior",IF(AND(OR($D1403="6x1",$D1403="FF 6x1"),WEEKDAY($F1403,2)=7,AND($A1403=$A1402,$L1402&gt;0)),"Folga de fim de semana · apontou no sábado",IF(AND(OR($D1403="6x1",$D1403="FF 6x1"),OR(WEEKDAY($F1403,2)=6,WEEKDAY($F1403,2)=7)),"Folga de fim de semana · sem apontamento no sábado nem no domingo","Folga prevista pelo ciclo")))),IF($Y1403="Indeterminado (início da série)","Sem histórico anterior — informe o dia do ciclo no Cadastro",IF($Y1403="Falta de registro",IF(OR(OR($D1403="6x1",$D1403="FF 6x1"),$D1403="5x2"),"FALTA DE REGISTRO · dia útil da escala "&amp;$E1403,"FALTA DE REGISTRO · dia "&amp;$W1403&amp;" de "&amp;IFERROR(INDEX(Parâmetros!$B$39:$B$48,MATCH($E1403,Parâmetros!$A$39:$A$48,0)),99)&amp;" do ciclo"),IF(OR($D1403="6x1",$D1403="FF 6x1"),IF(OR(AND(WEEKDAY($F1403,2)=6,AND($A1403=$A1404,$L1404&gt;0)),AND(WEEKDAY($F1403,2)=7,AND($A1403=$A1402,$L1402&gt;0))),"ATENÇÃO · apontou sábado e domingo no mesmo fim de semana",IF(OR(WEEKDAY($F1403,2)=6,WEEKDAY($F1403,2)=7),"Jornada de fim de semana do 6x1",IF(OR($H1403&gt;=Parâmetros!$E$20,$H1403&lt;Parâmetros!$E$19),"ATENÇÃO · 6x1 apontou fora do horário diurno","Jornada fixa do 6x1"))),IF($D1403="5x2","Jornada fixa do 5x2",IF($D1403="Folguista",IF($J1403=$K1403,"Evidência confirma sequência","DIVERGE · sequência "&amp;$J1403&amp;" × evidência "&amp;$K1403),IF($K1403=$E1403,"Evidência confirma cadastro","DIVERGE · cadastro "&amp;$E1403&amp;" × evidência "&amp;$K1403)))))))))))</f>
        <v>Jornada fixa do 6x1</v>
      </c>
      <c r="W1403" s="34" t="str">
        <f>IF(OR(OR($D1403="6x1",$D1403="FF 6x1"),$D1403="5x2"),"",IF($AB1403&lt;&gt;$AB1402,IF(IFERROR(INDEX(Cadastro!$F$5:$F$243,$AB1403),"")="",IF($L1403&gt;0,1,0),IF(IFERROR(INDEX(Cadastro!$F$5:$F$243,$AB1403),"")&lt;=IFERROR(INDEX(Parâmetros!$B$39:$B$48,MATCH($E1403,Parâmetros!$A$39:$A$48,0)),99),IFERROR(INDEX(Cadastro!$F$5:$F$243,$AB1403),""),0)),IF($L1403&gt;0,IF(N($X1402)&gt;0,1,N($W1402)+1),IF(AND($L1403=0,OR(N($W1402)&gt;=IFERROR(INDEX(Parâmetros!$B$39:$B$48,MATCH($E1403,Parâmetros!$A$39:$A$48,0)),99),AND(N($X1402)&gt;0,N($X1402)&lt;IFERROR(INDEX(Parâmetros!$C$39:$C$48,MATCH($E1403,Parâmetros!$A$39:$A$48,0)),0)))),0,N($W1402)+1))))</f>
        <v/>
      </c>
      <c r="X1403" s="34" t="str">
        <f>IF(OR(OR($D1403="6x1",$D1403="FF 6x1"),$D1403="5x2"),"",IF($AB1403&lt;&gt;$AB1402,IF(IFERROR(INDEX(Cadastro!$F$5:$F$243,$AB1403),"")="",0,IF(IFERROR(INDEX(Cadastro!$F$5:$F$243,$AB1403),"")&gt;IFERROR(INDEX(Parâmetros!$B$39:$B$48,MATCH($E1403,Parâmetros!$A$39:$A$48,0)),99),IFERROR(INDEX(Cadastro!$F$5:$F$243,$AB1403),"")-IFERROR(INDEX(Parâmetros!$B$39:$B$48,MATCH($E1403,Parâmetros!$A$39:$A$48,0)),99),0)),IF(AND($L1403=0,OR(N($W1402)&gt;=IFERROR(INDEX(Parâmetros!$B$39:$B$48,MATCH($E1403,Parâmetros!$A$39:$A$48,0)),99),AND(N($X1402)&gt;0,N($X1402)&lt;IFERROR(INDEX(Parâmetros!$C$39:$C$48,MATCH($E1403,Parâmetros!$A$39:$A$48,0)),0)))),N($X1402)+1,0)))</f>
        <v/>
      </c>
      <c r="Y1403" t="str">
        <f>IF($AC1403&lt;&gt;"",IF($L1403&gt;0,$AC1403&amp;" · com apontamento",$AC1403),IF($E1403="Férias",IF($L1403&gt;0,"Férias · com apontamento","Férias (cadastro)"),IF(($Z1403+$AA1403-1)&gt;Parâmetros!$E$16,"Férias / afastamento",IF(AND($D1403="5x2",OR(WEEKDAY($F1403,2)=6,WEEKDAY($F1403,2)=7)),IF($L1403&gt;0,"Folga trabalhada","Folga"),IF($L1403&gt;0,"Trabalhado",IF(OR(OR($D1403="6x1",$D1403="FF 6x1"),$D1403="5x2"),IF(AND(OR($D1403="6x1",$D1403="FF 6x1"),OR(WEEKDAY($F1403,2)=6,WEEKDAY($F1403,2)=7)),"Folga","Falta de registro"),IF(AND($AB1403&lt;&gt;$AB1402,IFERROR(INDEX(Cadastro!$F$5:$F$243,$AB1403),"")=""),"Indeterminado (início da série)",IF($X1403&gt;0,"Folga","Falta de registro"))))))))</f>
        <v>Trabalhado</v>
      </c>
      <c r="Z1403" s="34">
        <f>IF(OR($L1403&gt;0,$F1403&gt;Parâmetros!$E$14),0,IF($A1403&lt;&gt;$A1402,1,N($Z1402)+1))</f>
        <v>0</v>
      </c>
      <c r="AA1403" s="34">
        <f>IF(OR($L1403&gt;0,$F1403&gt;Parâmetros!$E$14),0,IF(OR($A1403&lt;&gt;$A1404,$F1404&gt;Parâmetros!$E$14),1,N($AA1404)+1))</f>
        <v>0</v>
      </c>
      <c r="AB1403" s="31">
        <f>IFERROR(MATCH($A1403&amp;"|"&amp;TEXT(_xlfn.MAXIFS(Cadastro!$E$5:$E$243,Cadastro!$A$5:$A$243,$A1403,Cadastro!$E$5:$E$243,"&lt;="&amp;$F1403),"yyyymmdd"),Cadastro!$I$5:$I$243,0),"")</f>
        <v>179</v>
      </c>
      <c r="AC1403" t="str">
        <f>IFERROR(_xlfn.SINGLE(INDEX(Exceções!$D$5:$D$203,MATCH($A1403&amp;"|"&amp;$F1403,Exceções!$F$5:$F$203,0))),"")</f>
        <v/>
      </c>
      <c r="AD1403" t="str">
        <f>IF($AC1403="","",IFERROR(_xlfn.SINGLE(INDEX(Exceções!$E$5:$E$203,MATCH($A1403&amp;"|"&amp;$F1403,Exceções!$F$5:$F$203,0))),""))</f>
        <v/>
      </c>
    </row>
    <row r="1404" spans="1:30" ht="15" hidden="1" customHeight="1" x14ac:dyDescent="0.25">
      <c r="A1404" s="31">
        <v>54179</v>
      </c>
      <c r="B1404" s="17" t="s">
        <v>34</v>
      </c>
      <c r="C1404" s="17" t="str">
        <f>IFERROR(INDEX(Cadastro!$C$5:$C$243,$AB1404),"NÃO INFORMADO")</f>
        <v>ELE</v>
      </c>
      <c r="D1404" s="17" t="str">
        <f>IFERROR(INDEX(Cadastro!$D$5:$D$243,$AB1404),"")</f>
        <v>6x1</v>
      </c>
      <c r="E1404" s="17" t="str">
        <f>IFERROR(INDEX(Cadastro!$G$5:$G$243,$AB1404),"")</f>
        <v>6x1</v>
      </c>
      <c r="F1404" s="29">
        <v>46302</v>
      </c>
      <c r="G1404" s="32" t="str">
        <f t="shared" si="126"/>
        <v>qua</v>
      </c>
      <c r="H1404" s="31">
        <f>IF($L1404=0,"",_xlfn.MINIFS(Dados!$Q:$Q,Dados!$A:$A,$A1404,Dados!$S:$S,$F1404))</f>
        <v>435</v>
      </c>
      <c r="I1404" s="31">
        <f>IF($H1404="","",_xlfn.MAXIFS(Dados!$R:$R,Dados!$A:$A,$A1404,Dados!$S:$S,$F1404))</f>
        <v>990</v>
      </c>
      <c r="J1404" s="32" t="str">
        <f>IF($D1404&lt;&gt;"Folguista","",IFERROR(INDEX(Parâmetros!$D$52:$G$52,1,MIN(4,MAX(1,$W1404))),""))</f>
        <v/>
      </c>
      <c r="K1404" s="32" t="str">
        <f>IF(OR($AC1404&lt;&gt;"",$Y1404="Folga",$Y1404="Folga trabalhada",$Y1404="Férias (cadastro)",$Y1404="Férias / afastamento",$Y1404="Indeterminado (início da série)"),"",IF(OR($D1404="6x1",$D1404="FF 6x1"),IF(OR(WEEKDAY($F1404,2)=6,WEEKDAY($F1404,2)=7),"6x1 sáb/dom","6x1"),IF($D1404="5x2","5x2",IF($H1404="",IF($D1404="Folguista",$J1404,$E1404),IF(OR($H1404&gt;=Parâmetros!$E$18,$H1404&lt;Parâmetros!$E$19),"C",IF($H1404&lt;Parâmetros!$E$20,"A","B"))))))</f>
        <v>6x1</v>
      </c>
      <c r="L1404" s="30">
        <f>SUMIFS(Dados!$E:$E,Dados!$A:$A,$A1404,Dados!$S:$S,$F1404)</f>
        <v>8.25</v>
      </c>
      <c r="M1404" s="30">
        <f>IFERROR(INDEX(Parâmetros!$E$6:$E$11,MATCH($K1404,Parâmetros!$A$6:$A$11,0)),"")</f>
        <v>8.8000000000000007</v>
      </c>
      <c r="N1404" s="33">
        <f t="shared" si="127"/>
        <v>0.93749999999999989</v>
      </c>
      <c r="O1404" s="33">
        <f>Parâmetros!$E$13</f>
        <v>0.8</v>
      </c>
      <c r="P1404" s="32" t="str">
        <f>IF(OR($M1404="",$F1404&gt;Parâmetros!$E$14),"Não","Sim")</f>
        <v>Sim</v>
      </c>
      <c r="Q1404" s="32" t="str">
        <f t="shared" si="128"/>
        <v>Sim</v>
      </c>
      <c r="R1404" s="32" t="str">
        <f t="shared" si="129"/>
        <v>Sim</v>
      </c>
      <c r="S1404" s="30">
        <f t="shared" si="130"/>
        <v>0</v>
      </c>
      <c r="T1404" s="32" t="str">
        <f>IF($Q1404&lt;&gt;"Sim","",IF($N1404&gt;Parâmetros!$E$15,"Sim","Não"))</f>
        <v>Não</v>
      </c>
      <c r="U1404" s="17" t="str">
        <f t="shared" si="131"/>
        <v>Na meta</v>
      </c>
      <c r="V1404" s="17" t="str">
        <f>IF($AC1404&lt;&gt;"",IF($L1404&gt;0,"ATENÇÃO · apontou em dia de "&amp;LOWER($AC1404)&amp;" cadastrado","Exceção cadastrada · "&amp;$AC1404)&amp;IF($AD1404="",""," · "&amp;$AD1404),IF($E1404="Férias",IF($L1404&gt;0,"ATENÇÃO · apontou estando de férias no cadastro","Férias no cadastro"),IF($Y1404="Férias / afastamento","Afastamento · "&amp;($Z1404+$AA1404-1)&amp;" dias seguidos sem apontamento",IF($Y1404="Folga trabalhada","ATENÇÃO · apontou em dia de folga da escala 5x2",IF($Y1404="Folga",IF(AND($D1404="5x2",OR(WEEKDAY($F1404,2)=6,WEEKDAY($F1404,2)=7)),"Folga de fim de semana da escala 5x2",IF(AND(OR($D1404="6x1",$D1404="FF 6x1"),WEEKDAY($F1404,2)=6,FALSE()),"Folga de fim de semana · apontou no domingo anterior",IF(AND(OR($D1404="6x1",$D1404="FF 6x1"),WEEKDAY($F1404,2)=7,AND($A1404=$A1403,$L1403&gt;0)),"Folga de fim de semana · apontou no sábado",IF(AND(OR($D1404="6x1",$D1404="FF 6x1"),OR(WEEKDAY($F1404,2)=6,WEEKDAY($F1404,2)=7)),"Folga de fim de semana · sem apontamento no sábado nem no domingo","Folga prevista pelo ciclo")))),IF($Y1404="Indeterminado (início da série)","Sem histórico anterior — informe o dia do ciclo no Cadastro",IF($Y1404="Falta de registro",IF(OR(OR($D1404="6x1",$D1404="FF 6x1"),$D1404="5x2"),"FALTA DE REGISTRO · dia útil da escala "&amp;$E1404,"FALTA DE REGISTRO · dia "&amp;$W1404&amp;" de "&amp;IFERROR(INDEX(Parâmetros!$B$39:$B$48,MATCH($E1404,Parâmetros!$A$39:$A$48,0)),99)&amp;" do ciclo"),IF(OR($D1404="6x1",$D1404="FF 6x1"),IF(OR(AND(WEEKDAY($F1404,2)=6,AND($A1404=$A1405,$L1405&gt;0)),AND(WEEKDAY($F1404,2)=7,AND($A1404=$A1403,$L1403&gt;0))),"ATENÇÃO · apontou sábado e domingo no mesmo fim de semana",IF(OR(WEEKDAY($F1404,2)=6,WEEKDAY($F1404,2)=7),"Jornada de fim de semana do 6x1",IF(OR($H1404&gt;=Parâmetros!$E$20,$H1404&lt;Parâmetros!$E$19),"ATENÇÃO · 6x1 apontou fora do horário diurno","Jornada fixa do 6x1"))),IF($D1404="5x2","Jornada fixa do 5x2",IF($D1404="Folguista",IF($J1404=$K1404,"Evidência confirma sequência","DIVERGE · sequência "&amp;$J1404&amp;" × evidência "&amp;$K1404),IF($K1404=$E1404,"Evidência confirma cadastro","DIVERGE · cadastro "&amp;$E1404&amp;" × evidência "&amp;$K1404)))))))))))</f>
        <v>Jornada fixa do 6x1</v>
      </c>
      <c r="W1404" s="34" t="str">
        <f>IF(OR(OR($D1404="6x1",$D1404="FF 6x1"),$D1404="5x2"),"",IF($AB1404&lt;&gt;$AB1403,IF(IFERROR(INDEX(Cadastro!$F$5:$F$243,$AB1404),"")="",IF($L1404&gt;0,1,0),IF(IFERROR(INDEX(Cadastro!$F$5:$F$243,$AB1404),"")&lt;=IFERROR(INDEX(Parâmetros!$B$39:$B$48,MATCH($E1404,Parâmetros!$A$39:$A$48,0)),99),IFERROR(INDEX(Cadastro!$F$5:$F$243,$AB1404),""),0)),IF($L1404&gt;0,IF(N($X1403)&gt;0,1,N($W1403)+1),IF(AND($L1404=0,OR(N($W1403)&gt;=IFERROR(INDEX(Parâmetros!$B$39:$B$48,MATCH($E1404,Parâmetros!$A$39:$A$48,0)),99),AND(N($X1403)&gt;0,N($X1403)&lt;IFERROR(INDEX(Parâmetros!$C$39:$C$48,MATCH($E1404,Parâmetros!$A$39:$A$48,0)),0)))),0,N($W1403)+1))))</f>
        <v/>
      </c>
      <c r="X1404" s="34" t="str">
        <f>IF(OR(OR($D1404="6x1",$D1404="FF 6x1"),$D1404="5x2"),"",IF($AB1404&lt;&gt;$AB1403,IF(IFERROR(INDEX(Cadastro!$F$5:$F$243,$AB1404),"")="",0,IF(IFERROR(INDEX(Cadastro!$F$5:$F$243,$AB1404),"")&gt;IFERROR(INDEX(Parâmetros!$B$39:$B$48,MATCH($E1404,Parâmetros!$A$39:$A$48,0)),99),IFERROR(INDEX(Cadastro!$F$5:$F$243,$AB1404),"")-IFERROR(INDEX(Parâmetros!$B$39:$B$48,MATCH($E1404,Parâmetros!$A$39:$A$48,0)),99),0)),IF(AND($L1404=0,OR(N($W1403)&gt;=IFERROR(INDEX(Parâmetros!$B$39:$B$48,MATCH($E1404,Parâmetros!$A$39:$A$48,0)),99),AND(N($X1403)&gt;0,N($X1403)&lt;IFERROR(INDEX(Parâmetros!$C$39:$C$48,MATCH($E1404,Parâmetros!$A$39:$A$48,0)),0)))),N($X1403)+1,0)))</f>
        <v/>
      </c>
      <c r="Y1404" t="str">
        <f>IF($AC1404&lt;&gt;"",IF($L1404&gt;0,$AC1404&amp;" · com apontamento",$AC1404),IF($E1404="Férias",IF($L1404&gt;0,"Férias · com apontamento","Férias (cadastro)"),IF(($Z1404+$AA1404-1)&gt;Parâmetros!$E$16,"Férias / afastamento",IF(AND($D1404="5x2",OR(WEEKDAY($F1404,2)=6,WEEKDAY($F1404,2)=7)),IF($L1404&gt;0,"Folga trabalhada","Folga"),IF($L1404&gt;0,"Trabalhado",IF(OR(OR($D1404="6x1",$D1404="FF 6x1"),$D1404="5x2"),IF(AND(OR($D1404="6x1",$D1404="FF 6x1"),OR(WEEKDAY($F1404,2)=6,WEEKDAY($F1404,2)=7)),"Folga","Falta de registro"),IF(AND($AB1404&lt;&gt;$AB1403,IFERROR(INDEX(Cadastro!$F$5:$F$243,$AB1404),"")=""),"Indeterminado (início da série)",IF($X1404&gt;0,"Folga","Falta de registro"))))))))</f>
        <v>Trabalhado</v>
      </c>
      <c r="Z1404" s="34">
        <f>IF(OR($L1404&gt;0,$F1404&gt;Parâmetros!$E$14),0,IF($A1404&lt;&gt;$A1403,1,N($Z1403)+1))</f>
        <v>0</v>
      </c>
      <c r="AA1404" s="34">
        <f>IF(OR($L1404&gt;0,$F1404&gt;Parâmetros!$E$14),0,IF(OR($A1404&lt;&gt;$A1405,$F1405&gt;Parâmetros!$E$14),1,N($AA1405)+1))</f>
        <v>0</v>
      </c>
      <c r="AB1404" s="31">
        <f>IFERROR(MATCH($A1404&amp;"|"&amp;TEXT(_xlfn.MAXIFS(Cadastro!$E$5:$E$243,Cadastro!$A$5:$A$243,$A1404,Cadastro!$E$5:$E$243,"&lt;="&amp;$F1404),"yyyymmdd"),Cadastro!$I$5:$I$243,0),"")</f>
        <v>179</v>
      </c>
      <c r="AC1404" t="str">
        <f>IFERROR(_xlfn.SINGLE(INDEX(Exceções!$D$5:$D$203,MATCH($A1404&amp;"|"&amp;$F1404,Exceções!$F$5:$F$203,0))),"")</f>
        <v/>
      </c>
      <c r="AD1404" t="str">
        <f>IF($AC1404="","",IFERROR(_xlfn.SINGLE(INDEX(Exceções!$E$5:$E$203,MATCH($A1404&amp;"|"&amp;$F1404,Exceções!$F$5:$F$203,0))),""))</f>
        <v/>
      </c>
    </row>
    <row r="1405" spans="1:30" ht="15" hidden="1" customHeight="1" x14ac:dyDescent="0.25">
      <c r="A1405" s="31">
        <v>54179</v>
      </c>
      <c r="B1405" s="17" t="s">
        <v>34</v>
      </c>
      <c r="C1405" s="17" t="str">
        <f>IFERROR(INDEX(Cadastro!$C$5:$C$243,$AB1405),"NÃO INFORMADO")</f>
        <v>ELE</v>
      </c>
      <c r="D1405" s="17" t="str">
        <f>IFERROR(INDEX(Cadastro!$D$5:$D$243,$AB1405),"")</f>
        <v>6x1</v>
      </c>
      <c r="E1405" s="17" t="str">
        <f>IFERROR(INDEX(Cadastro!$G$5:$G$243,$AB1405),"")</f>
        <v>6x1</v>
      </c>
      <c r="F1405" s="29">
        <v>46303</v>
      </c>
      <c r="G1405" s="32" t="str">
        <f t="shared" si="126"/>
        <v>qui</v>
      </c>
      <c r="H1405" s="31">
        <f>IF($L1405=0,"",_xlfn.MINIFS(Dados!$Q:$Q,Dados!$A:$A,$A1405,Dados!$S:$S,$F1405))</f>
        <v>435</v>
      </c>
      <c r="I1405" s="31">
        <f>IF($H1405="","",_xlfn.MAXIFS(Dados!$R:$R,Dados!$A:$A,$A1405,Dados!$S:$S,$F1405))</f>
        <v>990</v>
      </c>
      <c r="J1405" s="32" t="str">
        <f>IF($D1405&lt;&gt;"Folguista","",IFERROR(INDEX(Parâmetros!$D$52:$G$52,1,MIN(4,MAX(1,$W1405))),""))</f>
        <v/>
      </c>
      <c r="K1405" s="32" t="str">
        <f>IF(OR($AC1405&lt;&gt;"",$Y1405="Folga",$Y1405="Folga trabalhada",$Y1405="Férias (cadastro)",$Y1405="Férias / afastamento",$Y1405="Indeterminado (início da série)"),"",IF(OR($D1405="6x1",$D1405="FF 6x1"),IF(OR(WEEKDAY($F1405,2)=6,WEEKDAY($F1405,2)=7),"6x1 sáb/dom","6x1"),IF($D1405="5x2","5x2",IF($H1405="",IF($D1405="Folguista",$J1405,$E1405),IF(OR($H1405&gt;=Parâmetros!$E$18,$H1405&lt;Parâmetros!$E$19),"C",IF($H1405&lt;Parâmetros!$E$20,"A","B"))))))</f>
        <v>6x1</v>
      </c>
      <c r="L1405" s="30">
        <f>SUMIFS(Dados!$E:$E,Dados!$A:$A,$A1405,Dados!$S:$S,$F1405)</f>
        <v>8.24</v>
      </c>
      <c r="M1405" s="30">
        <f>IFERROR(INDEX(Parâmetros!$E$6:$E$11,MATCH($K1405,Parâmetros!$A$6:$A$11,0)),"")</f>
        <v>8.8000000000000007</v>
      </c>
      <c r="N1405" s="33">
        <f t="shared" si="127"/>
        <v>0.93636363636363629</v>
      </c>
      <c r="O1405" s="33">
        <f>Parâmetros!$E$13</f>
        <v>0.8</v>
      </c>
      <c r="P1405" s="32" t="str">
        <f>IF(OR($M1405="",$F1405&gt;Parâmetros!$E$14),"Não","Sim")</f>
        <v>Sim</v>
      </c>
      <c r="Q1405" s="32" t="str">
        <f t="shared" si="128"/>
        <v>Sim</v>
      </c>
      <c r="R1405" s="32" t="str">
        <f t="shared" si="129"/>
        <v>Sim</v>
      </c>
      <c r="S1405" s="30">
        <f t="shared" si="130"/>
        <v>0</v>
      </c>
      <c r="T1405" s="32" t="str">
        <f>IF($Q1405&lt;&gt;"Sim","",IF($N1405&gt;Parâmetros!$E$15,"Sim","Não"))</f>
        <v>Não</v>
      </c>
      <c r="U1405" s="17" t="str">
        <f t="shared" si="131"/>
        <v>Na meta</v>
      </c>
      <c r="V1405" s="17" t="str">
        <f>IF($AC1405&lt;&gt;"",IF($L1405&gt;0,"ATENÇÃO · apontou em dia de "&amp;LOWER($AC1405)&amp;" cadastrado","Exceção cadastrada · "&amp;$AC1405)&amp;IF($AD1405="",""," · "&amp;$AD1405),IF($E1405="Férias",IF($L1405&gt;0,"ATENÇÃO · apontou estando de férias no cadastro","Férias no cadastro"),IF($Y1405="Férias / afastamento","Afastamento · "&amp;($Z1405+$AA1405-1)&amp;" dias seguidos sem apontamento",IF($Y1405="Folga trabalhada","ATENÇÃO · apontou em dia de folga da escala 5x2",IF($Y1405="Folga",IF(AND($D1405="5x2",OR(WEEKDAY($F1405,2)=6,WEEKDAY($F1405,2)=7)),"Folga de fim de semana da escala 5x2",IF(AND(OR($D1405="6x1",$D1405="FF 6x1"),WEEKDAY($F1405,2)=6,FALSE()),"Folga de fim de semana · apontou no domingo anterior",IF(AND(OR($D1405="6x1",$D1405="FF 6x1"),WEEKDAY($F1405,2)=7,AND($A1405=$A1404,$L1404&gt;0)),"Folga de fim de semana · apontou no sábado",IF(AND(OR($D1405="6x1",$D1405="FF 6x1"),OR(WEEKDAY($F1405,2)=6,WEEKDAY($F1405,2)=7)),"Folga de fim de semana · sem apontamento no sábado nem no domingo","Folga prevista pelo ciclo")))),IF($Y1405="Indeterminado (início da série)","Sem histórico anterior — informe o dia do ciclo no Cadastro",IF($Y1405="Falta de registro",IF(OR(OR($D1405="6x1",$D1405="FF 6x1"),$D1405="5x2"),"FALTA DE REGISTRO · dia útil da escala "&amp;$E1405,"FALTA DE REGISTRO · dia "&amp;$W1405&amp;" de "&amp;IFERROR(INDEX(Parâmetros!$B$39:$B$48,MATCH($E1405,Parâmetros!$A$39:$A$48,0)),99)&amp;" do ciclo"),IF(OR($D1405="6x1",$D1405="FF 6x1"),IF(OR(AND(WEEKDAY($F1405,2)=6,AND($A1405=$A1406,$L1406&gt;0)),AND(WEEKDAY($F1405,2)=7,AND($A1405=$A1404,$L1404&gt;0))),"ATENÇÃO · apontou sábado e domingo no mesmo fim de semana",IF(OR(WEEKDAY($F1405,2)=6,WEEKDAY($F1405,2)=7),"Jornada de fim de semana do 6x1",IF(OR($H1405&gt;=Parâmetros!$E$20,$H1405&lt;Parâmetros!$E$19),"ATENÇÃO · 6x1 apontou fora do horário diurno","Jornada fixa do 6x1"))),IF($D1405="5x2","Jornada fixa do 5x2",IF($D1405="Folguista",IF($J1405=$K1405,"Evidência confirma sequência","DIVERGE · sequência "&amp;$J1405&amp;" × evidência "&amp;$K1405),IF($K1405=$E1405,"Evidência confirma cadastro","DIVERGE · cadastro "&amp;$E1405&amp;" × evidência "&amp;$K1405)))))))))))</f>
        <v>Jornada fixa do 6x1</v>
      </c>
      <c r="W1405" s="34" t="str">
        <f>IF(OR(OR($D1405="6x1",$D1405="FF 6x1"),$D1405="5x2"),"",IF($AB1405&lt;&gt;$AB1404,IF(IFERROR(INDEX(Cadastro!$F$5:$F$243,$AB1405),"")="",IF($L1405&gt;0,1,0),IF(IFERROR(INDEX(Cadastro!$F$5:$F$243,$AB1405),"")&lt;=IFERROR(INDEX(Parâmetros!$B$39:$B$48,MATCH($E1405,Parâmetros!$A$39:$A$48,0)),99),IFERROR(INDEX(Cadastro!$F$5:$F$243,$AB1405),""),0)),IF($L1405&gt;0,IF(N($X1404)&gt;0,1,N($W1404)+1),IF(AND($L1405=0,OR(N($W1404)&gt;=IFERROR(INDEX(Parâmetros!$B$39:$B$48,MATCH($E1405,Parâmetros!$A$39:$A$48,0)),99),AND(N($X1404)&gt;0,N($X1404)&lt;IFERROR(INDEX(Parâmetros!$C$39:$C$48,MATCH($E1405,Parâmetros!$A$39:$A$48,0)),0)))),0,N($W1404)+1))))</f>
        <v/>
      </c>
      <c r="X1405" s="34" t="str">
        <f>IF(OR(OR($D1405="6x1",$D1405="FF 6x1"),$D1405="5x2"),"",IF($AB1405&lt;&gt;$AB1404,IF(IFERROR(INDEX(Cadastro!$F$5:$F$243,$AB1405),"")="",0,IF(IFERROR(INDEX(Cadastro!$F$5:$F$243,$AB1405),"")&gt;IFERROR(INDEX(Parâmetros!$B$39:$B$48,MATCH($E1405,Parâmetros!$A$39:$A$48,0)),99),IFERROR(INDEX(Cadastro!$F$5:$F$243,$AB1405),"")-IFERROR(INDEX(Parâmetros!$B$39:$B$48,MATCH($E1405,Parâmetros!$A$39:$A$48,0)),99),0)),IF(AND($L1405=0,OR(N($W1404)&gt;=IFERROR(INDEX(Parâmetros!$B$39:$B$48,MATCH($E1405,Parâmetros!$A$39:$A$48,0)),99),AND(N($X1404)&gt;0,N($X1404)&lt;IFERROR(INDEX(Parâmetros!$C$39:$C$48,MATCH($E1405,Parâmetros!$A$39:$A$48,0)),0)))),N($X1404)+1,0)))</f>
        <v/>
      </c>
      <c r="Y1405" t="str">
        <f>IF($AC1405&lt;&gt;"",IF($L1405&gt;0,$AC1405&amp;" · com apontamento",$AC1405),IF($E1405="Férias",IF($L1405&gt;0,"Férias · com apontamento","Férias (cadastro)"),IF(($Z1405+$AA1405-1)&gt;Parâmetros!$E$16,"Férias / afastamento",IF(AND($D1405="5x2",OR(WEEKDAY($F1405,2)=6,WEEKDAY($F1405,2)=7)),IF($L1405&gt;0,"Folga trabalhada","Folga"),IF($L1405&gt;0,"Trabalhado",IF(OR(OR($D1405="6x1",$D1405="FF 6x1"),$D1405="5x2"),IF(AND(OR($D1405="6x1",$D1405="FF 6x1"),OR(WEEKDAY($F1405,2)=6,WEEKDAY($F1405,2)=7)),"Folga","Falta de registro"),IF(AND($AB1405&lt;&gt;$AB1404,IFERROR(INDEX(Cadastro!$F$5:$F$243,$AB1405),"")=""),"Indeterminado (início da série)",IF($X1405&gt;0,"Folga","Falta de registro"))))))))</f>
        <v>Trabalhado</v>
      </c>
      <c r="Z1405" s="34">
        <f>IF(OR($L1405&gt;0,$F1405&gt;Parâmetros!$E$14),0,IF($A1405&lt;&gt;$A1404,1,N($Z1404)+1))</f>
        <v>0</v>
      </c>
      <c r="AA1405" s="34">
        <f>IF(OR($L1405&gt;0,$F1405&gt;Parâmetros!$E$14),0,IF(OR($A1405&lt;&gt;$A1406,$F1406&gt;Parâmetros!$E$14),1,N($AA1406)+1))</f>
        <v>0</v>
      </c>
      <c r="AB1405" s="31">
        <f>IFERROR(MATCH($A1405&amp;"|"&amp;TEXT(_xlfn.MAXIFS(Cadastro!$E$5:$E$243,Cadastro!$A$5:$A$243,$A1405,Cadastro!$E$5:$E$243,"&lt;="&amp;$F1405),"yyyymmdd"),Cadastro!$I$5:$I$243,0),"")</f>
        <v>179</v>
      </c>
      <c r="AC1405" t="str">
        <f>IFERROR(_xlfn.SINGLE(INDEX(Exceções!$D$5:$D$203,MATCH($A1405&amp;"|"&amp;$F1405,Exceções!$F$5:$F$203,0))),"")</f>
        <v/>
      </c>
      <c r="AD1405" t="str">
        <f>IF($AC1405="","",IFERROR(_xlfn.SINGLE(INDEX(Exceções!$E$5:$E$203,MATCH($A1405&amp;"|"&amp;$F1405,Exceções!$F$5:$F$203,0))),""))</f>
        <v/>
      </c>
    </row>
    <row r="1406" spans="1:30" ht="15" hidden="1" customHeight="1" x14ac:dyDescent="0.25">
      <c r="A1406" s="31">
        <v>54179</v>
      </c>
      <c r="B1406" s="17" t="s">
        <v>34</v>
      </c>
      <c r="C1406" s="17" t="str">
        <f>IFERROR(INDEX(Cadastro!$C$5:$C$243,$AB1406),"NÃO INFORMADO")</f>
        <v>ELE</v>
      </c>
      <c r="D1406" s="17" t="str">
        <f>IFERROR(INDEX(Cadastro!$D$5:$D$243,$AB1406),"")</f>
        <v>6x1</v>
      </c>
      <c r="E1406" s="17" t="str">
        <f>IFERROR(INDEX(Cadastro!$G$5:$G$243,$AB1406),"")</f>
        <v>6x1</v>
      </c>
      <c r="F1406" s="29">
        <v>46304</v>
      </c>
      <c r="G1406" s="32" t="str">
        <f t="shared" si="126"/>
        <v>sex</v>
      </c>
      <c r="H1406" s="31">
        <f>IF($L1406=0,"",_xlfn.MINIFS(Dados!$Q:$Q,Dados!$A:$A,$A1406,Dados!$S:$S,$F1406))</f>
        <v>435</v>
      </c>
      <c r="I1406" s="31">
        <f>IF($H1406="","",_xlfn.MAXIFS(Dados!$R:$R,Dados!$A:$A,$A1406,Dados!$S:$S,$F1406))</f>
        <v>995</v>
      </c>
      <c r="J1406" s="32" t="str">
        <f>IF($D1406&lt;&gt;"Folguista","",IFERROR(INDEX(Parâmetros!$D$52:$G$52,1,MIN(4,MAX(1,$W1406))),""))</f>
        <v/>
      </c>
      <c r="K1406" s="32" t="str">
        <f>IF(OR($AC1406&lt;&gt;"",$Y1406="Folga",$Y1406="Folga trabalhada",$Y1406="Férias (cadastro)",$Y1406="Férias / afastamento",$Y1406="Indeterminado (início da série)"),"",IF(OR($D1406="6x1",$D1406="FF 6x1"),IF(OR(WEEKDAY($F1406,2)=6,WEEKDAY($F1406,2)=7),"6x1 sáb/dom","6x1"),IF($D1406="5x2","5x2",IF($H1406="",IF($D1406="Folguista",$J1406,$E1406),IF(OR($H1406&gt;=Parâmetros!$E$18,$H1406&lt;Parâmetros!$E$19),"C",IF($H1406&lt;Parâmetros!$E$20,"A","B"))))))</f>
        <v>6x1</v>
      </c>
      <c r="L1406" s="30">
        <f>SUMIFS(Dados!$E:$E,Dados!$A:$A,$A1406,Dados!$S:$S,$F1406)</f>
        <v>8.33</v>
      </c>
      <c r="M1406" s="30">
        <f>IFERROR(INDEX(Parâmetros!$E$6:$E$11,MATCH($K1406,Parâmetros!$A$6:$A$11,0)),"")</f>
        <v>8.8000000000000007</v>
      </c>
      <c r="N1406" s="33">
        <f t="shared" si="127"/>
        <v>0.94659090909090904</v>
      </c>
      <c r="O1406" s="33">
        <f>Parâmetros!$E$13</f>
        <v>0.8</v>
      </c>
      <c r="P1406" s="32" t="str">
        <f>IF(OR($M1406="",$F1406&gt;Parâmetros!$E$14),"Não","Sim")</f>
        <v>Sim</v>
      </c>
      <c r="Q1406" s="32" t="str">
        <f t="shared" si="128"/>
        <v>Sim</v>
      </c>
      <c r="R1406" s="32" t="str">
        <f t="shared" si="129"/>
        <v>Sim</v>
      </c>
      <c r="S1406" s="30">
        <f t="shared" si="130"/>
        <v>0</v>
      </c>
      <c r="T1406" s="32" t="str">
        <f>IF($Q1406&lt;&gt;"Sim","",IF($N1406&gt;Parâmetros!$E$15,"Sim","Não"))</f>
        <v>Não</v>
      </c>
      <c r="U1406" s="17" t="str">
        <f t="shared" si="131"/>
        <v>Na meta</v>
      </c>
      <c r="V1406" s="17" t="str">
        <f>IF($AC1406&lt;&gt;"",IF($L1406&gt;0,"ATENÇÃO · apontou em dia de "&amp;LOWER($AC1406)&amp;" cadastrado","Exceção cadastrada · "&amp;$AC1406)&amp;IF($AD1406="",""," · "&amp;$AD1406),IF($E1406="Férias",IF($L1406&gt;0,"ATENÇÃO · apontou estando de férias no cadastro","Férias no cadastro"),IF($Y1406="Férias / afastamento","Afastamento · "&amp;($Z1406+$AA1406-1)&amp;" dias seguidos sem apontamento",IF($Y1406="Folga trabalhada","ATENÇÃO · apontou em dia de folga da escala 5x2",IF($Y1406="Folga",IF(AND($D1406="5x2",OR(WEEKDAY($F1406,2)=6,WEEKDAY($F1406,2)=7)),"Folga de fim de semana da escala 5x2",IF(AND(OR($D1406="6x1",$D1406="FF 6x1"),WEEKDAY($F1406,2)=6,FALSE()),"Folga de fim de semana · apontou no domingo anterior",IF(AND(OR($D1406="6x1",$D1406="FF 6x1"),WEEKDAY($F1406,2)=7,AND($A1406=$A1405,$L1405&gt;0)),"Folga de fim de semana · apontou no sábado",IF(AND(OR($D1406="6x1",$D1406="FF 6x1"),OR(WEEKDAY($F1406,2)=6,WEEKDAY($F1406,2)=7)),"Folga de fim de semana · sem apontamento no sábado nem no domingo","Folga prevista pelo ciclo")))),IF($Y1406="Indeterminado (início da série)","Sem histórico anterior — informe o dia do ciclo no Cadastro",IF($Y1406="Falta de registro",IF(OR(OR($D1406="6x1",$D1406="FF 6x1"),$D1406="5x2"),"FALTA DE REGISTRO · dia útil da escala "&amp;$E1406,"FALTA DE REGISTRO · dia "&amp;$W1406&amp;" de "&amp;IFERROR(INDEX(Parâmetros!$B$39:$B$48,MATCH($E1406,Parâmetros!$A$39:$A$48,0)),99)&amp;" do ciclo"),IF(OR($D1406="6x1",$D1406="FF 6x1"),IF(OR(AND(WEEKDAY($F1406,2)=6,AND($A1406=$A1407,$L1407&gt;0)),AND(WEEKDAY($F1406,2)=7,AND($A1406=$A1405,$L1405&gt;0))),"ATENÇÃO · apontou sábado e domingo no mesmo fim de semana",IF(OR(WEEKDAY($F1406,2)=6,WEEKDAY($F1406,2)=7),"Jornada de fim de semana do 6x1",IF(OR($H1406&gt;=Parâmetros!$E$20,$H1406&lt;Parâmetros!$E$19),"ATENÇÃO · 6x1 apontou fora do horário diurno","Jornada fixa do 6x1"))),IF($D1406="5x2","Jornada fixa do 5x2",IF($D1406="Folguista",IF($J1406=$K1406,"Evidência confirma sequência","DIVERGE · sequência "&amp;$J1406&amp;" × evidência "&amp;$K1406),IF($K1406=$E1406,"Evidência confirma cadastro","DIVERGE · cadastro "&amp;$E1406&amp;" × evidência "&amp;$K1406)))))))))))</f>
        <v>Jornada fixa do 6x1</v>
      </c>
      <c r="W1406" s="34" t="str">
        <f>IF(OR(OR($D1406="6x1",$D1406="FF 6x1"),$D1406="5x2"),"",IF($AB1406&lt;&gt;$AB1405,IF(IFERROR(INDEX(Cadastro!$F$5:$F$243,$AB1406),"")="",IF($L1406&gt;0,1,0),IF(IFERROR(INDEX(Cadastro!$F$5:$F$243,$AB1406),"")&lt;=IFERROR(INDEX(Parâmetros!$B$39:$B$48,MATCH($E1406,Parâmetros!$A$39:$A$48,0)),99),IFERROR(INDEX(Cadastro!$F$5:$F$243,$AB1406),""),0)),IF($L1406&gt;0,IF(N($X1405)&gt;0,1,N($W1405)+1),IF(AND($L1406=0,OR(N($W1405)&gt;=IFERROR(INDEX(Parâmetros!$B$39:$B$48,MATCH($E1406,Parâmetros!$A$39:$A$48,0)),99),AND(N($X1405)&gt;0,N($X1405)&lt;IFERROR(INDEX(Parâmetros!$C$39:$C$48,MATCH($E1406,Parâmetros!$A$39:$A$48,0)),0)))),0,N($W1405)+1))))</f>
        <v/>
      </c>
      <c r="X1406" s="34" t="str">
        <f>IF(OR(OR($D1406="6x1",$D1406="FF 6x1"),$D1406="5x2"),"",IF($AB1406&lt;&gt;$AB1405,IF(IFERROR(INDEX(Cadastro!$F$5:$F$243,$AB1406),"")="",0,IF(IFERROR(INDEX(Cadastro!$F$5:$F$243,$AB1406),"")&gt;IFERROR(INDEX(Parâmetros!$B$39:$B$48,MATCH($E1406,Parâmetros!$A$39:$A$48,0)),99),IFERROR(INDEX(Cadastro!$F$5:$F$243,$AB1406),"")-IFERROR(INDEX(Parâmetros!$B$39:$B$48,MATCH($E1406,Parâmetros!$A$39:$A$48,0)),99),0)),IF(AND($L1406=0,OR(N($W1405)&gt;=IFERROR(INDEX(Parâmetros!$B$39:$B$48,MATCH($E1406,Parâmetros!$A$39:$A$48,0)),99),AND(N($X1405)&gt;0,N($X1405)&lt;IFERROR(INDEX(Parâmetros!$C$39:$C$48,MATCH($E1406,Parâmetros!$A$39:$A$48,0)),0)))),N($X1405)+1,0)))</f>
        <v/>
      </c>
      <c r="Y1406" t="str">
        <f>IF($AC1406&lt;&gt;"",IF($L1406&gt;0,$AC1406&amp;" · com apontamento",$AC1406),IF($E1406="Férias",IF($L1406&gt;0,"Férias · com apontamento","Férias (cadastro)"),IF(($Z1406+$AA1406-1)&gt;Parâmetros!$E$16,"Férias / afastamento",IF(AND($D1406="5x2",OR(WEEKDAY($F1406,2)=6,WEEKDAY($F1406,2)=7)),IF($L1406&gt;0,"Folga trabalhada","Folga"),IF($L1406&gt;0,"Trabalhado",IF(OR(OR($D1406="6x1",$D1406="FF 6x1"),$D1406="5x2"),IF(AND(OR($D1406="6x1",$D1406="FF 6x1"),OR(WEEKDAY($F1406,2)=6,WEEKDAY($F1406,2)=7)),"Folga","Falta de registro"),IF(AND($AB1406&lt;&gt;$AB1405,IFERROR(INDEX(Cadastro!$F$5:$F$243,$AB1406),"")=""),"Indeterminado (início da série)",IF($X1406&gt;0,"Folga","Falta de registro"))))))))</f>
        <v>Trabalhado</v>
      </c>
      <c r="Z1406" s="34">
        <f>IF(OR($L1406&gt;0,$F1406&gt;Parâmetros!$E$14),0,IF($A1406&lt;&gt;$A1405,1,N($Z1405)+1))</f>
        <v>0</v>
      </c>
      <c r="AA1406" s="34">
        <f>IF(OR($L1406&gt;0,$F1406&gt;Parâmetros!$E$14),0,IF(OR($A1406&lt;&gt;$A1407,$F1407&gt;Parâmetros!$E$14),1,N($AA1407)+1))</f>
        <v>0</v>
      </c>
      <c r="AB1406" s="31">
        <f>IFERROR(MATCH($A1406&amp;"|"&amp;TEXT(_xlfn.MAXIFS(Cadastro!$E$5:$E$243,Cadastro!$A$5:$A$243,$A1406,Cadastro!$E$5:$E$243,"&lt;="&amp;$F1406),"yyyymmdd"),Cadastro!$I$5:$I$243,0),"")</f>
        <v>179</v>
      </c>
      <c r="AC1406" t="str">
        <f>IFERROR(_xlfn.SINGLE(INDEX(Exceções!$D$5:$D$203,MATCH($A1406&amp;"|"&amp;$F1406,Exceções!$F$5:$F$203,0))),"")</f>
        <v/>
      </c>
      <c r="AD1406" t="str">
        <f>IF($AC1406="","",IFERROR(_xlfn.SINGLE(INDEX(Exceções!$E$5:$E$203,MATCH($A1406&amp;"|"&amp;$F1406,Exceções!$F$5:$F$203,0))),""))</f>
        <v/>
      </c>
    </row>
    <row r="1407" spans="1:30" ht="15" hidden="1" customHeight="1" x14ac:dyDescent="0.25">
      <c r="A1407" s="31">
        <v>54179</v>
      </c>
      <c r="B1407" s="17" t="s">
        <v>34</v>
      </c>
      <c r="C1407" s="17" t="str">
        <f>IFERROR(INDEX(Cadastro!$C$5:$C$243,$AB1407),"NÃO INFORMADO")</f>
        <v>ELE</v>
      </c>
      <c r="D1407" s="17" t="str">
        <f>IFERROR(INDEX(Cadastro!$D$5:$D$243,$AB1407),"")</f>
        <v>6x1</v>
      </c>
      <c r="E1407" s="17" t="str">
        <f>IFERROR(INDEX(Cadastro!$G$5:$G$243,$AB1407),"")</f>
        <v>6x1</v>
      </c>
      <c r="F1407" s="29">
        <v>46305</v>
      </c>
      <c r="G1407" s="32" t="str">
        <f t="shared" si="126"/>
        <v>sáb</v>
      </c>
      <c r="H1407" s="31">
        <f>IF($L1407=0,"",_xlfn.MINIFS(Dados!$Q:$Q,Dados!$A:$A,$A1407,Dados!$S:$S,$F1407))</f>
        <v>435</v>
      </c>
      <c r="I1407" s="31">
        <f>IF($H1407="","",_xlfn.MAXIFS(Dados!$R:$R,Dados!$A:$A,$A1407,Dados!$S:$S,$F1407))</f>
        <v>917</v>
      </c>
      <c r="J1407" s="32" t="str">
        <f>IF($D1407&lt;&gt;"Folguista","",IFERROR(INDEX(Parâmetros!$D$52:$G$52,1,MIN(4,MAX(1,$W1407))),""))</f>
        <v/>
      </c>
      <c r="K1407" s="32" t="str">
        <f>IF(OR($AC1407&lt;&gt;"",$Y1407="Folga",$Y1407="Folga trabalhada",$Y1407="Férias (cadastro)",$Y1407="Férias / afastamento",$Y1407="Indeterminado (início da série)"),"",IF(OR($D1407="6x1",$D1407="FF 6x1"),IF(OR(WEEKDAY($F1407,2)=6,WEEKDAY($F1407,2)=7),"6x1 sáb/dom","6x1"),IF($D1407="5x2","5x2",IF($H1407="",IF($D1407="Folguista",$J1407,$E1407),IF(OR($H1407&gt;=Parâmetros!$E$18,$H1407&lt;Parâmetros!$E$19),"C",IF($H1407&lt;Parâmetros!$E$20,"A","B"))))))</f>
        <v>6x1 sáb/dom</v>
      </c>
      <c r="L1407" s="30">
        <f>SUMIFS(Dados!$E:$E,Dados!$A:$A,$A1407,Dados!$S:$S,$F1407)</f>
        <v>7.02</v>
      </c>
      <c r="M1407" s="30">
        <f>IFERROR(INDEX(Parâmetros!$E$6:$E$11,MATCH($K1407,Parâmetros!$A$6:$A$11,0)),"")</f>
        <v>7.33</v>
      </c>
      <c r="N1407" s="33">
        <f t="shared" si="127"/>
        <v>0.95770804911323326</v>
      </c>
      <c r="O1407" s="33">
        <f>Parâmetros!$E$13</f>
        <v>0.8</v>
      </c>
      <c r="P1407" s="32" t="str">
        <f>IF(OR($M1407="",$F1407&gt;Parâmetros!$E$14),"Não","Sim")</f>
        <v>Sim</v>
      </c>
      <c r="Q1407" s="32" t="str">
        <f t="shared" si="128"/>
        <v>Sim</v>
      </c>
      <c r="R1407" s="32" t="str">
        <f t="shared" si="129"/>
        <v>Sim</v>
      </c>
      <c r="S1407" s="30">
        <f t="shared" si="130"/>
        <v>0</v>
      </c>
      <c r="T1407" s="32" t="str">
        <f>IF($Q1407&lt;&gt;"Sim","",IF($N1407&gt;Parâmetros!$E$15,"Sim","Não"))</f>
        <v>Não</v>
      </c>
      <c r="U1407" s="17" t="str">
        <f t="shared" si="131"/>
        <v>Na meta</v>
      </c>
      <c r="V1407" s="17" t="str">
        <f>IF($AC1407&lt;&gt;"",IF($L1407&gt;0,"ATENÇÃO · apontou em dia de "&amp;LOWER($AC1407)&amp;" cadastrado","Exceção cadastrada · "&amp;$AC1407)&amp;IF($AD1407="",""," · "&amp;$AD1407),IF($E1407="Férias",IF($L1407&gt;0,"ATENÇÃO · apontou estando de férias no cadastro","Férias no cadastro"),IF($Y1407="Férias / afastamento","Afastamento · "&amp;($Z1407+$AA1407-1)&amp;" dias seguidos sem apontamento",IF($Y1407="Folga trabalhada","ATENÇÃO · apontou em dia de folga da escala 5x2",IF($Y1407="Folga",IF(AND($D1407="5x2",OR(WEEKDAY($F1407,2)=6,WEEKDAY($F1407,2)=7)),"Folga de fim de semana da escala 5x2",IF(AND(OR($D1407="6x1",$D1407="FF 6x1"),WEEKDAY($F1407,2)=6,FALSE()),"Folga de fim de semana · apontou no domingo anterior",IF(AND(OR($D1407="6x1",$D1407="FF 6x1"),WEEKDAY($F1407,2)=7,AND($A1407=$A1406,$L1406&gt;0)),"Folga de fim de semana · apontou no sábado",IF(AND(OR($D1407="6x1",$D1407="FF 6x1"),OR(WEEKDAY($F1407,2)=6,WEEKDAY($F1407,2)=7)),"Folga de fim de semana · sem apontamento no sábado nem no domingo","Folga prevista pelo ciclo")))),IF($Y1407="Indeterminado (início da série)","Sem histórico anterior — informe o dia do ciclo no Cadastro",IF($Y1407="Falta de registro",IF(OR(OR($D1407="6x1",$D1407="FF 6x1"),$D1407="5x2"),"FALTA DE REGISTRO · dia útil da escala "&amp;$E1407,"FALTA DE REGISTRO · dia "&amp;$W1407&amp;" de "&amp;IFERROR(INDEX(Parâmetros!$B$39:$B$48,MATCH($E1407,Parâmetros!$A$39:$A$48,0)),99)&amp;" do ciclo"),IF(OR($D1407="6x1",$D1407="FF 6x1"),IF(OR(AND(WEEKDAY($F1407,2)=6,AND($A1407=$A1408,$L1408&gt;0)),AND(WEEKDAY($F1407,2)=7,AND($A1407=$A1406,$L1406&gt;0))),"ATENÇÃO · apontou sábado e domingo no mesmo fim de semana",IF(OR(WEEKDAY($F1407,2)=6,WEEKDAY($F1407,2)=7),"Jornada de fim de semana do 6x1",IF(OR($H1407&gt;=Parâmetros!$E$20,$H1407&lt;Parâmetros!$E$19),"ATENÇÃO · 6x1 apontou fora do horário diurno","Jornada fixa do 6x1"))),IF($D1407="5x2","Jornada fixa do 5x2",IF($D1407="Folguista",IF($J1407=$K1407,"Evidência confirma sequência","DIVERGE · sequência "&amp;$J1407&amp;" × evidência "&amp;$K1407),IF($K1407=$E1407,"Evidência confirma cadastro","DIVERGE · cadastro "&amp;$E1407&amp;" × evidência "&amp;$K1407)))))))))))</f>
        <v>Jornada de fim de semana do 6x1</v>
      </c>
      <c r="W1407" s="34" t="str">
        <f>IF(OR(OR($D1407="6x1",$D1407="FF 6x1"),$D1407="5x2"),"",IF($AB1407&lt;&gt;$AB1406,IF(IFERROR(INDEX(Cadastro!$F$5:$F$243,$AB1407),"")="",IF($L1407&gt;0,1,0),IF(IFERROR(INDEX(Cadastro!$F$5:$F$243,$AB1407),"")&lt;=IFERROR(INDEX(Parâmetros!$B$39:$B$48,MATCH($E1407,Parâmetros!$A$39:$A$48,0)),99),IFERROR(INDEX(Cadastro!$F$5:$F$243,$AB1407),""),0)),IF($L1407&gt;0,IF(N($X1406)&gt;0,1,N($W1406)+1),IF(AND($L1407=0,OR(N($W1406)&gt;=IFERROR(INDEX(Parâmetros!$B$39:$B$48,MATCH($E1407,Parâmetros!$A$39:$A$48,0)),99),AND(N($X1406)&gt;0,N($X1406)&lt;IFERROR(INDEX(Parâmetros!$C$39:$C$48,MATCH($E1407,Parâmetros!$A$39:$A$48,0)),0)))),0,N($W1406)+1))))</f>
        <v/>
      </c>
      <c r="X1407" s="34" t="str">
        <f>IF(OR(OR($D1407="6x1",$D1407="FF 6x1"),$D1407="5x2"),"",IF($AB1407&lt;&gt;$AB1406,IF(IFERROR(INDEX(Cadastro!$F$5:$F$243,$AB1407),"")="",0,IF(IFERROR(INDEX(Cadastro!$F$5:$F$243,$AB1407),"")&gt;IFERROR(INDEX(Parâmetros!$B$39:$B$48,MATCH($E1407,Parâmetros!$A$39:$A$48,0)),99),IFERROR(INDEX(Cadastro!$F$5:$F$243,$AB1407),"")-IFERROR(INDEX(Parâmetros!$B$39:$B$48,MATCH($E1407,Parâmetros!$A$39:$A$48,0)),99),0)),IF(AND($L1407=0,OR(N($W1406)&gt;=IFERROR(INDEX(Parâmetros!$B$39:$B$48,MATCH($E1407,Parâmetros!$A$39:$A$48,0)),99),AND(N($X1406)&gt;0,N($X1406)&lt;IFERROR(INDEX(Parâmetros!$C$39:$C$48,MATCH($E1407,Parâmetros!$A$39:$A$48,0)),0)))),N($X1406)+1,0)))</f>
        <v/>
      </c>
      <c r="Y1407" t="str">
        <f>IF($AC1407&lt;&gt;"",IF($L1407&gt;0,$AC1407&amp;" · com apontamento",$AC1407),IF($E1407="Férias",IF($L1407&gt;0,"Férias · com apontamento","Férias (cadastro)"),IF(($Z1407+$AA1407-1)&gt;Parâmetros!$E$16,"Férias / afastamento",IF(AND($D1407="5x2",OR(WEEKDAY($F1407,2)=6,WEEKDAY($F1407,2)=7)),IF($L1407&gt;0,"Folga trabalhada","Folga"),IF($L1407&gt;0,"Trabalhado",IF(OR(OR($D1407="6x1",$D1407="FF 6x1"),$D1407="5x2"),IF(AND(OR($D1407="6x1",$D1407="FF 6x1"),OR(WEEKDAY($F1407,2)=6,WEEKDAY($F1407,2)=7)),"Folga","Falta de registro"),IF(AND($AB1407&lt;&gt;$AB1406,IFERROR(INDEX(Cadastro!$F$5:$F$243,$AB1407),"")=""),"Indeterminado (início da série)",IF($X1407&gt;0,"Folga","Falta de registro"))))))))</f>
        <v>Trabalhado</v>
      </c>
      <c r="Z1407" s="34">
        <f>IF(OR($L1407&gt;0,$F1407&gt;Parâmetros!$E$14),0,IF($A1407&lt;&gt;$A1406,1,N($Z1406)+1))</f>
        <v>0</v>
      </c>
      <c r="AA1407" s="34">
        <f>IF(OR($L1407&gt;0,$F1407&gt;Parâmetros!$E$14),0,IF(OR($A1407&lt;&gt;$A1408,$F1408&gt;Parâmetros!$E$14),1,N($AA1408)+1))</f>
        <v>0</v>
      </c>
      <c r="AB1407" s="31">
        <f>IFERROR(MATCH($A1407&amp;"|"&amp;TEXT(_xlfn.MAXIFS(Cadastro!$E$5:$E$243,Cadastro!$A$5:$A$243,$A1407,Cadastro!$E$5:$E$243,"&lt;="&amp;$F1407),"yyyymmdd"),Cadastro!$I$5:$I$243,0),"")</f>
        <v>179</v>
      </c>
      <c r="AC1407" t="str">
        <f>IFERROR(_xlfn.SINGLE(INDEX(Exceções!$D$5:$D$203,MATCH($A1407&amp;"|"&amp;$F1407,Exceções!$F$5:$F$203,0))),"")</f>
        <v/>
      </c>
      <c r="AD1407" t="str">
        <f>IF($AC1407="","",IFERROR(_xlfn.SINGLE(INDEX(Exceções!$E$5:$E$203,MATCH($A1407&amp;"|"&amp;$F1407,Exceções!$F$5:$F$203,0))),""))</f>
        <v/>
      </c>
    </row>
    <row r="1408" spans="1:30" ht="15" hidden="1" customHeight="1" x14ac:dyDescent="0.25">
      <c r="A1408" s="31">
        <v>54179</v>
      </c>
      <c r="B1408" s="17" t="s">
        <v>34</v>
      </c>
      <c r="C1408" s="17" t="str">
        <f>IFERROR(INDEX(Cadastro!$C$5:$C$243,$AB1408),"NÃO INFORMADO")</f>
        <v>ELE</v>
      </c>
      <c r="D1408" s="17" t="str">
        <f>IFERROR(INDEX(Cadastro!$D$5:$D$243,$AB1408),"")</f>
        <v>6x1</v>
      </c>
      <c r="E1408" s="17" t="str">
        <f>IFERROR(INDEX(Cadastro!$G$5:$G$243,$AB1408),"")</f>
        <v>6x1</v>
      </c>
      <c r="F1408" s="29">
        <v>46306</v>
      </c>
      <c r="G1408" s="32" t="str">
        <f t="shared" si="126"/>
        <v>dom</v>
      </c>
      <c r="H1408" s="31" t="str">
        <f>IF($L1408=0,"",_xlfn.MINIFS(Dados!$Q:$Q,Dados!$A:$A,$A1408,Dados!$S:$S,$F1408))</f>
        <v/>
      </c>
      <c r="I1408" s="31" t="str">
        <f>IF($H1408="","",_xlfn.MAXIFS(Dados!$R:$R,Dados!$A:$A,$A1408,Dados!$S:$S,$F1408))</f>
        <v/>
      </c>
      <c r="J1408" s="32" t="str">
        <f>IF($D1408&lt;&gt;"Folguista","",IFERROR(INDEX(Parâmetros!$D$52:$G$52,1,MIN(4,MAX(1,$W1408))),""))</f>
        <v/>
      </c>
      <c r="K1408" s="32" t="str">
        <f>IF(OR($AC1408&lt;&gt;"",$Y1408="Folga",$Y1408="Folga trabalhada",$Y1408="Férias (cadastro)",$Y1408="Férias / afastamento",$Y1408="Indeterminado (início da série)"),"",IF(OR($D1408="6x1",$D1408="FF 6x1"),IF(OR(WEEKDAY($F1408,2)=6,WEEKDAY($F1408,2)=7),"6x1 sáb/dom","6x1"),IF($D1408="5x2","5x2",IF($H1408="",IF($D1408="Folguista",$J1408,$E1408),IF(OR($H1408&gt;=Parâmetros!$E$18,$H1408&lt;Parâmetros!$E$19),"C",IF($H1408&lt;Parâmetros!$E$20,"A","B"))))))</f>
        <v/>
      </c>
      <c r="L1408" s="30">
        <f>SUMIFS(Dados!$E:$E,Dados!$A:$A,$A1408,Dados!$S:$S,$F1408)</f>
        <v>0</v>
      </c>
      <c r="M1408" s="30" t="str">
        <f>IFERROR(INDEX(Parâmetros!$E$6:$E$11,MATCH($K1408,Parâmetros!$A$6:$A$11,0)),"")</f>
        <v/>
      </c>
      <c r="N1408" s="33" t="str">
        <f t="shared" si="127"/>
        <v/>
      </c>
      <c r="O1408" s="33">
        <f>Parâmetros!$E$13</f>
        <v>0.8</v>
      </c>
      <c r="P1408" s="32" t="str">
        <f>IF(OR($M1408="",$F1408&gt;Parâmetros!$E$14),"Não","Sim")</f>
        <v>Não</v>
      </c>
      <c r="Q1408" s="32" t="str">
        <f t="shared" si="128"/>
        <v/>
      </c>
      <c r="R1408" s="32" t="str">
        <f t="shared" si="129"/>
        <v/>
      </c>
      <c r="S1408" s="30" t="str">
        <f t="shared" si="130"/>
        <v/>
      </c>
      <c r="T1408" s="32" t="str">
        <f>IF($Q1408&lt;&gt;"Sim","",IF($N1408&gt;Parâmetros!$E$15,"Sim","Não"))</f>
        <v/>
      </c>
      <c r="U1408" s="17" t="str">
        <f t="shared" si="131"/>
        <v>Folga</v>
      </c>
      <c r="V1408" s="17" t="str">
        <f>IF($AC1408&lt;&gt;"",IF($L1408&gt;0,"ATENÇÃO · apontou em dia de "&amp;LOWER($AC1408)&amp;" cadastrado","Exceção cadastrada · "&amp;$AC1408)&amp;IF($AD1408="",""," · "&amp;$AD1408),IF($E1408="Férias",IF($L1408&gt;0,"ATENÇÃO · apontou estando de férias no cadastro","Férias no cadastro"),IF($Y1408="Férias / afastamento","Afastamento · "&amp;($Z1408+$AA1408-1)&amp;" dias seguidos sem apontamento",IF($Y1408="Folga trabalhada","ATENÇÃO · apontou em dia de folga da escala 5x2",IF($Y1408="Folga",IF(AND($D1408="5x2",OR(WEEKDAY($F1408,2)=6,WEEKDAY($F1408,2)=7)),"Folga de fim de semana da escala 5x2",IF(AND(OR($D1408="6x1",$D1408="FF 6x1"),WEEKDAY($F1408,2)=6,FALSE()),"Folga de fim de semana · apontou no domingo anterior",IF(AND(OR($D1408="6x1",$D1408="FF 6x1"),WEEKDAY($F1408,2)=7,AND($A1408=$A1407,$L1407&gt;0)),"Folga de fim de semana · apontou no sábado",IF(AND(OR($D1408="6x1",$D1408="FF 6x1"),OR(WEEKDAY($F1408,2)=6,WEEKDAY($F1408,2)=7)),"Folga de fim de semana · sem apontamento no sábado nem no domingo","Folga prevista pelo ciclo")))),IF($Y1408="Indeterminado (início da série)","Sem histórico anterior — informe o dia do ciclo no Cadastro",IF($Y1408="Falta de registro",IF(OR(OR($D1408="6x1",$D1408="FF 6x1"),$D1408="5x2"),"FALTA DE REGISTRO · dia útil da escala "&amp;$E1408,"FALTA DE REGISTRO · dia "&amp;$W1408&amp;" de "&amp;IFERROR(INDEX(Parâmetros!$B$39:$B$48,MATCH($E1408,Parâmetros!$A$39:$A$48,0)),99)&amp;" do ciclo"),IF(OR($D1408="6x1",$D1408="FF 6x1"),IF(OR(AND(WEEKDAY($F1408,2)=6,AND($A1408=$A1409,$L1409&gt;0)),AND(WEEKDAY($F1408,2)=7,AND($A1408=$A1407,$L1407&gt;0))),"ATENÇÃO · apontou sábado e domingo no mesmo fim de semana",IF(OR(WEEKDAY($F1408,2)=6,WEEKDAY($F1408,2)=7),"Jornada de fim de semana do 6x1",IF(OR($H1408&gt;=Parâmetros!$E$20,$H1408&lt;Parâmetros!$E$19),"ATENÇÃO · 6x1 apontou fora do horário diurno","Jornada fixa do 6x1"))),IF($D1408="5x2","Jornada fixa do 5x2",IF($D1408="Folguista",IF($J1408=$K1408,"Evidência confirma sequência","DIVERGE · sequência "&amp;$J1408&amp;" × evidência "&amp;$K1408),IF($K1408=$E1408,"Evidência confirma cadastro","DIVERGE · cadastro "&amp;$E1408&amp;" × evidência "&amp;$K1408)))))))))))</f>
        <v>Folga de fim de semana · apontou no sábado</v>
      </c>
      <c r="W1408" s="34" t="str">
        <f>IF(OR(OR($D1408="6x1",$D1408="FF 6x1"),$D1408="5x2"),"",IF($AB1408&lt;&gt;$AB1407,IF(IFERROR(INDEX(Cadastro!$F$5:$F$243,$AB1408),"")="",IF($L1408&gt;0,1,0),IF(IFERROR(INDEX(Cadastro!$F$5:$F$243,$AB1408),"")&lt;=IFERROR(INDEX(Parâmetros!$B$39:$B$48,MATCH($E1408,Parâmetros!$A$39:$A$48,0)),99),IFERROR(INDEX(Cadastro!$F$5:$F$243,$AB1408),""),0)),IF($L1408&gt;0,IF(N($X1407)&gt;0,1,N($W1407)+1),IF(AND($L1408=0,OR(N($W1407)&gt;=IFERROR(INDEX(Parâmetros!$B$39:$B$48,MATCH($E1408,Parâmetros!$A$39:$A$48,0)),99),AND(N($X1407)&gt;0,N($X1407)&lt;IFERROR(INDEX(Parâmetros!$C$39:$C$48,MATCH($E1408,Parâmetros!$A$39:$A$48,0)),0)))),0,N($W1407)+1))))</f>
        <v/>
      </c>
      <c r="X1408" s="34" t="str">
        <f>IF(OR(OR($D1408="6x1",$D1408="FF 6x1"),$D1408="5x2"),"",IF($AB1408&lt;&gt;$AB1407,IF(IFERROR(INDEX(Cadastro!$F$5:$F$243,$AB1408),"")="",0,IF(IFERROR(INDEX(Cadastro!$F$5:$F$243,$AB1408),"")&gt;IFERROR(INDEX(Parâmetros!$B$39:$B$48,MATCH($E1408,Parâmetros!$A$39:$A$48,0)),99),IFERROR(INDEX(Cadastro!$F$5:$F$243,$AB1408),"")-IFERROR(INDEX(Parâmetros!$B$39:$B$48,MATCH($E1408,Parâmetros!$A$39:$A$48,0)),99),0)),IF(AND($L1408=0,OR(N($W1407)&gt;=IFERROR(INDEX(Parâmetros!$B$39:$B$48,MATCH($E1408,Parâmetros!$A$39:$A$48,0)),99),AND(N($X1407)&gt;0,N($X1407)&lt;IFERROR(INDEX(Parâmetros!$C$39:$C$48,MATCH($E1408,Parâmetros!$A$39:$A$48,0)),0)))),N($X1407)+1,0)))</f>
        <v/>
      </c>
      <c r="Y1408" t="str">
        <f>IF($AC1408&lt;&gt;"",IF($L1408&gt;0,$AC1408&amp;" · com apontamento",$AC1408),IF($E1408="Férias",IF($L1408&gt;0,"Férias · com apontamento","Férias (cadastro)"),IF(($Z1408+$AA1408-1)&gt;Parâmetros!$E$16,"Férias / afastamento",IF(AND($D1408="5x2",OR(WEEKDAY($F1408,2)=6,WEEKDAY($F1408,2)=7)),IF($L1408&gt;0,"Folga trabalhada","Folga"),IF($L1408&gt;0,"Trabalhado",IF(OR(OR($D1408="6x1",$D1408="FF 6x1"),$D1408="5x2"),IF(AND(OR($D1408="6x1",$D1408="FF 6x1"),OR(WEEKDAY($F1408,2)=6,WEEKDAY($F1408,2)=7)),"Folga","Falta de registro"),IF(AND($AB1408&lt;&gt;$AB1407,IFERROR(INDEX(Cadastro!$F$5:$F$243,$AB1408),"")=""),"Indeterminado (início da série)",IF($X1408&gt;0,"Folga","Falta de registro"))))))))</f>
        <v>Folga</v>
      </c>
      <c r="Z1408" s="34">
        <f>IF(OR($L1408&gt;0,$F1408&gt;Parâmetros!$E$14),0,IF($A1408&lt;&gt;$A1407,1,N($Z1407)+1))</f>
        <v>1</v>
      </c>
      <c r="AA1408" s="34">
        <f>IF(OR($L1408&gt;0,$F1408&gt;Parâmetros!$E$14),0,IF(OR($A1408&lt;&gt;$A1409,$F1409&gt;Parâmetros!$E$14),1,N($AA1409)+1))</f>
        <v>2</v>
      </c>
      <c r="AB1408" s="31">
        <f>IFERROR(MATCH($A1408&amp;"|"&amp;TEXT(_xlfn.MAXIFS(Cadastro!$E$5:$E$243,Cadastro!$A$5:$A$243,$A1408,Cadastro!$E$5:$E$243,"&lt;="&amp;$F1408),"yyyymmdd"),Cadastro!$I$5:$I$243,0),"")</f>
        <v>179</v>
      </c>
      <c r="AC1408" t="str">
        <f>IFERROR(_xlfn.SINGLE(INDEX(Exceções!$D$5:$D$203,MATCH($A1408&amp;"|"&amp;$F1408,Exceções!$F$5:$F$203,0))),"")</f>
        <v/>
      </c>
      <c r="AD1408" t="str">
        <f>IF($AC1408="","",IFERROR(_xlfn.SINGLE(INDEX(Exceções!$E$5:$E$203,MATCH($A1408&amp;"|"&amp;$F1408,Exceções!$F$5:$F$203,0))),""))</f>
        <v/>
      </c>
    </row>
    <row r="1409" spans="1:30" ht="15" hidden="1" customHeight="1" x14ac:dyDescent="0.25">
      <c r="A1409" s="31">
        <v>54179</v>
      </c>
      <c r="B1409" s="17" t="s">
        <v>34</v>
      </c>
      <c r="C1409" s="17" t="str">
        <f>IFERROR(INDEX(Cadastro!$C$5:$C$243,$AB1409),"NÃO INFORMADO")</f>
        <v>ELE</v>
      </c>
      <c r="D1409" s="17" t="str">
        <f>IFERROR(INDEX(Cadastro!$D$5:$D$243,$AB1409),"")</f>
        <v>6x1</v>
      </c>
      <c r="E1409" s="17" t="str">
        <f>IFERROR(INDEX(Cadastro!$G$5:$G$243,$AB1409),"")</f>
        <v>6x1</v>
      </c>
      <c r="F1409" s="29">
        <v>46307</v>
      </c>
      <c r="G1409" s="32" t="str">
        <f t="shared" si="126"/>
        <v>seg</v>
      </c>
      <c r="H1409" s="31" t="str">
        <f>IF($L1409=0,"",_xlfn.MINIFS(Dados!$Q:$Q,Dados!$A:$A,$A1409,Dados!$S:$S,$F1409))</f>
        <v/>
      </c>
      <c r="I1409" s="31" t="str">
        <f>IF($H1409="","",_xlfn.MAXIFS(Dados!$R:$R,Dados!$A:$A,$A1409,Dados!$S:$S,$F1409))</f>
        <v/>
      </c>
      <c r="J1409" s="32" t="str">
        <f>IF($D1409&lt;&gt;"Folguista","",IFERROR(INDEX(Parâmetros!$D$52:$G$52,1,MIN(4,MAX(1,$W1409))),""))</f>
        <v/>
      </c>
      <c r="K1409" s="32" t="str">
        <f>IF(OR($AC1409&lt;&gt;"",$Y1409="Folga",$Y1409="Folga trabalhada",$Y1409="Férias (cadastro)",$Y1409="Férias / afastamento",$Y1409="Indeterminado (início da série)"),"",IF(OR($D1409="6x1",$D1409="FF 6x1"),IF(OR(WEEKDAY($F1409,2)=6,WEEKDAY($F1409,2)=7),"6x1 sáb/dom","6x1"),IF($D1409="5x2","5x2",IF($H1409="",IF($D1409="Folguista",$J1409,$E1409),IF(OR($H1409&gt;=Parâmetros!$E$18,$H1409&lt;Parâmetros!$E$19),"C",IF($H1409&lt;Parâmetros!$E$20,"A","B"))))))</f>
        <v>6x1</v>
      </c>
      <c r="L1409" s="30">
        <f>SUMIFS(Dados!$E:$E,Dados!$A:$A,$A1409,Dados!$S:$S,$F1409)</f>
        <v>0</v>
      </c>
      <c r="M1409" s="30">
        <f>IFERROR(INDEX(Parâmetros!$E$6:$E$11,MATCH($K1409,Parâmetros!$A$6:$A$11,0)),"")</f>
        <v>8.8000000000000007</v>
      </c>
      <c r="N1409" s="33">
        <f t="shared" si="127"/>
        <v>0</v>
      </c>
      <c r="O1409" s="33">
        <f>Parâmetros!$E$13</f>
        <v>0.8</v>
      </c>
      <c r="P1409" s="32" t="str">
        <f>IF(OR($M1409="",$F1409&gt;Parâmetros!$E$14),"Não","Sim")</f>
        <v>Sim</v>
      </c>
      <c r="Q1409" s="32" t="str">
        <f t="shared" si="128"/>
        <v>Não</v>
      </c>
      <c r="R1409" s="32" t="str">
        <f t="shared" si="129"/>
        <v/>
      </c>
      <c r="S1409" s="30" t="str">
        <f t="shared" si="130"/>
        <v/>
      </c>
      <c r="T1409" s="32" t="str">
        <f>IF($Q1409&lt;&gt;"Sim","",IF($N1409&gt;Parâmetros!$E$15,"Sim","Não"))</f>
        <v/>
      </c>
      <c r="U1409" s="17" t="str">
        <f t="shared" si="131"/>
        <v>Falta de registro</v>
      </c>
      <c r="V1409" s="17" t="str">
        <f>IF($AC1409&lt;&gt;"",IF($L1409&gt;0,"ATENÇÃO · apontou em dia de "&amp;LOWER($AC1409)&amp;" cadastrado","Exceção cadastrada · "&amp;$AC1409)&amp;IF($AD1409="",""," · "&amp;$AD1409),IF($E1409="Férias",IF($L1409&gt;0,"ATENÇÃO · apontou estando de férias no cadastro","Férias no cadastro"),IF($Y1409="Férias / afastamento","Afastamento · "&amp;($Z1409+$AA1409-1)&amp;" dias seguidos sem apontamento",IF($Y1409="Folga trabalhada","ATENÇÃO · apontou em dia de folga da escala 5x2",IF($Y1409="Folga",IF(AND($D1409="5x2",OR(WEEKDAY($F1409,2)=6,WEEKDAY($F1409,2)=7)),"Folga de fim de semana da escala 5x2",IF(AND(OR($D1409="6x1",$D1409="FF 6x1"),WEEKDAY($F1409,2)=6,FALSE()),"Folga de fim de semana · apontou no domingo anterior",IF(AND(OR($D1409="6x1",$D1409="FF 6x1"),WEEKDAY($F1409,2)=7,AND($A1409=$A1408,$L1408&gt;0)),"Folga de fim de semana · apontou no sábado",IF(AND(OR($D1409="6x1",$D1409="FF 6x1"),OR(WEEKDAY($F1409,2)=6,WEEKDAY($F1409,2)=7)),"Folga de fim de semana · sem apontamento no sábado nem no domingo","Folga prevista pelo ciclo")))),IF($Y1409="Indeterminado (início da série)","Sem histórico anterior — informe o dia do ciclo no Cadastro",IF($Y1409="Falta de registro",IF(OR(OR($D1409="6x1",$D1409="FF 6x1"),$D1409="5x2"),"FALTA DE REGISTRO · dia útil da escala "&amp;$E1409,"FALTA DE REGISTRO · dia "&amp;$W1409&amp;" de "&amp;IFERROR(INDEX(Parâmetros!$B$39:$B$48,MATCH($E1409,Parâmetros!$A$39:$A$48,0)),99)&amp;" do ciclo"),IF(OR($D1409="6x1",$D1409="FF 6x1"),IF(OR(AND(WEEKDAY($F1409,2)=6,AND($A1409=$A1410,$L1410&gt;0)),AND(WEEKDAY($F1409,2)=7,AND($A1409=$A1408,$L1408&gt;0))),"ATENÇÃO · apontou sábado e domingo no mesmo fim de semana",IF(OR(WEEKDAY($F1409,2)=6,WEEKDAY($F1409,2)=7),"Jornada de fim de semana do 6x1",IF(OR($H1409&gt;=Parâmetros!$E$20,$H1409&lt;Parâmetros!$E$19),"ATENÇÃO · 6x1 apontou fora do horário diurno","Jornada fixa do 6x1"))),IF($D1409="5x2","Jornada fixa do 5x2",IF($D1409="Folguista",IF($J1409=$K1409,"Evidência confirma sequência","DIVERGE · sequência "&amp;$J1409&amp;" × evidência "&amp;$K1409),IF($K1409=$E1409,"Evidência confirma cadastro","DIVERGE · cadastro "&amp;$E1409&amp;" × evidência "&amp;$K1409)))))))))))</f>
        <v>FALTA DE REGISTRO · dia útil da escala 6x1</v>
      </c>
      <c r="W1409" s="34" t="str">
        <f>IF(OR(OR($D1409="6x1",$D1409="FF 6x1"),$D1409="5x2"),"",IF($AB1409&lt;&gt;$AB1408,IF(IFERROR(INDEX(Cadastro!$F$5:$F$243,$AB1409),"")="",IF($L1409&gt;0,1,0),IF(IFERROR(INDEX(Cadastro!$F$5:$F$243,$AB1409),"")&lt;=IFERROR(INDEX(Parâmetros!$B$39:$B$48,MATCH($E1409,Parâmetros!$A$39:$A$48,0)),99),IFERROR(INDEX(Cadastro!$F$5:$F$243,$AB1409),""),0)),IF($L1409&gt;0,IF(N($X1408)&gt;0,1,N($W1408)+1),IF(AND($L1409=0,OR(N($W1408)&gt;=IFERROR(INDEX(Parâmetros!$B$39:$B$48,MATCH($E1409,Parâmetros!$A$39:$A$48,0)),99),AND(N($X1408)&gt;0,N($X1408)&lt;IFERROR(INDEX(Parâmetros!$C$39:$C$48,MATCH($E1409,Parâmetros!$A$39:$A$48,0)),0)))),0,N($W1408)+1))))</f>
        <v/>
      </c>
      <c r="X1409" s="34" t="str">
        <f>IF(OR(OR($D1409="6x1",$D1409="FF 6x1"),$D1409="5x2"),"",IF($AB1409&lt;&gt;$AB1408,IF(IFERROR(INDEX(Cadastro!$F$5:$F$243,$AB1409),"")="",0,IF(IFERROR(INDEX(Cadastro!$F$5:$F$243,$AB1409),"")&gt;IFERROR(INDEX(Parâmetros!$B$39:$B$48,MATCH($E1409,Parâmetros!$A$39:$A$48,0)),99),IFERROR(INDEX(Cadastro!$F$5:$F$243,$AB1409),"")-IFERROR(INDEX(Parâmetros!$B$39:$B$48,MATCH($E1409,Parâmetros!$A$39:$A$48,0)),99),0)),IF(AND($L1409=0,OR(N($W1408)&gt;=IFERROR(INDEX(Parâmetros!$B$39:$B$48,MATCH($E1409,Parâmetros!$A$39:$A$48,0)),99),AND(N($X1408)&gt;0,N($X1408)&lt;IFERROR(INDEX(Parâmetros!$C$39:$C$48,MATCH($E1409,Parâmetros!$A$39:$A$48,0)),0)))),N($X1408)+1,0)))</f>
        <v/>
      </c>
      <c r="Y1409" t="str">
        <f>IF($AC1409&lt;&gt;"",IF($L1409&gt;0,$AC1409&amp;" · com apontamento",$AC1409),IF($E1409="Férias",IF($L1409&gt;0,"Férias · com apontamento","Férias (cadastro)"),IF(($Z1409+$AA1409-1)&gt;Parâmetros!$E$16,"Férias / afastamento",IF(AND($D1409="5x2",OR(WEEKDAY($F1409,2)=6,WEEKDAY($F1409,2)=7)),IF($L1409&gt;0,"Folga trabalhada","Folga"),IF($L1409&gt;0,"Trabalhado",IF(OR(OR($D1409="6x1",$D1409="FF 6x1"),$D1409="5x2"),IF(AND(OR($D1409="6x1",$D1409="FF 6x1"),OR(WEEKDAY($F1409,2)=6,WEEKDAY($F1409,2)=7)),"Folga","Falta de registro"),IF(AND($AB1409&lt;&gt;$AB1408,IFERROR(INDEX(Cadastro!$F$5:$F$243,$AB1409),"")=""),"Indeterminado (início da série)",IF($X1409&gt;0,"Folga","Falta de registro"))))))))</f>
        <v>Falta de registro</v>
      </c>
      <c r="Z1409" s="34">
        <f>IF(OR($L1409&gt;0,$F1409&gt;Parâmetros!$E$14),0,IF($A1409&lt;&gt;$A1408,1,N($Z1408)+1))</f>
        <v>2</v>
      </c>
      <c r="AA1409" s="34">
        <f>IF(OR($L1409&gt;0,$F1409&gt;Parâmetros!$E$14),0,IF(OR($A1409&lt;&gt;$A1410,$F1410&gt;Parâmetros!$E$14),1,N($AA1410)+1))</f>
        <v>1</v>
      </c>
      <c r="AB1409" s="31">
        <f>IFERROR(MATCH($A1409&amp;"|"&amp;TEXT(_xlfn.MAXIFS(Cadastro!$E$5:$E$243,Cadastro!$A$5:$A$243,$A1409,Cadastro!$E$5:$E$243,"&lt;="&amp;$F1409),"yyyymmdd"),Cadastro!$I$5:$I$243,0),"")</f>
        <v>179</v>
      </c>
      <c r="AC1409" t="str">
        <f>IFERROR(_xlfn.SINGLE(INDEX(Exceções!$D$5:$D$203,MATCH($A1409&amp;"|"&amp;$F1409,Exceções!$F$5:$F$203,0))),"")</f>
        <v/>
      </c>
      <c r="AD1409" t="str">
        <f>IF($AC1409="","",IFERROR(_xlfn.SINGLE(INDEX(Exceções!$E$5:$E$203,MATCH($A1409&amp;"|"&amp;$F1409,Exceções!$F$5:$F$203,0))),""))</f>
        <v/>
      </c>
    </row>
    <row r="1410" spans="1:30" ht="15" hidden="1" customHeight="1" x14ac:dyDescent="0.25">
      <c r="A1410" s="31">
        <v>54179</v>
      </c>
      <c r="B1410" s="17" t="s">
        <v>34</v>
      </c>
      <c r="C1410" s="17" t="str">
        <f>IFERROR(INDEX(Cadastro!$C$5:$C$243,$AB1410),"NÃO INFORMADO")</f>
        <v>ELE</v>
      </c>
      <c r="D1410" s="17" t="str">
        <f>IFERROR(INDEX(Cadastro!$D$5:$D$243,$AB1410),"")</f>
        <v>6x1</v>
      </c>
      <c r="E1410" s="17" t="str">
        <f>IFERROR(INDEX(Cadastro!$G$5:$G$243,$AB1410),"")</f>
        <v>6x1</v>
      </c>
      <c r="F1410" s="29">
        <v>46308</v>
      </c>
      <c r="G1410" s="32" t="str">
        <f t="shared" ref="G1410:G1473" si="132">CHOOSE(WEEKDAY($F1410,1),"dom","seg","ter","qua","qui","sex","sáb")</f>
        <v>ter</v>
      </c>
      <c r="H1410" s="31">
        <f>IF($L1410=0,"",_xlfn.MINIFS(Dados!$Q:$Q,Dados!$A:$A,$A1410,Dados!$S:$S,$F1410))</f>
        <v>435</v>
      </c>
      <c r="I1410" s="31">
        <f>IF($H1410="","",_xlfn.MAXIFS(Dados!$R:$R,Dados!$A:$A,$A1410,Dados!$S:$S,$F1410))</f>
        <v>990</v>
      </c>
      <c r="J1410" s="32" t="str">
        <f>IF($D1410&lt;&gt;"Folguista","",IFERROR(INDEX(Parâmetros!$D$52:$G$52,1,MIN(4,MAX(1,$W1410))),""))</f>
        <v/>
      </c>
      <c r="K1410" s="32" t="str">
        <f>IF(OR($AC1410&lt;&gt;"",$Y1410="Folga",$Y1410="Folga trabalhada",$Y1410="Férias (cadastro)",$Y1410="Férias / afastamento",$Y1410="Indeterminado (início da série)"),"",IF(OR($D1410="6x1",$D1410="FF 6x1"),IF(OR(WEEKDAY($F1410,2)=6,WEEKDAY($F1410,2)=7),"6x1 sáb/dom","6x1"),IF($D1410="5x2","5x2",IF($H1410="",IF($D1410="Folguista",$J1410,$E1410),IF(OR($H1410&gt;=Parâmetros!$E$18,$H1410&lt;Parâmetros!$E$19),"C",IF($H1410&lt;Parâmetros!$E$20,"A","B"))))))</f>
        <v>6x1</v>
      </c>
      <c r="L1410" s="30">
        <f>SUMIFS(Dados!$E:$E,Dados!$A:$A,$A1410,Dados!$S:$S,$F1410)</f>
        <v>8.2100000000000009</v>
      </c>
      <c r="M1410" s="30">
        <f>IFERROR(INDEX(Parâmetros!$E$6:$E$11,MATCH($K1410,Parâmetros!$A$6:$A$11,0)),"")</f>
        <v>8.8000000000000007</v>
      </c>
      <c r="N1410" s="33">
        <f t="shared" ref="N1410:N1473" si="133">IFERROR($L1410/$M1410,"")</f>
        <v>0.93295454545454548</v>
      </c>
      <c r="O1410" s="33">
        <f>Parâmetros!$E$13</f>
        <v>0.8</v>
      </c>
      <c r="P1410" s="32" t="str">
        <f>IF(OR($M1410="",$F1410&gt;Parâmetros!$E$14),"Não","Sim")</f>
        <v>Sim</v>
      </c>
      <c r="Q1410" s="32" t="str">
        <f t="shared" ref="Q1410:Q1473" si="134">IF($P1410="Não","",IF($L1410&gt;0,"Sim","Não"))</f>
        <v>Sim</v>
      </c>
      <c r="R1410" s="32" t="str">
        <f t="shared" ref="R1410:R1473" si="135">IF($Q1410&lt;&gt;"Sim","",IF($N1410&gt;=$O1410,"Sim","Não"))</f>
        <v>Sim</v>
      </c>
      <c r="S1410" s="30">
        <f t="shared" ref="S1410:S1473" si="136">IF($Q1410&lt;&gt;"Sim","",MAX(0,$M1410*$O1410-$L1410))</f>
        <v>0</v>
      </c>
      <c r="T1410" s="32" t="str">
        <f>IF($Q1410&lt;&gt;"Sim","",IF($N1410&gt;Parâmetros!$E$15,"Sim","Não"))</f>
        <v>Não</v>
      </c>
      <c r="U1410" s="17" t="str">
        <f t="shared" ref="U1410:U1473" si="137">IF($AC1410&lt;&gt;"",$AC1410,IF($P1410="Não",IF($Y1410="Folga","Folga",IF(LEFT($Y1410,6)="Férias","Férias / afastamento",IF($Y1410="Indeterminado (início da série)","Início da série","Fora da apuração"))),IF($Q1410="Não","Falta de registro",IF($R1410="Sim","Na meta","Abaixo da meta"))))</f>
        <v>Na meta</v>
      </c>
      <c r="V1410" s="17" t="str">
        <f>IF($AC1410&lt;&gt;"",IF($L1410&gt;0,"ATENÇÃO · apontou em dia de "&amp;LOWER($AC1410)&amp;" cadastrado","Exceção cadastrada · "&amp;$AC1410)&amp;IF($AD1410="",""," · "&amp;$AD1410),IF($E1410="Férias",IF($L1410&gt;0,"ATENÇÃO · apontou estando de férias no cadastro","Férias no cadastro"),IF($Y1410="Férias / afastamento","Afastamento · "&amp;($Z1410+$AA1410-1)&amp;" dias seguidos sem apontamento",IF($Y1410="Folga trabalhada","ATENÇÃO · apontou em dia de folga da escala 5x2",IF($Y1410="Folga",IF(AND($D1410="5x2",OR(WEEKDAY($F1410,2)=6,WEEKDAY($F1410,2)=7)),"Folga de fim de semana da escala 5x2",IF(AND(OR($D1410="6x1",$D1410="FF 6x1"),WEEKDAY($F1410,2)=6,FALSE()),"Folga de fim de semana · apontou no domingo anterior",IF(AND(OR($D1410="6x1",$D1410="FF 6x1"),WEEKDAY($F1410,2)=7,AND($A1410=$A1409,$L1409&gt;0)),"Folga de fim de semana · apontou no sábado",IF(AND(OR($D1410="6x1",$D1410="FF 6x1"),OR(WEEKDAY($F1410,2)=6,WEEKDAY($F1410,2)=7)),"Folga de fim de semana · sem apontamento no sábado nem no domingo","Folga prevista pelo ciclo")))),IF($Y1410="Indeterminado (início da série)","Sem histórico anterior — informe o dia do ciclo no Cadastro",IF($Y1410="Falta de registro",IF(OR(OR($D1410="6x1",$D1410="FF 6x1"),$D1410="5x2"),"FALTA DE REGISTRO · dia útil da escala "&amp;$E1410,"FALTA DE REGISTRO · dia "&amp;$W1410&amp;" de "&amp;IFERROR(INDEX(Parâmetros!$B$39:$B$48,MATCH($E1410,Parâmetros!$A$39:$A$48,0)),99)&amp;" do ciclo"),IF(OR($D1410="6x1",$D1410="FF 6x1"),IF(OR(AND(WEEKDAY($F1410,2)=6,AND($A1410=$A1411,$L1411&gt;0)),AND(WEEKDAY($F1410,2)=7,AND($A1410=$A1409,$L1409&gt;0))),"ATENÇÃO · apontou sábado e domingo no mesmo fim de semana",IF(OR(WEEKDAY($F1410,2)=6,WEEKDAY($F1410,2)=7),"Jornada de fim de semana do 6x1",IF(OR($H1410&gt;=Parâmetros!$E$20,$H1410&lt;Parâmetros!$E$19),"ATENÇÃO · 6x1 apontou fora do horário diurno","Jornada fixa do 6x1"))),IF($D1410="5x2","Jornada fixa do 5x2",IF($D1410="Folguista",IF($J1410=$K1410,"Evidência confirma sequência","DIVERGE · sequência "&amp;$J1410&amp;" × evidência "&amp;$K1410),IF($K1410=$E1410,"Evidência confirma cadastro","DIVERGE · cadastro "&amp;$E1410&amp;" × evidência "&amp;$K1410)))))))))))</f>
        <v>Jornada fixa do 6x1</v>
      </c>
      <c r="W1410" s="34" t="str">
        <f>IF(OR(OR($D1410="6x1",$D1410="FF 6x1"),$D1410="5x2"),"",IF($AB1410&lt;&gt;$AB1409,IF(IFERROR(INDEX(Cadastro!$F$5:$F$243,$AB1410),"")="",IF($L1410&gt;0,1,0),IF(IFERROR(INDEX(Cadastro!$F$5:$F$243,$AB1410),"")&lt;=IFERROR(INDEX(Parâmetros!$B$39:$B$48,MATCH($E1410,Parâmetros!$A$39:$A$48,0)),99),IFERROR(INDEX(Cadastro!$F$5:$F$243,$AB1410),""),0)),IF($L1410&gt;0,IF(N($X1409)&gt;0,1,N($W1409)+1),IF(AND($L1410=0,OR(N($W1409)&gt;=IFERROR(INDEX(Parâmetros!$B$39:$B$48,MATCH($E1410,Parâmetros!$A$39:$A$48,0)),99),AND(N($X1409)&gt;0,N($X1409)&lt;IFERROR(INDEX(Parâmetros!$C$39:$C$48,MATCH($E1410,Parâmetros!$A$39:$A$48,0)),0)))),0,N($W1409)+1))))</f>
        <v/>
      </c>
      <c r="X1410" s="34" t="str">
        <f>IF(OR(OR($D1410="6x1",$D1410="FF 6x1"),$D1410="5x2"),"",IF($AB1410&lt;&gt;$AB1409,IF(IFERROR(INDEX(Cadastro!$F$5:$F$243,$AB1410),"")="",0,IF(IFERROR(INDEX(Cadastro!$F$5:$F$243,$AB1410),"")&gt;IFERROR(INDEX(Parâmetros!$B$39:$B$48,MATCH($E1410,Parâmetros!$A$39:$A$48,0)),99),IFERROR(INDEX(Cadastro!$F$5:$F$243,$AB1410),"")-IFERROR(INDEX(Parâmetros!$B$39:$B$48,MATCH($E1410,Parâmetros!$A$39:$A$48,0)),99),0)),IF(AND($L1410=0,OR(N($W1409)&gt;=IFERROR(INDEX(Parâmetros!$B$39:$B$48,MATCH($E1410,Parâmetros!$A$39:$A$48,0)),99),AND(N($X1409)&gt;0,N($X1409)&lt;IFERROR(INDEX(Parâmetros!$C$39:$C$48,MATCH($E1410,Parâmetros!$A$39:$A$48,0)),0)))),N($X1409)+1,0)))</f>
        <v/>
      </c>
      <c r="Y1410" t="str">
        <f>IF($AC1410&lt;&gt;"",IF($L1410&gt;0,$AC1410&amp;" · com apontamento",$AC1410),IF($E1410="Férias",IF($L1410&gt;0,"Férias · com apontamento","Férias (cadastro)"),IF(($Z1410+$AA1410-1)&gt;Parâmetros!$E$16,"Férias / afastamento",IF(AND($D1410="5x2",OR(WEEKDAY($F1410,2)=6,WEEKDAY($F1410,2)=7)),IF($L1410&gt;0,"Folga trabalhada","Folga"),IF($L1410&gt;0,"Trabalhado",IF(OR(OR($D1410="6x1",$D1410="FF 6x1"),$D1410="5x2"),IF(AND(OR($D1410="6x1",$D1410="FF 6x1"),OR(WEEKDAY($F1410,2)=6,WEEKDAY($F1410,2)=7)),"Folga","Falta de registro"),IF(AND($AB1410&lt;&gt;$AB1409,IFERROR(INDEX(Cadastro!$F$5:$F$243,$AB1410),"")=""),"Indeterminado (início da série)",IF($X1410&gt;0,"Folga","Falta de registro"))))))))</f>
        <v>Trabalhado</v>
      </c>
      <c r="Z1410" s="34">
        <f>IF(OR($L1410&gt;0,$F1410&gt;Parâmetros!$E$14),0,IF($A1410&lt;&gt;$A1409,1,N($Z1409)+1))</f>
        <v>0</v>
      </c>
      <c r="AA1410" s="34">
        <f>IF(OR($L1410&gt;0,$F1410&gt;Parâmetros!$E$14),0,IF(OR($A1410&lt;&gt;$A1411,$F1411&gt;Parâmetros!$E$14),1,N($AA1411)+1))</f>
        <v>0</v>
      </c>
      <c r="AB1410" s="31">
        <f>IFERROR(MATCH($A1410&amp;"|"&amp;TEXT(_xlfn.MAXIFS(Cadastro!$E$5:$E$243,Cadastro!$A$5:$A$243,$A1410,Cadastro!$E$5:$E$243,"&lt;="&amp;$F1410),"yyyymmdd"),Cadastro!$I$5:$I$243,0),"")</f>
        <v>181</v>
      </c>
      <c r="AC1410" t="str">
        <f>IFERROR(_xlfn.SINGLE(INDEX(Exceções!$D$5:$D$203,MATCH($A1410&amp;"|"&amp;$F1410,Exceções!$F$5:$F$203,0))),"")</f>
        <v/>
      </c>
      <c r="AD1410" t="str">
        <f>IF($AC1410="","",IFERROR(_xlfn.SINGLE(INDEX(Exceções!$E$5:$E$203,MATCH($A1410&amp;"|"&amp;$F1410,Exceções!$F$5:$F$203,0))),""))</f>
        <v/>
      </c>
    </row>
    <row r="1411" spans="1:30" ht="15" hidden="1" customHeight="1" x14ac:dyDescent="0.25">
      <c r="A1411" s="31">
        <v>54179</v>
      </c>
      <c r="B1411" s="17" t="s">
        <v>34</v>
      </c>
      <c r="C1411" s="17" t="str">
        <f>IFERROR(INDEX(Cadastro!$C$5:$C$243,$AB1411),"NÃO INFORMADO")</f>
        <v>ELE</v>
      </c>
      <c r="D1411" s="17" t="str">
        <f>IFERROR(INDEX(Cadastro!$D$5:$D$243,$AB1411),"")</f>
        <v>6x1</v>
      </c>
      <c r="E1411" s="17" t="str">
        <f>IFERROR(INDEX(Cadastro!$G$5:$G$243,$AB1411),"")</f>
        <v>6x1</v>
      </c>
      <c r="F1411" s="29">
        <v>46309</v>
      </c>
      <c r="G1411" s="32" t="str">
        <f t="shared" si="132"/>
        <v>qua</v>
      </c>
      <c r="H1411" s="31">
        <f>IF($L1411=0,"",_xlfn.MINIFS(Dados!$Q:$Q,Dados!$A:$A,$A1411,Dados!$S:$S,$F1411))</f>
        <v>435</v>
      </c>
      <c r="I1411" s="31">
        <f>IF($H1411="","",_xlfn.MAXIFS(Dados!$R:$R,Dados!$A:$A,$A1411,Dados!$S:$S,$F1411))</f>
        <v>992</v>
      </c>
      <c r="J1411" s="32" t="str">
        <f>IF($D1411&lt;&gt;"Folguista","",IFERROR(INDEX(Parâmetros!$D$52:$G$52,1,MIN(4,MAX(1,$W1411))),""))</f>
        <v/>
      </c>
      <c r="K1411" s="32" t="str">
        <f>IF(OR($AC1411&lt;&gt;"",$Y1411="Folga",$Y1411="Folga trabalhada",$Y1411="Férias (cadastro)",$Y1411="Férias / afastamento",$Y1411="Indeterminado (início da série)"),"",IF(OR($D1411="6x1",$D1411="FF 6x1"),IF(OR(WEEKDAY($F1411,2)=6,WEEKDAY($F1411,2)=7),"6x1 sáb/dom","6x1"),IF($D1411="5x2","5x2",IF($H1411="",IF($D1411="Folguista",$J1411,$E1411),IF(OR($H1411&gt;=Parâmetros!$E$18,$H1411&lt;Parâmetros!$E$19),"C",IF($H1411&lt;Parâmetros!$E$20,"A","B"))))))</f>
        <v>6x1</v>
      </c>
      <c r="L1411" s="30">
        <f>SUMIFS(Dados!$E:$E,Dados!$A:$A,$A1411,Dados!$S:$S,$F1411)</f>
        <v>8.2899999999999991</v>
      </c>
      <c r="M1411" s="30">
        <f>IFERROR(INDEX(Parâmetros!$E$6:$E$11,MATCH($K1411,Parâmetros!$A$6:$A$11,0)),"")</f>
        <v>8.8000000000000007</v>
      </c>
      <c r="N1411" s="33">
        <f t="shared" si="133"/>
        <v>0.94204545454545441</v>
      </c>
      <c r="O1411" s="33">
        <f>Parâmetros!$E$13</f>
        <v>0.8</v>
      </c>
      <c r="P1411" s="32" t="str">
        <f>IF(OR($M1411="",$F1411&gt;Parâmetros!$E$14),"Não","Sim")</f>
        <v>Sim</v>
      </c>
      <c r="Q1411" s="32" t="str">
        <f t="shared" si="134"/>
        <v>Sim</v>
      </c>
      <c r="R1411" s="32" t="str">
        <f t="shared" si="135"/>
        <v>Sim</v>
      </c>
      <c r="S1411" s="30">
        <f t="shared" si="136"/>
        <v>0</v>
      </c>
      <c r="T1411" s="32" t="str">
        <f>IF($Q1411&lt;&gt;"Sim","",IF($N1411&gt;Parâmetros!$E$15,"Sim","Não"))</f>
        <v>Não</v>
      </c>
      <c r="U1411" s="17" t="str">
        <f t="shared" si="137"/>
        <v>Na meta</v>
      </c>
      <c r="V1411" s="17" t="str">
        <f>IF($AC1411&lt;&gt;"",IF($L1411&gt;0,"ATENÇÃO · apontou em dia de "&amp;LOWER($AC1411)&amp;" cadastrado","Exceção cadastrada · "&amp;$AC1411)&amp;IF($AD1411="",""," · "&amp;$AD1411),IF($E1411="Férias",IF($L1411&gt;0,"ATENÇÃO · apontou estando de férias no cadastro","Férias no cadastro"),IF($Y1411="Férias / afastamento","Afastamento · "&amp;($Z1411+$AA1411-1)&amp;" dias seguidos sem apontamento",IF($Y1411="Folga trabalhada","ATENÇÃO · apontou em dia de folga da escala 5x2",IF($Y1411="Folga",IF(AND($D1411="5x2",OR(WEEKDAY($F1411,2)=6,WEEKDAY($F1411,2)=7)),"Folga de fim de semana da escala 5x2",IF(AND(OR($D1411="6x1",$D1411="FF 6x1"),WEEKDAY($F1411,2)=6,FALSE()),"Folga de fim de semana · apontou no domingo anterior",IF(AND(OR($D1411="6x1",$D1411="FF 6x1"),WEEKDAY($F1411,2)=7,AND($A1411=$A1410,$L1410&gt;0)),"Folga de fim de semana · apontou no sábado",IF(AND(OR($D1411="6x1",$D1411="FF 6x1"),OR(WEEKDAY($F1411,2)=6,WEEKDAY($F1411,2)=7)),"Folga de fim de semana · sem apontamento no sábado nem no domingo","Folga prevista pelo ciclo")))),IF($Y1411="Indeterminado (início da série)","Sem histórico anterior — informe o dia do ciclo no Cadastro",IF($Y1411="Falta de registro",IF(OR(OR($D1411="6x1",$D1411="FF 6x1"),$D1411="5x2"),"FALTA DE REGISTRO · dia útil da escala "&amp;$E1411,"FALTA DE REGISTRO · dia "&amp;$W1411&amp;" de "&amp;IFERROR(INDEX(Parâmetros!$B$39:$B$48,MATCH($E1411,Parâmetros!$A$39:$A$48,0)),99)&amp;" do ciclo"),IF(OR($D1411="6x1",$D1411="FF 6x1"),IF(OR(AND(WEEKDAY($F1411,2)=6,AND($A1411=$A1412,$L1412&gt;0)),AND(WEEKDAY($F1411,2)=7,AND($A1411=$A1410,$L1410&gt;0))),"ATENÇÃO · apontou sábado e domingo no mesmo fim de semana",IF(OR(WEEKDAY($F1411,2)=6,WEEKDAY($F1411,2)=7),"Jornada de fim de semana do 6x1",IF(OR($H1411&gt;=Parâmetros!$E$20,$H1411&lt;Parâmetros!$E$19),"ATENÇÃO · 6x1 apontou fora do horário diurno","Jornada fixa do 6x1"))),IF($D1411="5x2","Jornada fixa do 5x2",IF($D1411="Folguista",IF($J1411=$K1411,"Evidência confirma sequência","DIVERGE · sequência "&amp;$J1411&amp;" × evidência "&amp;$K1411),IF($K1411=$E1411,"Evidência confirma cadastro","DIVERGE · cadastro "&amp;$E1411&amp;" × evidência "&amp;$K1411)))))))))))</f>
        <v>Jornada fixa do 6x1</v>
      </c>
      <c r="W1411" s="34" t="str">
        <f>IF(OR(OR($D1411="6x1",$D1411="FF 6x1"),$D1411="5x2"),"",IF($AB1411&lt;&gt;$AB1410,IF(IFERROR(INDEX(Cadastro!$F$5:$F$243,$AB1411),"")="",IF($L1411&gt;0,1,0),IF(IFERROR(INDEX(Cadastro!$F$5:$F$243,$AB1411),"")&lt;=IFERROR(INDEX(Parâmetros!$B$39:$B$48,MATCH($E1411,Parâmetros!$A$39:$A$48,0)),99),IFERROR(INDEX(Cadastro!$F$5:$F$243,$AB1411),""),0)),IF($L1411&gt;0,IF(N($X1410)&gt;0,1,N($W1410)+1),IF(AND($L1411=0,OR(N($W1410)&gt;=IFERROR(INDEX(Parâmetros!$B$39:$B$48,MATCH($E1411,Parâmetros!$A$39:$A$48,0)),99),AND(N($X1410)&gt;0,N($X1410)&lt;IFERROR(INDEX(Parâmetros!$C$39:$C$48,MATCH($E1411,Parâmetros!$A$39:$A$48,0)),0)))),0,N($W1410)+1))))</f>
        <v/>
      </c>
      <c r="X1411" s="34" t="str">
        <f>IF(OR(OR($D1411="6x1",$D1411="FF 6x1"),$D1411="5x2"),"",IF($AB1411&lt;&gt;$AB1410,IF(IFERROR(INDEX(Cadastro!$F$5:$F$243,$AB1411),"")="",0,IF(IFERROR(INDEX(Cadastro!$F$5:$F$243,$AB1411),"")&gt;IFERROR(INDEX(Parâmetros!$B$39:$B$48,MATCH($E1411,Parâmetros!$A$39:$A$48,0)),99),IFERROR(INDEX(Cadastro!$F$5:$F$243,$AB1411),"")-IFERROR(INDEX(Parâmetros!$B$39:$B$48,MATCH($E1411,Parâmetros!$A$39:$A$48,0)),99),0)),IF(AND($L1411=0,OR(N($W1410)&gt;=IFERROR(INDEX(Parâmetros!$B$39:$B$48,MATCH($E1411,Parâmetros!$A$39:$A$48,0)),99),AND(N($X1410)&gt;0,N($X1410)&lt;IFERROR(INDEX(Parâmetros!$C$39:$C$48,MATCH($E1411,Parâmetros!$A$39:$A$48,0)),0)))),N($X1410)+1,0)))</f>
        <v/>
      </c>
      <c r="Y1411" t="str">
        <f>IF($AC1411&lt;&gt;"",IF($L1411&gt;0,$AC1411&amp;" · com apontamento",$AC1411),IF($E1411="Férias",IF($L1411&gt;0,"Férias · com apontamento","Férias (cadastro)"),IF(($Z1411+$AA1411-1)&gt;Parâmetros!$E$16,"Férias / afastamento",IF(AND($D1411="5x2",OR(WEEKDAY($F1411,2)=6,WEEKDAY($F1411,2)=7)),IF($L1411&gt;0,"Folga trabalhada","Folga"),IF($L1411&gt;0,"Trabalhado",IF(OR(OR($D1411="6x1",$D1411="FF 6x1"),$D1411="5x2"),IF(AND(OR($D1411="6x1",$D1411="FF 6x1"),OR(WEEKDAY($F1411,2)=6,WEEKDAY($F1411,2)=7)),"Folga","Falta de registro"),IF(AND($AB1411&lt;&gt;$AB1410,IFERROR(INDEX(Cadastro!$F$5:$F$243,$AB1411),"")=""),"Indeterminado (início da série)",IF($X1411&gt;0,"Folga","Falta de registro"))))))))</f>
        <v>Trabalhado</v>
      </c>
      <c r="Z1411" s="34">
        <f>IF(OR($L1411&gt;0,$F1411&gt;Parâmetros!$E$14),0,IF($A1411&lt;&gt;$A1410,1,N($Z1410)+1))</f>
        <v>0</v>
      </c>
      <c r="AA1411" s="34">
        <f>IF(OR($L1411&gt;0,$F1411&gt;Parâmetros!$E$14),0,IF(OR($A1411&lt;&gt;$A1412,$F1412&gt;Parâmetros!$E$14),1,N($AA1412)+1))</f>
        <v>0</v>
      </c>
      <c r="AB1411" s="31">
        <f>IFERROR(MATCH($A1411&amp;"|"&amp;TEXT(_xlfn.MAXIFS(Cadastro!$E$5:$E$243,Cadastro!$A$5:$A$243,$A1411,Cadastro!$E$5:$E$243,"&lt;="&amp;$F1411),"yyyymmdd"),Cadastro!$I$5:$I$243,0),"")</f>
        <v>181</v>
      </c>
      <c r="AC1411" t="str">
        <f>IFERROR(_xlfn.SINGLE(INDEX(Exceções!$D$5:$D$203,MATCH($A1411&amp;"|"&amp;$F1411,Exceções!$F$5:$F$203,0))),"")</f>
        <v/>
      </c>
      <c r="AD1411" t="str">
        <f>IF($AC1411="","",IFERROR(_xlfn.SINGLE(INDEX(Exceções!$E$5:$E$203,MATCH($A1411&amp;"|"&amp;$F1411,Exceções!$F$5:$F$203,0))),""))</f>
        <v/>
      </c>
    </row>
    <row r="1412" spans="1:30" ht="15" hidden="1" customHeight="1" x14ac:dyDescent="0.25">
      <c r="A1412" s="31">
        <v>54179</v>
      </c>
      <c r="B1412" s="17" t="s">
        <v>34</v>
      </c>
      <c r="C1412" s="17" t="str">
        <f>IFERROR(INDEX(Cadastro!$C$5:$C$243,$AB1412),"NÃO INFORMADO")</f>
        <v>ELE</v>
      </c>
      <c r="D1412" s="17" t="str">
        <f>IFERROR(INDEX(Cadastro!$D$5:$D$243,$AB1412),"")</f>
        <v>6x1</v>
      </c>
      <c r="E1412" s="17" t="str">
        <f>IFERROR(INDEX(Cadastro!$G$5:$G$243,$AB1412),"")</f>
        <v>6x1</v>
      </c>
      <c r="F1412" s="29">
        <v>46310</v>
      </c>
      <c r="G1412" s="32" t="str">
        <f t="shared" si="132"/>
        <v>qui</v>
      </c>
      <c r="H1412" s="31">
        <f>IF($L1412=0,"",_xlfn.MINIFS(Dados!$Q:$Q,Dados!$A:$A,$A1412,Dados!$S:$S,$F1412))</f>
        <v>435</v>
      </c>
      <c r="I1412" s="31">
        <f>IF($H1412="","",_xlfn.MAXIFS(Dados!$R:$R,Dados!$A:$A,$A1412,Dados!$S:$S,$F1412))</f>
        <v>995</v>
      </c>
      <c r="J1412" s="32" t="str">
        <f>IF($D1412&lt;&gt;"Folguista","",IFERROR(INDEX(Parâmetros!$D$52:$G$52,1,MIN(4,MAX(1,$W1412))),""))</f>
        <v/>
      </c>
      <c r="K1412" s="32" t="str">
        <f>IF(OR($AC1412&lt;&gt;"",$Y1412="Folga",$Y1412="Folga trabalhada",$Y1412="Férias (cadastro)",$Y1412="Férias / afastamento",$Y1412="Indeterminado (início da série)"),"",IF(OR($D1412="6x1",$D1412="FF 6x1"),IF(OR(WEEKDAY($F1412,2)=6,WEEKDAY($F1412,2)=7),"6x1 sáb/dom","6x1"),IF($D1412="5x2","5x2",IF($H1412="",IF($D1412="Folguista",$J1412,$E1412),IF(OR($H1412&gt;=Parâmetros!$E$18,$H1412&lt;Parâmetros!$E$19),"C",IF($H1412&lt;Parâmetros!$E$20,"A","B"))))))</f>
        <v>6x1</v>
      </c>
      <c r="L1412" s="30">
        <f>SUMIFS(Dados!$E:$E,Dados!$A:$A,$A1412,Dados!$S:$S,$F1412)</f>
        <v>8.31</v>
      </c>
      <c r="M1412" s="30">
        <f>IFERROR(INDEX(Parâmetros!$E$6:$E$11,MATCH($K1412,Parâmetros!$A$6:$A$11,0)),"")</f>
        <v>8.8000000000000007</v>
      </c>
      <c r="N1412" s="33">
        <f t="shared" si="133"/>
        <v>0.94431818181818183</v>
      </c>
      <c r="O1412" s="33">
        <f>Parâmetros!$E$13</f>
        <v>0.8</v>
      </c>
      <c r="P1412" s="32" t="str">
        <f>IF(OR($M1412="",$F1412&gt;Parâmetros!$E$14),"Não","Sim")</f>
        <v>Sim</v>
      </c>
      <c r="Q1412" s="32" t="str">
        <f t="shared" si="134"/>
        <v>Sim</v>
      </c>
      <c r="R1412" s="32" t="str">
        <f t="shared" si="135"/>
        <v>Sim</v>
      </c>
      <c r="S1412" s="30">
        <f t="shared" si="136"/>
        <v>0</v>
      </c>
      <c r="T1412" s="32" t="str">
        <f>IF($Q1412&lt;&gt;"Sim","",IF($N1412&gt;Parâmetros!$E$15,"Sim","Não"))</f>
        <v>Não</v>
      </c>
      <c r="U1412" s="17" t="str">
        <f t="shared" si="137"/>
        <v>Na meta</v>
      </c>
      <c r="V1412" s="17" t="str">
        <f>IF($AC1412&lt;&gt;"",IF($L1412&gt;0,"ATENÇÃO · apontou em dia de "&amp;LOWER($AC1412)&amp;" cadastrado","Exceção cadastrada · "&amp;$AC1412)&amp;IF($AD1412="",""," · "&amp;$AD1412),IF($E1412="Férias",IF($L1412&gt;0,"ATENÇÃO · apontou estando de férias no cadastro","Férias no cadastro"),IF($Y1412="Férias / afastamento","Afastamento · "&amp;($Z1412+$AA1412-1)&amp;" dias seguidos sem apontamento",IF($Y1412="Folga trabalhada","ATENÇÃO · apontou em dia de folga da escala 5x2",IF($Y1412="Folga",IF(AND($D1412="5x2",OR(WEEKDAY($F1412,2)=6,WEEKDAY($F1412,2)=7)),"Folga de fim de semana da escala 5x2",IF(AND(OR($D1412="6x1",$D1412="FF 6x1"),WEEKDAY($F1412,2)=6,FALSE()),"Folga de fim de semana · apontou no domingo anterior",IF(AND(OR($D1412="6x1",$D1412="FF 6x1"),WEEKDAY($F1412,2)=7,AND($A1412=$A1411,$L1411&gt;0)),"Folga de fim de semana · apontou no sábado",IF(AND(OR($D1412="6x1",$D1412="FF 6x1"),OR(WEEKDAY($F1412,2)=6,WEEKDAY($F1412,2)=7)),"Folga de fim de semana · sem apontamento no sábado nem no domingo","Folga prevista pelo ciclo")))),IF($Y1412="Indeterminado (início da série)","Sem histórico anterior — informe o dia do ciclo no Cadastro",IF($Y1412="Falta de registro",IF(OR(OR($D1412="6x1",$D1412="FF 6x1"),$D1412="5x2"),"FALTA DE REGISTRO · dia útil da escala "&amp;$E1412,"FALTA DE REGISTRO · dia "&amp;$W1412&amp;" de "&amp;IFERROR(INDEX(Parâmetros!$B$39:$B$48,MATCH($E1412,Parâmetros!$A$39:$A$48,0)),99)&amp;" do ciclo"),IF(OR($D1412="6x1",$D1412="FF 6x1"),IF(OR(AND(WEEKDAY($F1412,2)=6,AND($A1412=$A1413,$L1413&gt;0)),AND(WEEKDAY($F1412,2)=7,AND($A1412=$A1411,$L1411&gt;0))),"ATENÇÃO · apontou sábado e domingo no mesmo fim de semana",IF(OR(WEEKDAY($F1412,2)=6,WEEKDAY($F1412,2)=7),"Jornada de fim de semana do 6x1",IF(OR($H1412&gt;=Parâmetros!$E$20,$H1412&lt;Parâmetros!$E$19),"ATENÇÃO · 6x1 apontou fora do horário diurno","Jornada fixa do 6x1"))),IF($D1412="5x2","Jornada fixa do 5x2",IF($D1412="Folguista",IF($J1412=$K1412,"Evidência confirma sequência","DIVERGE · sequência "&amp;$J1412&amp;" × evidência "&amp;$K1412),IF($K1412=$E1412,"Evidência confirma cadastro","DIVERGE · cadastro "&amp;$E1412&amp;" × evidência "&amp;$K1412)))))))))))</f>
        <v>Jornada fixa do 6x1</v>
      </c>
      <c r="W1412" s="34" t="str">
        <f>IF(OR(OR($D1412="6x1",$D1412="FF 6x1"),$D1412="5x2"),"",IF($AB1412&lt;&gt;$AB1411,IF(IFERROR(INDEX(Cadastro!$F$5:$F$243,$AB1412),"")="",IF($L1412&gt;0,1,0),IF(IFERROR(INDEX(Cadastro!$F$5:$F$243,$AB1412),"")&lt;=IFERROR(INDEX(Parâmetros!$B$39:$B$48,MATCH($E1412,Parâmetros!$A$39:$A$48,0)),99),IFERROR(INDEX(Cadastro!$F$5:$F$243,$AB1412),""),0)),IF($L1412&gt;0,IF(N($X1411)&gt;0,1,N($W1411)+1),IF(AND($L1412=0,OR(N($W1411)&gt;=IFERROR(INDEX(Parâmetros!$B$39:$B$48,MATCH($E1412,Parâmetros!$A$39:$A$48,0)),99),AND(N($X1411)&gt;0,N($X1411)&lt;IFERROR(INDEX(Parâmetros!$C$39:$C$48,MATCH($E1412,Parâmetros!$A$39:$A$48,0)),0)))),0,N($W1411)+1))))</f>
        <v/>
      </c>
      <c r="X1412" s="34" t="str">
        <f>IF(OR(OR($D1412="6x1",$D1412="FF 6x1"),$D1412="5x2"),"",IF($AB1412&lt;&gt;$AB1411,IF(IFERROR(INDEX(Cadastro!$F$5:$F$243,$AB1412),"")="",0,IF(IFERROR(INDEX(Cadastro!$F$5:$F$243,$AB1412),"")&gt;IFERROR(INDEX(Parâmetros!$B$39:$B$48,MATCH($E1412,Parâmetros!$A$39:$A$48,0)),99),IFERROR(INDEX(Cadastro!$F$5:$F$243,$AB1412),"")-IFERROR(INDEX(Parâmetros!$B$39:$B$48,MATCH($E1412,Parâmetros!$A$39:$A$48,0)),99),0)),IF(AND($L1412=0,OR(N($W1411)&gt;=IFERROR(INDEX(Parâmetros!$B$39:$B$48,MATCH($E1412,Parâmetros!$A$39:$A$48,0)),99),AND(N($X1411)&gt;0,N($X1411)&lt;IFERROR(INDEX(Parâmetros!$C$39:$C$48,MATCH($E1412,Parâmetros!$A$39:$A$48,0)),0)))),N($X1411)+1,0)))</f>
        <v/>
      </c>
      <c r="Y1412" t="str">
        <f>IF($AC1412&lt;&gt;"",IF($L1412&gt;0,$AC1412&amp;" · com apontamento",$AC1412),IF($E1412="Férias",IF($L1412&gt;0,"Férias · com apontamento","Férias (cadastro)"),IF(($Z1412+$AA1412-1)&gt;Parâmetros!$E$16,"Férias / afastamento",IF(AND($D1412="5x2",OR(WEEKDAY($F1412,2)=6,WEEKDAY($F1412,2)=7)),IF($L1412&gt;0,"Folga trabalhada","Folga"),IF($L1412&gt;0,"Trabalhado",IF(OR(OR($D1412="6x1",$D1412="FF 6x1"),$D1412="5x2"),IF(AND(OR($D1412="6x1",$D1412="FF 6x1"),OR(WEEKDAY($F1412,2)=6,WEEKDAY($F1412,2)=7)),"Folga","Falta de registro"),IF(AND($AB1412&lt;&gt;$AB1411,IFERROR(INDEX(Cadastro!$F$5:$F$243,$AB1412),"")=""),"Indeterminado (início da série)",IF($X1412&gt;0,"Folga","Falta de registro"))))))))</f>
        <v>Trabalhado</v>
      </c>
      <c r="Z1412" s="34">
        <f>IF(OR($L1412&gt;0,$F1412&gt;Parâmetros!$E$14),0,IF($A1412&lt;&gt;$A1411,1,N($Z1411)+1))</f>
        <v>0</v>
      </c>
      <c r="AA1412" s="34">
        <f>IF(OR($L1412&gt;0,$F1412&gt;Parâmetros!$E$14),0,IF(OR($A1412&lt;&gt;$A1413,$F1413&gt;Parâmetros!$E$14),1,N($AA1413)+1))</f>
        <v>0</v>
      </c>
      <c r="AB1412" s="31">
        <f>IFERROR(MATCH($A1412&amp;"|"&amp;TEXT(_xlfn.MAXIFS(Cadastro!$E$5:$E$243,Cadastro!$A$5:$A$243,$A1412,Cadastro!$E$5:$E$243,"&lt;="&amp;$F1412),"yyyymmdd"),Cadastro!$I$5:$I$243,0),"")</f>
        <v>181</v>
      </c>
      <c r="AC1412" t="str">
        <f>IFERROR(_xlfn.SINGLE(INDEX(Exceções!$D$5:$D$203,MATCH($A1412&amp;"|"&amp;$F1412,Exceções!$F$5:$F$203,0))),"")</f>
        <v/>
      </c>
      <c r="AD1412" t="str">
        <f>IF($AC1412="","",IFERROR(_xlfn.SINGLE(INDEX(Exceções!$E$5:$E$203,MATCH($A1412&amp;"|"&amp;$F1412,Exceções!$F$5:$F$203,0))),""))</f>
        <v/>
      </c>
    </row>
    <row r="1413" spans="1:30" ht="15" hidden="1" customHeight="1" x14ac:dyDescent="0.25">
      <c r="A1413" s="31">
        <v>54179</v>
      </c>
      <c r="B1413" s="17" t="s">
        <v>34</v>
      </c>
      <c r="C1413" s="17" t="str">
        <f>IFERROR(INDEX(Cadastro!$C$5:$C$243,$AB1413),"NÃO INFORMADO")</f>
        <v>ELE</v>
      </c>
      <c r="D1413" s="17" t="str">
        <f>IFERROR(INDEX(Cadastro!$D$5:$D$243,$AB1413),"")</f>
        <v>6x1</v>
      </c>
      <c r="E1413" s="17" t="str">
        <f>IFERROR(INDEX(Cadastro!$G$5:$G$243,$AB1413),"")</f>
        <v>6x1</v>
      </c>
      <c r="F1413" s="29">
        <v>46311</v>
      </c>
      <c r="G1413" s="32" t="str">
        <f t="shared" si="132"/>
        <v>sex</v>
      </c>
      <c r="H1413" s="31">
        <f>IF($L1413=0,"",_xlfn.MINIFS(Dados!$Q:$Q,Dados!$A:$A,$A1413,Dados!$S:$S,$F1413))</f>
        <v>435</v>
      </c>
      <c r="I1413" s="31">
        <f>IF($H1413="","",_xlfn.MAXIFS(Dados!$R:$R,Dados!$A:$A,$A1413,Dados!$S:$S,$F1413))</f>
        <v>990</v>
      </c>
      <c r="J1413" s="32" t="str">
        <f>IF($D1413&lt;&gt;"Folguista","",IFERROR(INDEX(Parâmetros!$D$52:$G$52,1,MIN(4,MAX(1,$W1413))),""))</f>
        <v/>
      </c>
      <c r="K1413" s="32" t="str">
        <f>IF(OR($AC1413&lt;&gt;"",$Y1413="Folga",$Y1413="Folga trabalhada",$Y1413="Férias (cadastro)",$Y1413="Férias / afastamento",$Y1413="Indeterminado (início da série)"),"",IF(OR($D1413="6x1",$D1413="FF 6x1"),IF(OR(WEEKDAY($F1413,2)=6,WEEKDAY($F1413,2)=7),"6x1 sáb/dom","6x1"),IF($D1413="5x2","5x2",IF($H1413="",IF($D1413="Folguista",$J1413,$E1413),IF(OR($H1413&gt;=Parâmetros!$E$18,$H1413&lt;Parâmetros!$E$19),"C",IF($H1413&lt;Parâmetros!$E$20,"A","B"))))))</f>
        <v>6x1</v>
      </c>
      <c r="L1413" s="30">
        <f>SUMIFS(Dados!$E:$E,Dados!$A:$A,$A1413,Dados!$S:$S,$F1413)</f>
        <v>8.24</v>
      </c>
      <c r="M1413" s="30">
        <f>IFERROR(INDEX(Parâmetros!$E$6:$E$11,MATCH($K1413,Parâmetros!$A$6:$A$11,0)),"")</f>
        <v>8.8000000000000007</v>
      </c>
      <c r="N1413" s="33">
        <f t="shared" si="133"/>
        <v>0.93636363636363629</v>
      </c>
      <c r="O1413" s="33">
        <f>Parâmetros!$E$13</f>
        <v>0.8</v>
      </c>
      <c r="P1413" s="32" t="str">
        <f>IF(OR($M1413="",$F1413&gt;Parâmetros!$E$14),"Não","Sim")</f>
        <v>Sim</v>
      </c>
      <c r="Q1413" s="32" t="str">
        <f t="shared" si="134"/>
        <v>Sim</v>
      </c>
      <c r="R1413" s="32" t="str">
        <f t="shared" si="135"/>
        <v>Sim</v>
      </c>
      <c r="S1413" s="30">
        <f t="shared" si="136"/>
        <v>0</v>
      </c>
      <c r="T1413" s="32" t="str">
        <f>IF($Q1413&lt;&gt;"Sim","",IF($N1413&gt;Parâmetros!$E$15,"Sim","Não"))</f>
        <v>Não</v>
      </c>
      <c r="U1413" s="17" t="str">
        <f t="shared" si="137"/>
        <v>Na meta</v>
      </c>
      <c r="V1413" s="17" t="str">
        <f>IF($AC1413&lt;&gt;"",IF($L1413&gt;0,"ATENÇÃO · apontou em dia de "&amp;LOWER($AC1413)&amp;" cadastrado","Exceção cadastrada · "&amp;$AC1413)&amp;IF($AD1413="",""," · "&amp;$AD1413),IF($E1413="Férias",IF($L1413&gt;0,"ATENÇÃO · apontou estando de férias no cadastro","Férias no cadastro"),IF($Y1413="Férias / afastamento","Afastamento · "&amp;($Z1413+$AA1413-1)&amp;" dias seguidos sem apontamento",IF($Y1413="Folga trabalhada","ATENÇÃO · apontou em dia de folga da escala 5x2",IF($Y1413="Folga",IF(AND($D1413="5x2",OR(WEEKDAY($F1413,2)=6,WEEKDAY($F1413,2)=7)),"Folga de fim de semana da escala 5x2",IF(AND(OR($D1413="6x1",$D1413="FF 6x1"),WEEKDAY($F1413,2)=6,FALSE()),"Folga de fim de semana · apontou no domingo anterior",IF(AND(OR($D1413="6x1",$D1413="FF 6x1"),WEEKDAY($F1413,2)=7,AND($A1413=$A1412,$L1412&gt;0)),"Folga de fim de semana · apontou no sábado",IF(AND(OR($D1413="6x1",$D1413="FF 6x1"),OR(WEEKDAY($F1413,2)=6,WEEKDAY($F1413,2)=7)),"Folga de fim de semana · sem apontamento no sábado nem no domingo","Folga prevista pelo ciclo")))),IF($Y1413="Indeterminado (início da série)","Sem histórico anterior — informe o dia do ciclo no Cadastro",IF($Y1413="Falta de registro",IF(OR(OR($D1413="6x1",$D1413="FF 6x1"),$D1413="5x2"),"FALTA DE REGISTRO · dia útil da escala "&amp;$E1413,"FALTA DE REGISTRO · dia "&amp;$W1413&amp;" de "&amp;IFERROR(INDEX(Parâmetros!$B$39:$B$48,MATCH($E1413,Parâmetros!$A$39:$A$48,0)),99)&amp;" do ciclo"),IF(OR($D1413="6x1",$D1413="FF 6x1"),IF(OR(AND(WEEKDAY($F1413,2)=6,AND($A1413=$A1414,$L1414&gt;0)),AND(WEEKDAY($F1413,2)=7,AND($A1413=$A1412,$L1412&gt;0))),"ATENÇÃO · apontou sábado e domingo no mesmo fim de semana",IF(OR(WEEKDAY($F1413,2)=6,WEEKDAY($F1413,2)=7),"Jornada de fim de semana do 6x1",IF(OR($H1413&gt;=Parâmetros!$E$20,$H1413&lt;Parâmetros!$E$19),"ATENÇÃO · 6x1 apontou fora do horário diurno","Jornada fixa do 6x1"))),IF($D1413="5x2","Jornada fixa do 5x2",IF($D1413="Folguista",IF($J1413=$K1413,"Evidência confirma sequência","DIVERGE · sequência "&amp;$J1413&amp;" × evidência "&amp;$K1413),IF($K1413=$E1413,"Evidência confirma cadastro","DIVERGE · cadastro "&amp;$E1413&amp;" × evidência "&amp;$K1413)))))))))))</f>
        <v>Jornada fixa do 6x1</v>
      </c>
      <c r="W1413" s="34" t="str">
        <f>IF(OR(OR($D1413="6x1",$D1413="FF 6x1"),$D1413="5x2"),"",IF($AB1413&lt;&gt;$AB1412,IF(IFERROR(INDEX(Cadastro!$F$5:$F$243,$AB1413),"")="",IF($L1413&gt;0,1,0),IF(IFERROR(INDEX(Cadastro!$F$5:$F$243,$AB1413),"")&lt;=IFERROR(INDEX(Parâmetros!$B$39:$B$48,MATCH($E1413,Parâmetros!$A$39:$A$48,0)),99),IFERROR(INDEX(Cadastro!$F$5:$F$243,$AB1413),""),0)),IF($L1413&gt;0,IF(N($X1412)&gt;0,1,N($W1412)+1),IF(AND($L1413=0,OR(N($W1412)&gt;=IFERROR(INDEX(Parâmetros!$B$39:$B$48,MATCH($E1413,Parâmetros!$A$39:$A$48,0)),99),AND(N($X1412)&gt;0,N($X1412)&lt;IFERROR(INDEX(Parâmetros!$C$39:$C$48,MATCH($E1413,Parâmetros!$A$39:$A$48,0)),0)))),0,N($W1412)+1))))</f>
        <v/>
      </c>
      <c r="X1413" s="34" t="str">
        <f>IF(OR(OR($D1413="6x1",$D1413="FF 6x1"),$D1413="5x2"),"",IF($AB1413&lt;&gt;$AB1412,IF(IFERROR(INDEX(Cadastro!$F$5:$F$243,$AB1413),"")="",0,IF(IFERROR(INDEX(Cadastro!$F$5:$F$243,$AB1413),"")&gt;IFERROR(INDEX(Parâmetros!$B$39:$B$48,MATCH($E1413,Parâmetros!$A$39:$A$48,0)),99),IFERROR(INDEX(Cadastro!$F$5:$F$243,$AB1413),"")-IFERROR(INDEX(Parâmetros!$B$39:$B$48,MATCH($E1413,Parâmetros!$A$39:$A$48,0)),99),0)),IF(AND($L1413=0,OR(N($W1412)&gt;=IFERROR(INDEX(Parâmetros!$B$39:$B$48,MATCH($E1413,Parâmetros!$A$39:$A$48,0)),99),AND(N($X1412)&gt;0,N($X1412)&lt;IFERROR(INDEX(Parâmetros!$C$39:$C$48,MATCH($E1413,Parâmetros!$A$39:$A$48,0)),0)))),N($X1412)+1,0)))</f>
        <v/>
      </c>
      <c r="Y1413" t="str">
        <f>IF($AC1413&lt;&gt;"",IF($L1413&gt;0,$AC1413&amp;" · com apontamento",$AC1413),IF($E1413="Férias",IF($L1413&gt;0,"Férias · com apontamento","Férias (cadastro)"),IF(($Z1413+$AA1413-1)&gt;Parâmetros!$E$16,"Férias / afastamento",IF(AND($D1413="5x2",OR(WEEKDAY($F1413,2)=6,WEEKDAY($F1413,2)=7)),IF($L1413&gt;0,"Folga trabalhada","Folga"),IF($L1413&gt;0,"Trabalhado",IF(OR(OR($D1413="6x1",$D1413="FF 6x1"),$D1413="5x2"),IF(AND(OR($D1413="6x1",$D1413="FF 6x1"),OR(WEEKDAY($F1413,2)=6,WEEKDAY($F1413,2)=7)),"Folga","Falta de registro"),IF(AND($AB1413&lt;&gt;$AB1412,IFERROR(INDEX(Cadastro!$F$5:$F$243,$AB1413),"")=""),"Indeterminado (início da série)",IF($X1413&gt;0,"Folga","Falta de registro"))))))))</f>
        <v>Trabalhado</v>
      </c>
      <c r="Z1413" s="34">
        <f>IF(OR($L1413&gt;0,$F1413&gt;Parâmetros!$E$14),0,IF($A1413&lt;&gt;$A1412,1,N($Z1412)+1))</f>
        <v>0</v>
      </c>
      <c r="AA1413" s="34">
        <f>IF(OR($L1413&gt;0,$F1413&gt;Parâmetros!$E$14),0,IF(OR($A1413&lt;&gt;$A1414,$F1414&gt;Parâmetros!$E$14),1,N($AA1414)+1))</f>
        <v>0</v>
      </c>
      <c r="AB1413" s="31">
        <f>IFERROR(MATCH($A1413&amp;"|"&amp;TEXT(_xlfn.MAXIFS(Cadastro!$E$5:$E$243,Cadastro!$A$5:$A$243,$A1413,Cadastro!$E$5:$E$243,"&lt;="&amp;$F1413),"yyyymmdd"),Cadastro!$I$5:$I$243,0),"")</f>
        <v>181</v>
      </c>
      <c r="AC1413" t="str">
        <f>IFERROR(_xlfn.SINGLE(INDEX(Exceções!$D$5:$D$203,MATCH($A1413&amp;"|"&amp;$F1413,Exceções!$F$5:$F$203,0))),"")</f>
        <v/>
      </c>
      <c r="AD1413" t="str">
        <f>IF($AC1413="","",IFERROR(_xlfn.SINGLE(INDEX(Exceções!$E$5:$E$203,MATCH($A1413&amp;"|"&amp;$F1413,Exceções!$F$5:$F$203,0))),""))</f>
        <v/>
      </c>
    </row>
    <row r="1414" spans="1:30" ht="15" hidden="1" customHeight="1" x14ac:dyDescent="0.25">
      <c r="A1414" s="31">
        <v>54179</v>
      </c>
      <c r="B1414" s="17" t="s">
        <v>34</v>
      </c>
      <c r="C1414" s="17" t="str">
        <f>IFERROR(INDEX(Cadastro!$C$5:$C$243,$AB1414),"NÃO INFORMADO")</f>
        <v>ELE</v>
      </c>
      <c r="D1414" s="17" t="str">
        <f>IFERROR(INDEX(Cadastro!$D$5:$D$243,$AB1414),"")</f>
        <v>6x1</v>
      </c>
      <c r="E1414" s="17" t="str">
        <f>IFERROR(INDEX(Cadastro!$G$5:$G$243,$AB1414),"")</f>
        <v>6x1</v>
      </c>
      <c r="F1414" s="29">
        <v>46312</v>
      </c>
      <c r="G1414" s="32" t="str">
        <f t="shared" si="132"/>
        <v>sáb</v>
      </c>
      <c r="H1414" s="31">
        <f>IF($L1414=0,"",_xlfn.MINIFS(Dados!$Q:$Q,Dados!$A:$A,$A1414,Dados!$S:$S,$F1414))</f>
        <v>435</v>
      </c>
      <c r="I1414" s="31">
        <f>IF($H1414="","",_xlfn.MAXIFS(Dados!$R:$R,Dados!$A:$A,$A1414,Dados!$S:$S,$F1414))</f>
        <v>901</v>
      </c>
      <c r="J1414" s="32" t="str">
        <f>IF($D1414&lt;&gt;"Folguista","",IFERROR(INDEX(Parâmetros!$D$52:$G$52,1,MIN(4,MAX(1,$W1414))),""))</f>
        <v/>
      </c>
      <c r="K1414" s="32" t="str">
        <f>IF(OR($AC1414&lt;&gt;"",$Y1414="Folga",$Y1414="Folga trabalhada",$Y1414="Férias (cadastro)",$Y1414="Férias / afastamento",$Y1414="Indeterminado (início da série)"),"",IF(OR($D1414="6x1",$D1414="FF 6x1"),IF(OR(WEEKDAY($F1414,2)=6,WEEKDAY($F1414,2)=7),"6x1 sáb/dom","6x1"),IF($D1414="5x2","5x2",IF($H1414="",IF($D1414="Folguista",$J1414,$E1414),IF(OR($H1414&gt;=Parâmetros!$E$18,$H1414&lt;Parâmetros!$E$19),"C",IF($H1414&lt;Parâmetros!$E$20,"A","B"))))))</f>
        <v>6x1 sáb/dom</v>
      </c>
      <c r="L1414" s="30">
        <f>SUMIFS(Dados!$E:$E,Dados!$A:$A,$A1414,Dados!$S:$S,$F1414)</f>
        <v>7.73</v>
      </c>
      <c r="M1414" s="30">
        <f>IFERROR(INDEX(Parâmetros!$E$6:$E$11,MATCH($K1414,Parâmetros!$A$6:$A$11,0)),"")</f>
        <v>7.33</v>
      </c>
      <c r="N1414" s="33">
        <f t="shared" si="133"/>
        <v>1.0545702592087314</v>
      </c>
      <c r="O1414" s="33">
        <f>Parâmetros!$E$13</f>
        <v>0.8</v>
      </c>
      <c r="P1414" s="32" t="str">
        <f>IF(OR($M1414="",$F1414&gt;Parâmetros!$E$14),"Não","Sim")</f>
        <v>Sim</v>
      </c>
      <c r="Q1414" s="32" t="str">
        <f t="shared" si="134"/>
        <v>Sim</v>
      </c>
      <c r="R1414" s="32" t="str">
        <f t="shared" si="135"/>
        <v>Sim</v>
      </c>
      <c r="S1414" s="30">
        <f t="shared" si="136"/>
        <v>0</v>
      </c>
      <c r="T1414" s="32" t="str">
        <f>IF($Q1414&lt;&gt;"Sim","",IF($N1414&gt;Parâmetros!$E$15,"Sim","Não"))</f>
        <v>Sim</v>
      </c>
      <c r="U1414" s="17" t="str">
        <f t="shared" si="137"/>
        <v>Na meta</v>
      </c>
      <c r="V1414" s="17" t="str">
        <f>IF($AC1414&lt;&gt;"",IF($L1414&gt;0,"ATENÇÃO · apontou em dia de "&amp;LOWER($AC1414)&amp;" cadastrado","Exceção cadastrada · "&amp;$AC1414)&amp;IF($AD1414="",""," · "&amp;$AD1414),IF($E1414="Férias",IF($L1414&gt;0,"ATENÇÃO · apontou estando de férias no cadastro","Férias no cadastro"),IF($Y1414="Férias / afastamento","Afastamento · "&amp;($Z1414+$AA1414-1)&amp;" dias seguidos sem apontamento",IF($Y1414="Folga trabalhada","ATENÇÃO · apontou em dia de folga da escala 5x2",IF($Y1414="Folga",IF(AND($D1414="5x2",OR(WEEKDAY($F1414,2)=6,WEEKDAY($F1414,2)=7)),"Folga de fim de semana da escala 5x2",IF(AND(OR($D1414="6x1",$D1414="FF 6x1"),WEEKDAY($F1414,2)=6,FALSE()),"Folga de fim de semana · apontou no domingo anterior",IF(AND(OR($D1414="6x1",$D1414="FF 6x1"),WEEKDAY($F1414,2)=7,AND($A1414=$A1413,$L1413&gt;0)),"Folga de fim de semana · apontou no sábado",IF(AND(OR($D1414="6x1",$D1414="FF 6x1"),OR(WEEKDAY($F1414,2)=6,WEEKDAY($F1414,2)=7)),"Folga de fim de semana · sem apontamento no sábado nem no domingo","Folga prevista pelo ciclo")))),IF($Y1414="Indeterminado (início da série)","Sem histórico anterior — informe o dia do ciclo no Cadastro",IF($Y1414="Falta de registro",IF(OR(OR($D1414="6x1",$D1414="FF 6x1"),$D1414="5x2"),"FALTA DE REGISTRO · dia útil da escala "&amp;$E1414,"FALTA DE REGISTRO · dia "&amp;$W1414&amp;" de "&amp;IFERROR(INDEX(Parâmetros!$B$39:$B$48,MATCH($E1414,Parâmetros!$A$39:$A$48,0)),99)&amp;" do ciclo"),IF(OR($D1414="6x1",$D1414="FF 6x1"),IF(OR(AND(WEEKDAY($F1414,2)=6,AND($A1414=$A1415,$L1415&gt;0)),AND(WEEKDAY($F1414,2)=7,AND($A1414=$A1413,$L1413&gt;0))),"ATENÇÃO · apontou sábado e domingo no mesmo fim de semana",IF(OR(WEEKDAY($F1414,2)=6,WEEKDAY($F1414,2)=7),"Jornada de fim de semana do 6x1",IF(OR($H1414&gt;=Parâmetros!$E$20,$H1414&lt;Parâmetros!$E$19),"ATENÇÃO · 6x1 apontou fora do horário diurno","Jornada fixa do 6x1"))),IF($D1414="5x2","Jornada fixa do 5x2",IF($D1414="Folguista",IF($J1414=$K1414,"Evidência confirma sequência","DIVERGE · sequência "&amp;$J1414&amp;" × evidência "&amp;$K1414),IF($K1414=$E1414,"Evidência confirma cadastro","DIVERGE · cadastro "&amp;$E1414&amp;" × evidência "&amp;$K1414)))))))))))</f>
        <v>Jornada de fim de semana do 6x1</v>
      </c>
      <c r="W1414" s="34" t="str">
        <f>IF(OR(OR($D1414="6x1",$D1414="FF 6x1"),$D1414="5x2"),"",IF($AB1414&lt;&gt;$AB1413,IF(IFERROR(INDEX(Cadastro!$F$5:$F$243,$AB1414),"")="",IF($L1414&gt;0,1,0),IF(IFERROR(INDEX(Cadastro!$F$5:$F$243,$AB1414),"")&lt;=IFERROR(INDEX(Parâmetros!$B$39:$B$48,MATCH($E1414,Parâmetros!$A$39:$A$48,0)),99),IFERROR(INDEX(Cadastro!$F$5:$F$243,$AB1414),""),0)),IF($L1414&gt;0,IF(N($X1413)&gt;0,1,N($W1413)+1),IF(AND($L1414=0,OR(N($W1413)&gt;=IFERROR(INDEX(Parâmetros!$B$39:$B$48,MATCH($E1414,Parâmetros!$A$39:$A$48,0)),99),AND(N($X1413)&gt;0,N($X1413)&lt;IFERROR(INDEX(Parâmetros!$C$39:$C$48,MATCH($E1414,Parâmetros!$A$39:$A$48,0)),0)))),0,N($W1413)+1))))</f>
        <v/>
      </c>
      <c r="X1414" s="34" t="str">
        <f>IF(OR(OR($D1414="6x1",$D1414="FF 6x1"),$D1414="5x2"),"",IF($AB1414&lt;&gt;$AB1413,IF(IFERROR(INDEX(Cadastro!$F$5:$F$243,$AB1414),"")="",0,IF(IFERROR(INDEX(Cadastro!$F$5:$F$243,$AB1414),"")&gt;IFERROR(INDEX(Parâmetros!$B$39:$B$48,MATCH($E1414,Parâmetros!$A$39:$A$48,0)),99),IFERROR(INDEX(Cadastro!$F$5:$F$243,$AB1414),"")-IFERROR(INDEX(Parâmetros!$B$39:$B$48,MATCH($E1414,Parâmetros!$A$39:$A$48,0)),99),0)),IF(AND($L1414=0,OR(N($W1413)&gt;=IFERROR(INDEX(Parâmetros!$B$39:$B$48,MATCH($E1414,Parâmetros!$A$39:$A$48,0)),99),AND(N($X1413)&gt;0,N($X1413)&lt;IFERROR(INDEX(Parâmetros!$C$39:$C$48,MATCH($E1414,Parâmetros!$A$39:$A$48,0)),0)))),N($X1413)+1,0)))</f>
        <v/>
      </c>
      <c r="Y1414" t="str">
        <f>IF($AC1414&lt;&gt;"",IF($L1414&gt;0,$AC1414&amp;" · com apontamento",$AC1414),IF($E1414="Férias",IF($L1414&gt;0,"Férias · com apontamento","Férias (cadastro)"),IF(($Z1414+$AA1414-1)&gt;Parâmetros!$E$16,"Férias / afastamento",IF(AND($D1414="5x2",OR(WEEKDAY($F1414,2)=6,WEEKDAY($F1414,2)=7)),IF($L1414&gt;0,"Folga trabalhada","Folga"),IF($L1414&gt;0,"Trabalhado",IF(OR(OR($D1414="6x1",$D1414="FF 6x1"),$D1414="5x2"),IF(AND(OR($D1414="6x1",$D1414="FF 6x1"),OR(WEEKDAY($F1414,2)=6,WEEKDAY($F1414,2)=7)),"Folga","Falta de registro"),IF(AND($AB1414&lt;&gt;$AB1413,IFERROR(INDEX(Cadastro!$F$5:$F$243,$AB1414),"")=""),"Indeterminado (início da série)",IF($X1414&gt;0,"Folga","Falta de registro"))))))))</f>
        <v>Trabalhado</v>
      </c>
      <c r="Z1414" s="34">
        <f>IF(OR($L1414&gt;0,$F1414&gt;Parâmetros!$E$14),0,IF($A1414&lt;&gt;$A1413,1,N($Z1413)+1))</f>
        <v>0</v>
      </c>
      <c r="AA1414" s="34">
        <f>IF(OR($L1414&gt;0,$F1414&gt;Parâmetros!$E$14),0,IF(OR($A1414&lt;&gt;$A1415,$F1415&gt;Parâmetros!$E$14),1,N($AA1415)+1))</f>
        <v>0</v>
      </c>
      <c r="AB1414" s="31">
        <f>IFERROR(MATCH($A1414&amp;"|"&amp;TEXT(_xlfn.MAXIFS(Cadastro!$E$5:$E$243,Cadastro!$A$5:$A$243,$A1414,Cadastro!$E$5:$E$243,"&lt;="&amp;$F1414),"yyyymmdd"),Cadastro!$I$5:$I$243,0),"")</f>
        <v>181</v>
      </c>
      <c r="AC1414" t="str">
        <f>IFERROR(_xlfn.SINGLE(INDEX(Exceções!$D$5:$D$203,MATCH($A1414&amp;"|"&amp;$F1414,Exceções!$F$5:$F$203,0))),"")</f>
        <v/>
      </c>
      <c r="AD1414" t="str">
        <f>IF($AC1414="","",IFERROR(_xlfn.SINGLE(INDEX(Exceções!$E$5:$E$203,MATCH($A1414&amp;"|"&amp;$F1414,Exceções!$F$5:$F$203,0))),""))</f>
        <v/>
      </c>
    </row>
    <row r="1415" spans="1:30" ht="15" hidden="1" customHeight="1" x14ac:dyDescent="0.25">
      <c r="A1415" s="31">
        <v>54179</v>
      </c>
      <c r="B1415" s="17" t="s">
        <v>34</v>
      </c>
      <c r="C1415" s="17" t="str">
        <f>IFERROR(INDEX(Cadastro!$C$5:$C$243,$AB1415),"NÃO INFORMADO")</f>
        <v>ELE</v>
      </c>
      <c r="D1415" s="17" t="str">
        <f>IFERROR(INDEX(Cadastro!$D$5:$D$243,$AB1415),"")</f>
        <v>6x1</v>
      </c>
      <c r="E1415" s="17" t="str">
        <f>IFERROR(INDEX(Cadastro!$G$5:$G$243,$AB1415),"")</f>
        <v>6x1</v>
      </c>
      <c r="F1415" s="29">
        <v>46313</v>
      </c>
      <c r="G1415" s="32" t="str">
        <f t="shared" si="132"/>
        <v>dom</v>
      </c>
      <c r="H1415" s="31" t="str">
        <f>IF($L1415=0,"",_xlfn.MINIFS(Dados!$Q:$Q,Dados!$A:$A,$A1415,Dados!$S:$S,$F1415))</f>
        <v/>
      </c>
      <c r="I1415" s="31" t="str">
        <f>IF($H1415="","",_xlfn.MAXIFS(Dados!$R:$R,Dados!$A:$A,$A1415,Dados!$S:$S,$F1415))</f>
        <v/>
      </c>
      <c r="J1415" s="32" t="str">
        <f>IF($D1415&lt;&gt;"Folguista","",IFERROR(INDEX(Parâmetros!$D$52:$G$52,1,MIN(4,MAX(1,$W1415))),""))</f>
        <v/>
      </c>
      <c r="K1415" s="32" t="str">
        <f>IF(OR($AC1415&lt;&gt;"",$Y1415="Folga",$Y1415="Folga trabalhada",$Y1415="Férias (cadastro)",$Y1415="Férias / afastamento",$Y1415="Indeterminado (início da série)"),"",IF(OR($D1415="6x1",$D1415="FF 6x1"),IF(OR(WEEKDAY($F1415,2)=6,WEEKDAY($F1415,2)=7),"6x1 sáb/dom","6x1"),IF($D1415="5x2","5x2",IF($H1415="",IF($D1415="Folguista",$J1415,$E1415),IF(OR($H1415&gt;=Parâmetros!$E$18,$H1415&lt;Parâmetros!$E$19),"C",IF($H1415&lt;Parâmetros!$E$20,"A","B"))))))</f>
        <v/>
      </c>
      <c r="L1415" s="30">
        <f>SUMIFS(Dados!$E:$E,Dados!$A:$A,$A1415,Dados!$S:$S,$F1415)</f>
        <v>0</v>
      </c>
      <c r="M1415" s="30" t="str">
        <f>IFERROR(INDEX(Parâmetros!$E$6:$E$11,MATCH($K1415,Parâmetros!$A$6:$A$11,0)),"")</f>
        <v/>
      </c>
      <c r="N1415" s="33" t="str">
        <f t="shared" si="133"/>
        <v/>
      </c>
      <c r="O1415" s="33">
        <f>Parâmetros!$E$13</f>
        <v>0.8</v>
      </c>
      <c r="P1415" s="32" t="str">
        <f>IF(OR($M1415="",$F1415&gt;Parâmetros!$E$14),"Não","Sim")</f>
        <v>Não</v>
      </c>
      <c r="Q1415" s="32" t="str">
        <f t="shared" si="134"/>
        <v/>
      </c>
      <c r="R1415" s="32" t="str">
        <f t="shared" si="135"/>
        <v/>
      </c>
      <c r="S1415" s="30" t="str">
        <f t="shared" si="136"/>
        <v/>
      </c>
      <c r="T1415" s="32" t="str">
        <f>IF($Q1415&lt;&gt;"Sim","",IF($N1415&gt;Parâmetros!$E$15,"Sim","Não"))</f>
        <v/>
      </c>
      <c r="U1415" s="17" t="str">
        <f t="shared" si="137"/>
        <v>Folga</v>
      </c>
      <c r="V1415" s="17" t="str">
        <f>IF($AC1415&lt;&gt;"",IF($L1415&gt;0,"ATENÇÃO · apontou em dia de "&amp;LOWER($AC1415)&amp;" cadastrado","Exceção cadastrada · "&amp;$AC1415)&amp;IF($AD1415="",""," · "&amp;$AD1415),IF($E1415="Férias",IF($L1415&gt;0,"ATENÇÃO · apontou estando de férias no cadastro","Férias no cadastro"),IF($Y1415="Férias / afastamento","Afastamento · "&amp;($Z1415+$AA1415-1)&amp;" dias seguidos sem apontamento",IF($Y1415="Folga trabalhada","ATENÇÃO · apontou em dia de folga da escala 5x2",IF($Y1415="Folga",IF(AND($D1415="5x2",OR(WEEKDAY($F1415,2)=6,WEEKDAY($F1415,2)=7)),"Folga de fim de semana da escala 5x2",IF(AND(OR($D1415="6x1",$D1415="FF 6x1"),WEEKDAY($F1415,2)=6,FALSE()),"Folga de fim de semana · apontou no domingo anterior",IF(AND(OR($D1415="6x1",$D1415="FF 6x1"),WEEKDAY($F1415,2)=7,AND($A1415=$A1414,$L1414&gt;0)),"Folga de fim de semana · apontou no sábado",IF(AND(OR($D1415="6x1",$D1415="FF 6x1"),OR(WEEKDAY($F1415,2)=6,WEEKDAY($F1415,2)=7)),"Folga de fim de semana · sem apontamento no sábado nem no domingo","Folga prevista pelo ciclo")))),IF($Y1415="Indeterminado (início da série)","Sem histórico anterior — informe o dia do ciclo no Cadastro",IF($Y1415="Falta de registro",IF(OR(OR($D1415="6x1",$D1415="FF 6x1"),$D1415="5x2"),"FALTA DE REGISTRO · dia útil da escala "&amp;$E1415,"FALTA DE REGISTRO · dia "&amp;$W1415&amp;" de "&amp;IFERROR(INDEX(Parâmetros!$B$39:$B$48,MATCH($E1415,Parâmetros!$A$39:$A$48,0)),99)&amp;" do ciclo"),IF(OR($D1415="6x1",$D1415="FF 6x1"),IF(OR(AND(WEEKDAY($F1415,2)=6,AND($A1415=$A1416,$L1416&gt;0)),AND(WEEKDAY($F1415,2)=7,AND($A1415=$A1414,$L1414&gt;0))),"ATENÇÃO · apontou sábado e domingo no mesmo fim de semana",IF(OR(WEEKDAY($F1415,2)=6,WEEKDAY($F1415,2)=7),"Jornada de fim de semana do 6x1",IF(OR($H1415&gt;=Parâmetros!$E$20,$H1415&lt;Parâmetros!$E$19),"ATENÇÃO · 6x1 apontou fora do horário diurno","Jornada fixa do 6x1"))),IF($D1415="5x2","Jornada fixa do 5x2",IF($D1415="Folguista",IF($J1415=$K1415,"Evidência confirma sequência","DIVERGE · sequência "&amp;$J1415&amp;" × evidência "&amp;$K1415),IF($K1415=$E1415,"Evidência confirma cadastro","DIVERGE · cadastro "&amp;$E1415&amp;" × evidência "&amp;$K1415)))))))))))</f>
        <v>Folga de fim de semana · apontou no sábado</v>
      </c>
      <c r="W1415" s="34" t="str">
        <f>IF(OR(OR($D1415="6x1",$D1415="FF 6x1"),$D1415="5x2"),"",IF($AB1415&lt;&gt;$AB1414,IF(IFERROR(INDEX(Cadastro!$F$5:$F$243,$AB1415),"")="",IF($L1415&gt;0,1,0),IF(IFERROR(INDEX(Cadastro!$F$5:$F$243,$AB1415),"")&lt;=IFERROR(INDEX(Parâmetros!$B$39:$B$48,MATCH($E1415,Parâmetros!$A$39:$A$48,0)),99),IFERROR(INDEX(Cadastro!$F$5:$F$243,$AB1415),""),0)),IF($L1415&gt;0,IF(N($X1414)&gt;0,1,N($W1414)+1),IF(AND($L1415=0,OR(N($W1414)&gt;=IFERROR(INDEX(Parâmetros!$B$39:$B$48,MATCH($E1415,Parâmetros!$A$39:$A$48,0)),99),AND(N($X1414)&gt;0,N($X1414)&lt;IFERROR(INDEX(Parâmetros!$C$39:$C$48,MATCH($E1415,Parâmetros!$A$39:$A$48,0)),0)))),0,N($W1414)+1))))</f>
        <v/>
      </c>
      <c r="X1415" s="34" t="str">
        <f>IF(OR(OR($D1415="6x1",$D1415="FF 6x1"),$D1415="5x2"),"",IF($AB1415&lt;&gt;$AB1414,IF(IFERROR(INDEX(Cadastro!$F$5:$F$243,$AB1415),"")="",0,IF(IFERROR(INDEX(Cadastro!$F$5:$F$243,$AB1415),"")&gt;IFERROR(INDEX(Parâmetros!$B$39:$B$48,MATCH($E1415,Parâmetros!$A$39:$A$48,0)),99),IFERROR(INDEX(Cadastro!$F$5:$F$243,$AB1415),"")-IFERROR(INDEX(Parâmetros!$B$39:$B$48,MATCH($E1415,Parâmetros!$A$39:$A$48,0)),99),0)),IF(AND($L1415=0,OR(N($W1414)&gt;=IFERROR(INDEX(Parâmetros!$B$39:$B$48,MATCH($E1415,Parâmetros!$A$39:$A$48,0)),99),AND(N($X1414)&gt;0,N($X1414)&lt;IFERROR(INDEX(Parâmetros!$C$39:$C$48,MATCH($E1415,Parâmetros!$A$39:$A$48,0)),0)))),N($X1414)+1,0)))</f>
        <v/>
      </c>
      <c r="Y1415" t="str">
        <f>IF($AC1415&lt;&gt;"",IF($L1415&gt;0,$AC1415&amp;" · com apontamento",$AC1415),IF($E1415="Férias",IF($L1415&gt;0,"Férias · com apontamento","Férias (cadastro)"),IF(($Z1415+$AA1415-1)&gt;Parâmetros!$E$16,"Férias / afastamento",IF(AND($D1415="5x2",OR(WEEKDAY($F1415,2)=6,WEEKDAY($F1415,2)=7)),IF($L1415&gt;0,"Folga trabalhada","Folga"),IF($L1415&gt;0,"Trabalhado",IF(OR(OR($D1415="6x1",$D1415="FF 6x1"),$D1415="5x2"),IF(AND(OR($D1415="6x1",$D1415="FF 6x1"),OR(WEEKDAY($F1415,2)=6,WEEKDAY($F1415,2)=7)),"Folga","Falta de registro"),IF(AND($AB1415&lt;&gt;$AB1414,IFERROR(INDEX(Cadastro!$F$5:$F$243,$AB1415),"")=""),"Indeterminado (início da série)",IF($X1415&gt;0,"Folga","Falta de registro"))))))))</f>
        <v>Folga</v>
      </c>
      <c r="Z1415" s="34">
        <f>IF(OR($L1415&gt;0,$F1415&gt;Parâmetros!$E$14),0,IF($A1415&lt;&gt;$A1414,1,N($Z1414)+1))</f>
        <v>1</v>
      </c>
      <c r="AA1415" s="34">
        <f>IF(OR($L1415&gt;0,$F1415&gt;Parâmetros!$E$14),0,IF(OR($A1415&lt;&gt;$A1416,$F1416&gt;Parâmetros!$E$14),1,N($AA1416)+1))</f>
        <v>1</v>
      </c>
      <c r="AB1415" s="31">
        <f>IFERROR(MATCH($A1415&amp;"|"&amp;TEXT(_xlfn.MAXIFS(Cadastro!$E$5:$E$243,Cadastro!$A$5:$A$243,$A1415,Cadastro!$E$5:$E$243,"&lt;="&amp;$F1415),"yyyymmdd"),Cadastro!$I$5:$I$243,0),"")</f>
        <v>181</v>
      </c>
      <c r="AC1415" t="str">
        <f>IFERROR(_xlfn.SINGLE(INDEX(Exceções!$D$5:$D$203,MATCH($A1415&amp;"|"&amp;$F1415,Exceções!$F$5:$F$203,0))),"")</f>
        <v/>
      </c>
      <c r="AD1415" t="str">
        <f>IF($AC1415="","",IFERROR(_xlfn.SINGLE(INDEX(Exceções!$E$5:$E$203,MATCH($A1415&amp;"|"&amp;$F1415,Exceções!$F$5:$F$203,0))),""))</f>
        <v/>
      </c>
    </row>
    <row r="1416" spans="1:30" ht="15" hidden="1" customHeight="1" x14ac:dyDescent="0.25">
      <c r="A1416" s="31">
        <v>54179</v>
      </c>
      <c r="B1416" s="17" t="s">
        <v>34</v>
      </c>
      <c r="C1416" s="17" t="str">
        <f>IFERROR(INDEX(Cadastro!$C$5:$C$243,$AB1416),"NÃO INFORMADO")</f>
        <v>ELE</v>
      </c>
      <c r="D1416" s="17" t="str">
        <f>IFERROR(INDEX(Cadastro!$D$5:$D$243,$AB1416),"")</f>
        <v>6x1</v>
      </c>
      <c r="E1416" s="17" t="str">
        <f>IFERROR(INDEX(Cadastro!$G$5:$G$243,$AB1416),"")</f>
        <v>6x1</v>
      </c>
      <c r="F1416" s="29">
        <v>46314</v>
      </c>
      <c r="G1416" s="32" t="str">
        <f t="shared" si="132"/>
        <v>seg</v>
      </c>
      <c r="H1416" s="31">
        <f>IF($L1416=0,"",_xlfn.MINIFS(Dados!$Q:$Q,Dados!$A:$A,$A1416,Dados!$S:$S,$F1416))</f>
        <v>435</v>
      </c>
      <c r="I1416" s="31">
        <f>IF($H1416="","",_xlfn.MAXIFS(Dados!$R:$R,Dados!$A:$A,$A1416,Dados!$S:$S,$F1416))</f>
        <v>991</v>
      </c>
      <c r="J1416" s="32" t="str">
        <f>IF($D1416&lt;&gt;"Folguista","",IFERROR(INDEX(Parâmetros!$D$52:$G$52,1,MIN(4,MAX(1,$W1416))),""))</f>
        <v/>
      </c>
      <c r="K1416" s="32" t="str">
        <f>IF(OR($AC1416&lt;&gt;"",$Y1416="Folga",$Y1416="Folga trabalhada",$Y1416="Férias (cadastro)",$Y1416="Férias / afastamento",$Y1416="Indeterminado (início da série)"),"",IF(OR($D1416="6x1",$D1416="FF 6x1"),IF(OR(WEEKDAY($F1416,2)=6,WEEKDAY($F1416,2)=7),"6x1 sáb/dom","6x1"),IF($D1416="5x2","5x2",IF($H1416="",IF($D1416="Folguista",$J1416,$E1416),IF(OR($H1416&gt;=Parâmetros!$E$18,$H1416&lt;Parâmetros!$E$19),"C",IF($H1416&lt;Parâmetros!$E$20,"A","B"))))))</f>
        <v>6x1</v>
      </c>
      <c r="L1416" s="30">
        <f>SUMIFS(Dados!$E:$E,Dados!$A:$A,$A1416,Dados!$S:$S,$F1416)</f>
        <v>8.25</v>
      </c>
      <c r="M1416" s="30">
        <f>IFERROR(INDEX(Parâmetros!$E$6:$E$11,MATCH($K1416,Parâmetros!$A$6:$A$11,0)),"")</f>
        <v>8.8000000000000007</v>
      </c>
      <c r="N1416" s="33">
        <f t="shared" si="133"/>
        <v>0.93749999999999989</v>
      </c>
      <c r="O1416" s="33">
        <f>Parâmetros!$E$13</f>
        <v>0.8</v>
      </c>
      <c r="P1416" s="32" t="str">
        <f>IF(OR($M1416="",$F1416&gt;Parâmetros!$E$14),"Não","Sim")</f>
        <v>Sim</v>
      </c>
      <c r="Q1416" s="32" t="str">
        <f t="shared" si="134"/>
        <v>Sim</v>
      </c>
      <c r="R1416" s="32" t="str">
        <f t="shared" si="135"/>
        <v>Sim</v>
      </c>
      <c r="S1416" s="30">
        <f t="shared" si="136"/>
        <v>0</v>
      </c>
      <c r="T1416" s="32" t="str">
        <f>IF($Q1416&lt;&gt;"Sim","",IF($N1416&gt;Parâmetros!$E$15,"Sim","Não"))</f>
        <v>Não</v>
      </c>
      <c r="U1416" s="17" t="str">
        <f t="shared" si="137"/>
        <v>Na meta</v>
      </c>
      <c r="V1416" s="17" t="str">
        <f>IF($AC1416&lt;&gt;"",IF($L1416&gt;0,"ATENÇÃO · apontou em dia de "&amp;LOWER($AC1416)&amp;" cadastrado","Exceção cadastrada · "&amp;$AC1416)&amp;IF($AD1416="",""," · "&amp;$AD1416),IF($E1416="Férias",IF($L1416&gt;0,"ATENÇÃO · apontou estando de férias no cadastro","Férias no cadastro"),IF($Y1416="Férias / afastamento","Afastamento · "&amp;($Z1416+$AA1416-1)&amp;" dias seguidos sem apontamento",IF($Y1416="Folga trabalhada","ATENÇÃO · apontou em dia de folga da escala 5x2",IF($Y1416="Folga",IF(AND($D1416="5x2",OR(WEEKDAY($F1416,2)=6,WEEKDAY($F1416,2)=7)),"Folga de fim de semana da escala 5x2",IF(AND(OR($D1416="6x1",$D1416="FF 6x1"),WEEKDAY($F1416,2)=6,FALSE()),"Folga de fim de semana · apontou no domingo anterior",IF(AND(OR($D1416="6x1",$D1416="FF 6x1"),WEEKDAY($F1416,2)=7,AND($A1416=$A1415,$L1415&gt;0)),"Folga de fim de semana · apontou no sábado",IF(AND(OR($D1416="6x1",$D1416="FF 6x1"),OR(WEEKDAY($F1416,2)=6,WEEKDAY($F1416,2)=7)),"Folga de fim de semana · sem apontamento no sábado nem no domingo","Folga prevista pelo ciclo")))),IF($Y1416="Indeterminado (início da série)","Sem histórico anterior — informe o dia do ciclo no Cadastro",IF($Y1416="Falta de registro",IF(OR(OR($D1416="6x1",$D1416="FF 6x1"),$D1416="5x2"),"FALTA DE REGISTRO · dia útil da escala "&amp;$E1416,"FALTA DE REGISTRO · dia "&amp;$W1416&amp;" de "&amp;IFERROR(INDEX(Parâmetros!$B$39:$B$48,MATCH($E1416,Parâmetros!$A$39:$A$48,0)),99)&amp;" do ciclo"),IF(OR($D1416="6x1",$D1416="FF 6x1"),IF(OR(AND(WEEKDAY($F1416,2)=6,AND($A1416=$A1417,$L1417&gt;0)),AND(WEEKDAY($F1416,2)=7,AND($A1416=$A1415,$L1415&gt;0))),"ATENÇÃO · apontou sábado e domingo no mesmo fim de semana",IF(OR(WEEKDAY($F1416,2)=6,WEEKDAY($F1416,2)=7),"Jornada de fim de semana do 6x1",IF(OR($H1416&gt;=Parâmetros!$E$20,$H1416&lt;Parâmetros!$E$19),"ATENÇÃO · 6x1 apontou fora do horário diurno","Jornada fixa do 6x1"))),IF($D1416="5x2","Jornada fixa do 5x2",IF($D1416="Folguista",IF($J1416=$K1416,"Evidência confirma sequência","DIVERGE · sequência "&amp;$J1416&amp;" × evidência "&amp;$K1416),IF($K1416=$E1416,"Evidência confirma cadastro","DIVERGE · cadastro "&amp;$E1416&amp;" × evidência "&amp;$K1416)))))))))))</f>
        <v>Jornada fixa do 6x1</v>
      </c>
      <c r="W1416" s="34" t="str">
        <f>IF(OR(OR($D1416="6x1",$D1416="FF 6x1"),$D1416="5x2"),"",IF($AB1416&lt;&gt;$AB1415,IF(IFERROR(INDEX(Cadastro!$F$5:$F$243,$AB1416),"")="",IF($L1416&gt;0,1,0),IF(IFERROR(INDEX(Cadastro!$F$5:$F$243,$AB1416),"")&lt;=IFERROR(INDEX(Parâmetros!$B$39:$B$48,MATCH($E1416,Parâmetros!$A$39:$A$48,0)),99),IFERROR(INDEX(Cadastro!$F$5:$F$243,$AB1416),""),0)),IF($L1416&gt;0,IF(N($X1415)&gt;0,1,N($W1415)+1),IF(AND($L1416=0,OR(N($W1415)&gt;=IFERROR(INDEX(Parâmetros!$B$39:$B$48,MATCH($E1416,Parâmetros!$A$39:$A$48,0)),99),AND(N($X1415)&gt;0,N($X1415)&lt;IFERROR(INDEX(Parâmetros!$C$39:$C$48,MATCH($E1416,Parâmetros!$A$39:$A$48,0)),0)))),0,N($W1415)+1))))</f>
        <v/>
      </c>
      <c r="X1416" s="34" t="str">
        <f>IF(OR(OR($D1416="6x1",$D1416="FF 6x1"),$D1416="5x2"),"",IF($AB1416&lt;&gt;$AB1415,IF(IFERROR(INDEX(Cadastro!$F$5:$F$243,$AB1416),"")="",0,IF(IFERROR(INDEX(Cadastro!$F$5:$F$243,$AB1416),"")&gt;IFERROR(INDEX(Parâmetros!$B$39:$B$48,MATCH($E1416,Parâmetros!$A$39:$A$48,0)),99),IFERROR(INDEX(Cadastro!$F$5:$F$243,$AB1416),"")-IFERROR(INDEX(Parâmetros!$B$39:$B$48,MATCH($E1416,Parâmetros!$A$39:$A$48,0)),99),0)),IF(AND($L1416=0,OR(N($W1415)&gt;=IFERROR(INDEX(Parâmetros!$B$39:$B$48,MATCH($E1416,Parâmetros!$A$39:$A$48,0)),99),AND(N($X1415)&gt;0,N($X1415)&lt;IFERROR(INDEX(Parâmetros!$C$39:$C$48,MATCH($E1416,Parâmetros!$A$39:$A$48,0)),0)))),N($X1415)+1,0)))</f>
        <v/>
      </c>
      <c r="Y1416" t="str">
        <f>IF($AC1416&lt;&gt;"",IF($L1416&gt;0,$AC1416&amp;" · com apontamento",$AC1416),IF($E1416="Férias",IF($L1416&gt;0,"Férias · com apontamento","Férias (cadastro)"),IF(($Z1416+$AA1416-1)&gt;Parâmetros!$E$16,"Férias / afastamento",IF(AND($D1416="5x2",OR(WEEKDAY($F1416,2)=6,WEEKDAY($F1416,2)=7)),IF($L1416&gt;0,"Folga trabalhada","Folga"),IF($L1416&gt;0,"Trabalhado",IF(OR(OR($D1416="6x1",$D1416="FF 6x1"),$D1416="5x2"),IF(AND(OR($D1416="6x1",$D1416="FF 6x1"),OR(WEEKDAY($F1416,2)=6,WEEKDAY($F1416,2)=7)),"Folga","Falta de registro"),IF(AND($AB1416&lt;&gt;$AB1415,IFERROR(INDEX(Cadastro!$F$5:$F$243,$AB1416),"")=""),"Indeterminado (início da série)",IF($X1416&gt;0,"Folga","Falta de registro"))))))))</f>
        <v>Trabalhado</v>
      </c>
      <c r="Z1416" s="34">
        <f>IF(OR($L1416&gt;0,$F1416&gt;Parâmetros!$E$14),0,IF($A1416&lt;&gt;$A1415,1,N($Z1415)+1))</f>
        <v>0</v>
      </c>
      <c r="AA1416" s="34">
        <f>IF(OR($L1416&gt;0,$F1416&gt;Parâmetros!$E$14),0,IF(OR($A1416&lt;&gt;$A1417,$F1417&gt;Parâmetros!$E$14),1,N($AA1417)+1))</f>
        <v>0</v>
      </c>
      <c r="AB1416" s="31">
        <f>IFERROR(MATCH($A1416&amp;"|"&amp;TEXT(_xlfn.MAXIFS(Cadastro!$E$5:$E$243,Cadastro!$A$5:$A$243,$A1416,Cadastro!$E$5:$E$243,"&lt;="&amp;$F1416),"yyyymmdd"),Cadastro!$I$5:$I$243,0),"")</f>
        <v>181</v>
      </c>
      <c r="AC1416" t="str">
        <f>IFERROR(_xlfn.SINGLE(INDEX(Exceções!$D$5:$D$203,MATCH($A1416&amp;"|"&amp;$F1416,Exceções!$F$5:$F$203,0))),"")</f>
        <v/>
      </c>
      <c r="AD1416" t="str">
        <f>IF($AC1416="","",IFERROR(_xlfn.SINGLE(INDEX(Exceções!$E$5:$E$203,MATCH($A1416&amp;"|"&amp;$F1416,Exceções!$F$5:$F$203,0))),""))</f>
        <v/>
      </c>
    </row>
    <row r="1417" spans="1:30" ht="15" hidden="1" customHeight="1" x14ac:dyDescent="0.25">
      <c r="A1417" s="31">
        <v>54179</v>
      </c>
      <c r="B1417" s="17" t="s">
        <v>34</v>
      </c>
      <c r="C1417" s="17" t="str">
        <f>IFERROR(INDEX(Cadastro!$C$5:$C$243,$AB1417),"NÃO INFORMADO")</f>
        <v>ELE</v>
      </c>
      <c r="D1417" s="17" t="str">
        <f>IFERROR(INDEX(Cadastro!$D$5:$D$243,$AB1417),"")</f>
        <v>6x1</v>
      </c>
      <c r="E1417" s="17" t="str">
        <f>IFERROR(INDEX(Cadastro!$G$5:$G$243,$AB1417),"")</f>
        <v>6x1</v>
      </c>
      <c r="F1417" s="29">
        <v>46315</v>
      </c>
      <c r="G1417" s="32" t="str">
        <f t="shared" si="132"/>
        <v>ter</v>
      </c>
      <c r="H1417" s="31">
        <f>IF($L1417=0,"",_xlfn.MINIFS(Dados!$Q:$Q,Dados!$A:$A,$A1417,Dados!$S:$S,$F1417))</f>
        <v>435</v>
      </c>
      <c r="I1417" s="31">
        <f>IF($H1417="","",_xlfn.MAXIFS(Dados!$R:$R,Dados!$A:$A,$A1417,Dados!$S:$S,$F1417))</f>
        <v>1000</v>
      </c>
      <c r="J1417" s="32" t="str">
        <f>IF($D1417&lt;&gt;"Folguista","",IFERROR(INDEX(Parâmetros!$D$52:$G$52,1,MIN(4,MAX(1,$W1417))),""))</f>
        <v/>
      </c>
      <c r="K1417" s="32" t="str">
        <f>IF(OR($AC1417&lt;&gt;"",$Y1417="Folga",$Y1417="Folga trabalhada",$Y1417="Férias (cadastro)",$Y1417="Férias / afastamento",$Y1417="Indeterminado (início da série)"),"",IF(OR($D1417="6x1",$D1417="FF 6x1"),IF(OR(WEEKDAY($F1417,2)=6,WEEKDAY($F1417,2)=7),"6x1 sáb/dom","6x1"),IF($D1417="5x2","5x2",IF($H1417="",IF($D1417="Folguista",$J1417,$E1417),IF(OR($H1417&gt;=Parâmetros!$E$18,$H1417&lt;Parâmetros!$E$19),"C",IF($H1417&lt;Parâmetros!$E$20,"A","B"))))))</f>
        <v>6x1</v>
      </c>
      <c r="L1417" s="30">
        <f>SUMIFS(Dados!$E:$E,Dados!$A:$A,$A1417,Dados!$S:$S,$F1417)</f>
        <v>8.42</v>
      </c>
      <c r="M1417" s="30">
        <f>IFERROR(INDEX(Parâmetros!$E$6:$E$11,MATCH($K1417,Parâmetros!$A$6:$A$11,0)),"")</f>
        <v>8.8000000000000007</v>
      </c>
      <c r="N1417" s="33">
        <f t="shared" si="133"/>
        <v>0.95681818181818168</v>
      </c>
      <c r="O1417" s="33">
        <f>Parâmetros!$E$13</f>
        <v>0.8</v>
      </c>
      <c r="P1417" s="32" t="str">
        <f>IF(OR($M1417="",$F1417&gt;Parâmetros!$E$14),"Não","Sim")</f>
        <v>Sim</v>
      </c>
      <c r="Q1417" s="32" t="str">
        <f t="shared" si="134"/>
        <v>Sim</v>
      </c>
      <c r="R1417" s="32" t="str">
        <f t="shared" si="135"/>
        <v>Sim</v>
      </c>
      <c r="S1417" s="30">
        <f t="shared" si="136"/>
        <v>0</v>
      </c>
      <c r="T1417" s="32" t="str">
        <f>IF($Q1417&lt;&gt;"Sim","",IF($N1417&gt;Parâmetros!$E$15,"Sim","Não"))</f>
        <v>Não</v>
      </c>
      <c r="U1417" s="17" t="str">
        <f t="shared" si="137"/>
        <v>Na meta</v>
      </c>
      <c r="V1417" s="17" t="str">
        <f>IF($AC1417&lt;&gt;"",IF($L1417&gt;0,"ATENÇÃO · apontou em dia de "&amp;LOWER($AC1417)&amp;" cadastrado","Exceção cadastrada · "&amp;$AC1417)&amp;IF($AD1417="",""," · "&amp;$AD1417),IF($E1417="Férias",IF($L1417&gt;0,"ATENÇÃO · apontou estando de férias no cadastro","Férias no cadastro"),IF($Y1417="Férias / afastamento","Afastamento · "&amp;($Z1417+$AA1417-1)&amp;" dias seguidos sem apontamento",IF($Y1417="Folga trabalhada","ATENÇÃO · apontou em dia de folga da escala 5x2",IF($Y1417="Folga",IF(AND($D1417="5x2",OR(WEEKDAY($F1417,2)=6,WEEKDAY($F1417,2)=7)),"Folga de fim de semana da escala 5x2",IF(AND(OR($D1417="6x1",$D1417="FF 6x1"),WEEKDAY($F1417,2)=6,FALSE()),"Folga de fim de semana · apontou no domingo anterior",IF(AND(OR($D1417="6x1",$D1417="FF 6x1"),WEEKDAY($F1417,2)=7,AND($A1417=$A1416,$L1416&gt;0)),"Folga de fim de semana · apontou no sábado",IF(AND(OR($D1417="6x1",$D1417="FF 6x1"),OR(WEEKDAY($F1417,2)=6,WEEKDAY($F1417,2)=7)),"Folga de fim de semana · sem apontamento no sábado nem no domingo","Folga prevista pelo ciclo")))),IF($Y1417="Indeterminado (início da série)","Sem histórico anterior — informe o dia do ciclo no Cadastro",IF($Y1417="Falta de registro",IF(OR(OR($D1417="6x1",$D1417="FF 6x1"),$D1417="5x2"),"FALTA DE REGISTRO · dia útil da escala "&amp;$E1417,"FALTA DE REGISTRO · dia "&amp;$W1417&amp;" de "&amp;IFERROR(INDEX(Parâmetros!$B$39:$B$48,MATCH($E1417,Parâmetros!$A$39:$A$48,0)),99)&amp;" do ciclo"),IF(OR($D1417="6x1",$D1417="FF 6x1"),IF(OR(AND(WEEKDAY($F1417,2)=6,AND($A1417=$A1418,$L1418&gt;0)),AND(WEEKDAY($F1417,2)=7,AND($A1417=$A1416,$L1416&gt;0))),"ATENÇÃO · apontou sábado e domingo no mesmo fim de semana",IF(OR(WEEKDAY($F1417,2)=6,WEEKDAY($F1417,2)=7),"Jornada de fim de semana do 6x1",IF(OR($H1417&gt;=Parâmetros!$E$20,$H1417&lt;Parâmetros!$E$19),"ATENÇÃO · 6x1 apontou fora do horário diurno","Jornada fixa do 6x1"))),IF($D1417="5x2","Jornada fixa do 5x2",IF($D1417="Folguista",IF($J1417=$K1417,"Evidência confirma sequência","DIVERGE · sequência "&amp;$J1417&amp;" × evidência "&amp;$K1417),IF($K1417=$E1417,"Evidência confirma cadastro","DIVERGE · cadastro "&amp;$E1417&amp;" × evidência "&amp;$K1417)))))))))))</f>
        <v>Jornada fixa do 6x1</v>
      </c>
      <c r="W1417" s="34" t="str">
        <f>IF(OR(OR($D1417="6x1",$D1417="FF 6x1"),$D1417="5x2"),"",IF($AB1417&lt;&gt;$AB1416,IF(IFERROR(INDEX(Cadastro!$F$5:$F$243,$AB1417),"")="",IF($L1417&gt;0,1,0),IF(IFERROR(INDEX(Cadastro!$F$5:$F$243,$AB1417),"")&lt;=IFERROR(INDEX(Parâmetros!$B$39:$B$48,MATCH($E1417,Parâmetros!$A$39:$A$48,0)),99),IFERROR(INDEX(Cadastro!$F$5:$F$243,$AB1417),""),0)),IF($L1417&gt;0,IF(N($X1416)&gt;0,1,N($W1416)+1),IF(AND($L1417=0,OR(N($W1416)&gt;=IFERROR(INDEX(Parâmetros!$B$39:$B$48,MATCH($E1417,Parâmetros!$A$39:$A$48,0)),99),AND(N($X1416)&gt;0,N($X1416)&lt;IFERROR(INDEX(Parâmetros!$C$39:$C$48,MATCH($E1417,Parâmetros!$A$39:$A$48,0)),0)))),0,N($W1416)+1))))</f>
        <v/>
      </c>
      <c r="X1417" s="34" t="str">
        <f>IF(OR(OR($D1417="6x1",$D1417="FF 6x1"),$D1417="5x2"),"",IF($AB1417&lt;&gt;$AB1416,IF(IFERROR(INDEX(Cadastro!$F$5:$F$243,$AB1417),"")="",0,IF(IFERROR(INDEX(Cadastro!$F$5:$F$243,$AB1417),"")&gt;IFERROR(INDEX(Parâmetros!$B$39:$B$48,MATCH($E1417,Parâmetros!$A$39:$A$48,0)),99),IFERROR(INDEX(Cadastro!$F$5:$F$243,$AB1417),"")-IFERROR(INDEX(Parâmetros!$B$39:$B$48,MATCH($E1417,Parâmetros!$A$39:$A$48,0)),99),0)),IF(AND($L1417=0,OR(N($W1416)&gt;=IFERROR(INDEX(Parâmetros!$B$39:$B$48,MATCH($E1417,Parâmetros!$A$39:$A$48,0)),99),AND(N($X1416)&gt;0,N($X1416)&lt;IFERROR(INDEX(Parâmetros!$C$39:$C$48,MATCH($E1417,Parâmetros!$A$39:$A$48,0)),0)))),N($X1416)+1,0)))</f>
        <v/>
      </c>
      <c r="Y1417" t="str">
        <f>IF($AC1417&lt;&gt;"",IF($L1417&gt;0,$AC1417&amp;" · com apontamento",$AC1417),IF($E1417="Férias",IF($L1417&gt;0,"Férias · com apontamento","Férias (cadastro)"),IF(($Z1417+$AA1417-1)&gt;Parâmetros!$E$16,"Férias / afastamento",IF(AND($D1417="5x2",OR(WEEKDAY($F1417,2)=6,WEEKDAY($F1417,2)=7)),IF($L1417&gt;0,"Folga trabalhada","Folga"),IF($L1417&gt;0,"Trabalhado",IF(OR(OR($D1417="6x1",$D1417="FF 6x1"),$D1417="5x2"),IF(AND(OR($D1417="6x1",$D1417="FF 6x1"),OR(WEEKDAY($F1417,2)=6,WEEKDAY($F1417,2)=7)),"Folga","Falta de registro"),IF(AND($AB1417&lt;&gt;$AB1416,IFERROR(INDEX(Cadastro!$F$5:$F$243,$AB1417),"")=""),"Indeterminado (início da série)",IF($X1417&gt;0,"Folga","Falta de registro"))))))))</f>
        <v>Trabalhado</v>
      </c>
      <c r="Z1417" s="34">
        <f>IF(OR($L1417&gt;0,$F1417&gt;Parâmetros!$E$14),0,IF($A1417&lt;&gt;$A1416,1,N($Z1416)+1))</f>
        <v>0</v>
      </c>
      <c r="AA1417" s="34">
        <f>IF(OR($L1417&gt;0,$F1417&gt;Parâmetros!$E$14),0,IF(OR($A1417&lt;&gt;$A1418,$F1418&gt;Parâmetros!$E$14),1,N($AA1418)+1))</f>
        <v>0</v>
      </c>
      <c r="AB1417" s="31">
        <f>IFERROR(MATCH($A1417&amp;"|"&amp;TEXT(_xlfn.MAXIFS(Cadastro!$E$5:$E$243,Cadastro!$A$5:$A$243,$A1417,Cadastro!$E$5:$E$243,"&lt;="&amp;$F1417),"yyyymmdd"),Cadastro!$I$5:$I$243,0),"")</f>
        <v>181</v>
      </c>
      <c r="AC1417" t="str">
        <f>IFERROR(_xlfn.SINGLE(INDEX(Exceções!$D$5:$D$203,MATCH($A1417&amp;"|"&amp;$F1417,Exceções!$F$5:$F$203,0))),"")</f>
        <v/>
      </c>
      <c r="AD1417" t="str">
        <f>IF($AC1417="","",IFERROR(_xlfn.SINGLE(INDEX(Exceções!$E$5:$E$203,MATCH($A1417&amp;"|"&amp;$F1417,Exceções!$F$5:$F$203,0))),""))</f>
        <v/>
      </c>
    </row>
    <row r="1418" spans="1:30" ht="15" hidden="1" customHeight="1" x14ac:dyDescent="0.25">
      <c r="A1418" s="31">
        <v>54179</v>
      </c>
      <c r="B1418" s="17" t="s">
        <v>34</v>
      </c>
      <c r="C1418" s="17" t="str">
        <f>IFERROR(INDEX(Cadastro!$C$5:$C$243,$AB1418),"NÃO INFORMADO")</f>
        <v>ELE</v>
      </c>
      <c r="D1418" s="17" t="str">
        <f>IFERROR(INDEX(Cadastro!$D$5:$D$243,$AB1418),"")</f>
        <v>6x1</v>
      </c>
      <c r="E1418" s="17" t="str">
        <f>IFERROR(INDEX(Cadastro!$G$5:$G$243,$AB1418),"")</f>
        <v>6x1</v>
      </c>
      <c r="F1418" s="29">
        <v>46316</v>
      </c>
      <c r="G1418" s="32" t="str">
        <f t="shared" si="132"/>
        <v>qua</v>
      </c>
      <c r="H1418" s="31">
        <f>IF($L1418=0,"",_xlfn.MINIFS(Dados!$Q:$Q,Dados!$A:$A,$A1418,Dados!$S:$S,$F1418))</f>
        <v>435</v>
      </c>
      <c r="I1418" s="31">
        <f>IF($H1418="","",_xlfn.MAXIFS(Dados!$R:$R,Dados!$A:$A,$A1418,Dados!$S:$S,$F1418))</f>
        <v>1000</v>
      </c>
      <c r="J1418" s="32" t="str">
        <f>IF($D1418&lt;&gt;"Folguista","",IFERROR(INDEX(Parâmetros!$D$52:$G$52,1,MIN(4,MAX(1,$W1418))),""))</f>
        <v/>
      </c>
      <c r="K1418" s="32" t="str">
        <f>IF(OR($AC1418&lt;&gt;"",$Y1418="Folga",$Y1418="Folga trabalhada",$Y1418="Férias (cadastro)",$Y1418="Férias / afastamento",$Y1418="Indeterminado (início da série)"),"",IF(OR($D1418="6x1",$D1418="FF 6x1"),IF(OR(WEEKDAY($F1418,2)=6,WEEKDAY($F1418,2)=7),"6x1 sáb/dom","6x1"),IF($D1418="5x2","5x2",IF($H1418="",IF($D1418="Folguista",$J1418,$E1418),IF(OR($H1418&gt;=Parâmetros!$E$18,$H1418&lt;Parâmetros!$E$19),"C",IF($H1418&lt;Parâmetros!$E$20,"A","B"))))))</f>
        <v>6x1</v>
      </c>
      <c r="L1418" s="30">
        <f>SUMIFS(Dados!$E:$E,Dados!$A:$A,$A1418,Dados!$S:$S,$F1418)</f>
        <v>9.39</v>
      </c>
      <c r="M1418" s="30">
        <f>IFERROR(INDEX(Parâmetros!$E$6:$E$11,MATCH($K1418,Parâmetros!$A$6:$A$11,0)),"")</f>
        <v>8.8000000000000007</v>
      </c>
      <c r="N1418" s="33">
        <f t="shared" si="133"/>
        <v>1.0670454545454546</v>
      </c>
      <c r="O1418" s="33">
        <f>Parâmetros!$E$13</f>
        <v>0.8</v>
      </c>
      <c r="P1418" s="32" t="str">
        <f>IF(OR($M1418="",$F1418&gt;Parâmetros!$E$14),"Não","Sim")</f>
        <v>Sim</v>
      </c>
      <c r="Q1418" s="32" t="str">
        <f t="shared" si="134"/>
        <v>Sim</v>
      </c>
      <c r="R1418" s="32" t="str">
        <f t="shared" si="135"/>
        <v>Sim</v>
      </c>
      <c r="S1418" s="30">
        <f t="shared" si="136"/>
        <v>0</v>
      </c>
      <c r="T1418" s="32" t="str">
        <f>IF($Q1418&lt;&gt;"Sim","",IF($N1418&gt;Parâmetros!$E$15,"Sim","Não"))</f>
        <v>Sim</v>
      </c>
      <c r="U1418" s="17" t="str">
        <f t="shared" si="137"/>
        <v>Na meta</v>
      </c>
      <c r="V1418" s="17" t="str">
        <f>IF($AC1418&lt;&gt;"",IF($L1418&gt;0,"ATENÇÃO · apontou em dia de "&amp;LOWER($AC1418)&amp;" cadastrado","Exceção cadastrada · "&amp;$AC1418)&amp;IF($AD1418="",""," · "&amp;$AD1418),IF($E1418="Férias",IF($L1418&gt;0,"ATENÇÃO · apontou estando de férias no cadastro","Férias no cadastro"),IF($Y1418="Férias / afastamento","Afastamento · "&amp;($Z1418+$AA1418-1)&amp;" dias seguidos sem apontamento",IF($Y1418="Folga trabalhada","ATENÇÃO · apontou em dia de folga da escala 5x2",IF($Y1418="Folga",IF(AND($D1418="5x2",OR(WEEKDAY($F1418,2)=6,WEEKDAY($F1418,2)=7)),"Folga de fim de semana da escala 5x2",IF(AND(OR($D1418="6x1",$D1418="FF 6x1"),WEEKDAY($F1418,2)=6,FALSE()),"Folga de fim de semana · apontou no domingo anterior",IF(AND(OR($D1418="6x1",$D1418="FF 6x1"),WEEKDAY($F1418,2)=7,AND($A1418=$A1417,$L1417&gt;0)),"Folga de fim de semana · apontou no sábado",IF(AND(OR($D1418="6x1",$D1418="FF 6x1"),OR(WEEKDAY($F1418,2)=6,WEEKDAY($F1418,2)=7)),"Folga de fim de semana · sem apontamento no sábado nem no domingo","Folga prevista pelo ciclo")))),IF($Y1418="Indeterminado (início da série)","Sem histórico anterior — informe o dia do ciclo no Cadastro",IF($Y1418="Falta de registro",IF(OR(OR($D1418="6x1",$D1418="FF 6x1"),$D1418="5x2"),"FALTA DE REGISTRO · dia útil da escala "&amp;$E1418,"FALTA DE REGISTRO · dia "&amp;$W1418&amp;" de "&amp;IFERROR(INDEX(Parâmetros!$B$39:$B$48,MATCH($E1418,Parâmetros!$A$39:$A$48,0)),99)&amp;" do ciclo"),IF(OR($D1418="6x1",$D1418="FF 6x1"),IF(OR(AND(WEEKDAY($F1418,2)=6,AND($A1418=$A1419,$L1419&gt;0)),AND(WEEKDAY($F1418,2)=7,AND($A1418=$A1417,$L1417&gt;0))),"ATENÇÃO · apontou sábado e domingo no mesmo fim de semana",IF(OR(WEEKDAY($F1418,2)=6,WEEKDAY($F1418,2)=7),"Jornada de fim de semana do 6x1",IF(OR($H1418&gt;=Parâmetros!$E$20,$H1418&lt;Parâmetros!$E$19),"ATENÇÃO · 6x1 apontou fora do horário diurno","Jornada fixa do 6x1"))),IF($D1418="5x2","Jornada fixa do 5x2",IF($D1418="Folguista",IF($J1418=$K1418,"Evidência confirma sequência","DIVERGE · sequência "&amp;$J1418&amp;" × evidência "&amp;$K1418),IF($K1418=$E1418,"Evidência confirma cadastro","DIVERGE · cadastro "&amp;$E1418&amp;" × evidência "&amp;$K1418)))))))))))</f>
        <v>Jornada fixa do 6x1</v>
      </c>
      <c r="W1418" s="34" t="str">
        <f>IF(OR(OR($D1418="6x1",$D1418="FF 6x1"),$D1418="5x2"),"",IF($AB1418&lt;&gt;$AB1417,IF(IFERROR(INDEX(Cadastro!$F$5:$F$243,$AB1418),"")="",IF($L1418&gt;0,1,0),IF(IFERROR(INDEX(Cadastro!$F$5:$F$243,$AB1418),"")&lt;=IFERROR(INDEX(Parâmetros!$B$39:$B$48,MATCH($E1418,Parâmetros!$A$39:$A$48,0)),99),IFERROR(INDEX(Cadastro!$F$5:$F$243,$AB1418),""),0)),IF($L1418&gt;0,IF(N($X1417)&gt;0,1,N($W1417)+1),IF(AND($L1418=0,OR(N($W1417)&gt;=IFERROR(INDEX(Parâmetros!$B$39:$B$48,MATCH($E1418,Parâmetros!$A$39:$A$48,0)),99),AND(N($X1417)&gt;0,N($X1417)&lt;IFERROR(INDEX(Parâmetros!$C$39:$C$48,MATCH($E1418,Parâmetros!$A$39:$A$48,0)),0)))),0,N($W1417)+1))))</f>
        <v/>
      </c>
      <c r="X1418" s="34" t="str">
        <f>IF(OR(OR($D1418="6x1",$D1418="FF 6x1"),$D1418="5x2"),"",IF($AB1418&lt;&gt;$AB1417,IF(IFERROR(INDEX(Cadastro!$F$5:$F$243,$AB1418),"")="",0,IF(IFERROR(INDEX(Cadastro!$F$5:$F$243,$AB1418),"")&gt;IFERROR(INDEX(Parâmetros!$B$39:$B$48,MATCH($E1418,Parâmetros!$A$39:$A$48,0)),99),IFERROR(INDEX(Cadastro!$F$5:$F$243,$AB1418),"")-IFERROR(INDEX(Parâmetros!$B$39:$B$48,MATCH($E1418,Parâmetros!$A$39:$A$48,0)),99),0)),IF(AND($L1418=0,OR(N($W1417)&gt;=IFERROR(INDEX(Parâmetros!$B$39:$B$48,MATCH($E1418,Parâmetros!$A$39:$A$48,0)),99),AND(N($X1417)&gt;0,N($X1417)&lt;IFERROR(INDEX(Parâmetros!$C$39:$C$48,MATCH($E1418,Parâmetros!$A$39:$A$48,0)),0)))),N($X1417)+1,0)))</f>
        <v/>
      </c>
      <c r="Y1418" t="str">
        <f>IF($AC1418&lt;&gt;"",IF($L1418&gt;0,$AC1418&amp;" · com apontamento",$AC1418),IF($E1418="Férias",IF($L1418&gt;0,"Férias · com apontamento","Férias (cadastro)"),IF(($Z1418+$AA1418-1)&gt;Parâmetros!$E$16,"Férias / afastamento",IF(AND($D1418="5x2",OR(WEEKDAY($F1418,2)=6,WEEKDAY($F1418,2)=7)),IF($L1418&gt;0,"Folga trabalhada","Folga"),IF($L1418&gt;0,"Trabalhado",IF(OR(OR($D1418="6x1",$D1418="FF 6x1"),$D1418="5x2"),IF(AND(OR($D1418="6x1",$D1418="FF 6x1"),OR(WEEKDAY($F1418,2)=6,WEEKDAY($F1418,2)=7)),"Folga","Falta de registro"),IF(AND($AB1418&lt;&gt;$AB1417,IFERROR(INDEX(Cadastro!$F$5:$F$243,$AB1418),"")=""),"Indeterminado (início da série)",IF($X1418&gt;0,"Folga","Falta de registro"))))))))</f>
        <v>Trabalhado</v>
      </c>
      <c r="Z1418" s="34">
        <f>IF(OR($L1418&gt;0,$F1418&gt;Parâmetros!$E$14),0,IF($A1418&lt;&gt;$A1417,1,N($Z1417)+1))</f>
        <v>0</v>
      </c>
      <c r="AA1418" s="34">
        <f>IF(OR($L1418&gt;0,$F1418&gt;Parâmetros!$E$14),0,IF(OR($A1418&lt;&gt;$A1419,$F1419&gt;Parâmetros!$E$14),1,N($AA1419)+1))</f>
        <v>0</v>
      </c>
      <c r="AB1418" s="31">
        <f>IFERROR(MATCH($A1418&amp;"|"&amp;TEXT(_xlfn.MAXIFS(Cadastro!$E$5:$E$243,Cadastro!$A$5:$A$243,$A1418,Cadastro!$E$5:$E$243,"&lt;="&amp;$F1418),"yyyymmdd"),Cadastro!$I$5:$I$243,0),"")</f>
        <v>181</v>
      </c>
      <c r="AC1418" t="str">
        <f>IFERROR(_xlfn.SINGLE(INDEX(Exceções!$D$5:$D$203,MATCH($A1418&amp;"|"&amp;$F1418,Exceções!$F$5:$F$203,0))),"")</f>
        <v/>
      </c>
      <c r="AD1418" t="str">
        <f>IF($AC1418="","",IFERROR(_xlfn.SINGLE(INDEX(Exceções!$E$5:$E$203,MATCH($A1418&amp;"|"&amp;$F1418,Exceções!$F$5:$F$203,0))),""))</f>
        <v/>
      </c>
    </row>
    <row r="1419" spans="1:30" ht="15" hidden="1" customHeight="1" x14ac:dyDescent="0.25">
      <c r="A1419" s="31">
        <v>54179</v>
      </c>
      <c r="B1419" s="17" t="s">
        <v>34</v>
      </c>
      <c r="C1419" s="17" t="str">
        <f>IFERROR(INDEX(Cadastro!$C$5:$C$243,$AB1419),"NÃO INFORMADO")</f>
        <v>ELE</v>
      </c>
      <c r="D1419" s="17" t="str">
        <f>IFERROR(INDEX(Cadastro!$D$5:$D$243,$AB1419),"")</f>
        <v>6x1</v>
      </c>
      <c r="E1419" s="17" t="str">
        <f>IFERROR(INDEX(Cadastro!$G$5:$G$243,$AB1419),"")</f>
        <v>6x1</v>
      </c>
      <c r="F1419" s="29">
        <v>46317</v>
      </c>
      <c r="G1419" s="32" t="str">
        <f t="shared" si="132"/>
        <v>qui</v>
      </c>
      <c r="H1419" s="31">
        <f>IF($L1419=0,"",_xlfn.MINIFS(Dados!$Q:$Q,Dados!$A:$A,$A1419,Dados!$S:$S,$F1419))</f>
        <v>435</v>
      </c>
      <c r="I1419" s="31">
        <f>IF($H1419="","",_xlfn.MAXIFS(Dados!$R:$R,Dados!$A:$A,$A1419,Dados!$S:$S,$F1419))</f>
        <v>1000</v>
      </c>
      <c r="J1419" s="32" t="str">
        <f>IF($D1419&lt;&gt;"Folguista","",IFERROR(INDEX(Parâmetros!$D$52:$G$52,1,MIN(4,MAX(1,$W1419))),""))</f>
        <v/>
      </c>
      <c r="K1419" s="32" t="str">
        <f>IF(OR($AC1419&lt;&gt;"",$Y1419="Folga",$Y1419="Folga trabalhada",$Y1419="Férias (cadastro)",$Y1419="Férias / afastamento",$Y1419="Indeterminado (início da série)"),"",IF(OR($D1419="6x1",$D1419="FF 6x1"),IF(OR(WEEKDAY($F1419,2)=6,WEEKDAY($F1419,2)=7),"6x1 sáb/dom","6x1"),IF($D1419="5x2","5x2",IF($H1419="",IF($D1419="Folguista",$J1419,$E1419),IF(OR($H1419&gt;=Parâmetros!$E$18,$H1419&lt;Parâmetros!$E$19),"C",IF($H1419&lt;Parâmetros!$E$20,"A","B"))))))</f>
        <v>6x1</v>
      </c>
      <c r="L1419" s="30">
        <f>SUMIFS(Dados!$E:$E,Dados!$A:$A,$A1419,Dados!$S:$S,$F1419)</f>
        <v>8.41</v>
      </c>
      <c r="M1419" s="30">
        <f>IFERROR(INDEX(Parâmetros!$E$6:$E$11,MATCH($K1419,Parâmetros!$A$6:$A$11,0)),"")</f>
        <v>8.8000000000000007</v>
      </c>
      <c r="N1419" s="33">
        <f t="shared" si="133"/>
        <v>0.95568181818181808</v>
      </c>
      <c r="O1419" s="33">
        <f>Parâmetros!$E$13</f>
        <v>0.8</v>
      </c>
      <c r="P1419" s="32" t="str">
        <f>IF(OR($M1419="",$F1419&gt;Parâmetros!$E$14),"Não","Sim")</f>
        <v>Sim</v>
      </c>
      <c r="Q1419" s="32" t="str">
        <f t="shared" si="134"/>
        <v>Sim</v>
      </c>
      <c r="R1419" s="32" t="str">
        <f t="shared" si="135"/>
        <v>Sim</v>
      </c>
      <c r="S1419" s="30">
        <f t="shared" si="136"/>
        <v>0</v>
      </c>
      <c r="T1419" s="32" t="str">
        <f>IF($Q1419&lt;&gt;"Sim","",IF($N1419&gt;Parâmetros!$E$15,"Sim","Não"))</f>
        <v>Não</v>
      </c>
      <c r="U1419" s="17" t="str">
        <f t="shared" si="137"/>
        <v>Na meta</v>
      </c>
      <c r="V1419" s="17" t="str">
        <f>IF($AC1419&lt;&gt;"",IF($L1419&gt;0,"ATENÇÃO · apontou em dia de "&amp;LOWER($AC1419)&amp;" cadastrado","Exceção cadastrada · "&amp;$AC1419)&amp;IF($AD1419="",""," · "&amp;$AD1419),IF($E1419="Férias",IF($L1419&gt;0,"ATENÇÃO · apontou estando de férias no cadastro","Férias no cadastro"),IF($Y1419="Férias / afastamento","Afastamento · "&amp;($Z1419+$AA1419-1)&amp;" dias seguidos sem apontamento",IF($Y1419="Folga trabalhada","ATENÇÃO · apontou em dia de folga da escala 5x2",IF($Y1419="Folga",IF(AND($D1419="5x2",OR(WEEKDAY($F1419,2)=6,WEEKDAY($F1419,2)=7)),"Folga de fim de semana da escala 5x2",IF(AND(OR($D1419="6x1",$D1419="FF 6x1"),WEEKDAY($F1419,2)=6,FALSE()),"Folga de fim de semana · apontou no domingo anterior",IF(AND(OR($D1419="6x1",$D1419="FF 6x1"),WEEKDAY($F1419,2)=7,AND($A1419=$A1418,$L1418&gt;0)),"Folga de fim de semana · apontou no sábado",IF(AND(OR($D1419="6x1",$D1419="FF 6x1"),OR(WEEKDAY($F1419,2)=6,WEEKDAY($F1419,2)=7)),"Folga de fim de semana · sem apontamento no sábado nem no domingo","Folga prevista pelo ciclo")))),IF($Y1419="Indeterminado (início da série)","Sem histórico anterior — informe o dia do ciclo no Cadastro",IF($Y1419="Falta de registro",IF(OR(OR($D1419="6x1",$D1419="FF 6x1"),$D1419="5x2"),"FALTA DE REGISTRO · dia útil da escala "&amp;$E1419,"FALTA DE REGISTRO · dia "&amp;$W1419&amp;" de "&amp;IFERROR(INDEX(Parâmetros!$B$39:$B$48,MATCH($E1419,Parâmetros!$A$39:$A$48,0)),99)&amp;" do ciclo"),IF(OR($D1419="6x1",$D1419="FF 6x1"),IF(OR(AND(WEEKDAY($F1419,2)=6,AND($A1419=$A1420,$L1420&gt;0)),AND(WEEKDAY($F1419,2)=7,AND($A1419=$A1418,$L1418&gt;0))),"ATENÇÃO · apontou sábado e domingo no mesmo fim de semana",IF(OR(WEEKDAY($F1419,2)=6,WEEKDAY($F1419,2)=7),"Jornada de fim de semana do 6x1",IF(OR($H1419&gt;=Parâmetros!$E$20,$H1419&lt;Parâmetros!$E$19),"ATENÇÃO · 6x1 apontou fora do horário diurno","Jornada fixa do 6x1"))),IF($D1419="5x2","Jornada fixa do 5x2",IF($D1419="Folguista",IF($J1419=$K1419,"Evidência confirma sequência","DIVERGE · sequência "&amp;$J1419&amp;" × evidência "&amp;$K1419),IF($K1419=$E1419,"Evidência confirma cadastro","DIVERGE · cadastro "&amp;$E1419&amp;" × evidência "&amp;$K1419)))))))))))</f>
        <v>Jornada fixa do 6x1</v>
      </c>
      <c r="W1419" s="34" t="str">
        <f>IF(OR(OR($D1419="6x1",$D1419="FF 6x1"),$D1419="5x2"),"",IF($AB1419&lt;&gt;$AB1418,IF(IFERROR(INDEX(Cadastro!$F$5:$F$243,$AB1419),"")="",IF($L1419&gt;0,1,0),IF(IFERROR(INDEX(Cadastro!$F$5:$F$243,$AB1419),"")&lt;=IFERROR(INDEX(Parâmetros!$B$39:$B$48,MATCH($E1419,Parâmetros!$A$39:$A$48,0)),99),IFERROR(INDEX(Cadastro!$F$5:$F$243,$AB1419),""),0)),IF($L1419&gt;0,IF(N($X1418)&gt;0,1,N($W1418)+1),IF(AND($L1419=0,OR(N($W1418)&gt;=IFERROR(INDEX(Parâmetros!$B$39:$B$48,MATCH($E1419,Parâmetros!$A$39:$A$48,0)),99),AND(N($X1418)&gt;0,N($X1418)&lt;IFERROR(INDEX(Parâmetros!$C$39:$C$48,MATCH($E1419,Parâmetros!$A$39:$A$48,0)),0)))),0,N($W1418)+1))))</f>
        <v/>
      </c>
      <c r="X1419" s="34" t="str">
        <f>IF(OR(OR($D1419="6x1",$D1419="FF 6x1"),$D1419="5x2"),"",IF($AB1419&lt;&gt;$AB1418,IF(IFERROR(INDEX(Cadastro!$F$5:$F$243,$AB1419),"")="",0,IF(IFERROR(INDEX(Cadastro!$F$5:$F$243,$AB1419),"")&gt;IFERROR(INDEX(Parâmetros!$B$39:$B$48,MATCH($E1419,Parâmetros!$A$39:$A$48,0)),99),IFERROR(INDEX(Cadastro!$F$5:$F$243,$AB1419),"")-IFERROR(INDEX(Parâmetros!$B$39:$B$48,MATCH($E1419,Parâmetros!$A$39:$A$48,0)),99),0)),IF(AND($L1419=0,OR(N($W1418)&gt;=IFERROR(INDEX(Parâmetros!$B$39:$B$48,MATCH($E1419,Parâmetros!$A$39:$A$48,0)),99),AND(N($X1418)&gt;0,N($X1418)&lt;IFERROR(INDEX(Parâmetros!$C$39:$C$48,MATCH($E1419,Parâmetros!$A$39:$A$48,0)),0)))),N($X1418)+1,0)))</f>
        <v/>
      </c>
      <c r="Y1419" t="str">
        <f>IF($AC1419&lt;&gt;"",IF($L1419&gt;0,$AC1419&amp;" · com apontamento",$AC1419),IF($E1419="Férias",IF($L1419&gt;0,"Férias · com apontamento","Férias (cadastro)"),IF(($Z1419+$AA1419-1)&gt;Parâmetros!$E$16,"Férias / afastamento",IF(AND($D1419="5x2",OR(WEEKDAY($F1419,2)=6,WEEKDAY($F1419,2)=7)),IF($L1419&gt;0,"Folga trabalhada","Folga"),IF($L1419&gt;0,"Trabalhado",IF(OR(OR($D1419="6x1",$D1419="FF 6x1"),$D1419="5x2"),IF(AND(OR($D1419="6x1",$D1419="FF 6x1"),OR(WEEKDAY($F1419,2)=6,WEEKDAY($F1419,2)=7)),"Folga","Falta de registro"),IF(AND($AB1419&lt;&gt;$AB1418,IFERROR(INDEX(Cadastro!$F$5:$F$243,$AB1419),"")=""),"Indeterminado (início da série)",IF($X1419&gt;0,"Folga","Falta de registro"))))))))</f>
        <v>Trabalhado</v>
      </c>
      <c r="Z1419" s="34">
        <f>IF(OR($L1419&gt;0,$F1419&gt;Parâmetros!$E$14),0,IF($A1419&lt;&gt;$A1418,1,N($Z1418)+1))</f>
        <v>0</v>
      </c>
      <c r="AA1419" s="34">
        <f>IF(OR($L1419&gt;0,$F1419&gt;Parâmetros!$E$14),0,IF(OR($A1419&lt;&gt;$A1420,$F1420&gt;Parâmetros!$E$14),1,N($AA1420)+1))</f>
        <v>0</v>
      </c>
      <c r="AB1419" s="31">
        <f>IFERROR(MATCH($A1419&amp;"|"&amp;TEXT(_xlfn.MAXIFS(Cadastro!$E$5:$E$243,Cadastro!$A$5:$A$243,$A1419,Cadastro!$E$5:$E$243,"&lt;="&amp;$F1419),"yyyymmdd"),Cadastro!$I$5:$I$243,0),"")</f>
        <v>181</v>
      </c>
      <c r="AC1419" t="str">
        <f>IFERROR(_xlfn.SINGLE(INDEX(Exceções!$D$5:$D$203,MATCH($A1419&amp;"|"&amp;$F1419,Exceções!$F$5:$F$203,0))),"")</f>
        <v/>
      </c>
      <c r="AD1419" t="str">
        <f>IF($AC1419="","",IFERROR(_xlfn.SINGLE(INDEX(Exceções!$E$5:$E$203,MATCH($A1419&amp;"|"&amp;$F1419,Exceções!$F$5:$F$203,0))),""))</f>
        <v/>
      </c>
    </row>
    <row r="1420" spans="1:30" ht="15" hidden="1" customHeight="1" x14ac:dyDescent="0.25">
      <c r="A1420" s="31">
        <v>54179</v>
      </c>
      <c r="B1420" s="17" t="s">
        <v>34</v>
      </c>
      <c r="C1420" s="17" t="str">
        <f>IFERROR(INDEX(Cadastro!$C$5:$C$243,$AB1420),"NÃO INFORMADO")</f>
        <v>ELE</v>
      </c>
      <c r="D1420" s="17" t="str">
        <f>IFERROR(INDEX(Cadastro!$D$5:$D$243,$AB1420),"")</f>
        <v>6x1</v>
      </c>
      <c r="E1420" s="17" t="str">
        <f>IFERROR(INDEX(Cadastro!$G$5:$G$243,$AB1420),"")</f>
        <v>6x1</v>
      </c>
      <c r="F1420" s="29">
        <v>46318</v>
      </c>
      <c r="G1420" s="32" t="str">
        <f t="shared" si="132"/>
        <v>sex</v>
      </c>
      <c r="H1420" s="31">
        <f>IF($L1420=0,"",_xlfn.MINIFS(Dados!$Q:$Q,Dados!$A:$A,$A1420,Dados!$S:$S,$F1420))</f>
        <v>435</v>
      </c>
      <c r="I1420" s="31">
        <f>IF($H1420="","",_xlfn.MAXIFS(Dados!$R:$R,Dados!$A:$A,$A1420,Dados!$S:$S,$F1420))</f>
        <v>930</v>
      </c>
      <c r="J1420" s="32" t="str">
        <f>IF($D1420&lt;&gt;"Folguista","",IFERROR(INDEX(Parâmetros!$D$52:$G$52,1,MIN(4,MAX(1,$W1420))),""))</f>
        <v/>
      </c>
      <c r="K1420" s="32" t="str">
        <f>IF(OR($AC1420&lt;&gt;"",$Y1420="Folga",$Y1420="Folga trabalhada",$Y1420="Férias (cadastro)",$Y1420="Férias / afastamento",$Y1420="Indeterminado (início da série)"),"",IF(OR($D1420="6x1",$D1420="FF 6x1"),IF(OR(WEEKDAY($F1420,2)=6,WEEKDAY($F1420,2)=7),"6x1 sáb/dom","6x1"),IF($D1420="5x2","5x2",IF($H1420="",IF($D1420="Folguista",$J1420,$E1420),IF(OR($H1420&gt;=Parâmetros!$E$18,$H1420&lt;Parâmetros!$E$19),"C",IF($H1420&lt;Parâmetros!$E$20,"A","B"))))))</f>
        <v>6x1</v>
      </c>
      <c r="L1420" s="30">
        <f>SUMIFS(Dados!$E:$E,Dados!$A:$A,$A1420,Dados!$S:$S,$F1420)</f>
        <v>6.2100000000000009</v>
      </c>
      <c r="M1420" s="30">
        <f>IFERROR(INDEX(Parâmetros!$E$6:$E$11,MATCH($K1420,Parâmetros!$A$6:$A$11,0)),"")</f>
        <v>8.8000000000000007</v>
      </c>
      <c r="N1420" s="33">
        <f t="shared" si="133"/>
        <v>0.70568181818181819</v>
      </c>
      <c r="O1420" s="33">
        <f>Parâmetros!$E$13</f>
        <v>0.8</v>
      </c>
      <c r="P1420" s="32" t="str">
        <f>IF(OR($M1420="",$F1420&gt;Parâmetros!$E$14),"Não","Sim")</f>
        <v>Sim</v>
      </c>
      <c r="Q1420" s="32" t="str">
        <f t="shared" si="134"/>
        <v>Sim</v>
      </c>
      <c r="R1420" s="32" t="str">
        <f t="shared" si="135"/>
        <v>Não</v>
      </c>
      <c r="S1420" s="30">
        <f t="shared" si="136"/>
        <v>0.83000000000000007</v>
      </c>
      <c r="T1420" s="32" t="str">
        <f>IF($Q1420&lt;&gt;"Sim","",IF($N1420&gt;Parâmetros!$E$15,"Sim","Não"))</f>
        <v>Não</v>
      </c>
      <c r="U1420" s="17" t="str">
        <f t="shared" si="137"/>
        <v>Abaixo da meta</v>
      </c>
      <c r="V1420" s="17" t="str">
        <f>IF($AC1420&lt;&gt;"",IF($L1420&gt;0,"ATENÇÃO · apontou em dia de "&amp;LOWER($AC1420)&amp;" cadastrado","Exceção cadastrada · "&amp;$AC1420)&amp;IF($AD1420="",""," · "&amp;$AD1420),IF($E1420="Férias",IF($L1420&gt;0,"ATENÇÃO · apontou estando de férias no cadastro","Férias no cadastro"),IF($Y1420="Férias / afastamento","Afastamento · "&amp;($Z1420+$AA1420-1)&amp;" dias seguidos sem apontamento",IF($Y1420="Folga trabalhada","ATENÇÃO · apontou em dia de folga da escala 5x2",IF($Y1420="Folga",IF(AND($D1420="5x2",OR(WEEKDAY($F1420,2)=6,WEEKDAY($F1420,2)=7)),"Folga de fim de semana da escala 5x2",IF(AND(OR($D1420="6x1",$D1420="FF 6x1"),WEEKDAY($F1420,2)=6,FALSE()),"Folga de fim de semana · apontou no domingo anterior",IF(AND(OR($D1420="6x1",$D1420="FF 6x1"),WEEKDAY($F1420,2)=7,AND($A1420=$A1419,$L1419&gt;0)),"Folga de fim de semana · apontou no sábado",IF(AND(OR($D1420="6x1",$D1420="FF 6x1"),OR(WEEKDAY($F1420,2)=6,WEEKDAY($F1420,2)=7)),"Folga de fim de semana · sem apontamento no sábado nem no domingo","Folga prevista pelo ciclo")))),IF($Y1420="Indeterminado (início da série)","Sem histórico anterior — informe o dia do ciclo no Cadastro",IF($Y1420="Falta de registro",IF(OR(OR($D1420="6x1",$D1420="FF 6x1"),$D1420="5x2"),"FALTA DE REGISTRO · dia útil da escala "&amp;$E1420,"FALTA DE REGISTRO · dia "&amp;$W1420&amp;" de "&amp;IFERROR(INDEX(Parâmetros!$B$39:$B$48,MATCH($E1420,Parâmetros!$A$39:$A$48,0)),99)&amp;" do ciclo"),IF(OR($D1420="6x1",$D1420="FF 6x1"),IF(OR(AND(WEEKDAY($F1420,2)=6,AND($A1420=$A1421,$L1421&gt;0)),AND(WEEKDAY($F1420,2)=7,AND($A1420=$A1419,$L1419&gt;0))),"ATENÇÃO · apontou sábado e domingo no mesmo fim de semana",IF(OR(WEEKDAY($F1420,2)=6,WEEKDAY($F1420,2)=7),"Jornada de fim de semana do 6x1",IF(OR($H1420&gt;=Parâmetros!$E$20,$H1420&lt;Parâmetros!$E$19),"ATENÇÃO · 6x1 apontou fora do horário diurno","Jornada fixa do 6x1"))),IF($D1420="5x2","Jornada fixa do 5x2",IF($D1420="Folguista",IF($J1420=$K1420,"Evidência confirma sequência","DIVERGE · sequência "&amp;$J1420&amp;" × evidência "&amp;$K1420),IF($K1420=$E1420,"Evidência confirma cadastro","DIVERGE · cadastro "&amp;$E1420&amp;" × evidência "&amp;$K1420)))))))))))</f>
        <v>Jornada fixa do 6x1</v>
      </c>
      <c r="W1420" s="34" t="str">
        <f>IF(OR(OR($D1420="6x1",$D1420="FF 6x1"),$D1420="5x2"),"",IF($AB1420&lt;&gt;$AB1419,IF(IFERROR(INDEX(Cadastro!$F$5:$F$243,$AB1420),"")="",IF($L1420&gt;0,1,0),IF(IFERROR(INDEX(Cadastro!$F$5:$F$243,$AB1420),"")&lt;=IFERROR(INDEX(Parâmetros!$B$39:$B$48,MATCH($E1420,Parâmetros!$A$39:$A$48,0)),99),IFERROR(INDEX(Cadastro!$F$5:$F$243,$AB1420),""),0)),IF($L1420&gt;0,IF(N($X1419)&gt;0,1,N($W1419)+1),IF(AND($L1420=0,OR(N($W1419)&gt;=IFERROR(INDEX(Parâmetros!$B$39:$B$48,MATCH($E1420,Parâmetros!$A$39:$A$48,0)),99),AND(N($X1419)&gt;0,N($X1419)&lt;IFERROR(INDEX(Parâmetros!$C$39:$C$48,MATCH($E1420,Parâmetros!$A$39:$A$48,0)),0)))),0,N($W1419)+1))))</f>
        <v/>
      </c>
      <c r="X1420" s="34" t="str">
        <f>IF(OR(OR($D1420="6x1",$D1420="FF 6x1"),$D1420="5x2"),"",IF($AB1420&lt;&gt;$AB1419,IF(IFERROR(INDEX(Cadastro!$F$5:$F$243,$AB1420),"")="",0,IF(IFERROR(INDEX(Cadastro!$F$5:$F$243,$AB1420),"")&gt;IFERROR(INDEX(Parâmetros!$B$39:$B$48,MATCH($E1420,Parâmetros!$A$39:$A$48,0)),99),IFERROR(INDEX(Cadastro!$F$5:$F$243,$AB1420),"")-IFERROR(INDEX(Parâmetros!$B$39:$B$48,MATCH($E1420,Parâmetros!$A$39:$A$48,0)),99),0)),IF(AND($L1420=0,OR(N($W1419)&gt;=IFERROR(INDEX(Parâmetros!$B$39:$B$48,MATCH($E1420,Parâmetros!$A$39:$A$48,0)),99),AND(N($X1419)&gt;0,N($X1419)&lt;IFERROR(INDEX(Parâmetros!$C$39:$C$48,MATCH($E1420,Parâmetros!$A$39:$A$48,0)),0)))),N($X1419)+1,0)))</f>
        <v/>
      </c>
      <c r="Y1420" t="str">
        <f>IF($AC1420&lt;&gt;"",IF($L1420&gt;0,$AC1420&amp;" · com apontamento",$AC1420),IF($E1420="Férias",IF($L1420&gt;0,"Férias · com apontamento","Férias (cadastro)"),IF(($Z1420+$AA1420-1)&gt;Parâmetros!$E$16,"Férias / afastamento",IF(AND($D1420="5x2",OR(WEEKDAY($F1420,2)=6,WEEKDAY($F1420,2)=7)),IF($L1420&gt;0,"Folga trabalhada","Folga"),IF($L1420&gt;0,"Trabalhado",IF(OR(OR($D1420="6x1",$D1420="FF 6x1"),$D1420="5x2"),IF(AND(OR($D1420="6x1",$D1420="FF 6x1"),OR(WEEKDAY($F1420,2)=6,WEEKDAY($F1420,2)=7)),"Folga","Falta de registro"),IF(AND($AB1420&lt;&gt;$AB1419,IFERROR(INDEX(Cadastro!$F$5:$F$243,$AB1420),"")=""),"Indeterminado (início da série)",IF($X1420&gt;0,"Folga","Falta de registro"))))))))</f>
        <v>Trabalhado</v>
      </c>
      <c r="Z1420" s="34">
        <f>IF(OR($L1420&gt;0,$F1420&gt;Parâmetros!$E$14),0,IF($A1420&lt;&gt;$A1419,1,N($Z1419)+1))</f>
        <v>0</v>
      </c>
      <c r="AA1420" s="34">
        <f>IF(OR($L1420&gt;0,$F1420&gt;Parâmetros!$E$14),0,IF(OR($A1420&lt;&gt;$A1421,$F1421&gt;Parâmetros!$E$14),1,N($AA1421)+1))</f>
        <v>0</v>
      </c>
      <c r="AB1420" s="31">
        <f>IFERROR(MATCH($A1420&amp;"|"&amp;TEXT(_xlfn.MAXIFS(Cadastro!$E$5:$E$243,Cadastro!$A$5:$A$243,$A1420,Cadastro!$E$5:$E$243,"&lt;="&amp;$F1420),"yyyymmdd"),Cadastro!$I$5:$I$243,0),"")</f>
        <v>181</v>
      </c>
      <c r="AC1420" t="str">
        <f>IFERROR(_xlfn.SINGLE(INDEX(Exceções!$D$5:$D$203,MATCH($A1420&amp;"|"&amp;$F1420,Exceções!$F$5:$F$203,0))),"")</f>
        <v/>
      </c>
      <c r="AD1420" t="str">
        <f>IF($AC1420="","",IFERROR(_xlfn.SINGLE(INDEX(Exceções!$E$5:$E$203,MATCH($A1420&amp;"|"&amp;$F1420,Exceções!$F$5:$F$203,0))),""))</f>
        <v/>
      </c>
    </row>
    <row r="1421" spans="1:30" ht="15" hidden="1" customHeight="1" x14ac:dyDescent="0.25">
      <c r="A1421" s="31">
        <v>54179</v>
      </c>
      <c r="B1421" s="17" t="s">
        <v>34</v>
      </c>
      <c r="C1421" s="17" t="str">
        <f>IFERROR(INDEX(Cadastro!$C$5:$C$243,$AB1421),"NÃO INFORMADO")</f>
        <v>ELE</v>
      </c>
      <c r="D1421" s="17" t="str">
        <f>IFERROR(INDEX(Cadastro!$D$5:$D$243,$AB1421),"")</f>
        <v>6x1</v>
      </c>
      <c r="E1421" s="17" t="str">
        <f>IFERROR(INDEX(Cadastro!$G$5:$G$243,$AB1421),"")</f>
        <v>6x1</v>
      </c>
      <c r="F1421" s="29">
        <v>46319</v>
      </c>
      <c r="G1421" s="32" t="str">
        <f t="shared" si="132"/>
        <v>sáb</v>
      </c>
      <c r="H1421" s="31">
        <f>IF($L1421=0,"",_xlfn.MINIFS(Dados!$Q:$Q,Dados!$A:$A,$A1421,Dados!$S:$S,$F1421))</f>
        <v>435</v>
      </c>
      <c r="I1421" s="31">
        <f>IF($H1421="","",_xlfn.MAXIFS(Dados!$R:$R,Dados!$A:$A,$A1421,Dados!$S:$S,$F1421))</f>
        <v>900</v>
      </c>
      <c r="J1421" s="32" t="str">
        <f>IF($D1421&lt;&gt;"Folguista","",IFERROR(INDEX(Parâmetros!$D$52:$G$52,1,MIN(4,MAX(1,$W1421))),""))</f>
        <v/>
      </c>
      <c r="K1421" s="32" t="str">
        <f>IF(OR($AC1421&lt;&gt;"",$Y1421="Folga",$Y1421="Folga trabalhada",$Y1421="Férias (cadastro)",$Y1421="Férias / afastamento",$Y1421="Indeterminado (início da série)"),"",IF(OR($D1421="6x1",$D1421="FF 6x1"),IF(OR(WEEKDAY($F1421,2)=6,WEEKDAY($F1421,2)=7),"6x1 sáb/dom","6x1"),IF($D1421="5x2","5x2",IF($H1421="",IF($D1421="Folguista",$J1421,$E1421),IF(OR($H1421&gt;=Parâmetros!$E$18,$H1421&lt;Parâmetros!$E$19),"C",IF($H1421&lt;Parâmetros!$E$20,"A","B"))))))</f>
        <v>6x1 sáb/dom</v>
      </c>
      <c r="L1421" s="30">
        <f>SUMIFS(Dados!$E:$E,Dados!$A:$A,$A1421,Dados!$S:$S,$F1421)</f>
        <v>7.24</v>
      </c>
      <c r="M1421" s="30">
        <f>IFERROR(INDEX(Parâmetros!$E$6:$E$11,MATCH($K1421,Parâmetros!$A$6:$A$11,0)),"")</f>
        <v>7.33</v>
      </c>
      <c r="N1421" s="33">
        <f t="shared" si="133"/>
        <v>0.98772169167803547</v>
      </c>
      <c r="O1421" s="33">
        <f>Parâmetros!$E$13</f>
        <v>0.8</v>
      </c>
      <c r="P1421" s="32" t="str">
        <f>IF(OR($M1421="",$F1421&gt;Parâmetros!$E$14),"Não","Sim")</f>
        <v>Não</v>
      </c>
      <c r="Q1421" s="32" t="str">
        <f t="shared" si="134"/>
        <v/>
      </c>
      <c r="R1421" s="32" t="str">
        <f t="shared" si="135"/>
        <v/>
      </c>
      <c r="S1421" s="30" t="str">
        <f t="shared" si="136"/>
        <v/>
      </c>
      <c r="T1421" s="32" t="str">
        <f>IF($Q1421&lt;&gt;"Sim","",IF($N1421&gt;Parâmetros!$E$15,"Sim","Não"))</f>
        <v/>
      </c>
      <c r="U1421" s="17" t="str">
        <f t="shared" si="137"/>
        <v>Fora da apuração</v>
      </c>
      <c r="V1421" s="17" t="str">
        <f>IF($AC1421&lt;&gt;"",IF($L1421&gt;0,"ATENÇÃO · apontou em dia de "&amp;LOWER($AC1421)&amp;" cadastrado","Exceção cadastrada · "&amp;$AC1421)&amp;IF($AD1421="",""," · "&amp;$AD1421),IF($E1421="Férias",IF($L1421&gt;0,"ATENÇÃO · apontou estando de férias no cadastro","Férias no cadastro"),IF($Y1421="Férias / afastamento","Afastamento · "&amp;($Z1421+$AA1421-1)&amp;" dias seguidos sem apontamento",IF($Y1421="Folga trabalhada","ATENÇÃO · apontou em dia de folga da escala 5x2",IF($Y1421="Folga",IF(AND($D1421="5x2",OR(WEEKDAY($F1421,2)=6,WEEKDAY($F1421,2)=7)),"Folga de fim de semana da escala 5x2",IF(AND(OR($D1421="6x1",$D1421="FF 6x1"),WEEKDAY($F1421,2)=6,FALSE()),"Folga de fim de semana · apontou no domingo anterior",IF(AND(OR($D1421="6x1",$D1421="FF 6x1"),WEEKDAY($F1421,2)=7,AND($A1421=$A1420,$L1420&gt;0)),"Folga de fim de semana · apontou no sábado",IF(AND(OR($D1421="6x1",$D1421="FF 6x1"),OR(WEEKDAY($F1421,2)=6,WEEKDAY($F1421,2)=7)),"Folga de fim de semana · sem apontamento no sábado nem no domingo","Folga prevista pelo ciclo")))),IF($Y1421="Indeterminado (início da série)","Sem histórico anterior — informe o dia do ciclo no Cadastro",IF($Y1421="Falta de registro",IF(OR(OR($D1421="6x1",$D1421="FF 6x1"),$D1421="5x2"),"FALTA DE REGISTRO · dia útil da escala "&amp;$E1421,"FALTA DE REGISTRO · dia "&amp;$W1421&amp;" de "&amp;IFERROR(INDEX(Parâmetros!$B$39:$B$48,MATCH($E1421,Parâmetros!$A$39:$A$48,0)),99)&amp;" do ciclo"),IF(OR($D1421="6x1",$D1421="FF 6x1"),IF(OR(AND(WEEKDAY($F1421,2)=6,AND($A1421=$A1422,$L1422&gt;0)),AND(WEEKDAY($F1421,2)=7,AND($A1421=$A1420,$L1420&gt;0))),"ATENÇÃO · apontou sábado e domingo no mesmo fim de semana",IF(OR(WEEKDAY($F1421,2)=6,WEEKDAY($F1421,2)=7),"Jornada de fim de semana do 6x1",IF(OR($H1421&gt;=Parâmetros!$E$20,$H1421&lt;Parâmetros!$E$19),"ATENÇÃO · 6x1 apontou fora do horário diurno","Jornada fixa do 6x1"))),IF($D1421="5x2","Jornada fixa do 5x2",IF($D1421="Folguista",IF($J1421=$K1421,"Evidência confirma sequência","DIVERGE · sequência "&amp;$J1421&amp;" × evidência "&amp;$K1421),IF($K1421=$E1421,"Evidência confirma cadastro","DIVERGE · cadastro "&amp;$E1421&amp;" × evidência "&amp;$K1421)))))))))))</f>
        <v>Jornada de fim de semana do 6x1</v>
      </c>
      <c r="W1421" s="34" t="str">
        <f>IF(OR(OR($D1421="6x1",$D1421="FF 6x1"),$D1421="5x2"),"",IF($AB1421&lt;&gt;$AB1420,IF(IFERROR(INDEX(Cadastro!$F$5:$F$243,$AB1421),"")="",IF($L1421&gt;0,1,0),IF(IFERROR(INDEX(Cadastro!$F$5:$F$243,$AB1421),"")&lt;=IFERROR(INDEX(Parâmetros!$B$39:$B$48,MATCH($E1421,Parâmetros!$A$39:$A$48,0)),99),IFERROR(INDEX(Cadastro!$F$5:$F$243,$AB1421),""),0)),IF($L1421&gt;0,IF(N($X1420)&gt;0,1,N($W1420)+1),IF(AND($L1421=0,OR(N($W1420)&gt;=IFERROR(INDEX(Parâmetros!$B$39:$B$48,MATCH($E1421,Parâmetros!$A$39:$A$48,0)),99),AND(N($X1420)&gt;0,N($X1420)&lt;IFERROR(INDEX(Parâmetros!$C$39:$C$48,MATCH($E1421,Parâmetros!$A$39:$A$48,0)),0)))),0,N($W1420)+1))))</f>
        <v/>
      </c>
      <c r="X1421" s="34" t="str">
        <f>IF(OR(OR($D1421="6x1",$D1421="FF 6x1"),$D1421="5x2"),"",IF($AB1421&lt;&gt;$AB1420,IF(IFERROR(INDEX(Cadastro!$F$5:$F$243,$AB1421),"")="",0,IF(IFERROR(INDEX(Cadastro!$F$5:$F$243,$AB1421),"")&gt;IFERROR(INDEX(Parâmetros!$B$39:$B$48,MATCH($E1421,Parâmetros!$A$39:$A$48,0)),99),IFERROR(INDEX(Cadastro!$F$5:$F$243,$AB1421),"")-IFERROR(INDEX(Parâmetros!$B$39:$B$48,MATCH($E1421,Parâmetros!$A$39:$A$48,0)),99),0)),IF(AND($L1421=0,OR(N($W1420)&gt;=IFERROR(INDEX(Parâmetros!$B$39:$B$48,MATCH($E1421,Parâmetros!$A$39:$A$48,0)),99),AND(N($X1420)&gt;0,N($X1420)&lt;IFERROR(INDEX(Parâmetros!$C$39:$C$48,MATCH($E1421,Parâmetros!$A$39:$A$48,0)),0)))),N($X1420)+1,0)))</f>
        <v/>
      </c>
      <c r="Y1421" t="str">
        <f>IF($AC1421&lt;&gt;"",IF($L1421&gt;0,$AC1421&amp;" · com apontamento",$AC1421),IF($E1421="Férias",IF($L1421&gt;0,"Férias · com apontamento","Férias (cadastro)"),IF(($Z1421+$AA1421-1)&gt;Parâmetros!$E$16,"Férias / afastamento",IF(AND($D1421="5x2",OR(WEEKDAY($F1421,2)=6,WEEKDAY($F1421,2)=7)),IF($L1421&gt;0,"Folga trabalhada","Folga"),IF($L1421&gt;0,"Trabalhado",IF(OR(OR($D1421="6x1",$D1421="FF 6x1"),$D1421="5x2"),IF(AND(OR($D1421="6x1",$D1421="FF 6x1"),OR(WEEKDAY($F1421,2)=6,WEEKDAY($F1421,2)=7)),"Folga","Falta de registro"),IF(AND($AB1421&lt;&gt;$AB1420,IFERROR(INDEX(Cadastro!$F$5:$F$243,$AB1421),"")=""),"Indeterminado (início da série)",IF($X1421&gt;0,"Folga","Falta de registro"))))))))</f>
        <v>Trabalhado</v>
      </c>
      <c r="Z1421" s="34">
        <f>IF(OR($L1421&gt;0,$F1421&gt;Parâmetros!$E$14),0,IF($A1421&lt;&gt;$A1420,1,N($Z1420)+1))</f>
        <v>0</v>
      </c>
      <c r="AA1421" s="34">
        <f>IF(OR($L1421&gt;0,$F1421&gt;Parâmetros!$E$14),0,IF(OR($A1421&lt;&gt;$A1422,$F1422&gt;Parâmetros!$E$14),1,N($AA1422)+1))</f>
        <v>0</v>
      </c>
      <c r="AB1421" s="31">
        <f>IFERROR(MATCH($A1421&amp;"|"&amp;TEXT(_xlfn.MAXIFS(Cadastro!$E$5:$E$243,Cadastro!$A$5:$A$243,$A1421,Cadastro!$E$5:$E$243,"&lt;="&amp;$F1421),"yyyymmdd"),Cadastro!$I$5:$I$243,0),"")</f>
        <v>181</v>
      </c>
      <c r="AC1421" t="str">
        <f>IFERROR(_xlfn.SINGLE(INDEX(Exceções!$D$5:$D$203,MATCH($A1421&amp;"|"&amp;$F1421,Exceções!$F$5:$F$203,0))),"")</f>
        <v/>
      </c>
      <c r="AD1421" t="str">
        <f>IF($AC1421="","",IFERROR(_xlfn.SINGLE(INDEX(Exceções!$E$5:$E$203,MATCH($A1421&amp;"|"&amp;$F1421,Exceções!$F$5:$F$203,0))),""))</f>
        <v/>
      </c>
    </row>
    <row r="1422" spans="1:30" ht="15" hidden="1" customHeight="1" x14ac:dyDescent="0.25">
      <c r="A1422" s="31">
        <v>54179</v>
      </c>
      <c r="B1422" s="17" t="s">
        <v>34</v>
      </c>
      <c r="C1422" s="17" t="str">
        <f>IFERROR(INDEX(Cadastro!$C$5:$C$243,$AB1422),"NÃO INFORMADO")</f>
        <v>ELE</v>
      </c>
      <c r="D1422" s="17" t="str">
        <f>IFERROR(INDEX(Cadastro!$D$5:$D$243,$AB1422),"")</f>
        <v>6x1</v>
      </c>
      <c r="E1422" s="17" t="str">
        <f>IFERROR(INDEX(Cadastro!$G$5:$G$243,$AB1422),"")</f>
        <v>6x1</v>
      </c>
      <c r="F1422" s="29">
        <v>46320</v>
      </c>
      <c r="G1422" s="32" t="str">
        <f t="shared" si="132"/>
        <v>dom</v>
      </c>
      <c r="H1422" s="31" t="str">
        <f>IF($L1422=0,"",_xlfn.MINIFS(Dados!$Q:$Q,Dados!$A:$A,$A1422,Dados!$S:$S,$F1422))</f>
        <v/>
      </c>
      <c r="I1422" s="31" t="str">
        <f>IF($H1422="","",_xlfn.MAXIFS(Dados!$R:$R,Dados!$A:$A,$A1422,Dados!$S:$S,$F1422))</f>
        <v/>
      </c>
      <c r="J1422" s="32" t="str">
        <f>IF($D1422&lt;&gt;"Folguista","",IFERROR(INDEX(Parâmetros!$D$52:$G$52,1,MIN(4,MAX(1,$W1422))),""))</f>
        <v/>
      </c>
      <c r="K1422" s="32" t="str">
        <f>IF(OR($AC1422&lt;&gt;"",$Y1422="Folga",$Y1422="Folga trabalhada",$Y1422="Férias (cadastro)",$Y1422="Férias / afastamento",$Y1422="Indeterminado (início da série)"),"",IF(OR($D1422="6x1",$D1422="FF 6x1"),IF(OR(WEEKDAY($F1422,2)=6,WEEKDAY($F1422,2)=7),"6x1 sáb/dom","6x1"),IF($D1422="5x2","5x2",IF($H1422="",IF($D1422="Folguista",$J1422,$E1422),IF(OR($H1422&gt;=Parâmetros!$E$18,$H1422&lt;Parâmetros!$E$19),"C",IF($H1422&lt;Parâmetros!$E$20,"A","B"))))))</f>
        <v/>
      </c>
      <c r="L1422" s="30">
        <f>SUMIFS(Dados!$E:$E,Dados!$A:$A,$A1422,Dados!$S:$S,$F1422)</f>
        <v>0</v>
      </c>
      <c r="M1422" s="30" t="str">
        <f>IFERROR(INDEX(Parâmetros!$E$6:$E$11,MATCH($K1422,Parâmetros!$A$6:$A$11,0)),"")</f>
        <v/>
      </c>
      <c r="N1422" s="33" t="str">
        <f t="shared" si="133"/>
        <v/>
      </c>
      <c r="O1422" s="33">
        <f>Parâmetros!$E$13</f>
        <v>0.8</v>
      </c>
      <c r="P1422" s="32" t="str">
        <f>IF(OR($M1422="",$F1422&gt;Parâmetros!$E$14),"Não","Sim")</f>
        <v>Não</v>
      </c>
      <c r="Q1422" s="32" t="str">
        <f t="shared" si="134"/>
        <v/>
      </c>
      <c r="R1422" s="32" t="str">
        <f t="shared" si="135"/>
        <v/>
      </c>
      <c r="S1422" s="30" t="str">
        <f t="shared" si="136"/>
        <v/>
      </c>
      <c r="T1422" s="32" t="str">
        <f>IF($Q1422&lt;&gt;"Sim","",IF($N1422&gt;Parâmetros!$E$15,"Sim","Não"))</f>
        <v/>
      </c>
      <c r="U1422" s="17" t="str">
        <f t="shared" si="137"/>
        <v>Folga</v>
      </c>
      <c r="V1422" s="17" t="str">
        <f>IF($AC1422&lt;&gt;"",IF($L1422&gt;0,"ATENÇÃO · apontou em dia de "&amp;LOWER($AC1422)&amp;" cadastrado","Exceção cadastrada · "&amp;$AC1422)&amp;IF($AD1422="",""," · "&amp;$AD1422),IF($E1422="Férias",IF($L1422&gt;0,"ATENÇÃO · apontou estando de férias no cadastro","Férias no cadastro"),IF($Y1422="Férias / afastamento","Afastamento · "&amp;($Z1422+$AA1422-1)&amp;" dias seguidos sem apontamento",IF($Y1422="Folga trabalhada","ATENÇÃO · apontou em dia de folga da escala 5x2",IF($Y1422="Folga",IF(AND($D1422="5x2",OR(WEEKDAY($F1422,2)=6,WEEKDAY($F1422,2)=7)),"Folga de fim de semana da escala 5x2",IF(AND(OR($D1422="6x1",$D1422="FF 6x1"),WEEKDAY($F1422,2)=6,FALSE()),"Folga de fim de semana · apontou no domingo anterior",IF(AND(OR($D1422="6x1",$D1422="FF 6x1"),WEEKDAY($F1422,2)=7,AND($A1422=$A1421,$L1421&gt;0)),"Folga de fim de semana · apontou no sábado",IF(AND(OR($D1422="6x1",$D1422="FF 6x1"),OR(WEEKDAY($F1422,2)=6,WEEKDAY($F1422,2)=7)),"Folga de fim de semana · sem apontamento no sábado nem no domingo","Folga prevista pelo ciclo")))),IF($Y1422="Indeterminado (início da série)","Sem histórico anterior — informe o dia do ciclo no Cadastro",IF($Y1422="Falta de registro",IF(OR(OR($D1422="6x1",$D1422="FF 6x1"),$D1422="5x2"),"FALTA DE REGISTRO · dia útil da escala "&amp;$E1422,"FALTA DE REGISTRO · dia "&amp;$W1422&amp;" de "&amp;IFERROR(INDEX(Parâmetros!$B$39:$B$48,MATCH($E1422,Parâmetros!$A$39:$A$48,0)),99)&amp;" do ciclo"),IF(OR($D1422="6x1",$D1422="FF 6x1"),IF(OR(AND(WEEKDAY($F1422,2)=6,AND($A1422=$A1423,$L1423&gt;0)),AND(WEEKDAY($F1422,2)=7,AND($A1422=$A1421,$L1421&gt;0))),"ATENÇÃO · apontou sábado e domingo no mesmo fim de semana",IF(OR(WEEKDAY($F1422,2)=6,WEEKDAY($F1422,2)=7),"Jornada de fim de semana do 6x1",IF(OR($H1422&gt;=Parâmetros!$E$20,$H1422&lt;Parâmetros!$E$19),"ATENÇÃO · 6x1 apontou fora do horário diurno","Jornada fixa do 6x1"))),IF($D1422="5x2","Jornada fixa do 5x2",IF($D1422="Folguista",IF($J1422=$K1422,"Evidência confirma sequência","DIVERGE · sequência "&amp;$J1422&amp;" × evidência "&amp;$K1422),IF($K1422=$E1422,"Evidência confirma cadastro","DIVERGE · cadastro "&amp;$E1422&amp;" × evidência "&amp;$K1422)))))))))))</f>
        <v>Folga de fim de semana · apontou no sábado</v>
      </c>
      <c r="W1422" s="34" t="str">
        <f>IF(OR(OR($D1422="6x1",$D1422="FF 6x1"),$D1422="5x2"),"",IF($AB1422&lt;&gt;$AB1421,IF(IFERROR(INDEX(Cadastro!$F$5:$F$243,$AB1422),"")="",IF($L1422&gt;0,1,0),IF(IFERROR(INDEX(Cadastro!$F$5:$F$243,$AB1422),"")&lt;=IFERROR(INDEX(Parâmetros!$B$39:$B$48,MATCH($E1422,Parâmetros!$A$39:$A$48,0)),99),IFERROR(INDEX(Cadastro!$F$5:$F$243,$AB1422),""),0)),IF($L1422&gt;0,IF(N($X1421)&gt;0,1,N($W1421)+1),IF(AND($L1422=0,OR(N($W1421)&gt;=IFERROR(INDEX(Parâmetros!$B$39:$B$48,MATCH($E1422,Parâmetros!$A$39:$A$48,0)),99),AND(N($X1421)&gt;0,N($X1421)&lt;IFERROR(INDEX(Parâmetros!$C$39:$C$48,MATCH($E1422,Parâmetros!$A$39:$A$48,0)),0)))),0,N($W1421)+1))))</f>
        <v/>
      </c>
      <c r="X1422" s="34" t="str">
        <f>IF(OR(OR($D1422="6x1",$D1422="FF 6x1"),$D1422="5x2"),"",IF($AB1422&lt;&gt;$AB1421,IF(IFERROR(INDEX(Cadastro!$F$5:$F$243,$AB1422),"")="",0,IF(IFERROR(INDEX(Cadastro!$F$5:$F$243,$AB1422),"")&gt;IFERROR(INDEX(Parâmetros!$B$39:$B$48,MATCH($E1422,Parâmetros!$A$39:$A$48,0)),99),IFERROR(INDEX(Cadastro!$F$5:$F$243,$AB1422),"")-IFERROR(INDEX(Parâmetros!$B$39:$B$48,MATCH($E1422,Parâmetros!$A$39:$A$48,0)),99),0)),IF(AND($L1422=0,OR(N($W1421)&gt;=IFERROR(INDEX(Parâmetros!$B$39:$B$48,MATCH($E1422,Parâmetros!$A$39:$A$48,0)),99),AND(N($X1421)&gt;0,N($X1421)&lt;IFERROR(INDEX(Parâmetros!$C$39:$C$48,MATCH($E1422,Parâmetros!$A$39:$A$48,0)),0)))),N($X1421)+1,0)))</f>
        <v/>
      </c>
      <c r="Y1422" t="str">
        <f>IF($AC1422&lt;&gt;"",IF($L1422&gt;0,$AC1422&amp;" · com apontamento",$AC1422),IF($E1422="Férias",IF($L1422&gt;0,"Férias · com apontamento","Férias (cadastro)"),IF(($Z1422+$AA1422-1)&gt;Parâmetros!$E$16,"Férias / afastamento",IF(AND($D1422="5x2",OR(WEEKDAY($F1422,2)=6,WEEKDAY($F1422,2)=7)),IF($L1422&gt;0,"Folga trabalhada","Folga"),IF($L1422&gt;0,"Trabalhado",IF(OR(OR($D1422="6x1",$D1422="FF 6x1"),$D1422="5x2"),IF(AND(OR($D1422="6x1",$D1422="FF 6x1"),OR(WEEKDAY($F1422,2)=6,WEEKDAY($F1422,2)=7)),"Folga","Falta de registro"),IF(AND($AB1422&lt;&gt;$AB1421,IFERROR(INDEX(Cadastro!$F$5:$F$243,$AB1422),"")=""),"Indeterminado (início da série)",IF($X1422&gt;0,"Folga","Falta de registro"))))))))</f>
        <v>Folga</v>
      </c>
      <c r="Z1422" s="34">
        <f>IF(OR($L1422&gt;0,$F1422&gt;Parâmetros!$E$14),0,IF($A1422&lt;&gt;$A1421,1,N($Z1421)+1))</f>
        <v>0</v>
      </c>
      <c r="AA1422" s="34">
        <f>IF(OR($L1422&gt;0,$F1422&gt;Parâmetros!$E$14),0,IF(OR($A1422&lt;&gt;$A1423,$F1423&gt;Parâmetros!$E$14),1,N($AA1423)+1))</f>
        <v>0</v>
      </c>
      <c r="AB1422" s="31">
        <f>IFERROR(MATCH($A1422&amp;"|"&amp;TEXT(_xlfn.MAXIFS(Cadastro!$E$5:$E$243,Cadastro!$A$5:$A$243,$A1422,Cadastro!$E$5:$E$243,"&lt;="&amp;$F1422),"yyyymmdd"),Cadastro!$I$5:$I$243,0),"")</f>
        <v>181</v>
      </c>
      <c r="AC1422" t="str">
        <f>IFERROR(_xlfn.SINGLE(INDEX(Exceções!$D$5:$D$203,MATCH($A1422&amp;"|"&amp;$F1422,Exceções!$F$5:$F$203,0))),"")</f>
        <v/>
      </c>
      <c r="AD1422" t="str">
        <f>IF($AC1422="","",IFERROR(_xlfn.SINGLE(INDEX(Exceções!$E$5:$E$203,MATCH($A1422&amp;"|"&amp;$F1422,Exceções!$F$5:$F$203,0))),""))</f>
        <v/>
      </c>
    </row>
    <row r="1423" spans="1:30" ht="15" hidden="1" customHeight="1" x14ac:dyDescent="0.25">
      <c r="A1423" s="31">
        <v>54179</v>
      </c>
      <c r="B1423" s="17" t="s">
        <v>34</v>
      </c>
      <c r="C1423" s="17" t="str">
        <f>IFERROR(INDEX(Cadastro!$C$5:$C$243,$AB1423),"NÃO INFORMADO")</f>
        <v>ELE</v>
      </c>
      <c r="D1423" s="17" t="str">
        <f>IFERROR(INDEX(Cadastro!$D$5:$D$243,$AB1423),"")</f>
        <v>6x1</v>
      </c>
      <c r="E1423" s="17" t="str">
        <f>IFERROR(INDEX(Cadastro!$G$5:$G$243,$AB1423),"")</f>
        <v>6x1</v>
      </c>
      <c r="F1423" s="29">
        <v>46321</v>
      </c>
      <c r="G1423" s="32" t="str">
        <f t="shared" si="132"/>
        <v>seg</v>
      </c>
      <c r="H1423" s="31" t="str">
        <f>IF($L1423=0,"",_xlfn.MINIFS(Dados!$Q:$Q,Dados!$A:$A,$A1423,Dados!$S:$S,$F1423))</f>
        <v/>
      </c>
      <c r="I1423" s="31" t="str">
        <f>IF($H1423="","",_xlfn.MAXIFS(Dados!$R:$R,Dados!$A:$A,$A1423,Dados!$S:$S,$F1423))</f>
        <v/>
      </c>
      <c r="J1423" s="32" t="str">
        <f>IF($D1423&lt;&gt;"Folguista","",IFERROR(INDEX(Parâmetros!$D$52:$G$52,1,MIN(4,MAX(1,$W1423))),""))</f>
        <v/>
      </c>
      <c r="K1423" s="32" t="str">
        <f>IF(OR($AC1423&lt;&gt;"",$Y1423="Folga",$Y1423="Folga trabalhada",$Y1423="Férias (cadastro)",$Y1423="Férias / afastamento",$Y1423="Indeterminado (início da série)"),"",IF(OR($D1423="6x1",$D1423="FF 6x1"),IF(OR(WEEKDAY($F1423,2)=6,WEEKDAY($F1423,2)=7),"6x1 sáb/dom","6x1"),IF($D1423="5x2","5x2",IF($H1423="",IF($D1423="Folguista",$J1423,$E1423),IF(OR($H1423&gt;=Parâmetros!$E$18,$H1423&lt;Parâmetros!$E$19),"C",IF($H1423&lt;Parâmetros!$E$20,"A","B"))))))</f>
        <v>6x1</v>
      </c>
      <c r="L1423" s="30">
        <f>SUMIFS(Dados!$E:$E,Dados!$A:$A,$A1423,Dados!$S:$S,$F1423)</f>
        <v>0</v>
      </c>
      <c r="M1423" s="30">
        <f>IFERROR(INDEX(Parâmetros!$E$6:$E$11,MATCH($K1423,Parâmetros!$A$6:$A$11,0)),"")</f>
        <v>8.8000000000000007</v>
      </c>
      <c r="N1423" s="33">
        <f t="shared" si="133"/>
        <v>0</v>
      </c>
      <c r="O1423" s="33">
        <f>Parâmetros!$E$13</f>
        <v>0.8</v>
      </c>
      <c r="P1423" s="32" t="str">
        <f>IF(OR($M1423="",$F1423&gt;Parâmetros!$E$14),"Não","Sim")</f>
        <v>Não</v>
      </c>
      <c r="Q1423" s="32" t="str">
        <f t="shared" si="134"/>
        <v/>
      </c>
      <c r="R1423" s="32" t="str">
        <f t="shared" si="135"/>
        <v/>
      </c>
      <c r="S1423" s="30" t="str">
        <f t="shared" si="136"/>
        <v/>
      </c>
      <c r="T1423" s="32" t="str">
        <f>IF($Q1423&lt;&gt;"Sim","",IF($N1423&gt;Parâmetros!$E$15,"Sim","Não"))</f>
        <v/>
      </c>
      <c r="U1423" s="17" t="str">
        <f t="shared" si="137"/>
        <v>Fora da apuração</v>
      </c>
      <c r="V1423" s="17" t="str">
        <f>IF($AC1423&lt;&gt;"",IF($L1423&gt;0,"ATENÇÃO · apontou em dia de "&amp;LOWER($AC1423)&amp;" cadastrado","Exceção cadastrada · "&amp;$AC1423)&amp;IF($AD1423="",""," · "&amp;$AD1423),IF($E1423="Férias",IF($L1423&gt;0,"ATENÇÃO · apontou estando de férias no cadastro","Férias no cadastro"),IF($Y1423="Férias / afastamento","Afastamento · "&amp;($Z1423+$AA1423-1)&amp;" dias seguidos sem apontamento",IF($Y1423="Folga trabalhada","ATENÇÃO · apontou em dia de folga da escala 5x2",IF($Y1423="Folga",IF(AND($D1423="5x2",OR(WEEKDAY($F1423,2)=6,WEEKDAY($F1423,2)=7)),"Folga de fim de semana da escala 5x2",IF(AND(OR($D1423="6x1",$D1423="FF 6x1"),WEEKDAY($F1423,2)=6,FALSE()),"Folga de fim de semana · apontou no domingo anterior",IF(AND(OR($D1423="6x1",$D1423="FF 6x1"),WEEKDAY($F1423,2)=7,AND($A1423=$A1422,$L1422&gt;0)),"Folga de fim de semana · apontou no sábado",IF(AND(OR($D1423="6x1",$D1423="FF 6x1"),OR(WEEKDAY($F1423,2)=6,WEEKDAY($F1423,2)=7)),"Folga de fim de semana · sem apontamento no sábado nem no domingo","Folga prevista pelo ciclo")))),IF($Y1423="Indeterminado (início da série)","Sem histórico anterior — informe o dia do ciclo no Cadastro",IF($Y1423="Falta de registro",IF(OR(OR($D1423="6x1",$D1423="FF 6x1"),$D1423="5x2"),"FALTA DE REGISTRO · dia útil da escala "&amp;$E1423,"FALTA DE REGISTRO · dia "&amp;$W1423&amp;" de "&amp;IFERROR(INDEX(Parâmetros!$B$39:$B$48,MATCH($E1423,Parâmetros!$A$39:$A$48,0)),99)&amp;" do ciclo"),IF(OR($D1423="6x1",$D1423="FF 6x1"),IF(OR(AND(WEEKDAY($F1423,2)=6,AND($A1423=$A1424,$L1424&gt;0)),AND(WEEKDAY($F1423,2)=7,AND($A1423=$A1422,$L1422&gt;0))),"ATENÇÃO · apontou sábado e domingo no mesmo fim de semana",IF(OR(WEEKDAY($F1423,2)=6,WEEKDAY($F1423,2)=7),"Jornada de fim de semana do 6x1",IF(OR($H1423&gt;=Parâmetros!$E$20,$H1423&lt;Parâmetros!$E$19),"ATENÇÃO · 6x1 apontou fora do horário diurno","Jornada fixa do 6x1"))),IF($D1423="5x2","Jornada fixa do 5x2",IF($D1423="Folguista",IF($J1423=$K1423,"Evidência confirma sequência","DIVERGE · sequência "&amp;$J1423&amp;" × evidência "&amp;$K1423),IF($K1423=$E1423,"Evidência confirma cadastro","DIVERGE · cadastro "&amp;$E1423&amp;" × evidência "&amp;$K1423)))))))))))</f>
        <v>FALTA DE REGISTRO · dia útil da escala 6x1</v>
      </c>
      <c r="W1423" s="34" t="str">
        <f>IF(OR(OR($D1423="6x1",$D1423="FF 6x1"),$D1423="5x2"),"",IF($AB1423&lt;&gt;$AB1422,IF(IFERROR(INDEX(Cadastro!$F$5:$F$243,$AB1423),"")="",IF($L1423&gt;0,1,0),IF(IFERROR(INDEX(Cadastro!$F$5:$F$243,$AB1423),"")&lt;=IFERROR(INDEX(Parâmetros!$B$39:$B$48,MATCH($E1423,Parâmetros!$A$39:$A$48,0)),99),IFERROR(INDEX(Cadastro!$F$5:$F$243,$AB1423),""),0)),IF($L1423&gt;0,IF(N($X1422)&gt;0,1,N($W1422)+1),IF(AND($L1423=0,OR(N($W1422)&gt;=IFERROR(INDEX(Parâmetros!$B$39:$B$48,MATCH($E1423,Parâmetros!$A$39:$A$48,0)),99),AND(N($X1422)&gt;0,N($X1422)&lt;IFERROR(INDEX(Parâmetros!$C$39:$C$48,MATCH($E1423,Parâmetros!$A$39:$A$48,0)),0)))),0,N($W1422)+1))))</f>
        <v/>
      </c>
      <c r="X1423" s="34" t="str">
        <f>IF(OR(OR($D1423="6x1",$D1423="FF 6x1"),$D1423="5x2"),"",IF($AB1423&lt;&gt;$AB1422,IF(IFERROR(INDEX(Cadastro!$F$5:$F$243,$AB1423),"")="",0,IF(IFERROR(INDEX(Cadastro!$F$5:$F$243,$AB1423),"")&gt;IFERROR(INDEX(Parâmetros!$B$39:$B$48,MATCH($E1423,Parâmetros!$A$39:$A$48,0)),99),IFERROR(INDEX(Cadastro!$F$5:$F$243,$AB1423),"")-IFERROR(INDEX(Parâmetros!$B$39:$B$48,MATCH($E1423,Parâmetros!$A$39:$A$48,0)),99),0)),IF(AND($L1423=0,OR(N($W1422)&gt;=IFERROR(INDEX(Parâmetros!$B$39:$B$48,MATCH($E1423,Parâmetros!$A$39:$A$48,0)),99),AND(N($X1422)&gt;0,N($X1422)&lt;IFERROR(INDEX(Parâmetros!$C$39:$C$48,MATCH($E1423,Parâmetros!$A$39:$A$48,0)),0)))),N($X1422)+1,0)))</f>
        <v/>
      </c>
      <c r="Y1423" t="str">
        <f>IF($AC1423&lt;&gt;"",IF($L1423&gt;0,$AC1423&amp;" · com apontamento",$AC1423),IF($E1423="Férias",IF($L1423&gt;0,"Férias · com apontamento","Férias (cadastro)"),IF(($Z1423+$AA1423-1)&gt;Parâmetros!$E$16,"Férias / afastamento",IF(AND($D1423="5x2",OR(WEEKDAY($F1423,2)=6,WEEKDAY($F1423,2)=7)),IF($L1423&gt;0,"Folga trabalhada","Folga"),IF($L1423&gt;0,"Trabalhado",IF(OR(OR($D1423="6x1",$D1423="FF 6x1"),$D1423="5x2"),IF(AND(OR($D1423="6x1",$D1423="FF 6x1"),OR(WEEKDAY($F1423,2)=6,WEEKDAY($F1423,2)=7)),"Folga","Falta de registro"),IF(AND($AB1423&lt;&gt;$AB1422,IFERROR(INDEX(Cadastro!$F$5:$F$243,$AB1423),"")=""),"Indeterminado (início da série)",IF($X1423&gt;0,"Folga","Falta de registro"))))))))</f>
        <v>Falta de registro</v>
      </c>
      <c r="Z1423" s="34">
        <f>IF(OR($L1423&gt;0,$F1423&gt;Parâmetros!$E$14),0,IF($A1423&lt;&gt;$A1422,1,N($Z1422)+1))</f>
        <v>0</v>
      </c>
      <c r="AA1423" s="34">
        <f>IF(OR($L1423&gt;0,$F1423&gt;Parâmetros!$E$14),0,IF(OR($A1423&lt;&gt;$A1424,$F1424&gt;Parâmetros!$E$14),1,N($AA1424)+1))</f>
        <v>0</v>
      </c>
      <c r="AB1423" s="31">
        <f>IFERROR(MATCH($A1423&amp;"|"&amp;TEXT(_xlfn.MAXIFS(Cadastro!$E$5:$E$243,Cadastro!$A$5:$A$243,$A1423,Cadastro!$E$5:$E$243,"&lt;="&amp;$F1423),"yyyymmdd"),Cadastro!$I$5:$I$243,0),"")</f>
        <v>181</v>
      </c>
      <c r="AC1423" t="str">
        <f>IFERROR(_xlfn.SINGLE(INDEX(Exceções!$D$5:$D$203,MATCH($A1423&amp;"|"&amp;$F1423,Exceções!$F$5:$F$203,0))),"")</f>
        <v/>
      </c>
      <c r="AD1423" t="str">
        <f>IF($AC1423="","",IFERROR(_xlfn.SINGLE(INDEX(Exceções!$E$5:$E$203,MATCH($A1423&amp;"|"&amp;$F1423,Exceções!$F$5:$F$203,0))),""))</f>
        <v/>
      </c>
    </row>
    <row r="1424" spans="1:30" ht="15" hidden="1" customHeight="1" x14ac:dyDescent="0.25">
      <c r="A1424" s="31">
        <v>54179</v>
      </c>
      <c r="B1424" s="17" t="s">
        <v>34</v>
      </c>
      <c r="C1424" s="17" t="str">
        <f>IFERROR(INDEX(Cadastro!$C$5:$C$243,$AB1424),"NÃO INFORMADO")</f>
        <v>ELE</v>
      </c>
      <c r="D1424" s="17" t="str">
        <f>IFERROR(INDEX(Cadastro!$D$5:$D$243,$AB1424),"")</f>
        <v>6x1</v>
      </c>
      <c r="E1424" s="17" t="str">
        <f>IFERROR(INDEX(Cadastro!$G$5:$G$243,$AB1424),"")</f>
        <v>6x1</v>
      </c>
      <c r="F1424" s="29">
        <v>46322</v>
      </c>
      <c r="G1424" s="32" t="str">
        <f t="shared" si="132"/>
        <v>ter</v>
      </c>
      <c r="H1424" s="31" t="str">
        <f>IF($L1424=0,"",_xlfn.MINIFS(Dados!$Q:$Q,Dados!$A:$A,$A1424,Dados!$S:$S,$F1424))</f>
        <v/>
      </c>
      <c r="I1424" s="31" t="str">
        <f>IF($H1424="","",_xlfn.MAXIFS(Dados!$R:$R,Dados!$A:$A,$A1424,Dados!$S:$S,$F1424))</f>
        <v/>
      </c>
      <c r="J1424" s="32" t="str">
        <f>IF($D1424&lt;&gt;"Folguista","",IFERROR(INDEX(Parâmetros!$D$52:$G$52,1,MIN(4,MAX(1,$W1424))),""))</f>
        <v/>
      </c>
      <c r="K1424" s="32" t="str">
        <f>IF(OR($AC1424&lt;&gt;"",$Y1424="Folga",$Y1424="Folga trabalhada",$Y1424="Férias (cadastro)",$Y1424="Férias / afastamento",$Y1424="Indeterminado (início da série)"),"",IF(OR($D1424="6x1",$D1424="FF 6x1"),IF(OR(WEEKDAY($F1424,2)=6,WEEKDAY($F1424,2)=7),"6x1 sáb/dom","6x1"),IF($D1424="5x2","5x2",IF($H1424="",IF($D1424="Folguista",$J1424,$E1424),IF(OR($H1424&gt;=Parâmetros!$E$18,$H1424&lt;Parâmetros!$E$19),"C",IF($H1424&lt;Parâmetros!$E$20,"A","B"))))))</f>
        <v>6x1</v>
      </c>
      <c r="L1424" s="30">
        <f>SUMIFS(Dados!$E:$E,Dados!$A:$A,$A1424,Dados!$S:$S,$F1424)</f>
        <v>0</v>
      </c>
      <c r="M1424" s="30">
        <f>IFERROR(INDEX(Parâmetros!$E$6:$E$11,MATCH($K1424,Parâmetros!$A$6:$A$11,0)),"")</f>
        <v>8.8000000000000007</v>
      </c>
      <c r="N1424" s="33">
        <f t="shared" si="133"/>
        <v>0</v>
      </c>
      <c r="O1424" s="33">
        <f>Parâmetros!$E$13</f>
        <v>0.8</v>
      </c>
      <c r="P1424" s="32" t="str">
        <f>IF(OR($M1424="",$F1424&gt;Parâmetros!$E$14),"Não","Sim")</f>
        <v>Não</v>
      </c>
      <c r="Q1424" s="32" t="str">
        <f t="shared" si="134"/>
        <v/>
      </c>
      <c r="R1424" s="32" t="str">
        <f t="shared" si="135"/>
        <v/>
      </c>
      <c r="S1424" s="30" t="str">
        <f t="shared" si="136"/>
        <v/>
      </c>
      <c r="T1424" s="32" t="str">
        <f>IF($Q1424&lt;&gt;"Sim","",IF($N1424&gt;Parâmetros!$E$15,"Sim","Não"))</f>
        <v/>
      </c>
      <c r="U1424" s="17" t="str">
        <f t="shared" si="137"/>
        <v>Fora da apuração</v>
      </c>
      <c r="V1424" s="17" t="str">
        <f>IF($AC1424&lt;&gt;"",IF($L1424&gt;0,"ATENÇÃO · apontou em dia de "&amp;LOWER($AC1424)&amp;" cadastrado","Exceção cadastrada · "&amp;$AC1424)&amp;IF($AD1424="",""," · "&amp;$AD1424),IF($E1424="Férias",IF($L1424&gt;0,"ATENÇÃO · apontou estando de férias no cadastro","Férias no cadastro"),IF($Y1424="Férias / afastamento","Afastamento · "&amp;($Z1424+$AA1424-1)&amp;" dias seguidos sem apontamento",IF($Y1424="Folga trabalhada","ATENÇÃO · apontou em dia de folga da escala 5x2",IF($Y1424="Folga",IF(AND($D1424="5x2",OR(WEEKDAY($F1424,2)=6,WEEKDAY($F1424,2)=7)),"Folga de fim de semana da escala 5x2",IF(AND(OR($D1424="6x1",$D1424="FF 6x1"),WEEKDAY($F1424,2)=6,FALSE()),"Folga de fim de semana · apontou no domingo anterior",IF(AND(OR($D1424="6x1",$D1424="FF 6x1"),WEEKDAY($F1424,2)=7,AND($A1424=$A1423,$L1423&gt;0)),"Folga de fim de semana · apontou no sábado",IF(AND(OR($D1424="6x1",$D1424="FF 6x1"),OR(WEEKDAY($F1424,2)=6,WEEKDAY($F1424,2)=7)),"Folga de fim de semana · sem apontamento no sábado nem no domingo","Folga prevista pelo ciclo")))),IF($Y1424="Indeterminado (início da série)","Sem histórico anterior — informe o dia do ciclo no Cadastro",IF($Y1424="Falta de registro",IF(OR(OR($D1424="6x1",$D1424="FF 6x1"),$D1424="5x2"),"FALTA DE REGISTRO · dia útil da escala "&amp;$E1424,"FALTA DE REGISTRO · dia "&amp;$W1424&amp;" de "&amp;IFERROR(INDEX(Parâmetros!$B$39:$B$48,MATCH($E1424,Parâmetros!$A$39:$A$48,0)),99)&amp;" do ciclo"),IF(OR($D1424="6x1",$D1424="FF 6x1"),IF(OR(AND(WEEKDAY($F1424,2)=6,AND($A1424=$A1425,$L1425&gt;0)),AND(WEEKDAY($F1424,2)=7,AND($A1424=$A1423,$L1423&gt;0))),"ATENÇÃO · apontou sábado e domingo no mesmo fim de semana",IF(OR(WEEKDAY($F1424,2)=6,WEEKDAY($F1424,2)=7),"Jornada de fim de semana do 6x1",IF(OR($H1424&gt;=Parâmetros!$E$20,$H1424&lt;Parâmetros!$E$19),"ATENÇÃO · 6x1 apontou fora do horário diurno","Jornada fixa do 6x1"))),IF($D1424="5x2","Jornada fixa do 5x2",IF($D1424="Folguista",IF($J1424=$K1424,"Evidência confirma sequência","DIVERGE · sequência "&amp;$J1424&amp;" × evidência "&amp;$K1424),IF($K1424=$E1424,"Evidência confirma cadastro","DIVERGE · cadastro "&amp;$E1424&amp;" × evidência "&amp;$K1424)))))))))))</f>
        <v>FALTA DE REGISTRO · dia útil da escala 6x1</v>
      </c>
      <c r="W1424" s="34" t="str">
        <f>IF(OR(OR($D1424="6x1",$D1424="FF 6x1"),$D1424="5x2"),"",IF($AB1424&lt;&gt;$AB1423,IF(IFERROR(INDEX(Cadastro!$F$5:$F$243,$AB1424),"")="",IF($L1424&gt;0,1,0),IF(IFERROR(INDEX(Cadastro!$F$5:$F$243,$AB1424),"")&lt;=IFERROR(INDEX(Parâmetros!$B$39:$B$48,MATCH($E1424,Parâmetros!$A$39:$A$48,0)),99),IFERROR(INDEX(Cadastro!$F$5:$F$243,$AB1424),""),0)),IF($L1424&gt;0,IF(N($X1423)&gt;0,1,N($W1423)+1),IF(AND($L1424=0,OR(N($W1423)&gt;=IFERROR(INDEX(Parâmetros!$B$39:$B$48,MATCH($E1424,Parâmetros!$A$39:$A$48,0)),99),AND(N($X1423)&gt;0,N($X1423)&lt;IFERROR(INDEX(Parâmetros!$C$39:$C$48,MATCH($E1424,Parâmetros!$A$39:$A$48,0)),0)))),0,N($W1423)+1))))</f>
        <v/>
      </c>
      <c r="X1424" s="34" t="str">
        <f>IF(OR(OR($D1424="6x1",$D1424="FF 6x1"),$D1424="5x2"),"",IF($AB1424&lt;&gt;$AB1423,IF(IFERROR(INDEX(Cadastro!$F$5:$F$243,$AB1424),"")="",0,IF(IFERROR(INDEX(Cadastro!$F$5:$F$243,$AB1424),"")&gt;IFERROR(INDEX(Parâmetros!$B$39:$B$48,MATCH($E1424,Parâmetros!$A$39:$A$48,0)),99),IFERROR(INDEX(Cadastro!$F$5:$F$243,$AB1424),"")-IFERROR(INDEX(Parâmetros!$B$39:$B$48,MATCH($E1424,Parâmetros!$A$39:$A$48,0)),99),0)),IF(AND($L1424=0,OR(N($W1423)&gt;=IFERROR(INDEX(Parâmetros!$B$39:$B$48,MATCH($E1424,Parâmetros!$A$39:$A$48,0)),99),AND(N($X1423)&gt;0,N($X1423)&lt;IFERROR(INDEX(Parâmetros!$C$39:$C$48,MATCH($E1424,Parâmetros!$A$39:$A$48,0)),0)))),N($X1423)+1,0)))</f>
        <v/>
      </c>
      <c r="Y1424" t="str">
        <f>IF($AC1424&lt;&gt;"",IF($L1424&gt;0,$AC1424&amp;" · com apontamento",$AC1424),IF($E1424="Férias",IF($L1424&gt;0,"Férias · com apontamento","Férias (cadastro)"),IF(($Z1424+$AA1424-1)&gt;Parâmetros!$E$16,"Férias / afastamento",IF(AND($D1424="5x2",OR(WEEKDAY($F1424,2)=6,WEEKDAY($F1424,2)=7)),IF($L1424&gt;0,"Folga trabalhada","Folga"),IF($L1424&gt;0,"Trabalhado",IF(OR(OR($D1424="6x1",$D1424="FF 6x1"),$D1424="5x2"),IF(AND(OR($D1424="6x1",$D1424="FF 6x1"),OR(WEEKDAY($F1424,2)=6,WEEKDAY($F1424,2)=7)),"Folga","Falta de registro"),IF(AND($AB1424&lt;&gt;$AB1423,IFERROR(INDEX(Cadastro!$F$5:$F$243,$AB1424),"")=""),"Indeterminado (início da série)",IF($X1424&gt;0,"Folga","Falta de registro"))))))))</f>
        <v>Falta de registro</v>
      </c>
      <c r="Z1424" s="34">
        <f>IF(OR($L1424&gt;0,$F1424&gt;Parâmetros!$E$14),0,IF($A1424&lt;&gt;$A1423,1,N($Z1423)+1))</f>
        <v>0</v>
      </c>
      <c r="AA1424" s="34">
        <f>IF(OR($L1424&gt;0,$F1424&gt;Parâmetros!$E$14),0,IF(OR($A1424&lt;&gt;$A1425,$F1425&gt;Parâmetros!$E$14),1,N($AA1425)+1))</f>
        <v>0</v>
      </c>
      <c r="AB1424" s="31">
        <f>IFERROR(MATCH($A1424&amp;"|"&amp;TEXT(_xlfn.MAXIFS(Cadastro!$E$5:$E$243,Cadastro!$A$5:$A$243,$A1424,Cadastro!$E$5:$E$243,"&lt;="&amp;$F1424),"yyyymmdd"),Cadastro!$I$5:$I$243,0),"")</f>
        <v>181</v>
      </c>
      <c r="AC1424" t="str">
        <f>IFERROR(_xlfn.SINGLE(INDEX(Exceções!$D$5:$D$203,MATCH($A1424&amp;"|"&amp;$F1424,Exceções!$F$5:$F$203,0))),"")</f>
        <v/>
      </c>
      <c r="AD1424" t="str">
        <f>IF($AC1424="","",IFERROR(_xlfn.SINGLE(INDEX(Exceções!$E$5:$E$203,MATCH($A1424&amp;"|"&amp;$F1424,Exceções!$F$5:$F$203,0))),""))</f>
        <v/>
      </c>
    </row>
    <row r="1425" spans="1:30" ht="15" hidden="1" customHeight="1" x14ac:dyDescent="0.25">
      <c r="A1425" s="31">
        <v>54179</v>
      </c>
      <c r="B1425" s="17" t="s">
        <v>34</v>
      </c>
      <c r="C1425" s="17" t="str">
        <f>IFERROR(INDEX(Cadastro!$C$5:$C$243,$AB1425),"NÃO INFORMADO")</f>
        <v>ELE</v>
      </c>
      <c r="D1425" s="17" t="str">
        <f>IFERROR(INDEX(Cadastro!$D$5:$D$243,$AB1425),"")</f>
        <v>6x1</v>
      </c>
      <c r="E1425" s="17" t="str">
        <f>IFERROR(INDEX(Cadastro!$G$5:$G$243,$AB1425),"")</f>
        <v>6x1</v>
      </c>
      <c r="F1425" s="29">
        <v>46323</v>
      </c>
      <c r="G1425" s="32" t="str">
        <f t="shared" si="132"/>
        <v>qua</v>
      </c>
      <c r="H1425" s="31" t="str">
        <f>IF($L1425=0,"",_xlfn.MINIFS(Dados!$Q:$Q,Dados!$A:$A,$A1425,Dados!$S:$S,$F1425))</f>
        <v/>
      </c>
      <c r="I1425" s="31" t="str">
        <f>IF($H1425="","",_xlfn.MAXIFS(Dados!$R:$R,Dados!$A:$A,$A1425,Dados!$S:$S,$F1425))</f>
        <v/>
      </c>
      <c r="J1425" s="32" t="str">
        <f>IF($D1425&lt;&gt;"Folguista","",IFERROR(INDEX(Parâmetros!$D$52:$G$52,1,MIN(4,MAX(1,$W1425))),""))</f>
        <v/>
      </c>
      <c r="K1425" s="32" t="str">
        <f>IF(OR($AC1425&lt;&gt;"",$Y1425="Folga",$Y1425="Folga trabalhada",$Y1425="Férias (cadastro)",$Y1425="Férias / afastamento",$Y1425="Indeterminado (início da série)"),"",IF(OR($D1425="6x1",$D1425="FF 6x1"),IF(OR(WEEKDAY($F1425,2)=6,WEEKDAY($F1425,2)=7),"6x1 sáb/dom","6x1"),IF($D1425="5x2","5x2",IF($H1425="",IF($D1425="Folguista",$J1425,$E1425),IF(OR($H1425&gt;=Parâmetros!$E$18,$H1425&lt;Parâmetros!$E$19),"C",IF($H1425&lt;Parâmetros!$E$20,"A","B"))))))</f>
        <v>6x1</v>
      </c>
      <c r="L1425" s="30">
        <f>SUMIFS(Dados!$E:$E,Dados!$A:$A,$A1425,Dados!$S:$S,$F1425)</f>
        <v>0</v>
      </c>
      <c r="M1425" s="30">
        <f>IFERROR(INDEX(Parâmetros!$E$6:$E$11,MATCH($K1425,Parâmetros!$A$6:$A$11,0)),"")</f>
        <v>8.8000000000000007</v>
      </c>
      <c r="N1425" s="33">
        <f t="shared" si="133"/>
        <v>0</v>
      </c>
      <c r="O1425" s="33">
        <f>Parâmetros!$E$13</f>
        <v>0.8</v>
      </c>
      <c r="P1425" s="32" t="str">
        <f>IF(OR($M1425="",$F1425&gt;Parâmetros!$E$14),"Não","Sim")</f>
        <v>Não</v>
      </c>
      <c r="Q1425" s="32" t="str">
        <f t="shared" si="134"/>
        <v/>
      </c>
      <c r="R1425" s="32" t="str">
        <f t="shared" si="135"/>
        <v/>
      </c>
      <c r="S1425" s="30" t="str">
        <f t="shared" si="136"/>
        <v/>
      </c>
      <c r="T1425" s="32" t="str">
        <f>IF($Q1425&lt;&gt;"Sim","",IF($N1425&gt;Parâmetros!$E$15,"Sim","Não"))</f>
        <v/>
      </c>
      <c r="U1425" s="17" t="str">
        <f t="shared" si="137"/>
        <v>Fora da apuração</v>
      </c>
      <c r="V1425" s="17" t="str">
        <f>IF($AC1425&lt;&gt;"",IF($L1425&gt;0,"ATENÇÃO · apontou em dia de "&amp;LOWER($AC1425)&amp;" cadastrado","Exceção cadastrada · "&amp;$AC1425)&amp;IF($AD1425="",""," · "&amp;$AD1425),IF($E1425="Férias",IF($L1425&gt;0,"ATENÇÃO · apontou estando de férias no cadastro","Férias no cadastro"),IF($Y1425="Férias / afastamento","Afastamento · "&amp;($Z1425+$AA1425-1)&amp;" dias seguidos sem apontamento",IF($Y1425="Folga trabalhada","ATENÇÃO · apontou em dia de folga da escala 5x2",IF($Y1425="Folga",IF(AND($D1425="5x2",OR(WEEKDAY($F1425,2)=6,WEEKDAY($F1425,2)=7)),"Folga de fim de semana da escala 5x2",IF(AND(OR($D1425="6x1",$D1425="FF 6x1"),WEEKDAY($F1425,2)=6,FALSE()),"Folga de fim de semana · apontou no domingo anterior",IF(AND(OR($D1425="6x1",$D1425="FF 6x1"),WEEKDAY($F1425,2)=7,AND($A1425=$A1424,$L1424&gt;0)),"Folga de fim de semana · apontou no sábado",IF(AND(OR($D1425="6x1",$D1425="FF 6x1"),OR(WEEKDAY($F1425,2)=6,WEEKDAY($F1425,2)=7)),"Folga de fim de semana · sem apontamento no sábado nem no domingo","Folga prevista pelo ciclo")))),IF($Y1425="Indeterminado (início da série)","Sem histórico anterior — informe o dia do ciclo no Cadastro",IF($Y1425="Falta de registro",IF(OR(OR($D1425="6x1",$D1425="FF 6x1"),$D1425="5x2"),"FALTA DE REGISTRO · dia útil da escala "&amp;$E1425,"FALTA DE REGISTRO · dia "&amp;$W1425&amp;" de "&amp;IFERROR(INDEX(Parâmetros!$B$39:$B$48,MATCH($E1425,Parâmetros!$A$39:$A$48,0)),99)&amp;" do ciclo"),IF(OR($D1425="6x1",$D1425="FF 6x1"),IF(OR(AND(WEEKDAY($F1425,2)=6,AND($A1425=$A1426,$L1426&gt;0)),AND(WEEKDAY($F1425,2)=7,AND($A1425=$A1424,$L1424&gt;0))),"ATENÇÃO · apontou sábado e domingo no mesmo fim de semana",IF(OR(WEEKDAY($F1425,2)=6,WEEKDAY($F1425,2)=7),"Jornada de fim de semana do 6x1",IF(OR($H1425&gt;=Parâmetros!$E$20,$H1425&lt;Parâmetros!$E$19),"ATENÇÃO · 6x1 apontou fora do horário diurno","Jornada fixa do 6x1"))),IF($D1425="5x2","Jornada fixa do 5x2",IF($D1425="Folguista",IF($J1425=$K1425,"Evidência confirma sequência","DIVERGE · sequência "&amp;$J1425&amp;" × evidência "&amp;$K1425),IF($K1425=$E1425,"Evidência confirma cadastro","DIVERGE · cadastro "&amp;$E1425&amp;" × evidência "&amp;$K1425)))))))))))</f>
        <v>FALTA DE REGISTRO · dia útil da escala 6x1</v>
      </c>
      <c r="W1425" s="34" t="str">
        <f>IF(OR(OR($D1425="6x1",$D1425="FF 6x1"),$D1425="5x2"),"",IF($AB1425&lt;&gt;$AB1424,IF(IFERROR(INDEX(Cadastro!$F$5:$F$243,$AB1425),"")="",IF($L1425&gt;0,1,0),IF(IFERROR(INDEX(Cadastro!$F$5:$F$243,$AB1425),"")&lt;=IFERROR(INDEX(Parâmetros!$B$39:$B$48,MATCH($E1425,Parâmetros!$A$39:$A$48,0)),99),IFERROR(INDEX(Cadastro!$F$5:$F$243,$AB1425),""),0)),IF($L1425&gt;0,IF(N($X1424)&gt;0,1,N($W1424)+1),IF(AND($L1425=0,OR(N($W1424)&gt;=IFERROR(INDEX(Parâmetros!$B$39:$B$48,MATCH($E1425,Parâmetros!$A$39:$A$48,0)),99),AND(N($X1424)&gt;0,N($X1424)&lt;IFERROR(INDEX(Parâmetros!$C$39:$C$48,MATCH($E1425,Parâmetros!$A$39:$A$48,0)),0)))),0,N($W1424)+1))))</f>
        <v/>
      </c>
      <c r="X1425" s="34" t="str">
        <f>IF(OR(OR($D1425="6x1",$D1425="FF 6x1"),$D1425="5x2"),"",IF($AB1425&lt;&gt;$AB1424,IF(IFERROR(INDEX(Cadastro!$F$5:$F$243,$AB1425),"")="",0,IF(IFERROR(INDEX(Cadastro!$F$5:$F$243,$AB1425),"")&gt;IFERROR(INDEX(Parâmetros!$B$39:$B$48,MATCH($E1425,Parâmetros!$A$39:$A$48,0)),99),IFERROR(INDEX(Cadastro!$F$5:$F$243,$AB1425),"")-IFERROR(INDEX(Parâmetros!$B$39:$B$48,MATCH($E1425,Parâmetros!$A$39:$A$48,0)),99),0)),IF(AND($L1425=0,OR(N($W1424)&gt;=IFERROR(INDEX(Parâmetros!$B$39:$B$48,MATCH($E1425,Parâmetros!$A$39:$A$48,0)),99),AND(N($X1424)&gt;0,N($X1424)&lt;IFERROR(INDEX(Parâmetros!$C$39:$C$48,MATCH($E1425,Parâmetros!$A$39:$A$48,0)),0)))),N($X1424)+1,0)))</f>
        <v/>
      </c>
      <c r="Y1425" t="str">
        <f>IF($AC1425&lt;&gt;"",IF($L1425&gt;0,$AC1425&amp;" · com apontamento",$AC1425),IF($E1425="Férias",IF($L1425&gt;0,"Férias · com apontamento","Férias (cadastro)"),IF(($Z1425+$AA1425-1)&gt;Parâmetros!$E$16,"Férias / afastamento",IF(AND($D1425="5x2",OR(WEEKDAY($F1425,2)=6,WEEKDAY($F1425,2)=7)),IF($L1425&gt;0,"Folga trabalhada","Folga"),IF($L1425&gt;0,"Trabalhado",IF(OR(OR($D1425="6x1",$D1425="FF 6x1"),$D1425="5x2"),IF(AND(OR($D1425="6x1",$D1425="FF 6x1"),OR(WEEKDAY($F1425,2)=6,WEEKDAY($F1425,2)=7)),"Folga","Falta de registro"),IF(AND($AB1425&lt;&gt;$AB1424,IFERROR(INDEX(Cadastro!$F$5:$F$243,$AB1425),"")=""),"Indeterminado (início da série)",IF($X1425&gt;0,"Folga","Falta de registro"))))))))</f>
        <v>Falta de registro</v>
      </c>
      <c r="Z1425" s="34">
        <f>IF(OR($L1425&gt;0,$F1425&gt;Parâmetros!$E$14),0,IF($A1425&lt;&gt;$A1424,1,N($Z1424)+1))</f>
        <v>0</v>
      </c>
      <c r="AA1425" s="34">
        <f>IF(OR($L1425&gt;0,$F1425&gt;Parâmetros!$E$14),0,IF(OR($A1425&lt;&gt;$A1426,$F1426&gt;Parâmetros!$E$14),1,N($AA1426)+1))</f>
        <v>0</v>
      </c>
      <c r="AB1425" s="31">
        <f>IFERROR(MATCH($A1425&amp;"|"&amp;TEXT(_xlfn.MAXIFS(Cadastro!$E$5:$E$243,Cadastro!$A$5:$A$243,$A1425,Cadastro!$E$5:$E$243,"&lt;="&amp;$F1425),"yyyymmdd"),Cadastro!$I$5:$I$243,0),"")</f>
        <v>181</v>
      </c>
      <c r="AC1425" t="str">
        <f>IFERROR(_xlfn.SINGLE(INDEX(Exceções!$D$5:$D$203,MATCH($A1425&amp;"|"&amp;$F1425,Exceções!$F$5:$F$203,0))),"")</f>
        <v/>
      </c>
      <c r="AD1425" t="str">
        <f>IF($AC1425="","",IFERROR(_xlfn.SINGLE(INDEX(Exceções!$E$5:$E$203,MATCH($A1425&amp;"|"&amp;$F1425,Exceções!$F$5:$F$203,0))),""))</f>
        <v/>
      </c>
    </row>
    <row r="1426" spans="1:30" ht="15" hidden="1" customHeight="1" x14ac:dyDescent="0.25">
      <c r="A1426" s="31">
        <v>54179</v>
      </c>
      <c r="B1426" s="17" t="s">
        <v>34</v>
      </c>
      <c r="C1426" s="17" t="str">
        <f>IFERROR(INDEX(Cadastro!$C$5:$C$243,$AB1426),"NÃO INFORMADO")</f>
        <v>ELE</v>
      </c>
      <c r="D1426" s="17" t="str">
        <f>IFERROR(INDEX(Cadastro!$D$5:$D$243,$AB1426),"")</f>
        <v>6x1</v>
      </c>
      <c r="E1426" s="17" t="str">
        <f>IFERROR(INDEX(Cadastro!$G$5:$G$243,$AB1426),"")</f>
        <v>6x1</v>
      </c>
      <c r="F1426" s="29">
        <v>46324</v>
      </c>
      <c r="G1426" s="32" t="str">
        <f t="shared" si="132"/>
        <v>qui</v>
      </c>
      <c r="H1426" s="31" t="str">
        <f>IF($L1426=0,"",_xlfn.MINIFS(Dados!$Q:$Q,Dados!$A:$A,$A1426,Dados!$S:$S,$F1426))</f>
        <v/>
      </c>
      <c r="I1426" s="31" t="str">
        <f>IF($H1426="","",_xlfn.MAXIFS(Dados!$R:$R,Dados!$A:$A,$A1426,Dados!$S:$S,$F1426))</f>
        <v/>
      </c>
      <c r="J1426" s="32" t="str">
        <f>IF($D1426&lt;&gt;"Folguista","",IFERROR(INDEX(Parâmetros!$D$52:$G$52,1,MIN(4,MAX(1,$W1426))),""))</f>
        <v/>
      </c>
      <c r="K1426" s="32" t="str">
        <f>IF(OR($AC1426&lt;&gt;"",$Y1426="Folga",$Y1426="Folga trabalhada",$Y1426="Férias (cadastro)",$Y1426="Férias / afastamento",$Y1426="Indeterminado (início da série)"),"",IF(OR($D1426="6x1",$D1426="FF 6x1"),IF(OR(WEEKDAY($F1426,2)=6,WEEKDAY($F1426,2)=7),"6x1 sáb/dom","6x1"),IF($D1426="5x2","5x2",IF($H1426="",IF($D1426="Folguista",$J1426,$E1426),IF(OR($H1426&gt;=Parâmetros!$E$18,$H1426&lt;Parâmetros!$E$19),"C",IF($H1426&lt;Parâmetros!$E$20,"A","B"))))))</f>
        <v>6x1</v>
      </c>
      <c r="L1426" s="30">
        <f>SUMIFS(Dados!$E:$E,Dados!$A:$A,$A1426,Dados!$S:$S,$F1426)</f>
        <v>0</v>
      </c>
      <c r="M1426" s="30">
        <f>IFERROR(INDEX(Parâmetros!$E$6:$E$11,MATCH($K1426,Parâmetros!$A$6:$A$11,0)),"")</f>
        <v>8.8000000000000007</v>
      </c>
      <c r="N1426" s="33">
        <f t="shared" si="133"/>
        <v>0</v>
      </c>
      <c r="O1426" s="33">
        <f>Parâmetros!$E$13</f>
        <v>0.8</v>
      </c>
      <c r="P1426" s="32" t="str">
        <f>IF(OR($M1426="",$F1426&gt;Parâmetros!$E$14),"Não","Sim")</f>
        <v>Não</v>
      </c>
      <c r="Q1426" s="32" t="str">
        <f t="shared" si="134"/>
        <v/>
      </c>
      <c r="R1426" s="32" t="str">
        <f t="shared" si="135"/>
        <v/>
      </c>
      <c r="S1426" s="30" t="str">
        <f t="shared" si="136"/>
        <v/>
      </c>
      <c r="T1426" s="32" t="str">
        <f>IF($Q1426&lt;&gt;"Sim","",IF($N1426&gt;Parâmetros!$E$15,"Sim","Não"))</f>
        <v/>
      </c>
      <c r="U1426" s="17" t="str">
        <f t="shared" si="137"/>
        <v>Fora da apuração</v>
      </c>
      <c r="V1426" s="17" t="str">
        <f>IF($AC1426&lt;&gt;"",IF($L1426&gt;0,"ATENÇÃO · apontou em dia de "&amp;LOWER($AC1426)&amp;" cadastrado","Exceção cadastrada · "&amp;$AC1426)&amp;IF($AD1426="",""," · "&amp;$AD1426),IF($E1426="Férias",IF($L1426&gt;0,"ATENÇÃO · apontou estando de férias no cadastro","Férias no cadastro"),IF($Y1426="Férias / afastamento","Afastamento · "&amp;($Z1426+$AA1426-1)&amp;" dias seguidos sem apontamento",IF($Y1426="Folga trabalhada","ATENÇÃO · apontou em dia de folga da escala 5x2",IF($Y1426="Folga",IF(AND($D1426="5x2",OR(WEEKDAY($F1426,2)=6,WEEKDAY($F1426,2)=7)),"Folga de fim de semana da escala 5x2",IF(AND(OR($D1426="6x1",$D1426="FF 6x1"),WEEKDAY($F1426,2)=6,FALSE()),"Folga de fim de semana · apontou no domingo anterior",IF(AND(OR($D1426="6x1",$D1426="FF 6x1"),WEEKDAY($F1426,2)=7,AND($A1426=$A1425,$L1425&gt;0)),"Folga de fim de semana · apontou no sábado",IF(AND(OR($D1426="6x1",$D1426="FF 6x1"),OR(WEEKDAY($F1426,2)=6,WEEKDAY($F1426,2)=7)),"Folga de fim de semana · sem apontamento no sábado nem no domingo","Folga prevista pelo ciclo")))),IF($Y1426="Indeterminado (início da série)","Sem histórico anterior — informe o dia do ciclo no Cadastro",IF($Y1426="Falta de registro",IF(OR(OR($D1426="6x1",$D1426="FF 6x1"),$D1426="5x2"),"FALTA DE REGISTRO · dia útil da escala "&amp;$E1426,"FALTA DE REGISTRO · dia "&amp;$W1426&amp;" de "&amp;IFERROR(INDEX(Parâmetros!$B$39:$B$48,MATCH($E1426,Parâmetros!$A$39:$A$48,0)),99)&amp;" do ciclo"),IF(OR($D1426="6x1",$D1426="FF 6x1"),IF(OR(AND(WEEKDAY($F1426,2)=6,AND($A1426=$A1427,$L1427&gt;0)),AND(WEEKDAY($F1426,2)=7,AND($A1426=$A1425,$L1425&gt;0))),"ATENÇÃO · apontou sábado e domingo no mesmo fim de semana",IF(OR(WEEKDAY($F1426,2)=6,WEEKDAY($F1426,2)=7),"Jornada de fim de semana do 6x1",IF(OR($H1426&gt;=Parâmetros!$E$20,$H1426&lt;Parâmetros!$E$19),"ATENÇÃO · 6x1 apontou fora do horário diurno","Jornada fixa do 6x1"))),IF($D1426="5x2","Jornada fixa do 5x2",IF($D1426="Folguista",IF($J1426=$K1426,"Evidência confirma sequência","DIVERGE · sequência "&amp;$J1426&amp;" × evidência "&amp;$K1426),IF($K1426=$E1426,"Evidência confirma cadastro","DIVERGE · cadastro "&amp;$E1426&amp;" × evidência "&amp;$K1426)))))))))))</f>
        <v>FALTA DE REGISTRO · dia útil da escala 6x1</v>
      </c>
      <c r="W1426" s="34" t="str">
        <f>IF(OR(OR($D1426="6x1",$D1426="FF 6x1"),$D1426="5x2"),"",IF($AB1426&lt;&gt;$AB1425,IF(IFERROR(INDEX(Cadastro!$F$5:$F$243,$AB1426),"")="",IF($L1426&gt;0,1,0),IF(IFERROR(INDEX(Cadastro!$F$5:$F$243,$AB1426),"")&lt;=IFERROR(INDEX(Parâmetros!$B$39:$B$48,MATCH($E1426,Parâmetros!$A$39:$A$48,0)),99),IFERROR(INDEX(Cadastro!$F$5:$F$243,$AB1426),""),0)),IF($L1426&gt;0,IF(N($X1425)&gt;0,1,N($W1425)+1),IF(AND($L1426=0,OR(N($W1425)&gt;=IFERROR(INDEX(Parâmetros!$B$39:$B$48,MATCH($E1426,Parâmetros!$A$39:$A$48,0)),99),AND(N($X1425)&gt;0,N($X1425)&lt;IFERROR(INDEX(Parâmetros!$C$39:$C$48,MATCH($E1426,Parâmetros!$A$39:$A$48,0)),0)))),0,N($W1425)+1))))</f>
        <v/>
      </c>
      <c r="X1426" s="34" t="str">
        <f>IF(OR(OR($D1426="6x1",$D1426="FF 6x1"),$D1426="5x2"),"",IF($AB1426&lt;&gt;$AB1425,IF(IFERROR(INDEX(Cadastro!$F$5:$F$243,$AB1426),"")="",0,IF(IFERROR(INDEX(Cadastro!$F$5:$F$243,$AB1426),"")&gt;IFERROR(INDEX(Parâmetros!$B$39:$B$48,MATCH($E1426,Parâmetros!$A$39:$A$48,0)),99),IFERROR(INDEX(Cadastro!$F$5:$F$243,$AB1426),"")-IFERROR(INDEX(Parâmetros!$B$39:$B$48,MATCH($E1426,Parâmetros!$A$39:$A$48,0)),99),0)),IF(AND($L1426=0,OR(N($W1425)&gt;=IFERROR(INDEX(Parâmetros!$B$39:$B$48,MATCH($E1426,Parâmetros!$A$39:$A$48,0)),99),AND(N($X1425)&gt;0,N($X1425)&lt;IFERROR(INDEX(Parâmetros!$C$39:$C$48,MATCH($E1426,Parâmetros!$A$39:$A$48,0)),0)))),N($X1425)+1,0)))</f>
        <v/>
      </c>
      <c r="Y1426" t="str">
        <f>IF($AC1426&lt;&gt;"",IF($L1426&gt;0,$AC1426&amp;" · com apontamento",$AC1426),IF($E1426="Férias",IF($L1426&gt;0,"Férias · com apontamento","Férias (cadastro)"),IF(($Z1426+$AA1426-1)&gt;Parâmetros!$E$16,"Férias / afastamento",IF(AND($D1426="5x2",OR(WEEKDAY($F1426,2)=6,WEEKDAY($F1426,2)=7)),IF($L1426&gt;0,"Folga trabalhada","Folga"),IF($L1426&gt;0,"Trabalhado",IF(OR(OR($D1426="6x1",$D1426="FF 6x1"),$D1426="5x2"),IF(AND(OR($D1426="6x1",$D1426="FF 6x1"),OR(WEEKDAY($F1426,2)=6,WEEKDAY($F1426,2)=7)),"Folga","Falta de registro"),IF(AND($AB1426&lt;&gt;$AB1425,IFERROR(INDEX(Cadastro!$F$5:$F$243,$AB1426),"")=""),"Indeterminado (início da série)",IF($X1426&gt;0,"Folga","Falta de registro"))))))))</f>
        <v>Falta de registro</v>
      </c>
      <c r="Z1426" s="34">
        <f>IF(OR($L1426&gt;0,$F1426&gt;Parâmetros!$E$14),0,IF($A1426&lt;&gt;$A1425,1,N($Z1425)+1))</f>
        <v>0</v>
      </c>
      <c r="AA1426" s="34">
        <f>IF(OR($L1426&gt;0,$F1426&gt;Parâmetros!$E$14),0,IF(OR($A1426&lt;&gt;$A1427,$F1427&gt;Parâmetros!$E$14),1,N($AA1427)+1))</f>
        <v>0</v>
      </c>
      <c r="AB1426" s="31">
        <f>IFERROR(MATCH($A1426&amp;"|"&amp;TEXT(_xlfn.MAXIFS(Cadastro!$E$5:$E$243,Cadastro!$A$5:$A$243,$A1426,Cadastro!$E$5:$E$243,"&lt;="&amp;$F1426),"yyyymmdd"),Cadastro!$I$5:$I$243,0),"")</f>
        <v>181</v>
      </c>
      <c r="AC1426" t="str">
        <f>IFERROR(_xlfn.SINGLE(INDEX(Exceções!$D$5:$D$203,MATCH($A1426&amp;"|"&amp;$F1426,Exceções!$F$5:$F$203,0))),"")</f>
        <v/>
      </c>
      <c r="AD1426" t="str">
        <f>IF($AC1426="","",IFERROR(_xlfn.SINGLE(INDEX(Exceções!$E$5:$E$203,MATCH($A1426&amp;"|"&amp;$F1426,Exceções!$F$5:$F$203,0))),""))</f>
        <v/>
      </c>
    </row>
    <row r="1427" spans="1:30" ht="15" hidden="1" customHeight="1" x14ac:dyDescent="0.25">
      <c r="A1427" s="31">
        <v>54179</v>
      </c>
      <c r="B1427" s="17" t="s">
        <v>34</v>
      </c>
      <c r="C1427" s="17" t="str">
        <f>IFERROR(INDEX(Cadastro!$C$5:$C$243,$AB1427),"NÃO INFORMADO")</f>
        <v>ELE</v>
      </c>
      <c r="D1427" s="17" t="str">
        <f>IFERROR(INDEX(Cadastro!$D$5:$D$243,$AB1427),"")</f>
        <v>6x1</v>
      </c>
      <c r="E1427" s="17" t="str">
        <f>IFERROR(INDEX(Cadastro!$G$5:$G$243,$AB1427),"")</f>
        <v>6x1</v>
      </c>
      <c r="F1427" s="29">
        <v>46325</v>
      </c>
      <c r="G1427" s="32" t="str">
        <f t="shared" si="132"/>
        <v>sex</v>
      </c>
      <c r="H1427" s="31" t="str">
        <f>IF($L1427=0,"",_xlfn.MINIFS(Dados!$Q:$Q,Dados!$A:$A,$A1427,Dados!$S:$S,$F1427))</f>
        <v/>
      </c>
      <c r="I1427" s="31" t="str">
        <f>IF($H1427="","",_xlfn.MAXIFS(Dados!$R:$R,Dados!$A:$A,$A1427,Dados!$S:$S,$F1427))</f>
        <v/>
      </c>
      <c r="J1427" s="32" t="str">
        <f>IF($D1427&lt;&gt;"Folguista","",IFERROR(INDEX(Parâmetros!$D$52:$G$52,1,MIN(4,MAX(1,$W1427))),""))</f>
        <v/>
      </c>
      <c r="K1427" s="32" t="str">
        <f>IF(OR($AC1427&lt;&gt;"",$Y1427="Folga",$Y1427="Folga trabalhada",$Y1427="Férias (cadastro)",$Y1427="Férias / afastamento",$Y1427="Indeterminado (início da série)"),"",IF(OR($D1427="6x1",$D1427="FF 6x1"),IF(OR(WEEKDAY($F1427,2)=6,WEEKDAY($F1427,2)=7),"6x1 sáb/dom","6x1"),IF($D1427="5x2","5x2",IF($H1427="",IF($D1427="Folguista",$J1427,$E1427),IF(OR($H1427&gt;=Parâmetros!$E$18,$H1427&lt;Parâmetros!$E$19),"C",IF($H1427&lt;Parâmetros!$E$20,"A","B"))))))</f>
        <v>6x1</v>
      </c>
      <c r="L1427" s="30">
        <f>SUMIFS(Dados!$E:$E,Dados!$A:$A,$A1427,Dados!$S:$S,$F1427)</f>
        <v>0</v>
      </c>
      <c r="M1427" s="30">
        <f>IFERROR(INDEX(Parâmetros!$E$6:$E$11,MATCH($K1427,Parâmetros!$A$6:$A$11,0)),"")</f>
        <v>8.8000000000000007</v>
      </c>
      <c r="N1427" s="33">
        <f t="shared" si="133"/>
        <v>0</v>
      </c>
      <c r="O1427" s="33">
        <f>Parâmetros!$E$13</f>
        <v>0.8</v>
      </c>
      <c r="P1427" s="32" t="str">
        <f>IF(OR($M1427="",$F1427&gt;Parâmetros!$E$14),"Não","Sim")</f>
        <v>Não</v>
      </c>
      <c r="Q1427" s="32" t="str">
        <f t="shared" si="134"/>
        <v/>
      </c>
      <c r="R1427" s="32" t="str">
        <f t="shared" si="135"/>
        <v/>
      </c>
      <c r="S1427" s="30" t="str">
        <f t="shared" si="136"/>
        <v/>
      </c>
      <c r="T1427" s="32" t="str">
        <f>IF($Q1427&lt;&gt;"Sim","",IF($N1427&gt;Parâmetros!$E$15,"Sim","Não"))</f>
        <v/>
      </c>
      <c r="U1427" s="17" t="str">
        <f t="shared" si="137"/>
        <v>Fora da apuração</v>
      </c>
      <c r="V1427" s="17" t="str">
        <f>IF($AC1427&lt;&gt;"",IF($L1427&gt;0,"ATENÇÃO · apontou em dia de "&amp;LOWER($AC1427)&amp;" cadastrado","Exceção cadastrada · "&amp;$AC1427)&amp;IF($AD1427="",""," · "&amp;$AD1427),IF($E1427="Férias",IF($L1427&gt;0,"ATENÇÃO · apontou estando de férias no cadastro","Férias no cadastro"),IF($Y1427="Férias / afastamento","Afastamento · "&amp;($Z1427+$AA1427-1)&amp;" dias seguidos sem apontamento",IF($Y1427="Folga trabalhada","ATENÇÃO · apontou em dia de folga da escala 5x2",IF($Y1427="Folga",IF(AND($D1427="5x2",OR(WEEKDAY($F1427,2)=6,WEEKDAY($F1427,2)=7)),"Folga de fim de semana da escala 5x2",IF(AND(OR($D1427="6x1",$D1427="FF 6x1"),WEEKDAY($F1427,2)=6,FALSE()),"Folga de fim de semana · apontou no domingo anterior",IF(AND(OR($D1427="6x1",$D1427="FF 6x1"),WEEKDAY($F1427,2)=7,AND($A1427=$A1426,$L1426&gt;0)),"Folga de fim de semana · apontou no sábado",IF(AND(OR($D1427="6x1",$D1427="FF 6x1"),OR(WEEKDAY($F1427,2)=6,WEEKDAY($F1427,2)=7)),"Folga de fim de semana · sem apontamento no sábado nem no domingo","Folga prevista pelo ciclo")))),IF($Y1427="Indeterminado (início da série)","Sem histórico anterior — informe o dia do ciclo no Cadastro",IF($Y1427="Falta de registro",IF(OR(OR($D1427="6x1",$D1427="FF 6x1"),$D1427="5x2"),"FALTA DE REGISTRO · dia útil da escala "&amp;$E1427,"FALTA DE REGISTRO · dia "&amp;$W1427&amp;" de "&amp;IFERROR(INDEX(Parâmetros!$B$39:$B$48,MATCH($E1427,Parâmetros!$A$39:$A$48,0)),99)&amp;" do ciclo"),IF(OR($D1427="6x1",$D1427="FF 6x1"),IF(OR(AND(WEEKDAY($F1427,2)=6,AND($A1427=$A1428,$L1428&gt;0)),AND(WEEKDAY($F1427,2)=7,AND($A1427=$A1426,$L1426&gt;0))),"ATENÇÃO · apontou sábado e domingo no mesmo fim de semana",IF(OR(WEEKDAY($F1427,2)=6,WEEKDAY($F1427,2)=7),"Jornada de fim de semana do 6x1",IF(OR($H1427&gt;=Parâmetros!$E$20,$H1427&lt;Parâmetros!$E$19),"ATENÇÃO · 6x1 apontou fora do horário diurno","Jornada fixa do 6x1"))),IF($D1427="5x2","Jornada fixa do 5x2",IF($D1427="Folguista",IF($J1427=$K1427,"Evidência confirma sequência","DIVERGE · sequência "&amp;$J1427&amp;" × evidência "&amp;$K1427),IF($K1427=$E1427,"Evidência confirma cadastro","DIVERGE · cadastro "&amp;$E1427&amp;" × evidência "&amp;$K1427)))))))))))</f>
        <v>FALTA DE REGISTRO · dia útil da escala 6x1</v>
      </c>
      <c r="W1427" s="34" t="str">
        <f>IF(OR(OR($D1427="6x1",$D1427="FF 6x1"),$D1427="5x2"),"",IF($AB1427&lt;&gt;$AB1426,IF(IFERROR(INDEX(Cadastro!$F$5:$F$243,$AB1427),"")="",IF($L1427&gt;0,1,0),IF(IFERROR(INDEX(Cadastro!$F$5:$F$243,$AB1427),"")&lt;=IFERROR(INDEX(Parâmetros!$B$39:$B$48,MATCH($E1427,Parâmetros!$A$39:$A$48,0)),99),IFERROR(INDEX(Cadastro!$F$5:$F$243,$AB1427),""),0)),IF($L1427&gt;0,IF(N($X1426)&gt;0,1,N($W1426)+1),IF(AND($L1427=0,OR(N($W1426)&gt;=IFERROR(INDEX(Parâmetros!$B$39:$B$48,MATCH($E1427,Parâmetros!$A$39:$A$48,0)),99),AND(N($X1426)&gt;0,N($X1426)&lt;IFERROR(INDEX(Parâmetros!$C$39:$C$48,MATCH($E1427,Parâmetros!$A$39:$A$48,0)),0)))),0,N($W1426)+1))))</f>
        <v/>
      </c>
      <c r="X1427" s="34" t="str">
        <f>IF(OR(OR($D1427="6x1",$D1427="FF 6x1"),$D1427="5x2"),"",IF($AB1427&lt;&gt;$AB1426,IF(IFERROR(INDEX(Cadastro!$F$5:$F$243,$AB1427),"")="",0,IF(IFERROR(INDEX(Cadastro!$F$5:$F$243,$AB1427),"")&gt;IFERROR(INDEX(Parâmetros!$B$39:$B$48,MATCH($E1427,Parâmetros!$A$39:$A$48,0)),99),IFERROR(INDEX(Cadastro!$F$5:$F$243,$AB1427),"")-IFERROR(INDEX(Parâmetros!$B$39:$B$48,MATCH($E1427,Parâmetros!$A$39:$A$48,0)),99),0)),IF(AND($L1427=0,OR(N($W1426)&gt;=IFERROR(INDEX(Parâmetros!$B$39:$B$48,MATCH($E1427,Parâmetros!$A$39:$A$48,0)),99),AND(N($X1426)&gt;0,N($X1426)&lt;IFERROR(INDEX(Parâmetros!$C$39:$C$48,MATCH($E1427,Parâmetros!$A$39:$A$48,0)),0)))),N($X1426)+1,0)))</f>
        <v/>
      </c>
      <c r="Y1427" t="str">
        <f>IF($AC1427&lt;&gt;"",IF($L1427&gt;0,$AC1427&amp;" · com apontamento",$AC1427),IF($E1427="Férias",IF($L1427&gt;0,"Férias · com apontamento","Férias (cadastro)"),IF(($Z1427+$AA1427-1)&gt;Parâmetros!$E$16,"Férias / afastamento",IF(AND($D1427="5x2",OR(WEEKDAY($F1427,2)=6,WEEKDAY($F1427,2)=7)),IF($L1427&gt;0,"Folga trabalhada","Folga"),IF($L1427&gt;0,"Trabalhado",IF(OR(OR($D1427="6x1",$D1427="FF 6x1"),$D1427="5x2"),IF(AND(OR($D1427="6x1",$D1427="FF 6x1"),OR(WEEKDAY($F1427,2)=6,WEEKDAY($F1427,2)=7)),"Folga","Falta de registro"),IF(AND($AB1427&lt;&gt;$AB1426,IFERROR(INDEX(Cadastro!$F$5:$F$243,$AB1427),"")=""),"Indeterminado (início da série)",IF($X1427&gt;0,"Folga","Falta de registro"))))))))</f>
        <v>Falta de registro</v>
      </c>
      <c r="Z1427" s="34">
        <f>IF(OR($L1427&gt;0,$F1427&gt;Parâmetros!$E$14),0,IF($A1427&lt;&gt;$A1426,1,N($Z1426)+1))</f>
        <v>0</v>
      </c>
      <c r="AA1427" s="34">
        <f>IF(OR($L1427&gt;0,$F1427&gt;Parâmetros!$E$14),0,IF(OR($A1427&lt;&gt;$A1428,$F1428&gt;Parâmetros!$E$14),1,N($AA1428)+1))</f>
        <v>0</v>
      </c>
      <c r="AB1427" s="31">
        <f>IFERROR(MATCH($A1427&amp;"|"&amp;TEXT(_xlfn.MAXIFS(Cadastro!$E$5:$E$243,Cadastro!$A$5:$A$243,$A1427,Cadastro!$E$5:$E$243,"&lt;="&amp;$F1427),"yyyymmdd"),Cadastro!$I$5:$I$243,0),"")</f>
        <v>181</v>
      </c>
      <c r="AC1427" t="str">
        <f>IFERROR(_xlfn.SINGLE(INDEX(Exceções!$D$5:$D$203,MATCH($A1427&amp;"|"&amp;$F1427,Exceções!$F$5:$F$203,0))),"")</f>
        <v/>
      </c>
      <c r="AD1427" t="str">
        <f>IF($AC1427="","",IFERROR(_xlfn.SINGLE(INDEX(Exceções!$E$5:$E$203,MATCH($A1427&amp;"|"&amp;$F1427,Exceções!$F$5:$F$203,0))),""))</f>
        <v/>
      </c>
    </row>
    <row r="1428" spans="1:30" ht="15" hidden="1" customHeight="1" x14ac:dyDescent="0.25">
      <c r="A1428" s="31">
        <v>54179</v>
      </c>
      <c r="B1428" s="17" t="s">
        <v>34</v>
      </c>
      <c r="C1428" s="17" t="str">
        <f>IFERROR(INDEX(Cadastro!$C$5:$C$243,$AB1428),"NÃO INFORMADO")</f>
        <v>ELE</v>
      </c>
      <c r="D1428" s="17" t="str">
        <f>IFERROR(INDEX(Cadastro!$D$5:$D$243,$AB1428),"")</f>
        <v>6x1</v>
      </c>
      <c r="E1428" s="17" t="str">
        <f>IFERROR(INDEX(Cadastro!$G$5:$G$243,$AB1428),"")</f>
        <v>6x1</v>
      </c>
      <c r="F1428" s="29">
        <v>46326</v>
      </c>
      <c r="G1428" s="32" t="str">
        <f t="shared" si="132"/>
        <v>sáb</v>
      </c>
      <c r="H1428" s="31" t="str">
        <f>IF($L1428=0,"",_xlfn.MINIFS(Dados!$Q:$Q,Dados!$A:$A,$A1428,Dados!$S:$S,$F1428))</f>
        <v/>
      </c>
      <c r="I1428" s="31" t="str">
        <f>IF($H1428="","",_xlfn.MAXIFS(Dados!$R:$R,Dados!$A:$A,$A1428,Dados!$S:$S,$F1428))</f>
        <v/>
      </c>
      <c r="J1428" s="32" t="str">
        <f>IF($D1428&lt;&gt;"Folguista","",IFERROR(INDEX(Parâmetros!$D$52:$G$52,1,MIN(4,MAX(1,$W1428))),""))</f>
        <v/>
      </c>
      <c r="K1428" s="32" t="str">
        <f>IF(OR($AC1428&lt;&gt;"",$Y1428="Folga",$Y1428="Folga trabalhada",$Y1428="Férias (cadastro)",$Y1428="Férias / afastamento",$Y1428="Indeterminado (início da série)"),"",IF(OR($D1428="6x1",$D1428="FF 6x1"),IF(OR(WEEKDAY($F1428,2)=6,WEEKDAY($F1428,2)=7),"6x1 sáb/dom","6x1"),IF($D1428="5x2","5x2",IF($H1428="",IF($D1428="Folguista",$J1428,$E1428),IF(OR($H1428&gt;=Parâmetros!$E$18,$H1428&lt;Parâmetros!$E$19),"C",IF($H1428&lt;Parâmetros!$E$20,"A","B"))))))</f>
        <v/>
      </c>
      <c r="L1428" s="30">
        <f>SUMIFS(Dados!$E:$E,Dados!$A:$A,$A1428,Dados!$S:$S,$F1428)</f>
        <v>0</v>
      </c>
      <c r="M1428" s="30" t="str">
        <f>IFERROR(INDEX(Parâmetros!$E$6:$E$11,MATCH($K1428,Parâmetros!$A$6:$A$11,0)),"")</f>
        <v/>
      </c>
      <c r="N1428" s="33" t="str">
        <f t="shared" si="133"/>
        <v/>
      </c>
      <c r="O1428" s="33">
        <f>Parâmetros!$E$13</f>
        <v>0.8</v>
      </c>
      <c r="P1428" s="32" t="str">
        <f>IF(OR($M1428="",$F1428&gt;Parâmetros!$E$14),"Não","Sim")</f>
        <v>Não</v>
      </c>
      <c r="Q1428" s="32" t="str">
        <f t="shared" si="134"/>
        <v/>
      </c>
      <c r="R1428" s="32" t="str">
        <f t="shared" si="135"/>
        <v/>
      </c>
      <c r="S1428" s="30" t="str">
        <f t="shared" si="136"/>
        <v/>
      </c>
      <c r="T1428" s="32" t="str">
        <f>IF($Q1428&lt;&gt;"Sim","",IF($N1428&gt;Parâmetros!$E$15,"Sim","Não"))</f>
        <v/>
      </c>
      <c r="U1428" s="17" t="str">
        <f t="shared" si="137"/>
        <v>Folga</v>
      </c>
      <c r="V1428" s="17" t="str">
        <f>IF($AC1428&lt;&gt;"",IF($L1428&gt;0,"ATENÇÃO · apontou em dia de "&amp;LOWER($AC1428)&amp;" cadastrado","Exceção cadastrada · "&amp;$AC1428)&amp;IF($AD1428="",""," · "&amp;$AD1428),IF($E1428="Férias",IF($L1428&gt;0,"ATENÇÃO · apontou estando de férias no cadastro","Férias no cadastro"),IF($Y1428="Férias / afastamento","Afastamento · "&amp;($Z1428+$AA1428-1)&amp;" dias seguidos sem apontamento",IF($Y1428="Folga trabalhada","ATENÇÃO · apontou em dia de folga da escala 5x2",IF($Y1428="Folga",IF(AND($D1428="5x2",OR(WEEKDAY($F1428,2)=6,WEEKDAY($F1428,2)=7)),"Folga de fim de semana da escala 5x2",IF(AND(OR($D1428="6x1",$D1428="FF 6x1"),WEEKDAY($F1428,2)=6,FALSE()),"Folga de fim de semana · apontou no domingo anterior",IF(AND(OR($D1428="6x1",$D1428="FF 6x1"),WEEKDAY($F1428,2)=7,AND($A1428=$A1427,$L1427&gt;0)),"Folga de fim de semana · apontou no sábado",IF(AND(OR($D1428="6x1",$D1428="FF 6x1"),OR(WEEKDAY($F1428,2)=6,WEEKDAY($F1428,2)=7)),"Folga de fim de semana · sem apontamento no sábado nem no domingo","Folga prevista pelo ciclo")))),IF($Y1428="Indeterminado (início da série)","Sem histórico anterior — informe o dia do ciclo no Cadastro",IF($Y1428="Falta de registro",IF(OR(OR($D1428="6x1",$D1428="FF 6x1"),$D1428="5x2"),"FALTA DE REGISTRO · dia útil da escala "&amp;$E1428,"FALTA DE REGISTRO · dia "&amp;$W1428&amp;" de "&amp;IFERROR(INDEX(Parâmetros!$B$39:$B$48,MATCH($E1428,Parâmetros!$A$39:$A$48,0)),99)&amp;" do ciclo"),IF(OR($D1428="6x1",$D1428="FF 6x1"),IF(OR(AND(WEEKDAY($F1428,2)=6,AND($A1428=$A1429,$L1429&gt;0)),AND(WEEKDAY($F1428,2)=7,AND($A1428=$A1427,$L1427&gt;0))),"ATENÇÃO · apontou sábado e domingo no mesmo fim de semana",IF(OR(WEEKDAY($F1428,2)=6,WEEKDAY($F1428,2)=7),"Jornada de fim de semana do 6x1",IF(OR($H1428&gt;=Parâmetros!$E$20,$H1428&lt;Parâmetros!$E$19),"ATENÇÃO · 6x1 apontou fora do horário diurno","Jornada fixa do 6x1"))),IF($D1428="5x2","Jornada fixa do 5x2",IF($D1428="Folguista",IF($J1428=$K1428,"Evidência confirma sequência","DIVERGE · sequência "&amp;$J1428&amp;" × evidência "&amp;$K1428),IF($K1428=$E1428,"Evidência confirma cadastro","DIVERGE · cadastro "&amp;$E1428&amp;" × evidência "&amp;$K1428)))))))))))</f>
        <v>Folga de fim de semana · sem apontamento no sábado nem no domingo</v>
      </c>
      <c r="W1428" s="34" t="str">
        <f>IF(OR(OR($D1428="6x1",$D1428="FF 6x1"),$D1428="5x2"),"",IF($AB1428&lt;&gt;$AB1427,IF(IFERROR(INDEX(Cadastro!$F$5:$F$243,$AB1428),"")="",IF($L1428&gt;0,1,0),IF(IFERROR(INDEX(Cadastro!$F$5:$F$243,$AB1428),"")&lt;=IFERROR(INDEX(Parâmetros!$B$39:$B$48,MATCH($E1428,Parâmetros!$A$39:$A$48,0)),99),IFERROR(INDEX(Cadastro!$F$5:$F$243,$AB1428),""),0)),IF($L1428&gt;0,IF(N($X1427)&gt;0,1,N($W1427)+1),IF(AND($L1428=0,OR(N($W1427)&gt;=IFERROR(INDEX(Parâmetros!$B$39:$B$48,MATCH($E1428,Parâmetros!$A$39:$A$48,0)),99),AND(N($X1427)&gt;0,N($X1427)&lt;IFERROR(INDEX(Parâmetros!$C$39:$C$48,MATCH($E1428,Parâmetros!$A$39:$A$48,0)),0)))),0,N($W1427)+1))))</f>
        <v/>
      </c>
      <c r="X1428" s="34" t="str">
        <f>IF(OR(OR($D1428="6x1",$D1428="FF 6x1"),$D1428="5x2"),"",IF($AB1428&lt;&gt;$AB1427,IF(IFERROR(INDEX(Cadastro!$F$5:$F$243,$AB1428),"")="",0,IF(IFERROR(INDEX(Cadastro!$F$5:$F$243,$AB1428),"")&gt;IFERROR(INDEX(Parâmetros!$B$39:$B$48,MATCH($E1428,Parâmetros!$A$39:$A$48,0)),99),IFERROR(INDEX(Cadastro!$F$5:$F$243,$AB1428),"")-IFERROR(INDEX(Parâmetros!$B$39:$B$48,MATCH($E1428,Parâmetros!$A$39:$A$48,0)),99),0)),IF(AND($L1428=0,OR(N($W1427)&gt;=IFERROR(INDEX(Parâmetros!$B$39:$B$48,MATCH($E1428,Parâmetros!$A$39:$A$48,0)),99),AND(N($X1427)&gt;0,N($X1427)&lt;IFERROR(INDEX(Parâmetros!$C$39:$C$48,MATCH($E1428,Parâmetros!$A$39:$A$48,0)),0)))),N($X1427)+1,0)))</f>
        <v/>
      </c>
      <c r="Y1428" t="str">
        <f>IF($AC1428&lt;&gt;"",IF($L1428&gt;0,$AC1428&amp;" · com apontamento",$AC1428),IF($E1428="Férias",IF($L1428&gt;0,"Férias · com apontamento","Férias (cadastro)"),IF(($Z1428+$AA1428-1)&gt;Parâmetros!$E$16,"Férias / afastamento",IF(AND($D1428="5x2",OR(WEEKDAY($F1428,2)=6,WEEKDAY($F1428,2)=7)),IF($L1428&gt;0,"Folga trabalhada","Folga"),IF($L1428&gt;0,"Trabalhado",IF(OR(OR($D1428="6x1",$D1428="FF 6x1"),$D1428="5x2"),IF(AND(OR($D1428="6x1",$D1428="FF 6x1"),OR(WEEKDAY($F1428,2)=6,WEEKDAY($F1428,2)=7)),"Folga","Falta de registro"),IF(AND($AB1428&lt;&gt;$AB1427,IFERROR(INDEX(Cadastro!$F$5:$F$243,$AB1428),"")=""),"Indeterminado (início da série)",IF($X1428&gt;0,"Folga","Falta de registro"))))))))</f>
        <v>Folga</v>
      </c>
      <c r="Z1428" s="34">
        <f>IF(OR($L1428&gt;0,$F1428&gt;Parâmetros!$E$14),0,IF($A1428&lt;&gt;$A1427,1,N($Z1427)+1))</f>
        <v>0</v>
      </c>
      <c r="AA1428" s="34">
        <f>IF(OR($L1428&gt;0,$F1428&gt;Parâmetros!$E$14),0,IF(OR($A1428&lt;&gt;$A1429,$F1429&gt;Parâmetros!$E$14),1,N($AA1429)+1))</f>
        <v>0</v>
      </c>
      <c r="AB1428" s="31">
        <f>IFERROR(MATCH($A1428&amp;"|"&amp;TEXT(_xlfn.MAXIFS(Cadastro!$E$5:$E$243,Cadastro!$A$5:$A$243,$A1428,Cadastro!$E$5:$E$243,"&lt;="&amp;$F1428),"yyyymmdd"),Cadastro!$I$5:$I$243,0),"")</f>
        <v>181</v>
      </c>
      <c r="AC1428" t="str">
        <f>IFERROR(_xlfn.SINGLE(INDEX(Exceções!$D$5:$D$203,MATCH($A1428&amp;"|"&amp;$F1428,Exceções!$F$5:$F$203,0))),"")</f>
        <v/>
      </c>
      <c r="AD1428" t="str">
        <f>IF($AC1428="","",IFERROR(_xlfn.SINGLE(INDEX(Exceções!$E$5:$E$203,MATCH($A1428&amp;"|"&amp;$F1428,Exceções!$F$5:$F$203,0))),""))</f>
        <v/>
      </c>
    </row>
    <row r="1429" spans="1:30" ht="15" hidden="1" customHeight="1" x14ac:dyDescent="0.25">
      <c r="A1429" s="31">
        <v>54179</v>
      </c>
      <c r="B1429" s="17" t="s">
        <v>34</v>
      </c>
      <c r="C1429" s="17" t="str">
        <f>IFERROR(INDEX(Cadastro!$C$5:$C$243,$AB1429),"NÃO INFORMADO")</f>
        <v>ELE</v>
      </c>
      <c r="D1429" s="17" t="str">
        <f>IFERROR(INDEX(Cadastro!$D$5:$D$243,$AB1429),"")</f>
        <v>6x1</v>
      </c>
      <c r="E1429" s="17" t="str">
        <f>IFERROR(INDEX(Cadastro!$G$5:$G$243,$AB1429),"")</f>
        <v>6x1</v>
      </c>
      <c r="F1429" s="29">
        <v>46327</v>
      </c>
      <c r="G1429" s="32" t="str">
        <f t="shared" si="132"/>
        <v>dom</v>
      </c>
      <c r="H1429" s="31" t="str">
        <f>IF($L1429=0,"",_xlfn.MINIFS(Dados!$Q:$Q,Dados!$A:$A,$A1429,Dados!$S:$S,$F1429))</f>
        <v/>
      </c>
      <c r="I1429" s="31" t="str">
        <f>IF($H1429="","",_xlfn.MAXIFS(Dados!$R:$R,Dados!$A:$A,$A1429,Dados!$S:$S,$F1429))</f>
        <v/>
      </c>
      <c r="J1429" s="32" t="str">
        <f>IF($D1429&lt;&gt;"Folguista","",IFERROR(INDEX(Parâmetros!$D$52:$G$52,1,MIN(4,MAX(1,$W1429))),""))</f>
        <v/>
      </c>
      <c r="K1429" s="32" t="str">
        <f>IF(OR($AC1429&lt;&gt;"",$Y1429="Folga",$Y1429="Folga trabalhada",$Y1429="Férias (cadastro)",$Y1429="Férias / afastamento",$Y1429="Indeterminado (início da série)"),"",IF(OR($D1429="6x1",$D1429="FF 6x1"),IF(OR(WEEKDAY($F1429,2)=6,WEEKDAY($F1429,2)=7),"6x1 sáb/dom","6x1"),IF($D1429="5x2","5x2",IF($H1429="",IF($D1429="Folguista",$J1429,$E1429),IF(OR($H1429&gt;=Parâmetros!$E$18,$H1429&lt;Parâmetros!$E$19),"C",IF($H1429&lt;Parâmetros!$E$20,"A","B"))))))</f>
        <v/>
      </c>
      <c r="L1429" s="30">
        <f>SUMIFS(Dados!$E:$E,Dados!$A:$A,$A1429,Dados!$S:$S,$F1429)</f>
        <v>0</v>
      </c>
      <c r="M1429" s="30" t="str">
        <f>IFERROR(INDEX(Parâmetros!$E$6:$E$11,MATCH($K1429,Parâmetros!$A$6:$A$11,0)),"")</f>
        <v/>
      </c>
      <c r="N1429" s="33" t="str">
        <f t="shared" si="133"/>
        <v/>
      </c>
      <c r="O1429" s="33">
        <f>Parâmetros!$E$13</f>
        <v>0.8</v>
      </c>
      <c r="P1429" s="32" t="str">
        <f>IF(OR($M1429="",$F1429&gt;Parâmetros!$E$14),"Não","Sim")</f>
        <v>Não</v>
      </c>
      <c r="Q1429" s="32" t="str">
        <f t="shared" si="134"/>
        <v/>
      </c>
      <c r="R1429" s="32" t="str">
        <f t="shared" si="135"/>
        <v/>
      </c>
      <c r="S1429" s="30" t="str">
        <f t="shared" si="136"/>
        <v/>
      </c>
      <c r="T1429" s="32" t="str">
        <f>IF($Q1429&lt;&gt;"Sim","",IF($N1429&gt;Parâmetros!$E$15,"Sim","Não"))</f>
        <v/>
      </c>
      <c r="U1429" s="17" t="str">
        <f t="shared" si="137"/>
        <v>Folga</v>
      </c>
      <c r="V1429" s="17" t="str">
        <f>IF($AC1429&lt;&gt;"",IF($L1429&gt;0,"ATENÇÃO · apontou em dia de "&amp;LOWER($AC1429)&amp;" cadastrado","Exceção cadastrada · "&amp;$AC1429)&amp;IF($AD1429="",""," · "&amp;$AD1429),IF($E1429="Férias",IF($L1429&gt;0,"ATENÇÃO · apontou estando de férias no cadastro","Férias no cadastro"),IF($Y1429="Férias / afastamento","Afastamento · "&amp;($Z1429+$AA1429-1)&amp;" dias seguidos sem apontamento",IF($Y1429="Folga trabalhada","ATENÇÃO · apontou em dia de folga da escala 5x2",IF($Y1429="Folga",IF(AND($D1429="5x2",OR(WEEKDAY($F1429,2)=6,WEEKDAY($F1429,2)=7)),"Folga de fim de semana da escala 5x2",IF(AND(OR($D1429="6x1",$D1429="FF 6x1"),WEEKDAY($F1429,2)=6,FALSE()),"Folga de fim de semana · apontou no domingo anterior",IF(AND(OR($D1429="6x1",$D1429="FF 6x1"),WEEKDAY($F1429,2)=7,AND($A1429=$A1428,$L1428&gt;0)),"Folga de fim de semana · apontou no sábado",IF(AND(OR($D1429="6x1",$D1429="FF 6x1"),OR(WEEKDAY($F1429,2)=6,WEEKDAY($F1429,2)=7)),"Folga de fim de semana · sem apontamento no sábado nem no domingo","Folga prevista pelo ciclo")))),IF($Y1429="Indeterminado (início da série)","Sem histórico anterior — informe o dia do ciclo no Cadastro",IF($Y1429="Falta de registro",IF(OR(OR($D1429="6x1",$D1429="FF 6x1"),$D1429="5x2"),"FALTA DE REGISTRO · dia útil da escala "&amp;$E1429,"FALTA DE REGISTRO · dia "&amp;$W1429&amp;" de "&amp;IFERROR(INDEX(Parâmetros!$B$39:$B$48,MATCH($E1429,Parâmetros!$A$39:$A$48,0)),99)&amp;" do ciclo"),IF(OR($D1429="6x1",$D1429="FF 6x1"),IF(OR(AND(WEEKDAY($F1429,2)=6,AND($A1429=$A1430,$L1430&gt;0)),AND(WEEKDAY($F1429,2)=7,AND($A1429=$A1428,$L1428&gt;0))),"ATENÇÃO · apontou sábado e domingo no mesmo fim de semana",IF(OR(WEEKDAY($F1429,2)=6,WEEKDAY($F1429,2)=7),"Jornada de fim de semana do 6x1",IF(OR($H1429&gt;=Parâmetros!$E$20,$H1429&lt;Parâmetros!$E$19),"ATENÇÃO · 6x1 apontou fora do horário diurno","Jornada fixa do 6x1"))),IF($D1429="5x2","Jornada fixa do 5x2",IF($D1429="Folguista",IF($J1429=$K1429,"Evidência confirma sequência","DIVERGE · sequência "&amp;$J1429&amp;" × evidência "&amp;$K1429),IF($K1429=$E1429,"Evidência confirma cadastro","DIVERGE · cadastro "&amp;$E1429&amp;" × evidência "&amp;$K1429)))))))))))</f>
        <v>Folga de fim de semana · sem apontamento no sábado nem no domingo</v>
      </c>
      <c r="W1429" s="34" t="str">
        <f>IF(OR(OR($D1429="6x1",$D1429="FF 6x1"),$D1429="5x2"),"",IF($AB1429&lt;&gt;$AB1428,IF(IFERROR(INDEX(Cadastro!$F$5:$F$243,$AB1429),"")="",IF($L1429&gt;0,1,0),IF(IFERROR(INDEX(Cadastro!$F$5:$F$243,$AB1429),"")&lt;=IFERROR(INDEX(Parâmetros!$B$39:$B$48,MATCH($E1429,Parâmetros!$A$39:$A$48,0)),99),IFERROR(INDEX(Cadastro!$F$5:$F$243,$AB1429),""),0)),IF($L1429&gt;0,IF(N($X1428)&gt;0,1,N($W1428)+1),IF(AND($L1429=0,OR(N($W1428)&gt;=IFERROR(INDEX(Parâmetros!$B$39:$B$48,MATCH($E1429,Parâmetros!$A$39:$A$48,0)),99),AND(N($X1428)&gt;0,N($X1428)&lt;IFERROR(INDEX(Parâmetros!$C$39:$C$48,MATCH($E1429,Parâmetros!$A$39:$A$48,0)),0)))),0,N($W1428)+1))))</f>
        <v/>
      </c>
      <c r="X1429" s="34" t="str">
        <f>IF(OR(OR($D1429="6x1",$D1429="FF 6x1"),$D1429="5x2"),"",IF($AB1429&lt;&gt;$AB1428,IF(IFERROR(INDEX(Cadastro!$F$5:$F$243,$AB1429),"")="",0,IF(IFERROR(INDEX(Cadastro!$F$5:$F$243,$AB1429),"")&gt;IFERROR(INDEX(Parâmetros!$B$39:$B$48,MATCH($E1429,Parâmetros!$A$39:$A$48,0)),99),IFERROR(INDEX(Cadastro!$F$5:$F$243,$AB1429),"")-IFERROR(INDEX(Parâmetros!$B$39:$B$48,MATCH($E1429,Parâmetros!$A$39:$A$48,0)),99),0)),IF(AND($L1429=0,OR(N($W1428)&gt;=IFERROR(INDEX(Parâmetros!$B$39:$B$48,MATCH($E1429,Parâmetros!$A$39:$A$48,0)),99),AND(N($X1428)&gt;0,N($X1428)&lt;IFERROR(INDEX(Parâmetros!$C$39:$C$48,MATCH($E1429,Parâmetros!$A$39:$A$48,0)),0)))),N($X1428)+1,0)))</f>
        <v/>
      </c>
      <c r="Y1429" t="str">
        <f>IF($AC1429&lt;&gt;"",IF($L1429&gt;0,$AC1429&amp;" · com apontamento",$AC1429),IF($E1429="Férias",IF($L1429&gt;0,"Férias · com apontamento","Férias (cadastro)"),IF(($Z1429+$AA1429-1)&gt;Parâmetros!$E$16,"Férias / afastamento",IF(AND($D1429="5x2",OR(WEEKDAY($F1429,2)=6,WEEKDAY($F1429,2)=7)),IF($L1429&gt;0,"Folga trabalhada","Folga"),IF($L1429&gt;0,"Trabalhado",IF(OR(OR($D1429="6x1",$D1429="FF 6x1"),$D1429="5x2"),IF(AND(OR($D1429="6x1",$D1429="FF 6x1"),OR(WEEKDAY($F1429,2)=6,WEEKDAY($F1429,2)=7)),"Folga","Falta de registro"),IF(AND($AB1429&lt;&gt;$AB1428,IFERROR(INDEX(Cadastro!$F$5:$F$243,$AB1429),"")=""),"Indeterminado (início da série)",IF($X1429&gt;0,"Folga","Falta de registro"))))))))</f>
        <v>Folga</v>
      </c>
      <c r="Z1429" s="34">
        <f>IF(OR($L1429&gt;0,$F1429&gt;Parâmetros!$E$14),0,IF($A1429&lt;&gt;$A1428,1,N($Z1428)+1))</f>
        <v>0</v>
      </c>
      <c r="AA1429" s="34">
        <f>IF(OR($L1429&gt;0,$F1429&gt;Parâmetros!$E$14),0,IF(OR($A1429&lt;&gt;$A1430,$F1430&gt;Parâmetros!$E$14),1,N($AA1430)+1))</f>
        <v>0</v>
      </c>
      <c r="AB1429" s="31">
        <f>IFERROR(MATCH($A1429&amp;"|"&amp;TEXT(_xlfn.MAXIFS(Cadastro!$E$5:$E$243,Cadastro!$A$5:$A$243,$A1429,Cadastro!$E$5:$E$243,"&lt;="&amp;$F1429),"yyyymmdd"),Cadastro!$I$5:$I$243,0),"")</f>
        <v>181</v>
      </c>
      <c r="AC1429" t="str">
        <f>IFERROR(_xlfn.SINGLE(INDEX(Exceções!$D$5:$D$203,MATCH($A1429&amp;"|"&amp;$F1429,Exceções!$F$5:$F$203,0))),"")</f>
        <v/>
      </c>
      <c r="AD1429" t="str">
        <f>IF($AC1429="","",IFERROR(_xlfn.SINGLE(INDEX(Exceções!$E$5:$E$203,MATCH($A1429&amp;"|"&amp;$F1429,Exceções!$F$5:$F$203,0))),""))</f>
        <v/>
      </c>
    </row>
    <row r="1430" spans="1:30" ht="15" hidden="1" customHeight="1" x14ac:dyDescent="0.25">
      <c r="A1430" s="31">
        <v>54846</v>
      </c>
      <c r="B1430" s="17" t="s">
        <v>67</v>
      </c>
      <c r="C1430" s="17" t="str">
        <f>IFERROR(INDEX(Cadastro!$C$5:$C$243,$AB1430),"NÃO INFORMADO")</f>
        <v>USI</v>
      </c>
      <c r="D1430" s="17" t="str">
        <f>IFERROR(INDEX(Cadastro!$D$5:$D$243,$AB1430),"")</f>
        <v>B</v>
      </c>
      <c r="E1430" s="17" t="str">
        <f>IFERROR(INDEX(Cadastro!$G$5:$G$243,$AB1430),"")</f>
        <v>B</v>
      </c>
      <c r="F1430" s="29">
        <v>46300</v>
      </c>
      <c r="G1430" s="32" t="str">
        <f t="shared" si="132"/>
        <v>seg</v>
      </c>
      <c r="H1430" s="31" t="str">
        <f>IF($L1430=0,"",_xlfn.MINIFS(Dados!$Q:$Q,Dados!$A:$A,$A1430,Dados!$S:$S,$F1430))</f>
        <v/>
      </c>
      <c r="I1430" s="31" t="str">
        <f>IF($H1430="","",_xlfn.MAXIFS(Dados!$R:$R,Dados!$A:$A,$A1430,Dados!$S:$S,$F1430))</f>
        <v/>
      </c>
      <c r="J1430" s="32" t="str">
        <f>IF($D1430&lt;&gt;"Folguista","",IFERROR(INDEX(Parâmetros!$D$52:$G$52,1,MIN(4,MAX(1,$W1430))),""))</f>
        <v/>
      </c>
      <c r="K1430" s="32" t="str">
        <f>IF(OR($AC1430&lt;&gt;"",$Y1430="Folga",$Y1430="Folga trabalhada",$Y1430="Férias (cadastro)",$Y1430="Férias / afastamento",$Y1430="Indeterminado (início da série)"),"",IF(OR($D1430="6x1",$D1430="FF 6x1"),IF(OR(WEEKDAY($F1430,2)=6,WEEKDAY($F1430,2)=7),"6x1 sáb/dom","6x1"),IF($D1430="5x2","5x2",IF($H1430="",IF($D1430="Folguista",$J1430,$E1430),IF(OR($H1430&gt;=Parâmetros!$E$18,$H1430&lt;Parâmetros!$E$19),"C",IF($H1430&lt;Parâmetros!$E$20,"A","B"))))))</f>
        <v/>
      </c>
      <c r="L1430" s="30">
        <f>SUMIFS(Dados!$E:$E,Dados!$A:$A,$A1430,Dados!$S:$S,$F1430)</f>
        <v>0</v>
      </c>
      <c r="M1430" s="30" t="str">
        <f>IFERROR(INDEX(Parâmetros!$E$6:$E$11,MATCH($K1430,Parâmetros!$A$6:$A$11,0)),"")</f>
        <v/>
      </c>
      <c r="N1430" s="33" t="str">
        <f t="shared" si="133"/>
        <v/>
      </c>
      <c r="O1430" s="33">
        <f>Parâmetros!$E$13</f>
        <v>0.8</v>
      </c>
      <c r="P1430" s="32" t="str">
        <f>IF(OR($M1430="",$F1430&gt;Parâmetros!$E$14),"Não","Sim")</f>
        <v>Não</v>
      </c>
      <c r="Q1430" s="32" t="str">
        <f t="shared" si="134"/>
        <v/>
      </c>
      <c r="R1430" s="32" t="str">
        <f t="shared" si="135"/>
        <v/>
      </c>
      <c r="S1430" s="30" t="str">
        <f t="shared" si="136"/>
        <v/>
      </c>
      <c r="T1430" s="32" t="str">
        <f>IF($Q1430&lt;&gt;"Sim","",IF($N1430&gt;Parâmetros!$E$15,"Sim","Não"))</f>
        <v/>
      </c>
      <c r="U1430" s="17" t="str">
        <f t="shared" si="137"/>
        <v>Folga</v>
      </c>
      <c r="V1430" s="17" t="str">
        <f>IF($AC1430&lt;&gt;"",IF($L1430&gt;0,"ATENÇÃO · apontou em dia de "&amp;LOWER($AC1430)&amp;" cadastrado","Exceção cadastrada · "&amp;$AC1430)&amp;IF($AD1430="",""," · "&amp;$AD1430),IF($E1430="Férias",IF($L1430&gt;0,"ATENÇÃO · apontou estando de férias no cadastro","Férias no cadastro"),IF($Y1430="Férias / afastamento","Afastamento · "&amp;($Z1430+$AA1430-1)&amp;" dias seguidos sem apontamento",IF($Y1430="Folga trabalhada","ATENÇÃO · apontou em dia de folga da escala 5x2",IF($Y1430="Folga",IF(AND($D1430="5x2",OR(WEEKDAY($F1430,2)=6,WEEKDAY($F1430,2)=7)),"Folga de fim de semana da escala 5x2",IF(AND(OR($D1430="6x1",$D1430="FF 6x1"),WEEKDAY($F1430,2)=6,FALSE()),"Folga de fim de semana · apontou no domingo anterior",IF(AND(OR($D1430="6x1",$D1430="FF 6x1"),WEEKDAY($F1430,2)=7,AND($A1430=$A1429,$L1429&gt;0)),"Folga de fim de semana · apontou no sábado",IF(AND(OR($D1430="6x1",$D1430="FF 6x1"),OR(WEEKDAY($F1430,2)=6,WEEKDAY($F1430,2)=7)),"Folga de fim de semana · sem apontamento no sábado nem no domingo","Folga prevista pelo ciclo")))),IF($Y1430="Indeterminado (início da série)","Sem histórico anterior — informe o dia do ciclo no Cadastro",IF($Y1430="Falta de registro",IF(OR(OR($D1430="6x1",$D1430="FF 6x1"),$D1430="5x2"),"FALTA DE REGISTRO · dia útil da escala "&amp;$E1430,"FALTA DE REGISTRO · dia "&amp;$W1430&amp;" de "&amp;IFERROR(INDEX(Parâmetros!$B$39:$B$48,MATCH($E1430,Parâmetros!$A$39:$A$48,0)),99)&amp;" do ciclo"),IF(OR($D1430="6x1",$D1430="FF 6x1"),IF(OR(AND(WEEKDAY($F1430,2)=6,AND($A1430=$A1431,$L1431&gt;0)),AND(WEEKDAY($F1430,2)=7,AND($A1430=$A1429,$L1429&gt;0))),"ATENÇÃO · apontou sábado e domingo no mesmo fim de semana",IF(OR(WEEKDAY($F1430,2)=6,WEEKDAY($F1430,2)=7),"Jornada de fim de semana do 6x1",IF(OR($H1430&gt;=Parâmetros!$E$20,$H1430&lt;Parâmetros!$E$19),"ATENÇÃO · 6x1 apontou fora do horário diurno","Jornada fixa do 6x1"))),IF($D1430="5x2","Jornada fixa do 5x2",IF($D1430="Folguista",IF($J1430=$K1430,"Evidência confirma sequência","DIVERGE · sequência "&amp;$J1430&amp;" × evidência "&amp;$K1430),IF($K1430=$E1430,"Evidência confirma cadastro","DIVERGE · cadastro "&amp;$E1430&amp;" × evidência "&amp;$K1430)))))))))))</f>
        <v>Folga prevista pelo ciclo</v>
      </c>
      <c r="W1430" s="34">
        <f>IF(OR(OR($D1430="6x1",$D1430="FF 6x1"),$D1430="5x2"),"",IF($AB1430&lt;&gt;$AB1429,IF(IFERROR(INDEX(Cadastro!$F$5:$F$243,$AB1430),"")="",IF($L1430&gt;0,1,0),IF(IFERROR(INDEX(Cadastro!$F$5:$F$243,$AB1430),"")&lt;=IFERROR(INDEX(Parâmetros!$B$39:$B$48,MATCH($E1430,Parâmetros!$A$39:$A$48,0)),99),IFERROR(INDEX(Cadastro!$F$5:$F$243,$AB1430),""),0)),IF($L1430&gt;0,IF(N($X1429)&gt;0,1,N($W1429)+1),IF(AND($L1430=0,OR(N($W1429)&gt;=IFERROR(INDEX(Parâmetros!$B$39:$B$48,MATCH($E1430,Parâmetros!$A$39:$A$48,0)),99),AND(N($X1429)&gt;0,N($X1429)&lt;IFERROR(INDEX(Parâmetros!$C$39:$C$48,MATCH($E1430,Parâmetros!$A$39:$A$48,0)),0)))),0,N($W1429)+1))))</f>
        <v>0</v>
      </c>
      <c r="X1430" s="34">
        <f>IF(OR(OR($D1430="6x1",$D1430="FF 6x1"),$D1430="5x2"),"",IF($AB1430&lt;&gt;$AB1429,IF(IFERROR(INDEX(Cadastro!$F$5:$F$243,$AB1430),"")="",0,IF(IFERROR(INDEX(Cadastro!$F$5:$F$243,$AB1430),"")&gt;IFERROR(INDEX(Parâmetros!$B$39:$B$48,MATCH($E1430,Parâmetros!$A$39:$A$48,0)),99),IFERROR(INDEX(Cadastro!$F$5:$F$243,$AB1430),"")-IFERROR(INDEX(Parâmetros!$B$39:$B$48,MATCH($E1430,Parâmetros!$A$39:$A$48,0)),99),0)),IF(AND($L1430=0,OR(N($W1429)&gt;=IFERROR(INDEX(Parâmetros!$B$39:$B$48,MATCH($E1430,Parâmetros!$A$39:$A$48,0)),99),AND(N($X1429)&gt;0,N($X1429)&lt;IFERROR(INDEX(Parâmetros!$C$39:$C$48,MATCH($E1430,Parâmetros!$A$39:$A$48,0)),0)))),N($X1429)+1,0)))</f>
        <v>1</v>
      </c>
      <c r="Y1430" t="str">
        <f>IF($AC1430&lt;&gt;"",IF($L1430&gt;0,$AC1430&amp;" · com apontamento",$AC1430),IF($E1430="Férias",IF($L1430&gt;0,"Férias · com apontamento","Férias (cadastro)"),IF(($Z1430+$AA1430-1)&gt;Parâmetros!$E$16,"Férias / afastamento",IF(AND($D1430="5x2",OR(WEEKDAY($F1430,2)=6,WEEKDAY($F1430,2)=7)),IF($L1430&gt;0,"Folga trabalhada","Folga"),IF($L1430&gt;0,"Trabalhado",IF(OR(OR($D1430="6x1",$D1430="FF 6x1"),$D1430="5x2"),IF(AND(OR($D1430="6x1",$D1430="FF 6x1"),OR(WEEKDAY($F1430,2)=6,WEEKDAY($F1430,2)=7)),"Folga","Falta de registro"),IF(AND($AB1430&lt;&gt;$AB1429,IFERROR(INDEX(Cadastro!$F$5:$F$243,$AB1430),"")=""),"Indeterminado (início da série)",IF($X1430&gt;0,"Folga","Falta de registro"))))))))</f>
        <v>Folga</v>
      </c>
      <c r="Z1430" s="34">
        <f>IF(OR($L1430&gt;0,$F1430&gt;Parâmetros!$E$14),0,IF($A1430&lt;&gt;$A1429,1,N($Z1429)+1))</f>
        <v>1</v>
      </c>
      <c r="AA1430" s="34">
        <f>IF(OR($L1430&gt;0,$F1430&gt;Parâmetros!$E$14),0,IF(OR($A1430&lt;&gt;$A1431,$F1431&gt;Parâmetros!$E$14),1,N($AA1431)+1))</f>
        <v>2</v>
      </c>
      <c r="AB1430" s="31">
        <f>IFERROR(MATCH($A1430&amp;"|"&amp;TEXT(_xlfn.MAXIFS(Cadastro!$E$5:$E$243,Cadastro!$A$5:$A$243,$A1430,Cadastro!$E$5:$E$243,"&lt;="&amp;$F1430),"yyyymmdd"),Cadastro!$I$5:$I$243,0),"")</f>
        <v>182</v>
      </c>
      <c r="AC1430" t="str">
        <f>IFERROR(_xlfn.SINGLE(INDEX(Exceções!$D$5:$D$203,MATCH($A1430&amp;"|"&amp;$F1430,Exceções!$F$5:$F$203,0))),"")</f>
        <v/>
      </c>
      <c r="AD1430" t="str">
        <f>IF($AC1430="","",IFERROR(_xlfn.SINGLE(INDEX(Exceções!$E$5:$E$203,MATCH($A1430&amp;"|"&amp;$F1430,Exceções!$F$5:$F$203,0))),""))</f>
        <v/>
      </c>
    </row>
    <row r="1431" spans="1:30" ht="15" hidden="1" customHeight="1" x14ac:dyDescent="0.25">
      <c r="A1431" s="31">
        <v>54846</v>
      </c>
      <c r="B1431" s="17" t="s">
        <v>67</v>
      </c>
      <c r="C1431" s="17" t="str">
        <f>IFERROR(INDEX(Cadastro!$C$5:$C$243,$AB1431),"NÃO INFORMADO")</f>
        <v>USI</v>
      </c>
      <c r="D1431" s="17" t="str">
        <f>IFERROR(INDEX(Cadastro!$D$5:$D$243,$AB1431),"")</f>
        <v>B</v>
      </c>
      <c r="E1431" s="17" t="str">
        <f>IFERROR(INDEX(Cadastro!$G$5:$G$243,$AB1431),"")</f>
        <v>B</v>
      </c>
      <c r="F1431" s="29">
        <v>46301</v>
      </c>
      <c r="G1431" s="32" t="str">
        <f t="shared" si="132"/>
        <v>ter</v>
      </c>
      <c r="H1431" s="31" t="str">
        <f>IF($L1431=0,"",_xlfn.MINIFS(Dados!$Q:$Q,Dados!$A:$A,$A1431,Dados!$S:$S,$F1431))</f>
        <v/>
      </c>
      <c r="I1431" s="31" t="str">
        <f>IF($H1431="","",_xlfn.MAXIFS(Dados!$R:$R,Dados!$A:$A,$A1431,Dados!$S:$S,$F1431))</f>
        <v/>
      </c>
      <c r="J1431" s="32" t="str">
        <f>IF($D1431&lt;&gt;"Folguista","",IFERROR(INDEX(Parâmetros!$D$52:$G$52,1,MIN(4,MAX(1,$W1431))),""))</f>
        <v/>
      </c>
      <c r="K1431" s="32" t="str">
        <f>IF(OR($AC1431&lt;&gt;"",$Y1431="Folga",$Y1431="Folga trabalhada",$Y1431="Férias (cadastro)",$Y1431="Férias / afastamento",$Y1431="Indeterminado (início da série)"),"",IF(OR($D1431="6x1",$D1431="FF 6x1"),IF(OR(WEEKDAY($F1431,2)=6,WEEKDAY($F1431,2)=7),"6x1 sáb/dom","6x1"),IF($D1431="5x2","5x2",IF($H1431="",IF($D1431="Folguista",$J1431,$E1431),IF(OR($H1431&gt;=Parâmetros!$E$18,$H1431&lt;Parâmetros!$E$19),"C",IF($H1431&lt;Parâmetros!$E$20,"A","B"))))))</f>
        <v>B</v>
      </c>
      <c r="L1431" s="30">
        <f>SUMIFS(Dados!$E:$E,Dados!$A:$A,$A1431,Dados!$S:$S,$F1431)</f>
        <v>0</v>
      </c>
      <c r="M1431" s="30">
        <f>IFERROR(INDEX(Parâmetros!$E$6:$E$11,MATCH($K1431,Parâmetros!$A$6:$A$11,0)),"")</f>
        <v>7.67</v>
      </c>
      <c r="N1431" s="33">
        <f t="shared" si="133"/>
        <v>0</v>
      </c>
      <c r="O1431" s="33">
        <f>Parâmetros!$E$13</f>
        <v>0.8</v>
      </c>
      <c r="P1431" s="32" t="str">
        <f>IF(OR($M1431="",$F1431&gt;Parâmetros!$E$14),"Não","Sim")</f>
        <v>Sim</v>
      </c>
      <c r="Q1431" s="32" t="str">
        <f t="shared" si="134"/>
        <v>Não</v>
      </c>
      <c r="R1431" s="32" t="str">
        <f t="shared" si="135"/>
        <v/>
      </c>
      <c r="S1431" s="30" t="str">
        <f t="shared" si="136"/>
        <v/>
      </c>
      <c r="T1431" s="32" t="str">
        <f>IF($Q1431&lt;&gt;"Sim","",IF($N1431&gt;Parâmetros!$E$15,"Sim","Não"))</f>
        <v/>
      </c>
      <c r="U1431" s="17" t="str">
        <f t="shared" si="137"/>
        <v>Falta de registro</v>
      </c>
      <c r="V1431" s="17" t="str">
        <f>IF($AC1431&lt;&gt;"",IF($L1431&gt;0,"ATENÇÃO · apontou em dia de "&amp;LOWER($AC1431)&amp;" cadastrado","Exceção cadastrada · "&amp;$AC1431)&amp;IF($AD1431="",""," · "&amp;$AD1431),IF($E1431="Férias",IF($L1431&gt;0,"ATENÇÃO · apontou estando de férias no cadastro","Férias no cadastro"),IF($Y1431="Férias / afastamento","Afastamento · "&amp;($Z1431+$AA1431-1)&amp;" dias seguidos sem apontamento",IF($Y1431="Folga trabalhada","ATENÇÃO · apontou em dia de folga da escala 5x2",IF($Y1431="Folga",IF(AND($D1431="5x2",OR(WEEKDAY($F1431,2)=6,WEEKDAY($F1431,2)=7)),"Folga de fim de semana da escala 5x2",IF(AND(OR($D1431="6x1",$D1431="FF 6x1"),WEEKDAY($F1431,2)=6,FALSE()),"Folga de fim de semana · apontou no domingo anterior",IF(AND(OR($D1431="6x1",$D1431="FF 6x1"),WEEKDAY($F1431,2)=7,AND($A1431=$A1430,$L1430&gt;0)),"Folga de fim de semana · apontou no sábado",IF(AND(OR($D1431="6x1",$D1431="FF 6x1"),OR(WEEKDAY($F1431,2)=6,WEEKDAY($F1431,2)=7)),"Folga de fim de semana · sem apontamento no sábado nem no domingo","Folga prevista pelo ciclo")))),IF($Y1431="Indeterminado (início da série)","Sem histórico anterior — informe o dia do ciclo no Cadastro",IF($Y1431="Falta de registro",IF(OR(OR($D1431="6x1",$D1431="FF 6x1"),$D1431="5x2"),"FALTA DE REGISTRO · dia útil da escala "&amp;$E1431,"FALTA DE REGISTRO · dia "&amp;$W1431&amp;" de "&amp;IFERROR(INDEX(Parâmetros!$B$39:$B$48,MATCH($E1431,Parâmetros!$A$39:$A$48,0)),99)&amp;" do ciclo"),IF(OR($D1431="6x1",$D1431="FF 6x1"),IF(OR(AND(WEEKDAY($F1431,2)=6,AND($A1431=$A1432,$L1432&gt;0)),AND(WEEKDAY($F1431,2)=7,AND($A1431=$A1430,$L1430&gt;0))),"ATENÇÃO · apontou sábado e domingo no mesmo fim de semana",IF(OR(WEEKDAY($F1431,2)=6,WEEKDAY($F1431,2)=7),"Jornada de fim de semana do 6x1",IF(OR($H1431&gt;=Parâmetros!$E$20,$H1431&lt;Parâmetros!$E$19),"ATENÇÃO · 6x1 apontou fora do horário diurno","Jornada fixa do 6x1"))),IF($D1431="5x2","Jornada fixa do 5x2",IF($D1431="Folguista",IF($J1431=$K1431,"Evidência confirma sequência","DIVERGE · sequência "&amp;$J1431&amp;" × evidência "&amp;$K1431),IF($K1431=$E1431,"Evidência confirma cadastro","DIVERGE · cadastro "&amp;$E1431&amp;" × evidência "&amp;$K1431)))))))))))</f>
        <v>FALTA DE REGISTRO · dia 1 de 5 do ciclo</v>
      </c>
      <c r="W1431" s="34">
        <f>IF(OR(OR($D1431="6x1",$D1431="FF 6x1"),$D1431="5x2"),"",IF($AB1431&lt;&gt;$AB1430,IF(IFERROR(INDEX(Cadastro!$F$5:$F$243,$AB1431),"")="",IF($L1431&gt;0,1,0),IF(IFERROR(INDEX(Cadastro!$F$5:$F$243,$AB1431),"")&lt;=IFERROR(INDEX(Parâmetros!$B$39:$B$48,MATCH($E1431,Parâmetros!$A$39:$A$48,0)),99),IFERROR(INDEX(Cadastro!$F$5:$F$243,$AB1431),""),0)),IF($L1431&gt;0,IF(N($X1430)&gt;0,1,N($W1430)+1),IF(AND($L1431=0,OR(N($W1430)&gt;=IFERROR(INDEX(Parâmetros!$B$39:$B$48,MATCH($E1431,Parâmetros!$A$39:$A$48,0)),99),AND(N($X1430)&gt;0,N($X1430)&lt;IFERROR(INDEX(Parâmetros!$C$39:$C$48,MATCH($E1431,Parâmetros!$A$39:$A$48,0)),0)))),0,N($W1430)+1))))</f>
        <v>1</v>
      </c>
      <c r="X1431" s="34">
        <f>IF(OR(OR($D1431="6x1",$D1431="FF 6x1"),$D1431="5x2"),"",IF($AB1431&lt;&gt;$AB1430,IF(IFERROR(INDEX(Cadastro!$F$5:$F$243,$AB1431),"")="",0,IF(IFERROR(INDEX(Cadastro!$F$5:$F$243,$AB1431),"")&gt;IFERROR(INDEX(Parâmetros!$B$39:$B$48,MATCH($E1431,Parâmetros!$A$39:$A$48,0)),99),IFERROR(INDEX(Cadastro!$F$5:$F$243,$AB1431),"")-IFERROR(INDEX(Parâmetros!$B$39:$B$48,MATCH($E1431,Parâmetros!$A$39:$A$48,0)),99),0)),IF(AND($L1431=0,OR(N($W1430)&gt;=IFERROR(INDEX(Parâmetros!$B$39:$B$48,MATCH($E1431,Parâmetros!$A$39:$A$48,0)),99),AND(N($X1430)&gt;0,N($X1430)&lt;IFERROR(INDEX(Parâmetros!$C$39:$C$48,MATCH($E1431,Parâmetros!$A$39:$A$48,0)),0)))),N($X1430)+1,0)))</f>
        <v>0</v>
      </c>
      <c r="Y1431" t="str">
        <f>IF($AC1431&lt;&gt;"",IF($L1431&gt;0,$AC1431&amp;" · com apontamento",$AC1431),IF($E1431="Férias",IF($L1431&gt;0,"Férias · com apontamento","Férias (cadastro)"),IF(($Z1431+$AA1431-1)&gt;Parâmetros!$E$16,"Férias / afastamento",IF(AND($D1431="5x2",OR(WEEKDAY($F1431,2)=6,WEEKDAY($F1431,2)=7)),IF($L1431&gt;0,"Folga trabalhada","Folga"),IF($L1431&gt;0,"Trabalhado",IF(OR(OR($D1431="6x1",$D1431="FF 6x1"),$D1431="5x2"),IF(AND(OR($D1431="6x1",$D1431="FF 6x1"),OR(WEEKDAY($F1431,2)=6,WEEKDAY($F1431,2)=7)),"Folga","Falta de registro"),IF(AND($AB1431&lt;&gt;$AB1430,IFERROR(INDEX(Cadastro!$F$5:$F$243,$AB1431),"")=""),"Indeterminado (início da série)",IF($X1431&gt;0,"Folga","Falta de registro"))))))))</f>
        <v>Falta de registro</v>
      </c>
      <c r="Z1431" s="34">
        <f>IF(OR($L1431&gt;0,$F1431&gt;Parâmetros!$E$14),0,IF($A1431&lt;&gt;$A1430,1,N($Z1430)+1))</f>
        <v>2</v>
      </c>
      <c r="AA1431" s="34">
        <f>IF(OR($L1431&gt;0,$F1431&gt;Parâmetros!$E$14),0,IF(OR($A1431&lt;&gt;$A1432,$F1432&gt;Parâmetros!$E$14),1,N($AA1432)+1))</f>
        <v>1</v>
      </c>
      <c r="AB1431" s="31">
        <f>IFERROR(MATCH($A1431&amp;"|"&amp;TEXT(_xlfn.MAXIFS(Cadastro!$E$5:$E$243,Cadastro!$A$5:$A$243,$A1431,Cadastro!$E$5:$E$243,"&lt;="&amp;$F1431),"yyyymmdd"),Cadastro!$I$5:$I$243,0),"")</f>
        <v>182</v>
      </c>
      <c r="AC1431" t="str">
        <f>IFERROR(_xlfn.SINGLE(INDEX(Exceções!$D$5:$D$203,MATCH($A1431&amp;"|"&amp;$F1431,Exceções!$F$5:$F$203,0))),"")</f>
        <v/>
      </c>
      <c r="AD1431" t="str">
        <f>IF($AC1431="","",IFERROR(_xlfn.SINGLE(INDEX(Exceções!$E$5:$E$203,MATCH($A1431&amp;"|"&amp;$F1431,Exceções!$F$5:$F$203,0))),""))</f>
        <v/>
      </c>
    </row>
    <row r="1432" spans="1:30" ht="15" hidden="1" customHeight="1" x14ac:dyDescent="0.25">
      <c r="A1432" s="31">
        <v>54846</v>
      </c>
      <c r="B1432" s="17" t="s">
        <v>67</v>
      </c>
      <c r="C1432" s="17" t="str">
        <f>IFERROR(INDEX(Cadastro!$C$5:$C$243,$AB1432),"NÃO INFORMADO")</f>
        <v>USI</v>
      </c>
      <c r="D1432" s="17" t="str">
        <f>IFERROR(INDEX(Cadastro!$D$5:$D$243,$AB1432),"")</f>
        <v>B</v>
      </c>
      <c r="E1432" s="17" t="str">
        <f>IFERROR(INDEX(Cadastro!$G$5:$G$243,$AB1432),"")</f>
        <v>B</v>
      </c>
      <c r="F1432" s="29">
        <v>46302</v>
      </c>
      <c r="G1432" s="32" t="str">
        <f t="shared" si="132"/>
        <v>qua</v>
      </c>
      <c r="H1432" s="31">
        <f>IF($L1432=0,"",_xlfn.MINIFS(Dados!$Q:$Q,Dados!$A:$A,$A1432,Dados!$S:$S,$F1432))</f>
        <v>1119</v>
      </c>
      <c r="I1432" s="31">
        <f>IF($H1432="","",_xlfn.MAXIFS(Dados!$R:$R,Dados!$A:$A,$A1432,Dados!$S:$S,$F1432))</f>
        <v>1388</v>
      </c>
      <c r="J1432" s="32" t="str">
        <f>IF($D1432&lt;&gt;"Folguista","",IFERROR(INDEX(Parâmetros!$D$52:$G$52,1,MIN(4,MAX(1,$W1432))),""))</f>
        <v/>
      </c>
      <c r="K1432" s="32" t="str">
        <f>IF(OR($AC1432&lt;&gt;"",$Y1432="Folga",$Y1432="Folga trabalhada",$Y1432="Férias (cadastro)",$Y1432="Férias / afastamento",$Y1432="Indeterminado (início da série)"),"",IF(OR($D1432="6x1",$D1432="FF 6x1"),IF(OR(WEEKDAY($F1432,2)=6,WEEKDAY($F1432,2)=7),"6x1 sáb/dom","6x1"),IF($D1432="5x2","5x2",IF($H1432="",IF($D1432="Folguista",$J1432,$E1432),IF(OR($H1432&gt;=Parâmetros!$E$18,$H1432&lt;Parâmetros!$E$19),"C",IF($H1432&lt;Parâmetros!$E$20,"A","B"))))))</f>
        <v>B</v>
      </c>
      <c r="L1432" s="30">
        <f>SUMIFS(Dados!$E:$E,Dados!$A:$A,$A1432,Dados!$S:$S,$F1432)</f>
        <v>4.46</v>
      </c>
      <c r="M1432" s="30">
        <f>IFERROR(INDEX(Parâmetros!$E$6:$E$11,MATCH($K1432,Parâmetros!$A$6:$A$11,0)),"")</f>
        <v>7.67</v>
      </c>
      <c r="N1432" s="33">
        <f t="shared" si="133"/>
        <v>0.58148631029986964</v>
      </c>
      <c r="O1432" s="33">
        <f>Parâmetros!$E$13</f>
        <v>0.8</v>
      </c>
      <c r="P1432" s="32" t="str">
        <f>IF(OR($M1432="",$F1432&gt;Parâmetros!$E$14),"Não","Sim")</f>
        <v>Sim</v>
      </c>
      <c r="Q1432" s="32" t="str">
        <f t="shared" si="134"/>
        <v>Sim</v>
      </c>
      <c r="R1432" s="32" t="str">
        <f t="shared" si="135"/>
        <v>Não</v>
      </c>
      <c r="S1432" s="30">
        <f t="shared" si="136"/>
        <v>1.6760000000000002</v>
      </c>
      <c r="T1432" s="32" t="str">
        <f>IF($Q1432&lt;&gt;"Sim","",IF($N1432&gt;Parâmetros!$E$15,"Sim","Não"))</f>
        <v>Não</v>
      </c>
      <c r="U1432" s="17" t="str">
        <f t="shared" si="137"/>
        <v>Abaixo da meta</v>
      </c>
      <c r="V1432" s="17" t="str">
        <f>IF($AC1432&lt;&gt;"",IF($L1432&gt;0,"ATENÇÃO · apontou em dia de "&amp;LOWER($AC1432)&amp;" cadastrado","Exceção cadastrada · "&amp;$AC1432)&amp;IF($AD1432="",""," · "&amp;$AD1432),IF($E1432="Férias",IF($L1432&gt;0,"ATENÇÃO · apontou estando de férias no cadastro","Férias no cadastro"),IF($Y1432="Férias / afastamento","Afastamento · "&amp;($Z1432+$AA1432-1)&amp;" dias seguidos sem apontamento",IF($Y1432="Folga trabalhada","ATENÇÃO · apontou em dia de folga da escala 5x2",IF($Y1432="Folga",IF(AND($D1432="5x2",OR(WEEKDAY($F1432,2)=6,WEEKDAY($F1432,2)=7)),"Folga de fim de semana da escala 5x2",IF(AND(OR($D1432="6x1",$D1432="FF 6x1"),WEEKDAY($F1432,2)=6,FALSE()),"Folga de fim de semana · apontou no domingo anterior",IF(AND(OR($D1432="6x1",$D1432="FF 6x1"),WEEKDAY($F1432,2)=7,AND($A1432=$A1431,$L1431&gt;0)),"Folga de fim de semana · apontou no sábado",IF(AND(OR($D1432="6x1",$D1432="FF 6x1"),OR(WEEKDAY($F1432,2)=6,WEEKDAY($F1432,2)=7)),"Folga de fim de semana · sem apontamento no sábado nem no domingo","Folga prevista pelo ciclo")))),IF($Y1432="Indeterminado (início da série)","Sem histórico anterior — informe o dia do ciclo no Cadastro",IF($Y1432="Falta de registro",IF(OR(OR($D1432="6x1",$D1432="FF 6x1"),$D1432="5x2"),"FALTA DE REGISTRO · dia útil da escala "&amp;$E1432,"FALTA DE REGISTRO · dia "&amp;$W1432&amp;" de "&amp;IFERROR(INDEX(Parâmetros!$B$39:$B$48,MATCH($E1432,Parâmetros!$A$39:$A$48,0)),99)&amp;" do ciclo"),IF(OR($D1432="6x1",$D1432="FF 6x1"),IF(OR(AND(WEEKDAY($F1432,2)=6,AND($A1432=$A1433,$L1433&gt;0)),AND(WEEKDAY($F1432,2)=7,AND($A1432=$A1431,$L1431&gt;0))),"ATENÇÃO · apontou sábado e domingo no mesmo fim de semana",IF(OR(WEEKDAY($F1432,2)=6,WEEKDAY($F1432,2)=7),"Jornada de fim de semana do 6x1",IF(OR($H1432&gt;=Parâmetros!$E$20,$H1432&lt;Parâmetros!$E$19),"ATENÇÃO · 6x1 apontou fora do horário diurno","Jornada fixa do 6x1"))),IF($D1432="5x2","Jornada fixa do 5x2",IF($D1432="Folguista",IF($J1432=$K1432,"Evidência confirma sequência","DIVERGE · sequência "&amp;$J1432&amp;" × evidência "&amp;$K1432),IF($K1432=$E1432,"Evidência confirma cadastro","DIVERGE · cadastro "&amp;$E1432&amp;" × evidência "&amp;$K1432)))))))))))</f>
        <v>Evidência confirma cadastro</v>
      </c>
      <c r="W1432" s="34">
        <f>IF(OR(OR($D1432="6x1",$D1432="FF 6x1"),$D1432="5x2"),"",IF($AB1432&lt;&gt;$AB1431,IF(IFERROR(INDEX(Cadastro!$F$5:$F$243,$AB1432),"")="",IF($L1432&gt;0,1,0),IF(IFERROR(INDEX(Cadastro!$F$5:$F$243,$AB1432),"")&lt;=IFERROR(INDEX(Parâmetros!$B$39:$B$48,MATCH($E1432,Parâmetros!$A$39:$A$48,0)),99),IFERROR(INDEX(Cadastro!$F$5:$F$243,$AB1432),""),0)),IF($L1432&gt;0,IF(N($X1431)&gt;0,1,N($W1431)+1),IF(AND($L1432=0,OR(N($W1431)&gt;=IFERROR(INDEX(Parâmetros!$B$39:$B$48,MATCH($E1432,Parâmetros!$A$39:$A$48,0)),99),AND(N($X1431)&gt;0,N($X1431)&lt;IFERROR(INDEX(Parâmetros!$C$39:$C$48,MATCH($E1432,Parâmetros!$A$39:$A$48,0)),0)))),0,N($W1431)+1))))</f>
        <v>2</v>
      </c>
      <c r="X1432" s="34">
        <f>IF(OR(OR($D1432="6x1",$D1432="FF 6x1"),$D1432="5x2"),"",IF($AB1432&lt;&gt;$AB1431,IF(IFERROR(INDEX(Cadastro!$F$5:$F$243,$AB1432),"")="",0,IF(IFERROR(INDEX(Cadastro!$F$5:$F$243,$AB1432),"")&gt;IFERROR(INDEX(Parâmetros!$B$39:$B$48,MATCH($E1432,Parâmetros!$A$39:$A$48,0)),99),IFERROR(INDEX(Cadastro!$F$5:$F$243,$AB1432),"")-IFERROR(INDEX(Parâmetros!$B$39:$B$48,MATCH($E1432,Parâmetros!$A$39:$A$48,0)),99),0)),IF(AND($L1432=0,OR(N($W1431)&gt;=IFERROR(INDEX(Parâmetros!$B$39:$B$48,MATCH($E1432,Parâmetros!$A$39:$A$48,0)),99),AND(N($X1431)&gt;0,N($X1431)&lt;IFERROR(INDEX(Parâmetros!$C$39:$C$48,MATCH($E1432,Parâmetros!$A$39:$A$48,0)),0)))),N($X1431)+1,0)))</f>
        <v>0</v>
      </c>
      <c r="Y1432" t="str">
        <f>IF($AC1432&lt;&gt;"",IF($L1432&gt;0,$AC1432&amp;" · com apontamento",$AC1432),IF($E1432="Férias",IF($L1432&gt;0,"Férias · com apontamento","Férias (cadastro)"),IF(($Z1432+$AA1432-1)&gt;Parâmetros!$E$16,"Férias / afastamento",IF(AND($D1432="5x2",OR(WEEKDAY($F1432,2)=6,WEEKDAY($F1432,2)=7)),IF($L1432&gt;0,"Folga trabalhada","Folga"),IF($L1432&gt;0,"Trabalhado",IF(OR(OR($D1432="6x1",$D1432="FF 6x1"),$D1432="5x2"),IF(AND(OR($D1432="6x1",$D1432="FF 6x1"),OR(WEEKDAY($F1432,2)=6,WEEKDAY($F1432,2)=7)),"Folga","Falta de registro"),IF(AND($AB1432&lt;&gt;$AB1431,IFERROR(INDEX(Cadastro!$F$5:$F$243,$AB1432),"")=""),"Indeterminado (início da série)",IF($X1432&gt;0,"Folga","Falta de registro"))))))))</f>
        <v>Trabalhado</v>
      </c>
      <c r="Z1432" s="34">
        <f>IF(OR($L1432&gt;0,$F1432&gt;Parâmetros!$E$14),0,IF($A1432&lt;&gt;$A1431,1,N($Z1431)+1))</f>
        <v>0</v>
      </c>
      <c r="AA1432" s="34">
        <f>IF(OR($L1432&gt;0,$F1432&gt;Parâmetros!$E$14),0,IF(OR($A1432&lt;&gt;$A1433,$F1433&gt;Parâmetros!$E$14),1,N($AA1433)+1))</f>
        <v>0</v>
      </c>
      <c r="AB1432" s="31">
        <f>IFERROR(MATCH($A1432&amp;"|"&amp;TEXT(_xlfn.MAXIFS(Cadastro!$E$5:$E$243,Cadastro!$A$5:$A$243,$A1432,Cadastro!$E$5:$E$243,"&lt;="&amp;$F1432),"yyyymmdd"),Cadastro!$I$5:$I$243,0),"")</f>
        <v>182</v>
      </c>
      <c r="AC1432" t="str">
        <f>IFERROR(_xlfn.SINGLE(INDEX(Exceções!$D$5:$D$203,MATCH($A1432&amp;"|"&amp;$F1432,Exceções!$F$5:$F$203,0))),"")</f>
        <v/>
      </c>
      <c r="AD1432" t="str">
        <f>IF($AC1432="","",IFERROR(_xlfn.SINGLE(INDEX(Exceções!$E$5:$E$203,MATCH($A1432&amp;"|"&amp;$F1432,Exceções!$F$5:$F$203,0))),""))</f>
        <v/>
      </c>
    </row>
    <row r="1433" spans="1:30" ht="15" hidden="1" customHeight="1" x14ac:dyDescent="0.25">
      <c r="A1433" s="31">
        <v>54846</v>
      </c>
      <c r="B1433" s="17" t="s">
        <v>67</v>
      </c>
      <c r="C1433" s="17" t="str">
        <f>IFERROR(INDEX(Cadastro!$C$5:$C$243,$AB1433),"NÃO INFORMADO")</f>
        <v>USI</v>
      </c>
      <c r="D1433" s="17" t="str">
        <f>IFERROR(INDEX(Cadastro!$D$5:$D$243,$AB1433),"")</f>
        <v>B</v>
      </c>
      <c r="E1433" s="17" t="str">
        <f>IFERROR(INDEX(Cadastro!$G$5:$G$243,$AB1433),"")</f>
        <v>B</v>
      </c>
      <c r="F1433" s="29">
        <v>46303</v>
      </c>
      <c r="G1433" s="32" t="str">
        <f t="shared" si="132"/>
        <v>qui</v>
      </c>
      <c r="H1433" s="31">
        <f>IF($L1433=0,"",_xlfn.MINIFS(Dados!$Q:$Q,Dados!$A:$A,$A1433,Dados!$S:$S,$F1433))</f>
        <v>954</v>
      </c>
      <c r="I1433" s="31">
        <f>IF($H1433="","",_xlfn.MAXIFS(Dados!$R:$R,Dados!$A:$A,$A1433,Dados!$S:$S,$F1433))</f>
        <v>1385</v>
      </c>
      <c r="J1433" s="32" t="str">
        <f>IF($D1433&lt;&gt;"Folguista","",IFERROR(INDEX(Parâmetros!$D$52:$G$52,1,MIN(4,MAX(1,$W1433))),""))</f>
        <v/>
      </c>
      <c r="K1433" s="32" t="str">
        <f>IF(OR($AC1433&lt;&gt;"",$Y1433="Folga",$Y1433="Folga trabalhada",$Y1433="Férias (cadastro)",$Y1433="Férias / afastamento",$Y1433="Indeterminado (início da série)"),"",IF(OR($D1433="6x1",$D1433="FF 6x1"),IF(OR(WEEKDAY($F1433,2)=6,WEEKDAY($F1433,2)=7),"6x1 sáb/dom","6x1"),IF($D1433="5x2","5x2",IF($H1433="",IF($D1433="Folguista",$J1433,$E1433),IF(OR($H1433&gt;=Parâmetros!$E$18,$H1433&lt;Parâmetros!$E$19),"C",IF($H1433&lt;Parâmetros!$E$20,"A","B"))))))</f>
        <v>B</v>
      </c>
      <c r="L1433" s="30">
        <f>SUMIFS(Dados!$E:$E,Dados!$A:$A,$A1433,Dados!$S:$S,$F1433)</f>
        <v>7.18</v>
      </c>
      <c r="M1433" s="30">
        <f>IFERROR(INDEX(Parâmetros!$E$6:$E$11,MATCH($K1433,Parâmetros!$A$6:$A$11,0)),"")</f>
        <v>7.67</v>
      </c>
      <c r="N1433" s="33">
        <f t="shared" si="133"/>
        <v>0.9361147327249022</v>
      </c>
      <c r="O1433" s="33">
        <f>Parâmetros!$E$13</f>
        <v>0.8</v>
      </c>
      <c r="P1433" s="32" t="str">
        <f>IF(OR($M1433="",$F1433&gt;Parâmetros!$E$14),"Não","Sim")</f>
        <v>Sim</v>
      </c>
      <c r="Q1433" s="32" t="str">
        <f t="shared" si="134"/>
        <v>Sim</v>
      </c>
      <c r="R1433" s="32" t="str">
        <f t="shared" si="135"/>
        <v>Sim</v>
      </c>
      <c r="S1433" s="30">
        <f t="shared" si="136"/>
        <v>0</v>
      </c>
      <c r="T1433" s="32" t="str">
        <f>IF($Q1433&lt;&gt;"Sim","",IF($N1433&gt;Parâmetros!$E$15,"Sim","Não"))</f>
        <v>Não</v>
      </c>
      <c r="U1433" s="17" t="str">
        <f t="shared" si="137"/>
        <v>Na meta</v>
      </c>
      <c r="V1433" s="17" t="str">
        <f>IF($AC1433&lt;&gt;"",IF($L1433&gt;0,"ATENÇÃO · apontou em dia de "&amp;LOWER($AC1433)&amp;" cadastrado","Exceção cadastrada · "&amp;$AC1433)&amp;IF($AD1433="",""," · "&amp;$AD1433),IF($E1433="Férias",IF($L1433&gt;0,"ATENÇÃO · apontou estando de férias no cadastro","Férias no cadastro"),IF($Y1433="Férias / afastamento","Afastamento · "&amp;($Z1433+$AA1433-1)&amp;" dias seguidos sem apontamento",IF($Y1433="Folga trabalhada","ATENÇÃO · apontou em dia de folga da escala 5x2",IF($Y1433="Folga",IF(AND($D1433="5x2",OR(WEEKDAY($F1433,2)=6,WEEKDAY($F1433,2)=7)),"Folga de fim de semana da escala 5x2",IF(AND(OR($D1433="6x1",$D1433="FF 6x1"),WEEKDAY($F1433,2)=6,FALSE()),"Folga de fim de semana · apontou no domingo anterior",IF(AND(OR($D1433="6x1",$D1433="FF 6x1"),WEEKDAY($F1433,2)=7,AND($A1433=$A1432,$L1432&gt;0)),"Folga de fim de semana · apontou no sábado",IF(AND(OR($D1433="6x1",$D1433="FF 6x1"),OR(WEEKDAY($F1433,2)=6,WEEKDAY($F1433,2)=7)),"Folga de fim de semana · sem apontamento no sábado nem no domingo","Folga prevista pelo ciclo")))),IF($Y1433="Indeterminado (início da série)","Sem histórico anterior — informe o dia do ciclo no Cadastro",IF($Y1433="Falta de registro",IF(OR(OR($D1433="6x1",$D1433="FF 6x1"),$D1433="5x2"),"FALTA DE REGISTRO · dia útil da escala "&amp;$E1433,"FALTA DE REGISTRO · dia "&amp;$W1433&amp;" de "&amp;IFERROR(INDEX(Parâmetros!$B$39:$B$48,MATCH($E1433,Parâmetros!$A$39:$A$48,0)),99)&amp;" do ciclo"),IF(OR($D1433="6x1",$D1433="FF 6x1"),IF(OR(AND(WEEKDAY($F1433,2)=6,AND($A1433=$A1434,$L1434&gt;0)),AND(WEEKDAY($F1433,2)=7,AND($A1433=$A1432,$L1432&gt;0))),"ATENÇÃO · apontou sábado e domingo no mesmo fim de semana",IF(OR(WEEKDAY($F1433,2)=6,WEEKDAY($F1433,2)=7),"Jornada de fim de semana do 6x1",IF(OR($H1433&gt;=Parâmetros!$E$20,$H1433&lt;Parâmetros!$E$19),"ATENÇÃO · 6x1 apontou fora do horário diurno","Jornada fixa do 6x1"))),IF($D1433="5x2","Jornada fixa do 5x2",IF($D1433="Folguista",IF($J1433=$K1433,"Evidência confirma sequência","DIVERGE · sequência "&amp;$J1433&amp;" × evidência "&amp;$K1433),IF($K1433=$E1433,"Evidência confirma cadastro","DIVERGE · cadastro "&amp;$E1433&amp;" × evidência "&amp;$K1433)))))))))))</f>
        <v>Evidência confirma cadastro</v>
      </c>
      <c r="W1433" s="34">
        <f>IF(OR(OR($D1433="6x1",$D1433="FF 6x1"),$D1433="5x2"),"",IF($AB1433&lt;&gt;$AB1432,IF(IFERROR(INDEX(Cadastro!$F$5:$F$243,$AB1433),"")="",IF($L1433&gt;0,1,0),IF(IFERROR(INDEX(Cadastro!$F$5:$F$243,$AB1433),"")&lt;=IFERROR(INDEX(Parâmetros!$B$39:$B$48,MATCH($E1433,Parâmetros!$A$39:$A$48,0)),99),IFERROR(INDEX(Cadastro!$F$5:$F$243,$AB1433),""),0)),IF($L1433&gt;0,IF(N($X1432)&gt;0,1,N($W1432)+1),IF(AND($L1433=0,OR(N($W1432)&gt;=IFERROR(INDEX(Parâmetros!$B$39:$B$48,MATCH($E1433,Parâmetros!$A$39:$A$48,0)),99),AND(N($X1432)&gt;0,N($X1432)&lt;IFERROR(INDEX(Parâmetros!$C$39:$C$48,MATCH($E1433,Parâmetros!$A$39:$A$48,0)),0)))),0,N($W1432)+1))))</f>
        <v>3</v>
      </c>
      <c r="X1433" s="34">
        <f>IF(OR(OR($D1433="6x1",$D1433="FF 6x1"),$D1433="5x2"),"",IF($AB1433&lt;&gt;$AB1432,IF(IFERROR(INDEX(Cadastro!$F$5:$F$243,$AB1433),"")="",0,IF(IFERROR(INDEX(Cadastro!$F$5:$F$243,$AB1433),"")&gt;IFERROR(INDEX(Parâmetros!$B$39:$B$48,MATCH($E1433,Parâmetros!$A$39:$A$48,0)),99),IFERROR(INDEX(Cadastro!$F$5:$F$243,$AB1433),"")-IFERROR(INDEX(Parâmetros!$B$39:$B$48,MATCH($E1433,Parâmetros!$A$39:$A$48,0)),99),0)),IF(AND($L1433=0,OR(N($W1432)&gt;=IFERROR(INDEX(Parâmetros!$B$39:$B$48,MATCH($E1433,Parâmetros!$A$39:$A$48,0)),99),AND(N($X1432)&gt;0,N($X1432)&lt;IFERROR(INDEX(Parâmetros!$C$39:$C$48,MATCH($E1433,Parâmetros!$A$39:$A$48,0)),0)))),N($X1432)+1,0)))</f>
        <v>0</v>
      </c>
      <c r="Y1433" t="str">
        <f>IF($AC1433&lt;&gt;"",IF($L1433&gt;0,$AC1433&amp;" · com apontamento",$AC1433),IF($E1433="Férias",IF($L1433&gt;0,"Férias · com apontamento","Férias (cadastro)"),IF(($Z1433+$AA1433-1)&gt;Parâmetros!$E$16,"Férias / afastamento",IF(AND($D1433="5x2",OR(WEEKDAY($F1433,2)=6,WEEKDAY($F1433,2)=7)),IF($L1433&gt;0,"Folga trabalhada","Folga"),IF($L1433&gt;0,"Trabalhado",IF(OR(OR($D1433="6x1",$D1433="FF 6x1"),$D1433="5x2"),IF(AND(OR($D1433="6x1",$D1433="FF 6x1"),OR(WEEKDAY($F1433,2)=6,WEEKDAY($F1433,2)=7)),"Folga","Falta de registro"),IF(AND($AB1433&lt;&gt;$AB1432,IFERROR(INDEX(Cadastro!$F$5:$F$243,$AB1433),"")=""),"Indeterminado (início da série)",IF($X1433&gt;0,"Folga","Falta de registro"))))))))</f>
        <v>Trabalhado</v>
      </c>
      <c r="Z1433" s="34">
        <f>IF(OR($L1433&gt;0,$F1433&gt;Parâmetros!$E$14),0,IF($A1433&lt;&gt;$A1432,1,N($Z1432)+1))</f>
        <v>0</v>
      </c>
      <c r="AA1433" s="34">
        <f>IF(OR($L1433&gt;0,$F1433&gt;Parâmetros!$E$14),0,IF(OR($A1433&lt;&gt;$A1434,$F1434&gt;Parâmetros!$E$14),1,N($AA1434)+1))</f>
        <v>0</v>
      </c>
      <c r="AB1433" s="31">
        <f>IFERROR(MATCH($A1433&amp;"|"&amp;TEXT(_xlfn.MAXIFS(Cadastro!$E$5:$E$243,Cadastro!$A$5:$A$243,$A1433,Cadastro!$E$5:$E$243,"&lt;="&amp;$F1433),"yyyymmdd"),Cadastro!$I$5:$I$243,0),"")</f>
        <v>182</v>
      </c>
      <c r="AC1433" t="str">
        <f>IFERROR(_xlfn.SINGLE(INDEX(Exceções!$D$5:$D$203,MATCH($A1433&amp;"|"&amp;$F1433,Exceções!$F$5:$F$203,0))),"")</f>
        <v/>
      </c>
      <c r="AD1433" t="str">
        <f>IF($AC1433="","",IFERROR(_xlfn.SINGLE(INDEX(Exceções!$E$5:$E$203,MATCH($A1433&amp;"|"&amp;$F1433,Exceções!$F$5:$F$203,0))),""))</f>
        <v/>
      </c>
    </row>
    <row r="1434" spans="1:30" ht="15" hidden="1" customHeight="1" x14ac:dyDescent="0.25">
      <c r="A1434" s="31">
        <v>54846</v>
      </c>
      <c r="B1434" s="17" t="s">
        <v>67</v>
      </c>
      <c r="C1434" s="17" t="str">
        <f>IFERROR(INDEX(Cadastro!$C$5:$C$243,$AB1434),"NÃO INFORMADO")</f>
        <v>USI</v>
      </c>
      <c r="D1434" s="17" t="str">
        <f>IFERROR(INDEX(Cadastro!$D$5:$D$243,$AB1434),"")</f>
        <v>B</v>
      </c>
      <c r="E1434" s="17" t="str">
        <f>IFERROR(INDEX(Cadastro!$G$5:$G$243,$AB1434),"")</f>
        <v>B</v>
      </c>
      <c r="F1434" s="29">
        <v>46304</v>
      </c>
      <c r="G1434" s="32" t="str">
        <f t="shared" si="132"/>
        <v>sex</v>
      </c>
      <c r="H1434" s="31">
        <f>IF($L1434=0,"",_xlfn.MINIFS(Dados!$Q:$Q,Dados!$A:$A,$A1434,Dados!$S:$S,$F1434))</f>
        <v>945</v>
      </c>
      <c r="I1434" s="31">
        <f>IF($H1434="","",_xlfn.MAXIFS(Dados!$R:$R,Dados!$A:$A,$A1434,Dados!$S:$S,$F1434))</f>
        <v>1375</v>
      </c>
      <c r="J1434" s="32" t="str">
        <f>IF($D1434&lt;&gt;"Folguista","",IFERROR(INDEX(Parâmetros!$D$52:$G$52,1,MIN(4,MAX(1,$W1434))),""))</f>
        <v/>
      </c>
      <c r="K1434" s="32" t="str">
        <f>IF(OR($AC1434&lt;&gt;"",$Y1434="Folga",$Y1434="Folga trabalhada",$Y1434="Férias (cadastro)",$Y1434="Férias / afastamento",$Y1434="Indeterminado (início da série)"),"",IF(OR($D1434="6x1",$D1434="FF 6x1"),IF(OR(WEEKDAY($F1434,2)=6,WEEKDAY($F1434,2)=7),"6x1 sáb/dom","6x1"),IF($D1434="5x2","5x2",IF($H1434="",IF($D1434="Folguista",$J1434,$E1434),IF(OR($H1434&gt;=Parâmetros!$E$18,$H1434&lt;Parâmetros!$E$19),"C",IF($H1434&lt;Parâmetros!$E$20,"A","B"))))))</f>
        <v>B</v>
      </c>
      <c r="L1434" s="30">
        <f>SUMIFS(Dados!$E:$E,Dados!$A:$A,$A1434,Dados!$S:$S,$F1434)</f>
        <v>7.12</v>
      </c>
      <c r="M1434" s="30">
        <f>IFERROR(INDEX(Parâmetros!$E$6:$E$11,MATCH($K1434,Parâmetros!$A$6:$A$11,0)),"")</f>
        <v>7.67</v>
      </c>
      <c r="N1434" s="33">
        <f t="shared" si="133"/>
        <v>0.92829204693611478</v>
      </c>
      <c r="O1434" s="33">
        <f>Parâmetros!$E$13</f>
        <v>0.8</v>
      </c>
      <c r="P1434" s="32" t="str">
        <f>IF(OR($M1434="",$F1434&gt;Parâmetros!$E$14),"Não","Sim")</f>
        <v>Sim</v>
      </c>
      <c r="Q1434" s="32" t="str">
        <f t="shared" si="134"/>
        <v>Sim</v>
      </c>
      <c r="R1434" s="32" t="str">
        <f t="shared" si="135"/>
        <v>Sim</v>
      </c>
      <c r="S1434" s="30">
        <f t="shared" si="136"/>
        <v>0</v>
      </c>
      <c r="T1434" s="32" t="str">
        <f>IF($Q1434&lt;&gt;"Sim","",IF($N1434&gt;Parâmetros!$E$15,"Sim","Não"))</f>
        <v>Não</v>
      </c>
      <c r="U1434" s="17" t="str">
        <f t="shared" si="137"/>
        <v>Na meta</v>
      </c>
      <c r="V1434" s="17" t="str">
        <f>IF($AC1434&lt;&gt;"",IF($L1434&gt;0,"ATENÇÃO · apontou em dia de "&amp;LOWER($AC1434)&amp;" cadastrado","Exceção cadastrada · "&amp;$AC1434)&amp;IF($AD1434="",""," · "&amp;$AD1434),IF($E1434="Férias",IF($L1434&gt;0,"ATENÇÃO · apontou estando de férias no cadastro","Férias no cadastro"),IF($Y1434="Férias / afastamento","Afastamento · "&amp;($Z1434+$AA1434-1)&amp;" dias seguidos sem apontamento",IF($Y1434="Folga trabalhada","ATENÇÃO · apontou em dia de folga da escala 5x2",IF($Y1434="Folga",IF(AND($D1434="5x2",OR(WEEKDAY($F1434,2)=6,WEEKDAY($F1434,2)=7)),"Folga de fim de semana da escala 5x2",IF(AND(OR($D1434="6x1",$D1434="FF 6x1"),WEEKDAY($F1434,2)=6,FALSE()),"Folga de fim de semana · apontou no domingo anterior",IF(AND(OR($D1434="6x1",$D1434="FF 6x1"),WEEKDAY($F1434,2)=7,AND($A1434=$A1433,$L1433&gt;0)),"Folga de fim de semana · apontou no sábado",IF(AND(OR($D1434="6x1",$D1434="FF 6x1"),OR(WEEKDAY($F1434,2)=6,WEEKDAY($F1434,2)=7)),"Folga de fim de semana · sem apontamento no sábado nem no domingo","Folga prevista pelo ciclo")))),IF($Y1434="Indeterminado (início da série)","Sem histórico anterior — informe o dia do ciclo no Cadastro",IF($Y1434="Falta de registro",IF(OR(OR($D1434="6x1",$D1434="FF 6x1"),$D1434="5x2"),"FALTA DE REGISTRO · dia útil da escala "&amp;$E1434,"FALTA DE REGISTRO · dia "&amp;$W1434&amp;" de "&amp;IFERROR(INDEX(Parâmetros!$B$39:$B$48,MATCH($E1434,Parâmetros!$A$39:$A$48,0)),99)&amp;" do ciclo"),IF(OR($D1434="6x1",$D1434="FF 6x1"),IF(OR(AND(WEEKDAY($F1434,2)=6,AND($A1434=$A1435,$L1435&gt;0)),AND(WEEKDAY($F1434,2)=7,AND($A1434=$A1433,$L1433&gt;0))),"ATENÇÃO · apontou sábado e domingo no mesmo fim de semana",IF(OR(WEEKDAY($F1434,2)=6,WEEKDAY($F1434,2)=7),"Jornada de fim de semana do 6x1",IF(OR($H1434&gt;=Parâmetros!$E$20,$H1434&lt;Parâmetros!$E$19),"ATENÇÃO · 6x1 apontou fora do horário diurno","Jornada fixa do 6x1"))),IF($D1434="5x2","Jornada fixa do 5x2",IF($D1434="Folguista",IF($J1434=$K1434,"Evidência confirma sequência","DIVERGE · sequência "&amp;$J1434&amp;" × evidência "&amp;$K1434),IF($K1434=$E1434,"Evidência confirma cadastro","DIVERGE · cadastro "&amp;$E1434&amp;" × evidência "&amp;$K1434)))))))))))</f>
        <v>Evidência confirma cadastro</v>
      </c>
      <c r="W1434" s="34">
        <f>IF(OR(OR($D1434="6x1",$D1434="FF 6x1"),$D1434="5x2"),"",IF($AB1434&lt;&gt;$AB1433,IF(IFERROR(INDEX(Cadastro!$F$5:$F$243,$AB1434),"")="",IF($L1434&gt;0,1,0),IF(IFERROR(INDEX(Cadastro!$F$5:$F$243,$AB1434),"")&lt;=IFERROR(INDEX(Parâmetros!$B$39:$B$48,MATCH($E1434,Parâmetros!$A$39:$A$48,0)),99),IFERROR(INDEX(Cadastro!$F$5:$F$243,$AB1434),""),0)),IF($L1434&gt;0,IF(N($X1433)&gt;0,1,N($W1433)+1),IF(AND($L1434=0,OR(N($W1433)&gt;=IFERROR(INDEX(Parâmetros!$B$39:$B$48,MATCH($E1434,Parâmetros!$A$39:$A$48,0)),99),AND(N($X1433)&gt;0,N($X1433)&lt;IFERROR(INDEX(Parâmetros!$C$39:$C$48,MATCH($E1434,Parâmetros!$A$39:$A$48,0)),0)))),0,N($W1433)+1))))</f>
        <v>4</v>
      </c>
      <c r="X1434" s="34">
        <f>IF(OR(OR($D1434="6x1",$D1434="FF 6x1"),$D1434="5x2"),"",IF($AB1434&lt;&gt;$AB1433,IF(IFERROR(INDEX(Cadastro!$F$5:$F$243,$AB1434),"")="",0,IF(IFERROR(INDEX(Cadastro!$F$5:$F$243,$AB1434),"")&gt;IFERROR(INDEX(Parâmetros!$B$39:$B$48,MATCH($E1434,Parâmetros!$A$39:$A$48,0)),99),IFERROR(INDEX(Cadastro!$F$5:$F$243,$AB1434),"")-IFERROR(INDEX(Parâmetros!$B$39:$B$48,MATCH($E1434,Parâmetros!$A$39:$A$48,0)),99),0)),IF(AND($L1434=0,OR(N($W1433)&gt;=IFERROR(INDEX(Parâmetros!$B$39:$B$48,MATCH($E1434,Parâmetros!$A$39:$A$48,0)),99),AND(N($X1433)&gt;0,N($X1433)&lt;IFERROR(INDEX(Parâmetros!$C$39:$C$48,MATCH($E1434,Parâmetros!$A$39:$A$48,0)),0)))),N($X1433)+1,0)))</f>
        <v>0</v>
      </c>
      <c r="Y1434" t="str">
        <f>IF($AC1434&lt;&gt;"",IF($L1434&gt;0,$AC1434&amp;" · com apontamento",$AC1434),IF($E1434="Férias",IF($L1434&gt;0,"Férias · com apontamento","Férias (cadastro)"),IF(($Z1434+$AA1434-1)&gt;Parâmetros!$E$16,"Férias / afastamento",IF(AND($D1434="5x2",OR(WEEKDAY($F1434,2)=6,WEEKDAY($F1434,2)=7)),IF($L1434&gt;0,"Folga trabalhada","Folga"),IF($L1434&gt;0,"Trabalhado",IF(OR(OR($D1434="6x1",$D1434="FF 6x1"),$D1434="5x2"),IF(AND(OR($D1434="6x1",$D1434="FF 6x1"),OR(WEEKDAY($F1434,2)=6,WEEKDAY($F1434,2)=7)),"Folga","Falta de registro"),IF(AND($AB1434&lt;&gt;$AB1433,IFERROR(INDEX(Cadastro!$F$5:$F$243,$AB1434),"")=""),"Indeterminado (início da série)",IF($X1434&gt;0,"Folga","Falta de registro"))))))))</f>
        <v>Trabalhado</v>
      </c>
      <c r="Z1434" s="34">
        <f>IF(OR($L1434&gt;0,$F1434&gt;Parâmetros!$E$14),0,IF($A1434&lt;&gt;$A1433,1,N($Z1433)+1))</f>
        <v>0</v>
      </c>
      <c r="AA1434" s="34">
        <f>IF(OR($L1434&gt;0,$F1434&gt;Parâmetros!$E$14),0,IF(OR($A1434&lt;&gt;$A1435,$F1435&gt;Parâmetros!$E$14),1,N($AA1435)+1))</f>
        <v>0</v>
      </c>
      <c r="AB1434" s="31">
        <f>IFERROR(MATCH($A1434&amp;"|"&amp;TEXT(_xlfn.MAXIFS(Cadastro!$E$5:$E$243,Cadastro!$A$5:$A$243,$A1434,Cadastro!$E$5:$E$243,"&lt;="&amp;$F1434),"yyyymmdd"),Cadastro!$I$5:$I$243,0),"")</f>
        <v>182</v>
      </c>
      <c r="AC1434" t="str">
        <f>IFERROR(_xlfn.SINGLE(INDEX(Exceções!$D$5:$D$203,MATCH($A1434&amp;"|"&amp;$F1434,Exceções!$F$5:$F$203,0))),"")</f>
        <v/>
      </c>
      <c r="AD1434" t="str">
        <f>IF($AC1434="","",IFERROR(_xlfn.SINGLE(INDEX(Exceções!$E$5:$E$203,MATCH($A1434&amp;"|"&amp;$F1434,Exceções!$F$5:$F$203,0))),""))</f>
        <v/>
      </c>
    </row>
    <row r="1435" spans="1:30" ht="15" hidden="1" customHeight="1" x14ac:dyDescent="0.25">
      <c r="A1435" s="31">
        <v>54846</v>
      </c>
      <c r="B1435" s="17" t="s">
        <v>67</v>
      </c>
      <c r="C1435" s="17" t="str">
        <f>IFERROR(INDEX(Cadastro!$C$5:$C$243,$AB1435),"NÃO INFORMADO")</f>
        <v>USI</v>
      </c>
      <c r="D1435" s="17" t="str">
        <f>IFERROR(INDEX(Cadastro!$D$5:$D$243,$AB1435),"")</f>
        <v>B</v>
      </c>
      <c r="E1435" s="17" t="str">
        <f>IFERROR(INDEX(Cadastro!$G$5:$G$243,$AB1435),"")</f>
        <v>B</v>
      </c>
      <c r="F1435" s="29">
        <v>46305</v>
      </c>
      <c r="G1435" s="32" t="str">
        <f t="shared" si="132"/>
        <v>sáb</v>
      </c>
      <c r="H1435" s="31" t="str">
        <f>IF($L1435=0,"",_xlfn.MINIFS(Dados!$Q:$Q,Dados!$A:$A,$A1435,Dados!$S:$S,$F1435))</f>
        <v/>
      </c>
      <c r="I1435" s="31" t="str">
        <f>IF($H1435="","",_xlfn.MAXIFS(Dados!$R:$R,Dados!$A:$A,$A1435,Dados!$S:$S,$F1435))</f>
        <v/>
      </c>
      <c r="J1435" s="32" t="str">
        <f>IF($D1435&lt;&gt;"Folguista","",IFERROR(INDEX(Parâmetros!$D$52:$G$52,1,MIN(4,MAX(1,$W1435))),""))</f>
        <v/>
      </c>
      <c r="K1435" s="32" t="str">
        <f>IF(OR($AC1435&lt;&gt;"",$Y1435="Folga",$Y1435="Folga trabalhada",$Y1435="Férias (cadastro)",$Y1435="Férias / afastamento",$Y1435="Indeterminado (início da série)"),"",IF(OR($D1435="6x1",$D1435="FF 6x1"),IF(OR(WEEKDAY($F1435,2)=6,WEEKDAY($F1435,2)=7),"6x1 sáb/dom","6x1"),IF($D1435="5x2","5x2",IF($H1435="",IF($D1435="Folguista",$J1435,$E1435),IF(OR($H1435&gt;=Parâmetros!$E$18,$H1435&lt;Parâmetros!$E$19),"C",IF($H1435&lt;Parâmetros!$E$20,"A","B"))))))</f>
        <v/>
      </c>
      <c r="L1435" s="30">
        <f>SUMIFS(Dados!$E:$E,Dados!$A:$A,$A1435,Dados!$S:$S,$F1435)</f>
        <v>0</v>
      </c>
      <c r="M1435" s="30" t="str">
        <f>IFERROR(INDEX(Parâmetros!$E$6:$E$11,MATCH($K1435,Parâmetros!$A$6:$A$11,0)),"")</f>
        <v/>
      </c>
      <c r="N1435" s="33" t="str">
        <f t="shared" si="133"/>
        <v/>
      </c>
      <c r="O1435" s="33">
        <f>Parâmetros!$E$13</f>
        <v>0.8</v>
      </c>
      <c r="P1435" s="32" t="str">
        <f>IF(OR($M1435="",$F1435&gt;Parâmetros!$E$14),"Não","Sim")</f>
        <v>Não</v>
      </c>
      <c r="Q1435" s="32" t="str">
        <f t="shared" si="134"/>
        <v/>
      </c>
      <c r="R1435" s="32" t="str">
        <f t="shared" si="135"/>
        <v/>
      </c>
      <c r="S1435" s="30" t="str">
        <f t="shared" si="136"/>
        <v/>
      </c>
      <c r="T1435" s="32" t="str">
        <f>IF($Q1435&lt;&gt;"Sim","",IF($N1435&gt;Parâmetros!$E$15,"Sim","Não"))</f>
        <v/>
      </c>
      <c r="U1435" s="17" t="str">
        <f t="shared" si="137"/>
        <v>Folga</v>
      </c>
      <c r="V1435" s="17" t="str">
        <f>IF($AC1435&lt;&gt;"",IF($L1435&gt;0,"ATENÇÃO · apontou em dia de "&amp;LOWER($AC1435)&amp;" cadastrado","Exceção cadastrada · "&amp;$AC1435)&amp;IF($AD1435="",""," · "&amp;$AD1435),IF($E1435="Férias",IF($L1435&gt;0,"ATENÇÃO · apontou estando de férias no cadastro","Férias no cadastro"),IF($Y1435="Férias / afastamento","Afastamento · "&amp;($Z1435+$AA1435-1)&amp;" dias seguidos sem apontamento",IF($Y1435="Folga trabalhada","ATENÇÃO · apontou em dia de folga da escala 5x2",IF($Y1435="Folga",IF(AND($D1435="5x2",OR(WEEKDAY($F1435,2)=6,WEEKDAY($F1435,2)=7)),"Folga de fim de semana da escala 5x2",IF(AND(OR($D1435="6x1",$D1435="FF 6x1"),WEEKDAY($F1435,2)=6,FALSE()),"Folga de fim de semana · apontou no domingo anterior",IF(AND(OR($D1435="6x1",$D1435="FF 6x1"),WEEKDAY($F1435,2)=7,AND($A1435=$A1434,$L1434&gt;0)),"Folga de fim de semana · apontou no sábado",IF(AND(OR($D1435="6x1",$D1435="FF 6x1"),OR(WEEKDAY($F1435,2)=6,WEEKDAY($F1435,2)=7)),"Folga de fim de semana · sem apontamento no sábado nem no domingo","Folga prevista pelo ciclo")))),IF($Y1435="Indeterminado (início da série)","Sem histórico anterior — informe o dia do ciclo no Cadastro",IF($Y1435="Falta de registro",IF(OR(OR($D1435="6x1",$D1435="FF 6x1"),$D1435="5x2"),"FALTA DE REGISTRO · dia útil da escala "&amp;$E1435,"FALTA DE REGISTRO · dia "&amp;$W1435&amp;" de "&amp;IFERROR(INDEX(Parâmetros!$B$39:$B$48,MATCH($E1435,Parâmetros!$A$39:$A$48,0)),99)&amp;" do ciclo"),IF(OR($D1435="6x1",$D1435="FF 6x1"),IF(OR(AND(WEEKDAY($F1435,2)=6,AND($A1435=$A1436,$L1436&gt;0)),AND(WEEKDAY($F1435,2)=7,AND($A1435=$A1434,$L1434&gt;0))),"ATENÇÃO · apontou sábado e domingo no mesmo fim de semana",IF(OR(WEEKDAY($F1435,2)=6,WEEKDAY($F1435,2)=7),"Jornada de fim de semana do 6x1",IF(OR($H1435&gt;=Parâmetros!$E$20,$H1435&lt;Parâmetros!$E$19),"ATENÇÃO · 6x1 apontou fora do horário diurno","Jornada fixa do 6x1"))),IF($D1435="5x2","Jornada fixa do 5x2",IF($D1435="Folguista",IF($J1435=$K1435,"Evidência confirma sequência","DIVERGE · sequência "&amp;$J1435&amp;" × evidência "&amp;$K1435),IF($K1435=$E1435,"Evidência confirma cadastro","DIVERGE · cadastro "&amp;$E1435&amp;" × evidência "&amp;$K1435)))))))))))</f>
        <v>Exceção cadastrada · Folga · Folga para troca de escala  (para a escala A3)</v>
      </c>
      <c r="W1435" s="34">
        <f>IF(OR(OR($D1435="6x1",$D1435="FF 6x1"),$D1435="5x2"),"",IF($AB1435&lt;&gt;$AB1434,IF(IFERROR(INDEX(Cadastro!$F$5:$F$243,$AB1435),"")="",IF($L1435&gt;0,1,0),IF(IFERROR(INDEX(Cadastro!$F$5:$F$243,$AB1435),"")&lt;=IFERROR(INDEX(Parâmetros!$B$39:$B$48,MATCH($E1435,Parâmetros!$A$39:$A$48,0)),99),IFERROR(INDEX(Cadastro!$F$5:$F$243,$AB1435),""),0)),IF($L1435&gt;0,IF(N($X1434)&gt;0,1,N($W1434)+1),IF(AND($L1435=0,OR(N($W1434)&gt;=IFERROR(INDEX(Parâmetros!$B$39:$B$48,MATCH($E1435,Parâmetros!$A$39:$A$48,0)),99),AND(N($X1434)&gt;0,N($X1434)&lt;IFERROR(INDEX(Parâmetros!$C$39:$C$48,MATCH($E1435,Parâmetros!$A$39:$A$48,0)),0)))),0,N($W1434)+1))))</f>
        <v>5</v>
      </c>
      <c r="X1435" s="34">
        <f>IF(OR(OR($D1435="6x1",$D1435="FF 6x1"),$D1435="5x2"),"",IF($AB1435&lt;&gt;$AB1434,IF(IFERROR(INDEX(Cadastro!$F$5:$F$243,$AB1435),"")="",0,IF(IFERROR(INDEX(Cadastro!$F$5:$F$243,$AB1435),"")&gt;IFERROR(INDEX(Parâmetros!$B$39:$B$48,MATCH($E1435,Parâmetros!$A$39:$A$48,0)),99),IFERROR(INDEX(Cadastro!$F$5:$F$243,$AB1435),"")-IFERROR(INDEX(Parâmetros!$B$39:$B$48,MATCH($E1435,Parâmetros!$A$39:$A$48,0)),99),0)),IF(AND($L1435=0,OR(N($W1434)&gt;=IFERROR(INDEX(Parâmetros!$B$39:$B$48,MATCH($E1435,Parâmetros!$A$39:$A$48,0)),99),AND(N($X1434)&gt;0,N($X1434)&lt;IFERROR(INDEX(Parâmetros!$C$39:$C$48,MATCH($E1435,Parâmetros!$A$39:$A$48,0)),0)))),N($X1434)+1,0)))</f>
        <v>0</v>
      </c>
      <c r="Y1435" t="str">
        <f>IF($AC1435&lt;&gt;"",IF($L1435&gt;0,$AC1435&amp;" · com apontamento",$AC1435),IF($E1435="Férias",IF($L1435&gt;0,"Férias · com apontamento","Férias (cadastro)"),IF(($Z1435+$AA1435-1)&gt;Parâmetros!$E$16,"Férias / afastamento",IF(AND($D1435="5x2",OR(WEEKDAY($F1435,2)=6,WEEKDAY($F1435,2)=7)),IF($L1435&gt;0,"Folga trabalhada","Folga"),IF($L1435&gt;0,"Trabalhado",IF(OR(OR($D1435="6x1",$D1435="FF 6x1"),$D1435="5x2"),IF(AND(OR($D1435="6x1",$D1435="FF 6x1"),OR(WEEKDAY($F1435,2)=6,WEEKDAY($F1435,2)=7)),"Folga","Falta de registro"),IF(AND($AB1435&lt;&gt;$AB1434,IFERROR(INDEX(Cadastro!$F$5:$F$243,$AB1435),"")=""),"Indeterminado (início da série)",IF($X1435&gt;0,"Folga","Falta de registro"))))))))</f>
        <v>Folga</v>
      </c>
      <c r="Z1435" s="34">
        <f>IF(OR($L1435&gt;0,$F1435&gt;Parâmetros!$E$14),0,IF($A1435&lt;&gt;$A1434,1,N($Z1434)+1))</f>
        <v>1</v>
      </c>
      <c r="AA1435" s="34">
        <f>IF(OR($L1435&gt;0,$F1435&gt;Parâmetros!$E$14),0,IF(OR($A1435&lt;&gt;$A1436,$F1436&gt;Parâmetros!$E$14),1,N($AA1436)+1))</f>
        <v>2</v>
      </c>
      <c r="AB1435" s="31">
        <f>IFERROR(MATCH($A1435&amp;"|"&amp;TEXT(_xlfn.MAXIFS(Cadastro!$E$5:$E$243,Cadastro!$A$5:$A$243,$A1435,Cadastro!$E$5:$E$243,"&lt;="&amp;$F1435),"yyyymmdd"),Cadastro!$I$5:$I$243,0),"")</f>
        <v>182</v>
      </c>
      <c r="AC1435" t="str">
        <f>IFERROR(_xlfn.SINGLE(INDEX(Exceções!$D$5:$D$203,MATCH($A1435&amp;"|"&amp;$F1435,Exceções!$F$5:$F$203,0))),"")</f>
        <v>Folga</v>
      </c>
      <c r="AD1435" t="str">
        <f>IF($AC1435="","",IFERROR(_xlfn.SINGLE(INDEX(Exceções!$E$5:$E$203,MATCH($A1435&amp;"|"&amp;$F1435,Exceções!$F$5:$F$203,0))),""))</f>
        <v>Folga para troca de escala  (para a escala A3)</v>
      </c>
    </row>
    <row r="1436" spans="1:30" ht="15" hidden="1" customHeight="1" x14ac:dyDescent="0.25">
      <c r="A1436" s="31">
        <v>54846</v>
      </c>
      <c r="B1436" s="17" t="s">
        <v>67</v>
      </c>
      <c r="C1436" s="17" t="str">
        <f>IFERROR(INDEX(Cadastro!$C$5:$C$243,$AB1436),"NÃO INFORMADO")</f>
        <v>USI</v>
      </c>
      <c r="D1436" s="17" t="str">
        <f>IFERROR(INDEX(Cadastro!$D$5:$D$243,$AB1436),"")</f>
        <v>B</v>
      </c>
      <c r="E1436" s="17" t="str">
        <f>IFERROR(INDEX(Cadastro!$G$5:$G$243,$AB1436),"")</f>
        <v>B</v>
      </c>
      <c r="F1436" s="29">
        <v>46306</v>
      </c>
      <c r="G1436" s="32" t="str">
        <f t="shared" si="132"/>
        <v>dom</v>
      </c>
      <c r="H1436" s="31" t="str">
        <f>IF($L1436=0,"",_xlfn.MINIFS(Dados!$Q:$Q,Dados!$A:$A,$A1436,Dados!$S:$S,$F1436))</f>
        <v/>
      </c>
      <c r="I1436" s="31" t="str">
        <f>IF($H1436="","",_xlfn.MAXIFS(Dados!$R:$R,Dados!$A:$A,$A1436,Dados!$S:$S,$F1436))</f>
        <v/>
      </c>
      <c r="J1436" s="32" t="str">
        <f>IF($D1436&lt;&gt;"Folguista","",IFERROR(INDEX(Parâmetros!$D$52:$G$52,1,MIN(4,MAX(1,$W1436))),""))</f>
        <v/>
      </c>
      <c r="K1436" s="32" t="str">
        <f>IF(OR($AC1436&lt;&gt;"",$Y1436="Folga",$Y1436="Folga trabalhada",$Y1436="Férias (cadastro)",$Y1436="Férias / afastamento",$Y1436="Indeterminado (início da série)"),"",IF(OR($D1436="6x1",$D1436="FF 6x1"),IF(OR(WEEKDAY($F1436,2)=6,WEEKDAY($F1436,2)=7),"6x1 sáb/dom","6x1"),IF($D1436="5x2","5x2",IF($H1436="",IF($D1436="Folguista",$J1436,$E1436),IF(OR($H1436&gt;=Parâmetros!$E$18,$H1436&lt;Parâmetros!$E$19),"C",IF($H1436&lt;Parâmetros!$E$20,"A","B"))))))</f>
        <v/>
      </c>
      <c r="L1436" s="30">
        <f>SUMIFS(Dados!$E:$E,Dados!$A:$A,$A1436,Dados!$S:$S,$F1436)</f>
        <v>0</v>
      </c>
      <c r="M1436" s="30" t="str">
        <f>IFERROR(INDEX(Parâmetros!$E$6:$E$11,MATCH($K1436,Parâmetros!$A$6:$A$11,0)),"")</f>
        <v/>
      </c>
      <c r="N1436" s="33" t="str">
        <f t="shared" si="133"/>
        <v/>
      </c>
      <c r="O1436" s="33">
        <f>Parâmetros!$E$13</f>
        <v>0.8</v>
      </c>
      <c r="P1436" s="32" t="str">
        <f>IF(OR($M1436="",$F1436&gt;Parâmetros!$E$14),"Não","Sim")</f>
        <v>Não</v>
      </c>
      <c r="Q1436" s="32" t="str">
        <f t="shared" si="134"/>
        <v/>
      </c>
      <c r="R1436" s="32" t="str">
        <f t="shared" si="135"/>
        <v/>
      </c>
      <c r="S1436" s="30" t="str">
        <f t="shared" si="136"/>
        <v/>
      </c>
      <c r="T1436" s="32" t="str">
        <f>IF($Q1436&lt;&gt;"Sim","",IF($N1436&gt;Parâmetros!$E$15,"Sim","Não"))</f>
        <v/>
      </c>
      <c r="U1436" s="17" t="str">
        <f t="shared" si="137"/>
        <v>Folga</v>
      </c>
      <c r="V1436" s="17" t="str">
        <f>IF($AC1436&lt;&gt;"",IF($L1436&gt;0,"ATENÇÃO · apontou em dia de "&amp;LOWER($AC1436)&amp;" cadastrado","Exceção cadastrada · "&amp;$AC1436)&amp;IF($AD1436="",""," · "&amp;$AD1436),IF($E1436="Férias",IF($L1436&gt;0,"ATENÇÃO · apontou estando de férias no cadastro","Férias no cadastro"),IF($Y1436="Férias / afastamento","Afastamento · "&amp;($Z1436+$AA1436-1)&amp;" dias seguidos sem apontamento",IF($Y1436="Folga trabalhada","ATENÇÃO · apontou em dia de folga da escala 5x2",IF($Y1436="Folga",IF(AND($D1436="5x2",OR(WEEKDAY($F1436,2)=6,WEEKDAY($F1436,2)=7)),"Folga de fim de semana da escala 5x2",IF(AND(OR($D1436="6x1",$D1436="FF 6x1"),WEEKDAY($F1436,2)=6,FALSE()),"Folga de fim de semana · apontou no domingo anterior",IF(AND(OR($D1436="6x1",$D1436="FF 6x1"),WEEKDAY($F1436,2)=7,AND($A1436=$A1435,$L1435&gt;0)),"Folga de fim de semana · apontou no sábado",IF(AND(OR($D1436="6x1",$D1436="FF 6x1"),OR(WEEKDAY($F1436,2)=6,WEEKDAY($F1436,2)=7)),"Folga de fim de semana · sem apontamento no sábado nem no domingo","Folga prevista pelo ciclo")))),IF($Y1436="Indeterminado (início da série)","Sem histórico anterior — informe o dia do ciclo no Cadastro",IF($Y1436="Falta de registro",IF(OR(OR($D1436="6x1",$D1436="FF 6x1"),$D1436="5x2"),"FALTA DE REGISTRO · dia útil da escala "&amp;$E1436,"FALTA DE REGISTRO · dia "&amp;$W1436&amp;" de "&amp;IFERROR(INDEX(Parâmetros!$B$39:$B$48,MATCH($E1436,Parâmetros!$A$39:$A$48,0)),99)&amp;" do ciclo"),IF(OR($D1436="6x1",$D1436="FF 6x1"),IF(OR(AND(WEEKDAY($F1436,2)=6,AND($A1436=$A1437,$L1437&gt;0)),AND(WEEKDAY($F1436,2)=7,AND($A1436=$A1435,$L1435&gt;0))),"ATENÇÃO · apontou sábado e domingo no mesmo fim de semana",IF(OR(WEEKDAY($F1436,2)=6,WEEKDAY($F1436,2)=7),"Jornada de fim de semana do 6x1",IF(OR($H1436&gt;=Parâmetros!$E$20,$H1436&lt;Parâmetros!$E$19),"ATENÇÃO · 6x1 apontou fora do horário diurno","Jornada fixa do 6x1"))),IF($D1436="5x2","Jornada fixa do 5x2",IF($D1436="Folguista",IF($J1436=$K1436,"Evidência confirma sequência","DIVERGE · sequência "&amp;$J1436&amp;" × evidência "&amp;$K1436),IF($K1436=$E1436,"Evidência confirma cadastro","DIVERGE · cadastro "&amp;$E1436&amp;" × evidência "&amp;$K1436)))))))))))</f>
        <v>Folga prevista pelo ciclo</v>
      </c>
      <c r="W1436" s="34">
        <f>IF(OR(OR($D1436="6x1",$D1436="FF 6x1"),$D1436="5x2"),"",IF($AB1436&lt;&gt;$AB1435,IF(IFERROR(INDEX(Cadastro!$F$5:$F$243,$AB1436),"")="",IF($L1436&gt;0,1,0),IF(IFERROR(INDEX(Cadastro!$F$5:$F$243,$AB1436),"")&lt;=IFERROR(INDEX(Parâmetros!$B$39:$B$48,MATCH($E1436,Parâmetros!$A$39:$A$48,0)),99),IFERROR(INDEX(Cadastro!$F$5:$F$243,$AB1436),""),0)),IF($L1436&gt;0,IF(N($X1435)&gt;0,1,N($W1435)+1),IF(AND($L1436=0,OR(N($W1435)&gt;=IFERROR(INDEX(Parâmetros!$B$39:$B$48,MATCH($E1436,Parâmetros!$A$39:$A$48,0)),99),AND(N($X1435)&gt;0,N($X1435)&lt;IFERROR(INDEX(Parâmetros!$C$39:$C$48,MATCH($E1436,Parâmetros!$A$39:$A$48,0)),0)))),0,N($W1435)+1))))</f>
        <v>0</v>
      </c>
      <c r="X1436" s="34">
        <f>IF(OR(OR($D1436="6x1",$D1436="FF 6x1"),$D1436="5x2"),"",IF($AB1436&lt;&gt;$AB1435,IF(IFERROR(INDEX(Cadastro!$F$5:$F$243,$AB1436),"")="",0,IF(IFERROR(INDEX(Cadastro!$F$5:$F$243,$AB1436),"")&gt;IFERROR(INDEX(Parâmetros!$B$39:$B$48,MATCH($E1436,Parâmetros!$A$39:$A$48,0)),99),IFERROR(INDEX(Cadastro!$F$5:$F$243,$AB1436),"")-IFERROR(INDEX(Parâmetros!$B$39:$B$48,MATCH($E1436,Parâmetros!$A$39:$A$48,0)),99),0)),IF(AND($L1436=0,OR(N($W1435)&gt;=IFERROR(INDEX(Parâmetros!$B$39:$B$48,MATCH($E1436,Parâmetros!$A$39:$A$48,0)),99),AND(N($X1435)&gt;0,N($X1435)&lt;IFERROR(INDEX(Parâmetros!$C$39:$C$48,MATCH($E1436,Parâmetros!$A$39:$A$48,0)),0)))),N($X1435)+1,0)))</f>
        <v>1</v>
      </c>
      <c r="Y1436" t="str">
        <f>IF($AC1436&lt;&gt;"",IF($L1436&gt;0,$AC1436&amp;" · com apontamento",$AC1436),IF($E1436="Férias",IF($L1436&gt;0,"Férias · com apontamento","Férias (cadastro)"),IF(($Z1436+$AA1436-1)&gt;Parâmetros!$E$16,"Férias / afastamento",IF(AND($D1436="5x2",OR(WEEKDAY($F1436,2)=6,WEEKDAY($F1436,2)=7)),IF($L1436&gt;0,"Folga trabalhada","Folga"),IF($L1436&gt;0,"Trabalhado",IF(OR(OR($D1436="6x1",$D1436="FF 6x1"),$D1436="5x2"),IF(AND(OR($D1436="6x1",$D1436="FF 6x1"),OR(WEEKDAY($F1436,2)=6,WEEKDAY($F1436,2)=7)),"Folga","Falta de registro"),IF(AND($AB1436&lt;&gt;$AB1435,IFERROR(INDEX(Cadastro!$F$5:$F$243,$AB1436),"")=""),"Indeterminado (início da série)",IF($X1436&gt;0,"Folga","Falta de registro"))))))))</f>
        <v>Folga</v>
      </c>
      <c r="Z1436" s="34">
        <f>IF(OR($L1436&gt;0,$F1436&gt;Parâmetros!$E$14),0,IF($A1436&lt;&gt;$A1435,1,N($Z1435)+1))</f>
        <v>2</v>
      </c>
      <c r="AA1436" s="34">
        <f>IF(OR($L1436&gt;0,$F1436&gt;Parâmetros!$E$14),0,IF(OR($A1436&lt;&gt;$A1437,$F1437&gt;Parâmetros!$E$14),1,N($AA1437)+1))</f>
        <v>1</v>
      </c>
      <c r="AB1436" s="31">
        <f>IFERROR(MATCH($A1436&amp;"|"&amp;TEXT(_xlfn.MAXIFS(Cadastro!$E$5:$E$243,Cadastro!$A$5:$A$243,$A1436,Cadastro!$E$5:$E$243,"&lt;="&amp;$F1436),"yyyymmdd"),Cadastro!$I$5:$I$243,0),"")</f>
        <v>182</v>
      </c>
      <c r="AC1436" t="str">
        <f>IFERROR(_xlfn.SINGLE(INDEX(Exceções!$D$5:$D$203,MATCH($A1436&amp;"|"&amp;$F1436,Exceções!$F$5:$F$203,0))),"")</f>
        <v/>
      </c>
      <c r="AD1436" t="str">
        <f>IF($AC1436="","",IFERROR(_xlfn.SINGLE(INDEX(Exceções!$E$5:$E$203,MATCH($A1436&amp;"|"&amp;$F1436,Exceções!$F$5:$F$203,0))),""))</f>
        <v/>
      </c>
    </row>
    <row r="1437" spans="1:30" ht="15" hidden="1" customHeight="1" x14ac:dyDescent="0.25">
      <c r="A1437" s="31">
        <v>54846</v>
      </c>
      <c r="B1437" s="17" t="s">
        <v>67</v>
      </c>
      <c r="C1437" s="17" t="str">
        <f>IFERROR(INDEX(Cadastro!$C$5:$C$243,$AB1437),"NÃO INFORMADO")</f>
        <v>USI</v>
      </c>
      <c r="D1437" s="17" t="str">
        <f>IFERROR(INDEX(Cadastro!$D$5:$D$243,$AB1437),"")</f>
        <v>A</v>
      </c>
      <c r="E1437" s="17" t="str">
        <f>IFERROR(INDEX(Cadastro!$G$5:$G$243,$AB1437),"")</f>
        <v>A</v>
      </c>
      <c r="F1437" s="29">
        <v>46307</v>
      </c>
      <c r="G1437" s="32" t="str">
        <f t="shared" si="132"/>
        <v>seg</v>
      </c>
      <c r="H1437" s="31">
        <f>IF($L1437=0,"",_xlfn.MINIFS(Dados!$Q:$Q,Dados!$A:$A,$A1437,Dados!$S:$S,$F1437))</f>
        <v>420</v>
      </c>
      <c r="I1437" s="31">
        <f>IF($H1437="","",_xlfn.MAXIFS(Dados!$R:$R,Dados!$A:$A,$A1437,Dados!$S:$S,$F1437))</f>
        <v>930</v>
      </c>
      <c r="J1437" s="32" t="str">
        <f>IF($D1437&lt;&gt;"Folguista","",IFERROR(INDEX(Parâmetros!$D$52:$G$52,1,MIN(4,MAX(1,$W1437))),""))</f>
        <v/>
      </c>
      <c r="K1437" s="32" t="str">
        <f>IF(OR($AC1437&lt;&gt;"",$Y1437="Folga",$Y1437="Folga trabalhada",$Y1437="Férias (cadastro)",$Y1437="Férias / afastamento",$Y1437="Indeterminado (início da série)"),"",IF(OR($D1437="6x1",$D1437="FF 6x1"),IF(OR(WEEKDAY($F1437,2)=6,WEEKDAY($F1437,2)=7),"6x1 sáb/dom","6x1"),IF($D1437="5x2","5x2",IF($H1437="",IF($D1437="Folguista",$J1437,$E1437),IF(OR($H1437&gt;=Parâmetros!$E$18,$H1437&lt;Parâmetros!$E$19),"C",IF($H1437&lt;Parâmetros!$E$20,"A","B"))))))</f>
        <v>A</v>
      </c>
      <c r="L1437" s="30">
        <f>SUMIFS(Dados!$E:$E,Dados!$A:$A,$A1437,Dados!$S:$S,$F1437)</f>
        <v>13.57</v>
      </c>
      <c r="M1437" s="30">
        <f>IFERROR(INDEX(Parâmetros!$E$6:$E$11,MATCH($K1437,Parâmetros!$A$6:$A$11,0)),"")</f>
        <v>7.58</v>
      </c>
      <c r="N1437" s="33">
        <f t="shared" si="133"/>
        <v>1.7902374670184698</v>
      </c>
      <c r="O1437" s="33">
        <f>Parâmetros!$E$13</f>
        <v>0.8</v>
      </c>
      <c r="P1437" s="32" t="str">
        <f>IF(OR($M1437="",$F1437&gt;Parâmetros!$E$14),"Não","Sim")</f>
        <v>Sim</v>
      </c>
      <c r="Q1437" s="32" t="str">
        <f t="shared" si="134"/>
        <v>Sim</v>
      </c>
      <c r="R1437" s="32" t="str">
        <f t="shared" si="135"/>
        <v>Sim</v>
      </c>
      <c r="S1437" s="30">
        <f t="shared" si="136"/>
        <v>0</v>
      </c>
      <c r="T1437" s="32" t="str">
        <f>IF($Q1437&lt;&gt;"Sim","",IF($N1437&gt;Parâmetros!$E$15,"Sim","Não"))</f>
        <v>Sim</v>
      </c>
      <c r="U1437" s="17" t="str">
        <f t="shared" si="137"/>
        <v>Na meta</v>
      </c>
      <c r="V1437" s="17" t="str">
        <f>IF($AC1437&lt;&gt;"",IF($L1437&gt;0,"ATENÇÃO · apontou em dia de "&amp;LOWER($AC1437)&amp;" cadastrado","Exceção cadastrada · "&amp;$AC1437)&amp;IF($AD1437="",""," · "&amp;$AD1437),IF($E1437="Férias",IF($L1437&gt;0,"ATENÇÃO · apontou estando de férias no cadastro","Férias no cadastro"),IF($Y1437="Férias / afastamento","Afastamento · "&amp;($Z1437+$AA1437-1)&amp;" dias seguidos sem apontamento",IF($Y1437="Folga trabalhada","ATENÇÃO · apontou em dia de folga da escala 5x2",IF($Y1437="Folga",IF(AND($D1437="5x2",OR(WEEKDAY($F1437,2)=6,WEEKDAY($F1437,2)=7)),"Folga de fim de semana da escala 5x2",IF(AND(OR($D1437="6x1",$D1437="FF 6x1"),WEEKDAY($F1437,2)=6,FALSE()),"Folga de fim de semana · apontou no domingo anterior",IF(AND(OR($D1437="6x1",$D1437="FF 6x1"),WEEKDAY($F1437,2)=7,AND($A1437=$A1436,$L1436&gt;0)),"Folga de fim de semana · apontou no sábado",IF(AND(OR($D1437="6x1",$D1437="FF 6x1"),OR(WEEKDAY($F1437,2)=6,WEEKDAY($F1437,2)=7)),"Folga de fim de semana · sem apontamento no sábado nem no domingo","Folga prevista pelo ciclo")))),IF($Y1437="Indeterminado (início da série)","Sem histórico anterior — informe o dia do ciclo no Cadastro",IF($Y1437="Falta de registro",IF(OR(OR($D1437="6x1",$D1437="FF 6x1"),$D1437="5x2"),"FALTA DE REGISTRO · dia útil da escala "&amp;$E1437,"FALTA DE REGISTRO · dia "&amp;$W1437&amp;" de "&amp;IFERROR(INDEX(Parâmetros!$B$39:$B$48,MATCH($E1437,Parâmetros!$A$39:$A$48,0)),99)&amp;" do ciclo"),IF(OR($D1437="6x1",$D1437="FF 6x1"),IF(OR(AND(WEEKDAY($F1437,2)=6,AND($A1437=$A1438,$L1438&gt;0)),AND(WEEKDAY($F1437,2)=7,AND($A1437=$A1436,$L1436&gt;0))),"ATENÇÃO · apontou sábado e domingo no mesmo fim de semana",IF(OR(WEEKDAY($F1437,2)=6,WEEKDAY($F1437,2)=7),"Jornada de fim de semana do 6x1",IF(OR($H1437&gt;=Parâmetros!$E$20,$H1437&lt;Parâmetros!$E$19),"ATENÇÃO · 6x1 apontou fora do horário diurno","Jornada fixa do 6x1"))),IF($D1437="5x2","Jornada fixa do 5x2",IF($D1437="Folguista",IF($J1437=$K1437,"Evidência confirma sequência","DIVERGE · sequência "&amp;$J1437&amp;" × evidência "&amp;$K1437),IF($K1437=$E1437,"Evidência confirma cadastro","DIVERGE · cadastro "&amp;$E1437&amp;" × evidência "&amp;$K1437)))))))))))</f>
        <v>Evidência confirma cadastro</v>
      </c>
      <c r="W1437" s="34">
        <f>IF(OR(OR($D1437="6x1",$D1437="FF 6x1"),$D1437="5x2"),"",IF($AB1437&lt;&gt;$AB1436,IF(IFERROR(INDEX(Cadastro!$F$5:$F$243,$AB1437),"")="",IF($L1437&gt;0,1,0),IF(IFERROR(INDEX(Cadastro!$F$5:$F$243,$AB1437),"")&lt;=IFERROR(INDEX(Parâmetros!$B$39:$B$48,MATCH($E1437,Parâmetros!$A$39:$A$48,0)),99),IFERROR(INDEX(Cadastro!$F$5:$F$243,$AB1437),""),0)),IF($L1437&gt;0,IF(N($X1436)&gt;0,1,N($W1436)+1),IF(AND($L1437=0,OR(N($W1436)&gt;=IFERROR(INDEX(Parâmetros!$B$39:$B$48,MATCH($E1437,Parâmetros!$A$39:$A$48,0)),99),AND(N($X1436)&gt;0,N($X1436)&lt;IFERROR(INDEX(Parâmetros!$C$39:$C$48,MATCH($E1437,Parâmetros!$A$39:$A$48,0)),0)))),0,N($W1436)+1))))</f>
        <v>1</v>
      </c>
      <c r="X1437" s="34">
        <f>IF(OR(OR($D1437="6x1",$D1437="FF 6x1"),$D1437="5x2"),"",IF($AB1437&lt;&gt;$AB1436,IF(IFERROR(INDEX(Cadastro!$F$5:$F$243,$AB1437),"")="",0,IF(IFERROR(INDEX(Cadastro!$F$5:$F$243,$AB1437),"")&gt;IFERROR(INDEX(Parâmetros!$B$39:$B$48,MATCH($E1437,Parâmetros!$A$39:$A$48,0)),99),IFERROR(INDEX(Cadastro!$F$5:$F$243,$AB1437),"")-IFERROR(INDEX(Parâmetros!$B$39:$B$48,MATCH($E1437,Parâmetros!$A$39:$A$48,0)),99),0)),IF(AND($L1437=0,OR(N($W1436)&gt;=IFERROR(INDEX(Parâmetros!$B$39:$B$48,MATCH($E1437,Parâmetros!$A$39:$A$48,0)),99),AND(N($X1436)&gt;0,N($X1436)&lt;IFERROR(INDEX(Parâmetros!$C$39:$C$48,MATCH($E1437,Parâmetros!$A$39:$A$48,0)),0)))),N($X1436)+1,0)))</f>
        <v>0</v>
      </c>
      <c r="Y1437" t="str">
        <f>IF($AC1437&lt;&gt;"",IF($L1437&gt;0,$AC1437&amp;" · com apontamento",$AC1437),IF($E1437="Férias",IF($L1437&gt;0,"Férias · com apontamento","Férias (cadastro)"),IF(($Z1437+$AA1437-1)&gt;Parâmetros!$E$16,"Férias / afastamento",IF(AND($D1437="5x2",OR(WEEKDAY($F1437,2)=6,WEEKDAY($F1437,2)=7)),IF($L1437&gt;0,"Folga trabalhada","Folga"),IF($L1437&gt;0,"Trabalhado",IF(OR(OR($D1437="6x1",$D1437="FF 6x1"),$D1437="5x2"),IF(AND(OR($D1437="6x1",$D1437="FF 6x1"),OR(WEEKDAY($F1437,2)=6,WEEKDAY($F1437,2)=7)),"Folga","Falta de registro"),IF(AND($AB1437&lt;&gt;$AB1436,IFERROR(INDEX(Cadastro!$F$5:$F$243,$AB1437),"")=""),"Indeterminado (início da série)",IF($X1437&gt;0,"Folga","Falta de registro"))))))))</f>
        <v>Trabalhado</v>
      </c>
      <c r="Z1437" s="34">
        <f>IF(OR($L1437&gt;0,$F1437&gt;Parâmetros!$E$14),0,IF($A1437&lt;&gt;$A1436,1,N($Z1436)+1))</f>
        <v>0</v>
      </c>
      <c r="AA1437" s="34">
        <f>IF(OR($L1437&gt;0,$F1437&gt;Parâmetros!$E$14),0,IF(OR($A1437&lt;&gt;$A1438,$F1438&gt;Parâmetros!$E$14),1,N($AA1438)+1))</f>
        <v>0</v>
      </c>
      <c r="AB1437" s="31">
        <f>IFERROR(MATCH($A1437&amp;"|"&amp;TEXT(_xlfn.MAXIFS(Cadastro!$E$5:$E$243,Cadastro!$A$5:$A$243,$A1437,Cadastro!$E$5:$E$243,"&lt;="&amp;$F1437),"yyyymmdd"),Cadastro!$I$5:$I$243,0),"")</f>
        <v>183</v>
      </c>
      <c r="AC1437" t="str">
        <f>IFERROR(_xlfn.SINGLE(INDEX(Exceções!$D$5:$D$203,MATCH($A1437&amp;"|"&amp;$F1437,Exceções!$F$5:$F$203,0))),"")</f>
        <v/>
      </c>
      <c r="AD1437" t="str">
        <f>IF($AC1437="","",IFERROR(_xlfn.SINGLE(INDEX(Exceções!$E$5:$E$203,MATCH($A1437&amp;"|"&amp;$F1437,Exceções!$F$5:$F$203,0))),""))</f>
        <v/>
      </c>
    </row>
    <row r="1438" spans="1:30" ht="15" hidden="1" customHeight="1" x14ac:dyDescent="0.25">
      <c r="A1438" s="31">
        <v>54846</v>
      </c>
      <c r="B1438" s="17" t="s">
        <v>67</v>
      </c>
      <c r="C1438" s="17" t="str">
        <f>IFERROR(INDEX(Cadastro!$C$5:$C$243,$AB1438),"NÃO INFORMADO")</f>
        <v>USI</v>
      </c>
      <c r="D1438" s="17" t="str">
        <f>IFERROR(INDEX(Cadastro!$D$5:$D$243,$AB1438),"")</f>
        <v>A</v>
      </c>
      <c r="E1438" s="17" t="str">
        <f>IFERROR(INDEX(Cadastro!$G$5:$G$243,$AB1438),"")</f>
        <v>A</v>
      </c>
      <c r="F1438" s="29">
        <v>46308</v>
      </c>
      <c r="G1438" s="32" t="str">
        <f t="shared" si="132"/>
        <v>ter</v>
      </c>
      <c r="H1438" s="31">
        <f>IF($L1438=0,"",_xlfn.MINIFS(Dados!$Q:$Q,Dados!$A:$A,$A1438,Dados!$S:$S,$F1438))</f>
        <v>428</v>
      </c>
      <c r="I1438" s="31">
        <f>IF($H1438="","",_xlfn.MAXIFS(Dados!$R:$R,Dados!$A:$A,$A1438,Dados!$S:$S,$F1438))</f>
        <v>869</v>
      </c>
      <c r="J1438" s="32" t="str">
        <f>IF($D1438&lt;&gt;"Folguista","",IFERROR(INDEX(Parâmetros!$D$52:$G$52,1,MIN(4,MAX(1,$W1438))),""))</f>
        <v/>
      </c>
      <c r="K1438" s="32" t="str">
        <f>IF(OR($AC1438&lt;&gt;"",$Y1438="Folga",$Y1438="Folga trabalhada",$Y1438="Férias (cadastro)",$Y1438="Férias / afastamento",$Y1438="Indeterminado (início da série)"),"",IF(OR($D1438="6x1",$D1438="FF 6x1"),IF(OR(WEEKDAY($F1438,2)=6,WEEKDAY($F1438,2)=7),"6x1 sáb/dom","6x1"),IF($D1438="5x2","5x2",IF($H1438="",IF($D1438="Folguista",$J1438,$E1438),IF(OR($H1438&gt;=Parâmetros!$E$18,$H1438&lt;Parâmetros!$E$19),"C",IF($H1438&lt;Parâmetros!$E$20,"A","B"))))))</f>
        <v>A</v>
      </c>
      <c r="L1438" s="30">
        <f>SUMIFS(Dados!$E:$E,Dados!$A:$A,$A1438,Dados!$S:$S,$F1438)</f>
        <v>9.9499999999999993</v>
      </c>
      <c r="M1438" s="30">
        <f>IFERROR(INDEX(Parâmetros!$E$6:$E$11,MATCH($K1438,Parâmetros!$A$6:$A$11,0)),"")</f>
        <v>7.58</v>
      </c>
      <c r="N1438" s="33">
        <f t="shared" si="133"/>
        <v>1.312664907651715</v>
      </c>
      <c r="O1438" s="33">
        <f>Parâmetros!$E$13</f>
        <v>0.8</v>
      </c>
      <c r="P1438" s="32" t="str">
        <f>IF(OR($M1438="",$F1438&gt;Parâmetros!$E$14),"Não","Sim")</f>
        <v>Sim</v>
      </c>
      <c r="Q1438" s="32" t="str">
        <f t="shared" si="134"/>
        <v>Sim</v>
      </c>
      <c r="R1438" s="32" t="str">
        <f t="shared" si="135"/>
        <v>Sim</v>
      </c>
      <c r="S1438" s="30">
        <f t="shared" si="136"/>
        <v>0</v>
      </c>
      <c r="T1438" s="32" t="str">
        <f>IF($Q1438&lt;&gt;"Sim","",IF($N1438&gt;Parâmetros!$E$15,"Sim","Não"))</f>
        <v>Sim</v>
      </c>
      <c r="U1438" s="17" t="str">
        <f t="shared" si="137"/>
        <v>Na meta</v>
      </c>
      <c r="V1438" s="17" t="str">
        <f>IF($AC1438&lt;&gt;"",IF($L1438&gt;0,"ATENÇÃO · apontou em dia de "&amp;LOWER($AC1438)&amp;" cadastrado","Exceção cadastrada · "&amp;$AC1438)&amp;IF($AD1438="",""," · "&amp;$AD1438),IF($E1438="Férias",IF($L1438&gt;0,"ATENÇÃO · apontou estando de férias no cadastro","Férias no cadastro"),IF($Y1438="Férias / afastamento","Afastamento · "&amp;($Z1438+$AA1438-1)&amp;" dias seguidos sem apontamento",IF($Y1438="Folga trabalhada","ATENÇÃO · apontou em dia de folga da escala 5x2",IF($Y1438="Folga",IF(AND($D1438="5x2",OR(WEEKDAY($F1438,2)=6,WEEKDAY($F1438,2)=7)),"Folga de fim de semana da escala 5x2",IF(AND(OR($D1438="6x1",$D1438="FF 6x1"),WEEKDAY($F1438,2)=6,FALSE()),"Folga de fim de semana · apontou no domingo anterior",IF(AND(OR($D1438="6x1",$D1438="FF 6x1"),WEEKDAY($F1438,2)=7,AND($A1438=$A1437,$L1437&gt;0)),"Folga de fim de semana · apontou no sábado",IF(AND(OR($D1438="6x1",$D1438="FF 6x1"),OR(WEEKDAY($F1438,2)=6,WEEKDAY($F1438,2)=7)),"Folga de fim de semana · sem apontamento no sábado nem no domingo","Folga prevista pelo ciclo")))),IF($Y1438="Indeterminado (início da série)","Sem histórico anterior — informe o dia do ciclo no Cadastro",IF($Y1438="Falta de registro",IF(OR(OR($D1438="6x1",$D1438="FF 6x1"),$D1438="5x2"),"FALTA DE REGISTRO · dia útil da escala "&amp;$E1438,"FALTA DE REGISTRO · dia "&amp;$W1438&amp;" de "&amp;IFERROR(INDEX(Parâmetros!$B$39:$B$48,MATCH($E1438,Parâmetros!$A$39:$A$48,0)),99)&amp;" do ciclo"),IF(OR($D1438="6x1",$D1438="FF 6x1"),IF(OR(AND(WEEKDAY($F1438,2)=6,AND($A1438=$A1439,$L1439&gt;0)),AND(WEEKDAY($F1438,2)=7,AND($A1438=$A1437,$L1437&gt;0))),"ATENÇÃO · apontou sábado e domingo no mesmo fim de semana",IF(OR(WEEKDAY($F1438,2)=6,WEEKDAY($F1438,2)=7),"Jornada de fim de semana do 6x1",IF(OR($H1438&gt;=Parâmetros!$E$20,$H1438&lt;Parâmetros!$E$19),"ATENÇÃO · 6x1 apontou fora do horário diurno","Jornada fixa do 6x1"))),IF($D1438="5x2","Jornada fixa do 5x2",IF($D1438="Folguista",IF($J1438=$K1438,"Evidência confirma sequência","DIVERGE · sequência "&amp;$J1438&amp;" × evidência "&amp;$K1438),IF($K1438=$E1438,"Evidência confirma cadastro","DIVERGE · cadastro "&amp;$E1438&amp;" × evidência "&amp;$K1438)))))))))))</f>
        <v>Evidência confirma cadastro</v>
      </c>
      <c r="W1438" s="34">
        <f>IF(OR(OR($D1438="6x1",$D1438="FF 6x1"),$D1438="5x2"),"",IF($AB1438&lt;&gt;$AB1437,IF(IFERROR(INDEX(Cadastro!$F$5:$F$243,$AB1438),"")="",IF($L1438&gt;0,1,0),IF(IFERROR(INDEX(Cadastro!$F$5:$F$243,$AB1438),"")&lt;=IFERROR(INDEX(Parâmetros!$B$39:$B$48,MATCH($E1438,Parâmetros!$A$39:$A$48,0)),99),IFERROR(INDEX(Cadastro!$F$5:$F$243,$AB1438),""),0)),IF($L1438&gt;0,IF(N($X1437)&gt;0,1,N($W1437)+1),IF(AND($L1438=0,OR(N($W1437)&gt;=IFERROR(INDEX(Parâmetros!$B$39:$B$48,MATCH($E1438,Parâmetros!$A$39:$A$48,0)),99),AND(N($X1437)&gt;0,N($X1437)&lt;IFERROR(INDEX(Parâmetros!$C$39:$C$48,MATCH($E1438,Parâmetros!$A$39:$A$48,0)),0)))),0,N($W1437)+1))))</f>
        <v>2</v>
      </c>
      <c r="X1438" s="34">
        <f>IF(OR(OR($D1438="6x1",$D1438="FF 6x1"),$D1438="5x2"),"",IF($AB1438&lt;&gt;$AB1437,IF(IFERROR(INDEX(Cadastro!$F$5:$F$243,$AB1438),"")="",0,IF(IFERROR(INDEX(Cadastro!$F$5:$F$243,$AB1438),"")&gt;IFERROR(INDEX(Parâmetros!$B$39:$B$48,MATCH($E1438,Parâmetros!$A$39:$A$48,0)),99),IFERROR(INDEX(Cadastro!$F$5:$F$243,$AB1438),"")-IFERROR(INDEX(Parâmetros!$B$39:$B$48,MATCH($E1438,Parâmetros!$A$39:$A$48,0)),99),0)),IF(AND($L1438=0,OR(N($W1437)&gt;=IFERROR(INDEX(Parâmetros!$B$39:$B$48,MATCH($E1438,Parâmetros!$A$39:$A$48,0)),99),AND(N($X1437)&gt;0,N($X1437)&lt;IFERROR(INDEX(Parâmetros!$C$39:$C$48,MATCH($E1438,Parâmetros!$A$39:$A$48,0)),0)))),N($X1437)+1,0)))</f>
        <v>0</v>
      </c>
      <c r="Y1438" t="str">
        <f>IF($AC1438&lt;&gt;"",IF($L1438&gt;0,$AC1438&amp;" · com apontamento",$AC1438),IF($E1438="Férias",IF($L1438&gt;0,"Férias · com apontamento","Férias (cadastro)"),IF(($Z1438+$AA1438-1)&gt;Parâmetros!$E$16,"Férias / afastamento",IF(AND($D1438="5x2",OR(WEEKDAY($F1438,2)=6,WEEKDAY($F1438,2)=7)),IF($L1438&gt;0,"Folga trabalhada","Folga"),IF($L1438&gt;0,"Trabalhado",IF(OR(OR($D1438="6x1",$D1438="FF 6x1"),$D1438="5x2"),IF(AND(OR($D1438="6x1",$D1438="FF 6x1"),OR(WEEKDAY($F1438,2)=6,WEEKDAY($F1438,2)=7)),"Folga","Falta de registro"),IF(AND($AB1438&lt;&gt;$AB1437,IFERROR(INDEX(Cadastro!$F$5:$F$243,$AB1438),"")=""),"Indeterminado (início da série)",IF($X1438&gt;0,"Folga","Falta de registro"))))))))</f>
        <v>Trabalhado</v>
      </c>
      <c r="Z1438" s="34">
        <f>IF(OR($L1438&gt;0,$F1438&gt;Parâmetros!$E$14),0,IF($A1438&lt;&gt;$A1437,1,N($Z1437)+1))</f>
        <v>0</v>
      </c>
      <c r="AA1438" s="34">
        <f>IF(OR($L1438&gt;0,$F1438&gt;Parâmetros!$E$14),0,IF(OR($A1438&lt;&gt;$A1439,$F1439&gt;Parâmetros!$E$14),1,N($AA1439)+1))</f>
        <v>0</v>
      </c>
      <c r="AB1438" s="31">
        <f>IFERROR(MATCH($A1438&amp;"|"&amp;TEXT(_xlfn.MAXIFS(Cadastro!$E$5:$E$243,Cadastro!$A$5:$A$243,$A1438,Cadastro!$E$5:$E$243,"&lt;="&amp;$F1438),"yyyymmdd"),Cadastro!$I$5:$I$243,0),"")</f>
        <v>183</v>
      </c>
      <c r="AC1438" t="str">
        <f>IFERROR(_xlfn.SINGLE(INDEX(Exceções!$D$5:$D$203,MATCH($A1438&amp;"|"&amp;$F1438,Exceções!$F$5:$F$203,0))),"")</f>
        <v/>
      </c>
      <c r="AD1438" t="str">
        <f>IF($AC1438="","",IFERROR(_xlfn.SINGLE(INDEX(Exceções!$E$5:$E$203,MATCH($A1438&amp;"|"&amp;$F1438,Exceções!$F$5:$F$203,0))),""))</f>
        <v/>
      </c>
    </row>
    <row r="1439" spans="1:30" ht="15" hidden="1" customHeight="1" x14ac:dyDescent="0.25">
      <c r="A1439" s="31">
        <v>54846</v>
      </c>
      <c r="B1439" s="17" t="s">
        <v>67</v>
      </c>
      <c r="C1439" s="17" t="str">
        <f>IFERROR(INDEX(Cadastro!$C$5:$C$243,$AB1439),"NÃO INFORMADO")</f>
        <v>USI</v>
      </c>
      <c r="D1439" s="17" t="str">
        <f>IFERROR(INDEX(Cadastro!$D$5:$D$243,$AB1439),"")</f>
        <v>A</v>
      </c>
      <c r="E1439" s="17" t="str">
        <f>IFERROR(INDEX(Cadastro!$G$5:$G$243,$AB1439),"")</f>
        <v>A</v>
      </c>
      <c r="F1439" s="29">
        <v>46309</v>
      </c>
      <c r="G1439" s="32" t="str">
        <f t="shared" si="132"/>
        <v>qua</v>
      </c>
      <c r="H1439" s="31">
        <f>IF($L1439=0,"",_xlfn.MINIFS(Dados!$Q:$Q,Dados!$A:$A,$A1439,Dados!$S:$S,$F1439))</f>
        <v>428</v>
      </c>
      <c r="I1439" s="31">
        <f>IF($H1439="","",_xlfn.MAXIFS(Dados!$R:$R,Dados!$A:$A,$A1439,Dados!$S:$S,$F1439))</f>
        <v>893</v>
      </c>
      <c r="J1439" s="32" t="str">
        <f>IF($D1439&lt;&gt;"Folguista","",IFERROR(INDEX(Parâmetros!$D$52:$G$52,1,MIN(4,MAX(1,$W1439))),""))</f>
        <v/>
      </c>
      <c r="K1439" s="32" t="str">
        <f>IF(OR($AC1439&lt;&gt;"",$Y1439="Folga",$Y1439="Folga trabalhada",$Y1439="Férias (cadastro)",$Y1439="Férias / afastamento",$Y1439="Indeterminado (início da série)"),"",IF(OR($D1439="6x1",$D1439="FF 6x1"),IF(OR(WEEKDAY($F1439,2)=6,WEEKDAY($F1439,2)=7),"6x1 sáb/dom","6x1"),IF($D1439="5x2","5x2",IF($H1439="",IF($D1439="Folguista",$J1439,$E1439),IF(OR($H1439&gt;=Parâmetros!$E$18,$H1439&lt;Parâmetros!$E$19),"C",IF($H1439&lt;Parâmetros!$E$20,"A","B"))))))</f>
        <v>A</v>
      </c>
      <c r="L1439" s="30">
        <f>SUMIFS(Dados!$E:$E,Dados!$A:$A,$A1439,Dados!$S:$S,$F1439)</f>
        <v>7.66</v>
      </c>
      <c r="M1439" s="30">
        <f>IFERROR(INDEX(Parâmetros!$E$6:$E$11,MATCH($K1439,Parâmetros!$A$6:$A$11,0)),"")</f>
        <v>7.58</v>
      </c>
      <c r="N1439" s="33">
        <f t="shared" si="133"/>
        <v>1.0105540897097625</v>
      </c>
      <c r="O1439" s="33">
        <f>Parâmetros!$E$13</f>
        <v>0.8</v>
      </c>
      <c r="P1439" s="32" t="str">
        <f>IF(OR($M1439="",$F1439&gt;Parâmetros!$E$14),"Não","Sim")</f>
        <v>Sim</v>
      </c>
      <c r="Q1439" s="32" t="str">
        <f t="shared" si="134"/>
        <v>Sim</v>
      </c>
      <c r="R1439" s="32" t="str">
        <f t="shared" si="135"/>
        <v>Sim</v>
      </c>
      <c r="S1439" s="30">
        <f t="shared" si="136"/>
        <v>0</v>
      </c>
      <c r="T1439" s="32" t="str">
        <f>IF($Q1439&lt;&gt;"Sim","",IF($N1439&gt;Parâmetros!$E$15,"Sim","Não"))</f>
        <v>Sim</v>
      </c>
      <c r="U1439" s="17" t="str">
        <f t="shared" si="137"/>
        <v>Na meta</v>
      </c>
      <c r="V1439" s="17" t="str">
        <f>IF($AC1439&lt;&gt;"",IF($L1439&gt;0,"ATENÇÃO · apontou em dia de "&amp;LOWER($AC1439)&amp;" cadastrado","Exceção cadastrada · "&amp;$AC1439)&amp;IF($AD1439="",""," · "&amp;$AD1439),IF($E1439="Férias",IF($L1439&gt;0,"ATENÇÃO · apontou estando de férias no cadastro","Férias no cadastro"),IF($Y1439="Férias / afastamento","Afastamento · "&amp;($Z1439+$AA1439-1)&amp;" dias seguidos sem apontamento",IF($Y1439="Folga trabalhada","ATENÇÃO · apontou em dia de folga da escala 5x2",IF($Y1439="Folga",IF(AND($D1439="5x2",OR(WEEKDAY($F1439,2)=6,WEEKDAY($F1439,2)=7)),"Folga de fim de semana da escala 5x2",IF(AND(OR($D1439="6x1",$D1439="FF 6x1"),WEEKDAY($F1439,2)=6,FALSE()),"Folga de fim de semana · apontou no domingo anterior",IF(AND(OR($D1439="6x1",$D1439="FF 6x1"),WEEKDAY($F1439,2)=7,AND($A1439=$A1438,$L1438&gt;0)),"Folga de fim de semana · apontou no sábado",IF(AND(OR($D1439="6x1",$D1439="FF 6x1"),OR(WEEKDAY($F1439,2)=6,WEEKDAY($F1439,2)=7)),"Folga de fim de semana · sem apontamento no sábado nem no domingo","Folga prevista pelo ciclo")))),IF($Y1439="Indeterminado (início da série)","Sem histórico anterior — informe o dia do ciclo no Cadastro",IF($Y1439="Falta de registro",IF(OR(OR($D1439="6x1",$D1439="FF 6x1"),$D1439="5x2"),"FALTA DE REGISTRO · dia útil da escala "&amp;$E1439,"FALTA DE REGISTRO · dia "&amp;$W1439&amp;" de "&amp;IFERROR(INDEX(Parâmetros!$B$39:$B$48,MATCH($E1439,Parâmetros!$A$39:$A$48,0)),99)&amp;" do ciclo"),IF(OR($D1439="6x1",$D1439="FF 6x1"),IF(OR(AND(WEEKDAY($F1439,2)=6,AND($A1439=$A1440,$L1440&gt;0)),AND(WEEKDAY($F1439,2)=7,AND($A1439=$A1438,$L1438&gt;0))),"ATENÇÃO · apontou sábado e domingo no mesmo fim de semana",IF(OR(WEEKDAY($F1439,2)=6,WEEKDAY($F1439,2)=7),"Jornada de fim de semana do 6x1",IF(OR($H1439&gt;=Parâmetros!$E$20,$H1439&lt;Parâmetros!$E$19),"ATENÇÃO · 6x1 apontou fora do horário diurno","Jornada fixa do 6x1"))),IF($D1439="5x2","Jornada fixa do 5x2",IF($D1439="Folguista",IF($J1439=$K1439,"Evidência confirma sequência","DIVERGE · sequência "&amp;$J1439&amp;" × evidência "&amp;$K1439),IF($K1439=$E1439,"Evidência confirma cadastro","DIVERGE · cadastro "&amp;$E1439&amp;" × evidência "&amp;$K1439)))))))))))</f>
        <v>Evidência confirma cadastro</v>
      </c>
      <c r="W1439" s="34">
        <f>IF(OR(OR($D1439="6x1",$D1439="FF 6x1"),$D1439="5x2"),"",IF($AB1439&lt;&gt;$AB1438,IF(IFERROR(INDEX(Cadastro!$F$5:$F$243,$AB1439),"")="",IF($L1439&gt;0,1,0),IF(IFERROR(INDEX(Cadastro!$F$5:$F$243,$AB1439),"")&lt;=IFERROR(INDEX(Parâmetros!$B$39:$B$48,MATCH($E1439,Parâmetros!$A$39:$A$48,0)),99),IFERROR(INDEX(Cadastro!$F$5:$F$243,$AB1439),""),0)),IF($L1439&gt;0,IF(N($X1438)&gt;0,1,N($W1438)+1),IF(AND($L1439=0,OR(N($W1438)&gt;=IFERROR(INDEX(Parâmetros!$B$39:$B$48,MATCH($E1439,Parâmetros!$A$39:$A$48,0)),99),AND(N($X1438)&gt;0,N($X1438)&lt;IFERROR(INDEX(Parâmetros!$C$39:$C$48,MATCH($E1439,Parâmetros!$A$39:$A$48,0)),0)))),0,N($W1438)+1))))</f>
        <v>3</v>
      </c>
      <c r="X1439" s="34">
        <f>IF(OR(OR($D1439="6x1",$D1439="FF 6x1"),$D1439="5x2"),"",IF($AB1439&lt;&gt;$AB1438,IF(IFERROR(INDEX(Cadastro!$F$5:$F$243,$AB1439),"")="",0,IF(IFERROR(INDEX(Cadastro!$F$5:$F$243,$AB1439),"")&gt;IFERROR(INDEX(Parâmetros!$B$39:$B$48,MATCH($E1439,Parâmetros!$A$39:$A$48,0)),99),IFERROR(INDEX(Cadastro!$F$5:$F$243,$AB1439),"")-IFERROR(INDEX(Parâmetros!$B$39:$B$48,MATCH($E1439,Parâmetros!$A$39:$A$48,0)),99),0)),IF(AND($L1439=0,OR(N($W1438)&gt;=IFERROR(INDEX(Parâmetros!$B$39:$B$48,MATCH($E1439,Parâmetros!$A$39:$A$48,0)),99),AND(N($X1438)&gt;0,N($X1438)&lt;IFERROR(INDEX(Parâmetros!$C$39:$C$48,MATCH($E1439,Parâmetros!$A$39:$A$48,0)),0)))),N($X1438)+1,0)))</f>
        <v>0</v>
      </c>
      <c r="Y1439" t="str">
        <f>IF($AC1439&lt;&gt;"",IF($L1439&gt;0,$AC1439&amp;" · com apontamento",$AC1439),IF($E1439="Férias",IF($L1439&gt;0,"Férias · com apontamento","Férias (cadastro)"),IF(($Z1439+$AA1439-1)&gt;Parâmetros!$E$16,"Férias / afastamento",IF(AND($D1439="5x2",OR(WEEKDAY($F1439,2)=6,WEEKDAY($F1439,2)=7)),IF($L1439&gt;0,"Folga trabalhada","Folga"),IF($L1439&gt;0,"Trabalhado",IF(OR(OR($D1439="6x1",$D1439="FF 6x1"),$D1439="5x2"),IF(AND(OR($D1439="6x1",$D1439="FF 6x1"),OR(WEEKDAY($F1439,2)=6,WEEKDAY($F1439,2)=7)),"Folga","Falta de registro"),IF(AND($AB1439&lt;&gt;$AB1438,IFERROR(INDEX(Cadastro!$F$5:$F$243,$AB1439),"")=""),"Indeterminado (início da série)",IF($X1439&gt;0,"Folga","Falta de registro"))))))))</f>
        <v>Trabalhado</v>
      </c>
      <c r="Z1439" s="34">
        <f>IF(OR($L1439&gt;0,$F1439&gt;Parâmetros!$E$14),0,IF($A1439&lt;&gt;$A1438,1,N($Z1438)+1))</f>
        <v>0</v>
      </c>
      <c r="AA1439" s="34">
        <f>IF(OR($L1439&gt;0,$F1439&gt;Parâmetros!$E$14),0,IF(OR($A1439&lt;&gt;$A1440,$F1440&gt;Parâmetros!$E$14),1,N($AA1440)+1))</f>
        <v>0</v>
      </c>
      <c r="AB1439" s="31">
        <f>IFERROR(MATCH($A1439&amp;"|"&amp;TEXT(_xlfn.MAXIFS(Cadastro!$E$5:$E$243,Cadastro!$A$5:$A$243,$A1439,Cadastro!$E$5:$E$243,"&lt;="&amp;$F1439),"yyyymmdd"),Cadastro!$I$5:$I$243,0),"")</f>
        <v>183</v>
      </c>
      <c r="AC1439" t="str">
        <f>IFERROR(_xlfn.SINGLE(INDEX(Exceções!$D$5:$D$203,MATCH($A1439&amp;"|"&amp;$F1439,Exceções!$F$5:$F$203,0))),"")</f>
        <v/>
      </c>
      <c r="AD1439" t="str">
        <f>IF($AC1439="","",IFERROR(_xlfn.SINGLE(INDEX(Exceções!$E$5:$E$203,MATCH($A1439&amp;"|"&amp;$F1439,Exceções!$F$5:$F$203,0))),""))</f>
        <v/>
      </c>
    </row>
    <row r="1440" spans="1:30" ht="15" hidden="1" customHeight="1" x14ac:dyDescent="0.25">
      <c r="A1440" s="31">
        <v>54846</v>
      </c>
      <c r="B1440" s="17" t="s">
        <v>67</v>
      </c>
      <c r="C1440" s="17" t="str">
        <f>IFERROR(INDEX(Cadastro!$C$5:$C$243,$AB1440),"NÃO INFORMADO")</f>
        <v>USI</v>
      </c>
      <c r="D1440" s="17" t="str">
        <f>IFERROR(INDEX(Cadastro!$D$5:$D$243,$AB1440),"")</f>
        <v>A</v>
      </c>
      <c r="E1440" s="17" t="str">
        <f>IFERROR(INDEX(Cadastro!$G$5:$G$243,$AB1440),"")</f>
        <v>A</v>
      </c>
      <c r="F1440" s="29">
        <v>46310</v>
      </c>
      <c r="G1440" s="32" t="str">
        <f t="shared" si="132"/>
        <v>qui</v>
      </c>
      <c r="H1440" s="31">
        <f>IF($L1440=0,"",_xlfn.MINIFS(Dados!$Q:$Q,Dados!$A:$A,$A1440,Dados!$S:$S,$F1440))</f>
        <v>447</v>
      </c>
      <c r="I1440" s="31">
        <f>IF($H1440="","",_xlfn.MAXIFS(Dados!$R:$R,Dados!$A:$A,$A1440,Dados!$S:$S,$F1440))</f>
        <v>900</v>
      </c>
      <c r="J1440" s="32" t="str">
        <f>IF($D1440&lt;&gt;"Folguista","",IFERROR(INDEX(Parâmetros!$D$52:$G$52,1,MIN(4,MAX(1,$W1440))),""))</f>
        <v/>
      </c>
      <c r="K1440" s="32" t="str">
        <f>IF(OR($AC1440&lt;&gt;"",$Y1440="Folga",$Y1440="Folga trabalhada",$Y1440="Férias (cadastro)",$Y1440="Férias / afastamento",$Y1440="Indeterminado (início da série)"),"",IF(OR($D1440="6x1",$D1440="FF 6x1"),IF(OR(WEEKDAY($F1440,2)=6,WEEKDAY($F1440,2)=7),"6x1 sáb/dom","6x1"),IF($D1440="5x2","5x2",IF($H1440="",IF($D1440="Folguista",$J1440,$E1440),IF(OR($H1440&gt;=Parâmetros!$E$18,$H1440&lt;Parâmetros!$E$19),"C",IF($H1440&lt;Parâmetros!$E$20,"A","B"))))))</f>
        <v>A</v>
      </c>
      <c r="L1440" s="30">
        <f>SUMIFS(Dados!$E:$E,Dados!$A:$A,$A1440,Dados!$S:$S,$F1440)</f>
        <v>7.54</v>
      </c>
      <c r="M1440" s="30">
        <f>IFERROR(INDEX(Parâmetros!$E$6:$E$11,MATCH($K1440,Parâmetros!$A$6:$A$11,0)),"")</f>
        <v>7.58</v>
      </c>
      <c r="N1440" s="33">
        <f t="shared" si="133"/>
        <v>0.99472295514511877</v>
      </c>
      <c r="O1440" s="33">
        <f>Parâmetros!$E$13</f>
        <v>0.8</v>
      </c>
      <c r="P1440" s="32" t="str">
        <f>IF(OR($M1440="",$F1440&gt;Parâmetros!$E$14),"Não","Sim")</f>
        <v>Sim</v>
      </c>
      <c r="Q1440" s="32" t="str">
        <f t="shared" si="134"/>
        <v>Sim</v>
      </c>
      <c r="R1440" s="32" t="str">
        <f t="shared" si="135"/>
        <v>Sim</v>
      </c>
      <c r="S1440" s="30">
        <f t="shared" si="136"/>
        <v>0</v>
      </c>
      <c r="T1440" s="32" t="str">
        <f>IF($Q1440&lt;&gt;"Sim","",IF($N1440&gt;Parâmetros!$E$15,"Sim","Não"))</f>
        <v>Não</v>
      </c>
      <c r="U1440" s="17" t="str">
        <f t="shared" si="137"/>
        <v>Na meta</v>
      </c>
      <c r="V1440" s="17" t="str">
        <f>IF($AC1440&lt;&gt;"",IF($L1440&gt;0,"ATENÇÃO · apontou em dia de "&amp;LOWER($AC1440)&amp;" cadastrado","Exceção cadastrada · "&amp;$AC1440)&amp;IF($AD1440="",""," · "&amp;$AD1440),IF($E1440="Férias",IF($L1440&gt;0,"ATENÇÃO · apontou estando de férias no cadastro","Férias no cadastro"),IF($Y1440="Férias / afastamento","Afastamento · "&amp;($Z1440+$AA1440-1)&amp;" dias seguidos sem apontamento",IF($Y1440="Folga trabalhada","ATENÇÃO · apontou em dia de folga da escala 5x2",IF($Y1440="Folga",IF(AND($D1440="5x2",OR(WEEKDAY($F1440,2)=6,WEEKDAY($F1440,2)=7)),"Folga de fim de semana da escala 5x2",IF(AND(OR($D1440="6x1",$D1440="FF 6x1"),WEEKDAY($F1440,2)=6,FALSE()),"Folga de fim de semana · apontou no domingo anterior",IF(AND(OR($D1440="6x1",$D1440="FF 6x1"),WEEKDAY($F1440,2)=7,AND($A1440=$A1439,$L1439&gt;0)),"Folga de fim de semana · apontou no sábado",IF(AND(OR($D1440="6x1",$D1440="FF 6x1"),OR(WEEKDAY($F1440,2)=6,WEEKDAY($F1440,2)=7)),"Folga de fim de semana · sem apontamento no sábado nem no domingo","Folga prevista pelo ciclo")))),IF($Y1440="Indeterminado (início da série)","Sem histórico anterior — informe o dia do ciclo no Cadastro",IF($Y1440="Falta de registro",IF(OR(OR($D1440="6x1",$D1440="FF 6x1"),$D1440="5x2"),"FALTA DE REGISTRO · dia útil da escala "&amp;$E1440,"FALTA DE REGISTRO · dia "&amp;$W1440&amp;" de "&amp;IFERROR(INDEX(Parâmetros!$B$39:$B$48,MATCH($E1440,Parâmetros!$A$39:$A$48,0)),99)&amp;" do ciclo"),IF(OR($D1440="6x1",$D1440="FF 6x1"),IF(OR(AND(WEEKDAY($F1440,2)=6,AND($A1440=$A1441,$L1441&gt;0)),AND(WEEKDAY($F1440,2)=7,AND($A1440=$A1439,$L1439&gt;0))),"ATENÇÃO · apontou sábado e domingo no mesmo fim de semana",IF(OR(WEEKDAY($F1440,2)=6,WEEKDAY($F1440,2)=7),"Jornada de fim de semana do 6x1",IF(OR($H1440&gt;=Parâmetros!$E$20,$H1440&lt;Parâmetros!$E$19),"ATENÇÃO · 6x1 apontou fora do horário diurno","Jornada fixa do 6x1"))),IF($D1440="5x2","Jornada fixa do 5x2",IF($D1440="Folguista",IF($J1440=$K1440,"Evidência confirma sequência","DIVERGE · sequência "&amp;$J1440&amp;" × evidência "&amp;$K1440),IF($K1440=$E1440,"Evidência confirma cadastro","DIVERGE · cadastro "&amp;$E1440&amp;" × evidência "&amp;$K1440)))))))))))</f>
        <v>Evidência confirma cadastro</v>
      </c>
      <c r="W1440" s="34">
        <f>IF(OR(OR($D1440="6x1",$D1440="FF 6x1"),$D1440="5x2"),"",IF($AB1440&lt;&gt;$AB1439,IF(IFERROR(INDEX(Cadastro!$F$5:$F$243,$AB1440),"")="",IF($L1440&gt;0,1,0),IF(IFERROR(INDEX(Cadastro!$F$5:$F$243,$AB1440),"")&lt;=IFERROR(INDEX(Parâmetros!$B$39:$B$48,MATCH($E1440,Parâmetros!$A$39:$A$48,0)),99),IFERROR(INDEX(Cadastro!$F$5:$F$243,$AB1440),""),0)),IF($L1440&gt;0,IF(N($X1439)&gt;0,1,N($W1439)+1),IF(AND($L1440=0,OR(N($W1439)&gt;=IFERROR(INDEX(Parâmetros!$B$39:$B$48,MATCH($E1440,Parâmetros!$A$39:$A$48,0)),99),AND(N($X1439)&gt;0,N($X1439)&lt;IFERROR(INDEX(Parâmetros!$C$39:$C$48,MATCH($E1440,Parâmetros!$A$39:$A$48,0)),0)))),0,N($W1439)+1))))</f>
        <v>4</v>
      </c>
      <c r="X1440" s="34">
        <f>IF(OR(OR($D1440="6x1",$D1440="FF 6x1"),$D1440="5x2"),"",IF($AB1440&lt;&gt;$AB1439,IF(IFERROR(INDEX(Cadastro!$F$5:$F$243,$AB1440),"")="",0,IF(IFERROR(INDEX(Cadastro!$F$5:$F$243,$AB1440),"")&gt;IFERROR(INDEX(Parâmetros!$B$39:$B$48,MATCH($E1440,Parâmetros!$A$39:$A$48,0)),99),IFERROR(INDEX(Cadastro!$F$5:$F$243,$AB1440),"")-IFERROR(INDEX(Parâmetros!$B$39:$B$48,MATCH($E1440,Parâmetros!$A$39:$A$48,0)),99),0)),IF(AND($L1440=0,OR(N($W1439)&gt;=IFERROR(INDEX(Parâmetros!$B$39:$B$48,MATCH($E1440,Parâmetros!$A$39:$A$48,0)),99),AND(N($X1439)&gt;0,N($X1439)&lt;IFERROR(INDEX(Parâmetros!$C$39:$C$48,MATCH($E1440,Parâmetros!$A$39:$A$48,0)),0)))),N($X1439)+1,0)))</f>
        <v>0</v>
      </c>
      <c r="Y1440" t="str">
        <f>IF($AC1440&lt;&gt;"",IF($L1440&gt;0,$AC1440&amp;" · com apontamento",$AC1440),IF($E1440="Férias",IF($L1440&gt;0,"Férias · com apontamento","Férias (cadastro)"),IF(($Z1440+$AA1440-1)&gt;Parâmetros!$E$16,"Férias / afastamento",IF(AND($D1440="5x2",OR(WEEKDAY($F1440,2)=6,WEEKDAY($F1440,2)=7)),IF($L1440&gt;0,"Folga trabalhada","Folga"),IF($L1440&gt;0,"Trabalhado",IF(OR(OR($D1440="6x1",$D1440="FF 6x1"),$D1440="5x2"),IF(AND(OR($D1440="6x1",$D1440="FF 6x1"),OR(WEEKDAY($F1440,2)=6,WEEKDAY($F1440,2)=7)),"Folga","Falta de registro"),IF(AND($AB1440&lt;&gt;$AB1439,IFERROR(INDEX(Cadastro!$F$5:$F$243,$AB1440),"")=""),"Indeterminado (início da série)",IF($X1440&gt;0,"Folga","Falta de registro"))))))))</f>
        <v>Trabalhado</v>
      </c>
      <c r="Z1440" s="34">
        <f>IF(OR($L1440&gt;0,$F1440&gt;Parâmetros!$E$14),0,IF($A1440&lt;&gt;$A1439,1,N($Z1439)+1))</f>
        <v>0</v>
      </c>
      <c r="AA1440" s="34">
        <f>IF(OR($L1440&gt;0,$F1440&gt;Parâmetros!$E$14),0,IF(OR($A1440&lt;&gt;$A1441,$F1441&gt;Parâmetros!$E$14),1,N($AA1441)+1))</f>
        <v>0</v>
      </c>
      <c r="AB1440" s="31">
        <f>IFERROR(MATCH($A1440&amp;"|"&amp;TEXT(_xlfn.MAXIFS(Cadastro!$E$5:$E$243,Cadastro!$A$5:$A$243,$A1440,Cadastro!$E$5:$E$243,"&lt;="&amp;$F1440),"yyyymmdd"),Cadastro!$I$5:$I$243,0),"")</f>
        <v>183</v>
      </c>
      <c r="AC1440" t="str">
        <f>IFERROR(_xlfn.SINGLE(INDEX(Exceções!$D$5:$D$203,MATCH($A1440&amp;"|"&amp;$F1440,Exceções!$F$5:$F$203,0))),"")</f>
        <v/>
      </c>
      <c r="AD1440" t="str">
        <f>IF($AC1440="","",IFERROR(_xlfn.SINGLE(INDEX(Exceções!$E$5:$E$203,MATCH($A1440&amp;"|"&amp;$F1440,Exceções!$F$5:$F$203,0))),""))</f>
        <v/>
      </c>
    </row>
    <row r="1441" spans="1:30" ht="15" hidden="1" customHeight="1" x14ac:dyDescent="0.25">
      <c r="A1441" s="31">
        <v>54846</v>
      </c>
      <c r="B1441" s="17" t="s">
        <v>67</v>
      </c>
      <c r="C1441" s="17" t="str">
        <f>IFERROR(INDEX(Cadastro!$C$5:$C$243,$AB1441),"NÃO INFORMADO")</f>
        <v>USI</v>
      </c>
      <c r="D1441" s="17" t="str">
        <f>IFERROR(INDEX(Cadastro!$D$5:$D$243,$AB1441),"")</f>
        <v>A</v>
      </c>
      <c r="E1441" s="17" t="str">
        <f>IFERROR(INDEX(Cadastro!$G$5:$G$243,$AB1441),"")</f>
        <v>A</v>
      </c>
      <c r="F1441" s="29">
        <v>46311</v>
      </c>
      <c r="G1441" s="32" t="str">
        <f t="shared" si="132"/>
        <v>sex</v>
      </c>
      <c r="H1441" s="31">
        <f>IF($L1441=0,"",_xlfn.MINIFS(Dados!$Q:$Q,Dados!$A:$A,$A1441,Dados!$S:$S,$F1441))</f>
        <v>421</v>
      </c>
      <c r="I1441" s="31">
        <f>IF($H1441="","",_xlfn.MAXIFS(Dados!$R:$R,Dados!$A:$A,$A1441,Dados!$S:$S,$F1441))</f>
        <v>879</v>
      </c>
      <c r="J1441" s="32" t="str">
        <f>IF($D1441&lt;&gt;"Folguista","",IFERROR(INDEX(Parâmetros!$D$52:$G$52,1,MIN(4,MAX(1,$W1441))),""))</f>
        <v/>
      </c>
      <c r="K1441" s="32" t="str">
        <f>IF(OR($AC1441&lt;&gt;"",$Y1441="Folga",$Y1441="Folga trabalhada",$Y1441="Férias (cadastro)",$Y1441="Férias / afastamento",$Y1441="Indeterminado (início da série)"),"",IF(OR($D1441="6x1",$D1441="FF 6x1"),IF(OR(WEEKDAY($F1441,2)=6,WEEKDAY($F1441,2)=7),"6x1 sáb/dom","6x1"),IF($D1441="5x2","5x2",IF($H1441="",IF($D1441="Folguista",$J1441,$E1441),IF(OR($H1441&gt;=Parâmetros!$E$18,$H1441&lt;Parâmetros!$E$19),"C",IF($H1441&lt;Parâmetros!$E$20,"A","B"))))))</f>
        <v>A</v>
      </c>
      <c r="L1441" s="30">
        <f>SUMIFS(Dados!$E:$E,Dados!$A:$A,$A1441,Dados!$S:$S,$F1441)</f>
        <v>7.64</v>
      </c>
      <c r="M1441" s="30">
        <f>IFERROR(INDEX(Parâmetros!$E$6:$E$11,MATCH($K1441,Parâmetros!$A$6:$A$11,0)),"")</f>
        <v>7.58</v>
      </c>
      <c r="N1441" s="33">
        <f t="shared" si="133"/>
        <v>1.0079155672823219</v>
      </c>
      <c r="O1441" s="33">
        <f>Parâmetros!$E$13</f>
        <v>0.8</v>
      </c>
      <c r="P1441" s="32" t="str">
        <f>IF(OR($M1441="",$F1441&gt;Parâmetros!$E$14),"Não","Sim")</f>
        <v>Sim</v>
      </c>
      <c r="Q1441" s="32" t="str">
        <f t="shared" si="134"/>
        <v>Sim</v>
      </c>
      <c r="R1441" s="32" t="str">
        <f t="shared" si="135"/>
        <v>Sim</v>
      </c>
      <c r="S1441" s="30">
        <f t="shared" si="136"/>
        <v>0</v>
      </c>
      <c r="T1441" s="32" t="str">
        <f>IF($Q1441&lt;&gt;"Sim","",IF($N1441&gt;Parâmetros!$E$15,"Sim","Não"))</f>
        <v>Sim</v>
      </c>
      <c r="U1441" s="17" t="str">
        <f t="shared" si="137"/>
        <v>Na meta</v>
      </c>
      <c r="V1441" s="17" t="str">
        <f>IF($AC1441&lt;&gt;"",IF($L1441&gt;0,"ATENÇÃO · apontou em dia de "&amp;LOWER($AC1441)&amp;" cadastrado","Exceção cadastrada · "&amp;$AC1441)&amp;IF($AD1441="",""," · "&amp;$AD1441),IF($E1441="Férias",IF($L1441&gt;0,"ATENÇÃO · apontou estando de férias no cadastro","Férias no cadastro"),IF($Y1441="Férias / afastamento","Afastamento · "&amp;($Z1441+$AA1441-1)&amp;" dias seguidos sem apontamento",IF($Y1441="Folga trabalhada","ATENÇÃO · apontou em dia de folga da escala 5x2",IF($Y1441="Folga",IF(AND($D1441="5x2",OR(WEEKDAY($F1441,2)=6,WEEKDAY($F1441,2)=7)),"Folga de fim de semana da escala 5x2",IF(AND(OR($D1441="6x1",$D1441="FF 6x1"),WEEKDAY($F1441,2)=6,FALSE()),"Folga de fim de semana · apontou no domingo anterior",IF(AND(OR($D1441="6x1",$D1441="FF 6x1"),WEEKDAY($F1441,2)=7,AND($A1441=$A1440,$L1440&gt;0)),"Folga de fim de semana · apontou no sábado",IF(AND(OR($D1441="6x1",$D1441="FF 6x1"),OR(WEEKDAY($F1441,2)=6,WEEKDAY($F1441,2)=7)),"Folga de fim de semana · sem apontamento no sábado nem no domingo","Folga prevista pelo ciclo")))),IF($Y1441="Indeterminado (início da série)","Sem histórico anterior — informe o dia do ciclo no Cadastro",IF($Y1441="Falta de registro",IF(OR(OR($D1441="6x1",$D1441="FF 6x1"),$D1441="5x2"),"FALTA DE REGISTRO · dia útil da escala "&amp;$E1441,"FALTA DE REGISTRO · dia "&amp;$W1441&amp;" de "&amp;IFERROR(INDEX(Parâmetros!$B$39:$B$48,MATCH($E1441,Parâmetros!$A$39:$A$48,0)),99)&amp;" do ciclo"),IF(OR($D1441="6x1",$D1441="FF 6x1"),IF(OR(AND(WEEKDAY($F1441,2)=6,AND($A1441=$A1442,$L1442&gt;0)),AND(WEEKDAY($F1441,2)=7,AND($A1441=$A1440,$L1440&gt;0))),"ATENÇÃO · apontou sábado e domingo no mesmo fim de semana",IF(OR(WEEKDAY($F1441,2)=6,WEEKDAY($F1441,2)=7),"Jornada de fim de semana do 6x1",IF(OR($H1441&gt;=Parâmetros!$E$20,$H1441&lt;Parâmetros!$E$19),"ATENÇÃO · 6x1 apontou fora do horário diurno","Jornada fixa do 6x1"))),IF($D1441="5x2","Jornada fixa do 5x2",IF($D1441="Folguista",IF($J1441=$K1441,"Evidência confirma sequência","DIVERGE · sequência "&amp;$J1441&amp;" × evidência "&amp;$K1441),IF($K1441=$E1441,"Evidência confirma cadastro","DIVERGE · cadastro "&amp;$E1441&amp;" × evidência "&amp;$K1441)))))))))))</f>
        <v>Evidência confirma cadastro</v>
      </c>
      <c r="W1441" s="34">
        <f>IF(OR(OR($D1441="6x1",$D1441="FF 6x1"),$D1441="5x2"),"",IF($AB1441&lt;&gt;$AB1440,IF(IFERROR(INDEX(Cadastro!$F$5:$F$243,$AB1441),"")="",IF($L1441&gt;0,1,0),IF(IFERROR(INDEX(Cadastro!$F$5:$F$243,$AB1441),"")&lt;=IFERROR(INDEX(Parâmetros!$B$39:$B$48,MATCH($E1441,Parâmetros!$A$39:$A$48,0)),99),IFERROR(INDEX(Cadastro!$F$5:$F$243,$AB1441),""),0)),IF($L1441&gt;0,IF(N($X1440)&gt;0,1,N($W1440)+1),IF(AND($L1441=0,OR(N($W1440)&gt;=IFERROR(INDEX(Parâmetros!$B$39:$B$48,MATCH($E1441,Parâmetros!$A$39:$A$48,0)),99),AND(N($X1440)&gt;0,N($X1440)&lt;IFERROR(INDEX(Parâmetros!$C$39:$C$48,MATCH($E1441,Parâmetros!$A$39:$A$48,0)),0)))),0,N($W1440)+1))))</f>
        <v>5</v>
      </c>
      <c r="X1441" s="34">
        <f>IF(OR(OR($D1441="6x1",$D1441="FF 6x1"),$D1441="5x2"),"",IF($AB1441&lt;&gt;$AB1440,IF(IFERROR(INDEX(Cadastro!$F$5:$F$243,$AB1441),"")="",0,IF(IFERROR(INDEX(Cadastro!$F$5:$F$243,$AB1441),"")&gt;IFERROR(INDEX(Parâmetros!$B$39:$B$48,MATCH($E1441,Parâmetros!$A$39:$A$48,0)),99),IFERROR(INDEX(Cadastro!$F$5:$F$243,$AB1441),"")-IFERROR(INDEX(Parâmetros!$B$39:$B$48,MATCH($E1441,Parâmetros!$A$39:$A$48,0)),99),0)),IF(AND($L1441=0,OR(N($W1440)&gt;=IFERROR(INDEX(Parâmetros!$B$39:$B$48,MATCH($E1441,Parâmetros!$A$39:$A$48,0)),99),AND(N($X1440)&gt;0,N($X1440)&lt;IFERROR(INDEX(Parâmetros!$C$39:$C$48,MATCH($E1441,Parâmetros!$A$39:$A$48,0)),0)))),N($X1440)+1,0)))</f>
        <v>0</v>
      </c>
      <c r="Y1441" t="str">
        <f>IF($AC1441&lt;&gt;"",IF($L1441&gt;0,$AC1441&amp;" · com apontamento",$AC1441),IF($E1441="Férias",IF($L1441&gt;0,"Férias · com apontamento","Férias (cadastro)"),IF(($Z1441+$AA1441-1)&gt;Parâmetros!$E$16,"Férias / afastamento",IF(AND($D1441="5x2",OR(WEEKDAY($F1441,2)=6,WEEKDAY($F1441,2)=7)),IF($L1441&gt;0,"Folga trabalhada","Folga"),IF($L1441&gt;0,"Trabalhado",IF(OR(OR($D1441="6x1",$D1441="FF 6x1"),$D1441="5x2"),IF(AND(OR($D1441="6x1",$D1441="FF 6x1"),OR(WEEKDAY($F1441,2)=6,WEEKDAY($F1441,2)=7)),"Folga","Falta de registro"),IF(AND($AB1441&lt;&gt;$AB1440,IFERROR(INDEX(Cadastro!$F$5:$F$243,$AB1441),"")=""),"Indeterminado (início da série)",IF($X1441&gt;0,"Folga","Falta de registro"))))))))</f>
        <v>Trabalhado</v>
      </c>
      <c r="Z1441" s="34">
        <f>IF(OR($L1441&gt;0,$F1441&gt;Parâmetros!$E$14),0,IF($A1441&lt;&gt;$A1440,1,N($Z1440)+1))</f>
        <v>0</v>
      </c>
      <c r="AA1441" s="34">
        <f>IF(OR($L1441&gt;0,$F1441&gt;Parâmetros!$E$14),0,IF(OR($A1441&lt;&gt;$A1442,$F1442&gt;Parâmetros!$E$14),1,N($AA1442)+1))</f>
        <v>0</v>
      </c>
      <c r="AB1441" s="31">
        <f>IFERROR(MATCH($A1441&amp;"|"&amp;TEXT(_xlfn.MAXIFS(Cadastro!$E$5:$E$243,Cadastro!$A$5:$A$243,$A1441,Cadastro!$E$5:$E$243,"&lt;="&amp;$F1441),"yyyymmdd"),Cadastro!$I$5:$I$243,0),"")</f>
        <v>183</v>
      </c>
      <c r="AC1441" t="str">
        <f>IFERROR(_xlfn.SINGLE(INDEX(Exceções!$D$5:$D$203,MATCH($A1441&amp;"|"&amp;$F1441,Exceções!$F$5:$F$203,0))),"")</f>
        <v/>
      </c>
      <c r="AD1441" t="str">
        <f>IF($AC1441="","",IFERROR(_xlfn.SINGLE(INDEX(Exceções!$E$5:$E$203,MATCH($A1441&amp;"|"&amp;$F1441,Exceções!$F$5:$F$203,0))),""))</f>
        <v/>
      </c>
    </row>
    <row r="1442" spans="1:30" ht="15" hidden="1" customHeight="1" x14ac:dyDescent="0.25">
      <c r="A1442" s="31">
        <v>54846</v>
      </c>
      <c r="B1442" s="17" t="s">
        <v>67</v>
      </c>
      <c r="C1442" s="17" t="str">
        <f>IFERROR(INDEX(Cadastro!$C$5:$C$243,$AB1442),"NÃO INFORMADO")</f>
        <v>USI</v>
      </c>
      <c r="D1442" s="17" t="str">
        <f>IFERROR(INDEX(Cadastro!$D$5:$D$243,$AB1442),"")</f>
        <v>A</v>
      </c>
      <c r="E1442" s="17" t="str">
        <f>IFERROR(INDEX(Cadastro!$G$5:$G$243,$AB1442),"")</f>
        <v>A</v>
      </c>
      <c r="F1442" s="29">
        <v>46312</v>
      </c>
      <c r="G1442" s="32" t="str">
        <f t="shared" si="132"/>
        <v>sáb</v>
      </c>
      <c r="H1442" s="31" t="str">
        <f>IF($L1442=0,"",_xlfn.MINIFS(Dados!$Q:$Q,Dados!$A:$A,$A1442,Dados!$S:$S,$F1442))</f>
        <v/>
      </c>
      <c r="I1442" s="31" t="str">
        <f>IF($H1442="","",_xlfn.MAXIFS(Dados!$R:$R,Dados!$A:$A,$A1442,Dados!$S:$S,$F1442))</f>
        <v/>
      </c>
      <c r="J1442" s="32" t="str">
        <f>IF($D1442&lt;&gt;"Folguista","",IFERROR(INDEX(Parâmetros!$D$52:$G$52,1,MIN(4,MAX(1,$W1442))),""))</f>
        <v/>
      </c>
      <c r="K1442" s="32" t="str">
        <f>IF(OR($AC1442&lt;&gt;"",$Y1442="Folga",$Y1442="Folga trabalhada",$Y1442="Férias (cadastro)",$Y1442="Férias / afastamento",$Y1442="Indeterminado (início da série)"),"",IF(OR($D1442="6x1",$D1442="FF 6x1"),IF(OR(WEEKDAY($F1442,2)=6,WEEKDAY($F1442,2)=7),"6x1 sáb/dom","6x1"),IF($D1442="5x2","5x2",IF($H1442="",IF($D1442="Folguista",$J1442,$E1442),IF(OR($H1442&gt;=Parâmetros!$E$18,$H1442&lt;Parâmetros!$E$19),"C",IF($H1442&lt;Parâmetros!$E$20,"A","B"))))))</f>
        <v/>
      </c>
      <c r="L1442" s="30">
        <f>SUMIFS(Dados!$E:$E,Dados!$A:$A,$A1442,Dados!$S:$S,$F1442)</f>
        <v>0</v>
      </c>
      <c r="M1442" s="30" t="str">
        <f>IFERROR(INDEX(Parâmetros!$E$6:$E$11,MATCH($K1442,Parâmetros!$A$6:$A$11,0)),"")</f>
        <v/>
      </c>
      <c r="N1442" s="33" t="str">
        <f t="shared" si="133"/>
        <v/>
      </c>
      <c r="O1442" s="33">
        <f>Parâmetros!$E$13</f>
        <v>0.8</v>
      </c>
      <c r="P1442" s="32" t="str">
        <f>IF(OR($M1442="",$F1442&gt;Parâmetros!$E$14),"Não","Sim")</f>
        <v>Não</v>
      </c>
      <c r="Q1442" s="32" t="str">
        <f t="shared" si="134"/>
        <v/>
      </c>
      <c r="R1442" s="32" t="str">
        <f t="shared" si="135"/>
        <v/>
      </c>
      <c r="S1442" s="30" t="str">
        <f t="shared" si="136"/>
        <v/>
      </c>
      <c r="T1442" s="32" t="str">
        <f>IF($Q1442&lt;&gt;"Sim","",IF($N1442&gt;Parâmetros!$E$15,"Sim","Não"))</f>
        <v/>
      </c>
      <c r="U1442" s="17" t="str">
        <f t="shared" si="137"/>
        <v>Folga</v>
      </c>
      <c r="V1442" s="17" t="str">
        <f>IF($AC1442&lt;&gt;"",IF($L1442&gt;0,"ATENÇÃO · apontou em dia de "&amp;LOWER($AC1442)&amp;" cadastrado","Exceção cadastrada · "&amp;$AC1442)&amp;IF($AD1442="",""," · "&amp;$AD1442),IF($E1442="Férias",IF($L1442&gt;0,"ATENÇÃO · apontou estando de férias no cadastro","Férias no cadastro"),IF($Y1442="Férias / afastamento","Afastamento · "&amp;($Z1442+$AA1442-1)&amp;" dias seguidos sem apontamento",IF($Y1442="Folga trabalhada","ATENÇÃO · apontou em dia de folga da escala 5x2",IF($Y1442="Folga",IF(AND($D1442="5x2",OR(WEEKDAY($F1442,2)=6,WEEKDAY($F1442,2)=7)),"Folga de fim de semana da escala 5x2",IF(AND(OR($D1442="6x1",$D1442="FF 6x1"),WEEKDAY($F1442,2)=6,FALSE()),"Folga de fim de semana · apontou no domingo anterior",IF(AND(OR($D1442="6x1",$D1442="FF 6x1"),WEEKDAY($F1442,2)=7,AND($A1442=$A1441,$L1441&gt;0)),"Folga de fim de semana · apontou no sábado",IF(AND(OR($D1442="6x1",$D1442="FF 6x1"),OR(WEEKDAY($F1442,2)=6,WEEKDAY($F1442,2)=7)),"Folga de fim de semana · sem apontamento no sábado nem no domingo","Folga prevista pelo ciclo")))),IF($Y1442="Indeterminado (início da série)","Sem histórico anterior — informe o dia do ciclo no Cadastro",IF($Y1442="Falta de registro",IF(OR(OR($D1442="6x1",$D1442="FF 6x1"),$D1442="5x2"),"FALTA DE REGISTRO · dia útil da escala "&amp;$E1442,"FALTA DE REGISTRO · dia "&amp;$W1442&amp;" de "&amp;IFERROR(INDEX(Parâmetros!$B$39:$B$48,MATCH($E1442,Parâmetros!$A$39:$A$48,0)),99)&amp;" do ciclo"),IF(OR($D1442="6x1",$D1442="FF 6x1"),IF(OR(AND(WEEKDAY($F1442,2)=6,AND($A1442=$A1443,$L1443&gt;0)),AND(WEEKDAY($F1442,2)=7,AND($A1442=$A1441,$L1441&gt;0))),"ATENÇÃO · apontou sábado e domingo no mesmo fim de semana",IF(OR(WEEKDAY($F1442,2)=6,WEEKDAY($F1442,2)=7),"Jornada de fim de semana do 6x1",IF(OR($H1442&gt;=Parâmetros!$E$20,$H1442&lt;Parâmetros!$E$19),"ATENÇÃO · 6x1 apontou fora do horário diurno","Jornada fixa do 6x1"))),IF($D1442="5x2","Jornada fixa do 5x2",IF($D1442="Folguista",IF($J1442=$K1442,"Evidência confirma sequência","DIVERGE · sequência "&amp;$J1442&amp;" × evidência "&amp;$K1442),IF($K1442=$E1442,"Evidência confirma cadastro","DIVERGE · cadastro "&amp;$E1442&amp;" × evidência "&amp;$K1442)))))))))))</f>
        <v>Folga prevista pelo ciclo</v>
      </c>
      <c r="W1442" s="34">
        <f>IF(OR(OR($D1442="6x1",$D1442="FF 6x1"),$D1442="5x2"),"",IF($AB1442&lt;&gt;$AB1441,IF(IFERROR(INDEX(Cadastro!$F$5:$F$243,$AB1442),"")="",IF($L1442&gt;0,1,0),IF(IFERROR(INDEX(Cadastro!$F$5:$F$243,$AB1442),"")&lt;=IFERROR(INDEX(Parâmetros!$B$39:$B$48,MATCH($E1442,Parâmetros!$A$39:$A$48,0)),99),IFERROR(INDEX(Cadastro!$F$5:$F$243,$AB1442),""),0)),IF($L1442&gt;0,IF(N($X1441)&gt;0,1,N($W1441)+1),IF(AND($L1442=0,OR(N($W1441)&gt;=IFERROR(INDEX(Parâmetros!$B$39:$B$48,MATCH($E1442,Parâmetros!$A$39:$A$48,0)),99),AND(N($X1441)&gt;0,N($X1441)&lt;IFERROR(INDEX(Parâmetros!$C$39:$C$48,MATCH($E1442,Parâmetros!$A$39:$A$48,0)),0)))),0,N($W1441)+1))))</f>
        <v>0</v>
      </c>
      <c r="X1442" s="34">
        <f>IF(OR(OR($D1442="6x1",$D1442="FF 6x1"),$D1442="5x2"),"",IF($AB1442&lt;&gt;$AB1441,IF(IFERROR(INDEX(Cadastro!$F$5:$F$243,$AB1442),"")="",0,IF(IFERROR(INDEX(Cadastro!$F$5:$F$243,$AB1442),"")&gt;IFERROR(INDEX(Parâmetros!$B$39:$B$48,MATCH($E1442,Parâmetros!$A$39:$A$48,0)),99),IFERROR(INDEX(Cadastro!$F$5:$F$243,$AB1442),"")-IFERROR(INDEX(Parâmetros!$B$39:$B$48,MATCH($E1442,Parâmetros!$A$39:$A$48,0)),99),0)),IF(AND($L1442=0,OR(N($W1441)&gt;=IFERROR(INDEX(Parâmetros!$B$39:$B$48,MATCH($E1442,Parâmetros!$A$39:$A$48,0)),99),AND(N($X1441)&gt;0,N($X1441)&lt;IFERROR(INDEX(Parâmetros!$C$39:$C$48,MATCH($E1442,Parâmetros!$A$39:$A$48,0)),0)))),N($X1441)+1,0)))</f>
        <v>1</v>
      </c>
      <c r="Y1442" t="str">
        <f>IF($AC1442&lt;&gt;"",IF($L1442&gt;0,$AC1442&amp;" · com apontamento",$AC1442),IF($E1442="Férias",IF($L1442&gt;0,"Férias · com apontamento","Férias (cadastro)"),IF(($Z1442+$AA1442-1)&gt;Parâmetros!$E$16,"Férias / afastamento",IF(AND($D1442="5x2",OR(WEEKDAY($F1442,2)=6,WEEKDAY($F1442,2)=7)),IF($L1442&gt;0,"Folga trabalhada","Folga"),IF($L1442&gt;0,"Trabalhado",IF(OR(OR($D1442="6x1",$D1442="FF 6x1"),$D1442="5x2"),IF(AND(OR($D1442="6x1",$D1442="FF 6x1"),OR(WEEKDAY($F1442,2)=6,WEEKDAY($F1442,2)=7)),"Folga","Falta de registro"),IF(AND($AB1442&lt;&gt;$AB1441,IFERROR(INDEX(Cadastro!$F$5:$F$243,$AB1442),"")=""),"Indeterminado (início da série)",IF($X1442&gt;0,"Folga","Falta de registro"))))))))</f>
        <v>Folga</v>
      </c>
      <c r="Z1442" s="34">
        <f>IF(OR($L1442&gt;0,$F1442&gt;Parâmetros!$E$14),0,IF($A1442&lt;&gt;$A1441,1,N($Z1441)+1))</f>
        <v>1</v>
      </c>
      <c r="AA1442" s="34">
        <f>IF(OR($L1442&gt;0,$F1442&gt;Parâmetros!$E$14),0,IF(OR($A1442&lt;&gt;$A1443,$F1443&gt;Parâmetros!$E$14),1,N($AA1443)+1))</f>
        <v>1</v>
      </c>
      <c r="AB1442" s="31">
        <f>IFERROR(MATCH($A1442&amp;"|"&amp;TEXT(_xlfn.MAXIFS(Cadastro!$E$5:$E$243,Cadastro!$A$5:$A$243,$A1442,Cadastro!$E$5:$E$243,"&lt;="&amp;$F1442),"yyyymmdd"),Cadastro!$I$5:$I$243,0),"")</f>
        <v>183</v>
      </c>
      <c r="AC1442" t="str">
        <f>IFERROR(_xlfn.SINGLE(INDEX(Exceções!$D$5:$D$203,MATCH($A1442&amp;"|"&amp;$F1442,Exceções!$F$5:$F$203,0))),"")</f>
        <v/>
      </c>
      <c r="AD1442" t="str">
        <f>IF($AC1442="","",IFERROR(_xlfn.SINGLE(INDEX(Exceções!$E$5:$E$203,MATCH($A1442&amp;"|"&amp;$F1442,Exceções!$F$5:$F$203,0))),""))</f>
        <v/>
      </c>
    </row>
    <row r="1443" spans="1:30" ht="15" hidden="1" customHeight="1" x14ac:dyDescent="0.25">
      <c r="A1443" s="31">
        <v>54846</v>
      </c>
      <c r="B1443" s="17" t="s">
        <v>67</v>
      </c>
      <c r="C1443" s="17" t="str">
        <f>IFERROR(INDEX(Cadastro!$C$5:$C$243,$AB1443),"NÃO INFORMADO")</f>
        <v>USI</v>
      </c>
      <c r="D1443" s="17" t="str">
        <f>IFERROR(INDEX(Cadastro!$D$5:$D$243,$AB1443),"")</f>
        <v>A</v>
      </c>
      <c r="E1443" s="17" t="str">
        <f>IFERROR(INDEX(Cadastro!$G$5:$G$243,$AB1443),"")</f>
        <v>A</v>
      </c>
      <c r="F1443" s="29">
        <v>46313</v>
      </c>
      <c r="G1443" s="32" t="str">
        <f t="shared" si="132"/>
        <v>dom</v>
      </c>
      <c r="H1443" s="31">
        <f>IF($L1443=0,"",_xlfn.MINIFS(Dados!$Q:$Q,Dados!$A:$A,$A1443,Dados!$S:$S,$F1443))</f>
        <v>459</v>
      </c>
      <c r="I1443" s="31">
        <f>IF($H1443="","",_xlfn.MAXIFS(Dados!$R:$R,Dados!$A:$A,$A1443,Dados!$S:$S,$F1443))</f>
        <v>903</v>
      </c>
      <c r="J1443" s="32" t="str">
        <f>IF($D1443&lt;&gt;"Folguista","",IFERROR(INDEX(Parâmetros!$D$52:$G$52,1,MIN(4,MAX(1,$W1443))),""))</f>
        <v/>
      </c>
      <c r="K1443" s="32" t="str">
        <f>IF(OR($AC1443&lt;&gt;"",$Y1443="Folga",$Y1443="Folga trabalhada",$Y1443="Férias (cadastro)",$Y1443="Férias / afastamento",$Y1443="Indeterminado (início da série)"),"",IF(OR($D1443="6x1",$D1443="FF 6x1"),IF(OR(WEEKDAY($F1443,2)=6,WEEKDAY($F1443,2)=7),"6x1 sáb/dom","6x1"),IF($D1443="5x2","5x2",IF($H1443="",IF($D1443="Folguista",$J1443,$E1443),IF(OR($H1443&gt;=Parâmetros!$E$18,$H1443&lt;Parâmetros!$E$19),"C",IF($H1443&lt;Parâmetros!$E$20,"A","B"))))))</f>
        <v>A</v>
      </c>
      <c r="L1443" s="30">
        <f>SUMIFS(Dados!$E:$E,Dados!$A:$A,$A1443,Dados!$S:$S,$F1443)</f>
        <v>7.4</v>
      </c>
      <c r="M1443" s="30">
        <f>IFERROR(INDEX(Parâmetros!$E$6:$E$11,MATCH($K1443,Parâmetros!$A$6:$A$11,0)),"")</f>
        <v>7.58</v>
      </c>
      <c r="N1443" s="33">
        <f t="shared" si="133"/>
        <v>0.9762532981530343</v>
      </c>
      <c r="O1443" s="33">
        <f>Parâmetros!$E$13</f>
        <v>0.8</v>
      </c>
      <c r="P1443" s="32" t="str">
        <f>IF(OR($M1443="",$F1443&gt;Parâmetros!$E$14),"Não","Sim")</f>
        <v>Sim</v>
      </c>
      <c r="Q1443" s="32" t="str">
        <f t="shared" si="134"/>
        <v>Sim</v>
      </c>
      <c r="R1443" s="32" t="str">
        <f t="shared" si="135"/>
        <v>Sim</v>
      </c>
      <c r="S1443" s="30">
        <f t="shared" si="136"/>
        <v>0</v>
      </c>
      <c r="T1443" s="32" t="str">
        <f>IF($Q1443&lt;&gt;"Sim","",IF($N1443&gt;Parâmetros!$E$15,"Sim","Não"))</f>
        <v>Não</v>
      </c>
      <c r="U1443" s="17" t="str">
        <f t="shared" si="137"/>
        <v>Na meta</v>
      </c>
      <c r="V1443" s="17" t="str">
        <f>IF($AC1443&lt;&gt;"",IF($L1443&gt;0,"ATENÇÃO · apontou em dia de "&amp;LOWER($AC1443)&amp;" cadastrado","Exceção cadastrada · "&amp;$AC1443)&amp;IF($AD1443="",""," · "&amp;$AD1443),IF($E1443="Férias",IF($L1443&gt;0,"ATENÇÃO · apontou estando de férias no cadastro","Férias no cadastro"),IF($Y1443="Férias / afastamento","Afastamento · "&amp;($Z1443+$AA1443-1)&amp;" dias seguidos sem apontamento",IF($Y1443="Folga trabalhada","ATENÇÃO · apontou em dia de folga da escala 5x2",IF($Y1443="Folga",IF(AND($D1443="5x2",OR(WEEKDAY($F1443,2)=6,WEEKDAY($F1443,2)=7)),"Folga de fim de semana da escala 5x2",IF(AND(OR($D1443="6x1",$D1443="FF 6x1"),WEEKDAY($F1443,2)=6,FALSE()),"Folga de fim de semana · apontou no domingo anterior",IF(AND(OR($D1443="6x1",$D1443="FF 6x1"),WEEKDAY($F1443,2)=7,AND($A1443=$A1442,$L1442&gt;0)),"Folga de fim de semana · apontou no sábado",IF(AND(OR($D1443="6x1",$D1443="FF 6x1"),OR(WEEKDAY($F1443,2)=6,WEEKDAY($F1443,2)=7)),"Folga de fim de semana · sem apontamento no sábado nem no domingo","Folga prevista pelo ciclo")))),IF($Y1443="Indeterminado (início da série)","Sem histórico anterior — informe o dia do ciclo no Cadastro",IF($Y1443="Falta de registro",IF(OR(OR($D1443="6x1",$D1443="FF 6x1"),$D1443="5x2"),"FALTA DE REGISTRO · dia útil da escala "&amp;$E1443,"FALTA DE REGISTRO · dia "&amp;$W1443&amp;" de "&amp;IFERROR(INDEX(Parâmetros!$B$39:$B$48,MATCH($E1443,Parâmetros!$A$39:$A$48,0)),99)&amp;" do ciclo"),IF(OR($D1443="6x1",$D1443="FF 6x1"),IF(OR(AND(WEEKDAY($F1443,2)=6,AND($A1443=$A1444,$L1444&gt;0)),AND(WEEKDAY($F1443,2)=7,AND($A1443=$A1442,$L1442&gt;0))),"ATENÇÃO · apontou sábado e domingo no mesmo fim de semana",IF(OR(WEEKDAY($F1443,2)=6,WEEKDAY($F1443,2)=7),"Jornada de fim de semana do 6x1",IF(OR($H1443&gt;=Parâmetros!$E$20,$H1443&lt;Parâmetros!$E$19),"ATENÇÃO · 6x1 apontou fora do horário diurno","Jornada fixa do 6x1"))),IF($D1443="5x2","Jornada fixa do 5x2",IF($D1443="Folguista",IF($J1443=$K1443,"Evidência confirma sequência","DIVERGE · sequência "&amp;$J1443&amp;" × evidência "&amp;$K1443),IF($K1443=$E1443,"Evidência confirma cadastro","DIVERGE · cadastro "&amp;$E1443&amp;" × evidência "&amp;$K1443)))))))))))</f>
        <v>Evidência confirma cadastro</v>
      </c>
      <c r="W1443" s="34">
        <f>IF(OR(OR($D1443="6x1",$D1443="FF 6x1"),$D1443="5x2"),"",IF($AB1443&lt;&gt;$AB1442,IF(IFERROR(INDEX(Cadastro!$F$5:$F$243,$AB1443),"")="",IF($L1443&gt;0,1,0),IF(IFERROR(INDEX(Cadastro!$F$5:$F$243,$AB1443),"")&lt;=IFERROR(INDEX(Parâmetros!$B$39:$B$48,MATCH($E1443,Parâmetros!$A$39:$A$48,0)),99),IFERROR(INDEX(Cadastro!$F$5:$F$243,$AB1443),""),0)),IF($L1443&gt;0,IF(N($X1442)&gt;0,1,N($W1442)+1),IF(AND($L1443=0,OR(N($W1442)&gt;=IFERROR(INDEX(Parâmetros!$B$39:$B$48,MATCH($E1443,Parâmetros!$A$39:$A$48,0)),99),AND(N($X1442)&gt;0,N($X1442)&lt;IFERROR(INDEX(Parâmetros!$C$39:$C$48,MATCH($E1443,Parâmetros!$A$39:$A$48,0)),0)))),0,N($W1442)+1))))</f>
        <v>1</v>
      </c>
      <c r="X1443" s="34">
        <f>IF(OR(OR($D1443="6x1",$D1443="FF 6x1"),$D1443="5x2"),"",IF($AB1443&lt;&gt;$AB1442,IF(IFERROR(INDEX(Cadastro!$F$5:$F$243,$AB1443),"")="",0,IF(IFERROR(INDEX(Cadastro!$F$5:$F$243,$AB1443),"")&gt;IFERROR(INDEX(Parâmetros!$B$39:$B$48,MATCH($E1443,Parâmetros!$A$39:$A$48,0)),99),IFERROR(INDEX(Cadastro!$F$5:$F$243,$AB1443),"")-IFERROR(INDEX(Parâmetros!$B$39:$B$48,MATCH($E1443,Parâmetros!$A$39:$A$48,0)),99),0)),IF(AND($L1443=0,OR(N($W1442)&gt;=IFERROR(INDEX(Parâmetros!$B$39:$B$48,MATCH($E1443,Parâmetros!$A$39:$A$48,0)),99),AND(N($X1442)&gt;0,N($X1442)&lt;IFERROR(INDEX(Parâmetros!$C$39:$C$48,MATCH($E1443,Parâmetros!$A$39:$A$48,0)),0)))),N($X1442)+1,0)))</f>
        <v>0</v>
      </c>
      <c r="Y1443" t="str">
        <f>IF($AC1443&lt;&gt;"",IF($L1443&gt;0,$AC1443&amp;" · com apontamento",$AC1443),IF($E1443="Férias",IF($L1443&gt;0,"Férias · com apontamento","Férias (cadastro)"),IF(($Z1443+$AA1443-1)&gt;Parâmetros!$E$16,"Férias / afastamento",IF(AND($D1443="5x2",OR(WEEKDAY($F1443,2)=6,WEEKDAY($F1443,2)=7)),IF($L1443&gt;0,"Folga trabalhada","Folga"),IF($L1443&gt;0,"Trabalhado",IF(OR(OR($D1443="6x1",$D1443="FF 6x1"),$D1443="5x2"),IF(AND(OR($D1443="6x1",$D1443="FF 6x1"),OR(WEEKDAY($F1443,2)=6,WEEKDAY($F1443,2)=7)),"Folga","Falta de registro"),IF(AND($AB1443&lt;&gt;$AB1442,IFERROR(INDEX(Cadastro!$F$5:$F$243,$AB1443),"")=""),"Indeterminado (início da série)",IF($X1443&gt;0,"Folga","Falta de registro"))))))))</f>
        <v>Trabalhado</v>
      </c>
      <c r="Z1443" s="34">
        <f>IF(OR($L1443&gt;0,$F1443&gt;Parâmetros!$E$14),0,IF($A1443&lt;&gt;$A1442,1,N($Z1442)+1))</f>
        <v>0</v>
      </c>
      <c r="AA1443" s="34">
        <f>IF(OR($L1443&gt;0,$F1443&gt;Parâmetros!$E$14),0,IF(OR($A1443&lt;&gt;$A1444,$F1444&gt;Parâmetros!$E$14),1,N($AA1444)+1))</f>
        <v>0</v>
      </c>
      <c r="AB1443" s="31">
        <f>IFERROR(MATCH($A1443&amp;"|"&amp;TEXT(_xlfn.MAXIFS(Cadastro!$E$5:$E$243,Cadastro!$A$5:$A$243,$A1443,Cadastro!$E$5:$E$243,"&lt;="&amp;$F1443),"yyyymmdd"),Cadastro!$I$5:$I$243,0),"")</f>
        <v>183</v>
      </c>
      <c r="AC1443" t="str">
        <f>IFERROR(_xlfn.SINGLE(INDEX(Exceções!$D$5:$D$203,MATCH($A1443&amp;"|"&amp;$F1443,Exceções!$F$5:$F$203,0))),"")</f>
        <v/>
      </c>
      <c r="AD1443" t="str">
        <f>IF($AC1443="","",IFERROR(_xlfn.SINGLE(INDEX(Exceções!$E$5:$E$203,MATCH($A1443&amp;"|"&amp;$F1443,Exceções!$F$5:$F$203,0))),""))</f>
        <v/>
      </c>
    </row>
    <row r="1444" spans="1:30" ht="15" hidden="1" customHeight="1" x14ac:dyDescent="0.25">
      <c r="A1444" s="31">
        <v>54846</v>
      </c>
      <c r="B1444" s="17" t="s">
        <v>67</v>
      </c>
      <c r="C1444" s="17" t="str">
        <f>IFERROR(INDEX(Cadastro!$C$5:$C$243,$AB1444),"NÃO INFORMADO")</f>
        <v>USI</v>
      </c>
      <c r="D1444" s="17" t="str">
        <f>IFERROR(INDEX(Cadastro!$D$5:$D$243,$AB1444),"")</f>
        <v>A</v>
      </c>
      <c r="E1444" s="17" t="str">
        <f>IFERROR(INDEX(Cadastro!$G$5:$G$243,$AB1444),"")</f>
        <v>A</v>
      </c>
      <c r="F1444" s="29">
        <v>46314</v>
      </c>
      <c r="G1444" s="32" t="str">
        <f t="shared" si="132"/>
        <v>seg</v>
      </c>
      <c r="H1444" s="31">
        <f>IF($L1444=0,"",_xlfn.MINIFS(Dados!$Q:$Q,Dados!$A:$A,$A1444,Dados!$S:$S,$F1444))</f>
        <v>466</v>
      </c>
      <c r="I1444" s="31">
        <f>IF($H1444="","",_xlfn.MAXIFS(Dados!$R:$R,Dados!$A:$A,$A1444,Dados!$S:$S,$F1444))</f>
        <v>906</v>
      </c>
      <c r="J1444" s="32" t="str">
        <f>IF($D1444&lt;&gt;"Folguista","",IFERROR(INDEX(Parâmetros!$D$52:$G$52,1,MIN(4,MAX(1,$W1444))),""))</f>
        <v/>
      </c>
      <c r="K1444" s="32" t="str">
        <f>IF(OR($AC1444&lt;&gt;"",$Y1444="Folga",$Y1444="Folga trabalhada",$Y1444="Férias (cadastro)",$Y1444="Férias / afastamento",$Y1444="Indeterminado (início da série)"),"",IF(OR($D1444="6x1",$D1444="FF 6x1"),IF(OR(WEEKDAY($F1444,2)=6,WEEKDAY($F1444,2)=7),"6x1 sáb/dom","6x1"),IF($D1444="5x2","5x2",IF($H1444="",IF($D1444="Folguista",$J1444,$E1444),IF(OR($H1444&gt;=Parâmetros!$E$18,$H1444&lt;Parâmetros!$E$19),"C",IF($H1444&lt;Parâmetros!$E$20,"A","B"))))))</f>
        <v>A</v>
      </c>
      <c r="L1444" s="30">
        <f>SUMIFS(Dados!$E:$E,Dados!$A:$A,$A1444,Dados!$S:$S,$F1444)</f>
        <v>7.33</v>
      </c>
      <c r="M1444" s="30">
        <f>IFERROR(INDEX(Parâmetros!$E$6:$E$11,MATCH($K1444,Parâmetros!$A$6:$A$11,0)),"")</f>
        <v>7.58</v>
      </c>
      <c r="N1444" s="33">
        <f t="shared" si="133"/>
        <v>0.96701846965699212</v>
      </c>
      <c r="O1444" s="33">
        <f>Parâmetros!$E$13</f>
        <v>0.8</v>
      </c>
      <c r="P1444" s="32" t="str">
        <f>IF(OR($M1444="",$F1444&gt;Parâmetros!$E$14),"Não","Sim")</f>
        <v>Sim</v>
      </c>
      <c r="Q1444" s="32" t="str">
        <f t="shared" si="134"/>
        <v>Sim</v>
      </c>
      <c r="R1444" s="32" t="str">
        <f t="shared" si="135"/>
        <v>Sim</v>
      </c>
      <c r="S1444" s="30">
        <f t="shared" si="136"/>
        <v>0</v>
      </c>
      <c r="T1444" s="32" t="str">
        <f>IF($Q1444&lt;&gt;"Sim","",IF($N1444&gt;Parâmetros!$E$15,"Sim","Não"))</f>
        <v>Não</v>
      </c>
      <c r="U1444" s="17" t="str">
        <f t="shared" si="137"/>
        <v>Na meta</v>
      </c>
      <c r="V1444" s="17" t="str">
        <f>IF($AC1444&lt;&gt;"",IF($L1444&gt;0,"ATENÇÃO · apontou em dia de "&amp;LOWER($AC1444)&amp;" cadastrado","Exceção cadastrada · "&amp;$AC1444)&amp;IF($AD1444="",""," · "&amp;$AD1444),IF($E1444="Férias",IF($L1444&gt;0,"ATENÇÃO · apontou estando de férias no cadastro","Férias no cadastro"),IF($Y1444="Férias / afastamento","Afastamento · "&amp;($Z1444+$AA1444-1)&amp;" dias seguidos sem apontamento",IF($Y1444="Folga trabalhada","ATENÇÃO · apontou em dia de folga da escala 5x2",IF($Y1444="Folga",IF(AND($D1444="5x2",OR(WEEKDAY($F1444,2)=6,WEEKDAY($F1444,2)=7)),"Folga de fim de semana da escala 5x2",IF(AND(OR($D1444="6x1",$D1444="FF 6x1"),WEEKDAY($F1444,2)=6,FALSE()),"Folga de fim de semana · apontou no domingo anterior",IF(AND(OR($D1444="6x1",$D1444="FF 6x1"),WEEKDAY($F1444,2)=7,AND($A1444=$A1443,$L1443&gt;0)),"Folga de fim de semana · apontou no sábado",IF(AND(OR($D1444="6x1",$D1444="FF 6x1"),OR(WEEKDAY($F1444,2)=6,WEEKDAY($F1444,2)=7)),"Folga de fim de semana · sem apontamento no sábado nem no domingo","Folga prevista pelo ciclo")))),IF($Y1444="Indeterminado (início da série)","Sem histórico anterior — informe o dia do ciclo no Cadastro",IF($Y1444="Falta de registro",IF(OR(OR($D1444="6x1",$D1444="FF 6x1"),$D1444="5x2"),"FALTA DE REGISTRO · dia útil da escala "&amp;$E1444,"FALTA DE REGISTRO · dia "&amp;$W1444&amp;" de "&amp;IFERROR(INDEX(Parâmetros!$B$39:$B$48,MATCH($E1444,Parâmetros!$A$39:$A$48,0)),99)&amp;" do ciclo"),IF(OR($D1444="6x1",$D1444="FF 6x1"),IF(OR(AND(WEEKDAY($F1444,2)=6,AND($A1444=$A1445,$L1445&gt;0)),AND(WEEKDAY($F1444,2)=7,AND($A1444=$A1443,$L1443&gt;0))),"ATENÇÃO · apontou sábado e domingo no mesmo fim de semana",IF(OR(WEEKDAY($F1444,2)=6,WEEKDAY($F1444,2)=7),"Jornada de fim de semana do 6x1",IF(OR($H1444&gt;=Parâmetros!$E$20,$H1444&lt;Parâmetros!$E$19),"ATENÇÃO · 6x1 apontou fora do horário diurno","Jornada fixa do 6x1"))),IF($D1444="5x2","Jornada fixa do 5x2",IF($D1444="Folguista",IF($J1444=$K1444,"Evidência confirma sequência","DIVERGE · sequência "&amp;$J1444&amp;" × evidência "&amp;$K1444),IF($K1444=$E1444,"Evidência confirma cadastro","DIVERGE · cadastro "&amp;$E1444&amp;" × evidência "&amp;$K1444)))))))))))</f>
        <v>Evidência confirma cadastro</v>
      </c>
      <c r="W1444" s="34">
        <f>IF(OR(OR($D1444="6x1",$D1444="FF 6x1"),$D1444="5x2"),"",IF($AB1444&lt;&gt;$AB1443,IF(IFERROR(INDEX(Cadastro!$F$5:$F$243,$AB1444),"")="",IF($L1444&gt;0,1,0),IF(IFERROR(INDEX(Cadastro!$F$5:$F$243,$AB1444),"")&lt;=IFERROR(INDEX(Parâmetros!$B$39:$B$48,MATCH($E1444,Parâmetros!$A$39:$A$48,0)),99),IFERROR(INDEX(Cadastro!$F$5:$F$243,$AB1444),""),0)),IF($L1444&gt;0,IF(N($X1443)&gt;0,1,N($W1443)+1),IF(AND($L1444=0,OR(N($W1443)&gt;=IFERROR(INDEX(Parâmetros!$B$39:$B$48,MATCH($E1444,Parâmetros!$A$39:$A$48,0)),99),AND(N($X1443)&gt;0,N($X1443)&lt;IFERROR(INDEX(Parâmetros!$C$39:$C$48,MATCH($E1444,Parâmetros!$A$39:$A$48,0)),0)))),0,N($W1443)+1))))</f>
        <v>2</v>
      </c>
      <c r="X1444" s="34">
        <f>IF(OR(OR($D1444="6x1",$D1444="FF 6x1"),$D1444="5x2"),"",IF($AB1444&lt;&gt;$AB1443,IF(IFERROR(INDEX(Cadastro!$F$5:$F$243,$AB1444),"")="",0,IF(IFERROR(INDEX(Cadastro!$F$5:$F$243,$AB1444),"")&gt;IFERROR(INDEX(Parâmetros!$B$39:$B$48,MATCH($E1444,Parâmetros!$A$39:$A$48,0)),99),IFERROR(INDEX(Cadastro!$F$5:$F$243,$AB1444),"")-IFERROR(INDEX(Parâmetros!$B$39:$B$48,MATCH($E1444,Parâmetros!$A$39:$A$48,0)),99),0)),IF(AND($L1444=0,OR(N($W1443)&gt;=IFERROR(INDEX(Parâmetros!$B$39:$B$48,MATCH($E1444,Parâmetros!$A$39:$A$48,0)),99),AND(N($X1443)&gt;0,N($X1443)&lt;IFERROR(INDEX(Parâmetros!$C$39:$C$48,MATCH($E1444,Parâmetros!$A$39:$A$48,0)),0)))),N($X1443)+1,0)))</f>
        <v>0</v>
      </c>
      <c r="Y1444" t="str">
        <f>IF($AC1444&lt;&gt;"",IF($L1444&gt;0,$AC1444&amp;" · com apontamento",$AC1444),IF($E1444="Férias",IF($L1444&gt;0,"Férias · com apontamento","Férias (cadastro)"),IF(($Z1444+$AA1444-1)&gt;Parâmetros!$E$16,"Férias / afastamento",IF(AND($D1444="5x2",OR(WEEKDAY($F1444,2)=6,WEEKDAY($F1444,2)=7)),IF($L1444&gt;0,"Folga trabalhada","Folga"),IF($L1444&gt;0,"Trabalhado",IF(OR(OR($D1444="6x1",$D1444="FF 6x1"),$D1444="5x2"),IF(AND(OR($D1444="6x1",$D1444="FF 6x1"),OR(WEEKDAY($F1444,2)=6,WEEKDAY($F1444,2)=7)),"Folga","Falta de registro"),IF(AND($AB1444&lt;&gt;$AB1443,IFERROR(INDEX(Cadastro!$F$5:$F$243,$AB1444),"")=""),"Indeterminado (início da série)",IF($X1444&gt;0,"Folga","Falta de registro"))))))))</f>
        <v>Trabalhado</v>
      </c>
      <c r="Z1444" s="34">
        <f>IF(OR($L1444&gt;0,$F1444&gt;Parâmetros!$E$14),0,IF($A1444&lt;&gt;$A1443,1,N($Z1443)+1))</f>
        <v>0</v>
      </c>
      <c r="AA1444" s="34">
        <f>IF(OR($L1444&gt;0,$F1444&gt;Parâmetros!$E$14),0,IF(OR($A1444&lt;&gt;$A1445,$F1445&gt;Parâmetros!$E$14),1,N($AA1445)+1))</f>
        <v>0</v>
      </c>
      <c r="AB1444" s="31">
        <f>IFERROR(MATCH($A1444&amp;"|"&amp;TEXT(_xlfn.MAXIFS(Cadastro!$E$5:$E$243,Cadastro!$A$5:$A$243,$A1444,Cadastro!$E$5:$E$243,"&lt;="&amp;$F1444),"yyyymmdd"),Cadastro!$I$5:$I$243,0),"")</f>
        <v>183</v>
      </c>
      <c r="AC1444" t="str">
        <f>IFERROR(_xlfn.SINGLE(INDEX(Exceções!$D$5:$D$203,MATCH($A1444&amp;"|"&amp;$F1444,Exceções!$F$5:$F$203,0))),"")</f>
        <v/>
      </c>
      <c r="AD1444" t="str">
        <f>IF($AC1444="","",IFERROR(_xlfn.SINGLE(INDEX(Exceções!$E$5:$E$203,MATCH($A1444&amp;"|"&amp;$F1444,Exceções!$F$5:$F$203,0))),""))</f>
        <v/>
      </c>
    </row>
    <row r="1445" spans="1:30" ht="15" hidden="1" customHeight="1" x14ac:dyDescent="0.25">
      <c r="A1445" s="31">
        <v>54846</v>
      </c>
      <c r="B1445" s="17" t="s">
        <v>67</v>
      </c>
      <c r="C1445" s="17" t="str">
        <f>IFERROR(INDEX(Cadastro!$C$5:$C$243,$AB1445),"NÃO INFORMADO")</f>
        <v>USI</v>
      </c>
      <c r="D1445" s="17" t="str">
        <f>IFERROR(INDEX(Cadastro!$D$5:$D$243,$AB1445),"")</f>
        <v>A</v>
      </c>
      <c r="E1445" s="17" t="str">
        <f>IFERROR(INDEX(Cadastro!$G$5:$G$243,$AB1445),"")</f>
        <v>A</v>
      </c>
      <c r="F1445" s="29">
        <v>46315</v>
      </c>
      <c r="G1445" s="32" t="str">
        <f t="shared" si="132"/>
        <v>ter</v>
      </c>
      <c r="H1445" s="31">
        <f>IF($L1445=0,"",_xlfn.MINIFS(Dados!$Q:$Q,Dados!$A:$A,$A1445,Dados!$S:$S,$F1445))</f>
        <v>423</v>
      </c>
      <c r="I1445" s="31">
        <f>IF($H1445="","",_xlfn.MAXIFS(Dados!$R:$R,Dados!$A:$A,$A1445,Dados!$S:$S,$F1445))</f>
        <v>898</v>
      </c>
      <c r="J1445" s="32" t="str">
        <f>IF($D1445&lt;&gt;"Folguista","",IFERROR(INDEX(Parâmetros!$D$52:$G$52,1,MIN(4,MAX(1,$W1445))),""))</f>
        <v/>
      </c>
      <c r="K1445" s="32" t="str">
        <f>IF(OR($AC1445&lt;&gt;"",$Y1445="Folga",$Y1445="Folga trabalhada",$Y1445="Férias (cadastro)",$Y1445="Férias / afastamento",$Y1445="Indeterminado (início da série)"),"",IF(OR($D1445="6x1",$D1445="FF 6x1"),IF(OR(WEEKDAY($F1445,2)=6,WEEKDAY($F1445,2)=7),"6x1 sáb/dom","6x1"),IF($D1445="5x2","5x2",IF($H1445="",IF($D1445="Folguista",$J1445,$E1445),IF(OR($H1445&gt;=Parâmetros!$E$18,$H1445&lt;Parâmetros!$E$19),"C",IF($H1445&lt;Parâmetros!$E$20,"A","B"))))))</f>
        <v>A</v>
      </c>
      <c r="L1445" s="30">
        <f>SUMIFS(Dados!$E:$E,Dados!$A:$A,$A1445,Dados!$S:$S,$F1445)</f>
        <v>7.91</v>
      </c>
      <c r="M1445" s="30">
        <f>IFERROR(INDEX(Parâmetros!$E$6:$E$11,MATCH($K1445,Parâmetros!$A$6:$A$11,0)),"")</f>
        <v>7.58</v>
      </c>
      <c r="N1445" s="33">
        <f t="shared" si="133"/>
        <v>1.0435356200527706</v>
      </c>
      <c r="O1445" s="33">
        <f>Parâmetros!$E$13</f>
        <v>0.8</v>
      </c>
      <c r="P1445" s="32" t="str">
        <f>IF(OR($M1445="",$F1445&gt;Parâmetros!$E$14),"Não","Sim")</f>
        <v>Sim</v>
      </c>
      <c r="Q1445" s="32" t="str">
        <f t="shared" si="134"/>
        <v>Sim</v>
      </c>
      <c r="R1445" s="32" t="str">
        <f t="shared" si="135"/>
        <v>Sim</v>
      </c>
      <c r="S1445" s="30">
        <f t="shared" si="136"/>
        <v>0</v>
      </c>
      <c r="T1445" s="32" t="str">
        <f>IF($Q1445&lt;&gt;"Sim","",IF($N1445&gt;Parâmetros!$E$15,"Sim","Não"))</f>
        <v>Sim</v>
      </c>
      <c r="U1445" s="17" t="str">
        <f t="shared" si="137"/>
        <v>Na meta</v>
      </c>
      <c r="V1445" s="17" t="str">
        <f>IF($AC1445&lt;&gt;"",IF($L1445&gt;0,"ATENÇÃO · apontou em dia de "&amp;LOWER($AC1445)&amp;" cadastrado","Exceção cadastrada · "&amp;$AC1445)&amp;IF($AD1445="",""," · "&amp;$AD1445),IF($E1445="Férias",IF($L1445&gt;0,"ATENÇÃO · apontou estando de férias no cadastro","Férias no cadastro"),IF($Y1445="Férias / afastamento","Afastamento · "&amp;($Z1445+$AA1445-1)&amp;" dias seguidos sem apontamento",IF($Y1445="Folga trabalhada","ATENÇÃO · apontou em dia de folga da escala 5x2",IF($Y1445="Folga",IF(AND($D1445="5x2",OR(WEEKDAY($F1445,2)=6,WEEKDAY($F1445,2)=7)),"Folga de fim de semana da escala 5x2",IF(AND(OR($D1445="6x1",$D1445="FF 6x1"),WEEKDAY($F1445,2)=6,FALSE()),"Folga de fim de semana · apontou no domingo anterior",IF(AND(OR($D1445="6x1",$D1445="FF 6x1"),WEEKDAY($F1445,2)=7,AND($A1445=$A1444,$L1444&gt;0)),"Folga de fim de semana · apontou no sábado",IF(AND(OR($D1445="6x1",$D1445="FF 6x1"),OR(WEEKDAY($F1445,2)=6,WEEKDAY($F1445,2)=7)),"Folga de fim de semana · sem apontamento no sábado nem no domingo","Folga prevista pelo ciclo")))),IF($Y1445="Indeterminado (início da série)","Sem histórico anterior — informe o dia do ciclo no Cadastro",IF($Y1445="Falta de registro",IF(OR(OR($D1445="6x1",$D1445="FF 6x1"),$D1445="5x2"),"FALTA DE REGISTRO · dia útil da escala "&amp;$E1445,"FALTA DE REGISTRO · dia "&amp;$W1445&amp;" de "&amp;IFERROR(INDEX(Parâmetros!$B$39:$B$48,MATCH($E1445,Parâmetros!$A$39:$A$48,0)),99)&amp;" do ciclo"),IF(OR($D1445="6x1",$D1445="FF 6x1"),IF(OR(AND(WEEKDAY($F1445,2)=6,AND($A1445=$A1446,$L1446&gt;0)),AND(WEEKDAY($F1445,2)=7,AND($A1445=$A1444,$L1444&gt;0))),"ATENÇÃO · apontou sábado e domingo no mesmo fim de semana",IF(OR(WEEKDAY($F1445,2)=6,WEEKDAY($F1445,2)=7),"Jornada de fim de semana do 6x1",IF(OR($H1445&gt;=Parâmetros!$E$20,$H1445&lt;Parâmetros!$E$19),"ATENÇÃO · 6x1 apontou fora do horário diurno","Jornada fixa do 6x1"))),IF($D1445="5x2","Jornada fixa do 5x2",IF($D1445="Folguista",IF($J1445=$K1445,"Evidência confirma sequência","DIVERGE · sequência "&amp;$J1445&amp;" × evidência "&amp;$K1445),IF($K1445=$E1445,"Evidência confirma cadastro","DIVERGE · cadastro "&amp;$E1445&amp;" × evidência "&amp;$K1445)))))))))))</f>
        <v>Evidência confirma cadastro</v>
      </c>
      <c r="W1445" s="34">
        <f>IF(OR(OR($D1445="6x1",$D1445="FF 6x1"),$D1445="5x2"),"",IF($AB1445&lt;&gt;$AB1444,IF(IFERROR(INDEX(Cadastro!$F$5:$F$243,$AB1445),"")="",IF($L1445&gt;0,1,0),IF(IFERROR(INDEX(Cadastro!$F$5:$F$243,$AB1445),"")&lt;=IFERROR(INDEX(Parâmetros!$B$39:$B$48,MATCH($E1445,Parâmetros!$A$39:$A$48,0)),99),IFERROR(INDEX(Cadastro!$F$5:$F$243,$AB1445),""),0)),IF($L1445&gt;0,IF(N($X1444)&gt;0,1,N($W1444)+1),IF(AND($L1445=0,OR(N($W1444)&gt;=IFERROR(INDEX(Parâmetros!$B$39:$B$48,MATCH($E1445,Parâmetros!$A$39:$A$48,0)),99),AND(N($X1444)&gt;0,N($X1444)&lt;IFERROR(INDEX(Parâmetros!$C$39:$C$48,MATCH($E1445,Parâmetros!$A$39:$A$48,0)),0)))),0,N($W1444)+1))))</f>
        <v>3</v>
      </c>
      <c r="X1445" s="34">
        <f>IF(OR(OR($D1445="6x1",$D1445="FF 6x1"),$D1445="5x2"),"",IF($AB1445&lt;&gt;$AB1444,IF(IFERROR(INDEX(Cadastro!$F$5:$F$243,$AB1445),"")="",0,IF(IFERROR(INDEX(Cadastro!$F$5:$F$243,$AB1445),"")&gt;IFERROR(INDEX(Parâmetros!$B$39:$B$48,MATCH($E1445,Parâmetros!$A$39:$A$48,0)),99),IFERROR(INDEX(Cadastro!$F$5:$F$243,$AB1445),"")-IFERROR(INDEX(Parâmetros!$B$39:$B$48,MATCH($E1445,Parâmetros!$A$39:$A$48,0)),99),0)),IF(AND($L1445=0,OR(N($W1444)&gt;=IFERROR(INDEX(Parâmetros!$B$39:$B$48,MATCH($E1445,Parâmetros!$A$39:$A$48,0)),99),AND(N($X1444)&gt;0,N($X1444)&lt;IFERROR(INDEX(Parâmetros!$C$39:$C$48,MATCH($E1445,Parâmetros!$A$39:$A$48,0)),0)))),N($X1444)+1,0)))</f>
        <v>0</v>
      </c>
      <c r="Y1445" t="str">
        <f>IF($AC1445&lt;&gt;"",IF($L1445&gt;0,$AC1445&amp;" · com apontamento",$AC1445),IF($E1445="Férias",IF($L1445&gt;0,"Férias · com apontamento","Férias (cadastro)"),IF(($Z1445+$AA1445-1)&gt;Parâmetros!$E$16,"Férias / afastamento",IF(AND($D1445="5x2",OR(WEEKDAY($F1445,2)=6,WEEKDAY($F1445,2)=7)),IF($L1445&gt;0,"Folga trabalhada","Folga"),IF($L1445&gt;0,"Trabalhado",IF(OR(OR($D1445="6x1",$D1445="FF 6x1"),$D1445="5x2"),IF(AND(OR($D1445="6x1",$D1445="FF 6x1"),OR(WEEKDAY($F1445,2)=6,WEEKDAY($F1445,2)=7)),"Folga","Falta de registro"),IF(AND($AB1445&lt;&gt;$AB1444,IFERROR(INDEX(Cadastro!$F$5:$F$243,$AB1445),"")=""),"Indeterminado (início da série)",IF($X1445&gt;0,"Folga","Falta de registro"))))))))</f>
        <v>Trabalhado</v>
      </c>
      <c r="Z1445" s="34">
        <f>IF(OR($L1445&gt;0,$F1445&gt;Parâmetros!$E$14),0,IF($A1445&lt;&gt;$A1444,1,N($Z1444)+1))</f>
        <v>0</v>
      </c>
      <c r="AA1445" s="34">
        <f>IF(OR($L1445&gt;0,$F1445&gt;Parâmetros!$E$14),0,IF(OR($A1445&lt;&gt;$A1446,$F1446&gt;Parâmetros!$E$14),1,N($AA1446)+1))</f>
        <v>0</v>
      </c>
      <c r="AB1445" s="31">
        <f>IFERROR(MATCH($A1445&amp;"|"&amp;TEXT(_xlfn.MAXIFS(Cadastro!$E$5:$E$243,Cadastro!$A$5:$A$243,$A1445,Cadastro!$E$5:$E$243,"&lt;="&amp;$F1445),"yyyymmdd"),Cadastro!$I$5:$I$243,0),"")</f>
        <v>183</v>
      </c>
      <c r="AC1445" t="str">
        <f>IFERROR(_xlfn.SINGLE(INDEX(Exceções!$D$5:$D$203,MATCH($A1445&amp;"|"&amp;$F1445,Exceções!$F$5:$F$203,0))),"")</f>
        <v/>
      </c>
      <c r="AD1445" t="str">
        <f>IF($AC1445="","",IFERROR(_xlfn.SINGLE(INDEX(Exceções!$E$5:$E$203,MATCH($A1445&amp;"|"&amp;$F1445,Exceções!$F$5:$F$203,0))),""))</f>
        <v/>
      </c>
    </row>
    <row r="1446" spans="1:30" ht="15" hidden="1" customHeight="1" x14ac:dyDescent="0.25">
      <c r="A1446" s="31">
        <v>54846</v>
      </c>
      <c r="B1446" s="17" t="s">
        <v>67</v>
      </c>
      <c r="C1446" s="17" t="str">
        <f>IFERROR(INDEX(Cadastro!$C$5:$C$243,$AB1446),"NÃO INFORMADO")</f>
        <v>USI</v>
      </c>
      <c r="D1446" s="17" t="str">
        <f>IFERROR(INDEX(Cadastro!$D$5:$D$243,$AB1446),"")</f>
        <v>A</v>
      </c>
      <c r="E1446" s="17" t="str">
        <f>IFERROR(INDEX(Cadastro!$G$5:$G$243,$AB1446),"")</f>
        <v>A</v>
      </c>
      <c r="F1446" s="29">
        <v>46316</v>
      </c>
      <c r="G1446" s="32" t="str">
        <f t="shared" si="132"/>
        <v>qua</v>
      </c>
      <c r="H1446" s="31">
        <f>IF($L1446=0,"",_xlfn.MINIFS(Dados!$Q:$Q,Dados!$A:$A,$A1446,Dados!$S:$S,$F1446))</f>
        <v>444</v>
      </c>
      <c r="I1446" s="31">
        <f>IF($H1446="","",_xlfn.MAXIFS(Dados!$R:$R,Dados!$A:$A,$A1446,Dados!$S:$S,$F1446))</f>
        <v>897</v>
      </c>
      <c r="J1446" s="32" t="str">
        <f>IF($D1446&lt;&gt;"Folguista","",IFERROR(INDEX(Parâmetros!$D$52:$G$52,1,MIN(4,MAX(1,$W1446))),""))</f>
        <v/>
      </c>
      <c r="K1446" s="32" t="str">
        <f>IF(OR($AC1446&lt;&gt;"",$Y1446="Folga",$Y1446="Folga trabalhada",$Y1446="Férias (cadastro)",$Y1446="Férias / afastamento",$Y1446="Indeterminado (início da série)"),"",IF(OR($D1446="6x1",$D1446="FF 6x1"),IF(OR(WEEKDAY($F1446,2)=6,WEEKDAY($F1446,2)=7),"6x1 sáb/dom","6x1"),IF($D1446="5x2","5x2",IF($H1446="",IF($D1446="Folguista",$J1446,$E1446),IF(OR($H1446&gt;=Parâmetros!$E$18,$H1446&lt;Parâmetros!$E$19),"C",IF($H1446&lt;Parâmetros!$E$20,"A","B"))))))</f>
        <v>A</v>
      </c>
      <c r="L1446" s="30">
        <f>SUMIFS(Dados!$E:$E,Dados!$A:$A,$A1446,Dados!$S:$S,$F1446)</f>
        <v>7.47</v>
      </c>
      <c r="M1446" s="30">
        <f>IFERROR(INDEX(Parâmetros!$E$6:$E$11,MATCH($K1446,Parâmetros!$A$6:$A$11,0)),"")</f>
        <v>7.58</v>
      </c>
      <c r="N1446" s="33">
        <f t="shared" si="133"/>
        <v>0.98548812664907648</v>
      </c>
      <c r="O1446" s="33">
        <f>Parâmetros!$E$13</f>
        <v>0.8</v>
      </c>
      <c r="P1446" s="32" t="str">
        <f>IF(OR($M1446="",$F1446&gt;Parâmetros!$E$14),"Não","Sim")</f>
        <v>Sim</v>
      </c>
      <c r="Q1446" s="32" t="str">
        <f t="shared" si="134"/>
        <v>Sim</v>
      </c>
      <c r="R1446" s="32" t="str">
        <f t="shared" si="135"/>
        <v>Sim</v>
      </c>
      <c r="S1446" s="30">
        <f t="shared" si="136"/>
        <v>0</v>
      </c>
      <c r="T1446" s="32" t="str">
        <f>IF($Q1446&lt;&gt;"Sim","",IF($N1446&gt;Parâmetros!$E$15,"Sim","Não"))</f>
        <v>Não</v>
      </c>
      <c r="U1446" s="17" t="str">
        <f t="shared" si="137"/>
        <v>Na meta</v>
      </c>
      <c r="V1446" s="17" t="str">
        <f>IF($AC1446&lt;&gt;"",IF($L1446&gt;0,"ATENÇÃO · apontou em dia de "&amp;LOWER($AC1446)&amp;" cadastrado","Exceção cadastrada · "&amp;$AC1446)&amp;IF($AD1446="",""," · "&amp;$AD1446),IF($E1446="Férias",IF($L1446&gt;0,"ATENÇÃO · apontou estando de férias no cadastro","Férias no cadastro"),IF($Y1446="Férias / afastamento","Afastamento · "&amp;($Z1446+$AA1446-1)&amp;" dias seguidos sem apontamento",IF($Y1446="Folga trabalhada","ATENÇÃO · apontou em dia de folga da escala 5x2",IF($Y1446="Folga",IF(AND($D1446="5x2",OR(WEEKDAY($F1446,2)=6,WEEKDAY($F1446,2)=7)),"Folga de fim de semana da escala 5x2",IF(AND(OR($D1446="6x1",$D1446="FF 6x1"),WEEKDAY($F1446,2)=6,FALSE()),"Folga de fim de semana · apontou no domingo anterior",IF(AND(OR($D1446="6x1",$D1446="FF 6x1"),WEEKDAY($F1446,2)=7,AND($A1446=$A1445,$L1445&gt;0)),"Folga de fim de semana · apontou no sábado",IF(AND(OR($D1446="6x1",$D1446="FF 6x1"),OR(WEEKDAY($F1446,2)=6,WEEKDAY($F1446,2)=7)),"Folga de fim de semana · sem apontamento no sábado nem no domingo","Folga prevista pelo ciclo")))),IF($Y1446="Indeterminado (início da série)","Sem histórico anterior — informe o dia do ciclo no Cadastro",IF($Y1446="Falta de registro",IF(OR(OR($D1446="6x1",$D1446="FF 6x1"),$D1446="5x2"),"FALTA DE REGISTRO · dia útil da escala "&amp;$E1446,"FALTA DE REGISTRO · dia "&amp;$W1446&amp;" de "&amp;IFERROR(INDEX(Parâmetros!$B$39:$B$48,MATCH($E1446,Parâmetros!$A$39:$A$48,0)),99)&amp;" do ciclo"),IF(OR($D1446="6x1",$D1446="FF 6x1"),IF(OR(AND(WEEKDAY($F1446,2)=6,AND($A1446=$A1447,$L1447&gt;0)),AND(WEEKDAY($F1446,2)=7,AND($A1446=$A1445,$L1445&gt;0))),"ATENÇÃO · apontou sábado e domingo no mesmo fim de semana",IF(OR(WEEKDAY($F1446,2)=6,WEEKDAY($F1446,2)=7),"Jornada de fim de semana do 6x1",IF(OR($H1446&gt;=Parâmetros!$E$20,$H1446&lt;Parâmetros!$E$19),"ATENÇÃO · 6x1 apontou fora do horário diurno","Jornada fixa do 6x1"))),IF($D1446="5x2","Jornada fixa do 5x2",IF($D1446="Folguista",IF($J1446=$K1446,"Evidência confirma sequência","DIVERGE · sequência "&amp;$J1446&amp;" × evidência "&amp;$K1446),IF($K1446=$E1446,"Evidência confirma cadastro","DIVERGE · cadastro "&amp;$E1446&amp;" × evidência "&amp;$K1446)))))))))))</f>
        <v>Evidência confirma cadastro</v>
      </c>
      <c r="W1446" s="34">
        <f>IF(OR(OR($D1446="6x1",$D1446="FF 6x1"),$D1446="5x2"),"",IF($AB1446&lt;&gt;$AB1445,IF(IFERROR(INDEX(Cadastro!$F$5:$F$243,$AB1446),"")="",IF($L1446&gt;0,1,0),IF(IFERROR(INDEX(Cadastro!$F$5:$F$243,$AB1446),"")&lt;=IFERROR(INDEX(Parâmetros!$B$39:$B$48,MATCH($E1446,Parâmetros!$A$39:$A$48,0)),99),IFERROR(INDEX(Cadastro!$F$5:$F$243,$AB1446),""),0)),IF($L1446&gt;0,IF(N($X1445)&gt;0,1,N($W1445)+1),IF(AND($L1446=0,OR(N($W1445)&gt;=IFERROR(INDEX(Parâmetros!$B$39:$B$48,MATCH($E1446,Parâmetros!$A$39:$A$48,0)),99),AND(N($X1445)&gt;0,N($X1445)&lt;IFERROR(INDEX(Parâmetros!$C$39:$C$48,MATCH($E1446,Parâmetros!$A$39:$A$48,0)),0)))),0,N($W1445)+1))))</f>
        <v>4</v>
      </c>
      <c r="X1446" s="34">
        <f>IF(OR(OR($D1446="6x1",$D1446="FF 6x1"),$D1446="5x2"),"",IF($AB1446&lt;&gt;$AB1445,IF(IFERROR(INDEX(Cadastro!$F$5:$F$243,$AB1446),"")="",0,IF(IFERROR(INDEX(Cadastro!$F$5:$F$243,$AB1446),"")&gt;IFERROR(INDEX(Parâmetros!$B$39:$B$48,MATCH($E1446,Parâmetros!$A$39:$A$48,0)),99),IFERROR(INDEX(Cadastro!$F$5:$F$243,$AB1446),"")-IFERROR(INDEX(Parâmetros!$B$39:$B$48,MATCH($E1446,Parâmetros!$A$39:$A$48,0)),99),0)),IF(AND($L1446=0,OR(N($W1445)&gt;=IFERROR(INDEX(Parâmetros!$B$39:$B$48,MATCH($E1446,Parâmetros!$A$39:$A$48,0)),99),AND(N($X1445)&gt;0,N($X1445)&lt;IFERROR(INDEX(Parâmetros!$C$39:$C$48,MATCH($E1446,Parâmetros!$A$39:$A$48,0)),0)))),N($X1445)+1,0)))</f>
        <v>0</v>
      </c>
      <c r="Y1446" t="str">
        <f>IF($AC1446&lt;&gt;"",IF($L1446&gt;0,$AC1446&amp;" · com apontamento",$AC1446),IF($E1446="Férias",IF($L1446&gt;0,"Férias · com apontamento","Férias (cadastro)"),IF(($Z1446+$AA1446-1)&gt;Parâmetros!$E$16,"Férias / afastamento",IF(AND($D1446="5x2",OR(WEEKDAY($F1446,2)=6,WEEKDAY($F1446,2)=7)),IF($L1446&gt;0,"Folga trabalhada","Folga"),IF($L1446&gt;0,"Trabalhado",IF(OR(OR($D1446="6x1",$D1446="FF 6x1"),$D1446="5x2"),IF(AND(OR($D1446="6x1",$D1446="FF 6x1"),OR(WEEKDAY($F1446,2)=6,WEEKDAY($F1446,2)=7)),"Folga","Falta de registro"),IF(AND($AB1446&lt;&gt;$AB1445,IFERROR(INDEX(Cadastro!$F$5:$F$243,$AB1446),"")=""),"Indeterminado (início da série)",IF($X1446&gt;0,"Folga","Falta de registro"))))))))</f>
        <v>Trabalhado</v>
      </c>
      <c r="Z1446" s="34">
        <f>IF(OR($L1446&gt;0,$F1446&gt;Parâmetros!$E$14),0,IF($A1446&lt;&gt;$A1445,1,N($Z1445)+1))</f>
        <v>0</v>
      </c>
      <c r="AA1446" s="34">
        <f>IF(OR($L1446&gt;0,$F1446&gt;Parâmetros!$E$14),0,IF(OR($A1446&lt;&gt;$A1447,$F1447&gt;Parâmetros!$E$14),1,N($AA1447)+1))</f>
        <v>0</v>
      </c>
      <c r="AB1446" s="31">
        <f>IFERROR(MATCH($A1446&amp;"|"&amp;TEXT(_xlfn.MAXIFS(Cadastro!$E$5:$E$243,Cadastro!$A$5:$A$243,$A1446,Cadastro!$E$5:$E$243,"&lt;="&amp;$F1446),"yyyymmdd"),Cadastro!$I$5:$I$243,0),"")</f>
        <v>183</v>
      </c>
      <c r="AC1446" t="str">
        <f>IFERROR(_xlfn.SINGLE(INDEX(Exceções!$D$5:$D$203,MATCH($A1446&amp;"|"&amp;$F1446,Exceções!$F$5:$F$203,0))),"")</f>
        <v/>
      </c>
      <c r="AD1446" t="str">
        <f>IF($AC1446="","",IFERROR(_xlfn.SINGLE(INDEX(Exceções!$E$5:$E$203,MATCH($A1446&amp;"|"&amp;$F1446,Exceções!$F$5:$F$203,0))),""))</f>
        <v/>
      </c>
    </row>
    <row r="1447" spans="1:30" ht="15" hidden="1" customHeight="1" x14ac:dyDescent="0.25">
      <c r="A1447" s="31">
        <v>54846</v>
      </c>
      <c r="B1447" s="17" t="s">
        <v>67</v>
      </c>
      <c r="C1447" s="17" t="str">
        <f>IFERROR(INDEX(Cadastro!$C$5:$C$243,$AB1447),"NÃO INFORMADO")</f>
        <v>USI</v>
      </c>
      <c r="D1447" s="17" t="str">
        <f>IFERROR(INDEX(Cadastro!$D$5:$D$243,$AB1447),"")</f>
        <v>A</v>
      </c>
      <c r="E1447" s="17" t="str">
        <f>IFERROR(INDEX(Cadastro!$G$5:$G$243,$AB1447),"")</f>
        <v>A</v>
      </c>
      <c r="F1447" s="29">
        <v>46317</v>
      </c>
      <c r="G1447" s="32" t="str">
        <f t="shared" si="132"/>
        <v>qui</v>
      </c>
      <c r="H1447" s="31">
        <f>IF($L1447=0,"",_xlfn.MINIFS(Dados!$Q:$Q,Dados!$A:$A,$A1447,Dados!$S:$S,$F1447))</f>
        <v>425</v>
      </c>
      <c r="I1447" s="31">
        <f>IF($H1447="","",_xlfn.MAXIFS(Dados!$R:$R,Dados!$A:$A,$A1447,Dados!$S:$S,$F1447))</f>
        <v>910</v>
      </c>
      <c r="J1447" s="32" t="str">
        <f>IF($D1447&lt;&gt;"Folguista","",IFERROR(INDEX(Parâmetros!$D$52:$G$52,1,MIN(4,MAX(1,$W1447))),""))</f>
        <v/>
      </c>
      <c r="K1447" s="32" t="str">
        <f>IF(OR($AC1447&lt;&gt;"",$Y1447="Folga",$Y1447="Folga trabalhada",$Y1447="Férias (cadastro)",$Y1447="Férias / afastamento",$Y1447="Indeterminado (início da série)"),"",IF(OR($D1447="6x1",$D1447="FF 6x1"),IF(OR(WEEKDAY($F1447,2)=6,WEEKDAY($F1447,2)=7),"6x1 sáb/dom","6x1"),IF($D1447="5x2","5x2",IF($H1447="",IF($D1447="Folguista",$J1447,$E1447),IF(OR($H1447&gt;=Parâmetros!$E$18,$H1447&lt;Parâmetros!$E$19),"C",IF($H1447&lt;Parâmetros!$E$20,"A","B"))))))</f>
        <v>A</v>
      </c>
      <c r="L1447" s="30">
        <f>SUMIFS(Dados!$E:$E,Dados!$A:$A,$A1447,Dados!$S:$S,$F1447)</f>
        <v>7.9799999999999995</v>
      </c>
      <c r="M1447" s="30">
        <f>IFERROR(INDEX(Parâmetros!$E$6:$E$11,MATCH($K1447,Parâmetros!$A$6:$A$11,0)),"")</f>
        <v>7.58</v>
      </c>
      <c r="N1447" s="33">
        <f t="shared" si="133"/>
        <v>1.0527704485488125</v>
      </c>
      <c r="O1447" s="33">
        <f>Parâmetros!$E$13</f>
        <v>0.8</v>
      </c>
      <c r="P1447" s="32" t="str">
        <f>IF(OR($M1447="",$F1447&gt;Parâmetros!$E$14),"Não","Sim")</f>
        <v>Sim</v>
      </c>
      <c r="Q1447" s="32" t="str">
        <f t="shared" si="134"/>
        <v>Sim</v>
      </c>
      <c r="R1447" s="32" t="str">
        <f t="shared" si="135"/>
        <v>Sim</v>
      </c>
      <c r="S1447" s="30">
        <f t="shared" si="136"/>
        <v>0</v>
      </c>
      <c r="T1447" s="32" t="str">
        <f>IF($Q1447&lt;&gt;"Sim","",IF($N1447&gt;Parâmetros!$E$15,"Sim","Não"))</f>
        <v>Sim</v>
      </c>
      <c r="U1447" s="17" t="str">
        <f t="shared" si="137"/>
        <v>Na meta</v>
      </c>
      <c r="V1447" s="17" t="str">
        <f>IF($AC1447&lt;&gt;"",IF($L1447&gt;0,"ATENÇÃO · apontou em dia de "&amp;LOWER($AC1447)&amp;" cadastrado","Exceção cadastrada · "&amp;$AC1447)&amp;IF($AD1447="",""," · "&amp;$AD1447),IF($E1447="Férias",IF($L1447&gt;0,"ATENÇÃO · apontou estando de férias no cadastro","Férias no cadastro"),IF($Y1447="Férias / afastamento","Afastamento · "&amp;($Z1447+$AA1447-1)&amp;" dias seguidos sem apontamento",IF($Y1447="Folga trabalhada","ATENÇÃO · apontou em dia de folga da escala 5x2",IF($Y1447="Folga",IF(AND($D1447="5x2",OR(WEEKDAY($F1447,2)=6,WEEKDAY($F1447,2)=7)),"Folga de fim de semana da escala 5x2",IF(AND(OR($D1447="6x1",$D1447="FF 6x1"),WEEKDAY($F1447,2)=6,FALSE()),"Folga de fim de semana · apontou no domingo anterior",IF(AND(OR($D1447="6x1",$D1447="FF 6x1"),WEEKDAY($F1447,2)=7,AND($A1447=$A1446,$L1446&gt;0)),"Folga de fim de semana · apontou no sábado",IF(AND(OR($D1447="6x1",$D1447="FF 6x1"),OR(WEEKDAY($F1447,2)=6,WEEKDAY($F1447,2)=7)),"Folga de fim de semana · sem apontamento no sábado nem no domingo","Folga prevista pelo ciclo")))),IF($Y1447="Indeterminado (início da série)","Sem histórico anterior — informe o dia do ciclo no Cadastro",IF($Y1447="Falta de registro",IF(OR(OR($D1447="6x1",$D1447="FF 6x1"),$D1447="5x2"),"FALTA DE REGISTRO · dia útil da escala "&amp;$E1447,"FALTA DE REGISTRO · dia "&amp;$W1447&amp;" de "&amp;IFERROR(INDEX(Parâmetros!$B$39:$B$48,MATCH($E1447,Parâmetros!$A$39:$A$48,0)),99)&amp;" do ciclo"),IF(OR($D1447="6x1",$D1447="FF 6x1"),IF(OR(AND(WEEKDAY($F1447,2)=6,AND($A1447=$A1448,$L1448&gt;0)),AND(WEEKDAY($F1447,2)=7,AND($A1447=$A1446,$L1446&gt;0))),"ATENÇÃO · apontou sábado e domingo no mesmo fim de semana",IF(OR(WEEKDAY($F1447,2)=6,WEEKDAY($F1447,2)=7),"Jornada de fim de semana do 6x1",IF(OR($H1447&gt;=Parâmetros!$E$20,$H1447&lt;Parâmetros!$E$19),"ATENÇÃO · 6x1 apontou fora do horário diurno","Jornada fixa do 6x1"))),IF($D1447="5x2","Jornada fixa do 5x2",IF($D1447="Folguista",IF($J1447=$K1447,"Evidência confirma sequência","DIVERGE · sequência "&amp;$J1447&amp;" × evidência "&amp;$K1447),IF($K1447=$E1447,"Evidência confirma cadastro","DIVERGE · cadastro "&amp;$E1447&amp;" × evidência "&amp;$K1447)))))))))))</f>
        <v>Evidência confirma cadastro</v>
      </c>
      <c r="W1447" s="34">
        <f>IF(OR(OR($D1447="6x1",$D1447="FF 6x1"),$D1447="5x2"),"",IF($AB1447&lt;&gt;$AB1446,IF(IFERROR(INDEX(Cadastro!$F$5:$F$243,$AB1447),"")="",IF($L1447&gt;0,1,0),IF(IFERROR(INDEX(Cadastro!$F$5:$F$243,$AB1447),"")&lt;=IFERROR(INDEX(Parâmetros!$B$39:$B$48,MATCH($E1447,Parâmetros!$A$39:$A$48,0)),99),IFERROR(INDEX(Cadastro!$F$5:$F$243,$AB1447),""),0)),IF($L1447&gt;0,IF(N($X1446)&gt;0,1,N($W1446)+1),IF(AND($L1447=0,OR(N($W1446)&gt;=IFERROR(INDEX(Parâmetros!$B$39:$B$48,MATCH($E1447,Parâmetros!$A$39:$A$48,0)),99),AND(N($X1446)&gt;0,N($X1446)&lt;IFERROR(INDEX(Parâmetros!$C$39:$C$48,MATCH($E1447,Parâmetros!$A$39:$A$48,0)),0)))),0,N($W1446)+1))))</f>
        <v>5</v>
      </c>
      <c r="X1447" s="34">
        <f>IF(OR(OR($D1447="6x1",$D1447="FF 6x1"),$D1447="5x2"),"",IF($AB1447&lt;&gt;$AB1446,IF(IFERROR(INDEX(Cadastro!$F$5:$F$243,$AB1447),"")="",0,IF(IFERROR(INDEX(Cadastro!$F$5:$F$243,$AB1447),"")&gt;IFERROR(INDEX(Parâmetros!$B$39:$B$48,MATCH($E1447,Parâmetros!$A$39:$A$48,0)),99),IFERROR(INDEX(Cadastro!$F$5:$F$243,$AB1447),"")-IFERROR(INDEX(Parâmetros!$B$39:$B$48,MATCH($E1447,Parâmetros!$A$39:$A$48,0)),99),0)),IF(AND($L1447=0,OR(N($W1446)&gt;=IFERROR(INDEX(Parâmetros!$B$39:$B$48,MATCH($E1447,Parâmetros!$A$39:$A$48,0)),99),AND(N($X1446)&gt;0,N($X1446)&lt;IFERROR(INDEX(Parâmetros!$C$39:$C$48,MATCH($E1447,Parâmetros!$A$39:$A$48,0)),0)))),N($X1446)+1,0)))</f>
        <v>0</v>
      </c>
      <c r="Y1447" t="str">
        <f>IF($AC1447&lt;&gt;"",IF($L1447&gt;0,$AC1447&amp;" · com apontamento",$AC1447),IF($E1447="Férias",IF($L1447&gt;0,"Férias · com apontamento","Férias (cadastro)"),IF(($Z1447+$AA1447-1)&gt;Parâmetros!$E$16,"Férias / afastamento",IF(AND($D1447="5x2",OR(WEEKDAY($F1447,2)=6,WEEKDAY($F1447,2)=7)),IF($L1447&gt;0,"Folga trabalhada","Folga"),IF($L1447&gt;0,"Trabalhado",IF(OR(OR($D1447="6x1",$D1447="FF 6x1"),$D1447="5x2"),IF(AND(OR($D1447="6x1",$D1447="FF 6x1"),OR(WEEKDAY($F1447,2)=6,WEEKDAY($F1447,2)=7)),"Folga","Falta de registro"),IF(AND($AB1447&lt;&gt;$AB1446,IFERROR(INDEX(Cadastro!$F$5:$F$243,$AB1447),"")=""),"Indeterminado (início da série)",IF($X1447&gt;0,"Folga","Falta de registro"))))))))</f>
        <v>Trabalhado</v>
      </c>
      <c r="Z1447" s="34">
        <f>IF(OR($L1447&gt;0,$F1447&gt;Parâmetros!$E$14),0,IF($A1447&lt;&gt;$A1446,1,N($Z1446)+1))</f>
        <v>0</v>
      </c>
      <c r="AA1447" s="34">
        <f>IF(OR($L1447&gt;0,$F1447&gt;Parâmetros!$E$14),0,IF(OR($A1447&lt;&gt;$A1448,$F1448&gt;Parâmetros!$E$14),1,N($AA1448)+1))</f>
        <v>0</v>
      </c>
      <c r="AB1447" s="31">
        <f>IFERROR(MATCH($A1447&amp;"|"&amp;TEXT(_xlfn.MAXIFS(Cadastro!$E$5:$E$243,Cadastro!$A$5:$A$243,$A1447,Cadastro!$E$5:$E$243,"&lt;="&amp;$F1447),"yyyymmdd"),Cadastro!$I$5:$I$243,0),"")</f>
        <v>183</v>
      </c>
      <c r="AC1447" t="str">
        <f>IFERROR(_xlfn.SINGLE(INDEX(Exceções!$D$5:$D$203,MATCH($A1447&amp;"|"&amp;$F1447,Exceções!$F$5:$F$203,0))),"")</f>
        <v/>
      </c>
      <c r="AD1447" t="str">
        <f>IF($AC1447="","",IFERROR(_xlfn.SINGLE(INDEX(Exceções!$E$5:$E$203,MATCH($A1447&amp;"|"&amp;$F1447,Exceções!$F$5:$F$203,0))),""))</f>
        <v/>
      </c>
    </row>
    <row r="1448" spans="1:30" ht="15" hidden="1" customHeight="1" x14ac:dyDescent="0.25">
      <c r="A1448" s="31">
        <v>54846</v>
      </c>
      <c r="B1448" s="17" t="s">
        <v>67</v>
      </c>
      <c r="C1448" s="17" t="str">
        <f>IFERROR(INDEX(Cadastro!$C$5:$C$243,$AB1448),"NÃO INFORMADO")</f>
        <v>USI</v>
      </c>
      <c r="D1448" s="17" t="str">
        <f>IFERROR(INDEX(Cadastro!$D$5:$D$243,$AB1448),"")</f>
        <v>A</v>
      </c>
      <c r="E1448" s="17" t="str">
        <f>IFERROR(INDEX(Cadastro!$G$5:$G$243,$AB1448),"")</f>
        <v>A</v>
      </c>
      <c r="F1448" s="29">
        <v>46318</v>
      </c>
      <c r="G1448" s="32" t="str">
        <f t="shared" si="132"/>
        <v>sex</v>
      </c>
      <c r="H1448" s="31" t="str">
        <f>IF($L1448=0,"",_xlfn.MINIFS(Dados!$Q:$Q,Dados!$A:$A,$A1448,Dados!$S:$S,$F1448))</f>
        <v/>
      </c>
      <c r="I1448" s="31" t="str">
        <f>IF($H1448="","",_xlfn.MAXIFS(Dados!$R:$R,Dados!$A:$A,$A1448,Dados!$S:$S,$F1448))</f>
        <v/>
      </c>
      <c r="J1448" s="32" t="str">
        <f>IF($D1448&lt;&gt;"Folguista","",IFERROR(INDEX(Parâmetros!$D$52:$G$52,1,MIN(4,MAX(1,$W1448))),""))</f>
        <v/>
      </c>
      <c r="K1448" s="32" t="str">
        <f>IF(OR($AC1448&lt;&gt;"",$Y1448="Folga",$Y1448="Folga trabalhada",$Y1448="Férias (cadastro)",$Y1448="Férias / afastamento",$Y1448="Indeterminado (início da série)"),"",IF(OR($D1448="6x1",$D1448="FF 6x1"),IF(OR(WEEKDAY($F1448,2)=6,WEEKDAY($F1448,2)=7),"6x1 sáb/dom","6x1"),IF($D1448="5x2","5x2",IF($H1448="",IF($D1448="Folguista",$J1448,$E1448),IF(OR($H1448&gt;=Parâmetros!$E$18,$H1448&lt;Parâmetros!$E$19),"C",IF($H1448&lt;Parâmetros!$E$20,"A","B"))))))</f>
        <v/>
      </c>
      <c r="L1448" s="30">
        <f>SUMIFS(Dados!$E:$E,Dados!$A:$A,$A1448,Dados!$S:$S,$F1448)</f>
        <v>0</v>
      </c>
      <c r="M1448" s="30" t="str">
        <f>IFERROR(INDEX(Parâmetros!$E$6:$E$11,MATCH($K1448,Parâmetros!$A$6:$A$11,0)),"")</f>
        <v/>
      </c>
      <c r="N1448" s="33" t="str">
        <f t="shared" si="133"/>
        <v/>
      </c>
      <c r="O1448" s="33">
        <f>Parâmetros!$E$13</f>
        <v>0.8</v>
      </c>
      <c r="P1448" s="32" t="str">
        <f>IF(OR($M1448="",$F1448&gt;Parâmetros!$E$14),"Não","Sim")</f>
        <v>Não</v>
      </c>
      <c r="Q1448" s="32" t="str">
        <f t="shared" si="134"/>
        <v/>
      </c>
      <c r="R1448" s="32" t="str">
        <f t="shared" si="135"/>
        <v/>
      </c>
      <c r="S1448" s="30" t="str">
        <f t="shared" si="136"/>
        <v/>
      </c>
      <c r="T1448" s="32" t="str">
        <f>IF($Q1448&lt;&gt;"Sim","",IF($N1448&gt;Parâmetros!$E$15,"Sim","Não"))</f>
        <v/>
      </c>
      <c r="U1448" s="17" t="str">
        <f t="shared" si="137"/>
        <v>Folga</v>
      </c>
      <c r="V1448" s="17" t="str">
        <f>IF($AC1448&lt;&gt;"",IF($L1448&gt;0,"ATENÇÃO · apontou em dia de "&amp;LOWER($AC1448)&amp;" cadastrado","Exceção cadastrada · "&amp;$AC1448)&amp;IF($AD1448="",""," · "&amp;$AD1448),IF($E1448="Férias",IF($L1448&gt;0,"ATENÇÃO · apontou estando de férias no cadastro","Férias no cadastro"),IF($Y1448="Férias / afastamento","Afastamento · "&amp;($Z1448+$AA1448-1)&amp;" dias seguidos sem apontamento",IF($Y1448="Folga trabalhada","ATENÇÃO · apontou em dia de folga da escala 5x2",IF($Y1448="Folga",IF(AND($D1448="5x2",OR(WEEKDAY($F1448,2)=6,WEEKDAY($F1448,2)=7)),"Folga de fim de semana da escala 5x2",IF(AND(OR($D1448="6x1",$D1448="FF 6x1"),WEEKDAY($F1448,2)=6,FALSE()),"Folga de fim de semana · apontou no domingo anterior",IF(AND(OR($D1448="6x1",$D1448="FF 6x1"),WEEKDAY($F1448,2)=7,AND($A1448=$A1447,$L1447&gt;0)),"Folga de fim de semana · apontou no sábado",IF(AND(OR($D1448="6x1",$D1448="FF 6x1"),OR(WEEKDAY($F1448,2)=6,WEEKDAY($F1448,2)=7)),"Folga de fim de semana · sem apontamento no sábado nem no domingo","Folga prevista pelo ciclo")))),IF($Y1448="Indeterminado (início da série)","Sem histórico anterior — informe o dia do ciclo no Cadastro",IF($Y1448="Falta de registro",IF(OR(OR($D1448="6x1",$D1448="FF 6x1"),$D1448="5x2"),"FALTA DE REGISTRO · dia útil da escala "&amp;$E1448,"FALTA DE REGISTRO · dia "&amp;$W1448&amp;" de "&amp;IFERROR(INDEX(Parâmetros!$B$39:$B$48,MATCH($E1448,Parâmetros!$A$39:$A$48,0)),99)&amp;" do ciclo"),IF(OR($D1448="6x1",$D1448="FF 6x1"),IF(OR(AND(WEEKDAY($F1448,2)=6,AND($A1448=$A1449,$L1449&gt;0)),AND(WEEKDAY($F1448,2)=7,AND($A1448=$A1447,$L1447&gt;0))),"ATENÇÃO · apontou sábado e domingo no mesmo fim de semana",IF(OR(WEEKDAY($F1448,2)=6,WEEKDAY($F1448,2)=7),"Jornada de fim de semana do 6x1",IF(OR($H1448&gt;=Parâmetros!$E$20,$H1448&lt;Parâmetros!$E$19),"ATENÇÃO · 6x1 apontou fora do horário diurno","Jornada fixa do 6x1"))),IF($D1448="5x2","Jornada fixa do 5x2",IF($D1448="Folguista",IF($J1448=$K1448,"Evidência confirma sequência","DIVERGE · sequência "&amp;$J1448&amp;" × evidência "&amp;$K1448),IF($K1448=$E1448,"Evidência confirma cadastro","DIVERGE · cadastro "&amp;$E1448&amp;" × evidência "&amp;$K1448)))))))))))</f>
        <v>Folga prevista pelo ciclo</v>
      </c>
      <c r="W1448" s="34">
        <f>IF(OR(OR($D1448="6x1",$D1448="FF 6x1"),$D1448="5x2"),"",IF($AB1448&lt;&gt;$AB1447,IF(IFERROR(INDEX(Cadastro!$F$5:$F$243,$AB1448),"")="",IF($L1448&gt;0,1,0),IF(IFERROR(INDEX(Cadastro!$F$5:$F$243,$AB1448),"")&lt;=IFERROR(INDEX(Parâmetros!$B$39:$B$48,MATCH($E1448,Parâmetros!$A$39:$A$48,0)),99),IFERROR(INDEX(Cadastro!$F$5:$F$243,$AB1448),""),0)),IF($L1448&gt;0,IF(N($X1447)&gt;0,1,N($W1447)+1),IF(AND($L1448=0,OR(N($W1447)&gt;=IFERROR(INDEX(Parâmetros!$B$39:$B$48,MATCH($E1448,Parâmetros!$A$39:$A$48,0)),99),AND(N($X1447)&gt;0,N($X1447)&lt;IFERROR(INDEX(Parâmetros!$C$39:$C$48,MATCH($E1448,Parâmetros!$A$39:$A$48,0)),0)))),0,N($W1447)+1))))</f>
        <v>0</v>
      </c>
      <c r="X1448" s="34">
        <f>IF(OR(OR($D1448="6x1",$D1448="FF 6x1"),$D1448="5x2"),"",IF($AB1448&lt;&gt;$AB1447,IF(IFERROR(INDEX(Cadastro!$F$5:$F$243,$AB1448),"")="",0,IF(IFERROR(INDEX(Cadastro!$F$5:$F$243,$AB1448),"")&gt;IFERROR(INDEX(Parâmetros!$B$39:$B$48,MATCH($E1448,Parâmetros!$A$39:$A$48,0)),99),IFERROR(INDEX(Cadastro!$F$5:$F$243,$AB1448),"")-IFERROR(INDEX(Parâmetros!$B$39:$B$48,MATCH($E1448,Parâmetros!$A$39:$A$48,0)),99),0)),IF(AND($L1448=0,OR(N($W1447)&gt;=IFERROR(INDEX(Parâmetros!$B$39:$B$48,MATCH($E1448,Parâmetros!$A$39:$A$48,0)),99),AND(N($X1447)&gt;0,N($X1447)&lt;IFERROR(INDEX(Parâmetros!$C$39:$C$48,MATCH($E1448,Parâmetros!$A$39:$A$48,0)),0)))),N($X1447)+1,0)))</f>
        <v>1</v>
      </c>
      <c r="Y1448" t="str">
        <f>IF($AC1448&lt;&gt;"",IF($L1448&gt;0,$AC1448&amp;" · com apontamento",$AC1448),IF($E1448="Férias",IF($L1448&gt;0,"Férias · com apontamento","Férias (cadastro)"),IF(($Z1448+$AA1448-1)&gt;Parâmetros!$E$16,"Férias / afastamento",IF(AND($D1448="5x2",OR(WEEKDAY($F1448,2)=6,WEEKDAY($F1448,2)=7)),IF($L1448&gt;0,"Folga trabalhada","Folga"),IF($L1448&gt;0,"Trabalhado",IF(OR(OR($D1448="6x1",$D1448="FF 6x1"),$D1448="5x2"),IF(AND(OR($D1448="6x1",$D1448="FF 6x1"),OR(WEEKDAY($F1448,2)=6,WEEKDAY($F1448,2)=7)),"Folga","Falta de registro"),IF(AND($AB1448&lt;&gt;$AB1447,IFERROR(INDEX(Cadastro!$F$5:$F$243,$AB1448),"")=""),"Indeterminado (início da série)",IF($X1448&gt;0,"Folga","Falta de registro"))))))))</f>
        <v>Folga</v>
      </c>
      <c r="Z1448" s="34">
        <f>IF(OR($L1448&gt;0,$F1448&gt;Parâmetros!$E$14),0,IF($A1448&lt;&gt;$A1447,1,N($Z1447)+1))</f>
        <v>1</v>
      </c>
      <c r="AA1448" s="34">
        <f>IF(OR($L1448&gt;0,$F1448&gt;Parâmetros!$E$14),0,IF(OR($A1448&lt;&gt;$A1449,$F1449&gt;Parâmetros!$E$14),1,N($AA1449)+1))</f>
        <v>1</v>
      </c>
      <c r="AB1448" s="31">
        <f>IFERROR(MATCH($A1448&amp;"|"&amp;TEXT(_xlfn.MAXIFS(Cadastro!$E$5:$E$243,Cadastro!$A$5:$A$243,$A1448,Cadastro!$E$5:$E$243,"&lt;="&amp;$F1448),"yyyymmdd"),Cadastro!$I$5:$I$243,0),"")</f>
        <v>183</v>
      </c>
      <c r="AC1448" t="str">
        <f>IFERROR(_xlfn.SINGLE(INDEX(Exceções!$D$5:$D$203,MATCH($A1448&amp;"|"&amp;$F1448,Exceções!$F$5:$F$203,0))),"")</f>
        <v/>
      </c>
      <c r="AD1448" t="str">
        <f>IF($AC1448="","",IFERROR(_xlfn.SINGLE(INDEX(Exceções!$E$5:$E$203,MATCH($A1448&amp;"|"&amp;$F1448,Exceções!$F$5:$F$203,0))),""))</f>
        <v/>
      </c>
    </row>
    <row r="1449" spans="1:30" ht="15" hidden="1" customHeight="1" x14ac:dyDescent="0.25">
      <c r="A1449" s="31">
        <v>54846</v>
      </c>
      <c r="B1449" s="17" t="s">
        <v>67</v>
      </c>
      <c r="C1449" s="17" t="str">
        <f>IFERROR(INDEX(Cadastro!$C$5:$C$243,$AB1449),"NÃO INFORMADO")</f>
        <v>USI</v>
      </c>
      <c r="D1449" s="17" t="str">
        <f>IFERROR(INDEX(Cadastro!$D$5:$D$243,$AB1449),"")</f>
        <v>A</v>
      </c>
      <c r="E1449" s="17" t="str">
        <f>IFERROR(INDEX(Cadastro!$G$5:$G$243,$AB1449),"")</f>
        <v>A</v>
      </c>
      <c r="F1449" s="29">
        <v>46319</v>
      </c>
      <c r="G1449" s="32" t="str">
        <f t="shared" si="132"/>
        <v>sáb</v>
      </c>
      <c r="H1449" s="31" t="str">
        <f>IF($L1449=0,"",_xlfn.MINIFS(Dados!$Q:$Q,Dados!$A:$A,$A1449,Dados!$S:$S,$F1449))</f>
        <v/>
      </c>
      <c r="I1449" s="31" t="str">
        <f>IF($H1449="","",_xlfn.MAXIFS(Dados!$R:$R,Dados!$A:$A,$A1449,Dados!$S:$S,$F1449))</f>
        <v/>
      </c>
      <c r="J1449" s="32" t="str">
        <f>IF($D1449&lt;&gt;"Folguista","",IFERROR(INDEX(Parâmetros!$D$52:$G$52,1,MIN(4,MAX(1,$W1449))),""))</f>
        <v/>
      </c>
      <c r="K1449" s="32" t="str">
        <f>IF(OR($AC1449&lt;&gt;"",$Y1449="Folga",$Y1449="Folga trabalhada",$Y1449="Férias (cadastro)",$Y1449="Férias / afastamento",$Y1449="Indeterminado (início da série)"),"",IF(OR($D1449="6x1",$D1449="FF 6x1"),IF(OR(WEEKDAY($F1449,2)=6,WEEKDAY($F1449,2)=7),"6x1 sáb/dom","6x1"),IF($D1449="5x2","5x2",IF($H1449="",IF($D1449="Folguista",$J1449,$E1449),IF(OR($H1449&gt;=Parâmetros!$E$18,$H1449&lt;Parâmetros!$E$19),"C",IF($H1449&lt;Parâmetros!$E$20,"A","B"))))))</f>
        <v>A</v>
      </c>
      <c r="L1449" s="30">
        <f>SUMIFS(Dados!$E:$E,Dados!$A:$A,$A1449,Dados!$S:$S,$F1449)</f>
        <v>0</v>
      </c>
      <c r="M1449" s="30">
        <f>IFERROR(INDEX(Parâmetros!$E$6:$E$11,MATCH($K1449,Parâmetros!$A$6:$A$11,0)),"")</f>
        <v>7.58</v>
      </c>
      <c r="N1449" s="33">
        <f t="shared" si="133"/>
        <v>0</v>
      </c>
      <c r="O1449" s="33">
        <f>Parâmetros!$E$13</f>
        <v>0.8</v>
      </c>
      <c r="P1449" s="32" t="str">
        <f>IF(OR($M1449="",$F1449&gt;Parâmetros!$E$14),"Não","Sim")</f>
        <v>Não</v>
      </c>
      <c r="Q1449" s="32" t="str">
        <f t="shared" si="134"/>
        <v/>
      </c>
      <c r="R1449" s="32" t="str">
        <f t="shared" si="135"/>
        <v/>
      </c>
      <c r="S1449" s="30" t="str">
        <f t="shared" si="136"/>
        <v/>
      </c>
      <c r="T1449" s="32" t="str">
        <f>IF($Q1449&lt;&gt;"Sim","",IF($N1449&gt;Parâmetros!$E$15,"Sim","Não"))</f>
        <v/>
      </c>
      <c r="U1449" s="17" t="str">
        <f t="shared" si="137"/>
        <v>Fora da apuração</v>
      </c>
      <c r="V1449" s="17" t="str">
        <f>IF($AC1449&lt;&gt;"",IF($L1449&gt;0,"ATENÇÃO · apontou em dia de "&amp;LOWER($AC1449)&amp;" cadastrado","Exceção cadastrada · "&amp;$AC1449)&amp;IF($AD1449="",""," · "&amp;$AD1449),IF($E1449="Férias",IF($L1449&gt;0,"ATENÇÃO · apontou estando de férias no cadastro","Férias no cadastro"),IF($Y1449="Férias / afastamento","Afastamento · "&amp;($Z1449+$AA1449-1)&amp;" dias seguidos sem apontamento",IF($Y1449="Folga trabalhada","ATENÇÃO · apontou em dia de folga da escala 5x2",IF($Y1449="Folga",IF(AND($D1449="5x2",OR(WEEKDAY($F1449,2)=6,WEEKDAY($F1449,2)=7)),"Folga de fim de semana da escala 5x2",IF(AND(OR($D1449="6x1",$D1449="FF 6x1"),WEEKDAY($F1449,2)=6,FALSE()),"Folga de fim de semana · apontou no domingo anterior",IF(AND(OR($D1449="6x1",$D1449="FF 6x1"),WEEKDAY($F1449,2)=7,AND($A1449=$A1448,$L1448&gt;0)),"Folga de fim de semana · apontou no sábado",IF(AND(OR($D1449="6x1",$D1449="FF 6x1"),OR(WEEKDAY($F1449,2)=6,WEEKDAY($F1449,2)=7)),"Folga de fim de semana · sem apontamento no sábado nem no domingo","Folga prevista pelo ciclo")))),IF($Y1449="Indeterminado (início da série)","Sem histórico anterior — informe o dia do ciclo no Cadastro",IF($Y1449="Falta de registro",IF(OR(OR($D1449="6x1",$D1449="FF 6x1"),$D1449="5x2"),"FALTA DE REGISTRO · dia útil da escala "&amp;$E1449,"FALTA DE REGISTRO · dia "&amp;$W1449&amp;" de "&amp;IFERROR(INDEX(Parâmetros!$B$39:$B$48,MATCH($E1449,Parâmetros!$A$39:$A$48,0)),99)&amp;" do ciclo"),IF(OR($D1449="6x1",$D1449="FF 6x1"),IF(OR(AND(WEEKDAY($F1449,2)=6,AND($A1449=$A1450,$L1450&gt;0)),AND(WEEKDAY($F1449,2)=7,AND($A1449=$A1448,$L1448&gt;0))),"ATENÇÃO · apontou sábado e domingo no mesmo fim de semana",IF(OR(WEEKDAY($F1449,2)=6,WEEKDAY($F1449,2)=7),"Jornada de fim de semana do 6x1",IF(OR($H1449&gt;=Parâmetros!$E$20,$H1449&lt;Parâmetros!$E$19),"ATENÇÃO · 6x1 apontou fora do horário diurno","Jornada fixa do 6x1"))),IF($D1449="5x2","Jornada fixa do 5x2",IF($D1449="Folguista",IF($J1449=$K1449,"Evidência confirma sequência","DIVERGE · sequência "&amp;$J1449&amp;" × evidência "&amp;$K1449),IF($K1449=$E1449,"Evidência confirma cadastro","DIVERGE · cadastro "&amp;$E1449&amp;" × evidência "&amp;$K1449)))))))))))</f>
        <v>FALTA DE REGISTRO · dia 1 de 5 do ciclo</v>
      </c>
      <c r="W1449" s="34">
        <f>IF(OR(OR($D1449="6x1",$D1449="FF 6x1"),$D1449="5x2"),"",IF($AB1449&lt;&gt;$AB1448,IF(IFERROR(INDEX(Cadastro!$F$5:$F$243,$AB1449),"")="",IF($L1449&gt;0,1,0),IF(IFERROR(INDEX(Cadastro!$F$5:$F$243,$AB1449),"")&lt;=IFERROR(INDEX(Parâmetros!$B$39:$B$48,MATCH($E1449,Parâmetros!$A$39:$A$48,0)),99),IFERROR(INDEX(Cadastro!$F$5:$F$243,$AB1449),""),0)),IF($L1449&gt;0,IF(N($X1448)&gt;0,1,N($W1448)+1),IF(AND($L1449=0,OR(N($W1448)&gt;=IFERROR(INDEX(Parâmetros!$B$39:$B$48,MATCH($E1449,Parâmetros!$A$39:$A$48,0)),99),AND(N($X1448)&gt;0,N($X1448)&lt;IFERROR(INDEX(Parâmetros!$C$39:$C$48,MATCH($E1449,Parâmetros!$A$39:$A$48,0)),0)))),0,N($W1448)+1))))</f>
        <v>1</v>
      </c>
      <c r="X1449" s="34">
        <f>IF(OR(OR($D1449="6x1",$D1449="FF 6x1"),$D1449="5x2"),"",IF($AB1449&lt;&gt;$AB1448,IF(IFERROR(INDEX(Cadastro!$F$5:$F$243,$AB1449),"")="",0,IF(IFERROR(INDEX(Cadastro!$F$5:$F$243,$AB1449),"")&gt;IFERROR(INDEX(Parâmetros!$B$39:$B$48,MATCH($E1449,Parâmetros!$A$39:$A$48,0)),99),IFERROR(INDEX(Cadastro!$F$5:$F$243,$AB1449),"")-IFERROR(INDEX(Parâmetros!$B$39:$B$48,MATCH($E1449,Parâmetros!$A$39:$A$48,0)),99),0)),IF(AND($L1449=0,OR(N($W1448)&gt;=IFERROR(INDEX(Parâmetros!$B$39:$B$48,MATCH($E1449,Parâmetros!$A$39:$A$48,0)),99),AND(N($X1448)&gt;0,N($X1448)&lt;IFERROR(INDEX(Parâmetros!$C$39:$C$48,MATCH($E1449,Parâmetros!$A$39:$A$48,0)),0)))),N($X1448)+1,0)))</f>
        <v>0</v>
      </c>
      <c r="Y1449" t="str">
        <f>IF($AC1449&lt;&gt;"",IF($L1449&gt;0,$AC1449&amp;" · com apontamento",$AC1449),IF($E1449="Férias",IF($L1449&gt;0,"Férias · com apontamento","Férias (cadastro)"),IF(($Z1449+$AA1449-1)&gt;Parâmetros!$E$16,"Férias / afastamento",IF(AND($D1449="5x2",OR(WEEKDAY($F1449,2)=6,WEEKDAY($F1449,2)=7)),IF($L1449&gt;0,"Folga trabalhada","Folga"),IF($L1449&gt;0,"Trabalhado",IF(OR(OR($D1449="6x1",$D1449="FF 6x1"),$D1449="5x2"),IF(AND(OR($D1449="6x1",$D1449="FF 6x1"),OR(WEEKDAY($F1449,2)=6,WEEKDAY($F1449,2)=7)),"Folga","Falta de registro"),IF(AND($AB1449&lt;&gt;$AB1448,IFERROR(INDEX(Cadastro!$F$5:$F$243,$AB1449),"")=""),"Indeterminado (início da série)",IF($X1449&gt;0,"Folga","Falta de registro"))))))))</f>
        <v>Falta de registro</v>
      </c>
      <c r="Z1449" s="34">
        <f>IF(OR($L1449&gt;0,$F1449&gt;Parâmetros!$E$14),0,IF($A1449&lt;&gt;$A1448,1,N($Z1448)+1))</f>
        <v>0</v>
      </c>
      <c r="AA1449" s="34">
        <f>IF(OR($L1449&gt;0,$F1449&gt;Parâmetros!$E$14),0,IF(OR($A1449&lt;&gt;$A1450,$F1450&gt;Parâmetros!$E$14),1,N($AA1450)+1))</f>
        <v>0</v>
      </c>
      <c r="AB1449" s="31">
        <f>IFERROR(MATCH($A1449&amp;"|"&amp;TEXT(_xlfn.MAXIFS(Cadastro!$E$5:$E$243,Cadastro!$A$5:$A$243,$A1449,Cadastro!$E$5:$E$243,"&lt;="&amp;$F1449),"yyyymmdd"),Cadastro!$I$5:$I$243,0),"")</f>
        <v>183</v>
      </c>
      <c r="AC1449" t="str">
        <f>IFERROR(_xlfn.SINGLE(INDEX(Exceções!$D$5:$D$203,MATCH($A1449&amp;"|"&amp;$F1449,Exceções!$F$5:$F$203,0))),"")</f>
        <v/>
      </c>
      <c r="AD1449" t="str">
        <f>IF($AC1449="","",IFERROR(_xlfn.SINGLE(INDEX(Exceções!$E$5:$E$203,MATCH($A1449&amp;"|"&amp;$F1449,Exceções!$F$5:$F$203,0))),""))</f>
        <v/>
      </c>
    </row>
    <row r="1450" spans="1:30" ht="15" hidden="1" customHeight="1" x14ac:dyDescent="0.25">
      <c r="A1450" s="31">
        <v>54846</v>
      </c>
      <c r="B1450" s="17" t="s">
        <v>67</v>
      </c>
      <c r="C1450" s="17" t="str">
        <f>IFERROR(INDEX(Cadastro!$C$5:$C$243,$AB1450),"NÃO INFORMADO")</f>
        <v>USI</v>
      </c>
      <c r="D1450" s="17" t="str">
        <f>IFERROR(INDEX(Cadastro!$D$5:$D$243,$AB1450),"")</f>
        <v>A</v>
      </c>
      <c r="E1450" s="17" t="str">
        <f>IFERROR(INDEX(Cadastro!$G$5:$G$243,$AB1450),"")</f>
        <v>A</v>
      </c>
      <c r="F1450" s="29">
        <v>46320</v>
      </c>
      <c r="G1450" s="32" t="str">
        <f t="shared" si="132"/>
        <v>dom</v>
      </c>
      <c r="H1450" s="31" t="str">
        <f>IF($L1450=0,"",_xlfn.MINIFS(Dados!$Q:$Q,Dados!$A:$A,$A1450,Dados!$S:$S,$F1450))</f>
        <v/>
      </c>
      <c r="I1450" s="31" t="str">
        <f>IF($H1450="","",_xlfn.MAXIFS(Dados!$R:$R,Dados!$A:$A,$A1450,Dados!$S:$S,$F1450))</f>
        <v/>
      </c>
      <c r="J1450" s="32" t="str">
        <f>IF($D1450&lt;&gt;"Folguista","",IFERROR(INDEX(Parâmetros!$D$52:$G$52,1,MIN(4,MAX(1,$W1450))),""))</f>
        <v/>
      </c>
      <c r="K1450" s="32" t="str">
        <f>IF(OR($AC1450&lt;&gt;"",$Y1450="Folga",$Y1450="Folga trabalhada",$Y1450="Férias (cadastro)",$Y1450="Férias / afastamento",$Y1450="Indeterminado (início da série)"),"",IF(OR($D1450="6x1",$D1450="FF 6x1"),IF(OR(WEEKDAY($F1450,2)=6,WEEKDAY($F1450,2)=7),"6x1 sáb/dom","6x1"),IF($D1450="5x2","5x2",IF($H1450="",IF($D1450="Folguista",$J1450,$E1450),IF(OR($H1450&gt;=Parâmetros!$E$18,$H1450&lt;Parâmetros!$E$19),"C",IF($H1450&lt;Parâmetros!$E$20,"A","B"))))))</f>
        <v>A</v>
      </c>
      <c r="L1450" s="30">
        <f>SUMIFS(Dados!$E:$E,Dados!$A:$A,$A1450,Dados!$S:$S,$F1450)</f>
        <v>0</v>
      </c>
      <c r="M1450" s="30">
        <f>IFERROR(INDEX(Parâmetros!$E$6:$E$11,MATCH($K1450,Parâmetros!$A$6:$A$11,0)),"")</f>
        <v>7.58</v>
      </c>
      <c r="N1450" s="33">
        <f t="shared" si="133"/>
        <v>0</v>
      </c>
      <c r="O1450" s="33">
        <f>Parâmetros!$E$13</f>
        <v>0.8</v>
      </c>
      <c r="P1450" s="32" t="str">
        <f>IF(OR($M1450="",$F1450&gt;Parâmetros!$E$14),"Não","Sim")</f>
        <v>Não</v>
      </c>
      <c r="Q1450" s="32" t="str">
        <f t="shared" si="134"/>
        <v/>
      </c>
      <c r="R1450" s="32" t="str">
        <f t="shared" si="135"/>
        <v/>
      </c>
      <c r="S1450" s="30" t="str">
        <f t="shared" si="136"/>
        <v/>
      </c>
      <c r="T1450" s="32" t="str">
        <f>IF($Q1450&lt;&gt;"Sim","",IF($N1450&gt;Parâmetros!$E$15,"Sim","Não"))</f>
        <v/>
      </c>
      <c r="U1450" s="17" t="str">
        <f t="shared" si="137"/>
        <v>Fora da apuração</v>
      </c>
      <c r="V1450" s="17" t="str">
        <f>IF($AC1450&lt;&gt;"",IF($L1450&gt;0,"ATENÇÃO · apontou em dia de "&amp;LOWER($AC1450)&amp;" cadastrado","Exceção cadastrada · "&amp;$AC1450)&amp;IF($AD1450="",""," · "&amp;$AD1450),IF($E1450="Férias",IF($L1450&gt;0,"ATENÇÃO · apontou estando de férias no cadastro","Férias no cadastro"),IF($Y1450="Férias / afastamento","Afastamento · "&amp;($Z1450+$AA1450-1)&amp;" dias seguidos sem apontamento",IF($Y1450="Folga trabalhada","ATENÇÃO · apontou em dia de folga da escala 5x2",IF($Y1450="Folga",IF(AND($D1450="5x2",OR(WEEKDAY($F1450,2)=6,WEEKDAY($F1450,2)=7)),"Folga de fim de semana da escala 5x2",IF(AND(OR($D1450="6x1",$D1450="FF 6x1"),WEEKDAY($F1450,2)=6,FALSE()),"Folga de fim de semana · apontou no domingo anterior",IF(AND(OR($D1450="6x1",$D1450="FF 6x1"),WEEKDAY($F1450,2)=7,AND($A1450=$A1449,$L1449&gt;0)),"Folga de fim de semana · apontou no sábado",IF(AND(OR($D1450="6x1",$D1450="FF 6x1"),OR(WEEKDAY($F1450,2)=6,WEEKDAY($F1450,2)=7)),"Folga de fim de semana · sem apontamento no sábado nem no domingo","Folga prevista pelo ciclo")))),IF($Y1450="Indeterminado (início da série)","Sem histórico anterior — informe o dia do ciclo no Cadastro",IF($Y1450="Falta de registro",IF(OR(OR($D1450="6x1",$D1450="FF 6x1"),$D1450="5x2"),"FALTA DE REGISTRO · dia útil da escala "&amp;$E1450,"FALTA DE REGISTRO · dia "&amp;$W1450&amp;" de "&amp;IFERROR(INDEX(Parâmetros!$B$39:$B$48,MATCH($E1450,Parâmetros!$A$39:$A$48,0)),99)&amp;" do ciclo"),IF(OR($D1450="6x1",$D1450="FF 6x1"),IF(OR(AND(WEEKDAY($F1450,2)=6,AND($A1450=$A1451,$L1451&gt;0)),AND(WEEKDAY($F1450,2)=7,AND($A1450=$A1449,$L1449&gt;0))),"ATENÇÃO · apontou sábado e domingo no mesmo fim de semana",IF(OR(WEEKDAY($F1450,2)=6,WEEKDAY($F1450,2)=7),"Jornada de fim de semana do 6x1",IF(OR($H1450&gt;=Parâmetros!$E$20,$H1450&lt;Parâmetros!$E$19),"ATENÇÃO · 6x1 apontou fora do horário diurno","Jornada fixa do 6x1"))),IF($D1450="5x2","Jornada fixa do 5x2",IF($D1450="Folguista",IF($J1450=$K1450,"Evidência confirma sequência","DIVERGE · sequência "&amp;$J1450&amp;" × evidência "&amp;$K1450),IF($K1450=$E1450,"Evidência confirma cadastro","DIVERGE · cadastro "&amp;$E1450&amp;" × evidência "&amp;$K1450)))))))))))</f>
        <v>FALTA DE REGISTRO · dia 2 de 5 do ciclo</v>
      </c>
      <c r="W1450" s="34">
        <f>IF(OR(OR($D1450="6x1",$D1450="FF 6x1"),$D1450="5x2"),"",IF($AB1450&lt;&gt;$AB1449,IF(IFERROR(INDEX(Cadastro!$F$5:$F$243,$AB1450),"")="",IF($L1450&gt;0,1,0),IF(IFERROR(INDEX(Cadastro!$F$5:$F$243,$AB1450),"")&lt;=IFERROR(INDEX(Parâmetros!$B$39:$B$48,MATCH($E1450,Parâmetros!$A$39:$A$48,0)),99),IFERROR(INDEX(Cadastro!$F$5:$F$243,$AB1450),""),0)),IF($L1450&gt;0,IF(N($X1449)&gt;0,1,N($W1449)+1),IF(AND($L1450=0,OR(N($W1449)&gt;=IFERROR(INDEX(Parâmetros!$B$39:$B$48,MATCH($E1450,Parâmetros!$A$39:$A$48,0)),99),AND(N($X1449)&gt;0,N($X1449)&lt;IFERROR(INDEX(Parâmetros!$C$39:$C$48,MATCH($E1450,Parâmetros!$A$39:$A$48,0)),0)))),0,N($W1449)+1))))</f>
        <v>2</v>
      </c>
      <c r="X1450" s="34">
        <f>IF(OR(OR($D1450="6x1",$D1450="FF 6x1"),$D1450="5x2"),"",IF($AB1450&lt;&gt;$AB1449,IF(IFERROR(INDEX(Cadastro!$F$5:$F$243,$AB1450),"")="",0,IF(IFERROR(INDEX(Cadastro!$F$5:$F$243,$AB1450),"")&gt;IFERROR(INDEX(Parâmetros!$B$39:$B$48,MATCH($E1450,Parâmetros!$A$39:$A$48,0)),99),IFERROR(INDEX(Cadastro!$F$5:$F$243,$AB1450),"")-IFERROR(INDEX(Parâmetros!$B$39:$B$48,MATCH($E1450,Parâmetros!$A$39:$A$48,0)),99),0)),IF(AND($L1450=0,OR(N($W1449)&gt;=IFERROR(INDEX(Parâmetros!$B$39:$B$48,MATCH($E1450,Parâmetros!$A$39:$A$48,0)),99),AND(N($X1449)&gt;0,N($X1449)&lt;IFERROR(INDEX(Parâmetros!$C$39:$C$48,MATCH($E1450,Parâmetros!$A$39:$A$48,0)),0)))),N($X1449)+1,0)))</f>
        <v>0</v>
      </c>
      <c r="Y1450" t="str">
        <f>IF($AC1450&lt;&gt;"",IF($L1450&gt;0,$AC1450&amp;" · com apontamento",$AC1450),IF($E1450="Férias",IF($L1450&gt;0,"Férias · com apontamento","Férias (cadastro)"),IF(($Z1450+$AA1450-1)&gt;Parâmetros!$E$16,"Férias / afastamento",IF(AND($D1450="5x2",OR(WEEKDAY($F1450,2)=6,WEEKDAY($F1450,2)=7)),IF($L1450&gt;0,"Folga trabalhada","Folga"),IF($L1450&gt;0,"Trabalhado",IF(OR(OR($D1450="6x1",$D1450="FF 6x1"),$D1450="5x2"),IF(AND(OR($D1450="6x1",$D1450="FF 6x1"),OR(WEEKDAY($F1450,2)=6,WEEKDAY($F1450,2)=7)),"Folga","Falta de registro"),IF(AND($AB1450&lt;&gt;$AB1449,IFERROR(INDEX(Cadastro!$F$5:$F$243,$AB1450),"")=""),"Indeterminado (início da série)",IF($X1450&gt;0,"Folga","Falta de registro"))))))))</f>
        <v>Falta de registro</v>
      </c>
      <c r="Z1450" s="34">
        <f>IF(OR($L1450&gt;0,$F1450&gt;Parâmetros!$E$14),0,IF($A1450&lt;&gt;$A1449,1,N($Z1449)+1))</f>
        <v>0</v>
      </c>
      <c r="AA1450" s="34">
        <f>IF(OR($L1450&gt;0,$F1450&gt;Parâmetros!$E$14),0,IF(OR($A1450&lt;&gt;$A1451,$F1451&gt;Parâmetros!$E$14),1,N($AA1451)+1))</f>
        <v>0</v>
      </c>
      <c r="AB1450" s="31">
        <f>IFERROR(MATCH($A1450&amp;"|"&amp;TEXT(_xlfn.MAXIFS(Cadastro!$E$5:$E$243,Cadastro!$A$5:$A$243,$A1450,Cadastro!$E$5:$E$243,"&lt;="&amp;$F1450),"yyyymmdd"),Cadastro!$I$5:$I$243,0),"")</f>
        <v>183</v>
      </c>
      <c r="AC1450" t="str">
        <f>IFERROR(_xlfn.SINGLE(INDEX(Exceções!$D$5:$D$203,MATCH($A1450&amp;"|"&amp;$F1450,Exceções!$F$5:$F$203,0))),"")</f>
        <v/>
      </c>
      <c r="AD1450" t="str">
        <f>IF($AC1450="","",IFERROR(_xlfn.SINGLE(INDEX(Exceções!$E$5:$E$203,MATCH($A1450&amp;"|"&amp;$F1450,Exceções!$F$5:$F$203,0))),""))</f>
        <v/>
      </c>
    </row>
    <row r="1451" spans="1:30" ht="15" hidden="1" customHeight="1" x14ac:dyDescent="0.25">
      <c r="A1451" s="31">
        <v>54846</v>
      </c>
      <c r="B1451" s="17" t="s">
        <v>67</v>
      </c>
      <c r="C1451" s="17" t="str">
        <f>IFERROR(INDEX(Cadastro!$C$5:$C$243,$AB1451),"NÃO INFORMADO")</f>
        <v>USI</v>
      </c>
      <c r="D1451" s="17" t="str">
        <f>IFERROR(INDEX(Cadastro!$D$5:$D$243,$AB1451),"")</f>
        <v>A</v>
      </c>
      <c r="E1451" s="17" t="str">
        <f>IFERROR(INDEX(Cadastro!$G$5:$G$243,$AB1451),"")</f>
        <v>A</v>
      </c>
      <c r="F1451" s="29">
        <v>46321</v>
      </c>
      <c r="G1451" s="32" t="str">
        <f t="shared" si="132"/>
        <v>seg</v>
      </c>
      <c r="H1451" s="31" t="str">
        <f>IF($L1451=0,"",_xlfn.MINIFS(Dados!$Q:$Q,Dados!$A:$A,$A1451,Dados!$S:$S,$F1451))</f>
        <v/>
      </c>
      <c r="I1451" s="31" t="str">
        <f>IF($H1451="","",_xlfn.MAXIFS(Dados!$R:$R,Dados!$A:$A,$A1451,Dados!$S:$S,$F1451))</f>
        <v/>
      </c>
      <c r="J1451" s="32" t="str">
        <f>IF($D1451&lt;&gt;"Folguista","",IFERROR(INDEX(Parâmetros!$D$52:$G$52,1,MIN(4,MAX(1,$W1451))),""))</f>
        <v/>
      </c>
      <c r="K1451" s="32" t="str">
        <f>IF(OR($AC1451&lt;&gt;"",$Y1451="Folga",$Y1451="Folga trabalhada",$Y1451="Férias (cadastro)",$Y1451="Férias / afastamento",$Y1451="Indeterminado (início da série)"),"",IF(OR($D1451="6x1",$D1451="FF 6x1"),IF(OR(WEEKDAY($F1451,2)=6,WEEKDAY($F1451,2)=7),"6x1 sáb/dom","6x1"),IF($D1451="5x2","5x2",IF($H1451="",IF($D1451="Folguista",$J1451,$E1451),IF(OR($H1451&gt;=Parâmetros!$E$18,$H1451&lt;Parâmetros!$E$19),"C",IF($H1451&lt;Parâmetros!$E$20,"A","B"))))))</f>
        <v>A</v>
      </c>
      <c r="L1451" s="30">
        <f>SUMIFS(Dados!$E:$E,Dados!$A:$A,$A1451,Dados!$S:$S,$F1451)</f>
        <v>0</v>
      </c>
      <c r="M1451" s="30">
        <f>IFERROR(INDEX(Parâmetros!$E$6:$E$11,MATCH($K1451,Parâmetros!$A$6:$A$11,0)),"")</f>
        <v>7.58</v>
      </c>
      <c r="N1451" s="33">
        <f t="shared" si="133"/>
        <v>0</v>
      </c>
      <c r="O1451" s="33">
        <f>Parâmetros!$E$13</f>
        <v>0.8</v>
      </c>
      <c r="P1451" s="32" t="str">
        <f>IF(OR($M1451="",$F1451&gt;Parâmetros!$E$14),"Não","Sim")</f>
        <v>Não</v>
      </c>
      <c r="Q1451" s="32" t="str">
        <f t="shared" si="134"/>
        <v/>
      </c>
      <c r="R1451" s="32" t="str">
        <f t="shared" si="135"/>
        <v/>
      </c>
      <c r="S1451" s="30" t="str">
        <f t="shared" si="136"/>
        <v/>
      </c>
      <c r="T1451" s="32" t="str">
        <f>IF($Q1451&lt;&gt;"Sim","",IF($N1451&gt;Parâmetros!$E$15,"Sim","Não"))</f>
        <v/>
      </c>
      <c r="U1451" s="17" t="str">
        <f t="shared" si="137"/>
        <v>Fora da apuração</v>
      </c>
      <c r="V1451" s="17" t="str">
        <f>IF($AC1451&lt;&gt;"",IF($L1451&gt;0,"ATENÇÃO · apontou em dia de "&amp;LOWER($AC1451)&amp;" cadastrado","Exceção cadastrada · "&amp;$AC1451)&amp;IF($AD1451="",""," · "&amp;$AD1451),IF($E1451="Férias",IF($L1451&gt;0,"ATENÇÃO · apontou estando de férias no cadastro","Férias no cadastro"),IF($Y1451="Férias / afastamento","Afastamento · "&amp;($Z1451+$AA1451-1)&amp;" dias seguidos sem apontamento",IF($Y1451="Folga trabalhada","ATENÇÃO · apontou em dia de folga da escala 5x2",IF($Y1451="Folga",IF(AND($D1451="5x2",OR(WEEKDAY($F1451,2)=6,WEEKDAY($F1451,2)=7)),"Folga de fim de semana da escala 5x2",IF(AND(OR($D1451="6x1",$D1451="FF 6x1"),WEEKDAY($F1451,2)=6,FALSE()),"Folga de fim de semana · apontou no domingo anterior",IF(AND(OR($D1451="6x1",$D1451="FF 6x1"),WEEKDAY($F1451,2)=7,AND($A1451=$A1450,$L1450&gt;0)),"Folga de fim de semana · apontou no sábado",IF(AND(OR($D1451="6x1",$D1451="FF 6x1"),OR(WEEKDAY($F1451,2)=6,WEEKDAY($F1451,2)=7)),"Folga de fim de semana · sem apontamento no sábado nem no domingo","Folga prevista pelo ciclo")))),IF($Y1451="Indeterminado (início da série)","Sem histórico anterior — informe o dia do ciclo no Cadastro",IF($Y1451="Falta de registro",IF(OR(OR($D1451="6x1",$D1451="FF 6x1"),$D1451="5x2"),"FALTA DE REGISTRO · dia útil da escala "&amp;$E1451,"FALTA DE REGISTRO · dia "&amp;$W1451&amp;" de "&amp;IFERROR(INDEX(Parâmetros!$B$39:$B$48,MATCH($E1451,Parâmetros!$A$39:$A$48,0)),99)&amp;" do ciclo"),IF(OR($D1451="6x1",$D1451="FF 6x1"),IF(OR(AND(WEEKDAY($F1451,2)=6,AND($A1451=$A1452,$L1452&gt;0)),AND(WEEKDAY($F1451,2)=7,AND($A1451=$A1450,$L1450&gt;0))),"ATENÇÃO · apontou sábado e domingo no mesmo fim de semana",IF(OR(WEEKDAY($F1451,2)=6,WEEKDAY($F1451,2)=7),"Jornada de fim de semana do 6x1",IF(OR($H1451&gt;=Parâmetros!$E$20,$H1451&lt;Parâmetros!$E$19),"ATENÇÃO · 6x1 apontou fora do horário diurno","Jornada fixa do 6x1"))),IF($D1451="5x2","Jornada fixa do 5x2",IF($D1451="Folguista",IF($J1451=$K1451,"Evidência confirma sequência","DIVERGE · sequência "&amp;$J1451&amp;" × evidência "&amp;$K1451),IF($K1451=$E1451,"Evidência confirma cadastro","DIVERGE · cadastro "&amp;$E1451&amp;" × evidência "&amp;$K1451)))))))))))</f>
        <v>FALTA DE REGISTRO · dia 3 de 5 do ciclo</v>
      </c>
      <c r="W1451" s="34">
        <f>IF(OR(OR($D1451="6x1",$D1451="FF 6x1"),$D1451="5x2"),"",IF($AB1451&lt;&gt;$AB1450,IF(IFERROR(INDEX(Cadastro!$F$5:$F$243,$AB1451),"")="",IF($L1451&gt;0,1,0),IF(IFERROR(INDEX(Cadastro!$F$5:$F$243,$AB1451),"")&lt;=IFERROR(INDEX(Parâmetros!$B$39:$B$48,MATCH($E1451,Parâmetros!$A$39:$A$48,0)),99),IFERROR(INDEX(Cadastro!$F$5:$F$243,$AB1451),""),0)),IF($L1451&gt;0,IF(N($X1450)&gt;0,1,N($W1450)+1),IF(AND($L1451=0,OR(N($W1450)&gt;=IFERROR(INDEX(Parâmetros!$B$39:$B$48,MATCH($E1451,Parâmetros!$A$39:$A$48,0)),99),AND(N($X1450)&gt;0,N($X1450)&lt;IFERROR(INDEX(Parâmetros!$C$39:$C$48,MATCH($E1451,Parâmetros!$A$39:$A$48,0)),0)))),0,N($W1450)+1))))</f>
        <v>3</v>
      </c>
      <c r="X1451" s="34">
        <f>IF(OR(OR($D1451="6x1",$D1451="FF 6x1"),$D1451="5x2"),"",IF($AB1451&lt;&gt;$AB1450,IF(IFERROR(INDEX(Cadastro!$F$5:$F$243,$AB1451),"")="",0,IF(IFERROR(INDEX(Cadastro!$F$5:$F$243,$AB1451),"")&gt;IFERROR(INDEX(Parâmetros!$B$39:$B$48,MATCH($E1451,Parâmetros!$A$39:$A$48,0)),99),IFERROR(INDEX(Cadastro!$F$5:$F$243,$AB1451),"")-IFERROR(INDEX(Parâmetros!$B$39:$B$48,MATCH($E1451,Parâmetros!$A$39:$A$48,0)),99),0)),IF(AND($L1451=0,OR(N($W1450)&gt;=IFERROR(INDEX(Parâmetros!$B$39:$B$48,MATCH($E1451,Parâmetros!$A$39:$A$48,0)),99),AND(N($X1450)&gt;0,N($X1450)&lt;IFERROR(INDEX(Parâmetros!$C$39:$C$48,MATCH($E1451,Parâmetros!$A$39:$A$48,0)),0)))),N($X1450)+1,0)))</f>
        <v>0</v>
      </c>
      <c r="Y1451" t="str">
        <f>IF($AC1451&lt;&gt;"",IF($L1451&gt;0,$AC1451&amp;" · com apontamento",$AC1451),IF($E1451="Férias",IF($L1451&gt;0,"Férias · com apontamento","Férias (cadastro)"),IF(($Z1451+$AA1451-1)&gt;Parâmetros!$E$16,"Férias / afastamento",IF(AND($D1451="5x2",OR(WEEKDAY($F1451,2)=6,WEEKDAY($F1451,2)=7)),IF($L1451&gt;0,"Folga trabalhada","Folga"),IF($L1451&gt;0,"Trabalhado",IF(OR(OR($D1451="6x1",$D1451="FF 6x1"),$D1451="5x2"),IF(AND(OR($D1451="6x1",$D1451="FF 6x1"),OR(WEEKDAY($F1451,2)=6,WEEKDAY($F1451,2)=7)),"Folga","Falta de registro"),IF(AND($AB1451&lt;&gt;$AB1450,IFERROR(INDEX(Cadastro!$F$5:$F$243,$AB1451),"")=""),"Indeterminado (início da série)",IF($X1451&gt;0,"Folga","Falta de registro"))))))))</f>
        <v>Falta de registro</v>
      </c>
      <c r="Z1451" s="34">
        <f>IF(OR($L1451&gt;0,$F1451&gt;Parâmetros!$E$14),0,IF($A1451&lt;&gt;$A1450,1,N($Z1450)+1))</f>
        <v>0</v>
      </c>
      <c r="AA1451" s="34">
        <f>IF(OR($L1451&gt;0,$F1451&gt;Parâmetros!$E$14),0,IF(OR($A1451&lt;&gt;$A1452,$F1452&gt;Parâmetros!$E$14),1,N($AA1452)+1))</f>
        <v>0</v>
      </c>
      <c r="AB1451" s="31">
        <f>IFERROR(MATCH($A1451&amp;"|"&amp;TEXT(_xlfn.MAXIFS(Cadastro!$E$5:$E$243,Cadastro!$A$5:$A$243,$A1451,Cadastro!$E$5:$E$243,"&lt;="&amp;$F1451),"yyyymmdd"),Cadastro!$I$5:$I$243,0),"")</f>
        <v>183</v>
      </c>
      <c r="AC1451" t="str">
        <f>IFERROR(_xlfn.SINGLE(INDEX(Exceções!$D$5:$D$203,MATCH($A1451&amp;"|"&amp;$F1451,Exceções!$F$5:$F$203,0))),"")</f>
        <v/>
      </c>
      <c r="AD1451" t="str">
        <f>IF($AC1451="","",IFERROR(_xlfn.SINGLE(INDEX(Exceções!$E$5:$E$203,MATCH($A1451&amp;"|"&amp;$F1451,Exceções!$F$5:$F$203,0))),""))</f>
        <v/>
      </c>
    </row>
    <row r="1452" spans="1:30" ht="15" hidden="1" customHeight="1" x14ac:dyDescent="0.25">
      <c r="A1452" s="31">
        <v>54846</v>
      </c>
      <c r="B1452" s="17" t="s">
        <v>67</v>
      </c>
      <c r="C1452" s="17" t="str">
        <f>IFERROR(INDEX(Cadastro!$C$5:$C$243,$AB1452),"NÃO INFORMADO")</f>
        <v>USI</v>
      </c>
      <c r="D1452" s="17" t="str">
        <f>IFERROR(INDEX(Cadastro!$D$5:$D$243,$AB1452),"")</f>
        <v>A</v>
      </c>
      <c r="E1452" s="17" t="str">
        <f>IFERROR(INDEX(Cadastro!$G$5:$G$243,$AB1452),"")</f>
        <v>A</v>
      </c>
      <c r="F1452" s="29">
        <v>46322</v>
      </c>
      <c r="G1452" s="32" t="str">
        <f t="shared" si="132"/>
        <v>ter</v>
      </c>
      <c r="H1452" s="31" t="str">
        <f>IF($L1452=0,"",_xlfn.MINIFS(Dados!$Q:$Q,Dados!$A:$A,$A1452,Dados!$S:$S,$F1452))</f>
        <v/>
      </c>
      <c r="I1452" s="31" t="str">
        <f>IF($H1452="","",_xlfn.MAXIFS(Dados!$R:$R,Dados!$A:$A,$A1452,Dados!$S:$S,$F1452))</f>
        <v/>
      </c>
      <c r="J1452" s="32" t="str">
        <f>IF($D1452&lt;&gt;"Folguista","",IFERROR(INDEX(Parâmetros!$D$52:$G$52,1,MIN(4,MAX(1,$W1452))),""))</f>
        <v/>
      </c>
      <c r="K1452" s="32" t="str">
        <f>IF(OR($AC1452&lt;&gt;"",$Y1452="Folga",$Y1452="Folga trabalhada",$Y1452="Férias (cadastro)",$Y1452="Férias / afastamento",$Y1452="Indeterminado (início da série)"),"",IF(OR($D1452="6x1",$D1452="FF 6x1"),IF(OR(WEEKDAY($F1452,2)=6,WEEKDAY($F1452,2)=7),"6x1 sáb/dom","6x1"),IF($D1452="5x2","5x2",IF($H1452="",IF($D1452="Folguista",$J1452,$E1452),IF(OR($H1452&gt;=Parâmetros!$E$18,$H1452&lt;Parâmetros!$E$19),"C",IF($H1452&lt;Parâmetros!$E$20,"A","B"))))))</f>
        <v>A</v>
      </c>
      <c r="L1452" s="30">
        <f>SUMIFS(Dados!$E:$E,Dados!$A:$A,$A1452,Dados!$S:$S,$F1452)</f>
        <v>0</v>
      </c>
      <c r="M1452" s="30">
        <f>IFERROR(INDEX(Parâmetros!$E$6:$E$11,MATCH($K1452,Parâmetros!$A$6:$A$11,0)),"")</f>
        <v>7.58</v>
      </c>
      <c r="N1452" s="33">
        <f t="shared" si="133"/>
        <v>0</v>
      </c>
      <c r="O1452" s="33">
        <f>Parâmetros!$E$13</f>
        <v>0.8</v>
      </c>
      <c r="P1452" s="32" t="str">
        <f>IF(OR($M1452="",$F1452&gt;Parâmetros!$E$14),"Não","Sim")</f>
        <v>Não</v>
      </c>
      <c r="Q1452" s="32" t="str">
        <f t="shared" si="134"/>
        <v/>
      </c>
      <c r="R1452" s="32" t="str">
        <f t="shared" si="135"/>
        <v/>
      </c>
      <c r="S1452" s="30" t="str">
        <f t="shared" si="136"/>
        <v/>
      </c>
      <c r="T1452" s="32" t="str">
        <f>IF($Q1452&lt;&gt;"Sim","",IF($N1452&gt;Parâmetros!$E$15,"Sim","Não"))</f>
        <v/>
      </c>
      <c r="U1452" s="17" t="str">
        <f t="shared" si="137"/>
        <v>Fora da apuração</v>
      </c>
      <c r="V1452" s="17" t="str">
        <f>IF($AC1452&lt;&gt;"",IF($L1452&gt;0,"ATENÇÃO · apontou em dia de "&amp;LOWER($AC1452)&amp;" cadastrado","Exceção cadastrada · "&amp;$AC1452)&amp;IF($AD1452="",""," · "&amp;$AD1452),IF($E1452="Férias",IF($L1452&gt;0,"ATENÇÃO · apontou estando de férias no cadastro","Férias no cadastro"),IF($Y1452="Férias / afastamento","Afastamento · "&amp;($Z1452+$AA1452-1)&amp;" dias seguidos sem apontamento",IF($Y1452="Folga trabalhada","ATENÇÃO · apontou em dia de folga da escala 5x2",IF($Y1452="Folga",IF(AND($D1452="5x2",OR(WEEKDAY($F1452,2)=6,WEEKDAY($F1452,2)=7)),"Folga de fim de semana da escala 5x2",IF(AND(OR($D1452="6x1",$D1452="FF 6x1"),WEEKDAY($F1452,2)=6,FALSE()),"Folga de fim de semana · apontou no domingo anterior",IF(AND(OR($D1452="6x1",$D1452="FF 6x1"),WEEKDAY($F1452,2)=7,AND($A1452=$A1451,$L1451&gt;0)),"Folga de fim de semana · apontou no sábado",IF(AND(OR($D1452="6x1",$D1452="FF 6x1"),OR(WEEKDAY($F1452,2)=6,WEEKDAY($F1452,2)=7)),"Folga de fim de semana · sem apontamento no sábado nem no domingo","Folga prevista pelo ciclo")))),IF($Y1452="Indeterminado (início da série)","Sem histórico anterior — informe o dia do ciclo no Cadastro",IF($Y1452="Falta de registro",IF(OR(OR($D1452="6x1",$D1452="FF 6x1"),$D1452="5x2"),"FALTA DE REGISTRO · dia útil da escala "&amp;$E1452,"FALTA DE REGISTRO · dia "&amp;$W1452&amp;" de "&amp;IFERROR(INDEX(Parâmetros!$B$39:$B$48,MATCH($E1452,Parâmetros!$A$39:$A$48,0)),99)&amp;" do ciclo"),IF(OR($D1452="6x1",$D1452="FF 6x1"),IF(OR(AND(WEEKDAY($F1452,2)=6,AND($A1452=$A1453,$L1453&gt;0)),AND(WEEKDAY($F1452,2)=7,AND($A1452=$A1451,$L1451&gt;0))),"ATENÇÃO · apontou sábado e domingo no mesmo fim de semana",IF(OR(WEEKDAY($F1452,2)=6,WEEKDAY($F1452,2)=7),"Jornada de fim de semana do 6x1",IF(OR($H1452&gt;=Parâmetros!$E$20,$H1452&lt;Parâmetros!$E$19),"ATENÇÃO · 6x1 apontou fora do horário diurno","Jornada fixa do 6x1"))),IF($D1452="5x2","Jornada fixa do 5x2",IF($D1452="Folguista",IF($J1452=$K1452,"Evidência confirma sequência","DIVERGE · sequência "&amp;$J1452&amp;" × evidência "&amp;$K1452),IF($K1452=$E1452,"Evidência confirma cadastro","DIVERGE · cadastro "&amp;$E1452&amp;" × evidência "&amp;$K1452)))))))))))</f>
        <v>FALTA DE REGISTRO · dia 4 de 5 do ciclo</v>
      </c>
      <c r="W1452" s="34">
        <f>IF(OR(OR($D1452="6x1",$D1452="FF 6x1"),$D1452="5x2"),"",IF($AB1452&lt;&gt;$AB1451,IF(IFERROR(INDEX(Cadastro!$F$5:$F$243,$AB1452),"")="",IF($L1452&gt;0,1,0),IF(IFERROR(INDEX(Cadastro!$F$5:$F$243,$AB1452),"")&lt;=IFERROR(INDEX(Parâmetros!$B$39:$B$48,MATCH($E1452,Parâmetros!$A$39:$A$48,0)),99),IFERROR(INDEX(Cadastro!$F$5:$F$243,$AB1452),""),0)),IF($L1452&gt;0,IF(N($X1451)&gt;0,1,N($W1451)+1),IF(AND($L1452=0,OR(N($W1451)&gt;=IFERROR(INDEX(Parâmetros!$B$39:$B$48,MATCH($E1452,Parâmetros!$A$39:$A$48,0)),99),AND(N($X1451)&gt;0,N($X1451)&lt;IFERROR(INDEX(Parâmetros!$C$39:$C$48,MATCH($E1452,Parâmetros!$A$39:$A$48,0)),0)))),0,N($W1451)+1))))</f>
        <v>4</v>
      </c>
      <c r="X1452" s="34">
        <f>IF(OR(OR($D1452="6x1",$D1452="FF 6x1"),$D1452="5x2"),"",IF($AB1452&lt;&gt;$AB1451,IF(IFERROR(INDEX(Cadastro!$F$5:$F$243,$AB1452),"")="",0,IF(IFERROR(INDEX(Cadastro!$F$5:$F$243,$AB1452),"")&gt;IFERROR(INDEX(Parâmetros!$B$39:$B$48,MATCH($E1452,Parâmetros!$A$39:$A$48,0)),99),IFERROR(INDEX(Cadastro!$F$5:$F$243,$AB1452),"")-IFERROR(INDEX(Parâmetros!$B$39:$B$48,MATCH($E1452,Parâmetros!$A$39:$A$48,0)),99),0)),IF(AND($L1452=0,OR(N($W1451)&gt;=IFERROR(INDEX(Parâmetros!$B$39:$B$48,MATCH($E1452,Parâmetros!$A$39:$A$48,0)),99),AND(N($X1451)&gt;0,N($X1451)&lt;IFERROR(INDEX(Parâmetros!$C$39:$C$48,MATCH($E1452,Parâmetros!$A$39:$A$48,0)),0)))),N($X1451)+1,0)))</f>
        <v>0</v>
      </c>
      <c r="Y1452" t="str">
        <f>IF($AC1452&lt;&gt;"",IF($L1452&gt;0,$AC1452&amp;" · com apontamento",$AC1452),IF($E1452="Férias",IF($L1452&gt;0,"Férias · com apontamento","Férias (cadastro)"),IF(($Z1452+$AA1452-1)&gt;Parâmetros!$E$16,"Férias / afastamento",IF(AND($D1452="5x2",OR(WEEKDAY($F1452,2)=6,WEEKDAY($F1452,2)=7)),IF($L1452&gt;0,"Folga trabalhada","Folga"),IF($L1452&gt;0,"Trabalhado",IF(OR(OR($D1452="6x1",$D1452="FF 6x1"),$D1452="5x2"),IF(AND(OR($D1452="6x1",$D1452="FF 6x1"),OR(WEEKDAY($F1452,2)=6,WEEKDAY($F1452,2)=7)),"Folga","Falta de registro"),IF(AND($AB1452&lt;&gt;$AB1451,IFERROR(INDEX(Cadastro!$F$5:$F$243,$AB1452),"")=""),"Indeterminado (início da série)",IF($X1452&gt;0,"Folga","Falta de registro"))))))))</f>
        <v>Falta de registro</v>
      </c>
      <c r="Z1452" s="34">
        <f>IF(OR($L1452&gt;0,$F1452&gt;Parâmetros!$E$14),0,IF($A1452&lt;&gt;$A1451,1,N($Z1451)+1))</f>
        <v>0</v>
      </c>
      <c r="AA1452" s="34">
        <f>IF(OR($L1452&gt;0,$F1452&gt;Parâmetros!$E$14),0,IF(OR($A1452&lt;&gt;$A1453,$F1453&gt;Parâmetros!$E$14),1,N($AA1453)+1))</f>
        <v>0</v>
      </c>
      <c r="AB1452" s="31">
        <f>IFERROR(MATCH($A1452&amp;"|"&amp;TEXT(_xlfn.MAXIFS(Cadastro!$E$5:$E$243,Cadastro!$A$5:$A$243,$A1452,Cadastro!$E$5:$E$243,"&lt;="&amp;$F1452),"yyyymmdd"),Cadastro!$I$5:$I$243,0),"")</f>
        <v>183</v>
      </c>
      <c r="AC1452" t="str">
        <f>IFERROR(_xlfn.SINGLE(INDEX(Exceções!$D$5:$D$203,MATCH($A1452&amp;"|"&amp;$F1452,Exceções!$F$5:$F$203,0))),"")</f>
        <v/>
      </c>
      <c r="AD1452" t="str">
        <f>IF($AC1452="","",IFERROR(_xlfn.SINGLE(INDEX(Exceções!$E$5:$E$203,MATCH($A1452&amp;"|"&amp;$F1452,Exceções!$F$5:$F$203,0))),""))</f>
        <v/>
      </c>
    </row>
    <row r="1453" spans="1:30" ht="15" hidden="1" customHeight="1" x14ac:dyDescent="0.25">
      <c r="A1453" s="31">
        <v>54846</v>
      </c>
      <c r="B1453" s="17" t="s">
        <v>67</v>
      </c>
      <c r="C1453" s="17" t="str">
        <f>IFERROR(INDEX(Cadastro!$C$5:$C$243,$AB1453),"NÃO INFORMADO")</f>
        <v>USI</v>
      </c>
      <c r="D1453" s="17" t="str">
        <f>IFERROR(INDEX(Cadastro!$D$5:$D$243,$AB1453),"")</f>
        <v>A</v>
      </c>
      <c r="E1453" s="17" t="str">
        <f>IFERROR(INDEX(Cadastro!$G$5:$G$243,$AB1453),"")</f>
        <v>A</v>
      </c>
      <c r="F1453" s="29">
        <v>46323</v>
      </c>
      <c r="G1453" s="32" t="str">
        <f t="shared" si="132"/>
        <v>qua</v>
      </c>
      <c r="H1453" s="31" t="str">
        <f>IF($L1453=0,"",_xlfn.MINIFS(Dados!$Q:$Q,Dados!$A:$A,$A1453,Dados!$S:$S,$F1453))</f>
        <v/>
      </c>
      <c r="I1453" s="31" t="str">
        <f>IF($H1453="","",_xlfn.MAXIFS(Dados!$R:$R,Dados!$A:$A,$A1453,Dados!$S:$S,$F1453))</f>
        <v/>
      </c>
      <c r="J1453" s="32" t="str">
        <f>IF($D1453&lt;&gt;"Folguista","",IFERROR(INDEX(Parâmetros!$D$52:$G$52,1,MIN(4,MAX(1,$W1453))),""))</f>
        <v/>
      </c>
      <c r="K1453" s="32" t="str">
        <f>IF(OR($AC1453&lt;&gt;"",$Y1453="Folga",$Y1453="Folga trabalhada",$Y1453="Férias (cadastro)",$Y1453="Férias / afastamento",$Y1453="Indeterminado (início da série)"),"",IF(OR($D1453="6x1",$D1453="FF 6x1"),IF(OR(WEEKDAY($F1453,2)=6,WEEKDAY($F1453,2)=7),"6x1 sáb/dom","6x1"),IF($D1453="5x2","5x2",IF($H1453="",IF($D1453="Folguista",$J1453,$E1453),IF(OR($H1453&gt;=Parâmetros!$E$18,$H1453&lt;Parâmetros!$E$19),"C",IF($H1453&lt;Parâmetros!$E$20,"A","B"))))))</f>
        <v>A</v>
      </c>
      <c r="L1453" s="30">
        <f>SUMIFS(Dados!$E:$E,Dados!$A:$A,$A1453,Dados!$S:$S,$F1453)</f>
        <v>0</v>
      </c>
      <c r="M1453" s="30">
        <f>IFERROR(INDEX(Parâmetros!$E$6:$E$11,MATCH($K1453,Parâmetros!$A$6:$A$11,0)),"")</f>
        <v>7.58</v>
      </c>
      <c r="N1453" s="33">
        <f t="shared" si="133"/>
        <v>0</v>
      </c>
      <c r="O1453" s="33">
        <f>Parâmetros!$E$13</f>
        <v>0.8</v>
      </c>
      <c r="P1453" s="32" t="str">
        <f>IF(OR($M1453="",$F1453&gt;Parâmetros!$E$14),"Não","Sim")</f>
        <v>Não</v>
      </c>
      <c r="Q1453" s="32" t="str">
        <f t="shared" si="134"/>
        <v/>
      </c>
      <c r="R1453" s="32" t="str">
        <f t="shared" si="135"/>
        <v/>
      </c>
      <c r="S1453" s="30" t="str">
        <f t="shared" si="136"/>
        <v/>
      </c>
      <c r="T1453" s="32" t="str">
        <f>IF($Q1453&lt;&gt;"Sim","",IF($N1453&gt;Parâmetros!$E$15,"Sim","Não"))</f>
        <v/>
      </c>
      <c r="U1453" s="17" t="str">
        <f t="shared" si="137"/>
        <v>Fora da apuração</v>
      </c>
      <c r="V1453" s="17" t="str">
        <f>IF($AC1453&lt;&gt;"",IF($L1453&gt;0,"ATENÇÃO · apontou em dia de "&amp;LOWER($AC1453)&amp;" cadastrado","Exceção cadastrada · "&amp;$AC1453)&amp;IF($AD1453="",""," · "&amp;$AD1453),IF($E1453="Férias",IF($L1453&gt;0,"ATENÇÃO · apontou estando de férias no cadastro","Férias no cadastro"),IF($Y1453="Férias / afastamento","Afastamento · "&amp;($Z1453+$AA1453-1)&amp;" dias seguidos sem apontamento",IF($Y1453="Folga trabalhada","ATENÇÃO · apontou em dia de folga da escala 5x2",IF($Y1453="Folga",IF(AND($D1453="5x2",OR(WEEKDAY($F1453,2)=6,WEEKDAY($F1453,2)=7)),"Folga de fim de semana da escala 5x2",IF(AND(OR($D1453="6x1",$D1453="FF 6x1"),WEEKDAY($F1453,2)=6,FALSE()),"Folga de fim de semana · apontou no domingo anterior",IF(AND(OR($D1453="6x1",$D1453="FF 6x1"),WEEKDAY($F1453,2)=7,AND($A1453=$A1452,$L1452&gt;0)),"Folga de fim de semana · apontou no sábado",IF(AND(OR($D1453="6x1",$D1453="FF 6x1"),OR(WEEKDAY($F1453,2)=6,WEEKDAY($F1453,2)=7)),"Folga de fim de semana · sem apontamento no sábado nem no domingo","Folga prevista pelo ciclo")))),IF($Y1453="Indeterminado (início da série)","Sem histórico anterior — informe o dia do ciclo no Cadastro",IF($Y1453="Falta de registro",IF(OR(OR($D1453="6x1",$D1453="FF 6x1"),$D1453="5x2"),"FALTA DE REGISTRO · dia útil da escala "&amp;$E1453,"FALTA DE REGISTRO · dia "&amp;$W1453&amp;" de "&amp;IFERROR(INDEX(Parâmetros!$B$39:$B$48,MATCH($E1453,Parâmetros!$A$39:$A$48,0)),99)&amp;" do ciclo"),IF(OR($D1453="6x1",$D1453="FF 6x1"),IF(OR(AND(WEEKDAY($F1453,2)=6,AND($A1453=$A1454,$L1454&gt;0)),AND(WEEKDAY($F1453,2)=7,AND($A1453=$A1452,$L1452&gt;0))),"ATENÇÃO · apontou sábado e domingo no mesmo fim de semana",IF(OR(WEEKDAY($F1453,2)=6,WEEKDAY($F1453,2)=7),"Jornada de fim de semana do 6x1",IF(OR($H1453&gt;=Parâmetros!$E$20,$H1453&lt;Parâmetros!$E$19),"ATENÇÃO · 6x1 apontou fora do horário diurno","Jornada fixa do 6x1"))),IF($D1453="5x2","Jornada fixa do 5x2",IF($D1453="Folguista",IF($J1453=$K1453,"Evidência confirma sequência","DIVERGE · sequência "&amp;$J1453&amp;" × evidência "&amp;$K1453),IF($K1453=$E1453,"Evidência confirma cadastro","DIVERGE · cadastro "&amp;$E1453&amp;" × evidência "&amp;$K1453)))))))))))</f>
        <v>FALTA DE REGISTRO · dia 5 de 5 do ciclo</v>
      </c>
      <c r="W1453" s="34">
        <f>IF(OR(OR($D1453="6x1",$D1453="FF 6x1"),$D1453="5x2"),"",IF($AB1453&lt;&gt;$AB1452,IF(IFERROR(INDEX(Cadastro!$F$5:$F$243,$AB1453),"")="",IF($L1453&gt;0,1,0),IF(IFERROR(INDEX(Cadastro!$F$5:$F$243,$AB1453),"")&lt;=IFERROR(INDEX(Parâmetros!$B$39:$B$48,MATCH($E1453,Parâmetros!$A$39:$A$48,0)),99),IFERROR(INDEX(Cadastro!$F$5:$F$243,$AB1453),""),0)),IF($L1453&gt;0,IF(N($X1452)&gt;0,1,N($W1452)+1),IF(AND($L1453=0,OR(N($W1452)&gt;=IFERROR(INDEX(Parâmetros!$B$39:$B$48,MATCH($E1453,Parâmetros!$A$39:$A$48,0)),99),AND(N($X1452)&gt;0,N($X1452)&lt;IFERROR(INDEX(Parâmetros!$C$39:$C$48,MATCH($E1453,Parâmetros!$A$39:$A$48,0)),0)))),0,N($W1452)+1))))</f>
        <v>5</v>
      </c>
      <c r="X1453" s="34">
        <f>IF(OR(OR($D1453="6x1",$D1453="FF 6x1"),$D1453="5x2"),"",IF($AB1453&lt;&gt;$AB1452,IF(IFERROR(INDEX(Cadastro!$F$5:$F$243,$AB1453),"")="",0,IF(IFERROR(INDEX(Cadastro!$F$5:$F$243,$AB1453),"")&gt;IFERROR(INDEX(Parâmetros!$B$39:$B$48,MATCH($E1453,Parâmetros!$A$39:$A$48,0)),99),IFERROR(INDEX(Cadastro!$F$5:$F$243,$AB1453),"")-IFERROR(INDEX(Parâmetros!$B$39:$B$48,MATCH($E1453,Parâmetros!$A$39:$A$48,0)),99),0)),IF(AND($L1453=0,OR(N($W1452)&gt;=IFERROR(INDEX(Parâmetros!$B$39:$B$48,MATCH($E1453,Parâmetros!$A$39:$A$48,0)),99),AND(N($X1452)&gt;0,N($X1452)&lt;IFERROR(INDEX(Parâmetros!$C$39:$C$48,MATCH($E1453,Parâmetros!$A$39:$A$48,0)),0)))),N($X1452)+1,0)))</f>
        <v>0</v>
      </c>
      <c r="Y1453" t="str">
        <f>IF($AC1453&lt;&gt;"",IF($L1453&gt;0,$AC1453&amp;" · com apontamento",$AC1453),IF($E1453="Férias",IF($L1453&gt;0,"Férias · com apontamento","Férias (cadastro)"),IF(($Z1453+$AA1453-1)&gt;Parâmetros!$E$16,"Férias / afastamento",IF(AND($D1453="5x2",OR(WEEKDAY($F1453,2)=6,WEEKDAY($F1453,2)=7)),IF($L1453&gt;0,"Folga trabalhada","Folga"),IF($L1453&gt;0,"Trabalhado",IF(OR(OR($D1453="6x1",$D1453="FF 6x1"),$D1453="5x2"),IF(AND(OR($D1453="6x1",$D1453="FF 6x1"),OR(WEEKDAY($F1453,2)=6,WEEKDAY($F1453,2)=7)),"Folga","Falta de registro"),IF(AND($AB1453&lt;&gt;$AB1452,IFERROR(INDEX(Cadastro!$F$5:$F$243,$AB1453),"")=""),"Indeterminado (início da série)",IF($X1453&gt;0,"Folga","Falta de registro"))))))))</f>
        <v>Falta de registro</v>
      </c>
      <c r="Z1453" s="34">
        <f>IF(OR($L1453&gt;0,$F1453&gt;Parâmetros!$E$14),0,IF($A1453&lt;&gt;$A1452,1,N($Z1452)+1))</f>
        <v>0</v>
      </c>
      <c r="AA1453" s="34">
        <f>IF(OR($L1453&gt;0,$F1453&gt;Parâmetros!$E$14),0,IF(OR($A1453&lt;&gt;$A1454,$F1454&gt;Parâmetros!$E$14),1,N($AA1454)+1))</f>
        <v>0</v>
      </c>
      <c r="AB1453" s="31">
        <f>IFERROR(MATCH($A1453&amp;"|"&amp;TEXT(_xlfn.MAXIFS(Cadastro!$E$5:$E$243,Cadastro!$A$5:$A$243,$A1453,Cadastro!$E$5:$E$243,"&lt;="&amp;$F1453),"yyyymmdd"),Cadastro!$I$5:$I$243,0),"")</f>
        <v>183</v>
      </c>
      <c r="AC1453" t="str">
        <f>IFERROR(_xlfn.SINGLE(INDEX(Exceções!$D$5:$D$203,MATCH($A1453&amp;"|"&amp;$F1453,Exceções!$F$5:$F$203,0))),"")</f>
        <v/>
      </c>
      <c r="AD1453" t="str">
        <f>IF($AC1453="","",IFERROR(_xlfn.SINGLE(INDEX(Exceções!$E$5:$E$203,MATCH($A1453&amp;"|"&amp;$F1453,Exceções!$F$5:$F$203,0))),""))</f>
        <v/>
      </c>
    </row>
    <row r="1454" spans="1:30" ht="15" hidden="1" customHeight="1" x14ac:dyDescent="0.25">
      <c r="A1454" s="31">
        <v>54846</v>
      </c>
      <c r="B1454" s="17" t="s">
        <v>67</v>
      </c>
      <c r="C1454" s="17" t="str">
        <f>IFERROR(INDEX(Cadastro!$C$5:$C$243,$AB1454),"NÃO INFORMADO")</f>
        <v>USI</v>
      </c>
      <c r="D1454" s="17" t="str">
        <f>IFERROR(INDEX(Cadastro!$D$5:$D$243,$AB1454),"")</f>
        <v>A</v>
      </c>
      <c r="E1454" s="17" t="str">
        <f>IFERROR(INDEX(Cadastro!$G$5:$G$243,$AB1454),"")</f>
        <v>A</v>
      </c>
      <c r="F1454" s="29">
        <v>46324</v>
      </c>
      <c r="G1454" s="32" t="str">
        <f t="shared" si="132"/>
        <v>qui</v>
      </c>
      <c r="H1454" s="31" t="str">
        <f>IF($L1454=0,"",_xlfn.MINIFS(Dados!$Q:$Q,Dados!$A:$A,$A1454,Dados!$S:$S,$F1454))</f>
        <v/>
      </c>
      <c r="I1454" s="31" t="str">
        <f>IF($H1454="","",_xlfn.MAXIFS(Dados!$R:$R,Dados!$A:$A,$A1454,Dados!$S:$S,$F1454))</f>
        <v/>
      </c>
      <c r="J1454" s="32" t="str">
        <f>IF($D1454&lt;&gt;"Folguista","",IFERROR(INDEX(Parâmetros!$D$52:$G$52,1,MIN(4,MAX(1,$W1454))),""))</f>
        <v/>
      </c>
      <c r="K1454" s="32" t="str">
        <f>IF(OR($AC1454&lt;&gt;"",$Y1454="Folga",$Y1454="Folga trabalhada",$Y1454="Férias (cadastro)",$Y1454="Férias / afastamento",$Y1454="Indeterminado (início da série)"),"",IF(OR($D1454="6x1",$D1454="FF 6x1"),IF(OR(WEEKDAY($F1454,2)=6,WEEKDAY($F1454,2)=7),"6x1 sáb/dom","6x1"),IF($D1454="5x2","5x2",IF($H1454="",IF($D1454="Folguista",$J1454,$E1454),IF(OR($H1454&gt;=Parâmetros!$E$18,$H1454&lt;Parâmetros!$E$19),"C",IF($H1454&lt;Parâmetros!$E$20,"A","B"))))))</f>
        <v/>
      </c>
      <c r="L1454" s="30">
        <f>SUMIFS(Dados!$E:$E,Dados!$A:$A,$A1454,Dados!$S:$S,$F1454)</f>
        <v>0</v>
      </c>
      <c r="M1454" s="30" t="str">
        <f>IFERROR(INDEX(Parâmetros!$E$6:$E$11,MATCH($K1454,Parâmetros!$A$6:$A$11,0)),"")</f>
        <v/>
      </c>
      <c r="N1454" s="33" t="str">
        <f t="shared" si="133"/>
        <v/>
      </c>
      <c r="O1454" s="33">
        <f>Parâmetros!$E$13</f>
        <v>0.8</v>
      </c>
      <c r="P1454" s="32" t="str">
        <f>IF(OR($M1454="",$F1454&gt;Parâmetros!$E$14),"Não","Sim")</f>
        <v>Não</v>
      </c>
      <c r="Q1454" s="32" t="str">
        <f t="shared" si="134"/>
        <v/>
      </c>
      <c r="R1454" s="32" t="str">
        <f t="shared" si="135"/>
        <v/>
      </c>
      <c r="S1454" s="30" t="str">
        <f t="shared" si="136"/>
        <v/>
      </c>
      <c r="T1454" s="32" t="str">
        <f>IF($Q1454&lt;&gt;"Sim","",IF($N1454&gt;Parâmetros!$E$15,"Sim","Não"))</f>
        <v/>
      </c>
      <c r="U1454" s="17" t="str">
        <f t="shared" si="137"/>
        <v>Folga</v>
      </c>
      <c r="V1454" s="17" t="str">
        <f>IF($AC1454&lt;&gt;"",IF($L1454&gt;0,"ATENÇÃO · apontou em dia de "&amp;LOWER($AC1454)&amp;" cadastrado","Exceção cadastrada · "&amp;$AC1454)&amp;IF($AD1454="",""," · "&amp;$AD1454),IF($E1454="Férias",IF($L1454&gt;0,"ATENÇÃO · apontou estando de férias no cadastro","Férias no cadastro"),IF($Y1454="Férias / afastamento","Afastamento · "&amp;($Z1454+$AA1454-1)&amp;" dias seguidos sem apontamento",IF($Y1454="Folga trabalhada","ATENÇÃO · apontou em dia de folga da escala 5x2",IF($Y1454="Folga",IF(AND($D1454="5x2",OR(WEEKDAY($F1454,2)=6,WEEKDAY($F1454,2)=7)),"Folga de fim de semana da escala 5x2",IF(AND(OR($D1454="6x1",$D1454="FF 6x1"),WEEKDAY($F1454,2)=6,FALSE()),"Folga de fim de semana · apontou no domingo anterior",IF(AND(OR($D1454="6x1",$D1454="FF 6x1"),WEEKDAY($F1454,2)=7,AND($A1454=$A1453,$L1453&gt;0)),"Folga de fim de semana · apontou no sábado",IF(AND(OR($D1454="6x1",$D1454="FF 6x1"),OR(WEEKDAY($F1454,2)=6,WEEKDAY($F1454,2)=7)),"Folga de fim de semana · sem apontamento no sábado nem no domingo","Folga prevista pelo ciclo")))),IF($Y1454="Indeterminado (início da série)","Sem histórico anterior — informe o dia do ciclo no Cadastro",IF($Y1454="Falta de registro",IF(OR(OR($D1454="6x1",$D1454="FF 6x1"),$D1454="5x2"),"FALTA DE REGISTRO · dia útil da escala "&amp;$E1454,"FALTA DE REGISTRO · dia "&amp;$W1454&amp;" de "&amp;IFERROR(INDEX(Parâmetros!$B$39:$B$48,MATCH($E1454,Parâmetros!$A$39:$A$48,0)),99)&amp;" do ciclo"),IF(OR($D1454="6x1",$D1454="FF 6x1"),IF(OR(AND(WEEKDAY($F1454,2)=6,AND($A1454=$A1455,$L1455&gt;0)),AND(WEEKDAY($F1454,2)=7,AND($A1454=$A1453,$L1453&gt;0))),"ATENÇÃO · apontou sábado e domingo no mesmo fim de semana",IF(OR(WEEKDAY($F1454,2)=6,WEEKDAY($F1454,2)=7),"Jornada de fim de semana do 6x1",IF(OR($H1454&gt;=Parâmetros!$E$20,$H1454&lt;Parâmetros!$E$19),"ATENÇÃO · 6x1 apontou fora do horário diurno","Jornada fixa do 6x1"))),IF($D1454="5x2","Jornada fixa do 5x2",IF($D1454="Folguista",IF($J1454=$K1454,"Evidência confirma sequência","DIVERGE · sequência "&amp;$J1454&amp;" × evidência "&amp;$K1454),IF($K1454=$E1454,"Evidência confirma cadastro","DIVERGE · cadastro "&amp;$E1454&amp;" × evidência "&amp;$K1454)))))))))))</f>
        <v>Folga prevista pelo ciclo</v>
      </c>
      <c r="W1454" s="34">
        <f>IF(OR(OR($D1454="6x1",$D1454="FF 6x1"),$D1454="5x2"),"",IF($AB1454&lt;&gt;$AB1453,IF(IFERROR(INDEX(Cadastro!$F$5:$F$243,$AB1454),"")="",IF($L1454&gt;0,1,0),IF(IFERROR(INDEX(Cadastro!$F$5:$F$243,$AB1454),"")&lt;=IFERROR(INDEX(Parâmetros!$B$39:$B$48,MATCH($E1454,Parâmetros!$A$39:$A$48,0)),99),IFERROR(INDEX(Cadastro!$F$5:$F$243,$AB1454),""),0)),IF($L1454&gt;0,IF(N($X1453)&gt;0,1,N($W1453)+1),IF(AND($L1454=0,OR(N($W1453)&gt;=IFERROR(INDEX(Parâmetros!$B$39:$B$48,MATCH($E1454,Parâmetros!$A$39:$A$48,0)),99),AND(N($X1453)&gt;0,N($X1453)&lt;IFERROR(INDEX(Parâmetros!$C$39:$C$48,MATCH($E1454,Parâmetros!$A$39:$A$48,0)),0)))),0,N($W1453)+1))))</f>
        <v>0</v>
      </c>
      <c r="X1454" s="34">
        <f>IF(OR(OR($D1454="6x1",$D1454="FF 6x1"),$D1454="5x2"),"",IF($AB1454&lt;&gt;$AB1453,IF(IFERROR(INDEX(Cadastro!$F$5:$F$243,$AB1454),"")="",0,IF(IFERROR(INDEX(Cadastro!$F$5:$F$243,$AB1454),"")&gt;IFERROR(INDEX(Parâmetros!$B$39:$B$48,MATCH($E1454,Parâmetros!$A$39:$A$48,0)),99),IFERROR(INDEX(Cadastro!$F$5:$F$243,$AB1454),"")-IFERROR(INDEX(Parâmetros!$B$39:$B$48,MATCH($E1454,Parâmetros!$A$39:$A$48,0)),99),0)),IF(AND($L1454=0,OR(N($W1453)&gt;=IFERROR(INDEX(Parâmetros!$B$39:$B$48,MATCH($E1454,Parâmetros!$A$39:$A$48,0)),99),AND(N($X1453)&gt;0,N($X1453)&lt;IFERROR(INDEX(Parâmetros!$C$39:$C$48,MATCH($E1454,Parâmetros!$A$39:$A$48,0)),0)))),N($X1453)+1,0)))</f>
        <v>1</v>
      </c>
      <c r="Y1454" t="str">
        <f>IF($AC1454&lt;&gt;"",IF($L1454&gt;0,$AC1454&amp;" · com apontamento",$AC1454),IF($E1454="Férias",IF($L1454&gt;0,"Férias · com apontamento","Férias (cadastro)"),IF(($Z1454+$AA1454-1)&gt;Parâmetros!$E$16,"Férias / afastamento",IF(AND($D1454="5x2",OR(WEEKDAY($F1454,2)=6,WEEKDAY($F1454,2)=7)),IF($L1454&gt;0,"Folga trabalhada","Folga"),IF($L1454&gt;0,"Trabalhado",IF(OR(OR($D1454="6x1",$D1454="FF 6x1"),$D1454="5x2"),IF(AND(OR($D1454="6x1",$D1454="FF 6x1"),OR(WEEKDAY($F1454,2)=6,WEEKDAY($F1454,2)=7)),"Folga","Falta de registro"),IF(AND($AB1454&lt;&gt;$AB1453,IFERROR(INDEX(Cadastro!$F$5:$F$243,$AB1454),"")=""),"Indeterminado (início da série)",IF($X1454&gt;0,"Folga","Falta de registro"))))))))</f>
        <v>Folga</v>
      </c>
      <c r="Z1454" s="34">
        <f>IF(OR($L1454&gt;0,$F1454&gt;Parâmetros!$E$14),0,IF($A1454&lt;&gt;$A1453,1,N($Z1453)+1))</f>
        <v>0</v>
      </c>
      <c r="AA1454" s="34">
        <f>IF(OR($L1454&gt;0,$F1454&gt;Parâmetros!$E$14),0,IF(OR($A1454&lt;&gt;$A1455,$F1455&gt;Parâmetros!$E$14),1,N($AA1455)+1))</f>
        <v>0</v>
      </c>
      <c r="AB1454" s="31">
        <f>IFERROR(MATCH($A1454&amp;"|"&amp;TEXT(_xlfn.MAXIFS(Cadastro!$E$5:$E$243,Cadastro!$A$5:$A$243,$A1454,Cadastro!$E$5:$E$243,"&lt;="&amp;$F1454),"yyyymmdd"),Cadastro!$I$5:$I$243,0),"")</f>
        <v>183</v>
      </c>
      <c r="AC1454" t="str">
        <f>IFERROR(_xlfn.SINGLE(INDEX(Exceções!$D$5:$D$203,MATCH($A1454&amp;"|"&amp;$F1454,Exceções!$F$5:$F$203,0))),"")</f>
        <v/>
      </c>
      <c r="AD1454" t="str">
        <f>IF($AC1454="","",IFERROR(_xlfn.SINGLE(INDEX(Exceções!$E$5:$E$203,MATCH($A1454&amp;"|"&amp;$F1454,Exceções!$F$5:$F$203,0))),""))</f>
        <v/>
      </c>
    </row>
    <row r="1455" spans="1:30" ht="15" hidden="1" customHeight="1" x14ac:dyDescent="0.25">
      <c r="A1455" s="31">
        <v>54846</v>
      </c>
      <c r="B1455" s="17" t="s">
        <v>67</v>
      </c>
      <c r="C1455" s="17" t="str">
        <f>IFERROR(INDEX(Cadastro!$C$5:$C$243,$AB1455),"NÃO INFORMADO")</f>
        <v>USI</v>
      </c>
      <c r="D1455" s="17" t="str">
        <f>IFERROR(INDEX(Cadastro!$D$5:$D$243,$AB1455),"")</f>
        <v>A</v>
      </c>
      <c r="E1455" s="17" t="str">
        <f>IFERROR(INDEX(Cadastro!$G$5:$G$243,$AB1455),"")</f>
        <v>A</v>
      </c>
      <c r="F1455" s="29">
        <v>46325</v>
      </c>
      <c r="G1455" s="32" t="str">
        <f t="shared" si="132"/>
        <v>sex</v>
      </c>
      <c r="H1455" s="31" t="str">
        <f>IF($L1455=0,"",_xlfn.MINIFS(Dados!$Q:$Q,Dados!$A:$A,$A1455,Dados!$S:$S,$F1455))</f>
        <v/>
      </c>
      <c r="I1455" s="31" t="str">
        <f>IF($H1455="","",_xlfn.MAXIFS(Dados!$R:$R,Dados!$A:$A,$A1455,Dados!$S:$S,$F1455))</f>
        <v/>
      </c>
      <c r="J1455" s="32" t="str">
        <f>IF($D1455&lt;&gt;"Folguista","",IFERROR(INDEX(Parâmetros!$D$52:$G$52,1,MIN(4,MAX(1,$W1455))),""))</f>
        <v/>
      </c>
      <c r="K1455" s="32" t="str">
        <f>IF(OR($AC1455&lt;&gt;"",$Y1455="Folga",$Y1455="Folga trabalhada",$Y1455="Férias (cadastro)",$Y1455="Férias / afastamento",$Y1455="Indeterminado (início da série)"),"",IF(OR($D1455="6x1",$D1455="FF 6x1"),IF(OR(WEEKDAY($F1455,2)=6,WEEKDAY($F1455,2)=7),"6x1 sáb/dom","6x1"),IF($D1455="5x2","5x2",IF($H1455="",IF($D1455="Folguista",$J1455,$E1455),IF(OR($H1455&gt;=Parâmetros!$E$18,$H1455&lt;Parâmetros!$E$19),"C",IF($H1455&lt;Parâmetros!$E$20,"A","B"))))))</f>
        <v>A</v>
      </c>
      <c r="L1455" s="30">
        <f>SUMIFS(Dados!$E:$E,Dados!$A:$A,$A1455,Dados!$S:$S,$F1455)</f>
        <v>0</v>
      </c>
      <c r="M1455" s="30">
        <f>IFERROR(INDEX(Parâmetros!$E$6:$E$11,MATCH($K1455,Parâmetros!$A$6:$A$11,0)),"")</f>
        <v>7.58</v>
      </c>
      <c r="N1455" s="33">
        <f t="shared" si="133"/>
        <v>0</v>
      </c>
      <c r="O1455" s="33">
        <f>Parâmetros!$E$13</f>
        <v>0.8</v>
      </c>
      <c r="P1455" s="32" t="str">
        <f>IF(OR($M1455="",$F1455&gt;Parâmetros!$E$14),"Não","Sim")</f>
        <v>Não</v>
      </c>
      <c r="Q1455" s="32" t="str">
        <f t="shared" si="134"/>
        <v/>
      </c>
      <c r="R1455" s="32" t="str">
        <f t="shared" si="135"/>
        <v/>
      </c>
      <c r="S1455" s="30" t="str">
        <f t="shared" si="136"/>
        <v/>
      </c>
      <c r="T1455" s="32" t="str">
        <f>IF($Q1455&lt;&gt;"Sim","",IF($N1455&gt;Parâmetros!$E$15,"Sim","Não"))</f>
        <v/>
      </c>
      <c r="U1455" s="17" t="str">
        <f t="shared" si="137"/>
        <v>Fora da apuração</v>
      </c>
      <c r="V1455" s="17" t="str">
        <f>IF($AC1455&lt;&gt;"",IF($L1455&gt;0,"ATENÇÃO · apontou em dia de "&amp;LOWER($AC1455)&amp;" cadastrado","Exceção cadastrada · "&amp;$AC1455)&amp;IF($AD1455="",""," · "&amp;$AD1455),IF($E1455="Férias",IF($L1455&gt;0,"ATENÇÃO · apontou estando de férias no cadastro","Férias no cadastro"),IF($Y1455="Férias / afastamento","Afastamento · "&amp;($Z1455+$AA1455-1)&amp;" dias seguidos sem apontamento",IF($Y1455="Folga trabalhada","ATENÇÃO · apontou em dia de folga da escala 5x2",IF($Y1455="Folga",IF(AND($D1455="5x2",OR(WEEKDAY($F1455,2)=6,WEEKDAY($F1455,2)=7)),"Folga de fim de semana da escala 5x2",IF(AND(OR($D1455="6x1",$D1455="FF 6x1"),WEEKDAY($F1455,2)=6,FALSE()),"Folga de fim de semana · apontou no domingo anterior",IF(AND(OR($D1455="6x1",$D1455="FF 6x1"),WEEKDAY($F1455,2)=7,AND($A1455=$A1454,$L1454&gt;0)),"Folga de fim de semana · apontou no sábado",IF(AND(OR($D1455="6x1",$D1455="FF 6x1"),OR(WEEKDAY($F1455,2)=6,WEEKDAY($F1455,2)=7)),"Folga de fim de semana · sem apontamento no sábado nem no domingo","Folga prevista pelo ciclo")))),IF($Y1455="Indeterminado (início da série)","Sem histórico anterior — informe o dia do ciclo no Cadastro",IF($Y1455="Falta de registro",IF(OR(OR($D1455="6x1",$D1455="FF 6x1"),$D1455="5x2"),"FALTA DE REGISTRO · dia útil da escala "&amp;$E1455,"FALTA DE REGISTRO · dia "&amp;$W1455&amp;" de "&amp;IFERROR(INDEX(Parâmetros!$B$39:$B$48,MATCH($E1455,Parâmetros!$A$39:$A$48,0)),99)&amp;" do ciclo"),IF(OR($D1455="6x1",$D1455="FF 6x1"),IF(OR(AND(WEEKDAY($F1455,2)=6,AND($A1455=$A1456,$L1456&gt;0)),AND(WEEKDAY($F1455,2)=7,AND($A1455=$A1454,$L1454&gt;0))),"ATENÇÃO · apontou sábado e domingo no mesmo fim de semana",IF(OR(WEEKDAY($F1455,2)=6,WEEKDAY($F1455,2)=7),"Jornada de fim de semana do 6x1",IF(OR($H1455&gt;=Parâmetros!$E$20,$H1455&lt;Parâmetros!$E$19),"ATENÇÃO · 6x1 apontou fora do horário diurno","Jornada fixa do 6x1"))),IF($D1455="5x2","Jornada fixa do 5x2",IF($D1455="Folguista",IF($J1455=$K1455,"Evidência confirma sequência","DIVERGE · sequência "&amp;$J1455&amp;" × evidência "&amp;$K1455),IF($K1455=$E1455,"Evidência confirma cadastro","DIVERGE · cadastro "&amp;$E1455&amp;" × evidência "&amp;$K1455)))))))))))</f>
        <v>FALTA DE REGISTRO · dia 1 de 5 do ciclo</v>
      </c>
      <c r="W1455" s="34">
        <f>IF(OR(OR($D1455="6x1",$D1455="FF 6x1"),$D1455="5x2"),"",IF($AB1455&lt;&gt;$AB1454,IF(IFERROR(INDEX(Cadastro!$F$5:$F$243,$AB1455),"")="",IF($L1455&gt;0,1,0),IF(IFERROR(INDEX(Cadastro!$F$5:$F$243,$AB1455),"")&lt;=IFERROR(INDEX(Parâmetros!$B$39:$B$48,MATCH($E1455,Parâmetros!$A$39:$A$48,0)),99),IFERROR(INDEX(Cadastro!$F$5:$F$243,$AB1455),""),0)),IF($L1455&gt;0,IF(N($X1454)&gt;0,1,N($W1454)+1),IF(AND($L1455=0,OR(N($W1454)&gt;=IFERROR(INDEX(Parâmetros!$B$39:$B$48,MATCH($E1455,Parâmetros!$A$39:$A$48,0)),99),AND(N($X1454)&gt;0,N($X1454)&lt;IFERROR(INDEX(Parâmetros!$C$39:$C$48,MATCH($E1455,Parâmetros!$A$39:$A$48,0)),0)))),0,N($W1454)+1))))</f>
        <v>1</v>
      </c>
      <c r="X1455" s="34">
        <f>IF(OR(OR($D1455="6x1",$D1455="FF 6x1"),$D1455="5x2"),"",IF($AB1455&lt;&gt;$AB1454,IF(IFERROR(INDEX(Cadastro!$F$5:$F$243,$AB1455),"")="",0,IF(IFERROR(INDEX(Cadastro!$F$5:$F$243,$AB1455),"")&gt;IFERROR(INDEX(Parâmetros!$B$39:$B$48,MATCH($E1455,Parâmetros!$A$39:$A$48,0)),99),IFERROR(INDEX(Cadastro!$F$5:$F$243,$AB1455),"")-IFERROR(INDEX(Parâmetros!$B$39:$B$48,MATCH($E1455,Parâmetros!$A$39:$A$48,0)),99),0)),IF(AND($L1455=0,OR(N($W1454)&gt;=IFERROR(INDEX(Parâmetros!$B$39:$B$48,MATCH($E1455,Parâmetros!$A$39:$A$48,0)),99),AND(N($X1454)&gt;0,N($X1454)&lt;IFERROR(INDEX(Parâmetros!$C$39:$C$48,MATCH($E1455,Parâmetros!$A$39:$A$48,0)),0)))),N($X1454)+1,0)))</f>
        <v>0</v>
      </c>
      <c r="Y1455" t="str">
        <f>IF($AC1455&lt;&gt;"",IF($L1455&gt;0,$AC1455&amp;" · com apontamento",$AC1455),IF($E1455="Férias",IF($L1455&gt;0,"Férias · com apontamento","Férias (cadastro)"),IF(($Z1455+$AA1455-1)&gt;Parâmetros!$E$16,"Férias / afastamento",IF(AND($D1455="5x2",OR(WEEKDAY($F1455,2)=6,WEEKDAY($F1455,2)=7)),IF($L1455&gt;0,"Folga trabalhada","Folga"),IF($L1455&gt;0,"Trabalhado",IF(OR(OR($D1455="6x1",$D1455="FF 6x1"),$D1455="5x2"),IF(AND(OR($D1455="6x1",$D1455="FF 6x1"),OR(WEEKDAY($F1455,2)=6,WEEKDAY($F1455,2)=7)),"Folga","Falta de registro"),IF(AND($AB1455&lt;&gt;$AB1454,IFERROR(INDEX(Cadastro!$F$5:$F$243,$AB1455),"")=""),"Indeterminado (início da série)",IF($X1455&gt;0,"Folga","Falta de registro"))))))))</f>
        <v>Falta de registro</v>
      </c>
      <c r="Z1455" s="34">
        <f>IF(OR($L1455&gt;0,$F1455&gt;Parâmetros!$E$14),0,IF($A1455&lt;&gt;$A1454,1,N($Z1454)+1))</f>
        <v>0</v>
      </c>
      <c r="AA1455" s="34">
        <f>IF(OR($L1455&gt;0,$F1455&gt;Parâmetros!$E$14),0,IF(OR($A1455&lt;&gt;$A1456,$F1456&gt;Parâmetros!$E$14),1,N($AA1456)+1))</f>
        <v>0</v>
      </c>
      <c r="AB1455" s="31">
        <f>IFERROR(MATCH($A1455&amp;"|"&amp;TEXT(_xlfn.MAXIFS(Cadastro!$E$5:$E$243,Cadastro!$A$5:$A$243,$A1455,Cadastro!$E$5:$E$243,"&lt;="&amp;$F1455),"yyyymmdd"),Cadastro!$I$5:$I$243,0),"")</f>
        <v>183</v>
      </c>
      <c r="AC1455" t="str">
        <f>IFERROR(_xlfn.SINGLE(INDEX(Exceções!$D$5:$D$203,MATCH($A1455&amp;"|"&amp;$F1455,Exceções!$F$5:$F$203,0))),"")</f>
        <v/>
      </c>
      <c r="AD1455" t="str">
        <f>IF($AC1455="","",IFERROR(_xlfn.SINGLE(INDEX(Exceções!$E$5:$E$203,MATCH($A1455&amp;"|"&amp;$F1455,Exceções!$F$5:$F$203,0))),""))</f>
        <v/>
      </c>
    </row>
    <row r="1456" spans="1:30" ht="15" hidden="1" customHeight="1" x14ac:dyDescent="0.25">
      <c r="A1456" s="31">
        <v>54846</v>
      </c>
      <c r="B1456" s="17" t="s">
        <v>67</v>
      </c>
      <c r="C1456" s="17" t="str">
        <f>IFERROR(INDEX(Cadastro!$C$5:$C$243,$AB1456),"NÃO INFORMADO")</f>
        <v>USI</v>
      </c>
      <c r="D1456" s="17" t="str">
        <f>IFERROR(INDEX(Cadastro!$D$5:$D$243,$AB1456),"")</f>
        <v>A</v>
      </c>
      <c r="E1456" s="17" t="str">
        <f>IFERROR(INDEX(Cadastro!$G$5:$G$243,$AB1456),"")</f>
        <v>A</v>
      </c>
      <c r="F1456" s="29">
        <v>46326</v>
      </c>
      <c r="G1456" s="32" t="str">
        <f t="shared" si="132"/>
        <v>sáb</v>
      </c>
      <c r="H1456" s="31" t="str">
        <f>IF($L1456=0,"",_xlfn.MINIFS(Dados!$Q:$Q,Dados!$A:$A,$A1456,Dados!$S:$S,$F1456))</f>
        <v/>
      </c>
      <c r="I1456" s="31" t="str">
        <f>IF($H1456="","",_xlfn.MAXIFS(Dados!$R:$R,Dados!$A:$A,$A1456,Dados!$S:$S,$F1456))</f>
        <v/>
      </c>
      <c r="J1456" s="32" t="str">
        <f>IF($D1456&lt;&gt;"Folguista","",IFERROR(INDEX(Parâmetros!$D$52:$G$52,1,MIN(4,MAX(1,$W1456))),""))</f>
        <v/>
      </c>
      <c r="K1456" s="32" t="str">
        <f>IF(OR($AC1456&lt;&gt;"",$Y1456="Folga",$Y1456="Folga trabalhada",$Y1456="Férias (cadastro)",$Y1456="Férias / afastamento",$Y1456="Indeterminado (início da série)"),"",IF(OR($D1456="6x1",$D1456="FF 6x1"),IF(OR(WEEKDAY($F1456,2)=6,WEEKDAY($F1456,2)=7),"6x1 sáb/dom","6x1"),IF($D1456="5x2","5x2",IF($H1456="",IF($D1456="Folguista",$J1456,$E1456),IF(OR($H1456&gt;=Parâmetros!$E$18,$H1456&lt;Parâmetros!$E$19),"C",IF($H1456&lt;Parâmetros!$E$20,"A","B"))))))</f>
        <v>A</v>
      </c>
      <c r="L1456" s="30">
        <f>SUMIFS(Dados!$E:$E,Dados!$A:$A,$A1456,Dados!$S:$S,$F1456)</f>
        <v>0</v>
      </c>
      <c r="M1456" s="30">
        <f>IFERROR(INDEX(Parâmetros!$E$6:$E$11,MATCH($K1456,Parâmetros!$A$6:$A$11,0)),"")</f>
        <v>7.58</v>
      </c>
      <c r="N1456" s="33">
        <f t="shared" si="133"/>
        <v>0</v>
      </c>
      <c r="O1456" s="33">
        <f>Parâmetros!$E$13</f>
        <v>0.8</v>
      </c>
      <c r="P1456" s="32" t="str">
        <f>IF(OR($M1456="",$F1456&gt;Parâmetros!$E$14),"Não","Sim")</f>
        <v>Não</v>
      </c>
      <c r="Q1456" s="32" t="str">
        <f t="shared" si="134"/>
        <v/>
      </c>
      <c r="R1456" s="32" t="str">
        <f t="shared" si="135"/>
        <v/>
      </c>
      <c r="S1456" s="30" t="str">
        <f t="shared" si="136"/>
        <v/>
      </c>
      <c r="T1456" s="32" t="str">
        <f>IF($Q1456&lt;&gt;"Sim","",IF($N1456&gt;Parâmetros!$E$15,"Sim","Não"))</f>
        <v/>
      </c>
      <c r="U1456" s="17" t="str">
        <f t="shared" si="137"/>
        <v>Fora da apuração</v>
      </c>
      <c r="V1456" s="17" t="str">
        <f>IF($AC1456&lt;&gt;"",IF($L1456&gt;0,"ATENÇÃO · apontou em dia de "&amp;LOWER($AC1456)&amp;" cadastrado","Exceção cadastrada · "&amp;$AC1456)&amp;IF($AD1456="",""," · "&amp;$AD1456),IF($E1456="Férias",IF($L1456&gt;0,"ATENÇÃO · apontou estando de férias no cadastro","Férias no cadastro"),IF($Y1456="Férias / afastamento","Afastamento · "&amp;($Z1456+$AA1456-1)&amp;" dias seguidos sem apontamento",IF($Y1456="Folga trabalhada","ATENÇÃO · apontou em dia de folga da escala 5x2",IF($Y1456="Folga",IF(AND($D1456="5x2",OR(WEEKDAY($F1456,2)=6,WEEKDAY($F1456,2)=7)),"Folga de fim de semana da escala 5x2",IF(AND(OR($D1456="6x1",$D1456="FF 6x1"),WEEKDAY($F1456,2)=6,FALSE()),"Folga de fim de semana · apontou no domingo anterior",IF(AND(OR($D1456="6x1",$D1456="FF 6x1"),WEEKDAY($F1456,2)=7,AND($A1456=$A1455,$L1455&gt;0)),"Folga de fim de semana · apontou no sábado",IF(AND(OR($D1456="6x1",$D1456="FF 6x1"),OR(WEEKDAY($F1456,2)=6,WEEKDAY($F1456,2)=7)),"Folga de fim de semana · sem apontamento no sábado nem no domingo","Folga prevista pelo ciclo")))),IF($Y1456="Indeterminado (início da série)","Sem histórico anterior — informe o dia do ciclo no Cadastro",IF($Y1456="Falta de registro",IF(OR(OR($D1456="6x1",$D1456="FF 6x1"),$D1456="5x2"),"FALTA DE REGISTRO · dia útil da escala "&amp;$E1456,"FALTA DE REGISTRO · dia "&amp;$W1456&amp;" de "&amp;IFERROR(INDEX(Parâmetros!$B$39:$B$48,MATCH($E1456,Parâmetros!$A$39:$A$48,0)),99)&amp;" do ciclo"),IF(OR($D1456="6x1",$D1456="FF 6x1"),IF(OR(AND(WEEKDAY($F1456,2)=6,AND($A1456=$A1457,$L1457&gt;0)),AND(WEEKDAY($F1456,2)=7,AND($A1456=$A1455,$L1455&gt;0))),"ATENÇÃO · apontou sábado e domingo no mesmo fim de semana",IF(OR(WEEKDAY($F1456,2)=6,WEEKDAY($F1456,2)=7),"Jornada de fim de semana do 6x1",IF(OR($H1456&gt;=Parâmetros!$E$20,$H1456&lt;Parâmetros!$E$19),"ATENÇÃO · 6x1 apontou fora do horário diurno","Jornada fixa do 6x1"))),IF($D1456="5x2","Jornada fixa do 5x2",IF($D1456="Folguista",IF($J1456=$K1456,"Evidência confirma sequência","DIVERGE · sequência "&amp;$J1456&amp;" × evidência "&amp;$K1456),IF($K1456=$E1456,"Evidência confirma cadastro","DIVERGE · cadastro "&amp;$E1456&amp;" × evidência "&amp;$K1456)))))))))))</f>
        <v>FALTA DE REGISTRO · dia 2 de 5 do ciclo</v>
      </c>
      <c r="W1456" s="34">
        <f>IF(OR(OR($D1456="6x1",$D1456="FF 6x1"),$D1456="5x2"),"",IF($AB1456&lt;&gt;$AB1455,IF(IFERROR(INDEX(Cadastro!$F$5:$F$243,$AB1456),"")="",IF($L1456&gt;0,1,0),IF(IFERROR(INDEX(Cadastro!$F$5:$F$243,$AB1456),"")&lt;=IFERROR(INDEX(Parâmetros!$B$39:$B$48,MATCH($E1456,Parâmetros!$A$39:$A$48,0)),99),IFERROR(INDEX(Cadastro!$F$5:$F$243,$AB1456),""),0)),IF($L1456&gt;0,IF(N($X1455)&gt;0,1,N($W1455)+1),IF(AND($L1456=0,OR(N($W1455)&gt;=IFERROR(INDEX(Parâmetros!$B$39:$B$48,MATCH($E1456,Parâmetros!$A$39:$A$48,0)),99),AND(N($X1455)&gt;0,N($X1455)&lt;IFERROR(INDEX(Parâmetros!$C$39:$C$48,MATCH($E1456,Parâmetros!$A$39:$A$48,0)),0)))),0,N($W1455)+1))))</f>
        <v>2</v>
      </c>
      <c r="X1456" s="34">
        <f>IF(OR(OR($D1456="6x1",$D1456="FF 6x1"),$D1456="5x2"),"",IF($AB1456&lt;&gt;$AB1455,IF(IFERROR(INDEX(Cadastro!$F$5:$F$243,$AB1456),"")="",0,IF(IFERROR(INDEX(Cadastro!$F$5:$F$243,$AB1456),"")&gt;IFERROR(INDEX(Parâmetros!$B$39:$B$48,MATCH($E1456,Parâmetros!$A$39:$A$48,0)),99),IFERROR(INDEX(Cadastro!$F$5:$F$243,$AB1456),"")-IFERROR(INDEX(Parâmetros!$B$39:$B$48,MATCH($E1456,Parâmetros!$A$39:$A$48,0)),99),0)),IF(AND($L1456=0,OR(N($W1455)&gt;=IFERROR(INDEX(Parâmetros!$B$39:$B$48,MATCH($E1456,Parâmetros!$A$39:$A$48,0)),99),AND(N($X1455)&gt;0,N($X1455)&lt;IFERROR(INDEX(Parâmetros!$C$39:$C$48,MATCH($E1456,Parâmetros!$A$39:$A$48,0)),0)))),N($X1455)+1,0)))</f>
        <v>0</v>
      </c>
      <c r="Y1456" t="str">
        <f>IF($AC1456&lt;&gt;"",IF($L1456&gt;0,$AC1456&amp;" · com apontamento",$AC1456),IF($E1456="Férias",IF($L1456&gt;0,"Férias · com apontamento","Férias (cadastro)"),IF(($Z1456+$AA1456-1)&gt;Parâmetros!$E$16,"Férias / afastamento",IF(AND($D1456="5x2",OR(WEEKDAY($F1456,2)=6,WEEKDAY($F1456,2)=7)),IF($L1456&gt;0,"Folga trabalhada","Folga"),IF($L1456&gt;0,"Trabalhado",IF(OR(OR($D1456="6x1",$D1456="FF 6x1"),$D1456="5x2"),IF(AND(OR($D1456="6x1",$D1456="FF 6x1"),OR(WEEKDAY($F1456,2)=6,WEEKDAY($F1456,2)=7)),"Folga","Falta de registro"),IF(AND($AB1456&lt;&gt;$AB1455,IFERROR(INDEX(Cadastro!$F$5:$F$243,$AB1456),"")=""),"Indeterminado (início da série)",IF($X1456&gt;0,"Folga","Falta de registro"))))))))</f>
        <v>Falta de registro</v>
      </c>
      <c r="Z1456" s="34">
        <f>IF(OR($L1456&gt;0,$F1456&gt;Parâmetros!$E$14),0,IF($A1456&lt;&gt;$A1455,1,N($Z1455)+1))</f>
        <v>0</v>
      </c>
      <c r="AA1456" s="34">
        <f>IF(OR($L1456&gt;0,$F1456&gt;Parâmetros!$E$14),0,IF(OR($A1456&lt;&gt;$A1457,$F1457&gt;Parâmetros!$E$14),1,N($AA1457)+1))</f>
        <v>0</v>
      </c>
      <c r="AB1456" s="31">
        <f>IFERROR(MATCH($A1456&amp;"|"&amp;TEXT(_xlfn.MAXIFS(Cadastro!$E$5:$E$243,Cadastro!$A$5:$A$243,$A1456,Cadastro!$E$5:$E$243,"&lt;="&amp;$F1456),"yyyymmdd"),Cadastro!$I$5:$I$243,0),"")</f>
        <v>183</v>
      </c>
      <c r="AC1456" t="str">
        <f>IFERROR(_xlfn.SINGLE(INDEX(Exceções!$D$5:$D$203,MATCH($A1456&amp;"|"&amp;$F1456,Exceções!$F$5:$F$203,0))),"")</f>
        <v/>
      </c>
      <c r="AD1456" t="str">
        <f>IF($AC1456="","",IFERROR(_xlfn.SINGLE(INDEX(Exceções!$E$5:$E$203,MATCH($A1456&amp;"|"&amp;$F1456,Exceções!$F$5:$F$203,0))),""))</f>
        <v/>
      </c>
    </row>
    <row r="1457" spans="1:30" ht="15" hidden="1" customHeight="1" x14ac:dyDescent="0.25">
      <c r="A1457" s="31">
        <v>54846</v>
      </c>
      <c r="B1457" s="17" t="s">
        <v>67</v>
      </c>
      <c r="C1457" s="17" t="str">
        <f>IFERROR(INDEX(Cadastro!$C$5:$C$243,$AB1457),"NÃO INFORMADO")</f>
        <v>USI</v>
      </c>
      <c r="D1457" s="17" t="str">
        <f>IFERROR(INDEX(Cadastro!$D$5:$D$243,$AB1457),"")</f>
        <v>A</v>
      </c>
      <c r="E1457" s="17" t="str">
        <f>IFERROR(INDEX(Cadastro!$G$5:$G$243,$AB1457),"")</f>
        <v>A</v>
      </c>
      <c r="F1457" s="29">
        <v>46327</v>
      </c>
      <c r="G1457" s="32" t="str">
        <f t="shared" si="132"/>
        <v>dom</v>
      </c>
      <c r="H1457" s="31" t="str">
        <f>IF($L1457=0,"",_xlfn.MINIFS(Dados!$Q:$Q,Dados!$A:$A,$A1457,Dados!$S:$S,$F1457))</f>
        <v/>
      </c>
      <c r="I1457" s="31" t="str">
        <f>IF($H1457="","",_xlfn.MAXIFS(Dados!$R:$R,Dados!$A:$A,$A1457,Dados!$S:$S,$F1457))</f>
        <v/>
      </c>
      <c r="J1457" s="32" t="str">
        <f>IF($D1457&lt;&gt;"Folguista","",IFERROR(INDEX(Parâmetros!$D$52:$G$52,1,MIN(4,MAX(1,$W1457))),""))</f>
        <v/>
      </c>
      <c r="K1457" s="32" t="str">
        <f>IF(OR($AC1457&lt;&gt;"",$Y1457="Folga",$Y1457="Folga trabalhada",$Y1457="Férias (cadastro)",$Y1457="Férias / afastamento",$Y1457="Indeterminado (início da série)"),"",IF(OR($D1457="6x1",$D1457="FF 6x1"),IF(OR(WEEKDAY($F1457,2)=6,WEEKDAY($F1457,2)=7),"6x1 sáb/dom","6x1"),IF($D1457="5x2","5x2",IF($H1457="",IF($D1457="Folguista",$J1457,$E1457),IF(OR($H1457&gt;=Parâmetros!$E$18,$H1457&lt;Parâmetros!$E$19),"C",IF($H1457&lt;Parâmetros!$E$20,"A","B"))))))</f>
        <v>A</v>
      </c>
      <c r="L1457" s="30">
        <f>SUMIFS(Dados!$E:$E,Dados!$A:$A,$A1457,Dados!$S:$S,$F1457)</f>
        <v>0</v>
      </c>
      <c r="M1457" s="30">
        <f>IFERROR(INDEX(Parâmetros!$E$6:$E$11,MATCH($K1457,Parâmetros!$A$6:$A$11,0)),"")</f>
        <v>7.58</v>
      </c>
      <c r="N1457" s="33">
        <f t="shared" si="133"/>
        <v>0</v>
      </c>
      <c r="O1457" s="33">
        <f>Parâmetros!$E$13</f>
        <v>0.8</v>
      </c>
      <c r="P1457" s="32" t="str">
        <f>IF(OR($M1457="",$F1457&gt;Parâmetros!$E$14),"Não","Sim")</f>
        <v>Não</v>
      </c>
      <c r="Q1457" s="32" t="str">
        <f t="shared" si="134"/>
        <v/>
      </c>
      <c r="R1457" s="32" t="str">
        <f t="shared" si="135"/>
        <v/>
      </c>
      <c r="S1457" s="30" t="str">
        <f t="shared" si="136"/>
        <v/>
      </c>
      <c r="T1457" s="32" t="str">
        <f>IF($Q1457&lt;&gt;"Sim","",IF($N1457&gt;Parâmetros!$E$15,"Sim","Não"))</f>
        <v/>
      </c>
      <c r="U1457" s="17" t="str">
        <f t="shared" si="137"/>
        <v>Fora da apuração</v>
      </c>
      <c r="V1457" s="17" t="str">
        <f>IF($AC1457&lt;&gt;"",IF($L1457&gt;0,"ATENÇÃO · apontou em dia de "&amp;LOWER($AC1457)&amp;" cadastrado","Exceção cadastrada · "&amp;$AC1457)&amp;IF($AD1457="",""," · "&amp;$AD1457),IF($E1457="Férias",IF($L1457&gt;0,"ATENÇÃO · apontou estando de férias no cadastro","Férias no cadastro"),IF($Y1457="Férias / afastamento","Afastamento · "&amp;($Z1457+$AA1457-1)&amp;" dias seguidos sem apontamento",IF($Y1457="Folga trabalhada","ATENÇÃO · apontou em dia de folga da escala 5x2",IF($Y1457="Folga",IF(AND($D1457="5x2",OR(WEEKDAY($F1457,2)=6,WEEKDAY($F1457,2)=7)),"Folga de fim de semana da escala 5x2",IF(AND(OR($D1457="6x1",$D1457="FF 6x1"),WEEKDAY($F1457,2)=6,FALSE()),"Folga de fim de semana · apontou no domingo anterior",IF(AND(OR($D1457="6x1",$D1457="FF 6x1"),WEEKDAY($F1457,2)=7,AND($A1457=$A1456,$L1456&gt;0)),"Folga de fim de semana · apontou no sábado",IF(AND(OR($D1457="6x1",$D1457="FF 6x1"),OR(WEEKDAY($F1457,2)=6,WEEKDAY($F1457,2)=7)),"Folga de fim de semana · sem apontamento no sábado nem no domingo","Folga prevista pelo ciclo")))),IF($Y1457="Indeterminado (início da série)","Sem histórico anterior — informe o dia do ciclo no Cadastro",IF($Y1457="Falta de registro",IF(OR(OR($D1457="6x1",$D1457="FF 6x1"),$D1457="5x2"),"FALTA DE REGISTRO · dia útil da escala "&amp;$E1457,"FALTA DE REGISTRO · dia "&amp;$W1457&amp;" de "&amp;IFERROR(INDEX(Parâmetros!$B$39:$B$48,MATCH($E1457,Parâmetros!$A$39:$A$48,0)),99)&amp;" do ciclo"),IF(OR($D1457="6x1",$D1457="FF 6x1"),IF(OR(AND(WEEKDAY($F1457,2)=6,AND($A1457=$A1458,$L1458&gt;0)),AND(WEEKDAY($F1457,2)=7,AND($A1457=$A1456,$L1456&gt;0))),"ATENÇÃO · apontou sábado e domingo no mesmo fim de semana",IF(OR(WEEKDAY($F1457,2)=6,WEEKDAY($F1457,2)=7),"Jornada de fim de semana do 6x1",IF(OR($H1457&gt;=Parâmetros!$E$20,$H1457&lt;Parâmetros!$E$19),"ATENÇÃO · 6x1 apontou fora do horário diurno","Jornada fixa do 6x1"))),IF($D1457="5x2","Jornada fixa do 5x2",IF($D1457="Folguista",IF($J1457=$K1457,"Evidência confirma sequência","DIVERGE · sequência "&amp;$J1457&amp;" × evidência "&amp;$K1457),IF($K1457=$E1457,"Evidência confirma cadastro","DIVERGE · cadastro "&amp;$E1457&amp;" × evidência "&amp;$K1457)))))))))))</f>
        <v>FALTA DE REGISTRO · dia 3 de 5 do ciclo</v>
      </c>
      <c r="W1457" s="34">
        <f>IF(OR(OR($D1457="6x1",$D1457="FF 6x1"),$D1457="5x2"),"",IF($AB1457&lt;&gt;$AB1456,IF(IFERROR(INDEX(Cadastro!$F$5:$F$243,$AB1457),"")="",IF($L1457&gt;0,1,0),IF(IFERROR(INDEX(Cadastro!$F$5:$F$243,$AB1457),"")&lt;=IFERROR(INDEX(Parâmetros!$B$39:$B$48,MATCH($E1457,Parâmetros!$A$39:$A$48,0)),99),IFERROR(INDEX(Cadastro!$F$5:$F$243,$AB1457),""),0)),IF($L1457&gt;0,IF(N($X1456)&gt;0,1,N($W1456)+1),IF(AND($L1457=0,OR(N($W1456)&gt;=IFERROR(INDEX(Parâmetros!$B$39:$B$48,MATCH($E1457,Parâmetros!$A$39:$A$48,0)),99),AND(N($X1456)&gt;0,N($X1456)&lt;IFERROR(INDEX(Parâmetros!$C$39:$C$48,MATCH($E1457,Parâmetros!$A$39:$A$48,0)),0)))),0,N($W1456)+1))))</f>
        <v>3</v>
      </c>
      <c r="X1457" s="34">
        <f>IF(OR(OR($D1457="6x1",$D1457="FF 6x1"),$D1457="5x2"),"",IF($AB1457&lt;&gt;$AB1456,IF(IFERROR(INDEX(Cadastro!$F$5:$F$243,$AB1457),"")="",0,IF(IFERROR(INDEX(Cadastro!$F$5:$F$243,$AB1457),"")&gt;IFERROR(INDEX(Parâmetros!$B$39:$B$48,MATCH($E1457,Parâmetros!$A$39:$A$48,0)),99),IFERROR(INDEX(Cadastro!$F$5:$F$243,$AB1457),"")-IFERROR(INDEX(Parâmetros!$B$39:$B$48,MATCH($E1457,Parâmetros!$A$39:$A$48,0)),99),0)),IF(AND($L1457=0,OR(N($W1456)&gt;=IFERROR(INDEX(Parâmetros!$B$39:$B$48,MATCH($E1457,Parâmetros!$A$39:$A$48,0)),99),AND(N($X1456)&gt;0,N($X1456)&lt;IFERROR(INDEX(Parâmetros!$C$39:$C$48,MATCH($E1457,Parâmetros!$A$39:$A$48,0)),0)))),N($X1456)+1,0)))</f>
        <v>0</v>
      </c>
      <c r="Y1457" t="str">
        <f>IF($AC1457&lt;&gt;"",IF($L1457&gt;0,$AC1457&amp;" · com apontamento",$AC1457),IF($E1457="Férias",IF($L1457&gt;0,"Férias · com apontamento","Férias (cadastro)"),IF(($Z1457+$AA1457-1)&gt;Parâmetros!$E$16,"Férias / afastamento",IF(AND($D1457="5x2",OR(WEEKDAY($F1457,2)=6,WEEKDAY($F1457,2)=7)),IF($L1457&gt;0,"Folga trabalhada","Folga"),IF($L1457&gt;0,"Trabalhado",IF(OR(OR($D1457="6x1",$D1457="FF 6x1"),$D1457="5x2"),IF(AND(OR($D1457="6x1",$D1457="FF 6x1"),OR(WEEKDAY($F1457,2)=6,WEEKDAY($F1457,2)=7)),"Folga","Falta de registro"),IF(AND($AB1457&lt;&gt;$AB1456,IFERROR(INDEX(Cadastro!$F$5:$F$243,$AB1457),"")=""),"Indeterminado (início da série)",IF($X1457&gt;0,"Folga","Falta de registro"))))))))</f>
        <v>Falta de registro</v>
      </c>
      <c r="Z1457" s="34">
        <f>IF(OR($L1457&gt;0,$F1457&gt;Parâmetros!$E$14),0,IF($A1457&lt;&gt;$A1456,1,N($Z1456)+1))</f>
        <v>0</v>
      </c>
      <c r="AA1457" s="34">
        <f>IF(OR($L1457&gt;0,$F1457&gt;Parâmetros!$E$14),0,IF(OR($A1457&lt;&gt;$A1458,$F1458&gt;Parâmetros!$E$14),1,N($AA1458)+1))</f>
        <v>0</v>
      </c>
      <c r="AB1457" s="31">
        <f>IFERROR(MATCH($A1457&amp;"|"&amp;TEXT(_xlfn.MAXIFS(Cadastro!$E$5:$E$243,Cadastro!$A$5:$A$243,$A1457,Cadastro!$E$5:$E$243,"&lt;="&amp;$F1457),"yyyymmdd"),Cadastro!$I$5:$I$243,0),"")</f>
        <v>183</v>
      </c>
      <c r="AC1457" t="str">
        <f>IFERROR(_xlfn.SINGLE(INDEX(Exceções!$D$5:$D$203,MATCH($A1457&amp;"|"&amp;$F1457,Exceções!$F$5:$F$203,0))),"")</f>
        <v/>
      </c>
      <c r="AD1457" t="str">
        <f>IF($AC1457="","",IFERROR(_xlfn.SINGLE(INDEX(Exceções!$E$5:$E$203,MATCH($A1457&amp;"|"&amp;$F1457,Exceções!$F$5:$F$203,0))),""))</f>
        <v/>
      </c>
    </row>
    <row r="1458" spans="1:30" ht="15" hidden="1" customHeight="1" x14ac:dyDescent="0.25">
      <c r="A1458" s="31">
        <v>55179</v>
      </c>
      <c r="B1458" s="17" t="s">
        <v>35</v>
      </c>
      <c r="C1458" s="17" t="str">
        <f>IFERROR(INDEX(Cadastro!$C$5:$C$243,$AB1458),"NÃO INFORMADO")</f>
        <v>ELE</v>
      </c>
      <c r="D1458" s="17" t="str">
        <f>IFERROR(INDEX(Cadastro!$D$5:$D$243,$AB1458),"")</f>
        <v>B</v>
      </c>
      <c r="E1458" s="17" t="str">
        <f>IFERROR(INDEX(Cadastro!$G$5:$G$243,$AB1458),"")</f>
        <v>B</v>
      </c>
      <c r="F1458" s="29">
        <v>46300</v>
      </c>
      <c r="G1458" s="32" t="str">
        <f t="shared" si="132"/>
        <v>seg</v>
      </c>
      <c r="H1458" s="31" t="str">
        <f>IF($L1458=0,"",_xlfn.MINIFS(Dados!$Q:$Q,Dados!$A:$A,$A1458,Dados!$S:$S,$F1458))</f>
        <v/>
      </c>
      <c r="I1458" s="31" t="str">
        <f>IF($H1458="","",_xlfn.MAXIFS(Dados!$R:$R,Dados!$A:$A,$A1458,Dados!$S:$S,$F1458))</f>
        <v/>
      </c>
      <c r="J1458" s="32" t="str">
        <f>IF($D1458&lt;&gt;"Folguista","",IFERROR(INDEX(Parâmetros!$D$52:$G$52,1,MIN(4,MAX(1,$W1458))),""))</f>
        <v/>
      </c>
      <c r="K1458" s="32" t="str">
        <f>IF(OR($AC1458&lt;&gt;"",$Y1458="Folga",$Y1458="Folga trabalhada",$Y1458="Férias (cadastro)",$Y1458="Férias / afastamento",$Y1458="Indeterminado (início da série)"),"",IF(OR($D1458="6x1",$D1458="FF 6x1"),IF(OR(WEEKDAY($F1458,2)=6,WEEKDAY($F1458,2)=7),"6x1 sáb/dom","6x1"),IF($D1458="5x2","5x2",IF($H1458="",IF($D1458="Folguista",$J1458,$E1458),IF(OR($H1458&gt;=Parâmetros!$E$18,$H1458&lt;Parâmetros!$E$19),"C",IF($H1458&lt;Parâmetros!$E$20,"A","B"))))))</f>
        <v/>
      </c>
      <c r="L1458" s="30">
        <f>SUMIFS(Dados!$E:$E,Dados!$A:$A,$A1458,Dados!$S:$S,$F1458)</f>
        <v>0</v>
      </c>
      <c r="M1458" s="30" t="str">
        <f>IFERROR(INDEX(Parâmetros!$E$6:$E$11,MATCH($K1458,Parâmetros!$A$6:$A$11,0)),"")</f>
        <v/>
      </c>
      <c r="N1458" s="33" t="str">
        <f t="shared" si="133"/>
        <v/>
      </c>
      <c r="O1458" s="33">
        <f>Parâmetros!$E$13</f>
        <v>0.8</v>
      </c>
      <c r="P1458" s="32" t="str">
        <f>IF(OR($M1458="",$F1458&gt;Parâmetros!$E$14),"Não","Sim")</f>
        <v>Não</v>
      </c>
      <c r="Q1458" s="32" t="str">
        <f t="shared" si="134"/>
        <v/>
      </c>
      <c r="R1458" s="32" t="str">
        <f t="shared" si="135"/>
        <v/>
      </c>
      <c r="S1458" s="30" t="str">
        <f t="shared" si="136"/>
        <v/>
      </c>
      <c r="T1458" s="32" t="str">
        <f>IF($Q1458&lt;&gt;"Sim","",IF($N1458&gt;Parâmetros!$E$15,"Sim","Não"))</f>
        <v/>
      </c>
      <c r="U1458" s="17" t="str">
        <f t="shared" si="137"/>
        <v>Folga</v>
      </c>
      <c r="V1458" s="17" t="str">
        <f>IF($AC1458&lt;&gt;"",IF($L1458&gt;0,"ATENÇÃO · apontou em dia de "&amp;LOWER($AC1458)&amp;" cadastrado","Exceção cadastrada · "&amp;$AC1458)&amp;IF($AD1458="",""," · "&amp;$AD1458),IF($E1458="Férias",IF($L1458&gt;0,"ATENÇÃO · apontou estando de férias no cadastro","Férias no cadastro"),IF($Y1458="Férias / afastamento","Afastamento · "&amp;($Z1458+$AA1458-1)&amp;" dias seguidos sem apontamento",IF($Y1458="Folga trabalhada","ATENÇÃO · apontou em dia de folga da escala 5x2",IF($Y1458="Folga",IF(AND($D1458="5x2",OR(WEEKDAY($F1458,2)=6,WEEKDAY($F1458,2)=7)),"Folga de fim de semana da escala 5x2",IF(AND(OR($D1458="6x1",$D1458="FF 6x1"),WEEKDAY($F1458,2)=6,FALSE()),"Folga de fim de semana · apontou no domingo anterior",IF(AND(OR($D1458="6x1",$D1458="FF 6x1"),WEEKDAY($F1458,2)=7,AND($A1458=$A1457,$L1457&gt;0)),"Folga de fim de semana · apontou no sábado",IF(AND(OR($D1458="6x1",$D1458="FF 6x1"),OR(WEEKDAY($F1458,2)=6,WEEKDAY($F1458,2)=7)),"Folga de fim de semana · sem apontamento no sábado nem no domingo","Folga prevista pelo ciclo")))),IF($Y1458="Indeterminado (início da série)","Sem histórico anterior — informe o dia do ciclo no Cadastro",IF($Y1458="Falta de registro",IF(OR(OR($D1458="6x1",$D1458="FF 6x1"),$D1458="5x2"),"FALTA DE REGISTRO · dia útil da escala "&amp;$E1458,"FALTA DE REGISTRO · dia "&amp;$W1458&amp;" de "&amp;IFERROR(INDEX(Parâmetros!$B$39:$B$48,MATCH($E1458,Parâmetros!$A$39:$A$48,0)),99)&amp;" do ciclo"),IF(OR($D1458="6x1",$D1458="FF 6x1"),IF(OR(AND(WEEKDAY($F1458,2)=6,AND($A1458=$A1459,$L1459&gt;0)),AND(WEEKDAY($F1458,2)=7,AND($A1458=$A1457,$L1457&gt;0))),"ATENÇÃO · apontou sábado e domingo no mesmo fim de semana",IF(OR(WEEKDAY($F1458,2)=6,WEEKDAY($F1458,2)=7),"Jornada de fim de semana do 6x1",IF(OR($H1458&gt;=Parâmetros!$E$20,$H1458&lt;Parâmetros!$E$19),"ATENÇÃO · 6x1 apontou fora do horário diurno","Jornada fixa do 6x1"))),IF($D1458="5x2","Jornada fixa do 5x2",IF($D1458="Folguista",IF($J1458=$K1458,"Evidência confirma sequência","DIVERGE · sequência "&amp;$J1458&amp;" × evidência "&amp;$K1458),IF($K1458=$E1458,"Evidência confirma cadastro","DIVERGE · cadastro "&amp;$E1458&amp;" × evidência "&amp;$K1458)))))))))))</f>
        <v>Folga prevista pelo ciclo</v>
      </c>
      <c r="W1458" s="34">
        <f>IF(OR(OR($D1458="6x1",$D1458="FF 6x1"),$D1458="5x2"),"",IF($AB1458&lt;&gt;$AB1457,IF(IFERROR(INDEX(Cadastro!$F$5:$F$243,$AB1458),"")="",IF($L1458&gt;0,1,0),IF(IFERROR(INDEX(Cadastro!$F$5:$F$243,$AB1458),"")&lt;=IFERROR(INDEX(Parâmetros!$B$39:$B$48,MATCH($E1458,Parâmetros!$A$39:$A$48,0)),99),IFERROR(INDEX(Cadastro!$F$5:$F$243,$AB1458),""),0)),IF($L1458&gt;0,IF(N($X1457)&gt;0,1,N($W1457)+1),IF(AND($L1458=0,OR(N($W1457)&gt;=IFERROR(INDEX(Parâmetros!$B$39:$B$48,MATCH($E1458,Parâmetros!$A$39:$A$48,0)),99),AND(N($X1457)&gt;0,N($X1457)&lt;IFERROR(INDEX(Parâmetros!$C$39:$C$48,MATCH($E1458,Parâmetros!$A$39:$A$48,0)),0)))),0,N($W1457)+1))))</f>
        <v>0</v>
      </c>
      <c r="X1458" s="34">
        <f>IF(OR(OR($D1458="6x1",$D1458="FF 6x1"),$D1458="5x2"),"",IF($AB1458&lt;&gt;$AB1457,IF(IFERROR(INDEX(Cadastro!$F$5:$F$243,$AB1458),"")="",0,IF(IFERROR(INDEX(Cadastro!$F$5:$F$243,$AB1458),"")&gt;IFERROR(INDEX(Parâmetros!$B$39:$B$48,MATCH($E1458,Parâmetros!$A$39:$A$48,0)),99),IFERROR(INDEX(Cadastro!$F$5:$F$243,$AB1458),"")-IFERROR(INDEX(Parâmetros!$B$39:$B$48,MATCH($E1458,Parâmetros!$A$39:$A$48,0)),99),0)),IF(AND($L1458=0,OR(N($W1457)&gt;=IFERROR(INDEX(Parâmetros!$B$39:$B$48,MATCH($E1458,Parâmetros!$A$39:$A$48,0)),99),AND(N($X1457)&gt;0,N($X1457)&lt;IFERROR(INDEX(Parâmetros!$C$39:$C$48,MATCH($E1458,Parâmetros!$A$39:$A$48,0)),0)))),N($X1457)+1,0)))</f>
        <v>1</v>
      </c>
      <c r="Y1458" t="str">
        <f>IF($AC1458&lt;&gt;"",IF($L1458&gt;0,$AC1458&amp;" · com apontamento",$AC1458),IF($E1458="Férias",IF($L1458&gt;0,"Férias · com apontamento","Férias (cadastro)"),IF(($Z1458+$AA1458-1)&gt;Parâmetros!$E$16,"Férias / afastamento",IF(AND($D1458="5x2",OR(WEEKDAY($F1458,2)=6,WEEKDAY($F1458,2)=7)),IF($L1458&gt;0,"Folga trabalhada","Folga"),IF($L1458&gt;0,"Trabalhado",IF(OR(OR($D1458="6x1",$D1458="FF 6x1"),$D1458="5x2"),IF(AND(OR($D1458="6x1",$D1458="FF 6x1"),OR(WEEKDAY($F1458,2)=6,WEEKDAY($F1458,2)=7)),"Folga","Falta de registro"),IF(AND($AB1458&lt;&gt;$AB1457,IFERROR(INDEX(Cadastro!$F$5:$F$243,$AB1458),"")=""),"Indeterminado (início da série)",IF($X1458&gt;0,"Folga","Falta de registro"))))))))</f>
        <v>Folga</v>
      </c>
      <c r="Z1458" s="34">
        <f>IF(OR($L1458&gt;0,$F1458&gt;Parâmetros!$E$14),0,IF($A1458&lt;&gt;$A1457,1,N($Z1457)+1))</f>
        <v>1</v>
      </c>
      <c r="AA1458" s="34">
        <f>IF(OR($L1458&gt;0,$F1458&gt;Parâmetros!$E$14),0,IF(OR($A1458&lt;&gt;$A1459,$F1459&gt;Parâmetros!$E$14),1,N($AA1459)+1))</f>
        <v>1</v>
      </c>
      <c r="AB1458" s="31">
        <f>IFERROR(MATCH($A1458&amp;"|"&amp;TEXT(_xlfn.MAXIFS(Cadastro!$E$5:$E$243,Cadastro!$A$5:$A$243,$A1458,Cadastro!$E$5:$E$243,"&lt;="&amp;$F1458),"yyyymmdd"),Cadastro!$I$5:$I$243,0),"")</f>
        <v>184</v>
      </c>
      <c r="AC1458" t="str">
        <f>IFERROR(_xlfn.SINGLE(INDEX(Exceções!$D$5:$D$203,MATCH($A1458&amp;"|"&amp;$F1458,Exceções!$F$5:$F$203,0))),"")</f>
        <v/>
      </c>
      <c r="AD1458" t="str">
        <f>IF($AC1458="","",IFERROR(_xlfn.SINGLE(INDEX(Exceções!$E$5:$E$203,MATCH($A1458&amp;"|"&amp;$F1458,Exceções!$F$5:$F$203,0))),""))</f>
        <v/>
      </c>
    </row>
    <row r="1459" spans="1:30" ht="15" hidden="1" customHeight="1" x14ac:dyDescent="0.25">
      <c r="A1459" s="31">
        <v>55179</v>
      </c>
      <c r="B1459" s="17" t="s">
        <v>35</v>
      </c>
      <c r="C1459" s="17" t="str">
        <f>IFERROR(INDEX(Cadastro!$C$5:$C$243,$AB1459),"NÃO INFORMADO")</f>
        <v>ELE</v>
      </c>
      <c r="D1459" s="17" t="str">
        <f>IFERROR(INDEX(Cadastro!$D$5:$D$243,$AB1459),"")</f>
        <v>B</v>
      </c>
      <c r="E1459" s="17" t="str">
        <f>IFERROR(INDEX(Cadastro!$G$5:$G$243,$AB1459),"")</f>
        <v>B</v>
      </c>
      <c r="F1459" s="29">
        <v>46301</v>
      </c>
      <c r="G1459" s="32" t="str">
        <f t="shared" si="132"/>
        <v>ter</v>
      </c>
      <c r="H1459" s="31">
        <f>IF($L1459=0,"",_xlfn.MINIFS(Dados!$Q:$Q,Dados!$A:$A,$A1459,Dados!$S:$S,$F1459))</f>
        <v>935</v>
      </c>
      <c r="I1459" s="31">
        <f>IF($H1459="","",_xlfn.MAXIFS(Dados!$R:$R,Dados!$A:$A,$A1459,Dados!$S:$S,$F1459))</f>
        <v>1411</v>
      </c>
      <c r="J1459" s="32" t="str">
        <f>IF($D1459&lt;&gt;"Folguista","",IFERROR(INDEX(Parâmetros!$D$52:$G$52,1,MIN(4,MAX(1,$W1459))),""))</f>
        <v/>
      </c>
      <c r="K1459" s="32" t="str">
        <f>IF(OR($AC1459&lt;&gt;"",$Y1459="Folga",$Y1459="Folga trabalhada",$Y1459="Férias (cadastro)",$Y1459="Férias / afastamento",$Y1459="Indeterminado (início da série)"),"",IF(OR($D1459="6x1",$D1459="FF 6x1"),IF(OR(WEEKDAY($F1459,2)=6,WEEKDAY($F1459,2)=7),"6x1 sáb/dom","6x1"),IF($D1459="5x2","5x2",IF($H1459="",IF($D1459="Folguista",$J1459,$E1459),IF(OR($H1459&gt;=Parâmetros!$E$18,$H1459&lt;Parâmetros!$E$19),"C",IF($H1459&lt;Parâmetros!$E$20,"A","B"))))))</f>
        <v>B</v>
      </c>
      <c r="L1459" s="30">
        <f>SUMIFS(Dados!$E:$E,Dados!$A:$A,$A1459,Dados!$S:$S,$F1459)</f>
        <v>6.69</v>
      </c>
      <c r="M1459" s="30">
        <f>IFERROR(INDEX(Parâmetros!$E$6:$E$11,MATCH($K1459,Parâmetros!$A$6:$A$11,0)),"")</f>
        <v>7.67</v>
      </c>
      <c r="N1459" s="33">
        <f t="shared" si="133"/>
        <v>0.87222946544980451</v>
      </c>
      <c r="O1459" s="33">
        <f>Parâmetros!$E$13</f>
        <v>0.8</v>
      </c>
      <c r="P1459" s="32" t="str">
        <f>IF(OR($M1459="",$F1459&gt;Parâmetros!$E$14),"Não","Sim")</f>
        <v>Sim</v>
      </c>
      <c r="Q1459" s="32" t="str">
        <f t="shared" si="134"/>
        <v>Sim</v>
      </c>
      <c r="R1459" s="32" t="str">
        <f t="shared" si="135"/>
        <v>Sim</v>
      </c>
      <c r="S1459" s="30">
        <f t="shared" si="136"/>
        <v>0</v>
      </c>
      <c r="T1459" s="32" t="str">
        <f>IF($Q1459&lt;&gt;"Sim","",IF($N1459&gt;Parâmetros!$E$15,"Sim","Não"))</f>
        <v>Não</v>
      </c>
      <c r="U1459" s="17" t="str">
        <f t="shared" si="137"/>
        <v>Na meta</v>
      </c>
      <c r="V1459" s="17" t="str">
        <f>IF($AC1459&lt;&gt;"",IF($L1459&gt;0,"ATENÇÃO · apontou em dia de "&amp;LOWER($AC1459)&amp;" cadastrado","Exceção cadastrada · "&amp;$AC1459)&amp;IF($AD1459="",""," · "&amp;$AD1459),IF($E1459="Férias",IF($L1459&gt;0,"ATENÇÃO · apontou estando de férias no cadastro","Férias no cadastro"),IF($Y1459="Férias / afastamento","Afastamento · "&amp;($Z1459+$AA1459-1)&amp;" dias seguidos sem apontamento",IF($Y1459="Folga trabalhada","ATENÇÃO · apontou em dia de folga da escala 5x2",IF($Y1459="Folga",IF(AND($D1459="5x2",OR(WEEKDAY($F1459,2)=6,WEEKDAY($F1459,2)=7)),"Folga de fim de semana da escala 5x2",IF(AND(OR($D1459="6x1",$D1459="FF 6x1"),WEEKDAY($F1459,2)=6,FALSE()),"Folga de fim de semana · apontou no domingo anterior",IF(AND(OR($D1459="6x1",$D1459="FF 6x1"),WEEKDAY($F1459,2)=7,AND($A1459=$A1458,$L1458&gt;0)),"Folga de fim de semana · apontou no sábado",IF(AND(OR($D1459="6x1",$D1459="FF 6x1"),OR(WEEKDAY($F1459,2)=6,WEEKDAY($F1459,2)=7)),"Folga de fim de semana · sem apontamento no sábado nem no domingo","Folga prevista pelo ciclo")))),IF($Y1459="Indeterminado (início da série)","Sem histórico anterior — informe o dia do ciclo no Cadastro",IF($Y1459="Falta de registro",IF(OR(OR($D1459="6x1",$D1459="FF 6x1"),$D1459="5x2"),"FALTA DE REGISTRO · dia útil da escala "&amp;$E1459,"FALTA DE REGISTRO · dia "&amp;$W1459&amp;" de "&amp;IFERROR(INDEX(Parâmetros!$B$39:$B$48,MATCH($E1459,Parâmetros!$A$39:$A$48,0)),99)&amp;" do ciclo"),IF(OR($D1459="6x1",$D1459="FF 6x1"),IF(OR(AND(WEEKDAY($F1459,2)=6,AND($A1459=$A1460,$L1460&gt;0)),AND(WEEKDAY($F1459,2)=7,AND($A1459=$A1458,$L1458&gt;0))),"ATENÇÃO · apontou sábado e domingo no mesmo fim de semana",IF(OR(WEEKDAY($F1459,2)=6,WEEKDAY($F1459,2)=7),"Jornada de fim de semana do 6x1",IF(OR($H1459&gt;=Parâmetros!$E$20,$H1459&lt;Parâmetros!$E$19),"ATENÇÃO · 6x1 apontou fora do horário diurno","Jornada fixa do 6x1"))),IF($D1459="5x2","Jornada fixa do 5x2",IF($D1459="Folguista",IF($J1459=$K1459,"Evidência confirma sequência","DIVERGE · sequência "&amp;$J1459&amp;" × evidência "&amp;$K1459),IF($K1459=$E1459,"Evidência confirma cadastro","DIVERGE · cadastro "&amp;$E1459&amp;" × evidência "&amp;$K1459)))))))))))</f>
        <v>Evidência confirma cadastro</v>
      </c>
      <c r="W1459" s="34">
        <f>IF(OR(OR($D1459="6x1",$D1459="FF 6x1"),$D1459="5x2"),"",IF($AB1459&lt;&gt;$AB1458,IF(IFERROR(INDEX(Cadastro!$F$5:$F$243,$AB1459),"")="",IF($L1459&gt;0,1,0),IF(IFERROR(INDEX(Cadastro!$F$5:$F$243,$AB1459),"")&lt;=IFERROR(INDEX(Parâmetros!$B$39:$B$48,MATCH($E1459,Parâmetros!$A$39:$A$48,0)),99),IFERROR(INDEX(Cadastro!$F$5:$F$243,$AB1459),""),0)),IF($L1459&gt;0,IF(N($X1458)&gt;0,1,N($W1458)+1),IF(AND($L1459=0,OR(N($W1458)&gt;=IFERROR(INDEX(Parâmetros!$B$39:$B$48,MATCH($E1459,Parâmetros!$A$39:$A$48,0)),99),AND(N($X1458)&gt;0,N($X1458)&lt;IFERROR(INDEX(Parâmetros!$C$39:$C$48,MATCH($E1459,Parâmetros!$A$39:$A$48,0)),0)))),0,N($W1458)+1))))</f>
        <v>1</v>
      </c>
      <c r="X1459" s="34">
        <f>IF(OR(OR($D1459="6x1",$D1459="FF 6x1"),$D1459="5x2"),"",IF($AB1459&lt;&gt;$AB1458,IF(IFERROR(INDEX(Cadastro!$F$5:$F$243,$AB1459),"")="",0,IF(IFERROR(INDEX(Cadastro!$F$5:$F$243,$AB1459),"")&gt;IFERROR(INDEX(Parâmetros!$B$39:$B$48,MATCH($E1459,Parâmetros!$A$39:$A$48,0)),99),IFERROR(INDEX(Cadastro!$F$5:$F$243,$AB1459),"")-IFERROR(INDEX(Parâmetros!$B$39:$B$48,MATCH($E1459,Parâmetros!$A$39:$A$48,0)),99),0)),IF(AND($L1459=0,OR(N($W1458)&gt;=IFERROR(INDEX(Parâmetros!$B$39:$B$48,MATCH($E1459,Parâmetros!$A$39:$A$48,0)),99),AND(N($X1458)&gt;0,N($X1458)&lt;IFERROR(INDEX(Parâmetros!$C$39:$C$48,MATCH($E1459,Parâmetros!$A$39:$A$48,0)),0)))),N($X1458)+1,0)))</f>
        <v>0</v>
      </c>
      <c r="Y1459" t="str">
        <f>IF($AC1459&lt;&gt;"",IF($L1459&gt;0,$AC1459&amp;" · com apontamento",$AC1459),IF($E1459="Férias",IF($L1459&gt;0,"Férias · com apontamento","Férias (cadastro)"),IF(($Z1459+$AA1459-1)&gt;Parâmetros!$E$16,"Férias / afastamento",IF(AND($D1459="5x2",OR(WEEKDAY($F1459,2)=6,WEEKDAY($F1459,2)=7)),IF($L1459&gt;0,"Folga trabalhada","Folga"),IF($L1459&gt;0,"Trabalhado",IF(OR(OR($D1459="6x1",$D1459="FF 6x1"),$D1459="5x2"),IF(AND(OR($D1459="6x1",$D1459="FF 6x1"),OR(WEEKDAY($F1459,2)=6,WEEKDAY($F1459,2)=7)),"Folga","Falta de registro"),IF(AND($AB1459&lt;&gt;$AB1458,IFERROR(INDEX(Cadastro!$F$5:$F$243,$AB1459),"")=""),"Indeterminado (início da série)",IF($X1459&gt;0,"Folga","Falta de registro"))))))))</f>
        <v>Trabalhado</v>
      </c>
      <c r="Z1459" s="34">
        <f>IF(OR($L1459&gt;0,$F1459&gt;Parâmetros!$E$14),0,IF($A1459&lt;&gt;$A1458,1,N($Z1458)+1))</f>
        <v>0</v>
      </c>
      <c r="AA1459" s="34">
        <f>IF(OR($L1459&gt;0,$F1459&gt;Parâmetros!$E$14),0,IF(OR($A1459&lt;&gt;$A1460,$F1460&gt;Parâmetros!$E$14),1,N($AA1460)+1))</f>
        <v>0</v>
      </c>
      <c r="AB1459" s="31">
        <f>IFERROR(MATCH($A1459&amp;"|"&amp;TEXT(_xlfn.MAXIFS(Cadastro!$E$5:$E$243,Cadastro!$A$5:$A$243,$A1459,Cadastro!$E$5:$E$243,"&lt;="&amp;$F1459),"yyyymmdd"),Cadastro!$I$5:$I$243,0),"")</f>
        <v>184</v>
      </c>
      <c r="AC1459" t="str">
        <f>IFERROR(_xlfn.SINGLE(INDEX(Exceções!$D$5:$D$203,MATCH($A1459&amp;"|"&amp;$F1459,Exceções!$F$5:$F$203,0))),"")</f>
        <v/>
      </c>
      <c r="AD1459" t="str">
        <f>IF($AC1459="","",IFERROR(_xlfn.SINGLE(INDEX(Exceções!$E$5:$E$203,MATCH($A1459&amp;"|"&amp;$F1459,Exceções!$F$5:$F$203,0))),""))</f>
        <v/>
      </c>
    </row>
    <row r="1460" spans="1:30" ht="15" hidden="1" customHeight="1" x14ac:dyDescent="0.25">
      <c r="A1460" s="31">
        <v>55179</v>
      </c>
      <c r="B1460" s="17" t="s">
        <v>35</v>
      </c>
      <c r="C1460" s="17" t="str">
        <f>IFERROR(INDEX(Cadastro!$C$5:$C$243,$AB1460),"NÃO INFORMADO")</f>
        <v>ELE</v>
      </c>
      <c r="D1460" s="17" t="str">
        <f>IFERROR(INDEX(Cadastro!$D$5:$D$243,$AB1460),"")</f>
        <v>B</v>
      </c>
      <c r="E1460" s="17" t="str">
        <f>IFERROR(INDEX(Cadastro!$G$5:$G$243,$AB1460),"")</f>
        <v>B</v>
      </c>
      <c r="F1460" s="29">
        <v>46302</v>
      </c>
      <c r="G1460" s="32" t="str">
        <f t="shared" si="132"/>
        <v>qua</v>
      </c>
      <c r="H1460" s="31">
        <f>IF($L1460=0,"",_xlfn.MINIFS(Dados!$Q:$Q,Dados!$A:$A,$A1460,Dados!$S:$S,$F1460))</f>
        <v>935</v>
      </c>
      <c r="I1460" s="31">
        <f>IF($H1460="","",_xlfn.MAXIFS(Dados!$R:$R,Dados!$A:$A,$A1460,Dados!$S:$S,$F1460))</f>
        <v>1396</v>
      </c>
      <c r="J1460" s="32" t="str">
        <f>IF($D1460&lt;&gt;"Folguista","",IFERROR(INDEX(Parâmetros!$D$52:$G$52,1,MIN(4,MAX(1,$W1460))),""))</f>
        <v/>
      </c>
      <c r="K1460" s="32" t="str">
        <f>IF(OR($AC1460&lt;&gt;"",$Y1460="Folga",$Y1460="Folga trabalhada",$Y1460="Férias (cadastro)",$Y1460="Férias / afastamento",$Y1460="Indeterminado (início da série)"),"",IF(OR($D1460="6x1",$D1460="FF 6x1"),IF(OR(WEEKDAY($F1460,2)=6,WEEKDAY($F1460,2)=7),"6x1 sáb/dom","6x1"),IF($D1460="5x2","5x2",IF($H1460="",IF($D1460="Folguista",$J1460,$E1460),IF(OR($H1460&gt;=Parâmetros!$E$18,$H1460&lt;Parâmetros!$E$19),"C",IF($H1460&lt;Parâmetros!$E$20,"A","B"))))))</f>
        <v>B</v>
      </c>
      <c r="L1460" s="30">
        <f>SUMIFS(Dados!$E:$E,Dados!$A:$A,$A1460,Dados!$S:$S,$F1460)</f>
        <v>6.5</v>
      </c>
      <c r="M1460" s="30">
        <f>IFERROR(INDEX(Parâmetros!$E$6:$E$11,MATCH($K1460,Parâmetros!$A$6:$A$11,0)),"")</f>
        <v>7.67</v>
      </c>
      <c r="N1460" s="33">
        <f t="shared" si="133"/>
        <v>0.84745762711864403</v>
      </c>
      <c r="O1460" s="33">
        <f>Parâmetros!$E$13</f>
        <v>0.8</v>
      </c>
      <c r="P1460" s="32" t="str">
        <f>IF(OR($M1460="",$F1460&gt;Parâmetros!$E$14),"Não","Sim")</f>
        <v>Sim</v>
      </c>
      <c r="Q1460" s="32" t="str">
        <f t="shared" si="134"/>
        <v>Sim</v>
      </c>
      <c r="R1460" s="32" t="str">
        <f t="shared" si="135"/>
        <v>Sim</v>
      </c>
      <c r="S1460" s="30">
        <f t="shared" si="136"/>
        <v>0</v>
      </c>
      <c r="T1460" s="32" t="str">
        <f>IF($Q1460&lt;&gt;"Sim","",IF($N1460&gt;Parâmetros!$E$15,"Sim","Não"))</f>
        <v>Não</v>
      </c>
      <c r="U1460" s="17" t="str">
        <f t="shared" si="137"/>
        <v>Na meta</v>
      </c>
      <c r="V1460" s="17" t="str">
        <f>IF($AC1460&lt;&gt;"",IF($L1460&gt;0,"ATENÇÃO · apontou em dia de "&amp;LOWER($AC1460)&amp;" cadastrado","Exceção cadastrada · "&amp;$AC1460)&amp;IF($AD1460="",""," · "&amp;$AD1460),IF($E1460="Férias",IF($L1460&gt;0,"ATENÇÃO · apontou estando de férias no cadastro","Férias no cadastro"),IF($Y1460="Férias / afastamento","Afastamento · "&amp;($Z1460+$AA1460-1)&amp;" dias seguidos sem apontamento",IF($Y1460="Folga trabalhada","ATENÇÃO · apontou em dia de folga da escala 5x2",IF($Y1460="Folga",IF(AND($D1460="5x2",OR(WEEKDAY($F1460,2)=6,WEEKDAY($F1460,2)=7)),"Folga de fim de semana da escala 5x2",IF(AND(OR($D1460="6x1",$D1460="FF 6x1"),WEEKDAY($F1460,2)=6,FALSE()),"Folga de fim de semana · apontou no domingo anterior",IF(AND(OR($D1460="6x1",$D1460="FF 6x1"),WEEKDAY($F1460,2)=7,AND($A1460=$A1459,$L1459&gt;0)),"Folga de fim de semana · apontou no sábado",IF(AND(OR($D1460="6x1",$D1460="FF 6x1"),OR(WEEKDAY($F1460,2)=6,WEEKDAY($F1460,2)=7)),"Folga de fim de semana · sem apontamento no sábado nem no domingo","Folga prevista pelo ciclo")))),IF($Y1460="Indeterminado (início da série)","Sem histórico anterior — informe o dia do ciclo no Cadastro",IF($Y1460="Falta de registro",IF(OR(OR($D1460="6x1",$D1460="FF 6x1"),$D1460="5x2"),"FALTA DE REGISTRO · dia útil da escala "&amp;$E1460,"FALTA DE REGISTRO · dia "&amp;$W1460&amp;" de "&amp;IFERROR(INDEX(Parâmetros!$B$39:$B$48,MATCH($E1460,Parâmetros!$A$39:$A$48,0)),99)&amp;" do ciclo"),IF(OR($D1460="6x1",$D1460="FF 6x1"),IF(OR(AND(WEEKDAY($F1460,2)=6,AND($A1460=$A1461,$L1461&gt;0)),AND(WEEKDAY($F1460,2)=7,AND($A1460=$A1459,$L1459&gt;0))),"ATENÇÃO · apontou sábado e domingo no mesmo fim de semana",IF(OR(WEEKDAY($F1460,2)=6,WEEKDAY($F1460,2)=7),"Jornada de fim de semana do 6x1",IF(OR($H1460&gt;=Parâmetros!$E$20,$H1460&lt;Parâmetros!$E$19),"ATENÇÃO · 6x1 apontou fora do horário diurno","Jornada fixa do 6x1"))),IF($D1460="5x2","Jornada fixa do 5x2",IF($D1460="Folguista",IF($J1460=$K1460,"Evidência confirma sequência","DIVERGE · sequência "&amp;$J1460&amp;" × evidência "&amp;$K1460),IF($K1460=$E1460,"Evidência confirma cadastro","DIVERGE · cadastro "&amp;$E1460&amp;" × evidência "&amp;$K1460)))))))))))</f>
        <v>Evidência confirma cadastro</v>
      </c>
      <c r="W1460" s="34">
        <f>IF(OR(OR($D1460="6x1",$D1460="FF 6x1"),$D1460="5x2"),"",IF($AB1460&lt;&gt;$AB1459,IF(IFERROR(INDEX(Cadastro!$F$5:$F$243,$AB1460),"")="",IF($L1460&gt;0,1,0),IF(IFERROR(INDEX(Cadastro!$F$5:$F$243,$AB1460),"")&lt;=IFERROR(INDEX(Parâmetros!$B$39:$B$48,MATCH($E1460,Parâmetros!$A$39:$A$48,0)),99),IFERROR(INDEX(Cadastro!$F$5:$F$243,$AB1460),""),0)),IF($L1460&gt;0,IF(N($X1459)&gt;0,1,N($W1459)+1),IF(AND($L1460=0,OR(N($W1459)&gt;=IFERROR(INDEX(Parâmetros!$B$39:$B$48,MATCH($E1460,Parâmetros!$A$39:$A$48,0)),99),AND(N($X1459)&gt;0,N($X1459)&lt;IFERROR(INDEX(Parâmetros!$C$39:$C$48,MATCH($E1460,Parâmetros!$A$39:$A$48,0)),0)))),0,N($W1459)+1))))</f>
        <v>2</v>
      </c>
      <c r="X1460" s="34">
        <f>IF(OR(OR($D1460="6x1",$D1460="FF 6x1"),$D1460="5x2"),"",IF($AB1460&lt;&gt;$AB1459,IF(IFERROR(INDEX(Cadastro!$F$5:$F$243,$AB1460),"")="",0,IF(IFERROR(INDEX(Cadastro!$F$5:$F$243,$AB1460),"")&gt;IFERROR(INDEX(Parâmetros!$B$39:$B$48,MATCH($E1460,Parâmetros!$A$39:$A$48,0)),99),IFERROR(INDEX(Cadastro!$F$5:$F$243,$AB1460),"")-IFERROR(INDEX(Parâmetros!$B$39:$B$48,MATCH($E1460,Parâmetros!$A$39:$A$48,0)),99),0)),IF(AND($L1460=0,OR(N($W1459)&gt;=IFERROR(INDEX(Parâmetros!$B$39:$B$48,MATCH($E1460,Parâmetros!$A$39:$A$48,0)),99),AND(N($X1459)&gt;0,N($X1459)&lt;IFERROR(INDEX(Parâmetros!$C$39:$C$48,MATCH($E1460,Parâmetros!$A$39:$A$48,0)),0)))),N($X1459)+1,0)))</f>
        <v>0</v>
      </c>
      <c r="Y1460" t="str">
        <f>IF($AC1460&lt;&gt;"",IF($L1460&gt;0,$AC1460&amp;" · com apontamento",$AC1460),IF($E1460="Férias",IF($L1460&gt;0,"Férias · com apontamento","Férias (cadastro)"),IF(($Z1460+$AA1460-1)&gt;Parâmetros!$E$16,"Férias / afastamento",IF(AND($D1460="5x2",OR(WEEKDAY($F1460,2)=6,WEEKDAY($F1460,2)=7)),IF($L1460&gt;0,"Folga trabalhada","Folga"),IF($L1460&gt;0,"Trabalhado",IF(OR(OR($D1460="6x1",$D1460="FF 6x1"),$D1460="5x2"),IF(AND(OR($D1460="6x1",$D1460="FF 6x1"),OR(WEEKDAY($F1460,2)=6,WEEKDAY($F1460,2)=7)),"Folga","Falta de registro"),IF(AND($AB1460&lt;&gt;$AB1459,IFERROR(INDEX(Cadastro!$F$5:$F$243,$AB1460),"")=""),"Indeterminado (início da série)",IF($X1460&gt;0,"Folga","Falta de registro"))))))))</f>
        <v>Trabalhado</v>
      </c>
      <c r="Z1460" s="34">
        <f>IF(OR($L1460&gt;0,$F1460&gt;Parâmetros!$E$14),0,IF($A1460&lt;&gt;$A1459,1,N($Z1459)+1))</f>
        <v>0</v>
      </c>
      <c r="AA1460" s="34">
        <f>IF(OR($L1460&gt;0,$F1460&gt;Parâmetros!$E$14),0,IF(OR($A1460&lt;&gt;$A1461,$F1461&gt;Parâmetros!$E$14),1,N($AA1461)+1))</f>
        <v>0</v>
      </c>
      <c r="AB1460" s="31">
        <f>IFERROR(MATCH($A1460&amp;"|"&amp;TEXT(_xlfn.MAXIFS(Cadastro!$E$5:$E$243,Cadastro!$A$5:$A$243,$A1460,Cadastro!$E$5:$E$243,"&lt;="&amp;$F1460),"yyyymmdd"),Cadastro!$I$5:$I$243,0),"")</f>
        <v>184</v>
      </c>
      <c r="AC1460" t="str">
        <f>IFERROR(_xlfn.SINGLE(INDEX(Exceções!$D$5:$D$203,MATCH($A1460&amp;"|"&amp;$F1460,Exceções!$F$5:$F$203,0))),"")</f>
        <v/>
      </c>
      <c r="AD1460" t="str">
        <f>IF($AC1460="","",IFERROR(_xlfn.SINGLE(INDEX(Exceções!$E$5:$E$203,MATCH($A1460&amp;"|"&amp;$F1460,Exceções!$F$5:$F$203,0))),""))</f>
        <v/>
      </c>
    </row>
    <row r="1461" spans="1:30" ht="15" hidden="1" customHeight="1" x14ac:dyDescent="0.25">
      <c r="A1461" s="31">
        <v>55179</v>
      </c>
      <c r="B1461" s="17" t="s">
        <v>35</v>
      </c>
      <c r="C1461" s="17" t="str">
        <f>IFERROR(INDEX(Cadastro!$C$5:$C$243,$AB1461),"NÃO INFORMADO")</f>
        <v>ELE</v>
      </c>
      <c r="D1461" s="17" t="str">
        <f>IFERROR(INDEX(Cadastro!$D$5:$D$243,$AB1461),"")</f>
        <v>B</v>
      </c>
      <c r="E1461" s="17" t="str">
        <f>IFERROR(INDEX(Cadastro!$G$5:$G$243,$AB1461),"")</f>
        <v>B</v>
      </c>
      <c r="F1461" s="29">
        <v>46303</v>
      </c>
      <c r="G1461" s="32" t="str">
        <f t="shared" si="132"/>
        <v>qui</v>
      </c>
      <c r="H1461" s="31">
        <f>IF($L1461=0,"",_xlfn.MINIFS(Dados!$Q:$Q,Dados!$A:$A,$A1461,Dados!$S:$S,$F1461))</f>
        <v>940</v>
      </c>
      <c r="I1461" s="31">
        <f>IF($H1461="","",_xlfn.MAXIFS(Dados!$R:$R,Dados!$A:$A,$A1461,Dados!$S:$S,$F1461))</f>
        <v>1416</v>
      </c>
      <c r="J1461" s="32" t="str">
        <f>IF($D1461&lt;&gt;"Folguista","",IFERROR(INDEX(Parâmetros!$D$52:$G$52,1,MIN(4,MAX(1,$W1461))),""))</f>
        <v/>
      </c>
      <c r="K1461" s="32" t="str">
        <f>IF(OR($AC1461&lt;&gt;"",$Y1461="Folga",$Y1461="Folga trabalhada",$Y1461="Férias (cadastro)",$Y1461="Férias / afastamento",$Y1461="Indeterminado (início da série)"),"",IF(OR($D1461="6x1",$D1461="FF 6x1"),IF(OR(WEEKDAY($F1461,2)=6,WEEKDAY($F1461,2)=7),"6x1 sáb/dom","6x1"),IF($D1461="5x2","5x2",IF($H1461="",IF($D1461="Folguista",$J1461,$E1461),IF(OR($H1461&gt;=Parâmetros!$E$18,$H1461&lt;Parâmetros!$E$19),"C",IF($H1461&lt;Parâmetros!$E$20,"A","B"))))))</f>
        <v>B</v>
      </c>
      <c r="L1461" s="30">
        <f>SUMIFS(Dados!$E:$E,Dados!$A:$A,$A1461,Dados!$S:$S,$F1461)</f>
        <v>7.13</v>
      </c>
      <c r="M1461" s="30">
        <f>IFERROR(INDEX(Parâmetros!$E$6:$E$11,MATCH($K1461,Parâmetros!$A$6:$A$11,0)),"")</f>
        <v>7.67</v>
      </c>
      <c r="N1461" s="33">
        <f t="shared" si="133"/>
        <v>0.92959582790091266</v>
      </c>
      <c r="O1461" s="33">
        <f>Parâmetros!$E$13</f>
        <v>0.8</v>
      </c>
      <c r="P1461" s="32" t="str">
        <f>IF(OR($M1461="",$F1461&gt;Parâmetros!$E$14),"Não","Sim")</f>
        <v>Sim</v>
      </c>
      <c r="Q1461" s="32" t="str">
        <f t="shared" si="134"/>
        <v>Sim</v>
      </c>
      <c r="R1461" s="32" t="str">
        <f t="shared" si="135"/>
        <v>Sim</v>
      </c>
      <c r="S1461" s="30">
        <f t="shared" si="136"/>
        <v>0</v>
      </c>
      <c r="T1461" s="32" t="str">
        <f>IF($Q1461&lt;&gt;"Sim","",IF($N1461&gt;Parâmetros!$E$15,"Sim","Não"))</f>
        <v>Não</v>
      </c>
      <c r="U1461" s="17" t="str">
        <f t="shared" si="137"/>
        <v>Na meta</v>
      </c>
      <c r="V1461" s="17" t="str">
        <f>IF($AC1461&lt;&gt;"",IF($L1461&gt;0,"ATENÇÃO · apontou em dia de "&amp;LOWER($AC1461)&amp;" cadastrado","Exceção cadastrada · "&amp;$AC1461)&amp;IF($AD1461="",""," · "&amp;$AD1461),IF($E1461="Férias",IF($L1461&gt;0,"ATENÇÃO · apontou estando de férias no cadastro","Férias no cadastro"),IF($Y1461="Férias / afastamento","Afastamento · "&amp;($Z1461+$AA1461-1)&amp;" dias seguidos sem apontamento",IF($Y1461="Folga trabalhada","ATENÇÃO · apontou em dia de folga da escala 5x2",IF($Y1461="Folga",IF(AND($D1461="5x2",OR(WEEKDAY($F1461,2)=6,WEEKDAY($F1461,2)=7)),"Folga de fim de semana da escala 5x2",IF(AND(OR($D1461="6x1",$D1461="FF 6x1"),WEEKDAY($F1461,2)=6,FALSE()),"Folga de fim de semana · apontou no domingo anterior",IF(AND(OR($D1461="6x1",$D1461="FF 6x1"),WEEKDAY($F1461,2)=7,AND($A1461=$A1460,$L1460&gt;0)),"Folga de fim de semana · apontou no sábado",IF(AND(OR($D1461="6x1",$D1461="FF 6x1"),OR(WEEKDAY($F1461,2)=6,WEEKDAY($F1461,2)=7)),"Folga de fim de semana · sem apontamento no sábado nem no domingo","Folga prevista pelo ciclo")))),IF($Y1461="Indeterminado (início da série)","Sem histórico anterior — informe o dia do ciclo no Cadastro",IF($Y1461="Falta de registro",IF(OR(OR($D1461="6x1",$D1461="FF 6x1"),$D1461="5x2"),"FALTA DE REGISTRO · dia útil da escala "&amp;$E1461,"FALTA DE REGISTRO · dia "&amp;$W1461&amp;" de "&amp;IFERROR(INDEX(Parâmetros!$B$39:$B$48,MATCH($E1461,Parâmetros!$A$39:$A$48,0)),99)&amp;" do ciclo"),IF(OR($D1461="6x1",$D1461="FF 6x1"),IF(OR(AND(WEEKDAY($F1461,2)=6,AND($A1461=$A1462,$L1462&gt;0)),AND(WEEKDAY($F1461,2)=7,AND($A1461=$A1460,$L1460&gt;0))),"ATENÇÃO · apontou sábado e domingo no mesmo fim de semana",IF(OR(WEEKDAY($F1461,2)=6,WEEKDAY($F1461,2)=7),"Jornada de fim de semana do 6x1",IF(OR($H1461&gt;=Parâmetros!$E$20,$H1461&lt;Parâmetros!$E$19),"ATENÇÃO · 6x1 apontou fora do horário diurno","Jornada fixa do 6x1"))),IF($D1461="5x2","Jornada fixa do 5x2",IF($D1461="Folguista",IF($J1461=$K1461,"Evidência confirma sequência","DIVERGE · sequência "&amp;$J1461&amp;" × evidência "&amp;$K1461),IF($K1461=$E1461,"Evidência confirma cadastro","DIVERGE · cadastro "&amp;$E1461&amp;" × evidência "&amp;$K1461)))))))))))</f>
        <v>Evidência confirma cadastro</v>
      </c>
      <c r="W1461" s="34">
        <f>IF(OR(OR($D1461="6x1",$D1461="FF 6x1"),$D1461="5x2"),"",IF($AB1461&lt;&gt;$AB1460,IF(IFERROR(INDEX(Cadastro!$F$5:$F$243,$AB1461),"")="",IF($L1461&gt;0,1,0),IF(IFERROR(INDEX(Cadastro!$F$5:$F$243,$AB1461),"")&lt;=IFERROR(INDEX(Parâmetros!$B$39:$B$48,MATCH($E1461,Parâmetros!$A$39:$A$48,0)),99),IFERROR(INDEX(Cadastro!$F$5:$F$243,$AB1461),""),0)),IF($L1461&gt;0,IF(N($X1460)&gt;0,1,N($W1460)+1),IF(AND($L1461=0,OR(N($W1460)&gt;=IFERROR(INDEX(Parâmetros!$B$39:$B$48,MATCH($E1461,Parâmetros!$A$39:$A$48,0)),99),AND(N($X1460)&gt;0,N($X1460)&lt;IFERROR(INDEX(Parâmetros!$C$39:$C$48,MATCH($E1461,Parâmetros!$A$39:$A$48,0)),0)))),0,N($W1460)+1))))</f>
        <v>3</v>
      </c>
      <c r="X1461" s="34">
        <f>IF(OR(OR($D1461="6x1",$D1461="FF 6x1"),$D1461="5x2"),"",IF($AB1461&lt;&gt;$AB1460,IF(IFERROR(INDEX(Cadastro!$F$5:$F$243,$AB1461),"")="",0,IF(IFERROR(INDEX(Cadastro!$F$5:$F$243,$AB1461),"")&gt;IFERROR(INDEX(Parâmetros!$B$39:$B$48,MATCH($E1461,Parâmetros!$A$39:$A$48,0)),99),IFERROR(INDEX(Cadastro!$F$5:$F$243,$AB1461),"")-IFERROR(INDEX(Parâmetros!$B$39:$B$48,MATCH($E1461,Parâmetros!$A$39:$A$48,0)),99),0)),IF(AND($L1461=0,OR(N($W1460)&gt;=IFERROR(INDEX(Parâmetros!$B$39:$B$48,MATCH($E1461,Parâmetros!$A$39:$A$48,0)),99),AND(N($X1460)&gt;0,N($X1460)&lt;IFERROR(INDEX(Parâmetros!$C$39:$C$48,MATCH($E1461,Parâmetros!$A$39:$A$48,0)),0)))),N($X1460)+1,0)))</f>
        <v>0</v>
      </c>
      <c r="Y1461" t="str">
        <f>IF($AC1461&lt;&gt;"",IF($L1461&gt;0,$AC1461&amp;" · com apontamento",$AC1461),IF($E1461="Férias",IF($L1461&gt;0,"Férias · com apontamento","Férias (cadastro)"),IF(($Z1461+$AA1461-1)&gt;Parâmetros!$E$16,"Férias / afastamento",IF(AND($D1461="5x2",OR(WEEKDAY($F1461,2)=6,WEEKDAY($F1461,2)=7)),IF($L1461&gt;0,"Folga trabalhada","Folga"),IF($L1461&gt;0,"Trabalhado",IF(OR(OR($D1461="6x1",$D1461="FF 6x1"),$D1461="5x2"),IF(AND(OR($D1461="6x1",$D1461="FF 6x1"),OR(WEEKDAY($F1461,2)=6,WEEKDAY($F1461,2)=7)),"Folga","Falta de registro"),IF(AND($AB1461&lt;&gt;$AB1460,IFERROR(INDEX(Cadastro!$F$5:$F$243,$AB1461),"")=""),"Indeterminado (início da série)",IF($X1461&gt;0,"Folga","Falta de registro"))))))))</f>
        <v>Trabalhado</v>
      </c>
      <c r="Z1461" s="34">
        <f>IF(OR($L1461&gt;0,$F1461&gt;Parâmetros!$E$14),0,IF($A1461&lt;&gt;$A1460,1,N($Z1460)+1))</f>
        <v>0</v>
      </c>
      <c r="AA1461" s="34">
        <f>IF(OR($L1461&gt;0,$F1461&gt;Parâmetros!$E$14),0,IF(OR($A1461&lt;&gt;$A1462,$F1462&gt;Parâmetros!$E$14),1,N($AA1462)+1))</f>
        <v>0</v>
      </c>
      <c r="AB1461" s="31">
        <f>IFERROR(MATCH($A1461&amp;"|"&amp;TEXT(_xlfn.MAXIFS(Cadastro!$E$5:$E$243,Cadastro!$A$5:$A$243,$A1461,Cadastro!$E$5:$E$243,"&lt;="&amp;$F1461),"yyyymmdd"),Cadastro!$I$5:$I$243,0),"")</f>
        <v>184</v>
      </c>
      <c r="AC1461" t="str">
        <f>IFERROR(_xlfn.SINGLE(INDEX(Exceções!$D$5:$D$203,MATCH($A1461&amp;"|"&amp;$F1461,Exceções!$F$5:$F$203,0))),"")</f>
        <v/>
      </c>
      <c r="AD1461" t="str">
        <f>IF($AC1461="","",IFERROR(_xlfn.SINGLE(INDEX(Exceções!$E$5:$E$203,MATCH($A1461&amp;"|"&amp;$F1461,Exceções!$F$5:$F$203,0))),""))</f>
        <v/>
      </c>
    </row>
    <row r="1462" spans="1:30" ht="15" hidden="1" customHeight="1" x14ac:dyDescent="0.25">
      <c r="A1462" s="31">
        <v>55179</v>
      </c>
      <c r="B1462" s="17" t="s">
        <v>35</v>
      </c>
      <c r="C1462" s="17" t="str">
        <f>IFERROR(INDEX(Cadastro!$C$5:$C$243,$AB1462),"NÃO INFORMADO")</f>
        <v>ELE</v>
      </c>
      <c r="D1462" s="17" t="str">
        <f>IFERROR(INDEX(Cadastro!$D$5:$D$243,$AB1462),"")</f>
        <v>B</v>
      </c>
      <c r="E1462" s="17" t="str">
        <f>IFERROR(INDEX(Cadastro!$G$5:$G$243,$AB1462),"")</f>
        <v>B</v>
      </c>
      <c r="F1462" s="29">
        <v>46304</v>
      </c>
      <c r="G1462" s="32" t="str">
        <f t="shared" si="132"/>
        <v>sex</v>
      </c>
      <c r="H1462" s="31">
        <f>IF($L1462=0,"",_xlfn.MINIFS(Dados!$Q:$Q,Dados!$A:$A,$A1462,Dados!$S:$S,$F1462))</f>
        <v>935</v>
      </c>
      <c r="I1462" s="31">
        <f>IF($H1462="","",_xlfn.MAXIFS(Dados!$R:$R,Dados!$A:$A,$A1462,Dados!$S:$S,$F1462))</f>
        <v>1415</v>
      </c>
      <c r="J1462" s="32" t="str">
        <f>IF($D1462&lt;&gt;"Folguista","",IFERROR(INDEX(Parâmetros!$D$52:$G$52,1,MIN(4,MAX(1,$W1462))),""))</f>
        <v/>
      </c>
      <c r="K1462" s="32" t="str">
        <f>IF(OR($AC1462&lt;&gt;"",$Y1462="Folga",$Y1462="Folga trabalhada",$Y1462="Férias (cadastro)",$Y1462="Férias / afastamento",$Y1462="Indeterminado (início da série)"),"",IF(OR($D1462="6x1",$D1462="FF 6x1"),IF(OR(WEEKDAY($F1462,2)=6,WEEKDAY($F1462,2)=7),"6x1 sáb/dom","6x1"),IF($D1462="5x2","5x2",IF($H1462="",IF($D1462="Folguista",$J1462,$E1462),IF(OR($H1462&gt;=Parâmetros!$E$18,$H1462&lt;Parâmetros!$E$19),"C",IF($H1462&lt;Parâmetros!$E$20,"A","B"))))))</f>
        <v>B</v>
      </c>
      <c r="L1462" s="30">
        <f>SUMIFS(Dados!$E:$E,Dados!$A:$A,$A1462,Dados!$S:$S,$F1462)</f>
        <v>6.9</v>
      </c>
      <c r="M1462" s="30">
        <f>IFERROR(INDEX(Parâmetros!$E$6:$E$11,MATCH($K1462,Parâmetros!$A$6:$A$11,0)),"")</f>
        <v>7.67</v>
      </c>
      <c r="N1462" s="33">
        <f t="shared" si="133"/>
        <v>0.89960886571056065</v>
      </c>
      <c r="O1462" s="33">
        <f>Parâmetros!$E$13</f>
        <v>0.8</v>
      </c>
      <c r="P1462" s="32" t="str">
        <f>IF(OR($M1462="",$F1462&gt;Parâmetros!$E$14),"Não","Sim")</f>
        <v>Sim</v>
      </c>
      <c r="Q1462" s="32" t="str">
        <f t="shared" si="134"/>
        <v>Sim</v>
      </c>
      <c r="R1462" s="32" t="str">
        <f t="shared" si="135"/>
        <v>Sim</v>
      </c>
      <c r="S1462" s="30">
        <f t="shared" si="136"/>
        <v>0</v>
      </c>
      <c r="T1462" s="32" t="str">
        <f>IF($Q1462&lt;&gt;"Sim","",IF($N1462&gt;Parâmetros!$E$15,"Sim","Não"))</f>
        <v>Não</v>
      </c>
      <c r="U1462" s="17" t="str">
        <f t="shared" si="137"/>
        <v>Na meta</v>
      </c>
      <c r="V1462" s="17" t="str">
        <f>IF($AC1462&lt;&gt;"",IF($L1462&gt;0,"ATENÇÃO · apontou em dia de "&amp;LOWER($AC1462)&amp;" cadastrado","Exceção cadastrada · "&amp;$AC1462)&amp;IF($AD1462="",""," · "&amp;$AD1462),IF($E1462="Férias",IF($L1462&gt;0,"ATENÇÃO · apontou estando de férias no cadastro","Férias no cadastro"),IF($Y1462="Férias / afastamento","Afastamento · "&amp;($Z1462+$AA1462-1)&amp;" dias seguidos sem apontamento",IF($Y1462="Folga trabalhada","ATENÇÃO · apontou em dia de folga da escala 5x2",IF($Y1462="Folga",IF(AND($D1462="5x2",OR(WEEKDAY($F1462,2)=6,WEEKDAY($F1462,2)=7)),"Folga de fim de semana da escala 5x2",IF(AND(OR($D1462="6x1",$D1462="FF 6x1"),WEEKDAY($F1462,2)=6,FALSE()),"Folga de fim de semana · apontou no domingo anterior",IF(AND(OR($D1462="6x1",$D1462="FF 6x1"),WEEKDAY($F1462,2)=7,AND($A1462=$A1461,$L1461&gt;0)),"Folga de fim de semana · apontou no sábado",IF(AND(OR($D1462="6x1",$D1462="FF 6x1"),OR(WEEKDAY($F1462,2)=6,WEEKDAY($F1462,2)=7)),"Folga de fim de semana · sem apontamento no sábado nem no domingo","Folga prevista pelo ciclo")))),IF($Y1462="Indeterminado (início da série)","Sem histórico anterior — informe o dia do ciclo no Cadastro",IF($Y1462="Falta de registro",IF(OR(OR($D1462="6x1",$D1462="FF 6x1"),$D1462="5x2"),"FALTA DE REGISTRO · dia útil da escala "&amp;$E1462,"FALTA DE REGISTRO · dia "&amp;$W1462&amp;" de "&amp;IFERROR(INDEX(Parâmetros!$B$39:$B$48,MATCH($E1462,Parâmetros!$A$39:$A$48,0)),99)&amp;" do ciclo"),IF(OR($D1462="6x1",$D1462="FF 6x1"),IF(OR(AND(WEEKDAY($F1462,2)=6,AND($A1462=$A1463,$L1463&gt;0)),AND(WEEKDAY($F1462,2)=7,AND($A1462=$A1461,$L1461&gt;0))),"ATENÇÃO · apontou sábado e domingo no mesmo fim de semana",IF(OR(WEEKDAY($F1462,2)=6,WEEKDAY($F1462,2)=7),"Jornada de fim de semana do 6x1",IF(OR($H1462&gt;=Parâmetros!$E$20,$H1462&lt;Parâmetros!$E$19),"ATENÇÃO · 6x1 apontou fora do horário diurno","Jornada fixa do 6x1"))),IF($D1462="5x2","Jornada fixa do 5x2",IF($D1462="Folguista",IF($J1462=$K1462,"Evidência confirma sequência","DIVERGE · sequência "&amp;$J1462&amp;" × evidência "&amp;$K1462),IF($K1462=$E1462,"Evidência confirma cadastro","DIVERGE · cadastro "&amp;$E1462&amp;" × evidência "&amp;$K1462)))))))))))</f>
        <v>Evidência confirma cadastro</v>
      </c>
      <c r="W1462" s="34">
        <f>IF(OR(OR($D1462="6x1",$D1462="FF 6x1"),$D1462="5x2"),"",IF($AB1462&lt;&gt;$AB1461,IF(IFERROR(INDEX(Cadastro!$F$5:$F$243,$AB1462),"")="",IF($L1462&gt;0,1,0),IF(IFERROR(INDEX(Cadastro!$F$5:$F$243,$AB1462),"")&lt;=IFERROR(INDEX(Parâmetros!$B$39:$B$48,MATCH($E1462,Parâmetros!$A$39:$A$48,0)),99),IFERROR(INDEX(Cadastro!$F$5:$F$243,$AB1462),""),0)),IF($L1462&gt;0,IF(N($X1461)&gt;0,1,N($W1461)+1),IF(AND($L1462=0,OR(N($W1461)&gt;=IFERROR(INDEX(Parâmetros!$B$39:$B$48,MATCH($E1462,Parâmetros!$A$39:$A$48,0)),99),AND(N($X1461)&gt;0,N($X1461)&lt;IFERROR(INDEX(Parâmetros!$C$39:$C$48,MATCH($E1462,Parâmetros!$A$39:$A$48,0)),0)))),0,N($W1461)+1))))</f>
        <v>4</v>
      </c>
      <c r="X1462" s="34">
        <f>IF(OR(OR($D1462="6x1",$D1462="FF 6x1"),$D1462="5x2"),"",IF($AB1462&lt;&gt;$AB1461,IF(IFERROR(INDEX(Cadastro!$F$5:$F$243,$AB1462),"")="",0,IF(IFERROR(INDEX(Cadastro!$F$5:$F$243,$AB1462),"")&gt;IFERROR(INDEX(Parâmetros!$B$39:$B$48,MATCH($E1462,Parâmetros!$A$39:$A$48,0)),99),IFERROR(INDEX(Cadastro!$F$5:$F$243,$AB1462),"")-IFERROR(INDEX(Parâmetros!$B$39:$B$48,MATCH($E1462,Parâmetros!$A$39:$A$48,0)),99),0)),IF(AND($L1462=0,OR(N($W1461)&gt;=IFERROR(INDEX(Parâmetros!$B$39:$B$48,MATCH($E1462,Parâmetros!$A$39:$A$48,0)),99),AND(N($X1461)&gt;0,N($X1461)&lt;IFERROR(INDEX(Parâmetros!$C$39:$C$48,MATCH($E1462,Parâmetros!$A$39:$A$48,0)),0)))),N($X1461)+1,0)))</f>
        <v>0</v>
      </c>
      <c r="Y1462" t="str">
        <f>IF($AC1462&lt;&gt;"",IF($L1462&gt;0,$AC1462&amp;" · com apontamento",$AC1462),IF($E1462="Férias",IF($L1462&gt;0,"Férias · com apontamento","Férias (cadastro)"),IF(($Z1462+$AA1462-1)&gt;Parâmetros!$E$16,"Férias / afastamento",IF(AND($D1462="5x2",OR(WEEKDAY($F1462,2)=6,WEEKDAY($F1462,2)=7)),IF($L1462&gt;0,"Folga trabalhada","Folga"),IF($L1462&gt;0,"Trabalhado",IF(OR(OR($D1462="6x1",$D1462="FF 6x1"),$D1462="5x2"),IF(AND(OR($D1462="6x1",$D1462="FF 6x1"),OR(WEEKDAY($F1462,2)=6,WEEKDAY($F1462,2)=7)),"Folga","Falta de registro"),IF(AND($AB1462&lt;&gt;$AB1461,IFERROR(INDEX(Cadastro!$F$5:$F$243,$AB1462),"")=""),"Indeterminado (início da série)",IF($X1462&gt;0,"Folga","Falta de registro"))))))))</f>
        <v>Trabalhado</v>
      </c>
      <c r="Z1462" s="34">
        <f>IF(OR($L1462&gt;0,$F1462&gt;Parâmetros!$E$14),0,IF($A1462&lt;&gt;$A1461,1,N($Z1461)+1))</f>
        <v>0</v>
      </c>
      <c r="AA1462" s="34">
        <f>IF(OR($L1462&gt;0,$F1462&gt;Parâmetros!$E$14),0,IF(OR($A1462&lt;&gt;$A1463,$F1463&gt;Parâmetros!$E$14),1,N($AA1463)+1))</f>
        <v>0</v>
      </c>
      <c r="AB1462" s="31">
        <f>IFERROR(MATCH($A1462&amp;"|"&amp;TEXT(_xlfn.MAXIFS(Cadastro!$E$5:$E$243,Cadastro!$A$5:$A$243,$A1462,Cadastro!$E$5:$E$243,"&lt;="&amp;$F1462),"yyyymmdd"),Cadastro!$I$5:$I$243,0),"")</f>
        <v>184</v>
      </c>
      <c r="AC1462" t="str">
        <f>IFERROR(_xlfn.SINGLE(INDEX(Exceções!$D$5:$D$203,MATCH($A1462&amp;"|"&amp;$F1462,Exceções!$F$5:$F$203,0))),"")</f>
        <v/>
      </c>
      <c r="AD1462" t="str">
        <f>IF($AC1462="","",IFERROR(_xlfn.SINGLE(INDEX(Exceções!$E$5:$E$203,MATCH($A1462&amp;"|"&amp;$F1462,Exceções!$F$5:$F$203,0))),""))</f>
        <v/>
      </c>
    </row>
    <row r="1463" spans="1:30" ht="15" hidden="1" customHeight="1" x14ac:dyDescent="0.25">
      <c r="A1463" s="31">
        <v>55179</v>
      </c>
      <c r="B1463" s="17" t="s">
        <v>35</v>
      </c>
      <c r="C1463" s="17" t="str">
        <f>IFERROR(INDEX(Cadastro!$C$5:$C$243,$AB1463),"NÃO INFORMADO")</f>
        <v>ELE</v>
      </c>
      <c r="D1463" s="17" t="str">
        <f>IFERROR(INDEX(Cadastro!$D$5:$D$243,$AB1463),"")</f>
        <v>B</v>
      </c>
      <c r="E1463" s="17" t="str">
        <f>IFERROR(INDEX(Cadastro!$G$5:$G$243,$AB1463),"")</f>
        <v>B</v>
      </c>
      <c r="F1463" s="29">
        <v>46305</v>
      </c>
      <c r="G1463" s="32" t="str">
        <f t="shared" si="132"/>
        <v>sáb</v>
      </c>
      <c r="H1463" s="31">
        <f>IF($L1463=0,"",_xlfn.MINIFS(Dados!$Q:$Q,Dados!$A:$A,$A1463,Dados!$S:$S,$F1463))</f>
        <v>935</v>
      </c>
      <c r="I1463" s="31">
        <f>IF($H1463="","",_xlfn.MAXIFS(Dados!$R:$R,Dados!$A:$A,$A1463,Dados!$S:$S,$F1463))</f>
        <v>1365</v>
      </c>
      <c r="J1463" s="32" t="str">
        <f>IF($D1463&lt;&gt;"Folguista","",IFERROR(INDEX(Parâmetros!$D$52:$G$52,1,MIN(4,MAX(1,$W1463))),""))</f>
        <v/>
      </c>
      <c r="K1463" s="32" t="str">
        <f>IF(OR($AC1463&lt;&gt;"",$Y1463="Folga",$Y1463="Folga trabalhada",$Y1463="Férias (cadastro)",$Y1463="Férias / afastamento",$Y1463="Indeterminado (início da série)"),"",IF(OR($D1463="6x1",$D1463="FF 6x1"),IF(OR(WEEKDAY($F1463,2)=6,WEEKDAY($F1463,2)=7),"6x1 sáb/dom","6x1"),IF($D1463="5x2","5x2",IF($H1463="",IF($D1463="Folguista",$J1463,$E1463),IF(OR($H1463&gt;=Parâmetros!$E$18,$H1463&lt;Parâmetros!$E$19),"C",IF($H1463&lt;Parâmetros!$E$20,"A","B"))))))</f>
        <v>B</v>
      </c>
      <c r="L1463" s="30">
        <f>SUMIFS(Dados!$E:$E,Dados!$A:$A,$A1463,Dados!$S:$S,$F1463)</f>
        <v>6.9600000000000009</v>
      </c>
      <c r="M1463" s="30">
        <f>IFERROR(INDEX(Parâmetros!$E$6:$E$11,MATCH($K1463,Parâmetros!$A$6:$A$11,0)),"")</f>
        <v>7.67</v>
      </c>
      <c r="N1463" s="33">
        <f t="shared" si="133"/>
        <v>0.90743155149934818</v>
      </c>
      <c r="O1463" s="33">
        <f>Parâmetros!$E$13</f>
        <v>0.8</v>
      </c>
      <c r="P1463" s="32" t="str">
        <f>IF(OR($M1463="",$F1463&gt;Parâmetros!$E$14),"Não","Sim")</f>
        <v>Sim</v>
      </c>
      <c r="Q1463" s="32" t="str">
        <f t="shared" si="134"/>
        <v>Sim</v>
      </c>
      <c r="R1463" s="32" t="str">
        <f t="shared" si="135"/>
        <v>Sim</v>
      </c>
      <c r="S1463" s="30">
        <f t="shared" si="136"/>
        <v>0</v>
      </c>
      <c r="T1463" s="32" t="str">
        <f>IF($Q1463&lt;&gt;"Sim","",IF($N1463&gt;Parâmetros!$E$15,"Sim","Não"))</f>
        <v>Não</v>
      </c>
      <c r="U1463" s="17" t="str">
        <f t="shared" si="137"/>
        <v>Na meta</v>
      </c>
      <c r="V1463" s="17" t="str">
        <f>IF($AC1463&lt;&gt;"",IF($L1463&gt;0,"ATENÇÃO · apontou em dia de "&amp;LOWER($AC1463)&amp;" cadastrado","Exceção cadastrada · "&amp;$AC1463)&amp;IF($AD1463="",""," · "&amp;$AD1463),IF($E1463="Férias",IF($L1463&gt;0,"ATENÇÃO · apontou estando de férias no cadastro","Férias no cadastro"),IF($Y1463="Férias / afastamento","Afastamento · "&amp;($Z1463+$AA1463-1)&amp;" dias seguidos sem apontamento",IF($Y1463="Folga trabalhada","ATENÇÃO · apontou em dia de folga da escala 5x2",IF($Y1463="Folga",IF(AND($D1463="5x2",OR(WEEKDAY($F1463,2)=6,WEEKDAY($F1463,2)=7)),"Folga de fim de semana da escala 5x2",IF(AND(OR($D1463="6x1",$D1463="FF 6x1"),WEEKDAY($F1463,2)=6,FALSE()),"Folga de fim de semana · apontou no domingo anterior",IF(AND(OR($D1463="6x1",$D1463="FF 6x1"),WEEKDAY($F1463,2)=7,AND($A1463=$A1462,$L1462&gt;0)),"Folga de fim de semana · apontou no sábado",IF(AND(OR($D1463="6x1",$D1463="FF 6x1"),OR(WEEKDAY($F1463,2)=6,WEEKDAY($F1463,2)=7)),"Folga de fim de semana · sem apontamento no sábado nem no domingo","Folga prevista pelo ciclo")))),IF($Y1463="Indeterminado (início da série)","Sem histórico anterior — informe o dia do ciclo no Cadastro",IF($Y1463="Falta de registro",IF(OR(OR($D1463="6x1",$D1463="FF 6x1"),$D1463="5x2"),"FALTA DE REGISTRO · dia útil da escala "&amp;$E1463,"FALTA DE REGISTRO · dia "&amp;$W1463&amp;" de "&amp;IFERROR(INDEX(Parâmetros!$B$39:$B$48,MATCH($E1463,Parâmetros!$A$39:$A$48,0)),99)&amp;" do ciclo"),IF(OR($D1463="6x1",$D1463="FF 6x1"),IF(OR(AND(WEEKDAY($F1463,2)=6,AND($A1463=$A1464,$L1464&gt;0)),AND(WEEKDAY($F1463,2)=7,AND($A1463=$A1462,$L1462&gt;0))),"ATENÇÃO · apontou sábado e domingo no mesmo fim de semana",IF(OR(WEEKDAY($F1463,2)=6,WEEKDAY($F1463,2)=7),"Jornada de fim de semana do 6x1",IF(OR($H1463&gt;=Parâmetros!$E$20,$H1463&lt;Parâmetros!$E$19),"ATENÇÃO · 6x1 apontou fora do horário diurno","Jornada fixa do 6x1"))),IF($D1463="5x2","Jornada fixa do 5x2",IF($D1463="Folguista",IF($J1463=$K1463,"Evidência confirma sequência","DIVERGE · sequência "&amp;$J1463&amp;" × evidência "&amp;$K1463),IF($K1463=$E1463,"Evidência confirma cadastro","DIVERGE · cadastro "&amp;$E1463&amp;" × evidência "&amp;$K1463)))))))))))</f>
        <v>Evidência confirma cadastro</v>
      </c>
      <c r="W1463" s="34">
        <f>IF(OR(OR($D1463="6x1",$D1463="FF 6x1"),$D1463="5x2"),"",IF($AB1463&lt;&gt;$AB1462,IF(IFERROR(INDEX(Cadastro!$F$5:$F$243,$AB1463),"")="",IF($L1463&gt;0,1,0),IF(IFERROR(INDEX(Cadastro!$F$5:$F$243,$AB1463),"")&lt;=IFERROR(INDEX(Parâmetros!$B$39:$B$48,MATCH($E1463,Parâmetros!$A$39:$A$48,0)),99),IFERROR(INDEX(Cadastro!$F$5:$F$243,$AB1463),""),0)),IF($L1463&gt;0,IF(N($X1462)&gt;0,1,N($W1462)+1),IF(AND($L1463=0,OR(N($W1462)&gt;=IFERROR(INDEX(Parâmetros!$B$39:$B$48,MATCH($E1463,Parâmetros!$A$39:$A$48,0)),99),AND(N($X1462)&gt;0,N($X1462)&lt;IFERROR(INDEX(Parâmetros!$C$39:$C$48,MATCH($E1463,Parâmetros!$A$39:$A$48,0)),0)))),0,N($W1462)+1))))</f>
        <v>5</v>
      </c>
      <c r="X1463" s="34">
        <f>IF(OR(OR($D1463="6x1",$D1463="FF 6x1"),$D1463="5x2"),"",IF($AB1463&lt;&gt;$AB1462,IF(IFERROR(INDEX(Cadastro!$F$5:$F$243,$AB1463),"")="",0,IF(IFERROR(INDEX(Cadastro!$F$5:$F$243,$AB1463),"")&gt;IFERROR(INDEX(Parâmetros!$B$39:$B$48,MATCH($E1463,Parâmetros!$A$39:$A$48,0)),99),IFERROR(INDEX(Cadastro!$F$5:$F$243,$AB1463),"")-IFERROR(INDEX(Parâmetros!$B$39:$B$48,MATCH($E1463,Parâmetros!$A$39:$A$48,0)),99),0)),IF(AND($L1463=0,OR(N($W1462)&gt;=IFERROR(INDEX(Parâmetros!$B$39:$B$48,MATCH($E1463,Parâmetros!$A$39:$A$48,0)),99),AND(N($X1462)&gt;0,N($X1462)&lt;IFERROR(INDEX(Parâmetros!$C$39:$C$48,MATCH($E1463,Parâmetros!$A$39:$A$48,0)),0)))),N($X1462)+1,0)))</f>
        <v>0</v>
      </c>
      <c r="Y1463" t="str">
        <f>IF($AC1463&lt;&gt;"",IF($L1463&gt;0,$AC1463&amp;" · com apontamento",$AC1463),IF($E1463="Férias",IF($L1463&gt;0,"Férias · com apontamento","Férias (cadastro)"),IF(($Z1463+$AA1463-1)&gt;Parâmetros!$E$16,"Férias / afastamento",IF(AND($D1463="5x2",OR(WEEKDAY($F1463,2)=6,WEEKDAY($F1463,2)=7)),IF($L1463&gt;0,"Folga trabalhada","Folga"),IF($L1463&gt;0,"Trabalhado",IF(OR(OR($D1463="6x1",$D1463="FF 6x1"),$D1463="5x2"),IF(AND(OR($D1463="6x1",$D1463="FF 6x1"),OR(WEEKDAY($F1463,2)=6,WEEKDAY($F1463,2)=7)),"Folga","Falta de registro"),IF(AND($AB1463&lt;&gt;$AB1462,IFERROR(INDEX(Cadastro!$F$5:$F$243,$AB1463),"")=""),"Indeterminado (início da série)",IF($X1463&gt;0,"Folga","Falta de registro"))))))))</f>
        <v>Trabalhado</v>
      </c>
      <c r="Z1463" s="34">
        <f>IF(OR($L1463&gt;0,$F1463&gt;Parâmetros!$E$14),0,IF($A1463&lt;&gt;$A1462,1,N($Z1462)+1))</f>
        <v>0</v>
      </c>
      <c r="AA1463" s="34">
        <f>IF(OR($L1463&gt;0,$F1463&gt;Parâmetros!$E$14),0,IF(OR($A1463&lt;&gt;$A1464,$F1464&gt;Parâmetros!$E$14),1,N($AA1464)+1))</f>
        <v>0</v>
      </c>
      <c r="AB1463" s="31">
        <f>IFERROR(MATCH($A1463&amp;"|"&amp;TEXT(_xlfn.MAXIFS(Cadastro!$E$5:$E$243,Cadastro!$A$5:$A$243,$A1463,Cadastro!$E$5:$E$243,"&lt;="&amp;$F1463),"yyyymmdd"),Cadastro!$I$5:$I$243,0),"")</f>
        <v>184</v>
      </c>
      <c r="AC1463" t="str">
        <f>IFERROR(_xlfn.SINGLE(INDEX(Exceções!$D$5:$D$203,MATCH($A1463&amp;"|"&amp;$F1463,Exceções!$F$5:$F$203,0))),"")</f>
        <v/>
      </c>
      <c r="AD1463" t="str">
        <f>IF($AC1463="","",IFERROR(_xlfn.SINGLE(INDEX(Exceções!$E$5:$E$203,MATCH($A1463&amp;"|"&amp;$F1463,Exceções!$F$5:$F$203,0))),""))</f>
        <v/>
      </c>
    </row>
    <row r="1464" spans="1:30" ht="15" hidden="1" customHeight="1" x14ac:dyDescent="0.25">
      <c r="A1464" s="31">
        <v>55179</v>
      </c>
      <c r="B1464" s="17" t="s">
        <v>35</v>
      </c>
      <c r="C1464" s="17" t="str">
        <f>IFERROR(INDEX(Cadastro!$C$5:$C$243,$AB1464),"NÃO INFORMADO")</f>
        <v>ELE</v>
      </c>
      <c r="D1464" s="17" t="str">
        <f>IFERROR(INDEX(Cadastro!$D$5:$D$243,$AB1464),"")</f>
        <v>B</v>
      </c>
      <c r="E1464" s="17" t="str">
        <f>IFERROR(INDEX(Cadastro!$G$5:$G$243,$AB1464),"")</f>
        <v>B</v>
      </c>
      <c r="F1464" s="29">
        <v>46306</v>
      </c>
      <c r="G1464" s="32" t="str">
        <f t="shared" si="132"/>
        <v>dom</v>
      </c>
      <c r="H1464" s="31" t="str">
        <f>IF($L1464=0,"",_xlfn.MINIFS(Dados!$Q:$Q,Dados!$A:$A,$A1464,Dados!$S:$S,$F1464))</f>
        <v/>
      </c>
      <c r="I1464" s="31" t="str">
        <f>IF($H1464="","",_xlfn.MAXIFS(Dados!$R:$R,Dados!$A:$A,$A1464,Dados!$S:$S,$F1464))</f>
        <v/>
      </c>
      <c r="J1464" s="32" t="str">
        <f>IF($D1464&lt;&gt;"Folguista","",IFERROR(INDEX(Parâmetros!$D$52:$G$52,1,MIN(4,MAX(1,$W1464))),""))</f>
        <v/>
      </c>
      <c r="K1464" s="32" t="str">
        <f>IF(OR($AC1464&lt;&gt;"",$Y1464="Folga",$Y1464="Folga trabalhada",$Y1464="Férias (cadastro)",$Y1464="Férias / afastamento",$Y1464="Indeterminado (início da série)"),"",IF(OR($D1464="6x1",$D1464="FF 6x1"),IF(OR(WEEKDAY($F1464,2)=6,WEEKDAY($F1464,2)=7),"6x1 sáb/dom","6x1"),IF($D1464="5x2","5x2",IF($H1464="",IF($D1464="Folguista",$J1464,$E1464),IF(OR($H1464&gt;=Parâmetros!$E$18,$H1464&lt;Parâmetros!$E$19),"C",IF($H1464&lt;Parâmetros!$E$20,"A","B"))))))</f>
        <v/>
      </c>
      <c r="L1464" s="30">
        <f>SUMIFS(Dados!$E:$E,Dados!$A:$A,$A1464,Dados!$S:$S,$F1464)</f>
        <v>0</v>
      </c>
      <c r="M1464" s="30" t="str">
        <f>IFERROR(INDEX(Parâmetros!$E$6:$E$11,MATCH($K1464,Parâmetros!$A$6:$A$11,0)),"")</f>
        <v/>
      </c>
      <c r="N1464" s="33" t="str">
        <f t="shared" si="133"/>
        <v/>
      </c>
      <c r="O1464" s="33">
        <f>Parâmetros!$E$13</f>
        <v>0.8</v>
      </c>
      <c r="P1464" s="32" t="str">
        <f>IF(OR($M1464="",$F1464&gt;Parâmetros!$E$14),"Não","Sim")</f>
        <v>Não</v>
      </c>
      <c r="Q1464" s="32" t="str">
        <f t="shared" si="134"/>
        <v/>
      </c>
      <c r="R1464" s="32" t="str">
        <f t="shared" si="135"/>
        <v/>
      </c>
      <c r="S1464" s="30" t="str">
        <f t="shared" si="136"/>
        <v/>
      </c>
      <c r="T1464" s="32" t="str">
        <f>IF($Q1464&lt;&gt;"Sim","",IF($N1464&gt;Parâmetros!$E$15,"Sim","Não"))</f>
        <v/>
      </c>
      <c r="U1464" s="17" t="str">
        <f t="shared" si="137"/>
        <v>Folga</v>
      </c>
      <c r="V1464" s="17" t="str">
        <f>IF($AC1464&lt;&gt;"",IF($L1464&gt;0,"ATENÇÃO · apontou em dia de "&amp;LOWER($AC1464)&amp;" cadastrado","Exceção cadastrada · "&amp;$AC1464)&amp;IF($AD1464="",""," · "&amp;$AD1464),IF($E1464="Férias",IF($L1464&gt;0,"ATENÇÃO · apontou estando de férias no cadastro","Férias no cadastro"),IF($Y1464="Férias / afastamento","Afastamento · "&amp;($Z1464+$AA1464-1)&amp;" dias seguidos sem apontamento",IF($Y1464="Folga trabalhada","ATENÇÃO · apontou em dia de folga da escala 5x2",IF($Y1464="Folga",IF(AND($D1464="5x2",OR(WEEKDAY($F1464,2)=6,WEEKDAY($F1464,2)=7)),"Folga de fim de semana da escala 5x2",IF(AND(OR($D1464="6x1",$D1464="FF 6x1"),WEEKDAY($F1464,2)=6,FALSE()),"Folga de fim de semana · apontou no domingo anterior",IF(AND(OR($D1464="6x1",$D1464="FF 6x1"),WEEKDAY($F1464,2)=7,AND($A1464=$A1463,$L1463&gt;0)),"Folga de fim de semana · apontou no sábado",IF(AND(OR($D1464="6x1",$D1464="FF 6x1"),OR(WEEKDAY($F1464,2)=6,WEEKDAY($F1464,2)=7)),"Folga de fim de semana · sem apontamento no sábado nem no domingo","Folga prevista pelo ciclo")))),IF($Y1464="Indeterminado (início da série)","Sem histórico anterior — informe o dia do ciclo no Cadastro",IF($Y1464="Falta de registro",IF(OR(OR($D1464="6x1",$D1464="FF 6x1"),$D1464="5x2"),"FALTA DE REGISTRO · dia útil da escala "&amp;$E1464,"FALTA DE REGISTRO · dia "&amp;$W1464&amp;" de "&amp;IFERROR(INDEX(Parâmetros!$B$39:$B$48,MATCH($E1464,Parâmetros!$A$39:$A$48,0)),99)&amp;" do ciclo"),IF(OR($D1464="6x1",$D1464="FF 6x1"),IF(OR(AND(WEEKDAY($F1464,2)=6,AND($A1464=$A1465,$L1465&gt;0)),AND(WEEKDAY($F1464,2)=7,AND($A1464=$A1463,$L1463&gt;0))),"ATENÇÃO · apontou sábado e domingo no mesmo fim de semana",IF(OR(WEEKDAY($F1464,2)=6,WEEKDAY($F1464,2)=7),"Jornada de fim de semana do 6x1",IF(OR($H1464&gt;=Parâmetros!$E$20,$H1464&lt;Parâmetros!$E$19),"ATENÇÃO · 6x1 apontou fora do horário diurno","Jornada fixa do 6x1"))),IF($D1464="5x2","Jornada fixa do 5x2",IF($D1464="Folguista",IF($J1464=$K1464,"Evidência confirma sequência","DIVERGE · sequência "&amp;$J1464&amp;" × evidência "&amp;$K1464),IF($K1464=$E1464,"Evidência confirma cadastro","DIVERGE · cadastro "&amp;$E1464&amp;" × evidência "&amp;$K1464)))))))))))</f>
        <v>Folga prevista pelo ciclo</v>
      </c>
      <c r="W1464" s="34">
        <f>IF(OR(OR($D1464="6x1",$D1464="FF 6x1"),$D1464="5x2"),"",IF($AB1464&lt;&gt;$AB1463,IF(IFERROR(INDEX(Cadastro!$F$5:$F$243,$AB1464),"")="",IF($L1464&gt;0,1,0),IF(IFERROR(INDEX(Cadastro!$F$5:$F$243,$AB1464),"")&lt;=IFERROR(INDEX(Parâmetros!$B$39:$B$48,MATCH($E1464,Parâmetros!$A$39:$A$48,0)),99),IFERROR(INDEX(Cadastro!$F$5:$F$243,$AB1464),""),0)),IF($L1464&gt;0,IF(N($X1463)&gt;0,1,N($W1463)+1),IF(AND($L1464=0,OR(N($W1463)&gt;=IFERROR(INDEX(Parâmetros!$B$39:$B$48,MATCH($E1464,Parâmetros!$A$39:$A$48,0)),99),AND(N($X1463)&gt;0,N($X1463)&lt;IFERROR(INDEX(Parâmetros!$C$39:$C$48,MATCH($E1464,Parâmetros!$A$39:$A$48,0)),0)))),0,N($W1463)+1))))</f>
        <v>0</v>
      </c>
      <c r="X1464" s="34">
        <f>IF(OR(OR($D1464="6x1",$D1464="FF 6x1"),$D1464="5x2"),"",IF($AB1464&lt;&gt;$AB1463,IF(IFERROR(INDEX(Cadastro!$F$5:$F$243,$AB1464),"")="",0,IF(IFERROR(INDEX(Cadastro!$F$5:$F$243,$AB1464),"")&gt;IFERROR(INDEX(Parâmetros!$B$39:$B$48,MATCH($E1464,Parâmetros!$A$39:$A$48,0)),99),IFERROR(INDEX(Cadastro!$F$5:$F$243,$AB1464),"")-IFERROR(INDEX(Parâmetros!$B$39:$B$48,MATCH($E1464,Parâmetros!$A$39:$A$48,0)),99),0)),IF(AND($L1464=0,OR(N($W1463)&gt;=IFERROR(INDEX(Parâmetros!$B$39:$B$48,MATCH($E1464,Parâmetros!$A$39:$A$48,0)),99),AND(N($X1463)&gt;0,N($X1463)&lt;IFERROR(INDEX(Parâmetros!$C$39:$C$48,MATCH($E1464,Parâmetros!$A$39:$A$48,0)),0)))),N($X1463)+1,0)))</f>
        <v>1</v>
      </c>
      <c r="Y1464" t="str">
        <f>IF($AC1464&lt;&gt;"",IF($L1464&gt;0,$AC1464&amp;" · com apontamento",$AC1464),IF($E1464="Férias",IF($L1464&gt;0,"Férias · com apontamento","Férias (cadastro)"),IF(($Z1464+$AA1464-1)&gt;Parâmetros!$E$16,"Férias / afastamento",IF(AND($D1464="5x2",OR(WEEKDAY($F1464,2)=6,WEEKDAY($F1464,2)=7)),IF($L1464&gt;0,"Folga trabalhada","Folga"),IF($L1464&gt;0,"Trabalhado",IF(OR(OR($D1464="6x1",$D1464="FF 6x1"),$D1464="5x2"),IF(AND(OR($D1464="6x1",$D1464="FF 6x1"),OR(WEEKDAY($F1464,2)=6,WEEKDAY($F1464,2)=7)),"Folga","Falta de registro"),IF(AND($AB1464&lt;&gt;$AB1463,IFERROR(INDEX(Cadastro!$F$5:$F$243,$AB1464),"")=""),"Indeterminado (início da série)",IF($X1464&gt;0,"Folga","Falta de registro"))))))))</f>
        <v>Folga</v>
      </c>
      <c r="Z1464" s="34">
        <f>IF(OR($L1464&gt;0,$F1464&gt;Parâmetros!$E$14),0,IF($A1464&lt;&gt;$A1463,1,N($Z1463)+1))</f>
        <v>1</v>
      </c>
      <c r="AA1464" s="34">
        <f>IF(OR($L1464&gt;0,$F1464&gt;Parâmetros!$E$14),0,IF(OR($A1464&lt;&gt;$A1465,$F1465&gt;Parâmetros!$E$14),1,N($AA1465)+1))</f>
        <v>1</v>
      </c>
      <c r="AB1464" s="31">
        <f>IFERROR(MATCH($A1464&amp;"|"&amp;TEXT(_xlfn.MAXIFS(Cadastro!$E$5:$E$243,Cadastro!$A$5:$A$243,$A1464,Cadastro!$E$5:$E$243,"&lt;="&amp;$F1464),"yyyymmdd"),Cadastro!$I$5:$I$243,0),"")</f>
        <v>184</v>
      </c>
      <c r="AC1464" t="str">
        <f>IFERROR(_xlfn.SINGLE(INDEX(Exceções!$D$5:$D$203,MATCH($A1464&amp;"|"&amp;$F1464,Exceções!$F$5:$F$203,0))),"")</f>
        <v/>
      </c>
      <c r="AD1464" t="str">
        <f>IF($AC1464="","",IFERROR(_xlfn.SINGLE(INDEX(Exceções!$E$5:$E$203,MATCH($A1464&amp;"|"&amp;$F1464,Exceções!$F$5:$F$203,0))),""))</f>
        <v/>
      </c>
    </row>
    <row r="1465" spans="1:30" ht="15" hidden="1" customHeight="1" x14ac:dyDescent="0.25">
      <c r="A1465" s="31">
        <v>55179</v>
      </c>
      <c r="B1465" s="17" t="s">
        <v>35</v>
      </c>
      <c r="C1465" s="17" t="str">
        <f>IFERROR(INDEX(Cadastro!$C$5:$C$243,$AB1465),"NÃO INFORMADO")</f>
        <v>ELE</v>
      </c>
      <c r="D1465" s="17" t="str">
        <f>IFERROR(INDEX(Cadastro!$D$5:$D$243,$AB1465),"")</f>
        <v>B</v>
      </c>
      <c r="E1465" s="17" t="str">
        <f>IFERROR(INDEX(Cadastro!$G$5:$G$243,$AB1465),"")</f>
        <v>B</v>
      </c>
      <c r="F1465" s="29">
        <v>46307</v>
      </c>
      <c r="G1465" s="32" t="str">
        <f t="shared" si="132"/>
        <v>seg</v>
      </c>
      <c r="H1465" s="31">
        <f>IF($L1465=0,"",_xlfn.MINIFS(Dados!$Q:$Q,Dados!$A:$A,$A1465,Dados!$S:$S,$F1465))</f>
        <v>935</v>
      </c>
      <c r="I1465" s="31">
        <f>IF($H1465="","",_xlfn.MAXIFS(Dados!$R:$R,Dados!$A:$A,$A1465,Dados!$S:$S,$F1465))</f>
        <v>1415</v>
      </c>
      <c r="J1465" s="32" t="str">
        <f>IF($D1465&lt;&gt;"Folguista","",IFERROR(INDEX(Parâmetros!$D$52:$G$52,1,MIN(4,MAX(1,$W1465))),""))</f>
        <v/>
      </c>
      <c r="K1465" s="32" t="str">
        <f>IF(OR($AC1465&lt;&gt;"",$Y1465="Folga",$Y1465="Folga trabalhada",$Y1465="Férias (cadastro)",$Y1465="Férias / afastamento",$Y1465="Indeterminado (início da série)"),"",IF(OR($D1465="6x1",$D1465="FF 6x1"),IF(OR(WEEKDAY($F1465,2)=6,WEEKDAY($F1465,2)=7),"6x1 sáb/dom","6x1"),IF($D1465="5x2","5x2",IF($H1465="",IF($D1465="Folguista",$J1465,$E1465),IF(OR($H1465&gt;=Parâmetros!$E$18,$H1465&lt;Parâmetros!$E$19),"C",IF($H1465&lt;Parâmetros!$E$20,"A","B"))))))</f>
        <v>B</v>
      </c>
      <c r="L1465" s="30">
        <f>SUMIFS(Dados!$E:$E,Dados!$A:$A,$A1465,Dados!$S:$S,$F1465)</f>
        <v>6.92</v>
      </c>
      <c r="M1465" s="30">
        <f>IFERROR(INDEX(Parâmetros!$E$6:$E$11,MATCH($K1465,Parâmetros!$A$6:$A$11,0)),"")</f>
        <v>7.67</v>
      </c>
      <c r="N1465" s="33">
        <f t="shared" si="133"/>
        <v>0.90221642764015642</v>
      </c>
      <c r="O1465" s="33">
        <f>Parâmetros!$E$13</f>
        <v>0.8</v>
      </c>
      <c r="P1465" s="32" t="str">
        <f>IF(OR($M1465="",$F1465&gt;Parâmetros!$E$14),"Não","Sim")</f>
        <v>Sim</v>
      </c>
      <c r="Q1465" s="32" t="str">
        <f t="shared" si="134"/>
        <v>Sim</v>
      </c>
      <c r="R1465" s="32" t="str">
        <f t="shared" si="135"/>
        <v>Sim</v>
      </c>
      <c r="S1465" s="30">
        <f t="shared" si="136"/>
        <v>0</v>
      </c>
      <c r="T1465" s="32" t="str">
        <f>IF($Q1465&lt;&gt;"Sim","",IF($N1465&gt;Parâmetros!$E$15,"Sim","Não"))</f>
        <v>Não</v>
      </c>
      <c r="U1465" s="17" t="str">
        <f t="shared" si="137"/>
        <v>Na meta</v>
      </c>
      <c r="V1465" s="17" t="str">
        <f>IF($AC1465&lt;&gt;"",IF($L1465&gt;0,"ATENÇÃO · apontou em dia de "&amp;LOWER($AC1465)&amp;" cadastrado","Exceção cadastrada · "&amp;$AC1465)&amp;IF($AD1465="",""," · "&amp;$AD1465),IF($E1465="Férias",IF($L1465&gt;0,"ATENÇÃO · apontou estando de férias no cadastro","Férias no cadastro"),IF($Y1465="Férias / afastamento","Afastamento · "&amp;($Z1465+$AA1465-1)&amp;" dias seguidos sem apontamento",IF($Y1465="Folga trabalhada","ATENÇÃO · apontou em dia de folga da escala 5x2",IF($Y1465="Folga",IF(AND($D1465="5x2",OR(WEEKDAY($F1465,2)=6,WEEKDAY($F1465,2)=7)),"Folga de fim de semana da escala 5x2",IF(AND(OR($D1465="6x1",$D1465="FF 6x1"),WEEKDAY($F1465,2)=6,FALSE()),"Folga de fim de semana · apontou no domingo anterior",IF(AND(OR($D1465="6x1",$D1465="FF 6x1"),WEEKDAY($F1465,2)=7,AND($A1465=$A1464,$L1464&gt;0)),"Folga de fim de semana · apontou no sábado",IF(AND(OR($D1465="6x1",$D1465="FF 6x1"),OR(WEEKDAY($F1465,2)=6,WEEKDAY($F1465,2)=7)),"Folga de fim de semana · sem apontamento no sábado nem no domingo","Folga prevista pelo ciclo")))),IF($Y1465="Indeterminado (início da série)","Sem histórico anterior — informe o dia do ciclo no Cadastro",IF($Y1465="Falta de registro",IF(OR(OR($D1465="6x1",$D1465="FF 6x1"),$D1465="5x2"),"FALTA DE REGISTRO · dia útil da escala "&amp;$E1465,"FALTA DE REGISTRO · dia "&amp;$W1465&amp;" de "&amp;IFERROR(INDEX(Parâmetros!$B$39:$B$48,MATCH($E1465,Parâmetros!$A$39:$A$48,0)),99)&amp;" do ciclo"),IF(OR($D1465="6x1",$D1465="FF 6x1"),IF(OR(AND(WEEKDAY($F1465,2)=6,AND($A1465=$A1466,$L1466&gt;0)),AND(WEEKDAY($F1465,2)=7,AND($A1465=$A1464,$L1464&gt;0))),"ATENÇÃO · apontou sábado e domingo no mesmo fim de semana",IF(OR(WEEKDAY($F1465,2)=6,WEEKDAY($F1465,2)=7),"Jornada de fim de semana do 6x1",IF(OR($H1465&gt;=Parâmetros!$E$20,$H1465&lt;Parâmetros!$E$19),"ATENÇÃO · 6x1 apontou fora do horário diurno","Jornada fixa do 6x1"))),IF($D1465="5x2","Jornada fixa do 5x2",IF($D1465="Folguista",IF($J1465=$K1465,"Evidência confirma sequência","DIVERGE · sequência "&amp;$J1465&amp;" × evidência "&amp;$K1465),IF($K1465=$E1465,"Evidência confirma cadastro","DIVERGE · cadastro "&amp;$E1465&amp;" × evidência "&amp;$K1465)))))))))))</f>
        <v>Evidência confirma cadastro</v>
      </c>
      <c r="W1465" s="34">
        <f>IF(OR(OR($D1465="6x1",$D1465="FF 6x1"),$D1465="5x2"),"",IF($AB1465&lt;&gt;$AB1464,IF(IFERROR(INDEX(Cadastro!$F$5:$F$243,$AB1465),"")="",IF($L1465&gt;0,1,0),IF(IFERROR(INDEX(Cadastro!$F$5:$F$243,$AB1465),"")&lt;=IFERROR(INDEX(Parâmetros!$B$39:$B$48,MATCH($E1465,Parâmetros!$A$39:$A$48,0)),99),IFERROR(INDEX(Cadastro!$F$5:$F$243,$AB1465),""),0)),IF($L1465&gt;0,IF(N($X1464)&gt;0,1,N($W1464)+1),IF(AND($L1465=0,OR(N($W1464)&gt;=IFERROR(INDEX(Parâmetros!$B$39:$B$48,MATCH($E1465,Parâmetros!$A$39:$A$48,0)),99),AND(N($X1464)&gt;0,N($X1464)&lt;IFERROR(INDEX(Parâmetros!$C$39:$C$48,MATCH($E1465,Parâmetros!$A$39:$A$48,0)),0)))),0,N($W1464)+1))))</f>
        <v>1</v>
      </c>
      <c r="X1465" s="34">
        <f>IF(OR(OR($D1465="6x1",$D1465="FF 6x1"),$D1465="5x2"),"",IF($AB1465&lt;&gt;$AB1464,IF(IFERROR(INDEX(Cadastro!$F$5:$F$243,$AB1465),"")="",0,IF(IFERROR(INDEX(Cadastro!$F$5:$F$243,$AB1465),"")&gt;IFERROR(INDEX(Parâmetros!$B$39:$B$48,MATCH($E1465,Parâmetros!$A$39:$A$48,0)),99),IFERROR(INDEX(Cadastro!$F$5:$F$243,$AB1465),"")-IFERROR(INDEX(Parâmetros!$B$39:$B$48,MATCH($E1465,Parâmetros!$A$39:$A$48,0)),99),0)),IF(AND($L1465=0,OR(N($W1464)&gt;=IFERROR(INDEX(Parâmetros!$B$39:$B$48,MATCH($E1465,Parâmetros!$A$39:$A$48,0)),99),AND(N($X1464)&gt;0,N($X1464)&lt;IFERROR(INDEX(Parâmetros!$C$39:$C$48,MATCH($E1465,Parâmetros!$A$39:$A$48,0)),0)))),N($X1464)+1,0)))</f>
        <v>0</v>
      </c>
      <c r="Y1465" t="str">
        <f>IF($AC1465&lt;&gt;"",IF($L1465&gt;0,$AC1465&amp;" · com apontamento",$AC1465),IF($E1465="Férias",IF($L1465&gt;0,"Férias · com apontamento","Férias (cadastro)"),IF(($Z1465+$AA1465-1)&gt;Parâmetros!$E$16,"Férias / afastamento",IF(AND($D1465="5x2",OR(WEEKDAY($F1465,2)=6,WEEKDAY($F1465,2)=7)),IF($L1465&gt;0,"Folga trabalhada","Folga"),IF($L1465&gt;0,"Trabalhado",IF(OR(OR($D1465="6x1",$D1465="FF 6x1"),$D1465="5x2"),IF(AND(OR($D1465="6x1",$D1465="FF 6x1"),OR(WEEKDAY($F1465,2)=6,WEEKDAY($F1465,2)=7)),"Folga","Falta de registro"),IF(AND($AB1465&lt;&gt;$AB1464,IFERROR(INDEX(Cadastro!$F$5:$F$243,$AB1465),"")=""),"Indeterminado (início da série)",IF($X1465&gt;0,"Folga","Falta de registro"))))))))</f>
        <v>Trabalhado</v>
      </c>
      <c r="Z1465" s="34">
        <f>IF(OR($L1465&gt;0,$F1465&gt;Parâmetros!$E$14),0,IF($A1465&lt;&gt;$A1464,1,N($Z1464)+1))</f>
        <v>0</v>
      </c>
      <c r="AA1465" s="34">
        <f>IF(OR($L1465&gt;0,$F1465&gt;Parâmetros!$E$14),0,IF(OR($A1465&lt;&gt;$A1466,$F1466&gt;Parâmetros!$E$14),1,N($AA1466)+1))</f>
        <v>0</v>
      </c>
      <c r="AB1465" s="31">
        <f>IFERROR(MATCH($A1465&amp;"|"&amp;TEXT(_xlfn.MAXIFS(Cadastro!$E$5:$E$243,Cadastro!$A$5:$A$243,$A1465,Cadastro!$E$5:$E$243,"&lt;="&amp;$F1465),"yyyymmdd"),Cadastro!$I$5:$I$243,0),"")</f>
        <v>184</v>
      </c>
      <c r="AC1465" t="str">
        <f>IFERROR(_xlfn.SINGLE(INDEX(Exceções!$D$5:$D$203,MATCH($A1465&amp;"|"&amp;$F1465,Exceções!$F$5:$F$203,0))),"")</f>
        <v/>
      </c>
      <c r="AD1465" t="str">
        <f>IF($AC1465="","",IFERROR(_xlfn.SINGLE(INDEX(Exceções!$E$5:$E$203,MATCH($A1465&amp;"|"&amp;$F1465,Exceções!$F$5:$F$203,0))),""))</f>
        <v/>
      </c>
    </row>
    <row r="1466" spans="1:30" ht="15" hidden="1" customHeight="1" x14ac:dyDescent="0.25">
      <c r="A1466" s="31">
        <v>55179</v>
      </c>
      <c r="B1466" s="17" t="s">
        <v>35</v>
      </c>
      <c r="C1466" s="17" t="str">
        <f>IFERROR(INDEX(Cadastro!$C$5:$C$243,$AB1466),"NÃO INFORMADO")</f>
        <v>ELE</v>
      </c>
      <c r="D1466" s="17" t="str">
        <f>IFERROR(INDEX(Cadastro!$D$5:$D$243,$AB1466),"")</f>
        <v>B</v>
      </c>
      <c r="E1466" s="17" t="str">
        <f>IFERROR(INDEX(Cadastro!$G$5:$G$243,$AB1466),"")</f>
        <v>B</v>
      </c>
      <c r="F1466" s="29">
        <v>46308</v>
      </c>
      <c r="G1466" s="32" t="str">
        <f t="shared" si="132"/>
        <v>ter</v>
      </c>
      <c r="H1466" s="31">
        <f>IF($L1466=0,"",_xlfn.MINIFS(Dados!$Q:$Q,Dados!$A:$A,$A1466,Dados!$S:$S,$F1466))</f>
        <v>935</v>
      </c>
      <c r="I1466" s="31">
        <f>IF($H1466="","",_xlfn.MAXIFS(Dados!$R:$R,Dados!$A:$A,$A1466,Dados!$S:$S,$F1466))</f>
        <v>1407</v>
      </c>
      <c r="J1466" s="32" t="str">
        <f>IF($D1466&lt;&gt;"Folguista","",IFERROR(INDEX(Parâmetros!$D$52:$G$52,1,MIN(4,MAX(1,$W1466))),""))</f>
        <v/>
      </c>
      <c r="K1466" s="32" t="str">
        <f>IF(OR($AC1466&lt;&gt;"",$Y1466="Folga",$Y1466="Folga trabalhada",$Y1466="Férias (cadastro)",$Y1466="Férias / afastamento",$Y1466="Indeterminado (início da série)"),"",IF(OR($D1466="6x1",$D1466="FF 6x1"),IF(OR(WEEKDAY($F1466,2)=6,WEEKDAY($F1466,2)=7),"6x1 sáb/dom","6x1"),IF($D1466="5x2","5x2",IF($H1466="",IF($D1466="Folguista",$J1466,$E1466),IF(OR($H1466&gt;=Parâmetros!$E$18,$H1466&lt;Parâmetros!$E$19),"C",IF($H1466&lt;Parâmetros!$E$20,"A","B"))))))</f>
        <v>B</v>
      </c>
      <c r="L1466" s="30">
        <f>SUMIFS(Dados!$E:$E,Dados!$A:$A,$A1466,Dados!$S:$S,$F1466)</f>
        <v>6.72</v>
      </c>
      <c r="M1466" s="30">
        <f>IFERROR(INDEX(Parâmetros!$E$6:$E$11,MATCH($K1466,Parâmetros!$A$6:$A$11,0)),"")</f>
        <v>7.67</v>
      </c>
      <c r="N1466" s="33">
        <f t="shared" si="133"/>
        <v>0.87614080834419816</v>
      </c>
      <c r="O1466" s="33">
        <f>Parâmetros!$E$13</f>
        <v>0.8</v>
      </c>
      <c r="P1466" s="32" t="str">
        <f>IF(OR($M1466="",$F1466&gt;Parâmetros!$E$14),"Não","Sim")</f>
        <v>Sim</v>
      </c>
      <c r="Q1466" s="32" t="str">
        <f t="shared" si="134"/>
        <v>Sim</v>
      </c>
      <c r="R1466" s="32" t="str">
        <f t="shared" si="135"/>
        <v>Sim</v>
      </c>
      <c r="S1466" s="30">
        <f t="shared" si="136"/>
        <v>0</v>
      </c>
      <c r="T1466" s="32" t="str">
        <f>IF($Q1466&lt;&gt;"Sim","",IF($N1466&gt;Parâmetros!$E$15,"Sim","Não"))</f>
        <v>Não</v>
      </c>
      <c r="U1466" s="17" t="str">
        <f t="shared" si="137"/>
        <v>Na meta</v>
      </c>
      <c r="V1466" s="17" t="str">
        <f>IF($AC1466&lt;&gt;"",IF($L1466&gt;0,"ATENÇÃO · apontou em dia de "&amp;LOWER($AC1466)&amp;" cadastrado","Exceção cadastrada · "&amp;$AC1466)&amp;IF($AD1466="",""," · "&amp;$AD1466),IF($E1466="Férias",IF($L1466&gt;0,"ATENÇÃO · apontou estando de férias no cadastro","Férias no cadastro"),IF($Y1466="Férias / afastamento","Afastamento · "&amp;($Z1466+$AA1466-1)&amp;" dias seguidos sem apontamento",IF($Y1466="Folga trabalhada","ATENÇÃO · apontou em dia de folga da escala 5x2",IF($Y1466="Folga",IF(AND($D1466="5x2",OR(WEEKDAY($F1466,2)=6,WEEKDAY($F1466,2)=7)),"Folga de fim de semana da escala 5x2",IF(AND(OR($D1466="6x1",$D1466="FF 6x1"),WEEKDAY($F1466,2)=6,FALSE()),"Folga de fim de semana · apontou no domingo anterior",IF(AND(OR($D1466="6x1",$D1466="FF 6x1"),WEEKDAY($F1466,2)=7,AND($A1466=$A1465,$L1465&gt;0)),"Folga de fim de semana · apontou no sábado",IF(AND(OR($D1466="6x1",$D1466="FF 6x1"),OR(WEEKDAY($F1466,2)=6,WEEKDAY($F1466,2)=7)),"Folga de fim de semana · sem apontamento no sábado nem no domingo","Folga prevista pelo ciclo")))),IF($Y1466="Indeterminado (início da série)","Sem histórico anterior — informe o dia do ciclo no Cadastro",IF($Y1466="Falta de registro",IF(OR(OR($D1466="6x1",$D1466="FF 6x1"),$D1466="5x2"),"FALTA DE REGISTRO · dia útil da escala "&amp;$E1466,"FALTA DE REGISTRO · dia "&amp;$W1466&amp;" de "&amp;IFERROR(INDEX(Parâmetros!$B$39:$B$48,MATCH($E1466,Parâmetros!$A$39:$A$48,0)),99)&amp;" do ciclo"),IF(OR($D1466="6x1",$D1466="FF 6x1"),IF(OR(AND(WEEKDAY($F1466,2)=6,AND($A1466=$A1467,$L1467&gt;0)),AND(WEEKDAY($F1466,2)=7,AND($A1466=$A1465,$L1465&gt;0))),"ATENÇÃO · apontou sábado e domingo no mesmo fim de semana",IF(OR(WEEKDAY($F1466,2)=6,WEEKDAY($F1466,2)=7),"Jornada de fim de semana do 6x1",IF(OR($H1466&gt;=Parâmetros!$E$20,$H1466&lt;Parâmetros!$E$19),"ATENÇÃO · 6x1 apontou fora do horário diurno","Jornada fixa do 6x1"))),IF($D1466="5x2","Jornada fixa do 5x2",IF($D1466="Folguista",IF($J1466=$K1466,"Evidência confirma sequência","DIVERGE · sequência "&amp;$J1466&amp;" × evidência "&amp;$K1466),IF($K1466=$E1466,"Evidência confirma cadastro","DIVERGE · cadastro "&amp;$E1466&amp;" × evidência "&amp;$K1466)))))))))))</f>
        <v>Evidência confirma cadastro</v>
      </c>
      <c r="W1466" s="34">
        <f>IF(OR(OR($D1466="6x1",$D1466="FF 6x1"),$D1466="5x2"),"",IF($AB1466&lt;&gt;$AB1465,IF(IFERROR(INDEX(Cadastro!$F$5:$F$243,$AB1466),"")="",IF($L1466&gt;0,1,0),IF(IFERROR(INDEX(Cadastro!$F$5:$F$243,$AB1466),"")&lt;=IFERROR(INDEX(Parâmetros!$B$39:$B$48,MATCH($E1466,Parâmetros!$A$39:$A$48,0)),99),IFERROR(INDEX(Cadastro!$F$5:$F$243,$AB1466),""),0)),IF($L1466&gt;0,IF(N($X1465)&gt;0,1,N($W1465)+1),IF(AND($L1466=0,OR(N($W1465)&gt;=IFERROR(INDEX(Parâmetros!$B$39:$B$48,MATCH($E1466,Parâmetros!$A$39:$A$48,0)),99),AND(N($X1465)&gt;0,N($X1465)&lt;IFERROR(INDEX(Parâmetros!$C$39:$C$48,MATCH($E1466,Parâmetros!$A$39:$A$48,0)),0)))),0,N($W1465)+1))))</f>
        <v>2</v>
      </c>
      <c r="X1466" s="34">
        <f>IF(OR(OR($D1466="6x1",$D1466="FF 6x1"),$D1466="5x2"),"",IF($AB1466&lt;&gt;$AB1465,IF(IFERROR(INDEX(Cadastro!$F$5:$F$243,$AB1466),"")="",0,IF(IFERROR(INDEX(Cadastro!$F$5:$F$243,$AB1466),"")&gt;IFERROR(INDEX(Parâmetros!$B$39:$B$48,MATCH($E1466,Parâmetros!$A$39:$A$48,0)),99),IFERROR(INDEX(Cadastro!$F$5:$F$243,$AB1466),"")-IFERROR(INDEX(Parâmetros!$B$39:$B$48,MATCH($E1466,Parâmetros!$A$39:$A$48,0)),99),0)),IF(AND($L1466=0,OR(N($W1465)&gt;=IFERROR(INDEX(Parâmetros!$B$39:$B$48,MATCH($E1466,Parâmetros!$A$39:$A$48,0)),99),AND(N($X1465)&gt;0,N($X1465)&lt;IFERROR(INDEX(Parâmetros!$C$39:$C$48,MATCH($E1466,Parâmetros!$A$39:$A$48,0)),0)))),N($X1465)+1,0)))</f>
        <v>0</v>
      </c>
      <c r="Y1466" t="str">
        <f>IF($AC1466&lt;&gt;"",IF($L1466&gt;0,$AC1466&amp;" · com apontamento",$AC1466),IF($E1466="Férias",IF($L1466&gt;0,"Férias · com apontamento","Férias (cadastro)"),IF(($Z1466+$AA1466-1)&gt;Parâmetros!$E$16,"Férias / afastamento",IF(AND($D1466="5x2",OR(WEEKDAY($F1466,2)=6,WEEKDAY($F1466,2)=7)),IF($L1466&gt;0,"Folga trabalhada","Folga"),IF($L1466&gt;0,"Trabalhado",IF(OR(OR($D1466="6x1",$D1466="FF 6x1"),$D1466="5x2"),IF(AND(OR($D1466="6x1",$D1466="FF 6x1"),OR(WEEKDAY($F1466,2)=6,WEEKDAY($F1466,2)=7)),"Folga","Falta de registro"),IF(AND($AB1466&lt;&gt;$AB1465,IFERROR(INDEX(Cadastro!$F$5:$F$243,$AB1466),"")=""),"Indeterminado (início da série)",IF($X1466&gt;0,"Folga","Falta de registro"))))))))</f>
        <v>Trabalhado</v>
      </c>
      <c r="Z1466" s="34">
        <f>IF(OR($L1466&gt;0,$F1466&gt;Parâmetros!$E$14),0,IF($A1466&lt;&gt;$A1465,1,N($Z1465)+1))</f>
        <v>0</v>
      </c>
      <c r="AA1466" s="34">
        <f>IF(OR($L1466&gt;0,$F1466&gt;Parâmetros!$E$14),0,IF(OR($A1466&lt;&gt;$A1467,$F1467&gt;Parâmetros!$E$14),1,N($AA1467)+1))</f>
        <v>0</v>
      </c>
      <c r="AB1466" s="31">
        <f>IFERROR(MATCH($A1466&amp;"|"&amp;TEXT(_xlfn.MAXIFS(Cadastro!$E$5:$E$243,Cadastro!$A$5:$A$243,$A1466,Cadastro!$E$5:$E$243,"&lt;="&amp;$F1466),"yyyymmdd"),Cadastro!$I$5:$I$243,0),"")</f>
        <v>184</v>
      </c>
      <c r="AC1466" t="str">
        <f>IFERROR(_xlfn.SINGLE(INDEX(Exceções!$D$5:$D$203,MATCH($A1466&amp;"|"&amp;$F1466,Exceções!$F$5:$F$203,0))),"")</f>
        <v/>
      </c>
      <c r="AD1466" t="str">
        <f>IF($AC1466="","",IFERROR(_xlfn.SINGLE(INDEX(Exceções!$E$5:$E$203,MATCH($A1466&amp;"|"&amp;$F1466,Exceções!$F$5:$F$203,0))),""))</f>
        <v/>
      </c>
    </row>
    <row r="1467" spans="1:30" ht="15" hidden="1" customHeight="1" x14ac:dyDescent="0.25">
      <c r="A1467" s="31">
        <v>55179</v>
      </c>
      <c r="B1467" s="17" t="s">
        <v>35</v>
      </c>
      <c r="C1467" s="17" t="str">
        <f>IFERROR(INDEX(Cadastro!$C$5:$C$243,$AB1467),"NÃO INFORMADO")</f>
        <v>ELE</v>
      </c>
      <c r="D1467" s="17" t="str">
        <f>IFERROR(INDEX(Cadastro!$D$5:$D$243,$AB1467),"")</f>
        <v>B</v>
      </c>
      <c r="E1467" s="17" t="str">
        <f>IFERROR(INDEX(Cadastro!$G$5:$G$243,$AB1467),"")</f>
        <v>B</v>
      </c>
      <c r="F1467" s="29">
        <v>46309</v>
      </c>
      <c r="G1467" s="32" t="str">
        <f t="shared" si="132"/>
        <v>qua</v>
      </c>
      <c r="H1467" s="31" t="str">
        <f>IF($L1467=0,"",_xlfn.MINIFS(Dados!$Q:$Q,Dados!$A:$A,$A1467,Dados!$S:$S,$F1467))</f>
        <v/>
      </c>
      <c r="I1467" s="31" t="str">
        <f>IF($H1467="","",_xlfn.MAXIFS(Dados!$R:$R,Dados!$A:$A,$A1467,Dados!$S:$S,$F1467))</f>
        <v/>
      </c>
      <c r="J1467" s="32" t="str">
        <f>IF($D1467&lt;&gt;"Folguista","",IFERROR(INDEX(Parâmetros!$D$52:$G$52,1,MIN(4,MAX(1,$W1467))),""))</f>
        <v/>
      </c>
      <c r="K1467" s="32" t="str">
        <f>IF(OR($AC1467&lt;&gt;"",$Y1467="Folga",$Y1467="Folga trabalhada",$Y1467="Férias (cadastro)",$Y1467="Férias / afastamento",$Y1467="Indeterminado (início da série)"),"",IF(OR($D1467="6x1",$D1467="FF 6x1"),IF(OR(WEEKDAY($F1467,2)=6,WEEKDAY($F1467,2)=7),"6x1 sáb/dom","6x1"),IF($D1467="5x2","5x2",IF($H1467="",IF($D1467="Folguista",$J1467,$E1467),IF(OR($H1467&gt;=Parâmetros!$E$18,$H1467&lt;Parâmetros!$E$19),"C",IF($H1467&lt;Parâmetros!$E$20,"A","B"))))))</f>
        <v/>
      </c>
      <c r="L1467" s="30">
        <f>SUMIFS(Dados!$E:$E,Dados!$A:$A,$A1467,Dados!$S:$S,$F1467)</f>
        <v>0</v>
      </c>
      <c r="M1467" s="30" t="str">
        <f>IFERROR(INDEX(Parâmetros!$E$6:$E$11,MATCH($K1467,Parâmetros!$A$6:$A$11,0)),"")</f>
        <v/>
      </c>
      <c r="N1467" s="33" t="str">
        <f t="shared" si="133"/>
        <v/>
      </c>
      <c r="O1467" s="33">
        <f>Parâmetros!$E$13</f>
        <v>0.8</v>
      </c>
      <c r="P1467" s="32" t="str">
        <f>IF(OR($M1467="",$F1467&gt;Parâmetros!$E$14),"Não","Sim")</f>
        <v>Não</v>
      </c>
      <c r="Q1467" s="32" t="str">
        <f t="shared" si="134"/>
        <v/>
      </c>
      <c r="R1467" s="32" t="str">
        <f t="shared" si="135"/>
        <v/>
      </c>
      <c r="S1467" s="30" t="str">
        <f t="shared" si="136"/>
        <v/>
      </c>
      <c r="T1467" s="32" t="str">
        <f>IF($Q1467&lt;&gt;"Sim","",IF($N1467&gt;Parâmetros!$E$15,"Sim","Não"))</f>
        <v/>
      </c>
      <c r="U1467" s="17" t="str">
        <f t="shared" si="137"/>
        <v>Folga</v>
      </c>
      <c r="V1467" s="17" t="str">
        <f>IF($AC1467&lt;&gt;"",IF($L1467&gt;0,"ATENÇÃO · apontou em dia de "&amp;LOWER($AC1467)&amp;" cadastrado","Exceção cadastrada · "&amp;$AC1467)&amp;IF($AD1467="",""," · "&amp;$AD1467),IF($E1467="Férias",IF($L1467&gt;0,"ATENÇÃO · apontou estando de férias no cadastro","Férias no cadastro"),IF($Y1467="Férias / afastamento","Afastamento · "&amp;($Z1467+$AA1467-1)&amp;" dias seguidos sem apontamento",IF($Y1467="Folga trabalhada","ATENÇÃO · apontou em dia de folga da escala 5x2",IF($Y1467="Folga",IF(AND($D1467="5x2",OR(WEEKDAY($F1467,2)=6,WEEKDAY($F1467,2)=7)),"Folga de fim de semana da escala 5x2",IF(AND(OR($D1467="6x1",$D1467="FF 6x1"),WEEKDAY($F1467,2)=6,FALSE()),"Folga de fim de semana · apontou no domingo anterior",IF(AND(OR($D1467="6x1",$D1467="FF 6x1"),WEEKDAY($F1467,2)=7,AND($A1467=$A1466,$L1466&gt;0)),"Folga de fim de semana · apontou no sábado",IF(AND(OR($D1467="6x1",$D1467="FF 6x1"),OR(WEEKDAY($F1467,2)=6,WEEKDAY($F1467,2)=7)),"Folga de fim de semana · sem apontamento no sábado nem no domingo","Folga prevista pelo ciclo")))),IF($Y1467="Indeterminado (início da série)","Sem histórico anterior — informe o dia do ciclo no Cadastro",IF($Y1467="Falta de registro",IF(OR(OR($D1467="6x1",$D1467="FF 6x1"),$D1467="5x2"),"FALTA DE REGISTRO · dia útil da escala "&amp;$E1467,"FALTA DE REGISTRO · dia "&amp;$W1467&amp;" de "&amp;IFERROR(INDEX(Parâmetros!$B$39:$B$48,MATCH($E1467,Parâmetros!$A$39:$A$48,0)),99)&amp;" do ciclo"),IF(OR($D1467="6x1",$D1467="FF 6x1"),IF(OR(AND(WEEKDAY($F1467,2)=6,AND($A1467=$A1468,$L1468&gt;0)),AND(WEEKDAY($F1467,2)=7,AND($A1467=$A1466,$L1466&gt;0))),"ATENÇÃO · apontou sábado e domingo no mesmo fim de semana",IF(OR(WEEKDAY($F1467,2)=6,WEEKDAY($F1467,2)=7),"Jornada de fim de semana do 6x1",IF(OR($H1467&gt;=Parâmetros!$E$20,$H1467&lt;Parâmetros!$E$19),"ATENÇÃO · 6x1 apontou fora do horário diurno","Jornada fixa do 6x1"))),IF($D1467="5x2","Jornada fixa do 5x2",IF($D1467="Folguista",IF($J1467=$K1467,"Evidência confirma sequência","DIVERGE · sequência "&amp;$J1467&amp;" × evidência "&amp;$K1467),IF($K1467=$E1467,"Evidência confirma cadastro","DIVERGE · cadastro "&amp;$E1467&amp;" × evidência "&amp;$K1467)))))))))))</f>
        <v>Exceção cadastrada · Folga · Folga de escala</v>
      </c>
      <c r="W1467" s="34">
        <f>IF(OR(OR($D1467="6x1",$D1467="FF 6x1"),$D1467="5x2"),"",IF($AB1467&lt;&gt;$AB1466,IF(IFERROR(INDEX(Cadastro!$F$5:$F$243,$AB1467),"")="",IF($L1467&gt;0,1,0),IF(IFERROR(INDEX(Cadastro!$F$5:$F$243,$AB1467),"")&lt;=IFERROR(INDEX(Parâmetros!$B$39:$B$48,MATCH($E1467,Parâmetros!$A$39:$A$48,0)),99),IFERROR(INDEX(Cadastro!$F$5:$F$243,$AB1467),""),0)),IF($L1467&gt;0,IF(N($X1466)&gt;0,1,N($W1466)+1),IF(AND($L1467=0,OR(N($W1466)&gt;=IFERROR(INDEX(Parâmetros!$B$39:$B$48,MATCH($E1467,Parâmetros!$A$39:$A$48,0)),99),AND(N($X1466)&gt;0,N($X1466)&lt;IFERROR(INDEX(Parâmetros!$C$39:$C$48,MATCH($E1467,Parâmetros!$A$39:$A$48,0)),0)))),0,N($W1466)+1))))</f>
        <v>3</v>
      </c>
      <c r="X1467" s="34">
        <f>IF(OR(OR($D1467="6x1",$D1467="FF 6x1"),$D1467="5x2"),"",IF($AB1467&lt;&gt;$AB1466,IF(IFERROR(INDEX(Cadastro!$F$5:$F$243,$AB1467),"")="",0,IF(IFERROR(INDEX(Cadastro!$F$5:$F$243,$AB1467),"")&gt;IFERROR(INDEX(Parâmetros!$B$39:$B$48,MATCH($E1467,Parâmetros!$A$39:$A$48,0)),99),IFERROR(INDEX(Cadastro!$F$5:$F$243,$AB1467),"")-IFERROR(INDEX(Parâmetros!$B$39:$B$48,MATCH($E1467,Parâmetros!$A$39:$A$48,0)),99),0)),IF(AND($L1467=0,OR(N($W1466)&gt;=IFERROR(INDEX(Parâmetros!$B$39:$B$48,MATCH($E1467,Parâmetros!$A$39:$A$48,0)),99),AND(N($X1466)&gt;0,N($X1466)&lt;IFERROR(INDEX(Parâmetros!$C$39:$C$48,MATCH($E1467,Parâmetros!$A$39:$A$48,0)),0)))),N($X1466)+1,0)))</f>
        <v>0</v>
      </c>
      <c r="Y1467" t="str">
        <f>IF($AC1467&lt;&gt;"",IF($L1467&gt;0,$AC1467&amp;" · com apontamento",$AC1467),IF($E1467="Férias",IF($L1467&gt;0,"Férias · com apontamento","Férias (cadastro)"),IF(($Z1467+$AA1467-1)&gt;Parâmetros!$E$16,"Férias / afastamento",IF(AND($D1467="5x2",OR(WEEKDAY($F1467,2)=6,WEEKDAY($F1467,2)=7)),IF($L1467&gt;0,"Folga trabalhada","Folga"),IF($L1467&gt;0,"Trabalhado",IF(OR(OR($D1467="6x1",$D1467="FF 6x1"),$D1467="5x2"),IF(AND(OR($D1467="6x1",$D1467="FF 6x1"),OR(WEEKDAY($F1467,2)=6,WEEKDAY($F1467,2)=7)),"Folga","Falta de registro"),IF(AND($AB1467&lt;&gt;$AB1466,IFERROR(INDEX(Cadastro!$F$5:$F$243,$AB1467),"")=""),"Indeterminado (início da série)",IF($X1467&gt;0,"Folga","Falta de registro"))))))))</f>
        <v>Folga</v>
      </c>
      <c r="Z1467" s="34">
        <f>IF(OR($L1467&gt;0,$F1467&gt;Parâmetros!$E$14),0,IF($A1467&lt;&gt;$A1466,1,N($Z1466)+1))</f>
        <v>1</v>
      </c>
      <c r="AA1467" s="34">
        <f>IF(OR($L1467&gt;0,$F1467&gt;Parâmetros!$E$14),0,IF(OR($A1467&lt;&gt;$A1468,$F1468&gt;Parâmetros!$E$14),1,N($AA1468)+1))</f>
        <v>1</v>
      </c>
      <c r="AB1467" s="31">
        <f>IFERROR(MATCH($A1467&amp;"|"&amp;TEXT(_xlfn.MAXIFS(Cadastro!$E$5:$E$243,Cadastro!$A$5:$A$243,$A1467,Cadastro!$E$5:$E$243,"&lt;="&amp;$F1467),"yyyymmdd"),Cadastro!$I$5:$I$243,0),"")</f>
        <v>184</v>
      </c>
      <c r="AC1467" t="str">
        <f>IFERROR(_xlfn.SINGLE(INDEX(Exceções!$D$5:$D$203,MATCH($A1467&amp;"|"&amp;$F1467,Exceções!$F$5:$F$203,0))),"")</f>
        <v>Folga</v>
      </c>
      <c r="AD1467" t="str">
        <f>IF($AC1467="","",IFERROR(_xlfn.SINGLE(INDEX(Exceções!$E$5:$E$203,MATCH($A1467&amp;"|"&amp;$F1467,Exceções!$F$5:$F$203,0))),""))</f>
        <v>Folga de escala</v>
      </c>
    </row>
    <row r="1468" spans="1:30" ht="15" hidden="1" customHeight="1" x14ac:dyDescent="0.25">
      <c r="A1468" s="31">
        <v>55179</v>
      </c>
      <c r="B1468" s="17" t="s">
        <v>35</v>
      </c>
      <c r="C1468" s="17" t="str">
        <f>IFERROR(INDEX(Cadastro!$C$5:$C$243,$AB1468),"NÃO INFORMADO")</f>
        <v>ELE</v>
      </c>
      <c r="D1468" s="17" t="str">
        <f>IFERROR(INDEX(Cadastro!$D$5:$D$243,$AB1468),"")</f>
        <v>B</v>
      </c>
      <c r="E1468" s="17" t="str">
        <f>IFERROR(INDEX(Cadastro!$G$5:$G$243,$AB1468),"")</f>
        <v>B</v>
      </c>
      <c r="F1468" s="29">
        <v>46310</v>
      </c>
      <c r="G1468" s="32" t="str">
        <f t="shared" si="132"/>
        <v>qui</v>
      </c>
      <c r="H1468" s="31">
        <f>IF($L1468=0,"",_xlfn.MINIFS(Dados!$Q:$Q,Dados!$A:$A,$A1468,Dados!$S:$S,$F1468))</f>
        <v>935</v>
      </c>
      <c r="I1468" s="31">
        <f>IF($H1468="","",_xlfn.MAXIFS(Dados!$R:$R,Dados!$A:$A,$A1468,Dados!$S:$S,$F1468))</f>
        <v>1362</v>
      </c>
      <c r="J1468" s="32" t="str">
        <f>IF($D1468&lt;&gt;"Folguista","",IFERROR(INDEX(Parâmetros!$D$52:$G$52,1,MIN(4,MAX(1,$W1468))),""))</f>
        <v/>
      </c>
      <c r="K1468" s="32" t="str">
        <f>IF(OR($AC1468&lt;&gt;"",$Y1468="Folga",$Y1468="Folga trabalhada",$Y1468="Férias (cadastro)",$Y1468="Férias / afastamento",$Y1468="Indeterminado (início da série)"),"",IF(OR($D1468="6x1",$D1468="FF 6x1"),IF(OR(WEEKDAY($F1468,2)=6,WEEKDAY($F1468,2)=7),"6x1 sáb/dom","6x1"),IF($D1468="5x2","5x2",IF($H1468="",IF($D1468="Folguista",$J1468,$E1468),IF(OR($H1468&gt;=Parâmetros!$E$18,$H1468&lt;Parâmetros!$E$19),"C",IF($H1468&lt;Parâmetros!$E$20,"A","B"))))))</f>
        <v>B</v>
      </c>
      <c r="L1468" s="30">
        <f>SUMIFS(Dados!$E:$E,Dados!$A:$A,$A1468,Dados!$S:$S,$F1468)</f>
        <v>7</v>
      </c>
      <c r="M1468" s="30">
        <f>IFERROR(INDEX(Parâmetros!$E$6:$E$11,MATCH($K1468,Parâmetros!$A$6:$A$11,0)),"")</f>
        <v>7.67</v>
      </c>
      <c r="N1468" s="33">
        <f t="shared" si="133"/>
        <v>0.91264667535853983</v>
      </c>
      <c r="O1468" s="33">
        <f>Parâmetros!$E$13</f>
        <v>0.8</v>
      </c>
      <c r="P1468" s="32" t="str">
        <f>IF(OR($M1468="",$F1468&gt;Parâmetros!$E$14),"Não","Sim")</f>
        <v>Sim</v>
      </c>
      <c r="Q1468" s="32" t="str">
        <f t="shared" si="134"/>
        <v>Sim</v>
      </c>
      <c r="R1468" s="32" t="str">
        <f t="shared" si="135"/>
        <v>Sim</v>
      </c>
      <c r="S1468" s="30">
        <f t="shared" si="136"/>
        <v>0</v>
      </c>
      <c r="T1468" s="32" t="str">
        <f>IF($Q1468&lt;&gt;"Sim","",IF($N1468&gt;Parâmetros!$E$15,"Sim","Não"))</f>
        <v>Não</v>
      </c>
      <c r="U1468" s="17" t="str">
        <f t="shared" si="137"/>
        <v>Na meta</v>
      </c>
      <c r="V1468" s="17" t="str">
        <f>IF($AC1468&lt;&gt;"",IF($L1468&gt;0,"ATENÇÃO · apontou em dia de "&amp;LOWER($AC1468)&amp;" cadastrado","Exceção cadastrada · "&amp;$AC1468)&amp;IF($AD1468="",""," · "&amp;$AD1468),IF($E1468="Férias",IF($L1468&gt;0,"ATENÇÃO · apontou estando de férias no cadastro","Férias no cadastro"),IF($Y1468="Férias / afastamento","Afastamento · "&amp;($Z1468+$AA1468-1)&amp;" dias seguidos sem apontamento",IF($Y1468="Folga trabalhada","ATENÇÃO · apontou em dia de folga da escala 5x2",IF($Y1468="Folga",IF(AND($D1468="5x2",OR(WEEKDAY($F1468,2)=6,WEEKDAY($F1468,2)=7)),"Folga de fim de semana da escala 5x2",IF(AND(OR($D1468="6x1",$D1468="FF 6x1"),WEEKDAY($F1468,2)=6,FALSE()),"Folga de fim de semana · apontou no domingo anterior",IF(AND(OR($D1468="6x1",$D1468="FF 6x1"),WEEKDAY($F1468,2)=7,AND($A1468=$A1467,$L1467&gt;0)),"Folga de fim de semana · apontou no sábado",IF(AND(OR($D1468="6x1",$D1468="FF 6x1"),OR(WEEKDAY($F1468,2)=6,WEEKDAY($F1468,2)=7)),"Folga de fim de semana · sem apontamento no sábado nem no domingo","Folga prevista pelo ciclo")))),IF($Y1468="Indeterminado (início da série)","Sem histórico anterior — informe o dia do ciclo no Cadastro",IF($Y1468="Falta de registro",IF(OR(OR($D1468="6x1",$D1468="FF 6x1"),$D1468="5x2"),"FALTA DE REGISTRO · dia útil da escala "&amp;$E1468,"FALTA DE REGISTRO · dia "&amp;$W1468&amp;" de "&amp;IFERROR(INDEX(Parâmetros!$B$39:$B$48,MATCH($E1468,Parâmetros!$A$39:$A$48,0)),99)&amp;" do ciclo"),IF(OR($D1468="6x1",$D1468="FF 6x1"),IF(OR(AND(WEEKDAY($F1468,2)=6,AND($A1468=$A1469,$L1469&gt;0)),AND(WEEKDAY($F1468,2)=7,AND($A1468=$A1467,$L1467&gt;0))),"ATENÇÃO · apontou sábado e domingo no mesmo fim de semana",IF(OR(WEEKDAY($F1468,2)=6,WEEKDAY($F1468,2)=7),"Jornada de fim de semana do 6x1",IF(OR($H1468&gt;=Parâmetros!$E$20,$H1468&lt;Parâmetros!$E$19),"ATENÇÃO · 6x1 apontou fora do horário diurno","Jornada fixa do 6x1"))),IF($D1468="5x2","Jornada fixa do 5x2",IF($D1468="Folguista",IF($J1468=$K1468,"Evidência confirma sequência","DIVERGE · sequência "&amp;$J1468&amp;" × evidência "&amp;$K1468),IF($K1468=$E1468,"Evidência confirma cadastro","DIVERGE · cadastro "&amp;$E1468&amp;" × evidência "&amp;$K1468)))))))))))</f>
        <v>Evidência confirma cadastro</v>
      </c>
      <c r="W1468" s="34">
        <f>IF(OR(OR($D1468="6x1",$D1468="FF 6x1"),$D1468="5x2"),"",IF($AB1468&lt;&gt;$AB1467,IF(IFERROR(INDEX(Cadastro!$F$5:$F$243,$AB1468),"")="",IF($L1468&gt;0,1,0),IF(IFERROR(INDEX(Cadastro!$F$5:$F$243,$AB1468),"")&lt;=IFERROR(INDEX(Parâmetros!$B$39:$B$48,MATCH($E1468,Parâmetros!$A$39:$A$48,0)),99),IFERROR(INDEX(Cadastro!$F$5:$F$243,$AB1468),""),0)),IF($L1468&gt;0,IF(N($X1467)&gt;0,1,N($W1467)+1),IF(AND($L1468=0,OR(N($W1467)&gt;=IFERROR(INDEX(Parâmetros!$B$39:$B$48,MATCH($E1468,Parâmetros!$A$39:$A$48,0)),99),AND(N($X1467)&gt;0,N($X1467)&lt;IFERROR(INDEX(Parâmetros!$C$39:$C$48,MATCH($E1468,Parâmetros!$A$39:$A$48,0)),0)))),0,N($W1467)+1))))</f>
        <v>4</v>
      </c>
      <c r="X1468" s="34">
        <f>IF(OR(OR($D1468="6x1",$D1468="FF 6x1"),$D1468="5x2"),"",IF($AB1468&lt;&gt;$AB1467,IF(IFERROR(INDEX(Cadastro!$F$5:$F$243,$AB1468),"")="",0,IF(IFERROR(INDEX(Cadastro!$F$5:$F$243,$AB1468),"")&gt;IFERROR(INDEX(Parâmetros!$B$39:$B$48,MATCH($E1468,Parâmetros!$A$39:$A$48,0)),99),IFERROR(INDEX(Cadastro!$F$5:$F$243,$AB1468),"")-IFERROR(INDEX(Parâmetros!$B$39:$B$48,MATCH($E1468,Parâmetros!$A$39:$A$48,0)),99),0)),IF(AND($L1468=0,OR(N($W1467)&gt;=IFERROR(INDEX(Parâmetros!$B$39:$B$48,MATCH($E1468,Parâmetros!$A$39:$A$48,0)),99),AND(N($X1467)&gt;0,N($X1467)&lt;IFERROR(INDEX(Parâmetros!$C$39:$C$48,MATCH($E1468,Parâmetros!$A$39:$A$48,0)),0)))),N($X1467)+1,0)))</f>
        <v>0</v>
      </c>
      <c r="Y1468" t="str">
        <f>IF($AC1468&lt;&gt;"",IF($L1468&gt;0,$AC1468&amp;" · com apontamento",$AC1468),IF($E1468="Férias",IF($L1468&gt;0,"Férias · com apontamento","Férias (cadastro)"),IF(($Z1468+$AA1468-1)&gt;Parâmetros!$E$16,"Férias / afastamento",IF(AND($D1468="5x2",OR(WEEKDAY($F1468,2)=6,WEEKDAY($F1468,2)=7)),IF($L1468&gt;0,"Folga trabalhada","Folga"),IF($L1468&gt;0,"Trabalhado",IF(OR(OR($D1468="6x1",$D1468="FF 6x1"),$D1468="5x2"),IF(AND(OR($D1468="6x1",$D1468="FF 6x1"),OR(WEEKDAY($F1468,2)=6,WEEKDAY($F1468,2)=7)),"Folga","Falta de registro"),IF(AND($AB1468&lt;&gt;$AB1467,IFERROR(INDEX(Cadastro!$F$5:$F$243,$AB1468),"")=""),"Indeterminado (início da série)",IF($X1468&gt;0,"Folga","Falta de registro"))))))))</f>
        <v>Trabalhado</v>
      </c>
      <c r="Z1468" s="34">
        <f>IF(OR($L1468&gt;0,$F1468&gt;Parâmetros!$E$14),0,IF($A1468&lt;&gt;$A1467,1,N($Z1467)+1))</f>
        <v>0</v>
      </c>
      <c r="AA1468" s="34">
        <f>IF(OR($L1468&gt;0,$F1468&gt;Parâmetros!$E$14),0,IF(OR($A1468&lt;&gt;$A1469,$F1469&gt;Parâmetros!$E$14),1,N($AA1469)+1))</f>
        <v>0</v>
      </c>
      <c r="AB1468" s="31">
        <f>IFERROR(MATCH($A1468&amp;"|"&amp;TEXT(_xlfn.MAXIFS(Cadastro!$E$5:$E$243,Cadastro!$A$5:$A$243,$A1468,Cadastro!$E$5:$E$243,"&lt;="&amp;$F1468),"yyyymmdd"),Cadastro!$I$5:$I$243,0),"")</f>
        <v>184</v>
      </c>
      <c r="AC1468" t="str">
        <f>IFERROR(_xlfn.SINGLE(INDEX(Exceções!$D$5:$D$203,MATCH($A1468&amp;"|"&amp;$F1468,Exceções!$F$5:$F$203,0))),"")</f>
        <v/>
      </c>
      <c r="AD1468" t="str">
        <f>IF($AC1468="","",IFERROR(_xlfn.SINGLE(INDEX(Exceções!$E$5:$E$203,MATCH($A1468&amp;"|"&amp;$F1468,Exceções!$F$5:$F$203,0))),""))</f>
        <v/>
      </c>
    </row>
    <row r="1469" spans="1:30" ht="15" hidden="1" customHeight="1" x14ac:dyDescent="0.25">
      <c r="A1469" s="31">
        <v>55179</v>
      </c>
      <c r="B1469" s="17" t="s">
        <v>35</v>
      </c>
      <c r="C1469" s="17" t="str">
        <f>IFERROR(INDEX(Cadastro!$C$5:$C$243,$AB1469),"NÃO INFORMADO")</f>
        <v>ELE</v>
      </c>
      <c r="D1469" s="17" t="str">
        <f>IFERROR(INDEX(Cadastro!$D$5:$D$243,$AB1469),"")</f>
        <v>B</v>
      </c>
      <c r="E1469" s="17" t="str">
        <f>IFERROR(INDEX(Cadastro!$G$5:$G$243,$AB1469),"")</f>
        <v>B</v>
      </c>
      <c r="F1469" s="29">
        <v>46311</v>
      </c>
      <c r="G1469" s="32" t="str">
        <f t="shared" si="132"/>
        <v>sex</v>
      </c>
      <c r="H1469" s="31" t="str">
        <f>IF($L1469=0,"",_xlfn.MINIFS(Dados!$Q:$Q,Dados!$A:$A,$A1469,Dados!$S:$S,$F1469))</f>
        <v/>
      </c>
      <c r="I1469" s="31" t="str">
        <f>IF($H1469="","",_xlfn.MAXIFS(Dados!$R:$R,Dados!$A:$A,$A1469,Dados!$S:$S,$F1469))</f>
        <v/>
      </c>
      <c r="J1469" s="32" t="str">
        <f>IF($D1469&lt;&gt;"Folguista","",IFERROR(INDEX(Parâmetros!$D$52:$G$52,1,MIN(4,MAX(1,$W1469))),""))</f>
        <v/>
      </c>
      <c r="K1469" s="32" t="str">
        <f>IF(OR($AC1469&lt;&gt;"",$Y1469="Folga",$Y1469="Folga trabalhada",$Y1469="Férias (cadastro)",$Y1469="Férias / afastamento",$Y1469="Indeterminado (início da série)"),"",IF(OR($D1469="6x1",$D1469="FF 6x1"),IF(OR(WEEKDAY($F1469,2)=6,WEEKDAY($F1469,2)=7),"6x1 sáb/dom","6x1"),IF($D1469="5x2","5x2",IF($H1469="",IF($D1469="Folguista",$J1469,$E1469),IF(OR($H1469&gt;=Parâmetros!$E$18,$H1469&lt;Parâmetros!$E$19),"C",IF($H1469&lt;Parâmetros!$E$20,"A","B"))))))</f>
        <v>B</v>
      </c>
      <c r="L1469" s="30">
        <f>SUMIFS(Dados!$E:$E,Dados!$A:$A,$A1469,Dados!$S:$S,$F1469)</f>
        <v>0</v>
      </c>
      <c r="M1469" s="30">
        <f>IFERROR(INDEX(Parâmetros!$E$6:$E$11,MATCH($K1469,Parâmetros!$A$6:$A$11,0)),"")</f>
        <v>7.67</v>
      </c>
      <c r="N1469" s="33">
        <f t="shared" si="133"/>
        <v>0</v>
      </c>
      <c r="O1469" s="33">
        <f>Parâmetros!$E$13</f>
        <v>0.8</v>
      </c>
      <c r="P1469" s="32" t="str">
        <f>IF(OR($M1469="",$F1469&gt;Parâmetros!$E$14),"Não","Sim")</f>
        <v>Sim</v>
      </c>
      <c r="Q1469" s="32" t="str">
        <f t="shared" si="134"/>
        <v>Não</v>
      </c>
      <c r="R1469" s="32" t="str">
        <f t="shared" si="135"/>
        <v/>
      </c>
      <c r="S1469" s="30" t="str">
        <f t="shared" si="136"/>
        <v/>
      </c>
      <c r="T1469" s="32" t="str">
        <f>IF($Q1469&lt;&gt;"Sim","",IF($N1469&gt;Parâmetros!$E$15,"Sim","Não"))</f>
        <v/>
      </c>
      <c r="U1469" s="17" t="str">
        <f t="shared" si="137"/>
        <v>Falta de registro</v>
      </c>
      <c r="V1469" s="17" t="str">
        <f>IF($AC1469&lt;&gt;"",IF($L1469&gt;0,"ATENÇÃO · apontou em dia de "&amp;LOWER($AC1469)&amp;" cadastrado","Exceção cadastrada · "&amp;$AC1469)&amp;IF($AD1469="",""," · "&amp;$AD1469),IF($E1469="Férias",IF($L1469&gt;0,"ATENÇÃO · apontou estando de férias no cadastro","Férias no cadastro"),IF($Y1469="Férias / afastamento","Afastamento · "&amp;($Z1469+$AA1469-1)&amp;" dias seguidos sem apontamento",IF($Y1469="Folga trabalhada","ATENÇÃO · apontou em dia de folga da escala 5x2",IF($Y1469="Folga",IF(AND($D1469="5x2",OR(WEEKDAY($F1469,2)=6,WEEKDAY($F1469,2)=7)),"Folga de fim de semana da escala 5x2",IF(AND(OR($D1469="6x1",$D1469="FF 6x1"),WEEKDAY($F1469,2)=6,FALSE()),"Folga de fim de semana · apontou no domingo anterior",IF(AND(OR($D1469="6x1",$D1469="FF 6x1"),WEEKDAY($F1469,2)=7,AND($A1469=$A1468,$L1468&gt;0)),"Folga de fim de semana · apontou no sábado",IF(AND(OR($D1469="6x1",$D1469="FF 6x1"),OR(WEEKDAY($F1469,2)=6,WEEKDAY($F1469,2)=7)),"Folga de fim de semana · sem apontamento no sábado nem no domingo","Folga prevista pelo ciclo")))),IF($Y1469="Indeterminado (início da série)","Sem histórico anterior — informe o dia do ciclo no Cadastro",IF($Y1469="Falta de registro",IF(OR(OR($D1469="6x1",$D1469="FF 6x1"),$D1469="5x2"),"FALTA DE REGISTRO · dia útil da escala "&amp;$E1469,"FALTA DE REGISTRO · dia "&amp;$W1469&amp;" de "&amp;IFERROR(INDEX(Parâmetros!$B$39:$B$48,MATCH($E1469,Parâmetros!$A$39:$A$48,0)),99)&amp;" do ciclo"),IF(OR($D1469="6x1",$D1469="FF 6x1"),IF(OR(AND(WEEKDAY($F1469,2)=6,AND($A1469=$A1470,$L1470&gt;0)),AND(WEEKDAY($F1469,2)=7,AND($A1469=$A1468,$L1468&gt;0))),"ATENÇÃO · apontou sábado e domingo no mesmo fim de semana",IF(OR(WEEKDAY($F1469,2)=6,WEEKDAY($F1469,2)=7),"Jornada de fim de semana do 6x1",IF(OR($H1469&gt;=Parâmetros!$E$20,$H1469&lt;Parâmetros!$E$19),"ATENÇÃO · 6x1 apontou fora do horário diurno","Jornada fixa do 6x1"))),IF($D1469="5x2","Jornada fixa do 5x2",IF($D1469="Folguista",IF($J1469=$K1469,"Evidência confirma sequência","DIVERGE · sequência "&amp;$J1469&amp;" × evidência "&amp;$K1469),IF($K1469=$E1469,"Evidência confirma cadastro","DIVERGE · cadastro "&amp;$E1469&amp;" × evidência "&amp;$K1469)))))))))))</f>
        <v>FALTA DE REGISTRO · dia 5 de 5 do ciclo</v>
      </c>
      <c r="W1469" s="34">
        <f>IF(OR(OR($D1469="6x1",$D1469="FF 6x1"),$D1469="5x2"),"",IF($AB1469&lt;&gt;$AB1468,IF(IFERROR(INDEX(Cadastro!$F$5:$F$243,$AB1469),"")="",IF($L1469&gt;0,1,0),IF(IFERROR(INDEX(Cadastro!$F$5:$F$243,$AB1469),"")&lt;=IFERROR(INDEX(Parâmetros!$B$39:$B$48,MATCH($E1469,Parâmetros!$A$39:$A$48,0)),99),IFERROR(INDEX(Cadastro!$F$5:$F$243,$AB1469),""),0)),IF($L1469&gt;0,IF(N($X1468)&gt;0,1,N($W1468)+1),IF(AND($L1469=0,OR(N($W1468)&gt;=IFERROR(INDEX(Parâmetros!$B$39:$B$48,MATCH($E1469,Parâmetros!$A$39:$A$48,0)),99),AND(N($X1468)&gt;0,N($X1468)&lt;IFERROR(INDEX(Parâmetros!$C$39:$C$48,MATCH($E1469,Parâmetros!$A$39:$A$48,0)),0)))),0,N($W1468)+1))))</f>
        <v>5</v>
      </c>
      <c r="X1469" s="34">
        <f>IF(OR(OR($D1469="6x1",$D1469="FF 6x1"),$D1469="5x2"),"",IF($AB1469&lt;&gt;$AB1468,IF(IFERROR(INDEX(Cadastro!$F$5:$F$243,$AB1469),"")="",0,IF(IFERROR(INDEX(Cadastro!$F$5:$F$243,$AB1469),"")&gt;IFERROR(INDEX(Parâmetros!$B$39:$B$48,MATCH($E1469,Parâmetros!$A$39:$A$48,0)),99),IFERROR(INDEX(Cadastro!$F$5:$F$243,$AB1469),"")-IFERROR(INDEX(Parâmetros!$B$39:$B$48,MATCH($E1469,Parâmetros!$A$39:$A$48,0)),99),0)),IF(AND($L1469=0,OR(N($W1468)&gt;=IFERROR(INDEX(Parâmetros!$B$39:$B$48,MATCH($E1469,Parâmetros!$A$39:$A$48,0)),99),AND(N($X1468)&gt;0,N($X1468)&lt;IFERROR(INDEX(Parâmetros!$C$39:$C$48,MATCH($E1469,Parâmetros!$A$39:$A$48,0)),0)))),N($X1468)+1,0)))</f>
        <v>0</v>
      </c>
      <c r="Y1469" t="str">
        <f>IF($AC1469&lt;&gt;"",IF($L1469&gt;0,$AC1469&amp;" · com apontamento",$AC1469),IF($E1469="Férias",IF($L1469&gt;0,"Férias · com apontamento","Férias (cadastro)"),IF(($Z1469+$AA1469-1)&gt;Parâmetros!$E$16,"Férias / afastamento",IF(AND($D1469="5x2",OR(WEEKDAY($F1469,2)=6,WEEKDAY($F1469,2)=7)),IF($L1469&gt;0,"Folga trabalhada","Folga"),IF($L1469&gt;0,"Trabalhado",IF(OR(OR($D1469="6x1",$D1469="FF 6x1"),$D1469="5x2"),IF(AND(OR($D1469="6x1",$D1469="FF 6x1"),OR(WEEKDAY($F1469,2)=6,WEEKDAY($F1469,2)=7)),"Folga","Falta de registro"),IF(AND($AB1469&lt;&gt;$AB1468,IFERROR(INDEX(Cadastro!$F$5:$F$243,$AB1469),"")=""),"Indeterminado (início da série)",IF($X1469&gt;0,"Folga","Falta de registro"))))))))</f>
        <v>Falta de registro</v>
      </c>
      <c r="Z1469" s="34">
        <f>IF(OR($L1469&gt;0,$F1469&gt;Parâmetros!$E$14),0,IF($A1469&lt;&gt;$A1468,1,N($Z1468)+1))</f>
        <v>1</v>
      </c>
      <c r="AA1469" s="34">
        <f>IF(OR($L1469&gt;0,$F1469&gt;Parâmetros!$E$14),0,IF(OR($A1469&lt;&gt;$A1470,$F1470&gt;Parâmetros!$E$14),1,N($AA1470)+1))</f>
        <v>1</v>
      </c>
      <c r="AB1469" s="31">
        <f>IFERROR(MATCH($A1469&amp;"|"&amp;TEXT(_xlfn.MAXIFS(Cadastro!$E$5:$E$243,Cadastro!$A$5:$A$243,$A1469,Cadastro!$E$5:$E$243,"&lt;="&amp;$F1469),"yyyymmdd"),Cadastro!$I$5:$I$243,0),"")</f>
        <v>184</v>
      </c>
      <c r="AC1469" t="str">
        <f>IFERROR(_xlfn.SINGLE(INDEX(Exceções!$D$5:$D$203,MATCH($A1469&amp;"|"&amp;$F1469,Exceções!$F$5:$F$203,0))),"")</f>
        <v/>
      </c>
      <c r="AD1469" t="str">
        <f>IF($AC1469="","",IFERROR(_xlfn.SINGLE(INDEX(Exceções!$E$5:$E$203,MATCH($A1469&amp;"|"&amp;$F1469,Exceções!$F$5:$F$203,0))),""))</f>
        <v/>
      </c>
    </row>
    <row r="1470" spans="1:30" ht="15" hidden="1" customHeight="1" x14ac:dyDescent="0.25">
      <c r="A1470" s="31">
        <v>55179</v>
      </c>
      <c r="B1470" s="17" t="s">
        <v>35</v>
      </c>
      <c r="C1470" s="17" t="str">
        <f>IFERROR(INDEX(Cadastro!$C$5:$C$243,$AB1470),"NÃO INFORMADO")</f>
        <v>ELE</v>
      </c>
      <c r="D1470" s="17" t="str">
        <f>IFERROR(INDEX(Cadastro!$D$5:$D$243,$AB1470),"")</f>
        <v>B</v>
      </c>
      <c r="E1470" s="17" t="str">
        <f>IFERROR(INDEX(Cadastro!$G$5:$G$243,$AB1470),"")</f>
        <v>B</v>
      </c>
      <c r="F1470" s="29">
        <v>46312</v>
      </c>
      <c r="G1470" s="32" t="str">
        <f t="shared" si="132"/>
        <v>sáb</v>
      </c>
      <c r="H1470" s="31">
        <f>IF($L1470=0,"",_xlfn.MINIFS(Dados!$Q:$Q,Dados!$A:$A,$A1470,Dados!$S:$S,$F1470))</f>
        <v>935</v>
      </c>
      <c r="I1470" s="31">
        <f>IF($H1470="","",_xlfn.MAXIFS(Dados!$R:$R,Dados!$A:$A,$A1470,Dados!$S:$S,$F1470))</f>
        <v>1276</v>
      </c>
      <c r="J1470" s="32" t="str">
        <f>IF($D1470&lt;&gt;"Folguista","",IFERROR(INDEX(Parâmetros!$D$52:$G$52,1,MIN(4,MAX(1,$W1470))),""))</f>
        <v/>
      </c>
      <c r="K1470" s="32" t="str">
        <f>IF(OR($AC1470&lt;&gt;"",$Y1470="Folga",$Y1470="Folga trabalhada",$Y1470="Férias (cadastro)",$Y1470="Férias / afastamento",$Y1470="Indeterminado (início da série)"),"",IF(OR($D1470="6x1",$D1470="FF 6x1"),IF(OR(WEEKDAY($F1470,2)=6,WEEKDAY($F1470,2)=7),"6x1 sáb/dom","6x1"),IF($D1470="5x2","5x2",IF($H1470="",IF($D1470="Folguista",$J1470,$E1470),IF(OR($H1470&gt;=Parâmetros!$E$18,$H1470&lt;Parâmetros!$E$19),"C",IF($H1470&lt;Parâmetros!$E$20,"A","B"))))))</f>
        <v>B</v>
      </c>
      <c r="L1470" s="30">
        <f>SUMIFS(Dados!$E:$E,Dados!$A:$A,$A1470,Dados!$S:$S,$F1470)</f>
        <v>5.66</v>
      </c>
      <c r="M1470" s="30">
        <f>IFERROR(INDEX(Parâmetros!$E$6:$E$11,MATCH($K1470,Parâmetros!$A$6:$A$11,0)),"")</f>
        <v>7.67</v>
      </c>
      <c r="N1470" s="33">
        <f t="shared" si="133"/>
        <v>0.73794002607561937</v>
      </c>
      <c r="O1470" s="33">
        <f>Parâmetros!$E$13</f>
        <v>0.8</v>
      </c>
      <c r="P1470" s="32" t="str">
        <f>IF(OR($M1470="",$F1470&gt;Parâmetros!$E$14),"Não","Sim")</f>
        <v>Sim</v>
      </c>
      <c r="Q1470" s="32" t="str">
        <f t="shared" si="134"/>
        <v>Sim</v>
      </c>
      <c r="R1470" s="32" t="str">
        <f t="shared" si="135"/>
        <v>Não</v>
      </c>
      <c r="S1470" s="30">
        <f t="shared" si="136"/>
        <v>0.47599999999999998</v>
      </c>
      <c r="T1470" s="32" t="str">
        <f>IF($Q1470&lt;&gt;"Sim","",IF($N1470&gt;Parâmetros!$E$15,"Sim","Não"))</f>
        <v>Não</v>
      </c>
      <c r="U1470" s="17" t="str">
        <f t="shared" si="137"/>
        <v>Abaixo da meta</v>
      </c>
      <c r="V1470" s="17" t="str">
        <f>IF($AC1470&lt;&gt;"",IF($L1470&gt;0,"ATENÇÃO · apontou em dia de "&amp;LOWER($AC1470)&amp;" cadastrado","Exceção cadastrada · "&amp;$AC1470)&amp;IF($AD1470="",""," · "&amp;$AD1470),IF($E1470="Férias",IF($L1470&gt;0,"ATENÇÃO · apontou estando de férias no cadastro","Férias no cadastro"),IF($Y1470="Férias / afastamento","Afastamento · "&amp;($Z1470+$AA1470-1)&amp;" dias seguidos sem apontamento",IF($Y1470="Folga trabalhada","ATENÇÃO · apontou em dia de folga da escala 5x2",IF($Y1470="Folga",IF(AND($D1470="5x2",OR(WEEKDAY($F1470,2)=6,WEEKDAY($F1470,2)=7)),"Folga de fim de semana da escala 5x2",IF(AND(OR($D1470="6x1",$D1470="FF 6x1"),WEEKDAY($F1470,2)=6,FALSE()),"Folga de fim de semana · apontou no domingo anterior",IF(AND(OR($D1470="6x1",$D1470="FF 6x1"),WEEKDAY($F1470,2)=7,AND($A1470=$A1469,$L1469&gt;0)),"Folga de fim de semana · apontou no sábado",IF(AND(OR($D1470="6x1",$D1470="FF 6x1"),OR(WEEKDAY($F1470,2)=6,WEEKDAY($F1470,2)=7)),"Folga de fim de semana · sem apontamento no sábado nem no domingo","Folga prevista pelo ciclo")))),IF($Y1470="Indeterminado (início da série)","Sem histórico anterior — informe o dia do ciclo no Cadastro",IF($Y1470="Falta de registro",IF(OR(OR($D1470="6x1",$D1470="FF 6x1"),$D1470="5x2"),"FALTA DE REGISTRO · dia útil da escala "&amp;$E1470,"FALTA DE REGISTRO · dia "&amp;$W1470&amp;" de "&amp;IFERROR(INDEX(Parâmetros!$B$39:$B$48,MATCH($E1470,Parâmetros!$A$39:$A$48,0)),99)&amp;" do ciclo"),IF(OR($D1470="6x1",$D1470="FF 6x1"),IF(OR(AND(WEEKDAY($F1470,2)=6,AND($A1470=$A1471,$L1471&gt;0)),AND(WEEKDAY($F1470,2)=7,AND($A1470=$A1469,$L1469&gt;0))),"ATENÇÃO · apontou sábado e domingo no mesmo fim de semana",IF(OR(WEEKDAY($F1470,2)=6,WEEKDAY($F1470,2)=7),"Jornada de fim de semana do 6x1",IF(OR($H1470&gt;=Parâmetros!$E$20,$H1470&lt;Parâmetros!$E$19),"ATENÇÃO · 6x1 apontou fora do horário diurno","Jornada fixa do 6x1"))),IF($D1470="5x2","Jornada fixa do 5x2",IF($D1470="Folguista",IF($J1470=$K1470,"Evidência confirma sequência","DIVERGE · sequência "&amp;$J1470&amp;" × evidência "&amp;$K1470),IF($K1470=$E1470,"Evidência confirma cadastro","DIVERGE · cadastro "&amp;$E1470&amp;" × evidência "&amp;$K1470)))))))))))</f>
        <v>Evidência confirma cadastro</v>
      </c>
      <c r="W1470" s="34">
        <f>IF(OR(OR($D1470="6x1",$D1470="FF 6x1"),$D1470="5x2"),"",IF($AB1470&lt;&gt;$AB1469,IF(IFERROR(INDEX(Cadastro!$F$5:$F$243,$AB1470),"")="",IF($L1470&gt;0,1,0),IF(IFERROR(INDEX(Cadastro!$F$5:$F$243,$AB1470),"")&lt;=IFERROR(INDEX(Parâmetros!$B$39:$B$48,MATCH($E1470,Parâmetros!$A$39:$A$48,0)),99),IFERROR(INDEX(Cadastro!$F$5:$F$243,$AB1470),""),0)),IF($L1470&gt;0,IF(N($X1469)&gt;0,1,N($W1469)+1),IF(AND($L1470=0,OR(N($W1469)&gt;=IFERROR(INDEX(Parâmetros!$B$39:$B$48,MATCH($E1470,Parâmetros!$A$39:$A$48,0)),99),AND(N($X1469)&gt;0,N($X1469)&lt;IFERROR(INDEX(Parâmetros!$C$39:$C$48,MATCH($E1470,Parâmetros!$A$39:$A$48,0)),0)))),0,N($W1469)+1))))</f>
        <v>6</v>
      </c>
      <c r="X1470" s="34">
        <f>IF(OR(OR($D1470="6x1",$D1470="FF 6x1"),$D1470="5x2"),"",IF($AB1470&lt;&gt;$AB1469,IF(IFERROR(INDEX(Cadastro!$F$5:$F$243,$AB1470),"")="",0,IF(IFERROR(INDEX(Cadastro!$F$5:$F$243,$AB1470),"")&gt;IFERROR(INDEX(Parâmetros!$B$39:$B$48,MATCH($E1470,Parâmetros!$A$39:$A$48,0)),99),IFERROR(INDEX(Cadastro!$F$5:$F$243,$AB1470),"")-IFERROR(INDEX(Parâmetros!$B$39:$B$48,MATCH($E1470,Parâmetros!$A$39:$A$48,0)),99),0)),IF(AND($L1470=0,OR(N($W1469)&gt;=IFERROR(INDEX(Parâmetros!$B$39:$B$48,MATCH($E1470,Parâmetros!$A$39:$A$48,0)),99),AND(N($X1469)&gt;0,N($X1469)&lt;IFERROR(INDEX(Parâmetros!$C$39:$C$48,MATCH($E1470,Parâmetros!$A$39:$A$48,0)),0)))),N($X1469)+1,0)))</f>
        <v>0</v>
      </c>
      <c r="Y1470" t="str">
        <f>IF($AC1470&lt;&gt;"",IF($L1470&gt;0,$AC1470&amp;" · com apontamento",$AC1470),IF($E1470="Férias",IF($L1470&gt;0,"Férias · com apontamento","Férias (cadastro)"),IF(($Z1470+$AA1470-1)&gt;Parâmetros!$E$16,"Férias / afastamento",IF(AND($D1470="5x2",OR(WEEKDAY($F1470,2)=6,WEEKDAY($F1470,2)=7)),IF($L1470&gt;0,"Folga trabalhada","Folga"),IF($L1470&gt;0,"Trabalhado",IF(OR(OR($D1470="6x1",$D1470="FF 6x1"),$D1470="5x2"),IF(AND(OR($D1470="6x1",$D1470="FF 6x1"),OR(WEEKDAY($F1470,2)=6,WEEKDAY($F1470,2)=7)),"Folga","Falta de registro"),IF(AND($AB1470&lt;&gt;$AB1469,IFERROR(INDEX(Cadastro!$F$5:$F$243,$AB1470),"")=""),"Indeterminado (início da série)",IF($X1470&gt;0,"Folga","Falta de registro"))))))))</f>
        <v>Trabalhado</v>
      </c>
      <c r="Z1470" s="34">
        <f>IF(OR($L1470&gt;0,$F1470&gt;Parâmetros!$E$14),0,IF($A1470&lt;&gt;$A1469,1,N($Z1469)+1))</f>
        <v>0</v>
      </c>
      <c r="AA1470" s="34">
        <f>IF(OR($L1470&gt;0,$F1470&gt;Parâmetros!$E$14),0,IF(OR($A1470&lt;&gt;$A1471,$F1471&gt;Parâmetros!$E$14),1,N($AA1471)+1))</f>
        <v>0</v>
      </c>
      <c r="AB1470" s="31">
        <f>IFERROR(MATCH($A1470&amp;"|"&amp;TEXT(_xlfn.MAXIFS(Cadastro!$E$5:$E$243,Cadastro!$A$5:$A$243,$A1470,Cadastro!$E$5:$E$243,"&lt;="&amp;$F1470),"yyyymmdd"),Cadastro!$I$5:$I$243,0),"")</f>
        <v>184</v>
      </c>
      <c r="AC1470" t="str">
        <f>IFERROR(_xlfn.SINGLE(INDEX(Exceções!$D$5:$D$203,MATCH($A1470&amp;"|"&amp;$F1470,Exceções!$F$5:$F$203,0))),"")</f>
        <v/>
      </c>
      <c r="AD1470" t="str">
        <f>IF($AC1470="","",IFERROR(_xlfn.SINGLE(INDEX(Exceções!$E$5:$E$203,MATCH($A1470&amp;"|"&amp;$F1470,Exceções!$F$5:$F$203,0))),""))</f>
        <v/>
      </c>
    </row>
    <row r="1471" spans="1:30" ht="15" hidden="1" customHeight="1" x14ac:dyDescent="0.25">
      <c r="A1471" s="31">
        <v>55179</v>
      </c>
      <c r="B1471" s="17" t="s">
        <v>35</v>
      </c>
      <c r="C1471" s="17" t="str">
        <f>IFERROR(INDEX(Cadastro!$C$5:$C$243,$AB1471),"NÃO INFORMADO")</f>
        <v>ELE</v>
      </c>
      <c r="D1471" s="17" t="str">
        <f>IFERROR(INDEX(Cadastro!$D$5:$D$243,$AB1471),"")</f>
        <v>B</v>
      </c>
      <c r="E1471" s="17" t="str">
        <f>IFERROR(INDEX(Cadastro!$G$5:$G$243,$AB1471),"")</f>
        <v>B</v>
      </c>
      <c r="F1471" s="29">
        <v>46313</v>
      </c>
      <c r="G1471" s="32" t="str">
        <f t="shared" si="132"/>
        <v>dom</v>
      </c>
      <c r="H1471" s="31" t="str">
        <f>IF($L1471=0,"",_xlfn.MINIFS(Dados!$Q:$Q,Dados!$A:$A,$A1471,Dados!$S:$S,$F1471))</f>
        <v/>
      </c>
      <c r="I1471" s="31" t="str">
        <f>IF($H1471="","",_xlfn.MAXIFS(Dados!$R:$R,Dados!$A:$A,$A1471,Dados!$S:$S,$F1471))</f>
        <v/>
      </c>
      <c r="J1471" s="32" t="str">
        <f>IF($D1471&lt;&gt;"Folguista","",IFERROR(INDEX(Parâmetros!$D$52:$G$52,1,MIN(4,MAX(1,$W1471))),""))</f>
        <v/>
      </c>
      <c r="K1471" s="32" t="str">
        <f>IF(OR($AC1471&lt;&gt;"",$Y1471="Folga",$Y1471="Folga trabalhada",$Y1471="Férias (cadastro)",$Y1471="Férias / afastamento",$Y1471="Indeterminado (início da série)"),"",IF(OR($D1471="6x1",$D1471="FF 6x1"),IF(OR(WEEKDAY($F1471,2)=6,WEEKDAY($F1471,2)=7),"6x1 sáb/dom","6x1"),IF($D1471="5x2","5x2",IF($H1471="",IF($D1471="Folguista",$J1471,$E1471),IF(OR($H1471&gt;=Parâmetros!$E$18,$H1471&lt;Parâmetros!$E$19),"C",IF($H1471&lt;Parâmetros!$E$20,"A","B"))))))</f>
        <v/>
      </c>
      <c r="L1471" s="30">
        <f>SUMIFS(Dados!$E:$E,Dados!$A:$A,$A1471,Dados!$S:$S,$F1471)</f>
        <v>0</v>
      </c>
      <c r="M1471" s="30" t="str">
        <f>IFERROR(INDEX(Parâmetros!$E$6:$E$11,MATCH($K1471,Parâmetros!$A$6:$A$11,0)),"")</f>
        <v/>
      </c>
      <c r="N1471" s="33" t="str">
        <f t="shared" si="133"/>
        <v/>
      </c>
      <c r="O1471" s="33">
        <f>Parâmetros!$E$13</f>
        <v>0.8</v>
      </c>
      <c r="P1471" s="32" t="str">
        <f>IF(OR($M1471="",$F1471&gt;Parâmetros!$E$14),"Não","Sim")</f>
        <v>Não</v>
      </c>
      <c r="Q1471" s="32" t="str">
        <f t="shared" si="134"/>
        <v/>
      </c>
      <c r="R1471" s="32" t="str">
        <f t="shared" si="135"/>
        <v/>
      </c>
      <c r="S1471" s="30" t="str">
        <f t="shared" si="136"/>
        <v/>
      </c>
      <c r="T1471" s="32" t="str">
        <f>IF($Q1471&lt;&gt;"Sim","",IF($N1471&gt;Parâmetros!$E$15,"Sim","Não"))</f>
        <v/>
      </c>
      <c r="U1471" s="17" t="str">
        <f t="shared" si="137"/>
        <v>Folga</v>
      </c>
      <c r="V1471" s="17" t="str">
        <f>IF($AC1471&lt;&gt;"",IF($L1471&gt;0,"ATENÇÃO · apontou em dia de "&amp;LOWER($AC1471)&amp;" cadastrado","Exceção cadastrada · "&amp;$AC1471)&amp;IF($AD1471="",""," · "&amp;$AD1471),IF($E1471="Férias",IF($L1471&gt;0,"ATENÇÃO · apontou estando de férias no cadastro","Férias no cadastro"),IF($Y1471="Férias / afastamento","Afastamento · "&amp;($Z1471+$AA1471-1)&amp;" dias seguidos sem apontamento",IF($Y1471="Folga trabalhada","ATENÇÃO · apontou em dia de folga da escala 5x2",IF($Y1471="Folga",IF(AND($D1471="5x2",OR(WEEKDAY($F1471,2)=6,WEEKDAY($F1471,2)=7)),"Folga de fim de semana da escala 5x2",IF(AND(OR($D1471="6x1",$D1471="FF 6x1"),WEEKDAY($F1471,2)=6,FALSE()),"Folga de fim de semana · apontou no domingo anterior",IF(AND(OR($D1471="6x1",$D1471="FF 6x1"),WEEKDAY($F1471,2)=7,AND($A1471=$A1470,$L1470&gt;0)),"Folga de fim de semana · apontou no sábado",IF(AND(OR($D1471="6x1",$D1471="FF 6x1"),OR(WEEKDAY($F1471,2)=6,WEEKDAY($F1471,2)=7)),"Folga de fim de semana · sem apontamento no sábado nem no domingo","Folga prevista pelo ciclo")))),IF($Y1471="Indeterminado (início da série)","Sem histórico anterior — informe o dia do ciclo no Cadastro",IF($Y1471="Falta de registro",IF(OR(OR($D1471="6x1",$D1471="FF 6x1"),$D1471="5x2"),"FALTA DE REGISTRO · dia útil da escala "&amp;$E1471,"FALTA DE REGISTRO · dia "&amp;$W1471&amp;" de "&amp;IFERROR(INDEX(Parâmetros!$B$39:$B$48,MATCH($E1471,Parâmetros!$A$39:$A$48,0)),99)&amp;" do ciclo"),IF(OR($D1471="6x1",$D1471="FF 6x1"),IF(OR(AND(WEEKDAY($F1471,2)=6,AND($A1471=$A1472,$L1472&gt;0)),AND(WEEKDAY($F1471,2)=7,AND($A1471=$A1470,$L1470&gt;0))),"ATENÇÃO · apontou sábado e domingo no mesmo fim de semana",IF(OR(WEEKDAY($F1471,2)=6,WEEKDAY($F1471,2)=7),"Jornada de fim de semana do 6x1",IF(OR($H1471&gt;=Parâmetros!$E$20,$H1471&lt;Parâmetros!$E$19),"ATENÇÃO · 6x1 apontou fora do horário diurno","Jornada fixa do 6x1"))),IF($D1471="5x2","Jornada fixa do 5x2",IF($D1471="Folguista",IF($J1471=$K1471,"Evidência confirma sequência","DIVERGE · sequência "&amp;$J1471&amp;" × evidência "&amp;$K1471),IF($K1471=$E1471,"Evidência confirma cadastro","DIVERGE · cadastro "&amp;$E1471&amp;" × evidência "&amp;$K1471)))))))))))</f>
        <v>Folga prevista pelo ciclo</v>
      </c>
      <c r="W1471" s="34">
        <f>IF(OR(OR($D1471="6x1",$D1471="FF 6x1"),$D1471="5x2"),"",IF($AB1471&lt;&gt;$AB1470,IF(IFERROR(INDEX(Cadastro!$F$5:$F$243,$AB1471),"")="",IF($L1471&gt;0,1,0),IF(IFERROR(INDEX(Cadastro!$F$5:$F$243,$AB1471),"")&lt;=IFERROR(INDEX(Parâmetros!$B$39:$B$48,MATCH($E1471,Parâmetros!$A$39:$A$48,0)),99),IFERROR(INDEX(Cadastro!$F$5:$F$243,$AB1471),""),0)),IF($L1471&gt;0,IF(N($X1470)&gt;0,1,N($W1470)+1),IF(AND($L1471=0,OR(N($W1470)&gt;=IFERROR(INDEX(Parâmetros!$B$39:$B$48,MATCH($E1471,Parâmetros!$A$39:$A$48,0)),99),AND(N($X1470)&gt;0,N($X1470)&lt;IFERROR(INDEX(Parâmetros!$C$39:$C$48,MATCH($E1471,Parâmetros!$A$39:$A$48,0)),0)))),0,N($W1470)+1))))</f>
        <v>0</v>
      </c>
      <c r="X1471" s="34">
        <f>IF(OR(OR($D1471="6x1",$D1471="FF 6x1"),$D1471="5x2"),"",IF($AB1471&lt;&gt;$AB1470,IF(IFERROR(INDEX(Cadastro!$F$5:$F$243,$AB1471),"")="",0,IF(IFERROR(INDEX(Cadastro!$F$5:$F$243,$AB1471),"")&gt;IFERROR(INDEX(Parâmetros!$B$39:$B$48,MATCH($E1471,Parâmetros!$A$39:$A$48,0)),99),IFERROR(INDEX(Cadastro!$F$5:$F$243,$AB1471),"")-IFERROR(INDEX(Parâmetros!$B$39:$B$48,MATCH($E1471,Parâmetros!$A$39:$A$48,0)),99),0)),IF(AND($L1471=0,OR(N($W1470)&gt;=IFERROR(INDEX(Parâmetros!$B$39:$B$48,MATCH($E1471,Parâmetros!$A$39:$A$48,0)),99),AND(N($X1470)&gt;0,N($X1470)&lt;IFERROR(INDEX(Parâmetros!$C$39:$C$48,MATCH($E1471,Parâmetros!$A$39:$A$48,0)),0)))),N($X1470)+1,0)))</f>
        <v>1</v>
      </c>
      <c r="Y1471" t="str">
        <f>IF($AC1471&lt;&gt;"",IF($L1471&gt;0,$AC1471&amp;" · com apontamento",$AC1471),IF($E1471="Férias",IF($L1471&gt;0,"Férias · com apontamento","Férias (cadastro)"),IF(($Z1471+$AA1471-1)&gt;Parâmetros!$E$16,"Férias / afastamento",IF(AND($D1471="5x2",OR(WEEKDAY($F1471,2)=6,WEEKDAY($F1471,2)=7)),IF($L1471&gt;0,"Folga trabalhada","Folga"),IF($L1471&gt;0,"Trabalhado",IF(OR(OR($D1471="6x1",$D1471="FF 6x1"),$D1471="5x2"),IF(AND(OR($D1471="6x1",$D1471="FF 6x1"),OR(WEEKDAY($F1471,2)=6,WEEKDAY($F1471,2)=7)),"Folga","Falta de registro"),IF(AND($AB1471&lt;&gt;$AB1470,IFERROR(INDEX(Cadastro!$F$5:$F$243,$AB1471),"")=""),"Indeterminado (início da série)",IF($X1471&gt;0,"Folga","Falta de registro"))))))))</f>
        <v>Folga</v>
      </c>
      <c r="Z1471" s="34">
        <f>IF(OR($L1471&gt;0,$F1471&gt;Parâmetros!$E$14),0,IF($A1471&lt;&gt;$A1470,1,N($Z1470)+1))</f>
        <v>1</v>
      </c>
      <c r="AA1471" s="34">
        <f>IF(OR($L1471&gt;0,$F1471&gt;Parâmetros!$E$14),0,IF(OR($A1471&lt;&gt;$A1472,$F1472&gt;Parâmetros!$E$14),1,N($AA1472)+1))</f>
        <v>6</v>
      </c>
      <c r="AB1471" s="31">
        <f>IFERROR(MATCH($A1471&amp;"|"&amp;TEXT(_xlfn.MAXIFS(Cadastro!$E$5:$E$243,Cadastro!$A$5:$A$243,$A1471,Cadastro!$E$5:$E$243,"&lt;="&amp;$F1471),"yyyymmdd"),Cadastro!$I$5:$I$243,0),"")</f>
        <v>184</v>
      </c>
      <c r="AC1471" t="str">
        <f>IFERROR(_xlfn.SINGLE(INDEX(Exceções!$D$5:$D$203,MATCH($A1471&amp;"|"&amp;$F1471,Exceções!$F$5:$F$203,0))),"")</f>
        <v/>
      </c>
      <c r="AD1471" t="str">
        <f>IF($AC1471="","",IFERROR(_xlfn.SINGLE(INDEX(Exceções!$E$5:$E$203,MATCH($A1471&amp;"|"&amp;$F1471,Exceções!$F$5:$F$203,0))),""))</f>
        <v/>
      </c>
    </row>
    <row r="1472" spans="1:30" ht="15" hidden="1" customHeight="1" x14ac:dyDescent="0.25">
      <c r="A1472" s="31">
        <v>55179</v>
      </c>
      <c r="B1472" s="17" t="s">
        <v>35</v>
      </c>
      <c r="C1472" s="17" t="str">
        <f>IFERROR(INDEX(Cadastro!$C$5:$C$243,$AB1472),"NÃO INFORMADO")</f>
        <v>ELE</v>
      </c>
      <c r="D1472" s="17" t="str">
        <f>IFERROR(INDEX(Cadastro!$D$5:$D$243,$AB1472),"")</f>
        <v>B</v>
      </c>
      <c r="E1472" s="17" t="str">
        <f>IFERROR(INDEX(Cadastro!$G$5:$G$243,$AB1472),"")</f>
        <v>B</v>
      </c>
      <c r="F1472" s="29">
        <v>46314</v>
      </c>
      <c r="G1472" s="32" t="str">
        <f t="shared" si="132"/>
        <v>seg</v>
      </c>
      <c r="H1472" s="31" t="str">
        <f>IF($L1472=0,"",_xlfn.MINIFS(Dados!$Q:$Q,Dados!$A:$A,$A1472,Dados!$S:$S,$F1472))</f>
        <v/>
      </c>
      <c r="I1472" s="31" t="str">
        <f>IF($H1472="","",_xlfn.MAXIFS(Dados!$R:$R,Dados!$A:$A,$A1472,Dados!$S:$S,$F1472))</f>
        <v/>
      </c>
      <c r="J1472" s="32" t="str">
        <f>IF($D1472&lt;&gt;"Folguista","",IFERROR(INDEX(Parâmetros!$D$52:$G$52,1,MIN(4,MAX(1,$W1472))),""))</f>
        <v/>
      </c>
      <c r="K1472" s="32" t="str">
        <f>IF(OR($AC1472&lt;&gt;"",$Y1472="Folga",$Y1472="Folga trabalhada",$Y1472="Férias (cadastro)",$Y1472="Férias / afastamento",$Y1472="Indeterminado (início da série)"),"",IF(OR($D1472="6x1",$D1472="FF 6x1"),IF(OR(WEEKDAY($F1472,2)=6,WEEKDAY($F1472,2)=7),"6x1 sáb/dom","6x1"),IF($D1472="5x2","5x2",IF($H1472="",IF($D1472="Folguista",$J1472,$E1472),IF(OR($H1472&gt;=Parâmetros!$E$18,$H1472&lt;Parâmetros!$E$19),"C",IF($H1472&lt;Parâmetros!$E$20,"A","B"))))))</f>
        <v>B</v>
      </c>
      <c r="L1472" s="30">
        <f>SUMIFS(Dados!$E:$E,Dados!$A:$A,$A1472,Dados!$S:$S,$F1472)</f>
        <v>0</v>
      </c>
      <c r="M1472" s="30">
        <f>IFERROR(INDEX(Parâmetros!$E$6:$E$11,MATCH($K1472,Parâmetros!$A$6:$A$11,0)),"")</f>
        <v>7.67</v>
      </c>
      <c r="N1472" s="33">
        <f t="shared" si="133"/>
        <v>0</v>
      </c>
      <c r="O1472" s="33">
        <f>Parâmetros!$E$13</f>
        <v>0.8</v>
      </c>
      <c r="P1472" s="32" t="str">
        <f>IF(OR($M1472="",$F1472&gt;Parâmetros!$E$14),"Não","Sim")</f>
        <v>Sim</v>
      </c>
      <c r="Q1472" s="32" t="str">
        <f t="shared" si="134"/>
        <v>Não</v>
      </c>
      <c r="R1472" s="32" t="str">
        <f t="shared" si="135"/>
        <v/>
      </c>
      <c r="S1472" s="30" t="str">
        <f t="shared" si="136"/>
        <v/>
      </c>
      <c r="T1472" s="32" t="str">
        <f>IF($Q1472&lt;&gt;"Sim","",IF($N1472&gt;Parâmetros!$E$15,"Sim","Não"))</f>
        <v/>
      </c>
      <c r="U1472" s="17" t="str">
        <f t="shared" si="137"/>
        <v>Falta de registro</v>
      </c>
      <c r="V1472" s="17" t="str">
        <f>IF($AC1472&lt;&gt;"",IF($L1472&gt;0,"ATENÇÃO · apontou em dia de "&amp;LOWER($AC1472)&amp;" cadastrado","Exceção cadastrada · "&amp;$AC1472)&amp;IF($AD1472="",""," · "&amp;$AD1472),IF($E1472="Férias",IF($L1472&gt;0,"ATENÇÃO · apontou estando de férias no cadastro","Férias no cadastro"),IF($Y1472="Férias / afastamento","Afastamento · "&amp;($Z1472+$AA1472-1)&amp;" dias seguidos sem apontamento",IF($Y1472="Folga trabalhada","ATENÇÃO · apontou em dia de folga da escala 5x2",IF($Y1472="Folga",IF(AND($D1472="5x2",OR(WEEKDAY($F1472,2)=6,WEEKDAY($F1472,2)=7)),"Folga de fim de semana da escala 5x2",IF(AND(OR($D1472="6x1",$D1472="FF 6x1"),WEEKDAY($F1472,2)=6,FALSE()),"Folga de fim de semana · apontou no domingo anterior",IF(AND(OR($D1472="6x1",$D1472="FF 6x1"),WEEKDAY($F1472,2)=7,AND($A1472=$A1471,$L1471&gt;0)),"Folga de fim de semana · apontou no sábado",IF(AND(OR($D1472="6x1",$D1472="FF 6x1"),OR(WEEKDAY($F1472,2)=6,WEEKDAY($F1472,2)=7)),"Folga de fim de semana · sem apontamento no sábado nem no domingo","Folga prevista pelo ciclo")))),IF($Y1472="Indeterminado (início da série)","Sem histórico anterior — informe o dia do ciclo no Cadastro",IF($Y1472="Falta de registro",IF(OR(OR($D1472="6x1",$D1472="FF 6x1"),$D1472="5x2"),"FALTA DE REGISTRO · dia útil da escala "&amp;$E1472,"FALTA DE REGISTRO · dia "&amp;$W1472&amp;" de "&amp;IFERROR(INDEX(Parâmetros!$B$39:$B$48,MATCH($E1472,Parâmetros!$A$39:$A$48,0)),99)&amp;" do ciclo"),IF(OR($D1472="6x1",$D1472="FF 6x1"),IF(OR(AND(WEEKDAY($F1472,2)=6,AND($A1472=$A1473,$L1473&gt;0)),AND(WEEKDAY($F1472,2)=7,AND($A1472=$A1471,$L1471&gt;0))),"ATENÇÃO · apontou sábado e domingo no mesmo fim de semana",IF(OR(WEEKDAY($F1472,2)=6,WEEKDAY($F1472,2)=7),"Jornada de fim de semana do 6x1",IF(OR($H1472&gt;=Parâmetros!$E$20,$H1472&lt;Parâmetros!$E$19),"ATENÇÃO · 6x1 apontou fora do horário diurno","Jornada fixa do 6x1"))),IF($D1472="5x2","Jornada fixa do 5x2",IF($D1472="Folguista",IF($J1472=$K1472,"Evidência confirma sequência","DIVERGE · sequência "&amp;$J1472&amp;" × evidência "&amp;$K1472),IF($K1472=$E1472,"Evidência confirma cadastro","DIVERGE · cadastro "&amp;$E1472&amp;" × evidência "&amp;$K1472)))))))))))</f>
        <v>FALTA DE REGISTRO · dia 1 de 5 do ciclo</v>
      </c>
      <c r="W1472" s="34">
        <f>IF(OR(OR($D1472="6x1",$D1472="FF 6x1"),$D1472="5x2"),"",IF($AB1472&lt;&gt;$AB1471,IF(IFERROR(INDEX(Cadastro!$F$5:$F$243,$AB1472),"")="",IF($L1472&gt;0,1,0),IF(IFERROR(INDEX(Cadastro!$F$5:$F$243,$AB1472),"")&lt;=IFERROR(INDEX(Parâmetros!$B$39:$B$48,MATCH($E1472,Parâmetros!$A$39:$A$48,0)),99),IFERROR(INDEX(Cadastro!$F$5:$F$243,$AB1472),""),0)),IF($L1472&gt;0,IF(N($X1471)&gt;0,1,N($W1471)+1),IF(AND($L1472=0,OR(N($W1471)&gt;=IFERROR(INDEX(Parâmetros!$B$39:$B$48,MATCH($E1472,Parâmetros!$A$39:$A$48,0)),99),AND(N($X1471)&gt;0,N($X1471)&lt;IFERROR(INDEX(Parâmetros!$C$39:$C$48,MATCH($E1472,Parâmetros!$A$39:$A$48,0)),0)))),0,N($W1471)+1))))</f>
        <v>1</v>
      </c>
      <c r="X1472" s="34">
        <f>IF(OR(OR($D1472="6x1",$D1472="FF 6x1"),$D1472="5x2"),"",IF($AB1472&lt;&gt;$AB1471,IF(IFERROR(INDEX(Cadastro!$F$5:$F$243,$AB1472),"")="",0,IF(IFERROR(INDEX(Cadastro!$F$5:$F$243,$AB1472),"")&gt;IFERROR(INDEX(Parâmetros!$B$39:$B$48,MATCH($E1472,Parâmetros!$A$39:$A$48,0)),99),IFERROR(INDEX(Cadastro!$F$5:$F$243,$AB1472),"")-IFERROR(INDEX(Parâmetros!$B$39:$B$48,MATCH($E1472,Parâmetros!$A$39:$A$48,0)),99),0)),IF(AND($L1472=0,OR(N($W1471)&gt;=IFERROR(INDEX(Parâmetros!$B$39:$B$48,MATCH($E1472,Parâmetros!$A$39:$A$48,0)),99),AND(N($X1471)&gt;0,N($X1471)&lt;IFERROR(INDEX(Parâmetros!$C$39:$C$48,MATCH($E1472,Parâmetros!$A$39:$A$48,0)),0)))),N($X1471)+1,0)))</f>
        <v>0</v>
      </c>
      <c r="Y1472" t="str">
        <f>IF($AC1472&lt;&gt;"",IF($L1472&gt;0,$AC1472&amp;" · com apontamento",$AC1472),IF($E1472="Férias",IF($L1472&gt;0,"Férias · com apontamento","Férias (cadastro)"),IF(($Z1472+$AA1472-1)&gt;Parâmetros!$E$16,"Férias / afastamento",IF(AND($D1472="5x2",OR(WEEKDAY($F1472,2)=6,WEEKDAY($F1472,2)=7)),IF($L1472&gt;0,"Folga trabalhada","Folga"),IF($L1472&gt;0,"Trabalhado",IF(OR(OR($D1472="6x1",$D1472="FF 6x1"),$D1472="5x2"),IF(AND(OR($D1472="6x1",$D1472="FF 6x1"),OR(WEEKDAY($F1472,2)=6,WEEKDAY($F1472,2)=7)),"Folga","Falta de registro"),IF(AND($AB1472&lt;&gt;$AB1471,IFERROR(INDEX(Cadastro!$F$5:$F$243,$AB1472),"")=""),"Indeterminado (início da série)",IF($X1472&gt;0,"Folga","Falta de registro"))))))))</f>
        <v>Falta de registro</v>
      </c>
      <c r="Z1472" s="34">
        <f>IF(OR($L1472&gt;0,$F1472&gt;Parâmetros!$E$14),0,IF($A1472&lt;&gt;$A1471,1,N($Z1471)+1))</f>
        <v>2</v>
      </c>
      <c r="AA1472" s="34">
        <f>IF(OR($L1472&gt;0,$F1472&gt;Parâmetros!$E$14),0,IF(OR($A1472&lt;&gt;$A1473,$F1473&gt;Parâmetros!$E$14),1,N($AA1473)+1))</f>
        <v>5</v>
      </c>
      <c r="AB1472" s="31">
        <f>IFERROR(MATCH($A1472&amp;"|"&amp;TEXT(_xlfn.MAXIFS(Cadastro!$E$5:$E$243,Cadastro!$A$5:$A$243,$A1472,Cadastro!$E$5:$E$243,"&lt;="&amp;$F1472),"yyyymmdd"),Cadastro!$I$5:$I$243,0),"")</f>
        <v>184</v>
      </c>
      <c r="AC1472" t="str">
        <f>IFERROR(_xlfn.SINGLE(INDEX(Exceções!$D$5:$D$203,MATCH($A1472&amp;"|"&amp;$F1472,Exceções!$F$5:$F$203,0))),"")</f>
        <v/>
      </c>
      <c r="AD1472" t="str">
        <f>IF($AC1472="","",IFERROR(_xlfn.SINGLE(INDEX(Exceções!$E$5:$E$203,MATCH($A1472&amp;"|"&amp;$F1472,Exceções!$F$5:$F$203,0))),""))</f>
        <v/>
      </c>
    </row>
    <row r="1473" spans="1:30" ht="15" hidden="1" customHeight="1" x14ac:dyDescent="0.25">
      <c r="A1473" s="31">
        <v>55179</v>
      </c>
      <c r="B1473" s="17" t="s">
        <v>35</v>
      </c>
      <c r="C1473" s="17" t="str">
        <f>IFERROR(INDEX(Cadastro!$C$5:$C$243,$AB1473),"NÃO INFORMADO")</f>
        <v>ELE</v>
      </c>
      <c r="D1473" s="17" t="str">
        <f>IFERROR(INDEX(Cadastro!$D$5:$D$243,$AB1473),"")</f>
        <v>B</v>
      </c>
      <c r="E1473" s="17" t="str">
        <f>IFERROR(INDEX(Cadastro!$G$5:$G$243,$AB1473),"")</f>
        <v>B</v>
      </c>
      <c r="F1473" s="29">
        <v>46315</v>
      </c>
      <c r="G1473" s="32" t="str">
        <f t="shared" si="132"/>
        <v>ter</v>
      </c>
      <c r="H1473" s="31" t="str">
        <f>IF($L1473=0,"",_xlfn.MINIFS(Dados!$Q:$Q,Dados!$A:$A,$A1473,Dados!$S:$S,$F1473))</f>
        <v/>
      </c>
      <c r="I1473" s="31" t="str">
        <f>IF($H1473="","",_xlfn.MAXIFS(Dados!$R:$R,Dados!$A:$A,$A1473,Dados!$S:$S,$F1473))</f>
        <v/>
      </c>
      <c r="J1473" s="32" t="str">
        <f>IF($D1473&lt;&gt;"Folguista","",IFERROR(INDEX(Parâmetros!$D$52:$G$52,1,MIN(4,MAX(1,$W1473))),""))</f>
        <v/>
      </c>
      <c r="K1473" s="32" t="str">
        <f>IF(OR($AC1473&lt;&gt;"",$Y1473="Folga",$Y1473="Folga trabalhada",$Y1473="Férias (cadastro)",$Y1473="Férias / afastamento",$Y1473="Indeterminado (início da série)"),"",IF(OR($D1473="6x1",$D1473="FF 6x1"),IF(OR(WEEKDAY($F1473,2)=6,WEEKDAY($F1473,2)=7),"6x1 sáb/dom","6x1"),IF($D1473="5x2","5x2",IF($H1473="",IF($D1473="Folguista",$J1473,$E1473),IF(OR($H1473&gt;=Parâmetros!$E$18,$H1473&lt;Parâmetros!$E$19),"C",IF($H1473&lt;Parâmetros!$E$20,"A","B"))))))</f>
        <v>B</v>
      </c>
      <c r="L1473" s="30">
        <f>SUMIFS(Dados!$E:$E,Dados!$A:$A,$A1473,Dados!$S:$S,$F1473)</f>
        <v>0</v>
      </c>
      <c r="M1473" s="30">
        <f>IFERROR(INDEX(Parâmetros!$E$6:$E$11,MATCH($K1473,Parâmetros!$A$6:$A$11,0)),"")</f>
        <v>7.67</v>
      </c>
      <c r="N1473" s="33">
        <f t="shared" si="133"/>
        <v>0</v>
      </c>
      <c r="O1473" s="33">
        <f>Parâmetros!$E$13</f>
        <v>0.8</v>
      </c>
      <c r="P1473" s="32" t="str">
        <f>IF(OR($M1473="",$F1473&gt;Parâmetros!$E$14),"Não","Sim")</f>
        <v>Sim</v>
      </c>
      <c r="Q1473" s="32" t="str">
        <f t="shared" si="134"/>
        <v>Não</v>
      </c>
      <c r="R1473" s="32" t="str">
        <f t="shared" si="135"/>
        <v/>
      </c>
      <c r="S1473" s="30" t="str">
        <f t="shared" si="136"/>
        <v/>
      </c>
      <c r="T1473" s="32" t="str">
        <f>IF($Q1473&lt;&gt;"Sim","",IF($N1473&gt;Parâmetros!$E$15,"Sim","Não"))</f>
        <v/>
      </c>
      <c r="U1473" s="17" t="str">
        <f t="shared" si="137"/>
        <v>Falta de registro</v>
      </c>
      <c r="V1473" s="17" t="str">
        <f>IF($AC1473&lt;&gt;"",IF($L1473&gt;0,"ATENÇÃO · apontou em dia de "&amp;LOWER($AC1473)&amp;" cadastrado","Exceção cadastrada · "&amp;$AC1473)&amp;IF($AD1473="",""," · "&amp;$AD1473),IF($E1473="Férias",IF($L1473&gt;0,"ATENÇÃO · apontou estando de férias no cadastro","Férias no cadastro"),IF($Y1473="Férias / afastamento","Afastamento · "&amp;($Z1473+$AA1473-1)&amp;" dias seguidos sem apontamento",IF($Y1473="Folga trabalhada","ATENÇÃO · apontou em dia de folga da escala 5x2",IF($Y1473="Folga",IF(AND($D1473="5x2",OR(WEEKDAY($F1473,2)=6,WEEKDAY($F1473,2)=7)),"Folga de fim de semana da escala 5x2",IF(AND(OR($D1473="6x1",$D1473="FF 6x1"),WEEKDAY($F1473,2)=6,FALSE()),"Folga de fim de semana · apontou no domingo anterior",IF(AND(OR($D1473="6x1",$D1473="FF 6x1"),WEEKDAY($F1473,2)=7,AND($A1473=$A1472,$L1472&gt;0)),"Folga de fim de semana · apontou no sábado",IF(AND(OR($D1473="6x1",$D1473="FF 6x1"),OR(WEEKDAY($F1473,2)=6,WEEKDAY($F1473,2)=7)),"Folga de fim de semana · sem apontamento no sábado nem no domingo","Folga prevista pelo ciclo")))),IF($Y1473="Indeterminado (início da série)","Sem histórico anterior — informe o dia do ciclo no Cadastro",IF($Y1473="Falta de registro",IF(OR(OR($D1473="6x1",$D1473="FF 6x1"),$D1473="5x2"),"FALTA DE REGISTRO · dia útil da escala "&amp;$E1473,"FALTA DE REGISTRO · dia "&amp;$W1473&amp;" de "&amp;IFERROR(INDEX(Parâmetros!$B$39:$B$48,MATCH($E1473,Parâmetros!$A$39:$A$48,0)),99)&amp;" do ciclo"),IF(OR($D1473="6x1",$D1473="FF 6x1"),IF(OR(AND(WEEKDAY($F1473,2)=6,AND($A1473=$A1474,$L1474&gt;0)),AND(WEEKDAY($F1473,2)=7,AND($A1473=$A1472,$L1472&gt;0))),"ATENÇÃO · apontou sábado e domingo no mesmo fim de semana",IF(OR(WEEKDAY($F1473,2)=6,WEEKDAY($F1473,2)=7),"Jornada de fim de semana do 6x1",IF(OR($H1473&gt;=Parâmetros!$E$20,$H1473&lt;Parâmetros!$E$19),"ATENÇÃO · 6x1 apontou fora do horário diurno","Jornada fixa do 6x1"))),IF($D1473="5x2","Jornada fixa do 5x2",IF($D1473="Folguista",IF($J1473=$K1473,"Evidência confirma sequência","DIVERGE · sequência "&amp;$J1473&amp;" × evidência "&amp;$K1473),IF($K1473=$E1473,"Evidência confirma cadastro","DIVERGE · cadastro "&amp;$E1473&amp;" × evidência "&amp;$K1473)))))))))))</f>
        <v>FALTA DE REGISTRO · dia 2 de 5 do ciclo</v>
      </c>
      <c r="W1473" s="34">
        <f>IF(OR(OR($D1473="6x1",$D1473="FF 6x1"),$D1473="5x2"),"",IF($AB1473&lt;&gt;$AB1472,IF(IFERROR(INDEX(Cadastro!$F$5:$F$243,$AB1473),"")="",IF($L1473&gt;0,1,0),IF(IFERROR(INDEX(Cadastro!$F$5:$F$243,$AB1473),"")&lt;=IFERROR(INDEX(Parâmetros!$B$39:$B$48,MATCH($E1473,Parâmetros!$A$39:$A$48,0)),99),IFERROR(INDEX(Cadastro!$F$5:$F$243,$AB1473),""),0)),IF($L1473&gt;0,IF(N($X1472)&gt;0,1,N($W1472)+1),IF(AND($L1473=0,OR(N($W1472)&gt;=IFERROR(INDEX(Parâmetros!$B$39:$B$48,MATCH($E1473,Parâmetros!$A$39:$A$48,0)),99),AND(N($X1472)&gt;0,N($X1472)&lt;IFERROR(INDEX(Parâmetros!$C$39:$C$48,MATCH($E1473,Parâmetros!$A$39:$A$48,0)),0)))),0,N($W1472)+1))))</f>
        <v>2</v>
      </c>
      <c r="X1473" s="34">
        <f>IF(OR(OR($D1473="6x1",$D1473="FF 6x1"),$D1473="5x2"),"",IF($AB1473&lt;&gt;$AB1472,IF(IFERROR(INDEX(Cadastro!$F$5:$F$243,$AB1473),"")="",0,IF(IFERROR(INDEX(Cadastro!$F$5:$F$243,$AB1473),"")&gt;IFERROR(INDEX(Parâmetros!$B$39:$B$48,MATCH($E1473,Parâmetros!$A$39:$A$48,0)),99),IFERROR(INDEX(Cadastro!$F$5:$F$243,$AB1473),"")-IFERROR(INDEX(Parâmetros!$B$39:$B$48,MATCH($E1473,Parâmetros!$A$39:$A$48,0)),99),0)),IF(AND($L1473=0,OR(N($W1472)&gt;=IFERROR(INDEX(Parâmetros!$B$39:$B$48,MATCH($E1473,Parâmetros!$A$39:$A$48,0)),99),AND(N($X1472)&gt;0,N($X1472)&lt;IFERROR(INDEX(Parâmetros!$C$39:$C$48,MATCH($E1473,Parâmetros!$A$39:$A$48,0)),0)))),N($X1472)+1,0)))</f>
        <v>0</v>
      </c>
      <c r="Y1473" t="str">
        <f>IF($AC1473&lt;&gt;"",IF($L1473&gt;0,$AC1473&amp;" · com apontamento",$AC1473),IF($E1473="Férias",IF($L1473&gt;0,"Férias · com apontamento","Férias (cadastro)"),IF(($Z1473+$AA1473-1)&gt;Parâmetros!$E$16,"Férias / afastamento",IF(AND($D1473="5x2",OR(WEEKDAY($F1473,2)=6,WEEKDAY($F1473,2)=7)),IF($L1473&gt;0,"Folga trabalhada","Folga"),IF($L1473&gt;0,"Trabalhado",IF(OR(OR($D1473="6x1",$D1473="FF 6x1"),$D1473="5x2"),IF(AND(OR($D1473="6x1",$D1473="FF 6x1"),OR(WEEKDAY($F1473,2)=6,WEEKDAY($F1473,2)=7)),"Folga","Falta de registro"),IF(AND($AB1473&lt;&gt;$AB1472,IFERROR(INDEX(Cadastro!$F$5:$F$243,$AB1473),"")=""),"Indeterminado (início da série)",IF($X1473&gt;0,"Folga","Falta de registro"))))))))</f>
        <v>Falta de registro</v>
      </c>
      <c r="Z1473" s="34">
        <f>IF(OR($L1473&gt;0,$F1473&gt;Parâmetros!$E$14),0,IF($A1473&lt;&gt;$A1472,1,N($Z1472)+1))</f>
        <v>3</v>
      </c>
      <c r="AA1473" s="34">
        <f>IF(OR($L1473&gt;0,$F1473&gt;Parâmetros!$E$14),0,IF(OR($A1473&lt;&gt;$A1474,$F1474&gt;Parâmetros!$E$14),1,N($AA1474)+1))</f>
        <v>4</v>
      </c>
      <c r="AB1473" s="31">
        <f>IFERROR(MATCH($A1473&amp;"|"&amp;TEXT(_xlfn.MAXIFS(Cadastro!$E$5:$E$243,Cadastro!$A$5:$A$243,$A1473,Cadastro!$E$5:$E$243,"&lt;="&amp;$F1473),"yyyymmdd"),Cadastro!$I$5:$I$243,0),"")</f>
        <v>184</v>
      </c>
      <c r="AC1473" t="str">
        <f>IFERROR(_xlfn.SINGLE(INDEX(Exceções!$D$5:$D$203,MATCH($A1473&amp;"|"&amp;$F1473,Exceções!$F$5:$F$203,0))),"")</f>
        <v/>
      </c>
      <c r="AD1473" t="str">
        <f>IF($AC1473="","",IFERROR(_xlfn.SINGLE(INDEX(Exceções!$E$5:$E$203,MATCH($A1473&amp;"|"&amp;$F1473,Exceções!$F$5:$F$203,0))),""))</f>
        <v/>
      </c>
    </row>
    <row r="1474" spans="1:30" ht="15" hidden="1" customHeight="1" x14ac:dyDescent="0.25">
      <c r="A1474" s="31">
        <v>55179</v>
      </c>
      <c r="B1474" s="17" t="s">
        <v>35</v>
      </c>
      <c r="C1474" s="17" t="str">
        <f>IFERROR(INDEX(Cadastro!$C$5:$C$243,$AB1474),"NÃO INFORMADO")</f>
        <v>ELE</v>
      </c>
      <c r="D1474" s="17" t="str">
        <f>IFERROR(INDEX(Cadastro!$D$5:$D$243,$AB1474),"")</f>
        <v>B</v>
      </c>
      <c r="E1474" s="17" t="str">
        <f>IFERROR(INDEX(Cadastro!$G$5:$G$243,$AB1474),"")</f>
        <v>B</v>
      </c>
      <c r="F1474" s="29">
        <v>46316</v>
      </c>
      <c r="G1474" s="32" t="str">
        <f t="shared" ref="G1474:G1537" si="138">CHOOSE(WEEKDAY($F1474,1),"dom","seg","ter","qua","qui","sex","sáb")</f>
        <v>qua</v>
      </c>
      <c r="H1474" s="31" t="str">
        <f>IF($L1474=0,"",_xlfn.MINIFS(Dados!$Q:$Q,Dados!$A:$A,$A1474,Dados!$S:$S,$F1474))</f>
        <v/>
      </c>
      <c r="I1474" s="31" t="str">
        <f>IF($H1474="","",_xlfn.MAXIFS(Dados!$R:$R,Dados!$A:$A,$A1474,Dados!$S:$S,$F1474))</f>
        <v/>
      </c>
      <c r="J1474" s="32" t="str">
        <f>IF($D1474&lt;&gt;"Folguista","",IFERROR(INDEX(Parâmetros!$D$52:$G$52,1,MIN(4,MAX(1,$W1474))),""))</f>
        <v/>
      </c>
      <c r="K1474" s="32" t="str">
        <f>IF(OR($AC1474&lt;&gt;"",$Y1474="Folga",$Y1474="Folga trabalhada",$Y1474="Férias (cadastro)",$Y1474="Férias / afastamento",$Y1474="Indeterminado (início da série)"),"",IF(OR($D1474="6x1",$D1474="FF 6x1"),IF(OR(WEEKDAY($F1474,2)=6,WEEKDAY($F1474,2)=7),"6x1 sáb/dom","6x1"),IF($D1474="5x2","5x2",IF($H1474="",IF($D1474="Folguista",$J1474,$E1474),IF(OR($H1474&gt;=Parâmetros!$E$18,$H1474&lt;Parâmetros!$E$19),"C",IF($H1474&lt;Parâmetros!$E$20,"A","B"))))))</f>
        <v>B</v>
      </c>
      <c r="L1474" s="30">
        <f>SUMIFS(Dados!$E:$E,Dados!$A:$A,$A1474,Dados!$S:$S,$F1474)</f>
        <v>0</v>
      </c>
      <c r="M1474" s="30">
        <f>IFERROR(INDEX(Parâmetros!$E$6:$E$11,MATCH($K1474,Parâmetros!$A$6:$A$11,0)),"")</f>
        <v>7.67</v>
      </c>
      <c r="N1474" s="33">
        <f t="shared" ref="N1474:N1537" si="139">IFERROR($L1474/$M1474,"")</f>
        <v>0</v>
      </c>
      <c r="O1474" s="33">
        <f>Parâmetros!$E$13</f>
        <v>0.8</v>
      </c>
      <c r="P1474" s="32" t="str">
        <f>IF(OR($M1474="",$F1474&gt;Parâmetros!$E$14),"Não","Sim")</f>
        <v>Sim</v>
      </c>
      <c r="Q1474" s="32" t="str">
        <f t="shared" ref="Q1474:Q1537" si="140">IF($P1474="Não","",IF($L1474&gt;0,"Sim","Não"))</f>
        <v>Não</v>
      </c>
      <c r="R1474" s="32" t="str">
        <f t="shared" ref="R1474:R1537" si="141">IF($Q1474&lt;&gt;"Sim","",IF($N1474&gt;=$O1474,"Sim","Não"))</f>
        <v/>
      </c>
      <c r="S1474" s="30" t="str">
        <f t="shared" ref="S1474:S1537" si="142">IF($Q1474&lt;&gt;"Sim","",MAX(0,$M1474*$O1474-$L1474))</f>
        <v/>
      </c>
      <c r="T1474" s="32" t="str">
        <f>IF($Q1474&lt;&gt;"Sim","",IF($N1474&gt;Parâmetros!$E$15,"Sim","Não"))</f>
        <v/>
      </c>
      <c r="U1474" s="17" t="str">
        <f t="shared" ref="U1474:U1537" si="143">IF($AC1474&lt;&gt;"",$AC1474,IF($P1474="Não",IF($Y1474="Folga","Folga",IF(LEFT($Y1474,6)="Férias","Férias / afastamento",IF($Y1474="Indeterminado (início da série)","Início da série","Fora da apuração"))),IF($Q1474="Não","Falta de registro",IF($R1474="Sim","Na meta","Abaixo da meta"))))</f>
        <v>Falta de registro</v>
      </c>
      <c r="V1474" s="17" t="str">
        <f>IF($AC1474&lt;&gt;"",IF($L1474&gt;0,"ATENÇÃO · apontou em dia de "&amp;LOWER($AC1474)&amp;" cadastrado","Exceção cadastrada · "&amp;$AC1474)&amp;IF($AD1474="",""," · "&amp;$AD1474),IF($E1474="Férias",IF($L1474&gt;0,"ATENÇÃO · apontou estando de férias no cadastro","Férias no cadastro"),IF($Y1474="Férias / afastamento","Afastamento · "&amp;($Z1474+$AA1474-1)&amp;" dias seguidos sem apontamento",IF($Y1474="Folga trabalhada","ATENÇÃO · apontou em dia de folga da escala 5x2",IF($Y1474="Folga",IF(AND($D1474="5x2",OR(WEEKDAY($F1474,2)=6,WEEKDAY($F1474,2)=7)),"Folga de fim de semana da escala 5x2",IF(AND(OR($D1474="6x1",$D1474="FF 6x1"),WEEKDAY($F1474,2)=6,FALSE()),"Folga de fim de semana · apontou no domingo anterior",IF(AND(OR($D1474="6x1",$D1474="FF 6x1"),WEEKDAY($F1474,2)=7,AND($A1474=$A1473,$L1473&gt;0)),"Folga de fim de semana · apontou no sábado",IF(AND(OR($D1474="6x1",$D1474="FF 6x1"),OR(WEEKDAY($F1474,2)=6,WEEKDAY($F1474,2)=7)),"Folga de fim de semana · sem apontamento no sábado nem no domingo","Folga prevista pelo ciclo")))),IF($Y1474="Indeterminado (início da série)","Sem histórico anterior — informe o dia do ciclo no Cadastro",IF($Y1474="Falta de registro",IF(OR(OR($D1474="6x1",$D1474="FF 6x1"),$D1474="5x2"),"FALTA DE REGISTRO · dia útil da escala "&amp;$E1474,"FALTA DE REGISTRO · dia "&amp;$W1474&amp;" de "&amp;IFERROR(INDEX(Parâmetros!$B$39:$B$48,MATCH($E1474,Parâmetros!$A$39:$A$48,0)),99)&amp;" do ciclo"),IF(OR($D1474="6x1",$D1474="FF 6x1"),IF(OR(AND(WEEKDAY($F1474,2)=6,AND($A1474=$A1475,$L1475&gt;0)),AND(WEEKDAY($F1474,2)=7,AND($A1474=$A1473,$L1473&gt;0))),"ATENÇÃO · apontou sábado e domingo no mesmo fim de semana",IF(OR(WEEKDAY($F1474,2)=6,WEEKDAY($F1474,2)=7),"Jornada de fim de semana do 6x1",IF(OR($H1474&gt;=Parâmetros!$E$20,$H1474&lt;Parâmetros!$E$19),"ATENÇÃO · 6x1 apontou fora do horário diurno","Jornada fixa do 6x1"))),IF($D1474="5x2","Jornada fixa do 5x2",IF($D1474="Folguista",IF($J1474=$K1474,"Evidência confirma sequência","DIVERGE · sequência "&amp;$J1474&amp;" × evidência "&amp;$K1474),IF($K1474=$E1474,"Evidência confirma cadastro","DIVERGE · cadastro "&amp;$E1474&amp;" × evidência "&amp;$K1474)))))))))))</f>
        <v>FALTA DE REGISTRO · dia 3 de 5 do ciclo</v>
      </c>
      <c r="W1474" s="34">
        <f>IF(OR(OR($D1474="6x1",$D1474="FF 6x1"),$D1474="5x2"),"",IF($AB1474&lt;&gt;$AB1473,IF(IFERROR(INDEX(Cadastro!$F$5:$F$243,$AB1474),"")="",IF($L1474&gt;0,1,0),IF(IFERROR(INDEX(Cadastro!$F$5:$F$243,$AB1474),"")&lt;=IFERROR(INDEX(Parâmetros!$B$39:$B$48,MATCH($E1474,Parâmetros!$A$39:$A$48,0)),99),IFERROR(INDEX(Cadastro!$F$5:$F$243,$AB1474),""),0)),IF($L1474&gt;0,IF(N($X1473)&gt;0,1,N($W1473)+1),IF(AND($L1474=0,OR(N($W1473)&gt;=IFERROR(INDEX(Parâmetros!$B$39:$B$48,MATCH($E1474,Parâmetros!$A$39:$A$48,0)),99),AND(N($X1473)&gt;0,N($X1473)&lt;IFERROR(INDEX(Parâmetros!$C$39:$C$48,MATCH($E1474,Parâmetros!$A$39:$A$48,0)),0)))),0,N($W1473)+1))))</f>
        <v>3</v>
      </c>
      <c r="X1474" s="34">
        <f>IF(OR(OR($D1474="6x1",$D1474="FF 6x1"),$D1474="5x2"),"",IF($AB1474&lt;&gt;$AB1473,IF(IFERROR(INDEX(Cadastro!$F$5:$F$243,$AB1474),"")="",0,IF(IFERROR(INDEX(Cadastro!$F$5:$F$243,$AB1474),"")&gt;IFERROR(INDEX(Parâmetros!$B$39:$B$48,MATCH($E1474,Parâmetros!$A$39:$A$48,0)),99),IFERROR(INDEX(Cadastro!$F$5:$F$243,$AB1474),"")-IFERROR(INDEX(Parâmetros!$B$39:$B$48,MATCH($E1474,Parâmetros!$A$39:$A$48,0)),99),0)),IF(AND($L1474=0,OR(N($W1473)&gt;=IFERROR(INDEX(Parâmetros!$B$39:$B$48,MATCH($E1474,Parâmetros!$A$39:$A$48,0)),99),AND(N($X1473)&gt;0,N($X1473)&lt;IFERROR(INDEX(Parâmetros!$C$39:$C$48,MATCH($E1474,Parâmetros!$A$39:$A$48,0)),0)))),N($X1473)+1,0)))</f>
        <v>0</v>
      </c>
      <c r="Y1474" t="str">
        <f>IF($AC1474&lt;&gt;"",IF($L1474&gt;0,$AC1474&amp;" · com apontamento",$AC1474),IF($E1474="Férias",IF($L1474&gt;0,"Férias · com apontamento","Férias (cadastro)"),IF(($Z1474+$AA1474-1)&gt;Parâmetros!$E$16,"Férias / afastamento",IF(AND($D1474="5x2",OR(WEEKDAY($F1474,2)=6,WEEKDAY($F1474,2)=7)),IF($L1474&gt;0,"Folga trabalhada","Folga"),IF($L1474&gt;0,"Trabalhado",IF(OR(OR($D1474="6x1",$D1474="FF 6x1"),$D1474="5x2"),IF(AND(OR($D1474="6x1",$D1474="FF 6x1"),OR(WEEKDAY($F1474,2)=6,WEEKDAY($F1474,2)=7)),"Folga","Falta de registro"),IF(AND($AB1474&lt;&gt;$AB1473,IFERROR(INDEX(Cadastro!$F$5:$F$243,$AB1474),"")=""),"Indeterminado (início da série)",IF($X1474&gt;0,"Folga","Falta de registro"))))))))</f>
        <v>Falta de registro</v>
      </c>
      <c r="Z1474" s="34">
        <f>IF(OR($L1474&gt;0,$F1474&gt;Parâmetros!$E$14),0,IF($A1474&lt;&gt;$A1473,1,N($Z1473)+1))</f>
        <v>4</v>
      </c>
      <c r="AA1474" s="34">
        <f>IF(OR($L1474&gt;0,$F1474&gt;Parâmetros!$E$14),0,IF(OR($A1474&lt;&gt;$A1475,$F1475&gt;Parâmetros!$E$14),1,N($AA1475)+1))</f>
        <v>3</v>
      </c>
      <c r="AB1474" s="31">
        <f>IFERROR(MATCH($A1474&amp;"|"&amp;TEXT(_xlfn.MAXIFS(Cadastro!$E$5:$E$243,Cadastro!$A$5:$A$243,$A1474,Cadastro!$E$5:$E$243,"&lt;="&amp;$F1474),"yyyymmdd"),Cadastro!$I$5:$I$243,0),"")</f>
        <v>184</v>
      </c>
      <c r="AC1474" t="str">
        <f>IFERROR(_xlfn.SINGLE(INDEX(Exceções!$D$5:$D$203,MATCH($A1474&amp;"|"&amp;$F1474,Exceções!$F$5:$F$203,0))),"")</f>
        <v/>
      </c>
      <c r="AD1474" t="str">
        <f>IF($AC1474="","",IFERROR(_xlfn.SINGLE(INDEX(Exceções!$E$5:$E$203,MATCH($A1474&amp;"|"&amp;$F1474,Exceções!$F$5:$F$203,0))),""))</f>
        <v/>
      </c>
    </row>
    <row r="1475" spans="1:30" ht="15" hidden="1" customHeight="1" x14ac:dyDescent="0.25">
      <c r="A1475" s="31">
        <v>55179</v>
      </c>
      <c r="B1475" s="17" t="s">
        <v>35</v>
      </c>
      <c r="C1475" s="17" t="str">
        <f>IFERROR(INDEX(Cadastro!$C$5:$C$243,$AB1475),"NÃO INFORMADO")</f>
        <v>ELE</v>
      </c>
      <c r="D1475" s="17" t="str">
        <f>IFERROR(INDEX(Cadastro!$D$5:$D$243,$AB1475),"")</f>
        <v>B</v>
      </c>
      <c r="E1475" s="17" t="str">
        <f>IFERROR(INDEX(Cadastro!$G$5:$G$243,$AB1475),"")</f>
        <v>B</v>
      </c>
      <c r="F1475" s="29">
        <v>46317</v>
      </c>
      <c r="G1475" s="32" t="str">
        <f t="shared" si="138"/>
        <v>qui</v>
      </c>
      <c r="H1475" s="31" t="str">
        <f>IF($L1475=0,"",_xlfn.MINIFS(Dados!$Q:$Q,Dados!$A:$A,$A1475,Dados!$S:$S,$F1475))</f>
        <v/>
      </c>
      <c r="I1475" s="31" t="str">
        <f>IF($H1475="","",_xlfn.MAXIFS(Dados!$R:$R,Dados!$A:$A,$A1475,Dados!$S:$S,$F1475))</f>
        <v/>
      </c>
      <c r="J1475" s="32" t="str">
        <f>IF($D1475&lt;&gt;"Folguista","",IFERROR(INDEX(Parâmetros!$D$52:$G$52,1,MIN(4,MAX(1,$W1475))),""))</f>
        <v/>
      </c>
      <c r="K1475" s="32" t="str">
        <f>IF(OR($AC1475&lt;&gt;"",$Y1475="Folga",$Y1475="Folga trabalhada",$Y1475="Férias (cadastro)",$Y1475="Férias / afastamento",$Y1475="Indeterminado (início da série)"),"",IF(OR($D1475="6x1",$D1475="FF 6x1"),IF(OR(WEEKDAY($F1475,2)=6,WEEKDAY($F1475,2)=7),"6x1 sáb/dom","6x1"),IF($D1475="5x2","5x2",IF($H1475="",IF($D1475="Folguista",$J1475,$E1475),IF(OR($H1475&gt;=Parâmetros!$E$18,$H1475&lt;Parâmetros!$E$19),"C",IF($H1475&lt;Parâmetros!$E$20,"A","B"))))))</f>
        <v>B</v>
      </c>
      <c r="L1475" s="30">
        <f>SUMIFS(Dados!$E:$E,Dados!$A:$A,$A1475,Dados!$S:$S,$F1475)</f>
        <v>0</v>
      </c>
      <c r="M1475" s="30">
        <f>IFERROR(INDEX(Parâmetros!$E$6:$E$11,MATCH($K1475,Parâmetros!$A$6:$A$11,0)),"")</f>
        <v>7.67</v>
      </c>
      <c r="N1475" s="33">
        <f t="shared" si="139"/>
        <v>0</v>
      </c>
      <c r="O1475" s="33">
        <f>Parâmetros!$E$13</f>
        <v>0.8</v>
      </c>
      <c r="P1475" s="32" t="str">
        <f>IF(OR($M1475="",$F1475&gt;Parâmetros!$E$14),"Não","Sim")</f>
        <v>Sim</v>
      </c>
      <c r="Q1475" s="32" t="str">
        <f t="shared" si="140"/>
        <v>Não</v>
      </c>
      <c r="R1475" s="32" t="str">
        <f t="shared" si="141"/>
        <v/>
      </c>
      <c r="S1475" s="30" t="str">
        <f t="shared" si="142"/>
        <v/>
      </c>
      <c r="T1475" s="32" t="str">
        <f>IF($Q1475&lt;&gt;"Sim","",IF($N1475&gt;Parâmetros!$E$15,"Sim","Não"))</f>
        <v/>
      </c>
      <c r="U1475" s="17" t="str">
        <f t="shared" si="143"/>
        <v>Falta de registro</v>
      </c>
      <c r="V1475" s="17" t="str">
        <f>IF($AC1475&lt;&gt;"",IF($L1475&gt;0,"ATENÇÃO · apontou em dia de "&amp;LOWER($AC1475)&amp;" cadastrado","Exceção cadastrada · "&amp;$AC1475)&amp;IF($AD1475="",""," · "&amp;$AD1475),IF($E1475="Férias",IF($L1475&gt;0,"ATENÇÃO · apontou estando de férias no cadastro","Férias no cadastro"),IF($Y1475="Férias / afastamento","Afastamento · "&amp;($Z1475+$AA1475-1)&amp;" dias seguidos sem apontamento",IF($Y1475="Folga trabalhada","ATENÇÃO · apontou em dia de folga da escala 5x2",IF($Y1475="Folga",IF(AND($D1475="5x2",OR(WEEKDAY($F1475,2)=6,WEEKDAY($F1475,2)=7)),"Folga de fim de semana da escala 5x2",IF(AND(OR($D1475="6x1",$D1475="FF 6x1"),WEEKDAY($F1475,2)=6,FALSE()),"Folga de fim de semana · apontou no domingo anterior",IF(AND(OR($D1475="6x1",$D1475="FF 6x1"),WEEKDAY($F1475,2)=7,AND($A1475=$A1474,$L1474&gt;0)),"Folga de fim de semana · apontou no sábado",IF(AND(OR($D1475="6x1",$D1475="FF 6x1"),OR(WEEKDAY($F1475,2)=6,WEEKDAY($F1475,2)=7)),"Folga de fim de semana · sem apontamento no sábado nem no domingo","Folga prevista pelo ciclo")))),IF($Y1475="Indeterminado (início da série)","Sem histórico anterior — informe o dia do ciclo no Cadastro",IF($Y1475="Falta de registro",IF(OR(OR($D1475="6x1",$D1475="FF 6x1"),$D1475="5x2"),"FALTA DE REGISTRO · dia útil da escala "&amp;$E1475,"FALTA DE REGISTRO · dia "&amp;$W1475&amp;" de "&amp;IFERROR(INDEX(Parâmetros!$B$39:$B$48,MATCH($E1475,Parâmetros!$A$39:$A$48,0)),99)&amp;" do ciclo"),IF(OR($D1475="6x1",$D1475="FF 6x1"),IF(OR(AND(WEEKDAY($F1475,2)=6,AND($A1475=$A1476,$L1476&gt;0)),AND(WEEKDAY($F1475,2)=7,AND($A1475=$A1474,$L1474&gt;0))),"ATENÇÃO · apontou sábado e domingo no mesmo fim de semana",IF(OR(WEEKDAY($F1475,2)=6,WEEKDAY($F1475,2)=7),"Jornada de fim de semana do 6x1",IF(OR($H1475&gt;=Parâmetros!$E$20,$H1475&lt;Parâmetros!$E$19),"ATENÇÃO · 6x1 apontou fora do horário diurno","Jornada fixa do 6x1"))),IF($D1475="5x2","Jornada fixa do 5x2",IF($D1475="Folguista",IF($J1475=$K1475,"Evidência confirma sequência","DIVERGE · sequência "&amp;$J1475&amp;" × evidência "&amp;$K1475),IF($K1475=$E1475,"Evidência confirma cadastro","DIVERGE · cadastro "&amp;$E1475&amp;" × evidência "&amp;$K1475)))))))))))</f>
        <v>FALTA DE REGISTRO · dia 4 de 5 do ciclo</v>
      </c>
      <c r="W1475" s="34">
        <f>IF(OR(OR($D1475="6x1",$D1475="FF 6x1"),$D1475="5x2"),"",IF($AB1475&lt;&gt;$AB1474,IF(IFERROR(INDEX(Cadastro!$F$5:$F$243,$AB1475),"")="",IF($L1475&gt;0,1,0),IF(IFERROR(INDEX(Cadastro!$F$5:$F$243,$AB1475),"")&lt;=IFERROR(INDEX(Parâmetros!$B$39:$B$48,MATCH($E1475,Parâmetros!$A$39:$A$48,0)),99),IFERROR(INDEX(Cadastro!$F$5:$F$243,$AB1475),""),0)),IF($L1475&gt;0,IF(N($X1474)&gt;0,1,N($W1474)+1),IF(AND($L1475=0,OR(N($W1474)&gt;=IFERROR(INDEX(Parâmetros!$B$39:$B$48,MATCH($E1475,Parâmetros!$A$39:$A$48,0)),99),AND(N($X1474)&gt;0,N($X1474)&lt;IFERROR(INDEX(Parâmetros!$C$39:$C$48,MATCH($E1475,Parâmetros!$A$39:$A$48,0)),0)))),0,N($W1474)+1))))</f>
        <v>4</v>
      </c>
      <c r="X1475" s="34">
        <f>IF(OR(OR($D1475="6x1",$D1475="FF 6x1"),$D1475="5x2"),"",IF($AB1475&lt;&gt;$AB1474,IF(IFERROR(INDEX(Cadastro!$F$5:$F$243,$AB1475),"")="",0,IF(IFERROR(INDEX(Cadastro!$F$5:$F$243,$AB1475),"")&gt;IFERROR(INDEX(Parâmetros!$B$39:$B$48,MATCH($E1475,Parâmetros!$A$39:$A$48,0)),99),IFERROR(INDEX(Cadastro!$F$5:$F$243,$AB1475),"")-IFERROR(INDEX(Parâmetros!$B$39:$B$48,MATCH($E1475,Parâmetros!$A$39:$A$48,0)),99),0)),IF(AND($L1475=0,OR(N($W1474)&gt;=IFERROR(INDEX(Parâmetros!$B$39:$B$48,MATCH($E1475,Parâmetros!$A$39:$A$48,0)),99),AND(N($X1474)&gt;0,N($X1474)&lt;IFERROR(INDEX(Parâmetros!$C$39:$C$48,MATCH($E1475,Parâmetros!$A$39:$A$48,0)),0)))),N($X1474)+1,0)))</f>
        <v>0</v>
      </c>
      <c r="Y1475" t="str">
        <f>IF($AC1475&lt;&gt;"",IF($L1475&gt;0,$AC1475&amp;" · com apontamento",$AC1475),IF($E1475="Férias",IF($L1475&gt;0,"Férias · com apontamento","Férias (cadastro)"),IF(($Z1475+$AA1475-1)&gt;Parâmetros!$E$16,"Férias / afastamento",IF(AND($D1475="5x2",OR(WEEKDAY($F1475,2)=6,WEEKDAY($F1475,2)=7)),IF($L1475&gt;0,"Folga trabalhada","Folga"),IF($L1475&gt;0,"Trabalhado",IF(OR(OR($D1475="6x1",$D1475="FF 6x1"),$D1475="5x2"),IF(AND(OR($D1475="6x1",$D1475="FF 6x1"),OR(WEEKDAY($F1475,2)=6,WEEKDAY($F1475,2)=7)),"Folga","Falta de registro"),IF(AND($AB1475&lt;&gt;$AB1474,IFERROR(INDEX(Cadastro!$F$5:$F$243,$AB1475),"")=""),"Indeterminado (início da série)",IF($X1475&gt;0,"Folga","Falta de registro"))))))))</f>
        <v>Falta de registro</v>
      </c>
      <c r="Z1475" s="34">
        <f>IF(OR($L1475&gt;0,$F1475&gt;Parâmetros!$E$14),0,IF($A1475&lt;&gt;$A1474,1,N($Z1474)+1))</f>
        <v>5</v>
      </c>
      <c r="AA1475" s="34">
        <f>IF(OR($L1475&gt;0,$F1475&gt;Parâmetros!$E$14),0,IF(OR($A1475&lt;&gt;$A1476,$F1476&gt;Parâmetros!$E$14),1,N($AA1476)+1))</f>
        <v>2</v>
      </c>
      <c r="AB1475" s="31">
        <f>IFERROR(MATCH($A1475&amp;"|"&amp;TEXT(_xlfn.MAXIFS(Cadastro!$E$5:$E$243,Cadastro!$A$5:$A$243,$A1475,Cadastro!$E$5:$E$243,"&lt;="&amp;$F1475),"yyyymmdd"),Cadastro!$I$5:$I$243,0),"")</f>
        <v>184</v>
      </c>
      <c r="AC1475" t="str">
        <f>IFERROR(_xlfn.SINGLE(INDEX(Exceções!$D$5:$D$203,MATCH($A1475&amp;"|"&amp;$F1475,Exceções!$F$5:$F$203,0))),"")</f>
        <v/>
      </c>
      <c r="AD1475" t="str">
        <f>IF($AC1475="","",IFERROR(_xlfn.SINGLE(INDEX(Exceções!$E$5:$E$203,MATCH($A1475&amp;"|"&amp;$F1475,Exceções!$F$5:$F$203,0))),""))</f>
        <v/>
      </c>
    </row>
    <row r="1476" spans="1:30" ht="15" hidden="1" customHeight="1" x14ac:dyDescent="0.25">
      <c r="A1476" s="31">
        <v>55179</v>
      </c>
      <c r="B1476" s="17" t="s">
        <v>35</v>
      </c>
      <c r="C1476" s="17" t="str">
        <f>IFERROR(INDEX(Cadastro!$C$5:$C$243,$AB1476),"NÃO INFORMADO")</f>
        <v>ELE</v>
      </c>
      <c r="D1476" s="17" t="str">
        <f>IFERROR(INDEX(Cadastro!$D$5:$D$243,$AB1476),"")</f>
        <v>B</v>
      </c>
      <c r="E1476" s="17" t="str">
        <f>IFERROR(INDEX(Cadastro!$G$5:$G$243,$AB1476),"")</f>
        <v>B</v>
      </c>
      <c r="F1476" s="29">
        <v>46318</v>
      </c>
      <c r="G1476" s="32" t="str">
        <f t="shared" si="138"/>
        <v>sex</v>
      </c>
      <c r="H1476" s="31" t="str">
        <f>IF($L1476=0,"",_xlfn.MINIFS(Dados!$Q:$Q,Dados!$A:$A,$A1476,Dados!$S:$S,$F1476))</f>
        <v/>
      </c>
      <c r="I1476" s="31" t="str">
        <f>IF($H1476="","",_xlfn.MAXIFS(Dados!$R:$R,Dados!$A:$A,$A1476,Dados!$S:$S,$F1476))</f>
        <v/>
      </c>
      <c r="J1476" s="32" t="str">
        <f>IF($D1476&lt;&gt;"Folguista","",IFERROR(INDEX(Parâmetros!$D$52:$G$52,1,MIN(4,MAX(1,$W1476))),""))</f>
        <v/>
      </c>
      <c r="K1476" s="32" t="str">
        <f>IF(OR($AC1476&lt;&gt;"",$Y1476="Folga",$Y1476="Folga trabalhada",$Y1476="Férias (cadastro)",$Y1476="Férias / afastamento",$Y1476="Indeterminado (início da série)"),"",IF(OR($D1476="6x1",$D1476="FF 6x1"),IF(OR(WEEKDAY($F1476,2)=6,WEEKDAY($F1476,2)=7),"6x1 sáb/dom","6x1"),IF($D1476="5x2","5x2",IF($H1476="",IF($D1476="Folguista",$J1476,$E1476),IF(OR($H1476&gt;=Parâmetros!$E$18,$H1476&lt;Parâmetros!$E$19),"C",IF($H1476&lt;Parâmetros!$E$20,"A","B"))))))</f>
        <v>B</v>
      </c>
      <c r="L1476" s="30">
        <f>SUMIFS(Dados!$E:$E,Dados!$A:$A,$A1476,Dados!$S:$S,$F1476)</f>
        <v>0</v>
      </c>
      <c r="M1476" s="30">
        <f>IFERROR(INDEX(Parâmetros!$E$6:$E$11,MATCH($K1476,Parâmetros!$A$6:$A$11,0)),"")</f>
        <v>7.67</v>
      </c>
      <c r="N1476" s="33">
        <f t="shared" si="139"/>
        <v>0</v>
      </c>
      <c r="O1476" s="33">
        <f>Parâmetros!$E$13</f>
        <v>0.8</v>
      </c>
      <c r="P1476" s="32" t="str">
        <f>IF(OR($M1476="",$F1476&gt;Parâmetros!$E$14),"Não","Sim")</f>
        <v>Sim</v>
      </c>
      <c r="Q1476" s="32" t="str">
        <f t="shared" si="140"/>
        <v>Não</v>
      </c>
      <c r="R1476" s="32" t="str">
        <f t="shared" si="141"/>
        <v/>
      </c>
      <c r="S1476" s="30" t="str">
        <f t="shared" si="142"/>
        <v/>
      </c>
      <c r="T1476" s="32" t="str">
        <f>IF($Q1476&lt;&gt;"Sim","",IF($N1476&gt;Parâmetros!$E$15,"Sim","Não"))</f>
        <v/>
      </c>
      <c r="U1476" s="17" t="str">
        <f t="shared" si="143"/>
        <v>Falta de registro</v>
      </c>
      <c r="V1476" s="17" t="str">
        <f>IF($AC1476&lt;&gt;"",IF($L1476&gt;0,"ATENÇÃO · apontou em dia de "&amp;LOWER($AC1476)&amp;" cadastrado","Exceção cadastrada · "&amp;$AC1476)&amp;IF($AD1476="",""," · "&amp;$AD1476),IF($E1476="Férias",IF($L1476&gt;0,"ATENÇÃO · apontou estando de férias no cadastro","Férias no cadastro"),IF($Y1476="Férias / afastamento","Afastamento · "&amp;($Z1476+$AA1476-1)&amp;" dias seguidos sem apontamento",IF($Y1476="Folga trabalhada","ATENÇÃO · apontou em dia de folga da escala 5x2",IF($Y1476="Folga",IF(AND($D1476="5x2",OR(WEEKDAY($F1476,2)=6,WEEKDAY($F1476,2)=7)),"Folga de fim de semana da escala 5x2",IF(AND(OR($D1476="6x1",$D1476="FF 6x1"),WEEKDAY($F1476,2)=6,FALSE()),"Folga de fim de semana · apontou no domingo anterior",IF(AND(OR($D1476="6x1",$D1476="FF 6x1"),WEEKDAY($F1476,2)=7,AND($A1476=$A1475,$L1475&gt;0)),"Folga de fim de semana · apontou no sábado",IF(AND(OR($D1476="6x1",$D1476="FF 6x1"),OR(WEEKDAY($F1476,2)=6,WEEKDAY($F1476,2)=7)),"Folga de fim de semana · sem apontamento no sábado nem no domingo","Folga prevista pelo ciclo")))),IF($Y1476="Indeterminado (início da série)","Sem histórico anterior — informe o dia do ciclo no Cadastro",IF($Y1476="Falta de registro",IF(OR(OR($D1476="6x1",$D1476="FF 6x1"),$D1476="5x2"),"FALTA DE REGISTRO · dia útil da escala "&amp;$E1476,"FALTA DE REGISTRO · dia "&amp;$W1476&amp;" de "&amp;IFERROR(INDEX(Parâmetros!$B$39:$B$48,MATCH($E1476,Parâmetros!$A$39:$A$48,0)),99)&amp;" do ciclo"),IF(OR($D1476="6x1",$D1476="FF 6x1"),IF(OR(AND(WEEKDAY($F1476,2)=6,AND($A1476=$A1477,$L1477&gt;0)),AND(WEEKDAY($F1476,2)=7,AND($A1476=$A1475,$L1475&gt;0))),"ATENÇÃO · apontou sábado e domingo no mesmo fim de semana",IF(OR(WEEKDAY($F1476,2)=6,WEEKDAY($F1476,2)=7),"Jornada de fim de semana do 6x1",IF(OR($H1476&gt;=Parâmetros!$E$20,$H1476&lt;Parâmetros!$E$19),"ATENÇÃO · 6x1 apontou fora do horário diurno","Jornada fixa do 6x1"))),IF($D1476="5x2","Jornada fixa do 5x2",IF($D1476="Folguista",IF($J1476=$K1476,"Evidência confirma sequência","DIVERGE · sequência "&amp;$J1476&amp;" × evidência "&amp;$K1476),IF($K1476=$E1476,"Evidência confirma cadastro","DIVERGE · cadastro "&amp;$E1476&amp;" × evidência "&amp;$K1476)))))))))))</f>
        <v>FALTA DE REGISTRO · dia 5 de 5 do ciclo</v>
      </c>
      <c r="W1476" s="34">
        <f>IF(OR(OR($D1476="6x1",$D1476="FF 6x1"),$D1476="5x2"),"",IF($AB1476&lt;&gt;$AB1475,IF(IFERROR(INDEX(Cadastro!$F$5:$F$243,$AB1476),"")="",IF($L1476&gt;0,1,0),IF(IFERROR(INDEX(Cadastro!$F$5:$F$243,$AB1476),"")&lt;=IFERROR(INDEX(Parâmetros!$B$39:$B$48,MATCH($E1476,Parâmetros!$A$39:$A$48,0)),99),IFERROR(INDEX(Cadastro!$F$5:$F$243,$AB1476),""),0)),IF($L1476&gt;0,IF(N($X1475)&gt;0,1,N($W1475)+1),IF(AND($L1476=0,OR(N($W1475)&gt;=IFERROR(INDEX(Parâmetros!$B$39:$B$48,MATCH($E1476,Parâmetros!$A$39:$A$48,0)),99),AND(N($X1475)&gt;0,N($X1475)&lt;IFERROR(INDEX(Parâmetros!$C$39:$C$48,MATCH($E1476,Parâmetros!$A$39:$A$48,0)),0)))),0,N($W1475)+1))))</f>
        <v>5</v>
      </c>
      <c r="X1476" s="34">
        <f>IF(OR(OR($D1476="6x1",$D1476="FF 6x1"),$D1476="5x2"),"",IF($AB1476&lt;&gt;$AB1475,IF(IFERROR(INDEX(Cadastro!$F$5:$F$243,$AB1476),"")="",0,IF(IFERROR(INDEX(Cadastro!$F$5:$F$243,$AB1476),"")&gt;IFERROR(INDEX(Parâmetros!$B$39:$B$48,MATCH($E1476,Parâmetros!$A$39:$A$48,0)),99),IFERROR(INDEX(Cadastro!$F$5:$F$243,$AB1476),"")-IFERROR(INDEX(Parâmetros!$B$39:$B$48,MATCH($E1476,Parâmetros!$A$39:$A$48,0)),99),0)),IF(AND($L1476=0,OR(N($W1475)&gt;=IFERROR(INDEX(Parâmetros!$B$39:$B$48,MATCH($E1476,Parâmetros!$A$39:$A$48,0)),99),AND(N($X1475)&gt;0,N($X1475)&lt;IFERROR(INDEX(Parâmetros!$C$39:$C$48,MATCH($E1476,Parâmetros!$A$39:$A$48,0)),0)))),N($X1475)+1,0)))</f>
        <v>0</v>
      </c>
      <c r="Y1476" t="str">
        <f>IF($AC1476&lt;&gt;"",IF($L1476&gt;0,$AC1476&amp;" · com apontamento",$AC1476),IF($E1476="Férias",IF($L1476&gt;0,"Férias · com apontamento","Férias (cadastro)"),IF(($Z1476+$AA1476-1)&gt;Parâmetros!$E$16,"Férias / afastamento",IF(AND($D1476="5x2",OR(WEEKDAY($F1476,2)=6,WEEKDAY($F1476,2)=7)),IF($L1476&gt;0,"Folga trabalhada","Folga"),IF($L1476&gt;0,"Trabalhado",IF(OR(OR($D1476="6x1",$D1476="FF 6x1"),$D1476="5x2"),IF(AND(OR($D1476="6x1",$D1476="FF 6x1"),OR(WEEKDAY($F1476,2)=6,WEEKDAY($F1476,2)=7)),"Folga","Falta de registro"),IF(AND($AB1476&lt;&gt;$AB1475,IFERROR(INDEX(Cadastro!$F$5:$F$243,$AB1476),"")=""),"Indeterminado (início da série)",IF($X1476&gt;0,"Folga","Falta de registro"))))))))</f>
        <v>Falta de registro</v>
      </c>
      <c r="Z1476" s="34">
        <f>IF(OR($L1476&gt;0,$F1476&gt;Parâmetros!$E$14),0,IF($A1476&lt;&gt;$A1475,1,N($Z1475)+1))</f>
        <v>6</v>
      </c>
      <c r="AA1476" s="34">
        <f>IF(OR($L1476&gt;0,$F1476&gt;Parâmetros!$E$14),0,IF(OR($A1476&lt;&gt;$A1477,$F1477&gt;Parâmetros!$E$14),1,N($AA1477)+1))</f>
        <v>1</v>
      </c>
      <c r="AB1476" s="31">
        <f>IFERROR(MATCH($A1476&amp;"|"&amp;TEXT(_xlfn.MAXIFS(Cadastro!$E$5:$E$243,Cadastro!$A$5:$A$243,$A1476,Cadastro!$E$5:$E$243,"&lt;="&amp;$F1476),"yyyymmdd"),Cadastro!$I$5:$I$243,0),"")</f>
        <v>184</v>
      </c>
      <c r="AC1476" t="str">
        <f>IFERROR(_xlfn.SINGLE(INDEX(Exceções!$D$5:$D$203,MATCH($A1476&amp;"|"&amp;$F1476,Exceções!$F$5:$F$203,0))),"")</f>
        <v/>
      </c>
      <c r="AD1476" t="str">
        <f>IF($AC1476="","",IFERROR(_xlfn.SINGLE(INDEX(Exceções!$E$5:$E$203,MATCH($A1476&amp;"|"&amp;$F1476,Exceções!$F$5:$F$203,0))),""))</f>
        <v/>
      </c>
    </row>
    <row r="1477" spans="1:30" ht="15" hidden="1" customHeight="1" x14ac:dyDescent="0.25">
      <c r="A1477" s="31">
        <v>55179</v>
      </c>
      <c r="B1477" s="17" t="s">
        <v>35</v>
      </c>
      <c r="C1477" s="17" t="str">
        <f>IFERROR(INDEX(Cadastro!$C$5:$C$243,$AB1477),"NÃO INFORMADO")</f>
        <v>ELE</v>
      </c>
      <c r="D1477" s="17" t="str">
        <f>IFERROR(INDEX(Cadastro!$D$5:$D$243,$AB1477),"")</f>
        <v>B</v>
      </c>
      <c r="E1477" s="17" t="str">
        <f>IFERROR(INDEX(Cadastro!$G$5:$G$243,$AB1477),"")</f>
        <v>B</v>
      </c>
      <c r="F1477" s="29">
        <v>46319</v>
      </c>
      <c r="G1477" s="32" t="str">
        <f t="shared" si="138"/>
        <v>sáb</v>
      </c>
      <c r="H1477" s="31" t="str">
        <f>IF($L1477=0,"",_xlfn.MINIFS(Dados!$Q:$Q,Dados!$A:$A,$A1477,Dados!$S:$S,$F1477))</f>
        <v/>
      </c>
      <c r="I1477" s="31" t="str">
        <f>IF($H1477="","",_xlfn.MAXIFS(Dados!$R:$R,Dados!$A:$A,$A1477,Dados!$S:$S,$F1477))</f>
        <v/>
      </c>
      <c r="J1477" s="32" t="str">
        <f>IF($D1477&lt;&gt;"Folguista","",IFERROR(INDEX(Parâmetros!$D$52:$G$52,1,MIN(4,MAX(1,$W1477))),""))</f>
        <v/>
      </c>
      <c r="K1477" s="32" t="str">
        <f>IF(OR($AC1477&lt;&gt;"",$Y1477="Folga",$Y1477="Folga trabalhada",$Y1477="Férias (cadastro)",$Y1477="Férias / afastamento",$Y1477="Indeterminado (início da série)"),"",IF(OR($D1477="6x1",$D1477="FF 6x1"),IF(OR(WEEKDAY($F1477,2)=6,WEEKDAY($F1477,2)=7),"6x1 sáb/dom","6x1"),IF($D1477="5x2","5x2",IF($H1477="",IF($D1477="Folguista",$J1477,$E1477),IF(OR($H1477&gt;=Parâmetros!$E$18,$H1477&lt;Parâmetros!$E$19),"C",IF($H1477&lt;Parâmetros!$E$20,"A","B"))))))</f>
        <v/>
      </c>
      <c r="L1477" s="30">
        <f>SUMIFS(Dados!$E:$E,Dados!$A:$A,$A1477,Dados!$S:$S,$F1477)</f>
        <v>0</v>
      </c>
      <c r="M1477" s="30" t="str">
        <f>IFERROR(INDEX(Parâmetros!$E$6:$E$11,MATCH($K1477,Parâmetros!$A$6:$A$11,0)),"")</f>
        <v/>
      </c>
      <c r="N1477" s="33" t="str">
        <f t="shared" si="139"/>
        <v/>
      </c>
      <c r="O1477" s="33">
        <f>Parâmetros!$E$13</f>
        <v>0.8</v>
      </c>
      <c r="P1477" s="32" t="str">
        <f>IF(OR($M1477="",$F1477&gt;Parâmetros!$E$14),"Não","Sim")</f>
        <v>Não</v>
      </c>
      <c r="Q1477" s="32" t="str">
        <f t="shared" si="140"/>
        <v/>
      </c>
      <c r="R1477" s="32" t="str">
        <f t="shared" si="141"/>
        <v/>
      </c>
      <c r="S1477" s="30" t="str">
        <f t="shared" si="142"/>
        <v/>
      </c>
      <c r="T1477" s="32" t="str">
        <f>IF($Q1477&lt;&gt;"Sim","",IF($N1477&gt;Parâmetros!$E$15,"Sim","Não"))</f>
        <v/>
      </c>
      <c r="U1477" s="17" t="str">
        <f t="shared" si="143"/>
        <v>Folga</v>
      </c>
      <c r="V1477" s="17" t="str">
        <f>IF($AC1477&lt;&gt;"",IF($L1477&gt;0,"ATENÇÃO · apontou em dia de "&amp;LOWER($AC1477)&amp;" cadastrado","Exceção cadastrada · "&amp;$AC1477)&amp;IF($AD1477="",""," · "&amp;$AD1477),IF($E1477="Férias",IF($L1477&gt;0,"ATENÇÃO · apontou estando de férias no cadastro","Férias no cadastro"),IF($Y1477="Férias / afastamento","Afastamento · "&amp;($Z1477+$AA1477-1)&amp;" dias seguidos sem apontamento",IF($Y1477="Folga trabalhada","ATENÇÃO · apontou em dia de folga da escala 5x2",IF($Y1477="Folga",IF(AND($D1477="5x2",OR(WEEKDAY($F1477,2)=6,WEEKDAY($F1477,2)=7)),"Folga de fim de semana da escala 5x2",IF(AND(OR($D1477="6x1",$D1477="FF 6x1"),WEEKDAY($F1477,2)=6,FALSE()),"Folga de fim de semana · apontou no domingo anterior",IF(AND(OR($D1477="6x1",$D1477="FF 6x1"),WEEKDAY($F1477,2)=7,AND($A1477=$A1476,$L1476&gt;0)),"Folga de fim de semana · apontou no sábado",IF(AND(OR($D1477="6x1",$D1477="FF 6x1"),OR(WEEKDAY($F1477,2)=6,WEEKDAY($F1477,2)=7)),"Folga de fim de semana · sem apontamento no sábado nem no domingo","Folga prevista pelo ciclo")))),IF($Y1477="Indeterminado (início da série)","Sem histórico anterior — informe o dia do ciclo no Cadastro",IF($Y1477="Falta de registro",IF(OR(OR($D1477="6x1",$D1477="FF 6x1"),$D1477="5x2"),"FALTA DE REGISTRO · dia útil da escala "&amp;$E1477,"FALTA DE REGISTRO · dia "&amp;$W1477&amp;" de "&amp;IFERROR(INDEX(Parâmetros!$B$39:$B$48,MATCH($E1477,Parâmetros!$A$39:$A$48,0)),99)&amp;" do ciclo"),IF(OR($D1477="6x1",$D1477="FF 6x1"),IF(OR(AND(WEEKDAY($F1477,2)=6,AND($A1477=$A1478,$L1478&gt;0)),AND(WEEKDAY($F1477,2)=7,AND($A1477=$A1476,$L1476&gt;0))),"ATENÇÃO · apontou sábado e domingo no mesmo fim de semana",IF(OR(WEEKDAY($F1477,2)=6,WEEKDAY($F1477,2)=7),"Jornada de fim de semana do 6x1",IF(OR($H1477&gt;=Parâmetros!$E$20,$H1477&lt;Parâmetros!$E$19),"ATENÇÃO · 6x1 apontou fora do horário diurno","Jornada fixa do 6x1"))),IF($D1477="5x2","Jornada fixa do 5x2",IF($D1477="Folguista",IF($J1477=$K1477,"Evidência confirma sequência","DIVERGE · sequência "&amp;$J1477&amp;" × evidência "&amp;$K1477),IF($K1477=$E1477,"Evidência confirma cadastro","DIVERGE · cadastro "&amp;$E1477&amp;" × evidência "&amp;$K1477)))))))))))</f>
        <v>Folga prevista pelo ciclo</v>
      </c>
      <c r="W1477" s="34">
        <f>IF(OR(OR($D1477="6x1",$D1477="FF 6x1"),$D1477="5x2"),"",IF($AB1477&lt;&gt;$AB1476,IF(IFERROR(INDEX(Cadastro!$F$5:$F$243,$AB1477),"")="",IF($L1477&gt;0,1,0),IF(IFERROR(INDEX(Cadastro!$F$5:$F$243,$AB1477),"")&lt;=IFERROR(INDEX(Parâmetros!$B$39:$B$48,MATCH($E1477,Parâmetros!$A$39:$A$48,0)),99),IFERROR(INDEX(Cadastro!$F$5:$F$243,$AB1477),""),0)),IF($L1477&gt;0,IF(N($X1476)&gt;0,1,N($W1476)+1),IF(AND($L1477=0,OR(N($W1476)&gt;=IFERROR(INDEX(Parâmetros!$B$39:$B$48,MATCH($E1477,Parâmetros!$A$39:$A$48,0)),99),AND(N($X1476)&gt;0,N($X1476)&lt;IFERROR(INDEX(Parâmetros!$C$39:$C$48,MATCH($E1477,Parâmetros!$A$39:$A$48,0)),0)))),0,N($W1476)+1))))</f>
        <v>0</v>
      </c>
      <c r="X1477" s="34">
        <f>IF(OR(OR($D1477="6x1",$D1477="FF 6x1"),$D1477="5x2"),"",IF($AB1477&lt;&gt;$AB1476,IF(IFERROR(INDEX(Cadastro!$F$5:$F$243,$AB1477),"")="",0,IF(IFERROR(INDEX(Cadastro!$F$5:$F$243,$AB1477),"")&gt;IFERROR(INDEX(Parâmetros!$B$39:$B$48,MATCH($E1477,Parâmetros!$A$39:$A$48,0)),99),IFERROR(INDEX(Cadastro!$F$5:$F$243,$AB1477),"")-IFERROR(INDEX(Parâmetros!$B$39:$B$48,MATCH($E1477,Parâmetros!$A$39:$A$48,0)),99),0)),IF(AND($L1477=0,OR(N($W1476)&gt;=IFERROR(INDEX(Parâmetros!$B$39:$B$48,MATCH($E1477,Parâmetros!$A$39:$A$48,0)),99),AND(N($X1476)&gt;0,N($X1476)&lt;IFERROR(INDEX(Parâmetros!$C$39:$C$48,MATCH($E1477,Parâmetros!$A$39:$A$48,0)),0)))),N($X1476)+1,0)))</f>
        <v>1</v>
      </c>
      <c r="Y1477" t="str">
        <f>IF($AC1477&lt;&gt;"",IF($L1477&gt;0,$AC1477&amp;" · com apontamento",$AC1477),IF($E1477="Férias",IF($L1477&gt;0,"Férias · com apontamento","Férias (cadastro)"),IF(($Z1477+$AA1477-1)&gt;Parâmetros!$E$16,"Férias / afastamento",IF(AND($D1477="5x2",OR(WEEKDAY($F1477,2)=6,WEEKDAY($F1477,2)=7)),IF($L1477&gt;0,"Folga trabalhada","Folga"),IF($L1477&gt;0,"Trabalhado",IF(OR(OR($D1477="6x1",$D1477="FF 6x1"),$D1477="5x2"),IF(AND(OR($D1477="6x1",$D1477="FF 6x1"),OR(WEEKDAY($F1477,2)=6,WEEKDAY($F1477,2)=7)),"Folga","Falta de registro"),IF(AND($AB1477&lt;&gt;$AB1476,IFERROR(INDEX(Cadastro!$F$5:$F$243,$AB1477),"")=""),"Indeterminado (início da série)",IF($X1477&gt;0,"Folga","Falta de registro"))))))))</f>
        <v>Folga</v>
      </c>
      <c r="Z1477" s="34">
        <f>IF(OR($L1477&gt;0,$F1477&gt;Parâmetros!$E$14),0,IF($A1477&lt;&gt;$A1476,1,N($Z1476)+1))</f>
        <v>0</v>
      </c>
      <c r="AA1477" s="34">
        <f>IF(OR($L1477&gt;0,$F1477&gt;Parâmetros!$E$14),0,IF(OR($A1477&lt;&gt;$A1478,$F1478&gt;Parâmetros!$E$14),1,N($AA1478)+1))</f>
        <v>0</v>
      </c>
      <c r="AB1477" s="31">
        <f>IFERROR(MATCH($A1477&amp;"|"&amp;TEXT(_xlfn.MAXIFS(Cadastro!$E$5:$E$243,Cadastro!$A$5:$A$243,$A1477,Cadastro!$E$5:$E$243,"&lt;="&amp;$F1477),"yyyymmdd"),Cadastro!$I$5:$I$243,0),"")</f>
        <v>184</v>
      </c>
      <c r="AC1477" t="str">
        <f>IFERROR(_xlfn.SINGLE(INDEX(Exceções!$D$5:$D$203,MATCH($A1477&amp;"|"&amp;$F1477,Exceções!$F$5:$F$203,0))),"")</f>
        <v/>
      </c>
      <c r="AD1477" t="str">
        <f>IF($AC1477="","",IFERROR(_xlfn.SINGLE(INDEX(Exceções!$E$5:$E$203,MATCH($A1477&amp;"|"&amp;$F1477,Exceções!$F$5:$F$203,0))),""))</f>
        <v/>
      </c>
    </row>
    <row r="1478" spans="1:30" ht="15" hidden="1" customHeight="1" x14ac:dyDescent="0.25">
      <c r="A1478" s="31">
        <v>55179</v>
      </c>
      <c r="B1478" s="17" t="s">
        <v>35</v>
      </c>
      <c r="C1478" s="17" t="str">
        <f>IFERROR(INDEX(Cadastro!$C$5:$C$243,$AB1478),"NÃO INFORMADO")</f>
        <v>ELE</v>
      </c>
      <c r="D1478" s="17" t="str">
        <f>IFERROR(INDEX(Cadastro!$D$5:$D$243,$AB1478),"")</f>
        <v>B</v>
      </c>
      <c r="E1478" s="17" t="str">
        <f>IFERROR(INDEX(Cadastro!$G$5:$G$243,$AB1478),"")</f>
        <v>B</v>
      </c>
      <c r="F1478" s="29">
        <v>46320</v>
      </c>
      <c r="G1478" s="32" t="str">
        <f t="shared" si="138"/>
        <v>dom</v>
      </c>
      <c r="H1478" s="31" t="str">
        <f>IF($L1478=0,"",_xlfn.MINIFS(Dados!$Q:$Q,Dados!$A:$A,$A1478,Dados!$S:$S,$F1478))</f>
        <v/>
      </c>
      <c r="I1478" s="31" t="str">
        <f>IF($H1478="","",_xlfn.MAXIFS(Dados!$R:$R,Dados!$A:$A,$A1478,Dados!$S:$S,$F1478))</f>
        <v/>
      </c>
      <c r="J1478" s="32" t="str">
        <f>IF($D1478&lt;&gt;"Folguista","",IFERROR(INDEX(Parâmetros!$D$52:$G$52,1,MIN(4,MAX(1,$W1478))),""))</f>
        <v/>
      </c>
      <c r="K1478" s="32" t="str">
        <f>IF(OR($AC1478&lt;&gt;"",$Y1478="Folga",$Y1478="Folga trabalhada",$Y1478="Férias (cadastro)",$Y1478="Férias / afastamento",$Y1478="Indeterminado (início da série)"),"",IF(OR($D1478="6x1",$D1478="FF 6x1"),IF(OR(WEEKDAY($F1478,2)=6,WEEKDAY($F1478,2)=7),"6x1 sáb/dom","6x1"),IF($D1478="5x2","5x2",IF($H1478="",IF($D1478="Folguista",$J1478,$E1478),IF(OR($H1478&gt;=Parâmetros!$E$18,$H1478&lt;Parâmetros!$E$19),"C",IF($H1478&lt;Parâmetros!$E$20,"A","B"))))))</f>
        <v>B</v>
      </c>
      <c r="L1478" s="30">
        <f>SUMIFS(Dados!$E:$E,Dados!$A:$A,$A1478,Dados!$S:$S,$F1478)</f>
        <v>0</v>
      </c>
      <c r="M1478" s="30">
        <f>IFERROR(INDEX(Parâmetros!$E$6:$E$11,MATCH($K1478,Parâmetros!$A$6:$A$11,0)),"")</f>
        <v>7.67</v>
      </c>
      <c r="N1478" s="33">
        <f t="shared" si="139"/>
        <v>0</v>
      </c>
      <c r="O1478" s="33">
        <f>Parâmetros!$E$13</f>
        <v>0.8</v>
      </c>
      <c r="P1478" s="32" t="str">
        <f>IF(OR($M1478="",$F1478&gt;Parâmetros!$E$14),"Não","Sim")</f>
        <v>Não</v>
      </c>
      <c r="Q1478" s="32" t="str">
        <f t="shared" si="140"/>
        <v/>
      </c>
      <c r="R1478" s="32" t="str">
        <f t="shared" si="141"/>
        <v/>
      </c>
      <c r="S1478" s="30" t="str">
        <f t="shared" si="142"/>
        <v/>
      </c>
      <c r="T1478" s="32" t="str">
        <f>IF($Q1478&lt;&gt;"Sim","",IF($N1478&gt;Parâmetros!$E$15,"Sim","Não"))</f>
        <v/>
      </c>
      <c r="U1478" s="17" t="str">
        <f t="shared" si="143"/>
        <v>Fora da apuração</v>
      </c>
      <c r="V1478" s="17" t="str">
        <f>IF($AC1478&lt;&gt;"",IF($L1478&gt;0,"ATENÇÃO · apontou em dia de "&amp;LOWER($AC1478)&amp;" cadastrado","Exceção cadastrada · "&amp;$AC1478)&amp;IF($AD1478="",""," · "&amp;$AD1478),IF($E1478="Férias",IF($L1478&gt;0,"ATENÇÃO · apontou estando de férias no cadastro","Férias no cadastro"),IF($Y1478="Férias / afastamento","Afastamento · "&amp;($Z1478+$AA1478-1)&amp;" dias seguidos sem apontamento",IF($Y1478="Folga trabalhada","ATENÇÃO · apontou em dia de folga da escala 5x2",IF($Y1478="Folga",IF(AND($D1478="5x2",OR(WEEKDAY($F1478,2)=6,WEEKDAY($F1478,2)=7)),"Folga de fim de semana da escala 5x2",IF(AND(OR($D1478="6x1",$D1478="FF 6x1"),WEEKDAY($F1478,2)=6,FALSE()),"Folga de fim de semana · apontou no domingo anterior",IF(AND(OR($D1478="6x1",$D1478="FF 6x1"),WEEKDAY($F1478,2)=7,AND($A1478=$A1477,$L1477&gt;0)),"Folga de fim de semana · apontou no sábado",IF(AND(OR($D1478="6x1",$D1478="FF 6x1"),OR(WEEKDAY($F1478,2)=6,WEEKDAY($F1478,2)=7)),"Folga de fim de semana · sem apontamento no sábado nem no domingo","Folga prevista pelo ciclo")))),IF($Y1478="Indeterminado (início da série)","Sem histórico anterior — informe o dia do ciclo no Cadastro",IF($Y1478="Falta de registro",IF(OR(OR($D1478="6x1",$D1478="FF 6x1"),$D1478="5x2"),"FALTA DE REGISTRO · dia útil da escala "&amp;$E1478,"FALTA DE REGISTRO · dia "&amp;$W1478&amp;" de "&amp;IFERROR(INDEX(Parâmetros!$B$39:$B$48,MATCH($E1478,Parâmetros!$A$39:$A$48,0)),99)&amp;" do ciclo"),IF(OR($D1478="6x1",$D1478="FF 6x1"),IF(OR(AND(WEEKDAY($F1478,2)=6,AND($A1478=$A1479,$L1479&gt;0)),AND(WEEKDAY($F1478,2)=7,AND($A1478=$A1477,$L1477&gt;0))),"ATENÇÃO · apontou sábado e domingo no mesmo fim de semana",IF(OR(WEEKDAY($F1478,2)=6,WEEKDAY($F1478,2)=7),"Jornada de fim de semana do 6x1",IF(OR($H1478&gt;=Parâmetros!$E$20,$H1478&lt;Parâmetros!$E$19),"ATENÇÃO · 6x1 apontou fora do horário diurno","Jornada fixa do 6x1"))),IF($D1478="5x2","Jornada fixa do 5x2",IF($D1478="Folguista",IF($J1478=$K1478,"Evidência confirma sequência","DIVERGE · sequência "&amp;$J1478&amp;" × evidência "&amp;$K1478),IF($K1478=$E1478,"Evidência confirma cadastro","DIVERGE · cadastro "&amp;$E1478&amp;" × evidência "&amp;$K1478)))))))))))</f>
        <v>FALTA DE REGISTRO · dia 1 de 5 do ciclo</v>
      </c>
      <c r="W1478" s="34">
        <f>IF(OR(OR($D1478="6x1",$D1478="FF 6x1"),$D1478="5x2"),"",IF($AB1478&lt;&gt;$AB1477,IF(IFERROR(INDEX(Cadastro!$F$5:$F$243,$AB1478),"")="",IF($L1478&gt;0,1,0),IF(IFERROR(INDEX(Cadastro!$F$5:$F$243,$AB1478),"")&lt;=IFERROR(INDEX(Parâmetros!$B$39:$B$48,MATCH($E1478,Parâmetros!$A$39:$A$48,0)),99),IFERROR(INDEX(Cadastro!$F$5:$F$243,$AB1478),""),0)),IF($L1478&gt;0,IF(N($X1477)&gt;0,1,N($W1477)+1),IF(AND($L1478=0,OR(N($W1477)&gt;=IFERROR(INDEX(Parâmetros!$B$39:$B$48,MATCH($E1478,Parâmetros!$A$39:$A$48,0)),99),AND(N($X1477)&gt;0,N($X1477)&lt;IFERROR(INDEX(Parâmetros!$C$39:$C$48,MATCH($E1478,Parâmetros!$A$39:$A$48,0)),0)))),0,N($W1477)+1))))</f>
        <v>1</v>
      </c>
      <c r="X1478" s="34">
        <f>IF(OR(OR($D1478="6x1",$D1478="FF 6x1"),$D1478="5x2"),"",IF($AB1478&lt;&gt;$AB1477,IF(IFERROR(INDEX(Cadastro!$F$5:$F$243,$AB1478),"")="",0,IF(IFERROR(INDEX(Cadastro!$F$5:$F$243,$AB1478),"")&gt;IFERROR(INDEX(Parâmetros!$B$39:$B$48,MATCH($E1478,Parâmetros!$A$39:$A$48,0)),99),IFERROR(INDEX(Cadastro!$F$5:$F$243,$AB1478),"")-IFERROR(INDEX(Parâmetros!$B$39:$B$48,MATCH($E1478,Parâmetros!$A$39:$A$48,0)),99),0)),IF(AND($L1478=0,OR(N($W1477)&gt;=IFERROR(INDEX(Parâmetros!$B$39:$B$48,MATCH($E1478,Parâmetros!$A$39:$A$48,0)),99),AND(N($X1477)&gt;0,N($X1477)&lt;IFERROR(INDEX(Parâmetros!$C$39:$C$48,MATCH($E1478,Parâmetros!$A$39:$A$48,0)),0)))),N($X1477)+1,0)))</f>
        <v>0</v>
      </c>
      <c r="Y1478" t="str">
        <f>IF($AC1478&lt;&gt;"",IF($L1478&gt;0,$AC1478&amp;" · com apontamento",$AC1478),IF($E1478="Férias",IF($L1478&gt;0,"Férias · com apontamento","Férias (cadastro)"),IF(($Z1478+$AA1478-1)&gt;Parâmetros!$E$16,"Férias / afastamento",IF(AND($D1478="5x2",OR(WEEKDAY($F1478,2)=6,WEEKDAY($F1478,2)=7)),IF($L1478&gt;0,"Folga trabalhada","Folga"),IF($L1478&gt;0,"Trabalhado",IF(OR(OR($D1478="6x1",$D1478="FF 6x1"),$D1478="5x2"),IF(AND(OR($D1478="6x1",$D1478="FF 6x1"),OR(WEEKDAY($F1478,2)=6,WEEKDAY($F1478,2)=7)),"Folga","Falta de registro"),IF(AND($AB1478&lt;&gt;$AB1477,IFERROR(INDEX(Cadastro!$F$5:$F$243,$AB1478),"")=""),"Indeterminado (início da série)",IF($X1478&gt;0,"Folga","Falta de registro"))))))))</f>
        <v>Falta de registro</v>
      </c>
      <c r="Z1478" s="34">
        <f>IF(OR($L1478&gt;0,$F1478&gt;Parâmetros!$E$14),0,IF($A1478&lt;&gt;$A1477,1,N($Z1477)+1))</f>
        <v>0</v>
      </c>
      <c r="AA1478" s="34">
        <f>IF(OR($L1478&gt;0,$F1478&gt;Parâmetros!$E$14),0,IF(OR($A1478&lt;&gt;$A1479,$F1479&gt;Parâmetros!$E$14),1,N($AA1479)+1))</f>
        <v>0</v>
      </c>
      <c r="AB1478" s="31">
        <f>IFERROR(MATCH($A1478&amp;"|"&amp;TEXT(_xlfn.MAXIFS(Cadastro!$E$5:$E$243,Cadastro!$A$5:$A$243,$A1478,Cadastro!$E$5:$E$243,"&lt;="&amp;$F1478),"yyyymmdd"),Cadastro!$I$5:$I$243,0),"")</f>
        <v>184</v>
      </c>
      <c r="AC1478" t="str">
        <f>IFERROR(_xlfn.SINGLE(INDEX(Exceções!$D$5:$D$203,MATCH($A1478&amp;"|"&amp;$F1478,Exceções!$F$5:$F$203,0))),"")</f>
        <v/>
      </c>
      <c r="AD1478" t="str">
        <f>IF($AC1478="","",IFERROR(_xlfn.SINGLE(INDEX(Exceções!$E$5:$E$203,MATCH($A1478&amp;"|"&amp;$F1478,Exceções!$F$5:$F$203,0))),""))</f>
        <v/>
      </c>
    </row>
    <row r="1479" spans="1:30" ht="15" hidden="1" customHeight="1" x14ac:dyDescent="0.25">
      <c r="A1479" s="31">
        <v>55179</v>
      </c>
      <c r="B1479" s="17" t="s">
        <v>35</v>
      </c>
      <c r="C1479" s="17" t="str">
        <f>IFERROR(INDEX(Cadastro!$C$5:$C$243,$AB1479),"NÃO INFORMADO")</f>
        <v>ELE</v>
      </c>
      <c r="D1479" s="17" t="str">
        <f>IFERROR(INDEX(Cadastro!$D$5:$D$243,$AB1479),"")</f>
        <v>B</v>
      </c>
      <c r="E1479" s="17" t="str">
        <f>IFERROR(INDEX(Cadastro!$G$5:$G$243,$AB1479),"")</f>
        <v>B</v>
      </c>
      <c r="F1479" s="29">
        <v>46321</v>
      </c>
      <c r="G1479" s="32" t="str">
        <f t="shared" si="138"/>
        <v>seg</v>
      </c>
      <c r="H1479" s="31" t="str">
        <f>IF($L1479=0,"",_xlfn.MINIFS(Dados!$Q:$Q,Dados!$A:$A,$A1479,Dados!$S:$S,$F1479))</f>
        <v/>
      </c>
      <c r="I1479" s="31" t="str">
        <f>IF($H1479="","",_xlfn.MAXIFS(Dados!$R:$R,Dados!$A:$A,$A1479,Dados!$S:$S,$F1479))</f>
        <v/>
      </c>
      <c r="J1479" s="32" t="str">
        <f>IF($D1479&lt;&gt;"Folguista","",IFERROR(INDEX(Parâmetros!$D$52:$G$52,1,MIN(4,MAX(1,$W1479))),""))</f>
        <v/>
      </c>
      <c r="K1479" s="32" t="str">
        <f>IF(OR($AC1479&lt;&gt;"",$Y1479="Folga",$Y1479="Folga trabalhada",$Y1479="Férias (cadastro)",$Y1479="Férias / afastamento",$Y1479="Indeterminado (início da série)"),"",IF(OR($D1479="6x1",$D1479="FF 6x1"),IF(OR(WEEKDAY($F1479,2)=6,WEEKDAY($F1479,2)=7),"6x1 sáb/dom","6x1"),IF($D1479="5x2","5x2",IF($H1479="",IF($D1479="Folguista",$J1479,$E1479),IF(OR($H1479&gt;=Parâmetros!$E$18,$H1479&lt;Parâmetros!$E$19),"C",IF($H1479&lt;Parâmetros!$E$20,"A","B"))))))</f>
        <v>B</v>
      </c>
      <c r="L1479" s="30">
        <f>SUMIFS(Dados!$E:$E,Dados!$A:$A,$A1479,Dados!$S:$S,$F1479)</f>
        <v>0</v>
      </c>
      <c r="M1479" s="30">
        <f>IFERROR(INDEX(Parâmetros!$E$6:$E$11,MATCH($K1479,Parâmetros!$A$6:$A$11,0)),"")</f>
        <v>7.67</v>
      </c>
      <c r="N1479" s="33">
        <f t="shared" si="139"/>
        <v>0</v>
      </c>
      <c r="O1479" s="33">
        <f>Parâmetros!$E$13</f>
        <v>0.8</v>
      </c>
      <c r="P1479" s="32" t="str">
        <f>IF(OR($M1479="",$F1479&gt;Parâmetros!$E$14),"Não","Sim")</f>
        <v>Não</v>
      </c>
      <c r="Q1479" s="32" t="str">
        <f t="shared" si="140"/>
        <v/>
      </c>
      <c r="R1479" s="32" t="str">
        <f t="shared" si="141"/>
        <v/>
      </c>
      <c r="S1479" s="30" t="str">
        <f t="shared" si="142"/>
        <v/>
      </c>
      <c r="T1479" s="32" t="str">
        <f>IF($Q1479&lt;&gt;"Sim","",IF($N1479&gt;Parâmetros!$E$15,"Sim","Não"))</f>
        <v/>
      </c>
      <c r="U1479" s="17" t="str">
        <f t="shared" si="143"/>
        <v>Fora da apuração</v>
      </c>
      <c r="V1479" s="17" t="str">
        <f>IF($AC1479&lt;&gt;"",IF($L1479&gt;0,"ATENÇÃO · apontou em dia de "&amp;LOWER($AC1479)&amp;" cadastrado","Exceção cadastrada · "&amp;$AC1479)&amp;IF($AD1479="",""," · "&amp;$AD1479),IF($E1479="Férias",IF($L1479&gt;0,"ATENÇÃO · apontou estando de férias no cadastro","Férias no cadastro"),IF($Y1479="Férias / afastamento","Afastamento · "&amp;($Z1479+$AA1479-1)&amp;" dias seguidos sem apontamento",IF($Y1479="Folga trabalhada","ATENÇÃO · apontou em dia de folga da escala 5x2",IF($Y1479="Folga",IF(AND($D1479="5x2",OR(WEEKDAY($F1479,2)=6,WEEKDAY($F1479,2)=7)),"Folga de fim de semana da escala 5x2",IF(AND(OR($D1479="6x1",$D1479="FF 6x1"),WEEKDAY($F1479,2)=6,FALSE()),"Folga de fim de semana · apontou no domingo anterior",IF(AND(OR($D1479="6x1",$D1479="FF 6x1"),WEEKDAY($F1479,2)=7,AND($A1479=$A1478,$L1478&gt;0)),"Folga de fim de semana · apontou no sábado",IF(AND(OR($D1479="6x1",$D1479="FF 6x1"),OR(WEEKDAY($F1479,2)=6,WEEKDAY($F1479,2)=7)),"Folga de fim de semana · sem apontamento no sábado nem no domingo","Folga prevista pelo ciclo")))),IF($Y1479="Indeterminado (início da série)","Sem histórico anterior — informe o dia do ciclo no Cadastro",IF($Y1479="Falta de registro",IF(OR(OR($D1479="6x1",$D1479="FF 6x1"),$D1479="5x2"),"FALTA DE REGISTRO · dia útil da escala "&amp;$E1479,"FALTA DE REGISTRO · dia "&amp;$W1479&amp;" de "&amp;IFERROR(INDEX(Parâmetros!$B$39:$B$48,MATCH($E1479,Parâmetros!$A$39:$A$48,0)),99)&amp;" do ciclo"),IF(OR($D1479="6x1",$D1479="FF 6x1"),IF(OR(AND(WEEKDAY($F1479,2)=6,AND($A1479=$A1480,$L1480&gt;0)),AND(WEEKDAY($F1479,2)=7,AND($A1479=$A1478,$L1478&gt;0))),"ATENÇÃO · apontou sábado e domingo no mesmo fim de semana",IF(OR(WEEKDAY($F1479,2)=6,WEEKDAY($F1479,2)=7),"Jornada de fim de semana do 6x1",IF(OR($H1479&gt;=Parâmetros!$E$20,$H1479&lt;Parâmetros!$E$19),"ATENÇÃO · 6x1 apontou fora do horário diurno","Jornada fixa do 6x1"))),IF($D1479="5x2","Jornada fixa do 5x2",IF($D1479="Folguista",IF($J1479=$K1479,"Evidência confirma sequência","DIVERGE · sequência "&amp;$J1479&amp;" × evidência "&amp;$K1479),IF($K1479=$E1479,"Evidência confirma cadastro","DIVERGE · cadastro "&amp;$E1479&amp;" × evidência "&amp;$K1479)))))))))))</f>
        <v>FALTA DE REGISTRO · dia 2 de 5 do ciclo</v>
      </c>
      <c r="W1479" s="34">
        <f>IF(OR(OR($D1479="6x1",$D1479="FF 6x1"),$D1479="5x2"),"",IF($AB1479&lt;&gt;$AB1478,IF(IFERROR(INDEX(Cadastro!$F$5:$F$243,$AB1479),"")="",IF($L1479&gt;0,1,0),IF(IFERROR(INDEX(Cadastro!$F$5:$F$243,$AB1479),"")&lt;=IFERROR(INDEX(Parâmetros!$B$39:$B$48,MATCH($E1479,Parâmetros!$A$39:$A$48,0)),99),IFERROR(INDEX(Cadastro!$F$5:$F$243,$AB1479),""),0)),IF($L1479&gt;0,IF(N($X1478)&gt;0,1,N($W1478)+1),IF(AND($L1479=0,OR(N($W1478)&gt;=IFERROR(INDEX(Parâmetros!$B$39:$B$48,MATCH($E1479,Parâmetros!$A$39:$A$48,0)),99),AND(N($X1478)&gt;0,N($X1478)&lt;IFERROR(INDEX(Parâmetros!$C$39:$C$48,MATCH($E1479,Parâmetros!$A$39:$A$48,0)),0)))),0,N($W1478)+1))))</f>
        <v>2</v>
      </c>
      <c r="X1479" s="34">
        <f>IF(OR(OR($D1479="6x1",$D1479="FF 6x1"),$D1479="5x2"),"",IF($AB1479&lt;&gt;$AB1478,IF(IFERROR(INDEX(Cadastro!$F$5:$F$243,$AB1479),"")="",0,IF(IFERROR(INDEX(Cadastro!$F$5:$F$243,$AB1479),"")&gt;IFERROR(INDEX(Parâmetros!$B$39:$B$48,MATCH($E1479,Parâmetros!$A$39:$A$48,0)),99),IFERROR(INDEX(Cadastro!$F$5:$F$243,$AB1479),"")-IFERROR(INDEX(Parâmetros!$B$39:$B$48,MATCH($E1479,Parâmetros!$A$39:$A$48,0)),99),0)),IF(AND($L1479=0,OR(N($W1478)&gt;=IFERROR(INDEX(Parâmetros!$B$39:$B$48,MATCH($E1479,Parâmetros!$A$39:$A$48,0)),99),AND(N($X1478)&gt;0,N($X1478)&lt;IFERROR(INDEX(Parâmetros!$C$39:$C$48,MATCH($E1479,Parâmetros!$A$39:$A$48,0)),0)))),N($X1478)+1,0)))</f>
        <v>0</v>
      </c>
      <c r="Y1479" t="str">
        <f>IF($AC1479&lt;&gt;"",IF($L1479&gt;0,$AC1479&amp;" · com apontamento",$AC1479),IF($E1479="Férias",IF($L1479&gt;0,"Férias · com apontamento","Férias (cadastro)"),IF(($Z1479+$AA1479-1)&gt;Parâmetros!$E$16,"Férias / afastamento",IF(AND($D1479="5x2",OR(WEEKDAY($F1479,2)=6,WEEKDAY($F1479,2)=7)),IF($L1479&gt;0,"Folga trabalhada","Folga"),IF($L1479&gt;0,"Trabalhado",IF(OR(OR($D1479="6x1",$D1479="FF 6x1"),$D1479="5x2"),IF(AND(OR($D1479="6x1",$D1479="FF 6x1"),OR(WEEKDAY($F1479,2)=6,WEEKDAY($F1479,2)=7)),"Folga","Falta de registro"),IF(AND($AB1479&lt;&gt;$AB1478,IFERROR(INDEX(Cadastro!$F$5:$F$243,$AB1479),"")=""),"Indeterminado (início da série)",IF($X1479&gt;0,"Folga","Falta de registro"))))))))</f>
        <v>Falta de registro</v>
      </c>
      <c r="Z1479" s="34">
        <f>IF(OR($L1479&gt;0,$F1479&gt;Parâmetros!$E$14),0,IF($A1479&lt;&gt;$A1478,1,N($Z1478)+1))</f>
        <v>0</v>
      </c>
      <c r="AA1479" s="34">
        <f>IF(OR($L1479&gt;0,$F1479&gt;Parâmetros!$E$14),0,IF(OR($A1479&lt;&gt;$A1480,$F1480&gt;Parâmetros!$E$14),1,N($AA1480)+1))</f>
        <v>0</v>
      </c>
      <c r="AB1479" s="31">
        <f>IFERROR(MATCH($A1479&amp;"|"&amp;TEXT(_xlfn.MAXIFS(Cadastro!$E$5:$E$243,Cadastro!$A$5:$A$243,$A1479,Cadastro!$E$5:$E$243,"&lt;="&amp;$F1479),"yyyymmdd"),Cadastro!$I$5:$I$243,0),"")</f>
        <v>184</v>
      </c>
      <c r="AC1479" t="str">
        <f>IFERROR(_xlfn.SINGLE(INDEX(Exceções!$D$5:$D$203,MATCH($A1479&amp;"|"&amp;$F1479,Exceções!$F$5:$F$203,0))),"")</f>
        <v/>
      </c>
      <c r="AD1479" t="str">
        <f>IF($AC1479="","",IFERROR(_xlfn.SINGLE(INDEX(Exceções!$E$5:$E$203,MATCH($A1479&amp;"|"&amp;$F1479,Exceções!$F$5:$F$203,0))),""))</f>
        <v/>
      </c>
    </row>
    <row r="1480" spans="1:30" ht="15" hidden="1" customHeight="1" x14ac:dyDescent="0.25">
      <c r="A1480" s="31">
        <v>55179</v>
      </c>
      <c r="B1480" s="17" t="s">
        <v>35</v>
      </c>
      <c r="C1480" s="17" t="str">
        <f>IFERROR(INDEX(Cadastro!$C$5:$C$243,$AB1480),"NÃO INFORMADO")</f>
        <v>ELE</v>
      </c>
      <c r="D1480" s="17" t="str">
        <f>IFERROR(INDEX(Cadastro!$D$5:$D$243,$AB1480),"")</f>
        <v>B</v>
      </c>
      <c r="E1480" s="17" t="str">
        <f>IFERROR(INDEX(Cadastro!$G$5:$G$243,$AB1480),"")</f>
        <v>B</v>
      </c>
      <c r="F1480" s="29">
        <v>46322</v>
      </c>
      <c r="G1480" s="32" t="str">
        <f t="shared" si="138"/>
        <v>ter</v>
      </c>
      <c r="H1480" s="31" t="str">
        <f>IF($L1480=0,"",_xlfn.MINIFS(Dados!$Q:$Q,Dados!$A:$A,$A1480,Dados!$S:$S,$F1480))</f>
        <v/>
      </c>
      <c r="I1480" s="31" t="str">
        <f>IF($H1480="","",_xlfn.MAXIFS(Dados!$R:$R,Dados!$A:$A,$A1480,Dados!$S:$S,$F1480))</f>
        <v/>
      </c>
      <c r="J1480" s="32" t="str">
        <f>IF($D1480&lt;&gt;"Folguista","",IFERROR(INDEX(Parâmetros!$D$52:$G$52,1,MIN(4,MAX(1,$W1480))),""))</f>
        <v/>
      </c>
      <c r="K1480" s="32" t="str">
        <f>IF(OR($AC1480&lt;&gt;"",$Y1480="Folga",$Y1480="Folga trabalhada",$Y1480="Férias (cadastro)",$Y1480="Férias / afastamento",$Y1480="Indeterminado (início da série)"),"",IF(OR($D1480="6x1",$D1480="FF 6x1"),IF(OR(WEEKDAY($F1480,2)=6,WEEKDAY($F1480,2)=7),"6x1 sáb/dom","6x1"),IF($D1480="5x2","5x2",IF($H1480="",IF($D1480="Folguista",$J1480,$E1480),IF(OR($H1480&gt;=Parâmetros!$E$18,$H1480&lt;Parâmetros!$E$19),"C",IF($H1480&lt;Parâmetros!$E$20,"A","B"))))))</f>
        <v>B</v>
      </c>
      <c r="L1480" s="30">
        <f>SUMIFS(Dados!$E:$E,Dados!$A:$A,$A1480,Dados!$S:$S,$F1480)</f>
        <v>0</v>
      </c>
      <c r="M1480" s="30">
        <f>IFERROR(INDEX(Parâmetros!$E$6:$E$11,MATCH($K1480,Parâmetros!$A$6:$A$11,0)),"")</f>
        <v>7.67</v>
      </c>
      <c r="N1480" s="33">
        <f t="shared" si="139"/>
        <v>0</v>
      </c>
      <c r="O1480" s="33">
        <f>Parâmetros!$E$13</f>
        <v>0.8</v>
      </c>
      <c r="P1480" s="32" t="str">
        <f>IF(OR($M1480="",$F1480&gt;Parâmetros!$E$14),"Não","Sim")</f>
        <v>Não</v>
      </c>
      <c r="Q1480" s="32" t="str">
        <f t="shared" si="140"/>
        <v/>
      </c>
      <c r="R1480" s="32" t="str">
        <f t="shared" si="141"/>
        <v/>
      </c>
      <c r="S1480" s="30" t="str">
        <f t="shared" si="142"/>
        <v/>
      </c>
      <c r="T1480" s="32" t="str">
        <f>IF($Q1480&lt;&gt;"Sim","",IF($N1480&gt;Parâmetros!$E$15,"Sim","Não"))</f>
        <v/>
      </c>
      <c r="U1480" s="17" t="str">
        <f t="shared" si="143"/>
        <v>Fora da apuração</v>
      </c>
      <c r="V1480" s="17" t="str">
        <f>IF($AC1480&lt;&gt;"",IF($L1480&gt;0,"ATENÇÃO · apontou em dia de "&amp;LOWER($AC1480)&amp;" cadastrado","Exceção cadastrada · "&amp;$AC1480)&amp;IF($AD1480="",""," · "&amp;$AD1480),IF($E1480="Férias",IF($L1480&gt;0,"ATENÇÃO · apontou estando de férias no cadastro","Férias no cadastro"),IF($Y1480="Férias / afastamento","Afastamento · "&amp;($Z1480+$AA1480-1)&amp;" dias seguidos sem apontamento",IF($Y1480="Folga trabalhada","ATENÇÃO · apontou em dia de folga da escala 5x2",IF($Y1480="Folga",IF(AND($D1480="5x2",OR(WEEKDAY($F1480,2)=6,WEEKDAY($F1480,2)=7)),"Folga de fim de semana da escala 5x2",IF(AND(OR($D1480="6x1",$D1480="FF 6x1"),WEEKDAY($F1480,2)=6,FALSE()),"Folga de fim de semana · apontou no domingo anterior",IF(AND(OR($D1480="6x1",$D1480="FF 6x1"),WEEKDAY($F1480,2)=7,AND($A1480=$A1479,$L1479&gt;0)),"Folga de fim de semana · apontou no sábado",IF(AND(OR($D1480="6x1",$D1480="FF 6x1"),OR(WEEKDAY($F1480,2)=6,WEEKDAY($F1480,2)=7)),"Folga de fim de semana · sem apontamento no sábado nem no domingo","Folga prevista pelo ciclo")))),IF($Y1480="Indeterminado (início da série)","Sem histórico anterior — informe o dia do ciclo no Cadastro",IF($Y1480="Falta de registro",IF(OR(OR($D1480="6x1",$D1480="FF 6x1"),$D1480="5x2"),"FALTA DE REGISTRO · dia útil da escala "&amp;$E1480,"FALTA DE REGISTRO · dia "&amp;$W1480&amp;" de "&amp;IFERROR(INDEX(Parâmetros!$B$39:$B$48,MATCH($E1480,Parâmetros!$A$39:$A$48,0)),99)&amp;" do ciclo"),IF(OR($D1480="6x1",$D1480="FF 6x1"),IF(OR(AND(WEEKDAY($F1480,2)=6,AND($A1480=$A1481,$L1481&gt;0)),AND(WEEKDAY($F1480,2)=7,AND($A1480=$A1479,$L1479&gt;0))),"ATENÇÃO · apontou sábado e domingo no mesmo fim de semana",IF(OR(WEEKDAY($F1480,2)=6,WEEKDAY($F1480,2)=7),"Jornada de fim de semana do 6x1",IF(OR($H1480&gt;=Parâmetros!$E$20,$H1480&lt;Parâmetros!$E$19),"ATENÇÃO · 6x1 apontou fora do horário diurno","Jornada fixa do 6x1"))),IF($D1480="5x2","Jornada fixa do 5x2",IF($D1480="Folguista",IF($J1480=$K1480,"Evidência confirma sequência","DIVERGE · sequência "&amp;$J1480&amp;" × evidência "&amp;$K1480),IF($K1480=$E1480,"Evidência confirma cadastro","DIVERGE · cadastro "&amp;$E1480&amp;" × evidência "&amp;$K1480)))))))))))</f>
        <v>FALTA DE REGISTRO · dia 3 de 5 do ciclo</v>
      </c>
      <c r="W1480" s="34">
        <f>IF(OR(OR($D1480="6x1",$D1480="FF 6x1"),$D1480="5x2"),"",IF($AB1480&lt;&gt;$AB1479,IF(IFERROR(INDEX(Cadastro!$F$5:$F$243,$AB1480),"")="",IF($L1480&gt;0,1,0),IF(IFERROR(INDEX(Cadastro!$F$5:$F$243,$AB1480),"")&lt;=IFERROR(INDEX(Parâmetros!$B$39:$B$48,MATCH($E1480,Parâmetros!$A$39:$A$48,0)),99),IFERROR(INDEX(Cadastro!$F$5:$F$243,$AB1480),""),0)),IF($L1480&gt;0,IF(N($X1479)&gt;0,1,N($W1479)+1),IF(AND($L1480=0,OR(N($W1479)&gt;=IFERROR(INDEX(Parâmetros!$B$39:$B$48,MATCH($E1480,Parâmetros!$A$39:$A$48,0)),99),AND(N($X1479)&gt;0,N($X1479)&lt;IFERROR(INDEX(Parâmetros!$C$39:$C$48,MATCH($E1480,Parâmetros!$A$39:$A$48,0)),0)))),0,N($W1479)+1))))</f>
        <v>3</v>
      </c>
      <c r="X1480" s="34">
        <f>IF(OR(OR($D1480="6x1",$D1480="FF 6x1"),$D1480="5x2"),"",IF($AB1480&lt;&gt;$AB1479,IF(IFERROR(INDEX(Cadastro!$F$5:$F$243,$AB1480),"")="",0,IF(IFERROR(INDEX(Cadastro!$F$5:$F$243,$AB1480),"")&gt;IFERROR(INDEX(Parâmetros!$B$39:$B$48,MATCH($E1480,Parâmetros!$A$39:$A$48,0)),99),IFERROR(INDEX(Cadastro!$F$5:$F$243,$AB1480),"")-IFERROR(INDEX(Parâmetros!$B$39:$B$48,MATCH($E1480,Parâmetros!$A$39:$A$48,0)),99),0)),IF(AND($L1480=0,OR(N($W1479)&gt;=IFERROR(INDEX(Parâmetros!$B$39:$B$48,MATCH($E1480,Parâmetros!$A$39:$A$48,0)),99),AND(N($X1479)&gt;0,N($X1479)&lt;IFERROR(INDEX(Parâmetros!$C$39:$C$48,MATCH($E1480,Parâmetros!$A$39:$A$48,0)),0)))),N($X1479)+1,0)))</f>
        <v>0</v>
      </c>
      <c r="Y1480" t="str">
        <f>IF($AC1480&lt;&gt;"",IF($L1480&gt;0,$AC1480&amp;" · com apontamento",$AC1480),IF($E1480="Férias",IF($L1480&gt;0,"Férias · com apontamento","Férias (cadastro)"),IF(($Z1480+$AA1480-1)&gt;Parâmetros!$E$16,"Férias / afastamento",IF(AND($D1480="5x2",OR(WEEKDAY($F1480,2)=6,WEEKDAY($F1480,2)=7)),IF($L1480&gt;0,"Folga trabalhada","Folga"),IF($L1480&gt;0,"Trabalhado",IF(OR(OR($D1480="6x1",$D1480="FF 6x1"),$D1480="5x2"),IF(AND(OR($D1480="6x1",$D1480="FF 6x1"),OR(WEEKDAY($F1480,2)=6,WEEKDAY($F1480,2)=7)),"Folga","Falta de registro"),IF(AND($AB1480&lt;&gt;$AB1479,IFERROR(INDEX(Cadastro!$F$5:$F$243,$AB1480),"")=""),"Indeterminado (início da série)",IF($X1480&gt;0,"Folga","Falta de registro"))))))))</f>
        <v>Falta de registro</v>
      </c>
      <c r="Z1480" s="34">
        <f>IF(OR($L1480&gt;0,$F1480&gt;Parâmetros!$E$14),0,IF($A1480&lt;&gt;$A1479,1,N($Z1479)+1))</f>
        <v>0</v>
      </c>
      <c r="AA1480" s="34">
        <f>IF(OR($L1480&gt;0,$F1480&gt;Parâmetros!$E$14),0,IF(OR($A1480&lt;&gt;$A1481,$F1481&gt;Parâmetros!$E$14),1,N($AA1481)+1))</f>
        <v>0</v>
      </c>
      <c r="AB1480" s="31">
        <f>IFERROR(MATCH($A1480&amp;"|"&amp;TEXT(_xlfn.MAXIFS(Cadastro!$E$5:$E$243,Cadastro!$A$5:$A$243,$A1480,Cadastro!$E$5:$E$243,"&lt;="&amp;$F1480),"yyyymmdd"),Cadastro!$I$5:$I$243,0),"")</f>
        <v>184</v>
      </c>
      <c r="AC1480" t="str">
        <f>IFERROR(_xlfn.SINGLE(INDEX(Exceções!$D$5:$D$203,MATCH($A1480&amp;"|"&amp;$F1480,Exceções!$F$5:$F$203,0))),"")</f>
        <v/>
      </c>
      <c r="AD1480" t="str">
        <f>IF($AC1480="","",IFERROR(_xlfn.SINGLE(INDEX(Exceções!$E$5:$E$203,MATCH($A1480&amp;"|"&amp;$F1480,Exceções!$F$5:$F$203,0))),""))</f>
        <v/>
      </c>
    </row>
    <row r="1481" spans="1:30" ht="15" hidden="1" customHeight="1" x14ac:dyDescent="0.25">
      <c r="A1481" s="31">
        <v>55179</v>
      </c>
      <c r="B1481" s="17" t="s">
        <v>35</v>
      </c>
      <c r="C1481" s="17" t="str">
        <f>IFERROR(INDEX(Cadastro!$C$5:$C$243,$AB1481),"NÃO INFORMADO")</f>
        <v>ELE</v>
      </c>
      <c r="D1481" s="17" t="str">
        <f>IFERROR(INDEX(Cadastro!$D$5:$D$243,$AB1481),"")</f>
        <v>B</v>
      </c>
      <c r="E1481" s="17" t="str">
        <f>IFERROR(INDEX(Cadastro!$G$5:$G$243,$AB1481),"")</f>
        <v>B</v>
      </c>
      <c r="F1481" s="29">
        <v>46323</v>
      </c>
      <c r="G1481" s="32" t="str">
        <f t="shared" si="138"/>
        <v>qua</v>
      </c>
      <c r="H1481" s="31" t="str">
        <f>IF($L1481=0,"",_xlfn.MINIFS(Dados!$Q:$Q,Dados!$A:$A,$A1481,Dados!$S:$S,$F1481))</f>
        <v/>
      </c>
      <c r="I1481" s="31" t="str">
        <f>IF($H1481="","",_xlfn.MAXIFS(Dados!$R:$R,Dados!$A:$A,$A1481,Dados!$S:$S,$F1481))</f>
        <v/>
      </c>
      <c r="J1481" s="32" t="str">
        <f>IF($D1481&lt;&gt;"Folguista","",IFERROR(INDEX(Parâmetros!$D$52:$G$52,1,MIN(4,MAX(1,$W1481))),""))</f>
        <v/>
      </c>
      <c r="K1481" s="32" t="str">
        <f>IF(OR($AC1481&lt;&gt;"",$Y1481="Folga",$Y1481="Folga trabalhada",$Y1481="Férias (cadastro)",$Y1481="Férias / afastamento",$Y1481="Indeterminado (início da série)"),"",IF(OR($D1481="6x1",$D1481="FF 6x1"),IF(OR(WEEKDAY($F1481,2)=6,WEEKDAY($F1481,2)=7),"6x1 sáb/dom","6x1"),IF($D1481="5x2","5x2",IF($H1481="",IF($D1481="Folguista",$J1481,$E1481),IF(OR($H1481&gt;=Parâmetros!$E$18,$H1481&lt;Parâmetros!$E$19),"C",IF($H1481&lt;Parâmetros!$E$20,"A","B"))))))</f>
        <v>B</v>
      </c>
      <c r="L1481" s="30">
        <f>SUMIFS(Dados!$E:$E,Dados!$A:$A,$A1481,Dados!$S:$S,$F1481)</f>
        <v>0</v>
      </c>
      <c r="M1481" s="30">
        <f>IFERROR(INDEX(Parâmetros!$E$6:$E$11,MATCH($K1481,Parâmetros!$A$6:$A$11,0)),"")</f>
        <v>7.67</v>
      </c>
      <c r="N1481" s="33">
        <f t="shared" si="139"/>
        <v>0</v>
      </c>
      <c r="O1481" s="33">
        <f>Parâmetros!$E$13</f>
        <v>0.8</v>
      </c>
      <c r="P1481" s="32" t="str">
        <f>IF(OR($M1481="",$F1481&gt;Parâmetros!$E$14),"Não","Sim")</f>
        <v>Não</v>
      </c>
      <c r="Q1481" s="32" t="str">
        <f t="shared" si="140"/>
        <v/>
      </c>
      <c r="R1481" s="32" t="str">
        <f t="shared" si="141"/>
        <v/>
      </c>
      <c r="S1481" s="30" t="str">
        <f t="shared" si="142"/>
        <v/>
      </c>
      <c r="T1481" s="32" t="str">
        <f>IF($Q1481&lt;&gt;"Sim","",IF($N1481&gt;Parâmetros!$E$15,"Sim","Não"))</f>
        <v/>
      </c>
      <c r="U1481" s="17" t="str">
        <f t="shared" si="143"/>
        <v>Fora da apuração</v>
      </c>
      <c r="V1481" s="17" t="str">
        <f>IF($AC1481&lt;&gt;"",IF($L1481&gt;0,"ATENÇÃO · apontou em dia de "&amp;LOWER($AC1481)&amp;" cadastrado","Exceção cadastrada · "&amp;$AC1481)&amp;IF($AD1481="",""," · "&amp;$AD1481),IF($E1481="Férias",IF($L1481&gt;0,"ATENÇÃO · apontou estando de férias no cadastro","Férias no cadastro"),IF($Y1481="Férias / afastamento","Afastamento · "&amp;($Z1481+$AA1481-1)&amp;" dias seguidos sem apontamento",IF($Y1481="Folga trabalhada","ATENÇÃO · apontou em dia de folga da escala 5x2",IF($Y1481="Folga",IF(AND($D1481="5x2",OR(WEEKDAY($F1481,2)=6,WEEKDAY($F1481,2)=7)),"Folga de fim de semana da escala 5x2",IF(AND(OR($D1481="6x1",$D1481="FF 6x1"),WEEKDAY($F1481,2)=6,FALSE()),"Folga de fim de semana · apontou no domingo anterior",IF(AND(OR($D1481="6x1",$D1481="FF 6x1"),WEEKDAY($F1481,2)=7,AND($A1481=$A1480,$L1480&gt;0)),"Folga de fim de semana · apontou no sábado",IF(AND(OR($D1481="6x1",$D1481="FF 6x1"),OR(WEEKDAY($F1481,2)=6,WEEKDAY($F1481,2)=7)),"Folga de fim de semana · sem apontamento no sábado nem no domingo","Folga prevista pelo ciclo")))),IF($Y1481="Indeterminado (início da série)","Sem histórico anterior — informe o dia do ciclo no Cadastro",IF($Y1481="Falta de registro",IF(OR(OR($D1481="6x1",$D1481="FF 6x1"),$D1481="5x2"),"FALTA DE REGISTRO · dia útil da escala "&amp;$E1481,"FALTA DE REGISTRO · dia "&amp;$W1481&amp;" de "&amp;IFERROR(INDEX(Parâmetros!$B$39:$B$48,MATCH($E1481,Parâmetros!$A$39:$A$48,0)),99)&amp;" do ciclo"),IF(OR($D1481="6x1",$D1481="FF 6x1"),IF(OR(AND(WEEKDAY($F1481,2)=6,AND($A1481=$A1482,$L1482&gt;0)),AND(WEEKDAY($F1481,2)=7,AND($A1481=$A1480,$L1480&gt;0))),"ATENÇÃO · apontou sábado e domingo no mesmo fim de semana",IF(OR(WEEKDAY($F1481,2)=6,WEEKDAY($F1481,2)=7),"Jornada de fim de semana do 6x1",IF(OR($H1481&gt;=Parâmetros!$E$20,$H1481&lt;Parâmetros!$E$19),"ATENÇÃO · 6x1 apontou fora do horário diurno","Jornada fixa do 6x1"))),IF($D1481="5x2","Jornada fixa do 5x2",IF($D1481="Folguista",IF($J1481=$K1481,"Evidência confirma sequência","DIVERGE · sequência "&amp;$J1481&amp;" × evidência "&amp;$K1481),IF($K1481=$E1481,"Evidência confirma cadastro","DIVERGE · cadastro "&amp;$E1481&amp;" × evidência "&amp;$K1481)))))))))))</f>
        <v>FALTA DE REGISTRO · dia 4 de 5 do ciclo</v>
      </c>
      <c r="W1481" s="34">
        <f>IF(OR(OR($D1481="6x1",$D1481="FF 6x1"),$D1481="5x2"),"",IF($AB1481&lt;&gt;$AB1480,IF(IFERROR(INDEX(Cadastro!$F$5:$F$243,$AB1481),"")="",IF($L1481&gt;0,1,0),IF(IFERROR(INDEX(Cadastro!$F$5:$F$243,$AB1481),"")&lt;=IFERROR(INDEX(Parâmetros!$B$39:$B$48,MATCH($E1481,Parâmetros!$A$39:$A$48,0)),99),IFERROR(INDEX(Cadastro!$F$5:$F$243,$AB1481),""),0)),IF($L1481&gt;0,IF(N($X1480)&gt;0,1,N($W1480)+1),IF(AND($L1481=0,OR(N($W1480)&gt;=IFERROR(INDEX(Parâmetros!$B$39:$B$48,MATCH($E1481,Parâmetros!$A$39:$A$48,0)),99),AND(N($X1480)&gt;0,N($X1480)&lt;IFERROR(INDEX(Parâmetros!$C$39:$C$48,MATCH($E1481,Parâmetros!$A$39:$A$48,0)),0)))),0,N($W1480)+1))))</f>
        <v>4</v>
      </c>
      <c r="X1481" s="34">
        <f>IF(OR(OR($D1481="6x1",$D1481="FF 6x1"),$D1481="5x2"),"",IF($AB1481&lt;&gt;$AB1480,IF(IFERROR(INDEX(Cadastro!$F$5:$F$243,$AB1481),"")="",0,IF(IFERROR(INDEX(Cadastro!$F$5:$F$243,$AB1481),"")&gt;IFERROR(INDEX(Parâmetros!$B$39:$B$48,MATCH($E1481,Parâmetros!$A$39:$A$48,0)),99),IFERROR(INDEX(Cadastro!$F$5:$F$243,$AB1481),"")-IFERROR(INDEX(Parâmetros!$B$39:$B$48,MATCH($E1481,Parâmetros!$A$39:$A$48,0)),99),0)),IF(AND($L1481=0,OR(N($W1480)&gt;=IFERROR(INDEX(Parâmetros!$B$39:$B$48,MATCH($E1481,Parâmetros!$A$39:$A$48,0)),99),AND(N($X1480)&gt;0,N($X1480)&lt;IFERROR(INDEX(Parâmetros!$C$39:$C$48,MATCH($E1481,Parâmetros!$A$39:$A$48,0)),0)))),N($X1480)+1,0)))</f>
        <v>0</v>
      </c>
      <c r="Y1481" t="str">
        <f>IF($AC1481&lt;&gt;"",IF($L1481&gt;0,$AC1481&amp;" · com apontamento",$AC1481),IF($E1481="Férias",IF($L1481&gt;0,"Férias · com apontamento","Férias (cadastro)"),IF(($Z1481+$AA1481-1)&gt;Parâmetros!$E$16,"Férias / afastamento",IF(AND($D1481="5x2",OR(WEEKDAY($F1481,2)=6,WEEKDAY($F1481,2)=7)),IF($L1481&gt;0,"Folga trabalhada","Folga"),IF($L1481&gt;0,"Trabalhado",IF(OR(OR($D1481="6x1",$D1481="FF 6x1"),$D1481="5x2"),IF(AND(OR($D1481="6x1",$D1481="FF 6x1"),OR(WEEKDAY($F1481,2)=6,WEEKDAY($F1481,2)=7)),"Folga","Falta de registro"),IF(AND($AB1481&lt;&gt;$AB1480,IFERROR(INDEX(Cadastro!$F$5:$F$243,$AB1481),"")=""),"Indeterminado (início da série)",IF($X1481&gt;0,"Folga","Falta de registro"))))))))</f>
        <v>Falta de registro</v>
      </c>
      <c r="Z1481" s="34">
        <f>IF(OR($L1481&gt;0,$F1481&gt;Parâmetros!$E$14),0,IF($A1481&lt;&gt;$A1480,1,N($Z1480)+1))</f>
        <v>0</v>
      </c>
      <c r="AA1481" s="34">
        <f>IF(OR($L1481&gt;0,$F1481&gt;Parâmetros!$E$14),0,IF(OR($A1481&lt;&gt;$A1482,$F1482&gt;Parâmetros!$E$14),1,N($AA1482)+1))</f>
        <v>0</v>
      </c>
      <c r="AB1481" s="31">
        <f>IFERROR(MATCH($A1481&amp;"|"&amp;TEXT(_xlfn.MAXIFS(Cadastro!$E$5:$E$243,Cadastro!$A$5:$A$243,$A1481,Cadastro!$E$5:$E$243,"&lt;="&amp;$F1481),"yyyymmdd"),Cadastro!$I$5:$I$243,0),"")</f>
        <v>184</v>
      </c>
      <c r="AC1481" t="str">
        <f>IFERROR(_xlfn.SINGLE(INDEX(Exceções!$D$5:$D$203,MATCH($A1481&amp;"|"&amp;$F1481,Exceções!$F$5:$F$203,0))),"")</f>
        <v/>
      </c>
      <c r="AD1481" t="str">
        <f>IF($AC1481="","",IFERROR(_xlfn.SINGLE(INDEX(Exceções!$E$5:$E$203,MATCH($A1481&amp;"|"&amp;$F1481,Exceções!$F$5:$F$203,0))),""))</f>
        <v/>
      </c>
    </row>
    <row r="1482" spans="1:30" ht="15" hidden="1" customHeight="1" x14ac:dyDescent="0.25">
      <c r="A1482" s="31">
        <v>55179</v>
      </c>
      <c r="B1482" s="17" t="s">
        <v>35</v>
      </c>
      <c r="C1482" s="17" t="str">
        <f>IFERROR(INDEX(Cadastro!$C$5:$C$243,$AB1482),"NÃO INFORMADO")</f>
        <v>ELE</v>
      </c>
      <c r="D1482" s="17" t="str">
        <f>IFERROR(INDEX(Cadastro!$D$5:$D$243,$AB1482),"")</f>
        <v>B</v>
      </c>
      <c r="E1482" s="17" t="str">
        <f>IFERROR(INDEX(Cadastro!$G$5:$G$243,$AB1482),"")</f>
        <v>B</v>
      </c>
      <c r="F1482" s="29">
        <v>46324</v>
      </c>
      <c r="G1482" s="32" t="str">
        <f t="shared" si="138"/>
        <v>qui</v>
      </c>
      <c r="H1482" s="31" t="str">
        <f>IF($L1482=0,"",_xlfn.MINIFS(Dados!$Q:$Q,Dados!$A:$A,$A1482,Dados!$S:$S,$F1482))</f>
        <v/>
      </c>
      <c r="I1482" s="31" t="str">
        <f>IF($H1482="","",_xlfn.MAXIFS(Dados!$R:$R,Dados!$A:$A,$A1482,Dados!$S:$S,$F1482))</f>
        <v/>
      </c>
      <c r="J1482" s="32" t="str">
        <f>IF($D1482&lt;&gt;"Folguista","",IFERROR(INDEX(Parâmetros!$D$52:$G$52,1,MIN(4,MAX(1,$W1482))),""))</f>
        <v/>
      </c>
      <c r="K1482" s="32" t="str">
        <f>IF(OR($AC1482&lt;&gt;"",$Y1482="Folga",$Y1482="Folga trabalhada",$Y1482="Férias (cadastro)",$Y1482="Férias / afastamento",$Y1482="Indeterminado (início da série)"),"",IF(OR($D1482="6x1",$D1482="FF 6x1"),IF(OR(WEEKDAY($F1482,2)=6,WEEKDAY($F1482,2)=7),"6x1 sáb/dom","6x1"),IF($D1482="5x2","5x2",IF($H1482="",IF($D1482="Folguista",$J1482,$E1482),IF(OR($H1482&gt;=Parâmetros!$E$18,$H1482&lt;Parâmetros!$E$19),"C",IF($H1482&lt;Parâmetros!$E$20,"A","B"))))))</f>
        <v>B</v>
      </c>
      <c r="L1482" s="30">
        <f>SUMIFS(Dados!$E:$E,Dados!$A:$A,$A1482,Dados!$S:$S,$F1482)</f>
        <v>0</v>
      </c>
      <c r="M1482" s="30">
        <f>IFERROR(INDEX(Parâmetros!$E$6:$E$11,MATCH($K1482,Parâmetros!$A$6:$A$11,0)),"")</f>
        <v>7.67</v>
      </c>
      <c r="N1482" s="33">
        <f t="shared" si="139"/>
        <v>0</v>
      </c>
      <c r="O1482" s="33">
        <f>Parâmetros!$E$13</f>
        <v>0.8</v>
      </c>
      <c r="P1482" s="32" t="str">
        <f>IF(OR($M1482="",$F1482&gt;Parâmetros!$E$14),"Não","Sim")</f>
        <v>Não</v>
      </c>
      <c r="Q1482" s="32" t="str">
        <f t="shared" si="140"/>
        <v/>
      </c>
      <c r="R1482" s="32" t="str">
        <f t="shared" si="141"/>
        <v/>
      </c>
      <c r="S1482" s="30" t="str">
        <f t="shared" si="142"/>
        <v/>
      </c>
      <c r="T1482" s="32" t="str">
        <f>IF($Q1482&lt;&gt;"Sim","",IF($N1482&gt;Parâmetros!$E$15,"Sim","Não"))</f>
        <v/>
      </c>
      <c r="U1482" s="17" t="str">
        <f t="shared" si="143"/>
        <v>Fora da apuração</v>
      </c>
      <c r="V1482" s="17" t="str">
        <f>IF($AC1482&lt;&gt;"",IF($L1482&gt;0,"ATENÇÃO · apontou em dia de "&amp;LOWER($AC1482)&amp;" cadastrado","Exceção cadastrada · "&amp;$AC1482)&amp;IF($AD1482="",""," · "&amp;$AD1482),IF($E1482="Férias",IF($L1482&gt;0,"ATENÇÃO · apontou estando de férias no cadastro","Férias no cadastro"),IF($Y1482="Férias / afastamento","Afastamento · "&amp;($Z1482+$AA1482-1)&amp;" dias seguidos sem apontamento",IF($Y1482="Folga trabalhada","ATENÇÃO · apontou em dia de folga da escala 5x2",IF($Y1482="Folga",IF(AND($D1482="5x2",OR(WEEKDAY($F1482,2)=6,WEEKDAY($F1482,2)=7)),"Folga de fim de semana da escala 5x2",IF(AND(OR($D1482="6x1",$D1482="FF 6x1"),WEEKDAY($F1482,2)=6,FALSE()),"Folga de fim de semana · apontou no domingo anterior",IF(AND(OR($D1482="6x1",$D1482="FF 6x1"),WEEKDAY($F1482,2)=7,AND($A1482=$A1481,$L1481&gt;0)),"Folga de fim de semana · apontou no sábado",IF(AND(OR($D1482="6x1",$D1482="FF 6x1"),OR(WEEKDAY($F1482,2)=6,WEEKDAY($F1482,2)=7)),"Folga de fim de semana · sem apontamento no sábado nem no domingo","Folga prevista pelo ciclo")))),IF($Y1482="Indeterminado (início da série)","Sem histórico anterior — informe o dia do ciclo no Cadastro",IF($Y1482="Falta de registro",IF(OR(OR($D1482="6x1",$D1482="FF 6x1"),$D1482="5x2"),"FALTA DE REGISTRO · dia útil da escala "&amp;$E1482,"FALTA DE REGISTRO · dia "&amp;$W1482&amp;" de "&amp;IFERROR(INDEX(Parâmetros!$B$39:$B$48,MATCH($E1482,Parâmetros!$A$39:$A$48,0)),99)&amp;" do ciclo"),IF(OR($D1482="6x1",$D1482="FF 6x1"),IF(OR(AND(WEEKDAY($F1482,2)=6,AND($A1482=$A1483,$L1483&gt;0)),AND(WEEKDAY($F1482,2)=7,AND($A1482=$A1481,$L1481&gt;0))),"ATENÇÃO · apontou sábado e domingo no mesmo fim de semana",IF(OR(WEEKDAY($F1482,2)=6,WEEKDAY($F1482,2)=7),"Jornada de fim de semana do 6x1",IF(OR($H1482&gt;=Parâmetros!$E$20,$H1482&lt;Parâmetros!$E$19),"ATENÇÃO · 6x1 apontou fora do horário diurno","Jornada fixa do 6x1"))),IF($D1482="5x2","Jornada fixa do 5x2",IF($D1482="Folguista",IF($J1482=$K1482,"Evidência confirma sequência","DIVERGE · sequência "&amp;$J1482&amp;" × evidência "&amp;$K1482),IF($K1482=$E1482,"Evidência confirma cadastro","DIVERGE · cadastro "&amp;$E1482&amp;" × evidência "&amp;$K1482)))))))))))</f>
        <v>FALTA DE REGISTRO · dia 5 de 5 do ciclo</v>
      </c>
      <c r="W1482" s="34">
        <f>IF(OR(OR($D1482="6x1",$D1482="FF 6x1"),$D1482="5x2"),"",IF($AB1482&lt;&gt;$AB1481,IF(IFERROR(INDEX(Cadastro!$F$5:$F$243,$AB1482),"")="",IF($L1482&gt;0,1,0),IF(IFERROR(INDEX(Cadastro!$F$5:$F$243,$AB1482),"")&lt;=IFERROR(INDEX(Parâmetros!$B$39:$B$48,MATCH($E1482,Parâmetros!$A$39:$A$48,0)),99),IFERROR(INDEX(Cadastro!$F$5:$F$243,$AB1482),""),0)),IF($L1482&gt;0,IF(N($X1481)&gt;0,1,N($W1481)+1),IF(AND($L1482=0,OR(N($W1481)&gt;=IFERROR(INDEX(Parâmetros!$B$39:$B$48,MATCH($E1482,Parâmetros!$A$39:$A$48,0)),99),AND(N($X1481)&gt;0,N($X1481)&lt;IFERROR(INDEX(Parâmetros!$C$39:$C$48,MATCH($E1482,Parâmetros!$A$39:$A$48,0)),0)))),0,N($W1481)+1))))</f>
        <v>5</v>
      </c>
      <c r="X1482" s="34">
        <f>IF(OR(OR($D1482="6x1",$D1482="FF 6x1"),$D1482="5x2"),"",IF($AB1482&lt;&gt;$AB1481,IF(IFERROR(INDEX(Cadastro!$F$5:$F$243,$AB1482),"")="",0,IF(IFERROR(INDEX(Cadastro!$F$5:$F$243,$AB1482),"")&gt;IFERROR(INDEX(Parâmetros!$B$39:$B$48,MATCH($E1482,Parâmetros!$A$39:$A$48,0)),99),IFERROR(INDEX(Cadastro!$F$5:$F$243,$AB1482),"")-IFERROR(INDEX(Parâmetros!$B$39:$B$48,MATCH($E1482,Parâmetros!$A$39:$A$48,0)),99),0)),IF(AND($L1482=0,OR(N($W1481)&gt;=IFERROR(INDEX(Parâmetros!$B$39:$B$48,MATCH($E1482,Parâmetros!$A$39:$A$48,0)),99),AND(N($X1481)&gt;0,N($X1481)&lt;IFERROR(INDEX(Parâmetros!$C$39:$C$48,MATCH($E1482,Parâmetros!$A$39:$A$48,0)),0)))),N($X1481)+1,0)))</f>
        <v>0</v>
      </c>
      <c r="Y1482" t="str">
        <f>IF($AC1482&lt;&gt;"",IF($L1482&gt;0,$AC1482&amp;" · com apontamento",$AC1482),IF($E1482="Férias",IF($L1482&gt;0,"Férias · com apontamento","Férias (cadastro)"),IF(($Z1482+$AA1482-1)&gt;Parâmetros!$E$16,"Férias / afastamento",IF(AND($D1482="5x2",OR(WEEKDAY($F1482,2)=6,WEEKDAY($F1482,2)=7)),IF($L1482&gt;0,"Folga trabalhada","Folga"),IF($L1482&gt;0,"Trabalhado",IF(OR(OR($D1482="6x1",$D1482="FF 6x1"),$D1482="5x2"),IF(AND(OR($D1482="6x1",$D1482="FF 6x1"),OR(WEEKDAY($F1482,2)=6,WEEKDAY($F1482,2)=7)),"Folga","Falta de registro"),IF(AND($AB1482&lt;&gt;$AB1481,IFERROR(INDEX(Cadastro!$F$5:$F$243,$AB1482),"")=""),"Indeterminado (início da série)",IF($X1482&gt;0,"Folga","Falta de registro"))))))))</f>
        <v>Falta de registro</v>
      </c>
      <c r="Z1482" s="34">
        <f>IF(OR($L1482&gt;0,$F1482&gt;Parâmetros!$E$14),0,IF($A1482&lt;&gt;$A1481,1,N($Z1481)+1))</f>
        <v>0</v>
      </c>
      <c r="AA1482" s="34">
        <f>IF(OR($L1482&gt;0,$F1482&gt;Parâmetros!$E$14),0,IF(OR($A1482&lt;&gt;$A1483,$F1483&gt;Parâmetros!$E$14),1,N($AA1483)+1))</f>
        <v>0</v>
      </c>
      <c r="AB1482" s="31">
        <f>IFERROR(MATCH($A1482&amp;"|"&amp;TEXT(_xlfn.MAXIFS(Cadastro!$E$5:$E$243,Cadastro!$A$5:$A$243,$A1482,Cadastro!$E$5:$E$243,"&lt;="&amp;$F1482),"yyyymmdd"),Cadastro!$I$5:$I$243,0),"")</f>
        <v>184</v>
      </c>
      <c r="AC1482" t="str">
        <f>IFERROR(_xlfn.SINGLE(INDEX(Exceções!$D$5:$D$203,MATCH($A1482&amp;"|"&amp;$F1482,Exceções!$F$5:$F$203,0))),"")</f>
        <v/>
      </c>
      <c r="AD1482" t="str">
        <f>IF($AC1482="","",IFERROR(_xlfn.SINGLE(INDEX(Exceções!$E$5:$E$203,MATCH($A1482&amp;"|"&amp;$F1482,Exceções!$F$5:$F$203,0))),""))</f>
        <v/>
      </c>
    </row>
    <row r="1483" spans="1:30" ht="15" hidden="1" customHeight="1" x14ac:dyDescent="0.25">
      <c r="A1483" s="31">
        <v>55179</v>
      </c>
      <c r="B1483" s="17" t="s">
        <v>35</v>
      </c>
      <c r="C1483" s="17" t="str">
        <f>IFERROR(INDEX(Cadastro!$C$5:$C$243,$AB1483),"NÃO INFORMADO")</f>
        <v>ELE</v>
      </c>
      <c r="D1483" s="17" t="str">
        <f>IFERROR(INDEX(Cadastro!$D$5:$D$243,$AB1483),"")</f>
        <v>B</v>
      </c>
      <c r="E1483" s="17" t="str">
        <f>IFERROR(INDEX(Cadastro!$G$5:$G$243,$AB1483),"")</f>
        <v>B</v>
      </c>
      <c r="F1483" s="29">
        <v>46325</v>
      </c>
      <c r="G1483" s="32" t="str">
        <f t="shared" si="138"/>
        <v>sex</v>
      </c>
      <c r="H1483" s="31" t="str">
        <f>IF($L1483=0,"",_xlfn.MINIFS(Dados!$Q:$Q,Dados!$A:$A,$A1483,Dados!$S:$S,$F1483))</f>
        <v/>
      </c>
      <c r="I1483" s="31" t="str">
        <f>IF($H1483="","",_xlfn.MAXIFS(Dados!$R:$R,Dados!$A:$A,$A1483,Dados!$S:$S,$F1483))</f>
        <v/>
      </c>
      <c r="J1483" s="32" t="str">
        <f>IF($D1483&lt;&gt;"Folguista","",IFERROR(INDEX(Parâmetros!$D$52:$G$52,1,MIN(4,MAX(1,$W1483))),""))</f>
        <v/>
      </c>
      <c r="K1483" s="32" t="str">
        <f>IF(OR($AC1483&lt;&gt;"",$Y1483="Folga",$Y1483="Folga trabalhada",$Y1483="Férias (cadastro)",$Y1483="Férias / afastamento",$Y1483="Indeterminado (início da série)"),"",IF(OR($D1483="6x1",$D1483="FF 6x1"),IF(OR(WEEKDAY($F1483,2)=6,WEEKDAY($F1483,2)=7),"6x1 sáb/dom","6x1"),IF($D1483="5x2","5x2",IF($H1483="",IF($D1483="Folguista",$J1483,$E1483),IF(OR($H1483&gt;=Parâmetros!$E$18,$H1483&lt;Parâmetros!$E$19),"C",IF($H1483&lt;Parâmetros!$E$20,"A","B"))))))</f>
        <v/>
      </c>
      <c r="L1483" s="30">
        <f>SUMIFS(Dados!$E:$E,Dados!$A:$A,$A1483,Dados!$S:$S,$F1483)</f>
        <v>0</v>
      </c>
      <c r="M1483" s="30" t="str">
        <f>IFERROR(INDEX(Parâmetros!$E$6:$E$11,MATCH($K1483,Parâmetros!$A$6:$A$11,0)),"")</f>
        <v/>
      </c>
      <c r="N1483" s="33" t="str">
        <f t="shared" si="139"/>
        <v/>
      </c>
      <c r="O1483" s="33">
        <f>Parâmetros!$E$13</f>
        <v>0.8</v>
      </c>
      <c r="P1483" s="32" t="str">
        <f>IF(OR($M1483="",$F1483&gt;Parâmetros!$E$14),"Não","Sim")</f>
        <v>Não</v>
      </c>
      <c r="Q1483" s="32" t="str">
        <f t="shared" si="140"/>
        <v/>
      </c>
      <c r="R1483" s="32" t="str">
        <f t="shared" si="141"/>
        <v/>
      </c>
      <c r="S1483" s="30" t="str">
        <f t="shared" si="142"/>
        <v/>
      </c>
      <c r="T1483" s="32" t="str">
        <f>IF($Q1483&lt;&gt;"Sim","",IF($N1483&gt;Parâmetros!$E$15,"Sim","Não"))</f>
        <v/>
      </c>
      <c r="U1483" s="17" t="str">
        <f t="shared" si="143"/>
        <v>Folga</v>
      </c>
      <c r="V1483" s="17" t="str">
        <f>IF($AC1483&lt;&gt;"",IF($L1483&gt;0,"ATENÇÃO · apontou em dia de "&amp;LOWER($AC1483)&amp;" cadastrado","Exceção cadastrada · "&amp;$AC1483)&amp;IF($AD1483="",""," · "&amp;$AD1483),IF($E1483="Férias",IF($L1483&gt;0,"ATENÇÃO · apontou estando de férias no cadastro","Férias no cadastro"),IF($Y1483="Férias / afastamento","Afastamento · "&amp;($Z1483+$AA1483-1)&amp;" dias seguidos sem apontamento",IF($Y1483="Folga trabalhada","ATENÇÃO · apontou em dia de folga da escala 5x2",IF($Y1483="Folga",IF(AND($D1483="5x2",OR(WEEKDAY($F1483,2)=6,WEEKDAY($F1483,2)=7)),"Folga de fim de semana da escala 5x2",IF(AND(OR($D1483="6x1",$D1483="FF 6x1"),WEEKDAY($F1483,2)=6,FALSE()),"Folga de fim de semana · apontou no domingo anterior",IF(AND(OR($D1483="6x1",$D1483="FF 6x1"),WEEKDAY($F1483,2)=7,AND($A1483=$A1482,$L1482&gt;0)),"Folga de fim de semana · apontou no sábado",IF(AND(OR($D1483="6x1",$D1483="FF 6x1"),OR(WEEKDAY($F1483,2)=6,WEEKDAY($F1483,2)=7)),"Folga de fim de semana · sem apontamento no sábado nem no domingo","Folga prevista pelo ciclo")))),IF($Y1483="Indeterminado (início da série)","Sem histórico anterior — informe o dia do ciclo no Cadastro",IF($Y1483="Falta de registro",IF(OR(OR($D1483="6x1",$D1483="FF 6x1"),$D1483="5x2"),"FALTA DE REGISTRO · dia útil da escala "&amp;$E1483,"FALTA DE REGISTRO · dia "&amp;$W1483&amp;" de "&amp;IFERROR(INDEX(Parâmetros!$B$39:$B$48,MATCH($E1483,Parâmetros!$A$39:$A$48,0)),99)&amp;" do ciclo"),IF(OR($D1483="6x1",$D1483="FF 6x1"),IF(OR(AND(WEEKDAY($F1483,2)=6,AND($A1483=$A1484,$L1484&gt;0)),AND(WEEKDAY($F1483,2)=7,AND($A1483=$A1482,$L1482&gt;0))),"ATENÇÃO · apontou sábado e domingo no mesmo fim de semana",IF(OR(WEEKDAY($F1483,2)=6,WEEKDAY($F1483,2)=7),"Jornada de fim de semana do 6x1",IF(OR($H1483&gt;=Parâmetros!$E$20,$H1483&lt;Parâmetros!$E$19),"ATENÇÃO · 6x1 apontou fora do horário diurno","Jornada fixa do 6x1"))),IF($D1483="5x2","Jornada fixa do 5x2",IF($D1483="Folguista",IF($J1483=$K1483,"Evidência confirma sequência","DIVERGE · sequência "&amp;$J1483&amp;" × evidência "&amp;$K1483),IF($K1483=$E1483,"Evidência confirma cadastro","DIVERGE · cadastro "&amp;$E1483&amp;" × evidência "&amp;$K1483)))))))))))</f>
        <v>Folga prevista pelo ciclo</v>
      </c>
      <c r="W1483" s="34">
        <f>IF(OR(OR($D1483="6x1",$D1483="FF 6x1"),$D1483="5x2"),"",IF($AB1483&lt;&gt;$AB1482,IF(IFERROR(INDEX(Cadastro!$F$5:$F$243,$AB1483),"")="",IF($L1483&gt;0,1,0),IF(IFERROR(INDEX(Cadastro!$F$5:$F$243,$AB1483),"")&lt;=IFERROR(INDEX(Parâmetros!$B$39:$B$48,MATCH($E1483,Parâmetros!$A$39:$A$48,0)),99),IFERROR(INDEX(Cadastro!$F$5:$F$243,$AB1483),""),0)),IF($L1483&gt;0,IF(N($X1482)&gt;0,1,N($W1482)+1),IF(AND($L1483=0,OR(N($W1482)&gt;=IFERROR(INDEX(Parâmetros!$B$39:$B$48,MATCH($E1483,Parâmetros!$A$39:$A$48,0)),99),AND(N($X1482)&gt;0,N($X1482)&lt;IFERROR(INDEX(Parâmetros!$C$39:$C$48,MATCH($E1483,Parâmetros!$A$39:$A$48,0)),0)))),0,N($W1482)+1))))</f>
        <v>0</v>
      </c>
      <c r="X1483" s="34">
        <f>IF(OR(OR($D1483="6x1",$D1483="FF 6x1"),$D1483="5x2"),"",IF($AB1483&lt;&gt;$AB1482,IF(IFERROR(INDEX(Cadastro!$F$5:$F$243,$AB1483),"")="",0,IF(IFERROR(INDEX(Cadastro!$F$5:$F$243,$AB1483),"")&gt;IFERROR(INDEX(Parâmetros!$B$39:$B$48,MATCH($E1483,Parâmetros!$A$39:$A$48,0)),99),IFERROR(INDEX(Cadastro!$F$5:$F$243,$AB1483),"")-IFERROR(INDEX(Parâmetros!$B$39:$B$48,MATCH($E1483,Parâmetros!$A$39:$A$48,0)),99),0)),IF(AND($L1483=0,OR(N($W1482)&gt;=IFERROR(INDEX(Parâmetros!$B$39:$B$48,MATCH($E1483,Parâmetros!$A$39:$A$48,0)),99),AND(N($X1482)&gt;0,N($X1482)&lt;IFERROR(INDEX(Parâmetros!$C$39:$C$48,MATCH($E1483,Parâmetros!$A$39:$A$48,0)),0)))),N($X1482)+1,0)))</f>
        <v>1</v>
      </c>
      <c r="Y1483" t="str">
        <f>IF($AC1483&lt;&gt;"",IF($L1483&gt;0,$AC1483&amp;" · com apontamento",$AC1483),IF($E1483="Férias",IF($L1483&gt;0,"Férias · com apontamento","Férias (cadastro)"),IF(($Z1483+$AA1483-1)&gt;Parâmetros!$E$16,"Férias / afastamento",IF(AND($D1483="5x2",OR(WEEKDAY($F1483,2)=6,WEEKDAY($F1483,2)=7)),IF($L1483&gt;0,"Folga trabalhada","Folga"),IF($L1483&gt;0,"Trabalhado",IF(OR(OR($D1483="6x1",$D1483="FF 6x1"),$D1483="5x2"),IF(AND(OR($D1483="6x1",$D1483="FF 6x1"),OR(WEEKDAY($F1483,2)=6,WEEKDAY($F1483,2)=7)),"Folga","Falta de registro"),IF(AND($AB1483&lt;&gt;$AB1482,IFERROR(INDEX(Cadastro!$F$5:$F$243,$AB1483),"")=""),"Indeterminado (início da série)",IF($X1483&gt;0,"Folga","Falta de registro"))))))))</f>
        <v>Folga</v>
      </c>
      <c r="Z1483" s="34">
        <f>IF(OR($L1483&gt;0,$F1483&gt;Parâmetros!$E$14),0,IF($A1483&lt;&gt;$A1482,1,N($Z1482)+1))</f>
        <v>0</v>
      </c>
      <c r="AA1483" s="34">
        <f>IF(OR($L1483&gt;0,$F1483&gt;Parâmetros!$E$14),0,IF(OR($A1483&lt;&gt;$A1484,$F1484&gt;Parâmetros!$E$14),1,N($AA1484)+1))</f>
        <v>0</v>
      </c>
      <c r="AB1483" s="31">
        <f>IFERROR(MATCH($A1483&amp;"|"&amp;TEXT(_xlfn.MAXIFS(Cadastro!$E$5:$E$243,Cadastro!$A$5:$A$243,$A1483,Cadastro!$E$5:$E$243,"&lt;="&amp;$F1483),"yyyymmdd"),Cadastro!$I$5:$I$243,0),"")</f>
        <v>184</v>
      </c>
      <c r="AC1483" t="str">
        <f>IFERROR(_xlfn.SINGLE(INDEX(Exceções!$D$5:$D$203,MATCH($A1483&amp;"|"&amp;$F1483,Exceções!$F$5:$F$203,0))),"")</f>
        <v/>
      </c>
      <c r="AD1483" t="str">
        <f>IF($AC1483="","",IFERROR(_xlfn.SINGLE(INDEX(Exceções!$E$5:$E$203,MATCH($A1483&amp;"|"&amp;$F1483,Exceções!$F$5:$F$203,0))),""))</f>
        <v/>
      </c>
    </row>
    <row r="1484" spans="1:30" ht="15" hidden="1" customHeight="1" x14ac:dyDescent="0.25">
      <c r="A1484" s="31">
        <v>55179</v>
      </c>
      <c r="B1484" s="17" t="s">
        <v>35</v>
      </c>
      <c r="C1484" s="17" t="str">
        <f>IFERROR(INDEX(Cadastro!$C$5:$C$243,$AB1484),"NÃO INFORMADO")</f>
        <v>ELE</v>
      </c>
      <c r="D1484" s="17" t="str">
        <f>IFERROR(INDEX(Cadastro!$D$5:$D$243,$AB1484),"")</f>
        <v>B</v>
      </c>
      <c r="E1484" s="17" t="str">
        <f>IFERROR(INDEX(Cadastro!$G$5:$G$243,$AB1484),"")</f>
        <v>B</v>
      </c>
      <c r="F1484" s="29">
        <v>46326</v>
      </c>
      <c r="G1484" s="32" t="str">
        <f t="shared" si="138"/>
        <v>sáb</v>
      </c>
      <c r="H1484" s="31" t="str">
        <f>IF($L1484=0,"",_xlfn.MINIFS(Dados!$Q:$Q,Dados!$A:$A,$A1484,Dados!$S:$S,$F1484))</f>
        <v/>
      </c>
      <c r="I1484" s="31" t="str">
        <f>IF($H1484="","",_xlfn.MAXIFS(Dados!$R:$R,Dados!$A:$A,$A1484,Dados!$S:$S,$F1484))</f>
        <v/>
      </c>
      <c r="J1484" s="32" t="str">
        <f>IF($D1484&lt;&gt;"Folguista","",IFERROR(INDEX(Parâmetros!$D$52:$G$52,1,MIN(4,MAX(1,$W1484))),""))</f>
        <v/>
      </c>
      <c r="K1484" s="32" t="str">
        <f>IF(OR($AC1484&lt;&gt;"",$Y1484="Folga",$Y1484="Folga trabalhada",$Y1484="Férias (cadastro)",$Y1484="Férias / afastamento",$Y1484="Indeterminado (início da série)"),"",IF(OR($D1484="6x1",$D1484="FF 6x1"),IF(OR(WEEKDAY($F1484,2)=6,WEEKDAY($F1484,2)=7),"6x1 sáb/dom","6x1"),IF($D1484="5x2","5x2",IF($H1484="",IF($D1484="Folguista",$J1484,$E1484),IF(OR($H1484&gt;=Parâmetros!$E$18,$H1484&lt;Parâmetros!$E$19),"C",IF($H1484&lt;Parâmetros!$E$20,"A","B"))))))</f>
        <v>B</v>
      </c>
      <c r="L1484" s="30">
        <f>SUMIFS(Dados!$E:$E,Dados!$A:$A,$A1484,Dados!$S:$S,$F1484)</f>
        <v>0</v>
      </c>
      <c r="M1484" s="30">
        <f>IFERROR(INDEX(Parâmetros!$E$6:$E$11,MATCH($K1484,Parâmetros!$A$6:$A$11,0)),"")</f>
        <v>7.67</v>
      </c>
      <c r="N1484" s="33">
        <f t="shared" si="139"/>
        <v>0</v>
      </c>
      <c r="O1484" s="33">
        <f>Parâmetros!$E$13</f>
        <v>0.8</v>
      </c>
      <c r="P1484" s="32" t="str">
        <f>IF(OR($M1484="",$F1484&gt;Parâmetros!$E$14),"Não","Sim")</f>
        <v>Não</v>
      </c>
      <c r="Q1484" s="32" t="str">
        <f t="shared" si="140"/>
        <v/>
      </c>
      <c r="R1484" s="32" t="str">
        <f t="shared" si="141"/>
        <v/>
      </c>
      <c r="S1484" s="30" t="str">
        <f t="shared" si="142"/>
        <v/>
      </c>
      <c r="T1484" s="32" t="str">
        <f>IF($Q1484&lt;&gt;"Sim","",IF($N1484&gt;Parâmetros!$E$15,"Sim","Não"))</f>
        <v/>
      </c>
      <c r="U1484" s="17" t="str">
        <f t="shared" si="143"/>
        <v>Fora da apuração</v>
      </c>
      <c r="V1484" s="17" t="str">
        <f>IF($AC1484&lt;&gt;"",IF($L1484&gt;0,"ATENÇÃO · apontou em dia de "&amp;LOWER($AC1484)&amp;" cadastrado","Exceção cadastrada · "&amp;$AC1484)&amp;IF($AD1484="",""," · "&amp;$AD1484),IF($E1484="Férias",IF($L1484&gt;0,"ATENÇÃO · apontou estando de férias no cadastro","Férias no cadastro"),IF($Y1484="Férias / afastamento","Afastamento · "&amp;($Z1484+$AA1484-1)&amp;" dias seguidos sem apontamento",IF($Y1484="Folga trabalhada","ATENÇÃO · apontou em dia de folga da escala 5x2",IF($Y1484="Folga",IF(AND($D1484="5x2",OR(WEEKDAY($F1484,2)=6,WEEKDAY($F1484,2)=7)),"Folga de fim de semana da escala 5x2",IF(AND(OR($D1484="6x1",$D1484="FF 6x1"),WEEKDAY($F1484,2)=6,FALSE()),"Folga de fim de semana · apontou no domingo anterior",IF(AND(OR($D1484="6x1",$D1484="FF 6x1"),WEEKDAY($F1484,2)=7,AND($A1484=$A1483,$L1483&gt;0)),"Folga de fim de semana · apontou no sábado",IF(AND(OR($D1484="6x1",$D1484="FF 6x1"),OR(WEEKDAY($F1484,2)=6,WEEKDAY($F1484,2)=7)),"Folga de fim de semana · sem apontamento no sábado nem no domingo","Folga prevista pelo ciclo")))),IF($Y1484="Indeterminado (início da série)","Sem histórico anterior — informe o dia do ciclo no Cadastro",IF($Y1484="Falta de registro",IF(OR(OR($D1484="6x1",$D1484="FF 6x1"),$D1484="5x2"),"FALTA DE REGISTRO · dia útil da escala "&amp;$E1484,"FALTA DE REGISTRO · dia "&amp;$W1484&amp;" de "&amp;IFERROR(INDEX(Parâmetros!$B$39:$B$48,MATCH($E1484,Parâmetros!$A$39:$A$48,0)),99)&amp;" do ciclo"),IF(OR($D1484="6x1",$D1484="FF 6x1"),IF(OR(AND(WEEKDAY($F1484,2)=6,AND($A1484=$A1485,$L1485&gt;0)),AND(WEEKDAY($F1484,2)=7,AND($A1484=$A1483,$L1483&gt;0))),"ATENÇÃO · apontou sábado e domingo no mesmo fim de semana",IF(OR(WEEKDAY($F1484,2)=6,WEEKDAY($F1484,2)=7),"Jornada de fim de semana do 6x1",IF(OR($H1484&gt;=Parâmetros!$E$20,$H1484&lt;Parâmetros!$E$19),"ATENÇÃO · 6x1 apontou fora do horário diurno","Jornada fixa do 6x1"))),IF($D1484="5x2","Jornada fixa do 5x2",IF($D1484="Folguista",IF($J1484=$K1484,"Evidência confirma sequência","DIVERGE · sequência "&amp;$J1484&amp;" × evidência "&amp;$K1484),IF($K1484=$E1484,"Evidência confirma cadastro","DIVERGE · cadastro "&amp;$E1484&amp;" × evidência "&amp;$K1484)))))))))))</f>
        <v>FALTA DE REGISTRO · dia 1 de 5 do ciclo</v>
      </c>
      <c r="W1484" s="34">
        <f>IF(OR(OR($D1484="6x1",$D1484="FF 6x1"),$D1484="5x2"),"",IF($AB1484&lt;&gt;$AB1483,IF(IFERROR(INDEX(Cadastro!$F$5:$F$243,$AB1484),"")="",IF($L1484&gt;0,1,0),IF(IFERROR(INDEX(Cadastro!$F$5:$F$243,$AB1484),"")&lt;=IFERROR(INDEX(Parâmetros!$B$39:$B$48,MATCH($E1484,Parâmetros!$A$39:$A$48,0)),99),IFERROR(INDEX(Cadastro!$F$5:$F$243,$AB1484),""),0)),IF($L1484&gt;0,IF(N($X1483)&gt;0,1,N($W1483)+1),IF(AND($L1484=0,OR(N($W1483)&gt;=IFERROR(INDEX(Parâmetros!$B$39:$B$48,MATCH($E1484,Parâmetros!$A$39:$A$48,0)),99),AND(N($X1483)&gt;0,N($X1483)&lt;IFERROR(INDEX(Parâmetros!$C$39:$C$48,MATCH($E1484,Parâmetros!$A$39:$A$48,0)),0)))),0,N($W1483)+1))))</f>
        <v>1</v>
      </c>
      <c r="X1484" s="34">
        <f>IF(OR(OR($D1484="6x1",$D1484="FF 6x1"),$D1484="5x2"),"",IF($AB1484&lt;&gt;$AB1483,IF(IFERROR(INDEX(Cadastro!$F$5:$F$243,$AB1484),"")="",0,IF(IFERROR(INDEX(Cadastro!$F$5:$F$243,$AB1484),"")&gt;IFERROR(INDEX(Parâmetros!$B$39:$B$48,MATCH($E1484,Parâmetros!$A$39:$A$48,0)),99),IFERROR(INDEX(Cadastro!$F$5:$F$243,$AB1484),"")-IFERROR(INDEX(Parâmetros!$B$39:$B$48,MATCH($E1484,Parâmetros!$A$39:$A$48,0)),99),0)),IF(AND($L1484=0,OR(N($W1483)&gt;=IFERROR(INDEX(Parâmetros!$B$39:$B$48,MATCH($E1484,Parâmetros!$A$39:$A$48,0)),99),AND(N($X1483)&gt;0,N($X1483)&lt;IFERROR(INDEX(Parâmetros!$C$39:$C$48,MATCH($E1484,Parâmetros!$A$39:$A$48,0)),0)))),N($X1483)+1,0)))</f>
        <v>0</v>
      </c>
      <c r="Y1484" t="str">
        <f>IF($AC1484&lt;&gt;"",IF($L1484&gt;0,$AC1484&amp;" · com apontamento",$AC1484),IF($E1484="Férias",IF($L1484&gt;0,"Férias · com apontamento","Férias (cadastro)"),IF(($Z1484+$AA1484-1)&gt;Parâmetros!$E$16,"Férias / afastamento",IF(AND($D1484="5x2",OR(WEEKDAY($F1484,2)=6,WEEKDAY($F1484,2)=7)),IF($L1484&gt;0,"Folga trabalhada","Folga"),IF($L1484&gt;0,"Trabalhado",IF(OR(OR($D1484="6x1",$D1484="FF 6x1"),$D1484="5x2"),IF(AND(OR($D1484="6x1",$D1484="FF 6x1"),OR(WEEKDAY($F1484,2)=6,WEEKDAY($F1484,2)=7)),"Folga","Falta de registro"),IF(AND($AB1484&lt;&gt;$AB1483,IFERROR(INDEX(Cadastro!$F$5:$F$243,$AB1484),"")=""),"Indeterminado (início da série)",IF($X1484&gt;0,"Folga","Falta de registro"))))))))</f>
        <v>Falta de registro</v>
      </c>
      <c r="Z1484" s="34">
        <f>IF(OR($L1484&gt;0,$F1484&gt;Parâmetros!$E$14),0,IF($A1484&lt;&gt;$A1483,1,N($Z1483)+1))</f>
        <v>0</v>
      </c>
      <c r="AA1484" s="34">
        <f>IF(OR($L1484&gt;0,$F1484&gt;Parâmetros!$E$14),0,IF(OR($A1484&lt;&gt;$A1485,$F1485&gt;Parâmetros!$E$14),1,N($AA1485)+1))</f>
        <v>0</v>
      </c>
      <c r="AB1484" s="31">
        <f>IFERROR(MATCH($A1484&amp;"|"&amp;TEXT(_xlfn.MAXIFS(Cadastro!$E$5:$E$243,Cadastro!$A$5:$A$243,$A1484,Cadastro!$E$5:$E$243,"&lt;="&amp;$F1484),"yyyymmdd"),Cadastro!$I$5:$I$243,0),"")</f>
        <v>184</v>
      </c>
      <c r="AC1484" t="str">
        <f>IFERROR(_xlfn.SINGLE(INDEX(Exceções!$D$5:$D$203,MATCH($A1484&amp;"|"&amp;$F1484,Exceções!$F$5:$F$203,0))),"")</f>
        <v/>
      </c>
      <c r="AD1484" t="str">
        <f>IF($AC1484="","",IFERROR(_xlfn.SINGLE(INDEX(Exceções!$E$5:$E$203,MATCH($A1484&amp;"|"&amp;$F1484,Exceções!$F$5:$F$203,0))),""))</f>
        <v/>
      </c>
    </row>
    <row r="1485" spans="1:30" ht="15" hidden="1" customHeight="1" x14ac:dyDescent="0.25">
      <c r="A1485" s="31">
        <v>55179</v>
      </c>
      <c r="B1485" s="17" t="s">
        <v>35</v>
      </c>
      <c r="C1485" s="17" t="str">
        <f>IFERROR(INDEX(Cadastro!$C$5:$C$243,$AB1485),"NÃO INFORMADO")</f>
        <v>ELE</v>
      </c>
      <c r="D1485" s="17" t="str">
        <f>IFERROR(INDEX(Cadastro!$D$5:$D$243,$AB1485),"")</f>
        <v>B</v>
      </c>
      <c r="E1485" s="17" t="str">
        <f>IFERROR(INDEX(Cadastro!$G$5:$G$243,$AB1485),"")</f>
        <v>B</v>
      </c>
      <c r="F1485" s="29">
        <v>46327</v>
      </c>
      <c r="G1485" s="32" t="str">
        <f t="shared" si="138"/>
        <v>dom</v>
      </c>
      <c r="H1485" s="31" t="str">
        <f>IF($L1485=0,"",_xlfn.MINIFS(Dados!$Q:$Q,Dados!$A:$A,$A1485,Dados!$S:$S,$F1485))</f>
        <v/>
      </c>
      <c r="I1485" s="31" t="str">
        <f>IF($H1485="","",_xlfn.MAXIFS(Dados!$R:$R,Dados!$A:$A,$A1485,Dados!$S:$S,$F1485))</f>
        <v/>
      </c>
      <c r="J1485" s="32" t="str">
        <f>IF($D1485&lt;&gt;"Folguista","",IFERROR(INDEX(Parâmetros!$D$52:$G$52,1,MIN(4,MAX(1,$W1485))),""))</f>
        <v/>
      </c>
      <c r="K1485" s="32" t="str">
        <f>IF(OR($AC1485&lt;&gt;"",$Y1485="Folga",$Y1485="Folga trabalhada",$Y1485="Férias (cadastro)",$Y1485="Férias / afastamento",$Y1485="Indeterminado (início da série)"),"",IF(OR($D1485="6x1",$D1485="FF 6x1"),IF(OR(WEEKDAY($F1485,2)=6,WEEKDAY($F1485,2)=7),"6x1 sáb/dom","6x1"),IF($D1485="5x2","5x2",IF($H1485="",IF($D1485="Folguista",$J1485,$E1485),IF(OR($H1485&gt;=Parâmetros!$E$18,$H1485&lt;Parâmetros!$E$19),"C",IF($H1485&lt;Parâmetros!$E$20,"A","B"))))))</f>
        <v>B</v>
      </c>
      <c r="L1485" s="30">
        <f>SUMIFS(Dados!$E:$E,Dados!$A:$A,$A1485,Dados!$S:$S,$F1485)</f>
        <v>0</v>
      </c>
      <c r="M1485" s="30">
        <f>IFERROR(INDEX(Parâmetros!$E$6:$E$11,MATCH($K1485,Parâmetros!$A$6:$A$11,0)),"")</f>
        <v>7.67</v>
      </c>
      <c r="N1485" s="33">
        <f t="shared" si="139"/>
        <v>0</v>
      </c>
      <c r="O1485" s="33">
        <f>Parâmetros!$E$13</f>
        <v>0.8</v>
      </c>
      <c r="P1485" s="32" t="str">
        <f>IF(OR($M1485="",$F1485&gt;Parâmetros!$E$14),"Não","Sim")</f>
        <v>Não</v>
      </c>
      <c r="Q1485" s="32" t="str">
        <f t="shared" si="140"/>
        <v/>
      </c>
      <c r="R1485" s="32" t="str">
        <f t="shared" si="141"/>
        <v/>
      </c>
      <c r="S1485" s="30" t="str">
        <f t="shared" si="142"/>
        <v/>
      </c>
      <c r="T1485" s="32" t="str">
        <f>IF($Q1485&lt;&gt;"Sim","",IF($N1485&gt;Parâmetros!$E$15,"Sim","Não"))</f>
        <v/>
      </c>
      <c r="U1485" s="17" t="str">
        <f t="shared" si="143"/>
        <v>Fora da apuração</v>
      </c>
      <c r="V1485" s="17" t="str">
        <f>IF($AC1485&lt;&gt;"",IF($L1485&gt;0,"ATENÇÃO · apontou em dia de "&amp;LOWER($AC1485)&amp;" cadastrado","Exceção cadastrada · "&amp;$AC1485)&amp;IF($AD1485="",""," · "&amp;$AD1485),IF($E1485="Férias",IF($L1485&gt;0,"ATENÇÃO · apontou estando de férias no cadastro","Férias no cadastro"),IF($Y1485="Férias / afastamento","Afastamento · "&amp;($Z1485+$AA1485-1)&amp;" dias seguidos sem apontamento",IF($Y1485="Folga trabalhada","ATENÇÃO · apontou em dia de folga da escala 5x2",IF($Y1485="Folga",IF(AND($D1485="5x2",OR(WEEKDAY($F1485,2)=6,WEEKDAY($F1485,2)=7)),"Folga de fim de semana da escala 5x2",IF(AND(OR($D1485="6x1",$D1485="FF 6x1"),WEEKDAY($F1485,2)=6,FALSE()),"Folga de fim de semana · apontou no domingo anterior",IF(AND(OR($D1485="6x1",$D1485="FF 6x1"),WEEKDAY($F1485,2)=7,AND($A1485=$A1484,$L1484&gt;0)),"Folga de fim de semana · apontou no sábado",IF(AND(OR($D1485="6x1",$D1485="FF 6x1"),OR(WEEKDAY($F1485,2)=6,WEEKDAY($F1485,2)=7)),"Folga de fim de semana · sem apontamento no sábado nem no domingo","Folga prevista pelo ciclo")))),IF($Y1485="Indeterminado (início da série)","Sem histórico anterior — informe o dia do ciclo no Cadastro",IF($Y1485="Falta de registro",IF(OR(OR($D1485="6x1",$D1485="FF 6x1"),$D1485="5x2"),"FALTA DE REGISTRO · dia útil da escala "&amp;$E1485,"FALTA DE REGISTRO · dia "&amp;$W1485&amp;" de "&amp;IFERROR(INDEX(Parâmetros!$B$39:$B$48,MATCH($E1485,Parâmetros!$A$39:$A$48,0)),99)&amp;" do ciclo"),IF(OR($D1485="6x1",$D1485="FF 6x1"),IF(OR(AND(WEEKDAY($F1485,2)=6,AND($A1485=$A1486,$L1486&gt;0)),AND(WEEKDAY($F1485,2)=7,AND($A1485=$A1484,$L1484&gt;0))),"ATENÇÃO · apontou sábado e domingo no mesmo fim de semana",IF(OR(WEEKDAY($F1485,2)=6,WEEKDAY($F1485,2)=7),"Jornada de fim de semana do 6x1",IF(OR($H1485&gt;=Parâmetros!$E$20,$H1485&lt;Parâmetros!$E$19),"ATENÇÃO · 6x1 apontou fora do horário diurno","Jornada fixa do 6x1"))),IF($D1485="5x2","Jornada fixa do 5x2",IF($D1485="Folguista",IF($J1485=$K1485,"Evidência confirma sequência","DIVERGE · sequência "&amp;$J1485&amp;" × evidência "&amp;$K1485),IF($K1485=$E1485,"Evidência confirma cadastro","DIVERGE · cadastro "&amp;$E1485&amp;" × evidência "&amp;$K1485)))))))))))</f>
        <v>FALTA DE REGISTRO · dia 2 de 5 do ciclo</v>
      </c>
      <c r="W1485" s="34">
        <f>IF(OR(OR($D1485="6x1",$D1485="FF 6x1"),$D1485="5x2"),"",IF($AB1485&lt;&gt;$AB1484,IF(IFERROR(INDEX(Cadastro!$F$5:$F$243,$AB1485),"")="",IF($L1485&gt;0,1,0),IF(IFERROR(INDEX(Cadastro!$F$5:$F$243,$AB1485),"")&lt;=IFERROR(INDEX(Parâmetros!$B$39:$B$48,MATCH($E1485,Parâmetros!$A$39:$A$48,0)),99),IFERROR(INDEX(Cadastro!$F$5:$F$243,$AB1485),""),0)),IF($L1485&gt;0,IF(N($X1484)&gt;0,1,N($W1484)+1),IF(AND($L1485=0,OR(N($W1484)&gt;=IFERROR(INDEX(Parâmetros!$B$39:$B$48,MATCH($E1485,Parâmetros!$A$39:$A$48,0)),99),AND(N($X1484)&gt;0,N($X1484)&lt;IFERROR(INDEX(Parâmetros!$C$39:$C$48,MATCH($E1485,Parâmetros!$A$39:$A$48,0)),0)))),0,N($W1484)+1))))</f>
        <v>2</v>
      </c>
      <c r="X1485" s="34">
        <f>IF(OR(OR($D1485="6x1",$D1485="FF 6x1"),$D1485="5x2"),"",IF($AB1485&lt;&gt;$AB1484,IF(IFERROR(INDEX(Cadastro!$F$5:$F$243,$AB1485),"")="",0,IF(IFERROR(INDEX(Cadastro!$F$5:$F$243,$AB1485),"")&gt;IFERROR(INDEX(Parâmetros!$B$39:$B$48,MATCH($E1485,Parâmetros!$A$39:$A$48,0)),99),IFERROR(INDEX(Cadastro!$F$5:$F$243,$AB1485),"")-IFERROR(INDEX(Parâmetros!$B$39:$B$48,MATCH($E1485,Parâmetros!$A$39:$A$48,0)),99),0)),IF(AND($L1485=0,OR(N($W1484)&gt;=IFERROR(INDEX(Parâmetros!$B$39:$B$48,MATCH($E1485,Parâmetros!$A$39:$A$48,0)),99),AND(N($X1484)&gt;0,N($X1484)&lt;IFERROR(INDEX(Parâmetros!$C$39:$C$48,MATCH($E1485,Parâmetros!$A$39:$A$48,0)),0)))),N($X1484)+1,0)))</f>
        <v>0</v>
      </c>
      <c r="Y1485" t="str">
        <f>IF($AC1485&lt;&gt;"",IF($L1485&gt;0,$AC1485&amp;" · com apontamento",$AC1485),IF($E1485="Férias",IF($L1485&gt;0,"Férias · com apontamento","Férias (cadastro)"),IF(($Z1485+$AA1485-1)&gt;Parâmetros!$E$16,"Férias / afastamento",IF(AND($D1485="5x2",OR(WEEKDAY($F1485,2)=6,WEEKDAY($F1485,2)=7)),IF($L1485&gt;0,"Folga trabalhada","Folga"),IF($L1485&gt;0,"Trabalhado",IF(OR(OR($D1485="6x1",$D1485="FF 6x1"),$D1485="5x2"),IF(AND(OR($D1485="6x1",$D1485="FF 6x1"),OR(WEEKDAY($F1485,2)=6,WEEKDAY($F1485,2)=7)),"Folga","Falta de registro"),IF(AND($AB1485&lt;&gt;$AB1484,IFERROR(INDEX(Cadastro!$F$5:$F$243,$AB1485),"")=""),"Indeterminado (início da série)",IF($X1485&gt;0,"Folga","Falta de registro"))))))))</f>
        <v>Falta de registro</v>
      </c>
      <c r="Z1485" s="34">
        <f>IF(OR($L1485&gt;0,$F1485&gt;Parâmetros!$E$14),0,IF($A1485&lt;&gt;$A1484,1,N($Z1484)+1))</f>
        <v>0</v>
      </c>
      <c r="AA1485" s="34">
        <f>IF(OR($L1485&gt;0,$F1485&gt;Parâmetros!$E$14),0,IF(OR($A1485&lt;&gt;$A1486,$F1486&gt;Parâmetros!$E$14),1,N($AA1486)+1))</f>
        <v>0</v>
      </c>
      <c r="AB1485" s="31">
        <f>IFERROR(MATCH($A1485&amp;"|"&amp;TEXT(_xlfn.MAXIFS(Cadastro!$E$5:$E$243,Cadastro!$A$5:$A$243,$A1485,Cadastro!$E$5:$E$243,"&lt;="&amp;$F1485),"yyyymmdd"),Cadastro!$I$5:$I$243,0),"")</f>
        <v>184</v>
      </c>
      <c r="AC1485" t="str">
        <f>IFERROR(_xlfn.SINGLE(INDEX(Exceções!$D$5:$D$203,MATCH($A1485&amp;"|"&amp;$F1485,Exceções!$F$5:$F$203,0))),"")</f>
        <v/>
      </c>
      <c r="AD1485" t="str">
        <f>IF($AC1485="","",IFERROR(_xlfn.SINGLE(INDEX(Exceções!$E$5:$E$203,MATCH($A1485&amp;"|"&amp;$F1485,Exceções!$F$5:$F$203,0))),""))</f>
        <v/>
      </c>
    </row>
    <row r="1486" spans="1:30" ht="15" hidden="1" customHeight="1" x14ac:dyDescent="0.25">
      <c r="A1486" s="31">
        <v>12299</v>
      </c>
      <c r="B1486" s="17" t="s">
        <v>47</v>
      </c>
      <c r="C1486" s="17" t="str">
        <f>IFERROR(INDEX(Cadastro!$C$5:$C$243,$AB1486),"NÃO INFORMADO")</f>
        <v>INS</v>
      </c>
      <c r="D1486" s="17" t="str">
        <f>IFERROR(INDEX(Cadastro!$D$5:$D$243,$AB1486),"")</f>
        <v>A</v>
      </c>
      <c r="E1486" s="17" t="str">
        <f>IFERROR(INDEX(Cadastro!$G$5:$G$243,$AB1486),"")</f>
        <v>A</v>
      </c>
      <c r="F1486" s="29">
        <v>46300</v>
      </c>
      <c r="G1486" s="32" t="str">
        <f t="shared" si="138"/>
        <v>seg</v>
      </c>
      <c r="H1486" s="31">
        <f>IF($L1486=0,"",_xlfn.MINIFS(Dados!$Q:$Q,Dados!$A:$A,$A1486,Dados!$S:$S,$F1486))</f>
        <v>421</v>
      </c>
      <c r="I1486" s="31">
        <f>IF($H1486="","",_xlfn.MAXIFS(Dados!$R:$R,Dados!$A:$A,$A1486,Dados!$S:$S,$F1486))</f>
        <v>929</v>
      </c>
      <c r="J1486" s="32" t="str">
        <f>IF($D1486&lt;&gt;"Folguista","",IFERROR(INDEX(Parâmetros!$D$52:$G$52,1,MIN(4,MAX(1,$W1486))),""))</f>
        <v/>
      </c>
      <c r="K1486" s="32" t="str">
        <f>IF(OR($AC1486&lt;&gt;"",$Y1486="Folga",$Y1486="Folga trabalhada",$Y1486="Férias (cadastro)",$Y1486="Férias / afastamento",$Y1486="Indeterminado (início da série)"),"",IF(OR($D1486="6x1",$D1486="FF 6x1"),IF(OR(WEEKDAY($F1486,2)=6,WEEKDAY($F1486,2)=7),"6x1 sáb/dom","6x1"),IF($D1486="5x2","5x2",IF($H1486="",IF($D1486="Folguista",$J1486,$E1486),IF(OR($H1486&gt;=Parâmetros!$E$18,$H1486&lt;Parâmetros!$E$19),"C",IF($H1486&lt;Parâmetros!$E$20,"A","B"))))))</f>
        <v>A</v>
      </c>
      <c r="L1486" s="30">
        <f>SUMIFS(Dados!$E:$E,Dados!$A:$A,$A1486,Dados!$S:$S,$F1486)</f>
        <v>7.64</v>
      </c>
      <c r="M1486" s="30">
        <f>IFERROR(INDEX(Parâmetros!$E$6:$E$11,MATCH($K1486,Parâmetros!$A$6:$A$11,0)),"")</f>
        <v>7.58</v>
      </c>
      <c r="N1486" s="33">
        <f t="shared" si="139"/>
        <v>1.0079155672823219</v>
      </c>
      <c r="O1486" s="33">
        <f>Parâmetros!$E$13</f>
        <v>0.8</v>
      </c>
      <c r="P1486" s="32" t="str">
        <f>IF(OR($M1486="",$F1486&gt;Parâmetros!$E$14),"Não","Sim")</f>
        <v>Sim</v>
      </c>
      <c r="Q1486" s="32" t="str">
        <f t="shared" si="140"/>
        <v>Sim</v>
      </c>
      <c r="R1486" s="32" t="str">
        <f t="shared" si="141"/>
        <v>Sim</v>
      </c>
      <c r="S1486" s="30">
        <f t="shared" si="142"/>
        <v>0</v>
      </c>
      <c r="T1486" s="32" t="str">
        <f>IF($Q1486&lt;&gt;"Sim","",IF($N1486&gt;Parâmetros!$E$15,"Sim","Não"))</f>
        <v>Sim</v>
      </c>
      <c r="U1486" s="17" t="str">
        <f t="shared" si="143"/>
        <v>Na meta</v>
      </c>
      <c r="V1486" s="17" t="str">
        <f>IF($AC1486&lt;&gt;"",IF($L1486&gt;0,"ATENÇÃO · apontou em dia de "&amp;LOWER($AC1486)&amp;" cadastrado","Exceção cadastrada · "&amp;$AC1486)&amp;IF($AD1486="",""," · "&amp;$AD1486),IF($E1486="Férias",IF($L1486&gt;0,"ATENÇÃO · apontou estando de férias no cadastro","Férias no cadastro"),IF($Y1486="Férias / afastamento","Afastamento · "&amp;($Z1486+$AA1486-1)&amp;" dias seguidos sem apontamento",IF($Y1486="Folga trabalhada","ATENÇÃO · apontou em dia de folga da escala 5x2",IF($Y1486="Folga",IF(AND($D1486="5x2",OR(WEEKDAY($F1486,2)=6,WEEKDAY($F1486,2)=7)),"Folga de fim de semana da escala 5x2",IF(AND(OR($D1486="6x1",$D1486="FF 6x1"),WEEKDAY($F1486,2)=6,FALSE()),"Folga de fim de semana · apontou no domingo anterior",IF(AND(OR($D1486="6x1",$D1486="FF 6x1"),WEEKDAY($F1486,2)=7,AND($A1486=$A1485,$L1485&gt;0)),"Folga de fim de semana · apontou no sábado",IF(AND(OR($D1486="6x1",$D1486="FF 6x1"),OR(WEEKDAY($F1486,2)=6,WEEKDAY($F1486,2)=7)),"Folga de fim de semana · sem apontamento no sábado nem no domingo","Folga prevista pelo ciclo")))),IF($Y1486="Indeterminado (início da série)","Sem histórico anterior — informe o dia do ciclo no Cadastro",IF($Y1486="Falta de registro",IF(OR(OR($D1486="6x1",$D1486="FF 6x1"),$D1486="5x2"),"FALTA DE REGISTRO · dia útil da escala "&amp;$E1486,"FALTA DE REGISTRO · dia "&amp;$W1486&amp;" de "&amp;IFERROR(INDEX(Parâmetros!$B$39:$B$48,MATCH($E1486,Parâmetros!$A$39:$A$48,0)),99)&amp;" do ciclo"),IF(OR($D1486="6x1",$D1486="FF 6x1"),IF(OR(AND(WEEKDAY($F1486,2)=6,AND($A1486=$A1487,$L1487&gt;0)),AND(WEEKDAY($F1486,2)=7,AND($A1486=$A1485,$L1485&gt;0))),"ATENÇÃO · apontou sábado e domingo no mesmo fim de semana",IF(OR(WEEKDAY($F1486,2)=6,WEEKDAY($F1486,2)=7),"Jornada de fim de semana do 6x1",IF(OR($H1486&gt;=Parâmetros!$E$20,$H1486&lt;Parâmetros!$E$19),"ATENÇÃO · 6x1 apontou fora do horário diurno","Jornada fixa do 6x1"))),IF($D1486="5x2","Jornada fixa do 5x2",IF($D1486="Folguista",IF($J1486=$K1486,"Evidência confirma sequência","DIVERGE · sequência "&amp;$J1486&amp;" × evidência "&amp;$K1486),IF($K1486=$E1486,"Evidência confirma cadastro","DIVERGE · cadastro "&amp;$E1486&amp;" × evidência "&amp;$K1486)))))))))))</f>
        <v>Evidência confirma cadastro</v>
      </c>
      <c r="W1486" s="34">
        <f>IF(OR(OR($D1486="6x1",$D1486="FF 6x1"),$D1486="5x2"),"",IF($AB1486&lt;&gt;$AB1485,IF(IFERROR(INDEX(Cadastro!$F$5:$F$243,$AB1486),"")="",IF($L1486&gt;0,1,0),IF(IFERROR(INDEX(Cadastro!$F$5:$F$243,$AB1486),"")&lt;=IFERROR(INDEX(Parâmetros!$B$39:$B$48,MATCH($E1486,Parâmetros!$A$39:$A$48,0)),99),IFERROR(INDEX(Cadastro!$F$5:$F$243,$AB1486),""),0)),IF($L1486&gt;0,IF(N($X1485)&gt;0,1,N($W1485)+1),IF(AND($L1486=0,OR(N($W1485)&gt;=IFERROR(INDEX(Parâmetros!$B$39:$B$48,MATCH($E1486,Parâmetros!$A$39:$A$48,0)),99),AND(N($X1485)&gt;0,N($X1485)&lt;IFERROR(INDEX(Parâmetros!$C$39:$C$48,MATCH($E1486,Parâmetros!$A$39:$A$48,0)),0)))),0,N($W1485)+1))))</f>
        <v>3</v>
      </c>
      <c r="X1486" s="34">
        <f>IF(OR(OR($D1486="6x1",$D1486="FF 6x1"),$D1486="5x2"),"",IF($AB1486&lt;&gt;$AB1485,IF(IFERROR(INDEX(Cadastro!$F$5:$F$243,$AB1486),"")="",0,IF(IFERROR(INDEX(Cadastro!$F$5:$F$243,$AB1486),"")&gt;IFERROR(INDEX(Parâmetros!$B$39:$B$48,MATCH($E1486,Parâmetros!$A$39:$A$48,0)),99),IFERROR(INDEX(Cadastro!$F$5:$F$243,$AB1486),"")-IFERROR(INDEX(Parâmetros!$B$39:$B$48,MATCH($E1486,Parâmetros!$A$39:$A$48,0)),99),0)),IF(AND($L1486=0,OR(N($W1485)&gt;=IFERROR(INDEX(Parâmetros!$B$39:$B$48,MATCH($E1486,Parâmetros!$A$39:$A$48,0)),99),AND(N($X1485)&gt;0,N($X1485)&lt;IFERROR(INDEX(Parâmetros!$C$39:$C$48,MATCH($E1486,Parâmetros!$A$39:$A$48,0)),0)))),N($X1485)+1,0)))</f>
        <v>0</v>
      </c>
      <c r="Y1486" t="str">
        <f>IF($AC1486&lt;&gt;"",IF($L1486&gt;0,$AC1486&amp;" · com apontamento",$AC1486),IF($E1486="Férias",IF($L1486&gt;0,"Férias · com apontamento","Férias (cadastro)"),IF(($Z1486+$AA1486-1)&gt;Parâmetros!$E$16,"Férias / afastamento",IF(AND($D1486="5x2",OR(WEEKDAY($F1486,2)=6,WEEKDAY($F1486,2)=7)),IF($L1486&gt;0,"Folga trabalhada","Folga"),IF($L1486&gt;0,"Trabalhado",IF(OR(OR($D1486="6x1",$D1486="FF 6x1"),$D1486="5x2"),IF(AND(OR($D1486="6x1",$D1486="FF 6x1"),OR(WEEKDAY($F1486,2)=6,WEEKDAY($F1486,2)=7)),"Folga","Falta de registro"),IF(AND($AB1486&lt;&gt;$AB1485,IFERROR(INDEX(Cadastro!$F$5:$F$243,$AB1486),"")=""),"Indeterminado (início da série)",IF($X1486&gt;0,"Folga","Falta de registro"))))))))</f>
        <v>Trabalhado</v>
      </c>
      <c r="Z1486" s="34">
        <f>IF(OR($L1486&gt;0,$F1486&gt;Parâmetros!$E$14),0,IF($A1486&lt;&gt;$A1485,1,N($Z1485)+1))</f>
        <v>0</v>
      </c>
      <c r="AA1486" s="34">
        <f>IF(OR($L1486&gt;0,$F1486&gt;Parâmetros!$E$14),0,IF(OR($A1486&lt;&gt;$A1487,$F1487&gt;Parâmetros!$E$14),1,N($AA1487)+1))</f>
        <v>0</v>
      </c>
      <c r="AB1486" s="31">
        <f>IFERROR(MATCH($A1486&amp;"|"&amp;TEXT(_xlfn.MAXIFS(Cadastro!$E$5:$E$243,Cadastro!$A$5:$A$243,$A1486,Cadastro!$E$5:$E$243,"&lt;="&amp;$F1486),"yyyymmdd"),Cadastro!$I$5:$I$243,0),"")</f>
        <v>187</v>
      </c>
      <c r="AC1486" t="str">
        <f>IFERROR(_xlfn.SINGLE(INDEX(Exceções!$D$5:$D$203,MATCH($A1486&amp;"|"&amp;$F1486,Exceções!$F$5:$F$203,0))),"")</f>
        <v/>
      </c>
      <c r="AD1486" t="str">
        <f>IF($AC1486="","",IFERROR(_xlfn.SINGLE(INDEX(Exceções!$E$5:$E$203,MATCH($A1486&amp;"|"&amp;$F1486,Exceções!$F$5:$F$203,0))),""))</f>
        <v/>
      </c>
    </row>
    <row r="1487" spans="1:30" ht="15" hidden="1" customHeight="1" x14ac:dyDescent="0.25">
      <c r="A1487" s="31">
        <v>12299</v>
      </c>
      <c r="B1487" s="17" t="s">
        <v>47</v>
      </c>
      <c r="C1487" s="17" t="str">
        <f>IFERROR(INDEX(Cadastro!$C$5:$C$243,$AB1487),"NÃO INFORMADO")</f>
        <v>INS</v>
      </c>
      <c r="D1487" s="17" t="str">
        <f>IFERROR(INDEX(Cadastro!$D$5:$D$243,$AB1487),"")</f>
        <v>A</v>
      </c>
      <c r="E1487" s="17" t="str">
        <f>IFERROR(INDEX(Cadastro!$G$5:$G$243,$AB1487),"")</f>
        <v>A</v>
      </c>
      <c r="F1487" s="29">
        <v>46301</v>
      </c>
      <c r="G1487" s="32" t="str">
        <f t="shared" si="138"/>
        <v>ter</v>
      </c>
      <c r="H1487" s="31">
        <f>IF($L1487=0,"",_xlfn.MINIFS(Dados!$Q:$Q,Dados!$A:$A,$A1487,Dados!$S:$S,$F1487))</f>
        <v>750</v>
      </c>
      <c r="I1487" s="31">
        <f>IF($H1487="","",_xlfn.MAXIFS(Dados!$R:$R,Dados!$A:$A,$A1487,Dados!$S:$S,$F1487))</f>
        <v>924</v>
      </c>
      <c r="J1487" s="32" t="str">
        <f>IF($D1487&lt;&gt;"Folguista","",IFERROR(INDEX(Parâmetros!$D$52:$G$52,1,MIN(4,MAX(1,$W1487))),""))</f>
        <v/>
      </c>
      <c r="K1487" s="32" t="str">
        <f>IF(OR($AC1487&lt;&gt;"",$Y1487="Folga",$Y1487="Folga trabalhada",$Y1487="Férias (cadastro)",$Y1487="Férias / afastamento",$Y1487="Indeterminado (início da série)"),"",IF(OR($D1487="6x1",$D1487="FF 6x1"),IF(OR(WEEKDAY($F1487,2)=6,WEEKDAY($F1487,2)=7),"6x1 sáb/dom","6x1"),IF($D1487="5x2","5x2",IF($H1487="",IF($D1487="Folguista",$J1487,$E1487),IF(OR($H1487&gt;=Parâmetros!$E$18,$H1487&lt;Parâmetros!$E$19),"C",IF($H1487&lt;Parâmetros!$E$20,"A","B"))))))</f>
        <v/>
      </c>
      <c r="L1487" s="30">
        <f>SUMIFS(Dados!$E:$E,Dados!$A:$A,$A1487,Dados!$S:$S,$F1487)</f>
        <v>2.89</v>
      </c>
      <c r="M1487" s="30" t="str">
        <f>IFERROR(INDEX(Parâmetros!$E$6:$E$11,MATCH($K1487,Parâmetros!$A$6:$A$11,0)),"")</f>
        <v/>
      </c>
      <c r="N1487" s="33" t="str">
        <f t="shared" si="139"/>
        <v/>
      </c>
      <c r="O1487" s="33">
        <f>Parâmetros!$E$13</f>
        <v>0.8</v>
      </c>
      <c r="P1487" s="32" t="str">
        <f>IF(OR($M1487="",$F1487&gt;Parâmetros!$E$14),"Não","Sim")</f>
        <v>Não</v>
      </c>
      <c r="Q1487" s="32" t="str">
        <f t="shared" si="140"/>
        <v/>
      </c>
      <c r="R1487" s="32" t="str">
        <f t="shared" si="141"/>
        <v/>
      </c>
      <c r="S1487" s="30" t="str">
        <f t="shared" si="142"/>
        <v/>
      </c>
      <c r="T1487" s="32" t="str">
        <f>IF($Q1487&lt;&gt;"Sim","",IF($N1487&gt;Parâmetros!$E$15,"Sim","Não"))</f>
        <v/>
      </c>
      <c r="U1487" s="17" t="str">
        <f t="shared" si="143"/>
        <v>Treinamento</v>
      </c>
      <c r="V1487" s="17" t="str">
        <f>IF($AC1487&lt;&gt;"",IF($L1487&gt;0,"ATENÇÃO · apontou em dia de "&amp;LOWER($AC1487)&amp;" cadastrado","Exceção cadastrada · "&amp;$AC1487)&amp;IF($AD1487="",""," · "&amp;$AD1487),IF($E1487="Férias",IF($L1487&gt;0,"ATENÇÃO · apontou estando de férias no cadastro","Férias no cadastro"),IF($Y1487="Férias / afastamento","Afastamento · "&amp;($Z1487+$AA1487-1)&amp;" dias seguidos sem apontamento",IF($Y1487="Folga trabalhada","ATENÇÃO · apontou em dia de folga da escala 5x2",IF($Y1487="Folga",IF(AND($D1487="5x2",OR(WEEKDAY($F1487,2)=6,WEEKDAY($F1487,2)=7)),"Folga de fim de semana da escala 5x2",IF(AND(OR($D1487="6x1",$D1487="FF 6x1"),WEEKDAY($F1487,2)=6,FALSE()),"Folga de fim de semana · apontou no domingo anterior",IF(AND(OR($D1487="6x1",$D1487="FF 6x1"),WEEKDAY($F1487,2)=7,AND($A1487=$A1486,$L1486&gt;0)),"Folga de fim de semana · apontou no sábado",IF(AND(OR($D1487="6x1",$D1487="FF 6x1"),OR(WEEKDAY($F1487,2)=6,WEEKDAY($F1487,2)=7)),"Folga de fim de semana · sem apontamento no sábado nem no domingo","Folga prevista pelo ciclo")))),IF($Y1487="Indeterminado (início da série)","Sem histórico anterior — informe o dia do ciclo no Cadastro",IF($Y1487="Falta de registro",IF(OR(OR($D1487="6x1",$D1487="FF 6x1"),$D1487="5x2"),"FALTA DE REGISTRO · dia útil da escala "&amp;$E1487,"FALTA DE REGISTRO · dia "&amp;$W1487&amp;" de "&amp;IFERROR(INDEX(Parâmetros!$B$39:$B$48,MATCH($E1487,Parâmetros!$A$39:$A$48,0)),99)&amp;" do ciclo"),IF(OR($D1487="6x1",$D1487="FF 6x1"),IF(OR(AND(WEEKDAY($F1487,2)=6,AND($A1487=$A1488,$L1488&gt;0)),AND(WEEKDAY($F1487,2)=7,AND($A1487=$A1486,$L1486&gt;0))),"ATENÇÃO · apontou sábado e domingo no mesmo fim de semana",IF(OR(WEEKDAY($F1487,2)=6,WEEKDAY($F1487,2)=7),"Jornada de fim de semana do 6x1",IF(OR($H1487&gt;=Parâmetros!$E$20,$H1487&lt;Parâmetros!$E$19),"ATENÇÃO · 6x1 apontou fora do horário diurno","Jornada fixa do 6x1"))),IF($D1487="5x2","Jornada fixa do 5x2",IF($D1487="Folguista",IF($J1487=$K1487,"Evidência confirma sequência","DIVERGE · sequência "&amp;$J1487&amp;" × evidência "&amp;$K1487),IF($K1487=$E1487,"Evidência confirma cadastro","DIVERGE · cadastro "&amp;$E1487&amp;" × evidência "&amp;$K1487)))))))))))</f>
        <v xml:space="preserve">ATENÇÃO · apontou em dia de treinamento cadastrado · O funcionario estava em treinamento </v>
      </c>
      <c r="W1487" s="34">
        <f>IF(OR(OR($D1487="6x1",$D1487="FF 6x1"),$D1487="5x2"),"",IF($AB1487&lt;&gt;$AB1486,IF(IFERROR(INDEX(Cadastro!$F$5:$F$243,$AB1487),"")="",IF($L1487&gt;0,1,0),IF(IFERROR(INDEX(Cadastro!$F$5:$F$243,$AB1487),"")&lt;=IFERROR(INDEX(Parâmetros!$B$39:$B$48,MATCH($E1487,Parâmetros!$A$39:$A$48,0)),99),IFERROR(INDEX(Cadastro!$F$5:$F$243,$AB1487),""),0)),IF($L1487&gt;0,IF(N($X1486)&gt;0,1,N($W1486)+1),IF(AND($L1487=0,OR(N($W1486)&gt;=IFERROR(INDEX(Parâmetros!$B$39:$B$48,MATCH($E1487,Parâmetros!$A$39:$A$48,0)),99),AND(N($X1486)&gt;0,N($X1486)&lt;IFERROR(INDEX(Parâmetros!$C$39:$C$48,MATCH($E1487,Parâmetros!$A$39:$A$48,0)),0)))),0,N($W1486)+1))))</f>
        <v>4</v>
      </c>
      <c r="X1487" s="34">
        <f>IF(OR(OR($D1487="6x1",$D1487="FF 6x1"),$D1487="5x2"),"",IF($AB1487&lt;&gt;$AB1486,IF(IFERROR(INDEX(Cadastro!$F$5:$F$243,$AB1487),"")="",0,IF(IFERROR(INDEX(Cadastro!$F$5:$F$243,$AB1487),"")&gt;IFERROR(INDEX(Parâmetros!$B$39:$B$48,MATCH($E1487,Parâmetros!$A$39:$A$48,0)),99),IFERROR(INDEX(Cadastro!$F$5:$F$243,$AB1487),"")-IFERROR(INDEX(Parâmetros!$B$39:$B$48,MATCH($E1487,Parâmetros!$A$39:$A$48,0)),99),0)),IF(AND($L1487=0,OR(N($W1486)&gt;=IFERROR(INDEX(Parâmetros!$B$39:$B$48,MATCH($E1487,Parâmetros!$A$39:$A$48,0)),99),AND(N($X1486)&gt;0,N($X1486)&lt;IFERROR(INDEX(Parâmetros!$C$39:$C$48,MATCH($E1487,Parâmetros!$A$39:$A$48,0)),0)))),N($X1486)+1,0)))</f>
        <v>0</v>
      </c>
      <c r="Y1487" t="str">
        <f>IF($AC1487&lt;&gt;"",IF($L1487&gt;0,$AC1487&amp;" · com apontamento",$AC1487),IF($E1487="Férias",IF($L1487&gt;0,"Férias · com apontamento","Férias (cadastro)"),IF(($Z1487+$AA1487-1)&gt;Parâmetros!$E$16,"Férias / afastamento",IF(AND($D1487="5x2",OR(WEEKDAY($F1487,2)=6,WEEKDAY($F1487,2)=7)),IF($L1487&gt;0,"Folga trabalhada","Folga"),IF($L1487&gt;0,"Trabalhado",IF(OR(OR($D1487="6x1",$D1487="FF 6x1"),$D1487="5x2"),IF(AND(OR($D1487="6x1",$D1487="FF 6x1"),OR(WEEKDAY($F1487,2)=6,WEEKDAY($F1487,2)=7)),"Folga","Falta de registro"),IF(AND($AB1487&lt;&gt;$AB1486,IFERROR(INDEX(Cadastro!$F$5:$F$243,$AB1487),"")=""),"Indeterminado (início da série)",IF($X1487&gt;0,"Folga","Falta de registro"))))))))</f>
        <v>Treinamento · com apontamento</v>
      </c>
      <c r="Z1487" s="34">
        <f>IF(OR($L1487&gt;0,$F1487&gt;Parâmetros!$E$14),0,IF($A1487&lt;&gt;$A1486,1,N($Z1486)+1))</f>
        <v>0</v>
      </c>
      <c r="AA1487" s="34">
        <f>IF(OR($L1487&gt;0,$F1487&gt;Parâmetros!$E$14),0,IF(OR($A1487&lt;&gt;$A1488,$F1488&gt;Parâmetros!$E$14),1,N($AA1488)+1))</f>
        <v>0</v>
      </c>
      <c r="AB1487" s="31">
        <f>IFERROR(MATCH($A1487&amp;"|"&amp;TEXT(_xlfn.MAXIFS(Cadastro!$E$5:$E$243,Cadastro!$A$5:$A$243,$A1487,Cadastro!$E$5:$E$243,"&lt;="&amp;$F1487),"yyyymmdd"),Cadastro!$I$5:$I$243,0),"")</f>
        <v>187</v>
      </c>
      <c r="AC1487" t="str">
        <f>IFERROR(_xlfn.SINGLE(INDEX(Exceções!$D$5:$D$203,MATCH($A1487&amp;"|"&amp;$F1487,Exceções!$F$5:$F$203,0))),"")</f>
        <v>Treinamento</v>
      </c>
      <c r="AD1487" t="str">
        <f>IF($AC1487="","",IFERROR(_xlfn.SINGLE(INDEX(Exceções!$E$5:$E$203,MATCH($A1487&amp;"|"&amp;$F1487,Exceções!$F$5:$F$203,0))),""))</f>
        <v xml:space="preserve">O funcionario estava em treinamento </v>
      </c>
    </row>
    <row r="1488" spans="1:30" ht="15" hidden="1" customHeight="1" x14ac:dyDescent="0.25">
      <c r="A1488" s="31">
        <v>12299</v>
      </c>
      <c r="B1488" s="17" t="s">
        <v>47</v>
      </c>
      <c r="C1488" s="17" t="str">
        <f>IFERROR(INDEX(Cadastro!$C$5:$C$243,$AB1488),"NÃO INFORMADO")</f>
        <v>INS</v>
      </c>
      <c r="D1488" s="17" t="str">
        <f>IFERROR(INDEX(Cadastro!$D$5:$D$243,$AB1488),"")</f>
        <v>A</v>
      </c>
      <c r="E1488" s="17" t="str">
        <f>IFERROR(INDEX(Cadastro!$G$5:$G$243,$AB1488),"")</f>
        <v>A</v>
      </c>
      <c r="F1488" s="29">
        <v>46302</v>
      </c>
      <c r="G1488" s="32" t="str">
        <f t="shared" si="138"/>
        <v>qua</v>
      </c>
      <c r="H1488" s="31">
        <f>IF($L1488=0,"",_xlfn.MINIFS(Dados!$Q:$Q,Dados!$A:$A,$A1488,Dados!$S:$S,$F1488))</f>
        <v>421</v>
      </c>
      <c r="I1488" s="31">
        <f>IF($H1488="","",_xlfn.MAXIFS(Dados!$R:$R,Dados!$A:$A,$A1488,Dados!$S:$S,$F1488))</f>
        <v>927</v>
      </c>
      <c r="J1488" s="32" t="str">
        <f>IF($D1488&lt;&gt;"Folguista","",IFERROR(INDEX(Parâmetros!$D$52:$G$52,1,MIN(4,MAX(1,$W1488))),""))</f>
        <v/>
      </c>
      <c r="K1488" s="32" t="str">
        <f>IF(OR($AC1488&lt;&gt;"",$Y1488="Folga",$Y1488="Folga trabalhada",$Y1488="Férias (cadastro)",$Y1488="Férias / afastamento",$Y1488="Indeterminado (início da série)"),"",IF(OR($D1488="6x1",$D1488="FF 6x1"),IF(OR(WEEKDAY($F1488,2)=6,WEEKDAY($F1488,2)=7),"6x1 sáb/dom","6x1"),IF($D1488="5x2","5x2",IF($H1488="",IF($D1488="Folguista",$J1488,$E1488),IF(OR($H1488&gt;=Parâmetros!$E$18,$H1488&lt;Parâmetros!$E$19),"C",IF($H1488&lt;Parâmetros!$E$20,"A","B"))))))</f>
        <v>A</v>
      </c>
      <c r="L1488" s="30">
        <f>SUMIFS(Dados!$E:$E,Dados!$A:$A,$A1488,Dados!$S:$S,$F1488)</f>
        <v>8.02</v>
      </c>
      <c r="M1488" s="30">
        <f>IFERROR(INDEX(Parâmetros!$E$6:$E$11,MATCH($K1488,Parâmetros!$A$6:$A$11,0)),"")</f>
        <v>7.58</v>
      </c>
      <c r="N1488" s="33">
        <f t="shared" si="139"/>
        <v>1.0580474934036939</v>
      </c>
      <c r="O1488" s="33">
        <f>Parâmetros!$E$13</f>
        <v>0.8</v>
      </c>
      <c r="P1488" s="32" t="str">
        <f>IF(OR($M1488="",$F1488&gt;Parâmetros!$E$14),"Não","Sim")</f>
        <v>Sim</v>
      </c>
      <c r="Q1488" s="32" t="str">
        <f t="shared" si="140"/>
        <v>Sim</v>
      </c>
      <c r="R1488" s="32" t="str">
        <f t="shared" si="141"/>
        <v>Sim</v>
      </c>
      <c r="S1488" s="30">
        <f t="shared" si="142"/>
        <v>0</v>
      </c>
      <c r="T1488" s="32" t="str">
        <f>IF($Q1488&lt;&gt;"Sim","",IF($N1488&gt;Parâmetros!$E$15,"Sim","Não"))</f>
        <v>Sim</v>
      </c>
      <c r="U1488" s="17" t="str">
        <f t="shared" si="143"/>
        <v>Na meta</v>
      </c>
      <c r="V1488" s="17" t="str">
        <f>IF($AC1488&lt;&gt;"",IF($L1488&gt;0,"ATENÇÃO · apontou em dia de "&amp;LOWER($AC1488)&amp;" cadastrado","Exceção cadastrada · "&amp;$AC1488)&amp;IF($AD1488="",""," · "&amp;$AD1488),IF($E1488="Férias",IF($L1488&gt;0,"ATENÇÃO · apontou estando de férias no cadastro","Férias no cadastro"),IF($Y1488="Férias / afastamento","Afastamento · "&amp;($Z1488+$AA1488-1)&amp;" dias seguidos sem apontamento",IF($Y1488="Folga trabalhada","ATENÇÃO · apontou em dia de folga da escala 5x2",IF($Y1488="Folga",IF(AND($D1488="5x2",OR(WEEKDAY($F1488,2)=6,WEEKDAY($F1488,2)=7)),"Folga de fim de semana da escala 5x2",IF(AND(OR($D1488="6x1",$D1488="FF 6x1"),WEEKDAY($F1488,2)=6,FALSE()),"Folga de fim de semana · apontou no domingo anterior",IF(AND(OR($D1488="6x1",$D1488="FF 6x1"),WEEKDAY($F1488,2)=7,AND($A1488=$A1487,$L1487&gt;0)),"Folga de fim de semana · apontou no sábado",IF(AND(OR($D1488="6x1",$D1488="FF 6x1"),OR(WEEKDAY($F1488,2)=6,WEEKDAY($F1488,2)=7)),"Folga de fim de semana · sem apontamento no sábado nem no domingo","Folga prevista pelo ciclo")))),IF($Y1488="Indeterminado (início da série)","Sem histórico anterior — informe o dia do ciclo no Cadastro",IF($Y1488="Falta de registro",IF(OR(OR($D1488="6x1",$D1488="FF 6x1"),$D1488="5x2"),"FALTA DE REGISTRO · dia útil da escala "&amp;$E1488,"FALTA DE REGISTRO · dia "&amp;$W1488&amp;" de "&amp;IFERROR(INDEX(Parâmetros!$B$39:$B$48,MATCH($E1488,Parâmetros!$A$39:$A$48,0)),99)&amp;" do ciclo"),IF(OR($D1488="6x1",$D1488="FF 6x1"),IF(OR(AND(WEEKDAY($F1488,2)=6,AND($A1488=$A1489,$L1489&gt;0)),AND(WEEKDAY($F1488,2)=7,AND($A1488=$A1487,$L1487&gt;0))),"ATENÇÃO · apontou sábado e domingo no mesmo fim de semana",IF(OR(WEEKDAY($F1488,2)=6,WEEKDAY($F1488,2)=7),"Jornada de fim de semana do 6x1",IF(OR($H1488&gt;=Parâmetros!$E$20,$H1488&lt;Parâmetros!$E$19),"ATENÇÃO · 6x1 apontou fora do horário diurno","Jornada fixa do 6x1"))),IF($D1488="5x2","Jornada fixa do 5x2",IF($D1488="Folguista",IF($J1488=$K1488,"Evidência confirma sequência","DIVERGE · sequência "&amp;$J1488&amp;" × evidência "&amp;$K1488),IF($K1488=$E1488,"Evidência confirma cadastro","DIVERGE · cadastro "&amp;$E1488&amp;" × evidência "&amp;$K1488)))))))))))</f>
        <v>Evidência confirma cadastro</v>
      </c>
      <c r="W1488" s="34">
        <f>IF(OR(OR($D1488="6x1",$D1488="FF 6x1"),$D1488="5x2"),"",IF($AB1488&lt;&gt;$AB1487,IF(IFERROR(INDEX(Cadastro!$F$5:$F$243,$AB1488),"")="",IF($L1488&gt;0,1,0),IF(IFERROR(INDEX(Cadastro!$F$5:$F$243,$AB1488),"")&lt;=IFERROR(INDEX(Parâmetros!$B$39:$B$48,MATCH($E1488,Parâmetros!$A$39:$A$48,0)),99),IFERROR(INDEX(Cadastro!$F$5:$F$243,$AB1488),""),0)),IF($L1488&gt;0,IF(N($X1487)&gt;0,1,N($W1487)+1),IF(AND($L1488=0,OR(N($W1487)&gt;=IFERROR(INDEX(Parâmetros!$B$39:$B$48,MATCH($E1488,Parâmetros!$A$39:$A$48,0)),99),AND(N($X1487)&gt;0,N($X1487)&lt;IFERROR(INDEX(Parâmetros!$C$39:$C$48,MATCH($E1488,Parâmetros!$A$39:$A$48,0)),0)))),0,N($W1487)+1))))</f>
        <v>5</v>
      </c>
      <c r="X1488" s="34">
        <f>IF(OR(OR($D1488="6x1",$D1488="FF 6x1"),$D1488="5x2"),"",IF($AB1488&lt;&gt;$AB1487,IF(IFERROR(INDEX(Cadastro!$F$5:$F$243,$AB1488),"")="",0,IF(IFERROR(INDEX(Cadastro!$F$5:$F$243,$AB1488),"")&gt;IFERROR(INDEX(Parâmetros!$B$39:$B$48,MATCH($E1488,Parâmetros!$A$39:$A$48,0)),99),IFERROR(INDEX(Cadastro!$F$5:$F$243,$AB1488),"")-IFERROR(INDEX(Parâmetros!$B$39:$B$48,MATCH($E1488,Parâmetros!$A$39:$A$48,0)),99),0)),IF(AND($L1488=0,OR(N($W1487)&gt;=IFERROR(INDEX(Parâmetros!$B$39:$B$48,MATCH($E1488,Parâmetros!$A$39:$A$48,0)),99),AND(N($X1487)&gt;0,N($X1487)&lt;IFERROR(INDEX(Parâmetros!$C$39:$C$48,MATCH($E1488,Parâmetros!$A$39:$A$48,0)),0)))),N($X1487)+1,0)))</f>
        <v>0</v>
      </c>
      <c r="Y1488" t="str">
        <f>IF($AC1488&lt;&gt;"",IF($L1488&gt;0,$AC1488&amp;" · com apontamento",$AC1488),IF($E1488="Férias",IF($L1488&gt;0,"Férias · com apontamento","Férias (cadastro)"),IF(($Z1488+$AA1488-1)&gt;Parâmetros!$E$16,"Férias / afastamento",IF(AND($D1488="5x2",OR(WEEKDAY($F1488,2)=6,WEEKDAY($F1488,2)=7)),IF($L1488&gt;0,"Folga trabalhada","Folga"),IF($L1488&gt;0,"Trabalhado",IF(OR(OR($D1488="6x1",$D1488="FF 6x1"),$D1488="5x2"),IF(AND(OR($D1488="6x1",$D1488="FF 6x1"),OR(WEEKDAY($F1488,2)=6,WEEKDAY($F1488,2)=7)),"Folga","Falta de registro"),IF(AND($AB1488&lt;&gt;$AB1487,IFERROR(INDEX(Cadastro!$F$5:$F$243,$AB1488),"")=""),"Indeterminado (início da série)",IF($X1488&gt;0,"Folga","Falta de registro"))))))))</f>
        <v>Trabalhado</v>
      </c>
      <c r="Z1488" s="34">
        <f>IF(OR($L1488&gt;0,$F1488&gt;Parâmetros!$E$14),0,IF($A1488&lt;&gt;$A1487,1,N($Z1487)+1))</f>
        <v>0</v>
      </c>
      <c r="AA1488" s="34">
        <f>IF(OR($L1488&gt;0,$F1488&gt;Parâmetros!$E$14),0,IF(OR($A1488&lt;&gt;$A1489,$F1489&gt;Parâmetros!$E$14),1,N($AA1489)+1))</f>
        <v>0</v>
      </c>
      <c r="AB1488" s="31">
        <f>IFERROR(MATCH($A1488&amp;"|"&amp;TEXT(_xlfn.MAXIFS(Cadastro!$E$5:$E$243,Cadastro!$A$5:$A$243,$A1488,Cadastro!$E$5:$E$243,"&lt;="&amp;$F1488),"yyyymmdd"),Cadastro!$I$5:$I$243,0),"")</f>
        <v>187</v>
      </c>
      <c r="AC1488" t="str">
        <f>IFERROR(_xlfn.SINGLE(INDEX(Exceções!$D$5:$D$203,MATCH($A1488&amp;"|"&amp;$F1488,Exceções!$F$5:$F$203,0))),"")</f>
        <v/>
      </c>
      <c r="AD1488" t="str">
        <f>IF($AC1488="","",IFERROR(_xlfn.SINGLE(INDEX(Exceções!$E$5:$E$203,MATCH($A1488&amp;"|"&amp;$F1488,Exceções!$F$5:$F$203,0))),""))</f>
        <v/>
      </c>
    </row>
    <row r="1489" spans="1:30" ht="15" hidden="1" customHeight="1" x14ac:dyDescent="0.25">
      <c r="A1489" s="31">
        <v>12299</v>
      </c>
      <c r="B1489" s="17" t="s">
        <v>47</v>
      </c>
      <c r="C1489" s="17" t="str">
        <f>IFERROR(INDEX(Cadastro!$C$5:$C$243,$AB1489),"NÃO INFORMADO")</f>
        <v>INS</v>
      </c>
      <c r="D1489" s="17" t="str">
        <f>IFERROR(INDEX(Cadastro!$D$5:$D$243,$AB1489),"")</f>
        <v>A</v>
      </c>
      <c r="E1489" s="17" t="str">
        <f>IFERROR(INDEX(Cadastro!$G$5:$G$243,$AB1489),"")</f>
        <v>A</v>
      </c>
      <c r="F1489" s="29">
        <v>46303</v>
      </c>
      <c r="G1489" s="32" t="str">
        <f t="shared" si="138"/>
        <v>qui</v>
      </c>
      <c r="H1489" s="31" t="str">
        <f>IF($L1489=0,"",_xlfn.MINIFS(Dados!$Q:$Q,Dados!$A:$A,$A1489,Dados!$S:$S,$F1489))</f>
        <v/>
      </c>
      <c r="I1489" s="31" t="str">
        <f>IF($H1489="","",_xlfn.MAXIFS(Dados!$R:$R,Dados!$A:$A,$A1489,Dados!$S:$S,$F1489))</f>
        <v/>
      </c>
      <c r="J1489" s="32" t="str">
        <f>IF($D1489&lt;&gt;"Folguista","",IFERROR(INDEX(Parâmetros!$D$52:$G$52,1,MIN(4,MAX(1,$W1489))),""))</f>
        <v/>
      </c>
      <c r="K1489" s="32" t="str">
        <f>IF(OR($AC1489&lt;&gt;"",$Y1489="Folga",$Y1489="Folga trabalhada",$Y1489="Férias (cadastro)",$Y1489="Férias / afastamento",$Y1489="Indeterminado (início da série)"),"",IF(OR($D1489="6x1",$D1489="FF 6x1"),IF(OR(WEEKDAY($F1489,2)=6,WEEKDAY($F1489,2)=7),"6x1 sáb/dom","6x1"),IF($D1489="5x2","5x2",IF($H1489="",IF($D1489="Folguista",$J1489,$E1489),IF(OR($H1489&gt;=Parâmetros!$E$18,$H1489&lt;Parâmetros!$E$19),"C",IF($H1489&lt;Parâmetros!$E$20,"A","B"))))))</f>
        <v/>
      </c>
      <c r="L1489" s="30">
        <f>SUMIFS(Dados!$E:$E,Dados!$A:$A,$A1489,Dados!$S:$S,$F1489)</f>
        <v>0</v>
      </c>
      <c r="M1489" s="30" t="str">
        <f>IFERROR(INDEX(Parâmetros!$E$6:$E$11,MATCH($K1489,Parâmetros!$A$6:$A$11,0)),"")</f>
        <v/>
      </c>
      <c r="N1489" s="33" t="str">
        <f t="shared" si="139"/>
        <v/>
      </c>
      <c r="O1489" s="33">
        <f>Parâmetros!$E$13</f>
        <v>0.8</v>
      </c>
      <c r="P1489" s="32" t="str">
        <f>IF(OR($M1489="",$F1489&gt;Parâmetros!$E$14),"Não","Sim")</f>
        <v>Não</v>
      </c>
      <c r="Q1489" s="32" t="str">
        <f t="shared" si="140"/>
        <v/>
      </c>
      <c r="R1489" s="32" t="str">
        <f t="shared" si="141"/>
        <v/>
      </c>
      <c r="S1489" s="30" t="str">
        <f t="shared" si="142"/>
        <v/>
      </c>
      <c r="T1489" s="32" t="str">
        <f>IF($Q1489&lt;&gt;"Sim","",IF($N1489&gt;Parâmetros!$E$15,"Sim","Não"))</f>
        <v/>
      </c>
      <c r="U1489" s="17" t="str">
        <f t="shared" si="143"/>
        <v>Folga</v>
      </c>
      <c r="V1489" s="17" t="str">
        <f>IF($AC1489&lt;&gt;"",IF($L1489&gt;0,"ATENÇÃO · apontou em dia de "&amp;LOWER($AC1489)&amp;" cadastrado","Exceção cadastrada · "&amp;$AC1489)&amp;IF($AD1489="",""," · "&amp;$AD1489),IF($E1489="Férias",IF($L1489&gt;0,"ATENÇÃO · apontou estando de férias no cadastro","Férias no cadastro"),IF($Y1489="Férias / afastamento","Afastamento · "&amp;($Z1489+$AA1489-1)&amp;" dias seguidos sem apontamento",IF($Y1489="Folga trabalhada","ATENÇÃO · apontou em dia de folga da escala 5x2",IF($Y1489="Folga",IF(AND($D1489="5x2",OR(WEEKDAY($F1489,2)=6,WEEKDAY($F1489,2)=7)),"Folga de fim de semana da escala 5x2",IF(AND(OR($D1489="6x1",$D1489="FF 6x1"),WEEKDAY($F1489,2)=6,FALSE()),"Folga de fim de semana · apontou no domingo anterior",IF(AND(OR($D1489="6x1",$D1489="FF 6x1"),WEEKDAY($F1489,2)=7,AND($A1489=$A1488,$L1488&gt;0)),"Folga de fim de semana · apontou no sábado",IF(AND(OR($D1489="6x1",$D1489="FF 6x1"),OR(WEEKDAY($F1489,2)=6,WEEKDAY($F1489,2)=7)),"Folga de fim de semana · sem apontamento no sábado nem no domingo","Folga prevista pelo ciclo")))),IF($Y1489="Indeterminado (início da série)","Sem histórico anterior — informe o dia do ciclo no Cadastro",IF($Y1489="Falta de registro",IF(OR(OR($D1489="6x1",$D1489="FF 6x1"),$D1489="5x2"),"FALTA DE REGISTRO · dia útil da escala "&amp;$E1489,"FALTA DE REGISTRO · dia "&amp;$W1489&amp;" de "&amp;IFERROR(INDEX(Parâmetros!$B$39:$B$48,MATCH($E1489,Parâmetros!$A$39:$A$48,0)),99)&amp;" do ciclo"),IF(OR($D1489="6x1",$D1489="FF 6x1"),IF(OR(AND(WEEKDAY($F1489,2)=6,AND($A1489=$A1490,$L1490&gt;0)),AND(WEEKDAY($F1489,2)=7,AND($A1489=$A1488,$L1488&gt;0))),"ATENÇÃO · apontou sábado e domingo no mesmo fim de semana",IF(OR(WEEKDAY($F1489,2)=6,WEEKDAY($F1489,2)=7),"Jornada de fim de semana do 6x1",IF(OR($H1489&gt;=Parâmetros!$E$20,$H1489&lt;Parâmetros!$E$19),"ATENÇÃO · 6x1 apontou fora do horário diurno","Jornada fixa do 6x1"))),IF($D1489="5x2","Jornada fixa do 5x2",IF($D1489="Folguista",IF($J1489=$K1489,"Evidência confirma sequência","DIVERGE · sequência "&amp;$J1489&amp;" × evidência "&amp;$K1489),IF($K1489=$E1489,"Evidência confirma cadastro","DIVERGE · cadastro "&amp;$E1489&amp;" × evidência "&amp;$K1489)))))))))))</f>
        <v>Folga prevista pelo ciclo</v>
      </c>
      <c r="W1489" s="34">
        <f>IF(OR(OR($D1489="6x1",$D1489="FF 6x1"),$D1489="5x2"),"",IF($AB1489&lt;&gt;$AB1488,IF(IFERROR(INDEX(Cadastro!$F$5:$F$243,$AB1489),"")="",IF($L1489&gt;0,1,0),IF(IFERROR(INDEX(Cadastro!$F$5:$F$243,$AB1489),"")&lt;=IFERROR(INDEX(Parâmetros!$B$39:$B$48,MATCH($E1489,Parâmetros!$A$39:$A$48,0)),99),IFERROR(INDEX(Cadastro!$F$5:$F$243,$AB1489),""),0)),IF($L1489&gt;0,IF(N($X1488)&gt;0,1,N($W1488)+1),IF(AND($L1489=0,OR(N($W1488)&gt;=IFERROR(INDEX(Parâmetros!$B$39:$B$48,MATCH($E1489,Parâmetros!$A$39:$A$48,0)),99),AND(N($X1488)&gt;0,N($X1488)&lt;IFERROR(INDEX(Parâmetros!$C$39:$C$48,MATCH($E1489,Parâmetros!$A$39:$A$48,0)),0)))),0,N($W1488)+1))))</f>
        <v>0</v>
      </c>
      <c r="X1489" s="34">
        <f>IF(OR(OR($D1489="6x1",$D1489="FF 6x1"),$D1489="5x2"),"",IF($AB1489&lt;&gt;$AB1488,IF(IFERROR(INDEX(Cadastro!$F$5:$F$243,$AB1489),"")="",0,IF(IFERROR(INDEX(Cadastro!$F$5:$F$243,$AB1489),"")&gt;IFERROR(INDEX(Parâmetros!$B$39:$B$48,MATCH($E1489,Parâmetros!$A$39:$A$48,0)),99),IFERROR(INDEX(Cadastro!$F$5:$F$243,$AB1489),"")-IFERROR(INDEX(Parâmetros!$B$39:$B$48,MATCH($E1489,Parâmetros!$A$39:$A$48,0)),99),0)),IF(AND($L1489=0,OR(N($W1488)&gt;=IFERROR(INDEX(Parâmetros!$B$39:$B$48,MATCH($E1489,Parâmetros!$A$39:$A$48,0)),99),AND(N($X1488)&gt;0,N($X1488)&lt;IFERROR(INDEX(Parâmetros!$C$39:$C$48,MATCH($E1489,Parâmetros!$A$39:$A$48,0)),0)))),N($X1488)+1,0)))</f>
        <v>1</v>
      </c>
      <c r="Y1489" t="str">
        <f>IF($AC1489&lt;&gt;"",IF($L1489&gt;0,$AC1489&amp;" · com apontamento",$AC1489),IF($E1489="Férias",IF($L1489&gt;0,"Férias · com apontamento","Férias (cadastro)"),IF(($Z1489+$AA1489-1)&gt;Parâmetros!$E$16,"Férias / afastamento",IF(AND($D1489="5x2",OR(WEEKDAY($F1489,2)=6,WEEKDAY($F1489,2)=7)),IF($L1489&gt;0,"Folga trabalhada","Folga"),IF($L1489&gt;0,"Trabalhado",IF(OR(OR($D1489="6x1",$D1489="FF 6x1"),$D1489="5x2"),IF(AND(OR($D1489="6x1",$D1489="FF 6x1"),OR(WEEKDAY($F1489,2)=6,WEEKDAY($F1489,2)=7)),"Folga","Falta de registro"),IF(AND($AB1489&lt;&gt;$AB1488,IFERROR(INDEX(Cadastro!$F$5:$F$243,$AB1489),"")=""),"Indeterminado (início da série)",IF($X1489&gt;0,"Folga","Falta de registro"))))))))</f>
        <v>Folga</v>
      </c>
      <c r="Z1489" s="34">
        <f>IF(OR($L1489&gt;0,$F1489&gt;Parâmetros!$E$14),0,IF($A1489&lt;&gt;$A1488,1,N($Z1488)+1))</f>
        <v>1</v>
      </c>
      <c r="AA1489" s="34">
        <f>IF(OR($L1489&gt;0,$F1489&gt;Parâmetros!$E$14),0,IF(OR($A1489&lt;&gt;$A1490,$F1490&gt;Parâmetros!$E$14),1,N($AA1490)+1))</f>
        <v>1</v>
      </c>
      <c r="AB1489" s="31">
        <f>IFERROR(MATCH($A1489&amp;"|"&amp;TEXT(_xlfn.MAXIFS(Cadastro!$E$5:$E$243,Cadastro!$A$5:$A$243,$A1489,Cadastro!$E$5:$E$243,"&lt;="&amp;$F1489),"yyyymmdd"),Cadastro!$I$5:$I$243,0),"")</f>
        <v>187</v>
      </c>
      <c r="AC1489" t="str">
        <f>IFERROR(_xlfn.SINGLE(INDEX(Exceções!$D$5:$D$203,MATCH($A1489&amp;"|"&amp;$F1489,Exceções!$F$5:$F$203,0))),"")</f>
        <v/>
      </c>
      <c r="AD1489" t="str">
        <f>IF($AC1489="","",IFERROR(_xlfn.SINGLE(INDEX(Exceções!$E$5:$E$203,MATCH($A1489&amp;"|"&amp;$F1489,Exceções!$F$5:$F$203,0))),""))</f>
        <v/>
      </c>
    </row>
    <row r="1490" spans="1:30" ht="15" hidden="1" customHeight="1" x14ac:dyDescent="0.25">
      <c r="A1490" s="31">
        <v>12299</v>
      </c>
      <c r="B1490" s="17" t="s">
        <v>47</v>
      </c>
      <c r="C1490" s="17" t="str">
        <f>IFERROR(INDEX(Cadastro!$C$5:$C$243,$AB1490),"NÃO INFORMADO")</f>
        <v>INS</v>
      </c>
      <c r="D1490" s="17" t="str">
        <f>IFERROR(INDEX(Cadastro!$D$5:$D$243,$AB1490),"")</f>
        <v>A</v>
      </c>
      <c r="E1490" s="17" t="str">
        <f>IFERROR(INDEX(Cadastro!$G$5:$G$243,$AB1490),"")</f>
        <v>A</v>
      </c>
      <c r="F1490" s="29">
        <v>46304</v>
      </c>
      <c r="G1490" s="32" t="str">
        <f t="shared" si="138"/>
        <v>sex</v>
      </c>
      <c r="H1490" s="31">
        <f>IF($L1490=0,"",_xlfn.MINIFS(Dados!$Q:$Q,Dados!$A:$A,$A1490,Dados!$S:$S,$F1490))</f>
        <v>428</v>
      </c>
      <c r="I1490" s="31">
        <f>IF($H1490="","",_xlfn.MAXIFS(Dados!$R:$R,Dados!$A:$A,$A1490,Dados!$S:$S,$F1490))</f>
        <v>927</v>
      </c>
      <c r="J1490" s="32" t="str">
        <f>IF($D1490&lt;&gt;"Folguista","",IFERROR(INDEX(Parâmetros!$D$52:$G$52,1,MIN(4,MAX(1,$W1490))),""))</f>
        <v/>
      </c>
      <c r="K1490" s="32" t="str">
        <f>IF(OR($AC1490&lt;&gt;"",$Y1490="Folga",$Y1490="Folga trabalhada",$Y1490="Férias (cadastro)",$Y1490="Férias / afastamento",$Y1490="Indeterminado (início da série)"),"",IF(OR($D1490="6x1",$D1490="FF 6x1"),IF(OR(WEEKDAY($F1490,2)=6,WEEKDAY($F1490,2)=7),"6x1 sáb/dom","6x1"),IF($D1490="5x2","5x2",IF($H1490="",IF($D1490="Folguista",$J1490,$E1490),IF(OR($H1490&gt;=Parâmetros!$E$18,$H1490&lt;Parâmetros!$E$19),"C",IF($H1490&lt;Parâmetros!$E$20,"A","B"))))))</f>
        <v>A</v>
      </c>
      <c r="L1490" s="30">
        <f>SUMIFS(Dados!$E:$E,Dados!$A:$A,$A1490,Dados!$S:$S,$F1490)</f>
        <v>7.07</v>
      </c>
      <c r="M1490" s="30">
        <f>IFERROR(INDEX(Parâmetros!$E$6:$E$11,MATCH($K1490,Parâmetros!$A$6:$A$11,0)),"")</f>
        <v>7.58</v>
      </c>
      <c r="N1490" s="33">
        <f t="shared" si="139"/>
        <v>0.93271767810026385</v>
      </c>
      <c r="O1490" s="33">
        <f>Parâmetros!$E$13</f>
        <v>0.8</v>
      </c>
      <c r="P1490" s="32" t="str">
        <f>IF(OR($M1490="",$F1490&gt;Parâmetros!$E$14),"Não","Sim")</f>
        <v>Sim</v>
      </c>
      <c r="Q1490" s="32" t="str">
        <f t="shared" si="140"/>
        <v>Sim</v>
      </c>
      <c r="R1490" s="32" t="str">
        <f t="shared" si="141"/>
        <v>Sim</v>
      </c>
      <c r="S1490" s="30">
        <f t="shared" si="142"/>
        <v>0</v>
      </c>
      <c r="T1490" s="32" t="str">
        <f>IF($Q1490&lt;&gt;"Sim","",IF($N1490&gt;Parâmetros!$E$15,"Sim","Não"))</f>
        <v>Não</v>
      </c>
      <c r="U1490" s="17" t="str">
        <f t="shared" si="143"/>
        <v>Na meta</v>
      </c>
      <c r="V1490" s="17" t="str">
        <f>IF($AC1490&lt;&gt;"",IF($L1490&gt;0,"ATENÇÃO · apontou em dia de "&amp;LOWER($AC1490)&amp;" cadastrado","Exceção cadastrada · "&amp;$AC1490)&amp;IF($AD1490="",""," · "&amp;$AD1490),IF($E1490="Férias",IF($L1490&gt;0,"ATENÇÃO · apontou estando de férias no cadastro","Férias no cadastro"),IF($Y1490="Férias / afastamento","Afastamento · "&amp;($Z1490+$AA1490-1)&amp;" dias seguidos sem apontamento",IF($Y1490="Folga trabalhada","ATENÇÃO · apontou em dia de folga da escala 5x2",IF($Y1490="Folga",IF(AND($D1490="5x2",OR(WEEKDAY($F1490,2)=6,WEEKDAY($F1490,2)=7)),"Folga de fim de semana da escala 5x2",IF(AND(OR($D1490="6x1",$D1490="FF 6x1"),WEEKDAY($F1490,2)=6,FALSE()),"Folga de fim de semana · apontou no domingo anterior",IF(AND(OR($D1490="6x1",$D1490="FF 6x1"),WEEKDAY($F1490,2)=7,AND($A1490=$A1489,$L1489&gt;0)),"Folga de fim de semana · apontou no sábado",IF(AND(OR($D1490="6x1",$D1490="FF 6x1"),OR(WEEKDAY($F1490,2)=6,WEEKDAY($F1490,2)=7)),"Folga de fim de semana · sem apontamento no sábado nem no domingo","Folga prevista pelo ciclo")))),IF($Y1490="Indeterminado (início da série)","Sem histórico anterior — informe o dia do ciclo no Cadastro",IF($Y1490="Falta de registro",IF(OR(OR($D1490="6x1",$D1490="FF 6x1"),$D1490="5x2"),"FALTA DE REGISTRO · dia útil da escala "&amp;$E1490,"FALTA DE REGISTRO · dia "&amp;$W1490&amp;" de "&amp;IFERROR(INDEX(Parâmetros!$B$39:$B$48,MATCH($E1490,Parâmetros!$A$39:$A$48,0)),99)&amp;" do ciclo"),IF(OR($D1490="6x1",$D1490="FF 6x1"),IF(OR(AND(WEEKDAY($F1490,2)=6,AND($A1490=$A1491,$L1491&gt;0)),AND(WEEKDAY($F1490,2)=7,AND($A1490=$A1489,$L1489&gt;0))),"ATENÇÃO · apontou sábado e domingo no mesmo fim de semana",IF(OR(WEEKDAY($F1490,2)=6,WEEKDAY($F1490,2)=7),"Jornada de fim de semana do 6x1",IF(OR($H1490&gt;=Parâmetros!$E$20,$H1490&lt;Parâmetros!$E$19),"ATENÇÃO · 6x1 apontou fora do horário diurno","Jornada fixa do 6x1"))),IF($D1490="5x2","Jornada fixa do 5x2",IF($D1490="Folguista",IF($J1490=$K1490,"Evidência confirma sequência","DIVERGE · sequência "&amp;$J1490&amp;" × evidência "&amp;$K1490),IF($K1490=$E1490,"Evidência confirma cadastro","DIVERGE · cadastro "&amp;$E1490&amp;" × evidência "&amp;$K1490)))))))))))</f>
        <v>Evidência confirma cadastro</v>
      </c>
      <c r="W1490" s="34">
        <f>IF(OR(OR($D1490="6x1",$D1490="FF 6x1"),$D1490="5x2"),"",IF($AB1490&lt;&gt;$AB1489,IF(IFERROR(INDEX(Cadastro!$F$5:$F$243,$AB1490),"")="",IF($L1490&gt;0,1,0),IF(IFERROR(INDEX(Cadastro!$F$5:$F$243,$AB1490),"")&lt;=IFERROR(INDEX(Parâmetros!$B$39:$B$48,MATCH($E1490,Parâmetros!$A$39:$A$48,0)),99),IFERROR(INDEX(Cadastro!$F$5:$F$243,$AB1490),""),0)),IF($L1490&gt;0,IF(N($X1489)&gt;0,1,N($W1489)+1),IF(AND($L1490=0,OR(N($W1489)&gt;=IFERROR(INDEX(Parâmetros!$B$39:$B$48,MATCH($E1490,Parâmetros!$A$39:$A$48,0)),99),AND(N($X1489)&gt;0,N($X1489)&lt;IFERROR(INDEX(Parâmetros!$C$39:$C$48,MATCH($E1490,Parâmetros!$A$39:$A$48,0)),0)))),0,N($W1489)+1))))</f>
        <v>1</v>
      </c>
      <c r="X1490" s="34">
        <f>IF(OR(OR($D1490="6x1",$D1490="FF 6x1"),$D1490="5x2"),"",IF($AB1490&lt;&gt;$AB1489,IF(IFERROR(INDEX(Cadastro!$F$5:$F$243,$AB1490),"")="",0,IF(IFERROR(INDEX(Cadastro!$F$5:$F$243,$AB1490),"")&gt;IFERROR(INDEX(Parâmetros!$B$39:$B$48,MATCH($E1490,Parâmetros!$A$39:$A$48,0)),99),IFERROR(INDEX(Cadastro!$F$5:$F$243,$AB1490),"")-IFERROR(INDEX(Parâmetros!$B$39:$B$48,MATCH($E1490,Parâmetros!$A$39:$A$48,0)),99),0)),IF(AND($L1490=0,OR(N($W1489)&gt;=IFERROR(INDEX(Parâmetros!$B$39:$B$48,MATCH($E1490,Parâmetros!$A$39:$A$48,0)),99),AND(N($X1489)&gt;0,N($X1489)&lt;IFERROR(INDEX(Parâmetros!$C$39:$C$48,MATCH($E1490,Parâmetros!$A$39:$A$48,0)),0)))),N($X1489)+1,0)))</f>
        <v>0</v>
      </c>
      <c r="Y1490" t="str">
        <f>IF($AC1490&lt;&gt;"",IF($L1490&gt;0,$AC1490&amp;" · com apontamento",$AC1490),IF($E1490="Férias",IF($L1490&gt;0,"Férias · com apontamento","Férias (cadastro)"),IF(($Z1490+$AA1490-1)&gt;Parâmetros!$E$16,"Férias / afastamento",IF(AND($D1490="5x2",OR(WEEKDAY($F1490,2)=6,WEEKDAY($F1490,2)=7)),IF($L1490&gt;0,"Folga trabalhada","Folga"),IF($L1490&gt;0,"Trabalhado",IF(OR(OR($D1490="6x1",$D1490="FF 6x1"),$D1490="5x2"),IF(AND(OR($D1490="6x1",$D1490="FF 6x1"),OR(WEEKDAY($F1490,2)=6,WEEKDAY($F1490,2)=7)),"Folga","Falta de registro"),IF(AND($AB1490&lt;&gt;$AB1489,IFERROR(INDEX(Cadastro!$F$5:$F$243,$AB1490),"")=""),"Indeterminado (início da série)",IF($X1490&gt;0,"Folga","Falta de registro"))))))))</f>
        <v>Trabalhado</v>
      </c>
      <c r="Z1490" s="34">
        <f>IF(OR($L1490&gt;0,$F1490&gt;Parâmetros!$E$14),0,IF($A1490&lt;&gt;$A1489,1,N($Z1489)+1))</f>
        <v>0</v>
      </c>
      <c r="AA1490" s="34">
        <f>IF(OR($L1490&gt;0,$F1490&gt;Parâmetros!$E$14),0,IF(OR($A1490&lt;&gt;$A1491,$F1491&gt;Parâmetros!$E$14),1,N($AA1491)+1))</f>
        <v>0</v>
      </c>
      <c r="AB1490" s="31">
        <f>IFERROR(MATCH($A1490&amp;"|"&amp;TEXT(_xlfn.MAXIFS(Cadastro!$E$5:$E$243,Cadastro!$A$5:$A$243,$A1490,Cadastro!$E$5:$E$243,"&lt;="&amp;$F1490),"yyyymmdd"),Cadastro!$I$5:$I$243,0),"")</f>
        <v>187</v>
      </c>
      <c r="AC1490" t="str">
        <f>IFERROR(_xlfn.SINGLE(INDEX(Exceções!$D$5:$D$203,MATCH($A1490&amp;"|"&amp;$F1490,Exceções!$F$5:$F$203,0))),"")</f>
        <v/>
      </c>
      <c r="AD1490" t="str">
        <f>IF($AC1490="","",IFERROR(_xlfn.SINGLE(INDEX(Exceções!$E$5:$E$203,MATCH($A1490&amp;"|"&amp;$F1490,Exceções!$F$5:$F$203,0))),""))</f>
        <v/>
      </c>
    </row>
    <row r="1491" spans="1:30" ht="15" hidden="1" customHeight="1" x14ac:dyDescent="0.25">
      <c r="A1491" s="31">
        <v>12299</v>
      </c>
      <c r="B1491" s="17" t="s">
        <v>47</v>
      </c>
      <c r="C1491" s="17" t="str">
        <f>IFERROR(INDEX(Cadastro!$C$5:$C$243,$AB1491),"NÃO INFORMADO")</f>
        <v>INS</v>
      </c>
      <c r="D1491" s="17" t="str">
        <f>IFERROR(INDEX(Cadastro!$D$5:$D$243,$AB1491),"")</f>
        <v>A</v>
      </c>
      <c r="E1491" s="17" t="str">
        <f>IFERROR(INDEX(Cadastro!$G$5:$G$243,$AB1491),"")</f>
        <v>A</v>
      </c>
      <c r="F1491" s="29">
        <v>46305</v>
      </c>
      <c r="G1491" s="32" t="str">
        <f t="shared" si="138"/>
        <v>sáb</v>
      </c>
      <c r="H1491" s="31">
        <f>IF($L1491=0,"",_xlfn.MINIFS(Dados!$Q:$Q,Dados!$A:$A,$A1491,Dados!$S:$S,$F1491))</f>
        <v>422</v>
      </c>
      <c r="I1491" s="31">
        <f>IF($H1491="","",_xlfn.MAXIFS(Dados!$R:$R,Dados!$A:$A,$A1491,Dados!$S:$S,$F1491))</f>
        <v>920</v>
      </c>
      <c r="J1491" s="32" t="str">
        <f>IF($D1491&lt;&gt;"Folguista","",IFERROR(INDEX(Parâmetros!$D$52:$G$52,1,MIN(4,MAX(1,$W1491))),""))</f>
        <v/>
      </c>
      <c r="K1491" s="32" t="str">
        <f>IF(OR($AC1491&lt;&gt;"",$Y1491="Folga",$Y1491="Folga trabalhada",$Y1491="Férias (cadastro)",$Y1491="Férias / afastamento",$Y1491="Indeterminado (início da série)"),"",IF(OR($D1491="6x1",$D1491="FF 6x1"),IF(OR(WEEKDAY($F1491,2)=6,WEEKDAY($F1491,2)=7),"6x1 sáb/dom","6x1"),IF($D1491="5x2","5x2",IF($H1491="",IF($D1491="Folguista",$J1491,$E1491),IF(OR($H1491&gt;=Parâmetros!$E$18,$H1491&lt;Parâmetros!$E$19),"C",IF($H1491&lt;Parâmetros!$E$20,"A","B"))))))</f>
        <v>A</v>
      </c>
      <c r="L1491" s="30">
        <f>SUMIFS(Dados!$E:$E,Dados!$A:$A,$A1491,Dados!$S:$S,$F1491)</f>
        <v>7.04</v>
      </c>
      <c r="M1491" s="30">
        <f>IFERROR(INDEX(Parâmetros!$E$6:$E$11,MATCH($K1491,Parâmetros!$A$6:$A$11,0)),"")</f>
        <v>7.58</v>
      </c>
      <c r="N1491" s="33">
        <f t="shared" si="139"/>
        <v>0.9287598944591029</v>
      </c>
      <c r="O1491" s="33">
        <f>Parâmetros!$E$13</f>
        <v>0.8</v>
      </c>
      <c r="P1491" s="32" t="str">
        <f>IF(OR($M1491="",$F1491&gt;Parâmetros!$E$14),"Não","Sim")</f>
        <v>Sim</v>
      </c>
      <c r="Q1491" s="32" t="str">
        <f t="shared" si="140"/>
        <v>Sim</v>
      </c>
      <c r="R1491" s="32" t="str">
        <f t="shared" si="141"/>
        <v>Sim</v>
      </c>
      <c r="S1491" s="30">
        <f t="shared" si="142"/>
        <v>0</v>
      </c>
      <c r="T1491" s="32" t="str">
        <f>IF($Q1491&lt;&gt;"Sim","",IF($N1491&gt;Parâmetros!$E$15,"Sim","Não"))</f>
        <v>Não</v>
      </c>
      <c r="U1491" s="17" t="str">
        <f t="shared" si="143"/>
        <v>Na meta</v>
      </c>
      <c r="V1491" s="17" t="str">
        <f>IF($AC1491&lt;&gt;"",IF($L1491&gt;0,"ATENÇÃO · apontou em dia de "&amp;LOWER($AC1491)&amp;" cadastrado","Exceção cadastrada · "&amp;$AC1491)&amp;IF($AD1491="",""," · "&amp;$AD1491),IF($E1491="Férias",IF($L1491&gt;0,"ATENÇÃO · apontou estando de férias no cadastro","Férias no cadastro"),IF($Y1491="Férias / afastamento","Afastamento · "&amp;($Z1491+$AA1491-1)&amp;" dias seguidos sem apontamento",IF($Y1491="Folga trabalhada","ATENÇÃO · apontou em dia de folga da escala 5x2",IF($Y1491="Folga",IF(AND($D1491="5x2",OR(WEEKDAY($F1491,2)=6,WEEKDAY($F1491,2)=7)),"Folga de fim de semana da escala 5x2",IF(AND(OR($D1491="6x1",$D1491="FF 6x1"),WEEKDAY($F1491,2)=6,FALSE()),"Folga de fim de semana · apontou no domingo anterior",IF(AND(OR($D1491="6x1",$D1491="FF 6x1"),WEEKDAY($F1491,2)=7,AND($A1491=$A1490,$L1490&gt;0)),"Folga de fim de semana · apontou no sábado",IF(AND(OR($D1491="6x1",$D1491="FF 6x1"),OR(WEEKDAY($F1491,2)=6,WEEKDAY($F1491,2)=7)),"Folga de fim de semana · sem apontamento no sábado nem no domingo","Folga prevista pelo ciclo")))),IF($Y1491="Indeterminado (início da série)","Sem histórico anterior — informe o dia do ciclo no Cadastro",IF($Y1491="Falta de registro",IF(OR(OR($D1491="6x1",$D1491="FF 6x1"),$D1491="5x2"),"FALTA DE REGISTRO · dia útil da escala "&amp;$E1491,"FALTA DE REGISTRO · dia "&amp;$W1491&amp;" de "&amp;IFERROR(INDEX(Parâmetros!$B$39:$B$48,MATCH($E1491,Parâmetros!$A$39:$A$48,0)),99)&amp;" do ciclo"),IF(OR($D1491="6x1",$D1491="FF 6x1"),IF(OR(AND(WEEKDAY($F1491,2)=6,AND($A1491=$A1492,$L1492&gt;0)),AND(WEEKDAY($F1491,2)=7,AND($A1491=$A1490,$L1490&gt;0))),"ATENÇÃO · apontou sábado e domingo no mesmo fim de semana",IF(OR(WEEKDAY($F1491,2)=6,WEEKDAY($F1491,2)=7),"Jornada de fim de semana do 6x1",IF(OR($H1491&gt;=Parâmetros!$E$20,$H1491&lt;Parâmetros!$E$19),"ATENÇÃO · 6x1 apontou fora do horário diurno","Jornada fixa do 6x1"))),IF($D1491="5x2","Jornada fixa do 5x2",IF($D1491="Folguista",IF($J1491=$K1491,"Evidência confirma sequência","DIVERGE · sequência "&amp;$J1491&amp;" × evidência "&amp;$K1491),IF($K1491=$E1491,"Evidência confirma cadastro","DIVERGE · cadastro "&amp;$E1491&amp;" × evidência "&amp;$K1491)))))))))))</f>
        <v>Evidência confirma cadastro</v>
      </c>
      <c r="W1491" s="34">
        <f>IF(OR(OR($D1491="6x1",$D1491="FF 6x1"),$D1491="5x2"),"",IF($AB1491&lt;&gt;$AB1490,IF(IFERROR(INDEX(Cadastro!$F$5:$F$243,$AB1491),"")="",IF($L1491&gt;0,1,0),IF(IFERROR(INDEX(Cadastro!$F$5:$F$243,$AB1491),"")&lt;=IFERROR(INDEX(Parâmetros!$B$39:$B$48,MATCH($E1491,Parâmetros!$A$39:$A$48,0)),99),IFERROR(INDEX(Cadastro!$F$5:$F$243,$AB1491),""),0)),IF($L1491&gt;0,IF(N($X1490)&gt;0,1,N($W1490)+1),IF(AND($L1491=0,OR(N($W1490)&gt;=IFERROR(INDEX(Parâmetros!$B$39:$B$48,MATCH($E1491,Parâmetros!$A$39:$A$48,0)),99),AND(N($X1490)&gt;0,N($X1490)&lt;IFERROR(INDEX(Parâmetros!$C$39:$C$48,MATCH($E1491,Parâmetros!$A$39:$A$48,0)),0)))),0,N($W1490)+1))))</f>
        <v>2</v>
      </c>
      <c r="X1491" s="34">
        <f>IF(OR(OR($D1491="6x1",$D1491="FF 6x1"),$D1491="5x2"),"",IF($AB1491&lt;&gt;$AB1490,IF(IFERROR(INDEX(Cadastro!$F$5:$F$243,$AB1491),"")="",0,IF(IFERROR(INDEX(Cadastro!$F$5:$F$243,$AB1491),"")&gt;IFERROR(INDEX(Parâmetros!$B$39:$B$48,MATCH($E1491,Parâmetros!$A$39:$A$48,0)),99),IFERROR(INDEX(Cadastro!$F$5:$F$243,$AB1491),"")-IFERROR(INDEX(Parâmetros!$B$39:$B$48,MATCH($E1491,Parâmetros!$A$39:$A$48,0)),99),0)),IF(AND($L1491=0,OR(N($W1490)&gt;=IFERROR(INDEX(Parâmetros!$B$39:$B$48,MATCH($E1491,Parâmetros!$A$39:$A$48,0)),99),AND(N($X1490)&gt;0,N($X1490)&lt;IFERROR(INDEX(Parâmetros!$C$39:$C$48,MATCH($E1491,Parâmetros!$A$39:$A$48,0)),0)))),N($X1490)+1,0)))</f>
        <v>0</v>
      </c>
      <c r="Y1491" t="str">
        <f>IF($AC1491&lt;&gt;"",IF($L1491&gt;0,$AC1491&amp;" · com apontamento",$AC1491),IF($E1491="Férias",IF($L1491&gt;0,"Férias · com apontamento","Férias (cadastro)"),IF(($Z1491+$AA1491-1)&gt;Parâmetros!$E$16,"Férias / afastamento",IF(AND($D1491="5x2",OR(WEEKDAY($F1491,2)=6,WEEKDAY($F1491,2)=7)),IF($L1491&gt;0,"Folga trabalhada","Folga"),IF($L1491&gt;0,"Trabalhado",IF(OR(OR($D1491="6x1",$D1491="FF 6x1"),$D1491="5x2"),IF(AND(OR($D1491="6x1",$D1491="FF 6x1"),OR(WEEKDAY($F1491,2)=6,WEEKDAY($F1491,2)=7)),"Folga","Falta de registro"),IF(AND($AB1491&lt;&gt;$AB1490,IFERROR(INDEX(Cadastro!$F$5:$F$243,$AB1491),"")=""),"Indeterminado (início da série)",IF($X1491&gt;0,"Folga","Falta de registro"))))))))</f>
        <v>Trabalhado</v>
      </c>
      <c r="Z1491" s="34">
        <f>IF(OR($L1491&gt;0,$F1491&gt;Parâmetros!$E$14),0,IF($A1491&lt;&gt;$A1490,1,N($Z1490)+1))</f>
        <v>0</v>
      </c>
      <c r="AA1491" s="34">
        <f>IF(OR($L1491&gt;0,$F1491&gt;Parâmetros!$E$14),0,IF(OR($A1491&lt;&gt;$A1492,$F1492&gt;Parâmetros!$E$14),1,N($AA1492)+1))</f>
        <v>0</v>
      </c>
      <c r="AB1491" s="31">
        <f>IFERROR(MATCH($A1491&amp;"|"&amp;TEXT(_xlfn.MAXIFS(Cadastro!$E$5:$E$243,Cadastro!$A$5:$A$243,$A1491,Cadastro!$E$5:$E$243,"&lt;="&amp;$F1491),"yyyymmdd"),Cadastro!$I$5:$I$243,0),"")</f>
        <v>187</v>
      </c>
      <c r="AC1491" t="str">
        <f>IFERROR(_xlfn.SINGLE(INDEX(Exceções!$D$5:$D$203,MATCH($A1491&amp;"|"&amp;$F1491,Exceções!$F$5:$F$203,0))),"")</f>
        <v/>
      </c>
      <c r="AD1491" t="str">
        <f>IF($AC1491="","",IFERROR(_xlfn.SINGLE(INDEX(Exceções!$E$5:$E$203,MATCH($A1491&amp;"|"&amp;$F1491,Exceções!$F$5:$F$203,0))),""))</f>
        <v/>
      </c>
    </row>
    <row r="1492" spans="1:30" ht="15" hidden="1" customHeight="1" x14ac:dyDescent="0.25">
      <c r="A1492" s="31">
        <v>12299</v>
      </c>
      <c r="B1492" s="17" t="s">
        <v>47</v>
      </c>
      <c r="C1492" s="17" t="str">
        <f>IFERROR(INDEX(Cadastro!$C$5:$C$243,$AB1492),"NÃO INFORMADO")</f>
        <v>INS</v>
      </c>
      <c r="D1492" s="17" t="str">
        <f>IFERROR(INDEX(Cadastro!$D$5:$D$243,$AB1492),"")</f>
        <v>A</v>
      </c>
      <c r="E1492" s="17" t="str">
        <f>IFERROR(INDEX(Cadastro!$G$5:$G$243,$AB1492),"")</f>
        <v>A</v>
      </c>
      <c r="F1492" s="29">
        <v>46306</v>
      </c>
      <c r="G1492" s="32" t="str">
        <f t="shared" si="138"/>
        <v>dom</v>
      </c>
      <c r="H1492" s="31">
        <f>IF($L1492=0,"",_xlfn.MINIFS(Dados!$Q:$Q,Dados!$A:$A,$A1492,Dados!$S:$S,$F1492))</f>
        <v>426</v>
      </c>
      <c r="I1492" s="31">
        <f>IF($H1492="","",_xlfn.MAXIFS(Dados!$R:$R,Dados!$A:$A,$A1492,Dados!$S:$S,$F1492))</f>
        <v>932</v>
      </c>
      <c r="J1492" s="32" t="str">
        <f>IF($D1492&lt;&gt;"Folguista","",IFERROR(INDEX(Parâmetros!$D$52:$G$52,1,MIN(4,MAX(1,$W1492))),""))</f>
        <v/>
      </c>
      <c r="K1492" s="32" t="str">
        <f>IF(OR($AC1492&lt;&gt;"",$Y1492="Folga",$Y1492="Folga trabalhada",$Y1492="Férias (cadastro)",$Y1492="Férias / afastamento",$Y1492="Indeterminado (início da série)"),"",IF(OR($D1492="6x1",$D1492="FF 6x1"),IF(OR(WEEKDAY($F1492,2)=6,WEEKDAY($F1492,2)=7),"6x1 sáb/dom","6x1"),IF($D1492="5x2","5x2",IF($H1492="",IF($D1492="Folguista",$J1492,$E1492),IF(OR($H1492&gt;=Parâmetros!$E$18,$H1492&lt;Parâmetros!$E$19),"C",IF($H1492&lt;Parâmetros!$E$20,"A","B"))))))</f>
        <v>A</v>
      </c>
      <c r="L1492" s="30">
        <f>SUMIFS(Dados!$E:$E,Dados!$A:$A,$A1492,Dados!$S:$S,$F1492)</f>
        <v>7.1499999999999995</v>
      </c>
      <c r="M1492" s="30">
        <f>IFERROR(INDEX(Parâmetros!$E$6:$E$11,MATCH($K1492,Parâmetros!$A$6:$A$11,0)),"")</f>
        <v>7.58</v>
      </c>
      <c r="N1492" s="33">
        <f t="shared" si="139"/>
        <v>0.94327176781002631</v>
      </c>
      <c r="O1492" s="33">
        <f>Parâmetros!$E$13</f>
        <v>0.8</v>
      </c>
      <c r="P1492" s="32" t="str">
        <f>IF(OR($M1492="",$F1492&gt;Parâmetros!$E$14),"Não","Sim")</f>
        <v>Sim</v>
      </c>
      <c r="Q1492" s="32" t="str">
        <f t="shared" si="140"/>
        <v>Sim</v>
      </c>
      <c r="R1492" s="32" t="str">
        <f t="shared" si="141"/>
        <v>Sim</v>
      </c>
      <c r="S1492" s="30">
        <f t="shared" si="142"/>
        <v>0</v>
      </c>
      <c r="T1492" s="32" t="str">
        <f>IF($Q1492&lt;&gt;"Sim","",IF($N1492&gt;Parâmetros!$E$15,"Sim","Não"))</f>
        <v>Não</v>
      </c>
      <c r="U1492" s="17" t="str">
        <f t="shared" si="143"/>
        <v>Na meta</v>
      </c>
      <c r="V1492" s="17" t="str">
        <f>IF($AC1492&lt;&gt;"",IF($L1492&gt;0,"ATENÇÃO · apontou em dia de "&amp;LOWER($AC1492)&amp;" cadastrado","Exceção cadastrada · "&amp;$AC1492)&amp;IF($AD1492="",""," · "&amp;$AD1492),IF($E1492="Férias",IF($L1492&gt;0,"ATENÇÃO · apontou estando de férias no cadastro","Férias no cadastro"),IF($Y1492="Férias / afastamento","Afastamento · "&amp;($Z1492+$AA1492-1)&amp;" dias seguidos sem apontamento",IF($Y1492="Folga trabalhada","ATENÇÃO · apontou em dia de folga da escala 5x2",IF($Y1492="Folga",IF(AND($D1492="5x2",OR(WEEKDAY($F1492,2)=6,WEEKDAY($F1492,2)=7)),"Folga de fim de semana da escala 5x2",IF(AND(OR($D1492="6x1",$D1492="FF 6x1"),WEEKDAY($F1492,2)=6,FALSE()),"Folga de fim de semana · apontou no domingo anterior",IF(AND(OR($D1492="6x1",$D1492="FF 6x1"),WEEKDAY($F1492,2)=7,AND($A1492=$A1491,$L1491&gt;0)),"Folga de fim de semana · apontou no sábado",IF(AND(OR($D1492="6x1",$D1492="FF 6x1"),OR(WEEKDAY($F1492,2)=6,WEEKDAY($F1492,2)=7)),"Folga de fim de semana · sem apontamento no sábado nem no domingo","Folga prevista pelo ciclo")))),IF($Y1492="Indeterminado (início da série)","Sem histórico anterior — informe o dia do ciclo no Cadastro",IF($Y1492="Falta de registro",IF(OR(OR($D1492="6x1",$D1492="FF 6x1"),$D1492="5x2"),"FALTA DE REGISTRO · dia útil da escala "&amp;$E1492,"FALTA DE REGISTRO · dia "&amp;$W1492&amp;" de "&amp;IFERROR(INDEX(Parâmetros!$B$39:$B$48,MATCH($E1492,Parâmetros!$A$39:$A$48,0)),99)&amp;" do ciclo"),IF(OR($D1492="6x1",$D1492="FF 6x1"),IF(OR(AND(WEEKDAY($F1492,2)=6,AND($A1492=$A1493,$L1493&gt;0)),AND(WEEKDAY($F1492,2)=7,AND($A1492=$A1491,$L1491&gt;0))),"ATENÇÃO · apontou sábado e domingo no mesmo fim de semana",IF(OR(WEEKDAY($F1492,2)=6,WEEKDAY($F1492,2)=7),"Jornada de fim de semana do 6x1",IF(OR($H1492&gt;=Parâmetros!$E$20,$H1492&lt;Parâmetros!$E$19),"ATENÇÃO · 6x1 apontou fora do horário diurno","Jornada fixa do 6x1"))),IF($D1492="5x2","Jornada fixa do 5x2",IF($D1492="Folguista",IF($J1492=$K1492,"Evidência confirma sequência","DIVERGE · sequência "&amp;$J1492&amp;" × evidência "&amp;$K1492),IF($K1492=$E1492,"Evidência confirma cadastro","DIVERGE · cadastro "&amp;$E1492&amp;" × evidência "&amp;$K1492)))))))))))</f>
        <v>Evidência confirma cadastro</v>
      </c>
      <c r="W1492" s="34">
        <f>IF(OR(OR($D1492="6x1",$D1492="FF 6x1"),$D1492="5x2"),"",IF($AB1492&lt;&gt;$AB1491,IF(IFERROR(INDEX(Cadastro!$F$5:$F$243,$AB1492),"")="",IF($L1492&gt;0,1,0),IF(IFERROR(INDEX(Cadastro!$F$5:$F$243,$AB1492),"")&lt;=IFERROR(INDEX(Parâmetros!$B$39:$B$48,MATCH($E1492,Parâmetros!$A$39:$A$48,0)),99),IFERROR(INDEX(Cadastro!$F$5:$F$243,$AB1492),""),0)),IF($L1492&gt;0,IF(N($X1491)&gt;0,1,N($W1491)+1),IF(AND($L1492=0,OR(N($W1491)&gt;=IFERROR(INDEX(Parâmetros!$B$39:$B$48,MATCH($E1492,Parâmetros!$A$39:$A$48,0)),99),AND(N($X1491)&gt;0,N($X1491)&lt;IFERROR(INDEX(Parâmetros!$C$39:$C$48,MATCH($E1492,Parâmetros!$A$39:$A$48,0)),0)))),0,N($W1491)+1))))</f>
        <v>3</v>
      </c>
      <c r="X1492" s="34">
        <f>IF(OR(OR($D1492="6x1",$D1492="FF 6x1"),$D1492="5x2"),"",IF($AB1492&lt;&gt;$AB1491,IF(IFERROR(INDEX(Cadastro!$F$5:$F$243,$AB1492),"")="",0,IF(IFERROR(INDEX(Cadastro!$F$5:$F$243,$AB1492),"")&gt;IFERROR(INDEX(Parâmetros!$B$39:$B$48,MATCH($E1492,Parâmetros!$A$39:$A$48,0)),99),IFERROR(INDEX(Cadastro!$F$5:$F$243,$AB1492),"")-IFERROR(INDEX(Parâmetros!$B$39:$B$48,MATCH($E1492,Parâmetros!$A$39:$A$48,0)),99),0)),IF(AND($L1492=0,OR(N($W1491)&gt;=IFERROR(INDEX(Parâmetros!$B$39:$B$48,MATCH($E1492,Parâmetros!$A$39:$A$48,0)),99),AND(N($X1491)&gt;0,N($X1491)&lt;IFERROR(INDEX(Parâmetros!$C$39:$C$48,MATCH($E1492,Parâmetros!$A$39:$A$48,0)),0)))),N($X1491)+1,0)))</f>
        <v>0</v>
      </c>
      <c r="Y1492" t="str">
        <f>IF($AC1492&lt;&gt;"",IF($L1492&gt;0,$AC1492&amp;" · com apontamento",$AC1492),IF($E1492="Férias",IF($L1492&gt;0,"Férias · com apontamento","Férias (cadastro)"),IF(($Z1492+$AA1492-1)&gt;Parâmetros!$E$16,"Férias / afastamento",IF(AND($D1492="5x2",OR(WEEKDAY($F1492,2)=6,WEEKDAY($F1492,2)=7)),IF($L1492&gt;0,"Folga trabalhada","Folga"),IF($L1492&gt;0,"Trabalhado",IF(OR(OR($D1492="6x1",$D1492="FF 6x1"),$D1492="5x2"),IF(AND(OR($D1492="6x1",$D1492="FF 6x1"),OR(WEEKDAY($F1492,2)=6,WEEKDAY($F1492,2)=7)),"Folga","Falta de registro"),IF(AND($AB1492&lt;&gt;$AB1491,IFERROR(INDEX(Cadastro!$F$5:$F$243,$AB1492),"")=""),"Indeterminado (início da série)",IF($X1492&gt;0,"Folga","Falta de registro"))))))))</f>
        <v>Trabalhado</v>
      </c>
      <c r="Z1492" s="34">
        <f>IF(OR($L1492&gt;0,$F1492&gt;Parâmetros!$E$14),0,IF($A1492&lt;&gt;$A1491,1,N($Z1491)+1))</f>
        <v>0</v>
      </c>
      <c r="AA1492" s="34">
        <f>IF(OR($L1492&gt;0,$F1492&gt;Parâmetros!$E$14),0,IF(OR($A1492&lt;&gt;$A1493,$F1493&gt;Parâmetros!$E$14),1,N($AA1493)+1))</f>
        <v>0</v>
      </c>
      <c r="AB1492" s="31">
        <f>IFERROR(MATCH($A1492&amp;"|"&amp;TEXT(_xlfn.MAXIFS(Cadastro!$E$5:$E$243,Cadastro!$A$5:$A$243,$A1492,Cadastro!$E$5:$E$243,"&lt;="&amp;$F1492),"yyyymmdd"),Cadastro!$I$5:$I$243,0),"")</f>
        <v>187</v>
      </c>
      <c r="AC1492" t="str">
        <f>IFERROR(_xlfn.SINGLE(INDEX(Exceções!$D$5:$D$203,MATCH($A1492&amp;"|"&amp;$F1492,Exceções!$F$5:$F$203,0))),"")</f>
        <v/>
      </c>
      <c r="AD1492" t="str">
        <f>IF($AC1492="","",IFERROR(_xlfn.SINGLE(INDEX(Exceções!$E$5:$E$203,MATCH($A1492&amp;"|"&amp;$F1492,Exceções!$F$5:$F$203,0))),""))</f>
        <v/>
      </c>
    </row>
    <row r="1493" spans="1:30" ht="15" hidden="1" customHeight="1" x14ac:dyDescent="0.25">
      <c r="A1493" s="31">
        <v>12299</v>
      </c>
      <c r="B1493" s="17" t="s">
        <v>47</v>
      </c>
      <c r="C1493" s="17" t="str">
        <f>IFERROR(INDEX(Cadastro!$C$5:$C$243,$AB1493),"NÃO INFORMADO")</f>
        <v>INS</v>
      </c>
      <c r="D1493" s="17" t="str">
        <f>IFERROR(INDEX(Cadastro!$D$5:$D$243,$AB1493),"")</f>
        <v>A</v>
      </c>
      <c r="E1493" s="17" t="str">
        <f>IFERROR(INDEX(Cadastro!$G$5:$G$243,$AB1493),"")</f>
        <v>A</v>
      </c>
      <c r="F1493" s="29">
        <v>46307</v>
      </c>
      <c r="G1493" s="32" t="str">
        <f t="shared" si="138"/>
        <v>seg</v>
      </c>
      <c r="H1493" s="31">
        <f>IF($L1493=0,"",_xlfn.MINIFS(Dados!$Q:$Q,Dados!$A:$A,$A1493,Dados!$S:$S,$F1493))</f>
        <v>422</v>
      </c>
      <c r="I1493" s="31">
        <f>IF($H1493="","",_xlfn.MAXIFS(Dados!$R:$R,Dados!$A:$A,$A1493,Dados!$S:$S,$F1493))</f>
        <v>916</v>
      </c>
      <c r="J1493" s="32" t="str">
        <f>IF($D1493&lt;&gt;"Folguista","",IFERROR(INDEX(Parâmetros!$D$52:$G$52,1,MIN(4,MAX(1,$W1493))),""))</f>
        <v/>
      </c>
      <c r="K1493" s="32" t="str">
        <f>IF(OR($AC1493&lt;&gt;"",$Y1493="Folga",$Y1493="Folga trabalhada",$Y1493="Férias (cadastro)",$Y1493="Férias / afastamento",$Y1493="Indeterminado (início da série)"),"",IF(OR($D1493="6x1",$D1493="FF 6x1"),IF(OR(WEEKDAY($F1493,2)=6,WEEKDAY($F1493,2)=7),"6x1 sáb/dom","6x1"),IF($D1493="5x2","5x2",IF($H1493="",IF($D1493="Folguista",$J1493,$E1493),IF(OR($H1493&gt;=Parâmetros!$E$18,$H1493&lt;Parâmetros!$E$19),"C",IF($H1493&lt;Parâmetros!$E$20,"A","B"))))))</f>
        <v>A</v>
      </c>
      <c r="L1493" s="30">
        <f>SUMIFS(Dados!$E:$E,Dados!$A:$A,$A1493,Dados!$S:$S,$F1493)</f>
        <v>7.24</v>
      </c>
      <c r="M1493" s="30">
        <f>IFERROR(INDEX(Parâmetros!$E$6:$E$11,MATCH($K1493,Parâmetros!$A$6:$A$11,0)),"")</f>
        <v>7.58</v>
      </c>
      <c r="N1493" s="33">
        <f t="shared" si="139"/>
        <v>0.95514511873350927</v>
      </c>
      <c r="O1493" s="33">
        <f>Parâmetros!$E$13</f>
        <v>0.8</v>
      </c>
      <c r="P1493" s="32" t="str">
        <f>IF(OR($M1493="",$F1493&gt;Parâmetros!$E$14),"Não","Sim")</f>
        <v>Sim</v>
      </c>
      <c r="Q1493" s="32" t="str">
        <f t="shared" si="140"/>
        <v>Sim</v>
      </c>
      <c r="R1493" s="32" t="str">
        <f t="shared" si="141"/>
        <v>Sim</v>
      </c>
      <c r="S1493" s="30">
        <f t="shared" si="142"/>
        <v>0</v>
      </c>
      <c r="T1493" s="32" t="str">
        <f>IF($Q1493&lt;&gt;"Sim","",IF($N1493&gt;Parâmetros!$E$15,"Sim","Não"))</f>
        <v>Não</v>
      </c>
      <c r="U1493" s="17" t="str">
        <f t="shared" si="143"/>
        <v>Na meta</v>
      </c>
      <c r="V1493" s="17" t="str">
        <f>IF($AC1493&lt;&gt;"",IF($L1493&gt;0,"ATENÇÃO · apontou em dia de "&amp;LOWER($AC1493)&amp;" cadastrado","Exceção cadastrada · "&amp;$AC1493)&amp;IF($AD1493="",""," · "&amp;$AD1493),IF($E1493="Férias",IF($L1493&gt;0,"ATENÇÃO · apontou estando de férias no cadastro","Férias no cadastro"),IF($Y1493="Férias / afastamento","Afastamento · "&amp;($Z1493+$AA1493-1)&amp;" dias seguidos sem apontamento",IF($Y1493="Folga trabalhada","ATENÇÃO · apontou em dia de folga da escala 5x2",IF($Y1493="Folga",IF(AND($D1493="5x2",OR(WEEKDAY($F1493,2)=6,WEEKDAY($F1493,2)=7)),"Folga de fim de semana da escala 5x2",IF(AND(OR($D1493="6x1",$D1493="FF 6x1"),WEEKDAY($F1493,2)=6,FALSE()),"Folga de fim de semana · apontou no domingo anterior",IF(AND(OR($D1493="6x1",$D1493="FF 6x1"),WEEKDAY($F1493,2)=7,AND($A1493=$A1492,$L1492&gt;0)),"Folga de fim de semana · apontou no sábado",IF(AND(OR($D1493="6x1",$D1493="FF 6x1"),OR(WEEKDAY($F1493,2)=6,WEEKDAY($F1493,2)=7)),"Folga de fim de semana · sem apontamento no sábado nem no domingo","Folga prevista pelo ciclo")))),IF($Y1493="Indeterminado (início da série)","Sem histórico anterior — informe o dia do ciclo no Cadastro",IF($Y1493="Falta de registro",IF(OR(OR($D1493="6x1",$D1493="FF 6x1"),$D1493="5x2"),"FALTA DE REGISTRO · dia útil da escala "&amp;$E1493,"FALTA DE REGISTRO · dia "&amp;$W1493&amp;" de "&amp;IFERROR(INDEX(Parâmetros!$B$39:$B$48,MATCH($E1493,Parâmetros!$A$39:$A$48,0)),99)&amp;" do ciclo"),IF(OR($D1493="6x1",$D1493="FF 6x1"),IF(OR(AND(WEEKDAY($F1493,2)=6,AND($A1493=$A1494,$L1494&gt;0)),AND(WEEKDAY($F1493,2)=7,AND($A1493=$A1492,$L1492&gt;0))),"ATENÇÃO · apontou sábado e domingo no mesmo fim de semana",IF(OR(WEEKDAY($F1493,2)=6,WEEKDAY($F1493,2)=7),"Jornada de fim de semana do 6x1",IF(OR($H1493&gt;=Parâmetros!$E$20,$H1493&lt;Parâmetros!$E$19),"ATENÇÃO · 6x1 apontou fora do horário diurno","Jornada fixa do 6x1"))),IF($D1493="5x2","Jornada fixa do 5x2",IF($D1493="Folguista",IF($J1493=$K1493,"Evidência confirma sequência","DIVERGE · sequência "&amp;$J1493&amp;" × evidência "&amp;$K1493),IF($K1493=$E1493,"Evidência confirma cadastro","DIVERGE · cadastro "&amp;$E1493&amp;" × evidência "&amp;$K1493)))))))))))</f>
        <v>Evidência confirma cadastro</v>
      </c>
      <c r="W1493" s="34">
        <f>IF(OR(OR($D1493="6x1",$D1493="FF 6x1"),$D1493="5x2"),"",IF($AB1493&lt;&gt;$AB1492,IF(IFERROR(INDEX(Cadastro!$F$5:$F$243,$AB1493),"")="",IF($L1493&gt;0,1,0),IF(IFERROR(INDEX(Cadastro!$F$5:$F$243,$AB1493),"")&lt;=IFERROR(INDEX(Parâmetros!$B$39:$B$48,MATCH($E1493,Parâmetros!$A$39:$A$48,0)),99),IFERROR(INDEX(Cadastro!$F$5:$F$243,$AB1493),""),0)),IF($L1493&gt;0,IF(N($X1492)&gt;0,1,N($W1492)+1),IF(AND($L1493=0,OR(N($W1492)&gt;=IFERROR(INDEX(Parâmetros!$B$39:$B$48,MATCH($E1493,Parâmetros!$A$39:$A$48,0)),99),AND(N($X1492)&gt;0,N($X1492)&lt;IFERROR(INDEX(Parâmetros!$C$39:$C$48,MATCH($E1493,Parâmetros!$A$39:$A$48,0)),0)))),0,N($W1492)+1))))</f>
        <v>4</v>
      </c>
      <c r="X1493" s="34">
        <f>IF(OR(OR($D1493="6x1",$D1493="FF 6x1"),$D1493="5x2"),"",IF($AB1493&lt;&gt;$AB1492,IF(IFERROR(INDEX(Cadastro!$F$5:$F$243,$AB1493),"")="",0,IF(IFERROR(INDEX(Cadastro!$F$5:$F$243,$AB1493),"")&gt;IFERROR(INDEX(Parâmetros!$B$39:$B$48,MATCH($E1493,Parâmetros!$A$39:$A$48,0)),99),IFERROR(INDEX(Cadastro!$F$5:$F$243,$AB1493),"")-IFERROR(INDEX(Parâmetros!$B$39:$B$48,MATCH($E1493,Parâmetros!$A$39:$A$48,0)),99),0)),IF(AND($L1493=0,OR(N($W1492)&gt;=IFERROR(INDEX(Parâmetros!$B$39:$B$48,MATCH($E1493,Parâmetros!$A$39:$A$48,0)),99),AND(N($X1492)&gt;0,N($X1492)&lt;IFERROR(INDEX(Parâmetros!$C$39:$C$48,MATCH($E1493,Parâmetros!$A$39:$A$48,0)),0)))),N($X1492)+1,0)))</f>
        <v>0</v>
      </c>
      <c r="Y1493" t="str">
        <f>IF($AC1493&lt;&gt;"",IF($L1493&gt;0,$AC1493&amp;" · com apontamento",$AC1493),IF($E1493="Férias",IF($L1493&gt;0,"Férias · com apontamento","Férias (cadastro)"),IF(($Z1493+$AA1493-1)&gt;Parâmetros!$E$16,"Férias / afastamento",IF(AND($D1493="5x2",OR(WEEKDAY($F1493,2)=6,WEEKDAY($F1493,2)=7)),IF($L1493&gt;0,"Folga trabalhada","Folga"),IF($L1493&gt;0,"Trabalhado",IF(OR(OR($D1493="6x1",$D1493="FF 6x1"),$D1493="5x2"),IF(AND(OR($D1493="6x1",$D1493="FF 6x1"),OR(WEEKDAY($F1493,2)=6,WEEKDAY($F1493,2)=7)),"Folga","Falta de registro"),IF(AND($AB1493&lt;&gt;$AB1492,IFERROR(INDEX(Cadastro!$F$5:$F$243,$AB1493),"")=""),"Indeterminado (início da série)",IF($X1493&gt;0,"Folga","Falta de registro"))))))))</f>
        <v>Trabalhado</v>
      </c>
      <c r="Z1493" s="34">
        <f>IF(OR($L1493&gt;0,$F1493&gt;Parâmetros!$E$14),0,IF($A1493&lt;&gt;$A1492,1,N($Z1492)+1))</f>
        <v>0</v>
      </c>
      <c r="AA1493" s="34">
        <f>IF(OR($L1493&gt;0,$F1493&gt;Parâmetros!$E$14),0,IF(OR($A1493&lt;&gt;$A1494,$F1494&gt;Parâmetros!$E$14),1,N($AA1494)+1))</f>
        <v>0</v>
      </c>
      <c r="AB1493" s="31">
        <f>IFERROR(MATCH($A1493&amp;"|"&amp;TEXT(_xlfn.MAXIFS(Cadastro!$E$5:$E$243,Cadastro!$A$5:$A$243,$A1493,Cadastro!$E$5:$E$243,"&lt;="&amp;$F1493),"yyyymmdd"),Cadastro!$I$5:$I$243,0),"")</f>
        <v>187</v>
      </c>
      <c r="AC1493" t="str">
        <f>IFERROR(_xlfn.SINGLE(INDEX(Exceções!$D$5:$D$203,MATCH($A1493&amp;"|"&amp;$F1493,Exceções!$F$5:$F$203,0))),"")</f>
        <v/>
      </c>
      <c r="AD1493" t="str">
        <f>IF($AC1493="","",IFERROR(_xlfn.SINGLE(INDEX(Exceções!$E$5:$E$203,MATCH($A1493&amp;"|"&amp;$F1493,Exceções!$F$5:$F$203,0))),""))</f>
        <v/>
      </c>
    </row>
    <row r="1494" spans="1:30" ht="15" hidden="1" customHeight="1" x14ac:dyDescent="0.25">
      <c r="A1494" s="31">
        <v>12299</v>
      </c>
      <c r="B1494" s="17" t="s">
        <v>47</v>
      </c>
      <c r="C1494" s="17" t="str">
        <f>IFERROR(INDEX(Cadastro!$C$5:$C$243,$AB1494),"NÃO INFORMADO")</f>
        <v>INS</v>
      </c>
      <c r="D1494" s="17" t="str">
        <f>IFERROR(INDEX(Cadastro!$D$5:$D$243,$AB1494),"")</f>
        <v>A</v>
      </c>
      <c r="E1494" s="17" t="str">
        <f>IFERROR(INDEX(Cadastro!$G$5:$G$243,$AB1494),"")</f>
        <v>A</v>
      </c>
      <c r="F1494" s="29">
        <v>46308</v>
      </c>
      <c r="G1494" s="32" t="str">
        <f t="shared" si="138"/>
        <v>ter</v>
      </c>
      <c r="H1494" s="31">
        <f>IF($L1494=0,"",_xlfn.MINIFS(Dados!$Q:$Q,Dados!$A:$A,$A1494,Dados!$S:$S,$F1494))</f>
        <v>425</v>
      </c>
      <c r="I1494" s="31">
        <f>IF($H1494="","",_xlfn.MAXIFS(Dados!$R:$R,Dados!$A:$A,$A1494,Dados!$S:$S,$F1494))</f>
        <v>913</v>
      </c>
      <c r="J1494" s="32" t="str">
        <f>IF($D1494&lt;&gt;"Folguista","",IFERROR(INDEX(Parâmetros!$D$52:$G$52,1,MIN(4,MAX(1,$W1494))),""))</f>
        <v/>
      </c>
      <c r="K1494" s="32" t="str">
        <f>IF(OR($AC1494&lt;&gt;"",$Y1494="Folga",$Y1494="Folga trabalhada",$Y1494="Férias (cadastro)",$Y1494="Férias / afastamento",$Y1494="Indeterminado (início da série)"),"",IF(OR($D1494="6x1",$D1494="FF 6x1"),IF(OR(WEEKDAY($F1494,2)=6,WEEKDAY($F1494,2)=7),"6x1 sáb/dom","6x1"),IF($D1494="5x2","5x2",IF($H1494="",IF($D1494="Folguista",$J1494,$E1494),IF(OR($H1494&gt;=Parâmetros!$E$18,$H1494&lt;Parâmetros!$E$19),"C",IF($H1494&lt;Parâmetros!$E$20,"A","B"))))))</f>
        <v>A</v>
      </c>
      <c r="L1494" s="30">
        <f>SUMIFS(Dados!$E:$E,Dados!$A:$A,$A1494,Dados!$S:$S,$F1494)</f>
        <v>7.3100000000000005</v>
      </c>
      <c r="M1494" s="30">
        <f>IFERROR(INDEX(Parâmetros!$E$6:$E$11,MATCH($K1494,Parâmetros!$A$6:$A$11,0)),"")</f>
        <v>7.58</v>
      </c>
      <c r="N1494" s="33">
        <f t="shared" si="139"/>
        <v>0.96437994722955156</v>
      </c>
      <c r="O1494" s="33">
        <f>Parâmetros!$E$13</f>
        <v>0.8</v>
      </c>
      <c r="P1494" s="32" t="str">
        <f>IF(OR($M1494="",$F1494&gt;Parâmetros!$E$14),"Não","Sim")</f>
        <v>Sim</v>
      </c>
      <c r="Q1494" s="32" t="str">
        <f t="shared" si="140"/>
        <v>Sim</v>
      </c>
      <c r="R1494" s="32" t="str">
        <f t="shared" si="141"/>
        <v>Sim</v>
      </c>
      <c r="S1494" s="30">
        <f t="shared" si="142"/>
        <v>0</v>
      </c>
      <c r="T1494" s="32" t="str">
        <f>IF($Q1494&lt;&gt;"Sim","",IF($N1494&gt;Parâmetros!$E$15,"Sim","Não"))</f>
        <v>Não</v>
      </c>
      <c r="U1494" s="17" t="str">
        <f t="shared" si="143"/>
        <v>Na meta</v>
      </c>
      <c r="V1494" s="17" t="str">
        <f>IF($AC1494&lt;&gt;"",IF($L1494&gt;0,"ATENÇÃO · apontou em dia de "&amp;LOWER($AC1494)&amp;" cadastrado","Exceção cadastrada · "&amp;$AC1494)&amp;IF($AD1494="",""," · "&amp;$AD1494),IF($E1494="Férias",IF($L1494&gt;0,"ATENÇÃO · apontou estando de férias no cadastro","Férias no cadastro"),IF($Y1494="Férias / afastamento","Afastamento · "&amp;($Z1494+$AA1494-1)&amp;" dias seguidos sem apontamento",IF($Y1494="Folga trabalhada","ATENÇÃO · apontou em dia de folga da escala 5x2",IF($Y1494="Folga",IF(AND($D1494="5x2",OR(WEEKDAY($F1494,2)=6,WEEKDAY($F1494,2)=7)),"Folga de fim de semana da escala 5x2",IF(AND(OR($D1494="6x1",$D1494="FF 6x1"),WEEKDAY($F1494,2)=6,FALSE()),"Folga de fim de semana · apontou no domingo anterior",IF(AND(OR($D1494="6x1",$D1494="FF 6x1"),WEEKDAY($F1494,2)=7,AND($A1494=$A1493,$L1493&gt;0)),"Folga de fim de semana · apontou no sábado",IF(AND(OR($D1494="6x1",$D1494="FF 6x1"),OR(WEEKDAY($F1494,2)=6,WEEKDAY($F1494,2)=7)),"Folga de fim de semana · sem apontamento no sábado nem no domingo","Folga prevista pelo ciclo")))),IF($Y1494="Indeterminado (início da série)","Sem histórico anterior — informe o dia do ciclo no Cadastro",IF($Y1494="Falta de registro",IF(OR(OR($D1494="6x1",$D1494="FF 6x1"),$D1494="5x2"),"FALTA DE REGISTRO · dia útil da escala "&amp;$E1494,"FALTA DE REGISTRO · dia "&amp;$W1494&amp;" de "&amp;IFERROR(INDEX(Parâmetros!$B$39:$B$48,MATCH($E1494,Parâmetros!$A$39:$A$48,0)),99)&amp;" do ciclo"),IF(OR($D1494="6x1",$D1494="FF 6x1"),IF(OR(AND(WEEKDAY($F1494,2)=6,AND($A1494=$A1495,$L1495&gt;0)),AND(WEEKDAY($F1494,2)=7,AND($A1494=$A1493,$L1493&gt;0))),"ATENÇÃO · apontou sábado e domingo no mesmo fim de semana",IF(OR(WEEKDAY($F1494,2)=6,WEEKDAY($F1494,2)=7),"Jornada de fim de semana do 6x1",IF(OR($H1494&gt;=Parâmetros!$E$20,$H1494&lt;Parâmetros!$E$19),"ATENÇÃO · 6x1 apontou fora do horário diurno","Jornada fixa do 6x1"))),IF($D1494="5x2","Jornada fixa do 5x2",IF($D1494="Folguista",IF($J1494=$K1494,"Evidência confirma sequência","DIVERGE · sequência "&amp;$J1494&amp;" × evidência "&amp;$K1494),IF($K1494=$E1494,"Evidência confirma cadastro","DIVERGE · cadastro "&amp;$E1494&amp;" × evidência "&amp;$K1494)))))))))))</f>
        <v>Evidência confirma cadastro</v>
      </c>
      <c r="W1494" s="34">
        <f>IF(OR(OR($D1494="6x1",$D1494="FF 6x1"),$D1494="5x2"),"",IF($AB1494&lt;&gt;$AB1493,IF(IFERROR(INDEX(Cadastro!$F$5:$F$243,$AB1494),"")="",IF($L1494&gt;0,1,0),IF(IFERROR(INDEX(Cadastro!$F$5:$F$243,$AB1494),"")&lt;=IFERROR(INDEX(Parâmetros!$B$39:$B$48,MATCH($E1494,Parâmetros!$A$39:$A$48,0)),99),IFERROR(INDEX(Cadastro!$F$5:$F$243,$AB1494),""),0)),IF($L1494&gt;0,IF(N($X1493)&gt;0,1,N($W1493)+1),IF(AND($L1494=0,OR(N($W1493)&gt;=IFERROR(INDEX(Parâmetros!$B$39:$B$48,MATCH($E1494,Parâmetros!$A$39:$A$48,0)),99),AND(N($X1493)&gt;0,N($X1493)&lt;IFERROR(INDEX(Parâmetros!$C$39:$C$48,MATCH($E1494,Parâmetros!$A$39:$A$48,0)),0)))),0,N($W1493)+1))))</f>
        <v>5</v>
      </c>
      <c r="X1494" s="34">
        <f>IF(OR(OR($D1494="6x1",$D1494="FF 6x1"),$D1494="5x2"),"",IF($AB1494&lt;&gt;$AB1493,IF(IFERROR(INDEX(Cadastro!$F$5:$F$243,$AB1494),"")="",0,IF(IFERROR(INDEX(Cadastro!$F$5:$F$243,$AB1494),"")&gt;IFERROR(INDEX(Parâmetros!$B$39:$B$48,MATCH($E1494,Parâmetros!$A$39:$A$48,0)),99),IFERROR(INDEX(Cadastro!$F$5:$F$243,$AB1494),"")-IFERROR(INDEX(Parâmetros!$B$39:$B$48,MATCH($E1494,Parâmetros!$A$39:$A$48,0)),99),0)),IF(AND($L1494=0,OR(N($W1493)&gt;=IFERROR(INDEX(Parâmetros!$B$39:$B$48,MATCH($E1494,Parâmetros!$A$39:$A$48,0)),99),AND(N($X1493)&gt;0,N($X1493)&lt;IFERROR(INDEX(Parâmetros!$C$39:$C$48,MATCH($E1494,Parâmetros!$A$39:$A$48,0)),0)))),N($X1493)+1,0)))</f>
        <v>0</v>
      </c>
      <c r="Y1494" t="str">
        <f>IF($AC1494&lt;&gt;"",IF($L1494&gt;0,$AC1494&amp;" · com apontamento",$AC1494),IF($E1494="Férias",IF($L1494&gt;0,"Férias · com apontamento","Férias (cadastro)"),IF(($Z1494+$AA1494-1)&gt;Parâmetros!$E$16,"Férias / afastamento",IF(AND($D1494="5x2",OR(WEEKDAY($F1494,2)=6,WEEKDAY($F1494,2)=7)),IF($L1494&gt;0,"Folga trabalhada","Folga"),IF($L1494&gt;0,"Trabalhado",IF(OR(OR($D1494="6x1",$D1494="FF 6x1"),$D1494="5x2"),IF(AND(OR($D1494="6x1",$D1494="FF 6x1"),OR(WEEKDAY($F1494,2)=6,WEEKDAY($F1494,2)=7)),"Folga","Falta de registro"),IF(AND($AB1494&lt;&gt;$AB1493,IFERROR(INDEX(Cadastro!$F$5:$F$243,$AB1494),"")=""),"Indeterminado (início da série)",IF($X1494&gt;0,"Folga","Falta de registro"))))))))</f>
        <v>Trabalhado</v>
      </c>
      <c r="Z1494" s="34">
        <f>IF(OR($L1494&gt;0,$F1494&gt;Parâmetros!$E$14),0,IF($A1494&lt;&gt;$A1493,1,N($Z1493)+1))</f>
        <v>0</v>
      </c>
      <c r="AA1494" s="34">
        <f>IF(OR($L1494&gt;0,$F1494&gt;Parâmetros!$E$14),0,IF(OR($A1494&lt;&gt;$A1495,$F1495&gt;Parâmetros!$E$14),1,N($AA1495)+1))</f>
        <v>0</v>
      </c>
      <c r="AB1494" s="31">
        <f>IFERROR(MATCH($A1494&amp;"|"&amp;TEXT(_xlfn.MAXIFS(Cadastro!$E$5:$E$243,Cadastro!$A$5:$A$243,$A1494,Cadastro!$E$5:$E$243,"&lt;="&amp;$F1494),"yyyymmdd"),Cadastro!$I$5:$I$243,0),"")</f>
        <v>187</v>
      </c>
      <c r="AC1494" t="str">
        <f>IFERROR(_xlfn.SINGLE(INDEX(Exceções!$D$5:$D$203,MATCH($A1494&amp;"|"&amp;$F1494,Exceções!$F$5:$F$203,0))),"")</f>
        <v/>
      </c>
      <c r="AD1494" t="str">
        <f>IF($AC1494="","",IFERROR(_xlfn.SINGLE(INDEX(Exceções!$E$5:$E$203,MATCH($A1494&amp;"|"&amp;$F1494,Exceções!$F$5:$F$203,0))),""))</f>
        <v/>
      </c>
    </row>
    <row r="1495" spans="1:30" ht="15" hidden="1" customHeight="1" x14ac:dyDescent="0.25">
      <c r="A1495" s="31">
        <v>12299</v>
      </c>
      <c r="B1495" s="17" t="s">
        <v>47</v>
      </c>
      <c r="C1495" s="17" t="str">
        <f>IFERROR(INDEX(Cadastro!$C$5:$C$243,$AB1495),"NÃO INFORMADO")</f>
        <v>INS</v>
      </c>
      <c r="D1495" s="17" t="str">
        <f>IFERROR(INDEX(Cadastro!$D$5:$D$243,$AB1495),"")</f>
        <v>A</v>
      </c>
      <c r="E1495" s="17" t="str">
        <f>IFERROR(INDEX(Cadastro!$G$5:$G$243,$AB1495),"")</f>
        <v>A</v>
      </c>
      <c r="F1495" s="29">
        <v>46309</v>
      </c>
      <c r="G1495" s="32" t="str">
        <f t="shared" si="138"/>
        <v>qua</v>
      </c>
      <c r="H1495" s="31" t="str">
        <f>IF($L1495=0,"",_xlfn.MINIFS(Dados!$Q:$Q,Dados!$A:$A,$A1495,Dados!$S:$S,$F1495))</f>
        <v/>
      </c>
      <c r="I1495" s="31" t="str">
        <f>IF($H1495="","",_xlfn.MAXIFS(Dados!$R:$R,Dados!$A:$A,$A1495,Dados!$S:$S,$F1495))</f>
        <v/>
      </c>
      <c r="J1495" s="32" t="str">
        <f>IF($D1495&lt;&gt;"Folguista","",IFERROR(INDEX(Parâmetros!$D$52:$G$52,1,MIN(4,MAX(1,$W1495))),""))</f>
        <v/>
      </c>
      <c r="K1495" s="32" t="str">
        <f>IF(OR($AC1495&lt;&gt;"",$Y1495="Folga",$Y1495="Folga trabalhada",$Y1495="Férias (cadastro)",$Y1495="Férias / afastamento",$Y1495="Indeterminado (início da série)"),"",IF(OR($D1495="6x1",$D1495="FF 6x1"),IF(OR(WEEKDAY($F1495,2)=6,WEEKDAY($F1495,2)=7),"6x1 sáb/dom","6x1"),IF($D1495="5x2","5x2",IF($H1495="",IF($D1495="Folguista",$J1495,$E1495),IF(OR($H1495&gt;=Parâmetros!$E$18,$H1495&lt;Parâmetros!$E$19),"C",IF($H1495&lt;Parâmetros!$E$20,"A","B"))))))</f>
        <v/>
      </c>
      <c r="L1495" s="30">
        <f>SUMIFS(Dados!$E:$E,Dados!$A:$A,$A1495,Dados!$S:$S,$F1495)</f>
        <v>0</v>
      </c>
      <c r="M1495" s="30" t="str">
        <f>IFERROR(INDEX(Parâmetros!$E$6:$E$11,MATCH($K1495,Parâmetros!$A$6:$A$11,0)),"")</f>
        <v/>
      </c>
      <c r="N1495" s="33" t="str">
        <f t="shared" si="139"/>
        <v/>
      </c>
      <c r="O1495" s="33">
        <f>Parâmetros!$E$13</f>
        <v>0.8</v>
      </c>
      <c r="P1495" s="32" t="str">
        <f>IF(OR($M1495="",$F1495&gt;Parâmetros!$E$14),"Não","Sim")</f>
        <v>Não</v>
      </c>
      <c r="Q1495" s="32" t="str">
        <f t="shared" si="140"/>
        <v/>
      </c>
      <c r="R1495" s="32" t="str">
        <f t="shared" si="141"/>
        <v/>
      </c>
      <c r="S1495" s="30" t="str">
        <f t="shared" si="142"/>
        <v/>
      </c>
      <c r="T1495" s="32" t="str">
        <f>IF($Q1495&lt;&gt;"Sim","",IF($N1495&gt;Parâmetros!$E$15,"Sim","Não"))</f>
        <v/>
      </c>
      <c r="U1495" s="17" t="str">
        <f t="shared" si="143"/>
        <v>Folga</v>
      </c>
      <c r="V1495" s="17" t="str">
        <f>IF($AC1495&lt;&gt;"",IF($L1495&gt;0,"ATENÇÃO · apontou em dia de "&amp;LOWER($AC1495)&amp;" cadastrado","Exceção cadastrada · "&amp;$AC1495)&amp;IF($AD1495="",""," · "&amp;$AD1495),IF($E1495="Férias",IF($L1495&gt;0,"ATENÇÃO · apontou estando de férias no cadastro","Férias no cadastro"),IF($Y1495="Férias / afastamento","Afastamento · "&amp;($Z1495+$AA1495-1)&amp;" dias seguidos sem apontamento",IF($Y1495="Folga trabalhada","ATENÇÃO · apontou em dia de folga da escala 5x2",IF($Y1495="Folga",IF(AND($D1495="5x2",OR(WEEKDAY($F1495,2)=6,WEEKDAY($F1495,2)=7)),"Folga de fim de semana da escala 5x2",IF(AND(OR($D1495="6x1",$D1495="FF 6x1"),WEEKDAY($F1495,2)=6,FALSE()),"Folga de fim de semana · apontou no domingo anterior",IF(AND(OR($D1495="6x1",$D1495="FF 6x1"),WEEKDAY($F1495,2)=7,AND($A1495=$A1494,$L1494&gt;0)),"Folga de fim de semana · apontou no sábado",IF(AND(OR($D1495="6x1",$D1495="FF 6x1"),OR(WEEKDAY($F1495,2)=6,WEEKDAY($F1495,2)=7)),"Folga de fim de semana · sem apontamento no sábado nem no domingo","Folga prevista pelo ciclo")))),IF($Y1495="Indeterminado (início da série)","Sem histórico anterior — informe o dia do ciclo no Cadastro",IF($Y1495="Falta de registro",IF(OR(OR($D1495="6x1",$D1495="FF 6x1"),$D1495="5x2"),"FALTA DE REGISTRO · dia útil da escala "&amp;$E1495,"FALTA DE REGISTRO · dia "&amp;$W1495&amp;" de "&amp;IFERROR(INDEX(Parâmetros!$B$39:$B$48,MATCH($E1495,Parâmetros!$A$39:$A$48,0)),99)&amp;" do ciclo"),IF(OR($D1495="6x1",$D1495="FF 6x1"),IF(OR(AND(WEEKDAY($F1495,2)=6,AND($A1495=$A1496,$L1496&gt;0)),AND(WEEKDAY($F1495,2)=7,AND($A1495=$A1494,$L1494&gt;0))),"ATENÇÃO · apontou sábado e domingo no mesmo fim de semana",IF(OR(WEEKDAY($F1495,2)=6,WEEKDAY($F1495,2)=7),"Jornada de fim de semana do 6x1",IF(OR($H1495&gt;=Parâmetros!$E$20,$H1495&lt;Parâmetros!$E$19),"ATENÇÃO · 6x1 apontou fora do horário diurno","Jornada fixa do 6x1"))),IF($D1495="5x2","Jornada fixa do 5x2",IF($D1495="Folguista",IF($J1495=$K1495,"Evidência confirma sequência","DIVERGE · sequência "&amp;$J1495&amp;" × evidência "&amp;$K1495),IF($K1495=$E1495,"Evidência confirma cadastro","DIVERGE · cadastro "&amp;$E1495&amp;" × evidência "&amp;$K1495)))))))))))</f>
        <v>Folga prevista pelo ciclo</v>
      </c>
      <c r="W1495" s="34">
        <f>IF(OR(OR($D1495="6x1",$D1495="FF 6x1"),$D1495="5x2"),"",IF($AB1495&lt;&gt;$AB1494,IF(IFERROR(INDEX(Cadastro!$F$5:$F$243,$AB1495),"")="",IF($L1495&gt;0,1,0),IF(IFERROR(INDEX(Cadastro!$F$5:$F$243,$AB1495),"")&lt;=IFERROR(INDEX(Parâmetros!$B$39:$B$48,MATCH($E1495,Parâmetros!$A$39:$A$48,0)),99),IFERROR(INDEX(Cadastro!$F$5:$F$243,$AB1495),""),0)),IF($L1495&gt;0,IF(N($X1494)&gt;0,1,N($W1494)+1),IF(AND($L1495=0,OR(N($W1494)&gt;=IFERROR(INDEX(Parâmetros!$B$39:$B$48,MATCH($E1495,Parâmetros!$A$39:$A$48,0)),99),AND(N($X1494)&gt;0,N($X1494)&lt;IFERROR(INDEX(Parâmetros!$C$39:$C$48,MATCH($E1495,Parâmetros!$A$39:$A$48,0)),0)))),0,N($W1494)+1))))</f>
        <v>0</v>
      </c>
      <c r="X1495" s="34">
        <f>IF(OR(OR($D1495="6x1",$D1495="FF 6x1"),$D1495="5x2"),"",IF($AB1495&lt;&gt;$AB1494,IF(IFERROR(INDEX(Cadastro!$F$5:$F$243,$AB1495),"")="",0,IF(IFERROR(INDEX(Cadastro!$F$5:$F$243,$AB1495),"")&gt;IFERROR(INDEX(Parâmetros!$B$39:$B$48,MATCH($E1495,Parâmetros!$A$39:$A$48,0)),99),IFERROR(INDEX(Cadastro!$F$5:$F$243,$AB1495),"")-IFERROR(INDEX(Parâmetros!$B$39:$B$48,MATCH($E1495,Parâmetros!$A$39:$A$48,0)),99),0)),IF(AND($L1495=0,OR(N($W1494)&gt;=IFERROR(INDEX(Parâmetros!$B$39:$B$48,MATCH($E1495,Parâmetros!$A$39:$A$48,0)),99),AND(N($X1494)&gt;0,N($X1494)&lt;IFERROR(INDEX(Parâmetros!$C$39:$C$48,MATCH($E1495,Parâmetros!$A$39:$A$48,0)),0)))),N($X1494)+1,0)))</f>
        <v>1</v>
      </c>
      <c r="Y1495" t="str">
        <f>IF($AC1495&lt;&gt;"",IF($L1495&gt;0,$AC1495&amp;" · com apontamento",$AC1495),IF($E1495="Férias",IF($L1495&gt;0,"Férias · com apontamento","Férias (cadastro)"),IF(($Z1495+$AA1495-1)&gt;Parâmetros!$E$16,"Férias / afastamento",IF(AND($D1495="5x2",OR(WEEKDAY($F1495,2)=6,WEEKDAY($F1495,2)=7)),IF($L1495&gt;0,"Folga trabalhada","Folga"),IF($L1495&gt;0,"Trabalhado",IF(OR(OR($D1495="6x1",$D1495="FF 6x1"),$D1495="5x2"),IF(AND(OR($D1495="6x1",$D1495="FF 6x1"),OR(WEEKDAY($F1495,2)=6,WEEKDAY($F1495,2)=7)),"Folga","Falta de registro"),IF(AND($AB1495&lt;&gt;$AB1494,IFERROR(INDEX(Cadastro!$F$5:$F$243,$AB1495),"")=""),"Indeterminado (início da série)",IF($X1495&gt;0,"Folga","Falta de registro"))))))))</f>
        <v>Folga</v>
      </c>
      <c r="Z1495" s="34">
        <f>IF(OR($L1495&gt;0,$F1495&gt;Parâmetros!$E$14),0,IF($A1495&lt;&gt;$A1494,1,N($Z1494)+1))</f>
        <v>1</v>
      </c>
      <c r="AA1495" s="34">
        <f>IF(OR($L1495&gt;0,$F1495&gt;Parâmetros!$E$14),0,IF(OR($A1495&lt;&gt;$A1496,$F1496&gt;Parâmetros!$E$14),1,N($AA1496)+1))</f>
        <v>1</v>
      </c>
      <c r="AB1495" s="31">
        <f>IFERROR(MATCH($A1495&amp;"|"&amp;TEXT(_xlfn.MAXIFS(Cadastro!$E$5:$E$243,Cadastro!$A$5:$A$243,$A1495,Cadastro!$E$5:$E$243,"&lt;="&amp;$F1495),"yyyymmdd"),Cadastro!$I$5:$I$243,0),"")</f>
        <v>187</v>
      </c>
      <c r="AC1495" t="str">
        <f>IFERROR(_xlfn.SINGLE(INDEX(Exceções!$D$5:$D$203,MATCH($A1495&amp;"|"&amp;$F1495,Exceções!$F$5:$F$203,0))),"")</f>
        <v/>
      </c>
      <c r="AD1495" t="str">
        <f>IF($AC1495="","",IFERROR(_xlfn.SINGLE(INDEX(Exceções!$E$5:$E$203,MATCH($A1495&amp;"|"&amp;$F1495,Exceções!$F$5:$F$203,0))),""))</f>
        <v/>
      </c>
    </row>
    <row r="1496" spans="1:30" ht="15" hidden="1" customHeight="1" x14ac:dyDescent="0.25">
      <c r="A1496" s="31">
        <v>12299</v>
      </c>
      <c r="B1496" s="17" t="s">
        <v>47</v>
      </c>
      <c r="C1496" s="17" t="str">
        <f>IFERROR(INDEX(Cadastro!$C$5:$C$243,$AB1496),"NÃO INFORMADO")</f>
        <v>INS</v>
      </c>
      <c r="D1496" s="17" t="str">
        <f>IFERROR(INDEX(Cadastro!$D$5:$D$243,$AB1496),"")</f>
        <v>A</v>
      </c>
      <c r="E1496" s="17" t="str">
        <f>IFERROR(INDEX(Cadastro!$G$5:$G$243,$AB1496),"")</f>
        <v>A</v>
      </c>
      <c r="F1496" s="29">
        <v>46310</v>
      </c>
      <c r="G1496" s="32" t="str">
        <f t="shared" si="138"/>
        <v>qui</v>
      </c>
      <c r="H1496" s="31">
        <f>IF($L1496=0,"",_xlfn.MINIFS(Dados!$Q:$Q,Dados!$A:$A,$A1496,Dados!$S:$S,$F1496))</f>
        <v>430</v>
      </c>
      <c r="I1496" s="31">
        <f>IF($H1496="","",_xlfn.MAXIFS(Dados!$R:$R,Dados!$A:$A,$A1496,Dados!$S:$S,$F1496))</f>
        <v>911</v>
      </c>
      <c r="J1496" s="32" t="str">
        <f>IF($D1496&lt;&gt;"Folguista","",IFERROR(INDEX(Parâmetros!$D$52:$G$52,1,MIN(4,MAX(1,$W1496))),""))</f>
        <v/>
      </c>
      <c r="K1496" s="32" t="str">
        <f>IF(OR($AC1496&lt;&gt;"",$Y1496="Folga",$Y1496="Folga trabalhada",$Y1496="Férias (cadastro)",$Y1496="Férias / afastamento",$Y1496="Indeterminado (início da série)"),"",IF(OR($D1496="6x1",$D1496="FF 6x1"),IF(OR(WEEKDAY($F1496,2)=6,WEEKDAY($F1496,2)=7),"6x1 sáb/dom","6x1"),IF($D1496="5x2","5x2",IF($H1496="",IF($D1496="Folguista",$J1496,$E1496),IF(OR($H1496&gt;=Parâmetros!$E$18,$H1496&lt;Parâmetros!$E$19),"C",IF($H1496&lt;Parâmetros!$E$20,"A","B"))))))</f>
        <v>A</v>
      </c>
      <c r="L1496" s="30">
        <f>SUMIFS(Dados!$E:$E,Dados!$A:$A,$A1496,Dados!$S:$S,$F1496)</f>
        <v>7.27</v>
      </c>
      <c r="M1496" s="30">
        <f>IFERROR(INDEX(Parâmetros!$E$6:$E$11,MATCH($K1496,Parâmetros!$A$6:$A$11,0)),"")</f>
        <v>7.58</v>
      </c>
      <c r="N1496" s="33">
        <f t="shared" si="139"/>
        <v>0.95910290237467011</v>
      </c>
      <c r="O1496" s="33">
        <f>Parâmetros!$E$13</f>
        <v>0.8</v>
      </c>
      <c r="P1496" s="32" t="str">
        <f>IF(OR($M1496="",$F1496&gt;Parâmetros!$E$14),"Não","Sim")</f>
        <v>Sim</v>
      </c>
      <c r="Q1496" s="32" t="str">
        <f t="shared" si="140"/>
        <v>Sim</v>
      </c>
      <c r="R1496" s="32" t="str">
        <f t="shared" si="141"/>
        <v>Sim</v>
      </c>
      <c r="S1496" s="30">
        <f t="shared" si="142"/>
        <v>0</v>
      </c>
      <c r="T1496" s="32" t="str">
        <f>IF($Q1496&lt;&gt;"Sim","",IF($N1496&gt;Parâmetros!$E$15,"Sim","Não"))</f>
        <v>Não</v>
      </c>
      <c r="U1496" s="17" t="str">
        <f t="shared" si="143"/>
        <v>Na meta</v>
      </c>
      <c r="V1496" s="17" t="str">
        <f>IF($AC1496&lt;&gt;"",IF($L1496&gt;0,"ATENÇÃO · apontou em dia de "&amp;LOWER($AC1496)&amp;" cadastrado","Exceção cadastrada · "&amp;$AC1496)&amp;IF($AD1496="",""," · "&amp;$AD1496),IF($E1496="Férias",IF($L1496&gt;0,"ATENÇÃO · apontou estando de férias no cadastro","Férias no cadastro"),IF($Y1496="Férias / afastamento","Afastamento · "&amp;($Z1496+$AA1496-1)&amp;" dias seguidos sem apontamento",IF($Y1496="Folga trabalhada","ATENÇÃO · apontou em dia de folga da escala 5x2",IF($Y1496="Folga",IF(AND($D1496="5x2",OR(WEEKDAY($F1496,2)=6,WEEKDAY($F1496,2)=7)),"Folga de fim de semana da escala 5x2",IF(AND(OR($D1496="6x1",$D1496="FF 6x1"),WEEKDAY($F1496,2)=6,FALSE()),"Folga de fim de semana · apontou no domingo anterior",IF(AND(OR($D1496="6x1",$D1496="FF 6x1"),WEEKDAY($F1496,2)=7,AND($A1496=$A1495,$L1495&gt;0)),"Folga de fim de semana · apontou no sábado",IF(AND(OR($D1496="6x1",$D1496="FF 6x1"),OR(WEEKDAY($F1496,2)=6,WEEKDAY($F1496,2)=7)),"Folga de fim de semana · sem apontamento no sábado nem no domingo","Folga prevista pelo ciclo")))),IF($Y1496="Indeterminado (início da série)","Sem histórico anterior — informe o dia do ciclo no Cadastro",IF($Y1496="Falta de registro",IF(OR(OR($D1496="6x1",$D1496="FF 6x1"),$D1496="5x2"),"FALTA DE REGISTRO · dia útil da escala "&amp;$E1496,"FALTA DE REGISTRO · dia "&amp;$W1496&amp;" de "&amp;IFERROR(INDEX(Parâmetros!$B$39:$B$48,MATCH($E1496,Parâmetros!$A$39:$A$48,0)),99)&amp;" do ciclo"),IF(OR($D1496="6x1",$D1496="FF 6x1"),IF(OR(AND(WEEKDAY($F1496,2)=6,AND($A1496=$A1497,$L1497&gt;0)),AND(WEEKDAY($F1496,2)=7,AND($A1496=$A1495,$L1495&gt;0))),"ATENÇÃO · apontou sábado e domingo no mesmo fim de semana",IF(OR(WEEKDAY($F1496,2)=6,WEEKDAY($F1496,2)=7),"Jornada de fim de semana do 6x1",IF(OR($H1496&gt;=Parâmetros!$E$20,$H1496&lt;Parâmetros!$E$19),"ATENÇÃO · 6x1 apontou fora do horário diurno","Jornada fixa do 6x1"))),IF($D1496="5x2","Jornada fixa do 5x2",IF($D1496="Folguista",IF($J1496=$K1496,"Evidência confirma sequência","DIVERGE · sequência "&amp;$J1496&amp;" × evidência "&amp;$K1496),IF($K1496=$E1496,"Evidência confirma cadastro","DIVERGE · cadastro "&amp;$E1496&amp;" × evidência "&amp;$K1496)))))))))))</f>
        <v>Evidência confirma cadastro</v>
      </c>
      <c r="W1496" s="34">
        <f>IF(OR(OR($D1496="6x1",$D1496="FF 6x1"),$D1496="5x2"),"",IF($AB1496&lt;&gt;$AB1495,IF(IFERROR(INDEX(Cadastro!$F$5:$F$243,$AB1496),"")="",IF($L1496&gt;0,1,0),IF(IFERROR(INDEX(Cadastro!$F$5:$F$243,$AB1496),"")&lt;=IFERROR(INDEX(Parâmetros!$B$39:$B$48,MATCH($E1496,Parâmetros!$A$39:$A$48,0)),99),IFERROR(INDEX(Cadastro!$F$5:$F$243,$AB1496),""),0)),IF($L1496&gt;0,IF(N($X1495)&gt;0,1,N($W1495)+1),IF(AND($L1496=0,OR(N($W1495)&gt;=IFERROR(INDEX(Parâmetros!$B$39:$B$48,MATCH($E1496,Parâmetros!$A$39:$A$48,0)),99),AND(N($X1495)&gt;0,N($X1495)&lt;IFERROR(INDEX(Parâmetros!$C$39:$C$48,MATCH($E1496,Parâmetros!$A$39:$A$48,0)),0)))),0,N($W1495)+1))))</f>
        <v>1</v>
      </c>
      <c r="X1496" s="34">
        <f>IF(OR(OR($D1496="6x1",$D1496="FF 6x1"),$D1496="5x2"),"",IF($AB1496&lt;&gt;$AB1495,IF(IFERROR(INDEX(Cadastro!$F$5:$F$243,$AB1496),"")="",0,IF(IFERROR(INDEX(Cadastro!$F$5:$F$243,$AB1496),"")&gt;IFERROR(INDEX(Parâmetros!$B$39:$B$48,MATCH($E1496,Parâmetros!$A$39:$A$48,0)),99),IFERROR(INDEX(Cadastro!$F$5:$F$243,$AB1496),"")-IFERROR(INDEX(Parâmetros!$B$39:$B$48,MATCH($E1496,Parâmetros!$A$39:$A$48,0)),99),0)),IF(AND($L1496=0,OR(N($W1495)&gt;=IFERROR(INDEX(Parâmetros!$B$39:$B$48,MATCH($E1496,Parâmetros!$A$39:$A$48,0)),99),AND(N($X1495)&gt;0,N($X1495)&lt;IFERROR(INDEX(Parâmetros!$C$39:$C$48,MATCH($E1496,Parâmetros!$A$39:$A$48,0)),0)))),N($X1495)+1,0)))</f>
        <v>0</v>
      </c>
      <c r="Y1496" t="str">
        <f>IF($AC1496&lt;&gt;"",IF($L1496&gt;0,$AC1496&amp;" · com apontamento",$AC1496),IF($E1496="Férias",IF($L1496&gt;0,"Férias · com apontamento","Férias (cadastro)"),IF(($Z1496+$AA1496-1)&gt;Parâmetros!$E$16,"Férias / afastamento",IF(AND($D1496="5x2",OR(WEEKDAY($F1496,2)=6,WEEKDAY($F1496,2)=7)),IF($L1496&gt;0,"Folga trabalhada","Folga"),IF($L1496&gt;0,"Trabalhado",IF(OR(OR($D1496="6x1",$D1496="FF 6x1"),$D1496="5x2"),IF(AND(OR($D1496="6x1",$D1496="FF 6x1"),OR(WEEKDAY($F1496,2)=6,WEEKDAY($F1496,2)=7)),"Folga","Falta de registro"),IF(AND($AB1496&lt;&gt;$AB1495,IFERROR(INDEX(Cadastro!$F$5:$F$243,$AB1496),"")=""),"Indeterminado (início da série)",IF($X1496&gt;0,"Folga","Falta de registro"))))))))</f>
        <v>Trabalhado</v>
      </c>
      <c r="Z1496" s="34">
        <f>IF(OR($L1496&gt;0,$F1496&gt;Parâmetros!$E$14),0,IF($A1496&lt;&gt;$A1495,1,N($Z1495)+1))</f>
        <v>0</v>
      </c>
      <c r="AA1496" s="34">
        <f>IF(OR($L1496&gt;0,$F1496&gt;Parâmetros!$E$14),0,IF(OR($A1496&lt;&gt;$A1497,$F1497&gt;Parâmetros!$E$14),1,N($AA1497)+1))</f>
        <v>0</v>
      </c>
      <c r="AB1496" s="31">
        <f>IFERROR(MATCH($A1496&amp;"|"&amp;TEXT(_xlfn.MAXIFS(Cadastro!$E$5:$E$243,Cadastro!$A$5:$A$243,$A1496,Cadastro!$E$5:$E$243,"&lt;="&amp;$F1496),"yyyymmdd"),Cadastro!$I$5:$I$243,0),"")</f>
        <v>187</v>
      </c>
      <c r="AC1496" t="str">
        <f>IFERROR(_xlfn.SINGLE(INDEX(Exceções!$D$5:$D$203,MATCH($A1496&amp;"|"&amp;$F1496,Exceções!$F$5:$F$203,0))),"")</f>
        <v/>
      </c>
      <c r="AD1496" t="str">
        <f>IF($AC1496="","",IFERROR(_xlfn.SINGLE(INDEX(Exceções!$E$5:$E$203,MATCH($A1496&amp;"|"&amp;$F1496,Exceções!$F$5:$F$203,0))),""))</f>
        <v/>
      </c>
    </row>
    <row r="1497" spans="1:30" ht="15" hidden="1" customHeight="1" x14ac:dyDescent="0.25">
      <c r="A1497" s="31">
        <v>12299</v>
      </c>
      <c r="B1497" s="17" t="s">
        <v>47</v>
      </c>
      <c r="C1497" s="17" t="str">
        <f>IFERROR(INDEX(Cadastro!$C$5:$C$243,$AB1497),"NÃO INFORMADO")</f>
        <v>INS</v>
      </c>
      <c r="D1497" s="17" t="str">
        <f>IFERROR(INDEX(Cadastro!$D$5:$D$243,$AB1497),"")</f>
        <v>A</v>
      </c>
      <c r="E1497" s="17" t="str">
        <f>IFERROR(INDEX(Cadastro!$G$5:$G$243,$AB1497),"")</f>
        <v>A</v>
      </c>
      <c r="F1497" s="29">
        <v>46311</v>
      </c>
      <c r="G1497" s="32" t="str">
        <f t="shared" si="138"/>
        <v>sex</v>
      </c>
      <c r="H1497" s="31" t="str">
        <f>IF($L1497=0,"",_xlfn.MINIFS(Dados!$Q:$Q,Dados!$A:$A,$A1497,Dados!$S:$S,$F1497))</f>
        <v/>
      </c>
      <c r="I1497" s="31" t="str">
        <f>IF($H1497="","",_xlfn.MAXIFS(Dados!$R:$R,Dados!$A:$A,$A1497,Dados!$S:$S,$F1497))</f>
        <v/>
      </c>
      <c r="J1497" s="32" t="str">
        <f>IF($D1497&lt;&gt;"Folguista","",IFERROR(INDEX(Parâmetros!$D$52:$G$52,1,MIN(4,MAX(1,$W1497))),""))</f>
        <v/>
      </c>
      <c r="K1497" s="32" t="str">
        <f>IF(OR($AC1497&lt;&gt;"",$Y1497="Folga",$Y1497="Folga trabalhada",$Y1497="Férias (cadastro)",$Y1497="Férias / afastamento",$Y1497="Indeterminado (início da série)"),"",IF(OR($D1497="6x1",$D1497="FF 6x1"),IF(OR(WEEKDAY($F1497,2)=6,WEEKDAY($F1497,2)=7),"6x1 sáb/dom","6x1"),IF($D1497="5x2","5x2",IF($H1497="",IF($D1497="Folguista",$J1497,$E1497),IF(OR($H1497&gt;=Parâmetros!$E$18,$H1497&lt;Parâmetros!$E$19),"C",IF($H1497&lt;Parâmetros!$E$20,"A","B"))))))</f>
        <v/>
      </c>
      <c r="L1497" s="30">
        <f>SUMIFS(Dados!$E:$E,Dados!$A:$A,$A1497,Dados!$S:$S,$F1497)</f>
        <v>0</v>
      </c>
      <c r="M1497" s="30" t="str">
        <f>IFERROR(INDEX(Parâmetros!$E$6:$E$11,MATCH($K1497,Parâmetros!$A$6:$A$11,0)),"")</f>
        <v/>
      </c>
      <c r="N1497" s="33" t="str">
        <f t="shared" si="139"/>
        <v/>
      </c>
      <c r="O1497" s="33">
        <f>Parâmetros!$E$13</f>
        <v>0.8</v>
      </c>
      <c r="P1497" s="32" t="str">
        <f>IF(OR($M1497="",$F1497&gt;Parâmetros!$E$14),"Não","Sim")</f>
        <v>Não</v>
      </c>
      <c r="Q1497" s="32" t="str">
        <f t="shared" si="140"/>
        <v/>
      </c>
      <c r="R1497" s="32" t="str">
        <f t="shared" si="141"/>
        <v/>
      </c>
      <c r="S1497" s="30" t="str">
        <f t="shared" si="142"/>
        <v/>
      </c>
      <c r="T1497" s="32" t="str">
        <f>IF($Q1497&lt;&gt;"Sim","",IF($N1497&gt;Parâmetros!$E$15,"Sim","Não"))</f>
        <v/>
      </c>
      <c r="U1497" s="17" t="str">
        <f t="shared" si="143"/>
        <v xml:space="preserve">Falta </v>
      </c>
      <c r="V1497" s="17" t="str">
        <f>IF($AC1497&lt;&gt;"",IF($L1497&gt;0,"ATENÇÃO · apontou em dia de "&amp;LOWER($AC1497)&amp;" cadastrado","Exceção cadastrada · "&amp;$AC1497)&amp;IF($AD1497="",""," · "&amp;$AD1497),IF($E1497="Férias",IF($L1497&gt;0,"ATENÇÃO · apontou estando de férias no cadastro","Férias no cadastro"),IF($Y1497="Férias / afastamento","Afastamento · "&amp;($Z1497+$AA1497-1)&amp;" dias seguidos sem apontamento",IF($Y1497="Folga trabalhada","ATENÇÃO · apontou em dia de folga da escala 5x2",IF($Y1497="Folga",IF(AND($D1497="5x2",OR(WEEKDAY($F1497,2)=6,WEEKDAY($F1497,2)=7)),"Folga de fim de semana da escala 5x2",IF(AND(OR($D1497="6x1",$D1497="FF 6x1"),WEEKDAY($F1497,2)=6,FALSE()),"Folga de fim de semana · apontou no domingo anterior",IF(AND(OR($D1497="6x1",$D1497="FF 6x1"),WEEKDAY($F1497,2)=7,AND($A1497=$A1496,$L1496&gt;0)),"Folga de fim de semana · apontou no sábado",IF(AND(OR($D1497="6x1",$D1497="FF 6x1"),OR(WEEKDAY($F1497,2)=6,WEEKDAY($F1497,2)=7)),"Folga de fim de semana · sem apontamento no sábado nem no domingo","Folga prevista pelo ciclo")))),IF($Y1497="Indeterminado (início da série)","Sem histórico anterior — informe o dia do ciclo no Cadastro",IF($Y1497="Falta de registro",IF(OR(OR($D1497="6x1",$D1497="FF 6x1"),$D1497="5x2"),"FALTA DE REGISTRO · dia útil da escala "&amp;$E1497,"FALTA DE REGISTRO · dia "&amp;$W1497&amp;" de "&amp;IFERROR(INDEX(Parâmetros!$B$39:$B$48,MATCH($E1497,Parâmetros!$A$39:$A$48,0)),99)&amp;" do ciclo"),IF(OR($D1497="6x1",$D1497="FF 6x1"),IF(OR(AND(WEEKDAY($F1497,2)=6,AND($A1497=$A1498,$L1498&gt;0)),AND(WEEKDAY($F1497,2)=7,AND($A1497=$A1496,$L1496&gt;0))),"ATENÇÃO · apontou sábado e domingo no mesmo fim de semana",IF(OR(WEEKDAY($F1497,2)=6,WEEKDAY($F1497,2)=7),"Jornada de fim de semana do 6x1",IF(OR($H1497&gt;=Parâmetros!$E$20,$H1497&lt;Parâmetros!$E$19),"ATENÇÃO · 6x1 apontou fora do horário diurno","Jornada fixa do 6x1"))),IF($D1497="5x2","Jornada fixa do 5x2",IF($D1497="Folguista",IF($J1497=$K1497,"Evidência confirma sequência","DIVERGE · sequência "&amp;$J1497&amp;" × evidência "&amp;$K1497),IF($K1497=$E1497,"Evidência confirma cadastro","DIVERGE · cadastro "&amp;$E1497&amp;" × evidência "&amp;$K1497)))))))))))</f>
        <v>Exceção cadastrada · Falta  · Falecimento na familia</v>
      </c>
      <c r="W1497" s="34">
        <f>IF(OR(OR($D1497="6x1",$D1497="FF 6x1"),$D1497="5x2"),"",IF($AB1497&lt;&gt;$AB1496,IF(IFERROR(INDEX(Cadastro!$F$5:$F$243,$AB1497),"")="",IF($L1497&gt;0,1,0),IF(IFERROR(INDEX(Cadastro!$F$5:$F$243,$AB1497),"")&lt;=IFERROR(INDEX(Parâmetros!$B$39:$B$48,MATCH($E1497,Parâmetros!$A$39:$A$48,0)),99),IFERROR(INDEX(Cadastro!$F$5:$F$243,$AB1497),""),0)),IF($L1497&gt;0,IF(N($X1496)&gt;0,1,N($W1496)+1),IF(AND($L1497=0,OR(N($W1496)&gt;=IFERROR(INDEX(Parâmetros!$B$39:$B$48,MATCH($E1497,Parâmetros!$A$39:$A$48,0)),99),AND(N($X1496)&gt;0,N($X1496)&lt;IFERROR(INDEX(Parâmetros!$C$39:$C$48,MATCH($E1497,Parâmetros!$A$39:$A$48,0)),0)))),0,N($W1496)+1))))</f>
        <v>2</v>
      </c>
      <c r="X1497" s="34">
        <f>IF(OR(OR($D1497="6x1",$D1497="FF 6x1"),$D1497="5x2"),"",IF($AB1497&lt;&gt;$AB1496,IF(IFERROR(INDEX(Cadastro!$F$5:$F$243,$AB1497),"")="",0,IF(IFERROR(INDEX(Cadastro!$F$5:$F$243,$AB1497),"")&gt;IFERROR(INDEX(Parâmetros!$B$39:$B$48,MATCH($E1497,Parâmetros!$A$39:$A$48,0)),99),IFERROR(INDEX(Cadastro!$F$5:$F$243,$AB1497),"")-IFERROR(INDEX(Parâmetros!$B$39:$B$48,MATCH($E1497,Parâmetros!$A$39:$A$48,0)),99),0)),IF(AND($L1497=0,OR(N($W1496)&gt;=IFERROR(INDEX(Parâmetros!$B$39:$B$48,MATCH($E1497,Parâmetros!$A$39:$A$48,0)),99),AND(N($X1496)&gt;0,N($X1496)&lt;IFERROR(INDEX(Parâmetros!$C$39:$C$48,MATCH($E1497,Parâmetros!$A$39:$A$48,0)),0)))),N($X1496)+1,0)))</f>
        <v>0</v>
      </c>
      <c r="Y1497" t="str">
        <f>IF($AC1497&lt;&gt;"",IF($L1497&gt;0,$AC1497&amp;" · com apontamento",$AC1497),IF($E1497="Férias",IF($L1497&gt;0,"Férias · com apontamento","Férias (cadastro)"),IF(($Z1497+$AA1497-1)&gt;Parâmetros!$E$16,"Férias / afastamento",IF(AND($D1497="5x2",OR(WEEKDAY($F1497,2)=6,WEEKDAY($F1497,2)=7)),IF($L1497&gt;0,"Folga trabalhada","Folga"),IF($L1497&gt;0,"Trabalhado",IF(OR(OR($D1497="6x1",$D1497="FF 6x1"),$D1497="5x2"),IF(AND(OR($D1497="6x1",$D1497="FF 6x1"),OR(WEEKDAY($F1497,2)=6,WEEKDAY($F1497,2)=7)),"Folga","Falta de registro"),IF(AND($AB1497&lt;&gt;$AB1496,IFERROR(INDEX(Cadastro!$F$5:$F$243,$AB1497),"")=""),"Indeterminado (início da série)",IF($X1497&gt;0,"Folga","Falta de registro"))))))))</f>
        <v xml:space="preserve">Falta </v>
      </c>
      <c r="Z1497" s="34">
        <f>IF(OR($L1497&gt;0,$F1497&gt;Parâmetros!$E$14),0,IF($A1497&lt;&gt;$A1496,1,N($Z1496)+1))</f>
        <v>1</v>
      </c>
      <c r="AA1497" s="34">
        <f>IF(OR($L1497&gt;0,$F1497&gt;Parâmetros!$E$14),0,IF(OR($A1497&lt;&gt;$A1498,$F1498&gt;Parâmetros!$E$14),1,N($AA1498)+1))</f>
        <v>2</v>
      </c>
      <c r="AB1497" s="31">
        <f>IFERROR(MATCH($A1497&amp;"|"&amp;TEXT(_xlfn.MAXIFS(Cadastro!$E$5:$E$243,Cadastro!$A$5:$A$243,$A1497,Cadastro!$E$5:$E$243,"&lt;="&amp;$F1497),"yyyymmdd"),Cadastro!$I$5:$I$243,0),"")</f>
        <v>187</v>
      </c>
      <c r="AC1497" t="str">
        <f>IFERROR(_xlfn.SINGLE(INDEX(Exceções!$D$5:$D$203,MATCH($A1497&amp;"|"&amp;$F1497,Exceções!$F$5:$F$203,0))),"")</f>
        <v xml:space="preserve">Falta </v>
      </c>
      <c r="AD1497" t="str">
        <f>IF($AC1497="","",IFERROR(_xlfn.SINGLE(INDEX(Exceções!$E$5:$E$203,MATCH($A1497&amp;"|"&amp;$F1497,Exceções!$F$5:$F$203,0))),""))</f>
        <v>Falecimento na familia</v>
      </c>
    </row>
    <row r="1498" spans="1:30" ht="15" hidden="1" customHeight="1" x14ac:dyDescent="0.25">
      <c r="A1498" s="31">
        <v>12299</v>
      </c>
      <c r="B1498" s="17" t="s">
        <v>47</v>
      </c>
      <c r="C1498" s="17" t="str">
        <f>IFERROR(INDEX(Cadastro!$C$5:$C$243,$AB1498),"NÃO INFORMADO")</f>
        <v>INS</v>
      </c>
      <c r="D1498" s="17" t="str">
        <f>IFERROR(INDEX(Cadastro!$D$5:$D$243,$AB1498),"")</f>
        <v>A</v>
      </c>
      <c r="E1498" s="17" t="str">
        <f>IFERROR(INDEX(Cadastro!$G$5:$G$243,$AB1498),"")</f>
        <v>A</v>
      </c>
      <c r="F1498" s="29">
        <v>46312</v>
      </c>
      <c r="G1498" s="32" t="str">
        <f t="shared" si="138"/>
        <v>sáb</v>
      </c>
      <c r="H1498" s="31" t="str">
        <f>IF($L1498=0,"",_xlfn.MINIFS(Dados!$Q:$Q,Dados!$A:$A,$A1498,Dados!$S:$S,$F1498))</f>
        <v/>
      </c>
      <c r="I1498" s="31" t="str">
        <f>IF($H1498="","",_xlfn.MAXIFS(Dados!$R:$R,Dados!$A:$A,$A1498,Dados!$S:$S,$F1498))</f>
        <v/>
      </c>
      <c r="J1498" s="32" t="str">
        <f>IF($D1498&lt;&gt;"Folguista","",IFERROR(INDEX(Parâmetros!$D$52:$G$52,1,MIN(4,MAX(1,$W1498))),""))</f>
        <v/>
      </c>
      <c r="K1498" s="32" t="str">
        <f>IF(OR($AC1498&lt;&gt;"",$Y1498="Folga",$Y1498="Folga trabalhada",$Y1498="Férias (cadastro)",$Y1498="Férias / afastamento",$Y1498="Indeterminado (início da série)"),"",IF(OR($D1498="6x1",$D1498="FF 6x1"),IF(OR(WEEKDAY($F1498,2)=6,WEEKDAY($F1498,2)=7),"6x1 sáb/dom","6x1"),IF($D1498="5x2","5x2",IF($H1498="",IF($D1498="Folguista",$J1498,$E1498),IF(OR($H1498&gt;=Parâmetros!$E$18,$H1498&lt;Parâmetros!$E$19),"C",IF($H1498&lt;Parâmetros!$E$20,"A","B"))))))</f>
        <v/>
      </c>
      <c r="L1498" s="30">
        <f>SUMIFS(Dados!$E:$E,Dados!$A:$A,$A1498,Dados!$S:$S,$F1498)</f>
        <v>0</v>
      </c>
      <c r="M1498" s="30" t="str">
        <f>IFERROR(INDEX(Parâmetros!$E$6:$E$11,MATCH($K1498,Parâmetros!$A$6:$A$11,0)),"")</f>
        <v/>
      </c>
      <c r="N1498" s="33" t="str">
        <f t="shared" si="139"/>
        <v/>
      </c>
      <c r="O1498" s="33">
        <f>Parâmetros!$E$13</f>
        <v>0.8</v>
      </c>
      <c r="P1498" s="32" t="str">
        <f>IF(OR($M1498="",$F1498&gt;Parâmetros!$E$14),"Não","Sim")</f>
        <v>Não</v>
      </c>
      <c r="Q1498" s="32" t="str">
        <f t="shared" si="140"/>
        <v/>
      </c>
      <c r="R1498" s="32" t="str">
        <f t="shared" si="141"/>
        <v/>
      </c>
      <c r="S1498" s="30" t="str">
        <f t="shared" si="142"/>
        <v/>
      </c>
      <c r="T1498" s="32" t="str">
        <f>IF($Q1498&lt;&gt;"Sim","",IF($N1498&gt;Parâmetros!$E$15,"Sim","Não"))</f>
        <v/>
      </c>
      <c r="U1498" s="17" t="str">
        <f t="shared" si="143"/>
        <v xml:space="preserve">Falta </v>
      </c>
      <c r="V1498" s="17" t="str">
        <f>IF($AC1498&lt;&gt;"",IF($L1498&gt;0,"ATENÇÃO · apontou em dia de "&amp;LOWER($AC1498)&amp;" cadastrado","Exceção cadastrada · "&amp;$AC1498)&amp;IF($AD1498="",""," · "&amp;$AD1498),IF($E1498="Férias",IF($L1498&gt;0,"ATENÇÃO · apontou estando de férias no cadastro","Férias no cadastro"),IF($Y1498="Férias / afastamento","Afastamento · "&amp;($Z1498+$AA1498-1)&amp;" dias seguidos sem apontamento",IF($Y1498="Folga trabalhada","ATENÇÃO · apontou em dia de folga da escala 5x2",IF($Y1498="Folga",IF(AND($D1498="5x2",OR(WEEKDAY($F1498,2)=6,WEEKDAY($F1498,2)=7)),"Folga de fim de semana da escala 5x2",IF(AND(OR($D1498="6x1",$D1498="FF 6x1"),WEEKDAY($F1498,2)=6,FALSE()),"Folga de fim de semana · apontou no domingo anterior",IF(AND(OR($D1498="6x1",$D1498="FF 6x1"),WEEKDAY($F1498,2)=7,AND($A1498=$A1497,$L1497&gt;0)),"Folga de fim de semana · apontou no sábado",IF(AND(OR($D1498="6x1",$D1498="FF 6x1"),OR(WEEKDAY($F1498,2)=6,WEEKDAY($F1498,2)=7)),"Folga de fim de semana · sem apontamento no sábado nem no domingo","Folga prevista pelo ciclo")))),IF($Y1498="Indeterminado (início da série)","Sem histórico anterior — informe o dia do ciclo no Cadastro",IF($Y1498="Falta de registro",IF(OR(OR($D1498="6x1",$D1498="FF 6x1"),$D1498="5x2"),"FALTA DE REGISTRO · dia útil da escala "&amp;$E1498,"FALTA DE REGISTRO · dia "&amp;$W1498&amp;" de "&amp;IFERROR(INDEX(Parâmetros!$B$39:$B$48,MATCH($E1498,Parâmetros!$A$39:$A$48,0)),99)&amp;" do ciclo"),IF(OR($D1498="6x1",$D1498="FF 6x1"),IF(OR(AND(WEEKDAY($F1498,2)=6,AND($A1498=$A1499,$L1499&gt;0)),AND(WEEKDAY($F1498,2)=7,AND($A1498=$A1497,$L1497&gt;0))),"ATENÇÃO · apontou sábado e domingo no mesmo fim de semana",IF(OR(WEEKDAY($F1498,2)=6,WEEKDAY($F1498,2)=7),"Jornada de fim de semana do 6x1",IF(OR($H1498&gt;=Parâmetros!$E$20,$H1498&lt;Parâmetros!$E$19),"ATENÇÃO · 6x1 apontou fora do horário diurno","Jornada fixa do 6x1"))),IF($D1498="5x2","Jornada fixa do 5x2",IF($D1498="Folguista",IF($J1498=$K1498,"Evidência confirma sequência","DIVERGE · sequência "&amp;$J1498&amp;" × evidência "&amp;$K1498),IF($K1498=$E1498,"Evidência confirma cadastro","DIVERGE · cadastro "&amp;$E1498&amp;" × evidência "&amp;$K1498)))))))))))</f>
        <v>Exceção cadastrada · Falta  · Falecimento na familia</v>
      </c>
      <c r="W1498" s="34">
        <f>IF(OR(OR($D1498="6x1",$D1498="FF 6x1"),$D1498="5x2"),"",IF($AB1498&lt;&gt;$AB1497,IF(IFERROR(INDEX(Cadastro!$F$5:$F$243,$AB1498),"")="",IF($L1498&gt;0,1,0),IF(IFERROR(INDEX(Cadastro!$F$5:$F$243,$AB1498),"")&lt;=IFERROR(INDEX(Parâmetros!$B$39:$B$48,MATCH($E1498,Parâmetros!$A$39:$A$48,0)),99),IFERROR(INDEX(Cadastro!$F$5:$F$243,$AB1498),""),0)),IF($L1498&gt;0,IF(N($X1497)&gt;0,1,N($W1497)+1),IF(AND($L1498=0,OR(N($W1497)&gt;=IFERROR(INDEX(Parâmetros!$B$39:$B$48,MATCH($E1498,Parâmetros!$A$39:$A$48,0)),99),AND(N($X1497)&gt;0,N($X1497)&lt;IFERROR(INDEX(Parâmetros!$C$39:$C$48,MATCH($E1498,Parâmetros!$A$39:$A$48,0)),0)))),0,N($W1497)+1))))</f>
        <v>3</v>
      </c>
      <c r="X1498" s="34">
        <f>IF(OR(OR($D1498="6x1",$D1498="FF 6x1"),$D1498="5x2"),"",IF($AB1498&lt;&gt;$AB1497,IF(IFERROR(INDEX(Cadastro!$F$5:$F$243,$AB1498),"")="",0,IF(IFERROR(INDEX(Cadastro!$F$5:$F$243,$AB1498),"")&gt;IFERROR(INDEX(Parâmetros!$B$39:$B$48,MATCH($E1498,Parâmetros!$A$39:$A$48,0)),99),IFERROR(INDEX(Cadastro!$F$5:$F$243,$AB1498),"")-IFERROR(INDEX(Parâmetros!$B$39:$B$48,MATCH($E1498,Parâmetros!$A$39:$A$48,0)),99),0)),IF(AND($L1498=0,OR(N($W1497)&gt;=IFERROR(INDEX(Parâmetros!$B$39:$B$48,MATCH($E1498,Parâmetros!$A$39:$A$48,0)),99),AND(N($X1497)&gt;0,N($X1497)&lt;IFERROR(INDEX(Parâmetros!$C$39:$C$48,MATCH($E1498,Parâmetros!$A$39:$A$48,0)),0)))),N($X1497)+1,0)))</f>
        <v>0</v>
      </c>
      <c r="Y1498" t="str">
        <f>IF($AC1498&lt;&gt;"",IF($L1498&gt;0,$AC1498&amp;" · com apontamento",$AC1498),IF($E1498="Férias",IF($L1498&gt;0,"Férias · com apontamento","Férias (cadastro)"),IF(($Z1498+$AA1498-1)&gt;Parâmetros!$E$16,"Férias / afastamento",IF(AND($D1498="5x2",OR(WEEKDAY($F1498,2)=6,WEEKDAY($F1498,2)=7)),IF($L1498&gt;0,"Folga trabalhada","Folga"),IF($L1498&gt;0,"Trabalhado",IF(OR(OR($D1498="6x1",$D1498="FF 6x1"),$D1498="5x2"),IF(AND(OR($D1498="6x1",$D1498="FF 6x1"),OR(WEEKDAY($F1498,2)=6,WEEKDAY($F1498,2)=7)),"Folga","Falta de registro"),IF(AND($AB1498&lt;&gt;$AB1497,IFERROR(INDEX(Cadastro!$F$5:$F$243,$AB1498),"")=""),"Indeterminado (início da série)",IF($X1498&gt;0,"Folga","Falta de registro"))))))))</f>
        <v xml:space="preserve">Falta </v>
      </c>
      <c r="Z1498" s="34">
        <f>IF(OR($L1498&gt;0,$F1498&gt;Parâmetros!$E$14),0,IF($A1498&lt;&gt;$A1497,1,N($Z1497)+1))</f>
        <v>2</v>
      </c>
      <c r="AA1498" s="34">
        <f>IF(OR($L1498&gt;0,$F1498&gt;Parâmetros!$E$14),0,IF(OR($A1498&lt;&gt;$A1499,$F1499&gt;Parâmetros!$E$14),1,N($AA1499)+1))</f>
        <v>1</v>
      </c>
      <c r="AB1498" s="31">
        <f>IFERROR(MATCH($A1498&amp;"|"&amp;TEXT(_xlfn.MAXIFS(Cadastro!$E$5:$E$243,Cadastro!$A$5:$A$243,$A1498,Cadastro!$E$5:$E$243,"&lt;="&amp;$F1498),"yyyymmdd"),Cadastro!$I$5:$I$243,0),"")</f>
        <v>187</v>
      </c>
      <c r="AC1498" t="str">
        <f>IFERROR(_xlfn.SINGLE(INDEX(Exceções!$D$5:$D$203,MATCH($A1498&amp;"|"&amp;$F1498,Exceções!$F$5:$F$203,0))),"")</f>
        <v xml:space="preserve">Falta </v>
      </c>
      <c r="AD1498" t="str">
        <f>IF($AC1498="","",IFERROR(_xlfn.SINGLE(INDEX(Exceções!$E$5:$E$203,MATCH($A1498&amp;"|"&amp;$F1498,Exceções!$F$5:$F$203,0))),""))</f>
        <v>Falecimento na familia</v>
      </c>
    </row>
    <row r="1499" spans="1:30" ht="15" hidden="1" customHeight="1" x14ac:dyDescent="0.25">
      <c r="A1499" s="31">
        <v>12299</v>
      </c>
      <c r="B1499" s="17" t="s">
        <v>47</v>
      </c>
      <c r="C1499" s="17" t="str">
        <f>IFERROR(INDEX(Cadastro!$C$5:$C$243,$AB1499),"NÃO INFORMADO")</f>
        <v>INS</v>
      </c>
      <c r="D1499" s="17" t="str">
        <f>IFERROR(INDEX(Cadastro!$D$5:$D$243,$AB1499),"")</f>
        <v>A</v>
      </c>
      <c r="E1499" s="17" t="str">
        <f>IFERROR(INDEX(Cadastro!$G$5:$G$243,$AB1499),"")</f>
        <v>A</v>
      </c>
      <c r="F1499" s="29">
        <v>46313</v>
      </c>
      <c r="G1499" s="32" t="str">
        <f t="shared" si="138"/>
        <v>dom</v>
      </c>
      <c r="H1499" s="31">
        <f>IF($L1499=0,"",_xlfn.MINIFS(Dados!$Q:$Q,Dados!$A:$A,$A1499,Dados!$S:$S,$F1499))</f>
        <v>420</v>
      </c>
      <c r="I1499" s="31">
        <f>IF($H1499="","",_xlfn.MAXIFS(Dados!$R:$R,Dados!$A:$A,$A1499,Dados!$S:$S,$F1499))</f>
        <v>900</v>
      </c>
      <c r="J1499" s="32" t="str">
        <f>IF($D1499&lt;&gt;"Folguista","",IFERROR(INDEX(Parâmetros!$D$52:$G$52,1,MIN(4,MAX(1,$W1499))),""))</f>
        <v/>
      </c>
      <c r="K1499" s="32" t="str">
        <f>IF(OR($AC1499&lt;&gt;"",$Y1499="Folga",$Y1499="Folga trabalhada",$Y1499="Férias (cadastro)",$Y1499="Férias / afastamento",$Y1499="Indeterminado (início da série)"),"",IF(OR($D1499="6x1",$D1499="FF 6x1"),IF(OR(WEEKDAY($F1499,2)=6,WEEKDAY($F1499,2)=7),"6x1 sáb/dom","6x1"),IF($D1499="5x2","5x2",IF($H1499="",IF($D1499="Folguista",$J1499,$E1499),IF(OR($H1499&gt;=Parâmetros!$E$18,$H1499&lt;Parâmetros!$E$19),"C",IF($H1499&lt;Parâmetros!$E$20,"A","B"))))))</f>
        <v>A</v>
      </c>
      <c r="L1499" s="30">
        <f>SUMIFS(Dados!$E:$E,Dados!$A:$A,$A1499,Dados!$S:$S,$F1499)</f>
        <v>7</v>
      </c>
      <c r="M1499" s="30">
        <f>IFERROR(INDEX(Parâmetros!$E$6:$E$11,MATCH($K1499,Parâmetros!$A$6:$A$11,0)),"")</f>
        <v>7.58</v>
      </c>
      <c r="N1499" s="33">
        <f t="shared" si="139"/>
        <v>0.92348284960422167</v>
      </c>
      <c r="O1499" s="33">
        <f>Parâmetros!$E$13</f>
        <v>0.8</v>
      </c>
      <c r="P1499" s="32" t="str">
        <f>IF(OR($M1499="",$F1499&gt;Parâmetros!$E$14),"Não","Sim")</f>
        <v>Sim</v>
      </c>
      <c r="Q1499" s="32" t="str">
        <f t="shared" si="140"/>
        <v>Sim</v>
      </c>
      <c r="R1499" s="32" t="str">
        <f t="shared" si="141"/>
        <v>Sim</v>
      </c>
      <c r="S1499" s="30">
        <f t="shared" si="142"/>
        <v>0</v>
      </c>
      <c r="T1499" s="32" t="str">
        <f>IF($Q1499&lt;&gt;"Sim","",IF($N1499&gt;Parâmetros!$E$15,"Sim","Não"))</f>
        <v>Não</v>
      </c>
      <c r="U1499" s="17" t="str">
        <f t="shared" si="143"/>
        <v>Na meta</v>
      </c>
      <c r="V1499" s="17" t="str">
        <f>IF($AC1499&lt;&gt;"",IF($L1499&gt;0,"ATENÇÃO · apontou em dia de "&amp;LOWER($AC1499)&amp;" cadastrado","Exceção cadastrada · "&amp;$AC1499)&amp;IF($AD1499="",""," · "&amp;$AD1499),IF($E1499="Férias",IF($L1499&gt;0,"ATENÇÃO · apontou estando de férias no cadastro","Férias no cadastro"),IF($Y1499="Férias / afastamento","Afastamento · "&amp;($Z1499+$AA1499-1)&amp;" dias seguidos sem apontamento",IF($Y1499="Folga trabalhada","ATENÇÃO · apontou em dia de folga da escala 5x2",IF($Y1499="Folga",IF(AND($D1499="5x2",OR(WEEKDAY($F1499,2)=6,WEEKDAY($F1499,2)=7)),"Folga de fim de semana da escala 5x2",IF(AND(OR($D1499="6x1",$D1499="FF 6x1"),WEEKDAY($F1499,2)=6,FALSE()),"Folga de fim de semana · apontou no domingo anterior",IF(AND(OR($D1499="6x1",$D1499="FF 6x1"),WEEKDAY($F1499,2)=7,AND($A1499=$A1498,$L1498&gt;0)),"Folga de fim de semana · apontou no sábado",IF(AND(OR($D1499="6x1",$D1499="FF 6x1"),OR(WEEKDAY($F1499,2)=6,WEEKDAY($F1499,2)=7)),"Folga de fim de semana · sem apontamento no sábado nem no domingo","Folga prevista pelo ciclo")))),IF($Y1499="Indeterminado (início da série)","Sem histórico anterior — informe o dia do ciclo no Cadastro",IF($Y1499="Falta de registro",IF(OR(OR($D1499="6x1",$D1499="FF 6x1"),$D1499="5x2"),"FALTA DE REGISTRO · dia útil da escala "&amp;$E1499,"FALTA DE REGISTRO · dia "&amp;$W1499&amp;" de "&amp;IFERROR(INDEX(Parâmetros!$B$39:$B$48,MATCH($E1499,Parâmetros!$A$39:$A$48,0)),99)&amp;" do ciclo"),IF(OR($D1499="6x1",$D1499="FF 6x1"),IF(OR(AND(WEEKDAY($F1499,2)=6,AND($A1499=$A1500,$L1500&gt;0)),AND(WEEKDAY($F1499,2)=7,AND($A1499=$A1498,$L1498&gt;0))),"ATENÇÃO · apontou sábado e domingo no mesmo fim de semana",IF(OR(WEEKDAY($F1499,2)=6,WEEKDAY($F1499,2)=7),"Jornada de fim de semana do 6x1",IF(OR($H1499&gt;=Parâmetros!$E$20,$H1499&lt;Parâmetros!$E$19),"ATENÇÃO · 6x1 apontou fora do horário diurno","Jornada fixa do 6x1"))),IF($D1499="5x2","Jornada fixa do 5x2",IF($D1499="Folguista",IF($J1499=$K1499,"Evidência confirma sequência","DIVERGE · sequência "&amp;$J1499&amp;" × evidência "&amp;$K1499),IF($K1499=$E1499,"Evidência confirma cadastro","DIVERGE · cadastro "&amp;$E1499&amp;" × evidência "&amp;$K1499)))))))))))</f>
        <v>Evidência confirma cadastro</v>
      </c>
      <c r="W1499" s="34">
        <f>IF(OR(OR($D1499="6x1",$D1499="FF 6x1"),$D1499="5x2"),"",IF($AB1499&lt;&gt;$AB1498,IF(IFERROR(INDEX(Cadastro!$F$5:$F$243,$AB1499),"")="",IF($L1499&gt;0,1,0),IF(IFERROR(INDEX(Cadastro!$F$5:$F$243,$AB1499),"")&lt;=IFERROR(INDEX(Parâmetros!$B$39:$B$48,MATCH($E1499,Parâmetros!$A$39:$A$48,0)),99),IFERROR(INDEX(Cadastro!$F$5:$F$243,$AB1499),""),0)),IF($L1499&gt;0,IF(N($X1498)&gt;0,1,N($W1498)+1),IF(AND($L1499=0,OR(N($W1498)&gt;=IFERROR(INDEX(Parâmetros!$B$39:$B$48,MATCH($E1499,Parâmetros!$A$39:$A$48,0)),99),AND(N($X1498)&gt;0,N($X1498)&lt;IFERROR(INDEX(Parâmetros!$C$39:$C$48,MATCH($E1499,Parâmetros!$A$39:$A$48,0)),0)))),0,N($W1498)+1))))</f>
        <v>4</v>
      </c>
      <c r="X1499" s="34">
        <f>IF(OR(OR($D1499="6x1",$D1499="FF 6x1"),$D1499="5x2"),"",IF($AB1499&lt;&gt;$AB1498,IF(IFERROR(INDEX(Cadastro!$F$5:$F$243,$AB1499),"")="",0,IF(IFERROR(INDEX(Cadastro!$F$5:$F$243,$AB1499),"")&gt;IFERROR(INDEX(Parâmetros!$B$39:$B$48,MATCH($E1499,Parâmetros!$A$39:$A$48,0)),99),IFERROR(INDEX(Cadastro!$F$5:$F$243,$AB1499),"")-IFERROR(INDEX(Parâmetros!$B$39:$B$48,MATCH($E1499,Parâmetros!$A$39:$A$48,0)),99),0)),IF(AND($L1499=0,OR(N($W1498)&gt;=IFERROR(INDEX(Parâmetros!$B$39:$B$48,MATCH($E1499,Parâmetros!$A$39:$A$48,0)),99),AND(N($X1498)&gt;0,N($X1498)&lt;IFERROR(INDEX(Parâmetros!$C$39:$C$48,MATCH($E1499,Parâmetros!$A$39:$A$48,0)),0)))),N($X1498)+1,0)))</f>
        <v>0</v>
      </c>
      <c r="Y1499" t="str">
        <f>IF($AC1499&lt;&gt;"",IF($L1499&gt;0,$AC1499&amp;" · com apontamento",$AC1499),IF($E1499="Férias",IF($L1499&gt;0,"Férias · com apontamento","Férias (cadastro)"),IF(($Z1499+$AA1499-1)&gt;Parâmetros!$E$16,"Férias / afastamento",IF(AND($D1499="5x2",OR(WEEKDAY($F1499,2)=6,WEEKDAY($F1499,2)=7)),IF($L1499&gt;0,"Folga trabalhada","Folga"),IF($L1499&gt;0,"Trabalhado",IF(OR(OR($D1499="6x1",$D1499="FF 6x1"),$D1499="5x2"),IF(AND(OR($D1499="6x1",$D1499="FF 6x1"),OR(WEEKDAY($F1499,2)=6,WEEKDAY($F1499,2)=7)),"Folga","Falta de registro"),IF(AND($AB1499&lt;&gt;$AB1498,IFERROR(INDEX(Cadastro!$F$5:$F$243,$AB1499),"")=""),"Indeterminado (início da série)",IF($X1499&gt;0,"Folga","Falta de registro"))))))))</f>
        <v>Trabalhado</v>
      </c>
      <c r="Z1499" s="34">
        <f>IF(OR($L1499&gt;0,$F1499&gt;Parâmetros!$E$14),0,IF($A1499&lt;&gt;$A1498,1,N($Z1498)+1))</f>
        <v>0</v>
      </c>
      <c r="AA1499" s="34">
        <f>IF(OR($L1499&gt;0,$F1499&gt;Parâmetros!$E$14),0,IF(OR($A1499&lt;&gt;$A1500,$F1500&gt;Parâmetros!$E$14),1,N($AA1500)+1))</f>
        <v>0</v>
      </c>
      <c r="AB1499" s="31">
        <f>IFERROR(MATCH($A1499&amp;"|"&amp;TEXT(_xlfn.MAXIFS(Cadastro!$E$5:$E$243,Cadastro!$A$5:$A$243,$A1499,Cadastro!$E$5:$E$243,"&lt;="&amp;$F1499),"yyyymmdd"),Cadastro!$I$5:$I$243,0),"")</f>
        <v>187</v>
      </c>
      <c r="AC1499" t="str">
        <f>IFERROR(_xlfn.SINGLE(INDEX(Exceções!$D$5:$D$203,MATCH($A1499&amp;"|"&amp;$F1499,Exceções!$F$5:$F$203,0))),"")</f>
        <v/>
      </c>
      <c r="AD1499" t="str">
        <f>IF($AC1499="","",IFERROR(_xlfn.SINGLE(INDEX(Exceções!$E$5:$E$203,MATCH($A1499&amp;"|"&amp;$F1499,Exceções!$F$5:$F$203,0))),""))</f>
        <v/>
      </c>
    </row>
    <row r="1500" spans="1:30" ht="15" hidden="1" customHeight="1" x14ac:dyDescent="0.25">
      <c r="A1500" s="31">
        <v>12299</v>
      </c>
      <c r="B1500" s="17" t="s">
        <v>47</v>
      </c>
      <c r="C1500" s="17" t="str">
        <f>IFERROR(INDEX(Cadastro!$C$5:$C$243,$AB1500),"NÃO INFORMADO")</f>
        <v>INS</v>
      </c>
      <c r="D1500" s="17" t="str">
        <f>IFERROR(INDEX(Cadastro!$D$5:$D$243,$AB1500),"")</f>
        <v>Férias</v>
      </c>
      <c r="E1500" s="17" t="str">
        <f>IFERROR(INDEX(Cadastro!$G$5:$G$243,$AB1500),"")</f>
        <v>Férias</v>
      </c>
      <c r="F1500" s="29">
        <v>46314</v>
      </c>
      <c r="G1500" s="32" t="str">
        <f t="shared" si="138"/>
        <v>seg</v>
      </c>
      <c r="H1500" s="31" t="str">
        <f>IF($L1500=0,"",_xlfn.MINIFS(Dados!$Q:$Q,Dados!$A:$A,$A1500,Dados!$S:$S,$F1500))</f>
        <v/>
      </c>
      <c r="I1500" s="31" t="str">
        <f>IF($H1500="","",_xlfn.MAXIFS(Dados!$R:$R,Dados!$A:$A,$A1500,Dados!$S:$S,$F1500))</f>
        <v/>
      </c>
      <c r="J1500" s="32" t="str">
        <f>IF($D1500&lt;&gt;"Folguista","",IFERROR(INDEX(Parâmetros!$D$52:$G$52,1,MIN(4,MAX(1,$W1500))),""))</f>
        <v/>
      </c>
      <c r="K1500" s="32" t="str">
        <f>IF(OR($AC1500&lt;&gt;"",$Y1500="Folga",$Y1500="Folga trabalhada",$Y1500="Férias (cadastro)",$Y1500="Férias / afastamento",$Y1500="Indeterminado (início da série)"),"",IF(OR($D1500="6x1",$D1500="FF 6x1"),IF(OR(WEEKDAY($F1500,2)=6,WEEKDAY($F1500,2)=7),"6x1 sáb/dom","6x1"),IF($D1500="5x2","5x2",IF($H1500="",IF($D1500="Folguista",$J1500,$E1500),IF(OR($H1500&gt;=Parâmetros!$E$18,$H1500&lt;Parâmetros!$E$19),"C",IF($H1500&lt;Parâmetros!$E$20,"A","B"))))))</f>
        <v/>
      </c>
      <c r="L1500" s="30">
        <f>SUMIFS(Dados!$E:$E,Dados!$A:$A,$A1500,Dados!$S:$S,$F1500)</f>
        <v>0</v>
      </c>
      <c r="M1500" s="30" t="str">
        <f>IFERROR(INDEX(Parâmetros!$E$6:$E$11,MATCH($K1500,Parâmetros!$A$6:$A$11,0)),"")</f>
        <v/>
      </c>
      <c r="N1500" s="33" t="str">
        <f t="shared" si="139"/>
        <v/>
      </c>
      <c r="O1500" s="33">
        <f>Parâmetros!$E$13</f>
        <v>0.8</v>
      </c>
      <c r="P1500" s="32" t="str">
        <f>IF(OR($M1500="",$F1500&gt;Parâmetros!$E$14),"Não","Sim")</f>
        <v>Não</v>
      </c>
      <c r="Q1500" s="32" t="str">
        <f t="shared" si="140"/>
        <v/>
      </c>
      <c r="R1500" s="32" t="str">
        <f t="shared" si="141"/>
        <v/>
      </c>
      <c r="S1500" s="30" t="str">
        <f t="shared" si="142"/>
        <v/>
      </c>
      <c r="T1500" s="32" t="str">
        <f>IF($Q1500&lt;&gt;"Sim","",IF($N1500&gt;Parâmetros!$E$15,"Sim","Não"))</f>
        <v/>
      </c>
      <c r="U1500" s="17" t="str">
        <f t="shared" si="143"/>
        <v>Férias / afastamento</v>
      </c>
      <c r="V1500" s="17" t="str">
        <f>IF($AC1500&lt;&gt;"",IF($L1500&gt;0,"ATENÇÃO · apontou em dia de "&amp;LOWER($AC1500)&amp;" cadastrado","Exceção cadastrada · "&amp;$AC1500)&amp;IF($AD1500="",""," · "&amp;$AD1500),IF($E1500="Férias",IF($L1500&gt;0,"ATENÇÃO · apontou estando de férias no cadastro","Férias no cadastro"),IF($Y1500="Férias / afastamento","Afastamento · "&amp;($Z1500+$AA1500-1)&amp;" dias seguidos sem apontamento",IF($Y1500="Folga trabalhada","ATENÇÃO · apontou em dia de folga da escala 5x2",IF($Y1500="Folga",IF(AND($D1500="5x2",OR(WEEKDAY($F1500,2)=6,WEEKDAY($F1500,2)=7)),"Folga de fim de semana da escala 5x2",IF(AND(OR($D1500="6x1",$D1500="FF 6x1"),WEEKDAY($F1500,2)=6,FALSE()),"Folga de fim de semana · apontou no domingo anterior",IF(AND(OR($D1500="6x1",$D1500="FF 6x1"),WEEKDAY($F1500,2)=7,AND($A1500=$A1499,$L1499&gt;0)),"Folga de fim de semana · apontou no sábado",IF(AND(OR($D1500="6x1",$D1500="FF 6x1"),OR(WEEKDAY($F1500,2)=6,WEEKDAY($F1500,2)=7)),"Folga de fim de semana · sem apontamento no sábado nem no domingo","Folga prevista pelo ciclo")))),IF($Y1500="Indeterminado (início da série)","Sem histórico anterior — informe o dia do ciclo no Cadastro",IF($Y1500="Falta de registro",IF(OR(OR($D1500="6x1",$D1500="FF 6x1"),$D1500="5x2"),"FALTA DE REGISTRO · dia útil da escala "&amp;$E1500,"FALTA DE REGISTRO · dia "&amp;$W1500&amp;" de "&amp;IFERROR(INDEX(Parâmetros!$B$39:$B$48,MATCH($E1500,Parâmetros!$A$39:$A$48,0)),99)&amp;" do ciclo"),IF(OR($D1500="6x1",$D1500="FF 6x1"),IF(OR(AND(WEEKDAY($F1500,2)=6,AND($A1500=$A1501,$L1501&gt;0)),AND(WEEKDAY($F1500,2)=7,AND($A1500=$A1499,$L1499&gt;0))),"ATENÇÃO · apontou sábado e domingo no mesmo fim de semana",IF(OR(WEEKDAY($F1500,2)=6,WEEKDAY($F1500,2)=7),"Jornada de fim de semana do 6x1",IF(OR($H1500&gt;=Parâmetros!$E$20,$H1500&lt;Parâmetros!$E$19),"ATENÇÃO · 6x1 apontou fora do horário diurno","Jornada fixa do 6x1"))),IF($D1500="5x2","Jornada fixa do 5x2",IF($D1500="Folguista",IF($J1500=$K1500,"Evidência confirma sequência","DIVERGE · sequência "&amp;$J1500&amp;" × evidência "&amp;$K1500),IF($K1500=$E1500,"Evidência confirma cadastro","DIVERGE · cadastro "&amp;$E1500&amp;" × evidência "&amp;$K1500)))))))))))</f>
        <v>Férias no cadastro</v>
      </c>
      <c r="W1500" s="34">
        <f>IF(OR(OR($D1500="6x1",$D1500="FF 6x1"),$D1500="5x2"),"",IF($AB1500&lt;&gt;$AB1499,IF(IFERROR(INDEX(Cadastro!$F$5:$F$243,$AB1500),"")="",IF($L1500&gt;0,1,0),IF(IFERROR(INDEX(Cadastro!$F$5:$F$243,$AB1500),"")&lt;=IFERROR(INDEX(Parâmetros!$B$39:$B$48,MATCH($E1500,Parâmetros!$A$39:$A$48,0)),99),IFERROR(INDEX(Cadastro!$F$5:$F$243,$AB1500),""),0)),IF($L1500&gt;0,IF(N($X1499)&gt;0,1,N($W1499)+1),IF(AND($L1500=0,OR(N($W1499)&gt;=IFERROR(INDEX(Parâmetros!$B$39:$B$48,MATCH($E1500,Parâmetros!$A$39:$A$48,0)),99),AND(N($X1499)&gt;0,N($X1499)&lt;IFERROR(INDEX(Parâmetros!$C$39:$C$48,MATCH($E1500,Parâmetros!$A$39:$A$48,0)),0)))),0,N($W1499)+1))))</f>
        <v>0</v>
      </c>
      <c r="X1500" s="34">
        <f>IF(OR(OR($D1500="6x1",$D1500="FF 6x1"),$D1500="5x2"),"",IF($AB1500&lt;&gt;$AB1499,IF(IFERROR(INDEX(Cadastro!$F$5:$F$243,$AB1500),"")="",0,IF(IFERROR(INDEX(Cadastro!$F$5:$F$243,$AB1500),"")&gt;IFERROR(INDEX(Parâmetros!$B$39:$B$48,MATCH($E1500,Parâmetros!$A$39:$A$48,0)),99),IFERROR(INDEX(Cadastro!$F$5:$F$243,$AB1500),"")-IFERROR(INDEX(Parâmetros!$B$39:$B$48,MATCH($E1500,Parâmetros!$A$39:$A$48,0)),99),0)),IF(AND($L1500=0,OR(N($W1499)&gt;=IFERROR(INDEX(Parâmetros!$B$39:$B$48,MATCH($E1500,Parâmetros!$A$39:$A$48,0)),99),AND(N($X1499)&gt;0,N($X1499)&lt;IFERROR(INDEX(Parâmetros!$C$39:$C$48,MATCH($E1500,Parâmetros!$A$39:$A$48,0)),0)))),N($X1499)+1,0)))</f>
        <v>0</v>
      </c>
      <c r="Y1500" t="str">
        <f>IF($AC1500&lt;&gt;"",IF($L1500&gt;0,$AC1500&amp;" · com apontamento",$AC1500),IF($E1500="Férias",IF($L1500&gt;0,"Férias · com apontamento","Férias (cadastro)"),IF(($Z1500+$AA1500-1)&gt;Parâmetros!$E$16,"Férias / afastamento",IF(AND($D1500="5x2",OR(WEEKDAY($F1500,2)=6,WEEKDAY($F1500,2)=7)),IF($L1500&gt;0,"Folga trabalhada","Folga"),IF($L1500&gt;0,"Trabalhado",IF(OR(OR($D1500="6x1",$D1500="FF 6x1"),$D1500="5x2"),IF(AND(OR($D1500="6x1",$D1500="FF 6x1"),OR(WEEKDAY($F1500,2)=6,WEEKDAY($F1500,2)=7)),"Folga","Falta de registro"),IF(AND($AB1500&lt;&gt;$AB1499,IFERROR(INDEX(Cadastro!$F$5:$F$243,$AB1500),"")=""),"Indeterminado (início da série)",IF($X1500&gt;0,"Folga","Falta de registro"))))))))</f>
        <v>Férias (cadastro)</v>
      </c>
      <c r="Z1500" s="34">
        <f>IF(OR($L1500&gt;0,$F1500&gt;Parâmetros!$E$14),0,IF($A1500&lt;&gt;$A1499,1,N($Z1499)+1))</f>
        <v>1</v>
      </c>
      <c r="AA1500" s="34">
        <f>IF(OR($L1500&gt;0,$F1500&gt;Parâmetros!$E$14),0,IF(OR($A1500&lt;&gt;$A1501,$F1501&gt;Parâmetros!$E$14),1,N($AA1501)+1))</f>
        <v>5</v>
      </c>
      <c r="AB1500" s="31">
        <f>IFERROR(MATCH($A1500&amp;"|"&amp;TEXT(_xlfn.MAXIFS(Cadastro!$E$5:$E$243,Cadastro!$A$5:$A$243,$A1500,Cadastro!$E$5:$E$243,"&lt;="&amp;$F1500),"yyyymmdd"),Cadastro!$I$5:$I$243,0),"")</f>
        <v>188</v>
      </c>
      <c r="AC1500" t="str">
        <f>IFERROR(_xlfn.SINGLE(INDEX(Exceções!$D$5:$D$203,MATCH($A1500&amp;"|"&amp;$F1500,Exceções!$F$5:$F$203,0))),"")</f>
        <v/>
      </c>
      <c r="AD1500" t="str">
        <f>IF($AC1500="","",IFERROR(_xlfn.SINGLE(INDEX(Exceções!$E$5:$E$203,MATCH($A1500&amp;"|"&amp;$F1500,Exceções!$F$5:$F$203,0))),""))</f>
        <v/>
      </c>
    </row>
    <row r="1501" spans="1:30" ht="15" hidden="1" customHeight="1" x14ac:dyDescent="0.25">
      <c r="A1501" s="31">
        <v>12299</v>
      </c>
      <c r="B1501" s="17" t="s">
        <v>47</v>
      </c>
      <c r="C1501" s="17" t="str">
        <f>IFERROR(INDEX(Cadastro!$C$5:$C$243,$AB1501),"NÃO INFORMADO")</f>
        <v>INS</v>
      </c>
      <c r="D1501" s="17" t="str">
        <f>IFERROR(INDEX(Cadastro!$D$5:$D$243,$AB1501),"")</f>
        <v>Férias</v>
      </c>
      <c r="E1501" s="17" t="str">
        <f>IFERROR(INDEX(Cadastro!$G$5:$G$243,$AB1501),"")</f>
        <v>Férias</v>
      </c>
      <c r="F1501" s="29">
        <v>46315</v>
      </c>
      <c r="G1501" s="32" t="str">
        <f t="shared" si="138"/>
        <v>ter</v>
      </c>
      <c r="H1501" s="31" t="str">
        <f>IF($L1501=0,"",_xlfn.MINIFS(Dados!$Q:$Q,Dados!$A:$A,$A1501,Dados!$S:$S,$F1501))</f>
        <v/>
      </c>
      <c r="I1501" s="31" t="str">
        <f>IF($H1501="","",_xlfn.MAXIFS(Dados!$R:$R,Dados!$A:$A,$A1501,Dados!$S:$S,$F1501))</f>
        <v/>
      </c>
      <c r="J1501" s="32" t="str">
        <f>IF($D1501&lt;&gt;"Folguista","",IFERROR(INDEX(Parâmetros!$D$52:$G$52,1,MIN(4,MAX(1,$W1501))),""))</f>
        <v/>
      </c>
      <c r="K1501" s="32" t="str">
        <f>IF(OR($AC1501&lt;&gt;"",$Y1501="Folga",$Y1501="Folga trabalhada",$Y1501="Férias (cadastro)",$Y1501="Férias / afastamento",$Y1501="Indeterminado (início da série)"),"",IF(OR($D1501="6x1",$D1501="FF 6x1"),IF(OR(WEEKDAY($F1501,2)=6,WEEKDAY($F1501,2)=7),"6x1 sáb/dom","6x1"),IF($D1501="5x2","5x2",IF($H1501="",IF($D1501="Folguista",$J1501,$E1501),IF(OR($H1501&gt;=Parâmetros!$E$18,$H1501&lt;Parâmetros!$E$19),"C",IF($H1501&lt;Parâmetros!$E$20,"A","B"))))))</f>
        <v/>
      </c>
      <c r="L1501" s="30">
        <f>SUMIFS(Dados!$E:$E,Dados!$A:$A,$A1501,Dados!$S:$S,$F1501)</f>
        <v>0</v>
      </c>
      <c r="M1501" s="30" t="str">
        <f>IFERROR(INDEX(Parâmetros!$E$6:$E$11,MATCH($K1501,Parâmetros!$A$6:$A$11,0)),"")</f>
        <v/>
      </c>
      <c r="N1501" s="33" t="str">
        <f t="shared" si="139"/>
        <v/>
      </c>
      <c r="O1501" s="33">
        <f>Parâmetros!$E$13</f>
        <v>0.8</v>
      </c>
      <c r="P1501" s="32" t="str">
        <f>IF(OR($M1501="",$F1501&gt;Parâmetros!$E$14),"Não","Sim")</f>
        <v>Não</v>
      </c>
      <c r="Q1501" s="32" t="str">
        <f t="shared" si="140"/>
        <v/>
      </c>
      <c r="R1501" s="32" t="str">
        <f t="shared" si="141"/>
        <v/>
      </c>
      <c r="S1501" s="30" t="str">
        <f t="shared" si="142"/>
        <v/>
      </c>
      <c r="T1501" s="32" t="str">
        <f>IF($Q1501&lt;&gt;"Sim","",IF($N1501&gt;Parâmetros!$E$15,"Sim","Não"))</f>
        <v/>
      </c>
      <c r="U1501" s="17" t="str">
        <f t="shared" si="143"/>
        <v>Férias / afastamento</v>
      </c>
      <c r="V1501" s="17" t="str">
        <f>IF($AC1501&lt;&gt;"",IF($L1501&gt;0,"ATENÇÃO · apontou em dia de "&amp;LOWER($AC1501)&amp;" cadastrado","Exceção cadastrada · "&amp;$AC1501)&amp;IF($AD1501="",""," · "&amp;$AD1501),IF($E1501="Férias",IF($L1501&gt;0,"ATENÇÃO · apontou estando de férias no cadastro","Férias no cadastro"),IF($Y1501="Férias / afastamento","Afastamento · "&amp;($Z1501+$AA1501-1)&amp;" dias seguidos sem apontamento",IF($Y1501="Folga trabalhada","ATENÇÃO · apontou em dia de folga da escala 5x2",IF($Y1501="Folga",IF(AND($D1501="5x2",OR(WEEKDAY($F1501,2)=6,WEEKDAY($F1501,2)=7)),"Folga de fim de semana da escala 5x2",IF(AND(OR($D1501="6x1",$D1501="FF 6x1"),WEEKDAY($F1501,2)=6,FALSE()),"Folga de fim de semana · apontou no domingo anterior",IF(AND(OR($D1501="6x1",$D1501="FF 6x1"),WEEKDAY($F1501,2)=7,AND($A1501=$A1500,$L1500&gt;0)),"Folga de fim de semana · apontou no sábado",IF(AND(OR($D1501="6x1",$D1501="FF 6x1"),OR(WEEKDAY($F1501,2)=6,WEEKDAY($F1501,2)=7)),"Folga de fim de semana · sem apontamento no sábado nem no domingo","Folga prevista pelo ciclo")))),IF($Y1501="Indeterminado (início da série)","Sem histórico anterior — informe o dia do ciclo no Cadastro",IF($Y1501="Falta de registro",IF(OR(OR($D1501="6x1",$D1501="FF 6x1"),$D1501="5x2"),"FALTA DE REGISTRO · dia útil da escala "&amp;$E1501,"FALTA DE REGISTRO · dia "&amp;$W1501&amp;" de "&amp;IFERROR(INDEX(Parâmetros!$B$39:$B$48,MATCH($E1501,Parâmetros!$A$39:$A$48,0)),99)&amp;" do ciclo"),IF(OR($D1501="6x1",$D1501="FF 6x1"),IF(OR(AND(WEEKDAY($F1501,2)=6,AND($A1501=$A1502,$L1502&gt;0)),AND(WEEKDAY($F1501,2)=7,AND($A1501=$A1500,$L1500&gt;0))),"ATENÇÃO · apontou sábado e domingo no mesmo fim de semana",IF(OR(WEEKDAY($F1501,2)=6,WEEKDAY($F1501,2)=7),"Jornada de fim de semana do 6x1",IF(OR($H1501&gt;=Parâmetros!$E$20,$H1501&lt;Parâmetros!$E$19),"ATENÇÃO · 6x1 apontou fora do horário diurno","Jornada fixa do 6x1"))),IF($D1501="5x2","Jornada fixa do 5x2",IF($D1501="Folguista",IF($J1501=$K1501,"Evidência confirma sequência","DIVERGE · sequência "&amp;$J1501&amp;" × evidência "&amp;$K1501),IF($K1501=$E1501,"Evidência confirma cadastro","DIVERGE · cadastro "&amp;$E1501&amp;" × evidência "&amp;$K1501)))))))))))</f>
        <v>Férias no cadastro</v>
      </c>
      <c r="W1501" s="34">
        <f>IF(OR(OR($D1501="6x1",$D1501="FF 6x1"),$D1501="5x2"),"",IF($AB1501&lt;&gt;$AB1500,IF(IFERROR(INDEX(Cadastro!$F$5:$F$243,$AB1501),"")="",IF($L1501&gt;0,1,0),IF(IFERROR(INDEX(Cadastro!$F$5:$F$243,$AB1501),"")&lt;=IFERROR(INDEX(Parâmetros!$B$39:$B$48,MATCH($E1501,Parâmetros!$A$39:$A$48,0)),99),IFERROR(INDEX(Cadastro!$F$5:$F$243,$AB1501),""),0)),IF($L1501&gt;0,IF(N($X1500)&gt;0,1,N($W1500)+1),IF(AND($L1501=0,OR(N($W1500)&gt;=IFERROR(INDEX(Parâmetros!$B$39:$B$48,MATCH($E1501,Parâmetros!$A$39:$A$48,0)),99),AND(N($X1500)&gt;0,N($X1500)&lt;IFERROR(INDEX(Parâmetros!$C$39:$C$48,MATCH($E1501,Parâmetros!$A$39:$A$48,0)),0)))),0,N($W1500)+1))))</f>
        <v>1</v>
      </c>
      <c r="X1501" s="34">
        <f>IF(OR(OR($D1501="6x1",$D1501="FF 6x1"),$D1501="5x2"),"",IF($AB1501&lt;&gt;$AB1500,IF(IFERROR(INDEX(Cadastro!$F$5:$F$243,$AB1501),"")="",0,IF(IFERROR(INDEX(Cadastro!$F$5:$F$243,$AB1501),"")&gt;IFERROR(INDEX(Parâmetros!$B$39:$B$48,MATCH($E1501,Parâmetros!$A$39:$A$48,0)),99),IFERROR(INDEX(Cadastro!$F$5:$F$243,$AB1501),"")-IFERROR(INDEX(Parâmetros!$B$39:$B$48,MATCH($E1501,Parâmetros!$A$39:$A$48,0)),99),0)),IF(AND($L1501=0,OR(N($W1500)&gt;=IFERROR(INDEX(Parâmetros!$B$39:$B$48,MATCH($E1501,Parâmetros!$A$39:$A$48,0)),99),AND(N($X1500)&gt;0,N($X1500)&lt;IFERROR(INDEX(Parâmetros!$C$39:$C$48,MATCH($E1501,Parâmetros!$A$39:$A$48,0)),0)))),N($X1500)+1,0)))</f>
        <v>0</v>
      </c>
      <c r="Y1501" t="str">
        <f>IF($AC1501&lt;&gt;"",IF($L1501&gt;0,$AC1501&amp;" · com apontamento",$AC1501),IF($E1501="Férias",IF($L1501&gt;0,"Férias · com apontamento","Férias (cadastro)"),IF(($Z1501+$AA1501-1)&gt;Parâmetros!$E$16,"Férias / afastamento",IF(AND($D1501="5x2",OR(WEEKDAY($F1501,2)=6,WEEKDAY($F1501,2)=7)),IF($L1501&gt;0,"Folga trabalhada","Folga"),IF($L1501&gt;0,"Trabalhado",IF(OR(OR($D1501="6x1",$D1501="FF 6x1"),$D1501="5x2"),IF(AND(OR($D1501="6x1",$D1501="FF 6x1"),OR(WEEKDAY($F1501,2)=6,WEEKDAY($F1501,2)=7)),"Folga","Falta de registro"),IF(AND($AB1501&lt;&gt;$AB1500,IFERROR(INDEX(Cadastro!$F$5:$F$243,$AB1501),"")=""),"Indeterminado (início da série)",IF($X1501&gt;0,"Folga","Falta de registro"))))))))</f>
        <v>Férias (cadastro)</v>
      </c>
      <c r="Z1501" s="34">
        <f>IF(OR($L1501&gt;0,$F1501&gt;Parâmetros!$E$14),0,IF($A1501&lt;&gt;$A1500,1,N($Z1500)+1))</f>
        <v>2</v>
      </c>
      <c r="AA1501" s="34">
        <f>IF(OR($L1501&gt;0,$F1501&gt;Parâmetros!$E$14),0,IF(OR($A1501&lt;&gt;$A1502,$F1502&gt;Parâmetros!$E$14),1,N($AA1502)+1))</f>
        <v>4</v>
      </c>
      <c r="AB1501" s="31">
        <f>IFERROR(MATCH($A1501&amp;"|"&amp;TEXT(_xlfn.MAXIFS(Cadastro!$E$5:$E$243,Cadastro!$A$5:$A$243,$A1501,Cadastro!$E$5:$E$243,"&lt;="&amp;$F1501),"yyyymmdd"),Cadastro!$I$5:$I$243,0),"")</f>
        <v>188</v>
      </c>
      <c r="AC1501" t="str">
        <f>IFERROR(_xlfn.SINGLE(INDEX(Exceções!$D$5:$D$203,MATCH($A1501&amp;"|"&amp;$F1501,Exceções!$F$5:$F$203,0))),"")</f>
        <v/>
      </c>
      <c r="AD1501" t="str">
        <f>IF($AC1501="","",IFERROR(_xlfn.SINGLE(INDEX(Exceções!$E$5:$E$203,MATCH($A1501&amp;"|"&amp;$F1501,Exceções!$F$5:$F$203,0))),""))</f>
        <v/>
      </c>
    </row>
    <row r="1502" spans="1:30" ht="15" hidden="1" customHeight="1" x14ac:dyDescent="0.25">
      <c r="A1502" s="31">
        <v>12299</v>
      </c>
      <c r="B1502" s="17" t="s">
        <v>47</v>
      </c>
      <c r="C1502" s="17" t="str">
        <f>IFERROR(INDEX(Cadastro!$C$5:$C$243,$AB1502),"NÃO INFORMADO")</f>
        <v>INS</v>
      </c>
      <c r="D1502" s="17" t="str">
        <f>IFERROR(INDEX(Cadastro!$D$5:$D$243,$AB1502),"")</f>
        <v>Férias</v>
      </c>
      <c r="E1502" s="17" t="str">
        <f>IFERROR(INDEX(Cadastro!$G$5:$G$243,$AB1502),"")</f>
        <v>Férias</v>
      </c>
      <c r="F1502" s="29">
        <v>46316</v>
      </c>
      <c r="G1502" s="32" t="str">
        <f t="shared" si="138"/>
        <v>qua</v>
      </c>
      <c r="H1502" s="31" t="str">
        <f>IF($L1502=0,"",_xlfn.MINIFS(Dados!$Q:$Q,Dados!$A:$A,$A1502,Dados!$S:$S,$F1502))</f>
        <v/>
      </c>
      <c r="I1502" s="31" t="str">
        <f>IF($H1502="","",_xlfn.MAXIFS(Dados!$R:$R,Dados!$A:$A,$A1502,Dados!$S:$S,$F1502))</f>
        <v/>
      </c>
      <c r="J1502" s="32" t="str">
        <f>IF($D1502&lt;&gt;"Folguista","",IFERROR(INDEX(Parâmetros!$D$52:$G$52,1,MIN(4,MAX(1,$W1502))),""))</f>
        <v/>
      </c>
      <c r="K1502" s="32" t="str">
        <f>IF(OR($AC1502&lt;&gt;"",$Y1502="Folga",$Y1502="Folga trabalhada",$Y1502="Férias (cadastro)",$Y1502="Férias / afastamento",$Y1502="Indeterminado (início da série)"),"",IF(OR($D1502="6x1",$D1502="FF 6x1"),IF(OR(WEEKDAY($F1502,2)=6,WEEKDAY($F1502,2)=7),"6x1 sáb/dom","6x1"),IF($D1502="5x2","5x2",IF($H1502="",IF($D1502="Folguista",$J1502,$E1502),IF(OR($H1502&gt;=Parâmetros!$E$18,$H1502&lt;Parâmetros!$E$19),"C",IF($H1502&lt;Parâmetros!$E$20,"A","B"))))))</f>
        <v/>
      </c>
      <c r="L1502" s="30">
        <f>SUMIFS(Dados!$E:$E,Dados!$A:$A,$A1502,Dados!$S:$S,$F1502)</f>
        <v>0</v>
      </c>
      <c r="M1502" s="30" t="str">
        <f>IFERROR(INDEX(Parâmetros!$E$6:$E$11,MATCH($K1502,Parâmetros!$A$6:$A$11,0)),"")</f>
        <v/>
      </c>
      <c r="N1502" s="33" t="str">
        <f t="shared" si="139"/>
        <v/>
      </c>
      <c r="O1502" s="33">
        <f>Parâmetros!$E$13</f>
        <v>0.8</v>
      </c>
      <c r="P1502" s="32" t="str">
        <f>IF(OR($M1502="",$F1502&gt;Parâmetros!$E$14),"Não","Sim")</f>
        <v>Não</v>
      </c>
      <c r="Q1502" s="32" t="str">
        <f t="shared" si="140"/>
        <v/>
      </c>
      <c r="R1502" s="32" t="str">
        <f t="shared" si="141"/>
        <v/>
      </c>
      <c r="S1502" s="30" t="str">
        <f t="shared" si="142"/>
        <v/>
      </c>
      <c r="T1502" s="32" t="str">
        <f>IF($Q1502&lt;&gt;"Sim","",IF($N1502&gt;Parâmetros!$E$15,"Sim","Não"))</f>
        <v/>
      </c>
      <c r="U1502" s="17" t="str">
        <f t="shared" si="143"/>
        <v>Férias / afastamento</v>
      </c>
      <c r="V1502" s="17" t="str">
        <f>IF($AC1502&lt;&gt;"",IF($L1502&gt;0,"ATENÇÃO · apontou em dia de "&amp;LOWER($AC1502)&amp;" cadastrado","Exceção cadastrada · "&amp;$AC1502)&amp;IF($AD1502="",""," · "&amp;$AD1502),IF($E1502="Férias",IF($L1502&gt;0,"ATENÇÃO · apontou estando de férias no cadastro","Férias no cadastro"),IF($Y1502="Férias / afastamento","Afastamento · "&amp;($Z1502+$AA1502-1)&amp;" dias seguidos sem apontamento",IF($Y1502="Folga trabalhada","ATENÇÃO · apontou em dia de folga da escala 5x2",IF($Y1502="Folga",IF(AND($D1502="5x2",OR(WEEKDAY($F1502,2)=6,WEEKDAY($F1502,2)=7)),"Folga de fim de semana da escala 5x2",IF(AND(OR($D1502="6x1",$D1502="FF 6x1"),WEEKDAY($F1502,2)=6,FALSE()),"Folga de fim de semana · apontou no domingo anterior",IF(AND(OR($D1502="6x1",$D1502="FF 6x1"),WEEKDAY($F1502,2)=7,AND($A1502=$A1501,$L1501&gt;0)),"Folga de fim de semana · apontou no sábado",IF(AND(OR($D1502="6x1",$D1502="FF 6x1"),OR(WEEKDAY($F1502,2)=6,WEEKDAY($F1502,2)=7)),"Folga de fim de semana · sem apontamento no sábado nem no domingo","Folga prevista pelo ciclo")))),IF($Y1502="Indeterminado (início da série)","Sem histórico anterior — informe o dia do ciclo no Cadastro",IF($Y1502="Falta de registro",IF(OR(OR($D1502="6x1",$D1502="FF 6x1"),$D1502="5x2"),"FALTA DE REGISTRO · dia útil da escala "&amp;$E1502,"FALTA DE REGISTRO · dia "&amp;$W1502&amp;" de "&amp;IFERROR(INDEX(Parâmetros!$B$39:$B$48,MATCH($E1502,Parâmetros!$A$39:$A$48,0)),99)&amp;" do ciclo"),IF(OR($D1502="6x1",$D1502="FF 6x1"),IF(OR(AND(WEEKDAY($F1502,2)=6,AND($A1502=$A1503,$L1503&gt;0)),AND(WEEKDAY($F1502,2)=7,AND($A1502=$A1501,$L1501&gt;0))),"ATENÇÃO · apontou sábado e domingo no mesmo fim de semana",IF(OR(WEEKDAY($F1502,2)=6,WEEKDAY($F1502,2)=7),"Jornada de fim de semana do 6x1",IF(OR($H1502&gt;=Parâmetros!$E$20,$H1502&lt;Parâmetros!$E$19),"ATENÇÃO · 6x1 apontou fora do horário diurno","Jornada fixa do 6x1"))),IF($D1502="5x2","Jornada fixa do 5x2",IF($D1502="Folguista",IF($J1502=$K1502,"Evidência confirma sequência","DIVERGE · sequência "&amp;$J1502&amp;" × evidência "&amp;$K1502),IF($K1502=$E1502,"Evidência confirma cadastro","DIVERGE · cadastro "&amp;$E1502&amp;" × evidência "&amp;$K1502)))))))))))</f>
        <v>Férias no cadastro</v>
      </c>
      <c r="W1502" s="34">
        <f>IF(OR(OR($D1502="6x1",$D1502="FF 6x1"),$D1502="5x2"),"",IF($AB1502&lt;&gt;$AB1501,IF(IFERROR(INDEX(Cadastro!$F$5:$F$243,$AB1502),"")="",IF($L1502&gt;0,1,0),IF(IFERROR(INDEX(Cadastro!$F$5:$F$243,$AB1502),"")&lt;=IFERROR(INDEX(Parâmetros!$B$39:$B$48,MATCH($E1502,Parâmetros!$A$39:$A$48,0)),99),IFERROR(INDEX(Cadastro!$F$5:$F$243,$AB1502),""),0)),IF($L1502&gt;0,IF(N($X1501)&gt;0,1,N($W1501)+1),IF(AND($L1502=0,OR(N($W1501)&gt;=IFERROR(INDEX(Parâmetros!$B$39:$B$48,MATCH($E1502,Parâmetros!$A$39:$A$48,0)),99),AND(N($X1501)&gt;0,N($X1501)&lt;IFERROR(INDEX(Parâmetros!$C$39:$C$48,MATCH($E1502,Parâmetros!$A$39:$A$48,0)),0)))),0,N($W1501)+1))))</f>
        <v>2</v>
      </c>
      <c r="X1502" s="34">
        <f>IF(OR(OR($D1502="6x1",$D1502="FF 6x1"),$D1502="5x2"),"",IF($AB1502&lt;&gt;$AB1501,IF(IFERROR(INDEX(Cadastro!$F$5:$F$243,$AB1502),"")="",0,IF(IFERROR(INDEX(Cadastro!$F$5:$F$243,$AB1502),"")&gt;IFERROR(INDEX(Parâmetros!$B$39:$B$48,MATCH($E1502,Parâmetros!$A$39:$A$48,0)),99),IFERROR(INDEX(Cadastro!$F$5:$F$243,$AB1502),"")-IFERROR(INDEX(Parâmetros!$B$39:$B$48,MATCH($E1502,Parâmetros!$A$39:$A$48,0)),99),0)),IF(AND($L1502=0,OR(N($W1501)&gt;=IFERROR(INDEX(Parâmetros!$B$39:$B$48,MATCH($E1502,Parâmetros!$A$39:$A$48,0)),99),AND(N($X1501)&gt;0,N($X1501)&lt;IFERROR(INDEX(Parâmetros!$C$39:$C$48,MATCH($E1502,Parâmetros!$A$39:$A$48,0)),0)))),N($X1501)+1,0)))</f>
        <v>0</v>
      </c>
      <c r="Y1502" t="str">
        <f>IF($AC1502&lt;&gt;"",IF($L1502&gt;0,$AC1502&amp;" · com apontamento",$AC1502),IF($E1502="Férias",IF($L1502&gt;0,"Férias · com apontamento","Férias (cadastro)"),IF(($Z1502+$AA1502-1)&gt;Parâmetros!$E$16,"Férias / afastamento",IF(AND($D1502="5x2",OR(WEEKDAY($F1502,2)=6,WEEKDAY($F1502,2)=7)),IF($L1502&gt;0,"Folga trabalhada","Folga"),IF($L1502&gt;0,"Trabalhado",IF(OR(OR($D1502="6x1",$D1502="FF 6x1"),$D1502="5x2"),IF(AND(OR($D1502="6x1",$D1502="FF 6x1"),OR(WEEKDAY($F1502,2)=6,WEEKDAY($F1502,2)=7)),"Folga","Falta de registro"),IF(AND($AB1502&lt;&gt;$AB1501,IFERROR(INDEX(Cadastro!$F$5:$F$243,$AB1502),"")=""),"Indeterminado (início da série)",IF($X1502&gt;0,"Folga","Falta de registro"))))))))</f>
        <v>Férias (cadastro)</v>
      </c>
      <c r="Z1502" s="34">
        <f>IF(OR($L1502&gt;0,$F1502&gt;Parâmetros!$E$14),0,IF($A1502&lt;&gt;$A1501,1,N($Z1501)+1))</f>
        <v>3</v>
      </c>
      <c r="AA1502" s="34">
        <f>IF(OR($L1502&gt;0,$F1502&gt;Parâmetros!$E$14),0,IF(OR($A1502&lt;&gt;$A1503,$F1503&gt;Parâmetros!$E$14),1,N($AA1503)+1))</f>
        <v>3</v>
      </c>
      <c r="AB1502" s="31">
        <f>IFERROR(MATCH($A1502&amp;"|"&amp;TEXT(_xlfn.MAXIFS(Cadastro!$E$5:$E$243,Cadastro!$A$5:$A$243,$A1502,Cadastro!$E$5:$E$243,"&lt;="&amp;$F1502),"yyyymmdd"),Cadastro!$I$5:$I$243,0),"")</f>
        <v>188</v>
      </c>
      <c r="AC1502" t="str">
        <f>IFERROR(_xlfn.SINGLE(INDEX(Exceções!$D$5:$D$203,MATCH($A1502&amp;"|"&amp;$F1502,Exceções!$F$5:$F$203,0))),"")</f>
        <v/>
      </c>
      <c r="AD1502" t="str">
        <f>IF($AC1502="","",IFERROR(_xlfn.SINGLE(INDEX(Exceções!$E$5:$E$203,MATCH($A1502&amp;"|"&amp;$F1502,Exceções!$F$5:$F$203,0))),""))</f>
        <v/>
      </c>
    </row>
    <row r="1503" spans="1:30" ht="15" hidden="1" customHeight="1" x14ac:dyDescent="0.25">
      <c r="A1503" s="31">
        <v>12299</v>
      </c>
      <c r="B1503" s="17" t="s">
        <v>47</v>
      </c>
      <c r="C1503" s="17" t="str">
        <f>IFERROR(INDEX(Cadastro!$C$5:$C$243,$AB1503),"NÃO INFORMADO")</f>
        <v>INS</v>
      </c>
      <c r="D1503" s="17" t="str">
        <f>IFERROR(INDEX(Cadastro!$D$5:$D$243,$AB1503),"")</f>
        <v>Férias</v>
      </c>
      <c r="E1503" s="17" t="str">
        <f>IFERROR(INDEX(Cadastro!$G$5:$G$243,$AB1503),"")</f>
        <v>Férias</v>
      </c>
      <c r="F1503" s="29">
        <v>46317</v>
      </c>
      <c r="G1503" s="32" t="str">
        <f t="shared" si="138"/>
        <v>qui</v>
      </c>
      <c r="H1503" s="31" t="str">
        <f>IF($L1503=0,"",_xlfn.MINIFS(Dados!$Q:$Q,Dados!$A:$A,$A1503,Dados!$S:$S,$F1503))</f>
        <v/>
      </c>
      <c r="I1503" s="31" t="str">
        <f>IF($H1503="","",_xlfn.MAXIFS(Dados!$R:$R,Dados!$A:$A,$A1503,Dados!$S:$S,$F1503))</f>
        <v/>
      </c>
      <c r="J1503" s="32" t="str">
        <f>IF($D1503&lt;&gt;"Folguista","",IFERROR(INDEX(Parâmetros!$D$52:$G$52,1,MIN(4,MAX(1,$W1503))),""))</f>
        <v/>
      </c>
      <c r="K1503" s="32" t="str">
        <f>IF(OR($AC1503&lt;&gt;"",$Y1503="Folga",$Y1503="Folga trabalhada",$Y1503="Férias (cadastro)",$Y1503="Férias / afastamento",$Y1503="Indeterminado (início da série)"),"",IF(OR($D1503="6x1",$D1503="FF 6x1"),IF(OR(WEEKDAY($F1503,2)=6,WEEKDAY($F1503,2)=7),"6x1 sáb/dom","6x1"),IF($D1503="5x2","5x2",IF($H1503="",IF($D1503="Folguista",$J1503,$E1503),IF(OR($H1503&gt;=Parâmetros!$E$18,$H1503&lt;Parâmetros!$E$19),"C",IF($H1503&lt;Parâmetros!$E$20,"A","B"))))))</f>
        <v/>
      </c>
      <c r="L1503" s="30">
        <f>SUMIFS(Dados!$E:$E,Dados!$A:$A,$A1503,Dados!$S:$S,$F1503)</f>
        <v>0</v>
      </c>
      <c r="M1503" s="30" t="str">
        <f>IFERROR(INDEX(Parâmetros!$E$6:$E$11,MATCH($K1503,Parâmetros!$A$6:$A$11,0)),"")</f>
        <v/>
      </c>
      <c r="N1503" s="33" t="str">
        <f t="shared" si="139"/>
        <v/>
      </c>
      <c r="O1503" s="33">
        <f>Parâmetros!$E$13</f>
        <v>0.8</v>
      </c>
      <c r="P1503" s="32" t="str">
        <f>IF(OR($M1503="",$F1503&gt;Parâmetros!$E$14),"Não","Sim")</f>
        <v>Não</v>
      </c>
      <c r="Q1503" s="32" t="str">
        <f t="shared" si="140"/>
        <v/>
      </c>
      <c r="R1503" s="32" t="str">
        <f t="shared" si="141"/>
        <v/>
      </c>
      <c r="S1503" s="30" t="str">
        <f t="shared" si="142"/>
        <v/>
      </c>
      <c r="T1503" s="32" t="str">
        <f>IF($Q1503&lt;&gt;"Sim","",IF($N1503&gt;Parâmetros!$E$15,"Sim","Não"))</f>
        <v/>
      </c>
      <c r="U1503" s="17" t="str">
        <f t="shared" si="143"/>
        <v>Férias / afastamento</v>
      </c>
      <c r="V1503" s="17" t="str">
        <f>IF($AC1503&lt;&gt;"",IF($L1503&gt;0,"ATENÇÃO · apontou em dia de "&amp;LOWER($AC1503)&amp;" cadastrado","Exceção cadastrada · "&amp;$AC1503)&amp;IF($AD1503="",""," · "&amp;$AD1503),IF($E1503="Férias",IF($L1503&gt;0,"ATENÇÃO · apontou estando de férias no cadastro","Férias no cadastro"),IF($Y1503="Férias / afastamento","Afastamento · "&amp;($Z1503+$AA1503-1)&amp;" dias seguidos sem apontamento",IF($Y1503="Folga trabalhada","ATENÇÃO · apontou em dia de folga da escala 5x2",IF($Y1503="Folga",IF(AND($D1503="5x2",OR(WEEKDAY($F1503,2)=6,WEEKDAY($F1503,2)=7)),"Folga de fim de semana da escala 5x2",IF(AND(OR($D1503="6x1",$D1503="FF 6x1"),WEEKDAY($F1503,2)=6,FALSE()),"Folga de fim de semana · apontou no domingo anterior",IF(AND(OR($D1503="6x1",$D1503="FF 6x1"),WEEKDAY($F1503,2)=7,AND($A1503=$A1502,$L1502&gt;0)),"Folga de fim de semana · apontou no sábado",IF(AND(OR($D1503="6x1",$D1503="FF 6x1"),OR(WEEKDAY($F1503,2)=6,WEEKDAY($F1503,2)=7)),"Folga de fim de semana · sem apontamento no sábado nem no domingo","Folga prevista pelo ciclo")))),IF($Y1503="Indeterminado (início da série)","Sem histórico anterior — informe o dia do ciclo no Cadastro",IF($Y1503="Falta de registro",IF(OR(OR($D1503="6x1",$D1503="FF 6x1"),$D1503="5x2"),"FALTA DE REGISTRO · dia útil da escala "&amp;$E1503,"FALTA DE REGISTRO · dia "&amp;$W1503&amp;" de "&amp;IFERROR(INDEX(Parâmetros!$B$39:$B$48,MATCH($E1503,Parâmetros!$A$39:$A$48,0)),99)&amp;" do ciclo"),IF(OR($D1503="6x1",$D1503="FF 6x1"),IF(OR(AND(WEEKDAY($F1503,2)=6,AND($A1503=$A1504,$L1504&gt;0)),AND(WEEKDAY($F1503,2)=7,AND($A1503=$A1502,$L1502&gt;0))),"ATENÇÃO · apontou sábado e domingo no mesmo fim de semana",IF(OR(WEEKDAY($F1503,2)=6,WEEKDAY($F1503,2)=7),"Jornada de fim de semana do 6x1",IF(OR($H1503&gt;=Parâmetros!$E$20,$H1503&lt;Parâmetros!$E$19),"ATENÇÃO · 6x1 apontou fora do horário diurno","Jornada fixa do 6x1"))),IF($D1503="5x2","Jornada fixa do 5x2",IF($D1503="Folguista",IF($J1503=$K1503,"Evidência confirma sequência","DIVERGE · sequência "&amp;$J1503&amp;" × evidência "&amp;$K1503),IF($K1503=$E1503,"Evidência confirma cadastro","DIVERGE · cadastro "&amp;$E1503&amp;" × evidência "&amp;$K1503)))))))))))</f>
        <v>Férias no cadastro</v>
      </c>
      <c r="W1503" s="34">
        <f>IF(OR(OR($D1503="6x1",$D1503="FF 6x1"),$D1503="5x2"),"",IF($AB1503&lt;&gt;$AB1502,IF(IFERROR(INDEX(Cadastro!$F$5:$F$243,$AB1503),"")="",IF($L1503&gt;0,1,0),IF(IFERROR(INDEX(Cadastro!$F$5:$F$243,$AB1503),"")&lt;=IFERROR(INDEX(Parâmetros!$B$39:$B$48,MATCH($E1503,Parâmetros!$A$39:$A$48,0)),99),IFERROR(INDEX(Cadastro!$F$5:$F$243,$AB1503),""),0)),IF($L1503&gt;0,IF(N($X1502)&gt;0,1,N($W1502)+1),IF(AND($L1503=0,OR(N($W1502)&gt;=IFERROR(INDEX(Parâmetros!$B$39:$B$48,MATCH($E1503,Parâmetros!$A$39:$A$48,0)),99),AND(N($X1502)&gt;0,N($X1502)&lt;IFERROR(INDEX(Parâmetros!$C$39:$C$48,MATCH($E1503,Parâmetros!$A$39:$A$48,0)),0)))),0,N($W1502)+1))))</f>
        <v>3</v>
      </c>
      <c r="X1503" s="34">
        <f>IF(OR(OR($D1503="6x1",$D1503="FF 6x1"),$D1503="5x2"),"",IF($AB1503&lt;&gt;$AB1502,IF(IFERROR(INDEX(Cadastro!$F$5:$F$243,$AB1503),"")="",0,IF(IFERROR(INDEX(Cadastro!$F$5:$F$243,$AB1503),"")&gt;IFERROR(INDEX(Parâmetros!$B$39:$B$48,MATCH($E1503,Parâmetros!$A$39:$A$48,0)),99),IFERROR(INDEX(Cadastro!$F$5:$F$243,$AB1503),"")-IFERROR(INDEX(Parâmetros!$B$39:$B$48,MATCH($E1503,Parâmetros!$A$39:$A$48,0)),99),0)),IF(AND($L1503=0,OR(N($W1502)&gt;=IFERROR(INDEX(Parâmetros!$B$39:$B$48,MATCH($E1503,Parâmetros!$A$39:$A$48,0)),99),AND(N($X1502)&gt;0,N($X1502)&lt;IFERROR(INDEX(Parâmetros!$C$39:$C$48,MATCH($E1503,Parâmetros!$A$39:$A$48,0)),0)))),N($X1502)+1,0)))</f>
        <v>0</v>
      </c>
      <c r="Y1503" t="str">
        <f>IF($AC1503&lt;&gt;"",IF($L1503&gt;0,$AC1503&amp;" · com apontamento",$AC1503),IF($E1503="Férias",IF($L1503&gt;0,"Férias · com apontamento","Férias (cadastro)"),IF(($Z1503+$AA1503-1)&gt;Parâmetros!$E$16,"Férias / afastamento",IF(AND($D1503="5x2",OR(WEEKDAY($F1503,2)=6,WEEKDAY($F1503,2)=7)),IF($L1503&gt;0,"Folga trabalhada","Folga"),IF($L1503&gt;0,"Trabalhado",IF(OR(OR($D1503="6x1",$D1503="FF 6x1"),$D1503="5x2"),IF(AND(OR($D1503="6x1",$D1503="FF 6x1"),OR(WEEKDAY($F1503,2)=6,WEEKDAY($F1503,2)=7)),"Folga","Falta de registro"),IF(AND($AB1503&lt;&gt;$AB1502,IFERROR(INDEX(Cadastro!$F$5:$F$243,$AB1503),"")=""),"Indeterminado (início da série)",IF($X1503&gt;0,"Folga","Falta de registro"))))))))</f>
        <v>Férias (cadastro)</v>
      </c>
      <c r="Z1503" s="34">
        <f>IF(OR($L1503&gt;0,$F1503&gt;Parâmetros!$E$14),0,IF($A1503&lt;&gt;$A1502,1,N($Z1502)+1))</f>
        <v>4</v>
      </c>
      <c r="AA1503" s="34">
        <f>IF(OR($L1503&gt;0,$F1503&gt;Parâmetros!$E$14),0,IF(OR($A1503&lt;&gt;$A1504,$F1504&gt;Parâmetros!$E$14),1,N($AA1504)+1))</f>
        <v>2</v>
      </c>
      <c r="AB1503" s="31">
        <f>IFERROR(MATCH($A1503&amp;"|"&amp;TEXT(_xlfn.MAXIFS(Cadastro!$E$5:$E$243,Cadastro!$A$5:$A$243,$A1503,Cadastro!$E$5:$E$243,"&lt;="&amp;$F1503),"yyyymmdd"),Cadastro!$I$5:$I$243,0),"")</f>
        <v>188</v>
      </c>
      <c r="AC1503" t="str">
        <f>IFERROR(_xlfn.SINGLE(INDEX(Exceções!$D$5:$D$203,MATCH($A1503&amp;"|"&amp;$F1503,Exceções!$F$5:$F$203,0))),"")</f>
        <v/>
      </c>
      <c r="AD1503" t="str">
        <f>IF($AC1503="","",IFERROR(_xlfn.SINGLE(INDEX(Exceções!$E$5:$E$203,MATCH($A1503&amp;"|"&amp;$F1503,Exceções!$F$5:$F$203,0))),""))</f>
        <v/>
      </c>
    </row>
    <row r="1504" spans="1:30" ht="15" hidden="1" customHeight="1" x14ac:dyDescent="0.25">
      <c r="A1504" s="31">
        <v>12299</v>
      </c>
      <c r="B1504" s="17" t="s">
        <v>47</v>
      </c>
      <c r="C1504" s="17" t="str">
        <f>IFERROR(INDEX(Cadastro!$C$5:$C$243,$AB1504),"NÃO INFORMADO")</f>
        <v>INS</v>
      </c>
      <c r="D1504" s="17" t="str">
        <f>IFERROR(INDEX(Cadastro!$D$5:$D$243,$AB1504),"")</f>
        <v>Férias</v>
      </c>
      <c r="E1504" s="17" t="str">
        <f>IFERROR(INDEX(Cadastro!$G$5:$G$243,$AB1504),"")</f>
        <v>Férias</v>
      </c>
      <c r="F1504" s="29">
        <v>46318</v>
      </c>
      <c r="G1504" s="32" t="str">
        <f t="shared" si="138"/>
        <v>sex</v>
      </c>
      <c r="H1504" s="31" t="str">
        <f>IF($L1504=0,"",_xlfn.MINIFS(Dados!$Q:$Q,Dados!$A:$A,$A1504,Dados!$S:$S,$F1504))</f>
        <v/>
      </c>
      <c r="I1504" s="31" t="str">
        <f>IF($H1504="","",_xlfn.MAXIFS(Dados!$R:$R,Dados!$A:$A,$A1504,Dados!$S:$S,$F1504))</f>
        <v/>
      </c>
      <c r="J1504" s="32" t="str">
        <f>IF($D1504&lt;&gt;"Folguista","",IFERROR(INDEX(Parâmetros!$D$52:$G$52,1,MIN(4,MAX(1,$W1504))),""))</f>
        <v/>
      </c>
      <c r="K1504" s="32" t="str">
        <f>IF(OR($AC1504&lt;&gt;"",$Y1504="Folga",$Y1504="Folga trabalhada",$Y1504="Férias (cadastro)",$Y1504="Férias / afastamento",$Y1504="Indeterminado (início da série)"),"",IF(OR($D1504="6x1",$D1504="FF 6x1"),IF(OR(WEEKDAY($F1504,2)=6,WEEKDAY($F1504,2)=7),"6x1 sáb/dom","6x1"),IF($D1504="5x2","5x2",IF($H1504="",IF($D1504="Folguista",$J1504,$E1504),IF(OR($H1504&gt;=Parâmetros!$E$18,$H1504&lt;Parâmetros!$E$19),"C",IF($H1504&lt;Parâmetros!$E$20,"A","B"))))))</f>
        <v/>
      </c>
      <c r="L1504" s="30">
        <f>SUMIFS(Dados!$E:$E,Dados!$A:$A,$A1504,Dados!$S:$S,$F1504)</f>
        <v>0</v>
      </c>
      <c r="M1504" s="30" t="str">
        <f>IFERROR(INDEX(Parâmetros!$E$6:$E$11,MATCH($K1504,Parâmetros!$A$6:$A$11,0)),"")</f>
        <v/>
      </c>
      <c r="N1504" s="33" t="str">
        <f t="shared" si="139"/>
        <v/>
      </c>
      <c r="O1504" s="33">
        <f>Parâmetros!$E$13</f>
        <v>0.8</v>
      </c>
      <c r="P1504" s="32" t="str">
        <f>IF(OR($M1504="",$F1504&gt;Parâmetros!$E$14),"Não","Sim")</f>
        <v>Não</v>
      </c>
      <c r="Q1504" s="32" t="str">
        <f t="shared" si="140"/>
        <v/>
      </c>
      <c r="R1504" s="32" t="str">
        <f t="shared" si="141"/>
        <v/>
      </c>
      <c r="S1504" s="30" t="str">
        <f t="shared" si="142"/>
        <v/>
      </c>
      <c r="T1504" s="32" t="str">
        <f>IF($Q1504&lt;&gt;"Sim","",IF($N1504&gt;Parâmetros!$E$15,"Sim","Não"))</f>
        <v/>
      </c>
      <c r="U1504" s="17" t="str">
        <f t="shared" si="143"/>
        <v>Férias / afastamento</v>
      </c>
      <c r="V1504" s="17" t="str">
        <f>IF($AC1504&lt;&gt;"",IF($L1504&gt;0,"ATENÇÃO · apontou em dia de "&amp;LOWER($AC1504)&amp;" cadastrado","Exceção cadastrada · "&amp;$AC1504)&amp;IF($AD1504="",""," · "&amp;$AD1504),IF($E1504="Férias",IF($L1504&gt;0,"ATENÇÃO · apontou estando de férias no cadastro","Férias no cadastro"),IF($Y1504="Férias / afastamento","Afastamento · "&amp;($Z1504+$AA1504-1)&amp;" dias seguidos sem apontamento",IF($Y1504="Folga trabalhada","ATENÇÃO · apontou em dia de folga da escala 5x2",IF($Y1504="Folga",IF(AND($D1504="5x2",OR(WEEKDAY($F1504,2)=6,WEEKDAY($F1504,2)=7)),"Folga de fim de semana da escala 5x2",IF(AND(OR($D1504="6x1",$D1504="FF 6x1"),WEEKDAY($F1504,2)=6,FALSE()),"Folga de fim de semana · apontou no domingo anterior",IF(AND(OR($D1504="6x1",$D1504="FF 6x1"),WEEKDAY($F1504,2)=7,AND($A1504=$A1503,$L1503&gt;0)),"Folga de fim de semana · apontou no sábado",IF(AND(OR($D1504="6x1",$D1504="FF 6x1"),OR(WEEKDAY($F1504,2)=6,WEEKDAY($F1504,2)=7)),"Folga de fim de semana · sem apontamento no sábado nem no domingo","Folga prevista pelo ciclo")))),IF($Y1504="Indeterminado (início da série)","Sem histórico anterior — informe o dia do ciclo no Cadastro",IF($Y1504="Falta de registro",IF(OR(OR($D1504="6x1",$D1504="FF 6x1"),$D1504="5x2"),"FALTA DE REGISTRO · dia útil da escala "&amp;$E1504,"FALTA DE REGISTRO · dia "&amp;$W1504&amp;" de "&amp;IFERROR(INDEX(Parâmetros!$B$39:$B$48,MATCH($E1504,Parâmetros!$A$39:$A$48,0)),99)&amp;" do ciclo"),IF(OR($D1504="6x1",$D1504="FF 6x1"),IF(OR(AND(WEEKDAY($F1504,2)=6,AND($A1504=$A1505,$L1505&gt;0)),AND(WEEKDAY($F1504,2)=7,AND($A1504=$A1503,$L1503&gt;0))),"ATENÇÃO · apontou sábado e domingo no mesmo fim de semana",IF(OR(WEEKDAY($F1504,2)=6,WEEKDAY($F1504,2)=7),"Jornada de fim de semana do 6x1",IF(OR($H1504&gt;=Parâmetros!$E$20,$H1504&lt;Parâmetros!$E$19),"ATENÇÃO · 6x1 apontou fora do horário diurno","Jornada fixa do 6x1"))),IF($D1504="5x2","Jornada fixa do 5x2",IF($D1504="Folguista",IF($J1504=$K1504,"Evidência confirma sequência","DIVERGE · sequência "&amp;$J1504&amp;" × evidência "&amp;$K1504),IF($K1504=$E1504,"Evidência confirma cadastro","DIVERGE · cadastro "&amp;$E1504&amp;" × evidência "&amp;$K1504)))))))))))</f>
        <v>Férias no cadastro</v>
      </c>
      <c r="W1504" s="34">
        <f>IF(OR(OR($D1504="6x1",$D1504="FF 6x1"),$D1504="5x2"),"",IF($AB1504&lt;&gt;$AB1503,IF(IFERROR(INDEX(Cadastro!$F$5:$F$243,$AB1504),"")="",IF($L1504&gt;0,1,0),IF(IFERROR(INDEX(Cadastro!$F$5:$F$243,$AB1504),"")&lt;=IFERROR(INDEX(Parâmetros!$B$39:$B$48,MATCH($E1504,Parâmetros!$A$39:$A$48,0)),99),IFERROR(INDEX(Cadastro!$F$5:$F$243,$AB1504),""),0)),IF($L1504&gt;0,IF(N($X1503)&gt;0,1,N($W1503)+1),IF(AND($L1504=0,OR(N($W1503)&gt;=IFERROR(INDEX(Parâmetros!$B$39:$B$48,MATCH($E1504,Parâmetros!$A$39:$A$48,0)),99),AND(N($X1503)&gt;0,N($X1503)&lt;IFERROR(INDEX(Parâmetros!$C$39:$C$48,MATCH($E1504,Parâmetros!$A$39:$A$48,0)),0)))),0,N($W1503)+1))))</f>
        <v>4</v>
      </c>
      <c r="X1504" s="34">
        <f>IF(OR(OR($D1504="6x1",$D1504="FF 6x1"),$D1504="5x2"),"",IF($AB1504&lt;&gt;$AB1503,IF(IFERROR(INDEX(Cadastro!$F$5:$F$243,$AB1504),"")="",0,IF(IFERROR(INDEX(Cadastro!$F$5:$F$243,$AB1504),"")&gt;IFERROR(INDEX(Parâmetros!$B$39:$B$48,MATCH($E1504,Parâmetros!$A$39:$A$48,0)),99),IFERROR(INDEX(Cadastro!$F$5:$F$243,$AB1504),"")-IFERROR(INDEX(Parâmetros!$B$39:$B$48,MATCH($E1504,Parâmetros!$A$39:$A$48,0)),99),0)),IF(AND($L1504=0,OR(N($W1503)&gt;=IFERROR(INDEX(Parâmetros!$B$39:$B$48,MATCH($E1504,Parâmetros!$A$39:$A$48,0)),99),AND(N($X1503)&gt;0,N($X1503)&lt;IFERROR(INDEX(Parâmetros!$C$39:$C$48,MATCH($E1504,Parâmetros!$A$39:$A$48,0)),0)))),N($X1503)+1,0)))</f>
        <v>0</v>
      </c>
      <c r="Y1504" t="str">
        <f>IF($AC1504&lt;&gt;"",IF($L1504&gt;0,$AC1504&amp;" · com apontamento",$AC1504),IF($E1504="Férias",IF($L1504&gt;0,"Férias · com apontamento","Férias (cadastro)"),IF(($Z1504+$AA1504-1)&gt;Parâmetros!$E$16,"Férias / afastamento",IF(AND($D1504="5x2",OR(WEEKDAY($F1504,2)=6,WEEKDAY($F1504,2)=7)),IF($L1504&gt;0,"Folga trabalhada","Folga"),IF($L1504&gt;0,"Trabalhado",IF(OR(OR($D1504="6x1",$D1504="FF 6x1"),$D1504="5x2"),IF(AND(OR($D1504="6x1",$D1504="FF 6x1"),OR(WEEKDAY($F1504,2)=6,WEEKDAY($F1504,2)=7)),"Folga","Falta de registro"),IF(AND($AB1504&lt;&gt;$AB1503,IFERROR(INDEX(Cadastro!$F$5:$F$243,$AB1504),"")=""),"Indeterminado (início da série)",IF($X1504&gt;0,"Folga","Falta de registro"))))))))</f>
        <v>Férias (cadastro)</v>
      </c>
      <c r="Z1504" s="34">
        <f>IF(OR($L1504&gt;0,$F1504&gt;Parâmetros!$E$14),0,IF($A1504&lt;&gt;$A1503,1,N($Z1503)+1))</f>
        <v>5</v>
      </c>
      <c r="AA1504" s="34">
        <f>IF(OR($L1504&gt;0,$F1504&gt;Parâmetros!$E$14),0,IF(OR($A1504&lt;&gt;$A1505,$F1505&gt;Parâmetros!$E$14),1,N($AA1505)+1))</f>
        <v>1</v>
      </c>
      <c r="AB1504" s="31">
        <f>IFERROR(MATCH($A1504&amp;"|"&amp;TEXT(_xlfn.MAXIFS(Cadastro!$E$5:$E$243,Cadastro!$A$5:$A$243,$A1504,Cadastro!$E$5:$E$243,"&lt;="&amp;$F1504),"yyyymmdd"),Cadastro!$I$5:$I$243,0),"")</f>
        <v>188</v>
      </c>
      <c r="AC1504" t="str">
        <f>IFERROR(_xlfn.SINGLE(INDEX(Exceções!$D$5:$D$203,MATCH($A1504&amp;"|"&amp;$F1504,Exceções!$F$5:$F$203,0))),"")</f>
        <v/>
      </c>
      <c r="AD1504" t="str">
        <f>IF($AC1504="","",IFERROR(_xlfn.SINGLE(INDEX(Exceções!$E$5:$E$203,MATCH($A1504&amp;"|"&amp;$F1504,Exceções!$F$5:$F$203,0))),""))</f>
        <v/>
      </c>
    </row>
    <row r="1505" spans="1:30" ht="15" hidden="1" customHeight="1" x14ac:dyDescent="0.25">
      <c r="A1505" s="31">
        <v>12299</v>
      </c>
      <c r="B1505" s="17" t="s">
        <v>47</v>
      </c>
      <c r="C1505" s="17" t="str">
        <f>IFERROR(INDEX(Cadastro!$C$5:$C$243,$AB1505),"NÃO INFORMADO")</f>
        <v>INS</v>
      </c>
      <c r="D1505" s="17" t="str">
        <f>IFERROR(INDEX(Cadastro!$D$5:$D$243,$AB1505),"")</f>
        <v>Férias</v>
      </c>
      <c r="E1505" s="17" t="str">
        <f>IFERROR(INDEX(Cadastro!$G$5:$G$243,$AB1505),"")</f>
        <v>Férias</v>
      </c>
      <c r="F1505" s="29">
        <v>46319</v>
      </c>
      <c r="G1505" s="32" t="str">
        <f t="shared" si="138"/>
        <v>sáb</v>
      </c>
      <c r="H1505" s="31" t="str">
        <f>IF($L1505=0,"",_xlfn.MINIFS(Dados!$Q:$Q,Dados!$A:$A,$A1505,Dados!$S:$S,$F1505))</f>
        <v/>
      </c>
      <c r="I1505" s="31" t="str">
        <f>IF($H1505="","",_xlfn.MAXIFS(Dados!$R:$R,Dados!$A:$A,$A1505,Dados!$S:$S,$F1505))</f>
        <v/>
      </c>
      <c r="J1505" s="32" t="str">
        <f>IF($D1505&lt;&gt;"Folguista","",IFERROR(INDEX(Parâmetros!$D$52:$G$52,1,MIN(4,MAX(1,$W1505))),""))</f>
        <v/>
      </c>
      <c r="K1505" s="32" t="str">
        <f>IF(OR($AC1505&lt;&gt;"",$Y1505="Folga",$Y1505="Folga trabalhada",$Y1505="Férias (cadastro)",$Y1505="Férias / afastamento",$Y1505="Indeterminado (início da série)"),"",IF(OR($D1505="6x1",$D1505="FF 6x1"),IF(OR(WEEKDAY($F1505,2)=6,WEEKDAY($F1505,2)=7),"6x1 sáb/dom","6x1"),IF($D1505="5x2","5x2",IF($H1505="",IF($D1505="Folguista",$J1505,$E1505),IF(OR($H1505&gt;=Parâmetros!$E$18,$H1505&lt;Parâmetros!$E$19),"C",IF($H1505&lt;Parâmetros!$E$20,"A","B"))))))</f>
        <v/>
      </c>
      <c r="L1505" s="30">
        <f>SUMIFS(Dados!$E:$E,Dados!$A:$A,$A1505,Dados!$S:$S,$F1505)</f>
        <v>0</v>
      </c>
      <c r="M1505" s="30" t="str">
        <f>IFERROR(INDEX(Parâmetros!$E$6:$E$11,MATCH($K1505,Parâmetros!$A$6:$A$11,0)),"")</f>
        <v/>
      </c>
      <c r="N1505" s="33" t="str">
        <f t="shared" si="139"/>
        <v/>
      </c>
      <c r="O1505" s="33">
        <f>Parâmetros!$E$13</f>
        <v>0.8</v>
      </c>
      <c r="P1505" s="32" t="str">
        <f>IF(OR($M1505="",$F1505&gt;Parâmetros!$E$14),"Não","Sim")</f>
        <v>Não</v>
      </c>
      <c r="Q1505" s="32" t="str">
        <f t="shared" si="140"/>
        <v/>
      </c>
      <c r="R1505" s="32" t="str">
        <f t="shared" si="141"/>
        <v/>
      </c>
      <c r="S1505" s="30" t="str">
        <f t="shared" si="142"/>
        <v/>
      </c>
      <c r="T1505" s="32" t="str">
        <f>IF($Q1505&lt;&gt;"Sim","",IF($N1505&gt;Parâmetros!$E$15,"Sim","Não"))</f>
        <v/>
      </c>
      <c r="U1505" s="17" t="str">
        <f t="shared" si="143"/>
        <v>Férias / afastamento</v>
      </c>
      <c r="V1505" s="17" t="str">
        <f>IF($AC1505&lt;&gt;"",IF($L1505&gt;0,"ATENÇÃO · apontou em dia de "&amp;LOWER($AC1505)&amp;" cadastrado","Exceção cadastrada · "&amp;$AC1505)&amp;IF($AD1505="",""," · "&amp;$AD1505),IF($E1505="Férias",IF($L1505&gt;0,"ATENÇÃO · apontou estando de férias no cadastro","Férias no cadastro"),IF($Y1505="Férias / afastamento","Afastamento · "&amp;($Z1505+$AA1505-1)&amp;" dias seguidos sem apontamento",IF($Y1505="Folga trabalhada","ATENÇÃO · apontou em dia de folga da escala 5x2",IF($Y1505="Folga",IF(AND($D1505="5x2",OR(WEEKDAY($F1505,2)=6,WEEKDAY($F1505,2)=7)),"Folga de fim de semana da escala 5x2",IF(AND(OR($D1505="6x1",$D1505="FF 6x1"),WEEKDAY($F1505,2)=6,FALSE()),"Folga de fim de semana · apontou no domingo anterior",IF(AND(OR($D1505="6x1",$D1505="FF 6x1"),WEEKDAY($F1505,2)=7,AND($A1505=$A1504,$L1504&gt;0)),"Folga de fim de semana · apontou no sábado",IF(AND(OR($D1505="6x1",$D1505="FF 6x1"),OR(WEEKDAY($F1505,2)=6,WEEKDAY($F1505,2)=7)),"Folga de fim de semana · sem apontamento no sábado nem no domingo","Folga prevista pelo ciclo")))),IF($Y1505="Indeterminado (início da série)","Sem histórico anterior — informe o dia do ciclo no Cadastro",IF($Y1505="Falta de registro",IF(OR(OR($D1505="6x1",$D1505="FF 6x1"),$D1505="5x2"),"FALTA DE REGISTRO · dia útil da escala "&amp;$E1505,"FALTA DE REGISTRO · dia "&amp;$W1505&amp;" de "&amp;IFERROR(INDEX(Parâmetros!$B$39:$B$48,MATCH($E1505,Parâmetros!$A$39:$A$48,0)),99)&amp;" do ciclo"),IF(OR($D1505="6x1",$D1505="FF 6x1"),IF(OR(AND(WEEKDAY($F1505,2)=6,AND($A1505=$A1506,$L1506&gt;0)),AND(WEEKDAY($F1505,2)=7,AND($A1505=$A1504,$L1504&gt;0))),"ATENÇÃO · apontou sábado e domingo no mesmo fim de semana",IF(OR(WEEKDAY($F1505,2)=6,WEEKDAY($F1505,2)=7),"Jornada de fim de semana do 6x1",IF(OR($H1505&gt;=Parâmetros!$E$20,$H1505&lt;Parâmetros!$E$19),"ATENÇÃO · 6x1 apontou fora do horário diurno","Jornada fixa do 6x1"))),IF($D1505="5x2","Jornada fixa do 5x2",IF($D1505="Folguista",IF($J1505=$K1505,"Evidência confirma sequência","DIVERGE · sequência "&amp;$J1505&amp;" × evidência "&amp;$K1505),IF($K1505=$E1505,"Evidência confirma cadastro","DIVERGE · cadastro "&amp;$E1505&amp;" × evidência "&amp;$K1505)))))))))))</f>
        <v>Férias no cadastro</v>
      </c>
      <c r="W1505" s="34">
        <f>IF(OR(OR($D1505="6x1",$D1505="FF 6x1"),$D1505="5x2"),"",IF($AB1505&lt;&gt;$AB1504,IF(IFERROR(INDEX(Cadastro!$F$5:$F$243,$AB1505),"")="",IF($L1505&gt;0,1,0),IF(IFERROR(INDEX(Cadastro!$F$5:$F$243,$AB1505),"")&lt;=IFERROR(INDEX(Parâmetros!$B$39:$B$48,MATCH($E1505,Parâmetros!$A$39:$A$48,0)),99),IFERROR(INDEX(Cadastro!$F$5:$F$243,$AB1505),""),0)),IF($L1505&gt;0,IF(N($X1504)&gt;0,1,N($W1504)+1),IF(AND($L1505=0,OR(N($W1504)&gt;=IFERROR(INDEX(Parâmetros!$B$39:$B$48,MATCH($E1505,Parâmetros!$A$39:$A$48,0)),99),AND(N($X1504)&gt;0,N($X1504)&lt;IFERROR(INDEX(Parâmetros!$C$39:$C$48,MATCH($E1505,Parâmetros!$A$39:$A$48,0)),0)))),0,N($W1504)+1))))</f>
        <v>5</v>
      </c>
      <c r="X1505" s="34">
        <f>IF(OR(OR($D1505="6x1",$D1505="FF 6x1"),$D1505="5x2"),"",IF($AB1505&lt;&gt;$AB1504,IF(IFERROR(INDEX(Cadastro!$F$5:$F$243,$AB1505),"")="",0,IF(IFERROR(INDEX(Cadastro!$F$5:$F$243,$AB1505),"")&gt;IFERROR(INDEX(Parâmetros!$B$39:$B$48,MATCH($E1505,Parâmetros!$A$39:$A$48,0)),99),IFERROR(INDEX(Cadastro!$F$5:$F$243,$AB1505),"")-IFERROR(INDEX(Parâmetros!$B$39:$B$48,MATCH($E1505,Parâmetros!$A$39:$A$48,0)),99),0)),IF(AND($L1505=0,OR(N($W1504)&gt;=IFERROR(INDEX(Parâmetros!$B$39:$B$48,MATCH($E1505,Parâmetros!$A$39:$A$48,0)),99),AND(N($X1504)&gt;0,N($X1504)&lt;IFERROR(INDEX(Parâmetros!$C$39:$C$48,MATCH($E1505,Parâmetros!$A$39:$A$48,0)),0)))),N($X1504)+1,0)))</f>
        <v>0</v>
      </c>
      <c r="Y1505" t="str">
        <f>IF($AC1505&lt;&gt;"",IF($L1505&gt;0,$AC1505&amp;" · com apontamento",$AC1505),IF($E1505="Férias",IF($L1505&gt;0,"Férias · com apontamento","Férias (cadastro)"),IF(($Z1505+$AA1505-1)&gt;Parâmetros!$E$16,"Férias / afastamento",IF(AND($D1505="5x2",OR(WEEKDAY($F1505,2)=6,WEEKDAY($F1505,2)=7)),IF($L1505&gt;0,"Folga trabalhada","Folga"),IF($L1505&gt;0,"Trabalhado",IF(OR(OR($D1505="6x1",$D1505="FF 6x1"),$D1505="5x2"),IF(AND(OR($D1505="6x1",$D1505="FF 6x1"),OR(WEEKDAY($F1505,2)=6,WEEKDAY($F1505,2)=7)),"Folga","Falta de registro"),IF(AND($AB1505&lt;&gt;$AB1504,IFERROR(INDEX(Cadastro!$F$5:$F$243,$AB1505),"")=""),"Indeterminado (início da série)",IF($X1505&gt;0,"Folga","Falta de registro"))))))))</f>
        <v>Férias (cadastro)</v>
      </c>
      <c r="Z1505" s="34">
        <f>IF(OR($L1505&gt;0,$F1505&gt;Parâmetros!$E$14),0,IF($A1505&lt;&gt;$A1504,1,N($Z1504)+1))</f>
        <v>0</v>
      </c>
      <c r="AA1505" s="34">
        <f>IF(OR($L1505&gt;0,$F1505&gt;Parâmetros!$E$14),0,IF(OR($A1505&lt;&gt;$A1506,$F1506&gt;Parâmetros!$E$14),1,N($AA1506)+1))</f>
        <v>0</v>
      </c>
      <c r="AB1505" s="31">
        <f>IFERROR(MATCH($A1505&amp;"|"&amp;TEXT(_xlfn.MAXIFS(Cadastro!$E$5:$E$243,Cadastro!$A$5:$A$243,$A1505,Cadastro!$E$5:$E$243,"&lt;="&amp;$F1505),"yyyymmdd"),Cadastro!$I$5:$I$243,0),"")</f>
        <v>188</v>
      </c>
      <c r="AC1505" t="str">
        <f>IFERROR(_xlfn.SINGLE(INDEX(Exceções!$D$5:$D$203,MATCH($A1505&amp;"|"&amp;$F1505,Exceções!$F$5:$F$203,0))),"")</f>
        <v/>
      </c>
      <c r="AD1505" t="str">
        <f>IF($AC1505="","",IFERROR(_xlfn.SINGLE(INDEX(Exceções!$E$5:$E$203,MATCH($A1505&amp;"|"&amp;$F1505,Exceções!$F$5:$F$203,0))),""))</f>
        <v/>
      </c>
    </row>
    <row r="1506" spans="1:30" ht="15" hidden="1" customHeight="1" x14ac:dyDescent="0.25">
      <c r="A1506" s="31">
        <v>12299</v>
      </c>
      <c r="B1506" s="17" t="s">
        <v>47</v>
      </c>
      <c r="C1506" s="17" t="str">
        <f>IFERROR(INDEX(Cadastro!$C$5:$C$243,$AB1506),"NÃO INFORMADO")</f>
        <v>INS</v>
      </c>
      <c r="D1506" s="17" t="str">
        <f>IFERROR(INDEX(Cadastro!$D$5:$D$243,$AB1506),"")</f>
        <v>Férias</v>
      </c>
      <c r="E1506" s="17" t="str">
        <f>IFERROR(INDEX(Cadastro!$G$5:$G$243,$AB1506),"")</f>
        <v>Férias</v>
      </c>
      <c r="F1506" s="29">
        <v>46320</v>
      </c>
      <c r="G1506" s="32" t="str">
        <f t="shared" si="138"/>
        <v>dom</v>
      </c>
      <c r="H1506" s="31" t="str">
        <f>IF($L1506=0,"",_xlfn.MINIFS(Dados!$Q:$Q,Dados!$A:$A,$A1506,Dados!$S:$S,$F1506))</f>
        <v/>
      </c>
      <c r="I1506" s="31" t="str">
        <f>IF($H1506="","",_xlfn.MAXIFS(Dados!$R:$R,Dados!$A:$A,$A1506,Dados!$S:$S,$F1506))</f>
        <v/>
      </c>
      <c r="J1506" s="32" t="str">
        <f>IF($D1506&lt;&gt;"Folguista","",IFERROR(INDEX(Parâmetros!$D$52:$G$52,1,MIN(4,MAX(1,$W1506))),""))</f>
        <v/>
      </c>
      <c r="K1506" s="32" t="str">
        <f>IF(OR($AC1506&lt;&gt;"",$Y1506="Folga",$Y1506="Folga trabalhada",$Y1506="Férias (cadastro)",$Y1506="Férias / afastamento",$Y1506="Indeterminado (início da série)"),"",IF(OR($D1506="6x1",$D1506="FF 6x1"),IF(OR(WEEKDAY($F1506,2)=6,WEEKDAY($F1506,2)=7),"6x1 sáb/dom","6x1"),IF($D1506="5x2","5x2",IF($H1506="",IF($D1506="Folguista",$J1506,$E1506),IF(OR($H1506&gt;=Parâmetros!$E$18,$H1506&lt;Parâmetros!$E$19),"C",IF($H1506&lt;Parâmetros!$E$20,"A","B"))))))</f>
        <v/>
      </c>
      <c r="L1506" s="30">
        <f>SUMIFS(Dados!$E:$E,Dados!$A:$A,$A1506,Dados!$S:$S,$F1506)</f>
        <v>0</v>
      </c>
      <c r="M1506" s="30" t="str">
        <f>IFERROR(INDEX(Parâmetros!$E$6:$E$11,MATCH($K1506,Parâmetros!$A$6:$A$11,0)),"")</f>
        <v/>
      </c>
      <c r="N1506" s="33" t="str">
        <f t="shared" si="139"/>
        <v/>
      </c>
      <c r="O1506" s="33">
        <f>Parâmetros!$E$13</f>
        <v>0.8</v>
      </c>
      <c r="P1506" s="32" t="str">
        <f>IF(OR($M1506="",$F1506&gt;Parâmetros!$E$14),"Não","Sim")</f>
        <v>Não</v>
      </c>
      <c r="Q1506" s="32" t="str">
        <f t="shared" si="140"/>
        <v/>
      </c>
      <c r="R1506" s="32" t="str">
        <f t="shared" si="141"/>
        <v/>
      </c>
      <c r="S1506" s="30" t="str">
        <f t="shared" si="142"/>
        <v/>
      </c>
      <c r="T1506" s="32" t="str">
        <f>IF($Q1506&lt;&gt;"Sim","",IF($N1506&gt;Parâmetros!$E$15,"Sim","Não"))</f>
        <v/>
      </c>
      <c r="U1506" s="17" t="str">
        <f t="shared" si="143"/>
        <v>Férias / afastamento</v>
      </c>
      <c r="V1506" s="17" t="str">
        <f>IF($AC1506&lt;&gt;"",IF($L1506&gt;0,"ATENÇÃO · apontou em dia de "&amp;LOWER($AC1506)&amp;" cadastrado","Exceção cadastrada · "&amp;$AC1506)&amp;IF($AD1506="",""," · "&amp;$AD1506),IF($E1506="Férias",IF($L1506&gt;0,"ATENÇÃO · apontou estando de férias no cadastro","Férias no cadastro"),IF($Y1506="Férias / afastamento","Afastamento · "&amp;($Z1506+$AA1506-1)&amp;" dias seguidos sem apontamento",IF($Y1506="Folga trabalhada","ATENÇÃO · apontou em dia de folga da escala 5x2",IF($Y1506="Folga",IF(AND($D1506="5x2",OR(WEEKDAY($F1506,2)=6,WEEKDAY($F1506,2)=7)),"Folga de fim de semana da escala 5x2",IF(AND(OR($D1506="6x1",$D1506="FF 6x1"),WEEKDAY($F1506,2)=6,FALSE()),"Folga de fim de semana · apontou no domingo anterior",IF(AND(OR($D1506="6x1",$D1506="FF 6x1"),WEEKDAY($F1506,2)=7,AND($A1506=$A1505,$L1505&gt;0)),"Folga de fim de semana · apontou no sábado",IF(AND(OR($D1506="6x1",$D1506="FF 6x1"),OR(WEEKDAY($F1506,2)=6,WEEKDAY($F1506,2)=7)),"Folga de fim de semana · sem apontamento no sábado nem no domingo","Folga prevista pelo ciclo")))),IF($Y1506="Indeterminado (início da série)","Sem histórico anterior — informe o dia do ciclo no Cadastro",IF($Y1506="Falta de registro",IF(OR(OR($D1506="6x1",$D1506="FF 6x1"),$D1506="5x2"),"FALTA DE REGISTRO · dia útil da escala "&amp;$E1506,"FALTA DE REGISTRO · dia "&amp;$W1506&amp;" de "&amp;IFERROR(INDEX(Parâmetros!$B$39:$B$48,MATCH($E1506,Parâmetros!$A$39:$A$48,0)),99)&amp;" do ciclo"),IF(OR($D1506="6x1",$D1506="FF 6x1"),IF(OR(AND(WEEKDAY($F1506,2)=6,AND($A1506=$A1507,$L1507&gt;0)),AND(WEEKDAY($F1506,2)=7,AND($A1506=$A1505,$L1505&gt;0))),"ATENÇÃO · apontou sábado e domingo no mesmo fim de semana",IF(OR(WEEKDAY($F1506,2)=6,WEEKDAY($F1506,2)=7),"Jornada de fim de semana do 6x1",IF(OR($H1506&gt;=Parâmetros!$E$20,$H1506&lt;Parâmetros!$E$19),"ATENÇÃO · 6x1 apontou fora do horário diurno","Jornada fixa do 6x1"))),IF($D1506="5x2","Jornada fixa do 5x2",IF($D1506="Folguista",IF($J1506=$K1506,"Evidência confirma sequência","DIVERGE · sequência "&amp;$J1506&amp;" × evidência "&amp;$K1506),IF($K1506=$E1506,"Evidência confirma cadastro","DIVERGE · cadastro "&amp;$E1506&amp;" × evidência "&amp;$K1506)))))))))))</f>
        <v>Férias no cadastro</v>
      </c>
      <c r="W1506" s="34">
        <f>IF(OR(OR($D1506="6x1",$D1506="FF 6x1"),$D1506="5x2"),"",IF($AB1506&lt;&gt;$AB1505,IF(IFERROR(INDEX(Cadastro!$F$5:$F$243,$AB1506),"")="",IF($L1506&gt;0,1,0),IF(IFERROR(INDEX(Cadastro!$F$5:$F$243,$AB1506),"")&lt;=IFERROR(INDEX(Parâmetros!$B$39:$B$48,MATCH($E1506,Parâmetros!$A$39:$A$48,0)),99),IFERROR(INDEX(Cadastro!$F$5:$F$243,$AB1506),""),0)),IF($L1506&gt;0,IF(N($X1505)&gt;0,1,N($W1505)+1),IF(AND($L1506=0,OR(N($W1505)&gt;=IFERROR(INDEX(Parâmetros!$B$39:$B$48,MATCH($E1506,Parâmetros!$A$39:$A$48,0)),99),AND(N($X1505)&gt;0,N($X1505)&lt;IFERROR(INDEX(Parâmetros!$C$39:$C$48,MATCH($E1506,Parâmetros!$A$39:$A$48,0)),0)))),0,N($W1505)+1))))</f>
        <v>6</v>
      </c>
      <c r="X1506" s="34">
        <f>IF(OR(OR($D1506="6x1",$D1506="FF 6x1"),$D1506="5x2"),"",IF($AB1506&lt;&gt;$AB1505,IF(IFERROR(INDEX(Cadastro!$F$5:$F$243,$AB1506),"")="",0,IF(IFERROR(INDEX(Cadastro!$F$5:$F$243,$AB1506),"")&gt;IFERROR(INDEX(Parâmetros!$B$39:$B$48,MATCH($E1506,Parâmetros!$A$39:$A$48,0)),99),IFERROR(INDEX(Cadastro!$F$5:$F$243,$AB1506),"")-IFERROR(INDEX(Parâmetros!$B$39:$B$48,MATCH($E1506,Parâmetros!$A$39:$A$48,0)),99),0)),IF(AND($L1506=0,OR(N($W1505)&gt;=IFERROR(INDEX(Parâmetros!$B$39:$B$48,MATCH($E1506,Parâmetros!$A$39:$A$48,0)),99),AND(N($X1505)&gt;0,N($X1505)&lt;IFERROR(INDEX(Parâmetros!$C$39:$C$48,MATCH($E1506,Parâmetros!$A$39:$A$48,0)),0)))),N($X1505)+1,0)))</f>
        <v>0</v>
      </c>
      <c r="Y1506" t="str">
        <f>IF($AC1506&lt;&gt;"",IF($L1506&gt;0,$AC1506&amp;" · com apontamento",$AC1506),IF($E1506="Férias",IF($L1506&gt;0,"Férias · com apontamento","Férias (cadastro)"),IF(($Z1506+$AA1506-1)&gt;Parâmetros!$E$16,"Férias / afastamento",IF(AND($D1506="5x2",OR(WEEKDAY($F1506,2)=6,WEEKDAY($F1506,2)=7)),IF($L1506&gt;0,"Folga trabalhada","Folga"),IF($L1506&gt;0,"Trabalhado",IF(OR(OR($D1506="6x1",$D1506="FF 6x1"),$D1506="5x2"),IF(AND(OR($D1506="6x1",$D1506="FF 6x1"),OR(WEEKDAY($F1506,2)=6,WEEKDAY($F1506,2)=7)),"Folga","Falta de registro"),IF(AND($AB1506&lt;&gt;$AB1505,IFERROR(INDEX(Cadastro!$F$5:$F$243,$AB1506),"")=""),"Indeterminado (início da série)",IF($X1506&gt;0,"Folga","Falta de registro"))))))))</f>
        <v>Férias (cadastro)</v>
      </c>
      <c r="Z1506" s="34">
        <f>IF(OR($L1506&gt;0,$F1506&gt;Parâmetros!$E$14),0,IF($A1506&lt;&gt;$A1505,1,N($Z1505)+1))</f>
        <v>0</v>
      </c>
      <c r="AA1506" s="34">
        <f>IF(OR($L1506&gt;0,$F1506&gt;Parâmetros!$E$14),0,IF(OR($A1506&lt;&gt;$A1507,$F1507&gt;Parâmetros!$E$14),1,N($AA1507)+1))</f>
        <v>0</v>
      </c>
      <c r="AB1506" s="31">
        <f>IFERROR(MATCH($A1506&amp;"|"&amp;TEXT(_xlfn.MAXIFS(Cadastro!$E$5:$E$243,Cadastro!$A$5:$A$243,$A1506,Cadastro!$E$5:$E$243,"&lt;="&amp;$F1506),"yyyymmdd"),Cadastro!$I$5:$I$243,0),"")</f>
        <v>188</v>
      </c>
      <c r="AC1506" t="str">
        <f>IFERROR(_xlfn.SINGLE(INDEX(Exceções!$D$5:$D$203,MATCH($A1506&amp;"|"&amp;$F1506,Exceções!$F$5:$F$203,0))),"")</f>
        <v/>
      </c>
      <c r="AD1506" t="str">
        <f>IF($AC1506="","",IFERROR(_xlfn.SINGLE(INDEX(Exceções!$E$5:$E$203,MATCH($A1506&amp;"|"&amp;$F1506,Exceções!$F$5:$F$203,0))),""))</f>
        <v/>
      </c>
    </row>
    <row r="1507" spans="1:30" ht="15" hidden="1" customHeight="1" x14ac:dyDescent="0.25">
      <c r="A1507" s="31">
        <v>12299</v>
      </c>
      <c r="B1507" s="17" t="s">
        <v>47</v>
      </c>
      <c r="C1507" s="17" t="str">
        <f>IFERROR(INDEX(Cadastro!$C$5:$C$243,$AB1507),"NÃO INFORMADO")</f>
        <v>INS</v>
      </c>
      <c r="D1507" s="17" t="str">
        <f>IFERROR(INDEX(Cadastro!$D$5:$D$243,$AB1507),"")</f>
        <v>Férias</v>
      </c>
      <c r="E1507" s="17" t="str">
        <f>IFERROR(INDEX(Cadastro!$G$5:$G$243,$AB1507),"")</f>
        <v>Férias</v>
      </c>
      <c r="F1507" s="29">
        <v>46321</v>
      </c>
      <c r="G1507" s="32" t="str">
        <f t="shared" si="138"/>
        <v>seg</v>
      </c>
      <c r="H1507" s="31" t="str">
        <f>IF($L1507=0,"",_xlfn.MINIFS(Dados!$Q:$Q,Dados!$A:$A,$A1507,Dados!$S:$S,$F1507))</f>
        <v/>
      </c>
      <c r="I1507" s="31" t="str">
        <f>IF($H1507="","",_xlfn.MAXIFS(Dados!$R:$R,Dados!$A:$A,$A1507,Dados!$S:$S,$F1507))</f>
        <v/>
      </c>
      <c r="J1507" s="32" t="str">
        <f>IF($D1507&lt;&gt;"Folguista","",IFERROR(INDEX(Parâmetros!$D$52:$G$52,1,MIN(4,MAX(1,$W1507))),""))</f>
        <v/>
      </c>
      <c r="K1507" s="32" t="str">
        <f>IF(OR($AC1507&lt;&gt;"",$Y1507="Folga",$Y1507="Folga trabalhada",$Y1507="Férias (cadastro)",$Y1507="Férias / afastamento",$Y1507="Indeterminado (início da série)"),"",IF(OR($D1507="6x1",$D1507="FF 6x1"),IF(OR(WEEKDAY($F1507,2)=6,WEEKDAY($F1507,2)=7),"6x1 sáb/dom","6x1"),IF($D1507="5x2","5x2",IF($H1507="",IF($D1507="Folguista",$J1507,$E1507),IF(OR($H1507&gt;=Parâmetros!$E$18,$H1507&lt;Parâmetros!$E$19),"C",IF($H1507&lt;Parâmetros!$E$20,"A","B"))))))</f>
        <v/>
      </c>
      <c r="L1507" s="30">
        <f>SUMIFS(Dados!$E:$E,Dados!$A:$A,$A1507,Dados!$S:$S,$F1507)</f>
        <v>0</v>
      </c>
      <c r="M1507" s="30" t="str">
        <f>IFERROR(INDEX(Parâmetros!$E$6:$E$11,MATCH($K1507,Parâmetros!$A$6:$A$11,0)),"")</f>
        <v/>
      </c>
      <c r="N1507" s="33" t="str">
        <f t="shared" si="139"/>
        <v/>
      </c>
      <c r="O1507" s="33">
        <f>Parâmetros!$E$13</f>
        <v>0.8</v>
      </c>
      <c r="P1507" s="32" t="str">
        <f>IF(OR($M1507="",$F1507&gt;Parâmetros!$E$14),"Não","Sim")</f>
        <v>Não</v>
      </c>
      <c r="Q1507" s="32" t="str">
        <f t="shared" si="140"/>
        <v/>
      </c>
      <c r="R1507" s="32" t="str">
        <f t="shared" si="141"/>
        <v/>
      </c>
      <c r="S1507" s="30" t="str">
        <f t="shared" si="142"/>
        <v/>
      </c>
      <c r="T1507" s="32" t="str">
        <f>IF($Q1507&lt;&gt;"Sim","",IF($N1507&gt;Parâmetros!$E$15,"Sim","Não"))</f>
        <v/>
      </c>
      <c r="U1507" s="17" t="str">
        <f t="shared" si="143"/>
        <v>Férias / afastamento</v>
      </c>
      <c r="V1507" s="17" t="str">
        <f>IF($AC1507&lt;&gt;"",IF($L1507&gt;0,"ATENÇÃO · apontou em dia de "&amp;LOWER($AC1507)&amp;" cadastrado","Exceção cadastrada · "&amp;$AC1507)&amp;IF($AD1507="",""," · "&amp;$AD1507),IF($E1507="Férias",IF($L1507&gt;0,"ATENÇÃO · apontou estando de férias no cadastro","Férias no cadastro"),IF($Y1507="Férias / afastamento","Afastamento · "&amp;($Z1507+$AA1507-1)&amp;" dias seguidos sem apontamento",IF($Y1507="Folga trabalhada","ATENÇÃO · apontou em dia de folga da escala 5x2",IF($Y1507="Folga",IF(AND($D1507="5x2",OR(WEEKDAY($F1507,2)=6,WEEKDAY($F1507,2)=7)),"Folga de fim de semana da escala 5x2",IF(AND(OR($D1507="6x1",$D1507="FF 6x1"),WEEKDAY($F1507,2)=6,FALSE()),"Folga de fim de semana · apontou no domingo anterior",IF(AND(OR($D1507="6x1",$D1507="FF 6x1"),WEEKDAY($F1507,2)=7,AND($A1507=$A1506,$L1506&gt;0)),"Folga de fim de semana · apontou no sábado",IF(AND(OR($D1507="6x1",$D1507="FF 6x1"),OR(WEEKDAY($F1507,2)=6,WEEKDAY($F1507,2)=7)),"Folga de fim de semana · sem apontamento no sábado nem no domingo","Folga prevista pelo ciclo")))),IF($Y1507="Indeterminado (início da série)","Sem histórico anterior — informe o dia do ciclo no Cadastro",IF($Y1507="Falta de registro",IF(OR(OR($D1507="6x1",$D1507="FF 6x1"),$D1507="5x2"),"FALTA DE REGISTRO · dia útil da escala "&amp;$E1507,"FALTA DE REGISTRO · dia "&amp;$W1507&amp;" de "&amp;IFERROR(INDEX(Parâmetros!$B$39:$B$48,MATCH($E1507,Parâmetros!$A$39:$A$48,0)),99)&amp;" do ciclo"),IF(OR($D1507="6x1",$D1507="FF 6x1"),IF(OR(AND(WEEKDAY($F1507,2)=6,AND($A1507=$A1508,$L1508&gt;0)),AND(WEEKDAY($F1507,2)=7,AND($A1507=$A1506,$L1506&gt;0))),"ATENÇÃO · apontou sábado e domingo no mesmo fim de semana",IF(OR(WEEKDAY($F1507,2)=6,WEEKDAY($F1507,2)=7),"Jornada de fim de semana do 6x1",IF(OR($H1507&gt;=Parâmetros!$E$20,$H1507&lt;Parâmetros!$E$19),"ATENÇÃO · 6x1 apontou fora do horário diurno","Jornada fixa do 6x1"))),IF($D1507="5x2","Jornada fixa do 5x2",IF($D1507="Folguista",IF($J1507=$K1507,"Evidência confirma sequência","DIVERGE · sequência "&amp;$J1507&amp;" × evidência "&amp;$K1507),IF($K1507=$E1507,"Evidência confirma cadastro","DIVERGE · cadastro "&amp;$E1507&amp;" × evidência "&amp;$K1507)))))))))))</f>
        <v>Férias no cadastro</v>
      </c>
      <c r="W1507" s="34">
        <f>IF(OR(OR($D1507="6x1",$D1507="FF 6x1"),$D1507="5x2"),"",IF($AB1507&lt;&gt;$AB1506,IF(IFERROR(INDEX(Cadastro!$F$5:$F$243,$AB1507),"")="",IF($L1507&gt;0,1,0),IF(IFERROR(INDEX(Cadastro!$F$5:$F$243,$AB1507),"")&lt;=IFERROR(INDEX(Parâmetros!$B$39:$B$48,MATCH($E1507,Parâmetros!$A$39:$A$48,0)),99),IFERROR(INDEX(Cadastro!$F$5:$F$243,$AB1507),""),0)),IF($L1507&gt;0,IF(N($X1506)&gt;0,1,N($W1506)+1),IF(AND($L1507=0,OR(N($W1506)&gt;=IFERROR(INDEX(Parâmetros!$B$39:$B$48,MATCH($E1507,Parâmetros!$A$39:$A$48,0)),99),AND(N($X1506)&gt;0,N($X1506)&lt;IFERROR(INDEX(Parâmetros!$C$39:$C$48,MATCH($E1507,Parâmetros!$A$39:$A$48,0)),0)))),0,N($W1506)+1))))</f>
        <v>7</v>
      </c>
      <c r="X1507" s="34">
        <f>IF(OR(OR($D1507="6x1",$D1507="FF 6x1"),$D1507="5x2"),"",IF($AB1507&lt;&gt;$AB1506,IF(IFERROR(INDEX(Cadastro!$F$5:$F$243,$AB1507),"")="",0,IF(IFERROR(INDEX(Cadastro!$F$5:$F$243,$AB1507),"")&gt;IFERROR(INDEX(Parâmetros!$B$39:$B$48,MATCH($E1507,Parâmetros!$A$39:$A$48,0)),99),IFERROR(INDEX(Cadastro!$F$5:$F$243,$AB1507),"")-IFERROR(INDEX(Parâmetros!$B$39:$B$48,MATCH($E1507,Parâmetros!$A$39:$A$48,0)),99),0)),IF(AND($L1507=0,OR(N($W1506)&gt;=IFERROR(INDEX(Parâmetros!$B$39:$B$48,MATCH($E1507,Parâmetros!$A$39:$A$48,0)),99),AND(N($X1506)&gt;0,N($X1506)&lt;IFERROR(INDEX(Parâmetros!$C$39:$C$48,MATCH($E1507,Parâmetros!$A$39:$A$48,0)),0)))),N($X1506)+1,0)))</f>
        <v>0</v>
      </c>
      <c r="Y1507" t="str">
        <f>IF($AC1507&lt;&gt;"",IF($L1507&gt;0,$AC1507&amp;" · com apontamento",$AC1507),IF($E1507="Férias",IF($L1507&gt;0,"Férias · com apontamento","Férias (cadastro)"),IF(($Z1507+$AA1507-1)&gt;Parâmetros!$E$16,"Férias / afastamento",IF(AND($D1507="5x2",OR(WEEKDAY($F1507,2)=6,WEEKDAY($F1507,2)=7)),IF($L1507&gt;0,"Folga trabalhada","Folga"),IF($L1507&gt;0,"Trabalhado",IF(OR(OR($D1507="6x1",$D1507="FF 6x1"),$D1507="5x2"),IF(AND(OR($D1507="6x1",$D1507="FF 6x1"),OR(WEEKDAY($F1507,2)=6,WEEKDAY($F1507,2)=7)),"Folga","Falta de registro"),IF(AND($AB1507&lt;&gt;$AB1506,IFERROR(INDEX(Cadastro!$F$5:$F$243,$AB1507),"")=""),"Indeterminado (início da série)",IF($X1507&gt;0,"Folga","Falta de registro"))))))))</f>
        <v>Férias (cadastro)</v>
      </c>
      <c r="Z1507" s="34">
        <f>IF(OR($L1507&gt;0,$F1507&gt;Parâmetros!$E$14),0,IF($A1507&lt;&gt;$A1506,1,N($Z1506)+1))</f>
        <v>0</v>
      </c>
      <c r="AA1507" s="34">
        <f>IF(OR($L1507&gt;0,$F1507&gt;Parâmetros!$E$14),0,IF(OR($A1507&lt;&gt;$A1508,$F1508&gt;Parâmetros!$E$14),1,N($AA1508)+1))</f>
        <v>0</v>
      </c>
      <c r="AB1507" s="31">
        <f>IFERROR(MATCH($A1507&amp;"|"&amp;TEXT(_xlfn.MAXIFS(Cadastro!$E$5:$E$243,Cadastro!$A$5:$A$243,$A1507,Cadastro!$E$5:$E$243,"&lt;="&amp;$F1507),"yyyymmdd"),Cadastro!$I$5:$I$243,0),"")</f>
        <v>188</v>
      </c>
      <c r="AC1507" t="str">
        <f>IFERROR(_xlfn.SINGLE(INDEX(Exceções!$D$5:$D$203,MATCH($A1507&amp;"|"&amp;$F1507,Exceções!$F$5:$F$203,0))),"")</f>
        <v/>
      </c>
      <c r="AD1507" t="str">
        <f>IF($AC1507="","",IFERROR(_xlfn.SINGLE(INDEX(Exceções!$E$5:$E$203,MATCH($A1507&amp;"|"&amp;$F1507,Exceções!$F$5:$F$203,0))),""))</f>
        <v/>
      </c>
    </row>
    <row r="1508" spans="1:30" ht="15" hidden="1" customHeight="1" x14ac:dyDescent="0.25">
      <c r="A1508" s="31">
        <v>12299</v>
      </c>
      <c r="B1508" s="17" t="s">
        <v>47</v>
      </c>
      <c r="C1508" s="17" t="str">
        <f>IFERROR(INDEX(Cadastro!$C$5:$C$243,$AB1508),"NÃO INFORMADO")</f>
        <v>INS</v>
      </c>
      <c r="D1508" s="17" t="str">
        <f>IFERROR(INDEX(Cadastro!$D$5:$D$243,$AB1508),"")</f>
        <v>Férias</v>
      </c>
      <c r="E1508" s="17" t="str">
        <f>IFERROR(INDEX(Cadastro!$G$5:$G$243,$AB1508),"")</f>
        <v>Férias</v>
      </c>
      <c r="F1508" s="29">
        <v>46322</v>
      </c>
      <c r="G1508" s="32" t="str">
        <f t="shared" si="138"/>
        <v>ter</v>
      </c>
      <c r="H1508" s="31" t="str">
        <f>IF($L1508=0,"",_xlfn.MINIFS(Dados!$Q:$Q,Dados!$A:$A,$A1508,Dados!$S:$S,$F1508))</f>
        <v/>
      </c>
      <c r="I1508" s="31" t="str">
        <f>IF($H1508="","",_xlfn.MAXIFS(Dados!$R:$R,Dados!$A:$A,$A1508,Dados!$S:$S,$F1508))</f>
        <v/>
      </c>
      <c r="J1508" s="32" t="str">
        <f>IF($D1508&lt;&gt;"Folguista","",IFERROR(INDEX(Parâmetros!$D$52:$G$52,1,MIN(4,MAX(1,$W1508))),""))</f>
        <v/>
      </c>
      <c r="K1508" s="32" t="str">
        <f>IF(OR($AC1508&lt;&gt;"",$Y1508="Folga",$Y1508="Folga trabalhada",$Y1508="Férias (cadastro)",$Y1508="Férias / afastamento",$Y1508="Indeterminado (início da série)"),"",IF(OR($D1508="6x1",$D1508="FF 6x1"),IF(OR(WEEKDAY($F1508,2)=6,WEEKDAY($F1508,2)=7),"6x1 sáb/dom","6x1"),IF($D1508="5x2","5x2",IF($H1508="",IF($D1508="Folguista",$J1508,$E1508),IF(OR($H1508&gt;=Parâmetros!$E$18,$H1508&lt;Parâmetros!$E$19),"C",IF($H1508&lt;Parâmetros!$E$20,"A","B"))))))</f>
        <v/>
      </c>
      <c r="L1508" s="30">
        <f>SUMIFS(Dados!$E:$E,Dados!$A:$A,$A1508,Dados!$S:$S,$F1508)</f>
        <v>0</v>
      </c>
      <c r="M1508" s="30" t="str">
        <f>IFERROR(INDEX(Parâmetros!$E$6:$E$11,MATCH($K1508,Parâmetros!$A$6:$A$11,0)),"")</f>
        <v/>
      </c>
      <c r="N1508" s="33" t="str">
        <f t="shared" si="139"/>
        <v/>
      </c>
      <c r="O1508" s="33">
        <f>Parâmetros!$E$13</f>
        <v>0.8</v>
      </c>
      <c r="P1508" s="32" t="str">
        <f>IF(OR($M1508="",$F1508&gt;Parâmetros!$E$14),"Não","Sim")</f>
        <v>Não</v>
      </c>
      <c r="Q1508" s="32" t="str">
        <f t="shared" si="140"/>
        <v/>
      </c>
      <c r="R1508" s="32" t="str">
        <f t="shared" si="141"/>
        <v/>
      </c>
      <c r="S1508" s="30" t="str">
        <f t="shared" si="142"/>
        <v/>
      </c>
      <c r="T1508" s="32" t="str">
        <f>IF($Q1508&lt;&gt;"Sim","",IF($N1508&gt;Parâmetros!$E$15,"Sim","Não"))</f>
        <v/>
      </c>
      <c r="U1508" s="17" t="str">
        <f t="shared" si="143"/>
        <v>Férias / afastamento</v>
      </c>
      <c r="V1508" s="17" t="str">
        <f>IF($AC1508&lt;&gt;"",IF($L1508&gt;0,"ATENÇÃO · apontou em dia de "&amp;LOWER($AC1508)&amp;" cadastrado","Exceção cadastrada · "&amp;$AC1508)&amp;IF($AD1508="",""," · "&amp;$AD1508),IF($E1508="Férias",IF($L1508&gt;0,"ATENÇÃO · apontou estando de férias no cadastro","Férias no cadastro"),IF($Y1508="Férias / afastamento","Afastamento · "&amp;($Z1508+$AA1508-1)&amp;" dias seguidos sem apontamento",IF($Y1508="Folga trabalhada","ATENÇÃO · apontou em dia de folga da escala 5x2",IF($Y1508="Folga",IF(AND($D1508="5x2",OR(WEEKDAY($F1508,2)=6,WEEKDAY($F1508,2)=7)),"Folga de fim de semana da escala 5x2",IF(AND(OR($D1508="6x1",$D1508="FF 6x1"),WEEKDAY($F1508,2)=6,FALSE()),"Folga de fim de semana · apontou no domingo anterior",IF(AND(OR($D1508="6x1",$D1508="FF 6x1"),WEEKDAY($F1508,2)=7,AND($A1508=$A1507,$L1507&gt;0)),"Folga de fim de semana · apontou no sábado",IF(AND(OR($D1508="6x1",$D1508="FF 6x1"),OR(WEEKDAY($F1508,2)=6,WEEKDAY($F1508,2)=7)),"Folga de fim de semana · sem apontamento no sábado nem no domingo","Folga prevista pelo ciclo")))),IF($Y1508="Indeterminado (início da série)","Sem histórico anterior — informe o dia do ciclo no Cadastro",IF($Y1508="Falta de registro",IF(OR(OR($D1508="6x1",$D1508="FF 6x1"),$D1508="5x2"),"FALTA DE REGISTRO · dia útil da escala "&amp;$E1508,"FALTA DE REGISTRO · dia "&amp;$W1508&amp;" de "&amp;IFERROR(INDEX(Parâmetros!$B$39:$B$48,MATCH($E1508,Parâmetros!$A$39:$A$48,0)),99)&amp;" do ciclo"),IF(OR($D1508="6x1",$D1508="FF 6x1"),IF(OR(AND(WEEKDAY($F1508,2)=6,AND($A1508=$A1509,$L1509&gt;0)),AND(WEEKDAY($F1508,2)=7,AND($A1508=$A1507,$L1507&gt;0))),"ATENÇÃO · apontou sábado e domingo no mesmo fim de semana",IF(OR(WEEKDAY($F1508,2)=6,WEEKDAY($F1508,2)=7),"Jornada de fim de semana do 6x1",IF(OR($H1508&gt;=Parâmetros!$E$20,$H1508&lt;Parâmetros!$E$19),"ATENÇÃO · 6x1 apontou fora do horário diurno","Jornada fixa do 6x1"))),IF($D1508="5x2","Jornada fixa do 5x2",IF($D1508="Folguista",IF($J1508=$K1508,"Evidência confirma sequência","DIVERGE · sequência "&amp;$J1508&amp;" × evidência "&amp;$K1508),IF($K1508=$E1508,"Evidência confirma cadastro","DIVERGE · cadastro "&amp;$E1508&amp;" × evidência "&amp;$K1508)))))))))))</f>
        <v>Férias no cadastro</v>
      </c>
      <c r="W1508" s="34">
        <f>IF(OR(OR($D1508="6x1",$D1508="FF 6x1"),$D1508="5x2"),"",IF($AB1508&lt;&gt;$AB1507,IF(IFERROR(INDEX(Cadastro!$F$5:$F$243,$AB1508),"")="",IF($L1508&gt;0,1,0),IF(IFERROR(INDEX(Cadastro!$F$5:$F$243,$AB1508),"")&lt;=IFERROR(INDEX(Parâmetros!$B$39:$B$48,MATCH($E1508,Parâmetros!$A$39:$A$48,0)),99),IFERROR(INDEX(Cadastro!$F$5:$F$243,$AB1508),""),0)),IF($L1508&gt;0,IF(N($X1507)&gt;0,1,N($W1507)+1),IF(AND($L1508=0,OR(N($W1507)&gt;=IFERROR(INDEX(Parâmetros!$B$39:$B$48,MATCH($E1508,Parâmetros!$A$39:$A$48,0)),99),AND(N($X1507)&gt;0,N($X1507)&lt;IFERROR(INDEX(Parâmetros!$C$39:$C$48,MATCH($E1508,Parâmetros!$A$39:$A$48,0)),0)))),0,N($W1507)+1))))</f>
        <v>8</v>
      </c>
      <c r="X1508" s="34">
        <f>IF(OR(OR($D1508="6x1",$D1508="FF 6x1"),$D1508="5x2"),"",IF($AB1508&lt;&gt;$AB1507,IF(IFERROR(INDEX(Cadastro!$F$5:$F$243,$AB1508),"")="",0,IF(IFERROR(INDEX(Cadastro!$F$5:$F$243,$AB1508),"")&gt;IFERROR(INDEX(Parâmetros!$B$39:$B$48,MATCH($E1508,Parâmetros!$A$39:$A$48,0)),99),IFERROR(INDEX(Cadastro!$F$5:$F$243,$AB1508),"")-IFERROR(INDEX(Parâmetros!$B$39:$B$48,MATCH($E1508,Parâmetros!$A$39:$A$48,0)),99),0)),IF(AND($L1508=0,OR(N($W1507)&gt;=IFERROR(INDEX(Parâmetros!$B$39:$B$48,MATCH($E1508,Parâmetros!$A$39:$A$48,0)),99),AND(N($X1507)&gt;0,N($X1507)&lt;IFERROR(INDEX(Parâmetros!$C$39:$C$48,MATCH($E1508,Parâmetros!$A$39:$A$48,0)),0)))),N($X1507)+1,0)))</f>
        <v>0</v>
      </c>
      <c r="Y1508" t="str">
        <f>IF($AC1508&lt;&gt;"",IF($L1508&gt;0,$AC1508&amp;" · com apontamento",$AC1508),IF($E1508="Férias",IF($L1508&gt;0,"Férias · com apontamento","Férias (cadastro)"),IF(($Z1508+$AA1508-1)&gt;Parâmetros!$E$16,"Férias / afastamento",IF(AND($D1508="5x2",OR(WEEKDAY($F1508,2)=6,WEEKDAY($F1508,2)=7)),IF($L1508&gt;0,"Folga trabalhada","Folga"),IF($L1508&gt;0,"Trabalhado",IF(OR(OR($D1508="6x1",$D1508="FF 6x1"),$D1508="5x2"),IF(AND(OR($D1508="6x1",$D1508="FF 6x1"),OR(WEEKDAY($F1508,2)=6,WEEKDAY($F1508,2)=7)),"Folga","Falta de registro"),IF(AND($AB1508&lt;&gt;$AB1507,IFERROR(INDEX(Cadastro!$F$5:$F$243,$AB1508),"")=""),"Indeterminado (início da série)",IF($X1508&gt;0,"Folga","Falta de registro"))))))))</f>
        <v>Férias (cadastro)</v>
      </c>
      <c r="Z1508" s="34">
        <f>IF(OR($L1508&gt;0,$F1508&gt;Parâmetros!$E$14),0,IF($A1508&lt;&gt;$A1507,1,N($Z1507)+1))</f>
        <v>0</v>
      </c>
      <c r="AA1508" s="34">
        <f>IF(OR($L1508&gt;0,$F1508&gt;Parâmetros!$E$14),0,IF(OR($A1508&lt;&gt;$A1509,$F1509&gt;Parâmetros!$E$14),1,N($AA1509)+1))</f>
        <v>0</v>
      </c>
      <c r="AB1508" s="31">
        <f>IFERROR(MATCH($A1508&amp;"|"&amp;TEXT(_xlfn.MAXIFS(Cadastro!$E$5:$E$243,Cadastro!$A$5:$A$243,$A1508,Cadastro!$E$5:$E$243,"&lt;="&amp;$F1508),"yyyymmdd"),Cadastro!$I$5:$I$243,0),"")</f>
        <v>188</v>
      </c>
      <c r="AC1508" t="str">
        <f>IFERROR(_xlfn.SINGLE(INDEX(Exceções!$D$5:$D$203,MATCH($A1508&amp;"|"&amp;$F1508,Exceções!$F$5:$F$203,0))),"")</f>
        <v/>
      </c>
      <c r="AD1508" t="str">
        <f>IF($AC1508="","",IFERROR(_xlfn.SINGLE(INDEX(Exceções!$E$5:$E$203,MATCH($A1508&amp;"|"&amp;$F1508,Exceções!$F$5:$F$203,0))),""))</f>
        <v/>
      </c>
    </row>
    <row r="1509" spans="1:30" ht="15" hidden="1" customHeight="1" x14ac:dyDescent="0.25">
      <c r="A1509" s="31">
        <v>12299</v>
      </c>
      <c r="B1509" s="17" t="s">
        <v>47</v>
      </c>
      <c r="C1509" s="17" t="str">
        <f>IFERROR(INDEX(Cadastro!$C$5:$C$243,$AB1509),"NÃO INFORMADO")</f>
        <v>INS</v>
      </c>
      <c r="D1509" s="17" t="str">
        <f>IFERROR(INDEX(Cadastro!$D$5:$D$243,$AB1509),"")</f>
        <v>Férias</v>
      </c>
      <c r="E1509" s="17" t="str">
        <f>IFERROR(INDEX(Cadastro!$G$5:$G$243,$AB1509),"")</f>
        <v>Férias</v>
      </c>
      <c r="F1509" s="29">
        <v>46323</v>
      </c>
      <c r="G1509" s="32" t="str">
        <f t="shared" si="138"/>
        <v>qua</v>
      </c>
      <c r="H1509" s="31" t="str">
        <f>IF($L1509=0,"",_xlfn.MINIFS(Dados!$Q:$Q,Dados!$A:$A,$A1509,Dados!$S:$S,$F1509))</f>
        <v/>
      </c>
      <c r="I1509" s="31" t="str">
        <f>IF($H1509="","",_xlfn.MAXIFS(Dados!$R:$R,Dados!$A:$A,$A1509,Dados!$S:$S,$F1509))</f>
        <v/>
      </c>
      <c r="J1509" s="32" t="str">
        <f>IF($D1509&lt;&gt;"Folguista","",IFERROR(INDEX(Parâmetros!$D$52:$G$52,1,MIN(4,MAX(1,$W1509))),""))</f>
        <v/>
      </c>
      <c r="K1509" s="32" t="str">
        <f>IF(OR($AC1509&lt;&gt;"",$Y1509="Folga",$Y1509="Folga trabalhada",$Y1509="Férias (cadastro)",$Y1509="Férias / afastamento",$Y1509="Indeterminado (início da série)"),"",IF(OR($D1509="6x1",$D1509="FF 6x1"),IF(OR(WEEKDAY($F1509,2)=6,WEEKDAY($F1509,2)=7),"6x1 sáb/dom","6x1"),IF($D1509="5x2","5x2",IF($H1509="",IF($D1509="Folguista",$J1509,$E1509),IF(OR($H1509&gt;=Parâmetros!$E$18,$H1509&lt;Parâmetros!$E$19),"C",IF($H1509&lt;Parâmetros!$E$20,"A","B"))))))</f>
        <v/>
      </c>
      <c r="L1509" s="30">
        <f>SUMIFS(Dados!$E:$E,Dados!$A:$A,$A1509,Dados!$S:$S,$F1509)</f>
        <v>0</v>
      </c>
      <c r="M1509" s="30" t="str">
        <f>IFERROR(INDEX(Parâmetros!$E$6:$E$11,MATCH($K1509,Parâmetros!$A$6:$A$11,0)),"")</f>
        <v/>
      </c>
      <c r="N1509" s="33" t="str">
        <f t="shared" si="139"/>
        <v/>
      </c>
      <c r="O1509" s="33">
        <f>Parâmetros!$E$13</f>
        <v>0.8</v>
      </c>
      <c r="P1509" s="32" t="str">
        <f>IF(OR($M1509="",$F1509&gt;Parâmetros!$E$14),"Não","Sim")</f>
        <v>Não</v>
      </c>
      <c r="Q1509" s="32" t="str">
        <f t="shared" si="140"/>
        <v/>
      </c>
      <c r="R1509" s="32" t="str">
        <f t="shared" si="141"/>
        <v/>
      </c>
      <c r="S1509" s="30" t="str">
        <f t="shared" si="142"/>
        <v/>
      </c>
      <c r="T1509" s="32" t="str">
        <f>IF($Q1509&lt;&gt;"Sim","",IF($N1509&gt;Parâmetros!$E$15,"Sim","Não"))</f>
        <v/>
      </c>
      <c r="U1509" s="17" t="str">
        <f t="shared" si="143"/>
        <v>Férias / afastamento</v>
      </c>
      <c r="V1509" s="17" t="str">
        <f>IF($AC1509&lt;&gt;"",IF($L1509&gt;0,"ATENÇÃO · apontou em dia de "&amp;LOWER($AC1509)&amp;" cadastrado","Exceção cadastrada · "&amp;$AC1509)&amp;IF($AD1509="",""," · "&amp;$AD1509),IF($E1509="Férias",IF($L1509&gt;0,"ATENÇÃO · apontou estando de férias no cadastro","Férias no cadastro"),IF($Y1509="Férias / afastamento","Afastamento · "&amp;($Z1509+$AA1509-1)&amp;" dias seguidos sem apontamento",IF($Y1509="Folga trabalhada","ATENÇÃO · apontou em dia de folga da escala 5x2",IF($Y1509="Folga",IF(AND($D1509="5x2",OR(WEEKDAY($F1509,2)=6,WEEKDAY($F1509,2)=7)),"Folga de fim de semana da escala 5x2",IF(AND(OR($D1509="6x1",$D1509="FF 6x1"),WEEKDAY($F1509,2)=6,FALSE()),"Folga de fim de semana · apontou no domingo anterior",IF(AND(OR($D1509="6x1",$D1509="FF 6x1"),WEEKDAY($F1509,2)=7,AND($A1509=$A1508,$L1508&gt;0)),"Folga de fim de semana · apontou no sábado",IF(AND(OR($D1509="6x1",$D1509="FF 6x1"),OR(WEEKDAY($F1509,2)=6,WEEKDAY($F1509,2)=7)),"Folga de fim de semana · sem apontamento no sábado nem no domingo","Folga prevista pelo ciclo")))),IF($Y1509="Indeterminado (início da série)","Sem histórico anterior — informe o dia do ciclo no Cadastro",IF($Y1509="Falta de registro",IF(OR(OR($D1509="6x1",$D1509="FF 6x1"),$D1509="5x2"),"FALTA DE REGISTRO · dia útil da escala "&amp;$E1509,"FALTA DE REGISTRO · dia "&amp;$W1509&amp;" de "&amp;IFERROR(INDEX(Parâmetros!$B$39:$B$48,MATCH($E1509,Parâmetros!$A$39:$A$48,0)),99)&amp;" do ciclo"),IF(OR($D1509="6x1",$D1509="FF 6x1"),IF(OR(AND(WEEKDAY($F1509,2)=6,AND($A1509=$A1510,$L1510&gt;0)),AND(WEEKDAY($F1509,2)=7,AND($A1509=$A1508,$L1508&gt;0))),"ATENÇÃO · apontou sábado e domingo no mesmo fim de semana",IF(OR(WEEKDAY($F1509,2)=6,WEEKDAY($F1509,2)=7),"Jornada de fim de semana do 6x1",IF(OR($H1509&gt;=Parâmetros!$E$20,$H1509&lt;Parâmetros!$E$19),"ATENÇÃO · 6x1 apontou fora do horário diurno","Jornada fixa do 6x1"))),IF($D1509="5x2","Jornada fixa do 5x2",IF($D1509="Folguista",IF($J1509=$K1509,"Evidência confirma sequência","DIVERGE · sequência "&amp;$J1509&amp;" × evidência "&amp;$K1509),IF($K1509=$E1509,"Evidência confirma cadastro","DIVERGE · cadastro "&amp;$E1509&amp;" × evidência "&amp;$K1509)))))))))))</f>
        <v>Férias no cadastro</v>
      </c>
      <c r="W1509" s="34">
        <f>IF(OR(OR($D1509="6x1",$D1509="FF 6x1"),$D1509="5x2"),"",IF($AB1509&lt;&gt;$AB1508,IF(IFERROR(INDEX(Cadastro!$F$5:$F$243,$AB1509),"")="",IF($L1509&gt;0,1,0),IF(IFERROR(INDEX(Cadastro!$F$5:$F$243,$AB1509),"")&lt;=IFERROR(INDEX(Parâmetros!$B$39:$B$48,MATCH($E1509,Parâmetros!$A$39:$A$48,0)),99),IFERROR(INDEX(Cadastro!$F$5:$F$243,$AB1509),""),0)),IF($L1509&gt;0,IF(N($X1508)&gt;0,1,N($W1508)+1),IF(AND($L1509=0,OR(N($W1508)&gt;=IFERROR(INDEX(Parâmetros!$B$39:$B$48,MATCH($E1509,Parâmetros!$A$39:$A$48,0)),99),AND(N($X1508)&gt;0,N($X1508)&lt;IFERROR(INDEX(Parâmetros!$C$39:$C$48,MATCH($E1509,Parâmetros!$A$39:$A$48,0)),0)))),0,N($W1508)+1))))</f>
        <v>9</v>
      </c>
      <c r="X1509" s="34">
        <f>IF(OR(OR($D1509="6x1",$D1509="FF 6x1"),$D1509="5x2"),"",IF($AB1509&lt;&gt;$AB1508,IF(IFERROR(INDEX(Cadastro!$F$5:$F$243,$AB1509),"")="",0,IF(IFERROR(INDEX(Cadastro!$F$5:$F$243,$AB1509),"")&gt;IFERROR(INDEX(Parâmetros!$B$39:$B$48,MATCH($E1509,Parâmetros!$A$39:$A$48,0)),99),IFERROR(INDEX(Cadastro!$F$5:$F$243,$AB1509),"")-IFERROR(INDEX(Parâmetros!$B$39:$B$48,MATCH($E1509,Parâmetros!$A$39:$A$48,0)),99),0)),IF(AND($L1509=0,OR(N($W1508)&gt;=IFERROR(INDEX(Parâmetros!$B$39:$B$48,MATCH($E1509,Parâmetros!$A$39:$A$48,0)),99),AND(N($X1508)&gt;0,N($X1508)&lt;IFERROR(INDEX(Parâmetros!$C$39:$C$48,MATCH($E1509,Parâmetros!$A$39:$A$48,0)),0)))),N($X1508)+1,0)))</f>
        <v>0</v>
      </c>
      <c r="Y1509" t="str">
        <f>IF($AC1509&lt;&gt;"",IF($L1509&gt;0,$AC1509&amp;" · com apontamento",$AC1509),IF($E1509="Férias",IF($L1509&gt;0,"Férias · com apontamento","Férias (cadastro)"),IF(($Z1509+$AA1509-1)&gt;Parâmetros!$E$16,"Férias / afastamento",IF(AND($D1509="5x2",OR(WEEKDAY($F1509,2)=6,WEEKDAY($F1509,2)=7)),IF($L1509&gt;0,"Folga trabalhada","Folga"),IF($L1509&gt;0,"Trabalhado",IF(OR(OR($D1509="6x1",$D1509="FF 6x1"),$D1509="5x2"),IF(AND(OR($D1509="6x1",$D1509="FF 6x1"),OR(WEEKDAY($F1509,2)=6,WEEKDAY($F1509,2)=7)),"Folga","Falta de registro"),IF(AND($AB1509&lt;&gt;$AB1508,IFERROR(INDEX(Cadastro!$F$5:$F$243,$AB1509),"")=""),"Indeterminado (início da série)",IF($X1509&gt;0,"Folga","Falta de registro"))))))))</f>
        <v>Férias (cadastro)</v>
      </c>
      <c r="Z1509" s="34">
        <f>IF(OR($L1509&gt;0,$F1509&gt;Parâmetros!$E$14),0,IF($A1509&lt;&gt;$A1508,1,N($Z1508)+1))</f>
        <v>0</v>
      </c>
      <c r="AA1509" s="34">
        <f>IF(OR($L1509&gt;0,$F1509&gt;Parâmetros!$E$14),0,IF(OR($A1509&lt;&gt;$A1510,$F1510&gt;Parâmetros!$E$14),1,N($AA1510)+1))</f>
        <v>0</v>
      </c>
      <c r="AB1509" s="31">
        <f>IFERROR(MATCH($A1509&amp;"|"&amp;TEXT(_xlfn.MAXIFS(Cadastro!$E$5:$E$243,Cadastro!$A$5:$A$243,$A1509,Cadastro!$E$5:$E$243,"&lt;="&amp;$F1509),"yyyymmdd"),Cadastro!$I$5:$I$243,0),"")</f>
        <v>188</v>
      </c>
      <c r="AC1509" t="str">
        <f>IFERROR(_xlfn.SINGLE(INDEX(Exceções!$D$5:$D$203,MATCH($A1509&amp;"|"&amp;$F1509,Exceções!$F$5:$F$203,0))),"")</f>
        <v/>
      </c>
      <c r="AD1509" t="str">
        <f>IF($AC1509="","",IFERROR(_xlfn.SINGLE(INDEX(Exceções!$E$5:$E$203,MATCH($A1509&amp;"|"&amp;$F1509,Exceções!$F$5:$F$203,0))),""))</f>
        <v/>
      </c>
    </row>
    <row r="1510" spans="1:30" ht="15" hidden="1" customHeight="1" x14ac:dyDescent="0.25">
      <c r="A1510" s="31">
        <v>12299</v>
      </c>
      <c r="B1510" s="17" t="s">
        <v>47</v>
      </c>
      <c r="C1510" s="17" t="str">
        <f>IFERROR(INDEX(Cadastro!$C$5:$C$243,$AB1510),"NÃO INFORMADO")</f>
        <v>INS</v>
      </c>
      <c r="D1510" s="17" t="str">
        <f>IFERROR(INDEX(Cadastro!$D$5:$D$243,$AB1510),"")</f>
        <v>Férias</v>
      </c>
      <c r="E1510" s="17" t="str">
        <f>IFERROR(INDEX(Cadastro!$G$5:$G$243,$AB1510),"")</f>
        <v>Férias</v>
      </c>
      <c r="F1510" s="29">
        <v>46324</v>
      </c>
      <c r="G1510" s="32" t="str">
        <f t="shared" si="138"/>
        <v>qui</v>
      </c>
      <c r="H1510" s="31" t="str">
        <f>IF($L1510=0,"",_xlfn.MINIFS(Dados!$Q:$Q,Dados!$A:$A,$A1510,Dados!$S:$S,$F1510))</f>
        <v/>
      </c>
      <c r="I1510" s="31" t="str">
        <f>IF($H1510="","",_xlfn.MAXIFS(Dados!$R:$R,Dados!$A:$A,$A1510,Dados!$S:$S,$F1510))</f>
        <v/>
      </c>
      <c r="J1510" s="32" t="str">
        <f>IF($D1510&lt;&gt;"Folguista","",IFERROR(INDEX(Parâmetros!$D$52:$G$52,1,MIN(4,MAX(1,$W1510))),""))</f>
        <v/>
      </c>
      <c r="K1510" s="32" t="str">
        <f>IF(OR($AC1510&lt;&gt;"",$Y1510="Folga",$Y1510="Folga trabalhada",$Y1510="Férias (cadastro)",$Y1510="Férias / afastamento",$Y1510="Indeterminado (início da série)"),"",IF(OR($D1510="6x1",$D1510="FF 6x1"),IF(OR(WEEKDAY($F1510,2)=6,WEEKDAY($F1510,2)=7),"6x1 sáb/dom","6x1"),IF($D1510="5x2","5x2",IF($H1510="",IF($D1510="Folguista",$J1510,$E1510),IF(OR($H1510&gt;=Parâmetros!$E$18,$H1510&lt;Parâmetros!$E$19),"C",IF($H1510&lt;Parâmetros!$E$20,"A","B"))))))</f>
        <v/>
      </c>
      <c r="L1510" s="30">
        <f>SUMIFS(Dados!$E:$E,Dados!$A:$A,$A1510,Dados!$S:$S,$F1510)</f>
        <v>0</v>
      </c>
      <c r="M1510" s="30" t="str">
        <f>IFERROR(INDEX(Parâmetros!$E$6:$E$11,MATCH($K1510,Parâmetros!$A$6:$A$11,0)),"")</f>
        <v/>
      </c>
      <c r="N1510" s="33" t="str">
        <f t="shared" si="139"/>
        <v/>
      </c>
      <c r="O1510" s="33">
        <f>Parâmetros!$E$13</f>
        <v>0.8</v>
      </c>
      <c r="P1510" s="32" t="str">
        <f>IF(OR($M1510="",$F1510&gt;Parâmetros!$E$14),"Não","Sim")</f>
        <v>Não</v>
      </c>
      <c r="Q1510" s="32" t="str">
        <f t="shared" si="140"/>
        <v/>
      </c>
      <c r="R1510" s="32" t="str">
        <f t="shared" si="141"/>
        <v/>
      </c>
      <c r="S1510" s="30" t="str">
        <f t="shared" si="142"/>
        <v/>
      </c>
      <c r="T1510" s="32" t="str">
        <f>IF($Q1510&lt;&gt;"Sim","",IF($N1510&gt;Parâmetros!$E$15,"Sim","Não"))</f>
        <v/>
      </c>
      <c r="U1510" s="17" t="str">
        <f t="shared" si="143"/>
        <v>Férias / afastamento</v>
      </c>
      <c r="V1510" s="17" t="str">
        <f>IF($AC1510&lt;&gt;"",IF($L1510&gt;0,"ATENÇÃO · apontou em dia de "&amp;LOWER($AC1510)&amp;" cadastrado","Exceção cadastrada · "&amp;$AC1510)&amp;IF($AD1510="",""," · "&amp;$AD1510),IF($E1510="Férias",IF($L1510&gt;0,"ATENÇÃO · apontou estando de férias no cadastro","Férias no cadastro"),IF($Y1510="Férias / afastamento","Afastamento · "&amp;($Z1510+$AA1510-1)&amp;" dias seguidos sem apontamento",IF($Y1510="Folga trabalhada","ATENÇÃO · apontou em dia de folga da escala 5x2",IF($Y1510="Folga",IF(AND($D1510="5x2",OR(WEEKDAY($F1510,2)=6,WEEKDAY($F1510,2)=7)),"Folga de fim de semana da escala 5x2",IF(AND(OR($D1510="6x1",$D1510="FF 6x1"),WEEKDAY($F1510,2)=6,FALSE()),"Folga de fim de semana · apontou no domingo anterior",IF(AND(OR($D1510="6x1",$D1510="FF 6x1"),WEEKDAY($F1510,2)=7,AND($A1510=$A1509,$L1509&gt;0)),"Folga de fim de semana · apontou no sábado",IF(AND(OR($D1510="6x1",$D1510="FF 6x1"),OR(WEEKDAY($F1510,2)=6,WEEKDAY($F1510,2)=7)),"Folga de fim de semana · sem apontamento no sábado nem no domingo","Folga prevista pelo ciclo")))),IF($Y1510="Indeterminado (início da série)","Sem histórico anterior — informe o dia do ciclo no Cadastro",IF($Y1510="Falta de registro",IF(OR(OR($D1510="6x1",$D1510="FF 6x1"),$D1510="5x2"),"FALTA DE REGISTRO · dia útil da escala "&amp;$E1510,"FALTA DE REGISTRO · dia "&amp;$W1510&amp;" de "&amp;IFERROR(INDEX(Parâmetros!$B$39:$B$48,MATCH($E1510,Parâmetros!$A$39:$A$48,0)),99)&amp;" do ciclo"),IF(OR($D1510="6x1",$D1510="FF 6x1"),IF(OR(AND(WEEKDAY($F1510,2)=6,AND($A1510=$A1511,$L1511&gt;0)),AND(WEEKDAY($F1510,2)=7,AND($A1510=$A1509,$L1509&gt;0))),"ATENÇÃO · apontou sábado e domingo no mesmo fim de semana",IF(OR(WEEKDAY($F1510,2)=6,WEEKDAY($F1510,2)=7),"Jornada de fim de semana do 6x1",IF(OR($H1510&gt;=Parâmetros!$E$20,$H1510&lt;Parâmetros!$E$19),"ATENÇÃO · 6x1 apontou fora do horário diurno","Jornada fixa do 6x1"))),IF($D1510="5x2","Jornada fixa do 5x2",IF($D1510="Folguista",IF($J1510=$K1510,"Evidência confirma sequência","DIVERGE · sequência "&amp;$J1510&amp;" × evidência "&amp;$K1510),IF($K1510=$E1510,"Evidência confirma cadastro","DIVERGE · cadastro "&amp;$E1510&amp;" × evidência "&amp;$K1510)))))))))))</f>
        <v>Férias no cadastro</v>
      </c>
      <c r="W1510" s="34">
        <f>IF(OR(OR($D1510="6x1",$D1510="FF 6x1"),$D1510="5x2"),"",IF($AB1510&lt;&gt;$AB1509,IF(IFERROR(INDEX(Cadastro!$F$5:$F$243,$AB1510),"")="",IF($L1510&gt;0,1,0),IF(IFERROR(INDEX(Cadastro!$F$5:$F$243,$AB1510),"")&lt;=IFERROR(INDEX(Parâmetros!$B$39:$B$48,MATCH($E1510,Parâmetros!$A$39:$A$48,0)),99),IFERROR(INDEX(Cadastro!$F$5:$F$243,$AB1510),""),0)),IF($L1510&gt;0,IF(N($X1509)&gt;0,1,N($W1509)+1),IF(AND($L1510=0,OR(N($W1509)&gt;=IFERROR(INDEX(Parâmetros!$B$39:$B$48,MATCH($E1510,Parâmetros!$A$39:$A$48,0)),99),AND(N($X1509)&gt;0,N($X1509)&lt;IFERROR(INDEX(Parâmetros!$C$39:$C$48,MATCH($E1510,Parâmetros!$A$39:$A$48,0)),0)))),0,N($W1509)+1))))</f>
        <v>10</v>
      </c>
      <c r="X1510" s="34">
        <f>IF(OR(OR($D1510="6x1",$D1510="FF 6x1"),$D1510="5x2"),"",IF($AB1510&lt;&gt;$AB1509,IF(IFERROR(INDEX(Cadastro!$F$5:$F$243,$AB1510),"")="",0,IF(IFERROR(INDEX(Cadastro!$F$5:$F$243,$AB1510),"")&gt;IFERROR(INDEX(Parâmetros!$B$39:$B$48,MATCH($E1510,Parâmetros!$A$39:$A$48,0)),99),IFERROR(INDEX(Cadastro!$F$5:$F$243,$AB1510),"")-IFERROR(INDEX(Parâmetros!$B$39:$B$48,MATCH($E1510,Parâmetros!$A$39:$A$48,0)),99),0)),IF(AND($L1510=0,OR(N($W1509)&gt;=IFERROR(INDEX(Parâmetros!$B$39:$B$48,MATCH($E1510,Parâmetros!$A$39:$A$48,0)),99),AND(N($X1509)&gt;0,N($X1509)&lt;IFERROR(INDEX(Parâmetros!$C$39:$C$48,MATCH($E1510,Parâmetros!$A$39:$A$48,0)),0)))),N($X1509)+1,0)))</f>
        <v>0</v>
      </c>
      <c r="Y1510" t="str">
        <f>IF($AC1510&lt;&gt;"",IF($L1510&gt;0,$AC1510&amp;" · com apontamento",$AC1510),IF($E1510="Férias",IF($L1510&gt;0,"Férias · com apontamento","Férias (cadastro)"),IF(($Z1510+$AA1510-1)&gt;Parâmetros!$E$16,"Férias / afastamento",IF(AND($D1510="5x2",OR(WEEKDAY($F1510,2)=6,WEEKDAY($F1510,2)=7)),IF($L1510&gt;0,"Folga trabalhada","Folga"),IF($L1510&gt;0,"Trabalhado",IF(OR(OR($D1510="6x1",$D1510="FF 6x1"),$D1510="5x2"),IF(AND(OR($D1510="6x1",$D1510="FF 6x1"),OR(WEEKDAY($F1510,2)=6,WEEKDAY($F1510,2)=7)),"Folga","Falta de registro"),IF(AND($AB1510&lt;&gt;$AB1509,IFERROR(INDEX(Cadastro!$F$5:$F$243,$AB1510),"")=""),"Indeterminado (início da série)",IF($X1510&gt;0,"Folga","Falta de registro"))))))))</f>
        <v>Férias (cadastro)</v>
      </c>
      <c r="Z1510" s="34">
        <f>IF(OR($L1510&gt;0,$F1510&gt;Parâmetros!$E$14),0,IF($A1510&lt;&gt;$A1509,1,N($Z1509)+1))</f>
        <v>0</v>
      </c>
      <c r="AA1510" s="34">
        <f>IF(OR($L1510&gt;0,$F1510&gt;Parâmetros!$E$14),0,IF(OR($A1510&lt;&gt;$A1511,$F1511&gt;Parâmetros!$E$14),1,N($AA1511)+1))</f>
        <v>0</v>
      </c>
      <c r="AB1510" s="31">
        <f>IFERROR(MATCH($A1510&amp;"|"&amp;TEXT(_xlfn.MAXIFS(Cadastro!$E$5:$E$243,Cadastro!$A$5:$A$243,$A1510,Cadastro!$E$5:$E$243,"&lt;="&amp;$F1510),"yyyymmdd"),Cadastro!$I$5:$I$243,0),"")</f>
        <v>188</v>
      </c>
      <c r="AC1510" t="str">
        <f>IFERROR(_xlfn.SINGLE(INDEX(Exceções!$D$5:$D$203,MATCH($A1510&amp;"|"&amp;$F1510,Exceções!$F$5:$F$203,0))),"")</f>
        <v/>
      </c>
      <c r="AD1510" t="str">
        <f>IF($AC1510="","",IFERROR(_xlfn.SINGLE(INDEX(Exceções!$E$5:$E$203,MATCH($A1510&amp;"|"&amp;$F1510,Exceções!$F$5:$F$203,0))),""))</f>
        <v/>
      </c>
    </row>
    <row r="1511" spans="1:30" ht="15" hidden="1" customHeight="1" x14ac:dyDescent="0.25">
      <c r="A1511" s="31">
        <v>12299</v>
      </c>
      <c r="B1511" s="17" t="s">
        <v>47</v>
      </c>
      <c r="C1511" s="17" t="str">
        <f>IFERROR(INDEX(Cadastro!$C$5:$C$243,$AB1511),"NÃO INFORMADO")</f>
        <v>INS</v>
      </c>
      <c r="D1511" s="17" t="str">
        <f>IFERROR(INDEX(Cadastro!$D$5:$D$243,$AB1511),"")</f>
        <v>Férias</v>
      </c>
      <c r="E1511" s="17" t="str">
        <f>IFERROR(INDEX(Cadastro!$G$5:$G$243,$AB1511),"")</f>
        <v>Férias</v>
      </c>
      <c r="F1511" s="29">
        <v>46325</v>
      </c>
      <c r="G1511" s="32" t="str">
        <f t="shared" si="138"/>
        <v>sex</v>
      </c>
      <c r="H1511" s="31" t="str">
        <f>IF($L1511=0,"",_xlfn.MINIFS(Dados!$Q:$Q,Dados!$A:$A,$A1511,Dados!$S:$S,$F1511))</f>
        <v/>
      </c>
      <c r="I1511" s="31" t="str">
        <f>IF($H1511="","",_xlfn.MAXIFS(Dados!$R:$R,Dados!$A:$A,$A1511,Dados!$S:$S,$F1511))</f>
        <v/>
      </c>
      <c r="J1511" s="32" t="str">
        <f>IF($D1511&lt;&gt;"Folguista","",IFERROR(INDEX(Parâmetros!$D$52:$G$52,1,MIN(4,MAX(1,$W1511))),""))</f>
        <v/>
      </c>
      <c r="K1511" s="32" t="str">
        <f>IF(OR($AC1511&lt;&gt;"",$Y1511="Folga",$Y1511="Folga trabalhada",$Y1511="Férias (cadastro)",$Y1511="Férias / afastamento",$Y1511="Indeterminado (início da série)"),"",IF(OR($D1511="6x1",$D1511="FF 6x1"),IF(OR(WEEKDAY($F1511,2)=6,WEEKDAY($F1511,2)=7),"6x1 sáb/dom","6x1"),IF($D1511="5x2","5x2",IF($H1511="",IF($D1511="Folguista",$J1511,$E1511),IF(OR($H1511&gt;=Parâmetros!$E$18,$H1511&lt;Parâmetros!$E$19),"C",IF($H1511&lt;Parâmetros!$E$20,"A","B"))))))</f>
        <v/>
      </c>
      <c r="L1511" s="30">
        <f>SUMIFS(Dados!$E:$E,Dados!$A:$A,$A1511,Dados!$S:$S,$F1511)</f>
        <v>0</v>
      </c>
      <c r="M1511" s="30" t="str">
        <f>IFERROR(INDEX(Parâmetros!$E$6:$E$11,MATCH($K1511,Parâmetros!$A$6:$A$11,0)),"")</f>
        <v/>
      </c>
      <c r="N1511" s="33" t="str">
        <f t="shared" si="139"/>
        <v/>
      </c>
      <c r="O1511" s="33">
        <f>Parâmetros!$E$13</f>
        <v>0.8</v>
      </c>
      <c r="P1511" s="32" t="str">
        <f>IF(OR($M1511="",$F1511&gt;Parâmetros!$E$14),"Não","Sim")</f>
        <v>Não</v>
      </c>
      <c r="Q1511" s="32" t="str">
        <f t="shared" si="140"/>
        <v/>
      </c>
      <c r="R1511" s="32" t="str">
        <f t="shared" si="141"/>
        <v/>
      </c>
      <c r="S1511" s="30" t="str">
        <f t="shared" si="142"/>
        <v/>
      </c>
      <c r="T1511" s="32" t="str">
        <f>IF($Q1511&lt;&gt;"Sim","",IF($N1511&gt;Parâmetros!$E$15,"Sim","Não"))</f>
        <v/>
      </c>
      <c r="U1511" s="17" t="str">
        <f t="shared" si="143"/>
        <v>Férias / afastamento</v>
      </c>
      <c r="V1511" s="17" t="str">
        <f>IF($AC1511&lt;&gt;"",IF($L1511&gt;0,"ATENÇÃO · apontou em dia de "&amp;LOWER($AC1511)&amp;" cadastrado","Exceção cadastrada · "&amp;$AC1511)&amp;IF($AD1511="",""," · "&amp;$AD1511),IF($E1511="Férias",IF($L1511&gt;0,"ATENÇÃO · apontou estando de férias no cadastro","Férias no cadastro"),IF($Y1511="Férias / afastamento","Afastamento · "&amp;($Z1511+$AA1511-1)&amp;" dias seguidos sem apontamento",IF($Y1511="Folga trabalhada","ATENÇÃO · apontou em dia de folga da escala 5x2",IF($Y1511="Folga",IF(AND($D1511="5x2",OR(WEEKDAY($F1511,2)=6,WEEKDAY($F1511,2)=7)),"Folga de fim de semana da escala 5x2",IF(AND(OR($D1511="6x1",$D1511="FF 6x1"),WEEKDAY($F1511,2)=6,FALSE()),"Folga de fim de semana · apontou no domingo anterior",IF(AND(OR($D1511="6x1",$D1511="FF 6x1"),WEEKDAY($F1511,2)=7,AND($A1511=$A1510,$L1510&gt;0)),"Folga de fim de semana · apontou no sábado",IF(AND(OR($D1511="6x1",$D1511="FF 6x1"),OR(WEEKDAY($F1511,2)=6,WEEKDAY($F1511,2)=7)),"Folga de fim de semana · sem apontamento no sábado nem no domingo","Folga prevista pelo ciclo")))),IF($Y1511="Indeterminado (início da série)","Sem histórico anterior — informe o dia do ciclo no Cadastro",IF($Y1511="Falta de registro",IF(OR(OR($D1511="6x1",$D1511="FF 6x1"),$D1511="5x2"),"FALTA DE REGISTRO · dia útil da escala "&amp;$E1511,"FALTA DE REGISTRO · dia "&amp;$W1511&amp;" de "&amp;IFERROR(INDEX(Parâmetros!$B$39:$B$48,MATCH($E1511,Parâmetros!$A$39:$A$48,0)),99)&amp;" do ciclo"),IF(OR($D1511="6x1",$D1511="FF 6x1"),IF(OR(AND(WEEKDAY($F1511,2)=6,AND($A1511=$A1512,$L1512&gt;0)),AND(WEEKDAY($F1511,2)=7,AND($A1511=$A1510,$L1510&gt;0))),"ATENÇÃO · apontou sábado e domingo no mesmo fim de semana",IF(OR(WEEKDAY($F1511,2)=6,WEEKDAY($F1511,2)=7),"Jornada de fim de semana do 6x1",IF(OR($H1511&gt;=Parâmetros!$E$20,$H1511&lt;Parâmetros!$E$19),"ATENÇÃO · 6x1 apontou fora do horário diurno","Jornada fixa do 6x1"))),IF($D1511="5x2","Jornada fixa do 5x2",IF($D1511="Folguista",IF($J1511=$K1511,"Evidência confirma sequência","DIVERGE · sequência "&amp;$J1511&amp;" × evidência "&amp;$K1511),IF($K1511=$E1511,"Evidência confirma cadastro","DIVERGE · cadastro "&amp;$E1511&amp;" × evidência "&amp;$K1511)))))))))))</f>
        <v>Férias no cadastro</v>
      </c>
      <c r="W1511" s="34">
        <f>IF(OR(OR($D1511="6x1",$D1511="FF 6x1"),$D1511="5x2"),"",IF($AB1511&lt;&gt;$AB1510,IF(IFERROR(INDEX(Cadastro!$F$5:$F$243,$AB1511),"")="",IF($L1511&gt;0,1,0),IF(IFERROR(INDEX(Cadastro!$F$5:$F$243,$AB1511),"")&lt;=IFERROR(INDEX(Parâmetros!$B$39:$B$48,MATCH($E1511,Parâmetros!$A$39:$A$48,0)),99),IFERROR(INDEX(Cadastro!$F$5:$F$243,$AB1511),""),0)),IF($L1511&gt;0,IF(N($X1510)&gt;0,1,N($W1510)+1),IF(AND($L1511=0,OR(N($W1510)&gt;=IFERROR(INDEX(Parâmetros!$B$39:$B$48,MATCH($E1511,Parâmetros!$A$39:$A$48,0)),99),AND(N($X1510)&gt;0,N($X1510)&lt;IFERROR(INDEX(Parâmetros!$C$39:$C$48,MATCH($E1511,Parâmetros!$A$39:$A$48,0)),0)))),0,N($W1510)+1))))</f>
        <v>11</v>
      </c>
      <c r="X1511" s="34">
        <f>IF(OR(OR($D1511="6x1",$D1511="FF 6x1"),$D1511="5x2"),"",IF($AB1511&lt;&gt;$AB1510,IF(IFERROR(INDEX(Cadastro!$F$5:$F$243,$AB1511),"")="",0,IF(IFERROR(INDEX(Cadastro!$F$5:$F$243,$AB1511),"")&gt;IFERROR(INDEX(Parâmetros!$B$39:$B$48,MATCH($E1511,Parâmetros!$A$39:$A$48,0)),99),IFERROR(INDEX(Cadastro!$F$5:$F$243,$AB1511),"")-IFERROR(INDEX(Parâmetros!$B$39:$B$48,MATCH($E1511,Parâmetros!$A$39:$A$48,0)),99),0)),IF(AND($L1511=0,OR(N($W1510)&gt;=IFERROR(INDEX(Parâmetros!$B$39:$B$48,MATCH($E1511,Parâmetros!$A$39:$A$48,0)),99),AND(N($X1510)&gt;0,N($X1510)&lt;IFERROR(INDEX(Parâmetros!$C$39:$C$48,MATCH($E1511,Parâmetros!$A$39:$A$48,0)),0)))),N($X1510)+1,0)))</f>
        <v>0</v>
      </c>
      <c r="Y1511" t="str">
        <f>IF($AC1511&lt;&gt;"",IF($L1511&gt;0,$AC1511&amp;" · com apontamento",$AC1511),IF($E1511="Férias",IF($L1511&gt;0,"Férias · com apontamento","Férias (cadastro)"),IF(($Z1511+$AA1511-1)&gt;Parâmetros!$E$16,"Férias / afastamento",IF(AND($D1511="5x2",OR(WEEKDAY($F1511,2)=6,WEEKDAY($F1511,2)=7)),IF($L1511&gt;0,"Folga trabalhada","Folga"),IF($L1511&gt;0,"Trabalhado",IF(OR(OR($D1511="6x1",$D1511="FF 6x1"),$D1511="5x2"),IF(AND(OR($D1511="6x1",$D1511="FF 6x1"),OR(WEEKDAY($F1511,2)=6,WEEKDAY($F1511,2)=7)),"Folga","Falta de registro"),IF(AND($AB1511&lt;&gt;$AB1510,IFERROR(INDEX(Cadastro!$F$5:$F$243,$AB1511),"")=""),"Indeterminado (início da série)",IF($X1511&gt;0,"Folga","Falta de registro"))))))))</f>
        <v>Férias (cadastro)</v>
      </c>
      <c r="Z1511" s="34">
        <f>IF(OR($L1511&gt;0,$F1511&gt;Parâmetros!$E$14),0,IF($A1511&lt;&gt;$A1510,1,N($Z1510)+1))</f>
        <v>0</v>
      </c>
      <c r="AA1511" s="34">
        <f>IF(OR($L1511&gt;0,$F1511&gt;Parâmetros!$E$14),0,IF(OR($A1511&lt;&gt;$A1512,$F1512&gt;Parâmetros!$E$14),1,N($AA1512)+1))</f>
        <v>0</v>
      </c>
      <c r="AB1511" s="31">
        <f>IFERROR(MATCH($A1511&amp;"|"&amp;TEXT(_xlfn.MAXIFS(Cadastro!$E$5:$E$243,Cadastro!$A$5:$A$243,$A1511,Cadastro!$E$5:$E$243,"&lt;="&amp;$F1511),"yyyymmdd"),Cadastro!$I$5:$I$243,0),"")</f>
        <v>188</v>
      </c>
      <c r="AC1511" t="str">
        <f>IFERROR(_xlfn.SINGLE(INDEX(Exceções!$D$5:$D$203,MATCH($A1511&amp;"|"&amp;$F1511,Exceções!$F$5:$F$203,0))),"")</f>
        <v/>
      </c>
      <c r="AD1511" t="str">
        <f>IF($AC1511="","",IFERROR(_xlfn.SINGLE(INDEX(Exceções!$E$5:$E$203,MATCH($A1511&amp;"|"&amp;$F1511,Exceções!$F$5:$F$203,0))),""))</f>
        <v/>
      </c>
    </row>
    <row r="1512" spans="1:30" ht="15" hidden="1" customHeight="1" x14ac:dyDescent="0.25">
      <c r="A1512" s="31">
        <v>12299</v>
      </c>
      <c r="B1512" s="17" t="s">
        <v>47</v>
      </c>
      <c r="C1512" s="17" t="str">
        <f>IFERROR(INDEX(Cadastro!$C$5:$C$243,$AB1512),"NÃO INFORMADO")</f>
        <v>INS</v>
      </c>
      <c r="D1512" s="17" t="str">
        <f>IFERROR(INDEX(Cadastro!$D$5:$D$243,$AB1512),"")</f>
        <v>Férias</v>
      </c>
      <c r="E1512" s="17" t="str">
        <f>IFERROR(INDEX(Cadastro!$G$5:$G$243,$AB1512),"")</f>
        <v>Férias</v>
      </c>
      <c r="F1512" s="29">
        <v>46326</v>
      </c>
      <c r="G1512" s="32" t="str">
        <f t="shared" si="138"/>
        <v>sáb</v>
      </c>
      <c r="H1512" s="31" t="str">
        <f>IF($L1512=0,"",_xlfn.MINIFS(Dados!$Q:$Q,Dados!$A:$A,$A1512,Dados!$S:$S,$F1512))</f>
        <v/>
      </c>
      <c r="I1512" s="31" t="str">
        <f>IF($H1512="","",_xlfn.MAXIFS(Dados!$R:$R,Dados!$A:$A,$A1512,Dados!$S:$S,$F1512))</f>
        <v/>
      </c>
      <c r="J1512" s="32" t="str">
        <f>IF($D1512&lt;&gt;"Folguista","",IFERROR(INDEX(Parâmetros!$D$52:$G$52,1,MIN(4,MAX(1,$W1512))),""))</f>
        <v/>
      </c>
      <c r="K1512" s="32" t="str">
        <f>IF(OR($AC1512&lt;&gt;"",$Y1512="Folga",$Y1512="Folga trabalhada",$Y1512="Férias (cadastro)",$Y1512="Férias / afastamento",$Y1512="Indeterminado (início da série)"),"",IF(OR($D1512="6x1",$D1512="FF 6x1"),IF(OR(WEEKDAY($F1512,2)=6,WEEKDAY($F1512,2)=7),"6x1 sáb/dom","6x1"),IF($D1512="5x2","5x2",IF($H1512="",IF($D1512="Folguista",$J1512,$E1512),IF(OR($H1512&gt;=Parâmetros!$E$18,$H1512&lt;Parâmetros!$E$19),"C",IF($H1512&lt;Parâmetros!$E$20,"A","B"))))))</f>
        <v/>
      </c>
      <c r="L1512" s="30">
        <f>SUMIFS(Dados!$E:$E,Dados!$A:$A,$A1512,Dados!$S:$S,$F1512)</f>
        <v>0</v>
      </c>
      <c r="M1512" s="30" t="str">
        <f>IFERROR(INDEX(Parâmetros!$E$6:$E$11,MATCH($K1512,Parâmetros!$A$6:$A$11,0)),"")</f>
        <v/>
      </c>
      <c r="N1512" s="33" t="str">
        <f t="shared" si="139"/>
        <v/>
      </c>
      <c r="O1512" s="33">
        <f>Parâmetros!$E$13</f>
        <v>0.8</v>
      </c>
      <c r="P1512" s="32" t="str">
        <f>IF(OR($M1512="",$F1512&gt;Parâmetros!$E$14),"Não","Sim")</f>
        <v>Não</v>
      </c>
      <c r="Q1512" s="32" t="str">
        <f t="shared" si="140"/>
        <v/>
      </c>
      <c r="R1512" s="32" t="str">
        <f t="shared" si="141"/>
        <v/>
      </c>
      <c r="S1512" s="30" t="str">
        <f t="shared" si="142"/>
        <v/>
      </c>
      <c r="T1512" s="32" t="str">
        <f>IF($Q1512&lt;&gt;"Sim","",IF($N1512&gt;Parâmetros!$E$15,"Sim","Não"))</f>
        <v/>
      </c>
      <c r="U1512" s="17" t="str">
        <f t="shared" si="143"/>
        <v>Férias / afastamento</v>
      </c>
      <c r="V1512" s="17" t="str">
        <f>IF($AC1512&lt;&gt;"",IF($L1512&gt;0,"ATENÇÃO · apontou em dia de "&amp;LOWER($AC1512)&amp;" cadastrado","Exceção cadastrada · "&amp;$AC1512)&amp;IF($AD1512="",""," · "&amp;$AD1512),IF($E1512="Férias",IF($L1512&gt;0,"ATENÇÃO · apontou estando de férias no cadastro","Férias no cadastro"),IF($Y1512="Férias / afastamento","Afastamento · "&amp;($Z1512+$AA1512-1)&amp;" dias seguidos sem apontamento",IF($Y1512="Folga trabalhada","ATENÇÃO · apontou em dia de folga da escala 5x2",IF($Y1512="Folga",IF(AND($D1512="5x2",OR(WEEKDAY($F1512,2)=6,WEEKDAY($F1512,2)=7)),"Folga de fim de semana da escala 5x2",IF(AND(OR($D1512="6x1",$D1512="FF 6x1"),WEEKDAY($F1512,2)=6,FALSE()),"Folga de fim de semana · apontou no domingo anterior",IF(AND(OR($D1512="6x1",$D1512="FF 6x1"),WEEKDAY($F1512,2)=7,AND($A1512=$A1511,$L1511&gt;0)),"Folga de fim de semana · apontou no sábado",IF(AND(OR($D1512="6x1",$D1512="FF 6x1"),OR(WEEKDAY($F1512,2)=6,WEEKDAY($F1512,2)=7)),"Folga de fim de semana · sem apontamento no sábado nem no domingo","Folga prevista pelo ciclo")))),IF($Y1512="Indeterminado (início da série)","Sem histórico anterior — informe o dia do ciclo no Cadastro",IF($Y1512="Falta de registro",IF(OR(OR($D1512="6x1",$D1512="FF 6x1"),$D1512="5x2"),"FALTA DE REGISTRO · dia útil da escala "&amp;$E1512,"FALTA DE REGISTRO · dia "&amp;$W1512&amp;" de "&amp;IFERROR(INDEX(Parâmetros!$B$39:$B$48,MATCH($E1512,Parâmetros!$A$39:$A$48,0)),99)&amp;" do ciclo"),IF(OR($D1512="6x1",$D1512="FF 6x1"),IF(OR(AND(WEEKDAY($F1512,2)=6,AND($A1512=$A1513,$L1513&gt;0)),AND(WEEKDAY($F1512,2)=7,AND($A1512=$A1511,$L1511&gt;0))),"ATENÇÃO · apontou sábado e domingo no mesmo fim de semana",IF(OR(WEEKDAY($F1512,2)=6,WEEKDAY($F1512,2)=7),"Jornada de fim de semana do 6x1",IF(OR($H1512&gt;=Parâmetros!$E$20,$H1512&lt;Parâmetros!$E$19),"ATENÇÃO · 6x1 apontou fora do horário diurno","Jornada fixa do 6x1"))),IF($D1512="5x2","Jornada fixa do 5x2",IF($D1512="Folguista",IF($J1512=$K1512,"Evidência confirma sequência","DIVERGE · sequência "&amp;$J1512&amp;" × evidência "&amp;$K1512),IF($K1512=$E1512,"Evidência confirma cadastro","DIVERGE · cadastro "&amp;$E1512&amp;" × evidência "&amp;$K1512)))))))))))</f>
        <v>Férias no cadastro</v>
      </c>
      <c r="W1512" s="34">
        <f>IF(OR(OR($D1512="6x1",$D1512="FF 6x1"),$D1512="5x2"),"",IF($AB1512&lt;&gt;$AB1511,IF(IFERROR(INDEX(Cadastro!$F$5:$F$243,$AB1512),"")="",IF($L1512&gt;0,1,0),IF(IFERROR(INDEX(Cadastro!$F$5:$F$243,$AB1512),"")&lt;=IFERROR(INDEX(Parâmetros!$B$39:$B$48,MATCH($E1512,Parâmetros!$A$39:$A$48,0)),99),IFERROR(INDEX(Cadastro!$F$5:$F$243,$AB1512),""),0)),IF($L1512&gt;0,IF(N($X1511)&gt;0,1,N($W1511)+1),IF(AND($L1512=0,OR(N($W1511)&gt;=IFERROR(INDEX(Parâmetros!$B$39:$B$48,MATCH($E1512,Parâmetros!$A$39:$A$48,0)),99),AND(N($X1511)&gt;0,N($X1511)&lt;IFERROR(INDEX(Parâmetros!$C$39:$C$48,MATCH($E1512,Parâmetros!$A$39:$A$48,0)),0)))),0,N($W1511)+1))))</f>
        <v>12</v>
      </c>
      <c r="X1512" s="34">
        <f>IF(OR(OR($D1512="6x1",$D1512="FF 6x1"),$D1512="5x2"),"",IF($AB1512&lt;&gt;$AB1511,IF(IFERROR(INDEX(Cadastro!$F$5:$F$243,$AB1512),"")="",0,IF(IFERROR(INDEX(Cadastro!$F$5:$F$243,$AB1512),"")&gt;IFERROR(INDEX(Parâmetros!$B$39:$B$48,MATCH($E1512,Parâmetros!$A$39:$A$48,0)),99),IFERROR(INDEX(Cadastro!$F$5:$F$243,$AB1512),"")-IFERROR(INDEX(Parâmetros!$B$39:$B$48,MATCH($E1512,Parâmetros!$A$39:$A$48,0)),99),0)),IF(AND($L1512=0,OR(N($W1511)&gt;=IFERROR(INDEX(Parâmetros!$B$39:$B$48,MATCH($E1512,Parâmetros!$A$39:$A$48,0)),99),AND(N($X1511)&gt;0,N($X1511)&lt;IFERROR(INDEX(Parâmetros!$C$39:$C$48,MATCH($E1512,Parâmetros!$A$39:$A$48,0)),0)))),N($X1511)+1,0)))</f>
        <v>0</v>
      </c>
      <c r="Y1512" t="str">
        <f>IF($AC1512&lt;&gt;"",IF($L1512&gt;0,$AC1512&amp;" · com apontamento",$AC1512),IF($E1512="Férias",IF($L1512&gt;0,"Férias · com apontamento","Férias (cadastro)"),IF(($Z1512+$AA1512-1)&gt;Parâmetros!$E$16,"Férias / afastamento",IF(AND($D1512="5x2",OR(WEEKDAY($F1512,2)=6,WEEKDAY($F1512,2)=7)),IF($L1512&gt;0,"Folga trabalhada","Folga"),IF($L1512&gt;0,"Trabalhado",IF(OR(OR($D1512="6x1",$D1512="FF 6x1"),$D1512="5x2"),IF(AND(OR($D1512="6x1",$D1512="FF 6x1"),OR(WEEKDAY($F1512,2)=6,WEEKDAY($F1512,2)=7)),"Folga","Falta de registro"),IF(AND($AB1512&lt;&gt;$AB1511,IFERROR(INDEX(Cadastro!$F$5:$F$243,$AB1512),"")=""),"Indeterminado (início da série)",IF($X1512&gt;0,"Folga","Falta de registro"))))))))</f>
        <v>Férias (cadastro)</v>
      </c>
      <c r="Z1512" s="34">
        <f>IF(OR($L1512&gt;0,$F1512&gt;Parâmetros!$E$14),0,IF($A1512&lt;&gt;$A1511,1,N($Z1511)+1))</f>
        <v>0</v>
      </c>
      <c r="AA1512" s="34">
        <f>IF(OR($L1512&gt;0,$F1512&gt;Parâmetros!$E$14),0,IF(OR($A1512&lt;&gt;$A1513,$F1513&gt;Parâmetros!$E$14),1,N($AA1513)+1))</f>
        <v>0</v>
      </c>
      <c r="AB1512" s="31">
        <f>IFERROR(MATCH($A1512&amp;"|"&amp;TEXT(_xlfn.MAXIFS(Cadastro!$E$5:$E$243,Cadastro!$A$5:$A$243,$A1512,Cadastro!$E$5:$E$243,"&lt;="&amp;$F1512),"yyyymmdd"),Cadastro!$I$5:$I$243,0),"")</f>
        <v>188</v>
      </c>
      <c r="AC1512" t="str">
        <f>IFERROR(_xlfn.SINGLE(INDEX(Exceções!$D$5:$D$203,MATCH($A1512&amp;"|"&amp;$F1512,Exceções!$F$5:$F$203,0))),"")</f>
        <v/>
      </c>
      <c r="AD1512" t="str">
        <f>IF($AC1512="","",IFERROR(_xlfn.SINGLE(INDEX(Exceções!$E$5:$E$203,MATCH($A1512&amp;"|"&amp;$F1512,Exceções!$F$5:$F$203,0))),""))</f>
        <v/>
      </c>
    </row>
    <row r="1513" spans="1:30" ht="15" hidden="1" customHeight="1" x14ac:dyDescent="0.25">
      <c r="A1513" s="31">
        <v>12299</v>
      </c>
      <c r="B1513" s="17" t="s">
        <v>47</v>
      </c>
      <c r="C1513" s="17" t="str">
        <f>IFERROR(INDEX(Cadastro!$C$5:$C$243,$AB1513),"NÃO INFORMADO")</f>
        <v>INS</v>
      </c>
      <c r="D1513" s="17" t="str">
        <f>IFERROR(INDEX(Cadastro!$D$5:$D$243,$AB1513),"")</f>
        <v>Férias</v>
      </c>
      <c r="E1513" s="17" t="str">
        <f>IFERROR(INDEX(Cadastro!$G$5:$G$243,$AB1513),"")</f>
        <v>Férias</v>
      </c>
      <c r="F1513" s="29">
        <v>46327</v>
      </c>
      <c r="G1513" s="32" t="str">
        <f t="shared" si="138"/>
        <v>dom</v>
      </c>
      <c r="H1513" s="31" t="str">
        <f>IF($L1513=0,"",_xlfn.MINIFS(Dados!$Q:$Q,Dados!$A:$A,$A1513,Dados!$S:$S,$F1513))</f>
        <v/>
      </c>
      <c r="I1513" s="31" t="str">
        <f>IF($H1513="","",_xlfn.MAXIFS(Dados!$R:$R,Dados!$A:$A,$A1513,Dados!$S:$S,$F1513))</f>
        <v/>
      </c>
      <c r="J1513" s="32" t="str">
        <f>IF($D1513&lt;&gt;"Folguista","",IFERROR(INDEX(Parâmetros!$D$52:$G$52,1,MIN(4,MAX(1,$W1513))),""))</f>
        <v/>
      </c>
      <c r="K1513" s="32" t="str">
        <f>IF(OR($AC1513&lt;&gt;"",$Y1513="Folga",$Y1513="Folga trabalhada",$Y1513="Férias (cadastro)",$Y1513="Férias / afastamento",$Y1513="Indeterminado (início da série)"),"",IF(OR($D1513="6x1",$D1513="FF 6x1"),IF(OR(WEEKDAY($F1513,2)=6,WEEKDAY($F1513,2)=7),"6x1 sáb/dom","6x1"),IF($D1513="5x2","5x2",IF($H1513="",IF($D1513="Folguista",$J1513,$E1513),IF(OR($H1513&gt;=Parâmetros!$E$18,$H1513&lt;Parâmetros!$E$19),"C",IF($H1513&lt;Parâmetros!$E$20,"A","B"))))))</f>
        <v/>
      </c>
      <c r="L1513" s="30">
        <f>SUMIFS(Dados!$E:$E,Dados!$A:$A,$A1513,Dados!$S:$S,$F1513)</f>
        <v>0</v>
      </c>
      <c r="M1513" s="30" t="str">
        <f>IFERROR(INDEX(Parâmetros!$E$6:$E$11,MATCH($K1513,Parâmetros!$A$6:$A$11,0)),"")</f>
        <v/>
      </c>
      <c r="N1513" s="33" t="str">
        <f t="shared" si="139"/>
        <v/>
      </c>
      <c r="O1513" s="33">
        <f>Parâmetros!$E$13</f>
        <v>0.8</v>
      </c>
      <c r="P1513" s="32" t="str">
        <f>IF(OR($M1513="",$F1513&gt;Parâmetros!$E$14),"Não","Sim")</f>
        <v>Não</v>
      </c>
      <c r="Q1513" s="32" t="str">
        <f t="shared" si="140"/>
        <v/>
      </c>
      <c r="R1513" s="32" t="str">
        <f t="shared" si="141"/>
        <v/>
      </c>
      <c r="S1513" s="30" t="str">
        <f t="shared" si="142"/>
        <v/>
      </c>
      <c r="T1513" s="32" t="str">
        <f>IF($Q1513&lt;&gt;"Sim","",IF($N1513&gt;Parâmetros!$E$15,"Sim","Não"))</f>
        <v/>
      </c>
      <c r="U1513" s="17" t="str">
        <f t="shared" si="143"/>
        <v>Férias / afastamento</v>
      </c>
      <c r="V1513" s="17" t="str">
        <f>IF($AC1513&lt;&gt;"",IF($L1513&gt;0,"ATENÇÃO · apontou em dia de "&amp;LOWER($AC1513)&amp;" cadastrado","Exceção cadastrada · "&amp;$AC1513)&amp;IF($AD1513="",""," · "&amp;$AD1513),IF($E1513="Férias",IF($L1513&gt;0,"ATENÇÃO · apontou estando de férias no cadastro","Férias no cadastro"),IF($Y1513="Férias / afastamento","Afastamento · "&amp;($Z1513+$AA1513-1)&amp;" dias seguidos sem apontamento",IF($Y1513="Folga trabalhada","ATENÇÃO · apontou em dia de folga da escala 5x2",IF($Y1513="Folga",IF(AND($D1513="5x2",OR(WEEKDAY($F1513,2)=6,WEEKDAY($F1513,2)=7)),"Folga de fim de semana da escala 5x2",IF(AND(OR($D1513="6x1",$D1513="FF 6x1"),WEEKDAY($F1513,2)=6,FALSE()),"Folga de fim de semana · apontou no domingo anterior",IF(AND(OR($D1513="6x1",$D1513="FF 6x1"),WEEKDAY($F1513,2)=7,AND($A1513=$A1512,$L1512&gt;0)),"Folga de fim de semana · apontou no sábado",IF(AND(OR($D1513="6x1",$D1513="FF 6x1"),OR(WEEKDAY($F1513,2)=6,WEEKDAY($F1513,2)=7)),"Folga de fim de semana · sem apontamento no sábado nem no domingo","Folga prevista pelo ciclo")))),IF($Y1513="Indeterminado (início da série)","Sem histórico anterior — informe o dia do ciclo no Cadastro",IF($Y1513="Falta de registro",IF(OR(OR($D1513="6x1",$D1513="FF 6x1"),$D1513="5x2"),"FALTA DE REGISTRO · dia útil da escala "&amp;$E1513,"FALTA DE REGISTRO · dia "&amp;$W1513&amp;" de "&amp;IFERROR(INDEX(Parâmetros!$B$39:$B$48,MATCH($E1513,Parâmetros!$A$39:$A$48,0)),99)&amp;" do ciclo"),IF(OR($D1513="6x1",$D1513="FF 6x1"),IF(OR(AND(WEEKDAY($F1513,2)=6,AND($A1513=$A1514,$L1514&gt;0)),AND(WEEKDAY($F1513,2)=7,AND($A1513=$A1512,$L1512&gt;0))),"ATENÇÃO · apontou sábado e domingo no mesmo fim de semana",IF(OR(WEEKDAY($F1513,2)=6,WEEKDAY($F1513,2)=7),"Jornada de fim de semana do 6x1",IF(OR($H1513&gt;=Parâmetros!$E$20,$H1513&lt;Parâmetros!$E$19),"ATENÇÃO · 6x1 apontou fora do horário diurno","Jornada fixa do 6x1"))),IF($D1513="5x2","Jornada fixa do 5x2",IF($D1513="Folguista",IF($J1513=$K1513,"Evidência confirma sequência","DIVERGE · sequência "&amp;$J1513&amp;" × evidência "&amp;$K1513),IF($K1513=$E1513,"Evidência confirma cadastro","DIVERGE · cadastro "&amp;$E1513&amp;" × evidência "&amp;$K1513)))))))))))</f>
        <v>Férias no cadastro</v>
      </c>
      <c r="W1513" s="34">
        <f>IF(OR(OR($D1513="6x1",$D1513="FF 6x1"),$D1513="5x2"),"",IF($AB1513&lt;&gt;$AB1512,IF(IFERROR(INDEX(Cadastro!$F$5:$F$243,$AB1513),"")="",IF($L1513&gt;0,1,0),IF(IFERROR(INDEX(Cadastro!$F$5:$F$243,$AB1513),"")&lt;=IFERROR(INDEX(Parâmetros!$B$39:$B$48,MATCH($E1513,Parâmetros!$A$39:$A$48,0)),99),IFERROR(INDEX(Cadastro!$F$5:$F$243,$AB1513),""),0)),IF($L1513&gt;0,IF(N($X1512)&gt;0,1,N($W1512)+1),IF(AND($L1513=0,OR(N($W1512)&gt;=IFERROR(INDEX(Parâmetros!$B$39:$B$48,MATCH($E1513,Parâmetros!$A$39:$A$48,0)),99),AND(N($X1512)&gt;0,N($X1512)&lt;IFERROR(INDEX(Parâmetros!$C$39:$C$48,MATCH($E1513,Parâmetros!$A$39:$A$48,0)),0)))),0,N($W1512)+1))))</f>
        <v>13</v>
      </c>
      <c r="X1513" s="34">
        <f>IF(OR(OR($D1513="6x1",$D1513="FF 6x1"),$D1513="5x2"),"",IF($AB1513&lt;&gt;$AB1512,IF(IFERROR(INDEX(Cadastro!$F$5:$F$243,$AB1513),"")="",0,IF(IFERROR(INDEX(Cadastro!$F$5:$F$243,$AB1513),"")&gt;IFERROR(INDEX(Parâmetros!$B$39:$B$48,MATCH($E1513,Parâmetros!$A$39:$A$48,0)),99),IFERROR(INDEX(Cadastro!$F$5:$F$243,$AB1513),"")-IFERROR(INDEX(Parâmetros!$B$39:$B$48,MATCH($E1513,Parâmetros!$A$39:$A$48,0)),99),0)),IF(AND($L1513=0,OR(N($W1512)&gt;=IFERROR(INDEX(Parâmetros!$B$39:$B$48,MATCH($E1513,Parâmetros!$A$39:$A$48,0)),99),AND(N($X1512)&gt;0,N($X1512)&lt;IFERROR(INDEX(Parâmetros!$C$39:$C$48,MATCH($E1513,Parâmetros!$A$39:$A$48,0)),0)))),N($X1512)+1,0)))</f>
        <v>0</v>
      </c>
      <c r="Y1513" t="str">
        <f>IF($AC1513&lt;&gt;"",IF($L1513&gt;0,$AC1513&amp;" · com apontamento",$AC1513),IF($E1513="Férias",IF($L1513&gt;0,"Férias · com apontamento","Férias (cadastro)"),IF(($Z1513+$AA1513-1)&gt;Parâmetros!$E$16,"Férias / afastamento",IF(AND($D1513="5x2",OR(WEEKDAY($F1513,2)=6,WEEKDAY($F1513,2)=7)),IF($L1513&gt;0,"Folga trabalhada","Folga"),IF($L1513&gt;0,"Trabalhado",IF(OR(OR($D1513="6x1",$D1513="FF 6x1"),$D1513="5x2"),IF(AND(OR($D1513="6x1",$D1513="FF 6x1"),OR(WEEKDAY($F1513,2)=6,WEEKDAY($F1513,2)=7)),"Folga","Falta de registro"),IF(AND($AB1513&lt;&gt;$AB1512,IFERROR(INDEX(Cadastro!$F$5:$F$243,$AB1513),"")=""),"Indeterminado (início da série)",IF($X1513&gt;0,"Folga","Falta de registro"))))))))</f>
        <v>Férias (cadastro)</v>
      </c>
      <c r="Z1513" s="34">
        <f>IF(OR($L1513&gt;0,$F1513&gt;Parâmetros!$E$14),0,IF($A1513&lt;&gt;$A1512,1,N($Z1512)+1))</f>
        <v>0</v>
      </c>
      <c r="AA1513" s="34">
        <f>IF(OR($L1513&gt;0,$F1513&gt;Parâmetros!$E$14),0,IF(OR($A1513&lt;&gt;$A1514,$F1514&gt;Parâmetros!$E$14),1,N($AA1514)+1))</f>
        <v>0</v>
      </c>
      <c r="AB1513" s="31">
        <f>IFERROR(MATCH($A1513&amp;"|"&amp;TEXT(_xlfn.MAXIFS(Cadastro!$E$5:$E$243,Cadastro!$A$5:$A$243,$A1513,Cadastro!$E$5:$E$243,"&lt;="&amp;$F1513),"yyyymmdd"),Cadastro!$I$5:$I$243,0),"")</f>
        <v>188</v>
      </c>
      <c r="AC1513" t="str">
        <f>IFERROR(_xlfn.SINGLE(INDEX(Exceções!$D$5:$D$203,MATCH($A1513&amp;"|"&amp;$F1513,Exceções!$F$5:$F$203,0))),"")</f>
        <v/>
      </c>
      <c r="AD1513" t="str">
        <f>IF($AC1513="","",IFERROR(_xlfn.SINGLE(INDEX(Exceções!$E$5:$E$203,MATCH($A1513&amp;"|"&amp;$F1513,Exceções!$F$5:$F$203,0))),""))</f>
        <v/>
      </c>
    </row>
    <row r="1514" spans="1:30" ht="15" hidden="1" customHeight="1" x14ac:dyDescent="0.25">
      <c r="A1514" s="31">
        <v>12244</v>
      </c>
      <c r="B1514" s="17" t="s">
        <v>68</v>
      </c>
      <c r="C1514" s="17" t="str">
        <f>IFERROR(INDEX(Cadastro!$C$5:$C$243,$AB1514),"NÃO INFORMADO")</f>
        <v>USI</v>
      </c>
      <c r="D1514" s="17" t="str">
        <f>IFERROR(INDEX(Cadastro!$D$5:$D$243,$AB1514),"")</f>
        <v>A</v>
      </c>
      <c r="E1514" s="17" t="str">
        <f>IFERROR(INDEX(Cadastro!$G$5:$G$243,$AB1514),"")</f>
        <v>A</v>
      </c>
      <c r="F1514" s="29">
        <v>46300</v>
      </c>
      <c r="G1514" s="32" t="str">
        <f t="shared" si="138"/>
        <v>seg</v>
      </c>
      <c r="H1514" s="31">
        <f>IF($L1514=0,"",_xlfn.MINIFS(Dados!$Q:$Q,Dados!$A:$A,$A1514,Dados!$S:$S,$F1514))</f>
        <v>447</v>
      </c>
      <c r="I1514" s="31">
        <f>IF($H1514="","",_xlfn.MAXIFS(Dados!$R:$R,Dados!$A:$A,$A1514,Dados!$S:$S,$F1514))</f>
        <v>920</v>
      </c>
      <c r="J1514" s="32" t="str">
        <f>IF($D1514&lt;&gt;"Folguista","",IFERROR(INDEX(Parâmetros!$D$52:$G$52,1,MIN(4,MAX(1,$W1514))),""))</f>
        <v/>
      </c>
      <c r="K1514" s="32" t="str">
        <f>IF(OR($AC1514&lt;&gt;"",$Y1514="Folga",$Y1514="Folga trabalhada",$Y1514="Férias (cadastro)",$Y1514="Férias / afastamento",$Y1514="Indeterminado (início da série)"),"",IF(OR($D1514="6x1",$D1514="FF 6x1"),IF(OR(WEEKDAY($F1514,2)=6,WEEKDAY($F1514,2)=7),"6x1 sáb/dom","6x1"),IF($D1514="5x2","5x2",IF($H1514="",IF($D1514="Folguista",$J1514,$E1514),IF(OR($H1514&gt;=Parâmetros!$E$18,$H1514&lt;Parâmetros!$E$19),"C",IF($H1514&lt;Parâmetros!$E$20,"A","B"))))))</f>
        <v>A</v>
      </c>
      <c r="L1514" s="30">
        <f>SUMIFS(Dados!$E:$E,Dados!$A:$A,$A1514,Dados!$S:$S,$F1514)</f>
        <v>6.85</v>
      </c>
      <c r="M1514" s="30">
        <f>IFERROR(INDEX(Parâmetros!$E$6:$E$11,MATCH($K1514,Parâmetros!$A$6:$A$11,0)),"")</f>
        <v>7.58</v>
      </c>
      <c r="N1514" s="33">
        <f t="shared" si="139"/>
        <v>0.90369393139841681</v>
      </c>
      <c r="O1514" s="33">
        <f>Parâmetros!$E$13</f>
        <v>0.8</v>
      </c>
      <c r="P1514" s="32" t="str">
        <f>IF(OR($M1514="",$F1514&gt;Parâmetros!$E$14),"Não","Sim")</f>
        <v>Sim</v>
      </c>
      <c r="Q1514" s="32" t="str">
        <f t="shared" si="140"/>
        <v>Sim</v>
      </c>
      <c r="R1514" s="32" t="str">
        <f t="shared" si="141"/>
        <v>Sim</v>
      </c>
      <c r="S1514" s="30">
        <f t="shared" si="142"/>
        <v>0</v>
      </c>
      <c r="T1514" s="32" t="str">
        <f>IF($Q1514&lt;&gt;"Sim","",IF($N1514&gt;Parâmetros!$E$15,"Sim","Não"))</f>
        <v>Não</v>
      </c>
      <c r="U1514" s="17" t="str">
        <f t="shared" si="143"/>
        <v>Na meta</v>
      </c>
      <c r="V1514" s="17" t="str">
        <f>IF($AC1514&lt;&gt;"",IF($L1514&gt;0,"ATENÇÃO · apontou em dia de "&amp;LOWER($AC1514)&amp;" cadastrado","Exceção cadastrada · "&amp;$AC1514)&amp;IF($AD1514="",""," · "&amp;$AD1514),IF($E1514="Férias",IF($L1514&gt;0,"ATENÇÃO · apontou estando de férias no cadastro","Férias no cadastro"),IF($Y1514="Férias / afastamento","Afastamento · "&amp;($Z1514+$AA1514-1)&amp;" dias seguidos sem apontamento",IF($Y1514="Folga trabalhada","ATENÇÃO · apontou em dia de folga da escala 5x2",IF($Y1514="Folga",IF(AND($D1514="5x2",OR(WEEKDAY($F1514,2)=6,WEEKDAY($F1514,2)=7)),"Folga de fim de semana da escala 5x2",IF(AND(OR($D1514="6x1",$D1514="FF 6x1"),WEEKDAY($F1514,2)=6,FALSE()),"Folga de fim de semana · apontou no domingo anterior",IF(AND(OR($D1514="6x1",$D1514="FF 6x1"),WEEKDAY($F1514,2)=7,AND($A1514=$A1513,$L1513&gt;0)),"Folga de fim de semana · apontou no sábado",IF(AND(OR($D1514="6x1",$D1514="FF 6x1"),OR(WEEKDAY($F1514,2)=6,WEEKDAY($F1514,2)=7)),"Folga de fim de semana · sem apontamento no sábado nem no domingo","Folga prevista pelo ciclo")))),IF($Y1514="Indeterminado (início da série)","Sem histórico anterior — informe o dia do ciclo no Cadastro",IF($Y1514="Falta de registro",IF(OR(OR($D1514="6x1",$D1514="FF 6x1"),$D1514="5x2"),"FALTA DE REGISTRO · dia útil da escala "&amp;$E1514,"FALTA DE REGISTRO · dia "&amp;$W1514&amp;" de "&amp;IFERROR(INDEX(Parâmetros!$B$39:$B$48,MATCH($E1514,Parâmetros!$A$39:$A$48,0)),99)&amp;" do ciclo"),IF(OR($D1514="6x1",$D1514="FF 6x1"),IF(OR(AND(WEEKDAY($F1514,2)=6,AND($A1514=$A1515,$L1515&gt;0)),AND(WEEKDAY($F1514,2)=7,AND($A1514=$A1513,$L1513&gt;0))),"ATENÇÃO · apontou sábado e domingo no mesmo fim de semana",IF(OR(WEEKDAY($F1514,2)=6,WEEKDAY($F1514,2)=7),"Jornada de fim de semana do 6x1",IF(OR($H1514&gt;=Parâmetros!$E$20,$H1514&lt;Parâmetros!$E$19),"ATENÇÃO · 6x1 apontou fora do horário diurno","Jornada fixa do 6x1"))),IF($D1514="5x2","Jornada fixa do 5x2",IF($D1514="Folguista",IF($J1514=$K1514,"Evidência confirma sequência","DIVERGE · sequência "&amp;$J1514&amp;" × evidência "&amp;$K1514),IF($K1514=$E1514,"Evidência confirma cadastro","DIVERGE · cadastro "&amp;$E1514&amp;" × evidência "&amp;$K1514)))))))))))</f>
        <v>Evidência confirma cadastro</v>
      </c>
      <c r="W1514" s="34">
        <f>IF(OR(OR($D1514="6x1",$D1514="FF 6x1"),$D1514="5x2"),"",IF($AB1514&lt;&gt;$AB1513,IF(IFERROR(INDEX(Cadastro!$F$5:$F$243,$AB1514),"")="",IF($L1514&gt;0,1,0),IF(IFERROR(INDEX(Cadastro!$F$5:$F$243,$AB1514),"")&lt;=IFERROR(INDEX(Parâmetros!$B$39:$B$48,MATCH($E1514,Parâmetros!$A$39:$A$48,0)),99),IFERROR(INDEX(Cadastro!$F$5:$F$243,$AB1514),""),0)),IF($L1514&gt;0,IF(N($X1513)&gt;0,1,N($W1513)+1),IF(AND($L1514=0,OR(N($W1513)&gt;=IFERROR(INDEX(Parâmetros!$B$39:$B$48,MATCH($E1514,Parâmetros!$A$39:$A$48,0)),99),AND(N($X1513)&gt;0,N($X1513)&lt;IFERROR(INDEX(Parâmetros!$C$39:$C$48,MATCH($E1514,Parâmetros!$A$39:$A$48,0)),0)))),0,N($W1513)+1))))</f>
        <v>2</v>
      </c>
      <c r="X1514" s="34">
        <f>IF(OR(OR($D1514="6x1",$D1514="FF 6x1"),$D1514="5x2"),"",IF($AB1514&lt;&gt;$AB1513,IF(IFERROR(INDEX(Cadastro!$F$5:$F$243,$AB1514),"")="",0,IF(IFERROR(INDEX(Cadastro!$F$5:$F$243,$AB1514),"")&gt;IFERROR(INDEX(Parâmetros!$B$39:$B$48,MATCH($E1514,Parâmetros!$A$39:$A$48,0)),99),IFERROR(INDEX(Cadastro!$F$5:$F$243,$AB1514),"")-IFERROR(INDEX(Parâmetros!$B$39:$B$48,MATCH($E1514,Parâmetros!$A$39:$A$48,0)),99),0)),IF(AND($L1514=0,OR(N($W1513)&gt;=IFERROR(INDEX(Parâmetros!$B$39:$B$48,MATCH($E1514,Parâmetros!$A$39:$A$48,0)),99),AND(N($X1513)&gt;0,N($X1513)&lt;IFERROR(INDEX(Parâmetros!$C$39:$C$48,MATCH($E1514,Parâmetros!$A$39:$A$48,0)),0)))),N($X1513)+1,0)))</f>
        <v>0</v>
      </c>
      <c r="Y1514" t="str">
        <f>IF($AC1514&lt;&gt;"",IF($L1514&gt;0,$AC1514&amp;" · com apontamento",$AC1514),IF($E1514="Férias",IF($L1514&gt;0,"Férias · com apontamento","Férias (cadastro)"),IF(($Z1514+$AA1514-1)&gt;Parâmetros!$E$16,"Férias / afastamento",IF(AND($D1514="5x2",OR(WEEKDAY($F1514,2)=6,WEEKDAY($F1514,2)=7)),IF($L1514&gt;0,"Folga trabalhada","Folga"),IF($L1514&gt;0,"Trabalhado",IF(OR(OR($D1514="6x1",$D1514="FF 6x1"),$D1514="5x2"),IF(AND(OR($D1514="6x1",$D1514="FF 6x1"),OR(WEEKDAY($F1514,2)=6,WEEKDAY($F1514,2)=7)),"Folga","Falta de registro"),IF(AND($AB1514&lt;&gt;$AB1513,IFERROR(INDEX(Cadastro!$F$5:$F$243,$AB1514),"")=""),"Indeterminado (início da série)",IF($X1514&gt;0,"Folga","Falta de registro"))))))))</f>
        <v>Trabalhado</v>
      </c>
      <c r="Z1514" s="34">
        <f>IF(OR($L1514&gt;0,$F1514&gt;Parâmetros!$E$14),0,IF($A1514&lt;&gt;$A1513,1,N($Z1513)+1))</f>
        <v>0</v>
      </c>
      <c r="AA1514" s="34">
        <f>IF(OR($L1514&gt;0,$F1514&gt;Parâmetros!$E$14),0,IF(OR($A1514&lt;&gt;$A1515,$F1515&gt;Parâmetros!$E$14),1,N($AA1515)+1))</f>
        <v>0</v>
      </c>
      <c r="AB1514" s="31">
        <f>IFERROR(MATCH($A1514&amp;"|"&amp;TEXT(_xlfn.MAXIFS(Cadastro!$E$5:$E$243,Cadastro!$A$5:$A$243,$A1514,Cadastro!$E$5:$E$243,"&lt;="&amp;$F1514),"yyyymmdd"),Cadastro!$I$5:$I$243,0),"")</f>
        <v>189</v>
      </c>
      <c r="AC1514" t="str">
        <f>IFERROR(_xlfn.SINGLE(INDEX(Exceções!$D$5:$D$203,MATCH($A1514&amp;"|"&amp;$F1514,Exceções!$F$5:$F$203,0))),"")</f>
        <v/>
      </c>
      <c r="AD1514" t="str">
        <f>IF($AC1514="","",IFERROR(_xlfn.SINGLE(INDEX(Exceções!$E$5:$E$203,MATCH($A1514&amp;"|"&amp;$F1514,Exceções!$F$5:$F$203,0))),""))</f>
        <v/>
      </c>
    </row>
    <row r="1515" spans="1:30" ht="15" hidden="1" customHeight="1" x14ac:dyDescent="0.25">
      <c r="A1515" s="31">
        <v>12244</v>
      </c>
      <c r="B1515" s="17" t="s">
        <v>68</v>
      </c>
      <c r="C1515" s="17" t="str">
        <f>IFERROR(INDEX(Cadastro!$C$5:$C$243,$AB1515),"NÃO INFORMADO")</f>
        <v>USI</v>
      </c>
      <c r="D1515" s="17" t="str">
        <f>IFERROR(INDEX(Cadastro!$D$5:$D$243,$AB1515),"")</f>
        <v>A</v>
      </c>
      <c r="E1515" s="17" t="str">
        <f>IFERROR(INDEX(Cadastro!$G$5:$G$243,$AB1515),"")</f>
        <v>A</v>
      </c>
      <c r="F1515" s="29">
        <v>46301</v>
      </c>
      <c r="G1515" s="32" t="str">
        <f t="shared" si="138"/>
        <v>ter</v>
      </c>
      <c r="H1515" s="31">
        <f>IF($L1515=0,"",_xlfn.MINIFS(Dados!$Q:$Q,Dados!$A:$A,$A1515,Dados!$S:$S,$F1515))</f>
        <v>435</v>
      </c>
      <c r="I1515" s="31">
        <f>IF($H1515="","",_xlfn.MAXIFS(Dados!$R:$R,Dados!$A:$A,$A1515,Dados!$S:$S,$F1515))</f>
        <v>910</v>
      </c>
      <c r="J1515" s="32" t="str">
        <f>IF($D1515&lt;&gt;"Folguista","",IFERROR(INDEX(Parâmetros!$D$52:$G$52,1,MIN(4,MAX(1,$W1515))),""))</f>
        <v/>
      </c>
      <c r="K1515" s="32" t="str">
        <f>IF(OR($AC1515&lt;&gt;"",$Y1515="Folga",$Y1515="Folga trabalhada",$Y1515="Férias (cadastro)",$Y1515="Férias / afastamento",$Y1515="Indeterminado (início da série)"),"",IF(OR($D1515="6x1",$D1515="FF 6x1"),IF(OR(WEEKDAY($F1515,2)=6,WEEKDAY($F1515,2)=7),"6x1 sáb/dom","6x1"),IF($D1515="5x2","5x2",IF($H1515="",IF($D1515="Folguista",$J1515,$E1515),IF(OR($H1515&gt;=Parâmetros!$E$18,$H1515&lt;Parâmetros!$E$19),"C",IF($H1515&lt;Parâmetros!$E$20,"A","B"))))))</f>
        <v>A</v>
      </c>
      <c r="L1515" s="30">
        <f>SUMIFS(Dados!$E:$E,Dados!$A:$A,$A1515,Dados!$S:$S,$F1515)</f>
        <v>6.63</v>
      </c>
      <c r="M1515" s="30">
        <f>IFERROR(INDEX(Parâmetros!$E$6:$E$11,MATCH($K1515,Parâmetros!$A$6:$A$11,0)),"")</f>
        <v>7.58</v>
      </c>
      <c r="N1515" s="33">
        <f t="shared" si="139"/>
        <v>0.87467018469656987</v>
      </c>
      <c r="O1515" s="33">
        <f>Parâmetros!$E$13</f>
        <v>0.8</v>
      </c>
      <c r="P1515" s="32" t="str">
        <f>IF(OR($M1515="",$F1515&gt;Parâmetros!$E$14),"Não","Sim")</f>
        <v>Sim</v>
      </c>
      <c r="Q1515" s="32" t="str">
        <f t="shared" si="140"/>
        <v>Sim</v>
      </c>
      <c r="R1515" s="32" t="str">
        <f t="shared" si="141"/>
        <v>Sim</v>
      </c>
      <c r="S1515" s="30">
        <f t="shared" si="142"/>
        <v>0</v>
      </c>
      <c r="T1515" s="32" t="str">
        <f>IF($Q1515&lt;&gt;"Sim","",IF($N1515&gt;Parâmetros!$E$15,"Sim","Não"))</f>
        <v>Não</v>
      </c>
      <c r="U1515" s="17" t="str">
        <f t="shared" si="143"/>
        <v>Na meta</v>
      </c>
      <c r="V1515" s="17" t="str">
        <f>IF($AC1515&lt;&gt;"",IF($L1515&gt;0,"ATENÇÃO · apontou em dia de "&amp;LOWER($AC1515)&amp;" cadastrado","Exceção cadastrada · "&amp;$AC1515)&amp;IF($AD1515="",""," · "&amp;$AD1515),IF($E1515="Férias",IF($L1515&gt;0,"ATENÇÃO · apontou estando de férias no cadastro","Férias no cadastro"),IF($Y1515="Férias / afastamento","Afastamento · "&amp;($Z1515+$AA1515-1)&amp;" dias seguidos sem apontamento",IF($Y1515="Folga trabalhada","ATENÇÃO · apontou em dia de folga da escala 5x2",IF($Y1515="Folga",IF(AND($D1515="5x2",OR(WEEKDAY($F1515,2)=6,WEEKDAY($F1515,2)=7)),"Folga de fim de semana da escala 5x2",IF(AND(OR($D1515="6x1",$D1515="FF 6x1"),WEEKDAY($F1515,2)=6,FALSE()),"Folga de fim de semana · apontou no domingo anterior",IF(AND(OR($D1515="6x1",$D1515="FF 6x1"),WEEKDAY($F1515,2)=7,AND($A1515=$A1514,$L1514&gt;0)),"Folga de fim de semana · apontou no sábado",IF(AND(OR($D1515="6x1",$D1515="FF 6x1"),OR(WEEKDAY($F1515,2)=6,WEEKDAY($F1515,2)=7)),"Folga de fim de semana · sem apontamento no sábado nem no domingo","Folga prevista pelo ciclo")))),IF($Y1515="Indeterminado (início da série)","Sem histórico anterior — informe o dia do ciclo no Cadastro",IF($Y1515="Falta de registro",IF(OR(OR($D1515="6x1",$D1515="FF 6x1"),$D1515="5x2"),"FALTA DE REGISTRO · dia útil da escala "&amp;$E1515,"FALTA DE REGISTRO · dia "&amp;$W1515&amp;" de "&amp;IFERROR(INDEX(Parâmetros!$B$39:$B$48,MATCH($E1515,Parâmetros!$A$39:$A$48,0)),99)&amp;" do ciclo"),IF(OR($D1515="6x1",$D1515="FF 6x1"),IF(OR(AND(WEEKDAY($F1515,2)=6,AND($A1515=$A1516,$L1516&gt;0)),AND(WEEKDAY($F1515,2)=7,AND($A1515=$A1514,$L1514&gt;0))),"ATENÇÃO · apontou sábado e domingo no mesmo fim de semana",IF(OR(WEEKDAY($F1515,2)=6,WEEKDAY($F1515,2)=7),"Jornada de fim de semana do 6x1",IF(OR($H1515&gt;=Parâmetros!$E$20,$H1515&lt;Parâmetros!$E$19),"ATENÇÃO · 6x1 apontou fora do horário diurno","Jornada fixa do 6x1"))),IF($D1515="5x2","Jornada fixa do 5x2",IF($D1515="Folguista",IF($J1515=$K1515,"Evidência confirma sequência","DIVERGE · sequência "&amp;$J1515&amp;" × evidência "&amp;$K1515),IF($K1515=$E1515,"Evidência confirma cadastro","DIVERGE · cadastro "&amp;$E1515&amp;" × evidência "&amp;$K1515)))))))))))</f>
        <v>Evidência confirma cadastro</v>
      </c>
      <c r="W1515" s="34">
        <f>IF(OR(OR($D1515="6x1",$D1515="FF 6x1"),$D1515="5x2"),"",IF($AB1515&lt;&gt;$AB1514,IF(IFERROR(INDEX(Cadastro!$F$5:$F$243,$AB1515),"")="",IF($L1515&gt;0,1,0),IF(IFERROR(INDEX(Cadastro!$F$5:$F$243,$AB1515),"")&lt;=IFERROR(INDEX(Parâmetros!$B$39:$B$48,MATCH($E1515,Parâmetros!$A$39:$A$48,0)),99),IFERROR(INDEX(Cadastro!$F$5:$F$243,$AB1515),""),0)),IF($L1515&gt;0,IF(N($X1514)&gt;0,1,N($W1514)+1),IF(AND($L1515=0,OR(N($W1514)&gt;=IFERROR(INDEX(Parâmetros!$B$39:$B$48,MATCH($E1515,Parâmetros!$A$39:$A$48,0)),99),AND(N($X1514)&gt;0,N($X1514)&lt;IFERROR(INDEX(Parâmetros!$C$39:$C$48,MATCH($E1515,Parâmetros!$A$39:$A$48,0)),0)))),0,N($W1514)+1))))</f>
        <v>3</v>
      </c>
      <c r="X1515" s="34">
        <f>IF(OR(OR($D1515="6x1",$D1515="FF 6x1"),$D1515="5x2"),"",IF($AB1515&lt;&gt;$AB1514,IF(IFERROR(INDEX(Cadastro!$F$5:$F$243,$AB1515),"")="",0,IF(IFERROR(INDEX(Cadastro!$F$5:$F$243,$AB1515),"")&gt;IFERROR(INDEX(Parâmetros!$B$39:$B$48,MATCH($E1515,Parâmetros!$A$39:$A$48,0)),99),IFERROR(INDEX(Cadastro!$F$5:$F$243,$AB1515),"")-IFERROR(INDEX(Parâmetros!$B$39:$B$48,MATCH($E1515,Parâmetros!$A$39:$A$48,0)),99),0)),IF(AND($L1515=0,OR(N($W1514)&gt;=IFERROR(INDEX(Parâmetros!$B$39:$B$48,MATCH($E1515,Parâmetros!$A$39:$A$48,0)),99),AND(N($X1514)&gt;0,N($X1514)&lt;IFERROR(INDEX(Parâmetros!$C$39:$C$48,MATCH($E1515,Parâmetros!$A$39:$A$48,0)),0)))),N($X1514)+1,0)))</f>
        <v>0</v>
      </c>
      <c r="Y1515" t="str">
        <f>IF($AC1515&lt;&gt;"",IF($L1515&gt;0,$AC1515&amp;" · com apontamento",$AC1515),IF($E1515="Férias",IF($L1515&gt;0,"Férias · com apontamento","Férias (cadastro)"),IF(($Z1515+$AA1515-1)&gt;Parâmetros!$E$16,"Férias / afastamento",IF(AND($D1515="5x2",OR(WEEKDAY($F1515,2)=6,WEEKDAY($F1515,2)=7)),IF($L1515&gt;0,"Folga trabalhada","Folga"),IF($L1515&gt;0,"Trabalhado",IF(OR(OR($D1515="6x1",$D1515="FF 6x1"),$D1515="5x2"),IF(AND(OR($D1515="6x1",$D1515="FF 6x1"),OR(WEEKDAY($F1515,2)=6,WEEKDAY($F1515,2)=7)),"Folga","Falta de registro"),IF(AND($AB1515&lt;&gt;$AB1514,IFERROR(INDEX(Cadastro!$F$5:$F$243,$AB1515),"")=""),"Indeterminado (início da série)",IF($X1515&gt;0,"Folga","Falta de registro"))))))))</f>
        <v>Trabalhado</v>
      </c>
      <c r="Z1515" s="34">
        <f>IF(OR($L1515&gt;0,$F1515&gt;Parâmetros!$E$14),0,IF($A1515&lt;&gt;$A1514,1,N($Z1514)+1))</f>
        <v>0</v>
      </c>
      <c r="AA1515" s="34">
        <f>IF(OR($L1515&gt;0,$F1515&gt;Parâmetros!$E$14),0,IF(OR($A1515&lt;&gt;$A1516,$F1516&gt;Parâmetros!$E$14),1,N($AA1516)+1))</f>
        <v>0</v>
      </c>
      <c r="AB1515" s="31">
        <f>IFERROR(MATCH($A1515&amp;"|"&amp;TEXT(_xlfn.MAXIFS(Cadastro!$E$5:$E$243,Cadastro!$A$5:$A$243,$A1515,Cadastro!$E$5:$E$243,"&lt;="&amp;$F1515),"yyyymmdd"),Cadastro!$I$5:$I$243,0),"")</f>
        <v>189</v>
      </c>
      <c r="AC1515" t="str">
        <f>IFERROR(_xlfn.SINGLE(INDEX(Exceções!$D$5:$D$203,MATCH($A1515&amp;"|"&amp;$F1515,Exceções!$F$5:$F$203,0))),"")</f>
        <v/>
      </c>
      <c r="AD1515" t="str">
        <f>IF($AC1515="","",IFERROR(_xlfn.SINGLE(INDEX(Exceções!$E$5:$E$203,MATCH($A1515&amp;"|"&amp;$F1515,Exceções!$F$5:$F$203,0))),""))</f>
        <v/>
      </c>
    </row>
    <row r="1516" spans="1:30" ht="15" hidden="1" customHeight="1" x14ac:dyDescent="0.25">
      <c r="A1516" s="31">
        <v>12244</v>
      </c>
      <c r="B1516" s="17" t="s">
        <v>68</v>
      </c>
      <c r="C1516" s="17" t="str">
        <f>IFERROR(INDEX(Cadastro!$C$5:$C$243,$AB1516),"NÃO INFORMADO")</f>
        <v>USI</v>
      </c>
      <c r="D1516" s="17" t="str">
        <f>IFERROR(INDEX(Cadastro!$D$5:$D$243,$AB1516),"")</f>
        <v>A</v>
      </c>
      <c r="E1516" s="17" t="str">
        <f>IFERROR(INDEX(Cadastro!$G$5:$G$243,$AB1516),"")</f>
        <v>A</v>
      </c>
      <c r="F1516" s="29">
        <v>46302</v>
      </c>
      <c r="G1516" s="32" t="str">
        <f t="shared" si="138"/>
        <v>qua</v>
      </c>
      <c r="H1516" s="31">
        <f>IF($L1516=0,"",_xlfn.MINIFS(Dados!$Q:$Q,Dados!$A:$A,$A1516,Dados!$S:$S,$F1516))</f>
        <v>426</v>
      </c>
      <c r="I1516" s="31">
        <f>IF($H1516="","",_xlfn.MAXIFS(Dados!$R:$R,Dados!$A:$A,$A1516,Dados!$S:$S,$F1516))</f>
        <v>913</v>
      </c>
      <c r="J1516" s="32" t="str">
        <f>IF($D1516&lt;&gt;"Folguista","",IFERROR(INDEX(Parâmetros!$D$52:$G$52,1,MIN(4,MAX(1,$W1516))),""))</f>
        <v/>
      </c>
      <c r="K1516" s="32" t="str">
        <f>IF(OR($AC1516&lt;&gt;"",$Y1516="Folga",$Y1516="Folga trabalhada",$Y1516="Férias (cadastro)",$Y1516="Férias / afastamento",$Y1516="Indeterminado (início da série)"),"",IF(OR($D1516="6x1",$D1516="FF 6x1"),IF(OR(WEEKDAY($F1516,2)=6,WEEKDAY($F1516,2)=7),"6x1 sáb/dom","6x1"),IF($D1516="5x2","5x2",IF($H1516="",IF($D1516="Folguista",$J1516,$E1516),IF(OR($H1516&gt;=Parâmetros!$E$18,$H1516&lt;Parâmetros!$E$19),"C",IF($H1516&lt;Parâmetros!$E$20,"A","B"))))))</f>
        <v>A</v>
      </c>
      <c r="L1516" s="30">
        <f>SUMIFS(Dados!$E:$E,Dados!$A:$A,$A1516,Dados!$S:$S,$F1516)</f>
        <v>6.9499999999999993</v>
      </c>
      <c r="M1516" s="30">
        <f>IFERROR(INDEX(Parâmetros!$E$6:$E$11,MATCH($K1516,Parâmetros!$A$6:$A$11,0)),"")</f>
        <v>7.58</v>
      </c>
      <c r="N1516" s="33">
        <f t="shared" si="139"/>
        <v>0.91688654353561994</v>
      </c>
      <c r="O1516" s="33">
        <f>Parâmetros!$E$13</f>
        <v>0.8</v>
      </c>
      <c r="P1516" s="32" t="str">
        <f>IF(OR($M1516="",$F1516&gt;Parâmetros!$E$14),"Não","Sim")</f>
        <v>Sim</v>
      </c>
      <c r="Q1516" s="32" t="str">
        <f t="shared" si="140"/>
        <v>Sim</v>
      </c>
      <c r="R1516" s="32" t="str">
        <f t="shared" si="141"/>
        <v>Sim</v>
      </c>
      <c r="S1516" s="30">
        <f t="shared" si="142"/>
        <v>0</v>
      </c>
      <c r="T1516" s="32" t="str">
        <f>IF($Q1516&lt;&gt;"Sim","",IF($N1516&gt;Parâmetros!$E$15,"Sim","Não"))</f>
        <v>Não</v>
      </c>
      <c r="U1516" s="17" t="str">
        <f t="shared" si="143"/>
        <v>Na meta</v>
      </c>
      <c r="V1516" s="17" t="str">
        <f>IF($AC1516&lt;&gt;"",IF($L1516&gt;0,"ATENÇÃO · apontou em dia de "&amp;LOWER($AC1516)&amp;" cadastrado","Exceção cadastrada · "&amp;$AC1516)&amp;IF($AD1516="",""," · "&amp;$AD1516),IF($E1516="Férias",IF($L1516&gt;0,"ATENÇÃO · apontou estando de férias no cadastro","Férias no cadastro"),IF($Y1516="Férias / afastamento","Afastamento · "&amp;($Z1516+$AA1516-1)&amp;" dias seguidos sem apontamento",IF($Y1516="Folga trabalhada","ATENÇÃO · apontou em dia de folga da escala 5x2",IF($Y1516="Folga",IF(AND($D1516="5x2",OR(WEEKDAY($F1516,2)=6,WEEKDAY($F1516,2)=7)),"Folga de fim de semana da escala 5x2",IF(AND(OR($D1516="6x1",$D1516="FF 6x1"),WEEKDAY($F1516,2)=6,FALSE()),"Folga de fim de semana · apontou no domingo anterior",IF(AND(OR($D1516="6x1",$D1516="FF 6x1"),WEEKDAY($F1516,2)=7,AND($A1516=$A1515,$L1515&gt;0)),"Folga de fim de semana · apontou no sábado",IF(AND(OR($D1516="6x1",$D1516="FF 6x1"),OR(WEEKDAY($F1516,2)=6,WEEKDAY($F1516,2)=7)),"Folga de fim de semana · sem apontamento no sábado nem no domingo","Folga prevista pelo ciclo")))),IF($Y1516="Indeterminado (início da série)","Sem histórico anterior — informe o dia do ciclo no Cadastro",IF($Y1516="Falta de registro",IF(OR(OR($D1516="6x1",$D1516="FF 6x1"),$D1516="5x2"),"FALTA DE REGISTRO · dia útil da escala "&amp;$E1516,"FALTA DE REGISTRO · dia "&amp;$W1516&amp;" de "&amp;IFERROR(INDEX(Parâmetros!$B$39:$B$48,MATCH($E1516,Parâmetros!$A$39:$A$48,0)),99)&amp;" do ciclo"),IF(OR($D1516="6x1",$D1516="FF 6x1"),IF(OR(AND(WEEKDAY($F1516,2)=6,AND($A1516=$A1517,$L1517&gt;0)),AND(WEEKDAY($F1516,2)=7,AND($A1516=$A1515,$L1515&gt;0))),"ATENÇÃO · apontou sábado e domingo no mesmo fim de semana",IF(OR(WEEKDAY($F1516,2)=6,WEEKDAY($F1516,2)=7),"Jornada de fim de semana do 6x1",IF(OR($H1516&gt;=Parâmetros!$E$20,$H1516&lt;Parâmetros!$E$19),"ATENÇÃO · 6x1 apontou fora do horário diurno","Jornada fixa do 6x1"))),IF($D1516="5x2","Jornada fixa do 5x2",IF($D1516="Folguista",IF($J1516=$K1516,"Evidência confirma sequência","DIVERGE · sequência "&amp;$J1516&amp;" × evidência "&amp;$K1516),IF($K1516=$E1516,"Evidência confirma cadastro","DIVERGE · cadastro "&amp;$E1516&amp;" × evidência "&amp;$K1516)))))))))))</f>
        <v>Evidência confirma cadastro</v>
      </c>
      <c r="W1516" s="34">
        <f>IF(OR(OR($D1516="6x1",$D1516="FF 6x1"),$D1516="5x2"),"",IF($AB1516&lt;&gt;$AB1515,IF(IFERROR(INDEX(Cadastro!$F$5:$F$243,$AB1516),"")="",IF($L1516&gt;0,1,0),IF(IFERROR(INDEX(Cadastro!$F$5:$F$243,$AB1516),"")&lt;=IFERROR(INDEX(Parâmetros!$B$39:$B$48,MATCH($E1516,Parâmetros!$A$39:$A$48,0)),99),IFERROR(INDEX(Cadastro!$F$5:$F$243,$AB1516),""),0)),IF($L1516&gt;0,IF(N($X1515)&gt;0,1,N($W1515)+1),IF(AND($L1516=0,OR(N($W1515)&gt;=IFERROR(INDEX(Parâmetros!$B$39:$B$48,MATCH($E1516,Parâmetros!$A$39:$A$48,0)),99),AND(N($X1515)&gt;0,N($X1515)&lt;IFERROR(INDEX(Parâmetros!$C$39:$C$48,MATCH($E1516,Parâmetros!$A$39:$A$48,0)),0)))),0,N($W1515)+1))))</f>
        <v>4</v>
      </c>
      <c r="X1516" s="34">
        <f>IF(OR(OR($D1516="6x1",$D1516="FF 6x1"),$D1516="5x2"),"",IF($AB1516&lt;&gt;$AB1515,IF(IFERROR(INDEX(Cadastro!$F$5:$F$243,$AB1516),"")="",0,IF(IFERROR(INDEX(Cadastro!$F$5:$F$243,$AB1516),"")&gt;IFERROR(INDEX(Parâmetros!$B$39:$B$48,MATCH($E1516,Parâmetros!$A$39:$A$48,0)),99),IFERROR(INDEX(Cadastro!$F$5:$F$243,$AB1516),"")-IFERROR(INDEX(Parâmetros!$B$39:$B$48,MATCH($E1516,Parâmetros!$A$39:$A$48,0)),99),0)),IF(AND($L1516=0,OR(N($W1515)&gt;=IFERROR(INDEX(Parâmetros!$B$39:$B$48,MATCH($E1516,Parâmetros!$A$39:$A$48,0)),99),AND(N($X1515)&gt;0,N($X1515)&lt;IFERROR(INDEX(Parâmetros!$C$39:$C$48,MATCH($E1516,Parâmetros!$A$39:$A$48,0)),0)))),N($X1515)+1,0)))</f>
        <v>0</v>
      </c>
      <c r="Y1516" t="str">
        <f>IF($AC1516&lt;&gt;"",IF($L1516&gt;0,$AC1516&amp;" · com apontamento",$AC1516),IF($E1516="Férias",IF($L1516&gt;0,"Férias · com apontamento","Férias (cadastro)"),IF(($Z1516+$AA1516-1)&gt;Parâmetros!$E$16,"Férias / afastamento",IF(AND($D1516="5x2",OR(WEEKDAY($F1516,2)=6,WEEKDAY($F1516,2)=7)),IF($L1516&gt;0,"Folga trabalhada","Folga"),IF($L1516&gt;0,"Trabalhado",IF(OR(OR($D1516="6x1",$D1516="FF 6x1"),$D1516="5x2"),IF(AND(OR($D1516="6x1",$D1516="FF 6x1"),OR(WEEKDAY($F1516,2)=6,WEEKDAY($F1516,2)=7)),"Folga","Falta de registro"),IF(AND($AB1516&lt;&gt;$AB1515,IFERROR(INDEX(Cadastro!$F$5:$F$243,$AB1516),"")=""),"Indeterminado (início da série)",IF($X1516&gt;0,"Folga","Falta de registro"))))))))</f>
        <v>Trabalhado</v>
      </c>
      <c r="Z1516" s="34">
        <f>IF(OR($L1516&gt;0,$F1516&gt;Parâmetros!$E$14),0,IF($A1516&lt;&gt;$A1515,1,N($Z1515)+1))</f>
        <v>0</v>
      </c>
      <c r="AA1516" s="34">
        <f>IF(OR($L1516&gt;0,$F1516&gt;Parâmetros!$E$14),0,IF(OR($A1516&lt;&gt;$A1517,$F1517&gt;Parâmetros!$E$14),1,N($AA1517)+1))</f>
        <v>0</v>
      </c>
      <c r="AB1516" s="31">
        <f>IFERROR(MATCH($A1516&amp;"|"&amp;TEXT(_xlfn.MAXIFS(Cadastro!$E$5:$E$243,Cadastro!$A$5:$A$243,$A1516,Cadastro!$E$5:$E$243,"&lt;="&amp;$F1516),"yyyymmdd"),Cadastro!$I$5:$I$243,0),"")</f>
        <v>189</v>
      </c>
      <c r="AC1516" t="str">
        <f>IFERROR(_xlfn.SINGLE(INDEX(Exceções!$D$5:$D$203,MATCH($A1516&amp;"|"&amp;$F1516,Exceções!$F$5:$F$203,0))),"")</f>
        <v/>
      </c>
      <c r="AD1516" t="str">
        <f>IF($AC1516="","",IFERROR(_xlfn.SINGLE(INDEX(Exceções!$E$5:$E$203,MATCH($A1516&amp;"|"&amp;$F1516,Exceções!$F$5:$F$203,0))),""))</f>
        <v/>
      </c>
    </row>
    <row r="1517" spans="1:30" ht="15" hidden="1" customHeight="1" x14ac:dyDescent="0.25">
      <c r="A1517" s="31">
        <v>12244</v>
      </c>
      <c r="B1517" s="17" t="s">
        <v>68</v>
      </c>
      <c r="C1517" s="17" t="str">
        <f>IFERROR(INDEX(Cadastro!$C$5:$C$243,$AB1517),"NÃO INFORMADO")</f>
        <v>USI</v>
      </c>
      <c r="D1517" s="17" t="str">
        <f>IFERROR(INDEX(Cadastro!$D$5:$D$243,$AB1517),"")</f>
        <v>A</v>
      </c>
      <c r="E1517" s="17" t="str">
        <f>IFERROR(INDEX(Cadastro!$G$5:$G$243,$AB1517),"")</f>
        <v>A</v>
      </c>
      <c r="F1517" s="29">
        <v>46303</v>
      </c>
      <c r="G1517" s="32" t="str">
        <f t="shared" si="138"/>
        <v>qui</v>
      </c>
      <c r="H1517" s="31">
        <f>IF($L1517=0,"",_xlfn.MINIFS(Dados!$Q:$Q,Dados!$A:$A,$A1517,Dados!$S:$S,$F1517))</f>
        <v>425</v>
      </c>
      <c r="I1517" s="31">
        <f>IF($H1517="","",_xlfn.MAXIFS(Dados!$R:$R,Dados!$A:$A,$A1517,Dados!$S:$S,$F1517))</f>
        <v>915</v>
      </c>
      <c r="J1517" s="32" t="str">
        <f>IF($D1517&lt;&gt;"Folguista","",IFERROR(INDEX(Parâmetros!$D$52:$G$52,1,MIN(4,MAX(1,$W1517))),""))</f>
        <v/>
      </c>
      <c r="K1517" s="32" t="str">
        <f>IF(OR($AC1517&lt;&gt;"",$Y1517="Folga",$Y1517="Folga trabalhada",$Y1517="Férias (cadastro)",$Y1517="Férias / afastamento",$Y1517="Indeterminado (início da série)"),"",IF(OR($D1517="6x1",$D1517="FF 6x1"),IF(OR(WEEKDAY($F1517,2)=6,WEEKDAY($F1517,2)=7),"6x1 sáb/dom","6x1"),IF($D1517="5x2","5x2",IF($H1517="",IF($D1517="Folguista",$J1517,$E1517),IF(OR($H1517&gt;=Parâmetros!$E$18,$H1517&lt;Parâmetros!$E$19),"C",IF($H1517&lt;Parâmetros!$E$20,"A","B"))))))</f>
        <v>A</v>
      </c>
      <c r="L1517" s="30">
        <f>SUMIFS(Dados!$E:$E,Dados!$A:$A,$A1517,Dados!$S:$S,$F1517)</f>
        <v>7.09</v>
      </c>
      <c r="M1517" s="30">
        <f>IFERROR(INDEX(Parâmetros!$E$6:$E$11,MATCH($K1517,Parâmetros!$A$6:$A$11,0)),"")</f>
        <v>7.58</v>
      </c>
      <c r="N1517" s="33">
        <f t="shared" si="139"/>
        <v>0.93535620052770441</v>
      </c>
      <c r="O1517" s="33">
        <f>Parâmetros!$E$13</f>
        <v>0.8</v>
      </c>
      <c r="P1517" s="32" t="str">
        <f>IF(OR($M1517="",$F1517&gt;Parâmetros!$E$14),"Não","Sim")</f>
        <v>Sim</v>
      </c>
      <c r="Q1517" s="32" t="str">
        <f t="shared" si="140"/>
        <v>Sim</v>
      </c>
      <c r="R1517" s="32" t="str">
        <f t="shared" si="141"/>
        <v>Sim</v>
      </c>
      <c r="S1517" s="30">
        <f t="shared" si="142"/>
        <v>0</v>
      </c>
      <c r="T1517" s="32" t="str">
        <f>IF($Q1517&lt;&gt;"Sim","",IF($N1517&gt;Parâmetros!$E$15,"Sim","Não"))</f>
        <v>Não</v>
      </c>
      <c r="U1517" s="17" t="str">
        <f t="shared" si="143"/>
        <v>Na meta</v>
      </c>
      <c r="V1517" s="17" t="str">
        <f>IF($AC1517&lt;&gt;"",IF($L1517&gt;0,"ATENÇÃO · apontou em dia de "&amp;LOWER($AC1517)&amp;" cadastrado","Exceção cadastrada · "&amp;$AC1517)&amp;IF($AD1517="",""," · "&amp;$AD1517),IF($E1517="Férias",IF($L1517&gt;0,"ATENÇÃO · apontou estando de férias no cadastro","Férias no cadastro"),IF($Y1517="Férias / afastamento","Afastamento · "&amp;($Z1517+$AA1517-1)&amp;" dias seguidos sem apontamento",IF($Y1517="Folga trabalhada","ATENÇÃO · apontou em dia de folga da escala 5x2",IF($Y1517="Folga",IF(AND($D1517="5x2",OR(WEEKDAY($F1517,2)=6,WEEKDAY($F1517,2)=7)),"Folga de fim de semana da escala 5x2",IF(AND(OR($D1517="6x1",$D1517="FF 6x1"),WEEKDAY($F1517,2)=6,FALSE()),"Folga de fim de semana · apontou no domingo anterior",IF(AND(OR($D1517="6x1",$D1517="FF 6x1"),WEEKDAY($F1517,2)=7,AND($A1517=$A1516,$L1516&gt;0)),"Folga de fim de semana · apontou no sábado",IF(AND(OR($D1517="6x1",$D1517="FF 6x1"),OR(WEEKDAY($F1517,2)=6,WEEKDAY($F1517,2)=7)),"Folga de fim de semana · sem apontamento no sábado nem no domingo","Folga prevista pelo ciclo")))),IF($Y1517="Indeterminado (início da série)","Sem histórico anterior — informe o dia do ciclo no Cadastro",IF($Y1517="Falta de registro",IF(OR(OR($D1517="6x1",$D1517="FF 6x1"),$D1517="5x2"),"FALTA DE REGISTRO · dia útil da escala "&amp;$E1517,"FALTA DE REGISTRO · dia "&amp;$W1517&amp;" de "&amp;IFERROR(INDEX(Parâmetros!$B$39:$B$48,MATCH($E1517,Parâmetros!$A$39:$A$48,0)),99)&amp;" do ciclo"),IF(OR($D1517="6x1",$D1517="FF 6x1"),IF(OR(AND(WEEKDAY($F1517,2)=6,AND($A1517=$A1518,$L1518&gt;0)),AND(WEEKDAY($F1517,2)=7,AND($A1517=$A1516,$L1516&gt;0))),"ATENÇÃO · apontou sábado e domingo no mesmo fim de semana",IF(OR(WEEKDAY($F1517,2)=6,WEEKDAY($F1517,2)=7),"Jornada de fim de semana do 6x1",IF(OR($H1517&gt;=Parâmetros!$E$20,$H1517&lt;Parâmetros!$E$19),"ATENÇÃO · 6x1 apontou fora do horário diurno","Jornada fixa do 6x1"))),IF($D1517="5x2","Jornada fixa do 5x2",IF($D1517="Folguista",IF($J1517=$K1517,"Evidência confirma sequência","DIVERGE · sequência "&amp;$J1517&amp;" × evidência "&amp;$K1517),IF($K1517=$E1517,"Evidência confirma cadastro","DIVERGE · cadastro "&amp;$E1517&amp;" × evidência "&amp;$K1517)))))))))))</f>
        <v>Evidência confirma cadastro</v>
      </c>
      <c r="W1517" s="34">
        <f>IF(OR(OR($D1517="6x1",$D1517="FF 6x1"),$D1517="5x2"),"",IF($AB1517&lt;&gt;$AB1516,IF(IFERROR(INDEX(Cadastro!$F$5:$F$243,$AB1517),"")="",IF($L1517&gt;0,1,0),IF(IFERROR(INDEX(Cadastro!$F$5:$F$243,$AB1517),"")&lt;=IFERROR(INDEX(Parâmetros!$B$39:$B$48,MATCH($E1517,Parâmetros!$A$39:$A$48,0)),99),IFERROR(INDEX(Cadastro!$F$5:$F$243,$AB1517),""),0)),IF($L1517&gt;0,IF(N($X1516)&gt;0,1,N($W1516)+1),IF(AND($L1517=0,OR(N($W1516)&gt;=IFERROR(INDEX(Parâmetros!$B$39:$B$48,MATCH($E1517,Parâmetros!$A$39:$A$48,0)),99),AND(N($X1516)&gt;0,N($X1516)&lt;IFERROR(INDEX(Parâmetros!$C$39:$C$48,MATCH($E1517,Parâmetros!$A$39:$A$48,0)),0)))),0,N($W1516)+1))))</f>
        <v>5</v>
      </c>
      <c r="X1517" s="34">
        <f>IF(OR(OR($D1517="6x1",$D1517="FF 6x1"),$D1517="5x2"),"",IF($AB1517&lt;&gt;$AB1516,IF(IFERROR(INDEX(Cadastro!$F$5:$F$243,$AB1517),"")="",0,IF(IFERROR(INDEX(Cadastro!$F$5:$F$243,$AB1517),"")&gt;IFERROR(INDEX(Parâmetros!$B$39:$B$48,MATCH($E1517,Parâmetros!$A$39:$A$48,0)),99),IFERROR(INDEX(Cadastro!$F$5:$F$243,$AB1517),"")-IFERROR(INDEX(Parâmetros!$B$39:$B$48,MATCH($E1517,Parâmetros!$A$39:$A$48,0)),99),0)),IF(AND($L1517=0,OR(N($W1516)&gt;=IFERROR(INDEX(Parâmetros!$B$39:$B$48,MATCH($E1517,Parâmetros!$A$39:$A$48,0)),99),AND(N($X1516)&gt;0,N($X1516)&lt;IFERROR(INDEX(Parâmetros!$C$39:$C$48,MATCH($E1517,Parâmetros!$A$39:$A$48,0)),0)))),N($X1516)+1,0)))</f>
        <v>0</v>
      </c>
      <c r="Y1517" t="str">
        <f>IF($AC1517&lt;&gt;"",IF($L1517&gt;0,$AC1517&amp;" · com apontamento",$AC1517),IF($E1517="Férias",IF($L1517&gt;0,"Férias · com apontamento","Férias (cadastro)"),IF(($Z1517+$AA1517-1)&gt;Parâmetros!$E$16,"Férias / afastamento",IF(AND($D1517="5x2",OR(WEEKDAY($F1517,2)=6,WEEKDAY($F1517,2)=7)),IF($L1517&gt;0,"Folga trabalhada","Folga"),IF($L1517&gt;0,"Trabalhado",IF(OR(OR($D1517="6x1",$D1517="FF 6x1"),$D1517="5x2"),IF(AND(OR($D1517="6x1",$D1517="FF 6x1"),OR(WEEKDAY($F1517,2)=6,WEEKDAY($F1517,2)=7)),"Folga","Falta de registro"),IF(AND($AB1517&lt;&gt;$AB1516,IFERROR(INDEX(Cadastro!$F$5:$F$243,$AB1517),"")=""),"Indeterminado (início da série)",IF($X1517&gt;0,"Folga","Falta de registro"))))))))</f>
        <v>Trabalhado</v>
      </c>
      <c r="Z1517" s="34">
        <f>IF(OR($L1517&gt;0,$F1517&gt;Parâmetros!$E$14),0,IF($A1517&lt;&gt;$A1516,1,N($Z1516)+1))</f>
        <v>0</v>
      </c>
      <c r="AA1517" s="34">
        <f>IF(OR($L1517&gt;0,$F1517&gt;Parâmetros!$E$14),0,IF(OR($A1517&lt;&gt;$A1518,$F1518&gt;Parâmetros!$E$14),1,N($AA1518)+1))</f>
        <v>0</v>
      </c>
      <c r="AB1517" s="31">
        <f>IFERROR(MATCH($A1517&amp;"|"&amp;TEXT(_xlfn.MAXIFS(Cadastro!$E$5:$E$243,Cadastro!$A$5:$A$243,$A1517,Cadastro!$E$5:$E$243,"&lt;="&amp;$F1517),"yyyymmdd"),Cadastro!$I$5:$I$243,0),"")</f>
        <v>189</v>
      </c>
      <c r="AC1517" t="str">
        <f>IFERROR(_xlfn.SINGLE(INDEX(Exceções!$D$5:$D$203,MATCH($A1517&amp;"|"&amp;$F1517,Exceções!$F$5:$F$203,0))),"")</f>
        <v/>
      </c>
      <c r="AD1517" t="str">
        <f>IF($AC1517="","",IFERROR(_xlfn.SINGLE(INDEX(Exceções!$E$5:$E$203,MATCH($A1517&amp;"|"&amp;$F1517,Exceções!$F$5:$F$203,0))),""))</f>
        <v/>
      </c>
    </row>
    <row r="1518" spans="1:30" ht="15" hidden="1" customHeight="1" x14ac:dyDescent="0.25">
      <c r="A1518" s="31">
        <v>12244</v>
      </c>
      <c r="B1518" s="17" t="s">
        <v>68</v>
      </c>
      <c r="C1518" s="17" t="str">
        <f>IFERROR(INDEX(Cadastro!$C$5:$C$243,$AB1518),"NÃO INFORMADO")</f>
        <v>USI</v>
      </c>
      <c r="D1518" s="17" t="str">
        <f>IFERROR(INDEX(Cadastro!$D$5:$D$243,$AB1518),"")</f>
        <v>A</v>
      </c>
      <c r="E1518" s="17" t="str">
        <f>IFERROR(INDEX(Cadastro!$G$5:$G$243,$AB1518),"")</f>
        <v>A</v>
      </c>
      <c r="F1518" s="29">
        <v>46304</v>
      </c>
      <c r="G1518" s="32" t="str">
        <f t="shared" si="138"/>
        <v>sex</v>
      </c>
      <c r="H1518" s="31" t="str">
        <f>IF($L1518=0,"",_xlfn.MINIFS(Dados!$Q:$Q,Dados!$A:$A,$A1518,Dados!$S:$S,$F1518))</f>
        <v/>
      </c>
      <c r="I1518" s="31" t="str">
        <f>IF($H1518="","",_xlfn.MAXIFS(Dados!$R:$R,Dados!$A:$A,$A1518,Dados!$S:$S,$F1518))</f>
        <v/>
      </c>
      <c r="J1518" s="32" t="str">
        <f>IF($D1518&lt;&gt;"Folguista","",IFERROR(INDEX(Parâmetros!$D$52:$G$52,1,MIN(4,MAX(1,$W1518))),""))</f>
        <v/>
      </c>
      <c r="K1518" s="32" t="str">
        <f>IF(OR($AC1518&lt;&gt;"",$Y1518="Folga",$Y1518="Folga trabalhada",$Y1518="Férias (cadastro)",$Y1518="Férias / afastamento",$Y1518="Indeterminado (início da série)"),"",IF(OR($D1518="6x1",$D1518="FF 6x1"),IF(OR(WEEKDAY($F1518,2)=6,WEEKDAY($F1518,2)=7),"6x1 sáb/dom","6x1"),IF($D1518="5x2","5x2",IF($H1518="",IF($D1518="Folguista",$J1518,$E1518),IF(OR($H1518&gt;=Parâmetros!$E$18,$H1518&lt;Parâmetros!$E$19),"C",IF($H1518&lt;Parâmetros!$E$20,"A","B"))))))</f>
        <v/>
      </c>
      <c r="L1518" s="30">
        <f>SUMIFS(Dados!$E:$E,Dados!$A:$A,$A1518,Dados!$S:$S,$F1518)</f>
        <v>0</v>
      </c>
      <c r="M1518" s="30" t="str">
        <f>IFERROR(INDEX(Parâmetros!$E$6:$E$11,MATCH($K1518,Parâmetros!$A$6:$A$11,0)),"")</f>
        <v/>
      </c>
      <c r="N1518" s="33" t="str">
        <f t="shared" si="139"/>
        <v/>
      </c>
      <c r="O1518" s="33">
        <f>Parâmetros!$E$13</f>
        <v>0.8</v>
      </c>
      <c r="P1518" s="32" t="str">
        <f>IF(OR($M1518="",$F1518&gt;Parâmetros!$E$14),"Não","Sim")</f>
        <v>Não</v>
      </c>
      <c r="Q1518" s="32" t="str">
        <f t="shared" si="140"/>
        <v/>
      </c>
      <c r="R1518" s="32" t="str">
        <f t="shared" si="141"/>
        <v/>
      </c>
      <c r="S1518" s="30" t="str">
        <f t="shared" si="142"/>
        <v/>
      </c>
      <c r="T1518" s="32" t="str">
        <f>IF($Q1518&lt;&gt;"Sim","",IF($N1518&gt;Parâmetros!$E$15,"Sim","Não"))</f>
        <v/>
      </c>
      <c r="U1518" s="17" t="str">
        <f t="shared" si="143"/>
        <v>Folga</v>
      </c>
      <c r="V1518" s="17" t="str">
        <f>IF($AC1518&lt;&gt;"",IF($L1518&gt;0,"ATENÇÃO · apontou em dia de "&amp;LOWER($AC1518)&amp;" cadastrado","Exceção cadastrada · "&amp;$AC1518)&amp;IF($AD1518="",""," · "&amp;$AD1518),IF($E1518="Férias",IF($L1518&gt;0,"ATENÇÃO · apontou estando de férias no cadastro","Férias no cadastro"),IF($Y1518="Férias / afastamento","Afastamento · "&amp;($Z1518+$AA1518-1)&amp;" dias seguidos sem apontamento",IF($Y1518="Folga trabalhada","ATENÇÃO · apontou em dia de folga da escala 5x2",IF($Y1518="Folga",IF(AND($D1518="5x2",OR(WEEKDAY($F1518,2)=6,WEEKDAY($F1518,2)=7)),"Folga de fim de semana da escala 5x2",IF(AND(OR($D1518="6x1",$D1518="FF 6x1"),WEEKDAY($F1518,2)=6,FALSE()),"Folga de fim de semana · apontou no domingo anterior",IF(AND(OR($D1518="6x1",$D1518="FF 6x1"),WEEKDAY($F1518,2)=7,AND($A1518=$A1517,$L1517&gt;0)),"Folga de fim de semana · apontou no sábado",IF(AND(OR($D1518="6x1",$D1518="FF 6x1"),OR(WEEKDAY($F1518,2)=6,WEEKDAY($F1518,2)=7)),"Folga de fim de semana · sem apontamento no sábado nem no domingo","Folga prevista pelo ciclo")))),IF($Y1518="Indeterminado (início da série)","Sem histórico anterior — informe o dia do ciclo no Cadastro",IF($Y1518="Falta de registro",IF(OR(OR($D1518="6x1",$D1518="FF 6x1"),$D1518="5x2"),"FALTA DE REGISTRO · dia útil da escala "&amp;$E1518,"FALTA DE REGISTRO · dia "&amp;$W1518&amp;" de "&amp;IFERROR(INDEX(Parâmetros!$B$39:$B$48,MATCH($E1518,Parâmetros!$A$39:$A$48,0)),99)&amp;" do ciclo"),IF(OR($D1518="6x1",$D1518="FF 6x1"),IF(OR(AND(WEEKDAY($F1518,2)=6,AND($A1518=$A1519,$L1519&gt;0)),AND(WEEKDAY($F1518,2)=7,AND($A1518=$A1517,$L1517&gt;0))),"ATENÇÃO · apontou sábado e domingo no mesmo fim de semana",IF(OR(WEEKDAY($F1518,2)=6,WEEKDAY($F1518,2)=7),"Jornada de fim de semana do 6x1",IF(OR($H1518&gt;=Parâmetros!$E$20,$H1518&lt;Parâmetros!$E$19),"ATENÇÃO · 6x1 apontou fora do horário diurno","Jornada fixa do 6x1"))),IF($D1518="5x2","Jornada fixa do 5x2",IF($D1518="Folguista",IF($J1518=$K1518,"Evidência confirma sequência","DIVERGE · sequência "&amp;$J1518&amp;" × evidência "&amp;$K1518),IF($K1518=$E1518,"Evidência confirma cadastro","DIVERGE · cadastro "&amp;$E1518&amp;" × evidência "&amp;$K1518)))))))))))</f>
        <v>Folga prevista pelo ciclo</v>
      </c>
      <c r="W1518" s="34">
        <f>IF(OR(OR($D1518="6x1",$D1518="FF 6x1"),$D1518="5x2"),"",IF($AB1518&lt;&gt;$AB1517,IF(IFERROR(INDEX(Cadastro!$F$5:$F$243,$AB1518),"")="",IF($L1518&gt;0,1,0),IF(IFERROR(INDEX(Cadastro!$F$5:$F$243,$AB1518),"")&lt;=IFERROR(INDEX(Parâmetros!$B$39:$B$48,MATCH($E1518,Parâmetros!$A$39:$A$48,0)),99),IFERROR(INDEX(Cadastro!$F$5:$F$243,$AB1518),""),0)),IF($L1518&gt;0,IF(N($X1517)&gt;0,1,N($W1517)+1),IF(AND($L1518=0,OR(N($W1517)&gt;=IFERROR(INDEX(Parâmetros!$B$39:$B$48,MATCH($E1518,Parâmetros!$A$39:$A$48,0)),99),AND(N($X1517)&gt;0,N($X1517)&lt;IFERROR(INDEX(Parâmetros!$C$39:$C$48,MATCH($E1518,Parâmetros!$A$39:$A$48,0)),0)))),0,N($W1517)+1))))</f>
        <v>0</v>
      </c>
      <c r="X1518" s="34">
        <f>IF(OR(OR($D1518="6x1",$D1518="FF 6x1"),$D1518="5x2"),"",IF($AB1518&lt;&gt;$AB1517,IF(IFERROR(INDEX(Cadastro!$F$5:$F$243,$AB1518),"")="",0,IF(IFERROR(INDEX(Cadastro!$F$5:$F$243,$AB1518),"")&gt;IFERROR(INDEX(Parâmetros!$B$39:$B$48,MATCH($E1518,Parâmetros!$A$39:$A$48,0)),99),IFERROR(INDEX(Cadastro!$F$5:$F$243,$AB1518),"")-IFERROR(INDEX(Parâmetros!$B$39:$B$48,MATCH($E1518,Parâmetros!$A$39:$A$48,0)),99),0)),IF(AND($L1518=0,OR(N($W1517)&gt;=IFERROR(INDEX(Parâmetros!$B$39:$B$48,MATCH($E1518,Parâmetros!$A$39:$A$48,0)),99),AND(N($X1517)&gt;0,N($X1517)&lt;IFERROR(INDEX(Parâmetros!$C$39:$C$48,MATCH($E1518,Parâmetros!$A$39:$A$48,0)),0)))),N($X1517)+1,0)))</f>
        <v>1</v>
      </c>
      <c r="Y1518" t="str">
        <f>IF($AC1518&lt;&gt;"",IF($L1518&gt;0,$AC1518&amp;" · com apontamento",$AC1518),IF($E1518="Férias",IF($L1518&gt;0,"Férias · com apontamento","Férias (cadastro)"),IF(($Z1518+$AA1518-1)&gt;Parâmetros!$E$16,"Férias / afastamento",IF(AND($D1518="5x2",OR(WEEKDAY($F1518,2)=6,WEEKDAY($F1518,2)=7)),IF($L1518&gt;0,"Folga trabalhada","Folga"),IF($L1518&gt;0,"Trabalhado",IF(OR(OR($D1518="6x1",$D1518="FF 6x1"),$D1518="5x2"),IF(AND(OR($D1518="6x1",$D1518="FF 6x1"),OR(WEEKDAY($F1518,2)=6,WEEKDAY($F1518,2)=7)),"Folga","Falta de registro"),IF(AND($AB1518&lt;&gt;$AB1517,IFERROR(INDEX(Cadastro!$F$5:$F$243,$AB1518),"")=""),"Indeterminado (início da série)",IF($X1518&gt;0,"Folga","Falta de registro"))))))))</f>
        <v>Folga</v>
      </c>
      <c r="Z1518" s="34">
        <f>IF(OR($L1518&gt;0,$F1518&gt;Parâmetros!$E$14),0,IF($A1518&lt;&gt;$A1517,1,N($Z1517)+1))</f>
        <v>1</v>
      </c>
      <c r="AA1518" s="34">
        <f>IF(OR($L1518&gt;0,$F1518&gt;Parâmetros!$E$14),0,IF(OR($A1518&lt;&gt;$A1519,$F1519&gt;Parâmetros!$E$14),1,N($AA1519)+1))</f>
        <v>1</v>
      </c>
      <c r="AB1518" s="31">
        <f>IFERROR(MATCH($A1518&amp;"|"&amp;TEXT(_xlfn.MAXIFS(Cadastro!$E$5:$E$243,Cadastro!$A$5:$A$243,$A1518,Cadastro!$E$5:$E$243,"&lt;="&amp;$F1518),"yyyymmdd"),Cadastro!$I$5:$I$243,0),"")</f>
        <v>189</v>
      </c>
      <c r="AC1518" t="str">
        <f>IFERROR(_xlfn.SINGLE(INDEX(Exceções!$D$5:$D$203,MATCH($A1518&amp;"|"&amp;$F1518,Exceções!$F$5:$F$203,0))),"")</f>
        <v/>
      </c>
      <c r="AD1518" t="str">
        <f>IF($AC1518="","",IFERROR(_xlfn.SINGLE(INDEX(Exceções!$E$5:$E$203,MATCH($A1518&amp;"|"&amp;$F1518,Exceções!$F$5:$F$203,0))),""))</f>
        <v/>
      </c>
    </row>
    <row r="1519" spans="1:30" ht="15" hidden="1" customHeight="1" x14ac:dyDescent="0.25">
      <c r="A1519" s="31">
        <v>12244</v>
      </c>
      <c r="B1519" s="17" t="s">
        <v>68</v>
      </c>
      <c r="C1519" s="17" t="str">
        <f>IFERROR(INDEX(Cadastro!$C$5:$C$243,$AB1519),"NÃO INFORMADO")</f>
        <v>USI</v>
      </c>
      <c r="D1519" s="17" t="str">
        <f>IFERROR(INDEX(Cadastro!$D$5:$D$243,$AB1519),"")</f>
        <v>A</v>
      </c>
      <c r="E1519" s="17" t="str">
        <f>IFERROR(INDEX(Cadastro!$G$5:$G$243,$AB1519),"")</f>
        <v>A</v>
      </c>
      <c r="F1519" s="29">
        <v>46305</v>
      </c>
      <c r="G1519" s="32" t="str">
        <f t="shared" si="138"/>
        <v>sáb</v>
      </c>
      <c r="H1519" s="31">
        <f>IF($L1519=0,"",_xlfn.MINIFS(Dados!$Q:$Q,Dados!$A:$A,$A1519,Dados!$S:$S,$F1519))</f>
        <v>430</v>
      </c>
      <c r="I1519" s="31">
        <f>IF($H1519="","",_xlfn.MAXIFS(Dados!$R:$R,Dados!$A:$A,$A1519,Dados!$S:$S,$F1519))</f>
        <v>920</v>
      </c>
      <c r="J1519" s="32" t="str">
        <f>IF($D1519&lt;&gt;"Folguista","",IFERROR(INDEX(Parâmetros!$D$52:$G$52,1,MIN(4,MAX(1,$W1519))),""))</f>
        <v/>
      </c>
      <c r="K1519" s="32" t="str">
        <f>IF(OR($AC1519&lt;&gt;"",$Y1519="Folga",$Y1519="Folga trabalhada",$Y1519="Férias (cadastro)",$Y1519="Férias / afastamento",$Y1519="Indeterminado (início da série)"),"",IF(OR($D1519="6x1",$D1519="FF 6x1"),IF(OR(WEEKDAY($F1519,2)=6,WEEKDAY($F1519,2)=7),"6x1 sáb/dom","6x1"),IF($D1519="5x2","5x2",IF($H1519="",IF($D1519="Folguista",$J1519,$E1519),IF(OR($H1519&gt;=Parâmetros!$E$18,$H1519&lt;Parâmetros!$E$19),"C",IF($H1519&lt;Parâmetros!$E$20,"A","B"))))))</f>
        <v>A</v>
      </c>
      <c r="L1519" s="30">
        <f>SUMIFS(Dados!$E:$E,Dados!$A:$A,$A1519,Dados!$S:$S,$F1519)</f>
        <v>7.0699999999999994</v>
      </c>
      <c r="M1519" s="30">
        <f>IFERROR(INDEX(Parâmetros!$E$6:$E$11,MATCH($K1519,Parâmetros!$A$6:$A$11,0)),"")</f>
        <v>7.58</v>
      </c>
      <c r="N1519" s="33">
        <f t="shared" si="139"/>
        <v>0.93271767810026374</v>
      </c>
      <c r="O1519" s="33">
        <f>Parâmetros!$E$13</f>
        <v>0.8</v>
      </c>
      <c r="P1519" s="32" t="str">
        <f>IF(OR($M1519="",$F1519&gt;Parâmetros!$E$14),"Não","Sim")</f>
        <v>Sim</v>
      </c>
      <c r="Q1519" s="32" t="str">
        <f t="shared" si="140"/>
        <v>Sim</v>
      </c>
      <c r="R1519" s="32" t="str">
        <f t="shared" si="141"/>
        <v>Sim</v>
      </c>
      <c r="S1519" s="30">
        <f t="shared" si="142"/>
        <v>0</v>
      </c>
      <c r="T1519" s="32" t="str">
        <f>IF($Q1519&lt;&gt;"Sim","",IF($N1519&gt;Parâmetros!$E$15,"Sim","Não"))</f>
        <v>Não</v>
      </c>
      <c r="U1519" s="17" t="str">
        <f t="shared" si="143"/>
        <v>Na meta</v>
      </c>
      <c r="V1519" s="17" t="str">
        <f>IF($AC1519&lt;&gt;"",IF($L1519&gt;0,"ATENÇÃO · apontou em dia de "&amp;LOWER($AC1519)&amp;" cadastrado","Exceção cadastrada · "&amp;$AC1519)&amp;IF($AD1519="",""," · "&amp;$AD1519),IF($E1519="Férias",IF($L1519&gt;0,"ATENÇÃO · apontou estando de férias no cadastro","Férias no cadastro"),IF($Y1519="Férias / afastamento","Afastamento · "&amp;($Z1519+$AA1519-1)&amp;" dias seguidos sem apontamento",IF($Y1519="Folga trabalhada","ATENÇÃO · apontou em dia de folga da escala 5x2",IF($Y1519="Folga",IF(AND($D1519="5x2",OR(WEEKDAY($F1519,2)=6,WEEKDAY($F1519,2)=7)),"Folga de fim de semana da escala 5x2",IF(AND(OR($D1519="6x1",$D1519="FF 6x1"),WEEKDAY($F1519,2)=6,FALSE()),"Folga de fim de semana · apontou no domingo anterior",IF(AND(OR($D1519="6x1",$D1519="FF 6x1"),WEEKDAY($F1519,2)=7,AND($A1519=$A1518,$L1518&gt;0)),"Folga de fim de semana · apontou no sábado",IF(AND(OR($D1519="6x1",$D1519="FF 6x1"),OR(WEEKDAY($F1519,2)=6,WEEKDAY($F1519,2)=7)),"Folga de fim de semana · sem apontamento no sábado nem no domingo","Folga prevista pelo ciclo")))),IF($Y1519="Indeterminado (início da série)","Sem histórico anterior — informe o dia do ciclo no Cadastro",IF($Y1519="Falta de registro",IF(OR(OR($D1519="6x1",$D1519="FF 6x1"),$D1519="5x2"),"FALTA DE REGISTRO · dia útil da escala "&amp;$E1519,"FALTA DE REGISTRO · dia "&amp;$W1519&amp;" de "&amp;IFERROR(INDEX(Parâmetros!$B$39:$B$48,MATCH($E1519,Parâmetros!$A$39:$A$48,0)),99)&amp;" do ciclo"),IF(OR($D1519="6x1",$D1519="FF 6x1"),IF(OR(AND(WEEKDAY($F1519,2)=6,AND($A1519=$A1520,$L1520&gt;0)),AND(WEEKDAY($F1519,2)=7,AND($A1519=$A1518,$L1518&gt;0))),"ATENÇÃO · apontou sábado e domingo no mesmo fim de semana",IF(OR(WEEKDAY($F1519,2)=6,WEEKDAY($F1519,2)=7),"Jornada de fim de semana do 6x1",IF(OR($H1519&gt;=Parâmetros!$E$20,$H1519&lt;Parâmetros!$E$19),"ATENÇÃO · 6x1 apontou fora do horário diurno","Jornada fixa do 6x1"))),IF($D1519="5x2","Jornada fixa do 5x2",IF($D1519="Folguista",IF($J1519=$K1519,"Evidência confirma sequência","DIVERGE · sequência "&amp;$J1519&amp;" × evidência "&amp;$K1519),IF($K1519=$E1519,"Evidência confirma cadastro","DIVERGE · cadastro "&amp;$E1519&amp;" × evidência "&amp;$K1519)))))))))))</f>
        <v>Evidência confirma cadastro</v>
      </c>
      <c r="W1519" s="34">
        <f>IF(OR(OR($D1519="6x1",$D1519="FF 6x1"),$D1519="5x2"),"",IF($AB1519&lt;&gt;$AB1518,IF(IFERROR(INDEX(Cadastro!$F$5:$F$243,$AB1519),"")="",IF($L1519&gt;0,1,0),IF(IFERROR(INDEX(Cadastro!$F$5:$F$243,$AB1519),"")&lt;=IFERROR(INDEX(Parâmetros!$B$39:$B$48,MATCH($E1519,Parâmetros!$A$39:$A$48,0)),99),IFERROR(INDEX(Cadastro!$F$5:$F$243,$AB1519),""),0)),IF($L1519&gt;0,IF(N($X1518)&gt;0,1,N($W1518)+1),IF(AND($L1519=0,OR(N($W1518)&gt;=IFERROR(INDEX(Parâmetros!$B$39:$B$48,MATCH($E1519,Parâmetros!$A$39:$A$48,0)),99),AND(N($X1518)&gt;0,N($X1518)&lt;IFERROR(INDEX(Parâmetros!$C$39:$C$48,MATCH($E1519,Parâmetros!$A$39:$A$48,0)),0)))),0,N($W1518)+1))))</f>
        <v>1</v>
      </c>
      <c r="X1519" s="34">
        <f>IF(OR(OR($D1519="6x1",$D1519="FF 6x1"),$D1519="5x2"),"",IF($AB1519&lt;&gt;$AB1518,IF(IFERROR(INDEX(Cadastro!$F$5:$F$243,$AB1519),"")="",0,IF(IFERROR(INDEX(Cadastro!$F$5:$F$243,$AB1519),"")&gt;IFERROR(INDEX(Parâmetros!$B$39:$B$48,MATCH($E1519,Parâmetros!$A$39:$A$48,0)),99),IFERROR(INDEX(Cadastro!$F$5:$F$243,$AB1519),"")-IFERROR(INDEX(Parâmetros!$B$39:$B$48,MATCH($E1519,Parâmetros!$A$39:$A$48,0)),99),0)),IF(AND($L1519=0,OR(N($W1518)&gt;=IFERROR(INDEX(Parâmetros!$B$39:$B$48,MATCH($E1519,Parâmetros!$A$39:$A$48,0)),99),AND(N($X1518)&gt;0,N($X1518)&lt;IFERROR(INDEX(Parâmetros!$C$39:$C$48,MATCH($E1519,Parâmetros!$A$39:$A$48,0)),0)))),N($X1518)+1,0)))</f>
        <v>0</v>
      </c>
      <c r="Y1519" t="str">
        <f>IF($AC1519&lt;&gt;"",IF($L1519&gt;0,$AC1519&amp;" · com apontamento",$AC1519),IF($E1519="Férias",IF($L1519&gt;0,"Férias · com apontamento","Férias (cadastro)"),IF(($Z1519+$AA1519-1)&gt;Parâmetros!$E$16,"Férias / afastamento",IF(AND($D1519="5x2",OR(WEEKDAY($F1519,2)=6,WEEKDAY($F1519,2)=7)),IF($L1519&gt;0,"Folga trabalhada","Folga"),IF($L1519&gt;0,"Trabalhado",IF(OR(OR($D1519="6x1",$D1519="FF 6x1"),$D1519="5x2"),IF(AND(OR($D1519="6x1",$D1519="FF 6x1"),OR(WEEKDAY($F1519,2)=6,WEEKDAY($F1519,2)=7)),"Folga","Falta de registro"),IF(AND($AB1519&lt;&gt;$AB1518,IFERROR(INDEX(Cadastro!$F$5:$F$243,$AB1519),"")=""),"Indeterminado (início da série)",IF($X1519&gt;0,"Folga","Falta de registro"))))))))</f>
        <v>Trabalhado</v>
      </c>
      <c r="Z1519" s="34">
        <f>IF(OR($L1519&gt;0,$F1519&gt;Parâmetros!$E$14),0,IF($A1519&lt;&gt;$A1518,1,N($Z1518)+1))</f>
        <v>0</v>
      </c>
      <c r="AA1519" s="34">
        <f>IF(OR($L1519&gt;0,$F1519&gt;Parâmetros!$E$14),0,IF(OR($A1519&lt;&gt;$A1520,$F1520&gt;Parâmetros!$E$14),1,N($AA1520)+1))</f>
        <v>0</v>
      </c>
      <c r="AB1519" s="31">
        <f>IFERROR(MATCH($A1519&amp;"|"&amp;TEXT(_xlfn.MAXIFS(Cadastro!$E$5:$E$243,Cadastro!$A$5:$A$243,$A1519,Cadastro!$E$5:$E$243,"&lt;="&amp;$F1519),"yyyymmdd"),Cadastro!$I$5:$I$243,0),"")</f>
        <v>189</v>
      </c>
      <c r="AC1519" t="str">
        <f>IFERROR(_xlfn.SINGLE(INDEX(Exceções!$D$5:$D$203,MATCH($A1519&amp;"|"&amp;$F1519,Exceções!$F$5:$F$203,0))),"")</f>
        <v/>
      </c>
      <c r="AD1519" t="str">
        <f>IF($AC1519="","",IFERROR(_xlfn.SINGLE(INDEX(Exceções!$E$5:$E$203,MATCH($A1519&amp;"|"&amp;$F1519,Exceções!$F$5:$F$203,0))),""))</f>
        <v/>
      </c>
    </row>
    <row r="1520" spans="1:30" ht="15" hidden="1" customHeight="1" x14ac:dyDescent="0.25">
      <c r="A1520" s="31">
        <v>12244</v>
      </c>
      <c r="B1520" s="17" t="s">
        <v>68</v>
      </c>
      <c r="C1520" s="17" t="str">
        <f>IFERROR(INDEX(Cadastro!$C$5:$C$243,$AB1520),"NÃO INFORMADO")</f>
        <v>USI</v>
      </c>
      <c r="D1520" s="17" t="str">
        <f>IFERROR(INDEX(Cadastro!$D$5:$D$243,$AB1520),"")</f>
        <v>A</v>
      </c>
      <c r="E1520" s="17" t="str">
        <f>IFERROR(INDEX(Cadastro!$G$5:$G$243,$AB1520),"")</f>
        <v>A</v>
      </c>
      <c r="F1520" s="29">
        <v>46306</v>
      </c>
      <c r="G1520" s="32" t="str">
        <f t="shared" si="138"/>
        <v>dom</v>
      </c>
      <c r="H1520" s="31">
        <f>IF($L1520=0,"",_xlfn.MINIFS(Dados!$Q:$Q,Dados!$A:$A,$A1520,Dados!$S:$S,$F1520))</f>
        <v>425</v>
      </c>
      <c r="I1520" s="31">
        <f>IF($H1520="","",_xlfn.MAXIFS(Dados!$R:$R,Dados!$A:$A,$A1520,Dados!$S:$S,$F1520))</f>
        <v>921</v>
      </c>
      <c r="J1520" s="32" t="str">
        <f>IF($D1520&lt;&gt;"Folguista","",IFERROR(INDEX(Parâmetros!$D$52:$G$52,1,MIN(4,MAX(1,$W1520))),""))</f>
        <v/>
      </c>
      <c r="K1520" s="32" t="str">
        <f>IF(OR($AC1520&lt;&gt;"",$Y1520="Folga",$Y1520="Folga trabalhada",$Y1520="Férias (cadastro)",$Y1520="Férias / afastamento",$Y1520="Indeterminado (início da série)"),"",IF(OR($D1520="6x1",$D1520="FF 6x1"),IF(OR(WEEKDAY($F1520,2)=6,WEEKDAY($F1520,2)=7),"6x1 sáb/dom","6x1"),IF($D1520="5x2","5x2",IF($H1520="",IF($D1520="Folguista",$J1520,$E1520),IF(OR($H1520&gt;=Parâmetros!$E$18,$H1520&lt;Parâmetros!$E$19),"C",IF($H1520&lt;Parâmetros!$E$20,"A","B"))))))</f>
        <v>A</v>
      </c>
      <c r="L1520" s="30">
        <f>SUMIFS(Dados!$E:$E,Dados!$A:$A,$A1520,Dados!$S:$S,$F1520)</f>
        <v>7.27</v>
      </c>
      <c r="M1520" s="30">
        <f>IFERROR(INDEX(Parâmetros!$E$6:$E$11,MATCH($K1520,Parâmetros!$A$6:$A$11,0)),"")</f>
        <v>7.58</v>
      </c>
      <c r="N1520" s="33">
        <f t="shared" si="139"/>
        <v>0.95910290237467011</v>
      </c>
      <c r="O1520" s="33">
        <f>Parâmetros!$E$13</f>
        <v>0.8</v>
      </c>
      <c r="P1520" s="32" t="str">
        <f>IF(OR($M1520="",$F1520&gt;Parâmetros!$E$14),"Não","Sim")</f>
        <v>Sim</v>
      </c>
      <c r="Q1520" s="32" t="str">
        <f t="shared" si="140"/>
        <v>Sim</v>
      </c>
      <c r="R1520" s="32" t="str">
        <f t="shared" si="141"/>
        <v>Sim</v>
      </c>
      <c r="S1520" s="30">
        <f t="shared" si="142"/>
        <v>0</v>
      </c>
      <c r="T1520" s="32" t="str">
        <f>IF($Q1520&lt;&gt;"Sim","",IF($N1520&gt;Parâmetros!$E$15,"Sim","Não"))</f>
        <v>Não</v>
      </c>
      <c r="U1520" s="17" t="str">
        <f t="shared" si="143"/>
        <v>Na meta</v>
      </c>
      <c r="V1520" s="17" t="str">
        <f>IF($AC1520&lt;&gt;"",IF($L1520&gt;0,"ATENÇÃO · apontou em dia de "&amp;LOWER($AC1520)&amp;" cadastrado","Exceção cadastrada · "&amp;$AC1520)&amp;IF($AD1520="",""," · "&amp;$AD1520),IF($E1520="Férias",IF($L1520&gt;0,"ATENÇÃO · apontou estando de férias no cadastro","Férias no cadastro"),IF($Y1520="Férias / afastamento","Afastamento · "&amp;($Z1520+$AA1520-1)&amp;" dias seguidos sem apontamento",IF($Y1520="Folga trabalhada","ATENÇÃO · apontou em dia de folga da escala 5x2",IF($Y1520="Folga",IF(AND($D1520="5x2",OR(WEEKDAY($F1520,2)=6,WEEKDAY($F1520,2)=7)),"Folga de fim de semana da escala 5x2",IF(AND(OR($D1520="6x1",$D1520="FF 6x1"),WEEKDAY($F1520,2)=6,FALSE()),"Folga de fim de semana · apontou no domingo anterior",IF(AND(OR($D1520="6x1",$D1520="FF 6x1"),WEEKDAY($F1520,2)=7,AND($A1520=$A1519,$L1519&gt;0)),"Folga de fim de semana · apontou no sábado",IF(AND(OR($D1520="6x1",$D1520="FF 6x1"),OR(WEEKDAY($F1520,2)=6,WEEKDAY($F1520,2)=7)),"Folga de fim de semana · sem apontamento no sábado nem no domingo","Folga prevista pelo ciclo")))),IF($Y1520="Indeterminado (início da série)","Sem histórico anterior — informe o dia do ciclo no Cadastro",IF($Y1520="Falta de registro",IF(OR(OR($D1520="6x1",$D1520="FF 6x1"),$D1520="5x2"),"FALTA DE REGISTRO · dia útil da escala "&amp;$E1520,"FALTA DE REGISTRO · dia "&amp;$W1520&amp;" de "&amp;IFERROR(INDEX(Parâmetros!$B$39:$B$48,MATCH($E1520,Parâmetros!$A$39:$A$48,0)),99)&amp;" do ciclo"),IF(OR($D1520="6x1",$D1520="FF 6x1"),IF(OR(AND(WEEKDAY($F1520,2)=6,AND($A1520=$A1521,$L1521&gt;0)),AND(WEEKDAY($F1520,2)=7,AND($A1520=$A1519,$L1519&gt;0))),"ATENÇÃO · apontou sábado e domingo no mesmo fim de semana",IF(OR(WEEKDAY($F1520,2)=6,WEEKDAY($F1520,2)=7),"Jornada de fim de semana do 6x1",IF(OR($H1520&gt;=Parâmetros!$E$20,$H1520&lt;Parâmetros!$E$19),"ATENÇÃO · 6x1 apontou fora do horário diurno","Jornada fixa do 6x1"))),IF($D1520="5x2","Jornada fixa do 5x2",IF($D1520="Folguista",IF($J1520=$K1520,"Evidência confirma sequência","DIVERGE · sequência "&amp;$J1520&amp;" × evidência "&amp;$K1520),IF($K1520=$E1520,"Evidência confirma cadastro","DIVERGE · cadastro "&amp;$E1520&amp;" × evidência "&amp;$K1520)))))))))))</f>
        <v>Evidência confirma cadastro</v>
      </c>
      <c r="W1520" s="34">
        <f>IF(OR(OR($D1520="6x1",$D1520="FF 6x1"),$D1520="5x2"),"",IF($AB1520&lt;&gt;$AB1519,IF(IFERROR(INDEX(Cadastro!$F$5:$F$243,$AB1520),"")="",IF($L1520&gt;0,1,0),IF(IFERROR(INDEX(Cadastro!$F$5:$F$243,$AB1520),"")&lt;=IFERROR(INDEX(Parâmetros!$B$39:$B$48,MATCH($E1520,Parâmetros!$A$39:$A$48,0)),99),IFERROR(INDEX(Cadastro!$F$5:$F$243,$AB1520),""),0)),IF($L1520&gt;0,IF(N($X1519)&gt;0,1,N($W1519)+1),IF(AND($L1520=0,OR(N($W1519)&gt;=IFERROR(INDEX(Parâmetros!$B$39:$B$48,MATCH($E1520,Parâmetros!$A$39:$A$48,0)),99),AND(N($X1519)&gt;0,N($X1519)&lt;IFERROR(INDEX(Parâmetros!$C$39:$C$48,MATCH($E1520,Parâmetros!$A$39:$A$48,0)),0)))),0,N($W1519)+1))))</f>
        <v>2</v>
      </c>
      <c r="X1520" s="34">
        <f>IF(OR(OR($D1520="6x1",$D1520="FF 6x1"),$D1520="5x2"),"",IF($AB1520&lt;&gt;$AB1519,IF(IFERROR(INDEX(Cadastro!$F$5:$F$243,$AB1520),"")="",0,IF(IFERROR(INDEX(Cadastro!$F$5:$F$243,$AB1520),"")&gt;IFERROR(INDEX(Parâmetros!$B$39:$B$48,MATCH($E1520,Parâmetros!$A$39:$A$48,0)),99),IFERROR(INDEX(Cadastro!$F$5:$F$243,$AB1520),"")-IFERROR(INDEX(Parâmetros!$B$39:$B$48,MATCH($E1520,Parâmetros!$A$39:$A$48,0)),99),0)),IF(AND($L1520=0,OR(N($W1519)&gt;=IFERROR(INDEX(Parâmetros!$B$39:$B$48,MATCH($E1520,Parâmetros!$A$39:$A$48,0)),99),AND(N($X1519)&gt;0,N($X1519)&lt;IFERROR(INDEX(Parâmetros!$C$39:$C$48,MATCH($E1520,Parâmetros!$A$39:$A$48,0)),0)))),N($X1519)+1,0)))</f>
        <v>0</v>
      </c>
      <c r="Y1520" t="str">
        <f>IF($AC1520&lt;&gt;"",IF($L1520&gt;0,$AC1520&amp;" · com apontamento",$AC1520),IF($E1520="Férias",IF($L1520&gt;0,"Férias · com apontamento","Férias (cadastro)"),IF(($Z1520+$AA1520-1)&gt;Parâmetros!$E$16,"Férias / afastamento",IF(AND($D1520="5x2",OR(WEEKDAY($F1520,2)=6,WEEKDAY($F1520,2)=7)),IF($L1520&gt;0,"Folga trabalhada","Folga"),IF($L1520&gt;0,"Trabalhado",IF(OR(OR($D1520="6x1",$D1520="FF 6x1"),$D1520="5x2"),IF(AND(OR($D1520="6x1",$D1520="FF 6x1"),OR(WEEKDAY($F1520,2)=6,WEEKDAY($F1520,2)=7)),"Folga","Falta de registro"),IF(AND($AB1520&lt;&gt;$AB1519,IFERROR(INDEX(Cadastro!$F$5:$F$243,$AB1520),"")=""),"Indeterminado (início da série)",IF($X1520&gt;0,"Folga","Falta de registro"))))))))</f>
        <v>Trabalhado</v>
      </c>
      <c r="Z1520" s="34">
        <f>IF(OR($L1520&gt;0,$F1520&gt;Parâmetros!$E$14),0,IF($A1520&lt;&gt;$A1519,1,N($Z1519)+1))</f>
        <v>0</v>
      </c>
      <c r="AA1520" s="34">
        <f>IF(OR($L1520&gt;0,$F1520&gt;Parâmetros!$E$14),0,IF(OR($A1520&lt;&gt;$A1521,$F1521&gt;Parâmetros!$E$14),1,N($AA1521)+1))</f>
        <v>0</v>
      </c>
      <c r="AB1520" s="31">
        <f>IFERROR(MATCH($A1520&amp;"|"&amp;TEXT(_xlfn.MAXIFS(Cadastro!$E$5:$E$243,Cadastro!$A$5:$A$243,$A1520,Cadastro!$E$5:$E$243,"&lt;="&amp;$F1520),"yyyymmdd"),Cadastro!$I$5:$I$243,0),"")</f>
        <v>189</v>
      </c>
      <c r="AC1520" t="str">
        <f>IFERROR(_xlfn.SINGLE(INDEX(Exceções!$D$5:$D$203,MATCH($A1520&amp;"|"&amp;$F1520,Exceções!$F$5:$F$203,0))),"")</f>
        <v/>
      </c>
      <c r="AD1520" t="str">
        <f>IF($AC1520="","",IFERROR(_xlfn.SINGLE(INDEX(Exceções!$E$5:$E$203,MATCH($A1520&amp;"|"&amp;$F1520,Exceções!$F$5:$F$203,0))),""))</f>
        <v/>
      </c>
    </row>
    <row r="1521" spans="1:30" ht="15" hidden="1" customHeight="1" x14ac:dyDescent="0.25">
      <c r="A1521" s="31">
        <v>12244</v>
      </c>
      <c r="B1521" s="17" t="s">
        <v>68</v>
      </c>
      <c r="C1521" s="17" t="str">
        <f>IFERROR(INDEX(Cadastro!$C$5:$C$243,$AB1521),"NÃO INFORMADO")</f>
        <v>USI</v>
      </c>
      <c r="D1521" s="17" t="str">
        <f>IFERROR(INDEX(Cadastro!$D$5:$D$243,$AB1521),"")</f>
        <v>A</v>
      </c>
      <c r="E1521" s="17" t="str">
        <f>IFERROR(INDEX(Cadastro!$G$5:$G$243,$AB1521),"")</f>
        <v>A</v>
      </c>
      <c r="F1521" s="29">
        <v>46307</v>
      </c>
      <c r="G1521" s="32" t="str">
        <f t="shared" si="138"/>
        <v>seg</v>
      </c>
      <c r="H1521" s="31">
        <f>IF($L1521=0,"",_xlfn.MINIFS(Dados!$Q:$Q,Dados!$A:$A,$A1521,Dados!$S:$S,$F1521))</f>
        <v>449</v>
      </c>
      <c r="I1521" s="31">
        <f>IF($H1521="","",_xlfn.MAXIFS(Dados!$R:$R,Dados!$A:$A,$A1521,Dados!$S:$S,$F1521))</f>
        <v>870</v>
      </c>
      <c r="J1521" s="32" t="str">
        <f>IF($D1521&lt;&gt;"Folguista","",IFERROR(INDEX(Parâmetros!$D$52:$G$52,1,MIN(4,MAX(1,$W1521))),""))</f>
        <v/>
      </c>
      <c r="K1521" s="32" t="str">
        <f>IF(OR($AC1521&lt;&gt;"",$Y1521="Folga",$Y1521="Folga trabalhada",$Y1521="Férias (cadastro)",$Y1521="Férias / afastamento",$Y1521="Indeterminado (início da série)"),"",IF(OR($D1521="6x1",$D1521="FF 6x1"),IF(OR(WEEKDAY($F1521,2)=6,WEEKDAY($F1521,2)=7),"6x1 sáb/dom","6x1"),IF($D1521="5x2","5x2",IF($H1521="",IF($D1521="Folguista",$J1521,$E1521),IF(OR($H1521&gt;=Parâmetros!$E$18,$H1521&lt;Parâmetros!$E$19),"C",IF($H1521&lt;Parâmetros!$E$20,"A","B"))))))</f>
        <v>A</v>
      </c>
      <c r="L1521" s="30">
        <f>SUMIFS(Dados!$E:$E,Dados!$A:$A,$A1521,Dados!$S:$S,$F1521)</f>
        <v>6.01</v>
      </c>
      <c r="M1521" s="30">
        <f>IFERROR(INDEX(Parâmetros!$E$6:$E$11,MATCH($K1521,Parâmetros!$A$6:$A$11,0)),"")</f>
        <v>7.58</v>
      </c>
      <c r="N1521" s="33">
        <f t="shared" si="139"/>
        <v>0.7928759894459102</v>
      </c>
      <c r="O1521" s="33">
        <f>Parâmetros!$E$13</f>
        <v>0.8</v>
      </c>
      <c r="P1521" s="32" t="str">
        <f>IF(OR($M1521="",$F1521&gt;Parâmetros!$E$14),"Não","Sim")</f>
        <v>Sim</v>
      </c>
      <c r="Q1521" s="32" t="str">
        <f t="shared" si="140"/>
        <v>Sim</v>
      </c>
      <c r="R1521" s="32" t="str">
        <f t="shared" si="141"/>
        <v>Não</v>
      </c>
      <c r="S1521" s="30">
        <f t="shared" si="142"/>
        <v>5.400000000000027E-2</v>
      </c>
      <c r="T1521" s="32" t="str">
        <f>IF($Q1521&lt;&gt;"Sim","",IF($N1521&gt;Parâmetros!$E$15,"Sim","Não"))</f>
        <v>Não</v>
      </c>
      <c r="U1521" s="17" t="str">
        <f t="shared" si="143"/>
        <v>Abaixo da meta</v>
      </c>
      <c r="V1521" s="17" t="str">
        <f>IF($AC1521&lt;&gt;"",IF($L1521&gt;0,"ATENÇÃO · apontou em dia de "&amp;LOWER($AC1521)&amp;" cadastrado","Exceção cadastrada · "&amp;$AC1521)&amp;IF($AD1521="",""," · "&amp;$AD1521),IF($E1521="Férias",IF($L1521&gt;0,"ATENÇÃO · apontou estando de férias no cadastro","Férias no cadastro"),IF($Y1521="Férias / afastamento","Afastamento · "&amp;($Z1521+$AA1521-1)&amp;" dias seguidos sem apontamento",IF($Y1521="Folga trabalhada","ATENÇÃO · apontou em dia de folga da escala 5x2",IF($Y1521="Folga",IF(AND($D1521="5x2",OR(WEEKDAY($F1521,2)=6,WEEKDAY($F1521,2)=7)),"Folga de fim de semana da escala 5x2",IF(AND(OR($D1521="6x1",$D1521="FF 6x1"),WEEKDAY($F1521,2)=6,FALSE()),"Folga de fim de semana · apontou no domingo anterior",IF(AND(OR($D1521="6x1",$D1521="FF 6x1"),WEEKDAY($F1521,2)=7,AND($A1521=$A1520,$L1520&gt;0)),"Folga de fim de semana · apontou no sábado",IF(AND(OR($D1521="6x1",$D1521="FF 6x1"),OR(WEEKDAY($F1521,2)=6,WEEKDAY($F1521,2)=7)),"Folga de fim de semana · sem apontamento no sábado nem no domingo","Folga prevista pelo ciclo")))),IF($Y1521="Indeterminado (início da série)","Sem histórico anterior — informe o dia do ciclo no Cadastro",IF($Y1521="Falta de registro",IF(OR(OR($D1521="6x1",$D1521="FF 6x1"),$D1521="5x2"),"FALTA DE REGISTRO · dia útil da escala "&amp;$E1521,"FALTA DE REGISTRO · dia "&amp;$W1521&amp;" de "&amp;IFERROR(INDEX(Parâmetros!$B$39:$B$48,MATCH($E1521,Parâmetros!$A$39:$A$48,0)),99)&amp;" do ciclo"),IF(OR($D1521="6x1",$D1521="FF 6x1"),IF(OR(AND(WEEKDAY($F1521,2)=6,AND($A1521=$A1522,$L1522&gt;0)),AND(WEEKDAY($F1521,2)=7,AND($A1521=$A1520,$L1520&gt;0))),"ATENÇÃO · apontou sábado e domingo no mesmo fim de semana",IF(OR(WEEKDAY($F1521,2)=6,WEEKDAY($F1521,2)=7),"Jornada de fim de semana do 6x1",IF(OR($H1521&gt;=Parâmetros!$E$20,$H1521&lt;Parâmetros!$E$19),"ATENÇÃO · 6x1 apontou fora do horário diurno","Jornada fixa do 6x1"))),IF($D1521="5x2","Jornada fixa do 5x2",IF($D1521="Folguista",IF($J1521=$K1521,"Evidência confirma sequência","DIVERGE · sequência "&amp;$J1521&amp;" × evidência "&amp;$K1521),IF($K1521=$E1521,"Evidência confirma cadastro","DIVERGE · cadastro "&amp;$E1521&amp;" × evidência "&amp;$K1521)))))))))))</f>
        <v>Evidência confirma cadastro</v>
      </c>
      <c r="W1521" s="34">
        <f>IF(OR(OR($D1521="6x1",$D1521="FF 6x1"),$D1521="5x2"),"",IF($AB1521&lt;&gt;$AB1520,IF(IFERROR(INDEX(Cadastro!$F$5:$F$243,$AB1521),"")="",IF($L1521&gt;0,1,0),IF(IFERROR(INDEX(Cadastro!$F$5:$F$243,$AB1521),"")&lt;=IFERROR(INDEX(Parâmetros!$B$39:$B$48,MATCH($E1521,Parâmetros!$A$39:$A$48,0)),99),IFERROR(INDEX(Cadastro!$F$5:$F$243,$AB1521),""),0)),IF($L1521&gt;0,IF(N($X1520)&gt;0,1,N($W1520)+1),IF(AND($L1521=0,OR(N($W1520)&gt;=IFERROR(INDEX(Parâmetros!$B$39:$B$48,MATCH($E1521,Parâmetros!$A$39:$A$48,0)),99),AND(N($X1520)&gt;0,N($X1520)&lt;IFERROR(INDEX(Parâmetros!$C$39:$C$48,MATCH($E1521,Parâmetros!$A$39:$A$48,0)),0)))),0,N($W1520)+1))))</f>
        <v>3</v>
      </c>
      <c r="X1521" s="34">
        <f>IF(OR(OR($D1521="6x1",$D1521="FF 6x1"),$D1521="5x2"),"",IF($AB1521&lt;&gt;$AB1520,IF(IFERROR(INDEX(Cadastro!$F$5:$F$243,$AB1521),"")="",0,IF(IFERROR(INDEX(Cadastro!$F$5:$F$243,$AB1521),"")&gt;IFERROR(INDEX(Parâmetros!$B$39:$B$48,MATCH($E1521,Parâmetros!$A$39:$A$48,0)),99),IFERROR(INDEX(Cadastro!$F$5:$F$243,$AB1521),"")-IFERROR(INDEX(Parâmetros!$B$39:$B$48,MATCH($E1521,Parâmetros!$A$39:$A$48,0)),99),0)),IF(AND($L1521=0,OR(N($W1520)&gt;=IFERROR(INDEX(Parâmetros!$B$39:$B$48,MATCH($E1521,Parâmetros!$A$39:$A$48,0)),99),AND(N($X1520)&gt;0,N($X1520)&lt;IFERROR(INDEX(Parâmetros!$C$39:$C$48,MATCH($E1521,Parâmetros!$A$39:$A$48,0)),0)))),N($X1520)+1,0)))</f>
        <v>0</v>
      </c>
      <c r="Y1521" t="str">
        <f>IF($AC1521&lt;&gt;"",IF($L1521&gt;0,$AC1521&amp;" · com apontamento",$AC1521),IF($E1521="Férias",IF($L1521&gt;0,"Férias · com apontamento","Férias (cadastro)"),IF(($Z1521+$AA1521-1)&gt;Parâmetros!$E$16,"Férias / afastamento",IF(AND($D1521="5x2",OR(WEEKDAY($F1521,2)=6,WEEKDAY($F1521,2)=7)),IF($L1521&gt;0,"Folga trabalhada","Folga"),IF($L1521&gt;0,"Trabalhado",IF(OR(OR($D1521="6x1",$D1521="FF 6x1"),$D1521="5x2"),IF(AND(OR($D1521="6x1",$D1521="FF 6x1"),OR(WEEKDAY($F1521,2)=6,WEEKDAY($F1521,2)=7)),"Folga","Falta de registro"),IF(AND($AB1521&lt;&gt;$AB1520,IFERROR(INDEX(Cadastro!$F$5:$F$243,$AB1521),"")=""),"Indeterminado (início da série)",IF($X1521&gt;0,"Folga","Falta de registro"))))))))</f>
        <v>Trabalhado</v>
      </c>
      <c r="Z1521" s="34">
        <f>IF(OR($L1521&gt;0,$F1521&gt;Parâmetros!$E$14),0,IF($A1521&lt;&gt;$A1520,1,N($Z1520)+1))</f>
        <v>0</v>
      </c>
      <c r="AA1521" s="34">
        <f>IF(OR($L1521&gt;0,$F1521&gt;Parâmetros!$E$14),0,IF(OR($A1521&lt;&gt;$A1522,$F1522&gt;Parâmetros!$E$14),1,N($AA1522)+1))</f>
        <v>0</v>
      </c>
      <c r="AB1521" s="31">
        <f>IFERROR(MATCH($A1521&amp;"|"&amp;TEXT(_xlfn.MAXIFS(Cadastro!$E$5:$E$243,Cadastro!$A$5:$A$243,$A1521,Cadastro!$E$5:$E$243,"&lt;="&amp;$F1521),"yyyymmdd"),Cadastro!$I$5:$I$243,0),"")</f>
        <v>189</v>
      </c>
      <c r="AC1521" t="str">
        <f>IFERROR(_xlfn.SINGLE(INDEX(Exceções!$D$5:$D$203,MATCH($A1521&amp;"|"&amp;$F1521,Exceções!$F$5:$F$203,0))),"")</f>
        <v/>
      </c>
      <c r="AD1521" t="str">
        <f>IF($AC1521="","",IFERROR(_xlfn.SINGLE(INDEX(Exceções!$E$5:$E$203,MATCH($A1521&amp;"|"&amp;$F1521,Exceções!$F$5:$F$203,0))),""))</f>
        <v/>
      </c>
    </row>
    <row r="1522" spans="1:30" ht="15" hidden="1" customHeight="1" x14ac:dyDescent="0.25">
      <c r="A1522" s="31">
        <v>12244</v>
      </c>
      <c r="B1522" s="17" t="s">
        <v>68</v>
      </c>
      <c r="C1522" s="17" t="str">
        <f>IFERROR(INDEX(Cadastro!$C$5:$C$243,$AB1522),"NÃO INFORMADO")</f>
        <v>USI</v>
      </c>
      <c r="D1522" s="17" t="str">
        <f>IFERROR(INDEX(Cadastro!$D$5:$D$243,$AB1522),"")</f>
        <v>Férias</v>
      </c>
      <c r="E1522" s="17" t="str">
        <f>IFERROR(INDEX(Cadastro!$G$5:$G$243,$AB1522),"")</f>
        <v>Férias</v>
      </c>
      <c r="F1522" s="29">
        <v>46308</v>
      </c>
      <c r="G1522" s="32" t="str">
        <f t="shared" si="138"/>
        <v>ter</v>
      </c>
      <c r="H1522" s="31" t="str">
        <f>IF($L1522=0,"",_xlfn.MINIFS(Dados!$Q:$Q,Dados!$A:$A,$A1522,Dados!$S:$S,$F1522))</f>
        <v/>
      </c>
      <c r="I1522" s="31" t="str">
        <f>IF($H1522="","",_xlfn.MAXIFS(Dados!$R:$R,Dados!$A:$A,$A1522,Dados!$S:$S,$F1522))</f>
        <v/>
      </c>
      <c r="J1522" s="32" t="str">
        <f>IF($D1522&lt;&gt;"Folguista","",IFERROR(INDEX(Parâmetros!$D$52:$G$52,1,MIN(4,MAX(1,$W1522))),""))</f>
        <v/>
      </c>
      <c r="K1522" s="32" t="str">
        <f>IF(OR($AC1522&lt;&gt;"",$Y1522="Folga",$Y1522="Folga trabalhada",$Y1522="Férias (cadastro)",$Y1522="Férias / afastamento",$Y1522="Indeterminado (início da série)"),"",IF(OR($D1522="6x1",$D1522="FF 6x1"),IF(OR(WEEKDAY($F1522,2)=6,WEEKDAY($F1522,2)=7),"6x1 sáb/dom","6x1"),IF($D1522="5x2","5x2",IF($H1522="",IF($D1522="Folguista",$J1522,$E1522),IF(OR($H1522&gt;=Parâmetros!$E$18,$H1522&lt;Parâmetros!$E$19),"C",IF($H1522&lt;Parâmetros!$E$20,"A","B"))))))</f>
        <v/>
      </c>
      <c r="L1522" s="30">
        <f>SUMIFS(Dados!$E:$E,Dados!$A:$A,$A1522,Dados!$S:$S,$F1522)</f>
        <v>0</v>
      </c>
      <c r="M1522" s="30" t="str">
        <f>IFERROR(INDEX(Parâmetros!$E$6:$E$11,MATCH($K1522,Parâmetros!$A$6:$A$11,0)),"")</f>
        <v/>
      </c>
      <c r="N1522" s="33" t="str">
        <f t="shared" si="139"/>
        <v/>
      </c>
      <c r="O1522" s="33">
        <f>Parâmetros!$E$13</f>
        <v>0.8</v>
      </c>
      <c r="P1522" s="32" t="str">
        <f>IF(OR($M1522="",$F1522&gt;Parâmetros!$E$14),"Não","Sim")</f>
        <v>Não</v>
      </c>
      <c r="Q1522" s="32" t="str">
        <f t="shared" si="140"/>
        <v/>
      </c>
      <c r="R1522" s="32" t="str">
        <f t="shared" si="141"/>
        <v/>
      </c>
      <c r="S1522" s="30" t="str">
        <f t="shared" si="142"/>
        <v/>
      </c>
      <c r="T1522" s="32" t="str">
        <f>IF($Q1522&lt;&gt;"Sim","",IF($N1522&gt;Parâmetros!$E$15,"Sim","Não"))</f>
        <v/>
      </c>
      <c r="U1522" s="17" t="str">
        <f t="shared" si="143"/>
        <v>Férias / afastamento</v>
      </c>
      <c r="V1522" s="17" t="str">
        <f>IF($AC1522&lt;&gt;"",IF($L1522&gt;0,"ATENÇÃO · apontou em dia de "&amp;LOWER($AC1522)&amp;" cadastrado","Exceção cadastrada · "&amp;$AC1522)&amp;IF($AD1522="",""," · "&amp;$AD1522),IF($E1522="Férias",IF($L1522&gt;0,"ATENÇÃO · apontou estando de férias no cadastro","Férias no cadastro"),IF($Y1522="Férias / afastamento","Afastamento · "&amp;($Z1522+$AA1522-1)&amp;" dias seguidos sem apontamento",IF($Y1522="Folga trabalhada","ATENÇÃO · apontou em dia de folga da escala 5x2",IF($Y1522="Folga",IF(AND($D1522="5x2",OR(WEEKDAY($F1522,2)=6,WEEKDAY($F1522,2)=7)),"Folga de fim de semana da escala 5x2",IF(AND(OR($D1522="6x1",$D1522="FF 6x1"),WEEKDAY($F1522,2)=6,FALSE()),"Folga de fim de semana · apontou no domingo anterior",IF(AND(OR($D1522="6x1",$D1522="FF 6x1"),WEEKDAY($F1522,2)=7,AND($A1522=$A1521,$L1521&gt;0)),"Folga de fim de semana · apontou no sábado",IF(AND(OR($D1522="6x1",$D1522="FF 6x1"),OR(WEEKDAY($F1522,2)=6,WEEKDAY($F1522,2)=7)),"Folga de fim de semana · sem apontamento no sábado nem no domingo","Folga prevista pelo ciclo")))),IF($Y1522="Indeterminado (início da série)","Sem histórico anterior — informe o dia do ciclo no Cadastro",IF($Y1522="Falta de registro",IF(OR(OR($D1522="6x1",$D1522="FF 6x1"),$D1522="5x2"),"FALTA DE REGISTRO · dia útil da escala "&amp;$E1522,"FALTA DE REGISTRO · dia "&amp;$W1522&amp;" de "&amp;IFERROR(INDEX(Parâmetros!$B$39:$B$48,MATCH($E1522,Parâmetros!$A$39:$A$48,0)),99)&amp;" do ciclo"),IF(OR($D1522="6x1",$D1522="FF 6x1"),IF(OR(AND(WEEKDAY($F1522,2)=6,AND($A1522=$A1523,$L1523&gt;0)),AND(WEEKDAY($F1522,2)=7,AND($A1522=$A1521,$L1521&gt;0))),"ATENÇÃO · apontou sábado e domingo no mesmo fim de semana",IF(OR(WEEKDAY($F1522,2)=6,WEEKDAY($F1522,2)=7),"Jornada de fim de semana do 6x1",IF(OR($H1522&gt;=Parâmetros!$E$20,$H1522&lt;Parâmetros!$E$19),"ATENÇÃO · 6x1 apontou fora do horário diurno","Jornada fixa do 6x1"))),IF($D1522="5x2","Jornada fixa do 5x2",IF($D1522="Folguista",IF($J1522=$K1522,"Evidência confirma sequência","DIVERGE · sequência "&amp;$J1522&amp;" × evidência "&amp;$K1522),IF($K1522=$E1522,"Evidência confirma cadastro","DIVERGE · cadastro "&amp;$E1522&amp;" × evidência "&amp;$K1522)))))))))))</f>
        <v>Férias no cadastro</v>
      </c>
      <c r="W1522" s="34">
        <f>IF(OR(OR($D1522="6x1",$D1522="FF 6x1"),$D1522="5x2"),"",IF($AB1522&lt;&gt;$AB1521,IF(IFERROR(INDEX(Cadastro!$F$5:$F$243,$AB1522),"")="",IF($L1522&gt;0,1,0),IF(IFERROR(INDEX(Cadastro!$F$5:$F$243,$AB1522),"")&lt;=IFERROR(INDEX(Parâmetros!$B$39:$B$48,MATCH($E1522,Parâmetros!$A$39:$A$48,0)),99),IFERROR(INDEX(Cadastro!$F$5:$F$243,$AB1522),""),0)),IF($L1522&gt;0,IF(N($X1521)&gt;0,1,N($W1521)+1),IF(AND($L1522=0,OR(N($W1521)&gt;=IFERROR(INDEX(Parâmetros!$B$39:$B$48,MATCH($E1522,Parâmetros!$A$39:$A$48,0)),99),AND(N($X1521)&gt;0,N($X1521)&lt;IFERROR(INDEX(Parâmetros!$C$39:$C$48,MATCH($E1522,Parâmetros!$A$39:$A$48,0)),0)))),0,N($W1521)+1))))</f>
        <v>0</v>
      </c>
      <c r="X1522" s="34">
        <f>IF(OR(OR($D1522="6x1",$D1522="FF 6x1"),$D1522="5x2"),"",IF($AB1522&lt;&gt;$AB1521,IF(IFERROR(INDEX(Cadastro!$F$5:$F$243,$AB1522),"")="",0,IF(IFERROR(INDEX(Cadastro!$F$5:$F$243,$AB1522),"")&gt;IFERROR(INDEX(Parâmetros!$B$39:$B$48,MATCH($E1522,Parâmetros!$A$39:$A$48,0)),99),IFERROR(INDEX(Cadastro!$F$5:$F$243,$AB1522),"")-IFERROR(INDEX(Parâmetros!$B$39:$B$48,MATCH($E1522,Parâmetros!$A$39:$A$48,0)),99),0)),IF(AND($L1522=0,OR(N($W1521)&gt;=IFERROR(INDEX(Parâmetros!$B$39:$B$48,MATCH($E1522,Parâmetros!$A$39:$A$48,0)),99),AND(N($X1521)&gt;0,N($X1521)&lt;IFERROR(INDEX(Parâmetros!$C$39:$C$48,MATCH($E1522,Parâmetros!$A$39:$A$48,0)),0)))),N($X1521)+1,0)))</f>
        <v>0</v>
      </c>
      <c r="Y1522" t="str">
        <f>IF($AC1522&lt;&gt;"",IF($L1522&gt;0,$AC1522&amp;" · com apontamento",$AC1522),IF($E1522="Férias",IF($L1522&gt;0,"Férias · com apontamento","Férias (cadastro)"),IF(($Z1522+$AA1522-1)&gt;Parâmetros!$E$16,"Férias / afastamento",IF(AND($D1522="5x2",OR(WEEKDAY($F1522,2)=6,WEEKDAY($F1522,2)=7)),IF($L1522&gt;0,"Folga trabalhada","Folga"),IF($L1522&gt;0,"Trabalhado",IF(OR(OR($D1522="6x1",$D1522="FF 6x1"),$D1522="5x2"),IF(AND(OR($D1522="6x1",$D1522="FF 6x1"),OR(WEEKDAY($F1522,2)=6,WEEKDAY($F1522,2)=7)),"Folga","Falta de registro"),IF(AND($AB1522&lt;&gt;$AB1521,IFERROR(INDEX(Cadastro!$F$5:$F$243,$AB1522),"")=""),"Indeterminado (início da série)",IF($X1522&gt;0,"Folga","Falta de registro"))))))))</f>
        <v>Férias (cadastro)</v>
      </c>
      <c r="Z1522" s="34">
        <f>IF(OR($L1522&gt;0,$F1522&gt;Parâmetros!$E$14),0,IF($A1522&lt;&gt;$A1521,1,N($Z1521)+1))</f>
        <v>1</v>
      </c>
      <c r="AA1522" s="34">
        <f>IF(OR($L1522&gt;0,$F1522&gt;Parâmetros!$E$14),0,IF(OR($A1522&lt;&gt;$A1523,$F1523&gt;Parâmetros!$E$14),1,N($AA1523)+1))</f>
        <v>11</v>
      </c>
      <c r="AB1522" s="31">
        <f>IFERROR(MATCH($A1522&amp;"|"&amp;TEXT(_xlfn.MAXIFS(Cadastro!$E$5:$E$243,Cadastro!$A$5:$A$243,$A1522,Cadastro!$E$5:$E$243,"&lt;="&amp;$F1522),"yyyymmdd"),Cadastro!$I$5:$I$243,0),"")</f>
        <v>190</v>
      </c>
      <c r="AC1522" t="str">
        <f>IFERROR(_xlfn.SINGLE(INDEX(Exceções!$D$5:$D$203,MATCH($A1522&amp;"|"&amp;$F1522,Exceções!$F$5:$F$203,0))),"")</f>
        <v/>
      </c>
      <c r="AD1522" t="str">
        <f>IF($AC1522="","",IFERROR(_xlfn.SINGLE(INDEX(Exceções!$E$5:$E$203,MATCH($A1522&amp;"|"&amp;$F1522,Exceções!$F$5:$F$203,0))),""))</f>
        <v/>
      </c>
    </row>
    <row r="1523" spans="1:30" ht="15" hidden="1" customHeight="1" x14ac:dyDescent="0.25">
      <c r="A1523" s="31">
        <v>12244</v>
      </c>
      <c r="B1523" s="17" t="s">
        <v>68</v>
      </c>
      <c r="C1523" s="17" t="str">
        <f>IFERROR(INDEX(Cadastro!$C$5:$C$243,$AB1523),"NÃO INFORMADO")</f>
        <v>USI</v>
      </c>
      <c r="D1523" s="17" t="str">
        <f>IFERROR(INDEX(Cadastro!$D$5:$D$243,$AB1523),"")</f>
        <v>Férias</v>
      </c>
      <c r="E1523" s="17" t="str">
        <f>IFERROR(INDEX(Cadastro!$G$5:$G$243,$AB1523),"")</f>
        <v>Férias</v>
      </c>
      <c r="F1523" s="29">
        <v>46309</v>
      </c>
      <c r="G1523" s="32" t="str">
        <f t="shared" si="138"/>
        <v>qua</v>
      </c>
      <c r="H1523" s="31" t="str">
        <f>IF($L1523=0,"",_xlfn.MINIFS(Dados!$Q:$Q,Dados!$A:$A,$A1523,Dados!$S:$S,$F1523))</f>
        <v/>
      </c>
      <c r="I1523" s="31" t="str">
        <f>IF($H1523="","",_xlfn.MAXIFS(Dados!$R:$R,Dados!$A:$A,$A1523,Dados!$S:$S,$F1523))</f>
        <v/>
      </c>
      <c r="J1523" s="32" t="str">
        <f>IF($D1523&lt;&gt;"Folguista","",IFERROR(INDEX(Parâmetros!$D$52:$G$52,1,MIN(4,MAX(1,$W1523))),""))</f>
        <v/>
      </c>
      <c r="K1523" s="32" t="str">
        <f>IF(OR($AC1523&lt;&gt;"",$Y1523="Folga",$Y1523="Folga trabalhada",$Y1523="Férias (cadastro)",$Y1523="Férias / afastamento",$Y1523="Indeterminado (início da série)"),"",IF(OR($D1523="6x1",$D1523="FF 6x1"),IF(OR(WEEKDAY($F1523,2)=6,WEEKDAY($F1523,2)=7),"6x1 sáb/dom","6x1"),IF($D1523="5x2","5x2",IF($H1523="",IF($D1523="Folguista",$J1523,$E1523),IF(OR($H1523&gt;=Parâmetros!$E$18,$H1523&lt;Parâmetros!$E$19),"C",IF($H1523&lt;Parâmetros!$E$20,"A","B"))))))</f>
        <v/>
      </c>
      <c r="L1523" s="30">
        <f>SUMIFS(Dados!$E:$E,Dados!$A:$A,$A1523,Dados!$S:$S,$F1523)</f>
        <v>0</v>
      </c>
      <c r="M1523" s="30" t="str">
        <f>IFERROR(INDEX(Parâmetros!$E$6:$E$11,MATCH($K1523,Parâmetros!$A$6:$A$11,0)),"")</f>
        <v/>
      </c>
      <c r="N1523" s="33" t="str">
        <f t="shared" si="139"/>
        <v/>
      </c>
      <c r="O1523" s="33">
        <f>Parâmetros!$E$13</f>
        <v>0.8</v>
      </c>
      <c r="P1523" s="32" t="str">
        <f>IF(OR($M1523="",$F1523&gt;Parâmetros!$E$14),"Não","Sim")</f>
        <v>Não</v>
      </c>
      <c r="Q1523" s="32" t="str">
        <f t="shared" si="140"/>
        <v/>
      </c>
      <c r="R1523" s="32" t="str">
        <f t="shared" si="141"/>
        <v/>
      </c>
      <c r="S1523" s="30" t="str">
        <f t="shared" si="142"/>
        <v/>
      </c>
      <c r="T1523" s="32" t="str">
        <f>IF($Q1523&lt;&gt;"Sim","",IF($N1523&gt;Parâmetros!$E$15,"Sim","Não"))</f>
        <v/>
      </c>
      <c r="U1523" s="17" t="str">
        <f t="shared" si="143"/>
        <v>Férias / afastamento</v>
      </c>
      <c r="V1523" s="17" t="str">
        <f>IF($AC1523&lt;&gt;"",IF($L1523&gt;0,"ATENÇÃO · apontou em dia de "&amp;LOWER($AC1523)&amp;" cadastrado","Exceção cadastrada · "&amp;$AC1523)&amp;IF($AD1523="",""," · "&amp;$AD1523),IF($E1523="Férias",IF($L1523&gt;0,"ATENÇÃO · apontou estando de férias no cadastro","Férias no cadastro"),IF($Y1523="Férias / afastamento","Afastamento · "&amp;($Z1523+$AA1523-1)&amp;" dias seguidos sem apontamento",IF($Y1523="Folga trabalhada","ATENÇÃO · apontou em dia de folga da escala 5x2",IF($Y1523="Folga",IF(AND($D1523="5x2",OR(WEEKDAY($F1523,2)=6,WEEKDAY($F1523,2)=7)),"Folga de fim de semana da escala 5x2",IF(AND(OR($D1523="6x1",$D1523="FF 6x1"),WEEKDAY($F1523,2)=6,FALSE()),"Folga de fim de semana · apontou no domingo anterior",IF(AND(OR($D1523="6x1",$D1523="FF 6x1"),WEEKDAY($F1523,2)=7,AND($A1523=$A1522,$L1522&gt;0)),"Folga de fim de semana · apontou no sábado",IF(AND(OR($D1523="6x1",$D1523="FF 6x1"),OR(WEEKDAY($F1523,2)=6,WEEKDAY($F1523,2)=7)),"Folga de fim de semana · sem apontamento no sábado nem no domingo","Folga prevista pelo ciclo")))),IF($Y1523="Indeterminado (início da série)","Sem histórico anterior — informe o dia do ciclo no Cadastro",IF($Y1523="Falta de registro",IF(OR(OR($D1523="6x1",$D1523="FF 6x1"),$D1523="5x2"),"FALTA DE REGISTRO · dia útil da escala "&amp;$E1523,"FALTA DE REGISTRO · dia "&amp;$W1523&amp;" de "&amp;IFERROR(INDEX(Parâmetros!$B$39:$B$48,MATCH($E1523,Parâmetros!$A$39:$A$48,0)),99)&amp;" do ciclo"),IF(OR($D1523="6x1",$D1523="FF 6x1"),IF(OR(AND(WEEKDAY($F1523,2)=6,AND($A1523=$A1524,$L1524&gt;0)),AND(WEEKDAY($F1523,2)=7,AND($A1523=$A1522,$L1522&gt;0))),"ATENÇÃO · apontou sábado e domingo no mesmo fim de semana",IF(OR(WEEKDAY($F1523,2)=6,WEEKDAY($F1523,2)=7),"Jornada de fim de semana do 6x1",IF(OR($H1523&gt;=Parâmetros!$E$20,$H1523&lt;Parâmetros!$E$19),"ATENÇÃO · 6x1 apontou fora do horário diurno","Jornada fixa do 6x1"))),IF($D1523="5x2","Jornada fixa do 5x2",IF($D1523="Folguista",IF($J1523=$K1523,"Evidência confirma sequência","DIVERGE · sequência "&amp;$J1523&amp;" × evidência "&amp;$K1523),IF($K1523=$E1523,"Evidência confirma cadastro","DIVERGE · cadastro "&amp;$E1523&amp;" × evidência "&amp;$K1523)))))))))))</f>
        <v>Férias no cadastro</v>
      </c>
      <c r="W1523" s="34">
        <f>IF(OR(OR($D1523="6x1",$D1523="FF 6x1"),$D1523="5x2"),"",IF($AB1523&lt;&gt;$AB1522,IF(IFERROR(INDEX(Cadastro!$F$5:$F$243,$AB1523),"")="",IF($L1523&gt;0,1,0),IF(IFERROR(INDEX(Cadastro!$F$5:$F$243,$AB1523),"")&lt;=IFERROR(INDEX(Parâmetros!$B$39:$B$48,MATCH($E1523,Parâmetros!$A$39:$A$48,0)),99),IFERROR(INDEX(Cadastro!$F$5:$F$243,$AB1523),""),0)),IF($L1523&gt;0,IF(N($X1522)&gt;0,1,N($W1522)+1),IF(AND($L1523=0,OR(N($W1522)&gt;=IFERROR(INDEX(Parâmetros!$B$39:$B$48,MATCH($E1523,Parâmetros!$A$39:$A$48,0)),99),AND(N($X1522)&gt;0,N($X1522)&lt;IFERROR(INDEX(Parâmetros!$C$39:$C$48,MATCH($E1523,Parâmetros!$A$39:$A$48,0)),0)))),0,N($W1522)+1))))</f>
        <v>1</v>
      </c>
      <c r="X1523" s="34">
        <f>IF(OR(OR($D1523="6x1",$D1523="FF 6x1"),$D1523="5x2"),"",IF($AB1523&lt;&gt;$AB1522,IF(IFERROR(INDEX(Cadastro!$F$5:$F$243,$AB1523),"")="",0,IF(IFERROR(INDEX(Cadastro!$F$5:$F$243,$AB1523),"")&gt;IFERROR(INDEX(Parâmetros!$B$39:$B$48,MATCH($E1523,Parâmetros!$A$39:$A$48,0)),99),IFERROR(INDEX(Cadastro!$F$5:$F$243,$AB1523),"")-IFERROR(INDEX(Parâmetros!$B$39:$B$48,MATCH($E1523,Parâmetros!$A$39:$A$48,0)),99),0)),IF(AND($L1523=0,OR(N($W1522)&gt;=IFERROR(INDEX(Parâmetros!$B$39:$B$48,MATCH($E1523,Parâmetros!$A$39:$A$48,0)),99),AND(N($X1522)&gt;0,N($X1522)&lt;IFERROR(INDEX(Parâmetros!$C$39:$C$48,MATCH($E1523,Parâmetros!$A$39:$A$48,0)),0)))),N($X1522)+1,0)))</f>
        <v>0</v>
      </c>
      <c r="Y1523" t="str">
        <f>IF($AC1523&lt;&gt;"",IF($L1523&gt;0,$AC1523&amp;" · com apontamento",$AC1523),IF($E1523="Férias",IF($L1523&gt;0,"Férias · com apontamento","Férias (cadastro)"),IF(($Z1523+$AA1523-1)&gt;Parâmetros!$E$16,"Férias / afastamento",IF(AND($D1523="5x2",OR(WEEKDAY($F1523,2)=6,WEEKDAY($F1523,2)=7)),IF($L1523&gt;0,"Folga trabalhada","Folga"),IF($L1523&gt;0,"Trabalhado",IF(OR(OR($D1523="6x1",$D1523="FF 6x1"),$D1523="5x2"),IF(AND(OR($D1523="6x1",$D1523="FF 6x1"),OR(WEEKDAY($F1523,2)=6,WEEKDAY($F1523,2)=7)),"Folga","Falta de registro"),IF(AND($AB1523&lt;&gt;$AB1522,IFERROR(INDEX(Cadastro!$F$5:$F$243,$AB1523),"")=""),"Indeterminado (início da série)",IF($X1523&gt;0,"Folga","Falta de registro"))))))))</f>
        <v>Férias (cadastro)</v>
      </c>
      <c r="Z1523" s="34">
        <f>IF(OR($L1523&gt;0,$F1523&gt;Parâmetros!$E$14),0,IF($A1523&lt;&gt;$A1522,1,N($Z1522)+1))</f>
        <v>2</v>
      </c>
      <c r="AA1523" s="34">
        <f>IF(OR($L1523&gt;0,$F1523&gt;Parâmetros!$E$14),0,IF(OR($A1523&lt;&gt;$A1524,$F1524&gt;Parâmetros!$E$14),1,N($AA1524)+1))</f>
        <v>10</v>
      </c>
      <c r="AB1523" s="31">
        <f>IFERROR(MATCH($A1523&amp;"|"&amp;TEXT(_xlfn.MAXIFS(Cadastro!$E$5:$E$243,Cadastro!$A$5:$A$243,$A1523,Cadastro!$E$5:$E$243,"&lt;="&amp;$F1523),"yyyymmdd"),Cadastro!$I$5:$I$243,0),"")</f>
        <v>190</v>
      </c>
      <c r="AC1523" t="str">
        <f>IFERROR(_xlfn.SINGLE(INDEX(Exceções!$D$5:$D$203,MATCH($A1523&amp;"|"&amp;$F1523,Exceções!$F$5:$F$203,0))),"")</f>
        <v/>
      </c>
      <c r="AD1523" t="str">
        <f>IF($AC1523="","",IFERROR(_xlfn.SINGLE(INDEX(Exceções!$E$5:$E$203,MATCH($A1523&amp;"|"&amp;$F1523,Exceções!$F$5:$F$203,0))),""))</f>
        <v/>
      </c>
    </row>
    <row r="1524" spans="1:30" ht="15" hidden="1" customHeight="1" x14ac:dyDescent="0.25">
      <c r="A1524" s="31">
        <v>12244</v>
      </c>
      <c r="B1524" s="17" t="s">
        <v>68</v>
      </c>
      <c r="C1524" s="17" t="str">
        <f>IFERROR(INDEX(Cadastro!$C$5:$C$243,$AB1524),"NÃO INFORMADO")</f>
        <v>USI</v>
      </c>
      <c r="D1524" s="17" t="str">
        <f>IFERROR(INDEX(Cadastro!$D$5:$D$243,$AB1524),"")</f>
        <v>Férias</v>
      </c>
      <c r="E1524" s="17" t="str">
        <f>IFERROR(INDEX(Cadastro!$G$5:$G$243,$AB1524),"")</f>
        <v>Férias</v>
      </c>
      <c r="F1524" s="29">
        <v>46310</v>
      </c>
      <c r="G1524" s="32" t="str">
        <f t="shared" si="138"/>
        <v>qui</v>
      </c>
      <c r="H1524" s="31" t="str">
        <f>IF($L1524=0,"",_xlfn.MINIFS(Dados!$Q:$Q,Dados!$A:$A,$A1524,Dados!$S:$S,$F1524))</f>
        <v/>
      </c>
      <c r="I1524" s="31" t="str">
        <f>IF($H1524="","",_xlfn.MAXIFS(Dados!$R:$R,Dados!$A:$A,$A1524,Dados!$S:$S,$F1524))</f>
        <v/>
      </c>
      <c r="J1524" s="32" t="str">
        <f>IF($D1524&lt;&gt;"Folguista","",IFERROR(INDEX(Parâmetros!$D$52:$G$52,1,MIN(4,MAX(1,$W1524))),""))</f>
        <v/>
      </c>
      <c r="K1524" s="32" t="str">
        <f>IF(OR($AC1524&lt;&gt;"",$Y1524="Folga",$Y1524="Folga trabalhada",$Y1524="Férias (cadastro)",$Y1524="Férias / afastamento",$Y1524="Indeterminado (início da série)"),"",IF(OR($D1524="6x1",$D1524="FF 6x1"),IF(OR(WEEKDAY($F1524,2)=6,WEEKDAY($F1524,2)=7),"6x1 sáb/dom","6x1"),IF($D1524="5x2","5x2",IF($H1524="",IF($D1524="Folguista",$J1524,$E1524),IF(OR($H1524&gt;=Parâmetros!$E$18,$H1524&lt;Parâmetros!$E$19),"C",IF($H1524&lt;Parâmetros!$E$20,"A","B"))))))</f>
        <v/>
      </c>
      <c r="L1524" s="30">
        <f>SUMIFS(Dados!$E:$E,Dados!$A:$A,$A1524,Dados!$S:$S,$F1524)</f>
        <v>0</v>
      </c>
      <c r="M1524" s="30" t="str">
        <f>IFERROR(INDEX(Parâmetros!$E$6:$E$11,MATCH($K1524,Parâmetros!$A$6:$A$11,0)),"")</f>
        <v/>
      </c>
      <c r="N1524" s="33" t="str">
        <f t="shared" si="139"/>
        <v/>
      </c>
      <c r="O1524" s="33">
        <f>Parâmetros!$E$13</f>
        <v>0.8</v>
      </c>
      <c r="P1524" s="32" t="str">
        <f>IF(OR($M1524="",$F1524&gt;Parâmetros!$E$14),"Não","Sim")</f>
        <v>Não</v>
      </c>
      <c r="Q1524" s="32" t="str">
        <f t="shared" si="140"/>
        <v/>
      </c>
      <c r="R1524" s="32" t="str">
        <f t="shared" si="141"/>
        <v/>
      </c>
      <c r="S1524" s="30" t="str">
        <f t="shared" si="142"/>
        <v/>
      </c>
      <c r="T1524" s="32" t="str">
        <f>IF($Q1524&lt;&gt;"Sim","",IF($N1524&gt;Parâmetros!$E$15,"Sim","Não"))</f>
        <v/>
      </c>
      <c r="U1524" s="17" t="str">
        <f t="shared" si="143"/>
        <v>Férias / afastamento</v>
      </c>
      <c r="V1524" s="17" t="str">
        <f>IF($AC1524&lt;&gt;"",IF($L1524&gt;0,"ATENÇÃO · apontou em dia de "&amp;LOWER($AC1524)&amp;" cadastrado","Exceção cadastrada · "&amp;$AC1524)&amp;IF($AD1524="",""," · "&amp;$AD1524),IF($E1524="Férias",IF($L1524&gt;0,"ATENÇÃO · apontou estando de férias no cadastro","Férias no cadastro"),IF($Y1524="Férias / afastamento","Afastamento · "&amp;($Z1524+$AA1524-1)&amp;" dias seguidos sem apontamento",IF($Y1524="Folga trabalhada","ATENÇÃO · apontou em dia de folga da escala 5x2",IF($Y1524="Folga",IF(AND($D1524="5x2",OR(WEEKDAY($F1524,2)=6,WEEKDAY($F1524,2)=7)),"Folga de fim de semana da escala 5x2",IF(AND(OR($D1524="6x1",$D1524="FF 6x1"),WEEKDAY($F1524,2)=6,FALSE()),"Folga de fim de semana · apontou no domingo anterior",IF(AND(OR($D1524="6x1",$D1524="FF 6x1"),WEEKDAY($F1524,2)=7,AND($A1524=$A1523,$L1523&gt;0)),"Folga de fim de semana · apontou no sábado",IF(AND(OR($D1524="6x1",$D1524="FF 6x1"),OR(WEEKDAY($F1524,2)=6,WEEKDAY($F1524,2)=7)),"Folga de fim de semana · sem apontamento no sábado nem no domingo","Folga prevista pelo ciclo")))),IF($Y1524="Indeterminado (início da série)","Sem histórico anterior — informe o dia do ciclo no Cadastro",IF($Y1524="Falta de registro",IF(OR(OR($D1524="6x1",$D1524="FF 6x1"),$D1524="5x2"),"FALTA DE REGISTRO · dia útil da escala "&amp;$E1524,"FALTA DE REGISTRO · dia "&amp;$W1524&amp;" de "&amp;IFERROR(INDEX(Parâmetros!$B$39:$B$48,MATCH($E1524,Parâmetros!$A$39:$A$48,0)),99)&amp;" do ciclo"),IF(OR($D1524="6x1",$D1524="FF 6x1"),IF(OR(AND(WEEKDAY($F1524,2)=6,AND($A1524=$A1525,$L1525&gt;0)),AND(WEEKDAY($F1524,2)=7,AND($A1524=$A1523,$L1523&gt;0))),"ATENÇÃO · apontou sábado e domingo no mesmo fim de semana",IF(OR(WEEKDAY($F1524,2)=6,WEEKDAY($F1524,2)=7),"Jornada de fim de semana do 6x1",IF(OR($H1524&gt;=Parâmetros!$E$20,$H1524&lt;Parâmetros!$E$19),"ATENÇÃO · 6x1 apontou fora do horário diurno","Jornada fixa do 6x1"))),IF($D1524="5x2","Jornada fixa do 5x2",IF($D1524="Folguista",IF($J1524=$K1524,"Evidência confirma sequência","DIVERGE · sequência "&amp;$J1524&amp;" × evidência "&amp;$K1524),IF($K1524=$E1524,"Evidência confirma cadastro","DIVERGE · cadastro "&amp;$E1524&amp;" × evidência "&amp;$K1524)))))))))))</f>
        <v>Férias no cadastro</v>
      </c>
      <c r="W1524" s="34">
        <f>IF(OR(OR($D1524="6x1",$D1524="FF 6x1"),$D1524="5x2"),"",IF($AB1524&lt;&gt;$AB1523,IF(IFERROR(INDEX(Cadastro!$F$5:$F$243,$AB1524),"")="",IF($L1524&gt;0,1,0),IF(IFERROR(INDEX(Cadastro!$F$5:$F$243,$AB1524),"")&lt;=IFERROR(INDEX(Parâmetros!$B$39:$B$48,MATCH($E1524,Parâmetros!$A$39:$A$48,0)),99),IFERROR(INDEX(Cadastro!$F$5:$F$243,$AB1524),""),0)),IF($L1524&gt;0,IF(N($X1523)&gt;0,1,N($W1523)+1),IF(AND($L1524=0,OR(N($W1523)&gt;=IFERROR(INDEX(Parâmetros!$B$39:$B$48,MATCH($E1524,Parâmetros!$A$39:$A$48,0)),99),AND(N($X1523)&gt;0,N($X1523)&lt;IFERROR(INDEX(Parâmetros!$C$39:$C$48,MATCH($E1524,Parâmetros!$A$39:$A$48,0)),0)))),0,N($W1523)+1))))</f>
        <v>2</v>
      </c>
      <c r="X1524" s="34">
        <f>IF(OR(OR($D1524="6x1",$D1524="FF 6x1"),$D1524="5x2"),"",IF($AB1524&lt;&gt;$AB1523,IF(IFERROR(INDEX(Cadastro!$F$5:$F$243,$AB1524),"")="",0,IF(IFERROR(INDEX(Cadastro!$F$5:$F$243,$AB1524),"")&gt;IFERROR(INDEX(Parâmetros!$B$39:$B$48,MATCH($E1524,Parâmetros!$A$39:$A$48,0)),99),IFERROR(INDEX(Cadastro!$F$5:$F$243,$AB1524),"")-IFERROR(INDEX(Parâmetros!$B$39:$B$48,MATCH($E1524,Parâmetros!$A$39:$A$48,0)),99),0)),IF(AND($L1524=0,OR(N($W1523)&gt;=IFERROR(INDEX(Parâmetros!$B$39:$B$48,MATCH($E1524,Parâmetros!$A$39:$A$48,0)),99),AND(N($X1523)&gt;0,N($X1523)&lt;IFERROR(INDEX(Parâmetros!$C$39:$C$48,MATCH($E1524,Parâmetros!$A$39:$A$48,0)),0)))),N($X1523)+1,0)))</f>
        <v>0</v>
      </c>
      <c r="Y1524" t="str">
        <f>IF($AC1524&lt;&gt;"",IF($L1524&gt;0,$AC1524&amp;" · com apontamento",$AC1524),IF($E1524="Férias",IF($L1524&gt;0,"Férias · com apontamento","Férias (cadastro)"),IF(($Z1524+$AA1524-1)&gt;Parâmetros!$E$16,"Férias / afastamento",IF(AND($D1524="5x2",OR(WEEKDAY($F1524,2)=6,WEEKDAY($F1524,2)=7)),IF($L1524&gt;0,"Folga trabalhada","Folga"),IF($L1524&gt;0,"Trabalhado",IF(OR(OR($D1524="6x1",$D1524="FF 6x1"),$D1524="5x2"),IF(AND(OR($D1524="6x1",$D1524="FF 6x1"),OR(WEEKDAY($F1524,2)=6,WEEKDAY($F1524,2)=7)),"Folga","Falta de registro"),IF(AND($AB1524&lt;&gt;$AB1523,IFERROR(INDEX(Cadastro!$F$5:$F$243,$AB1524),"")=""),"Indeterminado (início da série)",IF($X1524&gt;0,"Folga","Falta de registro"))))))))</f>
        <v>Férias (cadastro)</v>
      </c>
      <c r="Z1524" s="34">
        <f>IF(OR($L1524&gt;0,$F1524&gt;Parâmetros!$E$14),0,IF($A1524&lt;&gt;$A1523,1,N($Z1523)+1))</f>
        <v>3</v>
      </c>
      <c r="AA1524" s="34">
        <f>IF(OR($L1524&gt;0,$F1524&gt;Parâmetros!$E$14),0,IF(OR($A1524&lt;&gt;$A1525,$F1525&gt;Parâmetros!$E$14),1,N($AA1525)+1))</f>
        <v>9</v>
      </c>
      <c r="AB1524" s="31">
        <f>IFERROR(MATCH($A1524&amp;"|"&amp;TEXT(_xlfn.MAXIFS(Cadastro!$E$5:$E$243,Cadastro!$A$5:$A$243,$A1524,Cadastro!$E$5:$E$243,"&lt;="&amp;$F1524),"yyyymmdd"),Cadastro!$I$5:$I$243,0),"")</f>
        <v>190</v>
      </c>
      <c r="AC1524" t="str">
        <f>IFERROR(_xlfn.SINGLE(INDEX(Exceções!$D$5:$D$203,MATCH($A1524&amp;"|"&amp;$F1524,Exceções!$F$5:$F$203,0))),"")</f>
        <v/>
      </c>
      <c r="AD1524" t="str">
        <f>IF($AC1524="","",IFERROR(_xlfn.SINGLE(INDEX(Exceções!$E$5:$E$203,MATCH($A1524&amp;"|"&amp;$F1524,Exceções!$F$5:$F$203,0))),""))</f>
        <v/>
      </c>
    </row>
    <row r="1525" spans="1:30" ht="15" hidden="1" customHeight="1" x14ac:dyDescent="0.25">
      <c r="A1525" s="31">
        <v>12244</v>
      </c>
      <c r="B1525" s="17" t="s">
        <v>68</v>
      </c>
      <c r="C1525" s="17" t="str">
        <f>IFERROR(INDEX(Cadastro!$C$5:$C$243,$AB1525),"NÃO INFORMADO")</f>
        <v>USI</v>
      </c>
      <c r="D1525" s="17" t="str">
        <f>IFERROR(INDEX(Cadastro!$D$5:$D$243,$AB1525),"")</f>
        <v>Férias</v>
      </c>
      <c r="E1525" s="17" t="str">
        <f>IFERROR(INDEX(Cadastro!$G$5:$G$243,$AB1525),"")</f>
        <v>Férias</v>
      </c>
      <c r="F1525" s="29">
        <v>46311</v>
      </c>
      <c r="G1525" s="32" t="str">
        <f t="shared" si="138"/>
        <v>sex</v>
      </c>
      <c r="H1525" s="31" t="str">
        <f>IF($L1525=0,"",_xlfn.MINIFS(Dados!$Q:$Q,Dados!$A:$A,$A1525,Dados!$S:$S,$F1525))</f>
        <v/>
      </c>
      <c r="I1525" s="31" t="str">
        <f>IF($H1525="","",_xlfn.MAXIFS(Dados!$R:$R,Dados!$A:$A,$A1525,Dados!$S:$S,$F1525))</f>
        <v/>
      </c>
      <c r="J1525" s="32" t="str">
        <f>IF($D1525&lt;&gt;"Folguista","",IFERROR(INDEX(Parâmetros!$D$52:$G$52,1,MIN(4,MAX(1,$W1525))),""))</f>
        <v/>
      </c>
      <c r="K1525" s="32" t="str">
        <f>IF(OR($AC1525&lt;&gt;"",$Y1525="Folga",$Y1525="Folga trabalhada",$Y1525="Férias (cadastro)",$Y1525="Férias / afastamento",$Y1525="Indeterminado (início da série)"),"",IF(OR($D1525="6x1",$D1525="FF 6x1"),IF(OR(WEEKDAY($F1525,2)=6,WEEKDAY($F1525,2)=7),"6x1 sáb/dom","6x1"),IF($D1525="5x2","5x2",IF($H1525="",IF($D1525="Folguista",$J1525,$E1525),IF(OR($H1525&gt;=Parâmetros!$E$18,$H1525&lt;Parâmetros!$E$19),"C",IF($H1525&lt;Parâmetros!$E$20,"A","B"))))))</f>
        <v/>
      </c>
      <c r="L1525" s="30">
        <f>SUMIFS(Dados!$E:$E,Dados!$A:$A,$A1525,Dados!$S:$S,$F1525)</f>
        <v>0</v>
      </c>
      <c r="M1525" s="30" t="str">
        <f>IFERROR(INDEX(Parâmetros!$E$6:$E$11,MATCH($K1525,Parâmetros!$A$6:$A$11,0)),"")</f>
        <v/>
      </c>
      <c r="N1525" s="33" t="str">
        <f t="shared" si="139"/>
        <v/>
      </c>
      <c r="O1525" s="33">
        <f>Parâmetros!$E$13</f>
        <v>0.8</v>
      </c>
      <c r="P1525" s="32" t="str">
        <f>IF(OR($M1525="",$F1525&gt;Parâmetros!$E$14),"Não","Sim")</f>
        <v>Não</v>
      </c>
      <c r="Q1525" s="32" t="str">
        <f t="shared" si="140"/>
        <v/>
      </c>
      <c r="R1525" s="32" t="str">
        <f t="shared" si="141"/>
        <v/>
      </c>
      <c r="S1525" s="30" t="str">
        <f t="shared" si="142"/>
        <v/>
      </c>
      <c r="T1525" s="32" t="str">
        <f>IF($Q1525&lt;&gt;"Sim","",IF($N1525&gt;Parâmetros!$E$15,"Sim","Não"))</f>
        <v/>
      </c>
      <c r="U1525" s="17" t="str">
        <f t="shared" si="143"/>
        <v>Férias / afastamento</v>
      </c>
      <c r="V1525" s="17" t="str">
        <f>IF($AC1525&lt;&gt;"",IF($L1525&gt;0,"ATENÇÃO · apontou em dia de "&amp;LOWER($AC1525)&amp;" cadastrado","Exceção cadastrada · "&amp;$AC1525)&amp;IF($AD1525="",""," · "&amp;$AD1525),IF($E1525="Férias",IF($L1525&gt;0,"ATENÇÃO · apontou estando de férias no cadastro","Férias no cadastro"),IF($Y1525="Férias / afastamento","Afastamento · "&amp;($Z1525+$AA1525-1)&amp;" dias seguidos sem apontamento",IF($Y1525="Folga trabalhada","ATENÇÃO · apontou em dia de folga da escala 5x2",IF($Y1525="Folga",IF(AND($D1525="5x2",OR(WEEKDAY($F1525,2)=6,WEEKDAY($F1525,2)=7)),"Folga de fim de semana da escala 5x2",IF(AND(OR($D1525="6x1",$D1525="FF 6x1"),WEEKDAY($F1525,2)=6,FALSE()),"Folga de fim de semana · apontou no domingo anterior",IF(AND(OR($D1525="6x1",$D1525="FF 6x1"),WEEKDAY($F1525,2)=7,AND($A1525=$A1524,$L1524&gt;0)),"Folga de fim de semana · apontou no sábado",IF(AND(OR($D1525="6x1",$D1525="FF 6x1"),OR(WEEKDAY($F1525,2)=6,WEEKDAY($F1525,2)=7)),"Folga de fim de semana · sem apontamento no sábado nem no domingo","Folga prevista pelo ciclo")))),IF($Y1525="Indeterminado (início da série)","Sem histórico anterior — informe o dia do ciclo no Cadastro",IF($Y1525="Falta de registro",IF(OR(OR($D1525="6x1",$D1525="FF 6x1"),$D1525="5x2"),"FALTA DE REGISTRO · dia útil da escala "&amp;$E1525,"FALTA DE REGISTRO · dia "&amp;$W1525&amp;" de "&amp;IFERROR(INDEX(Parâmetros!$B$39:$B$48,MATCH($E1525,Parâmetros!$A$39:$A$48,0)),99)&amp;" do ciclo"),IF(OR($D1525="6x1",$D1525="FF 6x1"),IF(OR(AND(WEEKDAY($F1525,2)=6,AND($A1525=$A1526,$L1526&gt;0)),AND(WEEKDAY($F1525,2)=7,AND($A1525=$A1524,$L1524&gt;0))),"ATENÇÃO · apontou sábado e domingo no mesmo fim de semana",IF(OR(WEEKDAY($F1525,2)=6,WEEKDAY($F1525,2)=7),"Jornada de fim de semana do 6x1",IF(OR($H1525&gt;=Parâmetros!$E$20,$H1525&lt;Parâmetros!$E$19),"ATENÇÃO · 6x1 apontou fora do horário diurno","Jornada fixa do 6x1"))),IF($D1525="5x2","Jornada fixa do 5x2",IF($D1525="Folguista",IF($J1525=$K1525,"Evidência confirma sequência","DIVERGE · sequência "&amp;$J1525&amp;" × evidência "&amp;$K1525),IF($K1525=$E1525,"Evidência confirma cadastro","DIVERGE · cadastro "&amp;$E1525&amp;" × evidência "&amp;$K1525)))))))))))</f>
        <v>Férias no cadastro</v>
      </c>
      <c r="W1525" s="34">
        <f>IF(OR(OR($D1525="6x1",$D1525="FF 6x1"),$D1525="5x2"),"",IF($AB1525&lt;&gt;$AB1524,IF(IFERROR(INDEX(Cadastro!$F$5:$F$243,$AB1525),"")="",IF($L1525&gt;0,1,0),IF(IFERROR(INDEX(Cadastro!$F$5:$F$243,$AB1525),"")&lt;=IFERROR(INDEX(Parâmetros!$B$39:$B$48,MATCH($E1525,Parâmetros!$A$39:$A$48,0)),99),IFERROR(INDEX(Cadastro!$F$5:$F$243,$AB1525),""),0)),IF($L1525&gt;0,IF(N($X1524)&gt;0,1,N($W1524)+1),IF(AND($L1525=0,OR(N($W1524)&gt;=IFERROR(INDEX(Parâmetros!$B$39:$B$48,MATCH($E1525,Parâmetros!$A$39:$A$48,0)),99),AND(N($X1524)&gt;0,N($X1524)&lt;IFERROR(INDEX(Parâmetros!$C$39:$C$48,MATCH($E1525,Parâmetros!$A$39:$A$48,0)),0)))),0,N($W1524)+1))))</f>
        <v>3</v>
      </c>
      <c r="X1525" s="34">
        <f>IF(OR(OR($D1525="6x1",$D1525="FF 6x1"),$D1525="5x2"),"",IF($AB1525&lt;&gt;$AB1524,IF(IFERROR(INDEX(Cadastro!$F$5:$F$243,$AB1525),"")="",0,IF(IFERROR(INDEX(Cadastro!$F$5:$F$243,$AB1525),"")&gt;IFERROR(INDEX(Parâmetros!$B$39:$B$48,MATCH($E1525,Parâmetros!$A$39:$A$48,0)),99),IFERROR(INDEX(Cadastro!$F$5:$F$243,$AB1525),"")-IFERROR(INDEX(Parâmetros!$B$39:$B$48,MATCH($E1525,Parâmetros!$A$39:$A$48,0)),99),0)),IF(AND($L1525=0,OR(N($W1524)&gt;=IFERROR(INDEX(Parâmetros!$B$39:$B$48,MATCH($E1525,Parâmetros!$A$39:$A$48,0)),99),AND(N($X1524)&gt;0,N($X1524)&lt;IFERROR(INDEX(Parâmetros!$C$39:$C$48,MATCH($E1525,Parâmetros!$A$39:$A$48,0)),0)))),N($X1524)+1,0)))</f>
        <v>0</v>
      </c>
      <c r="Y1525" t="str">
        <f>IF($AC1525&lt;&gt;"",IF($L1525&gt;0,$AC1525&amp;" · com apontamento",$AC1525),IF($E1525="Férias",IF($L1525&gt;0,"Férias · com apontamento","Férias (cadastro)"),IF(($Z1525+$AA1525-1)&gt;Parâmetros!$E$16,"Férias / afastamento",IF(AND($D1525="5x2",OR(WEEKDAY($F1525,2)=6,WEEKDAY($F1525,2)=7)),IF($L1525&gt;0,"Folga trabalhada","Folga"),IF($L1525&gt;0,"Trabalhado",IF(OR(OR($D1525="6x1",$D1525="FF 6x1"),$D1525="5x2"),IF(AND(OR($D1525="6x1",$D1525="FF 6x1"),OR(WEEKDAY($F1525,2)=6,WEEKDAY($F1525,2)=7)),"Folga","Falta de registro"),IF(AND($AB1525&lt;&gt;$AB1524,IFERROR(INDEX(Cadastro!$F$5:$F$243,$AB1525),"")=""),"Indeterminado (início da série)",IF($X1525&gt;0,"Folga","Falta de registro"))))))))</f>
        <v>Férias (cadastro)</v>
      </c>
      <c r="Z1525" s="34">
        <f>IF(OR($L1525&gt;0,$F1525&gt;Parâmetros!$E$14),0,IF($A1525&lt;&gt;$A1524,1,N($Z1524)+1))</f>
        <v>4</v>
      </c>
      <c r="AA1525" s="34">
        <f>IF(OR($L1525&gt;0,$F1525&gt;Parâmetros!$E$14),0,IF(OR($A1525&lt;&gt;$A1526,$F1526&gt;Parâmetros!$E$14),1,N($AA1526)+1))</f>
        <v>8</v>
      </c>
      <c r="AB1525" s="31">
        <f>IFERROR(MATCH($A1525&amp;"|"&amp;TEXT(_xlfn.MAXIFS(Cadastro!$E$5:$E$243,Cadastro!$A$5:$A$243,$A1525,Cadastro!$E$5:$E$243,"&lt;="&amp;$F1525),"yyyymmdd"),Cadastro!$I$5:$I$243,0),"")</f>
        <v>190</v>
      </c>
      <c r="AC1525" t="str">
        <f>IFERROR(_xlfn.SINGLE(INDEX(Exceções!$D$5:$D$203,MATCH($A1525&amp;"|"&amp;$F1525,Exceções!$F$5:$F$203,0))),"")</f>
        <v/>
      </c>
      <c r="AD1525" t="str">
        <f>IF($AC1525="","",IFERROR(_xlfn.SINGLE(INDEX(Exceções!$E$5:$E$203,MATCH($A1525&amp;"|"&amp;$F1525,Exceções!$F$5:$F$203,0))),""))</f>
        <v/>
      </c>
    </row>
    <row r="1526" spans="1:30" ht="15" hidden="1" customHeight="1" x14ac:dyDescent="0.25">
      <c r="A1526" s="31">
        <v>12244</v>
      </c>
      <c r="B1526" s="17" t="s">
        <v>68</v>
      </c>
      <c r="C1526" s="17" t="str">
        <f>IFERROR(INDEX(Cadastro!$C$5:$C$243,$AB1526),"NÃO INFORMADO")</f>
        <v>USI</v>
      </c>
      <c r="D1526" s="17" t="str">
        <f>IFERROR(INDEX(Cadastro!$D$5:$D$243,$AB1526),"")</f>
        <v>Férias</v>
      </c>
      <c r="E1526" s="17" t="str">
        <f>IFERROR(INDEX(Cadastro!$G$5:$G$243,$AB1526),"")</f>
        <v>Férias</v>
      </c>
      <c r="F1526" s="29">
        <v>46312</v>
      </c>
      <c r="G1526" s="32" t="str">
        <f t="shared" si="138"/>
        <v>sáb</v>
      </c>
      <c r="H1526" s="31" t="str">
        <f>IF($L1526=0,"",_xlfn.MINIFS(Dados!$Q:$Q,Dados!$A:$A,$A1526,Dados!$S:$S,$F1526))</f>
        <v/>
      </c>
      <c r="I1526" s="31" t="str">
        <f>IF($H1526="","",_xlfn.MAXIFS(Dados!$R:$R,Dados!$A:$A,$A1526,Dados!$S:$S,$F1526))</f>
        <v/>
      </c>
      <c r="J1526" s="32" t="str">
        <f>IF($D1526&lt;&gt;"Folguista","",IFERROR(INDEX(Parâmetros!$D$52:$G$52,1,MIN(4,MAX(1,$W1526))),""))</f>
        <v/>
      </c>
      <c r="K1526" s="32" t="str">
        <f>IF(OR($AC1526&lt;&gt;"",$Y1526="Folga",$Y1526="Folga trabalhada",$Y1526="Férias (cadastro)",$Y1526="Férias / afastamento",$Y1526="Indeterminado (início da série)"),"",IF(OR($D1526="6x1",$D1526="FF 6x1"),IF(OR(WEEKDAY($F1526,2)=6,WEEKDAY($F1526,2)=7),"6x1 sáb/dom","6x1"),IF($D1526="5x2","5x2",IF($H1526="",IF($D1526="Folguista",$J1526,$E1526),IF(OR($H1526&gt;=Parâmetros!$E$18,$H1526&lt;Parâmetros!$E$19),"C",IF($H1526&lt;Parâmetros!$E$20,"A","B"))))))</f>
        <v/>
      </c>
      <c r="L1526" s="30">
        <f>SUMIFS(Dados!$E:$E,Dados!$A:$A,$A1526,Dados!$S:$S,$F1526)</f>
        <v>0</v>
      </c>
      <c r="M1526" s="30" t="str">
        <f>IFERROR(INDEX(Parâmetros!$E$6:$E$11,MATCH($K1526,Parâmetros!$A$6:$A$11,0)),"")</f>
        <v/>
      </c>
      <c r="N1526" s="33" t="str">
        <f t="shared" si="139"/>
        <v/>
      </c>
      <c r="O1526" s="33">
        <f>Parâmetros!$E$13</f>
        <v>0.8</v>
      </c>
      <c r="P1526" s="32" t="str">
        <f>IF(OR($M1526="",$F1526&gt;Parâmetros!$E$14),"Não","Sim")</f>
        <v>Não</v>
      </c>
      <c r="Q1526" s="32" t="str">
        <f t="shared" si="140"/>
        <v/>
      </c>
      <c r="R1526" s="32" t="str">
        <f t="shared" si="141"/>
        <v/>
      </c>
      <c r="S1526" s="30" t="str">
        <f t="shared" si="142"/>
        <v/>
      </c>
      <c r="T1526" s="32" t="str">
        <f>IF($Q1526&lt;&gt;"Sim","",IF($N1526&gt;Parâmetros!$E$15,"Sim","Não"))</f>
        <v/>
      </c>
      <c r="U1526" s="17" t="str">
        <f t="shared" si="143"/>
        <v>Férias / afastamento</v>
      </c>
      <c r="V1526" s="17" t="str">
        <f>IF($AC1526&lt;&gt;"",IF($L1526&gt;0,"ATENÇÃO · apontou em dia de "&amp;LOWER($AC1526)&amp;" cadastrado","Exceção cadastrada · "&amp;$AC1526)&amp;IF($AD1526="",""," · "&amp;$AD1526),IF($E1526="Férias",IF($L1526&gt;0,"ATENÇÃO · apontou estando de férias no cadastro","Férias no cadastro"),IF($Y1526="Férias / afastamento","Afastamento · "&amp;($Z1526+$AA1526-1)&amp;" dias seguidos sem apontamento",IF($Y1526="Folga trabalhada","ATENÇÃO · apontou em dia de folga da escala 5x2",IF($Y1526="Folga",IF(AND($D1526="5x2",OR(WEEKDAY($F1526,2)=6,WEEKDAY($F1526,2)=7)),"Folga de fim de semana da escala 5x2",IF(AND(OR($D1526="6x1",$D1526="FF 6x1"),WEEKDAY($F1526,2)=6,FALSE()),"Folga de fim de semana · apontou no domingo anterior",IF(AND(OR($D1526="6x1",$D1526="FF 6x1"),WEEKDAY($F1526,2)=7,AND($A1526=$A1525,$L1525&gt;0)),"Folga de fim de semana · apontou no sábado",IF(AND(OR($D1526="6x1",$D1526="FF 6x1"),OR(WEEKDAY($F1526,2)=6,WEEKDAY($F1526,2)=7)),"Folga de fim de semana · sem apontamento no sábado nem no domingo","Folga prevista pelo ciclo")))),IF($Y1526="Indeterminado (início da série)","Sem histórico anterior — informe o dia do ciclo no Cadastro",IF($Y1526="Falta de registro",IF(OR(OR($D1526="6x1",$D1526="FF 6x1"),$D1526="5x2"),"FALTA DE REGISTRO · dia útil da escala "&amp;$E1526,"FALTA DE REGISTRO · dia "&amp;$W1526&amp;" de "&amp;IFERROR(INDEX(Parâmetros!$B$39:$B$48,MATCH($E1526,Parâmetros!$A$39:$A$48,0)),99)&amp;" do ciclo"),IF(OR($D1526="6x1",$D1526="FF 6x1"),IF(OR(AND(WEEKDAY($F1526,2)=6,AND($A1526=$A1527,$L1527&gt;0)),AND(WEEKDAY($F1526,2)=7,AND($A1526=$A1525,$L1525&gt;0))),"ATENÇÃO · apontou sábado e domingo no mesmo fim de semana",IF(OR(WEEKDAY($F1526,2)=6,WEEKDAY($F1526,2)=7),"Jornada de fim de semana do 6x1",IF(OR($H1526&gt;=Parâmetros!$E$20,$H1526&lt;Parâmetros!$E$19),"ATENÇÃO · 6x1 apontou fora do horário diurno","Jornada fixa do 6x1"))),IF($D1526="5x2","Jornada fixa do 5x2",IF($D1526="Folguista",IF($J1526=$K1526,"Evidência confirma sequência","DIVERGE · sequência "&amp;$J1526&amp;" × evidência "&amp;$K1526),IF($K1526=$E1526,"Evidência confirma cadastro","DIVERGE · cadastro "&amp;$E1526&amp;" × evidência "&amp;$K1526)))))))))))</f>
        <v>Férias no cadastro</v>
      </c>
      <c r="W1526" s="34">
        <f>IF(OR(OR($D1526="6x1",$D1526="FF 6x1"),$D1526="5x2"),"",IF($AB1526&lt;&gt;$AB1525,IF(IFERROR(INDEX(Cadastro!$F$5:$F$243,$AB1526),"")="",IF($L1526&gt;0,1,0),IF(IFERROR(INDEX(Cadastro!$F$5:$F$243,$AB1526),"")&lt;=IFERROR(INDEX(Parâmetros!$B$39:$B$48,MATCH($E1526,Parâmetros!$A$39:$A$48,0)),99),IFERROR(INDEX(Cadastro!$F$5:$F$243,$AB1526),""),0)),IF($L1526&gt;0,IF(N($X1525)&gt;0,1,N($W1525)+1),IF(AND($L1526=0,OR(N($W1525)&gt;=IFERROR(INDEX(Parâmetros!$B$39:$B$48,MATCH($E1526,Parâmetros!$A$39:$A$48,0)),99),AND(N($X1525)&gt;0,N($X1525)&lt;IFERROR(INDEX(Parâmetros!$C$39:$C$48,MATCH($E1526,Parâmetros!$A$39:$A$48,0)),0)))),0,N($W1525)+1))))</f>
        <v>4</v>
      </c>
      <c r="X1526" s="34">
        <f>IF(OR(OR($D1526="6x1",$D1526="FF 6x1"),$D1526="5x2"),"",IF($AB1526&lt;&gt;$AB1525,IF(IFERROR(INDEX(Cadastro!$F$5:$F$243,$AB1526),"")="",0,IF(IFERROR(INDEX(Cadastro!$F$5:$F$243,$AB1526),"")&gt;IFERROR(INDEX(Parâmetros!$B$39:$B$48,MATCH($E1526,Parâmetros!$A$39:$A$48,0)),99),IFERROR(INDEX(Cadastro!$F$5:$F$243,$AB1526),"")-IFERROR(INDEX(Parâmetros!$B$39:$B$48,MATCH($E1526,Parâmetros!$A$39:$A$48,0)),99),0)),IF(AND($L1526=0,OR(N($W1525)&gt;=IFERROR(INDEX(Parâmetros!$B$39:$B$48,MATCH($E1526,Parâmetros!$A$39:$A$48,0)),99),AND(N($X1525)&gt;0,N($X1525)&lt;IFERROR(INDEX(Parâmetros!$C$39:$C$48,MATCH($E1526,Parâmetros!$A$39:$A$48,0)),0)))),N($X1525)+1,0)))</f>
        <v>0</v>
      </c>
      <c r="Y1526" t="str">
        <f>IF($AC1526&lt;&gt;"",IF($L1526&gt;0,$AC1526&amp;" · com apontamento",$AC1526),IF($E1526="Férias",IF($L1526&gt;0,"Férias · com apontamento","Férias (cadastro)"),IF(($Z1526+$AA1526-1)&gt;Parâmetros!$E$16,"Férias / afastamento",IF(AND($D1526="5x2",OR(WEEKDAY($F1526,2)=6,WEEKDAY($F1526,2)=7)),IF($L1526&gt;0,"Folga trabalhada","Folga"),IF($L1526&gt;0,"Trabalhado",IF(OR(OR($D1526="6x1",$D1526="FF 6x1"),$D1526="5x2"),IF(AND(OR($D1526="6x1",$D1526="FF 6x1"),OR(WEEKDAY($F1526,2)=6,WEEKDAY($F1526,2)=7)),"Folga","Falta de registro"),IF(AND($AB1526&lt;&gt;$AB1525,IFERROR(INDEX(Cadastro!$F$5:$F$243,$AB1526),"")=""),"Indeterminado (início da série)",IF($X1526&gt;0,"Folga","Falta de registro"))))))))</f>
        <v>Férias (cadastro)</v>
      </c>
      <c r="Z1526" s="34">
        <f>IF(OR($L1526&gt;0,$F1526&gt;Parâmetros!$E$14),0,IF($A1526&lt;&gt;$A1525,1,N($Z1525)+1))</f>
        <v>5</v>
      </c>
      <c r="AA1526" s="34">
        <f>IF(OR($L1526&gt;0,$F1526&gt;Parâmetros!$E$14),0,IF(OR($A1526&lt;&gt;$A1527,$F1527&gt;Parâmetros!$E$14),1,N($AA1527)+1))</f>
        <v>7</v>
      </c>
      <c r="AB1526" s="31">
        <f>IFERROR(MATCH($A1526&amp;"|"&amp;TEXT(_xlfn.MAXIFS(Cadastro!$E$5:$E$243,Cadastro!$A$5:$A$243,$A1526,Cadastro!$E$5:$E$243,"&lt;="&amp;$F1526),"yyyymmdd"),Cadastro!$I$5:$I$243,0),"")</f>
        <v>190</v>
      </c>
      <c r="AC1526" t="str">
        <f>IFERROR(_xlfn.SINGLE(INDEX(Exceções!$D$5:$D$203,MATCH($A1526&amp;"|"&amp;$F1526,Exceções!$F$5:$F$203,0))),"")</f>
        <v/>
      </c>
      <c r="AD1526" t="str">
        <f>IF($AC1526="","",IFERROR(_xlfn.SINGLE(INDEX(Exceções!$E$5:$E$203,MATCH($A1526&amp;"|"&amp;$F1526,Exceções!$F$5:$F$203,0))),""))</f>
        <v/>
      </c>
    </row>
    <row r="1527" spans="1:30" ht="15" hidden="1" customHeight="1" x14ac:dyDescent="0.25">
      <c r="A1527" s="31">
        <v>12244</v>
      </c>
      <c r="B1527" s="17" t="s">
        <v>68</v>
      </c>
      <c r="C1527" s="17" t="str">
        <f>IFERROR(INDEX(Cadastro!$C$5:$C$243,$AB1527),"NÃO INFORMADO")</f>
        <v>USI</v>
      </c>
      <c r="D1527" s="17" t="str">
        <f>IFERROR(INDEX(Cadastro!$D$5:$D$243,$AB1527),"")</f>
        <v>Férias</v>
      </c>
      <c r="E1527" s="17" t="str">
        <f>IFERROR(INDEX(Cadastro!$G$5:$G$243,$AB1527),"")</f>
        <v>Férias</v>
      </c>
      <c r="F1527" s="29">
        <v>46313</v>
      </c>
      <c r="G1527" s="32" t="str">
        <f t="shared" si="138"/>
        <v>dom</v>
      </c>
      <c r="H1527" s="31" t="str">
        <f>IF($L1527=0,"",_xlfn.MINIFS(Dados!$Q:$Q,Dados!$A:$A,$A1527,Dados!$S:$S,$F1527))</f>
        <v/>
      </c>
      <c r="I1527" s="31" t="str">
        <f>IF($H1527="","",_xlfn.MAXIFS(Dados!$R:$R,Dados!$A:$A,$A1527,Dados!$S:$S,$F1527))</f>
        <v/>
      </c>
      <c r="J1527" s="32" t="str">
        <f>IF($D1527&lt;&gt;"Folguista","",IFERROR(INDEX(Parâmetros!$D$52:$G$52,1,MIN(4,MAX(1,$W1527))),""))</f>
        <v/>
      </c>
      <c r="K1527" s="32" t="str">
        <f>IF(OR($AC1527&lt;&gt;"",$Y1527="Folga",$Y1527="Folga trabalhada",$Y1527="Férias (cadastro)",$Y1527="Férias / afastamento",$Y1527="Indeterminado (início da série)"),"",IF(OR($D1527="6x1",$D1527="FF 6x1"),IF(OR(WEEKDAY($F1527,2)=6,WEEKDAY($F1527,2)=7),"6x1 sáb/dom","6x1"),IF($D1527="5x2","5x2",IF($H1527="",IF($D1527="Folguista",$J1527,$E1527),IF(OR($H1527&gt;=Parâmetros!$E$18,$H1527&lt;Parâmetros!$E$19),"C",IF($H1527&lt;Parâmetros!$E$20,"A","B"))))))</f>
        <v/>
      </c>
      <c r="L1527" s="30">
        <f>SUMIFS(Dados!$E:$E,Dados!$A:$A,$A1527,Dados!$S:$S,$F1527)</f>
        <v>0</v>
      </c>
      <c r="M1527" s="30" t="str">
        <f>IFERROR(INDEX(Parâmetros!$E$6:$E$11,MATCH($K1527,Parâmetros!$A$6:$A$11,0)),"")</f>
        <v/>
      </c>
      <c r="N1527" s="33" t="str">
        <f t="shared" si="139"/>
        <v/>
      </c>
      <c r="O1527" s="33">
        <f>Parâmetros!$E$13</f>
        <v>0.8</v>
      </c>
      <c r="P1527" s="32" t="str">
        <f>IF(OR($M1527="",$F1527&gt;Parâmetros!$E$14),"Não","Sim")</f>
        <v>Não</v>
      </c>
      <c r="Q1527" s="32" t="str">
        <f t="shared" si="140"/>
        <v/>
      </c>
      <c r="R1527" s="32" t="str">
        <f t="shared" si="141"/>
        <v/>
      </c>
      <c r="S1527" s="30" t="str">
        <f t="shared" si="142"/>
        <v/>
      </c>
      <c r="T1527" s="32" t="str">
        <f>IF($Q1527&lt;&gt;"Sim","",IF($N1527&gt;Parâmetros!$E$15,"Sim","Não"))</f>
        <v/>
      </c>
      <c r="U1527" s="17" t="str">
        <f t="shared" si="143"/>
        <v>Férias / afastamento</v>
      </c>
      <c r="V1527" s="17" t="str">
        <f>IF($AC1527&lt;&gt;"",IF($L1527&gt;0,"ATENÇÃO · apontou em dia de "&amp;LOWER($AC1527)&amp;" cadastrado","Exceção cadastrada · "&amp;$AC1527)&amp;IF($AD1527="",""," · "&amp;$AD1527),IF($E1527="Férias",IF($L1527&gt;0,"ATENÇÃO · apontou estando de férias no cadastro","Férias no cadastro"),IF($Y1527="Férias / afastamento","Afastamento · "&amp;($Z1527+$AA1527-1)&amp;" dias seguidos sem apontamento",IF($Y1527="Folga trabalhada","ATENÇÃO · apontou em dia de folga da escala 5x2",IF($Y1527="Folga",IF(AND($D1527="5x2",OR(WEEKDAY($F1527,2)=6,WEEKDAY($F1527,2)=7)),"Folga de fim de semana da escala 5x2",IF(AND(OR($D1527="6x1",$D1527="FF 6x1"),WEEKDAY($F1527,2)=6,FALSE()),"Folga de fim de semana · apontou no domingo anterior",IF(AND(OR($D1527="6x1",$D1527="FF 6x1"),WEEKDAY($F1527,2)=7,AND($A1527=$A1526,$L1526&gt;0)),"Folga de fim de semana · apontou no sábado",IF(AND(OR($D1527="6x1",$D1527="FF 6x1"),OR(WEEKDAY($F1527,2)=6,WEEKDAY($F1527,2)=7)),"Folga de fim de semana · sem apontamento no sábado nem no domingo","Folga prevista pelo ciclo")))),IF($Y1527="Indeterminado (início da série)","Sem histórico anterior — informe o dia do ciclo no Cadastro",IF($Y1527="Falta de registro",IF(OR(OR($D1527="6x1",$D1527="FF 6x1"),$D1527="5x2"),"FALTA DE REGISTRO · dia útil da escala "&amp;$E1527,"FALTA DE REGISTRO · dia "&amp;$W1527&amp;" de "&amp;IFERROR(INDEX(Parâmetros!$B$39:$B$48,MATCH($E1527,Parâmetros!$A$39:$A$48,0)),99)&amp;" do ciclo"),IF(OR($D1527="6x1",$D1527="FF 6x1"),IF(OR(AND(WEEKDAY($F1527,2)=6,AND($A1527=$A1528,$L1528&gt;0)),AND(WEEKDAY($F1527,2)=7,AND($A1527=$A1526,$L1526&gt;0))),"ATENÇÃO · apontou sábado e domingo no mesmo fim de semana",IF(OR(WEEKDAY($F1527,2)=6,WEEKDAY($F1527,2)=7),"Jornada de fim de semana do 6x1",IF(OR($H1527&gt;=Parâmetros!$E$20,$H1527&lt;Parâmetros!$E$19),"ATENÇÃO · 6x1 apontou fora do horário diurno","Jornada fixa do 6x1"))),IF($D1527="5x2","Jornada fixa do 5x2",IF($D1527="Folguista",IF($J1527=$K1527,"Evidência confirma sequência","DIVERGE · sequência "&amp;$J1527&amp;" × evidência "&amp;$K1527),IF($K1527=$E1527,"Evidência confirma cadastro","DIVERGE · cadastro "&amp;$E1527&amp;" × evidência "&amp;$K1527)))))))))))</f>
        <v>Férias no cadastro</v>
      </c>
      <c r="W1527" s="34">
        <f>IF(OR(OR($D1527="6x1",$D1527="FF 6x1"),$D1527="5x2"),"",IF($AB1527&lt;&gt;$AB1526,IF(IFERROR(INDEX(Cadastro!$F$5:$F$243,$AB1527),"")="",IF($L1527&gt;0,1,0),IF(IFERROR(INDEX(Cadastro!$F$5:$F$243,$AB1527),"")&lt;=IFERROR(INDEX(Parâmetros!$B$39:$B$48,MATCH($E1527,Parâmetros!$A$39:$A$48,0)),99),IFERROR(INDEX(Cadastro!$F$5:$F$243,$AB1527),""),0)),IF($L1527&gt;0,IF(N($X1526)&gt;0,1,N($W1526)+1),IF(AND($L1527=0,OR(N($W1526)&gt;=IFERROR(INDEX(Parâmetros!$B$39:$B$48,MATCH($E1527,Parâmetros!$A$39:$A$48,0)),99),AND(N($X1526)&gt;0,N($X1526)&lt;IFERROR(INDEX(Parâmetros!$C$39:$C$48,MATCH($E1527,Parâmetros!$A$39:$A$48,0)),0)))),0,N($W1526)+1))))</f>
        <v>5</v>
      </c>
      <c r="X1527" s="34">
        <f>IF(OR(OR($D1527="6x1",$D1527="FF 6x1"),$D1527="5x2"),"",IF($AB1527&lt;&gt;$AB1526,IF(IFERROR(INDEX(Cadastro!$F$5:$F$243,$AB1527),"")="",0,IF(IFERROR(INDEX(Cadastro!$F$5:$F$243,$AB1527),"")&gt;IFERROR(INDEX(Parâmetros!$B$39:$B$48,MATCH($E1527,Parâmetros!$A$39:$A$48,0)),99),IFERROR(INDEX(Cadastro!$F$5:$F$243,$AB1527),"")-IFERROR(INDEX(Parâmetros!$B$39:$B$48,MATCH($E1527,Parâmetros!$A$39:$A$48,0)),99),0)),IF(AND($L1527=0,OR(N($W1526)&gt;=IFERROR(INDEX(Parâmetros!$B$39:$B$48,MATCH($E1527,Parâmetros!$A$39:$A$48,0)),99),AND(N($X1526)&gt;0,N($X1526)&lt;IFERROR(INDEX(Parâmetros!$C$39:$C$48,MATCH($E1527,Parâmetros!$A$39:$A$48,0)),0)))),N($X1526)+1,0)))</f>
        <v>0</v>
      </c>
      <c r="Y1527" t="str">
        <f>IF($AC1527&lt;&gt;"",IF($L1527&gt;0,$AC1527&amp;" · com apontamento",$AC1527),IF($E1527="Férias",IF($L1527&gt;0,"Férias · com apontamento","Férias (cadastro)"),IF(($Z1527+$AA1527-1)&gt;Parâmetros!$E$16,"Férias / afastamento",IF(AND($D1527="5x2",OR(WEEKDAY($F1527,2)=6,WEEKDAY($F1527,2)=7)),IF($L1527&gt;0,"Folga trabalhada","Folga"),IF($L1527&gt;0,"Trabalhado",IF(OR(OR($D1527="6x1",$D1527="FF 6x1"),$D1527="5x2"),IF(AND(OR($D1527="6x1",$D1527="FF 6x1"),OR(WEEKDAY($F1527,2)=6,WEEKDAY($F1527,2)=7)),"Folga","Falta de registro"),IF(AND($AB1527&lt;&gt;$AB1526,IFERROR(INDEX(Cadastro!$F$5:$F$243,$AB1527),"")=""),"Indeterminado (início da série)",IF($X1527&gt;0,"Folga","Falta de registro"))))))))</f>
        <v>Férias (cadastro)</v>
      </c>
      <c r="Z1527" s="34">
        <f>IF(OR($L1527&gt;0,$F1527&gt;Parâmetros!$E$14),0,IF($A1527&lt;&gt;$A1526,1,N($Z1526)+1))</f>
        <v>6</v>
      </c>
      <c r="AA1527" s="34">
        <f>IF(OR($L1527&gt;0,$F1527&gt;Parâmetros!$E$14),0,IF(OR($A1527&lt;&gt;$A1528,$F1528&gt;Parâmetros!$E$14),1,N($AA1528)+1))</f>
        <v>6</v>
      </c>
      <c r="AB1527" s="31">
        <f>IFERROR(MATCH($A1527&amp;"|"&amp;TEXT(_xlfn.MAXIFS(Cadastro!$E$5:$E$243,Cadastro!$A$5:$A$243,$A1527,Cadastro!$E$5:$E$243,"&lt;="&amp;$F1527),"yyyymmdd"),Cadastro!$I$5:$I$243,0),"")</f>
        <v>190</v>
      </c>
      <c r="AC1527" t="str">
        <f>IFERROR(_xlfn.SINGLE(INDEX(Exceções!$D$5:$D$203,MATCH($A1527&amp;"|"&amp;$F1527,Exceções!$F$5:$F$203,0))),"")</f>
        <v/>
      </c>
      <c r="AD1527" t="str">
        <f>IF($AC1527="","",IFERROR(_xlfn.SINGLE(INDEX(Exceções!$E$5:$E$203,MATCH($A1527&amp;"|"&amp;$F1527,Exceções!$F$5:$F$203,0))),""))</f>
        <v/>
      </c>
    </row>
    <row r="1528" spans="1:30" ht="15" hidden="1" customHeight="1" x14ac:dyDescent="0.25">
      <c r="A1528" s="31">
        <v>12244</v>
      </c>
      <c r="B1528" s="17" t="s">
        <v>68</v>
      </c>
      <c r="C1528" s="17" t="str">
        <f>IFERROR(INDEX(Cadastro!$C$5:$C$243,$AB1528),"NÃO INFORMADO")</f>
        <v>USI</v>
      </c>
      <c r="D1528" s="17" t="str">
        <f>IFERROR(INDEX(Cadastro!$D$5:$D$243,$AB1528),"")</f>
        <v>Férias</v>
      </c>
      <c r="E1528" s="17" t="str">
        <f>IFERROR(INDEX(Cadastro!$G$5:$G$243,$AB1528),"")</f>
        <v>Férias</v>
      </c>
      <c r="F1528" s="29">
        <v>46314</v>
      </c>
      <c r="G1528" s="32" t="str">
        <f t="shared" si="138"/>
        <v>seg</v>
      </c>
      <c r="H1528" s="31" t="str">
        <f>IF($L1528=0,"",_xlfn.MINIFS(Dados!$Q:$Q,Dados!$A:$A,$A1528,Dados!$S:$S,$F1528))</f>
        <v/>
      </c>
      <c r="I1528" s="31" t="str">
        <f>IF($H1528="","",_xlfn.MAXIFS(Dados!$R:$R,Dados!$A:$A,$A1528,Dados!$S:$S,$F1528))</f>
        <v/>
      </c>
      <c r="J1528" s="32" t="str">
        <f>IF($D1528&lt;&gt;"Folguista","",IFERROR(INDEX(Parâmetros!$D$52:$G$52,1,MIN(4,MAX(1,$W1528))),""))</f>
        <v/>
      </c>
      <c r="K1528" s="32" t="str">
        <f>IF(OR($AC1528&lt;&gt;"",$Y1528="Folga",$Y1528="Folga trabalhada",$Y1528="Férias (cadastro)",$Y1528="Férias / afastamento",$Y1528="Indeterminado (início da série)"),"",IF(OR($D1528="6x1",$D1528="FF 6x1"),IF(OR(WEEKDAY($F1528,2)=6,WEEKDAY($F1528,2)=7),"6x1 sáb/dom","6x1"),IF($D1528="5x2","5x2",IF($H1528="",IF($D1528="Folguista",$J1528,$E1528),IF(OR($H1528&gt;=Parâmetros!$E$18,$H1528&lt;Parâmetros!$E$19),"C",IF($H1528&lt;Parâmetros!$E$20,"A","B"))))))</f>
        <v/>
      </c>
      <c r="L1528" s="30">
        <f>SUMIFS(Dados!$E:$E,Dados!$A:$A,$A1528,Dados!$S:$S,$F1528)</f>
        <v>0</v>
      </c>
      <c r="M1528" s="30" t="str">
        <f>IFERROR(INDEX(Parâmetros!$E$6:$E$11,MATCH($K1528,Parâmetros!$A$6:$A$11,0)),"")</f>
        <v/>
      </c>
      <c r="N1528" s="33" t="str">
        <f t="shared" si="139"/>
        <v/>
      </c>
      <c r="O1528" s="33">
        <f>Parâmetros!$E$13</f>
        <v>0.8</v>
      </c>
      <c r="P1528" s="32" t="str">
        <f>IF(OR($M1528="",$F1528&gt;Parâmetros!$E$14),"Não","Sim")</f>
        <v>Não</v>
      </c>
      <c r="Q1528" s="32" t="str">
        <f t="shared" si="140"/>
        <v/>
      </c>
      <c r="R1528" s="32" t="str">
        <f t="shared" si="141"/>
        <v/>
      </c>
      <c r="S1528" s="30" t="str">
        <f t="shared" si="142"/>
        <v/>
      </c>
      <c r="T1528" s="32" t="str">
        <f>IF($Q1528&lt;&gt;"Sim","",IF($N1528&gt;Parâmetros!$E$15,"Sim","Não"))</f>
        <v/>
      </c>
      <c r="U1528" s="17" t="str">
        <f t="shared" si="143"/>
        <v>Férias / afastamento</v>
      </c>
      <c r="V1528" s="17" t="str">
        <f>IF($AC1528&lt;&gt;"",IF($L1528&gt;0,"ATENÇÃO · apontou em dia de "&amp;LOWER($AC1528)&amp;" cadastrado","Exceção cadastrada · "&amp;$AC1528)&amp;IF($AD1528="",""," · "&amp;$AD1528),IF($E1528="Férias",IF($L1528&gt;0,"ATENÇÃO · apontou estando de férias no cadastro","Férias no cadastro"),IF($Y1528="Férias / afastamento","Afastamento · "&amp;($Z1528+$AA1528-1)&amp;" dias seguidos sem apontamento",IF($Y1528="Folga trabalhada","ATENÇÃO · apontou em dia de folga da escala 5x2",IF($Y1528="Folga",IF(AND($D1528="5x2",OR(WEEKDAY($F1528,2)=6,WEEKDAY($F1528,2)=7)),"Folga de fim de semana da escala 5x2",IF(AND(OR($D1528="6x1",$D1528="FF 6x1"),WEEKDAY($F1528,2)=6,FALSE()),"Folga de fim de semana · apontou no domingo anterior",IF(AND(OR($D1528="6x1",$D1528="FF 6x1"),WEEKDAY($F1528,2)=7,AND($A1528=$A1527,$L1527&gt;0)),"Folga de fim de semana · apontou no sábado",IF(AND(OR($D1528="6x1",$D1528="FF 6x1"),OR(WEEKDAY($F1528,2)=6,WEEKDAY($F1528,2)=7)),"Folga de fim de semana · sem apontamento no sábado nem no domingo","Folga prevista pelo ciclo")))),IF($Y1528="Indeterminado (início da série)","Sem histórico anterior — informe o dia do ciclo no Cadastro",IF($Y1528="Falta de registro",IF(OR(OR($D1528="6x1",$D1528="FF 6x1"),$D1528="5x2"),"FALTA DE REGISTRO · dia útil da escala "&amp;$E1528,"FALTA DE REGISTRO · dia "&amp;$W1528&amp;" de "&amp;IFERROR(INDEX(Parâmetros!$B$39:$B$48,MATCH($E1528,Parâmetros!$A$39:$A$48,0)),99)&amp;" do ciclo"),IF(OR($D1528="6x1",$D1528="FF 6x1"),IF(OR(AND(WEEKDAY($F1528,2)=6,AND($A1528=$A1529,$L1529&gt;0)),AND(WEEKDAY($F1528,2)=7,AND($A1528=$A1527,$L1527&gt;0))),"ATENÇÃO · apontou sábado e domingo no mesmo fim de semana",IF(OR(WEEKDAY($F1528,2)=6,WEEKDAY($F1528,2)=7),"Jornada de fim de semana do 6x1",IF(OR($H1528&gt;=Parâmetros!$E$20,$H1528&lt;Parâmetros!$E$19),"ATENÇÃO · 6x1 apontou fora do horário diurno","Jornada fixa do 6x1"))),IF($D1528="5x2","Jornada fixa do 5x2",IF($D1528="Folguista",IF($J1528=$K1528,"Evidência confirma sequência","DIVERGE · sequência "&amp;$J1528&amp;" × evidência "&amp;$K1528),IF($K1528=$E1528,"Evidência confirma cadastro","DIVERGE · cadastro "&amp;$E1528&amp;" × evidência "&amp;$K1528)))))))))))</f>
        <v>Férias no cadastro</v>
      </c>
      <c r="W1528" s="34">
        <f>IF(OR(OR($D1528="6x1",$D1528="FF 6x1"),$D1528="5x2"),"",IF($AB1528&lt;&gt;$AB1527,IF(IFERROR(INDEX(Cadastro!$F$5:$F$243,$AB1528),"")="",IF($L1528&gt;0,1,0),IF(IFERROR(INDEX(Cadastro!$F$5:$F$243,$AB1528),"")&lt;=IFERROR(INDEX(Parâmetros!$B$39:$B$48,MATCH($E1528,Parâmetros!$A$39:$A$48,0)),99),IFERROR(INDEX(Cadastro!$F$5:$F$243,$AB1528),""),0)),IF($L1528&gt;0,IF(N($X1527)&gt;0,1,N($W1527)+1),IF(AND($L1528=0,OR(N($W1527)&gt;=IFERROR(INDEX(Parâmetros!$B$39:$B$48,MATCH($E1528,Parâmetros!$A$39:$A$48,0)),99),AND(N($X1527)&gt;0,N($X1527)&lt;IFERROR(INDEX(Parâmetros!$C$39:$C$48,MATCH($E1528,Parâmetros!$A$39:$A$48,0)),0)))),0,N($W1527)+1))))</f>
        <v>6</v>
      </c>
      <c r="X1528" s="34">
        <f>IF(OR(OR($D1528="6x1",$D1528="FF 6x1"),$D1528="5x2"),"",IF($AB1528&lt;&gt;$AB1527,IF(IFERROR(INDEX(Cadastro!$F$5:$F$243,$AB1528),"")="",0,IF(IFERROR(INDEX(Cadastro!$F$5:$F$243,$AB1528),"")&gt;IFERROR(INDEX(Parâmetros!$B$39:$B$48,MATCH($E1528,Parâmetros!$A$39:$A$48,0)),99),IFERROR(INDEX(Cadastro!$F$5:$F$243,$AB1528),"")-IFERROR(INDEX(Parâmetros!$B$39:$B$48,MATCH($E1528,Parâmetros!$A$39:$A$48,0)),99),0)),IF(AND($L1528=0,OR(N($W1527)&gt;=IFERROR(INDEX(Parâmetros!$B$39:$B$48,MATCH($E1528,Parâmetros!$A$39:$A$48,0)),99),AND(N($X1527)&gt;0,N($X1527)&lt;IFERROR(INDEX(Parâmetros!$C$39:$C$48,MATCH($E1528,Parâmetros!$A$39:$A$48,0)),0)))),N($X1527)+1,0)))</f>
        <v>0</v>
      </c>
      <c r="Y1528" t="str">
        <f>IF($AC1528&lt;&gt;"",IF($L1528&gt;0,$AC1528&amp;" · com apontamento",$AC1528),IF($E1528="Férias",IF($L1528&gt;0,"Férias · com apontamento","Férias (cadastro)"),IF(($Z1528+$AA1528-1)&gt;Parâmetros!$E$16,"Férias / afastamento",IF(AND($D1528="5x2",OR(WEEKDAY($F1528,2)=6,WEEKDAY($F1528,2)=7)),IF($L1528&gt;0,"Folga trabalhada","Folga"),IF($L1528&gt;0,"Trabalhado",IF(OR(OR($D1528="6x1",$D1528="FF 6x1"),$D1528="5x2"),IF(AND(OR($D1528="6x1",$D1528="FF 6x1"),OR(WEEKDAY($F1528,2)=6,WEEKDAY($F1528,2)=7)),"Folga","Falta de registro"),IF(AND($AB1528&lt;&gt;$AB1527,IFERROR(INDEX(Cadastro!$F$5:$F$243,$AB1528),"")=""),"Indeterminado (início da série)",IF($X1528&gt;0,"Folga","Falta de registro"))))))))</f>
        <v>Férias (cadastro)</v>
      </c>
      <c r="Z1528" s="34">
        <f>IF(OR($L1528&gt;0,$F1528&gt;Parâmetros!$E$14),0,IF($A1528&lt;&gt;$A1527,1,N($Z1527)+1))</f>
        <v>7</v>
      </c>
      <c r="AA1528" s="34">
        <f>IF(OR($L1528&gt;0,$F1528&gt;Parâmetros!$E$14),0,IF(OR($A1528&lt;&gt;$A1529,$F1529&gt;Parâmetros!$E$14),1,N($AA1529)+1))</f>
        <v>5</v>
      </c>
      <c r="AB1528" s="31">
        <f>IFERROR(MATCH($A1528&amp;"|"&amp;TEXT(_xlfn.MAXIFS(Cadastro!$E$5:$E$243,Cadastro!$A$5:$A$243,$A1528,Cadastro!$E$5:$E$243,"&lt;="&amp;$F1528),"yyyymmdd"),Cadastro!$I$5:$I$243,0),"")</f>
        <v>190</v>
      </c>
      <c r="AC1528" t="str">
        <f>IFERROR(_xlfn.SINGLE(INDEX(Exceções!$D$5:$D$203,MATCH($A1528&amp;"|"&amp;$F1528,Exceções!$F$5:$F$203,0))),"")</f>
        <v/>
      </c>
      <c r="AD1528" t="str">
        <f>IF($AC1528="","",IFERROR(_xlfn.SINGLE(INDEX(Exceções!$E$5:$E$203,MATCH($A1528&amp;"|"&amp;$F1528,Exceções!$F$5:$F$203,0))),""))</f>
        <v/>
      </c>
    </row>
    <row r="1529" spans="1:30" ht="15" hidden="1" customHeight="1" x14ac:dyDescent="0.25">
      <c r="A1529" s="31">
        <v>12244</v>
      </c>
      <c r="B1529" s="17" t="s">
        <v>68</v>
      </c>
      <c r="C1529" s="17" t="str">
        <f>IFERROR(INDEX(Cadastro!$C$5:$C$243,$AB1529),"NÃO INFORMADO")</f>
        <v>USI</v>
      </c>
      <c r="D1529" s="17" t="str">
        <f>IFERROR(INDEX(Cadastro!$D$5:$D$243,$AB1529),"")</f>
        <v>Férias</v>
      </c>
      <c r="E1529" s="17" t="str">
        <f>IFERROR(INDEX(Cadastro!$G$5:$G$243,$AB1529),"")</f>
        <v>Férias</v>
      </c>
      <c r="F1529" s="29">
        <v>46315</v>
      </c>
      <c r="G1529" s="32" t="str">
        <f t="shared" si="138"/>
        <v>ter</v>
      </c>
      <c r="H1529" s="31" t="str">
        <f>IF($L1529=0,"",_xlfn.MINIFS(Dados!$Q:$Q,Dados!$A:$A,$A1529,Dados!$S:$S,$F1529))</f>
        <v/>
      </c>
      <c r="I1529" s="31" t="str">
        <f>IF($H1529="","",_xlfn.MAXIFS(Dados!$R:$R,Dados!$A:$A,$A1529,Dados!$S:$S,$F1529))</f>
        <v/>
      </c>
      <c r="J1529" s="32" t="str">
        <f>IF($D1529&lt;&gt;"Folguista","",IFERROR(INDEX(Parâmetros!$D$52:$G$52,1,MIN(4,MAX(1,$W1529))),""))</f>
        <v/>
      </c>
      <c r="K1529" s="32" t="str">
        <f>IF(OR($AC1529&lt;&gt;"",$Y1529="Folga",$Y1529="Folga trabalhada",$Y1529="Férias (cadastro)",$Y1529="Férias / afastamento",$Y1529="Indeterminado (início da série)"),"",IF(OR($D1529="6x1",$D1529="FF 6x1"),IF(OR(WEEKDAY($F1529,2)=6,WEEKDAY($F1529,2)=7),"6x1 sáb/dom","6x1"),IF($D1529="5x2","5x2",IF($H1529="",IF($D1529="Folguista",$J1529,$E1529),IF(OR($H1529&gt;=Parâmetros!$E$18,$H1529&lt;Parâmetros!$E$19),"C",IF($H1529&lt;Parâmetros!$E$20,"A","B"))))))</f>
        <v/>
      </c>
      <c r="L1529" s="30">
        <f>SUMIFS(Dados!$E:$E,Dados!$A:$A,$A1529,Dados!$S:$S,$F1529)</f>
        <v>0</v>
      </c>
      <c r="M1529" s="30" t="str">
        <f>IFERROR(INDEX(Parâmetros!$E$6:$E$11,MATCH($K1529,Parâmetros!$A$6:$A$11,0)),"")</f>
        <v/>
      </c>
      <c r="N1529" s="33" t="str">
        <f t="shared" si="139"/>
        <v/>
      </c>
      <c r="O1529" s="33">
        <f>Parâmetros!$E$13</f>
        <v>0.8</v>
      </c>
      <c r="P1529" s="32" t="str">
        <f>IF(OR($M1529="",$F1529&gt;Parâmetros!$E$14),"Não","Sim")</f>
        <v>Não</v>
      </c>
      <c r="Q1529" s="32" t="str">
        <f t="shared" si="140"/>
        <v/>
      </c>
      <c r="R1529" s="32" t="str">
        <f t="shared" si="141"/>
        <v/>
      </c>
      <c r="S1529" s="30" t="str">
        <f t="shared" si="142"/>
        <v/>
      </c>
      <c r="T1529" s="32" t="str">
        <f>IF($Q1529&lt;&gt;"Sim","",IF($N1529&gt;Parâmetros!$E$15,"Sim","Não"))</f>
        <v/>
      </c>
      <c r="U1529" s="17" t="str">
        <f t="shared" si="143"/>
        <v>Férias / afastamento</v>
      </c>
      <c r="V1529" s="17" t="str">
        <f>IF($AC1529&lt;&gt;"",IF($L1529&gt;0,"ATENÇÃO · apontou em dia de "&amp;LOWER($AC1529)&amp;" cadastrado","Exceção cadastrada · "&amp;$AC1529)&amp;IF($AD1529="",""," · "&amp;$AD1529),IF($E1529="Férias",IF($L1529&gt;0,"ATENÇÃO · apontou estando de férias no cadastro","Férias no cadastro"),IF($Y1529="Férias / afastamento","Afastamento · "&amp;($Z1529+$AA1529-1)&amp;" dias seguidos sem apontamento",IF($Y1529="Folga trabalhada","ATENÇÃO · apontou em dia de folga da escala 5x2",IF($Y1529="Folga",IF(AND($D1529="5x2",OR(WEEKDAY($F1529,2)=6,WEEKDAY($F1529,2)=7)),"Folga de fim de semana da escala 5x2",IF(AND(OR($D1529="6x1",$D1529="FF 6x1"),WEEKDAY($F1529,2)=6,FALSE()),"Folga de fim de semana · apontou no domingo anterior",IF(AND(OR($D1529="6x1",$D1529="FF 6x1"),WEEKDAY($F1529,2)=7,AND($A1529=$A1528,$L1528&gt;0)),"Folga de fim de semana · apontou no sábado",IF(AND(OR($D1529="6x1",$D1529="FF 6x1"),OR(WEEKDAY($F1529,2)=6,WEEKDAY($F1529,2)=7)),"Folga de fim de semana · sem apontamento no sábado nem no domingo","Folga prevista pelo ciclo")))),IF($Y1529="Indeterminado (início da série)","Sem histórico anterior — informe o dia do ciclo no Cadastro",IF($Y1529="Falta de registro",IF(OR(OR($D1529="6x1",$D1529="FF 6x1"),$D1529="5x2"),"FALTA DE REGISTRO · dia útil da escala "&amp;$E1529,"FALTA DE REGISTRO · dia "&amp;$W1529&amp;" de "&amp;IFERROR(INDEX(Parâmetros!$B$39:$B$48,MATCH($E1529,Parâmetros!$A$39:$A$48,0)),99)&amp;" do ciclo"),IF(OR($D1529="6x1",$D1529="FF 6x1"),IF(OR(AND(WEEKDAY($F1529,2)=6,AND($A1529=$A1530,$L1530&gt;0)),AND(WEEKDAY($F1529,2)=7,AND($A1529=$A1528,$L1528&gt;0))),"ATENÇÃO · apontou sábado e domingo no mesmo fim de semana",IF(OR(WEEKDAY($F1529,2)=6,WEEKDAY($F1529,2)=7),"Jornada de fim de semana do 6x1",IF(OR($H1529&gt;=Parâmetros!$E$20,$H1529&lt;Parâmetros!$E$19),"ATENÇÃO · 6x1 apontou fora do horário diurno","Jornada fixa do 6x1"))),IF($D1529="5x2","Jornada fixa do 5x2",IF($D1529="Folguista",IF($J1529=$K1529,"Evidência confirma sequência","DIVERGE · sequência "&amp;$J1529&amp;" × evidência "&amp;$K1529),IF($K1529=$E1529,"Evidência confirma cadastro","DIVERGE · cadastro "&amp;$E1529&amp;" × evidência "&amp;$K1529)))))))))))</f>
        <v>Férias no cadastro</v>
      </c>
      <c r="W1529" s="34">
        <f>IF(OR(OR($D1529="6x1",$D1529="FF 6x1"),$D1529="5x2"),"",IF($AB1529&lt;&gt;$AB1528,IF(IFERROR(INDEX(Cadastro!$F$5:$F$243,$AB1529),"")="",IF($L1529&gt;0,1,0),IF(IFERROR(INDEX(Cadastro!$F$5:$F$243,$AB1529),"")&lt;=IFERROR(INDEX(Parâmetros!$B$39:$B$48,MATCH($E1529,Parâmetros!$A$39:$A$48,0)),99),IFERROR(INDEX(Cadastro!$F$5:$F$243,$AB1529),""),0)),IF($L1529&gt;0,IF(N($X1528)&gt;0,1,N($W1528)+1),IF(AND($L1529=0,OR(N($W1528)&gt;=IFERROR(INDEX(Parâmetros!$B$39:$B$48,MATCH($E1529,Parâmetros!$A$39:$A$48,0)),99),AND(N($X1528)&gt;0,N($X1528)&lt;IFERROR(INDEX(Parâmetros!$C$39:$C$48,MATCH($E1529,Parâmetros!$A$39:$A$48,0)),0)))),0,N($W1528)+1))))</f>
        <v>7</v>
      </c>
      <c r="X1529" s="34">
        <f>IF(OR(OR($D1529="6x1",$D1529="FF 6x1"),$D1529="5x2"),"",IF($AB1529&lt;&gt;$AB1528,IF(IFERROR(INDEX(Cadastro!$F$5:$F$243,$AB1529),"")="",0,IF(IFERROR(INDEX(Cadastro!$F$5:$F$243,$AB1529),"")&gt;IFERROR(INDEX(Parâmetros!$B$39:$B$48,MATCH($E1529,Parâmetros!$A$39:$A$48,0)),99),IFERROR(INDEX(Cadastro!$F$5:$F$243,$AB1529),"")-IFERROR(INDEX(Parâmetros!$B$39:$B$48,MATCH($E1529,Parâmetros!$A$39:$A$48,0)),99),0)),IF(AND($L1529=0,OR(N($W1528)&gt;=IFERROR(INDEX(Parâmetros!$B$39:$B$48,MATCH($E1529,Parâmetros!$A$39:$A$48,0)),99),AND(N($X1528)&gt;0,N($X1528)&lt;IFERROR(INDEX(Parâmetros!$C$39:$C$48,MATCH($E1529,Parâmetros!$A$39:$A$48,0)),0)))),N($X1528)+1,0)))</f>
        <v>0</v>
      </c>
      <c r="Y1529" t="str">
        <f>IF($AC1529&lt;&gt;"",IF($L1529&gt;0,$AC1529&amp;" · com apontamento",$AC1529),IF($E1529="Férias",IF($L1529&gt;0,"Férias · com apontamento","Férias (cadastro)"),IF(($Z1529+$AA1529-1)&gt;Parâmetros!$E$16,"Férias / afastamento",IF(AND($D1529="5x2",OR(WEEKDAY($F1529,2)=6,WEEKDAY($F1529,2)=7)),IF($L1529&gt;0,"Folga trabalhada","Folga"),IF($L1529&gt;0,"Trabalhado",IF(OR(OR($D1529="6x1",$D1529="FF 6x1"),$D1529="5x2"),IF(AND(OR($D1529="6x1",$D1529="FF 6x1"),OR(WEEKDAY($F1529,2)=6,WEEKDAY($F1529,2)=7)),"Folga","Falta de registro"),IF(AND($AB1529&lt;&gt;$AB1528,IFERROR(INDEX(Cadastro!$F$5:$F$243,$AB1529),"")=""),"Indeterminado (início da série)",IF($X1529&gt;0,"Folga","Falta de registro"))))))))</f>
        <v>Férias (cadastro)</v>
      </c>
      <c r="Z1529" s="34">
        <f>IF(OR($L1529&gt;0,$F1529&gt;Parâmetros!$E$14),0,IF($A1529&lt;&gt;$A1528,1,N($Z1528)+1))</f>
        <v>8</v>
      </c>
      <c r="AA1529" s="34">
        <f>IF(OR($L1529&gt;0,$F1529&gt;Parâmetros!$E$14),0,IF(OR($A1529&lt;&gt;$A1530,$F1530&gt;Parâmetros!$E$14),1,N($AA1530)+1))</f>
        <v>4</v>
      </c>
      <c r="AB1529" s="31">
        <f>IFERROR(MATCH($A1529&amp;"|"&amp;TEXT(_xlfn.MAXIFS(Cadastro!$E$5:$E$243,Cadastro!$A$5:$A$243,$A1529,Cadastro!$E$5:$E$243,"&lt;="&amp;$F1529),"yyyymmdd"),Cadastro!$I$5:$I$243,0),"")</f>
        <v>190</v>
      </c>
      <c r="AC1529" t="str">
        <f>IFERROR(_xlfn.SINGLE(INDEX(Exceções!$D$5:$D$203,MATCH($A1529&amp;"|"&amp;$F1529,Exceções!$F$5:$F$203,0))),"")</f>
        <v/>
      </c>
      <c r="AD1529" t="str">
        <f>IF($AC1529="","",IFERROR(_xlfn.SINGLE(INDEX(Exceções!$E$5:$E$203,MATCH($A1529&amp;"|"&amp;$F1529,Exceções!$F$5:$F$203,0))),""))</f>
        <v/>
      </c>
    </row>
    <row r="1530" spans="1:30" ht="15" hidden="1" customHeight="1" x14ac:dyDescent="0.25">
      <c r="A1530" s="31">
        <v>12244</v>
      </c>
      <c r="B1530" s="17" t="s">
        <v>68</v>
      </c>
      <c r="C1530" s="17" t="str">
        <f>IFERROR(INDEX(Cadastro!$C$5:$C$243,$AB1530),"NÃO INFORMADO")</f>
        <v>USI</v>
      </c>
      <c r="D1530" s="17" t="str">
        <f>IFERROR(INDEX(Cadastro!$D$5:$D$243,$AB1530),"")</f>
        <v>Férias</v>
      </c>
      <c r="E1530" s="17" t="str">
        <f>IFERROR(INDEX(Cadastro!$G$5:$G$243,$AB1530),"")</f>
        <v>Férias</v>
      </c>
      <c r="F1530" s="29">
        <v>46316</v>
      </c>
      <c r="G1530" s="32" t="str">
        <f t="shared" si="138"/>
        <v>qua</v>
      </c>
      <c r="H1530" s="31" t="str">
        <f>IF($L1530=0,"",_xlfn.MINIFS(Dados!$Q:$Q,Dados!$A:$A,$A1530,Dados!$S:$S,$F1530))</f>
        <v/>
      </c>
      <c r="I1530" s="31" t="str">
        <f>IF($H1530="","",_xlfn.MAXIFS(Dados!$R:$R,Dados!$A:$A,$A1530,Dados!$S:$S,$F1530))</f>
        <v/>
      </c>
      <c r="J1530" s="32" t="str">
        <f>IF($D1530&lt;&gt;"Folguista","",IFERROR(INDEX(Parâmetros!$D$52:$G$52,1,MIN(4,MAX(1,$W1530))),""))</f>
        <v/>
      </c>
      <c r="K1530" s="32" t="str">
        <f>IF(OR($AC1530&lt;&gt;"",$Y1530="Folga",$Y1530="Folga trabalhada",$Y1530="Férias (cadastro)",$Y1530="Férias / afastamento",$Y1530="Indeterminado (início da série)"),"",IF(OR($D1530="6x1",$D1530="FF 6x1"),IF(OR(WEEKDAY($F1530,2)=6,WEEKDAY($F1530,2)=7),"6x1 sáb/dom","6x1"),IF($D1530="5x2","5x2",IF($H1530="",IF($D1530="Folguista",$J1530,$E1530),IF(OR($H1530&gt;=Parâmetros!$E$18,$H1530&lt;Parâmetros!$E$19),"C",IF($H1530&lt;Parâmetros!$E$20,"A","B"))))))</f>
        <v/>
      </c>
      <c r="L1530" s="30">
        <f>SUMIFS(Dados!$E:$E,Dados!$A:$A,$A1530,Dados!$S:$S,$F1530)</f>
        <v>0</v>
      </c>
      <c r="M1530" s="30" t="str">
        <f>IFERROR(INDEX(Parâmetros!$E$6:$E$11,MATCH($K1530,Parâmetros!$A$6:$A$11,0)),"")</f>
        <v/>
      </c>
      <c r="N1530" s="33" t="str">
        <f t="shared" si="139"/>
        <v/>
      </c>
      <c r="O1530" s="33">
        <f>Parâmetros!$E$13</f>
        <v>0.8</v>
      </c>
      <c r="P1530" s="32" t="str">
        <f>IF(OR($M1530="",$F1530&gt;Parâmetros!$E$14),"Não","Sim")</f>
        <v>Não</v>
      </c>
      <c r="Q1530" s="32" t="str">
        <f t="shared" si="140"/>
        <v/>
      </c>
      <c r="R1530" s="32" t="str">
        <f t="shared" si="141"/>
        <v/>
      </c>
      <c r="S1530" s="30" t="str">
        <f t="shared" si="142"/>
        <v/>
      </c>
      <c r="T1530" s="32" t="str">
        <f>IF($Q1530&lt;&gt;"Sim","",IF($N1530&gt;Parâmetros!$E$15,"Sim","Não"))</f>
        <v/>
      </c>
      <c r="U1530" s="17" t="str">
        <f t="shared" si="143"/>
        <v>Férias / afastamento</v>
      </c>
      <c r="V1530" s="17" t="str">
        <f>IF($AC1530&lt;&gt;"",IF($L1530&gt;0,"ATENÇÃO · apontou em dia de "&amp;LOWER($AC1530)&amp;" cadastrado","Exceção cadastrada · "&amp;$AC1530)&amp;IF($AD1530="",""," · "&amp;$AD1530),IF($E1530="Férias",IF($L1530&gt;0,"ATENÇÃO · apontou estando de férias no cadastro","Férias no cadastro"),IF($Y1530="Férias / afastamento","Afastamento · "&amp;($Z1530+$AA1530-1)&amp;" dias seguidos sem apontamento",IF($Y1530="Folga trabalhada","ATENÇÃO · apontou em dia de folga da escala 5x2",IF($Y1530="Folga",IF(AND($D1530="5x2",OR(WEEKDAY($F1530,2)=6,WEEKDAY($F1530,2)=7)),"Folga de fim de semana da escala 5x2",IF(AND(OR($D1530="6x1",$D1530="FF 6x1"),WEEKDAY($F1530,2)=6,FALSE()),"Folga de fim de semana · apontou no domingo anterior",IF(AND(OR($D1530="6x1",$D1530="FF 6x1"),WEEKDAY($F1530,2)=7,AND($A1530=$A1529,$L1529&gt;0)),"Folga de fim de semana · apontou no sábado",IF(AND(OR($D1530="6x1",$D1530="FF 6x1"),OR(WEEKDAY($F1530,2)=6,WEEKDAY($F1530,2)=7)),"Folga de fim de semana · sem apontamento no sábado nem no domingo","Folga prevista pelo ciclo")))),IF($Y1530="Indeterminado (início da série)","Sem histórico anterior — informe o dia do ciclo no Cadastro",IF($Y1530="Falta de registro",IF(OR(OR($D1530="6x1",$D1530="FF 6x1"),$D1530="5x2"),"FALTA DE REGISTRO · dia útil da escala "&amp;$E1530,"FALTA DE REGISTRO · dia "&amp;$W1530&amp;" de "&amp;IFERROR(INDEX(Parâmetros!$B$39:$B$48,MATCH($E1530,Parâmetros!$A$39:$A$48,0)),99)&amp;" do ciclo"),IF(OR($D1530="6x1",$D1530="FF 6x1"),IF(OR(AND(WEEKDAY($F1530,2)=6,AND($A1530=$A1531,$L1531&gt;0)),AND(WEEKDAY($F1530,2)=7,AND($A1530=$A1529,$L1529&gt;0))),"ATENÇÃO · apontou sábado e domingo no mesmo fim de semana",IF(OR(WEEKDAY($F1530,2)=6,WEEKDAY($F1530,2)=7),"Jornada de fim de semana do 6x1",IF(OR($H1530&gt;=Parâmetros!$E$20,$H1530&lt;Parâmetros!$E$19),"ATENÇÃO · 6x1 apontou fora do horário diurno","Jornada fixa do 6x1"))),IF($D1530="5x2","Jornada fixa do 5x2",IF($D1530="Folguista",IF($J1530=$K1530,"Evidência confirma sequência","DIVERGE · sequência "&amp;$J1530&amp;" × evidência "&amp;$K1530),IF($K1530=$E1530,"Evidência confirma cadastro","DIVERGE · cadastro "&amp;$E1530&amp;" × evidência "&amp;$K1530)))))))))))</f>
        <v>Férias no cadastro</v>
      </c>
      <c r="W1530" s="34">
        <f>IF(OR(OR($D1530="6x1",$D1530="FF 6x1"),$D1530="5x2"),"",IF($AB1530&lt;&gt;$AB1529,IF(IFERROR(INDEX(Cadastro!$F$5:$F$243,$AB1530),"")="",IF($L1530&gt;0,1,0),IF(IFERROR(INDEX(Cadastro!$F$5:$F$243,$AB1530),"")&lt;=IFERROR(INDEX(Parâmetros!$B$39:$B$48,MATCH($E1530,Parâmetros!$A$39:$A$48,0)),99),IFERROR(INDEX(Cadastro!$F$5:$F$243,$AB1530),""),0)),IF($L1530&gt;0,IF(N($X1529)&gt;0,1,N($W1529)+1),IF(AND($L1530=0,OR(N($W1529)&gt;=IFERROR(INDEX(Parâmetros!$B$39:$B$48,MATCH($E1530,Parâmetros!$A$39:$A$48,0)),99),AND(N($X1529)&gt;0,N($X1529)&lt;IFERROR(INDEX(Parâmetros!$C$39:$C$48,MATCH($E1530,Parâmetros!$A$39:$A$48,0)),0)))),0,N($W1529)+1))))</f>
        <v>8</v>
      </c>
      <c r="X1530" s="34">
        <f>IF(OR(OR($D1530="6x1",$D1530="FF 6x1"),$D1530="5x2"),"",IF($AB1530&lt;&gt;$AB1529,IF(IFERROR(INDEX(Cadastro!$F$5:$F$243,$AB1530),"")="",0,IF(IFERROR(INDEX(Cadastro!$F$5:$F$243,$AB1530),"")&gt;IFERROR(INDEX(Parâmetros!$B$39:$B$48,MATCH($E1530,Parâmetros!$A$39:$A$48,0)),99),IFERROR(INDEX(Cadastro!$F$5:$F$243,$AB1530),"")-IFERROR(INDEX(Parâmetros!$B$39:$B$48,MATCH($E1530,Parâmetros!$A$39:$A$48,0)),99),0)),IF(AND($L1530=0,OR(N($W1529)&gt;=IFERROR(INDEX(Parâmetros!$B$39:$B$48,MATCH($E1530,Parâmetros!$A$39:$A$48,0)),99),AND(N($X1529)&gt;0,N($X1529)&lt;IFERROR(INDEX(Parâmetros!$C$39:$C$48,MATCH($E1530,Parâmetros!$A$39:$A$48,0)),0)))),N($X1529)+1,0)))</f>
        <v>0</v>
      </c>
      <c r="Y1530" t="str">
        <f>IF($AC1530&lt;&gt;"",IF($L1530&gt;0,$AC1530&amp;" · com apontamento",$AC1530),IF($E1530="Férias",IF($L1530&gt;0,"Férias · com apontamento","Férias (cadastro)"),IF(($Z1530+$AA1530-1)&gt;Parâmetros!$E$16,"Férias / afastamento",IF(AND($D1530="5x2",OR(WEEKDAY($F1530,2)=6,WEEKDAY($F1530,2)=7)),IF($L1530&gt;0,"Folga trabalhada","Folga"),IF($L1530&gt;0,"Trabalhado",IF(OR(OR($D1530="6x1",$D1530="FF 6x1"),$D1530="5x2"),IF(AND(OR($D1530="6x1",$D1530="FF 6x1"),OR(WEEKDAY($F1530,2)=6,WEEKDAY($F1530,2)=7)),"Folga","Falta de registro"),IF(AND($AB1530&lt;&gt;$AB1529,IFERROR(INDEX(Cadastro!$F$5:$F$243,$AB1530),"")=""),"Indeterminado (início da série)",IF($X1530&gt;0,"Folga","Falta de registro"))))))))</f>
        <v>Férias (cadastro)</v>
      </c>
      <c r="Z1530" s="34">
        <f>IF(OR($L1530&gt;0,$F1530&gt;Parâmetros!$E$14),0,IF($A1530&lt;&gt;$A1529,1,N($Z1529)+1))</f>
        <v>9</v>
      </c>
      <c r="AA1530" s="34">
        <f>IF(OR($L1530&gt;0,$F1530&gt;Parâmetros!$E$14),0,IF(OR($A1530&lt;&gt;$A1531,$F1531&gt;Parâmetros!$E$14),1,N($AA1531)+1))</f>
        <v>3</v>
      </c>
      <c r="AB1530" s="31">
        <f>IFERROR(MATCH($A1530&amp;"|"&amp;TEXT(_xlfn.MAXIFS(Cadastro!$E$5:$E$243,Cadastro!$A$5:$A$243,$A1530,Cadastro!$E$5:$E$243,"&lt;="&amp;$F1530),"yyyymmdd"),Cadastro!$I$5:$I$243,0),"")</f>
        <v>190</v>
      </c>
      <c r="AC1530" t="str">
        <f>IFERROR(_xlfn.SINGLE(INDEX(Exceções!$D$5:$D$203,MATCH($A1530&amp;"|"&amp;$F1530,Exceções!$F$5:$F$203,0))),"")</f>
        <v/>
      </c>
      <c r="AD1530" t="str">
        <f>IF($AC1530="","",IFERROR(_xlfn.SINGLE(INDEX(Exceções!$E$5:$E$203,MATCH($A1530&amp;"|"&amp;$F1530,Exceções!$F$5:$F$203,0))),""))</f>
        <v/>
      </c>
    </row>
    <row r="1531" spans="1:30" ht="15" hidden="1" customHeight="1" x14ac:dyDescent="0.25">
      <c r="A1531" s="31">
        <v>12244</v>
      </c>
      <c r="B1531" s="17" t="s">
        <v>68</v>
      </c>
      <c r="C1531" s="17" t="str">
        <f>IFERROR(INDEX(Cadastro!$C$5:$C$243,$AB1531),"NÃO INFORMADO")</f>
        <v>USI</v>
      </c>
      <c r="D1531" s="17" t="str">
        <f>IFERROR(INDEX(Cadastro!$D$5:$D$243,$AB1531),"")</f>
        <v>Férias</v>
      </c>
      <c r="E1531" s="17" t="str">
        <f>IFERROR(INDEX(Cadastro!$G$5:$G$243,$AB1531),"")</f>
        <v>Férias</v>
      </c>
      <c r="F1531" s="29">
        <v>46317</v>
      </c>
      <c r="G1531" s="32" t="str">
        <f t="shared" si="138"/>
        <v>qui</v>
      </c>
      <c r="H1531" s="31" t="str">
        <f>IF($L1531=0,"",_xlfn.MINIFS(Dados!$Q:$Q,Dados!$A:$A,$A1531,Dados!$S:$S,$F1531))</f>
        <v/>
      </c>
      <c r="I1531" s="31" t="str">
        <f>IF($H1531="","",_xlfn.MAXIFS(Dados!$R:$R,Dados!$A:$A,$A1531,Dados!$S:$S,$F1531))</f>
        <v/>
      </c>
      <c r="J1531" s="32" t="str">
        <f>IF($D1531&lt;&gt;"Folguista","",IFERROR(INDEX(Parâmetros!$D$52:$G$52,1,MIN(4,MAX(1,$W1531))),""))</f>
        <v/>
      </c>
      <c r="K1531" s="32" t="str">
        <f>IF(OR($AC1531&lt;&gt;"",$Y1531="Folga",$Y1531="Folga trabalhada",$Y1531="Férias (cadastro)",$Y1531="Férias / afastamento",$Y1531="Indeterminado (início da série)"),"",IF(OR($D1531="6x1",$D1531="FF 6x1"),IF(OR(WEEKDAY($F1531,2)=6,WEEKDAY($F1531,2)=7),"6x1 sáb/dom","6x1"),IF($D1531="5x2","5x2",IF($H1531="",IF($D1531="Folguista",$J1531,$E1531),IF(OR($H1531&gt;=Parâmetros!$E$18,$H1531&lt;Parâmetros!$E$19),"C",IF($H1531&lt;Parâmetros!$E$20,"A","B"))))))</f>
        <v/>
      </c>
      <c r="L1531" s="30">
        <f>SUMIFS(Dados!$E:$E,Dados!$A:$A,$A1531,Dados!$S:$S,$F1531)</f>
        <v>0</v>
      </c>
      <c r="M1531" s="30" t="str">
        <f>IFERROR(INDEX(Parâmetros!$E$6:$E$11,MATCH($K1531,Parâmetros!$A$6:$A$11,0)),"")</f>
        <v/>
      </c>
      <c r="N1531" s="33" t="str">
        <f t="shared" si="139"/>
        <v/>
      </c>
      <c r="O1531" s="33">
        <f>Parâmetros!$E$13</f>
        <v>0.8</v>
      </c>
      <c r="P1531" s="32" t="str">
        <f>IF(OR($M1531="",$F1531&gt;Parâmetros!$E$14),"Não","Sim")</f>
        <v>Não</v>
      </c>
      <c r="Q1531" s="32" t="str">
        <f t="shared" si="140"/>
        <v/>
      </c>
      <c r="R1531" s="32" t="str">
        <f t="shared" si="141"/>
        <v/>
      </c>
      <c r="S1531" s="30" t="str">
        <f t="shared" si="142"/>
        <v/>
      </c>
      <c r="T1531" s="32" t="str">
        <f>IF($Q1531&lt;&gt;"Sim","",IF($N1531&gt;Parâmetros!$E$15,"Sim","Não"))</f>
        <v/>
      </c>
      <c r="U1531" s="17" t="str">
        <f t="shared" si="143"/>
        <v>Férias / afastamento</v>
      </c>
      <c r="V1531" s="17" t="str">
        <f>IF($AC1531&lt;&gt;"",IF($L1531&gt;0,"ATENÇÃO · apontou em dia de "&amp;LOWER($AC1531)&amp;" cadastrado","Exceção cadastrada · "&amp;$AC1531)&amp;IF($AD1531="",""," · "&amp;$AD1531),IF($E1531="Férias",IF($L1531&gt;0,"ATENÇÃO · apontou estando de férias no cadastro","Férias no cadastro"),IF($Y1531="Férias / afastamento","Afastamento · "&amp;($Z1531+$AA1531-1)&amp;" dias seguidos sem apontamento",IF($Y1531="Folga trabalhada","ATENÇÃO · apontou em dia de folga da escala 5x2",IF($Y1531="Folga",IF(AND($D1531="5x2",OR(WEEKDAY($F1531,2)=6,WEEKDAY($F1531,2)=7)),"Folga de fim de semana da escala 5x2",IF(AND(OR($D1531="6x1",$D1531="FF 6x1"),WEEKDAY($F1531,2)=6,FALSE()),"Folga de fim de semana · apontou no domingo anterior",IF(AND(OR($D1531="6x1",$D1531="FF 6x1"),WEEKDAY($F1531,2)=7,AND($A1531=$A1530,$L1530&gt;0)),"Folga de fim de semana · apontou no sábado",IF(AND(OR($D1531="6x1",$D1531="FF 6x1"),OR(WEEKDAY($F1531,2)=6,WEEKDAY($F1531,2)=7)),"Folga de fim de semana · sem apontamento no sábado nem no domingo","Folga prevista pelo ciclo")))),IF($Y1531="Indeterminado (início da série)","Sem histórico anterior — informe o dia do ciclo no Cadastro",IF($Y1531="Falta de registro",IF(OR(OR($D1531="6x1",$D1531="FF 6x1"),$D1531="5x2"),"FALTA DE REGISTRO · dia útil da escala "&amp;$E1531,"FALTA DE REGISTRO · dia "&amp;$W1531&amp;" de "&amp;IFERROR(INDEX(Parâmetros!$B$39:$B$48,MATCH($E1531,Parâmetros!$A$39:$A$48,0)),99)&amp;" do ciclo"),IF(OR($D1531="6x1",$D1531="FF 6x1"),IF(OR(AND(WEEKDAY($F1531,2)=6,AND($A1531=$A1532,$L1532&gt;0)),AND(WEEKDAY($F1531,2)=7,AND($A1531=$A1530,$L1530&gt;0))),"ATENÇÃO · apontou sábado e domingo no mesmo fim de semana",IF(OR(WEEKDAY($F1531,2)=6,WEEKDAY($F1531,2)=7),"Jornada de fim de semana do 6x1",IF(OR($H1531&gt;=Parâmetros!$E$20,$H1531&lt;Parâmetros!$E$19),"ATENÇÃO · 6x1 apontou fora do horário diurno","Jornada fixa do 6x1"))),IF($D1531="5x2","Jornada fixa do 5x2",IF($D1531="Folguista",IF($J1531=$K1531,"Evidência confirma sequência","DIVERGE · sequência "&amp;$J1531&amp;" × evidência "&amp;$K1531),IF($K1531=$E1531,"Evidência confirma cadastro","DIVERGE · cadastro "&amp;$E1531&amp;" × evidência "&amp;$K1531)))))))))))</f>
        <v>Férias no cadastro</v>
      </c>
      <c r="W1531" s="34">
        <f>IF(OR(OR($D1531="6x1",$D1531="FF 6x1"),$D1531="5x2"),"",IF($AB1531&lt;&gt;$AB1530,IF(IFERROR(INDEX(Cadastro!$F$5:$F$243,$AB1531),"")="",IF($L1531&gt;0,1,0),IF(IFERROR(INDEX(Cadastro!$F$5:$F$243,$AB1531),"")&lt;=IFERROR(INDEX(Parâmetros!$B$39:$B$48,MATCH($E1531,Parâmetros!$A$39:$A$48,0)),99),IFERROR(INDEX(Cadastro!$F$5:$F$243,$AB1531),""),0)),IF($L1531&gt;0,IF(N($X1530)&gt;0,1,N($W1530)+1),IF(AND($L1531=0,OR(N($W1530)&gt;=IFERROR(INDEX(Parâmetros!$B$39:$B$48,MATCH($E1531,Parâmetros!$A$39:$A$48,0)),99),AND(N($X1530)&gt;0,N($X1530)&lt;IFERROR(INDEX(Parâmetros!$C$39:$C$48,MATCH($E1531,Parâmetros!$A$39:$A$48,0)),0)))),0,N($W1530)+1))))</f>
        <v>9</v>
      </c>
      <c r="X1531" s="34">
        <f>IF(OR(OR($D1531="6x1",$D1531="FF 6x1"),$D1531="5x2"),"",IF($AB1531&lt;&gt;$AB1530,IF(IFERROR(INDEX(Cadastro!$F$5:$F$243,$AB1531),"")="",0,IF(IFERROR(INDEX(Cadastro!$F$5:$F$243,$AB1531),"")&gt;IFERROR(INDEX(Parâmetros!$B$39:$B$48,MATCH($E1531,Parâmetros!$A$39:$A$48,0)),99),IFERROR(INDEX(Cadastro!$F$5:$F$243,$AB1531),"")-IFERROR(INDEX(Parâmetros!$B$39:$B$48,MATCH($E1531,Parâmetros!$A$39:$A$48,0)),99),0)),IF(AND($L1531=0,OR(N($W1530)&gt;=IFERROR(INDEX(Parâmetros!$B$39:$B$48,MATCH($E1531,Parâmetros!$A$39:$A$48,0)),99),AND(N($X1530)&gt;0,N($X1530)&lt;IFERROR(INDEX(Parâmetros!$C$39:$C$48,MATCH($E1531,Parâmetros!$A$39:$A$48,0)),0)))),N($X1530)+1,0)))</f>
        <v>0</v>
      </c>
      <c r="Y1531" t="str">
        <f>IF($AC1531&lt;&gt;"",IF($L1531&gt;0,$AC1531&amp;" · com apontamento",$AC1531),IF($E1531="Férias",IF($L1531&gt;0,"Férias · com apontamento","Férias (cadastro)"),IF(($Z1531+$AA1531-1)&gt;Parâmetros!$E$16,"Férias / afastamento",IF(AND($D1531="5x2",OR(WEEKDAY($F1531,2)=6,WEEKDAY($F1531,2)=7)),IF($L1531&gt;0,"Folga trabalhada","Folga"),IF($L1531&gt;0,"Trabalhado",IF(OR(OR($D1531="6x1",$D1531="FF 6x1"),$D1531="5x2"),IF(AND(OR($D1531="6x1",$D1531="FF 6x1"),OR(WEEKDAY($F1531,2)=6,WEEKDAY($F1531,2)=7)),"Folga","Falta de registro"),IF(AND($AB1531&lt;&gt;$AB1530,IFERROR(INDEX(Cadastro!$F$5:$F$243,$AB1531),"")=""),"Indeterminado (início da série)",IF($X1531&gt;0,"Folga","Falta de registro"))))))))</f>
        <v>Férias (cadastro)</v>
      </c>
      <c r="Z1531" s="34">
        <f>IF(OR($L1531&gt;0,$F1531&gt;Parâmetros!$E$14),0,IF($A1531&lt;&gt;$A1530,1,N($Z1530)+1))</f>
        <v>10</v>
      </c>
      <c r="AA1531" s="34">
        <f>IF(OR($L1531&gt;0,$F1531&gt;Parâmetros!$E$14),0,IF(OR($A1531&lt;&gt;$A1532,$F1532&gt;Parâmetros!$E$14),1,N($AA1532)+1))</f>
        <v>2</v>
      </c>
      <c r="AB1531" s="31">
        <f>IFERROR(MATCH($A1531&amp;"|"&amp;TEXT(_xlfn.MAXIFS(Cadastro!$E$5:$E$243,Cadastro!$A$5:$A$243,$A1531,Cadastro!$E$5:$E$243,"&lt;="&amp;$F1531),"yyyymmdd"),Cadastro!$I$5:$I$243,0),"")</f>
        <v>190</v>
      </c>
      <c r="AC1531" t="str">
        <f>IFERROR(_xlfn.SINGLE(INDEX(Exceções!$D$5:$D$203,MATCH($A1531&amp;"|"&amp;$F1531,Exceções!$F$5:$F$203,0))),"")</f>
        <v/>
      </c>
      <c r="AD1531" t="str">
        <f>IF($AC1531="","",IFERROR(_xlfn.SINGLE(INDEX(Exceções!$E$5:$E$203,MATCH($A1531&amp;"|"&amp;$F1531,Exceções!$F$5:$F$203,0))),""))</f>
        <v/>
      </c>
    </row>
    <row r="1532" spans="1:30" ht="15" hidden="1" customHeight="1" x14ac:dyDescent="0.25">
      <c r="A1532" s="31">
        <v>12244</v>
      </c>
      <c r="B1532" s="17" t="s">
        <v>68</v>
      </c>
      <c r="C1532" s="17" t="str">
        <f>IFERROR(INDEX(Cadastro!$C$5:$C$243,$AB1532),"NÃO INFORMADO")</f>
        <v>USI</v>
      </c>
      <c r="D1532" s="17" t="str">
        <f>IFERROR(INDEX(Cadastro!$D$5:$D$243,$AB1532),"")</f>
        <v>Férias</v>
      </c>
      <c r="E1532" s="17" t="str">
        <f>IFERROR(INDEX(Cadastro!$G$5:$G$243,$AB1532),"")</f>
        <v>Férias</v>
      </c>
      <c r="F1532" s="29">
        <v>46318</v>
      </c>
      <c r="G1532" s="32" t="str">
        <f t="shared" si="138"/>
        <v>sex</v>
      </c>
      <c r="H1532" s="31" t="str">
        <f>IF($L1532=0,"",_xlfn.MINIFS(Dados!$Q:$Q,Dados!$A:$A,$A1532,Dados!$S:$S,$F1532))</f>
        <v/>
      </c>
      <c r="I1532" s="31" t="str">
        <f>IF($H1532="","",_xlfn.MAXIFS(Dados!$R:$R,Dados!$A:$A,$A1532,Dados!$S:$S,$F1532))</f>
        <v/>
      </c>
      <c r="J1532" s="32" t="str">
        <f>IF($D1532&lt;&gt;"Folguista","",IFERROR(INDEX(Parâmetros!$D$52:$G$52,1,MIN(4,MAX(1,$W1532))),""))</f>
        <v/>
      </c>
      <c r="K1532" s="32" t="str">
        <f>IF(OR($AC1532&lt;&gt;"",$Y1532="Folga",$Y1532="Folga trabalhada",$Y1532="Férias (cadastro)",$Y1532="Férias / afastamento",$Y1532="Indeterminado (início da série)"),"",IF(OR($D1532="6x1",$D1532="FF 6x1"),IF(OR(WEEKDAY($F1532,2)=6,WEEKDAY($F1532,2)=7),"6x1 sáb/dom","6x1"),IF($D1532="5x2","5x2",IF($H1532="",IF($D1532="Folguista",$J1532,$E1532),IF(OR($H1532&gt;=Parâmetros!$E$18,$H1532&lt;Parâmetros!$E$19),"C",IF($H1532&lt;Parâmetros!$E$20,"A","B"))))))</f>
        <v/>
      </c>
      <c r="L1532" s="30">
        <f>SUMIFS(Dados!$E:$E,Dados!$A:$A,$A1532,Dados!$S:$S,$F1532)</f>
        <v>0</v>
      </c>
      <c r="M1532" s="30" t="str">
        <f>IFERROR(INDEX(Parâmetros!$E$6:$E$11,MATCH($K1532,Parâmetros!$A$6:$A$11,0)),"")</f>
        <v/>
      </c>
      <c r="N1532" s="33" t="str">
        <f t="shared" si="139"/>
        <v/>
      </c>
      <c r="O1532" s="33">
        <f>Parâmetros!$E$13</f>
        <v>0.8</v>
      </c>
      <c r="P1532" s="32" t="str">
        <f>IF(OR($M1532="",$F1532&gt;Parâmetros!$E$14),"Não","Sim")</f>
        <v>Não</v>
      </c>
      <c r="Q1532" s="32" t="str">
        <f t="shared" si="140"/>
        <v/>
      </c>
      <c r="R1532" s="32" t="str">
        <f t="shared" si="141"/>
        <v/>
      </c>
      <c r="S1532" s="30" t="str">
        <f t="shared" si="142"/>
        <v/>
      </c>
      <c r="T1532" s="32" t="str">
        <f>IF($Q1532&lt;&gt;"Sim","",IF($N1532&gt;Parâmetros!$E$15,"Sim","Não"))</f>
        <v/>
      </c>
      <c r="U1532" s="17" t="str">
        <f t="shared" si="143"/>
        <v>Férias / afastamento</v>
      </c>
      <c r="V1532" s="17" t="str">
        <f>IF($AC1532&lt;&gt;"",IF($L1532&gt;0,"ATENÇÃO · apontou em dia de "&amp;LOWER($AC1532)&amp;" cadastrado","Exceção cadastrada · "&amp;$AC1532)&amp;IF($AD1532="",""," · "&amp;$AD1532),IF($E1532="Férias",IF($L1532&gt;0,"ATENÇÃO · apontou estando de férias no cadastro","Férias no cadastro"),IF($Y1532="Férias / afastamento","Afastamento · "&amp;($Z1532+$AA1532-1)&amp;" dias seguidos sem apontamento",IF($Y1532="Folga trabalhada","ATENÇÃO · apontou em dia de folga da escala 5x2",IF($Y1532="Folga",IF(AND($D1532="5x2",OR(WEEKDAY($F1532,2)=6,WEEKDAY($F1532,2)=7)),"Folga de fim de semana da escala 5x2",IF(AND(OR($D1532="6x1",$D1532="FF 6x1"),WEEKDAY($F1532,2)=6,FALSE()),"Folga de fim de semana · apontou no domingo anterior",IF(AND(OR($D1532="6x1",$D1532="FF 6x1"),WEEKDAY($F1532,2)=7,AND($A1532=$A1531,$L1531&gt;0)),"Folga de fim de semana · apontou no sábado",IF(AND(OR($D1532="6x1",$D1532="FF 6x1"),OR(WEEKDAY($F1532,2)=6,WEEKDAY($F1532,2)=7)),"Folga de fim de semana · sem apontamento no sábado nem no domingo","Folga prevista pelo ciclo")))),IF($Y1532="Indeterminado (início da série)","Sem histórico anterior — informe o dia do ciclo no Cadastro",IF($Y1532="Falta de registro",IF(OR(OR($D1532="6x1",$D1532="FF 6x1"),$D1532="5x2"),"FALTA DE REGISTRO · dia útil da escala "&amp;$E1532,"FALTA DE REGISTRO · dia "&amp;$W1532&amp;" de "&amp;IFERROR(INDEX(Parâmetros!$B$39:$B$48,MATCH($E1532,Parâmetros!$A$39:$A$48,0)),99)&amp;" do ciclo"),IF(OR($D1532="6x1",$D1532="FF 6x1"),IF(OR(AND(WEEKDAY($F1532,2)=6,AND($A1532=$A1533,$L1533&gt;0)),AND(WEEKDAY($F1532,2)=7,AND($A1532=$A1531,$L1531&gt;0))),"ATENÇÃO · apontou sábado e domingo no mesmo fim de semana",IF(OR(WEEKDAY($F1532,2)=6,WEEKDAY($F1532,2)=7),"Jornada de fim de semana do 6x1",IF(OR($H1532&gt;=Parâmetros!$E$20,$H1532&lt;Parâmetros!$E$19),"ATENÇÃO · 6x1 apontou fora do horário diurno","Jornada fixa do 6x1"))),IF($D1532="5x2","Jornada fixa do 5x2",IF($D1532="Folguista",IF($J1532=$K1532,"Evidência confirma sequência","DIVERGE · sequência "&amp;$J1532&amp;" × evidência "&amp;$K1532),IF($K1532=$E1532,"Evidência confirma cadastro","DIVERGE · cadastro "&amp;$E1532&amp;" × evidência "&amp;$K1532)))))))))))</f>
        <v>Férias no cadastro</v>
      </c>
      <c r="W1532" s="34">
        <f>IF(OR(OR($D1532="6x1",$D1532="FF 6x1"),$D1532="5x2"),"",IF($AB1532&lt;&gt;$AB1531,IF(IFERROR(INDEX(Cadastro!$F$5:$F$243,$AB1532),"")="",IF($L1532&gt;0,1,0),IF(IFERROR(INDEX(Cadastro!$F$5:$F$243,$AB1532),"")&lt;=IFERROR(INDEX(Parâmetros!$B$39:$B$48,MATCH($E1532,Parâmetros!$A$39:$A$48,0)),99),IFERROR(INDEX(Cadastro!$F$5:$F$243,$AB1532),""),0)),IF($L1532&gt;0,IF(N($X1531)&gt;0,1,N($W1531)+1),IF(AND($L1532=0,OR(N($W1531)&gt;=IFERROR(INDEX(Parâmetros!$B$39:$B$48,MATCH($E1532,Parâmetros!$A$39:$A$48,0)),99),AND(N($X1531)&gt;0,N($X1531)&lt;IFERROR(INDEX(Parâmetros!$C$39:$C$48,MATCH($E1532,Parâmetros!$A$39:$A$48,0)),0)))),0,N($W1531)+1))))</f>
        <v>10</v>
      </c>
      <c r="X1532" s="34">
        <f>IF(OR(OR($D1532="6x1",$D1532="FF 6x1"),$D1532="5x2"),"",IF($AB1532&lt;&gt;$AB1531,IF(IFERROR(INDEX(Cadastro!$F$5:$F$243,$AB1532),"")="",0,IF(IFERROR(INDEX(Cadastro!$F$5:$F$243,$AB1532),"")&gt;IFERROR(INDEX(Parâmetros!$B$39:$B$48,MATCH($E1532,Parâmetros!$A$39:$A$48,0)),99),IFERROR(INDEX(Cadastro!$F$5:$F$243,$AB1532),"")-IFERROR(INDEX(Parâmetros!$B$39:$B$48,MATCH($E1532,Parâmetros!$A$39:$A$48,0)),99),0)),IF(AND($L1532=0,OR(N($W1531)&gt;=IFERROR(INDEX(Parâmetros!$B$39:$B$48,MATCH($E1532,Parâmetros!$A$39:$A$48,0)),99),AND(N($X1531)&gt;0,N($X1531)&lt;IFERROR(INDEX(Parâmetros!$C$39:$C$48,MATCH($E1532,Parâmetros!$A$39:$A$48,0)),0)))),N($X1531)+1,0)))</f>
        <v>0</v>
      </c>
      <c r="Y1532" t="str">
        <f>IF($AC1532&lt;&gt;"",IF($L1532&gt;0,$AC1532&amp;" · com apontamento",$AC1532),IF($E1532="Férias",IF($L1532&gt;0,"Férias · com apontamento","Férias (cadastro)"),IF(($Z1532+$AA1532-1)&gt;Parâmetros!$E$16,"Férias / afastamento",IF(AND($D1532="5x2",OR(WEEKDAY($F1532,2)=6,WEEKDAY($F1532,2)=7)),IF($L1532&gt;0,"Folga trabalhada","Folga"),IF($L1532&gt;0,"Trabalhado",IF(OR(OR($D1532="6x1",$D1532="FF 6x1"),$D1532="5x2"),IF(AND(OR($D1532="6x1",$D1532="FF 6x1"),OR(WEEKDAY($F1532,2)=6,WEEKDAY($F1532,2)=7)),"Folga","Falta de registro"),IF(AND($AB1532&lt;&gt;$AB1531,IFERROR(INDEX(Cadastro!$F$5:$F$243,$AB1532),"")=""),"Indeterminado (início da série)",IF($X1532&gt;0,"Folga","Falta de registro"))))))))</f>
        <v>Férias (cadastro)</v>
      </c>
      <c r="Z1532" s="34">
        <f>IF(OR($L1532&gt;0,$F1532&gt;Parâmetros!$E$14),0,IF($A1532&lt;&gt;$A1531,1,N($Z1531)+1))</f>
        <v>11</v>
      </c>
      <c r="AA1532" s="34">
        <f>IF(OR($L1532&gt;0,$F1532&gt;Parâmetros!$E$14),0,IF(OR($A1532&lt;&gt;$A1533,$F1533&gt;Parâmetros!$E$14),1,N($AA1533)+1))</f>
        <v>1</v>
      </c>
      <c r="AB1532" s="31">
        <f>IFERROR(MATCH($A1532&amp;"|"&amp;TEXT(_xlfn.MAXIFS(Cadastro!$E$5:$E$243,Cadastro!$A$5:$A$243,$A1532,Cadastro!$E$5:$E$243,"&lt;="&amp;$F1532),"yyyymmdd"),Cadastro!$I$5:$I$243,0),"")</f>
        <v>190</v>
      </c>
      <c r="AC1532" t="str">
        <f>IFERROR(_xlfn.SINGLE(INDEX(Exceções!$D$5:$D$203,MATCH($A1532&amp;"|"&amp;$F1532,Exceções!$F$5:$F$203,0))),"")</f>
        <v/>
      </c>
      <c r="AD1532" t="str">
        <f>IF($AC1532="","",IFERROR(_xlfn.SINGLE(INDEX(Exceções!$E$5:$E$203,MATCH($A1532&amp;"|"&amp;$F1532,Exceções!$F$5:$F$203,0))),""))</f>
        <v/>
      </c>
    </row>
    <row r="1533" spans="1:30" ht="15" hidden="1" customHeight="1" x14ac:dyDescent="0.25">
      <c r="A1533" s="31">
        <v>12244</v>
      </c>
      <c r="B1533" s="17" t="s">
        <v>68</v>
      </c>
      <c r="C1533" s="17" t="str">
        <f>IFERROR(INDEX(Cadastro!$C$5:$C$243,$AB1533),"NÃO INFORMADO")</f>
        <v>USI</v>
      </c>
      <c r="D1533" s="17" t="str">
        <f>IFERROR(INDEX(Cadastro!$D$5:$D$243,$AB1533),"")</f>
        <v>Férias</v>
      </c>
      <c r="E1533" s="17" t="str">
        <f>IFERROR(INDEX(Cadastro!$G$5:$G$243,$AB1533),"")</f>
        <v>Férias</v>
      </c>
      <c r="F1533" s="29">
        <v>46319</v>
      </c>
      <c r="G1533" s="32" t="str">
        <f t="shared" si="138"/>
        <v>sáb</v>
      </c>
      <c r="H1533" s="31" t="str">
        <f>IF($L1533=0,"",_xlfn.MINIFS(Dados!$Q:$Q,Dados!$A:$A,$A1533,Dados!$S:$S,$F1533))</f>
        <v/>
      </c>
      <c r="I1533" s="31" t="str">
        <f>IF($H1533="","",_xlfn.MAXIFS(Dados!$R:$R,Dados!$A:$A,$A1533,Dados!$S:$S,$F1533))</f>
        <v/>
      </c>
      <c r="J1533" s="32" t="str">
        <f>IF($D1533&lt;&gt;"Folguista","",IFERROR(INDEX(Parâmetros!$D$52:$G$52,1,MIN(4,MAX(1,$W1533))),""))</f>
        <v/>
      </c>
      <c r="K1533" s="32" t="str">
        <f>IF(OR($AC1533&lt;&gt;"",$Y1533="Folga",$Y1533="Folga trabalhada",$Y1533="Férias (cadastro)",$Y1533="Férias / afastamento",$Y1533="Indeterminado (início da série)"),"",IF(OR($D1533="6x1",$D1533="FF 6x1"),IF(OR(WEEKDAY($F1533,2)=6,WEEKDAY($F1533,2)=7),"6x1 sáb/dom","6x1"),IF($D1533="5x2","5x2",IF($H1533="",IF($D1533="Folguista",$J1533,$E1533),IF(OR($H1533&gt;=Parâmetros!$E$18,$H1533&lt;Parâmetros!$E$19),"C",IF($H1533&lt;Parâmetros!$E$20,"A","B"))))))</f>
        <v/>
      </c>
      <c r="L1533" s="30">
        <f>SUMIFS(Dados!$E:$E,Dados!$A:$A,$A1533,Dados!$S:$S,$F1533)</f>
        <v>0</v>
      </c>
      <c r="M1533" s="30" t="str">
        <f>IFERROR(INDEX(Parâmetros!$E$6:$E$11,MATCH($K1533,Parâmetros!$A$6:$A$11,0)),"")</f>
        <v/>
      </c>
      <c r="N1533" s="33" t="str">
        <f t="shared" si="139"/>
        <v/>
      </c>
      <c r="O1533" s="33">
        <f>Parâmetros!$E$13</f>
        <v>0.8</v>
      </c>
      <c r="P1533" s="32" t="str">
        <f>IF(OR($M1533="",$F1533&gt;Parâmetros!$E$14),"Não","Sim")</f>
        <v>Não</v>
      </c>
      <c r="Q1533" s="32" t="str">
        <f t="shared" si="140"/>
        <v/>
      </c>
      <c r="R1533" s="32" t="str">
        <f t="shared" si="141"/>
        <v/>
      </c>
      <c r="S1533" s="30" t="str">
        <f t="shared" si="142"/>
        <v/>
      </c>
      <c r="T1533" s="32" t="str">
        <f>IF($Q1533&lt;&gt;"Sim","",IF($N1533&gt;Parâmetros!$E$15,"Sim","Não"))</f>
        <v/>
      </c>
      <c r="U1533" s="17" t="str">
        <f t="shared" si="143"/>
        <v>Férias / afastamento</v>
      </c>
      <c r="V1533" s="17" t="str">
        <f>IF($AC1533&lt;&gt;"",IF($L1533&gt;0,"ATENÇÃO · apontou em dia de "&amp;LOWER($AC1533)&amp;" cadastrado","Exceção cadastrada · "&amp;$AC1533)&amp;IF($AD1533="",""," · "&amp;$AD1533),IF($E1533="Férias",IF($L1533&gt;0,"ATENÇÃO · apontou estando de férias no cadastro","Férias no cadastro"),IF($Y1533="Férias / afastamento","Afastamento · "&amp;($Z1533+$AA1533-1)&amp;" dias seguidos sem apontamento",IF($Y1533="Folga trabalhada","ATENÇÃO · apontou em dia de folga da escala 5x2",IF($Y1533="Folga",IF(AND($D1533="5x2",OR(WEEKDAY($F1533,2)=6,WEEKDAY($F1533,2)=7)),"Folga de fim de semana da escala 5x2",IF(AND(OR($D1533="6x1",$D1533="FF 6x1"),WEEKDAY($F1533,2)=6,FALSE()),"Folga de fim de semana · apontou no domingo anterior",IF(AND(OR($D1533="6x1",$D1533="FF 6x1"),WEEKDAY($F1533,2)=7,AND($A1533=$A1532,$L1532&gt;0)),"Folga de fim de semana · apontou no sábado",IF(AND(OR($D1533="6x1",$D1533="FF 6x1"),OR(WEEKDAY($F1533,2)=6,WEEKDAY($F1533,2)=7)),"Folga de fim de semana · sem apontamento no sábado nem no domingo","Folga prevista pelo ciclo")))),IF($Y1533="Indeterminado (início da série)","Sem histórico anterior — informe o dia do ciclo no Cadastro",IF($Y1533="Falta de registro",IF(OR(OR($D1533="6x1",$D1533="FF 6x1"),$D1533="5x2"),"FALTA DE REGISTRO · dia útil da escala "&amp;$E1533,"FALTA DE REGISTRO · dia "&amp;$W1533&amp;" de "&amp;IFERROR(INDEX(Parâmetros!$B$39:$B$48,MATCH($E1533,Parâmetros!$A$39:$A$48,0)),99)&amp;" do ciclo"),IF(OR($D1533="6x1",$D1533="FF 6x1"),IF(OR(AND(WEEKDAY($F1533,2)=6,AND($A1533=$A1534,$L1534&gt;0)),AND(WEEKDAY($F1533,2)=7,AND($A1533=$A1532,$L1532&gt;0))),"ATENÇÃO · apontou sábado e domingo no mesmo fim de semana",IF(OR(WEEKDAY($F1533,2)=6,WEEKDAY($F1533,2)=7),"Jornada de fim de semana do 6x1",IF(OR($H1533&gt;=Parâmetros!$E$20,$H1533&lt;Parâmetros!$E$19),"ATENÇÃO · 6x1 apontou fora do horário diurno","Jornada fixa do 6x1"))),IF($D1533="5x2","Jornada fixa do 5x2",IF($D1533="Folguista",IF($J1533=$K1533,"Evidência confirma sequência","DIVERGE · sequência "&amp;$J1533&amp;" × evidência "&amp;$K1533),IF($K1533=$E1533,"Evidência confirma cadastro","DIVERGE · cadastro "&amp;$E1533&amp;" × evidência "&amp;$K1533)))))))))))</f>
        <v>Férias no cadastro</v>
      </c>
      <c r="W1533" s="34">
        <f>IF(OR(OR($D1533="6x1",$D1533="FF 6x1"),$D1533="5x2"),"",IF($AB1533&lt;&gt;$AB1532,IF(IFERROR(INDEX(Cadastro!$F$5:$F$243,$AB1533),"")="",IF($L1533&gt;0,1,0),IF(IFERROR(INDEX(Cadastro!$F$5:$F$243,$AB1533),"")&lt;=IFERROR(INDEX(Parâmetros!$B$39:$B$48,MATCH($E1533,Parâmetros!$A$39:$A$48,0)),99),IFERROR(INDEX(Cadastro!$F$5:$F$243,$AB1533),""),0)),IF($L1533&gt;0,IF(N($X1532)&gt;0,1,N($W1532)+1),IF(AND($L1533=0,OR(N($W1532)&gt;=IFERROR(INDEX(Parâmetros!$B$39:$B$48,MATCH($E1533,Parâmetros!$A$39:$A$48,0)),99),AND(N($X1532)&gt;0,N($X1532)&lt;IFERROR(INDEX(Parâmetros!$C$39:$C$48,MATCH($E1533,Parâmetros!$A$39:$A$48,0)),0)))),0,N($W1532)+1))))</f>
        <v>11</v>
      </c>
      <c r="X1533" s="34">
        <f>IF(OR(OR($D1533="6x1",$D1533="FF 6x1"),$D1533="5x2"),"",IF($AB1533&lt;&gt;$AB1532,IF(IFERROR(INDEX(Cadastro!$F$5:$F$243,$AB1533),"")="",0,IF(IFERROR(INDEX(Cadastro!$F$5:$F$243,$AB1533),"")&gt;IFERROR(INDEX(Parâmetros!$B$39:$B$48,MATCH($E1533,Parâmetros!$A$39:$A$48,0)),99),IFERROR(INDEX(Cadastro!$F$5:$F$243,$AB1533),"")-IFERROR(INDEX(Parâmetros!$B$39:$B$48,MATCH($E1533,Parâmetros!$A$39:$A$48,0)),99),0)),IF(AND($L1533=0,OR(N($W1532)&gt;=IFERROR(INDEX(Parâmetros!$B$39:$B$48,MATCH($E1533,Parâmetros!$A$39:$A$48,0)),99),AND(N($X1532)&gt;0,N($X1532)&lt;IFERROR(INDEX(Parâmetros!$C$39:$C$48,MATCH($E1533,Parâmetros!$A$39:$A$48,0)),0)))),N($X1532)+1,0)))</f>
        <v>0</v>
      </c>
      <c r="Y1533" t="str">
        <f>IF($AC1533&lt;&gt;"",IF($L1533&gt;0,$AC1533&amp;" · com apontamento",$AC1533),IF($E1533="Férias",IF($L1533&gt;0,"Férias · com apontamento","Férias (cadastro)"),IF(($Z1533+$AA1533-1)&gt;Parâmetros!$E$16,"Férias / afastamento",IF(AND($D1533="5x2",OR(WEEKDAY($F1533,2)=6,WEEKDAY($F1533,2)=7)),IF($L1533&gt;0,"Folga trabalhada","Folga"),IF($L1533&gt;0,"Trabalhado",IF(OR(OR($D1533="6x1",$D1533="FF 6x1"),$D1533="5x2"),IF(AND(OR($D1533="6x1",$D1533="FF 6x1"),OR(WEEKDAY($F1533,2)=6,WEEKDAY($F1533,2)=7)),"Folga","Falta de registro"),IF(AND($AB1533&lt;&gt;$AB1532,IFERROR(INDEX(Cadastro!$F$5:$F$243,$AB1533),"")=""),"Indeterminado (início da série)",IF($X1533&gt;0,"Folga","Falta de registro"))))))))</f>
        <v>Férias (cadastro)</v>
      </c>
      <c r="Z1533" s="34">
        <f>IF(OR($L1533&gt;0,$F1533&gt;Parâmetros!$E$14),0,IF($A1533&lt;&gt;$A1532,1,N($Z1532)+1))</f>
        <v>0</v>
      </c>
      <c r="AA1533" s="34">
        <f>IF(OR($L1533&gt;0,$F1533&gt;Parâmetros!$E$14),0,IF(OR($A1533&lt;&gt;$A1534,$F1534&gt;Parâmetros!$E$14),1,N($AA1534)+1))</f>
        <v>0</v>
      </c>
      <c r="AB1533" s="31">
        <f>IFERROR(MATCH($A1533&amp;"|"&amp;TEXT(_xlfn.MAXIFS(Cadastro!$E$5:$E$243,Cadastro!$A$5:$A$243,$A1533,Cadastro!$E$5:$E$243,"&lt;="&amp;$F1533),"yyyymmdd"),Cadastro!$I$5:$I$243,0),"")</f>
        <v>190</v>
      </c>
      <c r="AC1533" t="str">
        <f>IFERROR(_xlfn.SINGLE(INDEX(Exceções!$D$5:$D$203,MATCH($A1533&amp;"|"&amp;$F1533,Exceções!$F$5:$F$203,0))),"")</f>
        <v/>
      </c>
      <c r="AD1533" t="str">
        <f>IF($AC1533="","",IFERROR(_xlfn.SINGLE(INDEX(Exceções!$E$5:$E$203,MATCH($A1533&amp;"|"&amp;$F1533,Exceções!$F$5:$F$203,0))),""))</f>
        <v/>
      </c>
    </row>
    <row r="1534" spans="1:30" ht="15" hidden="1" customHeight="1" x14ac:dyDescent="0.25">
      <c r="A1534" s="31">
        <v>12244</v>
      </c>
      <c r="B1534" s="17" t="s">
        <v>68</v>
      </c>
      <c r="C1534" s="17" t="str">
        <f>IFERROR(INDEX(Cadastro!$C$5:$C$243,$AB1534),"NÃO INFORMADO")</f>
        <v>USI</v>
      </c>
      <c r="D1534" s="17" t="str">
        <f>IFERROR(INDEX(Cadastro!$D$5:$D$243,$AB1534),"")</f>
        <v>Férias</v>
      </c>
      <c r="E1534" s="17" t="str">
        <f>IFERROR(INDEX(Cadastro!$G$5:$G$243,$AB1534),"")</f>
        <v>Férias</v>
      </c>
      <c r="F1534" s="29">
        <v>46320</v>
      </c>
      <c r="G1534" s="32" t="str">
        <f t="shared" si="138"/>
        <v>dom</v>
      </c>
      <c r="H1534" s="31" t="str">
        <f>IF($L1534=0,"",_xlfn.MINIFS(Dados!$Q:$Q,Dados!$A:$A,$A1534,Dados!$S:$S,$F1534))</f>
        <v/>
      </c>
      <c r="I1534" s="31" t="str">
        <f>IF($H1534="","",_xlfn.MAXIFS(Dados!$R:$R,Dados!$A:$A,$A1534,Dados!$S:$S,$F1534))</f>
        <v/>
      </c>
      <c r="J1534" s="32" t="str">
        <f>IF($D1534&lt;&gt;"Folguista","",IFERROR(INDEX(Parâmetros!$D$52:$G$52,1,MIN(4,MAX(1,$W1534))),""))</f>
        <v/>
      </c>
      <c r="K1534" s="32" t="str">
        <f>IF(OR($AC1534&lt;&gt;"",$Y1534="Folga",$Y1534="Folga trabalhada",$Y1534="Férias (cadastro)",$Y1534="Férias / afastamento",$Y1534="Indeterminado (início da série)"),"",IF(OR($D1534="6x1",$D1534="FF 6x1"),IF(OR(WEEKDAY($F1534,2)=6,WEEKDAY($F1534,2)=7),"6x1 sáb/dom","6x1"),IF($D1534="5x2","5x2",IF($H1534="",IF($D1534="Folguista",$J1534,$E1534),IF(OR($H1534&gt;=Parâmetros!$E$18,$H1534&lt;Parâmetros!$E$19),"C",IF($H1534&lt;Parâmetros!$E$20,"A","B"))))))</f>
        <v/>
      </c>
      <c r="L1534" s="30">
        <f>SUMIFS(Dados!$E:$E,Dados!$A:$A,$A1534,Dados!$S:$S,$F1534)</f>
        <v>0</v>
      </c>
      <c r="M1534" s="30" t="str">
        <f>IFERROR(INDEX(Parâmetros!$E$6:$E$11,MATCH($K1534,Parâmetros!$A$6:$A$11,0)),"")</f>
        <v/>
      </c>
      <c r="N1534" s="33" t="str">
        <f t="shared" si="139"/>
        <v/>
      </c>
      <c r="O1534" s="33">
        <f>Parâmetros!$E$13</f>
        <v>0.8</v>
      </c>
      <c r="P1534" s="32" t="str">
        <f>IF(OR($M1534="",$F1534&gt;Parâmetros!$E$14),"Não","Sim")</f>
        <v>Não</v>
      </c>
      <c r="Q1534" s="32" t="str">
        <f t="shared" si="140"/>
        <v/>
      </c>
      <c r="R1534" s="32" t="str">
        <f t="shared" si="141"/>
        <v/>
      </c>
      <c r="S1534" s="30" t="str">
        <f t="shared" si="142"/>
        <v/>
      </c>
      <c r="T1534" s="32" t="str">
        <f>IF($Q1534&lt;&gt;"Sim","",IF($N1534&gt;Parâmetros!$E$15,"Sim","Não"))</f>
        <v/>
      </c>
      <c r="U1534" s="17" t="str">
        <f t="shared" si="143"/>
        <v>Férias / afastamento</v>
      </c>
      <c r="V1534" s="17" t="str">
        <f>IF($AC1534&lt;&gt;"",IF($L1534&gt;0,"ATENÇÃO · apontou em dia de "&amp;LOWER($AC1534)&amp;" cadastrado","Exceção cadastrada · "&amp;$AC1534)&amp;IF($AD1534="",""," · "&amp;$AD1534),IF($E1534="Férias",IF($L1534&gt;0,"ATENÇÃO · apontou estando de férias no cadastro","Férias no cadastro"),IF($Y1534="Férias / afastamento","Afastamento · "&amp;($Z1534+$AA1534-1)&amp;" dias seguidos sem apontamento",IF($Y1534="Folga trabalhada","ATENÇÃO · apontou em dia de folga da escala 5x2",IF($Y1534="Folga",IF(AND($D1534="5x2",OR(WEEKDAY($F1534,2)=6,WEEKDAY($F1534,2)=7)),"Folga de fim de semana da escala 5x2",IF(AND(OR($D1534="6x1",$D1534="FF 6x1"),WEEKDAY($F1534,2)=6,FALSE()),"Folga de fim de semana · apontou no domingo anterior",IF(AND(OR($D1534="6x1",$D1534="FF 6x1"),WEEKDAY($F1534,2)=7,AND($A1534=$A1533,$L1533&gt;0)),"Folga de fim de semana · apontou no sábado",IF(AND(OR($D1534="6x1",$D1534="FF 6x1"),OR(WEEKDAY($F1534,2)=6,WEEKDAY($F1534,2)=7)),"Folga de fim de semana · sem apontamento no sábado nem no domingo","Folga prevista pelo ciclo")))),IF($Y1534="Indeterminado (início da série)","Sem histórico anterior — informe o dia do ciclo no Cadastro",IF($Y1534="Falta de registro",IF(OR(OR($D1534="6x1",$D1534="FF 6x1"),$D1534="5x2"),"FALTA DE REGISTRO · dia útil da escala "&amp;$E1534,"FALTA DE REGISTRO · dia "&amp;$W1534&amp;" de "&amp;IFERROR(INDEX(Parâmetros!$B$39:$B$48,MATCH($E1534,Parâmetros!$A$39:$A$48,0)),99)&amp;" do ciclo"),IF(OR($D1534="6x1",$D1534="FF 6x1"),IF(OR(AND(WEEKDAY($F1534,2)=6,AND($A1534=$A1535,$L1535&gt;0)),AND(WEEKDAY($F1534,2)=7,AND($A1534=$A1533,$L1533&gt;0))),"ATENÇÃO · apontou sábado e domingo no mesmo fim de semana",IF(OR(WEEKDAY($F1534,2)=6,WEEKDAY($F1534,2)=7),"Jornada de fim de semana do 6x1",IF(OR($H1534&gt;=Parâmetros!$E$20,$H1534&lt;Parâmetros!$E$19),"ATENÇÃO · 6x1 apontou fora do horário diurno","Jornada fixa do 6x1"))),IF($D1534="5x2","Jornada fixa do 5x2",IF($D1534="Folguista",IF($J1534=$K1534,"Evidência confirma sequência","DIVERGE · sequência "&amp;$J1534&amp;" × evidência "&amp;$K1534),IF($K1534=$E1534,"Evidência confirma cadastro","DIVERGE · cadastro "&amp;$E1534&amp;" × evidência "&amp;$K1534)))))))))))</f>
        <v>Férias no cadastro</v>
      </c>
      <c r="W1534" s="34">
        <f>IF(OR(OR($D1534="6x1",$D1534="FF 6x1"),$D1534="5x2"),"",IF($AB1534&lt;&gt;$AB1533,IF(IFERROR(INDEX(Cadastro!$F$5:$F$243,$AB1534),"")="",IF($L1534&gt;0,1,0),IF(IFERROR(INDEX(Cadastro!$F$5:$F$243,$AB1534),"")&lt;=IFERROR(INDEX(Parâmetros!$B$39:$B$48,MATCH($E1534,Parâmetros!$A$39:$A$48,0)),99),IFERROR(INDEX(Cadastro!$F$5:$F$243,$AB1534),""),0)),IF($L1534&gt;0,IF(N($X1533)&gt;0,1,N($W1533)+1),IF(AND($L1534=0,OR(N($W1533)&gt;=IFERROR(INDEX(Parâmetros!$B$39:$B$48,MATCH($E1534,Parâmetros!$A$39:$A$48,0)),99),AND(N($X1533)&gt;0,N($X1533)&lt;IFERROR(INDEX(Parâmetros!$C$39:$C$48,MATCH($E1534,Parâmetros!$A$39:$A$48,0)),0)))),0,N($W1533)+1))))</f>
        <v>12</v>
      </c>
      <c r="X1534" s="34">
        <f>IF(OR(OR($D1534="6x1",$D1534="FF 6x1"),$D1534="5x2"),"",IF($AB1534&lt;&gt;$AB1533,IF(IFERROR(INDEX(Cadastro!$F$5:$F$243,$AB1534),"")="",0,IF(IFERROR(INDEX(Cadastro!$F$5:$F$243,$AB1534),"")&gt;IFERROR(INDEX(Parâmetros!$B$39:$B$48,MATCH($E1534,Parâmetros!$A$39:$A$48,0)),99),IFERROR(INDEX(Cadastro!$F$5:$F$243,$AB1534),"")-IFERROR(INDEX(Parâmetros!$B$39:$B$48,MATCH($E1534,Parâmetros!$A$39:$A$48,0)),99),0)),IF(AND($L1534=0,OR(N($W1533)&gt;=IFERROR(INDEX(Parâmetros!$B$39:$B$48,MATCH($E1534,Parâmetros!$A$39:$A$48,0)),99),AND(N($X1533)&gt;0,N($X1533)&lt;IFERROR(INDEX(Parâmetros!$C$39:$C$48,MATCH($E1534,Parâmetros!$A$39:$A$48,0)),0)))),N($X1533)+1,0)))</f>
        <v>0</v>
      </c>
      <c r="Y1534" t="str">
        <f>IF($AC1534&lt;&gt;"",IF($L1534&gt;0,$AC1534&amp;" · com apontamento",$AC1534),IF($E1534="Férias",IF($L1534&gt;0,"Férias · com apontamento","Férias (cadastro)"),IF(($Z1534+$AA1534-1)&gt;Parâmetros!$E$16,"Férias / afastamento",IF(AND($D1534="5x2",OR(WEEKDAY($F1534,2)=6,WEEKDAY($F1534,2)=7)),IF($L1534&gt;0,"Folga trabalhada","Folga"),IF($L1534&gt;0,"Trabalhado",IF(OR(OR($D1534="6x1",$D1534="FF 6x1"),$D1534="5x2"),IF(AND(OR($D1534="6x1",$D1534="FF 6x1"),OR(WEEKDAY($F1534,2)=6,WEEKDAY($F1534,2)=7)),"Folga","Falta de registro"),IF(AND($AB1534&lt;&gt;$AB1533,IFERROR(INDEX(Cadastro!$F$5:$F$243,$AB1534),"")=""),"Indeterminado (início da série)",IF($X1534&gt;0,"Folga","Falta de registro"))))))))</f>
        <v>Férias (cadastro)</v>
      </c>
      <c r="Z1534" s="34">
        <f>IF(OR($L1534&gt;0,$F1534&gt;Parâmetros!$E$14),0,IF($A1534&lt;&gt;$A1533,1,N($Z1533)+1))</f>
        <v>0</v>
      </c>
      <c r="AA1534" s="34">
        <f>IF(OR($L1534&gt;0,$F1534&gt;Parâmetros!$E$14),0,IF(OR($A1534&lt;&gt;$A1535,$F1535&gt;Parâmetros!$E$14),1,N($AA1535)+1))</f>
        <v>0</v>
      </c>
      <c r="AB1534" s="31">
        <f>IFERROR(MATCH($A1534&amp;"|"&amp;TEXT(_xlfn.MAXIFS(Cadastro!$E$5:$E$243,Cadastro!$A$5:$A$243,$A1534,Cadastro!$E$5:$E$243,"&lt;="&amp;$F1534),"yyyymmdd"),Cadastro!$I$5:$I$243,0),"")</f>
        <v>190</v>
      </c>
      <c r="AC1534" t="str">
        <f>IFERROR(_xlfn.SINGLE(INDEX(Exceções!$D$5:$D$203,MATCH($A1534&amp;"|"&amp;$F1534,Exceções!$F$5:$F$203,0))),"")</f>
        <v/>
      </c>
      <c r="AD1534" t="str">
        <f>IF($AC1534="","",IFERROR(_xlfn.SINGLE(INDEX(Exceções!$E$5:$E$203,MATCH($A1534&amp;"|"&amp;$F1534,Exceções!$F$5:$F$203,0))),""))</f>
        <v/>
      </c>
    </row>
    <row r="1535" spans="1:30" ht="15" hidden="1" customHeight="1" x14ac:dyDescent="0.25">
      <c r="A1535" s="31">
        <v>12244</v>
      </c>
      <c r="B1535" s="17" t="s">
        <v>68</v>
      </c>
      <c r="C1535" s="17" t="str">
        <f>IFERROR(INDEX(Cadastro!$C$5:$C$243,$AB1535),"NÃO INFORMADO")</f>
        <v>USI</v>
      </c>
      <c r="D1535" s="17" t="str">
        <f>IFERROR(INDEX(Cadastro!$D$5:$D$243,$AB1535),"")</f>
        <v>Férias</v>
      </c>
      <c r="E1535" s="17" t="str">
        <f>IFERROR(INDEX(Cadastro!$G$5:$G$243,$AB1535),"")</f>
        <v>Férias</v>
      </c>
      <c r="F1535" s="29">
        <v>46321</v>
      </c>
      <c r="G1535" s="32" t="str">
        <f t="shared" si="138"/>
        <v>seg</v>
      </c>
      <c r="H1535" s="31" t="str">
        <f>IF($L1535=0,"",_xlfn.MINIFS(Dados!$Q:$Q,Dados!$A:$A,$A1535,Dados!$S:$S,$F1535))</f>
        <v/>
      </c>
      <c r="I1535" s="31" t="str">
        <f>IF($H1535="","",_xlfn.MAXIFS(Dados!$R:$R,Dados!$A:$A,$A1535,Dados!$S:$S,$F1535))</f>
        <v/>
      </c>
      <c r="J1535" s="32" t="str">
        <f>IF($D1535&lt;&gt;"Folguista","",IFERROR(INDEX(Parâmetros!$D$52:$G$52,1,MIN(4,MAX(1,$W1535))),""))</f>
        <v/>
      </c>
      <c r="K1535" s="32" t="str">
        <f>IF(OR($AC1535&lt;&gt;"",$Y1535="Folga",$Y1535="Folga trabalhada",$Y1535="Férias (cadastro)",$Y1535="Férias / afastamento",$Y1535="Indeterminado (início da série)"),"",IF(OR($D1535="6x1",$D1535="FF 6x1"),IF(OR(WEEKDAY($F1535,2)=6,WEEKDAY($F1535,2)=7),"6x1 sáb/dom","6x1"),IF($D1535="5x2","5x2",IF($H1535="",IF($D1535="Folguista",$J1535,$E1535),IF(OR($H1535&gt;=Parâmetros!$E$18,$H1535&lt;Parâmetros!$E$19),"C",IF($H1535&lt;Parâmetros!$E$20,"A","B"))))))</f>
        <v/>
      </c>
      <c r="L1535" s="30">
        <f>SUMIFS(Dados!$E:$E,Dados!$A:$A,$A1535,Dados!$S:$S,$F1535)</f>
        <v>0</v>
      </c>
      <c r="M1535" s="30" t="str">
        <f>IFERROR(INDEX(Parâmetros!$E$6:$E$11,MATCH($K1535,Parâmetros!$A$6:$A$11,0)),"")</f>
        <v/>
      </c>
      <c r="N1535" s="33" t="str">
        <f t="shared" si="139"/>
        <v/>
      </c>
      <c r="O1535" s="33">
        <f>Parâmetros!$E$13</f>
        <v>0.8</v>
      </c>
      <c r="P1535" s="32" t="str">
        <f>IF(OR($M1535="",$F1535&gt;Parâmetros!$E$14),"Não","Sim")</f>
        <v>Não</v>
      </c>
      <c r="Q1535" s="32" t="str">
        <f t="shared" si="140"/>
        <v/>
      </c>
      <c r="R1535" s="32" t="str">
        <f t="shared" si="141"/>
        <v/>
      </c>
      <c r="S1535" s="30" t="str">
        <f t="shared" si="142"/>
        <v/>
      </c>
      <c r="T1535" s="32" t="str">
        <f>IF($Q1535&lt;&gt;"Sim","",IF($N1535&gt;Parâmetros!$E$15,"Sim","Não"))</f>
        <v/>
      </c>
      <c r="U1535" s="17" t="str">
        <f t="shared" si="143"/>
        <v>Férias / afastamento</v>
      </c>
      <c r="V1535" s="17" t="str">
        <f>IF($AC1535&lt;&gt;"",IF($L1535&gt;0,"ATENÇÃO · apontou em dia de "&amp;LOWER($AC1535)&amp;" cadastrado","Exceção cadastrada · "&amp;$AC1535)&amp;IF($AD1535="",""," · "&amp;$AD1535),IF($E1535="Férias",IF($L1535&gt;0,"ATENÇÃO · apontou estando de férias no cadastro","Férias no cadastro"),IF($Y1535="Férias / afastamento","Afastamento · "&amp;($Z1535+$AA1535-1)&amp;" dias seguidos sem apontamento",IF($Y1535="Folga trabalhada","ATENÇÃO · apontou em dia de folga da escala 5x2",IF($Y1535="Folga",IF(AND($D1535="5x2",OR(WEEKDAY($F1535,2)=6,WEEKDAY($F1535,2)=7)),"Folga de fim de semana da escala 5x2",IF(AND(OR($D1535="6x1",$D1535="FF 6x1"),WEEKDAY($F1535,2)=6,FALSE()),"Folga de fim de semana · apontou no domingo anterior",IF(AND(OR($D1535="6x1",$D1535="FF 6x1"),WEEKDAY($F1535,2)=7,AND($A1535=$A1534,$L1534&gt;0)),"Folga de fim de semana · apontou no sábado",IF(AND(OR($D1535="6x1",$D1535="FF 6x1"),OR(WEEKDAY($F1535,2)=6,WEEKDAY($F1535,2)=7)),"Folga de fim de semana · sem apontamento no sábado nem no domingo","Folga prevista pelo ciclo")))),IF($Y1535="Indeterminado (início da série)","Sem histórico anterior — informe o dia do ciclo no Cadastro",IF($Y1535="Falta de registro",IF(OR(OR($D1535="6x1",$D1535="FF 6x1"),$D1535="5x2"),"FALTA DE REGISTRO · dia útil da escala "&amp;$E1535,"FALTA DE REGISTRO · dia "&amp;$W1535&amp;" de "&amp;IFERROR(INDEX(Parâmetros!$B$39:$B$48,MATCH($E1535,Parâmetros!$A$39:$A$48,0)),99)&amp;" do ciclo"),IF(OR($D1535="6x1",$D1535="FF 6x1"),IF(OR(AND(WEEKDAY($F1535,2)=6,AND($A1535=$A1536,$L1536&gt;0)),AND(WEEKDAY($F1535,2)=7,AND($A1535=$A1534,$L1534&gt;0))),"ATENÇÃO · apontou sábado e domingo no mesmo fim de semana",IF(OR(WEEKDAY($F1535,2)=6,WEEKDAY($F1535,2)=7),"Jornada de fim de semana do 6x1",IF(OR($H1535&gt;=Parâmetros!$E$20,$H1535&lt;Parâmetros!$E$19),"ATENÇÃO · 6x1 apontou fora do horário diurno","Jornada fixa do 6x1"))),IF($D1535="5x2","Jornada fixa do 5x2",IF($D1535="Folguista",IF($J1535=$K1535,"Evidência confirma sequência","DIVERGE · sequência "&amp;$J1535&amp;" × evidência "&amp;$K1535),IF($K1535=$E1535,"Evidência confirma cadastro","DIVERGE · cadastro "&amp;$E1535&amp;" × evidência "&amp;$K1535)))))))))))</f>
        <v>Férias no cadastro</v>
      </c>
      <c r="W1535" s="34">
        <f>IF(OR(OR($D1535="6x1",$D1535="FF 6x1"),$D1535="5x2"),"",IF($AB1535&lt;&gt;$AB1534,IF(IFERROR(INDEX(Cadastro!$F$5:$F$243,$AB1535),"")="",IF($L1535&gt;0,1,0),IF(IFERROR(INDEX(Cadastro!$F$5:$F$243,$AB1535),"")&lt;=IFERROR(INDEX(Parâmetros!$B$39:$B$48,MATCH($E1535,Parâmetros!$A$39:$A$48,0)),99),IFERROR(INDEX(Cadastro!$F$5:$F$243,$AB1535),""),0)),IF($L1535&gt;0,IF(N($X1534)&gt;0,1,N($W1534)+1),IF(AND($L1535=0,OR(N($W1534)&gt;=IFERROR(INDEX(Parâmetros!$B$39:$B$48,MATCH($E1535,Parâmetros!$A$39:$A$48,0)),99),AND(N($X1534)&gt;0,N($X1534)&lt;IFERROR(INDEX(Parâmetros!$C$39:$C$48,MATCH($E1535,Parâmetros!$A$39:$A$48,0)),0)))),0,N($W1534)+1))))</f>
        <v>13</v>
      </c>
      <c r="X1535" s="34">
        <f>IF(OR(OR($D1535="6x1",$D1535="FF 6x1"),$D1535="5x2"),"",IF($AB1535&lt;&gt;$AB1534,IF(IFERROR(INDEX(Cadastro!$F$5:$F$243,$AB1535),"")="",0,IF(IFERROR(INDEX(Cadastro!$F$5:$F$243,$AB1535),"")&gt;IFERROR(INDEX(Parâmetros!$B$39:$B$48,MATCH($E1535,Parâmetros!$A$39:$A$48,0)),99),IFERROR(INDEX(Cadastro!$F$5:$F$243,$AB1535),"")-IFERROR(INDEX(Parâmetros!$B$39:$B$48,MATCH($E1535,Parâmetros!$A$39:$A$48,0)),99),0)),IF(AND($L1535=0,OR(N($W1534)&gt;=IFERROR(INDEX(Parâmetros!$B$39:$B$48,MATCH($E1535,Parâmetros!$A$39:$A$48,0)),99),AND(N($X1534)&gt;0,N($X1534)&lt;IFERROR(INDEX(Parâmetros!$C$39:$C$48,MATCH($E1535,Parâmetros!$A$39:$A$48,0)),0)))),N($X1534)+1,0)))</f>
        <v>0</v>
      </c>
      <c r="Y1535" t="str">
        <f>IF($AC1535&lt;&gt;"",IF($L1535&gt;0,$AC1535&amp;" · com apontamento",$AC1535),IF($E1535="Férias",IF($L1535&gt;0,"Férias · com apontamento","Férias (cadastro)"),IF(($Z1535+$AA1535-1)&gt;Parâmetros!$E$16,"Férias / afastamento",IF(AND($D1535="5x2",OR(WEEKDAY($F1535,2)=6,WEEKDAY($F1535,2)=7)),IF($L1535&gt;0,"Folga trabalhada","Folga"),IF($L1535&gt;0,"Trabalhado",IF(OR(OR($D1535="6x1",$D1535="FF 6x1"),$D1535="5x2"),IF(AND(OR($D1535="6x1",$D1535="FF 6x1"),OR(WEEKDAY($F1535,2)=6,WEEKDAY($F1535,2)=7)),"Folga","Falta de registro"),IF(AND($AB1535&lt;&gt;$AB1534,IFERROR(INDEX(Cadastro!$F$5:$F$243,$AB1535),"")=""),"Indeterminado (início da série)",IF($X1535&gt;0,"Folga","Falta de registro"))))))))</f>
        <v>Férias (cadastro)</v>
      </c>
      <c r="Z1535" s="34">
        <f>IF(OR($L1535&gt;0,$F1535&gt;Parâmetros!$E$14),0,IF($A1535&lt;&gt;$A1534,1,N($Z1534)+1))</f>
        <v>0</v>
      </c>
      <c r="AA1535" s="34">
        <f>IF(OR($L1535&gt;0,$F1535&gt;Parâmetros!$E$14),0,IF(OR($A1535&lt;&gt;$A1536,$F1536&gt;Parâmetros!$E$14),1,N($AA1536)+1))</f>
        <v>0</v>
      </c>
      <c r="AB1535" s="31">
        <f>IFERROR(MATCH($A1535&amp;"|"&amp;TEXT(_xlfn.MAXIFS(Cadastro!$E$5:$E$243,Cadastro!$A$5:$A$243,$A1535,Cadastro!$E$5:$E$243,"&lt;="&amp;$F1535),"yyyymmdd"),Cadastro!$I$5:$I$243,0),"")</f>
        <v>190</v>
      </c>
      <c r="AC1535" t="str">
        <f>IFERROR(_xlfn.SINGLE(INDEX(Exceções!$D$5:$D$203,MATCH($A1535&amp;"|"&amp;$F1535,Exceções!$F$5:$F$203,0))),"")</f>
        <v/>
      </c>
      <c r="AD1535" t="str">
        <f>IF($AC1535="","",IFERROR(_xlfn.SINGLE(INDEX(Exceções!$E$5:$E$203,MATCH($A1535&amp;"|"&amp;$F1535,Exceções!$F$5:$F$203,0))),""))</f>
        <v/>
      </c>
    </row>
    <row r="1536" spans="1:30" ht="15" hidden="1" customHeight="1" x14ac:dyDescent="0.25">
      <c r="A1536" s="31">
        <v>12244</v>
      </c>
      <c r="B1536" s="17" t="s">
        <v>68</v>
      </c>
      <c r="C1536" s="17" t="str">
        <f>IFERROR(INDEX(Cadastro!$C$5:$C$243,$AB1536),"NÃO INFORMADO")</f>
        <v>USI</v>
      </c>
      <c r="D1536" s="17" t="str">
        <f>IFERROR(INDEX(Cadastro!$D$5:$D$243,$AB1536),"")</f>
        <v>Férias</v>
      </c>
      <c r="E1536" s="17" t="str">
        <f>IFERROR(INDEX(Cadastro!$G$5:$G$243,$AB1536),"")</f>
        <v>Férias</v>
      </c>
      <c r="F1536" s="29">
        <v>46322</v>
      </c>
      <c r="G1536" s="32" t="str">
        <f t="shared" si="138"/>
        <v>ter</v>
      </c>
      <c r="H1536" s="31" t="str">
        <f>IF($L1536=0,"",_xlfn.MINIFS(Dados!$Q:$Q,Dados!$A:$A,$A1536,Dados!$S:$S,$F1536))</f>
        <v/>
      </c>
      <c r="I1536" s="31" t="str">
        <f>IF($H1536="","",_xlfn.MAXIFS(Dados!$R:$R,Dados!$A:$A,$A1536,Dados!$S:$S,$F1536))</f>
        <v/>
      </c>
      <c r="J1536" s="32" t="str">
        <f>IF($D1536&lt;&gt;"Folguista","",IFERROR(INDEX(Parâmetros!$D$52:$G$52,1,MIN(4,MAX(1,$W1536))),""))</f>
        <v/>
      </c>
      <c r="K1536" s="32" t="str">
        <f>IF(OR($AC1536&lt;&gt;"",$Y1536="Folga",$Y1536="Folga trabalhada",$Y1536="Férias (cadastro)",$Y1536="Férias / afastamento",$Y1536="Indeterminado (início da série)"),"",IF(OR($D1536="6x1",$D1536="FF 6x1"),IF(OR(WEEKDAY($F1536,2)=6,WEEKDAY($F1536,2)=7),"6x1 sáb/dom","6x1"),IF($D1536="5x2","5x2",IF($H1536="",IF($D1536="Folguista",$J1536,$E1536),IF(OR($H1536&gt;=Parâmetros!$E$18,$H1536&lt;Parâmetros!$E$19),"C",IF($H1536&lt;Parâmetros!$E$20,"A","B"))))))</f>
        <v/>
      </c>
      <c r="L1536" s="30">
        <f>SUMIFS(Dados!$E:$E,Dados!$A:$A,$A1536,Dados!$S:$S,$F1536)</f>
        <v>0</v>
      </c>
      <c r="M1536" s="30" t="str">
        <f>IFERROR(INDEX(Parâmetros!$E$6:$E$11,MATCH($K1536,Parâmetros!$A$6:$A$11,0)),"")</f>
        <v/>
      </c>
      <c r="N1536" s="33" t="str">
        <f t="shared" si="139"/>
        <v/>
      </c>
      <c r="O1536" s="33">
        <f>Parâmetros!$E$13</f>
        <v>0.8</v>
      </c>
      <c r="P1536" s="32" t="str">
        <f>IF(OR($M1536="",$F1536&gt;Parâmetros!$E$14),"Não","Sim")</f>
        <v>Não</v>
      </c>
      <c r="Q1536" s="32" t="str">
        <f t="shared" si="140"/>
        <v/>
      </c>
      <c r="R1536" s="32" t="str">
        <f t="shared" si="141"/>
        <v/>
      </c>
      <c r="S1536" s="30" t="str">
        <f t="shared" si="142"/>
        <v/>
      </c>
      <c r="T1536" s="32" t="str">
        <f>IF($Q1536&lt;&gt;"Sim","",IF($N1536&gt;Parâmetros!$E$15,"Sim","Não"))</f>
        <v/>
      </c>
      <c r="U1536" s="17" t="str">
        <f t="shared" si="143"/>
        <v>Férias / afastamento</v>
      </c>
      <c r="V1536" s="17" t="str">
        <f>IF($AC1536&lt;&gt;"",IF($L1536&gt;0,"ATENÇÃO · apontou em dia de "&amp;LOWER($AC1536)&amp;" cadastrado","Exceção cadastrada · "&amp;$AC1536)&amp;IF($AD1536="",""," · "&amp;$AD1536),IF($E1536="Férias",IF($L1536&gt;0,"ATENÇÃO · apontou estando de férias no cadastro","Férias no cadastro"),IF($Y1536="Férias / afastamento","Afastamento · "&amp;($Z1536+$AA1536-1)&amp;" dias seguidos sem apontamento",IF($Y1536="Folga trabalhada","ATENÇÃO · apontou em dia de folga da escala 5x2",IF($Y1536="Folga",IF(AND($D1536="5x2",OR(WEEKDAY($F1536,2)=6,WEEKDAY($F1536,2)=7)),"Folga de fim de semana da escala 5x2",IF(AND(OR($D1536="6x1",$D1536="FF 6x1"),WEEKDAY($F1536,2)=6,FALSE()),"Folga de fim de semana · apontou no domingo anterior",IF(AND(OR($D1536="6x1",$D1536="FF 6x1"),WEEKDAY($F1536,2)=7,AND($A1536=$A1535,$L1535&gt;0)),"Folga de fim de semana · apontou no sábado",IF(AND(OR($D1536="6x1",$D1536="FF 6x1"),OR(WEEKDAY($F1536,2)=6,WEEKDAY($F1536,2)=7)),"Folga de fim de semana · sem apontamento no sábado nem no domingo","Folga prevista pelo ciclo")))),IF($Y1536="Indeterminado (início da série)","Sem histórico anterior — informe o dia do ciclo no Cadastro",IF($Y1536="Falta de registro",IF(OR(OR($D1536="6x1",$D1536="FF 6x1"),$D1536="5x2"),"FALTA DE REGISTRO · dia útil da escala "&amp;$E1536,"FALTA DE REGISTRO · dia "&amp;$W1536&amp;" de "&amp;IFERROR(INDEX(Parâmetros!$B$39:$B$48,MATCH($E1536,Parâmetros!$A$39:$A$48,0)),99)&amp;" do ciclo"),IF(OR($D1536="6x1",$D1536="FF 6x1"),IF(OR(AND(WEEKDAY($F1536,2)=6,AND($A1536=$A1537,$L1537&gt;0)),AND(WEEKDAY($F1536,2)=7,AND($A1536=$A1535,$L1535&gt;0))),"ATENÇÃO · apontou sábado e domingo no mesmo fim de semana",IF(OR(WEEKDAY($F1536,2)=6,WEEKDAY($F1536,2)=7),"Jornada de fim de semana do 6x1",IF(OR($H1536&gt;=Parâmetros!$E$20,$H1536&lt;Parâmetros!$E$19),"ATENÇÃO · 6x1 apontou fora do horário diurno","Jornada fixa do 6x1"))),IF($D1536="5x2","Jornada fixa do 5x2",IF($D1536="Folguista",IF($J1536=$K1536,"Evidência confirma sequência","DIVERGE · sequência "&amp;$J1536&amp;" × evidência "&amp;$K1536),IF($K1536=$E1536,"Evidência confirma cadastro","DIVERGE · cadastro "&amp;$E1536&amp;" × evidência "&amp;$K1536)))))))))))</f>
        <v>Férias no cadastro</v>
      </c>
      <c r="W1536" s="34">
        <f>IF(OR(OR($D1536="6x1",$D1536="FF 6x1"),$D1536="5x2"),"",IF($AB1536&lt;&gt;$AB1535,IF(IFERROR(INDEX(Cadastro!$F$5:$F$243,$AB1536),"")="",IF($L1536&gt;0,1,0),IF(IFERROR(INDEX(Cadastro!$F$5:$F$243,$AB1536),"")&lt;=IFERROR(INDEX(Parâmetros!$B$39:$B$48,MATCH($E1536,Parâmetros!$A$39:$A$48,0)),99),IFERROR(INDEX(Cadastro!$F$5:$F$243,$AB1536),""),0)),IF($L1536&gt;0,IF(N($X1535)&gt;0,1,N($W1535)+1),IF(AND($L1536=0,OR(N($W1535)&gt;=IFERROR(INDEX(Parâmetros!$B$39:$B$48,MATCH($E1536,Parâmetros!$A$39:$A$48,0)),99),AND(N($X1535)&gt;0,N($X1535)&lt;IFERROR(INDEX(Parâmetros!$C$39:$C$48,MATCH($E1536,Parâmetros!$A$39:$A$48,0)),0)))),0,N($W1535)+1))))</f>
        <v>14</v>
      </c>
      <c r="X1536" s="34">
        <f>IF(OR(OR($D1536="6x1",$D1536="FF 6x1"),$D1536="5x2"),"",IF($AB1536&lt;&gt;$AB1535,IF(IFERROR(INDEX(Cadastro!$F$5:$F$243,$AB1536),"")="",0,IF(IFERROR(INDEX(Cadastro!$F$5:$F$243,$AB1536),"")&gt;IFERROR(INDEX(Parâmetros!$B$39:$B$48,MATCH($E1536,Parâmetros!$A$39:$A$48,0)),99),IFERROR(INDEX(Cadastro!$F$5:$F$243,$AB1536),"")-IFERROR(INDEX(Parâmetros!$B$39:$B$48,MATCH($E1536,Parâmetros!$A$39:$A$48,0)),99),0)),IF(AND($L1536=0,OR(N($W1535)&gt;=IFERROR(INDEX(Parâmetros!$B$39:$B$48,MATCH($E1536,Parâmetros!$A$39:$A$48,0)),99),AND(N($X1535)&gt;0,N($X1535)&lt;IFERROR(INDEX(Parâmetros!$C$39:$C$48,MATCH($E1536,Parâmetros!$A$39:$A$48,0)),0)))),N($X1535)+1,0)))</f>
        <v>0</v>
      </c>
      <c r="Y1536" t="str">
        <f>IF($AC1536&lt;&gt;"",IF($L1536&gt;0,$AC1536&amp;" · com apontamento",$AC1536),IF($E1536="Férias",IF($L1536&gt;0,"Férias · com apontamento","Férias (cadastro)"),IF(($Z1536+$AA1536-1)&gt;Parâmetros!$E$16,"Férias / afastamento",IF(AND($D1536="5x2",OR(WEEKDAY($F1536,2)=6,WEEKDAY($F1536,2)=7)),IF($L1536&gt;0,"Folga trabalhada","Folga"),IF($L1536&gt;0,"Trabalhado",IF(OR(OR($D1536="6x1",$D1536="FF 6x1"),$D1536="5x2"),IF(AND(OR($D1536="6x1",$D1536="FF 6x1"),OR(WEEKDAY($F1536,2)=6,WEEKDAY($F1536,2)=7)),"Folga","Falta de registro"),IF(AND($AB1536&lt;&gt;$AB1535,IFERROR(INDEX(Cadastro!$F$5:$F$243,$AB1536),"")=""),"Indeterminado (início da série)",IF($X1536&gt;0,"Folga","Falta de registro"))))))))</f>
        <v>Férias (cadastro)</v>
      </c>
      <c r="Z1536" s="34">
        <f>IF(OR($L1536&gt;0,$F1536&gt;Parâmetros!$E$14),0,IF($A1536&lt;&gt;$A1535,1,N($Z1535)+1))</f>
        <v>0</v>
      </c>
      <c r="AA1536" s="34">
        <f>IF(OR($L1536&gt;0,$F1536&gt;Parâmetros!$E$14),0,IF(OR($A1536&lt;&gt;$A1537,$F1537&gt;Parâmetros!$E$14),1,N($AA1537)+1))</f>
        <v>0</v>
      </c>
      <c r="AB1536" s="31">
        <f>IFERROR(MATCH($A1536&amp;"|"&amp;TEXT(_xlfn.MAXIFS(Cadastro!$E$5:$E$243,Cadastro!$A$5:$A$243,$A1536,Cadastro!$E$5:$E$243,"&lt;="&amp;$F1536),"yyyymmdd"),Cadastro!$I$5:$I$243,0),"")</f>
        <v>190</v>
      </c>
      <c r="AC1536" t="str">
        <f>IFERROR(_xlfn.SINGLE(INDEX(Exceções!$D$5:$D$203,MATCH($A1536&amp;"|"&amp;$F1536,Exceções!$F$5:$F$203,0))),"")</f>
        <v/>
      </c>
      <c r="AD1536" t="str">
        <f>IF($AC1536="","",IFERROR(_xlfn.SINGLE(INDEX(Exceções!$E$5:$E$203,MATCH($A1536&amp;"|"&amp;$F1536,Exceções!$F$5:$F$203,0))),""))</f>
        <v/>
      </c>
    </row>
    <row r="1537" spans="1:30" ht="15" hidden="1" customHeight="1" x14ac:dyDescent="0.25">
      <c r="A1537" s="31">
        <v>12244</v>
      </c>
      <c r="B1537" s="17" t="s">
        <v>68</v>
      </c>
      <c r="C1537" s="17" t="str">
        <f>IFERROR(INDEX(Cadastro!$C$5:$C$243,$AB1537),"NÃO INFORMADO")</f>
        <v>USI</v>
      </c>
      <c r="D1537" s="17" t="str">
        <f>IFERROR(INDEX(Cadastro!$D$5:$D$243,$AB1537),"")</f>
        <v>Férias</v>
      </c>
      <c r="E1537" s="17" t="str">
        <f>IFERROR(INDEX(Cadastro!$G$5:$G$243,$AB1537),"")</f>
        <v>Férias</v>
      </c>
      <c r="F1537" s="29">
        <v>46323</v>
      </c>
      <c r="G1537" s="32" t="str">
        <f t="shared" si="138"/>
        <v>qua</v>
      </c>
      <c r="H1537" s="31" t="str">
        <f>IF($L1537=0,"",_xlfn.MINIFS(Dados!$Q:$Q,Dados!$A:$A,$A1537,Dados!$S:$S,$F1537))</f>
        <v/>
      </c>
      <c r="I1537" s="31" t="str">
        <f>IF($H1537="","",_xlfn.MAXIFS(Dados!$R:$R,Dados!$A:$A,$A1537,Dados!$S:$S,$F1537))</f>
        <v/>
      </c>
      <c r="J1537" s="32" t="str">
        <f>IF($D1537&lt;&gt;"Folguista","",IFERROR(INDEX(Parâmetros!$D$52:$G$52,1,MIN(4,MAX(1,$W1537))),""))</f>
        <v/>
      </c>
      <c r="K1537" s="32" t="str">
        <f>IF(OR($AC1537&lt;&gt;"",$Y1537="Folga",$Y1537="Folga trabalhada",$Y1537="Férias (cadastro)",$Y1537="Férias / afastamento",$Y1537="Indeterminado (início da série)"),"",IF(OR($D1537="6x1",$D1537="FF 6x1"),IF(OR(WEEKDAY($F1537,2)=6,WEEKDAY($F1537,2)=7),"6x1 sáb/dom","6x1"),IF($D1537="5x2","5x2",IF($H1537="",IF($D1537="Folguista",$J1537,$E1537),IF(OR($H1537&gt;=Parâmetros!$E$18,$H1537&lt;Parâmetros!$E$19),"C",IF($H1537&lt;Parâmetros!$E$20,"A","B"))))))</f>
        <v/>
      </c>
      <c r="L1537" s="30">
        <f>SUMIFS(Dados!$E:$E,Dados!$A:$A,$A1537,Dados!$S:$S,$F1537)</f>
        <v>0</v>
      </c>
      <c r="M1537" s="30" t="str">
        <f>IFERROR(INDEX(Parâmetros!$E$6:$E$11,MATCH($K1537,Parâmetros!$A$6:$A$11,0)),"")</f>
        <v/>
      </c>
      <c r="N1537" s="33" t="str">
        <f t="shared" si="139"/>
        <v/>
      </c>
      <c r="O1537" s="33">
        <f>Parâmetros!$E$13</f>
        <v>0.8</v>
      </c>
      <c r="P1537" s="32" t="str">
        <f>IF(OR($M1537="",$F1537&gt;Parâmetros!$E$14),"Não","Sim")</f>
        <v>Não</v>
      </c>
      <c r="Q1537" s="32" t="str">
        <f t="shared" si="140"/>
        <v/>
      </c>
      <c r="R1537" s="32" t="str">
        <f t="shared" si="141"/>
        <v/>
      </c>
      <c r="S1537" s="30" t="str">
        <f t="shared" si="142"/>
        <v/>
      </c>
      <c r="T1537" s="32" t="str">
        <f>IF($Q1537&lt;&gt;"Sim","",IF($N1537&gt;Parâmetros!$E$15,"Sim","Não"))</f>
        <v/>
      </c>
      <c r="U1537" s="17" t="str">
        <f t="shared" si="143"/>
        <v>Férias / afastamento</v>
      </c>
      <c r="V1537" s="17" t="str">
        <f>IF($AC1537&lt;&gt;"",IF($L1537&gt;0,"ATENÇÃO · apontou em dia de "&amp;LOWER($AC1537)&amp;" cadastrado","Exceção cadastrada · "&amp;$AC1537)&amp;IF($AD1537="",""," · "&amp;$AD1537),IF($E1537="Férias",IF($L1537&gt;0,"ATENÇÃO · apontou estando de férias no cadastro","Férias no cadastro"),IF($Y1537="Férias / afastamento","Afastamento · "&amp;($Z1537+$AA1537-1)&amp;" dias seguidos sem apontamento",IF($Y1537="Folga trabalhada","ATENÇÃO · apontou em dia de folga da escala 5x2",IF($Y1537="Folga",IF(AND($D1537="5x2",OR(WEEKDAY($F1537,2)=6,WEEKDAY($F1537,2)=7)),"Folga de fim de semana da escala 5x2",IF(AND(OR($D1537="6x1",$D1537="FF 6x1"),WEEKDAY($F1537,2)=6,FALSE()),"Folga de fim de semana · apontou no domingo anterior",IF(AND(OR($D1537="6x1",$D1537="FF 6x1"),WEEKDAY($F1537,2)=7,AND($A1537=$A1536,$L1536&gt;0)),"Folga de fim de semana · apontou no sábado",IF(AND(OR($D1537="6x1",$D1537="FF 6x1"),OR(WEEKDAY($F1537,2)=6,WEEKDAY($F1537,2)=7)),"Folga de fim de semana · sem apontamento no sábado nem no domingo","Folga prevista pelo ciclo")))),IF($Y1537="Indeterminado (início da série)","Sem histórico anterior — informe o dia do ciclo no Cadastro",IF($Y1537="Falta de registro",IF(OR(OR($D1537="6x1",$D1537="FF 6x1"),$D1537="5x2"),"FALTA DE REGISTRO · dia útil da escala "&amp;$E1537,"FALTA DE REGISTRO · dia "&amp;$W1537&amp;" de "&amp;IFERROR(INDEX(Parâmetros!$B$39:$B$48,MATCH($E1537,Parâmetros!$A$39:$A$48,0)),99)&amp;" do ciclo"),IF(OR($D1537="6x1",$D1537="FF 6x1"),IF(OR(AND(WEEKDAY($F1537,2)=6,AND($A1537=$A1538,$L1538&gt;0)),AND(WEEKDAY($F1537,2)=7,AND($A1537=$A1536,$L1536&gt;0))),"ATENÇÃO · apontou sábado e domingo no mesmo fim de semana",IF(OR(WEEKDAY($F1537,2)=6,WEEKDAY($F1537,2)=7),"Jornada de fim de semana do 6x1",IF(OR($H1537&gt;=Parâmetros!$E$20,$H1537&lt;Parâmetros!$E$19),"ATENÇÃO · 6x1 apontou fora do horário diurno","Jornada fixa do 6x1"))),IF($D1537="5x2","Jornada fixa do 5x2",IF($D1537="Folguista",IF($J1537=$K1537,"Evidência confirma sequência","DIVERGE · sequência "&amp;$J1537&amp;" × evidência "&amp;$K1537),IF($K1537=$E1537,"Evidência confirma cadastro","DIVERGE · cadastro "&amp;$E1537&amp;" × evidência "&amp;$K1537)))))))))))</f>
        <v>Férias no cadastro</v>
      </c>
      <c r="W1537" s="34">
        <f>IF(OR(OR($D1537="6x1",$D1537="FF 6x1"),$D1537="5x2"),"",IF($AB1537&lt;&gt;$AB1536,IF(IFERROR(INDEX(Cadastro!$F$5:$F$243,$AB1537),"")="",IF($L1537&gt;0,1,0),IF(IFERROR(INDEX(Cadastro!$F$5:$F$243,$AB1537),"")&lt;=IFERROR(INDEX(Parâmetros!$B$39:$B$48,MATCH($E1537,Parâmetros!$A$39:$A$48,0)),99),IFERROR(INDEX(Cadastro!$F$5:$F$243,$AB1537),""),0)),IF($L1537&gt;0,IF(N($X1536)&gt;0,1,N($W1536)+1),IF(AND($L1537=0,OR(N($W1536)&gt;=IFERROR(INDEX(Parâmetros!$B$39:$B$48,MATCH($E1537,Parâmetros!$A$39:$A$48,0)),99),AND(N($X1536)&gt;0,N($X1536)&lt;IFERROR(INDEX(Parâmetros!$C$39:$C$48,MATCH($E1537,Parâmetros!$A$39:$A$48,0)),0)))),0,N($W1536)+1))))</f>
        <v>15</v>
      </c>
      <c r="X1537" s="34">
        <f>IF(OR(OR($D1537="6x1",$D1537="FF 6x1"),$D1537="5x2"),"",IF($AB1537&lt;&gt;$AB1536,IF(IFERROR(INDEX(Cadastro!$F$5:$F$243,$AB1537),"")="",0,IF(IFERROR(INDEX(Cadastro!$F$5:$F$243,$AB1537),"")&gt;IFERROR(INDEX(Parâmetros!$B$39:$B$48,MATCH($E1537,Parâmetros!$A$39:$A$48,0)),99),IFERROR(INDEX(Cadastro!$F$5:$F$243,$AB1537),"")-IFERROR(INDEX(Parâmetros!$B$39:$B$48,MATCH($E1537,Parâmetros!$A$39:$A$48,0)),99),0)),IF(AND($L1537=0,OR(N($W1536)&gt;=IFERROR(INDEX(Parâmetros!$B$39:$B$48,MATCH($E1537,Parâmetros!$A$39:$A$48,0)),99),AND(N($X1536)&gt;0,N($X1536)&lt;IFERROR(INDEX(Parâmetros!$C$39:$C$48,MATCH($E1537,Parâmetros!$A$39:$A$48,0)),0)))),N($X1536)+1,0)))</f>
        <v>0</v>
      </c>
      <c r="Y1537" t="str">
        <f>IF($AC1537&lt;&gt;"",IF($L1537&gt;0,$AC1537&amp;" · com apontamento",$AC1537),IF($E1537="Férias",IF($L1537&gt;0,"Férias · com apontamento","Férias (cadastro)"),IF(($Z1537+$AA1537-1)&gt;Parâmetros!$E$16,"Férias / afastamento",IF(AND($D1537="5x2",OR(WEEKDAY($F1537,2)=6,WEEKDAY($F1537,2)=7)),IF($L1537&gt;0,"Folga trabalhada","Folga"),IF($L1537&gt;0,"Trabalhado",IF(OR(OR($D1537="6x1",$D1537="FF 6x1"),$D1537="5x2"),IF(AND(OR($D1537="6x1",$D1537="FF 6x1"),OR(WEEKDAY($F1537,2)=6,WEEKDAY($F1537,2)=7)),"Folga","Falta de registro"),IF(AND($AB1537&lt;&gt;$AB1536,IFERROR(INDEX(Cadastro!$F$5:$F$243,$AB1537),"")=""),"Indeterminado (início da série)",IF($X1537&gt;0,"Folga","Falta de registro"))))))))</f>
        <v>Férias (cadastro)</v>
      </c>
      <c r="Z1537" s="34">
        <f>IF(OR($L1537&gt;0,$F1537&gt;Parâmetros!$E$14),0,IF($A1537&lt;&gt;$A1536,1,N($Z1536)+1))</f>
        <v>0</v>
      </c>
      <c r="AA1537" s="34">
        <f>IF(OR($L1537&gt;0,$F1537&gt;Parâmetros!$E$14),0,IF(OR($A1537&lt;&gt;$A1538,$F1538&gt;Parâmetros!$E$14),1,N($AA1538)+1))</f>
        <v>0</v>
      </c>
      <c r="AB1537" s="31">
        <f>IFERROR(MATCH($A1537&amp;"|"&amp;TEXT(_xlfn.MAXIFS(Cadastro!$E$5:$E$243,Cadastro!$A$5:$A$243,$A1537,Cadastro!$E$5:$E$243,"&lt;="&amp;$F1537),"yyyymmdd"),Cadastro!$I$5:$I$243,0),"")</f>
        <v>190</v>
      </c>
      <c r="AC1537" t="str">
        <f>IFERROR(_xlfn.SINGLE(INDEX(Exceções!$D$5:$D$203,MATCH($A1537&amp;"|"&amp;$F1537,Exceções!$F$5:$F$203,0))),"")</f>
        <v/>
      </c>
      <c r="AD1537" t="str">
        <f>IF($AC1537="","",IFERROR(_xlfn.SINGLE(INDEX(Exceções!$E$5:$E$203,MATCH($A1537&amp;"|"&amp;$F1537,Exceções!$F$5:$F$203,0))),""))</f>
        <v/>
      </c>
    </row>
    <row r="1538" spans="1:30" ht="15" hidden="1" customHeight="1" x14ac:dyDescent="0.25">
      <c r="A1538" s="31">
        <v>12244</v>
      </c>
      <c r="B1538" s="17" t="s">
        <v>68</v>
      </c>
      <c r="C1538" s="17" t="str">
        <f>IFERROR(INDEX(Cadastro!$C$5:$C$243,$AB1538),"NÃO INFORMADO")</f>
        <v>USI</v>
      </c>
      <c r="D1538" s="17" t="str">
        <f>IFERROR(INDEX(Cadastro!$D$5:$D$243,$AB1538),"")</f>
        <v>Férias</v>
      </c>
      <c r="E1538" s="17" t="str">
        <f>IFERROR(INDEX(Cadastro!$G$5:$G$243,$AB1538),"")</f>
        <v>Férias</v>
      </c>
      <c r="F1538" s="29">
        <v>46324</v>
      </c>
      <c r="G1538" s="32" t="str">
        <f t="shared" ref="G1538:G1601" si="144">CHOOSE(WEEKDAY($F1538,1),"dom","seg","ter","qua","qui","sex","sáb")</f>
        <v>qui</v>
      </c>
      <c r="H1538" s="31" t="str">
        <f>IF($L1538=0,"",_xlfn.MINIFS(Dados!$Q:$Q,Dados!$A:$A,$A1538,Dados!$S:$S,$F1538))</f>
        <v/>
      </c>
      <c r="I1538" s="31" t="str">
        <f>IF($H1538="","",_xlfn.MAXIFS(Dados!$R:$R,Dados!$A:$A,$A1538,Dados!$S:$S,$F1538))</f>
        <v/>
      </c>
      <c r="J1538" s="32" t="str">
        <f>IF($D1538&lt;&gt;"Folguista","",IFERROR(INDEX(Parâmetros!$D$52:$G$52,1,MIN(4,MAX(1,$W1538))),""))</f>
        <v/>
      </c>
      <c r="K1538" s="32" t="str">
        <f>IF(OR($AC1538&lt;&gt;"",$Y1538="Folga",$Y1538="Folga trabalhada",$Y1538="Férias (cadastro)",$Y1538="Férias / afastamento",$Y1538="Indeterminado (início da série)"),"",IF(OR($D1538="6x1",$D1538="FF 6x1"),IF(OR(WEEKDAY($F1538,2)=6,WEEKDAY($F1538,2)=7),"6x1 sáb/dom","6x1"),IF($D1538="5x2","5x2",IF($H1538="",IF($D1538="Folguista",$J1538,$E1538),IF(OR($H1538&gt;=Parâmetros!$E$18,$H1538&lt;Parâmetros!$E$19),"C",IF($H1538&lt;Parâmetros!$E$20,"A","B"))))))</f>
        <v/>
      </c>
      <c r="L1538" s="30">
        <f>SUMIFS(Dados!$E:$E,Dados!$A:$A,$A1538,Dados!$S:$S,$F1538)</f>
        <v>0</v>
      </c>
      <c r="M1538" s="30" t="str">
        <f>IFERROR(INDEX(Parâmetros!$E$6:$E$11,MATCH($K1538,Parâmetros!$A$6:$A$11,0)),"")</f>
        <v/>
      </c>
      <c r="N1538" s="33" t="str">
        <f t="shared" ref="N1538:N1601" si="145">IFERROR($L1538/$M1538,"")</f>
        <v/>
      </c>
      <c r="O1538" s="33">
        <f>Parâmetros!$E$13</f>
        <v>0.8</v>
      </c>
      <c r="P1538" s="32" t="str">
        <f>IF(OR($M1538="",$F1538&gt;Parâmetros!$E$14),"Não","Sim")</f>
        <v>Não</v>
      </c>
      <c r="Q1538" s="32" t="str">
        <f t="shared" ref="Q1538:Q1601" si="146">IF($P1538="Não","",IF($L1538&gt;0,"Sim","Não"))</f>
        <v/>
      </c>
      <c r="R1538" s="32" t="str">
        <f t="shared" ref="R1538:R1601" si="147">IF($Q1538&lt;&gt;"Sim","",IF($N1538&gt;=$O1538,"Sim","Não"))</f>
        <v/>
      </c>
      <c r="S1538" s="30" t="str">
        <f t="shared" ref="S1538:S1601" si="148">IF($Q1538&lt;&gt;"Sim","",MAX(0,$M1538*$O1538-$L1538))</f>
        <v/>
      </c>
      <c r="T1538" s="32" t="str">
        <f>IF($Q1538&lt;&gt;"Sim","",IF($N1538&gt;Parâmetros!$E$15,"Sim","Não"))</f>
        <v/>
      </c>
      <c r="U1538" s="17" t="str">
        <f t="shared" ref="U1538:U1601" si="149">IF($AC1538&lt;&gt;"",$AC1538,IF($P1538="Não",IF($Y1538="Folga","Folga",IF(LEFT($Y1538,6)="Férias","Férias / afastamento",IF($Y1538="Indeterminado (início da série)","Início da série","Fora da apuração"))),IF($Q1538="Não","Falta de registro",IF($R1538="Sim","Na meta","Abaixo da meta"))))</f>
        <v>Férias / afastamento</v>
      </c>
      <c r="V1538" s="17" t="str">
        <f>IF($AC1538&lt;&gt;"",IF($L1538&gt;0,"ATENÇÃO · apontou em dia de "&amp;LOWER($AC1538)&amp;" cadastrado","Exceção cadastrada · "&amp;$AC1538)&amp;IF($AD1538="",""," · "&amp;$AD1538),IF($E1538="Férias",IF($L1538&gt;0,"ATENÇÃO · apontou estando de férias no cadastro","Férias no cadastro"),IF($Y1538="Férias / afastamento","Afastamento · "&amp;($Z1538+$AA1538-1)&amp;" dias seguidos sem apontamento",IF($Y1538="Folga trabalhada","ATENÇÃO · apontou em dia de folga da escala 5x2",IF($Y1538="Folga",IF(AND($D1538="5x2",OR(WEEKDAY($F1538,2)=6,WEEKDAY($F1538,2)=7)),"Folga de fim de semana da escala 5x2",IF(AND(OR($D1538="6x1",$D1538="FF 6x1"),WEEKDAY($F1538,2)=6,FALSE()),"Folga de fim de semana · apontou no domingo anterior",IF(AND(OR($D1538="6x1",$D1538="FF 6x1"),WEEKDAY($F1538,2)=7,AND($A1538=$A1537,$L1537&gt;0)),"Folga de fim de semana · apontou no sábado",IF(AND(OR($D1538="6x1",$D1538="FF 6x1"),OR(WEEKDAY($F1538,2)=6,WEEKDAY($F1538,2)=7)),"Folga de fim de semana · sem apontamento no sábado nem no domingo","Folga prevista pelo ciclo")))),IF($Y1538="Indeterminado (início da série)","Sem histórico anterior — informe o dia do ciclo no Cadastro",IF($Y1538="Falta de registro",IF(OR(OR($D1538="6x1",$D1538="FF 6x1"),$D1538="5x2"),"FALTA DE REGISTRO · dia útil da escala "&amp;$E1538,"FALTA DE REGISTRO · dia "&amp;$W1538&amp;" de "&amp;IFERROR(INDEX(Parâmetros!$B$39:$B$48,MATCH($E1538,Parâmetros!$A$39:$A$48,0)),99)&amp;" do ciclo"),IF(OR($D1538="6x1",$D1538="FF 6x1"),IF(OR(AND(WEEKDAY($F1538,2)=6,AND($A1538=$A1539,$L1539&gt;0)),AND(WEEKDAY($F1538,2)=7,AND($A1538=$A1537,$L1537&gt;0))),"ATENÇÃO · apontou sábado e domingo no mesmo fim de semana",IF(OR(WEEKDAY($F1538,2)=6,WEEKDAY($F1538,2)=7),"Jornada de fim de semana do 6x1",IF(OR($H1538&gt;=Parâmetros!$E$20,$H1538&lt;Parâmetros!$E$19),"ATENÇÃO · 6x1 apontou fora do horário diurno","Jornada fixa do 6x1"))),IF($D1538="5x2","Jornada fixa do 5x2",IF($D1538="Folguista",IF($J1538=$K1538,"Evidência confirma sequência","DIVERGE · sequência "&amp;$J1538&amp;" × evidência "&amp;$K1538),IF($K1538=$E1538,"Evidência confirma cadastro","DIVERGE · cadastro "&amp;$E1538&amp;" × evidência "&amp;$K1538)))))))))))</f>
        <v>Férias no cadastro</v>
      </c>
      <c r="W1538" s="34">
        <f>IF(OR(OR($D1538="6x1",$D1538="FF 6x1"),$D1538="5x2"),"",IF($AB1538&lt;&gt;$AB1537,IF(IFERROR(INDEX(Cadastro!$F$5:$F$243,$AB1538),"")="",IF($L1538&gt;0,1,0),IF(IFERROR(INDEX(Cadastro!$F$5:$F$243,$AB1538),"")&lt;=IFERROR(INDEX(Parâmetros!$B$39:$B$48,MATCH($E1538,Parâmetros!$A$39:$A$48,0)),99),IFERROR(INDEX(Cadastro!$F$5:$F$243,$AB1538),""),0)),IF($L1538&gt;0,IF(N($X1537)&gt;0,1,N($W1537)+1),IF(AND($L1538=0,OR(N($W1537)&gt;=IFERROR(INDEX(Parâmetros!$B$39:$B$48,MATCH($E1538,Parâmetros!$A$39:$A$48,0)),99),AND(N($X1537)&gt;0,N($X1537)&lt;IFERROR(INDEX(Parâmetros!$C$39:$C$48,MATCH($E1538,Parâmetros!$A$39:$A$48,0)),0)))),0,N($W1537)+1))))</f>
        <v>16</v>
      </c>
      <c r="X1538" s="34">
        <f>IF(OR(OR($D1538="6x1",$D1538="FF 6x1"),$D1538="5x2"),"",IF($AB1538&lt;&gt;$AB1537,IF(IFERROR(INDEX(Cadastro!$F$5:$F$243,$AB1538),"")="",0,IF(IFERROR(INDEX(Cadastro!$F$5:$F$243,$AB1538),"")&gt;IFERROR(INDEX(Parâmetros!$B$39:$B$48,MATCH($E1538,Parâmetros!$A$39:$A$48,0)),99),IFERROR(INDEX(Cadastro!$F$5:$F$243,$AB1538),"")-IFERROR(INDEX(Parâmetros!$B$39:$B$48,MATCH($E1538,Parâmetros!$A$39:$A$48,0)),99),0)),IF(AND($L1538=0,OR(N($W1537)&gt;=IFERROR(INDEX(Parâmetros!$B$39:$B$48,MATCH($E1538,Parâmetros!$A$39:$A$48,0)),99),AND(N($X1537)&gt;0,N($X1537)&lt;IFERROR(INDEX(Parâmetros!$C$39:$C$48,MATCH($E1538,Parâmetros!$A$39:$A$48,0)),0)))),N($X1537)+1,0)))</f>
        <v>0</v>
      </c>
      <c r="Y1538" t="str">
        <f>IF($AC1538&lt;&gt;"",IF($L1538&gt;0,$AC1538&amp;" · com apontamento",$AC1538),IF($E1538="Férias",IF($L1538&gt;0,"Férias · com apontamento","Férias (cadastro)"),IF(($Z1538+$AA1538-1)&gt;Parâmetros!$E$16,"Férias / afastamento",IF(AND($D1538="5x2",OR(WEEKDAY($F1538,2)=6,WEEKDAY($F1538,2)=7)),IF($L1538&gt;0,"Folga trabalhada","Folga"),IF($L1538&gt;0,"Trabalhado",IF(OR(OR($D1538="6x1",$D1538="FF 6x1"),$D1538="5x2"),IF(AND(OR($D1538="6x1",$D1538="FF 6x1"),OR(WEEKDAY($F1538,2)=6,WEEKDAY($F1538,2)=7)),"Folga","Falta de registro"),IF(AND($AB1538&lt;&gt;$AB1537,IFERROR(INDEX(Cadastro!$F$5:$F$243,$AB1538),"")=""),"Indeterminado (início da série)",IF($X1538&gt;0,"Folga","Falta de registro"))))))))</f>
        <v>Férias (cadastro)</v>
      </c>
      <c r="Z1538" s="34">
        <f>IF(OR($L1538&gt;0,$F1538&gt;Parâmetros!$E$14),0,IF($A1538&lt;&gt;$A1537,1,N($Z1537)+1))</f>
        <v>0</v>
      </c>
      <c r="AA1538" s="34">
        <f>IF(OR($L1538&gt;0,$F1538&gt;Parâmetros!$E$14),0,IF(OR($A1538&lt;&gt;$A1539,$F1539&gt;Parâmetros!$E$14),1,N($AA1539)+1))</f>
        <v>0</v>
      </c>
      <c r="AB1538" s="31">
        <f>IFERROR(MATCH($A1538&amp;"|"&amp;TEXT(_xlfn.MAXIFS(Cadastro!$E$5:$E$243,Cadastro!$A$5:$A$243,$A1538,Cadastro!$E$5:$E$243,"&lt;="&amp;$F1538),"yyyymmdd"),Cadastro!$I$5:$I$243,0),"")</f>
        <v>190</v>
      </c>
      <c r="AC1538" t="str">
        <f>IFERROR(_xlfn.SINGLE(INDEX(Exceções!$D$5:$D$203,MATCH($A1538&amp;"|"&amp;$F1538,Exceções!$F$5:$F$203,0))),"")</f>
        <v/>
      </c>
      <c r="AD1538" t="str">
        <f>IF($AC1538="","",IFERROR(_xlfn.SINGLE(INDEX(Exceções!$E$5:$E$203,MATCH($A1538&amp;"|"&amp;$F1538,Exceções!$F$5:$F$203,0))),""))</f>
        <v/>
      </c>
    </row>
    <row r="1539" spans="1:30" ht="15" hidden="1" customHeight="1" x14ac:dyDescent="0.25">
      <c r="A1539" s="31">
        <v>12244</v>
      </c>
      <c r="B1539" s="17" t="s">
        <v>68</v>
      </c>
      <c r="C1539" s="17" t="str">
        <f>IFERROR(INDEX(Cadastro!$C$5:$C$243,$AB1539),"NÃO INFORMADO")</f>
        <v>USI</v>
      </c>
      <c r="D1539" s="17" t="str">
        <f>IFERROR(INDEX(Cadastro!$D$5:$D$243,$AB1539),"")</f>
        <v>Férias</v>
      </c>
      <c r="E1539" s="17" t="str">
        <f>IFERROR(INDEX(Cadastro!$G$5:$G$243,$AB1539),"")</f>
        <v>Férias</v>
      </c>
      <c r="F1539" s="29">
        <v>46325</v>
      </c>
      <c r="G1539" s="32" t="str">
        <f t="shared" si="144"/>
        <v>sex</v>
      </c>
      <c r="H1539" s="31" t="str">
        <f>IF($L1539=0,"",_xlfn.MINIFS(Dados!$Q:$Q,Dados!$A:$A,$A1539,Dados!$S:$S,$F1539))</f>
        <v/>
      </c>
      <c r="I1539" s="31" t="str">
        <f>IF($H1539="","",_xlfn.MAXIFS(Dados!$R:$R,Dados!$A:$A,$A1539,Dados!$S:$S,$F1539))</f>
        <v/>
      </c>
      <c r="J1539" s="32" t="str">
        <f>IF($D1539&lt;&gt;"Folguista","",IFERROR(INDEX(Parâmetros!$D$52:$G$52,1,MIN(4,MAX(1,$W1539))),""))</f>
        <v/>
      </c>
      <c r="K1539" s="32" t="str">
        <f>IF(OR($AC1539&lt;&gt;"",$Y1539="Folga",$Y1539="Folga trabalhada",$Y1539="Férias (cadastro)",$Y1539="Férias / afastamento",$Y1539="Indeterminado (início da série)"),"",IF(OR($D1539="6x1",$D1539="FF 6x1"),IF(OR(WEEKDAY($F1539,2)=6,WEEKDAY($F1539,2)=7),"6x1 sáb/dom","6x1"),IF($D1539="5x2","5x2",IF($H1539="",IF($D1539="Folguista",$J1539,$E1539),IF(OR($H1539&gt;=Parâmetros!$E$18,$H1539&lt;Parâmetros!$E$19),"C",IF($H1539&lt;Parâmetros!$E$20,"A","B"))))))</f>
        <v/>
      </c>
      <c r="L1539" s="30">
        <f>SUMIFS(Dados!$E:$E,Dados!$A:$A,$A1539,Dados!$S:$S,$F1539)</f>
        <v>0</v>
      </c>
      <c r="M1539" s="30" t="str">
        <f>IFERROR(INDEX(Parâmetros!$E$6:$E$11,MATCH($K1539,Parâmetros!$A$6:$A$11,0)),"")</f>
        <v/>
      </c>
      <c r="N1539" s="33" t="str">
        <f t="shared" si="145"/>
        <v/>
      </c>
      <c r="O1539" s="33">
        <f>Parâmetros!$E$13</f>
        <v>0.8</v>
      </c>
      <c r="P1539" s="32" t="str">
        <f>IF(OR($M1539="",$F1539&gt;Parâmetros!$E$14),"Não","Sim")</f>
        <v>Não</v>
      </c>
      <c r="Q1539" s="32" t="str">
        <f t="shared" si="146"/>
        <v/>
      </c>
      <c r="R1539" s="32" t="str">
        <f t="shared" si="147"/>
        <v/>
      </c>
      <c r="S1539" s="30" t="str">
        <f t="shared" si="148"/>
        <v/>
      </c>
      <c r="T1539" s="32" t="str">
        <f>IF($Q1539&lt;&gt;"Sim","",IF($N1539&gt;Parâmetros!$E$15,"Sim","Não"))</f>
        <v/>
      </c>
      <c r="U1539" s="17" t="str">
        <f t="shared" si="149"/>
        <v>Férias / afastamento</v>
      </c>
      <c r="V1539" s="17" t="str">
        <f>IF($AC1539&lt;&gt;"",IF($L1539&gt;0,"ATENÇÃO · apontou em dia de "&amp;LOWER($AC1539)&amp;" cadastrado","Exceção cadastrada · "&amp;$AC1539)&amp;IF($AD1539="",""," · "&amp;$AD1539),IF($E1539="Férias",IF($L1539&gt;0,"ATENÇÃO · apontou estando de férias no cadastro","Férias no cadastro"),IF($Y1539="Férias / afastamento","Afastamento · "&amp;($Z1539+$AA1539-1)&amp;" dias seguidos sem apontamento",IF($Y1539="Folga trabalhada","ATENÇÃO · apontou em dia de folga da escala 5x2",IF($Y1539="Folga",IF(AND($D1539="5x2",OR(WEEKDAY($F1539,2)=6,WEEKDAY($F1539,2)=7)),"Folga de fim de semana da escala 5x2",IF(AND(OR($D1539="6x1",$D1539="FF 6x1"),WEEKDAY($F1539,2)=6,FALSE()),"Folga de fim de semana · apontou no domingo anterior",IF(AND(OR($D1539="6x1",$D1539="FF 6x1"),WEEKDAY($F1539,2)=7,AND($A1539=$A1538,$L1538&gt;0)),"Folga de fim de semana · apontou no sábado",IF(AND(OR($D1539="6x1",$D1539="FF 6x1"),OR(WEEKDAY($F1539,2)=6,WEEKDAY($F1539,2)=7)),"Folga de fim de semana · sem apontamento no sábado nem no domingo","Folga prevista pelo ciclo")))),IF($Y1539="Indeterminado (início da série)","Sem histórico anterior — informe o dia do ciclo no Cadastro",IF($Y1539="Falta de registro",IF(OR(OR($D1539="6x1",$D1539="FF 6x1"),$D1539="5x2"),"FALTA DE REGISTRO · dia útil da escala "&amp;$E1539,"FALTA DE REGISTRO · dia "&amp;$W1539&amp;" de "&amp;IFERROR(INDEX(Parâmetros!$B$39:$B$48,MATCH($E1539,Parâmetros!$A$39:$A$48,0)),99)&amp;" do ciclo"),IF(OR($D1539="6x1",$D1539="FF 6x1"),IF(OR(AND(WEEKDAY($F1539,2)=6,AND($A1539=$A1540,$L1540&gt;0)),AND(WEEKDAY($F1539,2)=7,AND($A1539=$A1538,$L1538&gt;0))),"ATENÇÃO · apontou sábado e domingo no mesmo fim de semana",IF(OR(WEEKDAY($F1539,2)=6,WEEKDAY($F1539,2)=7),"Jornada de fim de semana do 6x1",IF(OR($H1539&gt;=Parâmetros!$E$20,$H1539&lt;Parâmetros!$E$19),"ATENÇÃO · 6x1 apontou fora do horário diurno","Jornada fixa do 6x1"))),IF($D1539="5x2","Jornada fixa do 5x2",IF($D1539="Folguista",IF($J1539=$K1539,"Evidência confirma sequência","DIVERGE · sequência "&amp;$J1539&amp;" × evidência "&amp;$K1539),IF($K1539=$E1539,"Evidência confirma cadastro","DIVERGE · cadastro "&amp;$E1539&amp;" × evidência "&amp;$K1539)))))))))))</f>
        <v>Férias no cadastro</v>
      </c>
      <c r="W1539" s="34">
        <f>IF(OR(OR($D1539="6x1",$D1539="FF 6x1"),$D1539="5x2"),"",IF($AB1539&lt;&gt;$AB1538,IF(IFERROR(INDEX(Cadastro!$F$5:$F$243,$AB1539),"")="",IF($L1539&gt;0,1,0),IF(IFERROR(INDEX(Cadastro!$F$5:$F$243,$AB1539),"")&lt;=IFERROR(INDEX(Parâmetros!$B$39:$B$48,MATCH($E1539,Parâmetros!$A$39:$A$48,0)),99),IFERROR(INDEX(Cadastro!$F$5:$F$243,$AB1539),""),0)),IF($L1539&gt;0,IF(N($X1538)&gt;0,1,N($W1538)+1),IF(AND($L1539=0,OR(N($W1538)&gt;=IFERROR(INDEX(Parâmetros!$B$39:$B$48,MATCH($E1539,Parâmetros!$A$39:$A$48,0)),99),AND(N($X1538)&gt;0,N($X1538)&lt;IFERROR(INDEX(Parâmetros!$C$39:$C$48,MATCH($E1539,Parâmetros!$A$39:$A$48,0)),0)))),0,N($W1538)+1))))</f>
        <v>17</v>
      </c>
      <c r="X1539" s="34">
        <f>IF(OR(OR($D1539="6x1",$D1539="FF 6x1"),$D1539="5x2"),"",IF($AB1539&lt;&gt;$AB1538,IF(IFERROR(INDEX(Cadastro!$F$5:$F$243,$AB1539),"")="",0,IF(IFERROR(INDEX(Cadastro!$F$5:$F$243,$AB1539),"")&gt;IFERROR(INDEX(Parâmetros!$B$39:$B$48,MATCH($E1539,Parâmetros!$A$39:$A$48,0)),99),IFERROR(INDEX(Cadastro!$F$5:$F$243,$AB1539),"")-IFERROR(INDEX(Parâmetros!$B$39:$B$48,MATCH($E1539,Parâmetros!$A$39:$A$48,0)),99),0)),IF(AND($L1539=0,OR(N($W1538)&gt;=IFERROR(INDEX(Parâmetros!$B$39:$B$48,MATCH($E1539,Parâmetros!$A$39:$A$48,0)),99),AND(N($X1538)&gt;0,N($X1538)&lt;IFERROR(INDEX(Parâmetros!$C$39:$C$48,MATCH($E1539,Parâmetros!$A$39:$A$48,0)),0)))),N($X1538)+1,0)))</f>
        <v>0</v>
      </c>
      <c r="Y1539" t="str">
        <f>IF($AC1539&lt;&gt;"",IF($L1539&gt;0,$AC1539&amp;" · com apontamento",$AC1539),IF($E1539="Férias",IF($L1539&gt;0,"Férias · com apontamento","Férias (cadastro)"),IF(($Z1539+$AA1539-1)&gt;Parâmetros!$E$16,"Férias / afastamento",IF(AND($D1539="5x2",OR(WEEKDAY($F1539,2)=6,WEEKDAY($F1539,2)=7)),IF($L1539&gt;0,"Folga trabalhada","Folga"),IF($L1539&gt;0,"Trabalhado",IF(OR(OR($D1539="6x1",$D1539="FF 6x1"),$D1539="5x2"),IF(AND(OR($D1539="6x1",$D1539="FF 6x1"),OR(WEEKDAY($F1539,2)=6,WEEKDAY($F1539,2)=7)),"Folga","Falta de registro"),IF(AND($AB1539&lt;&gt;$AB1538,IFERROR(INDEX(Cadastro!$F$5:$F$243,$AB1539),"")=""),"Indeterminado (início da série)",IF($X1539&gt;0,"Folga","Falta de registro"))))))))</f>
        <v>Férias (cadastro)</v>
      </c>
      <c r="Z1539" s="34">
        <f>IF(OR($L1539&gt;0,$F1539&gt;Parâmetros!$E$14),0,IF($A1539&lt;&gt;$A1538,1,N($Z1538)+1))</f>
        <v>0</v>
      </c>
      <c r="AA1539" s="34">
        <f>IF(OR($L1539&gt;0,$F1539&gt;Parâmetros!$E$14),0,IF(OR($A1539&lt;&gt;$A1540,$F1540&gt;Parâmetros!$E$14),1,N($AA1540)+1))</f>
        <v>0</v>
      </c>
      <c r="AB1539" s="31">
        <f>IFERROR(MATCH($A1539&amp;"|"&amp;TEXT(_xlfn.MAXIFS(Cadastro!$E$5:$E$243,Cadastro!$A$5:$A$243,$A1539,Cadastro!$E$5:$E$243,"&lt;="&amp;$F1539),"yyyymmdd"),Cadastro!$I$5:$I$243,0),"")</f>
        <v>190</v>
      </c>
      <c r="AC1539" t="str">
        <f>IFERROR(_xlfn.SINGLE(INDEX(Exceções!$D$5:$D$203,MATCH($A1539&amp;"|"&amp;$F1539,Exceções!$F$5:$F$203,0))),"")</f>
        <v/>
      </c>
      <c r="AD1539" t="str">
        <f>IF($AC1539="","",IFERROR(_xlfn.SINGLE(INDEX(Exceções!$E$5:$E$203,MATCH($A1539&amp;"|"&amp;$F1539,Exceções!$F$5:$F$203,0))),""))</f>
        <v/>
      </c>
    </row>
    <row r="1540" spans="1:30" ht="15" hidden="1" customHeight="1" x14ac:dyDescent="0.25">
      <c r="A1540" s="31">
        <v>12244</v>
      </c>
      <c r="B1540" s="17" t="s">
        <v>68</v>
      </c>
      <c r="C1540" s="17" t="str">
        <f>IFERROR(INDEX(Cadastro!$C$5:$C$243,$AB1540),"NÃO INFORMADO")</f>
        <v>USI</v>
      </c>
      <c r="D1540" s="17" t="str">
        <f>IFERROR(INDEX(Cadastro!$D$5:$D$243,$AB1540),"")</f>
        <v>Férias</v>
      </c>
      <c r="E1540" s="17" t="str">
        <f>IFERROR(INDEX(Cadastro!$G$5:$G$243,$AB1540),"")</f>
        <v>Férias</v>
      </c>
      <c r="F1540" s="29">
        <v>46326</v>
      </c>
      <c r="G1540" s="32" t="str">
        <f t="shared" si="144"/>
        <v>sáb</v>
      </c>
      <c r="H1540" s="31" t="str">
        <f>IF($L1540=0,"",_xlfn.MINIFS(Dados!$Q:$Q,Dados!$A:$A,$A1540,Dados!$S:$S,$F1540))</f>
        <v/>
      </c>
      <c r="I1540" s="31" t="str">
        <f>IF($H1540="","",_xlfn.MAXIFS(Dados!$R:$R,Dados!$A:$A,$A1540,Dados!$S:$S,$F1540))</f>
        <v/>
      </c>
      <c r="J1540" s="32" t="str">
        <f>IF($D1540&lt;&gt;"Folguista","",IFERROR(INDEX(Parâmetros!$D$52:$G$52,1,MIN(4,MAX(1,$W1540))),""))</f>
        <v/>
      </c>
      <c r="K1540" s="32" t="str">
        <f>IF(OR($AC1540&lt;&gt;"",$Y1540="Folga",$Y1540="Folga trabalhada",$Y1540="Férias (cadastro)",$Y1540="Férias / afastamento",$Y1540="Indeterminado (início da série)"),"",IF(OR($D1540="6x1",$D1540="FF 6x1"),IF(OR(WEEKDAY($F1540,2)=6,WEEKDAY($F1540,2)=7),"6x1 sáb/dom","6x1"),IF($D1540="5x2","5x2",IF($H1540="",IF($D1540="Folguista",$J1540,$E1540),IF(OR($H1540&gt;=Parâmetros!$E$18,$H1540&lt;Parâmetros!$E$19),"C",IF($H1540&lt;Parâmetros!$E$20,"A","B"))))))</f>
        <v/>
      </c>
      <c r="L1540" s="30">
        <f>SUMIFS(Dados!$E:$E,Dados!$A:$A,$A1540,Dados!$S:$S,$F1540)</f>
        <v>0</v>
      </c>
      <c r="M1540" s="30" t="str">
        <f>IFERROR(INDEX(Parâmetros!$E$6:$E$11,MATCH($K1540,Parâmetros!$A$6:$A$11,0)),"")</f>
        <v/>
      </c>
      <c r="N1540" s="33" t="str">
        <f t="shared" si="145"/>
        <v/>
      </c>
      <c r="O1540" s="33">
        <f>Parâmetros!$E$13</f>
        <v>0.8</v>
      </c>
      <c r="P1540" s="32" t="str">
        <f>IF(OR($M1540="",$F1540&gt;Parâmetros!$E$14),"Não","Sim")</f>
        <v>Não</v>
      </c>
      <c r="Q1540" s="32" t="str">
        <f t="shared" si="146"/>
        <v/>
      </c>
      <c r="R1540" s="32" t="str">
        <f t="shared" si="147"/>
        <v/>
      </c>
      <c r="S1540" s="30" t="str">
        <f t="shared" si="148"/>
        <v/>
      </c>
      <c r="T1540" s="32" t="str">
        <f>IF($Q1540&lt;&gt;"Sim","",IF($N1540&gt;Parâmetros!$E$15,"Sim","Não"))</f>
        <v/>
      </c>
      <c r="U1540" s="17" t="str">
        <f t="shared" si="149"/>
        <v>Férias / afastamento</v>
      </c>
      <c r="V1540" s="17" t="str">
        <f>IF($AC1540&lt;&gt;"",IF($L1540&gt;0,"ATENÇÃO · apontou em dia de "&amp;LOWER($AC1540)&amp;" cadastrado","Exceção cadastrada · "&amp;$AC1540)&amp;IF($AD1540="",""," · "&amp;$AD1540),IF($E1540="Férias",IF($L1540&gt;0,"ATENÇÃO · apontou estando de férias no cadastro","Férias no cadastro"),IF($Y1540="Férias / afastamento","Afastamento · "&amp;($Z1540+$AA1540-1)&amp;" dias seguidos sem apontamento",IF($Y1540="Folga trabalhada","ATENÇÃO · apontou em dia de folga da escala 5x2",IF($Y1540="Folga",IF(AND($D1540="5x2",OR(WEEKDAY($F1540,2)=6,WEEKDAY($F1540,2)=7)),"Folga de fim de semana da escala 5x2",IF(AND(OR($D1540="6x1",$D1540="FF 6x1"),WEEKDAY($F1540,2)=6,FALSE()),"Folga de fim de semana · apontou no domingo anterior",IF(AND(OR($D1540="6x1",$D1540="FF 6x1"),WEEKDAY($F1540,2)=7,AND($A1540=$A1539,$L1539&gt;0)),"Folga de fim de semana · apontou no sábado",IF(AND(OR($D1540="6x1",$D1540="FF 6x1"),OR(WEEKDAY($F1540,2)=6,WEEKDAY($F1540,2)=7)),"Folga de fim de semana · sem apontamento no sábado nem no domingo","Folga prevista pelo ciclo")))),IF($Y1540="Indeterminado (início da série)","Sem histórico anterior — informe o dia do ciclo no Cadastro",IF($Y1540="Falta de registro",IF(OR(OR($D1540="6x1",$D1540="FF 6x1"),$D1540="5x2"),"FALTA DE REGISTRO · dia útil da escala "&amp;$E1540,"FALTA DE REGISTRO · dia "&amp;$W1540&amp;" de "&amp;IFERROR(INDEX(Parâmetros!$B$39:$B$48,MATCH($E1540,Parâmetros!$A$39:$A$48,0)),99)&amp;" do ciclo"),IF(OR($D1540="6x1",$D1540="FF 6x1"),IF(OR(AND(WEEKDAY($F1540,2)=6,AND($A1540=$A1541,$L1541&gt;0)),AND(WEEKDAY($F1540,2)=7,AND($A1540=$A1539,$L1539&gt;0))),"ATENÇÃO · apontou sábado e domingo no mesmo fim de semana",IF(OR(WEEKDAY($F1540,2)=6,WEEKDAY($F1540,2)=7),"Jornada de fim de semana do 6x1",IF(OR($H1540&gt;=Parâmetros!$E$20,$H1540&lt;Parâmetros!$E$19),"ATENÇÃO · 6x1 apontou fora do horário diurno","Jornada fixa do 6x1"))),IF($D1540="5x2","Jornada fixa do 5x2",IF($D1540="Folguista",IF($J1540=$K1540,"Evidência confirma sequência","DIVERGE · sequência "&amp;$J1540&amp;" × evidência "&amp;$K1540),IF($K1540=$E1540,"Evidência confirma cadastro","DIVERGE · cadastro "&amp;$E1540&amp;" × evidência "&amp;$K1540)))))))))))</f>
        <v>Férias no cadastro</v>
      </c>
      <c r="W1540" s="34">
        <f>IF(OR(OR($D1540="6x1",$D1540="FF 6x1"),$D1540="5x2"),"",IF($AB1540&lt;&gt;$AB1539,IF(IFERROR(INDEX(Cadastro!$F$5:$F$243,$AB1540),"")="",IF($L1540&gt;0,1,0),IF(IFERROR(INDEX(Cadastro!$F$5:$F$243,$AB1540),"")&lt;=IFERROR(INDEX(Parâmetros!$B$39:$B$48,MATCH($E1540,Parâmetros!$A$39:$A$48,0)),99),IFERROR(INDEX(Cadastro!$F$5:$F$243,$AB1540),""),0)),IF($L1540&gt;0,IF(N($X1539)&gt;0,1,N($W1539)+1),IF(AND($L1540=0,OR(N($W1539)&gt;=IFERROR(INDEX(Parâmetros!$B$39:$B$48,MATCH($E1540,Parâmetros!$A$39:$A$48,0)),99),AND(N($X1539)&gt;0,N($X1539)&lt;IFERROR(INDEX(Parâmetros!$C$39:$C$48,MATCH($E1540,Parâmetros!$A$39:$A$48,0)),0)))),0,N($W1539)+1))))</f>
        <v>18</v>
      </c>
      <c r="X1540" s="34">
        <f>IF(OR(OR($D1540="6x1",$D1540="FF 6x1"),$D1540="5x2"),"",IF($AB1540&lt;&gt;$AB1539,IF(IFERROR(INDEX(Cadastro!$F$5:$F$243,$AB1540),"")="",0,IF(IFERROR(INDEX(Cadastro!$F$5:$F$243,$AB1540),"")&gt;IFERROR(INDEX(Parâmetros!$B$39:$B$48,MATCH($E1540,Parâmetros!$A$39:$A$48,0)),99),IFERROR(INDEX(Cadastro!$F$5:$F$243,$AB1540),"")-IFERROR(INDEX(Parâmetros!$B$39:$B$48,MATCH($E1540,Parâmetros!$A$39:$A$48,0)),99),0)),IF(AND($L1540=0,OR(N($W1539)&gt;=IFERROR(INDEX(Parâmetros!$B$39:$B$48,MATCH($E1540,Parâmetros!$A$39:$A$48,0)),99),AND(N($X1539)&gt;0,N($X1539)&lt;IFERROR(INDEX(Parâmetros!$C$39:$C$48,MATCH($E1540,Parâmetros!$A$39:$A$48,0)),0)))),N($X1539)+1,0)))</f>
        <v>0</v>
      </c>
      <c r="Y1540" t="str">
        <f>IF($AC1540&lt;&gt;"",IF($L1540&gt;0,$AC1540&amp;" · com apontamento",$AC1540),IF($E1540="Férias",IF($L1540&gt;0,"Férias · com apontamento","Férias (cadastro)"),IF(($Z1540+$AA1540-1)&gt;Parâmetros!$E$16,"Férias / afastamento",IF(AND($D1540="5x2",OR(WEEKDAY($F1540,2)=6,WEEKDAY($F1540,2)=7)),IF($L1540&gt;0,"Folga trabalhada","Folga"),IF($L1540&gt;0,"Trabalhado",IF(OR(OR($D1540="6x1",$D1540="FF 6x1"),$D1540="5x2"),IF(AND(OR($D1540="6x1",$D1540="FF 6x1"),OR(WEEKDAY($F1540,2)=6,WEEKDAY($F1540,2)=7)),"Folga","Falta de registro"),IF(AND($AB1540&lt;&gt;$AB1539,IFERROR(INDEX(Cadastro!$F$5:$F$243,$AB1540),"")=""),"Indeterminado (início da série)",IF($X1540&gt;0,"Folga","Falta de registro"))))))))</f>
        <v>Férias (cadastro)</v>
      </c>
      <c r="Z1540" s="34">
        <f>IF(OR($L1540&gt;0,$F1540&gt;Parâmetros!$E$14),0,IF($A1540&lt;&gt;$A1539,1,N($Z1539)+1))</f>
        <v>0</v>
      </c>
      <c r="AA1540" s="34">
        <f>IF(OR($L1540&gt;0,$F1540&gt;Parâmetros!$E$14),0,IF(OR($A1540&lt;&gt;$A1541,$F1541&gt;Parâmetros!$E$14),1,N($AA1541)+1))</f>
        <v>0</v>
      </c>
      <c r="AB1540" s="31">
        <f>IFERROR(MATCH($A1540&amp;"|"&amp;TEXT(_xlfn.MAXIFS(Cadastro!$E$5:$E$243,Cadastro!$A$5:$A$243,$A1540,Cadastro!$E$5:$E$243,"&lt;="&amp;$F1540),"yyyymmdd"),Cadastro!$I$5:$I$243,0),"")</f>
        <v>190</v>
      </c>
      <c r="AC1540" t="str">
        <f>IFERROR(_xlfn.SINGLE(INDEX(Exceções!$D$5:$D$203,MATCH($A1540&amp;"|"&amp;$F1540,Exceções!$F$5:$F$203,0))),"")</f>
        <v/>
      </c>
      <c r="AD1540" t="str">
        <f>IF($AC1540="","",IFERROR(_xlfn.SINGLE(INDEX(Exceções!$E$5:$E$203,MATCH($A1540&amp;"|"&amp;$F1540,Exceções!$F$5:$F$203,0))),""))</f>
        <v/>
      </c>
    </row>
    <row r="1541" spans="1:30" ht="15" hidden="1" customHeight="1" x14ac:dyDescent="0.25">
      <c r="A1541" s="31">
        <v>12244</v>
      </c>
      <c r="B1541" s="17" t="s">
        <v>68</v>
      </c>
      <c r="C1541" s="17" t="str">
        <f>IFERROR(INDEX(Cadastro!$C$5:$C$243,$AB1541),"NÃO INFORMADO")</f>
        <v>USI</v>
      </c>
      <c r="D1541" s="17" t="str">
        <f>IFERROR(INDEX(Cadastro!$D$5:$D$243,$AB1541),"")</f>
        <v>Férias</v>
      </c>
      <c r="E1541" s="17" t="str">
        <f>IFERROR(INDEX(Cadastro!$G$5:$G$243,$AB1541),"")</f>
        <v>Férias</v>
      </c>
      <c r="F1541" s="29">
        <v>46327</v>
      </c>
      <c r="G1541" s="32" t="str">
        <f t="shared" si="144"/>
        <v>dom</v>
      </c>
      <c r="H1541" s="31" t="str">
        <f>IF($L1541=0,"",_xlfn.MINIFS(Dados!$Q:$Q,Dados!$A:$A,$A1541,Dados!$S:$S,$F1541))</f>
        <v/>
      </c>
      <c r="I1541" s="31" t="str">
        <f>IF($H1541="","",_xlfn.MAXIFS(Dados!$R:$R,Dados!$A:$A,$A1541,Dados!$S:$S,$F1541))</f>
        <v/>
      </c>
      <c r="J1541" s="32" t="str">
        <f>IF($D1541&lt;&gt;"Folguista","",IFERROR(INDEX(Parâmetros!$D$52:$G$52,1,MIN(4,MAX(1,$W1541))),""))</f>
        <v/>
      </c>
      <c r="K1541" s="32" t="str">
        <f>IF(OR($AC1541&lt;&gt;"",$Y1541="Folga",$Y1541="Folga trabalhada",$Y1541="Férias (cadastro)",$Y1541="Férias / afastamento",$Y1541="Indeterminado (início da série)"),"",IF(OR($D1541="6x1",$D1541="FF 6x1"),IF(OR(WEEKDAY($F1541,2)=6,WEEKDAY($F1541,2)=7),"6x1 sáb/dom","6x1"),IF($D1541="5x2","5x2",IF($H1541="",IF($D1541="Folguista",$J1541,$E1541),IF(OR($H1541&gt;=Parâmetros!$E$18,$H1541&lt;Parâmetros!$E$19),"C",IF($H1541&lt;Parâmetros!$E$20,"A","B"))))))</f>
        <v/>
      </c>
      <c r="L1541" s="30">
        <f>SUMIFS(Dados!$E:$E,Dados!$A:$A,$A1541,Dados!$S:$S,$F1541)</f>
        <v>0</v>
      </c>
      <c r="M1541" s="30" t="str">
        <f>IFERROR(INDEX(Parâmetros!$E$6:$E$11,MATCH($K1541,Parâmetros!$A$6:$A$11,0)),"")</f>
        <v/>
      </c>
      <c r="N1541" s="33" t="str">
        <f t="shared" si="145"/>
        <v/>
      </c>
      <c r="O1541" s="33">
        <f>Parâmetros!$E$13</f>
        <v>0.8</v>
      </c>
      <c r="P1541" s="32" t="str">
        <f>IF(OR($M1541="",$F1541&gt;Parâmetros!$E$14),"Não","Sim")</f>
        <v>Não</v>
      </c>
      <c r="Q1541" s="32" t="str">
        <f t="shared" si="146"/>
        <v/>
      </c>
      <c r="R1541" s="32" t="str">
        <f t="shared" si="147"/>
        <v/>
      </c>
      <c r="S1541" s="30" t="str">
        <f t="shared" si="148"/>
        <v/>
      </c>
      <c r="T1541" s="32" t="str">
        <f>IF($Q1541&lt;&gt;"Sim","",IF($N1541&gt;Parâmetros!$E$15,"Sim","Não"))</f>
        <v/>
      </c>
      <c r="U1541" s="17" t="str">
        <f t="shared" si="149"/>
        <v>Férias / afastamento</v>
      </c>
      <c r="V1541" s="17" t="str">
        <f>IF($AC1541&lt;&gt;"",IF($L1541&gt;0,"ATENÇÃO · apontou em dia de "&amp;LOWER($AC1541)&amp;" cadastrado","Exceção cadastrada · "&amp;$AC1541)&amp;IF($AD1541="",""," · "&amp;$AD1541),IF($E1541="Férias",IF($L1541&gt;0,"ATENÇÃO · apontou estando de férias no cadastro","Férias no cadastro"),IF($Y1541="Férias / afastamento","Afastamento · "&amp;($Z1541+$AA1541-1)&amp;" dias seguidos sem apontamento",IF($Y1541="Folga trabalhada","ATENÇÃO · apontou em dia de folga da escala 5x2",IF($Y1541="Folga",IF(AND($D1541="5x2",OR(WEEKDAY($F1541,2)=6,WEEKDAY($F1541,2)=7)),"Folga de fim de semana da escala 5x2",IF(AND(OR($D1541="6x1",$D1541="FF 6x1"),WEEKDAY($F1541,2)=6,FALSE()),"Folga de fim de semana · apontou no domingo anterior",IF(AND(OR($D1541="6x1",$D1541="FF 6x1"),WEEKDAY($F1541,2)=7,AND($A1541=$A1540,$L1540&gt;0)),"Folga de fim de semana · apontou no sábado",IF(AND(OR($D1541="6x1",$D1541="FF 6x1"),OR(WEEKDAY($F1541,2)=6,WEEKDAY($F1541,2)=7)),"Folga de fim de semana · sem apontamento no sábado nem no domingo","Folga prevista pelo ciclo")))),IF($Y1541="Indeterminado (início da série)","Sem histórico anterior — informe o dia do ciclo no Cadastro",IF($Y1541="Falta de registro",IF(OR(OR($D1541="6x1",$D1541="FF 6x1"),$D1541="5x2"),"FALTA DE REGISTRO · dia útil da escala "&amp;$E1541,"FALTA DE REGISTRO · dia "&amp;$W1541&amp;" de "&amp;IFERROR(INDEX(Parâmetros!$B$39:$B$48,MATCH($E1541,Parâmetros!$A$39:$A$48,0)),99)&amp;" do ciclo"),IF(OR($D1541="6x1",$D1541="FF 6x1"),IF(OR(AND(WEEKDAY($F1541,2)=6,AND($A1541=$A1542,$L1542&gt;0)),AND(WEEKDAY($F1541,2)=7,AND($A1541=$A1540,$L1540&gt;0))),"ATENÇÃO · apontou sábado e domingo no mesmo fim de semana",IF(OR(WEEKDAY($F1541,2)=6,WEEKDAY($F1541,2)=7),"Jornada de fim de semana do 6x1",IF(OR($H1541&gt;=Parâmetros!$E$20,$H1541&lt;Parâmetros!$E$19),"ATENÇÃO · 6x1 apontou fora do horário diurno","Jornada fixa do 6x1"))),IF($D1541="5x2","Jornada fixa do 5x2",IF($D1541="Folguista",IF($J1541=$K1541,"Evidência confirma sequência","DIVERGE · sequência "&amp;$J1541&amp;" × evidência "&amp;$K1541),IF($K1541=$E1541,"Evidência confirma cadastro","DIVERGE · cadastro "&amp;$E1541&amp;" × evidência "&amp;$K1541)))))))))))</f>
        <v>Férias no cadastro</v>
      </c>
      <c r="W1541" s="34">
        <f>IF(OR(OR($D1541="6x1",$D1541="FF 6x1"),$D1541="5x2"),"",IF($AB1541&lt;&gt;$AB1540,IF(IFERROR(INDEX(Cadastro!$F$5:$F$243,$AB1541),"")="",IF($L1541&gt;0,1,0),IF(IFERROR(INDEX(Cadastro!$F$5:$F$243,$AB1541),"")&lt;=IFERROR(INDEX(Parâmetros!$B$39:$B$48,MATCH($E1541,Parâmetros!$A$39:$A$48,0)),99),IFERROR(INDEX(Cadastro!$F$5:$F$243,$AB1541),""),0)),IF($L1541&gt;0,IF(N($X1540)&gt;0,1,N($W1540)+1),IF(AND($L1541=0,OR(N($W1540)&gt;=IFERROR(INDEX(Parâmetros!$B$39:$B$48,MATCH($E1541,Parâmetros!$A$39:$A$48,0)),99),AND(N($X1540)&gt;0,N($X1540)&lt;IFERROR(INDEX(Parâmetros!$C$39:$C$48,MATCH($E1541,Parâmetros!$A$39:$A$48,0)),0)))),0,N($W1540)+1))))</f>
        <v>19</v>
      </c>
      <c r="X1541" s="34">
        <f>IF(OR(OR($D1541="6x1",$D1541="FF 6x1"),$D1541="5x2"),"",IF($AB1541&lt;&gt;$AB1540,IF(IFERROR(INDEX(Cadastro!$F$5:$F$243,$AB1541),"")="",0,IF(IFERROR(INDEX(Cadastro!$F$5:$F$243,$AB1541),"")&gt;IFERROR(INDEX(Parâmetros!$B$39:$B$48,MATCH($E1541,Parâmetros!$A$39:$A$48,0)),99),IFERROR(INDEX(Cadastro!$F$5:$F$243,$AB1541),"")-IFERROR(INDEX(Parâmetros!$B$39:$B$48,MATCH($E1541,Parâmetros!$A$39:$A$48,0)),99),0)),IF(AND($L1541=0,OR(N($W1540)&gt;=IFERROR(INDEX(Parâmetros!$B$39:$B$48,MATCH($E1541,Parâmetros!$A$39:$A$48,0)),99),AND(N($X1540)&gt;0,N($X1540)&lt;IFERROR(INDEX(Parâmetros!$C$39:$C$48,MATCH($E1541,Parâmetros!$A$39:$A$48,0)),0)))),N($X1540)+1,0)))</f>
        <v>0</v>
      </c>
      <c r="Y1541" t="str">
        <f>IF($AC1541&lt;&gt;"",IF($L1541&gt;0,$AC1541&amp;" · com apontamento",$AC1541),IF($E1541="Férias",IF($L1541&gt;0,"Férias · com apontamento","Férias (cadastro)"),IF(($Z1541+$AA1541-1)&gt;Parâmetros!$E$16,"Férias / afastamento",IF(AND($D1541="5x2",OR(WEEKDAY($F1541,2)=6,WEEKDAY($F1541,2)=7)),IF($L1541&gt;0,"Folga trabalhada","Folga"),IF($L1541&gt;0,"Trabalhado",IF(OR(OR($D1541="6x1",$D1541="FF 6x1"),$D1541="5x2"),IF(AND(OR($D1541="6x1",$D1541="FF 6x1"),OR(WEEKDAY($F1541,2)=6,WEEKDAY($F1541,2)=7)),"Folga","Falta de registro"),IF(AND($AB1541&lt;&gt;$AB1540,IFERROR(INDEX(Cadastro!$F$5:$F$243,$AB1541),"")=""),"Indeterminado (início da série)",IF($X1541&gt;0,"Folga","Falta de registro"))))))))</f>
        <v>Férias (cadastro)</v>
      </c>
      <c r="Z1541" s="34">
        <f>IF(OR($L1541&gt;0,$F1541&gt;Parâmetros!$E$14),0,IF($A1541&lt;&gt;$A1540,1,N($Z1540)+1))</f>
        <v>0</v>
      </c>
      <c r="AA1541" s="34">
        <f>IF(OR($L1541&gt;0,$F1541&gt;Parâmetros!$E$14),0,IF(OR($A1541&lt;&gt;$A1542,$F1542&gt;Parâmetros!$E$14),1,N($AA1542)+1))</f>
        <v>0</v>
      </c>
      <c r="AB1541" s="31">
        <f>IFERROR(MATCH($A1541&amp;"|"&amp;TEXT(_xlfn.MAXIFS(Cadastro!$E$5:$E$243,Cadastro!$A$5:$A$243,$A1541,Cadastro!$E$5:$E$243,"&lt;="&amp;$F1541),"yyyymmdd"),Cadastro!$I$5:$I$243,0),"")</f>
        <v>190</v>
      </c>
      <c r="AC1541" t="str">
        <f>IFERROR(_xlfn.SINGLE(INDEX(Exceções!$D$5:$D$203,MATCH($A1541&amp;"|"&amp;$F1541,Exceções!$F$5:$F$203,0))),"")</f>
        <v/>
      </c>
      <c r="AD1541" t="str">
        <f>IF($AC1541="","",IFERROR(_xlfn.SINGLE(INDEX(Exceções!$E$5:$E$203,MATCH($A1541&amp;"|"&amp;$F1541,Exceções!$F$5:$F$203,0))),""))</f>
        <v/>
      </c>
    </row>
    <row r="1542" spans="1:30" ht="15" hidden="1" customHeight="1" x14ac:dyDescent="0.25">
      <c r="A1542" s="31">
        <v>53403</v>
      </c>
      <c r="B1542" s="17" t="s">
        <v>61</v>
      </c>
      <c r="C1542" s="17" t="str">
        <f>IFERROR(INDEX(Cadastro!$C$5:$C$243,$AB1542),"NÃO INFORMADO")</f>
        <v>MEC</v>
      </c>
      <c r="D1542" s="17" t="str">
        <f>IFERROR(INDEX(Cadastro!$D$5:$D$243,$AB1542),"")</f>
        <v>Férias</v>
      </c>
      <c r="E1542" s="17" t="str">
        <f>IFERROR(INDEX(Cadastro!$G$5:$G$243,$AB1542),"")</f>
        <v>Férias</v>
      </c>
      <c r="F1542" s="29">
        <v>46300</v>
      </c>
      <c r="G1542" s="32" t="str">
        <f t="shared" si="144"/>
        <v>seg</v>
      </c>
      <c r="H1542" s="31" t="str">
        <f>IF($L1542=0,"",_xlfn.MINIFS(Dados!$Q:$Q,Dados!$A:$A,$A1542,Dados!$S:$S,$F1542))</f>
        <v/>
      </c>
      <c r="I1542" s="31" t="str">
        <f>IF($H1542="","",_xlfn.MAXIFS(Dados!$R:$R,Dados!$A:$A,$A1542,Dados!$S:$S,$F1542))</f>
        <v/>
      </c>
      <c r="J1542" s="32" t="str">
        <f>IF($D1542&lt;&gt;"Folguista","",IFERROR(INDEX(Parâmetros!$D$52:$G$52,1,MIN(4,MAX(1,$W1542))),""))</f>
        <v/>
      </c>
      <c r="K1542" s="32" t="str">
        <f>IF(OR($AC1542&lt;&gt;"",$Y1542="Folga",$Y1542="Folga trabalhada",$Y1542="Férias (cadastro)",$Y1542="Férias / afastamento",$Y1542="Indeterminado (início da série)"),"",IF(OR($D1542="6x1",$D1542="FF 6x1"),IF(OR(WEEKDAY($F1542,2)=6,WEEKDAY($F1542,2)=7),"6x1 sáb/dom","6x1"),IF($D1542="5x2","5x2",IF($H1542="",IF($D1542="Folguista",$J1542,$E1542),IF(OR($H1542&gt;=Parâmetros!$E$18,$H1542&lt;Parâmetros!$E$19),"C",IF($H1542&lt;Parâmetros!$E$20,"A","B"))))))</f>
        <v/>
      </c>
      <c r="L1542" s="30">
        <f>SUMIFS(Dados!$E:$E,Dados!$A:$A,$A1542,Dados!$S:$S,$F1542)</f>
        <v>0</v>
      </c>
      <c r="M1542" s="30" t="str">
        <f>IFERROR(INDEX(Parâmetros!$E$6:$E$11,MATCH($K1542,Parâmetros!$A$6:$A$11,0)),"")</f>
        <v/>
      </c>
      <c r="N1542" s="33" t="str">
        <f t="shared" si="145"/>
        <v/>
      </c>
      <c r="O1542" s="33">
        <f>Parâmetros!$E$13</f>
        <v>0.8</v>
      </c>
      <c r="P1542" s="32" t="str">
        <f>IF(OR($M1542="",$F1542&gt;Parâmetros!$E$14),"Não","Sim")</f>
        <v>Não</v>
      </c>
      <c r="Q1542" s="32" t="str">
        <f t="shared" si="146"/>
        <v/>
      </c>
      <c r="R1542" s="32" t="str">
        <f t="shared" si="147"/>
        <v/>
      </c>
      <c r="S1542" s="30" t="str">
        <f t="shared" si="148"/>
        <v/>
      </c>
      <c r="T1542" s="32" t="str">
        <f>IF($Q1542&lt;&gt;"Sim","",IF($N1542&gt;Parâmetros!$E$15,"Sim","Não"))</f>
        <v/>
      </c>
      <c r="U1542" s="17" t="str">
        <f t="shared" si="149"/>
        <v>Férias / afastamento</v>
      </c>
      <c r="V1542" s="17" t="str">
        <f>IF($AC1542&lt;&gt;"",IF($L1542&gt;0,"ATENÇÃO · apontou em dia de "&amp;LOWER($AC1542)&amp;" cadastrado","Exceção cadastrada · "&amp;$AC1542)&amp;IF($AD1542="",""," · "&amp;$AD1542),IF($E1542="Férias",IF($L1542&gt;0,"ATENÇÃO · apontou estando de férias no cadastro","Férias no cadastro"),IF($Y1542="Férias / afastamento","Afastamento · "&amp;($Z1542+$AA1542-1)&amp;" dias seguidos sem apontamento",IF($Y1542="Folga trabalhada","ATENÇÃO · apontou em dia de folga da escala 5x2",IF($Y1542="Folga",IF(AND($D1542="5x2",OR(WEEKDAY($F1542,2)=6,WEEKDAY($F1542,2)=7)),"Folga de fim de semana da escala 5x2",IF(AND(OR($D1542="6x1",$D1542="FF 6x1"),WEEKDAY($F1542,2)=6,FALSE()),"Folga de fim de semana · apontou no domingo anterior",IF(AND(OR($D1542="6x1",$D1542="FF 6x1"),WEEKDAY($F1542,2)=7,AND($A1542=$A1541,$L1541&gt;0)),"Folga de fim de semana · apontou no sábado",IF(AND(OR($D1542="6x1",$D1542="FF 6x1"),OR(WEEKDAY($F1542,2)=6,WEEKDAY($F1542,2)=7)),"Folga de fim de semana · sem apontamento no sábado nem no domingo","Folga prevista pelo ciclo")))),IF($Y1542="Indeterminado (início da série)","Sem histórico anterior — informe o dia do ciclo no Cadastro",IF($Y1542="Falta de registro",IF(OR(OR($D1542="6x1",$D1542="FF 6x1"),$D1542="5x2"),"FALTA DE REGISTRO · dia útil da escala "&amp;$E1542,"FALTA DE REGISTRO · dia "&amp;$W1542&amp;" de "&amp;IFERROR(INDEX(Parâmetros!$B$39:$B$48,MATCH($E1542,Parâmetros!$A$39:$A$48,0)),99)&amp;" do ciclo"),IF(OR($D1542="6x1",$D1542="FF 6x1"),IF(OR(AND(WEEKDAY($F1542,2)=6,AND($A1542=$A1543,$L1543&gt;0)),AND(WEEKDAY($F1542,2)=7,AND($A1542=$A1541,$L1541&gt;0))),"ATENÇÃO · apontou sábado e domingo no mesmo fim de semana",IF(OR(WEEKDAY($F1542,2)=6,WEEKDAY($F1542,2)=7),"Jornada de fim de semana do 6x1",IF(OR($H1542&gt;=Parâmetros!$E$20,$H1542&lt;Parâmetros!$E$19),"ATENÇÃO · 6x1 apontou fora do horário diurno","Jornada fixa do 6x1"))),IF($D1542="5x2","Jornada fixa do 5x2",IF($D1542="Folguista",IF($J1542=$K1542,"Evidência confirma sequência","DIVERGE · sequência "&amp;$J1542&amp;" × evidência "&amp;$K1542),IF($K1542=$E1542,"Evidência confirma cadastro","DIVERGE · cadastro "&amp;$E1542&amp;" × evidência "&amp;$K1542)))))))))))</f>
        <v>Férias no cadastro</v>
      </c>
      <c r="W1542" s="34">
        <f>IF(OR(OR($D1542="6x1",$D1542="FF 6x1"),$D1542="5x2"),"",IF($AB1542&lt;&gt;$AB1541,IF(IFERROR(INDEX(Cadastro!$F$5:$F$243,$AB1542),"")="",IF($L1542&gt;0,1,0),IF(IFERROR(INDEX(Cadastro!$F$5:$F$243,$AB1542),"")&lt;=IFERROR(INDEX(Parâmetros!$B$39:$B$48,MATCH($E1542,Parâmetros!$A$39:$A$48,0)),99),IFERROR(INDEX(Cadastro!$F$5:$F$243,$AB1542),""),0)),IF($L1542&gt;0,IF(N($X1541)&gt;0,1,N($W1541)+1),IF(AND($L1542=0,OR(N($W1541)&gt;=IFERROR(INDEX(Parâmetros!$B$39:$B$48,MATCH($E1542,Parâmetros!$A$39:$A$48,0)),99),AND(N($X1541)&gt;0,N($X1541)&lt;IFERROR(INDEX(Parâmetros!$C$39:$C$48,MATCH($E1542,Parâmetros!$A$39:$A$48,0)),0)))),0,N($W1541)+1))))</f>
        <v>0</v>
      </c>
      <c r="X1542" s="34">
        <f>IF(OR(OR($D1542="6x1",$D1542="FF 6x1"),$D1542="5x2"),"",IF($AB1542&lt;&gt;$AB1541,IF(IFERROR(INDEX(Cadastro!$F$5:$F$243,$AB1542),"")="",0,IF(IFERROR(INDEX(Cadastro!$F$5:$F$243,$AB1542),"")&gt;IFERROR(INDEX(Parâmetros!$B$39:$B$48,MATCH($E1542,Parâmetros!$A$39:$A$48,0)),99),IFERROR(INDEX(Cadastro!$F$5:$F$243,$AB1542),"")-IFERROR(INDEX(Parâmetros!$B$39:$B$48,MATCH($E1542,Parâmetros!$A$39:$A$48,0)),99),0)),IF(AND($L1542=0,OR(N($W1541)&gt;=IFERROR(INDEX(Parâmetros!$B$39:$B$48,MATCH($E1542,Parâmetros!$A$39:$A$48,0)),99),AND(N($X1541)&gt;0,N($X1541)&lt;IFERROR(INDEX(Parâmetros!$C$39:$C$48,MATCH($E1542,Parâmetros!$A$39:$A$48,0)),0)))),N($X1541)+1,0)))</f>
        <v>0</v>
      </c>
      <c r="Y1542" t="str">
        <f>IF($AC1542&lt;&gt;"",IF($L1542&gt;0,$AC1542&amp;" · com apontamento",$AC1542),IF($E1542="Férias",IF($L1542&gt;0,"Férias · com apontamento","Férias (cadastro)"),IF(($Z1542+$AA1542-1)&gt;Parâmetros!$E$16,"Férias / afastamento",IF(AND($D1542="5x2",OR(WEEKDAY($F1542,2)=6,WEEKDAY($F1542,2)=7)),IF($L1542&gt;0,"Folga trabalhada","Folga"),IF($L1542&gt;0,"Trabalhado",IF(OR(OR($D1542="6x1",$D1542="FF 6x1"),$D1542="5x2"),IF(AND(OR($D1542="6x1",$D1542="FF 6x1"),OR(WEEKDAY($F1542,2)=6,WEEKDAY($F1542,2)=7)),"Folga","Falta de registro"),IF(AND($AB1542&lt;&gt;$AB1541,IFERROR(INDEX(Cadastro!$F$5:$F$243,$AB1542),"")=""),"Indeterminado (início da série)",IF($X1542&gt;0,"Folga","Falta de registro"))))))))</f>
        <v>Férias (cadastro)</v>
      </c>
      <c r="Z1542" s="34">
        <f>IF(OR($L1542&gt;0,$F1542&gt;Parâmetros!$E$14),0,IF($A1542&lt;&gt;$A1541,1,N($Z1541)+1))</f>
        <v>1</v>
      </c>
      <c r="AA1542" s="34">
        <f>IF(OR($L1542&gt;0,$F1542&gt;Parâmetros!$E$14),0,IF(OR($A1542&lt;&gt;$A1543,$F1543&gt;Parâmetros!$E$14),1,N($AA1543)+1))</f>
        <v>9</v>
      </c>
      <c r="AB1542" s="31">
        <f>IFERROR(MATCH($A1542&amp;"|"&amp;TEXT(_xlfn.MAXIFS(Cadastro!$E$5:$E$243,Cadastro!$A$5:$A$243,$A1542,Cadastro!$E$5:$E$243,"&lt;="&amp;$F1542),"yyyymmdd"),Cadastro!$I$5:$I$243,0),"")</f>
        <v>192</v>
      </c>
      <c r="AC1542" t="str">
        <f>IFERROR(_xlfn.SINGLE(INDEX(Exceções!$D$5:$D$203,MATCH($A1542&amp;"|"&amp;$F1542,Exceções!$F$5:$F$203,0))),"")</f>
        <v/>
      </c>
      <c r="AD1542" t="str">
        <f>IF($AC1542="","",IFERROR(_xlfn.SINGLE(INDEX(Exceções!$E$5:$E$203,MATCH($A1542&amp;"|"&amp;$F1542,Exceções!$F$5:$F$203,0))),""))</f>
        <v/>
      </c>
    </row>
    <row r="1543" spans="1:30" ht="15" hidden="1" customHeight="1" x14ac:dyDescent="0.25">
      <c r="A1543" s="31">
        <v>53403</v>
      </c>
      <c r="B1543" s="17" t="s">
        <v>61</v>
      </c>
      <c r="C1543" s="17" t="str">
        <f>IFERROR(INDEX(Cadastro!$C$5:$C$243,$AB1543),"NÃO INFORMADO")</f>
        <v>MEC</v>
      </c>
      <c r="D1543" s="17" t="str">
        <f>IFERROR(INDEX(Cadastro!$D$5:$D$243,$AB1543),"")</f>
        <v>Férias</v>
      </c>
      <c r="E1543" s="17" t="str">
        <f>IFERROR(INDEX(Cadastro!$G$5:$G$243,$AB1543),"")</f>
        <v>Férias</v>
      </c>
      <c r="F1543" s="29">
        <v>46301</v>
      </c>
      <c r="G1543" s="32" t="str">
        <f t="shared" si="144"/>
        <v>ter</v>
      </c>
      <c r="H1543" s="31" t="str">
        <f>IF($L1543=0,"",_xlfn.MINIFS(Dados!$Q:$Q,Dados!$A:$A,$A1543,Dados!$S:$S,$F1543))</f>
        <v/>
      </c>
      <c r="I1543" s="31" t="str">
        <f>IF($H1543="","",_xlfn.MAXIFS(Dados!$R:$R,Dados!$A:$A,$A1543,Dados!$S:$S,$F1543))</f>
        <v/>
      </c>
      <c r="J1543" s="32" t="str">
        <f>IF($D1543&lt;&gt;"Folguista","",IFERROR(INDEX(Parâmetros!$D$52:$G$52,1,MIN(4,MAX(1,$W1543))),""))</f>
        <v/>
      </c>
      <c r="K1543" s="32" t="str">
        <f>IF(OR($AC1543&lt;&gt;"",$Y1543="Folga",$Y1543="Folga trabalhada",$Y1543="Férias (cadastro)",$Y1543="Férias / afastamento",$Y1543="Indeterminado (início da série)"),"",IF(OR($D1543="6x1",$D1543="FF 6x1"),IF(OR(WEEKDAY($F1543,2)=6,WEEKDAY($F1543,2)=7),"6x1 sáb/dom","6x1"),IF($D1543="5x2","5x2",IF($H1543="",IF($D1543="Folguista",$J1543,$E1543),IF(OR($H1543&gt;=Parâmetros!$E$18,$H1543&lt;Parâmetros!$E$19),"C",IF($H1543&lt;Parâmetros!$E$20,"A","B"))))))</f>
        <v/>
      </c>
      <c r="L1543" s="30">
        <f>SUMIFS(Dados!$E:$E,Dados!$A:$A,$A1543,Dados!$S:$S,$F1543)</f>
        <v>0</v>
      </c>
      <c r="M1543" s="30" t="str">
        <f>IFERROR(INDEX(Parâmetros!$E$6:$E$11,MATCH($K1543,Parâmetros!$A$6:$A$11,0)),"")</f>
        <v/>
      </c>
      <c r="N1543" s="33" t="str">
        <f t="shared" si="145"/>
        <v/>
      </c>
      <c r="O1543" s="33">
        <f>Parâmetros!$E$13</f>
        <v>0.8</v>
      </c>
      <c r="P1543" s="32" t="str">
        <f>IF(OR($M1543="",$F1543&gt;Parâmetros!$E$14),"Não","Sim")</f>
        <v>Não</v>
      </c>
      <c r="Q1543" s="32" t="str">
        <f t="shared" si="146"/>
        <v/>
      </c>
      <c r="R1543" s="32" t="str">
        <f t="shared" si="147"/>
        <v/>
      </c>
      <c r="S1543" s="30" t="str">
        <f t="shared" si="148"/>
        <v/>
      </c>
      <c r="T1543" s="32" t="str">
        <f>IF($Q1543&lt;&gt;"Sim","",IF($N1543&gt;Parâmetros!$E$15,"Sim","Não"))</f>
        <v/>
      </c>
      <c r="U1543" s="17" t="str">
        <f t="shared" si="149"/>
        <v>Férias / afastamento</v>
      </c>
      <c r="V1543" s="17" t="str">
        <f>IF($AC1543&lt;&gt;"",IF($L1543&gt;0,"ATENÇÃO · apontou em dia de "&amp;LOWER($AC1543)&amp;" cadastrado","Exceção cadastrada · "&amp;$AC1543)&amp;IF($AD1543="",""," · "&amp;$AD1543),IF($E1543="Férias",IF($L1543&gt;0,"ATENÇÃO · apontou estando de férias no cadastro","Férias no cadastro"),IF($Y1543="Férias / afastamento","Afastamento · "&amp;($Z1543+$AA1543-1)&amp;" dias seguidos sem apontamento",IF($Y1543="Folga trabalhada","ATENÇÃO · apontou em dia de folga da escala 5x2",IF($Y1543="Folga",IF(AND($D1543="5x2",OR(WEEKDAY($F1543,2)=6,WEEKDAY($F1543,2)=7)),"Folga de fim de semana da escala 5x2",IF(AND(OR($D1543="6x1",$D1543="FF 6x1"),WEEKDAY($F1543,2)=6,FALSE()),"Folga de fim de semana · apontou no domingo anterior",IF(AND(OR($D1543="6x1",$D1543="FF 6x1"),WEEKDAY($F1543,2)=7,AND($A1543=$A1542,$L1542&gt;0)),"Folga de fim de semana · apontou no sábado",IF(AND(OR($D1543="6x1",$D1543="FF 6x1"),OR(WEEKDAY($F1543,2)=6,WEEKDAY($F1543,2)=7)),"Folga de fim de semana · sem apontamento no sábado nem no domingo","Folga prevista pelo ciclo")))),IF($Y1543="Indeterminado (início da série)","Sem histórico anterior — informe o dia do ciclo no Cadastro",IF($Y1543="Falta de registro",IF(OR(OR($D1543="6x1",$D1543="FF 6x1"),$D1543="5x2"),"FALTA DE REGISTRO · dia útil da escala "&amp;$E1543,"FALTA DE REGISTRO · dia "&amp;$W1543&amp;" de "&amp;IFERROR(INDEX(Parâmetros!$B$39:$B$48,MATCH($E1543,Parâmetros!$A$39:$A$48,0)),99)&amp;" do ciclo"),IF(OR($D1543="6x1",$D1543="FF 6x1"),IF(OR(AND(WEEKDAY($F1543,2)=6,AND($A1543=$A1544,$L1544&gt;0)),AND(WEEKDAY($F1543,2)=7,AND($A1543=$A1542,$L1542&gt;0))),"ATENÇÃO · apontou sábado e domingo no mesmo fim de semana",IF(OR(WEEKDAY($F1543,2)=6,WEEKDAY($F1543,2)=7),"Jornada de fim de semana do 6x1",IF(OR($H1543&gt;=Parâmetros!$E$20,$H1543&lt;Parâmetros!$E$19),"ATENÇÃO · 6x1 apontou fora do horário diurno","Jornada fixa do 6x1"))),IF($D1543="5x2","Jornada fixa do 5x2",IF($D1543="Folguista",IF($J1543=$K1543,"Evidência confirma sequência","DIVERGE · sequência "&amp;$J1543&amp;" × evidência "&amp;$K1543),IF($K1543=$E1543,"Evidência confirma cadastro","DIVERGE · cadastro "&amp;$E1543&amp;" × evidência "&amp;$K1543)))))))))))</f>
        <v>Férias no cadastro</v>
      </c>
      <c r="W1543" s="34">
        <f>IF(OR(OR($D1543="6x1",$D1543="FF 6x1"),$D1543="5x2"),"",IF($AB1543&lt;&gt;$AB1542,IF(IFERROR(INDEX(Cadastro!$F$5:$F$243,$AB1543),"")="",IF($L1543&gt;0,1,0),IF(IFERROR(INDEX(Cadastro!$F$5:$F$243,$AB1543),"")&lt;=IFERROR(INDEX(Parâmetros!$B$39:$B$48,MATCH($E1543,Parâmetros!$A$39:$A$48,0)),99),IFERROR(INDEX(Cadastro!$F$5:$F$243,$AB1543),""),0)),IF($L1543&gt;0,IF(N($X1542)&gt;0,1,N($W1542)+1),IF(AND($L1543=0,OR(N($W1542)&gt;=IFERROR(INDEX(Parâmetros!$B$39:$B$48,MATCH($E1543,Parâmetros!$A$39:$A$48,0)),99),AND(N($X1542)&gt;0,N($X1542)&lt;IFERROR(INDEX(Parâmetros!$C$39:$C$48,MATCH($E1543,Parâmetros!$A$39:$A$48,0)),0)))),0,N($W1542)+1))))</f>
        <v>1</v>
      </c>
      <c r="X1543" s="34">
        <f>IF(OR(OR($D1543="6x1",$D1543="FF 6x1"),$D1543="5x2"),"",IF($AB1543&lt;&gt;$AB1542,IF(IFERROR(INDEX(Cadastro!$F$5:$F$243,$AB1543),"")="",0,IF(IFERROR(INDEX(Cadastro!$F$5:$F$243,$AB1543),"")&gt;IFERROR(INDEX(Parâmetros!$B$39:$B$48,MATCH($E1543,Parâmetros!$A$39:$A$48,0)),99),IFERROR(INDEX(Cadastro!$F$5:$F$243,$AB1543),"")-IFERROR(INDEX(Parâmetros!$B$39:$B$48,MATCH($E1543,Parâmetros!$A$39:$A$48,0)),99),0)),IF(AND($L1543=0,OR(N($W1542)&gt;=IFERROR(INDEX(Parâmetros!$B$39:$B$48,MATCH($E1543,Parâmetros!$A$39:$A$48,0)),99),AND(N($X1542)&gt;0,N($X1542)&lt;IFERROR(INDEX(Parâmetros!$C$39:$C$48,MATCH($E1543,Parâmetros!$A$39:$A$48,0)),0)))),N($X1542)+1,0)))</f>
        <v>0</v>
      </c>
      <c r="Y1543" t="str">
        <f>IF($AC1543&lt;&gt;"",IF($L1543&gt;0,$AC1543&amp;" · com apontamento",$AC1543),IF($E1543="Férias",IF($L1543&gt;0,"Férias · com apontamento","Férias (cadastro)"),IF(($Z1543+$AA1543-1)&gt;Parâmetros!$E$16,"Férias / afastamento",IF(AND($D1543="5x2",OR(WEEKDAY($F1543,2)=6,WEEKDAY($F1543,2)=7)),IF($L1543&gt;0,"Folga trabalhada","Folga"),IF($L1543&gt;0,"Trabalhado",IF(OR(OR($D1543="6x1",$D1543="FF 6x1"),$D1543="5x2"),IF(AND(OR($D1543="6x1",$D1543="FF 6x1"),OR(WEEKDAY($F1543,2)=6,WEEKDAY($F1543,2)=7)),"Folga","Falta de registro"),IF(AND($AB1543&lt;&gt;$AB1542,IFERROR(INDEX(Cadastro!$F$5:$F$243,$AB1543),"")=""),"Indeterminado (início da série)",IF($X1543&gt;0,"Folga","Falta de registro"))))))))</f>
        <v>Férias (cadastro)</v>
      </c>
      <c r="Z1543" s="34">
        <f>IF(OR($L1543&gt;0,$F1543&gt;Parâmetros!$E$14),0,IF($A1543&lt;&gt;$A1542,1,N($Z1542)+1))</f>
        <v>2</v>
      </c>
      <c r="AA1543" s="34">
        <f>IF(OR($L1543&gt;0,$F1543&gt;Parâmetros!$E$14),0,IF(OR($A1543&lt;&gt;$A1544,$F1544&gt;Parâmetros!$E$14),1,N($AA1544)+1))</f>
        <v>8</v>
      </c>
      <c r="AB1543" s="31">
        <f>IFERROR(MATCH($A1543&amp;"|"&amp;TEXT(_xlfn.MAXIFS(Cadastro!$E$5:$E$243,Cadastro!$A$5:$A$243,$A1543,Cadastro!$E$5:$E$243,"&lt;="&amp;$F1543),"yyyymmdd"),Cadastro!$I$5:$I$243,0),"")</f>
        <v>192</v>
      </c>
      <c r="AC1543" t="str">
        <f>IFERROR(_xlfn.SINGLE(INDEX(Exceções!$D$5:$D$203,MATCH($A1543&amp;"|"&amp;$F1543,Exceções!$F$5:$F$203,0))),"")</f>
        <v/>
      </c>
      <c r="AD1543" t="str">
        <f>IF($AC1543="","",IFERROR(_xlfn.SINGLE(INDEX(Exceções!$E$5:$E$203,MATCH($A1543&amp;"|"&amp;$F1543,Exceções!$F$5:$F$203,0))),""))</f>
        <v/>
      </c>
    </row>
    <row r="1544" spans="1:30" ht="15" hidden="1" customHeight="1" x14ac:dyDescent="0.25">
      <c r="A1544" s="31">
        <v>53403</v>
      </c>
      <c r="B1544" s="17" t="s">
        <v>61</v>
      </c>
      <c r="C1544" s="17" t="str">
        <f>IFERROR(INDEX(Cadastro!$C$5:$C$243,$AB1544),"NÃO INFORMADO")</f>
        <v>MEC</v>
      </c>
      <c r="D1544" s="17" t="str">
        <f>IFERROR(INDEX(Cadastro!$D$5:$D$243,$AB1544),"")</f>
        <v>Férias</v>
      </c>
      <c r="E1544" s="17" t="str">
        <f>IFERROR(INDEX(Cadastro!$G$5:$G$243,$AB1544),"")</f>
        <v>Férias</v>
      </c>
      <c r="F1544" s="29">
        <v>46302</v>
      </c>
      <c r="G1544" s="32" t="str">
        <f t="shared" si="144"/>
        <v>qua</v>
      </c>
      <c r="H1544" s="31" t="str">
        <f>IF($L1544=0,"",_xlfn.MINIFS(Dados!$Q:$Q,Dados!$A:$A,$A1544,Dados!$S:$S,$F1544))</f>
        <v/>
      </c>
      <c r="I1544" s="31" t="str">
        <f>IF($H1544="","",_xlfn.MAXIFS(Dados!$R:$R,Dados!$A:$A,$A1544,Dados!$S:$S,$F1544))</f>
        <v/>
      </c>
      <c r="J1544" s="32" t="str">
        <f>IF($D1544&lt;&gt;"Folguista","",IFERROR(INDEX(Parâmetros!$D$52:$G$52,1,MIN(4,MAX(1,$W1544))),""))</f>
        <v/>
      </c>
      <c r="K1544" s="32" t="str">
        <f>IF(OR($AC1544&lt;&gt;"",$Y1544="Folga",$Y1544="Folga trabalhada",$Y1544="Férias (cadastro)",$Y1544="Férias / afastamento",$Y1544="Indeterminado (início da série)"),"",IF(OR($D1544="6x1",$D1544="FF 6x1"),IF(OR(WEEKDAY($F1544,2)=6,WEEKDAY($F1544,2)=7),"6x1 sáb/dom","6x1"),IF($D1544="5x2","5x2",IF($H1544="",IF($D1544="Folguista",$J1544,$E1544),IF(OR($H1544&gt;=Parâmetros!$E$18,$H1544&lt;Parâmetros!$E$19),"C",IF($H1544&lt;Parâmetros!$E$20,"A","B"))))))</f>
        <v/>
      </c>
      <c r="L1544" s="30">
        <f>SUMIFS(Dados!$E:$E,Dados!$A:$A,$A1544,Dados!$S:$S,$F1544)</f>
        <v>0</v>
      </c>
      <c r="M1544" s="30" t="str">
        <f>IFERROR(INDEX(Parâmetros!$E$6:$E$11,MATCH($K1544,Parâmetros!$A$6:$A$11,0)),"")</f>
        <v/>
      </c>
      <c r="N1544" s="33" t="str">
        <f t="shared" si="145"/>
        <v/>
      </c>
      <c r="O1544" s="33">
        <f>Parâmetros!$E$13</f>
        <v>0.8</v>
      </c>
      <c r="P1544" s="32" t="str">
        <f>IF(OR($M1544="",$F1544&gt;Parâmetros!$E$14),"Não","Sim")</f>
        <v>Não</v>
      </c>
      <c r="Q1544" s="32" t="str">
        <f t="shared" si="146"/>
        <v/>
      </c>
      <c r="R1544" s="32" t="str">
        <f t="shared" si="147"/>
        <v/>
      </c>
      <c r="S1544" s="30" t="str">
        <f t="shared" si="148"/>
        <v/>
      </c>
      <c r="T1544" s="32" t="str">
        <f>IF($Q1544&lt;&gt;"Sim","",IF($N1544&gt;Parâmetros!$E$15,"Sim","Não"))</f>
        <v/>
      </c>
      <c r="U1544" s="17" t="str">
        <f t="shared" si="149"/>
        <v>Férias / afastamento</v>
      </c>
      <c r="V1544" s="17" t="str">
        <f>IF($AC1544&lt;&gt;"",IF($L1544&gt;0,"ATENÇÃO · apontou em dia de "&amp;LOWER($AC1544)&amp;" cadastrado","Exceção cadastrada · "&amp;$AC1544)&amp;IF($AD1544="",""," · "&amp;$AD1544),IF($E1544="Férias",IF($L1544&gt;0,"ATENÇÃO · apontou estando de férias no cadastro","Férias no cadastro"),IF($Y1544="Férias / afastamento","Afastamento · "&amp;($Z1544+$AA1544-1)&amp;" dias seguidos sem apontamento",IF($Y1544="Folga trabalhada","ATENÇÃO · apontou em dia de folga da escala 5x2",IF($Y1544="Folga",IF(AND($D1544="5x2",OR(WEEKDAY($F1544,2)=6,WEEKDAY($F1544,2)=7)),"Folga de fim de semana da escala 5x2",IF(AND(OR($D1544="6x1",$D1544="FF 6x1"),WEEKDAY($F1544,2)=6,FALSE()),"Folga de fim de semana · apontou no domingo anterior",IF(AND(OR($D1544="6x1",$D1544="FF 6x1"),WEEKDAY($F1544,2)=7,AND($A1544=$A1543,$L1543&gt;0)),"Folga de fim de semana · apontou no sábado",IF(AND(OR($D1544="6x1",$D1544="FF 6x1"),OR(WEEKDAY($F1544,2)=6,WEEKDAY($F1544,2)=7)),"Folga de fim de semana · sem apontamento no sábado nem no domingo","Folga prevista pelo ciclo")))),IF($Y1544="Indeterminado (início da série)","Sem histórico anterior — informe o dia do ciclo no Cadastro",IF($Y1544="Falta de registro",IF(OR(OR($D1544="6x1",$D1544="FF 6x1"),$D1544="5x2"),"FALTA DE REGISTRO · dia útil da escala "&amp;$E1544,"FALTA DE REGISTRO · dia "&amp;$W1544&amp;" de "&amp;IFERROR(INDEX(Parâmetros!$B$39:$B$48,MATCH($E1544,Parâmetros!$A$39:$A$48,0)),99)&amp;" do ciclo"),IF(OR($D1544="6x1",$D1544="FF 6x1"),IF(OR(AND(WEEKDAY($F1544,2)=6,AND($A1544=$A1545,$L1545&gt;0)),AND(WEEKDAY($F1544,2)=7,AND($A1544=$A1543,$L1543&gt;0))),"ATENÇÃO · apontou sábado e domingo no mesmo fim de semana",IF(OR(WEEKDAY($F1544,2)=6,WEEKDAY($F1544,2)=7),"Jornada de fim de semana do 6x1",IF(OR($H1544&gt;=Parâmetros!$E$20,$H1544&lt;Parâmetros!$E$19),"ATENÇÃO · 6x1 apontou fora do horário diurno","Jornada fixa do 6x1"))),IF($D1544="5x2","Jornada fixa do 5x2",IF($D1544="Folguista",IF($J1544=$K1544,"Evidência confirma sequência","DIVERGE · sequência "&amp;$J1544&amp;" × evidência "&amp;$K1544),IF($K1544=$E1544,"Evidência confirma cadastro","DIVERGE · cadastro "&amp;$E1544&amp;" × evidência "&amp;$K1544)))))))))))</f>
        <v>Férias no cadastro</v>
      </c>
      <c r="W1544" s="34">
        <f>IF(OR(OR($D1544="6x1",$D1544="FF 6x1"),$D1544="5x2"),"",IF($AB1544&lt;&gt;$AB1543,IF(IFERROR(INDEX(Cadastro!$F$5:$F$243,$AB1544),"")="",IF($L1544&gt;0,1,0),IF(IFERROR(INDEX(Cadastro!$F$5:$F$243,$AB1544),"")&lt;=IFERROR(INDEX(Parâmetros!$B$39:$B$48,MATCH($E1544,Parâmetros!$A$39:$A$48,0)),99),IFERROR(INDEX(Cadastro!$F$5:$F$243,$AB1544),""),0)),IF($L1544&gt;0,IF(N($X1543)&gt;0,1,N($W1543)+1),IF(AND($L1544=0,OR(N($W1543)&gt;=IFERROR(INDEX(Parâmetros!$B$39:$B$48,MATCH($E1544,Parâmetros!$A$39:$A$48,0)),99),AND(N($X1543)&gt;0,N($X1543)&lt;IFERROR(INDEX(Parâmetros!$C$39:$C$48,MATCH($E1544,Parâmetros!$A$39:$A$48,0)),0)))),0,N($W1543)+1))))</f>
        <v>2</v>
      </c>
      <c r="X1544" s="34">
        <f>IF(OR(OR($D1544="6x1",$D1544="FF 6x1"),$D1544="5x2"),"",IF($AB1544&lt;&gt;$AB1543,IF(IFERROR(INDEX(Cadastro!$F$5:$F$243,$AB1544),"")="",0,IF(IFERROR(INDEX(Cadastro!$F$5:$F$243,$AB1544),"")&gt;IFERROR(INDEX(Parâmetros!$B$39:$B$48,MATCH($E1544,Parâmetros!$A$39:$A$48,0)),99),IFERROR(INDEX(Cadastro!$F$5:$F$243,$AB1544),"")-IFERROR(INDEX(Parâmetros!$B$39:$B$48,MATCH($E1544,Parâmetros!$A$39:$A$48,0)),99),0)),IF(AND($L1544=0,OR(N($W1543)&gt;=IFERROR(INDEX(Parâmetros!$B$39:$B$48,MATCH($E1544,Parâmetros!$A$39:$A$48,0)),99),AND(N($X1543)&gt;0,N($X1543)&lt;IFERROR(INDEX(Parâmetros!$C$39:$C$48,MATCH($E1544,Parâmetros!$A$39:$A$48,0)),0)))),N($X1543)+1,0)))</f>
        <v>0</v>
      </c>
      <c r="Y1544" t="str">
        <f>IF($AC1544&lt;&gt;"",IF($L1544&gt;0,$AC1544&amp;" · com apontamento",$AC1544),IF($E1544="Férias",IF($L1544&gt;0,"Férias · com apontamento","Férias (cadastro)"),IF(($Z1544+$AA1544-1)&gt;Parâmetros!$E$16,"Férias / afastamento",IF(AND($D1544="5x2",OR(WEEKDAY($F1544,2)=6,WEEKDAY($F1544,2)=7)),IF($L1544&gt;0,"Folga trabalhada","Folga"),IF($L1544&gt;0,"Trabalhado",IF(OR(OR($D1544="6x1",$D1544="FF 6x1"),$D1544="5x2"),IF(AND(OR($D1544="6x1",$D1544="FF 6x1"),OR(WEEKDAY($F1544,2)=6,WEEKDAY($F1544,2)=7)),"Folga","Falta de registro"),IF(AND($AB1544&lt;&gt;$AB1543,IFERROR(INDEX(Cadastro!$F$5:$F$243,$AB1544),"")=""),"Indeterminado (início da série)",IF($X1544&gt;0,"Folga","Falta de registro"))))))))</f>
        <v>Férias (cadastro)</v>
      </c>
      <c r="Z1544" s="34">
        <f>IF(OR($L1544&gt;0,$F1544&gt;Parâmetros!$E$14),0,IF($A1544&lt;&gt;$A1543,1,N($Z1543)+1))</f>
        <v>3</v>
      </c>
      <c r="AA1544" s="34">
        <f>IF(OR($L1544&gt;0,$F1544&gt;Parâmetros!$E$14),0,IF(OR($A1544&lt;&gt;$A1545,$F1545&gt;Parâmetros!$E$14),1,N($AA1545)+1))</f>
        <v>7</v>
      </c>
      <c r="AB1544" s="31">
        <f>IFERROR(MATCH($A1544&amp;"|"&amp;TEXT(_xlfn.MAXIFS(Cadastro!$E$5:$E$243,Cadastro!$A$5:$A$243,$A1544,Cadastro!$E$5:$E$243,"&lt;="&amp;$F1544),"yyyymmdd"),Cadastro!$I$5:$I$243,0),"")</f>
        <v>192</v>
      </c>
      <c r="AC1544" t="str">
        <f>IFERROR(_xlfn.SINGLE(INDEX(Exceções!$D$5:$D$203,MATCH($A1544&amp;"|"&amp;$F1544,Exceções!$F$5:$F$203,0))),"")</f>
        <v/>
      </c>
      <c r="AD1544" t="str">
        <f>IF($AC1544="","",IFERROR(_xlfn.SINGLE(INDEX(Exceções!$E$5:$E$203,MATCH($A1544&amp;"|"&amp;$F1544,Exceções!$F$5:$F$203,0))),""))</f>
        <v/>
      </c>
    </row>
    <row r="1545" spans="1:30" ht="15" hidden="1" customHeight="1" x14ac:dyDescent="0.25">
      <c r="A1545" s="31">
        <v>53403</v>
      </c>
      <c r="B1545" s="17" t="s">
        <v>61</v>
      </c>
      <c r="C1545" s="17" t="str">
        <f>IFERROR(INDEX(Cadastro!$C$5:$C$243,$AB1545),"NÃO INFORMADO")</f>
        <v>MEC</v>
      </c>
      <c r="D1545" s="17" t="str">
        <f>IFERROR(INDEX(Cadastro!$D$5:$D$243,$AB1545),"")</f>
        <v>Férias</v>
      </c>
      <c r="E1545" s="17" t="str">
        <f>IFERROR(INDEX(Cadastro!$G$5:$G$243,$AB1545),"")</f>
        <v>Férias</v>
      </c>
      <c r="F1545" s="29">
        <v>46303</v>
      </c>
      <c r="G1545" s="32" t="str">
        <f t="shared" si="144"/>
        <v>qui</v>
      </c>
      <c r="H1545" s="31" t="str">
        <f>IF($L1545=0,"",_xlfn.MINIFS(Dados!$Q:$Q,Dados!$A:$A,$A1545,Dados!$S:$S,$F1545))</f>
        <v/>
      </c>
      <c r="I1545" s="31" t="str">
        <f>IF($H1545="","",_xlfn.MAXIFS(Dados!$R:$R,Dados!$A:$A,$A1545,Dados!$S:$S,$F1545))</f>
        <v/>
      </c>
      <c r="J1545" s="32" t="str">
        <f>IF($D1545&lt;&gt;"Folguista","",IFERROR(INDEX(Parâmetros!$D$52:$G$52,1,MIN(4,MAX(1,$W1545))),""))</f>
        <v/>
      </c>
      <c r="K1545" s="32" t="str">
        <f>IF(OR($AC1545&lt;&gt;"",$Y1545="Folga",$Y1545="Folga trabalhada",$Y1545="Férias (cadastro)",$Y1545="Férias / afastamento",$Y1545="Indeterminado (início da série)"),"",IF(OR($D1545="6x1",$D1545="FF 6x1"),IF(OR(WEEKDAY($F1545,2)=6,WEEKDAY($F1545,2)=7),"6x1 sáb/dom","6x1"),IF($D1545="5x2","5x2",IF($H1545="",IF($D1545="Folguista",$J1545,$E1545),IF(OR($H1545&gt;=Parâmetros!$E$18,$H1545&lt;Parâmetros!$E$19),"C",IF($H1545&lt;Parâmetros!$E$20,"A","B"))))))</f>
        <v/>
      </c>
      <c r="L1545" s="30">
        <f>SUMIFS(Dados!$E:$E,Dados!$A:$A,$A1545,Dados!$S:$S,$F1545)</f>
        <v>0</v>
      </c>
      <c r="M1545" s="30" t="str">
        <f>IFERROR(INDEX(Parâmetros!$E$6:$E$11,MATCH($K1545,Parâmetros!$A$6:$A$11,0)),"")</f>
        <v/>
      </c>
      <c r="N1545" s="33" t="str">
        <f t="shared" si="145"/>
        <v/>
      </c>
      <c r="O1545" s="33">
        <f>Parâmetros!$E$13</f>
        <v>0.8</v>
      </c>
      <c r="P1545" s="32" t="str">
        <f>IF(OR($M1545="",$F1545&gt;Parâmetros!$E$14),"Não","Sim")</f>
        <v>Não</v>
      </c>
      <c r="Q1545" s="32" t="str">
        <f t="shared" si="146"/>
        <v/>
      </c>
      <c r="R1545" s="32" t="str">
        <f t="shared" si="147"/>
        <v/>
      </c>
      <c r="S1545" s="30" t="str">
        <f t="shared" si="148"/>
        <v/>
      </c>
      <c r="T1545" s="32" t="str">
        <f>IF($Q1545&lt;&gt;"Sim","",IF($N1545&gt;Parâmetros!$E$15,"Sim","Não"))</f>
        <v/>
      </c>
      <c r="U1545" s="17" t="str">
        <f t="shared" si="149"/>
        <v>Férias / afastamento</v>
      </c>
      <c r="V1545" s="17" t="str">
        <f>IF($AC1545&lt;&gt;"",IF($L1545&gt;0,"ATENÇÃO · apontou em dia de "&amp;LOWER($AC1545)&amp;" cadastrado","Exceção cadastrada · "&amp;$AC1545)&amp;IF($AD1545="",""," · "&amp;$AD1545),IF($E1545="Férias",IF($L1545&gt;0,"ATENÇÃO · apontou estando de férias no cadastro","Férias no cadastro"),IF($Y1545="Férias / afastamento","Afastamento · "&amp;($Z1545+$AA1545-1)&amp;" dias seguidos sem apontamento",IF($Y1545="Folga trabalhada","ATENÇÃO · apontou em dia de folga da escala 5x2",IF($Y1545="Folga",IF(AND($D1545="5x2",OR(WEEKDAY($F1545,2)=6,WEEKDAY($F1545,2)=7)),"Folga de fim de semana da escala 5x2",IF(AND(OR($D1545="6x1",$D1545="FF 6x1"),WEEKDAY($F1545,2)=6,FALSE()),"Folga de fim de semana · apontou no domingo anterior",IF(AND(OR($D1545="6x1",$D1545="FF 6x1"),WEEKDAY($F1545,2)=7,AND($A1545=$A1544,$L1544&gt;0)),"Folga de fim de semana · apontou no sábado",IF(AND(OR($D1545="6x1",$D1545="FF 6x1"),OR(WEEKDAY($F1545,2)=6,WEEKDAY($F1545,2)=7)),"Folga de fim de semana · sem apontamento no sábado nem no domingo","Folga prevista pelo ciclo")))),IF($Y1545="Indeterminado (início da série)","Sem histórico anterior — informe o dia do ciclo no Cadastro",IF($Y1545="Falta de registro",IF(OR(OR($D1545="6x1",$D1545="FF 6x1"),$D1545="5x2"),"FALTA DE REGISTRO · dia útil da escala "&amp;$E1545,"FALTA DE REGISTRO · dia "&amp;$W1545&amp;" de "&amp;IFERROR(INDEX(Parâmetros!$B$39:$B$48,MATCH($E1545,Parâmetros!$A$39:$A$48,0)),99)&amp;" do ciclo"),IF(OR($D1545="6x1",$D1545="FF 6x1"),IF(OR(AND(WEEKDAY($F1545,2)=6,AND($A1545=$A1546,$L1546&gt;0)),AND(WEEKDAY($F1545,2)=7,AND($A1545=$A1544,$L1544&gt;0))),"ATENÇÃO · apontou sábado e domingo no mesmo fim de semana",IF(OR(WEEKDAY($F1545,2)=6,WEEKDAY($F1545,2)=7),"Jornada de fim de semana do 6x1",IF(OR($H1545&gt;=Parâmetros!$E$20,$H1545&lt;Parâmetros!$E$19),"ATENÇÃO · 6x1 apontou fora do horário diurno","Jornada fixa do 6x1"))),IF($D1545="5x2","Jornada fixa do 5x2",IF($D1545="Folguista",IF($J1545=$K1545,"Evidência confirma sequência","DIVERGE · sequência "&amp;$J1545&amp;" × evidência "&amp;$K1545),IF($K1545=$E1545,"Evidência confirma cadastro","DIVERGE · cadastro "&amp;$E1545&amp;" × evidência "&amp;$K1545)))))))))))</f>
        <v>Férias no cadastro</v>
      </c>
      <c r="W1545" s="34">
        <f>IF(OR(OR($D1545="6x1",$D1545="FF 6x1"),$D1545="5x2"),"",IF($AB1545&lt;&gt;$AB1544,IF(IFERROR(INDEX(Cadastro!$F$5:$F$243,$AB1545),"")="",IF($L1545&gt;0,1,0),IF(IFERROR(INDEX(Cadastro!$F$5:$F$243,$AB1545),"")&lt;=IFERROR(INDEX(Parâmetros!$B$39:$B$48,MATCH($E1545,Parâmetros!$A$39:$A$48,0)),99),IFERROR(INDEX(Cadastro!$F$5:$F$243,$AB1545),""),0)),IF($L1545&gt;0,IF(N($X1544)&gt;0,1,N($W1544)+1),IF(AND($L1545=0,OR(N($W1544)&gt;=IFERROR(INDEX(Parâmetros!$B$39:$B$48,MATCH($E1545,Parâmetros!$A$39:$A$48,0)),99),AND(N($X1544)&gt;0,N($X1544)&lt;IFERROR(INDEX(Parâmetros!$C$39:$C$48,MATCH($E1545,Parâmetros!$A$39:$A$48,0)),0)))),0,N($W1544)+1))))</f>
        <v>3</v>
      </c>
      <c r="X1545" s="34">
        <f>IF(OR(OR($D1545="6x1",$D1545="FF 6x1"),$D1545="5x2"),"",IF($AB1545&lt;&gt;$AB1544,IF(IFERROR(INDEX(Cadastro!$F$5:$F$243,$AB1545),"")="",0,IF(IFERROR(INDEX(Cadastro!$F$5:$F$243,$AB1545),"")&gt;IFERROR(INDEX(Parâmetros!$B$39:$B$48,MATCH($E1545,Parâmetros!$A$39:$A$48,0)),99),IFERROR(INDEX(Cadastro!$F$5:$F$243,$AB1545),"")-IFERROR(INDEX(Parâmetros!$B$39:$B$48,MATCH($E1545,Parâmetros!$A$39:$A$48,0)),99),0)),IF(AND($L1545=0,OR(N($W1544)&gt;=IFERROR(INDEX(Parâmetros!$B$39:$B$48,MATCH($E1545,Parâmetros!$A$39:$A$48,0)),99),AND(N($X1544)&gt;0,N($X1544)&lt;IFERROR(INDEX(Parâmetros!$C$39:$C$48,MATCH($E1545,Parâmetros!$A$39:$A$48,0)),0)))),N($X1544)+1,0)))</f>
        <v>0</v>
      </c>
      <c r="Y1545" t="str">
        <f>IF($AC1545&lt;&gt;"",IF($L1545&gt;0,$AC1545&amp;" · com apontamento",$AC1545),IF($E1545="Férias",IF($L1545&gt;0,"Férias · com apontamento","Férias (cadastro)"),IF(($Z1545+$AA1545-1)&gt;Parâmetros!$E$16,"Férias / afastamento",IF(AND($D1545="5x2",OR(WEEKDAY($F1545,2)=6,WEEKDAY($F1545,2)=7)),IF($L1545&gt;0,"Folga trabalhada","Folga"),IF($L1545&gt;0,"Trabalhado",IF(OR(OR($D1545="6x1",$D1545="FF 6x1"),$D1545="5x2"),IF(AND(OR($D1545="6x1",$D1545="FF 6x1"),OR(WEEKDAY($F1545,2)=6,WEEKDAY($F1545,2)=7)),"Folga","Falta de registro"),IF(AND($AB1545&lt;&gt;$AB1544,IFERROR(INDEX(Cadastro!$F$5:$F$243,$AB1545),"")=""),"Indeterminado (início da série)",IF($X1545&gt;0,"Folga","Falta de registro"))))))))</f>
        <v>Férias (cadastro)</v>
      </c>
      <c r="Z1545" s="34">
        <f>IF(OR($L1545&gt;0,$F1545&gt;Parâmetros!$E$14),0,IF($A1545&lt;&gt;$A1544,1,N($Z1544)+1))</f>
        <v>4</v>
      </c>
      <c r="AA1545" s="34">
        <f>IF(OR($L1545&gt;0,$F1545&gt;Parâmetros!$E$14),0,IF(OR($A1545&lt;&gt;$A1546,$F1546&gt;Parâmetros!$E$14),1,N($AA1546)+1))</f>
        <v>6</v>
      </c>
      <c r="AB1545" s="31">
        <f>IFERROR(MATCH($A1545&amp;"|"&amp;TEXT(_xlfn.MAXIFS(Cadastro!$E$5:$E$243,Cadastro!$A$5:$A$243,$A1545,Cadastro!$E$5:$E$243,"&lt;="&amp;$F1545),"yyyymmdd"),Cadastro!$I$5:$I$243,0),"")</f>
        <v>192</v>
      </c>
      <c r="AC1545" t="str">
        <f>IFERROR(_xlfn.SINGLE(INDEX(Exceções!$D$5:$D$203,MATCH($A1545&amp;"|"&amp;$F1545,Exceções!$F$5:$F$203,0))),"")</f>
        <v/>
      </c>
      <c r="AD1545" t="str">
        <f>IF($AC1545="","",IFERROR(_xlfn.SINGLE(INDEX(Exceções!$E$5:$E$203,MATCH($A1545&amp;"|"&amp;$F1545,Exceções!$F$5:$F$203,0))),""))</f>
        <v/>
      </c>
    </row>
    <row r="1546" spans="1:30" ht="15" hidden="1" customHeight="1" x14ac:dyDescent="0.25">
      <c r="A1546" s="31">
        <v>53403</v>
      </c>
      <c r="B1546" s="17" t="s">
        <v>61</v>
      </c>
      <c r="C1546" s="17" t="str">
        <f>IFERROR(INDEX(Cadastro!$C$5:$C$243,$AB1546),"NÃO INFORMADO")</f>
        <v>MEC</v>
      </c>
      <c r="D1546" s="17" t="str">
        <f>IFERROR(INDEX(Cadastro!$D$5:$D$243,$AB1546),"")</f>
        <v>Férias</v>
      </c>
      <c r="E1546" s="17" t="str">
        <f>IFERROR(INDEX(Cadastro!$G$5:$G$243,$AB1546),"")</f>
        <v>Férias</v>
      </c>
      <c r="F1546" s="29">
        <v>46304</v>
      </c>
      <c r="G1546" s="32" t="str">
        <f t="shared" si="144"/>
        <v>sex</v>
      </c>
      <c r="H1546" s="31" t="str">
        <f>IF($L1546=0,"",_xlfn.MINIFS(Dados!$Q:$Q,Dados!$A:$A,$A1546,Dados!$S:$S,$F1546))</f>
        <v/>
      </c>
      <c r="I1546" s="31" t="str">
        <f>IF($H1546="","",_xlfn.MAXIFS(Dados!$R:$R,Dados!$A:$A,$A1546,Dados!$S:$S,$F1546))</f>
        <v/>
      </c>
      <c r="J1546" s="32" t="str">
        <f>IF($D1546&lt;&gt;"Folguista","",IFERROR(INDEX(Parâmetros!$D$52:$G$52,1,MIN(4,MAX(1,$W1546))),""))</f>
        <v/>
      </c>
      <c r="K1546" s="32" t="str">
        <f>IF(OR($AC1546&lt;&gt;"",$Y1546="Folga",$Y1546="Folga trabalhada",$Y1546="Férias (cadastro)",$Y1546="Férias / afastamento",$Y1546="Indeterminado (início da série)"),"",IF(OR($D1546="6x1",$D1546="FF 6x1"),IF(OR(WEEKDAY($F1546,2)=6,WEEKDAY($F1546,2)=7),"6x1 sáb/dom","6x1"),IF($D1546="5x2","5x2",IF($H1546="",IF($D1546="Folguista",$J1546,$E1546),IF(OR($H1546&gt;=Parâmetros!$E$18,$H1546&lt;Parâmetros!$E$19),"C",IF($H1546&lt;Parâmetros!$E$20,"A","B"))))))</f>
        <v/>
      </c>
      <c r="L1546" s="30">
        <f>SUMIFS(Dados!$E:$E,Dados!$A:$A,$A1546,Dados!$S:$S,$F1546)</f>
        <v>0</v>
      </c>
      <c r="M1546" s="30" t="str">
        <f>IFERROR(INDEX(Parâmetros!$E$6:$E$11,MATCH($K1546,Parâmetros!$A$6:$A$11,0)),"")</f>
        <v/>
      </c>
      <c r="N1546" s="33" t="str">
        <f t="shared" si="145"/>
        <v/>
      </c>
      <c r="O1546" s="33">
        <f>Parâmetros!$E$13</f>
        <v>0.8</v>
      </c>
      <c r="P1546" s="32" t="str">
        <f>IF(OR($M1546="",$F1546&gt;Parâmetros!$E$14),"Não","Sim")</f>
        <v>Não</v>
      </c>
      <c r="Q1546" s="32" t="str">
        <f t="shared" si="146"/>
        <v/>
      </c>
      <c r="R1546" s="32" t="str">
        <f t="shared" si="147"/>
        <v/>
      </c>
      <c r="S1546" s="30" t="str">
        <f t="shared" si="148"/>
        <v/>
      </c>
      <c r="T1546" s="32" t="str">
        <f>IF($Q1546&lt;&gt;"Sim","",IF($N1546&gt;Parâmetros!$E$15,"Sim","Não"))</f>
        <v/>
      </c>
      <c r="U1546" s="17" t="str">
        <f t="shared" si="149"/>
        <v>Férias / afastamento</v>
      </c>
      <c r="V1546" s="17" t="str">
        <f>IF($AC1546&lt;&gt;"",IF($L1546&gt;0,"ATENÇÃO · apontou em dia de "&amp;LOWER($AC1546)&amp;" cadastrado","Exceção cadastrada · "&amp;$AC1546)&amp;IF($AD1546="",""," · "&amp;$AD1546),IF($E1546="Férias",IF($L1546&gt;0,"ATENÇÃO · apontou estando de férias no cadastro","Férias no cadastro"),IF($Y1546="Férias / afastamento","Afastamento · "&amp;($Z1546+$AA1546-1)&amp;" dias seguidos sem apontamento",IF($Y1546="Folga trabalhada","ATENÇÃO · apontou em dia de folga da escala 5x2",IF($Y1546="Folga",IF(AND($D1546="5x2",OR(WEEKDAY($F1546,2)=6,WEEKDAY($F1546,2)=7)),"Folga de fim de semana da escala 5x2",IF(AND(OR($D1546="6x1",$D1546="FF 6x1"),WEEKDAY($F1546,2)=6,FALSE()),"Folga de fim de semana · apontou no domingo anterior",IF(AND(OR($D1546="6x1",$D1546="FF 6x1"),WEEKDAY($F1546,2)=7,AND($A1546=$A1545,$L1545&gt;0)),"Folga de fim de semana · apontou no sábado",IF(AND(OR($D1546="6x1",$D1546="FF 6x1"),OR(WEEKDAY($F1546,2)=6,WEEKDAY($F1546,2)=7)),"Folga de fim de semana · sem apontamento no sábado nem no domingo","Folga prevista pelo ciclo")))),IF($Y1546="Indeterminado (início da série)","Sem histórico anterior — informe o dia do ciclo no Cadastro",IF($Y1546="Falta de registro",IF(OR(OR($D1546="6x1",$D1546="FF 6x1"),$D1546="5x2"),"FALTA DE REGISTRO · dia útil da escala "&amp;$E1546,"FALTA DE REGISTRO · dia "&amp;$W1546&amp;" de "&amp;IFERROR(INDEX(Parâmetros!$B$39:$B$48,MATCH($E1546,Parâmetros!$A$39:$A$48,0)),99)&amp;" do ciclo"),IF(OR($D1546="6x1",$D1546="FF 6x1"),IF(OR(AND(WEEKDAY($F1546,2)=6,AND($A1546=$A1547,$L1547&gt;0)),AND(WEEKDAY($F1546,2)=7,AND($A1546=$A1545,$L1545&gt;0))),"ATENÇÃO · apontou sábado e domingo no mesmo fim de semana",IF(OR(WEEKDAY($F1546,2)=6,WEEKDAY($F1546,2)=7),"Jornada de fim de semana do 6x1",IF(OR($H1546&gt;=Parâmetros!$E$20,$H1546&lt;Parâmetros!$E$19),"ATENÇÃO · 6x1 apontou fora do horário diurno","Jornada fixa do 6x1"))),IF($D1546="5x2","Jornada fixa do 5x2",IF($D1546="Folguista",IF($J1546=$K1546,"Evidência confirma sequência","DIVERGE · sequência "&amp;$J1546&amp;" × evidência "&amp;$K1546),IF($K1546=$E1546,"Evidência confirma cadastro","DIVERGE · cadastro "&amp;$E1546&amp;" × evidência "&amp;$K1546)))))))))))</f>
        <v>Férias no cadastro</v>
      </c>
      <c r="W1546" s="34">
        <f>IF(OR(OR($D1546="6x1",$D1546="FF 6x1"),$D1546="5x2"),"",IF($AB1546&lt;&gt;$AB1545,IF(IFERROR(INDEX(Cadastro!$F$5:$F$243,$AB1546),"")="",IF($L1546&gt;0,1,0),IF(IFERROR(INDEX(Cadastro!$F$5:$F$243,$AB1546),"")&lt;=IFERROR(INDEX(Parâmetros!$B$39:$B$48,MATCH($E1546,Parâmetros!$A$39:$A$48,0)),99),IFERROR(INDEX(Cadastro!$F$5:$F$243,$AB1546),""),0)),IF($L1546&gt;0,IF(N($X1545)&gt;0,1,N($W1545)+1),IF(AND($L1546=0,OR(N($W1545)&gt;=IFERROR(INDEX(Parâmetros!$B$39:$B$48,MATCH($E1546,Parâmetros!$A$39:$A$48,0)),99),AND(N($X1545)&gt;0,N($X1545)&lt;IFERROR(INDEX(Parâmetros!$C$39:$C$48,MATCH($E1546,Parâmetros!$A$39:$A$48,0)),0)))),0,N($W1545)+1))))</f>
        <v>4</v>
      </c>
      <c r="X1546" s="34">
        <f>IF(OR(OR($D1546="6x1",$D1546="FF 6x1"),$D1546="5x2"),"",IF($AB1546&lt;&gt;$AB1545,IF(IFERROR(INDEX(Cadastro!$F$5:$F$243,$AB1546),"")="",0,IF(IFERROR(INDEX(Cadastro!$F$5:$F$243,$AB1546),"")&gt;IFERROR(INDEX(Parâmetros!$B$39:$B$48,MATCH($E1546,Parâmetros!$A$39:$A$48,0)),99),IFERROR(INDEX(Cadastro!$F$5:$F$243,$AB1546),"")-IFERROR(INDEX(Parâmetros!$B$39:$B$48,MATCH($E1546,Parâmetros!$A$39:$A$48,0)),99),0)),IF(AND($L1546=0,OR(N($W1545)&gt;=IFERROR(INDEX(Parâmetros!$B$39:$B$48,MATCH($E1546,Parâmetros!$A$39:$A$48,0)),99),AND(N($X1545)&gt;0,N($X1545)&lt;IFERROR(INDEX(Parâmetros!$C$39:$C$48,MATCH($E1546,Parâmetros!$A$39:$A$48,0)),0)))),N($X1545)+1,0)))</f>
        <v>0</v>
      </c>
      <c r="Y1546" t="str">
        <f>IF($AC1546&lt;&gt;"",IF($L1546&gt;0,$AC1546&amp;" · com apontamento",$AC1546),IF($E1546="Férias",IF($L1546&gt;0,"Férias · com apontamento","Férias (cadastro)"),IF(($Z1546+$AA1546-1)&gt;Parâmetros!$E$16,"Férias / afastamento",IF(AND($D1546="5x2",OR(WEEKDAY($F1546,2)=6,WEEKDAY($F1546,2)=7)),IF($L1546&gt;0,"Folga trabalhada","Folga"),IF($L1546&gt;0,"Trabalhado",IF(OR(OR($D1546="6x1",$D1546="FF 6x1"),$D1546="5x2"),IF(AND(OR($D1546="6x1",$D1546="FF 6x1"),OR(WEEKDAY($F1546,2)=6,WEEKDAY($F1546,2)=7)),"Folga","Falta de registro"),IF(AND($AB1546&lt;&gt;$AB1545,IFERROR(INDEX(Cadastro!$F$5:$F$243,$AB1546),"")=""),"Indeterminado (início da série)",IF($X1546&gt;0,"Folga","Falta de registro"))))))))</f>
        <v>Férias (cadastro)</v>
      </c>
      <c r="Z1546" s="34">
        <f>IF(OR($L1546&gt;0,$F1546&gt;Parâmetros!$E$14),0,IF($A1546&lt;&gt;$A1545,1,N($Z1545)+1))</f>
        <v>5</v>
      </c>
      <c r="AA1546" s="34">
        <f>IF(OR($L1546&gt;0,$F1546&gt;Parâmetros!$E$14),0,IF(OR($A1546&lt;&gt;$A1547,$F1547&gt;Parâmetros!$E$14),1,N($AA1547)+1))</f>
        <v>5</v>
      </c>
      <c r="AB1546" s="31">
        <f>IFERROR(MATCH($A1546&amp;"|"&amp;TEXT(_xlfn.MAXIFS(Cadastro!$E$5:$E$243,Cadastro!$A$5:$A$243,$A1546,Cadastro!$E$5:$E$243,"&lt;="&amp;$F1546),"yyyymmdd"),Cadastro!$I$5:$I$243,0),"")</f>
        <v>192</v>
      </c>
      <c r="AC1546" t="str">
        <f>IFERROR(_xlfn.SINGLE(INDEX(Exceções!$D$5:$D$203,MATCH($A1546&amp;"|"&amp;$F1546,Exceções!$F$5:$F$203,0))),"")</f>
        <v/>
      </c>
      <c r="AD1546" t="str">
        <f>IF($AC1546="","",IFERROR(_xlfn.SINGLE(INDEX(Exceções!$E$5:$E$203,MATCH($A1546&amp;"|"&amp;$F1546,Exceções!$F$5:$F$203,0))),""))</f>
        <v/>
      </c>
    </row>
    <row r="1547" spans="1:30" ht="15" hidden="1" customHeight="1" x14ac:dyDescent="0.25">
      <c r="A1547" s="31">
        <v>53403</v>
      </c>
      <c r="B1547" s="17" t="s">
        <v>61</v>
      </c>
      <c r="C1547" s="17" t="str">
        <f>IFERROR(INDEX(Cadastro!$C$5:$C$243,$AB1547),"NÃO INFORMADO")</f>
        <v>MEC</v>
      </c>
      <c r="D1547" s="17" t="str">
        <f>IFERROR(INDEX(Cadastro!$D$5:$D$243,$AB1547),"")</f>
        <v>Férias</v>
      </c>
      <c r="E1547" s="17" t="str">
        <f>IFERROR(INDEX(Cadastro!$G$5:$G$243,$AB1547),"")</f>
        <v>Férias</v>
      </c>
      <c r="F1547" s="29">
        <v>46305</v>
      </c>
      <c r="G1547" s="32" t="str">
        <f t="shared" si="144"/>
        <v>sáb</v>
      </c>
      <c r="H1547" s="31" t="str">
        <f>IF($L1547=0,"",_xlfn.MINIFS(Dados!$Q:$Q,Dados!$A:$A,$A1547,Dados!$S:$S,$F1547))</f>
        <v/>
      </c>
      <c r="I1547" s="31" t="str">
        <f>IF($H1547="","",_xlfn.MAXIFS(Dados!$R:$R,Dados!$A:$A,$A1547,Dados!$S:$S,$F1547))</f>
        <v/>
      </c>
      <c r="J1547" s="32" t="str">
        <f>IF($D1547&lt;&gt;"Folguista","",IFERROR(INDEX(Parâmetros!$D$52:$G$52,1,MIN(4,MAX(1,$W1547))),""))</f>
        <v/>
      </c>
      <c r="K1547" s="32" t="str">
        <f>IF(OR($AC1547&lt;&gt;"",$Y1547="Folga",$Y1547="Folga trabalhada",$Y1547="Férias (cadastro)",$Y1547="Férias / afastamento",$Y1547="Indeterminado (início da série)"),"",IF(OR($D1547="6x1",$D1547="FF 6x1"),IF(OR(WEEKDAY($F1547,2)=6,WEEKDAY($F1547,2)=7),"6x1 sáb/dom","6x1"),IF($D1547="5x2","5x2",IF($H1547="",IF($D1547="Folguista",$J1547,$E1547),IF(OR($H1547&gt;=Parâmetros!$E$18,$H1547&lt;Parâmetros!$E$19),"C",IF($H1547&lt;Parâmetros!$E$20,"A","B"))))))</f>
        <v/>
      </c>
      <c r="L1547" s="30">
        <f>SUMIFS(Dados!$E:$E,Dados!$A:$A,$A1547,Dados!$S:$S,$F1547)</f>
        <v>0</v>
      </c>
      <c r="M1547" s="30" t="str">
        <f>IFERROR(INDEX(Parâmetros!$E$6:$E$11,MATCH($K1547,Parâmetros!$A$6:$A$11,0)),"")</f>
        <v/>
      </c>
      <c r="N1547" s="33" t="str">
        <f t="shared" si="145"/>
        <v/>
      </c>
      <c r="O1547" s="33">
        <f>Parâmetros!$E$13</f>
        <v>0.8</v>
      </c>
      <c r="P1547" s="32" t="str">
        <f>IF(OR($M1547="",$F1547&gt;Parâmetros!$E$14),"Não","Sim")</f>
        <v>Não</v>
      </c>
      <c r="Q1547" s="32" t="str">
        <f t="shared" si="146"/>
        <v/>
      </c>
      <c r="R1547" s="32" t="str">
        <f t="shared" si="147"/>
        <v/>
      </c>
      <c r="S1547" s="30" t="str">
        <f t="shared" si="148"/>
        <v/>
      </c>
      <c r="T1547" s="32" t="str">
        <f>IF($Q1547&lt;&gt;"Sim","",IF($N1547&gt;Parâmetros!$E$15,"Sim","Não"))</f>
        <v/>
      </c>
      <c r="U1547" s="17" t="str">
        <f t="shared" si="149"/>
        <v>Férias / afastamento</v>
      </c>
      <c r="V1547" s="17" t="str">
        <f>IF($AC1547&lt;&gt;"",IF($L1547&gt;0,"ATENÇÃO · apontou em dia de "&amp;LOWER($AC1547)&amp;" cadastrado","Exceção cadastrada · "&amp;$AC1547)&amp;IF($AD1547="",""," · "&amp;$AD1547),IF($E1547="Férias",IF($L1547&gt;0,"ATENÇÃO · apontou estando de férias no cadastro","Férias no cadastro"),IF($Y1547="Férias / afastamento","Afastamento · "&amp;($Z1547+$AA1547-1)&amp;" dias seguidos sem apontamento",IF($Y1547="Folga trabalhada","ATENÇÃO · apontou em dia de folga da escala 5x2",IF($Y1547="Folga",IF(AND($D1547="5x2",OR(WEEKDAY($F1547,2)=6,WEEKDAY($F1547,2)=7)),"Folga de fim de semana da escala 5x2",IF(AND(OR($D1547="6x1",$D1547="FF 6x1"),WEEKDAY($F1547,2)=6,FALSE()),"Folga de fim de semana · apontou no domingo anterior",IF(AND(OR($D1547="6x1",$D1547="FF 6x1"),WEEKDAY($F1547,2)=7,AND($A1547=$A1546,$L1546&gt;0)),"Folga de fim de semana · apontou no sábado",IF(AND(OR($D1547="6x1",$D1547="FF 6x1"),OR(WEEKDAY($F1547,2)=6,WEEKDAY($F1547,2)=7)),"Folga de fim de semana · sem apontamento no sábado nem no domingo","Folga prevista pelo ciclo")))),IF($Y1547="Indeterminado (início da série)","Sem histórico anterior — informe o dia do ciclo no Cadastro",IF($Y1547="Falta de registro",IF(OR(OR($D1547="6x1",$D1547="FF 6x1"),$D1547="5x2"),"FALTA DE REGISTRO · dia útil da escala "&amp;$E1547,"FALTA DE REGISTRO · dia "&amp;$W1547&amp;" de "&amp;IFERROR(INDEX(Parâmetros!$B$39:$B$48,MATCH($E1547,Parâmetros!$A$39:$A$48,0)),99)&amp;" do ciclo"),IF(OR($D1547="6x1",$D1547="FF 6x1"),IF(OR(AND(WEEKDAY($F1547,2)=6,AND($A1547=$A1548,$L1548&gt;0)),AND(WEEKDAY($F1547,2)=7,AND($A1547=$A1546,$L1546&gt;0))),"ATENÇÃO · apontou sábado e domingo no mesmo fim de semana",IF(OR(WEEKDAY($F1547,2)=6,WEEKDAY($F1547,2)=7),"Jornada de fim de semana do 6x1",IF(OR($H1547&gt;=Parâmetros!$E$20,$H1547&lt;Parâmetros!$E$19),"ATENÇÃO · 6x1 apontou fora do horário diurno","Jornada fixa do 6x1"))),IF($D1547="5x2","Jornada fixa do 5x2",IF($D1547="Folguista",IF($J1547=$K1547,"Evidência confirma sequência","DIVERGE · sequência "&amp;$J1547&amp;" × evidência "&amp;$K1547),IF($K1547=$E1547,"Evidência confirma cadastro","DIVERGE · cadastro "&amp;$E1547&amp;" × evidência "&amp;$K1547)))))))))))</f>
        <v>Férias no cadastro</v>
      </c>
      <c r="W1547" s="34">
        <f>IF(OR(OR($D1547="6x1",$D1547="FF 6x1"),$D1547="5x2"),"",IF($AB1547&lt;&gt;$AB1546,IF(IFERROR(INDEX(Cadastro!$F$5:$F$243,$AB1547),"")="",IF($L1547&gt;0,1,0),IF(IFERROR(INDEX(Cadastro!$F$5:$F$243,$AB1547),"")&lt;=IFERROR(INDEX(Parâmetros!$B$39:$B$48,MATCH($E1547,Parâmetros!$A$39:$A$48,0)),99),IFERROR(INDEX(Cadastro!$F$5:$F$243,$AB1547),""),0)),IF($L1547&gt;0,IF(N($X1546)&gt;0,1,N($W1546)+1),IF(AND($L1547=0,OR(N($W1546)&gt;=IFERROR(INDEX(Parâmetros!$B$39:$B$48,MATCH($E1547,Parâmetros!$A$39:$A$48,0)),99),AND(N($X1546)&gt;0,N($X1546)&lt;IFERROR(INDEX(Parâmetros!$C$39:$C$48,MATCH($E1547,Parâmetros!$A$39:$A$48,0)),0)))),0,N($W1546)+1))))</f>
        <v>5</v>
      </c>
      <c r="X1547" s="34">
        <f>IF(OR(OR($D1547="6x1",$D1547="FF 6x1"),$D1547="5x2"),"",IF($AB1547&lt;&gt;$AB1546,IF(IFERROR(INDEX(Cadastro!$F$5:$F$243,$AB1547),"")="",0,IF(IFERROR(INDEX(Cadastro!$F$5:$F$243,$AB1547),"")&gt;IFERROR(INDEX(Parâmetros!$B$39:$B$48,MATCH($E1547,Parâmetros!$A$39:$A$48,0)),99),IFERROR(INDEX(Cadastro!$F$5:$F$243,$AB1547),"")-IFERROR(INDEX(Parâmetros!$B$39:$B$48,MATCH($E1547,Parâmetros!$A$39:$A$48,0)),99),0)),IF(AND($L1547=0,OR(N($W1546)&gt;=IFERROR(INDEX(Parâmetros!$B$39:$B$48,MATCH($E1547,Parâmetros!$A$39:$A$48,0)),99),AND(N($X1546)&gt;0,N($X1546)&lt;IFERROR(INDEX(Parâmetros!$C$39:$C$48,MATCH($E1547,Parâmetros!$A$39:$A$48,0)),0)))),N($X1546)+1,0)))</f>
        <v>0</v>
      </c>
      <c r="Y1547" t="str">
        <f>IF($AC1547&lt;&gt;"",IF($L1547&gt;0,$AC1547&amp;" · com apontamento",$AC1547),IF($E1547="Férias",IF($L1547&gt;0,"Férias · com apontamento","Férias (cadastro)"),IF(($Z1547+$AA1547-1)&gt;Parâmetros!$E$16,"Férias / afastamento",IF(AND($D1547="5x2",OR(WEEKDAY($F1547,2)=6,WEEKDAY($F1547,2)=7)),IF($L1547&gt;0,"Folga trabalhada","Folga"),IF($L1547&gt;0,"Trabalhado",IF(OR(OR($D1547="6x1",$D1547="FF 6x1"),$D1547="5x2"),IF(AND(OR($D1547="6x1",$D1547="FF 6x1"),OR(WEEKDAY($F1547,2)=6,WEEKDAY($F1547,2)=7)),"Folga","Falta de registro"),IF(AND($AB1547&lt;&gt;$AB1546,IFERROR(INDEX(Cadastro!$F$5:$F$243,$AB1547),"")=""),"Indeterminado (início da série)",IF($X1547&gt;0,"Folga","Falta de registro"))))))))</f>
        <v>Férias (cadastro)</v>
      </c>
      <c r="Z1547" s="34">
        <f>IF(OR($L1547&gt;0,$F1547&gt;Parâmetros!$E$14),0,IF($A1547&lt;&gt;$A1546,1,N($Z1546)+1))</f>
        <v>6</v>
      </c>
      <c r="AA1547" s="34">
        <f>IF(OR($L1547&gt;0,$F1547&gt;Parâmetros!$E$14),0,IF(OR($A1547&lt;&gt;$A1548,$F1548&gt;Parâmetros!$E$14),1,N($AA1548)+1))</f>
        <v>4</v>
      </c>
      <c r="AB1547" s="31">
        <f>IFERROR(MATCH($A1547&amp;"|"&amp;TEXT(_xlfn.MAXIFS(Cadastro!$E$5:$E$243,Cadastro!$A$5:$A$243,$A1547,Cadastro!$E$5:$E$243,"&lt;="&amp;$F1547),"yyyymmdd"),Cadastro!$I$5:$I$243,0),"")</f>
        <v>192</v>
      </c>
      <c r="AC1547" t="str">
        <f>IFERROR(_xlfn.SINGLE(INDEX(Exceções!$D$5:$D$203,MATCH($A1547&amp;"|"&amp;$F1547,Exceções!$F$5:$F$203,0))),"")</f>
        <v/>
      </c>
      <c r="AD1547" t="str">
        <f>IF($AC1547="","",IFERROR(_xlfn.SINGLE(INDEX(Exceções!$E$5:$E$203,MATCH($A1547&amp;"|"&amp;$F1547,Exceções!$F$5:$F$203,0))),""))</f>
        <v/>
      </c>
    </row>
    <row r="1548" spans="1:30" ht="15" hidden="1" customHeight="1" x14ac:dyDescent="0.25">
      <c r="A1548" s="31">
        <v>53403</v>
      </c>
      <c r="B1548" s="17" t="s">
        <v>61</v>
      </c>
      <c r="C1548" s="17" t="str">
        <f>IFERROR(INDEX(Cadastro!$C$5:$C$243,$AB1548),"NÃO INFORMADO")</f>
        <v>MEC</v>
      </c>
      <c r="D1548" s="17" t="str">
        <f>IFERROR(INDEX(Cadastro!$D$5:$D$243,$AB1548),"")</f>
        <v>Férias</v>
      </c>
      <c r="E1548" s="17" t="str">
        <f>IFERROR(INDEX(Cadastro!$G$5:$G$243,$AB1548),"")</f>
        <v>Férias</v>
      </c>
      <c r="F1548" s="29">
        <v>46306</v>
      </c>
      <c r="G1548" s="32" t="str">
        <f t="shared" si="144"/>
        <v>dom</v>
      </c>
      <c r="H1548" s="31" t="str">
        <f>IF($L1548=0,"",_xlfn.MINIFS(Dados!$Q:$Q,Dados!$A:$A,$A1548,Dados!$S:$S,$F1548))</f>
        <v/>
      </c>
      <c r="I1548" s="31" t="str">
        <f>IF($H1548="","",_xlfn.MAXIFS(Dados!$R:$R,Dados!$A:$A,$A1548,Dados!$S:$S,$F1548))</f>
        <v/>
      </c>
      <c r="J1548" s="32" t="str">
        <f>IF($D1548&lt;&gt;"Folguista","",IFERROR(INDEX(Parâmetros!$D$52:$G$52,1,MIN(4,MAX(1,$W1548))),""))</f>
        <v/>
      </c>
      <c r="K1548" s="32" t="str">
        <f>IF(OR($AC1548&lt;&gt;"",$Y1548="Folga",$Y1548="Folga trabalhada",$Y1548="Férias (cadastro)",$Y1548="Férias / afastamento",$Y1548="Indeterminado (início da série)"),"",IF(OR($D1548="6x1",$D1548="FF 6x1"),IF(OR(WEEKDAY($F1548,2)=6,WEEKDAY($F1548,2)=7),"6x1 sáb/dom","6x1"),IF($D1548="5x2","5x2",IF($H1548="",IF($D1548="Folguista",$J1548,$E1548),IF(OR($H1548&gt;=Parâmetros!$E$18,$H1548&lt;Parâmetros!$E$19),"C",IF($H1548&lt;Parâmetros!$E$20,"A","B"))))))</f>
        <v/>
      </c>
      <c r="L1548" s="30">
        <f>SUMIFS(Dados!$E:$E,Dados!$A:$A,$A1548,Dados!$S:$S,$F1548)</f>
        <v>0</v>
      </c>
      <c r="M1548" s="30" t="str">
        <f>IFERROR(INDEX(Parâmetros!$E$6:$E$11,MATCH($K1548,Parâmetros!$A$6:$A$11,0)),"")</f>
        <v/>
      </c>
      <c r="N1548" s="33" t="str">
        <f t="shared" si="145"/>
        <v/>
      </c>
      <c r="O1548" s="33">
        <f>Parâmetros!$E$13</f>
        <v>0.8</v>
      </c>
      <c r="P1548" s="32" t="str">
        <f>IF(OR($M1548="",$F1548&gt;Parâmetros!$E$14),"Não","Sim")</f>
        <v>Não</v>
      </c>
      <c r="Q1548" s="32" t="str">
        <f t="shared" si="146"/>
        <v/>
      </c>
      <c r="R1548" s="32" t="str">
        <f t="shared" si="147"/>
        <v/>
      </c>
      <c r="S1548" s="30" t="str">
        <f t="shared" si="148"/>
        <v/>
      </c>
      <c r="T1548" s="32" t="str">
        <f>IF($Q1548&lt;&gt;"Sim","",IF($N1548&gt;Parâmetros!$E$15,"Sim","Não"))</f>
        <v/>
      </c>
      <c r="U1548" s="17" t="str">
        <f t="shared" si="149"/>
        <v>Férias / afastamento</v>
      </c>
      <c r="V1548" s="17" t="str">
        <f>IF($AC1548&lt;&gt;"",IF($L1548&gt;0,"ATENÇÃO · apontou em dia de "&amp;LOWER($AC1548)&amp;" cadastrado","Exceção cadastrada · "&amp;$AC1548)&amp;IF($AD1548="",""," · "&amp;$AD1548),IF($E1548="Férias",IF($L1548&gt;0,"ATENÇÃO · apontou estando de férias no cadastro","Férias no cadastro"),IF($Y1548="Férias / afastamento","Afastamento · "&amp;($Z1548+$AA1548-1)&amp;" dias seguidos sem apontamento",IF($Y1548="Folga trabalhada","ATENÇÃO · apontou em dia de folga da escala 5x2",IF($Y1548="Folga",IF(AND($D1548="5x2",OR(WEEKDAY($F1548,2)=6,WEEKDAY($F1548,2)=7)),"Folga de fim de semana da escala 5x2",IF(AND(OR($D1548="6x1",$D1548="FF 6x1"),WEEKDAY($F1548,2)=6,FALSE()),"Folga de fim de semana · apontou no domingo anterior",IF(AND(OR($D1548="6x1",$D1548="FF 6x1"),WEEKDAY($F1548,2)=7,AND($A1548=$A1547,$L1547&gt;0)),"Folga de fim de semana · apontou no sábado",IF(AND(OR($D1548="6x1",$D1548="FF 6x1"),OR(WEEKDAY($F1548,2)=6,WEEKDAY($F1548,2)=7)),"Folga de fim de semana · sem apontamento no sábado nem no domingo","Folga prevista pelo ciclo")))),IF($Y1548="Indeterminado (início da série)","Sem histórico anterior — informe o dia do ciclo no Cadastro",IF($Y1548="Falta de registro",IF(OR(OR($D1548="6x1",$D1548="FF 6x1"),$D1548="5x2"),"FALTA DE REGISTRO · dia útil da escala "&amp;$E1548,"FALTA DE REGISTRO · dia "&amp;$W1548&amp;" de "&amp;IFERROR(INDEX(Parâmetros!$B$39:$B$48,MATCH($E1548,Parâmetros!$A$39:$A$48,0)),99)&amp;" do ciclo"),IF(OR($D1548="6x1",$D1548="FF 6x1"),IF(OR(AND(WEEKDAY($F1548,2)=6,AND($A1548=$A1549,$L1549&gt;0)),AND(WEEKDAY($F1548,2)=7,AND($A1548=$A1547,$L1547&gt;0))),"ATENÇÃO · apontou sábado e domingo no mesmo fim de semana",IF(OR(WEEKDAY($F1548,2)=6,WEEKDAY($F1548,2)=7),"Jornada de fim de semana do 6x1",IF(OR($H1548&gt;=Parâmetros!$E$20,$H1548&lt;Parâmetros!$E$19),"ATENÇÃO · 6x1 apontou fora do horário diurno","Jornada fixa do 6x1"))),IF($D1548="5x2","Jornada fixa do 5x2",IF($D1548="Folguista",IF($J1548=$K1548,"Evidência confirma sequência","DIVERGE · sequência "&amp;$J1548&amp;" × evidência "&amp;$K1548),IF($K1548=$E1548,"Evidência confirma cadastro","DIVERGE · cadastro "&amp;$E1548&amp;" × evidência "&amp;$K1548)))))))))))</f>
        <v>Férias no cadastro</v>
      </c>
      <c r="W1548" s="34">
        <f>IF(OR(OR($D1548="6x1",$D1548="FF 6x1"),$D1548="5x2"),"",IF($AB1548&lt;&gt;$AB1547,IF(IFERROR(INDEX(Cadastro!$F$5:$F$243,$AB1548),"")="",IF($L1548&gt;0,1,0),IF(IFERROR(INDEX(Cadastro!$F$5:$F$243,$AB1548),"")&lt;=IFERROR(INDEX(Parâmetros!$B$39:$B$48,MATCH($E1548,Parâmetros!$A$39:$A$48,0)),99),IFERROR(INDEX(Cadastro!$F$5:$F$243,$AB1548),""),0)),IF($L1548&gt;0,IF(N($X1547)&gt;0,1,N($W1547)+1),IF(AND($L1548=0,OR(N($W1547)&gt;=IFERROR(INDEX(Parâmetros!$B$39:$B$48,MATCH($E1548,Parâmetros!$A$39:$A$48,0)),99),AND(N($X1547)&gt;0,N($X1547)&lt;IFERROR(INDEX(Parâmetros!$C$39:$C$48,MATCH($E1548,Parâmetros!$A$39:$A$48,0)),0)))),0,N($W1547)+1))))</f>
        <v>6</v>
      </c>
      <c r="X1548" s="34">
        <f>IF(OR(OR($D1548="6x1",$D1548="FF 6x1"),$D1548="5x2"),"",IF($AB1548&lt;&gt;$AB1547,IF(IFERROR(INDEX(Cadastro!$F$5:$F$243,$AB1548),"")="",0,IF(IFERROR(INDEX(Cadastro!$F$5:$F$243,$AB1548),"")&gt;IFERROR(INDEX(Parâmetros!$B$39:$B$48,MATCH($E1548,Parâmetros!$A$39:$A$48,0)),99),IFERROR(INDEX(Cadastro!$F$5:$F$243,$AB1548),"")-IFERROR(INDEX(Parâmetros!$B$39:$B$48,MATCH($E1548,Parâmetros!$A$39:$A$48,0)),99),0)),IF(AND($L1548=0,OR(N($W1547)&gt;=IFERROR(INDEX(Parâmetros!$B$39:$B$48,MATCH($E1548,Parâmetros!$A$39:$A$48,0)),99),AND(N($X1547)&gt;0,N($X1547)&lt;IFERROR(INDEX(Parâmetros!$C$39:$C$48,MATCH($E1548,Parâmetros!$A$39:$A$48,0)),0)))),N($X1547)+1,0)))</f>
        <v>0</v>
      </c>
      <c r="Y1548" t="str">
        <f>IF($AC1548&lt;&gt;"",IF($L1548&gt;0,$AC1548&amp;" · com apontamento",$AC1548),IF($E1548="Férias",IF($L1548&gt;0,"Férias · com apontamento","Férias (cadastro)"),IF(($Z1548+$AA1548-1)&gt;Parâmetros!$E$16,"Férias / afastamento",IF(AND($D1548="5x2",OR(WEEKDAY($F1548,2)=6,WEEKDAY($F1548,2)=7)),IF($L1548&gt;0,"Folga trabalhada","Folga"),IF($L1548&gt;0,"Trabalhado",IF(OR(OR($D1548="6x1",$D1548="FF 6x1"),$D1548="5x2"),IF(AND(OR($D1548="6x1",$D1548="FF 6x1"),OR(WEEKDAY($F1548,2)=6,WEEKDAY($F1548,2)=7)),"Folga","Falta de registro"),IF(AND($AB1548&lt;&gt;$AB1547,IFERROR(INDEX(Cadastro!$F$5:$F$243,$AB1548),"")=""),"Indeterminado (início da série)",IF($X1548&gt;0,"Folga","Falta de registro"))))))))</f>
        <v>Férias (cadastro)</v>
      </c>
      <c r="Z1548" s="34">
        <f>IF(OR($L1548&gt;0,$F1548&gt;Parâmetros!$E$14),0,IF($A1548&lt;&gt;$A1547,1,N($Z1547)+1))</f>
        <v>7</v>
      </c>
      <c r="AA1548" s="34">
        <f>IF(OR($L1548&gt;0,$F1548&gt;Parâmetros!$E$14),0,IF(OR($A1548&lt;&gt;$A1549,$F1549&gt;Parâmetros!$E$14),1,N($AA1549)+1))</f>
        <v>3</v>
      </c>
      <c r="AB1548" s="31">
        <f>IFERROR(MATCH($A1548&amp;"|"&amp;TEXT(_xlfn.MAXIFS(Cadastro!$E$5:$E$243,Cadastro!$A$5:$A$243,$A1548,Cadastro!$E$5:$E$243,"&lt;="&amp;$F1548),"yyyymmdd"),Cadastro!$I$5:$I$243,0),"")</f>
        <v>192</v>
      </c>
      <c r="AC1548" t="str">
        <f>IFERROR(_xlfn.SINGLE(INDEX(Exceções!$D$5:$D$203,MATCH($A1548&amp;"|"&amp;$F1548,Exceções!$F$5:$F$203,0))),"")</f>
        <v/>
      </c>
      <c r="AD1548" t="str">
        <f>IF($AC1548="","",IFERROR(_xlfn.SINGLE(INDEX(Exceções!$E$5:$E$203,MATCH($A1548&amp;"|"&amp;$F1548,Exceções!$F$5:$F$203,0))),""))</f>
        <v/>
      </c>
    </row>
    <row r="1549" spans="1:30" ht="15" hidden="1" customHeight="1" x14ac:dyDescent="0.25">
      <c r="A1549" s="31">
        <v>53403</v>
      </c>
      <c r="B1549" s="17" t="s">
        <v>61</v>
      </c>
      <c r="C1549" s="17" t="str">
        <f>IFERROR(INDEX(Cadastro!$C$5:$C$243,$AB1549),"NÃO INFORMADO")</f>
        <v>MEC</v>
      </c>
      <c r="D1549" s="17" t="str">
        <f>IFERROR(INDEX(Cadastro!$D$5:$D$243,$AB1549),"")</f>
        <v>Férias</v>
      </c>
      <c r="E1549" s="17" t="str">
        <f>IFERROR(INDEX(Cadastro!$G$5:$G$243,$AB1549),"")</f>
        <v>Férias</v>
      </c>
      <c r="F1549" s="29">
        <v>46307</v>
      </c>
      <c r="G1549" s="32" t="str">
        <f t="shared" si="144"/>
        <v>seg</v>
      </c>
      <c r="H1549" s="31" t="str">
        <f>IF($L1549=0,"",_xlfn.MINIFS(Dados!$Q:$Q,Dados!$A:$A,$A1549,Dados!$S:$S,$F1549))</f>
        <v/>
      </c>
      <c r="I1549" s="31" t="str">
        <f>IF($H1549="","",_xlfn.MAXIFS(Dados!$R:$R,Dados!$A:$A,$A1549,Dados!$S:$S,$F1549))</f>
        <v/>
      </c>
      <c r="J1549" s="32" t="str">
        <f>IF($D1549&lt;&gt;"Folguista","",IFERROR(INDEX(Parâmetros!$D$52:$G$52,1,MIN(4,MAX(1,$W1549))),""))</f>
        <v/>
      </c>
      <c r="K1549" s="32" t="str">
        <f>IF(OR($AC1549&lt;&gt;"",$Y1549="Folga",$Y1549="Folga trabalhada",$Y1549="Férias (cadastro)",$Y1549="Férias / afastamento",$Y1549="Indeterminado (início da série)"),"",IF(OR($D1549="6x1",$D1549="FF 6x1"),IF(OR(WEEKDAY($F1549,2)=6,WEEKDAY($F1549,2)=7),"6x1 sáb/dom","6x1"),IF($D1549="5x2","5x2",IF($H1549="",IF($D1549="Folguista",$J1549,$E1549),IF(OR($H1549&gt;=Parâmetros!$E$18,$H1549&lt;Parâmetros!$E$19),"C",IF($H1549&lt;Parâmetros!$E$20,"A","B"))))))</f>
        <v/>
      </c>
      <c r="L1549" s="30">
        <f>SUMIFS(Dados!$E:$E,Dados!$A:$A,$A1549,Dados!$S:$S,$F1549)</f>
        <v>0</v>
      </c>
      <c r="M1549" s="30" t="str">
        <f>IFERROR(INDEX(Parâmetros!$E$6:$E$11,MATCH($K1549,Parâmetros!$A$6:$A$11,0)),"")</f>
        <v/>
      </c>
      <c r="N1549" s="33" t="str">
        <f t="shared" si="145"/>
        <v/>
      </c>
      <c r="O1549" s="33">
        <f>Parâmetros!$E$13</f>
        <v>0.8</v>
      </c>
      <c r="P1549" s="32" t="str">
        <f>IF(OR($M1549="",$F1549&gt;Parâmetros!$E$14),"Não","Sim")</f>
        <v>Não</v>
      </c>
      <c r="Q1549" s="32" t="str">
        <f t="shared" si="146"/>
        <v/>
      </c>
      <c r="R1549" s="32" t="str">
        <f t="shared" si="147"/>
        <v/>
      </c>
      <c r="S1549" s="30" t="str">
        <f t="shared" si="148"/>
        <v/>
      </c>
      <c r="T1549" s="32" t="str">
        <f>IF($Q1549&lt;&gt;"Sim","",IF($N1549&gt;Parâmetros!$E$15,"Sim","Não"))</f>
        <v/>
      </c>
      <c r="U1549" s="17" t="str">
        <f t="shared" si="149"/>
        <v>Férias / afastamento</v>
      </c>
      <c r="V1549" s="17" t="str">
        <f>IF($AC1549&lt;&gt;"",IF($L1549&gt;0,"ATENÇÃO · apontou em dia de "&amp;LOWER($AC1549)&amp;" cadastrado","Exceção cadastrada · "&amp;$AC1549)&amp;IF($AD1549="",""," · "&amp;$AD1549),IF($E1549="Férias",IF($L1549&gt;0,"ATENÇÃO · apontou estando de férias no cadastro","Férias no cadastro"),IF($Y1549="Férias / afastamento","Afastamento · "&amp;($Z1549+$AA1549-1)&amp;" dias seguidos sem apontamento",IF($Y1549="Folga trabalhada","ATENÇÃO · apontou em dia de folga da escala 5x2",IF($Y1549="Folga",IF(AND($D1549="5x2",OR(WEEKDAY($F1549,2)=6,WEEKDAY($F1549,2)=7)),"Folga de fim de semana da escala 5x2",IF(AND(OR($D1549="6x1",$D1549="FF 6x1"),WEEKDAY($F1549,2)=6,FALSE()),"Folga de fim de semana · apontou no domingo anterior",IF(AND(OR($D1549="6x1",$D1549="FF 6x1"),WEEKDAY($F1549,2)=7,AND($A1549=$A1548,$L1548&gt;0)),"Folga de fim de semana · apontou no sábado",IF(AND(OR($D1549="6x1",$D1549="FF 6x1"),OR(WEEKDAY($F1549,2)=6,WEEKDAY($F1549,2)=7)),"Folga de fim de semana · sem apontamento no sábado nem no domingo","Folga prevista pelo ciclo")))),IF($Y1549="Indeterminado (início da série)","Sem histórico anterior — informe o dia do ciclo no Cadastro",IF($Y1549="Falta de registro",IF(OR(OR($D1549="6x1",$D1549="FF 6x1"),$D1549="5x2"),"FALTA DE REGISTRO · dia útil da escala "&amp;$E1549,"FALTA DE REGISTRO · dia "&amp;$W1549&amp;" de "&amp;IFERROR(INDEX(Parâmetros!$B$39:$B$48,MATCH($E1549,Parâmetros!$A$39:$A$48,0)),99)&amp;" do ciclo"),IF(OR($D1549="6x1",$D1549="FF 6x1"),IF(OR(AND(WEEKDAY($F1549,2)=6,AND($A1549=$A1550,$L1550&gt;0)),AND(WEEKDAY($F1549,2)=7,AND($A1549=$A1548,$L1548&gt;0))),"ATENÇÃO · apontou sábado e domingo no mesmo fim de semana",IF(OR(WEEKDAY($F1549,2)=6,WEEKDAY($F1549,2)=7),"Jornada de fim de semana do 6x1",IF(OR($H1549&gt;=Parâmetros!$E$20,$H1549&lt;Parâmetros!$E$19),"ATENÇÃO · 6x1 apontou fora do horário diurno","Jornada fixa do 6x1"))),IF($D1549="5x2","Jornada fixa do 5x2",IF($D1549="Folguista",IF($J1549=$K1549,"Evidência confirma sequência","DIVERGE · sequência "&amp;$J1549&amp;" × evidência "&amp;$K1549),IF($K1549=$E1549,"Evidência confirma cadastro","DIVERGE · cadastro "&amp;$E1549&amp;" × evidência "&amp;$K1549)))))))))))</f>
        <v>Férias no cadastro</v>
      </c>
      <c r="W1549" s="34">
        <f>IF(OR(OR($D1549="6x1",$D1549="FF 6x1"),$D1549="5x2"),"",IF($AB1549&lt;&gt;$AB1548,IF(IFERROR(INDEX(Cadastro!$F$5:$F$243,$AB1549),"")="",IF($L1549&gt;0,1,0),IF(IFERROR(INDEX(Cadastro!$F$5:$F$243,$AB1549),"")&lt;=IFERROR(INDEX(Parâmetros!$B$39:$B$48,MATCH($E1549,Parâmetros!$A$39:$A$48,0)),99),IFERROR(INDEX(Cadastro!$F$5:$F$243,$AB1549),""),0)),IF($L1549&gt;0,IF(N($X1548)&gt;0,1,N($W1548)+1),IF(AND($L1549=0,OR(N($W1548)&gt;=IFERROR(INDEX(Parâmetros!$B$39:$B$48,MATCH($E1549,Parâmetros!$A$39:$A$48,0)),99),AND(N($X1548)&gt;0,N($X1548)&lt;IFERROR(INDEX(Parâmetros!$C$39:$C$48,MATCH($E1549,Parâmetros!$A$39:$A$48,0)),0)))),0,N($W1548)+1))))</f>
        <v>7</v>
      </c>
      <c r="X1549" s="34">
        <f>IF(OR(OR($D1549="6x1",$D1549="FF 6x1"),$D1549="5x2"),"",IF($AB1549&lt;&gt;$AB1548,IF(IFERROR(INDEX(Cadastro!$F$5:$F$243,$AB1549),"")="",0,IF(IFERROR(INDEX(Cadastro!$F$5:$F$243,$AB1549),"")&gt;IFERROR(INDEX(Parâmetros!$B$39:$B$48,MATCH($E1549,Parâmetros!$A$39:$A$48,0)),99),IFERROR(INDEX(Cadastro!$F$5:$F$243,$AB1549),"")-IFERROR(INDEX(Parâmetros!$B$39:$B$48,MATCH($E1549,Parâmetros!$A$39:$A$48,0)),99),0)),IF(AND($L1549=0,OR(N($W1548)&gt;=IFERROR(INDEX(Parâmetros!$B$39:$B$48,MATCH($E1549,Parâmetros!$A$39:$A$48,0)),99),AND(N($X1548)&gt;0,N($X1548)&lt;IFERROR(INDEX(Parâmetros!$C$39:$C$48,MATCH($E1549,Parâmetros!$A$39:$A$48,0)),0)))),N($X1548)+1,0)))</f>
        <v>0</v>
      </c>
      <c r="Y1549" t="str">
        <f>IF($AC1549&lt;&gt;"",IF($L1549&gt;0,$AC1549&amp;" · com apontamento",$AC1549),IF($E1549="Férias",IF($L1549&gt;0,"Férias · com apontamento","Férias (cadastro)"),IF(($Z1549+$AA1549-1)&gt;Parâmetros!$E$16,"Férias / afastamento",IF(AND($D1549="5x2",OR(WEEKDAY($F1549,2)=6,WEEKDAY($F1549,2)=7)),IF($L1549&gt;0,"Folga trabalhada","Folga"),IF($L1549&gt;0,"Trabalhado",IF(OR(OR($D1549="6x1",$D1549="FF 6x1"),$D1549="5x2"),IF(AND(OR($D1549="6x1",$D1549="FF 6x1"),OR(WEEKDAY($F1549,2)=6,WEEKDAY($F1549,2)=7)),"Folga","Falta de registro"),IF(AND($AB1549&lt;&gt;$AB1548,IFERROR(INDEX(Cadastro!$F$5:$F$243,$AB1549),"")=""),"Indeterminado (início da série)",IF($X1549&gt;0,"Folga","Falta de registro"))))))))</f>
        <v>Férias (cadastro)</v>
      </c>
      <c r="Z1549" s="34">
        <f>IF(OR($L1549&gt;0,$F1549&gt;Parâmetros!$E$14),0,IF($A1549&lt;&gt;$A1548,1,N($Z1548)+1))</f>
        <v>8</v>
      </c>
      <c r="AA1549" s="34">
        <f>IF(OR($L1549&gt;0,$F1549&gt;Parâmetros!$E$14),0,IF(OR($A1549&lt;&gt;$A1550,$F1550&gt;Parâmetros!$E$14),1,N($AA1550)+1))</f>
        <v>2</v>
      </c>
      <c r="AB1549" s="31">
        <f>IFERROR(MATCH($A1549&amp;"|"&amp;TEXT(_xlfn.MAXIFS(Cadastro!$E$5:$E$243,Cadastro!$A$5:$A$243,$A1549,Cadastro!$E$5:$E$243,"&lt;="&amp;$F1549),"yyyymmdd"),Cadastro!$I$5:$I$243,0),"")</f>
        <v>192</v>
      </c>
      <c r="AC1549" t="str">
        <f>IFERROR(_xlfn.SINGLE(INDEX(Exceções!$D$5:$D$203,MATCH($A1549&amp;"|"&amp;$F1549,Exceções!$F$5:$F$203,0))),"")</f>
        <v/>
      </c>
      <c r="AD1549" t="str">
        <f>IF($AC1549="","",IFERROR(_xlfn.SINGLE(INDEX(Exceções!$E$5:$E$203,MATCH($A1549&amp;"|"&amp;$F1549,Exceções!$F$5:$F$203,0))),""))</f>
        <v/>
      </c>
    </row>
    <row r="1550" spans="1:30" ht="15" hidden="1" customHeight="1" x14ac:dyDescent="0.25">
      <c r="A1550" s="31">
        <v>53403</v>
      </c>
      <c r="B1550" s="17" t="s">
        <v>61</v>
      </c>
      <c r="C1550" s="17" t="str">
        <f>IFERROR(INDEX(Cadastro!$C$5:$C$243,$AB1550),"NÃO INFORMADO")</f>
        <v>MEC</v>
      </c>
      <c r="D1550" s="17" t="str">
        <f>IFERROR(INDEX(Cadastro!$D$5:$D$243,$AB1550),"")</f>
        <v>Férias</v>
      </c>
      <c r="E1550" s="17" t="str">
        <f>IFERROR(INDEX(Cadastro!$G$5:$G$243,$AB1550),"")</f>
        <v>Férias</v>
      </c>
      <c r="F1550" s="29">
        <v>46308</v>
      </c>
      <c r="G1550" s="32" t="str">
        <f t="shared" si="144"/>
        <v>ter</v>
      </c>
      <c r="H1550" s="31" t="str">
        <f>IF($L1550=0,"",_xlfn.MINIFS(Dados!$Q:$Q,Dados!$A:$A,$A1550,Dados!$S:$S,$F1550))</f>
        <v/>
      </c>
      <c r="I1550" s="31" t="str">
        <f>IF($H1550="","",_xlfn.MAXIFS(Dados!$R:$R,Dados!$A:$A,$A1550,Dados!$S:$S,$F1550))</f>
        <v/>
      </c>
      <c r="J1550" s="32" t="str">
        <f>IF($D1550&lt;&gt;"Folguista","",IFERROR(INDEX(Parâmetros!$D$52:$G$52,1,MIN(4,MAX(1,$W1550))),""))</f>
        <v/>
      </c>
      <c r="K1550" s="32" t="str">
        <f>IF(OR($AC1550&lt;&gt;"",$Y1550="Folga",$Y1550="Folga trabalhada",$Y1550="Férias (cadastro)",$Y1550="Férias / afastamento",$Y1550="Indeterminado (início da série)"),"",IF(OR($D1550="6x1",$D1550="FF 6x1"),IF(OR(WEEKDAY($F1550,2)=6,WEEKDAY($F1550,2)=7),"6x1 sáb/dom","6x1"),IF($D1550="5x2","5x2",IF($H1550="",IF($D1550="Folguista",$J1550,$E1550),IF(OR($H1550&gt;=Parâmetros!$E$18,$H1550&lt;Parâmetros!$E$19),"C",IF($H1550&lt;Parâmetros!$E$20,"A","B"))))))</f>
        <v/>
      </c>
      <c r="L1550" s="30">
        <f>SUMIFS(Dados!$E:$E,Dados!$A:$A,$A1550,Dados!$S:$S,$F1550)</f>
        <v>0</v>
      </c>
      <c r="M1550" s="30" t="str">
        <f>IFERROR(INDEX(Parâmetros!$E$6:$E$11,MATCH($K1550,Parâmetros!$A$6:$A$11,0)),"")</f>
        <v/>
      </c>
      <c r="N1550" s="33" t="str">
        <f t="shared" si="145"/>
        <v/>
      </c>
      <c r="O1550" s="33">
        <f>Parâmetros!$E$13</f>
        <v>0.8</v>
      </c>
      <c r="P1550" s="32" t="str">
        <f>IF(OR($M1550="",$F1550&gt;Parâmetros!$E$14),"Não","Sim")</f>
        <v>Não</v>
      </c>
      <c r="Q1550" s="32" t="str">
        <f t="shared" si="146"/>
        <v/>
      </c>
      <c r="R1550" s="32" t="str">
        <f t="shared" si="147"/>
        <v/>
      </c>
      <c r="S1550" s="30" t="str">
        <f t="shared" si="148"/>
        <v/>
      </c>
      <c r="T1550" s="32" t="str">
        <f>IF($Q1550&lt;&gt;"Sim","",IF($N1550&gt;Parâmetros!$E$15,"Sim","Não"))</f>
        <v/>
      </c>
      <c r="U1550" s="17" t="str">
        <f t="shared" si="149"/>
        <v>Férias / afastamento</v>
      </c>
      <c r="V1550" s="17" t="str">
        <f>IF($AC1550&lt;&gt;"",IF($L1550&gt;0,"ATENÇÃO · apontou em dia de "&amp;LOWER($AC1550)&amp;" cadastrado","Exceção cadastrada · "&amp;$AC1550)&amp;IF($AD1550="",""," · "&amp;$AD1550),IF($E1550="Férias",IF($L1550&gt;0,"ATENÇÃO · apontou estando de férias no cadastro","Férias no cadastro"),IF($Y1550="Férias / afastamento","Afastamento · "&amp;($Z1550+$AA1550-1)&amp;" dias seguidos sem apontamento",IF($Y1550="Folga trabalhada","ATENÇÃO · apontou em dia de folga da escala 5x2",IF($Y1550="Folga",IF(AND($D1550="5x2",OR(WEEKDAY($F1550,2)=6,WEEKDAY($F1550,2)=7)),"Folga de fim de semana da escala 5x2",IF(AND(OR($D1550="6x1",$D1550="FF 6x1"),WEEKDAY($F1550,2)=6,FALSE()),"Folga de fim de semana · apontou no domingo anterior",IF(AND(OR($D1550="6x1",$D1550="FF 6x1"),WEEKDAY($F1550,2)=7,AND($A1550=$A1549,$L1549&gt;0)),"Folga de fim de semana · apontou no sábado",IF(AND(OR($D1550="6x1",$D1550="FF 6x1"),OR(WEEKDAY($F1550,2)=6,WEEKDAY($F1550,2)=7)),"Folga de fim de semana · sem apontamento no sábado nem no domingo","Folga prevista pelo ciclo")))),IF($Y1550="Indeterminado (início da série)","Sem histórico anterior — informe o dia do ciclo no Cadastro",IF($Y1550="Falta de registro",IF(OR(OR($D1550="6x1",$D1550="FF 6x1"),$D1550="5x2"),"FALTA DE REGISTRO · dia útil da escala "&amp;$E1550,"FALTA DE REGISTRO · dia "&amp;$W1550&amp;" de "&amp;IFERROR(INDEX(Parâmetros!$B$39:$B$48,MATCH($E1550,Parâmetros!$A$39:$A$48,0)),99)&amp;" do ciclo"),IF(OR($D1550="6x1",$D1550="FF 6x1"),IF(OR(AND(WEEKDAY($F1550,2)=6,AND($A1550=$A1551,$L1551&gt;0)),AND(WEEKDAY($F1550,2)=7,AND($A1550=$A1549,$L1549&gt;0))),"ATENÇÃO · apontou sábado e domingo no mesmo fim de semana",IF(OR(WEEKDAY($F1550,2)=6,WEEKDAY($F1550,2)=7),"Jornada de fim de semana do 6x1",IF(OR($H1550&gt;=Parâmetros!$E$20,$H1550&lt;Parâmetros!$E$19),"ATENÇÃO · 6x1 apontou fora do horário diurno","Jornada fixa do 6x1"))),IF($D1550="5x2","Jornada fixa do 5x2",IF($D1550="Folguista",IF($J1550=$K1550,"Evidência confirma sequência","DIVERGE · sequência "&amp;$J1550&amp;" × evidência "&amp;$K1550),IF($K1550=$E1550,"Evidência confirma cadastro","DIVERGE · cadastro "&amp;$E1550&amp;" × evidência "&amp;$K1550)))))))))))</f>
        <v>Férias no cadastro</v>
      </c>
      <c r="W1550" s="34">
        <f>IF(OR(OR($D1550="6x1",$D1550="FF 6x1"),$D1550="5x2"),"",IF($AB1550&lt;&gt;$AB1549,IF(IFERROR(INDEX(Cadastro!$F$5:$F$243,$AB1550),"")="",IF($L1550&gt;0,1,0),IF(IFERROR(INDEX(Cadastro!$F$5:$F$243,$AB1550),"")&lt;=IFERROR(INDEX(Parâmetros!$B$39:$B$48,MATCH($E1550,Parâmetros!$A$39:$A$48,0)),99),IFERROR(INDEX(Cadastro!$F$5:$F$243,$AB1550),""),0)),IF($L1550&gt;0,IF(N($X1549)&gt;0,1,N($W1549)+1),IF(AND($L1550=0,OR(N($W1549)&gt;=IFERROR(INDEX(Parâmetros!$B$39:$B$48,MATCH($E1550,Parâmetros!$A$39:$A$48,0)),99),AND(N($X1549)&gt;0,N($X1549)&lt;IFERROR(INDEX(Parâmetros!$C$39:$C$48,MATCH($E1550,Parâmetros!$A$39:$A$48,0)),0)))),0,N($W1549)+1))))</f>
        <v>8</v>
      </c>
      <c r="X1550" s="34">
        <f>IF(OR(OR($D1550="6x1",$D1550="FF 6x1"),$D1550="5x2"),"",IF($AB1550&lt;&gt;$AB1549,IF(IFERROR(INDEX(Cadastro!$F$5:$F$243,$AB1550),"")="",0,IF(IFERROR(INDEX(Cadastro!$F$5:$F$243,$AB1550),"")&gt;IFERROR(INDEX(Parâmetros!$B$39:$B$48,MATCH($E1550,Parâmetros!$A$39:$A$48,0)),99),IFERROR(INDEX(Cadastro!$F$5:$F$243,$AB1550),"")-IFERROR(INDEX(Parâmetros!$B$39:$B$48,MATCH($E1550,Parâmetros!$A$39:$A$48,0)),99),0)),IF(AND($L1550=0,OR(N($W1549)&gt;=IFERROR(INDEX(Parâmetros!$B$39:$B$48,MATCH($E1550,Parâmetros!$A$39:$A$48,0)),99),AND(N($X1549)&gt;0,N($X1549)&lt;IFERROR(INDEX(Parâmetros!$C$39:$C$48,MATCH($E1550,Parâmetros!$A$39:$A$48,0)),0)))),N($X1549)+1,0)))</f>
        <v>0</v>
      </c>
      <c r="Y1550" t="str">
        <f>IF($AC1550&lt;&gt;"",IF($L1550&gt;0,$AC1550&amp;" · com apontamento",$AC1550),IF($E1550="Férias",IF($L1550&gt;0,"Férias · com apontamento","Férias (cadastro)"),IF(($Z1550+$AA1550-1)&gt;Parâmetros!$E$16,"Férias / afastamento",IF(AND($D1550="5x2",OR(WEEKDAY($F1550,2)=6,WEEKDAY($F1550,2)=7)),IF($L1550&gt;0,"Folga trabalhada","Folga"),IF($L1550&gt;0,"Trabalhado",IF(OR(OR($D1550="6x1",$D1550="FF 6x1"),$D1550="5x2"),IF(AND(OR($D1550="6x1",$D1550="FF 6x1"),OR(WEEKDAY($F1550,2)=6,WEEKDAY($F1550,2)=7)),"Folga","Falta de registro"),IF(AND($AB1550&lt;&gt;$AB1549,IFERROR(INDEX(Cadastro!$F$5:$F$243,$AB1550),"")=""),"Indeterminado (início da série)",IF($X1550&gt;0,"Folga","Falta de registro"))))))))</f>
        <v>Férias (cadastro)</v>
      </c>
      <c r="Z1550" s="34">
        <f>IF(OR($L1550&gt;0,$F1550&gt;Parâmetros!$E$14),0,IF($A1550&lt;&gt;$A1549,1,N($Z1549)+1))</f>
        <v>9</v>
      </c>
      <c r="AA1550" s="34">
        <f>IF(OR($L1550&gt;0,$F1550&gt;Parâmetros!$E$14),0,IF(OR($A1550&lt;&gt;$A1551,$F1551&gt;Parâmetros!$E$14),1,N($AA1551)+1))</f>
        <v>1</v>
      </c>
      <c r="AB1550" s="31">
        <f>IFERROR(MATCH($A1550&amp;"|"&amp;TEXT(_xlfn.MAXIFS(Cadastro!$E$5:$E$243,Cadastro!$A$5:$A$243,$A1550,Cadastro!$E$5:$E$243,"&lt;="&amp;$F1550),"yyyymmdd"),Cadastro!$I$5:$I$243,0),"")</f>
        <v>192</v>
      </c>
      <c r="AC1550" t="str">
        <f>IFERROR(_xlfn.SINGLE(INDEX(Exceções!$D$5:$D$203,MATCH($A1550&amp;"|"&amp;$F1550,Exceções!$F$5:$F$203,0))),"")</f>
        <v/>
      </c>
      <c r="AD1550" t="str">
        <f>IF($AC1550="","",IFERROR(_xlfn.SINGLE(INDEX(Exceções!$E$5:$E$203,MATCH($A1550&amp;"|"&amp;$F1550,Exceções!$F$5:$F$203,0))),""))</f>
        <v/>
      </c>
    </row>
    <row r="1551" spans="1:30" ht="15" hidden="1" customHeight="1" x14ac:dyDescent="0.25">
      <c r="A1551" s="31">
        <v>53403</v>
      </c>
      <c r="B1551" s="17" t="s">
        <v>61</v>
      </c>
      <c r="C1551" s="17" t="str">
        <f>IFERROR(INDEX(Cadastro!$C$5:$C$243,$AB1551),"NÃO INFORMADO")</f>
        <v>MEC</v>
      </c>
      <c r="D1551" s="17" t="str">
        <f>IFERROR(INDEX(Cadastro!$D$5:$D$243,$AB1551),"")</f>
        <v>A</v>
      </c>
      <c r="E1551" s="17" t="str">
        <f>IFERROR(INDEX(Cadastro!$G$5:$G$243,$AB1551),"")</f>
        <v>A</v>
      </c>
      <c r="F1551" s="29">
        <v>46309</v>
      </c>
      <c r="G1551" s="32" t="str">
        <f t="shared" si="144"/>
        <v>qua</v>
      </c>
      <c r="H1551" s="31">
        <f>IF($L1551=0,"",_xlfn.MINIFS(Dados!$Q:$Q,Dados!$A:$A,$A1551,Dados!$S:$S,$F1551))</f>
        <v>440</v>
      </c>
      <c r="I1551" s="31">
        <f>IF($H1551="","",_xlfn.MAXIFS(Dados!$R:$R,Dados!$A:$A,$A1551,Dados!$S:$S,$F1551))</f>
        <v>919</v>
      </c>
      <c r="J1551" s="32" t="str">
        <f>IF($D1551&lt;&gt;"Folguista","",IFERROR(INDEX(Parâmetros!$D$52:$G$52,1,MIN(4,MAX(1,$W1551))),""))</f>
        <v/>
      </c>
      <c r="K1551" s="32" t="str">
        <f>IF(OR($AC1551&lt;&gt;"",$Y1551="Folga",$Y1551="Folga trabalhada",$Y1551="Férias (cadastro)",$Y1551="Férias / afastamento",$Y1551="Indeterminado (início da série)"),"",IF(OR($D1551="6x1",$D1551="FF 6x1"),IF(OR(WEEKDAY($F1551,2)=6,WEEKDAY($F1551,2)=7),"6x1 sáb/dom","6x1"),IF($D1551="5x2","5x2",IF($H1551="",IF($D1551="Folguista",$J1551,$E1551),IF(OR($H1551&gt;=Parâmetros!$E$18,$H1551&lt;Parâmetros!$E$19),"C",IF($H1551&lt;Parâmetros!$E$20,"A","B"))))))</f>
        <v>A</v>
      </c>
      <c r="L1551" s="30">
        <f>SUMIFS(Dados!$E:$E,Dados!$A:$A,$A1551,Dados!$S:$S,$F1551)</f>
        <v>6.99</v>
      </c>
      <c r="M1551" s="30">
        <f>IFERROR(INDEX(Parâmetros!$E$6:$E$11,MATCH($K1551,Parâmetros!$A$6:$A$11,0)),"")</f>
        <v>7.58</v>
      </c>
      <c r="N1551" s="33">
        <f t="shared" si="145"/>
        <v>0.92216358839050139</v>
      </c>
      <c r="O1551" s="33">
        <f>Parâmetros!$E$13</f>
        <v>0.8</v>
      </c>
      <c r="P1551" s="32" t="str">
        <f>IF(OR($M1551="",$F1551&gt;Parâmetros!$E$14),"Não","Sim")</f>
        <v>Sim</v>
      </c>
      <c r="Q1551" s="32" t="str">
        <f t="shared" si="146"/>
        <v>Sim</v>
      </c>
      <c r="R1551" s="32" t="str">
        <f t="shared" si="147"/>
        <v>Sim</v>
      </c>
      <c r="S1551" s="30">
        <f t="shared" si="148"/>
        <v>0</v>
      </c>
      <c r="T1551" s="32" t="str">
        <f>IF($Q1551&lt;&gt;"Sim","",IF($N1551&gt;Parâmetros!$E$15,"Sim","Não"))</f>
        <v>Não</v>
      </c>
      <c r="U1551" s="17" t="str">
        <f t="shared" si="149"/>
        <v>Na meta</v>
      </c>
      <c r="V1551" s="17" t="str">
        <f>IF($AC1551&lt;&gt;"",IF($L1551&gt;0,"ATENÇÃO · apontou em dia de "&amp;LOWER($AC1551)&amp;" cadastrado","Exceção cadastrada · "&amp;$AC1551)&amp;IF($AD1551="",""," · "&amp;$AD1551),IF($E1551="Férias",IF($L1551&gt;0,"ATENÇÃO · apontou estando de férias no cadastro","Férias no cadastro"),IF($Y1551="Férias / afastamento","Afastamento · "&amp;($Z1551+$AA1551-1)&amp;" dias seguidos sem apontamento",IF($Y1551="Folga trabalhada","ATENÇÃO · apontou em dia de folga da escala 5x2",IF($Y1551="Folga",IF(AND($D1551="5x2",OR(WEEKDAY($F1551,2)=6,WEEKDAY($F1551,2)=7)),"Folga de fim de semana da escala 5x2",IF(AND(OR($D1551="6x1",$D1551="FF 6x1"),WEEKDAY($F1551,2)=6,FALSE()),"Folga de fim de semana · apontou no domingo anterior",IF(AND(OR($D1551="6x1",$D1551="FF 6x1"),WEEKDAY($F1551,2)=7,AND($A1551=$A1550,$L1550&gt;0)),"Folga de fim de semana · apontou no sábado",IF(AND(OR($D1551="6x1",$D1551="FF 6x1"),OR(WEEKDAY($F1551,2)=6,WEEKDAY($F1551,2)=7)),"Folga de fim de semana · sem apontamento no sábado nem no domingo","Folga prevista pelo ciclo")))),IF($Y1551="Indeterminado (início da série)","Sem histórico anterior — informe o dia do ciclo no Cadastro",IF($Y1551="Falta de registro",IF(OR(OR($D1551="6x1",$D1551="FF 6x1"),$D1551="5x2"),"FALTA DE REGISTRO · dia útil da escala "&amp;$E1551,"FALTA DE REGISTRO · dia "&amp;$W1551&amp;" de "&amp;IFERROR(INDEX(Parâmetros!$B$39:$B$48,MATCH($E1551,Parâmetros!$A$39:$A$48,0)),99)&amp;" do ciclo"),IF(OR($D1551="6x1",$D1551="FF 6x1"),IF(OR(AND(WEEKDAY($F1551,2)=6,AND($A1551=$A1552,$L1552&gt;0)),AND(WEEKDAY($F1551,2)=7,AND($A1551=$A1550,$L1550&gt;0))),"ATENÇÃO · apontou sábado e domingo no mesmo fim de semana",IF(OR(WEEKDAY($F1551,2)=6,WEEKDAY($F1551,2)=7),"Jornada de fim de semana do 6x1",IF(OR($H1551&gt;=Parâmetros!$E$20,$H1551&lt;Parâmetros!$E$19),"ATENÇÃO · 6x1 apontou fora do horário diurno","Jornada fixa do 6x1"))),IF($D1551="5x2","Jornada fixa do 5x2",IF($D1551="Folguista",IF($J1551=$K1551,"Evidência confirma sequência","DIVERGE · sequência "&amp;$J1551&amp;" × evidência "&amp;$K1551),IF($K1551=$E1551,"Evidência confirma cadastro","DIVERGE · cadastro "&amp;$E1551&amp;" × evidência "&amp;$K1551)))))))))))</f>
        <v>Evidência confirma cadastro</v>
      </c>
      <c r="W1551" s="34">
        <f>IF(OR(OR($D1551="6x1",$D1551="FF 6x1"),$D1551="5x2"),"",IF($AB1551&lt;&gt;$AB1550,IF(IFERROR(INDEX(Cadastro!$F$5:$F$243,$AB1551),"")="",IF($L1551&gt;0,1,0),IF(IFERROR(INDEX(Cadastro!$F$5:$F$243,$AB1551),"")&lt;=IFERROR(INDEX(Parâmetros!$B$39:$B$48,MATCH($E1551,Parâmetros!$A$39:$A$48,0)),99),IFERROR(INDEX(Cadastro!$F$5:$F$243,$AB1551),""),0)),IF($L1551&gt;0,IF(N($X1550)&gt;0,1,N($W1550)+1),IF(AND($L1551=0,OR(N($W1550)&gt;=IFERROR(INDEX(Parâmetros!$B$39:$B$48,MATCH($E1551,Parâmetros!$A$39:$A$48,0)),99),AND(N($X1550)&gt;0,N($X1550)&lt;IFERROR(INDEX(Parâmetros!$C$39:$C$48,MATCH($E1551,Parâmetros!$A$39:$A$48,0)),0)))),0,N($W1550)+1))))</f>
        <v>1</v>
      </c>
      <c r="X1551" s="34">
        <f>IF(OR(OR($D1551="6x1",$D1551="FF 6x1"),$D1551="5x2"),"",IF($AB1551&lt;&gt;$AB1550,IF(IFERROR(INDEX(Cadastro!$F$5:$F$243,$AB1551),"")="",0,IF(IFERROR(INDEX(Cadastro!$F$5:$F$243,$AB1551),"")&gt;IFERROR(INDEX(Parâmetros!$B$39:$B$48,MATCH($E1551,Parâmetros!$A$39:$A$48,0)),99),IFERROR(INDEX(Cadastro!$F$5:$F$243,$AB1551),"")-IFERROR(INDEX(Parâmetros!$B$39:$B$48,MATCH($E1551,Parâmetros!$A$39:$A$48,0)),99),0)),IF(AND($L1551=0,OR(N($W1550)&gt;=IFERROR(INDEX(Parâmetros!$B$39:$B$48,MATCH($E1551,Parâmetros!$A$39:$A$48,0)),99),AND(N($X1550)&gt;0,N($X1550)&lt;IFERROR(INDEX(Parâmetros!$C$39:$C$48,MATCH($E1551,Parâmetros!$A$39:$A$48,0)),0)))),N($X1550)+1,0)))</f>
        <v>0</v>
      </c>
      <c r="Y1551" t="str">
        <f>IF($AC1551&lt;&gt;"",IF($L1551&gt;0,$AC1551&amp;" · com apontamento",$AC1551),IF($E1551="Férias",IF($L1551&gt;0,"Férias · com apontamento","Férias (cadastro)"),IF(($Z1551+$AA1551-1)&gt;Parâmetros!$E$16,"Férias / afastamento",IF(AND($D1551="5x2",OR(WEEKDAY($F1551,2)=6,WEEKDAY($F1551,2)=7)),IF($L1551&gt;0,"Folga trabalhada","Folga"),IF($L1551&gt;0,"Trabalhado",IF(OR(OR($D1551="6x1",$D1551="FF 6x1"),$D1551="5x2"),IF(AND(OR($D1551="6x1",$D1551="FF 6x1"),OR(WEEKDAY($F1551,2)=6,WEEKDAY($F1551,2)=7)),"Folga","Falta de registro"),IF(AND($AB1551&lt;&gt;$AB1550,IFERROR(INDEX(Cadastro!$F$5:$F$243,$AB1551),"")=""),"Indeterminado (início da série)",IF($X1551&gt;0,"Folga","Falta de registro"))))))))</f>
        <v>Trabalhado</v>
      </c>
      <c r="Z1551" s="34">
        <f>IF(OR($L1551&gt;0,$F1551&gt;Parâmetros!$E$14),0,IF($A1551&lt;&gt;$A1550,1,N($Z1550)+1))</f>
        <v>0</v>
      </c>
      <c r="AA1551" s="34">
        <f>IF(OR($L1551&gt;0,$F1551&gt;Parâmetros!$E$14),0,IF(OR($A1551&lt;&gt;$A1552,$F1552&gt;Parâmetros!$E$14),1,N($AA1552)+1))</f>
        <v>0</v>
      </c>
      <c r="AB1551" s="31">
        <f>IFERROR(MATCH($A1551&amp;"|"&amp;TEXT(_xlfn.MAXIFS(Cadastro!$E$5:$E$243,Cadastro!$A$5:$A$243,$A1551,Cadastro!$E$5:$E$243,"&lt;="&amp;$F1551),"yyyymmdd"),Cadastro!$I$5:$I$243,0),"")</f>
        <v>193</v>
      </c>
      <c r="AC1551" t="str">
        <f>IFERROR(_xlfn.SINGLE(INDEX(Exceções!$D$5:$D$203,MATCH($A1551&amp;"|"&amp;$F1551,Exceções!$F$5:$F$203,0))),"")</f>
        <v/>
      </c>
      <c r="AD1551" t="str">
        <f>IF($AC1551="","",IFERROR(_xlfn.SINGLE(INDEX(Exceções!$E$5:$E$203,MATCH($A1551&amp;"|"&amp;$F1551,Exceções!$F$5:$F$203,0))),""))</f>
        <v/>
      </c>
    </row>
    <row r="1552" spans="1:30" ht="15" hidden="1" customHeight="1" x14ac:dyDescent="0.25">
      <c r="A1552" s="31">
        <v>53403</v>
      </c>
      <c r="B1552" s="17" t="s">
        <v>61</v>
      </c>
      <c r="C1552" s="17" t="str">
        <f>IFERROR(INDEX(Cadastro!$C$5:$C$243,$AB1552),"NÃO INFORMADO")</f>
        <v>MEC</v>
      </c>
      <c r="D1552" s="17" t="str">
        <f>IFERROR(INDEX(Cadastro!$D$5:$D$243,$AB1552),"")</f>
        <v>A</v>
      </c>
      <c r="E1552" s="17" t="str">
        <f>IFERROR(INDEX(Cadastro!$G$5:$G$243,$AB1552),"")</f>
        <v>A</v>
      </c>
      <c r="F1552" s="29">
        <v>46310</v>
      </c>
      <c r="G1552" s="32" t="str">
        <f t="shared" si="144"/>
        <v>qui</v>
      </c>
      <c r="H1552" s="31">
        <f>IF($L1552=0,"",_xlfn.MINIFS(Dados!$Q:$Q,Dados!$A:$A,$A1552,Dados!$S:$S,$F1552))</f>
        <v>439</v>
      </c>
      <c r="I1552" s="31">
        <f>IF($H1552="","",_xlfn.MAXIFS(Dados!$R:$R,Dados!$A:$A,$A1552,Dados!$S:$S,$F1552))</f>
        <v>912</v>
      </c>
      <c r="J1552" s="32" t="str">
        <f>IF($D1552&lt;&gt;"Folguista","",IFERROR(INDEX(Parâmetros!$D$52:$G$52,1,MIN(4,MAX(1,$W1552))),""))</f>
        <v/>
      </c>
      <c r="K1552" s="32" t="str">
        <f>IF(OR($AC1552&lt;&gt;"",$Y1552="Folga",$Y1552="Folga trabalhada",$Y1552="Férias (cadastro)",$Y1552="Férias / afastamento",$Y1552="Indeterminado (início da série)"),"",IF(OR($D1552="6x1",$D1552="FF 6x1"),IF(OR(WEEKDAY($F1552,2)=6,WEEKDAY($F1552,2)=7),"6x1 sáb/dom","6x1"),IF($D1552="5x2","5x2",IF($H1552="",IF($D1552="Folguista",$J1552,$E1552),IF(OR($H1552&gt;=Parâmetros!$E$18,$H1552&lt;Parâmetros!$E$19),"C",IF($H1552&lt;Parâmetros!$E$20,"A","B"))))))</f>
        <v>A</v>
      </c>
      <c r="L1552" s="30">
        <f>SUMIFS(Dados!$E:$E,Dados!$A:$A,$A1552,Dados!$S:$S,$F1552)</f>
        <v>6.87</v>
      </c>
      <c r="M1552" s="30">
        <f>IFERROR(INDEX(Parâmetros!$E$6:$E$11,MATCH($K1552,Parâmetros!$A$6:$A$11,0)),"")</f>
        <v>7.58</v>
      </c>
      <c r="N1552" s="33">
        <f t="shared" si="145"/>
        <v>0.90633245382585748</v>
      </c>
      <c r="O1552" s="33">
        <f>Parâmetros!$E$13</f>
        <v>0.8</v>
      </c>
      <c r="P1552" s="32" t="str">
        <f>IF(OR($M1552="",$F1552&gt;Parâmetros!$E$14),"Não","Sim")</f>
        <v>Sim</v>
      </c>
      <c r="Q1552" s="32" t="str">
        <f t="shared" si="146"/>
        <v>Sim</v>
      </c>
      <c r="R1552" s="32" t="str">
        <f t="shared" si="147"/>
        <v>Sim</v>
      </c>
      <c r="S1552" s="30">
        <f t="shared" si="148"/>
        <v>0</v>
      </c>
      <c r="T1552" s="32" t="str">
        <f>IF($Q1552&lt;&gt;"Sim","",IF($N1552&gt;Parâmetros!$E$15,"Sim","Não"))</f>
        <v>Não</v>
      </c>
      <c r="U1552" s="17" t="str">
        <f t="shared" si="149"/>
        <v>Na meta</v>
      </c>
      <c r="V1552" s="17" t="str">
        <f>IF($AC1552&lt;&gt;"",IF($L1552&gt;0,"ATENÇÃO · apontou em dia de "&amp;LOWER($AC1552)&amp;" cadastrado","Exceção cadastrada · "&amp;$AC1552)&amp;IF($AD1552="",""," · "&amp;$AD1552),IF($E1552="Férias",IF($L1552&gt;0,"ATENÇÃO · apontou estando de férias no cadastro","Férias no cadastro"),IF($Y1552="Férias / afastamento","Afastamento · "&amp;($Z1552+$AA1552-1)&amp;" dias seguidos sem apontamento",IF($Y1552="Folga trabalhada","ATENÇÃO · apontou em dia de folga da escala 5x2",IF($Y1552="Folga",IF(AND($D1552="5x2",OR(WEEKDAY($F1552,2)=6,WEEKDAY($F1552,2)=7)),"Folga de fim de semana da escala 5x2",IF(AND(OR($D1552="6x1",$D1552="FF 6x1"),WEEKDAY($F1552,2)=6,FALSE()),"Folga de fim de semana · apontou no domingo anterior",IF(AND(OR($D1552="6x1",$D1552="FF 6x1"),WEEKDAY($F1552,2)=7,AND($A1552=$A1551,$L1551&gt;0)),"Folga de fim de semana · apontou no sábado",IF(AND(OR($D1552="6x1",$D1552="FF 6x1"),OR(WEEKDAY($F1552,2)=6,WEEKDAY($F1552,2)=7)),"Folga de fim de semana · sem apontamento no sábado nem no domingo","Folga prevista pelo ciclo")))),IF($Y1552="Indeterminado (início da série)","Sem histórico anterior — informe o dia do ciclo no Cadastro",IF($Y1552="Falta de registro",IF(OR(OR($D1552="6x1",$D1552="FF 6x1"),$D1552="5x2"),"FALTA DE REGISTRO · dia útil da escala "&amp;$E1552,"FALTA DE REGISTRO · dia "&amp;$W1552&amp;" de "&amp;IFERROR(INDEX(Parâmetros!$B$39:$B$48,MATCH($E1552,Parâmetros!$A$39:$A$48,0)),99)&amp;" do ciclo"),IF(OR($D1552="6x1",$D1552="FF 6x1"),IF(OR(AND(WEEKDAY($F1552,2)=6,AND($A1552=$A1553,$L1553&gt;0)),AND(WEEKDAY($F1552,2)=7,AND($A1552=$A1551,$L1551&gt;0))),"ATENÇÃO · apontou sábado e domingo no mesmo fim de semana",IF(OR(WEEKDAY($F1552,2)=6,WEEKDAY($F1552,2)=7),"Jornada de fim de semana do 6x1",IF(OR($H1552&gt;=Parâmetros!$E$20,$H1552&lt;Parâmetros!$E$19),"ATENÇÃO · 6x1 apontou fora do horário diurno","Jornada fixa do 6x1"))),IF($D1552="5x2","Jornada fixa do 5x2",IF($D1552="Folguista",IF($J1552=$K1552,"Evidência confirma sequência","DIVERGE · sequência "&amp;$J1552&amp;" × evidência "&amp;$K1552),IF($K1552=$E1552,"Evidência confirma cadastro","DIVERGE · cadastro "&amp;$E1552&amp;" × evidência "&amp;$K1552)))))))))))</f>
        <v>Evidência confirma cadastro</v>
      </c>
      <c r="W1552" s="34">
        <f>IF(OR(OR($D1552="6x1",$D1552="FF 6x1"),$D1552="5x2"),"",IF($AB1552&lt;&gt;$AB1551,IF(IFERROR(INDEX(Cadastro!$F$5:$F$243,$AB1552),"")="",IF($L1552&gt;0,1,0),IF(IFERROR(INDEX(Cadastro!$F$5:$F$243,$AB1552),"")&lt;=IFERROR(INDEX(Parâmetros!$B$39:$B$48,MATCH($E1552,Parâmetros!$A$39:$A$48,0)),99),IFERROR(INDEX(Cadastro!$F$5:$F$243,$AB1552),""),0)),IF($L1552&gt;0,IF(N($X1551)&gt;0,1,N($W1551)+1),IF(AND($L1552=0,OR(N($W1551)&gt;=IFERROR(INDEX(Parâmetros!$B$39:$B$48,MATCH($E1552,Parâmetros!$A$39:$A$48,0)),99),AND(N($X1551)&gt;0,N($X1551)&lt;IFERROR(INDEX(Parâmetros!$C$39:$C$48,MATCH($E1552,Parâmetros!$A$39:$A$48,0)),0)))),0,N($W1551)+1))))</f>
        <v>2</v>
      </c>
      <c r="X1552" s="34">
        <f>IF(OR(OR($D1552="6x1",$D1552="FF 6x1"),$D1552="5x2"),"",IF($AB1552&lt;&gt;$AB1551,IF(IFERROR(INDEX(Cadastro!$F$5:$F$243,$AB1552),"")="",0,IF(IFERROR(INDEX(Cadastro!$F$5:$F$243,$AB1552),"")&gt;IFERROR(INDEX(Parâmetros!$B$39:$B$48,MATCH($E1552,Parâmetros!$A$39:$A$48,0)),99),IFERROR(INDEX(Cadastro!$F$5:$F$243,$AB1552),"")-IFERROR(INDEX(Parâmetros!$B$39:$B$48,MATCH($E1552,Parâmetros!$A$39:$A$48,0)),99),0)),IF(AND($L1552=0,OR(N($W1551)&gt;=IFERROR(INDEX(Parâmetros!$B$39:$B$48,MATCH($E1552,Parâmetros!$A$39:$A$48,0)),99),AND(N($X1551)&gt;0,N($X1551)&lt;IFERROR(INDEX(Parâmetros!$C$39:$C$48,MATCH($E1552,Parâmetros!$A$39:$A$48,0)),0)))),N($X1551)+1,0)))</f>
        <v>0</v>
      </c>
      <c r="Y1552" t="str">
        <f>IF($AC1552&lt;&gt;"",IF($L1552&gt;0,$AC1552&amp;" · com apontamento",$AC1552),IF($E1552="Férias",IF($L1552&gt;0,"Férias · com apontamento","Férias (cadastro)"),IF(($Z1552+$AA1552-1)&gt;Parâmetros!$E$16,"Férias / afastamento",IF(AND($D1552="5x2",OR(WEEKDAY($F1552,2)=6,WEEKDAY($F1552,2)=7)),IF($L1552&gt;0,"Folga trabalhada","Folga"),IF($L1552&gt;0,"Trabalhado",IF(OR(OR($D1552="6x1",$D1552="FF 6x1"),$D1552="5x2"),IF(AND(OR($D1552="6x1",$D1552="FF 6x1"),OR(WEEKDAY($F1552,2)=6,WEEKDAY($F1552,2)=7)),"Folga","Falta de registro"),IF(AND($AB1552&lt;&gt;$AB1551,IFERROR(INDEX(Cadastro!$F$5:$F$243,$AB1552),"")=""),"Indeterminado (início da série)",IF($X1552&gt;0,"Folga","Falta de registro"))))))))</f>
        <v>Trabalhado</v>
      </c>
      <c r="Z1552" s="34">
        <f>IF(OR($L1552&gt;0,$F1552&gt;Parâmetros!$E$14),0,IF($A1552&lt;&gt;$A1551,1,N($Z1551)+1))</f>
        <v>0</v>
      </c>
      <c r="AA1552" s="34">
        <f>IF(OR($L1552&gt;0,$F1552&gt;Parâmetros!$E$14),0,IF(OR($A1552&lt;&gt;$A1553,$F1553&gt;Parâmetros!$E$14),1,N($AA1553)+1))</f>
        <v>0</v>
      </c>
      <c r="AB1552" s="31">
        <f>IFERROR(MATCH($A1552&amp;"|"&amp;TEXT(_xlfn.MAXIFS(Cadastro!$E$5:$E$243,Cadastro!$A$5:$A$243,$A1552,Cadastro!$E$5:$E$243,"&lt;="&amp;$F1552),"yyyymmdd"),Cadastro!$I$5:$I$243,0),"")</f>
        <v>193</v>
      </c>
      <c r="AC1552" t="str">
        <f>IFERROR(_xlfn.SINGLE(INDEX(Exceções!$D$5:$D$203,MATCH($A1552&amp;"|"&amp;$F1552,Exceções!$F$5:$F$203,0))),"")</f>
        <v/>
      </c>
      <c r="AD1552" t="str">
        <f>IF($AC1552="","",IFERROR(_xlfn.SINGLE(INDEX(Exceções!$E$5:$E$203,MATCH($A1552&amp;"|"&amp;$F1552,Exceções!$F$5:$F$203,0))),""))</f>
        <v/>
      </c>
    </row>
    <row r="1553" spans="1:30" ht="15" hidden="1" customHeight="1" x14ac:dyDescent="0.25">
      <c r="A1553" s="31">
        <v>53403</v>
      </c>
      <c r="B1553" s="17" t="s">
        <v>61</v>
      </c>
      <c r="C1553" s="17" t="str">
        <f>IFERROR(INDEX(Cadastro!$C$5:$C$243,$AB1553),"NÃO INFORMADO")</f>
        <v>MEC</v>
      </c>
      <c r="D1553" s="17" t="str">
        <f>IFERROR(INDEX(Cadastro!$D$5:$D$243,$AB1553),"")</f>
        <v>A</v>
      </c>
      <c r="E1553" s="17" t="str">
        <f>IFERROR(INDEX(Cadastro!$G$5:$G$243,$AB1553),"")</f>
        <v>A</v>
      </c>
      <c r="F1553" s="29">
        <v>46311</v>
      </c>
      <c r="G1553" s="32" t="str">
        <f t="shared" si="144"/>
        <v>sex</v>
      </c>
      <c r="H1553" s="31" t="str">
        <f>IF($L1553=0,"",_xlfn.MINIFS(Dados!$Q:$Q,Dados!$A:$A,$A1553,Dados!$S:$S,$F1553))</f>
        <v/>
      </c>
      <c r="I1553" s="31" t="str">
        <f>IF($H1553="","",_xlfn.MAXIFS(Dados!$R:$R,Dados!$A:$A,$A1553,Dados!$S:$S,$F1553))</f>
        <v/>
      </c>
      <c r="J1553" s="32" t="str">
        <f>IF($D1553&lt;&gt;"Folguista","",IFERROR(INDEX(Parâmetros!$D$52:$G$52,1,MIN(4,MAX(1,$W1553))),""))</f>
        <v/>
      </c>
      <c r="K1553" s="32" t="str">
        <f>IF(OR($AC1553&lt;&gt;"",$Y1553="Folga",$Y1553="Folga trabalhada",$Y1553="Férias (cadastro)",$Y1553="Férias / afastamento",$Y1553="Indeterminado (início da série)"),"",IF(OR($D1553="6x1",$D1553="FF 6x1"),IF(OR(WEEKDAY($F1553,2)=6,WEEKDAY($F1553,2)=7),"6x1 sáb/dom","6x1"),IF($D1553="5x2","5x2",IF($H1553="",IF($D1553="Folguista",$J1553,$E1553),IF(OR($H1553&gt;=Parâmetros!$E$18,$H1553&lt;Parâmetros!$E$19),"C",IF($H1553&lt;Parâmetros!$E$20,"A","B"))))))</f>
        <v/>
      </c>
      <c r="L1553" s="30">
        <f>SUMIFS(Dados!$E:$E,Dados!$A:$A,$A1553,Dados!$S:$S,$F1553)</f>
        <v>0</v>
      </c>
      <c r="M1553" s="30" t="str">
        <f>IFERROR(INDEX(Parâmetros!$E$6:$E$11,MATCH($K1553,Parâmetros!$A$6:$A$11,0)),"")</f>
        <v/>
      </c>
      <c r="N1553" s="33" t="str">
        <f t="shared" si="145"/>
        <v/>
      </c>
      <c r="O1553" s="33">
        <f>Parâmetros!$E$13</f>
        <v>0.8</v>
      </c>
      <c r="P1553" s="32" t="str">
        <f>IF(OR($M1553="",$F1553&gt;Parâmetros!$E$14),"Não","Sim")</f>
        <v>Não</v>
      </c>
      <c r="Q1553" s="32" t="str">
        <f t="shared" si="146"/>
        <v/>
      </c>
      <c r="R1553" s="32" t="str">
        <f t="shared" si="147"/>
        <v/>
      </c>
      <c r="S1553" s="30" t="str">
        <f t="shared" si="148"/>
        <v/>
      </c>
      <c r="T1553" s="32" t="str">
        <f>IF($Q1553&lt;&gt;"Sim","",IF($N1553&gt;Parâmetros!$E$15,"Sim","Não"))</f>
        <v/>
      </c>
      <c r="U1553" s="17" t="str">
        <f t="shared" si="149"/>
        <v>Folga</v>
      </c>
      <c r="V1553" s="17" t="str">
        <f>IF($AC1553&lt;&gt;"",IF($L1553&gt;0,"ATENÇÃO · apontou em dia de "&amp;LOWER($AC1553)&amp;" cadastrado","Exceção cadastrada · "&amp;$AC1553)&amp;IF($AD1553="",""," · "&amp;$AD1553),IF($E1553="Férias",IF($L1553&gt;0,"ATENÇÃO · apontou estando de férias no cadastro","Férias no cadastro"),IF($Y1553="Férias / afastamento","Afastamento · "&amp;($Z1553+$AA1553-1)&amp;" dias seguidos sem apontamento",IF($Y1553="Folga trabalhada","ATENÇÃO · apontou em dia de folga da escala 5x2",IF($Y1553="Folga",IF(AND($D1553="5x2",OR(WEEKDAY($F1553,2)=6,WEEKDAY($F1553,2)=7)),"Folga de fim de semana da escala 5x2",IF(AND(OR($D1553="6x1",$D1553="FF 6x1"),WEEKDAY($F1553,2)=6,FALSE()),"Folga de fim de semana · apontou no domingo anterior",IF(AND(OR($D1553="6x1",$D1553="FF 6x1"),WEEKDAY($F1553,2)=7,AND($A1553=$A1552,$L1552&gt;0)),"Folga de fim de semana · apontou no sábado",IF(AND(OR($D1553="6x1",$D1553="FF 6x1"),OR(WEEKDAY($F1553,2)=6,WEEKDAY($F1553,2)=7)),"Folga de fim de semana · sem apontamento no sábado nem no domingo","Folga prevista pelo ciclo")))),IF($Y1553="Indeterminado (início da série)","Sem histórico anterior — informe o dia do ciclo no Cadastro",IF($Y1553="Falta de registro",IF(OR(OR($D1553="6x1",$D1553="FF 6x1"),$D1553="5x2"),"FALTA DE REGISTRO · dia útil da escala "&amp;$E1553,"FALTA DE REGISTRO · dia "&amp;$W1553&amp;" de "&amp;IFERROR(INDEX(Parâmetros!$B$39:$B$48,MATCH($E1553,Parâmetros!$A$39:$A$48,0)),99)&amp;" do ciclo"),IF(OR($D1553="6x1",$D1553="FF 6x1"),IF(OR(AND(WEEKDAY($F1553,2)=6,AND($A1553=$A1554,$L1554&gt;0)),AND(WEEKDAY($F1553,2)=7,AND($A1553=$A1552,$L1552&gt;0))),"ATENÇÃO · apontou sábado e domingo no mesmo fim de semana",IF(OR(WEEKDAY($F1553,2)=6,WEEKDAY($F1553,2)=7),"Jornada de fim de semana do 6x1",IF(OR($H1553&gt;=Parâmetros!$E$20,$H1553&lt;Parâmetros!$E$19),"ATENÇÃO · 6x1 apontou fora do horário diurno","Jornada fixa do 6x1"))),IF($D1553="5x2","Jornada fixa do 5x2",IF($D1553="Folguista",IF($J1553=$K1553,"Evidência confirma sequência","DIVERGE · sequência "&amp;$J1553&amp;" × evidência "&amp;$K1553),IF($K1553=$E1553,"Evidência confirma cadastro","DIVERGE · cadastro "&amp;$E1553&amp;" × evidência "&amp;$K1553)))))))))))</f>
        <v>Exceção cadastrada · Folga · Folga de escala</v>
      </c>
      <c r="W1553" s="34">
        <f>IF(OR(OR($D1553="6x1",$D1553="FF 6x1"),$D1553="5x2"),"",IF($AB1553&lt;&gt;$AB1552,IF(IFERROR(INDEX(Cadastro!$F$5:$F$243,$AB1553),"")="",IF($L1553&gt;0,1,0),IF(IFERROR(INDEX(Cadastro!$F$5:$F$243,$AB1553),"")&lt;=IFERROR(INDEX(Parâmetros!$B$39:$B$48,MATCH($E1553,Parâmetros!$A$39:$A$48,0)),99),IFERROR(INDEX(Cadastro!$F$5:$F$243,$AB1553),""),0)),IF($L1553&gt;0,IF(N($X1552)&gt;0,1,N($W1552)+1),IF(AND($L1553=0,OR(N($W1552)&gt;=IFERROR(INDEX(Parâmetros!$B$39:$B$48,MATCH($E1553,Parâmetros!$A$39:$A$48,0)),99),AND(N($X1552)&gt;0,N($X1552)&lt;IFERROR(INDEX(Parâmetros!$C$39:$C$48,MATCH($E1553,Parâmetros!$A$39:$A$48,0)),0)))),0,N($W1552)+1))))</f>
        <v>3</v>
      </c>
      <c r="X1553" s="34">
        <f>IF(OR(OR($D1553="6x1",$D1553="FF 6x1"),$D1553="5x2"),"",IF($AB1553&lt;&gt;$AB1552,IF(IFERROR(INDEX(Cadastro!$F$5:$F$243,$AB1553),"")="",0,IF(IFERROR(INDEX(Cadastro!$F$5:$F$243,$AB1553),"")&gt;IFERROR(INDEX(Parâmetros!$B$39:$B$48,MATCH($E1553,Parâmetros!$A$39:$A$48,0)),99),IFERROR(INDEX(Cadastro!$F$5:$F$243,$AB1553),"")-IFERROR(INDEX(Parâmetros!$B$39:$B$48,MATCH($E1553,Parâmetros!$A$39:$A$48,0)),99),0)),IF(AND($L1553=0,OR(N($W1552)&gt;=IFERROR(INDEX(Parâmetros!$B$39:$B$48,MATCH($E1553,Parâmetros!$A$39:$A$48,0)),99),AND(N($X1552)&gt;0,N($X1552)&lt;IFERROR(INDEX(Parâmetros!$C$39:$C$48,MATCH($E1553,Parâmetros!$A$39:$A$48,0)),0)))),N($X1552)+1,0)))</f>
        <v>0</v>
      </c>
      <c r="Y1553" t="str">
        <f>IF($AC1553&lt;&gt;"",IF($L1553&gt;0,$AC1553&amp;" · com apontamento",$AC1553),IF($E1553="Férias",IF($L1553&gt;0,"Férias · com apontamento","Férias (cadastro)"),IF(($Z1553+$AA1553-1)&gt;Parâmetros!$E$16,"Férias / afastamento",IF(AND($D1553="5x2",OR(WEEKDAY($F1553,2)=6,WEEKDAY($F1553,2)=7)),IF($L1553&gt;0,"Folga trabalhada","Folga"),IF($L1553&gt;0,"Trabalhado",IF(OR(OR($D1553="6x1",$D1553="FF 6x1"),$D1553="5x2"),IF(AND(OR($D1553="6x1",$D1553="FF 6x1"),OR(WEEKDAY($F1553,2)=6,WEEKDAY($F1553,2)=7)),"Folga","Falta de registro"),IF(AND($AB1553&lt;&gt;$AB1552,IFERROR(INDEX(Cadastro!$F$5:$F$243,$AB1553),"")=""),"Indeterminado (início da série)",IF($X1553&gt;0,"Folga","Falta de registro"))))))))</f>
        <v>Folga</v>
      </c>
      <c r="Z1553" s="34">
        <f>IF(OR($L1553&gt;0,$F1553&gt;Parâmetros!$E$14),0,IF($A1553&lt;&gt;$A1552,1,N($Z1552)+1))</f>
        <v>1</v>
      </c>
      <c r="AA1553" s="34">
        <f>IF(OR($L1553&gt;0,$F1553&gt;Parâmetros!$E$14),0,IF(OR($A1553&lt;&gt;$A1554,$F1554&gt;Parâmetros!$E$14),1,N($AA1554)+1))</f>
        <v>1</v>
      </c>
      <c r="AB1553" s="31">
        <f>IFERROR(MATCH($A1553&amp;"|"&amp;TEXT(_xlfn.MAXIFS(Cadastro!$E$5:$E$243,Cadastro!$A$5:$A$243,$A1553,Cadastro!$E$5:$E$243,"&lt;="&amp;$F1553),"yyyymmdd"),Cadastro!$I$5:$I$243,0),"")</f>
        <v>193</v>
      </c>
      <c r="AC1553" t="str">
        <f>IFERROR(_xlfn.SINGLE(INDEX(Exceções!$D$5:$D$203,MATCH($A1553&amp;"|"&amp;$F1553,Exceções!$F$5:$F$203,0))),"")</f>
        <v>Folga</v>
      </c>
      <c r="AD1553" t="str">
        <f>IF($AC1553="","",IFERROR(_xlfn.SINGLE(INDEX(Exceções!$E$5:$E$203,MATCH($A1553&amp;"|"&amp;$F1553,Exceções!$F$5:$F$203,0))),""))</f>
        <v>Folga de escala</v>
      </c>
    </row>
    <row r="1554" spans="1:30" ht="15" hidden="1" customHeight="1" x14ac:dyDescent="0.25">
      <c r="A1554" s="31">
        <v>53403</v>
      </c>
      <c r="B1554" s="17" t="s">
        <v>61</v>
      </c>
      <c r="C1554" s="17" t="str">
        <f>IFERROR(INDEX(Cadastro!$C$5:$C$243,$AB1554),"NÃO INFORMADO")</f>
        <v>MEC</v>
      </c>
      <c r="D1554" s="17" t="str">
        <f>IFERROR(INDEX(Cadastro!$D$5:$D$243,$AB1554),"")</f>
        <v>A</v>
      </c>
      <c r="E1554" s="17" t="str">
        <f>IFERROR(INDEX(Cadastro!$G$5:$G$243,$AB1554),"")</f>
        <v>A</v>
      </c>
      <c r="F1554" s="29">
        <v>46312</v>
      </c>
      <c r="G1554" s="32" t="str">
        <f t="shared" si="144"/>
        <v>sáb</v>
      </c>
      <c r="H1554" s="31">
        <f>IF($L1554=0,"",_xlfn.MINIFS(Dados!$Q:$Q,Dados!$A:$A,$A1554,Dados!$S:$S,$F1554))</f>
        <v>433</v>
      </c>
      <c r="I1554" s="31">
        <f>IF($H1554="","",_xlfn.MAXIFS(Dados!$R:$R,Dados!$A:$A,$A1554,Dados!$S:$S,$F1554))</f>
        <v>900</v>
      </c>
      <c r="J1554" s="32" t="str">
        <f>IF($D1554&lt;&gt;"Folguista","",IFERROR(INDEX(Parâmetros!$D$52:$G$52,1,MIN(4,MAX(1,$W1554))),""))</f>
        <v/>
      </c>
      <c r="K1554" s="32" t="str">
        <f>IF(OR($AC1554&lt;&gt;"",$Y1554="Folga",$Y1554="Folga trabalhada",$Y1554="Férias (cadastro)",$Y1554="Férias / afastamento",$Y1554="Indeterminado (início da série)"),"",IF(OR($D1554="6x1",$D1554="FF 6x1"),IF(OR(WEEKDAY($F1554,2)=6,WEEKDAY($F1554,2)=7),"6x1 sáb/dom","6x1"),IF($D1554="5x2","5x2",IF($H1554="",IF($D1554="Folguista",$J1554,$E1554),IF(OR($H1554&gt;=Parâmetros!$E$18,$H1554&lt;Parâmetros!$E$19),"C",IF($H1554&lt;Parâmetros!$E$20,"A","B"))))))</f>
        <v>A</v>
      </c>
      <c r="L1554" s="30">
        <f>SUMIFS(Dados!$E:$E,Dados!$A:$A,$A1554,Dados!$S:$S,$F1554)</f>
        <v>6.6499999999999995</v>
      </c>
      <c r="M1554" s="30">
        <f>IFERROR(INDEX(Parâmetros!$E$6:$E$11,MATCH($K1554,Parâmetros!$A$6:$A$11,0)),"")</f>
        <v>7.58</v>
      </c>
      <c r="N1554" s="33">
        <f t="shared" si="145"/>
        <v>0.87730870712401043</v>
      </c>
      <c r="O1554" s="33">
        <f>Parâmetros!$E$13</f>
        <v>0.8</v>
      </c>
      <c r="P1554" s="32" t="str">
        <f>IF(OR($M1554="",$F1554&gt;Parâmetros!$E$14),"Não","Sim")</f>
        <v>Sim</v>
      </c>
      <c r="Q1554" s="32" t="str">
        <f t="shared" si="146"/>
        <v>Sim</v>
      </c>
      <c r="R1554" s="32" t="str">
        <f t="shared" si="147"/>
        <v>Sim</v>
      </c>
      <c r="S1554" s="30">
        <f t="shared" si="148"/>
        <v>0</v>
      </c>
      <c r="T1554" s="32" t="str">
        <f>IF($Q1554&lt;&gt;"Sim","",IF($N1554&gt;Parâmetros!$E$15,"Sim","Não"))</f>
        <v>Não</v>
      </c>
      <c r="U1554" s="17" t="str">
        <f t="shared" si="149"/>
        <v>Na meta</v>
      </c>
      <c r="V1554" s="17" t="str">
        <f>IF($AC1554&lt;&gt;"",IF($L1554&gt;0,"ATENÇÃO · apontou em dia de "&amp;LOWER($AC1554)&amp;" cadastrado","Exceção cadastrada · "&amp;$AC1554)&amp;IF($AD1554="",""," · "&amp;$AD1554),IF($E1554="Férias",IF($L1554&gt;0,"ATENÇÃO · apontou estando de férias no cadastro","Férias no cadastro"),IF($Y1554="Férias / afastamento","Afastamento · "&amp;($Z1554+$AA1554-1)&amp;" dias seguidos sem apontamento",IF($Y1554="Folga trabalhada","ATENÇÃO · apontou em dia de folga da escala 5x2",IF($Y1554="Folga",IF(AND($D1554="5x2",OR(WEEKDAY($F1554,2)=6,WEEKDAY($F1554,2)=7)),"Folga de fim de semana da escala 5x2",IF(AND(OR($D1554="6x1",$D1554="FF 6x1"),WEEKDAY($F1554,2)=6,FALSE()),"Folga de fim de semana · apontou no domingo anterior",IF(AND(OR($D1554="6x1",$D1554="FF 6x1"),WEEKDAY($F1554,2)=7,AND($A1554=$A1553,$L1553&gt;0)),"Folga de fim de semana · apontou no sábado",IF(AND(OR($D1554="6x1",$D1554="FF 6x1"),OR(WEEKDAY($F1554,2)=6,WEEKDAY($F1554,2)=7)),"Folga de fim de semana · sem apontamento no sábado nem no domingo","Folga prevista pelo ciclo")))),IF($Y1554="Indeterminado (início da série)","Sem histórico anterior — informe o dia do ciclo no Cadastro",IF($Y1554="Falta de registro",IF(OR(OR($D1554="6x1",$D1554="FF 6x1"),$D1554="5x2"),"FALTA DE REGISTRO · dia útil da escala "&amp;$E1554,"FALTA DE REGISTRO · dia "&amp;$W1554&amp;" de "&amp;IFERROR(INDEX(Parâmetros!$B$39:$B$48,MATCH($E1554,Parâmetros!$A$39:$A$48,0)),99)&amp;" do ciclo"),IF(OR($D1554="6x1",$D1554="FF 6x1"),IF(OR(AND(WEEKDAY($F1554,2)=6,AND($A1554=$A1555,$L1555&gt;0)),AND(WEEKDAY($F1554,2)=7,AND($A1554=$A1553,$L1553&gt;0))),"ATENÇÃO · apontou sábado e domingo no mesmo fim de semana",IF(OR(WEEKDAY($F1554,2)=6,WEEKDAY($F1554,2)=7),"Jornada de fim de semana do 6x1",IF(OR($H1554&gt;=Parâmetros!$E$20,$H1554&lt;Parâmetros!$E$19),"ATENÇÃO · 6x1 apontou fora do horário diurno","Jornada fixa do 6x1"))),IF($D1554="5x2","Jornada fixa do 5x2",IF($D1554="Folguista",IF($J1554=$K1554,"Evidência confirma sequência","DIVERGE · sequência "&amp;$J1554&amp;" × evidência "&amp;$K1554),IF($K1554=$E1554,"Evidência confirma cadastro","DIVERGE · cadastro "&amp;$E1554&amp;" × evidência "&amp;$K1554)))))))))))</f>
        <v>Evidência confirma cadastro</v>
      </c>
      <c r="W1554" s="34">
        <f>IF(OR(OR($D1554="6x1",$D1554="FF 6x1"),$D1554="5x2"),"",IF($AB1554&lt;&gt;$AB1553,IF(IFERROR(INDEX(Cadastro!$F$5:$F$243,$AB1554),"")="",IF($L1554&gt;0,1,0),IF(IFERROR(INDEX(Cadastro!$F$5:$F$243,$AB1554),"")&lt;=IFERROR(INDEX(Parâmetros!$B$39:$B$48,MATCH($E1554,Parâmetros!$A$39:$A$48,0)),99),IFERROR(INDEX(Cadastro!$F$5:$F$243,$AB1554),""),0)),IF($L1554&gt;0,IF(N($X1553)&gt;0,1,N($W1553)+1),IF(AND($L1554=0,OR(N($W1553)&gt;=IFERROR(INDEX(Parâmetros!$B$39:$B$48,MATCH($E1554,Parâmetros!$A$39:$A$48,0)),99),AND(N($X1553)&gt;0,N($X1553)&lt;IFERROR(INDEX(Parâmetros!$C$39:$C$48,MATCH($E1554,Parâmetros!$A$39:$A$48,0)),0)))),0,N($W1553)+1))))</f>
        <v>4</v>
      </c>
      <c r="X1554" s="34">
        <f>IF(OR(OR($D1554="6x1",$D1554="FF 6x1"),$D1554="5x2"),"",IF($AB1554&lt;&gt;$AB1553,IF(IFERROR(INDEX(Cadastro!$F$5:$F$243,$AB1554),"")="",0,IF(IFERROR(INDEX(Cadastro!$F$5:$F$243,$AB1554),"")&gt;IFERROR(INDEX(Parâmetros!$B$39:$B$48,MATCH($E1554,Parâmetros!$A$39:$A$48,0)),99),IFERROR(INDEX(Cadastro!$F$5:$F$243,$AB1554),"")-IFERROR(INDEX(Parâmetros!$B$39:$B$48,MATCH($E1554,Parâmetros!$A$39:$A$48,0)),99),0)),IF(AND($L1554=0,OR(N($W1553)&gt;=IFERROR(INDEX(Parâmetros!$B$39:$B$48,MATCH($E1554,Parâmetros!$A$39:$A$48,0)),99),AND(N($X1553)&gt;0,N($X1553)&lt;IFERROR(INDEX(Parâmetros!$C$39:$C$48,MATCH($E1554,Parâmetros!$A$39:$A$48,0)),0)))),N($X1553)+1,0)))</f>
        <v>0</v>
      </c>
      <c r="Y1554" t="str">
        <f>IF($AC1554&lt;&gt;"",IF($L1554&gt;0,$AC1554&amp;" · com apontamento",$AC1554),IF($E1554="Férias",IF($L1554&gt;0,"Férias · com apontamento","Férias (cadastro)"),IF(($Z1554+$AA1554-1)&gt;Parâmetros!$E$16,"Férias / afastamento",IF(AND($D1554="5x2",OR(WEEKDAY($F1554,2)=6,WEEKDAY($F1554,2)=7)),IF($L1554&gt;0,"Folga trabalhada","Folga"),IF($L1554&gt;0,"Trabalhado",IF(OR(OR($D1554="6x1",$D1554="FF 6x1"),$D1554="5x2"),IF(AND(OR($D1554="6x1",$D1554="FF 6x1"),OR(WEEKDAY($F1554,2)=6,WEEKDAY($F1554,2)=7)),"Folga","Falta de registro"),IF(AND($AB1554&lt;&gt;$AB1553,IFERROR(INDEX(Cadastro!$F$5:$F$243,$AB1554),"")=""),"Indeterminado (início da série)",IF($X1554&gt;0,"Folga","Falta de registro"))))))))</f>
        <v>Trabalhado</v>
      </c>
      <c r="Z1554" s="34">
        <f>IF(OR($L1554&gt;0,$F1554&gt;Parâmetros!$E$14),0,IF($A1554&lt;&gt;$A1553,1,N($Z1553)+1))</f>
        <v>0</v>
      </c>
      <c r="AA1554" s="34">
        <f>IF(OR($L1554&gt;0,$F1554&gt;Parâmetros!$E$14),0,IF(OR($A1554&lt;&gt;$A1555,$F1555&gt;Parâmetros!$E$14),1,N($AA1555)+1))</f>
        <v>0</v>
      </c>
      <c r="AB1554" s="31">
        <f>IFERROR(MATCH($A1554&amp;"|"&amp;TEXT(_xlfn.MAXIFS(Cadastro!$E$5:$E$243,Cadastro!$A$5:$A$243,$A1554,Cadastro!$E$5:$E$243,"&lt;="&amp;$F1554),"yyyymmdd"),Cadastro!$I$5:$I$243,0),"")</f>
        <v>193</v>
      </c>
      <c r="AC1554" t="str">
        <f>IFERROR(_xlfn.SINGLE(INDEX(Exceções!$D$5:$D$203,MATCH($A1554&amp;"|"&amp;$F1554,Exceções!$F$5:$F$203,0))),"")</f>
        <v/>
      </c>
      <c r="AD1554" t="str">
        <f>IF($AC1554="","",IFERROR(_xlfn.SINGLE(INDEX(Exceções!$E$5:$E$203,MATCH($A1554&amp;"|"&amp;$F1554,Exceções!$F$5:$F$203,0))),""))</f>
        <v/>
      </c>
    </row>
    <row r="1555" spans="1:30" ht="15" hidden="1" customHeight="1" x14ac:dyDescent="0.25">
      <c r="A1555" s="31">
        <v>53403</v>
      </c>
      <c r="B1555" s="17" t="s">
        <v>61</v>
      </c>
      <c r="C1555" s="17" t="str">
        <f>IFERROR(INDEX(Cadastro!$C$5:$C$243,$AB1555),"NÃO INFORMADO")</f>
        <v>MEC</v>
      </c>
      <c r="D1555" s="17" t="str">
        <f>IFERROR(INDEX(Cadastro!$D$5:$D$243,$AB1555),"")</f>
        <v>A</v>
      </c>
      <c r="E1555" s="17" t="str">
        <f>IFERROR(INDEX(Cadastro!$G$5:$G$243,$AB1555),"")</f>
        <v>A</v>
      </c>
      <c r="F1555" s="29">
        <v>46313</v>
      </c>
      <c r="G1555" s="32" t="str">
        <f t="shared" si="144"/>
        <v>dom</v>
      </c>
      <c r="H1555" s="31">
        <f>IF($L1555=0,"",_xlfn.MINIFS(Dados!$Q:$Q,Dados!$A:$A,$A1555,Dados!$S:$S,$F1555))</f>
        <v>435</v>
      </c>
      <c r="I1555" s="31">
        <f>IF($H1555="","",_xlfn.MAXIFS(Dados!$R:$R,Dados!$A:$A,$A1555,Dados!$S:$S,$F1555))</f>
        <v>920</v>
      </c>
      <c r="J1555" s="32" t="str">
        <f>IF($D1555&lt;&gt;"Folguista","",IFERROR(INDEX(Parâmetros!$D$52:$G$52,1,MIN(4,MAX(1,$W1555))),""))</f>
        <v/>
      </c>
      <c r="K1555" s="32" t="str">
        <f>IF(OR($AC1555&lt;&gt;"",$Y1555="Folga",$Y1555="Folga trabalhada",$Y1555="Férias (cadastro)",$Y1555="Férias / afastamento",$Y1555="Indeterminado (início da série)"),"",IF(OR($D1555="6x1",$D1555="FF 6x1"),IF(OR(WEEKDAY($F1555,2)=6,WEEKDAY($F1555,2)=7),"6x1 sáb/dom","6x1"),IF($D1555="5x2","5x2",IF($H1555="",IF($D1555="Folguista",$J1555,$E1555),IF(OR($H1555&gt;=Parâmetros!$E$18,$H1555&lt;Parâmetros!$E$19),"C",IF($H1555&lt;Parâmetros!$E$20,"A","B"))))))</f>
        <v>A</v>
      </c>
      <c r="L1555" s="30">
        <f>SUMIFS(Dados!$E:$E,Dados!$A:$A,$A1555,Dados!$S:$S,$F1555)</f>
        <v>7.0000000000000036</v>
      </c>
      <c r="M1555" s="30">
        <f>IFERROR(INDEX(Parâmetros!$E$6:$E$11,MATCH($K1555,Parâmetros!$A$6:$A$11,0)),"")</f>
        <v>7.58</v>
      </c>
      <c r="N1555" s="33">
        <f t="shared" si="145"/>
        <v>0.92348284960422211</v>
      </c>
      <c r="O1555" s="33">
        <f>Parâmetros!$E$13</f>
        <v>0.8</v>
      </c>
      <c r="P1555" s="32" t="str">
        <f>IF(OR($M1555="",$F1555&gt;Parâmetros!$E$14),"Não","Sim")</f>
        <v>Sim</v>
      </c>
      <c r="Q1555" s="32" t="str">
        <f t="shared" si="146"/>
        <v>Sim</v>
      </c>
      <c r="R1555" s="32" t="str">
        <f t="shared" si="147"/>
        <v>Sim</v>
      </c>
      <c r="S1555" s="30">
        <f t="shared" si="148"/>
        <v>0</v>
      </c>
      <c r="T1555" s="32" t="str">
        <f>IF($Q1555&lt;&gt;"Sim","",IF($N1555&gt;Parâmetros!$E$15,"Sim","Não"))</f>
        <v>Não</v>
      </c>
      <c r="U1555" s="17" t="str">
        <f t="shared" si="149"/>
        <v>Na meta</v>
      </c>
      <c r="V1555" s="17" t="str">
        <f>IF($AC1555&lt;&gt;"",IF($L1555&gt;0,"ATENÇÃO · apontou em dia de "&amp;LOWER($AC1555)&amp;" cadastrado","Exceção cadastrada · "&amp;$AC1555)&amp;IF($AD1555="",""," · "&amp;$AD1555),IF($E1555="Férias",IF($L1555&gt;0,"ATENÇÃO · apontou estando de férias no cadastro","Férias no cadastro"),IF($Y1555="Férias / afastamento","Afastamento · "&amp;($Z1555+$AA1555-1)&amp;" dias seguidos sem apontamento",IF($Y1555="Folga trabalhada","ATENÇÃO · apontou em dia de folga da escala 5x2",IF($Y1555="Folga",IF(AND($D1555="5x2",OR(WEEKDAY($F1555,2)=6,WEEKDAY($F1555,2)=7)),"Folga de fim de semana da escala 5x2",IF(AND(OR($D1555="6x1",$D1555="FF 6x1"),WEEKDAY($F1555,2)=6,FALSE()),"Folga de fim de semana · apontou no domingo anterior",IF(AND(OR($D1555="6x1",$D1555="FF 6x1"),WEEKDAY($F1555,2)=7,AND($A1555=$A1554,$L1554&gt;0)),"Folga de fim de semana · apontou no sábado",IF(AND(OR($D1555="6x1",$D1555="FF 6x1"),OR(WEEKDAY($F1555,2)=6,WEEKDAY($F1555,2)=7)),"Folga de fim de semana · sem apontamento no sábado nem no domingo","Folga prevista pelo ciclo")))),IF($Y1555="Indeterminado (início da série)","Sem histórico anterior — informe o dia do ciclo no Cadastro",IF($Y1555="Falta de registro",IF(OR(OR($D1555="6x1",$D1555="FF 6x1"),$D1555="5x2"),"FALTA DE REGISTRO · dia útil da escala "&amp;$E1555,"FALTA DE REGISTRO · dia "&amp;$W1555&amp;" de "&amp;IFERROR(INDEX(Parâmetros!$B$39:$B$48,MATCH($E1555,Parâmetros!$A$39:$A$48,0)),99)&amp;" do ciclo"),IF(OR($D1555="6x1",$D1555="FF 6x1"),IF(OR(AND(WEEKDAY($F1555,2)=6,AND($A1555=$A1556,$L1556&gt;0)),AND(WEEKDAY($F1555,2)=7,AND($A1555=$A1554,$L1554&gt;0))),"ATENÇÃO · apontou sábado e domingo no mesmo fim de semana",IF(OR(WEEKDAY($F1555,2)=6,WEEKDAY($F1555,2)=7),"Jornada de fim de semana do 6x1",IF(OR($H1555&gt;=Parâmetros!$E$20,$H1555&lt;Parâmetros!$E$19),"ATENÇÃO · 6x1 apontou fora do horário diurno","Jornada fixa do 6x1"))),IF($D1555="5x2","Jornada fixa do 5x2",IF($D1555="Folguista",IF($J1555=$K1555,"Evidência confirma sequência","DIVERGE · sequência "&amp;$J1555&amp;" × evidência "&amp;$K1555),IF($K1555=$E1555,"Evidência confirma cadastro","DIVERGE · cadastro "&amp;$E1555&amp;" × evidência "&amp;$K1555)))))))))))</f>
        <v>Evidência confirma cadastro</v>
      </c>
      <c r="W1555" s="34">
        <f>IF(OR(OR($D1555="6x1",$D1555="FF 6x1"),$D1555="5x2"),"",IF($AB1555&lt;&gt;$AB1554,IF(IFERROR(INDEX(Cadastro!$F$5:$F$243,$AB1555),"")="",IF($L1555&gt;0,1,0),IF(IFERROR(INDEX(Cadastro!$F$5:$F$243,$AB1555),"")&lt;=IFERROR(INDEX(Parâmetros!$B$39:$B$48,MATCH($E1555,Parâmetros!$A$39:$A$48,0)),99),IFERROR(INDEX(Cadastro!$F$5:$F$243,$AB1555),""),0)),IF($L1555&gt;0,IF(N($X1554)&gt;0,1,N($W1554)+1),IF(AND($L1555=0,OR(N($W1554)&gt;=IFERROR(INDEX(Parâmetros!$B$39:$B$48,MATCH($E1555,Parâmetros!$A$39:$A$48,0)),99),AND(N($X1554)&gt;0,N($X1554)&lt;IFERROR(INDEX(Parâmetros!$C$39:$C$48,MATCH($E1555,Parâmetros!$A$39:$A$48,0)),0)))),0,N($W1554)+1))))</f>
        <v>5</v>
      </c>
      <c r="X1555" s="34">
        <f>IF(OR(OR($D1555="6x1",$D1555="FF 6x1"),$D1555="5x2"),"",IF($AB1555&lt;&gt;$AB1554,IF(IFERROR(INDEX(Cadastro!$F$5:$F$243,$AB1555),"")="",0,IF(IFERROR(INDEX(Cadastro!$F$5:$F$243,$AB1555),"")&gt;IFERROR(INDEX(Parâmetros!$B$39:$B$48,MATCH($E1555,Parâmetros!$A$39:$A$48,0)),99),IFERROR(INDEX(Cadastro!$F$5:$F$243,$AB1555),"")-IFERROR(INDEX(Parâmetros!$B$39:$B$48,MATCH($E1555,Parâmetros!$A$39:$A$48,0)),99),0)),IF(AND($L1555=0,OR(N($W1554)&gt;=IFERROR(INDEX(Parâmetros!$B$39:$B$48,MATCH($E1555,Parâmetros!$A$39:$A$48,0)),99),AND(N($X1554)&gt;0,N($X1554)&lt;IFERROR(INDEX(Parâmetros!$C$39:$C$48,MATCH($E1555,Parâmetros!$A$39:$A$48,0)),0)))),N($X1554)+1,0)))</f>
        <v>0</v>
      </c>
      <c r="Y1555" t="str">
        <f>IF($AC1555&lt;&gt;"",IF($L1555&gt;0,$AC1555&amp;" · com apontamento",$AC1555),IF($E1555="Férias",IF($L1555&gt;0,"Férias · com apontamento","Férias (cadastro)"),IF(($Z1555+$AA1555-1)&gt;Parâmetros!$E$16,"Férias / afastamento",IF(AND($D1555="5x2",OR(WEEKDAY($F1555,2)=6,WEEKDAY($F1555,2)=7)),IF($L1555&gt;0,"Folga trabalhada","Folga"),IF($L1555&gt;0,"Trabalhado",IF(OR(OR($D1555="6x1",$D1555="FF 6x1"),$D1555="5x2"),IF(AND(OR($D1555="6x1",$D1555="FF 6x1"),OR(WEEKDAY($F1555,2)=6,WEEKDAY($F1555,2)=7)),"Folga","Falta de registro"),IF(AND($AB1555&lt;&gt;$AB1554,IFERROR(INDEX(Cadastro!$F$5:$F$243,$AB1555),"")=""),"Indeterminado (início da série)",IF($X1555&gt;0,"Folga","Falta de registro"))))))))</f>
        <v>Trabalhado</v>
      </c>
      <c r="Z1555" s="34">
        <f>IF(OR($L1555&gt;0,$F1555&gt;Parâmetros!$E$14),0,IF($A1555&lt;&gt;$A1554,1,N($Z1554)+1))</f>
        <v>0</v>
      </c>
      <c r="AA1555" s="34">
        <f>IF(OR($L1555&gt;0,$F1555&gt;Parâmetros!$E$14),0,IF(OR($A1555&lt;&gt;$A1556,$F1556&gt;Parâmetros!$E$14),1,N($AA1556)+1))</f>
        <v>0</v>
      </c>
      <c r="AB1555" s="31">
        <f>IFERROR(MATCH($A1555&amp;"|"&amp;TEXT(_xlfn.MAXIFS(Cadastro!$E$5:$E$243,Cadastro!$A$5:$A$243,$A1555,Cadastro!$E$5:$E$243,"&lt;="&amp;$F1555),"yyyymmdd"),Cadastro!$I$5:$I$243,0),"")</f>
        <v>193</v>
      </c>
      <c r="AC1555" t="str">
        <f>IFERROR(_xlfn.SINGLE(INDEX(Exceções!$D$5:$D$203,MATCH($A1555&amp;"|"&amp;$F1555,Exceções!$F$5:$F$203,0))),"")</f>
        <v/>
      </c>
      <c r="AD1555" t="str">
        <f>IF($AC1555="","",IFERROR(_xlfn.SINGLE(INDEX(Exceções!$E$5:$E$203,MATCH($A1555&amp;"|"&amp;$F1555,Exceções!$F$5:$F$203,0))),""))</f>
        <v/>
      </c>
    </row>
    <row r="1556" spans="1:30" ht="15" hidden="1" customHeight="1" x14ac:dyDescent="0.25">
      <c r="A1556" s="31">
        <v>53403</v>
      </c>
      <c r="B1556" s="17" t="s">
        <v>61</v>
      </c>
      <c r="C1556" s="17" t="str">
        <f>IFERROR(INDEX(Cadastro!$C$5:$C$243,$AB1556),"NÃO INFORMADO")</f>
        <v>MEC</v>
      </c>
      <c r="D1556" s="17" t="str">
        <f>IFERROR(INDEX(Cadastro!$D$5:$D$243,$AB1556),"")</f>
        <v>A</v>
      </c>
      <c r="E1556" s="17" t="str">
        <f>IFERROR(INDEX(Cadastro!$G$5:$G$243,$AB1556),"")</f>
        <v>A</v>
      </c>
      <c r="F1556" s="29">
        <v>46314</v>
      </c>
      <c r="G1556" s="32" t="str">
        <f t="shared" si="144"/>
        <v>seg</v>
      </c>
      <c r="H1556" s="31">
        <f>IF($L1556=0,"",_xlfn.MINIFS(Dados!$Q:$Q,Dados!$A:$A,$A1556,Dados!$S:$S,$F1556))</f>
        <v>720</v>
      </c>
      <c r="I1556" s="31">
        <f>IF($H1556="","",_xlfn.MAXIFS(Dados!$R:$R,Dados!$A:$A,$A1556,Dados!$S:$S,$F1556))</f>
        <v>898</v>
      </c>
      <c r="J1556" s="32" t="str">
        <f>IF($D1556&lt;&gt;"Folguista","",IFERROR(INDEX(Parâmetros!$D$52:$G$52,1,MIN(4,MAX(1,$W1556))),""))</f>
        <v/>
      </c>
      <c r="K1556" s="32" t="str">
        <f>IF(OR($AC1556&lt;&gt;"",$Y1556="Folga",$Y1556="Folga trabalhada",$Y1556="Férias (cadastro)",$Y1556="Férias / afastamento",$Y1556="Indeterminado (início da série)"),"",IF(OR($D1556="6x1",$D1556="FF 6x1"),IF(OR(WEEKDAY($F1556,2)=6,WEEKDAY($F1556,2)=7),"6x1 sáb/dom","6x1"),IF($D1556="5x2","5x2",IF($H1556="",IF($D1556="Folguista",$J1556,$E1556),IF(OR($H1556&gt;=Parâmetros!$E$18,$H1556&lt;Parâmetros!$E$19),"C",IF($H1556&lt;Parâmetros!$E$20,"A","B"))))))</f>
        <v>A</v>
      </c>
      <c r="L1556" s="30">
        <f>SUMIFS(Dados!$E:$E,Dados!$A:$A,$A1556,Dados!$S:$S,$F1556)</f>
        <v>2.97</v>
      </c>
      <c r="M1556" s="30">
        <f>IFERROR(INDEX(Parâmetros!$E$6:$E$11,MATCH($K1556,Parâmetros!$A$6:$A$11,0)),"")</f>
        <v>7.58</v>
      </c>
      <c r="N1556" s="33">
        <f t="shared" si="145"/>
        <v>0.39182058047493407</v>
      </c>
      <c r="O1556" s="33">
        <f>Parâmetros!$E$13</f>
        <v>0.8</v>
      </c>
      <c r="P1556" s="32" t="str">
        <f>IF(OR($M1556="",$F1556&gt;Parâmetros!$E$14),"Não","Sim")</f>
        <v>Sim</v>
      </c>
      <c r="Q1556" s="32" t="str">
        <f t="shared" si="146"/>
        <v>Sim</v>
      </c>
      <c r="R1556" s="32" t="str">
        <f t="shared" si="147"/>
        <v>Não</v>
      </c>
      <c r="S1556" s="30">
        <f t="shared" si="148"/>
        <v>3.0939999999999999</v>
      </c>
      <c r="T1556" s="32" t="str">
        <f>IF($Q1556&lt;&gt;"Sim","",IF($N1556&gt;Parâmetros!$E$15,"Sim","Não"))</f>
        <v>Não</v>
      </c>
      <c r="U1556" s="17" t="str">
        <f t="shared" si="149"/>
        <v>Abaixo da meta</v>
      </c>
      <c r="V1556" s="17" t="str">
        <f>IF($AC1556&lt;&gt;"",IF($L1556&gt;0,"ATENÇÃO · apontou em dia de "&amp;LOWER($AC1556)&amp;" cadastrado","Exceção cadastrada · "&amp;$AC1556)&amp;IF($AD1556="",""," · "&amp;$AD1556),IF($E1556="Férias",IF($L1556&gt;0,"ATENÇÃO · apontou estando de férias no cadastro","Férias no cadastro"),IF($Y1556="Férias / afastamento","Afastamento · "&amp;($Z1556+$AA1556-1)&amp;" dias seguidos sem apontamento",IF($Y1556="Folga trabalhada","ATENÇÃO · apontou em dia de folga da escala 5x2",IF($Y1556="Folga",IF(AND($D1556="5x2",OR(WEEKDAY($F1556,2)=6,WEEKDAY($F1556,2)=7)),"Folga de fim de semana da escala 5x2",IF(AND(OR($D1556="6x1",$D1556="FF 6x1"),WEEKDAY($F1556,2)=6,FALSE()),"Folga de fim de semana · apontou no domingo anterior",IF(AND(OR($D1556="6x1",$D1556="FF 6x1"),WEEKDAY($F1556,2)=7,AND($A1556=$A1555,$L1555&gt;0)),"Folga de fim de semana · apontou no sábado",IF(AND(OR($D1556="6x1",$D1556="FF 6x1"),OR(WEEKDAY($F1556,2)=6,WEEKDAY($F1556,2)=7)),"Folga de fim de semana · sem apontamento no sábado nem no domingo","Folga prevista pelo ciclo")))),IF($Y1556="Indeterminado (início da série)","Sem histórico anterior — informe o dia do ciclo no Cadastro",IF($Y1556="Falta de registro",IF(OR(OR($D1556="6x1",$D1556="FF 6x1"),$D1556="5x2"),"FALTA DE REGISTRO · dia útil da escala "&amp;$E1556,"FALTA DE REGISTRO · dia "&amp;$W1556&amp;" de "&amp;IFERROR(INDEX(Parâmetros!$B$39:$B$48,MATCH($E1556,Parâmetros!$A$39:$A$48,0)),99)&amp;" do ciclo"),IF(OR($D1556="6x1",$D1556="FF 6x1"),IF(OR(AND(WEEKDAY($F1556,2)=6,AND($A1556=$A1557,$L1557&gt;0)),AND(WEEKDAY($F1556,2)=7,AND($A1556=$A1555,$L1555&gt;0))),"ATENÇÃO · apontou sábado e domingo no mesmo fim de semana",IF(OR(WEEKDAY($F1556,2)=6,WEEKDAY($F1556,2)=7),"Jornada de fim de semana do 6x1",IF(OR($H1556&gt;=Parâmetros!$E$20,$H1556&lt;Parâmetros!$E$19),"ATENÇÃO · 6x1 apontou fora do horário diurno","Jornada fixa do 6x1"))),IF($D1556="5x2","Jornada fixa do 5x2",IF($D1556="Folguista",IF($J1556=$K1556,"Evidência confirma sequência","DIVERGE · sequência "&amp;$J1556&amp;" × evidência "&amp;$K1556),IF($K1556=$E1556,"Evidência confirma cadastro","DIVERGE · cadastro "&amp;$E1556&amp;" × evidência "&amp;$K1556)))))))))))</f>
        <v>Evidência confirma cadastro</v>
      </c>
      <c r="W1556" s="34">
        <f>IF(OR(OR($D1556="6x1",$D1556="FF 6x1"),$D1556="5x2"),"",IF($AB1556&lt;&gt;$AB1555,IF(IFERROR(INDEX(Cadastro!$F$5:$F$243,$AB1556),"")="",IF($L1556&gt;0,1,0),IF(IFERROR(INDEX(Cadastro!$F$5:$F$243,$AB1556),"")&lt;=IFERROR(INDEX(Parâmetros!$B$39:$B$48,MATCH($E1556,Parâmetros!$A$39:$A$48,0)),99),IFERROR(INDEX(Cadastro!$F$5:$F$243,$AB1556),""),0)),IF($L1556&gt;0,IF(N($X1555)&gt;0,1,N($W1555)+1),IF(AND($L1556=0,OR(N($W1555)&gt;=IFERROR(INDEX(Parâmetros!$B$39:$B$48,MATCH($E1556,Parâmetros!$A$39:$A$48,0)),99),AND(N($X1555)&gt;0,N($X1555)&lt;IFERROR(INDEX(Parâmetros!$C$39:$C$48,MATCH($E1556,Parâmetros!$A$39:$A$48,0)),0)))),0,N($W1555)+1))))</f>
        <v>6</v>
      </c>
      <c r="X1556" s="34">
        <f>IF(OR(OR($D1556="6x1",$D1556="FF 6x1"),$D1556="5x2"),"",IF($AB1556&lt;&gt;$AB1555,IF(IFERROR(INDEX(Cadastro!$F$5:$F$243,$AB1556),"")="",0,IF(IFERROR(INDEX(Cadastro!$F$5:$F$243,$AB1556),"")&gt;IFERROR(INDEX(Parâmetros!$B$39:$B$48,MATCH($E1556,Parâmetros!$A$39:$A$48,0)),99),IFERROR(INDEX(Cadastro!$F$5:$F$243,$AB1556),"")-IFERROR(INDEX(Parâmetros!$B$39:$B$48,MATCH($E1556,Parâmetros!$A$39:$A$48,0)),99),0)),IF(AND($L1556=0,OR(N($W1555)&gt;=IFERROR(INDEX(Parâmetros!$B$39:$B$48,MATCH($E1556,Parâmetros!$A$39:$A$48,0)),99),AND(N($X1555)&gt;0,N($X1555)&lt;IFERROR(INDEX(Parâmetros!$C$39:$C$48,MATCH($E1556,Parâmetros!$A$39:$A$48,0)),0)))),N($X1555)+1,0)))</f>
        <v>0</v>
      </c>
      <c r="Y1556" t="str">
        <f>IF($AC1556&lt;&gt;"",IF($L1556&gt;0,$AC1556&amp;" · com apontamento",$AC1556),IF($E1556="Férias",IF($L1556&gt;0,"Férias · com apontamento","Férias (cadastro)"),IF(($Z1556+$AA1556-1)&gt;Parâmetros!$E$16,"Férias / afastamento",IF(AND($D1556="5x2",OR(WEEKDAY($F1556,2)=6,WEEKDAY($F1556,2)=7)),IF($L1556&gt;0,"Folga trabalhada","Folga"),IF($L1556&gt;0,"Trabalhado",IF(OR(OR($D1556="6x1",$D1556="FF 6x1"),$D1556="5x2"),IF(AND(OR($D1556="6x1",$D1556="FF 6x1"),OR(WEEKDAY($F1556,2)=6,WEEKDAY($F1556,2)=7)),"Folga","Falta de registro"),IF(AND($AB1556&lt;&gt;$AB1555,IFERROR(INDEX(Cadastro!$F$5:$F$243,$AB1556),"")=""),"Indeterminado (início da série)",IF($X1556&gt;0,"Folga","Falta de registro"))))))))</f>
        <v>Trabalhado</v>
      </c>
      <c r="Z1556" s="34">
        <f>IF(OR($L1556&gt;0,$F1556&gt;Parâmetros!$E$14),0,IF($A1556&lt;&gt;$A1555,1,N($Z1555)+1))</f>
        <v>0</v>
      </c>
      <c r="AA1556" s="34">
        <f>IF(OR($L1556&gt;0,$F1556&gt;Parâmetros!$E$14),0,IF(OR($A1556&lt;&gt;$A1557,$F1557&gt;Parâmetros!$E$14),1,N($AA1557)+1))</f>
        <v>0</v>
      </c>
      <c r="AB1556" s="31">
        <f>IFERROR(MATCH($A1556&amp;"|"&amp;TEXT(_xlfn.MAXIFS(Cadastro!$E$5:$E$243,Cadastro!$A$5:$A$243,$A1556,Cadastro!$E$5:$E$243,"&lt;="&amp;$F1556),"yyyymmdd"),Cadastro!$I$5:$I$243,0),"")</f>
        <v>193</v>
      </c>
      <c r="AC1556" t="str">
        <f>IFERROR(_xlfn.SINGLE(INDEX(Exceções!$D$5:$D$203,MATCH($A1556&amp;"|"&amp;$F1556,Exceções!$F$5:$F$203,0))),"")</f>
        <v/>
      </c>
      <c r="AD1556" t="str">
        <f>IF($AC1556="","",IFERROR(_xlfn.SINGLE(INDEX(Exceções!$E$5:$E$203,MATCH($A1556&amp;"|"&amp;$F1556,Exceções!$F$5:$F$203,0))),""))</f>
        <v/>
      </c>
    </row>
    <row r="1557" spans="1:30" ht="15" hidden="1" customHeight="1" x14ac:dyDescent="0.25">
      <c r="A1557" s="31">
        <v>53403</v>
      </c>
      <c r="B1557" s="17" t="s">
        <v>61</v>
      </c>
      <c r="C1557" s="17" t="str">
        <f>IFERROR(INDEX(Cadastro!$C$5:$C$243,$AB1557),"NÃO INFORMADO")</f>
        <v>MEC</v>
      </c>
      <c r="D1557" s="17" t="str">
        <f>IFERROR(INDEX(Cadastro!$D$5:$D$243,$AB1557),"")</f>
        <v>A</v>
      </c>
      <c r="E1557" s="17" t="str">
        <f>IFERROR(INDEX(Cadastro!$G$5:$G$243,$AB1557),"")</f>
        <v>A</v>
      </c>
      <c r="F1557" s="29">
        <v>46315</v>
      </c>
      <c r="G1557" s="32" t="str">
        <f t="shared" si="144"/>
        <v>ter</v>
      </c>
      <c r="H1557" s="31">
        <f>IF($L1557=0,"",_xlfn.MINIFS(Dados!$Q:$Q,Dados!$A:$A,$A1557,Dados!$S:$S,$F1557))</f>
        <v>448</v>
      </c>
      <c r="I1557" s="31">
        <f>IF($H1557="","",_xlfn.MAXIFS(Dados!$R:$R,Dados!$A:$A,$A1557,Dados!$S:$S,$F1557))</f>
        <v>914</v>
      </c>
      <c r="J1557" s="32" t="str">
        <f>IF($D1557&lt;&gt;"Folguista","",IFERROR(INDEX(Parâmetros!$D$52:$G$52,1,MIN(4,MAX(1,$W1557))),""))</f>
        <v/>
      </c>
      <c r="K1557" s="32" t="str">
        <f>IF(OR($AC1557&lt;&gt;"",$Y1557="Folga",$Y1557="Folga trabalhada",$Y1557="Férias (cadastro)",$Y1557="Férias / afastamento",$Y1557="Indeterminado (início da série)"),"",IF(OR($D1557="6x1",$D1557="FF 6x1"),IF(OR(WEEKDAY($F1557,2)=6,WEEKDAY($F1557,2)=7),"6x1 sáb/dom","6x1"),IF($D1557="5x2","5x2",IF($H1557="",IF($D1557="Folguista",$J1557,$E1557),IF(OR($H1557&gt;=Parâmetros!$E$18,$H1557&lt;Parâmetros!$E$19),"C",IF($H1557&lt;Parâmetros!$E$20,"A","B"))))))</f>
        <v>A</v>
      </c>
      <c r="L1557" s="30">
        <f>SUMIFS(Dados!$E:$E,Dados!$A:$A,$A1557,Dados!$S:$S,$F1557)</f>
        <v>6.2799999999999994</v>
      </c>
      <c r="M1557" s="30">
        <f>IFERROR(INDEX(Parâmetros!$E$6:$E$11,MATCH($K1557,Parâmetros!$A$6:$A$11,0)),"")</f>
        <v>7.58</v>
      </c>
      <c r="N1557" s="33">
        <f t="shared" si="145"/>
        <v>0.82849604221635875</v>
      </c>
      <c r="O1557" s="33">
        <f>Parâmetros!$E$13</f>
        <v>0.8</v>
      </c>
      <c r="P1557" s="32" t="str">
        <f>IF(OR($M1557="",$F1557&gt;Parâmetros!$E$14),"Não","Sim")</f>
        <v>Sim</v>
      </c>
      <c r="Q1557" s="32" t="str">
        <f t="shared" si="146"/>
        <v>Sim</v>
      </c>
      <c r="R1557" s="32" t="str">
        <f t="shared" si="147"/>
        <v>Sim</v>
      </c>
      <c r="S1557" s="30">
        <f t="shared" si="148"/>
        <v>0</v>
      </c>
      <c r="T1557" s="32" t="str">
        <f>IF($Q1557&lt;&gt;"Sim","",IF($N1557&gt;Parâmetros!$E$15,"Sim","Não"))</f>
        <v>Não</v>
      </c>
      <c r="U1557" s="17" t="str">
        <f t="shared" si="149"/>
        <v>Na meta</v>
      </c>
      <c r="V1557" s="17" t="str">
        <f>IF($AC1557&lt;&gt;"",IF($L1557&gt;0,"ATENÇÃO · apontou em dia de "&amp;LOWER($AC1557)&amp;" cadastrado","Exceção cadastrada · "&amp;$AC1557)&amp;IF($AD1557="",""," · "&amp;$AD1557),IF($E1557="Férias",IF($L1557&gt;0,"ATENÇÃO · apontou estando de férias no cadastro","Férias no cadastro"),IF($Y1557="Férias / afastamento","Afastamento · "&amp;($Z1557+$AA1557-1)&amp;" dias seguidos sem apontamento",IF($Y1557="Folga trabalhada","ATENÇÃO · apontou em dia de folga da escala 5x2",IF($Y1557="Folga",IF(AND($D1557="5x2",OR(WEEKDAY($F1557,2)=6,WEEKDAY($F1557,2)=7)),"Folga de fim de semana da escala 5x2",IF(AND(OR($D1557="6x1",$D1557="FF 6x1"),WEEKDAY($F1557,2)=6,FALSE()),"Folga de fim de semana · apontou no domingo anterior",IF(AND(OR($D1557="6x1",$D1557="FF 6x1"),WEEKDAY($F1557,2)=7,AND($A1557=$A1556,$L1556&gt;0)),"Folga de fim de semana · apontou no sábado",IF(AND(OR($D1557="6x1",$D1557="FF 6x1"),OR(WEEKDAY($F1557,2)=6,WEEKDAY($F1557,2)=7)),"Folga de fim de semana · sem apontamento no sábado nem no domingo","Folga prevista pelo ciclo")))),IF($Y1557="Indeterminado (início da série)","Sem histórico anterior — informe o dia do ciclo no Cadastro",IF($Y1557="Falta de registro",IF(OR(OR($D1557="6x1",$D1557="FF 6x1"),$D1557="5x2"),"FALTA DE REGISTRO · dia útil da escala "&amp;$E1557,"FALTA DE REGISTRO · dia "&amp;$W1557&amp;" de "&amp;IFERROR(INDEX(Parâmetros!$B$39:$B$48,MATCH($E1557,Parâmetros!$A$39:$A$48,0)),99)&amp;" do ciclo"),IF(OR($D1557="6x1",$D1557="FF 6x1"),IF(OR(AND(WEEKDAY($F1557,2)=6,AND($A1557=$A1558,$L1558&gt;0)),AND(WEEKDAY($F1557,2)=7,AND($A1557=$A1556,$L1556&gt;0))),"ATENÇÃO · apontou sábado e domingo no mesmo fim de semana",IF(OR(WEEKDAY($F1557,2)=6,WEEKDAY($F1557,2)=7),"Jornada de fim de semana do 6x1",IF(OR($H1557&gt;=Parâmetros!$E$20,$H1557&lt;Parâmetros!$E$19),"ATENÇÃO · 6x1 apontou fora do horário diurno","Jornada fixa do 6x1"))),IF($D1557="5x2","Jornada fixa do 5x2",IF($D1557="Folguista",IF($J1557=$K1557,"Evidência confirma sequência","DIVERGE · sequência "&amp;$J1557&amp;" × evidência "&amp;$K1557),IF($K1557=$E1557,"Evidência confirma cadastro","DIVERGE · cadastro "&amp;$E1557&amp;" × evidência "&amp;$K1557)))))))))))</f>
        <v>Evidência confirma cadastro</v>
      </c>
      <c r="W1557" s="34">
        <f>IF(OR(OR($D1557="6x1",$D1557="FF 6x1"),$D1557="5x2"),"",IF($AB1557&lt;&gt;$AB1556,IF(IFERROR(INDEX(Cadastro!$F$5:$F$243,$AB1557),"")="",IF($L1557&gt;0,1,0),IF(IFERROR(INDEX(Cadastro!$F$5:$F$243,$AB1557),"")&lt;=IFERROR(INDEX(Parâmetros!$B$39:$B$48,MATCH($E1557,Parâmetros!$A$39:$A$48,0)),99),IFERROR(INDEX(Cadastro!$F$5:$F$243,$AB1557),""),0)),IF($L1557&gt;0,IF(N($X1556)&gt;0,1,N($W1556)+1),IF(AND($L1557=0,OR(N($W1556)&gt;=IFERROR(INDEX(Parâmetros!$B$39:$B$48,MATCH($E1557,Parâmetros!$A$39:$A$48,0)),99),AND(N($X1556)&gt;0,N($X1556)&lt;IFERROR(INDEX(Parâmetros!$C$39:$C$48,MATCH($E1557,Parâmetros!$A$39:$A$48,0)),0)))),0,N($W1556)+1))))</f>
        <v>7</v>
      </c>
      <c r="X1557" s="34">
        <f>IF(OR(OR($D1557="6x1",$D1557="FF 6x1"),$D1557="5x2"),"",IF($AB1557&lt;&gt;$AB1556,IF(IFERROR(INDEX(Cadastro!$F$5:$F$243,$AB1557),"")="",0,IF(IFERROR(INDEX(Cadastro!$F$5:$F$243,$AB1557),"")&gt;IFERROR(INDEX(Parâmetros!$B$39:$B$48,MATCH($E1557,Parâmetros!$A$39:$A$48,0)),99),IFERROR(INDEX(Cadastro!$F$5:$F$243,$AB1557),"")-IFERROR(INDEX(Parâmetros!$B$39:$B$48,MATCH($E1557,Parâmetros!$A$39:$A$48,0)),99),0)),IF(AND($L1557=0,OR(N($W1556)&gt;=IFERROR(INDEX(Parâmetros!$B$39:$B$48,MATCH($E1557,Parâmetros!$A$39:$A$48,0)),99),AND(N($X1556)&gt;0,N($X1556)&lt;IFERROR(INDEX(Parâmetros!$C$39:$C$48,MATCH($E1557,Parâmetros!$A$39:$A$48,0)),0)))),N($X1556)+1,0)))</f>
        <v>0</v>
      </c>
      <c r="Y1557" t="str">
        <f>IF($AC1557&lt;&gt;"",IF($L1557&gt;0,$AC1557&amp;" · com apontamento",$AC1557),IF($E1557="Férias",IF($L1557&gt;0,"Férias · com apontamento","Férias (cadastro)"),IF(($Z1557+$AA1557-1)&gt;Parâmetros!$E$16,"Férias / afastamento",IF(AND($D1557="5x2",OR(WEEKDAY($F1557,2)=6,WEEKDAY($F1557,2)=7)),IF($L1557&gt;0,"Folga trabalhada","Folga"),IF($L1557&gt;0,"Trabalhado",IF(OR(OR($D1557="6x1",$D1557="FF 6x1"),$D1557="5x2"),IF(AND(OR($D1557="6x1",$D1557="FF 6x1"),OR(WEEKDAY($F1557,2)=6,WEEKDAY($F1557,2)=7)),"Folga","Falta de registro"),IF(AND($AB1557&lt;&gt;$AB1556,IFERROR(INDEX(Cadastro!$F$5:$F$243,$AB1557),"")=""),"Indeterminado (início da série)",IF($X1557&gt;0,"Folga","Falta de registro"))))))))</f>
        <v>Trabalhado</v>
      </c>
      <c r="Z1557" s="34">
        <f>IF(OR($L1557&gt;0,$F1557&gt;Parâmetros!$E$14),0,IF($A1557&lt;&gt;$A1556,1,N($Z1556)+1))</f>
        <v>0</v>
      </c>
      <c r="AA1557" s="34">
        <f>IF(OR($L1557&gt;0,$F1557&gt;Parâmetros!$E$14),0,IF(OR($A1557&lt;&gt;$A1558,$F1558&gt;Parâmetros!$E$14),1,N($AA1558)+1))</f>
        <v>0</v>
      </c>
      <c r="AB1557" s="31">
        <f>IFERROR(MATCH($A1557&amp;"|"&amp;TEXT(_xlfn.MAXIFS(Cadastro!$E$5:$E$243,Cadastro!$A$5:$A$243,$A1557,Cadastro!$E$5:$E$243,"&lt;="&amp;$F1557),"yyyymmdd"),Cadastro!$I$5:$I$243,0),"")</f>
        <v>193</v>
      </c>
      <c r="AC1557" t="str">
        <f>IFERROR(_xlfn.SINGLE(INDEX(Exceções!$D$5:$D$203,MATCH($A1557&amp;"|"&amp;$F1557,Exceções!$F$5:$F$203,0))),"")</f>
        <v/>
      </c>
      <c r="AD1557" t="str">
        <f>IF($AC1557="","",IFERROR(_xlfn.SINGLE(INDEX(Exceções!$E$5:$E$203,MATCH($A1557&amp;"|"&amp;$F1557,Exceções!$F$5:$F$203,0))),""))</f>
        <v/>
      </c>
    </row>
    <row r="1558" spans="1:30" ht="15" hidden="1" customHeight="1" x14ac:dyDescent="0.25">
      <c r="A1558" s="31">
        <v>53403</v>
      </c>
      <c r="B1558" s="17" t="s">
        <v>61</v>
      </c>
      <c r="C1558" s="17" t="str">
        <f>IFERROR(INDEX(Cadastro!$C$5:$C$243,$AB1558),"NÃO INFORMADO")</f>
        <v>MEC</v>
      </c>
      <c r="D1558" s="17" t="str">
        <f>IFERROR(INDEX(Cadastro!$D$5:$D$243,$AB1558),"")</f>
        <v>A</v>
      </c>
      <c r="E1558" s="17" t="str">
        <f>IFERROR(INDEX(Cadastro!$G$5:$G$243,$AB1558),"")</f>
        <v>A</v>
      </c>
      <c r="F1558" s="29">
        <v>46316</v>
      </c>
      <c r="G1558" s="32" t="str">
        <f t="shared" si="144"/>
        <v>qua</v>
      </c>
      <c r="H1558" s="31">
        <f>IF($L1558=0,"",_xlfn.MINIFS(Dados!$Q:$Q,Dados!$A:$A,$A1558,Dados!$S:$S,$F1558))</f>
        <v>440</v>
      </c>
      <c r="I1558" s="31">
        <f>IF($H1558="","",_xlfn.MAXIFS(Dados!$R:$R,Dados!$A:$A,$A1558,Dados!$S:$S,$F1558))</f>
        <v>680</v>
      </c>
      <c r="J1558" s="32" t="str">
        <f>IF($D1558&lt;&gt;"Folguista","",IFERROR(INDEX(Parâmetros!$D$52:$G$52,1,MIN(4,MAX(1,$W1558))),""))</f>
        <v/>
      </c>
      <c r="K1558" s="32" t="str">
        <f>IF(OR($AC1558&lt;&gt;"",$Y1558="Folga",$Y1558="Folga trabalhada",$Y1558="Férias (cadastro)",$Y1558="Férias / afastamento",$Y1558="Indeterminado (início da série)"),"",IF(OR($D1558="6x1",$D1558="FF 6x1"),IF(OR(WEEKDAY($F1558,2)=6,WEEKDAY($F1558,2)=7),"6x1 sáb/dom","6x1"),IF($D1558="5x2","5x2",IF($H1558="",IF($D1558="Folguista",$J1558,$E1558),IF(OR($H1558&gt;=Parâmetros!$E$18,$H1558&lt;Parâmetros!$E$19),"C",IF($H1558&lt;Parâmetros!$E$20,"A","B"))))))</f>
        <v>A</v>
      </c>
      <c r="L1558" s="30">
        <f>SUMIFS(Dados!$E:$E,Dados!$A:$A,$A1558,Dados!$S:$S,$F1558)</f>
        <v>4</v>
      </c>
      <c r="M1558" s="30">
        <f>IFERROR(INDEX(Parâmetros!$E$6:$E$11,MATCH($K1558,Parâmetros!$A$6:$A$11,0)),"")</f>
        <v>7.58</v>
      </c>
      <c r="N1558" s="33">
        <f t="shared" si="145"/>
        <v>0.52770448548812665</v>
      </c>
      <c r="O1558" s="33">
        <f>Parâmetros!$E$13</f>
        <v>0.8</v>
      </c>
      <c r="P1558" s="32" t="str">
        <f>IF(OR($M1558="",$F1558&gt;Parâmetros!$E$14),"Não","Sim")</f>
        <v>Sim</v>
      </c>
      <c r="Q1558" s="32" t="str">
        <f t="shared" si="146"/>
        <v>Sim</v>
      </c>
      <c r="R1558" s="32" t="str">
        <f t="shared" si="147"/>
        <v>Não</v>
      </c>
      <c r="S1558" s="30">
        <f t="shared" si="148"/>
        <v>2.0640000000000001</v>
      </c>
      <c r="T1558" s="32" t="str">
        <f>IF($Q1558&lt;&gt;"Sim","",IF($N1558&gt;Parâmetros!$E$15,"Sim","Não"))</f>
        <v>Não</v>
      </c>
      <c r="U1558" s="17" t="str">
        <f t="shared" si="149"/>
        <v>Abaixo da meta</v>
      </c>
      <c r="V1558" s="17" t="str">
        <f>IF($AC1558&lt;&gt;"",IF($L1558&gt;0,"ATENÇÃO · apontou em dia de "&amp;LOWER($AC1558)&amp;" cadastrado","Exceção cadastrada · "&amp;$AC1558)&amp;IF($AD1558="",""," · "&amp;$AD1558),IF($E1558="Férias",IF($L1558&gt;0,"ATENÇÃO · apontou estando de férias no cadastro","Férias no cadastro"),IF($Y1558="Férias / afastamento","Afastamento · "&amp;($Z1558+$AA1558-1)&amp;" dias seguidos sem apontamento",IF($Y1558="Folga trabalhada","ATENÇÃO · apontou em dia de folga da escala 5x2",IF($Y1558="Folga",IF(AND($D1558="5x2",OR(WEEKDAY($F1558,2)=6,WEEKDAY($F1558,2)=7)),"Folga de fim de semana da escala 5x2",IF(AND(OR($D1558="6x1",$D1558="FF 6x1"),WEEKDAY($F1558,2)=6,FALSE()),"Folga de fim de semana · apontou no domingo anterior",IF(AND(OR($D1558="6x1",$D1558="FF 6x1"),WEEKDAY($F1558,2)=7,AND($A1558=$A1557,$L1557&gt;0)),"Folga de fim de semana · apontou no sábado",IF(AND(OR($D1558="6x1",$D1558="FF 6x1"),OR(WEEKDAY($F1558,2)=6,WEEKDAY($F1558,2)=7)),"Folga de fim de semana · sem apontamento no sábado nem no domingo","Folga prevista pelo ciclo")))),IF($Y1558="Indeterminado (início da série)","Sem histórico anterior — informe o dia do ciclo no Cadastro",IF($Y1558="Falta de registro",IF(OR(OR($D1558="6x1",$D1558="FF 6x1"),$D1558="5x2"),"FALTA DE REGISTRO · dia útil da escala "&amp;$E1558,"FALTA DE REGISTRO · dia "&amp;$W1558&amp;" de "&amp;IFERROR(INDEX(Parâmetros!$B$39:$B$48,MATCH($E1558,Parâmetros!$A$39:$A$48,0)),99)&amp;" do ciclo"),IF(OR($D1558="6x1",$D1558="FF 6x1"),IF(OR(AND(WEEKDAY($F1558,2)=6,AND($A1558=$A1559,$L1559&gt;0)),AND(WEEKDAY($F1558,2)=7,AND($A1558=$A1557,$L1557&gt;0))),"ATENÇÃO · apontou sábado e domingo no mesmo fim de semana",IF(OR(WEEKDAY($F1558,2)=6,WEEKDAY($F1558,2)=7),"Jornada de fim de semana do 6x1",IF(OR($H1558&gt;=Parâmetros!$E$20,$H1558&lt;Parâmetros!$E$19),"ATENÇÃO · 6x1 apontou fora do horário diurno","Jornada fixa do 6x1"))),IF($D1558="5x2","Jornada fixa do 5x2",IF($D1558="Folguista",IF($J1558=$K1558,"Evidência confirma sequência","DIVERGE · sequência "&amp;$J1558&amp;" × evidência "&amp;$K1558),IF($K1558=$E1558,"Evidência confirma cadastro","DIVERGE · cadastro "&amp;$E1558&amp;" × evidência "&amp;$K1558)))))))))))</f>
        <v>Evidência confirma cadastro</v>
      </c>
      <c r="W1558" s="34">
        <f>IF(OR(OR($D1558="6x1",$D1558="FF 6x1"),$D1558="5x2"),"",IF($AB1558&lt;&gt;$AB1557,IF(IFERROR(INDEX(Cadastro!$F$5:$F$243,$AB1558),"")="",IF($L1558&gt;0,1,0),IF(IFERROR(INDEX(Cadastro!$F$5:$F$243,$AB1558),"")&lt;=IFERROR(INDEX(Parâmetros!$B$39:$B$48,MATCH($E1558,Parâmetros!$A$39:$A$48,0)),99),IFERROR(INDEX(Cadastro!$F$5:$F$243,$AB1558),""),0)),IF($L1558&gt;0,IF(N($X1557)&gt;0,1,N($W1557)+1),IF(AND($L1558=0,OR(N($W1557)&gt;=IFERROR(INDEX(Parâmetros!$B$39:$B$48,MATCH($E1558,Parâmetros!$A$39:$A$48,0)),99),AND(N($X1557)&gt;0,N($X1557)&lt;IFERROR(INDEX(Parâmetros!$C$39:$C$48,MATCH($E1558,Parâmetros!$A$39:$A$48,0)),0)))),0,N($W1557)+1))))</f>
        <v>8</v>
      </c>
      <c r="X1558" s="34">
        <f>IF(OR(OR($D1558="6x1",$D1558="FF 6x1"),$D1558="5x2"),"",IF($AB1558&lt;&gt;$AB1557,IF(IFERROR(INDEX(Cadastro!$F$5:$F$243,$AB1558),"")="",0,IF(IFERROR(INDEX(Cadastro!$F$5:$F$243,$AB1558),"")&gt;IFERROR(INDEX(Parâmetros!$B$39:$B$48,MATCH($E1558,Parâmetros!$A$39:$A$48,0)),99),IFERROR(INDEX(Cadastro!$F$5:$F$243,$AB1558),"")-IFERROR(INDEX(Parâmetros!$B$39:$B$48,MATCH($E1558,Parâmetros!$A$39:$A$48,0)),99),0)),IF(AND($L1558=0,OR(N($W1557)&gt;=IFERROR(INDEX(Parâmetros!$B$39:$B$48,MATCH($E1558,Parâmetros!$A$39:$A$48,0)),99),AND(N($X1557)&gt;0,N($X1557)&lt;IFERROR(INDEX(Parâmetros!$C$39:$C$48,MATCH($E1558,Parâmetros!$A$39:$A$48,0)),0)))),N($X1557)+1,0)))</f>
        <v>0</v>
      </c>
      <c r="Y1558" t="str">
        <f>IF($AC1558&lt;&gt;"",IF($L1558&gt;0,$AC1558&amp;" · com apontamento",$AC1558),IF($E1558="Férias",IF($L1558&gt;0,"Férias · com apontamento","Férias (cadastro)"),IF(($Z1558+$AA1558-1)&gt;Parâmetros!$E$16,"Férias / afastamento",IF(AND($D1558="5x2",OR(WEEKDAY($F1558,2)=6,WEEKDAY($F1558,2)=7)),IF($L1558&gt;0,"Folga trabalhada","Folga"),IF($L1558&gt;0,"Trabalhado",IF(OR(OR($D1558="6x1",$D1558="FF 6x1"),$D1558="5x2"),IF(AND(OR($D1558="6x1",$D1558="FF 6x1"),OR(WEEKDAY($F1558,2)=6,WEEKDAY($F1558,2)=7)),"Folga","Falta de registro"),IF(AND($AB1558&lt;&gt;$AB1557,IFERROR(INDEX(Cadastro!$F$5:$F$243,$AB1558),"")=""),"Indeterminado (início da série)",IF($X1558&gt;0,"Folga","Falta de registro"))))))))</f>
        <v>Trabalhado</v>
      </c>
      <c r="Z1558" s="34">
        <f>IF(OR($L1558&gt;0,$F1558&gt;Parâmetros!$E$14),0,IF($A1558&lt;&gt;$A1557,1,N($Z1557)+1))</f>
        <v>0</v>
      </c>
      <c r="AA1558" s="34">
        <f>IF(OR($L1558&gt;0,$F1558&gt;Parâmetros!$E$14),0,IF(OR($A1558&lt;&gt;$A1559,$F1559&gt;Parâmetros!$E$14),1,N($AA1559)+1))</f>
        <v>0</v>
      </c>
      <c r="AB1558" s="31">
        <f>IFERROR(MATCH($A1558&amp;"|"&amp;TEXT(_xlfn.MAXIFS(Cadastro!$E$5:$E$243,Cadastro!$A$5:$A$243,$A1558,Cadastro!$E$5:$E$243,"&lt;="&amp;$F1558),"yyyymmdd"),Cadastro!$I$5:$I$243,0),"")</f>
        <v>193</v>
      </c>
      <c r="AC1558" t="str">
        <f>IFERROR(_xlfn.SINGLE(INDEX(Exceções!$D$5:$D$203,MATCH($A1558&amp;"|"&amp;$F1558,Exceções!$F$5:$F$203,0))),"")</f>
        <v/>
      </c>
      <c r="AD1558" t="str">
        <f>IF($AC1558="","",IFERROR(_xlfn.SINGLE(INDEX(Exceções!$E$5:$E$203,MATCH($A1558&amp;"|"&amp;$F1558,Exceções!$F$5:$F$203,0))),""))</f>
        <v/>
      </c>
    </row>
    <row r="1559" spans="1:30" ht="15" hidden="1" customHeight="1" x14ac:dyDescent="0.25">
      <c r="A1559" s="31">
        <v>53403</v>
      </c>
      <c r="B1559" s="17" t="s">
        <v>61</v>
      </c>
      <c r="C1559" s="17" t="str">
        <f>IFERROR(INDEX(Cadastro!$C$5:$C$243,$AB1559),"NÃO INFORMADO")</f>
        <v>MEC</v>
      </c>
      <c r="D1559" s="17" t="str">
        <f>IFERROR(INDEX(Cadastro!$D$5:$D$243,$AB1559),"")</f>
        <v>A</v>
      </c>
      <c r="E1559" s="17" t="str">
        <f>IFERROR(INDEX(Cadastro!$G$5:$G$243,$AB1559),"")</f>
        <v>A</v>
      </c>
      <c r="F1559" s="29">
        <v>46317</v>
      </c>
      <c r="G1559" s="32" t="str">
        <f t="shared" si="144"/>
        <v>qui</v>
      </c>
      <c r="H1559" s="31" t="str">
        <f>IF($L1559=0,"",_xlfn.MINIFS(Dados!$Q:$Q,Dados!$A:$A,$A1559,Dados!$S:$S,$F1559))</f>
        <v/>
      </c>
      <c r="I1559" s="31" t="str">
        <f>IF($H1559="","",_xlfn.MAXIFS(Dados!$R:$R,Dados!$A:$A,$A1559,Dados!$S:$S,$F1559))</f>
        <v/>
      </c>
      <c r="J1559" s="32" t="str">
        <f>IF($D1559&lt;&gt;"Folguista","",IFERROR(INDEX(Parâmetros!$D$52:$G$52,1,MIN(4,MAX(1,$W1559))),""))</f>
        <v/>
      </c>
      <c r="K1559" s="32" t="str">
        <f>IF(OR($AC1559&lt;&gt;"",$Y1559="Folga",$Y1559="Folga trabalhada",$Y1559="Férias (cadastro)",$Y1559="Férias / afastamento",$Y1559="Indeterminado (início da série)"),"",IF(OR($D1559="6x1",$D1559="FF 6x1"),IF(OR(WEEKDAY($F1559,2)=6,WEEKDAY($F1559,2)=7),"6x1 sáb/dom","6x1"),IF($D1559="5x2","5x2",IF($H1559="",IF($D1559="Folguista",$J1559,$E1559),IF(OR($H1559&gt;=Parâmetros!$E$18,$H1559&lt;Parâmetros!$E$19),"C",IF($H1559&lt;Parâmetros!$E$20,"A","B"))))))</f>
        <v/>
      </c>
      <c r="L1559" s="30">
        <f>SUMIFS(Dados!$E:$E,Dados!$A:$A,$A1559,Dados!$S:$S,$F1559)</f>
        <v>0</v>
      </c>
      <c r="M1559" s="30" t="str">
        <f>IFERROR(INDEX(Parâmetros!$E$6:$E$11,MATCH($K1559,Parâmetros!$A$6:$A$11,0)),"")</f>
        <v/>
      </c>
      <c r="N1559" s="33" t="str">
        <f t="shared" si="145"/>
        <v/>
      </c>
      <c r="O1559" s="33">
        <f>Parâmetros!$E$13</f>
        <v>0.8</v>
      </c>
      <c r="P1559" s="32" t="str">
        <f>IF(OR($M1559="",$F1559&gt;Parâmetros!$E$14),"Não","Sim")</f>
        <v>Não</v>
      </c>
      <c r="Q1559" s="32" t="str">
        <f t="shared" si="146"/>
        <v/>
      </c>
      <c r="R1559" s="32" t="str">
        <f t="shared" si="147"/>
        <v/>
      </c>
      <c r="S1559" s="30" t="str">
        <f t="shared" si="148"/>
        <v/>
      </c>
      <c r="T1559" s="32" t="str">
        <f>IF($Q1559&lt;&gt;"Sim","",IF($N1559&gt;Parâmetros!$E$15,"Sim","Não"))</f>
        <v/>
      </c>
      <c r="U1559" s="17" t="str">
        <f t="shared" si="149"/>
        <v>Folga</v>
      </c>
      <c r="V1559" s="17" t="str">
        <f>IF($AC1559&lt;&gt;"",IF($L1559&gt;0,"ATENÇÃO · apontou em dia de "&amp;LOWER($AC1559)&amp;" cadastrado","Exceção cadastrada · "&amp;$AC1559)&amp;IF($AD1559="",""," · "&amp;$AD1559),IF($E1559="Férias",IF($L1559&gt;0,"ATENÇÃO · apontou estando de férias no cadastro","Férias no cadastro"),IF($Y1559="Férias / afastamento","Afastamento · "&amp;($Z1559+$AA1559-1)&amp;" dias seguidos sem apontamento",IF($Y1559="Folga trabalhada","ATENÇÃO · apontou em dia de folga da escala 5x2",IF($Y1559="Folga",IF(AND($D1559="5x2",OR(WEEKDAY($F1559,2)=6,WEEKDAY($F1559,2)=7)),"Folga de fim de semana da escala 5x2",IF(AND(OR($D1559="6x1",$D1559="FF 6x1"),WEEKDAY($F1559,2)=6,FALSE()),"Folga de fim de semana · apontou no domingo anterior",IF(AND(OR($D1559="6x1",$D1559="FF 6x1"),WEEKDAY($F1559,2)=7,AND($A1559=$A1558,$L1558&gt;0)),"Folga de fim de semana · apontou no sábado",IF(AND(OR($D1559="6x1",$D1559="FF 6x1"),OR(WEEKDAY($F1559,2)=6,WEEKDAY($F1559,2)=7)),"Folga de fim de semana · sem apontamento no sábado nem no domingo","Folga prevista pelo ciclo")))),IF($Y1559="Indeterminado (início da série)","Sem histórico anterior — informe o dia do ciclo no Cadastro",IF($Y1559="Falta de registro",IF(OR(OR($D1559="6x1",$D1559="FF 6x1"),$D1559="5x2"),"FALTA DE REGISTRO · dia útil da escala "&amp;$E1559,"FALTA DE REGISTRO · dia "&amp;$W1559&amp;" de "&amp;IFERROR(INDEX(Parâmetros!$B$39:$B$48,MATCH($E1559,Parâmetros!$A$39:$A$48,0)),99)&amp;" do ciclo"),IF(OR($D1559="6x1",$D1559="FF 6x1"),IF(OR(AND(WEEKDAY($F1559,2)=6,AND($A1559=$A1560,$L1560&gt;0)),AND(WEEKDAY($F1559,2)=7,AND($A1559=$A1558,$L1558&gt;0))),"ATENÇÃO · apontou sábado e domingo no mesmo fim de semana",IF(OR(WEEKDAY($F1559,2)=6,WEEKDAY($F1559,2)=7),"Jornada de fim de semana do 6x1",IF(OR($H1559&gt;=Parâmetros!$E$20,$H1559&lt;Parâmetros!$E$19),"ATENÇÃO · 6x1 apontou fora do horário diurno","Jornada fixa do 6x1"))),IF($D1559="5x2","Jornada fixa do 5x2",IF($D1559="Folguista",IF($J1559=$K1559,"Evidência confirma sequência","DIVERGE · sequência "&amp;$J1559&amp;" × evidência "&amp;$K1559),IF($K1559=$E1559,"Evidência confirma cadastro","DIVERGE · cadastro "&amp;$E1559&amp;" × evidência "&amp;$K1559)))))))))))</f>
        <v>Folga prevista pelo ciclo</v>
      </c>
      <c r="W1559" s="34">
        <f>IF(OR(OR($D1559="6x1",$D1559="FF 6x1"),$D1559="5x2"),"",IF($AB1559&lt;&gt;$AB1558,IF(IFERROR(INDEX(Cadastro!$F$5:$F$243,$AB1559),"")="",IF($L1559&gt;0,1,0),IF(IFERROR(INDEX(Cadastro!$F$5:$F$243,$AB1559),"")&lt;=IFERROR(INDEX(Parâmetros!$B$39:$B$48,MATCH($E1559,Parâmetros!$A$39:$A$48,0)),99),IFERROR(INDEX(Cadastro!$F$5:$F$243,$AB1559),""),0)),IF($L1559&gt;0,IF(N($X1558)&gt;0,1,N($W1558)+1),IF(AND($L1559=0,OR(N($W1558)&gt;=IFERROR(INDEX(Parâmetros!$B$39:$B$48,MATCH($E1559,Parâmetros!$A$39:$A$48,0)),99),AND(N($X1558)&gt;0,N($X1558)&lt;IFERROR(INDEX(Parâmetros!$C$39:$C$48,MATCH($E1559,Parâmetros!$A$39:$A$48,0)),0)))),0,N($W1558)+1))))</f>
        <v>0</v>
      </c>
      <c r="X1559" s="34">
        <f>IF(OR(OR($D1559="6x1",$D1559="FF 6x1"),$D1559="5x2"),"",IF($AB1559&lt;&gt;$AB1558,IF(IFERROR(INDEX(Cadastro!$F$5:$F$243,$AB1559),"")="",0,IF(IFERROR(INDEX(Cadastro!$F$5:$F$243,$AB1559),"")&gt;IFERROR(INDEX(Parâmetros!$B$39:$B$48,MATCH($E1559,Parâmetros!$A$39:$A$48,0)),99),IFERROR(INDEX(Cadastro!$F$5:$F$243,$AB1559),"")-IFERROR(INDEX(Parâmetros!$B$39:$B$48,MATCH($E1559,Parâmetros!$A$39:$A$48,0)),99),0)),IF(AND($L1559=0,OR(N($W1558)&gt;=IFERROR(INDEX(Parâmetros!$B$39:$B$48,MATCH($E1559,Parâmetros!$A$39:$A$48,0)),99),AND(N($X1558)&gt;0,N($X1558)&lt;IFERROR(INDEX(Parâmetros!$C$39:$C$48,MATCH($E1559,Parâmetros!$A$39:$A$48,0)),0)))),N($X1558)+1,0)))</f>
        <v>1</v>
      </c>
      <c r="Y1559" t="str">
        <f>IF($AC1559&lt;&gt;"",IF($L1559&gt;0,$AC1559&amp;" · com apontamento",$AC1559),IF($E1559="Férias",IF($L1559&gt;0,"Férias · com apontamento","Férias (cadastro)"),IF(($Z1559+$AA1559-1)&gt;Parâmetros!$E$16,"Férias / afastamento",IF(AND($D1559="5x2",OR(WEEKDAY($F1559,2)=6,WEEKDAY($F1559,2)=7)),IF($L1559&gt;0,"Folga trabalhada","Folga"),IF($L1559&gt;0,"Trabalhado",IF(OR(OR($D1559="6x1",$D1559="FF 6x1"),$D1559="5x2"),IF(AND(OR($D1559="6x1",$D1559="FF 6x1"),OR(WEEKDAY($F1559,2)=6,WEEKDAY($F1559,2)=7)),"Folga","Falta de registro"),IF(AND($AB1559&lt;&gt;$AB1558,IFERROR(INDEX(Cadastro!$F$5:$F$243,$AB1559),"")=""),"Indeterminado (início da série)",IF($X1559&gt;0,"Folga","Falta de registro"))))))))</f>
        <v>Folga</v>
      </c>
      <c r="Z1559" s="34">
        <f>IF(OR($L1559&gt;0,$F1559&gt;Parâmetros!$E$14),0,IF($A1559&lt;&gt;$A1558,1,N($Z1558)+1))</f>
        <v>1</v>
      </c>
      <c r="AA1559" s="34">
        <f>IF(OR($L1559&gt;0,$F1559&gt;Parâmetros!$E$14),0,IF(OR($A1559&lt;&gt;$A1560,$F1560&gt;Parâmetros!$E$14),1,N($AA1560)+1))</f>
        <v>2</v>
      </c>
      <c r="AB1559" s="31">
        <f>IFERROR(MATCH($A1559&amp;"|"&amp;TEXT(_xlfn.MAXIFS(Cadastro!$E$5:$E$243,Cadastro!$A$5:$A$243,$A1559,Cadastro!$E$5:$E$243,"&lt;="&amp;$F1559),"yyyymmdd"),Cadastro!$I$5:$I$243,0),"")</f>
        <v>193</v>
      </c>
      <c r="AC1559" t="str">
        <f>IFERROR(_xlfn.SINGLE(INDEX(Exceções!$D$5:$D$203,MATCH($A1559&amp;"|"&amp;$F1559,Exceções!$F$5:$F$203,0))),"")</f>
        <v/>
      </c>
      <c r="AD1559" t="str">
        <f>IF($AC1559="","",IFERROR(_xlfn.SINGLE(INDEX(Exceções!$E$5:$E$203,MATCH($A1559&amp;"|"&amp;$F1559,Exceções!$F$5:$F$203,0))),""))</f>
        <v/>
      </c>
    </row>
    <row r="1560" spans="1:30" ht="15" hidden="1" customHeight="1" x14ac:dyDescent="0.25">
      <c r="A1560" s="31">
        <v>53403</v>
      </c>
      <c r="B1560" s="17" t="s">
        <v>61</v>
      </c>
      <c r="C1560" s="17" t="str">
        <f>IFERROR(INDEX(Cadastro!$C$5:$C$243,$AB1560),"NÃO INFORMADO")</f>
        <v>MEC</v>
      </c>
      <c r="D1560" s="17" t="str">
        <f>IFERROR(INDEX(Cadastro!$D$5:$D$243,$AB1560),"")</f>
        <v>A</v>
      </c>
      <c r="E1560" s="17" t="str">
        <f>IFERROR(INDEX(Cadastro!$G$5:$G$243,$AB1560),"")</f>
        <v>A</v>
      </c>
      <c r="F1560" s="29">
        <v>46318</v>
      </c>
      <c r="G1560" s="32" t="str">
        <f t="shared" si="144"/>
        <v>sex</v>
      </c>
      <c r="H1560" s="31" t="str">
        <f>IF($L1560=0,"",_xlfn.MINIFS(Dados!$Q:$Q,Dados!$A:$A,$A1560,Dados!$S:$S,$F1560))</f>
        <v/>
      </c>
      <c r="I1560" s="31" t="str">
        <f>IF($H1560="","",_xlfn.MAXIFS(Dados!$R:$R,Dados!$A:$A,$A1560,Dados!$S:$S,$F1560))</f>
        <v/>
      </c>
      <c r="J1560" s="32" t="str">
        <f>IF($D1560&lt;&gt;"Folguista","",IFERROR(INDEX(Parâmetros!$D$52:$G$52,1,MIN(4,MAX(1,$W1560))),""))</f>
        <v/>
      </c>
      <c r="K1560" s="32" t="str">
        <f>IF(OR($AC1560&lt;&gt;"",$Y1560="Folga",$Y1560="Folga trabalhada",$Y1560="Férias (cadastro)",$Y1560="Férias / afastamento",$Y1560="Indeterminado (início da série)"),"",IF(OR($D1560="6x1",$D1560="FF 6x1"),IF(OR(WEEKDAY($F1560,2)=6,WEEKDAY($F1560,2)=7),"6x1 sáb/dom","6x1"),IF($D1560="5x2","5x2",IF($H1560="",IF($D1560="Folguista",$J1560,$E1560),IF(OR($H1560&gt;=Parâmetros!$E$18,$H1560&lt;Parâmetros!$E$19),"C",IF($H1560&lt;Parâmetros!$E$20,"A","B"))))))</f>
        <v>A</v>
      </c>
      <c r="L1560" s="30">
        <f>SUMIFS(Dados!$E:$E,Dados!$A:$A,$A1560,Dados!$S:$S,$F1560)</f>
        <v>0</v>
      </c>
      <c r="M1560" s="30">
        <f>IFERROR(INDEX(Parâmetros!$E$6:$E$11,MATCH($K1560,Parâmetros!$A$6:$A$11,0)),"")</f>
        <v>7.58</v>
      </c>
      <c r="N1560" s="33">
        <f t="shared" si="145"/>
        <v>0</v>
      </c>
      <c r="O1560" s="33">
        <f>Parâmetros!$E$13</f>
        <v>0.8</v>
      </c>
      <c r="P1560" s="32" t="str">
        <f>IF(OR($M1560="",$F1560&gt;Parâmetros!$E$14),"Não","Sim")</f>
        <v>Sim</v>
      </c>
      <c r="Q1560" s="32" t="str">
        <f t="shared" si="146"/>
        <v>Não</v>
      </c>
      <c r="R1560" s="32" t="str">
        <f t="shared" si="147"/>
        <v/>
      </c>
      <c r="S1560" s="30" t="str">
        <f t="shared" si="148"/>
        <v/>
      </c>
      <c r="T1560" s="32" t="str">
        <f>IF($Q1560&lt;&gt;"Sim","",IF($N1560&gt;Parâmetros!$E$15,"Sim","Não"))</f>
        <v/>
      </c>
      <c r="U1560" s="17" t="str">
        <f t="shared" si="149"/>
        <v>Falta de registro</v>
      </c>
      <c r="V1560" s="17" t="str">
        <f>IF($AC1560&lt;&gt;"",IF($L1560&gt;0,"ATENÇÃO · apontou em dia de "&amp;LOWER($AC1560)&amp;" cadastrado","Exceção cadastrada · "&amp;$AC1560)&amp;IF($AD1560="",""," · "&amp;$AD1560),IF($E1560="Férias",IF($L1560&gt;0,"ATENÇÃO · apontou estando de férias no cadastro","Férias no cadastro"),IF($Y1560="Férias / afastamento","Afastamento · "&amp;($Z1560+$AA1560-1)&amp;" dias seguidos sem apontamento",IF($Y1560="Folga trabalhada","ATENÇÃO · apontou em dia de folga da escala 5x2",IF($Y1560="Folga",IF(AND($D1560="5x2",OR(WEEKDAY($F1560,2)=6,WEEKDAY($F1560,2)=7)),"Folga de fim de semana da escala 5x2",IF(AND(OR($D1560="6x1",$D1560="FF 6x1"),WEEKDAY($F1560,2)=6,FALSE()),"Folga de fim de semana · apontou no domingo anterior",IF(AND(OR($D1560="6x1",$D1560="FF 6x1"),WEEKDAY($F1560,2)=7,AND($A1560=$A1559,$L1559&gt;0)),"Folga de fim de semana · apontou no sábado",IF(AND(OR($D1560="6x1",$D1560="FF 6x1"),OR(WEEKDAY($F1560,2)=6,WEEKDAY($F1560,2)=7)),"Folga de fim de semana · sem apontamento no sábado nem no domingo","Folga prevista pelo ciclo")))),IF($Y1560="Indeterminado (início da série)","Sem histórico anterior — informe o dia do ciclo no Cadastro",IF($Y1560="Falta de registro",IF(OR(OR($D1560="6x1",$D1560="FF 6x1"),$D1560="5x2"),"FALTA DE REGISTRO · dia útil da escala "&amp;$E1560,"FALTA DE REGISTRO · dia "&amp;$W1560&amp;" de "&amp;IFERROR(INDEX(Parâmetros!$B$39:$B$48,MATCH($E1560,Parâmetros!$A$39:$A$48,0)),99)&amp;" do ciclo"),IF(OR($D1560="6x1",$D1560="FF 6x1"),IF(OR(AND(WEEKDAY($F1560,2)=6,AND($A1560=$A1561,$L1561&gt;0)),AND(WEEKDAY($F1560,2)=7,AND($A1560=$A1559,$L1559&gt;0))),"ATENÇÃO · apontou sábado e domingo no mesmo fim de semana",IF(OR(WEEKDAY($F1560,2)=6,WEEKDAY($F1560,2)=7),"Jornada de fim de semana do 6x1",IF(OR($H1560&gt;=Parâmetros!$E$20,$H1560&lt;Parâmetros!$E$19),"ATENÇÃO · 6x1 apontou fora do horário diurno","Jornada fixa do 6x1"))),IF($D1560="5x2","Jornada fixa do 5x2",IF($D1560="Folguista",IF($J1560=$K1560,"Evidência confirma sequência","DIVERGE · sequência "&amp;$J1560&amp;" × evidência "&amp;$K1560),IF($K1560=$E1560,"Evidência confirma cadastro","DIVERGE · cadastro "&amp;$E1560&amp;" × evidência "&amp;$K1560)))))))))))</f>
        <v>FALTA DE REGISTRO · dia 1 de 5 do ciclo</v>
      </c>
      <c r="W1560" s="34">
        <f>IF(OR(OR($D1560="6x1",$D1560="FF 6x1"),$D1560="5x2"),"",IF($AB1560&lt;&gt;$AB1559,IF(IFERROR(INDEX(Cadastro!$F$5:$F$243,$AB1560),"")="",IF($L1560&gt;0,1,0),IF(IFERROR(INDEX(Cadastro!$F$5:$F$243,$AB1560),"")&lt;=IFERROR(INDEX(Parâmetros!$B$39:$B$48,MATCH($E1560,Parâmetros!$A$39:$A$48,0)),99),IFERROR(INDEX(Cadastro!$F$5:$F$243,$AB1560),""),0)),IF($L1560&gt;0,IF(N($X1559)&gt;0,1,N($W1559)+1),IF(AND($L1560=0,OR(N($W1559)&gt;=IFERROR(INDEX(Parâmetros!$B$39:$B$48,MATCH($E1560,Parâmetros!$A$39:$A$48,0)),99),AND(N($X1559)&gt;0,N($X1559)&lt;IFERROR(INDEX(Parâmetros!$C$39:$C$48,MATCH($E1560,Parâmetros!$A$39:$A$48,0)),0)))),0,N($W1559)+1))))</f>
        <v>1</v>
      </c>
      <c r="X1560" s="34">
        <f>IF(OR(OR($D1560="6x1",$D1560="FF 6x1"),$D1560="5x2"),"",IF($AB1560&lt;&gt;$AB1559,IF(IFERROR(INDEX(Cadastro!$F$5:$F$243,$AB1560),"")="",0,IF(IFERROR(INDEX(Cadastro!$F$5:$F$243,$AB1560),"")&gt;IFERROR(INDEX(Parâmetros!$B$39:$B$48,MATCH($E1560,Parâmetros!$A$39:$A$48,0)),99),IFERROR(INDEX(Cadastro!$F$5:$F$243,$AB1560),"")-IFERROR(INDEX(Parâmetros!$B$39:$B$48,MATCH($E1560,Parâmetros!$A$39:$A$48,0)),99),0)),IF(AND($L1560=0,OR(N($W1559)&gt;=IFERROR(INDEX(Parâmetros!$B$39:$B$48,MATCH($E1560,Parâmetros!$A$39:$A$48,0)),99),AND(N($X1559)&gt;0,N($X1559)&lt;IFERROR(INDEX(Parâmetros!$C$39:$C$48,MATCH($E1560,Parâmetros!$A$39:$A$48,0)),0)))),N($X1559)+1,0)))</f>
        <v>0</v>
      </c>
      <c r="Y1560" t="str">
        <f>IF($AC1560&lt;&gt;"",IF($L1560&gt;0,$AC1560&amp;" · com apontamento",$AC1560),IF($E1560="Férias",IF($L1560&gt;0,"Férias · com apontamento","Férias (cadastro)"),IF(($Z1560+$AA1560-1)&gt;Parâmetros!$E$16,"Férias / afastamento",IF(AND($D1560="5x2",OR(WEEKDAY($F1560,2)=6,WEEKDAY($F1560,2)=7)),IF($L1560&gt;0,"Folga trabalhada","Folga"),IF($L1560&gt;0,"Trabalhado",IF(OR(OR($D1560="6x1",$D1560="FF 6x1"),$D1560="5x2"),IF(AND(OR($D1560="6x1",$D1560="FF 6x1"),OR(WEEKDAY($F1560,2)=6,WEEKDAY($F1560,2)=7)),"Folga","Falta de registro"),IF(AND($AB1560&lt;&gt;$AB1559,IFERROR(INDEX(Cadastro!$F$5:$F$243,$AB1560),"")=""),"Indeterminado (início da série)",IF($X1560&gt;0,"Folga","Falta de registro"))))))))</f>
        <v>Falta de registro</v>
      </c>
      <c r="Z1560" s="34">
        <f>IF(OR($L1560&gt;0,$F1560&gt;Parâmetros!$E$14),0,IF($A1560&lt;&gt;$A1559,1,N($Z1559)+1))</f>
        <v>2</v>
      </c>
      <c r="AA1560" s="34">
        <f>IF(OR($L1560&gt;0,$F1560&gt;Parâmetros!$E$14),0,IF(OR($A1560&lt;&gt;$A1561,$F1561&gt;Parâmetros!$E$14),1,N($AA1561)+1))</f>
        <v>1</v>
      </c>
      <c r="AB1560" s="31">
        <f>IFERROR(MATCH($A1560&amp;"|"&amp;TEXT(_xlfn.MAXIFS(Cadastro!$E$5:$E$243,Cadastro!$A$5:$A$243,$A1560,Cadastro!$E$5:$E$243,"&lt;="&amp;$F1560),"yyyymmdd"),Cadastro!$I$5:$I$243,0),"")</f>
        <v>193</v>
      </c>
      <c r="AC1560" t="str">
        <f>IFERROR(_xlfn.SINGLE(INDEX(Exceções!$D$5:$D$203,MATCH($A1560&amp;"|"&amp;$F1560,Exceções!$F$5:$F$203,0))),"")</f>
        <v/>
      </c>
      <c r="AD1560" t="str">
        <f>IF($AC1560="","",IFERROR(_xlfn.SINGLE(INDEX(Exceções!$E$5:$E$203,MATCH($A1560&amp;"|"&amp;$F1560,Exceções!$F$5:$F$203,0))),""))</f>
        <v/>
      </c>
    </row>
    <row r="1561" spans="1:30" ht="15" hidden="1" customHeight="1" x14ac:dyDescent="0.25">
      <c r="A1561" s="31">
        <v>53403</v>
      </c>
      <c r="B1561" s="17" t="s">
        <v>61</v>
      </c>
      <c r="C1561" s="17" t="str">
        <f>IFERROR(INDEX(Cadastro!$C$5:$C$243,$AB1561),"NÃO INFORMADO")</f>
        <v>MEC</v>
      </c>
      <c r="D1561" s="17" t="str">
        <f>IFERROR(INDEX(Cadastro!$D$5:$D$243,$AB1561),"")</f>
        <v>A</v>
      </c>
      <c r="E1561" s="17" t="str">
        <f>IFERROR(INDEX(Cadastro!$G$5:$G$243,$AB1561),"")</f>
        <v>A</v>
      </c>
      <c r="F1561" s="29">
        <v>46319</v>
      </c>
      <c r="G1561" s="32" t="str">
        <f t="shared" si="144"/>
        <v>sáb</v>
      </c>
      <c r="H1561" s="31" t="str">
        <f>IF($L1561=0,"",_xlfn.MINIFS(Dados!$Q:$Q,Dados!$A:$A,$A1561,Dados!$S:$S,$F1561))</f>
        <v/>
      </c>
      <c r="I1561" s="31" t="str">
        <f>IF($H1561="","",_xlfn.MAXIFS(Dados!$R:$R,Dados!$A:$A,$A1561,Dados!$S:$S,$F1561))</f>
        <v/>
      </c>
      <c r="J1561" s="32" t="str">
        <f>IF($D1561&lt;&gt;"Folguista","",IFERROR(INDEX(Parâmetros!$D$52:$G$52,1,MIN(4,MAX(1,$W1561))),""))</f>
        <v/>
      </c>
      <c r="K1561" s="32" t="str">
        <f>IF(OR($AC1561&lt;&gt;"",$Y1561="Folga",$Y1561="Folga trabalhada",$Y1561="Férias (cadastro)",$Y1561="Férias / afastamento",$Y1561="Indeterminado (início da série)"),"",IF(OR($D1561="6x1",$D1561="FF 6x1"),IF(OR(WEEKDAY($F1561,2)=6,WEEKDAY($F1561,2)=7),"6x1 sáb/dom","6x1"),IF($D1561="5x2","5x2",IF($H1561="",IF($D1561="Folguista",$J1561,$E1561),IF(OR($H1561&gt;=Parâmetros!$E$18,$H1561&lt;Parâmetros!$E$19),"C",IF($H1561&lt;Parâmetros!$E$20,"A","B"))))))</f>
        <v>A</v>
      </c>
      <c r="L1561" s="30">
        <f>SUMIFS(Dados!$E:$E,Dados!$A:$A,$A1561,Dados!$S:$S,$F1561)</f>
        <v>0</v>
      </c>
      <c r="M1561" s="30">
        <f>IFERROR(INDEX(Parâmetros!$E$6:$E$11,MATCH($K1561,Parâmetros!$A$6:$A$11,0)),"")</f>
        <v>7.58</v>
      </c>
      <c r="N1561" s="33">
        <f t="shared" si="145"/>
        <v>0</v>
      </c>
      <c r="O1561" s="33">
        <f>Parâmetros!$E$13</f>
        <v>0.8</v>
      </c>
      <c r="P1561" s="32" t="str">
        <f>IF(OR($M1561="",$F1561&gt;Parâmetros!$E$14),"Não","Sim")</f>
        <v>Não</v>
      </c>
      <c r="Q1561" s="32" t="str">
        <f t="shared" si="146"/>
        <v/>
      </c>
      <c r="R1561" s="32" t="str">
        <f t="shared" si="147"/>
        <v/>
      </c>
      <c r="S1561" s="30" t="str">
        <f t="shared" si="148"/>
        <v/>
      </c>
      <c r="T1561" s="32" t="str">
        <f>IF($Q1561&lt;&gt;"Sim","",IF($N1561&gt;Parâmetros!$E$15,"Sim","Não"))</f>
        <v/>
      </c>
      <c r="U1561" s="17" t="str">
        <f t="shared" si="149"/>
        <v>Fora da apuração</v>
      </c>
      <c r="V1561" s="17" t="str">
        <f>IF($AC1561&lt;&gt;"",IF($L1561&gt;0,"ATENÇÃO · apontou em dia de "&amp;LOWER($AC1561)&amp;" cadastrado","Exceção cadastrada · "&amp;$AC1561)&amp;IF($AD1561="",""," · "&amp;$AD1561),IF($E1561="Férias",IF($L1561&gt;0,"ATENÇÃO · apontou estando de férias no cadastro","Férias no cadastro"),IF($Y1561="Férias / afastamento","Afastamento · "&amp;($Z1561+$AA1561-1)&amp;" dias seguidos sem apontamento",IF($Y1561="Folga trabalhada","ATENÇÃO · apontou em dia de folga da escala 5x2",IF($Y1561="Folga",IF(AND($D1561="5x2",OR(WEEKDAY($F1561,2)=6,WEEKDAY($F1561,2)=7)),"Folga de fim de semana da escala 5x2",IF(AND(OR($D1561="6x1",$D1561="FF 6x1"),WEEKDAY($F1561,2)=6,FALSE()),"Folga de fim de semana · apontou no domingo anterior",IF(AND(OR($D1561="6x1",$D1561="FF 6x1"),WEEKDAY($F1561,2)=7,AND($A1561=$A1560,$L1560&gt;0)),"Folga de fim de semana · apontou no sábado",IF(AND(OR($D1561="6x1",$D1561="FF 6x1"),OR(WEEKDAY($F1561,2)=6,WEEKDAY($F1561,2)=7)),"Folga de fim de semana · sem apontamento no sábado nem no domingo","Folga prevista pelo ciclo")))),IF($Y1561="Indeterminado (início da série)","Sem histórico anterior — informe o dia do ciclo no Cadastro",IF($Y1561="Falta de registro",IF(OR(OR($D1561="6x1",$D1561="FF 6x1"),$D1561="5x2"),"FALTA DE REGISTRO · dia útil da escala "&amp;$E1561,"FALTA DE REGISTRO · dia "&amp;$W1561&amp;" de "&amp;IFERROR(INDEX(Parâmetros!$B$39:$B$48,MATCH($E1561,Parâmetros!$A$39:$A$48,0)),99)&amp;" do ciclo"),IF(OR($D1561="6x1",$D1561="FF 6x1"),IF(OR(AND(WEEKDAY($F1561,2)=6,AND($A1561=$A1562,$L1562&gt;0)),AND(WEEKDAY($F1561,2)=7,AND($A1561=$A1560,$L1560&gt;0))),"ATENÇÃO · apontou sábado e domingo no mesmo fim de semana",IF(OR(WEEKDAY($F1561,2)=6,WEEKDAY($F1561,2)=7),"Jornada de fim de semana do 6x1",IF(OR($H1561&gt;=Parâmetros!$E$20,$H1561&lt;Parâmetros!$E$19),"ATENÇÃO · 6x1 apontou fora do horário diurno","Jornada fixa do 6x1"))),IF($D1561="5x2","Jornada fixa do 5x2",IF($D1561="Folguista",IF($J1561=$K1561,"Evidência confirma sequência","DIVERGE · sequência "&amp;$J1561&amp;" × evidência "&amp;$K1561),IF($K1561=$E1561,"Evidência confirma cadastro","DIVERGE · cadastro "&amp;$E1561&amp;" × evidência "&amp;$K1561)))))))))))</f>
        <v>FALTA DE REGISTRO · dia 2 de 5 do ciclo</v>
      </c>
      <c r="W1561" s="34">
        <f>IF(OR(OR($D1561="6x1",$D1561="FF 6x1"),$D1561="5x2"),"",IF($AB1561&lt;&gt;$AB1560,IF(IFERROR(INDEX(Cadastro!$F$5:$F$243,$AB1561),"")="",IF($L1561&gt;0,1,0),IF(IFERROR(INDEX(Cadastro!$F$5:$F$243,$AB1561),"")&lt;=IFERROR(INDEX(Parâmetros!$B$39:$B$48,MATCH($E1561,Parâmetros!$A$39:$A$48,0)),99),IFERROR(INDEX(Cadastro!$F$5:$F$243,$AB1561),""),0)),IF($L1561&gt;0,IF(N($X1560)&gt;0,1,N($W1560)+1),IF(AND($L1561=0,OR(N($W1560)&gt;=IFERROR(INDEX(Parâmetros!$B$39:$B$48,MATCH($E1561,Parâmetros!$A$39:$A$48,0)),99),AND(N($X1560)&gt;0,N($X1560)&lt;IFERROR(INDEX(Parâmetros!$C$39:$C$48,MATCH($E1561,Parâmetros!$A$39:$A$48,0)),0)))),0,N($W1560)+1))))</f>
        <v>2</v>
      </c>
      <c r="X1561" s="34">
        <f>IF(OR(OR($D1561="6x1",$D1561="FF 6x1"),$D1561="5x2"),"",IF($AB1561&lt;&gt;$AB1560,IF(IFERROR(INDEX(Cadastro!$F$5:$F$243,$AB1561),"")="",0,IF(IFERROR(INDEX(Cadastro!$F$5:$F$243,$AB1561),"")&gt;IFERROR(INDEX(Parâmetros!$B$39:$B$48,MATCH($E1561,Parâmetros!$A$39:$A$48,0)),99),IFERROR(INDEX(Cadastro!$F$5:$F$243,$AB1561),"")-IFERROR(INDEX(Parâmetros!$B$39:$B$48,MATCH($E1561,Parâmetros!$A$39:$A$48,0)),99),0)),IF(AND($L1561=0,OR(N($W1560)&gt;=IFERROR(INDEX(Parâmetros!$B$39:$B$48,MATCH($E1561,Parâmetros!$A$39:$A$48,0)),99),AND(N($X1560)&gt;0,N($X1560)&lt;IFERROR(INDEX(Parâmetros!$C$39:$C$48,MATCH($E1561,Parâmetros!$A$39:$A$48,0)),0)))),N($X1560)+1,0)))</f>
        <v>0</v>
      </c>
      <c r="Y1561" t="str">
        <f>IF($AC1561&lt;&gt;"",IF($L1561&gt;0,$AC1561&amp;" · com apontamento",$AC1561),IF($E1561="Férias",IF($L1561&gt;0,"Férias · com apontamento","Férias (cadastro)"),IF(($Z1561+$AA1561-1)&gt;Parâmetros!$E$16,"Férias / afastamento",IF(AND($D1561="5x2",OR(WEEKDAY($F1561,2)=6,WEEKDAY($F1561,2)=7)),IF($L1561&gt;0,"Folga trabalhada","Folga"),IF($L1561&gt;0,"Trabalhado",IF(OR(OR($D1561="6x1",$D1561="FF 6x1"),$D1561="5x2"),IF(AND(OR($D1561="6x1",$D1561="FF 6x1"),OR(WEEKDAY($F1561,2)=6,WEEKDAY($F1561,2)=7)),"Folga","Falta de registro"),IF(AND($AB1561&lt;&gt;$AB1560,IFERROR(INDEX(Cadastro!$F$5:$F$243,$AB1561),"")=""),"Indeterminado (início da série)",IF($X1561&gt;0,"Folga","Falta de registro"))))))))</f>
        <v>Falta de registro</v>
      </c>
      <c r="Z1561" s="34">
        <f>IF(OR($L1561&gt;0,$F1561&gt;Parâmetros!$E$14),0,IF($A1561&lt;&gt;$A1560,1,N($Z1560)+1))</f>
        <v>0</v>
      </c>
      <c r="AA1561" s="34">
        <f>IF(OR($L1561&gt;0,$F1561&gt;Parâmetros!$E$14),0,IF(OR($A1561&lt;&gt;$A1562,$F1562&gt;Parâmetros!$E$14),1,N($AA1562)+1))</f>
        <v>0</v>
      </c>
      <c r="AB1561" s="31">
        <f>IFERROR(MATCH($A1561&amp;"|"&amp;TEXT(_xlfn.MAXIFS(Cadastro!$E$5:$E$243,Cadastro!$A$5:$A$243,$A1561,Cadastro!$E$5:$E$243,"&lt;="&amp;$F1561),"yyyymmdd"),Cadastro!$I$5:$I$243,0),"")</f>
        <v>193</v>
      </c>
      <c r="AC1561" t="str">
        <f>IFERROR(_xlfn.SINGLE(INDEX(Exceções!$D$5:$D$203,MATCH($A1561&amp;"|"&amp;$F1561,Exceções!$F$5:$F$203,0))),"")</f>
        <v/>
      </c>
      <c r="AD1561" t="str">
        <f>IF($AC1561="","",IFERROR(_xlfn.SINGLE(INDEX(Exceções!$E$5:$E$203,MATCH($A1561&amp;"|"&amp;$F1561,Exceções!$F$5:$F$203,0))),""))</f>
        <v/>
      </c>
    </row>
    <row r="1562" spans="1:30" ht="15" hidden="1" customHeight="1" x14ac:dyDescent="0.25">
      <c r="A1562" s="31">
        <v>53403</v>
      </c>
      <c r="B1562" s="17" t="s">
        <v>61</v>
      </c>
      <c r="C1562" s="17" t="str">
        <f>IFERROR(INDEX(Cadastro!$C$5:$C$243,$AB1562),"NÃO INFORMADO")</f>
        <v>MEC</v>
      </c>
      <c r="D1562" s="17" t="str">
        <f>IFERROR(INDEX(Cadastro!$D$5:$D$243,$AB1562),"")</f>
        <v>A</v>
      </c>
      <c r="E1562" s="17" t="str">
        <f>IFERROR(INDEX(Cadastro!$G$5:$G$243,$AB1562),"")</f>
        <v>A</v>
      </c>
      <c r="F1562" s="29">
        <v>46320</v>
      </c>
      <c r="G1562" s="32" t="str">
        <f t="shared" si="144"/>
        <v>dom</v>
      </c>
      <c r="H1562" s="31" t="str">
        <f>IF($L1562=0,"",_xlfn.MINIFS(Dados!$Q:$Q,Dados!$A:$A,$A1562,Dados!$S:$S,$F1562))</f>
        <v/>
      </c>
      <c r="I1562" s="31" t="str">
        <f>IF($H1562="","",_xlfn.MAXIFS(Dados!$R:$R,Dados!$A:$A,$A1562,Dados!$S:$S,$F1562))</f>
        <v/>
      </c>
      <c r="J1562" s="32" t="str">
        <f>IF($D1562&lt;&gt;"Folguista","",IFERROR(INDEX(Parâmetros!$D$52:$G$52,1,MIN(4,MAX(1,$W1562))),""))</f>
        <v/>
      </c>
      <c r="K1562" s="32" t="str">
        <f>IF(OR($AC1562&lt;&gt;"",$Y1562="Folga",$Y1562="Folga trabalhada",$Y1562="Férias (cadastro)",$Y1562="Férias / afastamento",$Y1562="Indeterminado (início da série)"),"",IF(OR($D1562="6x1",$D1562="FF 6x1"),IF(OR(WEEKDAY($F1562,2)=6,WEEKDAY($F1562,2)=7),"6x1 sáb/dom","6x1"),IF($D1562="5x2","5x2",IF($H1562="",IF($D1562="Folguista",$J1562,$E1562),IF(OR($H1562&gt;=Parâmetros!$E$18,$H1562&lt;Parâmetros!$E$19),"C",IF($H1562&lt;Parâmetros!$E$20,"A","B"))))))</f>
        <v>A</v>
      </c>
      <c r="L1562" s="30">
        <f>SUMIFS(Dados!$E:$E,Dados!$A:$A,$A1562,Dados!$S:$S,$F1562)</f>
        <v>0</v>
      </c>
      <c r="M1562" s="30">
        <f>IFERROR(INDEX(Parâmetros!$E$6:$E$11,MATCH($K1562,Parâmetros!$A$6:$A$11,0)),"")</f>
        <v>7.58</v>
      </c>
      <c r="N1562" s="33">
        <f t="shared" si="145"/>
        <v>0</v>
      </c>
      <c r="O1562" s="33">
        <f>Parâmetros!$E$13</f>
        <v>0.8</v>
      </c>
      <c r="P1562" s="32" t="str">
        <f>IF(OR($M1562="",$F1562&gt;Parâmetros!$E$14),"Não","Sim")</f>
        <v>Não</v>
      </c>
      <c r="Q1562" s="32" t="str">
        <f t="shared" si="146"/>
        <v/>
      </c>
      <c r="R1562" s="32" t="str">
        <f t="shared" si="147"/>
        <v/>
      </c>
      <c r="S1562" s="30" t="str">
        <f t="shared" si="148"/>
        <v/>
      </c>
      <c r="T1562" s="32" t="str">
        <f>IF($Q1562&lt;&gt;"Sim","",IF($N1562&gt;Parâmetros!$E$15,"Sim","Não"))</f>
        <v/>
      </c>
      <c r="U1562" s="17" t="str">
        <f t="shared" si="149"/>
        <v>Fora da apuração</v>
      </c>
      <c r="V1562" s="17" t="str">
        <f>IF($AC1562&lt;&gt;"",IF($L1562&gt;0,"ATENÇÃO · apontou em dia de "&amp;LOWER($AC1562)&amp;" cadastrado","Exceção cadastrada · "&amp;$AC1562)&amp;IF($AD1562="",""," · "&amp;$AD1562),IF($E1562="Férias",IF($L1562&gt;0,"ATENÇÃO · apontou estando de férias no cadastro","Férias no cadastro"),IF($Y1562="Férias / afastamento","Afastamento · "&amp;($Z1562+$AA1562-1)&amp;" dias seguidos sem apontamento",IF($Y1562="Folga trabalhada","ATENÇÃO · apontou em dia de folga da escala 5x2",IF($Y1562="Folga",IF(AND($D1562="5x2",OR(WEEKDAY($F1562,2)=6,WEEKDAY($F1562,2)=7)),"Folga de fim de semana da escala 5x2",IF(AND(OR($D1562="6x1",$D1562="FF 6x1"),WEEKDAY($F1562,2)=6,FALSE()),"Folga de fim de semana · apontou no domingo anterior",IF(AND(OR($D1562="6x1",$D1562="FF 6x1"),WEEKDAY($F1562,2)=7,AND($A1562=$A1561,$L1561&gt;0)),"Folga de fim de semana · apontou no sábado",IF(AND(OR($D1562="6x1",$D1562="FF 6x1"),OR(WEEKDAY($F1562,2)=6,WEEKDAY($F1562,2)=7)),"Folga de fim de semana · sem apontamento no sábado nem no domingo","Folga prevista pelo ciclo")))),IF($Y1562="Indeterminado (início da série)","Sem histórico anterior — informe o dia do ciclo no Cadastro",IF($Y1562="Falta de registro",IF(OR(OR($D1562="6x1",$D1562="FF 6x1"),$D1562="5x2"),"FALTA DE REGISTRO · dia útil da escala "&amp;$E1562,"FALTA DE REGISTRO · dia "&amp;$W1562&amp;" de "&amp;IFERROR(INDEX(Parâmetros!$B$39:$B$48,MATCH($E1562,Parâmetros!$A$39:$A$48,0)),99)&amp;" do ciclo"),IF(OR($D1562="6x1",$D1562="FF 6x1"),IF(OR(AND(WEEKDAY($F1562,2)=6,AND($A1562=$A1563,$L1563&gt;0)),AND(WEEKDAY($F1562,2)=7,AND($A1562=$A1561,$L1561&gt;0))),"ATENÇÃO · apontou sábado e domingo no mesmo fim de semana",IF(OR(WEEKDAY($F1562,2)=6,WEEKDAY($F1562,2)=7),"Jornada de fim de semana do 6x1",IF(OR($H1562&gt;=Parâmetros!$E$20,$H1562&lt;Parâmetros!$E$19),"ATENÇÃO · 6x1 apontou fora do horário diurno","Jornada fixa do 6x1"))),IF($D1562="5x2","Jornada fixa do 5x2",IF($D1562="Folguista",IF($J1562=$K1562,"Evidência confirma sequência","DIVERGE · sequência "&amp;$J1562&amp;" × evidência "&amp;$K1562),IF($K1562=$E1562,"Evidência confirma cadastro","DIVERGE · cadastro "&amp;$E1562&amp;" × evidência "&amp;$K1562)))))))))))</f>
        <v>FALTA DE REGISTRO · dia 3 de 5 do ciclo</v>
      </c>
      <c r="W1562" s="34">
        <f>IF(OR(OR($D1562="6x1",$D1562="FF 6x1"),$D1562="5x2"),"",IF($AB1562&lt;&gt;$AB1561,IF(IFERROR(INDEX(Cadastro!$F$5:$F$243,$AB1562),"")="",IF($L1562&gt;0,1,0),IF(IFERROR(INDEX(Cadastro!$F$5:$F$243,$AB1562),"")&lt;=IFERROR(INDEX(Parâmetros!$B$39:$B$48,MATCH($E1562,Parâmetros!$A$39:$A$48,0)),99),IFERROR(INDEX(Cadastro!$F$5:$F$243,$AB1562),""),0)),IF($L1562&gt;0,IF(N($X1561)&gt;0,1,N($W1561)+1),IF(AND($L1562=0,OR(N($W1561)&gt;=IFERROR(INDEX(Parâmetros!$B$39:$B$48,MATCH($E1562,Parâmetros!$A$39:$A$48,0)),99),AND(N($X1561)&gt;0,N($X1561)&lt;IFERROR(INDEX(Parâmetros!$C$39:$C$48,MATCH($E1562,Parâmetros!$A$39:$A$48,0)),0)))),0,N($W1561)+1))))</f>
        <v>3</v>
      </c>
      <c r="X1562" s="34">
        <f>IF(OR(OR($D1562="6x1",$D1562="FF 6x1"),$D1562="5x2"),"",IF($AB1562&lt;&gt;$AB1561,IF(IFERROR(INDEX(Cadastro!$F$5:$F$243,$AB1562),"")="",0,IF(IFERROR(INDEX(Cadastro!$F$5:$F$243,$AB1562),"")&gt;IFERROR(INDEX(Parâmetros!$B$39:$B$48,MATCH($E1562,Parâmetros!$A$39:$A$48,0)),99),IFERROR(INDEX(Cadastro!$F$5:$F$243,$AB1562),"")-IFERROR(INDEX(Parâmetros!$B$39:$B$48,MATCH($E1562,Parâmetros!$A$39:$A$48,0)),99),0)),IF(AND($L1562=0,OR(N($W1561)&gt;=IFERROR(INDEX(Parâmetros!$B$39:$B$48,MATCH($E1562,Parâmetros!$A$39:$A$48,0)),99),AND(N($X1561)&gt;0,N($X1561)&lt;IFERROR(INDEX(Parâmetros!$C$39:$C$48,MATCH($E1562,Parâmetros!$A$39:$A$48,0)),0)))),N($X1561)+1,0)))</f>
        <v>0</v>
      </c>
      <c r="Y1562" t="str">
        <f>IF($AC1562&lt;&gt;"",IF($L1562&gt;0,$AC1562&amp;" · com apontamento",$AC1562),IF($E1562="Férias",IF($L1562&gt;0,"Férias · com apontamento","Férias (cadastro)"),IF(($Z1562+$AA1562-1)&gt;Parâmetros!$E$16,"Férias / afastamento",IF(AND($D1562="5x2",OR(WEEKDAY($F1562,2)=6,WEEKDAY($F1562,2)=7)),IF($L1562&gt;0,"Folga trabalhada","Folga"),IF($L1562&gt;0,"Trabalhado",IF(OR(OR($D1562="6x1",$D1562="FF 6x1"),$D1562="5x2"),IF(AND(OR($D1562="6x1",$D1562="FF 6x1"),OR(WEEKDAY($F1562,2)=6,WEEKDAY($F1562,2)=7)),"Folga","Falta de registro"),IF(AND($AB1562&lt;&gt;$AB1561,IFERROR(INDEX(Cadastro!$F$5:$F$243,$AB1562),"")=""),"Indeterminado (início da série)",IF($X1562&gt;0,"Folga","Falta de registro"))))))))</f>
        <v>Falta de registro</v>
      </c>
      <c r="Z1562" s="34">
        <f>IF(OR($L1562&gt;0,$F1562&gt;Parâmetros!$E$14),0,IF($A1562&lt;&gt;$A1561,1,N($Z1561)+1))</f>
        <v>0</v>
      </c>
      <c r="AA1562" s="34">
        <f>IF(OR($L1562&gt;0,$F1562&gt;Parâmetros!$E$14),0,IF(OR($A1562&lt;&gt;$A1563,$F1563&gt;Parâmetros!$E$14),1,N($AA1563)+1))</f>
        <v>0</v>
      </c>
      <c r="AB1562" s="31">
        <f>IFERROR(MATCH($A1562&amp;"|"&amp;TEXT(_xlfn.MAXIFS(Cadastro!$E$5:$E$243,Cadastro!$A$5:$A$243,$A1562,Cadastro!$E$5:$E$243,"&lt;="&amp;$F1562),"yyyymmdd"),Cadastro!$I$5:$I$243,0),"")</f>
        <v>193</v>
      </c>
      <c r="AC1562" t="str">
        <f>IFERROR(_xlfn.SINGLE(INDEX(Exceções!$D$5:$D$203,MATCH($A1562&amp;"|"&amp;$F1562,Exceções!$F$5:$F$203,0))),"")</f>
        <v/>
      </c>
      <c r="AD1562" t="str">
        <f>IF($AC1562="","",IFERROR(_xlfn.SINGLE(INDEX(Exceções!$E$5:$E$203,MATCH($A1562&amp;"|"&amp;$F1562,Exceções!$F$5:$F$203,0))),""))</f>
        <v/>
      </c>
    </row>
    <row r="1563" spans="1:30" ht="15" hidden="1" customHeight="1" x14ac:dyDescent="0.25">
      <c r="A1563" s="31">
        <v>53403</v>
      </c>
      <c r="B1563" s="17" t="s">
        <v>61</v>
      </c>
      <c r="C1563" s="17" t="str">
        <f>IFERROR(INDEX(Cadastro!$C$5:$C$243,$AB1563),"NÃO INFORMADO")</f>
        <v>MEC</v>
      </c>
      <c r="D1563" s="17" t="str">
        <f>IFERROR(INDEX(Cadastro!$D$5:$D$243,$AB1563),"")</f>
        <v>A</v>
      </c>
      <c r="E1563" s="17" t="str">
        <f>IFERROR(INDEX(Cadastro!$G$5:$G$243,$AB1563),"")</f>
        <v>A</v>
      </c>
      <c r="F1563" s="29">
        <v>46321</v>
      </c>
      <c r="G1563" s="32" t="str">
        <f t="shared" si="144"/>
        <v>seg</v>
      </c>
      <c r="H1563" s="31" t="str">
        <f>IF($L1563=0,"",_xlfn.MINIFS(Dados!$Q:$Q,Dados!$A:$A,$A1563,Dados!$S:$S,$F1563))</f>
        <v/>
      </c>
      <c r="I1563" s="31" t="str">
        <f>IF($H1563="","",_xlfn.MAXIFS(Dados!$R:$R,Dados!$A:$A,$A1563,Dados!$S:$S,$F1563))</f>
        <v/>
      </c>
      <c r="J1563" s="32" t="str">
        <f>IF($D1563&lt;&gt;"Folguista","",IFERROR(INDEX(Parâmetros!$D$52:$G$52,1,MIN(4,MAX(1,$W1563))),""))</f>
        <v/>
      </c>
      <c r="K1563" s="32" t="str">
        <f>IF(OR($AC1563&lt;&gt;"",$Y1563="Folga",$Y1563="Folga trabalhada",$Y1563="Férias (cadastro)",$Y1563="Férias / afastamento",$Y1563="Indeterminado (início da série)"),"",IF(OR($D1563="6x1",$D1563="FF 6x1"),IF(OR(WEEKDAY($F1563,2)=6,WEEKDAY($F1563,2)=7),"6x1 sáb/dom","6x1"),IF($D1563="5x2","5x2",IF($H1563="",IF($D1563="Folguista",$J1563,$E1563),IF(OR($H1563&gt;=Parâmetros!$E$18,$H1563&lt;Parâmetros!$E$19),"C",IF($H1563&lt;Parâmetros!$E$20,"A","B"))))))</f>
        <v>A</v>
      </c>
      <c r="L1563" s="30">
        <f>SUMIFS(Dados!$E:$E,Dados!$A:$A,$A1563,Dados!$S:$S,$F1563)</f>
        <v>0</v>
      </c>
      <c r="M1563" s="30">
        <f>IFERROR(INDEX(Parâmetros!$E$6:$E$11,MATCH($K1563,Parâmetros!$A$6:$A$11,0)),"")</f>
        <v>7.58</v>
      </c>
      <c r="N1563" s="33">
        <f t="shared" si="145"/>
        <v>0</v>
      </c>
      <c r="O1563" s="33">
        <f>Parâmetros!$E$13</f>
        <v>0.8</v>
      </c>
      <c r="P1563" s="32" t="str">
        <f>IF(OR($M1563="",$F1563&gt;Parâmetros!$E$14),"Não","Sim")</f>
        <v>Não</v>
      </c>
      <c r="Q1563" s="32" t="str">
        <f t="shared" si="146"/>
        <v/>
      </c>
      <c r="R1563" s="32" t="str">
        <f t="shared" si="147"/>
        <v/>
      </c>
      <c r="S1563" s="30" t="str">
        <f t="shared" si="148"/>
        <v/>
      </c>
      <c r="T1563" s="32" t="str">
        <f>IF($Q1563&lt;&gt;"Sim","",IF($N1563&gt;Parâmetros!$E$15,"Sim","Não"))</f>
        <v/>
      </c>
      <c r="U1563" s="17" t="str">
        <f t="shared" si="149"/>
        <v>Fora da apuração</v>
      </c>
      <c r="V1563" s="17" t="str">
        <f>IF($AC1563&lt;&gt;"",IF($L1563&gt;0,"ATENÇÃO · apontou em dia de "&amp;LOWER($AC1563)&amp;" cadastrado","Exceção cadastrada · "&amp;$AC1563)&amp;IF($AD1563="",""," · "&amp;$AD1563),IF($E1563="Férias",IF($L1563&gt;0,"ATENÇÃO · apontou estando de férias no cadastro","Férias no cadastro"),IF($Y1563="Férias / afastamento","Afastamento · "&amp;($Z1563+$AA1563-1)&amp;" dias seguidos sem apontamento",IF($Y1563="Folga trabalhada","ATENÇÃO · apontou em dia de folga da escala 5x2",IF($Y1563="Folga",IF(AND($D1563="5x2",OR(WEEKDAY($F1563,2)=6,WEEKDAY($F1563,2)=7)),"Folga de fim de semana da escala 5x2",IF(AND(OR($D1563="6x1",$D1563="FF 6x1"),WEEKDAY($F1563,2)=6,FALSE()),"Folga de fim de semana · apontou no domingo anterior",IF(AND(OR($D1563="6x1",$D1563="FF 6x1"),WEEKDAY($F1563,2)=7,AND($A1563=$A1562,$L1562&gt;0)),"Folga de fim de semana · apontou no sábado",IF(AND(OR($D1563="6x1",$D1563="FF 6x1"),OR(WEEKDAY($F1563,2)=6,WEEKDAY($F1563,2)=7)),"Folga de fim de semana · sem apontamento no sábado nem no domingo","Folga prevista pelo ciclo")))),IF($Y1563="Indeterminado (início da série)","Sem histórico anterior — informe o dia do ciclo no Cadastro",IF($Y1563="Falta de registro",IF(OR(OR($D1563="6x1",$D1563="FF 6x1"),$D1563="5x2"),"FALTA DE REGISTRO · dia útil da escala "&amp;$E1563,"FALTA DE REGISTRO · dia "&amp;$W1563&amp;" de "&amp;IFERROR(INDEX(Parâmetros!$B$39:$B$48,MATCH($E1563,Parâmetros!$A$39:$A$48,0)),99)&amp;" do ciclo"),IF(OR($D1563="6x1",$D1563="FF 6x1"),IF(OR(AND(WEEKDAY($F1563,2)=6,AND($A1563=$A1564,$L1564&gt;0)),AND(WEEKDAY($F1563,2)=7,AND($A1563=$A1562,$L1562&gt;0))),"ATENÇÃO · apontou sábado e domingo no mesmo fim de semana",IF(OR(WEEKDAY($F1563,2)=6,WEEKDAY($F1563,2)=7),"Jornada de fim de semana do 6x1",IF(OR($H1563&gt;=Parâmetros!$E$20,$H1563&lt;Parâmetros!$E$19),"ATENÇÃO · 6x1 apontou fora do horário diurno","Jornada fixa do 6x1"))),IF($D1563="5x2","Jornada fixa do 5x2",IF($D1563="Folguista",IF($J1563=$K1563,"Evidência confirma sequência","DIVERGE · sequência "&amp;$J1563&amp;" × evidência "&amp;$K1563),IF($K1563=$E1563,"Evidência confirma cadastro","DIVERGE · cadastro "&amp;$E1563&amp;" × evidência "&amp;$K1563)))))))))))</f>
        <v>FALTA DE REGISTRO · dia 4 de 5 do ciclo</v>
      </c>
      <c r="W1563" s="34">
        <f>IF(OR(OR($D1563="6x1",$D1563="FF 6x1"),$D1563="5x2"),"",IF($AB1563&lt;&gt;$AB1562,IF(IFERROR(INDEX(Cadastro!$F$5:$F$243,$AB1563),"")="",IF($L1563&gt;0,1,0),IF(IFERROR(INDEX(Cadastro!$F$5:$F$243,$AB1563),"")&lt;=IFERROR(INDEX(Parâmetros!$B$39:$B$48,MATCH($E1563,Parâmetros!$A$39:$A$48,0)),99),IFERROR(INDEX(Cadastro!$F$5:$F$243,$AB1563),""),0)),IF($L1563&gt;0,IF(N($X1562)&gt;0,1,N($W1562)+1),IF(AND($L1563=0,OR(N($W1562)&gt;=IFERROR(INDEX(Parâmetros!$B$39:$B$48,MATCH($E1563,Parâmetros!$A$39:$A$48,0)),99),AND(N($X1562)&gt;0,N($X1562)&lt;IFERROR(INDEX(Parâmetros!$C$39:$C$48,MATCH($E1563,Parâmetros!$A$39:$A$48,0)),0)))),0,N($W1562)+1))))</f>
        <v>4</v>
      </c>
      <c r="X1563" s="34">
        <f>IF(OR(OR($D1563="6x1",$D1563="FF 6x1"),$D1563="5x2"),"",IF($AB1563&lt;&gt;$AB1562,IF(IFERROR(INDEX(Cadastro!$F$5:$F$243,$AB1563),"")="",0,IF(IFERROR(INDEX(Cadastro!$F$5:$F$243,$AB1563),"")&gt;IFERROR(INDEX(Parâmetros!$B$39:$B$48,MATCH($E1563,Parâmetros!$A$39:$A$48,0)),99),IFERROR(INDEX(Cadastro!$F$5:$F$243,$AB1563),"")-IFERROR(INDEX(Parâmetros!$B$39:$B$48,MATCH($E1563,Parâmetros!$A$39:$A$48,0)),99),0)),IF(AND($L1563=0,OR(N($W1562)&gt;=IFERROR(INDEX(Parâmetros!$B$39:$B$48,MATCH($E1563,Parâmetros!$A$39:$A$48,0)),99),AND(N($X1562)&gt;0,N($X1562)&lt;IFERROR(INDEX(Parâmetros!$C$39:$C$48,MATCH($E1563,Parâmetros!$A$39:$A$48,0)),0)))),N($X1562)+1,0)))</f>
        <v>0</v>
      </c>
      <c r="Y1563" t="str">
        <f>IF($AC1563&lt;&gt;"",IF($L1563&gt;0,$AC1563&amp;" · com apontamento",$AC1563),IF($E1563="Férias",IF($L1563&gt;0,"Férias · com apontamento","Férias (cadastro)"),IF(($Z1563+$AA1563-1)&gt;Parâmetros!$E$16,"Férias / afastamento",IF(AND($D1563="5x2",OR(WEEKDAY($F1563,2)=6,WEEKDAY($F1563,2)=7)),IF($L1563&gt;0,"Folga trabalhada","Folga"),IF($L1563&gt;0,"Trabalhado",IF(OR(OR($D1563="6x1",$D1563="FF 6x1"),$D1563="5x2"),IF(AND(OR($D1563="6x1",$D1563="FF 6x1"),OR(WEEKDAY($F1563,2)=6,WEEKDAY($F1563,2)=7)),"Folga","Falta de registro"),IF(AND($AB1563&lt;&gt;$AB1562,IFERROR(INDEX(Cadastro!$F$5:$F$243,$AB1563),"")=""),"Indeterminado (início da série)",IF($X1563&gt;0,"Folga","Falta de registro"))))))))</f>
        <v>Falta de registro</v>
      </c>
      <c r="Z1563" s="34">
        <f>IF(OR($L1563&gt;0,$F1563&gt;Parâmetros!$E$14),0,IF($A1563&lt;&gt;$A1562,1,N($Z1562)+1))</f>
        <v>0</v>
      </c>
      <c r="AA1563" s="34">
        <f>IF(OR($L1563&gt;0,$F1563&gt;Parâmetros!$E$14),0,IF(OR($A1563&lt;&gt;$A1564,$F1564&gt;Parâmetros!$E$14),1,N($AA1564)+1))</f>
        <v>0</v>
      </c>
      <c r="AB1563" s="31">
        <f>IFERROR(MATCH($A1563&amp;"|"&amp;TEXT(_xlfn.MAXIFS(Cadastro!$E$5:$E$243,Cadastro!$A$5:$A$243,$A1563,Cadastro!$E$5:$E$243,"&lt;="&amp;$F1563),"yyyymmdd"),Cadastro!$I$5:$I$243,0),"")</f>
        <v>193</v>
      </c>
      <c r="AC1563" t="str">
        <f>IFERROR(_xlfn.SINGLE(INDEX(Exceções!$D$5:$D$203,MATCH($A1563&amp;"|"&amp;$F1563,Exceções!$F$5:$F$203,0))),"")</f>
        <v/>
      </c>
      <c r="AD1563" t="str">
        <f>IF($AC1563="","",IFERROR(_xlfn.SINGLE(INDEX(Exceções!$E$5:$E$203,MATCH($A1563&amp;"|"&amp;$F1563,Exceções!$F$5:$F$203,0))),""))</f>
        <v/>
      </c>
    </row>
    <row r="1564" spans="1:30" ht="15" hidden="1" customHeight="1" x14ac:dyDescent="0.25">
      <c r="A1564" s="31">
        <v>53403</v>
      </c>
      <c r="B1564" s="17" t="s">
        <v>61</v>
      </c>
      <c r="C1564" s="17" t="str">
        <f>IFERROR(INDEX(Cadastro!$C$5:$C$243,$AB1564),"NÃO INFORMADO")</f>
        <v>MEC</v>
      </c>
      <c r="D1564" s="17" t="str">
        <f>IFERROR(INDEX(Cadastro!$D$5:$D$243,$AB1564),"")</f>
        <v>A</v>
      </c>
      <c r="E1564" s="17" t="str">
        <f>IFERROR(INDEX(Cadastro!$G$5:$G$243,$AB1564),"")</f>
        <v>A</v>
      </c>
      <c r="F1564" s="29">
        <v>46322</v>
      </c>
      <c r="G1564" s="32" t="str">
        <f t="shared" si="144"/>
        <v>ter</v>
      </c>
      <c r="H1564" s="31" t="str">
        <f>IF($L1564=0,"",_xlfn.MINIFS(Dados!$Q:$Q,Dados!$A:$A,$A1564,Dados!$S:$S,$F1564))</f>
        <v/>
      </c>
      <c r="I1564" s="31" t="str">
        <f>IF($H1564="","",_xlfn.MAXIFS(Dados!$R:$R,Dados!$A:$A,$A1564,Dados!$S:$S,$F1564))</f>
        <v/>
      </c>
      <c r="J1564" s="32" t="str">
        <f>IF($D1564&lt;&gt;"Folguista","",IFERROR(INDEX(Parâmetros!$D$52:$G$52,1,MIN(4,MAX(1,$W1564))),""))</f>
        <v/>
      </c>
      <c r="K1564" s="32" t="str">
        <f>IF(OR($AC1564&lt;&gt;"",$Y1564="Folga",$Y1564="Folga trabalhada",$Y1564="Férias (cadastro)",$Y1564="Férias / afastamento",$Y1564="Indeterminado (início da série)"),"",IF(OR($D1564="6x1",$D1564="FF 6x1"),IF(OR(WEEKDAY($F1564,2)=6,WEEKDAY($F1564,2)=7),"6x1 sáb/dom","6x1"),IF($D1564="5x2","5x2",IF($H1564="",IF($D1564="Folguista",$J1564,$E1564),IF(OR($H1564&gt;=Parâmetros!$E$18,$H1564&lt;Parâmetros!$E$19),"C",IF($H1564&lt;Parâmetros!$E$20,"A","B"))))))</f>
        <v>A</v>
      </c>
      <c r="L1564" s="30">
        <f>SUMIFS(Dados!$E:$E,Dados!$A:$A,$A1564,Dados!$S:$S,$F1564)</f>
        <v>0</v>
      </c>
      <c r="M1564" s="30">
        <f>IFERROR(INDEX(Parâmetros!$E$6:$E$11,MATCH($K1564,Parâmetros!$A$6:$A$11,0)),"")</f>
        <v>7.58</v>
      </c>
      <c r="N1564" s="33">
        <f t="shared" si="145"/>
        <v>0</v>
      </c>
      <c r="O1564" s="33">
        <f>Parâmetros!$E$13</f>
        <v>0.8</v>
      </c>
      <c r="P1564" s="32" t="str">
        <f>IF(OR($M1564="",$F1564&gt;Parâmetros!$E$14),"Não","Sim")</f>
        <v>Não</v>
      </c>
      <c r="Q1564" s="32" t="str">
        <f t="shared" si="146"/>
        <v/>
      </c>
      <c r="R1564" s="32" t="str">
        <f t="shared" si="147"/>
        <v/>
      </c>
      <c r="S1564" s="30" t="str">
        <f t="shared" si="148"/>
        <v/>
      </c>
      <c r="T1564" s="32" t="str">
        <f>IF($Q1564&lt;&gt;"Sim","",IF($N1564&gt;Parâmetros!$E$15,"Sim","Não"))</f>
        <v/>
      </c>
      <c r="U1564" s="17" t="str">
        <f t="shared" si="149"/>
        <v>Fora da apuração</v>
      </c>
      <c r="V1564" s="17" t="str">
        <f>IF($AC1564&lt;&gt;"",IF($L1564&gt;0,"ATENÇÃO · apontou em dia de "&amp;LOWER($AC1564)&amp;" cadastrado","Exceção cadastrada · "&amp;$AC1564)&amp;IF($AD1564="",""," · "&amp;$AD1564),IF($E1564="Férias",IF($L1564&gt;0,"ATENÇÃO · apontou estando de férias no cadastro","Férias no cadastro"),IF($Y1564="Férias / afastamento","Afastamento · "&amp;($Z1564+$AA1564-1)&amp;" dias seguidos sem apontamento",IF($Y1564="Folga trabalhada","ATENÇÃO · apontou em dia de folga da escala 5x2",IF($Y1564="Folga",IF(AND($D1564="5x2",OR(WEEKDAY($F1564,2)=6,WEEKDAY($F1564,2)=7)),"Folga de fim de semana da escala 5x2",IF(AND(OR($D1564="6x1",$D1564="FF 6x1"),WEEKDAY($F1564,2)=6,FALSE()),"Folga de fim de semana · apontou no domingo anterior",IF(AND(OR($D1564="6x1",$D1564="FF 6x1"),WEEKDAY($F1564,2)=7,AND($A1564=$A1563,$L1563&gt;0)),"Folga de fim de semana · apontou no sábado",IF(AND(OR($D1564="6x1",$D1564="FF 6x1"),OR(WEEKDAY($F1564,2)=6,WEEKDAY($F1564,2)=7)),"Folga de fim de semana · sem apontamento no sábado nem no domingo","Folga prevista pelo ciclo")))),IF($Y1564="Indeterminado (início da série)","Sem histórico anterior — informe o dia do ciclo no Cadastro",IF($Y1564="Falta de registro",IF(OR(OR($D1564="6x1",$D1564="FF 6x1"),$D1564="5x2"),"FALTA DE REGISTRO · dia útil da escala "&amp;$E1564,"FALTA DE REGISTRO · dia "&amp;$W1564&amp;" de "&amp;IFERROR(INDEX(Parâmetros!$B$39:$B$48,MATCH($E1564,Parâmetros!$A$39:$A$48,0)),99)&amp;" do ciclo"),IF(OR($D1564="6x1",$D1564="FF 6x1"),IF(OR(AND(WEEKDAY($F1564,2)=6,AND($A1564=$A1565,$L1565&gt;0)),AND(WEEKDAY($F1564,2)=7,AND($A1564=$A1563,$L1563&gt;0))),"ATENÇÃO · apontou sábado e domingo no mesmo fim de semana",IF(OR(WEEKDAY($F1564,2)=6,WEEKDAY($F1564,2)=7),"Jornada de fim de semana do 6x1",IF(OR($H1564&gt;=Parâmetros!$E$20,$H1564&lt;Parâmetros!$E$19),"ATENÇÃO · 6x1 apontou fora do horário diurno","Jornada fixa do 6x1"))),IF($D1564="5x2","Jornada fixa do 5x2",IF($D1564="Folguista",IF($J1564=$K1564,"Evidência confirma sequência","DIVERGE · sequência "&amp;$J1564&amp;" × evidência "&amp;$K1564),IF($K1564=$E1564,"Evidência confirma cadastro","DIVERGE · cadastro "&amp;$E1564&amp;" × evidência "&amp;$K1564)))))))))))</f>
        <v>FALTA DE REGISTRO · dia 5 de 5 do ciclo</v>
      </c>
      <c r="W1564" s="34">
        <f>IF(OR(OR($D1564="6x1",$D1564="FF 6x1"),$D1564="5x2"),"",IF($AB1564&lt;&gt;$AB1563,IF(IFERROR(INDEX(Cadastro!$F$5:$F$243,$AB1564),"")="",IF($L1564&gt;0,1,0),IF(IFERROR(INDEX(Cadastro!$F$5:$F$243,$AB1564),"")&lt;=IFERROR(INDEX(Parâmetros!$B$39:$B$48,MATCH($E1564,Parâmetros!$A$39:$A$48,0)),99),IFERROR(INDEX(Cadastro!$F$5:$F$243,$AB1564),""),0)),IF($L1564&gt;0,IF(N($X1563)&gt;0,1,N($W1563)+1),IF(AND($L1564=0,OR(N($W1563)&gt;=IFERROR(INDEX(Parâmetros!$B$39:$B$48,MATCH($E1564,Parâmetros!$A$39:$A$48,0)),99),AND(N($X1563)&gt;0,N($X1563)&lt;IFERROR(INDEX(Parâmetros!$C$39:$C$48,MATCH($E1564,Parâmetros!$A$39:$A$48,0)),0)))),0,N($W1563)+1))))</f>
        <v>5</v>
      </c>
      <c r="X1564" s="34">
        <f>IF(OR(OR($D1564="6x1",$D1564="FF 6x1"),$D1564="5x2"),"",IF($AB1564&lt;&gt;$AB1563,IF(IFERROR(INDEX(Cadastro!$F$5:$F$243,$AB1564),"")="",0,IF(IFERROR(INDEX(Cadastro!$F$5:$F$243,$AB1564),"")&gt;IFERROR(INDEX(Parâmetros!$B$39:$B$48,MATCH($E1564,Parâmetros!$A$39:$A$48,0)),99),IFERROR(INDEX(Cadastro!$F$5:$F$243,$AB1564),"")-IFERROR(INDEX(Parâmetros!$B$39:$B$48,MATCH($E1564,Parâmetros!$A$39:$A$48,0)),99),0)),IF(AND($L1564=0,OR(N($W1563)&gt;=IFERROR(INDEX(Parâmetros!$B$39:$B$48,MATCH($E1564,Parâmetros!$A$39:$A$48,0)),99),AND(N($X1563)&gt;0,N($X1563)&lt;IFERROR(INDEX(Parâmetros!$C$39:$C$48,MATCH($E1564,Parâmetros!$A$39:$A$48,0)),0)))),N($X1563)+1,0)))</f>
        <v>0</v>
      </c>
      <c r="Y1564" t="str">
        <f>IF($AC1564&lt;&gt;"",IF($L1564&gt;0,$AC1564&amp;" · com apontamento",$AC1564),IF($E1564="Férias",IF($L1564&gt;0,"Férias · com apontamento","Férias (cadastro)"),IF(($Z1564+$AA1564-1)&gt;Parâmetros!$E$16,"Férias / afastamento",IF(AND($D1564="5x2",OR(WEEKDAY($F1564,2)=6,WEEKDAY($F1564,2)=7)),IF($L1564&gt;0,"Folga trabalhada","Folga"),IF($L1564&gt;0,"Trabalhado",IF(OR(OR($D1564="6x1",$D1564="FF 6x1"),$D1564="5x2"),IF(AND(OR($D1564="6x1",$D1564="FF 6x1"),OR(WEEKDAY($F1564,2)=6,WEEKDAY($F1564,2)=7)),"Folga","Falta de registro"),IF(AND($AB1564&lt;&gt;$AB1563,IFERROR(INDEX(Cadastro!$F$5:$F$243,$AB1564),"")=""),"Indeterminado (início da série)",IF($X1564&gt;0,"Folga","Falta de registro"))))))))</f>
        <v>Falta de registro</v>
      </c>
      <c r="Z1564" s="34">
        <f>IF(OR($L1564&gt;0,$F1564&gt;Parâmetros!$E$14),0,IF($A1564&lt;&gt;$A1563,1,N($Z1563)+1))</f>
        <v>0</v>
      </c>
      <c r="AA1564" s="34">
        <f>IF(OR($L1564&gt;0,$F1564&gt;Parâmetros!$E$14),0,IF(OR($A1564&lt;&gt;$A1565,$F1565&gt;Parâmetros!$E$14),1,N($AA1565)+1))</f>
        <v>0</v>
      </c>
      <c r="AB1564" s="31">
        <f>IFERROR(MATCH($A1564&amp;"|"&amp;TEXT(_xlfn.MAXIFS(Cadastro!$E$5:$E$243,Cadastro!$A$5:$A$243,$A1564,Cadastro!$E$5:$E$243,"&lt;="&amp;$F1564),"yyyymmdd"),Cadastro!$I$5:$I$243,0),"")</f>
        <v>193</v>
      </c>
      <c r="AC1564" t="str">
        <f>IFERROR(_xlfn.SINGLE(INDEX(Exceções!$D$5:$D$203,MATCH($A1564&amp;"|"&amp;$F1564,Exceções!$F$5:$F$203,0))),"")</f>
        <v/>
      </c>
      <c r="AD1564" t="str">
        <f>IF($AC1564="","",IFERROR(_xlfn.SINGLE(INDEX(Exceções!$E$5:$E$203,MATCH($A1564&amp;"|"&amp;$F1564,Exceções!$F$5:$F$203,0))),""))</f>
        <v/>
      </c>
    </row>
    <row r="1565" spans="1:30" ht="15" hidden="1" customHeight="1" x14ac:dyDescent="0.25">
      <c r="A1565" s="31">
        <v>53403</v>
      </c>
      <c r="B1565" s="17" t="s">
        <v>61</v>
      </c>
      <c r="C1565" s="17" t="str">
        <f>IFERROR(INDEX(Cadastro!$C$5:$C$243,$AB1565),"NÃO INFORMADO")</f>
        <v>MEC</v>
      </c>
      <c r="D1565" s="17" t="str">
        <f>IFERROR(INDEX(Cadastro!$D$5:$D$243,$AB1565),"")</f>
        <v>A</v>
      </c>
      <c r="E1565" s="17" t="str">
        <f>IFERROR(INDEX(Cadastro!$G$5:$G$243,$AB1565),"")</f>
        <v>A</v>
      </c>
      <c r="F1565" s="29">
        <v>46323</v>
      </c>
      <c r="G1565" s="32" t="str">
        <f t="shared" si="144"/>
        <v>qua</v>
      </c>
      <c r="H1565" s="31" t="str">
        <f>IF($L1565=0,"",_xlfn.MINIFS(Dados!$Q:$Q,Dados!$A:$A,$A1565,Dados!$S:$S,$F1565))</f>
        <v/>
      </c>
      <c r="I1565" s="31" t="str">
        <f>IF($H1565="","",_xlfn.MAXIFS(Dados!$R:$R,Dados!$A:$A,$A1565,Dados!$S:$S,$F1565))</f>
        <v/>
      </c>
      <c r="J1565" s="32" t="str">
        <f>IF($D1565&lt;&gt;"Folguista","",IFERROR(INDEX(Parâmetros!$D$52:$G$52,1,MIN(4,MAX(1,$W1565))),""))</f>
        <v/>
      </c>
      <c r="K1565" s="32" t="str">
        <f>IF(OR($AC1565&lt;&gt;"",$Y1565="Folga",$Y1565="Folga trabalhada",$Y1565="Férias (cadastro)",$Y1565="Férias / afastamento",$Y1565="Indeterminado (início da série)"),"",IF(OR($D1565="6x1",$D1565="FF 6x1"),IF(OR(WEEKDAY($F1565,2)=6,WEEKDAY($F1565,2)=7),"6x1 sáb/dom","6x1"),IF($D1565="5x2","5x2",IF($H1565="",IF($D1565="Folguista",$J1565,$E1565),IF(OR($H1565&gt;=Parâmetros!$E$18,$H1565&lt;Parâmetros!$E$19),"C",IF($H1565&lt;Parâmetros!$E$20,"A","B"))))))</f>
        <v/>
      </c>
      <c r="L1565" s="30">
        <f>SUMIFS(Dados!$E:$E,Dados!$A:$A,$A1565,Dados!$S:$S,$F1565)</f>
        <v>0</v>
      </c>
      <c r="M1565" s="30" t="str">
        <f>IFERROR(INDEX(Parâmetros!$E$6:$E$11,MATCH($K1565,Parâmetros!$A$6:$A$11,0)),"")</f>
        <v/>
      </c>
      <c r="N1565" s="33" t="str">
        <f t="shared" si="145"/>
        <v/>
      </c>
      <c r="O1565" s="33">
        <f>Parâmetros!$E$13</f>
        <v>0.8</v>
      </c>
      <c r="P1565" s="32" t="str">
        <f>IF(OR($M1565="",$F1565&gt;Parâmetros!$E$14),"Não","Sim")</f>
        <v>Não</v>
      </c>
      <c r="Q1565" s="32" t="str">
        <f t="shared" si="146"/>
        <v/>
      </c>
      <c r="R1565" s="32" t="str">
        <f t="shared" si="147"/>
        <v/>
      </c>
      <c r="S1565" s="30" t="str">
        <f t="shared" si="148"/>
        <v/>
      </c>
      <c r="T1565" s="32" t="str">
        <f>IF($Q1565&lt;&gt;"Sim","",IF($N1565&gt;Parâmetros!$E$15,"Sim","Não"))</f>
        <v/>
      </c>
      <c r="U1565" s="17" t="str">
        <f t="shared" si="149"/>
        <v>Folga</v>
      </c>
      <c r="V1565" s="17" t="str">
        <f>IF($AC1565&lt;&gt;"",IF($L1565&gt;0,"ATENÇÃO · apontou em dia de "&amp;LOWER($AC1565)&amp;" cadastrado","Exceção cadastrada · "&amp;$AC1565)&amp;IF($AD1565="",""," · "&amp;$AD1565),IF($E1565="Férias",IF($L1565&gt;0,"ATENÇÃO · apontou estando de férias no cadastro","Férias no cadastro"),IF($Y1565="Férias / afastamento","Afastamento · "&amp;($Z1565+$AA1565-1)&amp;" dias seguidos sem apontamento",IF($Y1565="Folga trabalhada","ATENÇÃO · apontou em dia de folga da escala 5x2",IF($Y1565="Folga",IF(AND($D1565="5x2",OR(WEEKDAY($F1565,2)=6,WEEKDAY($F1565,2)=7)),"Folga de fim de semana da escala 5x2",IF(AND(OR($D1565="6x1",$D1565="FF 6x1"),WEEKDAY($F1565,2)=6,FALSE()),"Folga de fim de semana · apontou no domingo anterior",IF(AND(OR($D1565="6x1",$D1565="FF 6x1"),WEEKDAY($F1565,2)=7,AND($A1565=$A1564,$L1564&gt;0)),"Folga de fim de semana · apontou no sábado",IF(AND(OR($D1565="6x1",$D1565="FF 6x1"),OR(WEEKDAY($F1565,2)=6,WEEKDAY($F1565,2)=7)),"Folga de fim de semana · sem apontamento no sábado nem no domingo","Folga prevista pelo ciclo")))),IF($Y1565="Indeterminado (início da série)","Sem histórico anterior — informe o dia do ciclo no Cadastro",IF($Y1565="Falta de registro",IF(OR(OR($D1565="6x1",$D1565="FF 6x1"),$D1565="5x2"),"FALTA DE REGISTRO · dia útil da escala "&amp;$E1565,"FALTA DE REGISTRO · dia "&amp;$W1565&amp;" de "&amp;IFERROR(INDEX(Parâmetros!$B$39:$B$48,MATCH($E1565,Parâmetros!$A$39:$A$48,0)),99)&amp;" do ciclo"),IF(OR($D1565="6x1",$D1565="FF 6x1"),IF(OR(AND(WEEKDAY($F1565,2)=6,AND($A1565=$A1566,$L1566&gt;0)),AND(WEEKDAY($F1565,2)=7,AND($A1565=$A1564,$L1564&gt;0))),"ATENÇÃO · apontou sábado e domingo no mesmo fim de semana",IF(OR(WEEKDAY($F1565,2)=6,WEEKDAY($F1565,2)=7),"Jornada de fim de semana do 6x1",IF(OR($H1565&gt;=Parâmetros!$E$20,$H1565&lt;Parâmetros!$E$19),"ATENÇÃO · 6x1 apontou fora do horário diurno","Jornada fixa do 6x1"))),IF($D1565="5x2","Jornada fixa do 5x2",IF($D1565="Folguista",IF($J1565=$K1565,"Evidência confirma sequência","DIVERGE · sequência "&amp;$J1565&amp;" × evidência "&amp;$K1565),IF($K1565=$E1565,"Evidência confirma cadastro","DIVERGE · cadastro "&amp;$E1565&amp;" × evidência "&amp;$K1565)))))))))))</f>
        <v>Folga prevista pelo ciclo</v>
      </c>
      <c r="W1565" s="34">
        <f>IF(OR(OR($D1565="6x1",$D1565="FF 6x1"),$D1565="5x2"),"",IF($AB1565&lt;&gt;$AB1564,IF(IFERROR(INDEX(Cadastro!$F$5:$F$243,$AB1565),"")="",IF($L1565&gt;0,1,0),IF(IFERROR(INDEX(Cadastro!$F$5:$F$243,$AB1565),"")&lt;=IFERROR(INDEX(Parâmetros!$B$39:$B$48,MATCH($E1565,Parâmetros!$A$39:$A$48,0)),99),IFERROR(INDEX(Cadastro!$F$5:$F$243,$AB1565),""),0)),IF($L1565&gt;0,IF(N($X1564)&gt;0,1,N($W1564)+1),IF(AND($L1565=0,OR(N($W1564)&gt;=IFERROR(INDEX(Parâmetros!$B$39:$B$48,MATCH($E1565,Parâmetros!$A$39:$A$48,0)),99),AND(N($X1564)&gt;0,N($X1564)&lt;IFERROR(INDEX(Parâmetros!$C$39:$C$48,MATCH($E1565,Parâmetros!$A$39:$A$48,0)),0)))),0,N($W1564)+1))))</f>
        <v>0</v>
      </c>
      <c r="X1565" s="34">
        <f>IF(OR(OR($D1565="6x1",$D1565="FF 6x1"),$D1565="5x2"),"",IF($AB1565&lt;&gt;$AB1564,IF(IFERROR(INDEX(Cadastro!$F$5:$F$243,$AB1565),"")="",0,IF(IFERROR(INDEX(Cadastro!$F$5:$F$243,$AB1565),"")&gt;IFERROR(INDEX(Parâmetros!$B$39:$B$48,MATCH($E1565,Parâmetros!$A$39:$A$48,0)),99),IFERROR(INDEX(Cadastro!$F$5:$F$243,$AB1565),"")-IFERROR(INDEX(Parâmetros!$B$39:$B$48,MATCH($E1565,Parâmetros!$A$39:$A$48,0)),99),0)),IF(AND($L1565=0,OR(N($W1564)&gt;=IFERROR(INDEX(Parâmetros!$B$39:$B$48,MATCH($E1565,Parâmetros!$A$39:$A$48,0)),99),AND(N($X1564)&gt;0,N($X1564)&lt;IFERROR(INDEX(Parâmetros!$C$39:$C$48,MATCH($E1565,Parâmetros!$A$39:$A$48,0)),0)))),N($X1564)+1,0)))</f>
        <v>1</v>
      </c>
      <c r="Y1565" t="str">
        <f>IF($AC1565&lt;&gt;"",IF($L1565&gt;0,$AC1565&amp;" · com apontamento",$AC1565),IF($E1565="Férias",IF($L1565&gt;0,"Férias · com apontamento","Férias (cadastro)"),IF(($Z1565+$AA1565-1)&gt;Parâmetros!$E$16,"Férias / afastamento",IF(AND($D1565="5x2",OR(WEEKDAY($F1565,2)=6,WEEKDAY($F1565,2)=7)),IF($L1565&gt;0,"Folga trabalhada","Folga"),IF($L1565&gt;0,"Trabalhado",IF(OR(OR($D1565="6x1",$D1565="FF 6x1"),$D1565="5x2"),IF(AND(OR($D1565="6x1",$D1565="FF 6x1"),OR(WEEKDAY($F1565,2)=6,WEEKDAY($F1565,2)=7)),"Folga","Falta de registro"),IF(AND($AB1565&lt;&gt;$AB1564,IFERROR(INDEX(Cadastro!$F$5:$F$243,$AB1565),"")=""),"Indeterminado (início da série)",IF($X1565&gt;0,"Folga","Falta de registro"))))))))</f>
        <v>Folga</v>
      </c>
      <c r="Z1565" s="34">
        <f>IF(OR($L1565&gt;0,$F1565&gt;Parâmetros!$E$14),0,IF($A1565&lt;&gt;$A1564,1,N($Z1564)+1))</f>
        <v>0</v>
      </c>
      <c r="AA1565" s="34">
        <f>IF(OR($L1565&gt;0,$F1565&gt;Parâmetros!$E$14),0,IF(OR($A1565&lt;&gt;$A1566,$F1566&gt;Parâmetros!$E$14),1,N($AA1566)+1))</f>
        <v>0</v>
      </c>
      <c r="AB1565" s="31">
        <f>IFERROR(MATCH($A1565&amp;"|"&amp;TEXT(_xlfn.MAXIFS(Cadastro!$E$5:$E$243,Cadastro!$A$5:$A$243,$A1565,Cadastro!$E$5:$E$243,"&lt;="&amp;$F1565),"yyyymmdd"),Cadastro!$I$5:$I$243,0),"")</f>
        <v>193</v>
      </c>
      <c r="AC1565" t="str">
        <f>IFERROR(_xlfn.SINGLE(INDEX(Exceções!$D$5:$D$203,MATCH($A1565&amp;"|"&amp;$F1565,Exceções!$F$5:$F$203,0))),"")</f>
        <v/>
      </c>
      <c r="AD1565" t="str">
        <f>IF($AC1565="","",IFERROR(_xlfn.SINGLE(INDEX(Exceções!$E$5:$E$203,MATCH($A1565&amp;"|"&amp;$F1565,Exceções!$F$5:$F$203,0))),""))</f>
        <v/>
      </c>
    </row>
    <row r="1566" spans="1:30" ht="15" hidden="1" customHeight="1" x14ac:dyDescent="0.25">
      <c r="A1566" s="31">
        <v>53403</v>
      </c>
      <c r="B1566" s="17" t="s">
        <v>61</v>
      </c>
      <c r="C1566" s="17" t="str">
        <f>IFERROR(INDEX(Cadastro!$C$5:$C$243,$AB1566),"NÃO INFORMADO")</f>
        <v>MEC</v>
      </c>
      <c r="D1566" s="17" t="str">
        <f>IFERROR(INDEX(Cadastro!$D$5:$D$243,$AB1566),"")</f>
        <v>A</v>
      </c>
      <c r="E1566" s="17" t="str">
        <f>IFERROR(INDEX(Cadastro!$G$5:$G$243,$AB1566),"")</f>
        <v>A</v>
      </c>
      <c r="F1566" s="29">
        <v>46324</v>
      </c>
      <c r="G1566" s="32" t="str">
        <f t="shared" si="144"/>
        <v>qui</v>
      </c>
      <c r="H1566" s="31" t="str">
        <f>IF($L1566=0,"",_xlfn.MINIFS(Dados!$Q:$Q,Dados!$A:$A,$A1566,Dados!$S:$S,$F1566))</f>
        <v/>
      </c>
      <c r="I1566" s="31" t="str">
        <f>IF($H1566="","",_xlfn.MAXIFS(Dados!$R:$R,Dados!$A:$A,$A1566,Dados!$S:$S,$F1566))</f>
        <v/>
      </c>
      <c r="J1566" s="32" t="str">
        <f>IF($D1566&lt;&gt;"Folguista","",IFERROR(INDEX(Parâmetros!$D$52:$G$52,1,MIN(4,MAX(1,$W1566))),""))</f>
        <v/>
      </c>
      <c r="K1566" s="32" t="str">
        <f>IF(OR($AC1566&lt;&gt;"",$Y1566="Folga",$Y1566="Folga trabalhada",$Y1566="Férias (cadastro)",$Y1566="Férias / afastamento",$Y1566="Indeterminado (início da série)"),"",IF(OR($D1566="6x1",$D1566="FF 6x1"),IF(OR(WEEKDAY($F1566,2)=6,WEEKDAY($F1566,2)=7),"6x1 sáb/dom","6x1"),IF($D1566="5x2","5x2",IF($H1566="",IF($D1566="Folguista",$J1566,$E1566),IF(OR($H1566&gt;=Parâmetros!$E$18,$H1566&lt;Parâmetros!$E$19),"C",IF($H1566&lt;Parâmetros!$E$20,"A","B"))))))</f>
        <v>A</v>
      </c>
      <c r="L1566" s="30">
        <f>SUMIFS(Dados!$E:$E,Dados!$A:$A,$A1566,Dados!$S:$S,$F1566)</f>
        <v>0</v>
      </c>
      <c r="M1566" s="30">
        <f>IFERROR(INDEX(Parâmetros!$E$6:$E$11,MATCH($K1566,Parâmetros!$A$6:$A$11,0)),"")</f>
        <v>7.58</v>
      </c>
      <c r="N1566" s="33">
        <f t="shared" si="145"/>
        <v>0</v>
      </c>
      <c r="O1566" s="33">
        <f>Parâmetros!$E$13</f>
        <v>0.8</v>
      </c>
      <c r="P1566" s="32" t="str">
        <f>IF(OR($M1566="",$F1566&gt;Parâmetros!$E$14),"Não","Sim")</f>
        <v>Não</v>
      </c>
      <c r="Q1566" s="32" t="str">
        <f t="shared" si="146"/>
        <v/>
      </c>
      <c r="R1566" s="32" t="str">
        <f t="shared" si="147"/>
        <v/>
      </c>
      <c r="S1566" s="30" t="str">
        <f t="shared" si="148"/>
        <v/>
      </c>
      <c r="T1566" s="32" t="str">
        <f>IF($Q1566&lt;&gt;"Sim","",IF($N1566&gt;Parâmetros!$E$15,"Sim","Não"))</f>
        <v/>
      </c>
      <c r="U1566" s="17" t="str">
        <f t="shared" si="149"/>
        <v>Fora da apuração</v>
      </c>
      <c r="V1566" s="17" t="str">
        <f>IF($AC1566&lt;&gt;"",IF($L1566&gt;0,"ATENÇÃO · apontou em dia de "&amp;LOWER($AC1566)&amp;" cadastrado","Exceção cadastrada · "&amp;$AC1566)&amp;IF($AD1566="",""," · "&amp;$AD1566),IF($E1566="Férias",IF($L1566&gt;0,"ATENÇÃO · apontou estando de férias no cadastro","Férias no cadastro"),IF($Y1566="Férias / afastamento","Afastamento · "&amp;($Z1566+$AA1566-1)&amp;" dias seguidos sem apontamento",IF($Y1566="Folga trabalhada","ATENÇÃO · apontou em dia de folga da escala 5x2",IF($Y1566="Folga",IF(AND($D1566="5x2",OR(WEEKDAY($F1566,2)=6,WEEKDAY($F1566,2)=7)),"Folga de fim de semana da escala 5x2",IF(AND(OR($D1566="6x1",$D1566="FF 6x1"),WEEKDAY($F1566,2)=6,FALSE()),"Folga de fim de semana · apontou no domingo anterior",IF(AND(OR($D1566="6x1",$D1566="FF 6x1"),WEEKDAY($F1566,2)=7,AND($A1566=$A1565,$L1565&gt;0)),"Folga de fim de semana · apontou no sábado",IF(AND(OR($D1566="6x1",$D1566="FF 6x1"),OR(WEEKDAY($F1566,2)=6,WEEKDAY($F1566,2)=7)),"Folga de fim de semana · sem apontamento no sábado nem no domingo","Folga prevista pelo ciclo")))),IF($Y1566="Indeterminado (início da série)","Sem histórico anterior — informe o dia do ciclo no Cadastro",IF($Y1566="Falta de registro",IF(OR(OR($D1566="6x1",$D1566="FF 6x1"),$D1566="5x2"),"FALTA DE REGISTRO · dia útil da escala "&amp;$E1566,"FALTA DE REGISTRO · dia "&amp;$W1566&amp;" de "&amp;IFERROR(INDEX(Parâmetros!$B$39:$B$48,MATCH($E1566,Parâmetros!$A$39:$A$48,0)),99)&amp;" do ciclo"),IF(OR($D1566="6x1",$D1566="FF 6x1"),IF(OR(AND(WEEKDAY($F1566,2)=6,AND($A1566=$A1567,$L1567&gt;0)),AND(WEEKDAY($F1566,2)=7,AND($A1566=$A1565,$L1565&gt;0))),"ATENÇÃO · apontou sábado e domingo no mesmo fim de semana",IF(OR(WEEKDAY($F1566,2)=6,WEEKDAY($F1566,2)=7),"Jornada de fim de semana do 6x1",IF(OR($H1566&gt;=Parâmetros!$E$20,$H1566&lt;Parâmetros!$E$19),"ATENÇÃO · 6x1 apontou fora do horário diurno","Jornada fixa do 6x1"))),IF($D1566="5x2","Jornada fixa do 5x2",IF($D1566="Folguista",IF($J1566=$K1566,"Evidência confirma sequência","DIVERGE · sequência "&amp;$J1566&amp;" × evidência "&amp;$K1566),IF($K1566=$E1566,"Evidência confirma cadastro","DIVERGE · cadastro "&amp;$E1566&amp;" × evidência "&amp;$K1566)))))))))))</f>
        <v>FALTA DE REGISTRO · dia 1 de 5 do ciclo</v>
      </c>
      <c r="W1566" s="34">
        <f>IF(OR(OR($D1566="6x1",$D1566="FF 6x1"),$D1566="5x2"),"",IF($AB1566&lt;&gt;$AB1565,IF(IFERROR(INDEX(Cadastro!$F$5:$F$243,$AB1566),"")="",IF($L1566&gt;0,1,0),IF(IFERROR(INDEX(Cadastro!$F$5:$F$243,$AB1566),"")&lt;=IFERROR(INDEX(Parâmetros!$B$39:$B$48,MATCH($E1566,Parâmetros!$A$39:$A$48,0)),99),IFERROR(INDEX(Cadastro!$F$5:$F$243,$AB1566),""),0)),IF($L1566&gt;0,IF(N($X1565)&gt;0,1,N($W1565)+1),IF(AND($L1566=0,OR(N($W1565)&gt;=IFERROR(INDEX(Parâmetros!$B$39:$B$48,MATCH($E1566,Parâmetros!$A$39:$A$48,0)),99),AND(N($X1565)&gt;0,N($X1565)&lt;IFERROR(INDEX(Parâmetros!$C$39:$C$48,MATCH($E1566,Parâmetros!$A$39:$A$48,0)),0)))),0,N($W1565)+1))))</f>
        <v>1</v>
      </c>
      <c r="X1566" s="34">
        <f>IF(OR(OR($D1566="6x1",$D1566="FF 6x1"),$D1566="5x2"),"",IF($AB1566&lt;&gt;$AB1565,IF(IFERROR(INDEX(Cadastro!$F$5:$F$243,$AB1566),"")="",0,IF(IFERROR(INDEX(Cadastro!$F$5:$F$243,$AB1566),"")&gt;IFERROR(INDEX(Parâmetros!$B$39:$B$48,MATCH($E1566,Parâmetros!$A$39:$A$48,0)),99),IFERROR(INDEX(Cadastro!$F$5:$F$243,$AB1566),"")-IFERROR(INDEX(Parâmetros!$B$39:$B$48,MATCH($E1566,Parâmetros!$A$39:$A$48,0)),99),0)),IF(AND($L1566=0,OR(N($W1565)&gt;=IFERROR(INDEX(Parâmetros!$B$39:$B$48,MATCH($E1566,Parâmetros!$A$39:$A$48,0)),99),AND(N($X1565)&gt;0,N($X1565)&lt;IFERROR(INDEX(Parâmetros!$C$39:$C$48,MATCH($E1566,Parâmetros!$A$39:$A$48,0)),0)))),N($X1565)+1,0)))</f>
        <v>0</v>
      </c>
      <c r="Y1566" t="str">
        <f>IF($AC1566&lt;&gt;"",IF($L1566&gt;0,$AC1566&amp;" · com apontamento",$AC1566),IF($E1566="Férias",IF($L1566&gt;0,"Férias · com apontamento","Férias (cadastro)"),IF(($Z1566+$AA1566-1)&gt;Parâmetros!$E$16,"Férias / afastamento",IF(AND($D1566="5x2",OR(WEEKDAY($F1566,2)=6,WEEKDAY($F1566,2)=7)),IF($L1566&gt;0,"Folga trabalhada","Folga"),IF($L1566&gt;0,"Trabalhado",IF(OR(OR($D1566="6x1",$D1566="FF 6x1"),$D1566="5x2"),IF(AND(OR($D1566="6x1",$D1566="FF 6x1"),OR(WEEKDAY($F1566,2)=6,WEEKDAY($F1566,2)=7)),"Folga","Falta de registro"),IF(AND($AB1566&lt;&gt;$AB1565,IFERROR(INDEX(Cadastro!$F$5:$F$243,$AB1566),"")=""),"Indeterminado (início da série)",IF($X1566&gt;0,"Folga","Falta de registro"))))))))</f>
        <v>Falta de registro</v>
      </c>
      <c r="Z1566" s="34">
        <f>IF(OR($L1566&gt;0,$F1566&gt;Parâmetros!$E$14),0,IF($A1566&lt;&gt;$A1565,1,N($Z1565)+1))</f>
        <v>0</v>
      </c>
      <c r="AA1566" s="34">
        <f>IF(OR($L1566&gt;0,$F1566&gt;Parâmetros!$E$14),0,IF(OR($A1566&lt;&gt;$A1567,$F1567&gt;Parâmetros!$E$14),1,N($AA1567)+1))</f>
        <v>0</v>
      </c>
      <c r="AB1566" s="31">
        <f>IFERROR(MATCH($A1566&amp;"|"&amp;TEXT(_xlfn.MAXIFS(Cadastro!$E$5:$E$243,Cadastro!$A$5:$A$243,$A1566,Cadastro!$E$5:$E$243,"&lt;="&amp;$F1566),"yyyymmdd"),Cadastro!$I$5:$I$243,0),"")</f>
        <v>193</v>
      </c>
      <c r="AC1566" t="str">
        <f>IFERROR(_xlfn.SINGLE(INDEX(Exceções!$D$5:$D$203,MATCH($A1566&amp;"|"&amp;$F1566,Exceções!$F$5:$F$203,0))),"")</f>
        <v/>
      </c>
      <c r="AD1566" t="str">
        <f>IF($AC1566="","",IFERROR(_xlfn.SINGLE(INDEX(Exceções!$E$5:$E$203,MATCH($A1566&amp;"|"&amp;$F1566,Exceções!$F$5:$F$203,0))),""))</f>
        <v/>
      </c>
    </row>
    <row r="1567" spans="1:30" ht="15" hidden="1" customHeight="1" x14ac:dyDescent="0.25">
      <c r="A1567" s="31">
        <v>53403</v>
      </c>
      <c r="B1567" s="17" t="s">
        <v>61</v>
      </c>
      <c r="C1567" s="17" t="str">
        <f>IFERROR(INDEX(Cadastro!$C$5:$C$243,$AB1567),"NÃO INFORMADO")</f>
        <v>MEC</v>
      </c>
      <c r="D1567" s="17" t="str">
        <f>IFERROR(INDEX(Cadastro!$D$5:$D$243,$AB1567),"")</f>
        <v>A</v>
      </c>
      <c r="E1567" s="17" t="str">
        <f>IFERROR(INDEX(Cadastro!$G$5:$G$243,$AB1567),"")</f>
        <v>A</v>
      </c>
      <c r="F1567" s="29">
        <v>46325</v>
      </c>
      <c r="G1567" s="32" t="str">
        <f t="shared" si="144"/>
        <v>sex</v>
      </c>
      <c r="H1567" s="31" t="str">
        <f>IF($L1567=0,"",_xlfn.MINIFS(Dados!$Q:$Q,Dados!$A:$A,$A1567,Dados!$S:$S,$F1567))</f>
        <v/>
      </c>
      <c r="I1567" s="31" t="str">
        <f>IF($H1567="","",_xlfn.MAXIFS(Dados!$R:$R,Dados!$A:$A,$A1567,Dados!$S:$S,$F1567))</f>
        <v/>
      </c>
      <c r="J1567" s="32" t="str">
        <f>IF($D1567&lt;&gt;"Folguista","",IFERROR(INDEX(Parâmetros!$D$52:$G$52,1,MIN(4,MAX(1,$W1567))),""))</f>
        <v/>
      </c>
      <c r="K1567" s="32" t="str">
        <f>IF(OR($AC1567&lt;&gt;"",$Y1567="Folga",$Y1567="Folga trabalhada",$Y1567="Férias (cadastro)",$Y1567="Férias / afastamento",$Y1567="Indeterminado (início da série)"),"",IF(OR($D1567="6x1",$D1567="FF 6x1"),IF(OR(WEEKDAY($F1567,2)=6,WEEKDAY($F1567,2)=7),"6x1 sáb/dom","6x1"),IF($D1567="5x2","5x2",IF($H1567="",IF($D1567="Folguista",$J1567,$E1567),IF(OR($H1567&gt;=Parâmetros!$E$18,$H1567&lt;Parâmetros!$E$19),"C",IF($H1567&lt;Parâmetros!$E$20,"A","B"))))))</f>
        <v>A</v>
      </c>
      <c r="L1567" s="30">
        <f>SUMIFS(Dados!$E:$E,Dados!$A:$A,$A1567,Dados!$S:$S,$F1567)</f>
        <v>0</v>
      </c>
      <c r="M1567" s="30">
        <f>IFERROR(INDEX(Parâmetros!$E$6:$E$11,MATCH($K1567,Parâmetros!$A$6:$A$11,0)),"")</f>
        <v>7.58</v>
      </c>
      <c r="N1567" s="33">
        <f t="shared" si="145"/>
        <v>0</v>
      </c>
      <c r="O1567" s="33">
        <f>Parâmetros!$E$13</f>
        <v>0.8</v>
      </c>
      <c r="P1567" s="32" t="str">
        <f>IF(OR($M1567="",$F1567&gt;Parâmetros!$E$14),"Não","Sim")</f>
        <v>Não</v>
      </c>
      <c r="Q1567" s="32" t="str">
        <f t="shared" si="146"/>
        <v/>
      </c>
      <c r="R1567" s="32" t="str">
        <f t="shared" si="147"/>
        <v/>
      </c>
      <c r="S1567" s="30" t="str">
        <f t="shared" si="148"/>
        <v/>
      </c>
      <c r="T1567" s="32" t="str">
        <f>IF($Q1567&lt;&gt;"Sim","",IF($N1567&gt;Parâmetros!$E$15,"Sim","Não"))</f>
        <v/>
      </c>
      <c r="U1567" s="17" t="str">
        <f t="shared" si="149"/>
        <v>Fora da apuração</v>
      </c>
      <c r="V1567" s="17" t="str">
        <f>IF($AC1567&lt;&gt;"",IF($L1567&gt;0,"ATENÇÃO · apontou em dia de "&amp;LOWER($AC1567)&amp;" cadastrado","Exceção cadastrada · "&amp;$AC1567)&amp;IF($AD1567="",""," · "&amp;$AD1567),IF($E1567="Férias",IF($L1567&gt;0,"ATENÇÃO · apontou estando de férias no cadastro","Férias no cadastro"),IF($Y1567="Férias / afastamento","Afastamento · "&amp;($Z1567+$AA1567-1)&amp;" dias seguidos sem apontamento",IF($Y1567="Folga trabalhada","ATENÇÃO · apontou em dia de folga da escala 5x2",IF($Y1567="Folga",IF(AND($D1567="5x2",OR(WEEKDAY($F1567,2)=6,WEEKDAY($F1567,2)=7)),"Folga de fim de semana da escala 5x2",IF(AND(OR($D1567="6x1",$D1567="FF 6x1"),WEEKDAY($F1567,2)=6,FALSE()),"Folga de fim de semana · apontou no domingo anterior",IF(AND(OR($D1567="6x1",$D1567="FF 6x1"),WEEKDAY($F1567,2)=7,AND($A1567=$A1566,$L1566&gt;0)),"Folga de fim de semana · apontou no sábado",IF(AND(OR($D1567="6x1",$D1567="FF 6x1"),OR(WEEKDAY($F1567,2)=6,WEEKDAY($F1567,2)=7)),"Folga de fim de semana · sem apontamento no sábado nem no domingo","Folga prevista pelo ciclo")))),IF($Y1567="Indeterminado (início da série)","Sem histórico anterior — informe o dia do ciclo no Cadastro",IF($Y1567="Falta de registro",IF(OR(OR($D1567="6x1",$D1567="FF 6x1"),$D1567="5x2"),"FALTA DE REGISTRO · dia útil da escala "&amp;$E1567,"FALTA DE REGISTRO · dia "&amp;$W1567&amp;" de "&amp;IFERROR(INDEX(Parâmetros!$B$39:$B$48,MATCH($E1567,Parâmetros!$A$39:$A$48,0)),99)&amp;" do ciclo"),IF(OR($D1567="6x1",$D1567="FF 6x1"),IF(OR(AND(WEEKDAY($F1567,2)=6,AND($A1567=$A1568,$L1568&gt;0)),AND(WEEKDAY($F1567,2)=7,AND($A1567=$A1566,$L1566&gt;0))),"ATENÇÃO · apontou sábado e domingo no mesmo fim de semana",IF(OR(WEEKDAY($F1567,2)=6,WEEKDAY($F1567,2)=7),"Jornada de fim de semana do 6x1",IF(OR($H1567&gt;=Parâmetros!$E$20,$H1567&lt;Parâmetros!$E$19),"ATENÇÃO · 6x1 apontou fora do horário diurno","Jornada fixa do 6x1"))),IF($D1567="5x2","Jornada fixa do 5x2",IF($D1567="Folguista",IF($J1567=$K1567,"Evidência confirma sequência","DIVERGE · sequência "&amp;$J1567&amp;" × evidência "&amp;$K1567),IF($K1567=$E1567,"Evidência confirma cadastro","DIVERGE · cadastro "&amp;$E1567&amp;" × evidência "&amp;$K1567)))))))))))</f>
        <v>FALTA DE REGISTRO · dia 2 de 5 do ciclo</v>
      </c>
      <c r="W1567" s="34">
        <f>IF(OR(OR($D1567="6x1",$D1567="FF 6x1"),$D1567="5x2"),"",IF($AB1567&lt;&gt;$AB1566,IF(IFERROR(INDEX(Cadastro!$F$5:$F$243,$AB1567),"")="",IF($L1567&gt;0,1,0),IF(IFERROR(INDEX(Cadastro!$F$5:$F$243,$AB1567),"")&lt;=IFERROR(INDEX(Parâmetros!$B$39:$B$48,MATCH($E1567,Parâmetros!$A$39:$A$48,0)),99),IFERROR(INDEX(Cadastro!$F$5:$F$243,$AB1567),""),0)),IF($L1567&gt;0,IF(N($X1566)&gt;0,1,N($W1566)+1),IF(AND($L1567=0,OR(N($W1566)&gt;=IFERROR(INDEX(Parâmetros!$B$39:$B$48,MATCH($E1567,Parâmetros!$A$39:$A$48,0)),99),AND(N($X1566)&gt;0,N($X1566)&lt;IFERROR(INDEX(Parâmetros!$C$39:$C$48,MATCH($E1567,Parâmetros!$A$39:$A$48,0)),0)))),0,N($W1566)+1))))</f>
        <v>2</v>
      </c>
      <c r="X1567" s="34">
        <f>IF(OR(OR($D1567="6x1",$D1567="FF 6x1"),$D1567="5x2"),"",IF($AB1567&lt;&gt;$AB1566,IF(IFERROR(INDEX(Cadastro!$F$5:$F$243,$AB1567),"")="",0,IF(IFERROR(INDEX(Cadastro!$F$5:$F$243,$AB1567),"")&gt;IFERROR(INDEX(Parâmetros!$B$39:$B$48,MATCH($E1567,Parâmetros!$A$39:$A$48,0)),99),IFERROR(INDEX(Cadastro!$F$5:$F$243,$AB1567),"")-IFERROR(INDEX(Parâmetros!$B$39:$B$48,MATCH($E1567,Parâmetros!$A$39:$A$48,0)),99),0)),IF(AND($L1567=0,OR(N($W1566)&gt;=IFERROR(INDEX(Parâmetros!$B$39:$B$48,MATCH($E1567,Parâmetros!$A$39:$A$48,0)),99),AND(N($X1566)&gt;0,N($X1566)&lt;IFERROR(INDEX(Parâmetros!$C$39:$C$48,MATCH($E1567,Parâmetros!$A$39:$A$48,0)),0)))),N($X1566)+1,0)))</f>
        <v>0</v>
      </c>
      <c r="Y1567" t="str">
        <f>IF($AC1567&lt;&gt;"",IF($L1567&gt;0,$AC1567&amp;" · com apontamento",$AC1567),IF($E1567="Férias",IF($L1567&gt;0,"Férias · com apontamento","Férias (cadastro)"),IF(($Z1567+$AA1567-1)&gt;Parâmetros!$E$16,"Férias / afastamento",IF(AND($D1567="5x2",OR(WEEKDAY($F1567,2)=6,WEEKDAY($F1567,2)=7)),IF($L1567&gt;0,"Folga trabalhada","Folga"),IF($L1567&gt;0,"Trabalhado",IF(OR(OR($D1567="6x1",$D1567="FF 6x1"),$D1567="5x2"),IF(AND(OR($D1567="6x1",$D1567="FF 6x1"),OR(WEEKDAY($F1567,2)=6,WEEKDAY($F1567,2)=7)),"Folga","Falta de registro"),IF(AND($AB1567&lt;&gt;$AB1566,IFERROR(INDEX(Cadastro!$F$5:$F$243,$AB1567),"")=""),"Indeterminado (início da série)",IF($X1567&gt;0,"Folga","Falta de registro"))))))))</f>
        <v>Falta de registro</v>
      </c>
      <c r="Z1567" s="34">
        <f>IF(OR($L1567&gt;0,$F1567&gt;Parâmetros!$E$14),0,IF($A1567&lt;&gt;$A1566,1,N($Z1566)+1))</f>
        <v>0</v>
      </c>
      <c r="AA1567" s="34">
        <f>IF(OR($L1567&gt;0,$F1567&gt;Parâmetros!$E$14),0,IF(OR($A1567&lt;&gt;$A1568,$F1568&gt;Parâmetros!$E$14),1,N($AA1568)+1))</f>
        <v>0</v>
      </c>
      <c r="AB1567" s="31">
        <f>IFERROR(MATCH($A1567&amp;"|"&amp;TEXT(_xlfn.MAXIFS(Cadastro!$E$5:$E$243,Cadastro!$A$5:$A$243,$A1567,Cadastro!$E$5:$E$243,"&lt;="&amp;$F1567),"yyyymmdd"),Cadastro!$I$5:$I$243,0),"")</f>
        <v>193</v>
      </c>
      <c r="AC1567" t="str">
        <f>IFERROR(_xlfn.SINGLE(INDEX(Exceções!$D$5:$D$203,MATCH($A1567&amp;"|"&amp;$F1567,Exceções!$F$5:$F$203,0))),"")</f>
        <v/>
      </c>
      <c r="AD1567" t="str">
        <f>IF($AC1567="","",IFERROR(_xlfn.SINGLE(INDEX(Exceções!$E$5:$E$203,MATCH($A1567&amp;"|"&amp;$F1567,Exceções!$F$5:$F$203,0))),""))</f>
        <v/>
      </c>
    </row>
    <row r="1568" spans="1:30" ht="15" hidden="1" customHeight="1" x14ac:dyDescent="0.25">
      <c r="A1568" s="31">
        <v>53403</v>
      </c>
      <c r="B1568" s="17" t="s">
        <v>61</v>
      </c>
      <c r="C1568" s="17" t="str">
        <f>IFERROR(INDEX(Cadastro!$C$5:$C$243,$AB1568),"NÃO INFORMADO")</f>
        <v>MEC</v>
      </c>
      <c r="D1568" s="17" t="str">
        <f>IFERROR(INDEX(Cadastro!$D$5:$D$243,$AB1568),"")</f>
        <v>A</v>
      </c>
      <c r="E1568" s="17" t="str">
        <f>IFERROR(INDEX(Cadastro!$G$5:$G$243,$AB1568),"")</f>
        <v>A</v>
      </c>
      <c r="F1568" s="29">
        <v>46326</v>
      </c>
      <c r="G1568" s="32" t="str">
        <f t="shared" si="144"/>
        <v>sáb</v>
      </c>
      <c r="H1568" s="31" t="str">
        <f>IF($L1568=0,"",_xlfn.MINIFS(Dados!$Q:$Q,Dados!$A:$A,$A1568,Dados!$S:$S,$F1568))</f>
        <v/>
      </c>
      <c r="I1568" s="31" t="str">
        <f>IF($H1568="","",_xlfn.MAXIFS(Dados!$R:$R,Dados!$A:$A,$A1568,Dados!$S:$S,$F1568))</f>
        <v/>
      </c>
      <c r="J1568" s="32" t="str">
        <f>IF($D1568&lt;&gt;"Folguista","",IFERROR(INDEX(Parâmetros!$D$52:$G$52,1,MIN(4,MAX(1,$W1568))),""))</f>
        <v/>
      </c>
      <c r="K1568" s="32" t="str">
        <f>IF(OR($AC1568&lt;&gt;"",$Y1568="Folga",$Y1568="Folga trabalhada",$Y1568="Férias (cadastro)",$Y1568="Férias / afastamento",$Y1568="Indeterminado (início da série)"),"",IF(OR($D1568="6x1",$D1568="FF 6x1"),IF(OR(WEEKDAY($F1568,2)=6,WEEKDAY($F1568,2)=7),"6x1 sáb/dom","6x1"),IF($D1568="5x2","5x2",IF($H1568="",IF($D1568="Folguista",$J1568,$E1568),IF(OR($H1568&gt;=Parâmetros!$E$18,$H1568&lt;Parâmetros!$E$19),"C",IF($H1568&lt;Parâmetros!$E$20,"A","B"))))))</f>
        <v>A</v>
      </c>
      <c r="L1568" s="30">
        <f>SUMIFS(Dados!$E:$E,Dados!$A:$A,$A1568,Dados!$S:$S,$F1568)</f>
        <v>0</v>
      </c>
      <c r="M1568" s="30">
        <f>IFERROR(INDEX(Parâmetros!$E$6:$E$11,MATCH($K1568,Parâmetros!$A$6:$A$11,0)),"")</f>
        <v>7.58</v>
      </c>
      <c r="N1568" s="33">
        <f t="shared" si="145"/>
        <v>0</v>
      </c>
      <c r="O1568" s="33">
        <f>Parâmetros!$E$13</f>
        <v>0.8</v>
      </c>
      <c r="P1568" s="32" t="str">
        <f>IF(OR($M1568="",$F1568&gt;Parâmetros!$E$14),"Não","Sim")</f>
        <v>Não</v>
      </c>
      <c r="Q1568" s="32" t="str">
        <f t="shared" si="146"/>
        <v/>
      </c>
      <c r="R1568" s="32" t="str">
        <f t="shared" si="147"/>
        <v/>
      </c>
      <c r="S1568" s="30" t="str">
        <f t="shared" si="148"/>
        <v/>
      </c>
      <c r="T1568" s="32" t="str">
        <f>IF($Q1568&lt;&gt;"Sim","",IF($N1568&gt;Parâmetros!$E$15,"Sim","Não"))</f>
        <v/>
      </c>
      <c r="U1568" s="17" t="str">
        <f t="shared" si="149"/>
        <v>Fora da apuração</v>
      </c>
      <c r="V1568" s="17" t="str">
        <f>IF($AC1568&lt;&gt;"",IF($L1568&gt;0,"ATENÇÃO · apontou em dia de "&amp;LOWER($AC1568)&amp;" cadastrado","Exceção cadastrada · "&amp;$AC1568)&amp;IF($AD1568="",""," · "&amp;$AD1568),IF($E1568="Férias",IF($L1568&gt;0,"ATENÇÃO · apontou estando de férias no cadastro","Férias no cadastro"),IF($Y1568="Férias / afastamento","Afastamento · "&amp;($Z1568+$AA1568-1)&amp;" dias seguidos sem apontamento",IF($Y1568="Folga trabalhada","ATENÇÃO · apontou em dia de folga da escala 5x2",IF($Y1568="Folga",IF(AND($D1568="5x2",OR(WEEKDAY($F1568,2)=6,WEEKDAY($F1568,2)=7)),"Folga de fim de semana da escala 5x2",IF(AND(OR($D1568="6x1",$D1568="FF 6x1"),WEEKDAY($F1568,2)=6,FALSE()),"Folga de fim de semana · apontou no domingo anterior",IF(AND(OR($D1568="6x1",$D1568="FF 6x1"),WEEKDAY($F1568,2)=7,AND($A1568=$A1567,$L1567&gt;0)),"Folga de fim de semana · apontou no sábado",IF(AND(OR($D1568="6x1",$D1568="FF 6x1"),OR(WEEKDAY($F1568,2)=6,WEEKDAY($F1568,2)=7)),"Folga de fim de semana · sem apontamento no sábado nem no domingo","Folga prevista pelo ciclo")))),IF($Y1568="Indeterminado (início da série)","Sem histórico anterior — informe o dia do ciclo no Cadastro",IF($Y1568="Falta de registro",IF(OR(OR($D1568="6x1",$D1568="FF 6x1"),$D1568="5x2"),"FALTA DE REGISTRO · dia útil da escala "&amp;$E1568,"FALTA DE REGISTRO · dia "&amp;$W1568&amp;" de "&amp;IFERROR(INDEX(Parâmetros!$B$39:$B$48,MATCH($E1568,Parâmetros!$A$39:$A$48,0)),99)&amp;" do ciclo"),IF(OR($D1568="6x1",$D1568="FF 6x1"),IF(OR(AND(WEEKDAY($F1568,2)=6,AND($A1568=$A1569,$L1569&gt;0)),AND(WEEKDAY($F1568,2)=7,AND($A1568=$A1567,$L1567&gt;0))),"ATENÇÃO · apontou sábado e domingo no mesmo fim de semana",IF(OR(WEEKDAY($F1568,2)=6,WEEKDAY($F1568,2)=7),"Jornada de fim de semana do 6x1",IF(OR($H1568&gt;=Parâmetros!$E$20,$H1568&lt;Parâmetros!$E$19),"ATENÇÃO · 6x1 apontou fora do horário diurno","Jornada fixa do 6x1"))),IF($D1568="5x2","Jornada fixa do 5x2",IF($D1568="Folguista",IF($J1568=$K1568,"Evidência confirma sequência","DIVERGE · sequência "&amp;$J1568&amp;" × evidência "&amp;$K1568),IF($K1568=$E1568,"Evidência confirma cadastro","DIVERGE · cadastro "&amp;$E1568&amp;" × evidência "&amp;$K1568)))))))))))</f>
        <v>FALTA DE REGISTRO · dia 3 de 5 do ciclo</v>
      </c>
      <c r="W1568" s="34">
        <f>IF(OR(OR($D1568="6x1",$D1568="FF 6x1"),$D1568="5x2"),"",IF($AB1568&lt;&gt;$AB1567,IF(IFERROR(INDEX(Cadastro!$F$5:$F$243,$AB1568),"")="",IF($L1568&gt;0,1,0),IF(IFERROR(INDEX(Cadastro!$F$5:$F$243,$AB1568),"")&lt;=IFERROR(INDEX(Parâmetros!$B$39:$B$48,MATCH($E1568,Parâmetros!$A$39:$A$48,0)),99),IFERROR(INDEX(Cadastro!$F$5:$F$243,$AB1568),""),0)),IF($L1568&gt;0,IF(N($X1567)&gt;0,1,N($W1567)+1),IF(AND($L1568=0,OR(N($W1567)&gt;=IFERROR(INDEX(Parâmetros!$B$39:$B$48,MATCH($E1568,Parâmetros!$A$39:$A$48,0)),99),AND(N($X1567)&gt;0,N($X1567)&lt;IFERROR(INDEX(Parâmetros!$C$39:$C$48,MATCH($E1568,Parâmetros!$A$39:$A$48,0)),0)))),0,N($W1567)+1))))</f>
        <v>3</v>
      </c>
      <c r="X1568" s="34">
        <f>IF(OR(OR($D1568="6x1",$D1568="FF 6x1"),$D1568="5x2"),"",IF($AB1568&lt;&gt;$AB1567,IF(IFERROR(INDEX(Cadastro!$F$5:$F$243,$AB1568),"")="",0,IF(IFERROR(INDEX(Cadastro!$F$5:$F$243,$AB1568),"")&gt;IFERROR(INDEX(Parâmetros!$B$39:$B$48,MATCH($E1568,Parâmetros!$A$39:$A$48,0)),99),IFERROR(INDEX(Cadastro!$F$5:$F$243,$AB1568),"")-IFERROR(INDEX(Parâmetros!$B$39:$B$48,MATCH($E1568,Parâmetros!$A$39:$A$48,0)),99),0)),IF(AND($L1568=0,OR(N($W1567)&gt;=IFERROR(INDEX(Parâmetros!$B$39:$B$48,MATCH($E1568,Parâmetros!$A$39:$A$48,0)),99),AND(N($X1567)&gt;0,N($X1567)&lt;IFERROR(INDEX(Parâmetros!$C$39:$C$48,MATCH($E1568,Parâmetros!$A$39:$A$48,0)),0)))),N($X1567)+1,0)))</f>
        <v>0</v>
      </c>
      <c r="Y1568" t="str">
        <f>IF($AC1568&lt;&gt;"",IF($L1568&gt;0,$AC1568&amp;" · com apontamento",$AC1568),IF($E1568="Férias",IF($L1568&gt;0,"Férias · com apontamento","Férias (cadastro)"),IF(($Z1568+$AA1568-1)&gt;Parâmetros!$E$16,"Férias / afastamento",IF(AND($D1568="5x2",OR(WEEKDAY($F1568,2)=6,WEEKDAY($F1568,2)=7)),IF($L1568&gt;0,"Folga trabalhada","Folga"),IF($L1568&gt;0,"Trabalhado",IF(OR(OR($D1568="6x1",$D1568="FF 6x1"),$D1568="5x2"),IF(AND(OR($D1568="6x1",$D1568="FF 6x1"),OR(WEEKDAY($F1568,2)=6,WEEKDAY($F1568,2)=7)),"Folga","Falta de registro"),IF(AND($AB1568&lt;&gt;$AB1567,IFERROR(INDEX(Cadastro!$F$5:$F$243,$AB1568),"")=""),"Indeterminado (início da série)",IF($X1568&gt;0,"Folga","Falta de registro"))))))))</f>
        <v>Falta de registro</v>
      </c>
      <c r="Z1568" s="34">
        <f>IF(OR($L1568&gt;0,$F1568&gt;Parâmetros!$E$14),0,IF($A1568&lt;&gt;$A1567,1,N($Z1567)+1))</f>
        <v>0</v>
      </c>
      <c r="AA1568" s="34">
        <f>IF(OR($L1568&gt;0,$F1568&gt;Parâmetros!$E$14),0,IF(OR($A1568&lt;&gt;$A1569,$F1569&gt;Parâmetros!$E$14),1,N($AA1569)+1))</f>
        <v>0</v>
      </c>
      <c r="AB1568" s="31">
        <f>IFERROR(MATCH($A1568&amp;"|"&amp;TEXT(_xlfn.MAXIFS(Cadastro!$E$5:$E$243,Cadastro!$A$5:$A$243,$A1568,Cadastro!$E$5:$E$243,"&lt;="&amp;$F1568),"yyyymmdd"),Cadastro!$I$5:$I$243,0),"")</f>
        <v>193</v>
      </c>
      <c r="AC1568" t="str">
        <f>IFERROR(_xlfn.SINGLE(INDEX(Exceções!$D$5:$D$203,MATCH($A1568&amp;"|"&amp;$F1568,Exceções!$F$5:$F$203,0))),"")</f>
        <v/>
      </c>
      <c r="AD1568" t="str">
        <f>IF($AC1568="","",IFERROR(_xlfn.SINGLE(INDEX(Exceções!$E$5:$E$203,MATCH($A1568&amp;"|"&amp;$F1568,Exceções!$F$5:$F$203,0))),""))</f>
        <v/>
      </c>
    </row>
    <row r="1569" spans="1:30" ht="15" hidden="1" customHeight="1" x14ac:dyDescent="0.25">
      <c r="A1569" s="31">
        <v>53403</v>
      </c>
      <c r="B1569" s="17" t="s">
        <v>61</v>
      </c>
      <c r="C1569" s="17" t="str">
        <f>IFERROR(INDEX(Cadastro!$C$5:$C$243,$AB1569),"NÃO INFORMADO")</f>
        <v>MEC</v>
      </c>
      <c r="D1569" s="17" t="str">
        <f>IFERROR(INDEX(Cadastro!$D$5:$D$243,$AB1569),"")</f>
        <v>A</v>
      </c>
      <c r="E1569" s="17" t="str">
        <f>IFERROR(INDEX(Cadastro!$G$5:$G$243,$AB1569),"")</f>
        <v>A</v>
      </c>
      <c r="F1569" s="29">
        <v>46327</v>
      </c>
      <c r="G1569" s="32" t="str">
        <f t="shared" si="144"/>
        <v>dom</v>
      </c>
      <c r="H1569" s="31" t="str">
        <f>IF($L1569=0,"",_xlfn.MINIFS(Dados!$Q:$Q,Dados!$A:$A,$A1569,Dados!$S:$S,$F1569))</f>
        <v/>
      </c>
      <c r="I1569" s="31" t="str">
        <f>IF($H1569="","",_xlfn.MAXIFS(Dados!$R:$R,Dados!$A:$A,$A1569,Dados!$S:$S,$F1569))</f>
        <v/>
      </c>
      <c r="J1569" s="32" t="str">
        <f>IF($D1569&lt;&gt;"Folguista","",IFERROR(INDEX(Parâmetros!$D$52:$G$52,1,MIN(4,MAX(1,$W1569))),""))</f>
        <v/>
      </c>
      <c r="K1569" s="32" t="str">
        <f>IF(OR($AC1569&lt;&gt;"",$Y1569="Folga",$Y1569="Folga trabalhada",$Y1569="Férias (cadastro)",$Y1569="Férias / afastamento",$Y1569="Indeterminado (início da série)"),"",IF(OR($D1569="6x1",$D1569="FF 6x1"),IF(OR(WEEKDAY($F1569,2)=6,WEEKDAY($F1569,2)=7),"6x1 sáb/dom","6x1"),IF($D1569="5x2","5x2",IF($H1569="",IF($D1569="Folguista",$J1569,$E1569),IF(OR($H1569&gt;=Parâmetros!$E$18,$H1569&lt;Parâmetros!$E$19),"C",IF($H1569&lt;Parâmetros!$E$20,"A","B"))))))</f>
        <v>A</v>
      </c>
      <c r="L1569" s="30">
        <f>SUMIFS(Dados!$E:$E,Dados!$A:$A,$A1569,Dados!$S:$S,$F1569)</f>
        <v>0</v>
      </c>
      <c r="M1569" s="30">
        <f>IFERROR(INDEX(Parâmetros!$E$6:$E$11,MATCH($K1569,Parâmetros!$A$6:$A$11,0)),"")</f>
        <v>7.58</v>
      </c>
      <c r="N1569" s="33">
        <f t="shared" si="145"/>
        <v>0</v>
      </c>
      <c r="O1569" s="33">
        <f>Parâmetros!$E$13</f>
        <v>0.8</v>
      </c>
      <c r="P1569" s="32" t="str">
        <f>IF(OR($M1569="",$F1569&gt;Parâmetros!$E$14),"Não","Sim")</f>
        <v>Não</v>
      </c>
      <c r="Q1569" s="32" t="str">
        <f t="shared" si="146"/>
        <v/>
      </c>
      <c r="R1569" s="32" t="str">
        <f t="shared" si="147"/>
        <v/>
      </c>
      <c r="S1569" s="30" t="str">
        <f t="shared" si="148"/>
        <v/>
      </c>
      <c r="T1569" s="32" t="str">
        <f>IF($Q1569&lt;&gt;"Sim","",IF($N1569&gt;Parâmetros!$E$15,"Sim","Não"))</f>
        <v/>
      </c>
      <c r="U1569" s="17" t="str">
        <f t="shared" si="149"/>
        <v>Fora da apuração</v>
      </c>
      <c r="V1569" s="17" t="str">
        <f>IF($AC1569&lt;&gt;"",IF($L1569&gt;0,"ATENÇÃO · apontou em dia de "&amp;LOWER($AC1569)&amp;" cadastrado","Exceção cadastrada · "&amp;$AC1569)&amp;IF($AD1569="",""," · "&amp;$AD1569),IF($E1569="Férias",IF($L1569&gt;0,"ATENÇÃO · apontou estando de férias no cadastro","Férias no cadastro"),IF($Y1569="Férias / afastamento","Afastamento · "&amp;($Z1569+$AA1569-1)&amp;" dias seguidos sem apontamento",IF($Y1569="Folga trabalhada","ATENÇÃO · apontou em dia de folga da escala 5x2",IF($Y1569="Folga",IF(AND($D1569="5x2",OR(WEEKDAY($F1569,2)=6,WEEKDAY($F1569,2)=7)),"Folga de fim de semana da escala 5x2",IF(AND(OR($D1569="6x1",$D1569="FF 6x1"),WEEKDAY($F1569,2)=6,FALSE()),"Folga de fim de semana · apontou no domingo anterior",IF(AND(OR($D1569="6x1",$D1569="FF 6x1"),WEEKDAY($F1569,2)=7,AND($A1569=$A1568,$L1568&gt;0)),"Folga de fim de semana · apontou no sábado",IF(AND(OR($D1569="6x1",$D1569="FF 6x1"),OR(WEEKDAY($F1569,2)=6,WEEKDAY($F1569,2)=7)),"Folga de fim de semana · sem apontamento no sábado nem no domingo","Folga prevista pelo ciclo")))),IF($Y1569="Indeterminado (início da série)","Sem histórico anterior — informe o dia do ciclo no Cadastro",IF($Y1569="Falta de registro",IF(OR(OR($D1569="6x1",$D1569="FF 6x1"),$D1569="5x2"),"FALTA DE REGISTRO · dia útil da escala "&amp;$E1569,"FALTA DE REGISTRO · dia "&amp;$W1569&amp;" de "&amp;IFERROR(INDEX(Parâmetros!$B$39:$B$48,MATCH($E1569,Parâmetros!$A$39:$A$48,0)),99)&amp;" do ciclo"),IF(OR($D1569="6x1",$D1569="FF 6x1"),IF(OR(AND(WEEKDAY($F1569,2)=6,AND($A1569=$A1570,$L1570&gt;0)),AND(WEEKDAY($F1569,2)=7,AND($A1569=$A1568,$L1568&gt;0))),"ATENÇÃO · apontou sábado e domingo no mesmo fim de semana",IF(OR(WEEKDAY($F1569,2)=6,WEEKDAY($F1569,2)=7),"Jornada de fim de semana do 6x1",IF(OR($H1569&gt;=Parâmetros!$E$20,$H1569&lt;Parâmetros!$E$19),"ATENÇÃO · 6x1 apontou fora do horário diurno","Jornada fixa do 6x1"))),IF($D1569="5x2","Jornada fixa do 5x2",IF($D1569="Folguista",IF($J1569=$K1569,"Evidência confirma sequência","DIVERGE · sequência "&amp;$J1569&amp;" × evidência "&amp;$K1569),IF($K1569=$E1569,"Evidência confirma cadastro","DIVERGE · cadastro "&amp;$E1569&amp;" × evidência "&amp;$K1569)))))))))))</f>
        <v>FALTA DE REGISTRO · dia 4 de 5 do ciclo</v>
      </c>
      <c r="W1569" s="34">
        <f>IF(OR(OR($D1569="6x1",$D1569="FF 6x1"),$D1569="5x2"),"",IF($AB1569&lt;&gt;$AB1568,IF(IFERROR(INDEX(Cadastro!$F$5:$F$243,$AB1569),"")="",IF($L1569&gt;0,1,0),IF(IFERROR(INDEX(Cadastro!$F$5:$F$243,$AB1569),"")&lt;=IFERROR(INDEX(Parâmetros!$B$39:$B$48,MATCH($E1569,Parâmetros!$A$39:$A$48,0)),99),IFERROR(INDEX(Cadastro!$F$5:$F$243,$AB1569),""),0)),IF($L1569&gt;0,IF(N($X1568)&gt;0,1,N($W1568)+1),IF(AND($L1569=0,OR(N($W1568)&gt;=IFERROR(INDEX(Parâmetros!$B$39:$B$48,MATCH($E1569,Parâmetros!$A$39:$A$48,0)),99),AND(N($X1568)&gt;0,N($X1568)&lt;IFERROR(INDEX(Parâmetros!$C$39:$C$48,MATCH($E1569,Parâmetros!$A$39:$A$48,0)),0)))),0,N($W1568)+1))))</f>
        <v>4</v>
      </c>
      <c r="X1569" s="34">
        <f>IF(OR(OR($D1569="6x1",$D1569="FF 6x1"),$D1569="5x2"),"",IF($AB1569&lt;&gt;$AB1568,IF(IFERROR(INDEX(Cadastro!$F$5:$F$243,$AB1569),"")="",0,IF(IFERROR(INDEX(Cadastro!$F$5:$F$243,$AB1569),"")&gt;IFERROR(INDEX(Parâmetros!$B$39:$B$48,MATCH($E1569,Parâmetros!$A$39:$A$48,0)),99),IFERROR(INDEX(Cadastro!$F$5:$F$243,$AB1569),"")-IFERROR(INDEX(Parâmetros!$B$39:$B$48,MATCH($E1569,Parâmetros!$A$39:$A$48,0)),99),0)),IF(AND($L1569=0,OR(N($W1568)&gt;=IFERROR(INDEX(Parâmetros!$B$39:$B$48,MATCH($E1569,Parâmetros!$A$39:$A$48,0)),99),AND(N($X1568)&gt;0,N($X1568)&lt;IFERROR(INDEX(Parâmetros!$C$39:$C$48,MATCH($E1569,Parâmetros!$A$39:$A$48,0)),0)))),N($X1568)+1,0)))</f>
        <v>0</v>
      </c>
      <c r="Y1569" t="str">
        <f>IF($AC1569&lt;&gt;"",IF($L1569&gt;0,$AC1569&amp;" · com apontamento",$AC1569),IF($E1569="Férias",IF($L1569&gt;0,"Férias · com apontamento","Férias (cadastro)"),IF(($Z1569+$AA1569-1)&gt;Parâmetros!$E$16,"Férias / afastamento",IF(AND($D1569="5x2",OR(WEEKDAY($F1569,2)=6,WEEKDAY($F1569,2)=7)),IF($L1569&gt;0,"Folga trabalhada","Folga"),IF($L1569&gt;0,"Trabalhado",IF(OR(OR($D1569="6x1",$D1569="FF 6x1"),$D1569="5x2"),IF(AND(OR($D1569="6x1",$D1569="FF 6x1"),OR(WEEKDAY($F1569,2)=6,WEEKDAY($F1569,2)=7)),"Folga","Falta de registro"),IF(AND($AB1569&lt;&gt;$AB1568,IFERROR(INDEX(Cadastro!$F$5:$F$243,$AB1569),"")=""),"Indeterminado (início da série)",IF($X1569&gt;0,"Folga","Falta de registro"))))))))</f>
        <v>Falta de registro</v>
      </c>
      <c r="Z1569" s="34">
        <f>IF(OR($L1569&gt;0,$F1569&gt;Parâmetros!$E$14),0,IF($A1569&lt;&gt;$A1568,1,N($Z1568)+1))</f>
        <v>0</v>
      </c>
      <c r="AA1569" s="34">
        <f>IF(OR($L1569&gt;0,$F1569&gt;Parâmetros!$E$14),0,IF(OR($A1569&lt;&gt;$A1570,$F1570&gt;Parâmetros!$E$14),1,N($AA1570)+1))</f>
        <v>0</v>
      </c>
      <c r="AB1569" s="31">
        <f>IFERROR(MATCH($A1569&amp;"|"&amp;TEXT(_xlfn.MAXIFS(Cadastro!$E$5:$E$243,Cadastro!$A$5:$A$243,$A1569,Cadastro!$E$5:$E$243,"&lt;="&amp;$F1569),"yyyymmdd"),Cadastro!$I$5:$I$243,0),"")</f>
        <v>193</v>
      </c>
      <c r="AC1569" t="str">
        <f>IFERROR(_xlfn.SINGLE(INDEX(Exceções!$D$5:$D$203,MATCH($A1569&amp;"|"&amp;$F1569,Exceções!$F$5:$F$203,0))),"")</f>
        <v/>
      </c>
      <c r="AD1569" t="str">
        <f>IF($AC1569="","",IFERROR(_xlfn.SINGLE(INDEX(Exceções!$E$5:$E$203,MATCH($A1569&amp;"|"&amp;$F1569,Exceções!$F$5:$F$203,0))),""))</f>
        <v/>
      </c>
    </row>
    <row r="1570" spans="1:30" ht="15" hidden="1" customHeight="1" x14ac:dyDescent="0.25">
      <c r="A1570" s="31">
        <v>53665</v>
      </c>
      <c r="B1570" s="17" t="s">
        <v>25</v>
      </c>
      <c r="C1570" s="17" t="str">
        <f>IFERROR(INDEX(Cadastro!$C$5:$C$243,$AB1570),"NÃO INFORMADO")</f>
        <v>CAL</v>
      </c>
      <c r="D1570" s="17" t="str">
        <f>IFERROR(INDEX(Cadastro!$D$5:$D$243,$AB1570),"")</f>
        <v>Férias</v>
      </c>
      <c r="E1570" s="17" t="str">
        <f>IFERROR(INDEX(Cadastro!$G$5:$G$243,$AB1570),"")</f>
        <v>Férias</v>
      </c>
      <c r="F1570" s="29">
        <v>46300</v>
      </c>
      <c r="G1570" s="32" t="str">
        <f t="shared" si="144"/>
        <v>seg</v>
      </c>
      <c r="H1570" s="31" t="str">
        <f>IF($L1570=0,"",_xlfn.MINIFS(Dados!$Q:$Q,Dados!$A:$A,$A1570,Dados!$S:$S,$F1570))</f>
        <v/>
      </c>
      <c r="I1570" s="31" t="str">
        <f>IF($H1570="","",_xlfn.MAXIFS(Dados!$R:$R,Dados!$A:$A,$A1570,Dados!$S:$S,$F1570))</f>
        <v/>
      </c>
      <c r="J1570" s="32" t="str">
        <f>IF($D1570&lt;&gt;"Folguista","",IFERROR(INDEX(Parâmetros!$D$52:$G$52,1,MIN(4,MAX(1,$W1570))),""))</f>
        <v/>
      </c>
      <c r="K1570" s="32" t="str">
        <f>IF(OR($AC1570&lt;&gt;"",$Y1570="Folga",$Y1570="Folga trabalhada",$Y1570="Férias (cadastro)",$Y1570="Férias / afastamento",$Y1570="Indeterminado (início da série)"),"",IF(OR($D1570="6x1",$D1570="FF 6x1"),IF(OR(WEEKDAY($F1570,2)=6,WEEKDAY($F1570,2)=7),"6x1 sáb/dom","6x1"),IF($D1570="5x2","5x2",IF($H1570="",IF($D1570="Folguista",$J1570,$E1570),IF(OR($H1570&gt;=Parâmetros!$E$18,$H1570&lt;Parâmetros!$E$19),"C",IF($H1570&lt;Parâmetros!$E$20,"A","B"))))))</f>
        <v/>
      </c>
      <c r="L1570" s="30">
        <f>SUMIFS(Dados!$E:$E,Dados!$A:$A,$A1570,Dados!$S:$S,$F1570)</f>
        <v>0</v>
      </c>
      <c r="M1570" s="30" t="str">
        <f>IFERROR(INDEX(Parâmetros!$E$6:$E$11,MATCH($K1570,Parâmetros!$A$6:$A$11,0)),"")</f>
        <v/>
      </c>
      <c r="N1570" s="33" t="str">
        <f t="shared" si="145"/>
        <v/>
      </c>
      <c r="O1570" s="33">
        <f>Parâmetros!$E$13</f>
        <v>0.8</v>
      </c>
      <c r="P1570" s="32" t="str">
        <f>IF(OR($M1570="",$F1570&gt;Parâmetros!$E$14),"Não","Sim")</f>
        <v>Não</v>
      </c>
      <c r="Q1570" s="32" t="str">
        <f t="shared" si="146"/>
        <v/>
      </c>
      <c r="R1570" s="32" t="str">
        <f t="shared" si="147"/>
        <v/>
      </c>
      <c r="S1570" s="30" t="str">
        <f t="shared" si="148"/>
        <v/>
      </c>
      <c r="T1570" s="32" t="str">
        <f>IF($Q1570&lt;&gt;"Sim","",IF($N1570&gt;Parâmetros!$E$15,"Sim","Não"))</f>
        <v/>
      </c>
      <c r="U1570" s="17" t="str">
        <f t="shared" si="149"/>
        <v>Férias / afastamento</v>
      </c>
      <c r="V1570" s="17" t="str">
        <f>IF($AC1570&lt;&gt;"",IF($L1570&gt;0,"ATENÇÃO · apontou em dia de "&amp;LOWER($AC1570)&amp;" cadastrado","Exceção cadastrada · "&amp;$AC1570)&amp;IF($AD1570="",""," · "&amp;$AD1570),IF($E1570="Férias",IF($L1570&gt;0,"ATENÇÃO · apontou estando de férias no cadastro","Férias no cadastro"),IF($Y1570="Férias / afastamento","Afastamento · "&amp;($Z1570+$AA1570-1)&amp;" dias seguidos sem apontamento",IF($Y1570="Folga trabalhada","ATENÇÃO · apontou em dia de folga da escala 5x2",IF($Y1570="Folga",IF(AND($D1570="5x2",OR(WEEKDAY($F1570,2)=6,WEEKDAY($F1570,2)=7)),"Folga de fim de semana da escala 5x2",IF(AND(OR($D1570="6x1",$D1570="FF 6x1"),WEEKDAY($F1570,2)=6,FALSE()),"Folga de fim de semana · apontou no domingo anterior",IF(AND(OR($D1570="6x1",$D1570="FF 6x1"),WEEKDAY($F1570,2)=7,AND($A1570=$A1569,$L1569&gt;0)),"Folga de fim de semana · apontou no sábado",IF(AND(OR($D1570="6x1",$D1570="FF 6x1"),OR(WEEKDAY($F1570,2)=6,WEEKDAY($F1570,2)=7)),"Folga de fim de semana · sem apontamento no sábado nem no domingo","Folga prevista pelo ciclo")))),IF($Y1570="Indeterminado (início da série)","Sem histórico anterior — informe o dia do ciclo no Cadastro",IF($Y1570="Falta de registro",IF(OR(OR($D1570="6x1",$D1570="FF 6x1"),$D1570="5x2"),"FALTA DE REGISTRO · dia útil da escala "&amp;$E1570,"FALTA DE REGISTRO · dia "&amp;$W1570&amp;" de "&amp;IFERROR(INDEX(Parâmetros!$B$39:$B$48,MATCH($E1570,Parâmetros!$A$39:$A$48,0)),99)&amp;" do ciclo"),IF(OR($D1570="6x1",$D1570="FF 6x1"),IF(OR(AND(WEEKDAY($F1570,2)=6,AND($A1570=$A1571,$L1571&gt;0)),AND(WEEKDAY($F1570,2)=7,AND($A1570=$A1569,$L1569&gt;0))),"ATENÇÃO · apontou sábado e domingo no mesmo fim de semana",IF(OR(WEEKDAY($F1570,2)=6,WEEKDAY($F1570,2)=7),"Jornada de fim de semana do 6x1",IF(OR($H1570&gt;=Parâmetros!$E$20,$H1570&lt;Parâmetros!$E$19),"ATENÇÃO · 6x1 apontou fora do horário diurno","Jornada fixa do 6x1"))),IF($D1570="5x2","Jornada fixa do 5x2",IF($D1570="Folguista",IF($J1570=$K1570,"Evidência confirma sequência","DIVERGE · sequência "&amp;$J1570&amp;" × evidência "&amp;$K1570),IF($K1570=$E1570,"Evidência confirma cadastro","DIVERGE · cadastro "&amp;$E1570&amp;" × evidência "&amp;$K1570)))))))))))</f>
        <v>Férias no cadastro</v>
      </c>
      <c r="W1570" s="34">
        <f>IF(OR(OR($D1570="6x1",$D1570="FF 6x1"),$D1570="5x2"),"",IF($AB1570&lt;&gt;$AB1569,IF(IFERROR(INDEX(Cadastro!$F$5:$F$243,$AB1570),"")="",IF($L1570&gt;0,1,0),IF(IFERROR(INDEX(Cadastro!$F$5:$F$243,$AB1570),"")&lt;=IFERROR(INDEX(Parâmetros!$B$39:$B$48,MATCH($E1570,Parâmetros!$A$39:$A$48,0)),99),IFERROR(INDEX(Cadastro!$F$5:$F$243,$AB1570),""),0)),IF($L1570&gt;0,IF(N($X1569)&gt;0,1,N($W1569)+1),IF(AND($L1570=0,OR(N($W1569)&gt;=IFERROR(INDEX(Parâmetros!$B$39:$B$48,MATCH($E1570,Parâmetros!$A$39:$A$48,0)),99),AND(N($X1569)&gt;0,N($X1569)&lt;IFERROR(INDEX(Parâmetros!$C$39:$C$48,MATCH($E1570,Parâmetros!$A$39:$A$48,0)),0)))),0,N($W1569)+1))))</f>
        <v>0</v>
      </c>
      <c r="X1570" s="34">
        <f>IF(OR(OR($D1570="6x1",$D1570="FF 6x1"),$D1570="5x2"),"",IF($AB1570&lt;&gt;$AB1569,IF(IFERROR(INDEX(Cadastro!$F$5:$F$243,$AB1570),"")="",0,IF(IFERROR(INDEX(Cadastro!$F$5:$F$243,$AB1570),"")&gt;IFERROR(INDEX(Parâmetros!$B$39:$B$48,MATCH($E1570,Parâmetros!$A$39:$A$48,0)),99),IFERROR(INDEX(Cadastro!$F$5:$F$243,$AB1570),"")-IFERROR(INDEX(Parâmetros!$B$39:$B$48,MATCH($E1570,Parâmetros!$A$39:$A$48,0)),99),0)),IF(AND($L1570=0,OR(N($W1569)&gt;=IFERROR(INDEX(Parâmetros!$B$39:$B$48,MATCH($E1570,Parâmetros!$A$39:$A$48,0)),99),AND(N($X1569)&gt;0,N($X1569)&lt;IFERROR(INDEX(Parâmetros!$C$39:$C$48,MATCH($E1570,Parâmetros!$A$39:$A$48,0)),0)))),N($X1569)+1,0)))</f>
        <v>0</v>
      </c>
      <c r="Y1570" t="str">
        <f>IF($AC1570&lt;&gt;"",IF($L1570&gt;0,$AC1570&amp;" · com apontamento",$AC1570),IF($E1570="Férias",IF($L1570&gt;0,"Férias · com apontamento","Férias (cadastro)"),IF(($Z1570+$AA1570-1)&gt;Parâmetros!$E$16,"Férias / afastamento",IF(AND($D1570="5x2",OR(WEEKDAY($F1570,2)=6,WEEKDAY($F1570,2)=7)),IF($L1570&gt;0,"Folga trabalhada","Folga"),IF($L1570&gt;0,"Trabalhado",IF(OR(OR($D1570="6x1",$D1570="FF 6x1"),$D1570="5x2"),IF(AND(OR($D1570="6x1",$D1570="FF 6x1"),OR(WEEKDAY($F1570,2)=6,WEEKDAY($F1570,2)=7)),"Folga","Falta de registro"),IF(AND($AB1570&lt;&gt;$AB1569,IFERROR(INDEX(Cadastro!$F$5:$F$243,$AB1570),"")=""),"Indeterminado (início da série)",IF($X1570&gt;0,"Folga","Falta de registro"))))))))</f>
        <v>Férias (cadastro)</v>
      </c>
      <c r="Z1570" s="34">
        <f>IF(OR($L1570&gt;0,$F1570&gt;Parâmetros!$E$14),0,IF($A1570&lt;&gt;$A1569,1,N($Z1569)+1))</f>
        <v>1</v>
      </c>
      <c r="AA1570" s="34">
        <f>IF(OR($L1570&gt;0,$F1570&gt;Parâmetros!$E$14),0,IF(OR($A1570&lt;&gt;$A1571,$F1571&gt;Parâmetros!$E$14),1,N($AA1571)+1))</f>
        <v>16</v>
      </c>
      <c r="AB1570" s="31">
        <f>IFERROR(MATCH($A1570&amp;"|"&amp;TEXT(_xlfn.MAXIFS(Cadastro!$E$5:$E$243,Cadastro!$A$5:$A$243,$A1570,Cadastro!$E$5:$E$243,"&lt;="&amp;$F1570),"yyyymmdd"),Cadastro!$I$5:$I$243,0),"")</f>
        <v>197</v>
      </c>
      <c r="AC1570" t="str">
        <f>IFERROR(_xlfn.SINGLE(INDEX(Exceções!$D$5:$D$203,MATCH($A1570&amp;"|"&amp;$F1570,Exceções!$F$5:$F$203,0))),"")</f>
        <v/>
      </c>
      <c r="AD1570" t="str">
        <f>IF($AC1570="","",IFERROR(_xlfn.SINGLE(INDEX(Exceções!$E$5:$E$203,MATCH($A1570&amp;"|"&amp;$F1570,Exceções!$F$5:$F$203,0))),""))</f>
        <v/>
      </c>
    </row>
    <row r="1571" spans="1:30" ht="15" hidden="1" customHeight="1" x14ac:dyDescent="0.25">
      <c r="A1571" s="31">
        <v>53665</v>
      </c>
      <c r="B1571" s="17" t="s">
        <v>25</v>
      </c>
      <c r="C1571" s="17" t="str">
        <f>IFERROR(INDEX(Cadastro!$C$5:$C$243,$AB1571),"NÃO INFORMADO")</f>
        <v>CAL</v>
      </c>
      <c r="D1571" s="17" t="str">
        <f>IFERROR(INDEX(Cadastro!$D$5:$D$243,$AB1571),"")</f>
        <v>Férias</v>
      </c>
      <c r="E1571" s="17" t="str">
        <f>IFERROR(INDEX(Cadastro!$G$5:$G$243,$AB1571),"")</f>
        <v>Férias</v>
      </c>
      <c r="F1571" s="29">
        <v>46301</v>
      </c>
      <c r="G1571" s="32" t="str">
        <f t="shared" si="144"/>
        <v>ter</v>
      </c>
      <c r="H1571" s="31" t="str">
        <f>IF($L1571=0,"",_xlfn.MINIFS(Dados!$Q:$Q,Dados!$A:$A,$A1571,Dados!$S:$S,$F1571))</f>
        <v/>
      </c>
      <c r="I1571" s="31" t="str">
        <f>IF($H1571="","",_xlfn.MAXIFS(Dados!$R:$R,Dados!$A:$A,$A1571,Dados!$S:$S,$F1571))</f>
        <v/>
      </c>
      <c r="J1571" s="32" t="str">
        <f>IF($D1571&lt;&gt;"Folguista","",IFERROR(INDEX(Parâmetros!$D$52:$G$52,1,MIN(4,MAX(1,$W1571))),""))</f>
        <v/>
      </c>
      <c r="K1571" s="32" t="str">
        <f>IF(OR($AC1571&lt;&gt;"",$Y1571="Folga",$Y1571="Folga trabalhada",$Y1571="Férias (cadastro)",$Y1571="Férias / afastamento",$Y1571="Indeterminado (início da série)"),"",IF(OR($D1571="6x1",$D1571="FF 6x1"),IF(OR(WEEKDAY($F1571,2)=6,WEEKDAY($F1571,2)=7),"6x1 sáb/dom","6x1"),IF($D1571="5x2","5x2",IF($H1571="",IF($D1571="Folguista",$J1571,$E1571),IF(OR($H1571&gt;=Parâmetros!$E$18,$H1571&lt;Parâmetros!$E$19),"C",IF($H1571&lt;Parâmetros!$E$20,"A","B"))))))</f>
        <v/>
      </c>
      <c r="L1571" s="30">
        <f>SUMIFS(Dados!$E:$E,Dados!$A:$A,$A1571,Dados!$S:$S,$F1571)</f>
        <v>0</v>
      </c>
      <c r="M1571" s="30" t="str">
        <f>IFERROR(INDEX(Parâmetros!$E$6:$E$11,MATCH($K1571,Parâmetros!$A$6:$A$11,0)),"")</f>
        <v/>
      </c>
      <c r="N1571" s="33" t="str">
        <f t="shared" si="145"/>
        <v/>
      </c>
      <c r="O1571" s="33">
        <f>Parâmetros!$E$13</f>
        <v>0.8</v>
      </c>
      <c r="P1571" s="32" t="str">
        <f>IF(OR($M1571="",$F1571&gt;Parâmetros!$E$14),"Não","Sim")</f>
        <v>Não</v>
      </c>
      <c r="Q1571" s="32" t="str">
        <f t="shared" si="146"/>
        <v/>
      </c>
      <c r="R1571" s="32" t="str">
        <f t="shared" si="147"/>
        <v/>
      </c>
      <c r="S1571" s="30" t="str">
        <f t="shared" si="148"/>
        <v/>
      </c>
      <c r="T1571" s="32" t="str">
        <f>IF($Q1571&lt;&gt;"Sim","",IF($N1571&gt;Parâmetros!$E$15,"Sim","Não"))</f>
        <v/>
      </c>
      <c r="U1571" s="17" t="str">
        <f t="shared" si="149"/>
        <v>Férias / afastamento</v>
      </c>
      <c r="V1571" s="17" t="str">
        <f>IF($AC1571&lt;&gt;"",IF($L1571&gt;0,"ATENÇÃO · apontou em dia de "&amp;LOWER($AC1571)&amp;" cadastrado","Exceção cadastrada · "&amp;$AC1571)&amp;IF($AD1571="",""," · "&amp;$AD1571),IF($E1571="Férias",IF($L1571&gt;0,"ATENÇÃO · apontou estando de férias no cadastro","Férias no cadastro"),IF($Y1571="Férias / afastamento","Afastamento · "&amp;($Z1571+$AA1571-1)&amp;" dias seguidos sem apontamento",IF($Y1571="Folga trabalhada","ATENÇÃO · apontou em dia de folga da escala 5x2",IF($Y1571="Folga",IF(AND($D1571="5x2",OR(WEEKDAY($F1571,2)=6,WEEKDAY($F1571,2)=7)),"Folga de fim de semana da escala 5x2",IF(AND(OR($D1571="6x1",$D1571="FF 6x1"),WEEKDAY($F1571,2)=6,FALSE()),"Folga de fim de semana · apontou no domingo anterior",IF(AND(OR($D1571="6x1",$D1571="FF 6x1"),WEEKDAY($F1571,2)=7,AND($A1571=$A1570,$L1570&gt;0)),"Folga de fim de semana · apontou no sábado",IF(AND(OR($D1571="6x1",$D1571="FF 6x1"),OR(WEEKDAY($F1571,2)=6,WEEKDAY($F1571,2)=7)),"Folga de fim de semana · sem apontamento no sábado nem no domingo","Folga prevista pelo ciclo")))),IF($Y1571="Indeterminado (início da série)","Sem histórico anterior — informe o dia do ciclo no Cadastro",IF($Y1571="Falta de registro",IF(OR(OR($D1571="6x1",$D1571="FF 6x1"),$D1571="5x2"),"FALTA DE REGISTRO · dia útil da escala "&amp;$E1571,"FALTA DE REGISTRO · dia "&amp;$W1571&amp;" de "&amp;IFERROR(INDEX(Parâmetros!$B$39:$B$48,MATCH($E1571,Parâmetros!$A$39:$A$48,0)),99)&amp;" do ciclo"),IF(OR($D1571="6x1",$D1571="FF 6x1"),IF(OR(AND(WEEKDAY($F1571,2)=6,AND($A1571=$A1572,$L1572&gt;0)),AND(WEEKDAY($F1571,2)=7,AND($A1571=$A1570,$L1570&gt;0))),"ATENÇÃO · apontou sábado e domingo no mesmo fim de semana",IF(OR(WEEKDAY($F1571,2)=6,WEEKDAY($F1571,2)=7),"Jornada de fim de semana do 6x1",IF(OR($H1571&gt;=Parâmetros!$E$20,$H1571&lt;Parâmetros!$E$19),"ATENÇÃO · 6x1 apontou fora do horário diurno","Jornada fixa do 6x1"))),IF($D1571="5x2","Jornada fixa do 5x2",IF($D1571="Folguista",IF($J1571=$K1571,"Evidência confirma sequência","DIVERGE · sequência "&amp;$J1571&amp;" × evidência "&amp;$K1571),IF($K1571=$E1571,"Evidência confirma cadastro","DIVERGE · cadastro "&amp;$E1571&amp;" × evidência "&amp;$K1571)))))))))))</f>
        <v>Férias no cadastro</v>
      </c>
      <c r="W1571" s="34">
        <f>IF(OR(OR($D1571="6x1",$D1571="FF 6x1"),$D1571="5x2"),"",IF($AB1571&lt;&gt;$AB1570,IF(IFERROR(INDEX(Cadastro!$F$5:$F$243,$AB1571),"")="",IF($L1571&gt;0,1,0),IF(IFERROR(INDEX(Cadastro!$F$5:$F$243,$AB1571),"")&lt;=IFERROR(INDEX(Parâmetros!$B$39:$B$48,MATCH($E1571,Parâmetros!$A$39:$A$48,0)),99),IFERROR(INDEX(Cadastro!$F$5:$F$243,$AB1571),""),0)),IF($L1571&gt;0,IF(N($X1570)&gt;0,1,N($W1570)+1),IF(AND($L1571=0,OR(N($W1570)&gt;=IFERROR(INDEX(Parâmetros!$B$39:$B$48,MATCH($E1571,Parâmetros!$A$39:$A$48,0)),99),AND(N($X1570)&gt;0,N($X1570)&lt;IFERROR(INDEX(Parâmetros!$C$39:$C$48,MATCH($E1571,Parâmetros!$A$39:$A$48,0)),0)))),0,N($W1570)+1))))</f>
        <v>1</v>
      </c>
      <c r="X1571" s="34">
        <f>IF(OR(OR($D1571="6x1",$D1571="FF 6x1"),$D1571="5x2"),"",IF($AB1571&lt;&gt;$AB1570,IF(IFERROR(INDEX(Cadastro!$F$5:$F$243,$AB1571),"")="",0,IF(IFERROR(INDEX(Cadastro!$F$5:$F$243,$AB1571),"")&gt;IFERROR(INDEX(Parâmetros!$B$39:$B$48,MATCH($E1571,Parâmetros!$A$39:$A$48,0)),99),IFERROR(INDEX(Cadastro!$F$5:$F$243,$AB1571),"")-IFERROR(INDEX(Parâmetros!$B$39:$B$48,MATCH($E1571,Parâmetros!$A$39:$A$48,0)),99),0)),IF(AND($L1571=0,OR(N($W1570)&gt;=IFERROR(INDEX(Parâmetros!$B$39:$B$48,MATCH($E1571,Parâmetros!$A$39:$A$48,0)),99),AND(N($X1570)&gt;0,N($X1570)&lt;IFERROR(INDEX(Parâmetros!$C$39:$C$48,MATCH($E1571,Parâmetros!$A$39:$A$48,0)),0)))),N($X1570)+1,0)))</f>
        <v>0</v>
      </c>
      <c r="Y1571" t="str">
        <f>IF($AC1571&lt;&gt;"",IF($L1571&gt;0,$AC1571&amp;" · com apontamento",$AC1571),IF($E1571="Férias",IF($L1571&gt;0,"Férias · com apontamento","Férias (cadastro)"),IF(($Z1571+$AA1571-1)&gt;Parâmetros!$E$16,"Férias / afastamento",IF(AND($D1571="5x2",OR(WEEKDAY($F1571,2)=6,WEEKDAY($F1571,2)=7)),IF($L1571&gt;0,"Folga trabalhada","Folga"),IF($L1571&gt;0,"Trabalhado",IF(OR(OR($D1571="6x1",$D1571="FF 6x1"),$D1571="5x2"),IF(AND(OR($D1571="6x1",$D1571="FF 6x1"),OR(WEEKDAY($F1571,2)=6,WEEKDAY($F1571,2)=7)),"Folga","Falta de registro"),IF(AND($AB1571&lt;&gt;$AB1570,IFERROR(INDEX(Cadastro!$F$5:$F$243,$AB1571),"")=""),"Indeterminado (início da série)",IF($X1571&gt;0,"Folga","Falta de registro"))))))))</f>
        <v>Férias (cadastro)</v>
      </c>
      <c r="Z1571" s="34">
        <f>IF(OR($L1571&gt;0,$F1571&gt;Parâmetros!$E$14),0,IF($A1571&lt;&gt;$A1570,1,N($Z1570)+1))</f>
        <v>2</v>
      </c>
      <c r="AA1571" s="34">
        <f>IF(OR($L1571&gt;0,$F1571&gt;Parâmetros!$E$14),0,IF(OR($A1571&lt;&gt;$A1572,$F1572&gt;Parâmetros!$E$14),1,N($AA1572)+1))</f>
        <v>15</v>
      </c>
      <c r="AB1571" s="31">
        <f>IFERROR(MATCH($A1571&amp;"|"&amp;TEXT(_xlfn.MAXIFS(Cadastro!$E$5:$E$243,Cadastro!$A$5:$A$243,$A1571,Cadastro!$E$5:$E$243,"&lt;="&amp;$F1571),"yyyymmdd"),Cadastro!$I$5:$I$243,0),"")</f>
        <v>197</v>
      </c>
      <c r="AC1571" t="str">
        <f>IFERROR(_xlfn.SINGLE(INDEX(Exceções!$D$5:$D$203,MATCH($A1571&amp;"|"&amp;$F1571,Exceções!$F$5:$F$203,0))),"")</f>
        <v/>
      </c>
      <c r="AD1571" t="str">
        <f>IF($AC1571="","",IFERROR(_xlfn.SINGLE(INDEX(Exceções!$E$5:$E$203,MATCH($A1571&amp;"|"&amp;$F1571,Exceções!$F$5:$F$203,0))),""))</f>
        <v/>
      </c>
    </row>
    <row r="1572" spans="1:30" ht="15" hidden="1" customHeight="1" x14ac:dyDescent="0.25">
      <c r="A1572" s="31">
        <v>53665</v>
      </c>
      <c r="B1572" s="17" t="s">
        <v>25</v>
      </c>
      <c r="C1572" s="17" t="str">
        <f>IFERROR(INDEX(Cadastro!$C$5:$C$243,$AB1572),"NÃO INFORMADO")</f>
        <v>CAL</v>
      </c>
      <c r="D1572" s="17" t="str">
        <f>IFERROR(INDEX(Cadastro!$D$5:$D$243,$AB1572),"")</f>
        <v>Férias</v>
      </c>
      <c r="E1572" s="17" t="str">
        <f>IFERROR(INDEX(Cadastro!$G$5:$G$243,$AB1572),"")</f>
        <v>Férias</v>
      </c>
      <c r="F1572" s="29">
        <v>46302</v>
      </c>
      <c r="G1572" s="32" t="str">
        <f t="shared" si="144"/>
        <v>qua</v>
      </c>
      <c r="H1572" s="31" t="str">
        <f>IF($L1572=0,"",_xlfn.MINIFS(Dados!$Q:$Q,Dados!$A:$A,$A1572,Dados!$S:$S,$F1572))</f>
        <v/>
      </c>
      <c r="I1572" s="31" t="str">
        <f>IF($H1572="","",_xlfn.MAXIFS(Dados!$R:$R,Dados!$A:$A,$A1572,Dados!$S:$S,$F1572))</f>
        <v/>
      </c>
      <c r="J1572" s="32" t="str">
        <f>IF($D1572&lt;&gt;"Folguista","",IFERROR(INDEX(Parâmetros!$D$52:$G$52,1,MIN(4,MAX(1,$W1572))),""))</f>
        <v/>
      </c>
      <c r="K1572" s="32" t="str">
        <f>IF(OR($AC1572&lt;&gt;"",$Y1572="Folga",$Y1572="Folga trabalhada",$Y1572="Férias (cadastro)",$Y1572="Férias / afastamento",$Y1572="Indeterminado (início da série)"),"",IF(OR($D1572="6x1",$D1572="FF 6x1"),IF(OR(WEEKDAY($F1572,2)=6,WEEKDAY($F1572,2)=7),"6x1 sáb/dom","6x1"),IF($D1572="5x2","5x2",IF($H1572="",IF($D1572="Folguista",$J1572,$E1572),IF(OR($H1572&gt;=Parâmetros!$E$18,$H1572&lt;Parâmetros!$E$19),"C",IF($H1572&lt;Parâmetros!$E$20,"A","B"))))))</f>
        <v/>
      </c>
      <c r="L1572" s="30">
        <f>SUMIFS(Dados!$E:$E,Dados!$A:$A,$A1572,Dados!$S:$S,$F1572)</f>
        <v>0</v>
      </c>
      <c r="M1572" s="30" t="str">
        <f>IFERROR(INDEX(Parâmetros!$E$6:$E$11,MATCH($K1572,Parâmetros!$A$6:$A$11,0)),"")</f>
        <v/>
      </c>
      <c r="N1572" s="33" t="str">
        <f t="shared" si="145"/>
        <v/>
      </c>
      <c r="O1572" s="33">
        <f>Parâmetros!$E$13</f>
        <v>0.8</v>
      </c>
      <c r="P1572" s="32" t="str">
        <f>IF(OR($M1572="",$F1572&gt;Parâmetros!$E$14),"Não","Sim")</f>
        <v>Não</v>
      </c>
      <c r="Q1572" s="32" t="str">
        <f t="shared" si="146"/>
        <v/>
      </c>
      <c r="R1572" s="32" t="str">
        <f t="shared" si="147"/>
        <v/>
      </c>
      <c r="S1572" s="30" t="str">
        <f t="shared" si="148"/>
        <v/>
      </c>
      <c r="T1572" s="32" t="str">
        <f>IF($Q1572&lt;&gt;"Sim","",IF($N1572&gt;Parâmetros!$E$15,"Sim","Não"))</f>
        <v/>
      </c>
      <c r="U1572" s="17" t="str">
        <f t="shared" si="149"/>
        <v>Férias / afastamento</v>
      </c>
      <c r="V1572" s="17" t="str">
        <f>IF($AC1572&lt;&gt;"",IF($L1572&gt;0,"ATENÇÃO · apontou em dia de "&amp;LOWER($AC1572)&amp;" cadastrado","Exceção cadastrada · "&amp;$AC1572)&amp;IF($AD1572="",""," · "&amp;$AD1572),IF($E1572="Férias",IF($L1572&gt;0,"ATENÇÃO · apontou estando de férias no cadastro","Férias no cadastro"),IF($Y1572="Férias / afastamento","Afastamento · "&amp;($Z1572+$AA1572-1)&amp;" dias seguidos sem apontamento",IF($Y1572="Folga trabalhada","ATENÇÃO · apontou em dia de folga da escala 5x2",IF($Y1572="Folga",IF(AND($D1572="5x2",OR(WEEKDAY($F1572,2)=6,WEEKDAY($F1572,2)=7)),"Folga de fim de semana da escala 5x2",IF(AND(OR($D1572="6x1",$D1572="FF 6x1"),WEEKDAY($F1572,2)=6,FALSE()),"Folga de fim de semana · apontou no domingo anterior",IF(AND(OR($D1572="6x1",$D1572="FF 6x1"),WEEKDAY($F1572,2)=7,AND($A1572=$A1571,$L1571&gt;0)),"Folga de fim de semana · apontou no sábado",IF(AND(OR($D1572="6x1",$D1572="FF 6x1"),OR(WEEKDAY($F1572,2)=6,WEEKDAY($F1572,2)=7)),"Folga de fim de semana · sem apontamento no sábado nem no domingo","Folga prevista pelo ciclo")))),IF($Y1572="Indeterminado (início da série)","Sem histórico anterior — informe o dia do ciclo no Cadastro",IF($Y1572="Falta de registro",IF(OR(OR($D1572="6x1",$D1572="FF 6x1"),$D1572="5x2"),"FALTA DE REGISTRO · dia útil da escala "&amp;$E1572,"FALTA DE REGISTRO · dia "&amp;$W1572&amp;" de "&amp;IFERROR(INDEX(Parâmetros!$B$39:$B$48,MATCH($E1572,Parâmetros!$A$39:$A$48,0)),99)&amp;" do ciclo"),IF(OR($D1572="6x1",$D1572="FF 6x1"),IF(OR(AND(WEEKDAY($F1572,2)=6,AND($A1572=$A1573,$L1573&gt;0)),AND(WEEKDAY($F1572,2)=7,AND($A1572=$A1571,$L1571&gt;0))),"ATENÇÃO · apontou sábado e domingo no mesmo fim de semana",IF(OR(WEEKDAY($F1572,2)=6,WEEKDAY($F1572,2)=7),"Jornada de fim de semana do 6x1",IF(OR($H1572&gt;=Parâmetros!$E$20,$H1572&lt;Parâmetros!$E$19),"ATENÇÃO · 6x1 apontou fora do horário diurno","Jornada fixa do 6x1"))),IF($D1572="5x2","Jornada fixa do 5x2",IF($D1572="Folguista",IF($J1572=$K1572,"Evidência confirma sequência","DIVERGE · sequência "&amp;$J1572&amp;" × evidência "&amp;$K1572),IF($K1572=$E1572,"Evidência confirma cadastro","DIVERGE · cadastro "&amp;$E1572&amp;" × evidência "&amp;$K1572)))))))))))</f>
        <v>Férias no cadastro</v>
      </c>
      <c r="W1572" s="34">
        <f>IF(OR(OR($D1572="6x1",$D1572="FF 6x1"),$D1572="5x2"),"",IF($AB1572&lt;&gt;$AB1571,IF(IFERROR(INDEX(Cadastro!$F$5:$F$243,$AB1572),"")="",IF($L1572&gt;0,1,0),IF(IFERROR(INDEX(Cadastro!$F$5:$F$243,$AB1572),"")&lt;=IFERROR(INDEX(Parâmetros!$B$39:$B$48,MATCH($E1572,Parâmetros!$A$39:$A$48,0)),99),IFERROR(INDEX(Cadastro!$F$5:$F$243,$AB1572),""),0)),IF($L1572&gt;0,IF(N($X1571)&gt;0,1,N($W1571)+1),IF(AND($L1572=0,OR(N($W1571)&gt;=IFERROR(INDEX(Parâmetros!$B$39:$B$48,MATCH($E1572,Parâmetros!$A$39:$A$48,0)),99),AND(N($X1571)&gt;0,N($X1571)&lt;IFERROR(INDEX(Parâmetros!$C$39:$C$48,MATCH($E1572,Parâmetros!$A$39:$A$48,0)),0)))),0,N($W1571)+1))))</f>
        <v>2</v>
      </c>
      <c r="X1572" s="34">
        <f>IF(OR(OR($D1572="6x1",$D1572="FF 6x1"),$D1572="5x2"),"",IF($AB1572&lt;&gt;$AB1571,IF(IFERROR(INDEX(Cadastro!$F$5:$F$243,$AB1572),"")="",0,IF(IFERROR(INDEX(Cadastro!$F$5:$F$243,$AB1572),"")&gt;IFERROR(INDEX(Parâmetros!$B$39:$B$48,MATCH($E1572,Parâmetros!$A$39:$A$48,0)),99),IFERROR(INDEX(Cadastro!$F$5:$F$243,$AB1572),"")-IFERROR(INDEX(Parâmetros!$B$39:$B$48,MATCH($E1572,Parâmetros!$A$39:$A$48,0)),99),0)),IF(AND($L1572=0,OR(N($W1571)&gt;=IFERROR(INDEX(Parâmetros!$B$39:$B$48,MATCH($E1572,Parâmetros!$A$39:$A$48,0)),99),AND(N($X1571)&gt;0,N($X1571)&lt;IFERROR(INDEX(Parâmetros!$C$39:$C$48,MATCH($E1572,Parâmetros!$A$39:$A$48,0)),0)))),N($X1571)+1,0)))</f>
        <v>0</v>
      </c>
      <c r="Y1572" t="str">
        <f>IF($AC1572&lt;&gt;"",IF($L1572&gt;0,$AC1572&amp;" · com apontamento",$AC1572),IF($E1572="Férias",IF($L1572&gt;0,"Férias · com apontamento","Férias (cadastro)"),IF(($Z1572+$AA1572-1)&gt;Parâmetros!$E$16,"Férias / afastamento",IF(AND($D1572="5x2",OR(WEEKDAY($F1572,2)=6,WEEKDAY($F1572,2)=7)),IF($L1572&gt;0,"Folga trabalhada","Folga"),IF($L1572&gt;0,"Trabalhado",IF(OR(OR($D1572="6x1",$D1572="FF 6x1"),$D1572="5x2"),IF(AND(OR($D1572="6x1",$D1572="FF 6x1"),OR(WEEKDAY($F1572,2)=6,WEEKDAY($F1572,2)=7)),"Folga","Falta de registro"),IF(AND($AB1572&lt;&gt;$AB1571,IFERROR(INDEX(Cadastro!$F$5:$F$243,$AB1572),"")=""),"Indeterminado (início da série)",IF($X1572&gt;0,"Folga","Falta de registro"))))))))</f>
        <v>Férias (cadastro)</v>
      </c>
      <c r="Z1572" s="34">
        <f>IF(OR($L1572&gt;0,$F1572&gt;Parâmetros!$E$14),0,IF($A1572&lt;&gt;$A1571,1,N($Z1571)+1))</f>
        <v>3</v>
      </c>
      <c r="AA1572" s="34">
        <f>IF(OR($L1572&gt;0,$F1572&gt;Parâmetros!$E$14),0,IF(OR($A1572&lt;&gt;$A1573,$F1573&gt;Parâmetros!$E$14),1,N($AA1573)+1))</f>
        <v>14</v>
      </c>
      <c r="AB1572" s="31">
        <f>IFERROR(MATCH($A1572&amp;"|"&amp;TEXT(_xlfn.MAXIFS(Cadastro!$E$5:$E$243,Cadastro!$A$5:$A$243,$A1572,Cadastro!$E$5:$E$243,"&lt;="&amp;$F1572),"yyyymmdd"),Cadastro!$I$5:$I$243,0),"")</f>
        <v>197</v>
      </c>
      <c r="AC1572" t="str">
        <f>IFERROR(_xlfn.SINGLE(INDEX(Exceções!$D$5:$D$203,MATCH($A1572&amp;"|"&amp;$F1572,Exceções!$F$5:$F$203,0))),"")</f>
        <v/>
      </c>
      <c r="AD1572" t="str">
        <f>IF($AC1572="","",IFERROR(_xlfn.SINGLE(INDEX(Exceções!$E$5:$E$203,MATCH($A1572&amp;"|"&amp;$F1572,Exceções!$F$5:$F$203,0))),""))</f>
        <v/>
      </c>
    </row>
    <row r="1573" spans="1:30" ht="15" hidden="1" customHeight="1" x14ac:dyDescent="0.25">
      <c r="A1573" s="31">
        <v>53665</v>
      </c>
      <c r="B1573" s="17" t="s">
        <v>25</v>
      </c>
      <c r="C1573" s="17" t="str">
        <f>IFERROR(INDEX(Cadastro!$C$5:$C$243,$AB1573),"NÃO INFORMADO")</f>
        <v>CAL</v>
      </c>
      <c r="D1573" s="17" t="str">
        <f>IFERROR(INDEX(Cadastro!$D$5:$D$243,$AB1573),"")</f>
        <v>Férias</v>
      </c>
      <c r="E1573" s="17" t="str">
        <f>IFERROR(INDEX(Cadastro!$G$5:$G$243,$AB1573),"")</f>
        <v>Férias</v>
      </c>
      <c r="F1573" s="29">
        <v>46303</v>
      </c>
      <c r="G1573" s="32" t="str">
        <f t="shared" si="144"/>
        <v>qui</v>
      </c>
      <c r="H1573" s="31" t="str">
        <f>IF($L1573=0,"",_xlfn.MINIFS(Dados!$Q:$Q,Dados!$A:$A,$A1573,Dados!$S:$S,$F1573))</f>
        <v/>
      </c>
      <c r="I1573" s="31" t="str">
        <f>IF($H1573="","",_xlfn.MAXIFS(Dados!$R:$R,Dados!$A:$A,$A1573,Dados!$S:$S,$F1573))</f>
        <v/>
      </c>
      <c r="J1573" s="32" t="str">
        <f>IF($D1573&lt;&gt;"Folguista","",IFERROR(INDEX(Parâmetros!$D$52:$G$52,1,MIN(4,MAX(1,$W1573))),""))</f>
        <v/>
      </c>
      <c r="K1573" s="32" t="str">
        <f>IF(OR($AC1573&lt;&gt;"",$Y1573="Folga",$Y1573="Folga trabalhada",$Y1573="Férias (cadastro)",$Y1573="Férias / afastamento",$Y1573="Indeterminado (início da série)"),"",IF(OR($D1573="6x1",$D1573="FF 6x1"),IF(OR(WEEKDAY($F1573,2)=6,WEEKDAY($F1573,2)=7),"6x1 sáb/dom","6x1"),IF($D1573="5x2","5x2",IF($H1573="",IF($D1573="Folguista",$J1573,$E1573),IF(OR($H1573&gt;=Parâmetros!$E$18,$H1573&lt;Parâmetros!$E$19),"C",IF($H1573&lt;Parâmetros!$E$20,"A","B"))))))</f>
        <v/>
      </c>
      <c r="L1573" s="30">
        <f>SUMIFS(Dados!$E:$E,Dados!$A:$A,$A1573,Dados!$S:$S,$F1573)</f>
        <v>0</v>
      </c>
      <c r="M1573" s="30" t="str">
        <f>IFERROR(INDEX(Parâmetros!$E$6:$E$11,MATCH($K1573,Parâmetros!$A$6:$A$11,0)),"")</f>
        <v/>
      </c>
      <c r="N1573" s="33" t="str">
        <f t="shared" si="145"/>
        <v/>
      </c>
      <c r="O1573" s="33">
        <f>Parâmetros!$E$13</f>
        <v>0.8</v>
      </c>
      <c r="P1573" s="32" t="str">
        <f>IF(OR($M1573="",$F1573&gt;Parâmetros!$E$14),"Não","Sim")</f>
        <v>Não</v>
      </c>
      <c r="Q1573" s="32" t="str">
        <f t="shared" si="146"/>
        <v/>
      </c>
      <c r="R1573" s="32" t="str">
        <f t="shared" si="147"/>
        <v/>
      </c>
      <c r="S1573" s="30" t="str">
        <f t="shared" si="148"/>
        <v/>
      </c>
      <c r="T1573" s="32" t="str">
        <f>IF($Q1573&lt;&gt;"Sim","",IF($N1573&gt;Parâmetros!$E$15,"Sim","Não"))</f>
        <v/>
      </c>
      <c r="U1573" s="17" t="str">
        <f t="shared" si="149"/>
        <v>Férias / afastamento</v>
      </c>
      <c r="V1573" s="17" t="str">
        <f>IF($AC1573&lt;&gt;"",IF($L1573&gt;0,"ATENÇÃO · apontou em dia de "&amp;LOWER($AC1573)&amp;" cadastrado","Exceção cadastrada · "&amp;$AC1573)&amp;IF($AD1573="",""," · "&amp;$AD1573),IF($E1573="Férias",IF($L1573&gt;0,"ATENÇÃO · apontou estando de férias no cadastro","Férias no cadastro"),IF($Y1573="Férias / afastamento","Afastamento · "&amp;($Z1573+$AA1573-1)&amp;" dias seguidos sem apontamento",IF($Y1573="Folga trabalhada","ATENÇÃO · apontou em dia de folga da escala 5x2",IF($Y1573="Folga",IF(AND($D1573="5x2",OR(WEEKDAY($F1573,2)=6,WEEKDAY($F1573,2)=7)),"Folga de fim de semana da escala 5x2",IF(AND(OR($D1573="6x1",$D1573="FF 6x1"),WEEKDAY($F1573,2)=6,FALSE()),"Folga de fim de semana · apontou no domingo anterior",IF(AND(OR($D1573="6x1",$D1573="FF 6x1"),WEEKDAY($F1573,2)=7,AND($A1573=$A1572,$L1572&gt;0)),"Folga de fim de semana · apontou no sábado",IF(AND(OR($D1573="6x1",$D1573="FF 6x1"),OR(WEEKDAY($F1573,2)=6,WEEKDAY($F1573,2)=7)),"Folga de fim de semana · sem apontamento no sábado nem no domingo","Folga prevista pelo ciclo")))),IF($Y1573="Indeterminado (início da série)","Sem histórico anterior — informe o dia do ciclo no Cadastro",IF($Y1573="Falta de registro",IF(OR(OR($D1573="6x1",$D1573="FF 6x1"),$D1573="5x2"),"FALTA DE REGISTRO · dia útil da escala "&amp;$E1573,"FALTA DE REGISTRO · dia "&amp;$W1573&amp;" de "&amp;IFERROR(INDEX(Parâmetros!$B$39:$B$48,MATCH($E1573,Parâmetros!$A$39:$A$48,0)),99)&amp;" do ciclo"),IF(OR($D1573="6x1",$D1573="FF 6x1"),IF(OR(AND(WEEKDAY($F1573,2)=6,AND($A1573=$A1574,$L1574&gt;0)),AND(WEEKDAY($F1573,2)=7,AND($A1573=$A1572,$L1572&gt;0))),"ATENÇÃO · apontou sábado e domingo no mesmo fim de semana",IF(OR(WEEKDAY($F1573,2)=6,WEEKDAY($F1573,2)=7),"Jornada de fim de semana do 6x1",IF(OR($H1573&gt;=Parâmetros!$E$20,$H1573&lt;Parâmetros!$E$19),"ATENÇÃO · 6x1 apontou fora do horário diurno","Jornada fixa do 6x1"))),IF($D1573="5x2","Jornada fixa do 5x2",IF($D1573="Folguista",IF($J1573=$K1573,"Evidência confirma sequência","DIVERGE · sequência "&amp;$J1573&amp;" × evidência "&amp;$K1573),IF($K1573=$E1573,"Evidência confirma cadastro","DIVERGE · cadastro "&amp;$E1573&amp;" × evidência "&amp;$K1573)))))))))))</f>
        <v>Férias no cadastro</v>
      </c>
      <c r="W1573" s="34">
        <f>IF(OR(OR($D1573="6x1",$D1573="FF 6x1"),$D1573="5x2"),"",IF($AB1573&lt;&gt;$AB1572,IF(IFERROR(INDEX(Cadastro!$F$5:$F$243,$AB1573),"")="",IF($L1573&gt;0,1,0),IF(IFERROR(INDEX(Cadastro!$F$5:$F$243,$AB1573),"")&lt;=IFERROR(INDEX(Parâmetros!$B$39:$B$48,MATCH($E1573,Parâmetros!$A$39:$A$48,0)),99),IFERROR(INDEX(Cadastro!$F$5:$F$243,$AB1573),""),0)),IF($L1573&gt;0,IF(N($X1572)&gt;0,1,N($W1572)+1),IF(AND($L1573=0,OR(N($W1572)&gt;=IFERROR(INDEX(Parâmetros!$B$39:$B$48,MATCH($E1573,Parâmetros!$A$39:$A$48,0)),99),AND(N($X1572)&gt;0,N($X1572)&lt;IFERROR(INDEX(Parâmetros!$C$39:$C$48,MATCH($E1573,Parâmetros!$A$39:$A$48,0)),0)))),0,N($W1572)+1))))</f>
        <v>3</v>
      </c>
      <c r="X1573" s="34">
        <f>IF(OR(OR($D1573="6x1",$D1573="FF 6x1"),$D1573="5x2"),"",IF($AB1573&lt;&gt;$AB1572,IF(IFERROR(INDEX(Cadastro!$F$5:$F$243,$AB1573),"")="",0,IF(IFERROR(INDEX(Cadastro!$F$5:$F$243,$AB1573),"")&gt;IFERROR(INDEX(Parâmetros!$B$39:$B$48,MATCH($E1573,Parâmetros!$A$39:$A$48,0)),99),IFERROR(INDEX(Cadastro!$F$5:$F$243,$AB1573),"")-IFERROR(INDEX(Parâmetros!$B$39:$B$48,MATCH($E1573,Parâmetros!$A$39:$A$48,0)),99),0)),IF(AND($L1573=0,OR(N($W1572)&gt;=IFERROR(INDEX(Parâmetros!$B$39:$B$48,MATCH($E1573,Parâmetros!$A$39:$A$48,0)),99),AND(N($X1572)&gt;0,N($X1572)&lt;IFERROR(INDEX(Parâmetros!$C$39:$C$48,MATCH($E1573,Parâmetros!$A$39:$A$48,0)),0)))),N($X1572)+1,0)))</f>
        <v>0</v>
      </c>
      <c r="Y1573" t="str">
        <f>IF($AC1573&lt;&gt;"",IF($L1573&gt;0,$AC1573&amp;" · com apontamento",$AC1573),IF($E1573="Férias",IF($L1573&gt;0,"Férias · com apontamento","Férias (cadastro)"),IF(($Z1573+$AA1573-1)&gt;Parâmetros!$E$16,"Férias / afastamento",IF(AND($D1573="5x2",OR(WEEKDAY($F1573,2)=6,WEEKDAY($F1573,2)=7)),IF($L1573&gt;0,"Folga trabalhada","Folga"),IF($L1573&gt;0,"Trabalhado",IF(OR(OR($D1573="6x1",$D1573="FF 6x1"),$D1573="5x2"),IF(AND(OR($D1573="6x1",$D1573="FF 6x1"),OR(WEEKDAY($F1573,2)=6,WEEKDAY($F1573,2)=7)),"Folga","Falta de registro"),IF(AND($AB1573&lt;&gt;$AB1572,IFERROR(INDEX(Cadastro!$F$5:$F$243,$AB1573),"")=""),"Indeterminado (início da série)",IF($X1573&gt;0,"Folga","Falta de registro"))))))))</f>
        <v>Férias (cadastro)</v>
      </c>
      <c r="Z1573" s="34">
        <f>IF(OR($L1573&gt;0,$F1573&gt;Parâmetros!$E$14),0,IF($A1573&lt;&gt;$A1572,1,N($Z1572)+1))</f>
        <v>4</v>
      </c>
      <c r="AA1573" s="34">
        <f>IF(OR($L1573&gt;0,$F1573&gt;Parâmetros!$E$14),0,IF(OR($A1573&lt;&gt;$A1574,$F1574&gt;Parâmetros!$E$14),1,N($AA1574)+1))</f>
        <v>13</v>
      </c>
      <c r="AB1573" s="31">
        <f>IFERROR(MATCH($A1573&amp;"|"&amp;TEXT(_xlfn.MAXIFS(Cadastro!$E$5:$E$243,Cadastro!$A$5:$A$243,$A1573,Cadastro!$E$5:$E$243,"&lt;="&amp;$F1573),"yyyymmdd"),Cadastro!$I$5:$I$243,0),"")</f>
        <v>197</v>
      </c>
      <c r="AC1573" t="str">
        <f>IFERROR(_xlfn.SINGLE(INDEX(Exceções!$D$5:$D$203,MATCH($A1573&amp;"|"&amp;$F1573,Exceções!$F$5:$F$203,0))),"")</f>
        <v/>
      </c>
      <c r="AD1573" t="str">
        <f>IF($AC1573="","",IFERROR(_xlfn.SINGLE(INDEX(Exceções!$E$5:$E$203,MATCH($A1573&amp;"|"&amp;$F1573,Exceções!$F$5:$F$203,0))),""))</f>
        <v/>
      </c>
    </row>
    <row r="1574" spans="1:30" ht="15" hidden="1" customHeight="1" x14ac:dyDescent="0.25">
      <c r="A1574" s="31">
        <v>53665</v>
      </c>
      <c r="B1574" s="17" t="s">
        <v>25</v>
      </c>
      <c r="C1574" s="17" t="str">
        <f>IFERROR(INDEX(Cadastro!$C$5:$C$243,$AB1574),"NÃO INFORMADO")</f>
        <v>CAL</v>
      </c>
      <c r="D1574" s="17" t="str">
        <f>IFERROR(INDEX(Cadastro!$D$5:$D$243,$AB1574),"")</f>
        <v>Férias</v>
      </c>
      <c r="E1574" s="17" t="str">
        <f>IFERROR(INDEX(Cadastro!$G$5:$G$243,$AB1574),"")</f>
        <v>Férias</v>
      </c>
      <c r="F1574" s="29">
        <v>46304</v>
      </c>
      <c r="G1574" s="32" t="str">
        <f t="shared" si="144"/>
        <v>sex</v>
      </c>
      <c r="H1574" s="31" t="str">
        <f>IF($L1574=0,"",_xlfn.MINIFS(Dados!$Q:$Q,Dados!$A:$A,$A1574,Dados!$S:$S,$F1574))</f>
        <v/>
      </c>
      <c r="I1574" s="31" t="str">
        <f>IF($H1574="","",_xlfn.MAXIFS(Dados!$R:$R,Dados!$A:$A,$A1574,Dados!$S:$S,$F1574))</f>
        <v/>
      </c>
      <c r="J1574" s="32" t="str">
        <f>IF($D1574&lt;&gt;"Folguista","",IFERROR(INDEX(Parâmetros!$D$52:$G$52,1,MIN(4,MAX(1,$W1574))),""))</f>
        <v/>
      </c>
      <c r="K1574" s="32" t="str">
        <f>IF(OR($AC1574&lt;&gt;"",$Y1574="Folga",$Y1574="Folga trabalhada",$Y1574="Férias (cadastro)",$Y1574="Férias / afastamento",$Y1574="Indeterminado (início da série)"),"",IF(OR($D1574="6x1",$D1574="FF 6x1"),IF(OR(WEEKDAY($F1574,2)=6,WEEKDAY($F1574,2)=7),"6x1 sáb/dom","6x1"),IF($D1574="5x2","5x2",IF($H1574="",IF($D1574="Folguista",$J1574,$E1574),IF(OR($H1574&gt;=Parâmetros!$E$18,$H1574&lt;Parâmetros!$E$19),"C",IF($H1574&lt;Parâmetros!$E$20,"A","B"))))))</f>
        <v/>
      </c>
      <c r="L1574" s="30">
        <f>SUMIFS(Dados!$E:$E,Dados!$A:$A,$A1574,Dados!$S:$S,$F1574)</f>
        <v>0</v>
      </c>
      <c r="M1574" s="30" t="str">
        <f>IFERROR(INDEX(Parâmetros!$E$6:$E$11,MATCH($K1574,Parâmetros!$A$6:$A$11,0)),"")</f>
        <v/>
      </c>
      <c r="N1574" s="33" t="str">
        <f t="shared" si="145"/>
        <v/>
      </c>
      <c r="O1574" s="33">
        <f>Parâmetros!$E$13</f>
        <v>0.8</v>
      </c>
      <c r="P1574" s="32" t="str">
        <f>IF(OR($M1574="",$F1574&gt;Parâmetros!$E$14),"Não","Sim")</f>
        <v>Não</v>
      </c>
      <c r="Q1574" s="32" t="str">
        <f t="shared" si="146"/>
        <v/>
      </c>
      <c r="R1574" s="32" t="str">
        <f t="shared" si="147"/>
        <v/>
      </c>
      <c r="S1574" s="30" t="str">
        <f t="shared" si="148"/>
        <v/>
      </c>
      <c r="T1574" s="32" t="str">
        <f>IF($Q1574&lt;&gt;"Sim","",IF($N1574&gt;Parâmetros!$E$15,"Sim","Não"))</f>
        <v/>
      </c>
      <c r="U1574" s="17" t="str">
        <f t="shared" si="149"/>
        <v>Férias / afastamento</v>
      </c>
      <c r="V1574" s="17" t="str">
        <f>IF($AC1574&lt;&gt;"",IF($L1574&gt;0,"ATENÇÃO · apontou em dia de "&amp;LOWER($AC1574)&amp;" cadastrado","Exceção cadastrada · "&amp;$AC1574)&amp;IF($AD1574="",""," · "&amp;$AD1574),IF($E1574="Férias",IF($L1574&gt;0,"ATENÇÃO · apontou estando de férias no cadastro","Férias no cadastro"),IF($Y1574="Férias / afastamento","Afastamento · "&amp;($Z1574+$AA1574-1)&amp;" dias seguidos sem apontamento",IF($Y1574="Folga trabalhada","ATENÇÃO · apontou em dia de folga da escala 5x2",IF($Y1574="Folga",IF(AND($D1574="5x2",OR(WEEKDAY($F1574,2)=6,WEEKDAY($F1574,2)=7)),"Folga de fim de semana da escala 5x2",IF(AND(OR($D1574="6x1",$D1574="FF 6x1"),WEEKDAY($F1574,2)=6,FALSE()),"Folga de fim de semana · apontou no domingo anterior",IF(AND(OR($D1574="6x1",$D1574="FF 6x1"),WEEKDAY($F1574,2)=7,AND($A1574=$A1573,$L1573&gt;0)),"Folga de fim de semana · apontou no sábado",IF(AND(OR($D1574="6x1",$D1574="FF 6x1"),OR(WEEKDAY($F1574,2)=6,WEEKDAY($F1574,2)=7)),"Folga de fim de semana · sem apontamento no sábado nem no domingo","Folga prevista pelo ciclo")))),IF($Y1574="Indeterminado (início da série)","Sem histórico anterior — informe o dia do ciclo no Cadastro",IF($Y1574="Falta de registro",IF(OR(OR($D1574="6x1",$D1574="FF 6x1"),$D1574="5x2"),"FALTA DE REGISTRO · dia útil da escala "&amp;$E1574,"FALTA DE REGISTRO · dia "&amp;$W1574&amp;" de "&amp;IFERROR(INDEX(Parâmetros!$B$39:$B$48,MATCH($E1574,Parâmetros!$A$39:$A$48,0)),99)&amp;" do ciclo"),IF(OR($D1574="6x1",$D1574="FF 6x1"),IF(OR(AND(WEEKDAY($F1574,2)=6,AND($A1574=$A1575,$L1575&gt;0)),AND(WEEKDAY($F1574,2)=7,AND($A1574=$A1573,$L1573&gt;0))),"ATENÇÃO · apontou sábado e domingo no mesmo fim de semana",IF(OR(WEEKDAY($F1574,2)=6,WEEKDAY($F1574,2)=7),"Jornada de fim de semana do 6x1",IF(OR($H1574&gt;=Parâmetros!$E$20,$H1574&lt;Parâmetros!$E$19),"ATENÇÃO · 6x1 apontou fora do horário diurno","Jornada fixa do 6x1"))),IF($D1574="5x2","Jornada fixa do 5x2",IF($D1574="Folguista",IF($J1574=$K1574,"Evidência confirma sequência","DIVERGE · sequência "&amp;$J1574&amp;" × evidência "&amp;$K1574),IF($K1574=$E1574,"Evidência confirma cadastro","DIVERGE · cadastro "&amp;$E1574&amp;" × evidência "&amp;$K1574)))))))))))</f>
        <v>Férias no cadastro</v>
      </c>
      <c r="W1574" s="34">
        <f>IF(OR(OR($D1574="6x1",$D1574="FF 6x1"),$D1574="5x2"),"",IF($AB1574&lt;&gt;$AB1573,IF(IFERROR(INDEX(Cadastro!$F$5:$F$243,$AB1574),"")="",IF($L1574&gt;0,1,0),IF(IFERROR(INDEX(Cadastro!$F$5:$F$243,$AB1574),"")&lt;=IFERROR(INDEX(Parâmetros!$B$39:$B$48,MATCH($E1574,Parâmetros!$A$39:$A$48,0)),99),IFERROR(INDEX(Cadastro!$F$5:$F$243,$AB1574),""),0)),IF($L1574&gt;0,IF(N($X1573)&gt;0,1,N($W1573)+1),IF(AND($L1574=0,OR(N($W1573)&gt;=IFERROR(INDEX(Parâmetros!$B$39:$B$48,MATCH($E1574,Parâmetros!$A$39:$A$48,0)),99),AND(N($X1573)&gt;0,N($X1573)&lt;IFERROR(INDEX(Parâmetros!$C$39:$C$48,MATCH($E1574,Parâmetros!$A$39:$A$48,0)),0)))),0,N($W1573)+1))))</f>
        <v>4</v>
      </c>
      <c r="X1574" s="34">
        <f>IF(OR(OR($D1574="6x1",$D1574="FF 6x1"),$D1574="5x2"),"",IF($AB1574&lt;&gt;$AB1573,IF(IFERROR(INDEX(Cadastro!$F$5:$F$243,$AB1574),"")="",0,IF(IFERROR(INDEX(Cadastro!$F$5:$F$243,$AB1574),"")&gt;IFERROR(INDEX(Parâmetros!$B$39:$B$48,MATCH($E1574,Parâmetros!$A$39:$A$48,0)),99),IFERROR(INDEX(Cadastro!$F$5:$F$243,$AB1574),"")-IFERROR(INDEX(Parâmetros!$B$39:$B$48,MATCH($E1574,Parâmetros!$A$39:$A$48,0)),99),0)),IF(AND($L1574=0,OR(N($W1573)&gt;=IFERROR(INDEX(Parâmetros!$B$39:$B$48,MATCH($E1574,Parâmetros!$A$39:$A$48,0)),99),AND(N($X1573)&gt;0,N($X1573)&lt;IFERROR(INDEX(Parâmetros!$C$39:$C$48,MATCH($E1574,Parâmetros!$A$39:$A$48,0)),0)))),N($X1573)+1,0)))</f>
        <v>0</v>
      </c>
      <c r="Y1574" t="str">
        <f>IF($AC1574&lt;&gt;"",IF($L1574&gt;0,$AC1574&amp;" · com apontamento",$AC1574),IF($E1574="Férias",IF($L1574&gt;0,"Férias · com apontamento","Férias (cadastro)"),IF(($Z1574+$AA1574-1)&gt;Parâmetros!$E$16,"Férias / afastamento",IF(AND($D1574="5x2",OR(WEEKDAY($F1574,2)=6,WEEKDAY($F1574,2)=7)),IF($L1574&gt;0,"Folga trabalhada","Folga"),IF($L1574&gt;0,"Trabalhado",IF(OR(OR($D1574="6x1",$D1574="FF 6x1"),$D1574="5x2"),IF(AND(OR($D1574="6x1",$D1574="FF 6x1"),OR(WEEKDAY($F1574,2)=6,WEEKDAY($F1574,2)=7)),"Folga","Falta de registro"),IF(AND($AB1574&lt;&gt;$AB1573,IFERROR(INDEX(Cadastro!$F$5:$F$243,$AB1574),"")=""),"Indeterminado (início da série)",IF($X1574&gt;0,"Folga","Falta de registro"))))))))</f>
        <v>Férias (cadastro)</v>
      </c>
      <c r="Z1574" s="34">
        <f>IF(OR($L1574&gt;0,$F1574&gt;Parâmetros!$E$14),0,IF($A1574&lt;&gt;$A1573,1,N($Z1573)+1))</f>
        <v>5</v>
      </c>
      <c r="AA1574" s="34">
        <f>IF(OR($L1574&gt;0,$F1574&gt;Parâmetros!$E$14),0,IF(OR($A1574&lt;&gt;$A1575,$F1575&gt;Parâmetros!$E$14),1,N($AA1575)+1))</f>
        <v>12</v>
      </c>
      <c r="AB1574" s="31">
        <f>IFERROR(MATCH($A1574&amp;"|"&amp;TEXT(_xlfn.MAXIFS(Cadastro!$E$5:$E$243,Cadastro!$A$5:$A$243,$A1574,Cadastro!$E$5:$E$243,"&lt;="&amp;$F1574),"yyyymmdd"),Cadastro!$I$5:$I$243,0),"")</f>
        <v>197</v>
      </c>
      <c r="AC1574" t="str">
        <f>IFERROR(_xlfn.SINGLE(INDEX(Exceções!$D$5:$D$203,MATCH($A1574&amp;"|"&amp;$F1574,Exceções!$F$5:$F$203,0))),"")</f>
        <v/>
      </c>
      <c r="AD1574" t="str">
        <f>IF($AC1574="","",IFERROR(_xlfn.SINGLE(INDEX(Exceções!$E$5:$E$203,MATCH($A1574&amp;"|"&amp;$F1574,Exceções!$F$5:$F$203,0))),""))</f>
        <v/>
      </c>
    </row>
    <row r="1575" spans="1:30" ht="15" hidden="1" customHeight="1" x14ac:dyDescent="0.25">
      <c r="A1575" s="31">
        <v>53665</v>
      </c>
      <c r="B1575" s="17" t="s">
        <v>25</v>
      </c>
      <c r="C1575" s="17" t="str">
        <f>IFERROR(INDEX(Cadastro!$C$5:$C$243,$AB1575),"NÃO INFORMADO")</f>
        <v>CAL</v>
      </c>
      <c r="D1575" s="17" t="str">
        <f>IFERROR(INDEX(Cadastro!$D$5:$D$243,$AB1575),"")</f>
        <v>Férias</v>
      </c>
      <c r="E1575" s="17" t="str">
        <f>IFERROR(INDEX(Cadastro!$G$5:$G$243,$AB1575),"")</f>
        <v>Férias</v>
      </c>
      <c r="F1575" s="29">
        <v>46305</v>
      </c>
      <c r="G1575" s="32" t="str">
        <f t="shared" si="144"/>
        <v>sáb</v>
      </c>
      <c r="H1575" s="31" t="str">
        <f>IF($L1575=0,"",_xlfn.MINIFS(Dados!$Q:$Q,Dados!$A:$A,$A1575,Dados!$S:$S,$F1575))</f>
        <v/>
      </c>
      <c r="I1575" s="31" t="str">
        <f>IF($H1575="","",_xlfn.MAXIFS(Dados!$R:$R,Dados!$A:$A,$A1575,Dados!$S:$S,$F1575))</f>
        <v/>
      </c>
      <c r="J1575" s="32" t="str">
        <f>IF($D1575&lt;&gt;"Folguista","",IFERROR(INDEX(Parâmetros!$D$52:$G$52,1,MIN(4,MAX(1,$W1575))),""))</f>
        <v/>
      </c>
      <c r="K1575" s="32" t="str">
        <f>IF(OR($AC1575&lt;&gt;"",$Y1575="Folga",$Y1575="Folga trabalhada",$Y1575="Férias (cadastro)",$Y1575="Férias / afastamento",$Y1575="Indeterminado (início da série)"),"",IF(OR($D1575="6x1",$D1575="FF 6x1"),IF(OR(WEEKDAY($F1575,2)=6,WEEKDAY($F1575,2)=7),"6x1 sáb/dom","6x1"),IF($D1575="5x2","5x2",IF($H1575="",IF($D1575="Folguista",$J1575,$E1575),IF(OR($H1575&gt;=Parâmetros!$E$18,$H1575&lt;Parâmetros!$E$19),"C",IF($H1575&lt;Parâmetros!$E$20,"A","B"))))))</f>
        <v/>
      </c>
      <c r="L1575" s="30">
        <f>SUMIFS(Dados!$E:$E,Dados!$A:$A,$A1575,Dados!$S:$S,$F1575)</f>
        <v>0</v>
      </c>
      <c r="M1575" s="30" t="str">
        <f>IFERROR(INDEX(Parâmetros!$E$6:$E$11,MATCH($K1575,Parâmetros!$A$6:$A$11,0)),"")</f>
        <v/>
      </c>
      <c r="N1575" s="33" t="str">
        <f t="shared" si="145"/>
        <v/>
      </c>
      <c r="O1575" s="33">
        <f>Parâmetros!$E$13</f>
        <v>0.8</v>
      </c>
      <c r="P1575" s="32" t="str">
        <f>IF(OR($M1575="",$F1575&gt;Parâmetros!$E$14),"Não","Sim")</f>
        <v>Não</v>
      </c>
      <c r="Q1575" s="32" t="str">
        <f t="shared" si="146"/>
        <v/>
      </c>
      <c r="R1575" s="32" t="str">
        <f t="shared" si="147"/>
        <v/>
      </c>
      <c r="S1575" s="30" t="str">
        <f t="shared" si="148"/>
        <v/>
      </c>
      <c r="T1575" s="32" t="str">
        <f>IF($Q1575&lt;&gt;"Sim","",IF($N1575&gt;Parâmetros!$E$15,"Sim","Não"))</f>
        <v/>
      </c>
      <c r="U1575" s="17" t="str">
        <f t="shared" si="149"/>
        <v>Férias / afastamento</v>
      </c>
      <c r="V1575" s="17" t="str">
        <f>IF($AC1575&lt;&gt;"",IF($L1575&gt;0,"ATENÇÃO · apontou em dia de "&amp;LOWER($AC1575)&amp;" cadastrado","Exceção cadastrada · "&amp;$AC1575)&amp;IF($AD1575="",""," · "&amp;$AD1575),IF($E1575="Férias",IF($L1575&gt;0,"ATENÇÃO · apontou estando de férias no cadastro","Férias no cadastro"),IF($Y1575="Férias / afastamento","Afastamento · "&amp;($Z1575+$AA1575-1)&amp;" dias seguidos sem apontamento",IF($Y1575="Folga trabalhada","ATENÇÃO · apontou em dia de folga da escala 5x2",IF($Y1575="Folga",IF(AND($D1575="5x2",OR(WEEKDAY($F1575,2)=6,WEEKDAY($F1575,2)=7)),"Folga de fim de semana da escala 5x2",IF(AND(OR($D1575="6x1",$D1575="FF 6x1"),WEEKDAY($F1575,2)=6,FALSE()),"Folga de fim de semana · apontou no domingo anterior",IF(AND(OR($D1575="6x1",$D1575="FF 6x1"),WEEKDAY($F1575,2)=7,AND($A1575=$A1574,$L1574&gt;0)),"Folga de fim de semana · apontou no sábado",IF(AND(OR($D1575="6x1",$D1575="FF 6x1"),OR(WEEKDAY($F1575,2)=6,WEEKDAY($F1575,2)=7)),"Folga de fim de semana · sem apontamento no sábado nem no domingo","Folga prevista pelo ciclo")))),IF($Y1575="Indeterminado (início da série)","Sem histórico anterior — informe o dia do ciclo no Cadastro",IF($Y1575="Falta de registro",IF(OR(OR($D1575="6x1",$D1575="FF 6x1"),$D1575="5x2"),"FALTA DE REGISTRO · dia útil da escala "&amp;$E1575,"FALTA DE REGISTRO · dia "&amp;$W1575&amp;" de "&amp;IFERROR(INDEX(Parâmetros!$B$39:$B$48,MATCH($E1575,Parâmetros!$A$39:$A$48,0)),99)&amp;" do ciclo"),IF(OR($D1575="6x1",$D1575="FF 6x1"),IF(OR(AND(WEEKDAY($F1575,2)=6,AND($A1575=$A1576,$L1576&gt;0)),AND(WEEKDAY($F1575,2)=7,AND($A1575=$A1574,$L1574&gt;0))),"ATENÇÃO · apontou sábado e domingo no mesmo fim de semana",IF(OR(WEEKDAY($F1575,2)=6,WEEKDAY($F1575,2)=7),"Jornada de fim de semana do 6x1",IF(OR($H1575&gt;=Parâmetros!$E$20,$H1575&lt;Parâmetros!$E$19),"ATENÇÃO · 6x1 apontou fora do horário diurno","Jornada fixa do 6x1"))),IF($D1575="5x2","Jornada fixa do 5x2",IF($D1575="Folguista",IF($J1575=$K1575,"Evidência confirma sequência","DIVERGE · sequência "&amp;$J1575&amp;" × evidência "&amp;$K1575),IF($K1575=$E1575,"Evidência confirma cadastro","DIVERGE · cadastro "&amp;$E1575&amp;" × evidência "&amp;$K1575)))))))))))</f>
        <v>Férias no cadastro</v>
      </c>
      <c r="W1575" s="34">
        <f>IF(OR(OR($D1575="6x1",$D1575="FF 6x1"),$D1575="5x2"),"",IF($AB1575&lt;&gt;$AB1574,IF(IFERROR(INDEX(Cadastro!$F$5:$F$243,$AB1575),"")="",IF($L1575&gt;0,1,0),IF(IFERROR(INDEX(Cadastro!$F$5:$F$243,$AB1575),"")&lt;=IFERROR(INDEX(Parâmetros!$B$39:$B$48,MATCH($E1575,Parâmetros!$A$39:$A$48,0)),99),IFERROR(INDEX(Cadastro!$F$5:$F$243,$AB1575),""),0)),IF($L1575&gt;0,IF(N($X1574)&gt;0,1,N($W1574)+1),IF(AND($L1575=0,OR(N($W1574)&gt;=IFERROR(INDEX(Parâmetros!$B$39:$B$48,MATCH($E1575,Parâmetros!$A$39:$A$48,0)),99),AND(N($X1574)&gt;0,N($X1574)&lt;IFERROR(INDEX(Parâmetros!$C$39:$C$48,MATCH($E1575,Parâmetros!$A$39:$A$48,0)),0)))),0,N($W1574)+1))))</f>
        <v>5</v>
      </c>
      <c r="X1575" s="34">
        <f>IF(OR(OR($D1575="6x1",$D1575="FF 6x1"),$D1575="5x2"),"",IF($AB1575&lt;&gt;$AB1574,IF(IFERROR(INDEX(Cadastro!$F$5:$F$243,$AB1575),"")="",0,IF(IFERROR(INDEX(Cadastro!$F$5:$F$243,$AB1575),"")&gt;IFERROR(INDEX(Parâmetros!$B$39:$B$48,MATCH($E1575,Parâmetros!$A$39:$A$48,0)),99),IFERROR(INDEX(Cadastro!$F$5:$F$243,$AB1575),"")-IFERROR(INDEX(Parâmetros!$B$39:$B$48,MATCH($E1575,Parâmetros!$A$39:$A$48,0)),99),0)),IF(AND($L1575=0,OR(N($W1574)&gt;=IFERROR(INDEX(Parâmetros!$B$39:$B$48,MATCH($E1575,Parâmetros!$A$39:$A$48,0)),99),AND(N($X1574)&gt;0,N($X1574)&lt;IFERROR(INDEX(Parâmetros!$C$39:$C$48,MATCH($E1575,Parâmetros!$A$39:$A$48,0)),0)))),N($X1574)+1,0)))</f>
        <v>0</v>
      </c>
      <c r="Y1575" t="str">
        <f>IF($AC1575&lt;&gt;"",IF($L1575&gt;0,$AC1575&amp;" · com apontamento",$AC1575),IF($E1575="Férias",IF($L1575&gt;0,"Férias · com apontamento","Férias (cadastro)"),IF(($Z1575+$AA1575-1)&gt;Parâmetros!$E$16,"Férias / afastamento",IF(AND($D1575="5x2",OR(WEEKDAY($F1575,2)=6,WEEKDAY($F1575,2)=7)),IF($L1575&gt;0,"Folga trabalhada","Folga"),IF($L1575&gt;0,"Trabalhado",IF(OR(OR($D1575="6x1",$D1575="FF 6x1"),$D1575="5x2"),IF(AND(OR($D1575="6x1",$D1575="FF 6x1"),OR(WEEKDAY($F1575,2)=6,WEEKDAY($F1575,2)=7)),"Folga","Falta de registro"),IF(AND($AB1575&lt;&gt;$AB1574,IFERROR(INDEX(Cadastro!$F$5:$F$243,$AB1575),"")=""),"Indeterminado (início da série)",IF($X1575&gt;0,"Folga","Falta de registro"))))))))</f>
        <v>Férias (cadastro)</v>
      </c>
      <c r="Z1575" s="34">
        <f>IF(OR($L1575&gt;0,$F1575&gt;Parâmetros!$E$14),0,IF($A1575&lt;&gt;$A1574,1,N($Z1574)+1))</f>
        <v>6</v>
      </c>
      <c r="AA1575" s="34">
        <f>IF(OR($L1575&gt;0,$F1575&gt;Parâmetros!$E$14),0,IF(OR($A1575&lt;&gt;$A1576,$F1576&gt;Parâmetros!$E$14),1,N($AA1576)+1))</f>
        <v>11</v>
      </c>
      <c r="AB1575" s="31">
        <f>IFERROR(MATCH($A1575&amp;"|"&amp;TEXT(_xlfn.MAXIFS(Cadastro!$E$5:$E$243,Cadastro!$A$5:$A$243,$A1575,Cadastro!$E$5:$E$243,"&lt;="&amp;$F1575),"yyyymmdd"),Cadastro!$I$5:$I$243,0),"")</f>
        <v>197</v>
      </c>
      <c r="AC1575" t="str">
        <f>IFERROR(_xlfn.SINGLE(INDEX(Exceções!$D$5:$D$203,MATCH($A1575&amp;"|"&amp;$F1575,Exceções!$F$5:$F$203,0))),"")</f>
        <v/>
      </c>
      <c r="AD1575" t="str">
        <f>IF($AC1575="","",IFERROR(_xlfn.SINGLE(INDEX(Exceções!$E$5:$E$203,MATCH($A1575&amp;"|"&amp;$F1575,Exceções!$F$5:$F$203,0))),""))</f>
        <v/>
      </c>
    </row>
    <row r="1576" spans="1:30" ht="15" hidden="1" customHeight="1" x14ac:dyDescent="0.25">
      <c r="A1576" s="31">
        <v>53665</v>
      </c>
      <c r="B1576" s="17" t="s">
        <v>25</v>
      </c>
      <c r="C1576" s="17" t="str">
        <f>IFERROR(INDEX(Cadastro!$C$5:$C$243,$AB1576),"NÃO INFORMADO")</f>
        <v>CAL</v>
      </c>
      <c r="D1576" s="17" t="str">
        <f>IFERROR(INDEX(Cadastro!$D$5:$D$243,$AB1576),"")</f>
        <v>Férias</v>
      </c>
      <c r="E1576" s="17" t="str">
        <f>IFERROR(INDEX(Cadastro!$G$5:$G$243,$AB1576),"")</f>
        <v>Férias</v>
      </c>
      <c r="F1576" s="29">
        <v>46306</v>
      </c>
      <c r="G1576" s="32" t="str">
        <f t="shared" si="144"/>
        <v>dom</v>
      </c>
      <c r="H1576" s="31" t="str">
        <f>IF($L1576=0,"",_xlfn.MINIFS(Dados!$Q:$Q,Dados!$A:$A,$A1576,Dados!$S:$S,$F1576))</f>
        <v/>
      </c>
      <c r="I1576" s="31" t="str">
        <f>IF($H1576="","",_xlfn.MAXIFS(Dados!$R:$R,Dados!$A:$A,$A1576,Dados!$S:$S,$F1576))</f>
        <v/>
      </c>
      <c r="J1576" s="32" t="str">
        <f>IF($D1576&lt;&gt;"Folguista","",IFERROR(INDEX(Parâmetros!$D$52:$G$52,1,MIN(4,MAX(1,$W1576))),""))</f>
        <v/>
      </c>
      <c r="K1576" s="32" t="str">
        <f>IF(OR($AC1576&lt;&gt;"",$Y1576="Folga",$Y1576="Folga trabalhada",$Y1576="Férias (cadastro)",$Y1576="Férias / afastamento",$Y1576="Indeterminado (início da série)"),"",IF(OR($D1576="6x1",$D1576="FF 6x1"),IF(OR(WEEKDAY($F1576,2)=6,WEEKDAY($F1576,2)=7),"6x1 sáb/dom","6x1"),IF($D1576="5x2","5x2",IF($H1576="",IF($D1576="Folguista",$J1576,$E1576),IF(OR($H1576&gt;=Parâmetros!$E$18,$H1576&lt;Parâmetros!$E$19),"C",IF($H1576&lt;Parâmetros!$E$20,"A","B"))))))</f>
        <v/>
      </c>
      <c r="L1576" s="30">
        <f>SUMIFS(Dados!$E:$E,Dados!$A:$A,$A1576,Dados!$S:$S,$F1576)</f>
        <v>0</v>
      </c>
      <c r="M1576" s="30" t="str">
        <f>IFERROR(INDEX(Parâmetros!$E$6:$E$11,MATCH($K1576,Parâmetros!$A$6:$A$11,0)),"")</f>
        <v/>
      </c>
      <c r="N1576" s="33" t="str">
        <f t="shared" si="145"/>
        <v/>
      </c>
      <c r="O1576" s="33">
        <f>Parâmetros!$E$13</f>
        <v>0.8</v>
      </c>
      <c r="P1576" s="32" t="str">
        <f>IF(OR($M1576="",$F1576&gt;Parâmetros!$E$14),"Não","Sim")</f>
        <v>Não</v>
      </c>
      <c r="Q1576" s="32" t="str">
        <f t="shared" si="146"/>
        <v/>
      </c>
      <c r="R1576" s="32" t="str">
        <f t="shared" si="147"/>
        <v/>
      </c>
      <c r="S1576" s="30" t="str">
        <f t="shared" si="148"/>
        <v/>
      </c>
      <c r="T1576" s="32" t="str">
        <f>IF($Q1576&lt;&gt;"Sim","",IF($N1576&gt;Parâmetros!$E$15,"Sim","Não"))</f>
        <v/>
      </c>
      <c r="U1576" s="17" t="str">
        <f t="shared" si="149"/>
        <v>Férias / afastamento</v>
      </c>
      <c r="V1576" s="17" t="str">
        <f>IF($AC1576&lt;&gt;"",IF($L1576&gt;0,"ATENÇÃO · apontou em dia de "&amp;LOWER($AC1576)&amp;" cadastrado","Exceção cadastrada · "&amp;$AC1576)&amp;IF($AD1576="",""," · "&amp;$AD1576),IF($E1576="Férias",IF($L1576&gt;0,"ATENÇÃO · apontou estando de férias no cadastro","Férias no cadastro"),IF($Y1576="Férias / afastamento","Afastamento · "&amp;($Z1576+$AA1576-1)&amp;" dias seguidos sem apontamento",IF($Y1576="Folga trabalhada","ATENÇÃO · apontou em dia de folga da escala 5x2",IF($Y1576="Folga",IF(AND($D1576="5x2",OR(WEEKDAY($F1576,2)=6,WEEKDAY($F1576,2)=7)),"Folga de fim de semana da escala 5x2",IF(AND(OR($D1576="6x1",$D1576="FF 6x1"),WEEKDAY($F1576,2)=6,FALSE()),"Folga de fim de semana · apontou no domingo anterior",IF(AND(OR($D1576="6x1",$D1576="FF 6x1"),WEEKDAY($F1576,2)=7,AND($A1576=$A1575,$L1575&gt;0)),"Folga de fim de semana · apontou no sábado",IF(AND(OR($D1576="6x1",$D1576="FF 6x1"),OR(WEEKDAY($F1576,2)=6,WEEKDAY($F1576,2)=7)),"Folga de fim de semana · sem apontamento no sábado nem no domingo","Folga prevista pelo ciclo")))),IF($Y1576="Indeterminado (início da série)","Sem histórico anterior — informe o dia do ciclo no Cadastro",IF($Y1576="Falta de registro",IF(OR(OR($D1576="6x1",$D1576="FF 6x1"),$D1576="5x2"),"FALTA DE REGISTRO · dia útil da escala "&amp;$E1576,"FALTA DE REGISTRO · dia "&amp;$W1576&amp;" de "&amp;IFERROR(INDEX(Parâmetros!$B$39:$B$48,MATCH($E1576,Parâmetros!$A$39:$A$48,0)),99)&amp;" do ciclo"),IF(OR($D1576="6x1",$D1576="FF 6x1"),IF(OR(AND(WEEKDAY($F1576,2)=6,AND($A1576=$A1577,$L1577&gt;0)),AND(WEEKDAY($F1576,2)=7,AND($A1576=$A1575,$L1575&gt;0))),"ATENÇÃO · apontou sábado e domingo no mesmo fim de semana",IF(OR(WEEKDAY($F1576,2)=6,WEEKDAY($F1576,2)=7),"Jornada de fim de semana do 6x1",IF(OR($H1576&gt;=Parâmetros!$E$20,$H1576&lt;Parâmetros!$E$19),"ATENÇÃO · 6x1 apontou fora do horário diurno","Jornada fixa do 6x1"))),IF($D1576="5x2","Jornada fixa do 5x2",IF($D1576="Folguista",IF($J1576=$K1576,"Evidência confirma sequência","DIVERGE · sequência "&amp;$J1576&amp;" × evidência "&amp;$K1576),IF($K1576=$E1576,"Evidência confirma cadastro","DIVERGE · cadastro "&amp;$E1576&amp;" × evidência "&amp;$K1576)))))))))))</f>
        <v>Férias no cadastro</v>
      </c>
      <c r="W1576" s="34">
        <f>IF(OR(OR($D1576="6x1",$D1576="FF 6x1"),$D1576="5x2"),"",IF($AB1576&lt;&gt;$AB1575,IF(IFERROR(INDEX(Cadastro!$F$5:$F$243,$AB1576),"")="",IF($L1576&gt;0,1,0),IF(IFERROR(INDEX(Cadastro!$F$5:$F$243,$AB1576),"")&lt;=IFERROR(INDEX(Parâmetros!$B$39:$B$48,MATCH($E1576,Parâmetros!$A$39:$A$48,0)),99),IFERROR(INDEX(Cadastro!$F$5:$F$243,$AB1576),""),0)),IF($L1576&gt;0,IF(N($X1575)&gt;0,1,N($W1575)+1),IF(AND($L1576=0,OR(N($W1575)&gt;=IFERROR(INDEX(Parâmetros!$B$39:$B$48,MATCH($E1576,Parâmetros!$A$39:$A$48,0)),99),AND(N($X1575)&gt;0,N($X1575)&lt;IFERROR(INDEX(Parâmetros!$C$39:$C$48,MATCH($E1576,Parâmetros!$A$39:$A$48,0)),0)))),0,N($W1575)+1))))</f>
        <v>6</v>
      </c>
      <c r="X1576" s="34">
        <f>IF(OR(OR($D1576="6x1",$D1576="FF 6x1"),$D1576="5x2"),"",IF($AB1576&lt;&gt;$AB1575,IF(IFERROR(INDEX(Cadastro!$F$5:$F$243,$AB1576),"")="",0,IF(IFERROR(INDEX(Cadastro!$F$5:$F$243,$AB1576),"")&gt;IFERROR(INDEX(Parâmetros!$B$39:$B$48,MATCH($E1576,Parâmetros!$A$39:$A$48,0)),99),IFERROR(INDEX(Cadastro!$F$5:$F$243,$AB1576),"")-IFERROR(INDEX(Parâmetros!$B$39:$B$48,MATCH($E1576,Parâmetros!$A$39:$A$48,0)),99),0)),IF(AND($L1576=0,OR(N($W1575)&gt;=IFERROR(INDEX(Parâmetros!$B$39:$B$48,MATCH($E1576,Parâmetros!$A$39:$A$48,0)),99),AND(N($X1575)&gt;0,N($X1575)&lt;IFERROR(INDEX(Parâmetros!$C$39:$C$48,MATCH($E1576,Parâmetros!$A$39:$A$48,0)),0)))),N($X1575)+1,0)))</f>
        <v>0</v>
      </c>
      <c r="Y1576" t="str">
        <f>IF($AC1576&lt;&gt;"",IF($L1576&gt;0,$AC1576&amp;" · com apontamento",$AC1576),IF($E1576="Férias",IF($L1576&gt;0,"Férias · com apontamento","Férias (cadastro)"),IF(($Z1576+$AA1576-1)&gt;Parâmetros!$E$16,"Férias / afastamento",IF(AND($D1576="5x2",OR(WEEKDAY($F1576,2)=6,WEEKDAY($F1576,2)=7)),IF($L1576&gt;0,"Folga trabalhada","Folga"),IF($L1576&gt;0,"Trabalhado",IF(OR(OR($D1576="6x1",$D1576="FF 6x1"),$D1576="5x2"),IF(AND(OR($D1576="6x1",$D1576="FF 6x1"),OR(WEEKDAY($F1576,2)=6,WEEKDAY($F1576,2)=7)),"Folga","Falta de registro"),IF(AND($AB1576&lt;&gt;$AB1575,IFERROR(INDEX(Cadastro!$F$5:$F$243,$AB1576),"")=""),"Indeterminado (início da série)",IF($X1576&gt;0,"Folga","Falta de registro"))))))))</f>
        <v>Férias (cadastro)</v>
      </c>
      <c r="Z1576" s="34">
        <f>IF(OR($L1576&gt;0,$F1576&gt;Parâmetros!$E$14),0,IF($A1576&lt;&gt;$A1575,1,N($Z1575)+1))</f>
        <v>7</v>
      </c>
      <c r="AA1576" s="34">
        <f>IF(OR($L1576&gt;0,$F1576&gt;Parâmetros!$E$14),0,IF(OR($A1576&lt;&gt;$A1577,$F1577&gt;Parâmetros!$E$14),1,N($AA1577)+1))</f>
        <v>10</v>
      </c>
      <c r="AB1576" s="31">
        <f>IFERROR(MATCH($A1576&amp;"|"&amp;TEXT(_xlfn.MAXIFS(Cadastro!$E$5:$E$243,Cadastro!$A$5:$A$243,$A1576,Cadastro!$E$5:$E$243,"&lt;="&amp;$F1576),"yyyymmdd"),Cadastro!$I$5:$I$243,0),"")</f>
        <v>197</v>
      </c>
      <c r="AC1576" t="str">
        <f>IFERROR(_xlfn.SINGLE(INDEX(Exceções!$D$5:$D$203,MATCH($A1576&amp;"|"&amp;$F1576,Exceções!$F$5:$F$203,0))),"")</f>
        <v/>
      </c>
      <c r="AD1576" t="str">
        <f>IF($AC1576="","",IFERROR(_xlfn.SINGLE(INDEX(Exceções!$E$5:$E$203,MATCH($A1576&amp;"|"&amp;$F1576,Exceções!$F$5:$F$203,0))),""))</f>
        <v/>
      </c>
    </row>
    <row r="1577" spans="1:30" ht="15" hidden="1" customHeight="1" x14ac:dyDescent="0.25">
      <c r="A1577" s="31">
        <v>53665</v>
      </c>
      <c r="B1577" s="17" t="s">
        <v>25</v>
      </c>
      <c r="C1577" s="17" t="str">
        <f>IFERROR(INDEX(Cadastro!$C$5:$C$243,$AB1577),"NÃO INFORMADO")</f>
        <v>CAL</v>
      </c>
      <c r="D1577" s="17" t="str">
        <f>IFERROR(INDEX(Cadastro!$D$5:$D$243,$AB1577),"")</f>
        <v>Férias</v>
      </c>
      <c r="E1577" s="17" t="str">
        <f>IFERROR(INDEX(Cadastro!$G$5:$G$243,$AB1577),"")</f>
        <v>Férias</v>
      </c>
      <c r="F1577" s="29">
        <v>46307</v>
      </c>
      <c r="G1577" s="32" t="str">
        <f t="shared" si="144"/>
        <v>seg</v>
      </c>
      <c r="H1577" s="31" t="str">
        <f>IF($L1577=0,"",_xlfn.MINIFS(Dados!$Q:$Q,Dados!$A:$A,$A1577,Dados!$S:$S,$F1577))</f>
        <v/>
      </c>
      <c r="I1577" s="31" t="str">
        <f>IF($H1577="","",_xlfn.MAXIFS(Dados!$R:$R,Dados!$A:$A,$A1577,Dados!$S:$S,$F1577))</f>
        <v/>
      </c>
      <c r="J1577" s="32" t="str">
        <f>IF($D1577&lt;&gt;"Folguista","",IFERROR(INDEX(Parâmetros!$D$52:$G$52,1,MIN(4,MAX(1,$W1577))),""))</f>
        <v/>
      </c>
      <c r="K1577" s="32" t="str">
        <f>IF(OR($AC1577&lt;&gt;"",$Y1577="Folga",$Y1577="Folga trabalhada",$Y1577="Férias (cadastro)",$Y1577="Férias / afastamento",$Y1577="Indeterminado (início da série)"),"",IF(OR($D1577="6x1",$D1577="FF 6x1"),IF(OR(WEEKDAY($F1577,2)=6,WEEKDAY($F1577,2)=7),"6x1 sáb/dom","6x1"),IF($D1577="5x2","5x2",IF($H1577="",IF($D1577="Folguista",$J1577,$E1577),IF(OR($H1577&gt;=Parâmetros!$E$18,$H1577&lt;Parâmetros!$E$19),"C",IF($H1577&lt;Parâmetros!$E$20,"A","B"))))))</f>
        <v/>
      </c>
      <c r="L1577" s="30">
        <f>SUMIFS(Dados!$E:$E,Dados!$A:$A,$A1577,Dados!$S:$S,$F1577)</f>
        <v>0</v>
      </c>
      <c r="M1577" s="30" t="str">
        <f>IFERROR(INDEX(Parâmetros!$E$6:$E$11,MATCH($K1577,Parâmetros!$A$6:$A$11,0)),"")</f>
        <v/>
      </c>
      <c r="N1577" s="33" t="str">
        <f t="shared" si="145"/>
        <v/>
      </c>
      <c r="O1577" s="33">
        <f>Parâmetros!$E$13</f>
        <v>0.8</v>
      </c>
      <c r="P1577" s="32" t="str">
        <f>IF(OR($M1577="",$F1577&gt;Parâmetros!$E$14),"Não","Sim")</f>
        <v>Não</v>
      </c>
      <c r="Q1577" s="32" t="str">
        <f t="shared" si="146"/>
        <v/>
      </c>
      <c r="R1577" s="32" t="str">
        <f t="shared" si="147"/>
        <v/>
      </c>
      <c r="S1577" s="30" t="str">
        <f t="shared" si="148"/>
        <v/>
      </c>
      <c r="T1577" s="32" t="str">
        <f>IF($Q1577&lt;&gt;"Sim","",IF($N1577&gt;Parâmetros!$E$15,"Sim","Não"))</f>
        <v/>
      </c>
      <c r="U1577" s="17" t="str">
        <f t="shared" si="149"/>
        <v>Férias / afastamento</v>
      </c>
      <c r="V1577" s="17" t="str">
        <f>IF($AC1577&lt;&gt;"",IF($L1577&gt;0,"ATENÇÃO · apontou em dia de "&amp;LOWER($AC1577)&amp;" cadastrado","Exceção cadastrada · "&amp;$AC1577)&amp;IF($AD1577="",""," · "&amp;$AD1577),IF($E1577="Férias",IF($L1577&gt;0,"ATENÇÃO · apontou estando de férias no cadastro","Férias no cadastro"),IF($Y1577="Férias / afastamento","Afastamento · "&amp;($Z1577+$AA1577-1)&amp;" dias seguidos sem apontamento",IF($Y1577="Folga trabalhada","ATENÇÃO · apontou em dia de folga da escala 5x2",IF($Y1577="Folga",IF(AND($D1577="5x2",OR(WEEKDAY($F1577,2)=6,WEEKDAY($F1577,2)=7)),"Folga de fim de semana da escala 5x2",IF(AND(OR($D1577="6x1",$D1577="FF 6x1"),WEEKDAY($F1577,2)=6,FALSE()),"Folga de fim de semana · apontou no domingo anterior",IF(AND(OR($D1577="6x1",$D1577="FF 6x1"),WEEKDAY($F1577,2)=7,AND($A1577=$A1576,$L1576&gt;0)),"Folga de fim de semana · apontou no sábado",IF(AND(OR($D1577="6x1",$D1577="FF 6x1"),OR(WEEKDAY($F1577,2)=6,WEEKDAY($F1577,2)=7)),"Folga de fim de semana · sem apontamento no sábado nem no domingo","Folga prevista pelo ciclo")))),IF($Y1577="Indeterminado (início da série)","Sem histórico anterior — informe o dia do ciclo no Cadastro",IF($Y1577="Falta de registro",IF(OR(OR($D1577="6x1",$D1577="FF 6x1"),$D1577="5x2"),"FALTA DE REGISTRO · dia útil da escala "&amp;$E1577,"FALTA DE REGISTRO · dia "&amp;$W1577&amp;" de "&amp;IFERROR(INDEX(Parâmetros!$B$39:$B$48,MATCH($E1577,Parâmetros!$A$39:$A$48,0)),99)&amp;" do ciclo"),IF(OR($D1577="6x1",$D1577="FF 6x1"),IF(OR(AND(WEEKDAY($F1577,2)=6,AND($A1577=$A1578,$L1578&gt;0)),AND(WEEKDAY($F1577,2)=7,AND($A1577=$A1576,$L1576&gt;0))),"ATENÇÃO · apontou sábado e domingo no mesmo fim de semana",IF(OR(WEEKDAY($F1577,2)=6,WEEKDAY($F1577,2)=7),"Jornada de fim de semana do 6x1",IF(OR($H1577&gt;=Parâmetros!$E$20,$H1577&lt;Parâmetros!$E$19),"ATENÇÃO · 6x1 apontou fora do horário diurno","Jornada fixa do 6x1"))),IF($D1577="5x2","Jornada fixa do 5x2",IF($D1577="Folguista",IF($J1577=$K1577,"Evidência confirma sequência","DIVERGE · sequência "&amp;$J1577&amp;" × evidência "&amp;$K1577),IF($K1577=$E1577,"Evidência confirma cadastro","DIVERGE · cadastro "&amp;$E1577&amp;" × evidência "&amp;$K1577)))))))))))</f>
        <v>Férias no cadastro</v>
      </c>
      <c r="W1577" s="34">
        <f>IF(OR(OR($D1577="6x1",$D1577="FF 6x1"),$D1577="5x2"),"",IF($AB1577&lt;&gt;$AB1576,IF(IFERROR(INDEX(Cadastro!$F$5:$F$243,$AB1577),"")="",IF($L1577&gt;0,1,0),IF(IFERROR(INDEX(Cadastro!$F$5:$F$243,$AB1577),"")&lt;=IFERROR(INDEX(Parâmetros!$B$39:$B$48,MATCH($E1577,Parâmetros!$A$39:$A$48,0)),99),IFERROR(INDEX(Cadastro!$F$5:$F$243,$AB1577),""),0)),IF($L1577&gt;0,IF(N($X1576)&gt;0,1,N($W1576)+1),IF(AND($L1577=0,OR(N($W1576)&gt;=IFERROR(INDEX(Parâmetros!$B$39:$B$48,MATCH($E1577,Parâmetros!$A$39:$A$48,0)),99),AND(N($X1576)&gt;0,N($X1576)&lt;IFERROR(INDEX(Parâmetros!$C$39:$C$48,MATCH($E1577,Parâmetros!$A$39:$A$48,0)),0)))),0,N($W1576)+1))))</f>
        <v>7</v>
      </c>
      <c r="X1577" s="34">
        <f>IF(OR(OR($D1577="6x1",$D1577="FF 6x1"),$D1577="5x2"),"",IF($AB1577&lt;&gt;$AB1576,IF(IFERROR(INDEX(Cadastro!$F$5:$F$243,$AB1577),"")="",0,IF(IFERROR(INDEX(Cadastro!$F$5:$F$243,$AB1577),"")&gt;IFERROR(INDEX(Parâmetros!$B$39:$B$48,MATCH($E1577,Parâmetros!$A$39:$A$48,0)),99),IFERROR(INDEX(Cadastro!$F$5:$F$243,$AB1577),"")-IFERROR(INDEX(Parâmetros!$B$39:$B$48,MATCH($E1577,Parâmetros!$A$39:$A$48,0)),99),0)),IF(AND($L1577=0,OR(N($W1576)&gt;=IFERROR(INDEX(Parâmetros!$B$39:$B$48,MATCH($E1577,Parâmetros!$A$39:$A$48,0)),99),AND(N($X1576)&gt;0,N($X1576)&lt;IFERROR(INDEX(Parâmetros!$C$39:$C$48,MATCH($E1577,Parâmetros!$A$39:$A$48,0)),0)))),N($X1576)+1,0)))</f>
        <v>0</v>
      </c>
      <c r="Y1577" t="str">
        <f>IF($AC1577&lt;&gt;"",IF($L1577&gt;0,$AC1577&amp;" · com apontamento",$AC1577),IF($E1577="Férias",IF($L1577&gt;0,"Férias · com apontamento","Férias (cadastro)"),IF(($Z1577+$AA1577-1)&gt;Parâmetros!$E$16,"Férias / afastamento",IF(AND($D1577="5x2",OR(WEEKDAY($F1577,2)=6,WEEKDAY($F1577,2)=7)),IF($L1577&gt;0,"Folga trabalhada","Folga"),IF($L1577&gt;0,"Trabalhado",IF(OR(OR($D1577="6x1",$D1577="FF 6x1"),$D1577="5x2"),IF(AND(OR($D1577="6x1",$D1577="FF 6x1"),OR(WEEKDAY($F1577,2)=6,WEEKDAY($F1577,2)=7)),"Folga","Falta de registro"),IF(AND($AB1577&lt;&gt;$AB1576,IFERROR(INDEX(Cadastro!$F$5:$F$243,$AB1577),"")=""),"Indeterminado (início da série)",IF($X1577&gt;0,"Folga","Falta de registro"))))))))</f>
        <v>Férias (cadastro)</v>
      </c>
      <c r="Z1577" s="34">
        <f>IF(OR($L1577&gt;0,$F1577&gt;Parâmetros!$E$14),0,IF($A1577&lt;&gt;$A1576,1,N($Z1576)+1))</f>
        <v>8</v>
      </c>
      <c r="AA1577" s="34">
        <f>IF(OR($L1577&gt;0,$F1577&gt;Parâmetros!$E$14),0,IF(OR($A1577&lt;&gt;$A1578,$F1578&gt;Parâmetros!$E$14),1,N($AA1578)+1))</f>
        <v>9</v>
      </c>
      <c r="AB1577" s="31">
        <f>IFERROR(MATCH($A1577&amp;"|"&amp;TEXT(_xlfn.MAXIFS(Cadastro!$E$5:$E$243,Cadastro!$A$5:$A$243,$A1577,Cadastro!$E$5:$E$243,"&lt;="&amp;$F1577),"yyyymmdd"),Cadastro!$I$5:$I$243,0),"")</f>
        <v>197</v>
      </c>
      <c r="AC1577" t="str">
        <f>IFERROR(_xlfn.SINGLE(INDEX(Exceções!$D$5:$D$203,MATCH($A1577&amp;"|"&amp;$F1577,Exceções!$F$5:$F$203,0))),"")</f>
        <v/>
      </c>
      <c r="AD1577" t="str">
        <f>IF($AC1577="","",IFERROR(_xlfn.SINGLE(INDEX(Exceções!$E$5:$E$203,MATCH($A1577&amp;"|"&amp;$F1577,Exceções!$F$5:$F$203,0))),""))</f>
        <v/>
      </c>
    </row>
    <row r="1578" spans="1:30" ht="15" hidden="1" customHeight="1" x14ac:dyDescent="0.25">
      <c r="A1578" s="31">
        <v>53665</v>
      </c>
      <c r="B1578" s="17" t="s">
        <v>25</v>
      </c>
      <c r="C1578" s="17" t="str">
        <f>IFERROR(INDEX(Cadastro!$C$5:$C$243,$AB1578),"NÃO INFORMADO")</f>
        <v>CAL</v>
      </c>
      <c r="D1578" s="17" t="str">
        <f>IFERROR(INDEX(Cadastro!$D$5:$D$243,$AB1578),"")</f>
        <v>Férias</v>
      </c>
      <c r="E1578" s="17" t="str">
        <f>IFERROR(INDEX(Cadastro!$G$5:$G$243,$AB1578),"")</f>
        <v>Férias</v>
      </c>
      <c r="F1578" s="29">
        <v>46308</v>
      </c>
      <c r="G1578" s="32" t="str">
        <f t="shared" si="144"/>
        <v>ter</v>
      </c>
      <c r="H1578" s="31" t="str">
        <f>IF($L1578=0,"",_xlfn.MINIFS(Dados!$Q:$Q,Dados!$A:$A,$A1578,Dados!$S:$S,$F1578))</f>
        <v/>
      </c>
      <c r="I1578" s="31" t="str">
        <f>IF($H1578="","",_xlfn.MAXIFS(Dados!$R:$R,Dados!$A:$A,$A1578,Dados!$S:$S,$F1578))</f>
        <v/>
      </c>
      <c r="J1578" s="32" t="str">
        <f>IF($D1578&lt;&gt;"Folguista","",IFERROR(INDEX(Parâmetros!$D$52:$G$52,1,MIN(4,MAX(1,$W1578))),""))</f>
        <v/>
      </c>
      <c r="K1578" s="32" t="str">
        <f>IF(OR($AC1578&lt;&gt;"",$Y1578="Folga",$Y1578="Folga trabalhada",$Y1578="Férias (cadastro)",$Y1578="Férias / afastamento",$Y1578="Indeterminado (início da série)"),"",IF(OR($D1578="6x1",$D1578="FF 6x1"),IF(OR(WEEKDAY($F1578,2)=6,WEEKDAY($F1578,2)=7),"6x1 sáb/dom","6x1"),IF($D1578="5x2","5x2",IF($H1578="",IF($D1578="Folguista",$J1578,$E1578),IF(OR($H1578&gt;=Parâmetros!$E$18,$H1578&lt;Parâmetros!$E$19),"C",IF($H1578&lt;Parâmetros!$E$20,"A","B"))))))</f>
        <v/>
      </c>
      <c r="L1578" s="30">
        <f>SUMIFS(Dados!$E:$E,Dados!$A:$A,$A1578,Dados!$S:$S,$F1578)</f>
        <v>0</v>
      </c>
      <c r="M1578" s="30" t="str">
        <f>IFERROR(INDEX(Parâmetros!$E$6:$E$11,MATCH($K1578,Parâmetros!$A$6:$A$11,0)),"")</f>
        <v/>
      </c>
      <c r="N1578" s="33" t="str">
        <f t="shared" si="145"/>
        <v/>
      </c>
      <c r="O1578" s="33">
        <f>Parâmetros!$E$13</f>
        <v>0.8</v>
      </c>
      <c r="P1578" s="32" t="str">
        <f>IF(OR($M1578="",$F1578&gt;Parâmetros!$E$14),"Não","Sim")</f>
        <v>Não</v>
      </c>
      <c r="Q1578" s="32" t="str">
        <f t="shared" si="146"/>
        <v/>
      </c>
      <c r="R1578" s="32" t="str">
        <f t="shared" si="147"/>
        <v/>
      </c>
      <c r="S1578" s="30" t="str">
        <f t="shared" si="148"/>
        <v/>
      </c>
      <c r="T1578" s="32" t="str">
        <f>IF($Q1578&lt;&gt;"Sim","",IF($N1578&gt;Parâmetros!$E$15,"Sim","Não"))</f>
        <v/>
      </c>
      <c r="U1578" s="17" t="str">
        <f t="shared" si="149"/>
        <v>Férias / afastamento</v>
      </c>
      <c r="V1578" s="17" t="str">
        <f>IF($AC1578&lt;&gt;"",IF($L1578&gt;0,"ATENÇÃO · apontou em dia de "&amp;LOWER($AC1578)&amp;" cadastrado","Exceção cadastrada · "&amp;$AC1578)&amp;IF($AD1578="",""," · "&amp;$AD1578),IF($E1578="Férias",IF($L1578&gt;0,"ATENÇÃO · apontou estando de férias no cadastro","Férias no cadastro"),IF($Y1578="Férias / afastamento","Afastamento · "&amp;($Z1578+$AA1578-1)&amp;" dias seguidos sem apontamento",IF($Y1578="Folga trabalhada","ATENÇÃO · apontou em dia de folga da escala 5x2",IF($Y1578="Folga",IF(AND($D1578="5x2",OR(WEEKDAY($F1578,2)=6,WEEKDAY($F1578,2)=7)),"Folga de fim de semana da escala 5x2",IF(AND(OR($D1578="6x1",$D1578="FF 6x1"),WEEKDAY($F1578,2)=6,FALSE()),"Folga de fim de semana · apontou no domingo anterior",IF(AND(OR($D1578="6x1",$D1578="FF 6x1"),WEEKDAY($F1578,2)=7,AND($A1578=$A1577,$L1577&gt;0)),"Folga de fim de semana · apontou no sábado",IF(AND(OR($D1578="6x1",$D1578="FF 6x1"),OR(WEEKDAY($F1578,2)=6,WEEKDAY($F1578,2)=7)),"Folga de fim de semana · sem apontamento no sábado nem no domingo","Folga prevista pelo ciclo")))),IF($Y1578="Indeterminado (início da série)","Sem histórico anterior — informe o dia do ciclo no Cadastro",IF($Y1578="Falta de registro",IF(OR(OR($D1578="6x1",$D1578="FF 6x1"),$D1578="5x2"),"FALTA DE REGISTRO · dia útil da escala "&amp;$E1578,"FALTA DE REGISTRO · dia "&amp;$W1578&amp;" de "&amp;IFERROR(INDEX(Parâmetros!$B$39:$B$48,MATCH($E1578,Parâmetros!$A$39:$A$48,0)),99)&amp;" do ciclo"),IF(OR($D1578="6x1",$D1578="FF 6x1"),IF(OR(AND(WEEKDAY($F1578,2)=6,AND($A1578=$A1579,$L1579&gt;0)),AND(WEEKDAY($F1578,2)=7,AND($A1578=$A1577,$L1577&gt;0))),"ATENÇÃO · apontou sábado e domingo no mesmo fim de semana",IF(OR(WEEKDAY($F1578,2)=6,WEEKDAY($F1578,2)=7),"Jornada de fim de semana do 6x1",IF(OR($H1578&gt;=Parâmetros!$E$20,$H1578&lt;Parâmetros!$E$19),"ATENÇÃO · 6x1 apontou fora do horário diurno","Jornada fixa do 6x1"))),IF($D1578="5x2","Jornada fixa do 5x2",IF($D1578="Folguista",IF($J1578=$K1578,"Evidência confirma sequência","DIVERGE · sequência "&amp;$J1578&amp;" × evidência "&amp;$K1578),IF($K1578=$E1578,"Evidência confirma cadastro","DIVERGE · cadastro "&amp;$E1578&amp;" × evidência "&amp;$K1578)))))))))))</f>
        <v>Férias no cadastro</v>
      </c>
      <c r="W1578" s="34">
        <f>IF(OR(OR($D1578="6x1",$D1578="FF 6x1"),$D1578="5x2"),"",IF($AB1578&lt;&gt;$AB1577,IF(IFERROR(INDEX(Cadastro!$F$5:$F$243,$AB1578),"")="",IF($L1578&gt;0,1,0),IF(IFERROR(INDEX(Cadastro!$F$5:$F$243,$AB1578),"")&lt;=IFERROR(INDEX(Parâmetros!$B$39:$B$48,MATCH($E1578,Parâmetros!$A$39:$A$48,0)),99),IFERROR(INDEX(Cadastro!$F$5:$F$243,$AB1578),""),0)),IF($L1578&gt;0,IF(N($X1577)&gt;0,1,N($W1577)+1),IF(AND($L1578=0,OR(N($W1577)&gt;=IFERROR(INDEX(Parâmetros!$B$39:$B$48,MATCH($E1578,Parâmetros!$A$39:$A$48,0)),99),AND(N($X1577)&gt;0,N($X1577)&lt;IFERROR(INDEX(Parâmetros!$C$39:$C$48,MATCH($E1578,Parâmetros!$A$39:$A$48,0)),0)))),0,N($W1577)+1))))</f>
        <v>8</v>
      </c>
      <c r="X1578" s="34">
        <f>IF(OR(OR($D1578="6x1",$D1578="FF 6x1"),$D1578="5x2"),"",IF($AB1578&lt;&gt;$AB1577,IF(IFERROR(INDEX(Cadastro!$F$5:$F$243,$AB1578),"")="",0,IF(IFERROR(INDEX(Cadastro!$F$5:$F$243,$AB1578),"")&gt;IFERROR(INDEX(Parâmetros!$B$39:$B$48,MATCH($E1578,Parâmetros!$A$39:$A$48,0)),99),IFERROR(INDEX(Cadastro!$F$5:$F$243,$AB1578),"")-IFERROR(INDEX(Parâmetros!$B$39:$B$48,MATCH($E1578,Parâmetros!$A$39:$A$48,0)),99),0)),IF(AND($L1578=0,OR(N($W1577)&gt;=IFERROR(INDEX(Parâmetros!$B$39:$B$48,MATCH($E1578,Parâmetros!$A$39:$A$48,0)),99),AND(N($X1577)&gt;0,N($X1577)&lt;IFERROR(INDEX(Parâmetros!$C$39:$C$48,MATCH($E1578,Parâmetros!$A$39:$A$48,0)),0)))),N($X1577)+1,0)))</f>
        <v>0</v>
      </c>
      <c r="Y1578" t="str">
        <f>IF($AC1578&lt;&gt;"",IF($L1578&gt;0,$AC1578&amp;" · com apontamento",$AC1578),IF($E1578="Férias",IF($L1578&gt;0,"Férias · com apontamento","Férias (cadastro)"),IF(($Z1578+$AA1578-1)&gt;Parâmetros!$E$16,"Férias / afastamento",IF(AND($D1578="5x2",OR(WEEKDAY($F1578,2)=6,WEEKDAY($F1578,2)=7)),IF($L1578&gt;0,"Folga trabalhada","Folga"),IF($L1578&gt;0,"Trabalhado",IF(OR(OR($D1578="6x1",$D1578="FF 6x1"),$D1578="5x2"),IF(AND(OR($D1578="6x1",$D1578="FF 6x1"),OR(WEEKDAY($F1578,2)=6,WEEKDAY($F1578,2)=7)),"Folga","Falta de registro"),IF(AND($AB1578&lt;&gt;$AB1577,IFERROR(INDEX(Cadastro!$F$5:$F$243,$AB1578),"")=""),"Indeterminado (início da série)",IF($X1578&gt;0,"Folga","Falta de registro"))))))))</f>
        <v>Férias (cadastro)</v>
      </c>
      <c r="Z1578" s="34">
        <f>IF(OR($L1578&gt;0,$F1578&gt;Parâmetros!$E$14),0,IF($A1578&lt;&gt;$A1577,1,N($Z1577)+1))</f>
        <v>9</v>
      </c>
      <c r="AA1578" s="34">
        <f>IF(OR($L1578&gt;0,$F1578&gt;Parâmetros!$E$14),0,IF(OR($A1578&lt;&gt;$A1579,$F1579&gt;Parâmetros!$E$14),1,N($AA1579)+1))</f>
        <v>8</v>
      </c>
      <c r="AB1578" s="31">
        <f>IFERROR(MATCH($A1578&amp;"|"&amp;TEXT(_xlfn.MAXIFS(Cadastro!$E$5:$E$243,Cadastro!$A$5:$A$243,$A1578,Cadastro!$E$5:$E$243,"&lt;="&amp;$F1578),"yyyymmdd"),Cadastro!$I$5:$I$243,0),"")</f>
        <v>197</v>
      </c>
      <c r="AC1578" t="str">
        <f>IFERROR(_xlfn.SINGLE(INDEX(Exceções!$D$5:$D$203,MATCH($A1578&amp;"|"&amp;$F1578,Exceções!$F$5:$F$203,0))),"")</f>
        <v/>
      </c>
      <c r="AD1578" t="str">
        <f>IF($AC1578="","",IFERROR(_xlfn.SINGLE(INDEX(Exceções!$E$5:$E$203,MATCH($A1578&amp;"|"&amp;$F1578,Exceções!$F$5:$F$203,0))),""))</f>
        <v/>
      </c>
    </row>
    <row r="1579" spans="1:30" ht="15" hidden="1" customHeight="1" x14ac:dyDescent="0.25">
      <c r="A1579" s="31">
        <v>53665</v>
      </c>
      <c r="B1579" s="17" t="s">
        <v>25</v>
      </c>
      <c r="C1579" s="17" t="str">
        <f>IFERROR(INDEX(Cadastro!$C$5:$C$243,$AB1579),"NÃO INFORMADO")</f>
        <v>CAL</v>
      </c>
      <c r="D1579" s="17" t="str">
        <f>IFERROR(INDEX(Cadastro!$D$5:$D$243,$AB1579),"")</f>
        <v>Férias</v>
      </c>
      <c r="E1579" s="17" t="str">
        <f>IFERROR(INDEX(Cadastro!$G$5:$G$243,$AB1579),"")</f>
        <v>Férias</v>
      </c>
      <c r="F1579" s="29">
        <v>46309</v>
      </c>
      <c r="G1579" s="32" t="str">
        <f t="shared" si="144"/>
        <v>qua</v>
      </c>
      <c r="H1579" s="31" t="str">
        <f>IF($L1579=0,"",_xlfn.MINIFS(Dados!$Q:$Q,Dados!$A:$A,$A1579,Dados!$S:$S,$F1579))</f>
        <v/>
      </c>
      <c r="I1579" s="31" t="str">
        <f>IF($H1579="","",_xlfn.MAXIFS(Dados!$R:$R,Dados!$A:$A,$A1579,Dados!$S:$S,$F1579))</f>
        <v/>
      </c>
      <c r="J1579" s="32" t="str">
        <f>IF($D1579&lt;&gt;"Folguista","",IFERROR(INDEX(Parâmetros!$D$52:$G$52,1,MIN(4,MAX(1,$W1579))),""))</f>
        <v/>
      </c>
      <c r="K1579" s="32" t="str">
        <f>IF(OR($AC1579&lt;&gt;"",$Y1579="Folga",$Y1579="Folga trabalhada",$Y1579="Férias (cadastro)",$Y1579="Férias / afastamento",$Y1579="Indeterminado (início da série)"),"",IF(OR($D1579="6x1",$D1579="FF 6x1"),IF(OR(WEEKDAY($F1579,2)=6,WEEKDAY($F1579,2)=7),"6x1 sáb/dom","6x1"),IF($D1579="5x2","5x2",IF($H1579="",IF($D1579="Folguista",$J1579,$E1579),IF(OR($H1579&gt;=Parâmetros!$E$18,$H1579&lt;Parâmetros!$E$19),"C",IF($H1579&lt;Parâmetros!$E$20,"A","B"))))))</f>
        <v/>
      </c>
      <c r="L1579" s="30">
        <f>SUMIFS(Dados!$E:$E,Dados!$A:$A,$A1579,Dados!$S:$S,$F1579)</f>
        <v>0</v>
      </c>
      <c r="M1579" s="30" t="str">
        <f>IFERROR(INDEX(Parâmetros!$E$6:$E$11,MATCH($K1579,Parâmetros!$A$6:$A$11,0)),"")</f>
        <v/>
      </c>
      <c r="N1579" s="33" t="str">
        <f t="shared" si="145"/>
        <v/>
      </c>
      <c r="O1579" s="33">
        <f>Parâmetros!$E$13</f>
        <v>0.8</v>
      </c>
      <c r="P1579" s="32" t="str">
        <f>IF(OR($M1579="",$F1579&gt;Parâmetros!$E$14),"Não","Sim")</f>
        <v>Não</v>
      </c>
      <c r="Q1579" s="32" t="str">
        <f t="shared" si="146"/>
        <v/>
      </c>
      <c r="R1579" s="32" t="str">
        <f t="shared" si="147"/>
        <v/>
      </c>
      <c r="S1579" s="30" t="str">
        <f t="shared" si="148"/>
        <v/>
      </c>
      <c r="T1579" s="32" t="str">
        <f>IF($Q1579&lt;&gt;"Sim","",IF($N1579&gt;Parâmetros!$E$15,"Sim","Não"))</f>
        <v/>
      </c>
      <c r="U1579" s="17" t="str">
        <f t="shared" si="149"/>
        <v>Férias / afastamento</v>
      </c>
      <c r="V1579" s="17" t="str">
        <f>IF($AC1579&lt;&gt;"",IF($L1579&gt;0,"ATENÇÃO · apontou em dia de "&amp;LOWER($AC1579)&amp;" cadastrado","Exceção cadastrada · "&amp;$AC1579)&amp;IF($AD1579="",""," · "&amp;$AD1579),IF($E1579="Férias",IF($L1579&gt;0,"ATENÇÃO · apontou estando de férias no cadastro","Férias no cadastro"),IF($Y1579="Férias / afastamento","Afastamento · "&amp;($Z1579+$AA1579-1)&amp;" dias seguidos sem apontamento",IF($Y1579="Folga trabalhada","ATENÇÃO · apontou em dia de folga da escala 5x2",IF($Y1579="Folga",IF(AND($D1579="5x2",OR(WEEKDAY($F1579,2)=6,WEEKDAY($F1579,2)=7)),"Folga de fim de semana da escala 5x2",IF(AND(OR($D1579="6x1",$D1579="FF 6x1"),WEEKDAY($F1579,2)=6,FALSE()),"Folga de fim de semana · apontou no domingo anterior",IF(AND(OR($D1579="6x1",$D1579="FF 6x1"),WEEKDAY($F1579,2)=7,AND($A1579=$A1578,$L1578&gt;0)),"Folga de fim de semana · apontou no sábado",IF(AND(OR($D1579="6x1",$D1579="FF 6x1"),OR(WEEKDAY($F1579,2)=6,WEEKDAY($F1579,2)=7)),"Folga de fim de semana · sem apontamento no sábado nem no domingo","Folga prevista pelo ciclo")))),IF($Y1579="Indeterminado (início da série)","Sem histórico anterior — informe o dia do ciclo no Cadastro",IF($Y1579="Falta de registro",IF(OR(OR($D1579="6x1",$D1579="FF 6x1"),$D1579="5x2"),"FALTA DE REGISTRO · dia útil da escala "&amp;$E1579,"FALTA DE REGISTRO · dia "&amp;$W1579&amp;" de "&amp;IFERROR(INDEX(Parâmetros!$B$39:$B$48,MATCH($E1579,Parâmetros!$A$39:$A$48,0)),99)&amp;" do ciclo"),IF(OR($D1579="6x1",$D1579="FF 6x1"),IF(OR(AND(WEEKDAY($F1579,2)=6,AND($A1579=$A1580,$L1580&gt;0)),AND(WEEKDAY($F1579,2)=7,AND($A1579=$A1578,$L1578&gt;0))),"ATENÇÃO · apontou sábado e domingo no mesmo fim de semana",IF(OR(WEEKDAY($F1579,2)=6,WEEKDAY($F1579,2)=7),"Jornada de fim de semana do 6x1",IF(OR($H1579&gt;=Parâmetros!$E$20,$H1579&lt;Parâmetros!$E$19),"ATENÇÃO · 6x1 apontou fora do horário diurno","Jornada fixa do 6x1"))),IF($D1579="5x2","Jornada fixa do 5x2",IF($D1579="Folguista",IF($J1579=$K1579,"Evidência confirma sequência","DIVERGE · sequência "&amp;$J1579&amp;" × evidência "&amp;$K1579),IF($K1579=$E1579,"Evidência confirma cadastro","DIVERGE · cadastro "&amp;$E1579&amp;" × evidência "&amp;$K1579)))))))))))</f>
        <v>Férias no cadastro</v>
      </c>
      <c r="W1579" s="34">
        <f>IF(OR(OR($D1579="6x1",$D1579="FF 6x1"),$D1579="5x2"),"",IF($AB1579&lt;&gt;$AB1578,IF(IFERROR(INDEX(Cadastro!$F$5:$F$243,$AB1579),"")="",IF($L1579&gt;0,1,0),IF(IFERROR(INDEX(Cadastro!$F$5:$F$243,$AB1579),"")&lt;=IFERROR(INDEX(Parâmetros!$B$39:$B$48,MATCH($E1579,Parâmetros!$A$39:$A$48,0)),99),IFERROR(INDEX(Cadastro!$F$5:$F$243,$AB1579),""),0)),IF($L1579&gt;0,IF(N($X1578)&gt;0,1,N($W1578)+1),IF(AND($L1579=0,OR(N($W1578)&gt;=IFERROR(INDEX(Parâmetros!$B$39:$B$48,MATCH($E1579,Parâmetros!$A$39:$A$48,0)),99),AND(N($X1578)&gt;0,N($X1578)&lt;IFERROR(INDEX(Parâmetros!$C$39:$C$48,MATCH($E1579,Parâmetros!$A$39:$A$48,0)),0)))),0,N($W1578)+1))))</f>
        <v>9</v>
      </c>
      <c r="X1579" s="34">
        <f>IF(OR(OR($D1579="6x1",$D1579="FF 6x1"),$D1579="5x2"),"",IF($AB1579&lt;&gt;$AB1578,IF(IFERROR(INDEX(Cadastro!$F$5:$F$243,$AB1579),"")="",0,IF(IFERROR(INDEX(Cadastro!$F$5:$F$243,$AB1579),"")&gt;IFERROR(INDEX(Parâmetros!$B$39:$B$48,MATCH($E1579,Parâmetros!$A$39:$A$48,0)),99),IFERROR(INDEX(Cadastro!$F$5:$F$243,$AB1579),"")-IFERROR(INDEX(Parâmetros!$B$39:$B$48,MATCH($E1579,Parâmetros!$A$39:$A$48,0)),99),0)),IF(AND($L1579=0,OR(N($W1578)&gt;=IFERROR(INDEX(Parâmetros!$B$39:$B$48,MATCH($E1579,Parâmetros!$A$39:$A$48,0)),99),AND(N($X1578)&gt;0,N($X1578)&lt;IFERROR(INDEX(Parâmetros!$C$39:$C$48,MATCH($E1579,Parâmetros!$A$39:$A$48,0)),0)))),N($X1578)+1,0)))</f>
        <v>0</v>
      </c>
      <c r="Y1579" t="str">
        <f>IF($AC1579&lt;&gt;"",IF($L1579&gt;0,$AC1579&amp;" · com apontamento",$AC1579),IF($E1579="Férias",IF($L1579&gt;0,"Férias · com apontamento","Férias (cadastro)"),IF(($Z1579+$AA1579-1)&gt;Parâmetros!$E$16,"Férias / afastamento",IF(AND($D1579="5x2",OR(WEEKDAY($F1579,2)=6,WEEKDAY($F1579,2)=7)),IF($L1579&gt;0,"Folga trabalhada","Folga"),IF($L1579&gt;0,"Trabalhado",IF(OR(OR($D1579="6x1",$D1579="FF 6x1"),$D1579="5x2"),IF(AND(OR($D1579="6x1",$D1579="FF 6x1"),OR(WEEKDAY($F1579,2)=6,WEEKDAY($F1579,2)=7)),"Folga","Falta de registro"),IF(AND($AB1579&lt;&gt;$AB1578,IFERROR(INDEX(Cadastro!$F$5:$F$243,$AB1579),"")=""),"Indeterminado (início da série)",IF($X1579&gt;0,"Folga","Falta de registro"))))))))</f>
        <v>Férias (cadastro)</v>
      </c>
      <c r="Z1579" s="34">
        <f>IF(OR($L1579&gt;0,$F1579&gt;Parâmetros!$E$14),0,IF($A1579&lt;&gt;$A1578,1,N($Z1578)+1))</f>
        <v>10</v>
      </c>
      <c r="AA1579" s="34">
        <f>IF(OR($L1579&gt;0,$F1579&gt;Parâmetros!$E$14),0,IF(OR($A1579&lt;&gt;$A1580,$F1580&gt;Parâmetros!$E$14),1,N($AA1580)+1))</f>
        <v>7</v>
      </c>
      <c r="AB1579" s="31">
        <f>IFERROR(MATCH($A1579&amp;"|"&amp;TEXT(_xlfn.MAXIFS(Cadastro!$E$5:$E$243,Cadastro!$A$5:$A$243,$A1579,Cadastro!$E$5:$E$243,"&lt;="&amp;$F1579),"yyyymmdd"),Cadastro!$I$5:$I$243,0),"")</f>
        <v>197</v>
      </c>
      <c r="AC1579" t="str">
        <f>IFERROR(_xlfn.SINGLE(INDEX(Exceções!$D$5:$D$203,MATCH($A1579&amp;"|"&amp;$F1579,Exceções!$F$5:$F$203,0))),"")</f>
        <v/>
      </c>
      <c r="AD1579" t="str">
        <f>IF($AC1579="","",IFERROR(_xlfn.SINGLE(INDEX(Exceções!$E$5:$E$203,MATCH($A1579&amp;"|"&amp;$F1579,Exceções!$F$5:$F$203,0))),""))</f>
        <v/>
      </c>
    </row>
    <row r="1580" spans="1:30" ht="15" hidden="1" customHeight="1" x14ac:dyDescent="0.25">
      <c r="A1580" s="31">
        <v>53665</v>
      </c>
      <c r="B1580" s="17" t="s">
        <v>25</v>
      </c>
      <c r="C1580" s="17" t="str">
        <f>IFERROR(INDEX(Cadastro!$C$5:$C$243,$AB1580),"NÃO INFORMADO")</f>
        <v>CAL</v>
      </c>
      <c r="D1580" s="17" t="str">
        <f>IFERROR(INDEX(Cadastro!$D$5:$D$243,$AB1580),"")</f>
        <v>Férias</v>
      </c>
      <c r="E1580" s="17" t="str">
        <f>IFERROR(INDEX(Cadastro!$G$5:$G$243,$AB1580),"")</f>
        <v>Férias</v>
      </c>
      <c r="F1580" s="29">
        <v>46310</v>
      </c>
      <c r="G1580" s="32" t="str">
        <f t="shared" si="144"/>
        <v>qui</v>
      </c>
      <c r="H1580" s="31" t="str">
        <f>IF($L1580=0,"",_xlfn.MINIFS(Dados!$Q:$Q,Dados!$A:$A,$A1580,Dados!$S:$S,$F1580))</f>
        <v/>
      </c>
      <c r="I1580" s="31" t="str">
        <f>IF($H1580="","",_xlfn.MAXIFS(Dados!$R:$R,Dados!$A:$A,$A1580,Dados!$S:$S,$F1580))</f>
        <v/>
      </c>
      <c r="J1580" s="32" t="str">
        <f>IF($D1580&lt;&gt;"Folguista","",IFERROR(INDEX(Parâmetros!$D$52:$G$52,1,MIN(4,MAX(1,$W1580))),""))</f>
        <v/>
      </c>
      <c r="K1580" s="32" t="str">
        <f>IF(OR($AC1580&lt;&gt;"",$Y1580="Folga",$Y1580="Folga trabalhada",$Y1580="Férias (cadastro)",$Y1580="Férias / afastamento",$Y1580="Indeterminado (início da série)"),"",IF(OR($D1580="6x1",$D1580="FF 6x1"),IF(OR(WEEKDAY($F1580,2)=6,WEEKDAY($F1580,2)=7),"6x1 sáb/dom","6x1"),IF($D1580="5x2","5x2",IF($H1580="",IF($D1580="Folguista",$J1580,$E1580),IF(OR($H1580&gt;=Parâmetros!$E$18,$H1580&lt;Parâmetros!$E$19),"C",IF($H1580&lt;Parâmetros!$E$20,"A","B"))))))</f>
        <v/>
      </c>
      <c r="L1580" s="30">
        <f>SUMIFS(Dados!$E:$E,Dados!$A:$A,$A1580,Dados!$S:$S,$F1580)</f>
        <v>0</v>
      </c>
      <c r="M1580" s="30" t="str">
        <f>IFERROR(INDEX(Parâmetros!$E$6:$E$11,MATCH($K1580,Parâmetros!$A$6:$A$11,0)),"")</f>
        <v/>
      </c>
      <c r="N1580" s="33" t="str">
        <f t="shared" si="145"/>
        <v/>
      </c>
      <c r="O1580" s="33">
        <f>Parâmetros!$E$13</f>
        <v>0.8</v>
      </c>
      <c r="P1580" s="32" t="str">
        <f>IF(OR($M1580="",$F1580&gt;Parâmetros!$E$14),"Não","Sim")</f>
        <v>Não</v>
      </c>
      <c r="Q1580" s="32" t="str">
        <f t="shared" si="146"/>
        <v/>
      </c>
      <c r="R1580" s="32" t="str">
        <f t="shared" si="147"/>
        <v/>
      </c>
      <c r="S1580" s="30" t="str">
        <f t="shared" si="148"/>
        <v/>
      </c>
      <c r="T1580" s="32" t="str">
        <f>IF($Q1580&lt;&gt;"Sim","",IF($N1580&gt;Parâmetros!$E$15,"Sim","Não"))</f>
        <v/>
      </c>
      <c r="U1580" s="17" t="str">
        <f t="shared" si="149"/>
        <v>Férias / afastamento</v>
      </c>
      <c r="V1580" s="17" t="str">
        <f>IF($AC1580&lt;&gt;"",IF($L1580&gt;0,"ATENÇÃO · apontou em dia de "&amp;LOWER($AC1580)&amp;" cadastrado","Exceção cadastrada · "&amp;$AC1580)&amp;IF($AD1580="",""," · "&amp;$AD1580),IF($E1580="Férias",IF($L1580&gt;0,"ATENÇÃO · apontou estando de férias no cadastro","Férias no cadastro"),IF($Y1580="Férias / afastamento","Afastamento · "&amp;($Z1580+$AA1580-1)&amp;" dias seguidos sem apontamento",IF($Y1580="Folga trabalhada","ATENÇÃO · apontou em dia de folga da escala 5x2",IF($Y1580="Folga",IF(AND($D1580="5x2",OR(WEEKDAY($F1580,2)=6,WEEKDAY($F1580,2)=7)),"Folga de fim de semana da escala 5x2",IF(AND(OR($D1580="6x1",$D1580="FF 6x1"),WEEKDAY($F1580,2)=6,FALSE()),"Folga de fim de semana · apontou no domingo anterior",IF(AND(OR($D1580="6x1",$D1580="FF 6x1"),WEEKDAY($F1580,2)=7,AND($A1580=$A1579,$L1579&gt;0)),"Folga de fim de semana · apontou no sábado",IF(AND(OR($D1580="6x1",$D1580="FF 6x1"),OR(WEEKDAY($F1580,2)=6,WEEKDAY($F1580,2)=7)),"Folga de fim de semana · sem apontamento no sábado nem no domingo","Folga prevista pelo ciclo")))),IF($Y1580="Indeterminado (início da série)","Sem histórico anterior — informe o dia do ciclo no Cadastro",IF($Y1580="Falta de registro",IF(OR(OR($D1580="6x1",$D1580="FF 6x1"),$D1580="5x2"),"FALTA DE REGISTRO · dia útil da escala "&amp;$E1580,"FALTA DE REGISTRO · dia "&amp;$W1580&amp;" de "&amp;IFERROR(INDEX(Parâmetros!$B$39:$B$48,MATCH($E1580,Parâmetros!$A$39:$A$48,0)),99)&amp;" do ciclo"),IF(OR($D1580="6x1",$D1580="FF 6x1"),IF(OR(AND(WEEKDAY($F1580,2)=6,AND($A1580=$A1581,$L1581&gt;0)),AND(WEEKDAY($F1580,2)=7,AND($A1580=$A1579,$L1579&gt;0))),"ATENÇÃO · apontou sábado e domingo no mesmo fim de semana",IF(OR(WEEKDAY($F1580,2)=6,WEEKDAY($F1580,2)=7),"Jornada de fim de semana do 6x1",IF(OR($H1580&gt;=Parâmetros!$E$20,$H1580&lt;Parâmetros!$E$19),"ATENÇÃO · 6x1 apontou fora do horário diurno","Jornada fixa do 6x1"))),IF($D1580="5x2","Jornada fixa do 5x2",IF($D1580="Folguista",IF($J1580=$K1580,"Evidência confirma sequência","DIVERGE · sequência "&amp;$J1580&amp;" × evidência "&amp;$K1580),IF($K1580=$E1580,"Evidência confirma cadastro","DIVERGE · cadastro "&amp;$E1580&amp;" × evidência "&amp;$K1580)))))))))))</f>
        <v>Férias no cadastro</v>
      </c>
      <c r="W1580" s="34">
        <f>IF(OR(OR($D1580="6x1",$D1580="FF 6x1"),$D1580="5x2"),"",IF($AB1580&lt;&gt;$AB1579,IF(IFERROR(INDEX(Cadastro!$F$5:$F$243,$AB1580),"")="",IF($L1580&gt;0,1,0),IF(IFERROR(INDEX(Cadastro!$F$5:$F$243,$AB1580),"")&lt;=IFERROR(INDEX(Parâmetros!$B$39:$B$48,MATCH($E1580,Parâmetros!$A$39:$A$48,0)),99),IFERROR(INDEX(Cadastro!$F$5:$F$243,$AB1580),""),0)),IF($L1580&gt;0,IF(N($X1579)&gt;0,1,N($W1579)+1),IF(AND($L1580=0,OR(N($W1579)&gt;=IFERROR(INDEX(Parâmetros!$B$39:$B$48,MATCH($E1580,Parâmetros!$A$39:$A$48,0)),99),AND(N($X1579)&gt;0,N($X1579)&lt;IFERROR(INDEX(Parâmetros!$C$39:$C$48,MATCH($E1580,Parâmetros!$A$39:$A$48,0)),0)))),0,N($W1579)+1))))</f>
        <v>10</v>
      </c>
      <c r="X1580" s="34">
        <f>IF(OR(OR($D1580="6x1",$D1580="FF 6x1"),$D1580="5x2"),"",IF($AB1580&lt;&gt;$AB1579,IF(IFERROR(INDEX(Cadastro!$F$5:$F$243,$AB1580),"")="",0,IF(IFERROR(INDEX(Cadastro!$F$5:$F$243,$AB1580),"")&gt;IFERROR(INDEX(Parâmetros!$B$39:$B$48,MATCH($E1580,Parâmetros!$A$39:$A$48,0)),99),IFERROR(INDEX(Cadastro!$F$5:$F$243,$AB1580),"")-IFERROR(INDEX(Parâmetros!$B$39:$B$48,MATCH($E1580,Parâmetros!$A$39:$A$48,0)),99),0)),IF(AND($L1580=0,OR(N($W1579)&gt;=IFERROR(INDEX(Parâmetros!$B$39:$B$48,MATCH($E1580,Parâmetros!$A$39:$A$48,0)),99),AND(N($X1579)&gt;0,N($X1579)&lt;IFERROR(INDEX(Parâmetros!$C$39:$C$48,MATCH($E1580,Parâmetros!$A$39:$A$48,0)),0)))),N($X1579)+1,0)))</f>
        <v>0</v>
      </c>
      <c r="Y1580" t="str">
        <f>IF($AC1580&lt;&gt;"",IF($L1580&gt;0,$AC1580&amp;" · com apontamento",$AC1580),IF($E1580="Férias",IF($L1580&gt;0,"Férias · com apontamento","Férias (cadastro)"),IF(($Z1580+$AA1580-1)&gt;Parâmetros!$E$16,"Férias / afastamento",IF(AND($D1580="5x2",OR(WEEKDAY($F1580,2)=6,WEEKDAY($F1580,2)=7)),IF($L1580&gt;0,"Folga trabalhada","Folga"),IF($L1580&gt;0,"Trabalhado",IF(OR(OR($D1580="6x1",$D1580="FF 6x1"),$D1580="5x2"),IF(AND(OR($D1580="6x1",$D1580="FF 6x1"),OR(WEEKDAY($F1580,2)=6,WEEKDAY($F1580,2)=7)),"Folga","Falta de registro"),IF(AND($AB1580&lt;&gt;$AB1579,IFERROR(INDEX(Cadastro!$F$5:$F$243,$AB1580),"")=""),"Indeterminado (início da série)",IF($X1580&gt;0,"Folga","Falta de registro"))))))))</f>
        <v>Férias (cadastro)</v>
      </c>
      <c r="Z1580" s="34">
        <f>IF(OR($L1580&gt;0,$F1580&gt;Parâmetros!$E$14),0,IF($A1580&lt;&gt;$A1579,1,N($Z1579)+1))</f>
        <v>11</v>
      </c>
      <c r="AA1580" s="34">
        <f>IF(OR($L1580&gt;0,$F1580&gt;Parâmetros!$E$14),0,IF(OR($A1580&lt;&gt;$A1581,$F1581&gt;Parâmetros!$E$14),1,N($AA1581)+1))</f>
        <v>6</v>
      </c>
      <c r="AB1580" s="31">
        <f>IFERROR(MATCH($A1580&amp;"|"&amp;TEXT(_xlfn.MAXIFS(Cadastro!$E$5:$E$243,Cadastro!$A$5:$A$243,$A1580,Cadastro!$E$5:$E$243,"&lt;="&amp;$F1580),"yyyymmdd"),Cadastro!$I$5:$I$243,0),"")</f>
        <v>197</v>
      </c>
      <c r="AC1580" t="str">
        <f>IFERROR(_xlfn.SINGLE(INDEX(Exceções!$D$5:$D$203,MATCH($A1580&amp;"|"&amp;$F1580,Exceções!$F$5:$F$203,0))),"")</f>
        <v/>
      </c>
      <c r="AD1580" t="str">
        <f>IF($AC1580="","",IFERROR(_xlfn.SINGLE(INDEX(Exceções!$E$5:$E$203,MATCH($A1580&amp;"|"&amp;$F1580,Exceções!$F$5:$F$203,0))),""))</f>
        <v/>
      </c>
    </row>
    <row r="1581" spans="1:30" ht="15" hidden="1" customHeight="1" x14ac:dyDescent="0.25">
      <c r="A1581" s="31">
        <v>53665</v>
      </c>
      <c r="B1581" s="17" t="s">
        <v>25</v>
      </c>
      <c r="C1581" s="17" t="str">
        <f>IFERROR(INDEX(Cadastro!$C$5:$C$243,$AB1581),"NÃO INFORMADO")</f>
        <v>CAL</v>
      </c>
      <c r="D1581" s="17" t="str">
        <f>IFERROR(INDEX(Cadastro!$D$5:$D$243,$AB1581),"")</f>
        <v>Férias</v>
      </c>
      <c r="E1581" s="17" t="str">
        <f>IFERROR(INDEX(Cadastro!$G$5:$G$243,$AB1581),"")</f>
        <v>Férias</v>
      </c>
      <c r="F1581" s="29">
        <v>46311</v>
      </c>
      <c r="G1581" s="32" t="str">
        <f t="shared" si="144"/>
        <v>sex</v>
      </c>
      <c r="H1581" s="31" t="str">
        <f>IF($L1581=0,"",_xlfn.MINIFS(Dados!$Q:$Q,Dados!$A:$A,$A1581,Dados!$S:$S,$F1581))</f>
        <v/>
      </c>
      <c r="I1581" s="31" t="str">
        <f>IF($H1581="","",_xlfn.MAXIFS(Dados!$R:$R,Dados!$A:$A,$A1581,Dados!$S:$S,$F1581))</f>
        <v/>
      </c>
      <c r="J1581" s="32" t="str">
        <f>IF($D1581&lt;&gt;"Folguista","",IFERROR(INDEX(Parâmetros!$D$52:$G$52,1,MIN(4,MAX(1,$W1581))),""))</f>
        <v/>
      </c>
      <c r="K1581" s="32" t="str">
        <f>IF(OR($AC1581&lt;&gt;"",$Y1581="Folga",$Y1581="Folga trabalhada",$Y1581="Férias (cadastro)",$Y1581="Férias / afastamento",$Y1581="Indeterminado (início da série)"),"",IF(OR($D1581="6x1",$D1581="FF 6x1"),IF(OR(WEEKDAY($F1581,2)=6,WEEKDAY($F1581,2)=7),"6x1 sáb/dom","6x1"),IF($D1581="5x2","5x2",IF($H1581="",IF($D1581="Folguista",$J1581,$E1581),IF(OR($H1581&gt;=Parâmetros!$E$18,$H1581&lt;Parâmetros!$E$19),"C",IF($H1581&lt;Parâmetros!$E$20,"A","B"))))))</f>
        <v/>
      </c>
      <c r="L1581" s="30">
        <f>SUMIFS(Dados!$E:$E,Dados!$A:$A,$A1581,Dados!$S:$S,$F1581)</f>
        <v>0</v>
      </c>
      <c r="M1581" s="30" t="str">
        <f>IFERROR(INDEX(Parâmetros!$E$6:$E$11,MATCH($K1581,Parâmetros!$A$6:$A$11,0)),"")</f>
        <v/>
      </c>
      <c r="N1581" s="33" t="str">
        <f t="shared" si="145"/>
        <v/>
      </c>
      <c r="O1581" s="33">
        <f>Parâmetros!$E$13</f>
        <v>0.8</v>
      </c>
      <c r="P1581" s="32" t="str">
        <f>IF(OR($M1581="",$F1581&gt;Parâmetros!$E$14),"Não","Sim")</f>
        <v>Não</v>
      </c>
      <c r="Q1581" s="32" t="str">
        <f t="shared" si="146"/>
        <v/>
      </c>
      <c r="R1581" s="32" t="str">
        <f t="shared" si="147"/>
        <v/>
      </c>
      <c r="S1581" s="30" t="str">
        <f t="shared" si="148"/>
        <v/>
      </c>
      <c r="T1581" s="32" t="str">
        <f>IF($Q1581&lt;&gt;"Sim","",IF($N1581&gt;Parâmetros!$E$15,"Sim","Não"))</f>
        <v/>
      </c>
      <c r="U1581" s="17" t="str">
        <f t="shared" si="149"/>
        <v>Férias / afastamento</v>
      </c>
      <c r="V1581" s="17" t="str">
        <f>IF($AC1581&lt;&gt;"",IF($L1581&gt;0,"ATENÇÃO · apontou em dia de "&amp;LOWER($AC1581)&amp;" cadastrado","Exceção cadastrada · "&amp;$AC1581)&amp;IF($AD1581="",""," · "&amp;$AD1581),IF($E1581="Férias",IF($L1581&gt;0,"ATENÇÃO · apontou estando de férias no cadastro","Férias no cadastro"),IF($Y1581="Férias / afastamento","Afastamento · "&amp;($Z1581+$AA1581-1)&amp;" dias seguidos sem apontamento",IF($Y1581="Folga trabalhada","ATENÇÃO · apontou em dia de folga da escala 5x2",IF($Y1581="Folga",IF(AND($D1581="5x2",OR(WEEKDAY($F1581,2)=6,WEEKDAY($F1581,2)=7)),"Folga de fim de semana da escala 5x2",IF(AND(OR($D1581="6x1",$D1581="FF 6x1"),WEEKDAY($F1581,2)=6,FALSE()),"Folga de fim de semana · apontou no domingo anterior",IF(AND(OR($D1581="6x1",$D1581="FF 6x1"),WEEKDAY($F1581,2)=7,AND($A1581=$A1580,$L1580&gt;0)),"Folga de fim de semana · apontou no sábado",IF(AND(OR($D1581="6x1",$D1581="FF 6x1"),OR(WEEKDAY($F1581,2)=6,WEEKDAY($F1581,2)=7)),"Folga de fim de semana · sem apontamento no sábado nem no domingo","Folga prevista pelo ciclo")))),IF($Y1581="Indeterminado (início da série)","Sem histórico anterior — informe o dia do ciclo no Cadastro",IF($Y1581="Falta de registro",IF(OR(OR($D1581="6x1",$D1581="FF 6x1"),$D1581="5x2"),"FALTA DE REGISTRO · dia útil da escala "&amp;$E1581,"FALTA DE REGISTRO · dia "&amp;$W1581&amp;" de "&amp;IFERROR(INDEX(Parâmetros!$B$39:$B$48,MATCH($E1581,Parâmetros!$A$39:$A$48,0)),99)&amp;" do ciclo"),IF(OR($D1581="6x1",$D1581="FF 6x1"),IF(OR(AND(WEEKDAY($F1581,2)=6,AND($A1581=$A1582,$L1582&gt;0)),AND(WEEKDAY($F1581,2)=7,AND($A1581=$A1580,$L1580&gt;0))),"ATENÇÃO · apontou sábado e domingo no mesmo fim de semana",IF(OR(WEEKDAY($F1581,2)=6,WEEKDAY($F1581,2)=7),"Jornada de fim de semana do 6x1",IF(OR($H1581&gt;=Parâmetros!$E$20,$H1581&lt;Parâmetros!$E$19),"ATENÇÃO · 6x1 apontou fora do horário diurno","Jornada fixa do 6x1"))),IF($D1581="5x2","Jornada fixa do 5x2",IF($D1581="Folguista",IF($J1581=$K1581,"Evidência confirma sequência","DIVERGE · sequência "&amp;$J1581&amp;" × evidência "&amp;$K1581),IF($K1581=$E1581,"Evidência confirma cadastro","DIVERGE · cadastro "&amp;$E1581&amp;" × evidência "&amp;$K1581)))))))))))</f>
        <v>Férias no cadastro</v>
      </c>
      <c r="W1581" s="34">
        <f>IF(OR(OR($D1581="6x1",$D1581="FF 6x1"),$D1581="5x2"),"",IF($AB1581&lt;&gt;$AB1580,IF(IFERROR(INDEX(Cadastro!$F$5:$F$243,$AB1581),"")="",IF($L1581&gt;0,1,0),IF(IFERROR(INDEX(Cadastro!$F$5:$F$243,$AB1581),"")&lt;=IFERROR(INDEX(Parâmetros!$B$39:$B$48,MATCH($E1581,Parâmetros!$A$39:$A$48,0)),99),IFERROR(INDEX(Cadastro!$F$5:$F$243,$AB1581),""),0)),IF($L1581&gt;0,IF(N($X1580)&gt;0,1,N($W1580)+1),IF(AND($L1581=0,OR(N($W1580)&gt;=IFERROR(INDEX(Parâmetros!$B$39:$B$48,MATCH($E1581,Parâmetros!$A$39:$A$48,0)),99),AND(N($X1580)&gt;0,N($X1580)&lt;IFERROR(INDEX(Parâmetros!$C$39:$C$48,MATCH($E1581,Parâmetros!$A$39:$A$48,0)),0)))),0,N($W1580)+1))))</f>
        <v>11</v>
      </c>
      <c r="X1581" s="34">
        <f>IF(OR(OR($D1581="6x1",$D1581="FF 6x1"),$D1581="5x2"),"",IF($AB1581&lt;&gt;$AB1580,IF(IFERROR(INDEX(Cadastro!$F$5:$F$243,$AB1581),"")="",0,IF(IFERROR(INDEX(Cadastro!$F$5:$F$243,$AB1581),"")&gt;IFERROR(INDEX(Parâmetros!$B$39:$B$48,MATCH($E1581,Parâmetros!$A$39:$A$48,0)),99),IFERROR(INDEX(Cadastro!$F$5:$F$243,$AB1581),"")-IFERROR(INDEX(Parâmetros!$B$39:$B$48,MATCH($E1581,Parâmetros!$A$39:$A$48,0)),99),0)),IF(AND($L1581=0,OR(N($W1580)&gt;=IFERROR(INDEX(Parâmetros!$B$39:$B$48,MATCH($E1581,Parâmetros!$A$39:$A$48,0)),99),AND(N($X1580)&gt;0,N($X1580)&lt;IFERROR(INDEX(Parâmetros!$C$39:$C$48,MATCH($E1581,Parâmetros!$A$39:$A$48,0)),0)))),N($X1580)+1,0)))</f>
        <v>0</v>
      </c>
      <c r="Y1581" t="str">
        <f>IF($AC1581&lt;&gt;"",IF($L1581&gt;0,$AC1581&amp;" · com apontamento",$AC1581),IF($E1581="Férias",IF($L1581&gt;0,"Férias · com apontamento","Férias (cadastro)"),IF(($Z1581+$AA1581-1)&gt;Parâmetros!$E$16,"Férias / afastamento",IF(AND($D1581="5x2",OR(WEEKDAY($F1581,2)=6,WEEKDAY($F1581,2)=7)),IF($L1581&gt;0,"Folga trabalhada","Folga"),IF($L1581&gt;0,"Trabalhado",IF(OR(OR($D1581="6x1",$D1581="FF 6x1"),$D1581="5x2"),IF(AND(OR($D1581="6x1",$D1581="FF 6x1"),OR(WEEKDAY($F1581,2)=6,WEEKDAY($F1581,2)=7)),"Folga","Falta de registro"),IF(AND($AB1581&lt;&gt;$AB1580,IFERROR(INDEX(Cadastro!$F$5:$F$243,$AB1581),"")=""),"Indeterminado (início da série)",IF($X1581&gt;0,"Folga","Falta de registro"))))))))</f>
        <v>Férias (cadastro)</v>
      </c>
      <c r="Z1581" s="34">
        <f>IF(OR($L1581&gt;0,$F1581&gt;Parâmetros!$E$14),0,IF($A1581&lt;&gt;$A1580,1,N($Z1580)+1))</f>
        <v>12</v>
      </c>
      <c r="AA1581" s="34">
        <f>IF(OR($L1581&gt;0,$F1581&gt;Parâmetros!$E$14),0,IF(OR($A1581&lt;&gt;$A1582,$F1582&gt;Parâmetros!$E$14),1,N($AA1582)+1))</f>
        <v>5</v>
      </c>
      <c r="AB1581" s="31">
        <f>IFERROR(MATCH($A1581&amp;"|"&amp;TEXT(_xlfn.MAXIFS(Cadastro!$E$5:$E$243,Cadastro!$A$5:$A$243,$A1581,Cadastro!$E$5:$E$243,"&lt;="&amp;$F1581),"yyyymmdd"),Cadastro!$I$5:$I$243,0),"")</f>
        <v>197</v>
      </c>
      <c r="AC1581" t="str">
        <f>IFERROR(_xlfn.SINGLE(INDEX(Exceções!$D$5:$D$203,MATCH($A1581&amp;"|"&amp;$F1581,Exceções!$F$5:$F$203,0))),"")</f>
        <v/>
      </c>
      <c r="AD1581" t="str">
        <f>IF($AC1581="","",IFERROR(_xlfn.SINGLE(INDEX(Exceções!$E$5:$E$203,MATCH($A1581&amp;"|"&amp;$F1581,Exceções!$F$5:$F$203,0))),""))</f>
        <v/>
      </c>
    </row>
    <row r="1582" spans="1:30" ht="15" hidden="1" customHeight="1" x14ac:dyDescent="0.25">
      <c r="A1582" s="31">
        <v>53665</v>
      </c>
      <c r="B1582" s="17" t="s">
        <v>25</v>
      </c>
      <c r="C1582" s="17" t="str">
        <f>IFERROR(INDEX(Cadastro!$C$5:$C$243,$AB1582),"NÃO INFORMADO")</f>
        <v>CAL</v>
      </c>
      <c r="D1582" s="17" t="str">
        <f>IFERROR(INDEX(Cadastro!$D$5:$D$243,$AB1582),"")</f>
        <v>Férias</v>
      </c>
      <c r="E1582" s="17" t="str">
        <f>IFERROR(INDEX(Cadastro!$G$5:$G$243,$AB1582),"")</f>
        <v>Férias</v>
      </c>
      <c r="F1582" s="29">
        <v>46312</v>
      </c>
      <c r="G1582" s="32" t="str">
        <f t="shared" si="144"/>
        <v>sáb</v>
      </c>
      <c r="H1582" s="31" t="str">
        <f>IF($L1582=0,"",_xlfn.MINIFS(Dados!$Q:$Q,Dados!$A:$A,$A1582,Dados!$S:$S,$F1582))</f>
        <v/>
      </c>
      <c r="I1582" s="31" t="str">
        <f>IF($H1582="","",_xlfn.MAXIFS(Dados!$R:$R,Dados!$A:$A,$A1582,Dados!$S:$S,$F1582))</f>
        <v/>
      </c>
      <c r="J1582" s="32" t="str">
        <f>IF($D1582&lt;&gt;"Folguista","",IFERROR(INDEX(Parâmetros!$D$52:$G$52,1,MIN(4,MAX(1,$W1582))),""))</f>
        <v/>
      </c>
      <c r="K1582" s="32" t="str">
        <f>IF(OR($AC1582&lt;&gt;"",$Y1582="Folga",$Y1582="Folga trabalhada",$Y1582="Férias (cadastro)",$Y1582="Férias / afastamento",$Y1582="Indeterminado (início da série)"),"",IF(OR($D1582="6x1",$D1582="FF 6x1"),IF(OR(WEEKDAY($F1582,2)=6,WEEKDAY($F1582,2)=7),"6x1 sáb/dom","6x1"),IF($D1582="5x2","5x2",IF($H1582="",IF($D1582="Folguista",$J1582,$E1582),IF(OR($H1582&gt;=Parâmetros!$E$18,$H1582&lt;Parâmetros!$E$19),"C",IF($H1582&lt;Parâmetros!$E$20,"A","B"))))))</f>
        <v/>
      </c>
      <c r="L1582" s="30">
        <f>SUMIFS(Dados!$E:$E,Dados!$A:$A,$A1582,Dados!$S:$S,$F1582)</f>
        <v>0</v>
      </c>
      <c r="M1582" s="30" t="str">
        <f>IFERROR(INDEX(Parâmetros!$E$6:$E$11,MATCH($K1582,Parâmetros!$A$6:$A$11,0)),"")</f>
        <v/>
      </c>
      <c r="N1582" s="33" t="str">
        <f t="shared" si="145"/>
        <v/>
      </c>
      <c r="O1582" s="33">
        <f>Parâmetros!$E$13</f>
        <v>0.8</v>
      </c>
      <c r="P1582" s="32" t="str">
        <f>IF(OR($M1582="",$F1582&gt;Parâmetros!$E$14),"Não","Sim")</f>
        <v>Não</v>
      </c>
      <c r="Q1582" s="32" t="str">
        <f t="shared" si="146"/>
        <v/>
      </c>
      <c r="R1582" s="32" t="str">
        <f t="shared" si="147"/>
        <v/>
      </c>
      <c r="S1582" s="30" t="str">
        <f t="shared" si="148"/>
        <v/>
      </c>
      <c r="T1582" s="32" t="str">
        <f>IF($Q1582&lt;&gt;"Sim","",IF($N1582&gt;Parâmetros!$E$15,"Sim","Não"))</f>
        <v/>
      </c>
      <c r="U1582" s="17" t="str">
        <f t="shared" si="149"/>
        <v>Férias / afastamento</v>
      </c>
      <c r="V1582" s="17" t="str">
        <f>IF($AC1582&lt;&gt;"",IF($L1582&gt;0,"ATENÇÃO · apontou em dia de "&amp;LOWER($AC1582)&amp;" cadastrado","Exceção cadastrada · "&amp;$AC1582)&amp;IF($AD1582="",""," · "&amp;$AD1582),IF($E1582="Férias",IF($L1582&gt;0,"ATENÇÃO · apontou estando de férias no cadastro","Férias no cadastro"),IF($Y1582="Férias / afastamento","Afastamento · "&amp;($Z1582+$AA1582-1)&amp;" dias seguidos sem apontamento",IF($Y1582="Folga trabalhada","ATENÇÃO · apontou em dia de folga da escala 5x2",IF($Y1582="Folga",IF(AND($D1582="5x2",OR(WEEKDAY($F1582,2)=6,WEEKDAY($F1582,2)=7)),"Folga de fim de semana da escala 5x2",IF(AND(OR($D1582="6x1",$D1582="FF 6x1"),WEEKDAY($F1582,2)=6,FALSE()),"Folga de fim de semana · apontou no domingo anterior",IF(AND(OR($D1582="6x1",$D1582="FF 6x1"),WEEKDAY($F1582,2)=7,AND($A1582=$A1581,$L1581&gt;0)),"Folga de fim de semana · apontou no sábado",IF(AND(OR($D1582="6x1",$D1582="FF 6x1"),OR(WEEKDAY($F1582,2)=6,WEEKDAY($F1582,2)=7)),"Folga de fim de semana · sem apontamento no sábado nem no domingo","Folga prevista pelo ciclo")))),IF($Y1582="Indeterminado (início da série)","Sem histórico anterior — informe o dia do ciclo no Cadastro",IF($Y1582="Falta de registro",IF(OR(OR($D1582="6x1",$D1582="FF 6x1"),$D1582="5x2"),"FALTA DE REGISTRO · dia útil da escala "&amp;$E1582,"FALTA DE REGISTRO · dia "&amp;$W1582&amp;" de "&amp;IFERROR(INDEX(Parâmetros!$B$39:$B$48,MATCH($E1582,Parâmetros!$A$39:$A$48,0)),99)&amp;" do ciclo"),IF(OR($D1582="6x1",$D1582="FF 6x1"),IF(OR(AND(WEEKDAY($F1582,2)=6,AND($A1582=$A1583,$L1583&gt;0)),AND(WEEKDAY($F1582,2)=7,AND($A1582=$A1581,$L1581&gt;0))),"ATENÇÃO · apontou sábado e domingo no mesmo fim de semana",IF(OR(WEEKDAY($F1582,2)=6,WEEKDAY($F1582,2)=7),"Jornada de fim de semana do 6x1",IF(OR($H1582&gt;=Parâmetros!$E$20,$H1582&lt;Parâmetros!$E$19),"ATENÇÃO · 6x1 apontou fora do horário diurno","Jornada fixa do 6x1"))),IF($D1582="5x2","Jornada fixa do 5x2",IF($D1582="Folguista",IF($J1582=$K1582,"Evidência confirma sequência","DIVERGE · sequência "&amp;$J1582&amp;" × evidência "&amp;$K1582),IF($K1582=$E1582,"Evidência confirma cadastro","DIVERGE · cadastro "&amp;$E1582&amp;" × evidência "&amp;$K1582)))))))))))</f>
        <v>Férias no cadastro</v>
      </c>
      <c r="W1582" s="34">
        <f>IF(OR(OR($D1582="6x1",$D1582="FF 6x1"),$D1582="5x2"),"",IF($AB1582&lt;&gt;$AB1581,IF(IFERROR(INDEX(Cadastro!$F$5:$F$243,$AB1582),"")="",IF($L1582&gt;0,1,0),IF(IFERROR(INDEX(Cadastro!$F$5:$F$243,$AB1582),"")&lt;=IFERROR(INDEX(Parâmetros!$B$39:$B$48,MATCH($E1582,Parâmetros!$A$39:$A$48,0)),99),IFERROR(INDEX(Cadastro!$F$5:$F$243,$AB1582),""),0)),IF($L1582&gt;0,IF(N($X1581)&gt;0,1,N($W1581)+1),IF(AND($L1582=0,OR(N($W1581)&gt;=IFERROR(INDEX(Parâmetros!$B$39:$B$48,MATCH($E1582,Parâmetros!$A$39:$A$48,0)),99),AND(N($X1581)&gt;0,N($X1581)&lt;IFERROR(INDEX(Parâmetros!$C$39:$C$48,MATCH($E1582,Parâmetros!$A$39:$A$48,0)),0)))),0,N($W1581)+1))))</f>
        <v>12</v>
      </c>
      <c r="X1582" s="34">
        <f>IF(OR(OR($D1582="6x1",$D1582="FF 6x1"),$D1582="5x2"),"",IF($AB1582&lt;&gt;$AB1581,IF(IFERROR(INDEX(Cadastro!$F$5:$F$243,$AB1582),"")="",0,IF(IFERROR(INDEX(Cadastro!$F$5:$F$243,$AB1582),"")&gt;IFERROR(INDEX(Parâmetros!$B$39:$B$48,MATCH($E1582,Parâmetros!$A$39:$A$48,0)),99),IFERROR(INDEX(Cadastro!$F$5:$F$243,$AB1582),"")-IFERROR(INDEX(Parâmetros!$B$39:$B$48,MATCH($E1582,Parâmetros!$A$39:$A$48,0)),99),0)),IF(AND($L1582=0,OR(N($W1581)&gt;=IFERROR(INDEX(Parâmetros!$B$39:$B$48,MATCH($E1582,Parâmetros!$A$39:$A$48,0)),99),AND(N($X1581)&gt;0,N($X1581)&lt;IFERROR(INDEX(Parâmetros!$C$39:$C$48,MATCH($E1582,Parâmetros!$A$39:$A$48,0)),0)))),N($X1581)+1,0)))</f>
        <v>0</v>
      </c>
      <c r="Y1582" t="str">
        <f>IF($AC1582&lt;&gt;"",IF($L1582&gt;0,$AC1582&amp;" · com apontamento",$AC1582),IF($E1582="Férias",IF($L1582&gt;0,"Férias · com apontamento","Férias (cadastro)"),IF(($Z1582+$AA1582-1)&gt;Parâmetros!$E$16,"Férias / afastamento",IF(AND($D1582="5x2",OR(WEEKDAY($F1582,2)=6,WEEKDAY($F1582,2)=7)),IF($L1582&gt;0,"Folga trabalhada","Folga"),IF($L1582&gt;0,"Trabalhado",IF(OR(OR($D1582="6x1",$D1582="FF 6x1"),$D1582="5x2"),IF(AND(OR($D1582="6x1",$D1582="FF 6x1"),OR(WEEKDAY($F1582,2)=6,WEEKDAY($F1582,2)=7)),"Folga","Falta de registro"),IF(AND($AB1582&lt;&gt;$AB1581,IFERROR(INDEX(Cadastro!$F$5:$F$243,$AB1582),"")=""),"Indeterminado (início da série)",IF($X1582&gt;0,"Folga","Falta de registro"))))))))</f>
        <v>Férias (cadastro)</v>
      </c>
      <c r="Z1582" s="34">
        <f>IF(OR($L1582&gt;0,$F1582&gt;Parâmetros!$E$14),0,IF($A1582&lt;&gt;$A1581,1,N($Z1581)+1))</f>
        <v>13</v>
      </c>
      <c r="AA1582" s="34">
        <f>IF(OR($L1582&gt;0,$F1582&gt;Parâmetros!$E$14),0,IF(OR($A1582&lt;&gt;$A1583,$F1583&gt;Parâmetros!$E$14),1,N($AA1583)+1))</f>
        <v>4</v>
      </c>
      <c r="AB1582" s="31">
        <f>IFERROR(MATCH($A1582&amp;"|"&amp;TEXT(_xlfn.MAXIFS(Cadastro!$E$5:$E$243,Cadastro!$A$5:$A$243,$A1582,Cadastro!$E$5:$E$243,"&lt;="&amp;$F1582),"yyyymmdd"),Cadastro!$I$5:$I$243,0),"")</f>
        <v>197</v>
      </c>
      <c r="AC1582" t="str">
        <f>IFERROR(_xlfn.SINGLE(INDEX(Exceções!$D$5:$D$203,MATCH($A1582&amp;"|"&amp;$F1582,Exceções!$F$5:$F$203,0))),"")</f>
        <v/>
      </c>
      <c r="AD1582" t="str">
        <f>IF($AC1582="","",IFERROR(_xlfn.SINGLE(INDEX(Exceções!$E$5:$E$203,MATCH($A1582&amp;"|"&amp;$F1582,Exceções!$F$5:$F$203,0))),""))</f>
        <v/>
      </c>
    </row>
    <row r="1583" spans="1:30" ht="15" hidden="1" customHeight="1" x14ac:dyDescent="0.25">
      <c r="A1583" s="31">
        <v>53665</v>
      </c>
      <c r="B1583" s="17" t="s">
        <v>25</v>
      </c>
      <c r="C1583" s="17" t="str">
        <f>IFERROR(INDEX(Cadastro!$C$5:$C$243,$AB1583),"NÃO INFORMADO")</f>
        <v>CAL</v>
      </c>
      <c r="D1583" s="17" t="str">
        <f>IFERROR(INDEX(Cadastro!$D$5:$D$243,$AB1583),"")</f>
        <v>Férias</v>
      </c>
      <c r="E1583" s="17" t="str">
        <f>IFERROR(INDEX(Cadastro!$G$5:$G$243,$AB1583),"")</f>
        <v>Férias</v>
      </c>
      <c r="F1583" s="29">
        <v>46313</v>
      </c>
      <c r="G1583" s="32" t="str">
        <f t="shared" si="144"/>
        <v>dom</v>
      </c>
      <c r="H1583" s="31" t="str">
        <f>IF($L1583=0,"",_xlfn.MINIFS(Dados!$Q:$Q,Dados!$A:$A,$A1583,Dados!$S:$S,$F1583))</f>
        <v/>
      </c>
      <c r="I1583" s="31" t="str">
        <f>IF($H1583="","",_xlfn.MAXIFS(Dados!$R:$R,Dados!$A:$A,$A1583,Dados!$S:$S,$F1583))</f>
        <v/>
      </c>
      <c r="J1583" s="32" t="str">
        <f>IF($D1583&lt;&gt;"Folguista","",IFERROR(INDEX(Parâmetros!$D$52:$G$52,1,MIN(4,MAX(1,$W1583))),""))</f>
        <v/>
      </c>
      <c r="K1583" s="32" t="str">
        <f>IF(OR($AC1583&lt;&gt;"",$Y1583="Folga",$Y1583="Folga trabalhada",$Y1583="Férias (cadastro)",$Y1583="Férias / afastamento",$Y1583="Indeterminado (início da série)"),"",IF(OR($D1583="6x1",$D1583="FF 6x1"),IF(OR(WEEKDAY($F1583,2)=6,WEEKDAY($F1583,2)=7),"6x1 sáb/dom","6x1"),IF($D1583="5x2","5x2",IF($H1583="",IF($D1583="Folguista",$J1583,$E1583),IF(OR($H1583&gt;=Parâmetros!$E$18,$H1583&lt;Parâmetros!$E$19),"C",IF($H1583&lt;Parâmetros!$E$20,"A","B"))))))</f>
        <v/>
      </c>
      <c r="L1583" s="30">
        <f>SUMIFS(Dados!$E:$E,Dados!$A:$A,$A1583,Dados!$S:$S,$F1583)</f>
        <v>0</v>
      </c>
      <c r="M1583" s="30" t="str">
        <f>IFERROR(INDEX(Parâmetros!$E$6:$E$11,MATCH($K1583,Parâmetros!$A$6:$A$11,0)),"")</f>
        <v/>
      </c>
      <c r="N1583" s="33" t="str">
        <f t="shared" si="145"/>
        <v/>
      </c>
      <c r="O1583" s="33">
        <f>Parâmetros!$E$13</f>
        <v>0.8</v>
      </c>
      <c r="P1583" s="32" t="str">
        <f>IF(OR($M1583="",$F1583&gt;Parâmetros!$E$14),"Não","Sim")</f>
        <v>Não</v>
      </c>
      <c r="Q1583" s="32" t="str">
        <f t="shared" si="146"/>
        <v/>
      </c>
      <c r="R1583" s="32" t="str">
        <f t="shared" si="147"/>
        <v/>
      </c>
      <c r="S1583" s="30" t="str">
        <f t="shared" si="148"/>
        <v/>
      </c>
      <c r="T1583" s="32" t="str">
        <f>IF($Q1583&lt;&gt;"Sim","",IF($N1583&gt;Parâmetros!$E$15,"Sim","Não"))</f>
        <v/>
      </c>
      <c r="U1583" s="17" t="str">
        <f t="shared" si="149"/>
        <v>Férias / afastamento</v>
      </c>
      <c r="V1583" s="17" t="str">
        <f>IF($AC1583&lt;&gt;"",IF($L1583&gt;0,"ATENÇÃO · apontou em dia de "&amp;LOWER($AC1583)&amp;" cadastrado","Exceção cadastrada · "&amp;$AC1583)&amp;IF($AD1583="",""," · "&amp;$AD1583),IF($E1583="Férias",IF($L1583&gt;0,"ATENÇÃO · apontou estando de férias no cadastro","Férias no cadastro"),IF($Y1583="Férias / afastamento","Afastamento · "&amp;($Z1583+$AA1583-1)&amp;" dias seguidos sem apontamento",IF($Y1583="Folga trabalhada","ATENÇÃO · apontou em dia de folga da escala 5x2",IF($Y1583="Folga",IF(AND($D1583="5x2",OR(WEEKDAY($F1583,2)=6,WEEKDAY($F1583,2)=7)),"Folga de fim de semana da escala 5x2",IF(AND(OR($D1583="6x1",$D1583="FF 6x1"),WEEKDAY($F1583,2)=6,FALSE()),"Folga de fim de semana · apontou no domingo anterior",IF(AND(OR($D1583="6x1",$D1583="FF 6x1"),WEEKDAY($F1583,2)=7,AND($A1583=$A1582,$L1582&gt;0)),"Folga de fim de semana · apontou no sábado",IF(AND(OR($D1583="6x1",$D1583="FF 6x1"),OR(WEEKDAY($F1583,2)=6,WEEKDAY($F1583,2)=7)),"Folga de fim de semana · sem apontamento no sábado nem no domingo","Folga prevista pelo ciclo")))),IF($Y1583="Indeterminado (início da série)","Sem histórico anterior — informe o dia do ciclo no Cadastro",IF($Y1583="Falta de registro",IF(OR(OR($D1583="6x1",$D1583="FF 6x1"),$D1583="5x2"),"FALTA DE REGISTRO · dia útil da escala "&amp;$E1583,"FALTA DE REGISTRO · dia "&amp;$W1583&amp;" de "&amp;IFERROR(INDEX(Parâmetros!$B$39:$B$48,MATCH($E1583,Parâmetros!$A$39:$A$48,0)),99)&amp;" do ciclo"),IF(OR($D1583="6x1",$D1583="FF 6x1"),IF(OR(AND(WEEKDAY($F1583,2)=6,AND($A1583=$A1584,$L1584&gt;0)),AND(WEEKDAY($F1583,2)=7,AND($A1583=$A1582,$L1582&gt;0))),"ATENÇÃO · apontou sábado e domingo no mesmo fim de semana",IF(OR(WEEKDAY($F1583,2)=6,WEEKDAY($F1583,2)=7),"Jornada de fim de semana do 6x1",IF(OR($H1583&gt;=Parâmetros!$E$20,$H1583&lt;Parâmetros!$E$19),"ATENÇÃO · 6x1 apontou fora do horário diurno","Jornada fixa do 6x1"))),IF($D1583="5x2","Jornada fixa do 5x2",IF($D1583="Folguista",IF($J1583=$K1583,"Evidência confirma sequência","DIVERGE · sequência "&amp;$J1583&amp;" × evidência "&amp;$K1583),IF($K1583=$E1583,"Evidência confirma cadastro","DIVERGE · cadastro "&amp;$E1583&amp;" × evidência "&amp;$K1583)))))))))))</f>
        <v>Férias no cadastro</v>
      </c>
      <c r="W1583" s="34">
        <f>IF(OR(OR($D1583="6x1",$D1583="FF 6x1"),$D1583="5x2"),"",IF($AB1583&lt;&gt;$AB1582,IF(IFERROR(INDEX(Cadastro!$F$5:$F$243,$AB1583),"")="",IF($L1583&gt;0,1,0),IF(IFERROR(INDEX(Cadastro!$F$5:$F$243,$AB1583),"")&lt;=IFERROR(INDEX(Parâmetros!$B$39:$B$48,MATCH($E1583,Parâmetros!$A$39:$A$48,0)),99),IFERROR(INDEX(Cadastro!$F$5:$F$243,$AB1583),""),0)),IF($L1583&gt;0,IF(N($X1582)&gt;0,1,N($W1582)+1),IF(AND($L1583=0,OR(N($W1582)&gt;=IFERROR(INDEX(Parâmetros!$B$39:$B$48,MATCH($E1583,Parâmetros!$A$39:$A$48,0)),99),AND(N($X1582)&gt;0,N($X1582)&lt;IFERROR(INDEX(Parâmetros!$C$39:$C$48,MATCH($E1583,Parâmetros!$A$39:$A$48,0)),0)))),0,N($W1582)+1))))</f>
        <v>13</v>
      </c>
      <c r="X1583" s="34">
        <f>IF(OR(OR($D1583="6x1",$D1583="FF 6x1"),$D1583="5x2"),"",IF($AB1583&lt;&gt;$AB1582,IF(IFERROR(INDEX(Cadastro!$F$5:$F$243,$AB1583),"")="",0,IF(IFERROR(INDEX(Cadastro!$F$5:$F$243,$AB1583),"")&gt;IFERROR(INDEX(Parâmetros!$B$39:$B$48,MATCH($E1583,Parâmetros!$A$39:$A$48,0)),99),IFERROR(INDEX(Cadastro!$F$5:$F$243,$AB1583),"")-IFERROR(INDEX(Parâmetros!$B$39:$B$48,MATCH($E1583,Parâmetros!$A$39:$A$48,0)),99),0)),IF(AND($L1583=0,OR(N($W1582)&gt;=IFERROR(INDEX(Parâmetros!$B$39:$B$48,MATCH($E1583,Parâmetros!$A$39:$A$48,0)),99),AND(N($X1582)&gt;0,N($X1582)&lt;IFERROR(INDEX(Parâmetros!$C$39:$C$48,MATCH($E1583,Parâmetros!$A$39:$A$48,0)),0)))),N($X1582)+1,0)))</f>
        <v>0</v>
      </c>
      <c r="Y1583" t="str">
        <f>IF($AC1583&lt;&gt;"",IF($L1583&gt;0,$AC1583&amp;" · com apontamento",$AC1583),IF($E1583="Férias",IF($L1583&gt;0,"Férias · com apontamento","Férias (cadastro)"),IF(($Z1583+$AA1583-1)&gt;Parâmetros!$E$16,"Férias / afastamento",IF(AND($D1583="5x2",OR(WEEKDAY($F1583,2)=6,WEEKDAY($F1583,2)=7)),IF($L1583&gt;0,"Folga trabalhada","Folga"),IF($L1583&gt;0,"Trabalhado",IF(OR(OR($D1583="6x1",$D1583="FF 6x1"),$D1583="5x2"),IF(AND(OR($D1583="6x1",$D1583="FF 6x1"),OR(WEEKDAY($F1583,2)=6,WEEKDAY($F1583,2)=7)),"Folga","Falta de registro"),IF(AND($AB1583&lt;&gt;$AB1582,IFERROR(INDEX(Cadastro!$F$5:$F$243,$AB1583),"")=""),"Indeterminado (início da série)",IF($X1583&gt;0,"Folga","Falta de registro"))))))))</f>
        <v>Férias (cadastro)</v>
      </c>
      <c r="Z1583" s="34">
        <f>IF(OR($L1583&gt;0,$F1583&gt;Parâmetros!$E$14),0,IF($A1583&lt;&gt;$A1582,1,N($Z1582)+1))</f>
        <v>14</v>
      </c>
      <c r="AA1583" s="34">
        <f>IF(OR($L1583&gt;0,$F1583&gt;Parâmetros!$E$14),0,IF(OR($A1583&lt;&gt;$A1584,$F1584&gt;Parâmetros!$E$14),1,N($AA1584)+1))</f>
        <v>3</v>
      </c>
      <c r="AB1583" s="31">
        <f>IFERROR(MATCH($A1583&amp;"|"&amp;TEXT(_xlfn.MAXIFS(Cadastro!$E$5:$E$243,Cadastro!$A$5:$A$243,$A1583,Cadastro!$E$5:$E$243,"&lt;="&amp;$F1583),"yyyymmdd"),Cadastro!$I$5:$I$243,0),"")</f>
        <v>197</v>
      </c>
      <c r="AC1583" t="str">
        <f>IFERROR(_xlfn.SINGLE(INDEX(Exceções!$D$5:$D$203,MATCH($A1583&amp;"|"&amp;$F1583,Exceções!$F$5:$F$203,0))),"")</f>
        <v/>
      </c>
      <c r="AD1583" t="str">
        <f>IF($AC1583="","",IFERROR(_xlfn.SINGLE(INDEX(Exceções!$E$5:$E$203,MATCH($A1583&amp;"|"&amp;$F1583,Exceções!$F$5:$F$203,0))),""))</f>
        <v/>
      </c>
    </row>
    <row r="1584" spans="1:30" ht="15" hidden="1" customHeight="1" x14ac:dyDescent="0.25">
      <c r="A1584" s="31">
        <v>53665</v>
      </c>
      <c r="B1584" s="17" t="s">
        <v>25</v>
      </c>
      <c r="C1584" s="17" t="str">
        <f>IFERROR(INDEX(Cadastro!$C$5:$C$243,$AB1584),"NÃO INFORMADO")</f>
        <v>CAL</v>
      </c>
      <c r="D1584" s="17" t="str">
        <f>IFERROR(INDEX(Cadastro!$D$5:$D$243,$AB1584),"")</f>
        <v>Férias</v>
      </c>
      <c r="E1584" s="17" t="str">
        <f>IFERROR(INDEX(Cadastro!$G$5:$G$243,$AB1584),"")</f>
        <v>Férias</v>
      </c>
      <c r="F1584" s="29">
        <v>46314</v>
      </c>
      <c r="G1584" s="32" t="str">
        <f t="shared" si="144"/>
        <v>seg</v>
      </c>
      <c r="H1584" s="31" t="str">
        <f>IF($L1584=0,"",_xlfn.MINIFS(Dados!$Q:$Q,Dados!$A:$A,$A1584,Dados!$S:$S,$F1584))</f>
        <v/>
      </c>
      <c r="I1584" s="31" t="str">
        <f>IF($H1584="","",_xlfn.MAXIFS(Dados!$R:$R,Dados!$A:$A,$A1584,Dados!$S:$S,$F1584))</f>
        <v/>
      </c>
      <c r="J1584" s="32" t="str">
        <f>IF($D1584&lt;&gt;"Folguista","",IFERROR(INDEX(Parâmetros!$D$52:$G$52,1,MIN(4,MAX(1,$W1584))),""))</f>
        <v/>
      </c>
      <c r="K1584" s="32" t="str">
        <f>IF(OR($AC1584&lt;&gt;"",$Y1584="Folga",$Y1584="Folga trabalhada",$Y1584="Férias (cadastro)",$Y1584="Férias / afastamento",$Y1584="Indeterminado (início da série)"),"",IF(OR($D1584="6x1",$D1584="FF 6x1"),IF(OR(WEEKDAY($F1584,2)=6,WEEKDAY($F1584,2)=7),"6x1 sáb/dom","6x1"),IF($D1584="5x2","5x2",IF($H1584="",IF($D1584="Folguista",$J1584,$E1584),IF(OR($H1584&gt;=Parâmetros!$E$18,$H1584&lt;Parâmetros!$E$19),"C",IF($H1584&lt;Parâmetros!$E$20,"A","B"))))))</f>
        <v/>
      </c>
      <c r="L1584" s="30">
        <f>SUMIFS(Dados!$E:$E,Dados!$A:$A,$A1584,Dados!$S:$S,$F1584)</f>
        <v>0</v>
      </c>
      <c r="M1584" s="30" t="str">
        <f>IFERROR(INDEX(Parâmetros!$E$6:$E$11,MATCH($K1584,Parâmetros!$A$6:$A$11,0)),"")</f>
        <v/>
      </c>
      <c r="N1584" s="33" t="str">
        <f t="shared" si="145"/>
        <v/>
      </c>
      <c r="O1584" s="33">
        <f>Parâmetros!$E$13</f>
        <v>0.8</v>
      </c>
      <c r="P1584" s="32" t="str">
        <f>IF(OR($M1584="",$F1584&gt;Parâmetros!$E$14),"Não","Sim")</f>
        <v>Não</v>
      </c>
      <c r="Q1584" s="32" t="str">
        <f t="shared" si="146"/>
        <v/>
      </c>
      <c r="R1584" s="32" t="str">
        <f t="shared" si="147"/>
        <v/>
      </c>
      <c r="S1584" s="30" t="str">
        <f t="shared" si="148"/>
        <v/>
      </c>
      <c r="T1584" s="32" t="str">
        <f>IF($Q1584&lt;&gt;"Sim","",IF($N1584&gt;Parâmetros!$E$15,"Sim","Não"))</f>
        <v/>
      </c>
      <c r="U1584" s="17" t="str">
        <f t="shared" si="149"/>
        <v>Férias / afastamento</v>
      </c>
      <c r="V1584" s="17" t="str">
        <f>IF($AC1584&lt;&gt;"",IF($L1584&gt;0,"ATENÇÃO · apontou em dia de "&amp;LOWER($AC1584)&amp;" cadastrado","Exceção cadastrada · "&amp;$AC1584)&amp;IF($AD1584="",""," · "&amp;$AD1584),IF($E1584="Férias",IF($L1584&gt;0,"ATENÇÃO · apontou estando de férias no cadastro","Férias no cadastro"),IF($Y1584="Férias / afastamento","Afastamento · "&amp;($Z1584+$AA1584-1)&amp;" dias seguidos sem apontamento",IF($Y1584="Folga trabalhada","ATENÇÃO · apontou em dia de folga da escala 5x2",IF($Y1584="Folga",IF(AND($D1584="5x2",OR(WEEKDAY($F1584,2)=6,WEEKDAY($F1584,2)=7)),"Folga de fim de semana da escala 5x2",IF(AND(OR($D1584="6x1",$D1584="FF 6x1"),WEEKDAY($F1584,2)=6,FALSE()),"Folga de fim de semana · apontou no domingo anterior",IF(AND(OR($D1584="6x1",$D1584="FF 6x1"),WEEKDAY($F1584,2)=7,AND($A1584=$A1583,$L1583&gt;0)),"Folga de fim de semana · apontou no sábado",IF(AND(OR($D1584="6x1",$D1584="FF 6x1"),OR(WEEKDAY($F1584,2)=6,WEEKDAY($F1584,2)=7)),"Folga de fim de semana · sem apontamento no sábado nem no domingo","Folga prevista pelo ciclo")))),IF($Y1584="Indeterminado (início da série)","Sem histórico anterior — informe o dia do ciclo no Cadastro",IF($Y1584="Falta de registro",IF(OR(OR($D1584="6x1",$D1584="FF 6x1"),$D1584="5x2"),"FALTA DE REGISTRO · dia útil da escala "&amp;$E1584,"FALTA DE REGISTRO · dia "&amp;$W1584&amp;" de "&amp;IFERROR(INDEX(Parâmetros!$B$39:$B$48,MATCH($E1584,Parâmetros!$A$39:$A$48,0)),99)&amp;" do ciclo"),IF(OR($D1584="6x1",$D1584="FF 6x1"),IF(OR(AND(WEEKDAY($F1584,2)=6,AND($A1584=$A1585,$L1585&gt;0)),AND(WEEKDAY($F1584,2)=7,AND($A1584=$A1583,$L1583&gt;0))),"ATENÇÃO · apontou sábado e domingo no mesmo fim de semana",IF(OR(WEEKDAY($F1584,2)=6,WEEKDAY($F1584,2)=7),"Jornada de fim de semana do 6x1",IF(OR($H1584&gt;=Parâmetros!$E$20,$H1584&lt;Parâmetros!$E$19),"ATENÇÃO · 6x1 apontou fora do horário diurno","Jornada fixa do 6x1"))),IF($D1584="5x2","Jornada fixa do 5x2",IF($D1584="Folguista",IF($J1584=$K1584,"Evidência confirma sequência","DIVERGE · sequência "&amp;$J1584&amp;" × evidência "&amp;$K1584),IF($K1584=$E1584,"Evidência confirma cadastro","DIVERGE · cadastro "&amp;$E1584&amp;" × evidência "&amp;$K1584)))))))))))</f>
        <v>Férias no cadastro</v>
      </c>
      <c r="W1584" s="34">
        <f>IF(OR(OR($D1584="6x1",$D1584="FF 6x1"),$D1584="5x2"),"",IF($AB1584&lt;&gt;$AB1583,IF(IFERROR(INDEX(Cadastro!$F$5:$F$243,$AB1584),"")="",IF($L1584&gt;0,1,0),IF(IFERROR(INDEX(Cadastro!$F$5:$F$243,$AB1584),"")&lt;=IFERROR(INDEX(Parâmetros!$B$39:$B$48,MATCH($E1584,Parâmetros!$A$39:$A$48,0)),99),IFERROR(INDEX(Cadastro!$F$5:$F$243,$AB1584),""),0)),IF($L1584&gt;0,IF(N($X1583)&gt;0,1,N($W1583)+1),IF(AND($L1584=0,OR(N($W1583)&gt;=IFERROR(INDEX(Parâmetros!$B$39:$B$48,MATCH($E1584,Parâmetros!$A$39:$A$48,0)),99),AND(N($X1583)&gt;0,N($X1583)&lt;IFERROR(INDEX(Parâmetros!$C$39:$C$48,MATCH($E1584,Parâmetros!$A$39:$A$48,0)),0)))),0,N($W1583)+1))))</f>
        <v>14</v>
      </c>
      <c r="X1584" s="34">
        <f>IF(OR(OR($D1584="6x1",$D1584="FF 6x1"),$D1584="5x2"),"",IF($AB1584&lt;&gt;$AB1583,IF(IFERROR(INDEX(Cadastro!$F$5:$F$243,$AB1584),"")="",0,IF(IFERROR(INDEX(Cadastro!$F$5:$F$243,$AB1584),"")&gt;IFERROR(INDEX(Parâmetros!$B$39:$B$48,MATCH($E1584,Parâmetros!$A$39:$A$48,0)),99),IFERROR(INDEX(Cadastro!$F$5:$F$243,$AB1584),"")-IFERROR(INDEX(Parâmetros!$B$39:$B$48,MATCH($E1584,Parâmetros!$A$39:$A$48,0)),99),0)),IF(AND($L1584=0,OR(N($W1583)&gt;=IFERROR(INDEX(Parâmetros!$B$39:$B$48,MATCH($E1584,Parâmetros!$A$39:$A$48,0)),99),AND(N($X1583)&gt;0,N($X1583)&lt;IFERROR(INDEX(Parâmetros!$C$39:$C$48,MATCH($E1584,Parâmetros!$A$39:$A$48,0)),0)))),N($X1583)+1,0)))</f>
        <v>0</v>
      </c>
      <c r="Y1584" t="str">
        <f>IF($AC1584&lt;&gt;"",IF($L1584&gt;0,$AC1584&amp;" · com apontamento",$AC1584),IF($E1584="Férias",IF($L1584&gt;0,"Férias · com apontamento","Férias (cadastro)"),IF(($Z1584+$AA1584-1)&gt;Parâmetros!$E$16,"Férias / afastamento",IF(AND($D1584="5x2",OR(WEEKDAY($F1584,2)=6,WEEKDAY($F1584,2)=7)),IF($L1584&gt;0,"Folga trabalhada","Folga"),IF($L1584&gt;0,"Trabalhado",IF(OR(OR($D1584="6x1",$D1584="FF 6x1"),$D1584="5x2"),IF(AND(OR($D1584="6x1",$D1584="FF 6x1"),OR(WEEKDAY($F1584,2)=6,WEEKDAY($F1584,2)=7)),"Folga","Falta de registro"),IF(AND($AB1584&lt;&gt;$AB1583,IFERROR(INDEX(Cadastro!$F$5:$F$243,$AB1584),"")=""),"Indeterminado (início da série)",IF($X1584&gt;0,"Folga","Falta de registro"))))))))</f>
        <v>Férias (cadastro)</v>
      </c>
      <c r="Z1584" s="34">
        <f>IF(OR($L1584&gt;0,$F1584&gt;Parâmetros!$E$14),0,IF($A1584&lt;&gt;$A1583,1,N($Z1583)+1))</f>
        <v>15</v>
      </c>
      <c r="AA1584" s="34">
        <f>IF(OR($L1584&gt;0,$F1584&gt;Parâmetros!$E$14),0,IF(OR($A1584&lt;&gt;$A1585,$F1585&gt;Parâmetros!$E$14),1,N($AA1585)+1))</f>
        <v>2</v>
      </c>
      <c r="AB1584" s="31">
        <f>IFERROR(MATCH($A1584&amp;"|"&amp;TEXT(_xlfn.MAXIFS(Cadastro!$E$5:$E$243,Cadastro!$A$5:$A$243,$A1584,Cadastro!$E$5:$E$243,"&lt;="&amp;$F1584),"yyyymmdd"),Cadastro!$I$5:$I$243,0),"")</f>
        <v>197</v>
      </c>
      <c r="AC1584" t="str">
        <f>IFERROR(_xlfn.SINGLE(INDEX(Exceções!$D$5:$D$203,MATCH($A1584&amp;"|"&amp;$F1584,Exceções!$F$5:$F$203,0))),"")</f>
        <v/>
      </c>
      <c r="AD1584" t="str">
        <f>IF($AC1584="","",IFERROR(_xlfn.SINGLE(INDEX(Exceções!$E$5:$E$203,MATCH($A1584&amp;"|"&amp;$F1584,Exceções!$F$5:$F$203,0))),""))</f>
        <v/>
      </c>
    </row>
    <row r="1585" spans="1:30" ht="15" hidden="1" customHeight="1" x14ac:dyDescent="0.25">
      <c r="A1585" s="31">
        <v>53665</v>
      </c>
      <c r="B1585" s="17" t="s">
        <v>25</v>
      </c>
      <c r="C1585" s="17" t="str">
        <f>IFERROR(INDEX(Cadastro!$C$5:$C$243,$AB1585),"NÃO INFORMADO")</f>
        <v>CAL</v>
      </c>
      <c r="D1585" s="17" t="str">
        <f>IFERROR(INDEX(Cadastro!$D$5:$D$243,$AB1585),"")</f>
        <v>Férias</v>
      </c>
      <c r="E1585" s="17" t="str">
        <f>IFERROR(INDEX(Cadastro!$G$5:$G$243,$AB1585),"")</f>
        <v>Férias</v>
      </c>
      <c r="F1585" s="29">
        <v>46315</v>
      </c>
      <c r="G1585" s="32" t="str">
        <f t="shared" si="144"/>
        <v>ter</v>
      </c>
      <c r="H1585" s="31" t="str">
        <f>IF($L1585=0,"",_xlfn.MINIFS(Dados!$Q:$Q,Dados!$A:$A,$A1585,Dados!$S:$S,$F1585))</f>
        <v/>
      </c>
      <c r="I1585" s="31" t="str">
        <f>IF($H1585="","",_xlfn.MAXIFS(Dados!$R:$R,Dados!$A:$A,$A1585,Dados!$S:$S,$F1585))</f>
        <v/>
      </c>
      <c r="J1585" s="32" t="str">
        <f>IF($D1585&lt;&gt;"Folguista","",IFERROR(INDEX(Parâmetros!$D$52:$G$52,1,MIN(4,MAX(1,$W1585))),""))</f>
        <v/>
      </c>
      <c r="K1585" s="32" t="str">
        <f>IF(OR($AC1585&lt;&gt;"",$Y1585="Folga",$Y1585="Folga trabalhada",$Y1585="Férias (cadastro)",$Y1585="Férias / afastamento",$Y1585="Indeterminado (início da série)"),"",IF(OR($D1585="6x1",$D1585="FF 6x1"),IF(OR(WEEKDAY($F1585,2)=6,WEEKDAY($F1585,2)=7),"6x1 sáb/dom","6x1"),IF($D1585="5x2","5x2",IF($H1585="",IF($D1585="Folguista",$J1585,$E1585),IF(OR($H1585&gt;=Parâmetros!$E$18,$H1585&lt;Parâmetros!$E$19),"C",IF($H1585&lt;Parâmetros!$E$20,"A","B"))))))</f>
        <v/>
      </c>
      <c r="L1585" s="30">
        <f>SUMIFS(Dados!$E:$E,Dados!$A:$A,$A1585,Dados!$S:$S,$F1585)</f>
        <v>0</v>
      </c>
      <c r="M1585" s="30" t="str">
        <f>IFERROR(INDEX(Parâmetros!$E$6:$E$11,MATCH($K1585,Parâmetros!$A$6:$A$11,0)),"")</f>
        <v/>
      </c>
      <c r="N1585" s="33" t="str">
        <f t="shared" si="145"/>
        <v/>
      </c>
      <c r="O1585" s="33">
        <f>Parâmetros!$E$13</f>
        <v>0.8</v>
      </c>
      <c r="P1585" s="32" t="str">
        <f>IF(OR($M1585="",$F1585&gt;Parâmetros!$E$14),"Não","Sim")</f>
        <v>Não</v>
      </c>
      <c r="Q1585" s="32" t="str">
        <f t="shared" si="146"/>
        <v/>
      </c>
      <c r="R1585" s="32" t="str">
        <f t="shared" si="147"/>
        <v/>
      </c>
      <c r="S1585" s="30" t="str">
        <f t="shared" si="148"/>
        <v/>
      </c>
      <c r="T1585" s="32" t="str">
        <f>IF($Q1585&lt;&gt;"Sim","",IF($N1585&gt;Parâmetros!$E$15,"Sim","Não"))</f>
        <v/>
      </c>
      <c r="U1585" s="17" t="str">
        <f t="shared" si="149"/>
        <v>Férias / afastamento</v>
      </c>
      <c r="V1585" s="17" t="str">
        <f>IF($AC1585&lt;&gt;"",IF($L1585&gt;0,"ATENÇÃO · apontou em dia de "&amp;LOWER($AC1585)&amp;" cadastrado","Exceção cadastrada · "&amp;$AC1585)&amp;IF($AD1585="",""," · "&amp;$AD1585),IF($E1585="Férias",IF($L1585&gt;0,"ATENÇÃO · apontou estando de férias no cadastro","Férias no cadastro"),IF($Y1585="Férias / afastamento","Afastamento · "&amp;($Z1585+$AA1585-1)&amp;" dias seguidos sem apontamento",IF($Y1585="Folga trabalhada","ATENÇÃO · apontou em dia de folga da escala 5x2",IF($Y1585="Folga",IF(AND($D1585="5x2",OR(WEEKDAY($F1585,2)=6,WEEKDAY($F1585,2)=7)),"Folga de fim de semana da escala 5x2",IF(AND(OR($D1585="6x1",$D1585="FF 6x1"),WEEKDAY($F1585,2)=6,FALSE()),"Folga de fim de semana · apontou no domingo anterior",IF(AND(OR($D1585="6x1",$D1585="FF 6x1"),WEEKDAY($F1585,2)=7,AND($A1585=$A1584,$L1584&gt;0)),"Folga de fim de semana · apontou no sábado",IF(AND(OR($D1585="6x1",$D1585="FF 6x1"),OR(WEEKDAY($F1585,2)=6,WEEKDAY($F1585,2)=7)),"Folga de fim de semana · sem apontamento no sábado nem no domingo","Folga prevista pelo ciclo")))),IF($Y1585="Indeterminado (início da série)","Sem histórico anterior — informe o dia do ciclo no Cadastro",IF($Y1585="Falta de registro",IF(OR(OR($D1585="6x1",$D1585="FF 6x1"),$D1585="5x2"),"FALTA DE REGISTRO · dia útil da escala "&amp;$E1585,"FALTA DE REGISTRO · dia "&amp;$W1585&amp;" de "&amp;IFERROR(INDEX(Parâmetros!$B$39:$B$48,MATCH($E1585,Parâmetros!$A$39:$A$48,0)),99)&amp;" do ciclo"),IF(OR($D1585="6x1",$D1585="FF 6x1"),IF(OR(AND(WEEKDAY($F1585,2)=6,AND($A1585=$A1586,$L1586&gt;0)),AND(WEEKDAY($F1585,2)=7,AND($A1585=$A1584,$L1584&gt;0))),"ATENÇÃO · apontou sábado e domingo no mesmo fim de semana",IF(OR(WEEKDAY($F1585,2)=6,WEEKDAY($F1585,2)=7),"Jornada de fim de semana do 6x1",IF(OR($H1585&gt;=Parâmetros!$E$20,$H1585&lt;Parâmetros!$E$19),"ATENÇÃO · 6x1 apontou fora do horário diurno","Jornada fixa do 6x1"))),IF($D1585="5x2","Jornada fixa do 5x2",IF($D1585="Folguista",IF($J1585=$K1585,"Evidência confirma sequência","DIVERGE · sequência "&amp;$J1585&amp;" × evidência "&amp;$K1585),IF($K1585=$E1585,"Evidência confirma cadastro","DIVERGE · cadastro "&amp;$E1585&amp;" × evidência "&amp;$K1585)))))))))))</f>
        <v>Férias no cadastro</v>
      </c>
      <c r="W1585" s="34">
        <f>IF(OR(OR($D1585="6x1",$D1585="FF 6x1"),$D1585="5x2"),"",IF($AB1585&lt;&gt;$AB1584,IF(IFERROR(INDEX(Cadastro!$F$5:$F$243,$AB1585),"")="",IF($L1585&gt;0,1,0),IF(IFERROR(INDEX(Cadastro!$F$5:$F$243,$AB1585),"")&lt;=IFERROR(INDEX(Parâmetros!$B$39:$B$48,MATCH($E1585,Parâmetros!$A$39:$A$48,0)),99),IFERROR(INDEX(Cadastro!$F$5:$F$243,$AB1585),""),0)),IF($L1585&gt;0,IF(N($X1584)&gt;0,1,N($W1584)+1),IF(AND($L1585=0,OR(N($W1584)&gt;=IFERROR(INDEX(Parâmetros!$B$39:$B$48,MATCH($E1585,Parâmetros!$A$39:$A$48,0)),99),AND(N($X1584)&gt;0,N($X1584)&lt;IFERROR(INDEX(Parâmetros!$C$39:$C$48,MATCH($E1585,Parâmetros!$A$39:$A$48,0)),0)))),0,N($W1584)+1))))</f>
        <v>15</v>
      </c>
      <c r="X1585" s="34">
        <f>IF(OR(OR($D1585="6x1",$D1585="FF 6x1"),$D1585="5x2"),"",IF($AB1585&lt;&gt;$AB1584,IF(IFERROR(INDEX(Cadastro!$F$5:$F$243,$AB1585),"")="",0,IF(IFERROR(INDEX(Cadastro!$F$5:$F$243,$AB1585),"")&gt;IFERROR(INDEX(Parâmetros!$B$39:$B$48,MATCH($E1585,Parâmetros!$A$39:$A$48,0)),99),IFERROR(INDEX(Cadastro!$F$5:$F$243,$AB1585),"")-IFERROR(INDEX(Parâmetros!$B$39:$B$48,MATCH($E1585,Parâmetros!$A$39:$A$48,0)),99),0)),IF(AND($L1585=0,OR(N($W1584)&gt;=IFERROR(INDEX(Parâmetros!$B$39:$B$48,MATCH($E1585,Parâmetros!$A$39:$A$48,0)),99),AND(N($X1584)&gt;0,N($X1584)&lt;IFERROR(INDEX(Parâmetros!$C$39:$C$48,MATCH($E1585,Parâmetros!$A$39:$A$48,0)),0)))),N($X1584)+1,0)))</f>
        <v>0</v>
      </c>
      <c r="Y1585" t="str">
        <f>IF($AC1585&lt;&gt;"",IF($L1585&gt;0,$AC1585&amp;" · com apontamento",$AC1585),IF($E1585="Férias",IF($L1585&gt;0,"Férias · com apontamento","Férias (cadastro)"),IF(($Z1585+$AA1585-1)&gt;Parâmetros!$E$16,"Férias / afastamento",IF(AND($D1585="5x2",OR(WEEKDAY($F1585,2)=6,WEEKDAY($F1585,2)=7)),IF($L1585&gt;0,"Folga trabalhada","Folga"),IF($L1585&gt;0,"Trabalhado",IF(OR(OR($D1585="6x1",$D1585="FF 6x1"),$D1585="5x2"),IF(AND(OR($D1585="6x1",$D1585="FF 6x1"),OR(WEEKDAY($F1585,2)=6,WEEKDAY($F1585,2)=7)),"Folga","Falta de registro"),IF(AND($AB1585&lt;&gt;$AB1584,IFERROR(INDEX(Cadastro!$F$5:$F$243,$AB1585),"")=""),"Indeterminado (início da série)",IF($X1585&gt;0,"Folga","Falta de registro"))))))))</f>
        <v>Férias (cadastro)</v>
      </c>
      <c r="Z1585" s="34">
        <f>IF(OR($L1585&gt;0,$F1585&gt;Parâmetros!$E$14),0,IF($A1585&lt;&gt;$A1584,1,N($Z1584)+1))</f>
        <v>16</v>
      </c>
      <c r="AA1585" s="34">
        <f>IF(OR($L1585&gt;0,$F1585&gt;Parâmetros!$E$14),0,IF(OR($A1585&lt;&gt;$A1586,$F1586&gt;Parâmetros!$E$14),1,N($AA1586)+1))</f>
        <v>1</v>
      </c>
      <c r="AB1585" s="31">
        <f>IFERROR(MATCH($A1585&amp;"|"&amp;TEXT(_xlfn.MAXIFS(Cadastro!$E$5:$E$243,Cadastro!$A$5:$A$243,$A1585,Cadastro!$E$5:$E$243,"&lt;="&amp;$F1585),"yyyymmdd"),Cadastro!$I$5:$I$243,0),"")</f>
        <v>197</v>
      </c>
      <c r="AC1585" t="str">
        <f>IFERROR(_xlfn.SINGLE(INDEX(Exceções!$D$5:$D$203,MATCH($A1585&amp;"|"&amp;$F1585,Exceções!$F$5:$F$203,0))),"")</f>
        <v/>
      </c>
      <c r="AD1585" t="str">
        <f>IF($AC1585="","",IFERROR(_xlfn.SINGLE(INDEX(Exceções!$E$5:$E$203,MATCH($A1585&amp;"|"&amp;$F1585,Exceções!$F$5:$F$203,0))),""))</f>
        <v/>
      </c>
    </row>
    <row r="1586" spans="1:30" ht="15" hidden="1" customHeight="1" x14ac:dyDescent="0.25">
      <c r="A1586" s="31">
        <v>53665</v>
      </c>
      <c r="B1586" s="17" t="s">
        <v>25</v>
      </c>
      <c r="C1586" s="17" t="str">
        <f>IFERROR(INDEX(Cadastro!$C$5:$C$243,$AB1586),"NÃO INFORMADO")</f>
        <v>CAL</v>
      </c>
      <c r="D1586" s="17" t="str">
        <f>IFERROR(INDEX(Cadastro!$D$5:$D$243,$AB1586),"")</f>
        <v>6x1</v>
      </c>
      <c r="E1586" s="17" t="str">
        <f>IFERROR(INDEX(Cadastro!$G$5:$G$243,$AB1586),"")</f>
        <v>6x1</v>
      </c>
      <c r="F1586" s="29">
        <v>46316</v>
      </c>
      <c r="G1586" s="32" t="str">
        <f t="shared" si="144"/>
        <v>qua</v>
      </c>
      <c r="H1586" s="31">
        <f>IF($L1586=0,"",_xlfn.MINIFS(Dados!$Q:$Q,Dados!$A:$A,$A1586,Dados!$S:$S,$F1586))</f>
        <v>440</v>
      </c>
      <c r="I1586" s="31">
        <f>IF($H1586="","",_xlfn.MAXIFS(Dados!$R:$R,Dados!$A:$A,$A1586,Dados!$S:$S,$F1586))</f>
        <v>995</v>
      </c>
      <c r="J1586" s="32" t="str">
        <f>IF($D1586&lt;&gt;"Folguista","",IFERROR(INDEX(Parâmetros!$D$52:$G$52,1,MIN(4,MAX(1,$W1586))),""))</f>
        <v/>
      </c>
      <c r="K1586" s="32" t="str">
        <f>IF(OR($AC1586&lt;&gt;"",$Y1586="Folga",$Y1586="Folga trabalhada",$Y1586="Férias (cadastro)",$Y1586="Férias / afastamento",$Y1586="Indeterminado (início da série)"),"",IF(OR($D1586="6x1",$D1586="FF 6x1"),IF(OR(WEEKDAY($F1586,2)=6,WEEKDAY($F1586,2)=7),"6x1 sáb/dom","6x1"),IF($D1586="5x2","5x2",IF($H1586="",IF($D1586="Folguista",$J1586,$E1586),IF(OR($H1586&gt;=Parâmetros!$E$18,$H1586&lt;Parâmetros!$E$19),"C",IF($H1586&lt;Parâmetros!$E$20,"A","B"))))))</f>
        <v>6x1</v>
      </c>
      <c r="L1586" s="30">
        <f>SUMIFS(Dados!$E:$E,Dados!$A:$A,$A1586,Dados!$S:$S,$F1586)</f>
        <v>14.84</v>
      </c>
      <c r="M1586" s="30">
        <f>IFERROR(INDEX(Parâmetros!$E$6:$E$11,MATCH($K1586,Parâmetros!$A$6:$A$11,0)),"")</f>
        <v>8.8000000000000007</v>
      </c>
      <c r="N1586" s="33">
        <f t="shared" si="145"/>
        <v>1.6863636363636363</v>
      </c>
      <c r="O1586" s="33">
        <f>Parâmetros!$E$13</f>
        <v>0.8</v>
      </c>
      <c r="P1586" s="32" t="str">
        <f>IF(OR($M1586="",$F1586&gt;Parâmetros!$E$14),"Não","Sim")</f>
        <v>Sim</v>
      </c>
      <c r="Q1586" s="32" t="str">
        <f t="shared" si="146"/>
        <v>Sim</v>
      </c>
      <c r="R1586" s="32" t="str">
        <f t="shared" si="147"/>
        <v>Sim</v>
      </c>
      <c r="S1586" s="30">
        <f t="shared" si="148"/>
        <v>0</v>
      </c>
      <c r="T1586" s="32" t="str">
        <f>IF($Q1586&lt;&gt;"Sim","",IF($N1586&gt;Parâmetros!$E$15,"Sim","Não"))</f>
        <v>Sim</v>
      </c>
      <c r="U1586" s="17" t="str">
        <f t="shared" si="149"/>
        <v>Na meta</v>
      </c>
      <c r="V1586" s="17" t="str">
        <f>IF($AC1586&lt;&gt;"",IF($L1586&gt;0,"ATENÇÃO · apontou em dia de "&amp;LOWER($AC1586)&amp;" cadastrado","Exceção cadastrada · "&amp;$AC1586)&amp;IF($AD1586="",""," · "&amp;$AD1586),IF($E1586="Férias",IF($L1586&gt;0,"ATENÇÃO · apontou estando de férias no cadastro","Férias no cadastro"),IF($Y1586="Férias / afastamento","Afastamento · "&amp;($Z1586+$AA1586-1)&amp;" dias seguidos sem apontamento",IF($Y1586="Folga trabalhada","ATENÇÃO · apontou em dia de folga da escala 5x2",IF($Y1586="Folga",IF(AND($D1586="5x2",OR(WEEKDAY($F1586,2)=6,WEEKDAY($F1586,2)=7)),"Folga de fim de semana da escala 5x2",IF(AND(OR($D1586="6x1",$D1586="FF 6x1"),WEEKDAY($F1586,2)=6,FALSE()),"Folga de fim de semana · apontou no domingo anterior",IF(AND(OR($D1586="6x1",$D1586="FF 6x1"),WEEKDAY($F1586,2)=7,AND($A1586=$A1585,$L1585&gt;0)),"Folga de fim de semana · apontou no sábado",IF(AND(OR($D1586="6x1",$D1586="FF 6x1"),OR(WEEKDAY($F1586,2)=6,WEEKDAY($F1586,2)=7)),"Folga de fim de semana · sem apontamento no sábado nem no domingo","Folga prevista pelo ciclo")))),IF($Y1586="Indeterminado (início da série)","Sem histórico anterior — informe o dia do ciclo no Cadastro",IF($Y1586="Falta de registro",IF(OR(OR($D1586="6x1",$D1586="FF 6x1"),$D1586="5x2"),"FALTA DE REGISTRO · dia útil da escala "&amp;$E1586,"FALTA DE REGISTRO · dia "&amp;$W1586&amp;" de "&amp;IFERROR(INDEX(Parâmetros!$B$39:$B$48,MATCH($E1586,Parâmetros!$A$39:$A$48,0)),99)&amp;" do ciclo"),IF(OR($D1586="6x1",$D1586="FF 6x1"),IF(OR(AND(WEEKDAY($F1586,2)=6,AND($A1586=$A1587,$L1587&gt;0)),AND(WEEKDAY($F1586,2)=7,AND($A1586=$A1585,$L1585&gt;0))),"ATENÇÃO · apontou sábado e domingo no mesmo fim de semana",IF(OR(WEEKDAY($F1586,2)=6,WEEKDAY($F1586,2)=7),"Jornada de fim de semana do 6x1",IF(OR($H1586&gt;=Parâmetros!$E$20,$H1586&lt;Parâmetros!$E$19),"ATENÇÃO · 6x1 apontou fora do horário diurno","Jornada fixa do 6x1"))),IF($D1586="5x2","Jornada fixa do 5x2",IF($D1586="Folguista",IF($J1586=$K1586,"Evidência confirma sequência","DIVERGE · sequência "&amp;$J1586&amp;" × evidência "&amp;$K1586),IF($K1586=$E1586,"Evidência confirma cadastro","DIVERGE · cadastro "&amp;$E1586&amp;" × evidência "&amp;$K1586)))))))))))</f>
        <v>Jornada fixa do 6x1</v>
      </c>
      <c r="W1586" s="34" t="str">
        <f>IF(OR(OR($D1586="6x1",$D1586="FF 6x1"),$D1586="5x2"),"",IF($AB1586&lt;&gt;$AB1585,IF(IFERROR(INDEX(Cadastro!$F$5:$F$243,$AB1586),"")="",IF($L1586&gt;0,1,0),IF(IFERROR(INDEX(Cadastro!$F$5:$F$243,$AB1586),"")&lt;=IFERROR(INDEX(Parâmetros!$B$39:$B$48,MATCH($E1586,Parâmetros!$A$39:$A$48,0)),99),IFERROR(INDEX(Cadastro!$F$5:$F$243,$AB1586),""),0)),IF($L1586&gt;0,IF(N($X1585)&gt;0,1,N($W1585)+1),IF(AND($L1586=0,OR(N($W1585)&gt;=IFERROR(INDEX(Parâmetros!$B$39:$B$48,MATCH($E1586,Parâmetros!$A$39:$A$48,0)),99),AND(N($X1585)&gt;0,N($X1585)&lt;IFERROR(INDEX(Parâmetros!$C$39:$C$48,MATCH($E1586,Parâmetros!$A$39:$A$48,0)),0)))),0,N($W1585)+1))))</f>
        <v/>
      </c>
      <c r="X1586" s="34" t="str">
        <f>IF(OR(OR($D1586="6x1",$D1586="FF 6x1"),$D1586="5x2"),"",IF($AB1586&lt;&gt;$AB1585,IF(IFERROR(INDEX(Cadastro!$F$5:$F$243,$AB1586),"")="",0,IF(IFERROR(INDEX(Cadastro!$F$5:$F$243,$AB1586),"")&gt;IFERROR(INDEX(Parâmetros!$B$39:$B$48,MATCH($E1586,Parâmetros!$A$39:$A$48,0)),99),IFERROR(INDEX(Cadastro!$F$5:$F$243,$AB1586),"")-IFERROR(INDEX(Parâmetros!$B$39:$B$48,MATCH($E1586,Parâmetros!$A$39:$A$48,0)),99),0)),IF(AND($L1586=0,OR(N($W1585)&gt;=IFERROR(INDEX(Parâmetros!$B$39:$B$48,MATCH($E1586,Parâmetros!$A$39:$A$48,0)),99),AND(N($X1585)&gt;0,N($X1585)&lt;IFERROR(INDEX(Parâmetros!$C$39:$C$48,MATCH($E1586,Parâmetros!$A$39:$A$48,0)),0)))),N($X1585)+1,0)))</f>
        <v/>
      </c>
      <c r="Y1586" t="str">
        <f>IF($AC1586&lt;&gt;"",IF($L1586&gt;0,$AC1586&amp;" · com apontamento",$AC1586),IF($E1586="Férias",IF($L1586&gt;0,"Férias · com apontamento","Férias (cadastro)"),IF(($Z1586+$AA1586-1)&gt;Parâmetros!$E$16,"Férias / afastamento",IF(AND($D1586="5x2",OR(WEEKDAY($F1586,2)=6,WEEKDAY($F1586,2)=7)),IF($L1586&gt;0,"Folga trabalhada","Folga"),IF($L1586&gt;0,"Trabalhado",IF(OR(OR($D1586="6x1",$D1586="FF 6x1"),$D1586="5x2"),IF(AND(OR($D1586="6x1",$D1586="FF 6x1"),OR(WEEKDAY($F1586,2)=6,WEEKDAY($F1586,2)=7)),"Folga","Falta de registro"),IF(AND($AB1586&lt;&gt;$AB1585,IFERROR(INDEX(Cadastro!$F$5:$F$243,$AB1586),"")=""),"Indeterminado (início da série)",IF($X1586&gt;0,"Folga","Falta de registro"))))))))</f>
        <v>Trabalhado</v>
      </c>
      <c r="Z1586" s="34">
        <f>IF(OR($L1586&gt;0,$F1586&gt;Parâmetros!$E$14),0,IF($A1586&lt;&gt;$A1585,1,N($Z1585)+1))</f>
        <v>0</v>
      </c>
      <c r="AA1586" s="34">
        <f>IF(OR($L1586&gt;0,$F1586&gt;Parâmetros!$E$14),0,IF(OR($A1586&lt;&gt;$A1587,$F1587&gt;Parâmetros!$E$14),1,N($AA1587)+1))</f>
        <v>0</v>
      </c>
      <c r="AB1586" s="31">
        <f>IFERROR(MATCH($A1586&amp;"|"&amp;TEXT(_xlfn.MAXIFS(Cadastro!$E$5:$E$243,Cadastro!$A$5:$A$243,$A1586,Cadastro!$E$5:$E$243,"&lt;="&amp;$F1586),"yyyymmdd"),Cadastro!$I$5:$I$243,0),"")</f>
        <v>198</v>
      </c>
      <c r="AC1586" t="str">
        <f>IFERROR(_xlfn.SINGLE(INDEX(Exceções!$D$5:$D$203,MATCH($A1586&amp;"|"&amp;$F1586,Exceções!$F$5:$F$203,0))),"")</f>
        <v/>
      </c>
      <c r="AD1586" t="str">
        <f>IF($AC1586="","",IFERROR(_xlfn.SINGLE(INDEX(Exceções!$E$5:$E$203,MATCH($A1586&amp;"|"&amp;$F1586,Exceções!$F$5:$F$203,0))),""))</f>
        <v/>
      </c>
    </row>
    <row r="1587" spans="1:30" ht="15" hidden="1" customHeight="1" x14ac:dyDescent="0.25">
      <c r="A1587" s="31">
        <v>53665</v>
      </c>
      <c r="B1587" s="17" t="s">
        <v>25</v>
      </c>
      <c r="C1587" s="17" t="str">
        <f>IFERROR(INDEX(Cadastro!$C$5:$C$243,$AB1587),"NÃO INFORMADO")</f>
        <v>CAL</v>
      </c>
      <c r="D1587" s="17" t="str">
        <f>IFERROR(INDEX(Cadastro!$D$5:$D$243,$AB1587),"")</f>
        <v>6x1</v>
      </c>
      <c r="E1587" s="17" t="str">
        <f>IFERROR(INDEX(Cadastro!$G$5:$G$243,$AB1587),"")</f>
        <v>6x1</v>
      </c>
      <c r="F1587" s="29">
        <v>46317</v>
      </c>
      <c r="G1587" s="32" t="str">
        <f t="shared" si="144"/>
        <v>qui</v>
      </c>
      <c r="H1587" s="31">
        <f>IF($L1587=0,"",_xlfn.MINIFS(Dados!$Q:$Q,Dados!$A:$A,$A1587,Dados!$S:$S,$F1587))</f>
        <v>440</v>
      </c>
      <c r="I1587" s="31">
        <f>IF($H1587="","",_xlfn.MAXIFS(Dados!$R:$R,Dados!$A:$A,$A1587,Dados!$S:$S,$F1587))</f>
        <v>995</v>
      </c>
      <c r="J1587" s="32" t="str">
        <f>IF($D1587&lt;&gt;"Folguista","",IFERROR(INDEX(Parâmetros!$D$52:$G$52,1,MIN(4,MAX(1,$W1587))),""))</f>
        <v/>
      </c>
      <c r="K1587" s="32" t="str">
        <f>IF(OR($AC1587&lt;&gt;"",$Y1587="Folga",$Y1587="Folga trabalhada",$Y1587="Férias (cadastro)",$Y1587="Férias / afastamento",$Y1587="Indeterminado (início da série)"),"",IF(OR($D1587="6x1",$D1587="FF 6x1"),IF(OR(WEEKDAY($F1587,2)=6,WEEKDAY($F1587,2)=7),"6x1 sáb/dom","6x1"),IF($D1587="5x2","5x2",IF($H1587="",IF($D1587="Folguista",$J1587,$E1587),IF(OR($H1587&gt;=Parâmetros!$E$18,$H1587&lt;Parâmetros!$E$19),"C",IF($H1587&lt;Parâmetros!$E$20,"A","B"))))))</f>
        <v>6x1</v>
      </c>
      <c r="L1587" s="30">
        <f>SUMIFS(Dados!$E:$E,Dados!$A:$A,$A1587,Dados!$S:$S,$F1587)</f>
        <v>7.59</v>
      </c>
      <c r="M1587" s="30">
        <f>IFERROR(INDEX(Parâmetros!$E$6:$E$11,MATCH($K1587,Parâmetros!$A$6:$A$11,0)),"")</f>
        <v>8.8000000000000007</v>
      </c>
      <c r="N1587" s="33">
        <f t="shared" si="145"/>
        <v>0.86249999999999993</v>
      </c>
      <c r="O1587" s="33">
        <f>Parâmetros!$E$13</f>
        <v>0.8</v>
      </c>
      <c r="P1587" s="32" t="str">
        <f>IF(OR($M1587="",$F1587&gt;Parâmetros!$E$14),"Não","Sim")</f>
        <v>Sim</v>
      </c>
      <c r="Q1587" s="32" t="str">
        <f t="shared" si="146"/>
        <v>Sim</v>
      </c>
      <c r="R1587" s="32" t="str">
        <f t="shared" si="147"/>
        <v>Sim</v>
      </c>
      <c r="S1587" s="30">
        <f t="shared" si="148"/>
        <v>0</v>
      </c>
      <c r="T1587" s="32" t="str">
        <f>IF($Q1587&lt;&gt;"Sim","",IF($N1587&gt;Parâmetros!$E$15,"Sim","Não"))</f>
        <v>Não</v>
      </c>
      <c r="U1587" s="17" t="str">
        <f t="shared" si="149"/>
        <v>Na meta</v>
      </c>
      <c r="V1587" s="17" t="str">
        <f>IF($AC1587&lt;&gt;"",IF($L1587&gt;0,"ATENÇÃO · apontou em dia de "&amp;LOWER($AC1587)&amp;" cadastrado","Exceção cadastrada · "&amp;$AC1587)&amp;IF($AD1587="",""," · "&amp;$AD1587),IF($E1587="Férias",IF($L1587&gt;0,"ATENÇÃO · apontou estando de férias no cadastro","Férias no cadastro"),IF($Y1587="Férias / afastamento","Afastamento · "&amp;($Z1587+$AA1587-1)&amp;" dias seguidos sem apontamento",IF($Y1587="Folga trabalhada","ATENÇÃO · apontou em dia de folga da escala 5x2",IF($Y1587="Folga",IF(AND($D1587="5x2",OR(WEEKDAY($F1587,2)=6,WEEKDAY($F1587,2)=7)),"Folga de fim de semana da escala 5x2",IF(AND(OR($D1587="6x1",$D1587="FF 6x1"),WEEKDAY($F1587,2)=6,FALSE()),"Folga de fim de semana · apontou no domingo anterior",IF(AND(OR($D1587="6x1",$D1587="FF 6x1"),WEEKDAY($F1587,2)=7,AND($A1587=$A1586,$L1586&gt;0)),"Folga de fim de semana · apontou no sábado",IF(AND(OR($D1587="6x1",$D1587="FF 6x1"),OR(WEEKDAY($F1587,2)=6,WEEKDAY($F1587,2)=7)),"Folga de fim de semana · sem apontamento no sábado nem no domingo","Folga prevista pelo ciclo")))),IF($Y1587="Indeterminado (início da série)","Sem histórico anterior — informe o dia do ciclo no Cadastro",IF($Y1587="Falta de registro",IF(OR(OR($D1587="6x1",$D1587="FF 6x1"),$D1587="5x2"),"FALTA DE REGISTRO · dia útil da escala "&amp;$E1587,"FALTA DE REGISTRO · dia "&amp;$W1587&amp;" de "&amp;IFERROR(INDEX(Parâmetros!$B$39:$B$48,MATCH($E1587,Parâmetros!$A$39:$A$48,0)),99)&amp;" do ciclo"),IF(OR($D1587="6x1",$D1587="FF 6x1"),IF(OR(AND(WEEKDAY($F1587,2)=6,AND($A1587=$A1588,$L1588&gt;0)),AND(WEEKDAY($F1587,2)=7,AND($A1587=$A1586,$L1586&gt;0))),"ATENÇÃO · apontou sábado e domingo no mesmo fim de semana",IF(OR(WEEKDAY($F1587,2)=6,WEEKDAY($F1587,2)=7),"Jornada de fim de semana do 6x1",IF(OR($H1587&gt;=Parâmetros!$E$20,$H1587&lt;Parâmetros!$E$19),"ATENÇÃO · 6x1 apontou fora do horário diurno","Jornada fixa do 6x1"))),IF($D1587="5x2","Jornada fixa do 5x2",IF($D1587="Folguista",IF($J1587=$K1587,"Evidência confirma sequência","DIVERGE · sequência "&amp;$J1587&amp;" × evidência "&amp;$K1587),IF($K1587=$E1587,"Evidência confirma cadastro","DIVERGE · cadastro "&amp;$E1587&amp;" × evidência "&amp;$K1587)))))))))))</f>
        <v>Jornada fixa do 6x1</v>
      </c>
      <c r="W1587" s="34" t="str">
        <f>IF(OR(OR($D1587="6x1",$D1587="FF 6x1"),$D1587="5x2"),"",IF($AB1587&lt;&gt;$AB1586,IF(IFERROR(INDEX(Cadastro!$F$5:$F$243,$AB1587),"")="",IF($L1587&gt;0,1,0),IF(IFERROR(INDEX(Cadastro!$F$5:$F$243,$AB1587),"")&lt;=IFERROR(INDEX(Parâmetros!$B$39:$B$48,MATCH($E1587,Parâmetros!$A$39:$A$48,0)),99),IFERROR(INDEX(Cadastro!$F$5:$F$243,$AB1587),""),0)),IF($L1587&gt;0,IF(N($X1586)&gt;0,1,N($W1586)+1),IF(AND($L1587=0,OR(N($W1586)&gt;=IFERROR(INDEX(Parâmetros!$B$39:$B$48,MATCH($E1587,Parâmetros!$A$39:$A$48,0)),99),AND(N($X1586)&gt;0,N($X1586)&lt;IFERROR(INDEX(Parâmetros!$C$39:$C$48,MATCH($E1587,Parâmetros!$A$39:$A$48,0)),0)))),0,N($W1586)+1))))</f>
        <v/>
      </c>
      <c r="X1587" s="34" t="str">
        <f>IF(OR(OR($D1587="6x1",$D1587="FF 6x1"),$D1587="5x2"),"",IF($AB1587&lt;&gt;$AB1586,IF(IFERROR(INDEX(Cadastro!$F$5:$F$243,$AB1587),"")="",0,IF(IFERROR(INDEX(Cadastro!$F$5:$F$243,$AB1587),"")&gt;IFERROR(INDEX(Parâmetros!$B$39:$B$48,MATCH($E1587,Parâmetros!$A$39:$A$48,0)),99),IFERROR(INDEX(Cadastro!$F$5:$F$243,$AB1587),"")-IFERROR(INDEX(Parâmetros!$B$39:$B$48,MATCH($E1587,Parâmetros!$A$39:$A$48,0)),99),0)),IF(AND($L1587=0,OR(N($W1586)&gt;=IFERROR(INDEX(Parâmetros!$B$39:$B$48,MATCH($E1587,Parâmetros!$A$39:$A$48,0)),99),AND(N($X1586)&gt;0,N($X1586)&lt;IFERROR(INDEX(Parâmetros!$C$39:$C$48,MATCH($E1587,Parâmetros!$A$39:$A$48,0)),0)))),N($X1586)+1,0)))</f>
        <v/>
      </c>
      <c r="Y1587" t="str">
        <f>IF($AC1587&lt;&gt;"",IF($L1587&gt;0,$AC1587&amp;" · com apontamento",$AC1587),IF($E1587="Férias",IF($L1587&gt;0,"Férias · com apontamento","Férias (cadastro)"),IF(($Z1587+$AA1587-1)&gt;Parâmetros!$E$16,"Férias / afastamento",IF(AND($D1587="5x2",OR(WEEKDAY($F1587,2)=6,WEEKDAY($F1587,2)=7)),IF($L1587&gt;0,"Folga trabalhada","Folga"),IF($L1587&gt;0,"Trabalhado",IF(OR(OR($D1587="6x1",$D1587="FF 6x1"),$D1587="5x2"),IF(AND(OR($D1587="6x1",$D1587="FF 6x1"),OR(WEEKDAY($F1587,2)=6,WEEKDAY($F1587,2)=7)),"Folga","Falta de registro"),IF(AND($AB1587&lt;&gt;$AB1586,IFERROR(INDEX(Cadastro!$F$5:$F$243,$AB1587),"")=""),"Indeterminado (início da série)",IF($X1587&gt;0,"Folga","Falta de registro"))))))))</f>
        <v>Trabalhado</v>
      </c>
      <c r="Z1587" s="34">
        <f>IF(OR($L1587&gt;0,$F1587&gt;Parâmetros!$E$14),0,IF($A1587&lt;&gt;$A1586,1,N($Z1586)+1))</f>
        <v>0</v>
      </c>
      <c r="AA1587" s="34">
        <f>IF(OR($L1587&gt;0,$F1587&gt;Parâmetros!$E$14),0,IF(OR($A1587&lt;&gt;$A1588,$F1588&gt;Parâmetros!$E$14),1,N($AA1588)+1))</f>
        <v>0</v>
      </c>
      <c r="AB1587" s="31">
        <f>IFERROR(MATCH($A1587&amp;"|"&amp;TEXT(_xlfn.MAXIFS(Cadastro!$E$5:$E$243,Cadastro!$A$5:$A$243,$A1587,Cadastro!$E$5:$E$243,"&lt;="&amp;$F1587),"yyyymmdd"),Cadastro!$I$5:$I$243,0),"")</f>
        <v>198</v>
      </c>
      <c r="AC1587" t="str">
        <f>IFERROR(_xlfn.SINGLE(INDEX(Exceções!$D$5:$D$203,MATCH($A1587&amp;"|"&amp;$F1587,Exceções!$F$5:$F$203,0))),"")</f>
        <v/>
      </c>
      <c r="AD1587" t="str">
        <f>IF($AC1587="","",IFERROR(_xlfn.SINGLE(INDEX(Exceções!$E$5:$E$203,MATCH($A1587&amp;"|"&amp;$F1587,Exceções!$F$5:$F$203,0))),""))</f>
        <v/>
      </c>
    </row>
    <row r="1588" spans="1:30" ht="15" hidden="1" customHeight="1" x14ac:dyDescent="0.25">
      <c r="A1588" s="31">
        <v>53665</v>
      </c>
      <c r="B1588" s="17" t="s">
        <v>25</v>
      </c>
      <c r="C1588" s="17" t="str">
        <f>IFERROR(INDEX(Cadastro!$C$5:$C$243,$AB1588),"NÃO INFORMADO")</f>
        <v>CAL</v>
      </c>
      <c r="D1588" s="17" t="str">
        <f>IFERROR(INDEX(Cadastro!$D$5:$D$243,$AB1588),"")</f>
        <v>6x1</v>
      </c>
      <c r="E1588" s="17" t="str">
        <f>IFERROR(INDEX(Cadastro!$G$5:$G$243,$AB1588),"")</f>
        <v>6x1</v>
      </c>
      <c r="F1588" s="29">
        <v>46318</v>
      </c>
      <c r="G1588" s="32" t="str">
        <f t="shared" si="144"/>
        <v>sex</v>
      </c>
      <c r="H1588" s="31">
        <f>IF($L1588=0,"",_xlfn.MINIFS(Dados!$Q:$Q,Dados!$A:$A,$A1588,Dados!$S:$S,$F1588))</f>
        <v>440</v>
      </c>
      <c r="I1588" s="31">
        <f>IF($H1588="","",_xlfn.MAXIFS(Dados!$R:$R,Dados!$A:$A,$A1588,Dados!$S:$S,$F1588))</f>
        <v>995</v>
      </c>
      <c r="J1588" s="32" t="str">
        <f>IF($D1588&lt;&gt;"Folguista","",IFERROR(INDEX(Parâmetros!$D$52:$G$52,1,MIN(4,MAX(1,$W1588))),""))</f>
        <v/>
      </c>
      <c r="K1588" s="32" t="str">
        <f>IF(OR($AC1588&lt;&gt;"",$Y1588="Folga",$Y1588="Folga trabalhada",$Y1588="Férias (cadastro)",$Y1588="Férias / afastamento",$Y1588="Indeterminado (início da série)"),"",IF(OR($D1588="6x1",$D1588="FF 6x1"),IF(OR(WEEKDAY($F1588,2)=6,WEEKDAY($F1588,2)=7),"6x1 sáb/dom","6x1"),IF($D1588="5x2","5x2",IF($H1588="",IF($D1588="Folguista",$J1588,$E1588),IF(OR($H1588&gt;=Parâmetros!$E$18,$H1588&lt;Parâmetros!$E$19),"C",IF($H1588&lt;Parâmetros!$E$20,"A","B"))))))</f>
        <v>6x1</v>
      </c>
      <c r="L1588" s="30">
        <f>SUMIFS(Dados!$E:$E,Dados!$A:$A,$A1588,Dados!$S:$S,$F1588)</f>
        <v>7.92</v>
      </c>
      <c r="M1588" s="30">
        <f>IFERROR(INDEX(Parâmetros!$E$6:$E$11,MATCH($K1588,Parâmetros!$A$6:$A$11,0)),"")</f>
        <v>8.8000000000000007</v>
      </c>
      <c r="N1588" s="33">
        <f t="shared" si="145"/>
        <v>0.89999999999999991</v>
      </c>
      <c r="O1588" s="33">
        <f>Parâmetros!$E$13</f>
        <v>0.8</v>
      </c>
      <c r="P1588" s="32" t="str">
        <f>IF(OR($M1588="",$F1588&gt;Parâmetros!$E$14),"Não","Sim")</f>
        <v>Sim</v>
      </c>
      <c r="Q1588" s="32" t="str">
        <f t="shared" si="146"/>
        <v>Sim</v>
      </c>
      <c r="R1588" s="32" t="str">
        <f t="shared" si="147"/>
        <v>Sim</v>
      </c>
      <c r="S1588" s="30">
        <f t="shared" si="148"/>
        <v>0</v>
      </c>
      <c r="T1588" s="32" t="str">
        <f>IF($Q1588&lt;&gt;"Sim","",IF($N1588&gt;Parâmetros!$E$15,"Sim","Não"))</f>
        <v>Não</v>
      </c>
      <c r="U1588" s="17" t="str">
        <f t="shared" si="149"/>
        <v>Na meta</v>
      </c>
      <c r="V1588" s="17" t="str">
        <f>IF($AC1588&lt;&gt;"",IF($L1588&gt;0,"ATENÇÃO · apontou em dia de "&amp;LOWER($AC1588)&amp;" cadastrado","Exceção cadastrada · "&amp;$AC1588)&amp;IF($AD1588="",""," · "&amp;$AD1588),IF($E1588="Férias",IF($L1588&gt;0,"ATENÇÃO · apontou estando de férias no cadastro","Férias no cadastro"),IF($Y1588="Férias / afastamento","Afastamento · "&amp;($Z1588+$AA1588-1)&amp;" dias seguidos sem apontamento",IF($Y1588="Folga trabalhada","ATENÇÃO · apontou em dia de folga da escala 5x2",IF($Y1588="Folga",IF(AND($D1588="5x2",OR(WEEKDAY($F1588,2)=6,WEEKDAY($F1588,2)=7)),"Folga de fim de semana da escala 5x2",IF(AND(OR($D1588="6x1",$D1588="FF 6x1"),WEEKDAY($F1588,2)=6,FALSE()),"Folga de fim de semana · apontou no domingo anterior",IF(AND(OR($D1588="6x1",$D1588="FF 6x1"),WEEKDAY($F1588,2)=7,AND($A1588=$A1587,$L1587&gt;0)),"Folga de fim de semana · apontou no sábado",IF(AND(OR($D1588="6x1",$D1588="FF 6x1"),OR(WEEKDAY($F1588,2)=6,WEEKDAY($F1588,2)=7)),"Folga de fim de semana · sem apontamento no sábado nem no domingo","Folga prevista pelo ciclo")))),IF($Y1588="Indeterminado (início da série)","Sem histórico anterior — informe o dia do ciclo no Cadastro",IF($Y1588="Falta de registro",IF(OR(OR($D1588="6x1",$D1588="FF 6x1"),$D1588="5x2"),"FALTA DE REGISTRO · dia útil da escala "&amp;$E1588,"FALTA DE REGISTRO · dia "&amp;$W1588&amp;" de "&amp;IFERROR(INDEX(Parâmetros!$B$39:$B$48,MATCH($E1588,Parâmetros!$A$39:$A$48,0)),99)&amp;" do ciclo"),IF(OR($D1588="6x1",$D1588="FF 6x1"),IF(OR(AND(WEEKDAY($F1588,2)=6,AND($A1588=$A1589,$L1589&gt;0)),AND(WEEKDAY($F1588,2)=7,AND($A1588=$A1587,$L1587&gt;0))),"ATENÇÃO · apontou sábado e domingo no mesmo fim de semana",IF(OR(WEEKDAY($F1588,2)=6,WEEKDAY($F1588,2)=7),"Jornada de fim de semana do 6x1",IF(OR($H1588&gt;=Parâmetros!$E$20,$H1588&lt;Parâmetros!$E$19),"ATENÇÃO · 6x1 apontou fora do horário diurno","Jornada fixa do 6x1"))),IF($D1588="5x2","Jornada fixa do 5x2",IF($D1588="Folguista",IF($J1588=$K1588,"Evidência confirma sequência","DIVERGE · sequência "&amp;$J1588&amp;" × evidência "&amp;$K1588),IF($K1588=$E1588,"Evidência confirma cadastro","DIVERGE · cadastro "&amp;$E1588&amp;" × evidência "&amp;$K1588)))))))))))</f>
        <v>Jornada fixa do 6x1</v>
      </c>
      <c r="W1588" s="34" t="str">
        <f>IF(OR(OR($D1588="6x1",$D1588="FF 6x1"),$D1588="5x2"),"",IF($AB1588&lt;&gt;$AB1587,IF(IFERROR(INDEX(Cadastro!$F$5:$F$243,$AB1588),"")="",IF($L1588&gt;0,1,0),IF(IFERROR(INDEX(Cadastro!$F$5:$F$243,$AB1588),"")&lt;=IFERROR(INDEX(Parâmetros!$B$39:$B$48,MATCH($E1588,Parâmetros!$A$39:$A$48,0)),99),IFERROR(INDEX(Cadastro!$F$5:$F$243,$AB1588),""),0)),IF($L1588&gt;0,IF(N($X1587)&gt;0,1,N($W1587)+1),IF(AND($L1588=0,OR(N($W1587)&gt;=IFERROR(INDEX(Parâmetros!$B$39:$B$48,MATCH($E1588,Parâmetros!$A$39:$A$48,0)),99),AND(N($X1587)&gt;0,N($X1587)&lt;IFERROR(INDEX(Parâmetros!$C$39:$C$48,MATCH($E1588,Parâmetros!$A$39:$A$48,0)),0)))),0,N($W1587)+1))))</f>
        <v/>
      </c>
      <c r="X1588" s="34" t="str">
        <f>IF(OR(OR($D1588="6x1",$D1588="FF 6x1"),$D1588="5x2"),"",IF($AB1588&lt;&gt;$AB1587,IF(IFERROR(INDEX(Cadastro!$F$5:$F$243,$AB1588),"")="",0,IF(IFERROR(INDEX(Cadastro!$F$5:$F$243,$AB1588),"")&gt;IFERROR(INDEX(Parâmetros!$B$39:$B$48,MATCH($E1588,Parâmetros!$A$39:$A$48,0)),99),IFERROR(INDEX(Cadastro!$F$5:$F$243,$AB1588),"")-IFERROR(INDEX(Parâmetros!$B$39:$B$48,MATCH($E1588,Parâmetros!$A$39:$A$48,0)),99),0)),IF(AND($L1588=0,OR(N($W1587)&gt;=IFERROR(INDEX(Parâmetros!$B$39:$B$48,MATCH($E1588,Parâmetros!$A$39:$A$48,0)),99),AND(N($X1587)&gt;0,N($X1587)&lt;IFERROR(INDEX(Parâmetros!$C$39:$C$48,MATCH($E1588,Parâmetros!$A$39:$A$48,0)),0)))),N($X1587)+1,0)))</f>
        <v/>
      </c>
      <c r="Y1588" t="str">
        <f>IF($AC1588&lt;&gt;"",IF($L1588&gt;0,$AC1588&amp;" · com apontamento",$AC1588),IF($E1588="Férias",IF($L1588&gt;0,"Férias · com apontamento","Férias (cadastro)"),IF(($Z1588+$AA1588-1)&gt;Parâmetros!$E$16,"Férias / afastamento",IF(AND($D1588="5x2",OR(WEEKDAY($F1588,2)=6,WEEKDAY($F1588,2)=7)),IF($L1588&gt;0,"Folga trabalhada","Folga"),IF($L1588&gt;0,"Trabalhado",IF(OR(OR($D1588="6x1",$D1588="FF 6x1"),$D1588="5x2"),IF(AND(OR($D1588="6x1",$D1588="FF 6x1"),OR(WEEKDAY($F1588,2)=6,WEEKDAY($F1588,2)=7)),"Folga","Falta de registro"),IF(AND($AB1588&lt;&gt;$AB1587,IFERROR(INDEX(Cadastro!$F$5:$F$243,$AB1588),"")=""),"Indeterminado (início da série)",IF($X1588&gt;0,"Folga","Falta de registro"))))))))</f>
        <v>Trabalhado</v>
      </c>
      <c r="Z1588" s="34">
        <f>IF(OR($L1588&gt;0,$F1588&gt;Parâmetros!$E$14),0,IF($A1588&lt;&gt;$A1587,1,N($Z1587)+1))</f>
        <v>0</v>
      </c>
      <c r="AA1588" s="34">
        <f>IF(OR($L1588&gt;0,$F1588&gt;Parâmetros!$E$14),0,IF(OR($A1588&lt;&gt;$A1589,$F1589&gt;Parâmetros!$E$14),1,N($AA1589)+1))</f>
        <v>0</v>
      </c>
      <c r="AB1588" s="31">
        <f>IFERROR(MATCH($A1588&amp;"|"&amp;TEXT(_xlfn.MAXIFS(Cadastro!$E$5:$E$243,Cadastro!$A$5:$A$243,$A1588,Cadastro!$E$5:$E$243,"&lt;="&amp;$F1588),"yyyymmdd"),Cadastro!$I$5:$I$243,0),"")</f>
        <v>198</v>
      </c>
      <c r="AC1588" t="str">
        <f>IFERROR(_xlfn.SINGLE(INDEX(Exceções!$D$5:$D$203,MATCH($A1588&amp;"|"&amp;$F1588,Exceções!$F$5:$F$203,0))),"")</f>
        <v/>
      </c>
      <c r="AD1588" t="str">
        <f>IF($AC1588="","",IFERROR(_xlfn.SINGLE(INDEX(Exceções!$E$5:$E$203,MATCH($A1588&amp;"|"&amp;$F1588,Exceções!$F$5:$F$203,0))),""))</f>
        <v/>
      </c>
    </row>
    <row r="1589" spans="1:30" ht="15" hidden="1" customHeight="1" x14ac:dyDescent="0.25">
      <c r="A1589" s="31">
        <v>53665</v>
      </c>
      <c r="B1589" s="17" t="s">
        <v>25</v>
      </c>
      <c r="C1589" s="17" t="str">
        <f>IFERROR(INDEX(Cadastro!$C$5:$C$243,$AB1589),"NÃO INFORMADO")</f>
        <v>CAL</v>
      </c>
      <c r="D1589" s="17" t="str">
        <f>IFERROR(INDEX(Cadastro!$D$5:$D$243,$AB1589),"")</f>
        <v>6x1</v>
      </c>
      <c r="E1589" s="17" t="str">
        <f>IFERROR(INDEX(Cadastro!$G$5:$G$243,$AB1589),"")</f>
        <v>6x1</v>
      </c>
      <c r="F1589" s="29">
        <v>46319</v>
      </c>
      <c r="G1589" s="32" t="str">
        <f t="shared" si="144"/>
        <v>sáb</v>
      </c>
      <c r="H1589" s="31" t="str">
        <f>IF($L1589=0,"",_xlfn.MINIFS(Dados!$Q:$Q,Dados!$A:$A,$A1589,Dados!$S:$S,$F1589))</f>
        <v/>
      </c>
      <c r="I1589" s="31" t="str">
        <f>IF($H1589="","",_xlfn.MAXIFS(Dados!$R:$R,Dados!$A:$A,$A1589,Dados!$S:$S,$F1589))</f>
        <v/>
      </c>
      <c r="J1589" s="32" t="str">
        <f>IF($D1589&lt;&gt;"Folguista","",IFERROR(INDEX(Parâmetros!$D$52:$G$52,1,MIN(4,MAX(1,$W1589))),""))</f>
        <v/>
      </c>
      <c r="K1589" s="32" t="str">
        <f>IF(OR($AC1589&lt;&gt;"",$Y1589="Folga",$Y1589="Folga trabalhada",$Y1589="Férias (cadastro)",$Y1589="Férias / afastamento",$Y1589="Indeterminado (início da série)"),"",IF(OR($D1589="6x1",$D1589="FF 6x1"),IF(OR(WEEKDAY($F1589,2)=6,WEEKDAY($F1589,2)=7),"6x1 sáb/dom","6x1"),IF($D1589="5x2","5x2",IF($H1589="",IF($D1589="Folguista",$J1589,$E1589),IF(OR($H1589&gt;=Parâmetros!$E$18,$H1589&lt;Parâmetros!$E$19),"C",IF($H1589&lt;Parâmetros!$E$20,"A","B"))))))</f>
        <v/>
      </c>
      <c r="L1589" s="30">
        <f>SUMIFS(Dados!$E:$E,Dados!$A:$A,$A1589,Dados!$S:$S,$F1589)</f>
        <v>0</v>
      </c>
      <c r="M1589" s="30" t="str">
        <f>IFERROR(INDEX(Parâmetros!$E$6:$E$11,MATCH($K1589,Parâmetros!$A$6:$A$11,0)),"")</f>
        <v/>
      </c>
      <c r="N1589" s="33" t="str">
        <f t="shared" si="145"/>
        <v/>
      </c>
      <c r="O1589" s="33">
        <f>Parâmetros!$E$13</f>
        <v>0.8</v>
      </c>
      <c r="P1589" s="32" t="str">
        <f>IF(OR($M1589="",$F1589&gt;Parâmetros!$E$14),"Não","Sim")</f>
        <v>Não</v>
      </c>
      <c r="Q1589" s="32" t="str">
        <f t="shared" si="146"/>
        <v/>
      </c>
      <c r="R1589" s="32" t="str">
        <f t="shared" si="147"/>
        <v/>
      </c>
      <c r="S1589" s="30" t="str">
        <f t="shared" si="148"/>
        <v/>
      </c>
      <c r="T1589" s="32" t="str">
        <f>IF($Q1589&lt;&gt;"Sim","",IF($N1589&gt;Parâmetros!$E$15,"Sim","Não"))</f>
        <v/>
      </c>
      <c r="U1589" s="17" t="str">
        <f t="shared" si="149"/>
        <v>Folga</v>
      </c>
      <c r="V1589" s="17" t="str">
        <f>IF($AC1589&lt;&gt;"",IF($L1589&gt;0,"ATENÇÃO · apontou em dia de "&amp;LOWER($AC1589)&amp;" cadastrado","Exceção cadastrada · "&amp;$AC1589)&amp;IF($AD1589="",""," · "&amp;$AD1589),IF($E1589="Férias",IF($L1589&gt;0,"ATENÇÃO · apontou estando de férias no cadastro","Férias no cadastro"),IF($Y1589="Férias / afastamento","Afastamento · "&amp;($Z1589+$AA1589-1)&amp;" dias seguidos sem apontamento",IF($Y1589="Folga trabalhada","ATENÇÃO · apontou em dia de folga da escala 5x2",IF($Y1589="Folga",IF(AND($D1589="5x2",OR(WEEKDAY($F1589,2)=6,WEEKDAY($F1589,2)=7)),"Folga de fim de semana da escala 5x2",IF(AND(OR($D1589="6x1",$D1589="FF 6x1"),WEEKDAY($F1589,2)=6,FALSE()),"Folga de fim de semana · apontou no domingo anterior",IF(AND(OR($D1589="6x1",$D1589="FF 6x1"),WEEKDAY($F1589,2)=7,AND($A1589=$A1588,$L1588&gt;0)),"Folga de fim de semana · apontou no sábado",IF(AND(OR($D1589="6x1",$D1589="FF 6x1"),OR(WEEKDAY($F1589,2)=6,WEEKDAY($F1589,2)=7)),"Folga de fim de semana · sem apontamento no sábado nem no domingo","Folga prevista pelo ciclo")))),IF($Y1589="Indeterminado (início da série)","Sem histórico anterior — informe o dia do ciclo no Cadastro",IF($Y1589="Falta de registro",IF(OR(OR($D1589="6x1",$D1589="FF 6x1"),$D1589="5x2"),"FALTA DE REGISTRO · dia útil da escala "&amp;$E1589,"FALTA DE REGISTRO · dia "&amp;$W1589&amp;" de "&amp;IFERROR(INDEX(Parâmetros!$B$39:$B$48,MATCH($E1589,Parâmetros!$A$39:$A$48,0)),99)&amp;" do ciclo"),IF(OR($D1589="6x1",$D1589="FF 6x1"),IF(OR(AND(WEEKDAY($F1589,2)=6,AND($A1589=$A1590,$L1590&gt;0)),AND(WEEKDAY($F1589,2)=7,AND($A1589=$A1588,$L1588&gt;0))),"ATENÇÃO · apontou sábado e domingo no mesmo fim de semana",IF(OR(WEEKDAY($F1589,2)=6,WEEKDAY($F1589,2)=7),"Jornada de fim de semana do 6x1",IF(OR($H1589&gt;=Parâmetros!$E$20,$H1589&lt;Parâmetros!$E$19),"ATENÇÃO · 6x1 apontou fora do horário diurno","Jornada fixa do 6x1"))),IF($D1589="5x2","Jornada fixa do 5x2",IF($D1589="Folguista",IF($J1589=$K1589,"Evidência confirma sequência","DIVERGE · sequência "&amp;$J1589&amp;" × evidência "&amp;$K1589),IF($K1589=$E1589,"Evidência confirma cadastro","DIVERGE · cadastro "&amp;$E1589&amp;" × evidência "&amp;$K1589)))))))))))</f>
        <v>Folga de fim de semana · sem apontamento no sábado nem no domingo</v>
      </c>
      <c r="W1589" s="34" t="str">
        <f>IF(OR(OR($D1589="6x1",$D1589="FF 6x1"),$D1589="5x2"),"",IF($AB1589&lt;&gt;$AB1588,IF(IFERROR(INDEX(Cadastro!$F$5:$F$243,$AB1589),"")="",IF($L1589&gt;0,1,0),IF(IFERROR(INDEX(Cadastro!$F$5:$F$243,$AB1589),"")&lt;=IFERROR(INDEX(Parâmetros!$B$39:$B$48,MATCH($E1589,Parâmetros!$A$39:$A$48,0)),99),IFERROR(INDEX(Cadastro!$F$5:$F$243,$AB1589),""),0)),IF($L1589&gt;0,IF(N($X1588)&gt;0,1,N($W1588)+1),IF(AND($L1589=0,OR(N($W1588)&gt;=IFERROR(INDEX(Parâmetros!$B$39:$B$48,MATCH($E1589,Parâmetros!$A$39:$A$48,0)),99),AND(N($X1588)&gt;0,N($X1588)&lt;IFERROR(INDEX(Parâmetros!$C$39:$C$48,MATCH($E1589,Parâmetros!$A$39:$A$48,0)),0)))),0,N($W1588)+1))))</f>
        <v/>
      </c>
      <c r="X1589" s="34" t="str">
        <f>IF(OR(OR($D1589="6x1",$D1589="FF 6x1"),$D1589="5x2"),"",IF($AB1589&lt;&gt;$AB1588,IF(IFERROR(INDEX(Cadastro!$F$5:$F$243,$AB1589),"")="",0,IF(IFERROR(INDEX(Cadastro!$F$5:$F$243,$AB1589),"")&gt;IFERROR(INDEX(Parâmetros!$B$39:$B$48,MATCH($E1589,Parâmetros!$A$39:$A$48,0)),99),IFERROR(INDEX(Cadastro!$F$5:$F$243,$AB1589),"")-IFERROR(INDEX(Parâmetros!$B$39:$B$48,MATCH($E1589,Parâmetros!$A$39:$A$48,0)),99),0)),IF(AND($L1589=0,OR(N($W1588)&gt;=IFERROR(INDEX(Parâmetros!$B$39:$B$48,MATCH($E1589,Parâmetros!$A$39:$A$48,0)),99),AND(N($X1588)&gt;0,N($X1588)&lt;IFERROR(INDEX(Parâmetros!$C$39:$C$48,MATCH($E1589,Parâmetros!$A$39:$A$48,0)),0)))),N($X1588)+1,0)))</f>
        <v/>
      </c>
      <c r="Y1589" t="str">
        <f>IF($AC1589&lt;&gt;"",IF($L1589&gt;0,$AC1589&amp;" · com apontamento",$AC1589),IF($E1589="Férias",IF($L1589&gt;0,"Férias · com apontamento","Férias (cadastro)"),IF(($Z1589+$AA1589-1)&gt;Parâmetros!$E$16,"Férias / afastamento",IF(AND($D1589="5x2",OR(WEEKDAY($F1589,2)=6,WEEKDAY($F1589,2)=7)),IF($L1589&gt;0,"Folga trabalhada","Folga"),IF($L1589&gt;0,"Trabalhado",IF(OR(OR($D1589="6x1",$D1589="FF 6x1"),$D1589="5x2"),IF(AND(OR($D1589="6x1",$D1589="FF 6x1"),OR(WEEKDAY($F1589,2)=6,WEEKDAY($F1589,2)=7)),"Folga","Falta de registro"),IF(AND($AB1589&lt;&gt;$AB1588,IFERROR(INDEX(Cadastro!$F$5:$F$243,$AB1589),"")=""),"Indeterminado (início da série)",IF($X1589&gt;0,"Folga","Falta de registro"))))))))</f>
        <v>Folga</v>
      </c>
      <c r="Z1589" s="34">
        <f>IF(OR($L1589&gt;0,$F1589&gt;Parâmetros!$E$14),0,IF($A1589&lt;&gt;$A1588,1,N($Z1588)+1))</f>
        <v>0</v>
      </c>
      <c r="AA1589" s="34">
        <f>IF(OR($L1589&gt;0,$F1589&gt;Parâmetros!$E$14),0,IF(OR($A1589&lt;&gt;$A1590,$F1590&gt;Parâmetros!$E$14),1,N($AA1590)+1))</f>
        <v>0</v>
      </c>
      <c r="AB1589" s="31">
        <f>IFERROR(MATCH($A1589&amp;"|"&amp;TEXT(_xlfn.MAXIFS(Cadastro!$E$5:$E$243,Cadastro!$A$5:$A$243,$A1589,Cadastro!$E$5:$E$243,"&lt;="&amp;$F1589),"yyyymmdd"),Cadastro!$I$5:$I$243,0),"")</f>
        <v>198</v>
      </c>
      <c r="AC1589" t="str">
        <f>IFERROR(_xlfn.SINGLE(INDEX(Exceções!$D$5:$D$203,MATCH($A1589&amp;"|"&amp;$F1589,Exceções!$F$5:$F$203,0))),"")</f>
        <v/>
      </c>
      <c r="AD1589" t="str">
        <f>IF($AC1589="","",IFERROR(_xlfn.SINGLE(INDEX(Exceções!$E$5:$E$203,MATCH($A1589&amp;"|"&amp;$F1589,Exceções!$F$5:$F$203,0))),""))</f>
        <v/>
      </c>
    </row>
    <row r="1590" spans="1:30" ht="15" hidden="1" customHeight="1" x14ac:dyDescent="0.25">
      <c r="A1590" s="31">
        <v>53665</v>
      </c>
      <c r="B1590" s="17" t="s">
        <v>25</v>
      </c>
      <c r="C1590" s="17" t="str">
        <f>IFERROR(INDEX(Cadastro!$C$5:$C$243,$AB1590),"NÃO INFORMADO")</f>
        <v>CAL</v>
      </c>
      <c r="D1590" s="17" t="str">
        <f>IFERROR(INDEX(Cadastro!$D$5:$D$243,$AB1590),"")</f>
        <v>6x1</v>
      </c>
      <c r="E1590" s="17" t="str">
        <f>IFERROR(INDEX(Cadastro!$G$5:$G$243,$AB1590),"")</f>
        <v>6x1</v>
      </c>
      <c r="F1590" s="29">
        <v>46320</v>
      </c>
      <c r="G1590" s="32" t="str">
        <f t="shared" si="144"/>
        <v>dom</v>
      </c>
      <c r="H1590" s="31" t="str">
        <f>IF($L1590=0,"",_xlfn.MINIFS(Dados!$Q:$Q,Dados!$A:$A,$A1590,Dados!$S:$S,$F1590))</f>
        <v/>
      </c>
      <c r="I1590" s="31" t="str">
        <f>IF($H1590="","",_xlfn.MAXIFS(Dados!$R:$R,Dados!$A:$A,$A1590,Dados!$S:$S,$F1590))</f>
        <v/>
      </c>
      <c r="J1590" s="32" t="str">
        <f>IF($D1590&lt;&gt;"Folguista","",IFERROR(INDEX(Parâmetros!$D$52:$G$52,1,MIN(4,MAX(1,$W1590))),""))</f>
        <v/>
      </c>
      <c r="K1590" s="32" t="str">
        <f>IF(OR($AC1590&lt;&gt;"",$Y1590="Folga",$Y1590="Folga trabalhada",$Y1590="Férias (cadastro)",$Y1590="Férias / afastamento",$Y1590="Indeterminado (início da série)"),"",IF(OR($D1590="6x1",$D1590="FF 6x1"),IF(OR(WEEKDAY($F1590,2)=6,WEEKDAY($F1590,2)=7),"6x1 sáb/dom","6x1"),IF($D1590="5x2","5x2",IF($H1590="",IF($D1590="Folguista",$J1590,$E1590),IF(OR($H1590&gt;=Parâmetros!$E$18,$H1590&lt;Parâmetros!$E$19),"C",IF($H1590&lt;Parâmetros!$E$20,"A","B"))))))</f>
        <v/>
      </c>
      <c r="L1590" s="30">
        <f>SUMIFS(Dados!$E:$E,Dados!$A:$A,$A1590,Dados!$S:$S,$F1590)</f>
        <v>0</v>
      </c>
      <c r="M1590" s="30" t="str">
        <f>IFERROR(INDEX(Parâmetros!$E$6:$E$11,MATCH($K1590,Parâmetros!$A$6:$A$11,0)),"")</f>
        <v/>
      </c>
      <c r="N1590" s="33" t="str">
        <f t="shared" si="145"/>
        <v/>
      </c>
      <c r="O1590" s="33">
        <f>Parâmetros!$E$13</f>
        <v>0.8</v>
      </c>
      <c r="P1590" s="32" t="str">
        <f>IF(OR($M1590="",$F1590&gt;Parâmetros!$E$14),"Não","Sim")</f>
        <v>Não</v>
      </c>
      <c r="Q1590" s="32" t="str">
        <f t="shared" si="146"/>
        <v/>
      </c>
      <c r="R1590" s="32" t="str">
        <f t="shared" si="147"/>
        <v/>
      </c>
      <c r="S1590" s="30" t="str">
        <f t="shared" si="148"/>
        <v/>
      </c>
      <c r="T1590" s="32" t="str">
        <f>IF($Q1590&lt;&gt;"Sim","",IF($N1590&gt;Parâmetros!$E$15,"Sim","Não"))</f>
        <v/>
      </c>
      <c r="U1590" s="17" t="str">
        <f t="shared" si="149"/>
        <v>Folga</v>
      </c>
      <c r="V1590" s="17" t="str">
        <f>IF($AC1590&lt;&gt;"",IF($L1590&gt;0,"ATENÇÃO · apontou em dia de "&amp;LOWER($AC1590)&amp;" cadastrado","Exceção cadastrada · "&amp;$AC1590)&amp;IF($AD1590="",""," · "&amp;$AD1590),IF($E1590="Férias",IF($L1590&gt;0,"ATENÇÃO · apontou estando de férias no cadastro","Férias no cadastro"),IF($Y1590="Férias / afastamento","Afastamento · "&amp;($Z1590+$AA1590-1)&amp;" dias seguidos sem apontamento",IF($Y1590="Folga trabalhada","ATENÇÃO · apontou em dia de folga da escala 5x2",IF($Y1590="Folga",IF(AND($D1590="5x2",OR(WEEKDAY($F1590,2)=6,WEEKDAY($F1590,2)=7)),"Folga de fim de semana da escala 5x2",IF(AND(OR($D1590="6x1",$D1590="FF 6x1"),WEEKDAY($F1590,2)=6,FALSE()),"Folga de fim de semana · apontou no domingo anterior",IF(AND(OR($D1590="6x1",$D1590="FF 6x1"),WEEKDAY($F1590,2)=7,AND($A1590=$A1589,$L1589&gt;0)),"Folga de fim de semana · apontou no sábado",IF(AND(OR($D1590="6x1",$D1590="FF 6x1"),OR(WEEKDAY($F1590,2)=6,WEEKDAY($F1590,2)=7)),"Folga de fim de semana · sem apontamento no sábado nem no domingo","Folga prevista pelo ciclo")))),IF($Y1590="Indeterminado (início da série)","Sem histórico anterior — informe o dia do ciclo no Cadastro",IF($Y1590="Falta de registro",IF(OR(OR($D1590="6x1",$D1590="FF 6x1"),$D1590="5x2"),"FALTA DE REGISTRO · dia útil da escala "&amp;$E1590,"FALTA DE REGISTRO · dia "&amp;$W1590&amp;" de "&amp;IFERROR(INDEX(Parâmetros!$B$39:$B$48,MATCH($E1590,Parâmetros!$A$39:$A$48,0)),99)&amp;" do ciclo"),IF(OR($D1590="6x1",$D1590="FF 6x1"),IF(OR(AND(WEEKDAY($F1590,2)=6,AND($A1590=$A1591,$L1591&gt;0)),AND(WEEKDAY($F1590,2)=7,AND($A1590=$A1589,$L1589&gt;0))),"ATENÇÃO · apontou sábado e domingo no mesmo fim de semana",IF(OR(WEEKDAY($F1590,2)=6,WEEKDAY($F1590,2)=7),"Jornada de fim de semana do 6x1",IF(OR($H1590&gt;=Parâmetros!$E$20,$H1590&lt;Parâmetros!$E$19),"ATENÇÃO · 6x1 apontou fora do horário diurno","Jornada fixa do 6x1"))),IF($D1590="5x2","Jornada fixa do 5x2",IF($D1590="Folguista",IF($J1590=$K1590,"Evidência confirma sequência","DIVERGE · sequência "&amp;$J1590&amp;" × evidência "&amp;$K1590),IF($K1590=$E1590,"Evidência confirma cadastro","DIVERGE · cadastro "&amp;$E1590&amp;" × evidência "&amp;$K1590)))))))))))</f>
        <v>Folga de fim de semana · sem apontamento no sábado nem no domingo</v>
      </c>
      <c r="W1590" s="34" t="str">
        <f>IF(OR(OR($D1590="6x1",$D1590="FF 6x1"),$D1590="5x2"),"",IF($AB1590&lt;&gt;$AB1589,IF(IFERROR(INDEX(Cadastro!$F$5:$F$243,$AB1590),"")="",IF($L1590&gt;0,1,0),IF(IFERROR(INDEX(Cadastro!$F$5:$F$243,$AB1590),"")&lt;=IFERROR(INDEX(Parâmetros!$B$39:$B$48,MATCH($E1590,Parâmetros!$A$39:$A$48,0)),99),IFERROR(INDEX(Cadastro!$F$5:$F$243,$AB1590),""),0)),IF($L1590&gt;0,IF(N($X1589)&gt;0,1,N($W1589)+1),IF(AND($L1590=0,OR(N($W1589)&gt;=IFERROR(INDEX(Parâmetros!$B$39:$B$48,MATCH($E1590,Parâmetros!$A$39:$A$48,0)),99),AND(N($X1589)&gt;0,N($X1589)&lt;IFERROR(INDEX(Parâmetros!$C$39:$C$48,MATCH($E1590,Parâmetros!$A$39:$A$48,0)),0)))),0,N($W1589)+1))))</f>
        <v/>
      </c>
      <c r="X1590" s="34" t="str">
        <f>IF(OR(OR($D1590="6x1",$D1590="FF 6x1"),$D1590="5x2"),"",IF($AB1590&lt;&gt;$AB1589,IF(IFERROR(INDEX(Cadastro!$F$5:$F$243,$AB1590),"")="",0,IF(IFERROR(INDEX(Cadastro!$F$5:$F$243,$AB1590),"")&gt;IFERROR(INDEX(Parâmetros!$B$39:$B$48,MATCH($E1590,Parâmetros!$A$39:$A$48,0)),99),IFERROR(INDEX(Cadastro!$F$5:$F$243,$AB1590),"")-IFERROR(INDEX(Parâmetros!$B$39:$B$48,MATCH($E1590,Parâmetros!$A$39:$A$48,0)),99),0)),IF(AND($L1590=0,OR(N($W1589)&gt;=IFERROR(INDEX(Parâmetros!$B$39:$B$48,MATCH($E1590,Parâmetros!$A$39:$A$48,0)),99),AND(N($X1589)&gt;0,N($X1589)&lt;IFERROR(INDEX(Parâmetros!$C$39:$C$48,MATCH($E1590,Parâmetros!$A$39:$A$48,0)),0)))),N($X1589)+1,0)))</f>
        <v/>
      </c>
      <c r="Y1590" t="str">
        <f>IF($AC1590&lt;&gt;"",IF($L1590&gt;0,$AC1590&amp;" · com apontamento",$AC1590),IF($E1590="Férias",IF($L1590&gt;0,"Férias · com apontamento","Férias (cadastro)"),IF(($Z1590+$AA1590-1)&gt;Parâmetros!$E$16,"Férias / afastamento",IF(AND($D1590="5x2",OR(WEEKDAY($F1590,2)=6,WEEKDAY($F1590,2)=7)),IF($L1590&gt;0,"Folga trabalhada","Folga"),IF($L1590&gt;0,"Trabalhado",IF(OR(OR($D1590="6x1",$D1590="FF 6x1"),$D1590="5x2"),IF(AND(OR($D1590="6x1",$D1590="FF 6x1"),OR(WEEKDAY($F1590,2)=6,WEEKDAY($F1590,2)=7)),"Folga","Falta de registro"),IF(AND($AB1590&lt;&gt;$AB1589,IFERROR(INDEX(Cadastro!$F$5:$F$243,$AB1590),"")=""),"Indeterminado (início da série)",IF($X1590&gt;0,"Folga","Falta de registro"))))))))</f>
        <v>Folga</v>
      </c>
      <c r="Z1590" s="34">
        <f>IF(OR($L1590&gt;0,$F1590&gt;Parâmetros!$E$14),0,IF($A1590&lt;&gt;$A1589,1,N($Z1589)+1))</f>
        <v>0</v>
      </c>
      <c r="AA1590" s="34">
        <f>IF(OR($L1590&gt;0,$F1590&gt;Parâmetros!$E$14),0,IF(OR($A1590&lt;&gt;$A1591,$F1591&gt;Parâmetros!$E$14),1,N($AA1591)+1))</f>
        <v>0</v>
      </c>
      <c r="AB1590" s="31">
        <f>IFERROR(MATCH($A1590&amp;"|"&amp;TEXT(_xlfn.MAXIFS(Cadastro!$E$5:$E$243,Cadastro!$A$5:$A$243,$A1590,Cadastro!$E$5:$E$243,"&lt;="&amp;$F1590),"yyyymmdd"),Cadastro!$I$5:$I$243,0),"")</f>
        <v>198</v>
      </c>
      <c r="AC1590" t="str">
        <f>IFERROR(_xlfn.SINGLE(INDEX(Exceções!$D$5:$D$203,MATCH($A1590&amp;"|"&amp;$F1590,Exceções!$F$5:$F$203,0))),"")</f>
        <v/>
      </c>
      <c r="AD1590" t="str">
        <f>IF($AC1590="","",IFERROR(_xlfn.SINGLE(INDEX(Exceções!$E$5:$E$203,MATCH($A1590&amp;"|"&amp;$F1590,Exceções!$F$5:$F$203,0))),""))</f>
        <v/>
      </c>
    </row>
    <row r="1591" spans="1:30" ht="15" hidden="1" customHeight="1" x14ac:dyDescent="0.25">
      <c r="A1591" s="31">
        <v>53665</v>
      </c>
      <c r="B1591" s="17" t="s">
        <v>25</v>
      </c>
      <c r="C1591" s="17" t="str">
        <f>IFERROR(INDEX(Cadastro!$C$5:$C$243,$AB1591),"NÃO INFORMADO")</f>
        <v>CAL</v>
      </c>
      <c r="D1591" s="17" t="str">
        <f>IFERROR(INDEX(Cadastro!$D$5:$D$243,$AB1591),"")</f>
        <v>6x1</v>
      </c>
      <c r="E1591" s="17" t="str">
        <f>IFERROR(INDEX(Cadastro!$G$5:$G$243,$AB1591),"")</f>
        <v>6x1</v>
      </c>
      <c r="F1591" s="29">
        <v>46321</v>
      </c>
      <c r="G1591" s="32" t="str">
        <f t="shared" si="144"/>
        <v>seg</v>
      </c>
      <c r="H1591" s="31" t="str">
        <f>IF($L1591=0,"",_xlfn.MINIFS(Dados!$Q:$Q,Dados!$A:$A,$A1591,Dados!$S:$S,$F1591))</f>
        <v/>
      </c>
      <c r="I1591" s="31" t="str">
        <f>IF($H1591="","",_xlfn.MAXIFS(Dados!$R:$R,Dados!$A:$A,$A1591,Dados!$S:$S,$F1591))</f>
        <v/>
      </c>
      <c r="J1591" s="32" t="str">
        <f>IF($D1591&lt;&gt;"Folguista","",IFERROR(INDEX(Parâmetros!$D$52:$G$52,1,MIN(4,MAX(1,$W1591))),""))</f>
        <v/>
      </c>
      <c r="K1591" s="32" t="str">
        <f>IF(OR($AC1591&lt;&gt;"",$Y1591="Folga",$Y1591="Folga trabalhada",$Y1591="Férias (cadastro)",$Y1591="Férias / afastamento",$Y1591="Indeterminado (início da série)"),"",IF(OR($D1591="6x1",$D1591="FF 6x1"),IF(OR(WEEKDAY($F1591,2)=6,WEEKDAY($F1591,2)=7),"6x1 sáb/dom","6x1"),IF($D1591="5x2","5x2",IF($H1591="",IF($D1591="Folguista",$J1591,$E1591),IF(OR($H1591&gt;=Parâmetros!$E$18,$H1591&lt;Parâmetros!$E$19),"C",IF($H1591&lt;Parâmetros!$E$20,"A","B"))))))</f>
        <v>6x1</v>
      </c>
      <c r="L1591" s="30">
        <f>SUMIFS(Dados!$E:$E,Dados!$A:$A,$A1591,Dados!$S:$S,$F1591)</f>
        <v>0</v>
      </c>
      <c r="M1591" s="30">
        <f>IFERROR(INDEX(Parâmetros!$E$6:$E$11,MATCH($K1591,Parâmetros!$A$6:$A$11,0)),"")</f>
        <v>8.8000000000000007</v>
      </c>
      <c r="N1591" s="33">
        <f t="shared" si="145"/>
        <v>0</v>
      </c>
      <c r="O1591" s="33">
        <f>Parâmetros!$E$13</f>
        <v>0.8</v>
      </c>
      <c r="P1591" s="32" t="str">
        <f>IF(OR($M1591="",$F1591&gt;Parâmetros!$E$14),"Não","Sim")</f>
        <v>Não</v>
      </c>
      <c r="Q1591" s="32" t="str">
        <f t="shared" si="146"/>
        <v/>
      </c>
      <c r="R1591" s="32" t="str">
        <f t="shared" si="147"/>
        <v/>
      </c>
      <c r="S1591" s="30" t="str">
        <f t="shared" si="148"/>
        <v/>
      </c>
      <c r="T1591" s="32" t="str">
        <f>IF($Q1591&lt;&gt;"Sim","",IF($N1591&gt;Parâmetros!$E$15,"Sim","Não"))</f>
        <v/>
      </c>
      <c r="U1591" s="17" t="str">
        <f t="shared" si="149"/>
        <v>Fora da apuração</v>
      </c>
      <c r="V1591" s="17" t="str">
        <f>IF($AC1591&lt;&gt;"",IF($L1591&gt;0,"ATENÇÃO · apontou em dia de "&amp;LOWER($AC1591)&amp;" cadastrado","Exceção cadastrada · "&amp;$AC1591)&amp;IF($AD1591="",""," · "&amp;$AD1591),IF($E1591="Férias",IF($L1591&gt;0,"ATENÇÃO · apontou estando de férias no cadastro","Férias no cadastro"),IF($Y1591="Férias / afastamento","Afastamento · "&amp;($Z1591+$AA1591-1)&amp;" dias seguidos sem apontamento",IF($Y1591="Folga trabalhada","ATENÇÃO · apontou em dia de folga da escala 5x2",IF($Y1591="Folga",IF(AND($D1591="5x2",OR(WEEKDAY($F1591,2)=6,WEEKDAY($F1591,2)=7)),"Folga de fim de semana da escala 5x2",IF(AND(OR($D1591="6x1",$D1591="FF 6x1"),WEEKDAY($F1591,2)=6,FALSE()),"Folga de fim de semana · apontou no domingo anterior",IF(AND(OR($D1591="6x1",$D1591="FF 6x1"),WEEKDAY($F1591,2)=7,AND($A1591=$A1590,$L1590&gt;0)),"Folga de fim de semana · apontou no sábado",IF(AND(OR($D1591="6x1",$D1591="FF 6x1"),OR(WEEKDAY($F1591,2)=6,WEEKDAY($F1591,2)=7)),"Folga de fim de semana · sem apontamento no sábado nem no domingo","Folga prevista pelo ciclo")))),IF($Y1591="Indeterminado (início da série)","Sem histórico anterior — informe o dia do ciclo no Cadastro",IF($Y1591="Falta de registro",IF(OR(OR($D1591="6x1",$D1591="FF 6x1"),$D1591="5x2"),"FALTA DE REGISTRO · dia útil da escala "&amp;$E1591,"FALTA DE REGISTRO · dia "&amp;$W1591&amp;" de "&amp;IFERROR(INDEX(Parâmetros!$B$39:$B$48,MATCH($E1591,Parâmetros!$A$39:$A$48,0)),99)&amp;" do ciclo"),IF(OR($D1591="6x1",$D1591="FF 6x1"),IF(OR(AND(WEEKDAY($F1591,2)=6,AND($A1591=$A1592,$L1592&gt;0)),AND(WEEKDAY($F1591,2)=7,AND($A1591=$A1590,$L1590&gt;0))),"ATENÇÃO · apontou sábado e domingo no mesmo fim de semana",IF(OR(WEEKDAY($F1591,2)=6,WEEKDAY($F1591,2)=7),"Jornada de fim de semana do 6x1",IF(OR($H1591&gt;=Parâmetros!$E$20,$H1591&lt;Parâmetros!$E$19),"ATENÇÃO · 6x1 apontou fora do horário diurno","Jornada fixa do 6x1"))),IF($D1591="5x2","Jornada fixa do 5x2",IF($D1591="Folguista",IF($J1591=$K1591,"Evidência confirma sequência","DIVERGE · sequência "&amp;$J1591&amp;" × evidência "&amp;$K1591),IF($K1591=$E1591,"Evidência confirma cadastro","DIVERGE · cadastro "&amp;$E1591&amp;" × evidência "&amp;$K1591)))))))))))</f>
        <v>FALTA DE REGISTRO · dia útil da escala 6x1</v>
      </c>
      <c r="W1591" s="34" t="str">
        <f>IF(OR(OR($D1591="6x1",$D1591="FF 6x1"),$D1591="5x2"),"",IF($AB1591&lt;&gt;$AB1590,IF(IFERROR(INDEX(Cadastro!$F$5:$F$243,$AB1591),"")="",IF($L1591&gt;0,1,0),IF(IFERROR(INDEX(Cadastro!$F$5:$F$243,$AB1591),"")&lt;=IFERROR(INDEX(Parâmetros!$B$39:$B$48,MATCH($E1591,Parâmetros!$A$39:$A$48,0)),99),IFERROR(INDEX(Cadastro!$F$5:$F$243,$AB1591),""),0)),IF($L1591&gt;0,IF(N($X1590)&gt;0,1,N($W1590)+1),IF(AND($L1591=0,OR(N($W1590)&gt;=IFERROR(INDEX(Parâmetros!$B$39:$B$48,MATCH($E1591,Parâmetros!$A$39:$A$48,0)),99),AND(N($X1590)&gt;0,N($X1590)&lt;IFERROR(INDEX(Parâmetros!$C$39:$C$48,MATCH($E1591,Parâmetros!$A$39:$A$48,0)),0)))),0,N($W1590)+1))))</f>
        <v/>
      </c>
      <c r="X1591" s="34" t="str">
        <f>IF(OR(OR($D1591="6x1",$D1591="FF 6x1"),$D1591="5x2"),"",IF($AB1591&lt;&gt;$AB1590,IF(IFERROR(INDEX(Cadastro!$F$5:$F$243,$AB1591),"")="",0,IF(IFERROR(INDEX(Cadastro!$F$5:$F$243,$AB1591),"")&gt;IFERROR(INDEX(Parâmetros!$B$39:$B$48,MATCH($E1591,Parâmetros!$A$39:$A$48,0)),99),IFERROR(INDEX(Cadastro!$F$5:$F$243,$AB1591),"")-IFERROR(INDEX(Parâmetros!$B$39:$B$48,MATCH($E1591,Parâmetros!$A$39:$A$48,0)),99),0)),IF(AND($L1591=0,OR(N($W1590)&gt;=IFERROR(INDEX(Parâmetros!$B$39:$B$48,MATCH($E1591,Parâmetros!$A$39:$A$48,0)),99),AND(N($X1590)&gt;0,N($X1590)&lt;IFERROR(INDEX(Parâmetros!$C$39:$C$48,MATCH($E1591,Parâmetros!$A$39:$A$48,0)),0)))),N($X1590)+1,0)))</f>
        <v/>
      </c>
      <c r="Y1591" t="str">
        <f>IF($AC1591&lt;&gt;"",IF($L1591&gt;0,$AC1591&amp;" · com apontamento",$AC1591),IF($E1591="Férias",IF($L1591&gt;0,"Férias · com apontamento","Férias (cadastro)"),IF(($Z1591+$AA1591-1)&gt;Parâmetros!$E$16,"Férias / afastamento",IF(AND($D1591="5x2",OR(WEEKDAY($F1591,2)=6,WEEKDAY($F1591,2)=7)),IF($L1591&gt;0,"Folga trabalhada","Folga"),IF($L1591&gt;0,"Trabalhado",IF(OR(OR($D1591="6x1",$D1591="FF 6x1"),$D1591="5x2"),IF(AND(OR($D1591="6x1",$D1591="FF 6x1"),OR(WEEKDAY($F1591,2)=6,WEEKDAY($F1591,2)=7)),"Folga","Falta de registro"),IF(AND($AB1591&lt;&gt;$AB1590,IFERROR(INDEX(Cadastro!$F$5:$F$243,$AB1591),"")=""),"Indeterminado (início da série)",IF($X1591&gt;0,"Folga","Falta de registro"))))))))</f>
        <v>Falta de registro</v>
      </c>
      <c r="Z1591" s="34">
        <f>IF(OR($L1591&gt;0,$F1591&gt;Parâmetros!$E$14),0,IF($A1591&lt;&gt;$A1590,1,N($Z1590)+1))</f>
        <v>0</v>
      </c>
      <c r="AA1591" s="34">
        <f>IF(OR($L1591&gt;0,$F1591&gt;Parâmetros!$E$14),0,IF(OR($A1591&lt;&gt;$A1592,$F1592&gt;Parâmetros!$E$14),1,N($AA1592)+1))</f>
        <v>0</v>
      </c>
      <c r="AB1591" s="31">
        <f>IFERROR(MATCH($A1591&amp;"|"&amp;TEXT(_xlfn.MAXIFS(Cadastro!$E$5:$E$243,Cadastro!$A$5:$A$243,$A1591,Cadastro!$E$5:$E$243,"&lt;="&amp;$F1591),"yyyymmdd"),Cadastro!$I$5:$I$243,0),"")</f>
        <v>198</v>
      </c>
      <c r="AC1591" t="str">
        <f>IFERROR(_xlfn.SINGLE(INDEX(Exceções!$D$5:$D$203,MATCH($A1591&amp;"|"&amp;$F1591,Exceções!$F$5:$F$203,0))),"")</f>
        <v/>
      </c>
      <c r="AD1591" t="str">
        <f>IF($AC1591="","",IFERROR(_xlfn.SINGLE(INDEX(Exceções!$E$5:$E$203,MATCH($A1591&amp;"|"&amp;$F1591,Exceções!$F$5:$F$203,0))),""))</f>
        <v/>
      </c>
    </row>
    <row r="1592" spans="1:30" ht="15" hidden="1" customHeight="1" x14ac:dyDescent="0.25">
      <c r="A1592" s="31">
        <v>53665</v>
      </c>
      <c r="B1592" s="17" t="s">
        <v>25</v>
      </c>
      <c r="C1592" s="17" t="str">
        <f>IFERROR(INDEX(Cadastro!$C$5:$C$243,$AB1592),"NÃO INFORMADO")</f>
        <v>CAL</v>
      </c>
      <c r="D1592" s="17" t="str">
        <f>IFERROR(INDEX(Cadastro!$D$5:$D$243,$AB1592),"")</f>
        <v>6x1</v>
      </c>
      <c r="E1592" s="17" t="str">
        <f>IFERROR(INDEX(Cadastro!$G$5:$G$243,$AB1592),"")</f>
        <v>6x1</v>
      </c>
      <c r="F1592" s="29">
        <v>46322</v>
      </c>
      <c r="G1592" s="32" t="str">
        <f t="shared" si="144"/>
        <v>ter</v>
      </c>
      <c r="H1592" s="31" t="str">
        <f>IF($L1592=0,"",_xlfn.MINIFS(Dados!$Q:$Q,Dados!$A:$A,$A1592,Dados!$S:$S,$F1592))</f>
        <v/>
      </c>
      <c r="I1592" s="31" t="str">
        <f>IF($H1592="","",_xlfn.MAXIFS(Dados!$R:$R,Dados!$A:$A,$A1592,Dados!$S:$S,$F1592))</f>
        <v/>
      </c>
      <c r="J1592" s="32" t="str">
        <f>IF($D1592&lt;&gt;"Folguista","",IFERROR(INDEX(Parâmetros!$D$52:$G$52,1,MIN(4,MAX(1,$W1592))),""))</f>
        <v/>
      </c>
      <c r="K1592" s="32" t="str">
        <f>IF(OR($AC1592&lt;&gt;"",$Y1592="Folga",$Y1592="Folga trabalhada",$Y1592="Férias (cadastro)",$Y1592="Férias / afastamento",$Y1592="Indeterminado (início da série)"),"",IF(OR($D1592="6x1",$D1592="FF 6x1"),IF(OR(WEEKDAY($F1592,2)=6,WEEKDAY($F1592,2)=7),"6x1 sáb/dom","6x1"),IF($D1592="5x2","5x2",IF($H1592="",IF($D1592="Folguista",$J1592,$E1592),IF(OR($H1592&gt;=Parâmetros!$E$18,$H1592&lt;Parâmetros!$E$19),"C",IF($H1592&lt;Parâmetros!$E$20,"A","B"))))))</f>
        <v>6x1</v>
      </c>
      <c r="L1592" s="30">
        <f>SUMIFS(Dados!$E:$E,Dados!$A:$A,$A1592,Dados!$S:$S,$F1592)</f>
        <v>0</v>
      </c>
      <c r="M1592" s="30">
        <f>IFERROR(INDEX(Parâmetros!$E$6:$E$11,MATCH($K1592,Parâmetros!$A$6:$A$11,0)),"")</f>
        <v>8.8000000000000007</v>
      </c>
      <c r="N1592" s="33">
        <f t="shared" si="145"/>
        <v>0</v>
      </c>
      <c r="O1592" s="33">
        <f>Parâmetros!$E$13</f>
        <v>0.8</v>
      </c>
      <c r="P1592" s="32" t="str">
        <f>IF(OR($M1592="",$F1592&gt;Parâmetros!$E$14),"Não","Sim")</f>
        <v>Não</v>
      </c>
      <c r="Q1592" s="32" t="str">
        <f t="shared" si="146"/>
        <v/>
      </c>
      <c r="R1592" s="32" t="str">
        <f t="shared" si="147"/>
        <v/>
      </c>
      <c r="S1592" s="30" t="str">
        <f t="shared" si="148"/>
        <v/>
      </c>
      <c r="T1592" s="32" t="str">
        <f>IF($Q1592&lt;&gt;"Sim","",IF($N1592&gt;Parâmetros!$E$15,"Sim","Não"))</f>
        <v/>
      </c>
      <c r="U1592" s="17" t="str">
        <f t="shared" si="149"/>
        <v>Fora da apuração</v>
      </c>
      <c r="V1592" s="17" t="str">
        <f>IF($AC1592&lt;&gt;"",IF($L1592&gt;0,"ATENÇÃO · apontou em dia de "&amp;LOWER($AC1592)&amp;" cadastrado","Exceção cadastrada · "&amp;$AC1592)&amp;IF($AD1592="",""," · "&amp;$AD1592),IF($E1592="Férias",IF($L1592&gt;0,"ATENÇÃO · apontou estando de férias no cadastro","Férias no cadastro"),IF($Y1592="Férias / afastamento","Afastamento · "&amp;($Z1592+$AA1592-1)&amp;" dias seguidos sem apontamento",IF($Y1592="Folga trabalhada","ATENÇÃO · apontou em dia de folga da escala 5x2",IF($Y1592="Folga",IF(AND($D1592="5x2",OR(WEEKDAY($F1592,2)=6,WEEKDAY($F1592,2)=7)),"Folga de fim de semana da escala 5x2",IF(AND(OR($D1592="6x1",$D1592="FF 6x1"),WEEKDAY($F1592,2)=6,FALSE()),"Folga de fim de semana · apontou no domingo anterior",IF(AND(OR($D1592="6x1",$D1592="FF 6x1"),WEEKDAY($F1592,2)=7,AND($A1592=$A1591,$L1591&gt;0)),"Folga de fim de semana · apontou no sábado",IF(AND(OR($D1592="6x1",$D1592="FF 6x1"),OR(WEEKDAY($F1592,2)=6,WEEKDAY($F1592,2)=7)),"Folga de fim de semana · sem apontamento no sábado nem no domingo","Folga prevista pelo ciclo")))),IF($Y1592="Indeterminado (início da série)","Sem histórico anterior — informe o dia do ciclo no Cadastro",IF($Y1592="Falta de registro",IF(OR(OR($D1592="6x1",$D1592="FF 6x1"),$D1592="5x2"),"FALTA DE REGISTRO · dia útil da escala "&amp;$E1592,"FALTA DE REGISTRO · dia "&amp;$W1592&amp;" de "&amp;IFERROR(INDEX(Parâmetros!$B$39:$B$48,MATCH($E1592,Parâmetros!$A$39:$A$48,0)),99)&amp;" do ciclo"),IF(OR($D1592="6x1",$D1592="FF 6x1"),IF(OR(AND(WEEKDAY($F1592,2)=6,AND($A1592=$A1593,$L1593&gt;0)),AND(WEEKDAY($F1592,2)=7,AND($A1592=$A1591,$L1591&gt;0))),"ATENÇÃO · apontou sábado e domingo no mesmo fim de semana",IF(OR(WEEKDAY($F1592,2)=6,WEEKDAY($F1592,2)=7),"Jornada de fim de semana do 6x1",IF(OR($H1592&gt;=Parâmetros!$E$20,$H1592&lt;Parâmetros!$E$19),"ATENÇÃO · 6x1 apontou fora do horário diurno","Jornada fixa do 6x1"))),IF($D1592="5x2","Jornada fixa do 5x2",IF($D1592="Folguista",IF($J1592=$K1592,"Evidência confirma sequência","DIVERGE · sequência "&amp;$J1592&amp;" × evidência "&amp;$K1592),IF($K1592=$E1592,"Evidência confirma cadastro","DIVERGE · cadastro "&amp;$E1592&amp;" × evidência "&amp;$K1592)))))))))))</f>
        <v>FALTA DE REGISTRO · dia útil da escala 6x1</v>
      </c>
      <c r="W1592" s="34" t="str">
        <f>IF(OR(OR($D1592="6x1",$D1592="FF 6x1"),$D1592="5x2"),"",IF($AB1592&lt;&gt;$AB1591,IF(IFERROR(INDEX(Cadastro!$F$5:$F$243,$AB1592),"")="",IF($L1592&gt;0,1,0),IF(IFERROR(INDEX(Cadastro!$F$5:$F$243,$AB1592),"")&lt;=IFERROR(INDEX(Parâmetros!$B$39:$B$48,MATCH($E1592,Parâmetros!$A$39:$A$48,0)),99),IFERROR(INDEX(Cadastro!$F$5:$F$243,$AB1592),""),0)),IF($L1592&gt;0,IF(N($X1591)&gt;0,1,N($W1591)+1),IF(AND($L1592=0,OR(N($W1591)&gt;=IFERROR(INDEX(Parâmetros!$B$39:$B$48,MATCH($E1592,Parâmetros!$A$39:$A$48,0)),99),AND(N($X1591)&gt;0,N($X1591)&lt;IFERROR(INDEX(Parâmetros!$C$39:$C$48,MATCH($E1592,Parâmetros!$A$39:$A$48,0)),0)))),0,N($W1591)+1))))</f>
        <v/>
      </c>
      <c r="X1592" s="34" t="str">
        <f>IF(OR(OR($D1592="6x1",$D1592="FF 6x1"),$D1592="5x2"),"",IF($AB1592&lt;&gt;$AB1591,IF(IFERROR(INDEX(Cadastro!$F$5:$F$243,$AB1592),"")="",0,IF(IFERROR(INDEX(Cadastro!$F$5:$F$243,$AB1592),"")&gt;IFERROR(INDEX(Parâmetros!$B$39:$B$48,MATCH($E1592,Parâmetros!$A$39:$A$48,0)),99),IFERROR(INDEX(Cadastro!$F$5:$F$243,$AB1592),"")-IFERROR(INDEX(Parâmetros!$B$39:$B$48,MATCH($E1592,Parâmetros!$A$39:$A$48,0)),99),0)),IF(AND($L1592=0,OR(N($W1591)&gt;=IFERROR(INDEX(Parâmetros!$B$39:$B$48,MATCH($E1592,Parâmetros!$A$39:$A$48,0)),99),AND(N($X1591)&gt;0,N($X1591)&lt;IFERROR(INDEX(Parâmetros!$C$39:$C$48,MATCH($E1592,Parâmetros!$A$39:$A$48,0)),0)))),N($X1591)+1,0)))</f>
        <v/>
      </c>
      <c r="Y1592" t="str">
        <f>IF($AC1592&lt;&gt;"",IF($L1592&gt;0,$AC1592&amp;" · com apontamento",$AC1592),IF($E1592="Férias",IF($L1592&gt;0,"Férias · com apontamento","Férias (cadastro)"),IF(($Z1592+$AA1592-1)&gt;Parâmetros!$E$16,"Férias / afastamento",IF(AND($D1592="5x2",OR(WEEKDAY($F1592,2)=6,WEEKDAY($F1592,2)=7)),IF($L1592&gt;0,"Folga trabalhada","Folga"),IF($L1592&gt;0,"Trabalhado",IF(OR(OR($D1592="6x1",$D1592="FF 6x1"),$D1592="5x2"),IF(AND(OR($D1592="6x1",$D1592="FF 6x1"),OR(WEEKDAY($F1592,2)=6,WEEKDAY($F1592,2)=7)),"Folga","Falta de registro"),IF(AND($AB1592&lt;&gt;$AB1591,IFERROR(INDEX(Cadastro!$F$5:$F$243,$AB1592),"")=""),"Indeterminado (início da série)",IF($X1592&gt;0,"Folga","Falta de registro"))))))))</f>
        <v>Falta de registro</v>
      </c>
      <c r="Z1592" s="34">
        <f>IF(OR($L1592&gt;0,$F1592&gt;Parâmetros!$E$14),0,IF($A1592&lt;&gt;$A1591,1,N($Z1591)+1))</f>
        <v>0</v>
      </c>
      <c r="AA1592" s="34">
        <f>IF(OR($L1592&gt;0,$F1592&gt;Parâmetros!$E$14),0,IF(OR($A1592&lt;&gt;$A1593,$F1593&gt;Parâmetros!$E$14),1,N($AA1593)+1))</f>
        <v>0</v>
      </c>
      <c r="AB1592" s="31">
        <f>IFERROR(MATCH($A1592&amp;"|"&amp;TEXT(_xlfn.MAXIFS(Cadastro!$E$5:$E$243,Cadastro!$A$5:$A$243,$A1592,Cadastro!$E$5:$E$243,"&lt;="&amp;$F1592),"yyyymmdd"),Cadastro!$I$5:$I$243,0),"")</f>
        <v>198</v>
      </c>
      <c r="AC1592" t="str">
        <f>IFERROR(_xlfn.SINGLE(INDEX(Exceções!$D$5:$D$203,MATCH($A1592&amp;"|"&amp;$F1592,Exceções!$F$5:$F$203,0))),"")</f>
        <v/>
      </c>
      <c r="AD1592" t="str">
        <f>IF($AC1592="","",IFERROR(_xlfn.SINGLE(INDEX(Exceções!$E$5:$E$203,MATCH($A1592&amp;"|"&amp;$F1592,Exceções!$F$5:$F$203,0))),""))</f>
        <v/>
      </c>
    </row>
    <row r="1593" spans="1:30" ht="15" hidden="1" customHeight="1" x14ac:dyDescent="0.25">
      <c r="A1593" s="31">
        <v>53665</v>
      </c>
      <c r="B1593" s="17" t="s">
        <v>25</v>
      </c>
      <c r="C1593" s="17" t="str">
        <f>IFERROR(INDEX(Cadastro!$C$5:$C$243,$AB1593),"NÃO INFORMADO")</f>
        <v>CAL</v>
      </c>
      <c r="D1593" s="17" t="str">
        <f>IFERROR(INDEX(Cadastro!$D$5:$D$243,$AB1593),"")</f>
        <v>6x1</v>
      </c>
      <c r="E1593" s="17" t="str">
        <f>IFERROR(INDEX(Cadastro!$G$5:$G$243,$AB1593),"")</f>
        <v>6x1</v>
      </c>
      <c r="F1593" s="29">
        <v>46323</v>
      </c>
      <c r="G1593" s="32" t="str">
        <f t="shared" si="144"/>
        <v>qua</v>
      </c>
      <c r="H1593" s="31" t="str">
        <f>IF($L1593=0,"",_xlfn.MINIFS(Dados!$Q:$Q,Dados!$A:$A,$A1593,Dados!$S:$S,$F1593))</f>
        <v/>
      </c>
      <c r="I1593" s="31" t="str">
        <f>IF($H1593="","",_xlfn.MAXIFS(Dados!$R:$R,Dados!$A:$A,$A1593,Dados!$S:$S,$F1593))</f>
        <v/>
      </c>
      <c r="J1593" s="32" t="str">
        <f>IF($D1593&lt;&gt;"Folguista","",IFERROR(INDEX(Parâmetros!$D$52:$G$52,1,MIN(4,MAX(1,$W1593))),""))</f>
        <v/>
      </c>
      <c r="K1593" s="32" t="str">
        <f>IF(OR($AC1593&lt;&gt;"",$Y1593="Folga",$Y1593="Folga trabalhada",$Y1593="Férias (cadastro)",$Y1593="Férias / afastamento",$Y1593="Indeterminado (início da série)"),"",IF(OR($D1593="6x1",$D1593="FF 6x1"),IF(OR(WEEKDAY($F1593,2)=6,WEEKDAY($F1593,2)=7),"6x1 sáb/dom","6x1"),IF($D1593="5x2","5x2",IF($H1593="",IF($D1593="Folguista",$J1593,$E1593),IF(OR($H1593&gt;=Parâmetros!$E$18,$H1593&lt;Parâmetros!$E$19),"C",IF($H1593&lt;Parâmetros!$E$20,"A","B"))))))</f>
        <v>6x1</v>
      </c>
      <c r="L1593" s="30">
        <f>SUMIFS(Dados!$E:$E,Dados!$A:$A,$A1593,Dados!$S:$S,$F1593)</f>
        <v>0</v>
      </c>
      <c r="M1593" s="30">
        <f>IFERROR(INDEX(Parâmetros!$E$6:$E$11,MATCH($K1593,Parâmetros!$A$6:$A$11,0)),"")</f>
        <v>8.8000000000000007</v>
      </c>
      <c r="N1593" s="33">
        <f t="shared" si="145"/>
        <v>0</v>
      </c>
      <c r="O1593" s="33">
        <f>Parâmetros!$E$13</f>
        <v>0.8</v>
      </c>
      <c r="P1593" s="32" t="str">
        <f>IF(OR($M1593="",$F1593&gt;Parâmetros!$E$14),"Não","Sim")</f>
        <v>Não</v>
      </c>
      <c r="Q1593" s="32" t="str">
        <f t="shared" si="146"/>
        <v/>
      </c>
      <c r="R1593" s="32" t="str">
        <f t="shared" si="147"/>
        <v/>
      </c>
      <c r="S1593" s="30" t="str">
        <f t="shared" si="148"/>
        <v/>
      </c>
      <c r="T1593" s="32" t="str">
        <f>IF($Q1593&lt;&gt;"Sim","",IF($N1593&gt;Parâmetros!$E$15,"Sim","Não"))</f>
        <v/>
      </c>
      <c r="U1593" s="17" t="str">
        <f t="shared" si="149"/>
        <v>Fora da apuração</v>
      </c>
      <c r="V1593" s="17" t="str">
        <f>IF($AC1593&lt;&gt;"",IF($L1593&gt;0,"ATENÇÃO · apontou em dia de "&amp;LOWER($AC1593)&amp;" cadastrado","Exceção cadastrada · "&amp;$AC1593)&amp;IF($AD1593="",""," · "&amp;$AD1593),IF($E1593="Férias",IF($L1593&gt;0,"ATENÇÃO · apontou estando de férias no cadastro","Férias no cadastro"),IF($Y1593="Férias / afastamento","Afastamento · "&amp;($Z1593+$AA1593-1)&amp;" dias seguidos sem apontamento",IF($Y1593="Folga trabalhada","ATENÇÃO · apontou em dia de folga da escala 5x2",IF($Y1593="Folga",IF(AND($D1593="5x2",OR(WEEKDAY($F1593,2)=6,WEEKDAY($F1593,2)=7)),"Folga de fim de semana da escala 5x2",IF(AND(OR($D1593="6x1",$D1593="FF 6x1"),WEEKDAY($F1593,2)=6,FALSE()),"Folga de fim de semana · apontou no domingo anterior",IF(AND(OR($D1593="6x1",$D1593="FF 6x1"),WEEKDAY($F1593,2)=7,AND($A1593=$A1592,$L1592&gt;0)),"Folga de fim de semana · apontou no sábado",IF(AND(OR($D1593="6x1",$D1593="FF 6x1"),OR(WEEKDAY($F1593,2)=6,WEEKDAY($F1593,2)=7)),"Folga de fim de semana · sem apontamento no sábado nem no domingo","Folga prevista pelo ciclo")))),IF($Y1593="Indeterminado (início da série)","Sem histórico anterior — informe o dia do ciclo no Cadastro",IF($Y1593="Falta de registro",IF(OR(OR($D1593="6x1",$D1593="FF 6x1"),$D1593="5x2"),"FALTA DE REGISTRO · dia útil da escala "&amp;$E1593,"FALTA DE REGISTRO · dia "&amp;$W1593&amp;" de "&amp;IFERROR(INDEX(Parâmetros!$B$39:$B$48,MATCH($E1593,Parâmetros!$A$39:$A$48,0)),99)&amp;" do ciclo"),IF(OR($D1593="6x1",$D1593="FF 6x1"),IF(OR(AND(WEEKDAY($F1593,2)=6,AND($A1593=$A1594,$L1594&gt;0)),AND(WEEKDAY($F1593,2)=7,AND($A1593=$A1592,$L1592&gt;0))),"ATENÇÃO · apontou sábado e domingo no mesmo fim de semana",IF(OR(WEEKDAY($F1593,2)=6,WEEKDAY($F1593,2)=7),"Jornada de fim de semana do 6x1",IF(OR($H1593&gt;=Parâmetros!$E$20,$H1593&lt;Parâmetros!$E$19),"ATENÇÃO · 6x1 apontou fora do horário diurno","Jornada fixa do 6x1"))),IF($D1593="5x2","Jornada fixa do 5x2",IF($D1593="Folguista",IF($J1593=$K1593,"Evidência confirma sequência","DIVERGE · sequência "&amp;$J1593&amp;" × evidência "&amp;$K1593),IF($K1593=$E1593,"Evidência confirma cadastro","DIVERGE · cadastro "&amp;$E1593&amp;" × evidência "&amp;$K1593)))))))))))</f>
        <v>FALTA DE REGISTRO · dia útil da escala 6x1</v>
      </c>
      <c r="W1593" s="34" t="str">
        <f>IF(OR(OR($D1593="6x1",$D1593="FF 6x1"),$D1593="5x2"),"",IF($AB1593&lt;&gt;$AB1592,IF(IFERROR(INDEX(Cadastro!$F$5:$F$243,$AB1593),"")="",IF($L1593&gt;0,1,0),IF(IFERROR(INDEX(Cadastro!$F$5:$F$243,$AB1593),"")&lt;=IFERROR(INDEX(Parâmetros!$B$39:$B$48,MATCH($E1593,Parâmetros!$A$39:$A$48,0)),99),IFERROR(INDEX(Cadastro!$F$5:$F$243,$AB1593),""),0)),IF($L1593&gt;0,IF(N($X1592)&gt;0,1,N($W1592)+1),IF(AND($L1593=0,OR(N($W1592)&gt;=IFERROR(INDEX(Parâmetros!$B$39:$B$48,MATCH($E1593,Parâmetros!$A$39:$A$48,0)),99),AND(N($X1592)&gt;0,N($X1592)&lt;IFERROR(INDEX(Parâmetros!$C$39:$C$48,MATCH($E1593,Parâmetros!$A$39:$A$48,0)),0)))),0,N($W1592)+1))))</f>
        <v/>
      </c>
      <c r="X1593" s="34" t="str">
        <f>IF(OR(OR($D1593="6x1",$D1593="FF 6x1"),$D1593="5x2"),"",IF($AB1593&lt;&gt;$AB1592,IF(IFERROR(INDEX(Cadastro!$F$5:$F$243,$AB1593),"")="",0,IF(IFERROR(INDEX(Cadastro!$F$5:$F$243,$AB1593),"")&gt;IFERROR(INDEX(Parâmetros!$B$39:$B$48,MATCH($E1593,Parâmetros!$A$39:$A$48,0)),99),IFERROR(INDEX(Cadastro!$F$5:$F$243,$AB1593),"")-IFERROR(INDEX(Parâmetros!$B$39:$B$48,MATCH($E1593,Parâmetros!$A$39:$A$48,0)),99),0)),IF(AND($L1593=0,OR(N($W1592)&gt;=IFERROR(INDEX(Parâmetros!$B$39:$B$48,MATCH($E1593,Parâmetros!$A$39:$A$48,0)),99),AND(N($X1592)&gt;0,N($X1592)&lt;IFERROR(INDEX(Parâmetros!$C$39:$C$48,MATCH($E1593,Parâmetros!$A$39:$A$48,0)),0)))),N($X1592)+1,0)))</f>
        <v/>
      </c>
      <c r="Y1593" t="str">
        <f>IF($AC1593&lt;&gt;"",IF($L1593&gt;0,$AC1593&amp;" · com apontamento",$AC1593),IF($E1593="Férias",IF($L1593&gt;0,"Férias · com apontamento","Férias (cadastro)"),IF(($Z1593+$AA1593-1)&gt;Parâmetros!$E$16,"Férias / afastamento",IF(AND($D1593="5x2",OR(WEEKDAY($F1593,2)=6,WEEKDAY($F1593,2)=7)),IF($L1593&gt;0,"Folga trabalhada","Folga"),IF($L1593&gt;0,"Trabalhado",IF(OR(OR($D1593="6x1",$D1593="FF 6x1"),$D1593="5x2"),IF(AND(OR($D1593="6x1",$D1593="FF 6x1"),OR(WEEKDAY($F1593,2)=6,WEEKDAY($F1593,2)=7)),"Folga","Falta de registro"),IF(AND($AB1593&lt;&gt;$AB1592,IFERROR(INDEX(Cadastro!$F$5:$F$243,$AB1593),"")=""),"Indeterminado (início da série)",IF($X1593&gt;0,"Folga","Falta de registro"))))))))</f>
        <v>Falta de registro</v>
      </c>
      <c r="Z1593" s="34">
        <f>IF(OR($L1593&gt;0,$F1593&gt;Parâmetros!$E$14),0,IF($A1593&lt;&gt;$A1592,1,N($Z1592)+1))</f>
        <v>0</v>
      </c>
      <c r="AA1593" s="34">
        <f>IF(OR($L1593&gt;0,$F1593&gt;Parâmetros!$E$14),0,IF(OR($A1593&lt;&gt;$A1594,$F1594&gt;Parâmetros!$E$14),1,N($AA1594)+1))</f>
        <v>0</v>
      </c>
      <c r="AB1593" s="31">
        <f>IFERROR(MATCH($A1593&amp;"|"&amp;TEXT(_xlfn.MAXIFS(Cadastro!$E$5:$E$243,Cadastro!$A$5:$A$243,$A1593,Cadastro!$E$5:$E$243,"&lt;="&amp;$F1593),"yyyymmdd"),Cadastro!$I$5:$I$243,0),"")</f>
        <v>198</v>
      </c>
      <c r="AC1593" t="str">
        <f>IFERROR(_xlfn.SINGLE(INDEX(Exceções!$D$5:$D$203,MATCH($A1593&amp;"|"&amp;$F1593,Exceções!$F$5:$F$203,0))),"")</f>
        <v/>
      </c>
      <c r="AD1593" t="str">
        <f>IF($AC1593="","",IFERROR(_xlfn.SINGLE(INDEX(Exceções!$E$5:$E$203,MATCH($A1593&amp;"|"&amp;$F1593,Exceções!$F$5:$F$203,0))),""))</f>
        <v/>
      </c>
    </row>
    <row r="1594" spans="1:30" ht="15" hidden="1" customHeight="1" x14ac:dyDescent="0.25">
      <c r="A1594" s="31">
        <v>53665</v>
      </c>
      <c r="B1594" s="17" t="s">
        <v>25</v>
      </c>
      <c r="C1594" s="17" t="str">
        <f>IFERROR(INDEX(Cadastro!$C$5:$C$243,$AB1594),"NÃO INFORMADO")</f>
        <v>CAL</v>
      </c>
      <c r="D1594" s="17" t="str">
        <f>IFERROR(INDEX(Cadastro!$D$5:$D$243,$AB1594),"")</f>
        <v>6x1</v>
      </c>
      <c r="E1594" s="17" t="str">
        <f>IFERROR(INDEX(Cadastro!$G$5:$G$243,$AB1594),"")</f>
        <v>6x1</v>
      </c>
      <c r="F1594" s="29">
        <v>46324</v>
      </c>
      <c r="G1594" s="32" t="str">
        <f t="shared" si="144"/>
        <v>qui</v>
      </c>
      <c r="H1594" s="31" t="str">
        <f>IF($L1594=0,"",_xlfn.MINIFS(Dados!$Q:$Q,Dados!$A:$A,$A1594,Dados!$S:$S,$F1594))</f>
        <v/>
      </c>
      <c r="I1594" s="31" t="str">
        <f>IF($H1594="","",_xlfn.MAXIFS(Dados!$R:$R,Dados!$A:$A,$A1594,Dados!$S:$S,$F1594))</f>
        <v/>
      </c>
      <c r="J1594" s="32" t="str">
        <f>IF($D1594&lt;&gt;"Folguista","",IFERROR(INDEX(Parâmetros!$D$52:$G$52,1,MIN(4,MAX(1,$W1594))),""))</f>
        <v/>
      </c>
      <c r="K1594" s="32" t="str">
        <f>IF(OR($AC1594&lt;&gt;"",$Y1594="Folga",$Y1594="Folga trabalhada",$Y1594="Férias (cadastro)",$Y1594="Férias / afastamento",$Y1594="Indeterminado (início da série)"),"",IF(OR($D1594="6x1",$D1594="FF 6x1"),IF(OR(WEEKDAY($F1594,2)=6,WEEKDAY($F1594,2)=7),"6x1 sáb/dom","6x1"),IF($D1594="5x2","5x2",IF($H1594="",IF($D1594="Folguista",$J1594,$E1594),IF(OR($H1594&gt;=Parâmetros!$E$18,$H1594&lt;Parâmetros!$E$19),"C",IF($H1594&lt;Parâmetros!$E$20,"A","B"))))))</f>
        <v>6x1</v>
      </c>
      <c r="L1594" s="30">
        <f>SUMIFS(Dados!$E:$E,Dados!$A:$A,$A1594,Dados!$S:$S,$F1594)</f>
        <v>0</v>
      </c>
      <c r="M1594" s="30">
        <f>IFERROR(INDEX(Parâmetros!$E$6:$E$11,MATCH($K1594,Parâmetros!$A$6:$A$11,0)),"")</f>
        <v>8.8000000000000007</v>
      </c>
      <c r="N1594" s="33">
        <f t="shared" si="145"/>
        <v>0</v>
      </c>
      <c r="O1594" s="33">
        <f>Parâmetros!$E$13</f>
        <v>0.8</v>
      </c>
      <c r="P1594" s="32" t="str">
        <f>IF(OR($M1594="",$F1594&gt;Parâmetros!$E$14),"Não","Sim")</f>
        <v>Não</v>
      </c>
      <c r="Q1594" s="32" t="str">
        <f t="shared" si="146"/>
        <v/>
      </c>
      <c r="R1594" s="32" t="str">
        <f t="shared" si="147"/>
        <v/>
      </c>
      <c r="S1594" s="30" t="str">
        <f t="shared" si="148"/>
        <v/>
      </c>
      <c r="T1594" s="32" t="str">
        <f>IF($Q1594&lt;&gt;"Sim","",IF($N1594&gt;Parâmetros!$E$15,"Sim","Não"))</f>
        <v/>
      </c>
      <c r="U1594" s="17" t="str">
        <f t="shared" si="149"/>
        <v>Fora da apuração</v>
      </c>
      <c r="V1594" s="17" t="str">
        <f>IF($AC1594&lt;&gt;"",IF($L1594&gt;0,"ATENÇÃO · apontou em dia de "&amp;LOWER($AC1594)&amp;" cadastrado","Exceção cadastrada · "&amp;$AC1594)&amp;IF($AD1594="",""," · "&amp;$AD1594),IF($E1594="Férias",IF($L1594&gt;0,"ATENÇÃO · apontou estando de férias no cadastro","Férias no cadastro"),IF($Y1594="Férias / afastamento","Afastamento · "&amp;($Z1594+$AA1594-1)&amp;" dias seguidos sem apontamento",IF($Y1594="Folga trabalhada","ATENÇÃO · apontou em dia de folga da escala 5x2",IF($Y1594="Folga",IF(AND($D1594="5x2",OR(WEEKDAY($F1594,2)=6,WEEKDAY($F1594,2)=7)),"Folga de fim de semana da escala 5x2",IF(AND(OR($D1594="6x1",$D1594="FF 6x1"),WEEKDAY($F1594,2)=6,FALSE()),"Folga de fim de semana · apontou no domingo anterior",IF(AND(OR($D1594="6x1",$D1594="FF 6x1"),WEEKDAY($F1594,2)=7,AND($A1594=$A1593,$L1593&gt;0)),"Folga de fim de semana · apontou no sábado",IF(AND(OR($D1594="6x1",$D1594="FF 6x1"),OR(WEEKDAY($F1594,2)=6,WEEKDAY($F1594,2)=7)),"Folga de fim de semana · sem apontamento no sábado nem no domingo","Folga prevista pelo ciclo")))),IF($Y1594="Indeterminado (início da série)","Sem histórico anterior — informe o dia do ciclo no Cadastro",IF($Y1594="Falta de registro",IF(OR(OR($D1594="6x1",$D1594="FF 6x1"),$D1594="5x2"),"FALTA DE REGISTRO · dia útil da escala "&amp;$E1594,"FALTA DE REGISTRO · dia "&amp;$W1594&amp;" de "&amp;IFERROR(INDEX(Parâmetros!$B$39:$B$48,MATCH($E1594,Parâmetros!$A$39:$A$48,0)),99)&amp;" do ciclo"),IF(OR($D1594="6x1",$D1594="FF 6x1"),IF(OR(AND(WEEKDAY($F1594,2)=6,AND($A1594=$A1595,$L1595&gt;0)),AND(WEEKDAY($F1594,2)=7,AND($A1594=$A1593,$L1593&gt;0))),"ATENÇÃO · apontou sábado e domingo no mesmo fim de semana",IF(OR(WEEKDAY($F1594,2)=6,WEEKDAY($F1594,2)=7),"Jornada de fim de semana do 6x1",IF(OR($H1594&gt;=Parâmetros!$E$20,$H1594&lt;Parâmetros!$E$19),"ATENÇÃO · 6x1 apontou fora do horário diurno","Jornada fixa do 6x1"))),IF($D1594="5x2","Jornada fixa do 5x2",IF($D1594="Folguista",IF($J1594=$K1594,"Evidência confirma sequência","DIVERGE · sequência "&amp;$J1594&amp;" × evidência "&amp;$K1594),IF($K1594=$E1594,"Evidência confirma cadastro","DIVERGE · cadastro "&amp;$E1594&amp;" × evidência "&amp;$K1594)))))))))))</f>
        <v>FALTA DE REGISTRO · dia útil da escala 6x1</v>
      </c>
      <c r="W1594" s="34" t="str">
        <f>IF(OR(OR($D1594="6x1",$D1594="FF 6x1"),$D1594="5x2"),"",IF($AB1594&lt;&gt;$AB1593,IF(IFERROR(INDEX(Cadastro!$F$5:$F$243,$AB1594),"")="",IF($L1594&gt;0,1,0),IF(IFERROR(INDEX(Cadastro!$F$5:$F$243,$AB1594),"")&lt;=IFERROR(INDEX(Parâmetros!$B$39:$B$48,MATCH($E1594,Parâmetros!$A$39:$A$48,0)),99),IFERROR(INDEX(Cadastro!$F$5:$F$243,$AB1594),""),0)),IF($L1594&gt;0,IF(N($X1593)&gt;0,1,N($W1593)+1),IF(AND($L1594=0,OR(N($W1593)&gt;=IFERROR(INDEX(Parâmetros!$B$39:$B$48,MATCH($E1594,Parâmetros!$A$39:$A$48,0)),99),AND(N($X1593)&gt;0,N($X1593)&lt;IFERROR(INDEX(Parâmetros!$C$39:$C$48,MATCH($E1594,Parâmetros!$A$39:$A$48,0)),0)))),0,N($W1593)+1))))</f>
        <v/>
      </c>
      <c r="X1594" s="34" t="str">
        <f>IF(OR(OR($D1594="6x1",$D1594="FF 6x1"),$D1594="5x2"),"",IF($AB1594&lt;&gt;$AB1593,IF(IFERROR(INDEX(Cadastro!$F$5:$F$243,$AB1594),"")="",0,IF(IFERROR(INDEX(Cadastro!$F$5:$F$243,$AB1594),"")&gt;IFERROR(INDEX(Parâmetros!$B$39:$B$48,MATCH($E1594,Parâmetros!$A$39:$A$48,0)),99),IFERROR(INDEX(Cadastro!$F$5:$F$243,$AB1594),"")-IFERROR(INDEX(Parâmetros!$B$39:$B$48,MATCH($E1594,Parâmetros!$A$39:$A$48,0)),99),0)),IF(AND($L1594=0,OR(N($W1593)&gt;=IFERROR(INDEX(Parâmetros!$B$39:$B$48,MATCH($E1594,Parâmetros!$A$39:$A$48,0)),99),AND(N($X1593)&gt;0,N($X1593)&lt;IFERROR(INDEX(Parâmetros!$C$39:$C$48,MATCH($E1594,Parâmetros!$A$39:$A$48,0)),0)))),N($X1593)+1,0)))</f>
        <v/>
      </c>
      <c r="Y1594" t="str">
        <f>IF($AC1594&lt;&gt;"",IF($L1594&gt;0,$AC1594&amp;" · com apontamento",$AC1594),IF($E1594="Férias",IF($L1594&gt;0,"Férias · com apontamento","Férias (cadastro)"),IF(($Z1594+$AA1594-1)&gt;Parâmetros!$E$16,"Férias / afastamento",IF(AND($D1594="5x2",OR(WEEKDAY($F1594,2)=6,WEEKDAY($F1594,2)=7)),IF($L1594&gt;0,"Folga trabalhada","Folga"),IF($L1594&gt;0,"Trabalhado",IF(OR(OR($D1594="6x1",$D1594="FF 6x1"),$D1594="5x2"),IF(AND(OR($D1594="6x1",$D1594="FF 6x1"),OR(WEEKDAY($F1594,2)=6,WEEKDAY($F1594,2)=7)),"Folga","Falta de registro"),IF(AND($AB1594&lt;&gt;$AB1593,IFERROR(INDEX(Cadastro!$F$5:$F$243,$AB1594),"")=""),"Indeterminado (início da série)",IF($X1594&gt;0,"Folga","Falta de registro"))))))))</f>
        <v>Falta de registro</v>
      </c>
      <c r="Z1594" s="34">
        <f>IF(OR($L1594&gt;0,$F1594&gt;Parâmetros!$E$14),0,IF($A1594&lt;&gt;$A1593,1,N($Z1593)+1))</f>
        <v>0</v>
      </c>
      <c r="AA1594" s="34">
        <f>IF(OR($L1594&gt;0,$F1594&gt;Parâmetros!$E$14),0,IF(OR($A1594&lt;&gt;$A1595,$F1595&gt;Parâmetros!$E$14),1,N($AA1595)+1))</f>
        <v>0</v>
      </c>
      <c r="AB1594" s="31">
        <f>IFERROR(MATCH($A1594&amp;"|"&amp;TEXT(_xlfn.MAXIFS(Cadastro!$E$5:$E$243,Cadastro!$A$5:$A$243,$A1594,Cadastro!$E$5:$E$243,"&lt;="&amp;$F1594),"yyyymmdd"),Cadastro!$I$5:$I$243,0),"")</f>
        <v>198</v>
      </c>
      <c r="AC1594" t="str">
        <f>IFERROR(_xlfn.SINGLE(INDEX(Exceções!$D$5:$D$203,MATCH($A1594&amp;"|"&amp;$F1594,Exceções!$F$5:$F$203,0))),"")</f>
        <v/>
      </c>
      <c r="AD1594" t="str">
        <f>IF($AC1594="","",IFERROR(_xlfn.SINGLE(INDEX(Exceções!$E$5:$E$203,MATCH($A1594&amp;"|"&amp;$F1594,Exceções!$F$5:$F$203,0))),""))</f>
        <v/>
      </c>
    </row>
    <row r="1595" spans="1:30" ht="15" hidden="1" customHeight="1" x14ac:dyDescent="0.25">
      <c r="A1595" s="31">
        <v>53665</v>
      </c>
      <c r="B1595" s="17" t="s">
        <v>25</v>
      </c>
      <c r="C1595" s="17" t="str">
        <f>IFERROR(INDEX(Cadastro!$C$5:$C$243,$AB1595),"NÃO INFORMADO")</f>
        <v>CAL</v>
      </c>
      <c r="D1595" s="17" t="str">
        <f>IFERROR(INDEX(Cadastro!$D$5:$D$243,$AB1595),"")</f>
        <v>6x1</v>
      </c>
      <c r="E1595" s="17" t="str">
        <f>IFERROR(INDEX(Cadastro!$G$5:$G$243,$AB1595),"")</f>
        <v>6x1</v>
      </c>
      <c r="F1595" s="29">
        <v>46325</v>
      </c>
      <c r="G1595" s="32" t="str">
        <f t="shared" si="144"/>
        <v>sex</v>
      </c>
      <c r="H1595" s="31" t="str">
        <f>IF($L1595=0,"",_xlfn.MINIFS(Dados!$Q:$Q,Dados!$A:$A,$A1595,Dados!$S:$S,$F1595))</f>
        <v/>
      </c>
      <c r="I1595" s="31" t="str">
        <f>IF($H1595="","",_xlfn.MAXIFS(Dados!$R:$R,Dados!$A:$A,$A1595,Dados!$S:$S,$F1595))</f>
        <v/>
      </c>
      <c r="J1595" s="32" t="str">
        <f>IF($D1595&lt;&gt;"Folguista","",IFERROR(INDEX(Parâmetros!$D$52:$G$52,1,MIN(4,MAX(1,$W1595))),""))</f>
        <v/>
      </c>
      <c r="K1595" s="32" t="str">
        <f>IF(OR($AC1595&lt;&gt;"",$Y1595="Folga",$Y1595="Folga trabalhada",$Y1595="Férias (cadastro)",$Y1595="Férias / afastamento",$Y1595="Indeterminado (início da série)"),"",IF(OR($D1595="6x1",$D1595="FF 6x1"),IF(OR(WEEKDAY($F1595,2)=6,WEEKDAY($F1595,2)=7),"6x1 sáb/dom","6x1"),IF($D1595="5x2","5x2",IF($H1595="",IF($D1595="Folguista",$J1595,$E1595),IF(OR($H1595&gt;=Parâmetros!$E$18,$H1595&lt;Parâmetros!$E$19),"C",IF($H1595&lt;Parâmetros!$E$20,"A","B"))))))</f>
        <v>6x1</v>
      </c>
      <c r="L1595" s="30">
        <f>SUMIFS(Dados!$E:$E,Dados!$A:$A,$A1595,Dados!$S:$S,$F1595)</f>
        <v>0</v>
      </c>
      <c r="M1595" s="30">
        <f>IFERROR(INDEX(Parâmetros!$E$6:$E$11,MATCH($K1595,Parâmetros!$A$6:$A$11,0)),"")</f>
        <v>8.8000000000000007</v>
      </c>
      <c r="N1595" s="33">
        <f t="shared" si="145"/>
        <v>0</v>
      </c>
      <c r="O1595" s="33">
        <f>Parâmetros!$E$13</f>
        <v>0.8</v>
      </c>
      <c r="P1595" s="32" t="str">
        <f>IF(OR($M1595="",$F1595&gt;Parâmetros!$E$14),"Não","Sim")</f>
        <v>Não</v>
      </c>
      <c r="Q1595" s="32" t="str">
        <f t="shared" si="146"/>
        <v/>
      </c>
      <c r="R1595" s="32" t="str">
        <f t="shared" si="147"/>
        <v/>
      </c>
      <c r="S1595" s="30" t="str">
        <f t="shared" si="148"/>
        <v/>
      </c>
      <c r="T1595" s="32" t="str">
        <f>IF($Q1595&lt;&gt;"Sim","",IF($N1595&gt;Parâmetros!$E$15,"Sim","Não"))</f>
        <v/>
      </c>
      <c r="U1595" s="17" t="str">
        <f t="shared" si="149"/>
        <v>Fora da apuração</v>
      </c>
      <c r="V1595" s="17" t="str">
        <f>IF($AC1595&lt;&gt;"",IF($L1595&gt;0,"ATENÇÃO · apontou em dia de "&amp;LOWER($AC1595)&amp;" cadastrado","Exceção cadastrada · "&amp;$AC1595)&amp;IF($AD1595="",""," · "&amp;$AD1595),IF($E1595="Férias",IF($L1595&gt;0,"ATENÇÃO · apontou estando de férias no cadastro","Férias no cadastro"),IF($Y1595="Férias / afastamento","Afastamento · "&amp;($Z1595+$AA1595-1)&amp;" dias seguidos sem apontamento",IF($Y1595="Folga trabalhada","ATENÇÃO · apontou em dia de folga da escala 5x2",IF($Y1595="Folga",IF(AND($D1595="5x2",OR(WEEKDAY($F1595,2)=6,WEEKDAY($F1595,2)=7)),"Folga de fim de semana da escala 5x2",IF(AND(OR($D1595="6x1",$D1595="FF 6x1"),WEEKDAY($F1595,2)=6,FALSE()),"Folga de fim de semana · apontou no domingo anterior",IF(AND(OR($D1595="6x1",$D1595="FF 6x1"),WEEKDAY($F1595,2)=7,AND($A1595=$A1594,$L1594&gt;0)),"Folga de fim de semana · apontou no sábado",IF(AND(OR($D1595="6x1",$D1595="FF 6x1"),OR(WEEKDAY($F1595,2)=6,WEEKDAY($F1595,2)=7)),"Folga de fim de semana · sem apontamento no sábado nem no domingo","Folga prevista pelo ciclo")))),IF($Y1595="Indeterminado (início da série)","Sem histórico anterior — informe o dia do ciclo no Cadastro",IF($Y1595="Falta de registro",IF(OR(OR($D1595="6x1",$D1595="FF 6x1"),$D1595="5x2"),"FALTA DE REGISTRO · dia útil da escala "&amp;$E1595,"FALTA DE REGISTRO · dia "&amp;$W1595&amp;" de "&amp;IFERROR(INDEX(Parâmetros!$B$39:$B$48,MATCH($E1595,Parâmetros!$A$39:$A$48,0)),99)&amp;" do ciclo"),IF(OR($D1595="6x1",$D1595="FF 6x1"),IF(OR(AND(WEEKDAY($F1595,2)=6,AND($A1595=$A1596,$L1596&gt;0)),AND(WEEKDAY($F1595,2)=7,AND($A1595=$A1594,$L1594&gt;0))),"ATENÇÃO · apontou sábado e domingo no mesmo fim de semana",IF(OR(WEEKDAY($F1595,2)=6,WEEKDAY($F1595,2)=7),"Jornada de fim de semana do 6x1",IF(OR($H1595&gt;=Parâmetros!$E$20,$H1595&lt;Parâmetros!$E$19),"ATENÇÃO · 6x1 apontou fora do horário diurno","Jornada fixa do 6x1"))),IF($D1595="5x2","Jornada fixa do 5x2",IF($D1595="Folguista",IF($J1595=$K1595,"Evidência confirma sequência","DIVERGE · sequência "&amp;$J1595&amp;" × evidência "&amp;$K1595),IF($K1595=$E1595,"Evidência confirma cadastro","DIVERGE · cadastro "&amp;$E1595&amp;" × evidência "&amp;$K1595)))))))))))</f>
        <v>FALTA DE REGISTRO · dia útil da escala 6x1</v>
      </c>
      <c r="W1595" s="34" t="str">
        <f>IF(OR(OR($D1595="6x1",$D1595="FF 6x1"),$D1595="5x2"),"",IF($AB1595&lt;&gt;$AB1594,IF(IFERROR(INDEX(Cadastro!$F$5:$F$243,$AB1595),"")="",IF($L1595&gt;0,1,0),IF(IFERROR(INDEX(Cadastro!$F$5:$F$243,$AB1595),"")&lt;=IFERROR(INDEX(Parâmetros!$B$39:$B$48,MATCH($E1595,Parâmetros!$A$39:$A$48,0)),99),IFERROR(INDEX(Cadastro!$F$5:$F$243,$AB1595),""),0)),IF($L1595&gt;0,IF(N($X1594)&gt;0,1,N($W1594)+1),IF(AND($L1595=0,OR(N($W1594)&gt;=IFERROR(INDEX(Parâmetros!$B$39:$B$48,MATCH($E1595,Parâmetros!$A$39:$A$48,0)),99),AND(N($X1594)&gt;0,N($X1594)&lt;IFERROR(INDEX(Parâmetros!$C$39:$C$48,MATCH($E1595,Parâmetros!$A$39:$A$48,0)),0)))),0,N($W1594)+1))))</f>
        <v/>
      </c>
      <c r="X1595" s="34" t="str">
        <f>IF(OR(OR($D1595="6x1",$D1595="FF 6x1"),$D1595="5x2"),"",IF($AB1595&lt;&gt;$AB1594,IF(IFERROR(INDEX(Cadastro!$F$5:$F$243,$AB1595),"")="",0,IF(IFERROR(INDEX(Cadastro!$F$5:$F$243,$AB1595),"")&gt;IFERROR(INDEX(Parâmetros!$B$39:$B$48,MATCH($E1595,Parâmetros!$A$39:$A$48,0)),99),IFERROR(INDEX(Cadastro!$F$5:$F$243,$AB1595),"")-IFERROR(INDEX(Parâmetros!$B$39:$B$48,MATCH($E1595,Parâmetros!$A$39:$A$48,0)),99),0)),IF(AND($L1595=0,OR(N($W1594)&gt;=IFERROR(INDEX(Parâmetros!$B$39:$B$48,MATCH($E1595,Parâmetros!$A$39:$A$48,0)),99),AND(N($X1594)&gt;0,N($X1594)&lt;IFERROR(INDEX(Parâmetros!$C$39:$C$48,MATCH($E1595,Parâmetros!$A$39:$A$48,0)),0)))),N($X1594)+1,0)))</f>
        <v/>
      </c>
      <c r="Y1595" t="str">
        <f>IF($AC1595&lt;&gt;"",IF($L1595&gt;0,$AC1595&amp;" · com apontamento",$AC1595),IF($E1595="Férias",IF($L1595&gt;0,"Férias · com apontamento","Férias (cadastro)"),IF(($Z1595+$AA1595-1)&gt;Parâmetros!$E$16,"Férias / afastamento",IF(AND($D1595="5x2",OR(WEEKDAY($F1595,2)=6,WEEKDAY($F1595,2)=7)),IF($L1595&gt;0,"Folga trabalhada","Folga"),IF($L1595&gt;0,"Trabalhado",IF(OR(OR($D1595="6x1",$D1595="FF 6x1"),$D1595="5x2"),IF(AND(OR($D1595="6x1",$D1595="FF 6x1"),OR(WEEKDAY($F1595,2)=6,WEEKDAY($F1595,2)=7)),"Folga","Falta de registro"),IF(AND($AB1595&lt;&gt;$AB1594,IFERROR(INDEX(Cadastro!$F$5:$F$243,$AB1595),"")=""),"Indeterminado (início da série)",IF($X1595&gt;0,"Folga","Falta de registro"))))))))</f>
        <v>Falta de registro</v>
      </c>
      <c r="Z1595" s="34">
        <f>IF(OR($L1595&gt;0,$F1595&gt;Parâmetros!$E$14),0,IF($A1595&lt;&gt;$A1594,1,N($Z1594)+1))</f>
        <v>0</v>
      </c>
      <c r="AA1595" s="34">
        <f>IF(OR($L1595&gt;0,$F1595&gt;Parâmetros!$E$14),0,IF(OR($A1595&lt;&gt;$A1596,$F1596&gt;Parâmetros!$E$14),1,N($AA1596)+1))</f>
        <v>0</v>
      </c>
      <c r="AB1595" s="31">
        <f>IFERROR(MATCH($A1595&amp;"|"&amp;TEXT(_xlfn.MAXIFS(Cadastro!$E$5:$E$243,Cadastro!$A$5:$A$243,$A1595,Cadastro!$E$5:$E$243,"&lt;="&amp;$F1595),"yyyymmdd"),Cadastro!$I$5:$I$243,0),"")</f>
        <v>198</v>
      </c>
      <c r="AC1595" t="str">
        <f>IFERROR(_xlfn.SINGLE(INDEX(Exceções!$D$5:$D$203,MATCH($A1595&amp;"|"&amp;$F1595,Exceções!$F$5:$F$203,0))),"")</f>
        <v/>
      </c>
      <c r="AD1595" t="str">
        <f>IF($AC1595="","",IFERROR(_xlfn.SINGLE(INDEX(Exceções!$E$5:$E$203,MATCH($A1595&amp;"|"&amp;$F1595,Exceções!$F$5:$F$203,0))),""))</f>
        <v/>
      </c>
    </row>
    <row r="1596" spans="1:30" ht="15" hidden="1" customHeight="1" x14ac:dyDescent="0.25">
      <c r="A1596" s="31">
        <v>53665</v>
      </c>
      <c r="B1596" s="17" t="s">
        <v>25</v>
      </c>
      <c r="C1596" s="17" t="str">
        <f>IFERROR(INDEX(Cadastro!$C$5:$C$243,$AB1596),"NÃO INFORMADO")</f>
        <v>CAL</v>
      </c>
      <c r="D1596" s="17" t="str">
        <f>IFERROR(INDEX(Cadastro!$D$5:$D$243,$AB1596),"")</f>
        <v>6x1</v>
      </c>
      <c r="E1596" s="17" t="str">
        <f>IFERROR(INDEX(Cadastro!$G$5:$G$243,$AB1596),"")</f>
        <v>6x1</v>
      </c>
      <c r="F1596" s="29">
        <v>46326</v>
      </c>
      <c r="G1596" s="32" t="str">
        <f t="shared" si="144"/>
        <v>sáb</v>
      </c>
      <c r="H1596" s="31" t="str">
        <f>IF($L1596=0,"",_xlfn.MINIFS(Dados!$Q:$Q,Dados!$A:$A,$A1596,Dados!$S:$S,$F1596))</f>
        <v/>
      </c>
      <c r="I1596" s="31" t="str">
        <f>IF($H1596="","",_xlfn.MAXIFS(Dados!$R:$R,Dados!$A:$A,$A1596,Dados!$S:$S,$F1596))</f>
        <v/>
      </c>
      <c r="J1596" s="32" t="str">
        <f>IF($D1596&lt;&gt;"Folguista","",IFERROR(INDEX(Parâmetros!$D$52:$G$52,1,MIN(4,MAX(1,$W1596))),""))</f>
        <v/>
      </c>
      <c r="K1596" s="32" t="str">
        <f>IF(OR($AC1596&lt;&gt;"",$Y1596="Folga",$Y1596="Folga trabalhada",$Y1596="Férias (cadastro)",$Y1596="Férias / afastamento",$Y1596="Indeterminado (início da série)"),"",IF(OR($D1596="6x1",$D1596="FF 6x1"),IF(OR(WEEKDAY($F1596,2)=6,WEEKDAY($F1596,2)=7),"6x1 sáb/dom","6x1"),IF($D1596="5x2","5x2",IF($H1596="",IF($D1596="Folguista",$J1596,$E1596),IF(OR($H1596&gt;=Parâmetros!$E$18,$H1596&lt;Parâmetros!$E$19),"C",IF($H1596&lt;Parâmetros!$E$20,"A","B"))))))</f>
        <v/>
      </c>
      <c r="L1596" s="30">
        <f>SUMIFS(Dados!$E:$E,Dados!$A:$A,$A1596,Dados!$S:$S,$F1596)</f>
        <v>0</v>
      </c>
      <c r="M1596" s="30" t="str">
        <f>IFERROR(INDEX(Parâmetros!$E$6:$E$11,MATCH($K1596,Parâmetros!$A$6:$A$11,0)),"")</f>
        <v/>
      </c>
      <c r="N1596" s="33" t="str">
        <f t="shared" si="145"/>
        <v/>
      </c>
      <c r="O1596" s="33">
        <f>Parâmetros!$E$13</f>
        <v>0.8</v>
      </c>
      <c r="P1596" s="32" t="str">
        <f>IF(OR($M1596="",$F1596&gt;Parâmetros!$E$14),"Não","Sim")</f>
        <v>Não</v>
      </c>
      <c r="Q1596" s="32" t="str">
        <f t="shared" si="146"/>
        <v/>
      </c>
      <c r="R1596" s="32" t="str">
        <f t="shared" si="147"/>
        <v/>
      </c>
      <c r="S1596" s="30" t="str">
        <f t="shared" si="148"/>
        <v/>
      </c>
      <c r="T1596" s="32" t="str">
        <f>IF($Q1596&lt;&gt;"Sim","",IF($N1596&gt;Parâmetros!$E$15,"Sim","Não"))</f>
        <v/>
      </c>
      <c r="U1596" s="17" t="str">
        <f t="shared" si="149"/>
        <v>Folga</v>
      </c>
      <c r="V1596" s="17" t="str">
        <f>IF($AC1596&lt;&gt;"",IF($L1596&gt;0,"ATENÇÃO · apontou em dia de "&amp;LOWER($AC1596)&amp;" cadastrado","Exceção cadastrada · "&amp;$AC1596)&amp;IF($AD1596="",""," · "&amp;$AD1596),IF($E1596="Férias",IF($L1596&gt;0,"ATENÇÃO · apontou estando de férias no cadastro","Férias no cadastro"),IF($Y1596="Férias / afastamento","Afastamento · "&amp;($Z1596+$AA1596-1)&amp;" dias seguidos sem apontamento",IF($Y1596="Folga trabalhada","ATENÇÃO · apontou em dia de folga da escala 5x2",IF($Y1596="Folga",IF(AND($D1596="5x2",OR(WEEKDAY($F1596,2)=6,WEEKDAY($F1596,2)=7)),"Folga de fim de semana da escala 5x2",IF(AND(OR($D1596="6x1",$D1596="FF 6x1"),WEEKDAY($F1596,2)=6,FALSE()),"Folga de fim de semana · apontou no domingo anterior",IF(AND(OR($D1596="6x1",$D1596="FF 6x1"),WEEKDAY($F1596,2)=7,AND($A1596=$A1595,$L1595&gt;0)),"Folga de fim de semana · apontou no sábado",IF(AND(OR($D1596="6x1",$D1596="FF 6x1"),OR(WEEKDAY($F1596,2)=6,WEEKDAY($F1596,2)=7)),"Folga de fim de semana · sem apontamento no sábado nem no domingo","Folga prevista pelo ciclo")))),IF($Y1596="Indeterminado (início da série)","Sem histórico anterior — informe o dia do ciclo no Cadastro",IF($Y1596="Falta de registro",IF(OR(OR($D1596="6x1",$D1596="FF 6x1"),$D1596="5x2"),"FALTA DE REGISTRO · dia útil da escala "&amp;$E1596,"FALTA DE REGISTRO · dia "&amp;$W1596&amp;" de "&amp;IFERROR(INDEX(Parâmetros!$B$39:$B$48,MATCH($E1596,Parâmetros!$A$39:$A$48,0)),99)&amp;" do ciclo"),IF(OR($D1596="6x1",$D1596="FF 6x1"),IF(OR(AND(WEEKDAY($F1596,2)=6,AND($A1596=$A1597,$L1597&gt;0)),AND(WEEKDAY($F1596,2)=7,AND($A1596=$A1595,$L1595&gt;0))),"ATENÇÃO · apontou sábado e domingo no mesmo fim de semana",IF(OR(WEEKDAY($F1596,2)=6,WEEKDAY($F1596,2)=7),"Jornada de fim de semana do 6x1",IF(OR($H1596&gt;=Parâmetros!$E$20,$H1596&lt;Parâmetros!$E$19),"ATENÇÃO · 6x1 apontou fora do horário diurno","Jornada fixa do 6x1"))),IF($D1596="5x2","Jornada fixa do 5x2",IF($D1596="Folguista",IF($J1596=$K1596,"Evidência confirma sequência","DIVERGE · sequência "&amp;$J1596&amp;" × evidência "&amp;$K1596),IF($K1596=$E1596,"Evidência confirma cadastro","DIVERGE · cadastro "&amp;$E1596&amp;" × evidência "&amp;$K1596)))))))))))</f>
        <v>Folga de fim de semana · sem apontamento no sábado nem no domingo</v>
      </c>
      <c r="W1596" s="34" t="str">
        <f>IF(OR(OR($D1596="6x1",$D1596="FF 6x1"),$D1596="5x2"),"",IF($AB1596&lt;&gt;$AB1595,IF(IFERROR(INDEX(Cadastro!$F$5:$F$243,$AB1596),"")="",IF($L1596&gt;0,1,0),IF(IFERROR(INDEX(Cadastro!$F$5:$F$243,$AB1596),"")&lt;=IFERROR(INDEX(Parâmetros!$B$39:$B$48,MATCH($E1596,Parâmetros!$A$39:$A$48,0)),99),IFERROR(INDEX(Cadastro!$F$5:$F$243,$AB1596),""),0)),IF($L1596&gt;0,IF(N($X1595)&gt;0,1,N($W1595)+1),IF(AND($L1596=0,OR(N($W1595)&gt;=IFERROR(INDEX(Parâmetros!$B$39:$B$48,MATCH($E1596,Parâmetros!$A$39:$A$48,0)),99),AND(N($X1595)&gt;0,N($X1595)&lt;IFERROR(INDEX(Parâmetros!$C$39:$C$48,MATCH($E1596,Parâmetros!$A$39:$A$48,0)),0)))),0,N($W1595)+1))))</f>
        <v/>
      </c>
      <c r="X1596" s="34" t="str">
        <f>IF(OR(OR($D1596="6x1",$D1596="FF 6x1"),$D1596="5x2"),"",IF($AB1596&lt;&gt;$AB1595,IF(IFERROR(INDEX(Cadastro!$F$5:$F$243,$AB1596),"")="",0,IF(IFERROR(INDEX(Cadastro!$F$5:$F$243,$AB1596),"")&gt;IFERROR(INDEX(Parâmetros!$B$39:$B$48,MATCH($E1596,Parâmetros!$A$39:$A$48,0)),99),IFERROR(INDEX(Cadastro!$F$5:$F$243,$AB1596),"")-IFERROR(INDEX(Parâmetros!$B$39:$B$48,MATCH($E1596,Parâmetros!$A$39:$A$48,0)),99),0)),IF(AND($L1596=0,OR(N($W1595)&gt;=IFERROR(INDEX(Parâmetros!$B$39:$B$48,MATCH($E1596,Parâmetros!$A$39:$A$48,0)),99),AND(N($X1595)&gt;0,N($X1595)&lt;IFERROR(INDEX(Parâmetros!$C$39:$C$48,MATCH($E1596,Parâmetros!$A$39:$A$48,0)),0)))),N($X1595)+1,0)))</f>
        <v/>
      </c>
      <c r="Y1596" t="str">
        <f>IF($AC1596&lt;&gt;"",IF($L1596&gt;0,$AC1596&amp;" · com apontamento",$AC1596),IF($E1596="Férias",IF($L1596&gt;0,"Férias · com apontamento","Férias (cadastro)"),IF(($Z1596+$AA1596-1)&gt;Parâmetros!$E$16,"Férias / afastamento",IF(AND($D1596="5x2",OR(WEEKDAY($F1596,2)=6,WEEKDAY($F1596,2)=7)),IF($L1596&gt;0,"Folga trabalhada","Folga"),IF($L1596&gt;0,"Trabalhado",IF(OR(OR($D1596="6x1",$D1596="FF 6x1"),$D1596="5x2"),IF(AND(OR($D1596="6x1",$D1596="FF 6x1"),OR(WEEKDAY($F1596,2)=6,WEEKDAY($F1596,2)=7)),"Folga","Falta de registro"),IF(AND($AB1596&lt;&gt;$AB1595,IFERROR(INDEX(Cadastro!$F$5:$F$243,$AB1596),"")=""),"Indeterminado (início da série)",IF($X1596&gt;0,"Folga","Falta de registro"))))))))</f>
        <v>Folga</v>
      </c>
      <c r="Z1596" s="34">
        <f>IF(OR($L1596&gt;0,$F1596&gt;Parâmetros!$E$14),0,IF($A1596&lt;&gt;$A1595,1,N($Z1595)+1))</f>
        <v>0</v>
      </c>
      <c r="AA1596" s="34">
        <f>IF(OR($L1596&gt;0,$F1596&gt;Parâmetros!$E$14),0,IF(OR($A1596&lt;&gt;$A1597,$F1597&gt;Parâmetros!$E$14),1,N($AA1597)+1))</f>
        <v>0</v>
      </c>
      <c r="AB1596" s="31">
        <f>IFERROR(MATCH($A1596&amp;"|"&amp;TEXT(_xlfn.MAXIFS(Cadastro!$E$5:$E$243,Cadastro!$A$5:$A$243,$A1596,Cadastro!$E$5:$E$243,"&lt;="&amp;$F1596),"yyyymmdd"),Cadastro!$I$5:$I$243,0),"")</f>
        <v>198</v>
      </c>
      <c r="AC1596" t="str">
        <f>IFERROR(_xlfn.SINGLE(INDEX(Exceções!$D$5:$D$203,MATCH($A1596&amp;"|"&amp;$F1596,Exceções!$F$5:$F$203,0))),"")</f>
        <v/>
      </c>
      <c r="AD1596" t="str">
        <f>IF($AC1596="","",IFERROR(_xlfn.SINGLE(INDEX(Exceções!$E$5:$E$203,MATCH($A1596&amp;"|"&amp;$F1596,Exceções!$F$5:$F$203,0))),""))</f>
        <v/>
      </c>
    </row>
    <row r="1597" spans="1:30" ht="15" hidden="1" customHeight="1" x14ac:dyDescent="0.25">
      <c r="A1597" s="31">
        <v>53665</v>
      </c>
      <c r="B1597" s="17" t="s">
        <v>25</v>
      </c>
      <c r="C1597" s="17" t="str">
        <f>IFERROR(INDEX(Cadastro!$C$5:$C$243,$AB1597),"NÃO INFORMADO")</f>
        <v>CAL</v>
      </c>
      <c r="D1597" s="17" t="str">
        <f>IFERROR(INDEX(Cadastro!$D$5:$D$243,$AB1597),"")</f>
        <v>6x1</v>
      </c>
      <c r="E1597" s="17" t="str">
        <f>IFERROR(INDEX(Cadastro!$G$5:$G$243,$AB1597),"")</f>
        <v>6x1</v>
      </c>
      <c r="F1597" s="29">
        <v>46327</v>
      </c>
      <c r="G1597" s="32" t="str">
        <f t="shared" si="144"/>
        <v>dom</v>
      </c>
      <c r="H1597" s="31" t="str">
        <f>IF($L1597=0,"",_xlfn.MINIFS(Dados!$Q:$Q,Dados!$A:$A,$A1597,Dados!$S:$S,$F1597))</f>
        <v/>
      </c>
      <c r="I1597" s="31" t="str">
        <f>IF($H1597="","",_xlfn.MAXIFS(Dados!$R:$R,Dados!$A:$A,$A1597,Dados!$S:$S,$F1597))</f>
        <v/>
      </c>
      <c r="J1597" s="32" t="str">
        <f>IF($D1597&lt;&gt;"Folguista","",IFERROR(INDEX(Parâmetros!$D$52:$G$52,1,MIN(4,MAX(1,$W1597))),""))</f>
        <v/>
      </c>
      <c r="K1597" s="32" t="str">
        <f>IF(OR($AC1597&lt;&gt;"",$Y1597="Folga",$Y1597="Folga trabalhada",$Y1597="Férias (cadastro)",$Y1597="Férias / afastamento",$Y1597="Indeterminado (início da série)"),"",IF(OR($D1597="6x1",$D1597="FF 6x1"),IF(OR(WEEKDAY($F1597,2)=6,WEEKDAY($F1597,2)=7),"6x1 sáb/dom","6x1"),IF($D1597="5x2","5x2",IF($H1597="",IF($D1597="Folguista",$J1597,$E1597),IF(OR($H1597&gt;=Parâmetros!$E$18,$H1597&lt;Parâmetros!$E$19),"C",IF($H1597&lt;Parâmetros!$E$20,"A","B"))))))</f>
        <v/>
      </c>
      <c r="L1597" s="30">
        <f>SUMIFS(Dados!$E:$E,Dados!$A:$A,$A1597,Dados!$S:$S,$F1597)</f>
        <v>0</v>
      </c>
      <c r="M1597" s="30" t="str">
        <f>IFERROR(INDEX(Parâmetros!$E$6:$E$11,MATCH($K1597,Parâmetros!$A$6:$A$11,0)),"")</f>
        <v/>
      </c>
      <c r="N1597" s="33" t="str">
        <f t="shared" si="145"/>
        <v/>
      </c>
      <c r="O1597" s="33">
        <f>Parâmetros!$E$13</f>
        <v>0.8</v>
      </c>
      <c r="P1597" s="32" t="str">
        <f>IF(OR($M1597="",$F1597&gt;Parâmetros!$E$14),"Não","Sim")</f>
        <v>Não</v>
      </c>
      <c r="Q1597" s="32" t="str">
        <f t="shared" si="146"/>
        <v/>
      </c>
      <c r="R1597" s="32" t="str">
        <f t="shared" si="147"/>
        <v/>
      </c>
      <c r="S1597" s="30" t="str">
        <f t="shared" si="148"/>
        <v/>
      </c>
      <c r="T1597" s="32" t="str">
        <f>IF($Q1597&lt;&gt;"Sim","",IF($N1597&gt;Parâmetros!$E$15,"Sim","Não"))</f>
        <v/>
      </c>
      <c r="U1597" s="17" t="str">
        <f t="shared" si="149"/>
        <v>Folga</v>
      </c>
      <c r="V1597" s="17" t="str">
        <f>IF($AC1597&lt;&gt;"",IF($L1597&gt;0,"ATENÇÃO · apontou em dia de "&amp;LOWER($AC1597)&amp;" cadastrado","Exceção cadastrada · "&amp;$AC1597)&amp;IF($AD1597="",""," · "&amp;$AD1597),IF($E1597="Férias",IF($L1597&gt;0,"ATENÇÃO · apontou estando de férias no cadastro","Férias no cadastro"),IF($Y1597="Férias / afastamento","Afastamento · "&amp;($Z1597+$AA1597-1)&amp;" dias seguidos sem apontamento",IF($Y1597="Folga trabalhada","ATENÇÃO · apontou em dia de folga da escala 5x2",IF($Y1597="Folga",IF(AND($D1597="5x2",OR(WEEKDAY($F1597,2)=6,WEEKDAY($F1597,2)=7)),"Folga de fim de semana da escala 5x2",IF(AND(OR($D1597="6x1",$D1597="FF 6x1"),WEEKDAY($F1597,2)=6,FALSE()),"Folga de fim de semana · apontou no domingo anterior",IF(AND(OR($D1597="6x1",$D1597="FF 6x1"),WEEKDAY($F1597,2)=7,AND($A1597=$A1596,$L1596&gt;0)),"Folga de fim de semana · apontou no sábado",IF(AND(OR($D1597="6x1",$D1597="FF 6x1"),OR(WEEKDAY($F1597,2)=6,WEEKDAY($F1597,2)=7)),"Folga de fim de semana · sem apontamento no sábado nem no domingo","Folga prevista pelo ciclo")))),IF($Y1597="Indeterminado (início da série)","Sem histórico anterior — informe o dia do ciclo no Cadastro",IF($Y1597="Falta de registro",IF(OR(OR($D1597="6x1",$D1597="FF 6x1"),$D1597="5x2"),"FALTA DE REGISTRO · dia útil da escala "&amp;$E1597,"FALTA DE REGISTRO · dia "&amp;$W1597&amp;" de "&amp;IFERROR(INDEX(Parâmetros!$B$39:$B$48,MATCH($E1597,Parâmetros!$A$39:$A$48,0)),99)&amp;" do ciclo"),IF(OR($D1597="6x1",$D1597="FF 6x1"),IF(OR(AND(WEEKDAY($F1597,2)=6,AND($A1597=$A1598,$L1598&gt;0)),AND(WEEKDAY($F1597,2)=7,AND($A1597=$A1596,$L1596&gt;0))),"ATENÇÃO · apontou sábado e domingo no mesmo fim de semana",IF(OR(WEEKDAY($F1597,2)=6,WEEKDAY($F1597,2)=7),"Jornada de fim de semana do 6x1",IF(OR($H1597&gt;=Parâmetros!$E$20,$H1597&lt;Parâmetros!$E$19),"ATENÇÃO · 6x1 apontou fora do horário diurno","Jornada fixa do 6x1"))),IF($D1597="5x2","Jornada fixa do 5x2",IF($D1597="Folguista",IF($J1597=$K1597,"Evidência confirma sequência","DIVERGE · sequência "&amp;$J1597&amp;" × evidência "&amp;$K1597),IF($K1597=$E1597,"Evidência confirma cadastro","DIVERGE · cadastro "&amp;$E1597&amp;" × evidência "&amp;$K1597)))))))))))</f>
        <v>Folga de fim de semana · sem apontamento no sábado nem no domingo</v>
      </c>
      <c r="W1597" s="34" t="str">
        <f>IF(OR(OR($D1597="6x1",$D1597="FF 6x1"),$D1597="5x2"),"",IF($AB1597&lt;&gt;$AB1596,IF(IFERROR(INDEX(Cadastro!$F$5:$F$243,$AB1597),"")="",IF($L1597&gt;0,1,0),IF(IFERROR(INDEX(Cadastro!$F$5:$F$243,$AB1597),"")&lt;=IFERROR(INDEX(Parâmetros!$B$39:$B$48,MATCH($E1597,Parâmetros!$A$39:$A$48,0)),99),IFERROR(INDEX(Cadastro!$F$5:$F$243,$AB1597),""),0)),IF($L1597&gt;0,IF(N($X1596)&gt;0,1,N($W1596)+1),IF(AND($L1597=0,OR(N($W1596)&gt;=IFERROR(INDEX(Parâmetros!$B$39:$B$48,MATCH($E1597,Parâmetros!$A$39:$A$48,0)),99),AND(N($X1596)&gt;0,N($X1596)&lt;IFERROR(INDEX(Parâmetros!$C$39:$C$48,MATCH($E1597,Parâmetros!$A$39:$A$48,0)),0)))),0,N($W1596)+1))))</f>
        <v/>
      </c>
      <c r="X1597" s="34" t="str">
        <f>IF(OR(OR($D1597="6x1",$D1597="FF 6x1"),$D1597="5x2"),"",IF($AB1597&lt;&gt;$AB1596,IF(IFERROR(INDEX(Cadastro!$F$5:$F$243,$AB1597),"")="",0,IF(IFERROR(INDEX(Cadastro!$F$5:$F$243,$AB1597),"")&gt;IFERROR(INDEX(Parâmetros!$B$39:$B$48,MATCH($E1597,Parâmetros!$A$39:$A$48,0)),99),IFERROR(INDEX(Cadastro!$F$5:$F$243,$AB1597),"")-IFERROR(INDEX(Parâmetros!$B$39:$B$48,MATCH($E1597,Parâmetros!$A$39:$A$48,0)),99),0)),IF(AND($L1597=0,OR(N($W1596)&gt;=IFERROR(INDEX(Parâmetros!$B$39:$B$48,MATCH($E1597,Parâmetros!$A$39:$A$48,0)),99),AND(N($X1596)&gt;0,N($X1596)&lt;IFERROR(INDEX(Parâmetros!$C$39:$C$48,MATCH($E1597,Parâmetros!$A$39:$A$48,0)),0)))),N($X1596)+1,0)))</f>
        <v/>
      </c>
      <c r="Y1597" t="str">
        <f>IF($AC1597&lt;&gt;"",IF($L1597&gt;0,$AC1597&amp;" · com apontamento",$AC1597),IF($E1597="Férias",IF($L1597&gt;0,"Férias · com apontamento","Férias (cadastro)"),IF(($Z1597+$AA1597-1)&gt;Parâmetros!$E$16,"Férias / afastamento",IF(AND($D1597="5x2",OR(WEEKDAY($F1597,2)=6,WEEKDAY($F1597,2)=7)),IF($L1597&gt;0,"Folga trabalhada","Folga"),IF($L1597&gt;0,"Trabalhado",IF(OR(OR($D1597="6x1",$D1597="FF 6x1"),$D1597="5x2"),IF(AND(OR($D1597="6x1",$D1597="FF 6x1"),OR(WEEKDAY($F1597,2)=6,WEEKDAY($F1597,2)=7)),"Folga","Falta de registro"),IF(AND($AB1597&lt;&gt;$AB1596,IFERROR(INDEX(Cadastro!$F$5:$F$243,$AB1597),"")=""),"Indeterminado (início da série)",IF($X1597&gt;0,"Folga","Falta de registro"))))))))</f>
        <v>Folga</v>
      </c>
      <c r="Z1597" s="34">
        <f>IF(OR($L1597&gt;0,$F1597&gt;Parâmetros!$E$14),0,IF($A1597&lt;&gt;$A1596,1,N($Z1596)+1))</f>
        <v>0</v>
      </c>
      <c r="AA1597" s="34">
        <f>IF(OR($L1597&gt;0,$F1597&gt;Parâmetros!$E$14),0,IF(OR($A1597&lt;&gt;$A1598,$F1598&gt;Parâmetros!$E$14),1,N($AA1598)+1))</f>
        <v>0</v>
      </c>
      <c r="AB1597" s="31">
        <f>IFERROR(MATCH($A1597&amp;"|"&amp;TEXT(_xlfn.MAXIFS(Cadastro!$E$5:$E$243,Cadastro!$A$5:$A$243,$A1597,Cadastro!$E$5:$E$243,"&lt;="&amp;$F1597),"yyyymmdd"),Cadastro!$I$5:$I$243,0),"")</f>
        <v>198</v>
      </c>
      <c r="AC1597" t="str">
        <f>IFERROR(_xlfn.SINGLE(INDEX(Exceções!$D$5:$D$203,MATCH($A1597&amp;"|"&amp;$F1597,Exceções!$F$5:$F$203,0))),"")</f>
        <v/>
      </c>
      <c r="AD1597" t="str">
        <f>IF($AC1597="","",IFERROR(_xlfn.SINGLE(INDEX(Exceções!$E$5:$E$203,MATCH($A1597&amp;"|"&amp;$F1597,Exceções!$F$5:$F$203,0))),""))</f>
        <v/>
      </c>
    </row>
    <row r="1598" spans="1:30" ht="15" hidden="1" customHeight="1" x14ac:dyDescent="0.25">
      <c r="A1598" s="31">
        <v>56377</v>
      </c>
      <c r="B1598" s="17" t="s">
        <v>13</v>
      </c>
      <c r="C1598" s="17" t="str">
        <f>IFERROR(INDEX(Cadastro!$C$5:$C$243,$AB1598),"NÃO INFORMADO")</f>
        <v>AUT</v>
      </c>
      <c r="D1598" s="17" t="str">
        <f>IFERROR(INDEX(Cadastro!$D$5:$D$243,$AB1598),"")</f>
        <v>6x1</v>
      </c>
      <c r="E1598" s="17" t="str">
        <f>IFERROR(INDEX(Cadastro!$G$5:$G$243,$AB1598),"")</f>
        <v>6x1</v>
      </c>
      <c r="F1598" s="29">
        <v>46300</v>
      </c>
      <c r="G1598" s="32" t="str">
        <f t="shared" si="144"/>
        <v>seg</v>
      </c>
      <c r="H1598" s="31">
        <f>IF($L1598=0,"",_xlfn.MINIFS(Dados!$Q:$Q,Dados!$A:$A,$A1598,Dados!$S:$S,$F1598))</f>
        <v>420</v>
      </c>
      <c r="I1598" s="31">
        <f>IF($H1598="","",_xlfn.MAXIFS(Dados!$R:$R,Dados!$A:$A,$A1598,Dados!$S:$S,$F1598))</f>
        <v>1009</v>
      </c>
      <c r="J1598" s="32" t="str">
        <f>IF($D1598&lt;&gt;"Folguista","",IFERROR(INDEX(Parâmetros!$D$52:$G$52,1,MIN(4,MAX(1,$W1598))),""))</f>
        <v/>
      </c>
      <c r="K1598" s="32" t="str">
        <f>IF(OR($AC1598&lt;&gt;"",$Y1598="Folga",$Y1598="Folga trabalhada",$Y1598="Férias (cadastro)",$Y1598="Férias / afastamento",$Y1598="Indeterminado (início da série)"),"",IF(OR($D1598="6x1",$D1598="FF 6x1"),IF(OR(WEEKDAY($F1598,2)=6,WEEKDAY($F1598,2)=7),"6x1 sáb/dom","6x1"),IF($D1598="5x2","5x2",IF($H1598="",IF($D1598="Folguista",$J1598,$E1598),IF(OR($H1598&gt;=Parâmetros!$E$18,$H1598&lt;Parâmetros!$E$19),"C",IF($H1598&lt;Parâmetros!$E$20,"A","B"))))))</f>
        <v>6x1</v>
      </c>
      <c r="L1598" s="30">
        <f>SUMIFS(Dados!$E:$E,Dados!$A:$A,$A1598,Dados!$S:$S,$F1598)</f>
        <v>8.82</v>
      </c>
      <c r="M1598" s="30">
        <f>IFERROR(INDEX(Parâmetros!$E$6:$E$11,MATCH($K1598,Parâmetros!$A$6:$A$11,0)),"")</f>
        <v>8.8000000000000007</v>
      </c>
      <c r="N1598" s="33">
        <f t="shared" si="145"/>
        <v>1.0022727272727272</v>
      </c>
      <c r="O1598" s="33">
        <f>Parâmetros!$E$13</f>
        <v>0.8</v>
      </c>
      <c r="P1598" s="32" t="str">
        <f>IF(OR($M1598="",$F1598&gt;Parâmetros!$E$14),"Não","Sim")</f>
        <v>Sim</v>
      </c>
      <c r="Q1598" s="32" t="str">
        <f t="shared" si="146"/>
        <v>Sim</v>
      </c>
      <c r="R1598" s="32" t="str">
        <f t="shared" si="147"/>
        <v>Sim</v>
      </c>
      <c r="S1598" s="30">
        <f t="shared" si="148"/>
        <v>0</v>
      </c>
      <c r="T1598" s="32" t="str">
        <f>IF($Q1598&lt;&gt;"Sim","",IF($N1598&gt;Parâmetros!$E$15,"Sim","Não"))</f>
        <v>Sim</v>
      </c>
      <c r="U1598" s="17" t="str">
        <f t="shared" si="149"/>
        <v>Na meta</v>
      </c>
      <c r="V1598" s="17" t="str">
        <f>IF($AC1598&lt;&gt;"",IF($L1598&gt;0,"ATENÇÃO · apontou em dia de "&amp;LOWER($AC1598)&amp;" cadastrado","Exceção cadastrada · "&amp;$AC1598)&amp;IF($AD1598="",""," · "&amp;$AD1598),IF($E1598="Férias",IF($L1598&gt;0,"ATENÇÃO · apontou estando de férias no cadastro","Férias no cadastro"),IF($Y1598="Férias / afastamento","Afastamento · "&amp;($Z1598+$AA1598-1)&amp;" dias seguidos sem apontamento",IF($Y1598="Folga trabalhada","ATENÇÃO · apontou em dia de folga da escala 5x2",IF($Y1598="Folga",IF(AND($D1598="5x2",OR(WEEKDAY($F1598,2)=6,WEEKDAY($F1598,2)=7)),"Folga de fim de semana da escala 5x2",IF(AND(OR($D1598="6x1",$D1598="FF 6x1"),WEEKDAY($F1598,2)=6,FALSE()),"Folga de fim de semana · apontou no domingo anterior",IF(AND(OR($D1598="6x1",$D1598="FF 6x1"),WEEKDAY($F1598,2)=7,AND($A1598=$A1597,$L1597&gt;0)),"Folga de fim de semana · apontou no sábado",IF(AND(OR($D1598="6x1",$D1598="FF 6x1"),OR(WEEKDAY($F1598,2)=6,WEEKDAY($F1598,2)=7)),"Folga de fim de semana · sem apontamento no sábado nem no domingo","Folga prevista pelo ciclo")))),IF($Y1598="Indeterminado (início da série)","Sem histórico anterior — informe o dia do ciclo no Cadastro",IF($Y1598="Falta de registro",IF(OR(OR($D1598="6x1",$D1598="FF 6x1"),$D1598="5x2"),"FALTA DE REGISTRO · dia útil da escala "&amp;$E1598,"FALTA DE REGISTRO · dia "&amp;$W1598&amp;" de "&amp;IFERROR(INDEX(Parâmetros!$B$39:$B$48,MATCH($E1598,Parâmetros!$A$39:$A$48,0)),99)&amp;" do ciclo"),IF(OR($D1598="6x1",$D1598="FF 6x1"),IF(OR(AND(WEEKDAY($F1598,2)=6,AND($A1598=$A1599,$L1599&gt;0)),AND(WEEKDAY($F1598,2)=7,AND($A1598=$A1597,$L1597&gt;0))),"ATENÇÃO · apontou sábado e domingo no mesmo fim de semana",IF(OR(WEEKDAY($F1598,2)=6,WEEKDAY($F1598,2)=7),"Jornada de fim de semana do 6x1",IF(OR($H1598&gt;=Parâmetros!$E$20,$H1598&lt;Parâmetros!$E$19),"ATENÇÃO · 6x1 apontou fora do horário diurno","Jornada fixa do 6x1"))),IF($D1598="5x2","Jornada fixa do 5x2",IF($D1598="Folguista",IF($J1598=$K1598,"Evidência confirma sequência","DIVERGE · sequência "&amp;$J1598&amp;" × evidência "&amp;$K1598),IF($K1598=$E1598,"Evidência confirma cadastro","DIVERGE · cadastro "&amp;$E1598&amp;" × evidência "&amp;$K1598)))))))))))</f>
        <v>Jornada fixa do 6x1</v>
      </c>
      <c r="W1598" s="34" t="str">
        <f>IF(OR(OR($D1598="6x1",$D1598="FF 6x1"),$D1598="5x2"),"",IF($AB1598&lt;&gt;$AB1597,IF(IFERROR(INDEX(Cadastro!$F$5:$F$243,$AB1598),"")="",IF($L1598&gt;0,1,0),IF(IFERROR(INDEX(Cadastro!$F$5:$F$243,$AB1598),"")&lt;=IFERROR(INDEX(Parâmetros!$B$39:$B$48,MATCH($E1598,Parâmetros!$A$39:$A$48,0)),99),IFERROR(INDEX(Cadastro!$F$5:$F$243,$AB1598),""),0)),IF($L1598&gt;0,IF(N($X1597)&gt;0,1,N($W1597)+1),IF(AND($L1598=0,OR(N($W1597)&gt;=IFERROR(INDEX(Parâmetros!$B$39:$B$48,MATCH($E1598,Parâmetros!$A$39:$A$48,0)),99),AND(N($X1597)&gt;0,N($X1597)&lt;IFERROR(INDEX(Parâmetros!$C$39:$C$48,MATCH($E1598,Parâmetros!$A$39:$A$48,0)),0)))),0,N($W1597)+1))))</f>
        <v/>
      </c>
      <c r="X1598" s="34" t="str">
        <f>IF(OR(OR($D1598="6x1",$D1598="FF 6x1"),$D1598="5x2"),"",IF($AB1598&lt;&gt;$AB1597,IF(IFERROR(INDEX(Cadastro!$F$5:$F$243,$AB1598),"")="",0,IF(IFERROR(INDEX(Cadastro!$F$5:$F$243,$AB1598),"")&gt;IFERROR(INDEX(Parâmetros!$B$39:$B$48,MATCH($E1598,Parâmetros!$A$39:$A$48,0)),99),IFERROR(INDEX(Cadastro!$F$5:$F$243,$AB1598),"")-IFERROR(INDEX(Parâmetros!$B$39:$B$48,MATCH($E1598,Parâmetros!$A$39:$A$48,0)),99),0)),IF(AND($L1598=0,OR(N($W1597)&gt;=IFERROR(INDEX(Parâmetros!$B$39:$B$48,MATCH($E1598,Parâmetros!$A$39:$A$48,0)),99),AND(N($X1597)&gt;0,N($X1597)&lt;IFERROR(INDEX(Parâmetros!$C$39:$C$48,MATCH($E1598,Parâmetros!$A$39:$A$48,0)),0)))),N($X1597)+1,0)))</f>
        <v/>
      </c>
      <c r="Y1598" t="str">
        <f>IF($AC1598&lt;&gt;"",IF($L1598&gt;0,$AC1598&amp;" · com apontamento",$AC1598),IF($E1598="Férias",IF($L1598&gt;0,"Férias · com apontamento","Férias (cadastro)"),IF(($Z1598+$AA1598-1)&gt;Parâmetros!$E$16,"Férias / afastamento",IF(AND($D1598="5x2",OR(WEEKDAY($F1598,2)=6,WEEKDAY($F1598,2)=7)),IF($L1598&gt;0,"Folga trabalhada","Folga"),IF($L1598&gt;0,"Trabalhado",IF(OR(OR($D1598="6x1",$D1598="FF 6x1"),$D1598="5x2"),IF(AND(OR($D1598="6x1",$D1598="FF 6x1"),OR(WEEKDAY($F1598,2)=6,WEEKDAY($F1598,2)=7)),"Folga","Falta de registro"),IF(AND($AB1598&lt;&gt;$AB1597,IFERROR(INDEX(Cadastro!$F$5:$F$243,$AB1598),"")=""),"Indeterminado (início da série)",IF($X1598&gt;0,"Folga","Falta de registro"))))))))</f>
        <v>Trabalhado</v>
      </c>
      <c r="Z1598" s="34">
        <f>IF(OR($L1598&gt;0,$F1598&gt;Parâmetros!$E$14),0,IF($A1598&lt;&gt;$A1597,1,N($Z1597)+1))</f>
        <v>0</v>
      </c>
      <c r="AA1598" s="34">
        <f>IF(OR($L1598&gt;0,$F1598&gt;Parâmetros!$E$14),0,IF(OR($A1598&lt;&gt;$A1599,$F1599&gt;Parâmetros!$E$14),1,N($AA1599)+1))</f>
        <v>0</v>
      </c>
      <c r="AB1598" s="31">
        <f>IFERROR(MATCH($A1598&amp;"|"&amp;TEXT(_xlfn.MAXIFS(Cadastro!$E$5:$E$243,Cadastro!$A$5:$A$243,$A1598,Cadastro!$E$5:$E$243,"&lt;="&amp;$F1598),"yyyymmdd"),Cadastro!$I$5:$I$243,0),"")</f>
        <v>199</v>
      </c>
      <c r="AC1598" t="str">
        <f>IFERROR(_xlfn.SINGLE(INDEX(Exceções!$D$5:$D$203,MATCH($A1598&amp;"|"&amp;$F1598,Exceções!$F$5:$F$203,0))),"")</f>
        <v/>
      </c>
      <c r="AD1598" t="str">
        <f>IF($AC1598="","",IFERROR(_xlfn.SINGLE(INDEX(Exceções!$E$5:$E$203,MATCH($A1598&amp;"|"&amp;$F1598,Exceções!$F$5:$F$203,0))),""))</f>
        <v/>
      </c>
    </row>
    <row r="1599" spans="1:30" ht="15" hidden="1" customHeight="1" x14ac:dyDescent="0.25">
      <c r="A1599" s="31">
        <v>56377</v>
      </c>
      <c r="B1599" s="17" t="s">
        <v>13</v>
      </c>
      <c r="C1599" s="17" t="str">
        <f>IFERROR(INDEX(Cadastro!$C$5:$C$243,$AB1599),"NÃO INFORMADO")</f>
        <v>AUT</v>
      </c>
      <c r="D1599" s="17" t="str">
        <f>IFERROR(INDEX(Cadastro!$D$5:$D$243,$AB1599),"")</f>
        <v>6x1</v>
      </c>
      <c r="E1599" s="17" t="str">
        <f>IFERROR(INDEX(Cadastro!$G$5:$G$243,$AB1599),"")</f>
        <v>6x1</v>
      </c>
      <c r="F1599" s="29">
        <v>46301</v>
      </c>
      <c r="G1599" s="32" t="str">
        <f t="shared" si="144"/>
        <v>ter</v>
      </c>
      <c r="H1599" s="31">
        <f>IF($L1599=0,"",_xlfn.MINIFS(Dados!$Q:$Q,Dados!$A:$A,$A1599,Dados!$S:$S,$F1599))</f>
        <v>420</v>
      </c>
      <c r="I1599" s="31">
        <f>IF($H1599="","",_xlfn.MAXIFS(Dados!$R:$R,Dados!$A:$A,$A1599,Dados!$S:$S,$F1599))</f>
        <v>1009</v>
      </c>
      <c r="J1599" s="32" t="str">
        <f>IF($D1599&lt;&gt;"Folguista","",IFERROR(INDEX(Parâmetros!$D$52:$G$52,1,MIN(4,MAX(1,$W1599))),""))</f>
        <v/>
      </c>
      <c r="K1599" s="32" t="str">
        <f>IF(OR($AC1599&lt;&gt;"",$Y1599="Folga",$Y1599="Folga trabalhada",$Y1599="Férias (cadastro)",$Y1599="Férias / afastamento",$Y1599="Indeterminado (início da série)"),"",IF(OR($D1599="6x1",$D1599="FF 6x1"),IF(OR(WEEKDAY($F1599,2)=6,WEEKDAY($F1599,2)=7),"6x1 sáb/dom","6x1"),IF($D1599="5x2","5x2",IF($H1599="",IF($D1599="Folguista",$J1599,$E1599),IF(OR($H1599&gt;=Parâmetros!$E$18,$H1599&lt;Parâmetros!$E$19),"C",IF($H1599&lt;Parâmetros!$E$20,"A","B"))))))</f>
        <v>6x1</v>
      </c>
      <c r="L1599" s="30">
        <f>SUMIFS(Dados!$E:$E,Dados!$A:$A,$A1599,Dados!$S:$S,$F1599)</f>
        <v>8.81</v>
      </c>
      <c r="M1599" s="30">
        <f>IFERROR(INDEX(Parâmetros!$E$6:$E$11,MATCH($K1599,Parâmetros!$A$6:$A$11,0)),"")</f>
        <v>8.8000000000000007</v>
      </c>
      <c r="N1599" s="33">
        <f t="shared" si="145"/>
        <v>1.0011363636363637</v>
      </c>
      <c r="O1599" s="33">
        <f>Parâmetros!$E$13</f>
        <v>0.8</v>
      </c>
      <c r="P1599" s="32" t="str">
        <f>IF(OR($M1599="",$F1599&gt;Parâmetros!$E$14),"Não","Sim")</f>
        <v>Sim</v>
      </c>
      <c r="Q1599" s="32" t="str">
        <f t="shared" si="146"/>
        <v>Sim</v>
      </c>
      <c r="R1599" s="32" t="str">
        <f t="shared" si="147"/>
        <v>Sim</v>
      </c>
      <c r="S1599" s="30">
        <f t="shared" si="148"/>
        <v>0</v>
      </c>
      <c r="T1599" s="32" t="str">
        <f>IF($Q1599&lt;&gt;"Sim","",IF($N1599&gt;Parâmetros!$E$15,"Sim","Não"))</f>
        <v>Sim</v>
      </c>
      <c r="U1599" s="17" t="str">
        <f t="shared" si="149"/>
        <v>Na meta</v>
      </c>
      <c r="V1599" s="17" t="str">
        <f>IF($AC1599&lt;&gt;"",IF($L1599&gt;0,"ATENÇÃO · apontou em dia de "&amp;LOWER($AC1599)&amp;" cadastrado","Exceção cadastrada · "&amp;$AC1599)&amp;IF($AD1599="",""," · "&amp;$AD1599),IF($E1599="Férias",IF($L1599&gt;0,"ATENÇÃO · apontou estando de férias no cadastro","Férias no cadastro"),IF($Y1599="Férias / afastamento","Afastamento · "&amp;($Z1599+$AA1599-1)&amp;" dias seguidos sem apontamento",IF($Y1599="Folga trabalhada","ATENÇÃO · apontou em dia de folga da escala 5x2",IF($Y1599="Folga",IF(AND($D1599="5x2",OR(WEEKDAY($F1599,2)=6,WEEKDAY($F1599,2)=7)),"Folga de fim de semana da escala 5x2",IF(AND(OR($D1599="6x1",$D1599="FF 6x1"),WEEKDAY($F1599,2)=6,FALSE()),"Folga de fim de semana · apontou no domingo anterior",IF(AND(OR($D1599="6x1",$D1599="FF 6x1"),WEEKDAY($F1599,2)=7,AND($A1599=$A1598,$L1598&gt;0)),"Folga de fim de semana · apontou no sábado",IF(AND(OR($D1599="6x1",$D1599="FF 6x1"),OR(WEEKDAY($F1599,2)=6,WEEKDAY($F1599,2)=7)),"Folga de fim de semana · sem apontamento no sábado nem no domingo","Folga prevista pelo ciclo")))),IF($Y1599="Indeterminado (início da série)","Sem histórico anterior — informe o dia do ciclo no Cadastro",IF($Y1599="Falta de registro",IF(OR(OR($D1599="6x1",$D1599="FF 6x1"),$D1599="5x2"),"FALTA DE REGISTRO · dia útil da escala "&amp;$E1599,"FALTA DE REGISTRO · dia "&amp;$W1599&amp;" de "&amp;IFERROR(INDEX(Parâmetros!$B$39:$B$48,MATCH($E1599,Parâmetros!$A$39:$A$48,0)),99)&amp;" do ciclo"),IF(OR($D1599="6x1",$D1599="FF 6x1"),IF(OR(AND(WEEKDAY($F1599,2)=6,AND($A1599=$A1600,$L1600&gt;0)),AND(WEEKDAY($F1599,2)=7,AND($A1599=$A1598,$L1598&gt;0))),"ATENÇÃO · apontou sábado e domingo no mesmo fim de semana",IF(OR(WEEKDAY($F1599,2)=6,WEEKDAY($F1599,2)=7),"Jornada de fim de semana do 6x1",IF(OR($H1599&gt;=Parâmetros!$E$20,$H1599&lt;Parâmetros!$E$19),"ATENÇÃO · 6x1 apontou fora do horário diurno","Jornada fixa do 6x1"))),IF($D1599="5x2","Jornada fixa do 5x2",IF($D1599="Folguista",IF($J1599=$K1599,"Evidência confirma sequência","DIVERGE · sequência "&amp;$J1599&amp;" × evidência "&amp;$K1599),IF($K1599=$E1599,"Evidência confirma cadastro","DIVERGE · cadastro "&amp;$E1599&amp;" × evidência "&amp;$K1599)))))))))))</f>
        <v>Jornada fixa do 6x1</v>
      </c>
      <c r="W1599" s="34" t="str">
        <f>IF(OR(OR($D1599="6x1",$D1599="FF 6x1"),$D1599="5x2"),"",IF($AB1599&lt;&gt;$AB1598,IF(IFERROR(INDEX(Cadastro!$F$5:$F$243,$AB1599),"")="",IF($L1599&gt;0,1,0),IF(IFERROR(INDEX(Cadastro!$F$5:$F$243,$AB1599),"")&lt;=IFERROR(INDEX(Parâmetros!$B$39:$B$48,MATCH($E1599,Parâmetros!$A$39:$A$48,0)),99),IFERROR(INDEX(Cadastro!$F$5:$F$243,$AB1599),""),0)),IF($L1599&gt;0,IF(N($X1598)&gt;0,1,N($W1598)+1),IF(AND($L1599=0,OR(N($W1598)&gt;=IFERROR(INDEX(Parâmetros!$B$39:$B$48,MATCH($E1599,Parâmetros!$A$39:$A$48,0)),99),AND(N($X1598)&gt;0,N($X1598)&lt;IFERROR(INDEX(Parâmetros!$C$39:$C$48,MATCH($E1599,Parâmetros!$A$39:$A$48,0)),0)))),0,N($W1598)+1))))</f>
        <v/>
      </c>
      <c r="X1599" s="34" t="str">
        <f>IF(OR(OR($D1599="6x1",$D1599="FF 6x1"),$D1599="5x2"),"",IF($AB1599&lt;&gt;$AB1598,IF(IFERROR(INDEX(Cadastro!$F$5:$F$243,$AB1599),"")="",0,IF(IFERROR(INDEX(Cadastro!$F$5:$F$243,$AB1599),"")&gt;IFERROR(INDEX(Parâmetros!$B$39:$B$48,MATCH($E1599,Parâmetros!$A$39:$A$48,0)),99),IFERROR(INDEX(Cadastro!$F$5:$F$243,$AB1599),"")-IFERROR(INDEX(Parâmetros!$B$39:$B$48,MATCH($E1599,Parâmetros!$A$39:$A$48,0)),99),0)),IF(AND($L1599=0,OR(N($W1598)&gt;=IFERROR(INDEX(Parâmetros!$B$39:$B$48,MATCH($E1599,Parâmetros!$A$39:$A$48,0)),99),AND(N($X1598)&gt;0,N($X1598)&lt;IFERROR(INDEX(Parâmetros!$C$39:$C$48,MATCH($E1599,Parâmetros!$A$39:$A$48,0)),0)))),N($X1598)+1,0)))</f>
        <v/>
      </c>
      <c r="Y1599" t="str">
        <f>IF($AC1599&lt;&gt;"",IF($L1599&gt;0,$AC1599&amp;" · com apontamento",$AC1599),IF($E1599="Férias",IF($L1599&gt;0,"Férias · com apontamento","Férias (cadastro)"),IF(($Z1599+$AA1599-1)&gt;Parâmetros!$E$16,"Férias / afastamento",IF(AND($D1599="5x2",OR(WEEKDAY($F1599,2)=6,WEEKDAY($F1599,2)=7)),IF($L1599&gt;0,"Folga trabalhada","Folga"),IF($L1599&gt;0,"Trabalhado",IF(OR(OR($D1599="6x1",$D1599="FF 6x1"),$D1599="5x2"),IF(AND(OR($D1599="6x1",$D1599="FF 6x1"),OR(WEEKDAY($F1599,2)=6,WEEKDAY($F1599,2)=7)),"Folga","Falta de registro"),IF(AND($AB1599&lt;&gt;$AB1598,IFERROR(INDEX(Cadastro!$F$5:$F$243,$AB1599),"")=""),"Indeterminado (início da série)",IF($X1599&gt;0,"Folga","Falta de registro"))))))))</f>
        <v>Trabalhado</v>
      </c>
      <c r="Z1599" s="34">
        <f>IF(OR($L1599&gt;0,$F1599&gt;Parâmetros!$E$14),0,IF($A1599&lt;&gt;$A1598,1,N($Z1598)+1))</f>
        <v>0</v>
      </c>
      <c r="AA1599" s="34">
        <f>IF(OR($L1599&gt;0,$F1599&gt;Parâmetros!$E$14),0,IF(OR($A1599&lt;&gt;$A1600,$F1600&gt;Parâmetros!$E$14),1,N($AA1600)+1))</f>
        <v>0</v>
      </c>
      <c r="AB1599" s="31">
        <f>IFERROR(MATCH($A1599&amp;"|"&amp;TEXT(_xlfn.MAXIFS(Cadastro!$E$5:$E$243,Cadastro!$A$5:$A$243,$A1599,Cadastro!$E$5:$E$243,"&lt;="&amp;$F1599),"yyyymmdd"),Cadastro!$I$5:$I$243,0),"")</f>
        <v>199</v>
      </c>
      <c r="AC1599" t="str">
        <f>IFERROR(_xlfn.SINGLE(INDEX(Exceções!$D$5:$D$203,MATCH($A1599&amp;"|"&amp;$F1599,Exceções!$F$5:$F$203,0))),"")</f>
        <v/>
      </c>
      <c r="AD1599" t="str">
        <f>IF($AC1599="","",IFERROR(_xlfn.SINGLE(INDEX(Exceções!$E$5:$E$203,MATCH($A1599&amp;"|"&amp;$F1599,Exceções!$F$5:$F$203,0))),""))</f>
        <v/>
      </c>
    </row>
    <row r="1600" spans="1:30" ht="15" hidden="1" customHeight="1" x14ac:dyDescent="0.25">
      <c r="A1600" s="31">
        <v>56377</v>
      </c>
      <c r="B1600" s="17" t="s">
        <v>13</v>
      </c>
      <c r="C1600" s="17" t="str">
        <f>IFERROR(INDEX(Cadastro!$C$5:$C$243,$AB1600),"NÃO INFORMADO")</f>
        <v>AUT</v>
      </c>
      <c r="D1600" s="17" t="str">
        <f>IFERROR(INDEX(Cadastro!$D$5:$D$243,$AB1600),"")</f>
        <v>6x1</v>
      </c>
      <c r="E1600" s="17" t="str">
        <f>IFERROR(INDEX(Cadastro!$G$5:$G$243,$AB1600),"")</f>
        <v>6x1</v>
      </c>
      <c r="F1600" s="29">
        <v>46302</v>
      </c>
      <c r="G1600" s="32" t="str">
        <f t="shared" si="144"/>
        <v>qua</v>
      </c>
      <c r="H1600" s="31" t="str">
        <f>IF($L1600=0,"",_xlfn.MINIFS(Dados!$Q:$Q,Dados!$A:$A,$A1600,Dados!$S:$S,$F1600))</f>
        <v/>
      </c>
      <c r="I1600" s="31" t="str">
        <f>IF($H1600="","",_xlfn.MAXIFS(Dados!$R:$R,Dados!$A:$A,$A1600,Dados!$S:$S,$F1600))</f>
        <v/>
      </c>
      <c r="J1600" s="32" t="str">
        <f>IF($D1600&lt;&gt;"Folguista","",IFERROR(INDEX(Parâmetros!$D$52:$G$52,1,MIN(4,MAX(1,$W1600))),""))</f>
        <v/>
      </c>
      <c r="K1600" s="32" t="str">
        <f>IF(OR($AC1600&lt;&gt;"",$Y1600="Folga",$Y1600="Folga trabalhada",$Y1600="Férias (cadastro)",$Y1600="Férias / afastamento",$Y1600="Indeterminado (início da série)"),"",IF(OR($D1600="6x1",$D1600="FF 6x1"),IF(OR(WEEKDAY($F1600,2)=6,WEEKDAY($F1600,2)=7),"6x1 sáb/dom","6x1"),IF($D1600="5x2","5x2",IF($H1600="",IF($D1600="Folguista",$J1600,$E1600),IF(OR($H1600&gt;=Parâmetros!$E$18,$H1600&lt;Parâmetros!$E$19),"C",IF($H1600&lt;Parâmetros!$E$20,"A","B"))))))</f>
        <v/>
      </c>
      <c r="L1600" s="30">
        <f>SUMIFS(Dados!$E:$E,Dados!$A:$A,$A1600,Dados!$S:$S,$F1600)</f>
        <v>0</v>
      </c>
      <c r="M1600" s="30" t="str">
        <f>IFERROR(INDEX(Parâmetros!$E$6:$E$11,MATCH($K1600,Parâmetros!$A$6:$A$11,0)),"")</f>
        <v/>
      </c>
      <c r="N1600" s="33" t="str">
        <f t="shared" si="145"/>
        <v/>
      </c>
      <c r="O1600" s="33">
        <f>Parâmetros!$E$13</f>
        <v>0.8</v>
      </c>
      <c r="P1600" s="32" t="str">
        <f>IF(OR($M1600="",$F1600&gt;Parâmetros!$E$14),"Não","Sim")</f>
        <v>Não</v>
      </c>
      <c r="Q1600" s="32" t="str">
        <f t="shared" si="146"/>
        <v/>
      </c>
      <c r="R1600" s="32" t="str">
        <f t="shared" si="147"/>
        <v/>
      </c>
      <c r="S1600" s="30" t="str">
        <f t="shared" si="148"/>
        <v/>
      </c>
      <c r="T1600" s="32" t="str">
        <f>IF($Q1600&lt;&gt;"Sim","",IF($N1600&gt;Parâmetros!$E$15,"Sim","Não"))</f>
        <v/>
      </c>
      <c r="U1600" s="17" t="str">
        <f t="shared" si="149"/>
        <v xml:space="preserve">Falta </v>
      </c>
      <c r="V1600" s="17" t="str">
        <f>IF($AC1600&lt;&gt;"",IF($L1600&gt;0,"ATENÇÃO · apontou em dia de "&amp;LOWER($AC1600)&amp;" cadastrado","Exceção cadastrada · "&amp;$AC1600)&amp;IF($AD1600="",""," · "&amp;$AD1600),IF($E1600="Férias",IF($L1600&gt;0,"ATENÇÃO · apontou estando de férias no cadastro","Férias no cadastro"),IF($Y1600="Férias / afastamento","Afastamento · "&amp;($Z1600+$AA1600-1)&amp;" dias seguidos sem apontamento",IF($Y1600="Folga trabalhada","ATENÇÃO · apontou em dia de folga da escala 5x2",IF($Y1600="Folga",IF(AND($D1600="5x2",OR(WEEKDAY($F1600,2)=6,WEEKDAY($F1600,2)=7)),"Folga de fim de semana da escala 5x2",IF(AND(OR($D1600="6x1",$D1600="FF 6x1"),WEEKDAY($F1600,2)=6,FALSE()),"Folga de fim de semana · apontou no domingo anterior",IF(AND(OR($D1600="6x1",$D1600="FF 6x1"),WEEKDAY($F1600,2)=7,AND($A1600=$A1599,$L1599&gt;0)),"Folga de fim de semana · apontou no sábado",IF(AND(OR($D1600="6x1",$D1600="FF 6x1"),OR(WEEKDAY($F1600,2)=6,WEEKDAY($F1600,2)=7)),"Folga de fim de semana · sem apontamento no sábado nem no domingo","Folga prevista pelo ciclo")))),IF($Y1600="Indeterminado (início da série)","Sem histórico anterior — informe o dia do ciclo no Cadastro",IF($Y1600="Falta de registro",IF(OR(OR($D1600="6x1",$D1600="FF 6x1"),$D1600="5x2"),"FALTA DE REGISTRO · dia útil da escala "&amp;$E1600,"FALTA DE REGISTRO · dia "&amp;$W1600&amp;" de "&amp;IFERROR(INDEX(Parâmetros!$B$39:$B$48,MATCH($E1600,Parâmetros!$A$39:$A$48,0)),99)&amp;" do ciclo"),IF(OR($D1600="6x1",$D1600="FF 6x1"),IF(OR(AND(WEEKDAY($F1600,2)=6,AND($A1600=$A1601,$L1601&gt;0)),AND(WEEKDAY($F1600,2)=7,AND($A1600=$A1599,$L1599&gt;0))),"ATENÇÃO · apontou sábado e domingo no mesmo fim de semana",IF(OR(WEEKDAY($F1600,2)=6,WEEKDAY($F1600,2)=7),"Jornada de fim de semana do 6x1",IF(OR($H1600&gt;=Parâmetros!$E$20,$H1600&lt;Parâmetros!$E$19),"ATENÇÃO · 6x1 apontou fora do horário diurno","Jornada fixa do 6x1"))),IF($D1600="5x2","Jornada fixa do 5x2",IF($D1600="Folguista",IF($J1600=$K1600,"Evidência confirma sequência","DIVERGE · sequência "&amp;$J1600&amp;" × evidência "&amp;$K1600),IF($K1600=$E1600,"Evidência confirma cadastro","DIVERGE · cadastro "&amp;$E1600&amp;" × evidência "&amp;$K1600)))))))))))</f>
        <v xml:space="preserve">Exceção cadastrada · Falta  · O funcionario foi fazer visita tecnica </v>
      </c>
      <c r="W1600" s="34" t="str">
        <f>IF(OR(OR($D1600="6x1",$D1600="FF 6x1"),$D1600="5x2"),"",IF($AB1600&lt;&gt;$AB1599,IF(IFERROR(INDEX(Cadastro!$F$5:$F$243,$AB1600),"")="",IF($L1600&gt;0,1,0),IF(IFERROR(INDEX(Cadastro!$F$5:$F$243,$AB1600),"")&lt;=IFERROR(INDEX(Parâmetros!$B$39:$B$48,MATCH($E1600,Parâmetros!$A$39:$A$48,0)),99),IFERROR(INDEX(Cadastro!$F$5:$F$243,$AB1600),""),0)),IF($L1600&gt;0,IF(N($X1599)&gt;0,1,N($W1599)+1),IF(AND($L1600=0,OR(N($W1599)&gt;=IFERROR(INDEX(Parâmetros!$B$39:$B$48,MATCH($E1600,Parâmetros!$A$39:$A$48,0)),99),AND(N($X1599)&gt;0,N($X1599)&lt;IFERROR(INDEX(Parâmetros!$C$39:$C$48,MATCH($E1600,Parâmetros!$A$39:$A$48,0)),0)))),0,N($W1599)+1))))</f>
        <v/>
      </c>
      <c r="X1600" s="34" t="str">
        <f>IF(OR(OR($D1600="6x1",$D1600="FF 6x1"),$D1600="5x2"),"",IF($AB1600&lt;&gt;$AB1599,IF(IFERROR(INDEX(Cadastro!$F$5:$F$243,$AB1600),"")="",0,IF(IFERROR(INDEX(Cadastro!$F$5:$F$243,$AB1600),"")&gt;IFERROR(INDEX(Parâmetros!$B$39:$B$48,MATCH($E1600,Parâmetros!$A$39:$A$48,0)),99),IFERROR(INDEX(Cadastro!$F$5:$F$243,$AB1600),"")-IFERROR(INDEX(Parâmetros!$B$39:$B$48,MATCH($E1600,Parâmetros!$A$39:$A$48,0)),99),0)),IF(AND($L1600=0,OR(N($W1599)&gt;=IFERROR(INDEX(Parâmetros!$B$39:$B$48,MATCH($E1600,Parâmetros!$A$39:$A$48,0)),99),AND(N($X1599)&gt;0,N($X1599)&lt;IFERROR(INDEX(Parâmetros!$C$39:$C$48,MATCH($E1600,Parâmetros!$A$39:$A$48,0)),0)))),N($X1599)+1,0)))</f>
        <v/>
      </c>
      <c r="Y1600" t="str">
        <f>IF($AC1600&lt;&gt;"",IF($L1600&gt;0,$AC1600&amp;" · com apontamento",$AC1600),IF($E1600="Férias",IF($L1600&gt;0,"Férias · com apontamento","Férias (cadastro)"),IF(($Z1600+$AA1600-1)&gt;Parâmetros!$E$16,"Férias / afastamento",IF(AND($D1600="5x2",OR(WEEKDAY($F1600,2)=6,WEEKDAY($F1600,2)=7)),IF($L1600&gt;0,"Folga trabalhada","Folga"),IF($L1600&gt;0,"Trabalhado",IF(OR(OR($D1600="6x1",$D1600="FF 6x1"),$D1600="5x2"),IF(AND(OR($D1600="6x1",$D1600="FF 6x1"),OR(WEEKDAY($F1600,2)=6,WEEKDAY($F1600,2)=7)),"Folga","Falta de registro"),IF(AND($AB1600&lt;&gt;$AB1599,IFERROR(INDEX(Cadastro!$F$5:$F$243,$AB1600),"")=""),"Indeterminado (início da série)",IF($X1600&gt;0,"Folga","Falta de registro"))))))))</f>
        <v xml:space="preserve">Falta </v>
      </c>
      <c r="Z1600" s="34">
        <f>IF(OR($L1600&gt;0,$F1600&gt;Parâmetros!$E$14),0,IF($A1600&lt;&gt;$A1599,1,N($Z1599)+1))</f>
        <v>1</v>
      </c>
      <c r="AA1600" s="34">
        <f>IF(OR($L1600&gt;0,$F1600&gt;Parâmetros!$E$14),0,IF(OR($A1600&lt;&gt;$A1601,$F1601&gt;Parâmetros!$E$14),1,N($AA1601)+1))</f>
        <v>1</v>
      </c>
      <c r="AB1600" s="31">
        <f>IFERROR(MATCH($A1600&amp;"|"&amp;TEXT(_xlfn.MAXIFS(Cadastro!$E$5:$E$243,Cadastro!$A$5:$A$243,$A1600,Cadastro!$E$5:$E$243,"&lt;="&amp;$F1600),"yyyymmdd"),Cadastro!$I$5:$I$243,0),"")</f>
        <v>199</v>
      </c>
      <c r="AC1600" t="str">
        <f>IFERROR(_xlfn.SINGLE(INDEX(Exceções!$D$5:$D$203,MATCH($A1600&amp;"|"&amp;$F1600,Exceções!$F$5:$F$203,0))),"")</f>
        <v xml:space="preserve">Falta </v>
      </c>
      <c r="AD1600" t="str">
        <f>IF($AC1600="","",IFERROR(_xlfn.SINGLE(INDEX(Exceções!$E$5:$E$203,MATCH($A1600&amp;"|"&amp;$F1600,Exceções!$F$5:$F$203,0))),""))</f>
        <v xml:space="preserve">O funcionario foi fazer visita tecnica </v>
      </c>
    </row>
    <row r="1601" spans="1:30" ht="15" hidden="1" customHeight="1" x14ac:dyDescent="0.25">
      <c r="A1601" s="31">
        <v>56377</v>
      </c>
      <c r="B1601" s="17" t="s">
        <v>13</v>
      </c>
      <c r="C1601" s="17" t="str">
        <f>IFERROR(INDEX(Cadastro!$C$5:$C$243,$AB1601),"NÃO INFORMADO")</f>
        <v>AUT</v>
      </c>
      <c r="D1601" s="17" t="str">
        <f>IFERROR(INDEX(Cadastro!$D$5:$D$243,$AB1601),"")</f>
        <v>6x1</v>
      </c>
      <c r="E1601" s="17" t="str">
        <f>IFERROR(INDEX(Cadastro!$G$5:$G$243,$AB1601),"")</f>
        <v>6x1</v>
      </c>
      <c r="F1601" s="29">
        <v>46303</v>
      </c>
      <c r="G1601" s="32" t="str">
        <f t="shared" si="144"/>
        <v>qui</v>
      </c>
      <c r="H1601" s="31">
        <f>IF($L1601=0,"",_xlfn.MINIFS(Dados!$Q:$Q,Dados!$A:$A,$A1601,Dados!$S:$S,$F1601))</f>
        <v>420</v>
      </c>
      <c r="I1601" s="31">
        <f>IF($H1601="","",_xlfn.MAXIFS(Dados!$R:$R,Dados!$A:$A,$A1601,Dados!$S:$S,$F1601))</f>
        <v>1008</v>
      </c>
      <c r="J1601" s="32" t="str">
        <f>IF($D1601&lt;&gt;"Folguista","",IFERROR(INDEX(Parâmetros!$D$52:$G$52,1,MIN(4,MAX(1,$W1601))),""))</f>
        <v/>
      </c>
      <c r="K1601" s="32" t="str">
        <f>IF(OR($AC1601&lt;&gt;"",$Y1601="Folga",$Y1601="Folga trabalhada",$Y1601="Férias (cadastro)",$Y1601="Férias / afastamento",$Y1601="Indeterminado (início da série)"),"",IF(OR($D1601="6x1",$D1601="FF 6x1"),IF(OR(WEEKDAY($F1601,2)=6,WEEKDAY($F1601,2)=7),"6x1 sáb/dom","6x1"),IF($D1601="5x2","5x2",IF($H1601="",IF($D1601="Folguista",$J1601,$E1601),IF(OR($H1601&gt;=Parâmetros!$E$18,$H1601&lt;Parâmetros!$E$19),"C",IF($H1601&lt;Parâmetros!$E$20,"A","B"))))))</f>
        <v>6x1</v>
      </c>
      <c r="L1601" s="30">
        <f>SUMIFS(Dados!$E:$E,Dados!$A:$A,$A1601,Dados!$S:$S,$F1601)</f>
        <v>8.8000000000000007</v>
      </c>
      <c r="M1601" s="30">
        <f>IFERROR(INDEX(Parâmetros!$E$6:$E$11,MATCH($K1601,Parâmetros!$A$6:$A$11,0)),"")</f>
        <v>8.8000000000000007</v>
      </c>
      <c r="N1601" s="33">
        <f t="shared" si="145"/>
        <v>1</v>
      </c>
      <c r="O1601" s="33">
        <f>Parâmetros!$E$13</f>
        <v>0.8</v>
      </c>
      <c r="P1601" s="32" t="str">
        <f>IF(OR($M1601="",$F1601&gt;Parâmetros!$E$14),"Não","Sim")</f>
        <v>Sim</v>
      </c>
      <c r="Q1601" s="32" t="str">
        <f t="shared" si="146"/>
        <v>Sim</v>
      </c>
      <c r="R1601" s="32" t="str">
        <f t="shared" si="147"/>
        <v>Sim</v>
      </c>
      <c r="S1601" s="30">
        <f t="shared" si="148"/>
        <v>0</v>
      </c>
      <c r="T1601" s="32" t="str">
        <f>IF($Q1601&lt;&gt;"Sim","",IF($N1601&gt;Parâmetros!$E$15,"Sim","Não"))</f>
        <v>Não</v>
      </c>
      <c r="U1601" s="17" t="str">
        <f t="shared" si="149"/>
        <v>Na meta</v>
      </c>
      <c r="V1601" s="17" t="str">
        <f>IF($AC1601&lt;&gt;"",IF($L1601&gt;0,"ATENÇÃO · apontou em dia de "&amp;LOWER($AC1601)&amp;" cadastrado","Exceção cadastrada · "&amp;$AC1601)&amp;IF($AD1601="",""," · "&amp;$AD1601),IF($E1601="Férias",IF($L1601&gt;0,"ATENÇÃO · apontou estando de férias no cadastro","Férias no cadastro"),IF($Y1601="Férias / afastamento","Afastamento · "&amp;($Z1601+$AA1601-1)&amp;" dias seguidos sem apontamento",IF($Y1601="Folga trabalhada","ATENÇÃO · apontou em dia de folga da escala 5x2",IF($Y1601="Folga",IF(AND($D1601="5x2",OR(WEEKDAY($F1601,2)=6,WEEKDAY($F1601,2)=7)),"Folga de fim de semana da escala 5x2",IF(AND(OR($D1601="6x1",$D1601="FF 6x1"),WEEKDAY($F1601,2)=6,FALSE()),"Folga de fim de semana · apontou no domingo anterior",IF(AND(OR($D1601="6x1",$D1601="FF 6x1"),WEEKDAY($F1601,2)=7,AND($A1601=$A1600,$L1600&gt;0)),"Folga de fim de semana · apontou no sábado",IF(AND(OR($D1601="6x1",$D1601="FF 6x1"),OR(WEEKDAY($F1601,2)=6,WEEKDAY($F1601,2)=7)),"Folga de fim de semana · sem apontamento no sábado nem no domingo","Folga prevista pelo ciclo")))),IF($Y1601="Indeterminado (início da série)","Sem histórico anterior — informe o dia do ciclo no Cadastro",IF($Y1601="Falta de registro",IF(OR(OR($D1601="6x1",$D1601="FF 6x1"),$D1601="5x2"),"FALTA DE REGISTRO · dia útil da escala "&amp;$E1601,"FALTA DE REGISTRO · dia "&amp;$W1601&amp;" de "&amp;IFERROR(INDEX(Parâmetros!$B$39:$B$48,MATCH($E1601,Parâmetros!$A$39:$A$48,0)),99)&amp;" do ciclo"),IF(OR($D1601="6x1",$D1601="FF 6x1"),IF(OR(AND(WEEKDAY($F1601,2)=6,AND($A1601=$A1602,$L1602&gt;0)),AND(WEEKDAY($F1601,2)=7,AND($A1601=$A1600,$L1600&gt;0))),"ATENÇÃO · apontou sábado e domingo no mesmo fim de semana",IF(OR(WEEKDAY($F1601,2)=6,WEEKDAY($F1601,2)=7),"Jornada de fim de semana do 6x1",IF(OR($H1601&gt;=Parâmetros!$E$20,$H1601&lt;Parâmetros!$E$19),"ATENÇÃO · 6x1 apontou fora do horário diurno","Jornada fixa do 6x1"))),IF($D1601="5x2","Jornada fixa do 5x2",IF($D1601="Folguista",IF($J1601=$K1601,"Evidência confirma sequência","DIVERGE · sequência "&amp;$J1601&amp;" × evidência "&amp;$K1601),IF($K1601=$E1601,"Evidência confirma cadastro","DIVERGE · cadastro "&amp;$E1601&amp;" × evidência "&amp;$K1601)))))))))))</f>
        <v>Jornada fixa do 6x1</v>
      </c>
      <c r="W1601" s="34" t="str">
        <f>IF(OR(OR($D1601="6x1",$D1601="FF 6x1"),$D1601="5x2"),"",IF($AB1601&lt;&gt;$AB1600,IF(IFERROR(INDEX(Cadastro!$F$5:$F$243,$AB1601),"")="",IF($L1601&gt;0,1,0),IF(IFERROR(INDEX(Cadastro!$F$5:$F$243,$AB1601),"")&lt;=IFERROR(INDEX(Parâmetros!$B$39:$B$48,MATCH($E1601,Parâmetros!$A$39:$A$48,0)),99),IFERROR(INDEX(Cadastro!$F$5:$F$243,$AB1601),""),0)),IF($L1601&gt;0,IF(N($X1600)&gt;0,1,N($W1600)+1),IF(AND($L1601=0,OR(N($W1600)&gt;=IFERROR(INDEX(Parâmetros!$B$39:$B$48,MATCH($E1601,Parâmetros!$A$39:$A$48,0)),99),AND(N($X1600)&gt;0,N($X1600)&lt;IFERROR(INDEX(Parâmetros!$C$39:$C$48,MATCH($E1601,Parâmetros!$A$39:$A$48,0)),0)))),0,N($W1600)+1))))</f>
        <v/>
      </c>
      <c r="X1601" s="34" t="str">
        <f>IF(OR(OR($D1601="6x1",$D1601="FF 6x1"),$D1601="5x2"),"",IF($AB1601&lt;&gt;$AB1600,IF(IFERROR(INDEX(Cadastro!$F$5:$F$243,$AB1601),"")="",0,IF(IFERROR(INDEX(Cadastro!$F$5:$F$243,$AB1601),"")&gt;IFERROR(INDEX(Parâmetros!$B$39:$B$48,MATCH($E1601,Parâmetros!$A$39:$A$48,0)),99),IFERROR(INDEX(Cadastro!$F$5:$F$243,$AB1601),"")-IFERROR(INDEX(Parâmetros!$B$39:$B$48,MATCH($E1601,Parâmetros!$A$39:$A$48,0)),99),0)),IF(AND($L1601=0,OR(N($W1600)&gt;=IFERROR(INDEX(Parâmetros!$B$39:$B$48,MATCH($E1601,Parâmetros!$A$39:$A$48,0)),99),AND(N($X1600)&gt;0,N($X1600)&lt;IFERROR(INDEX(Parâmetros!$C$39:$C$48,MATCH($E1601,Parâmetros!$A$39:$A$48,0)),0)))),N($X1600)+1,0)))</f>
        <v/>
      </c>
      <c r="Y1601" t="str">
        <f>IF($AC1601&lt;&gt;"",IF($L1601&gt;0,$AC1601&amp;" · com apontamento",$AC1601),IF($E1601="Férias",IF($L1601&gt;0,"Férias · com apontamento","Férias (cadastro)"),IF(($Z1601+$AA1601-1)&gt;Parâmetros!$E$16,"Férias / afastamento",IF(AND($D1601="5x2",OR(WEEKDAY($F1601,2)=6,WEEKDAY($F1601,2)=7)),IF($L1601&gt;0,"Folga trabalhada","Folga"),IF($L1601&gt;0,"Trabalhado",IF(OR(OR($D1601="6x1",$D1601="FF 6x1"),$D1601="5x2"),IF(AND(OR($D1601="6x1",$D1601="FF 6x1"),OR(WEEKDAY($F1601,2)=6,WEEKDAY($F1601,2)=7)),"Folga","Falta de registro"),IF(AND($AB1601&lt;&gt;$AB1600,IFERROR(INDEX(Cadastro!$F$5:$F$243,$AB1601),"")=""),"Indeterminado (início da série)",IF($X1601&gt;0,"Folga","Falta de registro"))))))))</f>
        <v>Trabalhado</v>
      </c>
      <c r="Z1601" s="34">
        <f>IF(OR($L1601&gt;0,$F1601&gt;Parâmetros!$E$14),0,IF($A1601&lt;&gt;$A1600,1,N($Z1600)+1))</f>
        <v>0</v>
      </c>
      <c r="AA1601" s="34">
        <f>IF(OR($L1601&gt;0,$F1601&gt;Parâmetros!$E$14),0,IF(OR($A1601&lt;&gt;$A1602,$F1602&gt;Parâmetros!$E$14),1,N($AA1602)+1))</f>
        <v>0</v>
      </c>
      <c r="AB1601" s="31">
        <f>IFERROR(MATCH($A1601&amp;"|"&amp;TEXT(_xlfn.MAXIFS(Cadastro!$E$5:$E$243,Cadastro!$A$5:$A$243,$A1601,Cadastro!$E$5:$E$243,"&lt;="&amp;$F1601),"yyyymmdd"),Cadastro!$I$5:$I$243,0),"")</f>
        <v>199</v>
      </c>
      <c r="AC1601" t="str">
        <f>IFERROR(_xlfn.SINGLE(INDEX(Exceções!$D$5:$D$203,MATCH($A1601&amp;"|"&amp;$F1601,Exceções!$F$5:$F$203,0))),"")</f>
        <v/>
      </c>
      <c r="AD1601" t="str">
        <f>IF($AC1601="","",IFERROR(_xlfn.SINGLE(INDEX(Exceções!$E$5:$E$203,MATCH($A1601&amp;"|"&amp;$F1601,Exceções!$F$5:$F$203,0))),""))</f>
        <v/>
      </c>
    </row>
    <row r="1602" spans="1:30" ht="15" hidden="1" customHeight="1" x14ac:dyDescent="0.25">
      <c r="A1602" s="31">
        <v>56377</v>
      </c>
      <c r="B1602" s="17" t="s">
        <v>13</v>
      </c>
      <c r="C1602" s="17" t="str">
        <f>IFERROR(INDEX(Cadastro!$C$5:$C$243,$AB1602),"NÃO INFORMADO")</f>
        <v>AUT</v>
      </c>
      <c r="D1602" s="17" t="str">
        <f>IFERROR(INDEX(Cadastro!$D$5:$D$243,$AB1602),"")</f>
        <v>6x1</v>
      </c>
      <c r="E1602" s="17" t="str">
        <f>IFERROR(INDEX(Cadastro!$G$5:$G$243,$AB1602),"")</f>
        <v>6x1</v>
      </c>
      <c r="F1602" s="29">
        <v>46304</v>
      </c>
      <c r="G1602" s="32" t="str">
        <f t="shared" ref="G1602:G1625" si="150">CHOOSE(WEEKDAY($F1602,1),"dom","seg","ter","qua","qui","sex","sáb")</f>
        <v>sex</v>
      </c>
      <c r="H1602" s="31">
        <f>IF($L1602=0,"",_xlfn.MINIFS(Dados!$Q:$Q,Dados!$A:$A,$A1602,Dados!$S:$S,$F1602))</f>
        <v>420</v>
      </c>
      <c r="I1602" s="31">
        <f>IF($H1602="","",_xlfn.MAXIFS(Dados!$R:$R,Dados!$A:$A,$A1602,Dados!$S:$S,$F1602))</f>
        <v>1009</v>
      </c>
      <c r="J1602" s="32" t="str">
        <f>IF($D1602&lt;&gt;"Folguista","",IFERROR(INDEX(Parâmetros!$D$52:$G$52,1,MIN(4,MAX(1,$W1602))),""))</f>
        <v/>
      </c>
      <c r="K1602" s="32" t="str">
        <f>IF(OR($AC1602&lt;&gt;"",$Y1602="Folga",$Y1602="Folga trabalhada",$Y1602="Férias (cadastro)",$Y1602="Férias / afastamento",$Y1602="Indeterminado (início da série)"),"",IF(OR($D1602="6x1",$D1602="FF 6x1"),IF(OR(WEEKDAY($F1602,2)=6,WEEKDAY($F1602,2)=7),"6x1 sáb/dom","6x1"),IF($D1602="5x2","5x2",IF($H1602="",IF($D1602="Folguista",$J1602,$E1602),IF(OR($H1602&gt;=Parâmetros!$E$18,$H1602&lt;Parâmetros!$E$19),"C",IF($H1602&lt;Parâmetros!$E$20,"A","B"))))))</f>
        <v>6x1</v>
      </c>
      <c r="L1602" s="30">
        <f>SUMIFS(Dados!$E:$E,Dados!$A:$A,$A1602,Dados!$S:$S,$F1602)</f>
        <v>8.83</v>
      </c>
      <c r="M1602" s="30">
        <f>IFERROR(INDEX(Parâmetros!$E$6:$E$11,MATCH($K1602,Parâmetros!$A$6:$A$11,0)),"")</f>
        <v>8.8000000000000007</v>
      </c>
      <c r="N1602" s="33">
        <f t="shared" ref="N1602:N1625" si="151">IFERROR($L1602/$M1602,"")</f>
        <v>1.0034090909090909</v>
      </c>
      <c r="O1602" s="33">
        <f>Parâmetros!$E$13</f>
        <v>0.8</v>
      </c>
      <c r="P1602" s="32" t="str">
        <f>IF(OR($M1602="",$F1602&gt;Parâmetros!$E$14),"Não","Sim")</f>
        <v>Sim</v>
      </c>
      <c r="Q1602" s="32" t="str">
        <f t="shared" ref="Q1602:Q1625" si="152">IF($P1602="Não","",IF($L1602&gt;0,"Sim","Não"))</f>
        <v>Sim</v>
      </c>
      <c r="R1602" s="32" t="str">
        <f t="shared" ref="R1602:R1625" si="153">IF($Q1602&lt;&gt;"Sim","",IF($N1602&gt;=$O1602,"Sim","Não"))</f>
        <v>Sim</v>
      </c>
      <c r="S1602" s="30">
        <f t="shared" ref="S1602:S1625" si="154">IF($Q1602&lt;&gt;"Sim","",MAX(0,$M1602*$O1602-$L1602))</f>
        <v>0</v>
      </c>
      <c r="T1602" s="32" t="str">
        <f>IF($Q1602&lt;&gt;"Sim","",IF($N1602&gt;Parâmetros!$E$15,"Sim","Não"))</f>
        <v>Sim</v>
      </c>
      <c r="U1602" s="17" t="str">
        <f t="shared" ref="U1602:U1625" si="155">IF($AC1602&lt;&gt;"",$AC1602,IF($P1602="Não",IF($Y1602="Folga","Folga",IF(LEFT($Y1602,6)="Férias","Férias / afastamento",IF($Y1602="Indeterminado (início da série)","Início da série","Fora da apuração"))),IF($Q1602="Não","Falta de registro",IF($R1602="Sim","Na meta","Abaixo da meta"))))</f>
        <v>Na meta</v>
      </c>
      <c r="V1602" s="17" t="str">
        <f>IF($AC1602&lt;&gt;"",IF($L1602&gt;0,"ATENÇÃO · apontou em dia de "&amp;LOWER($AC1602)&amp;" cadastrado","Exceção cadastrada · "&amp;$AC1602)&amp;IF($AD1602="",""," · "&amp;$AD1602),IF($E1602="Férias",IF($L1602&gt;0,"ATENÇÃO · apontou estando de férias no cadastro","Férias no cadastro"),IF($Y1602="Férias / afastamento","Afastamento · "&amp;($Z1602+$AA1602-1)&amp;" dias seguidos sem apontamento",IF($Y1602="Folga trabalhada","ATENÇÃO · apontou em dia de folga da escala 5x2",IF($Y1602="Folga",IF(AND($D1602="5x2",OR(WEEKDAY($F1602,2)=6,WEEKDAY($F1602,2)=7)),"Folga de fim de semana da escala 5x2",IF(AND(OR($D1602="6x1",$D1602="FF 6x1"),WEEKDAY($F1602,2)=6,FALSE()),"Folga de fim de semana · apontou no domingo anterior",IF(AND(OR($D1602="6x1",$D1602="FF 6x1"),WEEKDAY($F1602,2)=7,AND($A1602=$A1601,$L1601&gt;0)),"Folga de fim de semana · apontou no sábado",IF(AND(OR($D1602="6x1",$D1602="FF 6x1"),OR(WEEKDAY($F1602,2)=6,WEEKDAY($F1602,2)=7)),"Folga de fim de semana · sem apontamento no sábado nem no domingo","Folga prevista pelo ciclo")))),IF($Y1602="Indeterminado (início da série)","Sem histórico anterior — informe o dia do ciclo no Cadastro",IF($Y1602="Falta de registro",IF(OR(OR($D1602="6x1",$D1602="FF 6x1"),$D1602="5x2"),"FALTA DE REGISTRO · dia útil da escala "&amp;$E1602,"FALTA DE REGISTRO · dia "&amp;$W1602&amp;" de "&amp;IFERROR(INDEX(Parâmetros!$B$39:$B$48,MATCH($E1602,Parâmetros!$A$39:$A$48,0)),99)&amp;" do ciclo"),IF(OR($D1602="6x1",$D1602="FF 6x1"),IF(OR(AND(WEEKDAY($F1602,2)=6,AND($A1602=$A1603,$L1603&gt;0)),AND(WEEKDAY($F1602,2)=7,AND($A1602=$A1601,$L1601&gt;0))),"ATENÇÃO · apontou sábado e domingo no mesmo fim de semana",IF(OR(WEEKDAY($F1602,2)=6,WEEKDAY($F1602,2)=7),"Jornada de fim de semana do 6x1",IF(OR($H1602&gt;=Parâmetros!$E$20,$H1602&lt;Parâmetros!$E$19),"ATENÇÃO · 6x1 apontou fora do horário diurno","Jornada fixa do 6x1"))),IF($D1602="5x2","Jornada fixa do 5x2",IF($D1602="Folguista",IF($J1602=$K1602,"Evidência confirma sequência","DIVERGE · sequência "&amp;$J1602&amp;" × evidência "&amp;$K1602),IF($K1602=$E1602,"Evidência confirma cadastro","DIVERGE · cadastro "&amp;$E1602&amp;" × evidência "&amp;$K1602)))))))))))</f>
        <v>Jornada fixa do 6x1</v>
      </c>
      <c r="W1602" s="34" t="str">
        <f>IF(OR(OR($D1602="6x1",$D1602="FF 6x1"),$D1602="5x2"),"",IF($AB1602&lt;&gt;$AB1601,IF(IFERROR(INDEX(Cadastro!$F$5:$F$243,$AB1602),"")="",IF($L1602&gt;0,1,0),IF(IFERROR(INDEX(Cadastro!$F$5:$F$243,$AB1602),"")&lt;=IFERROR(INDEX(Parâmetros!$B$39:$B$48,MATCH($E1602,Parâmetros!$A$39:$A$48,0)),99),IFERROR(INDEX(Cadastro!$F$5:$F$243,$AB1602),""),0)),IF($L1602&gt;0,IF(N($X1601)&gt;0,1,N($W1601)+1),IF(AND($L1602=0,OR(N($W1601)&gt;=IFERROR(INDEX(Parâmetros!$B$39:$B$48,MATCH($E1602,Parâmetros!$A$39:$A$48,0)),99),AND(N($X1601)&gt;0,N($X1601)&lt;IFERROR(INDEX(Parâmetros!$C$39:$C$48,MATCH($E1602,Parâmetros!$A$39:$A$48,0)),0)))),0,N($W1601)+1))))</f>
        <v/>
      </c>
      <c r="X1602" s="34" t="str">
        <f>IF(OR(OR($D1602="6x1",$D1602="FF 6x1"),$D1602="5x2"),"",IF($AB1602&lt;&gt;$AB1601,IF(IFERROR(INDEX(Cadastro!$F$5:$F$243,$AB1602),"")="",0,IF(IFERROR(INDEX(Cadastro!$F$5:$F$243,$AB1602),"")&gt;IFERROR(INDEX(Parâmetros!$B$39:$B$48,MATCH($E1602,Parâmetros!$A$39:$A$48,0)),99),IFERROR(INDEX(Cadastro!$F$5:$F$243,$AB1602),"")-IFERROR(INDEX(Parâmetros!$B$39:$B$48,MATCH($E1602,Parâmetros!$A$39:$A$48,0)),99),0)),IF(AND($L1602=0,OR(N($W1601)&gt;=IFERROR(INDEX(Parâmetros!$B$39:$B$48,MATCH($E1602,Parâmetros!$A$39:$A$48,0)),99),AND(N($X1601)&gt;0,N($X1601)&lt;IFERROR(INDEX(Parâmetros!$C$39:$C$48,MATCH($E1602,Parâmetros!$A$39:$A$48,0)),0)))),N($X1601)+1,0)))</f>
        <v/>
      </c>
      <c r="Y1602" t="str">
        <f>IF($AC1602&lt;&gt;"",IF($L1602&gt;0,$AC1602&amp;" · com apontamento",$AC1602),IF($E1602="Férias",IF($L1602&gt;0,"Férias · com apontamento","Férias (cadastro)"),IF(($Z1602+$AA1602-1)&gt;Parâmetros!$E$16,"Férias / afastamento",IF(AND($D1602="5x2",OR(WEEKDAY($F1602,2)=6,WEEKDAY($F1602,2)=7)),IF($L1602&gt;0,"Folga trabalhada","Folga"),IF($L1602&gt;0,"Trabalhado",IF(OR(OR($D1602="6x1",$D1602="FF 6x1"),$D1602="5x2"),IF(AND(OR($D1602="6x1",$D1602="FF 6x1"),OR(WEEKDAY($F1602,2)=6,WEEKDAY($F1602,2)=7)),"Folga","Falta de registro"),IF(AND($AB1602&lt;&gt;$AB1601,IFERROR(INDEX(Cadastro!$F$5:$F$243,$AB1602),"")=""),"Indeterminado (início da série)",IF($X1602&gt;0,"Folga","Falta de registro"))))))))</f>
        <v>Trabalhado</v>
      </c>
      <c r="Z1602" s="34">
        <f>IF(OR($L1602&gt;0,$F1602&gt;Parâmetros!$E$14),0,IF($A1602&lt;&gt;$A1601,1,N($Z1601)+1))</f>
        <v>0</v>
      </c>
      <c r="AA1602" s="34">
        <f>IF(OR($L1602&gt;0,$F1602&gt;Parâmetros!$E$14),0,IF(OR($A1602&lt;&gt;$A1603,$F1603&gt;Parâmetros!$E$14),1,N($AA1603)+1))</f>
        <v>0</v>
      </c>
      <c r="AB1602" s="31">
        <f>IFERROR(MATCH($A1602&amp;"|"&amp;TEXT(_xlfn.MAXIFS(Cadastro!$E$5:$E$243,Cadastro!$A$5:$A$243,$A1602,Cadastro!$E$5:$E$243,"&lt;="&amp;$F1602),"yyyymmdd"),Cadastro!$I$5:$I$243,0),"")</f>
        <v>199</v>
      </c>
      <c r="AC1602" t="str">
        <f>IFERROR(_xlfn.SINGLE(INDEX(Exceções!$D$5:$D$203,MATCH($A1602&amp;"|"&amp;$F1602,Exceções!$F$5:$F$203,0))),"")</f>
        <v/>
      </c>
      <c r="AD1602" t="str">
        <f>IF($AC1602="","",IFERROR(_xlfn.SINGLE(INDEX(Exceções!$E$5:$E$203,MATCH($A1602&amp;"|"&amp;$F1602,Exceções!$F$5:$F$203,0))),""))</f>
        <v/>
      </c>
    </row>
    <row r="1603" spans="1:30" ht="15" hidden="1" customHeight="1" x14ac:dyDescent="0.25">
      <c r="A1603" s="31">
        <v>56377</v>
      </c>
      <c r="B1603" s="17" t="s">
        <v>13</v>
      </c>
      <c r="C1603" s="17" t="str">
        <f>IFERROR(INDEX(Cadastro!$C$5:$C$243,$AB1603),"NÃO INFORMADO")</f>
        <v>AUT</v>
      </c>
      <c r="D1603" s="17" t="str">
        <f>IFERROR(INDEX(Cadastro!$D$5:$D$243,$AB1603),"")</f>
        <v>6x1</v>
      </c>
      <c r="E1603" s="17" t="str">
        <f>IFERROR(INDEX(Cadastro!$G$5:$G$243,$AB1603),"")</f>
        <v>6x1</v>
      </c>
      <c r="F1603" s="29">
        <v>46305</v>
      </c>
      <c r="G1603" s="32" t="str">
        <f t="shared" si="150"/>
        <v>sáb</v>
      </c>
      <c r="H1603" s="31">
        <f>IF($L1603=0,"",_xlfn.MINIFS(Dados!$Q:$Q,Dados!$A:$A,$A1603,Dados!$S:$S,$F1603))</f>
        <v>420</v>
      </c>
      <c r="I1603" s="31">
        <f>IF($H1603="","",_xlfn.MAXIFS(Dados!$R:$R,Dados!$A:$A,$A1603,Dados!$S:$S,$F1603))</f>
        <v>930</v>
      </c>
      <c r="J1603" s="32" t="str">
        <f>IF($D1603&lt;&gt;"Folguista","",IFERROR(INDEX(Parâmetros!$D$52:$G$52,1,MIN(4,MAX(1,$W1603))),""))</f>
        <v/>
      </c>
      <c r="K1603" s="32" t="str">
        <f>IF(OR($AC1603&lt;&gt;"",$Y1603="Folga",$Y1603="Folga trabalhada",$Y1603="Férias (cadastro)",$Y1603="Férias / afastamento",$Y1603="Indeterminado (início da série)"),"",IF(OR($D1603="6x1",$D1603="FF 6x1"),IF(OR(WEEKDAY($F1603,2)=6,WEEKDAY($F1603,2)=7),"6x1 sáb/dom","6x1"),IF($D1603="5x2","5x2",IF($H1603="",IF($D1603="Folguista",$J1603,$E1603),IF(OR($H1603&gt;=Parâmetros!$E$18,$H1603&lt;Parâmetros!$E$19),"C",IF($H1603&lt;Parâmetros!$E$20,"A","B"))))))</f>
        <v>6x1 sáb/dom</v>
      </c>
      <c r="L1603" s="30">
        <f>SUMIFS(Dados!$E:$E,Dados!$A:$A,$A1603,Dados!$S:$S,$F1603)</f>
        <v>7.51</v>
      </c>
      <c r="M1603" s="30">
        <f>IFERROR(INDEX(Parâmetros!$E$6:$E$11,MATCH($K1603,Parâmetros!$A$6:$A$11,0)),"")</f>
        <v>7.33</v>
      </c>
      <c r="N1603" s="33">
        <f t="shared" si="151"/>
        <v>1.0245566166439291</v>
      </c>
      <c r="O1603" s="33">
        <f>Parâmetros!$E$13</f>
        <v>0.8</v>
      </c>
      <c r="P1603" s="32" t="str">
        <f>IF(OR($M1603="",$F1603&gt;Parâmetros!$E$14),"Não","Sim")</f>
        <v>Sim</v>
      </c>
      <c r="Q1603" s="32" t="str">
        <f t="shared" si="152"/>
        <v>Sim</v>
      </c>
      <c r="R1603" s="32" t="str">
        <f t="shared" si="153"/>
        <v>Sim</v>
      </c>
      <c r="S1603" s="30">
        <f t="shared" si="154"/>
        <v>0</v>
      </c>
      <c r="T1603" s="32" t="str">
        <f>IF($Q1603&lt;&gt;"Sim","",IF($N1603&gt;Parâmetros!$E$15,"Sim","Não"))</f>
        <v>Sim</v>
      </c>
      <c r="U1603" s="17" t="str">
        <f t="shared" si="155"/>
        <v>Na meta</v>
      </c>
      <c r="V1603" s="17" t="str">
        <f>IF($AC1603&lt;&gt;"",IF($L1603&gt;0,"ATENÇÃO · apontou em dia de "&amp;LOWER($AC1603)&amp;" cadastrado","Exceção cadastrada · "&amp;$AC1603)&amp;IF($AD1603="",""," · "&amp;$AD1603),IF($E1603="Férias",IF($L1603&gt;0,"ATENÇÃO · apontou estando de férias no cadastro","Férias no cadastro"),IF($Y1603="Férias / afastamento","Afastamento · "&amp;($Z1603+$AA1603-1)&amp;" dias seguidos sem apontamento",IF($Y1603="Folga trabalhada","ATENÇÃO · apontou em dia de folga da escala 5x2",IF($Y1603="Folga",IF(AND($D1603="5x2",OR(WEEKDAY($F1603,2)=6,WEEKDAY($F1603,2)=7)),"Folga de fim de semana da escala 5x2",IF(AND(OR($D1603="6x1",$D1603="FF 6x1"),WEEKDAY($F1603,2)=6,FALSE()),"Folga de fim de semana · apontou no domingo anterior",IF(AND(OR($D1603="6x1",$D1603="FF 6x1"),WEEKDAY($F1603,2)=7,AND($A1603=$A1602,$L1602&gt;0)),"Folga de fim de semana · apontou no sábado",IF(AND(OR($D1603="6x1",$D1603="FF 6x1"),OR(WEEKDAY($F1603,2)=6,WEEKDAY($F1603,2)=7)),"Folga de fim de semana · sem apontamento no sábado nem no domingo","Folga prevista pelo ciclo")))),IF($Y1603="Indeterminado (início da série)","Sem histórico anterior — informe o dia do ciclo no Cadastro",IF($Y1603="Falta de registro",IF(OR(OR($D1603="6x1",$D1603="FF 6x1"),$D1603="5x2"),"FALTA DE REGISTRO · dia útil da escala "&amp;$E1603,"FALTA DE REGISTRO · dia "&amp;$W1603&amp;" de "&amp;IFERROR(INDEX(Parâmetros!$B$39:$B$48,MATCH($E1603,Parâmetros!$A$39:$A$48,0)),99)&amp;" do ciclo"),IF(OR($D1603="6x1",$D1603="FF 6x1"),IF(OR(AND(WEEKDAY($F1603,2)=6,AND($A1603=$A1604,$L1604&gt;0)),AND(WEEKDAY($F1603,2)=7,AND($A1603=$A1602,$L1602&gt;0))),"ATENÇÃO · apontou sábado e domingo no mesmo fim de semana",IF(OR(WEEKDAY($F1603,2)=6,WEEKDAY($F1603,2)=7),"Jornada de fim de semana do 6x1",IF(OR($H1603&gt;=Parâmetros!$E$20,$H1603&lt;Parâmetros!$E$19),"ATENÇÃO · 6x1 apontou fora do horário diurno","Jornada fixa do 6x1"))),IF($D1603="5x2","Jornada fixa do 5x2",IF($D1603="Folguista",IF($J1603=$K1603,"Evidência confirma sequência","DIVERGE · sequência "&amp;$J1603&amp;" × evidência "&amp;$K1603),IF($K1603=$E1603,"Evidência confirma cadastro","DIVERGE · cadastro "&amp;$E1603&amp;" × evidência "&amp;$K1603)))))))))))</f>
        <v>Jornada de fim de semana do 6x1</v>
      </c>
      <c r="W1603" s="34" t="str">
        <f>IF(OR(OR($D1603="6x1",$D1603="FF 6x1"),$D1603="5x2"),"",IF($AB1603&lt;&gt;$AB1602,IF(IFERROR(INDEX(Cadastro!$F$5:$F$243,$AB1603),"")="",IF($L1603&gt;0,1,0),IF(IFERROR(INDEX(Cadastro!$F$5:$F$243,$AB1603),"")&lt;=IFERROR(INDEX(Parâmetros!$B$39:$B$48,MATCH($E1603,Parâmetros!$A$39:$A$48,0)),99),IFERROR(INDEX(Cadastro!$F$5:$F$243,$AB1603),""),0)),IF($L1603&gt;0,IF(N($X1602)&gt;0,1,N($W1602)+1),IF(AND($L1603=0,OR(N($W1602)&gt;=IFERROR(INDEX(Parâmetros!$B$39:$B$48,MATCH($E1603,Parâmetros!$A$39:$A$48,0)),99),AND(N($X1602)&gt;0,N($X1602)&lt;IFERROR(INDEX(Parâmetros!$C$39:$C$48,MATCH($E1603,Parâmetros!$A$39:$A$48,0)),0)))),0,N($W1602)+1))))</f>
        <v/>
      </c>
      <c r="X1603" s="34" t="str">
        <f>IF(OR(OR($D1603="6x1",$D1603="FF 6x1"),$D1603="5x2"),"",IF($AB1603&lt;&gt;$AB1602,IF(IFERROR(INDEX(Cadastro!$F$5:$F$243,$AB1603),"")="",0,IF(IFERROR(INDEX(Cadastro!$F$5:$F$243,$AB1603),"")&gt;IFERROR(INDEX(Parâmetros!$B$39:$B$48,MATCH($E1603,Parâmetros!$A$39:$A$48,0)),99),IFERROR(INDEX(Cadastro!$F$5:$F$243,$AB1603),"")-IFERROR(INDEX(Parâmetros!$B$39:$B$48,MATCH($E1603,Parâmetros!$A$39:$A$48,0)),99),0)),IF(AND($L1603=0,OR(N($W1602)&gt;=IFERROR(INDEX(Parâmetros!$B$39:$B$48,MATCH($E1603,Parâmetros!$A$39:$A$48,0)),99),AND(N($X1602)&gt;0,N($X1602)&lt;IFERROR(INDEX(Parâmetros!$C$39:$C$48,MATCH($E1603,Parâmetros!$A$39:$A$48,0)),0)))),N($X1602)+1,0)))</f>
        <v/>
      </c>
      <c r="Y1603" t="str">
        <f>IF($AC1603&lt;&gt;"",IF($L1603&gt;0,$AC1603&amp;" · com apontamento",$AC1603),IF($E1603="Férias",IF($L1603&gt;0,"Férias · com apontamento","Férias (cadastro)"),IF(($Z1603+$AA1603-1)&gt;Parâmetros!$E$16,"Férias / afastamento",IF(AND($D1603="5x2",OR(WEEKDAY($F1603,2)=6,WEEKDAY($F1603,2)=7)),IF($L1603&gt;0,"Folga trabalhada","Folga"),IF($L1603&gt;0,"Trabalhado",IF(OR(OR($D1603="6x1",$D1603="FF 6x1"),$D1603="5x2"),IF(AND(OR($D1603="6x1",$D1603="FF 6x1"),OR(WEEKDAY($F1603,2)=6,WEEKDAY($F1603,2)=7)),"Folga","Falta de registro"),IF(AND($AB1603&lt;&gt;$AB1602,IFERROR(INDEX(Cadastro!$F$5:$F$243,$AB1603),"")=""),"Indeterminado (início da série)",IF($X1603&gt;0,"Folga","Falta de registro"))))))))</f>
        <v>Trabalhado</v>
      </c>
      <c r="Z1603" s="34">
        <f>IF(OR($L1603&gt;0,$F1603&gt;Parâmetros!$E$14),0,IF($A1603&lt;&gt;$A1602,1,N($Z1602)+1))</f>
        <v>0</v>
      </c>
      <c r="AA1603" s="34">
        <f>IF(OR($L1603&gt;0,$F1603&gt;Parâmetros!$E$14),0,IF(OR($A1603&lt;&gt;$A1604,$F1604&gt;Parâmetros!$E$14),1,N($AA1604)+1))</f>
        <v>0</v>
      </c>
      <c r="AB1603" s="31">
        <f>IFERROR(MATCH($A1603&amp;"|"&amp;TEXT(_xlfn.MAXIFS(Cadastro!$E$5:$E$243,Cadastro!$A$5:$A$243,$A1603,Cadastro!$E$5:$E$243,"&lt;="&amp;$F1603),"yyyymmdd"),Cadastro!$I$5:$I$243,0),"")</f>
        <v>199</v>
      </c>
      <c r="AC1603" t="str">
        <f>IFERROR(_xlfn.SINGLE(INDEX(Exceções!$D$5:$D$203,MATCH($A1603&amp;"|"&amp;$F1603,Exceções!$F$5:$F$203,0))),"")</f>
        <v/>
      </c>
      <c r="AD1603" t="str">
        <f>IF($AC1603="","",IFERROR(_xlfn.SINGLE(INDEX(Exceções!$E$5:$E$203,MATCH($A1603&amp;"|"&amp;$F1603,Exceções!$F$5:$F$203,0))),""))</f>
        <v/>
      </c>
    </row>
    <row r="1604" spans="1:30" ht="15" hidden="1" customHeight="1" x14ac:dyDescent="0.25">
      <c r="A1604" s="31">
        <v>56377</v>
      </c>
      <c r="B1604" s="17" t="s">
        <v>13</v>
      </c>
      <c r="C1604" s="17" t="str">
        <f>IFERROR(INDEX(Cadastro!$C$5:$C$243,$AB1604),"NÃO INFORMADO")</f>
        <v>AUT</v>
      </c>
      <c r="D1604" s="17" t="str">
        <f>IFERROR(INDEX(Cadastro!$D$5:$D$243,$AB1604),"")</f>
        <v>6x1</v>
      </c>
      <c r="E1604" s="17" t="str">
        <f>IFERROR(INDEX(Cadastro!$G$5:$G$243,$AB1604),"")</f>
        <v>6x1</v>
      </c>
      <c r="F1604" s="29">
        <v>46306</v>
      </c>
      <c r="G1604" s="32" t="str">
        <f t="shared" si="150"/>
        <v>dom</v>
      </c>
      <c r="H1604" s="31" t="str">
        <f>IF($L1604=0,"",_xlfn.MINIFS(Dados!$Q:$Q,Dados!$A:$A,$A1604,Dados!$S:$S,$F1604))</f>
        <v/>
      </c>
      <c r="I1604" s="31" t="str">
        <f>IF($H1604="","",_xlfn.MAXIFS(Dados!$R:$R,Dados!$A:$A,$A1604,Dados!$S:$S,$F1604))</f>
        <v/>
      </c>
      <c r="J1604" s="32" t="str">
        <f>IF($D1604&lt;&gt;"Folguista","",IFERROR(INDEX(Parâmetros!$D$52:$G$52,1,MIN(4,MAX(1,$W1604))),""))</f>
        <v/>
      </c>
      <c r="K1604" s="32" t="str">
        <f>IF(OR($AC1604&lt;&gt;"",$Y1604="Folga",$Y1604="Folga trabalhada",$Y1604="Férias (cadastro)",$Y1604="Férias / afastamento",$Y1604="Indeterminado (início da série)"),"",IF(OR($D1604="6x1",$D1604="FF 6x1"),IF(OR(WEEKDAY($F1604,2)=6,WEEKDAY($F1604,2)=7),"6x1 sáb/dom","6x1"),IF($D1604="5x2","5x2",IF($H1604="",IF($D1604="Folguista",$J1604,$E1604),IF(OR($H1604&gt;=Parâmetros!$E$18,$H1604&lt;Parâmetros!$E$19),"C",IF($H1604&lt;Parâmetros!$E$20,"A","B"))))))</f>
        <v/>
      </c>
      <c r="L1604" s="30">
        <f>SUMIFS(Dados!$E:$E,Dados!$A:$A,$A1604,Dados!$S:$S,$F1604)</f>
        <v>0</v>
      </c>
      <c r="M1604" s="30" t="str">
        <f>IFERROR(INDEX(Parâmetros!$E$6:$E$11,MATCH($K1604,Parâmetros!$A$6:$A$11,0)),"")</f>
        <v/>
      </c>
      <c r="N1604" s="33" t="str">
        <f t="shared" si="151"/>
        <v/>
      </c>
      <c r="O1604" s="33">
        <f>Parâmetros!$E$13</f>
        <v>0.8</v>
      </c>
      <c r="P1604" s="32" t="str">
        <f>IF(OR($M1604="",$F1604&gt;Parâmetros!$E$14),"Não","Sim")</f>
        <v>Não</v>
      </c>
      <c r="Q1604" s="32" t="str">
        <f t="shared" si="152"/>
        <v/>
      </c>
      <c r="R1604" s="32" t="str">
        <f t="shared" si="153"/>
        <v/>
      </c>
      <c r="S1604" s="30" t="str">
        <f t="shared" si="154"/>
        <v/>
      </c>
      <c r="T1604" s="32" t="str">
        <f>IF($Q1604&lt;&gt;"Sim","",IF($N1604&gt;Parâmetros!$E$15,"Sim","Não"))</f>
        <v/>
      </c>
      <c r="U1604" s="17" t="str">
        <f t="shared" si="155"/>
        <v>Folga</v>
      </c>
      <c r="V1604" s="17" t="str">
        <f>IF($AC1604&lt;&gt;"",IF($L1604&gt;0,"ATENÇÃO · apontou em dia de "&amp;LOWER($AC1604)&amp;" cadastrado","Exceção cadastrada · "&amp;$AC1604)&amp;IF($AD1604="",""," · "&amp;$AD1604),IF($E1604="Férias",IF($L1604&gt;0,"ATENÇÃO · apontou estando de férias no cadastro","Férias no cadastro"),IF($Y1604="Férias / afastamento","Afastamento · "&amp;($Z1604+$AA1604-1)&amp;" dias seguidos sem apontamento",IF($Y1604="Folga trabalhada","ATENÇÃO · apontou em dia de folga da escala 5x2",IF($Y1604="Folga",IF(AND($D1604="5x2",OR(WEEKDAY($F1604,2)=6,WEEKDAY($F1604,2)=7)),"Folga de fim de semana da escala 5x2",IF(AND(OR($D1604="6x1",$D1604="FF 6x1"),WEEKDAY($F1604,2)=6,FALSE()),"Folga de fim de semana · apontou no domingo anterior",IF(AND(OR($D1604="6x1",$D1604="FF 6x1"),WEEKDAY($F1604,2)=7,AND($A1604=$A1603,$L1603&gt;0)),"Folga de fim de semana · apontou no sábado",IF(AND(OR($D1604="6x1",$D1604="FF 6x1"),OR(WEEKDAY($F1604,2)=6,WEEKDAY($F1604,2)=7)),"Folga de fim de semana · sem apontamento no sábado nem no domingo","Folga prevista pelo ciclo")))),IF($Y1604="Indeterminado (início da série)","Sem histórico anterior — informe o dia do ciclo no Cadastro",IF($Y1604="Falta de registro",IF(OR(OR($D1604="6x1",$D1604="FF 6x1"),$D1604="5x2"),"FALTA DE REGISTRO · dia útil da escala "&amp;$E1604,"FALTA DE REGISTRO · dia "&amp;$W1604&amp;" de "&amp;IFERROR(INDEX(Parâmetros!$B$39:$B$48,MATCH($E1604,Parâmetros!$A$39:$A$48,0)),99)&amp;" do ciclo"),IF(OR($D1604="6x1",$D1604="FF 6x1"),IF(OR(AND(WEEKDAY($F1604,2)=6,AND($A1604=$A1605,$L1605&gt;0)),AND(WEEKDAY($F1604,2)=7,AND($A1604=$A1603,$L1603&gt;0))),"ATENÇÃO · apontou sábado e domingo no mesmo fim de semana",IF(OR(WEEKDAY($F1604,2)=6,WEEKDAY($F1604,2)=7),"Jornada de fim de semana do 6x1",IF(OR($H1604&gt;=Parâmetros!$E$20,$H1604&lt;Parâmetros!$E$19),"ATENÇÃO · 6x1 apontou fora do horário diurno","Jornada fixa do 6x1"))),IF($D1604="5x2","Jornada fixa do 5x2",IF($D1604="Folguista",IF($J1604=$K1604,"Evidência confirma sequência","DIVERGE · sequência "&amp;$J1604&amp;" × evidência "&amp;$K1604),IF($K1604=$E1604,"Evidência confirma cadastro","DIVERGE · cadastro "&amp;$E1604&amp;" × evidência "&amp;$K1604)))))))))))</f>
        <v>Folga de fim de semana · apontou no sábado</v>
      </c>
      <c r="W1604" s="34" t="str">
        <f>IF(OR(OR($D1604="6x1",$D1604="FF 6x1"),$D1604="5x2"),"",IF($AB1604&lt;&gt;$AB1603,IF(IFERROR(INDEX(Cadastro!$F$5:$F$243,$AB1604),"")="",IF($L1604&gt;0,1,0),IF(IFERROR(INDEX(Cadastro!$F$5:$F$243,$AB1604),"")&lt;=IFERROR(INDEX(Parâmetros!$B$39:$B$48,MATCH($E1604,Parâmetros!$A$39:$A$48,0)),99),IFERROR(INDEX(Cadastro!$F$5:$F$243,$AB1604),""),0)),IF($L1604&gt;0,IF(N($X1603)&gt;0,1,N($W1603)+1),IF(AND($L1604=0,OR(N($W1603)&gt;=IFERROR(INDEX(Parâmetros!$B$39:$B$48,MATCH($E1604,Parâmetros!$A$39:$A$48,0)),99),AND(N($X1603)&gt;0,N($X1603)&lt;IFERROR(INDEX(Parâmetros!$C$39:$C$48,MATCH($E1604,Parâmetros!$A$39:$A$48,0)),0)))),0,N($W1603)+1))))</f>
        <v/>
      </c>
      <c r="X1604" s="34" t="str">
        <f>IF(OR(OR($D1604="6x1",$D1604="FF 6x1"),$D1604="5x2"),"",IF($AB1604&lt;&gt;$AB1603,IF(IFERROR(INDEX(Cadastro!$F$5:$F$243,$AB1604),"")="",0,IF(IFERROR(INDEX(Cadastro!$F$5:$F$243,$AB1604),"")&gt;IFERROR(INDEX(Parâmetros!$B$39:$B$48,MATCH($E1604,Parâmetros!$A$39:$A$48,0)),99),IFERROR(INDEX(Cadastro!$F$5:$F$243,$AB1604),"")-IFERROR(INDEX(Parâmetros!$B$39:$B$48,MATCH($E1604,Parâmetros!$A$39:$A$48,0)),99),0)),IF(AND($L1604=0,OR(N($W1603)&gt;=IFERROR(INDEX(Parâmetros!$B$39:$B$48,MATCH($E1604,Parâmetros!$A$39:$A$48,0)),99),AND(N($X1603)&gt;0,N($X1603)&lt;IFERROR(INDEX(Parâmetros!$C$39:$C$48,MATCH($E1604,Parâmetros!$A$39:$A$48,0)),0)))),N($X1603)+1,0)))</f>
        <v/>
      </c>
      <c r="Y1604" t="str">
        <f>IF($AC1604&lt;&gt;"",IF($L1604&gt;0,$AC1604&amp;" · com apontamento",$AC1604),IF($E1604="Férias",IF($L1604&gt;0,"Férias · com apontamento","Férias (cadastro)"),IF(($Z1604+$AA1604-1)&gt;Parâmetros!$E$16,"Férias / afastamento",IF(AND($D1604="5x2",OR(WEEKDAY($F1604,2)=6,WEEKDAY($F1604,2)=7)),IF($L1604&gt;0,"Folga trabalhada","Folga"),IF($L1604&gt;0,"Trabalhado",IF(OR(OR($D1604="6x1",$D1604="FF 6x1"),$D1604="5x2"),IF(AND(OR($D1604="6x1",$D1604="FF 6x1"),OR(WEEKDAY($F1604,2)=6,WEEKDAY($F1604,2)=7)),"Folga","Falta de registro"),IF(AND($AB1604&lt;&gt;$AB1603,IFERROR(INDEX(Cadastro!$F$5:$F$243,$AB1604),"")=""),"Indeterminado (início da série)",IF($X1604&gt;0,"Folga","Falta de registro"))))))))</f>
        <v>Folga</v>
      </c>
      <c r="Z1604" s="34">
        <f>IF(OR($L1604&gt;0,$F1604&gt;Parâmetros!$E$14),0,IF($A1604&lt;&gt;$A1603,1,N($Z1603)+1))</f>
        <v>1</v>
      </c>
      <c r="AA1604" s="34">
        <f>IF(OR($L1604&gt;0,$F1604&gt;Parâmetros!$E$14),0,IF(OR($A1604&lt;&gt;$A1605,$F1605&gt;Parâmetros!$E$14),1,N($AA1605)+1))</f>
        <v>1</v>
      </c>
      <c r="AB1604" s="31">
        <f>IFERROR(MATCH($A1604&amp;"|"&amp;TEXT(_xlfn.MAXIFS(Cadastro!$E$5:$E$243,Cadastro!$A$5:$A$243,$A1604,Cadastro!$E$5:$E$243,"&lt;="&amp;$F1604),"yyyymmdd"),Cadastro!$I$5:$I$243,0),"")</f>
        <v>199</v>
      </c>
      <c r="AC1604" t="str">
        <f>IFERROR(_xlfn.SINGLE(INDEX(Exceções!$D$5:$D$203,MATCH($A1604&amp;"|"&amp;$F1604,Exceções!$F$5:$F$203,0))),"")</f>
        <v/>
      </c>
      <c r="AD1604" t="str">
        <f>IF($AC1604="","",IFERROR(_xlfn.SINGLE(INDEX(Exceções!$E$5:$E$203,MATCH($A1604&amp;"|"&amp;$F1604,Exceções!$F$5:$F$203,0))),""))</f>
        <v/>
      </c>
    </row>
    <row r="1605" spans="1:30" ht="15" hidden="1" customHeight="1" x14ac:dyDescent="0.25">
      <c r="A1605" s="31">
        <v>56377</v>
      </c>
      <c r="B1605" s="17" t="s">
        <v>13</v>
      </c>
      <c r="C1605" s="17" t="str">
        <f>IFERROR(INDEX(Cadastro!$C$5:$C$243,$AB1605),"NÃO INFORMADO")</f>
        <v>AUT</v>
      </c>
      <c r="D1605" s="17" t="str">
        <f>IFERROR(INDEX(Cadastro!$D$5:$D$243,$AB1605),"")</f>
        <v>A</v>
      </c>
      <c r="E1605" s="17" t="str">
        <f>IFERROR(INDEX(Cadastro!$G$5:$G$243,$AB1605),"")</f>
        <v>A</v>
      </c>
      <c r="F1605" s="29">
        <v>46307</v>
      </c>
      <c r="G1605" s="32" t="str">
        <f t="shared" si="150"/>
        <v>seg</v>
      </c>
      <c r="H1605" s="31">
        <f>IF($L1605=0,"",_xlfn.MINIFS(Dados!$Q:$Q,Dados!$A:$A,$A1605,Dados!$S:$S,$F1605))</f>
        <v>420</v>
      </c>
      <c r="I1605" s="31">
        <f>IF($H1605="","",_xlfn.MAXIFS(Dados!$R:$R,Dados!$A:$A,$A1605,Dados!$S:$S,$F1605))</f>
        <v>920</v>
      </c>
      <c r="J1605" s="32" t="str">
        <f>IF($D1605&lt;&gt;"Folguista","",IFERROR(INDEX(Parâmetros!$D$52:$G$52,1,MIN(4,MAX(1,$W1605))),""))</f>
        <v/>
      </c>
      <c r="K1605" s="32" t="str">
        <f>IF(OR($AC1605&lt;&gt;"",$Y1605="Folga",$Y1605="Folga trabalhada",$Y1605="Férias (cadastro)",$Y1605="Férias / afastamento",$Y1605="Indeterminado (início da série)"),"",IF(OR($D1605="6x1",$D1605="FF 6x1"),IF(OR(WEEKDAY($F1605,2)=6,WEEKDAY($F1605,2)=7),"6x1 sáb/dom","6x1"),IF($D1605="5x2","5x2",IF($H1605="",IF($D1605="Folguista",$J1605,$E1605),IF(OR($H1605&gt;=Parâmetros!$E$18,$H1605&lt;Parâmetros!$E$19),"C",IF($H1605&lt;Parâmetros!$E$20,"A","B"))))))</f>
        <v>A</v>
      </c>
      <c r="L1605" s="30">
        <f>SUMIFS(Dados!$E:$E,Dados!$A:$A,$A1605,Dados!$S:$S,$F1605)</f>
        <v>7.33</v>
      </c>
      <c r="M1605" s="30">
        <f>IFERROR(INDEX(Parâmetros!$E$6:$E$11,MATCH($K1605,Parâmetros!$A$6:$A$11,0)),"")</f>
        <v>7.58</v>
      </c>
      <c r="N1605" s="33">
        <f t="shared" si="151"/>
        <v>0.96701846965699212</v>
      </c>
      <c r="O1605" s="33">
        <f>Parâmetros!$E$13</f>
        <v>0.8</v>
      </c>
      <c r="P1605" s="32" t="str">
        <f>IF(OR($M1605="",$F1605&gt;Parâmetros!$E$14),"Não","Sim")</f>
        <v>Sim</v>
      </c>
      <c r="Q1605" s="32" t="str">
        <f t="shared" si="152"/>
        <v>Sim</v>
      </c>
      <c r="R1605" s="32" t="str">
        <f t="shared" si="153"/>
        <v>Sim</v>
      </c>
      <c r="S1605" s="30">
        <f t="shared" si="154"/>
        <v>0</v>
      </c>
      <c r="T1605" s="32" t="str">
        <f>IF($Q1605&lt;&gt;"Sim","",IF($N1605&gt;Parâmetros!$E$15,"Sim","Não"))</f>
        <v>Não</v>
      </c>
      <c r="U1605" s="17" t="str">
        <f t="shared" si="155"/>
        <v>Na meta</v>
      </c>
      <c r="V1605" s="17" t="str">
        <f>IF($AC1605&lt;&gt;"",IF($L1605&gt;0,"ATENÇÃO · apontou em dia de "&amp;LOWER($AC1605)&amp;" cadastrado","Exceção cadastrada · "&amp;$AC1605)&amp;IF($AD1605="",""," · "&amp;$AD1605),IF($E1605="Férias",IF($L1605&gt;0,"ATENÇÃO · apontou estando de férias no cadastro","Férias no cadastro"),IF($Y1605="Férias / afastamento","Afastamento · "&amp;($Z1605+$AA1605-1)&amp;" dias seguidos sem apontamento",IF($Y1605="Folga trabalhada","ATENÇÃO · apontou em dia de folga da escala 5x2",IF($Y1605="Folga",IF(AND($D1605="5x2",OR(WEEKDAY($F1605,2)=6,WEEKDAY($F1605,2)=7)),"Folga de fim de semana da escala 5x2",IF(AND(OR($D1605="6x1",$D1605="FF 6x1"),WEEKDAY($F1605,2)=6,FALSE()),"Folga de fim de semana · apontou no domingo anterior",IF(AND(OR($D1605="6x1",$D1605="FF 6x1"),WEEKDAY($F1605,2)=7,AND($A1605=$A1604,$L1604&gt;0)),"Folga de fim de semana · apontou no sábado",IF(AND(OR($D1605="6x1",$D1605="FF 6x1"),OR(WEEKDAY($F1605,2)=6,WEEKDAY($F1605,2)=7)),"Folga de fim de semana · sem apontamento no sábado nem no domingo","Folga prevista pelo ciclo")))),IF($Y1605="Indeterminado (início da série)","Sem histórico anterior — informe o dia do ciclo no Cadastro",IF($Y1605="Falta de registro",IF(OR(OR($D1605="6x1",$D1605="FF 6x1"),$D1605="5x2"),"FALTA DE REGISTRO · dia útil da escala "&amp;$E1605,"FALTA DE REGISTRO · dia "&amp;$W1605&amp;" de "&amp;IFERROR(INDEX(Parâmetros!$B$39:$B$48,MATCH($E1605,Parâmetros!$A$39:$A$48,0)),99)&amp;" do ciclo"),IF(OR($D1605="6x1",$D1605="FF 6x1"),IF(OR(AND(WEEKDAY($F1605,2)=6,AND($A1605=$A1606,$L1606&gt;0)),AND(WEEKDAY($F1605,2)=7,AND($A1605=$A1604,$L1604&gt;0))),"ATENÇÃO · apontou sábado e domingo no mesmo fim de semana",IF(OR(WEEKDAY($F1605,2)=6,WEEKDAY($F1605,2)=7),"Jornada de fim de semana do 6x1",IF(OR($H1605&gt;=Parâmetros!$E$20,$H1605&lt;Parâmetros!$E$19),"ATENÇÃO · 6x1 apontou fora do horário diurno","Jornada fixa do 6x1"))),IF($D1605="5x2","Jornada fixa do 5x2",IF($D1605="Folguista",IF($J1605=$K1605,"Evidência confirma sequência","DIVERGE · sequência "&amp;$J1605&amp;" × evidência "&amp;$K1605),IF($K1605=$E1605,"Evidência confirma cadastro","DIVERGE · cadastro "&amp;$E1605&amp;" × evidência "&amp;$K1605)))))))))))</f>
        <v>Evidência confirma cadastro</v>
      </c>
      <c r="W1605" s="34">
        <f>IF(OR(OR($D1605="6x1",$D1605="FF 6x1"),$D1605="5x2"),"",IF($AB1605&lt;&gt;$AB1604,IF(IFERROR(INDEX(Cadastro!$F$5:$F$243,$AB1605),"")="",IF($L1605&gt;0,1,0),IF(IFERROR(INDEX(Cadastro!$F$5:$F$243,$AB1605),"")&lt;=IFERROR(INDEX(Parâmetros!$B$39:$B$48,MATCH($E1605,Parâmetros!$A$39:$A$48,0)),99),IFERROR(INDEX(Cadastro!$F$5:$F$243,$AB1605),""),0)),IF($L1605&gt;0,IF(N($X1604)&gt;0,1,N($W1604)+1),IF(AND($L1605=0,OR(N($W1604)&gt;=IFERROR(INDEX(Parâmetros!$B$39:$B$48,MATCH($E1605,Parâmetros!$A$39:$A$48,0)),99),AND(N($X1604)&gt;0,N($X1604)&lt;IFERROR(INDEX(Parâmetros!$C$39:$C$48,MATCH($E1605,Parâmetros!$A$39:$A$48,0)),0)))),0,N($W1604)+1))))</f>
        <v>1</v>
      </c>
      <c r="X1605" s="34">
        <f>IF(OR(OR($D1605="6x1",$D1605="FF 6x1"),$D1605="5x2"),"",IF($AB1605&lt;&gt;$AB1604,IF(IFERROR(INDEX(Cadastro!$F$5:$F$243,$AB1605),"")="",0,IF(IFERROR(INDEX(Cadastro!$F$5:$F$243,$AB1605),"")&gt;IFERROR(INDEX(Parâmetros!$B$39:$B$48,MATCH($E1605,Parâmetros!$A$39:$A$48,0)),99),IFERROR(INDEX(Cadastro!$F$5:$F$243,$AB1605),"")-IFERROR(INDEX(Parâmetros!$B$39:$B$48,MATCH($E1605,Parâmetros!$A$39:$A$48,0)),99),0)),IF(AND($L1605=0,OR(N($W1604)&gt;=IFERROR(INDEX(Parâmetros!$B$39:$B$48,MATCH($E1605,Parâmetros!$A$39:$A$48,0)),99),AND(N($X1604)&gt;0,N($X1604)&lt;IFERROR(INDEX(Parâmetros!$C$39:$C$48,MATCH($E1605,Parâmetros!$A$39:$A$48,0)),0)))),N($X1604)+1,0)))</f>
        <v>0</v>
      </c>
      <c r="Y1605" t="str">
        <f>IF($AC1605&lt;&gt;"",IF($L1605&gt;0,$AC1605&amp;" · com apontamento",$AC1605),IF($E1605="Férias",IF($L1605&gt;0,"Férias · com apontamento","Férias (cadastro)"),IF(($Z1605+$AA1605-1)&gt;Parâmetros!$E$16,"Férias / afastamento",IF(AND($D1605="5x2",OR(WEEKDAY($F1605,2)=6,WEEKDAY($F1605,2)=7)),IF($L1605&gt;0,"Folga trabalhada","Folga"),IF($L1605&gt;0,"Trabalhado",IF(OR(OR($D1605="6x1",$D1605="FF 6x1"),$D1605="5x2"),IF(AND(OR($D1605="6x1",$D1605="FF 6x1"),OR(WEEKDAY($F1605,2)=6,WEEKDAY($F1605,2)=7)),"Folga","Falta de registro"),IF(AND($AB1605&lt;&gt;$AB1604,IFERROR(INDEX(Cadastro!$F$5:$F$243,$AB1605),"")=""),"Indeterminado (início da série)",IF($X1605&gt;0,"Folga","Falta de registro"))))))))</f>
        <v>Trabalhado</v>
      </c>
      <c r="Z1605" s="34">
        <f>IF(OR($L1605&gt;0,$F1605&gt;Parâmetros!$E$14),0,IF($A1605&lt;&gt;$A1604,1,N($Z1604)+1))</f>
        <v>0</v>
      </c>
      <c r="AA1605" s="34">
        <f>IF(OR($L1605&gt;0,$F1605&gt;Parâmetros!$E$14),0,IF(OR($A1605&lt;&gt;$A1606,$F1606&gt;Parâmetros!$E$14),1,N($AA1606)+1))</f>
        <v>0</v>
      </c>
      <c r="AB1605" s="31">
        <f>IFERROR(MATCH($A1605&amp;"|"&amp;TEXT(_xlfn.MAXIFS(Cadastro!$E$5:$E$243,Cadastro!$A$5:$A$243,$A1605,Cadastro!$E$5:$E$243,"&lt;="&amp;$F1605),"yyyymmdd"),Cadastro!$I$5:$I$243,0),"")</f>
        <v>200</v>
      </c>
      <c r="AC1605" t="str">
        <f>IFERROR(_xlfn.SINGLE(INDEX(Exceções!$D$5:$D$203,MATCH($A1605&amp;"|"&amp;$F1605,Exceções!$F$5:$F$203,0))),"")</f>
        <v/>
      </c>
      <c r="AD1605" t="str">
        <f>IF($AC1605="","",IFERROR(_xlfn.SINGLE(INDEX(Exceções!$E$5:$E$203,MATCH($A1605&amp;"|"&amp;$F1605,Exceções!$F$5:$F$203,0))),""))</f>
        <v/>
      </c>
    </row>
    <row r="1606" spans="1:30" ht="15" hidden="1" customHeight="1" x14ac:dyDescent="0.25">
      <c r="A1606" s="31">
        <v>56377</v>
      </c>
      <c r="B1606" s="17" t="s">
        <v>13</v>
      </c>
      <c r="C1606" s="17" t="str">
        <f>IFERROR(INDEX(Cadastro!$C$5:$C$243,$AB1606),"NÃO INFORMADO")</f>
        <v>AUT</v>
      </c>
      <c r="D1606" s="17" t="str">
        <f>IFERROR(INDEX(Cadastro!$D$5:$D$243,$AB1606),"")</f>
        <v>6x1</v>
      </c>
      <c r="E1606" s="17" t="str">
        <f>IFERROR(INDEX(Cadastro!$G$5:$G$243,$AB1606),"")</f>
        <v>6x1</v>
      </c>
      <c r="F1606" s="29">
        <v>46308</v>
      </c>
      <c r="G1606" s="32" t="str">
        <f t="shared" si="150"/>
        <v>ter</v>
      </c>
      <c r="H1606" s="31">
        <f>IF($L1606=0,"",_xlfn.MINIFS(Dados!$Q:$Q,Dados!$A:$A,$A1606,Dados!$S:$S,$F1606))</f>
        <v>420</v>
      </c>
      <c r="I1606" s="31">
        <f>IF($H1606="","",_xlfn.MAXIFS(Dados!$R:$R,Dados!$A:$A,$A1606,Dados!$S:$S,$F1606))</f>
        <v>1010</v>
      </c>
      <c r="J1606" s="32" t="str">
        <f>IF($D1606&lt;&gt;"Folguista","",IFERROR(INDEX(Parâmetros!$D$52:$G$52,1,MIN(4,MAX(1,$W1606))),""))</f>
        <v/>
      </c>
      <c r="K1606" s="32" t="str">
        <f>IF(OR($AC1606&lt;&gt;"",$Y1606="Folga",$Y1606="Folga trabalhada",$Y1606="Férias (cadastro)",$Y1606="Férias / afastamento",$Y1606="Indeterminado (início da série)"),"",IF(OR($D1606="6x1",$D1606="FF 6x1"),IF(OR(WEEKDAY($F1606,2)=6,WEEKDAY($F1606,2)=7),"6x1 sáb/dom","6x1"),IF($D1606="5x2","5x2",IF($H1606="",IF($D1606="Folguista",$J1606,$E1606),IF(OR($H1606&gt;=Parâmetros!$E$18,$H1606&lt;Parâmetros!$E$19),"C",IF($H1606&lt;Parâmetros!$E$20,"A","B"))))))</f>
        <v>6x1</v>
      </c>
      <c r="L1606" s="30">
        <f>SUMIFS(Dados!$E:$E,Dados!$A:$A,$A1606,Dados!$S:$S,$F1606)</f>
        <v>8.83</v>
      </c>
      <c r="M1606" s="30">
        <f>IFERROR(INDEX(Parâmetros!$E$6:$E$11,MATCH($K1606,Parâmetros!$A$6:$A$11,0)),"")</f>
        <v>8.8000000000000007</v>
      </c>
      <c r="N1606" s="33">
        <f t="shared" si="151"/>
        <v>1.0034090909090909</v>
      </c>
      <c r="O1606" s="33">
        <f>Parâmetros!$E$13</f>
        <v>0.8</v>
      </c>
      <c r="P1606" s="32" t="str">
        <f>IF(OR($M1606="",$F1606&gt;Parâmetros!$E$14),"Não","Sim")</f>
        <v>Sim</v>
      </c>
      <c r="Q1606" s="32" t="str">
        <f t="shared" si="152"/>
        <v>Sim</v>
      </c>
      <c r="R1606" s="32" t="str">
        <f t="shared" si="153"/>
        <v>Sim</v>
      </c>
      <c r="S1606" s="30">
        <f t="shared" si="154"/>
        <v>0</v>
      </c>
      <c r="T1606" s="32" t="str">
        <f>IF($Q1606&lt;&gt;"Sim","",IF($N1606&gt;Parâmetros!$E$15,"Sim","Não"))</f>
        <v>Sim</v>
      </c>
      <c r="U1606" s="17" t="str">
        <f t="shared" si="155"/>
        <v>Na meta</v>
      </c>
      <c r="V1606" s="17" t="str">
        <f>IF($AC1606&lt;&gt;"",IF($L1606&gt;0,"ATENÇÃO · apontou em dia de "&amp;LOWER($AC1606)&amp;" cadastrado","Exceção cadastrada · "&amp;$AC1606)&amp;IF($AD1606="",""," · "&amp;$AD1606),IF($E1606="Férias",IF($L1606&gt;0,"ATENÇÃO · apontou estando de férias no cadastro","Férias no cadastro"),IF($Y1606="Férias / afastamento","Afastamento · "&amp;($Z1606+$AA1606-1)&amp;" dias seguidos sem apontamento",IF($Y1606="Folga trabalhada","ATENÇÃO · apontou em dia de folga da escala 5x2",IF($Y1606="Folga",IF(AND($D1606="5x2",OR(WEEKDAY($F1606,2)=6,WEEKDAY($F1606,2)=7)),"Folga de fim de semana da escala 5x2",IF(AND(OR($D1606="6x1",$D1606="FF 6x1"),WEEKDAY($F1606,2)=6,FALSE()),"Folga de fim de semana · apontou no domingo anterior",IF(AND(OR($D1606="6x1",$D1606="FF 6x1"),WEEKDAY($F1606,2)=7,AND($A1606=$A1605,$L1605&gt;0)),"Folga de fim de semana · apontou no sábado",IF(AND(OR($D1606="6x1",$D1606="FF 6x1"),OR(WEEKDAY($F1606,2)=6,WEEKDAY($F1606,2)=7)),"Folga de fim de semana · sem apontamento no sábado nem no domingo","Folga prevista pelo ciclo")))),IF($Y1606="Indeterminado (início da série)","Sem histórico anterior — informe o dia do ciclo no Cadastro",IF($Y1606="Falta de registro",IF(OR(OR($D1606="6x1",$D1606="FF 6x1"),$D1606="5x2"),"FALTA DE REGISTRO · dia útil da escala "&amp;$E1606,"FALTA DE REGISTRO · dia "&amp;$W1606&amp;" de "&amp;IFERROR(INDEX(Parâmetros!$B$39:$B$48,MATCH($E1606,Parâmetros!$A$39:$A$48,0)),99)&amp;" do ciclo"),IF(OR($D1606="6x1",$D1606="FF 6x1"),IF(OR(AND(WEEKDAY($F1606,2)=6,AND($A1606=$A1607,$L1607&gt;0)),AND(WEEKDAY($F1606,2)=7,AND($A1606=$A1605,$L1605&gt;0))),"ATENÇÃO · apontou sábado e domingo no mesmo fim de semana",IF(OR(WEEKDAY($F1606,2)=6,WEEKDAY($F1606,2)=7),"Jornada de fim de semana do 6x1",IF(OR($H1606&gt;=Parâmetros!$E$20,$H1606&lt;Parâmetros!$E$19),"ATENÇÃO · 6x1 apontou fora do horário diurno","Jornada fixa do 6x1"))),IF($D1606="5x2","Jornada fixa do 5x2",IF($D1606="Folguista",IF($J1606=$K1606,"Evidência confirma sequência","DIVERGE · sequência "&amp;$J1606&amp;" × evidência "&amp;$K1606),IF($K1606=$E1606,"Evidência confirma cadastro","DIVERGE · cadastro "&amp;$E1606&amp;" × evidência "&amp;$K1606)))))))))))</f>
        <v>Jornada fixa do 6x1</v>
      </c>
      <c r="W1606" s="34" t="str">
        <f>IF(OR(OR($D1606="6x1",$D1606="FF 6x1"),$D1606="5x2"),"",IF($AB1606&lt;&gt;$AB1605,IF(IFERROR(INDEX(Cadastro!$F$5:$F$243,$AB1606),"")="",IF($L1606&gt;0,1,0),IF(IFERROR(INDEX(Cadastro!$F$5:$F$243,$AB1606),"")&lt;=IFERROR(INDEX(Parâmetros!$B$39:$B$48,MATCH($E1606,Parâmetros!$A$39:$A$48,0)),99),IFERROR(INDEX(Cadastro!$F$5:$F$243,$AB1606),""),0)),IF($L1606&gt;0,IF(N($X1605)&gt;0,1,N($W1605)+1),IF(AND($L1606=0,OR(N($W1605)&gt;=IFERROR(INDEX(Parâmetros!$B$39:$B$48,MATCH($E1606,Parâmetros!$A$39:$A$48,0)),99),AND(N($X1605)&gt;0,N($X1605)&lt;IFERROR(INDEX(Parâmetros!$C$39:$C$48,MATCH($E1606,Parâmetros!$A$39:$A$48,0)),0)))),0,N($W1605)+1))))</f>
        <v/>
      </c>
      <c r="X1606" s="34" t="str">
        <f>IF(OR(OR($D1606="6x1",$D1606="FF 6x1"),$D1606="5x2"),"",IF($AB1606&lt;&gt;$AB1605,IF(IFERROR(INDEX(Cadastro!$F$5:$F$243,$AB1606),"")="",0,IF(IFERROR(INDEX(Cadastro!$F$5:$F$243,$AB1606),"")&gt;IFERROR(INDEX(Parâmetros!$B$39:$B$48,MATCH($E1606,Parâmetros!$A$39:$A$48,0)),99),IFERROR(INDEX(Cadastro!$F$5:$F$243,$AB1606),"")-IFERROR(INDEX(Parâmetros!$B$39:$B$48,MATCH($E1606,Parâmetros!$A$39:$A$48,0)),99),0)),IF(AND($L1606=0,OR(N($W1605)&gt;=IFERROR(INDEX(Parâmetros!$B$39:$B$48,MATCH($E1606,Parâmetros!$A$39:$A$48,0)),99),AND(N($X1605)&gt;0,N($X1605)&lt;IFERROR(INDEX(Parâmetros!$C$39:$C$48,MATCH($E1606,Parâmetros!$A$39:$A$48,0)),0)))),N($X1605)+1,0)))</f>
        <v/>
      </c>
      <c r="Y1606" t="str">
        <f>IF($AC1606&lt;&gt;"",IF($L1606&gt;0,$AC1606&amp;" · com apontamento",$AC1606),IF($E1606="Férias",IF($L1606&gt;0,"Férias · com apontamento","Férias (cadastro)"),IF(($Z1606+$AA1606-1)&gt;Parâmetros!$E$16,"Férias / afastamento",IF(AND($D1606="5x2",OR(WEEKDAY($F1606,2)=6,WEEKDAY($F1606,2)=7)),IF($L1606&gt;0,"Folga trabalhada","Folga"),IF($L1606&gt;0,"Trabalhado",IF(OR(OR($D1606="6x1",$D1606="FF 6x1"),$D1606="5x2"),IF(AND(OR($D1606="6x1",$D1606="FF 6x1"),OR(WEEKDAY($F1606,2)=6,WEEKDAY($F1606,2)=7)),"Folga","Falta de registro"),IF(AND($AB1606&lt;&gt;$AB1605,IFERROR(INDEX(Cadastro!$F$5:$F$243,$AB1606),"")=""),"Indeterminado (início da série)",IF($X1606&gt;0,"Folga","Falta de registro"))))))))</f>
        <v>Trabalhado</v>
      </c>
      <c r="Z1606" s="34">
        <f>IF(OR($L1606&gt;0,$F1606&gt;Parâmetros!$E$14),0,IF($A1606&lt;&gt;$A1605,1,N($Z1605)+1))</f>
        <v>0</v>
      </c>
      <c r="AA1606" s="34">
        <f>IF(OR($L1606&gt;0,$F1606&gt;Parâmetros!$E$14),0,IF(OR($A1606&lt;&gt;$A1607,$F1607&gt;Parâmetros!$E$14),1,N($AA1607)+1))</f>
        <v>0</v>
      </c>
      <c r="AB1606" s="31">
        <f>IFERROR(MATCH($A1606&amp;"|"&amp;TEXT(_xlfn.MAXIFS(Cadastro!$E$5:$E$243,Cadastro!$A$5:$A$243,$A1606,Cadastro!$E$5:$E$243,"&lt;="&amp;$F1606),"yyyymmdd"),Cadastro!$I$5:$I$243,0),"")</f>
        <v>201</v>
      </c>
      <c r="AC1606" t="str">
        <f>IFERROR(_xlfn.SINGLE(INDEX(Exceções!$D$5:$D$203,MATCH($A1606&amp;"|"&amp;$F1606,Exceções!$F$5:$F$203,0))),"")</f>
        <v/>
      </c>
      <c r="AD1606" t="str">
        <f>IF($AC1606="","",IFERROR(_xlfn.SINGLE(INDEX(Exceções!$E$5:$E$203,MATCH($A1606&amp;"|"&amp;$F1606,Exceções!$F$5:$F$203,0))),""))</f>
        <v/>
      </c>
    </row>
    <row r="1607" spans="1:30" ht="15" hidden="1" customHeight="1" x14ac:dyDescent="0.25">
      <c r="A1607" s="31">
        <v>56377</v>
      </c>
      <c r="B1607" s="17" t="s">
        <v>13</v>
      </c>
      <c r="C1607" s="17" t="str">
        <f>IFERROR(INDEX(Cadastro!$C$5:$C$243,$AB1607),"NÃO INFORMADO")</f>
        <v>AUT</v>
      </c>
      <c r="D1607" s="17" t="str">
        <f>IFERROR(INDEX(Cadastro!$D$5:$D$243,$AB1607),"")</f>
        <v>6x1</v>
      </c>
      <c r="E1607" s="17" t="str">
        <f>IFERROR(INDEX(Cadastro!$G$5:$G$243,$AB1607),"")</f>
        <v>6x1</v>
      </c>
      <c r="F1607" s="29">
        <v>46309</v>
      </c>
      <c r="G1607" s="32" t="str">
        <f t="shared" si="150"/>
        <v>qua</v>
      </c>
      <c r="H1607" s="31">
        <f>IF($L1607=0,"",_xlfn.MINIFS(Dados!$Q:$Q,Dados!$A:$A,$A1607,Dados!$S:$S,$F1607))</f>
        <v>420</v>
      </c>
      <c r="I1607" s="31">
        <f>IF($H1607="","",_xlfn.MAXIFS(Dados!$R:$R,Dados!$A:$A,$A1607,Dados!$S:$S,$F1607))</f>
        <v>1008</v>
      </c>
      <c r="J1607" s="32" t="str">
        <f>IF($D1607&lt;&gt;"Folguista","",IFERROR(INDEX(Parâmetros!$D$52:$G$52,1,MIN(4,MAX(1,$W1607))),""))</f>
        <v/>
      </c>
      <c r="K1607" s="32" t="str">
        <f>IF(OR($AC1607&lt;&gt;"",$Y1607="Folga",$Y1607="Folga trabalhada",$Y1607="Férias (cadastro)",$Y1607="Férias / afastamento",$Y1607="Indeterminado (início da série)"),"",IF(OR($D1607="6x1",$D1607="FF 6x1"),IF(OR(WEEKDAY($F1607,2)=6,WEEKDAY($F1607,2)=7),"6x1 sáb/dom","6x1"),IF($D1607="5x2","5x2",IF($H1607="",IF($D1607="Folguista",$J1607,$E1607),IF(OR($H1607&gt;=Parâmetros!$E$18,$H1607&lt;Parâmetros!$E$19),"C",IF($H1607&lt;Parâmetros!$E$20,"A","B"))))))</f>
        <v>6x1</v>
      </c>
      <c r="L1607" s="30">
        <f>SUMIFS(Dados!$E:$E,Dados!$A:$A,$A1607,Dados!$S:$S,$F1607)</f>
        <v>8.81</v>
      </c>
      <c r="M1607" s="30">
        <f>IFERROR(INDEX(Parâmetros!$E$6:$E$11,MATCH($K1607,Parâmetros!$A$6:$A$11,0)),"")</f>
        <v>8.8000000000000007</v>
      </c>
      <c r="N1607" s="33">
        <f t="shared" si="151"/>
        <v>1.0011363636363637</v>
      </c>
      <c r="O1607" s="33">
        <f>Parâmetros!$E$13</f>
        <v>0.8</v>
      </c>
      <c r="P1607" s="32" t="str">
        <f>IF(OR($M1607="",$F1607&gt;Parâmetros!$E$14),"Não","Sim")</f>
        <v>Sim</v>
      </c>
      <c r="Q1607" s="32" t="str">
        <f t="shared" si="152"/>
        <v>Sim</v>
      </c>
      <c r="R1607" s="32" t="str">
        <f t="shared" si="153"/>
        <v>Sim</v>
      </c>
      <c r="S1607" s="30">
        <f t="shared" si="154"/>
        <v>0</v>
      </c>
      <c r="T1607" s="32" t="str">
        <f>IF($Q1607&lt;&gt;"Sim","",IF($N1607&gt;Parâmetros!$E$15,"Sim","Não"))</f>
        <v>Sim</v>
      </c>
      <c r="U1607" s="17" t="str">
        <f t="shared" si="155"/>
        <v>Na meta</v>
      </c>
      <c r="V1607" s="17" t="str">
        <f>IF($AC1607&lt;&gt;"",IF($L1607&gt;0,"ATENÇÃO · apontou em dia de "&amp;LOWER($AC1607)&amp;" cadastrado","Exceção cadastrada · "&amp;$AC1607)&amp;IF($AD1607="",""," · "&amp;$AD1607),IF($E1607="Férias",IF($L1607&gt;0,"ATENÇÃO · apontou estando de férias no cadastro","Férias no cadastro"),IF($Y1607="Férias / afastamento","Afastamento · "&amp;($Z1607+$AA1607-1)&amp;" dias seguidos sem apontamento",IF($Y1607="Folga trabalhada","ATENÇÃO · apontou em dia de folga da escala 5x2",IF($Y1607="Folga",IF(AND($D1607="5x2",OR(WEEKDAY($F1607,2)=6,WEEKDAY($F1607,2)=7)),"Folga de fim de semana da escala 5x2",IF(AND(OR($D1607="6x1",$D1607="FF 6x1"),WEEKDAY($F1607,2)=6,FALSE()),"Folga de fim de semana · apontou no domingo anterior",IF(AND(OR($D1607="6x1",$D1607="FF 6x1"),WEEKDAY($F1607,2)=7,AND($A1607=$A1606,$L1606&gt;0)),"Folga de fim de semana · apontou no sábado",IF(AND(OR($D1607="6x1",$D1607="FF 6x1"),OR(WEEKDAY($F1607,2)=6,WEEKDAY($F1607,2)=7)),"Folga de fim de semana · sem apontamento no sábado nem no domingo","Folga prevista pelo ciclo")))),IF($Y1607="Indeterminado (início da série)","Sem histórico anterior — informe o dia do ciclo no Cadastro",IF($Y1607="Falta de registro",IF(OR(OR($D1607="6x1",$D1607="FF 6x1"),$D1607="5x2"),"FALTA DE REGISTRO · dia útil da escala "&amp;$E1607,"FALTA DE REGISTRO · dia "&amp;$W1607&amp;" de "&amp;IFERROR(INDEX(Parâmetros!$B$39:$B$48,MATCH($E1607,Parâmetros!$A$39:$A$48,0)),99)&amp;" do ciclo"),IF(OR($D1607="6x1",$D1607="FF 6x1"),IF(OR(AND(WEEKDAY($F1607,2)=6,AND($A1607=$A1608,$L1608&gt;0)),AND(WEEKDAY($F1607,2)=7,AND($A1607=$A1606,$L1606&gt;0))),"ATENÇÃO · apontou sábado e domingo no mesmo fim de semana",IF(OR(WEEKDAY($F1607,2)=6,WEEKDAY($F1607,2)=7),"Jornada de fim de semana do 6x1",IF(OR($H1607&gt;=Parâmetros!$E$20,$H1607&lt;Parâmetros!$E$19),"ATENÇÃO · 6x1 apontou fora do horário diurno","Jornada fixa do 6x1"))),IF($D1607="5x2","Jornada fixa do 5x2",IF($D1607="Folguista",IF($J1607=$K1607,"Evidência confirma sequência","DIVERGE · sequência "&amp;$J1607&amp;" × evidência "&amp;$K1607),IF($K1607=$E1607,"Evidência confirma cadastro","DIVERGE · cadastro "&amp;$E1607&amp;" × evidência "&amp;$K1607)))))))))))</f>
        <v>Jornada fixa do 6x1</v>
      </c>
      <c r="W1607" s="34" t="str">
        <f>IF(OR(OR($D1607="6x1",$D1607="FF 6x1"),$D1607="5x2"),"",IF($AB1607&lt;&gt;$AB1606,IF(IFERROR(INDEX(Cadastro!$F$5:$F$243,$AB1607),"")="",IF($L1607&gt;0,1,0),IF(IFERROR(INDEX(Cadastro!$F$5:$F$243,$AB1607),"")&lt;=IFERROR(INDEX(Parâmetros!$B$39:$B$48,MATCH($E1607,Parâmetros!$A$39:$A$48,0)),99),IFERROR(INDEX(Cadastro!$F$5:$F$243,$AB1607),""),0)),IF($L1607&gt;0,IF(N($X1606)&gt;0,1,N($W1606)+1),IF(AND($L1607=0,OR(N($W1606)&gt;=IFERROR(INDEX(Parâmetros!$B$39:$B$48,MATCH($E1607,Parâmetros!$A$39:$A$48,0)),99),AND(N($X1606)&gt;0,N($X1606)&lt;IFERROR(INDEX(Parâmetros!$C$39:$C$48,MATCH($E1607,Parâmetros!$A$39:$A$48,0)),0)))),0,N($W1606)+1))))</f>
        <v/>
      </c>
      <c r="X1607" s="34" t="str">
        <f>IF(OR(OR($D1607="6x1",$D1607="FF 6x1"),$D1607="5x2"),"",IF($AB1607&lt;&gt;$AB1606,IF(IFERROR(INDEX(Cadastro!$F$5:$F$243,$AB1607),"")="",0,IF(IFERROR(INDEX(Cadastro!$F$5:$F$243,$AB1607),"")&gt;IFERROR(INDEX(Parâmetros!$B$39:$B$48,MATCH($E1607,Parâmetros!$A$39:$A$48,0)),99),IFERROR(INDEX(Cadastro!$F$5:$F$243,$AB1607),"")-IFERROR(INDEX(Parâmetros!$B$39:$B$48,MATCH($E1607,Parâmetros!$A$39:$A$48,0)),99),0)),IF(AND($L1607=0,OR(N($W1606)&gt;=IFERROR(INDEX(Parâmetros!$B$39:$B$48,MATCH($E1607,Parâmetros!$A$39:$A$48,0)),99),AND(N($X1606)&gt;0,N($X1606)&lt;IFERROR(INDEX(Parâmetros!$C$39:$C$48,MATCH($E1607,Parâmetros!$A$39:$A$48,0)),0)))),N($X1606)+1,0)))</f>
        <v/>
      </c>
      <c r="Y1607" t="str">
        <f>IF($AC1607&lt;&gt;"",IF($L1607&gt;0,$AC1607&amp;" · com apontamento",$AC1607),IF($E1607="Férias",IF($L1607&gt;0,"Férias · com apontamento","Férias (cadastro)"),IF(($Z1607+$AA1607-1)&gt;Parâmetros!$E$16,"Férias / afastamento",IF(AND($D1607="5x2",OR(WEEKDAY($F1607,2)=6,WEEKDAY($F1607,2)=7)),IF($L1607&gt;0,"Folga trabalhada","Folga"),IF($L1607&gt;0,"Trabalhado",IF(OR(OR($D1607="6x1",$D1607="FF 6x1"),$D1607="5x2"),IF(AND(OR($D1607="6x1",$D1607="FF 6x1"),OR(WEEKDAY($F1607,2)=6,WEEKDAY($F1607,2)=7)),"Folga","Falta de registro"),IF(AND($AB1607&lt;&gt;$AB1606,IFERROR(INDEX(Cadastro!$F$5:$F$243,$AB1607),"")=""),"Indeterminado (início da série)",IF($X1607&gt;0,"Folga","Falta de registro"))))))))</f>
        <v>Trabalhado</v>
      </c>
      <c r="Z1607" s="34">
        <f>IF(OR($L1607&gt;0,$F1607&gt;Parâmetros!$E$14),0,IF($A1607&lt;&gt;$A1606,1,N($Z1606)+1))</f>
        <v>0</v>
      </c>
      <c r="AA1607" s="34">
        <f>IF(OR($L1607&gt;0,$F1607&gt;Parâmetros!$E$14),0,IF(OR($A1607&lt;&gt;$A1608,$F1608&gt;Parâmetros!$E$14),1,N($AA1608)+1))</f>
        <v>0</v>
      </c>
      <c r="AB1607" s="31">
        <f>IFERROR(MATCH($A1607&amp;"|"&amp;TEXT(_xlfn.MAXIFS(Cadastro!$E$5:$E$243,Cadastro!$A$5:$A$243,$A1607,Cadastro!$E$5:$E$243,"&lt;="&amp;$F1607),"yyyymmdd"),Cadastro!$I$5:$I$243,0),"")</f>
        <v>201</v>
      </c>
      <c r="AC1607" t="str">
        <f>IFERROR(_xlfn.SINGLE(INDEX(Exceções!$D$5:$D$203,MATCH($A1607&amp;"|"&amp;$F1607,Exceções!$F$5:$F$203,0))),"")</f>
        <v/>
      </c>
      <c r="AD1607" t="str">
        <f>IF($AC1607="","",IFERROR(_xlfn.SINGLE(INDEX(Exceções!$E$5:$E$203,MATCH($A1607&amp;"|"&amp;$F1607,Exceções!$F$5:$F$203,0))),""))</f>
        <v/>
      </c>
    </row>
    <row r="1608" spans="1:30" ht="15" hidden="1" customHeight="1" x14ac:dyDescent="0.25">
      <c r="A1608" s="31">
        <v>56377</v>
      </c>
      <c r="B1608" s="17" t="s">
        <v>13</v>
      </c>
      <c r="C1608" s="17" t="str">
        <f>IFERROR(INDEX(Cadastro!$C$5:$C$243,$AB1608),"NÃO INFORMADO")</f>
        <v>AUT</v>
      </c>
      <c r="D1608" s="17" t="str">
        <f>IFERROR(INDEX(Cadastro!$D$5:$D$243,$AB1608),"")</f>
        <v>6x1</v>
      </c>
      <c r="E1608" s="17" t="str">
        <f>IFERROR(INDEX(Cadastro!$G$5:$G$243,$AB1608),"")</f>
        <v>6x1</v>
      </c>
      <c r="F1608" s="29">
        <v>46310</v>
      </c>
      <c r="G1608" s="32" t="str">
        <f t="shared" si="150"/>
        <v>qui</v>
      </c>
      <c r="H1608" s="31">
        <f>IF($L1608=0,"",_xlfn.MINIFS(Dados!$Q:$Q,Dados!$A:$A,$A1608,Dados!$S:$S,$F1608))</f>
        <v>420</v>
      </c>
      <c r="I1608" s="31">
        <f>IF($H1608="","",_xlfn.MAXIFS(Dados!$R:$R,Dados!$A:$A,$A1608,Dados!$S:$S,$F1608))</f>
        <v>1008</v>
      </c>
      <c r="J1608" s="32" t="str">
        <f>IF($D1608&lt;&gt;"Folguista","",IFERROR(INDEX(Parâmetros!$D$52:$G$52,1,MIN(4,MAX(1,$W1608))),""))</f>
        <v/>
      </c>
      <c r="K1608" s="32" t="str">
        <f>IF(OR($AC1608&lt;&gt;"",$Y1608="Folga",$Y1608="Folga trabalhada",$Y1608="Férias (cadastro)",$Y1608="Férias / afastamento",$Y1608="Indeterminado (início da série)"),"",IF(OR($D1608="6x1",$D1608="FF 6x1"),IF(OR(WEEKDAY($F1608,2)=6,WEEKDAY($F1608,2)=7),"6x1 sáb/dom","6x1"),IF($D1608="5x2","5x2",IF($H1608="",IF($D1608="Folguista",$J1608,$E1608),IF(OR($H1608&gt;=Parâmetros!$E$18,$H1608&lt;Parâmetros!$E$19),"C",IF($H1608&lt;Parâmetros!$E$20,"A","B"))))))</f>
        <v>6x1</v>
      </c>
      <c r="L1608" s="30">
        <f>SUMIFS(Dados!$E:$E,Dados!$A:$A,$A1608,Dados!$S:$S,$F1608)</f>
        <v>8.8000000000000007</v>
      </c>
      <c r="M1608" s="30">
        <f>IFERROR(INDEX(Parâmetros!$E$6:$E$11,MATCH($K1608,Parâmetros!$A$6:$A$11,0)),"")</f>
        <v>8.8000000000000007</v>
      </c>
      <c r="N1608" s="33">
        <f t="shared" si="151"/>
        <v>1</v>
      </c>
      <c r="O1608" s="33">
        <f>Parâmetros!$E$13</f>
        <v>0.8</v>
      </c>
      <c r="P1608" s="32" t="str">
        <f>IF(OR($M1608="",$F1608&gt;Parâmetros!$E$14),"Não","Sim")</f>
        <v>Sim</v>
      </c>
      <c r="Q1608" s="32" t="str">
        <f t="shared" si="152"/>
        <v>Sim</v>
      </c>
      <c r="R1608" s="32" t="str">
        <f t="shared" si="153"/>
        <v>Sim</v>
      </c>
      <c r="S1608" s="30">
        <f t="shared" si="154"/>
        <v>0</v>
      </c>
      <c r="T1608" s="32" t="str">
        <f>IF($Q1608&lt;&gt;"Sim","",IF($N1608&gt;Parâmetros!$E$15,"Sim","Não"))</f>
        <v>Não</v>
      </c>
      <c r="U1608" s="17" t="str">
        <f t="shared" si="155"/>
        <v>Na meta</v>
      </c>
      <c r="V1608" s="17" t="str">
        <f>IF($AC1608&lt;&gt;"",IF($L1608&gt;0,"ATENÇÃO · apontou em dia de "&amp;LOWER($AC1608)&amp;" cadastrado","Exceção cadastrada · "&amp;$AC1608)&amp;IF($AD1608="",""," · "&amp;$AD1608),IF($E1608="Férias",IF($L1608&gt;0,"ATENÇÃO · apontou estando de férias no cadastro","Férias no cadastro"),IF($Y1608="Férias / afastamento","Afastamento · "&amp;($Z1608+$AA1608-1)&amp;" dias seguidos sem apontamento",IF($Y1608="Folga trabalhada","ATENÇÃO · apontou em dia de folga da escala 5x2",IF($Y1608="Folga",IF(AND($D1608="5x2",OR(WEEKDAY($F1608,2)=6,WEEKDAY($F1608,2)=7)),"Folga de fim de semana da escala 5x2",IF(AND(OR($D1608="6x1",$D1608="FF 6x1"),WEEKDAY($F1608,2)=6,FALSE()),"Folga de fim de semana · apontou no domingo anterior",IF(AND(OR($D1608="6x1",$D1608="FF 6x1"),WEEKDAY($F1608,2)=7,AND($A1608=$A1607,$L1607&gt;0)),"Folga de fim de semana · apontou no sábado",IF(AND(OR($D1608="6x1",$D1608="FF 6x1"),OR(WEEKDAY($F1608,2)=6,WEEKDAY($F1608,2)=7)),"Folga de fim de semana · sem apontamento no sábado nem no domingo","Folga prevista pelo ciclo")))),IF($Y1608="Indeterminado (início da série)","Sem histórico anterior — informe o dia do ciclo no Cadastro",IF($Y1608="Falta de registro",IF(OR(OR($D1608="6x1",$D1608="FF 6x1"),$D1608="5x2"),"FALTA DE REGISTRO · dia útil da escala "&amp;$E1608,"FALTA DE REGISTRO · dia "&amp;$W1608&amp;" de "&amp;IFERROR(INDEX(Parâmetros!$B$39:$B$48,MATCH($E1608,Parâmetros!$A$39:$A$48,0)),99)&amp;" do ciclo"),IF(OR($D1608="6x1",$D1608="FF 6x1"),IF(OR(AND(WEEKDAY($F1608,2)=6,AND($A1608=$A1609,$L1609&gt;0)),AND(WEEKDAY($F1608,2)=7,AND($A1608=$A1607,$L1607&gt;0))),"ATENÇÃO · apontou sábado e domingo no mesmo fim de semana",IF(OR(WEEKDAY($F1608,2)=6,WEEKDAY($F1608,2)=7),"Jornada de fim de semana do 6x1",IF(OR($H1608&gt;=Parâmetros!$E$20,$H1608&lt;Parâmetros!$E$19),"ATENÇÃO · 6x1 apontou fora do horário diurno","Jornada fixa do 6x1"))),IF($D1608="5x2","Jornada fixa do 5x2",IF($D1608="Folguista",IF($J1608=$K1608,"Evidência confirma sequência","DIVERGE · sequência "&amp;$J1608&amp;" × evidência "&amp;$K1608),IF($K1608=$E1608,"Evidência confirma cadastro","DIVERGE · cadastro "&amp;$E1608&amp;" × evidência "&amp;$K1608)))))))))))</f>
        <v>Jornada fixa do 6x1</v>
      </c>
      <c r="W1608" s="34" t="str">
        <f>IF(OR(OR($D1608="6x1",$D1608="FF 6x1"),$D1608="5x2"),"",IF($AB1608&lt;&gt;$AB1607,IF(IFERROR(INDEX(Cadastro!$F$5:$F$243,$AB1608),"")="",IF($L1608&gt;0,1,0),IF(IFERROR(INDEX(Cadastro!$F$5:$F$243,$AB1608),"")&lt;=IFERROR(INDEX(Parâmetros!$B$39:$B$48,MATCH($E1608,Parâmetros!$A$39:$A$48,0)),99),IFERROR(INDEX(Cadastro!$F$5:$F$243,$AB1608),""),0)),IF($L1608&gt;0,IF(N($X1607)&gt;0,1,N($W1607)+1),IF(AND($L1608=0,OR(N($W1607)&gt;=IFERROR(INDEX(Parâmetros!$B$39:$B$48,MATCH($E1608,Parâmetros!$A$39:$A$48,0)),99),AND(N($X1607)&gt;0,N($X1607)&lt;IFERROR(INDEX(Parâmetros!$C$39:$C$48,MATCH($E1608,Parâmetros!$A$39:$A$48,0)),0)))),0,N($W1607)+1))))</f>
        <v/>
      </c>
      <c r="X1608" s="34" t="str">
        <f>IF(OR(OR($D1608="6x1",$D1608="FF 6x1"),$D1608="5x2"),"",IF($AB1608&lt;&gt;$AB1607,IF(IFERROR(INDEX(Cadastro!$F$5:$F$243,$AB1608),"")="",0,IF(IFERROR(INDEX(Cadastro!$F$5:$F$243,$AB1608),"")&gt;IFERROR(INDEX(Parâmetros!$B$39:$B$48,MATCH($E1608,Parâmetros!$A$39:$A$48,0)),99),IFERROR(INDEX(Cadastro!$F$5:$F$243,$AB1608),"")-IFERROR(INDEX(Parâmetros!$B$39:$B$48,MATCH($E1608,Parâmetros!$A$39:$A$48,0)),99),0)),IF(AND($L1608=0,OR(N($W1607)&gt;=IFERROR(INDEX(Parâmetros!$B$39:$B$48,MATCH($E1608,Parâmetros!$A$39:$A$48,0)),99),AND(N($X1607)&gt;0,N($X1607)&lt;IFERROR(INDEX(Parâmetros!$C$39:$C$48,MATCH($E1608,Parâmetros!$A$39:$A$48,0)),0)))),N($X1607)+1,0)))</f>
        <v/>
      </c>
      <c r="Y1608" t="str">
        <f>IF($AC1608&lt;&gt;"",IF($L1608&gt;0,$AC1608&amp;" · com apontamento",$AC1608),IF($E1608="Férias",IF($L1608&gt;0,"Férias · com apontamento","Férias (cadastro)"),IF(($Z1608+$AA1608-1)&gt;Parâmetros!$E$16,"Férias / afastamento",IF(AND($D1608="5x2",OR(WEEKDAY($F1608,2)=6,WEEKDAY($F1608,2)=7)),IF($L1608&gt;0,"Folga trabalhada","Folga"),IF($L1608&gt;0,"Trabalhado",IF(OR(OR($D1608="6x1",$D1608="FF 6x1"),$D1608="5x2"),IF(AND(OR($D1608="6x1",$D1608="FF 6x1"),OR(WEEKDAY($F1608,2)=6,WEEKDAY($F1608,2)=7)),"Folga","Falta de registro"),IF(AND($AB1608&lt;&gt;$AB1607,IFERROR(INDEX(Cadastro!$F$5:$F$243,$AB1608),"")=""),"Indeterminado (início da série)",IF($X1608&gt;0,"Folga","Falta de registro"))))))))</f>
        <v>Trabalhado</v>
      </c>
      <c r="Z1608" s="34">
        <f>IF(OR($L1608&gt;0,$F1608&gt;Parâmetros!$E$14),0,IF($A1608&lt;&gt;$A1607,1,N($Z1607)+1))</f>
        <v>0</v>
      </c>
      <c r="AA1608" s="34">
        <f>IF(OR($L1608&gt;0,$F1608&gt;Parâmetros!$E$14),0,IF(OR($A1608&lt;&gt;$A1609,$F1609&gt;Parâmetros!$E$14),1,N($AA1609)+1))</f>
        <v>0</v>
      </c>
      <c r="AB1608" s="31">
        <f>IFERROR(MATCH($A1608&amp;"|"&amp;TEXT(_xlfn.MAXIFS(Cadastro!$E$5:$E$243,Cadastro!$A$5:$A$243,$A1608,Cadastro!$E$5:$E$243,"&lt;="&amp;$F1608),"yyyymmdd"),Cadastro!$I$5:$I$243,0),"")</f>
        <v>201</v>
      </c>
      <c r="AC1608" t="str">
        <f>IFERROR(_xlfn.SINGLE(INDEX(Exceções!$D$5:$D$203,MATCH($A1608&amp;"|"&amp;$F1608,Exceções!$F$5:$F$203,0))),"")</f>
        <v/>
      </c>
      <c r="AD1608" t="str">
        <f>IF($AC1608="","",IFERROR(_xlfn.SINGLE(INDEX(Exceções!$E$5:$E$203,MATCH($A1608&amp;"|"&amp;$F1608,Exceções!$F$5:$F$203,0))),""))</f>
        <v/>
      </c>
    </row>
    <row r="1609" spans="1:30" ht="15" hidden="1" customHeight="1" x14ac:dyDescent="0.25">
      <c r="A1609" s="31">
        <v>56377</v>
      </c>
      <c r="B1609" s="17" t="s">
        <v>13</v>
      </c>
      <c r="C1609" s="17" t="str">
        <f>IFERROR(INDEX(Cadastro!$C$5:$C$243,$AB1609),"NÃO INFORMADO")</f>
        <v>AUT</v>
      </c>
      <c r="D1609" s="17" t="str">
        <f>IFERROR(INDEX(Cadastro!$D$5:$D$243,$AB1609),"")</f>
        <v>6x1</v>
      </c>
      <c r="E1609" s="17" t="str">
        <f>IFERROR(INDEX(Cadastro!$G$5:$G$243,$AB1609),"")</f>
        <v>6x1</v>
      </c>
      <c r="F1609" s="29">
        <v>46311</v>
      </c>
      <c r="G1609" s="32" t="str">
        <f t="shared" si="150"/>
        <v>sex</v>
      </c>
      <c r="H1609" s="31">
        <f>IF($L1609=0,"",_xlfn.MINIFS(Dados!$Q:$Q,Dados!$A:$A,$A1609,Dados!$S:$S,$F1609))</f>
        <v>420</v>
      </c>
      <c r="I1609" s="31">
        <f>IF($H1609="","",_xlfn.MAXIFS(Dados!$R:$R,Dados!$A:$A,$A1609,Dados!$S:$S,$F1609))</f>
        <v>1008</v>
      </c>
      <c r="J1609" s="32" t="str">
        <f>IF($D1609&lt;&gt;"Folguista","",IFERROR(INDEX(Parâmetros!$D$52:$G$52,1,MIN(4,MAX(1,$W1609))),""))</f>
        <v/>
      </c>
      <c r="K1609" s="32" t="str">
        <f>IF(OR($AC1609&lt;&gt;"",$Y1609="Folga",$Y1609="Folga trabalhada",$Y1609="Férias (cadastro)",$Y1609="Férias / afastamento",$Y1609="Indeterminado (início da série)"),"",IF(OR($D1609="6x1",$D1609="FF 6x1"),IF(OR(WEEKDAY($F1609,2)=6,WEEKDAY($F1609,2)=7),"6x1 sáb/dom","6x1"),IF($D1609="5x2","5x2",IF($H1609="",IF($D1609="Folguista",$J1609,$E1609),IF(OR($H1609&gt;=Parâmetros!$E$18,$H1609&lt;Parâmetros!$E$19),"C",IF($H1609&lt;Parâmetros!$E$20,"A","B"))))))</f>
        <v>6x1</v>
      </c>
      <c r="L1609" s="30">
        <f>SUMIFS(Dados!$E:$E,Dados!$A:$A,$A1609,Dados!$S:$S,$F1609)</f>
        <v>8.81</v>
      </c>
      <c r="M1609" s="30">
        <f>IFERROR(INDEX(Parâmetros!$E$6:$E$11,MATCH($K1609,Parâmetros!$A$6:$A$11,0)),"")</f>
        <v>8.8000000000000007</v>
      </c>
      <c r="N1609" s="33">
        <f t="shared" si="151"/>
        <v>1.0011363636363637</v>
      </c>
      <c r="O1609" s="33">
        <f>Parâmetros!$E$13</f>
        <v>0.8</v>
      </c>
      <c r="P1609" s="32" t="str">
        <f>IF(OR($M1609="",$F1609&gt;Parâmetros!$E$14),"Não","Sim")</f>
        <v>Sim</v>
      </c>
      <c r="Q1609" s="32" t="str">
        <f t="shared" si="152"/>
        <v>Sim</v>
      </c>
      <c r="R1609" s="32" t="str">
        <f t="shared" si="153"/>
        <v>Sim</v>
      </c>
      <c r="S1609" s="30">
        <f t="shared" si="154"/>
        <v>0</v>
      </c>
      <c r="T1609" s="32" t="str">
        <f>IF($Q1609&lt;&gt;"Sim","",IF($N1609&gt;Parâmetros!$E$15,"Sim","Não"))</f>
        <v>Sim</v>
      </c>
      <c r="U1609" s="17" t="str">
        <f t="shared" si="155"/>
        <v>Na meta</v>
      </c>
      <c r="V1609" s="17" t="str">
        <f>IF($AC1609&lt;&gt;"",IF($L1609&gt;0,"ATENÇÃO · apontou em dia de "&amp;LOWER($AC1609)&amp;" cadastrado","Exceção cadastrada · "&amp;$AC1609)&amp;IF($AD1609="",""," · "&amp;$AD1609),IF($E1609="Férias",IF($L1609&gt;0,"ATENÇÃO · apontou estando de férias no cadastro","Férias no cadastro"),IF($Y1609="Férias / afastamento","Afastamento · "&amp;($Z1609+$AA1609-1)&amp;" dias seguidos sem apontamento",IF($Y1609="Folga trabalhada","ATENÇÃO · apontou em dia de folga da escala 5x2",IF($Y1609="Folga",IF(AND($D1609="5x2",OR(WEEKDAY($F1609,2)=6,WEEKDAY($F1609,2)=7)),"Folga de fim de semana da escala 5x2",IF(AND(OR($D1609="6x1",$D1609="FF 6x1"),WEEKDAY($F1609,2)=6,FALSE()),"Folga de fim de semana · apontou no domingo anterior",IF(AND(OR($D1609="6x1",$D1609="FF 6x1"),WEEKDAY($F1609,2)=7,AND($A1609=$A1608,$L1608&gt;0)),"Folga de fim de semana · apontou no sábado",IF(AND(OR($D1609="6x1",$D1609="FF 6x1"),OR(WEEKDAY($F1609,2)=6,WEEKDAY($F1609,2)=7)),"Folga de fim de semana · sem apontamento no sábado nem no domingo","Folga prevista pelo ciclo")))),IF($Y1609="Indeterminado (início da série)","Sem histórico anterior — informe o dia do ciclo no Cadastro",IF($Y1609="Falta de registro",IF(OR(OR($D1609="6x1",$D1609="FF 6x1"),$D1609="5x2"),"FALTA DE REGISTRO · dia útil da escala "&amp;$E1609,"FALTA DE REGISTRO · dia "&amp;$W1609&amp;" de "&amp;IFERROR(INDEX(Parâmetros!$B$39:$B$48,MATCH($E1609,Parâmetros!$A$39:$A$48,0)),99)&amp;" do ciclo"),IF(OR($D1609="6x1",$D1609="FF 6x1"),IF(OR(AND(WEEKDAY($F1609,2)=6,AND($A1609=$A1610,$L1610&gt;0)),AND(WEEKDAY($F1609,2)=7,AND($A1609=$A1608,$L1608&gt;0))),"ATENÇÃO · apontou sábado e domingo no mesmo fim de semana",IF(OR(WEEKDAY($F1609,2)=6,WEEKDAY($F1609,2)=7),"Jornada de fim de semana do 6x1",IF(OR($H1609&gt;=Parâmetros!$E$20,$H1609&lt;Parâmetros!$E$19),"ATENÇÃO · 6x1 apontou fora do horário diurno","Jornada fixa do 6x1"))),IF($D1609="5x2","Jornada fixa do 5x2",IF($D1609="Folguista",IF($J1609=$K1609,"Evidência confirma sequência","DIVERGE · sequência "&amp;$J1609&amp;" × evidência "&amp;$K1609),IF($K1609=$E1609,"Evidência confirma cadastro","DIVERGE · cadastro "&amp;$E1609&amp;" × evidência "&amp;$K1609)))))))))))</f>
        <v>Jornada fixa do 6x1</v>
      </c>
      <c r="W1609" s="34" t="str">
        <f>IF(OR(OR($D1609="6x1",$D1609="FF 6x1"),$D1609="5x2"),"",IF($AB1609&lt;&gt;$AB1608,IF(IFERROR(INDEX(Cadastro!$F$5:$F$243,$AB1609),"")="",IF($L1609&gt;0,1,0),IF(IFERROR(INDEX(Cadastro!$F$5:$F$243,$AB1609),"")&lt;=IFERROR(INDEX(Parâmetros!$B$39:$B$48,MATCH($E1609,Parâmetros!$A$39:$A$48,0)),99),IFERROR(INDEX(Cadastro!$F$5:$F$243,$AB1609),""),0)),IF($L1609&gt;0,IF(N($X1608)&gt;0,1,N($W1608)+1),IF(AND($L1609=0,OR(N($W1608)&gt;=IFERROR(INDEX(Parâmetros!$B$39:$B$48,MATCH($E1609,Parâmetros!$A$39:$A$48,0)),99),AND(N($X1608)&gt;0,N($X1608)&lt;IFERROR(INDEX(Parâmetros!$C$39:$C$48,MATCH($E1609,Parâmetros!$A$39:$A$48,0)),0)))),0,N($W1608)+1))))</f>
        <v/>
      </c>
      <c r="X1609" s="34" t="str">
        <f>IF(OR(OR($D1609="6x1",$D1609="FF 6x1"),$D1609="5x2"),"",IF($AB1609&lt;&gt;$AB1608,IF(IFERROR(INDEX(Cadastro!$F$5:$F$243,$AB1609),"")="",0,IF(IFERROR(INDEX(Cadastro!$F$5:$F$243,$AB1609),"")&gt;IFERROR(INDEX(Parâmetros!$B$39:$B$48,MATCH($E1609,Parâmetros!$A$39:$A$48,0)),99),IFERROR(INDEX(Cadastro!$F$5:$F$243,$AB1609),"")-IFERROR(INDEX(Parâmetros!$B$39:$B$48,MATCH($E1609,Parâmetros!$A$39:$A$48,0)),99),0)),IF(AND($L1609=0,OR(N($W1608)&gt;=IFERROR(INDEX(Parâmetros!$B$39:$B$48,MATCH($E1609,Parâmetros!$A$39:$A$48,0)),99),AND(N($X1608)&gt;0,N($X1608)&lt;IFERROR(INDEX(Parâmetros!$C$39:$C$48,MATCH($E1609,Parâmetros!$A$39:$A$48,0)),0)))),N($X1608)+1,0)))</f>
        <v/>
      </c>
      <c r="Y1609" t="str">
        <f>IF($AC1609&lt;&gt;"",IF($L1609&gt;0,$AC1609&amp;" · com apontamento",$AC1609),IF($E1609="Férias",IF($L1609&gt;0,"Férias · com apontamento","Férias (cadastro)"),IF(($Z1609+$AA1609-1)&gt;Parâmetros!$E$16,"Férias / afastamento",IF(AND($D1609="5x2",OR(WEEKDAY($F1609,2)=6,WEEKDAY($F1609,2)=7)),IF($L1609&gt;0,"Folga trabalhada","Folga"),IF($L1609&gt;0,"Trabalhado",IF(OR(OR($D1609="6x1",$D1609="FF 6x1"),$D1609="5x2"),IF(AND(OR($D1609="6x1",$D1609="FF 6x1"),OR(WEEKDAY($F1609,2)=6,WEEKDAY($F1609,2)=7)),"Folga","Falta de registro"),IF(AND($AB1609&lt;&gt;$AB1608,IFERROR(INDEX(Cadastro!$F$5:$F$243,$AB1609),"")=""),"Indeterminado (início da série)",IF($X1609&gt;0,"Folga","Falta de registro"))))))))</f>
        <v>Trabalhado</v>
      </c>
      <c r="Z1609" s="34">
        <f>IF(OR($L1609&gt;0,$F1609&gt;Parâmetros!$E$14),0,IF($A1609&lt;&gt;$A1608,1,N($Z1608)+1))</f>
        <v>0</v>
      </c>
      <c r="AA1609" s="34">
        <f>IF(OR($L1609&gt;0,$F1609&gt;Parâmetros!$E$14),0,IF(OR($A1609&lt;&gt;$A1610,$F1610&gt;Parâmetros!$E$14),1,N($AA1610)+1))</f>
        <v>0</v>
      </c>
      <c r="AB1609" s="31">
        <f>IFERROR(MATCH($A1609&amp;"|"&amp;TEXT(_xlfn.MAXIFS(Cadastro!$E$5:$E$243,Cadastro!$A$5:$A$243,$A1609,Cadastro!$E$5:$E$243,"&lt;="&amp;$F1609),"yyyymmdd"),Cadastro!$I$5:$I$243,0),"")</f>
        <v>201</v>
      </c>
      <c r="AC1609" t="str">
        <f>IFERROR(_xlfn.SINGLE(INDEX(Exceções!$D$5:$D$203,MATCH($A1609&amp;"|"&amp;$F1609,Exceções!$F$5:$F$203,0))),"")</f>
        <v/>
      </c>
      <c r="AD1609" t="str">
        <f>IF($AC1609="","",IFERROR(_xlfn.SINGLE(INDEX(Exceções!$E$5:$E$203,MATCH($A1609&amp;"|"&amp;$F1609,Exceções!$F$5:$F$203,0))),""))</f>
        <v/>
      </c>
    </row>
    <row r="1610" spans="1:30" ht="15" hidden="1" customHeight="1" x14ac:dyDescent="0.25">
      <c r="A1610" s="31">
        <v>56377</v>
      </c>
      <c r="B1610" s="17" t="s">
        <v>13</v>
      </c>
      <c r="C1610" s="17" t="str">
        <f>IFERROR(INDEX(Cadastro!$C$5:$C$243,$AB1610),"NÃO INFORMADO")</f>
        <v>AUT</v>
      </c>
      <c r="D1610" s="17" t="str">
        <f>IFERROR(INDEX(Cadastro!$D$5:$D$243,$AB1610),"")</f>
        <v>6x1</v>
      </c>
      <c r="E1610" s="17" t="str">
        <f>IFERROR(INDEX(Cadastro!$G$5:$G$243,$AB1610),"")</f>
        <v>6x1</v>
      </c>
      <c r="F1610" s="29">
        <v>46312</v>
      </c>
      <c r="G1610" s="32" t="str">
        <f t="shared" si="150"/>
        <v>sáb</v>
      </c>
      <c r="H1610" s="31">
        <f>IF($L1610=0,"",_xlfn.MINIFS(Dados!$Q:$Q,Dados!$A:$A,$A1610,Dados!$S:$S,$F1610))</f>
        <v>420</v>
      </c>
      <c r="I1610" s="31">
        <f>IF($H1610="","",_xlfn.MAXIFS(Dados!$R:$R,Dados!$A:$A,$A1610,Dados!$S:$S,$F1610))</f>
        <v>928</v>
      </c>
      <c r="J1610" s="32" t="str">
        <f>IF($D1610&lt;&gt;"Folguista","",IFERROR(INDEX(Parâmetros!$D$52:$G$52,1,MIN(4,MAX(1,$W1610))),""))</f>
        <v/>
      </c>
      <c r="K1610" s="32" t="str">
        <f>IF(OR($AC1610&lt;&gt;"",$Y1610="Folga",$Y1610="Folga trabalhada",$Y1610="Férias (cadastro)",$Y1610="Férias / afastamento",$Y1610="Indeterminado (início da série)"),"",IF(OR($D1610="6x1",$D1610="FF 6x1"),IF(OR(WEEKDAY($F1610,2)=6,WEEKDAY($F1610,2)=7),"6x1 sáb/dom","6x1"),IF($D1610="5x2","5x2",IF($H1610="",IF($D1610="Folguista",$J1610,$E1610),IF(OR($H1610&gt;=Parâmetros!$E$18,$H1610&lt;Parâmetros!$E$19),"C",IF($H1610&lt;Parâmetros!$E$20,"A","B"))))))</f>
        <v>6x1 sáb/dom</v>
      </c>
      <c r="L1610" s="30">
        <f>SUMIFS(Dados!$E:$E,Dados!$A:$A,$A1610,Dados!$S:$S,$F1610)</f>
        <v>7.4700000000000006</v>
      </c>
      <c r="M1610" s="30">
        <f>IFERROR(INDEX(Parâmetros!$E$6:$E$11,MATCH($K1610,Parâmetros!$A$6:$A$11,0)),"")</f>
        <v>7.33</v>
      </c>
      <c r="N1610" s="33">
        <f t="shared" si="151"/>
        <v>1.019099590723056</v>
      </c>
      <c r="O1610" s="33">
        <f>Parâmetros!$E$13</f>
        <v>0.8</v>
      </c>
      <c r="P1610" s="32" t="str">
        <f>IF(OR($M1610="",$F1610&gt;Parâmetros!$E$14),"Não","Sim")</f>
        <v>Sim</v>
      </c>
      <c r="Q1610" s="32" t="str">
        <f t="shared" si="152"/>
        <v>Sim</v>
      </c>
      <c r="R1610" s="32" t="str">
        <f t="shared" si="153"/>
        <v>Sim</v>
      </c>
      <c r="S1610" s="30">
        <f t="shared" si="154"/>
        <v>0</v>
      </c>
      <c r="T1610" s="32" t="str">
        <f>IF($Q1610&lt;&gt;"Sim","",IF($N1610&gt;Parâmetros!$E$15,"Sim","Não"))</f>
        <v>Sim</v>
      </c>
      <c r="U1610" s="17" t="str">
        <f t="shared" si="155"/>
        <v>Na meta</v>
      </c>
      <c r="V1610" s="17" t="str">
        <f>IF($AC1610&lt;&gt;"",IF($L1610&gt;0,"ATENÇÃO · apontou em dia de "&amp;LOWER($AC1610)&amp;" cadastrado","Exceção cadastrada · "&amp;$AC1610)&amp;IF($AD1610="",""," · "&amp;$AD1610),IF($E1610="Férias",IF($L1610&gt;0,"ATENÇÃO · apontou estando de férias no cadastro","Férias no cadastro"),IF($Y1610="Férias / afastamento","Afastamento · "&amp;($Z1610+$AA1610-1)&amp;" dias seguidos sem apontamento",IF($Y1610="Folga trabalhada","ATENÇÃO · apontou em dia de folga da escala 5x2",IF($Y1610="Folga",IF(AND($D1610="5x2",OR(WEEKDAY($F1610,2)=6,WEEKDAY($F1610,2)=7)),"Folga de fim de semana da escala 5x2",IF(AND(OR($D1610="6x1",$D1610="FF 6x1"),WEEKDAY($F1610,2)=6,FALSE()),"Folga de fim de semana · apontou no domingo anterior",IF(AND(OR($D1610="6x1",$D1610="FF 6x1"),WEEKDAY($F1610,2)=7,AND($A1610=$A1609,$L1609&gt;0)),"Folga de fim de semana · apontou no sábado",IF(AND(OR($D1610="6x1",$D1610="FF 6x1"),OR(WEEKDAY($F1610,2)=6,WEEKDAY($F1610,2)=7)),"Folga de fim de semana · sem apontamento no sábado nem no domingo","Folga prevista pelo ciclo")))),IF($Y1610="Indeterminado (início da série)","Sem histórico anterior — informe o dia do ciclo no Cadastro",IF($Y1610="Falta de registro",IF(OR(OR($D1610="6x1",$D1610="FF 6x1"),$D1610="5x2"),"FALTA DE REGISTRO · dia útil da escala "&amp;$E1610,"FALTA DE REGISTRO · dia "&amp;$W1610&amp;" de "&amp;IFERROR(INDEX(Parâmetros!$B$39:$B$48,MATCH($E1610,Parâmetros!$A$39:$A$48,0)),99)&amp;" do ciclo"),IF(OR($D1610="6x1",$D1610="FF 6x1"),IF(OR(AND(WEEKDAY($F1610,2)=6,AND($A1610=$A1611,$L1611&gt;0)),AND(WEEKDAY($F1610,2)=7,AND($A1610=$A1609,$L1609&gt;0))),"ATENÇÃO · apontou sábado e domingo no mesmo fim de semana",IF(OR(WEEKDAY($F1610,2)=6,WEEKDAY($F1610,2)=7),"Jornada de fim de semana do 6x1",IF(OR($H1610&gt;=Parâmetros!$E$20,$H1610&lt;Parâmetros!$E$19),"ATENÇÃO · 6x1 apontou fora do horário diurno","Jornada fixa do 6x1"))),IF($D1610="5x2","Jornada fixa do 5x2",IF($D1610="Folguista",IF($J1610=$K1610,"Evidência confirma sequência","DIVERGE · sequência "&amp;$J1610&amp;" × evidência "&amp;$K1610),IF($K1610=$E1610,"Evidência confirma cadastro","DIVERGE · cadastro "&amp;$E1610&amp;" × evidência "&amp;$K1610)))))))))))</f>
        <v>Jornada de fim de semana do 6x1</v>
      </c>
      <c r="W1610" s="34" t="str">
        <f>IF(OR(OR($D1610="6x1",$D1610="FF 6x1"),$D1610="5x2"),"",IF($AB1610&lt;&gt;$AB1609,IF(IFERROR(INDEX(Cadastro!$F$5:$F$243,$AB1610),"")="",IF($L1610&gt;0,1,0),IF(IFERROR(INDEX(Cadastro!$F$5:$F$243,$AB1610),"")&lt;=IFERROR(INDEX(Parâmetros!$B$39:$B$48,MATCH($E1610,Parâmetros!$A$39:$A$48,0)),99),IFERROR(INDEX(Cadastro!$F$5:$F$243,$AB1610),""),0)),IF($L1610&gt;0,IF(N($X1609)&gt;0,1,N($W1609)+1),IF(AND($L1610=0,OR(N($W1609)&gt;=IFERROR(INDEX(Parâmetros!$B$39:$B$48,MATCH($E1610,Parâmetros!$A$39:$A$48,0)),99),AND(N($X1609)&gt;0,N($X1609)&lt;IFERROR(INDEX(Parâmetros!$C$39:$C$48,MATCH($E1610,Parâmetros!$A$39:$A$48,0)),0)))),0,N($W1609)+1))))</f>
        <v/>
      </c>
      <c r="X1610" s="34" t="str">
        <f>IF(OR(OR($D1610="6x1",$D1610="FF 6x1"),$D1610="5x2"),"",IF($AB1610&lt;&gt;$AB1609,IF(IFERROR(INDEX(Cadastro!$F$5:$F$243,$AB1610),"")="",0,IF(IFERROR(INDEX(Cadastro!$F$5:$F$243,$AB1610),"")&gt;IFERROR(INDEX(Parâmetros!$B$39:$B$48,MATCH($E1610,Parâmetros!$A$39:$A$48,0)),99),IFERROR(INDEX(Cadastro!$F$5:$F$243,$AB1610),"")-IFERROR(INDEX(Parâmetros!$B$39:$B$48,MATCH($E1610,Parâmetros!$A$39:$A$48,0)),99),0)),IF(AND($L1610=0,OR(N($W1609)&gt;=IFERROR(INDEX(Parâmetros!$B$39:$B$48,MATCH($E1610,Parâmetros!$A$39:$A$48,0)),99),AND(N($X1609)&gt;0,N($X1609)&lt;IFERROR(INDEX(Parâmetros!$C$39:$C$48,MATCH($E1610,Parâmetros!$A$39:$A$48,0)),0)))),N($X1609)+1,0)))</f>
        <v/>
      </c>
      <c r="Y1610" t="str">
        <f>IF($AC1610&lt;&gt;"",IF($L1610&gt;0,$AC1610&amp;" · com apontamento",$AC1610),IF($E1610="Férias",IF($L1610&gt;0,"Férias · com apontamento","Férias (cadastro)"),IF(($Z1610+$AA1610-1)&gt;Parâmetros!$E$16,"Férias / afastamento",IF(AND($D1610="5x2",OR(WEEKDAY($F1610,2)=6,WEEKDAY($F1610,2)=7)),IF($L1610&gt;0,"Folga trabalhada","Folga"),IF($L1610&gt;0,"Trabalhado",IF(OR(OR($D1610="6x1",$D1610="FF 6x1"),$D1610="5x2"),IF(AND(OR($D1610="6x1",$D1610="FF 6x1"),OR(WEEKDAY($F1610,2)=6,WEEKDAY($F1610,2)=7)),"Folga","Falta de registro"),IF(AND($AB1610&lt;&gt;$AB1609,IFERROR(INDEX(Cadastro!$F$5:$F$243,$AB1610),"")=""),"Indeterminado (início da série)",IF($X1610&gt;0,"Folga","Falta de registro"))))))))</f>
        <v>Trabalhado</v>
      </c>
      <c r="Z1610" s="34">
        <f>IF(OR($L1610&gt;0,$F1610&gt;Parâmetros!$E$14),0,IF($A1610&lt;&gt;$A1609,1,N($Z1609)+1))</f>
        <v>0</v>
      </c>
      <c r="AA1610" s="34">
        <f>IF(OR($L1610&gt;0,$F1610&gt;Parâmetros!$E$14),0,IF(OR($A1610&lt;&gt;$A1611,$F1611&gt;Parâmetros!$E$14),1,N($AA1611)+1))</f>
        <v>0</v>
      </c>
      <c r="AB1610" s="31">
        <f>IFERROR(MATCH($A1610&amp;"|"&amp;TEXT(_xlfn.MAXIFS(Cadastro!$E$5:$E$243,Cadastro!$A$5:$A$243,$A1610,Cadastro!$E$5:$E$243,"&lt;="&amp;$F1610),"yyyymmdd"),Cadastro!$I$5:$I$243,0),"")</f>
        <v>201</v>
      </c>
      <c r="AC1610" t="str">
        <f>IFERROR(_xlfn.SINGLE(INDEX(Exceções!$D$5:$D$203,MATCH($A1610&amp;"|"&amp;$F1610,Exceções!$F$5:$F$203,0))),"")</f>
        <v/>
      </c>
      <c r="AD1610" t="str">
        <f>IF($AC1610="","",IFERROR(_xlfn.SINGLE(INDEX(Exceções!$E$5:$E$203,MATCH($A1610&amp;"|"&amp;$F1610,Exceções!$F$5:$F$203,0))),""))</f>
        <v/>
      </c>
    </row>
    <row r="1611" spans="1:30" ht="15" hidden="1" customHeight="1" x14ac:dyDescent="0.25">
      <c r="A1611" s="31">
        <v>56377</v>
      </c>
      <c r="B1611" s="17" t="s">
        <v>13</v>
      </c>
      <c r="C1611" s="17" t="str">
        <f>IFERROR(INDEX(Cadastro!$C$5:$C$243,$AB1611),"NÃO INFORMADO")</f>
        <v>AUT</v>
      </c>
      <c r="D1611" s="17" t="str">
        <f>IFERROR(INDEX(Cadastro!$D$5:$D$243,$AB1611),"")</f>
        <v>6x1</v>
      </c>
      <c r="E1611" s="17" t="str">
        <f>IFERROR(INDEX(Cadastro!$G$5:$G$243,$AB1611),"")</f>
        <v>6x1</v>
      </c>
      <c r="F1611" s="29">
        <v>46313</v>
      </c>
      <c r="G1611" s="32" t="str">
        <f t="shared" si="150"/>
        <v>dom</v>
      </c>
      <c r="H1611" s="31" t="str">
        <f>IF($L1611=0,"",_xlfn.MINIFS(Dados!$Q:$Q,Dados!$A:$A,$A1611,Dados!$S:$S,$F1611))</f>
        <v/>
      </c>
      <c r="I1611" s="31" t="str">
        <f>IF($H1611="","",_xlfn.MAXIFS(Dados!$R:$R,Dados!$A:$A,$A1611,Dados!$S:$S,$F1611))</f>
        <v/>
      </c>
      <c r="J1611" s="32" t="str">
        <f>IF($D1611&lt;&gt;"Folguista","",IFERROR(INDEX(Parâmetros!$D$52:$G$52,1,MIN(4,MAX(1,$W1611))),""))</f>
        <v/>
      </c>
      <c r="K1611" s="32" t="str">
        <f>IF(OR($AC1611&lt;&gt;"",$Y1611="Folga",$Y1611="Folga trabalhada",$Y1611="Férias (cadastro)",$Y1611="Férias / afastamento",$Y1611="Indeterminado (início da série)"),"",IF(OR($D1611="6x1",$D1611="FF 6x1"),IF(OR(WEEKDAY($F1611,2)=6,WEEKDAY($F1611,2)=7),"6x1 sáb/dom","6x1"),IF($D1611="5x2","5x2",IF($H1611="",IF($D1611="Folguista",$J1611,$E1611),IF(OR($H1611&gt;=Parâmetros!$E$18,$H1611&lt;Parâmetros!$E$19),"C",IF($H1611&lt;Parâmetros!$E$20,"A","B"))))))</f>
        <v/>
      </c>
      <c r="L1611" s="30">
        <f>SUMIFS(Dados!$E:$E,Dados!$A:$A,$A1611,Dados!$S:$S,$F1611)</f>
        <v>0</v>
      </c>
      <c r="M1611" s="30" t="str">
        <f>IFERROR(INDEX(Parâmetros!$E$6:$E$11,MATCH($K1611,Parâmetros!$A$6:$A$11,0)),"")</f>
        <v/>
      </c>
      <c r="N1611" s="33" t="str">
        <f t="shared" si="151"/>
        <v/>
      </c>
      <c r="O1611" s="33">
        <f>Parâmetros!$E$13</f>
        <v>0.8</v>
      </c>
      <c r="P1611" s="32" t="str">
        <f>IF(OR($M1611="",$F1611&gt;Parâmetros!$E$14),"Não","Sim")</f>
        <v>Não</v>
      </c>
      <c r="Q1611" s="32" t="str">
        <f t="shared" si="152"/>
        <v/>
      </c>
      <c r="R1611" s="32" t="str">
        <f t="shared" si="153"/>
        <v/>
      </c>
      <c r="S1611" s="30" t="str">
        <f t="shared" si="154"/>
        <v/>
      </c>
      <c r="T1611" s="32" t="str">
        <f>IF($Q1611&lt;&gt;"Sim","",IF($N1611&gt;Parâmetros!$E$15,"Sim","Não"))</f>
        <v/>
      </c>
      <c r="U1611" s="17" t="str">
        <f t="shared" si="155"/>
        <v>Folga</v>
      </c>
      <c r="V1611" s="17" t="str">
        <f>IF($AC1611&lt;&gt;"",IF($L1611&gt;0,"ATENÇÃO · apontou em dia de "&amp;LOWER($AC1611)&amp;" cadastrado","Exceção cadastrada · "&amp;$AC1611)&amp;IF($AD1611="",""," · "&amp;$AD1611),IF($E1611="Férias",IF($L1611&gt;0,"ATENÇÃO · apontou estando de férias no cadastro","Férias no cadastro"),IF($Y1611="Férias / afastamento","Afastamento · "&amp;($Z1611+$AA1611-1)&amp;" dias seguidos sem apontamento",IF($Y1611="Folga trabalhada","ATENÇÃO · apontou em dia de folga da escala 5x2",IF($Y1611="Folga",IF(AND($D1611="5x2",OR(WEEKDAY($F1611,2)=6,WEEKDAY($F1611,2)=7)),"Folga de fim de semana da escala 5x2",IF(AND(OR($D1611="6x1",$D1611="FF 6x1"),WEEKDAY($F1611,2)=6,FALSE()),"Folga de fim de semana · apontou no domingo anterior",IF(AND(OR($D1611="6x1",$D1611="FF 6x1"),WEEKDAY($F1611,2)=7,AND($A1611=$A1610,$L1610&gt;0)),"Folga de fim de semana · apontou no sábado",IF(AND(OR($D1611="6x1",$D1611="FF 6x1"),OR(WEEKDAY($F1611,2)=6,WEEKDAY($F1611,2)=7)),"Folga de fim de semana · sem apontamento no sábado nem no domingo","Folga prevista pelo ciclo")))),IF($Y1611="Indeterminado (início da série)","Sem histórico anterior — informe o dia do ciclo no Cadastro",IF($Y1611="Falta de registro",IF(OR(OR($D1611="6x1",$D1611="FF 6x1"),$D1611="5x2"),"FALTA DE REGISTRO · dia útil da escala "&amp;$E1611,"FALTA DE REGISTRO · dia "&amp;$W1611&amp;" de "&amp;IFERROR(INDEX(Parâmetros!$B$39:$B$48,MATCH($E1611,Parâmetros!$A$39:$A$48,0)),99)&amp;" do ciclo"),IF(OR($D1611="6x1",$D1611="FF 6x1"),IF(OR(AND(WEEKDAY($F1611,2)=6,AND($A1611=$A1612,$L1612&gt;0)),AND(WEEKDAY($F1611,2)=7,AND($A1611=$A1610,$L1610&gt;0))),"ATENÇÃO · apontou sábado e domingo no mesmo fim de semana",IF(OR(WEEKDAY($F1611,2)=6,WEEKDAY($F1611,2)=7),"Jornada de fim de semana do 6x1",IF(OR($H1611&gt;=Parâmetros!$E$20,$H1611&lt;Parâmetros!$E$19),"ATENÇÃO · 6x1 apontou fora do horário diurno","Jornada fixa do 6x1"))),IF($D1611="5x2","Jornada fixa do 5x2",IF($D1611="Folguista",IF($J1611=$K1611,"Evidência confirma sequência","DIVERGE · sequência "&amp;$J1611&amp;" × evidência "&amp;$K1611),IF($K1611=$E1611,"Evidência confirma cadastro","DIVERGE · cadastro "&amp;$E1611&amp;" × evidência "&amp;$K1611)))))))))))</f>
        <v>Folga de fim de semana · apontou no sábado</v>
      </c>
      <c r="W1611" s="34" t="str">
        <f>IF(OR(OR($D1611="6x1",$D1611="FF 6x1"),$D1611="5x2"),"",IF($AB1611&lt;&gt;$AB1610,IF(IFERROR(INDEX(Cadastro!$F$5:$F$243,$AB1611),"")="",IF($L1611&gt;0,1,0),IF(IFERROR(INDEX(Cadastro!$F$5:$F$243,$AB1611),"")&lt;=IFERROR(INDEX(Parâmetros!$B$39:$B$48,MATCH($E1611,Parâmetros!$A$39:$A$48,0)),99),IFERROR(INDEX(Cadastro!$F$5:$F$243,$AB1611),""),0)),IF($L1611&gt;0,IF(N($X1610)&gt;0,1,N($W1610)+1),IF(AND($L1611=0,OR(N($W1610)&gt;=IFERROR(INDEX(Parâmetros!$B$39:$B$48,MATCH($E1611,Parâmetros!$A$39:$A$48,0)),99),AND(N($X1610)&gt;0,N($X1610)&lt;IFERROR(INDEX(Parâmetros!$C$39:$C$48,MATCH($E1611,Parâmetros!$A$39:$A$48,0)),0)))),0,N($W1610)+1))))</f>
        <v/>
      </c>
      <c r="X1611" s="34" t="str">
        <f>IF(OR(OR($D1611="6x1",$D1611="FF 6x1"),$D1611="5x2"),"",IF($AB1611&lt;&gt;$AB1610,IF(IFERROR(INDEX(Cadastro!$F$5:$F$243,$AB1611),"")="",0,IF(IFERROR(INDEX(Cadastro!$F$5:$F$243,$AB1611),"")&gt;IFERROR(INDEX(Parâmetros!$B$39:$B$48,MATCH($E1611,Parâmetros!$A$39:$A$48,0)),99),IFERROR(INDEX(Cadastro!$F$5:$F$243,$AB1611),"")-IFERROR(INDEX(Parâmetros!$B$39:$B$48,MATCH($E1611,Parâmetros!$A$39:$A$48,0)),99),0)),IF(AND($L1611=0,OR(N($W1610)&gt;=IFERROR(INDEX(Parâmetros!$B$39:$B$48,MATCH($E1611,Parâmetros!$A$39:$A$48,0)),99),AND(N($X1610)&gt;0,N($X1610)&lt;IFERROR(INDEX(Parâmetros!$C$39:$C$48,MATCH($E1611,Parâmetros!$A$39:$A$48,0)),0)))),N($X1610)+1,0)))</f>
        <v/>
      </c>
      <c r="Y1611" t="str">
        <f>IF($AC1611&lt;&gt;"",IF($L1611&gt;0,$AC1611&amp;" · com apontamento",$AC1611),IF($E1611="Férias",IF($L1611&gt;0,"Férias · com apontamento","Férias (cadastro)"),IF(($Z1611+$AA1611-1)&gt;Parâmetros!$E$16,"Férias / afastamento",IF(AND($D1611="5x2",OR(WEEKDAY($F1611,2)=6,WEEKDAY($F1611,2)=7)),IF($L1611&gt;0,"Folga trabalhada","Folga"),IF($L1611&gt;0,"Trabalhado",IF(OR(OR($D1611="6x1",$D1611="FF 6x1"),$D1611="5x2"),IF(AND(OR($D1611="6x1",$D1611="FF 6x1"),OR(WEEKDAY($F1611,2)=6,WEEKDAY($F1611,2)=7)),"Folga","Falta de registro"),IF(AND($AB1611&lt;&gt;$AB1610,IFERROR(INDEX(Cadastro!$F$5:$F$243,$AB1611),"")=""),"Indeterminado (início da série)",IF($X1611&gt;0,"Folga","Falta de registro"))))))))</f>
        <v>Folga</v>
      </c>
      <c r="Z1611" s="34">
        <f>IF(OR($L1611&gt;0,$F1611&gt;Parâmetros!$E$14),0,IF($A1611&lt;&gt;$A1610,1,N($Z1610)+1))</f>
        <v>1</v>
      </c>
      <c r="AA1611" s="34">
        <f>IF(OR($L1611&gt;0,$F1611&gt;Parâmetros!$E$14),0,IF(OR($A1611&lt;&gt;$A1612,$F1612&gt;Parâmetros!$E$14),1,N($AA1612)+1))</f>
        <v>1</v>
      </c>
      <c r="AB1611" s="31">
        <f>IFERROR(MATCH($A1611&amp;"|"&amp;TEXT(_xlfn.MAXIFS(Cadastro!$E$5:$E$243,Cadastro!$A$5:$A$243,$A1611,Cadastro!$E$5:$E$243,"&lt;="&amp;$F1611),"yyyymmdd"),Cadastro!$I$5:$I$243,0),"")</f>
        <v>201</v>
      </c>
      <c r="AC1611" t="str">
        <f>IFERROR(_xlfn.SINGLE(INDEX(Exceções!$D$5:$D$203,MATCH($A1611&amp;"|"&amp;$F1611,Exceções!$F$5:$F$203,0))),"")</f>
        <v/>
      </c>
      <c r="AD1611" t="str">
        <f>IF($AC1611="","",IFERROR(_xlfn.SINGLE(INDEX(Exceções!$E$5:$E$203,MATCH($A1611&amp;"|"&amp;$F1611,Exceções!$F$5:$F$203,0))),""))</f>
        <v/>
      </c>
    </row>
    <row r="1612" spans="1:30" ht="15" hidden="1" customHeight="1" x14ac:dyDescent="0.25">
      <c r="A1612" s="31">
        <v>56377</v>
      </c>
      <c r="B1612" s="17" t="s">
        <v>13</v>
      </c>
      <c r="C1612" s="17" t="str">
        <f>IFERROR(INDEX(Cadastro!$C$5:$C$243,$AB1612),"NÃO INFORMADO")</f>
        <v>AUT</v>
      </c>
      <c r="D1612" s="17" t="str">
        <f>IFERROR(INDEX(Cadastro!$D$5:$D$243,$AB1612),"")</f>
        <v>6x1</v>
      </c>
      <c r="E1612" s="17" t="str">
        <f>IFERROR(INDEX(Cadastro!$G$5:$G$243,$AB1612),"")</f>
        <v>6x1</v>
      </c>
      <c r="F1612" s="29">
        <v>46314</v>
      </c>
      <c r="G1612" s="32" t="str">
        <f t="shared" si="150"/>
        <v>seg</v>
      </c>
      <c r="H1612" s="31">
        <f>IF($L1612=0,"",_xlfn.MINIFS(Dados!$Q:$Q,Dados!$A:$A,$A1612,Dados!$S:$S,$F1612))</f>
        <v>420</v>
      </c>
      <c r="I1612" s="31">
        <f>IF($H1612="","",_xlfn.MAXIFS(Dados!$R:$R,Dados!$A:$A,$A1612,Dados!$S:$S,$F1612))</f>
        <v>1010</v>
      </c>
      <c r="J1612" s="32" t="str">
        <f>IF($D1612&lt;&gt;"Folguista","",IFERROR(INDEX(Parâmetros!$D$52:$G$52,1,MIN(4,MAX(1,$W1612))),""))</f>
        <v/>
      </c>
      <c r="K1612" s="32" t="str">
        <f>IF(OR($AC1612&lt;&gt;"",$Y1612="Folga",$Y1612="Folga trabalhada",$Y1612="Férias (cadastro)",$Y1612="Férias / afastamento",$Y1612="Indeterminado (início da série)"),"",IF(OR($D1612="6x1",$D1612="FF 6x1"),IF(OR(WEEKDAY($F1612,2)=6,WEEKDAY($F1612,2)=7),"6x1 sáb/dom","6x1"),IF($D1612="5x2","5x2",IF($H1612="",IF($D1612="Folguista",$J1612,$E1612),IF(OR($H1612&gt;=Parâmetros!$E$18,$H1612&lt;Parâmetros!$E$19),"C",IF($H1612&lt;Parâmetros!$E$20,"A","B"))))))</f>
        <v>6x1</v>
      </c>
      <c r="L1612" s="30">
        <f>SUMIFS(Dados!$E:$E,Dados!$A:$A,$A1612,Dados!$S:$S,$F1612)</f>
        <v>8.84</v>
      </c>
      <c r="M1612" s="30">
        <f>IFERROR(INDEX(Parâmetros!$E$6:$E$11,MATCH($K1612,Parâmetros!$A$6:$A$11,0)),"")</f>
        <v>8.8000000000000007</v>
      </c>
      <c r="N1612" s="33">
        <f t="shared" si="151"/>
        <v>1.0045454545454544</v>
      </c>
      <c r="O1612" s="33">
        <f>Parâmetros!$E$13</f>
        <v>0.8</v>
      </c>
      <c r="P1612" s="32" t="str">
        <f>IF(OR($M1612="",$F1612&gt;Parâmetros!$E$14),"Não","Sim")</f>
        <v>Sim</v>
      </c>
      <c r="Q1612" s="32" t="str">
        <f t="shared" si="152"/>
        <v>Sim</v>
      </c>
      <c r="R1612" s="32" t="str">
        <f t="shared" si="153"/>
        <v>Sim</v>
      </c>
      <c r="S1612" s="30">
        <f t="shared" si="154"/>
        <v>0</v>
      </c>
      <c r="T1612" s="32" t="str">
        <f>IF($Q1612&lt;&gt;"Sim","",IF($N1612&gt;Parâmetros!$E$15,"Sim","Não"))</f>
        <v>Sim</v>
      </c>
      <c r="U1612" s="17" t="str">
        <f t="shared" si="155"/>
        <v>Na meta</v>
      </c>
      <c r="V1612" s="17" t="str">
        <f>IF($AC1612&lt;&gt;"",IF($L1612&gt;0,"ATENÇÃO · apontou em dia de "&amp;LOWER($AC1612)&amp;" cadastrado","Exceção cadastrada · "&amp;$AC1612)&amp;IF($AD1612="",""," · "&amp;$AD1612),IF($E1612="Férias",IF($L1612&gt;0,"ATENÇÃO · apontou estando de férias no cadastro","Férias no cadastro"),IF($Y1612="Férias / afastamento","Afastamento · "&amp;($Z1612+$AA1612-1)&amp;" dias seguidos sem apontamento",IF($Y1612="Folga trabalhada","ATENÇÃO · apontou em dia de folga da escala 5x2",IF($Y1612="Folga",IF(AND($D1612="5x2",OR(WEEKDAY($F1612,2)=6,WEEKDAY($F1612,2)=7)),"Folga de fim de semana da escala 5x2",IF(AND(OR($D1612="6x1",$D1612="FF 6x1"),WEEKDAY($F1612,2)=6,FALSE()),"Folga de fim de semana · apontou no domingo anterior",IF(AND(OR($D1612="6x1",$D1612="FF 6x1"),WEEKDAY($F1612,2)=7,AND($A1612=$A1611,$L1611&gt;0)),"Folga de fim de semana · apontou no sábado",IF(AND(OR($D1612="6x1",$D1612="FF 6x1"),OR(WEEKDAY($F1612,2)=6,WEEKDAY($F1612,2)=7)),"Folga de fim de semana · sem apontamento no sábado nem no domingo","Folga prevista pelo ciclo")))),IF($Y1612="Indeterminado (início da série)","Sem histórico anterior — informe o dia do ciclo no Cadastro",IF($Y1612="Falta de registro",IF(OR(OR($D1612="6x1",$D1612="FF 6x1"),$D1612="5x2"),"FALTA DE REGISTRO · dia útil da escala "&amp;$E1612,"FALTA DE REGISTRO · dia "&amp;$W1612&amp;" de "&amp;IFERROR(INDEX(Parâmetros!$B$39:$B$48,MATCH($E1612,Parâmetros!$A$39:$A$48,0)),99)&amp;" do ciclo"),IF(OR($D1612="6x1",$D1612="FF 6x1"),IF(OR(AND(WEEKDAY($F1612,2)=6,AND($A1612=$A1613,$L1613&gt;0)),AND(WEEKDAY($F1612,2)=7,AND($A1612=$A1611,$L1611&gt;0))),"ATENÇÃO · apontou sábado e domingo no mesmo fim de semana",IF(OR(WEEKDAY($F1612,2)=6,WEEKDAY($F1612,2)=7),"Jornada de fim de semana do 6x1",IF(OR($H1612&gt;=Parâmetros!$E$20,$H1612&lt;Parâmetros!$E$19),"ATENÇÃO · 6x1 apontou fora do horário diurno","Jornada fixa do 6x1"))),IF($D1612="5x2","Jornada fixa do 5x2",IF($D1612="Folguista",IF($J1612=$K1612,"Evidência confirma sequência","DIVERGE · sequência "&amp;$J1612&amp;" × evidência "&amp;$K1612),IF($K1612=$E1612,"Evidência confirma cadastro","DIVERGE · cadastro "&amp;$E1612&amp;" × evidência "&amp;$K1612)))))))))))</f>
        <v>Jornada fixa do 6x1</v>
      </c>
      <c r="W1612" s="34" t="str">
        <f>IF(OR(OR($D1612="6x1",$D1612="FF 6x1"),$D1612="5x2"),"",IF($AB1612&lt;&gt;$AB1611,IF(IFERROR(INDEX(Cadastro!$F$5:$F$243,$AB1612),"")="",IF($L1612&gt;0,1,0),IF(IFERROR(INDEX(Cadastro!$F$5:$F$243,$AB1612),"")&lt;=IFERROR(INDEX(Parâmetros!$B$39:$B$48,MATCH($E1612,Parâmetros!$A$39:$A$48,0)),99),IFERROR(INDEX(Cadastro!$F$5:$F$243,$AB1612),""),0)),IF($L1612&gt;0,IF(N($X1611)&gt;0,1,N($W1611)+1),IF(AND($L1612=0,OR(N($W1611)&gt;=IFERROR(INDEX(Parâmetros!$B$39:$B$48,MATCH($E1612,Parâmetros!$A$39:$A$48,0)),99),AND(N($X1611)&gt;0,N($X1611)&lt;IFERROR(INDEX(Parâmetros!$C$39:$C$48,MATCH($E1612,Parâmetros!$A$39:$A$48,0)),0)))),0,N($W1611)+1))))</f>
        <v/>
      </c>
      <c r="X1612" s="34" t="str">
        <f>IF(OR(OR($D1612="6x1",$D1612="FF 6x1"),$D1612="5x2"),"",IF($AB1612&lt;&gt;$AB1611,IF(IFERROR(INDEX(Cadastro!$F$5:$F$243,$AB1612),"")="",0,IF(IFERROR(INDEX(Cadastro!$F$5:$F$243,$AB1612),"")&gt;IFERROR(INDEX(Parâmetros!$B$39:$B$48,MATCH($E1612,Parâmetros!$A$39:$A$48,0)),99),IFERROR(INDEX(Cadastro!$F$5:$F$243,$AB1612),"")-IFERROR(INDEX(Parâmetros!$B$39:$B$48,MATCH($E1612,Parâmetros!$A$39:$A$48,0)),99),0)),IF(AND($L1612=0,OR(N($W1611)&gt;=IFERROR(INDEX(Parâmetros!$B$39:$B$48,MATCH($E1612,Parâmetros!$A$39:$A$48,0)),99),AND(N($X1611)&gt;0,N($X1611)&lt;IFERROR(INDEX(Parâmetros!$C$39:$C$48,MATCH($E1612,Parâmetros!$A$39:$A$48,0)),0)))),N($X1611)+1,0)))</f>
        <v/>
      </c>
      <c r="Y1612" t="str">
        <f>IF($AC1612&lt;&gt;"",IF($L1612&gt;0,$AC1612&amp;" · com apontamento",$AC1612),IF($E1612="Férias",IF($L1612&gt;0,"Férias · com apontamento","Férias (cadastro)"),IF(($Z1612+$AA1612-1)&gt;Parâmetros!$E$16,"Férias / afastamento",IF(AND($D1612="5x2",OR(WEEKDAY($F1612,2)=6,WEEKDAY($F1612,2)=7)),IF($L1612&gt;0,"Folga trabalhada","Folga"),IF($L1612&gt;0,"Trabalhado",IF(OR(OR($D1612="6x1",$D1612="FF 6x1"),$D1612="5x2"),IF(AND(OR($D1612="6x1",$D1612="FF 6x1"),OR(WEEKDAY($F1612,2)=6,WEEKDAY($F1612,2)=7)),"Folga","Falta de registro"),IF(AND($AB1612&lt;&gt;$AB1611,IFERROR(INDEX(Cadastro!$F$5:$F$243,$AB1612),"")=""),"Indeterminado (início da série)",IF($X1612&gt;0,"Folga","Falta de registro"))))))))</f>
        <v>Trabalhado</v>
      </c>
      <c r="Z1612" s="34">
        <f>IF(OR($L1612&gt;0,$F1612&gt;Parâmetros!$E$14),0,IF($A1612&lt;&gt;$A1611,1,N($Z1611)+1))</f>
        <v>0</v>
      </c>
      <c r="AA1612" s="34">
        <f>IF(OR($L1612&gt;0,$F1612&gt;Parâmetros!$E$14),0,IF(OR($A1612&lt;&gt;$A1613,$F1613&gt;Parâmetros!$E$14),1,N($AA1613)+1))</f>
        <v>0</v>
      </c>
      <c r="AB1612" s="31">
        <f>IFERROR(MATCH($A1612&amp;"|"&amp;TEXT(_xlfn.MAXIFS(Cadastro!$E$5:$E$243,Cadastro!$A$5:$A$243,$A1612,Cadastro!$E$5:$E$243,"&lt;="&amp;$F1612),"yyyymmdd"),Cadastro!$I$5:$I$243,0),"")</f>
        <v>201</v>
      </c>
      <c r="AC1612" t="str">
        <f>IFERROR(_xlfn.SINGLE(INDEX(Exceções!$D$5:$D$203,MATCH($A1612&amp;"|"&amp;$F1612,Exceções!$F$5:$F$203,0))),"")</f>
        <v/>
      </c>
      <c r="AD1612" t="str">
        <f>IF($AC1612="","",IFERROR(_xlfn.SINGLE(INDEX(Exceções!$E$5:$E$203,MATCH($A1612&amp;"|"&amp;$F1612,Exceções!$F$5:$F$203,0))),""))</f>
        <v/>
      </c>
    </row>
    <row r="1613" spans="1:30" ht="15" hidden="1" customHeight="1" x14ac:dyDescent="0.25">
      <c r="A1613" s="31">
        <v>56377</v>
      </c>
      <c r="B1613" s="17" t="s">
        <v>13</v>
      </c>
      <c r="C1613" s="17" t="str">
        <f>IFERROR(INDEX(Cadastro!$C$5:$C$243,$AB1613),"NÃO INFORMADO")</f>
        <v>AUT</v>
      </c>
      <c r="D1613" s="17" t="str">
        <f>IFERROR(INDEX(Cadastro!$D$5:$D$243,$AB1613),"")</f>
        <v>6x1</v>
      </c>
      <c r="E1613" s="17" t="str">
        <f>IFERROR(INDEX(Cadastro!$G$5:$G$243,$AB1613),"")</f>
        <v>6x1</v>
      </c>
      <c r="F1613" s="29">
        <v>46315</v>
      </c>
      <c r="G1613" s="32" t="str">
        <f t="shared" si="150"/>
        <v>ter</v>
      </c>
      <c r="H1613" s="31">
        <f>IF($L1613=0,"",_xlfn.MINIFS(Dados!$Q:$Q,Dados!$A:$A,$A1613,Dados!$S:$S,$F1613))</f>
        <v>420</v>
      </c>
      <c r="I1613" s="31">
        <f>IF($H1613="","",_xlfn.MAXIFS(Dados!$R:$R,Dados!$A:$A,$A1613,Dados!$S:$S,$F1613))</f>
        <v>1009</v>
      </c>
      <c r="J1613" s="32" t="str">
        <f>IF($D1613&lt;&gt;"Folguista","",IFERROR(INDEX(Parâmetros!$D$52:$G$52,1,MIN(4,MAX(1,$W1613))),""))</f>
        <v/>
      </c>
      <c r="K1613" s="32" t="str">
        <f>IF(OR($AC1613&lt;&gt;"",$Y1613="Folga",$Y1613="Folga trabalhada",$Y1613="Férias (cadastro)",$Y1613="Férias / afastamento",$Y1613="Indeterminado (início da série)"),"",IF(OR($D1613="6x1",$D1613="FF 6x1"),IF(OR(WEEKDAY($F1613,2)=6,WEEKDAY($F1613,2)=7),"6x1 sáb/dom","6x1"),IF($D1613="5x2","5x2",IF($H1613="",IF($D1613="Folguista",$J1613,$E1613),IF(OR($H1613&gt;=Parâmetros!$E$18,$H1613&lt;Parâmetros!$E$19),"C",IF($H1613&lt;Parâmetros!$E$20,"A","B"))))))</f>
        <v>6x1</v>
      </c>
      <c r="L1613" s="30">
        <f>SUMIFS(Dados!$E:$E,Dados!$A:$A,$A1613,Dados!$S:$S,$F1613)</f>
        <v>8.82</v>
      </c>
      <c r="M1613" s="30">
        <f>IFERROR(INDEX(Parâmetros!$E$6:$E$11,MATCH($K1613,Parâmetros!$A$6:$A$11,0)),"")</f>
        <v>8.8000000000000007</v>
      </c>
      <c r="N1613" s="33">
        <f t="shared" si="151"/>
        <v>1.0022727272727272</v>
      </c>
      <c r="O1613" s="33">
        <f>Parâmetros!$E$13</f>
        <v>0.8</v>
      </c>
      <c r="P1613" s="32" t="str">
        <f>IF(OR($M1613="",$F1613&gt;Parâmetros!$E$14),"Não","Sim")</f>
        <v>Sim</v>
      </c>
      <c r="Q1613" s="32" t="str">
        <f t="shared" si="152"/>
        <v>Sim</v>
      </c>
      <c r="R1613" s="32" t="str">
        <f t="shared" si="153"/>
        <v>Sim</v>
      </c>
      <c r="S1613" s="30">
        <f t="shared" si="154"/>
        <v>0</v>
      </c>
      <c r="T1613" s="32" t="str">
        <f>IF($Q1613&lt;&gt;"Sim","",IF($N1613&gt;Parâmetros!$E$15,"Sim","Não"))</f>
        <v>Sim</v>
      </c>
      <c r="U1613" s="17" t="str">
        <f t="shared" si="155"/>
        <v>Na meta</v>
      </c>
      <c r="V1613" s="17" t="str">
        <f>IF($AC1613&lt;&gt;"",IF($L1613&gt;0,"ATENÇÃO · apontou em dia de "&amp;LOWER($AC1613)&amp;" cadastrado","Exceção cadastrada · "&amp;$AC1613)&amp;IF($AD1613="",""," · "&amp;$AD1613),IF($E1613="Férias",IF($L1613&gt;0,"ATENÇÃO · apontou estando de férias no cadastro","Férias no cadastro"),IF($Y1613="Férias / afastamento","Afastamento · "&amp;($Z1613+$AA1613-1)&amp;" dias seguidos sem apontamento",IF($Y1613="Folga trabalhada","ATENÇÃO · apontou em dia de folga da escala 5x2",IF($Y1613="Folga",IF(AND($D1613="5x2",OR(WEEKDAY($F1613,2)=6,WEEKDAY($F1613,2)=7)),"Folga de fim de semana da escala 5x2",IF(AND(OR($D1613="6x1",$D1613="FF 6x1"),WEEKDAY($F1613,2)=6,FALSE()),"Folga de fim de semana · apontou no domingo anterior",IF(AND(OR($D1613="6x1",$D1613="FF 6x1"),WEEKDAY($F1613,2)=7,AND($A1613=$A1612,$L1612&gt;0)),"Folga de fim de semana · apontou no sábado",IF(AND(OR($D1613="6x1",$D1613="FF 6x1"),OR(WEEKDAY($F1613,2)=6,WEEKDAY($F1613,2)=7)),"Folga de fim de semana · sem apontamento no sábado nem no domingo","Folga prevista pelo ciclo")))),IF($Y1613="Indeterminado (início da série)","Sem histórico anterior — informe o dia do ciclo no Cadastro",IF($Y1613="Falta de registro",IF(OR(OR($D1613="6x1",$D1613="FF 6x1"),$D1613="5x2"),"FALTA DE REGISTRO · dia útil da escala "&amp;$E1613,"FALTA DE REGISTRO · dia "&amp;$W1613&amp;" de "&amp;IFERROR(INDEX(Parâmetros!$B$39:$B$48,MATCH($E1613,Parâmetros!$A$39:$A$48,0)),99)&amp;" do ciclo"),IF(OR($D1613="6x1",$D1613="FF 6x1"),IF(OR(AND(WEEKDAY($F1613,2)=6,AND($A1613=$A1614,$L1614&gt;0)),AND(WEEKDAY($F1613,2)=7,AND($A1613=$A1612,$L1612&gt;0))),"ATENÇÃO · apontou sábado e domingo no mesmo fim de semana",IF(OR(WEEKDAY($F1613,2)=6,WEEKDAY($F1613,2)=7),"Jornada de fim de semana do 6x1",IF(OR($H1613&gt;=Parâmetros!$E$20,$H1613&lt;Parâmetros!$E$19),"ATENÇÃO · 6x1 apontou fora do horário diurno","Jornada fixa do 6x1"))),IF($D1613="5x2","Jornada fixa do 5x2",IF($D1613="Folguista",IF($J1613=$K1613,"Evidência confirma sequência","DIVERGE · sequência "&amp;$J1613&amp;" × evidência "&amp;$K1613),IF($K1613=$E1613,"Evidência confirma cadastro","DIVERGE · cadastro "&amp;$E1613&amp;" × evidência "&amp;$K1613)))))))))))</f>
        <v>Jornada fixa do 6x1</v>
      </c>
      <c r="W1613" s="34" t="str">
        <f>IF(OR(OR($D1613="6x1",$D1613="FF 6x1"),$D1613="5x2"),"",IF($AB1613&lt;&gt;$AB1612,IF(IFERROR(INDEX(Cadastro!$F$5:$F$243,$AB1613),"")="",IF($L1613&gt;0,1,0),IF(IFERROR(INDEX(Cadastro!$F$5:$F$243,$AB1613),"")&lt;=IFERROR(INDEX(Parâmetros!$B$39:$B$48,MATCH($E1613,Parâmetros!$A$39:$A$48,0)),99),IFERROR(INDEX(Cadastro!$F$5:$F$243,$AB1613),""),0)),IF($L1613&gt;0,IF(N($X1612)&gt;0,1,N($W1612)+1),IF(AND($L1613=0,OR(N($W1612)&gt;=IFERROR(INDEX(Parâmetros!$B$39:$B$48,MATCH($E1613,Parâmetros!$A$39:$A$48,0)),99),AND(N($X1612)&gt;0,N($X1612)&lt;IFERROR(INDEX(Parâmetros!$C$39:$C$48,MATCH($E1613,Parâmetros!$A$39:$A$48,0)),0)))),0,N($W1612)+1))))</f>
        <v/>
      </c>
      <c r="X1613" s="34" t="str">
        <f>IF(OR(OR($D1613="6x1",$D1613="FF 6x1"),$D1613="5x2"),"",IF($AB1613&lt;&gt;$AB1612,IF(IFERROR(INDEX(Cadastro!$F$5:$F$243,$AB1613),"")="",0,IF(IFERROR(INDEX(Cadastro!$F$5:$F$243,$AB1613),"")&gt;IFERROR(INDEX(Parâmetros!$B$39:$B$48,MATCH($E1613,Parâmetros!$A$39:$A$48,0)),99),IFERROR(INDEX(Cadastro!$F$5:$F$243,$AB1613),"")-IFERROR(INDEX(Parâmetros!$B$39:$B$48,MATCH($E1613,Parâmetros!$A$39:$A$48,0)),99),0)),IF(AND($L1613=0,OR(N($W1612)&gt;=IFERROR(INDEX(Parâmetros!$B$39:$B$48,MATCH($E1613,Parâmetros!$A$39:$A$48,0)),99),AND(N($X1612)&gt;0,N($X1612)&lt;IFERROR(INDEX(Parâmetros!$C$39:$C$48,MATCH($E1613,Parâmetros!$A$39:$A$48,0)),0)))),N($X1612)+1,0)))</f>
        <v/>
      </c>
      <c r="Y1613" t="str">
        <f>IF($AC1613&lt;&gt;"",IF($L1613&gt;0,$AC1613&amp;" · com apontamento",$AC1613),IF($E1613="Férias",IF($L1613&gt;0,"Férias · com apontamento","Férias (cadastro)"),IF(($Z1613+$AA1613-1)&gt;Parâmetros!$E$16,"Férias / afastamento",IF(AND($D1613="5x2",OR(WEEKDAY($F1613,2)=6,WEEKDAY($F1613,2)=7)),IF($L1613&gt;0,"Folga trabalhada","Folga"),IF($L1613&gt;0,"Trabalhado",IF(OR(OR($D1613="6x1",$D1613="FF 6x1"),$D1613="5x2"),IF(AND(OR($D1613="6x1",$D1613="FF 6x1"),OR(WEEKDAY($F1613,2)=6,WEEKDAY($F1613,2)=7)),"Folga","Falta de registro"),IF(AND($AB1613&lt;&gt;$AB1612,IFERROR(INDEX(Cadastro!$F$5:$F$243,$AB1613),"")=""),"Indeterminado (início da série)",IF($X1613&gt;0,"Folga","Falta de registro"))))))))</f>
        <v>Trabalhado</v>
      </c>
      <c r="Z1613" s="34">
        <f>IF(OR($L1613&gt;0,$F1613&gt;Parâmetros!$E$14),0,IF($A1613&lt;&gt;$A1612,1,N($Z1612)+1))</f>
        <v>0</v>
      </c>
      <c r="AA1613" s="34">
        <f>IF(OR($L1613&gt;0,$F1613&gt;Parâmetros!$E$14),0,IF(OR($A1613&lt;&gt;$A1614,$F1614&gt;Parâmetros!$E$14),1,N($AA1614)+1))</f>
        <v>0</v>
      </c>
      <c r="AB1613" s="31">
        <f>IFERROR(MATCH($A1613&amp;"|"&amp;TEXT(_xlfn.MAXIFS(Cadastro!$E$5:$E$243,Cadastro!$A$5:$A$243,$A1613,Cadastro!$E$5:$E$243,"&lt;="&amp;$F1613),"yyyymmdd"),Cadastro!$I$5:$I$243,0),"")</f>
        <v>201</v>
      </c>
      <c r="AC1613" t="str">
        <f>IFERROR(_xlfn.SINGLE(INDEX(Exceções!$D$5:$D$203,MATCH($A1613&amp;"|"&amp;$F1613,Exceções!$F$5:$F$203,0))),"")</f>
        <v/>
      </c>
      <c r="AD1613" t="str">
        <f>IF($AC1613="","",IFERROR(_xlfn.SINGLE(INDEX(Exceções!$E$5:$E$203,MATCH($A1613&amp;"|"&amp;$F1613,Exceções!$F$5:$F$203,0))),""))</f>
        <v/>
      </c>
    </row>
    <row r="1614" spans="1:30" ht="15" hidden="1" customHeight="1" x14ac:dyDescent="0.25">
      <c r="A1614" s="31">
        <v>56377</v>
      </c>
      <c r="B1614" s="17" t="s">
        <v>13</v>
      </c>
      <c r="C1614" s="17" t="str">
        <f>IFERROR(INDEX(Cadastro!$C$5:$C$243,$AB1614),"NÃO INFORMADO")</f>
        <v>AUT</v>
      </c>
      <c r="D1614" s="17" t="str">
        <f>IFERROR(INDEX(Cadastro!$D$5:$D$243,$AB1614),"")</f>
        <v>6x1</v>
      </c>
      <c r="E1614" s="17" t="str">
        <f>IFERROR(INDEX(Cadastro!$G$5:$G$243,$AB1614),"")</f>
        <v>6x1</v>
      </c>
      <c r="F1614" s="29">
        <v>46316</v>
      </c>
      <c r="G1614" s="32" t="str">
        <f t="shared" si="150"/>
        <v>qua</v>
      </c>
      <c r="H1614" s="31">
        <f>IF($L1614=0,"",_xlfn.MINIFS(Dados!$Q:$Q,Dados!$A:$A,$A1614,Dados!$S:$S,$F1614))</f>
        <v>420</v>
      </c>
      <c r="I1614" s="31">
        <f>IF($H1614="","",_xlfn.MAXIFS(Dados!$R:$R,Dados!$A:$A,$A1614,Dados!$S:$S,$F1614))</f>
        <v>1012</v>
      </c>
      <c r="J1614" s="32" t="str">
        <f>IF($D1614&lt;&gt;"Folguista","",IFERROR(INDEX(Parâmetros!$D$52:$G$52,1,MIN(4,MAX(1,$W1614))),""))</f>
        <v/>
      </c>
      <c r="K1614" s="32" t="str">
        <f>IF(OR($AC1614&lt;&gt;"",$Y1614="Folga",$Y1614="Folga trabalhada",$Y1614="Férias (cadastro)",$Y1614="Férias / afastamento",$Y1614="Indeterminado (início da série)"),"",IF(OR($D1614="6x1",$D1614="FF 6x1"),IF(OR(WEEKDAY($F1614,2)=6,WEEKDAY($F1614,2)=7),"6x1 sáb/dom","6x1"),IF($D1614="5x2","5x2",IF($H1614="",IF($D1614="Folguista",$J1614,$E1614),IF(OR($H1614&gt;=Parâmetros!$E$18,$H1614&lt;Parâmetros!$E$19),"C",IF($H1614&lt;Parâmetros!$E$20,"A","B"))))))</f>
        <v>6x1</v>
      </c>
      <c r="L1614" s="30">
        <f>SUMIFS(Dados!$E:$E,Dados!$A:$A,$A1614,Dados!$S:$S,$F1614)</f>
        <v>8.86</v>
      </c>
      <c r="M1614" s="30">
        <f>IFERROR(INDEX(Parâmetros!$E$6:$E$11,MATCH($K1614,Parâmetros!$A$6:$A$11,0)),"")</f>
        <v>8.8000000000000007</v>
      </c>
      <c r="N1614" s="33">
        <f t="shared" si="151"/>
        <v>1.0068181818181816</v>
      </c>
      <c r="O1614" s="33">
        <f>Parâmetros!$E$13</f>
        <v>0.8</v>
      </c>
      <c r="P1614" s="32" t="str">
        <f>IF(OR($M1614="",$F1614&gt;Parâmetros!$E$14),"Não","Sim")</f>
        <v>Sim</v>
      </c>
      <c r="Q1614" s="32" t="str">
        <f t="shared" si="152"/>
        <v>Sim</v>
      </c>
      <c r="R1614" s="32" t="str">
        <f t="shared" si="153"/>
        <v>Sim</v>
      </c>
      <c r="S1614" s="30">
        <f t="shared" si="154"/>
        <v>0</v>
      </c>
      <c r="T1614" s="32" t="str">
        <f>IF($Q1614&lt;&gt;"Sim","",IF($N1614&gt;Parâmetros!$E$15,"Sim","Não"))</f>
        <v>Sim</v>
      </c>
      <c r="U1614" s="17" t="str">
        <f t="shared" si="155"/>
        <v>Na meta</v>
      </c>
      <c r="V1614" s="17" t="str">
        <f>IF($AC1614&lt;&gt;"",IF($L1614&gt;0,"ATENÇÃO · apontou em dia de "&amp;LOWER($AC1614)&amp;" cadastrado","Exceção cadastrada · "&amp;$AC1614)&amp;IF($AD1614="",""," · "&amp;$AD1614),IF($E1614="Férias",IF($L1614&gt;0,"ATENÇÃO · apontou estando de férias no cadastro","Férias no cadastro"),IF($Y1614="Férias / afastamento","Afastamento · "&amp;($Z1614+$AA1614-1)&amp;" dias seguidos sem apontamento",IF($Y1614="Folga trabalhada","ATENÇÃO · apontou em dia de folga da escala 5x2",IF($Y1614="Folga",IF(AND($D1614="5x2",OR(WEEKDAY($F1614,2)=6,WEEKDAY($F1614,2)=7)),"Folga de fim de semana da escala 5x2",IF(AND(OR($D1614="6x1",$D1614="FF 6x1"),WEEKDAY($F1614,2)=6,FALSE()),"Folga de fim de semana · apontou no domingo anterior",IF(AND(OR($D1614="6x1",$D1614="FF 6x1"),WEEKDAY($F1614,2)=7,AND($A1614=$A1613,$L1613&gt;0)),"Folga de fim de semana · apontou no sábado",IF(AND(OR($D1614="6x1",$D1614="FF 6x1"),OR(WEEKDAY($F1614,2)=6,WEEKDAY($F1614,2)=7)),"Folga de fim de semana · sem apontamento no sábado nem no domingo","Folga prevista pelo ciclo")))),IF($Y1614="Indeterminado (início da série)","Sem histórico anterior — informe o dia do ciclo no Cadastro",IF($Y1614="Falta de registro",IF(OR(OR($D1614="6x1",$D1614="FF 6x1"),$D1614="5x2"),"FALTA DE REGISTRO · dia útil da escala "&amp;$E1614,"FALTA DE REGISTRO · dia "&amp;$W1614&amp;" de "&amp;IFERROR(INDEX(Parâmetros!$B$39:$B$48,MATCH($E1614,Parâmetros!$A$39:$A$48,0)),99)&amp;" do ciclo"),IF(OR($D1614="6x1",$D1614="FF 6x1"),IF(OR(AND(WEEKDAY($F1614,2)=6,AND($A1614=$A1615,$L1615&gt;0)),AND(WEEKDAY($F1614,2)=7,AND($A1614=$A1613,$L1613&gt;0))),"ATENÇÃO · apontou sábado e domingo no mesmo fim de semana",IF(OR(WEEKDAY($F1614,2)=6,WEEKDAY($F1614,2)=7),"Jornada de fim de semana do 6x1",IF(OR($H1614&gt;=Parâmetros!$E$20,$H1614&lt;Parâmetros!$E$19),"ATENÇÃO · 6x1 apontou fora do horário diurno","Jornada fixa do 6x1"))),IF($D1614="5x2","Jornada fixa do 5x2",IF($D1614="Folguista",IF($J1614=$K1614,"Evidência confirma sequência","DIVERGE · sequência "&amp;$J1614&amp;" × evidência "&amp;$K1614),IF($K1614=$E1614,"Evidência confirma cadastro","DIVERGE · cadastro "&amp;$E1614&amp;" × evidência "&amp;$K1614)))))))))))</f>
        <v>Jornada fixa do 6x1</v>
      </c>
      <c r="W1614" s="34" t="str">
        <f>IF(OR(OR($D1614="6x1",$D1614="FF 6x1"),$D1614="5x2"),"",IF($AB1614&lt;&gt;$AB1613,IF(IFERROR(INDEX(Cadastro!$F$5:$F$243,$AB1614),"")="",IF($L1614&gt;0,1,0),IF(IFERROR(INDEX(Cadastro!$F$5:$F$243,$AB1614),"")&lt;=IFERROR(INDEX(Parâmetros!$B$39:$B$48,MATCH($E1614,Parâmetros!$A$39:$A$48,0)),99),IFERROR(INDEX(Cadastro!$F$5:$F$243,$AB1614),""),0)),IF($L1614&gt;0,IF(N($X1613)&gt;0,1,N($W1613)+1),IF(AND($L1614=0,OR(N($W1613)&gt;=IFERROR(INDEX(Parâmetros!$B$39:$B$48,MATCH($E1614,Parâmetros!$A$39:$A$48,0)),99),AND(N($X1613)&gt;0,N($X1613)&lt;IFERROR(INDEX(Parâmetros!$C$39:$C$48,MATCH($E1614,Parâmetros!$A$39:$A$48,0)),0)))),0,N($W1613)+1))))</f>
        <v/>
      </c>
      <c r="X1614" s="34" t="str">
        <f>IF(OR(OR($D1614="6x1",$D1614="FF 6x1"),$D1614="5x2"),"",IF($AB1614&lt;&gt;$AB1613,IF(IFERROR(INDEX(Cadastro!$F$5:$F$243,$AB1614),"")="",0,IF(IFERROR(INDEX(Cadastro!$F$5:$F$243,$AB1614),"")&gt;IFERROR(INDEX(Parâmetros!$B$39:$B$48,MATCH($E1614,Parâmetros!$A$39:$A$48,0)),99),IFERROR(INDEX(Cadastro!$F$5:$F$243,$AB1614),"")-IFERROR(INDEX(Parâmetros!$B$39:$B$48,MATCH($E1614,Parâmetros!$A$39:$A$48,0)),99),0)),IF(AND($L1614=0,OR(N($W1613)&gt;=IFERROR(INDEX(Parâmetros!$B$39:$B$48,MATCH($E1614,Parâmetros!$A$39:$A$48,0)),99),AND(N($X1613)&gt;0,N($X1613)&lt;IFERROR(INDEX(Parâmetros!$C$39:$C$48,MATCH($E1614,Parâmetros!$A$39:$A$48,0)),0)))),N($X1613)+1,0)))</f>
        <v/>
      </c>
      <c r="Y1614" t="str">
        <f>IF($AC1614&lt;&gt;"",IF($L1614&gt;0,$AC1614&amp;" · com apontamento",$AC1614),IF($E1614="Férias",IF($L1614&gt;0,"Férias · com apontamento","Férias (cadastro)"),IF(($Z1614+$AA1614-1)&gt;Parâmetros!$E$16,"Férias / afastamento",IF(AND($D1614="5x2",OR(WEEKDAY($F1614,2)=6,WEEKDAY($F1614,2)=7)),IF($L1614&gt;0,"Folga trabalhada","Folga"),IF($L1614&gt;0,"Trabalhado",IF(OR(OR($D1614="6x1",$D1614="FF 6x1"),$D1614="5x2"),IF(AND(OR($D1614="6x1",$D1614="FF 6x1"),OR(WEEKDAY($F1614,2)=6,WEEKDAY($F1614,2)=7)),"Folga","Falta de registro"),IF(AND($AB1614&lt;&gt;$AB1613,IFERROR(INDEX(Cadastro!$F$5:$F$243,$AB1614),"")=""),"Indeterminado (início da série)",IF($X1614&gt;0,"Folga","Falta de registro"))))))))</f>
        <v>Trabalhado</v>
      </c>
      <c r="Z1614" s="34">
        <f>IF(OR($L1614&gt;0,$F1614&gt;Parâmetros!$E$14),0,IF($A1614&lt;&gt;$A1613,1,N($Z1613)+1))</f>
        <v>0</v>
      </c>
      <c r="AA1614" s="34">
        <f>IF(OR($L1614&gt;0,$F1614&gt;Parâmetros!$E$14),0,IF(OR($A1614&lt;&gt;$A1615,$F1615&gt;Parâmetros!$E$14),1,N($AA1615)+1))</f>
        <v>0</v>
      </c>
      <c r="AB1614" s="31">
        <f>IFERROR(MATCH($A1614&amp;"|"&amp;TEXT(_xlfn.MAXIFS(Cadastro!$E$5:$E$243,Cadastro!$A$5:$A$243,$A1614,Cadastro!$E$5:$E$243,"&lt;="&amp;$F1614),"yyyymmdd"),Cadastro!$I$5:$I$243,0),"")</f>
        <v>201</v>
      </c>
      <c r="AC1614" t="str">
        <f>IFERROR(_xlfn.SINGLE(INDEX(Exceções!$D$5:$D$203,MATCH($A1614&amp;"|"&amp;$F1614,Exceções!$F$5:$F$203,0))),"")</f>
        <v/>
      </c>
      <c r="AD1614" t="str">
        <f>IF($AC1614="","",IFERROR(_xlfn.SINGLE(INDEX(Exceções!$E$5:$E$203,MATCH($A1614&amp;"|"&amp;$F1614,Exceções!$F$5:$F$203,0))),""))</f>
        <v/>
      </c>
    </row>
    <row r="1615" spans="1:30" ht="15" hidden="1" customHeight="1" x14ac:dyDescent="0.25">
      <c r="A1615" s="31">
        <v>56377</v>
      </c>
      <c r="B1615" s="17" t="s">
        <v>13</v>
      </c>
      <c r="C1615" s="17" t="str">
        <f>IFERROR(INDEX(Cadastro!$C$5:$C$243,$AB1615),"NÃO INFORMADO")</f>
        <v>AUT</v>
      </c>
      <c r="D1615" s="17" t="str">
        <f>IFERROR(INDEX(Cadastro!$D$5:$D$243,$AB1615),"")</f>
        <v>6x1</v>
      </c>
      <c r="E1615" s="17" t="str">
        <f>IFERROR(INDEX(Cadastro!$G$5:$G$243,$AB1615),"")</f>
        <v>6x1</v>
      </c>
      <c r="F1615" s="29">
        <v>46317</v>
      </c>
      <c r="G1615" s="32" t="str">
        <f t="shared" si="150"/>
        <v>qui</v>
      </c>
      <c r="H1615" s="31">
        <f>IF($L1615=0,"",_xlfn.MINIFS(Dados!$Q:$Q,Dados!$A:$A,$A1615,Dados!$S:$S,$F1615))</f>
        <v>420</v>
      </c>
      <c r="I1615" s="31">
        <f>IF($H1615="","",_xlfn.MAXIFS(Dados!$R:$R,Dados!$A:$A,$A1615,Dados!$S:$S,$F1615))</f>
        <v>1009</v>
      </c>
      <c r="J1615" s="32" t="str">
        <f>IF($D1615&lt;&gt;"Folguista","",IFERROR(INDEX(Parâmetros!$D$52:$G$52,1,MIN(4,MAX(1,$W1615))),""))</f>
        <v/>
      </c>
      <c r="K1615" s="32" t="str">
        <f>IF(OR($AC1615&lt;&gt;"",$Y1615="Folga",$Y1615="Folga trabalhada",$Y1615="Férias (cadastro)",$Y1615="Férias / afastamento",$Y1615="Indeterminado (início da série)"),"",IF(OR($D1615="6x1",$D1615="FF 6x1"),IF(OR(WEEKDAY($F1615,2)=6,WEEKDAY($F1615,2)=7),"6x1 sáb/dom","6x1"),IF($D1615="5x2","5x2",IF($H1615="",IF($D1615="Folguista",$J1615,$E1615),IF(OR($H1615&gt;=Parâmetros!$E$18,$H1615&lt;Parâmetros!$E$19),"C",IF($H1615&lt;Parâmetros!$E$20,"A","B"))))))</f>
        <v>6x1</v>
      </c>
      <c r="L1615" s="30">
        <f>SUMIFS(Dados!$E:$E,Dados!$A:$A,$A1615,Dados!$S:$S,$F1615)</f>
        <v>8.83</v>
      </c>
      <c r="M1615" s="30">
        <f>IFERROR(INDEX(Parâmetros!$E$6:$E$11,MATCH($K1615,Parâmetros!$A$6:$A$11,0)),"")</f>
        <v>8.8000000000000007</v>
      </c>
      <c r="N1615" s="33">
        <f t="shared" si="151"/>
        <v>1.0034090909090909</v>
      </c>
      <c r="O1615" s="33">
        <f>Parâmetros!$E$13</f>
        <v>0.8</v>
      </c>
      <c r="P1615" s="32" t="str">
        <f>IF(OR($M1615="",$F1615&gt;Parâmetros!$E$14),"Não","Sim")</f>
        <v>Sim</v>
      </c>
      <c r="Q1615" s="32" t="str">
        <f t="shared" si="152"/>
        <v>Sim</v>
      </c>
      <c r="R1615" s="32" t="str">
        <f t="shared" si="153"/>
        <v>Sim</v>
      </c>
      <c r="S1615" s="30">
        <f t="shared" si="154"/>
        <v>0</v>
      </c>
      <c r="T1615" s="32" t="str">
        <f>IF($Q1615&lt;&gt;"Sim","",IF($N1615&gt;Parâmetros!$E$15,"Sim","Não"))</f>
        <v>Sim</v>
      </c>
      <c r="U1615" s="17" t="str">
        <f t="shared" si="155"/>
        <v>Na meta</v>
      </c>
      <c r="V1615" s="17" t="str">
        <f>IF($AC1615&lt;&gt;"",IF($L1615&gt;0,"ATENÇÃO · apontou em dia de "&amp;LOWER($AC1615)&amp;" cadastrado","Exceção cadastrada · "&amp;$AC1615)&amp;IF($AD1615="",""," · "&amp;$AD1615),IF($E1615="Férias",IF($L1615&gt;0,"ATENÇÃO · apontou estando de férias no cadastro","Férias no cadastro"),IF($Y1615="Férias / afastamento","Afastamento · "&amp;($Z1615+$AA1615-1)&amp;" dias seguidos sem apontamento",IF($Y1615="Folga trabalhada","ATENÇÃO · apontou em dia de folga da escala 5x2",IF($Y1615="Folga",IF(AND($D1615="5x2",OR(WEEKDAY($F1615,2)=6,WEEKDAY($F1615,2)=7)),"Folga de fim de semana da escala 5x2",IF(AND(OR($D1615="6x1",$D1615="FF 6x1"),WEEKDAY($F1615,2)=6,FALSE()),"Folga de fim de semana · apontou no domingo anterior",IF(AND(OR($D1615="6x1",$D1615="FF 6x1"),WEEKDAY($F1615,2)=7,AND($A1615=$A1614,$L1614&gt;0)),"Folga de fim de semana · apontou no sábado",IF(AND(OR($D1615="6x1",$D1615="FF 6x1"),OR(WEEKDAY($F1615,2)=6,WEEKDAY($F1615,2)=7)),"Folga de fim de semana · sem apontamento no sábado nem no domingo","Folga prevista pelo ciclo")))),IF($Y1615="Indeterminado (início da série)","Sem histórico anterior — informe o dia do ciclo no Cadastro",IF($Y1615="Falta de registro",IF(OR(OR($D1615="6x1",$D1615="FF 6x1"),$D1615="5x2"),"FALTA DE REGISTRO · dia útil da escala "&amp;$E1615,"FALTA DE REGISTRO · dia "&amp;$W1615&amp;" de "&amp;IFERROR(INDEX(Parâmetros!$B$39:$B$48,MATCH($E1615,Parâmetros!$A$39:$A$48,0)),99)&amp;" do ciclo"),IF(OR($D1615="6x1",$D1615="FF 6x1"),IF(OR(AND(WEEKDAY($F1615,2)=6,AND($A1615=$A1616,$L1616&gt;0)),AND(WEEKDAY($F1615,2)=7,AND($A1615=$A1614,$L1614&gt;0))),"ATENÇÃO · apontou sábado e domingo no mesmo fim de semana",IF(OR(WEEKDAY($F1615,2)=6,WEEKDAY($F1615,2)=7),"Jornada de fim de semana do 6x1",IF(OR($H1615&gt;=Parâmetros!$E$20,$H1615&lt;Parâmetros!$E$19),"ATENÇÃO · 6x1 apontou fora do horário diurno","Jornada fixa do 6x1"))),IF($D1615="5x2","Jornada fixa do 5x2",IF($D1615="Folguista",IF($J1615=$K1615,"Evidência confirma sequência","DIVERGE · sequência "&amp;$J1615&amp;" × evidência "&amp;$K1615),IF($K1615=$E1615,"Evidência confirma cadastro","DIVERGE · cadastro "&amp;$E1615&amp;" × evidência "&amp;$K1615)))))))))))</f>
        <v>Jornada fixa do 6x1</v>
      </c>
      <c r="W1615" s="34" t="str">
        <f>IF(OR(OR($D1615="6x1",$D1615="FF 6x1"),$D1615="5x2"),"",IF($AB1615&lt;&gt;$AB1614,IF(IFERROR(INDEX(Cadastro!$F$5:$F$243,$AB1615),"")="",IF($L1615&gt;0,1,0),IF(IFERROR(INDEX(Cadastro!$F$5:$F$243,$AB1615),"")&lt;=IFERROR(INDEX(Parâmetros!$B$39:$B$48,MATCH($E1615,Parâmetros!$A$39:$A$48,0)),99),IFERROR(INDEX(Cadastro!$F$5:$F$243,$AB1615),""),0)),IF($L1615&gt;0,IF(N($X1614)&gt;0,1,N($W1614)+1),IF(AND($L1615=0,OR(N($W1614)&gt;=IFERROR(INDEX(Parâmetros!$B$39:$B$48,MATCH($E1615,Parâmetros!$A$39:$A$48,0)),99),AND(N($X1614)&gt;0,N($X1614)&lt;IFERROR(INDEX(Parâmetros!$C$39:$C$48,MATCH($E1615,Parâmetros!$A$39:$A$48,0)),0)))),0,N($W1614)+1))))</f>
        <v/>
      </c>
      <c r="X1615" s="34" t="str">
        <f>IF(OR(OR($D1615="6x1",$D1615="FF 6x1"),$D1615="5x2"),"",IF($AB1615&lt;&gt;$AB1614,IF(IFERROR(INDEX(Cadastro!$F$5:$F$243,$AB1615),"")="",0,IF(IFERROR(INDEX(Cadastro!$F$5:$F$243,$AB1615),"")&gt;IFERROR(INDEX(Parâmetros!$B$39:$B$48,MATCH($E1615,Parâmetros!$A$39:$A$48,0)),99),IFERROR(INDEX(Cadastro!$F$5:$F$243,$AB1615),"")-IFERROR(INDEX(Parâmetros!$B$39:$B$48,MATCH($E1615,Parâmetros!$A$39:$A$48,0)),99),0)),IF(AND($L1615=0,OR(N($W1614)&gt;=IFERROR(INDEX(Parâmetros!$B$39:$B$48,MATCH($E1615,Parâmetros!$A$39:$A$48,0)),99),AND(N($X1614)&gt;0,N($X1614)&lt;IFERROR(INDEX(Parâmetros!$C$39:$C$48,MATCH($E1615,Parâmetros!$A$39:$A$48,0)),0)))),N($X1614)+1,0)))</f>
        <v/>
      </c>
      <c r="Y1615" t="str">
        <f>IF($AC1615&lt;&gt;"",IF($L1615&gt;0,$AC1615&amp;" · com apontamento",$AC1615),IF($E1615="Férias",IF($L1615&gt;0,"Férias · com apontamento","Férias (cadastro)"),IF(($Z1615+$AA1615-1)&gt;Parâmetros!$E$16,"Férias / afastamento",IF(AND($D1615="5x2",OR(WEEKDAY($F1615,2)=6,WEEKDAY($F1615,2)=7)),IF($L1615&gt;0,"Folga trabalhada","Folga"),IF($L1615&gt;0,"Trabalhado",IF(OR(OR($D1615="6x1",$D1615="FF 6x1"),$D1615="5x2"),IF(AND(OR($D1615="6x1",$D1615="FF 6x1"),OR(WEEKDAY($F1615,2)=6,WEEKDAY($F1615,2)=7)),"Folga","Falta de registro"),IF(AND($AB1615&lt;&gt;$AB1614,IFERROR(INDEX(Cadastro!$F$5:$F$243,$AB1615),"")=""),"Indeterminado (início da série)",IF($X1615&gt;0,"Folga","Falta de registro"))))))))</f>
        <v>Trabalhado</v>
      </c>
      <c r="Z1615" s="34">
        <f>IF(OR($L1615&gt;0,$F1615&gt;Parâmetros!$E$14),0,IF($A1615&lt;&gt;$A1614,1,N($Z1614)+1))</f>
        <v>0</v>
      </c>
      <c r="AA1615" s="34">
        <f>IF(OR($L1615&gt;0,$F1615&gt;Parâmetros!$E$14),0,IF(OR($A1615&lt;&gt;$A1616,$F1616&gt;Parâmetros!$E$14),1,N($AA1616)+1))</f>
        <v>0</v>
      </c>
      <c r="AB1615" s="31">
        <f>IFERROR(MATCH($A1615&amp;"|"&amp;TEXT(_xlfn.MAXIFS(Cadastro!$E$5:$E$243,Cadastro!$A$5:$A$243,$A1615,Cadastro!$E$5:$E$243,"&lt;="&amp;$F1615),"yyyymmdd"),Cadastro!$I$5:$I$243,0),"")</f>
        <v>201</v>
      </c>
      <c r="AC1615" t="str">
        <f>IFERROR(_xlfn.SINGLE(INDEX(Exceções!$D$5:$D$203,MATCH($A1615&amp;"|"&amp;$F1615,Exceções!$F$5:$F$203,0))),"")</f>
        <v/>
      </c>
      <c r="AD1615" t="str">
        <f>IF($AC1615="","",IFERROR(_xlfn.SINGLE(INDEX(Exceções!$E$5:$E$203,MATCH($A1615&amp;"|"&amp;$F1615,Exceções!$F$5:$F$203,0))),""))</f>
        <v/>
      </c>
    </row>
    <row r="1616" spans="1:30" ht="15" hidden="1" customHeight="1" x14ac:dyDescent="0.25">
      <c r="A1616" s="31">
        <v>56377</v>
      </c>
      <c r="B1616" s="17" t="s">
        <v>13</v>
      </c>
      <c r="C1616" s="17" t="str">
        <f>IFERROR(INDEX(Cadastro!$C$5:$C$243,$AB1616),"NÃO INFORMADO")</f>
        <v>AUT</v>
      </c>
      <c r="D1616" s="17" t="str">
        <f>IFERROR(INDEX(Cadastro!$D$5:$D$243,$AB1616),"")</f>
        <v>6x1</v>
      </c>
      <c r="E1616" s="17" t="str">
        <f>IFERROR(INDEX(Cadastro!$G$5:$G$243,$AB1616),"")</f>
        <v>6x1</v>
      </c>
      <c r="F1616" s="29">
        <v>46318</v>
      </c>
      <c r="G1616" s="32" t="str">
        <f t="shared" si="150"/>
        <v>sex</v>
      </c>
      <c r="H1616" s="31">
        <f>IF($L1616=0,"",_xlfn.MINIFS(Dados!$Q:$Q,Dados!$A:$A,$A1616,Dados!$S:$S,$F1616))</f>
        <v>420</v>
      </c>
      <c r="I1616" s="31">
        <f>IF($H1616="","",_xlfn.MAXIFS(Dados!$R:$R,Dados!$A:$A,$A1616,Dados!$S:$S,$F1616))</f>
        <v>720</v>
      </c>
      <c r="J1616" s="32" t="str">
        <f>IF($D1616&lt;&gt;"Folguista","",IFERROR(INDEX(Parâmetros!$D$52:$G$52,1,MIN(4,MAX(1,$W1616))),""))</f>
        <v/>
      </c>
      <c r="K1616" s="32" t="str">
        <f>IF(OR($AC1616&lt;&gt;"",$Y1616="Folga",$Y1616="Folga trabalhada",$Y1616="Férias (cadastro)",$Y1616="Férias / afastamento",$Y1616="Indeterminado (início da série)"),"",IF(OR($D1616="6x1",$D1616="FF 6x1"),IF(OR(WEEKDAY($F1616,2)=6,WEEKDAY($F1616,2)=7),"6x1 sáb/dom","6x1"),IF($D1616="5x2","5x2",IF($H1616="",IF($D1616="Folguista",$J1616,$E1616),IF(OR($H1616&gt;=Parâmetros!$E$18,$H1616&lt;Parâmetros!$E$19),"C",IF($H1616&lt;Parâmetros!$E$20,"A","B"))))))</f>
        <v>6x1</v>
      </c>
      <c r="L1616" s="30">
        <f>SUMIFS(Dados!$E:$E,Dados!$A:$A,$A1616,Dados!$S:$S,$F1616)</f>
        <v>5</v>
      </c>
      <c r="M1616" s="30">
        <f>IFERROR(INDEX(Parâmetros!$E$6:$E$11,MATCH($K1616,Parâmetros!$A$6:$A$11,0)),"")</f>
        <v>8.8000000000000007</v>
      </c>
      <c r="N1616" s="33">
        <f t="shared" si="151"/>
        <v>0.56818181818181812</v>
      </c>
      <c r="O1616" s="33">
        <f>Parâmetros!$E$13</f>
        <v>0.8</v>
      </c>
      <c r="P1616" s="32" t="str">
        <f>IF(OR($M1616="",$F1616&gt;Parâmetros!$E$14),"Não","Sim")</f>
        <v>Sim</v>
      </c>
      <c r="Q1616" s="32" t="str">
        <f t="shared" si="152"/>
        <v>Sim</v>
      </c>
      <c r="R1616" s="32" t="str">
        <f t="shared" si="153"/>
        <v>Não</v>
      </c>
      <c r="S1616" s="30">
        <f t="shared" si="154"/>
        <v>2.0400000000000009</v>
      </c>
      <c r="T1616" s="32" t="str">
        <f>IF($Q1616&lt;&gt;"Sim","",IF($N1616&gt;Parâmetros!$E$15,"Sim","Não"))</f>
        <v>Não</v>
      </c>
      <c r="U1616" s="17" t="str">
        <f t="shared" si="155"/>
        <v>Abaixo da meta</v>
      </c>
      <c r="V1616" s="17" t="str">
        <f>IF($AC1616&lt;&gt;"",IF($L1616&gt;0,"ATENÇÃO · apontou em dia de "&amp;LOWER($AC1616)&amp;" cadastrado","Exceção cadastrada · "&amp;$AC1616)&amp;IF($AD1616="",""," · "&amp;$AD1616),IF($E1616="Férias",IF($L1616&gt;0,"ATENÇÃO · apontou estando de férias no cadastro","Férias no cadastro"),IF($Y1616="Férias / afastamento","Afastamento · "&amp;($Z1616+$AA1616-1)&amp;" dias seguidos sem apontamento",IF($Y1616="Folga trabalhada","ATENÇÃO · apontou em dia de folga da escala 5x2",IF($Y1616="Folga",IF(AND($D1616="5x2",OR(WEEKDAY($F1616,2)=6,WEEKDAY($F1616,2)=7)),"Folga de fim de semana da escala 5x2",IF(AND(OR($D1616="6x1",$D1616="FF 6x1"),WEEKDAY($F1616,2)=6,FALSE()),"Folga de fim de semana · apontou no domingo anterior",IF(AND(OR($D1616="6x1",$D1616="FF 6x1"),WEEKDAY($F1616,2)=7,AND($A1616=$A1615,$L1615&gt;0)),"Folga de fim de semana · apontou no sábado",IF(AND(OR($D1616="6x1",$D1616="FF 6x1"),OR(WEEKDAY($F1616,2)=6,WEEKDAY($F1616,2)=7)),"Folga de fim de semana · sem apontamento no sábado nem no domingo","Folga prevista pelo ciclo")))),IF($Y1616="Indeterminado (início da série)","Sem histórico anterior — informe o dia do ciclo no Cadastro",IF($Y1616="Falta de registro",IF(OR(OR($D1616="6x1",$D1616="FF 6x1"),$D1616="5x2"),"FALTA DE REGISTRO · dia útil da escala "&amp;$E1616,"FALTA DE REGISTRO · dia "&amp;$W1616&amp;" de "&amp;IFERROR(INDEX(Parâmetros!$B$39:$B$48,MATCH($E1616,Parâmetros!$A$39:$A$48,0)),99)&amp;" do ciclo"),IF(OR($D1616="6x1",$D1616="FF 6x1"),IF(OR(AND(WEEKDAY($F1616,2)=6,AND($A1616=$A1617,$L1617&gt;0)),AND(WEEKDAY($F1616,2)=7,AND($A1616=$A1615,$L1615&gt;0))),"ATENÇÃO · apontou sábado e domingo no mesmo fim de semana",IF(OR(WEEKDAY($F1616,2)=6,WEEKDAY($F1616,2)=7),"Jornada de fim de semana do 6x1",IF(OR($H1616&gt;=Parâmetros!$E$20,$H1616&lt;Parâmetros!$E$19),"ATENÇÃO · 6x1 apontou fora do horário diurno","Jornada fixa do 6x1"))),IF($D1616="5x2","Jornada fixa do 5x2",IF($D1616="Folguista",IF($J1616=$K1616,"Evidência confirma sequência","DIVERGE · sequência "&amp;$J1616&amp;" × evidência "&amp;$K1616),IF($K1616=$E1616,"Evidência confirma cadastro","DIVERGE · cadastro "&amp;$E1616&amp;" × evidência "&amp;$K1616)))))))))))</f>
        <v>Jornada fixa do 6x1</v>
      </c>
      <c r="W1616" s="34" t="str">
        <f>IF(OR(OR($D1616="6x1",$D1616="FF 6x1"),$D1616="5x2"),"",IF($AB1616&lt;&gt;$AB1615,IF(IFERROR(INDEX(Cadastro!$F$5:$F$243,$AB1616),"")="",IF($L1616&gt;0,1,0),IF(IFERROR(INDEX(Cadastro!$F$5:$F$243,$AB1616),"")&lt;=IFERROR(INDEX(Parâmetros!$B$39:$B$48,MATCH($E1616,Parâmetros!$A$39:$A$48,0)),99),IFERROR(INDEX(Cadastro!$F$5:$F$243,$AB1616),""),0)),IF($L1616&gt;0,IF(N($X1615)&gt;0,1,N($W1615)+1),IF(AND($L1616=0,OR(N($W1615)&gt;=IFERROR(INDEX(Parâmetros!$B$39:$B$48,MATCH($E1616,Parâmetros!$A$39:$A$48,0)),99),AND(N($X1615)&gt;0,N($X1615)&lt;IFERROR(INDEX(Parâmetros!$C$39:$C$48,MATCH($E1616,Parâmetros!$A$39:$A$48,0)),0)))),0,N($W1615)+1))))</f>
        <v/>
      </c>
      <c r="X1616" s="34" t="str">
        <f>IF(OR(OR($D1616="6x1",$D1616="FF 6x1"),$D1616="5x2"),"",IF($AB1616&lt;&gt;$AB1615,IF(IFERROR(INDEX(Cadastro!$F$5:$F$243,$AB1616),"")="",0,IF(IFERROR(INDEX(Cadastro!$F$5:$F$243,$AB1616),"")&gt;IFERROR(INDEX(Parâmetros!$B$39:$B$48,MATCH($E1616,Parâmetros!$A$39:$A$48,0)),99),IFERROR(INDEX(Cadastro!$F$5:$F$243,$AB1616),"")-IFERROR(INDEX(Parâmetros!$B$39:$B$48,MATCH($E1616,Parâmetros!$A$39:$A$48,0)),99),0)),IF(AND($L1616=0,OR(N($W1615)&gt;=IFERROR(INDEX(Parâmetros!$B$39:$B$48,MATCH($E1616,Parâmetros!$A$39:$A$48,0)),99),AND(N($X1615)&gt;0,N($X1615)&lt;IFERROR(INDEX(Parâmetros!$C$39:$C$48,MATCH($E1616,Parâmetros!$A$39:$A$48,0)),0)))),N($X1615)+1,0)))</f>
        <v/>
      </c>
      <c r="Y1616" t="str">
        <f>IF($AC1616&lt;&gt;"",IF($L1616&gt;0,$AC1616&amp;" · com apontamento",$AC1616),IF($E1616="Férias",IF($L1616&gt;0,"Férias · com apontamento","Férias (cadastro)"),IF(($Z1616+$AA1616-1)&gt;Parâmetros!$E$16,"Férias / afastamento",IF(AND($D1616="5x2",OR(WEEKDAY($F1616,2)=6,WEEKDAY($F1616,2)=7)),IF($L1616&gt;0,"Folga trabalhada","Folga"),IF($L1616&gt;0,"Trabalhado",IF(OR(OR($D1616="6x1",$D1616="FF 6x1"),$D1616="5x2"),IF(AND(OR($D1616="6x1",$D1616="FF 6x1"),OR(WEEKDAY($F1616,2)=6,WEEKDAY($F1616,2)=7)),"Folga","Falta de registro"),IF(AND($AB1616&lt;&gt;$AB1615,IFERROR(INDEX(Cadastro!$F$5:$F$243,$AB1616),"")=""),"Indeterminado (início da série)",IF($X1616&gt;0,"Folga","Falta de registro"))))))))</f>
        <v>Trabalhado</v>
      </c>
      <c r="Z1616" s="34">
        <f>IF(OR($L1616&gt;0,$F1616&gt;Parâmetros!$E$14),0,IF($A1616&lt;&gt;$A1615,1,N($Z1615)+1))</f>
        <v>0</v>
      </c>
      <c r="AA1616" s="34">
        <f>IF(OR($L1616&gt;0,$F1616&gt;Parâmetros!$E$14),0,IF(OR($A1616&lt;&gt;$A1617,$F1617&gt;Parâmetros!$E$14),1,N($AA1617)+1))</f>
        <v>0</v>
      </c>
      <c r="AB1616" s="31">
        <f>IFERROR(MATCH($A1616&amp;"|"&amp;TEXT(_xlfn.MAXIFS(Cadastro!$E$5:$E$243,Cadastro!$A$5:$A$243,$A1616,Cadastro!$E$5:$E$243,"&lt;="&amp;$F1616),"yyyymmdd"),Cadastro!$I$5:$I$243,0),"")</f>
        <v>201</v>
      </c>
      <c r="AC1616" t="str">
        <f>IFERROR(_xlfn.SINGLE(INDEX(Exceções!$D$5:$D$203,MATCH($A1616&amp;"|"&amp;$F1616,Exceções!$F$5:$F$203,0))),"")</f>
        <v/>
      </c>
      <c r="AD1616" t="str">
        <f>IF($AC1616="","",IFERROR(_xlfn.SINGLE(INDEX(Exceções!$E$5:$E$203,MATCH($A1616&amp;"|"&amp;$F1616,Exceções!$F$5:$F$203,0))),""))</f>
        <v/>
      </c>
    </row>
    <row r="1617" spans="1:30" ht="15" hidden="1" customHeight="1" x14ac:dyDescent="0.25">
      <c r="A1617" s="31">
        <v>56377</v>
      </c>
      <c r="B1617" s="17" t="s">
        <v>13</v>
      </c>
      <c r="C1617" s="17" t="str">
        <f>IFERROR(INDEX(Cadastro!$C$5:$C$243,$AB1617),"NÃO INFORMADO")</f>
        <v>AUT</v>
      </c>
      <c r="D1617" s="17" t="str">
        <f>IFERROR(INDEX(Cadastro!$D$5:$D$243,$AB1617),"")</f>
        <v>6x1</v>
      </c>
      <c r="E1617" s="17" t="str">
        <f>IFERROR(INDEX(Cadastro!$G$5:$G$243,$AB1617),"")</f>
        <v>6x1</v>
      </c>
      <c r="F1617" s="29">
        <v>46319</v>
      </c>
      <c r="G1617" s="32" t="str">
        <f t="shared" si="150"/>
        <v>sáb</v>
      </c>
      <c r="H1617" s="31" t="str">
        <f>IF($L1617=0,"",_xlfn.MINIFS(Dados!$Q:$Q,Dados!$A:$A,$A1617,Dados!$S:$S,$F1617))</f>
        <v/>
      </c>
      <c r="I1617" s="31" t="str">
        <f>IF($H1617="","",_xlfn.MAXIFS(Dados!$R:$R,Dados!$A:$A,$A1617,Dados!$S:$S,$F1617))</f>
        <v/>
      </c>
      <c r="J1617" s="32" t="str">
        <f>IF($D1617&lt;&gt;"Folguista","",IFERROR(INDEX(Parâmetros!$D$52:$G$52,1,MIN(4,MAX(1,$W1617))),""))</f>
        <v/>
      </c>
      <c r="K1617" s="32" t="str">
        <f>IF(OR($AC1617&lt;&gt;"",$Y1617="Folga",$Y1617="Folga trabalhada",$Y1617="Férias (cadastro)",$Y1617="Férias / afastamento",$Y1617="Indeterminado (início da série)"),"",IF(OR($D1617="6x1",$D1617="FF 6x1"),IF(OR(WEEKDAY($F1617,2)=6,WEEKDAY($F1617,2)=7),"6x1 sáb/dom","6x1"),IF($D1617="5x2","5x2",IF($H1617="",IF($D1617="Folguista",$J1617,$E1617),IF(OR($H1617&gt;=Parâmetros!$E$18,$H1617&lt;Parâmetros!$E$19),"C",IF($H1617&lt;Parâmetros!$E$20,"A","B"))))))</f>
        <v/>
      </c>
      <c r="L1617" s="30">
        <f>SUMIFS(Dados!$E:$E,Dados!$A:$A,$A1617,Dados!$S:$S,$F1617)</f>
        <v>0</v>
      </c>
      <c r="M1617" s="30" t="str">
        <f>IFERROR(INDEX(Parâmetros!$E$6:$E$11,MATCH($K1617,Parâmetros!$A$6:$A$11,0)),"")</f>
        <v/>
      </c>
      <c r="N1617" s="33" t="str">
        <f t="shared" si="151"/>
        <v/>
      </c>
      <c r="O1617" s="33">
        <f>Parâmetros!$E$13</f>
        <v>0.8</v>
      </c>
      <c r="P1617" s="32" t="str">
        <f>IF(OR($M1617="",$F1617&gt;Parâmetros!$E$14),"Não","Sim")</f>
        <v>Não</v>
      </c>
      <c r="Q1617" s="32" t="str">
        <f t="shared" si="152"/>
        <v/>
      </c>
      <c r="R1617" s="32" t="str">
        <f t="shared" si="153"/>
        <v/>
      </c>
      <c r="S1617" s="30" t="str">
        <f t="shared" si="154"/>
        <v/>
      </c>
      <c r="T1617" s="32" t="str">
        <f>IF($Q1617&lt;&gt;"Sim","",IF($N1617&gt;Parâmetros!$E$15,"Sim","Não"))</f>
        <v/>
      </c>
      <c r="U1617" s="17" t="str">
        <f t="shared" si="155"/>
        <v>Folga</v>
      </c>
      <c r="V1617" s="17" t="str">
        <f>IF($AC1617&lt;&gt;"",IF($L1617&gt;0,"ATENÇÃO · apontou em dia de "&amp;LOWER($AC1617)&amp;" cadastrado","Exceção cadastrada · "&amp;$AC1617)&amp;IF($AD1617="",""," · "&amp;$AD1617),IF($E1617="Férias",IF($L1617&gt;0,"ATENÇÃO · apontou estando de férias no cadastro","Férias no cadastro"),IF($Y1617="Férias / afastamento","Afastamento · "&amp;($Z1617+$AA1617-1)&amp;" dias seguidos sem apontamento",IF($Y1617="Folga trabalhada","ATENÇÃO · apontou em dia de folga da escala 5x2",IF($Y1617="Folga",IF(AND($D1617="5x2",OR(WEEKDAY($F1617,2)=6,WEEKDAY($F1617,2)=7)),"Folga de fim de semana da escala 5x2",IF(AND(OR($D1617="6x1",$D1617="FF 6x1"),WEEKDAY($F1617,2)=6,FALSE()),"Folga de fim de semana · apontou no domingo anterior",IF(AND(OR($D1617="6x1",$D1617="FF 6x1"),WEEKDAY($F1617,2)=7,AND($A1617=$A1616,$L1616&gt;0)),"Folga de fim de semana · apontou no sábado",IF(AND(OR($D1617="6x1",$D1617="FF 6x1"),OR(WEEKDAY($F1617,2)=6,WEEKDAY($F1617,2)=7)),"Folga de fim de semana · sem apontamento no sábado nem no domingo","Folga prevista pelo ciclo")))),IF($Y1617="Indeterminado (início da série)","Sem histórico anterior — informe o dia do ciclo no Cadastro",IF($Y1617="Falta de registro",IF(OR(OR($D1617="6x1",$D1617="FF 6x1"),$D1617="5x2"),"FALTA DE REGISTRO · dia útil da escala "&amp;$E1617,"FALTA DE REGISTRO · dia "&amp;$W1617&amp;" de "&amp;IFERROR(INDEX(Parâmetros!$B$39:$B$48,MATCH($E1617,Parâmetros!$A$39:$A$48,0)),99)&amp;" do ciclo"),IF(OR($D1617="6x1",$D1617="FF 6x1"),IF(OR(AND(WEEKDAY($F1617,2)=6,AND($A1617=$A1618,$L1618&gt;0)),AND(WEEKDAY($F1617,2)=7,AND($A1617=$A1616,$L1616&gt;0))),"ATENÇÃO · apontou sábado e domingo no mesmo fim de semana",IF(OR(WEEKDAY($F1617,2)=6,WEEKDAY($F1617,2)=7),"Jornada de fim de semana do 6x1",IF(OR($H1617&gt;=Parâmetros!$E$20,$H1617&lt;Parâmetros!$E$19),"ATENÇÃO · 6x1 apontou fora do horário diurno","Jornada fixa do 6x1"))),IF($D1617="5x2","Jornada fixa do 5x2",IF($D1617="Folguista",IF($J1617=$K1617,"Evidência confirma sequência","DIVERGE · sequência "&amp;$J1617&amp;" × evidência "&amp;$K1617),IF($K1617=$E1617,"Evidência confirma cadastro","DIVERGE · cadastro "&amp;$E1617&amp;" × evidência "&amp;$K1617)))))))))))</f>
        <v>Folga de fim de semana · sem apontamento no sábado nem no domingo</v>
      </c>
      <c r="W1617" s="34" t="str">
        <f>IF(OR(OR($D1617="6x1",$D1617="FF 6x1"),$D1617="5x2"),"",IF($AB1617&lt;&gt;$AB1616,IF(IFERROR(INDEX(Cadastro!$F$5:$F$243,$AB1617),"")="",IF($L1617&gt;0,1,0),IF(IFERROR(INDEX(Cadastro!$F$5:$F$243,$AB1617),"")&lt;=IFERROR(INDEX(Parâmetros!$B$39:$B$48,MATCH($E1617,Parâmetros!$A$39:$A$48,0)),99),IFERROR(INDEX(Cadastro!$F$5:$F$243,$AB1617),""),0)),IF($L1617&gt;0,IF(N($X1616)&gt;0,1,N($W1616)+1),IF(AND($L1617=0,OR(N($W1616)&gt;=IFERROR(INDEX(Parâmetros!$B$39:$B$48,MATCH($E1617,Parâmetros!$A$39:$A$48,0)),99),AND(N($X1616)&gt;0,N($X1616)&lt;IFERROR(INDEX(Parâmetros!$C$39:$C$48,MATCH($E1617,Parâmetros!$A$39:$A$48,0)),0)))),0,N($W1616)+1))))</f>
        <v/>
      </c>
      <c r="X1617" s="34" t="str">
        <f>IF(OR(OR($D1617="6x1",$D1617="FF 6x1"),$D1617="5x2"),"",IF($AB1617&lt;&gt;$AB1616,IF(IFERROR(INDEX(Cadastro!$F$5:$F$243,$AB1617),"")="",0,IF(IFERROR(INDEX(Cadastro!$F$5:$F$243,$AB1617),"")&gt;IFERROR(INDEX(Parâmetros!$B$39:$B$48,MATCH($E1617,Parâmetros!$A$39:$A$48,0)),99),IFERROR(INDEX(Cadastro!$F$5:$F$243,$AB1617),"")-IFERROR(INDEX(Parâmetros!$B$39:$B$48,MATCH($E1617,Parâmetros!$A$39:$A$48,0)),99),0)),IF(AND($L1617=0,OR(N($W1616)&gt;=IFERROR(INDEX(Parâmetros!$B$39:$B$48,MATCH($E1617,Parâmetros!$A$39:$A$48,0)),99),AND(N($X1616)&gt;0,N($X1616)&lt;IFERROR(INDEX(Parâmetros!$C$39:$C$48,MATCH($E1617,Parâmetros!$A$39:$A$48,0)),0)))),N($X1616)+1,0)))</f>
        <v/>
      </c>
      <c r="Y1617" t="str">
        <f>IF($AC1617&lt;&gt;"",IF($L1617&gt;0,$AC1617&amp;" · com apontamento",$AC1617),IF($E1617="Férias",IF($L1617&gt;0,"Férias · com apontamento","Férias (cadastro)"),IF(($Z1617+$AA1617-1)&gt;Parâmetros!$E$16,"Férias / afastamento",IF(AND($D1617="5x2",OR(WEEKDAY($F1617,2)=6,WEEKDAY($F1617,2)=7)),IF($L1617&gt;0,"Folga trabalhada","Folga"),IF($L1617&gt;0,"Trabalhado",IF(OR(OR($D1617="6x1",$D1617="FF 6x1"),$D1617="5x2"),IF(AND(OR($D1617="6x1",$D1617="FF 6x1"),OR(WEEKDAY($F1617,2)=6,WEEKDAY($F1617,2)=7)),"Folga","Falta de registro"),IF(AND($AB1617&lt;&gt;$AB1616,IFERROR(INDEX(Cadastro!$F$5:$F$243,$AB1617),"")=""),"Indeterminado (início da série)",IF($X1617&gt;0,"Folga","Falta de registro"))))))))</f>
        <v>Folga</v>
      </c>
      <c r="Z1617" s="34">
        <f>IF(OR($L1617&gt;0,$F1617&gt;Parâmetros!$E$14),0,IF($A1617&lt;&gt;$A1616,1,N($Z1616)+1))</f>
        <v>0</v>
      </c>
      <c r="AA1617" s="34">
        <f>IF(OR($L1617&gt;0,$F1617&gt;Parâmetros!$E$14),0,IF(OR($A1617&lt;&gt;$A1618,$F1618&gt;Parâmetros!$E$14),1,N($AA1618)+1))</f>
        <v>0</v>
      </c>
      <c r="AB1617" s="31">
        <f>IFERROR(MATCH($A1617&amp;"|"&amp;TEXT(_xlfn.MAXIFS(Cadastro!$E$5:$E$243,Cadastro!$A$5:$A$243,$A1617,Cadastro!$E$5:$E$243,"&lt;="&amp;$F1617),"yyyymmdd"),Cadastro!$I$5:$I$243,0),"")</f>
        <v>201</v>
      </c>
      <c r="AC1617" t="str">
        <f>IFERROR(_xlfn.SINGLE(INDEX(Exceções!$D$5:$D$203,MATCH($A1617&amp;"|"&amp;$F1617,Exceções!$F$5:$F$203,0))),"")</f>
        <v/>
      </c>
      <c r="AD1617" t="str">
        <f>IF($AC1617="","",IFERROR(_xlfn.SINGLE(INDEX(Exceções!$E$5:$E$203,MATCH($A1617&amp;"|"&amp;$F1617,Exceções!$F$5:$F$203,0))),""))</f>
        <v/>
      </c>
    </row>
    <row r="1618" spans="1:30" ht="15" hidden="1" customHeight="1" x14ac:dyDescent="0.25">
      <c r="A1618" s="31">
        <v>56377</v>
      </c>
      <c r="B1618" s="17" t="s">
        <v>13</v>
      </c>
      <c r="C1618" s="17" t="str">
        <f>IFERROR(INDEX(Cadastro!$C$5:$C$243,$AB1618),"NÃO INFORMADO")</f>
        <v>AUT</v>
      </c>
      <c r="D1618" s="17" t="str">
        <f>IFERROR(INDEX(Cadastro!$D$5:$D$243,$AB1618),"")</f>
        <v>6x1</v>
      </c>
      <c r="E1618" s="17" t="str">
        <f>IFERROR(INDEX(Cadastro!$G$5:$G$243,$AB1618),"")</f>
        <v>6x1</v>
      </c>
      <c r="F1618" s="29">
        <v>46320</v>
      </c>
      <c r="G1618" s="32" t="str">
        <f t="shared" si="150"/>
        <v>dom</v>
      </c>
      <c r="H1618" s="31" t="str">
        <f>IF($L1618=0,"",_xlfn.MINIFS(Dados!$Q:$Q,Dados!$A:$A,$A1618,Dados!$S:$S,$F1618))</f>
        <v/>
      </c>
      <c r="I1618" s="31" t="str">
        <f>IF($H1618="","",_xlfn.MAXIFS(Dados!$R:$R,Dados!$A:$A,$A1618,Dados!$S:$S,$F1618))</f>
        <v/>
      </c>
      <c r="J1618" s="32" t="str">
        <f>IF($D1618&lt;&gt;"Folguista","",IFERROR(INDEX(Parâmetros!$D$52:$G$52,1,MIN(4,MAX(1,$W1618))),""))</f>
        <v/>
      </c>
      <c r="K1618" s="32" t="str">
        <f>IF(OR($AC1618&lt;&gt;"",$Y1618="Folga",$Y1618="Folga trabalhada",$Y1618="Férias (cadastro)",$Y1618="Férias / afastamento",$Y1618="Indeterminado (início da série)"),"",IF(OR($D1618="6x1",$D1618="FF 6x1"),IF(OR(WEEKDAY($F1618,2)=6,WEEKDAY($F1618,2)=7),"6x1 sáb/dom","6x1"),IF($D1618="5x2","5x2",IF($H1618="",IF($D1618="Folguista",$J1618,$E1618),IF(OR($H1618&gt;=Parâmetros!$E$18,$H1618&lt;Parâmetros!$E$19),"C",IF($H1618&lt;Parâmetros!$E$20,"A","B"))))))</f>
        <v/>
      </c>
      <c r="L1618" s="30">
        <f>SUMIFS(Dados!$E:$E,Dados!$A:$A,$A1618,Dados!$S:$S,$F1618)</f>
        <v>0</v>
      </c>
      <c r="M1618" s="30" t="str">
        <f>IFERROR(INDEX(Parâmetros!$E$6:$E$11,MATCH($K1618,Parâmetros!$A$6:$A$11,0)),"")</f>
        <v/>
      </c>
      <c r="N1618" s="33" t="str">
        <f t="shared" si="151"/>
        <v/>
      </c>
      <c r="O1618" s="33">
        <f>Parâmetros!$E$13</f>
        <v>0.8</v>
      </c>
      <c r="P1618" s="32" t="str">
        <f>IF(OR($M1618="",$F1618&gt;Parâmetros!$E$14),"Não","Sim")</f>
        <v>Não</v>
      </c>
      <c r="Q1618" s="32" t="str">
        <f t="shared" si="152"/>
        <v/>
      </c>
      <c r="R1618" s="32" t="str">
        <f t="shared" si="153"/>
        <v/>
      </c>
      <c r="S1618" s="30" t="str">
        <f t="shared" si="154"/>
        <v/>
      </c>
      <c r="T1618" s="32" t="str">
        <f>IF($Q1618&lt;&gt;"Sim","",IF($N1618&gt;Parâmetros!$E$15,"Sim","Não"))</f>
        <v/>
      </c>
      <c r="U1618" s="17" t="str">
        <f t="shared" si="155"/>
        <v>Folga</v>
      </c>
      <c r="V1618" s="17" t="str">
        <f>IF($AC1618&lt;&gt;"",IF($L1618&gt;0,"ATENÇÃO · apontou em dia de "&amp;LOWER($AC1618)&amp;" cadastrado","Exceção cadastrada · "&amp;$AC1618)&amp;IF($AD1618="",""," · "&amp;$AD1618),IF($E1618="Férias",IF($L1618&gt;0,"ATENÇÃO · apontou estando de férias no cadastro","Férias no cadastro"),IF($Y1618="Férias / afastamento","Afastamento · "&amp;($Z1618+$AA1618-1)&amp;" dias seguidos sem apontamento",IF($Y1618="Folga trabalhada","ATENÇÃO · apontou em dia de folga da escala 5x2",IF($Y1618="Folga",IF(AND($D1618="5x2",OR(WEEKDAY($F1618,2)=6,WEEKDAY($F1618,2)=7)),"Folga de fim de semana da escala 5x2",IF(AND(OR($D1618="6x1",$D1618="FF 6x1"),WEEKDAY($F1618,2)=6,FALSE()),"Folga de fim de semana · apontou no domingo anterior",IF(AND(OR($D1618="6x1",$D1618="FF 6x1"),WEEKDAY($F1618,2)=7,AND($A1618=$A1617,$L1617&gt;0)),"Folga de fim de semana · apontou no sábado",IF(AND(OR($D1618="6x1",$D1618="FF 6x1"),OR(WEEKDAY($F1618,2)=6,WEEKDAY($F1618,2)=7)),"Folga de fim de semana · sem apontamento no sábado nem no domingo","Folga prevista pelo ciclo")))),IF($Y1618="Indeterminado (início da série)","Sem histórico anterior — informe o dia do ciclo no Cadastro",IF($Y1618="Falta de registro",IF(OR(OR($D1618="6x1",$D1618="FF 6x1"),$D1618="5x2"),"FALTA DE REGISTRO · dia útil da escala "&amp;$E1618,"FALTA DE REGISTRO · dia "&amp;$W1618&amp;" de "&amp;IFERROR(INDEX(Parâmetros!$B$39:$B$48,MATCH($E1618,Parâmetros!$A$39:$A$48,0)),99)&amp;" do ciclo"),IF(OR($D1618="6x1",$D1618="FF 6x1"),IF(OR(AND(WEEKDAY($F1618,2)=6,AND($A1618=$A1619,$L1619&gt;0)),AND(WEEKDAY($F1618,2)=7,AND($A1618=$A1617,$L1617&gt;0))),"ATENÇÃO · apontou sábado e domingo no mesmo fim de semana",IF(OR(WEEKDAY($F1618,2)=6,WEEKDAY($F1618,2)=7),"Jornada de fim de semana do 6x1",IF(OR($H1618&gt;=Parâmetros!$E$20,$H1618&lt;Parâmetros!$E$19),"ATENÇÃO · 6x1 apontou fora do horário diurno","Jornada fixa do 6x1"))),IF($D1618="5x2","Jornada fixa do 5x2",IF($D1618="Folguista",IF($J1618=$K1618,"Evidência confirma sequência","DIVERGE · sequência "&amp;$J1618&amp;" × evidência "&amp;$K1618),IF($K1618=$E1618,"Evidência confirma cadastro","DIVERGE · cadastro "&amp;$E1618&amp;" × evidência "&amp;$K1618)))))))))))</f>
        <v>Folga de fim de semana · sem apontamento no sábado nem no domingo</v>
      </c>
      <c r="W1618" s="34" t="str">
        <f>IF(OR(OR($D1618="6x1",$D1618="FF 6x1"),$D1618="5x2"),"",IF($AB1618&lt;&gt;$AB1617,IF(IFERROR(INDEX(Cadastro!$F$5:$F$243,$AB1618),"")="",IF($L1618&gt;0,1,0),IF(IFERROR(INDEX(Cadastro!$F$5:$F$243,$AB1618),"")&lt;=IFERROR(INDEX(Parâmetros!$B$39:$B$48,MATCH($E1618,Parâmetros!$A$39:$A$48,0)),99),IFERROR(INDEX(Cadastro!$F$5:$F$243,$AB1618),""),0)),IF($L1618&gt;0,IF(N($X1617)&gt;0,1,N($W1617)+1),IF(AND($L1618=0,OR(N($W1617)&gt;=IFERROR(INDEX(Parâmetros!$B$39:$B$48,MATCH($E1618,Parâmetros!$A$39:$A$48,0)),99),AND(N($X1617)&gt;0,N($X1617)&lt;IFERROR(INDEX(Parâmetros!$C$39:$C$48,MATCH($E1618,Parâmetros!$A$39:$A$48,0)),0)))),0,N($W1617)+1))))</f>
        <v/>
      </c>
      <c r="X1618" s="34" t="str">
        <f>IF(OR(OR($D1618="6x1",$D1618="FF 6x1"),$D1618="5x2"),"",IF($AB1618&lt;&gt;$AB1617,IF(IFERROR(INDEX(Cadastro!$F$5:$F$243,$AB1618),"")="",0,IF(IFERROR(INDEX(Cadastro!$F$5:$F$243,$AB1618),"")&gt;IFERROR(INDEX(Parâmetros!$B$39:$B$48,MATCH($E1618,Parâmetros!$A$39:$A$48,0)),99),IFERROR(INDEX(Cadastro!$F$5:$F$243,$AB1618),"")-IFERROR(INDEX(Parâmetros!$B$39:$B$48,MATCH($E1618,Parâmetros!$A$39:$A$48,0)),99),0)),IF(AND($L1618=0,OR(N($W1617)&gt;=IFERROR(INDEX(Parâmetros!$B$39:$B$48,MATCH($E1618,Parâmetros!$A$39:$A$48,0)),99),AND(N($X1617)&gt;0,N($X1617)&lt;IFERROR(INDEX(Parâmetros!$C$39:$C$48,MATCH($E1618,Parâmetros!$A$39:$A$48,0)),0)))),N($X1617)+1,0)))</f>
        <v/>
      </c>
      <c r="Y1618" t="str">
        <f>IF($AC1618&lt;&gt;"",IF($L1618&gt;0,$AC1618&amp;" · com apontamento",$AC1618),IF($E1618="Férias",IF($L1618&gt;0,"Férias · com apontamento","Férias (cadastro)"),IF(($Z1618+$AA1618-1)&gt;Parâmetros!$E$16,"Férias / afastamento",IF(AND($D1618="5x2",OR(WEEKDAY($F1618,2)=6,WEEKDAY($F1618,2)=7)),IF($L1618&gt;0,"Folga trabalhada","Folga"),IF($L1618&gt;0,"Trabalhado",IF(OR(OR($D1618="6x1",$D1618="FF 6x1"),$D1618="5x2"),IF(AND(OR($D1618="6x1",$D1618="FF 6x1"),OR(WEEKDAY($F1618,2)=6,WEEKDAY($F1618,2)=7)),"Folga","Falta de registro"),IF(AND($AB1618&lt;&gt;$AB1617,IFERROR(INDEX(Cadastro!$F$5:$F$243,$AB1618),"")=""),"Indeterminado (início da série)",IF($X1618&gt;0,"Folga","Falta de registro"))))))))</f>
        <v>Folga</v>
      </c>
      <c r="Z1618" s="34">
        <f>IF(OR($L1618&gt;0,$F1618&gt;Parâmetros!$E$14),0,IF($A1618&lt;&gt;$A1617,1,N($Z1617)+1))</f>
        <v>0</v>
      </c>
      <c r="AA1618" s="34">
        <f>IF(OR($L1618&gt;0,$F1618&gt;Parâmetros!$E$14),0,IF(OR($A1618&lt;&gt;$A1619,$F1619&gt;Parâmetros!$E$14),1,N($AA1619)+1))</f>
        <v>0</v>
      </c>
      <c r="AB1618" s="31">
        <f>IFERROR(MATCH($A1618&amp;"|"&amp;TEXT(_xlfn.MAXIFS(Cadastro!$E$5:$E$243,Cadastro!$A$5:$A$243,$A1618,Cadastro!$E$5:$E$243,"&lt;="&amp;$F1618),"yyyymmdd"),Cadastro!$I$5:$I$243,0),"")</f>
        <v>201</v>
      </c>
      <c r="AC1618" t="str">
        <f>IFERROR(_xlfn.SINGLE(INDEX(Exceções!$D$5:$D$203,MATCH($A1618&amp;"|"&amp;$F1618,Exceções!$F$5:$F$203,0))),"")</f>
        <v/>
      </c>
      <c r="AD1618" t="str">
        <f>IF($AC1618="","",IFERROR(_xlfn.SINGLE(INDEX(Exceções!$E$5:$E$203,MATCH($A1618&amp;"|"&amp;$F1618,Exceções!$F$5:$F$203,0))),""))</f>
        <v/>
      </c>
    </row>
    <row r="1619" spans="1:30" ht="15" hidden="1" customHeight="1" x14ac:dyDescent="0.25">
      <c r="A1619" s="31">
        <v>56377</v>
      </c>
      <c r="B1619" s="17" t="s">
        <v>13</v>
      </c>
      <c r="C1619" s="17" t="str">
        <f>IFERROR(INDEX(Cadastro!$C$5:$C$243,$AB1619),"NÃO INFORMADO")</f>
        <v>AUT</v>
      </c>
      <c r="D1619" s="17" t="str">
        <f>IFERROR(INDEX(Cadastro!$D$5:$D$243,$AB1619),"")</f>
        <v>6x1</v>
      </c>
      <c r="E1619" s="17" t="str">
        <f>IFERROR(INDEX(Cadastro!$G$5:$G$243,$AB1619),"")</f>
        <v>6x1</v>
      </c>
      <c r="F1619" s="29">
        <v>46321</v>
      </c>
      <c r="G1619" s="32" t="str">
        <f t="shared" si="150"/>
        <v>seg</v>
      </c>
      <c r="H1619" s="31" t="str">
        <f>IF($L1619=0,"",_xlfn.MINIFS(Dados!$Q:$Q,Dados!$A:$A,$A1619,Dados!$S:$S,$F1619))</f>
        <v/>
      </c>
      <c r="I1619" s="31" t="str">
        <f>IF($H1619="","",_xlfn.MAXIFS(Dados!$R:$R,Dados!$A:$A,$A1619,Dados!$S:$S,$F1619))</f>
        <v/>
      </c>
      <c r="J1619" s="32" t="str">
        <f>IF($D1619&lt;&gt;"Folguista","",IFERROR(INDEX(Parâmetros!$D$52:$G$52,1,MIN(4,MAX(1,$W1619))),""))</f>
        <v/>
      </c>
      <c r="K1619" s="32" t="str">
        <f>IF(OR($AC1619&lt;&gt;"",$Y1619="Folga",$Y1619="Folga trabalhada",$Y1619="Férias (cadastro)",$Y1619="Férias / afastamento",$Y1619="Indeterminado (início da série)"),"",IF(OR($D1619="6x1",$D1619="FF 6x1"),IF(OR(WEEKDAY($F1619,2)=6,WEEKDAY($F1619,2)=7),"6x1 sáb/dom","6x1"),IF($D1619="5x2","5x2",IF($H1619="",IF($D1619="Folguista",$J1619,$E1619),IF(OR($H1619&gt;=Parâmetros!$E$18,$H1619&lt;Parâmetros!$E$19),"C",IF($H1619&lt;Parâmetros!$E$20,"A","B"))))))</f>
        <v>6x1</v>
      </c>
      <c r="L1619" s="30">
        <f>SUMIFS(Dados!$E:$E,Dados!$A:$A,$A1619,Dados!$S:$S,$F1619)</f>
        <v>0</v>
      </c>
      <c r="M1619" s="30">
        <f>IFERROR(INDEX(Parâmetros!$E$6:$E$11,MATCH($K1619,Parâmetros!$A$6:$A$11,0)),"")</f>
        <v>8.8000000000000007</v>
      </c>
      <c r="N1619" s="33">
        <f t="shared" si="151"/>
        <v>0</v>
      </c>
      <c r="O1619" s="33">
        <f>Parâmetros!$E$13</f>
        <v>0.8</v>
      </c>
      <c r="P1619" s="32" t="str">
        <f>IF(OR($M1619="",$F1619&gt;Parâmetros!$E$14),"Não","Sim")</f>
        <v>Não</v>
      </c>
      <c r="Q1619" s="32" t="str">
        <f t="shared" si="152"/>
        <v/>
      </c>
      <c r="R1619" s="32" t="str">
        <f t="shared" si="153"/>
        <v/>
      </c>
      <c r="S1619" s="30" t="str">
        <f t="shared" si="154"/>
        <v/>
      </c>
      <c r="T1619" s="32" t="str">
        <f>IF($Q1619&lt;&gt;"Sim","",IF($N1619&gt;Parâmetros!$E$15,"Sim","Não"))</f>
        <v/>
      </c>
      <c r="U1619" s="17" t="str">
        <f t="shared" si="155"/>
        <v>Fora da apuração</v>
      </c>
      <c r="V1619" s="17" t="str">
        <f>IF($AC1619&lt;&gt;"",IF($L1619&gt;0,"ATENÇÃO · apontou em dia de "&amp;LOWER($AC1619)&amp;" cadastrado","Exceção cadastrada · "&amp;$AC1619)&amp;IF($AD1619="",""," · "&amp;$AD1619),IF($E1619="Férias",IF($L1619&gt;0,"ATENÇÃO · apontou estando de férias no cadastro","Férias no cadastro"),IF($Y1619="Férias / afastamento","Afastamento · "&amp;($Z1619+$AA1619-1)&amp;" dias seguidos sem apontamento",IF($Y1619="Folga trabalhada","ATENÇÃO · apontou em dia de folga da escala 5x2",IF($Y1619="Folga",IF(AND($D1619="5x2",OR(WEEKDAY($F1619,2)=6,WEEKDAY($F1619,2)=7)),"Folga de fim de semana da escala 5x2",IF(AND(OR($D1619="6x1",$D1619="FF 6x1"),WEEKDAY($F1619,2)=6,FALSE()),"Folga de fim de semana · apontou no domingo anterior",IF(AND(OR($D1619="6x1",$D1619="FF 6x1"),WEEKDAY($F1619,2)=7,AND($A1619=$A1618,$L1618&gt;0)),"Folga de fim de semana · apontou no sábado",IF(AND(OR($D1619="6x1",$D1619="FF 6x1"),OR(WEEKDAY($F1619,2)=6,WEEKDAY($F1619,2)=7)),"Folga de fim de semana · sem apontamento no sábado nem no domingo","Folga prevista pelo ciclo")))),IF($Y1619="Indeterminado (início da série)","Sem histórico anterior — informe o dia do ciclo no Cadastro",IF($Y1619="Falta de registro",IF(OR(OR($D1619="6x1",$D1619="FF 6x1"),$D1619="5x2"),"FALTA DE REGISTRO · dia útil da escala "&amp;$E1619,"FALTA DE REGISTRO · dia "&amp;$W1619&amp;" de "&amp;IFERROR(INDEX(Parâmetros!$B$39:$B$48,MATCH($E1619,Parâmetros!$A$39:$A$48,0)),99)&amp;" do ciclo"),IF(OR($D1619="6x1",$D1619="FF 6x1"),IF(OR(AND(WEEKDAY($F1619,2)=6,AND($A1619=$A1620,$L1620&gt;0)),AND(WEEKDAY($F1619,2)=7,AND($A1619=$A1618,$L1618&gt;0))),"ATENÇÃO · apontou sábado e domingo no mesmo fim de semana",IF(OR(WEEKDAY($F1619,2)=6,WEEKDAY($F1619,2)=7),"Jornada de fim de semana do 6x1",IF(OR($H1619&gt;=Parâmetros!$E$20,$H1619&lt;Parâmetros!$E$19),"ATENÇÃO · 6x1 apontou fora do horário diurno","Jornada fixa do 6x1"))),IF($D1619="5x2","Jornada fixa do 5x2",IF($D1619="Folguista",IF($J1619=$K1619,"Evidência confirma sequência","DIVERGE · sequência "&amp;$J1619&amp;" × evidência "&amp;$K1619),IF($K1619=$E1619,"Evidência confirma cadastro","DIVERGE · cadastro "&amp;$E1619&amp;" × evidência "&amp;$K1619)))))))))))</f>
        <v>FALTA DE REGISTRO · dia útil da escala 6x1</v>
      </c>
      <c r="W1619" s="34" t="str">
        <f>IF(OR(OR($D1619="6x1",$D1619="FF 6x1"),$D1619="5x2"),"",IF($AB1619&lt;&gt;$AB1618,IF(IFERROR(INDEX(Cadastro!$F$5:$F$243,$AB1619),"")="",IF($L1619&gt;0,1,0),IF(IFERROR(INDEX(Cadastro!$F$5:$F$243,$AB1619),"")&lt;=IFERROR(INDEX(Parâmetros!$B$39:$B$48,MATCH($E1619,Parâmetros!$A$39:$A$48,0)),99),IFERROR(INDEX(Cadastro!$F$5:$F$243,$AB1619),""),0)),IF($L1619&gt;0,IF(N($X1618)&gt;0,1,N($W1618)+1),IF(AND($L1619=0,OR(N($W1618)&gt;=IFERROR(INDEX(Parâmetros!$B$39:$B$48,MATCH($E1619,Parâmetros!$A$39:$A$48,0)),99),AND(N($X1618)&gt;0,N($X1618)&lt;IFERROR(INDEX(Parâmetros!$C$39:$C$48,MATCH($E1619,Parâmetros!$A$39:$A$48,0)),0)))),0,N($W1618)+1))))</f>
        <v/>
      </c>
      <c r="X1619" s="34" t="str">
        <f>IF(OR(OR($D1619="6x1",$D1619="FF 6x1"),$D1619="5x2"),"",IF($AB1619&lt;&gt;$AB1618,IF(IFERROR(INDEX(Cadastro!$F$5:$F$243,$AB1619),"")="",0,IF(IFERROR(INDEX(Cadastro!$F$5:$F$243,$AB1619),"")&gt;IFERROR(INDEX(Parâmetros!$B$39:$B$48,MATCH($E1619,Parâmetros!$A$39:$A$48,0)),99),IFERROR(INDEX(Cadastro!$F$5:$F$243,$AB1619),"")-IFERROR(INDEX(Parâmetros!$B$39:$B$48,MATCH($E1619,Parâmetros!$A$39:$A$48,0)),99),0)),IF(AND($L1619=0,OR(N($W1618)&gt;=IFERROR(INDEX(Parâmetros!$B$39:$B$48,MATCH($E1619,Parâmetros!$A$39:$A$48,0)),99),AND(N($X1618)&gt;0,N($X1618)&lt;IFERROR(INDEX(Parâmetros!$C$39:$C$48,MATCH($E1619,Parâmetros!$A$39:$A$48,0)),0)))),N($X1618)+1,0)))</f>
        <v/>
      </c>
      <c r="Y1619" t="str">
        <f>IF($AC1619&lt;&gt;"",IF($L1619&gt;0,$AC1619&amp;" · com apontamento",$AC1619),IF($E1619="Férias",IF($L1619&gt;0,"Férias · com apontamento","Férias (cadastro)"),IF(($Z1619+$AA1619-1)&gt;Parâmetros!$E$16,"Férias / afastamento",IF(AND($D1619="5x2",OR(WEEKDAY($F1619,2)=6,WEEKDAY($F1619,2)=7)),IF($L1619&gt;0,"Folga trabalhada","Folga"),IF($L1619&gt;0,"Trabalhado",IF(OR(OR($D1619="6x1",$D1619="FF 6x1"),$D1619="5x2"),IF(AND(OR($D1619="6x1",$D1619="FF 6x1"),OR(WEEKDAY($F1619,2)=6,WEEKDAY($F1619,2)=7)),"Folga","Falta de registro"),IF(AND($AB1619&lt;&gt;$AB1618,IFERROR(INDEX(Cadastro!$F$5:$F$243,$AB1619),"")=""),"Indeterminado (início da série)",IF($X1619&gt;0,"Folga","Falta de registro"))))))))</f>
        <v>Falta de registro</v>
      </c>
      <c r="Z1619" s="34">
        <f>IF(OR($L1619&gt;0,$F1619&gt;Parâmetros!$E$14),0,IF($A1619&lt;&gt;$A1618,1,N($Z1618)+1))</f>
        <v>0</v>
      </c>
      <c r="AA1619" s="34">
        <f>IF(OR($L1619&gt;0,$F1619&gt;Parâmetros!$E$14),0,IF(OR($A1619&lt;&gt;$A1620,$F1620&gt;Parâmetros!$E$14),1,N($AA1620)+1))</f>
        <v>0</v>
      </c>
      <c r="AB1619" s="31">
        <f>IFERROR(MATCH($A1619&amp;"|"&amp;TEXT(_xlfn.MAXIFS(Cadastro!$E$5:$E$243,Cadastro!$A$5:$A$243,$A1619,Cadastro!$E$5:$E$243,"&lt;="&amp;$F1619),"yyyymmdd"),Cadastro!$I$5:$I$243,0),"")</f>
        <v>201</v>
      </c>
      <c r="AC1619" t="str">
        <f>IFERROR(_xlfn.SINGLE(INDEX(Exceções!$D$5:$D$203,MATCH($A1619&amp;"|"&amp;$F1619,Exceções!$F$5:$F$203,0))),"")</f>
        <v/>
      </c>
      <c r="AD1619" t="str">
        <f>IF($AC1619="","",IFERROR(_xlfn.SINGLE(INDEX(Exceções!$E$5:$E$203,MATCH($A1619&amp;"|"&amp;$F1619,Exceções!$F$5:$F$203,0))),""))</f>
        <v/>
      </c>
    </row>
    <row r="1620" spans="1:30" ht="15" hidden="1" customHeight="1" x14ac:dyDescent="0.25">
      <c r="A1620" s="31">
        <v>56377</v>
      </c>
      <c r="B1620" s="17" t="s">
        <v>13</v>
      </c>
      <c r="C1620" s="17" t="str">
        <f>IFERROR(INDEX(Cadastro!$C$5:$C$243,$AB1620),"NÃO INFORMADO")</f>
        <v>AUT</v>
      </c>
      <c r="D1620" s="17" t="str">
        <f>IFERROR(INDEX(Cadastro!$D$5:$D$243,$AB1620),"")</f>
        <v>6x1</v>
      </c>
      <c r="E1620" s="17" t="str">
        <f>IFERROR(INDEX(Cadastro!$G$5:$G$243,$AB1620),"")</f>
        <v>6x1</v>
      </c>
      <c r="F1620" s="29">
        <v>46322</v>
      </c>
      <c r="G1620" s="32" t="str">
        <f t="shared" si="150"/>
        <v>ter</v>
      </c>
      <c r="H1620" s="31" t="str">
        <f>IF($L1620=0,"",_xlfn.MINIFS(Dados!$Q:$Q,Dados!$A:$A,$A1620,Dados!$S:$S,$F1620))</f>
        <v/>
      </c>
      <c r="I1620" s="31" t="str">
        <f>IF($H1620="","",_xlfn.MAXIFS(Dados!$R:$R,Dados!$A:$A,$A1620,Dados!$S:$S,$F1620))</f>
        <v/>
      </c>
      <c r="J1620" s="32" t="str">
        <f>IF($D1620&lt;&gt;"Folguista","",IFERROR(INDEX(Parâmetros!$D$52:$G$52,1,MIN(4,MAX(1,$W1620))),""))</f>
        <v/>
      </c>
      <c r="K1620" s="32" t="str">
        <f>IF(OR($AC1620&lt;&gt;"",$Y1620="Folga",$Y1620="Folga trabalhada",$Y1620="Férias (cadastro)",$Y1620="Férias / afastamento",$Y1620="Indeterminado (início da série)"),"",IF(OR($D1620="6x1",$D1620="FF 6x1"),IF(OR(WEEKDAY($F1620,2)=6,WEEKDAY($F1620,2)=7),"6x1 sáb/dom","6x1"),IF($D1620="5x2","5x2",IF($H1620="",IF($D1620="Folguista",$J1620,$E1620),IF(OR($H1620&gt;=Parâmetros!$E$18,$H1620&lt;Parâmetros!$E$19),"C",IF($H1620&lt;Parâmetros!$E$20,"A","B"))))))</f>
        <v>6x1</v>
      </c>
      <c r="L1620" s="30">
        <f>SUMIFS(Dados!$E:$E,Dados!$A:$A,$A1620,Dados!$S:$S,$F1620)</f>
        <v>0</v>
      </c>
      <c r="M1620" s="30">
        <f>IFERROR(INDEX(Parâmetros!$E$6:$E$11,MATCH($K1620,Parâmetros!$A$6:$A$11,0)),"")</f>
        <v>8.8000000000000007</v>
      </c>
      <c r="N1620" s="33">
        <f t="shared" si="151"/>
        <v>0</v>
      </c>
      <c r="O1620" s="33">
        <f>Parâmetros!$E$13</f>
        <v>0.8</v>
      </c>
      <c r="P1620" s="32" t="str">
        <f>IF(OR($M1620="",$F1620&gt;Parâmetros!$E$14),"Não","Sim")</f>
        <v>Não</v>
      </c>
      <c r="Q1620" s="32" t="str">
        <f t="shared" si="152"/>
        <v/>
      </c>
      <c r="R1620" s="32" t="str">
        <f t="shared" si="153"/>
        <v/>
      </c>
      <c r="S1620" s="30" t="str">
        <f t="shared" si="154"/>
        <v/>
      </c>
      <c r="T1620" s="32" t="str">
        <f>IF($Q1620&lt;&gt;"Sim","",IF($N1620&gt;Parâmetros!$E$15,"Sim","Não"))</f>
        <v/>
      </c>
      <c r="U1620" s="17" t="str">
        <f t="shared" si="155"/>
        <v>Fora da apuração</v>
      </c>
      <c r="V1620" s="17" t="str">
        <f>IF($AC1620&lt;&gt;"",IF($L1620&gt;0,"ATENÇÃO · apontou em dia de "&amp;LOWER($AC1620)&amp;" cadastrado","Exceção cadastrada · "&amp;$AC1620)&amp;IF($AD1620="",""," · "&amp;$AD1620),IF($E1620="Férias",IF($L1620&gt;0,"ATENÇÃO · apontou estando de férias no cadastro","Férias no cadastro"),IF($Y1620="Férias / afastamento","Afastamento · "&amp;($Z1620+$AA1620-1)&amp;" dias seguidos sem apontamento",IF($Y1620="Folga trabalhada","ATENÇÃO · apontou em dia de folga da escala 5x2",IF($Y1620="Folga",IF(AND($D1620="5x2",OR(WEEKDAY($F1620,2)=6,WEEKDAY($F1620,2)=7)),"Folga de fim de semana da escala 5x2",IF(AND(OR($D1620="6x1",$D1620="FF 6x1"),WEEKDAY($F1620,2)=6,FALSE()),"Folga de fim de semana · apontou no domingo anterior",IF(AND(OR($D1620="6x1",$D1620="FF 6x1"),WEEKDAY($F1620,2)=7,AND($A1620=$A1619,$L1619&gt;0)),"Folga de fim de semana · apontou no sábado",IF(AND(OR($D1620="6x1",$D1620="FF 6x1"),OR(WEEKDAY($F1620,2)=6,WEEKDAY($F1620,2)=7)),"Folga de fim de semana · sem apontamento no sábado nem no domingo","Folga prevista pelo ciclo")))),IF($Y1620="Indeterminado (início da série)","Sem histórico anterior — informe o dia do ciclo no Cadastro",IF($Y1620="Falta de registro",IF(OR(OR($D1620="6x1",$D1620="FF 6x1"),$D1620="5x2"),"FALTA DE REGISTRO · dia útil da escala "&amp;$E1620,"FALTA DE REGISTRO · dia "&amp;$W1620&amp;" de "&amp;IFERROR(INDEX(Parâmetros!$B$39:$B$48,MATCH($E1620,Parâmetros!$A$39:$A$48,0)),99)&amp;" do ciclo"),IF(OR($D1620="6x1",$D1620="FF 6x1"),IF(OR(AND(WEEKDAY($F1620,2)=6,AND($A1620=$A1621,$L1621&gt;0)),AND(WEEKDAY($F1620,2)=7,AND($A1620=$A1619,$L1619&gt;0))),"ATENÇÃO · apontou sábado e domingo no mesmo fim de semana",IF(OR(WEEKDAY($F1620,2)=6,WEEKDAY($F1620,2)=7),"Jornada de fim de semana do 6x1",IF(OR($H1620&gt;=Parâmetros!$E$20,$H1620&lt;Parâmetros!$E$19),"ATENÇÃO · 6x1 apontou fora do horário diurno","Jornada fixa do 6x1"))),IF($D1620="5x2","Jornada fixa do 5x2",IF($D1620="Folguista",IF($J1620=$K1620,"Evidência confirma sequência","DIVERGE · sequência "&amp;$J1620&amp;" × evidência "&amp;$K1620),IF($K1620=$E1620,"Evidência confirma cadastro","DIVERGE · cadastro "&amp;$E1620&amp;" × evidência "&amp;$K1620)))))))))))</f>
        <v>FALTA DE REGISTRO · dia útil da escala 6x1</v>
      </c>
      <c r="W1620" s="34" t="str">
        <f>IF(OR(OR($D1620="6x1",$D1620="FF 6x1"),$D1620="5x2"),"",IF($AB1620&lt;&gt;$AB1619,IF(IFERROR(INDEX(Cadastro!$F$5:$F$243,$AB1620),"")="",IF($L1620&gt;0,1,0),IF(IFERROR(INDEX(Cadastro!$F$5:$F$243,$AB1620),"")&lt;=IFERROR(INDEX(Parâmetros!$B$39:$B$48,MATCH($E1620,Parâmetros!$A$39:$A$48,0)),99),IFERROR(INDEX(Cadastro!$F$5:$F$243,$AB1620),""),0)),IF($L1620&gt;0,IF(N($X1619)&gt;0,1,N($W1619)+1),IF(AND($L1620=0,OR(N($W1619)&gt;=IFERROR(INDEX(Parâmetros!$B$39:$B$48,MATCH($E1620,Parâmetros!$A$39:$A$48,0)),99),AND(N($X1619)&gt;0,N($X1619)&lt;IFERROR(INDEX(Parâmetros!$C$39:$C$48,MATCH($E1620,Parâmetros!$A$39:$A$48,0)),0)))),0,N($W1619)+1))))</f>
        <v/>
      </c>
      <c r="X1620" s="34" t="str">
        <f>IF(OR(OR($D1620="6x1",$D1620="FF 6x1"),$D1620="5x2"),"",IF($AB1620&lt;&gt;$AB1619,IF(IFERROR(INDEX(Cadastro!$F$5:$F$243,$AB1620),"")="",0,IF(IFERROR(INDEX(Cadastro!$F$5:$F$243,$AB1620),"")&gt;IFERROR(INDEX(Parâmetros!$B$39:$B$48,MATCH($E1620,Parâmetros!$A$39:$A$48,0)),99),IFERROR(INDEX(Cadastro!$F$5:$F$243,$AB1620),"")-IFERROR(INDEX(Parâmetros!$B$39:$B$48,MATCH($E1620,Parâmetros!$A$39:$A$48,0)),99),0)),IF(AND($L1620=0,OR(N($W1619)&gt;=IFERROR(INDEX(Parâmetros!$B$39:$B$48,MATCH($E1620,Parâmetros!$A$39:$A$48,0)),99),AND(N($X1619)&gt;0,N($X1619)&lt;IFERROR(INDEX(Parâmetros!$C$39:$C$48,MATCH($E1620,Parâmetros!$A$39:$A$48,0)),0)))),N($X1619)+1,0)))</f>
        <v/>
      </c>
      <c r="Y1620" t="str">
        <f>IF($AC1620&lt;&gt;"",IF($L1620&gt;0,$AC1620&amp;" · com apontamento",$AC1620),IF($E1620="Férias",IF($L1620&gt;0,"Férias · com apontamento","Férias (cadastro)"),IF(($Z1620+$AA1620-1)&gt;Parâmetros!$E$16,"Férias / afastamento",IF(AND($D1620="5x2",OR(WEEKDAY($F1620,2)=6,WEEKDAY($F1620,2)=7)),IF($L1620&gt;0,"Folga trabalhada","Folga"),IF($L1620&gt;0,"Trabalhado",IF(OR(OR($D1620="6x1",$D1620="FF 6x1"),$D1620="5x2"),IF(AND(OR($D1620="6x1",$D1620="FF 6x1"),OR(WEEKDAY($F1620,2)=6,WEEKDAY($F1620,2)=7)),"Folga","Falta de registro"),IF(AND($AB1620&lt;&gt;$AB1619,IFERROR(INDEX(Cadastro!$F$5:$F$243,$AB1620),"")=""),"Indeterminado (início da série)",IF($X1620&gt;0,"Folga","Falta de registro"))))))))</f>
        <v>Falta de registro</v>
      </c>
      <c r="Z1620" s="34">
        <f>IF(OR($L1620&gt;0,$F1620&gt;Parâmetros!$E$14),0,IF($A1620&lt;&gt;$A1619,1,N($Z1619)+1))</f>
        <v>0</v>
      </c>
      <c r="AA1620" s="34">
        <f>IF(OR($L1620&gt;0,$F1620&gt;Parâmetros!$E$14),0,IF(OR($A1620&lt;&gt;$A1621,$F1621&gt;Parâmetros!$E$14),1,N($AA1621)+1))</f>
        <v>0</v>
      </c>
      <c r="AB1620" s="31">
        <f>IFERROR(MATCH($A1620&amp;"|"&amp;TEXT(_xlfn.MAXIFS(Cadastro!$E$5:$E$243,Cadastro!$A$5:$A$243,$A1620,Cadastro!$E$5:$E$243,"&lt;="&amp;$F1620),"yyyymmdd"),Cadastro!$I$5:$I$243,0),"")</f>
        <v>201</v>
      </c>
      <c r="AC1620" t="str">
        <f>IFERROR(_xlfn.SINGLE(INDEX(Exceções!$D$5:$D$203,MATCH($A1620&amp;"|"&amp;$F1620,Exceções!$F$5:$F$203,0))),"")</f>
        <v/>
      </c>
      <c r="AD1620" t="str">
        <f>IF($AC1620="","",IFERROR(_xlfn.SINGLE(INDEX(Exceções!$E$5:$E$203,MATCH($A1620&amp;"|"&amp;$F1620,Exceções!$F$5:$F$203,0))),""))</f>
        <v/>
      </c>
    </row>
    <row r="1621" spans="1:30" ht="15" hidden="1" customHeight="1" x14ac:dyDescent="0.25">
      <c r="A1621" s="31">
        <v>56377</v>
      </c>
      <c r="B1621" s="17" t="s">
        <v>13</v>
      </c>
      <c r="C1621" s="17" t="str">
        <f>IFERROR(INDEX(Cadastro!$C$5:$C$243,$AB1621),"NÃO INFORMADO")</f>
        <v>AUT</v>
      </c>
      <c r="D1621" s="17" t="str">
        <f>IFERROR(INDEX(Cadastro!$D$5:$D$243,$AB1621),"")</f>
        <v>6x1</v>
      </c>
      <c r="E1621" s="17" t="str">
        <f>IFERROR(INDEX(Cadastro!$G$5:$G$243,$AB1621),"")</f>
        <v>6x1</v>
      </c>
      <c r="F1621" s="29">
        <v>46323</v>
      </c>
      <c r="G1621" s="32" t="str">
        <f t="shared" si="150"/>
        <v>qua</v>
      </c>
      <c r="H1621" s="31" t="str">
        <f>IF($L1621=0,"",_xlfn.MINIFS(Dados!$Q:$Q,Dados!$A:$A,$A1621,Dados!$S:$S,$F1621))</f>
        <v/>
      </c>
      <c r="I1621" s="31" t="str">
        <f>IF($H1621="","",_xlfn.MAXIFS(Dados!$R:$R,Dados!$A:$A,$A1621,Dados!$S:$S,$F1621))</f>
        <v/>
      </c>
      <c r="J1621" s="32" t="str">
        <f>IF($D1621&lt;&gt;"Folguista","",IFERROR(INDEX(Parâmetros!$D$52:$G$52,1,MIN(4,MAX(1,$W1621))),""))</f>
        <v/>
      </c>
      <c r="K1621" s="32" t="str">
        <f>IF(OR($AC1621&lt;&gt;"",$Y1621="Folga",$Y1621="Folga trabalhada",$Y1621="Férias (cadastro)",$Y1621="Férias / afastamento",$Y1621="Indeterminado (início da série)"),"",IF(OR($D1621="6x1",$D1621="FF 6x1"),IF(OR(WEEKDAY($F1621,2)=6,WEEKDAY($F1621,2)=7),"6x1 sáb/dom","6x1"),IF($D1621="5x2","5x2",IF($H1621="",IF($D1621="Folguista",$J1621,$E1621),IF(OR($H1621&gt;=Parâmetros!$E$18,$H1621&lt;Parâmetros!$E$19),"C",IF($H1621&lt;Parâmetros!$E$20,"A","B"))))))</f>
        <v>6x1</v>
      </c>
      <c r="L1621" s="30">
        <f>SUMIFS(Dados!$E:$E,Dados!$A:$A,$A1621,Dados!$S:$S,$F1621)</f>
        <v>0</v>
      </c>
      <c r="M1621" s="30">
        <f>IFERROR(INDEX(Parâmetros!$E$6:$E$11,MATCH($K1621,Parâmetros!$A$6:$A$11,0)),"")</f>
        <v>8.8000000000000007</v>
      </c>
      <c r="N1621" s="33">
        <f t="shared" si="151"/>
        <v>0</v>
      </c>
      <c r="O1621" s="33">
        <f>Parâmetros!$E$13</f>
        <v>0.8</v>
      </c>
      <c r="P1621" s="32" t="str">
        <f>IF(OR($M1621="",$F1621&gt;Parâmetros!$E$14),"Não","Sim")</f>
        <v>Não</v>
      </c>
      <c r="Q1621" s="32" t="str">
        <f t="shared" si="152"/>
        <v/>
      </c>
      <c r="R1621" s="32" t="str">
        <f t="shared" si="153"/>
        <v/>
      </c>
      <c r="S1621" s="30" t="str">
        <f t="shared" si="154"/>
        <v/>
      </c>
      <c r="T1621" s="32" t="str">
        <f>IF($Q1621&lt;&gt;"Sim","",IF($N1621&gt;Parâmetros!$E$15,"Sim","Não"))</f>
        <v/>
      </c>
      <c r="U1621" s="17" t="str">
        <f t="shared" si="155"/>
        <v>Fora da apuração</v>
      </c>
      <c r="V1621" s="17" t="str">
        <f>IF($AC1621&lt;&gt;"",IF($L1621&gt;0,"ATENÇÃO · apontou em dia de "&amp;LOWER($AC1621)&amp;" cadastrado","Exceção cadastrada · "&amp;$AC1621)&amp;IF($AD1621="",""," · "&amp;$AD1621),IF($E1621="Férias",IF($L1621&gt;0,"ATENÇÃO · apontou estando de férias no cadastro","Férias no cadastro"),IF($Y1621="Férias / afastamento","Afastamento · "&amp;($Z1621+$AA1621-1)&amp;" dias seguidos sem apontamento",IF($Y1621="Folga trabalhada","ATENÇÃO · apontou em dia de folga da escala 5x2",IF($Y1621="Folga",IF(AND($D1621="5x2",OR(WEEKDAY($F1621,2)=6,WEEKDAY($F1621,2)=7)),"Folga de fim de semana da escala 5x2",IF(AND(OR($D1621="6x1",$D1621="FF 6x1"),WEEKDAY($F1621,2)=6,FALSE()),"Folga de fim de semana · apontou no domingo anterior",IF(AND(OR($D1621="6x1",$D1621="FF 6x1"),WEEKDAY($F1621,2)=7,AND($A1621=$A1620,$L1620&gt;0)),"Folga de fim de semana · apontou no sábado",IF(AND(OR($D1621="6x1",$D1621="FF 6x1"),OR(WEEKDAY($F1621,2)=6,WEEKDAY($F1621,2)=7)),"Folga de fim de semana · sem apontamento no sábado nem no domingo","Folga prevista pelo ciclo")))),IF($Y1621="Indeterminado (início da série)","Sem histórico anterior — informe o dia do ciclo no Cadastro",IF($Y1621="Falta de registro",IF(OR(OR($D1621="6x1",$D1621="FF 6x1"),$D1621="5x2"),"FALTA DE REGISTRO · dia útil da escala "&amp;$E1621,"FALTA DE REGISTRO · dia "&amp;$W1621&amp;" de "&amp;IFERROR(INDEX(Parâmetros!$B$39:$B$48,MATCH($E1621,Parâmetros!$A$39:$A$48,0)),99)&amp;" do ciclo"),IF(OR($D1621="6x1",$D1621="FF 6x1"),IF(OR(AND(WEEKDAY($F1621,2)=6,AND($A1621=$A1622,$L1622&gt;0)),AND(WEEKDAY($F1621,2)=7,AND($A1621=$A1620,$L1620&gt;0))),"ATENÇÃO · apontou sábado e domingo no mesmo fim de semana",IF(OR(WEEKDAY($F1621,2)=6,WEEKDAY($F1621,2)=7),"Jornada de fim de semana do 6x1",IF(OR($H1621&gt;=Parâmetros!$E$20,$H1621&lt;Parâmetros!$E$19),"ATENÇÃO · 6x1 apontou fora do horário diurno","Jornada fixa do 6x1"))),IF($D1621="5x2","Jornada fixa do 5x2",IF($D1621="Folguista",IF($J1621=$K1621,"Evidência confirma sequência","DIVERGE · sequência "&amp;$J1621&amp;" × evidência "&amp;$K1621),IF($K1621=$E1621,"Evidência confirma cadastro","DIVERGE · cadastro "&amp;$E1621&amp;" × evidência "&amp;$K1621)))))))))))</f>
        <v>FALTA DE REGISTRO · dia útil da escala 6x1</v>
      </c>
      <c r="W1621" s="34" t="str">
        <f>IF(OR(OR($D1621="6x1",$D1621="FF 6x1"),$D1621="5x2"),"",IF($AB1621&lt;&gt;$AB1620,IF(IFERROR(INDEX(Cadastro!$F$5:$F$243,$AB1621),"")="",IF($L1621&gt;0,1,0),IF(IFERROR(INDEX(Cadastro!$F$5:$F$243,$AB1621),"")&lt;=IFERROR(INDEX(Parâmetros!$B$39:$B$48,MATCH($E1621,Parâmetros!$A$39:$A$48,0)),99),IFERROR(INDEX(Cadastro!$F$5:$F$243,$AB1621),""),0)),IF($L1621&gt;0,IF(N($X1620)&gt;0,1,N($W1620)+1),IF(AND($L1621=0,OR(N($W1620)&gt;=IFERROR(INDEX(Parâmetros!$B$39:$B$48,MATCH($E1621,Parâmetros!$A$39:$A$48,0)),99),AND(N($X1620)&gt;0,N($X1620)&lt;IFERROR(INDEX(Parâmetros!$C$39:$C$48,MATCH($E1621,Parâmetros!$A$39:$A$48,0)),0)))),0,N($W1620)+1))))</f>
        <v/>
      </c>
      <c r="X1621" s="34" t="str">
        <f>IF(OR(OR($D1621="6x1",$D1621="FF 6x1"),$D1621="5x2"),"",IF($AB1621&lt;&gt;$AB1620,IF(IFERROR(INDEX(Cadastro!$F$5:$F$243,$AB1621),"")="",0,IF(IFERROR(INDEX(Cadastro!$F$5:$F$243,$AB1621),"")&gt;IFERROR(INDEX(Parâmetros!$B$39:$B$48,MATCH($E1621,Parâmetros!$A$39:$A$48,0)),99),IFERROR(INDEX(Cadastro!$F$5:$F$243,$AB1621),"")-IFERROR(INDEX(Parâmetros!$B$39:$B$48,MATCH($E1621,Parâmetros!$A$39:$A$48,0)),99),0)),IF(AND($L1621=0,OR(N($W1620)&gt;=IFERROR(INDEX(Parâmetros!$B$39:$B$48,MATCH($E1621,Parâmetros!$A$39:$A$48,0)),99),AND(N($X1620)&gt;0,N($X1620)&lt;IFERROR(INDEX(Parâmetros!$C$39:$C$48,MATCH($E1621,Parâmetros!$A$39:$A$48,0)),0)))),N($X1620)+1,0)))</f>
        <v/>
      </c>
      <c r="Y1621" t="str">
        <f>IF($AC1621&lt;&gt;"",IF($L1621&gt;0,$AC1621&amp;" · com apontamento",$AC1621),IF($E1621="Férias",IF($L1621&gt;0,"Férias · com apontamento","Férias (cadastro)"),IF(($Z1621+$AA1621-1)&gt;Parâmetros!$E$16,"Férias / afastamento",IF(AND($D1621="5x2",OR(WEEKDAY($F1621,2)=6,WEEKDAY($F1621,2)=7)),IF($L1621&gt;0,"Folga trabalhada","Folga"),IF($L1621&gt;0,"Trabalhado",IF(OR(OR($D1621="6x1",$D1621="FF 6x1"),$D1621="5x2"),IF(AND(OR($D1621="6x1",$D1621="FF 6x1"),OR(WEEKDAY($F1621,2)=6,WEEKDAY($F1621,2)=7)),"Folga","Falta de registro"),IF(AND($AB1621&lt;&gt;$AB1620,IFERROR(INDEX(Cadastro!$F$5:$F$243,$AB1621),"")=""),"Indeterminado (início da série)",IF($X1621&gt;0,"Folga","Falta de registro"))))))))</f>
        <v>Falta de registro</v>
      </c>
      <c r="Z1621" s="34">
        <f>IF(OR($L1621&gt;0,$F1621&gt;Parâmetros!$E$14),0,IF($A1621&lt;&gt;$A1620,1,N($Z1620)+1))</f>
        <v>0</v>
      </c>
      <c r="AA1621" s="34">
        <f>IF(OR($L1621&gt;0,$F1621&gt;Parâmetros!$E$14),0,IF(OR($A1621&lt;&gt;$A1622,$F1622&gt;Parâmetros!$E$14),1,N($AA1622)+1))</f>
        <v>0</v>
      </c>
      <c r="AB1621" s="31">
        <f>IFERROR(MATCH($A1621&amp;"|"&amp;TEXT(_xlfn.MAXIFS(Cadastro!$E$5:$E$243,Cadastro!$A$5:$A$243,$A1621,Cadastro!$E$5:$E$243,"&lt;="&amp;$F1621),"yyyymmdd"),Cadastro!$I$5:$I$243,0),"")</f>
        <v>201</v>
      </c>
      <c r="AC1621" t="str">
        <f>IFERROR(_xlfn.SINGLE(INDEX(Exceções!$D$5:$D$203,MATCH($A1621&amp;"|"&amp;$F1621,Exceções!$F$5:$F$203,0))),"")</f>
        <v/>
      </c>
      <c r="AD1621" t="str">
        <f>IF($AC1621="","",IFERROR(_xlfn.SINGLE(INDEX(Exceções!$E$5:$E$203,MATCH($A1621&amp;"|"&amp;$F1621,Exceções!$F$5:$F$203,0))),""))</f>
        <v/>
      </c>
    </row>
    <row r="1622" spans="1:30" ht="15" hidden="1" customHeight="1" x14ac:dyDescent="0.25">
      <c r="A1622" s="31">
        <v>56377</v>
      </c>
      <c r="B1622" s="17" t="s">
        <v>13</v>
      </c>
      <c r="C1622" s="17" t="str">
        <f>IFERROR(INDEX(Cadastro!$C$5:$C$243,$AB1622),"NÃO INFORMADO")</f>
        <v>AUT</v>
      </c>
      <c r="D1622" s="17" t="str">
        <f>IFERROR(INDEX(Cadastro!$D$5:$D$243,$AB1622),"")</f>
        <v>6x1</v>
      </c>
      <c r="E1622" s="17" t="str">
        <f>IFERROR(INDEX(Cadastro!$G$5:$G$243,$AB1622),"")</f>
        <v>6x1</v>
      </c>
      <c r="F1622" s="29">
        <v>46324</v>
      </c>
      <c r="G1622" s="32" t="str">
        <f t="shared" si="150"/>
        <v>qui</v>
      </c>
      <c r="H1622" s="31" t="str">
        <f>IF($L1622=0,"",_xlfn.MINIFS(Dados!$Q:$Q,Dados!$A:$A,$A1622,Dados!$S:$S,$F1622))</f>
        <v/>
      </c>
      <c r="I1622" s="31" t="str">
        <f>IF($H1622="","",_xlfn.MAXIFS(Dados!$R:$R,Dados!$A:$A,$A1622,Dados!$S:$S,$F1622))</f>
        <v/>
      </c>
      <c r="J1622" s="32" t="str">
        <f>IF($D1622&lt;&gt;"Folguista","",IFERROR(INDEX(Parâmetros!$D$52:$G$52,1,MIN(4,MAX(1,$W1622))),""))</f>
        <v/>
      </c>
      <c r="K1622" s="32" t="str">
        <f>IF(OR($AC1622&lt;&gt;"",$Y1622="Folga",$Y1622="Folga trabalhada",$Y1622="Férias (cadastro)",$Y1622="Férias / afastamento",$Y1622="Indeterminado (início da série)"),"",IF(OR($D1622="6x1",$D1622="FF 6x1"),IF(OR(WEEKDAY($F1622,2)=6,WEEKDAY($F1622,2)=7),"6x1 sáb/dom","6x1"),IF($D1622="5x2","5x2",IF($H1622="",IF($D1622="Folguista",$J1622,$E1622),IF(OR($H1622&gt;=Parâmetros!$E$18,$H1622&lt;Parâmetros!$E$19),"C",IF($H1622&lt;Parâmetros!$E$20,"A","B"))))))</f>
        <v>6x1</v>
      </c>
      <c r="L1622" s="30">
        <f>SUMIFS(Dados!$E:$E,Dados!$A:$A,$A1622,Dados!$S:$S,$F1622)</f>
        <v>0</v>
      </c>
      <c r="M1622" s="30">
        <f>IFERROR(INDEX(Parâmetros!$E$6:$E$11,MATCH($K1622,Parâmetros!$A$6:$A$11,0)),"")</f>
        <v>8.8000000000000007</v>
      </c>
      <c r="N1622" s="33">
        <f t="shared" si="151"/>
        <v>0</v>
      </c>
      <c r="O1622" s="33">
        <f>Parâmetros!$E$13</f>
        <v>0.8</v>
      </c>
      <c r="P1622" s="32" t="str">
        <f>IF(OR($M1622="",$F1622&gt;Parâmetros!$E$14),"Não","Sim")</f>
        <v>Não</v>
      </c>
      <c r="Q1622" s="32" t="str">
        <f t="shared" si="152"/>
        <v/>
      </c>
      <c r="R1622" s="32" t="str">
        <f t="shared" si="153"/>
        <v/>
      </c>
      <c r="S1622" s="30" t="str">
        <f t="shared" si="154"/>
        <v/>
      </c>
      <c r="T1622" s="32" t="str">
        <f>IF($Q1622&lt;&gt;"Sim","",IF($N1622&gt;Parâmetros!$E$15,"Sim","Não"))</f>
        <v/>
      </c>
      <c r="U1622" s="17" t="str">
        <f t="shared" si="155"/>
        <v>Fora da apuração</v>
      </c>
      <c r="V1622" s="17" t="str">
        <f>IF($AC1622&lt;&gt;"",IF($L1622&gt;0,"ATENÇÃO · apontou em dia de "&amp;LOWER($AC1622)&amp;" cadastrado","Exceção cadastrada · "&amp;$AC1622)&amp;IF($AD1622="",""," · "&amp;$AD1622),IF($E1622="Férias",IF($L1622&gt;0,"ATENÇÃO · apontou estando de férias no cadastro","Férias no cadastro"),IF($Y1622="Férias / afastamento","Afastamento · "&amp;($Z1622+$AA1622-1)&amp;" dias seguidos sem apontamento",IF($Y1622="Folga trabalhada","ATENÇÃO · apontou em dia de folga da escala 5x2",IF($Y1622="Folga",IF(AND($D1622="5x2",OR(WEEKDAY($F1622,2)=6,WEEKDAY($F1622,2)=7)),"Folga de fim de semana da escala 5x2",IF(AND(OR($D1622="6x1",$D1622="FF 6x1"),WEEKDAY($F1622,2)=6,FALSE()),"Folga de fim de semana · apontou no domingo anterior",IF(AND(OR($D1622="6x1",$D1622="FF 6x1"),WEEKDAY($F1622,2)=7,AND($A1622=$A1621,$L1621&gt;0)),"Folga de fim de semana · apontou no sábado",IF(AND(OR($D1622="6x1",$D1622="FF 6x1"),OR(WEEKDAY($F1622,2)=6,WEEKDAY($F1622,2)=7)),"Folga de fim de semana · sem apontamento no sábado nem no domingo","Folga prevista pelo ciclo")))),IF($Y1622="Indeterminado (início da série)","Sem histórico anterior — informe o dia do ciclo no Cadastro",IF($Y1622="Falta de registro",IF(OR(OR($D1622="6x1",$D1622="FF 6x1"),$D1622="5x2"),"FALTA DE REGISTRO · dia útil da escala "&amp;$E1622,"FALTA DE REGISTRO · dia "&amp;$W1622&amp;" de "&amp;IFERROR(INDEX(Parâmetros!$B$39:$B$48,MATCH($E1622,Parâmetros!$A$39:$A$48,0)),99)&amp;" do ciclo"),IF(OR($D1622="6x1",$D1622="FF 6x1"),IF(OR(AND(WEEKDAY($F1622,2)=6,AND($A1622=$A1623,$L1623&gt;0)),AND(WEEKDAY($F1622,2)=7,AND($A1622=$A1621,$L1621&gt;0))),"ATENÇÃO · apontou sábado e domingo no mesmo fim de semana",IF(OR(WEEKDAY($F1622,2)=6,WEEKDAY($F1622,2)=7),"Jornada de fim de semana do 6x1",IF(OR($H1622&gt;=Parâmetros!$E$20,$H1622&lt;Parâmetros!$E$19),"ATENÇÃO · 6x1 apontou fora do horário diurno","Jornada fixa do 6x1"))),IF($D1622="5x2","Jornada fixa do 5x2",IF($D1622="Folguista",IF($J1622=$K1622,"Evidência confirma sequência","DIVERGE · sequência "&amp;$J1622&amp;" × evidência "&amp;$K1622),IF($K1622=$E1622,"Evidência confirma cadastro","DIVERGE · cadastro "&amp;$E1622&amp;" × evidência "&amp;$K1622)))))))))))</f>
        <v>FALTA DE REGISTRO · dia útil da escala 6x1</v>
      </c>
      <c r="W1622" s="34" t="str">
        <f>IF(OR(OR($D1622="6x1",$D1622="FF 6x1"),$D1622="5x2"),"",IF($AB1622&lt;&gt;$AB1621,IF(IFERROR(INDEX(Cadastro!$F$5:$F$243,$AB1622),"")="",IF($L1622&gt;0,1,0),IF(IFERROR(INDEX(Cadastro!$F$5:$F$243,$AB1622),"")&lt;=IFERROR(INDEX(Parâmetros!$B$39:$B$48,MATCH($E1622,Parâmetros!$A$39:$A$48,0)),99),IFERROR(INDEX(Cadastro!$F$5:$F$243,$AB1622),""),0)),IF($L1622&gt;0,IF(N($X1621)&gt;0,1,N($W1621)+1),IF(AND($L1622=0,OR(N($W1621)&gt;=IFERROR(INDEX(Parâmetros!$B$39:$B$48,MATCH($E1622,Parâmetros!$A$39:$A$48,0)),99),AND(N($X1621)&gt;0,N($X1621)&lt;IFERROR(INDEX(Parâmetros!$C$39:$C$48,MATCH($E1622,Parâmetros!$A$39:$A$48,0)),0)))),0,N($W1621)+1))))</f>
        <v/>
      </c>
      <c r="X1622" s="34" t="str">
        <f>IF(OR(OR($D1622="6x1",$D1622="FF 6x1"),$D1622="5x2"),"",IF($AB1622&lt;&gt;$AB1621,IF(IFERROR(INDEX(Cadastro!$F$5:$F$243,$AB1622),"")="",0,IF(IFERROR(INDEX(Cadastro!$F$5:$F$243,$AB1622),"")&gt;IFERROR(INDEX(Parâmetros!$B$39:$B$48,MATCH($E1622,Parâmetros!$A$39:$A$48,0)),99),IFERROR(INDEX(Cadastro!$F$5:$F$243,$AB1622),"")-IFERROR(INDEX(Parâmetros!$B$39:$B$48,MATCH($E1622,Parâmetros!$A$39:$A$48,0)),99),0)),IF(AND($L1622=0,OR(N($W1621)&gt;=IFERROR(INDEX(Parâmetros!$B$39:$B$48,MATCH($E1622,Parâmetros!$A$39:$A$48,0)),99),AND(N($X1621)&gt;0,N($X1621)&lt;IFERROR(INDEX(Parâmetros!$C$39:$C$48,MATCH($E1622,Parâmetros!$A$39:$A$48,0)),0)))),N($X1621)+1,0)))</f>
        <v/>
      </c>
      <c r="Y1622" t="str">
        <f>IF($AC1622&lt;&gt;"",IF($L1622&gt;0,$AC1622&amp;" · com apontamento",$AC1622),IF($E1622="Férias",IF($L1622&gt;0,"Férias · com apontamento","Férias (cadastro)"),IF(($Z1622+$AA1622-1)&gt;Parâmetros!$E$16,"Férias / afastamento",IF(AND($D1622="5x2",OR(WEEKDAY($F1622,2)=6,WEEKDAY($F1622,2)=7)),IF($L1622&gt;0,"Folga trabalhada","Folga"),IF($L1622&gt;0,"Trabalhado",IF(OR(OR($D1622="6x1",$D1622="FF 6x1"),$D1622="5x2"),IF(AND(OR($D1622="6x1",$D1622="FF 6x1"),OR(WEEKDAY($F1622,2)=6,WEEKDAY($F1622,2)=7)),"Folga","Falta de registro"),IF(AND($AB1622&lt;&gt;$AB1621,IFERROR(INDEX(Cadastro!$F$5:$F$243,$AB1622),"")=""),"Indeterminado (início da série)",IF($X1622&gt;0,"Folga","Falta de registro"))))))))</f>
        <v>Falta de registro</v>
      </c>
      <c r="Z1622" s="34">
        <f>IF(OR($L1622&gt;0,$F1622&gt;Parâmetros!$E$14),0,IF($A1622&lt;&gt;$A1621,1,N($Z1621)+1))</f>
        <v>0</v>
      </c>
      <c r="AA1622" s="34">
        <f>IF(OR($L1622&gt;0,$F1622&gt;Parâmetros!$E$14),0,IF(OR($A1622&lt;&gt;$A1623,$F1623&gt;Parâmetros!$E$14),1,N($AA1623)+1))</f>
        <v>0</v>
      </c>
      <c r="AB1622" s="31">
        <f>IFERROR(MATCH($A1622&amp;"|"&amp;TEXT(_xlfn.MAXIFS(Cadastro!$E$5:$E$243,Cadastro!$A$5:$A$243,$A1622,Cadastro!$E$5:$E$243,"&lt;="&amp;$F1622),"yyyymmdd"),Cadastro!$I$5:$I$243,0),"")</f>
        <v>201</v>
      </c>
      <c r="AC1622" t="str">
        <f>IFERROR(_xlfn.SINGLE(INDEX(Exceções!$D$5:$D$203,MATCH($A1622&amp;"|"&amp;$F1622,Exceções!$F$5:$F$203,0))),"")</f>
        <v/>
      </c>
      <c r="AD1622" t="str">
        <f>IF($AC1622="","",IFERROR(_xlfn.SINGLE(INDEX(Exceções!$E$5:$E$203,MATCH($A1622&amp;"|"&amp;$F1622,Exceções!$F$5:$F$203,0))),""))</f>
        <v/>
      </c>
    </row>
    <row r="1623" spans="1:30" ht="15" hidden="1" customHeight="1" x14ac:dyDescent="0.25">
      <c r="A1623" s="31">
        <v>56377</v>
      </c>
      <c r="B1623" s="17" t="s">
        <v>13</v>
      </c>
      <c r="C1623" s="17" t="str">
        <f>IFERROR(INDEX(Cadastro!$C$5:$C$243,$AB1623),"NÃO INFORMADO")</f>
        <v>AUT</v>
      </c>
      <c r="D1623" s="17" t="str">
        <f>IFERROR(INDEX(Cadastro!$D$5:$D$243,$AB1623),"")</f>
        <v>6x1</v>
      </c>
      <c r="E1623" s="17" t="str">
        <f>IFERROR(INDEX(Cadastro!$G$5:$G$243,$AB1623),"")</f>
        <v>6x1</v>
      </c>
      <c r="F1623" s="29">
        <v>46325</v>
      </c>
      <c r="G1623" s="32" t="str">
        <f t="shared" si="150"/>
        <v>sex</v>
      </c>
      <c r="H1623" s="31" t="str">
        <f>IF($L1623=0,"",_xlfn.MINIFS(Dados!$Q:$Q,Dados!$A:$A,$A1623,Dados!$S:$S,$F1623))</f>
        <v/>
      </c>
      <c r="I1623" s="31" t="str">
        <f>IF($H1623="","",_xlfn.MAXIFS(Dados!$R:$R,Dados!$A:$A,$A1623,Dados!$S:$S,$F1623))</f>
        <v/>
      </c>
      <c r="J1623" s="32" t="str">
        <f>IF($D1623&lt;&gt;"Folguista","",IFERROR(INDEX(Parâmetros!$D$52:$G$52,1,MIN(4,MAX(1,$W1623))),""))</f>
        <v/>
      </c>
      <c r="K1623" s="32" t="str">
        <f>IF(OR($AC1623&lt;&gt;"",$Y1623="Folga",$Y1623="Folga trabalhada",$Y1623="Férias (cadastro)",$Y1623="Férias / afastamento",$Y1623="Indeterminado (início da série)"),"",IF(OR($D1623="6x1",$D1623="FF 6x1"),IF(OR(WEEKDAY($F1623,2)=6,WEEKDAY($F1623,2)=7),"6x1 sáb/dom","6x1"),IF($D1623="5x2","5x2",IF($H1623="",IF($D1623="Folguista",$J1623,$E1623),IF(OR($H1623&gt;=Parâmetros!$E$18,$H1623&lt;Parâmetros!$E$19),"C",IF($H1623&lt;Parâmetros!$E$20,"A","B"))))))</f>
        <v>6x1</v>
      </c>
      <c r="L1623" s="30">
        <f>SUMIFS(Dados!$E:$E,Dados!$A:$A,$A1623,Dados!$S:$S,$F1623)</f>
        <v>0</v>
      </c>
      <c r="M1623" s="30">
        <f>IFERROR(INDEX(Parâmetros!$E$6:$E$11,MATCH($K1623,Parâmetros!$A$6:$A$11,0)),"")</f>
        <v>8.8000000000000007</v>
      </c>
      <c r="N1623" s="33">
        <f t="shared" si="151"/>
        <v>0</v>
      </c>
      <c r="O1623" s="33">
        <f>Parâmetros!$E$13</f>
        <v>0.8</v>
      </c>
      <c r="P1623" s="32" t="str">
        <f>IF(OR($M1623="",$F1623&gt;Parâmetros!$E$14),"Não","Sim")</f>
        <v>Não</v>
      </c>
      <c r="Q1623" s="32" t="str">
        <f t="shared" si="152"/>
        <v/>
      </c>
      <c r="R1623" s="32" t="str">
        <f t="shared" si="153"/>
        <v/>
      </c>
      <c r="S1623" s="30" t="str">
        <f t="shared" si="154"/>
        <v/>
      </c>
      <c r="T1623" s="32" t="str">
        <f>IF($Q1623&lt;&gt;"Sim","",IF($N1623&gt;Parâmetros!$E$15,"Sim","Não"))</f>
        <v/>
      </c>
      <c r="U1623" s="17" t="str">
        <f t="shared" si="155"/>
        <v>Fora da apuração</v>
      </c>
      <c r="V1623" s="17" t="str">
        <f>IF($AC1623&lt;&gt;"",IF($L1623&gt;0,"ATENÇÃO · apontou em dia de "&amp;LOWER($AC1623)&amp;" cadastrado","Exceção cadastrada · "&amp;$AC1623)&amp;IF($AD1623="",""," · "&amp;$AD1623),IF($E1623="Férias",IF($L1623&gt;0,"ATENÇÃO · apontou estando de férias no cadastro","Férias no cadastro"),IF($Y1623="Férias / afastamento","Afastamento · "&amp;($Z1623+$AA1623-1)&amp;" dias seguidos sem apontamento",IF($Y1623="Folga trabalhada","ATENÇÃO · apontou em dia de folga da escala 5x2",IF($Y1623="Folga",IF(AND($D1623="5x2",OR(WEEKDAY($F1623,2)=6,WEEKDAY($F1623,2)=7)),"Folga de fim de semana da escala 5x2",IF(AND(OR($D1623="6x1",$D1623="FF 6x1"),WEEKDAY($F1623,2)=6,FALSE()),"Folga de fim de semana · apontou no domingo anterior",IF(AND(OR($D1623="6x1",$D1623="FF 6x1"),WEEKDAY($F1623,2)=7,AND($A1623=$A1622,$L1622&gt;0)),"Folga de fim de semana · apontou no sábado",IF(AND(OR($D1623="6x1",$D1623="FF 6x1"),OR(WEEKDAY($F1623,2)=6,WEEKDAY($F1623,2)=7)),"Folga de fim de semana · sem apontamento no sábado nem no domingo","Folga prevista pelo ciclo")))),IF($Y1623="Indeterminado (início da série)","Sem histórico anterior — informe o dia do ciclo no Cadastro",IF($Y1623="Falta de registro",IF(OR(OR($D1623="6x1",$D1623="FF 6x1"),$D1623="5x2"),"FALTA DE REGISTRO · dia útil da escala "&amp;$E1623,"FALTA DE REGISTRO · dia "&amp;$W1623&amp;" de "&amp;IFERROR(INDEX(Parâmetros!$B$39:$B$48,MATCH($E1623,Parâmetros!$A$39:$A$48,0)),99)&amp;" do ciclo"),IF(OR($D1623="6x1",$D1623="FF 6x1"),IF(OR(AND(WEEKDAY($F1623,2)=6,AND($A1623=$A1624,$L1624&gt;0)),AND(WEEKDAY($F1623,2)=7,AND($A1623=$A1622,$L1622&gt;0))),"ATENÇÃO · apontou sábado e domingo no mesmo fim de semana",IF(OR(WEEKDAY($F1623,2)=6,WEEKDAY($F1623,2)=7),"Jornada de fim de semana do 6x1",IF(OR($H1623&gt;=Parâmetros!$E$20,$H1623&lt;Parâmetros!$E$19),"ATENÇÃO · 6x1 apontou fora do horário diurno","Jornada fixa do 6x1"))),IF($D1623="5x2","Jornada fixa do 5x2",IF($D1623="Folguista",IF($J1623=$K1623,"Evidência confirma sequência","DIVERGE · sequência "&amp;$J1623&amp;" × evidência "&amp;$K1623),IF($K1623=$E1623,"Evidência confirma cadastro","DIVERGE · cadastro "&amp;$E1623&amp;" × evidência "&amp;$K1623)))))))))))</f>
        <v>FALTA DE REGISTRO · dia útil da escala 6x1</v>
      </c>
      <c r="W1623" s="34" t="str">
        <f>IF(OR(OR($D1623="6x1",$D1623="FF 6x1"),$D1623="5x2"),"",IF($AB1623&lt;&gt;$AB1622,IF(IFERROR(INDEX(Cadastro!$F$5:$F$243,$AB1623),"")="",IF($L1623&gt;0,1,0),IF(IFERROR(INDEX(Cadastro!$F$5:$F$243,$AB1623),"")&lt;=IFERROR(INDEX(Parâmetros!$B$39:$B$48,MATCH($E1623,Parâmetros!$A$39:$A$48,0)),99),IFERROR(INDEX(Cadastro!$F$5:$F$243,$AB1623),""),0)),IF($L1623&gt;0,IF(N($X1622)&gt;0,1,N($W1622)+1),IF(AND($L1623=0,OR(N($W1622)&gt;=IFERROR(INDEX(Parâmetros!$B$39:$B$48,MATCH($E1623,Parâmetros!$A$39:$A$48,0)),99),AND(N($X1622)&gt;0,N($X1622)&lt;IFERROR(INDEX(Parâmetros!$C$39:$C$48,MATCH($E1623,Parâmetros!$A$39:$A$48,0)),0)))),0,N($W1622)+1))))</f>
        <v/>
      </c>
      <c r="X1623" s="34" t="str">
        <f>IF(OR(OR($D1623="6x1",$D1623="FF 6x1"),$D1623="5x2"),"",IF($AB1623&lt;&gt;$AB1622,IF(IFERROR(INDEX(Cadastro!$F$5:$F$243,$AB1623),"")="",0,IF(IFERROR(INDEX(Cadastro!$F$5:$F$243,$AB1623),"")&gt;IFERROR(INDEX(Parâmetros!$B$39:$B$48,MATCH($E1623,Parâmetros!$A$39:$A$48,0)),99),IFERROR(INDEX(Cadastro!$F$5:$F$243,$AB1623),"")-IFERROR(INDEX(Parâmetros!$B$39:$B$48,MATCH($E1623,Parâmetros!$A$39:$A$48,0)),99),0)),IF(AND($L1623=0,OR(N($W1622)&gt;=IFERROR(INDEX(Parâmetros!$B$39:$B$48,MATCH($E1623,Parâmetros!$A$39:$A$48,0)),99),AND(N($X1622)&gt;0,N($X1622)&lt;IFERROR(INDEX(Parâmetros!$C$39:$C$48,MATCH($E1623,Parâmetros!$A$39:$A$48,0)),0)))),N($X1622)+1,0)))</f>
        <v/>
      </c>
      <c r="Y1623" t="str">
        <f>IF($AC1623&lt;&gt;"",IF($L1623&gt;0,$AC1623&amp;" · com apontamento",$AC1623),IF($E1623="Férias",IF($L1623&gt;0,"Férias · com apontamento","Férias (cadastro)"),IF(($Z1623+$AA1623-1)&gt;Parâmetros!$E$16,"Férias / afastamento",IF(AND($D1623="5x2",OR(WEEKDAY($F1623,2)=6,WEEKDAY($F1623,2)=7)),IF($L1623&gt;0,"Folga trabalhada","Folga"),IF($L1623&gt;0,"Trabalhado",IF(OR(OR($D1623="6x1",$D1623="FF 6x1"),$D1623="5x2"),IF(AND(OR($D1623="6x1",$D1623="FF 6x1"),OR(WEEKDAY($F1623,2)=6,WEEKDAY($F1623,2)=7)),"Folga","Falta de registro"),IF(AND($AB1623&lt;&gt;$AB1622,IFERROR(INDEX(Cadastro!$F$5:$F$243,$AB1623),"")=""),"Indeterminado (início da série)",IF($X1623&gt;0,"Folga","Falta de registro"))))))))</f>
        <v>Falta de registro</v>
      </c>
      <c r="Z1623" s="34">
        <f>IF(OR($L1623&gt;0,$F1623&gt;Parâmetros!$E$14),0,IF($A1623&lt;&gt;$A1622,1,N($Z1622)+1))</f>
        <v>0</v>
      </c>
      <c r="AA1623" s="34">
        <f>IF(OR($L1623&gt;0,$F1623&gt;Parâmetros!$E$14),0,IF(OR($A1623&lt;&gt;$A1624,$F1624&gt;Parâmetros!$E$14),1,N($AA1624)+1))</f>
        <v>0</v>
      </c>
      <c r="AB1623" s="31">
        <f>IFERROR(MATCH($A1623&amp;"|"&amp;TEXT(_xlfn.MAXIFS(Cadastro!$E$5:$E$243,Cadastro!$A$5:$A$243,$A1623,Cadastro!$E$5:$E$243,"&lt;="&amp;$F1623),"yyyymmdd"),Cadastro!$I$5:$I$243,0),"")</f>
        <v>201</v>
      </c>
      <c r="AC1623" t="str">
        <f>IFERROR(_xlfn.SINGLE(INDEX(Exceções!$D$5:$D$203,MATCH($A1623&amp;"|"&amp;$F1623,Exceções!$F$5:$F$203,0))),"")</f>
        <v/>
      </c>
      <c r="AD1623" t="str">
        <f>IF($AC1623="","",IFERROR(_xlfn.SINGLE(INDEX(Exceções!$E$5:$E$203,MATCH($A1623&amp;"|"&amp;$F1623,Exceções!$F$5:$F$203,0))),""))</f>
        <v/>
      </c>
    </row>
    <row r="1624" spans="1:30" ht="15" hidden="1" customHeight="1" x14ac:dyDescent="0.25">
      <c r="A1624" s="31">
        <v>56377</v>
      </c>
      <c r="B1624" s="17" t="s">
        <v>13</v>
      </c>
      <c r="C1624" s="17" t="str">
        <f>IFERROR(INDEX(Cadastro!$C$5:$C$243,$AB1624),"NÃO INFORMADO")</f>
        <v>AUT</v>
      </c>
      <c r="D1624" s="17" t="str">
        <f>IFERROR(INDEX(Cadastro!$D$5:$D$243,$AB1624),"")</f>
        <v>6x1</v>
      </c>
      <c r="E1624" s="17" t="str">
        <f>IFERROR(INDEX(Cadastro!$G$5:$G$243,$AB1624),"")</f>
        <v>6x1</v>
      </c>
      <c r="F1624" s="29">
        <v>46326</v>
      </c>
      <c r="G1624" s="32" t="str">
        <f t="shared" si="150"/>
        <v>sáb</v>
      </c>
      <c r="H1624" s="31" t="str">
        <f>IF($L1624=0,"",_xlfn.MINIFS(Dados!$Q:$Q,Dados!$A:$A,$A1624,Dados!$S:$S,$F1624))</f>
        <v/>
      </c>
      <c r="I1624" s="31" t="str">
        <f>IF($H1624="","",_xlfn.MAXIFS(Dados!$R:$R,Dados!$A:$A,$A1624,Dados!$S:$S,$F1624))</f>
        <v/>
      </c>
      <c r="J1624" s="32" t="str">
        <f>IF($D1624&lt;&gt;"Folguista","",IFERROR(INDEX(Parâmetros!$D$52:$G$52,1,MIN(4,MAX(1,$W1624))),""))</f>
        <v/>
      </c>
      <c r="K1624" s="32" t="str">
        <f>IF(OR($AC1624&lt;&gt;"",$Y1624="Folga",$Y1624="Folga trabalhada",$Y1624="Férias (cadastro)",$Y1624="Férias / afastamento",$Y1624="Indeterminado (início da série)"),"",IF(OR($D1624="6x1",$D1624="FF 6x1"),IF(OR(WEEKDAY($F1624,2)=6,WEEKDAY($F1624,2)=7),"6x1 sáb/dom","6x1"),IF($D1624="5x2","5x2",IF($H1624="",IF($D1624="Folguista",$J1624,$E1624),IF(OR($H1624&gt;=Parâmetros!$E$18,$H1624&lt;Parâmetros!$E$19),"C",IF($H1624&lt;Parâmetros!$E$20,"A","B"))))))</f>
        <v/>
      </c>
      <c r="L1624" s="30">
        <f>SUMIFS(Dados!$E:$E,Dados!$A:$A,$A1624,Dados!$S:$S,$F1624)</f>
        <v>0</v>
      </c>
      <c r="M1624" s="30" t="str">
        <f>IFERROR(INDEX(Parâmetros!$E$6:$E$11,MATCH($K1624,Parâmetros!$A$6:$A$11,0)),"")</f>
        <v/>
      </c>
      <c r="N1624" s="33" t="str">
        <f t="shared" si="151"/>
        <v/>
      </c>
      <c r="O1624" s="33">
        <f>Parâmetros!$E$13</f>
        <v>0.8</v>
      </c>
      <c r="P1624" s="32" t="str">
        <f>IF(OR($M1624="",$F1624&gt;Parâmetros!$E$14),"Não","Sim")</f>
        <v>Não</v>
      </c>
      <c r="Q1624" s="32" t="str">
        <f t="shared" si="152"/>
        <v/>
      </c>
      <c r="R1624" s="32" t="str">
        <f t="shared" si="153"/>
        <v/>
      </c>
      <c r="S1624" s="30" t="str">
        <f t="shared" si="154"/>
        <v/>
      </c>
      <c r="T1624" s="32" t="str">
        <f>IF($Q1624&lt;&gt;"Sim","",IF($N1624&gt;Parâmetros!$E$15,"Sim","Não"))</f>
        <v/>
      </c>
      <c r="U1624" s="17" t="str">
        <f t="shared" si="155"/>
        <v>Folga</v>
      </c>
      <c r="V1624" s="17" t="str">
        <f>IF($AC1624&lt;&gt;"",IF($L1624&gt;0,"ATENÇÃO · apontou em dia de "&amp;LOWER($AC1624)&amp;" cadastrado","Exceção cadastrada · "&amp;$AC1624)&amp;IF($AD1624="",""," · "&amp;$AD1624),IF($E1624="Férias",IF($L1624&gt;0,"ATENÇÃO · apontou estando de férias no cadastro","Férias no cadastro"),IF($Y1624="Férias / afastamento","Afastamento · "&amp;($Z1624+$AA1624-1)&amp;" dias seguidos sem apontamento",IF($Y1624="Folga trabalhada","ATENÇÃO · apontou em dia de folga da escala 5x2",IF($Y1624="Folga",IF(AND($D1624="5x2",OR(WEEKDAY($F1624,2)=6,WEEKDAY($F1624,2)=7)),"Folga de fim de semana da escala 5x2",IF(AND(OR($D1624="6x1",$D1624="FF 6x1"),WEEKDAY($F1624,2)=6,FALSE()),"Folga de fim de semana · apontou no domingo anterior",IF(AND(OR($D1624="6x1",$D1624="FF 6x1"),WEEKDAY($F1624,2)=7,AND($A1624=$A1623,$L1623&gt;0)),"Folga de fim de semana · apontou no sábado",IF(AND(OR($D1624="6x1",$D1624="FF 6x1"),OR(WEEKDAY($F1624,2)=6,WEEKDAY($F1624,2)=7)),"Folga de fim de semana · sem apontamento no sábado nem no domingo","Folga prevista pelo ciclo")))),IF($Y1624="Indeterminado (início da série)","Sem histórico anterior — informe o dia do ciclo no Cadastro",IF($Y1624="Falta de registro",IF(OR(OR($D1624="6x1",$D1624="FF 6x1"),$D1624="5x2"),"FALTA DE REGISTRO · dia útil da escala "&amp;$E1624,"FALTA DE REGISTRO · dia "&amp;$W1624&amp;" de "&amp;IFERROR(INDEX(Parâmetros!$B$39:$B$48,MATCH($E1624,Parâmetros!$A$39:$A$48,0)),99)&amp;" do ciclo"),IF(OR($D1624="6x1",$D1624="FF 6x1"),IF(OR(AND(WEEKDAY($F1624,2)=6,AND($A1624=$A1625,$L1625&gt;0)),AND(WEEKDAY($F1624,2)=7,AND($A1624=$A1623,$L1623&gt;0))),"ATENÇÃO · apontou sábado e domingo no mesmo fim de semana",IF(OR(WEEKDAY($F1624,2)=6,WEEKDAY($F1624,2)=7),"Jornada de fim de semana do 6x1",IF(OR($H1624&gt;=Parâmetros!$E$20,$H1624&lt;Parâmetros!$E$19),"ATENÇÃO · 6x1 apontou fora do horário diurno","Jornada fixa do 6x1"))),IF($D1624="5x2","Jornada fixa do 5x2",IF($D1624="Folguista",IF($J1624=$K1624,"Evidência confirma sequência","DIVERGE · sequência "&amp;$J1624&amp;" × evidência "&amp;$K1624),IF($K1624=$E1624,"Evidência confirma cadastro","DIVERGE · cadastro "&amp;$E1624&amp;" × evidência "&amp;$K1624)))))))))))</f>
        <v>Folga de fim de semana · sem apontamento no sábado nem no domingo</v>
      </c>
      <c r="W1624" s="34" t="str">
        <f>IF(OR(OR($D1624="6x1",$D1624="FF 6x1"),$D1624="5x2"),"",IF($AB1624&lt;&gt;$AB1623,IF(IFERROR(INDEX(Cadastro!$F$5:$F$243,$AB1624),"")="",IF($L1624&gt;0,1,0),IF(IFERROR(INDEX(Cadastro!$F$5:$F$243,$AB1624),"")&lt;=IFERROR(INDEX(Parâmetros!$B$39:$B$48,MATCH($E1624,Parâmetros!$A$39:$A$48,0)),99),IFERROR(INDEX(Cadastro!$F$5:$F$243,$AB1624),""),0)),IF($L1624&gt;0,IF(N($X1623)&gt;0,1,N($W1623)+1),IF(AND($L1624=0,OR(N($W1623)&gt;=IFERROR(INDEX(Parâmetros!$B$39:$B$48,MATCH($E1624,Parâmetros!$A$39:$A$48,0)),99),AND(N($X1623)&gt;0,N($X1623)&lt;IFERROR(INDEX(Parâmetros!$C$39:$C$48,MATCH($E1624,Parâmetros!$A$39:$A$48,0)),0)))),0,N($W1623)+1))))</f>
        <v/>
      </c>
      <c r="X1624" s="34" t="str">
        <f>IF(OR(OR($D1624="6x1",$D1624="FF 6x1"),$D1624="5x2"),"",IF($AB1624&lt;&gt;$AB1623,IF(IFERROR(INDEX(Cadastro!$F$5:$F$243,$AB1624),"")="",0,IF(IFERROR(INDEX(Cadastro!$F$5:$F$243,$AB1624),"")&gt;IFERROR(INDEX(Parâmetros!$B$39:$B$48,MATCH($E1624,Parâmetros!$A$39:$A$48,0)),99),IFERROR(INDEX(Cadastro!$F$5:$F$243,$AB1624),"")-IFERROR(INDEX(Parâmetros!$B$39:$B$48,MATCH($E1624,Parâmetros!$A$39:$A$48,0)),99),0)),IF(AND($L1624=0,OR(N($W1623)&gt;=IFERROR(INDEX(Parâmetros!$B$39:$B$48,MATCH($E1624,Parâmetros!$A$39:$A$48,0)),99),AND(N($X1623)&gt;0,N($X1623)&lt;IFERROR(INDEX(Parâmetros!$C$39:$C$48,MATCH($E1624,Parâmetros!$A$39:$A$48,0)),0)))),N($X1623)+1,0)))</f>
        <v/>
      </c>
      <c r="Y1624" t="str">
        <f>IF($AC1624&lt;&gt;"",IF($L1624&gt;0,$AC1624&amp;" · com apontamento",$AC1624),IF($E1624="Férias",IF($L1624&gt;0,"Férias · com apontamento","Férias (cadastro)"),IF(($Z1624+$AA1624-1)&gt;Parâmetros!$E$16,"Férias / afastamento",IF(AND($D1624="5x2",OR(WEEKDAY($F1624,2)=6,WEEKDAY($F1624,2)=7)),IF($L1624&gt;0,"Folga trabalhada","Folga"),IF($L1624&gt;0,"Trabalhado",IF(OR(OR($D1624="6x1",$D1624="FF 6x1"),$D1624="5x2"),IF(AND(OR($D1624="6x1",$D1624="FF 6x1"),OR(WEEKDAY($F1624,2)=6,WEEKDAY($F1624,2)=7)),"Folga","Falta de registro"),IF(AND($AB1624&lt;&gt;$AB1623,IFERROR(INDEX(Cadastro!$F$5:$F$243,$AB1624),"")=""),"Indeterminado (início da série)",IF($X1624&gt;0,"Folga","Falta de registro"))))))))</f>
        <v>Folga</v>
      </c>
      <c r="Z1624" s="34">
        <f>IF(OR($L1624&gt;0,$F1624&gt;Parâmetros!$E$14),0,IF($A1624&lt;&gt;$A1623,1,N($Z1623)+1))</f>
        <v>0</v>
      </c>
      <c r="AA1624" s="34">
        <f>IF(OR($L1624&gt;0,$F1624&gt;Parâmetros!$E$14),0,IF(OR($A1624&lt;&gt;$A1625,$F1625&gt;Parâmetros!$E$14),1,N($AA1625)+1))</f>
        <v>0</v>
      </c>
      <c r="AB1624" s="31">
        <f>IFERROR(MATCH($A1624&amp;"|"&amp;TEXT(_xlfn.MAXIFS(Cadastro!$E$5:$E$243,Cadastro!$A$5:$A$243,$A1624,Cadastro!$E$5:$E$243,"&lt;="&amp;$F1624),"yyyymmdd"),Cadastro!$I$5:$I$243,0),"")</f>
        <v>201</v>
      </c>
      <c r="AC1624" t="str">
        <f>IFERROR(_xlfn.SINGLE(INDEX(Exceções!$D$5:$D$203,MATCH($A1624&amp;"|"&amp;$F1624,Exceções!$F$5:$F$203,0))),"")</f>
        <v/>
      </c>
      <c r="AD1624" t="str">
        <f>IF($AC1624="","",IFERROR(_xlfn.SINGLE(INDEX(Exceções!$E$5:$E$203,MATCH($A1624&amp;"|"&amp;$F1624,Exceções!$F$5:$F$203,0))),""))</f>
        <v/>
      </c>
    </row>
    <row r="1625" spans="1:30" ht="15" hidden="1" customHeight="1" x14ac:dyDescent="0.25">
      <c r="A1625" s="31">
        <v>56377</v>
      </c>
      <c r="B1625" s="17" t="s">
        <v>13</v>
      </c>
      <c r="C1625" s="17" t="str">
        <f>IFERROR(INDEX(Cadastro!$C$5:$C$243,$AB1625),"NÃO INFORMADO")</f>
        <v>AUT</v>
      </c>
      <c r="D1625" s="17" t="str">
        <f>IFERROR(INDEX(Cadastro!$D$5:$D$243,$AB1625),"")</f>
        <v>6x1</v>
      </c>
      <c r="E1625" s="17" t="str">
        <f>IFERROR(INDEX(Cadastro!$G$5:$G$243,$AB1625),"")</f>
        <v>6x1</v>
      </c>
      <c r="F1625" s="29">
        <v>46327</v>
      </c>
      <c r="G1625" s="32" t="str">
        <f t="shared" si="150"/>
        <v>dom</v>
      </c>
      <c r="H1625" s="31" t="str">
        <f>IF($L1625=0,"",_xlfn.MINIFS(Dados!$Q:$Q,Dados!$A:$A,$A1625,Dados!$S:$S,$F1625))</f>
        <v/>
      </c>
      <c r="I1625" s="31" t="str">
        <f>IF($H1625="","",_xlfn.MAXIFS(Dados!$R:$R,Dados!$A:$A,$A1625,Dados!$S:$S,$F1625))</f>
        <v/>
      </c>
      <c r="J1625" s="32" t="str">
        <f>IF($D1625&lt;&gt;"Folguista","",IFERROR(INDEX(Parâmetros!$D$52:$G$52,1,MIN(4,MAX(1,$W1625))),""))</f>
        <v/>
      </c>
      <c r="K1625" s="32" t="str">
        <f>IF(OR($AC1625&lt;&gt;"",$Y1625="Folga",$Y1625="Folga trabalhada",$Y1625="Férias (cadastro)",$Y1625="Férias / afastamento",$Y1625="Indeterminado (início da série)"),"",IF(OR($D1625="6x1",$D1625="FF 6x1"),IF(OR(WEEKDAY($F1625,2)=6,WEEKDAY($F1625,2)=7),"6x1 sáb/dom","6x1"),IF($D1625="5x2","5x2",IF($H1625="",IF($D1625="Folguista",$J1625,$E1625),IF(OR($H1625&gt;=Parâmetros!$E$18,$H1625&lt;Parâmetros!$E$19),"C",IF($H1625&lt;Parâmetros!$E$20,"A","B"))))))</f>
        <v/>
      </c>
      <c r="L1625" s="30">
        <f>SUMIFS(Dados!$E:$E,Dados!$A:$A,$A1625,Dados!$S:$S,$F1625)</f>
        <v>0</v>
      </c>
      <c r="M1625" s="30" t="str">
        <f>IFERROR(INDEX(Parâmetros!$E$6:$E$11,MATCH($K1625,Parâmetros!$A$6:$A$11,0)),"")</f>
        <v/>
      </c>
      <c r="N1625" s="33" t="str">
        <f t="shared" si="151"/>
        <v/>
      </c>
      <c r="O1625" s="33">
        <f>Parâmetros!$E$13</f>
        <v>0.8</v>
      </c>
      <c r="P1625" s="32" t="str">
        <f>IF(OR($M1625="",$F1625&gt;Parâmetros!$E$14),"Não","Sim")</f>
        <v>Não</v>
      </c>
      <c r="Q1625" s="32" t="str">
        <f t="shared" si="152"/>
        <v/>
      </c>
      <c r="R1625" s="32" t="str">
        <f t="shared" si="153"/>
        <v/>
      </c>
      <c r="S1625" s="30" t="str">
        <f t="shared" si="154"/>
        <v/>
      </c>
      <c r="T1625" s="32" t="str">
        <f>IF($Q1625&lt;&gt;"Sim","",IF($N1625&gt;Parâmetros!$E$15,"Sim","Não"))</f>
        <v/>
      </c>
      <c r="U1625" s="17" t="str">
        <f t="shared" si="155"/>
        <v>Folga</v>
      </c>
      <c r="V1625" s="17" t="str">
        <f>IF($AC1625&lt;&gt;"",IF($L1625&gt;0,"ATENÇÃO · apontou em dia de "&amp;LOWER($AC1625)&amp;" cadastrado","Exceção cadastrada · "&amp;$AC1625)&amp;IF($AD1625="",""," · "&amp;$AD1625),IF($E1625="Férias",IF($L1625&gt;0,"ATENÇÃO · apontou estando de férias no cadastro","Férias no cadastro"),IF($Y1625="Férias / afastamento","Afastamento · "&amp;($Z1625+$AA1625-1)&amp;" dias seguidos sem apontamento",IF($Y1625="Folga trabalhada","ATENÇÃO · apontou em dia de folga da escala 5x2",IF($Y1625="Folga",IF(AND($D1625="5x2",OR(WEEKDAY($F1625,2)=6,WEEKDAY($F1625,2)=7)),"Folga de fim de semana da escala 5x2",IF(AND(OR($D1625="6x1",$D1625="FF 6x1"),WEEKDAY($F1625,2)=6,FALSE()),"Folga de fim de semana · apontou no domingo anterior",IF(AND(OR($D1625="6x1",$D1625="FF 6x1"),WEEKDAY($F1625,2)=7,AND($A1625=$A1624,$L1624&gt;0)),"Folga de fim de semana · apontou no sábado",IF(AND(OR($D1625="6x1",$D1625="FF 6x1"),OR(WEEKDAY($F1625,2)=6,WEEKDAY($F1625,2)=7)),"Folga de fim de semana · sem apontamento no sábado nem no domingo","Folga prevista pelo ciclo")))),IF($Y1625="Indeterminado (início da série)","Sem histórico anterior — informe o dia do ciclo no Cadastro",IF($Y1625="Falta de registro",IF(OR(OR($D1625="6x1",$D1625="FF 6x1"),$D1625="5x2"),"FALTA DE REGISTRO · dia útil da escala "&amp;$E1625,"FALTA DE REGISTRO · dia "&amp;$W1625&amp;" de "&amp;IFERROR(INDEX(Parâmetros!$B$39:$B$48,MATCH($E1625,Parâmetros!$A$39:$A$48,0)),99)&amp;" do ciclo"),IF(OR($D1625="6x1",$D1625="FF 6x1"),IF(OR(AND(WEEKDAY($F1625,2)=6,AND($A1625=$A1626,$L1626&gt;0)),AND(WEEKDAY($F1625,2)=7,AND($A1625=$A1624,$L1624&gt;0))),"ATENÇÃO · apontou sábado e domingo no mesmo fim de semana",IF(OR(WEEKDAY($F1625,2)=6,WEEKDAY($F1625,2)=7),"Jornada de fim de semana do 6x1",IF(OR($H1625&gt;=Parâmetros!$E$20,$H1625&lt;Parâmetros!$E$19),"ATENÇÃO · 6x1 apontou fora do horário diurno","Jornada fixa do 6x1"))),IF($D1625="5x2","Jornada fixa do 5x2",IF($D1625="Folguista",IF($J1625=$K1625,"Evidência confirma sequência","DIVERGE · sequência "&amp;$J1625&amp;" × evidência "&amp;$K1625),IF($K1625=$E1625,"Evidência confirma cadastro","DIVERGE · cadastro "&amp;$E1625&amp;" × evidência "&amp;$K1625)))))))))))</f>
        <v>Folga de fim de semana · sem apontamento no sábado nem no domingo</v>
      </c>
      <c r="W1625" s="34" t="str">
        <f>IF(OR(OR($D1625="6x1",$D1625="FF 6x1"),$D1625="5x2"),"",IF($AB1625&lt;&gt;$AB1624,IF(IFERROR(INDEX(Cadastro!$F$5:$F$243,$AB1625),"")="",IF($L1625&gt;0,1,0),IF(IFERROR(INDEX(Cadastro!$F$5:$F$243,$AB1625),"")&lt;=IFERROR(INDEX(Parâmetros!$B$39:$B$48,MATCH($E1625,Parâmetros!$A$39:$A$48,0)),99),IFERROR(INDEX(Cadastro!$F$5:$F$243,$AB1625),""),0)),IF($L1625&gt;0,IF(N($X1624)&gt;0,1,N($W1624)+1),IF(AND($L1625=0,OR(N($W1624)&gt;=IFERROR(INDEX(Parâmetros!$B$39:$B$48,MATCH($E1625,Parâmetros!$A$39:$A$48,0)),99),AND(N($X1624)&gt;0,N($X1624)&lt;IFERROR(INDEX(Parâmetros!$C$39:$C$48,MATCH($E1625,Parâmetros!$A$39:$A$48,0)),0)))),0,N($W1624)+1))))</f>
        <v/>
      </c>
      <c r="X1625" s="34" t="str">
        <f>IF(OR(OR($D1625="6x1",$D1625="FF 6x1"),$D1625="5x2"),"",IF($AB1625&lt;&gt;$AB1624,IF(IFERROR(INDEX(Cadastro!$F$5:$F$243,$AB1625),"")="",0,IF(IFERROR(INDEX(Cadastro!$F$5:$F$243,$AB1625),"")&gt;IFERROR(INDEX(Parâmetros!$B$39:$B$48,MATCH($E1625,Parâmetros!$A$39:$A$48,0)),99),IFERROR(INDEX(Cadastro!$F$5:$F$243,$AB1625),"")-IFERROR(INDEX(Parâmetros!$B$39:$B$48,MATCH($E1625,Parâmetros!$A$39:$A$48,0)),99),0)),IF(AND($L1625=0,OR(N($W1624)&gt;=IFERROR(INDEX(Parâmetros!$B$39:$B$48,MATCH($E1625,Parâmetros!$A$39:$A$48,0)),99),AND(N($X1624)&gt;0,N($X1624)&lt;IFERROR(INDEX(Parâmetros!$C$39:$C$48,MATCH($E1625,Parâmetros!$A$39:$A$48,0)),0)))),N($X1624)+1,0)))</f>
        <v/>
      </c>
      <c r="Y1625" t="str">
        <f>IF($AC1625&lt;&gt;"",IF($L1625&gt;0,$AC1625&amp;" · com apontamento",$AC1625),IF($E1625="Férias",IF($L1625&gt;0,"Férias · com apontamento","Férias (cadastro)"),IF(($Z1625+$AA1625-1)&gt;Parâmetros!$E$16,"Férias / afastamento",IF(AND($D1625="5x2",OR(WEEKDAY($F1625,2)=6,WEEKDAY($F1625,2)=7)),IF($L1625&gt;0,"Folga trabalhada","Folga"),IF($L1625&gt;0,"Trabalhado",IF(OR(OR($D1625="6x1",$D1625="FF 6x1"),$D1625="5x2"),IF(AND(OR($D1625="6x1",$D1625="FF 6x1"),OR(WEEKDAY($F1625,2)=6,WEEKDAY($F1625,2)=7)),"Folga","Falta de registro"),IF(AND($AB1625&lt;&gt;$AB1624,IFERROR(INDEX(Cadastro!$F$5:$F$243,$AB1625),"")=""),"Indeterminado (início da série)",IF($X1625&gt;0,"Folga","Falta de registro"))))))))</f>
        <v>Folga</v>
      </c>
      <c r="Z1625" s="34">
        <f>IF(OR($L1625&gt;0,$F1625&gt;Parâmetros!$E$14),0,IF($A1625&lt;&gt;$A1624,1,N($Z1624)+1))</f>
        <v>0</v>
      </c>
      <c r="AA1625" s="34">
        <f>IF(OR($L1625&gt;0,$F1625&gt;Parâmetros!$E$14),0,IF(OR($A1625&lt;&gt;$A1626,$F1626&gt;Parâmetros!$E$14),1,N($AA1626)+1))</f>
        <v>0</v>
      </c>
      <c r="AB1625" s="31">
        <f>IFERROR(MATCH($A1625&amp;"|"&amp;TEXT(_xlfn.MAXIFS(Cadastro!$E$5:$E$243,Cadastro!$A$5:$A$243,$A1625,Cadastro!$E$5:$E$243,"&lt;="&amp;$F1625),"yyyymmdd"),Cadastro!$I$5:$I$243,0),"")</f>
        <v>201</v>
      </c>
      <c r="AC1625" t="str">
        <f>IFERROR(_xlfn.SINGLE(INDEX(Exceções!$D$5:$D$203,MATCH($A1625&amp;"|"&amp;$F1625,Exceções!$F$5:$F$203,0))),"")</f>
        <v/>
      </c>
      <c r="AD1625" t="str">
        <f>IF($AC1625="","",IFERROR(_xlfn.SINGLE(INDEX(Exceções!$E$5:$E$203,MATCH($A1625&amp;"|"&amp;$F1625,Exceções!$F$5:$F$203,0))),""))</f>
        <v/>
      </c>
    </row>
    <row r="1626" spans="1:30" ht="15" customHeight="1" x14ac:dyDescent="0.25"/>
    <row r="1627" spans="1:30" ht="15" customHeight="1" x14ac:dyDescent="0.25"/>
    <row r="1628" spans="1:30" ht="15" customHeight="1" x14ac:dyDescent="0.25"/>
    <row r="1629" spans="1:30" ht="15" customHeight="1" x14ac:dyDescent="0.25"/>
    <row r="1630" spans="1:30" ht="15" customHeight="1" x14ac:dyDescent="0.25"/>
    <row r="1631" spans="1:30" ht="15" customHeight="1" x14ac:dyDescent="0.25"/>
    <row r="1632" spans="1:30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</sheetData>
  <autoFilter ref="A1:AD1625" xr:uid="{00000000-0009-0000-0000-000005000000}">
    <filterColumn colId="1">
      <filters>
        <filter val="Fernando Bortolotti"/>
      </filters>
    </filterColumn>
  </autoFilter>
  <conditionalFormatting sqref="N2:N1625">
    <cfRule type="cellIs" dxfId="27" priority="2" operator="greaterThanOrEqual">
      <formula>$O2</formula>
    </cfRule>
    <cfRule type="cellIs" dxfId="26" priority="3" operator="lessThan">
      <formula>$O2</formula>
    </cfRule>
  </conditionalFormatting>
  <conditionalFormatting sqref="U2:U1625">
    <cfRule type="cellIs" dxfId="25" priority="11" operator="equal">
      <formula>"Falta de registro"</formula>
    </cfRule>
  </conditionalFormatting>
  <conditionalFormatting sqref="Y2:Y1625">
    <cfRule type="cellIs" dxfId="24" priority="4" operator="equal">
      <formula>"Trabalhado"</formula>
    </cfRule>
    <cfRule type="cellIs" dxfId="23" priority="5" operator="equal">
      <formula>"Folga"</formula>
    </cfRule>
    <cfRule type="cellIs" dxfId="22" priority="6" operator="equal">
      <formula>"Folga trabalhada"</formula>
    </cfRule>
    <cfRule type="cellIs" dxfId="21" priority="7" operator="equal">
      <formula>"Falta de registro"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O15"/>
  <sheetViews>
    <sheetView zoomScaleNormal="100" workbookViewId="0">
      <selection activeCell="M18" sqref="M18"/>
    </sheetView>
  </sheetViews>
  <sheetFormatPr defaultColWidth="8.7109375" defaultRowHeight="15" x14ac:dyDescent="0.25"/>
  <cols>
    <col min="1" max="1" width="20" customWidth="1"/>
    <col min="2" max="2" width="9" customWidth="1"/>
    <col min="3" max="3" width="11" customWidth="1"/>
    <col min="4" max="4" width="12" customWidth="1"/>
    <col min="5" max="6" width="13" customWidth="1"/>
    <col min="7" max="7" width="14" customWidth="1"/>
    <col min="8" max="8" width="16" customWidth="1"/>
    <col min="9" max="9" width="8" customWidth="1"/>
    <col min="10" max="10" width="11" customWidth="1"/>
    <col min="11" max="11" width="13" customWidth="1"/>
    <col min="12" max="12" width="14" customWidth="1"/>
    <col min="13" max="13" width="15" customWidth="1"/>
    <col min="14" max="14" width="16" customWidth="1"/>
    <col min="15" max="15" width="13" customWidth="1"/>
  </cols>
  <sheetData>
    <row r="1" spans="1:15" ht="15.75" customHeight="1" x14ac:dyDescent="0.25">
      <c r="A1" s="35" t="s">
        <v>766</v>
      </c>
    </row>
    <row r="2" spans="1:15" ht="15" customHeight="1" x14ac:dyDescent="0.25">
      <c r="A2" s="3" t="s">
        <v>767</v>
      </c>
    </row>
    <row r="4" spans="1:15" ht="31.5" customHeight="1" x14ac:dyDescent="0.25">
      <c r="A4" s="5" t="s">
        <v>4</v>
      </c>
      <c r="B4" s="5" t="s">
        <v>768</v>
      </c>
      <c r="C4" s="5" t="s">
        <v>769</v>
      </c>
      <c r="D4" s="5" t="s">
        <v>770</v>
      </c>
      <c r="E4" s="5" t="s">
        <v>116</v>
      </c>
      <c r="F4" s="5" t="s">
        <v>748</v>
      </c>
      <c r="G4" s="5" t="s">
        <v>749</v>
      </c>
      <c r="H4" s="5" t="s">
        <v>771</v>
      </c>
      <c r="I4" s="5" t="s">
        <v>9</v>
      </c>
      <c r="J4" s="5" t="s">
        <v>772</v>
      </c>
      <c r="K4" s="5" t="s">
        <v>773</v>
      </c>
      <c r="L4" s="5" t="s">
        <v>104</v>
      </c>
      <c r="M4" s="5" t="s">
        <v>774</v>
      </c>
      <c r="N4" s="5" t="s">
        <v>775</v>
      </c>
      <c r="O4" s="5" t="s">
        <v>10</v>
      </c>
    </row>
    <row r="5" spans="1:15" ht="15" customHeight="1" x14ac:dyDescent="0.25">
      <c r="A5" s="10" t="s">
        <v>70</v>
      </c>
      <c r="B5" s="25">
        <f>COUNTIF('Painel Empregado'!$C$5:$C$61,$A5)</f>
        <v>8</v>
      </c>
      <c r="C5" s="25">
        <f>COUNTIFS('Base Diária'!$C:$C,$A5,'Base Diária'!$P:$P,"Sim")</f>
        <v>105</v>
      </c>
      <c r="D5" s="25">
        <f>COUNTIFS('Base Diária'!$C:$C,$A5,'Base Diária'!$Q:$Q,"Sim")</f>
        <v>104</v>
      </c>
      <c r="E5" s="25">
        <f>COUNTIFS('Base Diária'!$C:$C,$A5,'Base Diária'!$P:$P,"Sim",'Base Diária'!$Y:$Y,"Falta de registro")</f>
        <v>1</v>
      </c>
      <c r="F5" s="36">
        <f>SUMIFS('Base Diária'!$L:$L,'Base Diária'!$C:$C,$A5,'Base Diária'!$Q:$Q,"Sim")</f>
        <v>733.74000000000012</v>
      </c>
      <c r="G5" s="36">
        <f>SUMIFS('Base Diária'!$M:$M,'Base Diária'!$C:$C,$A5,'Base Diária'!$Q:$Q,"Sim")</f>
        <v>790.91000000000099</v>
      </c>
      <c r="H5" s="37">
        <f t="shared" ref="H5:H15" si="0">IFERROR($F5/$G5,"")</f>
        <v>0.92771617503887827</v>
      </c>
      <c r="I5" s="37">
        <f>Parâmetros!$E$13</f>
        <v>0.8</v>
      </c>
      <c r="J5" s="38">
        <f t="shared" ref="J5:J15" si="1">IFERROR($H5-$I5,"")</f>
        <v>0.12771617503887822</v>
      </c>
      <c r="K5" s="37">
        <f>IFERROR(COUNTIFS('Base Diária'!$C:$C,$A5,'Base Diária'!$R:$R,"Sim")/$D5,"")</f>
        <v>0.95192307692307687</v>
      </c>
      <c r="L5" s="36">
        <f>SUMIFS('Base Diária'!$S:$S,'Base Diária'!$C:$C,$A5,'Base Diária'!$Q:$Q,"Sim")</f>
        <v>9.0300000000000011</v>
      </c>
      <c r="M5" s="26" t="str">
        <f>COUNTIFS('Painel Empregado'!$C$5:$C$61,$A5,'Painel Empregado'!$Q$5:$Q$61,"Na meta")&amp;" de "&amp;$B5</f>
        <v>8 de 8</v>
      </c>
      <c r="N5" s="25">
        <f>COUNTIFS('Base Diária'!$C:$C,$A5,'Base Diária'!$P:$P,"Sim",'Base Diária'!$V:$V,"DIVERGE*")</f>
        <v>2</v>
      </c>
      <c r="O5" s="26" t="str">
        <f t="shared" ref="O5:O14" si="2">IF($D5=0,"Não mensurável",IF(AND($H5&gt;=$I5,$K5&gt;=$I5),"Na meta",IF($H5&gt;=$I5,"Atenção","Crítico")))</f>
        <v>Na meta</v>
      </c>
    </row>
    <row r="6" spans="1:15" ht="15" customHeight="1" x14ac:dyDescent="0.25">
      <c r="A6" s="10" t="s">
        <v>71</v>
      </c>
      <c r="B6" s="25">
        <f>COUNTIF('Painel Empregado'!$C$5:$C$61,$A6)</f>
        <v>12</v>
      </c>
      <c r="C6" s="25">
        <f>COUNTIFS('Base Diária'!$C:$C,$A6,'Base Diária'!$P:$P,"Sim")</f>
        <v>163</v>
      </c>
      <c r="D6" s="25">
        <f>COUNTIFS('Base Diária'!$C:$C,$A6,'Base Diária'!$Q:$Q,"Sim")</f>
        <v>151</v>
      </c>
      <c r="E6" s="25">
        <f>COUNTIFS('Base Diária'!$C:$C,$A6,'Base Diária'!$P:$P,"Sim",'Base Diária'!$Y:$Y,"Falta de registro")</f>
        <v>12</v>
      </c>
      <c r="F6" s="36">
        <f>SUMIFS('Base Diária'!$L:$L,'Base Diária'!$C:$C,$A6,'Base Diária'!$Q:$Q,"Sim")</f>
        <v>1145.3100000000004</v>
      </c>
      <c r="G6" s="36">
        <f>SUMIFS('Base Diária'!$M:$M,'Base Diária'!$C:$C,$A6,'Base Diária'!$Q:$Q,"Sim")</f>
        <v>1275.769999999997</v>
      </c>
      <c r="H6" s="37">
        <f t="shared" si="0"/>
        <v>0.89774018827845381</v>
      </c>
      <c r="I6" s="37">
        <f>Parâmetros!$E$13</f>
        <v>0.8</v>
      </c>
      <c r="J6" s="38">
        <f t="shared" si="1"/>
        <v>9.7740188278453766E-2</v>
      </c>
      <c r="K6" s="37">
        <f>IFERROR(COUNTIFS('Base Diária'!$C:$C,$A6,'Base Diária'!$R:$R,"Sim")/$D6,"")</f>
        <v>0.88079470198675491</v>
      </c>
      <c r="L6" s="36">
        <f>SUMIFS('Base Diária'!$S:$S,'Base Diária'!$C:$C,$A6,'Base Diária'!$Q:$Q,"Sim")</f>
        <v>29.166000000000011</v>
      </c>
      <c r="M6" s="26" t="str">
        <f>COUNTIFS('Painel Empregado'!$C$5:$C$61,$A6,'Painel Empregado'!$Q$5:$Q$61,"Na meta")&amp;" de "&amp;$B6</f>
        <v>9 de 12</v>
      </c>
      <c r="N6" s="25">
        <f>COUNTIFS('Base Diária'!$C:$C,$A6,'Base Diária'!$P:$P,"Sim",'Base Diária'!$V:$V,"DIVERGE*")</f>
        <v>0</v>
      </c>
      <c r="O6" s="26" t="str">
        <f t="shared" si="2"/>
        <v>Na meta</v>
      </c>
    </row>
    <row r="7" spans="1:15" ht="15" customHeight="1" x14ac:dyDescent="0.25">
      <c r="A7" s="10" t="s">
        <v>72</v>
      </c>
      <c r="B7" s="25">
        <f>COUNTIF('Painel Empregado'!$C$5:$C$61,$A7)</f>
        <v>9</v>
      </c>
      <c r="C7" s="25">
        <f>COUNTIFS('Base Diária'!$C:$C,$A7,'Base Diária'!$P:$P,"Sim")</f>
        <v>128</v>
      </c>
      <c r="D7" s="25">
        <f>COUNTIFS('Base Diária'!$C:$C,$A7,'Base Diária'!$Q:$Q,"Sim")</f>
        <v>120</v>
      </c>
      <c r="E7" s="25">
        <f>COUNTIFS('Base Diária'!$C:$C,$A7,'Base Diária'!$P:$P,"Sim",'Base Diária'!$Y:$Y,"Falta de registro")</f>
        <v>8</v>
      </c>
      <c r="F7" s="36">
        <f>SUMIFS('Base Diária'!$L:$L,'Base Diária'!$C:$C,$A7,'Base Diária'!$Q:$Q,"Sim")</f>
        <v>787.90999999999985</v>
      </c>
      <c r="G7" s="36">
        <f>SUMIFS('Base Diária'!$M:$M,'Base Diária'!$C:$C,$A7,'Base Diária'!$Q:$Q,"Sim")</f>
        <v>899.78999999999928</v>
      </c>
      <c r="H7" s="37">
        <f t="shared" si="0"/>
        <v>0.87565987619333452</v>
      </c>
      <c r="I7" s="37">
        <f>Parâmetros!$E$13</f>
        <v>0.8</v>
      </c>
      <c r="J7" s="38">
        <f t="shared" si="1"/>
        <v>7.5659876193334474E-2</v>
      </c>
      <c r="K7" s="37">
        <f>IFERROR(COUNTIFS('Base Diária'!$C:$C,$A7,'Base Diária'!$R:$R,"Sim")/$D7,"")</f>
        <v>0.90833333333333333</v>
      </c>
      <c r="L7" s="36">
        <f>SUMIFS('Base Diária'!$S:$S,'Base Diária'!$C:$C,$A7,'Base Diária'!$Q:$Q,"Sim")</f>
        <v>27.656000000000002</v>
      </c>
      <c r="M7" s="26" t="str">
        <f>COUNTIFS('Painel Empregado'!$C$5:$C$61,$A7,'Painel Empregado'!$Q$5:$Q$61,"Na meta")&amp;" de "&amp;$B7</f>
        <v>8 de 9</v>
      </c>
      <c r="N7" s="25">
        <f>COUNTIFS('Base Diária'!$C:$C,$A7,'Base Diária'!$P:$P,"Sim",'Base Diária'!$V:$V,"DIVERGE*")</f>
        <v>0</v>
      </c>
      <c r="O7" s="26" t="str">
        <f t="shared" si="2"/>
        <v>Na meta</v>
      </c>
    </row>
    <row r="8" spans="1:15" ht="15" customHeight="1" x14ac:dyDescent="0.25">
      <c r="A8" s="10" t="s">
        <v>73</v>
      </c>
      <c r="B8" s="25">
        <f>COUNTIF('Painel Empregado'!$C$5:$C$61,$A8)</f>
        <v>3</v>
      </c>
      <c r="C8" s="25">
        <f>COUNTIFS('Base Diária'!$C:$C,$A8,'Base Diária'!$P:$P,"Sim")</f>
        <v>38</v>
      </c>
      <c r="D8" s="25">
        <f>COUNTIFS('Base Diária'!$C:$C,$A8,'Base Diária'!$Q:$Q,"Sim")</f>
        <v>37</v>
      </c>
      <c r="E8" s="25">
        <f>COUNTIFS('Base Diária'!$C:$C,$A8,'Base Diária'!$P:$P,"Sim",'Base Diária'!$Y:$Y,"Falta de registro")</f>
        <v>1</v>
      </c>
      <c r="F8" s="36">
        <f>SUMIFS('Base Diária'!$L:$L,'Base Diária'!$C:$C,$A8,'Base Diária'!$Q:$Q,"Sim")</f>
        <v>305.78000000000003</v>
      </c>
      <c r="G8" s="36">
        <f>SUMIFS('Base Diária'!$M:$M,'Base Diária'!$C:$C,$A8,'Base Diária'!$Q:$Q,"Sim")</f>
        <v>316.06000000000017</v>
      </c>
      <c r="H8" s="37">
        <f t="shared" si="0"/>
        <v>0.96747453015250229</v>
      </c>
      <c r="I8" s="37">
        <f>Parâmetros!$E$13</f>
        <v>0.8</v>
      </c>
      <c r="J8" s="38">
        <f t="shared" si="1"/>
        <v>0.16747453015250224</v>
      </c>
      <c r="K8" s="37">
        <f>IFERROR(COUNTIFS('Base Diária'!$C:$C,$A8,'Base Diária'!$R:$R,"Sim")/$D8,"")</f>
        <v>0.91891891891891897</v>
      </c>
      <c r="L8" s="36">
        <f>SUMIFS('Base Diária'!$S:$S,'Base Diária'!$C:$C,$A8,'Base Diária'!$Q:$Q,"Sim")</f>
        <v>4.1800000000000015</v>
      </c>
      <c r="M8" s="26" t="str">
        <f>COUNTIFS('Painel Empregado'!$C$5:$C$61,$A8,'Painel Empregado'!$Q$5:$Q$61,"Na meta")&amp;" de "&amp;$B8</f>
        <v>2 de 3</v>
      </c>
      <c r="N8" s="25">
        <f>COUNTIFS('Base Diária'!$C:$C,$A8,'Base Diária'!$P:$P,"Sim",'Base Diária'!$V:$V,"DIVERGE*")</f>
        <v>0</v>
      </c>
      <c r="O8" s="26" t="str">
        <f t="shared" si="2"/>
        <v>Na meta</v>
      </c>
    </row>
    <row r="9" spans="1:15" ht="15" customHeight="1" x14ac:dyDescent="0.25">
      <c r="A9" s="10" t="s">
        <v>74</v>
      </c>
      <c r="B9" s="25">
        <f>COUNTIF('Painel Empregado'!$C$5:$C$61,$A9)</f>
        <v>9</v>
      </c>
      <c r="C9" s="25">
        <f>COUNTIFS('Base Diária'!$C:$C,$A9,'Base Diária'!$P:$P,"Sim")</f>
        <v>120</v>
      </c>
      <c r="D9" s="25">
        <f>COUNTIFS('Base Diária'!$C:$C,$A9,'Base Diária'!$Q:$Q,"Sim")</f>
        <v>107</v>
      </c>
      <c r="E9" s="25">
        <f>COUNTIFS('Base Diária'!$C:$C,$A9,'Base Diária'!$P:$P,"Sim",'Base Diária'!$Y:$Y,"Falta de registro")</f>
        <v>13</v>
      </c>
      <c r="F9" s="36">
        <f>SUMIFS('Base Diária'!$L:$L,'Base Diária'!$C:$C,$A9,'Base Diária'!$Q:$Q,"Sim")</f>
        <v>699.29000000000019</v>
      </c>
      <c r="G9" s="36">
        <f>SUMIFS('Base Diária'!$M:$M,'Base Diária'!$C:$C,$A9,'Base Diária'!$Q:$Q,"Sim")</f>
        <v>802.94999999999925</v>
      </c>
      <c r="H9" s="37">
        <f t="shared" si="0"/>
        <v>0.87090105236938897</v>
      </c>
      <c r="I9" s="37">
        <f>Parâmetros!$E$13</f>
        <v>0.8</v>
      </c>
      <c r="J9" s="38">
        <f t="shared" si="1"/>
        <v>7.0901052369388928E-2</v>
      </c>
      <c r="K9" s="37">
        <f>IFERROR(COUNTIFS('Base Diária'!$C:$C,$A9,'Base Diária'!$R:$R,"Sim")/$D9,"")</f>
        <v>0.85046728971962615</v>
      </c>
      <c r="L9" s="36">
        <f>SUMIFS('Base Diária'!$S:$S,'Base Diária'!$C:$C,$A9,'Base Diária'!$Q:$Q,"Sim")</f>
        <v>25.550000000000004</v>
      </c>
      <c r="M9" s="26" t="str">
        <f>COUNTIFS('Painel Empregado'!$C$5:$C$61,$A9,'Painel Empregado'!$Q$5:$Q$61,"Na meta")&amp;" de "&amp;$B9</f>
        <v>5 de 9</v>
      </c>
      <c r="N9" s="25">
        <f>COUNTIFS('Base Diária'!$C:$C,$A9,'Base Diária'!$P:$P,"Sim",'Base Diária'!$V:$V,"DIVERGE*")</f>
        <v>1</v>
      </c>
      <c r="O9" s="26" t="str">
        <f t="shared" si="2"/>
        <v>Na meta</v>
      </c>
    </row>
    <row r="10" spans="1:15" ht="15" customHeight="1" x14ac:dyDescent="0.25">
      <c r="A10" s="10" t="s">
        <v>75</v>
      </c>
      <c r="B10" s="25">
        <f>COUNTIF('Painel Empregado'!$C$5:$C$61,$A10)</f>
        <v>4</v>
      </c>
      <c r="C10" s="25">
        <f>COUNTIFS('Base Diária'!$C:$C,$A10,'Base Diária'!$P:$P,"Sim")</f>
        <v>53</v>
      </c>
      <c r="D10" s="25">
        <f>COUNTIFS('Base Diária'!$C:$C,$A10,'Base Diária'!$Q:$Q,"Sim")</f>
        <v>50</v>
      </c>
      <c r="E10" s="25">
        <f>COUNTIFS('Base Diária'!$C:$C,$A10,'Base Diária'!$P:$P,"Sim",'Base Diária'!$Y:$Y,"Falta de registro")</f>
        <v>3</v>
      </c>
      <c r="F10" s="36">
        <f>SUMIFS('Base Diária'!$L:$L,'Base Diária'!$C:$C,$A10,'Base Diária'!$Q:$Q,"Sim")</f>
        <v>368.74</v>
      </c>
      <c r="G10" s="36">
        <f>SUMIFS('Base Diária'!$M:$M,'Base Diária'!$C:$C,$A10,'Base Diária'!$Q:$Q,"Sim")</f>
        <v>427.52000000000027</v>
      </c>
      <c r="H10" s="37">
        <f t="shared" si="0"/>
        <v>0.86250935628742464</v>
      </c>
      <c r="I10" s="37">
        <f>Parâmetros!$E$13</f>
        <v>0.8</v>
      </c>
      <c r="J10" s="38">
        <f t="shared" si="1"/>
        <v>6.25093562874246E-2</v>
      </c>
      <c r="K10" s="37">
        <f>IFERROR(COUNTIFS('Base Diária'!$C:$C,$A10,'Base Diária'!$R:$R,"Sim")/$D10,"")</f>
        <v>0.9</v>
      </c>
      <c r="L10" s="36">
        <f>SUMIFS('Base Diária'!$S:$S,'Base Diária'!$C:$C,$A10,'Base Diária'!$Q:$Q,"Sim")</f>
        <v>4.2040000000000033</v>
      </c>
      <c r="M10" s="26" t="str">
        <f>COUNTIFS('Painel Empregado'!$C$5:$C$61,$A10,'Painel Empregado'!$Q$5:$Q$61,"Na meta")&amp;" de "&amp;$B10</f>
        <v>4 de 4</v>
      </c>
      <c r="N10" s="25">
        <f>COUNTIFS('Base Diária'!$C:$C,$A10,'Base Diária'!$P:$P,"Sim",'Base Diária'!$V:$V,"DIVERGE*")</f>
        <v>0</v>
      </c>
      <c r="O10" s="26" t="str">
        <f t="shared" si="2"/>
        <v>Na meta</v>
      </c>
    </row>
    <row r="11" spans="1:15" ht="15" customHeight="1" x14ac:dyDescent="0.25">
      <c r="A11" s="10" t="s">
        <v>76</v>
      </c>
      <c r="B11" s="25">
        <f>COUNTIF('Painel Empregado'!$C$5:$C$61,$A11)</f>
        <v>4</v>
      </c>
      <c r="C11" s="25">
        <f>COUNTIFS('Base Diária'!$C:$C,$A11,'Base Diária'!$P:$P,"Sim")</f>
        <v>64</v>
      </c>
      <c r="D11" s="25">
        <f>COUNTIFS('Base Diária'!$C:$C,$A11,'Base Diária'!$Q:$Q,"Sim")</f>
        <v>62</v>
      </c>
      <c r="E11" s="25">
        <f>COUNTIFS('Base Diária'!$C:$C,$A11,'Base Diária'!$P:$P,"Sim",'Base Diária'!$Y:$Y,"Falta de registro")</f>
        <v>2</v>
      </c>
      <c r="F11" s="36">
        <f>SUMIFS('Base Diária'!$L:$L,'Base Diária'!$C:$C,$A11,'Base Diária'!$Q:$Q,"Sim")</f>
        <v>465.74999999999994</v>
      </c>
      <c r="G11" s="36">
        <f>SUMIFS('Base Diária'!$M:$M,'Base Diária'!$C:$C,$A11,'Base Diária'!$Q:$Q,"Sim")</f>
        <v>534.59000000000026</v>
      </c>
      <c r="H11" s="37">
        <f t="shared" si="0"/>
        <v>0.87122841803999274</v>
      </c>
      <c r="I11" s="37">
        <f>Parâmetros!$E$13</f>
        <v>0.8</v>
      </c>
      <c r="J11" s="38">
        <f t="shared" si="1"/>
        <v>7.1228418039992691E-2</v>
      </c>
      <c r="K11" s="37">
        <f>IFERROR(COUNTIFS('Base Diária'!$C:$C,$A11,'Base Diária'!$R:$R,"Sim")/$D11,"")</f>
        <v>0.85483870967741937</v>
      </c>
      <c r="L11" s="36">
        <f>SUMIFS('Base Diária'!$S:$S,'Base Diária'!$C:$C,$A11,'Base Diária'!$Q:$Q,"Sim")</f>
        <v>11.864000000000008</v>
      </c>
      <c r="M11" s="26" t="str">
        <f>COUNTIFS('Painel Empregado'!$C$5:$C$61,$A11,'Painel Empregado'!$Q$5:$Q$61,"Na meta")&amp;" de "&amp;$B11</f>
        <v>2 de 4</v>
      </c>
      <c r="N11" s="25">
        <f>COUNTIFS('Base Diária'!$C:$C,$A11,'Base Diária'!$P:$P,"Sim",'Base Diária'!$V:$V,"DIVERGE*")</f>
        <v>0</v>
      </c>
      <c r="O11" s="26" t="str">
        <f t="shared" si="2"/>
        <v>Na meta</v>
      </c>
    </row>
    <row r="12" spans="1:15" ht="15" customHeight="1" x14ac:dyDescent="0.25">
      <c r="A12" s="10" t="s">
        <v>77</v>
      </c>
      <c r="B12" s="25">
        <f>COUNTIF('Painel Empregado'!$C$5:$C$61,$A12)</f>
        <v>2</v>
      </c>
      <c r="C12" s="25">
        <f>COUNTIFS('Base Diária'!$C:$C,$A12,'Base Diária'!$P:$P,"Sim")</f>
        <v>33</v>
      </c>
      <c r="D12" s="25">
        <f>COUNTIFS('Base Diária'!$C:$C,$A12,'Base Diária'!$Q:$Q,"Sim")</f>
        <v>33</v>
      </c>
      <c r="E12" s="25">
        <f>COUNTIFS('Base Diária'!$C:$C,$A12,'Base Diária'!$P:$P,"Sim",'Base Diária'!$Y:$Y,"Falta de registro")</f>
        <v>0</v>
      </c>
      <c r="F12" s="36">
        <f>SUMIFS('Base Diária'!$L:$L,'Base Diária'!$C:$C,$A12,'Base Diária'!$Q:$Q,"Sim")</f>
        <v>252.49999999999994</v>
      </c>
      <c r="G12" s="36">
        <f>SUMIFS('Base Diária'!$M:$M,'Base Diária'!$C:$C,$A12,'Base Diária'!$Q:$Q,"Sim")</f>
        <v>283.55000000000018</v>
      </c>
      <c r="H12" s="37">
        <f t="shared" si="0"/>
        <v>0.89049550343854622</v>
      </c>
      <c r="I12" s="37">
        <f>Parâmetros!$E$13</f>
        <v>0.8</v>
      </c>
      <c r="J12" s="38">
        <f t="shared" si="1"/>
        <v>9.0495503438546177E-2</v>
      </c>
      <c r="K12" s="37">
        <f>IFERROR(COUNTIFS('Base Diária'!$C:$C,$A12,'Base Diária'!$R:$R,"Sim")/$D12,"")</f>
        <v>0.84848484848484851</v>
      </c>
      <c r="L12" s="36">
        <f>SUMIFS('Base Diária'!$S:$S,'Base Diária'!$C:$C,$A12,'Base Diária'!$Q:$Q,"Sim")</f>
        <v>3.1240000000000023</v>
      </c>
      <c r="M12" s="26" t="str">
        <f>COUNTIFS('Painel Empregado'!$C$5:$C$61,$A12,'Painel Empregado'!$Q$5:$Q$61,"Na meta")&amp;" de "&amp;$B12</f>
        <v>1 de 2</v>
      </c>
      <c r="N12" s="25">
        <f>COUNTIFS('Base Diária'!$C:$C,$A12,'Base Diária'!$P:$P,"Sim",'Base Diária'!$V:$V,"DIVERGE*")</f>
        <v>0</v>
      </c>
      <c r="O12" s="26" t="str">
        <f t="shared" si="2"/>
        <v>Na meta</v>
      </c>
    </row>
    <row r="13" spans="1:15" ht="15" customHeight="1" x14ac:dyDescent="0.25">
      <c r="A13" s="10" t="s">
        <v>78</v>
      </c>
      <c r="B13" s="25">
        <f>COUNTIF('Painel Empregado'!$C$5:$C$61,$A13)</f>
        <v>2</v>
      </c>
      <c r="C13" s="25">
        <f>COUNTIFS('Base Diária'!$C:$C,$A13,'Base Diária'!$P:$P,"Sim")</f>
        <v>32</v>
      </c>
      <c r="D13" s="25">
        <f>COUNTIFS('Base Diária'!$C:$C,$A13,'Base Diária'!$Q:$Q,"Sim")</f>
        <v>28</v>
      </c>
      <c r="E13" s="25">
        <f>COUNTIFS('Base Diária'!$C:$C,$A13,'Base Diária'!$P:$P,"Sim",'Base Diária'!$Y:$Y,"Falta de registro")</f>
        <v>4</v>
      </c>
      <c r="F13" s="36">
        <f>SUMIFS('Base Diária'!$L:$L,'Base Diária'!$C:$C,$A13,'Base Diária'!$Q:$Q,"Sim")</f>
        <v>197.8</v>
      </c>
      <c r="G13" s="36">
        <f>SUMIFS('Base Diária'!$M:$M,'Base Diária'!$C:$C,$A13,'Base Diária'!$Q:$Q,"Sim")</f>
        <v>238.08000000000013</v>
      </c>
      <c r="H13" s="37">
        <f t="shared" si="0"/>
        <v>0.83081317204301031</v>
      </c>
      <c r="I13" s="37">
        <f>Parâmetros!$E$13</f>
        <v>0.8</v>
      </c>
      <c r="J13" s="38">
        <f t="shared" si="1"/>
        <v>3.0813172043010262E-2</v>
      </c>
      <c r="K13" s="37">
        <f>IFERROR(COUNTIFS('Base Diária'!$C:$C,$A13,'Base Diária'!$R:$R,"Sim")/$D13,"")</f>
        <v>0.9285714285714286</v>
      </c>
      <c r="L13" s="36">
        <f>SUMIFS('Base Diária'!$S:$S,'Base Diária'!$C:$C,$A13,'Base Diária'!$Q:$Q,"Sim")</f>
        <v>3.4600000000000017</v>
      </c>
      <c r="M13" s="26" t="str">
        <f>COUNTIFS('Painel Empregado'!$C$5:$C$61,$A13,'Painel Empregado'!$Q$5:$Q$61,"Na meta")&amp;" de "&amp;$B13</f>
        <v>1 de 2</v>
      </c>
      <c r="N13" s="25">
        <f>COUNTIFS('Base Diária'!$C:$C,$A13,'Base Diária'!$P:$P,"Sim",'Base Diária'!$V:$V,"DIVERGE*")</f>
        <v>0</v>
      </c>
      <c r="O13" s="26" t="str">
        <f t="shared" si="2"/>
        <v>Na meta</v>
      </c>
    </row>
    <row r="14" spans="1:15" ht="15" customHeight="1" x14ac:dyDescent="0.25">
      <c r="A14" s="10" t="s">
        <v>79</v>
      </c>
      <c r="B14" s="25">
        <f>COUNTIF('Painel Empregado'!$C$5:$C$61,$A14)</f>
        <v>2</v>
      </c>
      <c r="C14" s="25">
        <f>COUNTIFS('Base Diária'!$C:$C,$A14,'Base Diária'!$P:$P,"Sim")</f>
        <v>37</v>
      </c>
      <c r="D14" s="25">
        <f>COUNTIFS('Base Diária'!$C:$C,$A14,'Base Diária'!$Q:$Q,"Sim")</f>
        <v>36</v>
      </c>
      <c r="E14" s="25">
        <f>COUNTIFS('Base Diária'!$C:$C,$A14,'Base Diária'!$P:$P,"Sim",'Base Diária'!$Y:$Y,"Falta de registro")</f>
        <v>1</v>
      </c>
      <c r="F14" s="36">
        <f>SUMIFS('Base Diária'!$L:$L,'Base Diária'!$C:$C,$A14,'Base Diária'!$Q:$Q,"Sim")</f>
        <v>254.44999999999993</v>
      </c>
      <c r="G14" s="36">
        <f>SUMIFS('Base Diária'!$M:$M,'Base Diária'!$C:$C,$A14,'Base Diária'!$Q:$Q,"Sim")</f>
        <v>267.59000000000015</v>
      </c>
      <c r="H14" s="37">
        <f t="shared" si="0"/>
        <v>0.95089502597256925</v>
      </c>
      <c r="I14" s="37">
        <f>Parâmetros!$E$13</f>
        <v>0.8</v>
      </c>
      <c r="J14" s="38">
        <f t="shared" si="1"/>
        <v>0.15089502597256921</v>
      </c>
      <c r="K14" s="37">
        <f>IFERROR(COUNTIFS('Base Diária'!$C:$C,$A14,'Base Diária'!$R:$R,"Sim")/$D14,"")</f>
        <v>0.91666666666666663</v>
      </c>
      <c r="L14" s="36">
        <f>SUMIFS('Base Diária'!$S:$S,'Base Diária'!$C:$C,$A14,'Base Diária'!$Q:$Q,"Sim")</f>
        <v>4.3460000000000001</v>
      </c>
      <c r="M14" s="26" t="str">
        <f>COUNTIFS('Painel Empregado'!$C$5:$C$61,$A14,'Painel Empregado'!$Q$5:$Q$61,"Na meta")&amp;" de "&amp;$B14</f>
        <v>2 de 2</v>
      </c>
      <c r="N14" s="25">
        <f>COUNTIFS('Base Diária'!$C:$C,$A14,'Base Diária'!$P:$P,"Sim",'Base Diária'!$V:$V,"DIVERGE*")</f>
        <v>0</v>
      </c>
      <c r="O14" s="26" t="str">
        <f t="shared" si="2"/>
        <v>Na meta</v>
      </c>
    </row>
    <row r="15" spans="1:15" ht="15" customHeight="1" x14ac:dyDescent="0.25">
      <c r="A15" s="39" t="s">
        <v>776</v>
      </c>
      <c r="B15" s="40">
        <f t="shared" ref="B15:G15" si="3">SUM(B5:B14)</f>
        <v>55</v>
      </c>
      <c r="C15" s="40">
        <f t="shared" si="3"/>
        <v>773</v>
      </c>
      <c r="D15" s="40">
        <f t="shared" si="3"/>
        <v>728</v>
      </c>
      <c r="E15" s="40">
        <f t="shared" si="3"/>
        <v>45</v>
      </c>
      <c r="F15" s="41">
        <f t="shared" si="3"/>
        <v>5211.2700000000004</v>
      </c>
      <c r="G15" s="41">
        <f t="shared" si="3"/>
        <v>5836.8099999999977</v>
      </c>
      <c r="H15" s="42">
        <f t="shared" si="0"/>
        <v>0.89282844567494957</v>
      </c>
      <c r="I15" s="42">
        <f>Parâmetros!$E$13</f>
        <v>0.8</v>
      </c>
      <c r="J15" s="43">
        <f t="shared" si="1"/>
        <v>9.2828445674949522E-2</v>
      </c>
      <c r="K15" s="42">
        <f>IFERROR(COUNTIF('Base Diária'!$R:$R,"Sim")/$D15,"")</f>
        <v>0.89423076923076927</v>
      </c>
      <c r="L15" s="41">
        <f>SUM(L5:L14)</f>
        <v>122.58000000000004</v>
      </c>
      <c r="M15" s="39" t="str">
        <f>COUNTIF('Painel Empregado'!$Q$5:$Q$61,"Na meta")&amp;" de "&amp;$B15</f>
        <v>42 de 55</v>
      </c>
      <c r="N15" s="40">
        <f>SUM(N5:N14)</f>
        <v>3</v>
      </c>
      <c r="O15" s="39" t="str">
        <f>IF(AND($H15&gt;=$I15,$K15&gt;=$I15),"Na meta",IF($H15&gt;=$I15,"Atenção","Crítico"))</f>
        <v>Na meta</v>
      </c>
    </row>
  </sheetData>
  <autoFilter ref="A4:O14" xr:uid="{00000000-0009-0000-0000-000006000000}"/>
  <conditionalFormatting sqref="H5:H14">
    <cfRule type="cellIs" dxfId="20" priority="2" operator="greaterThanOrEqual">
      <formula>$I5</formula>
    </cfRule>
    <cfRule type="cellIs" dxfId="19" priority="3" operator="lessThan">
      <formula>$I5</formula>
    </cfRule>
  </conditionalFormatting>
  <conditionalFormatting sqref="K5:K14">
    <cfRule type="cellIs" dxfId="18" priority="4" operator="greaterThanOrEqual">
      <formula>$I5</formula>
    </cfRule>
    <cfRule type="cellIs" dxfId="17" priority="5" operator="lessThan">
      <formula>$I5</formula>
    </cfRule>
  </conditionalFormatting>
  <conditionalFormatting sqref="O5:O14">
    <cfRule type="cellIs" dxfId="16" priority="6" operator="equal">
      <formula>"Na meta"</formula>
    </cfRule>
    <cfRule type="cellIs" dxfId="15" priority="7" operator="equal">
      <formula>"Atenção"</formula>
    </cfRule>
    <cfRule type="cellIs" dxfId="14" priority="8" operator="equal">
      <formula>"Crítico"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 filterMode="1"/>
  <dimension ref="A1:Q63"/>
  <sheetViews>
    <sheetView zoomScaleNormal="100" workbookViewId="0">
      <pane xSplit="3" ySplit="4" topLeftCell="H46" activePane="bottomRight" state="frozen"/>
      <selection pane="topRight" activeCell="D1" sqref="D1"/>
      <selection pane="bottomLeft" activeCell="A5" sqref="A5"/>
      <selection pane="bottomRight" activeCell="C50" sqref="C50"/>
    </sheetView>
  </sheetViews>
  <sheetFormatPr defaultColWidth="8.7109375" defaultRowHeight="15" x14ac:dyDescent="0.25"/>
  <cols>
    <col min="1" max="1" width="11" customWidth="1"/>
    <col min="2" max="2" width="32" customWidth="1"/>
    <col min="3" max="3" width="21.140625" bestFit="1" customWidth="1"/>
    <col min="4" max="4" width="13" style="75" customWidth="1"/>
    <col min="5" max="5" width="11" style="75" customWidth="1"/>
    <col min="6" max="6" width="12" style="75" customWidth="1"/>
    <col min="7" max="8" width="13" style="75" customWidth="1"/>
    <col min="9" max="9" width="14" style="75" customWidth="1"/>
    <col min="10" max="10" width="15" style="75" customWidth="1"/>
    <col min="11" max="11" width="8" style="75" customWidth="1"/>
    <col min="12" max="12" width="11" style="75" customWidth="1"/>
    <col min="13" max="13" width="12" style="75" customWidth="1"/>
    <col min="14" max="15" width="14" style="75" customWidth="1"/>
    <col min="16" max="16" width="16" style="75" customWidth="1"/>
    <col min="17" max="17" width="13" style="75" customWidth="1"/>
  </cols>
  <sheetData>
    <row r="1" spans="1:17" ht="15.75" customHeight="1" x14ac:dyDescent="0.25">
      <c r="A1" s="35" t="s">
        <v>777</v>
      </c>
    </row>
    <row r="2" spans="1:17" ht="15" customHeight="1" x14ac:dyDescent="0.25">
      <c r="A2" s="3" t="s">
        <v>778</v>
      </c>
    </row>
    <row r="4" spans="1:17" ht="31.5" customHeight="1" x14ac:dyDescent="0.25">
      <c r="A4" s="5" t="s">
        <v>2</v>
      </c>
      <c r="B4" s="5" t="s">
        <v>3</v>
      </c>
      <c r="C4" s="5" t="s">
        <v>4</v>
      </c>
      <c r="D4" s="5" t="s">
        <v>779</v>
      </c>
      <c r="E4" s="5" t="s">
        <v>769</v>
      </c>
      <c r="F4" s="5" t="s">
        <v>770</v>
      </c>
      <c r="G4" s="5" t="s">
        <v>116</v>
      </c>
      <c r="H4" s="5" t="s">
        <v>748</v>
      </c>
      <c r="I4" s="5" t="s">
        <v>749</v>
      </c>
      <c r="J4" s="5" t="s">
        <v>771</v>
      </c>
      <c r="K4" s="5" t="s">
        <v>9</v>
      </c>
      <c r="L4" s="5" t="s">
        <v>772</v>
      </c>
      <c r="M4" s="5" t="s">
        <v>773</v>
      </c>
      <c r="N4" s="5" t="s">
        <v>104</v>
      </c>
      <c r="O4" s="5" t="s">
        <v>780</v>
      </c>
      <c r="P4" s="5" t="s">
        <v>775</v>
      </c>
      <c r="Q4" s="5" t="s">
        <v>10</v>
      </c>
    </row>
    <row r="5" spans="1:17" ht="15" hidden="1" customHeight="1" x14ac:dyDescent="0.25">
      <c r="A5" s="25">
        <v>53512</v>
      </c>
      <c r="B5" s="10" t="s">
        <v>12</v>
      </c>
      <c r="C5" s="26" t="str">
        <f t="array" ref="C5">IFERROR(_xlfn.LET(_xlpm.corte,IF(ISNUMBER(Parâmetros!$E$14),Parâmetros!$E$14,DATEVALUE(RIGHT(Parâmetros!$E$14,10))),_xlpm.dt,_xlfn.MAXIFS(Cadastro!$E$5:$E$243,Cadastro!$A$5:$A$243,$A5,Cadastro!$E$5:$E$243,"&lt;="&amp;_xlpm.corte),_xlfn.XLOOKUP(1,(Cadastro!$A$5:$A$243=$A5)*(Cadastro!$E$5:$E$243=_xlpm.dt),Cadastro!$C$5:$C$243)),"NÃO INFORMADO")</f>
        <v>AUT</v>
      </c>
      <c r="D5" s="28" t="str">
        <f t="array" ref="D5">IFERROR(_xlfn.LET(_xlpm.corte,IF(ISNUMBER(Parâmetros!$E$14),Parâmetros!$E$14,DATEVALUE(RIGHT(Parâmetros!$E$14,10))),_xlpm.dt,_xlfn.MAXIFS(Cadastro!$E$5:$E$243,Cadastro!$A$5:$A$243,$A5,Cadastro!$E$5:$E$243,"&lt;="&amp;_xlpm.corte),_xlfn.XLOOKUP(1,(Cadastro!$A$5:$A$243=$A5)*(Cadastro!$E$5:$E$243=_xlpm.dt),Cadastro!$D$5:$D$243)),"")</f>
        <v>6x1</v>
      </c>
      <c r="E5" s="76">
        <f>COUNTIFS('Base Diária'!$A:$A,$A5,'Base Diária'!$P:$P,"Sim")</f>
        <v>17</v>
      </c>
      <c r="F5" s="76">
        <f>COUNTIFS('Base Diária'!$A:$A,$A5,'Base Diária'!$Q:$Q,"Sim")</f>
        <v>17</v>
      </c>
      <c r="G5" s="76">
        <f>COUNTIFS('Base Diária'!$A:$A,$A5,'Base Diária'!$P:$P,"Sim",'Base Diária'!$Y:$Y,"Falta de registro")</f>
        <v>0</v>
      </c>
      <c r="H5" s="77">
        <f>SUMIFS('Base Diária'!$L:$L,'Base Diária'!$A:$A,$A5,'Base Diária'!$Q:$Q,"Sim")</f>
        <v>140.32999999999998</v>
      </c>
      <c r="I5" s="77">
        <f>SUMIFS('Base Diária'!$M:$M,'Base Diária'!$A:$A,$A5,'Base Diária'!$Q:$Q,"Sim")</f>
        <v>145.44</v>
      </c>
      <c r="J5" s="78">
        <f t="shared" ref="J5:J36" si="0">IFERROR($H5/$I5,"")</f>
        <v>0.9648652365236523</v>
      </c>
      <c r="K5" s="78">
        <f>Parâmetros!$E$13</f>
        <v>0.8</v>
      </c>
      <c r="L5" s="79">
        <f t="shared" ref="L5:L36" si="1">IFERROR($J5-$K5,"")</f>
        <v>0.16486523652365226</v>
      </c>
      <c r="M5" s="78">
        <f>IFERROR(COUNTIFS('Base Diária'!$A:$A,$A5,'Base Diária'!$R:$R,"Sim")/$F5,"")</f>
        <v>0.94117647058823528</v>
      </c>
      <c r="N5" s="77">
        <f>SUMIFS('Base Diária'!$S:$S,'Base Diária'!$A:$A,$A5,'Base Diária'!$Q:$Q,"Sim")</f>
        <v>2.0600000000000005</v>
      </c>
      <c r="O5" s="76">
        <f>COUNTIFS('Base Diária'!$A:$A,$A5,'Base Diária'!$T:$T,"Sim")</f>
        <v>1</v>
      </c>
      <c r="P5" s="76">
        <f>COUNTIFS('Base Diária'!$A:$A,$A5,'Base Diária'!$P:$P,"Sim",'Base Diária'!$V:$V,"DIVERGE*")</f>
        <v>0</v>
      </c>
      <c r="Q5" s="28" t="str">
        <f t="shared" ref="Q5:Q36" si="2">IF($F5=0,"Não mensurável",IF(AND($J5&gt;=$K5,$M5&gt;=$K5),"Na meta",IF($J5&gt;=$K5,"Atenção","Crítico")))</f>
        <v>Na meta</v>
      </c>
    </row>
    <row r="6" spans="1:17" ht="15" hidden="1" customHeight="1" x14ac:dyDescent="0.25">
      <c r="A6" s="25">
        <v>56377</v>
      </c>
      <c r="B6" s="10" t="s">
        <v>13</v>
      </c>
      <c r="C6" s="26" t="str">
        <f t="array" ref="C6">IFERROR(_xlfn.LET(_xlpm.corte,IF(ISNUMBER(Parâmetros!$E$14),Parâmetros!$E$14,DATEVALUE(RIGHT(Parâmetros!$E$14,10))),_xlpm.dt,_xlfn.MAXIFS(Cadastro!$E$5:$E$243,Cadastro!$A$5:$A$243,$A6,Cadastro!$E$5:$E$243,"&lt;="&amp;_xlpm.corte),_xlfn.XLOOKUP(1,(Cadastro!$A$5:$A$243=$A6)*(Cadastro!$E$5:$E$243=_xlpm.dt),Cadastro!$C$5:$C$243)),"NÃO INFORMADO")</f>
        <v>AUT</v>
      </c>
      <c r="D6" s="28" t="str">
        <f t="array" ref="D6">IFERROR(_xlfn.LET(_xlpm.corte,IF(ISNUMBER(Parâmetros!$E$14),Parâmetros!$E$14,DATEVALUE(RIGHT(Parâmetros!$E$14,10))),_xlpm.dt,_xlfn.MAXIFS(Cadastro!$E$5:$E$243,Cadastro!$A$5:$A$243,$A6,Cadastro!$E$5:$E$243,"&lt;="&amp;_xlpm.corte),_xlfn.XLOOKUP(1,(Cadastro!$A$5:$A$243=$A6)*(Cadastro!$E$5:$E$243=_xlpm.dt),Cadastro!$D$5:$D$243)),"")</f>
        <v>6x1</v>
      </c>
      <c r="E6" s="76">
        <f>COUNTIFS('Base Diária'!$A:$A,$A6,'Base Diária'!$P:$P,"Sim")</f>
        <v>16</v>
      </c>
      <c r="F6" s="76">
        <f>COUNTIFS('Base Diária'!$A:$A,$A6,'Base Diária'!$Q:$Q,"Sim")</f>
        <v>16</v>
      </c>
      <c r="G6" s="76">
        <f>COUNTIFS('Base Diária'!$A:$A,$A6,'Base Diária'!$P:$P,"Sim",'Base Diária'!$Y:$Y,"Falta de registro")</f>
        <v>0</v>
      </c>
      <c r="H6" s="77">
        <f>SUMIFS('Base Diária'!$L:$L,'Base Diária'!$A:$A,$A6,'Base Diária'!$Q:$Q,"Sim")</f>
        <v>133.16999999999999</v>
      </c>
      <c r="I6" s="77">
        <f>SUMIFS('Base Diária'!$M:$M,'Base Diária'!$A:$A,$A6,'Base Diária'!$Q:$Q,"Sim")</f>
        <v>136.63999999999999</v>
      </c>
      <c r="J6" s="78">
        <f t="shared" si="0"/>
        <v>0.97460480093676816</v>
      </c>
      <c r="K6" s="78">
        <f>Parâmetros!$E$13</f>
        <v>0.8</v>
      </c>
      <c r="L6" s="79">
        <f t="shared" si="1"/>
        <v>0.17460480093676811</v>
      </c>
      <c r="M6" s="78">
        <f>IFERROR(COUNTIFS('Base Diária'!$A:$A,$A6,'Base Diária'!$R:$R,"Sim")/$F6,"")</f>
        <v>0.9375</v>
      </c>
      <c r="N6" s="77">
        <f>SUMIFS('Base Diária'!$S:$S,'Base Diária'!$A:$A,$A6,'Base Diária'!$Q:$Q,"Sim")</f>
        <v>2.0400000000000009</v>
      </c>
      <c r="O6" s="76">
        <f>COUNTIFS('Base Diária'!$A:$A,$A6,'Base Diária'!$T:$T,"Sim")</f>
        <v>12</v>
      </c>
      <c r="P6" s="76">
        <f>COUNTIFS('Base Diária'!$A:$A,$A6,'Base Diária'!$P:$P,"Sim",'Base Diária'!$V:$V,"DIVERGE*")</f>
        <v>0</v>
      </c>
      <c r="Q6" s="28" t="str">
        <f t="shared" si="2"/>
        <v>Na meta</v>
      </c>
    </row>
    <row r="7" spans="1:17" ht="15" hidden="1" customHeight="1" x14ac:dyDescent="0.25">
      <c r="A7" s="25">
        <v>56222</v>
      </c>
      <c r="B7" s="10" t="s">
        <v>11</v>
      </c>
      <c r="C7" s="26" t="str">
        <f t="array" ref="C7">IFERROR(_xlfn.LET(_xlpm.corte,IF(ISNUMBER(Parâmetros!$E$14),Parâmetros!$E$14,DATEVALUE(RIGHT(Parâmetros!$E$14,10))),_xlpm.dt,_xlfn.MAXIFS(Cadastro!$E$5:$E$243,Cadastro!$A$5:$A$243,$A7,Cadastro!$E$5:$E$243,"&lt;="&amp;_xlpm.corte),_xlfn.XLOOKUP(1,(Cadastro!$A$5:$A$243=$A7)*(Cadastro!$E$5:$E$243=_xlpm.dt),Cadastro!$C$5:$C$243)),"NÃO INFORMADO")</f>
        <v>AUT</v>
      </c>
      <c r="D7" s="28" t="str">
        <f t="array" ref="D7">IFERROR(_xlfn.LET(_xlpm.corte,IF(ISNUMBER(Parâmetros!$E$14),Parâmetros!$E$14,DATEVALUE(RIGHT(Parâmetros!$E$14,10))),_xlpm.dt,_xlfn.MAXIFS(Cadastro!$E$5:$E$243,Cadastro!$A$5:$A$243,$A7,Cadastro!$E$5:$E$243,"&lt;="&amp;_xlpm.corte),_xlfn.XLOOKUP(1,(Cadastro!$A$5:$A$243=$A7)*(Cadastro!$E$5:$E$243=_xlpm.dt),Cadastro!$D$5:$D$243)),"")</f>
        <v>Férias</v>
      </c>
      <c r="E7" s="76">
        <f>COUNTIFS('Base Diária'!$A:$A,$A7,'Base Diária'!$P:$P,"Sim")</f>
        <v>5</v>
      </c>
      <c r="F7" s="76">
        <f>COUNTIFS('Base Diária'!$A:$A,$A7,'Base Diária'!$Q:$Q,"Sim")</f>
        <v>4</v>
      </c>
      <c r="G7" s="76">
        <f>COUNTIFS('Base Diária'!$A:$A,$A7,'Base Diária'!$P:$P,"Sim",'Base Diária'!$Y:$Y,"Falta de registro")</f>
        <v>1</v>
      </c>
      <c r="H7" s="77">
        <f>SUMIFS('Base Diária'!$L:$L,'Base Diária'!$A:$A,$A7,'Base Diária'!$Q:$Q,"Sim")</f>
        <v>32.28</v>
      </c>
      <c r="I7" s="77">
        <f>SUMIFS('Base Diária'!$M:$M,'Base Diária'!$A:$A,$A7,'Base Diária'!$Q:$Q,"Sim")</f>
        <v>33.980000000000004</v>
      </c>
      <c r="J7" s="78">
        <f t="shared" si="0"/>
        <v>0.94997057092407289</v>
      </c>
      <c r="K7" s="78">
        <f>Parâmetros!$E$13</f>
        <v>0.8</v>
      </c>
      <c r="L7" s="79">
        <f t="shared" si="1"/>
        <v>0.14997057092407284</v>
      </c>
      <c r="M7" s="78">
        <f>IFERROR(COUNTIFS('Base Diária'!$A:$A,$A7,'Base Diária'!$R:$R,"Sim")/$F7,"")</f>
        <v>0.75</v>
      </c>
      <c r="N7" s="77">
        <f>SUMIFS('Base Diária'!$S:$S,'Base Diária'!$A:$A,$A7,'Base Diária'!$Q:$Q,"Sim")</f>
        <v>8.0000000000000071E-2</v>
      </c>
      <c r="O7" s="76">
        <f>COUNTIFS('Base Diária'!$A:$A,$A7,'Base Diária'!$T:$T,"Sim")</f>
        <v>1</v>
      </c>
      <c r="P7" s="76">
        <f>COUNTIFS('Base Diária'!$A:$A,$A7,'Base Diária'!$P:$P,"Sim",'Base Diária'!$V:$V,"DIVERGE*")</f>
        <v>0</v>
      </c>
      <c r="Q7" s="28" t="str">
        <f t="shared" si="2"/>
        <v>Atenção</v>
      </c>
    </row>
    <row r="8" spans="1:17" ht="15" hidden="1" customHeight="1" x14ac:dyDescent="0.25">
      <c r="A8" s="25">
        <v>11950</v>
      </c>
      <c r="B8" s="10" t="s">
        <v>14</v>
      </c>
      <c r="C8" s="26" t="str">
        <f t="array" ref="C8">IFERROR(_xlfn.LET(_xlpm.corte,IF(ISNUMBER(Parâmetros!$E$14),Parâmetros!$E$14,DATEVALUE(RIGHT(Parâmetros!$E$14,10))),_xlpm.dt,_xlfn.MAXIFS(Cadastro!$E$5:$E$243,Cadastro!$A$5:$A$243,$A8,Cadastro!$E$5:$E$243,"&lt;="&amp;_xlpm.corte),_xlfn.XLOOKUP(1,(Cadastro!$A$5:$A$243=$A8)*(Cadastro!$E$5:$E$243=_xlpm.dt),Cadastro!$C$5:$C$243)),"NÃO INFORMADO")</f>
        <v>CAL</v>
      </c>
      <c r="D8" s="28" t="str">
        <f t="array" ref="D8">IFERROR(_xlfn.LET(_xlpm.corte,IF(ISNUMBER(Parâmetros!$E$14),Parâmetros!$E$14,DATEVALUE(RIGHT(Parâmetros!$E$14,10))),_xlpm.dt,_xlfn.MAXIFS(Cadastro!$E$5:$E$243,Cadastro!$A$5:$A$243,$A8,Cadastro!$E$5:$E$243,"&lt;="&amp;_xlpm.corte),_xlfn.XLOOKUP(1,(Cadastro!$A$5:$A$243=$A8)*(Cadastro!$E$5:$E$243=_xlpm.dt),Cadastro!$D$5:$D$243)),"")</f>
        <v>B</v>
      </c>
      <c r="E8" s="76">
        <f>COUNTIFS('Base Diária'!$A:$A,$A8,'Base Diária'!$P:$P,"Sim")</f>
        <v>11</v>
      </c>
      <c r="F8" s="76">
        <f>COUNTIFS('Base Diária'!$A:$A,$A8,'Base Diária'!$Q:$Q,"Sim")</f>
        <v>7</v>
      </c>
      <c r="G8" s="76">
        <f>COUNTIFS('Base Diária'!$A:$A,$A8,'Base Diária'!$P:$P,"Sim",'Base Diária'!$Y:$Y,"Falta de registro")</f>
        <v>4</v>
      </c>
      <c r="H8" s="77">
        <f>SUMIFS('Base Diária'!$L:$L,'Base Diária'!$A:$A,$A8,'Base Diária'!$Q:$Q,"Sim")</f>
        <v>46.14</v>
      </c>
      <c r="I8" s="77">
        <f>SUMIFS('Base Diária'!$M:$M,'Base Diária'!$A:$A,$A8,'Base Diária'!$Q:$Q,"Sim")</f>
        <v>53.690000000000005</v>
      </c>
      <c r="J8" s="78">
        <f t="shared" si="0"/>
        <v>0.8593779102253678</v>
      </c>
      <c r="K8" s="78">
        <f>Parâmetros!$E$13</f>
        <v>0.8</v>
      </c>
      <c r="L8" s="79">
        <f t="shared" si="1"/>
        <v>5.9377910225367758E-2</v>
      </c>
      <c r="M8" s="78">
        <f>IFERROR(COUNTIFS('Base Diária'!$A:$A,$A8,'Base Diária'!$R:$R,"Sim")/$F8,"")</f>
        <v>0.8571428571428571</v>
      </c>
      <c r="N8" s="77">
        <f>SUMIFS('Base Diária'!$S:$S,'Base Diária'!$A:$A,$A8,'Base Diária'!$Q:$Q,"Sim")</f>
        <v>0.21600000000000019</v>
      </c>
      <c r="O8" s="76">
        <f>COUNTIFS('Base Diária'!$A:$A,$A8,'Base Diária'!$T:$T,"Sim")</f>
        <v>0</v>
      </c>
      <c r="P8" s="76">
        <f>COUNTIFS('Base Diária'!$A:$A,$A8,'Base Diária'!$P:$P,"Sim",'Base Diária'!$V:$V,"DIVERGE*")</f>
        <v>0</v>
      </c>
      <c r="Q8" s="28" t="str">
        <f t="shared" si="2"/>
        <v>Na meta</v>
      </c>
    </row>
    <row r="9" spans="1:17" ht="15" hidden="1" customHeight="1" x14ac:dyDescent="0.25">
      <c r="A9" s="25">
        <v>11229</v>
      </c>
      <c r="B9" s="10" t="s">
        <v>15</v>
      </c>
      <c r="C9" s="26" t="str">
        <f t="array" ref="C9">IFERROR(_xlfn.LET(_xlpm.corte,IF(ISNUMBER(Parâmetros!$E$14),Parâmetros!$E$14,DATEVALUE(RIGHT(Parâmetros!$E$14,10))),_xlpm.dt,_xlfn.MAXIFS(Cadastro!$E$5:$E$243,Cadastro!$A$5:$A$243,$A9,Cadastro!$E$5:$E$243,"&lt;="&amp;_xlpm.corte),_xlfn.XLOOKUP(1,(Cadastro!$A$5:$A$243=$A9)*(Cadastro!$E$5:$E$243=_xlpm.dt),Cadastro!$C$5:$C$243)),"NÃO INFORMADO")</f>
        <v>CAL</v>
      </c>
      <c r="D9" s="28" t="str">
        <f t="array" ref="D9">IFERROR(_xlfn.LET(_xlpm.corte,IF(ISNUMBER(Parâmetros!$E$14),Parâmetros!$E$14,DATEVALUE(RIGHT(Parâmetros!$E$14,10))),_xlpm.dt,_xlfn.MAXIFS(Cadastro!$E$5:$E$243,Cadastro!$A$5:$A$243,$A9,Cadastro!$E$5:$E$243,"&lt;="&amp;_xlpm.corte),_xlfn.XLOOKUP(1,(Cadastro!$A$5:$A$243=$A9)*(Cadastro!$E$5:$E$243=_xlpm.dt),Cadastro!$D$5:$D$243)),"")</f>
        <v>6x1</v>
      </c>
      <c r="E9" s="76">
        <f>COUNTIFS('Base Diária'!$A:$A,$A9,'Base Diária'!$P:$P,"Sim")</f>
        <v>17</v>
      </c>
      <c r="F9" s="76">
        <f>COUNTIFS('Base Diária'!$A:$A,$A9,'Base Diária'!$Q:$Q,"Sim")</f>
        <v>17</v>
      </c>
      <c r="G9" s="76">
        <f>COUNTIFS('Base Diária'!$A:$A,$A9,'Base Diária'!$P:$P,"Sim",'Base Diária'!$Y:$Y,"Falta de registro")</f>
        <v>0</v>
      </c>
      <c r="H9" s="77">
        <f>SUMIFS('Base Diária'!$L:$L,'Base Diária'!$A:$A,$A9,'Base Diária'!$Q:$Q,"Sim")</f>
        <v>133.69</v>
      </c>
      <c r="I9" s="77">
        <f>SUMIFS('Base Diária'!$M:$M,'Base Diária'!$A:$A,$A9,'Base Diária'!$Q:$Q,"Sim")</f>
        <v>145.44</v>
      </c>
      <c r="J9" s="78">
        <f t="shared" si="0"/>
        <v>0.91921067106710674</v>
      </c>
      <c r="K9" s="78">
        <f>Parâmetros!$E$13</f>
        <v>0.8</v>
      </c>
      <c r="L9" s="79">
        <f t="shared" si="1"/>
        <v>0.1192106710671067</v>
      </c>
      <c r="M9" s="78">
        <f>IFERROR(COUNTIFS('Base Diária'!$A:$A,$A9,'Base Diária'!$R:$R,"Sim")/$F9,"")</f>
        <v>0.94117647058823528</v>
      </c>
      <c r="N9" s="77">
        <f>SUMIFS('Base Diária'!$S:$S,'Base Diária'!$A:$A,$A9,'Base Diária'!$Q:$Q,"Sim")</f>
        <v>2.7800000000000011</v>
      </c>
      <c r="O9" s="76">
        <f>COUNTIFS('Base Diária'!$A:$A,$A9,'Base Diária'!$T:$T,"Sim")</f>
        <v>1</v>
      </c>
      <c r="P9" s="76">
        <f>COUNTIFS('Base Diária'!$A:$A,$A9,'Base Diária'!$P:$P,"Sim",'Base Diária'!$V:$V,"DIVERGE*")</f>
        <v>0</v>
      </c>
      <c r="Q9" s="28" t="str">
        <f t="shared" si="2"/>
        <v>Na meta</v>
      </c>
    </row>
    <row r="10" spans="1:17" ht="15" hidden="1" customHeight="1" x14ac:dyDescent="0.25">
      <c r="A10" s="25">
        <v>54611</v>
      </c>
      <c r="B10" s="10" t="s">
        <v>16</v>
      </c>
      <c r="C10" s="26" t="str">
        <f t="array" ref="C10">IFERROR(_xlfn.LET(_xlpm.corte,IF(ISNUMBER(Parâmetros!$E$14),Parâmetros!$E$14,DATEVALUE(RIGHT(Parâmetros!$E$14,10))),_xlpm.dt,_xlfn.MAXIFS(Cadastro!$E$5:$E$243,Cadastro!$A$5:$A$243,$A10,Cadastro!$E$5:$E$243,"&lt;="&amp;_xlpm.corte),_xlfn.XLOOKUP(1,(Cadastro!$A$5:$A$243=$A10)*(Cadastro!$E$5:$E$243=_xlpm.dt),Cadastro!$C$5:$C$243)),"NÃO INFORMADO")</f>
        <v>CAL</v>
      </c>
      <c r="D10" s="28" t="str">
        <f t="array" ref="D10">IFERROR(_xlfn.LET(_xlpm.corte,IF(ISNUMBER(Parâmetros!$E$14),Parâmetros!$E$14,DATEVALUE(RIGHT(Parâmetros!$E$14,10))),_xlpm.dt,_xlfn.MAXIFS(Cadastro!$E$5:$E$243,Cadastro!$A$5:$A$243,$A10,Cadastro!$E$5:$E$243,"&lt;="&amp;_xlpm.corte),_xlfn.XLOOKUP(1,(Cadastro!$A$5:$A$243=$A10)*(Cadastro!$E$5:$E$243=_xlpm.dt),Cadastro!$D$5:$D$243)),"")</f>
        <v>B</v>
      </c>
      <c r="E10" s="76">
        <f>COUNTIFS('Base Diária'!$A:$A,$A10,'Base Diária'!$P:$P,"Sim")</f>
        <v>15</v>
      </c>
      <c r="F10" s="76">
        <f>COUNTIFS('Base Diária'!$A:$A,$A10,'Base Diária'!$Q:$Q,"Sim")</f>
        <v>12</v>
      </c>
      <c r="G10" s="76">
        <f>COUNTIFS('Base Diária'!$A:$A,$A10,'Base Diária'!$P:$P,"Sim",'Base Diária'!$Y:$Y,"Falta de registro")</f>
        <v>3</v>
      </c>
      <c r="H10" s="77">
        <f>SUMIFS('Base Diária'!$L:$L,'Base Diária'!$A:$A,$A10,'Base Diária'!$Q:$Q,"Sim")</f>
        <v>76.84</v>
      </c>
      <c r="I10" s="77">
        <f>SUMIFS('Base Diária'!$M:$M,'Base Diária'!$A:$A,$A10,'Base Diária'!$Q:$Q,"Sim")</f>
        <v>92.04</v>
      </c>
      <c r="J10" s="78">
        <f t="shared" si="0"/>
        <v>0.83485441112559755</v>
      </c>
      <c r="K10" s="78">
        <f>Parâmetros!$E$13</f>
        <v>0.8</v>
      </c>
      <c r="L10" s="79">
        <f t="shared" si="1"/>
        <v>3.4854411125597506E-2</v>
      </c>
      <c r="M10" s="78">
        <f>IFERROR(COUNTIFS('Base Diária'!$A:$A,$A10,'Base Diária'!$R:$R,"Sim")/$F10,"")</f>
        <v>0.83333333333333337</v>
      </c>
      <c r="N10" s="77">
        <f>SUMIFS('Base Diária'!$S:$S,'Base Diária'!$A:$A,$A10,'Base Diária'!$Q:$Q,"Sim")</f>
        <v>2.6020000000000003</v>
      </c>
      <c r="O10" s="76">
        <f>COUNTIFS('Base Diária'!$A:$A,$A10,'Base Diária'!$T:$T,"Sim")</f>
        <v>0</v>
      </c>
      <c r="P10" s="76">
        <f>COUNTIFS('Base Diária'!$A:$A,$A10,'Base Diária'!$P:$P,"Sim",'Base Diária'!$V:$V,"DIVERGE*")</f>
        <v>0</v>
      </c>
      <c r="Q10" s="28" t="str">
        <f t="shared" si="2"/>
        <v>Na meta</v>
      </c>
    </row>
    <row r="11" spans="1:17" ht="15" hidden="1" customHeight="1" x14ac:dyDescent="0.25">
      <c r="A11" s="25">
        <v>9821</v>
      </c>
      <c r="B11" s="10" t="s">
        <v>17</v>
      </c>
      <c r="C11" s="26" t="str">
        <f t="array" ref="C11">IFERROR(_xlfn.LET(_xlpm.corte,IF(ISNUMBER(Parâmetros!$E$14),Parâmetros!$E$14,DATEVALUE(RIGHT(Parâmetros!$E$14,10))),_xlpm.dt,_xlfn.MAXIFS(Cadastro!$E$5:$E$243,Cadastro!$A$5:$A$243,$A11,Cadastro!$E$5:$E$243,"&lt;="&amp;_xlpm.corte),_xlfn.XLOOKUP(1,(Cadastro!$A$5:$A$243=$A11)*(Cadastro!$E$5:$E$243=_xlpm.dt),Cadastro!$C$5:$C$243)),"NÃO INFORMADO")</f>
        <v>CAL</v>
      </c>
      <c r="D11" s="28" t="str">
        <f t="array" ref="D11">IFERROR(_xlfn.LET(_xlpm.corte,IF(ISNUMBER(Parâmetros!$E$14),Parâmetros!$E$14,DATEVALUE(RIGHT(Parâmetros!$E$14,10))),_xlpm.dt,_xlfn.MAXIFS(Cadastro!$E$5:$E$243,Cadastro!$A$5:$A$243,$A11,Cadastro!$E$5:$E$243,"&lt;="&amp;_xlpm.corte),_xlfn.XLOOKUP(1,(Cadastro!$A$5:$A$243=$A11)*(Cadastro!$E$5:$E$243=_xlpm.dt),Cadastro!$D$5:$D$243)),"")</f>
        <v>6x1</v>
      </c>
      <c r="E11" s="76">
        <f>COUNTIFS('Base Diária'!$A:$A,$A11,'Base Diária'!$P:$P,"Sim")</f>
        <v>17</v>
      </c>
      <c r="F11" s="76">
        <f>COUNTIFS('Base Diária'!$A:$A,$A11,'Base Diária'!$Q:$Q,"Sim")</f>
        <v>16</v>
      </c>
      <c r="G11" s="76">
        <f>COUNTIFS('Base Diária'!$A:$A,$A11,'Base Diária'!$P:$P,"Sim",'Base Diária'!$Y:$Y,"Falta de registro")</f>
        <v>1</v>
      </c>
      <c r="H11" s="77">
        <f>SUMIFS('Base Diária'!$L:$L,'Base Diária'!$A:$A,$A11,'Base Diária'!$Q:$Q,"Sim")</f>
        <v>120.18000000000002</v>
      </c>
      <c r="I11" s="77">
        <f>SUMIFS('Base Diária'!$M:$M,'Base Diária'!$A:$A,$A11,'Base Diária'!$Q:$Q,"Sim")</f>
        <v>136.63999999999999</v>
      </c>
      <c r="J11" s="78">
        <f t="shared" si="0"/>
        <v>0.87953747072599553</v>
      </c>
      <c r="K11" s="78">
        <f>Parâmetros!$E$13</f>
        <v>0.8</v>
      </c>
      <c r="L11" s="79">
        <f t="shared" si="1"/>
        <v>7.9537470725995485E-2</v>
      </c>
      <c r="M11" s="78">
        <f>IFERROR(COUNTIFS('Base Diária'!$A:$A,$A11,'Base Diária'!$R:$R,"Sim")/$F11,"")</f>
        <v>0.75</v>
      </c>
      <c r="N11" s="77">
        <f>SUMIFS('Base Diária'!$S:$S,'Base Diária'!$A:$A,$A11,'Base Diária'!$Q:$Q,"Sim")</f>
        <v>5.9340000000000028</v>
      </c>
      <c r="O11" s="76">
        <f>COUNTIFS('Base Diária'!$A:$A,$A11,'Base Diária'!$T:$T,"Sim")</f>
        <v>1</v>
      </c>
      <c r="P11" s="76">
        <f>COUNTIFS('Base Diária'!$A:$A,$A11,'Base Diária'!$P:$P,"Sim",'Base Diária'!$V:$V,"DIVERGE*")</f>
        <v>0</v>
      </c>
      <c r="Q11" s="28" t="str">
        <f t="shared" si="2"/>
        <v>Atenção</v>
      </c>
    </row>
    <row r="12" spans="1:17" ht="15" hidden="1" customHeight="1" x14ac:dyDescent="0.25">
      <c r="A12" s="25">
        <v>50636</v>
      </c>
      <c r="B12" s="10" t="s">
        <v>18</v>
      </c>
      <c r="C12" s="26" t="str">
        <f t="array" ref="C12">IFERROR(_xlfn.LET(_xlpm.corte,IF(ISNUMBER(Parâmetros!$E$14),Parâmetros!$E$14,DATEVALUE(RIGHT(Parâmetros!$E$14,10))),_xlpm.dt,_xlfn.MAXIFS(Cadastro!$E$5:$E$243,Cadastro!$A$5:$A$243,$A12,Cadastro!$E$5:$E$243,"&lt;="&amp;_xlpm.corte),_xlfn.XLOOKUP(1,(Cadastro!$A$5:$A$243=$A12)*(Cadastro!$E$5:$E$243=_xlpm.dt),Cadastro!$C$5:$C$243)),"NÃO INFORMADO")</f>
        <v>CAL</v>
      </c>
      <c r="D12" s="28" t="str">
        <f t="array" ref="D12">IFERROR(_xlfn.LET(_xlpm.corte,IF(ISNUMBER(Parâmetros!$E$14),Parâmetros!$E$14,DATEVALUE(RIGHT(Parâmetros!$E$14,10))),_xlpm.dt,_xlfn.MAXIFS(Cadastro!$E$5:$E$243,Cadastro!$A$5:$A$243,$A12,Cadastro!$E$5:$E$243,"&lt;="&amp;_xlpm.corte),_xlfn.XLOOKUP(1,(Cadastro!$A$5:$A$243=$A12)*(Cadastro!$E$5:$E$243=_xlpm.dt),Cadastro!$D$5:$D$243)),"")</f>
        <v>6x1</v>
      </c>
      <c r="E12" s="76">
        <f>COUNTIFS('Base Diária'!$A:$A,$A12,'Base Diária'!$P:$P,"Sim")</f>
        <v>17</v>
      </c>
      <c r="F12" s="76">
        <f>COUNTIFS('Base Diária'!$A:$A,$A12,'Base Diária'!$Q:$Q,"Sim")</f>
        <v>16</v>
      </c>
      <c r="G12" s="76">
        <f>COUNTIFS('Base Diária'!$A:$A,$A12,'Base Diária'!$P:$P,"Sim",'Base Diária'!$Y:$Y,"Falta de registro")</f>
        <v>1</v>
      </c>
      <c r="H12" s="77">
        <f>SUMIFS('Base Diária'!$L:$L,'Base Diária'!$A:$A,$A12,'Base Diária'!$Q:$Q,"Sim")</f>
        <v>120.18000000000002</v>
      </c>
      <c r="I12" s="77">
        <f>SUMIFS('Base Diária'!$M:$M,'Base Diária'!$A:$A,$A12,'Base Diária'!$Q:$Q,"Sim")</f>
        <v>136.63999999999999</v>
      </c>
      <c r="J12" s="78">
        <f t="shared" si="0"/>
        <v>0.87953747072599553</v>
      </c>
      <c r="K12" s="78">
        <f>Parâmetros!$E$13</f>
        <v>0.8</v>
      </c>
      <c r="L12" s="79">
        <f t="shared" si="1"/>
        <v>7.9537470725995485E-2</v>
      </c>
      <c r="M12" s="78">
        <f>IFERROR(COUNTIFS('Base Diária'!$A:$A,$A12,'Base Diária'!$R:$R,"Sim")/$F12,"")</f>
        <v>0.75</v>
      </c>
      <c r="N12" s="77">
        <f>SUMIFS('Base Diária'!$S:$S,'Base Diária'!$A:$A,$A12,'Base Diária'!$Q:$Q,"Sim")</f>
        <v>5.9340000000000028</v>
      </c>
      <c r="O12" s="76">
        <f>COUNTIFS('Base Diária'!$A:$A,$A12,'Base Diária'!$T:$T,"Sim")</f>
        <v>1</v>
      </c>
      <c r="P12" s="76">
        <f>COUNTIFS('Base Diária'!$A:$A,$A12,'Base Diária'!$P:$P,"Sim",'Base Diária'!$V:$V,"DIVERGE*")</f>
        <v>0</v>
      </c>
      <c r="Q12" s="28" t="str">
        <f t="shared" si="2"/>
        <v>Atenção</v>
      </c>
    </row>
    <row r="13" spans="1:17" ht="15" hidden="1" customHeight="1" x14ac:dyDescent="0.25">
      <c r="A13" s="25">
        <v>52397</v>
      </c>
      <c r="B13" s="10" t="s">
        <v>19</v>
      </c>
      <c r="C13" s="26" t="str">
        <f t="array" ref="C13">IFERROR(_xlfn.LET(_xlpm.corte,IF(ISNUMBER(Parâmetros!$E$14),Parâmetros!$E$14,DATEVALUE(RIGHT(Parâmetros!$E$14,10))),_xlpm.dt,_xlfn.MAXIFS(Cadastro!$E$5:$E$243,Cadastro!$A$5:$A$243,$A13,Cadastro!$E$5:$E$243,"&lt;="&amp;_xlpm.corte),_xlfn.XLOOKUP(1,(Cadastro!$A$5:$A$243=$A13)*(Cadastro!$E$5:$E$243=_xlpm.dt),Cadastro!$C$5:$C$243)),"NÃO INFORMADO")</f>
        <v>CAL</v>
      </c>
      <c r="D13" s="28" t="str">
        <f t="array" ref="D13">IFERROR(_xlfn.LET(_xlpm.corte,IF(ISNUMBER(Parâmetros!$E$14),Parâmetros!$E$14,DATEVALUE(RIGHT(Parâmetros!$E$14,10))),_xlpm.dt,_xlfn.MAXIFS(Cadastro!$E$5:$E$243,Cadastro!$A$5:$A$243,$A13,Cadastro!$E$5:$E$243,"&lt;="&amp;_xlpm.corte),_xlfn.XLOOKUP(1,(Cadastro!$A$5:$A$243=$A13)*(Cadastro!$E$5:$E$243=_xlpm.dt),Cadastro!$D$5:$D$243)),"")</f>
        <v>6x1</v>
      </c>
      <c r="E13" s="76">
        <f>COUNTIFS('Base Diária'!$A:$A,$A13,'Base Diária'!$P:$P,"Sim")</f>
        <v>16</v>
      </c>
      <c r="F13" s="76">
        <f>COUNTIFS('Base Diária'!$A:$A,$A13,'Base Diária'!$Q:$Q,"Sim")</f>
        <v>15</v>
      </c>
      <c r="G13" s="76">
        <f>COUNTIFS('Base Diária'!$A:$A,$A13,'Base Diária'!$P:$P,"Sim",'Base Diária'!$Y:$Y,"Falta de registro")</f>
        <v>1</v>
      </c>
      <c r="H13" s="77">
        <f>SUMIFS('Base Diária'!$L:$L,'Base Diária'!$A:$A,$A13,'Base Diária'!$Q:$Q,"Sim")</f>
        <v>117.41</v>
      </c>
      <c r="I13" s="77">
        <f>SUMIFS('Base Diária'!$M:$M,'Base Diária'!$A:$A,$A13,'Base Diária'!$Q:$Q,"Sim")</f>
        <v>127.83999999999997</v>
      </c>
      <c r="J13" s="78">
        <f t="shared" si="0"/>
        <v>0.91841364205256582</v>
      </c>
      <c r="K13" s="78">
        <f>Parâmetros!$E$13</f>
        <v>0.8</v>
      </c>
      <c r="L13" s="79">
        <f t="shared" si="1"/>
        <v>0.11841364205256577</v>
      </c>
      <c r="M13" s="78">
        <f>IFERROR(COUNTIFS('Base Diária'!$A:$A,$A13,'Base Diária'!$R:$R,"Sim")/$F13,"")</f>
        <v>1</v>
      </c>
      <c r="N13" s="77">
        <f>SUMIFS('Base Diária'!$S:$S,'Base Diária'!$A:$A,$A13,'Base Diária'!$Q:$Q,"Sim")</f>
        <v>0</v>
      </c>
      <c r="O13" s="76">
        <f>COUNTIFS('Base Diária'!$A:$A,$A13,'Base Diária'!$T:$T,"Sim")</f>
        <v>2</v>
      </c>
      <c r="P13" s="76">
        <f>COUNTIFS('Base Diária'!$A:$A,$A13,'Base Diária'!$P:$P,"Sim",'Base Diária'!$V:$V,"DIVERGE*")</f>
        <v>0</v>
      </c>
      <c r="Q13" s="28" t="str">
        <f t="shared" si="2"/>
        <v>Na meta</v>
      </c>
    </row>
    <row r="14" spans="1:17" ht="15" hidden="1" customHeight="1" x14ac:dyDescent="0.25">
      <c r="A14" s="25">
        <v>12291</v>
      </c>
      <c r="B14" s="10" t="s">
        <v>22</v>
      </c>
      <c r="C14" s="26" t="str">
        <f t="array" ref="C14">IFERROR(_xlfn.LET(_xlpm.corte,IF(ISNUMBER(Parâmetros!$E$14),Parâmetros!$E$14,DATEVALUE(RIGHT(Parâmetros!$E$14,10))),_xlpm.dt,_xlfn.MAXIFS(Cadastro!$E$5:$E$243,Cadastro!$A$5:$A$243,$A14,Cadastro!$E$5:$E$243,"&lt;="&amp;_xlpm.corte),_xlfn.XLOOKUP(1,(Cadastro!$A$5:$A$243=$A14)*(Cadastro!$E$5:$E$243=_xlpm.dt),Cadastro!$C$5:$C$243)),"NÃO INFORMADO")</f>
        <v>CAL</v>
      </c>
      <c r="D14" s="28" t="str">
        <f t="array" ref="D14">IFERROR(_xlfn.LET(_xlpm.corte,IF(ISNUMBER(Parâmetros!$E$14),Parâmetros!$E$14,DATEVALUE(RIGHT(Parâmetros!$E$14,10))),_xlpm.dt,_xlfn.MAXIFS(Cadastro!$E$5:$E$243,Cadastro!$A$5:$A$243,$A14,Cadastro!$E$5:$E$243,"&lt;="&amp;_xlpm.corte),_xlfn.XLOOKUP(1,(Cadastro!$A$5:$A$243=$A14)*(Cadastro!$E$5:$E$243=_xlpm.dt),Cadastro!$D$5:$D$243)),"")</f>
        <v>6x1</v>
      </c>
      <c r="E14" s="76">
        <f>COUNTIFS('Base Diária'!$A:$A,$A14,'Base Diária'!$P:$P,"Sim")</f>
        <v>16</v>
      </c>
      <c r="F14" s="76">
        <f>COUNTIFS('Base Diária'!$A:$A,$A14,'Base Diária'!$Q:$Q,"Sim")</f>
        <v>15</v>
      </c>
      <c r="G14" s="76">
        <f>COUNTIFS('Base Diária'!$A:$A,$A14,'Base Diária'!$P:$P,"Sim",'Base Diária'!$Y:$Y,"Falta de registro")</f>
        <v>1</v>
      </c>
      <c r="H14" s="77">
        <f>SUMIFS('Base Diária'!$L:$L,'Base Diária'!$A:$A,$A14,'Base Diária'!$Q:$Q,"Sim")</f>
        <v>121.06</v>
      </c>
      <c r="I14" s="77">
        <f>SUMIFS('Base Diária'!$M:$M,'Base Diária'!$A:$A,$A14,'Base Diária'!$Q:$Q,"Sim")</f>
        <v>127.83999999999997</v>
      </c>
      <c r="J14" s="78">
        <f t="shared" si="0"/>
        <v>0.94696495619524423</v>
      </c>
      <c r="K14" s="78">
        <f>Parâmetros!$E$13</f>
        <v>0.8</v>
      </c>
      <c r="L14" s="79">
        <f t="shared" si="1"/>
        <v>0.14696495619524419</v>
      </c>
      <c r="M14" s="78">
        <f>IFERROR(COUNTIFS('Base Diária'!$A:$A,$A14,'Base Diária'!$R:$R,"Sim")/$F14,"")</f>
        <v>1</v>
      </c>
      <c r="N14" s="77">
        <f>SUMIFS('Base Diária'!$S:$S,'Base Diária'!$A:$A,$A14,'Base Diária'!$Q:$Q,"Sim")</f>
        <v>0</v>
      </c>
      <c r="O14" s="76">
        <f>COUNTIFS('Base Diária'!$A:$A,$A14,'Base Diária'!$T:$T,"Sim")</f>
        <v>3</v>
      </c>
      <c r="P14" s="76">
        <f>COUNTIFS('Base Diária'!$A:$A,$A14,'Base Diária'!$P:$P,"Sim",'Base Diária'!$V:$V,"DIVERGE*")</f>
        <v>0</v>
      </c>
      <c r="Q14" s="28" t="str">
        <f t="shared" si="2"/>
        <v>Na meta</v>
      </c>
    </row>
    <row r="15" spans="1:17" ht="15" hidden="1" customHeight="1" x14ac:dyDescent="0.25">
      <c r="A15" s="25">
        <v>55554</v>
      </c>
      <c r="B15" s="10" t="s">
        <v>23</v>
      </c>
      <c r="C15" s="26" t="str">
        <f t="array" ref="C15">IFERROR(_xlfn.LET(_xlpm.corte,IF(ISNUMBER(Parâmetros!$E$14),Parâmetros!$E$14,DATEVALUE(RIGHT(Parâmetros!$E$14,10))),_xlpm.dt,_xlfn.MAXIFS(Cadastro!$E$5:$E$243,Cadastro!$A$5:$A$243,$A15,Cadastro!$E$5:$E$243,"&lt;="&amp;_xlpm.corte),_xlfn.XLOOKUP(1,(Cadastro!$A$5:$A$243=$A15)*(Cadastro!$E$5:$E$243=_xlpm.dt),Cadastro!$C$5:$C$243)),"NÃO INFORMADO")</f>
        <v>CAL</v>
      </c>
      <c r="D15" s="28" t="str">
        <f t="array" ref="D15">IFERROR(_xlfn.LET(_xlpm.corte,IF(ISNUMBER(Parâmetros!$E$14),Parâmetros!$E$14,DATEVALUE(RIGHT(Parâmetros!$E$14,10))),_xlpm.dt,_xlfn.MAXIFS(Cadastro!$E$5:$E$243,Cadastro!$A$5:$A$243,$A15,Cadastro!$E$5:$E$243,"&lt;="&amp;_xlpm.corte),_xlfn.XLOOKUP(1,(Cadastro!$A$5:$A$243=$A15)*(Cadastro!$E$5:$E$243=_xlpm.dt),Cadastro!$D$5:$D$243)),"")</f>
        <v>6x1</v>
      </c>
      <c r="E15" s="76">
        <f>COUNTIFS('Base Diária'!$A:$A,$A15,'Base Diária'!$P:$P,"Sim")</f>
        <v>3</v>
      </c>
      <c r="F15" s="76">
        <f>COUNTIFS('Base Diária'!$A:$A,$A15,'Base Diária'!$Q:$Q,"Sim")</f>
        <v>3</v>
      </c>
      <c r="G15" s="76">
        <f>COUNTIFS('Base Diária'!$A:$A,$A15,'Base Diária'!$P:$P,"Sim",'Base Diária'!$Y:$Y,"Falta de registro")</f>
        <v>0</v>
      </c>
      <c r="H15" s="77">
        <f>SUMIFS('Base Diária'!$L:$L,'Base Diária'!$A:$A,$A15,'Base Diária'!$Q:$Q,"Sim")</f>
        <v>23.43</v>
      </c>
      <c r="I15" s="77">
        <f>SUMIFS('Base Diária'!$M:$M,'Base Diária'!$A:$A,$A15,'Base Diária'!$Q:$Q,"Sim")</f>
        <v>26.400000000000002</v>
      </c>
      <c r="J15" s="78">
        <f t="shared" si="0"/>
        <v>0.88749999999999996</v>
      </c>
      <c r="K15" s="78">
        <f>Parâmetros!$E$13</f>
        <v>0.8</v>
      </c>
      <c r="L15" s="79">
        <f t="shared" si="1"/>
        <v>8.7499999999999911E-2</v>
      </c>
      <c r="M15" s="78">
        <f>IFERROR(COUNTIFS('Base Diária'!$A:$A,$A15,'Base Diária'!$R:$R,"Sim")/$F15,"")</f>
        <v>1</v>
      </c>
      <c r="N15" s="77">
        <f>SUMIFS('Base Diária'!$S:$S,'Base Diária'!$A:$A,$A15,'Base Diária'!$Q:$Q,"Sim")</f>
        <v>0</v>
      </c>
      <c r="O15" s="76">
        <f>COUNTIFS('Base Diária'!$A:$A,$A15,'Base Diária'!$T:$T,"Sim")</f>
        <v>0</v>
      </c>
      <c r="P15" s="76">
        <f>COUNTIFS('Base Diária'!$A:$A,$A15,'Base Diária'!$P:$P,"Sim",'Base Diária'!$V:$V,"DIVERGE*")</f>
        <v>0</v>
      </c>
      <c r="Q15" s="28" t="str">
        <f t="shared" si="2"/>
        <v>Na meta</v>
      </c>
    </row>
    <row r="16" spans="1:17" ht="15" hidden="1" customHeight="1" x14ac:dyDescent="0.25">
      <c r="A16" s="25">
        <v>55564</v>
      </c>
      <c r="B16" s="10" t="s">
        <v>24</v>
      </c>
      <c r="C16" s="26" t="str">
        <f t="array" ref="C16">IFERROR(_xlfn.LET(_xlpm.corte,IF(ISNUMBER(Parâmetros!$E$14),Parâmetros!$E$14,DATEVALUE(RIGHT(Parâmetros!$E$14,10))),_xlpm.dt,_xlfn.MAXIFS(Cadastro!$E$5:$E$243,Cadastro!$A$5:$A$243,$A16,Cadastro!$E$5:$E$243,"&lt;="&amp;_xlpm.corte),_xlfn.XLOOKUP(1,(Cadastro!$A$5:$A$243=$A16)*(Cadastro!$E$5:$E$243=_xlpm.dt),Cadastro!$C$5:$C$243)),"NÃO INFORMADO")</f>
        <v>CAL</v>
      </c>
      <c r="D16" s="28" t="str">
        <f t="array" ref="D16">IFERROR(_xlfn.LET(_xlpm.corte,IF(ISNUMBER(Parâmetros!$E$14),Parâmetros!$E$14,DATEVALUE(RIGHT(Parâmetros!$E$14,10))),_xlpm.dt,_xlfn.MAXIFS(Cadastro!$E$5:$E$243,Cadastro!$A$5:$A$243,$A16,Cadastro!$E$5:$E$243,"&lt;="&amp;_xlpm.corte),_xlfn.XLOOKUP(1,(Cadastro!$A$5:$A$243=$A16)*(Cadastro!$E$5:$E$243=_xlpm.dt),Cadastro!$D$5:$D$243)),"")</f>
        <v>6x1</v>
      </c>
      <c r="E16" s="76">
        <f>COUNTIFS('Base Diária'!$A:$A,$A16,'Base Diária'!$P:$P,"Sim")</f>
        <v>16</v>
      </c>
      <c r="F16" s="76">
        <f>COUNTIFS('Base Diária'!$A:$A,$A16,'Base Diária'!$Q:$Q,"Sim")</f>
        <v>16</v>
      </c>
      <c r="G16" s="76">
        <f>COUNTIFS('Base Diária'!$A:$A,$A16,'Base Diária'!$P:$P,"Sim",'Base Diária'!$Y:$Y,"Falta de registro")</f>
        <v>0</v>
      </c>
      <c r="H16" s="77">
        <f>SUMIFS('Base Diária'!$L:$L,'Base Diária'!$A:$A,$A16,'Base Diária'!$Q:$Q,"Sim")</f>
        <v>114.14999999999999</v>
      </c>
      <c r="I16" s="77">
        <f>SUMIFS('Base Diária'!$M:$M,'Base Diária'!$A:$A,$A16,'Base Diária'!$Q:$Q,"Sim")</f>
        <v>135.41999999999999</v>
      </c>
      <c r="J16" s="78">
        <f t="shared" si="0"/>
        <v>0.84293309703145769</v>
      </c>
      <c r="K16" s="78">
        <f>Parâmetros!$E$13</f>
        <v>0.8</v>
      </c>
      <c r="L16" s="79">
        <f t="shared" si="1"/>
        <v>4.2933097031457645E-2</v>
      </c>
      <c r="M16" s="78">
        <f>IFERROR(COUNTIFS('Base Diária'!$A:$A,$A16,'Base Diária'!$R:$R,"Sim")/$F16,"")</f>
        <v>0.875</v>
      </c>
      <c r="N16" s="77">
        <f>SUMIFS('Base Diária'!$S:$S,'Base Diária'!$A:$A,$A16,'Base Diária'!$Q:$Q,"Sim")</f>
        <v>7.9300000000000015</v>
      </c>
      <c r="O16" s="76">
        <f>COUNTIFS('Base Diária'!$A:$A,$A16,'Base Diária'!$T:$T,"Sim")</f>
        <v>0</v>
      </c>
      <c r="P16" s="76">
        <f>COUNTIFS('Base Diária'!$A:$A,$A16,'Base Diária'!$P:$P,"Sim",'Base Diária'!$V:$V,"DIVERGE*")</f>
        <v>0</v>
      </c>
      <c r="Q16" s="28" t="str">
        <f t="shared" si="2"/>
        <v>Na meta</v>
      </c>
    </row>
    <row r="17" spans="1:17" ht="15" hidden="1" customHeight="1" x14ac:dyDescent="0.25">
      <c r="A17" s="25">
        <v>53665</v>
      </c>
      <c r="B17" s="10" t="s">
        <v>25</v>
      </c>
      <c r="C17" s="26" t="str">
        <f t="array" ref="C17">IFERROR(_xlfn.LET(_xlpm.corte,IF(ISNUMBER(Parâmetros!$E$14),Parâmetros!$E$14,DATEVALUE(RIGHT(Parâmetros!$E$14,10))),_xlpm.dt,_xlfn.MAXIFS(Cadastro!$E$5:$E$243,Cadastro!$A$5:$A$243,$A17,Cadastro!$E$5:$E$243,"&lt;="&amp;_xlpm.corte),_xlfn.XLOOKUP(1,(Cadastro!$A$5:$A$243=$A17)*(Cadastro!$E$5:$E$243=_xlpm.dt),Cadastro!$C$5:$C$243)),"NÃO INFORMADO")</f>
        <v>CAL</v>
      </c>
      <c r="D17" s="28" t="str">
        <f t="array" ref="D17">IFERROR(_xlfn.LET(_xlpm.corte,IF(ISNUMBER(Parâmetros!$E$14),Parâmetros!$E$14,DATEVALUE(RIGHT(Parâmetros!$E$14,10))),_xlpm.dt,_xlfn.MAXIFS(Cadastro!$E$5:$E$243,Cadastro!$A$5:$A$243,$A17,Cadastro!$E$5:$E$243,"&lt;="&amp;_xlpm.corte),_xlfn.XLOOKUP(1,(Cadastro!$A$5:$A$243=$A17)*(Cadastro!$E$5:$E$243=_xlpm.dt),Cadastro!$D$5:$D$243)),"")</f>
        <v>6x1</v>
      </c>
      <c r="E17" s="76">
        <f>COUNTIFS('Base Diária'!$A:$A,$A17,'Base Diária'!$P:$P,"Sim")</f>
        <v>3</v>
      </c>
      <c r="F17" s="76">
        <f>COUNTIFS('Base Diária'!$A:$A,$A17,'Base Diária'!$Q:$Q,"Sim")</f>
        <v>3</v>
      </c>
      <c r="G17" s="76">
        <f>COUNTIFS('Base Diária'!$A:$A,$A17,'Base Diária'!$P:$P,"Sim",'Base Diária'!$Y:$Y,"Falta de registro")</f>
        <v>0</v>
      </c>
      <c r="H17" s="77">
        <f>SUMIFS('Base Diária'!$L:$L,'Base Diária'!$A:$A,$A17,'Base Diária'!$Q:$Q,"Sim")</f>
        <v>30.35</v>
      </c>
      <c r="I17" s="77">
        <f>SUMIFS('Base Diária'!$M:$M,'Base Diária'!$A:$A,$A17,'Base Diária'!$Q:$Q,"Sim")</f>
        <v>26.400000000000002</v>
      </c>
      <c r="J17" s="78">
        <f t="shared" si="0"/>
        <v>1.1496212121212122</v>
      </c>
      <c r="K17" s="78">
        <f>Parâmetros!$E$13</f>
        <v>0.8</v>
      </c>
      <c r="L17" s="79">
        <f t="shared" si="1"/>
        <v>0.34962121212121211</v>
      </c>
      <c r="M17" s="78">
        <f>IFERROR(COUNTIFS('Base Diária'!$A:$A,$A17,'Base Diária'!$R:$R,"Sim")/$F17,"")</f>
        <v>1</v>
      </c>
      <c r="N17" s="77">
        <f>SUMIFS('Base Diária'!$S:$S,'Base Diária'!$A:$A,$A17,'Base Diária'!$Q:$Q,"Sim")</f>
        <v>0</v>
      </c>
      <c r="O17" s="76">
        <f>COUNTIFS('Base Diária'!$A:$A,$A17,'Base Diária'!$T:$T,"Sim")</f>
        <v>1</v>
      </c>
      <c r="P17" s="76">
        <f>COUNTIFS('Base Diária'!$A:$A,$A17,'Base Diária'!$P:$P,"Sim",'Base Diária'!$V:$V,"DIVERGE*")</f>
        <v>0</v>
      </c>
      <c r="Q17" s="28" t="str">
        <f t="shared" si="2"/>
        <v>Na meta</v>
      </c>
    </row>
    <row r="18" spans="1:17" ht="15" hidden="1" customHeight="1" x14ac:dyDescent="0.25">
      <c r="A18" s="25">
        <v>54161</v>
      </c>
      <c r="B18" s="10" t="s">
        <v>26</v>
      </c>
      <c r="C18" s="26" t="str">
        <f t="array" ref="C18">IFERROR(_xlfn.LET(_xlpm.corte,IF(ISNUMBER(Parâmetros!$E$14),Parâmetros!$E$14,DATEVALUE(RIGHT(Parâmetros!$E$14,10))),_xlpm.dt,_xlfn.MAXIFS(Cadastro!$E$5:$E$243,Cadastro!$A$5:$A$243,$A18,Cadastro!$E$5:$E$243,"&lt;="&amp;_xlpm.corte),_xlfn.XLOOKUP(1,(Cadastro!$A$5:$A$243=$A18)*(Cadastro!$E$5:$E$243=_xlpm.dt),Cadastro!$C$5:$C$243)),"NÃO INFORMADO")</f>
        <v>ELE</v>
      </c>
      <c r="D18" s="28" t="str">
        <f t="array" ref="D18">IFERROR(_xlfn.LET(_xlpm.corte,IF(ISNUMBER(Parâmetros!$E$14),Parâmetros!$E$14,DATEVALUE(RIGHT(Parâmetros!$E$14,10))),_xlpm.dt,_xlfn.MAXIFS(Cadastro!$E$5:$E$243,Cadastro!$A$5:$A$243,$A18,Cadastro!$E$5:$E$243,"&lt;="&amp;_xlpm.corte),_xlfn.XLOOKUP(1,(Cadastro!$A$5:$A$243=$A18)*(Cadastro!$E$5:$E$243=_xlpm.dt),Cadastro!$D$5:$D$243)),"")</f>
        <v>B</v>
      </c>
      <c r="E18" s="76">
        <f>COUNTIFS('Base Diária'!$A:$A,$A18,'Base Diária'!$P:$P,"Sim")</f>
        <v>15</v>
      </c>
      <c r="F18" s="76">
        <f>COUNTIFS('Base Diária'!$A:$A,$A18,'Base Diária'!$Q:$Q,"Sim")</f>
        <v>15</v>
      </c>
      <c r="G18" s="76">
        <f>COUNTIFS('Base Diária'!$A:$A,$A18,'Base Diária'!$P:$P,"Sim",'Base Diária'!$Y:$Y,"Falta de registro")</f>
        <v>0</v>
      </c>
      <c r="H18" s="77">
        <f>SUMIFS('Base Diária'!$L:$L,'Base Diária'!$A:$A,$A18,'Base Diária'!$Q:$Q,"Sim")</f>
        <v>99.04</v>
      </c>
      <c r="I18" s="77">
        <f>SUMIFS('Base Diária'!$M:$M,'Base Diária'!$A:$A,$A18,'Base Diária'!$Q:$Q,"Sim")</f>
        <v>115.05000000000001</v>
      </c>
      <c r="J18" s="78">
        <f t="shared" si="0"/>
        <v>0.86084311169056926</v>
      </c>
      <c r="K18" s="78">
        <f>Parâmetros!$E$13</f>
        <v>0.8</v>
      </c>
      <c r="L18" s="79">
        <f t="shared" si="1"/>
        <v>6.0843111690569218E-2</v>
      </c>
      <c r="M18" s="78">
        <f>IFERROR(COUNTIFS('Base Diária'!$A:$A,$A18,'Base Diária'!$R:$R,"Sim")/$F18,"")</f>
        <v>0.93333333333333335</v>
      </c>
      <c r="N18" s="77">
        <f>SUMIFS('Base Diária'!$S:$S,'Base Diária'!$A:$A,$A18,'Base Diária'!$Q:$Q,"Sim")</f>
        <v>1.726</v>
      </c>
      <c r="O18" s="76">
        <f>COUNTIFS('Base Diária'!$A:$A,$A18,'Base Diária'!$T:$T,"Sim")</f>
        <v>0</v>
      </c>
      <c r="P18" s="76">
        <f>COUNTIFS('Base Diária'!$A:$A,$A18,'Base Diária'!$P:$P,"Sim",'Base Diária'!$V:$V,"DIVERGE*")</f>
        <v>0</v>
      </c>
      <c r="Q18" s="28" t="str">
        <f t="shared" si="2"/>
        <v>Na meta</v>
      </c>
    </row>
    <row r="19" spans="1:17" ht="15" hidden="1" customHeight="1" x14ac:dyDescent="0.25">
      <c r="A19" s="25">
        <v>53173</v>
      </c>
      <c r="B19" s="10" t="s">
        <v>27</v>
      </c>
      <c r="C19" s="26" t="str">
        <f t="array" ref="C19">IFERROR(_xlfn.LET(_xlpm.corte,IF(ISNUMBER(Parâmetros!$E$14),Parâmetros!$E$14,DATEVALUE(RIGHT(Parâmetros!$E$14,10))),_xlpm.dt,_xlfn.MAXIFS(Cadastro!$E$5:$E$243,Cadastro!$A$5:$A$243,$A19,Cadastro!$E$5:$E$243,"&lt;="&amp;_xlpm.corte),_xlfn.XLOOKUP(1,(Cadastro!$A$5:$A$243=$A19)*(Cadastro!$E$5:$E$243=_xlpm.dt),Cadastro!$C$5:$C$243)),"NÃO INFORMADO")</f>
        <v>ELE</v>
      </c>
      <c r="D19" s="28" t="str">
        <f t="array" ref="D19">IFERROR(_xlfn.LET(_xlpm.corte,IF(ISNUMBER(Parâmetros!$E$14),Parâmetros!$E$14,DATEVALUE(RIGHT(Parâmetros!$E$14,10))),_xlpm.dt,_xlfn.MAXIFS(Cadastro!$E$5:$E$243,Cadastro!$A$5:$A$243,$A19,Cadastro!$E$5:$E$243,"&lt;="&amp;_xlpm.corte),_xlfn.XLOOKUP(1,(Cadastro!$A$5:$A$243=$A19)*(Cadastro!$E$5:$E$243=_xlpm.dt),Cadastro!$D$5:$D$243)),"")</f>
        <v>C</v>
      </c>
      <c r="E19" s="76">
        <f>COUNTIFS('Base Diária'!$A:$A,$A19,'Base Diária'!$P:$P,"Sim")</f>
        <v>16</v>
      </c>
      <c r="F19" s="76">
        <f>COUNTIFS('Base Diária'!$A:$A,$A19,'Base Diária'!$Q:$Q,"Sim")</f>
        <v>14</v>
      </c>
      <c r="G19" s="76">
        <f>COUNTIFS('Base Diária'!$A:$A,$A19,'Base Diária'!$P:$P,"Sim",'Base Diária'!$Y:$Y,"Falta de registro")</f>
        <v>2</v>
      </c>
      <c r="H19" s="77">
        <f>SUMIFS('Base Diária'!$L:$L,'Base Diária'!$A:$A,$A19,'Base Diária'!$Q:$Q,"Sim")</f>
        <v>79.970000000000013</v>
      </c>
      <c r="I19" s="77">
        <f>SUMIFS('Base Diária'!$M:$M,'Base Diária'!$A:$A,$A19,'Base Diária'!$Q:$Q,"Sim")</f>
        <v>94.38000000000001</v>
      </c>
      <c r="J19" s="78">
        <f t="shared" si="0"/>
        <v>0.84731934731934733</v>
      </c>
      <c r="K19" s="78">
        <f>Parâmetros!$E$13</f>
        <v>0.8</v>
      </c>
      <c r="L19" s="79">
        <f t="shared" si="1"/>
        <v>4.7319347319347282E-2</v>
      </c>
      <c r="M19" s="78">
        <f>IFERROR(COUNTIFS('Base Diária'!$A:$A,$A19,'Base Diária'!$R:$R,"Sim")/$F19,"")</f>
        <v>0.7857142857142857</v>
      </c>
      <c r="N19" s="77">
        <f>SUMIFS('Base Diária'!$S:$S,'Base Diária'!$A:$A,$A19,'Base Diária'!$Q:$Q,"Sim")</f>
        <v>2.8180000000000005</v>
      </c>
      <c r="O19" s="76">
        <f>COUNTIFS('Base Diária'!$A:$A,$A19,'Base Diária'!$T:$T,"Sim")</f>
        <v>0</v>
      </c>
      <c r="P19" s="76">
        <f>COUNTIFS('Base Diária'!$A:$A,$A19,'Base Diária'!$P:$P,"Sim",'Base Diária'!$V:$V,"DIVERGE*")</f>
        <v>1</v>
      </c>
      <c r="Q19" s="28" t="str">
        <f t="shared" si="2"/>
        <v>Atenção</v>
      </c>
    </row>
    <row r="20" spans="1:17" ht="15" hidden="1" customHeight="1" x14ac:dyDescent="0.25">
      <c r="A20" s="25">
        <v>52403</v>
      </c>
      <c r="B20" s="10" t="s">
        <v>28</v>
      </c>
      <c r="C20" s="26" t="str">
        <f t="array" ref="C20">IFERROR(_xlfn.LET(_xlpm.corte,IF(ISNUMBER(Parâmetros!$E$14),Parâmetros!$E$14,DATEVALUE(RIGHT(Parâmetros!$E$14,10))),_xlpm.dt,_xlfn.MAXIFS(Cadastro!$E$5:$E$243,Cadastro!$A$5:$A$243,$A20,Cadastro!$E$5:$E$243,"&lt;="&amp;_xlpm.corte),_xlfn.XLOOKUP(1,(Cadastro!$A$5:$A$243=$A20)*(Cadastro!$E$5:$E$243=_xlpm.dt),Cadastro!$C$5:$C$243)),"NÃO INFORMADO")</f>
        <v>ELE</v>
      </c>
      <c r="D20" s="28" t="str">
        <f t="array" ref="D20">IFERROR(_xlfn.LET(_xlpm.corte,IF(ISNUMBER(Parâmetros!$E$14),Parâmetros!$E$14,DATEVALUE(RIGHT(Parâmetros!$E$14,10))),_xlpm.dt,_xlfn.MAXIFS(Cadastro!$E$5:$E$243,Cadastro!$A$5:$A$243,$A20,Cadastro!$E$5:$E$243,"&lt;="&amp;_xlpm.corte),_xlfn.XLOOKUP(1,(Cadastro!$A$5:$A$243=$A20)*(Cadastro!$E$5:$E$243=_xlpm.dt),Cadastro!$D$5:$D$243)),"")</f>
        <v>Férias</v>
      </c>
      <c r="E20" s="76">
        <f>COUNTIFS('Base Diária'!$A:$A,$A20,'Base Diária'!$P:$P,"Sim")</f>
        <v>2</v>
      </c>
      <c r="F20" s="76">
        <f>COUNTIFS('Base Diária'!$A:$A,$A20,'Base Diária'!$Q:$Q,"Sim")</f>
        <v>2</v>
      </c>
      <c r="G20" s="76">
        <f>COUNTIFS('Base Diária'!$A:$A,$A20,'Base Diária'!$P:$P,"Sim",'Base Diária'!$Y:$Y,"Falta de registro")</f>
        <v>0</v>
      </c>
      <c r="H20" s="77">
        <f>SUMIFS('Base Diária'!$L:$L,'Base Diária'!$A:$A,$A20,'Base Diária'!$Q:$Q,"Sim")</f>
        <v>10.240000000000002</v>
      </c>
      <c r="I20" s="77">
        <f>SUMIFS('Base Diária'!$M:$M,'Base Diária'!$A:$A,$A20,'Base Diária'!$Q:$Q,"Sim")</f>
        <v>13.34</v>
      </c>
      <c r="J20" s="78">
        <f t="shared" si="0"/>
        <v>0.76761619190404817</v>
      </c>
      <c r="K20" s="78">
        <f>Parâmetros!$E$13</f>
        <v>0.8</v>
      </c>
      <c r="L20" s="79">
        <f t="shared" si="1"/>
        <v>-3.2383808095951871E-2</v>
      </c>
      <c r="M20" s="78">
        <f>IFERROR(COUNTIFS('Base Diária'!$A:$A,$A20,'Base Diária'!$R:$R,"Sim")/$F20,"")</f>
        <v>0.5</v>
      </c>
      <c r="N20" s="77">
        <f>SUMIFS('Base Diária'!$S:$S,'Base Diária'!$A:$A,$A20,'Base Diária'!$Q:$Q,"Sim")</f>
        <v>0.57599999999999962</v>
      </c>
      <c r="O20" s="76">
        <f>COUNTIFS('Base Diária'!$A:$A,$A20,'Base Diária'!$T:$T,"Sim")</f>
        <v>0</v>
      </c>
      <c r="P20" s="76">
        <f>COUNTIFS('Base Diária'!$A:$A,$A20,'Base Diária'!$P:$P,"Sim",'Base Diária'!$V:$V,"DIVERGE*")</f>
        <v>0</v>
      </c>
      <c r="Q20" s="28" t="str">
        <f t="shared" si="2"/>
        <v>Crítico</v>
      </c>
    </row>
    <row r="21" spans="1:17" ht="15" hidden="1" customHeight="1" x14ac:dyDescent="0.25">
      <c r="A21" s="25">
        <v>54049</v>
      </c>
      <c r="B21" s="10" t="s">
        <v>29</v>
      </c>
      <c r="C21" s="26" t="str">
        <f t="array" ref="C21">IFERROR(_xlfn.LET(_xlpm.corte,IF(ISNUMBER(Parâmetros!$E$14),Parâmetros!$E$14,DATEVALUE(RIGHT(Parâmetros!$E$14,10))),_xlpm.dt,_xlfn.MAXIFS(Cadastro!$E$5:$E$243,Cadastro!$A$5:$A$243,$A21,Cadastro!$E$5:$E$243,"&lt;="&amp;_xlpm.corte),_xlfn.XLOOKUP(1,(Cadastro!$A$5:$A$243=$A21)*(Cadastro!$E$5:$E$243=_xlpm.dt),Cadastro!$C$5:$C$243)),"NÃO INFORMADO")</f>
        <v>ELE</v>
      </c>
      <c r="D21" s="28" t="str">
        <f t="array" ref="D21">IFERROR(_xlfn.LET(_xlpm.corte,IF(ISNUMBER(Parâmetros!$E$14),Parâmetros!$E$14,DATEVALUE(RIGHT(Parâmetros!$E$14,10))),_xlpm.dt,_xlfn.MAXIFS(Cadastro!$E$5:$E$243,Cadastro!$A$5:$A$243,$A21,Cadastro!$E$5:$E$243,"&lt;="&amp;_xlpm.corte),_xlfn.XLOOKUP(1,(Cadastro!$A$5:$A$243=$A21)*(Cadastro!$E$5:$E$243=_xlpm.dt),Cadastro!$D$5:$D$243)),"")</f>
        <v>C</v>
      </c>
      <c r="E21" s="76">
        <f>COUNTIFS('Base Diária'!$A:$A,$A21,'Base Diária'!$P:$P,"Sim")</f>
        <v>16</v>
      </c>
      <c r="F21" s="76">
        <f>COUNTIFS('Base Diária'!$A:$A,$A21,'Base Diária'!$Q:$Q,"Sim")</f>
        <v>15</v>
      </c>
      <c r="G21" s="76">
        <f>COUNTIFS('Base Diária'!$A:$A,$A21,'Base Diária'!$P:$P,"Sim",'Base Diária'!$Y:$Y,"Falta de registro")</f>
        <v>1</v>
      </c>
      <c r="H21" s="77">
        <f>SUMIFS('Base Diária'!$L:$L,'Base Diária'!$A:$A,$A21,'Base Diária'!$Q:$Q,"Sim")</f>
        <v>90.360000000000014</v>
      </c>
      <c r="I21" s="77">
        <f>SUMIFS('Base Diária'!$M:$M,'Base Diária'!$A:$A,$A21,'Base Diária'!$Q:$Q,"Sim")</f>
        <v>100.05000000000001</v>
      </c>
      <c r="J21" s="78">
        <f t="shared" si="0"/>
        <v>0.90314842578710652</v>
      </c>
      <c r="K21" s="78">
        <f>Parâmetros!$E$13</f>
        <v>0.8</v>
      </c>
      <c r="L21" s="79">
        <f t="shared" si="1"/>
        <v>0.10314842578710648</v>
      </c>
      <c r="M21" s="78">
        <f>IFERROR(COUNTIFS('Base Diária'!$A:$A,$A21,'Base Diária'!$R:$R,"Sim")/$F21,"")</f>
        <v>0.93333333333333335</v>
      </c>
      <c r="N21" s="77">
        <f>SUMIFS('Base Diária'!$S:$S,'Base Diária'!$A:$A,$A21,'Base Diária'!$Q:$Q,"Sim")</f>
        <v>0.87600000000000033</v>
      </c>
      <c r="O21" s="76">
        <f>COUNTIFS('Base Diária'!$A:$A,$A21,'Base Diária'!$T:$T,"Sim")</f>
        <v>3</v>
      </c>
      <c r="P21" s="76">
        <f>COUNTIFS('Base Diária'!$A:$A,$A21,'Base Diária'!$P:$P,"Sim",'Base Diária'!$V:$V,"DIVERGE*")</f>
        <v>0</v>
      </c>
      <c r="Q21" s="28" t="str">
        <f t="shared" si="2"/>
        <v>Na meta</v>
      </c>
    </row>
    <row r="22" spans="1:17" ht="15" hidden="1" customHeight="1" x14ac:dyDescent="0.25">
      <c r="A22" s="25">
        <v>55387</v>
      </c>
      <c r="B22" s="10" t="s">
        <v>30</v>
      </c>
      <c r="C22" s="26" t="str">
        <f t="array" ref="C22">IFERROR(_xlfn.LET(_xlpm.corte,IF(ISNUMBER(Parâmetros!$E$14),Parâmetros!$E$14,DATEVALUE(RIGHT(Parâmetros!$E$14,10))),_xlpm.dt,_xlfn.MAXIFS(Cadastro!$E$5:$E$243,Cadastro!$A$5:$A$243,$A22,Cadastro!$E$5:$E$243,"&lt;="&amp;_xlpm.corte),_xlfn.XLOOKUP(1,(Cadastro!$A$5:$A$243=$A22)*(Cadastro!$E$5:$E$243=_xlpm.dt),Cadastro!$C$5:$C$243)),"NÃO INFORMADO")</f>
        <v>ELE</v>
      </c>
      <c r="D22" s="28" t="str">
        <f t="array" ref="D22">IFERROR(_xlfn.LET(_xlpm.corte,IF(ISNUMBER(Parâmetros!$E$14),Parâmetros!$E$14,DATEVALUE(RIGHT(Parâmetros!$E$14,10))),_xlpm.dt,_xlfn.MAXIFS(Cadastro!$E$5:$E$243,Cadastro!$A$5:$A$243,$A22,Cadastro!$E$5:$E$243,"&lt;="&amp;_xlpm.corte),_xlfn.XLOOKUP(1,(Cadastro!$A$5:$A$243=$A22)*(Cadastro!$E$5:$E$243=_xlpm.dt),Cadastro!$D$5:$D$243)),"")</f>
        <v>A</v>
      </c>
      <c r="E22" s="76">
        <f>COUNTIFS('Base Diária'!$A:$A,$A22,'Base Diária'!$P:$P,"Sim")</f>
        <v>15</v>
      </c>
      <c r="F22" s="76">
        <f>COUNTIFS('Base Diária'!$A:$A,$A22,'Base Diária'!$Q:$Q,"Sim")</f>
        <v>14</v>
      </c>
      <c r="G22" s="76">
        <f>COUNTIFS('Base Diária'!$A:$A,$A22,'Base Diária'!$P:$P,"Sim",'Base Diária'!$Y:$Y,"Falta de registro")</f>
        <v>1</v>
      </c>
      <c r="H22" s="77">
        <f>SUMIFS('Base Diária'!$L:$L,'Base Diária'!$A:$A,$A22,'Base Diária'!$Q:$Q,"Sim")</f>
        <v>90</v>
      </c>
      <c r="I22" s="77">
        <f>SUMIFS('Base Diária'!$M:$M,'Base Diária'!$A:$A,$A22,'Base Diária'!$Q:$Q,"Sim")</f>
        <v>106.11999999999999</v>
      </c>
      <c r="J22" s="78">
        <f t="shared" si="0"/>
        <v>0.84809649453448932</v>
      </c>
      <c r="K22" s="78">
        <f>Parâmetros!$E$13</f>
        <v>0.8</v>
      </c>
      <c r="L22" s="79">
        <f t="shared" si="1"/>
        <v>4.8096494534489276E-2</v>
      </c>
      <c r="M22" s="78">
        <f>IFERROR(COUNTIFS('Base Diária'!$A:$A,$A22,'Base Diária'!$R:$R,"Sim")/$F22,"")</f>
        <v>0.7857142857142857</v>
      </c>
      <c r="N22" s="77">
        <f>SUMIFS('Base Diária'!$S:$S,'Base Diária'!$A:$A,$A22,'Base Diária'!$Q:$Q,"Sim")</f>
        <v>5.1920000000000002</v>
      </c>
      <c r="O22" s="76">
        <f>COUNTIFS('Base Diária'!$A:$A,$A22,'Base Diária'!$T:$T,"Sim")</f>
        <v>0</v>
      </c>
      <c r="P22" s="76">
        <f>COUNTIFS('Base Diária'!$A:$A,$A22,'Base Diária'!$P:$P,"Sim",'Base Diária'!$V:$V,"DIVERGE*")</f>
        <v>0</v>
      </c>
      <c r="Q22" s="28" t="str">
        <f t="shared" si="2"/>
        <v>Atenção</v>
      </c>
    </row>
    <row r="23" spans="1:17" ht="15" hidden="1" customHeight="1" x14ac:dyDescent="0.25">
      <c r="A23" s="25">
        <v>10495</v>
      </c>
      <c r="B23" s="10" t="s">
        <v>31</v>
      </c>
      <c r="C23" s="26" t="str">
        <f t="array" ref="C23">IFERROR(_xlfn.LET(_xlpm.corte,IF(ISNUMBER(Parâmetros!$E$14),Parâmetros!$E$14,DATEVALUE(RIGHT(Parâmetros!$E$14,10))),_xlpm.dt,_xlfn.MAXIFS(Cadastro!$E$5:$E$243,Cadastro!$A$5:$A$243,$A23,Cadastro!$E$5:$E$243,"&lt;="&amp;_xlpm.corte),_xlfn.XLOOKUP(1,(Cadastro!$A$5:$A$243=$A23)*(Cadastro!$E$5:$E$243=_xlpm.dt),Cadastro!$C$5:$C$243)),"NÃO INFORMADO")</f>
        <v>ELE</v>
      </c>
      <c r="D23" s="28" t="str">
        <f t="array" ref="D23">IFERROR(_xlfn.LET(_xlpm.corte,IF(ISNUMBER(Parâmetros!$E$14),Parâmetros!$E$14,DATEVALUE(RIGHT(Parâmetros!$E$14,10))),_xlpm.dt,_xlfn.MAXIFS(Cadastro!$E$5:$E$243,Cadastro!$A$5:$A$243,$A23,Cadastro!$E$5:$E$243,"&lt;="&amp;_xlpm.corte),_xlfn.XLOOKUP(1,(Cadastro!$A$5:$A$243=$A23)*(Cadastro!$E$5:$E$243=_xlpm.dt),Cadastro!$D$5:$D$243)),"")</f>
        <v>B</v>
      </c>
      <c r="E23" s="76">
        <f>COUNTIFS('Base Diária'!$A:$A,$A23,'Base Diária'!$P:$P,"Sim")</f>
        <v>8</v>
      </c>
      <c r="F23" s="76">
        <f>COUNTIFS('Base Diária'!$A:$A,$A23,'Base Diária'!$Q:$Q,"Sim")</f>
        <v>6</v>
      </c>
      <c r="G23" s="76">
        <f>COUNTIFS('Base Diária'!$A:$A,$A23,'Base Diária'!$P:$P,"Sim",'Base Diária'!$Y:$Y,"Falta de registro")</f>
        <v>2</v>
      </c>
      <c r="H23" s="77">
        <f>SUMIFS('Base Diária'!$L:$L,'Base Diária'!$A:$A,$A23,'Base Diária'!$Q:$Q,"Sim")</f>
        <v>24.630000000000003</v>
      </c>
      <c r="I23" s="77">
        <f>SUMIFS('Base Diária'!$M:$M,'Base Diária'!$A:$A,$A23,'Base Diária'!$Q:$Q,"Sim")</f>
        <v>45.84</v>
      </c>
      <c r="J23" s="78">
        <f t="shared" si="0"/>
        <v>0.53730366492146597</v>
      </c>
      <c r="K23" s="78">
        <f>Parâmetros!$E$13</f>
        <v>0.8</v>
      </c>
      <c r="L23" s="79">
        <f t="shared" si="1"/>
        <v>-0.26269633507853407</v>
      </c>
      <c r="M23" s="78">
        <f>IFERROR(COUNTIFS('Base Diária'!$A:$A,$A23,'Base Diária'!$R:$R,"Sim")/$F23,"")</f>
        <v>0.16666666666666666</v>
      </c>
      <c r="N23" s="77">
        <f>SUMIFS('Base Diária'!$S:$S,'Base Diária'!$A:$A,$A23,'Base Diária'!$Q:$Q,"Sim")</f>
        <v>13.056000000000001</v>
      </c>
      <c r="O23" s="76">
        <f>COUNTIFS('Base Diária'!$A:$A,$A23,'Base Diária'!$T:$T,"Sim")</f>
        <v>0</v>
      </c>
      <c r="P23" s="76">
        <f>COUNTIFS('Base Diária'!$A:$A,$A23,'Base Diária'!$P:$P,"Sim",'Base Diária'!$V:$V,"DIVERGE*")</f>
        <v>0</v>
      </c>
      <c r="Q23" s="28" t="str">
        <f t="shared" si="2"/>
        <v>Crítico</v>
      </c>
    </row>
    <row r="24" spans="1:17" ht="15" hidden="1" customHeight="1" x14ac:dyDescent="0.25">
      <c r="A24" s="25">
        <v>56010</v>
      </c>
      <c r="B24" s="10" t="s">
        <v>32</v>
      </c>
      <c r="C24" s="26" t="str">
        <f t="array" ref="C24">IFERROR(_xlfn.LET(_xlpm.corte,IF(ISNUMBER(Parâmetros!$E$14),Parâmetros!$E$14,DATEVALUE(RIGHT(Parâmetros!$E$14,10))),_xlpm.dt,_xlfn.MAXIFS(Cadastro!$E$5:$E$243,Cadastro!$A$5:$A$243,$A24,Cadastro!$E$5:$E$243,"&lt;="&amp;_xlpm.corte),_xlfn.XLOOKUP(1,(Cadastro!$A$5:$A$243=$A24)*(Cadastro!$E$5:$E$243=_xlpm.dt),Cadastro!$C$5:$C$243)),"NÃO INFORMADO")</f>
        <v>INS</v>
      </c>
      <c r="D24" s="28" t="str">
        <f t="array" ref="D24">IFERROR(_xlfn.LET(_xlpm.corte,IF(ISNUMBER(Parâmetros!$E$14),Parâmetros!$E$14,DATEVALUE(RIGHT(Parâmetros!$E$14,10))),_xlpm.dt,_xlfn.MAXIFS(Cadastro!$E$5:$E$243,Cadastro!$A$5:$A$243,$A24,Cadastro!$E$5:$E$243,"&lt;="&amp;_xlpm.corte),_xlfn.XLOOKUP(1,(Cadastro!$A$5:$A$243=$A24)*(Cadastro!$E$5:$E$243=_xlpm.dt),Cadastro!$D$5:$D$243)),"")</f>
        <v>A</v>
      </c>
      <c r="E24" s="76">
        <f>COUNTIFS('Base Diária'!$A:$A,$A24,'Base Diária'!$P:$P,"Sim")</f>
        <v>15</v>
      </c>
      <c r="F24" s="76">
        <f>COUNTIFS('Base Diária'!$A:$A,$A24,'Base Diária'!$Q:$Q,"Sim")</f>
        <v>14</v>
      </c>
      <c r="G24" s="76">
        <f>COUNTIFS('Base Diária'!$A:$A,$A24,'Base Diária'!$P:$P,"Sim",'Base Diária'!$Y:$Y,"Falta de registro")</f>
        <v>1</v>
      </c>
      <c r="H24" s="77">
        <f>SUMIFS('Base Diária'!$L:$L,'Base Diária'!$A:$A,$A24,'Base Diária'!$Q:$Q,"Sim")</f>
        <v>87.6</v>
      </c>
      <c r="I24" s="77">
        <f>SUMIFS('Base Diária'!$M:$M,'Base Diária'!$A:$A,$A24,'Base Diária'!$Q:$Q,"Sim")</f>
        <v>106.11999999999999</v>
      </c>
      <c r="J24" s="78">
        <f t="shared" si="0"/>
        <v>0.82548058801356961</v>
      </c>
      <c r="K24" s="78">
        <f>Parâmetros!$E$13</f>
        <v>0.8</v>
      </c>
      <c r="L24" s="79">
        <f t="shared" si="1"/>
        <v>2.5480588013569561E-2</v>
      </c>
      <c r="M24" s="78">
        <f>IFERROR(COUNTIFS('Base Diária'!$A:$A,$A24,'Base Diária'!$R:$R,"Sim")/$F24,"")</f>
        <v>0.8571428571428571</v>
      </c>
      <c r="N24" s="77">
        <f>SUMIFS('Base Diária'!$S:$S,'Base Diária'!$A:$A,$A24,'Base Diária'!$Q:$Q,"Sim")</f>
        <v>6.8780000000000001</v>
      </c>
      <c r="O24" s="76">
        <f>COUNTIFS('Base Diária'!$A:$A,$A24,'Base Diária'!$T:$T,"Sim")</f>
        <v>0</v>
      </c>
      <c r="P24" s="76">
        <f>COUNTIFS('Base Diária'!$A:$A,$A24,'Base Diária'!$P:$P,"Sim",'Base Diária'!$V:$V,"DIVERGE*")</f>
        <v>0</v>
      </c>
      <c r="Q24" s="28" t="str">
        <f t="shared" si="2"/>
        <v>Na meta</v>
      </c>
    </row>
    <row r="25" spans="1:17" ht="15" hidden="1" customHeight="1" x14ac:dyDescent="0.25">
      <c r="A25" s="25">
        <v>55541</v>
      </c>
      <c r="B25" s="10" t="s">
        <v>33</v>
      </c>
      <c r="C25" s="26" t="str">
        <f t="array" ref="C25">IFERROR(_xlfn.LET(_xlpm.corte,IF(ISNUMBER(Parâmetros!$E$14),Parâmetros!$E$14,DATEVALUE(RIGHT(Parâmetros!$E$14,10))),_xlpm.dt,_xlfn.MAXIFS(Cadastro!$E$5:$E$243,Cadastro!$A$5:$A$243,$A25,Cadastro!$E$5:$E$243,"&lt;="&amp;_xlpm.corte),_xlfn.XLOOKUP(1,(Cadastro!$A$5:$A$243=$A25)*(Cadastro!$E$5:$E$243=_xlpm.dt),Cadastro!$C$5:$C$243)),"NÃO INFORMADO")</f>
        <v>ELE</v>
      </c>
      <c r="D25" s="28" t="str">
        <f t="array" ref="D25">IFERROR(_xlfn.LET(_xlpm.corte,IF(ISNUMBER(Parâmetros!$E$14),Parâmetros!$E$14,DATEVALUE(RIGHT(Parâmetros!$E$14,10))),_xlpm.dt,_xlfn.MAXIFS(Cadastro!$E$5:$E$243,Cadastro!$A$5:$A$243,$A25,Cadastro!$E$5:$E$243,"&lt;="&amp;_xlpm.corte),_xlfn.XLOOKUP(1,(Cadastro!$A$5:$A$243=$A25)*(Cadastro!$E$5:$E$243=_xlpm.dt),Cadastro!$D$5:$D$243)),"")</f>
        <v>A</v>
      </c>
      <c r="E25" s="76">
        <f>COUNTIFS('Base Diária'!$A:$A,$A25,'Base Diária'!$P:$P,"Sim")</f>
        <v>16</v>
      </c>
      <c r="F25" s="76">
        <f>COUNTIFS('Base Diária'!$A:$A,$A25,'Base Diária'!$Q:$Q,"Sim")</f>
        <v>16</v>
      </c>
      <c r="G25" s="76">
        <f>COUNTIFS('Base Diária'!$A:$A,$A25,'Base Diária'!$P:$P,"Sim",'Base Diária'!$Y:$Y,"Falta de registro")</f>
        <v>0</v>
      </c>
      <c r="H25" s="77">
        <f>SUMIFS('Base Diária'!$L:$L,'Base Diária'!$A:$A,$A25,'Base Diária'!$Q:$Q,"Sim")</f>
        <v>114.87</v>
      </c>
      <c r="I25" s="77">
        <f>SUMIFS('Base Diária'!$M:$M,'Base Diária'!$A:$A,$A25,'Base Diária'!$Q:$Q,"Sim")</f>
        <v>121.27999999999999</v>
      </c>
      <c r="J25" s="78">
        <f t="shared" si="0"/>
        <v>0.94714709762533</v>
      </c>
      <c r="K25" s="78">
        <f>Parâmetros!$E$13</f>
        <v>0.8</v>
      </c>
      <c r="L25" s="79">
        <f t="shared" si="1"/>
        <v>0.14714709762532996</v>
      </c>
      <c r="M25" s="78">
        <f>IFERROR(COUNTIFS('Base Diária'!$A:$A,$A25,'Base Diária'!$R:$R,"Sim")/$F25,"")</f>
        <v>1</v>
      </c>
      <c r="N25" s="77">
        <f>SUMIFS('Base Diária'!$S:$S,'Base Diária'!$A:$A,$A25,'Base Diária'!$Q:$Q,"Sim")</f>
        <v>0</v>
      </c>
      <c r="O25" s="76">
        <f>COUNTIFS('Base Diária'!$A:$A,$A25,'Base Diária'!$T:$T,"Sim")</f>
        <v>0</v>
      </c>
      <c r="P25" s="76">
        <f>COUNTIFS('Base Diária'!$A:$A,$A25,'Base Diária'!$P:$P,"Sim",'Base Diária'!$V:$V,"DIVERGE*")</f>
        <v>0</v>
      </c>
      <c r="Q25" s="28" t="str">
        <f t="shared" si="2"/>
        <v>Na meta</v>
      </c>
    </row>
    <row r="26" spans="1:17" ht="15" hidden="1" customHeight="1" x14ac:dyDescent="0.25">
      <c r="A26" s="25">
        <v>55179</v>
      </c>
      <c r="B26" s="10" t="s">
        <v>35</v>
      </c>
      <c r="C26" s="26" t="str">
        <f t="array" ref="C26">IFERROR(_xlfn.LET(_xlpm.corte,IF(ISNUMBER(Parâmetros!$E$14),Parâmetros!$E$14,DATEVALUE(RIGHT(Parâmetros!$E$14,10))),_xlpm.dt,_xlfn.MAXIFS(Cadastro!$E$5:$E$243,Cadastro!$A$5:$A$243,$A26,Cadastro!$E$5:$E$243,"&lt;="&amp;_xlpm.corte),_xlfn.XLOOKUP(1,(Cadastro!$A$5:$A$243=$A26)*(Cadastro!$E$5:$E$243=_xlpm.dt),Cadastro!$C$5:$C$243)),"NÃO INFORMADO")</f>
        <v>ELE</v>
      </c>
      <c r="D26" s="28" t="str">
        <f t="array" ref="D26">IFERROR(_xlfn.LET(_xlpm.corte,IF(ISNUMBER(Parâmetros!$E$14),Parâmetros!$E$14,DATEVALUE(RIGHT(Parâmetros!$E$14,10))),_xlpm.dt,_xlfn.MAXIFS(Cadastro!$E$5:$E$243,Cadastro!$A$5:$A$243,$A26,Cadastro!$E$5:$E$243,"&lt;="&amp;_xlpm.corte),_xlfn.XLOOKUP(1,(Cadastro!$A$5:$A$243=$A26)*(Cadastro!$E$5:$E$243=_xlpm.dt),Cadastro!$D$5:$D$243)),"")</f>
        <v>B</v>
      </c>
      <c r="E26" s="76">
        <f>COUNTIFS('Base Diária'!$A:$A,$A26,'Base Diária'!$P:$P,"Sim")</f>
        <v>15</v>
      </c>
      <c r="F26" s="76">
        <f>COUNTIFS('Base Diária'!$A:$A,$A26,'Base Diária'!$Q:$Q,"Sim")</f>
        <v>9</v>
      </c>
      <c r="G26" s="76">
        <f>COUNTIFS('Base Diária'!$A:$A,$A26,'Base Diária'!$P:$P,"Sim",'Base Diária'!$Y:$Y,"Falta de registro")</f>
        <v>6</v>
      </c>
      <c r="H26" s="77">
        <f>SUMIFS('Base Diária'!$L:$L,'Base Diária'!$A:$A,$A26,'Base Diária'!$Q:$Q,"Sim")</f>
        <v>60.480000000000004</v>
      </c>
      <c r="I26" s="77">
        <f>SUMIFS('Base Diária'!$M:$M,'Base Diária'!$A:$A,$A26,'Base Diária'!$Q:$Q,"Sim")</f>
        <v>69.03</v>
      </c>
      <c r="J26" s="78">
        <f t="shared" si="0"/>
        <v>0.87614080834419816</v>
      </c>
      <c r="K26" s="78">
        <f>Parâmetros!$E$13</f>
        <v>0.8</v>
      </c>
      <c r="L26" s="79">
        <f t="shared" si="1"/>
        <v>7.6140808344198119E-2</v>
      </c>
      <c r="M26" s="78">
        <f>IFERROR(COUNTIFS('Base Diária'!$A:$A,$A26,'Base Diária'!$R:$R,"Sim")/$F26,"")</f>
        <v>0.88888888888888884</v>
      </c>
      <c r="N26" s="77">
        <f>SUMIFS('Base Diária'!$S:$S,'Base Diária'!$A:$A,$A26,'Base Diária'!$Q:$Q,"Sim")</f>
        <v>0.47599999999999998</v>
      </c>
      <c r="O26" s="76">
        <f>COUNTIFS('Base Diária'!$A:$A,$A26,'Base Diária'!$T:$T,"Sim")</f>
        <v>0</v>
      </c>
      <c r="P26" s="76">
        <f>COUNTIFS('Base Diária'!$A:$A,$A26,'Base Diária'!$P:$P,"Sim",'Base Diária'!$V:$V,"DIVERGE*")</f>
        <v>0</v>
      </c>
      <c r="Q26" s="28" t="str">
        <f t="shared" si="2"/>
        <v>Na meta</v>
      </c>
    </row>
    <row r="27" spans="1:17" ht="15" hidden="1" customHeight="1" x14ac:dyDescent="0.25">
      <c r="A27" s="25">
        <v>56227</v>
      </c>
      <c r="B27" s="10" t="s">
        <v>37</v>
      </c>
      <c r="C27" s="26" t="str">
        <f t="array" ref="C27">IFERROR(_xlfn.LET(_xlpm.corte,IF(ISNUMBER(Parâmetros!$E$14),Parâmetros!$E$14,DATEVALUE(RIGHT(Parâmetros!$E$14,10))),_xlpm.dt,_xlfn.MAXIFS(Cadastro!$E$5:$E$243,Cadastro!$A$5:$A$243,$A27,Cadastro!$E$5:$E$243,"&lt;="&amp;_xlpm.corte),_xlfn.XLOOKUP(1,(Cadastro!$A$5:$A$243=$A27)*(Cadastro!$E$5:$E$243=_xlpm.dt),Cadastro!$C$5:$C$243)),"NÃO INFORMADO")</f>
        <v>NÃO INFORMADO</v>
      </c>
      <c r="D27" s="28" t="str">
        <f t="array" ref="D27">IFERROR(_xlfn.LET(_xlpm.corte,IF(ISNUMBER(Parâmetros!$E$14),Parâmetros!$E$14,DATEVALUE(RIGHT(Parâmetros!$E$14,10))),_xlpm.dt,_xlfn.MAXIFS(Cadastro!$E$5:$E$243,Cadastro!$A$5:$A$243,$A27,Cadastro!$E$5:$E$243,"&lt;="&amp;_xlpm.corte),_xlfn.XLOOKUP(1,(Cadastro!$A$5:$A$243=$A27)*(Cadastro!$E$5:$E$243=_xlpm.dt),Cadastro!$D$5:$D$243)),"")</f>
        <v>Férias</v>
      </c>
      <c r="E27" s="76">
        <f>COUNTIFS('Base Diária'!$A:$A,$A27,'Base Diária'!$P:$P,"Sim")</f>
        <v>0</v>
      </c>
      <c r="F27" s="76">
        <f>COUNTIFS('Base Diária'!$A:$A,$A27,'Base Diária'!$Q:$Q,"Sim")</f>
        <v>0</v>
      </c>
      <c r="G27" s="76">
        <f>COUNTIFS('Base Diária'!$A:$A,$A27,'Base Diária'!$P:$P,"Sim",'Base Diária'!$Y:$Y,"Falta de registro")</f>
        <v>0</v>
      </c>
      <c r="H27" s="77">
        <f>SUMIFS('Base Diária'!$L:$L,'Base Diária'!$A:$A,$A27,'Base Diária'!$Q:$Q,"Sim")</f>
        <v>0</v>
      </c>
      <c r="I27" s="77">
        <f>SUMIFS('Base Diária'!$M:$M,'Base Diária'!$A:$A,$A27,'Base Diária'!$Q:$Q,"Sim")</f>
        <v>0</v>
      </c>
      <c r="J27" s="78" t="str">
        <f t="shared" si="0"/>
        <v/>
      </c>
      <c r="K27" s="78">
        <f>Parâmetros!$E$13</f>
        <v>0.8</v>
      </c>
      <c r="L27" s="79" t="str">
        <f t="shared" si="1"/>
        <v/>
      </c>
      <c r="M27" s="78" t="str">
        <f>IFERROR(COUNTIFS('Base Diária'!$A:$A,$A27,'Base Diária'!$R:$R,"Sim")/$F27,"")</f>
        <v/>
      </c>
      <c r="N27" s="77">
        <f>SUMIFS('Base Diária'!$S:$S,'Base Diária'!$A:$A,$A27,'Base Diária'!$Q:$Q,"Sim")</f>
        <v>0</v>
      </c>
      <c r="O27" s="76">
        <f>COUNTIFS('Base Diária'!$A:$A,$A27,'Base Diária'!$T:$T,"Sim")</f>
        <v>0</v>
      </c>
      <c r="P27" s="76">
        <f>COUNTIFS('Base Diária'!$A:$A,$A27,'Base Diária'!$P:$P,"Sim",'Base Diária'!$V:$V,"DIVERGE*")</f>
        <v>0</v>
      </c>
      <c r="Q27" s="28" t="str">
        <f t="shared" si="2"/>
        <v>Não mensurável</v>
      </c>
    </row>
    <row r="28" spans="1:17" ht="15" hidden="1" customHeight="1" x14ac:dyDescent="0.25">
      <c r="A28" s="25">
        <v>55419</v>
      </c>
      <c r="B28" s="10" t="s">
        <v>38</v>
      </c>
      <c r="C28" s="26" t="str">
        <f t="array" ref="C28">IFERROR(_xlfn.LET(_xlpm.corte,IF(ISNUMBER(Parâmetros!$E$14),Parâmetros!$E$14,DATEVALUE(RIGHT(Parâmetros!$E$14,10))),_xlpm.dt,_xlfn.MAXIFS(Cadastro!$E$5:$E$243,Cadastro!$A$5:$A$243,$A28,Cadastro!$E$5:$E$243,"&lt;="&amp;_xlpm.corte),_xlfn.XLOOKUP(1,(Cadastro!$A$5:$A$243=$A28)*(Cadastro!$E$5:$E$243=_xlpm.dt),Cadastro!$C$5:$C$243)),"NÃO INFORMADO")</f>
        <v>ENGMAN</v>
      </c>
      <c r="D28" s="28" t="str">
        <f t="array" ref="D28">IFERROR(_xlfn.LET(_xlpm.corte,IF(ISNUMBER(Parâmetros!$E$14),Parâmetros!$E$14,DATEVALUE(RIGHT(Parâmetros!$E$14,10))),_xlpm.dt,_xlfn.MAXIFS(Cadastro!$E$5:$E$243,Cadastro!$A$5:$A$243,$A28,Cadastro!$E$5:$E$243,"&lt;="&amp;_xlpm.corte),_xlfn.XLOOKUP(1,(Cadastro!$A$5:$A$243=$A28)*(Cadastro!$E$5:$E$243=_xlpm.dt),Cadastro!$D$5:$D$243)),"")</f>
        <v>6x1</v>
      </c>
      <c r="E28" s="76">
        <f>COUNTIFS('Base Diária'!$A:$A,$A28,'Base Diária'!$P:$P,"Sim")</f>
        <v>17</v>
      </c>
      <c r="F28" s="76">
        <f>COUNTIFS('Base Diária'!$A:$A,$A28,'Base Diária'!$Q:$Q,"Sim")</f>
        <v>17</v>
      </c>
      <c r="G28" s="76">
        <f>COUNTIFS('Base Diária'!$A:$A,$A28,'Base Diária'!$P:$P,"Sim",'Base Diária'!$Y:$Y,"Falta de registro")</f>
        <v>0</v>
      </c>
      <c r="H28" s="77">
        <f>SUMIFS('Base Diária'!$L:$L,'Base Diária'!$A:$A,$A28,'Base Diária'!$Q:$Q,"Sim")</f>
        <v>136.16</v>
      </c>
      <c r="I28" s="77">
        <f>SUMIFS('Base Diária'!$M:$M,'Base Diária'!$A:$A,$A28,'Base Diária'!$Q:$Q,"Sim")</f>
        <v>145.44</v>
      </c>
      <c r="J28" s="78">
        <f t="shared" si="0"/>
        <v>0.93619361936193624</v>
      </c>
      <c r="K28" s="78">
        <f>Parâmetros!$E$13</f>
        <v>0.8</v>
      </c>
      <c r="L28" s="79">
        <f t="shared" si="1"/>
        <v>0.13619361936193619</v>
      </c>
      <c r="M28" s="78">
        <f>IFERROR(COUNTIFS('Base Diária'!$A:$A,$A28,'Base Diária'!$R:$R,"Sim")/$F28,"")</f>
        <v>1</v>
      </c>
      <c r="N28" s="77">
        <f>SUMIFS('Base Diária'!$S:$S,'Base Diária'!$A:$A,$A28,'Base Diária'!$Q:$Q,"Sim")</f>
        <v>0</v>
      </c>
      <c r="O28" s="76">
        <f>COUNTIFS('Base Diária'!$A:$A,$A28,'Base Diária'!$T:$T,"Sim")</f>
        <v>0</v>
      </c>
      <c r="P28" s="76">
        <f>COUNTIFS('Base Diária'!$A:$A,$A28,'Base Diária'!$P:$P,"Sim",'Base Diária'!$V:$V,"DIVERGE*")</f>
        <v>0</v>
      </c>
      <c r="Q28" s="28" t="str">
        <f t="shared" si="2"/>
        <v>Na meta</v>
      </c>
    </row>
    <row r="29" spans="1:17" ht="15" hidden="1" customHeight="1" x14ac:dyDescent="0.25">
      <c r="A29" s="25">
        <v>53346</v>
      </c>
      <c r="B29" s="10" t="s">
        <v>39</v>
      </c>
      <c r="C29" s="26" t="str">
        <f t="array" ref="C29">IFERROR(_xlfn.LET(_xlpm.corte,IF(ISNUMBER(Parâmetros!$E$14),Parâmetros!$E$14,DATEVALUE(RIGHT(Parâmetros!$E$14,10))),_xlpm.dt,_xlfn.MAXIFS(Cadastro!$E$5:$E$243,Cadastro!$A$5:$A$243,$A29,Cadastro!$E$5:$E$243,"&lt;="&amp;_xlpm.corte),_xlfn.XLOOKUP(1,(Cadastro!$A$5:$A$243=$A29)*(Cadastro!$E$5:$E$243=_xlpm.dt),Cadastro!$C$5:$C$243)),"NÃO INFORMADO")</f>
        <v>ESP</v>
      </c>
      <c r="D29" s="28" t="str">
        <f t="array" ref="D29">IFERROR(_xlfn.LET(_xlpm.corte,IF(ISNUMBER(Parâmetros!$E$14),Parâmetros!$E$14,DATEVALUE(RIGHT(Parâmetros!$E$14,10))),_xlpm.dt,_xlfn.MAXIFS(Cadastro!$E$5:$E$243,Cadastro!$A$5:$A$243,$A29,Cadastro!$E$5:$E$243,"&lt;="&amp;_xlpm.corte),_xlfn.XLOOKUP(1,(Cadastro!$A$5:$A$243=$A29)*(Cadastro!$E$5:$E$243=_xlpm.dt),Cadastro!$D$5:$D$243)),"")</f>
        <v>6x1</v>
      </c>
      <c r="E29" s="76">
        <f>COUNTIFS('Base Diária'!$A:$A,$A29,'Base Diária'!$P:$P,"Sim")</f>
        <v>15</v>
      </c>
      <c r="F29" s="76">
        <f>COUNTIFS('Base Diária'!$A:$A,$A29,'Base Diária'!$Q:$Q,"Sim")</f>
        <v>13</v>
      </c>
      <c r="G29" s="76">
        <f>COUNTIFS('Base Diária'!$A:$A,$A29,'Base Diária'!$P:$P,"Sim",'Base Diária'!$Y:$Y,"Falta de registro")</f>
        <v>2</v>
      </c>
      <c r="H29" s="77">
        <f>SUMIFS('Base Diária'!$L:$L,'Base Diária'!$A:$A,$A29,'Base Diária'!$Q:$Q,"Sim")</f>
        <v>87.96</v>
      </c>
      <c r="I29" s="77">
        <f>SUMIFS('Base Diária'!$M:$M,'Base Diária'!$A:$A,$A29,'Base Diária'!$Q:$Q,"Sim")</f>
        <v>110.23999999999998</v>
      </c>
      <c r="J29" s="78">
        <f t="shared" si="0"/>
        <v>0.79789550072568949</v>
      </c>
      <c r="K29" s="78">
        <f>Parâmetros!$E$13</f>
        <v>0.8</v>
      </c>
      <c r="L29" s="79">
        <f t="shared" si="1"/>
        <v>-2.1044992743105562E-3</v>
      </c>
      <c r="M29" s="78">
        <f>IFERROR(COUNTIFS('Base Diária'!$A:$A,$A29,'Base Diária'!$R:$R,"Sim")/$F29,"")</f>
        <v>0.84615384615384615</v>
      </c>
      <c r="N29" s="77">
        <f>SUMIFS('Base Diária'!$S:$S,'Base Diária'!$A:$A,$A29,'Base Diária'!$Q:$Q,"Sim")</f>
        <v>3.4600000000000017</v>
      </c>
      <c r="O29" s="76">
        <f>COUNTIFS('Base Diária'!$A:$A,$A29,'Base Diária'!$T:$T,"Sim")</f>
        <v>0</v>
      </c>
      <c r="P29" s="76">
        <f>COUNTIFS('Base Diária'!$A:$A,$A29,'Base Diária'!$P:$P,"Sim",'Base Diária'!$V:$V,"DIVERGE*")</f>
        <v>0</v>
      </c>
      <c r="Q29" s="28" t="str">
        <f t="shared" si="2"/>
        <v>Crítico</v>
      </c>
    </row>
    <row r="30" spans="1:17" ht="15" hidden="1" customHeight="1" x14ac:dyDescent="0.25">
      <c r="A30" s="25">
        <v>55628</v>
      </c>
      <c r="B30" s="10" t="s">
        <v>40</v>
      </c>
      <c r="C30" s="26" t="str">
        <f t="array" ref="C30">IFERROR(_xlfn.LET(_xlpm.corte,IF(ISNUMBER(Parâmetros!$E$14),Parâmetros!$E$14,DATEVALUE(RIGHT(Parâmetros!$E$14,10))),_xlpm.dt,_xlfn.MAXIFS(Cadastro!$E$5:$E$243,Cadastro!$A$5:$A$243,$A30,Cadastro!$E$5:$E$243,"&lt;="&amp;_xlpm.corte),_xlfn.XLOOKUP(1,(Cadastro!$A$5:$A$243=$A30)*(Cadastro!$E$5:$E$243=_xlpm.dt),Cadastro!$C$5:$C$243)),"NÃO INFORMADO")</f>
        <v>ESP</v>
      </c>
      <c r="D30" s="28" t="str">
        <f t="array" ref="D30">IFERROR(_xlfn.LET(_xlpm.corte,IF(ISNUMBER(Parâmetros!$E$14),Parâmetros!$E$14,DATEVALUE(RIGHT(Parâmetros!$E$14,10))),_xlpm.dt,_xlfn.MAXIFS(Cadastro!$E$5:$E$243,Cadastro!$A$5:$A$243,$A30,Cadastro!$E$5:$E$243,"&lt;="&amp;_xlpm.corte),_xlfn.XLOOKUP(1,(Cadastro!$A$5:$A$243=$A30)*(Cadastro!$E$5:$E$243=_xlpm.dt),Cadastro!$D$5:$D$243)),"")</f>
        <v>6x1</v>
      </c>
      <c r="E30" s="76">
        <f>COUNTIFS('Base Diária'!$A:$A,$A30,'Base Diária'!$P:$P,"Sim")</f>
        <v>17</v>
      </c>
      <c r="F30" s="76">
        <f>COUNTIFS('Base Diária'!$A:$A,$A30,'Base Diária'!$Q:$Q,"Sim")</f>
        <v>15</v>
      </c>
      <c r="G30" s="76">
        <f>COUNTIFS('Base Diária'!$A:$A,$A30,'Base Diária'!$P:$P,"Sim",'Base Diária'!$Y:$Y,"Falta de registro")</f>
        <v>2</v>
      </c>
      <c r="H30" s="77">
        <f>SUMIFS('Base Diária'!$L:$L,'Base Diária'!$A:$A,$A30,'Base Diária'!$Q:$Q,"Sim")</f>
        <v>109.83999999999999</v>
      </c>
      <c r="I30" s="77">
        <f>SUMIFS('Base Diária'!$M:$M,'Base Diária'!$A:$A,$A30,'Base Diária'!$Q:$Q,"Sim")</f>
        <v>127.83999999999997</v>
      </c>
      <c r="J30" s="78">
        <f t="shared" si="0"/>
        <v>0.85919899874843564</v>
      </c>
      <c r="K30" s="78">
        <f>Parâmetros!$E$13</f>
        <v>0.8</v>
      </c>
      <c r="L30" s="79">
        <f t="shared" si="1"/>
        <v>5.9198998748435594E-2</v>
      </c>
      <c r="M30" s="78">
        <f>IFERROR(COUNTIFS('Base Diária'!$A:$A,$A30,'Base Diária'!$R:$R,"Sim")/$F30,"")</f>
        <v>1</v>
      </c>
      <c r="N30" s="77">
        <f>SUMIFS('Base Diária'!$S:$S,'Base Diária'!$A:$A,$A30,'Base Diária'!$Q:$Q,"Sim")</f>
        <v>0</v>
      </c>
      <c r="O30" s="76">
        <f>COUNTIFS('Base Diária'!$A:$A,$A30,'Base Diária'!$T:$T,"Sim")</f>
        <v>1</v>
      </c>
      <c r="P30" s="76">
        <f>COUNTIFS('Base Diária'!$A:$A,$A30,'Base Diária'!$P:$P,"Sim",'Base Diária'!$V:$V,"DIVERGE*")</f>
        <v>0</v>
      </c>
      <c r="Q30" s="28" t="str">
        <f t="shared" si="2"/>
        <v>Na meta</v>
      </c>
    </row>
    <row r="31" spans="1:17" ht="15" hidden="1" customHeight="1" x14ac:dyDescent="0.25">
      <c r="A31" s="25">
        <v>9218</v>
      </c>
      <c r="B31" s="10" t="s">
        <v>41</v>
      </c>
      <c r="C31" s="26" t="str">
        <f t="array" ref="C31">IFERROR(_xlfn.LET(_xlpm.corte,IF(ISNUMBER(Parâmetros!$E$14),Parâmetros!$E$14,DATEVALUE(RIGHT(Parâmetros!$E$14,10))),_xlpm.dt,_xlfn.MAXIFS(Cadastro!$E$5:$E$243,Cadastro!$A$5:$A$243,$A31,Cadastro!$E$5:$E$243,"&lt;="&amp;_xlpm.corte),_xlfn.XLOOKUP(1,(Cadastro!$A$5:$A$243=$A31)*(Cadastro!$E$5:$E$243=_xlpm.dt),Cadastro!$C$5:$C$243)),"NÃO INFORMADO")</f>
        <v>INS</v>
      </c>
      <c r="D31" s="28" t="str">
        <f t="array" ref="D31">IFERROR(_xlfn.LET(_xlpm.corte,IF(ISNUMBER(Parâmetros!$E$14),Parâmetros!$E$14,DATEVALUE(RIGHT(Parâmetros!$E$14,10))),_xlpm.dt,_xlfn.MAXIFS(Cadastro!$E$5:$E$243,Cadastro!$A$5:$A$243,$A31,Cadastro!$E$5:$E$243,"&lt;="&amp;_xlpm.corte),_xlfn.XLOOKUP(1,(Cadastro!$A$5:$A$243=$A31)*(Cadastro!$E$5:$E$243=_xlpm.dt),Cadastro!$D$5:$D$243)),"")</f>
        <v>A</v>
      </c>
      <c r="E31" s="76">
        <f>COUNTIFS('Base Diária'!$A:$A,$A31,'Base Diária'!$P:$P,"Sim")</f>
        <v>8</v>
      </c>
      <c r="F31" s="76">
        <f>COUNTIFS('Base Diária'!$A:$A,$A31,'Base Diária'!$Q:$Q,"Sim")</f>
        <v>8</v>
      </c>
      <c r="G31" s="76">
        <f>COUNTIFS('Base Diária'!$A:$A,$A31,'Base Diária'!$P:$P,"Sim",'Base Diária'!$Y:$Y,"Falta de registro")</f>
        <v>0</v>
      </c>
      <c r="H31" s="77">
        <f>SUMIFS('Base Diária'!$L:$L,'Base Diária'!$A:$A,$A31,'Base Diária'!$Q:$Q,"Sim")</f>
        <v>59.449999999999996</v>
      </c>
      <c r="I31" s="77">
        <f>SUMIFS('Base Diária'!$M:$M,'Base Diária'!$A:$A,$A31,'Base Diária'!$Q:$Q,"Sim")</f>
        <v>65.27</v>
      </c>
      <c r="J31" s="78">
        <f t="shared" si="0"/>
        <v>0.91083192891067866</v>
      </c>
      <c r="K31" s="78">
        <f>Parâmetros!$E$13</f>
        <v>0.8</v>
      </c>
      <c r="L31" s="79">
        <f t="shared" si="1"/>
        <v>0.11083192891067861</v>
      </c>
      <c r="M31" s="78">
        <f>IFERROR(COUNTIFS('Base Diária'!$A:$A,$A31,'Base Diária'!$R:$R,"Sim")/$F31,"")</f>
        <v>0.875</v>
      </c>
      <c r="N31" s="77">
        <f>SUMIFS('Base Diária'!$S:$S,'Base Diária'!$A:$A,$A31,'Base Diária'!$Q:$Q,"Sim")</f>
        <v>9.0000000000001634E-2</v>
      </c>
      <c r="O31" s="76">
        <f>COUNTIFS('Base Diária'!$A:$A,$A31,'Base Diária'!$T:$T,"Sim")</f>
        <v>0</v>
      </c>
      <c r="P31" s="76">
        <f>COUNTIFS('Base Diária'!$A:$A,$A31,'Base Diária'!$P:$P,"Sim",'Base Diária'!$V:$V,"DIVERGE*")</f>
        <v>0</v>
      </c>
      <c r="Q31" s="28" t="str">
        <f t="shared" si="2"/>
        <v>Na meta</v>
      </c>
    </row>
    <row r="32" spans="1:17" ht="15" hidden="1" customHeight="1" x14ac:dyDescent="0.25">
      <c r="A32" s="25">
        <v>56855</v>
      </c>
      <c r="B32" s="10" t="s">
        <v>42</v>
      </c>
      <c r="C32" s="26" t="str">
        <f t="array" ref="C32">IFERROR(_xlfn.LET(_xlpm.corte,IF(ISNUMBER(Parâmetros!$E$14),Parâmetros!$E$14,DATEVALUE(RIGHT(Parâmetros!$E$14,10))),_xlpm.dt,_xlfn.MAXIFS(Cadastro!$E$5:$E$243,Cadastro!$A$5:$A$243,$A32,Cadastro!$E$5:$E$243,"&lt;="&amp;_xlpm.corte),_xlfn.XLOOKUP(1,(Cadastro!$A$5:$A$243=$A32)*(Cadastro!$E$5:$E$243=_xlpm.dt),Cadastro!$C$5:$C$243)),"NÃO INFORMADO")</f>
        <v>INS</v>
      </c>
      <c r="D32" s="28" t="str">
        <f t="array" ref="D32">IFERROR(_xlfn.LET(_xlpm.corte,IF(ISNUMBER(Parâmetros!$E$14),Parâmetros!$E$14,DATEVALUE(RIGHT(Parâmetros!$E$14,10))),_xlpm.dt,_xlfn.MAXIFS(Cadastro!$E$5:$E$243,Cadastro!$A$5:$A$243,$A32,Cadastro!$E$5:$E$243,"&lt;="&amp;_xlpm.corte),_xlfn.XLOOKUP(1,(Cadastro!$A$5:$A$243=$A32)*(Cadastro!$E$5:$E$243=_xlpm.dt),Cadastro!$D$5:$D$243)),"")</f>
        <v>C</v>
      </c>
      <c r="E32" s="76">
        <f>COUNTIFS('Base Diária'!$A:$A,$A32,'Base Diária'!$P:$P,"Sim")</f>
        <v>15</v>
      </c>
      <c r="F32" s="76">
        <f>COUNTIFS('Base Diária'!$A:$A,$A32,'Base Diária'!$Q:$Q,"Sim")</f>
        <v>15</v>
      </c>
      <c r="G32" s="76">
        <f>COUNTIFS('Base Diária'!$A:$A,$A32,'Base Diária'!$P:$P,"Sim",'Base Diária'!$Y:$Y,"Falta de registro")</f>
        <v>0</v>
      </c>
      <c r="H32" s="77">
        <f>SUMIFS('Base Diária'!$L:$L,'Base Diária'!$A:$A,$A32,'Base Diária'!$Q:$Q,"Sim")</f>
        <v>106.32</v>
      </c>
      <c r="I32" s="77">
        <f>SUMIFS('Base Diária'!$M:$M,'Base Diária'!$A:$A,$A32,'Base Diária'!$Q:$Q,"Sim")</f>
        <v>112.78999999999999</v>
      </c>
      <c r="J32" s="78">
        <f t="shared" si="0"/>
        <v>0.94263675857788809</v>
      </c>
      <c r="K32" s="78">
        <f>Parâmetros!$E$13</f>
        <v>0.8</v>
      </c>
      <c r="L32" s="79">
        <f t="shared" si="1"/>
        <v>0.14263675857788805</v>
      </c>
      <c r="M32" s="78">
        <f>IFERROR(COUNTIFS('Base Diária'!$A:$A,$A32,'Base Diária'!$R:$R,"Sim")/$F32,"")</f>
        <v>1</v>
      </c>
      <c r="N32" s="77">
        <f>SUMIFS('Base Diária'!$S:$S,'Base Diária'!$A:$A,$A32,'Base Diária'!$Q:$Q,"Sim")</f>
        <v>0</v>
      </c>
      <c r="O32" s="76">
        <f>COUNTIFS('Base Diária'!$A:$A,$A32,'Base Diária'!$T:$T,"Sim")</f>
        <v>0</v>
      </c>
      <c r="P32" s="76">
        <f>COUNTIFS('Base Diária'!$A:$A,$A32,'Base Diária'!$P:$P,"Sim",'Base Diária'!$V:$V,"DIVERGE*")</f>
        <v>0</v>
      </c>
      <c r="Q32" s="28" t="str">
        <f t="shared" si="2"/>
        <v>Na meta</v>
      </c>
    </row>
    <row r="33" spans="1:17" ht="15" hidden="1" customHeight="1" x14ac:dyDescent="0.25">
      <c r="A33" s="25">
        <v>55637</v>
      </c>
      <c r="B33" s="10" t="s">
        <v>43</v>
      </c>
      <c r="C33" s="26" t="str">
        <f t="array" ref="C33">IFERROR(_xlfn.LET(_xlpm.corte,IF(ISNUMBER(Parâmetros!$E$14),Parâmetros!$E$14,DATEVALUE(RIGHT(Parâmetros!$E$14,10))),_xlpm.dt,_xlfn.MAXIFS(Cadastro!$E$5:$E$243,Cadastro!$A$5:$A$243,$A33,Cadastro!$E$5:$E$243,"&lt;="&amp;_xlpm.corte),_xlfn.XLOOKUP(1,(Cadastro!$A$5:$A$243=$A33)*(Cadastro!$E$5:$E$243=_xlpm.dt),Cadastro!$C$5:$C$243)),"NÃO INFORMADO")</f>
        <v>INS</v>
      </c>
      <c r="D33" s="28" t="str">
        <f t="array" ref="D33">IFERROR(_xlfn.LET(_xlpm.corte,IF(ISNUMBER(Parâmetros!$E$14),Parâmetros!$E$14,DATEVALUE(RIGHT(Parâmetros!$E$14,10))),_xlpm.dt,_xlfn.MAXIFS(Cadastro!$E$5:$E$243,Cadastro!$A$5:$A$243,$A33,Cadastro!$E$5:$E$243,"&lt;="&amp;_xlpm.corte),_xlfn.XLOOKUP(1,(Cadastro!$A$5:$A$243=$A33)*(Cadastro!$E$5:$E$243=_xlpm.dt),Cadastro!$D$5:$D$243)),"")</f>
        <v>6x1</v>
      </c>
      <c r="E33" s="76">
        <f>COUNTIFS('Base Diária'!$A:$A,$A33,'Base Diária'!$P:$P,"Sim")</f>
        <v>17</v>
      </c>
      <c r="F33" s="76">
        <f>COUNTIFS('Base Diária'!$A:$A,$A33,'Base Diária'!$Q:$Q,"Sim")</f>
        <v>17</v>
      </c>
      <c r="G33" s="76">
        <f>COUNTIFS('Base Diária'!$A:$A,$A33,'Base Diária'!$P:$P,"Sim",'Base Diária'!$Y:$Y,"Falta de registro")</f>
        <v>0</v>
      </c>
      <c r="H33" s="77">
        <f>SUMIFS('Base Diária'!$L:$L,'Base Diária'!$A:$A,$A33,'Base Diária'!$Q:$Q,"Sim")</f>
        <v>132.45000000000002</v>
      </c>
      <c r="I33" s="77">
        <f>SUMIFS('Base Diária'!$M:$M,'Base Diária'!$A:$A,$A33,'Base Diária'!$Q:$Q,"Sim")</f>
        <v>144.22</v>
      </c>
      <c r="J33" s="78">
        <f t="shared" si="0"/>
        <v>0.91838857301345178</v>
      </c>
      <c r="K33" s="78">
        <f>Parâmetros!$E$13</f>
        <v>0.8</v>
      </c>
      <c r="L33" s="79">
        <f t="shared" si="1"/>
        <v>0.11838857301345174</v>
      </c>
      <c r="M33" s="78">
        <f>IFERROR(COUNTIFS('Base Diária'!$A:$A,$A33,'Base Diária'!$R:$R,"Sim")/$F33,"")</f>
        <v>1</v>
      </c>
      <c r="N33" s="77">
        <f>SUMIFS('Base Diária'!$S:$S,'Base Diária'!$A:$A,$A33,'Base Diária'!$Q:$Q,"Sim")</f>
        <v>0</v>
      </c>
      <c r="O33" s="76">
        <f>COUNTIFS('Base Diária'!$A:$A,$A33,'Base Diária'!$T:$T,"Sim")</f>
        <v>1</v>
      </c>
      <c r="P33" s="76">
        <f>COUNTIFS('Base Diária'!$A:$A,$A33,'Base Diária'!$P:$P,"Sim",'Base Diária'!$V:$V,"DIVERGE*")</f>
        <v>0</v>
      </c>
      <c r="Q33" s="28" t="str">
        <f t="shared" si="2"/>
        <v>Na meta</v>
      </c>
    </row>
    <row r="34" spans="1:17" ht="15" hidden="1" customHeight="1" x14ac:dyDescent="0.25">
      <c r="A34" s="25">
        <v>56327</v>
      </c>
      <c r="B34" s="10" t="s">
        <v>44</v>
      </c>
      <c r="C34" s="26" t="str">
        <f t="array" ref="C34">IFERROR(_xlfn.LET(_xlpm.corte,IF(ISNUMBER(Parâmetros!$E$14),Parâmetros!$E$14,DATEVALUE(RIGHT(Parâmetros!$E$14,10))),_xlpm.dt,_xlfn.MAXIFS(Cadastro!$E$5:$E$243,Cadastro!$A$5:$A$243,$A34,Cadastro!$E$5:$E$243,"&lt;="&amp;_xlpm.corte),_xlfn.XLOOKUP(1,(Cadastro!$A$5:$A$243=$A34)*(Cadastro!$E$5:$E$243=_xlpm.dt),Cadastro!$C$5:$C$243)),"NÃO INFORMADO")</f>
        <v>INS</v>
      </c>
      <c r="D34" s="28" t="str">
        <f t="array" ref="D34">IFERROR(_xlfn.LET(_xlpm.corte,IF(ISNUMBER(Parâmetros!$E$14),Parâmetros!$E$14,DATEVALUE(RIGHT(Parâmetros!$E$14,10))),_xlpm.dt,_xlfn.MAXIFS(Cadastro!$E$5:$E$243,Cadastro!$A$5:$A$243,$A34,Cadastro!$E$5:$E$243,"&lt;="&amp;_xlpm.corte),_xlfn.XLOOKUP(1,(Cadastro!$A$5:$A$243=$A34)*(Cadastro!$E$5:$E$243=_xlpm.dt),Cadastro!$D$5:$D$243)),"")</f>
        <v>C</v>
      </c>
      <c r="E34" s="76">
        <f>COUNTIFS('Base Diária'!$A:$A,$A34,'Base Diária'!$P:$P,"Sim")</f>
        <v>13</v>
      </c>
      <c r="F34" s="76">
        <f>COUNTIFS('Base Diária'!$A:$A,$A34,'Base Diária'!$Q:$Q,"Sim")</f>
        <v>13</v>
      </c>
      <c r="G34" s="76">
        <f>COUNTIFS('Base Diária'!$A:$A,$A34,'Base Diária'!$P:$P,"Sim",'Base Diária'!$Y:$Y,"Falta de registro")</f>
        <v>0</v>
      </c>
      <c r="H34" s="77">
        <f>SUMIFS('Base Diária'!$L:$L,'Base Diária'!$A:$A,$A34,'Base Diária'!$Q:$Q,"Sim")</f>
        <v>84.1</v>
      </c>
      <c r="I34" s="77">
        <f>SUMIFS('Base Diária'!$M:$M,'Base Diária'!$A:$A,$A34,'Base Diária'!$Q:$Q,"Sim")</f>
        <v>86.710000000000008</v>
      </c>
      <c r="J34" s="78">
        <f t="shared" si="0"/>
        <v>0.96989966555183926</v>
      </c>
      <c r="K34" s="78">
        <f>Parâmetros!$E$13</f>
        <v>0.8</v>
      </c>
      <c r="L34" s="79">
        <f t="shared" si="1"/>
        <v>0.16989966555183922</v>
      </c>
      <c r="M34" s="78">
        <f>IFERROR(COUNTIFS('Base Diária'!$A:$A,$A34,'Base Diária'!$R:$R,"Sim")/$F34,"")</f>
        <v>1</v>
      </c>
      <c r="N34" s="77">
        <f>SUMIFS('Base Diária'!$S:$S,'Base Diária'!$A:$A,$A34,'Base Diária'!$Q:$Q,"Sim")</f>
        <v>0</v>
      </c>
      <c r="O34" s="76">
        <f>COUNTIFS('Base Diária'!$A:$A,$A34,'Base Diária'!$T:$T,"Sim")</f>
        <v>7</v>
      </c>
      <c r="P34" s="76">
        <f>COUNTIFS('Base Diária'!$A:$A,$A34,'Base Diária'!$P:$P,"Sim",'Base Diária'!$V:$V,"DIVERGE*")</f>
        <v>0</v>
      </c>
      <c r="Q34" s="28" t="str">
        <f t="shared" si="2"/>
        <v>Na meta</v>
      </c>
    </row>
    <row r="35" spans="1:17" ht="15" hidden="1" customHeight="1" x14ac:dyDescent="0.25">
      <c r="A35" s="25">
        <v>51428</v>
      </c>
      <c r="B35" s="10" t="s">
        <v>45</v>
      </c>
      <c r="C35" s="26" t="str">
        <f t="array" ref="C35">IFERROR(_xlfn.LET(_xlpm.corte,IF(ISNUMBER(Parâmetros!$E$14),Parâmetros!$E$14,DATEVALUE(RIGHT(Parâmetros!$E$14,10))),_xlpm.dt,_xlfn.MAXIFS(Cadastro!$E$5:$E$243,Cadastro!$A$5:$A$243,$A35,Cadastro!$E$5:$E$243,"&lt;="&amp;_xlpm.corte),_xlfn.XLOOKUP(1,(Cadastro!$A$5:$A$243=$A35)*(Cadastro!$E$5:$E$243=_xlpm.dt),Cadastro!$C$5:$C$243)),"NÃO INFORMADO")</f>
        <v>INS</v>
      </c>
      <c r="D35" s="28" t="str">
        <f t="array" ref="D35">IFERROR(_xlfn.LET(_xlpm.corte,IF(ISNUMBER(Parâmetros!$E$14),Parâmetros!$E$14,DATEVALUE(RIGHT(Parâmetros!$E$14,10))),_xlpm.dt,_xlfn.MAXIFS(Cadastro!$E$5:$E$243,Cadastro!$A$5:$A$243,$A35,Cadastro!$E$5:$E$243,"&lt;="&amp;_xlpm.corte),_xlfn.XLOOKUP(1,(Cadastro!$A$5:$A$243=$A35)*(Cadastro!$E$5:$E$243=_xlpm.dt),Cadastro!$D$5:$D$243)),"")</f>
        <v>B</v>
      </c>
      <c r="E35" s="76">
        <f>COUNTIFS('Base Diária'!$A:$A,$A35,'Base Diária'!$P:$P,"Sim")</f>
        <v>15</v>
      </c>
      <c r="F35" s="76">
        <f>COUNTIFS('Base Diária'!$A:$A,$A35,'Base Diária'!$Q:$Q,"Sim")</f>
        <v>15</v>
      </c>
      <c r="G35" s="76">
        <f>COUNTIFS('Base Diária'!$A:$A,$A35,'Base Diária'!$P:$P,"Sim",'Base Diária'!$Y:$Y,"Falta de registro")</f>
        <v>0</v>
      </c>
      <c r="H35" s="77">
        <f>SUMIFS('Base Diária'!$L:$L,'Base Diária'!$A:$A,$A35,'Base Diária'!$Q:$Q,"Sim")</f>
        <v>110.20000000000002</v>
      </c>
      <c r="I35" s="77">
        <f>SUMIFS('Base Diária'!$M:$M,'Base Diária'!$A:$A,$A35,'Base Diária'!$Q:$Q,"Sim")</f>
        <v>114.96000000000001</v>
      </c>
      <c r="J35" s="78">
        <f t="shared" si="0"/>
        <v>0.9585942936673626</v>
      </c>
      <c r="K35" s="78">
        <f>Parâmetros!$E$13</f>
        <v>0.8</v>
      </c>
      <c r="L35" s="79">
        <f t="shared" si="1"/>
        <v>0.15859429366736255</v>
      </c>
      <c r="M35" s="78">
        <f>IFERROR(COUNTIFS('Base Diária'!$A:$A,$A35,'Base Diária'!$R:$R,"Sim")/$F35,"")</f>
        <v>1</v>
      </c>
      <c r="N35" s="77">
        <f>SUMIFS('Base Diária'!$S:$S,'Base Diária'!$A:$A,$A35,'Base Diária'!$Q:$Q,"Sim")</f>
        <v>0</v>
      </c>
      <c r="O35" s="76">
        <f>COUNTIFS('Base Diária'!$A:$A,$A35,'Base Diária'!$T:$T,"Sim")</f>
        <v>4</v>
      </c>
      <c r="P35" s="76">
        <f>COUNTIFS('Base Diária'!$A:$A,$A35,'Base Diária'!$P:$P,"Sim",'Base Diária'!$V:$V,"DIVERGE*")</f>
        <v>1</v>
      </c>
      <c r="Q35" s="28" t="str">
        <f t="shared" si="2"/>
        <v>Na meta</v>
      </c>
    </row>
    <row r="36" spans="1:17" ht="15" hidden="1" customHeight="1" x14ac:dyDescent="0.25">
      <c r="A36" s="25">
        <v>52398</v>
      </c>
      <c r="B36" s="10" t="s">
        <v>46</v>
      </c>
      <c r="C36" s="26" t="str">
        <f t="array" ref="C36">IFERROR(_xlfn.LET(_xlpm.corte,IF(ISNUMBER(Parâmetros!$E$14),Parâmetros!$E$14,DATEVALUE(RIGHT(Parâmetros!$E$14,10))),_xlpm.dt,_xlfn.MAXIFS(Cadastro!$E$5:$E$243,Cadastro!$A$5:$A$243,$A36,Cadastro!$E$5:$E$243,"&lt;="&amp;_xlpm.corte),_xlfn.XLOOKUP(1,(Cadastro!$A$5:$A$243=$A36)*(Cadastro!$E$5:$E$243=_xlpm.dt),Cadastro!$C$5:$C$243)),"NÃO INFORMADO")</f>
        <v>INS</v>
      </c>
      <c r="D36" s="28" t="str">
        <f t="array" ref="D36">IFERROR(_xlfn.LET(_xlpm.corte,IF(ISNUMBER(Parâmetros!$E$14),Parâmetros!$E$14,DATEVALUE(RIGHT(Parâmetros!$E$14,10))),_xlpm.dt,_xlfn.MAXIFS(Cadastro!$E$5:$E$243,Cadastro!$A$5:$A$243,$A36,Cadastro!$E$5:$E$243,"&lt;="&amp;_xlpm.corte),_xlfn.XLOOKUP(1,(Cadastro!$A$5:$A$243=$A36)*(Cadastro!$E$5:$E$243=_xlpm.dt),Cadastro!$D$5:$D$243)),"")</f>
        <v>Folguista</v>
      </c>
      <c r="E36" s="76">
        <f>COUNTIFS('Base Diária'!$A:$A,$A36,'Base Diária'!$P:$P,"Sim")</f>
        <v>13</v>
      </c>
      <c r="F36" s="76">
        <f>COUNTIFS('Base Diária'!$A:$A,$A36,'Base Diária'!$Q:$Q,"Sim")</f>
        <v>13</v>
      </c>
      <c r="G36" s="76">
        <f>COUNTIFS('Base Diária'!$A:$A,$A36,'Base Diária'!$P:$P,"Sim",'Base Diária'!$Y:$Y,"Falta de registro")</f>
        <v>0</v>
      </c>
      <c r="H36" s="77">
        <f>SUMIFS('Base Diária'!$L:$L,'Base Diária'!$A:$A,$A36,'Base Diária'!$Q:$Q,"Sim")</f>
        <v>87.88</v>
      </c>
      <c r="I36" s="77">
        <f>SUMIFS('Base Diária'!$M:$M,'Base Diária'!$A:$A,$A36,'Base Diária'!$Q:$Q,"Sim")</f>
        <v>92.62</v>
      </c>
      <c r="J36" s="78">
        <f t="shared" si="0"/>
        <v>0.9488231483480889</v>
      </c>
      <c r="K36" s="78">
        <f>Parâmetros!$E$13</f>
        <v>0.8</v>
      </c>
      <c r="L36" s="79">
        <f t="shared" si="1"/>
        <v>0.14882314834808885</v>
      </c>
      <c r="M36" s="78">
        <f>IFERROR(COUNTIFS('Base Diária'!$A:$A,$A36,'Base Diária'!$R:$R,"Sim")/$F36,"")</f>
        <v>0.84615384615384615</v>
      </c>
      <c r="N36" s="77">
        <f>SUMIFS('Base Diária'!$S:$S,'Base Diária'!$A:$A,$A36,'Base Diária'!$Q:$Q,"Sim")</f>
        <v>2.0620000000000003</v>
      </c>
      <c r="O36" s="76">
        <f>COUNTIFS('Base Diária'!$A:$A,$A36,'Base Diária'!$T:$T,"Sim")</f>
        <v>7</v>
      </c>
      <c r="P36" s="76">
        <f>COUNTIFS('Base Diária'!$A:$A,$A36,'Base Diária'!$P:$P,"Sim",'Base Diária'!$V:$V,"DIVERGE*")</f>
        <v>1</v>
      </c>
      <c r="Q36" s="28" t="str">
        <f t="shared" si="2"/>
        <v>Na meta</v>
      </c>
    </row>
    <row r="37" spans="1:17" ht="15" hidden="1" customHeight="1" x14ac:dyDescent="0.25">
      <c r="A37" s="25">
        <v>12299</v>
      </c>
      <c r="B37" s="10" t="s">
        <v>47</v>
      </c>
      <c r="C37" s="26" t="str">
        <f t="array" ref="C37">IFERROR(_xlfn.LET(_xlpm.corte,IF(ISNUMBER(Parâmetros!$E$14),Parâmetros!$E$14,DATEVALUE(RIGHT(Parâmetros!$E$14,10))),_xlpm.dt,_xlfn.MAXIFS(Cadastro!$E$5:$E$243,Cadastro!$A$5:$A$243,$A37,Cadastro!$E$5:$E$243,"&lt;="&amp;_xlpm.corte),_xlfn.XLOOKUP(1,(Cadastro!$A$5:$A$243=$A37)*(Cadastro!$E$5:$E$243=_xlpm.dt),Cadastro!$C$5:$C$243)),"NÃO INFORMADO")</f>
        <v>INS</v>
      </c>
      <c r="D37" s="28" t="str">
        <f t="array" ref="D37">IFERROR(_xlfn.LET(_xlpm.corte,IF(ISNUMBER(Parâmetros!$E$14),Parâmetros!$E$14,DATEVALUE(RIGHT(Parâmetros!$E$14,10))),_xlpm.dt,_xlfn.MAXIFS(Cadastro!$E$5:$E$243,Cadastro!$A$5:$A$243,$A37,Cadastro!$E$5:$E$243,"&lt;="&amp;_xlpm.corte),_xlfn.XLOOKUP(1,(Cadastro!$A$5:$A$243=$A37)*(Cadastro!$E$5:$E$243=_xlpm.dt),Cadastro!$D$5:$D$243)),"")</f>
        <v>Férias</v>
      </c>
      <c r="E37" s="76">
        <f>COUNTIFS('Base Diária'!$A:$A,$A37,'Base Diária'!$P:$P,"Sim")</f>
        <v>9</v>
      </c>
      <c r="F37" s="76">
        <f>COUNTIFS('Base Diária'!$A:$A,$A37,'Base Diária'!$Q:$Q,"Sim")</f>
        <v>9</v>
      </c>
      <c r="G37" s="76">
        <f>COUNTIFS('Base Diária'!$A:$A,$A37,'Base Diária'!$P:$P,"Sim",'Base Diária'!$Y:$Y,"Falta de registro")</f>
        <v>0</v>
      </c>
      <c r="H37" s="77">
        <f>SUMIFS('Base Diária'!$L:$L,'Base Diária'!$A:$A,$A37,'Base Diária'!$Q:$Q,"Sim")</f>
        <v>65.740000000000009</v>
      </c>
      <c r="I37" s="77">
        <f>SUMIFS('Base Diária'!$M:$M,'Base Diária'!$A:$A,$A37,'Base Diária'!$Q:$Q,"Sim")</f>
        <v>68.22</v>
      </c>
      <c r="J37" s="78">
        <f t="shared" ref="J37:J63" si="3">IFERROR($H37/$I37,"")</f>
        <v>0.96364702433304028</v>
      </c>
      <c r="K37" s="78">
        <f>Parâmetros!$E$13</f>
        <v>0.8</v>
      </c>
      <c r="L37" s="79">
        <f t="shared" ref="L37:L63" si="4">IFERROR($J37-$K37,"")</f>
        <v>0.16364702433304024</v>
      </c>
      <c r="M37" s="78">
        <f>IFERROR(COUNTIFS('Base Diária'!$A:$A,$A37,'Base Diária'!$R:$R,"Sim")/$F37,"")</f>
        <v>1</v>
      </c>
      <c r="N37" s="77">
        <f>SUMIFS('Base Diária'!$S:$S,'Base Diária'!$A:$A,$A37,'Base Diária'!$Q:$Q,"Sim")</f>
        <v>0</v>
      </c>
      <c r="O37" s="76">
        <f>COUNTIFS('Base Diária'!$A:$A,$A37,'Base Diária'!$T:$T,"Sim")</f>
        <v>2</v>
      </c>
      <c r="P37" s="76">
        <f>COUNTIFS('Base Diária'!$A:$A,$A37,'Base Diária'!$P:$P,"Sim",'Base Diária'!$V:$V,"DIVERGE*")</f>
        <v>0</v>
      </c>
      <c r="Q37" s="28" t="str">
        <f t="shared" ref="Q37:Q62" si="5">IF($F37=0,"Não mensurável",IF(AND($J37&gt;=$K37,$M37&gt;=$K37),"Na meta",IF($J37&gt;=$K37,"Atenção","Crítico")))</f>
        <v>Na meta</v>
      </c>
    </row>
    <row r="38" spans="1:17" ht="15" hidden="1" customHeight="1" x14ac:dyDescent="0.25">
      <c r="A38" s="25">
        <v>52351</v>
      </c>
      <c r="B38" s="10" t="s">
        <v>48</v>
      </c>
      <c r="C38" s="26" t="str">
        <f t="array" ref="C38">IFERROR(_xlfn.LET(_xlpm.corte,IF(ISNUMBER(Parâmetros!$E$14),Parâmetros!$E$14,DATEVALUE(RIGHT(Parâmetros!$E$14,10))),_xlpm.dt,_xlfn.MAXIFS(Cadastro!$E$5:$E$243,Cadastro!$A$5:$A$243,$A38,Cadastro!$E$5:$E$243,"&lt;="&amp;_xlpm.corte),_xlfn.XLOOKUP(1,(Cadastro!$A$5:$A$243=$A38)*(Cadastro!$E$5:$E$243=_xlpm.dt),Cadastro!$C$5:$C$243)),"NÃO INFORMADO")</f>
        <v>LUB</v>
      </c>
      <c r="D38" s="28" t="str">
        <f t="array" ref="D38">IFERROR(_xlfn.LET(_xlpm.corte,IF(ISNUMBER(Parâmetros!$E$14),Parâmetros!$E$14,DATEVALUE(RIGHT(Parâmetros!$E$14,10))),_xlpm.dt,_xlfn.MAXIFS(Cadastro!$E$5:$E$243,Cadastro!$A$5:$A$243,$A38,Cadastro!$E$5:$E$243,"&lt;="&amp;_xlpm.corte),_xlfn.XLOOKUP(1,(Cadastro!$A$5:$A$243=$A38)*(Cadastro!$E$5:$E$243=_xlpm.dt),Cadastro!$D$5:$D$243)),"")</f>
        <v>6x1</v>
      </c>
      <c r="E38" s="76">
        <f>COUNTIFS('Base Diária'!$A:$A,$A38,'Base Diária'!$P:$P,"Sim")</f>
        <v>17</v>
      </c>
      <c r="F38" s="76">
        <f>COUNTIFS('Base Diária'!$A:$A,$A38,'Base Diária'!$Q:$Q,"Sim")</f>
        <v>16</v>
      </c>
      <c r="G38" s="76">
        <f>COUNTIFS('Base Diária'!$A:$A,$A38,'Base Diária'!$P:$P,"Sim",'Base Diária'!$Y:$Y,"Falta de registro")</f>
        <v>1</v>
      </c>
      <c r="H38" s="77">
        <f>SUMIFS('Base Diária'!$L:$L,'Base Diária'!$A:$A,$A38,'Base Diária'!$Q:$Q,"Sim")</f>
        <v>117.73</v>
      </c>
      <c r="I38" s="77">
        <f>SUMIFS('Base Diária'!$M:$M,'Base Diária'!$A:$A,$A38,'Base Diária'!$Q:$Q,"Sim")</f>
        <v>136.63999999999999</v>
      </c>
      <c r="J38" s="78">
        <f t="shared" si="3"/>
        <v>0.86160714285714302</v>
      </c>
      <c r="K38" s="78">
        <f>Parâmetros!$E$13</f>
        <v>0.8</v>
      </c>
      <c r="L38" s="79">
        <f t="shared" si="4"/>
        <v>6.1607142857142971E-2</v>
      </c>
      <c r="M38" s="78">
        <f>IFERROR(COUNTIFS('Base Diária'!$A:$A,$A38,'Base Diária'!$R:$R,"Sim")/$F38,"")</f>
        <v>0.875</v>
      </c>
      <c r="N38" s="77">
        <f>SUMIFS('Base Diária'!$S:$S,'Base Diária'!$A:$A,$A38,'Base Diária'!$Q:$Q,"Sim")</f>
        <v>1.1340000000000003</v>
      </c>
      <c r="O38" s="76">
        <f>COUNTIFS('Base Diária'!$A:$A,$A38,'Base Diária'!$T:$T,"Sim")</f>
        <v>0</v>
      </c>
      <c r="P38" s="76">
        <f>COUNTIFS('Base Diária'!$A:$A,$A38,'Base Diária'!$P:$P,"Sim",'Base Diária'!$V:$V,"DIVERGE*")</f>
        <v>0</v>
      </c>
      <c r="Q38" s="28" t="str">
        <f t="shared" si="5"/>
        <v>Na meta</v>
      </c>
    </row>
    <row r="39" spans="1:17" ht="15" hidden="1" customHeight="1" x14ac:dyDescent="0.25">
      <c r="A39" s="25">
        <v>56256</v>
      </c>
      <c r="B39" s="10" t="s">
        <v>49</v>
      </c>
      <c r="C39" s="26" t="str">
        <f t="array" ref="C39">IFERROR(_xlfn.LET(_xlpm.corte,IF(ISNUMBER(Parâmetros!$E$14),Parâmetros!$E$14,DATEVALUE(RIGHT(Parâmetros!$E$14,10))),_xlpm.dt,_xlfn.MAXIFS(Cadastro!$E$5:$E$243,Cadastro!$A$5:$A$243,$A39,Cadastro!$E$5:$E$243,"&lt;="&amp;_xlpm.corte),_xlfn.XLOOKUP(1,(Cadastro!$A$5:$A$243=$A39)*(Cadastro!$E$5:$E$243=_xlpm.dt),Cadastro!$C$5:$C$243)),"NÃO INFORMADO")</f>
        <v>LUB</v>
      </c>
      <c r="D39" s="28" t="str">
        <f t="array" ref="D39">IFERROR(_xlfn.LET(_xlpm.corte,IF(ISNUMBER(Parâmetros!$E$14),Parâmetros!$E$14,DATEVALUE(RIGHT(Parâmetros!$E$14,10))),_xlpm.dt,_xlfn.MAXIFS(Cadastro!$E$5:$E$243,Cadastro!$A$5:$A$243,$A39,Cadastro!$E$5:$E$243,"&lt;="&amp;_xlpm.corte),_xlfn.XLOOKUP(1,(Cadastro!$A$5:$A$243=$A39)*(Cadastro!$E$5:$E$243=_xlpm.dt),Cadastro!$D$5:$D$243)),"")</f>
        <v>6x1</v>
      </c>
      <c r="E39" s="76">
        <f>COUNTIFS('Base Diária'!$A:$A,$A39,'Base Diária'!$P:$P,"Sim")</f>
        <v>16</v>
      </c>
      <c r="F39" s="76">
        <f>COUNTIFS('Base Diária'!$A:$A,$A39,'Base Diária'!$Q:$Q,"Sim")</f>
        <v>16</v>
      </c>
      <c r="G39" s="76">
        <f>COUNTIFS('Base Diária'!$A:$A,$A39,'Base Diária'!$P:$P,"Sim",'Base Diária'!$Y:$Y,"Falta de registro")</f>
        <v>0</v>
      </c>
      <c r="H39" s="77">
        <f>SUMIFS('Base Diária'!$L:$L,'Base Diária'!$A:$A,$A39,'Base Diária'!$Q:$Q,"Sim")</f>
        <v>119.36999999999998</v>
      </c>
      <c r="I39" s="77">
        <f>SUMIFS('Base Diária'!$M:$M,'Base Diária'!$A:$A,$A39,'Base Diária'!$Q:$Q,"Sim")</f>
        <v>136.63999999999999</v>
      </c>
      <c r="J39" s="78">
        <f t="shared" si="3"/>
        <v>0.87360948477751743</v>
      </c>
      <c r="K39" s="78">
        <f>Parâmetros!$E$13</f>
        <v>0.8</v>
      </c>
      <c r="L39" s="79">
        <f t="shared" si="4"/>
        <v>7.3609484777517387E-2</v>
      </c>
      <c r="M39" s="78">
        <f>IFERROR(COUNTIFS('Base Diária'!$A:$A,$A39,'Base Diária'!$R:$R,"Sim")/$F39,"")</f>
        <v>0.9375</v>
      </c>
      <c r="N39" s="77">
        <f>SUMIFS('Base Diária'!$S:$S,'Base Diária'!$A:$A,$A39,'Base Diária'!$Q:$Q,"Sim")</f>
        <v>0.47000000000000064</v>
      </c>
      <c r="O39" s="76">
        <f>COUNTIFS('Base Diária'!$A:$A,$A39,'Base Diária'!$T:$T,"Sim")</f>
        <v>0</v>
      </c>
      <c r="P39" s="76">
        <f>COUNTIFS('Base Diária'!$A:$A,$A39,'Base Diária'!$P:$P,"Sim",'Base Diária'!$V:$V,"DIVERGE*")</f>
        <v>0</v>
      </c>
      <c r="Q39" s="28" t="str">
        <f t="shared" si="5"/>
        <v>Na meta</v>
      </c>
    </row>
    <row r="40" spans="1:17" ht="15" hidden="1" customHeight="1" x14ac:dyDescent="0.25">
      <c r="A40" s="25">
        <v>54747</v>
      </c>
      <c r="B40" s="10" t="s">
        <v>51</v>
      </c>
      <c r="C40" s="26" t="str">
        <f t="array" ref="C40">IFERROR(_xlfn.LET(_xlpm.corte,IF(ISNUMBER(Parâmetros!$E$14),Parâmetros!$E$14,DATEVALUE(RIGHT(Parâmetros!$E$14,10))),_xlpm.dt,_xlfn.MAXIFS(Cadastro!$E$5:$E$243,Cadastro!$A$5:$A$243,$A40,Cadastro!$E$5:$E$243,"&lt;="&amp;_xlpm.corte),_xlfn.XLOOKUP(1,(Cadastro!$A$5:$A$243=$A40)*(Cadastro!$E$5:$E$243=_xlpm.dt),Cadastro!$C$5:$C$243)),"NÃO INFORMADO")</f>
        <v>LUB</v>
      </c>
      <c r="D40" s="28" t="str">
        <f t="array" ref="D40">IFERROR(_xlfn.LET(_xlpm.corte,IF(ISNUMBER(Parâmetros!$E$14),Parâmetros!$E$14,DATEVALUE(RIGHT(Parâmetros!$E$14,10))),_xlpm.dt,_xlfn.MAXIFS(Cadastro!$E$5:$E$243,Cadastro!$A$5:$A$243,$A40,Cadastro!$E$5:$E$243,"&lt;="&amp;_xlpm.corte),_xlfn.XLOOKUP(1,(Cadastro!$A$5:$A$243=$A40)*(Cadastro!$E$5:$E$243=_xlpm.dt),Cadastro!$D$5:$D$243)),"")</f>
        <v>6x1</v>
      </c>
      <c r="E40" s="76">
        <f>COUNTIFS('Base Diária'!$A:$A,$A40,'Base Diária'!$P:$P,"Sim")</f>
        <v>3</v>
      </c>
      <c r="F40" s="76">
        <f>COUNTIFS('Base Diária'!$A:$A,$A40,'Base Diária'!$Q:$Q,"Sim")</f>
        <v>1</v>
      </c>
      <c r="G40" s="76">
        <f>COUNTIFS('Base Diária'!$A:$A,$A40,'Base Diária'!$P:$P,"Sim",'Base Diária'!$Y:$Y,"Falta de registro")</f>
        <v>2</v>
      </c>
      <c r="H40" s="77">
        <f>SUMIFS('Base Diária'!$L:$L,'Base Diária'!$A:$A,$A40,'Base Diária'!$Q:$Q,"Sim")</f>
        <v>7.82</v>
      </c>
      <c r="I40" s="77">
        <f>SUMIFS('Base Diária'!$M:$M,'Base Diária'!$A:$A,$A40,'Base Diária'!$Q:$Q,"Sim")</f>
        <v>8.8000000000000007</v>
      </c>
      <c r="J40" s="78">
        <f t="shared" si="3"/>
        <v>0.88863636363636356</v>
      </c>
      <c r="K40" s="78">
        <f>Parâmetros!$E$13</f>
        <v>0.8</v>
      </c>
      <c r="L40" s="79">
        <f t="shared" si="4"/>
        <v>8.8636363636363513E-2</v>
      </c>
      <c r="M40" s="78">
        <f>IFERROR(COUNTIFS('Base Diária'!$A:$A,$A40,'Base Diária'!$R:$R,"Sim")/$F40,"")</f>
        <v>1</v>
      </c>
      <c r="N40" s="77">
        <f>SUMIFS('Base Diária'!$S:$S,'Base Diária'!$A:$A,$A40,'Base Diária'!$Q:$Q,"Sim")</f>
        <v>0</v>
      </c>
      <c r="O40" s="76">
        <f>COUNTIFS('Base Diária'!$A:$A,$A40,'Base Diária'!$T:$T,"Sim")</f>
        <v>0</v>
      </c>
      <c r="P40" s="76">
        <f>COUNTIFS('Base Diária'!$A:$A,$A40,'Base Diária'!$P:$P,"Sim",'Base Diária'!$V:$V,"DIVERGE*")</f>
        <v>0</v>
      </c>
      <c r="Q40" s="28" t="str">
        <f t="shared" si="5"/>
        <v>Na meta</v>
      </c>
    </row>
    <row r="41" spans="1:17" ht="15" hidden="1" customHeight="1" x14ac:dyDescent="0.25">
      <c r="A41" s="25">
        <v>11415</v>
      </c>
      <c r="B41" s="10" t="s">
        <v>50</v>
      </c>
      <c r="C41" s="26" t="str">
        <f t="array" ref="C41">IFERROR(_xlfn.LET(_xlpm.corte,IF(ISNUMBER(Parâmetros!$E$14),Parâmetros!$E$14,DATEVALUE(RIGHT(Parâmetros!$E$14,10))),_xlpm.dt,_xlfn.MAXIFS(Cadastro!$E$5:$E$243,Cadastro!$A$5:$A$243,$A41,Cadastro!$E$5:$E$243,"&lt;="&amp;_xlpm.corte),_xlfn.XLOOKUP(1,(Cadastro!$A$5:$A$243=$A41)*(Cadastro!$E$5:$E$243=_xlpm.dt),Cadastro!$C$5:$C$243)),"NÃO INFORMADO")</f>
        <v>LUB</v>
      </c>
      <c r="D41" s="28" t="str">
        <f t="array" ref="D41">IFERROR(_xlfn.LET(_xlpm.corte,IF(ISNUMBER(Parâmetros!$E$14),Parâmetros!$E$14,DATEVALUE(RIGHT(Parâmetros!$E$14,10))),_xlpm.dt,_xlfn.MAXIFS(Cadastro!$E$5:$E$243,Cadastro!$A$5:$A$243,$A41,Cadastro!$E$5:$E$243,"&lt;="&amp;_xlpm.corte),_xlfn.XLOOKUP(1,(Cadastro!$A$5:$A$243=$A41)*(Cadastro!$E$5:$E$243=_xlpm.dt),Cadastro!$D$5:$D$243)),"")</f>
        <v>6x1</v>
      </c>
      <c r="E41" s="76">
        <f>COUNTIFS('Base Diária'!$A:$A,$A41,'Base Diária'!$P:$P,"Sim")</f>
        <v>17</v>
      </c>
      <c r="F41" s="76">
        <f>COUNTIFS('Base Diária'!$A:$A,$A41,'Base Diária'!$Q:$Q,"Sim")</f>
        <v>17</v>
      </c>
      <c r="G41" s="76">
        <f>COUNTIFS('Base Diária'!$A:$A,$A41,'Base Diária'!$P:$P,"Sim",'Base Diária'!$Y:$Y,"Falta de registro")</f>
        <v>0</v>
      </c>
      <c r="H41" s="77">
        <f>SUMIFS('Base Diária'!$L:$L,'Base Diária'!$A:$A,$A41,'Base Diária'!$Q:$Q,"Sim")</f>
        <v>123.82</v>
      </c>
      <c r="I41" s="77">
        <f>SUMIFS('Base Diária'!$M:$M,'Base Diária'!$A:$A,$A41,'Base Diária'!$Q:$Q,"Sim")</f>
        <v>145.44</v>
      </c>
      <c r="J41" s="78">
        <f t="shared" si="3"/>
        <v>0.8513476347634763</v>
      </c>
      <c r="K41" s="78">
        <f>Parâmetros!$E$13</f>
        <v>0.8</v>
      </c>
      <c r="L41" s="79">
        <f t="shared" si="4"/>
        <v>5.1347634763476258E-2</v>
      </c>
      <c r="M41" s="78">
        <f>IFERROR(COUNTIFS('Base Diária'!$A:$A,$A41,'Base Diária'!$R:$R,"Sim")/$F41,"")</f>
        <v>0.88235294117647056</v>
      </c>
      <c r="N41" s="77">
        <f>SUMIFS('Base Diária'!$S:$S,'Base Diária'!$A:$A,$A41,'Base Diária'!$Q:$Q,"Sim")</f>
        <v>2.6000000000000023</v>
      </c>
      <c r="O41" s="76">
        <f>COUNTIFS('Base Diária'!$A:$A,$A41,'Base Diária'!$T:$T,"Sim")</f>
        <v>0</v>
      </c>
      <c r="P41" s="76">
        <f>COUNTIFS('Base Diária'!$A:$A,$A41,'Base Diária'!$P:$P,"Sim",'Base Diária'!$V:$V,"DIVERGE*")</f>
        <v>0</v>
      </c>
      <c r="Q41" s="28" t="str">
        <f t="shared" si="5"/>
        <v>Na meta</v>
      </c>
    </row>
    <row r="42" spans="1:17" ht="15" customHeight="1" x14ac:dyDescent="0.25">
      <c r="A42" s="25">
        <v>11352</v>
      </c>
      <c r="B42" s="10" t="s">
        <v>52</v>
      </c>
      <c r="C42" s="26" t="str">
        <f t="array" ref="C42">IFERROR(_xlfn.LET(_xlpm.corte,IF(ISNUMBER(Parâmetros!$E$14),Parâmetros!$E$14,DATEVALUE(RIGHT(Parâmetros!$E$14,10))),_xlpm.dt,_xlfn.MAXIFS(Cadastro!$E$5:$E$243,Cadastro!$A$5:$A$243,$A42,Cadastro!$E$5:$E$243,"&lt;="&amp;_xlpm.corte),_xlfn.XLOOKUP(1,(Cadastro!$A$5:$A$243=$A42)*(Cadastro!$E$5:$E$243=_xlpm.dt),Cadastro!$C$5:$C$243)),"NÃO INFORMADO")</f>
        <v>MEC</v>
      </c>
      <c r="D42" s="28" t="str">
        <f t="array" ref="D42">IFERROR(_xlfn.LET(_xlpm.corte,IF(ISNUMBER(Parâmetros!$E$14),Parâmetros!$E$14,DATEVALUE(RIGHT(Parâmetros!$E$14,10))),_xlpm.dt,_xlfn.MAXIFS(Cadastro!$E$5:$E$243,Cadastro!$A$5:$A$243,$A42,Cadastro!$E$5:$E$243,"&lt;="&amp;_xlpm.corte),_xlfn.XLOOKUP(1,(Cadastro!$A$5:$A$243=$A42)*(Cadastro!$E$5:$E$243=_xlpm.dt),Cadastro!$D$5:$D$243)),"")</f>
        <v>6x1</v>
      </c>
      <c r="E42" s="76">
        <f>COUNTIFS('Base Diária'!$A:$A,$A42,'Base Diária'!$P:$P,"Sim")</f>
        <v>16</v>
      </c>
      <c r="F42" s="76">
        <f>COUNTIFS('Base Diária'!$A:$A,$A42,'Base Diária'!$Q:$Q,"Sim")</f>
        <v>15</v>
      </c>
      <c r="G42" s="76">
        <f>COUNTIFS('Base Diária'!$A:$A,$A42,'Base Diária'!$P:$P,"Sim",'Base Diária'!$Y:$Y,"Falta de registro")</f>
        <v>1</v>
      </c>
      <c r="H42" s="77">
        <f>SUMIFS('Base Diária'!$L:$L,'Base Diária'!$A:$A,$A42,'Base Diária'!$Q:$Q,"Sim")</f>
        <v>115.65</v>
      </c>
      <c r="I42" s="77">
        <f>SUMIFS('Base Diária'!$M:$M,'Base Diária'!$A:$A,$A42,'Base Diária'!$Q:$Q,"Sim")</f>
        <v>129.30999999999997</v>
      </c>
      <c r="J42" s="78">
        <f t="shared" si="3"/>
        <v>0.89436238496636011</v>
      </c>
      <c r="K42" s="78">
        <f>Parâmetros!$E$13</f>
        <v>0.8</v>
      </c>
      <c r="L42" s="79">
        <f t="shared" si="4"/>
        <v>9.4362384966360069E-2</v>
      </c>
      <c r="M42" s="78">
        <f>IFERROR(COUNTIFS('Base Diária'!$A:$A,$A42,'Base Diária'!$R:$R,"Sim")/$F42,"")</f>
        <v>1</v>
      </c>
      <c r="N42" s="77">
        <f>SUMIFS('Base Diária'!$S:$S,'Base Diária'!$A:$A,$A42,'Base Diária'!$Q:$Q,"Sim")</f>
        <v>0</v>
      </c>
      <c r="O42" s="76">
        <f>COUNTIFS('Base Diária'!$A:$A,$A42,'Base Diária'!$T:$T,"Sim")</f>
        <v>0</v>
      </c>
      <c r="P42" s="76">
        <f>COUNTIFS('Base Diária'!$A:$A,$A42,'Base Diária'!$P:$P,"Sim",'Base Diária'!$V:$V,"DIVERGE*")</f>
        <v>0</v>
      </c>
      <c r="Q42" s="28" t="str">
        <f t="shared" si="5"/>
        <v>Na meta</v>
      </c>
    </row>
    <row r="43" spans="1:17" ht="15" customHeight="1" x14ac:dyDescent="0.25">
      <c r="A43" s="25">
        <v>55618</v>
      </c>
      <c r="B43" s="10" t="s">
        <v>54</v>
      </c>
      <c r="C43" s="26" t="str">
        <f t="array" ref="C43">IFERROR(_xlfn.LET(_xlpm.corte,IF(ISNUMBER(Parâmetros!$E$14),Parâmetros!$E$14,DATEVALUE(RIGHT(Parâmetros!$E$14,10))),_xlpm.dt,_xlfn.MAXIFS(Cadastro!$E$5:$E$243,Cadastro!$A$5:$A$243,$A43,Cadastro!$E$5:$E$243,"&lt;="&amp;_xlpm.corte),_xlfn.XLOOKUP(1,(Cadastro!$A$5:$A$243=$A43)*(Cadastro!$E$5:$E$243=_xlpm.dt),Cadastro!$C$5:$C$243)),"NÃO INFORMADO")</f>
        <v>MEC</v>
      </c>
      <c r="D43" s="28" t="str">
        <f t="array" ref="D43">IFERROR(_xlfn.LET(_xlpm.corte,IF(ISNUMBER(Parâmetros!$E$14),Parâmetros!$E$14,DATEVALUE(RIGHT(Parâmetros!$E$14,10))),_xlpm.dt,_xlfn.MAXIFS(Cadastro!$E$5:$E$243,Cadastro!$A$5:$A$243,$A43,Cadastro!$E$5:$E$243,"&lt;="&amp;_xlpm.corte),_xlfn.XLOOKUP(1,(Cadastro!$A$5:$A$243=$A43)*(Cadastro!$E$5:$E$243=_xlpm.dt),Cadastro!$D$5:$D$243)),"")</f>
        <v>Férias</v>
      </c>
      <c r="E43" s="76">
        <f>COUNTIFS('Base Diária'!$A:$A,$A43,'Base Diária'!$P:$P,"Sim")</f>
        <v>11</v>
      </c>
      <c r="F43" s="76">
        <f>COUNTIFS('Base Diária'!$A:$A,$A43,'Base Diária'!$Q:$Q,"Sim")</f>
        <v>10</v>
      </c>
      <c r="G43" s="76">
        <f>COUNTIFS('Base Diária'!$A:$A,$A43,'Base Diária'!$P:$P,"Sim",'Base Diária'!$Y:$Y,"Falta de registro")</f>
        <v>1</v>
      </c>
      <c r="H43" s="77">
        <f>SUMIFS('Base Diária'!$L:$L,'Base Diária'!$A:$A,$A43,'Base Diária'!$Q:$Q,"Sim")</f>
        <v>70.3</v>
      </c>
      <c r="I43" s="77">
        <f>SUMIFS('Base Diária'!$M:$M,'Base Diária'!$A:$A,$A43,'Base Diária'!$Q:$Q,"Sim")</f>
        <v>75.8</v>
      </c>
      <c r="J43" s="78">
        <f t="shared" si="3"/>
        <v>0.92744063324538262</v>
      </c>
      <c r="K43" s="78">
        <f>Parâmetros!$E$13</f>
        <v>0.8</v>
      </c>
      <c r="L43" s="79">
        <f t="shared" si="4"/>
        <v>0.12744063324538257</v>
      </c>
      <c r="M43" s="78">
        <f>IFERROR(COUNTIFS('Base Diária'!$A:$A,$A43,'Base Diária'!$R:$R,"Sim")/$F43,"")</f>
        <v>1</v>
      </c>
      <c r="N43" s="77">
        <f>SUMIFS('Base Diária'!$S:$S,'Base Diária'!$A:$A,$A43,'Base Diária'!$Q:$Q,"Sim")</f>
        <v>0</v>
      </c>
      <c r="O43" s="76">
        <f>COUNTIFS('Base Diária'!$A:$A,$A43,'Base Diária'!$T:$T,"Sim")</f>
        <v>1</v>
      </c>
      <c r="P43" s="76">
        <f>COUNTIFS('Base Diária'!$A:$A,$A43,'Base Diária'!$P:$P,"Sim",'Base Diária'!$V:$V,"DIVERGE*")</f>
        <v>0</v>
      </c>
      <c r="Q43" s="28" t="str">
        <f t="shared" si="5"/>
        <v>Na meta</v>
      </c>
    </row>
    <row r="44" spans="1:17" ht="15" customHeight="1" x14ac:dyDescent="0.25">
      <c r="A44" s="25">
        <v>53459</v>
      </c>
      <c r="B44" s="10" t="s">
        <v>55</v>
      </c>
      <c r="C44" s="26" t="str">
        <f t="array" ref="C44">IFERROR(_xlfn.LET(_xlpm.corte,IF(ISNUMBER(Parâmetros!$E$14),Parâmetros!$E$14,DATEVALUE(RIGHT(Parâmetros!$E$14,10))),_xlpm.dt,_xlfn.MAXIFS(Cadastro!$E$5:$E$243,Cadastro!$A$5:$A$243,$A44,Cadastro!$E$5:$E$243,"&lt;="&amp;_xlpm.corte),_xlfn.XLOOKUP(1,(Cadastro!$A$5:$A$243=$A44)*(Cadastro!$E$5:$E$243=_xlpm.dt),Cadastro!$C$5:$C$243)),"NÃO INFORMADO")</f>
        <v>MEC</v>
      </c>
      <c r="D44" s="28" t="str">
        <f t="array" ref="D44">IFERROR(_xlfn.LET(_xlpm.corte,IF(ISNUMBER(Parâmetros!$E$14),Parâmetros!$E$14,DATEVALUE(RIGHT(Parâmetros!$E$14,10))),_xlpm.dt,_xlfn.MAXIFS(Cadastro!$E$5:$E$243,Cadastro!$A$5:$A$243,$A44,Cadastro!$E$5:$E$243,"&lt;="&amp;_xlpm.corte),_xlfn.XLOOKUP(1,(Cadastro!$A$5:$A$243=$A44)*(Cadastro!$E$5:$E$243=_xlpm.dt),Cadastro!$D$5:$D$243)),"")</f>
        <v>A</v>
      </c>
      <c r="E44" s="76">
        <f>COUNTIFS('Base Diária'!$A:$A,$A44,'Base Diária'!$P:$P,"Sim")</f>
        <v>14</v>
      </c>
      <c r="F44" s="76">
        <f>COUNTIFS('Base Diária'!$A:$A,$A44,'Base Diária'!$Q:$Q,"Sim")</f>
        <v>10</v>
      </c>
      <c r="G44" s="76">
        <f>COUNTIFS('Base Diária'!$A:$A,$A44,'Base Diária'!$P:$P,"Sim",'Base Diária'!$Y:$Y,"Falta de registro")</f>
        <v>4</v>
      </c>
      <c r="H44" s="77">
        <f>SUMIFS('Base Diária'!$L:$L,'Base Diária'!$A:$A,$A44,'Base Diária'!$Q:$Q,"Sim")</f>
        <v>63.41</v>
      </c>
      <c r="I44" s="77">
        <f>SUMIFS('Base Diária'!$M:$M,'Base Diária'!$A:$A,$A44,'Base Diária'!$Q:$Q,"Sim")</f>
        <v>75.8</v>
      </c>
      <c r="J44" s="78">
        <f t="shared" si="3"/>
        <v>0.83654353562005279</v>
      </c>
      <c r="K44" s="78">
        <f>Parâmetros!$E$13</f>
        <v>0.8</v>
      </c>
      <c r="L44" s="79">
        <f t="shared" si="4"/>
        <v>3.6543535620052747E-2</v>
      </c>
      <c r="M44" s="78">
        <f>IFERROR(COUNTIFS('Base Diária'!$A:$A,$A44,'Base Diária'!$R:$R,"Sim")/$F44,"")</f>
        <v>0.9</v>
      </c>
      <c r="N44" s="77">
        <f>SUMIFS('Base Diária'!$S:$S,'Base Diária'!$A:$A,$A44,'Base Diária'!$Q:$Q,"Sim")</f>
        <v>3.5640000000000001</v>
      </c>
      <c r="O44" s="76">
        <f>COUNTIFS('Base Diária'!$A:$A,$A44,'Base Diária'!$T:$T,"Sim")</f>
        <v>0</v>
      </c>
      <c r="P44" s="76">
        <f>COUNTIFS('Base Diária'!$A:$A,$A44,'Base Diária'!$P:$P,"Sim",'Base Diária'!$V:$V,"DIVERGE*")</f>
        <v>0</v>
      </c>
      <c r="Q44" s="28" t="str">
        <f t="shared" si="5"/>
        <v>Na meta</v>
      </c>
    </row>
    <row r="45" spans="1:17" ht="15" hidden="1" customHeight="1" x14ac:dyDescent="0.25">
      <c r="A45" s="25">
        <v>54684</v>
      </c>
      <c r="B45" s="10" t="s">
        <v>56</v>
      </c>
      <c r="C45" s="26" t="str">
        <f t="array" ref="C45">IFERROR(_xlfn.LET(_xlpm.corte,IF(ISNUMBER(Parâmetros!$E$14),Parâmetros!$E$14,DATEVALUE(RIGHT(Parâmetros!$E$14,10))),_xlpm.dt,_xlfn.MAXIFS(Cadastro!$E$5:$E$243,Cadastro!$A$5:$A$243,$A45,Cadastro!$E$5:$E$243,"&lt;="&amp;_xlpm.corte),_xlfn.XLOOKUP(1,(Cadastro!$A$5:$A$243=$A45)*(Cadastro!$E$5:$E$243=_xlpm.dt),Cadastro!$C$5:$C$243)),"NÃO INFORMADO")</f>
        <v>NÃO INFORMADO</v>
      </c>
      <c r="D45" s="28" t="str">
        <f t="array" ref="D45">IFERROR(_xlfn.LET(_xlpm.corte,IF(ISNUMBER(Parâmetros!$E$14),Parâmetros!$E$14,DATEVALUE(RIGHT(Parâmetros!$E$14,10))),_xlpm.dt,_xlfn.MAXIFS(Cadastro!$E$5:$E$243,Cadastro!$A$5:$A$243,$A45,Cadastro!$E$5:$E$243,"&lt;="&amp;_xlpm.corte),_xlfn.XLOOKUP(1,(Cadastro!$A$5:$A$243=$A45)*(Cadastro!$E$5:$E$243=_xlpm.dt),Cadastro!$D$5:$D$243)),"")</f>
        <v>Férias</v>
      </c>
      <c r="E45" s="76">
        <f>COUNTIFS('Base Diária'!$A:$A,$A45,'Base Diária'!$P:$P,"Sim")</f>
        <v>0</v>
      </c>
      <c r="F45" s="76">
        <f>COUNTIFS('Base Diária'!$A:$A,$A45,'Base Diária'!$Q:$Q,"Sim")</f>
        <v>0</v>
      </c>
      <c r="G45" s="76">
        <f>COUNTIFS('Base Diária'!$A:$A,$A45,'Base Diária'!$P:$P,"Sim",'Base Diária'!$Y:$Y,"Falta de registro")</f>
        <v>0</v>
      </c>
      <c r="H45" s="77">
        <f>SUMIFS('Base Diária'!$L:$L,'Base Diária'!$A:$A,$A45,'Base Diária'!$Q:$Q,"Sim")</f>
        <v>0</v>
      </c>
      <c r="I45" s="77">
        <f>SUMIFS('Base Diária'!$M:$M,'Base Diária'!$A:$A,$A45,'Base Diária'!$Q:$Q,"Sim")</f>
        <v>0</v>
      </c>
      <c r="J45" s="78" t="str">
        <f t="shared" si="3"/>
        <v/>
      </c>
      <c r="K45" s="78">
        <f>Parâmetros!$E$13</f>
        <v>0.8</v>
      </c>
      <c r="L45" s="79" t="str">
        <f t="shared" si="4"/>
        <v/>
      </c>
      <c r="M45" s="78" t="str">
        <f>IFERROR(COUNTIFS('Base Diária'!$A:$A,$A45,'Base Diária'!$R:$R,"Sim")/$F45,"")</f>
        <v/>
      </c>
      <c r="N45" s="77">
        <f>SUMIFS('Base Diária'!$S:$S,'Base Diária'!$A:$A,$A45,'Base Diária'!$Q:$Q,"Sim")</f>
        <v>0</v>
      </c>
      <c r="O45" s="76">
        <f>COUNTIFS('Base Diária'!$A:$A,$A45,'Base Diária'!$T:$T,"Sim")</f>
        <v>0</v>
      </c>
      <c r="P45" s="76">
        <f>COUNTIFS('Base Diária'!$A:$A,$A45,'Base Diária'!$P:$P,"Sim",'Base Diária'!$V:$V,"DIVERGE*")</f>
        <v>0</v>
      </c>
      <c r="Q45" s="28" t="str">
        <f t="shared" si="5"/>
        <v>Não mensurável</v>
      </c>
    </row>
    <row r="46" spans="1:17" ht="15" customHeight="1" x14ac:dyDescent="0.25">
      <c r="A46" s="25">
        <v>55138</v>
      </c>
      <c r="B46" s="10" t="s">
        <v>57</v>
      </c>
      <c r="C46" s="26" t="str">
        <f t="array" ref="C46">IFERROR(_xlfn.LET(_xlpm.corte,IF(ISNUMBER(Parâmetros!$E$14),Parâmetros!$E$14,DATEVALUE(RIGHT(Parâmetros!$E$14,10))),_xlpm.dt,_xlfn.MAXIFS(Cadastro!$E$5:$E$243,Cadastro!$A$5:$A$243,$A46,Cadastro!$E$5:$E$243,"&lt;="&amp;_xlpm.corte),_xlfn.XLOOKUP(1,(Cadastro!$A$5:$A$243=$A46)*(Cadastro!$E$5:$E$243=_xlpm.dt),Cadastro!$C$5:$C$243)),"NÃO INFORMADO")</f>
        <v>MEC</v>
      </c>
      <c r="D46" s="28" t="str">
        <f t="array" ref="D46">IFERROR(_xlfn.LET(_xlpm.corte,IF(ISNUMBER(Parâmetros!$E$14),Parâmetros!$E$14,DATEVALUE(RIGHT(Parâmetros!$E$14,10))),_xlpm.dt,_xlfn.MAXIFS(Cadastro!$E$5:$E$243,Cadastro!$A$5:$A$243,$A46,Cadastro!$E$5:$E$243,"&lt;="&amp;_xlpm.corte),_xlfn.XLOOKUP(1,(Cadastro!$A$5:$A$243=$A46)*(Cadastro!$E$5:$E$243=_xlpm.dt),Cadastro!$D$5:$D$243)),"")</f>
        <v>C</v>
      </c>
      <c r="E46" s="76">
        <f>COUNTIFS('Base Diária'!$A:$A,$A46,'Base Diária'!$P:$P,"Sim")</f>
        <v>15</v>
      </c>
      <c r="F46" s="76">
        <f>COUNTIFS('Base Diária'!$A:$A,$A46,'Base Diária'!$Q:$Q,"Sim")</f>
        <v>15</v>
      </c>
      <c r="G46" s="76">
        <f>COUNTIFS('Base Diária'!$A:$A,$A46,'Base Diária'!$P:$P,"Sim",'Base Diária'!$Y:$Y,"Falta de registro")</f>
        <v>0</v>
      </c>
      <c r="H46" s="77">
        <f>SUMIFS('Base Diária'!$L:$L,'Base Diária'!$A:$A,$A46,'Base Diária'!$Q:$Q,"Sim")</f>
        <v>81.55</v>
      </c>
      <c r="I46" s="77">
        <f>SUMIFS('Base Diária'!$M:$M,'Base Diária'!$A:$A,$A46,'Base Diária'!$Q:$Q,"Sim")</f>
        <v>100.05000000000001</v>
      </c>
      <c r="J46" s="78">
        <f t="shared" si="3"/>
        <v>0.81509245377311335</v>
      </c>
      <c r="K46" s="78">
        <f>Parâmetros!$E$13</f>
        <v>0.8</v>
      </c>
      <c r="L46" s="79">
        <f t="shared" si="4"/>
        <v>1.5092453773113301E-2</v>
      </c>
      <c r="M46" s="78">
        <f>IFERROR(COUNTIFS('Base Diária'!$A:$A,$A46,'Base Diária'!$R:$R,"Sim")/$F46,"")</f>
        <v>0.8</v>
      </c>
      <c r="N46" s="77">
        <f>SUMIFS('Base Diária'!$S:$S,'Base Diária'!$A:$A,$A46,'Base Diária'!$Q:$Q,"Sim")</f>
        <v>8.2480000000000011</v>
      </c>
      <c r="O46" s="76">
        <f>COUNTIFS('Base Diária'!$A:$A,$A46,'Base Diária'!$T:$T,"Sim")</f>
        <v>2</v>
      </c>
      <c r="P46" s="76">
        <f>COUNTIFS('Base Diária'!$A:$A,$A46,'Base Diária'!$P:$P,"Sim",'Base Diária'!$V:$V,"DIVERGE*")</f>
        <v>0</v>
      </c>
      <c r="Q46" s="28" t="str">
        <f t="shared" si="5"/>
        <v>Na meta</v>
      </c>
    </row>
    <row r="47" spans="1:17" ht="15" customHeight="1" x14ac:dyDescent="0.25">
      <c r="A47" s="25">
        <v>56012</v>
      </c>
      <c r="B47" s="10" t="s">
        <v>58</v>
      </c>
      <c r="C47" s="26" t="str">
        <f t="array" ref="C47">IFERROR(_xlfn.LET(_xlpm.corte,IF(ISNUMBER(Parâmetros!$E$14),Parâmetros!$E$14,DATEVALUE(RIGHT(Parâmetros!$E$14,10))),_xlpm.dt,_xlfn.MAXIFS(Cadastro!$E$5:$E$243,Cadastro!$A$5:$A$243,$A47,Cadastro!$E$5:$E$243,"&lt;="&amp;_xlpm.corte),_xlfn.XLOOKUP(1,(Cadastro!$A$5:$A$243=$A47)*(Cadastro!$E$5:$E$243=_xlpm.dt),Cadastro!$C$5:$C$243)),"NÃO INFORMADO")</f>
        <v>MEC</v>
      </c>
      <c r="D47" s="28" t="str">
        <f t="array" ref="D47">IFERROR(_xlfn.LET(_xlpm.corte,IF(ISNUMBER(Parâmetros!$E$14),Parâmetros!$E$14,DATEVALUE(RIGHT(Parâmetros!$E$14,10))),_xlpm.dt,_xlfn.MAXIFS(Cadastro!$E$5:$E$243,Cadastro!$A$5:$A$243,$A47,Cadastro!$E$5:$E$243,"&lt;="&amp;_xlpm.corte),_xlfn.XLOOKUP(1,(Cadastro!$A$5:$A$243=$A47)*(Cadastro!$E$5:$E$243=_xlpm.dt),Cadastro!$D$5:$D$243)),"")</f>
        <v>A</v>
      </c>
      <c r="E47" s="76">
        <f>COUNTIFS('Base Diária'!$A:$A,$A47,'Base Diária'!$P:$P,"Sim")</f>
        <v>16</v>
      </c>
      <c r="F47" s="76">
        <f>COUNTIFS('Base Diária'!$A:$A,$A47,'Base Diária'!$Q:$Q,"Sim")</f>
        <v>16</v>
      </c>
      <c r="G47" s="76">
        <f>COUNTIFS('Base Diária'!$A:$A,$A47,'Base Diária'!$P:$P,"Sim",'Base Diária'!$Y:$Y,"Falta de registro")</f>
        <v>0</v>
      </c>
      <c r="H47" s="77">
        <f>SUMIFS('Base Diária'!$L:$L,'Base Diária'!$A:$A,$A47,'Base Diária'!$Q:$Q,"Sim")</f>
        <v>99.51</v>
      </c>
      <c r="I47" s="77">
        <f>SUMIFS('Base Diária'!$M:$M,'Base Diária'!$A:$A,$A47,'Base Diária'!$Q:$Q,"Sim")</f>
        <v>121.27999999999999</v>
      </c>
      <c r="J47" s="78">
        <f t="shared" si="3"/>
        <v>0.8204980211081796</v>
      </c>
      <c r="K47" s="78">
        <f>Parâmetros!$E$13</f>
        <v>0.8</v>
      </c>
      <c r="L47" s="79">
        <f t="shared" si="4"/>
        <v>2.0498021108179554E-2</v>
      </c>
      <c r="M47" s="78">
        <f>IFERROR(COUNTIFS('Base Diária'!$A:$A,$A47,'Base Diária'!$R:$R,"Sim")/$F47,"")</f>
        <v>0.875</v>
      </c>
      <c r="N47" s="77">
        <f>SUMIFS('Base Diária'!$S:$S,'Base Diária'!$A:$A,$A47,'Base Diária'!$Q:$Q,"Sim")</f>
        <v>3.7379999999999995</v>
      </c>
      <c r="O47" s="76">
        <f>COUNTIFS('Base Diária'!$A:$A,$A47,'Base Diária'!$T:$T,"Sim")</f>
        <v>0</v>
      </c>
      <c r="P47" s="76">
        <f>COUNTIFS('Base Diária'!$A:$A,$A47,'Base Diária'!$P:$P,"Sim",'Base Diária'!$V:$V,"DIVERGE*")</f>
        <v>0</v>
      </c>
      <c r="Q47" s="28" t="str">
        <f t="shared" si="5"/>
        <v>Na meta</v>
      </c>
    </row>
    <row r="48" spans="1:17" ht="15" customHeight="1" x14ac:dyDescent="0.25">
      <c r="A48" s="25">
        <v>52498</v>
      </c>
      <c r="B48" s="10" t="s">
        <v>59</v>
      </c>
      <c r="C48" s="26" t="str">
        <f t="array" ref="C48">IFERROR(_xlfn.LET(_xlpm.corte,IF(ISNUMBER(Parâmetros!$E$14),Parâmetros!$E$14,DATEVALUE(RIGHT(Parâmetros!$E$14,10))),_xlpm.dt,_xlfn.MAXIFS(Cadastro!$E$5:$E$243,Cadastro!$A$5:$A$243,$A48,Cadastro!$E$5:$E$243,"&lt;="&amp;_xlpm.corte),_xlfn.XLOOKUP(1,(Cadastro!$A$5:$A$243=$A48)*(Cadastro!$E$5:$E$243=_xlpm.dt),Cadastro!$C$5:$C$243)),"NÃO INFORMADO")</f>
        <v>MEC</v>
      </c>
      <c r="D48" s="28" t="str">
        <f t="array" ref="D48">IFERROR(_xlfn.LET(_xlpm.corte,IF(ISNUMBER(Parâmetros!$E$14),Parâmetros!$E$14,DATEVALUE(RIGHT(Parâmetros!$E$14,10))),_xlpm.dt,_xlfn.MAXIFS(Cadastro!$E$5:$E$243,Cadastro!$A$5:$A$243,$A48,Cadastro!$E$5:$E$243,"&lt;="&amp;_xlpm.corte),_xlfn.XLOOKUP(1,(Cadastro!$A$5:$A$243=$A48)*(Cadastro!$E$5:$E$243=_xlpm.dt),Cadastro!$D$5:$D$243)),"")</f>
        <v>B</v>
      </c>
      <c r="E48" s="76">
        <f>COUNTIFS('Base Diária'!$A:$A,$A48,'Base Diária'!$P:$P,"Sim")</f>
        <v>16</v>
      </c>
      <c r="F48" s="76">
        <f>COUNTIFS('Base Diária'!$A:$A,$A48,'Base Diária'!$Q:$Q,"Sim")</f>
        <v>15</v>
      </c>
      <c r="G48" s="76">
        <f>COUNTIFS('Base Diária'!$A:$A,$A48,'Base Diária'!$P:$P,"Sim",'Base Diária'!$Y:$Y,"Falta de registro")</f>
        <v>1</v>
      </c>
      <c r="H48" s="77">
        <f>SUMIFS('Base Diária'!$L:$L,'Base Diária'!$A:$A,$A48,'Base Diária'!$Q:$Q,"Sim")</f>
        <v>104.29</v>
      </c>
      <c r="I48" s="77">
        <f>SUMIFS('Base Diária'!$M:$M,'Base Diária'!$A:$A,$A48,'Base Diária'!$Q:$Q,"Sim")</f>
        <v>115.05000000000001</v>
      </c>
      <c r="J48" s="78">
        <f t="shared" si="3"/>
        <v>0.90647544545849623</v>
      </c>
      <c r="K48" s="78">
        <f>Parâmetros!$E$13</f>
        <v>0.8</v>
      </c>
      <c r="L48" s="79">
        <f t="shared" si="4"/>
        <v>0.10647544545849619</v>
      </c>
      <c r="M48" s="78">
        <f>IFERROR(COUNTIFS('Base Diária'!$A:$A,$A48,'Base Diária'!$R:$R,"Sim")/$F48,"")</f>
        <v>0.93333333333333335</v>
      </c>
      <c r="N48" s="77">
        <f>SUMIFS('Base Diária'!$S:$S,'Base Diária'!$A:$A,$A48,'Base Diária'!$Q:$Q,"Sim")</f>
        <v>2.7360000000000002</v>
      </c>
      <c r="O48" s="76">
        <f>COUNTIFS('Base Diária'!$A:$A,$A48,'Base Diária'!$T:$T,"Sim")</f>
        <v>0</v>
      </c>
      <c r="P48" s="76">
        <f>COUNTIFS('Base Diária'!$A:$A,$A48,'Base Diária'!$P:$P,"Sim",'Base Diária'!$V:$V,"DIVERGE*")</f>
        <v>0</v>
      </c>
      <c r="Q48" s="28" t="str">
        <f t="shared" si="5"/>
        <v>Na meta</v>
      </c>
    </row>
    <row r="49" spans="1:17" ht="15" customHeight="1" x14ac:dyDescent="0.25">
      <c r="A49" s="25">
        <v>12468</v>
      </c>
      <c r="B49" s="10" t="s">
        <v>60</v>
      </c>
      <c r="C49" s="26" t="str">
        <f t="array" ref="C49">IFERROR(_xlfn.LET(_xlpm.corte,IF(ISNUMBER(Parâmetros!$E$14),Parâmetros!$E$14,DATEVALUE(RIGHT(Parâmetros!$E$14,10))),_xlpm.dt,_xlfn.MAXIFS(Cadastro!$E$5:$E$243,Cadastro!$A$5:$A$243,$A49,Cadastro!$E$5:$E$243,"&lt;="&amp;_xlpm.corte),_xlfn.XLOOKUP(1,(Cadastro!$A$5:$A$243=$A49)*(Cadastro!$E$5:$E$243=_xlpm.dt),Cadastro!$C$5:$C$243)),"NÃO INFORMADO")</f>
        <v>MEC</v>
      </c>
      <c r="D49" s="28" t="str">
        <f t="array" ref="D49">IFERROR(_xlfn.LET(_xlpm.corte,IF(ISNUMBER(Parâmetros!$E$14),Parâmetros!$E$14,DATEVALUE(RIGHT(Parâmetros!$E$14,10))),_xlpm.dt,_xlfn.MAXIFS(Cadastro!$E$5:$E$243,Cadastro!$A$5:$A$243,$A49,Cadastro!$E$5:$E$243,"&lt;="&amp;_xlpm.corte),_xlfn.XLOOKUP(1,(Cadastro!$A$5:$A$243=$A49)*(Cadastro!$E$5:$E$243=_xlpm.dt),Cadastro!$D$5:$D$243)),"")</f>
        <v>C</v>
      </c>
      <c r="E49" s="76">
        <f>COUNTIFS('Base Diária'!$A:$A,$A49,'Base Diária'!$P:$P,"Sim")</f>
        <v>16</v>
      </c>
      <c r="F49" s="76">
        <f>COUNTIFS('Base Diária'!$A:$A,$A49,'Base Diária'!$Q:$Q,"Sim")</f>
        <v>16</v>
      </c>
      <c r="G49" s="76">
        <f>COUNTIFS('Base Diária'!$A:$A,$A49,'Base Diária'!$P:$P,"Sim",'Base Diária'!$Y:$Y,"Falta de registro")</f>
        <v>0</v>
      </c>
      <c r="H49" s="77">
        <f>SUMIFS('Base Diária'!$L:$L,'Base Diária'!$A:$A,$A49,'Base Diária'!$Q:$Q,"Sim")</f>
        <v>96.109999999999985</v>
      </c>
      <c r="I49" s="77">
        <f>SUMIFS('Base Diária'!$M:$M,'Base Diária'!$A:$A,$A49,'Base Diária'!$Q:$Q,"Sim")</f>
        <v>106.72000000000001</v>
      </c>
      <c r="J49" s="78">
        <f t="shared" si="3"/>
        <v>0.90058095952023964</v>
      </c>
      <c r="K49" s="78">
        <f>Parâmetros!$E$13</f>
        <v>0.8</v>
      </c>
      <c r="L49" s="79">
        <f t="shared" si="4"/>
        <v>0.1005809595202396</v>
      </c>
      <c r="M49" s="78">
        <f>IFERROR(COUNTIFS('Base Diária'!$A:$A,$A49,'Base Diária'!$R:$R,"Sim")/$F49,"")</f>
        <v>0.875</v>
      </c>
      <c r="N49" s="77">
        <f>SUMIFS('Base Diária'!$S:$S,'Base Diária'!$A:$A,$A49,'Base Diária'!$Q:$Q,"Sim")</f>
        <v>4.2120000000000006</v>
      </c>
      <c r="O49" s="76">
        <f>COUNTIFS('Base Diária'!$A:$A,$A49,'Base Diária'!$T:$T,"Sim")</f>
        <v>4</v>
      </c>
      <c r="P49" s="76">
        <f>COUNTIFS('Base Diária'!$A:$A,$A49,'Base Diária'!$P:$P,"Sim",'Base Diária'!$V:$V,"DIVERGE*")</f>
        <v>0</v>
      </c>
      <c r="Q49" s="28" t="str">
        <f t="shared" si="5"/>
        <v>Na meta</v>
      </c>
    </row>
    <row r="50" spans="1:17" ht="15" customHeight="1" x14ac:dyDescent="0.25">
      <c r="A50" s="25">
        <v>53403</v>
      </c>
      <c r="B50" s="10" t="s">
        <v>61</v>
      </c>
      <c r="C50" s="26" t="str">
        <f t="array" ref="C50">IFERROR(_xlfn.LET(_xlpm.corte,IF(ISNUMBER(Parâmetros!$E$14),Parâmetros!$E$14,DATEVALUE(RIGHT(Parâmetros!$E$14,10))),_xlpm.dt,_xlfn.MAXIFS(Cadastro!$E$5:$E$243,Cadastro!$A$5:$A$243,$A50,Cadastro!$E$5:$E$243,"&lt;="&amp;_xlpm.corte),_xlfn.XLOOKUP(1,(Cadastro!$A$5:$A$243=$A50)*(Cadastro!$E$5:$E$243=_xlpm.dt),Cadastro!$C$5:$C$243)),"NÃO INFORMADO")</f>
        <v>MEC</v>
      </c>
      <c r="D50" s="28" t="str">
        <f t="array" ref="D50">IFERROR(_xlfn.LET(_xlpm.corte,IF(ISNUMBER(Parâmetros!$E$14),Parâmetros!$E$14,DATEVALUE(RIGHT(Parâmetros!$E$14,10))),_xlpm.dt,_xlfn.MAXIFS(Cadastro!$E$5:$E$243,Cadastro!$A$5:$A$243,$A50,Cadastro!$E$5:$E$243,"&lt;="&amp;_xlpm.corte),_xlfn.XLOOKUP(1,(Cadastro!$A$5:$A$243=$A50)*(Cadastro!$E$5:$E$243=_xlpm.dt),Cadastro!$D$5:$D$243)),"")</f>
        <v>A</v>
      </c>
      <c r="E50" s="76">
        <f>COUNTIFS('Base Diária'!$A:$A,$A50,'Base Diária'!$P:$P,"Sim")</f>
        <v>8</v>
      </c>
      <c r="F50" s="76">
        <f>COUNTIFS('Base Diária'!$A:$A,$A50,'Base Diária'!$Q:$Q,"Sim")</f>
        <v>7</v>
      </c>
      <c r="G50" s="76">
        <f>COUNTIFS('Base Diária'!$A:$A,$A50,'Base Diária'!$P:$P,"Sim",'Base Diária'!$Y:$Y,"Falta de registro")</f>
        <v>1</v>
      </c>
      <c r="H50" s="77">
        <f>SUMIFS('Base Diária'!$L:$L,'Base Diária'!$A:$A,$A50,'Base Diária'!$Q:$Q,"Sim")</f>
        <v>40.76</v>
      </c>
      <c r="I50" s="77">
        <f>SUMIFS('Base Diária'!$M:$M,'Base Diária'!$A:$A,$A50,'Base Diária'!$Q:$Q,"Sim")</f>
        <v>53.059999999999995</v>
      </c>
      <c r="J50" s="78">
        <f t="shared" si="3"/>
        <v>0.76818695816057292</v>
      </c>
      <c r="K50" s="78">
        <f>Parâmetros!$E$13</f>
        <v>0.8</v>
      </c>
      <c r="L50" s="79">
        <f t="shared" si="4"/>
        <v>-3.1813041839427125E-2</v>
      </c>
      <c r="M50" s="78">
        <f>IFERROR(COUNTIFS('Base Diária'!$A:$A,$A50,'Base Diária'!$R:$R,"Sim")/$F50,"")</f>
        <v>0.7142857142857143</v>
      </c>
      <c r="N50" s="77">
        <f>SUMIFS('Base Diária'!$S:$S,'Base Diária'!$A:$A,$A50,'Base Diária'!$Q:$Q,"Sim")</f>
        <v>5.1579999999999995</v>
      </c>
      <c r="O50" s="76">
        <f>COUNTIFS('Base Diária'!$A:$A,$A50,'Base Diária'!$T:$T,"Sim")</f>
        <v>0</v>
      </c>
      <c r="P50" s="76">
        <f>COUNTIFS('Base Diária'!$A:$A,$A50,'Base Diária'!$P:$P,"Sim",'Base Diária'!$V:$V,"DIVERGE*")</f>
        <v>0</v>
      </c>
      <c r="Q50" s="28" t="str">
        <f t="shared" si="5"/>
        <v>Crítico</v>
      </c>
    </row>
    <row r="51" spans="1:17" ht="15" customHeight="1" x14ac:dyDescent="0.25">
      <c r="A51" s="25">
        <v>55420</v>
      </c>
      <c r="B51" s="10" t="s">
        <v>53</v>
      </c>
      <c r="C51" s="26" t="str">
        <f t="array" ref="C51">IFERROR(_xlfn.LET(_xlpm.corte,IF(ISNUMBER(Parâmetros!$E$14),Parâmetros!$E$14,DATEVALUE(RIGHT(Parâmetros!$E$14,10))),_xlpm.dt,_xlfn.MAXIFS(Cadastro!$E$5:$E$243,Cadastro!$A$5:$A$243,$A51,Cadastro!$E$5:$E$243,"&lt;="&amp;_xlpm.corte),_xlfn.XLOOKUP(1,(Cadastro!$A$5:$A$243=$A51)*(Cadastro!$E$5:$E$243=_xlpm.dt),Cadastro!$C$5:$C$243)),"NÃO INFORMADO")</f>
        <v>MEC</v>
      </c>
      <c r="D51" s="28" t="str">
        <f t="array" ref="D51">IFERROR(_xlfn.LET(_xlpm.corte,IF(ISNUMBER(Parâmetros!$E$14),Parâmetros!$E$14,DATEVALUE(RIGHT(Parâmetros!$E$14,10))),_xlpm.dt,_xlfn.MAXIFS(Cadastro!$E$5:$E$243,Cadastro!$A$5:$A$243,$A51,Cadastro!$E$5:$E$243,"&lt;="&amp;_xlpm.corte),_xlfn.XLOOKUP(1,(Cadastro!$A$5:$A$243=$A51)*(Cadastro!$E$5:$E$243=_xlpm.dt),Cadastro!$D$5:$D$243)),"")</f>
        <v>B</v>
      </c>
      <c r="E51" s="76">
        <f>COUNTIFS('Base Diária'!$A:$A,$A51,'Base Diária'!$P:$P,"Sim")</f>
        <v>16</v>
      </c>
      <c r="F51" s="76">
        <f>COUNTIFS('Base Diária'!$A:$A,$A51,'Base Diária'!$Q:$Q,"Sim")</f>
        <v>16</v>
      </c>
      <c r="G51" s="76">
        <f>COUNTIFS('Base Diária'!$A:$A,$A51,'Base Diária'!$P:$P,"Sim",'Base Diária'!$Y:$Y,"Falta de registro")</f>
        <v>0</v>
      </c>
      <c r="H51" s="77">
        <f>SUMIFS('Base Diária'!$L:$L,'Base Diária'!$A:$A,$A51,'Base Diária'!$Q:$Q,"Sim")</f>
        <v>116.33000000000003</v>
      </c>
      <c r="I51" s="77">
        <f>SUMIFS('Base Diária'!$M:$M,'Base Diária'!$A:$A,$A51,'Base Diária'!$Q:$Q,"Sim")</f>
        <v>122.72000000000001</v>
      </c>
      <c r="J51" s="78">
        <f t="shared" si="3"/>
        <v>0.94793024771838341</v>
      </c>
      <c r="K51" s="78">
        <f>Parâmetros!$E$13</f>
        <v>0.8</v>
      </c>
      <c r="L51" s="79">
        <f t="shared" si="4"/>
        <v>0.14793024771838337</v>
      </c>
      <c r="M51" s="78">
        <f>IFERROR(COUNTIFS('Base Diária'!$A:$A,$A51,'Base Diária'!$R:$R,"Sim")/$F51,"")</f>
        <v>1</v>
      </c>
      <c r="N51" s="77">
        <f>SUMIFS('Base Diária'!$S:$S,'Base Diária'!$A:$A,$A51,'Base Diária'!$Q:$Q,"Sim")</f>
        <v>0</v>
      </c>
      <c r="O51" s="76">
        <f>COUNTIFS('Base Diária'!$A:$A,$A51,'Base Diária'!$T:$T,"Sim")</f>
        <v>0</v>
      </c>
      <c r="P51" s="76">
        <f>COUNTIFS('Base Diária'!$A:$A,$A51,'Base Diária'!$P:$P,"Sim",'Base Diária'!$V:$V,"DIVERGE*")</f>
        <v>0</v>
      </c>
      <c r="Q51" s="28" t="str">
        <f t="shared" si="5"/>
        <v>Na meta</v>
      </c>
    </row>
    <row r="52" spans="1:17" ht="15" hidden="1" customHeight="1" x14ac:dyDescent="0.25">
      <c r="A52" s="25">
        <v>9561</v>
      </c>
      <c r="B52" s="10" t="s">
        <v>36</v>
      </c>
      <c r="C52" s="26" t="str">
        <f t="array" ref="C52">IFERROR(_xlfn.LET(_xlpm.corte,IF(ISNUMBER(Parâmetros!$E$14),Parâmetros!$E$14,DATEVALUE(RIGHT(Parâmetros!$E$14,10))),_xlpm.dt,_xlfn.MAXIFS(Cadastro!$E$5:$E$243,Cadastro!$A$5:$A$243,$A52,Cadastro!$E$5:$E$243,"&lt;="&amp;_xlpm.corte),_xlfn.XLOOKUP(1,(Cadastro!$A$5:$A$243=$A52)*(Cadastro!$E$5:$E$243=_xlpm.dt),Cadastro!$C$5:$C$243)),"NÃO INFORMADO")</f>
        <v>ENGMAN</v>
      </c>
      <c r="D52" s="28" t="str">
        <f t="array" ref="D52">IFERROR(_xlfn.LET(_xlpm.corte,IF(ISNUMBER(Parâmetros!$E$14),Parâmetros!$E$14,DATEVALUE(RIGHT(Parâmetros!$E$14,10))),_xlpm.dt,_xlfn.MAXIFS(Cadastro!$E$5:$E$243,Cadastro!$A$5:$A$243,$A52,Cadastro!$E$5:$E$243,"&lt;="&amp;_xlpm.corte),_xlfn.XLOOKUP(1,(Cadastro!$A$5:$A$243=$A52)*(Cadastro!$E$5:$E$243=_xlpm.dt),Cadastro!$D$5:$D$243)),"")</f>
        <v>6x1</v>
      </c>
      <c r="E52" s="76">
        <f>COUNTIFS('Base Diária'!$A:$A,$A52,'Base Diária'!$P:$P,"Sim")</f>
        <v>16</v>
      </c>
      <c r="F52" s="76">
        <f>COUNTIFS('Base Diária'!$A:$A,$A52,'Base Diária'!$Q:$Q,"Sim")</f>
        <v>16</v>
      </c>
      <c r="G52" s="76">
        <f>COUNTIFS('Base Diária'!$A:$A,$A52,'Base Diária'!$P:$P,"Sim",'Base Diária'!$Y:$Y,"Falta de registro")</f>
        <v>0</v>
      </c>
      <c r="H52" s="77">
        <f>SUMIFS('Base Diária'!$L:$L,'Base Diária'!$A:$A,$A52,'Base Diária'!$Q:$Q,"Sim")</f>
        <v>116.34</v>
      </c>
      <c r="I52" s="77">
        <f>SUMIFS('Base Diária'!$M:$M,'Base Diária'!$A:$A,$A52,'Base Diária'!$Q:$Q,"Sim")</f>
        <v>138.10999999999999</v>
      </c>
      <c r="J52" s="78">
        <f t="shared" si="3"/>
        <v>0.84237202230106445</v>
      </c>
      <c r="K52" s="78">
        <f>Parâmetros!$E$13</f>
        <v>0.8</v>
      </c>
      <c r="L52" s="79">
        <f t="shared" si="4"/>
        <v>4.2372022301064405E-2</v>
      </c>
      <c r="M52" s="78">
        <f>IFERROR(COUNTIFS('Base Diária'!$A:$A,$A52,'Base Diária'!$R:$R,"Sim")/$F52,"")</f>
        <v>0.6875</v>
      </c>
      <c r="N52" s="77">
        <f>SUMIFS('Base Diária'!$S:$S,'Base Diária'!$A:$A,$A52,'Base Diária'!$Q:$Q,"Sim")</f>
        <v>3.1240000000000023</v>
      </c>
      <c r="O52" s="76">
        <f>COUNTIFS('Base Diária'!$A:$A,$A52,'Base Diária'!$T:$T,"Sim")</f>
        <v>0</v>
      </c>
      <c r="P52" s="76">
        <f>COUNTIFS('Base Diária'!$A:$A,$A52,'Base Diária'!$P:$P,"Sim",'Base Diária'!$V:$V,"DIVERGE*")</f>
        <v>0</v>
      </c>
      <c r="Q52" s="28" t="str">
        <f t="shared" si="5"/>
        <v>Atenção</v>
      </c>
    </row>
    <row r="53" spans="1:17" ht="15" hidden="1" customHeight="1" x14ac:dyDescent="0.25">
      <c r="A53" s="25">
        <v>53613</v>
      </c>
      <c r="B53" s="10" t="s">
        <v>20</v>
      </c>
      <c r="C53" s="26" t="str">
        <f t="array" ref="C53">IFERROR(_xlfn.LET(_xlpm.corte,IF(ISNUMBER(Parâmetros!$E$14),Parâmetros!$E$14,DATEVALUE(RIGHT(Parâmetros!$E$14,10))),_xlpm.dt,_xlfn.MAXIFS(Cadastro!$E$5:$E$243,Cadastro!$A$5:$A$243,$A53,Cadastro!$E$5:$E$243,"&lt;="&amp;_xlpm.corte),_xlfn.XLOOKUP(1,(Cadastro!$A$5:$A$243=$A53)*(Cadastro!$E$5:$E$243=_xlpm.dt),Cadastro!$C$5:$C$243)),"NÃO INFORMADO")</f>
        <v>CAL</v>
      </c>
      <c r="D53" s="28" t="str">
        <f t="array" ref="D53">IFERROR(_xlfn.LET(_xlpm.corte,IF(ISNUMBER(Parâmetros!$E$14),Parâmetros!$E$14,DATEVALUE(RIGHT(Parâmetros!$E$14,10))),_xlpm.dt,_xlfn.MAXIFS(Cadastro!$E$5:$E$243,Cadastro!$A$5:$A$243,$A53,Cadastro!$E$5:$E$243,"&lt;="&amp;_xlpm.corte),_xlfn.XLOOKUP(1,(Cadastro!$A$5:$A$243=$A53)*(Cadastro!$E$5:$E$243=_xlpm.dt),Cadastro!$D$5:$D$243)),"")</f>
        <v>6x1</v>
      </c>
      <c r="E53" s="76">
        <f>COUNTIFS('Base Diária'!$A:$A,$A53,'Base Diária'!$P:$P,"Sim")</f>
        <v>16</v>
      </c>
      <c r="F53" s="76">
        <f>COUNTIFS('Base Diária'!$A:$A,$A53,'Base Diária'!$Q:$Q,"Sim")</f>
        <v>15</v>
      </c>
      <c r="G53" s="76">
        <f>COUNTIFS('Base Diária'!$A:$A,$A53,'Base Diária'!$P:$P,"Sim",'Base Diária'!$Y:$Y,"Falta de registro")</f>
        <v>1</v>
      </c>
      <c r="H53" s="77">
        <f>SUMIFS('Base Diária'!$L:$L,'Base Diária'!$A:$A,$A53,'Base Diária'!$Q:$Q,"Sim")</f>
        <v>110.49999999999999</v>
      </c>
      <c r="I53" s="77">
        <f>SUMIFS('Base Diária'!$M:$M,'Base Diária'!$A:$A,$A53,'Base Diária'!$Q:$Q,"Sim")</f>
        <v>129.30999999999997</v>
      </c>
      <c r="J53" s="78">
        <f t="shared" si="3"/>
        <v>0.85453561209496565</v>
      </c>
      <c r="K53" s="78">
        <f>Parâmetros!$E$13</f>
        <v>0.8</v>
      </c>
      <c r="L53" s="79">
        <f t="shared" si="4"/>
        <v>5.4535612094965602E-2</v>
      </c>
      <c r="M53" s="78">
        <f>IFERROR(COUNTIFS('Base Diária'!$A:$A,$A53,'Base Diária'!$R:$R,"Sim")/$F53,"")</f>
        <v>0.73333333333333328</v>
      </c>
      <c r="N53" s="77">
        <f>SUMIFS('Base Diária'!$S:$S,'Base Diária'!$A:$A,$A53,'Base Diária'!$Q:$Q,"Sim")</f>
        <v>3.770000000000004</v>
      </c>
      <c r="O53" s="76">
        <f>COUNTIFS('Base Diária'!$A:$A,$A53,'Base Diária'!$T:$T,"Sim")</f>
        <v>0</v>
      </c>
      <c r="P53" s="76">
        <f>COUNTIFS('Base Diária'!$A:$A,$A53,'Base Diária'!$P:$P,"Sim",'Base Diária'!$V:$V,"DIVERGE*")</f>
        <v>0</v>
      </c>
      <c r="Q53" s="28" t="str">
        <f t="shared" si="5"/>
        <v>Atenção</v>
      </c>
    </row>
    <row r="54" spans="1:17" ht="15" hidden="1" customHeight="1" x14ac:dyDescent="0.25">
      <c r="A54" s="25">
        <v>53291</v>
      </c>
      <c r="B54" s="10" t="s">
        <v>21</v>
      </c>
      <c r="C54" s="26" t="str">
        <f t="array" ref="C54">IFERROR(_xlfn.LET(_xlpm.corte,IF(ISNUMBER(Parâmetros!$E$14),Parâmetros!$E$14,DATEVALUE(RIGHT(Parâmetros!$E$14,10))),_xlpm.dt,_xlfn.MAXIFS(Cadastro!$E$5:$E$243,Cadastro!$A$5:$A$243,$A54,Cadastro!$E$5:$E$243,"&lt;="&amp;_xlpm.corte),_xlfn.XLOOKUP(1,(Cadastro!$A$5:$A$243=$A54)*(Cadastro!$E$5:$E$243=_xlpm.dt),Cadastro!$C$5:$C$243)),"NÃO INFORMADO")</f>
        <v>CAL</v>
      </c>
      <c r="D54" s="28" t="str">
        <f t="array" ref="D54">IFERROR(_xlfn.LET(_xlpm.corte,IF(ISNUMBER(Parâmetros!$E$14),Parâmetros!$E$14,DATEVALUE(RIGHT(Parâmetros!$E$14,10))),_xlpm.dt,_xlfn.MAXIFS(Cadastro!$E$5:$E$243,Cadastro!$A$5:$A$243,$A54,Cadastro!$E$5:$E$243,"&lt;="&amp;_xlpm.corte),_xlfn.XLOOKUP(1,(Cadastro!$A$5:$A$243=$A54)*(Cadastro!$E$5:$E$243=_xlpm.dt),Cadastro!$D$5:$D$243)),"")</f>
        <v>6x1</v>
      </c>
      <c r="E54" s="76">
        <f>COUNTIFS('Base Diária'!$A:$A,$A54,'Base Diária'!$P:$P,"Sim")</f>
        <v>16</v>
      </c>
      <c r="F54" s="76">
        <f>COUNTIFS('Base Diária'!$A:$A,$A54,'Base Diária'!$Q:$Q,"Sim")</f>
        <v>16</v>
      </c>
      <c r="G54" s="76">
        <f>COUNTIFS('Base Diária'!$A:$A,$A54,'Base Diária'!$P:$P,"Sim",'Base Diária'!$Y:$Y,"Falta de registro")</f>
        <v>0</v>
      </c>
      <c r="H54" s="77">
        <f>SUMIFS('Base Diária'!$L:$L,'Base Diária'!$A:$A,$A54,'Base Diária'!$Q:$Q,"Sim")</f>
        <v>131.38</v>
      </c>
      <c r="I54" s="77">
        <f>SUMIFS('Base Diária'!$M:$M,'Base Diária'!$A:$A,$A54,'Base Diária'!$Q:$Q,"Sim")</f>
        <v>138.10999999999999</v>
      </c>
      <c r="J54" s="78">
        <f t="shared" si="3"/>
        <v>0.95127072623271314</v>
      </c>
      <c r="K54" s="78">
        <f>Parâmetros!$E$13</f>
        <v>0.8</v>
      </c>
      <c r="L54" s="79">
        <f t="shared" si="4"/>
        <v>0.15127072623271309</v>
      </c>
      <c r="M54" s="78">
        <f>IFERROR(COUNTIFS('Base Diária'!$A:$A,$A54,'Base Diária'!$R:$R,"Sim")/$F54,"")</f>
        <v>1</v>
      </c>
      <c r="N54" s="77">
        <f>SUMIFS('Base Diária'!$S:$S,'Base Diária'!$A:$A,$A54,'Base Diária'!$Q:$Q,"Sim")</f>
        <v>0</v>
      </c>
      <c r="O54" s="76">
        <f>COUNTIFS('Base Diária'!$A:$A,$A54,'Base Diária'!$T:$T,"Sim")</f>
        <v>2</v>
      </c>
      <c r="P54" s="76">
        <f>COUNTIFS('Base Diária'!$A:$A,$A54,'Base Diária'!$P:$P,"Sim",'Base Diária'!$V:$V,"DIVERGE*")</f>
        <v>0</v>
      </c>
      <c r="Q54" s="28" t="str">
        <f t="shared" si="5"/>
        <v>Na meta</v>
      </c>
    </row>
    <row r="55" spans="1:17" ht="15" hidden="1" customHeight="1" x14ac:dyDescent="0.25">
      <c r="A55" s="25">
        <v>54179</v>
      </c>
      <c r="B55" s="10" t="s">
        <v>34</v>
      </c>
      <c r="C55" s="26" t="str">
        <f t="array" ref="C55">IFERROR(_xlfn.LET(_xlpm.corte,IF(ISNUMBER(Parâmetros!$E$14),Parâmetros!$E$14,DATEVALUE(RIGHT(Parâmetros!$E$14,10))),_xlpm.dt,_xlfn.MAXIFS(Cadastro!$E$5:$E$243,Cadastro!$A$5:$A$243,$A55,Cadastro!$E$5:$E$243,"&lt;="&amp;_xlpm.corte),_xlfn.XLOOKUP(1,(Cadastro!$A$5:$A$243=$A55)*(Cadastro!$E$5:$E$243=_xlpm.dt),Cadastro!$C$5:$C$243)),"NÃO INFORMADO")</f>
        <v>ELE</v>
      </c>
      <c r="D55" s="28" t="str">
        <f t="array" ref="D55">IFERROR(_xlfn.LET(_xlpm.corte,IF(ISNUMBER(Parâmetros!$E$14),Parâmetros!$E$14,DATEVALUE(RIGHT(Parâmetros!$E$14,10))),_xlpm.dt,_xlfn.MAXIFS(Cadastro!$E$5:$E$243,Cadastro!$A$5:$A$243,$A55,Cadastro!$E$5:$E$243,"&lt;="&amp;_xlpm.corte),_xlfn.XLOOKUP(1,(Cadastro!$A$5:$A$243=$A55)*(Cadastro!$E$5:$E$243=_xlpm.dt),Cadastro!$D$5:$D$243)),"")</f>
        <v>6x1</v>
      </c>
      <c r="E55" s="76">
        <f>COUNTIFS('Base Diária'!$A:$A,$A55,'Base Diária'!$P:$P,"Sim")</f>
        <v>17</v>
      </c>
      <c r="F55" s="76">
        <f>COUNTIFS('Base Diária'!$A:$A,$A55,'Base Diária'!$Q:$Q,"Sim")</f>
        <v>16</v>
      </c>
      <c r="G55" s="76">
        <f>COUNTIFS('Base Diária'!$A:$A,$A55,'Base Diária'!$P:$P,"Sim",'Base Diária'!$Y:$Y,"Falta de registro")</f>
        <v>1</v>
      </c>
      <c r="H55" s="77">
        <f>SUMIFS('Base Diária'!$L:$L,'Base Diária'!$A:$A,$A55,'Base Diária'!$Q:$Q,"Sim")</f>
        <v>129.69999999999999</v>
      </c>
      <c r="I55" s="77">
        <f>SUMIFS('Base Diária'!$M:$M,'Base Diária'!$A:$A,$A55,'Base Diária'!$Q:$Q,"Sim")</f>
        <v>137.85999999999999</v>
      </c>
      <c r="J55" s="78">
        <f t="shared" si="3"/>
        <v>0.94080951690120418</v>
      </c>
      <c r="K55" s="78">
        <f>Parâmetros!$E$13</f>
        <v>0.8</v>
      </c>
      <c r="L55" s="79">
        <f t="shared" si="4"/>
        <v>0.14080951690120413</v>
      </c>
      <c r="M55" s="78">
        <f>IFERROR(COUNTIFS('Base Diária'!$A:$A,$A55,'Base Diária'!$R:$R,"Sim")/$F55,"")</f>
        <v>0.9375</v>
      </c>
      <c r="N55" s="77">
        <f>SUMIFS('Base Diária'!$S:$S,'Base Diária'!$A:$A,$A55,'Base Diária'!$Q:$Q,"Sim")</f>
        <v>0.83000000000000007</v>
      </c>
      <c r="O55" s="76">
        <f>COUNTIFS('Base Diária'!$A:$A,$A55,'Base Diária'!$T:$T,"Sim")</f>
        <v>2</v>
      </c>
      <c r="P55" s="76">
        <f>COUNTIFS('Base Diária'!$A:$A,$A55,'Base Diária'!$P:$P,"Sim",'Base Diária'!$V:$V,"DIVERGE*")</f>
        <v>0</v>
      </c>
      <c r="Q55" s="28" t="str">
        <f t="shared" si="5"/>
        <v>Na meta</v>
      </c>
    </row>
    <row r="56" spans="1:17" ht="15" hidden="1" customHeight="1" x14ac:dyDescent="0.25">
      <c r="A56" s="25">
        <v>53726</v>
      </c>
      <c r="B56" s="10" t="s">
        <v>62</v>
      </c>
      <c r="C56" s="26" t="str">
        <f t="array" ref="C56">IFERROR(_xlfn.LET(_xlpm.corte,IF(ISNUMBER(Parâmetros!$E$14),Parâmetros!$E$14,DATEVALUE(RIGHT(Parâmetros!$E$14,10))),_xlpm.dt,_xlfn.MAXIFS(Cadastro!$E$5:$E$243,Cadastro!$A$5:$A$243,$A56,Cadastro!$E$5:$E$243,"&lt;="&amp;_xlpm.corte),_xlfn.XLOOKUP(1,(Cadastro!$A$5:$A$243=$A56)*(Cadastro!$E$5:$E$243=_xlpm.dt),Cadastro!$C$5:$C$243)),"NÃO INFORMADO")</f>
        <v>PED</v>
      </c>
      <c r="D56" s="28" t="str">
        <f t="array" ref="D56">IFERROR(_xlfn.LET(_xlpm.corte,IF(ISNUMBER(Parâmetros!$E$14),Parâmetros!$E$14,DATEVALUE(RIGHT(Parâmetros!$E$14,10))),_xlpm.dt,_xlfn.MAXIFS(Cadastro!$E$5:$E$243,Cadastro!$A$5:$A$243,$A56,Cadastro!$E$5:$E$243,"&lt;="&amp;_xlpm.corte),_xlfn.XLOOKUP(1,(Cadastro!$A$5:$A$243=$A56)*(Cadastro!$E$5:$E$243=_xlpm.dt),Cadastro!$D$5:$D$243)),"")</f>
        <v>6x1</v>
      </c>
      <c r="E56" s="76">
        <f>COUNTIFS('Base Diária'!$A:$A,$A56,'Base Diária'!$P:$P,"Sim")</f>
        <v>16</v>
      </c>
      <c r="F56" s="76">
        <f>COUNTIFS('Base Diária'!$A:$A,$A56,'Base Diária'!$Q:$Q,"Sim")</f>
        <v>16</v>
      </c>
      <c r="G56" s="76">
        <f>COUNTIFS('Base Diária'!$A:$A,$A56,'Base Diária'!$P:$P,"Sim",'Base Diária'!$Y:$Y,"Falta de registro")</f>
        <v>0</v>
      </c>
      <c r="H56" s="77">
        <f>SUMIFS('Base Diária'!$L:$L,'Base Diária'!$A:$A,$A56,'Base Diária'!$Q:$Q,"Sim")</f>
        <v>128.80000000000001</v>
      </c>
      <c r="I56" s="77">
        <f>SUMIFS('Base Diária'!$M:$M,'Base Diária'!$A:$A,$A56,'Base Diária'!$Q:$Q,"Sim")</f>
        <v>138.10999999999999</v>
      </c>
      <c r="J56" s="78">
        <f t="shared" si="3"/>
        <v>0.93258996452103415</v>
      </c>
      <c r="K56" s="78">
        <f>Parâmetros!$E$13</f>
        <v>0.8</v>
      </c>
      <c r="L56" s="79">
        <f t="shared" si="4"/>
        <v>0.13258996452103411</v>
      </c>
      <c r="M56" s="78">
        <f>IFERROR(COUNTIFS('Base Diária'!$A:$A,$A56,'Base Diária'!$R:$R,"Sim")/$F56,"")</f>
        <v>1</v>
      </c>
      <c r="N56" s="77">
        <f>SUMIFS('Base Diária'!$S:$S,'Base Diária'!$A:$A,$A56,'Base Diária'!$Q:$Q,"Sim")</f>
        <v>0</v>
      </c>
      <c r="O56" s="76">
        <f>COUNTIFS('Base Diária'!$A:$A,$A56,'Base Diária'!$T:$T,"Sim")</f>
        <v>1</v>
      </c>
      <c r="P56" s="76">
        <f>COUNTIFS('Base Diária'!$A:$A,$A56,'Base Diária'!$P:$P,"Sim",'Base Diária'!$V:$V,"DIVERGE*")</f>
        <v>0</v>
      </c>
      <c r="Q56" s="28" t="str">
        <f t="shared" si="5"/>
        <v>Na meta</v>
      </c>
    </row>
    <row r="57" spans="1:17" ht="15" hidden="1" customHeight="1" x14ac:dyDescent="0.25">
      <c r="A57" s="25">
        <v>56030</v>
      </c>
      <c r="B57" s="10" t="s">
        <v>63</v>
      </c>
      <c r="C57" s="26" t="str">
        <f t="array" ref="C57">IFERROR(_xlfn.LET(_xlpm.corte,IF(ISNUMBER(Parâmetros!$E$14),Parâmetros!$E$14,DATEVALUE(RIGHT(Parâmetros!$E$14,10))),_xlpm.dt,_xlfn.MAXIFS(Cadastro!$E$5:$E$243,Cadastro!$A$5:$A$243,$A57,Cadastro!$E$5:$E$243,"&lt;="&amp;_xlpm.corte),_xlfn.XLOOKUP(1,(Cadastro!$A$5:$A$243=$A57)*(Cadastro!$E$5:$E$243=_xlpm.dt),Cadastro!$C$5:$C$243)),"NÃO INFORMADO")</f>
        <v>PED</v>
      </c>
      <c r="D57" s="28" t="str">
        <f t="array" ref="D57">IFERROR(_xlfn.LET(_xlpm.corte,IF(ISNUMBER(Parâmetros!$E$14),Parâmetros!$E$14,DATEVALUE(RIGHT(Parâmetros!$E$14,10))),_xlpm.dt,_xlfn.MAXIFS(Cadastro!$E$5:$E$243,Cadastro!$A$5:$A$243,$A57,Cadastro!$E$5:$E$243,"&lt;="&amp;_xlpm.corte),_xlfn.XLOOKUP(1,(Cadastro!$A$5:$A$243=$A57)*(Cadastro!$E$5:$E$243=_xlpm.dt),Cadastro!$D$5:$D$243)),"")</f>
        <v>6x1</v>
      </c>
      <c r="E57" s="76">
        <f>COUNTIFS('Base Diária'!$A:$A,$A57,'Base Diária'!$P:$P,"Sim")</f>
        <v>16</v>
      </c>
      <c r="F57" s="76">
        <f>COUNTIFS('Base Diária'!$A:$A,$A57,'Base Diária'!$Q:$Q,"Sim")</f>
        <v>16</v>
      </c>
      <c r="G57" s="76">
        <f>COUNTIFS('Base Diária'!$A:$A,$A57,'Base Diária'!$P:$P,"Sim",'Base Diária'!$Y:$Y,"Falta de registro")</f>
        <v>0</v>
      </c>
      <c r="H57" s="77">
        <f>SUMIFS('Base Diária'!$L:$L,'Base Diária'!$A:$A,$A57,'Base Diária'!$Q:$Q,"Sim")</f>
        <v>120.71999999999998</v>
      </c>
      <c r="I57" s="77">
        <f>SUMIFS('Base Diária'!$M:$M,'Base Diária'!$A:$A,$A57,'Base Diária'!$Q:$Q,"Sim")</f>
        <v>138.10999999999999</v>
      </c>
      <c r="J57" s="78">
        <f t="shared" si="3"/>
        <v>0.87408587357903123</v>
      </c>
      <c r="K57" s="78">
        <f>Parâmetros!$E$13</f>
        <v>0.8</v>
      </c>
      <c r="L57" s="79">
        <f t="shared" si="4"/>
        <v>7.4085873579031181E-2</v>
      </c>
      <c r="M57" s="78">
        <f>IFERROR(COUNTIFS('Base Diária'!$A:$A,$A57,'Base Diária'!$R:$R,"Sim")/$F57,"")</f>
        <v>0.875</v>
      </c>
      <c r="N57" s="77">
        <f>SUMIFS('Base Diária'!$S:$S,'Base Diária'!$A:$A,$A57,'Base Diária'!$Q:$Q,"Sim")</f>
        <v>0.5500000000000016</v>
      </c>
      <c r="O57" s="76">
        <f>COUNTIFS('Base Diária'!$A:$A,$A57,'Base Diária'!$T:$T,"Sim")</f>
        <v>0</v>
      </c>
      <c r="P57" s="76">
        <f>COUNTIFS('Base Diária'!$A:$A,$A57,'Base Diária'!$P:$P,"Sim",'Base Diária'!$V:$V,"DIVERGE*")</f>
        <v>0</v>
      </c>
      <c r="Q57" s="28" t="str">
        <f t="shared" si="5"/>
        <v>Na meta</v>
      </c>
    </row>
    <row r="58" spans="1:17" ht="15" hidden="1" customHeight="1" x14ac:dyDescent="0.25">
      <c r="A58" s="25">
        <v>11918</v>
      </c>
      <c r="B58" s="10" t="s">
        <v>64</v>
      </c>
      <c r="C58" s="26" t="str">
        <f t="array" ref="C58">IFERROR(_xlfn.LET(_xlpm.corte,IF(ISNUMBER(Parâmetros!$E$14),Parâmetros!$E$14,DATEVALUE(RIGHT(Parâmetros!$E$14,10))),_xlpm.dt,_xlfn.MAXIFS(Cadastro!$E$5:$E$243,Cadastro!$A$5:$A$243,$A58,Cadastro!$E$5:$E$243,"&lt;="&amp;_xlpm.corte),_xlfn.XLOOKUP(1,(Cadastro!$A$5:$A$243=$A58)*(Cadastro!$E$5:$E$243=_xlpm.dt),Cadastro!$C$5:$C$243)),"NÃO INFORMADO")</f>
        <v>PED</v>
      </c>
      <c r="D58" s="28" t="str">
        <f t="array" ref="D58">IFERROR(_xlfn.LET(_xlpm.corte,IF(ISNUMBER(Parâmetros!$E$14),Parâmetros!$E$14,DATEVALUE(RIGHT(Parâmetros!$E$14,10))),_xlpm.dt,_xlfn.MAXIFS(Cadastro!$E$5:$E$243,Cadastro!$A$5:$A$243,$A58,Cadastro!$E$5:$E$243,"&lt;="&amp;_xlpm.corte),_xlfn.XLOOKUP(1,(Cadastro!$A$5:$A$243=$A58)*(Cadastro!$E$5:$E$243=_xlpm.dt),Cadastro!$D$5:$D$243)),"")</f>
        <v>6x1</v>
      </c>
      <c r="E58" s="76">
        <f>COUNTIFS('Base Diária'!$A:$A,$A58,'Base Diária'!$P:$P,"Sim")</f>
        <v>17</v>
      </c>
      <c r="F58" s="76">
        <f>COUNTIFS('Base Diária'!$A:$A,$A58,'Base Diária'!$Q:$Q,"Sim")</f>
        <v>17</v>
      </c>
      <c r="G58" s="76">
        <f>COUNTIFS('Base Diária'!$A:$A,$A58,'Base Diária'!$P:$P,"Sim",'Base Diária'!$Y:$Y,"Falta de registro")</f>
        <v>0</v>
      </c>
      <c r="H58" s="77">
        <f>SUMIFS('Base Diária'!$L:$L,'Base Diária'!$A:$A,$A58,'Base Diária'!$Q:$Q,"Sim")</f>
        <v>122.28999999999999</v>
      </c>
      <c r="I58" s="77">
        <f>SUMIFS('Base Diária'!$M:$M,'Base Diária'!$A:$A,$A58,'Base Diária'!$Q:$Q,"Sim")</f>
        <v>145.44</v>
      </c>
      <c r="J58" s="78">
        <f t="shared" si="3"/>
        <v>0.84082783278327833</v>
      </c>
      <c r="K58" s="78">
        <f>Parâmetros!$E$13</f>
        <v>0.8</v>
      </c>
      <c r="L58" s="79">
        <f t="shared" si="4"/>
        <v>4.0827832783278284E-2</v>
      </c>
      <c r="M58" s="78">
        <f>IFERROR(COUNTIFS('Base Diária'!$A:$A,$A58,'Base Diária'!$R:$R,"Sim")/$F58,"")</f>
        <v>0.76470588235294112</v>
      </c>
      <c r="N58" s="77">
        <f>SUMIFS('Base Diária'!$S:$S,'Base Diária'!$A:$A,$A58,'Base Diária'!$Q:$Q,"Sim")</f>
        <v>7.384000000000003</v>
      </c>
      <c r="O58" s="76">
        <f>COUNTIFS('Base Diária'!$A:$A,$A58,'Base Diária'!$T:$T,"Sim")</f>
        <v>0</v>
      </c>
      <c r="P58" s="76">
        <f>COUNTIFS('Base Diária'!$A:$A,$A58,'Base Diária'!$P:$P,"Sim",'Base Diária'!$V:$V,"DIVERGE*")</f>
        <v>0</v>
      </c>
      <c r="Q58" s="28" t="str">
        <f t="shared" si="5"/>
        <v>Atenção</v>
      </c>
    </row>
    <row r="59" spans="1:17" ht="15" hidden="1" customHeight="1" x14ac:dyDescent="0.25">
      <c r="A59" s="25">
        <v>52484</v>
      </c>
      <c r="B59" s="10" t="s">
        <v>65</v>
      </c>
      <c r="C59" s="26" t="str">
        <f t="array" ref="C59">IFERROR(_xlfn.LET(_xlpm.corte,IF(ISNUMBER(Parâmetros!$E$14),Parâmetros!$E$14,DATEVALUE(RIGHT(Parâmetros!$E$14,10))),_xlpm.dt,_xlfn.MAXIFS(Cadastro!$E$5:$E$243,Cadastro!$A$5:$A$243,$A59,Cadastro!$E$5:$E$243,"&lt;="&amp;_xlpm.corte),_xlfn.XLOOKUP(1,(Cadastro!$A$5:$A$243=$A59)*(Cadastro!$E$5:$E$243=_xlpm.dt),Cadastro!$C$5:$C$243)),"NÃO INFORMADO")</f>
        <v>PED</v>
      </c>
      <c r="D59" s="28" t="str">
        <f t="array" ref="D59">IFERROR(_xlfn.LET(_xlpm.corte,IF(ISNUMBER(Parâmetros!$E$14),Parâmetros!$E$14,DATEVALUE(RIGHT(Parâmetros!$E$14,10))),_xlpm.dt,_xlfn.MAXIFS(Cadastro!$E$5:$E$243,Cadastro!$A$5:$A$243,$A59,Cadastro!$E$5:$E$243,"&lt;="&amp;_xlpm.corte),_xlfn.XLOOKUP(1,(Cadastro!$A$5:$A$243=$A59)*(Cadastro!$E$5:$E$243=_xlpm.dt),Cadastro!$D$5:$D$243)),"")</f>
        <v>6x1</v>
      </c>
      <c r="E59" s="76">
        <f>COUNTIFS('Base Diária'!$A:$A,$A59,'Base Diária'!$P:$P,"Sim")</f>
        <v>15</v>
      </c>
      <c r="F59" s="76">
        <f>COUNTIFS('Base Diária'!$A:$A,$A59,'Base Diária'!$Q:$Q,"Sim")</f>
        <v>13</v>
      </c>
      <c r="G59" s="76">
        <f>COUNTIFS('Base Diária'!$A:$A,$A59,'Base Diária'!$P:$P,"Sim",'Base Diária'!$Y:$Y,"Falta de registro")</f>
        <v>2</v>
      </c>
      <c r="H59" s="77">
        <f>SUMIFS('Base Diária'!$L:$L,'Base Diária'!$A:$A,$A59,'Base Diária'!$Q:$Q,"Sim")</f>
        <v>93.94</v>
      </c>
      <c r="I59" s="77">
        <f>SUMIFS('Base Diária'!$M:$M,'Base Diária'!$A:$A,$A59,'Base Diária'!$Q:$Q,"Sim")</f>
        <v>112.92999999999998</v>
      </c>
      <c r="J59" s="78">
        <f t="shared" si="3"/>
        <v>0.8318427344372622</v>
      </c>
      <c r="K59" s="78">
        <f>Parâmetros!$E$13</f>
        <v>0.8</v>
      </c>
      <c r="L59" s="79">
        <f t="shared" si="4"/>
        <v>3.1842734437262155E-2</v>
      </c>
      <c r="M59" s="78">
        <f>IFERROR(COUNTIFS('Base Diária'!$A:$A,$A59,'Base Diária'!$R:$R,"Sim")/$F59,"")</f>
        <v>0.76923076923076927</v>
      </c>
      <c r="N59" s="77">
        <f>SUMIFS('Base Diária'!$S:$S,'Base Diária'!$A:$A,$A59,'Base Diária'!$Q:$Q,"Sim")</f>
        <v>3.9300000000000028</v>
      </c>
      <c r="O59" s="76">
        <f>COUNTIFS('Base Diária'!$A:$A,$A59,'Base Diária'!$T:$T,"Sim")</f>
        <v>0</v>
      </c>
      <c r="P59" s="76">
        <f>COUNTIFS('Base Diária'!$A:$A,$A59,'Base Diária'!$P:$P,"Sim",'Base Diária'!$V:$V,"DIVERGE*")</f>
        <v>0</v>
      </c>
      <c r="Q59" s="28" t="str">
        <f t="shared" si="5"/>
        <v>Atenção</v>
      </c>
    </row>
    <row r="60" spans="1:17" ht="15" hidden="1" customHeight="1" x14ac:dyDescent="0.25">
      <c r="A60" s="25">
        <v>54846</v>
      </c>
      <c r="B60" s="10" t="s">
        <v>67</v>
      </c>
      <c r="C60" s="26" t="str">
        <f t="array" ref="C60">IFERROR(_xlfn.LET(_xlpm.corte,IF(ISNUMBER(Parâmetros!$E$14),Parâmetros!$E$14,DATEVALUE(RIGHT(Parâmetros!$E$14,10))),_xlpm.dt,_xlfn.MAXIFS(Cadastro!$E$5:$E$243,Cadastro!$A$5:$A$243,$A60,Cadastro!$E$5:$E$243,"&lt;="&amp;_xlpm.corte),_xlfn.XLOOKUP(1,(Cadastro!$A$5:$A$243=$A60)*(Cadastro!$E$5:$E$243=_xlpm.dt),Cadastro!$C$5:$C$243)),"NÃO INFORMADO")</f>
        <v>USI</v>
      </c>
      <c r="D60" s="28" t="str">
        <f t="array" ref="D60">IFERROR(_xlfn.LET(_xlpm.corte,IF(ISNUMBER(Parâmetros!$E$14),Parâmetros!$E$14,DATEVALUE(RIGHT(Parâmetros!$E$14,10))),_xlpm.dt,_xlfn.MAXIFS(Cadastro!$E$5:$E$243,Cadastro!$A$5:$A$243,$A60,Cadastro!$E$5:$E$243,"&lt;="&amp;_xlpm.corte),_xlfn.XLOOKUP(1,(Cadastro!$A$5:$A$243=$A60)*(Cadastro!$E$5:$E$243=_xlpm.dt),Cadastro!$D$5:$D$243)),"")</f>
        <v>A</v>
      </c>
      <c r="E60" s="76">
        <f>COUNTIFS('Base Diária'!$A:$A,$A60,'Base Diária'!$P:$P,"Sim")</f>
        <v>14</v>
      </c>
      <c r="F60" s="76">
        <f>COUNTIFS('Base Diária'!$A:$A,$A60,'Base Diária'!$Q:$Q,"Sim")</f>
        <v>13</v>
      </c>
      <c r="G60" s="76">
        <f>COUNTIFS('Base Diária'!$A:$A,$A60,'Base Diária'!$P:$P,"Sim",'Base Diária'!$Y:$Y,"Falta de registro")</f>
        <v>1</v>
      </c>
      <c r="H60" s="77">
        <f>SUMIFS('Base Diária'!$L:$L,'Base Diária'!$A:$A,$A60,'Base Diária'!$Q:$Q,"Sim")</f>
        <v>103.21</v>
      </c>
      <c r="I60" s="77">
        <f>SUMIFS('Base Diária'!$M:$M,'Base Diária'!$A:$A,$A60,'Base Diária'!$Q:$Q,"Sim")</f>
        <v>98.809999999999988</v>
      </c>
      <c r="J60" s="78">
        <f t="shared" si="3"/>
        <v>1.0445299058799717</v>
      </c>
      <c r="K60" s="78">
        <f>Parâmetros!$E$13</f>
        <v>0.8</v>
      </c>
      <c r="L60" s="79">
        <f t="shared" si="4"/>
        <v>0.2445299058799717</v>
      </c>
      <c r="M60" s="78">
        <f>IFERROR(COUNTIFS('Base Diária'!$A:$A,$A60,'Base Diária'!$R:$R,"Sim")/$F60,"")</f>
        <v>0.92307692307692313</v>
      </c>
      <c r="N60" s="77">
        <f>SUMIFS('Base Diária'!$S:$S,'Base Diária'!$A:$A,$A60,'Base Diária'!$Q:$Q,"Sim")</f>
        <v>1.6760000000000002</v>
      </c>
      <c r="O60" s="76">
        <f>COUNTIFS('Base Diária'!$A:$A,$A60,'Base Diária'!$T:$T,"Sim")</f>
        <v>6</v>
      </c>
      <c r="P60" s="76">
        <f>COUNTIFS('Base Diária'!$A:$A,$A60,'Base Diária'!$P:$P,"Sim",'Base Diária'!$V:$V,"DIVERGE*")</f>
        <v>0</v>
      </c>
      <c r="Q60" s="28" t="str">
        <f t="shared" si="5"/>
        <v>Na meta</v>
      </c>
    </row>
    <row r="61" spans="1:17" ht="15" hidden="1" customHeight="1" x14ac:dyDescent="0.25">
      <c r="A61" s="25">
        <v>12244</v>
      </c>
      <c r="B61" s="10" t="s">
        <v>68</v>
      </c>
      <c r="C61" s="26" t="str">
        <f t="array" ref="C61">IFERROR(_xlfn.LET(_xlpm.corte,IF(ISNUMBER(Parâmetros!$E$14),Parâmetros!$E$14,DATEVALUE(RIGHT(Parâmetros!$E$14,10))),_xlpm.dt,_xlfn.MAXIFS(Cadastro!$E$5:$E$243,Cadastro!$A$5:$A$243,$A61,Cadastro!$E$5:$E$243,"&lt;="&amp;_xlpm.corte),_xlfn.XLOOKUP(1,(Cadastro!$A$5:$A$243=$A61)*(Cadastro!$E$5:$E$243=_xlpm.dt),Cadastro!$C$5:$C$243)),"NÃO INFORMADO")</f>
        <v>USI</v>
      </c>
      <c r="D61" s="28" t="str">
        <f t="array" ref="D61">IFERROR(_xlfn.LET(_xlpm.corte,IF(ISNUMBER(Parâmetros!$E$14),Parâmetros!$E$14,DATEVALUE(RIGHT(Parâmetros!$E$14,10))),_xlpm.dt,_xlfn.MAXIFS(Cadastro!$E$5:$E$243,Cadastro!$A$5:$A$243,$A61,Cadastro!$E$5:$E$243,"&lt;="&amp;_xlpm.corte),_xlfn.XLOOKUP(1,(Cadastro!$A$5:$A$243=$A61)*(Cadastro!$E$5:$E$243=_xlpm.dt),Cadastro!$D$5:$D$243)),"")</f>
        <v>Férias</v>
      </c>
      <c r="E61" s="76">
        <f>COUNTIFS('Base Diária'!$A:$A,$A61,'Base Diária'!$P:$P,"Sim")</f>
        <v>7</v>
      </c>
      <c r="F61" s="76">
        <f>COUNTIFS('Base Diária'!$A:$A,$A61,'Base Diária'!$Q:$Q,"Sim")</f>
        <v>7</v>
      </c>
      <c r="G61" s="76">
        <f>COUNTIFS('Base Diária'!$A:$A,$A61,'Base Diária'!$P:$P,"Sim",'Base Diária'!$Y:$Y,"Falta de registro")</f>
        <v>0</v>
      </c>
      <c r="H61" s="77">
        <f>SUMIFS('Base Diária'!$L:$L,'Base Diária'!$A:$A,$A61,'Base Diária'!$Q:$Q,"Sim")</f>
        <v>47.87</v>
      </c>
      <c r="I61" s="77">
        <f>SUMIFS('Base Diária'!$M:$M,'Base Diária'!$A:$A,$A61,'Base Diária'!$Q:$Q,"Sim")</f>
        <v>53.059999999999995</v>
      </c>
      <c r="J61" s="78">
        <f t="shared" si="3"/>
        <v>0.90218620429702223</v>
      </c>
      <c r="K61" s="78">
        <f>Parâmetros!$E$13</f>
        <v>0.8</v>
      </c>
      <c r="L61" s="79">
        <f t="shared" si="4"/>
        <v>0.10218620429702219</v>
      </c>
      <c r="M61" s="78">
        <f>IFERROR(COUNTIFS('Base Diária'!$A:$A,$A61,'Base Diária'!$R:$R,"Sim")/$F61,"")</f>
        <v>0.8571428571428571</v>
      </c>
      <c r="N61" s="77">
        <f>SUMIFS('Base Diária'!$S:$S,'Base Diária'!$A:$A,$A61,'Base Diária'!$Q:$Q,"Sim")</f>
        <v>5.400000000000027E-2</v>
      </c>
      <c r="O61" s="76">
        <f>COUNTIFS('Base Diária'!$A:$A,$A61,'Base Diária'!$T:$T,"Sim")</f>
        <v>0</v>
      </c>
      <c r="P61" s="76">
        <f>COUNTIFS('Base Diária'!$A:$A,$A61,'Base Diária'!$P:$P,"Sim",'Base Diária'!$V:$V,"DIVERGE*")</f>
        <v>0</v>
      </c>
      <c r="Q61" s="28" t="str">
        <f t="shared" si="5"/>
        <v>Na meta</v>
      </c>
    </row>
    <row r="62" spans="1:17" ht="15" hidden="1" customHeight="1" x14ac:dyDescent="0.25">
      <c r="A62" s="31">
        <v>56784</v>
      </c>
      <c r="B62" s="10" t="s">
        <v>66</v>
      </c>
      <c r="C62" s="26" t="str">
        <f t="array" ref="C62">IFERROR(_xlfn.LET(_xlpm.corte,IF(ISNUMBER(Parâmetros!$E$14),Parâmetros!$E$14,DATEVALUE(RIGHT(Parâmetros!$E$14,10))),_xlpm.dt,_xlfn.MAXIFS(Cadastro!$E$5:$E$243,Cadastro!$A$5:$A$243,$A62,Cadastro!$E$5:$E$243,"&lt;="&amp;_xlpm.corte),_xlfn.XLOOKUP(1,(Cadastro!$A$5:$A$243=$A62)*(Cadastro!$E$5:$E$243=_xlpm.dt),Cadastro!$C$5:$C$243)),"NÃO INFORMADO")</f>
        <v>USI</v>
      </c>
      <c r="D62" s="28" t="str">
        <f t="array" ref="D62">IFERROR(_xlfn.LET(_xlpm.corte,IF(ISNUMBER(Parâmetros!$E$14),Parâmetros!$E$14,DATEVALUE(RIGHT(Parâmetros!$E$14,10))),_xlpm.dt,_xlfn.MAXIFS(Cadastro!$E$5:$E$243,Cadastro!$A$5:$A$243,$A62,Cadastro!$E$5:$E$243,"&lt;="&amp;_xlpm.corte),_xlfn.XLOOKUP(1,(Cadastro!$A$5:$A$243=$A62)*(Cadastro!$E$5:$E$243=_xlpm.dt),Cadastro!$D$5:$D$243)),"")</f>
        <v>B</v>
      </c>
      <c r="E62" s="76">
        <f>COUNTIFS('Base Diária'!$A:$A,$A62,'Base Diária'!$P:$P,"Sim")</f>
        <v>16</v>
      </c>
      <c r="F62" s="76">
        <f>COUNTIFS('Base Diária'!$A:$A,$A62,'Base Diária'!$Q:$Q,"Sim")</f>
        <v>16</v>
      </c>
      <c r="G62" s="76">
        <f>COUNTIFS('Base Diária'!$A:$A,$A62,'Base Diária'!$P:$P,"Sim",'Base Diária'!$Y:$Y,"Falta de registro")</f>
        <v>0</v>
      </c>
      <c r="H62" s="77">
        <f>SUMIFS('Base Diária'!$L:$L,'Base Diária'!$A:$A,$A62,'Base Diária'!$Q:$Q,"Sim")</f>
        <v>103.36999999999999</v>
      </c>
      <c r="I62" s="77">
        <f>SUMIFS('Base Diária'!$M:$M,'Base Diária'!$A:$A,$A62,'Base Diária'!$Q:$Q,"Sim")</f>
        <v>115.72000000000001</v>
      </c>
      <c r="J62" s="78">
        <f t="shared" si="3"/>
        <v>0.89327687521603849</v>
      </c>
      <c r="K62" s="78">
        <f>Parâmetros!$E$13</f>
        <v>0.8</v>
      </c>
      <c r="L62" s="79">
        <f t="shared" si="4"/>
        <v>9.3276875216038446E-2</v>
      </c>
      <c r="M62" s="78">
        <f>IFERROR(COUNTIFS('Base Diária'!$A:$A,$A62,'Base Diária'!$R:$R,"Sim")/$F62,"")</f>
        <v>0.9375</v>
      </c>
      <c r="N62" s="77">
        <f>SUMIFS('Base Diária'!$S:$S,'Base Diária'!$A:$A,$A62,'Base Diária'!$Q:$Q,"Sim")</f>
        <v>2.6160000000000001</v>
      </c>
      <c r="O62" s="76">
        <f>COUNTIFS('Base Diária'!$A:$A,$A62,'Base Diária'!$T:$T,"Sim")</f>
        <v>2</v>
      </c>
      <c r="P62" s="76">
        <f>COUNTIFS('Base Diária'!$A:$A,$A62,'Base Diária'!$P:$P,"Sim",'Base Diária'!$V:$V,"DIVERGE*")</f>
        <v>0</v>
      </c>
      <c r="Q62" s="28" t="str">
        <f t="shared" si="5"/>
        <v>Na meta</v>
      </c>
    </row>
    <row r="63" spans="1:17" ht="15" hidden="1" customHeight="1" x14ac:dyDescent="0.25">
      <c r="A63" s="39"/>
      <c r="B63" s="39" t="s">
        <v>781</v>
      </c>
      <c r="C63" s="39"/>
      <c r="D63" s="80"/>
      <c r="E63" s="81">
        <f>SUM(E5:E61)</f>
        <v>757</v>
      </c>
      <c r="F63" s="81">
        <f>SUM(F5:F61)</f>
        <v>712</v>
      </c>
      <c r="G63" s="81">
        <f>SUM(G5:G61)</f>
        <v>45</v>
      </c>
      <c r="H63" s="82">
        <f>SUM(H5:H61)</f>
        <v>5107.9000000000005</v>
      </c>
      <c r="I63" s="82">
        <f>SUM(I5:I61)</f>
        <v>5721.09</v>
      </c>
      <c r="J63" s="83">
        <f t="shared" si="3"/>
        <v>0.89281937532882727</v>
      </c>
      <c r="K63" s="83">
        <f>Parâmetros!$E$13</f>
        <v>0.8</v>
      </c>
      <c r="L63" s="84">
        <f t="shared" si="4"/>
        <v>9.2819375328827225E-2</v>
      </c>
      <c r="M63" s="83">
        <f>IFERROR(COUNTIF('Base Diária'!$R:$R,"Sim")/$F63,"")</f>
        <v>0.9143258426966292</v>
      </c>
      <c r="N63" s="82">
        <f>SUM(N5:N61)</f>
        <v>119.96400000000006</v>
      </c>
      <c r="O63" s="81">
        <f>SUM(O5:O61)</f>
        <v>66</v>
      </c>
      <c r="P63" s="81">
        <f>SUM(P5:P61)</f>
        <v>3</v>
      </c>
      <c r="Q63" s="80" t="str">
        <f>IF(AND($J63&gt;=$K63,$M63&gt;=$K63),"Na meta",IF($J63&gt;=$K63,"Atenção","Crítico"))</f>
        <v>Na meta</v>
      </c>
    </row>
  </sheetData>
  <autoFilter ref="A4:Q63" xr:uid="{00000000-0009-0000-0000-000007000000}">
    <filterColumn colId="2">
      <filters>
        <filter val="MEC"/>
      </filters>
    </filterColumn>
  </autoFilter>
  <conditionalFormatting sqref="J5:J62 M5:M62">
    <cfRule type="cellIs" dxfId="13" priority="2" operator="greaterThanOrEqual">
      <formula>$K5</formula>
    </cfRule>
    <cfRule type="cellIs" dxfId="12" priority="3" operator="lessThan">
      <formula>$K5</formula>
    </cfRule>
  </conditionalFormatting>
  <conditionalFormatting sqref="Q5:Q62">
    <cfRule type="cellIs" dxfId="11" priority="6" operator="equal">
      <formula>"Na meta"</formula>
    </cfRule>
    <cfRule type="cellIs" dxfId="10" priority="7" operator="equal">
      <formula>"Atenção"</formula>
    </cfRule>
    <cfRule type="cellIs" dxfId="9" priority="8" operator="equal">
      <formula>"Crítico"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A1:AL80"/>
  <sheetViews>
    <sheetView zoomScaleNormal="100" workbookViewId="0">
      <pane xSplit="5" ySplit="4" topLeftCell="S5" activePane="bottomRight" state="frozen"/>
      <selection pane="topRight" activeCell="F1" sqref="F1"/>
      <selection pane="bottomLeft" activeCell="A5" sqref="A5"/>
      <selection pane="bottomRight" activeCell="W16" sqref="W16"/>
    </sheetView>
  </sheetViews>
  <sheetFormatPr defaultColWidth="8.7109375" defaultRowHeight="15" x14ac:dyDescent="0.25"/>
  <cols>
    <col min="1" max="1" width="12.85546875" style="47" customWidth="1"/>
    <col min="2" max="2" width="37.28515625" customWidth="1"/>
    <col min="3" max="3" width="15.42578125" hidden="1" customWidth="1"/>
    <col min="4" max="4" width="11.140625" bestFit="1" customWidth="1"/>
    <col min="5" max="5" width="10.42578125" bestFit="1" customWidth="1"/>
    <col min="6" max="6" width="9.28515625" style="75" customWidth="1"/>
    <col min="7" max="8" width="7.42578125" style="75" customWidth="1"/>
    <col min="9" max="12" width="9.5703125" style="75" bestFit="1" customWidth="1"/>
    <col min="13" max="13" width="9.28515625" style="75" bestFit="1" customWidth="1"/>
    <col min="14" max="14" width="8.85546875" style="75" bestFit="1" customWidth="1"/>
    <col min="15" max="22" width="9.28515625" style="75" bestFit="1" customWidth="1"/>
    <col min="23" max="23" width="9.5703125" style="75" bestFit="1" customWidth="1"/>
    <col min="24" max="24" width="9.28515625" style="75" bestFit="1" customWidth="1"/>
    <col min="25" max="33" width="9.5703125" style="75" bestFit="1" customWidth="1"/>
    <col min="34" max="34" width="11" customWidth="1"/>
    <col min="35" max="35" width="13" customWidth="1"/>
    <col min="36" max="36" width="10" customWidth="1"/>
    <col min="37" max="37" width="8" customWidth="1"/>
    <col min="38" max="38" width="14.28515625" customWidth="1"/>
  </cols>
  <sheetData>
    <row r="1" spans="1:38" ht="15.75" customHeight="1" x14ac:dyDescent="0.25">
      <c r="A1" s="91" t="s">
        <v>0</v>
      </c>
    </row>
    <row r="2" spans="1:38" ht="15" customHeight="1" x14ac:dyDescent="0.25">
      <c r="A2" s="92" t="s">
        <v>1</v>
      </c>
    </row>
    <row r="4" spans="1:38" s="47" customFormat="1" ht="30" customHeight="1" x14ac:dyDescent="0.25">
      <c r="A4" s="45" t="s">
        <v>2</v>
      </c>
      <c r="B4" s="45" t="s">
        <v>3</v>
      </c>
      <c r="C4" s="45" t="s">
        <v>4</v>
      </c>
      <c r="D4" s="45" t="s">
        <v>4</v>
      </c>
      <c r="E4" s="45" t="s">
        <v>5</v>
      </c>
      <c r="F4" s="72">
        <v>46300</v>
      </c>
      <c r="G4" s="72">
        <v>46301</v>
      </c>
      <c r="H4" s="72">
        <v>46302</v>
      </c>
      <c r="I4" s="72">
        <v>46303</v>
      </c>
      <c r="J4" s="72">
        <v>46304</v>
      </c>
      <c r="K4" s="72">
        <v>46305</v>
      </c>
      <c r="L4" s="72">
        <v>46306</v>
      </c>
      <c r="M4" s="72">
        <v>46307</v>
      </c>
      <c r="N4" s="72">
        <v>46308</v>
      </c>
      <c r="O4" s="72">
        <v>46309</v>
      </c>
      <c r="P4" s="72">
        <v>46310</v>
      </c>
      <c r="Q4" s="72">
        <v>46311</v>
      </c>
      <c r="R4" s="72">
        <v>46312</v>
      </c>
      <c r="S4" s="72">
        <v>46313</v>
      </c>
      <c r="T4" s="72">
        <v>46314</v>
      </c>
      <c r="U4" s="72">
        <v>46315</v>
      </c>
      <c r="V4" s="72">
        <v>46316</v>
      </c>
      <c r="W4" s="72">
        <v>46317</v>
      </c>
      <c r="X4" s="72">
        <v>46318</v>
      </c>
      <c r="Y4" s="72">
        <v>46319</v>
      </c>
      <c r="Z4" s="72">
        <v>46320</v>
      </c>
      <c r="AA4" s="72">
        <v>46321</v>
      </c>
      <c r="AB4" s="72">
        <v>46322</v>
      </c>
      <c r="AC4" s="72">
        <v>46323</v>
      </c>
      <c r="AD4" s="72">
        <v>46324</v>
      </c>
      <c r="AE4" s="72">
        <v>46325</v>
      </c>
      <c r="AF4" s="72">
        <v>46326</v>
      </c>
      <c r="AG4" s="72">
        <v>46327</v>
      </c>
      <c r="AH4" s="46" t="s">
        <v>6</v>
      </c>
      <c r="AI4" s="46" t="s">
        <v>7</v>
      </c>
      <c r="AJ4" s="46" t="s">
        <v>8</v>
      </c>
      <c r="AK4" s="46" t="s">
        <v>9</v>
      </c>
      <c r="AL4" s="46" t="s">
        <v>10</v>
      </c>
    </row>
    <row r="5" spans="1:38" ht="15" customHeight="1" x14ac:dyDescent="0.25">
      <c r="A5" s="93">
        <v>56222</v>
      </c>
      <c r="B5" s="6" t="s">
        <v>11</v>
      </c>
      <c r="C5" s="17" t="str">
        <f ca="1">IFERROR(INDEX(Cadastro!$C$5:$C$72,MATCH($A5&amp;"|"&amp;TEXT(_xlfn.MAXIFS(Cadastro!$E$5:$E$72,Cadastro!$A$5:$A$72,$A5,Cadastro!$E$5:$E$72,"&lt;="&amp;TODAY()),"yyyymmdd"),Cadastro!$I$5:$I$72,0)),"NÃO INFORMADO")</f>
        <v>AUT</v>
      </c>
      <c r="D5" s="17" t="str">
        <f>VLOOKUP($A5,CC!$A:$C,3,FALSE())</f>
        <v>AUT</v>
      </c>
      <c r="E5" s="17" t="str">
        <f ca="1">IFERROR(INDEX(Cadastro!$D$5:$D$202,MATCH($A5&amp;"|"&amp;TEXT(_xlfn.MAXIFS(Cadastro!$E$5:$E$202,Cadastro!$A$5:$A$202,$A5,Cadastro!$E$5:$E$202,"&lt;="&amp;TODAY()),"yyyymmdd"),Cadastro!$I$5:$I$202,0)),"")</f>
        <v>Férias</v>
      </c>
      <c r="F5" s="85">
        <f>IF(COUNTIFS('Base Diária'!$A$2:$A$2260,$A5,'Base Diária'!$F$2:$F$2260,F$4,'Base Diária'!$P$2:$P$2260,"Sim")=0,"",SUMIFS('Base Diária'!$N$2:$N$2260,'Base Diária'!$A$2:$A$2260,$A5,'Base Diária'!$F$2:$F$2260,F$4))</f>
        <v>0.96590909090909083</v>
      </c>
      <c r="G5" s="85">
        <f>IF(COUNTIFS('Base Diária'!$A$2:$A$2260,$A5,'Base Diária'!$F$2:$F$2260,G$4,'Base Diária'!$P$2:$P$2260,"Sim")=0,"",SUMIFS('Base Diária'!$N$2:$N$2260,'Base Diária'!$A$2:$A$2260,$A5,'Base Diária'!$F$2:$F$2260,G$4))</f>
        <v>0.95227272727272705</v>
      </c>
      <c r="H5" s="85">
        <f>IF(COUNTIFS('Base Diária'!$A$2:$A$2260,$A5,'Base Diária'!$F$2:$F$2260,H$4,'Base Diária'!$P$2:$P$2260,"Sim")=0,"",SUMIFS('Base Diária'!$N$2:$N$2260,'Base Diária'!$A$2:$A$2260,$A5,'Base Diária'!$F$2:$F$2260,H$4))</f>
        <v>0.79090909090909089</v>
      </c>
      <c r="I5" s="85" t="str">
        <f>IF(COUNTIFS('Base Diária'!$A$2:$A$2260,$A5,'Base Diária'!$F$2:$F$2260,I$4,'Base Diária'!$P$2:$P$2260,"Sim")=0,"",SUMIFS('Base Diária'!$N$2:$N$2260,'Base Diária'!$A$2:$A$2260,$A5,'Base Diária'!$F$2:$F$2260,I$4))</f>
        <v/>
      </c>
      <c r="J5" s="85">
        <f>IF(COUNTIFS('Base Diária'!$A$2:$A$2260,$A5,'Base Diária'!$F$2:$F$2260,J$4,'Base Diária'!$P$2:$P$2260,"Sim")=0,"",SUMIFS('Base Diária'!$N$2:$N$2260,'Base Diária'!$A$2:$A$2260,$A5,'Base Diária'!$F$2:$F$2260,J$4))</f>
        <v>0</v>
      </c>
      <c r="K5" s="85" t="str">
        <f>IF(COUNTIFS('Base Diária'!$A$2:$A$2260,$A5,'Base Diária'!$F$2:$F$2260,K$4,'Base Diária'!$P$2:$P$2260,"Sim")=0,"",SUMIFS('Base Diária'!$N$2:$N$2260,'Base Diária'!$A$2:$A$2260,$A5,'Base Diária'!$F$2:$F$2260,K$4))</f>
        <v/>
      </c>
      <c r="L5" s="85" t="str">
        <f>IF(COUNTIFS('Base Diária'!$A$2:$A$2260,$A5,'Base Diária'!$F$2:$F$2260,L$4,'Base Diária'!$P$2:$P$2260,"Sim")=0,"",SUMIFS('Base Diária'!$N$2:$N$2260,'Base Diária'!$A$2:$A$2260,$A5,'Base Diária'!$F$2:$F$2260,L$4))</f>
        <v/>
      </c>
      <c r="M5" s="85" t="str">
        <f>IF(COUNTIFS('Base Diária'!$A$2:$A$2260,$A5,'Base Diária'!$F$2:$F$2260,M$4,'Base Diária'!$P$2:$P$2260,"Sim")=0,"",SUMIFS('Base Diária'!$N$2:$N$2260,'Base Diária'!$A$2:$A$2260,$A5,'Base Diária'!$F$2:$F$2260,M$4))</f>
        <v/>
      </c>
      <c r="N5" s="85" t="str">
        <f>IF(COUNTIFS('Base Diária'!$A$2:$A$2260,$A5,'Base Diária'!$F$2:$F$2260,N$4,'Base Diária'!$P$2:$P$2260,"Sim")=0,"",SUMIFS('Base Diária'!$N$2:$N$2260,'Base Diária'!$A$2:$A$2260,$A5,'Base Diária'!$F$2:$F$2260,N$4))</f>
        <v/>
      </c>
      <c r="O5" s="85" t="str">
        <f>IF(COUNTIFS('Base Diária'!$A$2:$A$2260,$A5,'Base Diária'!$F$2:$F$2260,O$4,'Base Diária'!$P$2:$P$2260,"Sim")=0,"",SUMIFS('Base Diária'!$N$2:$N$2260,'Base Diária'!$A$2:$A$2260,$A5,'Base Diária'!$F$2:$F$2260,O$4))</f>
        <v/>
      </c>
      <c r="P5" s="85" t="str">
        <f>IF(COUNTIFS('Base Diária'!$A$2:$A$2260,$A5,'Base Diária'!$F$2:$F$2260,P$4,'Base Diária'!$P$2:$P$2260,"Sim")=0,"",SUMIFS('Base Diária'!$N$2:$N$2260,'Base Diária'!$A$2:$A$2260,$A5,'Base Diária'!$F$2:$F$2260,P$4))</f>
        <v/>
      </c>
      <c r="Q5" s="85" t="str">
        <f>IF(COUNTIFS('Base Diária'!$A$2:$A$2260,$A5,'Base Diária'!$F$2:$F$2260,Q$4,'Base Diária'!$P$2:$P$2260,"Sim")=0,"",SUMIFS('Base Diária'!$N$2:$N$2260,'Base Diária'!$A$2:$A$2260,$A5,'Base Diária'!$F$2:$F$2260,Q$4))</f>
        <v/>
      </c>
      <c r="R5" s="85" t="str">
        <f>IF(COUNTIFS('Base Diária'!$A$2:$A$2260,$A5,'Base Diária'!$F$2:$F$2260,R$4,'Base Diária'!$P$2:$P$2260,"Sim")=0,"",SUMIFS('Base Diária'!$N$2:$N$2260,'Base Diária'!$A$2:$A$2260,$A5,'Base Diária'!$F$2:$F$2260,R$4))</f>
        <v/>
      </c>
      <c r="S5" s="85" t="str">
        <f>IF(COUNTIFS('Base Diária'!$A$2:$A$2260,$A5,'Base Diária'!$F$2:$F$2260,S$4,'Base Diária'!$P$2:$P$2260,"Sim")=0,"",SUMIFS('Base Diária'!$N$2:$N$2260,'Base Diária'!$A$2:$A$2260,$A5,'Base Diária'!$F$2:$F$2260,S$4))</f>
        <v/>
      </c>
      <c r="T5" s="85" t="str">
        <f>IF(COUNTIFS('Base Diária'!$A$2:$A$2260,$A5,'Base Diária'!$F$2:$F$2260,T$4,'Base Diária'!$P$2:$P$2260,"Sim")=0,"",SUMIFS('Base Diária'!$N$2:$N$2260,'Base Diária'!$A$2:$A$2260,$A5,'Base Diária'!$F$2:$F$2260,T$4))</f>
        <v/>
      </c>
      <c r="U5" s="85" t="str">
        <f>IF(COUNTIFS('Base Diária'!$A$2:$A$2260,$A5,'Base Diária'!$F$2:$F$2260,U$4,'Base Diária'!$P$2:$P$2260,"Sim")=0,"",SUMIFS('Base Diária'!$N$2:$N$2260,'Base Diária'!$A$2:$A$2260,$A5,'Base Diária'!$F$2:$F$2260,U$4))</f>
        <v/>
      </c>
      <c r="V5" s="85" t="str">
        <f>IF(COUNTIFS('Base Diária'!$A$2:$A$2260,$A5,'Base Diária'!$F$2:$F$2260,V$4,'Base Diária'!$P$2:$P$2260,"Sim")=0,"",SUMIFS('Base Diária'!$N$2:$N$2260,'Base Diária'!$A$2:$A$2260,$A5,'Base Diária'!$F$2:$F$2260,V$4))</f>
        <v/>
      </c>
      <c r="W5" s="85" t="str">
        <f>IF(COUNTIFS('Base Diária'!$A$2:$A$2260,$A5,'Base Diária'!$F$2:$F$2260,W$4,'Base Diária'!$P$2:$P$2260,"Sim")=0,"",SUMIFS('Base Diária'!$N$2:$N$2260,'Base Diária'!$A$2:$A$2260,$A5,'Base Diária'!$F$2:$F$2260,W$4))</f>
        <v/>
      </c>
      <c r="X5" s="85">
        <f>IF(COUNTIFS('Base Diária'!$A$2:$A$2260,$A5,'Base Diária'!$F$2:$F$2260,X$4,'Base Diária'!$P$2:$P$2260,"Sim")=0,"",SUMIFS('Base Diária'!$N$2:$N$2260,'Base Diária'!$A$2:$A$2260,$A5,'Base Diária'!$F$2:$F$2260,X$4))</f>
        <v>1.1134564643799472</v>
      </c>
      <c r="Y5" s="85" t="str">
        <f>IF(COUNTIFS('Base Diária'!$A$2:$A$2260,$A5,'Base Diária'!$F$2:$F$2260,Y$4,'Base Diária'!$P$2:$P$2260,"Sim")=0,"",SUMIFS('Base Diária'!$N$2:$N$2260,'Base Diária'!$A$2:$A$2260,$A5,'Base Diária'!$F$2:$F$2260,Y$4))</f>
        <v/>
      </c>
      <c r="Z5" s="85" t="str">
        <f>IF(COUNTIFS('Base Diária'!$A$2:$A$2260,$A5,'Base Diária'!$F$2:$F$2260,Z$4,'Base Diária'!$P$2:$P$2260,"Sim")=0,"",SUMIFS('Base Diária'!$N$2:$N$2260,'Base Diária'!$A$2:$A$2260,$A5,'Base Diária'!$F$2:$F$2260,Z$4))</f>
        <v/>
      </c>
      <c r="AA5" s="85" t="str">
        <f>IF(COUNTIFS('Base Diária'!$A$2:$A$2260,$A5,'Base Diária'!$F$2:$F$2260,AA$4,'Base Diária'!$P$2:$P$2260,"Sim")=0,"",SUMIFS('Base Diária'!$N$2:$N$2260,'Base Diária'!$A$2:$A$2260,$A5,'Base Diária'!$F$2:$F$2260,AA$4))</f>
        <v/>
      </c>
      <c r="AB5" s="85" t="str">
        <f>IF(COUNTIFS('Base Diária'!$A$2:$A$2260,$A5,'Base Diária'!$F$2:$F$2260,AB$4,'Base Diária'!$P$2:$P$2260,"Sim")=0,"",SUMIFS('Base Diária'!$N$2:$N$2260,'Base Diária'!$A$2:$A$2260,$A5,'Base Diária'!$F$2:$F$2260,AB$4))</f>
        <v/>
      </c>
      <c r="AC5" s="85" t="str">
        <f>IF(COUNTIFS('Base Diária'!$A$2:$A$2260,$A5,'Base Diária'!$F$2:$F$2260,AC$4,'Base Diária'!$P$2:$P$2260,"Sim")=0,"",SUMIFS('Base Diária'!$N$2:$N$2260,'Base Diária'!$A$2:$A$2260,$A5,'Base Diária'!$F$2:$F$2260,AC$4))</f>
        <v/>
      </c>
      <c r="AD5" s="85" t="str">
        <f>IF(COUNTIFS('Base Diária'!$A$2:$A$2260,$A5,'Base Diária'!$F$2:$F$2260,AD$4,'Base Diária'!$P$2:$P$2260,"Sim")=0,"",SUMIFS('Base Diária'!$N$2:$N$2260,'Base Diária'!$A$2:$A$2260,$A5,'Base Diária'!$F$2:$F$2260,AD$4))</f>
        <v/>
      </c>
      <c r="AE5" s="85" t="str">
        <f>IF(COUNTIFS('Base Diária'!$A$2:$A$2260,$A5,'Base Diária'!$F$2:$F$2260,AE$4,'Base Diária'!$P$2:$P$2260,"Sim")=0,"",SUMIFS('Base Diária'!$N$2:$N$2260,'Base Diária'!$A$2:$A$2260,$A5,'Base Diária'!$F$2:$F$2260,AE$4))</f>
        <v/>
      </c>
      <c r="AF5" s="85" t="str">
        <f>IF(COUNTIFS('Base Diária'!$A$2:$A$2260,$A5,'Base Diária'!$F$2:$F$2260,AF$4,'Base Diária'!$P$2:$P$2260,"Sim")=0,"",SUMIFS('Base Diária'!$N$2:$N$2260,'Base Diária'!$A$2:$A$2260,$A5,'Base Diária'!$F$2:$F$2260,AF$4))</f>
        <v/>
      </c>
      <c r="AG5" s="85" t="str">
        <f>IF(COUNTIFS('Base Diária'!$A$2:$A$2260,$A5,'Base Diária'!$F$2:$F$2260,AG$4,'Base Diária'!$P$2:$P$2260,"Sim")=0,"",SUMIFS('Base Diária'!$N$2:$N$2260,'Base Diária'!$A$2:$A$2260,$A5,'Base Diária'!$F$2:$F$2260,AG$4))</f>
        <v/>
      </c>
      <c r="AH5" s="18">
        <f>IFERROR(INDEX('Painel Empregado'!$F$5:$F$62,MATCH($A5,'Painel Empregado'!$A$5:$A$62,0)),"")</f>
        <v>4</v>
      </c>
      <c r="AI5" s="86">
        <f>IFERROR(INDEX('Painel Empregado'!$J$5:$J$62,MATCH($A5,'Painel Empregado'!$A$5:$A$62,0)),"")</f>
        <v>0.94997057092407289</v>
      </c>
      <c r="AJ5" s="86">
        <f>IFERROR(INDEX('Painel Empregado'!$M$5:$M$62,MATCH($A5,'Painel Empregado'!$A$5:$A$62,0)),"")</f>
        <v>0.75</v>
      </c>
      <c r="AK5" s="86">
        <f>IFERROR(INDEX('Painel Empregado'!$K$5:$K$62,MATCH($A5,'Painel Empregado'!$A$5:$A$62,0)),"")</f>
        <v>0.8</v>
      </c>
      <c r="AL5" s="89" t="str">
        <f>IFERROR(INDEX('Painel Empregado'!$Q$5:$Q$62,MATCH($A5,'Painel Empregado'!$A$5:$A$62,0)),"")</f>
        <v>Atenção</v>
      </c>
    </row>
    <row r="6" spans="1:38" ht="15" customHeight="1" x14ac:dyDescent="0.25">
      <c r="A6" s="93">
        <v>53512</v>
      </c>
      <c r="B6" s="6" t="s">
        <v>12</v>
      </c>
      <c r="C6" s="17" t="str">
        <f ca="1">IFERROR(INDEX(Cadastro!$C$5:$C$72,MATCH($A6&amp;"|"&amp;TEXT(_xlfn.MAXIFS(Cadastro!$E$5:$E$72,Cadastro!$A$5:$A$72,$A6,Cadastro!$E$5:$E$72,"&lt;="&amp;TODAY()),"yyyymmdd"),Cadastro!$I$5:$I$72,0)),"NÃO INFORMADO")</f>
        <v>AUT</v>
      </c>
      <c r="D6" s="17" t="str">
        <f>VLOOKUP($A6,CC!$A:$C,3,FALSE())</f>
        <v>AUT</v>
      </c>
      <c r="E6" s="17" t="str">
        <f ca="1">IFERROR(INDEX(Cadastro!$D$5:$D$202,MATCH($A6&amp;"|"&amp;TEXT(_xlfn.MAXIFS(Cadastro!$E$5:$E$202,Cadastro!$A$5:$A$202,$A6,Cadastro!$E$5:$E$202,"&lt;="&amp;TODAY()),"yyyymmdd"),Cadastro!$I$5:$I$202,0)),"")</f>
        <v>6x1</v>
      </c>
      <c r="F6" s="85">
        <f>IF(COUNTIFS('Base Diária'!$A$2:$A$2260,$A6,'Base Diária'!$F$2:$F$2260,F$4,'Base Diária'!$P$2:$P$2260,"Sim")=0,"",SUMIFS('Base Diária'!$N$2:$N$2260,'Base Diária'!$A$2:$A$2260,$A6,'Base Diária'!$F$2:$F$2260,F$4))</f>
        <v>0.98636363636363622</v>
      </c>
      <c r="G6" s="85">
        <f>IF(COUNTIFS('Base Diária'!$A$2:$A$2260,$A6,'Base Diária'!$F$2:$F$2260,G$4,'Base Diária'!$P$2:$P$2260,"Sim")=0,"",SUMIFS('Base Diária'!$N$2:$N$2260,'Base Diária'!$A$2:$A$2260,$A6,'Base Diária'!$F$2:$F$2260,G$4))</f>
        <v>0.99204545454545456</v>
      </c>
      <c r="H6" s="85">
        <f>IF(COUNTIFS('Base Diária'!$A$2:$A$2260,$A6,'Base Diária'!$F$2:$F$2260,H$4,'Base Diária'!$P$2:$P$2260,"Sim")=0,"",SUMIFS('Base Diária'!$N$2:$N$2260,'Base Diária'!$A$2:$A$2260,$A6,'Base Diária'!$F$2:$F$2260,H$4))</f>
        <v>0.99204545454545456</v>
      </c>
      <c r="I6" s="85">
        <f>IF(COUNTIFS('Base Diária'!$A$2:$A$2260,$A6,'Base Diária'!$F$2:$F$2260,I$4,'Base Diária'!$P$2:$P$2260,"Sim")=0,"",SUMIFS('Base Diária'!$N$2:$N$2260,'Base Diária'!$A$2:$A$2260,$A6,'Base Diária'!$F$2:$F$2260,I$4))</f>
        <v>0.96590909090909083</v>
      </c>
      <c r="J6" s="85">
        <f>IF(COUNTIFS('Base Diária'!$A$2:$A$2260,$A6,'Base Diária'!$F$2:$F$2260,J$4,'Base Diária'!$P$2:$P$2260,"Sim")=0,"",SUMIFS('Base Diária'!$N$2:$N$2260,'Base Diária'!$A$2:$A$2260,$A6,'Base Diária'!$F$2:$F$2260,J$4))</f>
        <v>0.99204545454545456</v>
      </c>
      <c r="K6" s="85">
        <f>IF(COUNTIFS('Base Diária'!$A$2:$A$2260,$A6,'Base Diária'!$F$2:$F$2260,K$4,'Base Diária'!$P$2:$P$2260,"Sim")=0,"",SUMIFS('Base Diária'!$N$2:$N$2260,'Base Diária'!$A$2:$A$2260,$A6,'Base Diária'!$F$2:$F$2260,K$4))</f>
        <v>1.0109140518417463</v>
      </c>
      <c r="L6" s="85" t="str">
        <f>IF(COUNTIFS('Base Diária'!$A$2:$A$2260,$A6,'Base Diária'!$F$2:$F$2260,L$4,'Base Diária'!$P$2:$P$2260,"Sim")=0,"",SUMIFS('Base Diária'!$N$2:$N$2260,'Base Diária'!$A$2:$A$2260,$A6,'Base Diária'!$F$2:$F$2260,L$4))</f>
        <v/>
      </c>
      <c r="M6" s="85">
        <f>IF(COUNTIFS('Base Diária'!$A$2:$A$2260,$A6,'Base Diária'!$F$2:$F$2260,M$4,'Base Diária'!$P$2:$P$2260,"Sim")=0,"",SUMIFS('Base Diária'!$N$2:$N$2260,'Base Diária'!$A$2:$A$2260,$A6,'Base Diária'!$F$2:$F$2260,M$4))</f>
        <v>0.99472295514511877</v>
      </c>
      <c r="N6" s="85">
        <f>IF(COUNTIFS('Base Diária'!$A$2:$A$2260,$A6,'Base Diária'!$F$2:$F$2260,N$4,'Base Diária'!$P$2:$P$2260,"Sim")=0,"",SUMIFS('Base Diária'!$N$2:$N$2260,'Base Diária'!$A$2:$A$2260,$A6,'Base Diária'!$F$2:$F$2260,N$4))</f>
        <v>0.99204545454545456</v>
      </c>
      <c r="O6" s="85">
        <f>IF(COUNTIFS('Base Diária'!$A$2:$A$2260,$A6,'Base Diária'!$F$2:$F$2260,O$4,'Base Diária'!$P$2:$P$2260,"Sim")=0,"",SUMIFS('Base Diária'!$N$2:$N$2260,'Base Diária'!$A$2:$A$2260,$A6,'Base Diária'!$F$2:$F$2260,O$4))</f>
        <v>0.99204545454545456</v>
      </c>
      <c r="P6" s="85">
        <f>IF(COUNTIFS('Base Diária'!$A$2:$A$2260,$A6,'Base Diária'!$F$2:$F$2260,P$4,'Base Diária'!$P$2:$P$2260,"Sim")=0,"",SUMIFS('Base Diária'!$N$2:$N$2260,'Base Diária'!$A$2:$A$2260,$A6,'Base Diária'!$F$2:$F$2260,P$4))</f>
        <v>0.99318181818181817</v>
      </c>
      <c r="Q6" s="85">
        <f>IF(COUNTIFS('Base Diária'!$A$2:$A$2260,$A6,'Base Diária'!$F$2:$F$2260,Q$4,'Base Diária'!$P$2:$P$2260,"Sim")=0,"",SUMIFS('Base Diária'!$N$2:$N$2260,'Base Diária'!$A$2:$A$2260,$A6,'Base Diária'!$F$2:$F$2260,Q$4))</f>
        <v>0.99204545454545456</v>
      </c>
      <c r="R6" s="85">
        <f>IF(COUNTIFS('Base Diária'!$A$2:$A$2260,$A6,'Base Diária'!$F$2:$F$2260,R$4,'Base Diária'!$P$2:$P$2260,"Sim")=0,"",SUMIFS('Base Diária'!$N$2:$N$2260,'Base Diária'!$A$2:$A$2260,$A6,'Base Diária'!$F$2:$F$2260,R$4))</f>
        <v>0.990450204638472</v>
      </c>
      <c r="S6" s="85" t="str">
        <f>IF(COUNTIFS('Base Diária'!$A$2:$A$2260,$A6,'Base Diária'!$F$2:$F$2260,S$4,'Base Diária'!$P$2:$P$2260,"Sim")=0,"",SUMIFS('Base Diária'!$N$2:$N$2260,'Base Diária'!$A$2:$A$2260,$A6,'Base Diária'!$F$2:$F$2260,S$4))</f>
        <v/>
      </c>
      <c r="T6" s="85">
        <f>IF(COUNTIFS('Base Diária'!$A$2:$A$2260,$A6,'Base Diária'!$F$2:$F$2260,T$4,'Base Diária'!$P$2:$P$2260,"Sim")=0,"",SUMIFS('Base Diária'!$N$2:$N$2260,'Base Diária'!$A$2:$A$2260,$A6,'Base Diária'!$F$2:$F$2260,T$4))</f>
        <v>0.98522727272727262</v>
      </c>
      <c r="U6" s="85">
        <f>IF(COUNTIFS('Base Diária'!$A$2:$A$2260,$A6,'Base Diária'!$F$2:$F$2260,U$4,'Base Diária'!$P$2:$P$2260,"Sim")=0,"",SUMIFS('Base Diária'!$N$2:$N$2260,'Base Diária'!$A$2:$A$2260,$A6,'Base Diária'!$F$2:$F$2260,U$4))</f>
        <v>0.99431818181818177</v>
      </c>
      <c r="V6" s="85">
        <f>IF(COUNTIFS('Base Diária'!$A$2:$A$2260,$A6,'Base Diária'!$F$2:$F$2260,V$4,'Base Diária'!$P$2:$P$2260,"Sim")=0,"",SUMIFS('Base Diária'!$N$2:$N$2260,'Base Diária'!$A$2:$A$2260,$A6,'Base Diária'!$F$2:$F$2260,V$4))</f>
        <v>0.99318181818181817</v>
      </c>
      <c r="W6" s="85">
        <f>IF(COUNTIFS('Base Diária'!$A$2:$A$2260,$A6,'Base Diária'!$F$2:$F$2260,W$4,'Base Diária'!$P$2:$P$2260,"Sim")=0,"",SUMIFS('Base Diária'!$N$2:$N$2260,'Base Diária'!$A$2:$A$2260,$A6,'Base Diária'!$F$2:$F$2260,W$4))</f>
        <v>0.98636363636363622</v>
      </c>
      <c r="X6" s="85">
        <f>IF(COUNTIFS('Base Diária'!$A$2:$A$2260,$A6,'Base Diária'!$F$2:$F$2260,X$4,'Base Diária'!$P$2:$P$2260,"Sim")=0,"",SUMIFS('Base Diária'!$N$2:$N$2260,'Base Diária'!$A$2:$A$2260,$A6,'Base Diária'!$F$2:$F$2260,X$4))</f>
        <v>0.56590909090909092</v>
      </c>
      <c r="Y6" s="85" t="str">
        <f>IF(COUNTIFS('Base Diária'!$A$2:$A$2260,$A6,'Base Diária'!$F$2:$F$2260,Y$4,'Base Diária'!$P$2:$P$2260,"Sim")=0,"",SUMIFS('Base Diária'!$N$2:$N$2260,'Base Diária'!$A$2:$A$2260,$A6,'Base Diária'!$F$2:$F$2260,Y$4))</f>
        <v/>
      </c>
      <c r="Z6" s="85" t="str">
        <f>IF(COUNTIFS('Base Diária'!$A$2:$A$2260,$A6,'Base Diária'!$F$2:$F$2260,Z$4,'Base Diária'!$P$2:$P$2260,"Sim")=0,"",SUMIFS('Base Diária'!$N$2:$N$2260,'Base Diária'!$A$2:$A$2260,$A6,'Base Diária'!$F$2:$F$2260,Z$4))</f>
        <v/>
      </c>
      <c r="AA6" s="85" t="str">
        <f>IF(COUNTIFS('Base Diária'!$A$2:$A$2260,$A6,'Base Diária'!$F$2:$F$2260,AA$4,'Base Diária'!$P$2:$P$2260,"Sim")=0,"",SUMIFS('Base Diária'!$N$2:$N$2260,'Base Diária'!$A$2:$A$2260,$A6,'Base Diária'!$F$2:$F$2260,AA$4))</f>
        <v/>
      </c>
      <c r="AB6" s="85" t="str">
        <f>IF(COUNTIFS('Base Diária'!$A$2:$A$2260,$A6,'Base Diária'!$F$2:$F$2260,AB$4,'Base Diária'!$P$2:$P$2260,"Sim")=0,"",SUMIFS('Base Diária'!$N$2:$N$2260,'Base Diária'!$A$2:$A$2260,$A6,'Base Diária'!$F$2:$F$2260,AB$4))</f>
        <v/>
      </c>
      <c r="AC6" s="85" t="str">
        <f>IF(COUNTIFS('Base Diária'!$A$2:$A$2260,$A6,'Base Diária'!$F$2:$F$2260,AC$4,'Base Diária'!$P$2:$P$2260,"Sim")=0,"",SUMIFS('Base Diária'!$N$2:$N$2260,'Base Diária'!$A$2:$A$2260,$A6,'Base Diária'!$F$2:$F$2260,AC$4))</f>
        <v/>
      </c>
      <c r="AD6" s="85" t="str">
        <f>IF(COUNTIFS('Base Diária'!$A$2:$A$2260,$A6,'Base Diária'!$F$2:$F$2260,AD$4,'Base Diária'!$P$2:$P$2260,"Sim")=0,"",SUMIFS('Base Diária'!$N$2:$N$2260,'Base Diária'!$A$2:$A$2260,$A6,'Base Diária'!$F$2:$F$2260,AD$4))</f>
        <v/>
      </c>
      <c r="AE6" s="85" t="str">
        <f>IF(COUNTIFS('Base Diária'!$A$2:$A$2260,$A6,'Base Diária'!$F$2:$F$2260,AE$4,'Base Diária'!$P$2:$P$2260,"Sim")=0,"",SUMIFS('Base Diária'!$N$2:$N$2260,'Base Diária'!$A$2:$A$2260,$A6,'Base Diária'!$F$2:$F$2260,AE$4))</f>
        <v/>
      </c>
      <c r="AF6" s="85" t="str">
        <f>IF(COUNTIFS('Base Diária'!$A$2:$A$2260,$A6,'Base Diária'!$F$2:$F$2260,AF$4,'Base Diária'!$P$2:$P$2260,"Sim")=0,"",SUMIFS('Base Diária'!$N$2:$N$2260,'Base Diária'!$A$2:$A$2260,$A6,'Base Diária'!$F$2:$F$2260,AF$4))</f>
        <v/>
      </c>
      <c r="AG6" s="85" t="str">
        <f>IF(COUNTIFS('Base Diária'!$A$2:$A$2260,$A6,'Base Diária'!$F$2:$F$2260,AG$4,'Base Diária'!$P$2:$P$2260,"Sim")=0,"",SUMIFS('Base Diária'!$N$2:$N$2260,'Base Diária'!$A$2:$A$2260,$A6,'Base Diária'!$F$2:$F$2260,AG$4))</f>
        <v/>
      </c>
      <c r="AH6" s="18">
        <f>IFERROR(INDEX('Painel Empregado'!$F$5:$F$62,MATCH($A6,'Painel Empregado'!$A$5:$A$62,0)),"")</f>
        <v>17</v>
      </c>
      <c r="AI6" s="86">
        <f>IFERROR(INDEX('Painel Empregado'!$J$5:$J$62,MATCH($A6,'Painel Empregado'!$A$5:$A$62,0)),"")</f>
        <v>0.9648652365236523</v>
      </c>
      <c r="AJ6" s="86">
        <f>IFERROR(INDEX('Painel Empregado'!$M$5:$M$62,MATCH($A6,'Painel Empregado'!$A$5:$A$62,0)),"")</f>
        <v>0.94117647058823528</v>
      </c>
      <c r="AK6" s="86">
        <f>IFERROR(INDEX('Painel Empregado'!$K$5:$K$62,MATCH($A6,'Painel Empregado'!$A$5:$A$62,0)),"")</f>
        <v>0.8</v>
      </c>
      <c r="AL6" s="89" t="str">
        <f>IFERROR(INDEX('Painel Empregado'!$Q$5:$Q$62,MATCH($A6,'Painel Empregado'!$A$5:$A$62,0)),"")</f>
        <v>Na meta</v>
      </c>
    </row>
    <row r="7" spans="1:38" ht="15" customHeight="1" x14ac:dyDescent="0.25">
      <c r="A7" s="93">
        <v>56377</v>
      </c>
      <c r="B7" s="6" t="s">
        <v>13</v>
      </c>
      <c r="C7" s="17" t="str">
        <f ca="1">IFERROR(INDEX(Cadastro!$C$5:$C$72,MATCH($A7&amp;"|"&amp;TEXT(_xlfn.MAXIFS(Cadastro!$E$5:$E$72,Cadastro!$A$5:$A$72,$A7,Cadastro!$E$5:$E$72,"&lt;="&amp;TODAY()),"yyyymmdd"),Cadastro!$I$5:$I$72,0)),"NÃO INFORMADO")</f>
        <v>NÃO INFORMADO</v>
      </c>
      <c r="D7" s="17" t="str">
        <f>VLOOKUP($A7,CC!$A:$C,3,FALSE())</f>
        <v>AUT</v>
      </c>
      <c r="E7" s="17" t="str">
        <f ca="1">IFERROR(INDEX(Cadastro!$D$5:$D$202,MATCH($A7&amp;"|"&amp;TEXT(_xlfn.MAXIFS(Cadastro!$E$5:$E$202,Cadastro!$A$5:$A$202,$A7,Cadastro!$E$5:$E$202,"&lt;="&amp;TODAY()),"yyyymmdd"),Cadastro!$I$5:$I$202,0)),"")</f>
        <v/>
      </c>
      <c r="F7" s="85">
        <f>IF(COUNTIFS('Base Diária'!$A$2:$A$2260,$A7,'Base Diária'!$F$2:$F$2260,F$4,'Base Diária'!$P$2:$P$2260,"Sim")=0,"",SUMIFS('Base Diária'!$N$2:$N$2260,'Base Diária'!$A$2:$A$2260,$A7,'Base Diária'!$F$2:$F$2260,F$4))</f>
        <v>1.0022727272727272</v>
      </c>
      <c r="G7" s="85">
        <f>IF(COUNTIFS('Base Diária'!$A$2:$A$2260,$A7,'Base Diária'!$F$2:$F$2260,G$4,'Base Diária'!$P$2:$P$2260,"Sim")=0,"",SUMIFS('Base Diária'!$N$2:$N$2260,'Base Diária'!$A$2:$A$2260,$A7,'Base Diária'!$F$2:$F$2260,G$4))</f>
        <v>1.0011363636363637</v>
      </c>
      <c r="H7" s="85" t="str">
        <f>IF(COUNTIFS('Base Diária'!$A$2:$A$2260,$A7,'Base Diária'!$F$2:$F$2260,H$4,'Base Diária'!$P$2:$P$2260,"Sim")=0,"",SUMIFS('Base Diária'!$N$2:$N$2260,'Base Diária'!$A$2:$A$2260,$A7,'Base Diária'!$F$2:$F$2260,H$4))</f>
        <v/>
      </c>
      <c r="I7" s="85">
        <f>IF(COUNTIFS('Base Diária'!$A$2:$A$2260,$A7,'Base Diária'!$F$2:$F$2260,I$4,'Base Diária'!$P$2:$P$2260,"Sim")=0,"",SUMIFS('Base Diária'!$N$2:$N$2260,'Base Diária'!$A$2:$A$2260,$A7,'Base Diária'!$F$2:$F$2260,I$4))</f>
        <v>1</v>
      </c>
      <c r="J7" s="85">
        <f>IF(COUNTIFS('Base Diária'!$A$2:$A$2260,$A7,'Base Diária'!$F$2:$F$2260,J$4,'Base Diária'!$P$2:$P$2260,"Sim")=0,"",SUMIFS('Base Diária'!$N$2:$N$2260,'Base Diária'!$A$2:$A$2260,$A7,'Base Diária'!$F$2:$F$2260,J$4))</f>
        <v>1.0034090909090909</v>
      </c>
      <c r="K7" s="85">
        <f>IF(COUNTIFS('Base Diária'!$A$2:$A$2260,$A7,'Base Diária'!$F$2:$F$2260,K$4,'Base Diária'!$P$2:$P$2260,"Sim")=0,"",SUMIFS('Base Diária'!$N$2:$N$2260,'Base Diária'!$A$2:$A$2260,$A7,'Base Diária'!$F$2:$F$2260,K$4))</f>
        <v>1.0245566166439291</v>
      </c>
      <c r="L7" s="85" t="str">
        <f>IF(COUNTIFS('Base Diária'!$A$2:$A$2260,$A7,'Base Diária'!$F$2:$F$2260,L$4,'Base Diária'!$P$2:$P$2260,"Sim")=0,"",SUMIFS('Base Diária'!$N$2:$N$2260,'Base Diária'!$A$2:$A$2260,$A7,'Base Diária'!$F$2:$F$2260,L$4))</f>
        <v/>
      </c>
      <c r="M7" s="85">
        <f>IF(COUNTIFS('Base Diária'!$A$2:$A$2260,$A7,'Base Diária'!$F$2:$F$2260,M$4,'Base Diária'!$P$2:$P$2260,"Sim")=0,"",SUMIFS('Base Diária'!$N$2:$N$2260,'Base Diária'!$A$2:$A$2260,$A7,'Base Diária'!$F$2:$F$2260,M$4))</f>
        <v>0.96701846965699212</v>
      </c>
      <c r="N7" s="85">
        <f>IF(COUNTIFS('Base Diária'!$A$2:$A$2260,$A7,'Base Diária'!$F$2:$F$2260,N$4,'Base Diária'!$P$2:$P$2260,"Sim")=0,"",SUMIFS('Base Diária'!$N$2:$N$2260,'Base Diária'!$A$2:$A$2260,$A7,'Base Diária'!$F$2:$F$2260,N$4))</f>
        <v>1.0034090909090909</v>
      </c>
      <c r="O7" s="85">
        <f>IF(COUNTIFS('Base Diária'!$A$2:$A$2260,$A7,'Base Diária'!$F$2:$F$2260,O$4,'Base Diária'!$P$2:$P$2260,"Sim")=0,"",SUMIFS('Base Diária'!$N$2:$N$2260,'Base Diária'!$A$2:$A$2260,$A7,'Base Diária'!$F$2:$F$2260,O$4))</f>
        <v>1.0011363636363637</v>
      </c>
      <c r="P7" s="85">
        <f>IF(COUNTIFS('Base Diária'!$A$2:$A$2260,$A7,'Base Diária'!$F$2:$F$2260,P$4,'Base Diária'!$P$2:$P$2260,"Sim")=0,"",SUMIFS('Base Diária'!$N$2:$N$2260,'Base Diária'!$A$2:$A$2260,$A7,'Base Diária'!$F$2:$F$2260,P$4))</f>
        <v>1</v>
      </c>
      <c r="Q7" s="85">
        <f>IF(COUNTIFS('Base Diária'!$A$2:$A$2260,$A7,'Base Diária'!$F$2:$F$2260,Q$4,'Base Diária'!$P$2:$P$2260,"Sim")=0,"",SUMIFS('Base Diária'!$N$2:$N$2260,'Base Diária'!$A$2:$A$2260,$A7,'Base Diária'!$F$2:$F$2260,Q$4))</f>
        <v>1.0011363636363637</v>
      </c>
      <c r="R7" s="85">
        <f>IF(COUNTIFS('Base Diária'!$A$2:$A$2260,$A7,'Base Diária'!$F$2:$F$2260,R$4,'Base Diária'!$P$2:$P$2260,"Sim")=0,"",SUMIFS('Base Diária'!$N$2:$N$2260,'Base Diária'!$A$2:$A$2260,$A7,'Base Diária'!$F$2:$F$2260,R$4))</f>
        <v>1.019099590723056</v>
      </c>
      <c r="S7" s="85" t="str">
        <f>IF(COUNTIFS('Base Diária'!$A$2:$A$2260,$A7,'Base Diária'!$F$2:$F$2260,S$4,'Base Diária'!$P$2:$P$2260,"Sim")=0,"",SUMIFS('Base Diária'!$N$2:$N$2260,'Base Diária'!$A$2:$A$2260,$A7,'Base Diária'!$F$2:$F$2260,S$4))</f>
        <v/>
      </c>
      <c r="T7" s="85">
        <f>IF(COUNTIFS('Base Diária'!$A$2:$A$2260,$A7,'Base Diária'!$F$2:$F$2260,T$4,'Base Diária'!$P$2:$P$2260,"Sim")=0,"",SUMIFS('Base Diária'!$N$2:$N$2260,'Base Diária'!$A$2:$A$2260,$A7,'Base Diária'!$F$2:$F$2260,T$4))</f>
        <v>1.0045454545454544</v>
      </c>
      <c r="U7" s="85">
        <f>IF(COUNTIFS('Base Diária'!$A$2:$A$2260,$A7,'Base Diária'!$F$2:$F$2260,U$4,'Base Diária'!$P$2:$P$2260,"Sim")=0,"",SUMIFS('Base Diária'!$N$2:$N$2260,'Base Diária'!$A$2:$A$2260,$A7,'Base Diária'!$F$2:$F$2260,U$4))</f>
        <v>1.0022727272727272</v>
      </c>
      <c r="V7" s="85">
        <f>IF(COUNTIFS('Base Diária'!$A$2:$A$2260,$A7,'Base Diária'!$F$2:$F$2260,V$4,'Base Diária'!$P$2:$P$2260,"Sim")=0,"",SUMIFS('Base Diária'!$N$2:$N$2260,'Base Diária'!$A$2:$A$2260,$A7,'Base Diária'!$F$2:$F$2260,V$4))</f>
        <v>1.0068181818181816</v>
      </c>
      <c r="W7" s="85">
        <f>IF(COUNTIFS('Base Diária'!$A$2:$A$2260,$A7,'Base Diária'!$F$2:$F$2260,W$4,'Base Diária'!$P$2:$P$2260,"Sim")=0,"",SUMIFS('Base Diária'!$N$2:$N$2260,'Base Diária'!$A$2:$A$2260,$A7,'Base Diária'!$F$2:$F$2260,W$4))</f>
        <v>1.0034090909090909</v>
      </c>
      <c r="X7" s="85">
        <f>IF(COUNTIFS('Base Diária'!$A$2:$A$2260,$A7,'Base Diária'!$F$2:$F$2260,X$4,'Base Diária'!$P$2:$P$2260,"Sim")=0,"",SUMIFS('Base Diária'!$N$2:$N$2260,'Base Diária'!$A$2:$A$2260,$A7,'Base Diária'!$F$2:$F$2260,X$4))</f>
        <v>0.56818181818181812</v>
      </c>
      <c r="Y7" s="85" t="str">
        <f>IF(COUNTIFS('Base Diária'!$A$2:$A$2260,$A7,'Base Diária'!$F$2:$F$2260,Y$4,'Base Diária'!$P$2:$P$2260,"Sim")=0,"",SUMIFS('Base Diária'!$N$2:$N$2260,'Base Diária'!$A$2:$A$2260,$A7,'Base Diária'!$F$2:$F$2260,Y$4))</f>
        <v/>
      </c>
      <c r="Z7" s="85" t="str">
        <f>IF(COUNTIFS('Base Diária'!$A$2:$A$2260,$A7,'Base Diária'!$F$2:$F$2260,Z$4,'Base Diária'!$P$2:$P$2260,"Sim")=0,"",SUMIFS('Base Diária'!$N$2:$N$2260,'Base Diária'!$A$2:$A$2260,$A7,'Base Diária'!$F$2:$F$2260,Z$4))</f>
        <v/>
      </c>
      <c r="AA7" s="85" t="str">
        <f>IF(COUNTIFS('Base Diária'!$A$2:$A$2260,$A7,'Base Diária'!$F$2:$F$2260,AA$4,'Base Diária'!$P$2:$P$2260,"Sim")=0,"",SUMIFS('Base Diária'!$N$2:$N$2260,'Base Diária'!$A$2:$A$2260,$A7,'Base Diária'!$F$2:$F$2260,AA$4))</f>
        <v/>
      </c>
      <c r="AB7" s="85" t="str">
        <f>IF(COUNTIFS('Base Diária'!$A$2:$A$2260,$A7,'Base Diária'!$F$2:$F$2260,AB$4,'Base Diária'!$P$2:$P$2260,"Sim")=0,"",SUMIFS('Base Diária'!$N$2:$N$2260,'Base Diária'!$A$2:$A$2260,$A7,'Base Diária'!$F$2:$F$2260,AB$4))</f>
        <v/>
      </c>
      <c r="AC7" s="85" t="str">
        <f>IF(COUNTIFS('Base Diária'!$A$2:$A$2260,$A7,'Base Diária'!$F$2:$F$2260,AC$4,'Base Diária'!$P$2:$P$2260,"Sim")=0,"",SUMIFS('Base Diária'!$N$2:$N$2260,'Base Diária'!$A$2:$A$2260,$A7,'Base Diária'!$F$2:$F$2260,AC$4))</f>
        <v/>
      </c>
      <c r="AD7" s="85" t="str">
        <f>IF(COUNTIFS('Base Diária'!$A$2:$A$2260,$A7,'Base Diária'!$F$2:$F$2260,AD$4,'Base Diária'!$P$2:$P$2260,"Sim")=0,"",SUMIFS('Base Diária'!$N$2:$N$2260,'Base Diária'!$A$2:$A$2260,$A7,'Base Diária'!$F$2:$F$2260,AD$4))</f>
        <v/>
      </c>
      <c r="AE7" s="85" t="str">
        <f>IF(COUNTIFS('Base Diária'!$A$2:$A$2260,$A7,'Base Diária'!$F$2:$F$2260,AE$4,'Base Diária'!$P$2:$P$2260,"Sim")=0,"",SUMIFS('Base Diária'!$N$2:$N$2260,'Base Diária'!$A$2:$A$2260,$A7,'Base Diária'!$F$2:$F$2260,AE$4))</f>
        <v/>
      </c>
      <c r="AF7" s="85" t="str">
        <f>IF(COUNTIFS('Base Diária'!$A$2:$A$2260,$A7,'Base Diária'!$F$2:$F$2260,AF$4,'Base Diária'!$P$2:$P$2260,"Sim")=0,"",SUMIFS('Base Diária'!$N$2:$N$2260,'Base Diária'!$A$2:$A$2260,$A7,'Base Diária'!$F$2:$F$2260,AF$4))</f>
        <v/>
      </c>
      <c r="AG7" s="85" t="str">
        <f>IF(COUNTIFS('Base Diária'!$A$2:$A$2260,$A7,'Base Diária'!$F$2:$F$2260,AG$4,'Base Diária'!$P$2:$P$2260,"Sim")=0,"",SUMIFS('Base Diária'!$N$2:$N$2260,'Base Diária'!$A$2:$A$2260,$A7,'Base Diária'!$F$2:$F$2260,AG$4))</f>
        <v/>
      </c>
      <c r="AH7" s="18">
        <f>IFERROR(INDEX('Painel Empregado'!$F$5:$F$62,MATCH($A7,'Painel Empregado'!$A$5:$A$62,0)),"")</f>
        <v>16</v>
      </c>
      <c r="AI7" s="86">
        <f>IFERROR(INDEX('Painel Empregado'!$J$5:$J$62,MATCH($A7,'Painel Empregado'!$A$5:$A$62,0)),"")</f>
        <v>0.97460480093676816</v>
      </c>
      <c r="AJ7" s="86">
        <f>IFERROR(INDEX('Painel Empregado'!$M$5:$M$62,MATCH($A7,'Painel Empregado'!$A$5:$A$62,0)),"")</f>
        <v>0.9375</v>
      </c>
      <c r="AK7" s="86">
        <f>IFERROR(INDEX('Painel Empregado'!$K$5:$K$62,MATCH($A7,'Painel Empregado'!$A$5:$A$62,0)),"")</f>
        <v>0.8</v>
      </c>
      <c r="AL7" s="89" t="str">
        <f>IFERROR(INDEX('Painel Empregado'!$Q$5:$Q$62,MATCH($A7,'Painel Empregado'!$A$5:$A$62,0)),"")</f>
        <v>Na meta</v>
      </c>
    </row>
    <row r="8" spans="1:38" ht="15" customHeight="1" x14ac:dyDescent="0.25">
      <c r="A8" s="93">
        <v>11950</v>
      </c>
      <c r="B8" s="6" t="s">
        <v>14</v>
      </c>
      <c r="C8" s="17" t="str">
        <f ca="1">IFERROR(INDEX(Cadastro!$C$5:$C$72,MATCH($A8&amp;"|"&amp;TEXT(_xlfn.MAXIFS(Cadastro!$E$5:$E$72,Cadastro!$A$5:$A$72,$A8,Cadastro!$E$5:$E$72,"&lt;="&amp;TODAY()),"yyyymmdd"),Cadastro!$I$5:$I$72,0)),"NÃO INFORMADO")</f>
        <v>CAL</v>
      </c>
      <c r="D8" s="17" t="str">
        <f>VLOOKUP($A8,CC!$A:$C,3,FALSE())</f>
        <v>CAL</v>
      </c>
      <c r="E8" s="17" t="str">
        <f ca="1">IFERROR(INDEX(Cadastro!$D$5:$D$202,MATCH($A8&amp;"|"&amp;TEXT(_xlfn.MAXIFS(Cadastro!$E$5:$E$202,Cadastro!$A$5:$A$202,$A8,Cadastro!$E$5:$E$202,"&lt;="&amp;TODAY()),"yyyymmdd"),Cadastro!$I$5:$I$202,0)),"")</f>
        <v>B</v>
      </c>
      <c r="F8" s="85">
        <f>IF(COUNTIFS('Base Diária'!$A$2:$A$2260,$A8,'Base Diária'!$F$2:$F$2260,F$4,'Base Diária'!$P$2:$P$2260,"Sim")=0,"",SUMIFS('Base Diária'!$N$2:$N$2260,'Base Diária'!$A$2:$A$2260,$A8,'Base Diária'!$F$2:$F$2260,F$4))</f>
        <v>0.86310299869621909</v>
      </c>
      <c r="G8" s="85" t="str">
        <f>IF(COUNTIFS('Base Diária'!$A$2:$A$2260,$A8,'Base Diária'!$F$2:$F$2260,G$4,'Base Diária'!$P$2:$P$2260,"Sim")=0,"",SUMIFS('Base Diária'!$N$2:$N$2260,'Base Diária'!$A$2:$A$2260,$A8,'Base Diária'!$F$2:$F$2260,G$4))</f>
        <v/>
      </c>
      <c r="H8" s="85">
        <f>IF(COUNTIFS('Base Diária'!$A$2:$A$2260,$A8,'Base Diária'!$F$2:$F$2260,H$4,'Base Diária'!$P$2:$P$2260,"Sim")=0,"",SUMIFS('Base Diária'!$N$2:$N$2260,'Base Diária'!$A$2:$A$2260,$A8,'Base Diária'!$F$2:$F$2260,H$4))</f>
        <v>0.89439374185136888</v>
      </c>
      <c r="I8" s="85" t="str">
        <f>IF(COUNTIFS('Base Diária'!$A$2:$A$2260,$A8,'Base Diária'!$F$2:$F$2260,I$4,'Base Diária'!$P$2:$P$2260,"Sim")=0,"",SUMIFS('Base Diária'!$N$2:$N$2260,'Base Diária'!$A$2:$A$2260,$A8,'Base Diária'!$F$2:$F$2260,I$4))</f>
        <v/>
      </c>
      <c r="J8" s="85" t="str">
        <f>IF(COUNTIFS('Base Diária'!$A$2:$A$2260,$A8,'Base Diária'!$F$2:$F$2260,J$4,'Base Diária'!$P$2:$P$2260,"Sim")=0,"",SUMIFS('Base Diária'!$N$2:$N$2260,'Base Diária'!$A$2:$A$2260,$A8,'Base Diária'!$F$2:$F$2260,J$4))</f>
        <v/>
      </c>
      <c r="K8" s="85" t="str">
        <f>IF(COUNTIFS('Base Diária'!$A$2:$A$2260,$A8,'Base Diária'!$F$2:$F$2260,K$4,'Base Diária'!$P$2:$P$2260,"Sim")=0,"",SUMIFS('Base Diária'!$N$2:$N$2260,'Base Diária'!$A$2:$A$2260,$A8,'Base Diária'!$F$2:$F$2260,K$4))</f>
        <v/>
      </c>
      <c r="L8" s="85" t="str">
        <f>IF(COUNTIFS('Base Diária'!$A$2:$A$2260,$A8,'Base Diária'!$F$2:$F$2260,L$4,'Base Diária'!$P$2:$P$2260,"Sim")=0,"",SUMIFS('Base Diária'!$N$2:$N$2260,'Base Diária'!$A$2:$A$2260,$A8,'Base Diária'!$F$2:$F$2260,L$4))</f>
        <v/>
      </c>
      <c r="M8" s="85" t="str">
        <f>IF(COUNTIFS('Base Diária'!$A$2:$A$2260,$A8,'Base Diária'!$F$2:$F$2260,M$4,'Base Diária'!$P$2:$P$2260,"Sim")=0,"",SUMIFS('Base Diária'!$N$2:$N$2260,'Base Diária'!$A$2:$A$2260,$A8,'Base Diária'!$F$2:$F$2260,M$4))</f>
        <v/>
      </c>
      <c r="N8" s="85">
        <f>IF(COUNTIFS('Base Diária'!$A$2:$A$2260,$A8,'Base Diária'!$F$2:$F$2260,N$4,'Base Diária'!$P$2:$P$2260,"Sim")=0,"",SUMIFS('Base Diária'!$N$2:$N$2260,'Base Diária'!$A$2:$A$2260,$A8,'Base Diária'!$F$2:$F$2260,N$4))</f>
        <v>0.77183833116036504</v>
      </c>
      <c r="O8" s="85">
        <f>IF(COUNTIFS('Base Diária'!$A$2:$A$2260,$A8,'Base Diária'!$F$2:$F$2260,O$4,'Base Diária'!$P$2:$P$2260,"Sim")=0,"",SUMIFS('Base Diária'!$N$2:$N$2260,'Base Diária'!$A$2:$A$2260,$A8,'Base Diária'!$F$2:$F$2260,O$4))</f>
        <v>0.86571056062581497</v>
      </c>
      <c r="P8" s="85">
        <f>IF(COUNTIFS('Base Diária'!$A$2:$A$2260,$A8,'Base Diária'!$F$2:$F$2260,P$4,'Base Diária'!$P$2:$P$2260,"Sim")=0,"",SUMIFS('Base Diária'!$N$2:$N$2260,'Base Diária'!$A$2:$A$2260,$A8,'Base Diária'!$F$2:$F$2260,P$4))</f>
        <v>0.86831812255541074</v>
      </c>
      <c r="Q8" s="85" t="str">
        <f>IF(COUNTIFS('Base Diária'!$A$2:$A$2260,$A8,'Base Diária'!$F$2:$F$2260,Q$4,'Base Diária'!$P$2:$P$2260,"Sim")=0,"",SUMIFS('Base Diária'!$N$2:$N$2260,'Base Diária'!$A$2:$A$2260,$A8,'Base Diária'!$F$2:$F$2260,Q$4))</f>
        <v/>
      </c>
      <c r="R8" s="85">
        <f>IF(COUNTIFS('Base Diária'!$A$2:$A$2260,$A8,'Base Diária'!$F$2:$F$2260,R$4,'Base Diária'!$P$2:$P$2260,"Sim")=0,"",SUMIFS('Base Diária'!$N$2:$N$2260,'Base Diária'!$A$2:$A$2260,$A8,'Base Diária'!$F$2:$F$2260,R$4))</f>
        <v>0.88005215123859193</v>
      </c>
      <c r="S8" s="85">
        <f>IF(COUNTIFS('Base Diária'!$A$2:$A$2260,$A8,'Base Diária'!$F$2:$F$2260,S$4,'Base Diária'!$P$2:$P$2260,"Sim")=0,"",SUMIFS('Base Diária'!$N$2:$N$2260,'Base Diária'!$A$2:$A$2260,$A8,'Base Diária'!$F$2:$F$2260,S$4))</f>
        <v>0.8722294654498044</v>
      </c>
      <c r="T8" s="85">
        <f>IF(COUNTIFS('Base Diária'!$A$2:$A$2260,$A8,'Base Diária'!$F$2:$F$2260,T$4,'Base Diária'!$P$2:$P$2260,"Sim")=0,"",SUMIFS('Base Diária'!$N$2:$N$2260,'Base Diária'!$A$2:$A$2260,$A8,'Base Diária'!$F$2:$F$2260,T$4))</f>
        <v>0</v>
      </c>
      <c r="U8" s="85">
        <f>IF(COUNTIFS('Base Diária'!$A$2:$A$2260,$A8,'Base Diária'!$F$2:$F$2260,U$4,'Base Diária'!$P$2:$P$2260,"Sim")=0,"",SUMIFS('Base Diária'!$N$2:$N$2260,'Base Diária'!$A$2:$A$2260,$A8,'Base Diária'!$F$2:$F$2260,U$4))</f>
        <v>0</v>
      </c>
      <c r="V8" s="85">
        <f>IF(COUNTIFS('Base Diária'!$A$2:$A$2260,$A8,'Base Diária'!$F$2:$F$2260,V$4,'Base Diária'!$P$2:$P$2260,"Sim")=0,"",SUMIFS('Base Diária'!$N$2:$N$2260,'Base Diária'!$A$2:$A$2260,$A8,'Base Diária'!$F$2:$F$2260,V$4))</f>
        <v>0</v>
      </c>
      <c r="W8" s="85" t="str">
        <f>IF(COUNTIFS('Base Diária'!$A$2:$A$2260,$A8,'Base Diária'!$F$2:$F$2260,W$4,'Base Diária'!$P$2:$P$2260,"Sim")=0,"",SUMIFS('Base Diária'!$N$2:$N$2260,'Base Diária'!$A$2:$A$2260,$A8,'Base Diária'!$F$2:$F$2260,W$4))</f>
        <v/>
      </c>
      <c r="X8" s="85">
        <f>IF(COUNTIFS('Base Diária'!$A$2:$A$2260,$A8,'Base Diária'!$F$2:$F$2260,X$4,'Base Diária'!$P$2:$P$2260,"Sim")=0,"",SUMIFS('Base Diária'!$N$2:$N$2260,'Base Diária'!$A$2:$A$2260,$A8,'Base Diária'!$F$2:$F$2260,X$4))</f>
        <v>0</v>
      </c>
      <c r="Y8" s="85" t="str">
        <f>IF(COUNTIFS('Base Diária'!$A$2:$A$2260,$A8,'Base Diária'!$F$2:$F$2260,Y$4,'Base Diária'!$P$2:$P$2260,"Sim")=0,"",SUMIFS('Base Diária'!$N$2:$N$2260,'Base Diária'!$A$2:$A$2260,$A8,'Base Diária'!$F$2:$F$2260,Y$4))</f>
        <v/>
      </c>
      <c r="Z8" s="85" t="str">
        <f>IF(COUNTIFS('Base Diária'!$A$2:$A$2260,$A8,'Base Diária'!$F$2:$F$2260,Z$4,'Base Diária'!$P$2:$P$2260,"Sim")=0,"",SUMIFS('Base Diária'!$N$2:$N$2260,'Base Diária'!$A$2:$A$2260,$A8,'Base Diária'!$F$2:$F$2260,Z$4))</f>
        <v/>
      </c>
      <c r="AA8" s="85" t="str">
        <f>IF(COUNTIFS('Base Diária'!$A$2:$A$2260,$A8,'Base Diária'!$F$2:$F$2260,AA$4,'Base Diária'!$P$2:$P$2260,"Sim")=0,"",SUMIFS('Base Diária'!$N$2:$N$2260,'Base Diária'!$A$2:$A$2260,$A8,'Base Diária'!$F$2:$F$2260,AA$4))</f>
        <v/>
      </c>
      <c r="AB8" s="85" t="str">
        <f>IF(COUNTIFS('Base Diária'!$A$2:$A$2260,$A8,'Base Diária'!$F$2:$F$2260,AB$4,'Base Diária'!$P$2:$P$2260,"Sim")=0,"",SUMIFS('Base Diária'!$N$2:$N$2260,'Base Diária'!$A$2:$A$2260,$A8,'Base Diária'!$F$2:$F$2260,AB$4))</f>
        <v/>
      </c>
      <c r="AC8" s="85" t="str">
        <f>IF(COUNTIFS('Base Diária'!$A$2:$A$2260,$A8,'Base Diária'!$F$2:$F$2260,AC$4,'Base Diária'!$P$2:$P$2260,"Sim")=0,"",SUMIFS('Base Diária'!$N$2:$N$2260,'Base Diária'!$A$2:$A$2260,$A8,'Base Diária'!$F$2:$F$2260,AC$4))</f>
        <v/>
      </c>
      <c r="AD8" s="85" t="str">
        <f>IF(COUNTIFS('Base Diária'!$A$2:$A$2260,$A8,'Base Diária'!$F$2:$F$2260,AD$4,'Base Diária'!$P$2:$P$2260,"Sim")=0,"",SUMIFS('Base Diária'!$N$2:$N$2260,'Base Diária'!$A$2:$A$2260,$A8,'Base Diária'!$F$2:$F$2260,AD$4))</f>
        <v/>
      </c>
      <c r="AE8" s="85" t="str">
        <f>IF(COUNTIFS('Base Diária'!$A$2:$A$2260,$A8,'Base Diária'!$F$2:$F$2260,AE$4,'Base Diária'!$P$2:$P$2260,"Sim")=0,"",SUMIFS('Base Diária'!$N$2:$N$2260,'Base Diária'!$A$2:$A$2260,$A8,'Base Diária'!$F$2:$F$2260,AE$4))</f>
        <v/>
      </c>
      <c r="AF8" s="85" t="str">
        <f>IF(COUNTIFS('Base Diária'!$A$2:$A$2260,$A8,'Base Diária'!$F$2:$F$2260,AF$4,'Base Diária'!$P$2:$P$2260,"Sim")=0,"",SUMIFS('Base Diária'!$N$2:$N$2260,'Base Diária'!$A$2:$A$2260,$A8,'Base Diária'!$F$2:$F$2260,AF$4))</f>
        <v/>
      </c>
      <c r="AG8" s="85" t="str">
        <f>IF(COUNTIFS('Base Diária'!$A$2:$A$2260,$A8,'Base Diária'!$F$2:$F$2260,AG$4,'Base Diária'!$P$2:$P$2260,"Sim")=0,"",SUMIFS('Base Diária'!$N$2:$N$2260,'Base Diária'!$A$2:$A$2260,$A8,'Base Diária'!$F$2:$F$2260,AG$4))</f>
        <v/>
      </c>
      <c r="AH8" s="18">
        <f>IFERROR(INDEX('Painel Empregado'!$F$5:$F$62,MATCH($A8,'Painel Empregado'!$A$5:$A$62,0)),"")</f>
        <v>7</v>
      </c>
      <c r="AI8" s="86">
        <f>IFERROR(INDEX('Painel Empregado'!$J$5:$J$62,MATCH($A8,'Painel Empregado'!$A$5:$A$62,0)),"")</f>
        <v>0.8593779102253678</v>
      </c>
      <c r="AJ8" s="86">
        <f>IFERROR(INDEX('Painel Empregado'!$M$5:$M$62,MATCH($A8,'Painel Empregado'!$A$5:$A$62,0)),"")</f>
        <v>0.8571428571428571</v>
      </c>
      <c r="AK8" s="86">
        <f>IFERROR(INDEX('Painel Empregado'!$K$5:$K$62,MATCH($A8,'Painel Empregado'!$A$5:$A$62,0)),"")</f>
        <v>0.8</v>
      </c>
      <c r="AL8" s="89" t="str">
        <f>IFERROR(INDEX('Painel Empregado'!$Q$5:$Q$62,MATCH($A8,'Painel Empregado'!$A$5:$A$62,0)),"")</f>
        <v>Na meta</v>
      </c>
    </row>
    <row r="9" spans="1:38" ht="15" customHeight="1" x14ac:dyDescent="0.25">
      <c r="A9" s="93">
        <v>11229</v>
      </c>
      <c r="B9" s="6" t="s">
        <v>15</v>
      </c>
      <c r="C9" s="17" t="str">
        <f ca="1">IFERROR(INDEX(Cadastro!$C$5:$C$72,MATCH($A9&amp;"|"&amp;TEXT(_xlfn.MAXIFS(Cadastro!$E$5:$E$72,Cadastro!$A$5:$A$72,$A9,Cadastro!$E$5:$E$72,"&lt;="&amp;TODAY()),"yyyymmdd"),Cadastro!$I$5:$I$72,0)),"NÃO INFORMADO")</f>
        <v>CAL</v>
      </c>
      <c r="D9" s="17" t="str">
        <f>VLOOKUP($A9,CC!$A:$C,3,FALSE())</f>
        <v>CAL</v>
      </c>
      <c r="E9" s="17" t="str">
        <f ca="1">IFERROR(INDEX(Cadastro!$D$5:$D$202,MATCH($A9&amp;"|"&amp;TEXT(_xlfn.MAXIFS(Cadastro!$E$5:$E$202,Cadastro!$A$5:$A$202,$A9,Cadastro!$E$5:$E$202,"&lt;="&amp;TODAY()),"yyyymmdd"),Cadastro!$I$5:$I$202,0)),"")</f>
        <v>6x1</v>
      </c>
      <c r="F9" s="85">
        <f>IF(COUNTIFS('Base Diária'!$A$2:$A$2260,$A9,'Base Diária'!$F$2:$F$2260,F$4,'Base Diária'!$P$2:$P$2260,"Sim")=0,"",SUMIFS('Base Diária'!$N$2:$N$2260,'Base Diária'!$A$2:$A$2260,$A9,'Base Diária'!$F$2:$F$2260,F$4))</f>
        <v>0.94659090909090904</v>
      </c>
      <c r="G9" s="85">
        <f>IF(COUNTIFS('Base Diária'!$A$2:$A$2260,$A9,'Base Diária'!$F$2:$F$2260,G$4,'Base Diária'!$P$2:$P$2260,"Sim")=0,"",SUMIFS('Base Diária'!$N$2:$N$2260,'Base Diária'!$A$2:$A$2260,$A9,'Base Diária'!$F$2:$F$2260,G$4))</f>
        <v>0.94204545454545441</v>
      </c>
      <c r="H9" s="85">
        <f>IF(COUNTIFS('Base Diária'!$A$2:$A$2260,$A9,'Base Diária'!$F$2:$F$2260,H$4,'Base Diária'!$P$2:$P$2260,"Sim")=0,"",SUMIFS('Base Diária'!$N$2:$N$2260,'Base Diária'!$A$2:$A$2260,$A9,'Base Diária'!$F$2:$F$2260,H$4))</f>
        <v>0.94772727272727264</v>
      </c>
      <c r="I9" s="85">
        <f>IF(COUNTIFS('Base Diária'!$A$2:$A$2260,$A9,'Base Diária'!$F$2:$F$2260,I$4,'Base Diária'!$P$2:$P$2260,"Sim")=0,"",SUMIFS('Base Diária'!$N$2:$N$2260,'Base Diária'!$A$2:$A$2260,$A9,'Base Diária'!$F$2:$F$2260,I$4))</f>
        <v>0.92386363636363633</v>
      </c>
      <c r="J9" s="85">
        <f>IF(COUNTIFS('Base Diária'!$A$2:$A$2260,$A9,'Base Diária'!$F$2:$F$2260,J$4,'Base Diária'!$P$2:$P$2260,"Sim")=0,"",SUMIFS('Base Diária'!$N$2:$N$2260,'Base Diária'!$A$2:$A$2260,$A9,'Base Diária'!$F$2:$F$2260,J$4))</f>
        <v>0.93409090909090908</v>
      </c>
      <c r="K9" s="85">
        <f>IF(COUNTIFS('Base Diária'!$A$2:$A$2260,$A9,'Base Diária'!$F$2:$F$2260,K$4,'Base Diária'!$P$2:$P$2260,"Sim")=0,"",SUMIFS('Base Diária'!$N$2:$N$2260,'Base Diária'!$A$2:$A$2260,$A9,'Base Diária'!$F$2:$F$2260,K$4))</f>
        <v>0.96452933151432474</v>
      </c>
      <c r="L9" s="85" t="str">
        <f>IF(COUNTIFS('Base Diária'!$A$2:$A$2260,$A9,'Base Diária'!$F$2:$F$2260,L$4,'Base Diária'!$P$2:$P$2260,"Sim")=0,"",SUMIFS('Base Diária'!$N$2:$N$2260,'Base Diária'!$A$2:$A$2260,$A9,'Base Diária'!$F$2:$F$2260,L$4))</f>
        <v/>
      </c>
      <c r="M9" s="85">
        <f>IF(COUNTIFS('Base Diária'!$A$2:$A$2260,$A9,'Base Diária'!$F$2:$F$2260,M$4,'Base Diária'!$P$2:$P$2260,"Sim")=0,"",SUMIFS('Base Diária'!$N$2:$N$2260,'Base Diária'!$A$2:$A$2260,$A9,'Base Diária'!$F$2:$F$2260,M$4))</f>
        <v>0.9366754617414248</v>
      </c>
      <c r="N9" s="85">
        <f>IF(COUNTIFS('Base Diária'!$A$2:$A$2260,$A9,'Base Diária'!$F$2:$F$2260,N$4,'Base Diária'!$P$2:$P$2260,"Sim")=0,"",SUMIFS('Base Diária'!$N$2:$N$2260,'Base Diária'!$A$2:$A$2260,$A9,'Base Diária'!$F$2:$F$2260,N$4))</f>
        <v>0.95795454545454539</v>
      </c>
      <c r="O9" s="85">
        <f>IF(COUNTIFS('Base Diária'!$A$2:$A$2260,$A9,'Base Diária'!$F$2:$F$2260,O$4,'Base Diária'!$P$2:$P$2260,"Sim")=0,"",SUMIFS('Base Diária'!$N$2:$N$2260,'Base Diária'!$A$2:$A$2260,$A9,'Base Diária'!$F$2:$F$2260,O$4))</f>
        <v>0.94886363636363624</v>
      </c>
      <c r="P9" s="85">
        <f>IF(COUNTIFS('Base Diária'!$A$2:$A$2260,$A9,'Base Diária'!$F$2:$F$2260,P$4,'Base Diária'!$P$2:$P$2260,"Sim")=0,"",SUMIFS('Base Diária'!$N$2:$N$2260,'Base Diária'!$A$2:$A$2260,$A9,'Base Diária'!$F$2:$F$2260,P$4))</f>
        <v>0.94999999999999984</v>
      </c>
      <c r="Q9" s="85">
        <f>IF(COUNTIFS('Base Diária'!$A$2:$A$2260,$A9,'Base Diária'!$F$2:$F$2260,Q$4,'Base Diária'!$P$2:$P$2260,"Sim")=0,"",SUMIFS('Base Diária'!$N$2:$N$2260,'Base Diária'!$A$2:$A$2260,$A9,'Base Diária'!$F$2:$F$2260,Q$4))</f>
        <v>0.93636363636363629</v>
      </c>
      <c r="R9" s="85">
        <f>IF(COUNTIFS('Base Diária'!$A$2:$A$2260,$A9,'Base Diária'!$F$2:$F$2260,R$4,'Base Diária'!$P$2:$P$2260,"Sim")=0,"",SUMIFS('Base Diária'!$N$2:$N$2260,'Base Diária'!$A$2:$A$2260,$A9,'Base Diária'!$F$2:$F$2260,R$4))</f>
        <v>1.005457025920873</v>
      </c>
      <c r="S9" s="85" t="str">
        <f>IF(COUNTIFS('Base Diária'!$A$2:$A$2260,$A9,'Base Diária'!$F$2:$F$2260,S$4,'Base Diária'!$P$2:$P$2260,"Sim")=0,"",SUMIFS('Base Diária'!$N$2:$N$2260,'Base Diária'!$A$2:$A$2260,$A9,'Base Diária'!$F$2:$F$2260,S$4))</f>
        <v/>
      </c>
      <c r="T9" s="85">
        <f>IF(COUNTIFS('Base Diária'!$A$2:$A$2260,$A9,'Base Diária'!$F$2:$F$2260,T$4,'Base Diária'!$P$2:$P$2260,"Sim")=0,"",SUMIFS('Base Diária'!$N$2:$N$2260,'Base Diária'!$A$2:$A$2260,$A9,'Base Diária'!$F$2:$F$2260,T$4))</f>
        <v>0.94772727272727264</v>
      </c>
      <c r="U9" s="85">
        <f>IF(COUNTIFS('Base Diária'!$A$2:$A$2260,$A9,'Base Diária'!$F$2:$F$2260,U$4,'Base Diária'!$P$2:$P$2260,"Sim")=0,"",SUMIFS('Base Diária'!$N$2:$N$2260,'Base Diária'!$A$2:$A$2260,$A9,'Base Diária'!$F$2:$F$2260,U$4))</f>
        <v>0.95113636363636367</v>
      </c>
      <c r="V9" s="85">
        <f>IF(COUNTIFS('Base Diária'!$A$2:$A$2260,$A9,'Base Diária'!$F$2:$F$2260,V$4,'Base Diária'!$P$2:$P$2260,"Sim")=0,"",SUMIFS('Base Diária'!$N$2:$N$2260,'Base Diária'!$A$2:$A$2260,$A9,'Base Diária'!$F$2:$F$2260,V$4))</f>
        <v>0.93977272727272709</v>
      </c>
      <c r="W9" s="85">
        <f>IF(COUNTIFS('Base Diária'!$A$2:$A$2260,$A9,'Base Diária'!$F$2:$F$2260,W$4,'Base Diária'!$P$2:$P$2260,"Sim")=0,"",SUMIFS('Base Diária'!$N$2:$N$2260,'Base Diária'!$A$2:$A$2260,$A9,'Base Diária'!$F$2:$F$2260,W$4))</f>
        <v>0.93409090909090886</v>
      </c>
      <c r="X9" s="85">
        <f>IF(COUNTIFS('Base Diária'!$A$2:$A$2260,$A9,'Base Diária'!$F$2:$F$2260,X$4,'Base Diária'!$P$2:$P$2260,"Sim")=0,"",SUMIFS('Base Diária'!$N$2:$N$2260,'Base Diária'!$A$2:$A$2260,$A9,'Base Diária'!$F$2:$F$2260,X$4))</f>
        <v>0.48409090909090902</v>
      </c>
      <c r="Y9" s="85" t="str">
        <f>IF(COUNTIFS('Base Diária'!$A$2:$A$2260,$A9,'Base Diária'!$F$2:$F$2260,Y$4,'Base Diária'!$P$2:$P$2260,"Sim")=0,"",SUMIFS('Base Diária'!$N$2:$N$2260,'Base Diária'!$A$2:$A$2260,$A9,'Base Diária'!$F$2:$F$2260,Y$4))</f>
        <v/>
      </c>
      <c r="Z9" s="85" t="str">
        <f>IF(COUNTIFS('Base Diária'!$A$2:$A$2260,$A9,'Base Diária'!$F$2:$F$2260,Z$4,'Base Diária'!$P$2:$P$2260,"Sim")=0,"",SUMIFS('Base Diária'!$N$2:$N$2260,'Base Diária'!$A$2:$A$2260,$A9,'Base Diária'!$F$2:$F$2260,Z$4))</f>
        <v/>
      </c>
      <c r="AA9" s="85" t="str">
        <f>IF(COUNTIFS('Base Diária'!$A$2:$A$2260,$A9,'Base Diária'!$F$2:$F$2260,AA$4,'Base Diária'!$P$2:$P$2260,"Sim")=0,"",SUMIFS('Base Diária'!$N$2:$N$2260,'Base Diária'!$A$2:$A$2260,$A9,'Base Diária'!$F$2:$F$2260,AA$4))</f>
        <v/>
      </c>
      <c r="AB9" s="85" t="str">
        <f>IF(COUNTIFS('Base Diária'!$A$2:$A$2260,$A9,'Base Diária'!$F$2:$F$2260,AB$4,'Base Diária'!$P$2:$P$2260,"Sim")=0,"",SUMIFS('Base Diária'!$N$2:$N$2260,'Base Diária'!$A$2:$A$2260,$A9,'Base Diária'!$F$2:$F$2260,AB$4))</f>
        <v/>
      </c>
      <c r="AC9" s="85" t="str">
        <f>IF(COUNTIFS('Base Diária'!$A$2:$A$2260,$A9,'Base Diária'!$F$2:$F$2260,AC$4,'Base Diária'!$P$2:$P$2260,"Sim")=0,"",SUMIFS('Base Diária'!$N$2:$N$2260,'Base Diária'!$A$2:$A$2260,$A9,'Base Diária'!$F$2:$F$2260,AC$4))</f>
        <v/>
      </c>
      <c r="AD9" s="85" t="str">
        <f>IF(COUNTIFS('Base Diária'!$A$2:$A$2260,$A9,'Base Diária'!$F$2:$F$2260,AD$4,'Base Diária'!$P$2:$P$2260,"Sim")=0,"",SUMIFS('Base Diária'!$N$2:$N$2260,'Base Diária'!$A$2:$A$2260,$A9,'Base Diária'!$F$2:$F$2260,AD$4))</f>
        <v/>
      </c>
      <c r="AE9" s="85" t="str">
        <f>IF(COUNTIFS('Base Diária'!$A$2:$A$2260,$A9,'Base Diária'!$F$2:$F$2260,AE$4,'Base Diária'!$P$2:$P$2260,"Sim")=0,"",SUMIFS('Base Diária'!$N$2:$N$2260,'Base Diária'!$A$2:$A$2260,$A9,'Base Diária'!$F$2:$F$2260,AE$4))</f>
        <v/>
      </c>
      <c r="AF9" s="85" t="str">
        <f>IF(COUNTIFS('Base Diária'!$A$2:$A$2260,$A9,'Base Diária'!$F$2:$F$2260,AF$4,'Base Diária'!$P$2:$P$2260,"Sim")=0,"",SUMIFS('Base Diária'!$N$2:$N$2260,'Base Diária'!$A$2:$A$2260,$A9,'Base Diária'!$F$2:$F$2260,AF$4))</f>
        <v/>
      </c>
      <c r="AG9" s="85" t="str">
        <f>IF(COUNTIFS('Base Diária'!$A$2:$A$2260,$A9,'Base Diária'!$F$2:$F$2260,AG$4,'Base Diária'!$P$2:$P$2260,"Sim")=0,"",SUMIFS('Base Diária'!$N$2:$N$2260,'Base Diária'!$A$2:$A$2260,$A9,'Base Diária'!$F$2:$F$2260,AG$4))</f>
        <v/>
      </c>
      <c r="AH9" s="18">
        <f>IFERROR(INDEX('Painel Empregado'!$F$5:$F$62,MATCH($A9,'Painel Empregado'!$A$5:$A$62,0)),"")</f>
        <v>17</v>
      </c>
      <c r="AI9" s="86">
        <f>IFERROR(INDEX('Painel Empregado'!$J$5:$J$62,MATCH($A9,'Painel Empregado'!$A$5:$A$62,0)),"")</f>
        <v>0.91921067106710674</v>
      </c>
      <c r="AJ9" s="86">
        <f>IFERROR(INDEX('Painel Empregado'!$M$5:$M$62,MATCH($A9,'Painel Empregado'!$A$5:$A$62,0)),"")</f>
        <v>0.94117647058823528</v>
      </c>
      <c r="AK9" s="86">
        <f>IFERROR(INDEX('Painel Empregado'!$K$5:$K$62,MATCH($A9,'Painel Empregado'!$A$5:$A$62,0)),"")</f>
        <v>0.8</v>
      </c>
      <c r="AL9" s="89" t="str">
        <f>IFERROR(INDEX('Painel Empregado'!$Q$5:$Q$62,MATCH($A9,'Painel Empregado'!$A$5:$A$62,0)),"")</f>
        <v>Na meta</v>
      </c>
    </row>
    <row r="10" spans="1:38" ht="15" customHeight="1" x14ac:dyDescent="0.25">
      <c r="A10" s="93">
        <v>54611</v>
      </c>
      <c r="B10" s="6" t="s">
        <v>16</v>
      </c>
      <c r="C10" s="17" t="str">
        <f ca="1">IFERROR(INDEX(Cadastro!$C$5:$C$72,MATCH($A10&amp;"|"&amp;TEXT(_xlfn.MAXIFS(Cadastro!$E$5:$E$72,Cadastro!$A$5:$A$72,$A10,Cadastro!$E$5:$E$72,"&lt;="&amp;TODAY()),"yyyymmdd"),Cadastro!$I$5:$I$72,0)),"NÃO INFORMADO")</f>
        <v>CAL</v>
      </c>
      <c r="D10" s="17" t="str">
        <f>VLOOKUP($A10,CC!$A:$C,3,FALSE())</f>
        <v>CAL</v>
      </c>
      <c r="E10" s="17" t="str">
        <f ca="1">IFERROR(INDEX(Cadastro!$D$5:$D$202,MATCH($A10&amp;"|"&amp;TEXT(_xlfn.MAXIFS(Cadastro!$E$5:$E$202,Cadastro!$A$5:$A$202,$A10,Cadastro!$E$5:$E$202,"&lt;="&amp;TODAY()),"yyyymmdd"),Cadastro!$I$5:$I$202,0)),"")</f>
        <v>B</v>
      </c>
      <c r="F10" s="85">
        <f>IF(COUNTIFS('Base Diária'!$A$2:$A$2260,$A10,'Base Diária'!$F$2:$F$2260,F$4,'Base Diária'!$P$2:$P$2260,"Sim")=0,"",SUMIFS('Base Diária'!$N$2:$N$2260,'Base Diária'!$A$2:$A$2260,$A10,'Base Diária'!$F$2:$F$2260,F$4))</f>
        <v>0.86310299869621909</v>
      </c>
      <c r="G10" s="85" t="str">
        <f>IF(COUNTIFS('Base Diária'!$A$2:$A$2260,$A10,'Base Diária'!$F$2:$F$2260,G$4,'Base Diária'!$P$2:$P$2260,"Sim")=0,"",SUMIFS('Base Diária'!$N$2:$N$2260,'Base Diária'!$A$2:$A$2260,$A10,'Base Diária'!$F$2:$F$2260,G$4))</f>
        <v/>
      </c>
      <c r="H10" s="85">
        <f>IF(COUNTIFS('Base Diária'!$A$2:$A$2260,$A10,'Base Diária'!$F$2:$F$2260,H$4,'Base Diária'!$P$2:$P$2260,"Sim")=0,"",SUMIFS('Base Diária'!$N$2:$N$2260,'Base Diária'!$A$2:$A$2260,$A10,'Base Diária'!$F$2:$F$2260,H$4))</f>
        <v>0.89439374185136888</v>
      </c>
      <c r="I10" s="85">
        <f>IF(COUNTIFS('Base Diária'!$A$2:$A$2260,$A10,'Base Diária'!$F$2:$F$2260,I$4,'Base Diária'!$P$2:$P$2260,"Sim")=0,"",SUMIFS('Base Diária'!$N$2:$N$2260,'Base Diária'!$A$2:$A$2260,$A10,'Base Diária'!$F$2:$F$2260,I$4))</f>
        <v>0.89700130378096476</v>
      </c>
      <c r="J10" s="85">
        <f>IF(COUNTIFS('Base Diária'!$A$2:$A$2260,$A10,'Base Diária'!$F$2:$F$2260,J$4,'Base Diária'!$P$2:$P$2260,"Sim")=0,"",SUMIFS('Base Diária'!$N$2:$N$2260,'Base Diária'!$A$2:$A$2260,$A10,'Base Diária'!$F$2:$F$2260,J$4))</f>
        <v>0.88005215123859193</v>
      </c>
      <c r="K10" s="85" t="str">
        <f>IF(COUNTIFS('Base Diária'!$A$2:$A$2260,$A10,'Base Diária'!$F$2:$F$2260,K$4,'Base Diária'!$P$2:$P$2260,"Sim")=0,"",SUMIFS('Base Diária'!$N$2:$N$2260,'Base Diária'!$A$2:$A$2260,$A10,'Base Diária'!$F$2:$F$2260,K$4))</f>
        <v/>
      </c>
      <c r="L10" s="85">
        <f>IF(COUNTIFS('Base Diária'!$A$2:$A$2260,$A10,'Base Diária'!$F$2:$F$2260,L$4,'Base Diária'!$P$2:$P$2260,"Sim")=0,"",SUMIFS('Base Diária'!$N$2:$N$2260,'Base Diária'!$A$2:$A$2260,$A10,'Base Diária'!$F$2:$F$2260,L$4))</f>
        <v>0.86440677966101698</v>
      </c>
      <c r="M10" s="85">
        <f>IF(COUNTIFS('Base Diária'!$A$2:$A$2260,$A10,'Base Diária'!$F$2:$F$2260,M$4,'Base Diária'!$P$2:$P$2260,"Sim")=0,"",SUMIFS('Base Diária'!$N$2:$N$2260,'Base Diária'!$A$2:$A$2260,$A10,'Base Diária'!$F$2:$F$2260,M$4))</f>
        <v>0.85528031290743167</v>
      </c>
      <c r="N10" s="85">
        <f>IF(COUNTIFS('Base Diária'!$A$2:$A$2260,$A10,'Base Diária'!$F$2:$F$2260,N$4,'Base Diária'!$P$2:$P$2260,"Sim")=0,"",SUMIFS('Base Diária'!$N$2:$N$2260,'Base Diária'!$A$2:$A$2260,$A10,'Base Diária'!$F$2:$F$2260,N$4))</f>
        <v>0.77183833116036504</v>
      </c>
      <c r="O10" s="85">
        <f>IF(COUNTIFS('Base Diária'!$A$2:$A$2260,$A10,'Base Diária'!$F$2:$F$2260,O$4,'Base Diária'!$P$2:$P$2260,"Sim")=0,"",SUMIFS('Base Diária'!$N$2:$N$2260,'Base Diária'!$A$2:$A$2260,$A10,'Base Diária'!$F$2:$F$2260,O$4))</f>
        <v>0.86571056062581497</v>
      </c>
      <c r="P10" s="85">
        <f>IF(COUNTIFS('Base Diária'!$A$2:$A$2260,$A10,'Base Diária'!$F$2:$F$2260,P$4,'Base Diária'!$P$2:$P$2260,"Sim")=0,"",SUMIFS('Base Diária'!$N$2:$N$2260,'Base Diária'!$A$2:$A$2260,$A10,'Base Diária'!$F$2:$F$2260,P$4))</f>
        <v>0.86831812255541074</v>
      </c>
      <c r="Q10" s="85" t="str">
        <f>IF(COUNTIFS('Base Diária'!$A$2:$A$2260,$A10,'Base Diária'!$F$2:$F$2260,Q$4,'Base Diária'!$P$2:$P$2260,"Sim")=0,"",SUMIFS('Base Diária'!$N$2:$N$2260,'Base Diária'!$A$2:$A$2260,$A10,'Base Diária'!$F$2:$F$2260,Q$4))</f>
        <v/>
      </c>
      <c r="R10" s="85">
        <f>IF(COUNTIFS('Base Diária'!$A$2:$A$2260,$A10,'Base Diária'!$F$2:$F$2260,R$4,'Base Diária'!$P$2:$P$2260,"Sim")=0,"",SUMIFS('Base Diária'!$N$2:$N$2260,'Base Diária'!$A$2:$A$2260,$A10,'Base Diária'!$F$2:$F$2260,R$4))</f>
        <v>0.48891786179921776</v>
      </c>
      <c r="S10" s="85">
        <f>IF(COUNTIFS('Base Diária'!$A$2:$A$2260,$A10,'Base Diária'!$F$2:$F$2260,S$4,'Base Diária'!$P$2:$P$2260,"Sim")=0,"",SUMIFS('Base Diária'!$N$2:$N$2260,'Base Diária'!$A$2:$A$2260,$A10,'Base Diária'!$F$2:$F$2260,S$4))</f>
        <v>0.8722294654498044</v>
      </c>
      <c r="T10" s="85">
        <f>IF(COUNTIFS('Base Diária'!$A$2:$A$2260,$A10,'Base Diária'!$F$2:$F$2260,T$4,'Base Diária'!$P$2:$P$2260,"Sim")=0,"",SUMIFS('Base Diária'!$N$2:$N$2260,'Base Diária'!$A$2:$A$2260,$A10,'Base Diária'!$F$2:$F$2260,T$4))</f>
        <v>0.89700130378096476</v>
      </c>
      <c r="U10" s="85">
        <f>IF(COUNTIFS('Base Diária'!$A$2:$A$2260,$A10,'Base Diária'!$F$2:$F$2260,U$4,'Base Diária'!$P$2:$P$2260,"Sim")=0,"",SUMIFS('Base Diária'!$N$2:$N$2260,'Base Diária'!$A$2:$A$2260,$A10,'Base Diária'!$F$2:$F$2260,U$4))</f>
        <v>0</v>
      </c>
      <c r="V10" s="85">
        <f>IF(COUNTIFS('Base Diária'!$A$2:$A$2260,$A10,'Base Diária'!$F$2:$F$2260,V$4,'Base Diária'!$P$2:$P$2260,"Sim")=0,"",SUMIFS('Base Diária'!$N$2:$N$2260,'Base Diária'!$A$2:$A$2260,$A10,'Base Diária'!$F$2:$F$2260,V$4))</f>
        <v>0</v>
      </c>
      <c r="W10" s="85" t="str">
        <f>IF(COUNTIFS('Base Diária'!$A$2:$A$2260,$A10,'Base Diária'!$F$2:$F$2260,W$4,'Base Diária'!$P$2:$P$2260,"Sim")=0,"",SUMIFS('Base Diária'!$N$2:$N$2260,'Base Diária'!$A$2:$A$2260,$A10,'Base Diária'!$F$2:$F$2260,W$4))</f>
        <v/>
      </c>
      <c r="X10" s="85">
        <f>IF(COUNTIFS('Base Diária'!$A$2:$A$2260,$A10,'Base Diária'!$F$2:$F$2260,X$4,'Base Diária'!$P$2:$P$2260,"Sim")=0,"",SUMIFS('Base Diária'!$N$2:$N$2260,'Base Diária'!$A$2:$A$2260,$A10,'Base Diária'!$F$2:$F$2260,X$4))</f>
        <v>0</v>
      </c>
      <c r="Y10" s="85" t="str">
        <f>IF(COUNTIFS('Base Diária'!$A$2:$A$2260,$A10,'Base Diária'!$F$2:$F$2260,Y$4,'Base Diária'!$P$2:$P$2260,"Sim")=0,"",SUMIFS('Base Diária'!$N$2:$N$2260,'Base Diária'!$A$2:$A$2260,$A10,'Base Diária'!$F$2:$F$2260,Y$4))</f>
        <v/>
      </c>
      <c r="Z10" s="85" t="str">
        <f>IF(COUNTIFS('Base Diária'!$A$2:$A$2260,$A10,'Base Diária'!$F$2:$F$2260,Z$4,'Base Diária'!$P$2:$P$2260,"Sim")=0,"",SUMIFS('Base Diária'!$N$2:$N$2260,'Base Diária'!$A$2:$A$2260,$A10,'Base Diária'!$F$2:$F$2260,Z$4))</f>
        <v/>
      </c>
      <c r="AA10" s="85" t="str">
        <f>IF(COUNTIFS('Base Diária'!$A$2:$A$2260,$A10,'Base Diária'!$F$2:$F$2260,AA$4,'Base Diária'!$P$2:$P$2260,"Sim")=0,"",SUMIFS('Base Diária'!$N$2:$N$2260,'Base Diária'!$A$2:$A$2260,$A10,'Base Diária'!$F$2:$F$2260,AA$4))</f>
        <v/>
      </c>
      <c r="AB10" s="85" t="str">
        <f>IF(COUNTIFS('Base Diária'!$A$2:$A$2260,$A10,'Base Diária'!$F$2:$F$2260,AB$4,'Base Diária'!$P$2:$P$2260,"Sim")=0,"",SUMIFS('Base Diária'!$N$2:$N$2260,'Base Diária'!$A$2:$A$2260,$A10,'Base Diária'!$F$2:$F$2260,AB$4))</f>
        <v/>
      </c>
      <c r="AC10" s="85" t="str">
        <f>IF(COUNTIFS('Base Diária'!$A$2:$A$2260,$A10,'Base Diária'!$F$2:$F$2260,AC$4,'Base Diária'!$P$2:$P$2260,"Sim")=0,"",SUMIFS('Base Diária'!$N$2:$N$2260,'Base Diária'!$A$2:$A$2260,$A10,'Base Diária'!$F$2:$F$2260,AC$4))</f>
        <v/>
      </c>
      <c r="AD10" s="85" t="str">
        <f>IF(COUNTIFS('Base Diária'!$A$2:$A$2260,$A10,'Base Diária'!$F$2:$F$2260,AD$4,'Base Diária'!$P$2:$P$2260,"Sim")=0,"",SUMIFS('Base Diária'!$N$2:$N$2260,'Base Diária'!$A$2:$A$2260,$A10,'Base Diária'!$F$2:$F$2260,AD$4))</f>
        <v/>
      </c>
      <c r="AE10" s="85" t="str">
        <f>IF(COUNTIFS('Base Diária'!$A$2:$A$2260,$A10,'Base Diária'!$F$2:$F$2260,AE$4,'Base Diária'!$P$2:$P$2260,"Sim")=0,"",SUMIFS('Base Diária'!$N$2:$N$2260,'Base Diária'!$A$2:$A$2260,$A10,'Base Diária'!$F$2:$F$2260,AE$4))</f>
        <v/>
      </c>
      <c r="AF10" s="85" t="str">
        <f>IF(COUNTIFS('Base Diária'!$A$2:$A$2260,$A10,'Base Diária'!$F$2:$F$2260,AF$4,'Base Diária'!$P$2:$P$2260,"Sim")=0,"",SUMIFS('Base Diária'!$N$2:$N$2260,'Base Diária'!$A$2:$A$2260,$A10,'Base Diária'!$F$2:$F$2260,AF$4))</f>
        <v/>
      </c>
      <c r="AG10" s="85" t="str">
        <f>IF(COUNTIFS('Base Diária'!$A$2:$A$2260,$A10,'Base Diária'!$F$2:$F$2260,AG$4,'Base Diária'!$P$2:$P$2260,"Sim")=0,"",SUMIFS('Base Diária'!$N$2:$N$2260,'Base Diária'!$A$2:$A$2260,$A10,'Base Diária'!$F$2:$F$2260,AG$4))</f>
        <v/>
      </c>
      <c r="AH10" s="18">
        <f>IFERROR(INDEX('Painel Empregado'!$F$5:$F$62,MATCH($A10,'Painel Empregado'!$A$5:$A$62,0)),"")</f>
        <v>12</v>
      </c>
      <c r="AI10" s="86">
        <f>IFERROR(INDEX('Painel Empregado'!$J$5:$J$62,MATCH($A10,'Painel Empregado'!$A$5:$A$62,0)),"")</f>
        <v>0.83485441112559755</v>
      </c>
      <c r="AJ10" s="86">
        <f>IFERROR(INDEX('Painel Empregado'!$M$5:$M$62,MATCH($A10,'Painel Empregado'!$A$5:$A$62,0)),"")</f>
        <v>0.83333333333333337</v>
      </c>
      <c r="AK10" s="86">
        <f>IFERROR(INDEX('Painel Empregado'!$K$5:$K$62,MATCH($A10,'Painel Empregado'!$A$5:$A$62,0)),"")</f>
        <v>0.8</v>
      </c>
      <c r="AL10" s="89" t="str">
        <f>IFERROR(INDEX('Painel Empregado'!$Q$5:$Q$62,MATCH($A10,'Painel Empregado'!$A$5:$A$62,0)),"")</f>
        <v>Na meta</v>
      </c>
    </row>
    <row r="11" spans="1:38" ht="15" customHeight="1" x14ac:dyDescent="0.25">
      <c r="A11" s="93">
        <v>9821</v>
      </c>
      <c r="B11" s="6" t="s">
        <v>17</v>
      </c>
      <c r="C11" s="17" t="str">
        <f ca="1">IFERROR(INDEX(Cadastro!$C$5:$C$72,MATCH($A11&amp;"|"&amp;TEXT(_xlfn.MAXIFS(Cadastro!$E$5:$E$72,Cadastro!$A$5:$A$72,$A11,Cadastro!$E$5:$E$72,"&lt;="&amp;TODAY()),"yyyymmdd"),Cadastro!$I$5:$I$72,0)),"NÃO INFORMADO")</f>
        <v>CAL</v>
      </c>
      <c r="D11" s="17" t="str">
        <f>VLOOKUP($A11,CC!$A:$C,3,FALSE())</f>
        <v>CAL</v>
      </c>
      <c r="E11" s="17" t="str">
        <f ca="1">IFERROR(INDEX(Cadastro!$D$5:$D$202,MATCH($A11&amp;"|"&amp;TEXT(_xlfn.MAXIFS(Cadastro!$E$5:$E$202,Cadastro!$A$5:$A$202,$A11,Cadastro!$E$5:$E$202,"&lt;="&amp;TODAY()),"yyyymmdd"),Cadastro!$I$5:$I$202,0)),"")</f>
        <v>6x1</v>
      </c>
      <c r="F11" s="85">
        <f>IF(COUNTIFS('Base Diária'!$A$2:$A$2260,$A11,'Base Diária'!$F$2:$F$2260,F$4,'Base Diária'!$P$2:$P$2260,"Sim")=0,"",SUMIFS('Base Diária'!$N$2:$N$2260,'Base Diária'!$A$2:$A$2260,$A11,'Base Diária'!$F$2:$F$2260,F$4))</f>
        <v>0.95454545454545447</v>
      </c>
      <c r="G11" s="85">
        <f>IF(COUNTIFS('Base Diária'!$A$2:$A$2260,$A11,'Base Diária'!$F$2:$F$2260,G$4,'Base Diária'!$P$2:$P$2260,"Sim")=0,"",SUMIFS('Base Diária'!$N$2:$N$2260,'Base Diária'!$A$2:$A$2260,$A11,'Base Diária'!$F$2:$F$2260,G$4))</f>
        <v>0.94772727272727264</v>
      </c>
      <c r="H11" s="85">
        <f>IF(COUNTIFS('Base Diária'!$A$2:$A$2260,$A11,'Base Diária'!$F$2:$F$2260,H$4,'Base Diária'!$P$2:$P$2260,"Sim")=0,"",SUMIFS('Base Diária'!$N$2:$N$2260,'Base Diária'!$A$2:$A$2260,$A11,'Base Diária'!$F$2:$F$2260,H$4))</f>
        <v>0.93863636363636371</v>
      </c>
      <c r="I11" s="85">
        <f>IF(COUNTIFS('Base Diária'!$A$2:$A$2260,$A11,'Base Diária'!$F$2:$F$2260,I$4,'Base Diária'!$P$2:$P$2260,"Sim")=0,"",SUMIFS('Base Diária'!$N$2:$N$2260,'Base Diária'!$A$2:$A$2260,$A11,'Base Diária'!$F$2:$F$2260,I$4))</f>
        <v>0.93636363636363629</v>
      </c>
      <c r="J11" s="85">
        <f>IF(COUNTIFS('Base Diária'!$A$2:$A$2260,$A11,'Base Diária'!$F$2:$F$2260,J$4,'Base Diária'!$P$2:$P$2260,"Sim")=0,"",SUMIFS('Base Diária'!$N$2:$N$2260,'Base Diária'!$A$2:$A$2260,$A11,'Base Diária'!$F$2:$F$2260,J$4))</f>
        <v>0.78863636363636358</v>
      </c>
      <c r="K11" s="85" t="str">
        <f>IF(COUNTIFS('Base Diária'!$A$2:$A$2260,$A11,'Base Diária'!$F$2:$F$2260,K$4,'Base Diária'!$P$2:$P$2260,"Sim")=0,"",SUMIFS('Base Diária'!$N$2:$N$2260,'Base Diária'!$A$2:$A$2260,$A11,'Base Diária'!$F$2:$F$2260,K$4))</f>
        <v/>
      </c>
      <c r="L11" s="85">
        <f>IF(COUNTIFS('Base Diária'!$A$2:$A$2260,$A11,'Base Diária'!$F$2:$F$2260,L$4,'Base Diária'!$P$2:$P$2260,"Sim")=0,"",SUMIFS('Base Diária'!$N$2:$N$2260,'Base Diária'!$A$2:$A$2260,$A11,'Base Diária'!$F$2:$F$2260,L$4))</f>
        <v>0.97680763983628927</v>
      </c>
      <c r="M11" s="85">
        <f>IF(COUNTIFS('Base Diária'!$A$2:$A$2260,$A11,'Base Diária'!$F$2:$F$2260,M$4,'Base Diária'!$P$2:$P$2260,"Sim")=0,"",SUMIFS('Base Diária'!$N$2:$N$2260,'Base Diária'!$A$2:$A$2260,$A11,'Base Diária'!$F$2:$F$2260,M$4))</f>
        <v>0.95910290237467011</v>
      </c>
      <c r="N11" s="85">
        <f>IF(COUNTIFS('Base Diária'!$A$2:$A$2260,$A11,'Base Diária'!$F$2:$F$2260,N$4,'Base Diária'!$P$2:$P$2260,"Sim")=0,"",SUMIFS('Base Diária'!$N$2:$N$2260,'Base Diária'!$A$2:$A$2260,$A11,'Base Diária'!$F$2:$F$2260,N$4))</f>
        <v>1.0704545454545453</v>
      </c>
      <c r="O11" s="85">
        <f>IF(COUNTIFS('Base Diária'!$A$2:$A$2260,$A11,'Base Diária'!$F$2:$F$2260,O$4,'Base Diária'!$P$2:$P$2260,"Sim")=0,"",SUMIFS('Base Diária'!$N$2:$N$2260,'Base Diária'!$A$2:$A$2260,$A11,'Base Diária'!$F$2:$F$2260,O$4))</f>
        <v>0.95340909090909087</v>
      </c>
      <c r="P11" s="85">
        <f>IF(COUNTIFS('Base Diária'!$A$2:$A$2260,$A11,'Base Diária'!$F$2:$F$2260,P$4,'Base Diária'!$P$2:$P$2260,"Sim")=0,"",SUMIFS('Base Diária'!$N$2:$N$2260,'Base Diária'!$A$2:$A$2260,$A11,'Base Diária'!$F$2:$F$2260,P$4))</f>
        <v>0.94545454545454544</v>
      </c>
      <c r="Q11" s="85">
        <f>IF(COUNTIFS('Base Diária'!$A$2:$A$2260,$A11,'Base Diária'!$F$2:$F$2260,Q$4,'Base Diária'!$P$2:$P$2260,"Sim")=0,"",SUMIFS('Base Diária'!$N$2:$N$2260,'Base Diária'!$A$2:$A$2260,$A11,'Base Diária'!$F$2:$F$2260,Q$4))</f>
        <v>0.96136363636363642</v>
      </c>
      <c r="R11" s="85" t="str">
        <f>IF(COUNTIFS('Base Diária'!$A$2:$A$2260,$A11,'Base Diária'!$F$2:$F$2260,R$4,'Base Diária'!$P$2:$P$2260,"Sim")=0,"",SUMIFS('Base Diária'!$N$2:$N$2260,'Base Diária'!$A$2:$A$2260,$A11,'Base Diária'!$F$2:$F$2260,R$4))</f>
        <v/>
      </c>
      <c r="S11" s="85">
        <f>IF(COUNTIFS('Base Diária'!$A$2:$A$2260,$A11,'Base Diária'!$F$2:$F$2260,S$4,'Base Diária'!$P$2:$P$2260,"Sim")=0,"",SUMIFS('Base Diária'!$N$2:$N$2260,'Base Diária'!$A$2:$A$2260,$A11,'Base Diária'!$F$2:$F$2260,S$4))</f>
        <v>0.57844474761255116</v>
      </c>
      <c r="T11" s="85">
        <f>IF(COUNTIFS('Base Diária'!$A$2:$A$2260,$A11,'Base Diária'!$F$2:$F$2260,T$4,'Base Diária'!$P$2:$P$2260,"Sim")=0,"",SUMIFS('Base Diária'!$N$2:$N$2260,'Base Diária'!$A$2:$A$2260,$A11,'Base Diária'!$F$2:$F$2260,T$4))</f>
        <v>0.94545454545454544</v>
      </c>
      <c r="U11" s="85">
        <f>IF(COUNTIFS('Base Diária'!$A$2:$A$2260,$A11,'Base Diária'!$F$2:$F$2260,U$4,'Base Diária'!$P$2:$P$2260,"Sim")=0,"",SUMIFS('Base Diária'!$N$2:$N$2260,'Base Diária'!$A$2:$A$2260,$A11,'Base Diária'!$F$2:$F$2260,U$4))</f>
        <v>0.97159090909090906</v>
      </c>
      <c r="V11" s="85">
        <f>IF(COUNTIFS('Base Diária'!$A$2:$A$2260,$A11,'Base Diária'!$F$2:$F$2260,V$4,'Base Diária'!$P$2:$P$2260,"Sim")=0,"",SUMIFS('Base Diária'!$N$2:$N$2260,'Base Diária'!$A$2:$A$2260,$A11,'Base Diária'!$F$2:$F$2260,V$4))</f>
        <v>0.64772727272727271</v>
      </c>
      <c r="W11" s="85">
        <f>IF(COUNTIFS('Base Diária'!$A$2:$A$2260,$A11,'Base Diária'!$F$2:$F$2260,W$4,'Base Diária'!$P$2:$P$2260,"Sim")=0,"",SUMIFS('Base Diária'!$N$2:$N$2260,'Base Diária'!$A$2:$A$2260,$A11,'Base Diária'!$F$2:$F$2260,W$4))</f>
        <v>0.47386363636363632</v>
      </c>
      <c r="X11" s="85">
        <f>IF(COUNTIFS('Base Diária'!$A$2:$A$2260,$A11,'Base Diária'!$F$2:$F$2260,X$4,'Base Diária'!$P$2:$P$2260,"Sim")=0,"",SUMIFS('Base Diária'!$N$2:$N$2260,'Base Diária'!$A$2:$A$2260,$A11,'Base Diária'!$F$2:$F$2260,X$4))</f>
        <v>0</v>
      </c>
      <c r="Y11" s="85" t="str">
        <f>IF(COUNTIFS('Base Diária'!$A$2:$A$2260,$A11,'Base Diária'!$F$2:$F$2260,Y$4,'Base Diária'!$P$2:$P$2260,"Sim")=0,"",SUMIFS('Base Diária'!$N$2:$N$2260,'Base Diária'!$A$2:$A$2260,$A11,'Base Diária'!$F$2:$F$2260,Y$4))</f>
        <v/>
      </c>
      <c r="Z11" s="85" t="str">
        <f>IF(COUNTIFS('Base Diária'!$A$2:$A$2260,$A11,'Base Diária'!$F$2:$F$2260,Z$4,'Base Diária'!$P$2:$P$2260,"Sim")=0,"",SUMIFS('Base Diária'!$N$2:$N$2260,'Base Diária'!$A$2:$A$2260,$A11,'Base Diária'!$F$2:$F$2260,Z$4))</f>
        <v/>
      </c>
      <c r="AA11" s="85" t="str">
        <f>IF(COUNTIFS('Base Diária'!$A$2:$A$2260,$A11,'Base Diária'!$F$2:$F$2260,AA$4,'Base Diária'!$P$2:$P$2260,"Sim")=0,"",SUMIFS('Base Diária'!$N$2:$N$2260,'Base Diária'!$A$2:$A$2260,$A11,'Base Diária'!$F$2:$F$2260,AA$4))</f>
        <v/>
      </c>
      <c r="AB11" s="85" t="str">
        <f>IF(COUNTIFS('Base Diária'!$A$2:$A$2260,$A11,'Base Diária'!$F$2:$F$2260,AB$4,'Base Diária'!$P$2:$P$2260,"Sim")=0,"",SUMIFS('Base Diária'!$N$2:$N$2260,'Base Diária'!$A$2:$A$2260,$A11,'Base Diária'!$F$2:$F$2260,AB$4))</f>
        <v/>
      </c>
      <c r="AC11" s="85" t="str">
        <f>IF(COUNTIFS('Base Diária'!$A$2:$A$2260,$A11,'Base Diária'!$F$2:$F$2260,AC$4,'Base Diária'!$P$2:$P$2260,"Sim")=0,"",SUMIFS('Base Diária'!$N$2:$N$2260,'Base Diária'!$A$2:$A$2260,$A11,'Base Diária'!$F$2:$F$2260,AC$4))</f>
        <v/>
      </c>
      <c r="AD11" s="85" t="str">
        <f>IF(COUNTIFS('Base Diária'!$A$2:$A$2260,$A11,'Base Diária'!$F$2:$F$2260,AD$4,'Base Diária'!$P$2:$P$2260,"Sim")=0,"",SUMIFS('Base Diária'!$N$2:$N$2260,'Base Diária'!$A$2:$A$2260,$A11,'Base Diária'!$F$2:$F$2260,AD$4))</f>
        <v/>
      </c>
      <c r="AE11" s="85" t="str">
        <f>IF(COUNTIFS('Base Diária'!$A$2:$A$2260,$A11,'Base Diária'!$F$2:$F$2260,AE$4,'Base Diária'!$P$2:$P$2260,"Sim")=0,"",SUMIFS('Base Diária'!$N$2:$N$2260,'Base Diária'!$A$2:$A$2260,$A11,'Base Diária'!$F$2:$F$2260,AE$4))</f>
        <v/>
      </c>
      <c r="AF11" s="85" t="str">
        <f>IF(COUNTIFS('Base Diária'!$A$2:$A$2260,$A11,'Base Diária'!$F$2:$F$2260,AF$4,'Base Diária'!$P$2:$P$2260,"Sim")=0,"",SUMIFS('Base Diária'!$N$2:$N$2260,'Base Diária'!$A$2:$A$2260,$A11,'Base Diária'!$F$2:$F$2260,AF$4))</f>
        <v/>
      </c>
      <c r="AG11" s="85" t="str">
        <f>IF(COUNTIFS('Base Diária'!$A$2:$A$2260,$A11,'Base Diária'!$F$2:$F$2260,AG$4,'Base Diária'!$P$2:$P$2260,"Sim")=0,"",SUMIFS('Base Diária'!$N$2:$N$2260,'Base Diária'!$A$2:$A$2260,$A11,'Base Diária'!$F$2:$F$2260,AG$4))</f>
        <v/>
      </c>
      <c r="AH11" s="18">
        <f>IFERROR(INDEX('Painel Empregado'!$F$5:$F$62,MATCH($A11,'Painel Empregado'!$A$5:$A$62,0)),"")</f>
        <v>16</v>
      </c>
      <c r="AI11" s="86">
        <f>IFERROR(INDEX('Painel Empregado'!$J$5:$J$62,MATCH($A11,'Painel Empregado'!$A$5:$A$62,0)),"")</f>
        <v>0.87953747072599553</v>
      </c>
      <c r="AJ11" s="86">
        <f>IFERROR(INDEX('Painel Empregado'!$M$5:$M$62,MATCH($A11,'Painel Empregado'!$A$5:$A$62,0)),"")</f>
        <v>0.75</v>
      </c>
      <c r="AK11" s="86">
        <f>IFERROR(INDEX('Painel Empregado'!$K$5:$K$62,MATCH($A11,'Painel Empregado'!$A$5:$A$62,0)),"")</f>
        <v>0.8</v>
      </c>
      <c r="AL11" s="89" t="str">
        <f>IFERROR(INDEX('Painel Empregado'!$Q$5:$Q$62,MATCH($A11,'Painel Empregado'!$A$5:$A$62,0)),"")</f>
        <v>Atenção</v>
      </c>
    </row>
    <row r="12" spans="1:38" ht="15" customHeight="1" x14ac:dyDescent="0.25">
      <c r="A12" s="93">
        <v>50636</v>
      </c>
      <c r="B12" s="6" t="s">
        <v>18</v>
      </c>
      <c r="C12" s="17" t="str">
        <f ca="1">IFERROR(INDEX(Cadastro!$C$5:$C$72,MATCH($A12&amp;"|"&amp;TEXT(_xlfn.MAXIFS(Cadastro!$E$5:$E$72,Cadastro!$A$5:$A$72,$A12,Cadastro!$E$5:$E$72,"&lt;="&amp;TODAY()),"yyyymmdd"),Cadastro!$I$5:$I$72,0)),"NÃO INFORMADO")</f>
        <v>NÃO INFORMADO</v>
      </c>
      <c r="D12" s="17" t="str">
        <f>VLOOKUP($A12,CC!$A:$C,3,FALSE())</f>
        <v>CAL</v>
      </c>
      <c r="E12" s="17" t="str">
        <f ca="1">IFERROR(INDEX(Cadastro!$D$5:$D$202,MATCH($A12&amp;"|"&amp;TEXT(_xlfn.MAXIFS(Cadastro!$E$5:$E$202,Cadastro!$A$5:$A$202,$A12,Cadastro!$E$5:$E$202,"&lt;="&amp;TODAY()),"yyyymmdd"),Cadastro!$I$5:$I$202,0)),"")</f>
        <v>6x1</v>
      </c>
      <c r="F12" s="85">
        <f>IF(COUNTIFS('Base Diária'!$A$2:$A$2260,$A12,'Base Diária'!$F$2:$F$2260,F$4,'Base Diária'!$P$2:$P$2260,"Sim")=0,"",SUMIFS('Base Diária'!$N$2:$N$2260,'Base Diária'!$A$2:$A$2260,$A12,'Base Diária'!$F$2:$F$2260,F$4))</f>
        <v>0.95454545454545447</v>
      </c>
      <c r="G12" s="85">
        <f>IF(COUNTIFS('Base Diária'!$A$2:$A$2260,$A12,'Base Diária'!$F$2:$F$2260,G$4,'Base Diária'!$P$2:$P$2260,"Sim")=0,"",SUMIFS('Base Diária'!$N$2:$N$2260,'Base Diária'!$A$2:$A$2260,$A12,'Base Diária'!$F$2:$F$2260,G$4))</f>
        <v>0.94772727272727264</v>
      </c>
      <c r="H12" s="85">
        <f>IF(COUNTIFS('Base Diária'!$A$2:$A$2260,$A12,'Base Diária'!$F$2:$F$2260,H$4,'Base Diária'!$P$2:$P$2260,"Sim")=0,"",SUMIFS('Base Diária'!$N$2:$N$2260,'Base Diária'!$A$2:$A$2260,$A12,'Base Diária'!$F$2:$F$2260,H$4))</f>
        <v>0.93863636363636371</v>
      </c>
      <c r="I12" s="85">
        <f>IF(COUNTIFS('Base Diária'!$A$2:$A$2260,$A12,'Base Diária'!$F$2:$F$2260,I$4,'Base Diária'!$P$2:$P$2260,"Sim")=0,"",SUMIFS('Base Diária'!$N$2:$N$2260,'Base Diária'!$A$2:$A$2260,$A12,'Base Diária'!$F$2:$F$2260,I$4))</f>
        <v>0.93636363636363629</v>
      </c>
      <c r="J12" s="85">
        <f>IF(COUNTIFS('Base Diária'!$A$2:$A$2260,$A12,'Base Diária'!$F$2:$F$2260,J$4,'Base Diária'!$P$2:$P$2260,"Sim")=0,"",SUMIFS('Base Diária'!$N$2:$N$2260,'Base Diária'!$A$2:$A$2260,$A12,'Base Diária'!$F$2:$F$2260,J$4))</f>
        <v>0.78863636363636358</v>
      </c>
      <c r="K12" s="85" t="str">
        <f>IF(COUNTIFS('Base Diária'!$A$2:$A$2260,$A12,'Base Diária'!$F$2:$F$2260,K$4,'Base Diária'!$P$2:$P$2260,"Sim")=0,"",SUMIFS('Base Diária'!$N$2:$N$2260,'Base Diária'!$A$2:$A$2260,$A12,'Base Diária'!$F$2:$F$2260,K$4))</f>
        <v/>
      </c>
      <c r="L12" s="85">
        <f>IF(COUNTIFS('Base Diária'!$A$2:$A$2260,$A12,'Base Diária'!$F$2:$F$2260,L$4,'Base Diária'!$P$2:$P$2260,"Sim")=0,"",SUMIFS('Base Diária'!$N$2:$N$2260,'Base Diária'!$A$2:$A$2260,$A12,'Base Diária'!$F$2:$F$2260,L$4))</f>
        <v>0.97680763983628927</v>
      </c>
      <c r="M12" s="85">
        <f>IF(COUNTIFS('Base Diária'!$A$2:$A$2260,$A12,'Base Diária'!$F$2:$F$2260,M$4,'Base Diária'!$P$2:$P$2260,"Sim")=0,"",SUMIFS('Base Diária'!$N$2:$N$2260,'Base Diária'!$A$2:$A$2260,$A12,'Base Diária'!$F$2:$F$2260,M$4))</f>
        <v>0.95910290237467011</v>
      </c>
      <c r="N12" s="85">
        <f>IF(COUNTIFS('Base Diária'!$A$2:$A$2260,$A12,'Base Diária'!$F$2:$F$2260,N$4,'Base Diária'!$P$2:$P$2260,"Sim")=0,"",SUMIFS('Base Diária'!$N$2:$N$2260,'Base Diária'!$A$2:$A$2260,$A12,'Base Diária'!$F$2:$F$2260,N$4))</f>
        <v>1.0704545454545453</v>
      </c>
      <c r="O12" s="85">
        <f>IF(COUNTIFS('Base Diária'!$A$2:$A$2260,$A12,'Base Diária'!$F$2:$F$2260,O$4,'Base Diária'!$P$2:$P$2260,"Sim")=0,"",SUMIFS('Base Diária'!$N$2:$N$2260,'Base Diária'!$A$2:$A$2260,$A12,'Base Diária'!$F$2:$F$2260,O$4))</f>
        <v>0.95340909090909087</v>
      </c>
      <c r="P12" s="85">
        <f>IF(COUNTIFS('Base Diária'!$A$2:$A$2260,$A12,'Base Diária'!$F$2:$F$2260,P$4,'Base Diária'!$P$2:$P$2260,"Sim")=0,"",SUMIFS('Base Diária'!$N$2:$N$2260,'Base Diária'!$A$2:$A$2260,$A12,'Base Diária'!$F$2:$F$2260,P$4))</f>
        <v>0.94545454545454544</v>
      </c>
      <c r="Q12" s="85">
        <f>IF(COUNTIFS('Base Diária'!$A$2:$A$2260,$A12,'Base Diária'!$F$2:$F$2260,Q$4,'Base Diária'!$P$2:$P$2260,"Sim")=0,"",SUMIFS('Base Diária'!$N$2:$N$2260,'Base Diária'!$A$2:$A$2260,$A12,'Base Diária'!$F$2:$F$2260,Q$4))</f>
        <v>0.96136363636363642</v>
      </c>
      <c r="R12" s="85" t="str">
        <f>IF(COUNTIFS('Base Diária'!$A$2:$A$2260,$A12,'Base Diária'!$F$2:$F$2260,R$4,'Base Diária'!$P$2:$P$2260,"Sim")=0,"",SUMIFS('Base Diária'!$N$2:$N$2260,'Base Diária'!$A$2:$A$2260,$A12,'Base Diária'!$F$2:$F$2260,R$4))</f>
        <v/>
      </c>
      <c r="S12" s="85">
        <f>IF(COUNTIFS('Base Diária'!$A$2:$A$2260,$A12,'Base Diária'!$F$2:$F$2260,S$4,'Base Diária'!$P$2:$P$2260,"Sim")=0,"",SUMIFS('Base Diária'!$N$2:$N$2260,'Base Diária'!$A$2:$A$2260,$A12,'Base Diária'!$F$2:$F$2260,S$4))</f>
        <v>0.57844474761255116</v>
      </c>
      <c r="T12" s="85">
        <f>IF(COUNTIFS('Base Diária'!$A$2:$A$2260,$A12,'Base Diária'!$F$2:$F$2260,T$4,'Base Diária'!$P$2:$P$2260,"Sim")=0,"",SUMIFS('Base Diária'!$N$2:$N$2260,'Base Diária'!$A$2:$A$2260,$A12,'Base Diária'!$F$2:$F$2260,T$4))</f>
        <v>0.94545454545454544</v>
      </c>
      <c r="U12" s="85">
        <f>IF(COUNTIFS('Base Diária'!$A$2:$A$2260,$A12,'Base Diária'!$F$2:$F$2260,U$4,'Base Diária'!$P$2:$P$2260,"Sim")=0,"",SUMIFS('Base Diária'!$N$2:$N$2260,'Base Diária'!$A$2:$A$2260,$A12,'Base Diária'!$F$2:$F$2260,U$4))</f>
        <v>0.97159090909090906</v>
      </c>
      <c r="V12" s="85">
        <f>IF(COUNTIFS('Base Diária'!$A$2:$A$2260,$A12,'Base Diária'!$F$2:$F$2260,V$4,'Base Diária'!$P$2:$P$2260,"Sim")=0,"",SUMIFS('Base Diária'!$N$2:$N$2260,'Base Diária'!$A$2:$A$2260,$A12,'Base Diária'!$F$2:$F$2260,V$4))</f>
        <v>0.64772727272727271</v>
      </c>
      <c r="W12" s="85">
        <f>IF(COUNTIFS('Base Diária'!$A$2:$A$2260,$A12,'Base Diária'!$F$2:$F$2260,W$4,'Base Diária'!$P$2:$P$2260,"Sim")=0,"",SUMIFS('Base Diária'!$N$2:$N$2260,'Base Diária'!$A$2:$A$2260,$A12,'Base Diária'!$F$2:$F$2260,W$4))</f>
        <v>0.47386363636363632</v>
      </c>
      <c r="X12" s="85">
        <f>IF(COUNTIFS('Base Diária'!$A$2:$A$2260,$A12,'Base Diária'!$F$2:$F$2260,X$4,'Base Diária'!$P$2:$P$2260,"Sim")=0,"",SUMIFS('Base Diária'!$N$2:$N$2260,'Base Diária'!$A$2:$A$2260,$A12,'Base Diária'!$F$2:$F$2260,X$4))</f>
        <v>0</v>
      </c>
      <c r="Y12" s="85" t="str">
        <f>IF(COUNTIFS('Base Diária'!$A$2:$A$2260,$A12,'Base Diária'!$F$2:$F$2260,Y$4,'Base Diária'!$P$2:$P$2260,"Sim")=0,"",SUMIFS('Base Diária'!$N$2:$N$2260,'Base Diária'!$A$2:$A$2260,$A12,'Base Diária'!$F$2:$F$2260,Y$4))</f>
        <v/>
      </c>
      <c r="Z12" s="85" t="str">
        <f>IF(COUNTIFS('Base Diária'!$A$2:$A$2260,$A12,'Base Diária'!$F$2:$F$2260,Z$4,'Base Diária'!$P$2:$P$2260,"Sim")=0,"",SUMIFS('Base Diária'!$N$2:$N$2260,'Base Diária'!$A$2:$A$2260,$A12,'Base Diária'!$F$2:$F$2260,Z$4))</f>
        <v/>
      </c>
      <c r="AA12" s="85" t="str">
        <f>IF(COUNTIFS('Base Diária'!$A$2:$A$2260,$A12,'Base Diária'!$F$2:$F$2260,AA$4,'Base Diária'!$P$2:$P$2260,"Sim")=0,"",SUMIFS('Base Diária'!$N$2:$N$2260,'Base Diária'!$A$2:$A$2260,$A12,'Base Diária'!$F$2:$F$2260,AA$4))</f>
        <v/>
      </c>
      <c r="AB12" s="85" t="str">
        <f>IF(COUNTIFS('Base Diária'!$A$2:$A$2260,$A12,'Base Diária'!$F$2:$F$2260,AB$4,'Base Diária'!$P$2:$P$2260,"Sim")=0,"",SUMIFS('Base Diária'!$N$2:$N$2260,'Base Diária'!$A$2:$A$2260,$A12,'Base Diária'!$F$2:$F$2260,AB$4))</f>
        <v/>
      </c>
      <c r="AC12" s="85" t="str">
        <f>IF(COUNTIFS('Base Diária'!$A$2:$A$2260,$A12,'Base Diária'!$F$2:$F$2260,AC$4,'Base Diária'!$P$2:$P$2260,"Sim")=0,"",SUMIFS('Base Diária'!$N$2:$N$2260,'Base Diária'!$A$2:$A$2260,$A12,'Base Diária'!$F$2:$F$2260,AC$4))</f>
        <v/>
      </c>
      <c r="AD12" s="85" t="str">
        <f>IF(COUNTIFS('Base Diária'!$A$2:$A$2260,$A12,'Base Diária'!$F$2:$F$2260,AD$4,'Base Diária'!$P$2:$P$2260,"Sim")=0,"",SUMIFS('Base Diária'!$N$2:$N$2260,'Base Diária'!$A$2:$A$2260,$A12,'Base Diária'!$F$2:$F$2260,AD$4))</f>
        <v/>
      </c>
      <c r="AE12" s="85" t="str">
        <f>IF(COUNTIFS('Base Diária'!$A$2:$A$2260,$A12,'Base Diária'!$F$2:$F$2260,AE$4,'Base Diária'!$P$2:$P$2260,"Sim")=0,"",SUMIFS('Base Diária'!$N$2:$N$2260,'Base Diária'!$A$2:$A$2260,$A12,'Base Diária'!$F$2:$F$2260,AE$4))</f>
        <v/>
      </c>
      <c r="AF12" s="85" t="str">
        <f>IF(COUNTIFS('Base Diária'!$A$2:$A$2260,$A12,'Base Diária'!$F$2:$F$2260,AF$4,'Base Diária'!$P$2:$P$2260,"Sim")=0,"",SUMIFS('Base Diária'!$N$2:$N$2260,'Base Diária'!$A$2:$A$2260,$A12,'Base Diária'!$F$2:$F$2260,AF$4))</f>
        <v/>
      </c>
      <c r="AG12" s="85" t="str">
        <f>IF(COUNTIFS('Base Diária'!$A$2:$A$2260,$A12,'Base Diária'!$F$2:$F$2260,AG$4,'Base Diária'!$P$2:$P$2260,"Sim")=0,"",SUMIFS('Base Diária'!$N$2:$N$2260,'Base Diária'!$A$2:$A$2260,$A12,'Base Diária'!$F$2:$F$2260,AG$4))</f>
        <v/>
      </c>
      <c r="AH12" s="18">
        <f>IFERROR(INDEX('Painel Empregado'!$F$5:$F$62,MATCH($A12,'Painel Empregado'!$A$5:$A$62,0)),"")</f>
        <v>16</v>
      </c>
      <c r="AI12" s="86">
        <f>IFERROR(INDEX('Painel Empregado'!$J$5:$J$62,MATCH($A12,'Painel Empregado'!$A$5:$A$62,0)),"")</f>
        <v>0.87953747072599553</v>
      </c>
      <c r="AJ12" s="86">
        <f>IFERROR(INDEX('Painel Empregado'!$M$5:$M$62,MATCH($A12,'Painel Empregado'!$A$5:$A$62,0)),"")</f>
        <v>0.75</v>
      </c>
      <c r="AK12" s="86">
        <f>IFERROR(INDEX('Painel Empregado'!$K$5:$K$62,MATCH($A12,'Painel Empregado'!$A$5:$A$62,0)),"")</f>
        <v>0.8</v>
      </c>
      <c r="AL12" s="89" t="str">
        <f>IFERROR(INDEX('Painel Empregado'!$Q$5:$Q$62,MATCH($A12,'Painel Empregado'!$A$5:$A$62,0)),"")</f>
        <v>Atenção</v>
      </c>
    </row>
    <row r="13" spans="1:38" ht="15" customHeight="1" x14ac:dyDescent="0.25">
      <c r="A13" s="93">
        <v>52397</v>
      </c>
      <c r="B13" s="6" t="s">
        <v>19</v>
      </c>
      <c r="C13" s="17" t="str">
        <f ca="1">IFERROR(INDEX(Cadastro!$C$5:$C$72,MATCH($A13&amp;"|"&amp;TEXT(_xlfn.MAXIFS(Cadastro!$E$5:$E$72,Cadastro!$A$5:$A$72,$A13,Cadastro!$E$5:$E$72,"&lt;="&amp;TODAY()),"yyyymmdd"),Cadastro!$I$5:$I$72,0)),"NÃO INFORMADO")</f>
        <v>NÃO INFORMADO</v>
      </c>
      <c r="D13" s="17" t="str">
        <f>VLOOKUP($A13,CC!$A:$C,3,FALSE())</f>
        <v>CAL</v>
      </c>
      <c r="E13" s="17" t="str">
        <f ca="1">IFERROR(INDEX(Cadastro!$D$5:$D$202,MATCH($A13&amp;"|"&amp;TEXT(_xlfn.MAXIFS(Cadastro!$E$5:$E$202,Cadastro!$A$5:$A$202,$A13,Cadastro!$E$5:$E$202,"&lt;="&amp;TODAY()),"yyyymmdd"),Cadastro!$I$5:$I$202,0)),"")</f>
        <v>6x1</v>
      </c>
      <c r="F13" s="85">
        <f>IF(COUNTIFS('Base Diária'!$A$2:$A$2260,$A13,'Base Diária'!$F$2:$F$2260,F$4,'Base Diária'!$P$2:$P$2260,"Sim")=0,"",SUMIFS('Base Diária'!$N$2:$N$2260,'Base Diária'!$A$2:$A$2260,$A13,'Base Diária'!$F$2:$F$2260,F$4))</f>
        <v>0.88863636363636356</v>
      </c>
      <c r="G13" s="85">
        <f>IF(COUNTIFS('Base Diária'!$A$2:$A$2260,$A13,'Base Diária'!$F$2:$F$2260,G$4,'Base Diária'!$P$2:$P$2260,"Sim")=0,"",SUMIFS('Base Diária'!$N$2:$N$2260,'Base Diária'!$A$2:$A$2260,$A13,'Base Diária'!$F$2:$F$2260,G$4))</f>
        <v>0.8772727272727272</v>
      </c>
      <c r="H13" s="85">
        <f>IF(COUNTIFS('Base Diária'!$A$2:$A$2260,$A13,'Base Diária'!$F$2:$F$2260,H$4,'Base Diária'!$P$2:$P$2260,"Sim")=0,"",SUMIFS('Base Diária'!$N$2:$N$2260,'Base Diária'!$A$2:$A$2260,$A13,'Base Diária'!$F$2:$F$2260,H$4))</f>
        <v>0.90227272727272723</v>
      </c>
      <c r="I13" s="85">
        <f>IF(COUNTIFS('Base Diária'!$A$2:$A$2260,$A13,'Base Diária'!$F$2:$F$2260,I$4,'Base Diária'!$P$2:$P$2260,"Sim")=0,"",SUMIFS('Base Diária'!$N$2:$N$2260,'Base Diária'!$A$2:$A$2260,$A13,'Base Diária'!$F$2:$F$2260,I$4))</f>
        <v>0.90113636363636351</v>
      </c>
      <c r="J13" s="85">
        <f>IF(COUNTIFS('Base Diária'!$A$2:$A$2260,$A13,'Base Diária'!$F$2:$F$2260,J$4,'Base Diária'!$P$2:$P$2260,"Sim")=0,"",SUMIFS('Base Diária'!$N$2:$N$2260,'Base Diária'!$A$2:$A$2260,$A13,'Base Diária'!$F$2:$F$2260,J$4))</f>
        <v>0.89204545454545447</v>
      </c>
      <c r="K13" s="85">
        <f>IF(COUNTIFS('Base Diária'!$A$2:$A$2260,$A13,'Base Diária'!$F$2:$F$2260,K$4,'Base Diária'!$P$2:$P$2260,"Sim")=0,"",SUMIFS('Base Diária'!$N$2:$N$2260,'Base Diária'!$A$2:$A$2260,$A13,'Base Diária'!$F$2:$F$2260,K$4))</f>
        <v>1.1105047748976808</v>
      </c>
      <c r="L13" s="85" t="str">
        <f>IF(COUNTIFS('Base Diária'!$A$2:$A$2260,$A13,'Base Diária'!$F$2:$F$2260,L$4,'Base Diária'!$P$2:$P$2260,"Sim")=0,"",SUMIFS('Base Diária'!$N$2:$N$2260,'Base Diária'!$A$2:$A$2260,$A13,'Base Diária'!$F$2:$F$2260,L$4))</f>
        <v/>
      </c>
      <c r="M13" s="85">
        <f>IF(COUNTIFS('Base Diária'!$A$2:$A$2260,$A13,'Base Diária'!$F$2:$F$2260,M$4,'Base Diária'!$P$2:$P$2260,"Sim")=0,"",SUMIFS('Base Diária'!$N$2:$N$2260,'Base Diária'!$A$2:$A$2260,$A13,'Base Diária'!$F$2:$F$2260,M$4))</f>
        <v>0.85751978891820579</v>
      </c>
      <c r="N13" s="85">
        <f>IF(COUNTIFS('Base Diária'!$A$2:$A$2260,$A13,'Base Diária'!$F$2:$F$2260,N$4,'Base Diária'!$P$2:$P$2260,"Sim")=0,"",SUMIFS('Base Diária'!$N$2:$N$2260,'Base Diária'!$A$2:$A$2260,$A13,'Base Diária'!$F$2:$F$2260,N$4))</f>
        <v>0.92840909090909085</v>
      </c>
      <c r="O13" s="85">
        <f>IF(COUNTIFS('Base Diária'!$A$2:$A$2260,$A13,'Base Diária'!$F$2:$F$2260,O$4,'Base Diária'!$P$2:$P$2260,"Sim")=0,"",SUMIFS('Base Diária'!$N$2:$N$2260,'Base Diária'!$A$2:$A$2260,$A13,'Base Diária'!$F$2:$F$2260,O$4))</f>
        <v>0.90227272727272723</v>
      </c>
      <c r="P13" s="85" t="str">
        <f>IF(COUNTIFS('Base Diária'!$A$2:$A$2260,$A13,'Base Diária'!$F$2:$F$2260,P$4,'Base Diária'!$P$2:$P$2260,"Sim")=0,"",SUMIFS('Base Diária'!$N$2:$N$2260,'Base Diária'!$A$2:$A$2260,$A13,'Base Diária'!$F$2:$F$2260,P$4))</f>
        <v/>
      </c>
      <c r="Q13" s="85">
        <f>IF(COUNTIFS('Base Diária'!$A$2:$A$2260,$A13,'Base Diária'!$F$2:$F$2260,Q$4,'Base Diária'!$P$2:$P$2260,"Sim")=0,"",SUMIFS('Base Diária'!$N$2:$N$2260,'Base Diária'!$A$2:$A$2260,$A13,'Base Diária'!$F$2:$F$2260,Q$4))</f>
        <v>0.92840909090909085</v>
      </c>
      <c r="R13" s="85">
        <f>IF(COUNTIFS('Base Diária'!$A$2:$A$2260,$A13,'Base Diária'!$F$2:$F$2260,R$4,'Base Diária'!$P$2:$P$2260,"Sim")=0,"",SUMIFS('Base Diária'!$N$2:$N$2260,'Base Diária'!$A$2:$A$2260,$A13,'Base Diária'!$F$2:$F$2260,R$4))</f>
        <v>0.93042291950886769</v>
      </c>
      <c r="S13" s="85" t="str">
        <f>IF(COUNTIFS('Base Diária'!$A$2:$A$2260,$A13,'Base Diária'!$F$2:$F$2260,S$4,'Base Diária'!$P$2:$P$2260,"Sim")=0,"",SUMIFS('Base Diária'!$N$2:$N$2260,'Base Diária'!$A$2:$A$2260,$A13,'Base Diária'!$F$2:$F$2260,S$4))</f>
        <v/>
      </c>
      <c r="T13" s="85">
        <f>IF(COUNTIFS('Base Diária'!$A$2:$A$2260,$A13,'Base Diária'!$F$2:$F$2260,T$4,'Base Diária'!$P$2:$P$2260,"Sim")=0,"",SUMIFS('Base Diária'!$N$2:$N$2260,'Base Diária'!$A$2:$A$2260,$A13,'Base Diária'!$F$2:$F$2260,T$4))</f>
        <v>0.88636363636363624</v>
      </c>
      <c r="U13" s="85">
        <f>IF(COUNTIFS('Base Diária'!$A$2:$A$2260,$A13,'Base Diária'!$F$2:$F$2260,U$4,'Base Diária'!$P$2:$P$2260,"Sim")=0,"",SUMIFS('Base Diária'!$N$2:$N$2260,'Base Diária'!$A$2:$A$2260,$A13,'Base Diária'!$F$2:$F$2260,U$4))</f>
        <v>1.0227272727272727</v>
      </c>
      <c r="V13" s="85">
        <f>IF(COUNTIFS('Base Diária'!$A$2:$A$2260,$A13,'Base Diária'!$F$2:$F$2260,V$4,'Base Diária'!$P$2:$P$2260,"Sim")=0,"",SUMIFS('Base Diária'!$N$2:$N$2260,'Base Diária'!$A$2:$A$2260,$A13,'Base Diária'!$F$2:$F$2260,V$4))</f>
        <v>0.86249999999999993</v>
      </c>
      <c r="W13" s="85">
        <f>IF(COUNTIFS('Base Diária'!$A$2:$A$2260,$A13,'Base Diária'!$F$2:$F$2260,W$4,'Base Diária'!$P$2:$P$2260,"Sim")=0,"",SUMIFS('Base Diária'!$N$2:$N$2260,'Base Diária'!$A$2:$A$2260,$A13,'Base Diária'!$F$2:$F$2260,W$4))</f>
        <v>0.91136363636363626</v>
      </c>
      <c r="X13" s="85">
        <f>IF(COUNTIFS('Base Diária'!$A$2:$A$2260,$A13,'Base Diária'!$F$2:$F$2260,X$4,'Base Diária'!$P$2:$P$2260,"Sim")=0,"",SUMIFS('Base Diária'!$N$2:$N$2260,'Base Diária'!$A$2:$A$2260,$A13,'Base Diária'!$F$2:$F$2260,X$4))</f>
        <v>0</v>
      </c>
      <c r="Y13" s="85" t="str">
        <f>IF(COUNTIFS('Base Diária'!$A$2:$A$2260,$A13,'Base Diária'!$F$2:$F$2260,Y$4,'Base Diária'!$P$2:$P$2260,"Sim")=0,"",SUMIFS('Base Diária'!$N$2:$N$2260,'Base Diária'!$A$2:$A$2260,$A13,'Base Diária'!$F$2:$F$2260,Y$4))</f>
        <v/>
      </c>
      <c r="Z13" s="85" t="str">
        <f>IF(COUNTIFS('Base Diária'!$A$2:$A$2260,$A13,'Base Diária'!$F$2:$F$2260,Z$4,'Base Diária'!$P$2:$P$2260,"Sim")=0,"",SUMIFS('Base Diária'!$N$2:$N$2260,'Base Diária'!$A$2:$A$2260,$A13,'Base Diária'!$F$2:$F$2260,Z$4))</f>
        <v/>
      </c>
      <c r="AA13" s="85" t="str">
        <f>IF(COUNTIFS('Base Diária'!$A$2:$A$2260,$A13,'Base Diária'!$F$2:$F$2260,AA$4,'Base Diária'!$P$2:$P$2260,"Sim")=0,"",SUMIFS('Base Diária'!$N$2:$N$2260,'Base Diária'!$A$2:$A$2260,$A13,'Base Diária'!$F$2:$F$2260,AA$4))</f>
        <v/>
      </c>
      <c r="AB13" s="85" t="str">
        <f>IF(COUNTIFS('Base Diária'!$A$2:$A$2260,$A13,'Base Diária'!$F$2:$F$2260,AB$4,'Base Diária'!$P$2:$P$2260,"Sim")=0,"",SUMIFS('Base Diária'!$N$2:$N$2260,'Base Diária'!$A$2:$A$2260,$A13,'Base Diária'!$F$2:$F$2260,AB$4))</f>
        <v/>
      </c>
      <c r="AC13" s="85" t="str">
        <f>IF(COUNTIFS('Base Diária'!$A$2:$A$2260,$A13,'Base Diária'!$F$2:$F$2260,AC$4,'Base Diária'!$P$2:$P$2260,"Sim")=0,"",SUMIFS('Base Diária'!$N$2:$N$2260,'Base Diária'!$A$2:$A$2260,$A13,'Base Diária'!$F$2:$F$2260,AC$4))</f>
        <v/>
      </c>
      <c r="AD13" s="85" t="str">
        <f>IF(COUNTIFS('Base Diária'!$A$2:$A$2260,$A13,'Base Diária'!$F$2:$F$2260,AD$4,'Base Diária'!$P$2:$P$2260,"Sim")=0,"",SUMIFS('Base Diária'!$N$2:$N$2260,'Base Diária'!$A$2:$A$2260,$A13,'Base Diária'!$F$2:$F$2260,AD$4))</f>
        <v/>
      </c>
      <c r="AE13" s="85" t="str">
        <f>IF(COUNTIFS('Base Diária'!$A$2:$A$2260,$A13,'Base Diária'!$F$2:$F$2260,AE$4,'Base Diária'!$P$2:$P$2260,"Sim")=0,"",SUMIFS('Base Diária'!$N$2:$N$2260,'Base Diária'!$A$2:$A$2260,$A13,'Base Diária'!$F$2:$F$2260,AE$4))</f>
        <v/>
      </c>
      <c r="AF13" s="85" t="str">
        <f>IF(COUNTIFS('Base Diária'!$A$2:$A$2260,$A13,'Base Diária'!$F$2:$F$2260,AF$4,'Base Diária'!$P$2:$P$2260,"Sim")=0,"",SUMIFS('Base Diária'!$N$2:$N$2260,'Base Diária'!$A$2:$A$2260,$A13,'Base Diária'!$F$2:$F$2260,AF$4))</f>
        <v/>
      </c>
      <c r="AG13" s="85" t="str">
        <f>IF(COUNTIFS('Base Diária'!$A$2:$A$2260,$A13,'Base Diária'!$F$2:$F$2260,AG$4,'Base Diária'!$P$2:$P$2260,"Sim")=0,"",SUMIFS('Base Diária'!$N$2:$N$2260,'Base Diária'!$A$2:$A$2260,$A13,'Base Diária'!$F$2:$F$2260,AG$4))</f>
        <v/>
      </c>
      <c r="AH13" s="18">
        <f>IFERROR(INDEX('Painel Empregado'!$F$5:$F$62,MATCH($A13,'Painel Empregado'!$A$5:$A$62,0)),"")</f>
        <v>15</v>
      </c>
      <c r="AI13" s="86">
        <f>IFERROR(INDEX('Painel Empregado'!$J$5:$J$62,MATCH($A13,'Painel Empregado'!$A$5:$A$62,0)),"")</f>
        <v>0.91841364205256582</v>
      </c>
      <c r="AJ13" s="86">
        <f>IFERROR(INDEX('Painel Empregado'!$M$5:$M$62,MATCH($A13,'Painel Empregado'!$A$5:$A$62,0)),"")</f>
        <v>1</v>
      </c>
      <c r="AK13" s="86">
        <f>IFERROR(INDEX('Painel Empregado'!$K$5:$K$62,MATCH($A13,'Painel Empregado'!$A$5:$A$62,0)),"")</f>
        <v>0.8</v>
      </c>
      <c r="AL13" s="89" t="str">
        <f>IFERROR(INDEX('Painel Empregado'!$Q$5:$Q$62,MATCH($A13,'Painel Empregado'!$A$5:$A$62,0)),"")</f>
        <v>Na meta</v>
      </c>
    </row>
    <row r="14" spans="1:38" ht="15" customHeight="1" x14ac:dyDescent="0.25">
      <c r="A14" s="93">
        <v>53613</v>
      </c>
      <c r="B14" s="6" t="s">
        <v>20</v>
      </c>
      <c r="C14" s="17" t="str">
        <f ca="1">IFERROR(INDEX(Cadastro!$C$5:$C$72,MATCH($A14&amp;"|"&amp;TEXT(_xlfn.MAXIFS(Cadastro!$E$5:$E$72,Cadastro!$A$5:$A$72,$A14,Cadastro!$E$5:$E$72,"&lt;="&amp;TODAY()),"yyyymmdd"),Cadastro!$I$5:$I$72,0)),"NÃO INFORMADO")</f>
        <v>NÃO INFORMADO</v>
      </c>
      <c r="D14" s="17" t="str">
        <f>VLOOKUP($A14,CC!$A:$C,3,FALSE())</f>
        <v>CAL</v>
      </c>
      <c r="E14" s="17" t="str">
        <f ca="1">IFERROR(INDEX(Cadastro!$D$5:$D$202,MATCH($A14&amp;"|"&amp;TEXT(_xlfn.MAXIFS(Cadastro!$E$5:$E$202,Cadastro!$A$5:$A$202,$A14,Cadastro!$E$5:$E$202,"&lt;="&amp;TODAY()),"yyyymmdd"),Cadastro!$I$5:$I$202,0)),"")</f>
        <v>6x1</v>
      </c>
      <c r="F14" s="85">
        <f>IF(COUNTIFS('Base Diária'!$A$2:$A$2260,$A14,'Base Diária'!$F$2:$F$2260,F$4,'Base Diária'!$P$2:$P$2260,"Sim")=0,"",SUMIFS('Base Diária'!$N$2:$N$2260,'Base Diária'!$A$2:$A$2260,$A14,'Base Diária'!$F$2:$F$2260,F$4))</f>
        <v>0.91136363636363626</v>
      </c>
      <c r="G14" s="85">
        <f>IF(COUNTIFS('Base Diária'!$A$2:$A$2260,$A14,'Base Diária'!$F$2:$F$2260,G$4,'Base Diária'!$P$2:$P$2260,"Sim")=0,"",SUMIFS('Base Diária'!$N$2:$N$2260,'Base Diária'!$A$2:$A$2260,$A14,'Base Diária'!$F$2:$F$2260,G$4))</f>
        <v>0.91136363636363626</v>
      </c>
      <c r="H14" s="85">
        <f>IF(COUNTIFS('Base Diária'!$A$2:$A$2260,$A14,'Base Diária'!$F$2:$F$2260,H$4,'Base Diária'!$P$2:$P$2260,"Sim")=0,"",SUMIFS('Base Diária'!$N$2:$N$2260,'Base Diária'!$A$2:$A$2260,$A14,'Base Diária'!$F$2:$F$2260,H$4))</f>
        <v>0.90795454545454546</v>
      </c>
      <c r="I14" s="85">
        <f>IF(COUNTIFS('Base Diária'!$A$2:$A$2260,$A14,'Base Diária'!$F$2:$F$2260,I$4,'Base Diária'!$P$2:$P$2260,"Sim")=0,"",SUMIFS('Base Diária'!$N$2:$N$2260,'Base Diária'!$A$2:$A$2260,$A14,'Base Diária'!$F$2:$F$2260,I$4))</f>
        <v>0.9170454545454545</v>
      </c>
      <c r="J14" s="85">
        <f>IF(COUNTIFS('Base Diária'!$A$2:$A$2260,$A14,'Base Diária'!$F$2:$F$2260,J$4,'Base Diária'!$P$2:$P$2260,"Sim")=0,"",SUMIFS('Base Diária'!$N$2:$N$2260,'Base Diária'!$A$2:$A$2260,$A14,'Base Diária'!$F$2:$F$2260,J$4))</f>
        <v>0.90909090909090906</v>
      </c>
      <c r="K14" s="85" t="str">
        <f>IF(COUNTIFS('Base Diária'!$A$2:$A$2260,$A14,'Base Diária'!$F$2:$F$2260,K$4,'Base Diária'!$P$2:$P$2260,"Sim")=0,"",SUMIFS('Base Diária'!$N$2:$N$2260,'Base Diária'!$A$2:$A$2260,$A14,'Base Diária'!$F$2:$F$2260,K$4))</f>
        <v/>
      </c>
      <c r="L14" s="85" t="str">
        <f>IF(COUNTIFS('Base Diária'!$A$2:$A$2260,$A14,'Base Diária'!$F$2:$F$2260,L$4,'Base Diária'!$P$2:$P$2260,"Sim")=0,"",SUMIFS('Base Diária'!$N$2:$N$2260,'Base Diária'!$A$2:$A$2260,$A14,'Base Diária'!$F$2:$F$2260,L$4))</f>
        <v/>
      </c>
      <c r="M14" s="85">
        <f>IF(COUNTIFS('Base Diária'!$A$2:$A$2260,$A14,'Base Diária'!$F$2:$F$2260,M$4,'Base Diária'!$P$2:$P$2260,"Sim")=0,"",SUMIFS('Base Diária'!$N$2:$N$2260,'Base Diária'!$A$2:$A$2260,$A14,'Base Diária'!$F$2:$F$2260,M$4))</f>
        <v>0.92348284960422167</v>
      </c>
      <c r="N14" s="85">
        <f>IF(COUNTIFS('Base Diária'!$A$2:$A$2260,$A14,'Base Diária'!$F$2:$F$2260,N$4,'Base Diária'!$P$2:$P$2260,"Sim")=0,"",SUMIFS('Base Diária'!$N$2:$N$2260,'Base Diária'!$A$2:$A$2260,$A14,'Base Diária'!$F$2:$F$2260,N$4))</f>
        <v>0.90795454545454546</v>
      </c>
      <c r="O14" s="85">
        <f>IF(COUNTIFS('Base Diária'!$A$2:$A$2260,$A14,'Base Diária'!$F$2:$F$2260,O$4,'Base Diária'!$P$2:$P$2260,"Sim")=0,"",SUMIFS('Base Diária'!$N$2:$N$2260,'Base Diária'!$A$2:$A$2260,$A14,'Base Diária'!$F$2:$F$2260,O$4))</f>
        <v>0.90909090909090906</v>
      </c>
      <c r="P14" s="85">
        <f>IF(COUNTIFS('Base Diária'!$A$2:$A$2260,$A14,'Base Diária'!$F$2:$F$2260,P$4,'Base Diária'!$P$2:$P$2260,"Sim")=0,"",SUMIFS('Base Diária'!$N$2:$N$2260,'Base Diária'!$A$2:$A$2260,$A14,'Base Diária'!$F$2:$F$2260,P$4))</f>
        <v>0.90909090909090906</v>
      </c>
      <c r="Q14" s="85">
        <f>IF(COUNTIFS('Base Diária'!$A$2:$A$2260,$A14,'Base Diária'!$F$2:$F$2260,Q$4,'Base Diária'!$P$2:$P$2260,"Sim")=0,"",SUMIFS('Base Diária'!$N$2:$N$2260,'Base Diária'!$A$2:$A$2260,$A14,'Base Diária'!$F$2:$F$2260,Q$4))</f>
        <v>0.90795454545454546</v>
      </c>
      <c r="R14" s="85">
        <f>IF(COUNTIFS('Base Diária'!$A$2:$A$2260,$A14,'Base Diária'!$F$2:$F$2260,R$4,'Base Diária'!$P$2:$P$2260,"Sim")=0,"",SUMIFS('Base Diária'!$N$2:$N$2260,'Base Diária'!$A$2:$A$2260,$A14,'Base Diária'!$F$2:$F$2260,R$4))</f>
        <v>0.95907230559345147</v>
      </c>
      <c r="S14" s="85" t="str">
        <f>IF(COUNTIFS('Base Diária'!$A$2:$A$2260,$A14,'Base Diária'!$F$2:$F$2260,S$4,'Base Diária'!$P$2:$P$2260,"Sim")=0,"",SUMIFS('Base Diária'!$N$2:$N$2260,'Base Diária'!$A$2:$A$2260,$A14,'Base Diária'!$F$2:$F$2260,S$4))</f>
        <v/>
      </c>
      <c r="T14" s="85">
        <f>IF(COUNTIFS('Base Diária'!$A$2:$A$2260,$A14,'Base Diária'!$F$2:$F$2260,T$4,'Base Diária'!$P$2:$P$2260,"Sim")=0,"",SUMIFS('Base Diária'!$N$2:$N$2260,'Base Diária'!$A$2:$A$2260,$A14,'Base Diária'!$F$2:$F$2260,T$4))</f>
        <v>0.78181818181818175</v>
      </c>
      <c r="U14" s="85">
        <f>IF(COUNTIFS('Base Diária'!$A$2:$A$2260,$A14,'Base Diária'!$F$2:$F$2260,U$4,'Base Diária'!$P$2:$P$2260,"Sim")=0,"",SUMIFS('Base Diária'!$N$2:$N$2260,'Base Diária'!$A$2:$A$2260,$A14,'Base Diária'!$F$2:$F$2260,U$4))</f>
        <v>0.43522727272727268</v>
      </c>
      <c r="V14" s="85">
        <f>IF(COUNTIFS('Base Diária'!$A$2:$A$2260,$A14,'Base Diária'!$F$2:$F$2260,V$4,'Base Diária'!$P$2:$P$2260,"Sim")=0,"",SUMIFS('Base Diária'!$N$2:$N$2260,'Base Diária'!$A$2:$A$2260,$A14,'Base Diária'!$F$2:$F$2260,V$4))</f>
        <v>0.77613636363636362</v>
      </c>
      <c r="W14" s="85">
        <f>IF(COUNTIFS('Base Diária'!$A$2:$A$2260,$A14,'Base Diária'!$F$2:$F$2260,W$4,'Base Diária'!$P$2:$P$2260,"Sim")=0,"",SUMIFS('Base Diária'!$N$2:$N$2260,'Base Diária'!$A$2:$A$2260,$A14,'Base Diária'!$F$2:$F$2260,W$4))</f>
        <v>0</v>
      </c>
      <c r="X14" s="85">
        <f>IF(COUNTIFS('Base Diária'!$A$2:$A$2260,$A14,'Base Diária'!$F$2:$F$2260,X$4,'Base Diária'!$P$2:$P$2260,"Sim")=0,"",SUMIFS('Base Diária'!$N$2:$N$2260,'Base Diária'!$A$2:$A$2260,$A14,'Base Diária'!$F$2:$F$2260,X$4))</f>
        <v>0.77840909090909083</v>
      </c>
      <c r="Y14" s="85" t="str">
        <f>IF(COUNTIFS('Base Diária'!$A$2:$A$2260,$A14,'Base Diária'!$F$2:$F$2260,Y$4,'Base Diária'!$P$2:$P$2260,"Sim")=0,"",SUMIFS('Base Diária'!$N$2:$N$2260,'Base Diária'!$A$2:$A$2260,$A14,'Base Diária'!$F$2:$F$2260,Y$4))</f>
        <v/>
      </c>
      <c r="Z14" s="85" t="str">
        <f>IF(COUNTIFS('Base Diária'!$A$2:$A$2260,$A14,'Base Diária'!$F$2:$F$2260,Z$4,'Base Diária'!$P$2:$P$2260,"Sim")=0,"",SUMIFS('Base Diária'!$N$2:$N$2260,'Base Diária'!$A$2:$A$2260,$A14,'Base Diária'!$F$2:$F$2260,Z$4))</f>
        <v/>
      </c>
      <c r="AA14" s="85" t="str">
        <f>IF(COUNTIFS('Base Diária'!$A$2:$A$2260,$A14,'Base Diária'!$F$2:$F$2260,AA$4,'Base Diária'!$P$2:$P$2260,"Sim")=0,"",SUMIFS('Base Diária'!$N$2:$N$2260,'Base Diária'!$A$2:$A$2260,$A14,'Base Diária'!$F$2:$F$2260,AA$4))</f>
        <v/>
      </c>
      <c r="AB14" s="85" t="str">
        <f>IF(COUNTIFS('Base Diária'!$A$2:$A$2260,$A14,'Base Diária'!$F$2:$F$2260,AB$4,'Base Diária'!$P$2:$P$2260,"Sim")=0,"",SUMIFS('Base Diária'!$N$2:$N$2260,'Base Diária'!$A$2:$A$2260,$A14,'Base Diária'!$F$2:$F$2260,AB$4))</f>
        <v/>
      </c>
      <c r="AC14" s="85" t="str">
        <f>IF(COUNTIFS('Base Diária'!$A$2:$A$2260,$A14,'Base Diária'!$F$2:$F$2260,AC$4,'Base Diária'!$P$2:$P$2260,"Sim")=0,"",SUMIFS('Base Diária'!$N$2:$N$2260,'Base Diária'!$A$2:$A$2260,$A14,'Base Diária'!$F$2:$F$2260,AC$4))</f>
        <v/>
      </c>
      <c r="AD14" s="85" t="str">
        <f>IF(COUNTIFS('Base Diária'!$A$2:$A$2260,$A14,'Base Diária'!$F$2:$F$2260,AD$4,'Base Diária'!$P$2:$P$2260,"Sim")=0,"",SUMIFS('Base Diária'!$N$2:$N$2260,'Base Diária'!$A$2:$A$2260,$A14,'Base Diária'!$F$2:$F$2260,AD$4))</f>
        <v/>
      </c>
      <c r="AE14" s="85" t="str">
        <f>IF(COUNTIFS('Base Diária'!$A$2:$A$2260,$A14,'Base Diária'!$F$2:$F$2260,AE$4,'Base Diária'!$P$2:$P$2260,"Sim")=0,"",SUMIFS('Base Diária'!$N$2:$N$2260,'Base Diária'!$A$2:$A$2260,$A14,'Base Diária'!$F$2:$F$2260,AE$4))</f>
        <v/>
      </c>
      <c r="AF14" s="85" t="str">
        <f>IF(COUNTIFS('Base Diária'!$A$2:$A$2260,$A14,'Base Diária'!$F$2:$F$2260,AF$4,'Base Diária'!$P$2:$P$2260,"Sim")=0,"",SUMIFS('Base Diária'!$N$2:$N$2260,'Base Diária'!$A$2:$A$2260,$A14,'Base Diária'!$F$2:$F$2260,AF$4))</f>
        <v/>
      </c>
      <c r="AG14" s="85" t="str">
        <f>IF(COUNTIFS('Base Diária'!$A$2:$A$2260,$A14,'Base Diária'!$F$2:$F$2260,AG$4,'Base Diária'!$P$2:$P$2260,"Sim")=0,"",SUMIFS('Base Diária'!$N$2:$N$2260,'Base Diária'!$A$2:$A$2260,$A14,'Base Diária'!$F$2:$F$2260,AG$4))</f>
        <v/>
      </c>
      <c r="AH14" s="18">
        <f>IFERROR(INDEX('Painel Empregado'!$F$5:$F$62,MATCH($A14,'Painel Empregado'!$A$5:$A$62,0)),"")</f>
        <v>15</v>
      </c>
      <c r="AI14" s="86">
        <f>IFERROR(INDEX('Painel Empregado'!$J$5:$J$62,MATCH($A14,'Painel Empregado'!$A$5:$A$62,0)),"")</f>
        <v>0.85453561209496565</v>
      </c>
      <c r="AJ14" s="86">
        <f>IFERROR(INDEX('Painel Empregado'!$M$5:$M$62,MATCH($A14,'Painel Empregado'!$A$5:$A$62,0)),"")</f>
        <v>0.73333333333333328</v>
      </c>
      <c r="AK14" s="86">
        <f>IFERROR(INDEX('Painel Empregado'!$K$5:$K$62,MATCH($A14,'Painel Empregado'!$A$5:$A$62,0)),"")</f>
        <v>0.8</v>
      </c>
      <c r="AL14" s="89" t="str">
        <f>IFERROR(INDEX('Painel Empregado'!$Q$5:$Q$62,MATCH($A14,'Painel Empregado'!$A$5:$A$62,0)),"")</f>
        <v>Atenção</v>
      </c>
    </row>
    <row r="15" spans="1:38" ht="15" customHeight="1" x14ac:dyDescent="0.25">
      <c r="A15" s="93">
        <v>53291</v>
      </c>
      <c r="B15" s="6" t="s">
        <v>21</v>
      </c>
      <c r="C15" s="17" t="str">
        <f ca="1">IFERROR(INDEX(Cadastro!$C$5:$C$72,MATCH($A15&amp;"|"&amp;TEXT(_xlfn.MAXIFS(Cadastro!$E$5:$E$72,Cadastro!$A$5:$A$72,$A15,Cadastro!$E$5:$E$72,"&lt;="&amp;TODAY()),"yyyymmdd"),Cadastro!$I$5:$I$72,0)),"NÃO INFORMADO")</f>
        <v>NÃO INFORMADO</v>
      </c>
      <c r="D15" s="17" t="str">
        <f>VLOOKUP($A15,CC!$A:$C,3,FALSE())</f>
        <v>CAL</v>
      </c>
      <c r="E15" s="17" t="str">
        <f ca="1">IFERROR(INDEX(Cadastro!$D$5:$D$202,MATCH($A15&amp;"|"&amp;TEXT(_xlfn.MAXIFS(Cadastro!$E$5:$E$202,Cadastro!$A$5:$A$202,$A15,Cadastro!$E$5:$E$202,"&lt;="&amp;TODAY()),"yyyymmdd"),Cadastro!$I$5:$I$202,0)),"")</f>
        <v>6x1</v>
      </c>
      <c r="F15" s="85">
        <f>IF(COUNTIFS('Base Diária'!$A$2:$A$2260,$A15,'Base Diária'!$F$2:$F$2260,F$4,'Base Diária'!$P$2:$P$2260,"Sim")=0,"",SUMIFS('Base Diária'!$N$2:$N$2260,'Base Diária'!$A$2:$A$2260,$A15,'Base Diária'!$F$2:$F$2260,F$4))</f>
        <v>0.91136363636363626</v>
      </c>
      <c r="G15" s="85">
        <f>IF(COUNTIFS('Base Diária'!$A$2:$A$2260,$A15,'Base Diária'!$F$2:$F$2260,G$4,'Base Diária'!$P$2:$P$2260,"Sim")=0,"",SUMIFS('Base Diária'!$N$2:$N$2260,'Base Diária'!$A$2:$A$2260,$A15,'Base Diária'!$F$2:$F$2260,G$4))</f>
        <v>0.91136363636363626</v>
      </c>
      <c r="H15" s="85">
        <f>IF(COUNTIFS('Base Diária'!$A$2:$A$2260,$A15,'Base Diária'!$F$2:$F$2260,H$4,'Base Diária'!$P$2:$P$2260,"Sim")=0,"",SUMIFS('Base Diária'!$N$2:$N$2260,'Base Diária'!$A$2:$A$2260,$A15,'Base Diária'!$F$2:$F$2260,H$4))</f>
        <v>0.90795454545454546</v>
      </c>
      <c r="I15" s="85">
        <f>IF(COUNTIFS('Base Diária'!$A$2:$A$2260,$A15,'Base Diária'!$F$2:$F$2260,I$4,'Base Diária'!$P$2:$P$2260,"Sim")=0,"",SUMIFS('Base Diária'!$N$2:$N$2260,'Base Diária'!$A$2:$A$2260,$A15,'Base Diária'!$F$2:$F$2260,I$4))</f>
        <v>0.9170454545454545</v>
      </c>
      <c r="J15" s="85">
        <f>IF(COUNTIFS('Base Diária'!$A$2:$A$2260,$A15,'Base Diária'!$F$2:$F$2260,J$4,'Base Diária'!$P$2:$P$2260,"Sim")=0,"",SUMIFS('Base Diária'!$N$2:$N$2260,'Base Diária'!$A$2:$A$2260,$A15,'Base Diária'!$F$2:$F$2260,J$4))</f>
        <v>0.90909090909090906</v>
      </c>
      <c r="K15" s="85" t="str">
        <f>IF(COUNTIFS('Base Diária'!$A$2:$A$2260,$A15,'Base Diária'!$F$2:$F$2260,K$4,'Base Diária'!$P$2:$P$2260,"Sim")=0,"",SUMIFS('Base Diária'!$N$2:$N$2260,'Base Diária'!$A$2:$A$2260,$A15,'Base Diária'!$F$2:$F$2260,K$4))</f>
        <v/>
      </c>
      <c r="L15" s="85" t="str">
        <f>IF(COUNTIFS('Base Diária'!$A$2:$A$2260,$A15,'Base Diária'!$F$2:$F$2260,L$4,'Base Diária'!$P$2:$P$2260,"Sim")=0,"",SUMIFS('Base Diária'!$N$2:$N$2260,'Base Diária'!$A$2:$A$2260,$A15,'Base Diária'!$F$2:$F$2260,L$4))</f>
        <v/>
      </c>
      <c r="M15" s="85">
        <f>IF(COUNTIFS('Base Diária'!$A$2:$A$2260,$A15,'Base Diária'!$F$2:$F$2260,M$4,'Base Diária'!$P$2:$P$2260,"Sim")=0,"",SUMIFS('Base Diária'!$N$2:$N$2260,'Base Diária'!$A$2:$A$2260,$A15,'Base Diária'!$F$2:$F$2260,M$4))</f>
        <v>0.92348284960422167</v>
      </c>
      <c r="N15" s="85">
        <f>IF(COUNTIFS('Base Diária'!$A$2:$A$2260,$A15,'Base Diária'!$F$2:$F$2260,N$4,'Base Diária'!$P$2:$P$2260,"Sim")=0,"",SUMIFS('Base Diária'!$N$2:$N$2260,'Base Diária'!$A$2:$A$2260,$A15,'Base Diária'!$F$2:$F$2260,N$4))</f>
        <v>0.90795454545454546</v>
      </c>
      <c r="O15" s="85">
        <f>IF(COUNTIFS('Base Diária'!$A$2:$A$2260,$A15,'Base Diária'!$F$2:$F$2260,O$4,'Base Diária'!$P$2:$P$2260,"Sim")=0,"",SUMIFS('Base Diária'!$N$2:$N$2260,'Base Diária'!$A$2:$A$2260,$A15,'Base Diária'!$F$2:$F$2260,O$4))</f>
        <v>0.90909090909090906</v>
      </c>
      <c r="P15" s="85">
        <f>IF(COUNTIFS('Base Diária'!$A$2:$A$2260,$A15,'Base Diária'!$F$2:$F$2260,P$4,'Base Diária'!$P$2:$P$2260,"Sim")=0,"",SUMIFS('Base Diária'!$N$2:$N$2260,'Base Diária'!$A$2:$A$2260,$A15,'Base Diária'!$F$2:$F$2260,P$4))</f>
        <v>0.90909090909090906</v>
      </c>
      <c r="Q15" s="85">
        <f>IF(COUNTIFS('Base Diária'!$A$2:$A$2260,$A15,'Base Diária'!$F$2:$F$2260,Q$4,'Base Diária'!$P$2:$P$2260,"Sim")=0,"",SUMIFS('Base Diária'!$N$2:$N$2260,'Base Diária'!$A$2:$A$2260,$A15,'Base Diária'!$F$2:$F$2260,Q$4))</f>
        <v>0.90795454545454546</v>
      </c>
      <c r="R15" s="85">
        <f>IF(COUNTIFS('Base Diária'!$A$2:$A$2260,$A15,'Base Diária'!$F$2:$F$2260,R$4,'Base Diária'!$P$2:$P$2260,"Sim")=0,"",SUMIFS('Base Diária'!$N$2:$N$2260,'Base Diária'!$A$2:$A$2260,$A15,'Base Diária'!$F$2:$F$2260,R$4))</f>
        <v>1.3233287858117324</v>
      </c>
      <c r="S15" s="85" t="str">
        <f>IF(COUNTIFS('Base Diária'!$A$2:$A$2260,$A15,'Base Diária'!$F$2:$F$2260,S$4,'Base Diária'!$P$2:$P$2260,"Sim")=0,"",SUMIFS('Base Diária'!$N$2:$N$2260,'Base Diária'!$A$2:$A$2260,$A15,'Base Diária'!$F$2:$F$2260,S$4))</f>
        <v/>
      </c>
      <c r="T15" s="85">
        <f>IF(COUNTIFS('Base Diária'!$A$2:$A$2260,$A15,'Base Diária'!$F$2:$F$2260,T$4,'Base Diária'!$P$2:$P$2260,"Sim")=0,"",SUMIFS('Base Diária'!$N$2:$N$2260,'Base Diária'!$A$2:$A$2260,$A15,'Base Diária'!$F$2:$F$2260,T$4))</f>
        <v>0.94772727272727264</v>
      </c>
      <c r="U15" s="85">
        <f>IF(COUNTIFS('Base Diária'!$A$2:$A$2260,$A15,'Base Diária'!$F$2:$F$2260,U$4,'Base Diária'!$P$2:$P$2260,"Sim")=0,"",SUMIFS('Base Diária'!$N$2:$N$2260,'Base Diária'!$A$2:$A$2260,$A15,'Base Diária'!$F$2:$F$2260,U$4))</f>
        <v>0.95113636363636367</v>
      </c>
      <c r="V15" s="85">
        <f>IF(COUNTIFS('Base Diária'!$A$2:$A$2260,$A15,'Base Diária'!$F$2:$F$2260,V$4,'Base Diária'!$P$2:$P$2260,"Sim")=0,"",SUMIFS('Base Diária'!$N$2:$N$2260,'Base Diária'!$A$2:$A$2260,$A15,'Base Diária'!$F$2:$F$2260,V$4))</f>
        <v>0.93977272727272709</v>
      </c>
      <c r="W15" s="85">
        <f>IF(COUNTIFS('Base Diária'!$A$2:$A$2260,$A15,'Base Diária'!$F$2:$F$2260,W$4,'Base Diária'!$P$2:$P$2260,"Sim")=0,"",SUMIFS('Base Diária'!$N$2:$N$2260,'Base Diária'!$A$2:$A$2260,$A15,'Base Diária'!$F$2:$F$2260,W$4))</f>
        <v>0.93409090909090886</v>
      </c>
      <c r="X15" s="85">
        <f>IF(COUNTIFS('Base Diária'!$A$2:$A$2260,$A15,'Base Diária'!$F$2:$F$2260,X$4,'Base Diária'!$P$2:$P$2260,"Sim")=0,"",SUMIFS('Base Diária'!$N$2:$N$2260,'Base Diária'!$A$2:$A$2260,$A15,'Base Diária'!$F$2:$F$2260,X$4))</f>
        <v>1.0681818181818179</v>
      </c>
      <c r="Y15" s="85" t="str">
        <f>IF(COUNTIFS('Base Diária'!$A$2:$A$2260,$A15,'Base Diária'!$F$2:$F$2260,Y$4,'Base Diária'!$P$2:$P$2260,"Sim")=0,"",SUMIFS('Base Diária'!$N$2:$N$2260,'Base Diária'!$A$2:$A$2260,$A15,'Base Diária'!$F$2:$F$2260,Y$4))</f>
        <v/>
      </c>
      <c r="Z15" s="85" t="str">
        <f>IF(COUNTIFS('Base Diária'!$A$2:$A$2260,$A15,'Base Diária'!$F$2:$F$2260,Z$4,'Base Diária'!$P$2:$P$2260,"Sim")=0,"",SUMIFS('Base Diária'!$N$2:$N$2260,'Base Diária'!$A$2:$A$2260,$A15,'Base Diária'!$F$2:$F$2260,Z$4))</f>
        <v/>
      </c>
      <c r="AA15" s="85" t="str">
        <f>IF(COUNTIFS('Base Diária'!$A$2:$A$2260,$A15,'Base Diária'!$F$2:$F$2260,AA$4,'Base Diária'!$P$2:$P$2260,"Sim")=0,"",SUMIFS('Base Diária'!$N$2:$N$2260,'Base Diária'!$A$2:$A$2260,$A15,'Base Diária'!$F$2:$F$2260,AA$4))</f>
        <v/>
      </c>
      <c r="AB15" s="85" t="str">
        <f>IF(COUNTIFS('Base Diária'!$A$2:$A$2260,$A15,'Base Diária'!$F$2:$F$2260,AB$4,'Base Diária'!$P$2:$P$2260,"Sim")=0,"",SUMIFS('Base Diária'!$N$2:$N$2260,'Base Diária'!$A$2:$A$2260,$A15,'Base Diária'!$F$2:$F$2260,AB$4))</f>
        <v/>
      </c>
      <c r="AC15" s="85" t="str">
        <f>IF(COUNTIFS('Base Diária'!$A$2:$A$2260,$A15,'Base Diária'!$F$2:$F$2260,AC$4,'Base Diária'!$P$2:$P$2260,"Sim")=0,"",SUMIFS('Base Diária'!$N$2:$N$2260,'Base Diária'!$A$2:$A$2260,$A15,'Base Diária'!$F$2:$F$2260,AC$4))</f>
        <v/>
      </c>
      <c r="AD15" s="85" t="str">
        <f>IF(COUNTIFS('Base Diária'!$A$2:$A$2260,$A15,'Base Diária'!$F$2:$F$2260,AD$4,'Base Diária'!$P$2:$P$2260,"Sim")=0,"",SUMIFS('Base Diária'!$N$2:$N$2260,'Base Diária'!$A$2:$A$2260,$A15,'Base Diária'!$F$2:$F$2260,AD$4))</f>
        <v/>
      </c>
      <c r="AE15" s="85" t="str">
        <f>IF(COUNTIFS('Base Diária'!$A$2:$A$2260,$A15,'Base Diária'!$F$2:$F$2260,AE$4,'Base Diária'!$P$2:$P$2260,"Sim")=0,"",SUMIFS('Base Diária'!$N$2:$N$2260,'Base Diária'!$A$2:$A$2260,$A15,'Base Diária'!$F$2:$F$2260,AE$4))</f>
        <v/>
      </c>
      <c r="AF15" s="85" t="str">
        <f>IF(COUNTIFS('Base Diária'!$A$2:$A$2260,$A15,'Base Diária'!$F$2:$F$2260,AF$4,'Base Diária'!$P$2:$P$2260,"Sim")=0,"",SUMIFS('Base Diária'!$N$2:$N$2260,'Base Diária'!$A$2:$A$2260,$A15,'Base Diária'!$F$2:$F$2260,AF$4))</f>
        <v/>
      </c>
      <c r="AG15" s="85" t="str">
        <f>IF(COUNTIFS('Base Diária'!$A$2:$A$2260,$A15,'Base Diária'!$F$2:$F$2260,AG$4,'Base Diária'!$P$2:$P$2260,"Sim")=0,"",SUMIFS('Base Diária'!$N$2:$N$2260,'Base Diária'!$A$2:$A$2260,$A15,'Base Diária'!$F$2:$F$2260,AG$4))</f>
        <v/>
      </c>
      <c r="AH15" s="18">
        <f>IFERROR(INDEX('Painel Empregado'!$F$5:$F$62,MATCH($A15,'Painel Empregado'!$A$5:$A$62,0)),"")</f>
        <v>16</v>
      </c>
      <c r="AI15" s="86">
        <f>IFERROR(INDEX('Painel Empregado'!$J$5:$J$62,MATCH($A15,'Painel Empregado'!$A$5:$A$62,0)),"")</f>
        <v>0.95127072623271314</v>
      </c>
      <c r="AJ15" s="86">
        <f>IFERROR(INDEX('Painel Empregado'!$M$5:$M$62,MATCH($A15,'Painel Empregado'!$A$5:$A$62,0)),"")</f>
        <v>1</v>
      </c>
      <c r="AK15" s="86">
        <f>IFERROR(INDEX('Painel Empregado'!$K$5:$K$62,MATCH($A15,'Painel Empregado'!$A$5:$A$62,0)),"")</f>
        <v>0.8</v>
      </c>
      <c r="AL15" s="89" t="str">
        <f>IFERROR(INDEX('Painel Empregado'!$Q$5:$Q$62,MATCH($A15,'Painel Empregado'!$A$5:$A$62,0)),"")</f>
        <v>Na meta</v>
      </c>
    </row>
    <row r="16" spans="1:38" ht="15" customHeight="1" x14ac:dyDescent="0.25">
      <c r="A16" s="93">
        <v>12291</v>
      </c>
      <c r="B16" s="6" t="s">
        <v>22</v>
      </c>
      <c r="C16" s="17" t="str">
        <f ca="1">IFERROR(INDEX(Cadastro!$C$5:$C$72,MATCH($A16&amp;"|"&amp;TEXT(_xlfn.MAXIFS(Cadastro!$E$5:$E$72,Cadastro!$A$5:$A$72,$A16,Cadastro!$E$5:$E$72,"&lt;="&amp;TODAY()),"yyyymmdd"),Cadastro!$I$5:$I$72,0)),"NÃO INFORMADO")</f>
        <v>NÃO INFORMADO</v>
      </c>
      <c r="D16" s="17" t="str">
        <f>VLOOKUP($A16,CC!$A:$C,3,FALSE())</f>
        <v>CAL</v>
      </c>
      <c r="E16" s="17" t="str">
        <f ca="1">IFERROR(INDEX(Cadastro!$D$5:$D$202,MATCH($A16&amp;"|"&amp;TEXT(_xlfn.MAXIFS(Cadastro!$E$5:$E$202,Cadastro!$A$5:$A$202,$A16,Cadastro!$E$5:$E$202,"&lt;="&amp;TODAY()),"yyyymmdd"),Cadastro!$I$5:$I$202,0)),"")</f>
        <v>6x1</v>
      </c>
      <c r="F16" s="85">
        <f>IF(COUNTIFS('Base Diária'!$A$2:$A$2260,$A16,'Base Diária'!$F$2:$F$2260,F$4,'Base Diária'!$P$2:$P$2260,"Sim")=0,"",SUMIFS('Base Diária'!$N$2:$N$2260,'Base Diária'!$A$2:$A$2260,$A16,'Base Diária'!$F$2:$F$2260,F$4))</f>
        <v>0.88863636363636356</v>
      </c>
      <c r="G16" s="85">
        <f>IF(COUNTIFS('Base Diária'!$A$2:$A$2260,$A16,'Base Diária'!$F$2:$F$2260,G$4,'Base Diária'!$P$2:$P$2260,"Sim")=0,"",SUMIFS('Base Diária'!$N$2:$N$2260,'Base Diária'!$A$2:$A$2260,$A16,'Base Diária'!$F$2:$F$2260,G$4))</f>
        <v>0.90454545454545432</v>
      </c>
      <c r="H16" s="85">
        <f>IF(COUNTIFS('Base Diária'!$A$2:$A$2260,$A16,'Base Diária'!$F$2:$F$2260,H$4,'Base Diária'!$P$2:$P$2260,"Sim")=0,"",SUMIFS('Base Diária'!$N$2:$N$2260,'Base Diária'!$A$2:$A$2260,$A16,'Base Diária'!$F$2:$F$2260,H$4))</f>
        <v>0.90227272727272723</v>
      </c>
      <c r="I16" s="85">
        <f>IF(COUNTIFS('Base Diária'!$A$2:$A$2260,$A16,'Base Diária'!$F$2:$F$2260,I$4,'Base Diária'!$P$2:$P$2260,"Sim")=0,"",SUMIFS('Base Diária'!$N$2:$N$2260,'Base Diária'!$A$2:$A$2260,$A16,'Base Diária'!$F$2:$F$2260,I$4))</f>
        <v>0.90113636363636351</v>
      </c>
      <c r="J16" s="85" t="str">
        <f>IF(COUNTIFS('Base Diária'!$A$2:$A$2260,$A16,'Base Diária'!$F$2:$F$2260,J$4,'Base Diária'!$P$2:$P$2260,"Sim")=0,"",SUMIFS('Base Diária'!$N$2:$N$2260,'Base Diária'!$A$2:$A$2260,$A16,'Base Diária'!$F$2:$F$2260,J$4))</f>
        <v/>
      </c>
      <c r="K16" s="85">
        <f>IF(COUNTIFS('Base Diária'!$A$2:$A$2260,$A16,'Base Diária'!$F$2:$F$2260,K$4,'Base Diária'!$P$2:$P$2260,"Sim")=0,"",SUMIFS('Base Diária'!$N$2:$N$2260,'Base Diária'!$A$2:$A$2260,$A16,'Base Diária'!$F$2:$F$2260,K$4))</f>
        <v>1.1105047748976808</v>
      </c>
      <c r="L16" s="85" t="str">
        <f>IF(COUNTIFS('Base Diária'!$A$2:$A$2260,$A16,'Base Diária'!$F$2:$F$2260,L$4,'Base Diária'!$P$2:$P$2260,"Sim")=0,"",SUMIFS('Base Diária'!$N$2:$N$2260,'Base Diária'!$A$2:$A$2260,$A16,'Base Diária'!$F$2:$F$2260,L$4))</f>
        <v/>
      </c>
      <c r="M16" s="85">
        <f>IF(COUNTIFS('Base Diária'!$A$2:$A$2260,$A16,'Base Diária'!$F$2:$F$2260,M$4,'Base Diária'!$P$2:$P$2260,"Sim")=0,"",SUMIFS('Base Diária'!$N$2:$N$2260,'Base Diária'!$A$2:$A$2260,$A16,'Base Diária'!$F$2:$F$2260,M$4))</f>
        <v>0.85224274406332468</v>
      </c>
      <c r="N16" s="85">
        <f>IF(COUNTIFS('Base Diária'!$A$2:$A$2260,$A16,'Base Diária'!$F$2:$F$2260,N$4,'Base Diária'!$P$2:$P$2260,"Sim")=0,"",SUMIFS('Base Diária'!$N$2:$N$2260,'Base Diária'!$A$2:$A$2260,$A16,'Base Diária'!$F$2:$F$2260,N$4))</f>
        <v>0.92840909090909085</v>
      </c>
      <c r="O16" s="85">
        <f>IF(COUNTIFS('Base Diária'!$A$2:$A$2260,$A16,'Base Diária'!$F$2:$F$2260,O$4,'Base Diária'!$P$2:$P$2260,"Sim")=0,"",SUMIFS('Base Diária'!$N$2:$N$2260,'Base Diária'!$A$2:$A$2260,$A16,'Base Diária'!$F$2:$F$2260,O$4))</f>
        <v>1.3624999999999998</v>
      </c>
      <c r="P16" s="85">
        <f>IF(COUNTIFS('Base Diária'!$A$2:$A$2260,$A16,'Base Diária'!$F$2:$F$2260,P$4,'Base Diária'!$P$2:$P$2260,"Sim")=0,"",SUMIFS('Base Diária'!$N$2:$N$2260,'Base Diária'!$A$2:$A$2260,$A16,'Base Diária'!$F$2:$F$2260,P$4))</f>
        <v>0.82386363636363624</v>
      </c>
      <c r="Q16" s="85">
        <f>IF(COUNTIFS('Base Diária'!$A$2:$A$2260,$A16,'Base Diária'!$F$2:$F$2260,Q$4,'Base Diária'!$P$2:$P$2260,"Sim")=0,"",SUMIFS('Base Diária'!$N$2:$N$2260,'Base Diária'!$A$2:$A$2260,$A16,'Base Diária'!$F$2:$F$2260,Q$4))</f>
        <v>0.92840909090909085</v>
      </c>
      <c r="R16" s="85">
        <f>IF(COUNTIFS('Base Diária'!$A$2:$A$2260,$A16,'Base Diária'!$F$2:$F$2260,R$4,'Base Diária'!$P$2:$P$2260,"Sim")=0,"",SUMIFS('Base Diária'!$N$2:$N$2260,'Base Diária'!$A$2:$A$2260,$A16,'Base Diária'!$F$2:$F$2260,R$4))</f>
        <v>0.93042291950886769</v>
      </c>
      <c r="S16" s="85" t="str">
        <f>IF(COUNTIFS('Base Diária'!$A$2:$A$2260,$A16,'Base Diária'!$F$2:$F$2260,S$4,'Base Diária'!$P$2:$P$2260,"Sim")=0,"",SUMIFS('Base Diária'!$N$2:$N$2260,'Base Diária'!$A$2:$A$2260,$A16,'Base Diária'!$F$2:$F$2260,S$4))</f>
        <v/>
      </c>
      <c r="T16" s="85">
        <f>IF(COUNTIFS('Base Diária'!$A$2:$A$2260,$A16,'Base Diária'!$F$2:$F$2260,T$4,'Base Diária'!$P$2:$P$2260,"Sim")=0,"",SUMIFS('Base Diária'!$N$2:$N$2260,'Base Diária'!$A$2:$A$2260,$A16,'Base Diária'!$F$2:$F$2260,T$4))</f>
        <v>0.88636363636363624</v>
      </c>
      <c r="U16" s="85">
        <f>IF(COUNTIFS('Base Diária'!$A$2:$A$2260,$A16,'Base Diária'!$F$2:$F$2260,U$4,'Base Diária'!$P$2:$P$2260,"Sim")=0,"",SUMIFS('Base Diária'!$N$2:$N$2260,'Base Diária'!$A$2:$A$2260,$A16,'Base Diária'!$F$2:$F$2260,U$4))</f>
        <v>1.0227272727272727</v>
      </c>
      <c r="V16" s="85">
        <f>IF(COUNTIFS('Base Diária'!$A$2:$A$2260,$A16,'Base Diária'!$F$2:$F$2260,V$4,'Base Diária'!$P$2:$P$2260,"Sim")=0,"",SUMIFS('Base Diária'!$N$2:$N$2260,'Base Diária'!$A$2:$A$2260,$A16,'Base Diária'!$F$2:$F$2260,V$4))</f>
        <v>0.86249999999999993</v>
      </c>
      <c r="W16" s="85">
        <f>IF(COUNTIFS('Base Diária'!$A$2:$A$2260,$A16,'Base Diária'!$F$2:$F$2260,W$4,'Base Diária'!$P$2:$P$2260,"Sim")=0,"",SUMIFS('Base Diária'!$N$2:$N$2260,'Base Diária'!$A$2:$A$2260,$A16,'Base Diária'!$F$2:$F$2260,W$4))</f>
        <v>0.91136363636363626</v>
      </c>
      <c r="X16" s="85">
        <f>IF(COUNTIFS('Base Diária'!$A$2:$A$2260,$A16,'Base Diária'!$F$2:$F$2260,X$4,'Base Diária'!$P$2:$P$2260,"Sim")=0,"",SUMIFS('Base Diária'!$N$2:$N$2260,'Base Diária'!$A$2:$A$2260,$A16,'Base Diária'!$F$2:$F$2260,X$4))</f>
        <v>0</v>
      </c>
      <c r="Y16" s="85" t="str">
        <f>IF(COUNTIFS('Base Diária'!$A$2:$A$2260,$A16,'Base Diária'!$F$2:$F$2260,Y$4,'Base Diária'!$P$2:$P$2260,"Sim")=0,"",SUMIFS('Base Diária'!$N$2:$N$2260,'Base Diária'!$A$2:$A$2260,$A16,'Base Diária'!$F$2:$F$2260,Y$4))</f>
        <v/>
      </c>
      <c r="Z16" s="85" t="str">
        <f>IF(COUNTIFS('Base Diária'!$A$2:$A$2260,$A16,'Base Diária'!$F$2:$F$2260,Z$4,'Base Diária'!$P$2:$P$2260,"Sim")=0,"",SUMIFS('Base Diária'!$N$2:$N$2260,'Base Diária'!$A$2:$A$2260,$A16,'Base Diária'!$F$2:$F$2260,Z$4))</f>
        <v/>
      </c>
      <c r="AA16" s="85" t="str">
        <f>IF(COUNTIFS('Base Diária'!$A$2:$A$2260,$A16,'Base Diária'!$F$2:$F$2260,AA$4,'Base Diária'!$P$2:$P$2260,"Sim")=0,"",SUMIFS('Base Diária'!$N$2:$N$2260,'Base Diária'!$A$2:$A$2260,$A16,'Base Diária'!$F$2:$F$2260,AA$4))</f>
        <v/>
      </c>
      <c r="AB16" s="85" t="str">
        <f>IF(COUNTIFS('Base Diária'!$A$2:$A$2260,$A16,'Base Diária'!$F$2:$F$2260,AB$4,'Base Diária'!$P$2:$P$2260,"Sim")=0,"",SUMIFS('Base Diária'!$N$2:$N$2260,'Base Diária'!$A$2:$A$2260,$A16,'Base Diária'!$F$2:$F$2260,AB$4))</f>
        <v/>
      </c>
      <c r="AC16" s="85" t="str">
        <f>IF(COUNTIFS('Base Diária'!$A$2:$A$2260,$A16,'Base Diária'!$F$2:$F$2260,AC$4,'Base Diária'!$P$2:$P$2260,"Sim")=0,"",SUMIFS('Base Diária'!$N$2:$N$2260,'Base Diária'!$A$2:$A$2260,$A16,'Base Diária'!$F$2:$F$2260,AC$4))</f>
        <v/>
      </c>
      <c r="AD16" s="85" t="str">
        <f>IF(COUNTIFS('Base Diária'!$A$2:$A$2260,$A16,'Base Diária'!$F$2:$F$2260,AD$4,'Base Diária'!$P$2:$P$2260,"Sim")=0,"",SUMIFS('Base Diária'!$N$2:$N$2260,'Base Diária'!$A$2:$A$2260,$A16,'Base Diária'!$F$2:$F$2260,AD$4))</f>
        <v/>
      </c>
      <c r="AE16" s="85" t="str">
        <f>IF(COUNTIFS('Base Diária'!$A$2:$A$2260,$A16,'Base Diária'!$F$2:$F$2260,AE$4,'Base Diária'!$P$2:$P$2260,"Sim")=0,"",SUMIFS('Base Diária'!$N$2:$N$2260,'Base Diária'!$A$2:$A$2260,$A16,'Base Diária'!$F$2:$F$2260,AE$4))</f>
        <v/>
      </c>
      <c r="AF16" s="85" t="str">
        <f>IF(COUNTIFS('Base Diária'!$A$2:$A$2260,$A16,'Base Diária'!$F$2:$F$2260,AF$4,'Base Diária'!$P$2:$P$2260,"Sim")=0,"",SUMIFS('Base Diária'!$N$2:$N$2260,'Base Diária'!$A$2:$A$2260,$A16,'Base Diária'!$F$2:$F$2260,AF$4))</f>
        <v/>
      </c>
      <c r="AG16" s="85" t="str">
        <f>IF(COUNTIFS('Base Diária'!$A$2:$A$2260,$A16,'Base Diária'!$F$2:$F$2260,AG$4,'Base Diária'!$P$2:$P$2260,"Sim")=0,"",SUMIFS('Base Diária'!$N$2:$N$2260,'Base Diária'!$A$2:$A$2260,$A16,'Base Diária'!$F$2:$F$2260,AG$4))</f>
        <v/>
      </c>
      <c r="AH16" s="18">
        <f>IFERROR(INDEX('Painel Empregado'!$F$5:$F$62,MATCH($A16,'Painel Empregado'!$A$5:$A$62,0)),"")</f>
        <v>15</v>
      </c>
      <c r="AI16" s="86">
        <f>IFERROR(INDEX('Painel Empregado'!$J$5:$J$62,MATCH($A16,'Painel Empregado'!$A$5:$A$62,0)),"")</f>
        <v>0.94696495619524423</v>
      </c>
      <c r="AJ16" s="86">
        <f>IFERROR(INDEX('Painel Empregado'!$M$5:$M$62,MATCH($A16,'Painel Empregado'!$A$5:$A$62,0)),"")</f>
        <v>1</v>
      </c>
      <c r="AK16" s="86">
        <f>IFERROR(INDEX('Painel Empregado'!$K$5:$K$62,MATCH($A16,'Painel Empregado'!$A$5:$A$62,0)),"")</f>
        <v>0.8</v>
      </c>
      <c r="AL16" s="89" t="str">
        <f>IFERROR(INDEX('Painel Empregado'!$Q$5:$Q$62,MATCH($A16,'Painel Empregado'!$A$5:$A$62,0)),"")</f>
        <v>Na meta</v>
      </c>
    </row>
    <row r="17" spans="1:38" ht="15" customHeight="1" x14ac:dyDescent="0.25">
      <c r="A17" s="93">
        <v>55554</v>
      </c>
      <c r="B17" s="6" t="s">
        <v>23</v>
      </c>
      <c r="C17" s="17" t="str">
        <f ca="1">IFERROR(INDEX(Cadastro!$C$5:$C$72,MATCH($A17&amp;"|"&amp;TEXT(_xlfn.MAXIFS(Cadastro!$E$5:$E$72,Cadastro!$A$5:$A$72,$A17,Cadastro!$E$5:$E$72,"&lt;="&amp;TODAY()),"yyyymmdd"),Cadastro!$I$5:$I$72,0)),"NÃO INFORMADO")</f>
        <v>NÃO INFORMADO</v>
      </c>
      <c r="D17" s="17" t="str">
        <f>VLOOKUP($A17,CC!$A:$C,3,FALSE())</f>
        <v>CAL</v>
      </c>
      <c r="E17" s="17" t="str">
        <f ca="1">IFERROR(INDEX(Cadastro!$D$5:$D$202,MATCH($A17&amp;"|"&amp;TEXT(_xlfn.MAXIFS(Cadastro!$E$5:$E$202,Cadastro!$A$5:$A$202,$A17,Cadastro!$E$5:$E$202,"&lt;="&amp;TODAY()),"yyyymmdd"),Cadastro!$I$5:$I$202,0)),"")</f>
        <v>6x1</v>
      </c>
      <c r="F17" s="85" t="str">
        <f>IF(COUNTIFS('Base Diária'!$A$2:$A$2260,$A17,'Base Diária'!$F$2:$F$2260,F$4,'Base Diária'!$P$2:$P$2260,"Sim")=0,"",SUMIFS('Base Diária'!$N$2:$N$2260,'Base Diária'!$A$2:$A$2260,$A17,'Base Diária'!$F$2:$F$2260,F$4))</f>
        <v/>
      </c>
      <c r="G17" s="85" t="str">
        <f>IF(COUNTIFS('Base Diária'!$A$2:$A$2260,$A17,'Base Diária'!$F$2:$F$2260,G$4,'Base Diária'!$P$2:$P$2260,"Sim")=0,"",SUMIFS('Base Diária'!$N$2:$N$2260,'Base Diária'!$A$2:$A$2260,$A17,'Base Diária'!$F$2:$F$2260,G$4))</f>
        <v/>
      </c>
      <c r="H17" s="85" t="str">
        <f>IF(COUNTIFS('Base Diária'!$A$2:$A$2260,$A17,'Base Diária'!$F$2:$F$2260,H$4,'Base Diária'!$P$2:$P$2260,"Sim")=0,"",SUMIFS('Base Diária'!$N$2:$N$2260,'Base Diária'!$A$2:$A$2260,$A17,'Base Diária'!$F$2:$F$2260,H$4))</f>
        <v/>
      </c>
      <c r="I17" s="85" t="str">
        <f>IF(COUNTIFS('Base Diária'!$A$2:$A$2260,$A17,'Base Diária'!$F$2:$F$2260,I$4,'Base Diária'!$P$2:$P$2260,"Sim")=0,"",SUMIFS('Base Diária'!$N$2:$N$2260,'Base Diária'!$A$2:$A$2260,$A17,'Base Diária'!$F$2:$F$2260,I$4))</f>
        <v/>
      </c>
      <c r="J17" s="85" t="str">
        <f>IF(COUNTIFS('Base Diária'!$A$2:$A$2260,$A17,'Base Diária'!$F$2:$F$2260,J$4,'Base Diária'!$P$2:$P$2260,"Sim")=0,"",SUMIFS('Base Diária'!$N$2:$N$2260,'Base Diária'!$A$2:$A$2260,$A17,'Base Diária'!$F$2:$F$2260,J$4))</f>
        <v/>
      </c>
      <c r="K17" s="85" t="str">
        <f>IF(COUNTIFS('Base Diária'!$A$2:$A$2260,$A17,'Base Diária'!$F$2:$F$2260,K$4,'Base Diária'!$P$2:$P$2260,"Sim")=0,"",SUMIFS('Base Diária'!$N$2:$N$2260,'Base Diária'!$A$2:$A$2260,$A17,'Base Diária'!$F$2:$F$2260,K$4))</f>
        <v/>
      </c>
      <c r="L17" s="85" t="str">
        <f>IF(COUNTIFS('Base Diária'!$A$2:$A$2260,$A17,'Base Diária'!$F$2:$F$2260,L$4,'Base Diária'!$P$2:$P$2260,"Sim")=0,"",SUMIFS('Base Diária'!$N$2:$N$2260,'Base Diária'!$A$2:$A$2260,$A17,'Base Diária'!$F$2:$F$2260,L$4))</f>
        <v/>
      </c>
      <c r="M17" s="85" t="str">
        <f>IF(COUNTIFS('Base Diária'!$A$2:$A$2260,$A17,'Base Diária'!$F$2:$F$2260,M$4,'Base Diária'!$P$2:$P$2260,"Sim")=0,"",SUMIFS('Base Diária'!$N$2:$N$2260,'Base Diária'!$A$2:$A$2260,$A17,'Base Diária'!$F$2:$F$2260,M$4))</f>
        <v/>
      </c>
      <c r="N17" s="85" t="str">
        <f>IF(COUNTIFS('Base Diária'!$A$2:$A$2260,$A17,'Base Diária'!$F$2:$F$2260,N$4,'Base Diária'!$P$2:$P$2260,"Sim")=0,"",SUMIFS('Base Diária'!$N$2:$N$2260,'Base Diária'!$A$2:$A$2260,$A17,'Base Diária'!$F$2:$F$2260,N$4))</f>
        <v/>
      </c>
      <c r="O17" s="85" t="str">
        <f>IF(COUNTIFS('Base Diária'!$A$2:$A$2260,$A17,'Base Diária'!$F$2:$F$2260,O$4,'Base Diária'!$P$2:$P$2260,"Sim")=0,"",SUMIFS('Base Diária'!$N$2:$N$2260,'Base Diária'!$A$2:$A$2260,$A17,'Base Diária'!$F$2:$F$2260,O$4))</f>
        <v/>
      </c>
      <c r="P17" s="85" t="str">
        <f>IF(COUNTIFS('Base Diária'!$A$2:$A$2260,$A17,'Base Diária'!$F$2:$F$2260,P$4,'Base Diária'!$P$2:$P$2260,"Sim")=0,"",SUMIFS('Base Diária'!$N$2:$N$2260,'Base Diária'!$A$2:$A$2260,$A17,'Base Diária'!$F$2:$F$2260,P$4))</f>
        <v/>
      </c>
      <c r="Q17" s="85" t="str">
        <f>IF(COUNTIFS('Base Diária'!$A$2:$A$2260,$A17,'Base Diária'!$F$2:$F$2260,Q$4,'Base Diária'!$P$2:$P$2260,"Sim")=0,"",SUMIFS('Base Diária'!$N$2:$N$2260,'Base Diária'!$A$2:$A$2260,$A17,'Base Diária'!$F$2:$F$2260,Q$4))</f>
        <v/>
      </c>
      <c r="R17" s="85" t="str">
        <f>IF(COUNTIFS('Base Diária'!$A$2:$A$2260,$A17,'Base Diária'!$F$2:$F$2260,R$4,'Base Diária'!$P$2:$P$2260,"Sim")=0,"",SUMIFS('Base Diária'!$N$2:$N$2260,'Base Diária'!$A$2:$A$2260,$A17,'Base Diária'!$F$2:$F$2260,R$4))</f>
        <v/>
      </c>
      <c r="S17" s="85" t="str">
        <f>IF(COUNTIFS('Base Diária'!$A$2:$A$2260,$A17,'Base Diária'!$F$2:$F$2260,S$4,'Base Diária'!$P$2:$P$2260,"Sim")=0,"",SUMIFS('Base Diária'!$N$2:$N$2260,'Base Diária'!$A$2:$A$2260,$A17,'Base Diária'!$F$2:$F$2260,S$4))</f>
        <v/>
      </c>
      <c r="T17" s="85" t="str">
        <f>IF(COUNTIFS('Base Diária'!$A$2:$A$2260,$A17,'Base Diária'!$F$2:$F$2260,T$4,'Base Diária'!$P$2:$P$2260,"Sim")=0,"",SUMIFS('Base Diária'!$N$2:$N$2260,'Base Diária'!$A$2:$A$2260,$A17,'Base Diária'!$F$2:$F$2260,T$4))</f>
        <v/>
      </c>
      <c r="U17" s="85" t="str">
        <f>IF(COUNTIFS('Base Diária'!$A$2:$A$2260,$A17,'Base Diária'!$F$2:$F$2260,U$4,'Base Diária'!$P$2:$P$2260,"Sim")=0,"",SUMIFS('Base Diária'!$N$2:$N$2260,'Base Diária'!$A$2:$A$2260,$A17,'Base Diária'!$F$2:$F$2260,U$4))</f>
        <v/>
      </c>
      <c r="V17" s="85">
        <f>IF(COUNTIFS('Base Diária'!$A$2:$A$2260,$A17,'Base Diária'!$F$2:$F$2260,V$4,'Base Diária'!$P$2:$P$2260,"Sim")=0,"",SUMIFS('Base Diária'!$N$2:$N$2260,'Base Diária'!$A$2:$A$2260,$A17,'Base Diária'!$F$2:$F$2260,V$4))</f>
        <v>0.89999999999999991</v>
      </c>
      <c r="W17" s="85">
        <f>IF(COUNTIFS('Base Diária'!$A$2:$A$2260,$A17,'Base Diária'!$F$2:$F$2260,W$4,'Base Diária'!$P$2:$P$2260,"Sim")=0,"",SUMIFS('Base Diária'!$N$2:$N$2260,'Base Diária'!$A$2:$A$2260,$A17,'Base Diária'!$F$2:$F$2260,W$4))</f>
        <v>0.86249999999999993</v>
      </c>
      <c r="X17" s="85">
        <f>IF(COUNTIFS('Base Diária'!$A$2:$A$2260,$A17,'Base Diária'!$F$2:$F$2260,X$4,'Base Diária'!$P$2:$P$2260,"Sim")=0,"",SUMIFS('Base Diária'!$N$2:$N$2260,'Base Diária'!$A$2:$A$2260,$A17,'Base Diária'!$F$2:$F$2260,X$4))</f>
        <v>0.89999999999999991</v>
      </c>
      <c r="Y17" s="85" t="str">
        <f>IF(COUNTIFS('Base Diária'!$A$2:$A$2260,$A17,'Base Diária'!$F$2:$F$2260,Y$4,'Base Diária'!$P$2:$P$2260,"Sim")=0,"",SUMIFS('Base Diária'!$N$2:$N$2260,'Base Diária'!$A$2:$A$2260,$A17,'Base Diária'!$F$2:$F$2260,Y$4))</f>
        <v/>
      </c>
      <c r="Z17" s="85" t="str">
        <f>IF(COUNTIFS('Base Diária'!$A$2:$A$2260,$A17,'Base Diária'!$F$2:$F$2260,Z$4,'Base Diária'!$P$2:$P$2260,"Sim")=0,"",SUMIFS('Base Diária'!$N$2:$N$2260,'Base Diária'!$A$2:$A$2260,$A17,'Base Diária'!$F$2:$F$2260,Z$4))</f>
        <v/>
      </c>
      <c r="AA17" s="85" t="str">
        <f>IF(COUNTIFS('Base Diária'!$A$2:$A$2260,$A17,'Base Diária'!$F$2:$F$2260,AA$4,'Base Diária'!$P$2:$P$2260,"Sim")=0,"",SUMIFS('Base Diária'!$N$2:$N$2260,'Base Diária'!$A$2:$A$2260,$A17,'Base Diária'!$F$2:$F$2260,AA$4))</f>
        <v/>
      </c>
      <c r="AB17" s="85" t="str">
        <f>IF(COUNTIFS('Base Diária'!$A$2:$A$2260,$A17,'Base Diária'!$F$2:$F$2260,AB$4,'Base Diária'!$P$2:$P$2260,"Sim")=0,"",SUMIFS('Base Diária'!$N$2:$N$2260,'Base Diária'!$A$2:$A$2260,$A17,'Base Diária'!$F$2:$F$2260,AB$4))</f>
        <v/>
      </c>
      <c r="AC17" s="85" t="str">
        <f>IF(COUNTIFS('Base Diária'!$A$2:$A$2260,$A17,'Base Diária'!$F$2:$F$2260,AC$4,'Base Diária'!$P$2:$P$2260,"Sim")=0,"",SUMIFS('Base Diária'!$N$2:$N$2260,'Base Diária'!$A$2:$A$2260,$A17,'Base Diária'!$F$2:$F$2260,AC$4))</f>
        <v/>
      </c>
      <c r="AD17" s="85" t="str">
        <f>IF(COUNTIFS('Base Diária'!$A$2:$A$2260,$A17,'Base Diária'!$F$2:$F$2260,AD$4,'Base Diária'!$P$2:$P$2260,"Sim")=0,"",SUMIFS('Base Diária'!$N$2:$N$2260,'Base Diária'!$A$2:$A$2260,$A17,'Base Diária'!$F$2:$F$2260,AD$4))</f>
        <v/>
      </c>
      <c r="AE17" s="85" t="str">
        <f>IF(COUNTIFS('Base Diária'!$A$2:$A$2260,$A17,'Base Diária'!$F$2:$F$2260,AE$4,'Base Diária'!$P$2:$P$2260,"Sim")=0,"",SUMIFS('Base Diária'!$N$2:$N$2260,'Base Diária'!$A$2:$A$2260,$A17,'Base Diária'!$F$2:$F$2260,AE$4))</f>
        <v/>
      </c>
      <c r="AF17" s="85" t="str">
        <f>IF(COUNTIFS('Base Diária'!$A$2:$A$2260,$A17,'Base Diária'!$F$2:$F$2260,AF$4,'Base Diária'!$P$2:$P$2260,"Sim")=0,"",SUMIFS('Base Diária'!$N$2:$N$2260,'Base Diária'!$A$2:$A$2260,$A17,'Base Diária'!$F$2:$F$2260,AF$4))</f>
        <v/>
      </c>
      <c r="AG17" s="85" t="str">
        <f>IF(COUNTIFS('Base Diária'!$A$2:$A$2260,$A17,'Base Diária'!$F$2:$F$2260,AG$4,'Base Diária'!$P$2:$P$2260,"Sim")=0,"",SUMIFS('Base Diária'!$N$2:$N$2260,'Base Diária'!$A$2:$A$2260,$A17,'Base Diária'!$F$2:$F$2260,AG$4))</f>
        <v/>
      </c>
      <c r="AH17" s="18">
        <f>IFERROR(INDEX('Painel Empregado'!$F$5:$F$62,MATCH($A17,'Painel Empregado'!$A$5:$A$62,0)),"")</f>
        <v>3</v>
      </c>
      <c r="AI17" s="86">
        <f>IFERROR(INDEX('Painel Empregado'!$J$5:$J$62,MATCH($A17,'Painel Empregado'!$A$5:$A$62,0)),"")</f>
        <v>0.88749999999999996</v>
      </c>
      <c r="AJ17" s="86">
        <f>IFERROR(INDEX('Painel Empregado'!$M$5:$M$62,MATCH($A17,'Painel Empregado'!$A$5:$A$62,0)),"")</f>
        <v>1</v>
      </c>
      <c r="AK17" s="86">
        <f>IFERROR(INDEX('Painel Empregado'!$K$5:$K$62,MATCH($A17,'Painel Empregado'!$A$5:$A$62,0)),"")</f>
        <v>0.8</v>
      </c>
      <c r="AL17" s="89" t="str">
        <f>IFERROR(INDEX('Painel Empregado'!$Q$5:$Q$62,MATCH($A17,'Painel Empregado'!$A$5:$A$62,0)),"")</f>
        <v>Na meta</v>
      </c>
    </row>
    <row r="18" spans="1:38" ht="15" customHeight="1" x14ac:dyDescent="0.25">
      <c r="A18" s="93">
        <v>55564</v>
      </c>
      <c r="B18" s="6" t="s">
        <v>24</v>
      </c>
      <c r="C18" s="17" t="str">
        <f ca="1">IFERROR(INDEX(Cadastro!$C$5:$C$72,MATCH($A18&amp;"|"&amp;TEXT(_xlfn.MAXIFS(Cadastro!$E$5:$E$72,Cadastro!$A$5:$A$72,$A18,Cadastro!$E$5:$E$72,"&lt;="&amp;TODAY()),"yyyymmdd"),Cadastro!$I$5:$I$72,0)),"NÃO INFORMADO")</f>
        <v>NÃO INFORMADO</v>
      </c>
      <c r="D18" s="17" t="str">
        <f>VLOOKUP($A18,CC!$A:$C,3,FALSE())</f>
        <v>CAL</v>
      </c>
      <c r="E18" s="17" t="str">
        <f ca="1">IFERROR(INDEX(Cadastro!$D$5:$D$202,MATCH($A18&amp;"|"&amp;TEXT(_xlfn.MAXIFS(Cadastro!$E$5:$E$202,Cadastro!$A$5:$A$202,$A18,Cadastro!$E$5:$E$202,"&lt;="&amp;TODAY()),"yyyymmdd"),Cadastro!$I$5:$I$202,0)),"")</f>
        <v>6x1</v>
      </c>
      <c r="F18" s="85">
        <f>IF(COUNTIFS('Base Diária'!$A$2:$A$2260,$A18,'Base Diária'!$F$2:$F$2260,F$4,'Base Diária'!$P$2:$P$2260,"Sim")=0,"",SUMIFS('Base Diária'!$N$2:$N$2260,'Base Diária'!$A$2:$A$2260,$A18,'Base Diária'!$F$2:$F$2260,F$4))</f>
        <v>0.93863636363636349</v>
      </c>
      <c r="G18" s="85">
        <f>IF(COUNTIFS('Base Diária'!$A$2:$A$2260,$A18,'Base Diária'!$F$2:$F$2260,G$4,'Base Diária'!$P$2:$P$2260,"Sim")=0,"",SUMIFS('Base Diária'!$N$2:$N$2260,'Base Diária'!$A$2:$A$2260,$A18,'Base Diária'!$F$2:$F$2260,G$4))</f>
        <v>0.92744063324538262</v>
      </c>
      <c r="H18" s="85">
        <f>IF(COUNTIFS('Base Diária'!$A$2:$A$2260,$A18,'Base Diária'!$F$2:$F$2260,H$4,'Base Diária'!$P$2:$P$2260,"Sim")=0,"",SUMIFS('Base Diária'!$N$2:$N$2260,'Base Diária'!$A$2:$A$2260,$A18,'Base Diária'!$F$2:$F$2260,H$4))</f>
        <v>0.91590909090909089</v>
      </c>
      <c r="I18" s="85">
        <f>IF(COUNTIFS('Base Diária'!$A$2:$A$2260,$A18,'Base Diária'!$F$2:$F$2260,I$4,'Base Diária'!$P$2:$P$2260,"Sim")=0,"",SUMIFS('Base Diária'!$N$2:$N$2260,'Base Diária'!$A$2:$A$2260,$A18,'Base Diária'!$F$2:$F$2260,I$4))</f>
        <v>0.90227272727272712</v>
      </c>
      <c r="J18" s="85">
        <f>IF(COUNTIFS('Base Diária'!$A$2:$A$2260,$A18,'Base Diária'!$F$2:$F$2260,J$4,'Base Diária'!$P$2:$P$2260,"Sim")=0,"",SUMIFS('Base Diária'!$N$2:$N$2260,'Base Diária'!$A$2:$A$2260,$A18,'Base Diária'!$F$2:$F$2260,J$4))</f>
        <v>0.91363636363636347</v>
      </c>
      <c r="K18" s="85">
        <f>IF(COUNTIFS('Base Diária'!$A$2:$A$2260,$A18,'Base Diária'!$F$2:$F$2260,K$4,'Base Diária'!$P$2:$P$2260,"Sim")=0,"",SUMIFS('Base Diária'!$N$2:$N$2260,'Base Diária'!$A$2:$A$2260,$A18,'Base Diária'!$F$2:$F$2260,K$4))</f>
        <v>0.95634379263301494</v>
      </c>
      <c r="L18" s="85" t="str">
        <f>IF(COUNTIFS('Base Diária'!$A$2:$A$2260,$A18,'Base Diária'!$F$2:$F$2260,L$4,'Base Diária'!$P$2:$P$2260,"Sim")=0,"",SUMIFS('Base Diária'!$N$2:$N$2260,'Base Diária'!$A$2:$A$2260,$A18,'Base Diária'!$F$2:$F$2260,L$4))</f>
        <v/>
      </c>
      <c r="M18" s="85">
        <f>IF(COUNTIFS('Base Diária'!$A$2:$A$2260,$A18,'Base Diária'!$F$2:$F$2260,M$4,'Base Diária'!$P$2:$P$2260,"Sim")=0,"",SUMIFS('Base Diária'!$N$2:$N$2260,'Base Diária'!$A$2:$A$2260,$A18,'Base Diária'!$F$2:$F$2260,M$4))</f>
        <v>0.89841688654353569</v>
      </c>
      <c r="N18" s="85">
        <f>IF(COUNTIFS('Base Diária'!$A$2:$A$2260,$A18,'Base Diária'!$F$2:$F$2260,N$4,'Base Diária'!$P$2:$P$2260,"Sim")=0,"",SUMIFS('Base Diária'!$N$2:$N$2260,'Base Diária'!$A$2:$A$2260,$A18,'Base Diária'!$F$2:$F$2260,N$4))</f>
        <v>0.90681818181818175</v>
      </c>
      <c r="O18" s="85">
        <f>IF(COUNTIFS('Base Diária'!$A$2:$A$2260,$A18,'Base Diária'!$F$2:$F$2260,O$4,'Base Diária'!$P$2:$P$2260,"Sim")=0,"",SUMIFS('Base Diária'!$N$2:$N$2260,'Base Diária'!$A$2:$A$2260,$A18,'Base Diária'!$F$2:$F$2260,O$4))</f>
        <v>0.90795454545454535</v>
      </c>
      <c r="P18" s="85">
        <f>IF(COUNTIFS('Base Diária'!$A$2:$A$2260,$A18,'Base Diária'!$F$2:$F$2260,P$4,'Base Diária'!$P$2:$P$2260,"Sim")=0,"",SUMIFS('Base Diária'!$N$2:$N$2260,'Base Diária'!$A$2:$A$2260,$A18,'Base Diária'!$F$2:$F$2260,P$4))</f>
        <v>0.22727272727272727</v>
      </c>
      <c r="Q18" s="85">
        <f>IF(COUNTIFS('Base Diária'!$A$2:$A$2260,$A18,'Base Diária'!$F$2:$F$2260,Q$4,'Base Diária'!$P$2:$P$2260,"Sim")=0,"",SUMIFS('Base Diária'!$N$2:$N$2260,'Base Diária'!$A$2:$A$2260,$A18,'Base Diária'!$F$2:$F$2260,Q$4))</f>
        <v>0.92727272727272725</v>
      </c>
      <c r="R18" s="85">
        <f>IF(COUNTIFS('Base Diária'!$A$2:$A$2260,$A18,'Base Diária'!$F$2:$F$2260,R$4,'Base Diária'!$P$2:$P$2260,"Sim")=0,"",SUMIFS('Base Diária'!$N$2:$N$2260,'Base Diária'!$A$2:$A$2260,$A18,'Base Diária'!$F$2:$F$2260,R$4))</f>
        <v>0.97817189631650747</v>
      </c>
      <c r="S18" s="85" t="str">
        <f>IF(COUNTIFS('Base Diária'!$A$2:$A$2260,$A18,'Base Diária'!$F$2:$F$2260,S$4,'Base Diária'!$P$2:$P$2260,"Sim")=0,"",SUMIFS('Base Diária'!$N$2:$N$2260,'Base Diária'!$A$2:$A$2260,$A18,'Base Diária'!$F$2:$F$2260,S$4))</f>
        <v/>
      </c>
      <c r="T18" s="85">
        <f>IF(COUNTIFS('Base Diária'!$A$2:$A$2260,$A18,'Base Diária'!$F$2:$F$2260,T$4,'Base Diária'!$P$2:$P$2260,"Sim")=0,"",SUMIFS('Base Diária'!$N$2:$N$2260,'Base Diária'!$A$2:$A$2260,$A18,'Base Diária'!$F$2:$F$2260,T$4))</f>
        <v>0.93522727272727268</v>
      </c>
      <c r="U18" s="85">
        <f>IF(COUNTIFS('Base Diária'!$A$2:$A$2260,$A18,'Base Diária'!$F$2:$F$2260,U$4,'Base Diária'!$P$2:$P$2260,"Sim")=0,"",SUMIFS('Base Diária'!$N$2:$N$2260,'Base Diária'!$A$2:$A$2260,$A18,'Base Diária'!$F$2:$F$2260,U$4))</f>
        <v>0.8136363636363636</v>
      </c>
      <c r="V18" s="85" t="str">
        <f>IF(COUNTIFS('Base Diária'!$A$2:$A$2260,$A18,'Base Diária'!$F$2:$F$2260,V$4,'Base Diária'!$P$2:$P$2260,"Sim")=0,"",SUMIFS('Base Diária'!$N$2:$N$2260,'Base Diária'!$A$2:$A$2260,$A18,'Base Diária'!$F$2:$F$2260,V$4))</f>
        <v/>
      </c>
      <c r="W18" s="85">
        <f>IF(COUNTIFS('Base Diária'!$A$2:$A$2260,$A18,'Base Diária'!$F$2:$F$2260,W$4,'Base Diária'!$P$2:$P$2260,"Sim")=0,"",SUMIFS('Base Diária'!$N$2:$N$2260,'Base Diária'!$A$2:$A$2260,$A18,'Base Diária'!$F$2:$F$2260,W$4))</f>
        <v>0.92727272727272725</v>
      </c>
      <c r="X18" s="85">
        <f>IF(COUNTIFS('Base Diária'!$A$2:$A$2260,$A18,'Base Diária'!$F$2:$F$2260,X$4,'Base Diária'!$P$2:$P$2260,"Sim")=0,"",SUMIFS('Base Diária'!$N$2:$N$2260,'Base Diária'!$A$2:$A$2260,$A18,'Base Diária'!$F$2:$F$2260,X$4))</f>
        <v>0.47159090909090912</v>
      </c>
      <c r="Y18" s="85" t="str">
        <f>IF(COUNTIFS('Base Diária'!$A$2:$A$2260,$A18,'Base Diária'!$F$2:$F$2260,Y$4,'Base Diária'!$P$2:$P$2260,"Sim")=0,"",SUMIFS('Base Diária'!$N$2:$N$2260,'Base Diária'!$A$2:$A$2260,$A18,'Base Diária'!$F$2:$F$2260,Y$4))</f>
        <v/>
      </c>
      <c r="Z18" s="85" t="str">
        <f>IF(COUNTIFS('Base Diária'!$A$2:$A$2260,$A18,'Base Diária'!$F$2:$F$2260,Z$4,'Base Diária'!$P$2:$P$2260,"Sim")=0,"",SUMIFS('Base Diária'!$N$2:$N$2260,'Base Diária'!$A$2:$A$2260,$A18,'Base Diária'!$F$2:$F$2260,Z$4))</f>
        <v/>
      </c>
      <c r="AA18" s="85" t="str">
        <f>IF(COUNTIFS('Base Diária'!$A$2:$A$2260,$A18,'Base Diária'!$F$2:$F$2260,AA$4,'Base Diária'!$P$2:$P$2260,"Sim")=0,"",SUMIFS('Base Diária'!$N$2:$N$2260,'Base Diária'!$A$2:$A$2260,$A18,'Base Diária'!$F$2:$F$2260,AA$4))</f>
        <v/>
      </c>
      <c r="AB18" s="85" t="str">
        <f>IF(COUNTIFS('Base Diária'!$A$2:$A$2260,$A18,'Base Diária'!$F$2:$F$2260,AB$4,'Base Diária'!$P$2:$P$2260,"Sim")=0,"",SUMIFS('Base Diária'!$N$2:$N$2260,'Base Diária'!$A$2:$A$2260,$A18,'Base Diária'!$F$2:$F$2260,AB$4))</f>
        <v/>
      </c>
      <c r="AC18" s="85" t="str">
        <f>IF(COUNTIFS('Base Diária'!$A$2:$A$2260,$A18,'Base Diária'!$F$2:$F$2260,AC$4,'Base Diária'!$P$2:$P$2260,"Sim")=0,"",SUMIFS('Base Diária'!$N$2:$N$2260,'Base Diária'!$A$2:$A$2260,$A18,'Base Diária'!$F$2:$F$2260,AC$4))</f>
        <v/>
      </c>
      <c r="AD18" s="85" t="str">
        <f>IF(COUNTIFS('Base Diária'!$A$2:$A$2260,$A18,'Base Diária'!$F$2:$F$2260,AD$4,'Base Diária'!$P$2:$P$2260,"Sim")=0,"",SUMIFS('Base Diária'!$N$2:$N$2260,'Base Diária'!$A$2:$A$2260,$A18,'Base Diária'!$F$2:$F$2260,AD$4))</f>
        <v/>
      </c>
      <c r="AE18" s="85" t="str">
        <f>IF(COUNTIFS('Base Diária'!$A$2:$A$2260,$A18,'Base Diária'!$F$2:$F$2260,AE$4,'Base Diária'!$P$2:$P$2260,"Sim")=0,"",SUMIFS('Base Diária'!$N$2:$N$2260,'Base Diária'!$A$2:$A$2260,$A18,'Base Diária'!$F$2:$F$2260,AE$4))</f>
        <v/>
      </c>
      <c r="AF18" s="85" t="str">
        <f>IF(COUNTIFS('Base Diária'!$A$2:$A$2260,$A18,'Base Diária'!$F$2:$F$2260,AF$4,'Base Diária'!$P$2:$P$2260,"Sim")=0,"",SUMIFS('Base Diária'!$N$2:$N$2260,'Base Diária'!$A$2:$A$2260,$A18,'Base Diária'!$F$2:$F$2260,AF$4))</f>
        <v/>
      </c>
      <c r="AG18" s="85" t="str">
        <f>IF(COUNTIFS('Base Diária'!$A$2:$A$2260,$A18,'Base Diária'!$F$2:$F$2260,AG$4,'Base Diária'!$P$2:$P$2260,"Sim")=0,"",SUMIFS('Base Diária'!$N$2:$N$2260,'Base Diária'!$A$2:$A$2260,$A18,'Base Diária'!$F$2:$F$2260,AG$4))</f>
        <v/>
      </c>
      <c r="AH18" s="18">
        <f>IFERROR(INDEX('Painel Empregado'!$F$5:$F$62,MATCH($A18,'Painel Empregado'!$A$5:$A$62,0)),"")</f>
        <v>16</v>
      </c>
      <c r="AI18" s="86">
        <f>IFERROR(INDEX('Painel Empregado'!$J$5:$J$62,MATCH($A18,'Painel Empregado'!$A$5:$A$62,0)),"")</f>
        <v>0.84293309703145769</v>
      </c>
      <c r="AJ18" s="86">
        <f>IFERROR(INDEX('Painel Empregado'!$M$5:$M$62,MATCH($A18,'Painel Empregado'!$A$5:$A$62,0)),"")</f>
        <v>0.875</v>
      </c>
      <c r="AK18" s="86">
        <f>IFERROR(INDEX('Painel Empregado'!$K$5:$K$62,MATCH($A18,'Painel Empregado'!$A$5:$A$62,0)),"")</f>
        <v>0.8</v>
      </c>
      <c r="AL18" s="89" t="str">
        <f>IFERROR(INDEX('Painel Empregado'!$Q$5:$Q$62,MATCH($A18,'Painel Empregado'!$A$5:$A$62,0)),"")</f>
        <v>Na meta</v>
      </c>
    </row>
    <row r="19" spans="1:38" ht="15" customHeight="1" x14ac:dyDescent="0.25">
      <c r="A19" s="93">
        <v>53665</v>
      </c>
      <c r="B19" s="6" t="s">
        <v>25</v>
      </c>
      <c r="C19" s="17" t="str">
        <f ca="1">IFERROR(INDEX(Cadastro!$C$5:$C$72,MATCH($A19&amp;"|"&amp;TEXT(_xlfn.MAXIFS(Cadastro!$E$5:$E$72,Cadastro!$A$5:$A$72,$A19,Cadastro!$E$5:$E$72,"&lt;="&amp;TODAY()),"yyyymmdd"),Cadastro!$I$5:$I$72,0)),"NÃO INFORMADO")</f>
        <v>NÃO INFORMADO</v>
      </c>
      <c r="D19" s="17" t="str">
        <f>VLOOKUP($A19,CC!$A:$C,3,FALSE())</f>
        <v>CAL</v>
      </c>
      <c r="E19" s="17" t="str">
        <f ca="1">IFERROR(INDEX(Cadastro!$D$5:$D$202,MATCH($A19&amp;"|"&amp;TEXT(_xlfn.MAXIFS(Cadastro!$E$5:$E$202,Cadastro!$A$5:$A$202,$A19,Cadastro!$E$5:$E$202,"&lt;="&amp;TODAY()),"yyyymmdd"),Cadastro!$I$5:$I$202,0)),"")</f>
        <v>6x1</v>
      </c>
      <c r="F19" s="85" t="str">
        <f>IF(COUNTIFS('Base Diária'!$A$2:$A$2260,$A19,'Base Diária'!$F$2:$F$2260,F$4,'Base Diária'!$P$2:$P$2260,"Sim")=0,"",SUMIFS('Base Diária'!$N$2:$N$2260,'Base Diária'!$A$2:$A$2260,$A19,'Base Diária'!$F$2:$F$2260,F$4))</f>
        <v/>
      </c>
      <c r="G19" s="85" t="str">
        <f>IF(COUNTIFS('Base Diária'!$A$2:$A$2260,$A19,'Base Diária'!$F$2:$F$2260,G$4,'Base Diária'!$P$2:$P$2260,"Sim")=0,"",SUMIFS('Base Diária'!$N$2:$N$2260,'Base Diária'!$A$2:$A$2260,$A19,'Base Diária'!$F$2:$F$2260,G$4))</f>
        <v/>
      </c>
      <c r="H19" s="85" t="str">
        <f>IF(COUNTIFS('Base Diária'!$A$2:$A$2260,$A19,'Base Diária'!$F$2:$F$2260,H$4,'Base Diária'!$P$2:$P$2260,"Sim")=0,"",SUMIFS('Base Diária'!$N$2:$N$2260,'Base Diária'!$A$2:$A$2260,$A19,'Base Diária'!$F$2:$F$2260,H$4))</f>
        <v/>
      </c>
      <c r="I19" s="85" t="str">
        <f>IF(COUNTIFS('Base Diária'!$A$2:$A$2260,$A19,'Base Diária'!$F$2:$F$2260,I$4,'Base Diária'!$P$2:$P$2260,"Sim")=0,"",SUMIFS('Base Diária'!$N$2:$N$2260,'Base Diária'!$A$2:$A$2260,$A19,'Base Diária'!$F$2:$F$2260,I$4))</f>
        <v/>
      </c>
      <c r="J19" s="85" t="str">
        <f>IF(COUNTIFS('Base Diária'!$A$2:$A$2260,$A19,'Base Diária'!$F$2:$F$2260,J$4,'Base Diária'!$P$2:$P$2260,"Sim")=0,"",SUMIFS('Base Diária'!$N$2:$N$2260,'Base Diária'!$A$2:$A$2260,$A19,'Base Diária'!$F$2:$F$2260,J$4))</f>
        <v/>
      </c>
      <c r="K19" s="85" t="str">
        <f>IF(COUNTIFS('Base Diária'!$A$2:$A$2260,$A19,'Base Diária'!$F$2:$F$2260,K$4,'Base Diária'!$P$2:$P$2260,"Sim")=0,"",SUMIFS('Base Diária'!$N$2:$N$2260,'Base Diária'!$A$2:$A$2260,$A19,'Base Diária'!$F$2:$F$2260,K$4))</f>
        <v/>
      </c>
      <c r="L19" s="85" t="str">
        <f>IF(COUNTIFS('Base Diária'!$A$2:$A$2260,$A19,'Base Diária'!$F$2:$F$2260,L$4,'Base Diária'!$P$2:$P$2260,"Sim")=0,"",SUMIFS('Base Diária'!$N$2:$N$2260,'Base Diária'!$A$2:$A$2260,$A19,'Base Diária'!$F$2:$F$2260,L$4))</f>
        <v/>
      </c>
      <c r="M19" s="85" t="str">
        <f>IF(COUNTIFS('Base Diária'!$A$2:$A$2260,$A19,'Base Diária'!$F$2:$F$2260,M$4,'Base Diária'!$P$2:$P$2260,"Sim")=0,"",SUMIFS('Base Diária'!$N$2:$N$2260,'Base Diária'!$A$2:$A$2260,$A19,'Base Diária'!$F$2:$F$2260,M$4))</f>
        <v/>
      </c>
      <c r="N19" s="85" t="str">
        <f>IF(COUNTIFS('Base Diária'!$A$2:$A$2260,$A19,'Base Diária'!$F$2:$F$2260,N$4,'Base Diária'!$P$2:$P$2260,"Sim")=0,"",SUMIFS('Base Diária'!$N$2:$N$2260,'Base Diária'!$A$2:$A$2260,$A19,'Base Diária'!$F$2:$F$2260,N$4))</f>
        <v/>
      </c>
      <c r="O19" s="85" t="str">
        <f>IF(COUNTIFS('Base Diária'!$A$2:$A$2260,$A19,'Base Diária'!$F$2:$F$2260,O$4,'Base Diária'!$P$2:$P$2260,"Sim")=0,"",SUMIFS('Base Diária'!$N$2:$N$2260,'Base Diária'!$A$2:$A$2260,$A19,'Base Diária'!$F$2:$F$2260,O$4))</f>
        <v/>
      </c>
      <c r="P19" s="85" t="str">
        <f>IF(COUNTIFS('Base Diária'!$A$2:$A$2260,$A19,'Base Diária'!$F$2:$F$2260,P$4,'Base Diária'!$P$2:$P$2260,"Sim")=0,"",SUMIFS('Base Diária'!$N$2:$N$2260,'Base Diária'!$A$2:$A$2260,$A19,'Base Diária'!$F$2:$F$2260,P$4))</f>
        <v/>
      </c>
      <c r="Q19" s="85" t="str">
        <f>IF(COUNTIFS('Base Diária'!$A$2:$A$2260,$A19,'Base Diária'!$F$2:$F$2260,Q$4,'Base Diária'!$P$2:$P$2260,"Sim")=0,"",SUMIFS('Base Diária'!$N$2:$N$2260,'Base Diária'!$A$2:$A$2260,$A19,'Base Diária'!$F$2:$F$2260,Q$4))</f>
        <v/>
      </c>
      <c r="R19" s="85" t="str">
        <f>IF(COUNTIFS('Base Diária'!$A$2:$A$2260,$A19,'Base Diária'!$F$2:$F$2260,R$4,'Base Diária'!$P$2:$P$2260,"Sim")=0,"",SUMIFS('Base Diária'!$N$2:$N$2260,'Base Diária'!$A$2:$A$2260,$A19,'Base Diária'!$F$2:$F$2260,R$4))</f>
        <v/>
      </c>
      <c r="S19" s="85" t="str">
        <f>IF(COUNTIFS('Base Diária'!$A$2:$A$2260,$A19,'Base Diária'!$F$2:$F$2260,S$4,'Base Diária'!$P$2:$P$2260,"Sim")=0,"",SUMIFS('Base Diária'!$N$2:$N$2260,'Base Diária'!$A$2:$A$2260,$A19,'Base Diária'!$F$2:$F$2260,S$4))</f>
        <v/>
      </c>
      <c r="T19" s="85" t="str">
        <f>IF(COUNTIFS('Base Diária'!$A$2:$A$2260,$A19,'Base Diária'!$F$2:$F$2260,T$4,'Base Diária'!$P$2:$P$2260,"Sim")=0,"",SUMIFS('Base Diária'!$N$2:$N$2260,'Base Diária'!$A$2:$A$2260,$A19,'Base Diária'!$F$2:$F$2260,T$4))</f>
        <v/>
      </c>
      <c r="U19" s="85" t="str">
        <f>IF(COUNTIFS('Base Diária'!$A$2:$A$2260,$A19,'Base Diária'!$F$2:$F$2260,U$4,'Base Diária'!$P$2:$P$2260,"Sim")=0,"",SUMIFS('Base Diária'!$N$2:$N$2260,'Base Diária'!$A$2:$A$2260,$A19,'Base Diária'!$F$2:$F$2260,U$4))</f>
        <v/>
      </c>
      <c r="V19" s="85">
        <f>IF(COUNTIFS('Base Diária'!$A$2:$A$2260,$A19,'Base Diária'!$F$2:$F$2260,V$4,'Base Diária'!$P$2:$P$2260,"Sim")=0,"",SUMIFS('Base Diária'!$N$2:$N$2260,'Base Diária'!$A$2:$A$2260,$A19,'Base Diária'!$F$2:$F$2260,V$4))</f>
        <v>1.6863636363636363</v>
      </c>
      <c r="W19" s="85">
        <f>IF(COUNTIFS('Base Diária'!$A$2:$A$2260,$A19,'Base Diária'!$F$2:$F$2260,W$4,'Base Diária'!$P$2:$P$2260,"Sim")=0,"",SUMIFS('Base Diária'!$N$2:$N$2260,'Base Diária'!$A$2:$A$2260,$A19,'Base Diária'!$F$2:$F$2260,W$4))</f>
        <v>0.86249999999999993</v>
      </c>
      <c r="X19" s="85">
        <f>IF(COUNTIFS('Base Diária'!$A$2:$A$2260,$A19,'Base Diária'!$F$2:$F$2260,X$4,'Base Diária'!$P$2:$P$2260,"Sim")=0,"",SUMIFS('Base Diária'!$N$2:$N$2260,'Base Diária'!$A$2:$A$2260,$A19,'Base Diária'!$F$2:$F$2260,X$4))</f>
        <v>0.89999999999999991</v>
      </c>
      <c r="Y19" s="85" t="str">
        <f>IF(COUNTIFS('Base Diária'!$A$2:$A$2260,$A19,'Base Diária'!$F$2:$F$2260,Y$4,'Base Diária'!$P$2:$P$2260,"Sim")=0,"",SUMIFS('Base Diária'!$N$2:$N$2260,'Base Diária'!$A$2:$A$2260,$A19,'Base Diária'!$F$2:$F$2260,Y$4))</f>
        <v/>
      </c>
      <c r="Z19" s="85" t="str">
        <f>IF(COUNTIFS('Base Diária'!$A$2:$A$2260,$A19,'Base Diária'!$F$2:$F$2260,Z$4,'Base Diária'!$P$2:$P$2260,"Sim")=0,"",SUMIFS('Base Diária'!$N$2:$N$2260,'Base Diária'!$A$2:$A$2260,$A19,'Base Diária'!$F$2:$F$2260,Z$4))</f>
        <v/>
      </c>
      <c r="AA19" s="85" t="str">
        <f>IF(COUNTIFS('Base Diária'!$A$2:$A$2260,$A19,'Base Diária'!$F$2:$F$2260,AA$4,'Base Diária'!$P$2:$P$2260,"Sim")=0,"",SUMIFS('Base Diária'!$N$2:$N$2260,'Base Diária'!$A$2:$A$2260,$A19,'Base Diária'!$F$2:$F$2260,AA$4))</f>
        <v/>
      </c>
      <c r="AB19" s="85" t="str">
        <f>IF(COUNTIFS('Base Diária'!$A$2:$A$2260,$A19,'Base Diária'!$F$2:$F$2260,AB$4,'Base Diária'!$P$2:$P$2260,"Sim")=0,"",SUMIFS('Base Diária'!$N$2:$N$2260,'Base Diária'!$A$2:$A$2260,$A19,'Base Diária'!$F$2:$F$2260,AB$4))</f>
        <v/>
      </c>
      <c r="AC19" s="85" t="str">
        <f>IF(COUNTIFS('Base Diária'!$A$2:$A$2260,$A19,'Base Diária'!$F$2:$F$2260,AC$4,'Base Diária'!$P$2:$P$2260,"Sim")=0,"",SUMIFS('Base Diária'!$N$2:$N$2260,'Base Diária'!$A$2:$A$2260,$A19,'Base Diária'!$F$2:$F$2260,AC$4))</f>
        <v/>
      </c>
      <c r="AD19" s="85" t="str">
        <f>IF(COUNTIFS('Base Diária'!$A$2:$A$2260,$A19,'Base Diária'!$F$2:$F$2260,AD$4,'Base Diária'!$P$2:$P$2260,"Sim")=0,"",SUMIFS('Base Diária'!$N$2:$N$2260,'Base Diária'!$A$2:$A$2260,$A19,'Base Diária'!$F$2:$F$2260,AD$4))</f>
        <v/>
      </c>
      <c r="AE19" s="85" t="str">
        <f>IF(COUNTIFS('Base Diária'!$A$2:$A$2260,$A19,'Base Diária'!$F$2:$F$2260,AE$4,'Base Diária'!$P$2:$P$2260,"Sim")=0,"",SUMIFS('Base Diária'!$N$2:$N$2260,'Base Diária'!$A$2:$A$2260,$A19,'Base Diária'!$F$2:$F$2260,AE$4))</f>
        <v/>
      </c>
      <c r="AF19" s="85" t="str">
        <f>IF(COUNTIFS('Base Diária'!$A$2:$A$2260,$A19,'Base Diária'!$F$2:$F$2260,AF$4,'Base Diária'!$P$2:$P$2260,"Sim")=0,"",SUMIFS('Base Diária'!$N$2:$N$2260,'Base Diária'!$A$2:$A$2260,$A19,'Base Diária'!$F$2:$F$2260,AF$4))</f>
        <v/>
      </c>
      <c r="AG19" s="85" t="str">
        <f>IF(COUNTIFS('Base Diária'!$A$2:$A$2260,$A19,'Base Diária'!$F$2:$F$2260,AG$4,'Base Diária'!$P$2:$P$2260,"Sim")=0,"",SUMIFS('Base Diária'!$N$2:$N$2260,'Base Diária'!$A$2:$A$2260,$A19,'Base Diária'!$F$2:$F$2260,AG$4))</f>
        <v/>
      </c>
      <c r="AH19" s="18">
        <f>IFERROR(INDEX('Painel Empregado'!$F$5:$F$62,MATCH($A19,'Painel Empregado'!$A$5:$A$62,0)),"")</f>
        <v>3</v>
      </c>
      <c r="AI19" s="86">
        <f>IFERROR(INDEX('Painel Empregado'!$J$5:$J$62,MATCH($A19,'Painel Empregado'!$A$5:$A$62,0)),"")</f>
        <v>1.1496212121212122</v>
      </c>
      <c r="AJ19" s="86">
        <f>IFERROR(INDEX('Painel Empregado'!$M$5:$M$62,MATCH($A19,'Painel Empregado'!$A$5:$A$62,0)),"")</f>
        <v>1</v>
      </c>
      <c r="AK19" s="86">
        <f>IFERROR(INDEX('Painel Empregado'!$K$5:$K$62,MATCH($A19,'Painel Empregado'!$A$5:$A$62,0)),"")</f>
        <v>0.8</v>
      </c>
      <c r="AL19" s="89" t="str">
        <f>IFERROR(INDEX('Painel Empregado'!$Q$5:$Q$62,MATCH($A19,'Painel Empregado'!$A$5:$A$62,0)),"")</f>
        <v>Na meta</v>
      </c>
    </row>
    <row r="20" spans="1:38" ht="15" customHeight="1" x14ac:dyDescent="0.25">
      <c r="A20" s="93">
        <v>54161</v>
      </c>
      <c r="B20" s="6" t="s">
        <v>26</v>
      </c>
      <c r="C20" s="17" t="str">
        <f ca="1">IFERROR(INDEX(Cadastro!$C$5:$C$72,MATCH($A20&amp;"|"&amp;TEXT(_xlfn.MAXIFS(Cadastro!$E$5:$E$72,Cadastro!$A$5:$A$72,$A20,Cadastro!$E$5:$E$72,"&lt;="&amp;TODAY()),"yyyymmdd"),Cadastro!$I$5:$I$72,0)),"NÃO INFORMADO")</f>
        <v>ELE</v>
      </c>
      <c r="D20" s="17" t="str">
        <f>VLOOKUP($A20,CC!$A:$C,3,FALSE())</f>
        <v>ELE</v>
      </c>
      <c r="E20" s="17" t="str">
        <f ca="1">IFERROR(INDEX(Cadastro!$D$5:$D$202,MATCH($A20&amp;"|"&amp;TEXT(_xlfn.MAXIFS(Cadastro!$E$5:$E$202,Cadastro!$A$5:$A$202,$A20,Cadastro!$E$5:$E$202,"&lt;="&amp;TODAY()),"yyyymmdd"),Cadastro!$I$5:$I$202,0)),"")</f>
        <v>B</v>
      </c>
      <c r="F20" s="85">
        <f>IF(COUNTIFS('Base Diária'!$A$2:$A$2260,$A20,'Base Diária'!$F$2:$F$2260,F$4,'Base Diária'!$P$2:$P$2260,"Sim")=0,"",SUMIFS('Base Diária'!$N$2:$N$2260,'Base Diária'!$A$2:$A$2260,$A20,'Base Diária'!$F$2:$F$2260,F$4))</f>
        <v>0.88526727509778369</v>
      </c>
      <c r="G20" s="85" t="str">
        <f>IF(COUNTIFS('Base Diária'!$A$2:$A$2260,$A20,'Base Diária'!$F$2:$F$2260,G$4,'Base Diária'!$P$2:$P$2260,"Sim")=0,"",SUMIFS('Base Diária'!$N$2:$N$2260,'Base Diária'!$A$2:$A$2260,$A20,'Base Diária'!$F$2:$F$2260,G$4))</f>
        <v/>
      </c>
      <c r="H20" s="85">
        <f>IF(COUNTIFS('Base Diária'!$A$2:$A$2260,$A20,'Base Diária'!$F$2:$F$2260,H$4,'Base Diária'!$P$2:$P$2260,"Sim")=0,"",SUMIFS('Base Diária'!$N$2:$N$2260,'Base Diária'!$A$2:$A$2260,$A20,'Base Diária'!$F$2:$F$2260,H$4))</f>
        <v>0.88265971316818759</v>
      </c>
      <c r="I20" s="85">
        <f>IF(COUNTIFS('Base Diária'!$A$2:$A$2260,$A20,'Base Diária'!$F$2:$F$2260,I$4,'Base Diária'!$P$2:$P$2260,"Sim")=0,"",SUMIFS('Base Diária'!$N$2:$N$2260,'Base Diária'!$A$2:$A$2260,$A20,'Base Diária'!$F$2:$F$2260,I$4))</f>
        <v>0.88396349413298581</v>
      </c>
      <c r="J20" s="85" t="str">
        <f>IF(COUNTIFS('Base Diária'!$A$2:$A$2260,$A20,'Base Diária'!$F$2:$F$2260,J$4,'Base Diária'!$P$2:$P$2260,"Sim")=0,"",SUMIFS('Base Diária'!$N$2:$N$2260,'Base Diária'!$A$2:$A$2260,$A20,'Base Diária'!$F$2:$F$2260,J$4))</f>
        <v/>
      </c>
      <c r="K20" s="85">
        <f>IF(COUNTIFS('Base Diária'!$A$2:$A$2260,$A20,'Base Diária'!$F$2:$F$2260,K$4,'Base Diária'!$P$2:$P$2260,"Sim")=0,"",SUMIFS('Base Diária'!$N$2:$N$2260,'Base Diária'!$A$2:$A$2260,$A20,'Base Diária'!$F$2:$F$2260,K$4))</f>
        <v>0.88657105606258158</v>
      </c>
      <c r="L20" s="85">
        <f>IF(COUNTIFS('Base Diária'!$A$2:$A$2260,$A20,'Base Diária'!$F$2:$F$2260,L$4,'Base Diária'!$P$2:$P$2260,"Sim")=0,"",SUMIFS('Base Diária'!$N$2:$N$2260,'Base Diária'!$A$2:$A$2260,$A20,'Base Diária'!$F$2:$F$2260,L$4))</f>
        <v>0.8631029986962192</v>
      </c>
      <c r="M20" s="85">
        <f>IF(COUNTIFS('Base Diária'!$A$2:$A$2260,$A20,'Base Diária'!$F$2:$F$2260,M$4,'Base Diária'!$P$2:$P$2260,"Sim")=0,"",SUMIFS('Base Diária'!$N$2:$N$2260,'Base Diária'!$A$2:$A$2260,$A20,'Base Diária'!$F$2:$F$2260,M$4))</f>
        <v>0.89178617992177311</v>
      </c>
      <c r="N20" s="85">
        <f>IF(COUNTIFS('Base Diária'!$A$2:$A$2260,$A20,'Base Diária'!$F$2:$F$2260,N$4,'Base Diária'!$P$2:$P$2260,"Sim")=0,"",SUMIFS('Base Diária'!$N$2:$N$2260,'Base Diária'!$A$2:$A$2260,$A20,'Base Diária'!$F$2:$F$2260,N$4))</f>
        <v>0.87874837027379415</v>
      </c>
      <c r="O20" s="85">
        <f>IF(COUNTIFS('Base Diária'!$A$2:$A$2260,$A20,'Base Diária'!$F$2:$F$2260,O$4,'Base Diária'!$P$2:$P$2260,"Sim")=0,"",SUMIFS('Base Diária'!$N$2:$N$2260,'Base Diária'!$A$2:$A$2260,$A20,'Base Diária'!$F$2:$F$2260,O$4))</f>
        <v>0.88917861799217734</v>
      </c>
      <c r="P20" s="85" t="str">
        <f>IF(COUNTIFS('Base Diária'!$A$2:$A$2260,$A20,'Base Diária'!$F$2:$F$2260,P$4,'Base Diária'!$P$2:$P$2260,"Sim")=0,"",SUMIFS('Base Diária'!$N$2:$N$2260,'Base Diária'!$A$2:$A$2260,$A20,'Base Diária'!$F$2:$F$2260,P$4))</f>
        <v/>
      </c>
      <c r="Q20" s="85">
        <f>IF(COUNTIFS('Base Diária'!$A$2:$A$2260,$A20,'Base Diária'!$F$2:$F$2260,Q$4,'Base Diária'!$P$2:$P$2260,"Sim")=0,"",SUMIFS('Base Diária'!$N$2:$N$2260,'Base Diária'!$A$2:$A$2260,$A20,'Base Diária'!$F$2:$F$2260,Q$4))</f>
        <v>0.83441981747066496</v>
      </c>
      <c r="R20" s="85">
        <f>IF(COUNTIFS('Base Diária'!$A$2:$A$2260,$A20,'Base Diária'!$F$2:$F$2260,R$4,'Base Diária'!$P$2:$P$2260,"Sim")=0,"",SUMIFS('Base Diária'!$N$2:$N$2260,'Base Diária'!$A$2:$A$2260,$A20,'Base Diária'!$F$2:$F$2260,R$4))</f>
        <v>0.88787483702737946</v>
      </c>
      <c r="S20" s="85">
        <f>IF(COUNTIFS('Base Diária'!$A$2:$A$2260,$A20,'Base Diária'!$F$2:$F$2260,S$4,'Base Diária'!$P$2:$P$2260,"Sim")=0,"",SUMIFS('Base Diária'!$N$2:$N$2260,'Base Diária'!$A$2:$A$2260,$A20,'Base Diária'!$F$2:$F$2260,S$4))</f>
        <v>0.86962190352020863</v>
      </c>
      <c r="T20" s="85">
        <f>IF(COUNTIFS('Base Diária'!$A$2:$A$2260,$A20,'Base Diária'!$F$2:$F$2260,T$4,'Base Diária'!$P$2:$P$2260,"Sim")=0,"",SUMIFS('Base Diária'!$N$2:$N$2260,'Base Diária'!$A$2:$A$2260,$A20,'Base Diária'!$F$2:$F$2260,T$4))</f>
        <v>0.90091264667535875</v>
      </c>
      <c r="U20" s="85">
        <f>IF(COUNTIFS('Base Diária'!$A$2:$A$2260,$A20,'Base Diária'!$F$2:$F$2260,U$4,'Base Diária'!$P$2:$P$2260,"Sim")=0,"",SUMIFS('Base Diária'!$N$2:$N$2260,'Base Diária'!$A$2:$A$2260,$A20,'Base Diária'!$F$2:$F$2260,U$4))</f>
        <v>0.88917861799217734</v>
      </c>
      <c r="V20" s="85" t="str">
        <f>IF(COUNTIFS('Base Diária'!$A$2:$A$2260,$A20,'Base Diária'!$F$2:$F$2260,V$4,'Base Diária'!$P$2:$P$2260,"Sim")=0,"",SUMIFS('Base Diária'!$N$2:$N$2260,'Base Diária'!$A$2:$A$2260,$A20,'Base Diária'!$F$2:$F$2260,V$4))</f>
        <v/>
      </c>
      <c r="W20" s="85">
        <f>IF(COUNTIFS('Base Diária'!$A$2:$A$2260,$A20,'Base Diária'!$F$2:$F$2260,W$4,'Base Diária'!$P$2:$P$2260,"Sim")=0,"",SUMIFS('Base Diária'!$N$2:$N$2260,'Base Diária'!$A$2:$A$2260,$A20,'Base Diária'!$F$2:$F$2260,W$4))</f>
        <v>0.894393741851369</v>
      </c>
      <c r="X20" s="85">
        <f>IF(COUNTIFS('Base Diária'!$A$2:$A$2260,$A20,'Base Diária'!$F$2:$F$2260,X$4,'Base Diária'!$P$2:$P$2260,"Sim")=0,"",SUMIFS('Base Diária'!$N$2:$N$2260,'Base Diária'!$A$2:$A$2260,$A20,'Base Diária'!$F$2:$F$2260,X$4))</f>
        <v>0.5749674054758801</v>
      </c>
      <c r="Y20" s="85" t="str">
        <f>IF(COUNTIFS('Base Diária'!$A$2:$A$2260,$A20,'Base Diária'!$F$2:$F$2260,Y$4,'Base Diária'!$P$2:$P$2260,"Sim")=0,"",SUMIFS('Base Diária'!$N$2:$N$2260,'Base Diária'!$A$2:$A$2260,$A20,'Base Diária'!$F$2:$F$2260,Y$4))</f>
        <v/>
      </c>
      <c r="Z20" s="85" t="str">
        <f>IF(COUNTIFS('Base Diária'!$A$2:$A$2260,$A20,'Base Diária'!$F$2:$F$2260,Z$4,'Base Diária'!$P$2:$P$2260,"Sim")=0,"",SUMIFS('Base Diária'!$N$2:$N$2260,'Base Diária'!$A$2:$A$2260,$A20,'Base Diária'!$F$2:$F$2260,Z$4))</f>
        <v/>
      </c>
      <c r="AA20" s="85" t="str">
        <f>IF(COUNTIFS('Base Diária'!$A$2:$A$2260,$A20,'Base Diária'!$F$2:$F$2260,AA$4,'Base Diária'!$P$2:$P$2260,"Sim")=0,"",SUMIFS('Base Diária'!$N$2:$N$2260,'Base Diária'!$A$2:$A$2260,$A20,'Base Diária'!$F$2:$F$2260,AA$4))</f>
        <v/>
      </c>
      <c r="AB20" s="85" t="str">
        <f>IF(COUNTIFS('Base Diária'!$A$2:$A$2260,$A20,'Base Diária'!$F$2:$F$2260,AB$4,'Base Diária'!$P$2:$P$2260,"Sim")=0,"",SUMIFS('Base Diária'!$N$2:$N$2260,'Base Diária'!$A$2:$A$2260,$A20,'Base Diária'!$F$2:$F$2260,AB$4))</f>
        <v/>
      </c>
      <c r="AC20" s="85" t="str">
        <f>IF(COUNTIFS('Base Diária'!$A$2:$A$2260,$A20,'Base Diária'!$F$2:$F$2260,AC$4,'Base Diária'!$P$2:$P$2260,"Sim")=0,"",SUMIFS('Base Diária'!$N$2:$N$2260,'Base Diária'!$A$2:$A$2260,$A20,'Base Diária'!$F$2:$F$2260,AC$4))</f>
        <v/>
      </c>
      <c r="AD20" s="85" t="str">
        <f>IF(COUNTIFS('Base Diária'!$A$2:$A$2260,$A20,'Base Diária'!$F$2:$F$2260,AD$4,'Base Diária'!$P$2:$P$2260,"Sim")=0,"",SUMIFS('Base Diária'!$N$2:$N$2260,'Base Diária'!$A$2:$A$2260,$A20,'Base Diária'!$F$2:$F$2260,AD$4))</f>
        <v/>
      </c>
      <c r="AE20" s="85" t="str">
        <f>IF(COUNTIFS('Base Diária'!$A$2:$A$2260,$A20,'Base Diária'!$F$2:$F$2260,AE$4,'Base Diária'!$P$2:$P$2260,"Sim")=0,"",SUMIFS('Base Diária'!$N$2:$N$2260,'Base Diária'!$A$2:$A$2260,$A20,'Base Diária'!$F$2:$F$2260,AE$4))</f>
        <v/>
      </c>
      <c r="AF20" s="85" t="str">
        <f>IF(COUNTIFS('Base Diária'!$A$2:$A$2260,$A20,'Base Diária'!$F$2:$F$2260,AF$4,'Base Diária'!$P$2:$P$2260,"Sim")=0,"",SUMIFS('Base Diária'!$N$2:$N$2260,'Base Diária'!$A$2:$A$2260,$A20,'Base Diária'!$F$2:$F$2260,AF$4))</f>
        <v/>
      </c>
      <c r="AG20" s="85" t="str">
        <f>IF(COUNTIFS('Base Diária'!$A$2:$A$2260,$A20,'Base Diária'!$F$2:$F$2260,AG$4,'Base Diária'!$P$2:$P$2260,"Sim")=0,"",SUMIFS('Base Diária'!$N$2:$N$2260,'Base Diária'!$A$2:$A$2260,$A20,'Base Diária'!$F$2:$F$2260,AG$4))</f>
        <v/>
      </c>
      <c r="AH20" s="18">
        <f>IFERROR(INDEX('Painel Empregado'!$F$5:$F$62,MATCH($A20,'Painel Empregado'!$A$5:$A$62,0)),"")</f>
        <v>15</v>
      </c>
      <c r="AI20" s="86">
        <f>IFERROR(INDEX('Painel Empregado'!$J$5:$J$62,MATCH($A20,'Painel Empregado'!$A$5:$A$62,0)),"")</f>
        <v>0.86084311169056926</v>
      </c>
      <c r="AJ20" s="86">
        <f>IFERROR(INDEX('Painel Empregado'!$M$5:$M$62,MATCH($A20,'Painel Empregado'!$A$5:$A$62,0)),"")</f>
        <v>0.93333333333333335</v>
      </c>
      <c r="AK20" s="86">
        <f>IFERROR(INDEX('Painel Empregado'!$K$5:$K$62,MATCH($A20,'Painel Empregado'!$A$5:$A$62,0)),"")</f>
        <v>0.8</v>
      </c>
      <c r="AL20" s="89" t="str">
        <f>IFERROR(INDEX('Painel Empregado'!$Q$5:$Q$62,MATCH($A20,'Painel Empregado'!$A$5:$A$62,0)),"")</f>
        <v>Na meta</v>
      </c>
    </row>
    <row r="21" spans="1:38" ht="15" customHeight="1" x14ac:dyDescent="0.25">
      <c r="A21" s="93">
        <v>53173</v>
      </c>
      <c r="B21" s="6" t="s">
        <v>27</v>
      </c>
      <c r="C21" s="17" t="str">
        <f ca="1">IFERROR(INDEX(Cadastro!$C$5:$C$72,MATCH($A21&amp;"|"&amp;TEXT(_xlfn.MAXIFS(Cadastro!$E$5:$E$72,Cadastro!$A$5:$A$72,$A21,Cadastro!$E$5:$E$72,"&lt;="&amp;TODAY()),"yyyymmdd"),Cadastro!$I$5:$I$72,0)),"NÃO INFORMADO")</f>
        <v>NÃO INFORMADO</v>
      </c>
      <c r="D21" s="17" t="str">
        <f>VLOOKUP($A21,CC!$A:$C,3,FALSE())</f>
        <v>ELE</v>
      </c>
      <c r="E21" s="17" t="str">
        <f ca="1">IFERROR(INDEX(Cadastro!$D$5:$D$202,MATCH($A21&amp;"|"&amp;TEXT(_xlfn.MAXIFS(Cadastro!$E$5:$E$202,Cadastro!$A$5:$A$202,$A21,Cadastro!$E$5:$E$202,"&lt;="&amp;TODAY()),"yyyymmdd"),Cadastro!$I$5:$I$202,0)),"")</f>
        <v>C</v>
      </c>
      <c r="F21" s="85">
        <f>IF(COUNTIFS('Base Diária'!$A$2:$A$2260,$A21,'Base Diária'!$F$2:$F$2260,F$4,'Base Diária'!$P$2:$P$2260,"Sim")=0,"",SUMIFS('Base Diária'!$N$2:$N$2260,'Base Diária'!$A$2:$A$2260,$A21,'Base Diária'!$F$2:$F$2260,F$4))</f>
        <v>0.86056971514242886</v>
      </c>
      <c r="G21" s="85" t="str">
        <f>IF(COUNTIFS('Base Diária'!$A$2:$A$2260,$A21,'Base Diária'!$F$2:$F$2260,G$4,'Base Diária'!$P$2:$P$2260,"Sim")=0,"",SUMIFS('Base Diária'!$N$2:$N$2260,'Base Diária'!$A$2:$A$2260,$A21,'Base Diária'!$F$2:$F$2260,G$4))</f>
        <v/>
      </c>
      <c r="H21" s="85">
        <f>IF(COUNTIFS('Base Diária'!$A$2:$A$2260,$A21,'Base Diária'!$F$2:$F$2260,H$4,'Base Diária'!$P$2:$P$2260,"Sim")=0,"",SUMIFS('Base Diária'!$N$2:$N$2260,'Base Diária'!$A$2:$A$2260,$A21,'Base Diária'!$F$2:$F$2260,H$4))</f>
        <v>0.85607196401799113</v>
      </c>
      <c r="I21" s="85">
        <f>IF(COUNTIFS('Base Diária'!$A$2:$A$2260,$A21,'Base Diária'!$F$2:$F$2260,I$4,'Base Diária'!$P$2:$P$2260,"Sim")=0,"",SUMIFS('Base Diária'!$N$2:$N$2260,'Base Diária'!$A$2:$A$2260,$A21,'Base Diária'!$F$2:$F$2260,I$4))</f>
        <v>0.95802098950524739</v>
      </c>
      <c r="J21" s="85">
        <f>IF(COUNTIFS('Base Diária'!$A$2:$A$2260,$A21,'Base Diária'!$F$2:$F$2260,J$4,'Base Diária'!$P$2:$P$2260,"Sim")=0,"",SUMIFS('Base Diária'!$N$2:$N$2260,'Base Diária'!$A$2:$A$2260,$A21,'Base Diária'!$F$2:$F$2260,J$4))</f>
        <v>0.91304347826086951</v>
      </c>
      <c r="K21" s="85">
        <f>IF(COUNTIFS('Base Diária'!$A$2:$A$2260,$A21,'Base Diária'!$F$2:$F$2260,K$4,'Base Diária'!$P$2:$P$2260,"Sim")=0,"",SUMIFS('Base Diária'!$N$2:$N$2260,'Base Diária'!$A$2:$A$2260,$A21,'Base Diária'!$F$2:$F$2260,K$4))</f>
        <v>0.65217391304347816</v>
      </c>
      <c r="L21" s="85">
        <f>IF(COUNTIFS('Base Diária'!$A$2:$A$2260,$A21,'Base Diária'!$F$2:$F$2260,L$4,'Base Diária'!$P$2:$P$2260,"Sim")=0,"",SUMIFS('Base Diária'!$N$2:$N$2260,'Base Diária'!$A$2:$A$2260,$A21,'Base Diária'!$F$2:$F$2260,L$4))</f>
        <v>0.63118440779610197</v>
      </c>
      <c r="M21" s="85" t="str">
        <f>IF(COUNTIFS('Base Diária'!$A$2:$A$2260,$A21,'Base Diária'!$F$2:$F$2260,M$4,'Base Diária'!$P$2:$P$2260,"Sim")=0,"",SUMIFS('Base Diária'!$N$2:$N$2260,'Base Diária'!$A$2:$A$2260,$A21,'Base Diária'!$F$2:$F$2260,M$4))</f>
        <v/>
      </c>
      <c r="N21" s="85">
        <f>IF(COUNTIFS('Base Diária'!$A$2:$A$2260,$A21,'Base Diária'!$F$2:$F$2260,N$4,'Base Diária'!$P$2:$P$2260,"Sim")=0,"",SUMIFS('Base Diária'!$N$2:$N$2260,'Base Diária'!$A$2:$A$2260,$A21,'Base Diária'!$F$2:$F$2260,N$4))</f>
        <v>0.90254872563718136</v>
      </c>
      <c r="O21" s="85">
        <f>IF(COUNTIFS('Base Diária'!$A$2:$A$2260,$A21,'Base Diária'!$F$2:$F$2260,O$4,'Base Diária'!$P$2:$P$2260,"Sim")=0,"",SUMIFS('Base Diária'!$N$2:$N$2260,'Base Diária'!$A$2:$A$2260,$A21,'Base Diária'!$F$2:$F$2260,O$4))</f>
        <v>0.89205397301349332</v>
      </c>
      <c r="P21" s="85">
        <f>IF(COUNTIFS('Base Diária'!$A$2:$A$2260,$A21,'Base Diária'!$F$2:$F$2260,P$4,'Base Diária'!$P$2:$P$2260,"Sim")=0,"",SUMIFS('Base Diária'!$N$2:$N$2260,'Base Diária'!$A$2:$A$2260,$A21,'Base Diária'!$F$2:$F$2260,P$4))</f>
        <v>0.69415292353823099</v>
      </c>
      <c r="Q21" s="85">
        <f>IF(COUNTIFS('Base Diária'!$A$2:$A$2260,$A21,'Base Diária'!$F$2:$F$2260,Q$4,'Base Diária'!$P$2:$P$2260,"Sim")=0,"",SUMIFS('Base Diária'!$N$2:$N$2260,'Base Diária'!$A$2:$A$2260,$A21,'Base Diária'!$F$2:$F$2260,Q$4))</f>
        <v>0.90854572713643189</v>
      </c>
      <c r="R21" s="85">
        <f>IF(COUNTIFS('Base Diária'!$A$2:$A$2260,$A21,'Base Diária'!$F$2:$F$2260,R$4,'Base Diária'!$P$2:$P$2260,"Sim")=0,"",SUMIFS('Base Diária'!$N$2:$N$2260,'Base Diária'!$A$2:$A$2260,$A21,'Base Diária'!$F$2:$F$2260,R$4))</f>
        <v>0.92053973013493262</v>
      </c>
      <c r="S21" s="85" t="str">
        <f>IF(COUNTIFS('Base Diária'!$A$2:$A$2260,$A21,'Base Diária'!$F$2:$F$2260,S$4,'Base Diária'!$P$2:$P$2260,"Sim")=0,"",SUMIFS('Base Diária'!$N$2:$N$2260,'Base Diária'!$A$2:$A$2260,$A21,'Base Diária'!$F$2:$F$2260,S$4))</f>
        <v/>
      </c>
      <c r="T21" s="85">
        <f>IF(COUNTIFS('Base Diária'!$A$2:$A$2260,$A21,'Base Diária'!$F$2:$F$2260,T$4,'Base Diária'!$P$2:$P$2260,"Sim")=0,"",SUMIFS('Base Diária'!$N$2:$N$2260,'Base Diária'!$A$2:$A$2260,$A21,'Base Diária'!$F$2:$F$2260,T$4))</f>
        <v>0</v>
      </c>
      <c r="U21" s="85">
        <f>IF(COUNTIFS('Base Diária'!$A$2:$A$2260,$A21,'Base Diária'!$F$2:$F$2260,U$4,'Base Diária'!$P$2:$P$2260,"Sim")=0,"",SUMIFS('Base Diária'!$N$2:$N$2260,'Base Diária'!$A$2:$A$2260,$A21,'Base Diária'!$F$2:$F$2260,U$4))</f>
        <v>0.93703148425787108</v>
      </c>
      <c r="V21" s="85">
        <f>IF(COUNTIFS('Base Diária'!$A$2:$A$2260,$A21,'Base Diária'!$F$2:$F$2260,V$4,'Base Diária'!$P$2:$P$2260,"Sim")=0,"",SUMIFS('Base Diária'!$N$2:$N$2260,'Base Diária'!$A$2:$A$2260,$A21,'Base Diária'!$F$2:$F$2260,V$4))</f>
        <v>0.8860569715142429</v>
      </c>
      <c r="W21" s="85">
        <f>IF(COUNTIFS('Base Diária'!$A$2:$A$2260,$A21,'Base Diária'!$F$2:$F$2260,W$4,'Base Diária'!$P$2:$P$2260,"Sim")=0,"",SUMIFS('Base Diária'!$N$2:$N$2260,'Base Diária'!$A$2:$A$2260,$A21,'Base Diária'!$F$2:$F$2260,W$4))</f>
        <v>0</v>
      </c>
      <c r="X21" s="85">
        <f>IF(COUNTIFS('Base Diária'!$A$2:$A$2260,$A21,'Base Diária'!$F$2:$F$2260,X$4,'Base Diária'!$P$2:$P$2260,"Sim")=0,"",SUMIFS('Base Diária'!$N$2:$N$2260,'Base Diária'!$A$2:$A$2260,$A21,'Base Diária'!$F$2:$F$2260,X$4))</f>
        <v>0.8500651890482398</v>
      </c>
      <c r="Y21" s="85" t="str">
        <f>IF(COUNTIFS('Base Diária'!$A$2:$A$2260,$A21,'Base Diária'!$F$2:$F$2260,Y$4,'Base Diária'!$P$2:$P$2260,"Sim")=0,"",SUMIFS('Base Diária'!$N$2:$N$2260,'Base Diária'!$A$2:$A$2260,$A21,'Base Diária'!$F$2:$F$2260,Y$4))</f>
        <v/>
      </c>
      <c r="Z21" s="85" t="str">
        <f>IF(COUNTIFS('Base Diária'!$A$2:$A$2260,$A21,'Base Diária'!$F$2:$F$2260,Z$4,'Base Diária'!$P$2:$P$2260,"Sim")=0,"",SUMIFS('Base Diária'!$N$2:$N$2260,'Base Diária'!$A$2:$A$2260,$A21,'Base Diária'!$F$2:$F$2260,Z$4))</f>
        <v/>
      </c>
      <c r="AA21" s="85" t="str">
        <f>IF(COUNTIFS('Base Diária'!$A$2:$A$2260,$A21,'Base Diária'!$F$2:$F$2260,AA$4,'Base Diária'!$P$2:$P$2260,"Sim")=0,"",SUMIFS('Base Diária'!$N$2:$N$2260,'Base Diária'!$A$2:$A$2260,$A21,'Base Diária'!$F$2:$F$2260,AA$4))</f>
        <v/>
      </c>
      <c r="AB21" s="85" t="str">
        <f>IF(COUNTIFS('Base Diária'!$A$2:$A$2260,$A21,'Base Diária'!$F$2:$F$2260,AB$4,'Base Diária'!$P$2:$P$2260,"Sim")=0,"",SUMIFS('Base Diária'!$N$2:$N$2260,'Base Diária'!$A$2:$A$2260,$A21,'Base Diária'!$F$2:$F$2260,AB$4))</f>
        <v/>
      </c>
      <c r="AC21" s="85" t="str">
        <f>IF(COUNTIFS('Base Diária'!$A$2:$A$2260,$A21,'Base Diária'!$F$2:$F$2260,AC$4,'Base Diária'!$P$2:$P$2260,"Sim")=0,"",SUMIFS('Base Diária'!$N$2:$N$2260,'Base Diária'!$A$2:$A$2260,$A21,'Base Diária'!$F$2:$F$2260,AC$4))</f>
        <v/>
      </c>
      <c r="AD21" s="85" t="str">
        <f>IF(COUNTIFS('Base Diária'!$A$2:$A$2260,$A21,'Base Diária'!$F$2:$F$2260,AD$4,'Base Diária'!$P$2:$P$2260,"Sim")=0,"",SUMIFS('Base Diária'!$N$2:$N$2260,'Base Diária'!$A$2:$A$2260,$A21,'Base Diária'!$F$2:$F$2260,AD$4))</f>
        <v/>
      </c>
      <c r="AE21" s="85" t="str">
        <f>IF(COUNTIFS('Base Diária'!$A$2:$A$2260,$A21,'Base Diária'!$F$2:$F$2260,AE$4,'Base Diária'!$P$2:$P$2260,"Sim")=0,"",SUMIFS('Base Diária'!$N$2:$N$2260,'Base Diária'!$A$2:$A$2260,$A21,'Base Diária'!$F$2:$F$2260,AE$4))</f>
        <v/>
      </c>
      <c r="AF21" s="85" t="str">
        <f>IF(COUNTIFS('Base Diária'!$A$2:$A$2260,$A21,'Base Diária'!$F$2:$F$2260,AF$4,'Base Diária'!$P$2:$P$2260,"Sim")=0,"",SUMIFS('Base Diária'!$N$2:$N$2260,'Base Diária'!$A$2:$A$2260,$A21,'Base Diária'!$F$2:$F$2260,AF$4))</f>
        <v/>
      </c>
      <c r="AG21" s="85" t="str">
        <f>IF(COUNTIFS('Base Diária'!$A$2:$A$2260,$A21,'Base Diária'!$F$2:$F$2260,AG$4,'Base Diária'!$P$2:$P$2260,"Sim")=0,"",SUMIFS('Base Diária'!$N$2:$N$2260,'Base Diária'!$A$2:$A$2260,$A21,'Base Diária'!$F$2:$F$2260,AG$4))</f>
        <v/>
      </c>
      <c r="AH21" s="18">
        <f>IFERROR(INDEX('Painel Empregado'!$F$5:$F$62,MATCH($A21,'Painel Empregado'!$A$5:$A$62,0)),"")</f>
        <v>14</v>
      </c>
      <c r="AI21" s="86">
        <f>IFERROR(INDEX('Painel Empregado'!$J$5:$J$62,MATCH($A21,'Painel Empregado'!$A$5:$A$62,0)),"")</f>
        <v>0.84731934731934733</v>
      </c>
      <c r="AJ21" s="86">
        <f>IFERROR(INDEX('Painel Empregado'!$M$5:$M$62,MATCH($A21,'Painel Empregado'!$A$5:$A$62,0)),"")</f>
        <v>0.7857142857142857</v>
      </c>
      <c r="AK21" s="86">
        <f>IFERROR(INDEX('Painel Empregado'!$K$5:$K$62,MATCH($A21,'Painel Empregado'!$A$5:$A$62,0)),"")</f>
        <v>0.8</v>
      </c>
      <c r="AL21" s="89" t="str">
        <f>IFERROR(INDEX('Painel Empregado'!$Q$5:$Q$62,MATCH($A21,'Painel Empregado'!$A$5:$A$62,0)),"")</f>
        <v>Atenção</v>
      </c>
    </row>
    <row r="22" spans="1:38" ht="15" customHeight="1" x14ac:dyDescent="0.25">
      <c r="A22" s="93">
        <v>52403</v>
      </c>
      <c r="B22" s="6" t="s">
        <v>28</v>
      </c>
      <c r="C22" s="17" t="str">
        <f ca="1">IFERROR(INDEX(Cadastro!$C$5:$C$72,MATCH($A22&amp;"|"&amp;TEXT(_xlfn.MAXIFS(Cadastro!$E$5:$E$72,Cadastro!$A$5:$A$72,$A22,Cadastro!$E$5:$E$72,"&lt;="&amp;TODAY()),"yyyymmdd"),Cadastro!$I$5:$I$72,0)),"NÃO INFORMADO")</f>
        <v>NÃO INFORMADO</v>
      </c>
      <c r="D22" s="17" t="str">
        <f>VLOOKUP($A22,CC!$A:$C,3,FALSE())</f>
        <v>ELE</v>
      </c>
      <c r="E22" s="17" t="str">
        <f ca="1">IFERROR(INDEX(Cadastro!$D$5:$D$202,MATCH($A22&amp;"|"&amp;TEXT(_xlfn.MAXIFS(Cadastro!$E$5:$E$202,Cadastro!$A$5:$A$202,$A22,Cadastro!$E$5:$E$202,"&lt;="&amp;TODAY()),"yyyymmdd"),Cadastro!$I$5:$I$202,0)),"")</f>
        <v>Férias</v>
      </c>
      <c r="F22" s="85" t="str">
        <f>IF(COUNTIFS('Base Diária'!$A$2:$A$2260,$A22,'Base Diária'!$F$2:$F$2260,F$4,'Base Diária'!$P$2:$P$2260,"Sim")=0,"",SUMIFS('Base Diária'!$N$2:$N$2260,'Base Diária'!$A$2:$A$2260,$A22,'Base Diária'!$F$2:$F$2260,F$4))</f>
        <v/>
      </c>
      <c r="G22" s="85" t="str">
        <f>IF(COUNTIFS('Base Diária'!$A$2:$A$2260,$A22,'Base Diária'!$F$2:$F$2260,G$4,'Base Diária'!$P$2:$P$2260,"Sim")=0,"",SUMIFS('Base Diária'!$N$2:$N$2260,'Base Diária'!$A$2:$A$2260,$A22,'Base Diária'!$F$2:$F$2260,G$4))</f>
        <v/>
      </c>
      <c r="H22" s="85" t="str">
        <f>IF(COUNTIFS('Base Diária'!$A$2:$A$2260,$A22,'Base Diária'!$F$2:$F$2260,H$4,'Base Diária'!$P$2:$P$2260,"Sim")=0,"",SUMIFS('Base Diária'!$N$2:$N$2260,'Base Diária'!$A$2:$A$2260,$A22,'Base Diária'!$F$2:$F$2260,H$4))</f>
        <v/>
      </c>
      <c r="I22" s="85" t="str">
        <f>IF(COUNTIFS('Base Diária'!$A$2:$A$2260,$A22,'Base Diária'!$F$2:$F$2260,I$4,'Base Diária'!$P$2:$P$2260,"Sim")=0,"",SUMIFS('Base Diária'!$N$2:$N$2260,'Base Diária'!$A$2:$A$2260,$A22,'Base Diária'!$F$2:$F$2260,I$4))</f>
        <v/>
      </c>
      <c r="J22" s="85" t="str">
        <f>IF(COUNTIFS('Base Diária'!$A$2:$A$2260,$A22,'Base Diária'!$F$2:$F$2260,J$4,'Base Diária'!$P$2:$P$2260,"Sim")=0,"",SUMIFS('Base Diária'!$N$2:$N$2260,'Base Diária'!$A$2:$A$2260,$A22,'Base Diária'!$F$2:$F$2260,J$4))</f>
        <v/>
      </c>
      <c r="K22" s="85" t="str">
        <f>IF(COUNTIFS('Base Diária'!$A$2:$A$2260,$A22,'Base Diária'!$F$2:$F$2260,K$4,'Base Diária'!$P$2:$P$2260,"Sim")=0,"",SUMIFS('Base Diária'!$N$2:$N$2260,'Base Diária'!$A$2:$A$2260,$A22,'Base Diária'!$F$2:$F$2260,K$4))</f>
        <v/>
      </c>
      <c r="L22" s="85" t="str">
        <f>IF(COUNTIFS('Base Diária'!$A$2:$A$2260,$A22,'Base Diária'!$F$2:$F$2260,L$4,'Base Diária'!$P$2:$P$2260,"Sim")=0,"",SUMIFS('Base Diária'!$N$2:$N$2260,'Base Diária'!$A$2:$A$2260,$A22,'Base Diária'!$F$2:$F$2260,L$4))</f>
        <v/>
      </c>
      <c r="M22" s="85" t="str">
        <f>IF(COUNTIFS('Base Diária'!$A$2:$A$2260,$A22,'Base Diária'!$F$2:$F$2260,M$4,'Base Diária'!$P$2:$P$2260,"Sim")=0,"",SUMIFS('Base Diária'!$N$2:$N$2260,'Base Diária'!$A$2:$A$2260,$A22,'Base Diária'!$F$2:$F$2260,M$4))</f>
        <v/>
      </c>
      <c r="N22" s="85" t="str">
        <f>IF(COUNTIFS('Base Diária'!$A$2:$A$2260,$A22,'Base Diária'!$F$2:$F$2260,N$4,'Base Diária'!$P$2:$P$2260,"Sim")=0,"",SUMIFS('Base Diária'!$N$2:$N$2260,'Base Diária'!$A$2:$A$2260,$A22,'Base Diária'!$F$2:$F$2260,N$4))</f>
        <v/>
      </c>
      <c r="O22" s="85" t="str">
        <f>IF(COUNTIFS('Base Diária'!$A$2:$A$2260,$A22,'Base Diária'!$F$2:$F$2260,O$4,'Base Diária'!$P$2:$P$2260,"Sim")=0,"",SUMIFS('Base Diária'!$N$2:$N$2260,'Base Diária'!$A$2:$A$2260,$A22,'Base Diária'!$F$2:$F$2260,O$4))</f>
        <v/>
      </c>
      <c r="P22" s="85" t="str">
        <f>IF(COUNTIFS('Base Diária'!$A$2:$A$2260,$A22,'Base Diária'!$F$2:$F$2260,P$4,'Base Diária'!$P$2:$P$2260,"Sim")=0,"",SUMIFS('Base Diária'!$N$2:$N$2260,'Base Diária'!$A$2:$A$2260,$A22,'Base Diária'!$F$2:$F$2260,P$4))</f>
        <v/>
      </c>
      <c r="Q22" s="85" t="str">
        <f>IF(COUNTIFS('Base Diária'!$A$2:$A$2260,$A22,'Base Diária'!$F$2:$F$2260,Q$4,'Base Diária'!$P$2:$P$2260,"Sim")=0,"",SUMIFS('Base Diária'!$N$2:$N$2260,'Base Diária'!$A$2:$A$2260,$A22,'Base Diária'!$F$2:$F$2260,Q$4))</f>
        <v/>
      </c>
      <c r="R22" s="85" t="str">
        <f>IF(COUNTIFS('Base Diária'!$A$2:$A$2260,$A22,'Base Diária'!$F$2:$F$2260,R$4,'Base Diária'!$P$2:$P$2260,"Sim")=0,"",SUMIFS('Base Diária'!$N$2:$N$2260,'Base Diária'!$A$2:$A$2260,$A22,'Base Diária'!$F$2:$F$2260,R$4))</f>
        <v/>
      </c>
      <c r="S22" s="85" t="str">
        <f>IF(COUNTIFS('Base Diária'!$A$2:$A$2260,$A22,'Base Diária'!$F$2:$F$2260,S$4,'Base Diária'!$P$2:$P$2260,"Sim")=0,"",SUMIFS('Base Diária'!$N$2:$N$2260,'Base Diária'!$A$2:$A$2260,$A22,'Base Diária'!$F$2:$F$2260,S$4))</f>
        <v/>
      </c>
      <c r="T22" s="85" t="str">
        <f>IF(COUNTIFS('Base Diária'!$A$2:$A$2260,$A22,'Base Diária'!$F$2:$F$2260,T$4,'Base Diária'!$P$2:$P$2260,"Sim")=0,"",SUMIFS('Base Diária'!$N$2:$N$2260,'Base Diária'!$A$2:$A$2260,$A22,'Base Diária'!$F$2:$F$2260,T$4))</f>
        <v/>
      </c>
      <c r="U22" s="85" t="str">
        <f>IF(COUNTIFS('Base Diária'!$A$2:$A$2260,$A22,'Base Diária'!$F$2:$F$2260,U$4,'Base Diária'!$P$2:$P$2260,"Sim")=0,"",SUMIFS('Base Diária'!$N$2:$N$2260,'Base Diária'!$A$2:$A$2260,$A22,'Base Diária'!$F$2:$F$2260,U$4))</f>
        <v/>
      </c>
      <c r="V22" s="85" t="str">
        <f>IF(COUNTIFS('Base Diária'!$A$2:$A$2260,$A22,'Base Diária'!$F$2:$F$2260,V$4,'Base Diária'!$P$2:$P$2260,"Sim")=0,"",SUMIFS('Base Diária'!$N$2:$N$2260,'Base Diária'!$A$2:$A$2260,$A22,'Base Diária'!$F$2:$F$2260,V$4))</f>
        <v/>
      </c>
      <c r="W22" s="85">
        <f>IF(COUNTIFS('Base Diária'!$A$2:$A$2260,$A22,'Base Diária'!$F$2:$F$2260,W$4,'Base Diária'!$P$2:$P$2260,"Sim")=0,"",SUMIFS('Base Diária'!$N$2:$N$2260,'Base Diária'!$A$2:$A$2260,$A22,'Base Diária'!$F$2:$F$2260,W$4))</f>
        <v>0.8215892053973014</v>
      </c>
      <c r="X22" s="85">
        <f>IF(COUNTIFS('Base Diária'!$A$2:$A$2260,$A22,'Base Diária'!$F$2:$F$2260,X$4,'Base Diária'!$P$2:$P$2260,"Sim")=0,"",SUMIFS('Base Diária'!$N$2:$N$2260,'Base Diária'!$A$2:$A$2260,$A22,'Base Diária'!$F$2:$F$2260,X$4))</f>
        <v>0.71364317841079472</v>
      </c>
      <c r="Y22" s="85" t="str">
        <f>IF(COUNTIFS('Base Diária'!$A$2:$A$2260,$A22,'Base Diária'!$F$2:$F$2260,Y$4,'Base Diária'!$P$2:$P$2260,"Sim")=0,"",SUMIFS('Base Diária'!$N$2:$N$2260,'Base Diária'!$A$2:$A$2260,$A22,'Base Diária'!$F$2:$F$2260,Y$4))</f>
        <v/>
      </c>
      <c r="Z22" s="85" t="str">
        <f>IF(COUNTIFS('Base Diária'!$A$2:$A$2260,$A22,'Base Diária'!$F$2:$F$2260,Z$4,'Base Diária'!$P$2:$P$2260,"Sim")=0,"",SUMIFS('Base Diária'!$N$2:$N$2260,'Base Diária'!$A$2:$A$2260,$A22,'Base Diária'!$F$2:$F$2260,Z$4))</f>
        <v/>
      </c>
      <c r="AA22" s="85" t="str">
        <f>IF(COUNTIFS('Base Diária'!$A$2:$A$2260,$A22,'Base Diária'!$F$2:$F$2260,AA$4,'Base Diária'!$P$2:$P$2260,"Sim")=0,"",SUMIFS('Base Diária'!$N$2:$N$2260,'Base Diária'!$A$2:$A$2260,$A22,'Base Diária'!$F$2:$F$2260,AA$4))</f>
        <v/>
      </c>
      <c r="AB22" s="85" t="str">
        <f>IF(COUNTIFS('Base Diária'!$A$2:$A$2260,$A22,'Base Diária'!$F$2:$F$2260,AB$4,'Base Diária'!$P$2:$P$2260,"Sim")=0,"",SUMIFS('Base Diária'!$N$2:$N$2260,'Base Diária'!$A$2:$A$2260,$A22,'Base Diária'!$F$2:$F$2260,AB$4))</f>
        <v/>
      </c>
      <c r="AC22" s="85" t="str">
        <f>IF(COUNTIFS('Base Diária'!$A$2:$A$2260,$A22,'Base Diária'!$F$2:$F$2260,AC$4,'Base Diária'!$P$2:$P$2260,"Sim")=0,"",SUMIFS('Base Diária'!$N$2:$N$2260,'Base Diária'!$A$2:$A$2260,$A22,'Base Diária'!$F$2:$F$2260,AC$4))</f>
        <v/>
      </c>
      <c r="AD22" s="85" t="str">
        <f>IF(COUNTIFS('Base Diária'!$A$2:$A$2260,$A22,'Base Diária'!$F$2:$F$2260,AD$4,'Base Diária'!$P$2:$P$2260,"Sim")=0,"",SUMIFS('Base Diária'!$N$2:$N$2260,'Base Diária'!$A$2:$A$2260,$A22,'Base Diária'!$F$2:$F$2260,AD$4))</f>
        <v/>
      </c>
      <c r="AE22" s="85" t="str">
        <f>IF(COUNTIFS('Base Diária'!$A$2:$A$2260,$A22,'Base Diária'!$F$2:$F$2260,AE$4,'Base Diária'!$P$2:$P$2260,"Sim")=0,"",SUMIFS('Base Diária'!$N$2:$N$2260,'Base Diária'!$A$2:$A$2260,$A22,'Base Diária'!$F$2:$F$2260,AE$4))</f>
        <v/>
      </c>
      <c r="AF22" s="85" t="str">
        <f>IF(COUNTIFS('Base Diária'!$A$2:$A$2260,$A22,'Base Diária'!$F$2:$F$2260,AF$4,'Base Diária'!$P$2:$P$2260,"Sim")=0,"",SUMIFS('Base Diária'!$N$2:$N$2260,'Base Diária'!$A$2:$A$2260,$A22,'Base Diária'!$F$2:$F$2260,AF$4))</f>
        <v/>
      </c>
      <c r="AG22" s="85" t="str">
        <f>IF(COUNTIFS('Base Diária'!$A$2:$A$2260,$A22,'Base Diária'!$F$2:$F$2260,AG$4,'Base Diária'!$P$2:$P$2260,"Sim")=0,"",SUMIFS('Base Diária'!$N$2:$N$2260,'Base Diária'!$A$2:$A$2260,$A22,'Base Diária'!$F$2:$F$2260,AG$4))</f>
        <v/>
      </c>
      <c r="AH22" s="18">
        <f>IFERROR(INDEX('Painel Empregado'!$F$5:$F$62,MATCH($A22,'Painel Empregado'!$A$5:$A$62,0)),"")</f>
        <v>2</v>
      </c>
      <c r="AI22" s="86">
        <f>IFERROR(INDEX('Painel Empregado'!$J$5:$J$62,MATCH($A22,'Painel Empregado'!$A$5:$A$62,0)),"")</f>
        <v>0.76761619190404817</v>
      </c>
      <c r="AJ22" s="86">
        <f>IFERROR(INDEX('Painel Empregado'!$M$5:$M$62,MATCH($A22,'Painel Empregado'!$A$5:$A$62,0)),"")</f>
        <v>0.5</v>
      </c>
      <c r="AK22" s="86">
        <f>IFERROR(INDEX('Painel Empregado'!$K$5:$K$62,MATCH($A22,'Painel Empregado'!$A$5:$A$62,0)),"")</f>
        <v>0.8</v>
      </c>
      <c r="AL22" s="89" t="str">
        <f>IFERROR(INDEX('Painel Empregado'!$Q$5:$Q$62,MATCH($A22,'Painel Empregado'!$A$5:$A$62,0)),"")</f>
        <v>Crítico</v>
      </c>
    </row>
    <row r="23" spans="1:38" ht="15" customHeight="1" x14ac:dyDescent="0.25">
      <c r="A23" s="93">
        <v>54049</v>
      </c>
      <c r="B23" s="6" t="s">
        <v>29</v>
      </c>
      <c r="C23" s="17" t="str">
        <f ca="1">IFERROR(INDEX(Cadastro!$C$5:$C$72,MATCH($A23&amp;"|"&amp;TEXT(_xlfn.MAXIFS(Cadastro!$E$5:$E$72,Cadastro!$A$5:$A$72,$A23,Cadastro!$E$5:$E$72,"&lt;="&amp;TODAY()),"yyyymmdd"),Cadastro!$I$5:$I$72,0)),"NÃO INFORMADO")</f>
        <v>NÃO INFORMADO</v>
      </c>
      <c r="D23" s="17" t="str">
        <f>VLOOKUP($A23,CC!$A:$C,3,FALSE())</f>
        <v>ELE</v>
      </c>
      <c r="E23" s="17" t="str">
        <f ca="1">IFERROR(INDEX(Cadastro!$D$5:$D$202,MATCH($A23&amp;"|"&amp;TEXT(_xlfn.MAXIFS(Cadastro!$E$5:$E$202,Cadastro!$A$5:$A$202,$A23,Cadastro!$E$5:$E$202,"&lt;="&amp;TODAY()),"yyyymmdd"),Cadastro!$I$5:$I$202,0)),"")</f>
        <v>C</v>
      </c>
      <c r="F23" s="85">
        <f>IF(COUNTIFS('Base Diária'!$A$2:$A$2260,$A23,'Base Diária'!$F$2:$F$2260,F$4,'Base Diária'!$P$2:$P$2260,"Sim")=0,"",SUMIFS('Base Diária'!$N$2:$N$2260,'Base Diária'!$A$2:$A$2260,$A23,'Base Diária'!$F$2:$F$2260,F$4))</f>
        <v>0.82008995502248871</v>
      </c>
      <c r="G23" s="85">
        <f>IF(COUNTIFS('Base Diária'!$A$2:$A$2260,$A23,'Base Diária'!$F$2:$F$2260,G$4,'Base Diária'!$P$2:$P$2260,"Sim")=0,"",SUMIFS('Base Diária'!$N$2:$N$2260,'Base Diária'!$A$2:$A$2260,$A23,'Base Diária'!$F$2:$F$2260,G$4))</f>
        <v>1.0239880059970015</v>
      </c>
      <c r="H23" s="85">
        <f>IF(COUNTIFS('Base Diária'!$A$2:$A$2260,$A23,'Base Diária'!$F$2:$F$2260,H$4,'Base Diária'!$P$2:$P$2260,"Sim")=0,"",SUMIFS('Base Diária'!$N$2:$N$2260,'Base Diária'!$A$2:$A$2260,$A23,'Base Diária'!$F$2:$F$2260,H$4))</f>
        <v>0.80359820089955025</v>
      </c>
      <c r="I23" s="85">
        <f>IF(COUNTIFS('Base Diária'!$A$2:$A$2260,$A23,'Base Diária'!$F$2:$F$2260,I$4,'Base Diária'!$P$2:$P$2260,"Sim")=0,"",SUMIFS('Base Diária'!$N$2:$N$2260,'Base Diária'!$A$2:$A$2260,$A23,'Base Diária'!$F$2:$F$2260,I$4))</f>
        <v>0.94002998500749635</v>
      </c>
      <c r="J23" s="85" t="str">
        <f>IF(COUNTIFS('Base Diária'!$A$2:$A$2260,$A23,'Base Diária'!$F$2:$F$2260,J$4,'Base Diária'!$P$2:$P$2260,"Sim")=0,"",SUMIFS('Base Diária'!$N$2:$N$2260,'Base Diária'!$A$2:$A$2260,$A23,'Base Diária'!$F$2:$F$2260,J$4))</f>
        <v/>
      </c>
      <c r="K23" s="85">
        <f>IF(COUNTIFS('Base Diária'!$A$2:$A$2260,$A23,'Base Diária'!$F$2:$F$2260,K$4,'Base Diária'!$P$2:$P$2260,"Sim")=0,"",SUMIFS('Base Diária'!$N$2:$N$2260,'Base Diária'!$A$2:$A$2260,$A23,'Base Diária'!$F$2:$F$2260,K$4))</f>
        <v>0.82308845577211398</v>
      </c>
      <c r="L23" s="85">
        <f>IF(COUNTIFS('Base Diária'!$A$2:$A$2260,$A23,'Base Diária'!$F$2:$F$2260,L$4,'Base Diária'!$P$2:$P$2260,"Sim")=0,"",SUMIFS('Base Diária'!$N$2:$N$2260,'Base Diária'!$A$2:$A$2260,$A23,'Base Diária'!$F$2:$F$2260,L$4))</f>
        <v>0.96701649175412296</v>
      </c>
      <c r="M23" s="85">
        <f>IF(COUNTIFS('Base Diária'!$A$2:$A$2260,$A23,'Base Diária'!$F$2:$F$2260,M$4,'Base Diária'!$P$2:$P$2260,"Sim")=0,"",SUMIFS('Base Diária'!$N$2:$N$2260,'Base Diária'!$A$2:$A$2260,$A23,'Base Diária'!$F$2:$F$2260,M$4))</f>
        <v>1.1904047976011995</v>
      </c>
      <c r="N23" s="85">
        <f>IF(COUNTIFS('Base Diária'!$A$2:$A$2260,$A23,'Base Diária'!$F$2:$F$2260,N$4,'Base Diária'!$P$2:$P$2260,"Sim")=0,"",SUMIFS('Base Diária'!$N$2:$N$2260,'Base Diária'!$A$2:$A$2260,$A23,'Base Diária'!$F$2:$F$2260,N$4))</f>
        <v>0.81859070464767614</v>
      </c>
      <c r="O23" s="85">
        <f>IF(COUNTIFS('Base Diária'!$A$2:$A$2260,$A23,'Base Diária'!$F$2:$F$2260,O$4,'Base Diária'!$P$2:$P$2260,"Sim")=0,"",SUMIFS('Base Diária'!$N$2:$N$2260,'Base Diária'!$A$2:$A$2260,$A23,'Base Diária'!$F$2:$F$2260,O$4))</f>
        <v>0.88305847076461774</v>
      </c>
      <c r="P23" s="85" t="str">
        <f>IF(COUNTIFS('Base Diária'!$A$2:$A$2260,$A23,'Base Diária'!$F$2:$F$2260,P$4,'Base Diária'!$P$2:$P$2260,"Sim")=0,"",SUMIFS('Base Diária'!$N$2:$N$2260,'Base Diária'!$A$2:$A$2260,$A23,'Base Diária'!$F$2:$F$2260,P$4))</f>
        <v/>
      </c>
      <c r="Q23" s="85">
        <f>IF(COUNTIFS('Base Diária'!$A$2:$A$2260,$A23,'Base Diária'!$F$2:$F$2260,Q$4,'Base Diária'!$P$2:$P$2260,"Sim")=0,"",SUMIFS('Base Diária'!$N$2:$N$2260,'Base Diária'!$A$2:$A$2260,$A23,'Base Diária'!$F$2:$F$2260,Q$4))</f>
        <v>0.66866566716641684</v>
      </c>
      <c r="R23" s="85">
        <f>IF(COUNTIFS('Base Diária'!$A$2:$A$2260,$A23,'Base Diária'!$F$2:$F$2260,R$4,'Base Diária'!$P$2:$P$2260,"Sim")=0,"",SUMIFS('Base Diária'!$N$2:$N$2260,'Base Diária'!$A$2:$A$2260,$A23,'Base Diária'!$F$2:$F$2260,R$4))</f>
        <v>0</v>
      </c>
      <c r="S23" s="85">
        <f>IF(COUNTIFS('Base Diária'!$A$2:$A$2260,$A23,'Base Diária'!$F$2:$F$2260,S$4,'Base Diária'!$P$2:$P$2260,"Sim")=0,"",SUMIFS('Base Diária'!$N$2:$N$2260,'Base Diária'!$A$2:$A$2260,$A23,'Base Diária'!$F$2:$F$2260,S$4))</f>
        <v>0.89505247376311836</v>
      </c>
      <c r="T23" s="85">
        <f>IF(COUNTIFS('Base Diária'!$A$2:$A$2260,$A23,'Base Diária'!$F$2:$F$2260,T$4,'Base Diária'!$P$2:$P$2260,"Sim")=0,"",SUMIFS('Base Diária'!$N$2:$N$2260,'Base Diária'!$A$2:$A$2260,$A23,'Base Diária'!$F$2:$F$2260,T$4))</f>
        <v>1.0359820089955023</v>
      </c>
      <c r="U23" s="85">
        <f>IF(COUNTIFS('Base Diária'!$A$2:$A$2260,$A23,'Base Diária'!$F$2:$F$2260,U$4,'Base Diária'!$P$2:$P$2260,"Sim")=0,"",SUMIFS('Base Diária'!$N$2:$N$2260,'Base Diária'!$A$2:$A$2260,$A23,'Base Diária'!$F$2:$F$2260,U$4))</f>
        <v>0.97601199400299843</v>
      </c>
      <c r="V23" s="85">
        <f>IF(COUNTIFS('Base Diária'!$A$2:$A$2260,$A23,'Base Diária'!$F$2:$F$2260,V$4,'Base Diária'!$P$2:$P$2260,"Sim")=0,"",SUMIFS('Base Diária'!$N$2:$N$2260,'Base Diária'!$A$2:$A$2260,$A23,'Base Diária'!$F$2:$F$2260,V$4))</f>
        <v>0.80509745127436272</v>
      </c>
      <c r="W23" s="85">
        <f>IF(COUNTIFS('Base Diária'!$A$2:$A$2260,$A23,'Base Diária'!$F$2:$F$2260,W$4,'Base Diária'!$P$2:$P$2260,"Sim")=0,"",SUMIFS('Base Diária'!$N$2:$N$2260,'Base Diária'!$A$2:$A$2260,$A23,'Base Diária'!$F$2:$F$2260,W$4))</f>
        <v>0.89655172413793116</v>
      </c>
      <c r="X23" s="85" t="str">
        <f>IF(COUNTIFS('Base Diária'!$A$2:$A$2260,$A23,'Base Diária'!$F$2:$F$2260,X$4,'Base Diária'!$P$2:$P$2260,"Sim")=0,"",SUMIFS('Base Diária'!$N$2:$N$2260,'Base Diária'!$A$2:$A$2260,$A23,'Base Diária'!$F$2:$F$2260,X$4))</f>
        <v/>
      </c>
      <c r="Y23" s="85" t="str">
        <f>IF(COUNTIFS('Base Diária'!$A$2:$A$2260,$A23,'Base Diária'!$F$2:$F$2260,Y$4,'Base Diária'!$P$2:$P$2260,"Sim")=0,"",SUMIFS('Base Diária'!$N$2:$N$2260,'Base Diária'!$A$2:$A$2260,$A23,'Base Diária'!$F$2:$F$2260,Y$4))</f>
        <v/>
      </c>
      <c r="Z23" s="85" t="str">
        <f>IF(COUNTIFS('Base Diária'!$A$2:$A$2260,$A23,'Base Diária'!$F$2:$F$2260,Z$4,'Base Diária'!$P$2:$P$2260,"Sim")=0,"",SUMIFS('Base Diária'!$N$2:$N$2260,'Base Diária'!$A$2:$A$2260,$A23,'Base Diária'!$F$2:$F$2260,Z$4))</f>
        <v/>
      </c>
      <c r="AA23" s="85" t="str">
        <f>IF(COUNTIFS('Base Diária'!$A$2:$A$2260,$A23,'Base Diária'!$F$2:$F$2260,AA$4,'Base Diária'!$P$2:$P$2260,"Sim")=0,"",SUMIFS('Base Diária'!$N$2:$N$2260,'Base Diária'!$A$2:$A$2260,$A23,'Base Diária'!$F$2:$F$2260,AA$4))</f>
        <v/>
      </c>
      <c r="AB23" s="85" t="str">
        <f>IF(COUNTIFS('Base Diária'!$A$2:$A$2260,$A23,'Base Diária'!$F$2:$F$2260,AB$4,'Base Diária'!$P$2:$P$2260,"Sim")=0,"",SUMIFS('Base Diária'!$N$2:$N$2260,'Base Diária'!$A$2:$A$2260,$A23,'Base Diária'!$F$2:$F$2260,AB$4))</f>
        <v/>
      </c>
      <c r="AC23" s="85" t="str">
        <f>IF(COUNTIFS('Base Diária'!$A$2:$A$2260,$A23,'Base Diária'!$F$2:$F$2260,AC$4,'Base Diária'!$P$2:$P$2260,"Sim")=0,"",SUMIFS('Base Diária'!$N$2:$N$2260,'Base Diária'!$A$2:$A$2260,$A23,'Base Diária'!$F$2:$F$2260,AC$4))</f>
        <v/>
      </c>
      <c r="AD23" s="85" t="str">
        <f>IF(COUNTIFS('Base Diária'!$A$2:$A$2260,$A23,'Base Diária'!$F$2:$F$2260,AD$4,'Base Diária'!$P$2:$P$2260,"Sim")=0,"",SUMIFS('Base Diária'!$N$2:$N$2260,'Base Diária'!$A$2:$A$2260,$A23,'Base Diária'!$F$2:$F$2260,AD$4))</f>
        <v/>
      </c>
      <c r="AE23" s="85" t="str">
        <f>IF(COUNTIFS('Base Diária'!$A$2:$A$2260,$A23,'Base Diária'!$F$2:$F$2260,AE$4,'Base Diária'!$P$2:$P$2260,"Sim")=0,"",SUMIFS('Base Diária'!$N$2:$N$2260,'Base Diária'!$A$2:$A$2260,$A23,'Base Diária'!$F$2:$F$2260,AE$4))</f>
        <v/>
      </c>
      <c r="AF23" s="85" t="str">
        <f>IF(COUNTIFS('Base Diária'!$A$2:$A$2260,$A23,'Base Diária'!$F$2:$F$2260,AF$4,'Base Diária'!$P$2:$P$2260,"Sim")=0,"",SUMIFS('Base Diária'!$N$2:$N$2260,'Base Diária'!$A$2:$A$2260,$A23,'Base Diária'!$F$2:$F$2260,AF$4))</f>
        <v/>
      </c>
      <c r="AG23" s="85" t="str">
        <f>IF(COUNTIFS('Base Diária'!$A$2:$A$2260,$A23,'Base Diária'!$F$2:$F$2260,AG$4,'Base Diária'!$P$2:$P$2260,"Sim")=0,"",SUMIFS('Base Diária'!$N$2:$N$2260,'Base Diária'!$A$2:$A$2260,$A23,'Base Diária'!$F$2:$F$2260,AG$4))</f>
        <v/>
      </c>
      <c r="AH23" s="18">
        <f>IFERROR(INDEX('Painel Empregado'!$F$5:$F$62,MATCH($A23,'Painel Empregado'!$A$5:$A$62,0)),"")</f>
        <v>15</v>
      </c>
      <c r="AI23" s="86">
        <f>IFERROR(INDEX('Painel Empregado'!$J$5:$J$62,MATCH($A23,'Painel Empregado'!$A$5:$A$62,0)),"")</f>
        <v>0.90314842578710652</v>
      </c>
      <c r="AJ23" s="86">
        <f>IFERROR(INDEX('Painel Empregado'!$M$5:$M$62,MATCH($A23,'Painel Empregado'!$A$5:$A$62,0)),"")</f>
        <v>0.93333333333333335</v>
      </c>
      <c r="AK23" s="86">
        <f>IFERROR(INDEX('Painel Empregado'!$K$5:$K$62,MATCH($A23,'Painel Empregado'!$A$5:$A$62,0)),"")</f>
        <v>0.8</v>
      </c>
      <c r="AL23" s="89" t="str">
        <f>IFERROR(INDEX('Painel Empregado'!$Q$5:$Q$62,MATCH($A23,'Painel Empregado'!$A$5:$A$62,0)),"")</f>
        <v>Na meta</v>
      </c>
    </row>
    <row r="24" spans="1:38" ht="15" customHeight="1" x14ac:dyDescent="0.25">
      <c r="A24" s="93">
        <v>55387</v>
      </c>
      <c r="B24" s="6" t="s">
        <v>30</v>
      </c>
      <c r="C24" s="17" t="str">
        <f ca="1">IFERROR(INDEX(Cadastro!$C$5:$C$72,MATCH($A24&amp;"|"&amp;TEXT(_xlfn.MAXIFS(Cadastro!$E$5:$E$72,Cadastro!$A$5:$A$72,$A24,Cadastro!$E$5:$E$72,"&lt;="&amp;TODAY()),"yyyymmdd"),Cadastro!$I$5:$I$72,0)),"NÃO INFORMADO")</f>
        <v>NÃO INFORMADO</v>
      </c>
      <c r="D24" s="17" t="str">
        <f>VLOOKUP($A24,CC!$A:$C,3,FALSE())</f>
        <v>ELE</v>
      </c>
      <c r="E24" s="17" t="str">
        <f ca="1">IFERROR(INDEX(Cadastro!$D$5:$D$202,MATCH($A24&amp;"|"&amp;TEXT(_xlfn.MAXIFS(Cadastro!$E$5:$E$202,Cadastro!$A$5:$A$202,$A24,Cadastro!$E$5:$E$202,"&lt;="&amp;TODAY()),"yyyymmdd"),Cadastro!$I$5:$I$202,0)),"")</f>
        <v>A</v>
      </c>
      <c r="F24" s="85">
        <f>IF(COUNTIFS('Base Diária'!$A$2:$A$2260,$A24,'Base Diária'!$F$2:$F$2260,F$4,'Base Diária'!$P$2:$P$2260,"Sim")=0,"",SUMIFS('Base Diária'!$N$2:$N$2260,'Base Diária'!$A$2:$A$2260,$A24,'Base Diária'!$F$2:$F$2260,F$4))</f>
        <v>0.92348284960422167</v>
      </c>
      <c r="G24" s="85" t="str">
        <f>IF(COUNTIFS('Base Diária'!$A$2:$A$2260,$A24,'Base Diária'!$F$2:$F$2260,G$4,'Base Diária'!$P$2:$P$2260,"Sim")=0,"",SUMIFS('Base Diária'!$N$2:$N$2260,'Base Diária'!$A$2:$A$2260,$A24,'Base Diária'!$F$2:$F$2260,G$4))</f>
        <v/>
      </c>
      <c r="H24" s="85">
        <f>IF(COUNTIFS('Base Diária'!$A$2:$A$2260,$A24,'Base Diária'!$F$2:$F$2260,H$4,'Base Diária'!$P$2:$P$2260,"Sim")=0,"",SUMIFS('Base Diária'!$N$2:$N$2260,'Base Diária'!$A$2:$A$2260,$A24,'Base Diária'!$F$2:$F$2260,H$4))</f>
        <v>0.92348284960422167</v>
      </c>
      <c r="I24" s="85">
        <f>IF(COUNTIFS('Base Diária'!$A$2:$A$2260,$A24,'Base Diária'!$F$2:$F$2260,I$4,'Base Diária'!$P$2:$P$2260,"Sim")=0,"",SUMIFS('Base Diária'!$N$2:$N$2260,'Base Diária'!$A$2:$A$2260,$A24,'Base Diária'!$F$2:$F$2260,I$4))</f>
        <v>0.92348284960422167</v>
      </c>
      <c r="J24" s="85">
        <f>IF(COUNTIFS('Base Diária'!$A$2:$A$2260,$A24,'Base Diária'!$F$2:$F$2260,J$4,'Base Diária'!$P$2:$P$2260,"Sim")=0,"",SUMIFS('Base Diária'!$N$2:$N$2260,'Base Diária'!$A$2:$A$2260,$A24,'Base Diária'!$F$2:$F$2260,J$4))</f>
        <v>0.92348284960422167</v>
      </c>
      <c r="K24" s="85">
        <f>IF(COUNTIFS('Base Diária'!$A$2:$A$2260,$A24,'Base Diária'!$F$2:$F$2260,K$4,'Base Diária'!$P$2:$P$2260,"Sim")=0,"",SUMIFS('Base Diária'!$N$2:$N$2260,'Base Diária'!$A$2:$A$2260,$A24,'Base Diária'!$F$2:$F$2260,K$4))</f>
        <v>0.92348284960422167</v>
      </c>
      <c r="L24" s="85">
        <f>IF(COUNTIFS('Base Diária'!$A$2:$A$2260,$A24,'Base Diária'!$F$2:$F$2260,L$4,'Base Diária'!$P$2:$P$2260,"Sim")=0,"",SUMIFS('Base Diária'!$N$2:$N$2260,'Base Diária'!$A$2:$A$2260,$A24,'Base Diária'!$F$2:$F$2260,L$4))</f>
        <v>0.92348284960422167</v>
      </c>
      <c r="M24" s="85" t="str">
        <f>IF(COUNTIFS('Base Diária'!$A$2:$A$2260,$A24,'Base Diária'!$F$2:$F$2260,M$4,'Base Diária'!$P$2:$P$2260,"Sim")=0,"",SUMIFS('Base Diária'!$N$2:$N$2260,'Base Diária'!$A$2:$A$2260,$A24,'Base Diária'!$F$2:$F$2260,M$4))</f>
        <v/>
      </c>
      <c r="N24" s="85" t="str">
        <f>IF(COUNTIFS('Base Diária'!$A$2:$A$2260,$A24,'Base Diária'!$F$2:$F$2260,N$4,'Base Diária'!$P$2:$P$2260,"Sim")=0,"",SUMIFS('Base Diária'!$N$2:$N$2260,'Base Diária'!$A$2:$A$2260,$A24,'Base Diária'!$F$2:$F$2260,N$4))</f>
        <v/>
      </c>
      <c r="O24" s="85">
        <f>IF(COUNTIFS('Base Diária'!$A$2:$A$2260,$A24,'Base Diária'!$F$2:$F$2260,O$4,'Base Diária'!$P$2:$P$2260,"Sim")=0,"",SUMIFS('Base Diária'!$N$2:$N$2260,'Base Diária'!$A$2:$A$2260,$A24,'Base Diária'!$F$2:$F$2260,O$4))</f>
        <v>0.79155672823218992</v>
      </c>
      <c r="P24" s="85">
        <f>IF(COUNTIFS('Base Diária'!$A$2:$A$2260,$A24,'Base Diária'!$F$2:$F$2260,P$4,'Base Diária'!$P$2:$P$2260,"Sim")=0,"",SUMIFS('Base Diária'!$N$2:$N$2260,'Base Diária'!$A$2:$A$2260,$A24,'Base Diária'!$F$2:$F$2260,P$4))</f>
        <v>0.92348284960422167</v>
      </c>
      <c r="Q24" s="85">
        <f>IF(COUNTIFS('Base Diária'!$A$2:$A$2260,$A24,'Base Diária'!$F$2:$F$2260,Q$4,'Base Diária'!$P$2:$P$2260,"Sim")=0,"",SUMIFS('Base Diária'!$N$2:$N$2260,'Base Diária'!$A$2:$A$2260,$A24,'Base Diária'!$F$2:$F$2260,Q$4))</f>
        <v>0.92348284960422167</v>
      </c>
      <c r="R24" s="85">
        <f>IF(COUNTIFS('Base Diária'!$A$2:$A$2260,$A24,'Base Diária'!$F$2:$F$2260,R$4,'Base Diária'!$P$2:$P$2260,"Sim")=0,"",SUMIFS('Base Diária'!$N$2:$N$2260,'Base Diária'!$A$2:$A$2260,$A24,'Base Diária'!$F$2:$F$2260,R$4))</f>
        <v>0.92348284960422167</v>
      </c>
      <c r="S24" s="85" t="str">
        <f>IF(COUNTIFS('Base Diária'!$A$2:$A$2260,$A24,'Base Diária'!$F$2:$F$2260,S$4,'Base Diária'!$P$2:$P$2260,"Sim")=0,"",SUMIFS('Base Diária'!$N$2:$N$2260,'Base Diária'!$A$2:$A$2260,$A24,'Base Diária'!$F$2:$F$2260,S$4))</f>
        <v/>
      </c>
      <c r="T24" s="85">
        <f>IF(COUNTIFS('Base Diária'!$A$2:$A$2260,$A24,'Base Diária'!$F$2:$F$2260,T$4,'Base Diária'!$P$2:$P$2260,"Sim")=0,"",SUMIFS('Base Diária'!$N$2:$N$2260,'Base Diária'!$A$2:$A$2260,$A24,'Base Diária'!$F$2:$F$2260,T$4))</f>
        <v>0.79155672823218992</v>
      </c>
      <c r="U24" s="85">
        <f>IF(COUNTIFS('Base Diária'!$A$2:$A$2260,$A24,'Base Diária'!$F$2:$F$2260,U$4,'Base Diária'!$P$2:$P$2260,"Sim")=0,"",SUMIFS('Base Diária'!$N$2:$N$2260,'Base Diária'!$A$2:$A$2260,$A24,'Base Diária'!$F$2:$F$2260,U$4))</f>
        <v>0.92348284960422167</v>
      </c>
      <c r="V24" s="85">
        <f>IF(COUNTIFS('Base Diária'!$A$2:$A$2260,$A24,'Base Diária'!$F$2:$F$2260,V$4,'Base Diária'!$P$2:$P$2260,"Sim")=0,"",SUMIFS('Base Diária'!$N$2:$N$2260,'Base Diária'!$A$2:$A$2260,$A24,'Base Diária'!$F$2:$F$2260,V$4))</f>
        <v>0.92348284960422167</v>
      </c>
      <c r="W24" s="85">
        <f>IF(COUNTIFS('Base Diária'!$A$2:$A$2260,$A24,'Base Diária'!$F$2:$F$2260,W$4,'Base Diária'!$P$2:$P$2260,"Sim")=0,"",SUMIFS('Base Diária'!$N$2:$N$2260,'Base Diária'!$A$2:$A$2260,$A24,'Base Diária'!$F$2:$F$2260,W$4))</f>
        <v>0.13192612137203166</v>
      </c>
      <c r="X24" s="85">
        <f>IF(COUNTIFS('Base Diária'!$A$2:$A$2260,$A24,'Base Diária'!$F$2:$F$2260,X$4,'Base Diária'!$P$2:$P$2260,"Sim")=0,"",SUMIFS('Base Diária'!$N$2:$N$2260,'Base Diária'!$A$2:$A$2260,$A24,'Base Diária'!$F$2:$F$2260,X$4))</f>
        <v>0</v>
      </c>
      <c r="Y24" s="85" t="str">
        <f>IF(COUNTIFS('Base Diária'!$A$2:$A$2260,$A24,'Base Diária'!$F$2:$F$2260,Y$4,'Base Diária'!$P$2:$P$2260,"Sim")=0,"",SUMIFS('Base Diária'!$N$2:$N$2260,'Base Diária'!$A$2:$A$2260,$A24,'Base Diária'!$F$2:$F$2260,Y$4))</f>
        <v/>
      </c>
      <c r="Z24" s="85" t="str">
        <f>IF(COUNTIFS('Base Diária'!$A$2:$A$2260,$A24,'Base Diária'!$F$2:$F$2260,Z$4,'Base Diária'!$P$2:$P$2260,"Sim")=0,"",SUMIFS('Base Diária'!$N$2:$N$2260,'Base Diária'!$A$2:$A$2260,$A24,'Base Diária'!$F$2:$F$2260,Z$4))</f>
        <v/>
      </c>
      <c r="AA24" s="85" t="str">
        <f>IF(COUNTIFS('Base Diária'!$A$2:$A$2260,$A24,'Base Diária'!$F$2:$F$2260,AA$4,'Base Diária'!$P$2:$P$2260,"Sim")=0,"",SUMIFS('Base Diária'!$N$2:$N$2260,'Base Diária'!$A$2:$A$2260,$A24,'Base Diária'!$F$2:$F$2260,AA$4))</f>
        <v/>
      </c>
      <c r="AB24" s="85" t="str">
        <f>IF(COUNTIFS('Base Diária'!$A$2:$A$2260,$A24,'Base Diária'!$F$2:$F$2260,AB$4,'Base Diária'!$P$2:$P$2260,"Sim")=0,"",SUMIFS('Base Diária'!$N$2:$N$2260,'Base Diária'!$A$2:$A$2260,$A24,'Base Diária'!$F$2:$F$2260,AB$4))</f>
        <v/>
      </c>
      <c r="AC24" s="85" t="str">
        <f>IF(COUNTIFS('Base Diária'!$A$2:$A$2260,$A24,'Base Diária'!$F$2:$F$2260,AC$4,'Base Diária'!$P$2:$P$2260,"Sim")=0,"",SUMIFS('Base Diária'!$N$2:$N$2260,'Base Diária'!$A$2:$A$2260,$A24,'Base Diária'!$F$2:$F$2260,AC$4))</f>
        <v/>
      </c>
      <c r="AD24" s="85" t="str">
        <f>IF(COUNTIFS('Base Diária'!$A$2:$A$2260,$A24,'Base Diária'!$F$2:$F$2260,AD$4,'Base Diária'!$P$2:$P$2260,"Sim")=0,"",SUMIFS('Base Diária'!$N$2:$N$2260,'Base Diária'!$A$2:$A$2260,$A24,'Base Diária'!$F$2:$F$2260,AD$4))</f>
        <v/>
      </c>
      <c r="AE24" s="85" t="str">
        <f>IF(COUNTIFS('Base Diária'!$A$2:$A$2260,$A24,'Base Diária'!$F$2:$F$2260,AE$4,'Base Diária'!$P$2:$P$2260,"Sim")=0,"",SUMIFS('Base Diária'!$N$2:$N$2260,'Base Diária'!$A$2:$A$2260,$A24,'Base Diária'!$F$2:$F$2260,AE$4))</f>
        <v/>
      </c>
      <c r="AF24" s="85" t="str">
        <f>IF(COUNTIFS('Base Diária'!$A$2:$A$2260,$A24,'Base Diária'!$F$2:$F$2260,AF$4,'Base Diária'!$P$2:$P$2260,"Sim")=0,"",SUMIFS('Base Diária'!$N$2:$N$2260,'Base Diária'!$A$2:$A$2260,$A24,'Base Diária'!$F$2:$F$2260,AF$4))</f>
        <v/>
      </c>
      <c r="AG24" s="85" t="str">
        <f>IF(COUNTIFS('Base Diária'!$A$2:$A$2260,$A24,'Base Diária'!$F$2:$F$2260,AG$4,'Base Diária'!$P$2:$P$2260,"Sim")=0,"",SUMIFS('Base Diária'!$N$2:$N$2260,'Base Diária'!$A$2:$A$2260,$A24,'Base Diária'!$F$2:$F$2260,AG$4))</f>
        <v/>
      </c>
      <c r="AH24" s="18">
        <f>IFERROR(INDEX('Painel Empregado'!$F$5:$F$62,MATCH($A24,'Painel Empregado'!$A$5:$A$62,0)),"")</f>
        <v>14</v>
      </c>
      <c r="AI24" s="86">
        <f>IFERROR(INDEX('Painel Empregado'!$J$5:$J$62,MATCH($A24,'Painel Empregado'!$A$5:$A$62,0)),"")</f>
        <v>0.84809649453448932</v>
      </c>
      <c r="AJ24" s="86">
        <f>IFERROR(INDEX('Painel Empregado'!$M$5:$M$62,MATCH($A24,'Painel Empregado'!$A$5:$A$62,0)),"")</f>
        <v>0.7857142857142857</v>
      </c>
      <c r="AK24" s="86">
        <f>IFERROR(INDEX('Painel Empregado'!$K$5:$K$62,MATCH($A24,'Painel Empregado'!$A$5:$A$62,0)),"")</f>
        <v>0.8</v>
      </c>
      <c r="AL24" s="89" t="str">
        <f>IFERROR(INDEX('Painel Empregado'!$Q$5:$Q$62,MATCH($A24,'Painel Empregado'!$A$5:$A$62,0)),"")</f>
        <v>Atenção</v>
      </c>
    </row>
    <row r="25" spans="1:38" ht="15" customHeight="1" x14ac:dyDescent="0.25">
      <c r="A25" s="93">
        <v>10495</v>
      </c>
      <c r="B25" s="6" t="s">
        <v>31</v>
      </c>
      <c r="C25" s="17" t="str">
        <f ca="1">IFERROR(INDEX(Cadastro!$C$5:$C$72,MATCH($A25&amp;"|"&amp;TEXT(_xlfn.MAXIFS(Cadastro!$E$5:$E$72,Cadastro!$A$5:$A$72,$A25,Cadastro!$E$5:$E$72,"&lt;="&amp;TODAY()),"yyyymmdd"),Cadastro!$I$5:$I$72,0)),"NÃO INFORMADO")</f>
        <v>NÃO INFORMADO</v>
      </c>
      <c r="D25" s="17" t="str">
        <f>VLOOKUP($A25,CC!$A:$C,3,FALSE())</f>
        <v>ELE</v>
      </c>
      <c r="E25" s="17" t="str">
        <f ca="1">IFERROR(INDEX(Cadastro!$D$5:$D$202,MATCH($A25&amp;"|"&amp;TEXT(_xlfn.MAXIFS(Cadastro!$E$5:$E$202,Cadastro!$A$5:$A$202,$A25,Cadastro!$E$5:$E$202,"&lt;="&amp;TODAY()),"yyyymmdd"),Cadastro!$I$5:$I$202,0)),"")</f>
        <v>B</v>
      </c>
      <c r="F25" s="85" t="str">
        <f>IF(COUNTIFS('Base Diária'!$A$2:$A$2260,$A25,'Base Diária'!$F$2:$F$2260,F$4,'Base Diária'!$P$2:$P$2260,"Sim")=0,"",SUMIFS('Base Diária'!$N$2:$N$2260,'Base Diária'!$A$2:$A$2260,$A25,'Base Diária'!$F$2:$F$2260,F$4))</f>
        <v/>
      </c>
      <c r="G25" s="85" t="str">
        <f>IF(COUNTIFS('Base Diária'!$A$2:$A$2260,$A25,'Base Diária'!$F$2:$F$2260,G$4,'Base Diária'!$P$2:$P$2260,"Sim")=0,"",SUMIFS('Base Diária'!$N$2:$N$2260,'Base Diária'!$A$2:$A$2260,$A25,'Base Diária'!$F$2:$F$2260,G$4))</f>
        <v/>
      </c>
      <c r="H25" s="85" t="str">
        <f>IF(COUNTIFS('Base Diária'!$A$2:$A$2260,$A25,'Base Diária'!$F$2:$F$2260,H$4,'Base Diária'!$P$2:$P$2260,"Sim")=0,"",SUMIFS('Base Diária'!$N$2:$N$2260,'Base Diária'!$A$2:$A$2260,$A25,'Base Diária'!$F$2:$F$2260,H$4))</f>
        <v/>
      </c>
      <c r="I25" s="85" t="str">
        <f>IF(COUNTIFS('Base Diária'!$A$2:$A$2260,$A25,'Base Diária'!$F$2:$F$2260,I$4,'Base Diária'!$P$2:$P$2260,"Sim")=0,"",SUMIFS('Base Diária'!$N$2:$N$2260,'Base Diária'!$A$2:$A$2260,$A25,'Base Diária'!$F$2:$F$2260,I$4))</f>
        <v/>
      </c>
      <c r="J25" s="85" t="str">
        <f>IF(COUNTIFS('Base Diária'!$A$2:$A$2260,$A25,'Base Diária'!$F$2:$F$2260,J$4,'Base Diária'!$P$2:$P$2260,"Sim")=0,"",SUMIFS('Base Diária'!$N$2:$N$2260,'Base Diária'!$A$2:$A$2260,$A25,'Base Diária'!$F$2:$F$2260,J$4))</f>
        <v/>
      </c>
      <c r="K25" s="85" t="str">
        <f>IF(COUNTIFS('Base Diária'!$A$2:$A$2260,$A25,'Base Diária'!$F$2:$F$2260,K$4,'Base Diária'!$P$2:$P$2260,"Sim")=0,"",SUMIFS('Base Diária'!$N$2:$N$2260,'Base Diária'!$A$2:$A$2260,$A25,'Base Diária'!$F$2:$F$2260,K$4))</f>
        <v/>
      </c>
      <c r="L25" s="85" t="str">
        <f>IF(COUNTIFS('Base Diária'!$A$2:$A$2260,$A25,'Base Diária'!$F$2:$F$2260,L$4,'Base Diária'!$P$2:$P$2260,"Sim")=0,"",SUMIFS('Base Diária'!$N$2:$N$2260,'Base Diária'!$A$2:$A$2260,$A25,'Base Diária'!$F$2:$F$2260,L$4))</f>
        <v/>
      </c>
      <c r="M25" s="85" t="str">
        <f>IF(COUNTIFS('Base Diária'!$A$2:$A$2260,$A25,'Base Diária'!$F$2:$F$2260,M$4,'Base Diária'!$P$2:$P$2260,"Sim")=0,"",SUMIFS('Base Diária'!$N$2:$N$2260,'Base Diária'!$A$2:$A$2260,$A25,'Base Diária'!$F$2:$F$2260,M$4))</f>
        <v/>
      </c>
      <c r="N25" s="85" t="str">
        <f>IF(COUNTIFS('Base Diária'!$A$2:$A$2260,$A25,'Base Diária'!$F$2:$F$2260,N$4,'Base Diária'!$P$2:$P$2260,"Sim")=0,"",SUMIFS('Base Diária'!$N$2:$N$2260,'Base Diária'!$A$2:$A$2260,$A25,'Base Diária'!$F$2:$F$2260,N$4))</f>
        <v/>
      </c>
      <c r="O25" s="85" t="str">
        <f>IF(COUNTIFS('Base Diária'!$A$2:$A$2260,$A25,'Base Diária'!$F$2:$F$2260,O$4,'Base Diária'!$P$2:$P$2260,"Sim")=0,"",SUMIFS('Base Diária'!$N$2:$N$2260,'Base Diária'!$A$2:$A$2260,$A25,'Base Diária'!$F$2:$F$2260,O$4))</f>
        <v/>
      </c>
      <c r="P25" s="85">
        <f>IF(COUNTIFS('Base Diária'!$A$2:$A$2260,$A25,'Base Diária'!$F$2:$F$2260,P$4,'Base Diária'!$P$2:$P$2260,"Sim")=0,"",SUMIFS('Base Diária'!$N$2:$N$2260,'Base Diária'!$A$2:$A$2260,$A25,'Base Diária'!$F$2:$F$2260,P$4))</f>
        <v>0.45382585751978899</v>
      </c>
      <c r="Q25" s="85">
        <f>IF(COUNTIFS('Base Diária'!$A$2:$A$2260,$A25,'Base Diária'!$F$2:$F$2260,Q$4,'Base Diária'!$P$2:$P$2260,"Sim")=0,"",SUMIFS('Base Diária'!$N$2:$N$2260,'Base Diária'!$A$2:$A$2260,$A25,'Base Diária'!$F$2:$F$2260,Q$4))</f>
        <v>0</v>
      </c>
      <c r="R25" s="85">
        <f>IF(COUNTIFS('Base Diária'!$A$2:$A$2260,$A25,'Base Diária'!$F$2:$F$2260,R$4,'Base Diária'!$P$2:$P$2260,"Sim")=0,"",SUMIFS('Base Diária'!$N$2:$N$2260,'Base Diária'!$A$2:$A$2260,$A25,'Base Diária'!$F$2:$F$2260,R$4))</f>
        <v>0</v>
      </c>
      <c r="S25" s="85">
        <f>IF(COUNTIFS('Base Diária'!$A$2:$A$2260,$A25,'Base Diária'!$F$2:$F$2260,S$4,'Base Diária'!$P$2:$P$2260,"Sim")=0,"",SUMIFS('Base Diária'!$N$2:$N$2260,'Base Diária'!$A$2:$A$2260,$A25,'Base Diária'!$F$2:$F$2260,S$4))</f>
        <v>2.6385224274406332E-3</v>
      </c>
      <c r="T25" s="85">
        <f>IF(COUNTIFS('Base Diária'!$A$2:$A$2260,$A25,'Base Diária'!$F$2:$F$2260,T$4,'Base Diária'!$P$2:$P$2260,"Sim")=0,"",SUMIFS('Base Diária'!$N$2:$N$2260,'Base Diária'!$A$2:$A$2260,$A25,'Base Diária'!$F$2:$F$2260,T$4))</f>
        <v>0.41329856584093871</v>
      </c>
      <c r="U25" s="85">
        <f>IF(COUNTIFS('Base Diária'!$A$2:$A$2260,$A25,'Base Diária'!$F$2:$F$2260,U$4,'Base Diária'!$P$2:$P$2260,"Sim")=0,"",SUMIFS('Base Diária'!$N$2:$N$2260,'Base Diária'!$A$2:$A$2260,$A25,'Base Diária'!$F$2:$F$2260,U$4))</f>
        <v>0.93220338983050854</v>
      </c>
      <c r="V25" s="85">
        <f>IF(COUNTIFS('Base Diária'!$A$2:$A$2260,$A25,'Base Diária'!$F$2:$F$2260,V$4,'Base Diária'!$P$2:$P$2260,"Sim")=0,"",SUMIFS('Base Diária'!$N$2:$N$2260,'Base Diária'!$A$2:$A$2260,$A25,'Base Diária'!$F$2:$F$2260,V$4))</f>
        <v>0.79661016949152552</v>
      </c>
      <c r="W25" s="85">
        <f>IF(COUNTIFS('Base Diária'!$A$2:$A$2260,$A25,'Base Diária'!$F$2:$F$2260,W$4,'Base Diária'!$P$2:$P$2260,"Sim")=0,"",SUMIFS('Base Diária'!$N$2:$N$2260,'Base Diária'!$A$2:$A$2260,$A25,'Base Diária'!$F$2:$F$2260,W$4))</f>
        <v>0.6179921773142113</v>
      </c>
      <c r="X25" s="85" t="str">
        <f>IF(COUNTIFS('Base Diária'!$A$2:$A$2260,$A25,'Base Diária'!$F$2:$F$2260,X$4,'Base Diária'!$P$2:$P$2260,"Sim")=0,"",SUMIFS('Base Diária'!$N$2:$N$2260,'Base Diária'!$A$2:$A$2260,$A25,'Base Diária'!$F$2:$F$2260,X$4))</f>
        <v/>
      </c>
      <c r="Y25" s="85" t="str">
        <f>IF(COUNTIFS('Base Diária'!$A$2:$A$2260,$A25,'Base Diária'!$F$2:$F$2260,Y$4,'Base Diária'!$P$2:$P$2260,"Sim")=0,"",SUMIFS('Base Diária'!$N$2:$N$2260,'Base Diária'!$A$2:$A$2260,$A25,'Base Diária'!$F$2:$F$2260,Y$4))</f>
        <v/>
      </c>
      <c r="Z25" s="85" t="str">
        <f>IF(COUNTIFS('Base Diária'!$A$2:$A$2260,$A25,'Base Diária'!$F$2:$F$2260,Z$4,'Base Diária'!$P$2:$P$2260,"Sim")=0,"",SUMIFS('Base Diária'!$N$2:$N$2260,'Base Diária'!$A$2:$A$2260,$A25,'Base Diária'!$F$2:$F$2260,Z$4))</f>
        <v/>
      </c>
      <c r="AA25" s="85" t="str">
        <f>IF(COUNTIFS('Base Diária'!$A$2:$A$2260,$A25,'Base Diária'!$F$2:$F$2260,AA$4,'Base Diária'!$P$2:$P$2260,"Sim")=0,"",SUMIFS('Base Diária'!$N$2:$N$2260,'Base Diária'!$A$2:$A$2260,$A25,'Base Diária'!$F$2:$F$2260,AA$4))</f>
        <v/>
      </c>
      <c r="AB25" s="85" t="str">
        <f>IF(COUNTIFS('Base Diária'!$A$2:$A$2260,$A25,'Base Diária'!$F$2:$F$2260,AB$4,'Base Diária'!$P$2:$P$2260,"Sim")=0,"",SUMIFS('Base Diária'!$N$2:$N$2260,'Base Diária'!$A$2:$A$2260,$A25,'Base Diária'!$F$2:$F$2260,AB$4))</f>
        <v/>
      </c>
      <c r="AC25" s="85" t="str">
        <f>IF(COUNTIFS('Base Diária'!$A$2:$A$2260,$A25,'Base Diária'!$F$2:$F$2260,AC$4,'Base Diária'!$P$2:$P$2260,"Sim")=0,"",SUMIFS('Base Diária'!$N$2:$N$2260,'Base Diária'!$A$2:$A$2260,$A25,'Base Diária'!$F$2:$F$2260,AC$4))</f>
        <v/>
      </c>
      <c r="AD25" s="85" t="str">
        <f>IF(COUNTIFS('Base Diária'!$A$2:$A$2260,$A25,'Base Diária'!$F$2:$F$2260,AD$4,'Base Diária'!$P$2:$P$2260,"Sim")=0,"",SUMIFS('Base Diária'!$N$2:$N$2260,'Base Diária'!$A$2:$A$2260,$A25,'Base Diária'!$F$2:$F$2260,AD$4))</f>
        <v/>
      </c>
      <c r="AE25" s="85" t="str">
        <f>IF(COUNTIFS('Base Diária'!$A$2:$A$2260,$A25,'Base Diária'!$F$2:$F$2260,AE$4,'Base Diária'!$P$2:$P$2260,"Sim")=0,"",SUMIFS('Base Diária'!$N$2:$N$2260,'Base Diária'!$A$2:$A$2260,$A25,'Base Diária'!$F$2:$F$2260,AE$4))</f>
        <v/>
      </c>
      <c r="AF25" s="85" t="str">
        <f>IF(COUNTIFS('Base Diária'!$A$2:$A$2260,$A25,'Base Diária'!$F$2:$F$2260,AF$4,'Base Diária'!$P$2:$P$2260,"Sim")=0,"",SUMIFS('Base Diária'!$N$2:$N$2260,'Base Diária'!$A$2:$A$2260,$A25,'Base Diária'!$F$2:$F$2260,AF$4))</f>
        <v/>
      </c>
      <c r="AG25" s="85" t="str">
        <f>IF(COUNTIFS('Base Diária'!$A$2:$A$2260,$A25,'Base Diária'!$F$2:$F$2260,AG$4,'Base Diária'!$P$2:$P$2260,"Sim")=0,"",SUMIFS('Base Diária'!$N$2:$N$2260,'Base Diária'!$A$2:$A$2260,$A25,'Base Diária'!$F$2:$F$2260,AG$4))</f>
        <v/>
      </c>
      <c r="AH25" s="18">
        <f>IFERROR(INDEX('Painel Empregado'!$F$5:$F$62,MATCH($A25,'Painel Empregado'!$A$5:$A$62,0)),"")</f>
        <v>6</v>
      </c>
      <c r="AI25" s="86">
        <f>IFERROR(INDEX('Painel Empregado'!$J$5:$J$62,MATCH($A25,'Painel Empregado'!$A$5:$A$62,0)),"")</f>
        <v>0.53730366492146597</v>
      </c>
      <c r="AJ25" s="86">
        <f>IFERROR(INDEX('Painel Empregado'!$M$5:$M$62,MATCH($A25,'Painel Empregado'!$A$5:$A$62,0)),"")</f>
        <v>0.16666666666666666</v>
      </c>
      <c r="AK25" s="86">
        <f>IFERROR(INDEX('Painel Empregado'!$K$5:$K$62,MATCH($A25,'Painel Empregado'!$A$5:$A$62,0)),"")</f>
        <v>0.8</v>
      </c>
      <c r="AL25" s="89" t="str">
        <f>IFERROR(INDEX('Painel Empregado'!$Q$5:$Q$62,MATCH($A25,'Painel Empregado'!$A$5:$A$62,0)),"")</f>
        <v>Crítico</v>
      </c>
    </row>
    <row r="26" spans="1:38" ht="15" customHeight="1" x14ac:dyDescent="0.25">
      <c r="A26" s="93">
        <v>56010</v>
      </c>
      <c r="B26" s="6" t="s">
        <v>32</v>
      </c>
      <c r="C26" s="17" t="str">
        <f ca="1">IFERROR(INDEX(Cadastro!$C$5:$C$72,MATCH($A26&amp;"|"&amp;TEXT(_xlfn.MAXIFS(Cadastro!$E$5:$E$72,Cadastro!$A$5:$A$72,$A26,Cadastro!$E$5:$E$72,"&lt;="&amp;TODAY()),"yyyymmdd"),Cadastro!$I$5:$I$72,0)),"NÃO INFORMADO")</f>
        <v>NÃO INFORMADO</v>
      </c>
      <c r="D26" s="17" t="str">
        <f>VLOOKUP($A26,CC!$A:$C,3,FALSE())</f>
        <v>ELE</v>
      </c>
      <c r="E26" s="17" t="str">
        <f ca="1">IFERROR(INDEX(Cadastro!$D$5:$D$202,MATCH($A26&amp;"|"&amp;TEXT(_xlfn.MAXIFS(Cadastro!$E$5:$E$202,Cadastro!$A$5:$A$202,$A26,Cadastro!$E$5:$E$202,"&lt;="&amp;TODAY()),"yyyymmdd"),Cadastro!$I$5:$I$202,0)),"")</f>
        <v>A</v>
      </c>
      <c r="F26" s="85" t="str">
        <f>IF(COUNTIFS('Base Diária'!$A$2:$A$2260,$A26,'Base Diária'!$F$2:$F$2260,F$4,'Base Diária'!$P$2:$P$2260,"Sim")=0,"",SUMIFS('Base Diária'!$N$2:$N$2260,'Base Diária'!$A$2:$A$2260,$A26,'Base Diária'!$F$2:$F$2260,F$4))</f>
        <v/>
      </c>
      <c r="G26" s="85">
        <f>IF(COUNTIFS('Base Diária'!$A$2:$A$2260,$A26,'Base Diária'!$F$2:$F$2260,G$4,'Base Diária'!$P$2:$P$2260,"Sim")=0,"",SUMIFS('Base Diária'!$N$2:$N$2260,'Base Diária'!$A$2:$A$2260,$A26,'Base Diária'!$F$2:$F$2260,G$4))</f>
        <v>0.87071240105540892</v>
      </c>
      <c r="H26" s="85">
        <f>IF(COUNTIFS('Base Diária'!$A$2:$A$2260,$A26,'Base Diária'!$F$2:$F$2260,H$4,'Base Diária'!$P$2:$P$2260,"Sim")=0,"",SUMIFS('Base Diária'!$N$2:$N$2260,'Base Diária'!$A$2:$A$2260,$A26,'Base Diária'!$F$2:$F$2260,H$4))</f>
        <v>0.91556728232189966</v>
      </c>
      <c r="I26" s="85">
        <f>IF(COUNTIFS('Base Diária'!$A$2:$A$2260,$A26,'Base Diária'!$F$2:$F$2260,I$4,'Base Diária'!$P$2:$P$2260,"Sim")=0,"",SUMIFS('Base Diária'!$N$2:$N$2260,'Base Diária'!$A$2:$A$2260,$A26,'Base Diária'!$F$2:$F$2260,I$4))</f>
        <v>0.86939313984168864</v>
      </c>
      <c r="J26" s="85">
        <f>IF(COUNTIFS('Base Diária'!$A$2:$A$2260,$A26,'Base Diária'!$F$2:$F$2260,J$4,'Base Diária'!$P$2:$P$2260,"Sim")=0,"",SUMIFS('Base Diária'!$N$2:$N$2260,'Base Diária'!$A$2:$A$2260,$A26,'Base Diária'!$F$2:$F$2260,J$4))</f>
        <v>0.91424802110817938</v>
      </c>
      <c r="K26" s="85">
        <f>IF(COUNTIFS('Base Diária'!$A$2:$A$2260,$A26,'Base Diária'!$F$2:$F$2260,K$4,'Base Diária'!$P$2:$P$2260,"Sim")=0,"",SUMIFS('Base Diária'!$N$2:$N$2260,'Base Diária'!$A$2:$A$2260,$A26,'Base Diária'!$F$2:$F$2260,K$4))</f>
        <v>0.92216358839050139</v>
      </c>
      <c r="L26" s="85" t="str">
        <f>IF(COUNTIFS('Base Diária'!$A$2:$A$2260,$A26,'Base Diária'!$F$2:$F$2260,L$4,'Base Diária'!$P$2:$P$2260,"Sim")=0,"",SUMIFS('Base Diária'!$N$2:$N$2260,'Base Diária'!$A$2:$A$2260,$A26,'Base Diária'!$F$2:$F$2260,L$4))</f>
        <v/>
      </c>
      <c r="M26" s="85">
        <f>IF(COUNTIFS('Base Diária'!$A$2:$A$2260,$A26,'Base Diária'!$F$2:$F$2260,M$4,'Base Diária'!$P$2:$P$2260,"Sim")=0,"",SUMIFS('Base Diária'!$N$2:$N$2260,'Base Diária'!$A$2:$A$2260,$A26,'Base Diária'!$F$2:$F$2260,M$4))</f>
        <v>0.86807387862796836</v>
      </c>
      <c r="N26" s="85">
        <f>IF(COUNTIFS('Base Diária'!$A$2:$A$2260,$A26,'Base Diária'!$F$2:$F$2260,N$4,'Base Diária'!$P$2:$P$2260,"Sim")=0,"",SUMIFS('Base Diária'!$N$2:$N$2260,'Base Diária'!$A$2:$A$2260,$A26,'Base Diária'!$F$2:$F$2260,N$4))</f>
        <v>0.91952506596306072</v>
      </c>
      <c r="O26" s="85">
        <f>IF(COUNTIFS('Base Diária'!$A$2:$A$2260,$A26,'Base Diária'!$F$2:$F$2260,O$4,'Base Diária'!$P$2:$P$2260,"Sim")=0,"",SUMIFS('Base Diária'!$N$2:$N$2260,'Base Diária'!$A$2:$A$2260,$A26,'Base Diária'!$F$2:$F$2260,O$4))</f>
        <v>0.90897097625329826</v>
      </c>
      <c r="P26" s="85">
        <f>IF(COUNTIFS('Base Diária'!$A$2:$A$2260,$A26,'Base Diária'!$F$2:$F$2260,P$4,'Base Diária'!$P$2:$P$2260,"Sim")=0,"",SUMIFS('Base Diária'!$N$2:$N$2260,'Base Diária'!$A$2:$A$2260,$A26,'Base Diária'!$F$2:$F$2260,P$4))</f>
        <v>0.91952506596306061</v>
      </c>
      <c r="Q26" s="85">
        <f>IF(COUNTIFS('Base Diária'!$A$2:$A$2260,$A26,'Base Diária'!$F$2:$F$2260,Q$4,'Base Diária'!$P$2:$P$2260,"Sim")=0,"",SUMIFS('Base Diária'!$N$2:$N$2260,'Base Diária'!$A$2:$A$2260,$A26,'Base Diária'!$F$2:$F$2260,Q$4))</f>
        <v>0.89445910290237463</v>
      </c>
      <c r="R26" s="85" t="str">
        <f>IF(COUNTIFS('Base Diária'!$A$2:$A$2260,$A26,'Base Diária'!$F$2:$F$2260,R$4,'Base Diária'!$P$2:$P$2260,"Sim")=0,"",SUMIFS('Base Diária'!$N$2:$N$2260,'Base Diária'!$A$2:$A$2260,$A26,'Base Diária'!$F$2:$F$2260,R$4))</f>
        <v/>
      </c>
      <c r="S26" s="85">
        <f>IF(COUNTIFS('Base Diária'!$A$2:$A$2260,$A26,'Base Diária'!$F$2:$F$2260,S$4,'Base Diária'!$P$2:$P$2260,"Sim")=0,"",SUMIFS('Base Diária'!$N$2:$N$2260,'Base Diária'!$A$2:$A$2260,$A26,'Base Diária'!$F$2:$F$2260,S$4))</f>
        <v>0.9445910290237467</v>
      </c>
      <c r="T26" s="85">
        <f>IF(COUNTIFS('Base Diária'!$A$2:$A$2260,$A26,'Base Diária'!$F$2:$F$2260,T$4,'Base Diária'!$P$2:$P$2260,"Sim")=0,"",SUMIFS('Base Diária'!$N$2:$N$2260,'Base Diária'!$A$2:$A$2260,$A26,'Base Diária'!$F$2:$F$2260,T$4))</f>
        <v>0.38522427440633245</v>
      </c>
      <c r="U26" s="85">
        <f>IF(COUNTIFS('Base Diária'!$A$2:$A$2260,$A26,'Base Diária'!$F$2:$F$2260,U$4,'Base Diária'!$P$2:$P$2260,"Sim")=0,"",SUMIFS('Base Diária'!$N$2:$N$2260,'Base Diária'!$A$2:$A$2260,$A26,'Base Diária'!$F$2:$F$2260,U$4))</f>
        <v>0.91688654353562016</v>
      </c>
      <c r="V26" s="85">
        <f>IF(COUNTIFS('Base Diária'!$A$2:$A$2260,$A26,'Base Diária'!$F$2:$F$2260,V$4,'Base Diária'!$P$2:$P$2260,"Sim")=0,"",SUMIFS('Base Diária'!$N$2:$N$2260,'Base Diária'!$A$2:$A$2260,$A26,'Base Diária'!$F$2:$F$2260,V$4))</f>
        <v>0.30738786279683378</v>
      </c>
      <c r="W26" s="85">
        <f>IF(COUNTIFS('Base Diária'!$A$2:$A$2260,$A26,'Base Diária'!$F$2:$F$2260,W$4,'Base Diária'!$P$2:$P$2260,"Sim")=0,"",SUMIFS('Base Diária'!$N$2:$N$2260,'Base Diária'!$A$2:$A$2260,$A26,'Base Diária'!$F$2:$F$2260,W$4))</f>
        <v>0</v>
      </c>
      <c r="X26" s="85" t="str">
        <f>IF(COUNTIFS('Base Diária'!$A$2:$A$2260,$A26,'Base Diária'!$F$2:$F$2260,X$4,'Base Diária'!$P$2:$P$2260,"Sim")=0,"",SUMIFS('Base Diária'!$N$2:$N$2260,'Base Diária'!$A$2:$A$2260,$A26,'Base Diária'!$F$2:$F$2260,X$4))</f>
        <v/>
      </c>
      <c r="Y26" s="85" t="str">
        <f>IF(COUNTIFS('Base Diária'!$A$2:$A$2260,$A26,'Base Diária'!$F$2:$F$2260,Y$4,'Base Diária'!$P$2:$P$2260,"Sim")=0,"",SUMIFS('Base Diária'!$N$2:$N$2260,'Base Diária'!$A$2:$A$2260,$A26,'Base Diária'!$F$2:$F$2260,Y$4))</f>
        <v/>
      </c>
      <c r="Z26" s="85" t="str">
        <f>IF(COUNTIFS('Base Diária'!$A$2:$A$2260,$A26,'Base Diária'!$F$2:$F$2260,Z$4,'Base Diária'!$P$2:$P$2260,"Sim")=0,"",SUMIFS('Base Diária'!$N$2:$N$2260,'Base Diária'!$A$2:$A$2260,$A26,'Base Diária'!$F$2:$F$2260,Z$4))</f>
        <v/>
      </c>
      <c r="AA26" s="85" t="str">
        <f>IF(COUNTIFS('Base Diária'!$A$2:$A$2260,$A26,'Base Diária'!$F$2:$F$2260,AA$4,'Base Diária'!$P$2:$P$2260,"Sim")=0,"",SUMIFS('Base Diária'!$N$2:$N$2260,'Base Diária'!$A$2:$A$2260,$A26,'Base Diária'!$F$2:$F$2260,AA$4))</f>
        <v/>
      </c>
      <c r="AB26" s="85" t="str">
        <f>IF(COUNTIFS('Base Diária'!$A$2:$A$2260,$A26,'Base Diária'!$F$2:$F$2260,AB$4,'Base Diária'!$P$2:$P$2260,"Sim")=0,"",SUMIFS('Base Diária'!$N$2:$N$2260,'Base Diária'!$A$2:$A$2260,$A26,'Base Diária'!$F$2:$F$2260,AB$4))</f>
        <v/>
      </c>
      <c r="AC26" s="85" t="str">
        <f>IF(COUNTIFS('Base Diária'!$A$2:$A$2260,$A26,'Base Diária'!$F$2:$F$2260,AC$4,'Base Diária'!$P$2:$P$2260,"Sim")=0,"",SUMIFS('Base Diária'!$N$2:$N$2260,'Base Diária'!$A$2:$A$2260,$A26,'Base Diária'!$F$2:$F$2260,AC$4))</f>
        <v/>
      </c>
      <c r="AD26" s="85" t="str">
        <f>IF(COUNTIFS('Base Diária'!$A$2:$A$2260,$A26,'Base Diária'!$F$2:$F$2260,AD$4,'Base Diária'!$P$2:$P$2260,"Sim")=0,"",SUMIFS('Base Diária'!$N$2:$N$2260,'Base Diária'!$A$2:$A$2260,$A26,'Base Diária'!$F$2:$F$2260,AD$4))</f>
        <v/>
      </c>
      <c r="AE26" s="85" t="str">
        <f>IF(COUNTIFS('Base Diária'!$A$2:$A$2260,$A26,'Base Diária'!$F$2:$F$2260,AE$4,'Base Diária'!$P$2:$P$2260,"Sim")=0,"",SUMIFS('Base Diária'!$N$2:$N$2260,'Base Diária'!$A$2:$A$2260,$A26,'Base Diária'!$F$2:$F$2260,AE$4))</f>
        <v/>
      </c>
      <c r="AF26" s="85" t="str">
        <f>IF(COUNTIFS('Base Diária'!$A$2:$A$2260,$A26,'Base Diária'!$F$2:$F$2260,AF$4,'Base Diária'!$P$2:$P$2260,"Sim")=0,"",SUMIFS('Base Diária'!$N$2:$N$2260,'Base Diária'!$A$2:$A$2260,$A26,'Base Diária'!$F$2:$F$2260,AF$4))</f>
        <v/>
      </c>
      <c r="AG26" s="85" t="str">
        <f>IF(COUNTIFS('Base Diária'!$A$2:$A$2260,$A26,'Base Diária'!$F$2:$F$2260,AG$4,'Base Diária'!$P$2:$P$2260,"Sim")=0,"",SUMIFS('Base Diária'!$N$2:$N$2260,'Base Diária'!$A$2:$A$2260,$A26,'Base Diária'!$F$2:$F$2260,AG$4))</f>
        <v/>
      </c>
      <c r="AH26" s="18">
        <f>IFERROR(INDEX('Painel Empregado'!$F$5:$F$62,MATCH($A26,'Painel Empregado'!$A$5:$A$62,0)),"")</f>
        <v>14</v>
      </c>
      <c r="AI26" s="86">
        <f>IFERROR(INDEX('Painel Empregado'!$J$5:$J$62,MATCH($A26,'Painel Empregado'!$A$5:$A$62,0)),"")</f>
        <v>0.82548058801356961</v>
      </c>
      <c r="AJ26" s="86">
        <f>IFERROR(INDEX('Painel Empregado'!$M$5:$M$62,MATCH($A26,'Painel Empregado'!$A$5:$A$62,0)),"")</f>
        <v>0.8571428571428571</v>
      </c>
      <c r="AK26" s="86">
        <f>IFERROR(INDEX('Painel Empregado'!$K$5:$K$62,MATCH($A26,'Painel Empregado'!$A$5:$A$62,0)),"")</f>
        <v>0.8</v>
      </c>
      <c r="AL26" s="89" t="str">
        <f>IFERROR(INDEX('Painel Empregado'!$Q$5:$Q$62,MATCH($A26,'Painel Empregado'!$A$5:$A$62,0)),"")</f>
        <v>Na meta</v>
      </c>
    </row>
    <row r="27" spans="1:38" ht="15" customHeight="1" x14ac:dyDescent="0.25">
      <c r="A27" s="93">
        <v>55541</v>
      </c>
      <c r="B27" s="6" t="s">
        <v>33</v>
      </c>
      <c r="C27" s="17" t="str">
        <f ca="1">IFERROR(INDEX(Cadastro!$C$5:$C$72,MATCH($A27&amp;"|"&amp;TEXT(_xlfn.MAXIFS(Cadastro!$E$5:$E$72,Cadastro!$A$5:$A$72,$A27,Cadastro!$E$5:$E$72,"&lt;="&amp;TODAY()),"yyyymmdd"),Cadastro!$I$5:$I$72,0)),"NÃO INFORMADO")</f>
        <v>NÃO INFORMADO</v>
      </c>
      <c r="D27" s="17" t="str">
        <f>VLOOKUP($A27,CC!$A:$C,3,FALSE())</f>
        <v>ELE</v>
      </c>
      <c r="E27" s="17" t="str">
        <f ca="1">IFERROR(INDEX(Cadastro!$D$5:$D$202,MATCH($A27&amp;"|"&amp;TEXT(_xlfn.MAXIFS(Cadastro!$E$5:$E$202,Cadastro!$A$5:$A$202,$A27,Cadastro!$E$5:$E$202,"&lt;="&amp;TODAY()),"yyyymmdd"),Cadastro!$I$5:$I$202,0)),"")</f>
        <v>A</v>
      </c>
      <c r="F27" s="85">
        <f>IF(COUNTIFS('Base Diária'!$A$2:$A$2260,$A27,'Base Diária'!$F$2:$F$2260,F$4,'Base Diária'!$P$2:$P$2260,"Sim")=0,"",SUMIFS('Base Diária'!$N$2:$N$2260,'Base Diária'!$A$2:$A$2260,$A27,'Base Diária'!$F$2:$F$2260,F$4))</f>
        <v>0.94591029023746698</v>
      </c>
      <c r="G27" s="85">
        <f>IF(COUNTIFS('Base Diária'!$A$2:$A$2260,$A27,'Base Diária'!$F$2:$F$2260,G$4,'Base Diária'!$P$2:$P$2260,"Sim")=0,"",SUMIFS('Base Diária'!$N$2:$N$2260,'Base Diária'!$A$2:$A$2260,$A27,'Base Diária'!$F$2:$F$2260,G$4))</f>
        <v>0.94591029023746698</v>
      </c>
      <c r="H27" s="85">
        <f>IF(COUNTIFS('Base Diária'!$A$2:$A$2260,$A27,'Base Diária'!$F$2:$F$2260,H$4,'Base Diária'!$P$2:$P$2260,"Sim")=0,"",SUMIFS('Base Diária'!$N$2:$N$2260,'Base Diária'!$A$2:$A$2260,$A27,'Base Diária'!$F$2:$F$2260,H$4))</f>
        <v>0.94591029023746698</v>
      </c>
      <c r="I27" s="85" t="str">
        <f>IF(COUNTIFS('Base Diária'!$A$2:$A$2260,$A27,'Base Diária'!$F$2:$F$2260,I$4,'Base Diária'!$P$2:$P$2260,"Sim")=0,"",SUMIFS('Base Diária'!$N$2:$N$2260,'Base Diária'!$A$2:$A$2260,$A27,'Base Diária'!$F$2:$F$2260,I$4))</f>
        <v/>
      </c>
      <c r="J27" s="85">
        <f>IF(COUNTIFS('Base Diária'!$A$2:$A$2260,$A27,'Base Diária'!$F$2:$F$2260,J$4,'Base Diária'!$P$2:$P$2260,"Sim")=0,"",SUMIFS('Base Diária'!$N$2:$N$2260,'Base Diária'!$A$2:$A$2260,$A27,'Base Diária'!$F$2:$F$2260,J$4))</f>
        <v>0.98944591029023743</v>
      </c>
      <c r="K27" s="85">
        <f>IF(COUNTIFS('Base Diária'!$A$2:$A$2260,$A27,'Base Diária'!$F$2:$F$2260,K$4,'Base Diária'!$P$2:$P$2260,"Sim")=0,"",SUMIFS('Base Diária'!$N$2:$N$2260,'Base Diária'!$A$2:$A$2260,$A27,'Base Diária'!$F$2:$F$2260,K$4))</f>
        <v>0.93799472295514519</v>
      </c>
      <c r="L27" s="85">
        <f>IF(COUNTIFS('Base Diária'!$A$2:$A$2260,$A27,'Base Diária'!$F$2:$F$2260,L$4,'Base Diária'!$P$2:$P$2260,"Sim")=0,"",SUMIFS('Base Diária'!$N$2:$N$2260,'Base Diária'!$A$2:$A$2260,$A27,'Base Diária'!$F$2:$F$2260,L$4))</f>
        <v>0.92348284960422167</v>
      </c>
      <c r="M27" s="85">
        <f>IF(COUNTIFS('Base Diária'!$A$2:$A$2260,$A27,'Base Diária'!$F$2:$F$2260,M$4,'Base Diária'!$P$2:$P$2260,"Sim")=0,"",SUMIFS('Base Diária'!$N$2:$N$2260,'Base Diária'!$A$2:$A$2260,$A27,'Base Diária'!$F$2:$F$2260,M$4))</f>
        <v>0.94591029023746698</v>
      </c>
      <c r="N27" s="85">
        <f>IF(COUNTIFS('Base Diária'!$A$2:$A$2260,$A27,'Base Diária'!$F$2:$F$2260,N$4,'Base Diária'!$P$2:$P$2260,"Sim")=0,"",SUMIFS('Base Diária'!$N$2:$N$2260,'Base Diária'!$A$2:$A$2260,$A27,'Base Diária'!$F$2:$F$2260,N$4))</f>
        <v>0.93403693931398413</v>
      </c>
      <c r="O27" s="85" t="str">
        <f>IF(COUNTIFS('Base Diária'!$A$2:$A$2260,$A27,'Base Diária'!$F$2:$F$2260,O$4,'Base Diária'!$P$2:$P$2260,"Sim")=0,"",SUMIFS('Base Diária'!$N$2:$N$2260,'Base Diária'!$A$2:$A$2260,$A27,'Base Diária'!$F$2:$F$2260,O$4))</f>
        <v/>
      </c>
      <c r="P27" s="85">
        <f>IF(COUNTIFS('Base Diária'!$A$2:$A$2260,$A27,'Base Diária'!$F$2:$F$2260,P$4,'Base Diária'!$P$2:$P$2260,"Sim")=0,"",SUMIFS('Base Diária'!$N$2:$N$2260,'Base Diária'!$A$2:$A$2260,$A27,'Base Diária'!$F$2:$F$2260,P$4))</f>
        <v>0.94591029023746698</v>
      </c>
      <c r="Q27" s="85">
        <f>IF(COUNTIFS('Base Diária'!$A$2:$A$2260,$A27,'Base Diária'!$F$2:$F$2260,Q$4,'Base Diária'!$P$2:$P$2260,"Sim")=0,"",SUMIFS('Base Diária'!$N$2:$N$2260,'Base Diária'!$A$2:$A$2260,$A27,'Base Diária'!$F$2:$F$2260,Q$4))</f>
        <v>0.94591029023746698</v>
      </c>
      <c r="R27" s="85">
        <f>IF(COUNTIFS('Base Diária'!$A$2:$A$2260,$A27,'Base Diária'!$F$2:$F$2260,R$4,'Base Diária'!$P$2:$P$2260,"Sim")=0,"",SUMIFS('Base Diária'!$N$2:$N$2260,'Base Diária'!$A$2:$A$2260,$A27,'Base Diária'!$F$2:$F$2260,R$4))</f>
        <v>0.96437994722955156</v>
      </c>
      <c r="S27" s="85">
        <f>IF(COUNTIFS('Base Diária'!$A$2:$A$2260,$A27,'Base Diária'!$F$2:$F$2260,S$4,'Base Diária'!$P$2:$P$2260,"Sim")=0,"",SUMIFS('Base Diária'!$N$2:$N$2260,'Base Diária'!$A$2:$A$2260,$A27,'Base Diária'!$F$2:$F$2260,S$4))</f>
        <v>0.94591029023746698</v>
      </c>
      <c r="T27" s="85">
        <f>IF(COUNTIFS('Base Diária'!$A$2:$A$2260,$A27,'Base Diária'!$F$2:$F$2260,T$4,'Base Diária'!$P$2:$P$2260,"Sim")=0,"",SUMIFS('Base Diária'!$N$2:$N$2260,'Base Diária'!$A$2:$A$2260,$A27,'Base Diária'!$F$2:$F$2260,T$4))</f>
        <v>0.94591029023746698</v>
      </c>
      <c r="U27" s="85" t="str">
        <f>IF(COUNTIFS('Base Diária'!$A$2:$A$2260,$A27,'Base Diária'!$F$2:$F$2260,U$4,'Base Diária'!$P$2:$P$2260,"Sim")=0,"",SUMIFS('Base Diária'!$N$2:$N$2260,'Base Diária'!$A$2:$A$2260,$A27,'Base Diária'!$F$2:$F$2260,U$4))</f>
        <v/>
      </c>
      <c r="V27" s="85">
        <f>IF(COUNTIFS('Base Diária'!$A$2:$A$2260,$A27,'Base Diária'!$F$2:$F$2260,V$4,'Base Diária'!$P$2:$P$2260,"Sim")=0,"",SUMIFS('Base Diária'!$N$2:$N$2260,'Base Diária'!$A$2:$A$2260,$A27,'Base Diária'!$F$2:$F$2260,V$4))</f>
        <v>0.94591029023746698</v>
      </c>
      <c r="W27" s="85">
        <f>IF(COUNTIFS('Base Diária'!$A$2:$A$2260,$A27,'Base Diária'!$F$2:$F$2260,W$4,'Base Diária'!$P$2:$P$2260,"Sim")=0,"",SUMIFS('Base Diária'!$N$2:$N$2260,'Base Diária'!$A$2:$A$2260,$A27,'Base Diária'!$F$2:$F$2260,W$4))</f>
        <v>0.94591029023746698</v>
      </c>
      <c r="X27" s="85">
        <f>IF(COUNTIFS('Base Diária'!$A$2:$A$2260,$A27,'Base Diária'!$F$2:$F$2260,X$4,'Base Diária'!$P$2:$P$2260,"Sim")=0,"",SUMIFS('Base Diária'!$N$2:$N$2260,'Base Diária'!$A$2:$A$2260,$A27,'Base Diária'!$F$2:$F$2260,X$4))</f>
        <v>0.94591029023746698</v>
      </c>
      <c r="Y27" s="85" t="str">
        <f>IF(COUNTIFS('Base Diária'!$A$2:$A$2260,$A27,'Base Diária'!$F$2:$F$2260,Y$4,'Base Diária'!$P$2:$P$2260,"Sim")=0,"",SUMIFS('Base Diária'!$N$2:$N$2260,'Base Diária'!$A$2:$A$2260,$A27,'Base Diária'!$F$2:$F$2260,Y$4))</f>
        <v/>
      </c>
      <c r="Z27" s="85" t="str">
        <f>IF(COUNTIFS('Base Diária'!$A$2:$A$2260,$A27,'Base Diária'!$F$2:$F$2260,Z$4,'Base Diária'!$P$2:$P$2260,"Sim")=0,"",SUMIFS('Base Diária'!$N$2:$N$2260,'Base Diária'!$A$2:$A$2260,$A27,'Base Diária'!$F$2:$F$2260,Z$4))</f>
        <v/>
      </c>
      <c r="AA27" s="85" t="str">
        <f>IF(COUNTIFS('Base Diária'!$A$2:$A$2260,$A27,'Base Diária'!$F$2:$F$2260,AA$4,'Base Diária'!$P$2:$P$2260,"Sim")=0,"",SUMIFS('Base Diária'!$N$2:$N$2260,'Base Diária'!$A$2:$A$2260,$A27,'Base Diária'!$F$2:$F$2260,AA$4))</f>
        <v/>
      </c>
      <c r="AB27" s="85" t="str">
        <f>IF(COUNTIFS('Base Diária'!$A$2:$A$2260,$A27,'Base Diária'!$F$2:$F$2260,AB$4,'Base Diária'!$P$2:$P$2260,"Sim")=0,"",SUMIFS('Base Diária'!$N$2:$N$2260,'Base Diária'!$A$2:$A$2260,$A27,'Base Diária'!$F$2:$F$2260,AB$4))</f>
        <v/>
      </c>
      <c r="AC27" s="85" t="str">
        <f>IF(COUNTIFS('Base Diária'!$A$2:$A$2260,$A27,'Base Diária'!$F$2:$F$2260,AC$4,'Base Diária'!$P$2:$P$2260,"Sim")=0,"",SUMIFS('Base Diária'!$N$2:$N$2260,'Base Diária'!$A$2:$A$2260,$A27,'Base Diária'!$F$2:$F$2260,AC$4))</f>
        <v/>
      </c>
      <c r="AD27" s="85" t="str">
        <f>IF(COUNTIFS('Base Diária'!$A$2:$A$2260,$A27,'Base Diária'!$F$2:$F$2260,AD$4,'Base Diária'!$P$2:$P$2260,"Sim")=0,"",SUMIFS('Base Diária'!$N$2:$N$2260,'Base Diária'!$A$2:$A$2260,$A27,'Base Diária'!$F$2:$F$2260,AD$4))</f>
        <v/>
      </c>
      <c r="AE27" s="85" t="str">
        <f>IF(COUNTIFS('Base Diária'!$A$2:$A$2260,$A27,'Base Diária'!$F$2:$F$2260,AE$4,'Base Diária'!$P$2:$P$2260,"Sim")=0,"",SUMIFS('Base Diária'!$N$2:$N$2260,'Base Diária'!$A$2:$A$2260,$A27,'Base Diária'!$F$2:$F$2260,AE$4))</f>
        <v/>
      </c>
      <c r="AF27" s="85" t="str">
        <f>IF(COUNTIFS('Base Diária'!$A$2:$A$2260,$A27,'Base Diária'!$F$2:$F$2260,AF$4,'Base Diária'!$P$2:$P$2260,"Sim")=0,"",SUMIFS('Base Diária'!$N$2:$N$2260,'Base Diária'!$A$2:$A$2260,$A27,'Base Diária'!$F$2:$F$2260,AF$4))</f>
        <v/>
      </c>
      <c r="AG27" s="85" t="str">
        <f>IF(COUNTIFS('Base Diária'!$A$2:$A$2260,$A27,'Base Diária'!$F$2:$F$2260,AG$4,'Base Diária'!$P$2:$P$2260,"Sim")=0,"",SUMIFS('Base Diária'!$N$2:$N$2260,'Base Diária'!$A$2:$A$2260,$A27,'Base Diária'!$F$2:$F$2260,AG$4))</f>
        <v/>
      </c>
      <c r="AH27" s="18">
        <f>IFERROR(INDEX('Painel Empregado'!$F$5:$F$62,MATCH($A27,'Painel Empregado'!$A$5:$A$62,0)),"")</f>
        <v>16</v>
      </c>
      <c r="AI27" s="86">
        <f>IFERROR(INDEX('Painel Empregado'!$J$5:$J$62,MATCH($A27,'Painel Empregado'!$A$5:$A$62,0)),"")</f>
        <v>0.94714709762533</v>
      </c>
      <c r="AJ27" s="86">
        <f>IFERROR(INDEX('Painel Empregado'!$M$5:$M$62,MATCH($A27,'Painel Empregado'!$A$5:$A$62,0)),"")</f>
        <v>1</v>
      </c>
      <c r="AK27" s="86">
        <f>IFERROR(INDEX('Painel Empregado'!$K$5:$K$62,MATCH($A27,'Painel Empregado'!$A$5:$A$62,0)),"")</f>
        <v>0.8</v>
      </c>
      <c r="AL27" s="89" t="str">
        <f>IFERROR(INDEX('Painel Empregado'!$Q$5:$Q$62,MATCH($A27,'Painel Empregado'!$A$5:$A$62,0)),"")</f>
        <v>Na meta</v>
      </c>
    </row>
    <row r="28" spans="1:38" ht="15" customHeight="1" x14ac:dyDescent="0.25">
      <c r="A28" s="93">
        <v>54179</v>
      </c>
      <c r="B28" s="6" t="s">
        <v>34</v>
      </c>
      <c r="C28" s="17" t="str">
        <f ca="1">IFERROR(INDEX(Cadastro!$C$5:$C$72,MATCH($A28&amp;"|"&amp;TEXT(_xlfn.MAXIFS(Cadastro!$E$5:$E$72,Cadastro!$A$5:$A$72,$A28,Cadastro!$E$5:$E$72,"&lt;="&amp;TODAY()),"yyyymmdd"),Cadastro!$I$5:$I$72,0)),"NÃO INFORMADO")</f>
        <v>NÃO INFORMADO</v>
      </c>
      <c r="D28" s="17" t="str">
        <f>VLOOKUP($A28,CC!$A:$C,3,FALSE())</f>
        <v>ELE</v>
      </c>
      <c r="E28" s="17" t="str">
        <f ca="1">IFERROR(INDEX(Cadastro!$D$5:$D$202,MATCH($A28&amp;"|"&amp;TEXT(_xlfn.MAXIFS(Cadastro!$E$5:$E$202,Cadastro!$A$5:$A$202,$A28,Cadastro!$E$5:$E$202,"&lt;="&amp;TODAY()),"yyyymmdd"),Cadastro!$I$5:$I$202,0)),"")</f>
        <v>6x1</v>
      </c>
      <c r="F28" s="85">
        <f>IF(COUNTIFS('Base Diária'!$A$2:$A$2260,$A28,'Base Diária'!$F$2:$F$2260,F$4,'Base Diária'!$P$2:$P$2260,"Sim")=0,"",SUMIFS('Base Diária'!$N$2:$N$2260,'Base Diária'!$A$2:$A$2260,$A28,'Base Diária'!$F$2:$F$2260,F$4))</f>
        <v>0.93636363636363629</v>
      </c>
      <c r="G28" s="85">
        <f>IF(COUNTIFS('Base Diária'!$A$2:$A$2260,$A28,'Base Diária'!$F$2:$F$2260,G$4,'Base Diária'!$P$2:$P$2260,"Sim")=0,"",SUMIFS('Base Diária'!$N$2:$N$2260,'Base Diária'!$A$2:$A$2260,$A28,'Base Diária'!$F$2:$F$2260,G$4))</f>
        <v>0.92727272727272725</v>
      </c>
      <c r="H28" s="85">
        <f>IF(COUNTIFS('Base Diária'!$A$2:$A$2260,$A28,'Base Diária'!$F$2:$F$2260,H$4,'Base Diária'!$P$2:$P$2260,"Sim")=0,"",SUMIFS('Base Diária'!$N$2:$N$2260,'Base Diária'!$A$2:$A$2260,$A28,'Base Diária'!$F$2:$F$2260,H$4))</f>
        <v>0.93749999999999989</v>
      </c>
      <c r="I28" s="85">
        <f>IF(COUNTIFS('Base Diária'!$A$2:$A$2260,$A28,'Base Diária'!$F$2:$F$2260,I$4,'Base Diária'!$P$2:$P$2260,"Sim")=0,"",SUMIFS('Base Diária'!$N$2:$N$2260,'Base Diária'!$A$2:$A$2260,$A28,'Base Diária'!$F$2:$F$2260,I$4))</f>
        <v>0.93636363636363629</v>
      </c>
      <c r="J28" s="85">
        <f>IF(COUNTIFS('Base Diária'!$A$2:$A$2260,$A28,'Base Diária'!$F$2:$F$2260,J$4,'Base Diária'!$P$2:$P$2260,"Sim")=0,"",SUMIFS('Base Diária'!$N$2:$N$2260,'Base Diária'!$A$2:$A$2260,$A28,'Base Diária'!$F$2:$F$2260,J$4))</f>
        <v>0.94659090909090904</v>
      </c>
      <c r="K28" s="85">
        <f>IF(COUNTIFS('Base Diária'!$A$2:$A$2260,$A28,'Base Diária'!$F$2:$F$2260,K$4,'Base Diária'!$P$2:$P$2260,"Sim")=0,"",SUMIFS('Base Diária'!$N$2:$N$2260,'Base Diária'!$A$2:$A$2260,$A28,'Base Diária'!$F$2:$F$2260,K$4))</f>
        <v>0.95770804911323326</v>
      </c>
      <c r="L28" s="85" t="str">
        <f>IF(COUNTIFS('Base Diária'!$A$2:$A$2260,$A28,'Base Diária'!$F$2:$F$2260,L$4,'Base Diária'!$P$2:$P$2260,"Sim")=0,"",SUMIFS('Base Diária'!$N$2:$N$2260,'Base Diária'!$A$2:$A$2260,$A28,'Base Diária'!$F$2:$F$2260,L$4))</f>
        <v/>
      </c>
      <c r="M28" s="85">
        <f>IF(COUNTIFS('Base Diária'!$A$2:$A$2260,$A28,'Base Diária'!$F$2:$F$2260,M$4,'Base Diária'!$P$2:$P$2260,"Sim")=0,"",SUMIFS('Base Diária'!$N$2:$N$2260,'Base Diária'!$A$2:$A$2260,$A28,'Base Diária'!$F$2:$F$2260,M$4))</f>
        <v>0</v>
      </c>
      <c r="N28" s="85">
        <f>IF(COUNTIFS('Base Diária'!$A$2:$A$2260,$A28,'Base Diária'!$F$2:$F$2260,N$4,'Base Diária'!$P$2:$P$2260,"Sim")=0,"",SUMIFS('Base Diária'!$N$2:$N$2260,'Base Diária'!$A$2:$A$2260,$A28,'Base Diária'!$F$2:$F$2260,N$4))</f>
        <v>0.93295454545454548</v>
      </c>
      <c r="O28" s="85">
        <f>IF(COUNTIFS('Base Diária'!$A$2:$A$2260,$A28,'Base Diária'!$F$2:$F$2260,O$4,'Base Diária'!$P$2:$P$2260,"Sim")=0,"",SUMIFS('Base Diária'!$N$2:$N$2260,'Base Diária'!$A$2:$A$2260,$A28,'Base Diária'!$F$2:$F$2260,O$4))</f>
        <v>0.94204545454545441</v>
      </c>
      <c r="P28" s="85">
        <f>IF(COUNTIFS('Base Diária'!$A$2:$A$2260,$A28,'Base Diária'!$F$2:$F$2260,P$4,'Base Diária'!$P$2:$P$2260,"Sim")=0,"",SUMIFS('Base Diária'!$N$2:$N$2260,'Base Diária'!$A$2:$A$2260,$A28,'Base Diária'!$F$2:$F$2260,P$4))</f>
        <v>0.94431818181818183</v>
      </c>
      <c r="Q28" s="85">
        <f>IF(COUNTIFS('Base Diária'!$A$2:$A$2260,$A28,'Base Diária'!$F$2:$F$2260,Q$4,'Base Diária'!$P$2:$P$2260,"Sim")=0,"",SUMIFS('Base Diária'!$N$2:$N$2260,'Base Diária'!$A$2:$A$2260,$A28,'Base Diária'!$F$2:$F$2260,Q$4))</f>
        <v>0.93636363636363629</v>
      </c>
      <c r="R28" s="85">
        <f>IF(COUNTIFS('Base Diária'!$A$2:$A$2260,$A28,'Base Diária'!$F$2:$F$2260,R$4,'Base Diária'!$P$2:$P$2260,"Sim")=0,"",SUMIFS('Base Diária'!$N$2:$N$2260,'Base Diária'!$A$2:$A$2260,$A28,'Base Diária'!$F$2:$F$2260,R$4))</f>
        <v>1.0545702592087314</v>
      </c>
      <c r="S28" s="85" t="str">
        <f>IF(COUNTIFS('Base Diária'!$A$2:$A$2260,$A28,'Base Diária'!$F$2:$F$2260,S$4,'Base Diária'!$P$2:$P$2260,"Sim")=0,"",SUMIFS('Base Diária'!$N$2:$N$2260,'Base Diária'!$A$2:$A$2260,$A28,'Base Diária'!$F$2:$F$2260,S$4))</f>
        <v/>
      </c>
      <c r="T28" s="85">
        <f>IF(COUNTIFS('Base Diária'!$A$2:$A$2260,$A28,'Base Diária'!$F$2:$F$2260,T$4,'Base Diária'!$P$2:$P$2260,"Sim")=0,"",SUMIFS('Base Diária'!$N$2:$N$2260,'Base Diária'!$A$2:$A$2260,$A28,'Base Diária'!$F$2:$F$2260,T$4))</f>
        <v>0.93749999999999989</v>
      </c>
      <c r="U28" s="85">
        <f>IF(COUNTIFS('Base Diária'!$A$2:$A$2260,$A28,'Base Diária'!$F$2:$F$2260,U$4,'Base Diária'!$P$2:$P$2260,"Sim")=0,"",SUMIFS('Base Diária'!$N$2:$N$2260,'Base Diária'!$A$2:$A$2260,$A28,'Base Diária'!$F$2:$F$2260,U$4))</f>
        <v>0.95681818181818168</v>
      </c>
      <c r="V28" s="85">
        <f>IF(COUNTIFS('Base Diária'!$A$2:$A$2260,$A28,'Base Diária'!$F$2:$F$2260,V$4,'Base Diária'!$P$2:$P$2260,"Sim")=0,"",SUMIFS('Base Diária'!$N$2:$N$2260,'Base Diária'!$A$2:$A$2260,$A28,'Base Diária'!$F$2:$F$2260,V$4))</f>
        <v>1.0670454545454546</v>
      </c>
      <c r="W28" s="85">
        <f>IF(COUNTIFS('Base Diária'!$A$2:$A$2260,$A28,'Base Diária'!$F$2:$F$2260,W$4,'Base Diária'!$P$2:$P$2260,"Sim")=0,"",SUMIFS('Base Diária'!$N$2:$N$2260,'Base Diária'!$A$2:$A$2260,$A28,'Base Diária'!$F$2:$F$2260,W$4))</f>
        <v>0.95568181818181808</v>
      </c>
      <c r="X28" s="85">
        <f>IF(COUNTIFS('Base Diária'!$A$2:$A$2260,$A28,'Base Diária'!$F$2:$F$2260,X$4,'Base Diária'!$P$2:$P$2260,"Sim")=0,"",SUMIFS('Base Diária'!$N$2:$N$2260,'Base Diária'!$A$2:$A$2260,$A28,'Base Diária'!$F$2:$F$2260,X$4))</f>
        <v>0.70568181818181819</v>
      </c>
      <c r="Y28" s="85" t="str">
        <f>IF(COUNTIFS('Base Diária'!$A$2:$A$2260,$A28,'Base Diária'!$F$2:$F$2260,Y$4,'Base Diária'!$P$2:$P$2260,"Sim")=0,"",SUMIFS('Base Diária'!$N$2:$N$2260,'Base Diária'!$A$2:$A$2260,$A28,'Base Diária'!$F$2:$F$2260,Y$4))</f>
        <v/>
      </c>
      <c r="Z28" s="85" t="str">
        <f>IF(COUNTIFS('Base Diária'!$A$2:$A$2260,$A28,'Base Diária'!$F$2:$F$2260,Z$4,'Base Diária'!$P$2:$P$2260,"Sim")=0,"",SUMIFS('Base Diária'!$N$2:$N$2260,'Base Diária'!$A$2:$A$2260,$A28,'Base Diária'!$F$2:$F$2260,Z$4))</f>
        <v/>
      </c>
      <c r="AA28" s="85" t="str">
        <f>IF(COUNTIFS('Base Diária'!$A$2:$A$2260,$A28,'Base Diária'!$F$2:$F$2260,AA$4,'Base Diária'!$P$2:$P$2260,"Sim")=0,"",SUMIFS('Base Diária'!$N$2:$N$2260,'Base Diária'!$A$2:$A$2260,$A28,'Base Diária'!$F$2:$F$2260,AA$4))</f>
        <v/>
      </c>
      <c r="AB28" s="85" t="str">
        <f>IF(COUNTIFS('Base Diária'!$A$2:$A$2260,$A28,'Base Diária'!$F$2:$F$2260,AB$4,'Base Diária'!$P$2:$P$2260,"Sim")=0,"",SUMIFS('Base Diária'!$N$2:$N$2260,'Base Diária'!$A$2:$A$2260,$A28,'Base Diária'!$F$2:$F$2260,AB$4))</f>
        <v/>
      </c>
      <c r="AC28" s="85" t="str">
        <f>IF(COUNTIFS('Base Diária'!$A$2:$A$2260,$A28,'Base Diária'!$F$2:$F$2260,AC$4,'Base Diária'!$P$2:$P$2260,"Sim")=0,"",SUMIFS('Base Diária'!$N$2:$N$2260,'Base Diária'!$A$2:$A$2260,$A28,'Base Diária'!$F$2:$F$2260,AC$4))</f>
        <v/>
      </c>
      <c r="AD28" s="85" t="str">
        <f>IF(COUNTIFS('Base Diária'!$A$2:$A$2260,$A28,'Base Diária'!$F$2:$F$2260,AD$4,'Base Diária'!$P$2:$P$2260,"Sim")=0,"",SUMIFS('Base Diária'!$N$2:$N$2260,'Base Diária'!$A$2:$A$2260,$A28,'Base Diária'!$F$2:$F$2260,AD$4))</f>
        <v/>
      </c>
      <c r="AE28" s="85" t="str">
        <f>IF(COUNTIFS('Base Diária'!$A$2:$A$2260,$A28,'Base Diária'!$F$2:$F$2260,AE$4,'Base Diária'!$P$2:$P$2260,"Sim")=0,"",SUMIFS('Base Diária'!$N$2:$N$2260,'Base Diária'!$A$2:$A$2260,$A28,'Base Diária'!$F$2:$F$2260,AE$4))</f>
        <v/>
      </c>
      <c r="AF28" s="85" t="str">
        <f>IF(COUNTIFS('Base Diária'!$A$2:$A$2260,$A28,'Base Diária'!$F$2:$F$2260,AF$4,'Base Diária'!$P$2:$P$2260,"Sim")=0,"",SUMIFS('Base Diária'!$N$2:$N$2260,'Base Diária'!$A$2:$A$2260,$A28,'Base Diária'!$F$2:$F$2260,AF$4))</f>
        <v/>
      </c>
      <c r="AG28" s="85" t="str">
        <f>IF(COUNTIFS('Base Diária'!$A$2:$A$2260,$A28,'Base Diária'!$F$2:$F$2260,AG$4,'Base Diária'!$P$2:$P$2260,"Sim")=0,"",SUMIFS('Base Diária'!$N$2:$N$2260,'Base Diária'!$A$2:$A$2260,$A28,'Base Diária'!$F$2:$F$2260,AG$4))</f>
        <v/>
      </c>
      <c r="AH28" s="18">
        <f>IFERROR(INDEX('Painel Empregado'!$F$5:$F$62,MATCH($A28,'Painel Empregado'!$A$5:$A$62,0)),"")</f>
        <v>16</v>
      </c>
      <c r="AI28" s="86">
        <f>IFERROR(INDEX('Painel Empregado'!$J$5:$J$62,MATCH($A28,'Painel Empregado'!$A$5:$A$62,0)),"")</f>
        <v>0.94080951690120418</v>
      </c>
      <c r="AJ28" s="86">
        <f>IFERROR(INDEX('Painel Empregado'!$M$5:$M$62,MATCH($A28,'Painel Empregado'!$A$5:$A$62,0)),"")</f>
        <v>0.9375</v>
      </c>
      <c r="AK28" s="86">
        <f>IFERROR(INDEX('Painel Empregado'!$K$5:$K$62,MATCH($A28,'Painel Empregado'!$A$5:$A$62,0)),"")</f>
        <v>0.8</v>
      </c>
      <c r="AL28" s="89" t="str">
        <f>IFERROR(INDEX('Painel Empregado'!$Q$5:$Q$62,MATCH($A28,'Painel Empregado'!$A$5:$A$62,0)),"")</f>
        <v>Na meta</v>
      </c>
    </row>
    <row r="29" spans="1:38" ht="15" customHeight="1" x14ac:dyDescent="0.25">
      <c r="A29" s="93">
        <v>55179</v>
      </c>
      <c r="B29" s="6" t="s">
        <v>35</v>
      </c>
      <c r="C29" s="17" t="str">
        <f ca="1">IFERROR(INDEX(Cadastro!$C$5:$C$72,MATCH($A29&amp;"|"&amp;TEXT(_xlfn.MAXIFS(Cadastro!$E$5:$E$72,Cadastro!$A$5:$A$72,$A29,Cadastro!$E$5:$E$72,"&lt;="&amp;TODAY()),"yyyymmdd"),Cadastro!$I$5:$I$72,0)),"NÃO INFORMADO")</f>
        <v>NÃO INFORMADO</v>
      </c>
      <c r="D29" s="17" t="str">
        <f>VLOOKUP($A29,CC!$A:$C,3,FALSE())</f>
        <v>ELE</v>
      </c>
      <c r="E29" s="17" t="str">
        <f ca="1">IFERROR(INDEX(Cadastro!$D$5:$D$202,MATCH($A29&amp;"|"&amp;TEXT(_xlfn.MAXIFS(Cadastro!$E$5:$E$202,Cadastro!$A$5:$A$202,$A29,Cadastro!$E$5:$E$202,"&lt;="&amp;TODAY()),"yyyymmdd"),Cadastro!$I$5:$I$202,0)),"")</f>
        <v>B</v>
      </c>
      <c r="F29" s="85" t="str">
        <f>IF(COUNTIFS('Base Diária'!$A$2:$A$2260,$A29,'Base Diária'!$F$2:$F$2260,F$4,'Base Diária'!$P$2:$P$2260,"Sim")=0,"",SUMIFS('Base Diária'!$N$2:$N$2260,'Base Diária'!$A$2:$A$2260,$A29,'Base Diária'!$F$2:$F$2260,F$4))</f>
        <v/>
      </c>
      <c r="G29" s="85">
        <f>IF(COUNTIFS('Base Diária'!$A$2:$A$2260,$A29,'Base Diária'!$F$2:$F$2260,G$4,'Base Diária'!$P$2:$P$2260,"Sim")=0,"",SUMIFS('Base Diária'!$N$2:$N$2260,'Base Diária'!$A$2:$A$2260,$A29,'Base Diária'!$F$2:$F$2260,G$4))</f>
        <v>0.87222946544980451</v>
      </c>
      <c r="H29" s="85">
        <f>IF(COUNTIFS('Base Diária'!$A$2:$A$2260,$A29,'Base Diária'!$F$2:$F$2260,H$4,'Base Diária'!$P$2:$P$2260,"Sim")=0,"",SUMIFS('Base Diária'!$N$2:$N$2260,'Base Diária'!$A$2:$A$2260,$A29,'Base Diária'!$F$2:$F$2260,H$4))</f>
        <v>0.84745762711864403</v>
      </c>
      <c r="I29" s="85">
        <f>IF(COUNTIFS('Base Diária'!$A$2:$A$2260,$A29,'Base Diária'!$F$2:$F$2260,I$4,'Base Diária'!$P$2:$P$2260,"Sim")=0,"",SUMIFS('Base Diária'!$N$2:$N$2260,'Base Diária'!$A$2:$A$2260,$A29,'Base Diária'!$F$2:$F$2260,I$4))</f>
        <v>0.92959582790091266</v>
      </c>
      <c r="J29" s="85">
        <f>IF(COUNTIFS('Base Diária'!$A$2:$A$2260,$A29,'Base Diária'!$F$2:$F$2260,J$4,'Base Diária'!$P$2:$P$2260,"Sim")=0,"",SUMIFS('Base Diária'!$N$2:$N$2260,'Base Diária'!$A$2:$A$2260,$A29,'Base Diária'!$F$2:$F$2260,J$4))</f>
        <v>0.89960886571056065</v>
      </c>
      <c r="K29" s="85">
        <f>IF(COUNTIFS('Base Diária'!$A$2:$A$2260,$A29,'Base Diária'!$F$2:$F$2260,K$4,'Base Diária'!$P$2:$P$2260,"Sim")=0,"",SUMIFS('Base Diária'!$N$2:$N$2260,'Base Diária'!$A$2:$A$2260,$A29,'Base Diária'!$F$2:$F$2260,K$4))</f>
        <v>0.90743155149934818</v>
      </c>
      <c r="L29" s="85" t="str">
        <f>IF(COUNTIFS('Base Diária'!$A$2:$A$2260,$A29,'Base Diária'!$F$2:$F$2260,L$4,'Base Diária'!$P$2:$P$2260,"Sim")=0,"",SUMIFS('Base Diária'!$N$2:$N$2260,'Base Diária'!$A$2:$A$2260,$A29,'Base Diária'!$F$2:$F$2260,L$4))</f>
        <v/>
      </c>
      <c r="M29" s="85">
        <f>IF(COUNTIFS('Base Diária'!$A$2:$A$2260,$A29,'Base Diária'!$F$2:$F$2260,M$4,'Base Diária'!$P$2:$P$2260,"Sim")=0,"",SUMIFS('Base Diária'!$N$2:$N$2260,'Base Diária'!$A$2:$A$2260,$A29,'Base Diária'!$F$2:$F$2260,M$4))</f>
        <v>0.90221642764015642</v>
      </c>
      <c r="N29" s="85">
        <f>IF(COUNTIFS('Base Diária'!$A$2:$A$2260,$A29,'Base Diária'!$F$2:$F$2260,N$4,'Base Diária'!$P$2:$P$2260,"Sim")=0,"",SUMIFS('Base Diária'!$N$2:$N$2260,'Base Diária'!$A$2:$A$2260,$A29,'Base Diária'!$F$2:$F$2260,N$4))</f>
        <v>0.87614080834419816</v>
      </c>
      <c r="O29" s="85" t="str">
        <f>IF(COUNTIFS('Base Diária'!$A$2:$A$2260,$A29,'Base Diária'!$F$2:$F$2260,O$4,'Base Diária'!$P$2:$P$2260,"Sim")=0,"",SUMIFS('Base Diária'!$N$2:$N$2260,'Base Diária'!$A$2:$A$2260,$A29,'Base Diária'!$F$2:$F$2260,O$4))</f>
        <v/>
      </c>
      <c r="P29" s="85">
        <f>IF(COUNTIFS('Base Diária'!$A$2:$A$2260,$A29,'Base Diária'!$F$2:$F$2260,P$4,'Base Diária'!$P$2:$P$2260,"Sim")=0,"",SUMIFS('Base Diária'!$N$2:$N$2260,'Base Diária'!$A$2:$A$2260,$A29,'Base Diária'!$F$2:$F$2260,P$4))</f>
        <v>0.91264667535853983</v>
      </c>
      <c r="Q29" s="85">
        <f>IF(COUNTIFS('Base Diária'!$A$2:$A$2260,$A29,'Base Diária'!$F$2:$F$2260,Q$4,'Base Diária'!$P$2:$P$2260,"Sim")=0,"",SUMIFS('Base Diária'!$N$2:$N$2260,'Base Diária'!$A$2:$A$2260,$A29,'Base Diária'!$F$2:$F$2260,Q$4))</f>
        <v>0</v>
      </c>
      <c r="R29" s="85">
        <f>IF(COUNTIFS('Base Diária'!$A$2:$A$2260,$A29,'Base Diária'!$F$2:$F$2260,R$4,'Base Diária'!$P$2:$P$2260,"Sim")=0,"",SUMIFS('Base Diária'!$N$2:$N$2260,'Base Diária'!$A$2:$A$2260,$A29,'Base Diária'!$F$2:$F$2260,R$4))</f>
        <v>0.73794002607561937</v>
      </c>
      <c r="S29" s="85" t="str">
        <f>IF(COUNTIFS('Base Diária'!$A$2:$A$2260,$A29,'Base Diária'!$F$2:$F$2260,S$4,'Base Diária'!$P$2:$P$2260,"Sim")=0,"",SUMIFS('Base Diária'!$N$2:$N$2260,'Base Diária'!$A$2:$A$2260,$A29,'Base Diária'!$F$2:$F$2260,S$4))</f>
        <v/>
      </c>
      <c r="T29" s="85">
        <f>IF(COUNTIFS('Base Diária'!$A$2:$A$2260,$A29,'Base Diária'!$F$2:$F$2260,T$4,'Base Diária'!$P$2:$P$2260,"Sim")=0,"",SUMIFS('Base Diária'!$N$2:$N$2260,'Base Diária'!$A$2:$A$2260,$A29,'Base Diária'!$F$2:$F$2260,T$4))</f>
        <v>0</v>
      </c>
      <c r="U29" s="85">
        <f>IF(COUNTIFS('Base Diária'!$A$2:$A$2260,$A29,'Base Diária'!$F$2:$F$2260,U$4,'Base Diária'!$P$2:$P$2260,"Sim")=0,"",SUMIFS('Base Diária'!$N$2:$N$2260,'Base Diária'!$A$2:$A$2260,$A29,'Base Diária'!$F$2:$F$2260,U$4))</f>
        <v>0</v>
      </c>
      <c r="V29" s="85">
        <f>IF(COUNTIFS('Base Diária'!$A$2:$A$2260,$A29,'Base Diária'!$F$2:$F$2260,V$4,'Base Diária'!$P$2:$P$2260,"Sim")=0,"",SUMIFS('Base Diária'!$N$2:$N$2260,'Base Diária'!$A$2:$A$2260,$A29,'Base Diária'!$F$2:$F$2260,V$4))</f>
        <v>0</v>
      </c>
      <c r="W29" s="85">
        <f>IF(COUNTIFS('Base Diária'!$A$2:$A$2260,$A29,'Base Diária'!$F$2:$F$2260,W$4,'Base Diária'!$P$2:$P$2260,"Sim")=0,"",SUMIFS('Base Diária'!$N$2:$N$2260,'Base Diária'!$A$2:$A$2260,$A29,'Base Diária'!$F$2:$F$2260,W$4))</f>
        <v>0</v>
      </c>
      <c r="X29" s="85">
        <f>IF(COUNTIFS('Base Diária'!$A$2:$A$2260,$A29,'Base Diária'!$F$2:$F$2260,X$4,'Base Diária'!$P$2:$P$2260,"Sim")=0,"",SUMIFS('Base Diária'!$N$2:$N$2260,'Base Diária'!$A$2:$A$2260,$A29,'Base Diária'!$F$2:$F$2260,X$4))</f>
        <v>0</v>
      </c>
      <c r="Y29" s="85" t="str">
        <f>IF(COUNTIFS('Base Diária'!$A$2:$A$2260,$A29,'Base Diária'!$F$2:$F$2260,Y$4,'Base Diária'!$P$2:$P$2260,"Sim")=0,"",SUMIFS('Base Diária'!$N$2:$N$2260,'Base Diária'!$A$2:$A$2260,$A29,'Base Diária'!$F$2:$F$2260,Y$4))</f>
        <v/>
      </c>
      <c r="Z29" s="85" t="str">
        <f>IF(COUNTIFS('Base Diária'!$A$2:$A$2260,$A29,'Base Diária'!$F$2:$F$2260,Z$4,'Base Diária'!$P$2:$P$2260,"Sim")=0,"",SUMIFS('Base Diária'!$N$2:$N$2260,'Base Diária'!$A$2:$A$2260,$A29,'Base Diária'!$F$2:$F$2260,Z$4))</f>
        <v/>
      </c>
      <c r="AA29" s="85" t="str">
        <f>IF(COUNTIFS('Base Diária'!$A$2:$A$2260,$A29,'Base Diária'!$F$2:$F$2260,AA$4,'Base Diária'!$P$2:$P$2260,"Sim")=0,"",SUMIFS('Base Diária'!$N$2:$N$2260,'Base Diária'!$A$2:$A$2260,$A29,'Base Diária'!$F$2:$F$2260,AA$4))</f>
        <v/>
      </c>
      <c r="AB29" s="85" t="str">
        <f>IF(COUNTIFS('Base Diária'!$A$2:$A$2260,$A29,'Base Diária'!$F$2:$F$2260,AB$4,'Base Diária'!$P$2:$P$2260,"Sim")=0,"",SUMIFS('Base Diária'!$N$2:$N$2260,'Base Diária'!$A$2:$A$2260,$A29,'Base Diária'!$F$2:$F$2260,AB$4))</f>
        <v/>
      </c>
      <c r="AC29" s="85" t="str">
        <f>IF(COUNTIFS('Base Diária'!$A$2:$A$2260,$A29,'Base Diária'!$F$2:$F$2260,AC$4,'Base Diária'!$P$2:$P$2260,"Sim")=0,"",SUMIFS('Base Diária'!$N$2:$N$2260,'Base Diária'!$A$2:$A$2260,$A29,'Base Diária'!$F$2:$F$2260,AC$4))</f>
        <v/>
      </c>
      <c r="AD29" s="85" t="str">
        <f>IF(COUNTIFS('Base Diária'!$A$2:$A$2260,$A29,'Base Diária'!$F$2:$F$2260,AD$4,'Base Diária'!$P$2:$P$2260,"Sim")=0,"",SUMIFS('Base Diária'!$N$2:$N$2260,'Base Diária'!$A$2:$A$2260,$A29,'Base Diária'!$F$2:$F$2260,AD$4))</f>
        <v/>
      </c>
      <c r="AE29" s="85" t="str">
        <f>IF(COUNTIFS('Base Diária'!$A$2:$A$2260,$A29,'Base Diária'!$F$2:$F$2260,AE$4,'Base Diária'!$P$2:$P$2260,"Sim")=0,"",SUMIFS('Base Diária'!$N$2:$N$2260,'Base Diária'!$A$2:$A$2260,$A29,'Base Diária'!$F$2:$F$2260,AE$4))</f>
        <v/>
      </c>
      <c r="AF29" s="85" t="str">
        <f>IF(COUNTIFS('Base Diária'!$A$2:$A$2260,$A29,'Base Diária'!$F$2:$F$2260,AF$4,'Base Diária'!$P$2:$P$2260,"Sim")=0,"",SUMIFS('Base Diária'!$N$2:$N$2260,'Base Diária'!$A$2:$A$2260,$A29,'Base Diária'!$F$2:$F$2260,AF$4))</f>
        <v/>
      </c>
      <c r="AG29" s="85" t="str">
        <f>IF(COUNTIFS('Base Diária'!$A$2:$A$2260,$A29,'Base Diária'!$F$2:$F$2260,AG$4,'Base Diária'!$P$2:$P$2260,"Sim")=0,"",SUMIFS('Base Diária'!$N$2:$N$2260,'Base Diária'!$A$2:$A$2260,$A29,'Base Diária'!$F$2:$F$2260,AG$4))</f>
        <v/>
      </c>
      <c r="AH29" s="18">
        <f>IFERROR(INDEX('Painel Empregado'!$F$5:$F$62,MATCH($A29,'Painel Empregado'!$A$5:$A$62,0)),"")</f>
        <v>9</v>
      </c>
      <c r="AI29" s="86">
        <f>IFERROR(INDEX('Painel Empregado'!$J$5:$J$62,MATCH($A29,'Painel Empregado'!$A$5:$A$62,0)),"")</f>
        <v>0.87614080834419816</v>
      </c>
      <c r="AJ29" s="86">
        <f>IFERROR(INDEX('Painel Empregado'!$M$5:$M$62,MATCH($A29,'Painel Empregado'!$A$5:$A$62,0)),"")</f>
        <v>0.88888888888888884</v>
      </c>
      <c r="AK29" s="86">
        <f>IFERROR(INDEX('Painel Empregado'!$K$5:$K$62,MATCH($A29,'Painel Empregado'!$A$5:$A$62,0)),"")</f>
        <v>0.8</v>
      </c>
      <c r="AL29" s="89" t="str">
        <f>IFERROR(INDEX('Painel Empregado'!$Q$5:$Q$62,MATCH($A29,'Painel Empregado'!$A$5:$A$62,0)),"")</f>
        <v>Na meta</v>
      </c>
    </row>
    <row r="30" spans="1:38" ht="15" customHeight="1" x14ac:dyDescent="0.25">
      <c r="A30" s="93">
        <v>9561</v>
      </c>
      <c r="B30" s="6" t="s">
        <v>36</v>
      </c>
      <c r="C30" s="17" t="str">
        <f ca="1">IFERROR(INDEX(Cadastro!$C$5:$C$72,MATCH($A30&amp;"|"&amp;TEXT(_xlfn.MAXIFS(Cadastro!$E$5:$E$72,Cadastro!$A$5:$A$72,$A30,Cadastro!$E$5:$E$72,"&lt;="&amp;TODAY()),"yyyymmdd"),Cadastro!$I$5:$I$72,0)),"NÃO INFORMADO")</f>
        <v>ENGMAN</v>
      </c>
      <c r="D30" s="17" t="str">
        <f>VLOOKUP($A30,CC!$A:$C,3,FALSE())</f>
        <v>ENGMAN</v>
      </c>
      <c r="E30" s="17" t="str">
        <f ca="1">IFERROR(INDEX(Cadastro!$D$5:$D$202,MATCH($A30&amp;"|"&amp;TEXT(_xlfn.MAXIFS(Cadastro!$E$5:$E$202,Cadastro!$A$5:$A$202,$A30,Cadastro!$E$5:$E$202,"&lt;="&amp;TODAY()),"yyyymmdd"),Cadastro!$I$5:$I$202,0)),"")</f>
        <v>6x1</v>
      </c>
      <c r="F30" s="85">
        <f>IF(COUNTIFS('Base Diária'!$A$2:$A$2260,$A30,'Base Diária'!$F$2:$F$2260,F$4,'Base Diária'!$P$2:$P$2260,"Sim")=0,"",SUMIFS('Base Diária'!$N$2:$N$2260,'Base Diária'!$A$2:$A$2260,$A30,'Base Diária'!$F$2:$F$2260,F$4))</f>
        <v>0.88522727272727264</v>
      </c>
      <c r="G30" s="85">
        <f>IF(COUNTIFS('Base Diária'!$A$2:$A$2260,$A30,'Base Diária'!$F$2:$F$2260,G$4,'Base Diária'!$P$2:$P$2260,"Sim")=0,"",SUMIFS('Base Diária'!$N$2:$N$2260,'Base Diária'!$A$2:$A$2260,$A30,'Base Diária'!$F$2:$F$2260,G$4))</f>
        <v>0.90568181818181814</v>
      </c>
      <c r="H30" s="85">
        <f>IF(COUNTIFS('Base Diária'!$A$2:$A$2260,$A30,'Base Diária'!$F$2:$F$2260,H$4,'Base Diária'!$P$2:$P$2260,"Sim")=0,"",SUMIFS('Base Diária'!$N$2:$N$2260,'Base Diária'!$A$2:$A$2260,$A30,'Base Diária'!$F$2:$F$2260,H$4))</f>
        <v>0.88749999999999996</v>
      </c>
      <c r="I30" s="85">
        <f>IF(COUNTIFS('Base Diária'!$A$2:$A$2260,$A30,'Base Diária'!$F$2:$F$2260,I$4,'Base Diária'!$P$2:$P$2260,"Sim")=0,"",SUMIFS('Base Diária'!$N$2:$N$2260,'Base Diária'!$A$2:$A$2260,$A30,'Base Diária'!$F$2:$F$2260,I$4))</f>
        <v>0.76931818181818179</v>
      </c>
      <c r="J30" s="85">
        <f>IF(COUNTIFS('Base Diária'!$A$2:$A$2260,$A30,'Base Diária'!$F$2:$F$2260,J$4,'Base Diária'!$P$2:$P$2260,"Sim")=0,"",SUMIFS('Base Diária'!$N$2:$N$2260,'Base Diária'!$A$2:$A$2260,$A30,'Base Diária'!$F$2:$F$2260,J$4))</f>
        <v>0.72499999999999998</v>
      </c>
      <c r="K30" s="85" t="str">
        <f>IF(COUNTIFS('Base Diária'!$A$2:$A$2260,$A30,'Base Diária'!$F$2:$F$2260,K$4,'Base Diária'!$P$2:$P$2260,"Sim")=0,"",SUMIFS('Base Diária'!$N$2:$N$2260,'Base Diária'!$A$2:$A$2260,$A30,'Base Diária'!$F$2:$F$2260,K$4))</f>
        <v/>
      </c>
      <c r="L30" s="85" t="str">
        <f>IF(COUNTIFS('Base Diária'!$A$2:$A$2260,$A30,'Base Diária'!$F$2:$F$2260,L$4,'Base Diária'!$P$2:$P$2260,"Sim")=0,"",SUMIFS('Base Diária'!$N$2:$N$2260,'Base Diária'!$A$2:$A$2260,$A30,'Base Diária'!$F$2:$F$2260,L$4))</f>
        <v/>
      </c>
      <c r="M30" s="85">
        <f>IF(COUNTIFS('Base Diária'!$A$2:$A$2260,$A30,'Base Diária'!$F$2:$F$2260,M$4,'Base Diária'!$P$2:$P$2260,"Sim")=0,"",SUMIFS('Base Diária'!$N$2:$N$2260,'Base Diária'!$A$2:$A$2260,$A30,'Base Diária'!$F$2:$F$2260,M$4))</f>
        <v>0.85751978891820579</v>
      </c>
      <c r="N30" s="85">
        <f>IF(COUNTIFS('Base Diária'!$A$2:$A$2260,$A30,'Base Diária'!$F$2:$F$2260,N$4,'Base Diária'!$P$2:$P$2260,"Sim")=0,"",SUMIFS('Base Diária'!$N$2:$N$2260,'Base Diária'!$A$2:$A$2260,$A30,'Base Diária'!$F$2:$F$2260,N$4))</f>
        <v>0.89090909090909087</v>
      </c>
      <c r="O30" s="85">
        <f>IF(COUNTIFS('Base Diária'!$A$2:$A$2260,$A30,'Base Diária'!$F$2:$F$2260,O$4,'Base Diária'!$P$2:$P$2260,"Sim")=0,"",SUMIFS('Base Diária'!$N$2:$N$2260,'Base Diária'!$A$2:$A$2260,$A30,'Base Diária'!$F$2:$F$2260,O$4))</f>
        <v>0.96931818181818163</v>
      </c>
      <c r="P30" s="85">
        <f>IF(COUNTIFS('Base Diária'!$A$2:$A$2260,$A30,'Base Diária'!$F$2:$F$2260,P$4,'Base Diária'!$P$2:$P$2260,"Sim")=0,"",SUMIFS('Base Diária'!$N$2:$N$2260,'Base Diária'!$A$2:$A$2260,$A30,'Base Diária'!$F$2:$F$2260,P$4))</f>
        <v>0.79659090909090913</v>
      </c>
      <c r="Q30" s="85">
        <f>IF(COUNTIFS('Base Diária'!$A$2:$A$2260,$A30,'Base Diária'!$F$2:$F$2260,Q$4,'Base Diária'!$P$2:$P$2260,"Sim")=0,"",SUMIFS('Base Diária'!$N$2:$N$2260,'Base Diária'!$A$2:$A$2260,$A30,'Base Diária'!$F$2:$F$2260,Q$4))</f>
        <v>0.5602272727272728</v>
      </c>
      <c r="R30" s="85">
        <f>IF(COUNTIFS('Base Diária'!$A$2:$A$2260,$A30,'Base Diária'!$F$2:$F$2260,R$4,'Base Diária'!$P$2:$P$2260,"Sim")=0,"",SUMIFS('Base Diária'!$N$2:$N$2260,'Base Diária'!$A$2:$A$2260,$A30,'Base Diária'!$F$2:$F$2260,R$4))</f>
        <v>0.79263301500682126</v>
      </c>
      <c r="S30" s="85" t="str">
        <f>IF(COUNTIFS('Base Diária'!$A$2:$A$2260,$A30,'Base Diária'!$F$2:$F$2260,S$4,'Base Diária'!$P$2:$P$2260,"Sim")=0,"",SUMIFS('Base Diária'!$N$2:$N$2260,'Base Diária'!$A$2:$A$2260,$A30,'Base Diária'!$F$2:$F$2260,S$4))</f>
        <v/>
      </c>
      <c r="T30" s="85">
        <f>IF(COUNTIFS('Base Diária'!$A$2:$A$2260,$A30,'Base Diária'!$F$2:$F$2260,T$4,'Base Diária'!$P$2:$P$2260,"Sim")=0,"",SUMIFS('Base Diária'!$N$2:$N$2260,'Base Diária'!$A$2:$A$2260,$A30,'Base Diária'!$F$2:$F$2260,T$4))</f>
        <v>0.88522727272727264</v>
      </c>
      <c r="U30" s="85">
        <f>IF(COUNTIFS('Base Diária'!$A$2:$A$2260,$A30,'Base Diária'!$F$2:$F$2260,U$4,'Base Diária'!$P$2:$P$2260,"Sim")=0,"",SUMIFS('Base Diária'!$N$2:$N$2260,'Base Diária'!$A$2:$A$2260,$A30,'Base Diária'!$F$2:$F$2260,U$4))</f>
        <v>0.88863636363636356</v>
      </c>
      <c r="V30" s="85">
        <f>IF(COUNTIFS('Base Diária'!$A$2:$A$2260,$A30,'Base Diária'!$F$2:$F$2260,V$4,'Base Diária'!$P$2:$P$2260,"Sim")=0,"",SUMIFS('Base Diária'!$N$2:$N$2260,'Base Diária'!$A$2:$A$2260,$A30,'Base Diária'!$F$2:$F$2260,V$4))</f>
        <v>0.88863636363636345</v>
      </c>
      <c r="W30" s="85">
        <f>IF(COUNTIFS('Base Diária'!$A$2:$A$2260,$A30,'Base Diária'!$F$2:$F$2260,W$4,'Base Diária'!$P$2:$P$2260,"Sim")=0,"",SUMIFS('Base Diária'!$N$2:$N$2260,'Base Diária'!$A$2:$A$2260,$A30,'Base Diária'!$F$2:$F$2260,W$4))</f>
        <v>0.94659090909090904</v>
      </c>
      <c r="X30" s="85">
        <f>IF(COUNTIFS('Base Diária'!$A$2:$A$2260,$A30,'Base Diária'!$F$2:$F$2260,X$4,'Base Diária'!$P$2:$P$2260,"Sim")=0,"",SUMIFS('Base Diária'!$N$2:$N$2260,'Base Diária'!$A$2:$A$2260,$A30,'Base Diária'!$F$2:$F$2260,X$4))</f>
        <v>0.82272727272727264</v>
      </c>
      <c r="Y30" s="85" t="str">
        <f>IF(COUNTIFS('Base Diária'!$A$2:$A$2260,$A30,'Base Diária'!$F$2:$F$2260,Y$4,'Base Diária'!$P$2:$P$2260,"Sim")=0,"",SUMIFS('Base Diária'!$N$2:$N$2260,'Base Diária'!$A$2:$A$2260,$A30,'Base Diária'!$F$2:$F$2260,Y$4))</f>
        <v/>
      </c>
      <c r="Z30" s="85" t="str">
        <f>IF(COUNTIFS('Base Diária'!$A$2:$A$2260,$A30,'Base Diária'!$F$2:$F$2260,Z$4,'Base Diária'!$P$2:$P$2260,"Sim")=0,"",SUMIFS('Base Diária'!$N$2:$N$2260,'Base Diária'!$A$2:$A$2260,$A30,'Base Diária'!$F$2:$F$2260,Z$4))</f>
        <v/>
      </c>
      <c r="AA30" s="85" t="str">
        <f>IF(COUNTIFS('Base Diária'!$A$2:$A$2260,$A30,'Base Diária'!$F$2:$F$2260,AA$4,'Base Diária'!$P$2:$P$2260,"Sim")=0,"",SUMIFS('Base Diária'!$N$2:$N$2260,'Base Diária'!$A$2:$A$2260,$A30,'Base Diária'!$F$2:$F$2260,AA$4))</f>
        <v/>
      </c>
      <c r="AB30" s="85" t="str">
        <f>IF(COUNTIFS('Base Diária'!$A$2:$A$2260,$A30,'Base Diária'!$F$2:$F$2260,AB$4,'Base Diária'!$P$2:$P$2260,"Sim")=0,"",SUMIFS('Base Diária'!$N$2:$N$2260,'Base Diária'!$A$2:$A$2260,$A30,'Base Diária'!$F$2:$F$2260,AB$4))</f>
        <v/>
      </c>
      <c r="AC30" s="85" t="str">
        <f>IF(COUNTIFS('Base Diária'!$A$2:$A$2260,$A30,'Base Diária'!$F$2:$F$2260,AC$4,'Base Diária'!$P$2:$P$2260,"Sim")=0,"",SUMIFS('Base Diária'!$N$2:$N$2260,'Base Diária'!$A$2:$A$2260,$A30,'Base Diária'!$F$2:$F$2260,AC$4))</f>
        <v/>
      </c>
      <c r="AD30" s="85" t="str">
        <f>IF(COUNTIFS('Base Diária'!$A$2:$A$2260,$A30,'Base Diária'!$F$2:$F$2260,AD$4,'Base Diária'!$P$2:$P$2260,"Sim")=0,"",SUMIFS('Base Diária'!$N$2:$N$2260,'Base Diária'!$A$2:$A$2260,$A30,'Base Diária'!$F$2:$F$2260,AD$4))</f>
        <v/>
      </c>
      <c r="AE30" s="85" t="str">
        <f>IF(COUNTIFS('Base Diária'!$A$2:$A$2260,$A30,'Base Diária'!$F$2:$F$2260,AE$4,'Base Diária'!$P$2:$P$2260,"Sim")=0,"",SUMIFS('Base Diária'!$N$2:$N$2260,'Base Diária'!$A$2:$A$2260,$A30,'Base Diária'!$F$2:$F$2260,AE$4))</f>
        <v/>
      </c>
      <c r="AF30" s="85" t="str">
        <f>IF(COUNTIFS('Base Diária'!$A$2:$A$2260,$A30,'Base Diária'!$F$2:$F$2260,AF$4,'Base Diária'!$P$2:$P$2260,"Sim")=0,"",SUMIFS('Base Diária'!$N$2:$N$2260,'Base Diária'!$A$2:$A$2260,$A30,'Base Diária'!$F$2:$F$2260,AF$4))</f>
        <v/>
      </c>
      <c r="AG30" s="85" t="str">
        <f>IF(COUNTIFS('Base Diária'!$A$2:$A$2260,$A30,'Base Diária'!$F$2:$F$2260,AG$4,'Base Diária'!$P$2:$P$2260,"Sim")=0,"",SUMIFS('Base Diária'!$N$2:$N$2260,'Base Diária'!$A$2:$A$2260,$A30,'Base Diária'!$F$2:$F$2260,AG$4))</f>
        <v/>
      </c>
      <c r="AH30" s="18">
        <f>IFERROR(INDEX('Painel Empregado'!$F$5:$F$62,MATCH($A30,'Painel Empregado'!$A$5:$A$62,0)),"")</f>
        <v>16</v>
      </c>
      <c r="AI30" s="86">
        <f>IFERROR(INDEX('Painel Empregado'!$J$5:$J$62,MATCH($A30,'Painel Empregado'!$A$5:$A$62,0)),"")</f>
        <v>0.84237202230106445</v>
      </c>
      <c r="AJ30" s="86">
        <f>IFERROR(INDEX('Painel Empregado'!$M$5:$M$62,MATCH($A30,'Painel Empregado'!$A$5:$A$62,0)),"")</f>
        <v>0.6875</v>
      </c>
      <c r="AK30" s="86">
        <f>IFERROR(INDEX('Painel Empregado'!$K$5:$K$62,MATCH($A30,'Painel Empregado'!$A$5:$A$62,0)),"")</f>
        <v>0.8</v>
      </c>
      <c r="AL30" s="89" t="str">
        <f>IFERROR(INDEX('Painel Empregado'!$Q$5:$Q$62,MATCH($A30,'Painel Empregado'!$A$5:$A$62,0)),"")</f>
        <v>Atenção</v>
      </c>
    </row>
    <row r="31" spans="1:38" ht="15" customHeight="1" x14ac:dyDescent="0.25">
      <c r="A31" s="93">
        <v>56227</v>
      </c>
      <c r="B31" s="6" t="s">
        <v>37</v>
      </c>
      <c r="C31" s="17" t="str">
        <f ca="1">IFERROR(INDEX(Cadastro!$C$5:$C$72,MATCH($A31&amp;"|"&amp;TEXT(_xlfn.MAXIFS(Cadastro!$E$5:$E$72,Cadastro!$A$5:$A$72,$A31,Cadastro!$E$5:$E$72,"&lt;="&amp;TODAY()),"yyyymmdd"),Cadastro!$I$5:$I$72,0)),"NÃO INFORMADO")</f>
        <v>NÃO INFORMADO</v>
      </c>
      <c r="D31" s="17" t="str">
        <f>VLOOKUP($A31,CC!$A:$C,3,FALSE())</f>
        <v>ENGMAN</v>
      </c>
      <c r="E31" s="17" t="str">
        <f ca="1">IFERROR(INDEX(Cadastro!$D$5:$D$202,MATCH($A31&amp;"|"&amp;TEXT(_xlfn.MAXIFS(Cadastro!$E$5:$E$202,Cadastro!$A$5:$A$202,$A31,Cadastro!$E$5:$E$202,"&lt;="&amp;TODAY()),"yyyymmdd"),Cadastro!$I$5:$I$202,0)),"")</f>
        <v>Férias</v>
      </c>
      <c r="F31" s="85" t="str">
        <f>IF(COUNTIFS('Base Diária'!$A$2:$A$2260,$A31,'Base Diária'!$F$2:$F$2260,F$4,'Base Diária'!$P$2:$P$2260,"Sim")=0,"",SUMIFS('Base Diária'!$N$2:$N$2260,'Base Diária'!$A$2:$A$2260,$A31,'Base Diária'!$F$2:$F$2260,F$4))</f>
        <v/>
      </c>
      <c r="G31" s="85" t="str">
        <f>IF(COUNTIFS('Base Diária'!$A$2:$A$2260,$A31,'Base Diária'!$F$2:$F$2260,G$4,'Base Diária'!$P$2:$P$2260,"Sim")=0,"",SUMIFS('Base Diária'!$N$2:$N$2260,'Base Diária'!$A$2:$A$2260,$A31,'Base Diária'!$F$2:$F$2260,G$4))</f>
        <v/>
      </c>
      <c r="H31" s="85" t="str">
        <f>IF(COUNTIFS('Base Diária'!$A$2:$A$2260,$A31,'Base Diária'!$F$2:$F$2260,H$4,'Base Diária'!$P$2:$P$2260,"Sim")=0,"",SUMIFS('Base Diária'!$N$2:$N$2260,'Base Diária'!$A$2:$A$2260,$A31,'Base Diária'!$F$2:$F$2260,H$4))</f>
        <v/>
      </c>
      <c r="I31" s="85" t="str">
        <f>IF(COUNTIFS('Base Diária'!$A$2:$A$2260,$A31,'Base Diária'!$F$2:$F$2260,I$4,'Base Diária'!$P$2:$P$2260,"Sim")=0,"",SUMIFS('Base Diária'!$N$2:$N$2260,'Base Diária'!$A$2:$A$2260,$A31,'Base Diária'!$F$2:$F$2260,I$4))</f>
        <v/>
      </c>
      <c r="J31" s="85" t="str">
        <f>IF(COUNTIFS('Base Diária'!$A$2:$A$2260,$A31,'Base Diária'!$F$2:$F$2260,J$4,'Base Diária'!$P$2:$P$2260,"Sim")=0,"",SUMIFS('Base Diária'!$N$2:$N$2260,'Base Diária'!$A$2:$A$2260,$A31,'Base Diária'!$F$2:$F$2260,J$4))</f>
        <v/>
      </c>
      <c r="K31" s="85" t="str">
        <f>IF(COUNTIFS('Base Diária'!$A$2:$A$2260,$A31,'Base Diária'!$F$2:$F$2260,K$4,'Base Diária'!$P$2:$P$2260,"Sim")=0,"",SUMIFS('Base Diária'!$N$2:$N$2260,'Base Diária'!$A$2:$A$2260,$A31,'Base Diária'!$F$2:$F$2260,K$4))</f>
        <v/>
      </c>
      <c r="L31" s="85" t="str">
        <f>IF(COUNTIFS('Base Diária'!$A$2:$A$2260,$A31,'Base Diária'!$F$2:$F$2260,L$4,'Base Diária'!$P$2:$P$2260,"Sim")=0,"",SUMIFS('Base Diária'!$N$2:$N$2260,'Base Diária'!$A$2:$A$2260,$A31,'Base Diária'!$F$2:$F$2260,L$4))</f>
        <v/>
      </c>
      <c r="M31" s="85" t="str">
        <f>IF(COUNTIFS('Base Diária'!$A$2:$A$2260,$A31,'Base Diária'!$F$2:$F$2260,M$4,'Base Diária'!$P$2:$P$2260,"Sim")=0,"",SUMIFS('Base Diária'!$N$2:$N$2260,'Base Diária'!$A$2:$A$2260,$A31,'Base Diária'!$F$2:$F$2260,M$4))</f>
        <v/>
      </c>
      <c r="N31" s="85" t="str">
        <f>IF(COUNTIFS('Base Diária'!$A$2:$A$2260,$A31,'Base Diária'!$F$2:$F$2260,N$4,'Base Diária'!$P$2:$P$2260,"Sim")=0,"",SUMIFS('Base Diária'!$N$2:$N$2260,'Base Diária'!$A$2:$A$2260,$A31,'Base Diária'!$F$2:$F$2260,N$4))</f>
        <v/>
      </c>
      <c r="O31" s="85" t="str">
        <f>IF(COUNTIFS('Base Diária'!$A$2:$A$2260,$A31,'Base Diária'!$F$2:$F$2260,O$4,'Base Diária'!$P$2:$P$2260,"Sim")=0,"",SUMIFS('Base Diária'!$N$2:$N$2260,'Base Diária'!$A$2:$A$2260,$A31,'Base Diária'!$F$2:$F$2260,O$4))</f>
        <v/>
      </c>
      <c r="P31" s="85" t="str">
        <f>IF(COUNTIFS('Base Diária'!$A$2:$A$2260,$A31,'Base Diária'!$F$2:$F$2260,P$4,'Base Diária'!$P$2:$P$2260,"Sim")=0,"",SUMIFS('Base Diária'!$N$2:$N$2260,'Base Diária'!$A$2:$A$2260,$A31,'Base Diária'!$F$2:$F$2260,P$4))</f>
        <v/>
      </c>
      <c r="Q31" s="85" t="str">
        <f>IF(COUNTIFS('Base Diária'!$A$2:$A$2260,$A31,'Base Diária'!$F$2:$F$2260,Q$4,'Base Diária'!$P$2:$P$2260,"Sim")=0,"",SUMIFS('Base Diária'!$N$2:$N$2260,'Base Diária'!$A$2:$A$2260,$A31,'Base Diária'!$F$2:$F$2260,Q$4))</f>
        <v/>
      </c>
      <c r="R31" s="85" t="str">
        <f>IF(COUNTIFS('Base Diária'!$A$2:$A$2260,$A31,'Base Diária'!$F$2:$F$2260,R$4,'Base Diária'!$P$2:$P$2260,"Sim")=0,"",SUMIFS('Base Diária'!$N$2:$N$2260,'Base Diária'!$A$2:$A$2260,$A31,'Base Diária'!$F$2:$F$2260,R$4))</f>
        <v/>
      </c>
      <c r="S31" s="85" t="str">
        <f>IF(COUNTIFS('Base Diária'!$A$2:$A$2260,$A31,'Base Diária'!$F$2:$F$2260,S$4,'Base Diária'!$P$2:$P$2260,"Sim")=0,"",SUMIFS('Base Diária'!$N$2:$N$2260,'Base Diária'!$A$2:$A$2260,$A31,'Base Diária'!$F$2:$F$2260,S$4))</f>
        <v/>
      </c>
      <c r="T31" s="85" t="str">
        <f>IF(COUNTIFS('Base Diária'!$A$2:$A$2260,$A31,'Base Diária'!$F$2:$F$2260,T$4,'Base Diária'!$P$2:$P$2260,"Sim")=0,"",SUMIFS('Base Diária'!$N$2:$N$2260,'Base Diária'!$A$2:$A$2260,$A31,'Base Diária'!$F$2:$F$2260,T$4))</f>
        <v/>
      </c>
      <c r="U31" s="85" t="str">
        <f>IF(COUNTIFS('Base Diária'!$A$2:$A$2260,$A31,'Base Diária'!$F$2:$F$2260,U$4,'Base Diária'!$P$2:$P$2260,"Sim")=0,"",SUMIFS('Base Diária'!$N$2:$N$2260,'Base Diária'!$A$2:$A$2260,$A31,'Base Diária'!$F$2:$F$2260,U$4))</f>
        <v/>
      </c>
      <c r="V31" s="85" t="str">
        <f>IF(COUNTIFS('Base Diária'!$A$2:$A$2260,$A31,'Base Diária'!$F$2:$F$2260,V$4,'Base Diária'!$P$2:$P$2260,"Sim")=0,"",SUMIFS('Base Diária'!$N$2:$N$2260,'Base Diária'!$A$2:$A$2260,$A31,'Base Diária'!$F$2:$F$2260,V$4))</f>
        <v/>
      </c>
      <c r="W31" s="85" t="str">
        <f>IF(COUNTIFS('Base Diária'!$A$2:$A$2260,$A31,'Base Diária'!$F$2:$F$2260,W$4,'Base Diária'!$P$2:$P$2260,"Sim")=0,"",SUMIFS('Base Diária'!$N$2:$N$2260,'Base Diária'!$A$2:$A$2260,$A31,'Base Diária'!$F$2:$F$2260,W$4))</f>
        <v/>
      </c>
      <c r="X31" s="85" t="str">
        <f>IF(COUNTIFS('Base Diária'!$A$2:$A$2260,$A31,'Base Diária'!$F$2:$F$2260,X$4,'Base Diária'!$P$2:$P$2260,"Sim")=0,"",SUMIFS('Base Diária'!$N$2:$N$2260,'Base Diária'!$A$2:$A$2260,$A31,'Base Diária'!$F$2:$F$2260,X$4))</f>
        <v/>
      </c>
      <c r="Y31" s="85" t="str">
        <f>IF(COUNTIFS('Base Diária'!$A$2:$A$2260,$A31,'Base Diária'!$F$2:$F$2260,Y$4,'Base Diária'!$P$2:$P$2260,"Sim")=0,"",SUMIFS('Base Diária'!$N$2:$N$2260,'Base Diária'!$A$2:$A$2260,$A31,'Base Diária'!$F$2:$F$2260,Y$4))</f>
        <v/>
      </c>
      <c r="Z31" s="85" t="str">
        <f>IF(COUNTIFS('Base Diária'!$A$2:$A$2260,$A31,'Base Diária'!$F$2:$F$2260,Z$4,'Base Diária'!$P$2:$P$2260,"Sim")=0,"",SUMIFS('Base Diária'!$N$2:$N$2260,'Base Diária'!$A$2:$A$2260,$A31,'Base Diária'!$F$2:$F$2260,Z$4))</f>
        <v/>
      </c>
      <c r="AA31" s="85" t="str">
        <f>IF(COUNTIFS('Base Diária'!$A$2:$A$2260,$A31,'Base Diária'!$F$2:$F$2260,AA$4,'Base Diária'!$P$2:$P$2260,"Sim")=0,"",SUMIFS('Base Diária'!$N$2:$N$2260,'Base Diária'!$A$2:$A$2260,$A31,'Base Diária'!$F$2:$F$2260,AA$4))</f>
        <v/>
      </c>
      <c r="AB31" s="85" t="str">
        <f>IF(COUNTIFS('Base Diária'!$A$2:$A$2260,$A31,'Base Diária'!$F$2:$F$2260,AB$4,'Base Diária'!$P$2:$P$2260,"Sim")=0,"",SUMIFS('Base Diária'!$N$2:$N$2260,'Base Diária'!$A$2:$A$2260,$A31,'Base Diária'!$F$2:$F$2260,AB$4))</f>
        <v/>
      </c>
      <c r="AC31" s="85" t="str">
        <f>IF(COUNTIFS('Base Diária'!$A$2:$A$2260,$A31,'Base Diária'!$F$2:$F$2260,AC$4,'Base Diária'!$P$2:$P$2260,"Sim")=0,"",SUMIFS('Base Diária'!$N$2:$N$2260,'Base Diária'!$A$2:$A$2260,$A31,'Base Diária'!$F$2:$F$2260,AC$4))</f>
        <v/>
      </c>
      <c r="AD31" s="85" t="str">
        <f>IF(COUNTIFS('Base Diária'!$A$2:$A$2260,$A31,'Base Diária'!$F$2:$F$2260,AD$4,'Base Diária'!$P$2:$P$2260,"Sim")=0,"",SUMIFS('Base Diária'!$N$2:$N$2260,'Base Diária'!$A$2:$A$2260,$A31,'Base Diária'!$F$2:$F$2260,AD$4))</f>
        <v/>
      </c>
      <c r="AE31" s="85" t="str">
        <f>IF(COUNTIFS('Base Diária'!$A$2:$A$2260,$A31,'Base Diária'!$F$2:$F$2260,AE$4,'Base Diária'!$P$2:$P$2260,"Sim")=0,"",SUMIFS('Base Diária'!$N$2:$N$2260,'Base Diária'!$A$2:$A$2260,$A31,'Base Diária'!$F$2:$F$2260,AE$4))</f>
        <v/>
      </c>
      <c r="AF31" s="85" t="str">
        <f>IF(COUNTIFS('Base Diária'!$A$2:$A$2260,$A31,'Base Diária'!$F$2:$F$2260,AF$4,'Base Diária'!$P$2:$P$2260,"Sim")=0,"",SUMIFS('Base Diária'!$N$2:$N$2260,'Base Diária'!$A$2:$A$2260,$A31,'Base Diária'!$F$2:$F$2260,AF$4))</f>
        <v/>
      </c>
      <c r="AG31" s="85" t="str">
        <f>IF(COUNTIFS('Base Diária'!$A$2:$A$2260,$A31,'Base Diária'!$F$2:$F$2260,AG$4,'Base Diária'!$P$2:$P$2260,"Sim")=0,"",SUMIFS('Base Diária'!$N$2:$N$2260,'Base Diária'!$A$2:$A$2260,$A31,'Base Diária'!$F$2:$F$2260,AG$4))</f>
        <v/>
      </c>
      <c r="AH31" s="18">
        <f>IFERROR(INDEX('Painel Empregado'!$F$5:$F$62,MATCH($A31,'Painel Empregado'!$A$5:$A$62,0)),"")</f>
        <v>0</v>
      </c>
      <c r="AI31" s="86" t="str">
        <f>IFERROR(INDEX('Painel Empregado'!$J$5:$J$62,MATCH($A31,'Painel Empregado'!$A$5:$A$62,0)),"")</f>
        <v/>
      </c>
      <c r="AJ31" s="86" t="str">
        <f>IFERROR(INDEX('Painel Empregado'!$M$5:$M$62,MATCH($A31,'Painel Empregado'!$A$5:$A$62,0)),"")</f>
        <v/>
      </c>
      <c r="AK31" s="86">
        <f>IFERROR(INDEX('Painel Empregado'!$K$5:$K$62,MATCH($A31,'Painel Empregado'!$A$5:$A$62,0)),"")</f>
        <v>0.8</v>
      </c>
      <c r="AL31" s="89" t="str">
        <f>IFERROR(INDEX('Painel Empregado'!$Q$5:$Q$62,MATCH($A31,'Painel Empregado'!$A$5:$A$62,0)),"")</f>
        <v>Não mensurável</v>
      </c>
    </row>
    <row r="32" spans="1:38" ht="15" customHeight="1" x14ac:dyDescent="0.25">
      <c r="A32" s="93">
        <v>55419</v>
      </c>
      <c r="B32" s="6" t="s">
        <v>38</v>
      </c>
      <c r="C32" s="17" t="str">
        <f ca="1">IFERROR(INDEX(Cadastro!$C$5:$C$72,MATCH($A32&amp;"|"&amp;TEXT(_xlfn.MAXIFS(Cadastro!$E$5:$E$72,Cadastro!$A$5:$A$72,$A32,Cadastro!$E$5:$E$72,"&lt;="&amp;TODAY()),"yyyymmdd"),Cadastro!$I$5:$I$72,0)),"NÃO INFORMADO")</f>
        <v>ENGMAN</v>
      </c>
      <c r="D32" s="17" t="str">
        <f>VLOOKUP($A32,CC!$A:$C,3,FALSE())</f>
        <v>ENGMAN</v>
      </c>
      <c r="E32" s="17" t="str">
        <f ca="1">IFERROR(INDEX(Cadastro!$D$5:$D$202,MATCH($A32&amp;"|"&amp;TEXT(_xlfn.MAXIFS(Cadastro!$E$5:$E$202,Cadastro!$A$5:$A$202,$A32,Cadastro!$E$5:$E$202,"&lt;="&amp;TODAY()),"yyyymmdd"),Cadastro!$I$5:$I$202,0)),"")</f>
        <v>6x1</v>
      </c>
      <c r="F32" s="85">
        <f>IF(COUNTIFS('Base Diária'!$A$2:$A$2260,$A32,'Base Diária'!$F$2:$F$2260,F$4,'Base Diária'!$P$2:$P$2260,"Sim")=0,"",SUMIFS('Base Diária'!$N$2:$N$2260,'Base Diária'!$A$2:$A$2260,$A32,'Base Diária'!$F$2:$F$2260,F$4))</f>
        <v>0.92727272727272725</v>
      </c>
      <c r="G32" s="85">
        <f>IF(COUNTIFS('Base Diária'!$A$2:$A$2260,$A32,'Base Diária'!$F$2:$F$2260,G$4,'Base Diária'!$P$2:$P$2260,"Sim")=0,"",SUMIFS('Base Diária'!$N$2:$N$2260,'Base Diária'!$A$2:$A$2260,$A32,'Base Diária'!$F$2:$F$2260,G$4))</f>
        <v>0.92840909090909085</v>
      </c>
      <c r="H32" s="85">
        <f>IF(COUNTIFS('Base Diária'!$A$2:$A$2260,$A32,'Base Diária'!$F$2:$F$2260,H$4,'Base Diária'!$P$2:$P$2260,"Sim")=0,"",SUMIFS('Base Diária'!$N$2:$N$2260,'Base Diária'!$A$2:$A$2260,$A32,'Base Diária'!$F$2:$F$2260,H$4))</f>
        <v>0.97840909090909078</v>
      </c>
      <c r="I32" s="85">
        <f>IF(COUNTIFS('Base Diária'!$A$2:$A$2260,$A32,'Base Diária'!$F$2:$F$2260,I$4,'Base Diária'!$P$2:$P$2260,"Sim")=0,"",SUMIFS('Base Diária'!$N$2:$N$2260,'Base Diária'!$A$2:$A$2260,$A32,'Base Diária'!$F$2:$F$2260,I$4))</f>
        <v>0.92500000000000004</v>
      </c>
      <c r="J32" s="85">
        <f>IF(COUNTIFS('Base Diária'!$A$2:$A$2260,$A32,'Base Diária'!$F$2:$F$2260,J$4,'Base Diária'!$P$2:$P$2260,"Sim")=0,"",SUMIFS('Base Diária'!$N$2:$N$2260,'Base Diária'!$A$2:$A$2260,$A32,'Base Diária'!$F$2:$F$2260,J$4))</f>
        <v>0.92386363636363622</v>
      </c>
      <c r="K32" s="85">
        <f>IF(COUNTIFS('Base Diária'!$A$2:$A$2260,$A32,'Base Diária'!$F$2:$F$2260,K$4,'Base Diária'!$P$2:$P$2260,"Sim")=0,"",SUMIFS('Base Diária'!$N$2:$N$2260,'Base Diária'!$A$2:$A$2260,$A32,'Base Diária'!$F$2:$F$2260,K$4))</f>
        <v>0.95088676671214201</v>
      </c>
      <c r="L32" s="85" t="str">
        <f>IF(COUNTIFS('Base Diária'!$A$2:$A$2260,$A32,'Base Diária'!$F$2:$F$2260,L$4,'Base Diária'!$P$2:$P$2260,"Sim")=0,"",SUMIFS('Base Diária'!$N$2:$N$2260,'Base Diária'!$A$2:$A$2260,$A32,'Base Diária'!$F$2:$F$2260,L$4))</f>
        <v/>
      </c>
      <c r="M32" s="85">
        <f>IF(COUNTIFS('Base Diária'!$A$2:$A$2260,$A32,'Base Diária'!$F$2:$F$2260,M$4,'Base Diária'!$P$2:$P$2260,"Sim")=0,"",SUMIFS('Base Diária'!$N$2:$N$2260,'Base Diária'!$A$2:$A$2260,$A32,'Base Diária'!$F$2:$F$2260,M$4))</f>
        <v>0.95910290237467011</v>
      </c>
      <c r="N32" s="85">
        <f>IF(COUNTIFS('Base Diária'!$A$2:$A$2260,$A32,'Base Diária'!$F$2:$F$2260,N$4,'Base Diária'!$P$2:$P$2260,"Sim")=0,"",SUMIFS('Base Diária'!$N$2:$N$2260,'Base Diária'!$A$2:$A$2260,$A32,'Base Diária'!$F$2:$F$2260,N$4))</f>
        <v>0.92272727272727273</v>
      </c>
      <c r="O32" s="85">
        <f>IF(COUNTIFS('Base Diária'!$A$2:$A$2260,$A32,'Base Diária'!$F$2:$F$2260,O$4,'Base Diária'!$P$2:$P$2260,"Sim")=0,"",SUMIFS('Base Diária'!$N$2:$N$2260,'Base Diária'!$A$2:$A$2260,$A32,'Base Diária'!$F$2:$F$2260,O$4))</f>
        <v>0.93636363636363629</v>
      </c>
      <c r="P32" s="85">
        <f>IF(COUNTIFS('Base Diária'!$A$2:$A$2260,$A32,'Base Diária'!$F$2:$F$2260,P$4,'Base Diária'!$P$2:$P$2260,"Sim")=0,"",SUMIFS('Base Diária'!$N$2:$N$2260,'Base Diária'!$A$2:$A$2260,$A32,'Base Diária'!$F$2:$F$2260,P$4))</f>
        <v>0.92840909090909085</v>
      </c>
      <c r="Q32" s="85">
        <f>IF(COUNTIFS('Base Diária'!$A$2:$A$2260,$A32,'Base Diária'!$F$2:$F$2260,Q$4,'Base Diária'!$P$2:$P$2260,"Sim")=0,"",SUMIFS('Base Diária'!$N$2:$N$2260,'Base Diária'!$A$2:$A$2260,$A32,'Base Diária'!$F$2:$F$2260,Q$4))</f>
        <v>0.92272727272727262</v>
      </c>
      <c r="R32" s="85">
        <f>IF(COUNTIFS('Base Diária'!$A$2:$A$2260,$A32,'Base Diária'!$F$2:$F$2260,R$4,'Base Diária'!$P$2:$P$2260,"Sim")=0,"",SUMIFS('Base Diária'!$N$2:$N$2260,'Base Diária'!$A$2:$A$2260,$A32,'Base Diária'!$F$2:$F$2260,R$4))</f>
        <v>0.94270122783083221</v>
      </c>
      <c r="S32" s="85" t="str">
        <f>IF(COUNTIFS('Base Diária'!$A$2:$A$2260,$A32,'Base Diária'!$F$2:$F$2260,S$4,'Base Diária'!$P$2:$P$2260,"Sim")=0,"",SUMIFS('Base Diária'!$N$2:$N$2260,'Base Diária'!$A$2:$A$2260,$A32,'Base Diária'!$F$2:$F$2260,S$4))</f>
        <v/>
      </c>
      <c r="T32" s="85">
        <f>IF(COUNTIFS('Base Diária'!$A$2:$A$2260,$A32,'Base Diária'!$F$2:$F$2260,T$4,'Base Diária'!$P$2:$P$2260,"Sim")=0,"",SUMIFS('Base Diária'!$N$2:$N$2260,'Base Diária'!$A$2:$A$2260,$A32,'Base Diária'!$F$2:$F$2260,T$4))</f>
        <v>0.93409090909090886</v>
      </c>
      <c r="U32" s="85">
        <f>IF(COUNTIFS('Base Diária'!$A$2:$A$2260,$A32,'Base Diária'!$F$2:$F$2260,U$4,'Base Diária'!$P$2:$P$2260,"Sim")=0,"",SUMIFS('Base Diária'!$N$2:$N$2260,'Base Diária'!$A$2:$A$2260,$A32,'Base Diária'!$F$2:$F$2260,U$4))</f>
        <v>0.93636363636363629</v>
      </c>
      <c r="V32" s="85">
        <f>IF(COUNTIFS('Base Diária'!$A$2:$A$2260,$A32,'Base Diária'!$F$2:$F$2260,V$4,'Base Diária'!$P$2:$P$2260,"Sim")=0,"",SUMIFS('Base Diária'!$N$2:$N$2260,'Base Diária'!$A$2:$A$2260,$A32,'Base Diária'!$F$2:$F$2260,V$4))</f>
        <v>0.93863636363636349</v>
      </c>
      <c r="W32" s="85">
        <f>IF(COUNTIFS('Base Diária'!$A$2:$A$2260,$A32,'Base Diária'!$F$2:$F$2260,W$4,'Base Diária'!$P$2:$P$2260,"Sim")=0,"",SUMIFS('Base Diária'!$N$2:$N$2260,'Base Diária'!$A$2:$A$2260,$A32,'Base Diária'!$F$2:$F$2260,W$4))</f>
        <v>0.93863636363636349</v>
      </c>
      <c r="X32" s="85">
        <f>IF(COUNTIFS('Base Diária'!$A$2:$A$2260,$A32,'Base Diária'!$F$2:$F$2260,X$4,'Base Diária'!$P$2:$P$2260,"Sim")=0,"",SUMIFS('Base Diária'!$N$2:$N$2260,'Base Diária'!$A$2:$A$2260,$A32,'Base Diária'!$F$2:$F$2260,X$4))</f>
        <v>0.92840909090909085</v>
      </c>
      <c r="Y32" s="85" t="str">
        <f>IF(COUNTIFS('Base Diária'!$A$2:$A$2260,$A32,'Base Diária'!$F$2:$F$2260,Y$4,'Base Diária'!$P$2:$P$2260,"Sim")=0,"",SUMIFS('Base Diária'!$N$2:$N$2260,'Base Diária'!$A$2:$A$2260,$A32,'Base Diária'!$F$2:$F$2260,Y$4))</f>
        <v/>
      </c>
      <c r="Z32" s="85" t="str">
        <f>IF(COUNTIFS('Base Diária'!$A$2:$A$2260,$A32,'Base Diária'!$F$2:$F$2260,Z$4,'Base Diária'!$P$2:$P$2260,"Sim")=0,"",SUMIFS('Base Diária'!$N$2:$N$2260,'Base Diária'!$A$2:$A$2260,$A32,'Base Diária'!$F$2:$F$2260,Z$4))</f>
        <v/>
      </c>
      <c r="AA32" s="85" t="str">
        <f>IF(COUNTIFS('Base Diária'!$A$2:$A$2260,$A32,'Base Diária'!$F$2:$F$2260,AA$4,'Base Diária'!$P$2:$P$2260,"Sim")=0,"",SUMIFS('Base Diária'!$N$2:$N$2260,'Base Diária'!$A$2:$A$2260,$A32,'Base Diária'!$F$2:$F$2260,AA$4))</f>
        <v/>
      </c>
      <c r="AB32" s="85" t="str">
        <f>IF(COUNTIFS('Base Diária'!$A$2:$A$2260,$A32,'Base Diária'!$F$2:$F$2260,AB$4,'Base Diária'!$P$2:$P$2260,"Sim")=0,"",SUMIFS('Base Diária'!$N$2:$N$2260,'Base Diária'!$A$2:$A$2260,$A32,'Base Diária'!$F$2:$F$2260,AB$4))</f>
        <v/>
      </c>
      <c r="AC32" s="85" t="str">
        <f>IF(COUNTIFS('Base Diária'!$A$2:$A$2260,$A32,'Base Diária'!$F$2:$F$2260,AC$4,'Base Diária'!$P$2:$P$2260,"Sim")=0,"",SUMIFS('Base Diária'!$N$2:$N$2260,'Base Diária'!$A$2:$A$2260,$A32,'Base Diária'!$F$2:$F$2260,AC$4))</f>
        <v/>
      </c>
      <c r="AD32" s="85" t="str">
        <f>IF(COUNTIFS('Base Diária'!$A$2:$A$2260,$A32,'Base Diária'!$F$2:$F$2260,AD$4,'Base Diária'!$P$2:$P$2260,"Sim")=0,"",SUMIFS('Base Diária'!$N$2:$N$2260,'Base Diária'!$A$2:$A$2260,$A32,'Base Diária'!$F$2:$F$2260,AD$4))</f>
        <v/>
      </c>
      <c r="AE32" s="85" t="str">
        <f>IF(COUNTIFS('Base Diária'!$A$2:$A$2260,$A32,'Base Diária'!$F$2:$F$2260,AE$4,'Base Diária'!$P$2:$P$2260,"Sim")=0,"",SUMIFS('Base Diária'!$N$2:$N$2260,'Base Diária'!$A$2:$A$2260,$A32,'Base Diária'!$F$2:$F$2260,AE$4))</f>
        <v/>
      </c>
      <c r="AF32" s="85" t="str">
        <f>IF(COUNTIFS('Base Diária'!$A$2:$A$2260,$A32,'Base Diária'!$F$2:$F$2260,AF$4,'Base Diária'!$P$2:$P$2260,"Sim")=0,"",SUMIFS('Base Diária'!$N$2:$N$2260,'Base Diária'!$A$2:$A$2260,$A32,'Base Diária'!$F$2:$F$2260,AF$4))</f>
        <v/>
      </c>
      <c r="AG32" s="85" t="str">
        <f>IF(COUNTIFS('Base Diária'!$A$2:$A$2260,$A32,'Base Diária'!$F$2:$F$2260,AG$4,'Base Diária'!$P$2:$P$2260,"Sim")=0,"",SUMIFS('Base Diária'!$N$2:$N$2260,'Base Diária'!$A$2:$A$2260,$A32,'Base Diária'!$F$2:$F$2260,AG$4))</f>
        <v/>
      </c>
      <c r="AH32" s="18">
        <f>IFERROR(INDEX('Painel Empregado'!$F$5:$F$62,MATCH($A32,'Painel Empregado'!$A$5:$A$62,0)),"")</f>
        <v>17</v>
      </c>
      <c r="AI32" s="86">
        <f>IFERROR(INDEX('Painel Empregado'!$J$5:$J$62,MATCH($A32,'Painel Empregado'!$A$5:$A$62,0)),"")</f>
        <v>0.93619361936193624</v>
      </c>
      <c r="AJ32" s="86">
        <f>IFERROR(INDEX('Painel Empregado'!$M$5:$M$62,MATCH($A32,'Painel Empregado'!$A$5:$A$62,0)),"")</f>
        <v>1</v>
      </c>
      <c r="AK32" s="86">
        <f>IFERROR(INDEX('Painel Empregado'!$K$5:$K$62,MATCH($A32,'Painel Empregado'!$A$5:$A$62,0)),"")</f>
        <v>0.8</v>
      </c>
      <c r="AL32" s="89" t="str">
        <f>IFERROR(INDEX('Painel Empregado'!$Q$5:$Q$62,MATCH($A32,'Painel Empregado'!$A$5:$A$62,0)),"")</f>
        <v>Na meta</v>
      </c>
    </row>
    <row r="33" spans="1:38" ht="15" customHeight="1" x14ac:dyDescent="0.25">
      <c r="A33" s="93">
        <v>53346</v>
      </c>
      <c r="B33" s="6" t="s">
        <v>39</v>
      </c>
      <c r="C33" s="17" t="str">
        <f ca="1">IFERROR(INDEX(Cadastro!$C$5:$C$72,MATCH($A33&amp;"|"&amp;TEXT(_xlfn.MAXIFS(Cadastro!$E$5:$E$72,Cadastro!$A$5:$A$72,$A33,Cadastro!$E$5:$E$72,"&lt;="&amp;TODAY()),"yyyymmdd"),Cadastro!$I$5:$I$72,0)),"NÃO INFORMADO")</f>
        <v>NÃO INFORMADO</v>
      </c>
      <c r="D33" s="17" t="str">
        <f>VLOOKUP($A33,CC!$A:$C,3,FALSE())</f>
        <v>ESP</v>
      </c>
      <c r="E33" s="17" t="str">
        <f ca="1">IFERROR(INDEX(Cadastro!$D$5:$D$202,MATCH($A33&amp;"|"&amp;TEXT(_xlfn.MAXIFS(Cadastro!$E$5:$E$202,Cadastro!$A$5:$A$202,$A33,Cadastro!$E$5:$E$202,"&lt;="&amp;TODAY()),"yyyymmdd"),Cadastro!$I$5:$I$202,0)),"")</f>
        <v>6x1</v>
      </c>
      <c r="F33" s="85">
        <f>IF(COUNTIFS('Base Diária'!$A$2:$A$2260,$A33,'Base Diária'!$F$2:$F$2260,F$4,'Base Diária'!$P$2:$P$2260,"Sim")=0,"",SUMIFS('Base Diária'!$N$2:$N$2260,'Base Diária'!$A$2:$A$2260,$A33,'Base Diária'!$F$2:$F$2260,F$4))</f>
        <v>0.82272727272727264</v>
      </c>
      <c r="G33" s="85" t="str">
        <f>IF(COUNTIFS('Base Diária'!$A$2:$A$2260,$A33,'Base Diária'!$F$2:$F$2260,G$4,'Base Diária'!$P$2:$P$2260,"Sim")=0,"",SUMIFS('Base Diária'!$N$2:$N$2260,'Base Diária'!$A$2:$A$2260,$A33,'Base Diária'!$F$2:$F$2260,G$4))</f>
        <v/>
      </c>
      <c r="H33" s="85" t="str">
        <f>IF(COUNTIFS('Base Diária'!$A$2:$A$2260,$A33,'Base Diária'!$F$2:$F$2260,H$4,'Base Diária'!$P$2:$P$2260,"Sim")=0,"",SUMIFS('Base Diária'!$N$2:$N$2260,'Base Diária'!$A$2:$A$2260,$A33,'Base Diária'!$F$2:$F$2260,H$4))</f>
        <v/>
      </c>
      <c r="I33" s="85">
        <f>IF(COUNTIFS('Base Diária'!$A$2:$A$2260,$A33,'Base Diária'!$F$2:$F$2260,I$4,'Base Diária'!$P$2:$P$2260,"Sim")=0,"",SUMIFS('Base Diária'!$N$2:$N$2260,'Base Diária'!$A$2:$A$2260,$A33,'Base Diária'!$F$2:$F$2260,I$4))</f>
        <v>0.81931818181818183</v>
      </c>
      <c r="J33" s="85">
        <f>IF(COUNTIFS('Base Diária'!$A$2:$A$2260,$A33,'Base Diária'!$F$2:$F$2260,J$4,'Base Diária'!$P$2:$P$2260,"Sim")=0,"",SUMIFS('Base Diária'!$N$2:$N$2260,'Base Diária'!$A$2:$A$2260,$A33,'Base Diária'!$F$2:$F$2260,J$4))</f>
        <v>0.82840909090909087</v>
      </c>
      <c r="K33" s="85">
        <f>IF(COUNTIFS('Base Diária'!$A$2:$A$2260,$A33,'Base Diária'!$F$2:$F$2260,K$4,'Base Diária'!$P$2:$P$2260,"Sim")=0,"",SUMIFS('Base Diária'!$N$2:$N$2260,'Base Diária'!$A$2:$A$2260,$A33,'Base Diária'!$F$2:$F$2260,K$4))</f>
        <v>0.88403819918144622</v>
      </c>
      <c r="L33" s="85" t="str">
        <f>IF(COUNTIFS('Base Diária'!$A$2:$A$2260,$A33,'Base Diária'!$F$2:$F$2260,L$4,'Base Diária'!$P$2:$P$2260,"Sim")=0,"",SUMIFS('Base Diária'!$N$2:$N$2260,'Base Diária'!$A$2:$A$2260,$A33,'Base Diária'!$F$2:$F$2260,L$4))</f>
        <v/>
      </c>
      <c r="M33" s="85">
        <f>IF(COUNTIFS('Base Diária'!$A$2:$A$2260,$A33,'Base Diária'!$F$2:$F$2260,M$4,'Base Diária'!$P$2:$P$2260,"Sim")=0,"",SUMIFS('Base Diária'!$N$2:$N$2260,'Base Diária'!$A$2:$A$2260,$A33,'Base Diária'!$F$2:$F$2260,M$4))</f>
        <v>0.88390501319261217</v>
      </c>
      <c r="N33" s="85">
        <f>IF(COUNTIFS('Base Diária'!$A$2:$A$2260,$A33,'Base Diária'!$F$2:$F$2260,N$4,'Base Diária'!$P$2:$P$2260,"Sim")=0,"",SUMIFS('Base Diária'!$N$2:$N$2260,'Base Diária'!$A$2:$A$2260,$A33,'Base Diária'!$F$2:$F$2260,N$4))</f>
        <v>0.7522727272727272</v>
      </c>
      <c r="O33" s="85">
        <f>IF(COUNTIFS('Base Diária'!$A$2:$A$2260,$A33,'Base Diária'!$F$2:$F$2260,O$4,'Base Diária'!$P$2:$P$2260,"Sim")=0,"",SUMIFS('Base Diária'!$N$2:$N$2260,'Base Diária'!$A$2:$A$2260,$A33,'Base Diária'!$F$2:$F$2260,O$4))</f>
        <v>0.8113636363636364</v>
      </c>
      <c r="P33" s="85">
        <f>IF(COUNTIFS('Base Diária'!$A$2:$A$2260,$A33,'Base Diária'!$F$2:$F$2260,P$4,'Base Diária'!$P$2:$P$2260,"Sim")=0,"",SUMIFS('Base Diária'!$N$2:$N$2260,'Base Diária'!$A$2:$A$2260,$A33,'Base Diária'!$F$2:$F$2260,P$4))</f>
        <v>0.82386363636363624</v>
      </c>
      <c r="Q33" s="85">
        <f>IF(COUNTIFS('Base Diária'!$A$2:$A$2260,$A33,'Base Diária'!$F$2:$F$2260,Q$4,'Base Diária'!$P$2:$P$2260,"Sim")=0,"",SUMIFS('Base Diária'!$N$2:$N$2260,'Base Diária'!$A$2:$A$2260,$A33,'Base Diária'!$F$2:$F$2260,Q$4))</f>
        <v>0.80227272727272725</v>
      </c>
      <c r="R33" s="85">
        <f>IF(COUNTIFS('Base Diária'!$A$2:$A$2260,$A33,'Base Diária'!$F$2:$F$2260,R$4,'Base Diária'!$P$2:$P$2260,"Sim")=0,"",SUMIFS('Base Diária'!$N$2:$N$2260,'Base Diária'!$A$2:$A$2260,$A33,'Base Diária'!$F$2:$F$2260,R$4))</f>
        <v>0.89904502046384716</v>
      </c>
      <c r="S33" s="85" t="str">
        <f>IF(COUNTIFS('Base Diária'!$A$2:$A$2260,$A33,'Base Diária'!$F$2:$F$2260,S$4,'Base Diária'!$P$2:$P$2260,"Sim")=0,"",SUMIFS('Base Diária'!$N$2:$N$2260,'Base Diária'!$A$2:$A$2260,$A33,'Base Diária'!$F$2:$F$2260,S$4))</f>
        <v/>
      </c>
      <c r="T33" s="85">
        <f>IF(COUNTIFS('Base Diária'!$A$2:$A$2260,$A33,'Base Diária'!$F$2:$F$2260,T$4,'Base Diária'!$P$2:$P$2260,"Sim")=0,"",SUMIFS('Base Diária'!$N$2:$N$2260,'Base Diária'!$A$2:$A$2260,$A33,'Base Diária'!$F$2:$F$2260,T$4))</f>
        <v>0.81931818181818172</v>
      </c>
      <c r="U33" s="85">
        <f>IF(COUNTIFS('Base Diária'!$A$2:$A$2260,$A33,'Base Diária'!$F$2:$F$2260,U$4,'Base Diária'!$P$2:$P$2260,"Sim")=0,"",SUMIFS('Base Diária'!$N$2:$N$2260,'Base Diária'!$A$2:$A$2260,$A33,'Base Diária'!$F$2:$F$2260,U$4))</f>
        <v>0.8147727272727272</v>
      </c>
      <c r="V33" s="85">
        <f>IF(COUNTIFS('Base Diária'!$A$2:$A$2260,$A33,'Base Diária'!$F$2:$F$2260,V$4,'Base Diária'!$P$2:$P$2260,"Sim")=0,"",SUMIFS('Base Diária'!$N$2:$N$2260,'Base Diária'!$A$2:$A$2260,$A33,'Base Diária'!$F$2:$F$2260,V$4))</f>
        <v>0.45454545454545453</v>
      </c>
      <c r="W33" s="85">
        <f>IF(COUNTIFS('Base Diária'!$A$2:$A$2260,$A33,'Base Diária'!$F$2:$F$2260,W$4,'Base Diária'!$P$2:$P$2260,"Sim")=0,"",SUMIFS('Base Diária'!$N$2:$N$2260,'Base Diária'!$A$2:$A$2260,$A33,'Base Diária'!$F$2:$F$2260,W$4))</f>
        <v>0</v>
      </c>
      <c r="X33" s="85">
        <f>IF(COUNTIFS('Base Diária'!$A$2:$A$2260,$A33,'Base Diária'!$F$2:$F$2260,X$4,'Base Diária'!$P$2:$P$2260,"Sim")=0,"",SUMIFS('Base Diária'!$N$2:$N$2260,'Base Diária'!$A$2:$A$2260,$A33,'Base Diária'!$F$2:$F$2260,X$4))</f>
        <v>0</v>
      </c>
      <c r="Y33" s="85" t="str">
        <f>IF(COUNTIFS('Base Diária'!$A$2:$A$2260,$A33,'Base Diária'!$F$2:$F$2260,Y$4,'Base Diária'!$P$2:$P$2260,"Sim")=0,"",SUMIFS('Base Diária'!$N$2:$N$2260,'Base Diária'!$A$2:$A$2260,$A33,'Base Diária'!$F$2:$F$2260,Y$4))</f>
        <v/>
      </c>
      <c r="Z33" s="85" t="str">
        <f>IF(COUNTIFS('Base Diária'!$A$2:$A$2260,$A33,'Base Diária'!$F$2:$F$2260,Z$4,'Base Diária'!$P$2:$P$2260,"Sim")=0,"",SUMIFS('Base Diária'!$N$2:$N$2260,'Base Diária'!$A$2:$A$2260,$A33,'Base Diária'!$F$2:$F$2260,Z$4))</f>
        <v/>
      </c>
      <c r="AA33" s="85" t="str">
        <f>IF(COUNTIFS('Base Diária'!$A$2:$A$2260,$A33,'Base Diária'!$F$2:$F$2260,AA$4,'Base Diária'!$P$2:$P$2260,"Sim")=0,"",SUMIFS('Base Diária'!$N$2:$N$2260,'Base Diária'!$A$2:$A$2260,$A33,'Base Diária'!$F$2:$F$2260,AA$4))</f>
        <v/>
      </c>
      <c r="AB33" s="85" t="str">
        <f>IF(COUNTIFS('Base Diária'!$A$2:$A$2260,$A33,'Base Diária'!$F$2:$F$2260,AB$4,'Base Diária'!$P$2:$P$2260,"Sim")=0,"",SUMIFS('Base Diária'!$N$2:$N$2260,'Base Diária'!$A$2:$A$2260,$A33,'Base Diária'!$F$2:$F$2260,AB$4))</f>
        <v/>
      </c>
      <c r="AC33" s="85" t="str">
        <f>IF(COUNTIFS('Base Diária'!$A$2:$A$2260,$A33,'Base Diária'!$F$2:$F$2260,AC$4,'Base Diária'!$P$2:$P$2260,"Sim")=0,"",SUMIFS('Base Diária'!$N$2:$N$2260,'Base Diária'!$A$2:$A$2260,$A33,'Base Diária'!$F$2:$F$2260,AC$4))</f>
        <v/>
      </c>
      <c r="AD33" s="85" t="str">
        <f>IF(COUNTIFS('Base Diária'!$A$2:$A$2260,$A33,'Base Diária'!$F$2:$F$2260,AD$4,'Base Diária'!$P$2:$P$2260,"Sim")=0,"",SUMIFS('Base Diária'!$N$2:$N$2260,'Base Diária'!$A$2:$A$2260,$A33,'Base Diária'!$F$2:$F$2260,AD$4))</f>
        <v/>
      </c>
      <c r="AE33" s="85" t="str">
        <f>IF(COUNTIFS('Base Diária'!$A$2:$A$2260,$A33,'Base Diária'!$F$2:$F$2260,AE$4,'Base Diária'!$P$2:$P$2260,"Sim")=0,"",SUMIFS('Base Diária'!$N$2:$N$2260,'Base Diária'!$A$2:$A$2260,$A33,'Base Diária'!$F$2:$F$2260,AE$4))</f>
        <v/>
      </c>
      <c r="AF33" s="85" t="str">
        <f>IF(COUNTIFS('Base Diária'!$A$2:$A$2260,$A33,'Base Diária'!$F$2:$F$2260,AF$4,'Base Diária'!$P$2:$P$2260,"Sim")=0,"",SUMIFS('Base Diária'!$N$2:$N$2260,'Base Diária'!$A$2:$A$2260,$A33,'Base Diária'!$F$2:$F$2260,AF$4))</f>
        <v/>
      </c>
      <c r="AG33" s="85" t="str">
        <f>IF(COUNTIFS('Base Diária'!$A$2:$A$2260,$A33,'Base Diária'!$F$2:$F$2260,AG$4,'Base Diária'!$P$2:$P$2260,"Sim")=0,"",SUMIFS('Base Diária'!$N$2:$N$2260,'Base Diária'!$A$2:$A$2260,$A33,'Base Diária'!$F$2:$F$2260,AG$4))</f>
        <v/>
      </c>
      <c r="AH33" s="18">
        <f>IFERROR(INDEX('Painel Empregado'!$F$5:$F$62,MATCH($A33,'Painel Empregado'!$A$5:$A$62,0)),"")</f>
        <v>13</v>
      </c>
      <c r="AI33" s="86">
        <f>IFERROR(INDEX('Painel Empregado'!$J$5:$J$62,MATCH($A33,'Painel Empregado'!$A$5:$A$62,0)),"")</f>
        <v>0.79789550072568949</v>
      </c>
      <c r="AJ33" s="86">
        <f>IFERROR(INDEX('Painel Empregado'!$M$5:$M$62,MATCH($A33,'Painel Empregado'!$A$5:$A$62,0)),"")</f>
        <v>0.84615384615384615</v>
      </c>
      <c r="AK33" s="86">
        <f>IFERROR(INDEX('Painel Empregado'!$K$5:$K$62,MATCH($A33,'Painel Empregado'!$A$5:$A$62,0)),"")</f>
        <v>0.8</v>
      </c>
      <c r="AL33" s="89" t="str">
        <f>IFERROR(INDEX('Painel Empregado'!$Q$5:$Q$62,MATCH($A33,'Painel Empregado'!$A$5:$A$62,0)),"")</f>
        <v>Crítico</v>
      </c>
    </row>
    <row r="34" spans="1:38" ht="15" customHeight="1" x14ac:dyDescent="0.25">
      <c r="A34" s="93">
        <v>55628</v>
      </c>
      <c r="B34" s="6" t="s">
        <v>40</v>
      </c>
      <c r="C34" s="17" t="str">
        <f ca="1">IFERROR(INDEX(Cadastro!$C$5:$C$72,MATCH($A34&amp;"|"&amp;TEXT(_xlfn.MAXIFS(Cadastro!$E$5:$E$72,Cadastro!$A$5:$A$72,$A34,Cadastro!$E$5:$E$72,"&lt;="&amp;TODAY()),"yyyymmdd"),Cadastro!$I$5:$I$72,0)),"NÃO INFORMADO")</f>
        <v>NÃO INFORMADO</v>
      </c>
      <c r="D34" s="17" t="str">
        <f>VLOOKUP($A34,CC!$A:$C,3,FALSE())</f>
        <v>ESP</v>
      </c>
      <c r="E34" s="17" t="str">
        <f ca="1">IFERROR(INDEX(Cadastro!$D$5:$D$202,MATCH($A34&amp;"|"&amp;TEXT(_xlfn.MAXIFS(Cadastro!$E$5:$E$202,Cadastro!$A$5:$A$202,$A34,Cadastro!$E$5:$E$202,"&lt;="&amp;TODAY()),"yyyymmdd"),Cadastro!$I$5:$I$202,0)),"")</f>
        <v>6x1</v>
      </c>
      <c r="F34" s="85">
        <f>IF(COUNTIFS('Base Diária'!$A$2:$A$2260,$A34,'Base Diária'!$F$2:$F$2260,F$4,'Base Diária'!$P$2:$P$2260,"Sim")=0,"",SUMIFS('Base Diária'!$N$2:$N$2260,'Base Diária'!$A$2:$A$2260,$A34,'Base Diária'!$F$2:$F$2260,F$4))</f>
        <v>0.87159090909090897</v>
      </c>
      <c r="G34" s="85">
        <f>IF(COUNTIFS('Base Diária'!$A$2:$A$2260,$A34,'Base Diária'!$F$2:$F$2260,G$4,'Base Diária'!$P$2:$P$2260,"Sim")=0,"",SUMIFS('Base Diária'!$N$2:$N$2260,'Base Diária'!$A$2:$A$2260,$A34,'Base Diária'!$F$2:$F$2260,G$4))</f>
        <v>0.8147727272727272</v>
      </c>
      <c r="H34" s="85">
        <f>IF(COUNTIFS('Base Diária'!$A$2:$A$2260,$A34,'Base Diária'!$F$2:$F$2260,H$4,'Base Diária'!$P$2:$P$2260,"Sim")=0,"",SUMIFS('Base Diária'!$N$2:$N$2260,'Base Diária'!$A$2:$A$2260,$A34,'Base Diária'!$F$2:$F$2260,H$4))</f>
        <v>0.8147727272727272</v>
      </c>
      <c r="I34" s="85">
        <f>IF(COUNTIFS('Base Diária'!$A$2:$A$2260,$A34,'Base Diária'!$F$2:$F$2260,I$4,'Base Diária'!$P$2:$P$2260,"Sim")=0,"",SUMIFS('Base Diária'!$N$2:$N$2260,'Base Diária'!$A$2:$A$2260,$A34,'Base Diária'!$F$2:$F$2260,I$4))</f>
        <v>0.8147727272727272</v>
      </c>
      <c r="J34" s="85">
        <f>IF(COUNTIFS('Base Diária'!$A$2:$A$2260,$A34,'Base Diária'!$F$2:$F$2260,J$4,'Base Diária'!$P$2:$P$2260,"Sim")=0,"",SUMIFS('Base Diária'!$N$2:$N$2260,'Base Diária'!$A$2:$A$2260,$A34,'Base Diária'!$F$2:$F$2260,J$4))</f>
        <v>0.90909090909090906</v>
      </c>
      <c r="K34" s="85">
        <f>IF(COUNTIFS('Base Diária'!$A$2:$A$2260,$A34,'Base Diária'!$F$2:$F$2260,K$4,'Base Diária'!$P$2:$P$2260,"Sim")=0,"",SUMIFS('Base Diária'!$N$2:$N$2260,'Base Diária'!$A$2:$A$2260,$A34,'Base Diária'!$F$2:$F$2260,K$4))</f>
        <v>0.88949522510231915</v>
      </c>
      <c r="L34" s="85" t="str">
        <f>IF(COUNTIFS('Base Diária'!$A$2:$A$2260,$A34,'Base Diária'!$F$2:$F$2260,L$4,'Base Diária'!$P$2:$P$2260,"Sim")=0,"",SUMIFS('Base Diária'!$N$2:$N$2260,'Base Diária'!$A$2:$A$2260,$A34,'Base Diária'!$F$2:$F$2260,L$4))</f>
        <v/>
      </c>
      <c r="M34" s="85">
        <f>IF(COUNTIFS('Base Diária'!$A$2:$A$2260,$A34,'Base Diária'!$F$2:$F$2260,M$4,'Base Diária'!$P$2:$P$2260,"Sim")=0,"",SUMIFS('Base Diária'!$N$2:$N$2260,'Base Diária'!$A$2:$A$2260,$A34,'Base Diária'!$F$2:$F$2260,M$4))</f>
        <v>0.8812664907651715</v>
      </c>
      <c r="N34" s="85">
        <f>IF(COUNTIFS('Base Diária'!$A$2:$A$2260,$A34,'Base Diária'!$F$2:$F$2260,N$4,'Base Diária'!$P$2:$P$2260,"Sim")=0,"",SUMIFS('Base Diária'!$N$2:$N$2260,'Base Diária'!$A$2:$A$2260,$A34,'Base Diária'!$F$2:$F$2260,N$4))</f>
        <v>0.87045454545454537</v>
      </c>
      <c r="O34" s="85">
        <f>IF(COUNTIFS('Base Diária'!$A$2:$A$2260,$A34,'Base Diária'!$F$2:$F$2260,O$4,'Base Diária'!$P$2:$P$2260,"Sim")=0,"",SUMIFS('Base Diária'!$N$2:$N$2260,'Base Diária'!$A$2:$A$2260,$A34,'Base Diária'!$F$2:$F$2260,O$4))</f>
        <v>0.81704545454545452</v>
      </c>
      <c r="P34" s="85">
        <f>IF(COUNTIFS('Base Diária'!$A$2:$A$2260,$A34,'Base Diária'!$F$2:$F$2260,P$4,'Base Diária'!$P$2:$P$2260,"Sim")=0,"",SUMIFS('Base Diária'!$N$2:$N$2260,'Base Diária'!$A$2:$A$2260,$A34,'Base Diária'!$F$2:$F$2260,P$4))</f>
        <v>0.8136363636363636</v>
      </c>
      <c r="Q34" s="85">
        <f>IF(COUNTIFS('Base Diária'!$A$2:$A$2260,$A34,'Base Diária'!$F$2:$F$2260,Q$4,'Base Diária'!$P$2:$P$2260,"Sim")=0,"",SUMIFS('Base Diária'!$N$2:$N$2260,'Base Diária'!$A$2:$A$2260,$A34,'Base Diária'!$F$2:$F$2260,Q$4))</f>
        <v>0.8136363636363636</v>
      </c>
      <c r="R34" s="85">
        <f>IF(COUNTIFS('Base Diária'!$A$2:$A$2260,$A34,'Base Diária'!$F$2:$F$2260,R$4,'Base Diária'!$P$2:$P$2260,"Sim")=0,"",SUMIFS('Base Diária'!$N$2:$N$2260,'Base Diária'!$A$2:$A$2260,$A34,'Base Diária'!$F$2:$F$2260,R$4))</f>
        <v>0.89768076398362895</v>
      </c>
      <c r="S34" s="85" t="str">
        <f>IF(COUNTIFS('Base Diária'!$A$2:$A$2260,$A34,'Base Diária'!$F$2:$F$2260,S$4,'Base Diária'!$P$2:$P$2260,"Sim")=0,"",SUMIFS('Base Diária'!$N$2:$N$2260,'Base Diária'!$A$2:$A$2260,$A34,'Base Diária'!$F$2:$F$2260,S$4))</f>
        <v/>
      </c>
      <c r="T34" s="85">
        <f>IF(COUNTIFS('Base Diária'!$A$2:$A$2260,$A34,'Base Diária'!$F$2:$F$2260,T$4,'Base Diária'!$P$2:$P$2260,"Sim")=0,"",SUMIFS('Base Diária'!$N$2:$N$2260,'Base Diária'!$A$2:$A$2260,$A34,'Base Diária'!$F$2:$F$2260,T$4))</f>
        <v>0.81931818181818172</v>
      </c>
      <c r="U34" s="85">
        <f>IF(COUNTIFS('Base Diária'!$A$2:$A$2260,$A34,'Base Diária'!$F$2:$F$2260,U$4,'Base Diária'!$P$2:$P$2260,"Sim")=0,"",SUMIFS('Base Diária'!$N$2:$N$2260,'Base Diária'!$A$2:$A$2260,$A34,'Base Diária'!$F$2:$F$2260,U$4))</f>
        <v>0.8147727272727272</v>
      </c>
      <c r="V34" s="85">
        <f>IF(COUNTIFS('Base Diária'!$A$2:$A$2260,$A34,'Base Diária'!$F$2:$F$2260,V$4,'Base Diária'!$P$2:$P$2260,"Sim")=0,"",SUMIFS('Base Diária'!$N$2:$N$2260,'Base Diária'!$A$2:$A$2260,$A34,'Base Diária'!$F$2:$F$2260,V$4))</f>
        <v>1.0602272727272726</v>
      </c>
      <c r="W34" s="85">
        <f>IF(COUNTIFS('Base Diária'!$A$2:$A$2260,$A34,'Base Diária'!$F$2:$F$2260,W$4,'Base Diária'!$P$2:$P$2260,"Sim")=0,"",SUMIFS('Base Diária'!$N$2:$N$2260,'Base Diária'!$A$2:$A$2260,$A34,'Base Diária'!$F$2:$F$2260,W$4))</f>
        <v>0</v>
      </c>
      <c r="X34" s="85">
        <f>IF(COUNTIFS('Base Diária'!$A$2:$A$2260,$A34,'Base Diária'!$F$2:$F$2260,X$4,'Base Diária'!$P$2:$P$2260,"Sim")=0,"",SUMIFS('Base Diária'!$N$2:$N$2260,'Base Diária'!$A$2:$A$2260,$A34,'Base Diária'!$F$2:$F$2260,X$4))</f>
        <v>0</v>
      </c>
      <c r="Y34" s="85" t="str">
        <f>IF(COUNTIFS('Base Diária'!$A$2:$A$2260,$A34,'Base Diária'!$F$2:$F$2260,Y$4,'Base Diária'!$P$2:$P$2260,"Sim")=0,"",SUMIFS('Base Diária'!$N$2:$N$2260,'Base Diária'!$A$2:$A$2260,$A34,'Base Diária'!$F$2:$F$2260,Y$4))</f>
        <v/>
      </c>
      <c r="Z34" s="85" t="str">
        <f>IF(COUNTIFS('Base Diária'!$A$2:$A$2260,$A34,'Base Diária'!$F$2:$F$2260,Z$4,'Base Diária'!$P$2:$P$2260,"Sim")=0,"",SUMIFS('Base Diária'!$N$2:$N$2260,'Base Diária'!$A$2:$A$2260,$A34,'Base Diária'!$F$2:$F$2260,Z$4))</f>
        <v/>
      </c>
      <c r="AA34" s="85" t="str">
        <f>IF(COUNTIFS('Base Diária'!$A$2:$A$2260,$A34,'Base Diária'!$F$2:$F$2260,AA$4,'Base Diária'!$P$2:$P$2260,"Sim")=0,"",SUMIFS('Base Diária'!$N$2:$N$2260,'Base Diária'!$A$2:$A$2260,$A34,'Base Diária'!$F$2:$F$2260,AA$4))</f>
        <v/>
      </c>
      <c r="AB34" s="85" t="str">
        <f>IF(COUNTIFS('Base Diária'!$A$2:$A$2260,$A34,'Base Diária'!$F$2:$F$2260,AB$4,'Base Diária'!$P$2:$P$2260,"Sim")=0,"",SUMIFS('Base Diária'!$N$2:$N$2260,'Base Diária'!$A$2:$A$2260,$A34,'Base Diária'!$F$2:$F$2260,AB$4))</f>
        <v/>
      </c>
      <c r="AC34" s="85" t="str">
        <f>IF(COUNTIFS('Base Diária'!$A$2:$A$2260,$A34,'Base Diária'!$F$2:$F$2260,AC$4,'Base Diária'!$P$2:$P$2260,"Sim")=0,"",SUMIFS('Base Diária'!$N$2:$N$2260,'Base Diária'!$A$2:$A$2260,$A34,'Base Diária'!$F$2:$F$2260,AC$4))</f>
        <v/>
      </c>
      <c r="AD34" s="85" t="str">
        <f>IF(COUNTIFS('Base Diária'!$A$2:$A$2260,$A34,'Base Diária'!$F$2:$F$2260,AD$4,'Base Diária'!$P$2:$P$2260,"Sim")=0,"",SUMIFS('Base Diária'!$N$2:$N$2260,'Base Diária'!$A$2:$A$2260,$A34,'Base Diária'!$F$2:$F$2260,AD$4))</f>
        <v/>
      </c>
      <c r="AE34" s="85" t="str">
        <f>IF(COUNTIFS('Base Diária'!$A$2:$A$2260,$A34,'Base Diária'!$F$2:$F$2260,AE$4,'Base Diária'!$P$2:$P$2260,"Sim")=0,"",SUMIFS('Base Diária'!$N$2:$N$2260,'Base Diária'!$A$2:$A$2260,$A34,'Base Diária'!$F$2:$F$2260,AE$4))</f>
        <v/>
      </c>
      <c r="AF34" s="85" t="str">
        <f>IF(COUNTIFS('Base Diária'!$A$2:$A$2260,$A34,'Base Diária'!$F$2:$F$2260,AF$4,'Base Diária'!$P$2:$P$2260,"Sim")=0,"",SUMIFS('Base Diária'!$N$2:$N$2260,'Base Diária'!$A$2:$A$2260,$A34,'Base Diária'!$F$2:$F$2260,AF$4))</f>
        <v/>
      </c>
      <c r="AG34" s="85" t="str">
        <f>IF(COUNTIFS('Base Diária'!$A$2:$A$2260,$A34,'Base Diária'!$F$2:$F$2260,AG$4,'Base Diária'!$P$2:$P$2260,"Sim")=0,"",SUMIFS('Base Diária'!$N$2:$N$2260,'Base Diária'!$A$2:$A$2260,$A34,'Base Diária'!$F$2:$F$2260,AG$4))</f>
        <v/>
      </c>
      <c r="AH34" s="18">
        <f>IFERROR(INDEX('Painel Empregado'!$F$5:$F$62,MATCH($A34,'Painel Empregado'!$A$5:$A$62,0)),"")</f>
        <v>15</v>
      </c>
      <c r="AI34" s="86">
        <f>IFERROR(INDEX('Painel Empregado'!$J$5:$J$62,MATCH($A34,'Painel Empregado'!$A$5:$A$62,0)),"")</f>
        <v>0.85919899874843564</v>
      </c>
      <c r="AJ34" s="86">
        <f>IFERROR(INDEX('Painel Empregado'!$M$5:$M$62,MATCH($A34,'Painel Empregado'!$A$5:$A$62,0)),"")</f>
        <v>1</v>
      </c>
      <c r="AK34" s="86">
        <f>IFERROR(INDEX('Painel Empregado'!$K$5:$K$62,MATCH($A34,'Painel Empregado'!$A$5:$A$62,0)),"")</f>
        <v>0.8</v>
      </c>
      <c r="AL34" s="89" t="str">
        <f>IFERROR(INDEX('Painel Empregado'!$Q$5:$Q$62,MATCH($A34,'Painel Empregado'!$A$5:$A$62,0)),"")</f>
        <v>Na meta</v>
      </c>
    </row>
    <row r="35" spans="1:38" ht="15" customHeight="1" x14ac:dyDescent="0.25">
      <c r="A35" s="93">
        <v>9218</v>
      </c>
      <c r="B35" s="6" t="s">
        <v>41</v>
      </c>
      <c r="C35" s="17" t="str">
        <f ca="1">IFERROR(INDEX(Cadastro!$C$5:$C$72,MATCH($A35&amp;"|"&amp;TEXT(_xlfn.MAXIFS(Cadastro!$E$5:$E$72,Cadastro!$A$5:$A$72,$A35,Cadastro!$E$5:$E$72,"&lt;="&amp;TODAY()),"yyyymmdd"),Cadastro!$I$5:$I$72,0)),"NÃO INFORMADO")</f>
        <v>INS</v>
      </c>
      <c r="D35" s="17" t="str">
        <f>VLOOKUP($A35,CC!$A:$C,3,FALSE())</f>
        <v>INS</v>
      </c>
      <c r="E35" s="17" t="str">
        <f ca="1">IFERROR(INDEX(Cadastro!$D$5:$D$202,MATCH($A35&amp;"|"&amp;TEXT(_xlfn.MAXIFS(Cadastro!$E$5:$E$202,Cadastro!$A$5:$A$202,$A35,Cadastro!$E$5:$E$202,"&lt;="&amp;TODAY()),"yyyymmdd"),Cadastro!$I$5:$I$202,0)),"")</f>
        <v>A</v>
      </c>
      <c r="F35" s="85" t="str">
        <f>IF(COUNTIFS('Base Diária'!$A$2:$A$2260,$A35,'Base Diária'!$F$2:$F$2260,F$4,'Base Diária'!$P$2:$P$2260,"Sim")=0,"",SUMIFS('Base Diária'!$N$2:$N$2260,'Base Diária'!$A$2:$A$2260,$A35,'Base Diária'!$F$2:$F$2260,F$4))</f>
        <v/>
      </c>
      <c r="G35" s="85" t="str">
        <f>IF(COUNTIFS('Base Diária'!$A$2:$A$2260,$A35,'Base Diária'!$F$2:$F$2260,G$4,'Base Diária'!$P$2:$P$2260,"Sim")=0,"",SUMIFS('Base Diária'!$N$2:$N$2260,'Base Diária'!$A$2:$A$2260,$A35,'Base Diária'!$F$2:$F$2260,G$4))</f>
        <v/>
      </c>
      <c r="H35" s="85" t="str">
        <f>IF(COUNTIFS('Base Diária'!$A$2:$A$2260,$A35,'Base Diária'!$F$2:$F$2260,H$4,'Base Diária'!$P$2:$P$2260,"Sim")=0,"",SUMIFS('Base Diária'!$N$2:$N$2260,'Base Diária'!$A$2:$A$2260,$A35,'Base Diária'!$F$2:$F$2260,H$4))</f>
        <v/>
      </c>
      <c r="I35" s="85" t="str">
        <f>IF(COUNTIFS('Base Diária'!$A$2:$A$2260,$A35,'Base Diária'!$F$2:$F$2260,I$4,'Base Diária'!$P$2:$P$2260,"Sim")=0,"",SUMIFS('Base Diária'!$N$2:$N$2260,'Base Diária'!$A$2:$A$2260,$A35,'Base Diária'!$F$2:$F$2260,I$4))</f>
        <v/>
      </c>
      <c r="J35" s="85" t="str">
        <f>IF(COUNTIFS('Base Diária'!$A$2:$A$2260,$A35,'Base Diária'!$F$2:$F$2260,J$4,'Base Diária'!$P$2:$P$2260,"Sim")=0,"",SUMIFS('Base Diária'!$N$2:$N$2260,'Base Diária'!$A$2:$A$2260,$A35,'Base Diária'!$F$2:$F$2260,J$4))</f>
        <v/>
      </c>
      <c r="K35" s="85" t="str">
        <f>IF(COUNTIFS('Base Diária'!$A$2:$A$2260,$A35,'Base Diária'!$F$2:$F$2260,K$4,'Base Diária'!$P$2:$P$2260,"Sim")=0,"",SUMIFS('Base Diária'!$N$2:$N$2260,'Base Diária'!$A$2:$A$2260,$A35,'Base Diária'!$F$2:$F$2260,K$4))</f>
        <v/>
      </c>
      <c r="L35" s="85" t="str">
        <f>IF(COUNTIFS('Base Diária'!$A$2:$A$2260,$A35,'Base Diária'!$F$2:$F$2260,L$4,'Base Diária'!$P$2:$P$2260,"Sim")=0,"",SUMIFS('Base Diária'!$N$2:$N$2260,'Base Diária'!$A$2:$A$2260,$A35,'Base Diária'!$F$2:$F$2260,L$4))</f>
        <v/>
      </c>
      <c r="M35" s="85" t="str">
        <f>IF(COUNTIFS('Base Diária'!$A$2:$A$2260,$A35,'Base Diária'!$F$2:$F$2260,M$4,'Base Diária'!$P$2:$P$2260,"Sim")=0,"",SUMIFS('Base Diária'!$N$2:$N$2260,'Base Diária'!$A$2:$A$2260,$A35,'Base Diária'!$F$2:$F$2260,M$4))</f>
        <v/>
      </c>
      <c r="N35" s="85" t="str">
        <f>IF(COUNTIFS('Base Diária'!$A$2:$A$2260,$A35,'Base Diária'!$F$2:$F$2260,N$4,'Base Diária'!$P$2:$P$2260,"Sim")=0,"",SUMIFS('Base Diária'!$N$2:$N$2260,'Base Diária'!$A$2:$A$2260,$A35,'Base Diária'!$F$2:$F$2260,N$4))</f>
        <v/>
      </c>
      <c r="O35" s="85">
        <f>IF(COUNTIFS('Base Diária'!$A$2:$A$2260,$A35,'Base Diária'!$F$2:$F$2260,O$4,'Base Diária'!$P$2:$P$2260,"Sim")=0,"",SUMIFS('Base Diária'!$N$2:$N$2260,'Base Diária'!$A$2:$A$2260,$A35,'Base Diária'!$F$2:$F$2260,O$4))</f>
        <v>0.93863636363636349</v>
      </c>
      <c r="P35" s="85">
        <f>IF(COUNTIFS('Base Diária'!$A$2:$A$2260,$A35,'Base Diária'!$F$2:$F$2260,P$4,'Base Diária'!$P$2:$P$2260,"Sim")=0,"",SUMIFS('Base Diária'!$N$2:$N$2260,'Base Diária'!$A$2:$A$2260,$A35,'Base Diária'!$F$2:$F$2260,P$4))</f>
        <v>0.9181818181818181</v>
      </c>
      <c r="Q35" s="85">
        <f>IF(COUNTIFS('Base Diária'!$A$2:$A$2260,$A35,'Base Diária'!$F$2:$F$2260,Q$4,'Base Diária'!$P$2:$P$2260,"Sim")=0,"",SUMIFS('Base Diária'!$N$2:$N$2260,'Base Diária'!$A$2:$A$2260,$A35,'Base Diária'!$F$2:$F$2260,Q$4))</f>
        <v>0.78977272727272718</v>
      </c>
      <c r="R35" s="85">
        <f>IF(COUNTIFS('Base Diária'!$A$2:$A$2260,$A35,'Base Diária'!$F$2:$F$2260,R$4,'Base Diária'!$P$2:$P$2260,"Sim")=0,"",SUMIFS('Base Diária'!$N$2:$N$2260,'Base Diária'!$A$2:$A$2260,$A35,'Base Diária'!$F$2:$F$2260,R$4))</f>
        <v>0.94815825375170537</v>
      </c>
      <c r="S35" s="85" t="str">
        <f>IF(COUNTIFS('Base Diária'!$A$2:$A$2260,$A35,'Base Diária'!$F$2:$F$2260,S$4,'Base Diária'!$P$2:$P$2260,"Sim")=0,"",SUMIFS('Base Diária'!$N$2:$N$2260,'Base Diária'!$A$2:$A$2260,$A35,'Base Diária'!$F$2:$F$2260,S$4))</f>
        <v/>
      </c>
      <c r="T35" s="85">
        <f>IF(COUNTIFS('Base Diária'!$A$2:$A$2260,$A35,'Base Diária'!$F$2:$F$2260,T$4,'Base Diária'!$P$2:$P$2260,"Sim")=0,"",SUMIFS('Base Diária'!$N$2:$N$2260,'Base Diária'!$A$2:$A$2260,$A35,'Base Diária'!$F$2:$F$2260,T$4))</f>
        <v>0.91136363636363649</v>
      </c>
      <c r="U35" s="85" t="str">
        <f>IF(COUNTIFS('Base Diária'!$A$2:$A$2260,$A35,'Base Diária'!$F$2:$F$2260,U$4,'Base Diária'!$P$2:$P$2260,"Sim")=0,"",SUMIFS('Base Diária'!$N$2:$N$2260,'Base Diária'!$A$2:$A$2260,$A35,'Base Diária'!$F$2:$F$2260,U$4))</f>
        <v/>
      </c>
      <c r="V35" s="85">
        <f>IF(COUNTIFS('Base Diária'!$A$2:$A$2260,$A35,'Base Diária'!$F$2:$F$2260,V$4,'Base Diária'!$P$2:$P$2260,"Sim")=0,"",SUMIFS('Base Diária'!$N$2:$N$2260,'Base Diária'!$A$2:$A$2260,$A35,'Base Diária'!$F$2:$F$2260,V$4))</f>
        <v>0.94195250659630614</v>
      </c>
      <c r="W35" s="85">
        <f>IF(COUNTIFS('Base Diária'!$A$2:$A$2260,$A35,'Base Diária'!$F$2:$F$2260,W$4,'Base Diária'!$P$2:$P$2260,"Sim")=0,"",SUMIFS('Base Diária'!$N$2:$N$2260,'Base Diária'!$A$2:$A$2260,$A35,'Base Diária'!$F$2:$F$2260,W$4))</f>
        <v>0.93931398416886547</v>
      </c>
      <c r="X35" s="85">
        <f>IF(COUNTIFS('Base Diária'!$A$2:$A$2260,$A35,'Base Diária'!$F$2:$F$2260,X$4,'Base Diária'!$P$2:$P$2260,"Sim")=0,"",SUMIFS('Base Diária'!$N$2:$N$2260,'Base Diária'!$A$2:$A$2260,$A35,'Base Diária'!$F$2:$F$2260,X$4))</f>
        <v>0.91424802110817949</v>
      </c>
      <c r="Y35" s="85" t="str">
        <f>IF(COUNTIFS('Base Diária'!$A$2:$A$2260,$A35,'Base Diária'!$F$2:$F$2260,Y$4,'Base Diária'!$P$2:$P$2260,"Sim")=0,"",SUMIFS('Base Diária'!$N$2:$N$2260,'Base Diária'!$A$2:$A$2260,$A35,'Base Diária'!$F$2:$F$2260,Y$4))</f>
        <v/>
      </c>
      <c r="Z35" s="85" t="str">
        <f>IF(COUNTIFS('Base Diária'!$A$2:$A$2260,$A35,'Base Diária'!$F$2:$F$2260,Z$4,'Base Diária'!$P$2:$P$2260,"Sim")=0,"",SUMIFS('Base Diária'!$N$2:$N$2260,'Base Diária'!$A$2:$A$2260,$A35,'Base Diária'!$F$2:$F$2260,Z$4))</f>
        <v/>
      </c>
      <c r="AA35" s="85" t="str">
        <f>IF(COUNTIFS('Base Diária'!$A$2:$A$2260,$A35,'Base Diária'!$F$2:$F$2260,AA$4,'Base Diária'!$P$2:$P$2260,"Sim")=0,"",SUMIFS('Base Diária'!$N$2:$N$2260,'Base Diária'!$A$2:$A$2260,$A35,'Base Diária'!$F$2:$F$2260,AA$4))</f>
        <v/>
      </c>
      <c r="AB35" s="85" t="str">
        <f>IF(COUNTIFS('Base Diária'!$A$2:$A$2260,$A35,'Base Diária'!$F$2:$F$2260,AB$4,'Base Diária'!$P$2:$P$2260,"Sim")=0,"",SUMIFS('Base Diária'!$N$2:$N$2260,'Base Diária'!$A$2:$A$2260,$A35,'Base Diária'!$F$2:$F$2260,AB$4))</f>
        <v/>
      </c>
      <c r="AC35" s="85" t="str">
        <f>IF(COUNTIFS('Base Diária'!$A$2:$A$2260,$A35,'Base Diária'!$F$2:$F$2260,AC$4,'Base Diária'!$P$2:$P$2260,"Sim")=0,"",SUMIFS('Base Diária'!$N$2:$N$2260,'Base Diária'!$A$2:$A$2260,$A35,'Base Diária'!$F$2:$F$2260,AC$4))</f>
        <v/>
      </c>
      <c r="AD35" s="85" t="str">
        <f>IF(COUNTIFS('Base Diária'!$A$2:$A$2260,$A35,'Base Diária'!$F$2:$F$2260,AD$4,'Base Diária'!$P$2:$P$2260,"Sim")=0,"",SUMIFS('Base Diária'!$N$2:$N$2260,'Base Diária'!$A$2:$A$2260,$A35,'Base Diária'!$F$2:$F$2260,AD$4))</f>
        <v/>
      </c>
      <c r="AE35" s="85" t="str">
        <f>IF(COUNTIFS('Base Diária'!$A$2:$A$2260,$A35,'Base Diária'!$F$2:$F$2260,AE$4,'Base Diária'!$P$2:$P$2260,"Sim")=0,"",SUMIFS('Base Diária'!$N$2:$N$2260,'Base Diária'!$A$2:$A$2260,$A35,'Base Diária'!$F$2:$F$2260,AE$4))</f>
        <v/>
      </c>
      <c r="AF35" s="85" t="str">
        <f>IF(COUNTIFS('Base Diária'!$A$2:$A$2260,$A35,'Base Diária'!$F$2:$F$2260,AF$4,'Base Diária'!$P$2:$P$2260,"Sim")=0,"",SUMIFS('Base Diária'!$N$2:$N$2260,'Base Diária'!$A$2:$A$2260,$A35,'Base Diária'!$F$2:$F$2260,AF$4))</f>
        <v/>
      </c>
      <c r="AG35" s="85" t="str">
        <f>IF(COUNTIFS('Base Diária'!$A$2:$A$2260,$A35,'Base Diária'!$F$2:$F$2260,AG$4,'Base Diária'!$P$2:$P$2260,"Sim")=0,"",SUMIFS('Base Diária'!$N$2:$N$2260,'Base Diária'!$A$2:$A$2260,$A35,'Base Diária'!$F$2:$F$2260,AG$4))</f>
        <v/>
      </c>
      <c r="AH35" s="18">
        <f>IFERROR(INDEX('Painel Empregado'!$F$5:$F$62,MATCH($A35,'Painel Empregado'!$A$5:$A$62,0)),"")</f>
        <v>8</v>
      </c>
      <c r="AI35" s="86">
        <f>IFERROR(INDEX('Painel Empregado'!$J$5:$J$62,MATCH($A35,'Painel Empregado'!$A$5:$A$62,0)),"")</f>
        <v>0.91083192891067866</v>
      </c>
      <c r="AJ35" s="86">
        <f>IFERROR(INDEX('Painel Empregado'!$M$5:$M$62,MATCH($A35,'Painel Empregado'!$A$5:$A$62,0)),"")</f>
        <v>0.875</v>
      </c>
      <c r="AK35" s="86">
        <f>IFERROR(INDEX('Painel Empregado'!$K$5:$K$62,MATCH($A35,'Painel Empregado'!$A$5:$A$62,0)),"")</f>
        <v>0.8</v>
      </c>
      <c r="AL35" s="89" t="str">
        <f>IFERROR(INDEX('Painel Empregado'!$Q$5:$Q$62,MATCH($A35,'Painel Empregado'!$A$5:$A$62,0)),"")</f>
        <v>Na meta</v>
      </c>
    </row>
    <row r="36" spans="1:38" ht="15" customHeight="1" x14ac:dyDescent="0.25">
      <c r="A36" s="93">
        <v>56855</v>
      </c>
      <c r="B36" s="6" t="s">
        <v>42</v>
      </c>
      <c r="C36" s="17" t="str">
        <f ca="1">IFERROR(INDEX(Cadastro!$C$5:$C$72,MATCH($A36&amp;"|"&amp;TEXT(_xlfn.MAXIFS(Cadastro!$E$5:$E$72,Cadastro!$A$5:$A$72,$A36,Cadastro!$E$5:$E$72,"&lt;="&amp;TODAY()),"yyyymmdd"),Cadastro!$I$5:$I$72,0)),"NÃO INFORMADO")</f>
        <v>INS</v>
      </c>
      <c r="D36" s="17" t="str">
        <f>VLOOKUP($A36,CC!$A:$C,3,FALSE())</f>
        <v>INS</v>
      </c>
      <c r="E36" s="17" t="str">
        <f ca="1">IFERROR(INDEX(Cadastro!$D$5:$D$202,MATCH($A36&amp;"|"&amp;TEXT(_xlfn.MAXIFS(Cadastro!$E$5:$E$202,Cadastro!$A$5:$A$202,$A36,Cadastro!$E$5:$E$202,"&lt;="&amp;TODAY()),"yyyymmdd"),Cadastro!$I$5:$I$202,0)),"")</f>
        <v>C</v>
      </c>
      <c r="F36" s="85">
        <f>IF(COUNTIFS('Base Diária'!$A$2:$A$2260,$A36,'Base Diária'!$F$2:$F$2260,F$4,'Base Diária'!$P$2:$P$2260,"Sim")=0,"",SUMIFS('Base Diária'!$N$2:$N$2260,'Base Diária'!$A$2:$A$2260,$A36,'Base Diária'!$F$2:$F$2260,F$4))</f>
        <v>0.9445910290237467</v>
      </c>
      <c r="G36" s="85">
        <f>IF(COUNTIFS('Base Diária'!$A$2:$A$2260,$A36,'Base Diária'!$F$2:$F$2260,G$4,'Base Diária'!$P$2:$P$2260,"Sim")=0,"",SUMIFS('Base Diária'!$N$2:$N$2260,'Base Diária'!$A$2:$A$2260,$A36,'Base Diária'!$F$2:$F$2260,G$4))</f>
        <v>0.96174142480211089</v>
      </c>
      <c r="H36" s="85" t="str">
        <f>IF(COUNTIFS('Base Diária'!$A$2:$A$2260,$A36,'Base Diária'!$F$2:$F$2260,H$4,'Base Diária'!$P$2:$P$2260,"Sim")=0,"",SUMIFS('Base Diária'!$N$2:$N$2260,'Base Diária'!$A$2:$A$2260,$A36,'Base Diária'!$F$2:$F$2260,H$4))</f>
        <v/>
      </c>
      <c r="I36" s="85">
        <f>IF(COUNTIFS('Base Diária'!$A$2:$A$2260,$A36,'Base Diária'!$F$2:$F$2260,I$4,'Base Diária'!$P$2:$P$2260,"Sim")=0,"",SUMIFS('Base Diária'!$N$2:$N$2260,'Base Diária'!$A$2:$A$2260,$A36,'Base Diária'!$F$2:$F$2260,I$4))</f>
        <v>0.93535620052770463</v>
      </c>
      <c r="J36" s="85">
        <f>IF(COUNTIFS('Base Diária'!$A$2:$A$2260,$A36,'Base Diária'!$F$2:$F$2260,J$4,'Base Diária'!$P$2:$P$2260,"Sim")=0,"",SUMIFS('Base Diária'!$N$2:$N$2260,'Base Diária'!$A$2:$A$2260,$A36,'Base Diária'!$F$2:$F$2260,J$4))</f>
        <v>0.98153034300791564</v>
      </c>
      <c r="K36" s="85">
        <f>IF(COUNTIFS('Base Diária'!$A$2:$A$2260,$A36,'Base Diária'!$F$2:$F$2260,K$4,'Base Diária'!$P$2:$P$2260,"Sim")=0,"",SUMIFS('Base Diária'!$N$2:$N$2260,'Base Diária'!$A$2:$A$2260,$A36,'Base Diária'!$F$2:$F$2260,K$4))</f>
        <v>0.95250659630606871</v>
      </c>
      <c r="L36" s="85">
        <f>IF(COUNTIFS('Base Diária'!$A$2:$A$2260,$A36,'Base Diária'!$F$2:$F$2260,L$4,'Base Diária'!$P$2:$P$2260,"Sim")=0,"",SUMIFS('Base Diária'!$N$2:$N$2260,'Base Diária'!$A$2:$A$2260,$A36,'Base Diária'!$F$2:$F$2260,L$4))</f>
        <v>0.95778364116094972</v>
      </c>
      <c r="M36" s="85">
        <f>IF(COUNTIFS('Base Diária'!$A$2:$A$2260,$A36,'Base Diária'!$F$2:$F$2260,M$4,'Base Diária'!$P$2:$P$2260,"Sim")=0,"",SUMIFS('Base Diária'!$N$2:$N$2260,'Base Diária'!$A$2:$A$2260,$A36,'Base Diária'!$F$2:$F$2260,M$4))</f>
        <v>0.94986807387862793</v>
      </c>
      <c r="N36" s="85" t="str">
        <f>IF(COUNTIFS('Base Diária'!$A$2:$A$2260,$A36,'Base Diária'!$F$2:$F$2260,N$4,'Base Diária'!$P$2:$P$2260,"Sim")=0,"",SUMIFS('Base Diária'!$N$2:$N$2260,'Base Diária'!$A$2:$A$2260,$A36,'Base Diária'!$F$2:$F$2260,N$4))</f>
        <v/>
      </c>
      <c r="O36" s="85">
        <f>IF(COUNTIFS('Base Diária'!$A$2:$A$2260,$A36,'Base Diária'!$F$2:$F$2260,O$4,'Base Diária'!$P$2:$P$2260,"Sim")=0,"",SUMIFS('Base Diária'!$N$2:$N$2260,'Base Diária'!$A$2:$A$2260,$A36,'Base Diária'!$F$2:$F$2260,O$4))</f>
        <v>0.95646437994722955</v>
      </c>
      <c r="P36" s="85">
        <f>IF(COUNTIFS('Base Diária'!$A$2:$A$2260,$A36,'Base Diária'!$F$2:$F$2260,P$4,'Base Diária'!$P$2:$P$2260,"Sim")=0,"",SUMIFS('Base Diária'!$N$2:$N$2260,'Base Diária'!$A$2:$A$2260,$A36,'Base Diária'!$F$2:$F$2260,P$4))</f>
        <v>0.93799472295514508</v>
      </c>
      <c r="Q36" s="85">
        <f>IF(COUNTIFS('Base Diária'!$A$2:$A$2260,$A36,'Base Diária'!$F$2:$F$2260,Q$4,'Base Diária'!$P$2:$P$2260,"Sim")=0,"",SUMIFS('Base Diária'!$N$2:$N$2260,'Base Diária'!$A$2:$A$2260,$A36,'Base Diária'!$F$2:$F$2260,Q$4))</f>
        <v>0.96437994722955156</v>
      </c>
      <c r="R36" s="85">
        <f>IF(COUNTIFS('Base Diária'!$A$2:$A$2260,$A36,'Base Diária'!$F$2:$F$2260,R$4,'Base Diária'!$P$2:$P$2260,"Sim")=0,"",SUMIFS('Base Diária'!$N$2:$N$2260,'Base Diária'!$A$2:$A$2260,$A36,'Base Diária'!$F$2:$F$2260,R$4))</f>
        <v>0.91160949868073882</v>
      </c>
      <c r="S36" s="85">
        <f>IF(COUNTIFS('Base Diária'!$A$2:$A$2260,$A36,'Base Diária'!$F$2:$F$2260,S$4,'Base Diária'!$P$2:$P$2260,"Sim")=0,"",SUMIFS('Base Diária'!$N$2:$N$2260,'Base Diária'!$A$2:$A$2260,$A36,'Base Diária'!$F$2:$F$2260,S$4))</f>
        <v>0.95514511873350927</v>
      </c>
      <c r="T36" s="85" t="str">
        <f>IF(COUNTIFS('Base Diária'!$A$2:$A$2260,$A36,'Base Diária'!$F$2:$F$2260,T$4,'Base Diária'!$P$2:$P$2260,"Sim")=0,"",SUMIFS('Base Diária'!$N$2:$N$2260,'Base Diária'!$A$2:$A$2260,$A36,'Base Diária'!$F$2:$F$2260,T$4))</f>
        <v/>
      </c>
      <c r="U36" s="85">
        <f>IF(COUNTIFS('Base Diária'!$A$2:$A$2260,$A36,'Base Diária'!$F$2:$F$2260,U$4,'Base Diária'!$P$2:$P$2260,"Sim")=0,"",SUMIFS('Base Diária'!$N$2:$N$2260,'Base Diária'!$A$2:$A$2260,$A36,'Base Diária'!$F$2:$F$2260,U$4))</f>
        <v>0.94063324538258564</v>
      </c>
      <c r="V36" s="85">
        <f>IF(COUNTIFS('Base Diária'!$A$2:$A$2260,$A36,'Base Diária'!$F$2:$F$2260,V$4,'Base Diária'!$P$2:$P$2260,"Sim")=0,"",SUMIFS('Base Diária'!$N$2:$N$2260,'Base Diária'!$A$2:$A$2260,$A36,'Base Diária'!$F$2:$F$2260,V$4))</f>
        <v>0.93007915567282318</v>
      </c>
      <c r="W36" s="85" t="str">
        <f>IF(COUNTIFS('Base Diária'!$A$2:$A$2260,$A36,'Base Diária'!$F$2:$F$2260,W$4,'Base Diária'!$P$2:$P$2260,"Sim")=0,"",SUMIFS('Base Diária'!$N$2:$N$2260,'Base Diária'!$A$2:$A$2260,$A36,'Base Diária'!$F$2:$F$2260,W$4))</f>
        <v/>
      </c>
      <c r="X36" s="85">
        <f>IF(COUNTIFS('Base Diária'!$A$2:$A$2260,$A36,'Base Diária'!$F$2:$F$2260,X$4,'Base Diária'!$P$2:$P$2260,"Sim")=0,"",SUMIFS('Base Diária'!$N$2:$N$2260,'Base Diária'!$A$2:$A$2260,$A36,'Base Diária'!$F$2:$F$2260,X$4))</f>
        <v>0.84857571214392791</v>
      </c>
      <c r="Y36" s="85" t="str">
        <f>IF(COUNTIFS('Base Diária'!$A$2:$A$2260,$A36,'Base Diária'!$F$2:$F$2260,Y$4,'Base Diária'!$P$2:$P$2260,"Sim")=0,"",SUMIFS('Base Diária'!$N$2:$N$2260,'Base Diária'!$A$2:$A$2260,$A36,'Base Diária'!$F$2:$F$2260,Y$4))</f>
        <v/>
      </c>
      <c r="Z36" s="85" t="str">
        <f>IF(COUNTIFS('Base Diária'!$A$2:$A$2260,$A36,'Base Diária'!$F$2:$F$2260,Z$4,'Base Diária'!$P$2:$P$2260,"Sim")=0,"",SUMIFS('Base Diária'!$N$2:$N$2260,'Base Diária'!$A$2:$A$2260,$A36,'Base Diária'!$F$2:$F$2260,Z$4))</f>
        <v/>
      </c>
      <c r="AA36" s="85" t="str">
        <f>IF(COUNTIFS('Base Diária'!$A$2:$A$2260,$A36,'Base Diária'!$F$2:$F$2260,AA$4,'Base Diária'!$P$2:$P$2260,"Sim")=0,"",SUMIFS('Base Diária'!$N$2:$N$2260,'Base Diária'!$A$2:$A$2260,$A36,'Base Diária'!$F$2:$F$2260,AA$4))</f>
        <v/>
      </c>
      <c r="AB36" s="85" t="str">
        <f>IF(COUNTIFS('Base Diária'!$A$2:$A$2260,$A36,'Base Diária'!$F$2:$F$2260,AB$4,'Base Diária'!$P$2:$P$2260,"Sim")=0,"",SUMIFS('Base Diária'!$N$2:$N$2260,'Base Diária'!$A$2:$A$2260,$A36,'Base Diária'!$F$2:$F$2260,AB$4))</f>
        <v/>
      </c>
      <c r="AC36" s="85" t="str">
        <f>IF(COUNTIFS('Base Diária'!$A$2:$A$2260,$A36,'Base Diária'!$F$2:$F$2260,AC$4,'Base Diária'!$P$2:$P$2260,"Sim")=0,"",SUMIFS('Base Diária'!$N$2:$N$2260,'Base Diária'!$A$2:$A$2260,$A36,'Base Diária'!$F$2:$F$2260,AC$4))</f>
        <v/>
      </c>
      <c r="AD36" s="85" t="str">
        <f>IF(COUNTIFS('Base Diária'!$A$2:$A$2260,$A36,'Base Diária'!$F$2:$F$2260,AD$4,'Base Diária'!$P$2:$P$2260,"Sim")=0,"",SUMIFS('Base Diária'!$N$2:$N$2260,'Base Diária'!$A$2:$A$2260,$A36,'Base Diária'!$F$2:$F$2260,AD$4))</f>
        <v/>
      </c>
      <c r="AE36" s="85" t="str">
        <f>IF(COUNTIFS('Base Diária'!$A$2:$A$2260,$A36,'Base Diária'!$F$2:$F$2260,AE$4,'Base Diária'!$P$2:$P$2260,"Sim")=0,"",SUMIFS('Base Diária'!$N$2:$N$2260,'Base Diária'!$A$2:$A$2260,$A36,'Base Diária'!$F$2:$F$2260,AE$4))</f>
        <v/>
      </c>
      <c r="AF36" s="85" t="str">
        <f>IF(COUNTIFS('Base Diária'!$A$2:$A$2260,$A36,'Base Diária'!$F$2:$F$2260,AF$4,'Base Diária'!$P$2:$P$2260,"Sim")=0,"",SUMIFS('Base Diária'!$N$2:$N$2260,'Base Diária'!$A$2:$A$2260,$A36,'Base Diária'!$F$2:$F$2260,AF$4))</f>
        <v/>
      </c>
      <c r="AG36" s="85" t="str">
        <f>IF(COUNTIFS('Base Diária'!$A$2:$A$2260,$A36,'Base Diária'!$F$2:$F$2260,AG$4,'Base Diária'!$P$2:$P$2260,"Sim")=0,"",SUMIFS('Base Diária'!$N$2:$N$2260,'Base Diária'!$A$2:$A$2260,$A36,'Base Diária'!$F$2:$F$2260,AG$4))</f>
        <v/>
      </c>
      <c r="AH36" s="18">
        <f>IFERROR(INDEX('Painel Empregado'!$F$5:$F$62,MATCH($A36,'Painel Empregado'!$A$5:$A$62,0)),"")</f>
        <v>15</v>
      </c>
      <c r="AI36" s="86">
        <f>IFERROR(INDEX('Painel Empregado'!$J$5:$J$62,MATCH($A36,'Painel Empregado'!$A$5:$A$62,0)),"")</f>
        <v>0.94263675857788809</v>
      </c>
      <c r="AJ36" s="86">
        <f>IFERROR(INDEX('Painel Empregado'!$M$5:$M$62,MATCH($A36,'Painel Empregado'!$A$5:$A$62,0)),"")</f>
        <v>1</v>
      </c>
      <c r="AK36" s="86">
        <f>IFERROR(INDEX('Painel Empregado'!$K$5:$K$62,MATCH($A36,'Painel Empregado'!$A$5:$A$62,0)),"")</f>
        <v>0.8</v>
      </c>
      <c r="AL36" s="89" t="str">
        <f>IFERROR(INDEX('Painel Empregado'!$Q$5:$Q$62,MATCH($A36,'Painel Empregado'!$A$5:$A$62,0)),"")</f>
        <v>Na meta</v>
      </c>
    </row>
    <row r="37" spans="1:38" ht="15" customHeight="1" x14ac:dyDescent="0.25">
      <c r="A37" s="93">
        <v>55637</v>
      </c>
      <c r="B37" s="6" t="s">
        <v>43</v>
      </c>
      <c r="C37" s="17" t="str">
        <f ca="1">IFERROR(INDEX(Cadastro!$C$5:$C$72,MATCH($A37&amp;"|"&amp;TEXT(_xlfn.MAXIFS(Cadastro!$E$5:$E$72,Cadastro!$A$5:$A$72,$A37,Cadastro!$E$5:$E$72,"&lt;="&amp;TODAY()),"yyyymmdd"),Cadastro!$I$5:$I$72,0)),"NÃO INFORMADO")</f>
        <v>NÃO INFORMADO</v>
      </c>
      <c r="D37" s="17" t="str">
        <f>VLOOKUP($A37,CC!$A:$C,3,FALSE())</f>
        <v>INS</v>
      </c>
      <c r="E37" s="17" t="str">
        <f ca="1">IFERROR(INDEX(Cadastro!$D$5:$D$202,MATCH($A37&amp;"|"&amp;TEXT(_xlfn.MAXIFS(Cadastro!$E$5:$E$202,Cadastro!$A$5:$A$202,$A37,Cadastro!$E$5:$E$202,"&lt;="&amp;TODAY()),"yyyymmdd"),Cadastro!$I$5:$I$202,0)),"")</f>
        <v>6x1</v>
      </c>
      <c r="F37" s="85">
        <f>IF(COUNTIFS('Base Diária'!$A$2:$A$2260,$A37,'Base Diária'!$F$2:$F$2260,F$4,'Base Diária'!$P$2:$P$2260,"Sim")=0,"",SUMIFS('Base Diária'!$N$2:$N$2260,'Base Diária'!$A$2:$A$2260,$A37,'Base Diária'!$F$2:$F$2260,F$4))</f>
        <v>0.86363636363636354</v>
      </c>
      <c r="G37" s="85">
        <f>IF(COUNTIFS('Base Diária'!$A$2:$A$2260,$A37,'Base Diária'!$F$2:$F$2260,G$4,'Base Diária'!$P$2:$P$2260,"Sim")=0,"",SUMIFS('Base Diária'!$N$2:$N$2260,'Base Diária'!$A$2:$A$2260,$A37,'Base Diária'!$F$2:$F$2260,G$4))</f>
        <v>0.88636363636363635</v>
      </c>
      <c r="H37" s="85">
        <f>IF(COUNTIFS('Base Diária'!$A$2:$A$2260,$A37,'Base Diária'!$F$2:$F$2260,H$4,'Base Diária'!$P$2:$P$2260,"Sim")=0,"",SUMIFS('Base Diária'!$N$2:$N$2260,'Base Diária'!$A$2:$A$2260,$A37,'Base Diária'!$F$2:$F$2260,H$4))</f>
        <v>0.90227272727272723</v>
      </c>
      <c r="I37" s="85">
        <f>IF(COUNTIFS('Base Diária'!$A$2:$A$2260,$A37,'Base Diária'!$F$2:$F$2260,I$4,'Base Diária'!$P$2:$P$2260,"Sim")=0,"",SUMIFS('Base Diária'!$N$2:$N$2260,'Base Diária'!$A$2:$A$2260,$A37,'Base Diária'!$F$2:$F$2260,I$4))</f>
        <v>0.90113636363636362</v>
      </c>
      <c r="J37" s="85">
        <f>IF(COUNTIFS('Base Diária'!$A$2:$A$2260,$A37,'Base Diária'!$F$2:$F$2260,J$4,'Base Diária'!$P$2:$P$2260,"Sim")=0,"",SUMIFS('Base Diária'!$N$2:$N$2260,'Base Diária'!$A$2:$A$2260,$A37,'Base Diária'!$F$2:$F$2260,J$4))</f>
        <v>0.86931818181818177</v>
      </c>
      <c r="K37" s="85">
        <f>IF(COUNTIFS('Base Diária'!$A$2:$A$2260,$A37,'Base Diária'!$F$2:$F$2260,K$4,'Base Diária'!$P$2:$P$2260,"Sim")=0,"",SUMIFS('Base Diária'!$N$2:$N$2260,'Base Diária'!$A$2:$A$2260,$A37,'Base Diária'!$F$2:$F$2260,K$4))</f>
        <v>1.0450204638472034</v>
      </c>
      <c r="L37" s="85" t="str">
        <f>IF(COUNTIFS('Base Diária'!$A$2:$A$2260,$A37,'Base Diária'!$F$2:$F$2260,L$4,'Base Diária'!$P$2:$P$2260,"Sim")=0,"",SUMIFS('Base Diária'!$N$2:$N$2260,'Base Diária'!$A$2:$A$2260,$A37,'Base Diária'!$F$2:$F$2260,L$4))</f>
        <v/>
      </c>
      <c r="M37" s="85">
        <f>IF(COUNTIFS('Base Diária'!$A$2:$A$2260,$A37,'Base Diária'!$F$2:$F$2260,M$4,'Base Diária'!$P$2:$P$2260,"Sim")=0,"",SUMIFS('Base Diária'!$N$2:$N$2260,'Base Diária'!$A$2:$A$2260,$A37,'Base Diária'!$F$2:$F$2260,M$4))</f>
        <v>0.90897097625329826</v>
      </c>
      <c r="N37" s="85">
        <f>IF(COUNTIFS('Base Diária'!$A$2:$A$2260,$A37,'Base Diária'!$F$2:$F$2260,N$4,'Base Diária'!$P$2:$P$2260,"Sim")=0,"",SUMIFS('Base Diária'!$N$2:$N$2260,'Base Diária'!$A$2:$A$2260,$A37,'Base Diária'!$F$2:$F$2260,N$4))</f>
        <v>0.93522727272727268</v>
      </c>
      <c r="O37" s="85">
        <f>IF(COUNTIFS('Base Diária'!$A$2:$A$2260,$A37,'Base Diária'!$F$2:$F$2260,O$4,'Base Diária'!$P$2:$P$2260,"Sim")=0,"",SUMIFS('Base Diária'!$N$2:$N$2260,'Base Diária'!$A$2:$A$2260,$A37,'Base Diária'!$F$2:$F$2260,O$4))</f>
        <v>0.85</v>
      </c>
      <c r="P37" s="85">
        <f>IF(COUNTIFS('Base Diária'!$A$2:$A$2260,$A37,'Base Diária'!$F$2:$F$2260,P$4,'Base Diária'!$P$2:$P$2260,"Sim")=0,"",SUMIFS('Base Diária'!$N$2:$N$2260,'Base Diária'!$A$2:$A$2260,$A37,'Base Diária'!$F$2:$F$2260,P$4))</f>
        <v>0.95113636363636367</v>
      </c>
      <c r="Q37" s="85">
        <f>IF(COUNTIFS('Base Diária'!$A$2:$A$2260,$A37,'Base Diária'!$F$2:$F$2260,Q$4,'Base Diária'!$P$2:$P$2260,"Sim")=0,"",SUMIFS('Base Diária'!$N$2:$N$2260,'Base Diária'!$A$2:$A$2260,$A37,'Base Diária'!$F$2:$F$2260,Q$4))</f>
        <v>0.97229551451187335</v>
      </c>
      <c r="R37" s="85">
        <f>IF(COUNTIFS('Base Diária'!$A$2:$A$2260,$A37,'Base Diária'!$F$2:$F$2260,R$4,'Base Diária'!$P$2:$P$2260,"Sim")=0,"",SUMIFS('Base Diária'!$N$2:$N$2260,'Base Diária'!$A$2:$A$2260,$A37,'Base Diária'!$F$2:$F$2260,R$4))</f>
        <v>0.97817189631650747</v>
      </c>
      <c r="S37" s="85" t="str">
        <f>IF(COUNTIFS('Base Diária'!$A$2:$A$2260,$A37,'Base Diária'!$F$2:$F$2260,S$4,'Base Diária'!$P$2:$P$2260,"Sim")=0,"",SUMIFS('Base Diária'!$N$2:$N$2260,'Base Diária'!$A$2:$A$2260,$A37,'Base Diária'!$F$2:$F$2260,S$4))</f>
        <v/>
      </c>
      <c r="T37" s="85">
        <f>IF(COUNTIFS('Base Diária'!$A$2:$A$2260,$A37,'Base Diária'!$F$2:$F$2260,T$4,'Base Diária'!$P$2:$P$2260,"Sim")=0,"",SUMIFS('Base Diária'!$N$2:$N$2260,'Base Diária'!$A$2:$A$2260,$A37,'Base Diária'!$F$2:$F$2260,T$4))</f>
        <v>0.92840909090909085</v>
      </c>
      <c r="U37" s="85">
        <f>IF(COUNTIFS('Base Diária'!$A$2:$A$2260,$A37,'Base Diária'!$F$2:$F$2260,U$4,'Base Diária'!$P$2:$P$2260,"Sim")=0,"",SUMIFS('Base Diária'!$N$2:$N$2260,'Base Diária'!$A$2:$A$2260,$A37,'Base Diária'!$F$2:$F$2260,U$4))</f>
        <v>0.9170454545454545</v>
      </c>
      <c r="V37" s="85">
        <f>IF(COUNTIFS('Base Diária'!$A$2:$A$2260,$A37,'Base Diária'!$F$2:$F$2260,V$4,'Base Diária'!$P$2:$P$2260,"Sim")=0,"",SUMIFS('Base Diária'!$N$2:$N$2260,'Base Diária'!$A$2:$A$2260,$A37,'Base Diária'!$F$2:$F$2260,V$4))</f>
        <v>0.84318181818181814</v>
      </c>
      <c r="W37" s="85">
        <f>IF(COUNTIFS('Base Diária'!$A$2:$A$2260,$A37,'Base Diária'!$F$2:$F$2260,W$4,'Base Diária'!$P$2:$P$2260,"Sim")=0,"",SUMIFS('Base Diária'!$N$2:$N$2260,'Base Diária'!$A$2:$A$2260,$A37,'Base Diária'!$F$2:$F$2260,W$4))</f>
        <v>0.97272727272727255</v>
      </c>
      <c r="X37" s="85">
        <f>IF(COUNTIFS('Base Diária'!$A$2:$A$2260,$A37,'Base Diária'!$F$2:$F$2260,X$4,'Base Diária'!$P$2:$P$2260,"Sim")=0,"",SUMIFS('Base Diária'!$N$2:$N$2260,'Base Diária'!$A$2:$A$2260,$A37,'Base Diária'!$F$2:$F$2260,X$4))</f>
        <v>0.92500000000000004</v>
      </c>
      <c r="Y37" s="85" t="str">
        <f>IF(COUNTIFS('Base Diária'!$A$2:$A$2260,$A37,'Base Diária'!$F$2:$F$2260,Y$4,'Base Diária'!$P$2:$P$2260,"Sim")=0,"",SUMIFS('Base Diária'!$N$2:$N$2260,'Base Diária'!$A$2:$A$2260,$A37,'Base Diária'!$F$2:$F$2260,Y$4))</f>
        <v/>
      </c>
      <c r="Z37" s="85" t="str">
        <f>IF(COUNTIFS('Base Diária'!$A$2:$A$2260,$A37,'Base Diária'!$F$2:$F$2260,Z$4,'Base Diária'!$P$2:$P$2260,"Sim")=0,"",SUMIFS('Base Diária'!$N$2:$N$2260,'Base Diária'!$A$2:$A$2260,$A37,'Base Diária'!$F$2:$F$2260,Z$4))</f>
        <v/>
      </c>
      <c r="AA37" s="85" t="str">
        <f>IF(COUNTIFS('Base Diária'!$A$2:$A$2260,$A37,'Base Diária'!$F$2:$F$2260,AA$4,'Base Diária'!$P$2:$P$2260,"Sim")=0,"",SUMIFS('Base Diária'!$N$2:$N$2260,'Base Diária'!$A$2:$A$2260,$A37,'Base Diária'!$F$2:$F$2260,AA$4))</f>
        <v/>
      </c>
      <c r="AB37" s="85" t="str">
        <f>IF(COUNTIFS('Base Diária'!$A$2:$A$2260,$A37,'Base Diária'!$F$2:$F$2260,AB$4,'Base Diária'!$P$2:$P$2260,"Sim")=0,"",SUMIFS('Base Diária'!$N$2:$N$2260,'Base Diária'!$A$2:$A$2260,$A37,'Base Diária'!$F$2:$F$2260,AB$4))</f>
        <v/>
      </c>
      <c r="AC37" s="85" t="str">
        <f>IF(COUNTIFS('Base Diária'!$A$2:$A$2260,$A37,'Base Diária'!$F$2:$F$2260,AC$4,'Base Diária'!$P$2:$P$2260,"Sim")=0,"",SUMIFS('Base Diária'!$N$2:$N$2260,'Base Diária'!$A$2:$A$2260,$A37,'Base Diária'!$F$2:$F$2260,AC$4))</f>
        <v/>
      </c>
      <c r="AD37" s="85" t="str">
        <f>IF(COUNTIFS('Base Diária'!$A$2:$A$2260,$A37,'Base Diária'!$F$2:$F$2260,AD$4,'Base Diária'!$P$2:$P$2260,"Sim")=0,"",SUMIFS('Base Diária'!$N$2:$N$2260,'Base Diária'!$A$2:$A$2260,$A37,'Base Diária'!$F$2:$F$2260,AD$4))</f>
        <v/>
      </c>
      <c r="AE37" s="85" t="str">
        <f>IF(COUNTIFS('Base Diária'!$A$2:$A$2260,$A37,'Base Diária'!$F$2:$F$2260,AE$4,'Base Diária'!$P$2:$P$2260,"Sim")=0,"",SUMIFS('Base Diária'!$N$2:$N$2260,'Base Diária'!$A$2:$A$2260,$A37,'Base Diária'!$F$2:$F$2260,AE$4))</f>
        <v/>
      </c>
      <c r="AF37" s="85" t="str">
        <f>IF(COUNTIFS('Base Diária'!$A$2:$A$2260,$A37,'Base Diária'!$F$2:$F$2260,AF$4,'Base Diária'!$P$2:$P$2260,"Sim")=0,"",SUMIFS('Base Diária'!$N$2:$N$2260,'Base Diária'!$A$2:$A$2260,$A37,'Base Diária'!$F$2:$F$2260,AF$4))</f>
        <v/>
      </c>
      <c r="AG37" s="85" t="str">
        <f>IF(COUNTIFS('Base Diária'!$A$2:$A$2260,$A37,'Base Diária'!$F$2:$F$2260,AG$4,'Base Diária'!$P$2:$P$2260,"Sim")=0,"",SUMIFS('Base Diária'!$N$2:$N$2260,'Base Diária'!$A$2:$A$2260,$A37,'Base Diária'!$F$2:$F$2260,AG$4))</f>
        <v/>
      </c>
      <c r="AH37" s="18">
        <f>IFERROR(INDEX('Painel Empregado'!$F$5:$F$62,MATCH($A37,'Painel Empregado'!$A$5:$A$62,0)),"")</f>
        <v>17</v>
      </c>
      <c r="AI37" s="86">
        <f>IFERROR(INDEX('Painel Empregado'!$J$5:$J$62,MATCH($A37,'Painel Empregado'!$A$5:$A$62,0)),"")</f>
        <v>0.91838857301345178</v>
      </c>
      <c r="AJ37" s="86">
        <f>IFERROR(INDEX('Painel Empregado'!$M$5:$M$62,MATCH($A37,'Painel Empregado'!$A$5:$A$62,0)),"")</f>
        <v>1</v>
      </c>
      <c r="AK37" s="86">
        <f>IFERROR(INDEX('Painel Empregado'!$K$5:$K$62,MATCH($A37,'Painel Empregado'!$A$5:$A$62,0)),"")</f>
        <v>0.8</v>
      </c>
      <c r="AL37" s="89" t="str">
        <f>IFERROR(INDEX('Painel Empregado'!$Q$5:$Q$62,MATCH($A37,'Painel Empregado'!$A$5:$A$62,0)),"")</f>
        <v>Na meta</v>
      </c>
    </row>
    <row r="38" spans="1:38" ht="15" customHeight="1" x14ac:dyDescent="0.25">
      <c r="A38" s="93">
        <v>56327</v>
      </c>
      <c r="B38" s="6" t="s">
        <v>44</v>
      </c>
      <c r="C38" s="17" t="str">
        <f ca="1">IFERROR(INDEX(Cadastro!$C$5:$C$72,MATCH($A38&amp;"|"&amp;TEXT(_xlfn.MAXIFS(Cadastro!$E$5:$E$72,Cadastro!$A$5:$A$72,$A38,Cadastro!$E$5:$E$72,"&lt;="&amp;TODAY()),"yyyymmdd"),Cadastro!$I$5:$I$72,0)),"NÃO INFORMADO")</f>
        <v>NÃO INFORMADO</v>
      </c>
      <c r="D38" s="17" t="str">
        <f>VLOOKUP($A38,CC!$A:$C,3,FALSE())</f>
        <v>INS</v>
      </c>
      <c r="E38" s="17" t="str">
        <f ca="1">IFERROR(INDEX(Cadastro!$D$5:$D$202,MATCH($A38&amp;"|"&amp;TEXT(_xlfn.MAXIFS(Cadastro!$E$5:$E$202,Cadastro!$A$5:$A$202,$A38,Cadastro!$E$5:$E$202,"&lt;="&amp;TODAY()),"yyyymmdd"),Cadastro!$I$5:$I$202,0)),"")</f>
        <v>C</v>
      </c>
      <c r="F38" s="85">
        <f>IF(COUNTIFS('Base Diária'!$A$2:$A$2260,$A38,'Base Diária'!$F$2:$F$2260,F$4,'Base Diária'!$P$2:$P$2260,"Sim")=0,"",SUMIFS('Base Diária'!$N$2:$N$2260,'Base Diária'!$A$2:$A$2260,$A38,'Base Diária'!$F$2:$F$2260,F$4))</f>
        <v>1.0224887556221889</v>
      </c>
      <c r="G38" s="85" t="str">
        <f>IF(COUNTIFS('Base Diária'!$A$2:$A$2260,$A38,'Base Diária'!$F$2:$F$2260,G$4,'Base Diária'!$P$2:$P$2260,"Sim")=0,"",SUMIFS('Base Diária'!$N$2:$N$2260,'Base Diária'!$A$2:$A$2260,$A38,'Base Diária'!$F$2:$F$2260,G$4))</f>
        <v/>
      </c>
      <c r="H38" s="85">
        <f>IF(COUNTIFS('Base Diária'!$A$2:$A$2260,$A38,'Base Diária'!$F$2:$F$2260,H$4,'Base Diária'!$P$2:$P$2260,"Sim")=0,"",SUMIFS('Base Diária'!$N$2:$N$2260,'Base Diária'!$A$2:$A$2260,$A38,'Base Diária'!$F$2:$F$2260,H$4))</f>
        <v>1.0089955022488757</v>
      </c>
      <c r="I38" s="85">
        <f>IF(COUNTIFS('Base Diária'!$A$2:$A$2260,$A38,'Base Diária'!$F$2:$F$2260,I$4,'Base Diária'!$P$2:$P$2260,"Sim")=0,"",SUMIFS('Base Diária'!$N$2:$N$2260,'Base Diária'!$A$2:$A$2260,$A38,'Base Diária'!$F$2:$F$2260,I$4))</f>
        <v>1.0479760119940029</v>
      </c>
      <c r="J38" s="85">
        <f>IF(COUNTIFS('Base Diária'!$A$2:$A$2260,$A38,'Base Diária'!$F$2:$F$2260,J$4,'Base Diária'!$P$2:$P$2260,"Sim")=0,"",SUMIFS('Base Diária'!$N$2:$N$2260,'Base Diária'!$A$2:$A$2260,$A38,'Base Diária'!$F$2:$F$2260,J$4))</f>
        <v>0.93253373313343324</v>
      </c>
      <c r="K38" s="85" t="str">
        <f>IF(COUNTIFS('Base Diária'!$A$2:$A$2260,$A38,'Base Diária'!$F$2:$F$2260,K$4,'Base Diária'!$P$2:$P$2260,"Sim")=0,"",SUMIFS('Base Diária'!$N$2:$N$2260,'Base Diária'!$A$2:$A$2260,$A38,'Base Diária'!$F$2:$F$2260,K$4))</f>
        <v/>
      </c>
      <c r="L38" s="85">
        <f>IF(COUNTIFS('Base Diária'!$A$2:$A$2260,$A38,'Base Diária'!$F$2:$F$2260,L$4,'Base Diária'!$P$2:$P$2260,"Sim")=0,"",SUMIFS('Base Diária'!$N$2:$N$2260,'Base Diária'!$A$2:$A$2260,$A38,'Base Diária'!$F$2:$F$2260,L$4))</f>
        <v>1.0389805097451275</v>
      </c>
      <c r="M38" s="85">
        <f>IF(COUNTIFS('Base Diária'!$A$2:$A$2260,$A38,'Base Diária'!$F$2:$F$2260,M$4,'Base Diária'!$P$2:$P$2260,"Sim")=0,"",SUMIFS('Base Diária'!$N$2:$N$2260,'Base Diária'!$A$2:$A$2260,$A38,'Base Diária'!$F$2:$F$2260,M$4))</f>
        <v>0.83808095952023975</v>
      </c>
      <c r="N38" s="85">
        <f>IF(COUNTIFS('Base Diária'!$A$2:$A$2260,$A38,'Base Diária'!$F$2:$F$2260,N$4,'Base Diária'!$P$2:$P$2260,"Sim")=0,"",SUMIFS('Base Diária'!$N$2:$N$2260,'Base Diária'!$A$2:$A$2260,$A38,'Base Diária'!$F$2:$F$2260,N$4))</f>
        <v>0.85457271364317844</v>
      </c>
      <c r="O38" s="85">
        <f>IF(COUNTIFS('Base Diária'!$A$2:$A$2260,$A38,'Base Diária'!$F$2:$F$2260,O$4,'Base Diária'!$P$2:$P$2260,"Sim")=0,"",SUMIFS('Base Diária'!$N$2:$N$2260,'Base Diária'!$A$2:$A$2260,$A38,'Base Diária'!$F$2:$F$2260,O$4))</f>
        <v>1.010494752623688</v>
      </c>
      <c r="P38" s="85" t="str">
        <f>IF(COUNTIFS('Base Diária'!$A$2:$A$2260,$A38,'Base Diária'!$F$2:$F$2260,P$4,'Base Diária'!$P$2:$P$2260,"Sim")=0,"",SUMIFS('Base Diária'!$N$2:$N$2260,'Base Diária'!$A$2:$A$2260,$A38,'Base Diária'!$F$2:$F$2260,P$4))</f>
        <v/>
      </c>
      <c r="Q38" s="85" t="str">
        <f>IF(COUNTIFS('Base Diária'!$A$2:$A$2260,$A38,'Base Diária'!$F$2:$F$2260,Q$4,'Base Diária'!$P$2:$P$2260,"Sim")=0,"",SUMIFS('Base Diária'!$N$2:$N$2260,'Base Diária'!$A$2:$A$2260,$A38,'Base Diária'!$F$2:$F$2260,Q$4))</f>
        <v/>
      </c>
      <c r="R38" s="85">
        <f>IF(COUNTIFS('Base Diária'!$A$2:$A$2260,$A38,'Base Diária'!$F$2:$F$2260,R$4,'Base Diária'!$P$2:$P$2260,"Sim")=0,"",SUMIFS('Base Diária'!$N$2:$N$2260,'Base Diária'!$A$2:$A$2260,$A38,'Base Diária'!$F$2:$F$2260,R$4))</f>
        <v>1.0824587706146929</v>
      </c>
      <c r="S38" s="85">
        <f>IF(COUNTIFS('Base Diária'!$A$2:$A$2260,$A38,'Base Diária'!$F$2:$F$2260,S$4,'Base Diária'!$P$2:$P$2260,"Sim")=0,"",SUMIFS('Base Diária'!$N$2:$N$2260,'Base Diária'!$A$2:$A$2260,$A38,'Base Diária'!$F$2:$F$2260,S$4))</f>
        <v>1.0464767616191903</v>
      </c>
      <c r="T38" s="85">
        <f>IF(COUNTIFS('Base Diária'!$A$2:$A$2260,$A38,'Base Diária'!$F$2:$F$2260,T$4,'Base Diária'!$P$2:$P$2260,"Sim")=0,"",SUMIFS('Base Diária'!$N$2:$N$2260,'Base Diária'!$A$2:$A$2260,$A38,'Base Diária'!$F$2:$F$2260,T$4))</f>
        <v>0.91904047976011993</v>
      </c>
      <c r="U38" s="85">
        <f>IF(COUNTIFS('Base Diária'!$A$2:$A$2260,$A38,'Base Diária'!$F$2:$F$2260,U$4,'Base Diária'!$P$2:$P$2260,"Sim")=0,"",SUMIFS('Base Diária'!$N$2:$N$2260,'Base Diária'!$A$2:$A$2260,$A38,'Base Diária'!$F$2:$F$2260,U$4))</f>
        <v>0.90704647676161931</v>
      </c>
      <c r="V38" s="85">
        <f>IF(COUNTIFS('Base Diária'!$A$2:$A$2260,$A38,'Base Diária'!$F$2:$F$2260,V$4,'Base Diária'!$P$2:$P$2260,"Sim")=0,"",SUMIFS('Base Diária'!$N$2:$N$2260,'Base Diária'!$A$2:$A$2260,$A38,'Base Diária'!$F$2:$F$2260,V$4))</f>
        <v>0.8995502248875562</v>
      </c>
      <c r="W38" s="85" t="str">
        <f>IF(COUNTIFS('Base Diária'!$A$2:$A$2260,$A38,'Base Diária'!$F$2:$F$2260,W$4,'Base Diária'!$P$2:$P$2260,"Sim")=0,"",SUMIFS('Base Diária'!$N$2:$N$2260,'Base Diária'!$A$2:$A$2260,$A38,'Base Diária'!$F$2:$F$2260,W$4))</f>
        <v/>
      </c>
      <c r="X38" s="85" t="str">
        <f>IF(COUNTIFS('Base Diária'!$A$2:$A$2260,$A38,'Base Diária'!$F$2:$F$2260,X$4,'Base Diária'!$P$2:$P$2260,"Sim")=0,"",SUMIFS('Base Diária'!$N$2:$N$2260,'Base Diária'!$A$2:$A$2260,$A38,'Base Diária'!$F$2:$F$2260,X$4))</f>
        <v/>
      </c>
      <c r="Y38" s="85" t="str">
        <f>IF(COUNTIFS('Base Diária'!$A$2:$A$2260,$A38,'Base Diária'!$F$2:$F$2260,Y$4,'Base Diária'!$P$2:$P$2260,"Sim")=0,"",SUMIFS('Base Diária'!$N$2:$N$2260,'Base Diária'!$A$2:$A$2260,$A38,'Base Diária'!$F$2:$F$2260,Y$4))</f>
        <v/>
      </c>
      <c r="Z38" s="85" t="str">
        <f>IF(COUNTIFS('Base Diária'!$A$2:$A$2260,$A38,'Base Diária'!$F$2:$F$2260,Z$4,'Base Diária'!$P$2:$P$2260,"Sim")=0,"",SUMIFS('Base Diária'!$N$2:$N$2260,'Base Diária'!$A$2:$A$2260,$A38,'Base Diária'!$F$2:$F$2260,Z$4))</f>
        <v/>
      </c>
      <c r="AA38" s="85" t="str">
        <f>IF(COUNTIFS('Base Diária'!$A$2:$A$2260,$A38,'Base Diária'!$F$2:$F$2260,AA$4,'Base Diária'!$P$2:$P$2260,"Sim")=0,"",SUMIFS('Base Diária'!$N$2:$N$2260,'Base Diária'!$A$2:$A$2260,$A38,'Base Diária'!$F$2:$F$2260,AA$4))</f>
        <v/>
      </c>
      <c r="AB38" s="85" t="str">
        <f>IF(COUNTIFS('Base Diária'!$A$2:$A$2260,$A38,'Base Diária'!$F$2:$F$2260,AB$4,'Base Diária'!$P$2:$P$2260,"Sim")=0,"",SUMIFS('Base Diária'!$N$2:$N$2260,'Base Diária'!$A$2:$A$2260,$A38,'Base Diária'!$F$2:$F$2260,AB$4))</f>
        <v/>
      </c>
      <c r="AC38" s="85" t="str">
        <f>IF(COUNTIFS('Base Diária'!$A$2:$A$2260,$A38,'Base Diária'!$F$2:$F$2260,AC$4,'Base Diária'!$P$2:$P$2260,"Sim")=0,"",SUMIFS('Base Diária'!$N$2:$N$2260,'Base Diária'!$A$2:$A$2260,$A38,'Base Diária'!$F$2:$F$2260,AC$4))</f>
        <v/>
      </c>
      <c r="AD38" s="85" t="str">
        <f>IF(COUNTIFS('Base Diária'!$A$2:$A$2260,$A38,'Base Diária'!$F$2:$F$2260,AD$4,'Base Diária'!$P$2:$P$2260,"Sim")=0,"",SUMIFS('Base Diária'!$N$2:$N$2260,'Base Diária'!$A$2:$A$2260,$A38,'Base Diária'!$F$2:$F$2260,AD$4))</f>
        <v/>
      </c>
      <c r="AE38" s="85" t="str">
        <f>IF(COUNTIFS('Base Diária'!$A$2:$A$2260,$A38,'Base Diária'!$F$2:$F$2260,AE$4,'Base Diária'!$P$2:$P$2260,"Sim")=0,"",SUMIFS('Base Diária'!$N$2:$N$2260,'Base Diária'!$A$2:$A$2260,$A38,'Base Diária'!$F$2:$F$2260,AE$4))</f>
        <v/>
      </c>
      <c r="AF38" s="85" t="str">
        <f>IF(COUNTIFS('Base Diária'!$A$2:$A$2260,$A38,'Base Diária'!$F$2:$F$2260,AF$4,'Base Diária'!$P$2:$P$2260,"Sim")=0,"",SUMIFS('Base Diária'!$N$2:$N$2260,'Base Diária'!$A$2:$A$2260,$A38,'Base Diária'!$F$2:$F$2260,AF$4))</f>
        <v/>
      </c>
      <c r="AG38" s="85" t="str">
        <f>IF(COUNTIFS('Base Diária'!$A$2:$A$2260,$A38,'Base Diária'!$F$2:$F$2260,AG$4,'Base Diária'!$P$2:$P$2260,"Sim")=0,"",SUMIFS('Base Diária'!$N$2:$N$2260,'Base Diária'!$A$2:$A$2260,$A38,'Base Diária'!$F$2:$F$2260,AG$4))</f>
        <v/>
      </c>
      <c r="AH38" s="18">
        <f>IFERROR(INDEX('Painel Empregado'!$F$5:$F$62,MATCH($A38,'Painel Empregado'!$A$5:$A$62,0)),"")</f>
        <v>13</v>
      </c>
      <c r="AI38" s="86">
        <f>IFERROR(INDEX('Painel Empregado'!$J$5:$J$62,MATCH($A38,'Painel Empregado'!$A$5:$A$62,0)),"")</f>
        <v>0.96989966555183926</v>
      </c>
      <c r="AJ38" s="86">
        <f>IFERROR(INDEX('Painel Empregado'!$M$5:$M$62,MATCH($A38,'Painel Empregado'!$A$5:$A$62,0)),"")</f>
        <v>1</v>
      </c>
      <c r="AK38" s="86">
        <f>IFERROR(INDEX('Painel Empregado'!$K$5:$K$62,MATCH($A38,'Painel Empregado'!$A$5:$A$62,0)),"")</f>
        <v>0.8</v>
      </c>
      <c r="AL38" s="89" t="str">
        <f>IFERROR(INDEX('Painel Empregado'!$Q$5:$Q$62,MATCH($A38,'Painel Empregado'!$A$5:$A$62,0)),"")</f>
        <v>Na meta</v>
      </c>
    </row>
    <row r="39" spans="1:38" ht="15" customHeight="1" x14ac:dyDescent="0.25">
      <c r="A39" s="93">
        <v>51428</v>
      </c>
      <c r="B39" s="6" t="s">
        <v>45</v>
      </c>
      <c r="C39" s="17" t="str">
        <f ca="1">IFERROR(INDEX(Cadastro!$C$5:$C$72,MATCH($A39&amp;"|"&amp;TEXT(_xlfn.MAXIFS(Cadastro!$E$5:$E$72,Cadastro!$A$5:$A$72,$A39,Cadastro!$E$5:$E$72,"&lt;="&amp;TODAY()),"yyyymmdd"),Cadastro!$I$5:$I$72,0)),"NÃO INFORMADO")</f>
        <v>NÃO INFORMADO</v>
      </c>
      <c r="D39" s="17" t="str">
        <f>VLOOKUP($A39,CC!$A:$C,3,FALSE())</f>
        <v>INS</v>
      </c>
      <c r="E39" s="17" t="str">
        <f ca="1">IFERROR(INDEX(Cadastro!$D$5:$D$202,MATCH($A39&amp;"|"&amp;TEXT(_xlfn.MAXIFS(Cadastro!$E$5:$E$202,Cadastro!$A$5:$A$202,$A39,Cadastro!$E$5:$E$202,"&lt;="&amp;TODAY()),"yyyymmdd"),Cadastro!$I$5:$I$202,0)),"")</f>
        <v>B</v>
      </c>
      <c r="F39" s="85">
        <f>IF(COUNTIFS('Base Diária'!$A$2:$A$2260,$A39,'Base Diária'!$F$2:$F$2260,F$4,'Base Diária'!$P$2:$P$2260,"Sim")=0,"",SUMIFS('Base Diária'!$N$2:$N$2260,'Base Diária'!$A$2:$A$2260,$A39,'Base Diária'!$F$2:$F$2260,F$4))</f>
        <v>0.99478487614080846</v>
      </c>
      <c r="G39" s="85">
        <f>IF(COUNTIFS('Base Diária'!$A$2:$A$2260,$A39,'Base Diária'!$F$2:$F$2260,G$4,'Base Diária'!$P$2:$P$2260,"Sim")=0,"",SUMIFS('Base Diária'!$N$2:$N$2260,'Base Diária'!$A$2:$A$2260,$A39,'Base Diária'!$F$2:$F$2260,G$4))</f>
        <v>0.92698826597131689</v>
      </c>
      <c r="H39" s="85">
        <f>IF(COUNTIFS('Base Diária'!$A$2:$A$2260,$A39,'Base Diária'!$F$2:$F$2260,H$4,'Base Diária'!$P$2:$P$2260,"Sim")=0,"",SUMIFS('Base Diária'!$N$2:$N$2260,'Base Diária'!$A$2:$A$2260,$A39,'Base Diária'!$F$2:$F$2260,H$4))</f>
        <v>1.0195567144719688</v>
      </c>
      <c r="I39" s="85">
        <f>IF(COUNTIFS('Base Diária'!$A$2:$A$2260,$A39,'Base Diária'!$F$2:$F$2260,I$4,'Base Diária'!$P$2:$P$2260,"Sim")=0,"",SUMIFS('Base Diária'!$N$2:$N$2260,'Base Diária'!$A$2:$A$2260,$A39,'Base Diária'!$F$2:$F$2260,I$4))</f>
        <v>1.0117340286831815</v>
      </c>
      <c r="J39" s="85" t="str">
        <f>IF(COUNTIFS('Base Diária'!$A$2:$A$2260,$A39,'Base Diária'!$F$2:$F$2260,J$4,'Base Diária'!$P$2:$P$2260,"Sim")=0,"",SUMIFS('Base Diária'!$N$2:$N$2260,'Base Diária'!$A$2:$A$2260,$A39,'Base Diária'!$F$2:$F$2260,J$4))</f>
        <v/>
      </c>
      <c r="K39" s="85">
        <f>IF(COUNTIFS('Base Diária'!$A$2:$A$2260,$A39,'Base Diária'!$F$2:$F$2260,K$4,'Base Diária'!$P$2:$P$2260,"Sim")=0,"",SUMIFS('Base Diária'!$N$2:$N$2260,'Base Diária'!$A$2:$A$2260,$A39,'Base Diária'!$F$2:$F$2260,K$4))</f>
        <v>1.0260756192959584</v>
      </c>
      <c r="L39" s="85">
        <f>IF(COUNTIFS('Base Diária'!$A$2:$A$2260,$A39,'Base Diária'!$F$2:$F$2260,L$4,'Base Diária'!$P$2:$P$2260,"Sim")=0,"",SUMIFS('Base Diária'!$N$2:$N$2260,'Base Diária'!$A$2:$A$2260,$A39,'Base Diária'!$F$2:$F$2260,L$4))</f>
        <v>0.95176010430247726</v>
      </c>
      <c r="M39" s="85">
        <f>IF(COUNTIFS('Base Diária'!$A$2:$A$2260,$A39,'Base Diária'!$F$2:$F$2260,M$4,'Base Diária'!$P$2:$P$2260,"Sim")=0,"",SUMIFS('Base Diária'!$N$2:$N$2260,'Base Diária'!$A$2:$A$2260,$A39,'Base Diária'!$F$2:$F$2260,M$4))</f>
        <v>0.93741851368970008</v>
      </c>
      <c r="N39" s="85" t="str">
        <f>IF(COUNTIFS('Base Diária'!$A$2:$A$2260,$A39,'Base Diária'!$F$2:$F$2260,N$4,'Base Diária'!$P$2:$P$2260,"Sim")=0,"",SUMIFS('Base Diária'!$N$2:$N$2260,'Base Diária'!$A$2:$A$2260,$A39,'Base Diária'!$F$2:$F$2260,N$4))</f>
        <v/>
      </c>
      <c r="O39" s="85">
        <f>IF(COUNTIFS('Base Diária'!$A$2:$A$2260,$A39,'Base Diária'!$F$2:$F$2260,O$4,'Base Diária'!$P$2:$P$2260,"Sim")=0,"",SUMIFS('Base Diária'!$N$2:$N$2260,'Base Diária'!$A$2:$A$2260,$A39,'Base Diária'!$F$2:$F$2260,O$4))</f>
        <v>0.92698826597131678</v>
      </c>
      <c r="P39" s="85" t="str">
        <f>IF(COUNTIFS('Base Diária'!$A$2:$A$2260,$A39,'Base Diária'!$F$2:$F$2260,P$4,'Base Diária'!$P$2:$P$2260,"Sim")=0,"",SUMIFS('Base Diária'!$N$2:$N$2260,'Base Diária'!$A$2:$A$2260,$A39,'Base Diária'!$F$2:$F$2260,P$4))</f>
        <v/>
      </c>
      <c r="Q39" s="85">
        <f>IF(COUNTIFS('Base Diária'!$A$2:$A$2260,$A39,'Base Diária'!$F$2:$F$2260,Q$4,'Base Diária'!$P$2:$P$2260,"Sim")=0,"",SUMIFS('Base Diária'!$N$2:$N$2260,'Base Diária'!$A$2:$A$2260,$A39,'Base Diária'!$F$2:$F$2260,Q$4))</f>
        <v>0.92307692307692313</v>
      </c>
      <c r="R39" s="85">
        <f>IF(COUNTIFS('Base Diária'!$A$2:$A$2260,$A39,'Base Diária'!$F$2:$F$2260,R$4,'Base Diária'!$P$2:$P$2260,"Sim")=0,"",SUMIFS('Base Diária'!$N$2:$N$2260,'Base Diária'!$A$2:$A$2260,$A39,'Base Diária'!$F$2:$F$2260,R$4))</f>
        <v>0.92698826597131689</v>
      </c>
      <c r="S39" s="85">
        <f>IF(COUNTIFS('Base Diária'!$A$2:$A$2260,$A39,'Base Diária'!$F$2:$F$2260,S$4,'Base Diária'!$P$2:$P$2260,"Sim")=0,"",SUMIFS('Base Diária'!$N$2:$N$2260,'Base Diária'!$A$2:$A$2260,$A39,'Base Diária'!$F$2:$F$2260,S$4))</f>
        <v>0.9465449804432855</v>
      </c>
      <c r="T39" s="85">
        <f>IF(COUNTIFS('Base Diária'!$A$2:$A$2260,$A39,'Base Diária'!$F$2:$F$2260,T$4,'Base Diária'!$P$2:$P$2260,"Sim")=0,"",SUMIFS('Base Diária'!$N$2:$N$2260,'Base Diária'!$A$2:$A$2260,$A39,'Base Diária'!$F$2:$F$2260,T$4))</f>
        <v>0.84093872229465449</v>
      </c>
      <c r="U39" s="85">
        <f>IF(COUNTIFS('Base Diária'!$A$2:$A$2260,$A39,'Base Diária'!$F$2:$F$2260,U$4,'Base Diária'!$P$2:$P$2260,"Sim")=0,"",SUMIFS('Base Diária'!$N$2:$N$2260,'Base Diária'!$A$2:$A$2260,$A39,'Base Diária'!$F$2:$F$2260,U$4))</f>
        <v>1.0277044854881265</v>
      </c>
      <c r="V39" s="85" t="str">
        <f>IF(COUNTIFS('Base Diária'!$A$2:$A$2260,$A39,'Base Diária'!$F$2:$F$2260,V$4,'Base Diária'!$P$2:$P$2260,"Sim")=0,"",SUMIFS('Base Diária'!$N$2:$N$2260,'Base Diária'!$A$2:$A$2260,$A39,'Base Diária'!$F$2:$F$2260,V$4))</f>
        <v/>
      </c>
      <c r="W39" s="85">
        <f>IF(COUNTIFS('Base Diária'!$A$2:$A$2260,$A39,'Base Diária'!$F$2:$F$2260,W$4,'Base Diária'!$P$2:$P$2260,"Sim")=0,"",SUMIFS('Base Diária'!$N$2:$N$2260,'Base Diária'!$A$2:$A$2260,$A39,'Base Diária'!$F$2:$F$2260,W$4))</f>
        <v>0.97783572359843551</v>
      </c>
      <c r="X39" s="85">
        <f>IF(COUNTIFS('Base Diária'!$A$2:$A$2260,$A39,'Base Diária'!$F$2:$F$2260,X$4,'Base Diária'!$P$2:$P$2260,"Sim")=0,"",SUMIFS('Base Diária'!$N$2:$N$2260,'Base Diária'!$A$2:$A$2260,$A39,'Base Diária'!$F$2:$F$2260,X$4))</f>
        <v>0.94132985658409374</v>
      </c>
      <c r="Y39" s="85" t="str">
        <f>IF(COUNTIFS('Base Diária'!$A$2:$A$2260,$A39,'Base Diária'!$F$2:$F$2260,Y$4,'Base Diária'!$P$2:$P$2260,"Sim")=0,"",SUMIFS('Base Diária'!$N$2:$N$2260,'Base Diária'!$A$2:$A$2260,$A39,'Base Diária'!$F$2:$F$2260,Y$4))</f>
        <v/>
      </c>
      <c r="Z39" s="85" t="str">
        <f>IF(COUNTIFS('Base Diária'!$A$2:$A$2260,$A39,'Base Diária'!$F$2:$F$2260,Z$4,'Base Diária'!$P$2:$P$2260,"Sim")=0,"",SUMIFS('Base Diária'!$N$2:$N$2260,'Base Diária'!$A$2:$A$2260,$A39,'Base Diária'!$F$2:$F$2260,Z$4))</f>
        <v/>
      </c>
      <c r="AA39" s="85" t="str">
        <f>IF(COUNTIFS('Base Diária'!$A$2:$A$2260,$A39,'Base Diária'!$F$2:$F$2260,AA$4,'Base Diária'!$P$2:$P$2260,"Sim")=0,"",SUMIFS('Base Diária'!$N$2:$N$2260,'Base Diária'!$A$2:$A$2260,$A39,'Base Diária'!$F$2:$F$2260,AA$4))</f>
        <v/>
      </c>
      <c r="AB39" s="85" t="str">
        <f>IF(COUNTIFS('Base Diária'!$A$2:$A$2260,$A39,'Base Diária'!$F$2:$F$2260,AB$4,'Base Diária'!$P$2:$P$2260,"Sim")=0,"",SUMIFS('Base Diária'!$N$2:$N$2260,'Base Diária'!$A$2:$A$2260,$A39,'Base Diária'!$F$2:$F$2260,AB$4))</f>
        <v/>
      </c>
      <c r="AC39" s="85" t="str">
        <f>IF(COUNTIFS('Base Diária'!$A$2:$A$2260,$A39,'Base Diária'!$F$2:$F$2260,AC$4,'Base Diária'!$P$2:$P$2260,"Sim")=0,"",SUMIFS('Base Diária'!$N$2:$N$2260,'Base Diária'!$A$2:$A$2260,$A39,'Base Diária'!$F$2:$F$2260,AC$4))</f>
        <v/>
      </c>
      <c r="AD39" s="85" t="str">
        <f>IF(COUNTIFS('Base Diária'!$A$2:$A$2260,$A39,'Base Diária'!$F$2:$F$2260,AD$4,'Base Diária'!$P$2:$P$2260,"Sim")=0,"",SUMIFS('Base Diária'!$N$2:$N$2260,'Base Diária'!$A$2:$A$2260,$A39,'Base Diária'!$F$2:$F$2260,AD$4))</f>
        <v/>
      </c>
      <c r="AE39" s="85" t="str">
        <f>IF(COUNTIFS('Base Diária'!$A$2:$A$2260,$A39,'Base Diária'!$F$2:$F$2260,AE$4,'Base Diária'!$P$2:$P$2260,"Sim")=0,"",SUMIFS('Base Diária'!$N$2:$N$2260,'Base Diária'!$A$2:$A$2260,$A39,'Base Diária'!$F$2:$F$2260,AE$4))</f>
        <v/>
      </c>
      <c r="AF39" s="85" t="str">
        <f>IF(COUNTIFS('Base Diária'!$A$2:$A$2260,$A39,'Base Diária'!$F$2:$F$2260,AF$4,'Base Diária'!$P$2:$P$2260,"Sim")=0,"",SUMIFS('Base Diária'!$N$2:$N$2260,'Base Diária'!$A$2:$A$2260,$A39,'Base Diária'!$F$2:$F$2260,AF$4))</f>
        <v/>
      </c>
      <c r="AG39" s="85" t="str">
        <f>IF(COUNTIFS('Base Diária'!$A$2:$A$2260,$A39,'Base Diária'!$F$2:$F$2260,AG$4,'Base Diária'!$P$2:$P$2260,"Sim")=0,"",SUMIFS('Base Diária'!$N$2:$N$2260,'Base Diária'!$A$2:$A$2260,$A39,'Base Diária'!$F$2:$F$2260,AG$4))</f>
        <v/>
      </c>
      <c r="AH39" s="18">
        <f>IFERROR(INDEX('Painel Empregado'!$F$5:$F$62,MATCH($A39,'Painel Empregado'!$A$5:$A$62,0)),"")</f>
        <v>15</v>
      </c>
      <c r="AI39" s="86">
        <f>IFERROR(INDEX('Painel Empregado'!$J$5:$J$62,MATCH($A39,'Painel Empregado'!$A$5:$A$62,0)),"")</f>
        <v>0.9585942936673626</v>
      </c>
      <c r="AJ39" s="86">
        <f>IFERROR(INDEX('Painel Empregado'!$M$5:$M$62,MATCH($A39,'Painel Empregado'!$A$5:$A$62,0)),"")</f>
        <v>1</v>
      </c>
      <c r="AK39" s="86">
        <f>IFERROR(INDEX('Painel Empregado'!$K$5:$K$62,MATCH($A39,'Painel Empregado'!$A$5:$A$62,0)),"")</f>
        <v>0.8</v>
      </c>
      <c r="AL39" s="89" t="str">
        <f>IFERROR(INDEX('Painel Empregado'!$Q$5:$Q$62,MATCH($A39,'Painel Empregado'!$A$5:$A$62,0)),"")</f>
        <v>Na meta</v>
      </c>
    </row>
    <row r="40" spans="1:38" ht="15" customHeight="1" x14ac:dyDescent="0.25">
      <c r="A40" s="93">
        <v>52398</v>
      </c>
      <c r="B40" s="6" t="s">
        <v>46</v>
      </c>
      <c r="C40" s="17" t="str">
        <f ca="1">IFERROR(INDEX(Cadastro!$C$5:$C$72,MATCH($A40&amp;"|"&amp;TEXT(_xlfn.MAXIFS(Cadastro!$E$5:$E$72,Cadastro!$A$5:$A$72,$A40,Cadastro!$E$5:$E$72,"&lt;="&amp;TODAY()),"yyyymmdd"),Cadastro!$I$5:$I$72,0)),"NÃO INFORMADO")</f>
        <v>NÃO INFORMADO</v>
      </c>
      <c r="D40" s="17" t="str">
        <f>VLOOKUP($A40,CC!$A:$C,3,FALSE())</f>
        <v>INS</v>
      </c>
      <c r="E40" s="17" t="str">
        <f ca="1">IFERROR(INDEX(Cadastro!$D$5:$D$202,MATCH($A40&amp;"|"&amp;TEXT(_xlfn.MAXIFS(Cadastro!$E$5:$E$202,Cadastro!$A$5:$A$202,$A40,Cadastro!$E$5:$E$202,"&lt;="&amp;TODAY()),"yyyymmdd"),Cadastro!$I$5:$I$202,0)),"")</f>
        <v>Folguista</v>
      </c>
      <c r="F40" s="85">
        <f>IF(COUNTIFS('Base Diária'!$A$2:$A$2260,$A40,'Base Diária'!$F$2:$F$2260,F$4,'Base Diária'!$P$2:$P$2260,"Sim")=0,"",SUMIFS('Base Diária'!$N$2:$N$2260,'Base Diária'!$A$2:$A$2260,$A40,'Base Diária'!$F$2:$F$2260,F$4))</f>
        <v>1.0614692653673163</v>
      </c>
      <c r="G40" s="85" t="str">
        <f>IF(COUNTIFS('Base Diária'!$A$2:$A$2260,$A40,'Base Diária'!$F$2:$F$2260,G$4,'Base Diária'!$P$2:$P$2260,"Sim")=0,"",SUMIFS('Base Diária'!$N$2:$N$2260,'Base Diária'!$A$2:$A$2260,$A40,'Base Diária'!$F$2:$F$2260,G$4))</f>
        <v/>
      </c>
      <c r="H40" s="85" t="str">
        <f>IF(COUNTIFS('Base Diária'!$A$2:$A$2260,$A40,'Base Diária'!$F$2:$F$2260,H$4,'Base Diária'!$P$2:$P$2260,"Sim")=0,"",SUMIFS('Base Diária'!$N$2:$N$2260,'Base Diária'!$A$2:$A$2260,$A40,'Base Diária'!$F$2:$F$2260,H$4))</f>
        <v/>
      </c>
      <c r="I40" s="85">
        <f>IF(COUNTIFS('Base Diária'!$A$2:$A$2260,$A40,'Base Diária'!$F$2:$F$2260,I$4,'Base Diária'!$P$2:$P$2260,"Sim")=0,"",SUMIFS('Base Diária'!$N$2:$N$2260,'Base Diária'!$A$2:$A$2260,$A40,'Base Diária'!$F$2:$F$2260,I$4))</f>
        <v>0.83833116036505873</v>
      </c>
      <c r="J40" s="85">
        <f>IF(COUNTIFS('Base Diária'!$A$2:$A$2260,$A40,'Base Diária'!$F$2:$F$2260,J$4,'Base Diária'!$P$2:$P$2260,"Sim")=0,"",SUMIFS('Base Diária'!$N$2:$N$2260,'Base Diária'!$A$2:$A$2260,$A40,'Base Diária'!$F$2:$F$2260,J$4))</f>
        <v>0.93741851368970008</v>
      </c>
      <c r="K40" s="85">
        <f>IF(COUNTIFS('Base Diária'!$A$2:$A$2260,$A40,'Base Diária'!$F$2:$F$2260,K$4,'Base Diária'!$P$2:$P$2260,"Sim")=0,"",SUMIFS('Base Diária'!$N$2:$N$2260,'Base Diária'!$A$2:$A$2260,$A40,'Base Diária'!$F$2:$F$2260,K$4))</f>
        <v>0.49925037481259371</v>
      </c>
      <c r="L40" s="85">
        <f>IF(COUNTIFS('Base Diária'!$A$2:$A$2260,$A40,'Base Diária'!$F$2:$F$2260,L$4,'Base Diária'!$P$2:$P$2260,"Sim")=0,"",SUMIFS('Base Diária'!$N$2:$N$2260,'Base Diária'!$A$2:$A$2260,$A40,'Base Diária'!$F$2:$F$2260,L$4))</f>
        <v>1.0014992503748124</v>
      </c>
      <c r="M40" s="85" t="str">
        <f>IF(COUNTIFS('Base Diária'!$A$2:$A$2260,$A40,'Base Diária'!$F$2:$F$2260,M$4,'Base Diária'!$P$2:$P$2260,"Sim")=0,"",SUMIFS('Base Diária'!$N$2:$N$2260,'Base Diária'!$A$2:$A$2260,$A40,'Base Diária'!$F$2:$F$2260,M$4))</f>
        <v/>
      </c>
      <c r="N40" s="85" t="str">
        <f>IF(COUNTIFS('Base Diária'!$A$2:$A$2260,$A40,'Base Diária'!$F$2:$F$2260,N$4,'Base Diária'!$P$2:$P$2260,"Sim")=0,"",SUMIFS('Base Diária'!$N$2:$N$2260,'Base Diária'!$A$2:$A$2260,$A40,'Base Diária'!$F$2:$F$2260,N$4))</f>
        <v/>
      </c>
      <c r="O40" s="85">
        <f>IF(COUNTIFS('Base Diária'!$A$2:$A$2260,$A40,'Base Diária'!$F$2:$F$2260,O$4,'Base Diária'!$P$2:$P$2260,"Sim")=0,"",SUMIFS('Base Diária'!$N$2:$N$2260,'Base Diária'!$A$2:$A$2260,$A40,'Base Diária'!$F$2:$F$2260,O$4))</f>
        <v>0.94002607561929608</v>
      </c>
      <c r="P40" s="85">
        <f>IF(COUNTIFS('Base Diária'!$A$2:$A$2260,$A40,'Base Diária'!$F$2:$F$2260,P$4,'Base Diária'!$P$2:$P$2260,"Sim")=0,"",SUMIFS('Base Diária'!$N$2:$N$2260,'Base Diária'!$A$2:$A$2260,$A40,'Base Diária'!$F$2:$F$2260,P$4))</f>
        <v>0.79269882659713164</v>
      </c>
      <c r="Q40" s="85">
        <f>IF(COUNTIFS('Base Diária'!$A$2:$A$2260,$A40,'Base Diária'!$F$2:$F$2260,Q$4,'Base Diária'!$P$2:$P$2260,"Sim")=0,"",SUMIFS('Base Diária'!$N$2:$N$2260,'Base Diária'!$A$2:$A$2260,$A40,'Base Diária'!$F$2:$F$2260,Q$4))</f>
        <v>1.113943028485757</v>
      </c>
      <c r="R40" s="85">
        <f>IF(COUNTIFS('Base Diária'!$A$2:$A$2260,$A40,'Base Diária'!$F$2:$F$2260,R$4,'Base Diária'!$P$2:$P$2260,"Sim")=0,"",SUMIFS('Base Diária'!$N$2:$N$2260,'Base Diária'!$A$2:$A$2260,$A40,'Base Diária'!$F$2:$F$2260,R$4))</f>
        <v>1.0974512743628186</v>
      </c>
      <c r="S40" s="85" t="str">
        <f>IF(COUNTIFS('Base Diária'!$A$2:$A$2260,$A40,'Base Diária'!$F$2:$F$2260,S$4,'Base Diária'!$P$2:$P$2260,"Sim")=0,"",SUMIFS('Base Diária'!$N$2:$N$2260,'Base Diária'!$A$2:$A$2260,$A40,'Base Diária'!$F$2:$F$2260,S$4))</f>
        <v/>
      </c>
      <c r="T40" s="85" t="str">
        <f>IF(COUNTIFS('Base Diária'!$A$2:$A$2260,$A40,'Base Diária'!$F$2:$F$2260,T$4,'Base Diária'!$P$2:$P$2260,"Sim")=0,"",SUMIFS('Base Diária'!$N$2:$N$2260,'Base Diária'!$A$2:$A$2260,$A40,'Base Diária'!$F$2:$F$2260,T$4))</f>
        <v/>
      </c>
      <c r="U40" s="85">
        <f>IF(COUNTIFS('Base Diária'!$A$2:$A$2260,$A40,'Base Diária'!$F$2:$F$2260,U$4,'Base Diária'!$P$2:$P$2260,"Sim")=0,"",SUMIFS('Base Diária'!$N$2:$N$2260,'Base Diária'!$A$2:$A$2260,$A40,'Base Diária'!$F$2:$F$2260,U$4))</f>
        <v>1.0514511873350922</v>
      </c>
      <c r="V40" s="85">
        <f>IF(COUNTIFS('Base Diária'!$A$2:$A$2260,$A40,'Base Diária'!$F$2:$F$2260,V$4,'Base Diária'!$P$2:$P$2260,"Sim")=0,"",SUMIFS('Base Diária'!$N$2:$N$2260,'Base Diária'!$A$2:$A$2260,$A40,'Base Diária'!$F$2:$F$2260,V$4))</f>
        <v>0.99217731421121247</v>
      </c>
      <c r="W40" s="85">
        <f>IF(COUNTIFS('Base Diária'!$A$2:$A$2260,$A40,'Base Diária'!$F$2:$F$2260,W$4,'Base Diária'!$P$2:$P$2260,"Sim")=0,"",SUMIFS('Base Diária'!$N$2:$N$2260,'Base Diária'!$A$2:$A$2260,$A40,'Base Diária'!$F$2:$F$2260,W$4))</f>
        <v>1.0194902548725637</v>
      </c>
      <c r="X40" s="85">
        <f>IF(COUNTIFS('Base Diária'!$A$2:$A$2260,$A40,'Base Diária'!$F$2:$F$2260,X$4,'Base Diária'!$P$2:$P$2260,"Sim")=0,"",SUMIFS('Base Diária'!$N$2:$N$2260,'Base Diária'!$A$2:$A$2260,$A40,'Base Diária'!$F$2:$F$2260,X$4))</f>
        <v>1.0119940029985008</v>
      </c>
      <c r="Y40" s="85" t="str">
        <f>IF(COUNTIFS('Base Diária'!$A$2:$A$2260,$A40,'Base Diária'!$F$2:$F$2260,Y$4,'Base Diária'!$P$2:$P$2260,"Sim")=0,"",SUMIFS('Base Diária'!$N$2:$N$2260,'Base Diária'!$A$2:$A$2260,$A40,'Base Diária'!$F$2:$F$2260,Y$4))</f>
        <v/>
      </c>
      <c r="Z40" s="85" t="str">
        <f>IF(COUNTIFS('Base Diária'!$A$2:$A$2260,$A40,'Base Diária'!$F$2:$F$2260,Z$4,'Base Diária'!$P$2:$P$2260,"Sim")=0,"",SUMIFS('Base Diária'!$N$2:$N$2260,'Base Diária'!$A$2:$A$2260,$A40,'Base Diária'!$F$2:$F$2260,Z$4))</f>
        <v/>
      </c>
      <c r="AA40" s="85" t="str">
        <f>IF(COUNTIFS('Base Diária'!$A$2:$A$2260,$A40,'Base Diária'!$F$2:$F$2260,AA$4,'Base Diária'!$P$2:$P$2260,"Sim")=0,"",SUMIFS('Base Diária'!$N$2:$N$2260,'Base Diária'!$A$2:$A$2260,$A40,'Base Diária'!$F$2:$F$2260,AA$4))</f>
        <v/>
      </c>
      <c r="AB40" s="85" t="str">
        <f>IF(COUNTIFS('Base Diária'!$A$2:$A$2260,$A40,'Base Diária'!$F$2:$F$2260,AB$4,'Base Diária'!$P$2:$P$2260,"Sim")=0,"",SUMIFS('Base Diária'!$N$2:$N$2260,'Base Diária'!$A$2:$A$2260,$A40,'Base Diária'!$F$2:$F$2260,AB$4))</f>
        <v/>
      </c>
      <c r="AC40" s="85" t="str">
        <f>IF(COUNTIFS('Base Diária'!$A$2:$A$2260,$A40,'Base Diária'!$F$2:$F$2260,AC$4,'Base Diária'!$P$2:$P$2260,"Sim")=0,"",SUMIFS('Base Diária'!$N$2:$N$2260,'Base Diária'!$A$2:$A$2260,$A40,'Base Diária'!$F$2:$F$2260,AC$4))</f>
        <v/>
      </c>
      <c r="AD40" s="85" t="str">
        <f>IF(COUNTIFS('Base Diária'!$A$2:$A$2260,$A40,'Base Diária'!$F$2:$F$2260,AD$4,'Base Diária'!$P$2:$P$2260,"Sim")=0,"",SUMIFS('Base Diária'!$N$2:$N$2260,'Base Diária'!$A$2:$A$2260,$A40,'Base Diária'!$F$2:$F$2260,AD$4))</f>
        <v/>
      </c>
      <c r="AE40" s="85" t="str">
        <f>IF(COUNTIFS('Base Diária'!$A$2:$A$2260,$A40,'Base Diária'!$F$2:$F$2260,AE$4,'Base Diária'!$P$2:$P$2260,"Sim")=0,"",SUMIFS('Base Diária'!$N$2:$N$2260,'Base Diária'!$A$2:$A$2260,$A40,'Base Diária'!$F$2:$F$2260,AE$4))</f>
        <v/>
      </c>
      <c r="AF40" s="85" t="str">
        <f>IF(COUNTIFS('Base Diária'!$A$2:$A$2260,$A40,'Base Diária'!$F$2:$F$2260,AF$4,'Base Diária'!$P$2:$P$2260,"Sim")=0,"",SUMIFS('Base Diária'!$N$2:$N$2260,'Base Diária'!$A$2:$A$2260,$A40,'Base Diária'!$F$2:$F$2260,AF$4))</f>
        <v/>
      </c>
      <c r="AG40" s="85" t="str">
        <f>IF(COUNTIFS('Base Diária'!$A$2:$A$2260,$A40,'Base Diária'!$F$2:$F$2260,AG$4,'Base Diária'!$P$2:$P$2260,"Sim")=0,"",SUMIFS('Base Diária'!$N$2:$N$2260,'Base Diária'!$A$2:$A$2260,$A40,'Base Diária'!$F$2:$F$2260,AG$4))</f>
        <v/>
      </c>
      <c r="AH40" s="18">
        <f>IFERROR(INDEX('Painel Empregado'!$F$5:$F$62,MATCH($A40,'Painel Empregado'!$A$5:$A$62,0)),"")</f>
        <v>13</v>
      </c>
      <c r="AI40" s="86">
        <f>IFERROR(INDEX('Painel Empregado'!$J$5:$J$62,MATCH($A40,'Painel Empregado'!$A$5:$A$62,0)),"")</f>
        <v>0.9488231483480889</v>
      </c>
      <c r="AJ40" s="86">
        <f>IFERROR(INDEX('Painel Empregado'!$M$5:$M$62,MATCH($A40,'Painel Empregado'!$A$5:$A$62,0)),"")</f>
        <v>0.84615384615384615</v>
      </c>
      <c r="AK40" s="86">
        <f>IFERROR(INDEX('Painel Empregado'!$K$5:$K$62,MATCH($A40,'Painel Empregado'!$A$5:$A$62,0)),"")</f>
        <v>0.8</v>
      </c>
      <c r="AL40" s="89" t="str">
        <f>IFERROR(INDEX('Painel Empregado'!$Q$5:$Q$62,MATCH($A40,'Painel Empregado'!$A$5:$A$62,0)),"")</f>
        <v>Na meta</v>
      </c>
    </row>
    <row r="41" spans="1:38" ht="15" customHeight="1" x14ac:dyDescent="0.25">
      <c r="A41" s="93">
        <v>12299</v>
      </c>
      <c r="B41" s="6" t="s">
        <v>47</v>
      </c>
      <c r="C41" s="17" t="str">
        <f ca="1">IFERROR(INDEX(Cadastro!$C$5:$C$72,MATCH($A41&amp;"|"&amp;TEXT(_xlfn.MAXIFS(Cadastro!$E$5:$E$72,Cadastro!$A$5:$A$72,$A41,Cadastro!$E$5:$E$72,"&lt;="&amp;TODAY()),"yyyymmdd"),Cadastro!$I$5:$I$72,0)),"NÃO INFORMADO")</f>
        <v>NÃO INFORMADO</v>
      </c>
      <c r="D41" s="17" t="str">
        <f>VLOOKUP($A41,CC!$A:$C,3,FALSE())</f>
        <v>INS</v>
      </c>
      <c r="E41" s="17" t="str">
        <f ca="1">IFERROR(INDEX(Cadastro!$D$5:$D$202,MATCH($A41&amp;"|"&amp;TEXT(_xlfn.MAXIFS(Cadastro!$E$5:$E$202,Cadastro!$A$5:$A$202,$A41,Cadastro!$E$5:$E$202,"&lt;="&amp;TODAY()),"yyyymmdd"),Cadastro!$I$5:$I$202,0)),"")</f>
        <v>Férias</v>
      </c>
      <c r="F41" s="85">
        <f>IF(COUNTIFS('Base Diária'!$A$2:$A$2260,$A41,'Base Diária'!$F$2:$F$2260,F$4,'Base Diária'!$P$2:$P$2260,"Sim")=0,"",SUMIFS('Base Diária'!$N$2:$N$2260,'Base Diária'!$A$2:$A$2260,$A41,'Base Diária'!$F$2:$F$2260,F$4))</f>
        <v>1.0079155672823219</v>
      </c>
      <c r="G41" s="85" t="str">
        <f>IF(COUNTIFS('Base Diária'!$A$2:$A$2260,$A41,'Base Diária'!$F$2:$F$2260,G$4,'Base Diária'!$P$2:$P$2260,"Sim")=0,"",SUMIFS('Base Diária'!$N$2:$N$2260,'Base Diária'!$A$2:$A$2260,$A41,'Base Diária'!$F$2:$F$2260,G$4))</f>
        <v/>
      </c>
      <c r="H41" s="85">
        <f>IF(COUNTIFS('Base Diária'!$A$2:$A$2260,$A41,'Base Diária'!$F$2:$F$2260,H$4,'Base Diária'!$P$2:$P$2260,"Sim")=0,"",SUMIFS('Base Diária'!$N$2:$N$2260,'Base Diária'!$A$2:$A$2260,$A41,'Base Diária'!$F$2:$F$2260,H$4))</f>
        <v>1.0580474934036939</v>
      </c>
      <c r="I41" s="85" t="str">
        <f>IF(COUNTIFS('Base Diária'!$A$2:$A$2260,$A41,'Base Diária'!$F$2:$F$2260,I$4,'Base Diária'!$P$2:$P$2260,"Sim")=0,"",SUMIFS('Base Diária'!$N$2:$N$2260,'Base Diária'!$A$2:$A$2260,$A41,'Base Diária'!$F$2:$F$2260,I$4))</f>
        <v/>
      </c>
      <c r="J41" s="85">
        <f>IF(COUNTIFS('Base Diária'!$A$2:$A$2260,$A41,'Base Diária'!$F$2:$F$2260,J$4,'Base Diária'!$P$2:$P$2260,"Sim")=0,"",SUMIFS('Base Diária'!$N$2:$N$2260,'Base Diária'!$A$2:$A$2260,$A41,'Base Diária'!$F$2:$F$2260,J$4))</f>
        <v>0.93271767810026385</v>
      </c>
      <c r="K41" s="85">
        <f>IF(COUNTIFS('Base Diária'!$A$2:$A$2260,$A41,'Base Diária'!$F$2:$F$2260,K$4,'Base Diária'!$P$2:$P$2260,"Sim")=0,"",SUMIFS('Base Diária'!$N$2:$N$2260,'Base Diária'!$A$2:$A$2260,$A41,'Base Diária'!$F$2:$F$2260,K$4))</f>
        <v>0.9287598944591029</v>
      </c>
      <c r="L41" s="85">
        <f>IF(COUNTIFS('Base Diária'!$A$2:$A$2260,$A41,'Base Diária'!$F$2:$F$2260,L$4,'Base Diária'!$P$2:$P$2260,"Sim")=0,"",SUMIFS('Base Diária'!$N$2:$N$2260,'Base Diária'!$A$2:$A$2260,$A41,'Base Diária'!$F$2:$F$2260,L$4))</f>
        <v>0.94327176781002631</v>
      </c>
      <c r="M41" s="85">
        <f>IF(COUNTIFS('Base Diária'!$A$2:$A$2260,$A41,'Base Diária'!$F$2:$F$2260,M$4,'Base Diária'!$P$2:$P$2260,"Sim")=0,"",SUMIFS('Base Diária'!$N$2:$N$2260,'Base Diária'!$A$2:$A$2260,$A41,'Base Diária'!$F$2:$F$2260,M$4))</f>
        <v>0.95514511873350927</v>
      </c>
      <c r="N41" s="85">
        <f>IF(COUNTIFS('Base Diária'!$A$2:$A$2260,$A41,'Base Diária'!$F$2:$F$2260,N$4,'Base Diária'!$P$2:$P$2260,"Sim")=0,"",SUMIFS('Base Diária'!$N$2:$N$2260,'Base Diária'!$A$2:$A$2260,$A41,'Base Diária'!$F$2:$F$2260,N$4))</f>
        <v>0.96437994722955156</v>
      </c>
      <c r="O41" s="85" t="str">
        <f>IF(COUNTIFS('Base Diária'!$A$2:$A$2260,$A41,'Base Diária'!$F$2:$F$2260,O$4,'Base Diária'!$P$2:$P$2260,"Sim")=0,"",SUMIFS('Base Diária'!$N$2:$N$2260,'Base Diária'!$A$2:$A$2260,$A41,'Base Diária'!$F$2:$F$2260,O$4))</f>
        <v/>
      </c>
      <c r="P41" s="85">
        <f>IF(COUNTIFS('Base Diária'!$A$2:$A$2260,$A41,'Base Diária'!$F$2:$F$2260,P$4,'Base Diária'!$P$2:$P$2260,"Sim")=0,"",SUMIFS('Base Diária'!$N$2:$N$2260,'Base Diária'!$A$2:$A$2260,$A41,'Base Diária'!$F$2:$F$2260,P$4))</f>
        <v>0.95910290237467011</v>
      </c>
      <c r="Q41" s="85" t="str">
        <f>IF(COUNTIFS('Base Diária'!$A$2:$A$2260,$A41,'Base Diária'!$F$2:$F$2260,Q$4,'Base Diária'!$P$2:$P$2260,"Sim")=0,"",SUMIFS('Base Diária'!$N$2:$N$2260,'Base Diária'!$A$2:$A$2260,$A41,'Base Diária'!$F$2:$F$2260,Q$4))</f>
        <v/>
      </c>
      <c r="R41" s="85" t="str">
        <f>IF(COUNTIFS('Base Diária'!$A$2:$A$2260,$A41,'Base Diária'!$F$2:$F$2260,R$4,'Base Diária'!$P$2:$P$2260,"Sim")=0,"",SUMIFS('Base Diária'!$N$2:$N$2260,'Base Diária'!$A$2:$A$2260,$A41,'Base Diária'!$F$2:$F$2260,R$4))</f>
        <v/>
      </c>
      <c r="S41" s="85">
        <f>IF(COUNTIFS('Base Diária'!$A$2:$A$2260,$A41,'Base Diária'!$F$2:$F$2260,S$4,'Base Diária'!$P$2:$P$2260,"Sim")=0,"",SUMIFS('Base Diária'!$N$2:$N$2260,'Base Diária'!$A$2:$A$2260,$A41,'Base Diária'!$F$2:$F$2260,S$4))</f>
        <v>0.92348284960422167</v>
      </c>
      <c r="T41" s="85" t="str">
        <f>IF(COUNTIFS('Base Diária'!$A$2:$A$2260,$A41,'Base Diária'!$F$2:$F$2260,T$4,'Base Diária'!$P$2:$P$2260,"Sim")=0,"",SUMIFS('Base Diária'!$N$2:$N$2260,'Base Diária'!$A$2:$A$2260,$A41,'Base Diária'!$F$2:$F$2260,T$4))</f>
        <v/>
      </c>
      <c r="U41" s="85" t="str">
        <f>IF(COUNTIFS('Base Diária'!$A$2:$A$2260,$A41,'Base Diária'!$F$2:$F$2260,U$4,'Base Diária'!$P$2:$P$2260,"Sim")=0,"",SUMIFS('Base Diária'!$N$2:$N$2260,'Base Diária'!$A$2:$A$2260,$A41,'Base Diária'!$F$2:$F$2260,U$4))</f>
        <v/>
      </c>
      <c r="V41" s="85" t="str">
        <f>IF(COUNTIFS('Base Diária'!$A$2:$A$2260,$A41,'Base Diária'!$F$2:$F$2260,V$4,'Base Diária'!$P$2:$P$2260,"Sim")=0,"",SUMIFS('Base Diária'!$N$2:$N$2260,'Base Diária'!$A$2:$A$2260,$A41,'Base Diária'!$F$2:$F$2260,V$4))</f>
        <v/>
      </c>
      <c r="W41" s="85" t="str">
        <f>IF(COUNTIFS('Base Diária'!$A$2:$A$2260,$A41,'Base Diária'!$F$2:$F$2260,W$4,'Base Diária'!$P$2:$P$2260,"Sim")=0,"",SUMIFS('Base Diária'!$N$2:$N$2260,'Base Diária'!$A$2:$A$2260,$A41,'Base Diária'!$F$2:$F$2260,W$4))</f>
        <v/>
      </c>
      <c r="X41" s="85" t="str">
        <f>IF(COUNTIFS('Base Diária'!$A$2:$A$2260,$A41,'Base Diária'!$F$2:$F$2260,X$4,'Base Diária'!$P$2:$P$2260,"Sim")=0,"",SUMIFS('Base Diária'!$N$2:$N$2260,'Base Diária'!$A$2:$A$2260,$A41,'Base Diária'!$F$2:$F$2260,X$4))</f>
        <v/>
      </c>
      <c r="Y41" s="85" t="str">
        <f>IF(COUNTIFS('Base Diária'!$A$2:$A$2260,$A41,'Base Diária'!$F$2:$F$2260,Y$4,'Base Diária'!$P$2:$P$2260,"Sim")=0,"",SUMIFS('Base Diária'!$N$2:$N$2260,'Base Diária'!$A$2:$A$2260,$A41,'Base Diária'!$F$2:$F$2260,Y$4))</f>
        <v/>
      </c>
      <c r="Z41" s="85" t="str">
        <f>IF(COUNTIFS('Base Diária'!$A$2:$A$2260,$A41,'Base Diária'!$F$2:$F$2260,Z$4,'Base Diária'!$P$2:$P$2260,"Sim")=0,"",SUMIFS('Base Diária'!$N$2:$N$2260,'Base Diária'!$A$2:$A$2260,$A41,'Base Diária'!$F$2:$F$2260,Z$4))</f>
        <v/>
      </c>
      <c r="AA41" s="85" t="str">
        <f>IF(COUNTIFS('Base Diária'!$A$2:$A$2260,$A41,'Base Diária'!$F$2:$F$2260,AA$4,'Base Diária'!$P$2:$P$2260,"Sim")=0,"",SUMIFS('Base Diária'!$N$2:$N$2260,'Base Diária'!$A$2:$A$2260,$A41,'Base Diária'!$F$2:$F$2260,AA$4))</f>
        <v/>
      </c>
      <c r="AB41" s="85" t="str">
        <f>IF(COUNTIFS('Base Diária'!$A$2:$A$2260,$A41,'Base Diária'!$F$2:$F$2260,AB$4,'Base Diária'!$P$2:$P$2260,"Sim")=0,"",SUMIFS('Base Diária'!$N$2:$N$2260,'Base Diária'!$A$2:$A$2260,$A41,'Base Diária'!$F$2:$F$2260,AB$4))</f>
        <v/>
      </c>
      <c r="AC41" s="85" t="str">
        <f>IF(COUNTIFS('Base Diária'!$A$2:$A$2260,$A41,'Base Diária'!$F$2:$F$2260,AC$4,'Base Diária'!$P$2:$P$2260,"Sim")=0,"",SUMIFS('Base Diária'!$N$2:$N$2260,'Base Diária'!$A$2:$A$2260,$A41,'Base Diária'!$F$2:$F$2260,AC$4))</f>
        <v/>
      </c>
      <c r="AD41" s="85" t="str">
        <f>IF(COUNTIFS('Base Diária'!$A$2:$A$2260,$A41,'Base Diária'!$F$2:$F$2260,AD$4,'Base Diária'!$P$2:$P$2260,"Sim")=0,"",SUMIFS('Base Diária'!$N$2:$N$2260,'Base Diária'!$A$2:$A$2260,$A41,'Base Diária'!$F$2:$F$2260,AD$4))</f>
        <v/>
      </c>
      <c r="AE41" s="85" t="str">
        <f>IF(COUNTIFS('Base Diária'!$A$2:$A$2260,$A41,'Base Diária'!$F$2:$F$2260,AE$4,'Base Diária'!$P$2:$P$2260,"Sim")=0,"",SUMIFS('Base Diária'!$N$2:$N$2260,'Base Diária'!$A$2:$A$2260,$A41,'Base Diária'!$F$2:$F$2260,AE$4))</f>
        <v/>
      </c>
      <c r="AF41" s="85" t="str">
        <f>IF(COUNTIFS('Base Diária'!$A$2:$A$2260,$A41,'Base Diária'!$F$2:$F$2260,AF$4,'Base Diária'!$P$2:$P$2260,"Sim")=0,"",SUMIFS('Base Diária'!$N$2:$N$2260,'Base Diária'!$A$2:$A$2260,$A41,'Base Diária'!$F$2:$F$2260,AF$4))</f>
        <v/>
      </c>
      <c r="AG41" s="85" t="str">
        <f>IF(COUNTIFS('Base Diária'!$A$2:$A$2260,$A41,'Base Diária'!$F$2:$F$2260,AG$4,'Base Diária'!$P$2:$P$2260,"Sim")=0,"",SUMIFS('Base Diária'!$N$2:$N$2260,'Base Diária'!$A$2:$A$2260,$A41,'Base Diária'!$F$2:$F$2260,AG$4))</f>
        <v/>
      </c>
      <c r="AH41" s="18">
        <f>IFERROR(INDEX('Painel Empregado'!$F$5:$F$62,MATCH($A41,'Painel Empregado'!$A$5:$A$62,0)),"")</f>
        <v>9</v>
      </c>
      <c r="AI41" s="86">
        <f>IFERROR(INDEX('Painel Empregado'!$J$5:$J$62,MATCH($A41,'Painel Empregado'!$A$5:$A$62,0)),"")</f>
        <v>0.96364702433304028</v>
      </c>
      <c r="AJ41" s="86">
        <f>IFERROR(INDEX('Painel Empregado'!$M$5:$M$62,MATCH($A41,'Painel Empregado'!$A$5:$A$62,0)),"")</f>
        <v>1</v>
      </c>
      <c r="AK41" s="86">
        <f>IFERROR(INDEX('Painel Empregado'!$K$5:$K$62,MATCH($A41,'Painel Empregado'!$A$5:$A$62,0)),"")</f>
        <v>0.8</v>
      </c>
      <c r="AL41" s="89" t="str">
        <f>IFERROR(INDEX('Painel Empregado'!$Q$5:$Q$62,MATCH($A41,'Painel Empregado'!$A$5:$A$62,0)),"")</f>
        <v>Na meta</v>
      </c>
    </row>
    <row r="42" spans="1:38" ht="15" customHeight="1" x14ac:dyDescent="0.25">
      <c r="A42" s="93">
        <v>52351</v>
      </c>
      <c r="B42" s="6" t="s">
        <v>48</v>
      </c>
      <c r="C42" s="17" t="str">
        <f ca="1">IFERROR(INDEX(Cadastro!$C$5:$C$72,MATCH($A42&amp;"|"&amp;TEXT(_xlfn.MAXIFS(Cadastro!$E$5:$E$72,Cadastro!$A$5:$A$72,$A42,Cadastro!$E$5:$E$72,"&lt;="&amp;TODAY()),"yyyymmdd"),Cadastro!$I$5:$I$72,0)),"NÃO INFORMADO")</f>
        <v>LUB</v>
      </c>
      <c r="D42" s="17" t="str">
        <f>VLOOKUP($A42,CC!$A:$C,3,FALSE())</f>
        <v>LUB</v>
      </c>
      <c r="E42" s="17" t="str">
        <f ca="1">IFERROR(INDEX(Cadastro!$D$5:$D$202,MATCH($A42&amp;"|"&amp;TEXT(_xlfn.MAXIFS(Cadastro!$E$5:$E$202,Cadastro!$A$5:$A$202,$A42,Cadastro!$E$5:$E$202,"&lt;="&amp;TODAY()),"yyyymmdd"),Cadastro!$I$5:$I$202,0)),"")</f>
        <v>6x1</v>
      </c>
      <c r="F42" s="85">
        <f>IF(COUNTIFS('Base Diária'!$A$2:$A$2260,$A42,'Base Diária'!$F$2:$F$2260,F$4,'Base Diária'!$P$2:$P$2260,"Sim")=0,"",SUMIFS('Base Diária'!$N$2:$N$2260,'Base Diária'!$A$2:$A$2260,$A42,'Base Diária'!$F$2:$F$2260,F$4))</f>
        <v>0.9</v>
      </c>
      <c r="G42" s="85">
        <f>IF(COUNTIFS('Base Diária'!$A$2:$A$2260,$A42,'Base Diária'!$F$2:$F$2260,G$4,'Base Diária'!$P$2:$P$2260,"Sim")=0,"",SUMIFS('Base Diária'!$N$2:$N$2260,'Base Diária'!$A$2:$A$2260,$A42,'Base Diária'!$F$2:$F$2260,G$4))</f>
        <v>0.88749999999999996</v>
      </c>
      <c r="H42" s="85">
        <f>IF(COUNTIFS('Base Diária'!$A$2:$A$2260,$A42,'Base Diária'!$F$2:$F$2260,H$4,'Base Diária'!$P$2:$P$2260,"Sim")=0,"",SUMIFS('Base Diária'!$N$2:$N$2260,'Base Diária'!$A$2:$A$2260,$A42,'Base Diária'!$F$2:$F$2260,H$4))</f>
        <v>0.89204545454545436</v>
      </c>
      <c r="I42" s="85">
        <f>IF(COUNTIFS('Base Diária'!$A$2:$A$2260,$A42,'Base Diária'!$F$2:$F$2260,I$4,'Base Diária'!$P$2:$P$2260,"Sim")=0,"",SUMIFS('Base Diária'!$N$2:$N$2260,'Base Diária'!$A$2:$A$2260,$A42,'Base Diária'!$F$2:$F$2260,I$4))</f>
        <v>0.88749999999999996</v>
      </c>
      <c r="J42" s="85">
        <f>IF(COUNTIFS('Base Diária'!$A$2:$A$2260,$A42,'Base Diária'!$F$2:$F$2260,J$4,'Base Diária'!$P$2:$P$2260,"Sim")=0,"",SUMIFS('Base Diária'!$N$2:$N$2260,'Base Diária'!$A$2:$A$2260,$A42,'Base Diária'!$F$2:$F$2260,J$4))</f>
        <v>0.88068181818181823</v>
      </c>
      <c r="K42" s="85">
        <f>IF(COUNTIFS('Base Diária'!$A$2:$A$2260,$A42,'Base Diária'!$F$2:$F$2260,K$4,'Base Diária'!$P$2:$P$2260,"Sim")=0,"",SUMIFS('Base Diária'!$N$2:$N$2260,'Base Diária'!$A$2:$A$2260,$A42,'Base Diária'!$F$2:$F$2260,K$4))</f>
        <v>0.92769440654843094</v>
      </c>
      <c r="L42" s="85" t="str">
        <f>IF(COUNTIFS('Base Diária'!$A$2:$A$2260,$A42,'Base Diária'!$F$2:$F$2260,L$4,'Base Diária'!$P$2:$P$2260,"Sim")=0,"",SUMIFS('Base Diária'!$N$2:$N$2260,'Base Diária'!$A$2:$A$2260,$A42,'Base Diária'!$F$2:$F$2260,L$4))</f>
        <v/>
      </c>
      <c r="M42" s="85">
        <f>IF(COUNTIFS('Base Diária'!$A$2:$A$2260,$A42,'Base Diária'!$F$2:$F$2260,M$4,'Base Diária'!$P$2:$P$2260,"Sim")=0,"",SUMIFS('Base Diária'!$N$2:$N$2260,'Base Diária'!$A$2:$A$2260,$A42,'Base Diária'!$F$2:$F$2260,M$4))</f>
        <v>0.70448548812664902</v>
      </c>
      <c r="N42" s="85">
        <f>IF(COUNTIFS('Base Diária'!$A$2:$A$2260,$A42,'Base Diária'!$F$2:$F$2260,N$4,'Base Diária'!$P$2:$P$2260,"Sim")=0,"",SUMIFS('Base Diária'!$N$2:$N$2260,'Base Diária'!$A$2:$A$2260,$A42,'Base Diária'!$F$2:$F$2260,N$4))</f>
        <v>0.88636363636363635</v>
      </c>
      <c r="O42" s="85">
        <f>IF(COUNTIFS('Base Diária'!$A$2:$A$2260,$A42,'Base Diária'!$F$2:$F$2260,O$4,'Base Diária'!$P$2:$P$2260,"Sim")=0,"",SUMIFS('Base Diária'!$N$2:$N$2260,'Base Diária'!$A$2:$A$2260,$A42,'Base Diária'!$F$2:$F$2260,O$4))</f>
        <v>0.89318181818181819</v>
      </c>
      <c r="P42" s="85">
        <f>IF(COUNTIFS('Base Diária'!$A$2:$A$2260,$A42,'Base Diária'!$F$2:$F$2260,P$4,'Base Diária'!$P$2:$P$2260,"Sim")=0,"",SUMIFS('Base Diária'!$N$2:$N$2260,'Base Diária'!$A$2:$A$2260,$A42,'Base Diária'!$F$2:$F$2260,P$4))</f>
        <v>0.87727272727272732</v>
      </c>
      <c r="Q42" s="85">
        <f>IF(COUNTIFS('Base Diária'!$A$2:$A$2260,$A42,'Base Diária'!$F$2:$F$2260,Q$4,'Base Diária'!$P$2:$P$2260,"Sim")=0,"",SUMIFS('Base Diária'!$N$2:$N$2260,'Base Diária'!$A$2:$A$2260,$A42,'Base Diária'!$F$2:$F$2260,Q$4))</f>
        <v>0.75340909090909092</v>
      </c>
      <c r="R42" s="85">
        <f>IF(COUNTIFS('Base Diária'!$A$2:$A$2260,$A42,'Base Diária'!$F$2:$F$2260,R$4,'Base Diária'!$P$2:$P$2260,"Sim")=0,"",SUMIFS('Base Diária'!$N$2:$N$2260,'Base Diária'!$A$2:$A$2260,$A42,'Base Diária'!$F$2:$F$2260,R$4))</f>
        <v>0.85266030013642569</v>
      </c>
      <c r="S42" s="85" t="str">
        <f>IF(COUNTIFS('Base Diária'!$A$2:$A$2260,$A42,'Base Diária'!$F$2:$F$2260,S$4,'Base Diária'!$P$2:$P$2260,"Sim")=0,"",SUMIFS('Base Diária'!$N$2:$N$2260,'Base Diária'!$A$2:$A$2260,$A42,'Base Diária'!$F$2:$F$2260,S$4))</f>
        <v/>
      </c>
      <c r="T42" s="85">
        <f>IF(COUNTIFS('Base Diária'!$A$2:$A$2260,$A42,'Base Diária'!$F$2:$F$2260,T$4,'Base Diária'!$P$2:$P$2260,"Sim")=0,"",SUMIFS('Base Diária'!$N$2:$N$2260,'Base Diária'!$A$2:$A$2260,$A42,'Base Diária'!$F$2:$F$2260,T$4))</f>
        <v>0.90681818181818175</v>
      </c>
      <c r="U42" s="85">
        <f>IF(COUNTIFS('Base Diária'!$A$2:$A$2260,$A42,'Base Diária'!$F$2:$F$2260,U$4,'Base Diária'!$P$2:$P$2260,"Sim")=0,"",SUMIFS('Base Diária'!$N$2:$N$2260,'Base Diária'!$A$2:$A$2260,$A42,'Base Diária'!$F$2:$F$2260,U$4))</f>
        <v>0.84659090909090917</v>
      </c>
      <c r="V42" s="85">
        <f>IF(COUNTIFS('Base Diária'!$A$2:$A$2260,$A42,'Base Diária'!$F$2:$F$2260,V$4,'Base Diária'!$P$2:$P$2260,"Sim")=0,"",SUMIFS('Base Diária'!$N$2:$N$2260,'Base Diária'!$A$2:$A$2260,$A42,'Base Diária'!$F$2:$F$2260,V$4))</f>
        <v>0.875</v>
      </c>
      <c r="W42" s="85">
        <f>IF(COUNTIFS('Base Diária'!$A$2:$A$2260,$A42,'Base Diária'!$F$2:$F$2260,W$4,'Base Diária'!$P$2:$P$2260,"Sim")=0,"",SUMIFS('Base Diária'!$N$2:$N$2260,'Base Diária'!$A$2:$A$2260,$A42,'Base Diária'!$F$2:$F$2260,W$4))</f>
        <v>0.80227272727272714</v>
      </c>
      <c r="X42" s="85">
        <f>IF(COUNTIFS('Base Diária'!$A$2:$A$2260,$A42,'Base Diária'!$F$2:$F$2260,X$4,'Base Diária'!$P$2:$P$2260,"Sim")=0,"",SUMIFS('Base Diária'!$N$2:$N$2260,'Base Diária'!$A$2:$A$2260,$A42,'Base Diária'!$F$2:$F$2260,X$4))</f>
        <v>0</v>
      </c>
      <c r="Y42" s="85" t="str">
        <f>IF(COUNTIFS('Base Diária'!$A$2:$A$2260,$A42,'Base Diária'!$F$2:$F$2260,Y$4,'Base Diária'!$P$2:$P$2260,"Sim")=0,"",SUMIFS('Base Diária'!$N$2:$N$2260,'Base Diária'!$A$2:$A$2260,$A42,'Base Diária'!$F$2:$F$2260,Y$4))</f>
        <v/>
      </c>
      <c r="Z42" s="85" t="str">
        <f>IF(COUNTIFS('Base Diária'!$A$2:$A$2260,$A42,'Base Diária'!$F$2:$F$2260,Z$4,'Base Diária'!$P$2:$P$2260,"Sim")=0,"",SUMIFS('Base Diária'!$N$2:$N$2260,'Base Diária'!$A$2:$A$2260,$A42,'Base Diária'!$F$2:$F$2260,Z$4))</f>
        <v/>
      </c>
      <c r="AA42" s="85" t="str">
        <f>IF(COUNTIFS('Base Diária'!$A$2:$A$2260,$A42,'Base Diária'!$F$2:$F$2260,AA$4,'Base Diária'!$P$2:$P$2260,"Sim")=0,"",SUMIFS('Base Diária'!$N$2:$N$2260,'Base Diária'!$A$2:$A$2260,$A42,'Base Diária'!$F$2:$F$2260,AA$4))</f>
        <v/>
      </c>
      <c r="AB42" s="85" t="str">
        <f>IF(COUNTIFS('Base Diária'!$A$2:$A$2260,$A42,'Base Diária'!$F$2:$F$2260,AB$4,'Base Diária'!$P$2:$P$2260,"Sim")=0,"",SUMIFS('Base Diária'!$N$2:$N$2260,'Base Diária'!$A$2:$A$2260,$A42,'Base Diária'!$F$2:$F$2260,AB$4))</f>
        <v/>
      </c>
      <c r="AC42" s="85" t="str">
        <f>IF(COUNTIFS('Base Diária'!$A$2:$A$2260,$A42,'Base Diária'!$F$2:$F$2260,AC$4,'Base Diária'!$P$2:$P$2260,"Sim")=0,"",SUMIFS('Base Diária'!$N$2:$N$2260,'Base Diária'!$A$2:$A$2260,$A42,'Base Diária'!$F$2:$F$2260,AC$4))</f>
        <v/>
      </c>
      <c r="AD42" s="85" t="str">
        <f>IF(COUNTIFS('Base Diária'!$A$2:$A$2260,$A42,'Base Diária'!$F$2:$F$2260,AD$4,'Base Diária'!$P$2:$P$2260,"Sim")=0,"",SUMIFS('Base Diária'!$N$2:$N$2260,'Base Diária'!$A$2:$A$2260,$A42,'Base Diária'!$F$2:$F$2260,AD$4))</f>
        <v/>
      </c>
      <c r="AE42" s="85" t="str">
        <f>IF(COUNTIFS('Base Diária'!$A$2:$A$2260,$A42,'Base Diária'!$F$2:$F$2260,AE$4,'Base Diária'!$P$2:$P$2260,"Sim")=0,"",SUMIFS('Base Diária'!$N$2:$N$2260,'Base Diária'!$A$2:$A$2260,$A42,'Base Diária'!$F$2:$F$2260,AE$4))</f>
        <v/>
      </c>
      <c r="AF42" s="85" t="str">
        <f>IF(COUNTIFS('Base Diária'!$A$2:$A$2260,$A42,'Base Diária'!$F$2:$F$2260,AF$4,'Base Diária'!$P$2:$P$2260,"Sim")=0,"",SUMIFS('Base Diária'!$N$2:$N$2260,'Base Diária'!$A$2:$A$2260,$A42,'Base Diária'!$F$2:$F$2260,AF$4))</f>
        <v/>
      </c>
      <c r="AG42" s="85" t="str">
        <f>IF(COUNTIFS('Base Diária'!$A$2:$A$2260,$A42,'Base Diária'!$F$2:$F$2260,AG$4,'Base Diária'!$P$2:$P$2260,"Sim")=0,"",SUMIFS('Base Diária'!$N$2:$N$2260,'Base Diária'!$A$2:$A$2260,$A42,'Base Diária'!$F$2:$F$2260,AG$4))</f>
        <v/>
      </c>
      <c r="AH42" s="18">
        <f>IFERROR(INDEX('Painel Empregado'!$F$5:$F$62,MATCH($A42,'Painel Empregado'!$A$5:$A$62,0)),"")</f>
        <v>16</v>
      </c>
      <c r="AI42" s="86">
        <f>IFERROR(INDEX('Painel Empregado'!$J$5:$J$62,MATCH($A42,'Painel Empregado'!$A$5:$A$62,0)),"")</f>
        <v>0.86160714285714302</v>
      </c>
      <c r="AJ42" s="86">
        <f>IFERROR(INDEX('Painel Empregado'!$M$5:$M$62,MATCH($A42,'Painel Empregado'!$A$5:$A$62,0)),"")</f>
        <v>0.875</v>
      </c>
      <c r="AK42" s="86">
        <f>IFERROR(INDEX('Painel Empregado'!$K$5:$K$62,MATCH($A42,'Painel Empregado'!$A$5:$A$62,0)),"")</f>
        <v>0.8</v>
      </c>
      <c r="AL42" s="89" t="str">
        <f>IFERROR(INDEX('Painel Empregado'!$Q$5:$Q$62,MATCH($A42,'Painel Empregado'!$A$5:$A$62,0)),"")</f>
        <v>Na meta</v>
      </c>
    </row>
    <row r="43" spans="1:38" ht="15" customHeight="1" x14ac:dyDescent="0.25">
      <c r="A43" s="93">
        <v>56256</v>
      </c>
      <c r="B43" s="6" t="s">
        <v>49</v>
      </c>
      <c r="C43" s="17" t="str">
        <f ca="1">IFERROR(INDEX(Cadastro!$C$5:$C$72,MATCH($A43&amp;"|"&amp;TEXT(_xlfn.MAXIFS(Cadastro!$E$5:$E$72,Cadastro!$A$5:$A$72,$A43,Cadastro!$E$5:$E$72,"&lt;="&amp;TODAY()),"yyyymmdd"),Cadastro!$I$5:$I$72,0)),"NÃO INFORMADO")</f>
        <v>NÃO INFORMADO</v>
      </c>
      <c r="D43" s="17" t="str">
        <f>VLOOKUP($A43,CC!$A:$C,3,FALSE())</f>
        <v>LUB</v>
      </c>
      <c r="E43" s="17" t="str">
        <f ca="1">IFERROR(INDEX(Cadastro!$D$5:$D$202,MATCH($A43&amp;"|"&amp;TEXT(_xlfn.MAXIFS(Cadastro!$E$5:$E$202,Cadastro!$A$5:$A$202,$A43,Cadastro!$E$5:$E$202,"&lt;="&amp;TODAY()),"yyyymmdd"),Cadastro!$I$5:$I$202,0)),"")</f>
        <v>6x1</v>
      </c>
      <c r="F43" s="85" t="str">
        <f>IF(COUNTIFS('Base Diária'!$A$2:$A$2260,$A43,'Base Diária'!$F$2:$F$2260,F$4,'Base Diária'!$P$2:$P$2260,"Sim")=0,"",SUMIFS('Base Diária'!$N$2:$N$2260,'Base Diária'!$A$2:$A$2260,$A43,'Base Diária'!$F$2:$F$2260,F$4))</f>
        <v/>
      </c>
      <c r="G43" s="85">
        <f>IF(COUNTIFS('Base Diária'!$A$2:$A$2260,$A43,'Base Diária'!$F$2:$F$2260,G$4,'Base Diária'!$P$2:$P$2260,"Sim")=0,"",SUMIFS('Base Diária'!$N$2:$N$2260,'Base Diária'!$A$2:$A$2260,$A43,'Base Diária'!$F$2:$F$2260,G$4))</f>
        <v>0.88636363636363624</v>
      </c>
      <c r="H43" s="85">
        <f>IF(COUNTIFS('Base Diária'!$A$2:$A$2260,$A43,'Base Diária'!$F$2:$F$2260,H$4,'Base Diária'!$P$2:$P$2260,"Sim")=0,"",SUMIFS('Base Diária'!$N$2:$N$2260,'Base Diária'!$A$2:$A$2260,$A43,'Base Diária'!$F$2:$F$2260,H$4))</f>
        <v>0.88977272727272716</v>
      </c>
      <c r="I43" s="85">
        <f>IF(COUNTIFS('Base Diária'!$A$2:$A$2260,$A43,'Base Diária'!$F$2:$F$2260,I$4,'Base Diária'!$P$2:$P$2260,"Sim")=0,"",SUMIFS('Base Diária'!$N$2:$N$2260,'Base Diária'!$A$2:$A$2260,$A43,'Base Diária'!$F$2:$F$2260,I$4))</f>
        <v>0.81931818181818206</v>
      </c>
      <c r="J43" s="85">
        <f>IF(COUNTIFS('Base Diária'!$A$2:$A$2260,$A43,'Base Diária'!$F$2:$F$2260,J$4,'Base Diária'!$P$2:$P$2260,"Sim")=0,"",SUMIFS('Base Diária'!$N$2:$N$2260,'Base Diária'!$A$2:$A$2260,$A43,'Base Diária'!$F$2:$F$2260,J$4))</f>
        <v>0.90909090909090906</v>
      </c>
      <c r="K43" s="85">
        <f>IF(COUNTIFS('Base Diária'!$A$2:$A$2260,$A43,'Base Diária'!$F$2:$F$2260,K$4,'Base Diária'!$P$2:$P$2260,"Sim")=0,"",SUMIFS('Base Diária'!$N$2:$N$2260,'Base Diária'!$A$2:$A$2260,$A43,'Base Diária'!$F$2:$F$2260,K$4))</f>
        <v>0.90450204638472032</v>
      </c>
      <c r="L43" s="85" t="str">
        <f>IF(COUNTIFS('Base Diária'!$A$2:$A$2260,$A43,'Base Diária'!$F$2:$F$2260,L$4,'Base Diária'!$P$2:$P$2260,"Sim")=0,"",SUMIFS('Base Diária'!$N$2:$N$2260,'Base Diária'!$A$2:$A$2260,$A43,'Base Diária'!$F$2:$F$2260,L$4))</f>
        <v/>
      </c>
      <c r="M43" s="85">
        <f>IF(COUNTIFS('Base Diária'!$A$2:$A$2260,$A43,'Base Diária'!$F$2:$F$2260,M$4,'Base Diária'!$P$2:$P$2260,"Sim")=0,"",SUMIFS('Base Diária'!$N$2:$N$2260,'Base Diária'!$A$2:$A$2260,$A43,'Base Diária'!$F$2:$F$2260,M$4))</f>
        <v>0.87335092348284971</v>
      </c>
      <c r="N43" s="85">
        <f>IF(COUNTIFS('Base Diária'!$A$2:$A$2260,$A43,'Base Diária'!$F$2:$F$2260,N$4,'Base Diária'!$P$2:$P$2260,"Sim")=0,"",SUMIFS('Base Diária'!$N$2:$N$2260,'Base Diária'!$A$2:$A$2260,$A43,'Base Diária'!$F$2:$F$2260,N$4))</f>
        <v>0.88522727272727286</v>
      </c>
      <c r="O43" s="85">
        <f>IF(COUNTIFS('Base Diária'!$A$2:$A$2260,$A43,'Base Diária'!$F$2:$F$2260,O$4,'Base Diária'!$P$2:$P$2260,"Sim")=0,"",SUMIFS('Base Diária'!$N$2:$N$2260,'Base Diária'!$A$2:$A$2260,$A43,'Base Diária'!$F$2:$F$2260,O$4))</f>
        <v>0.8977272727272726</v>
      </c>
      <c r="P43" s="85">
        <f>IF(COUNTIFS('Base Diária'!$A$2:$A$2260,$A43,'Base Diária'!$F$2:$F$2260,P$4,'Base Diária'!$P$2:$P$2260,"Sim")=0,"",SUMIFS('Base Diária'!$N$2:$N$2260,'Base Diária'!$A$2:$A$2260,$A43,'Base Diária'!$F$2:$F$2260,P$4))</f>
        <v>0.83522727272727271</v>
      </c>
      <c r="Q43" s="85">
        <f>IF(COUNTIFS('Base Diária'!$A$2:$A$2260,$A43,'Base Diária'!$F$2:$F$2260,Q$4,'Base Diária'!$P$2:$P$2260,"Sim")=0,"",SUMIFS('Base Diária'!$N$2:$N$2260,'Base Diária'!$A$2:$A$2260,$A43,'Base Diária'!$F$2:$F$2260,Q$4))</f>
        <v>0.88522727272727253</v>
      </c>
      <c r="R43" s="85">
        <f>IF(COUNTIFS('Base Diária'!$A$2:$A$2260,$A43,'Base Diária'!$F$2:$F$2260,R$4,'Base Diária'!$P$2:$P$2260,"Sim")=0,"",SUMIFS('Base Diária'!$N$2:$N$2260,'Base Diária'!$A$2:$A$2260,$A43,'Base Diária'!$F$2:$F$2260,R$4))</f>
        <v>0.893587994542974</v>
      </c>
      <c r="S43" s="85" t="str">
        <f>IF(COUNTIFS('Base Diária'!$A$2:$A$2260,$A43,'Base Diária'!$F$2:$F$2260,S$4,'Base Diária'!$P$2:$P$2260,"Sim")=0,"",SUMIFS('Base Diária'!$N$2:$N$2260,'Base Diária'!$A$2:$A$2260,$A43,'Base Diária'!$F$2:$F$2260,S$4))</f>
        <v/>
      </c>
      <c r="T43" s="85">
        <f>IF(COUNTIFS('Base Diária'!$A$2:$A$2260,$A43,'Base Diária'!$F$2:$F$2260,T$4,'Base Diária'!$P$2:$P$2260,"Sim")=0,"",SUMIFS('Base Diária'!$N$2:$N$2260,'Base Diária'!$A$2:$A$2260,$A43,'Base Diária'!$F$2:$F$2260,T$4))</f>
        <v>0.88409090909090915</v>
      </c>
      <c r="U43" s="85">
        <f>IF(COUNTIFS('Base Diária'!$A$2:$A$2260,$A43,'Base Diária'!$F$2:$F$2260,U$4,'Base Diária'!$P$2:$P$2260,"Sim")=0,"",SUMIFS('Base Diária'!$N$2:$N$2260,'Base Diária'!$A$2:$A$2260,$A43,'Base Diária'!$F$2:$F$2260,U$4))</f>
        <v>0.89431818181818179</v>
      </c>
      <c r="V43" s="85">
        <f>IF(COUNTIFS('Base Diária'!$A$2:$A$2260,$A43,'Base Diária'!$F$2:$F$2260,V$4,'Base Diária'!$P$2:$P$2260,"Sim")=0,"",SUMIFS('Base Diária'!$N$2:$N$2260,'Base Diária'!$A$2:$A$2260,$A43,'Base Diária'!$F$2:$F$2260,V$4))</f>
        <v>0.88977272727272716</v>
      </c>
      <c r="W43" s="85">
        <f>IF(COUNTIFS('Base Diária'!$A$2:$A$2260,$A43,'Base Diária'!$F$2:$F$2260,W$4,'Base Diária'!$P$2:$P$2260,"Sim")=0,"",SUMIFS('Base Diária'!$N$2:$N$2260,'Base Diária'!$A$2:$A$2260,$A43,'Base Diária'!$F$2:$F$2260,W$4))</f>
        <v>0.89204545454545459</v>
      </c>
      <c r="X43" s="85">
        <f>IF(COUNTIFS('Base Diária'!$A$2:$A$2260,$A43,'Base Diária'!$F$2:$F$2260,X$4,'Base Diária'!$P$2:$P$2260,"Sim")=0,"",SUMIFS('Base Diária'!$N$2:$N$2260,'Base Diária'!$A$2:$A$2260,$A43,'Base Diária'!$F$2:$F$2260,X$4))</f>
        <v>0.74659090909090908</v>
      </c>
      <c r="Y43" s="85" t="str">
        <f>IF(COUNTIFS('Base Diária'!$A$2:$A$2260,$A43,'Base Diária'!$F$2:$F$2260,Y$4,'Base Diária'!$P$2:$P$2260,"Sim")=0,"",SUMIFS('Base Diária'!$N$2:$N$2260,'Base Diária'!$A$2:$A$2260,$A43,'Base Diária'!$F$2:$F$2260,Y$4))</f>
        <v/>
      </c>
      <c r="Z43" s="85" t="str">
        <f>IF(COUNTIFS('Base Diária'!$A$2:$A$2260,$A43,'Base Diária'!$F$2:$F$2260,Z$4,'Base Diária'!$P$2:$P$2260,"Sim")=0,"",SUMIFS('Base Diária'!$N$2:$N$2260,'Base Diária'!$A$2:$A$2260,$A43,'Base Diária'!$F$2:$F$2260,Z$4))</f>
        <v/>
      </c>
      <c r="AA43" s="85" t="str">
        <f>IF(COUNTIFS('Base Diária'!$A$2:$A$2260,$A43,'Base Diária'!$F$2:$F$2260,AA$4,'Base Diária'!$P$2:$P$2260,"Sim")=0,"",SUMIFS('Base Diária'!$N$2:$N$2260,'Base Diária'!$A$2:$A$2260,$A43,'Base Diária'!$F$2:$F$2260,AA$4))</f>
        <v/>
      </c>
      <c r="AB43" s="85" t="str">
        <f>IF(COUNTIFS('Base Diária'!$A$2:$A$2260,$A43,'Base Diária'!$F$2:$F$2260,AB$4,'Base Diária'!$P$2:$P$2260,"Sim")=0,"",SUMIFS('Base Diária'!$N$2:$N$2260,'Base Diária'!$A$2:$A$2260,$A43,'Base Diária'!$F$2:$F$2260,AB$4))</f>
        <v/>
      </c>
      <c r="AC43" s="85" t="str">
        <f>IF(COUNTIFS('Base Diária'!$A$2:$A$2260,$A43,'Base Diária'!$F$2:$F$2260,AC$4,'Base Diária'!$P$2:$P$2260,"Sim")=0,"",SUMIFS('Base Diária'!$N$2:$N$2260,'Base Diária'!$A$2:$A$2260,$A43,'Base Diária'!$F$2:$F$2260,AC$4))</f>
        <v/>
      </c>
      <c r="AD43" s="85" t="str">
        <f>IF(COUNTIFS('Base Diária'!$A$2:$A$2260,$A43,'Base Diária'!$F$2:$F$2260,AD$4,'Base Diária'!$P$2:$P$2260,"Sim")=0,"",SUMIFS('Base Diária'!$N$2:$N$2260,'Base Diária'!$A$2:$A$2260,$A43,'Base Diária'!$F$2:$F$2260,AD$4))</f>
        <v/>
      </c>
      <c r="AE43" s="85" t="str">
        <f>IF(COUNTIFS('Base Diária'!$A$2:$A$2260,$A43,'Base Diária'!$F$2:$F$2260,AE$4,'Base Diária'!$P$2:$P$2260,"Sim")=0,"",SUMIFS('Base Diária'!$N$2:$N$2260,'Base Diária'!$A$2:$A$2260,$A43,'Base Diária'!$F$2:$F$2260,AE$4))</f>
        <v/>
      </c>
      <c r="AF43" s="85" t="str">
        <f>IF(COUNTIFS('Base Diária'!$A$2:$A$2260,$A43,'Base Diária'!$F$2:$F$2260,AF$4,'Base Diária'!$P$2:$P$2260,"Sim")=0,"",SUMIFS('Base Diária'!$N$2:$N$2260,'Base Diária'!$A$2:$A$2260,$A43,'Base Diária'!$F$2:$F$2260,AF$4))</f>
        <v/>
      </c>
      <c r="AG43" s="85" t="str">
        <f>IF(COUNTIFS('Base Diária'!$A$2:$A$2260,$A43,'Base Diária'!$F$2:$F$2260,AG$4,'Base Diária'!$P$2:$P$2260,"Sim")=0,"",SUMIFS('Base Diária'!$N$2:$N$2260,'Base Diária'!$A$2:$A$2260,$A43,'Base Diária'!$F$2:$F$2260,AG$4))</f>
        <v/>
      </c>
      <c r="AH43" s="18">
        <f>IFERROR(INDEX('Painel Empregado'!$F$5:$F$62,MATCH($A43,'Painel Empregado'!$A$5:$A$62,0)),"")</f>
        <v>16</v>
      </c>
      <c r="AI43" s="86">
        <f>IFERROR(INDEX('Painel Empregado'!$J$5:$J$62,MATCH($A43,'Painel Empregado'!$A$5:$A$62,0)),"")</f>
        <v>0.87360948477751743</v>
      </c>
      <c r="AJ43" s="86">
        <f>IFERROR(INDEX('Painel Empregado'!$M$5:$M$62,MATCH($A43,'Painel Empregado'!$A$5:$A$62,0)),"")</f>
        <v>0.9375</v>
      </c>
      <c r="AK43" s="86">
        <f>IFERROR(INDEX('Painel Empregado'!$K$5:$K$62,MATCH($A43,'Painel Empregado'!$A$5:$A$62,0)),"")</f>
        <v>0.8</v>
      </c>
      <c r="AL43" s="89" t="str">
        <f>IFERROR(INDEX('Painel Empregado'!$Q$5:$Q$62,MATCH($A43,'Painel Empregado'!$A$5:$A$62,0)),"")</f>
        <v>Na meta</v>
      </c>
    </row>
    <row r="44" spans="1:38" ht="15" customHeight="1" x14ac:dyDescent="0.25">
      <c r="A44" s="93">
        <v>11415</v>
      </c>
      <c r="B44" s="6" t="s">
        <v>50</v>
      </c>
      <c r="C44" s="17" t="str">
        <f ca="1">IFERROR(INDEX(Cadastro!$C$5:$C$72,MATCH($A44&amp;"|"&amp;TEXT(_xlfn.MAXIFS(Cadastro!$E$5:$E$72,Cadastro!$A$5:$A$72,$A44,Cadastro!$E$5:$E$72,"&lt;="&amp;TODAY()),"yyyymmdd"),Cadastro!$I$5:$I$72,0)),"NÃO INFORMADO")</f>
        <v>NÃO INFORMADO</v>
      </c>
      <c r="D44" s="17" t="str">
        <f>VLOOKUP($A44,CC!$A:$C,3,FALSE())</f>
        <v>LUB</v>
      </c>
      <c r="E44" s="17" t="str">
        <f ca="1">IFERROR(INDEX(Cadastro!$D$5:$D$202,MATCH($A44&amp;"|"&amp;TEXT(_xlfn.MAXIFS(Cadastro!$E$5:$E$202,Cadastro!$A$5:$A$202,$A44,Cadastro!$E$5:$E$202,"&lt;="&amp;TODAY()),"yyyymmdd"),Cadastro!$I$5:$I$202,0)),"")</f>
        <v>6x1</v>
      </c>
      <c r="F44" s="85">
        <f>IF(COUNTIFS('Base Diária'!$A$2:$A$2260,$A44,'Base Diária'!$F$2:$F$2260,F$4,'Base Diária'!$P$2:$P$2260,"Sim")=0,"",SUMIFS('Base Diária'!$N$2:$N$2260,'Base Diária'!$A$2:$A$2260,$A44,'Base Diária'!$F$2:$F$2260,F$4))</f>
        <v>0.86022727272727273</v>
      </c>
      <c r="G44" s="85">
        <f>IF(COUNTIFS('Base Diária'!$A$2:$A$2260,$A44,'Base Diária'!$F$2:$F$2260,G$4,'Base Diária'!$P$2:$P$2260,"Sim")=0,"",SUMIFS('Base Diária'!$N$2:$N$2260,'Base Diária'!$A$2:$A$2260,$A44,'Base Diária'!$F$2:$F$2260,G$4))</f>
        <v>0.75795454545454544</v>
      </c>
      <c r="H44" s="85">
        <f>IF(COUNTIFS('Base Diária'!$A$2:$A$2260,$A44,'Base Diária'!$F$2:$F$2260,H$4,'Base Diária'!$P$2:$P$2260,"Sim")=0,"",SUMIFS('Base Diária'!$N$2:$N$2260,'Base Diária'!$A$2:$A$2260,$A44,'Base Diária'!$F$2:$F$2260,H$4))</f>
        <v>0.88181818181818172</v>
      </c>
      <c r="I44" s="85">
        <f>IF(COUNTIFS('Base Diária'!$A$2:$A$2260,$A44,'Base Diária'!$F$2:$F$2260,I$4,'Base Diária'!$P$2:$P$2260,"Sim")=0,"",SUMIFS('Base Diária'!$N$2:$N$2260,'Base Diária'!$A$2:$A$2260,$A44,'Base Diária'!$F$2:$F$2260,I$4))</f>
        <v>0.86818181818181817</v>
      </c>
      <c r="J44" s="85">
        <f>IF(COUNTIFS('Base Diária'!$A$2:$A$2260,$A44,'Base Diária'!$F$2:$F$2260,J$4,'Base Diária'!$P$2:$P$2260,"Sim")=0,"",SUMIFS('Base Diária'!$N$2:$N$2260,'Base Diária'!$A$2:$A$2260,$A44,'Base Diária'!$F$2:$F$2260,J$4))</f>
        <v>0.86931818181818177</v>
      </c>
      <c r="K44" s="85">
        <f>IF(COUNTIFS('Base Diária'!$A$2:$A$2260,$A44,'Base Diária'!$F$2:$F$2260,K$4,'Base Diária'!$P$2:$P$2260,"Sim")=0,"",SUMIFS('Base Diária'!$N$2:$N$2260,'Base Diária'!$A$2:$A$2260,$A44,'Base Diária'!$F$2:$F$2260,K$4))</f>
        <v>0.86903137789904505</v>
      </c>
      <c r="L44" s="85" t="str">
        <f>IF(COUNTIFS('Base Diária'!$A$2:$A$2260,$A44,'Base Diária'!$F$2:$F$2260,L$4,'Base Diária'!$P$2:$P$2260,"Sim")=0,"",SUMIFS('Base Diária'!$N$2:$N$2260,'Base Diária'!$A$2:$A$2260,$A44,'Base Diária'!$F$2:$F$2260,L$4))</f>
        <v/>
      </c>
      <c r="M44" s="85">
        <f>IF(COUNTIFS('Base Diária'!$A$2:$A$2260,$A44,'Base Diária'!$F$2:$F$2260,M$4,'Base Diária'!$P$2:$P$2260,"Sim")=0,"",SUMIFS('Base Diária'!$N$2:$N$2260,'Base Diária'!$A$2:$A$2260,$A44,'Base Diária'!$F$2:$F$2260,M$4))</f>
        <v>0.85751978891820579</v>
      </c>
      <c r="N44" s="85">
        <f>IF(COUNTIFS('Base Diária'!$A$2:$A$2260,$A44,'Base Diária'!$F$2:$F$2260,N$4,'Base Diária'!$P$2:$P$2260,"Sim")=0,"",SUMIFS('Base Diária'!$N$2:$N$2260,'Base Diária'!$A$2:$A$2260,$A44,'Base Diária'!$F$2:$F$2260,N$4))</f>
        <v>0.88181818181818172</v>
      </c>
      <c r="O44" s="85">
        <f>IF(COUNTIFS('Base Diária'!$A$2:$A$2260,$A44,'Base Diária'!$F$2:$F$2260,O$4,'Base Diária'!$P$2:$P$2260,"Sim")=0,"",SUMIFS('Base Diária'!$N$2:$N$2260,'Base Diária'!$A$2:$A$2260,$A44,'Base Diária'!$F$2:$F$2260,O$4))</f>
        <v>0.91477272727272707</v>
      </c>
      <c r="P44" s="85">
        <f>IF(COUNTIFS('Base Diária'!$A$2:$A$2260,$A44,'Base Diária'!$F$2:$F$2260,P$4,'Base Diária'!$P$2:$P$2260,"Sim")=0,"",SUMIFS('Base Diária'!$N$2:$N$2260,'Base Diária'!$A$2:$A$2260,$A44,'Base Diária'!$F$2:$F$2260,P$4))</f>
        <v>0.91249999999999987</v>
      </c>
      <c r="Q44" s="85">
        <f>IF(COUNTIFS('Base Diária'!$A$2:$A$2260,$A44,'Base Diária'!$F$2:$F$2260,Q$4,'Base Diária'!$P$2:$P$2260,"Sim")=0,"",SUMIFS('Base Diária'!$N$2:$N$2260,'Base Diária'!$A$2:$A$2260,$A44,'Base Diária'!$F$2:$F$2260,Q$4))</f>
        <v>0.86022727272727273</v>
      </c>
      <c r="R44" s="85">
        <f>IF(COUNTIFS('Base Diária'!$A$2:$A$2260,$A44,'Base Diária'!$F$2:$F$2260,R$4,'Base Diária'!$P$2:$P$2260,"Sim")=0,"",SUMIFS('Base Diária'!$N$2:$N$2260,'Base Diária'!$A$2:$A$2260,$A44,'Base Diária'!$F$2:$F$2260,R$4))</f>
        <v>0.82537517053206</v>
      </c>
      <c r="S44" s="85" t="str">
        <f>IF(COUNTIFS('Base Diária'!$A$2:$A$2260,$A44,'Base Diária'!$F$2:$F$2260,S$4,'Base Diária'!$P$2:$P$2260,"Sim")=0,"",SUMIFS('Base Diária'!$N$2:$N$2260,'Base Diária'!$A$2:$A$2260,$A44,'Base Diária'!$F$2:$F$2260,S$4))</f>
        <v/>
      </c>
      <c r="T44" s="85">
        <f>IF(COUNTIFS('Base Diária'!$A$2:$A$2260,$A44,'Base Diária'!$F$2:$F$2260,T$4,'Base Diária'!$P$2:$P$2260,"Sim")=0,"",SUMIFS('Base Diária'!$N$2:$N$2260,'Base Diária'!$A$2:$A$2260,$A44,'Base Diária'!$F$2:$F$2260,T$4))</f>
        <v>0.90681818181818175</v>
      </c>
      <c r="U44" s="85">
        <f>IF(COUNTIFS('Base Diária'!$A$2:$A$2260,$A44,'Base Diária'!$F$2:$F$2260,U$4,'Base Diária'!$P$2:$P$2260,"Sim")=0,"",SUMIFS('Base Diária'!$N$2:$N$2260,'Base Diária'!$A$2:$A$2260,$A44,'Base Diária'!$F$2:$F$2260,U$4))</f>
        <v>0.90454545454545443</v>
      </c>
      <c r="V44" s="85">
        <f>IF(COUNTIFS('Base Diária'!$A$2:$A$2260,$A44,'Base Diária'!$F$2:$F$2260,V$4,'Base Diária'!$P$2:$P$2260,"Sim")=0,"",SUMIFS('Base Diária'!$N$2:$N$2260,'Base Diária'!$A$2:$A$2260,$A44,'Base Diária'!$F$2:$F$2260,V$4))</f>
        <v>0.90681818181818175</v>
      </c>
      <c r="W44" s="85">
        <f>IF(COUNTIFS('Base Diária'!$A$2:$A$2260,$A44,'Base Diária'!$F$2:$F$2260,W$4,'Base Diária'!$P$2:$P$2260,"Sim")=0,"",SUMIFS('Base Diária'!$N$2:$N$2260,'Base Diária'!$A$2:$A$2260,$A44,'Base Diária'!$F$2:$F$2260,W$4))</f>
        <v>0.84886363636363638</v>
      </c>
      <c r="X44" s="85">
        <f>IF(COUNTIFS('Base Diária'!$A$2:$A$2260,$A44,'Base Diária'!$F$2:$F$2260,X$4,'Base Diária'!$P$2:$P$2260,"Sim")=0,"",SUMIFS('Base Diária'!$N$2:$N$2260,'Base Diária'!$A$2:$A$2260,$A44,'Base Diária'!$F$2:$F$2260,X$4))</f>
        <v>0.54659090909090902</v>
      </c>
      <c r="Y44" s="85" t="str">
        <f>IF(COUNTIFS('Base Diária'!$A$2:$A$2260,$A44,'Base Diária'!$F$2:$F$2260,Y$4,'Base Diária'!$P$2:$P$2260,"Sim")=0,"",SUMIFS('Base Diária'!$N$2:$N$2260,'Base Diária'!$A$2:$A$2260,$A44,'Base Diária'!$F$2:$F$2260,Y$4))</f>
        <v/>
      </c>
      <c r="Z44" s="85" t="str">
        <f>IF(COUNTIFS('Base Diária'!$A$2:$A$2260,$A44,'Base Diária'!$F$2:$F$2260,Z$4,'Base Diária'!$P$2:$P$2260,"Sim")=0,"",SUMIFS('Base Diária'!$N$2:$N$2260,'Base Diária'!$A$2:$A$2260,$A44,'Base Diária'!$F$2:$F$2260,Z$4))</f>
        <v/>
      </c>
      <c r="AA44" s="85" t="str">
        <f>IF(COUNTIFS('Base Diária'!$A$2:$A$2260,$A44,'Base Diária'!$F$2:$F$2260,AA$4,'Base Diária'!$P$2:$P$2260,"Sim")=0,"",SUMIFS('Base Diária'!$N$2:$N$2260,'Base Diária'!$A$2:$A$2260,$A44,'Base Diária'!$F$2:$F$2260,AA$4))</f>
        <v/>
      </c>
      <c r="AB44" s="85" t="str">
        <f>IF(COUNTIFS('Base Diária'!$A$2:$A$2260,$A44,'Base Diária'!$F$2:$F$2260,AB$4,'Base Diária'!$P$2:$P$2260,"Sim")=0,"",SUMIFS('Base Diária'!$N$2:$N$2260,'Base Diária'!$A$2:$A$2260,$A44,'Base Diária'!$F$2:$F$2260,AB$4))</f>
        <v/>
      </c>
      <c r="AC44" s="85" t="str">
        <f>IF(COUNTIFS('Base Diária'!$A$2:$A$2260,$A44,'Base Diária'!$F$2:$F$2260,AC$4,'Base Diária'!$P$2:$P$2260,"Sim")=0,"",SUMIFS('Base Diária'!$N$2:$N$2260,'Base Diária'!$A$2:$A$2260,$A44,'Base Diária'!$F$2:$F$2260,AC$4))</f>
        <v/>
      </c>
      <c r="AD44" s="85" t="str">
        <f>IF(COUNTIFS('Base Diária'!$A$2:$A$2260,$A44,'Base Diária'!$F$2:$F$2260,AD$4,'Base Diária'!$P$2:$P$2260,"Sim")=0,"",SUMIFS('Base Diária'!$N$2:$N$2260,'Base Diária'!$A$2:$A$2260,$A44,'Base Diária'!$F$2:$F$2260,AD$4))</f>
        <v/>
      </c>
      <c r="AE44" s="85" t="str">
        <f>IF(COUNTIFS('Base Diária'!$A$2:$A$2260,$A44,'Base Diária'!$F$2:$F$2260,AE$4,'Base Diária'!$P$2:$P$2260,"Sim")=0,"",SUMIFS('Base Diária'!$N$2:$N$2260,'Base Diária'!$A$2:$A$2260,$A44,'Base Diária'!$F$2:$F$2260,AE$4))</f>
        <v/>
      </c>
      <c r="AF44" s="85" t="str">
        <f>IF(COUNTIFS('Base Diária'!$A$2:$A$2260,$A44,'Base Diária'!$F$2:$F$2260,AF$4,'Base Diária'!$P$2:$P$2260,"Sim")=0,"",SUMIFS('Base Diária'!$N$2:$N$2260,'Base Diária'!$A$2:$A$2260,$A44,'Base Diária'!$F$2:$F$2260,AF$4))</f>
        <v/>
      </c>
      <c r="AG44" s="85" t="str">
        <f>IF(COUNTIFS('Base Diária'!$A$2:$A$2260,$A44,'Base Diária'!$F$2:$F$2260,AG$4,'Base Diária'!$P$2:$P$2260,"Sim")=0,"",SUMIFS('Base Diária'!$N$2:$N$2260,'Base Diária'!$A$2:$A$2260,$A44,'Base Diária'!$F$2:$F$2260,AG$4))</f>
        <v/>
      </c>
      <c r="AH44" s="18">
        <f>IFERROR(INDEX('Painel Empregado'!$F$5:$F$62,MATCH($A44,'Painel Empregado'!$A$5:$A$62,0)),"")</f>
        <v>17</v>
      </c>
      <c r="AI44" s="86">
        <f>IFERROR(INDEX('Painel Empregado'!$J$5:$J$62,MATCH($A44,'Painel Empregado'!$A$5:$A$62,0)),"")</f>
        <v>0.8513476347634763</v>
      </c>
      <c r="AJ44" s="86">
        <f>IFERROR(INDEX('Painel Empregado'!$M$5:$M$62,MATCH($A44,'Painel Empregado'!$A$5:$A$62,0)),"")</f>
        <v>0.88235294117647056</v>
      </c>
      <c r="AK44" s="86">
        <f>IFERROR(INDEX('Painel Empregado'!$K$5:$K$62,MATCH($A44,'Painel Empregado'!$A$5:$A$62,0)),"")</f>
        <v>0.8</v>
      </c>
      <c r="AL44" s="89" t="str">
        <f>IFERROR(INDEX('Painel Empregado'!$Q$5:$Q$62,MATCH($A44,'Painel Empregado'!$A$5:$A$62,0)),"")</f>
        <v>Na meta</v>
      </c>
    </row>
    <row r="45" spans="1:38" ht="15" customHeight="1" x14ac:dyDescent="0.25">
      <c r="A45" s="93">
        <v>54747</v>
      </c>
      <c r="B45" s="6" t="s">
        <v>51</v>
      </c>
      <c r="C45" s="17" t="str">
        <f ca="1">IFERROR(INDEX(Cadastro!$C$5:$C$72,MATCH($A45&amp;"|"&amp;TEXT(_xlfn.MAXIFS(Cadastro!$E$5:$E$72,Cadastro!$A$5:$A$72,$A45,Cadastro!$E$5:$E$72,"&lt;="&amp;TODAY()),"yyyymmdd"),Cadastro!$I$5:$I$72,0)),"NÃO INFORMADO")</f>
        <v>NÃO INFORMADO</v>
      </c>
      <c r="D45" s="17" t="str">
        <f>VLOOKUP($A45,CC!$A:$C,3,FALSE())</f>
        <v>LUB</v>
      </c>
      <c r="E45" s="17" t="str">
        <f ca="1">IFERROR(INDEX(Cadastro!$D$5:$D$202,MATCH($A45&amp;"|"&amp;TEXT(_xlfn.MAXIFS(Cadastro!$E$5:$E$202,Cadastro!$A$5:$A$202,$A45,Cadastro!$E$5:$E$202,"&lt;="&amp;TODAY()),"yyyymmdd"),Cadastro!$I$5:$I$202,0)),"")</f>
        <v>6x1</v>
      </c>
      <c r="F45" s="85" t="str">
        <f>IF(COUNTIFS('Base Diária'!$A$2:$A$2260,$A45,'Base Diária'!$F$2:$F$2260,F$4,'Base Diária'!$P$2:$P$2260,"Sim")=0,"",SUMIFS('Base Diária'!$N$2:$N$2260,'Base Diária'!$A$2:$A$2260,$A45,'Base Diária'!$F$2:$F$2260,F$4))</f>
        <v/>
      </c>
      <c r="G45" s="85" t="str">
        <f>IF(COUNTIFS('Base Diária'!$A$2:$A$2260,$A45,'Base Diária'!$F$2:$F$2260,G$4,'Base Diária'!$P$2:$P$2260,"Sim")=0,"",SUMIFS('Base Diária'!$N$2:$N$2260,'Base Diária'!$A$2:$A$2260,$A45,'Base Diária'!$F$2:$F$2260,G$4))</f>
        <v/>
      </c>
      <c r="H45" s="85" t="str">
        <f>IF(COUNTIFS('Base Diária'!$A$2:$A$2260,$A45,'Base Diária'!$F$2:$F$2260,H$4,'Base Diária'!$P$2:$P$2260,"Sim")=0,"",SUMIFS('Base Diária'!$N$2:$N$2260,'Base Diária'!$A$2:$A$2260,$A45,'Base Diária'!$F$2:$F$2260,H$4))</f>
        <v/>
      </c>
      <c r="I45" s="85" t="str">
        <f>IF(COUNTIFS('Base Diária'!$A$2:$A$2260,$A45,'Base Diária'!$F$2:$F$2260,I$4,'Base Diária'!$P$2:$P$2260,"Sim")=0,"",SUMIFS('Base Diária'!$N$2:$N$2260,'Base Diária'!$A$2:$A$2260,$A45,'Base Diária'!$F$2:$F$2260,I$4))</f>
        <v/>
      </c>
      <c r="J45" s="85" t="str">
        <f>IF(COUNTIFS('Base Diária'!$A$2:$A$2260,$A45,'Base Diária'!$F$2:$F$2260,J$4,'Base Diária'!$P$2:$P$2260,"Sim")=0,"",SUMIFS('Base Diária'!$N$2:$N$2260,'Base Diária'!$A$2:$A$2260,$A45,'Base Diária'!$F$2:$F$2260,J$4))</f>
        <v/>
      </c>
      <c r="K45" s="85" t="str">
        <f>IF(COUNTIFS('Base Diária'!$A$2:$A$2260,$A45,'Base Diária'!$F$2:$F$2260,K$4,'Base Diária'!$P$2:$P$2260,"Sim")=0,"",SUMIFS('Base Diária'!$N$2:$N$2260,'Base Diária'!$A$2:$A$2260,$A45,'Base Diária'!$F$2:$F$2260,K$4))</f>
        <v/>
      </c>
      <c r="L45" s="85" t="str">
        <f>IF(COUNTIFS('Base Diária'!$A$2:$A$2260,$A45,'Base Diária'!$F$2:$F$2260,L$4,'Base Diária'!$P$2:$P$2260,"Sim")=0,"",SUMIFS('Base Diária'!$N$2:$N$2260,'Base Diária'!$A$2:$A$2260,$A45,'Base Diária'!$F$2:$F$2260,L$4))</f>
        <v/>
      </c>
      <c r="M45" s="85" t="str">
        <f>IF(COUNTIFS('Base Diária'!$A$2:$A$2260,$A45,'Base Diária'!$F$2:$F$2260,M$4,'Base Diária'!$P$2:$P$2260,"Sim")=0,"",SUMIFS('Base Diária'!$N$2:$N$2260,'Base Diária'!$A$2:$A$2260,$A45,'Base Diária'!$F$2:$F$2260,M$4))</f>
        <v/>
      </c>
      <c r="N45" s="85" t="str">
        <f>IF(COUNTIFS('Base Diária'!$A$2:$A$2260,$A45,'Base Diária'!$F$2:$F$2260,N$4,'Base Diária'!$P$2:$P$2260,"Sim")=0,"",SUMIFS('Base Diária'!$N$2:$N$2260,'Base Diária'!$A$2:$A$2260,$A45,'Base Diária'!$F$2:$F$2260,N$4))</f>
        <v/>
      </c>
      <c r="O45" s="85" t="str">
        <f>IF(COUNTIFS('Base Diária'!$A$2:$A$2260,$A45,'Base Diária'!$F$2:$F$2260,O$4,'Base Diária'!$P$2:$P$2260,"Sim")=0,"",SUMIFS('Base Diária'!$N$2:$N$2260,'Base Diária'!$A$2:$A$2260,$A45,'Base Diária'!$F$2:$F$2260,O$4))</f>
        <v/>
      </c>
      <c r="P45" s="85" t="str">
        <f>IF(COUNTIFS('Base Diária'!$A$2:$A$2260,$A45,'Base Diária'!$F$2:$F$2260,P$4,'Base Diária'!$P$2:$P$2260,"Sim")=0,"",SUMIFS('Base Diária'!$N$2:$N$2260,'Base Diária'!$A$2:$A$2260,$A45,'Base Diária'!$F$2:$F$2260,P$4))</f>
        <v/>
      </c>
      <c r="Q45" s="85" t="str">
        <f>IF(COUNTIFS('Base Diária'!$A$2:$A$2260,$A45,'Base Diária'!$F$2:$F$2260,Q$4,'Base Diária'!$P$2:$P$2260,"Sim")=0,"",SUMIFS('Base Diária'!$N$2:$N$2260,'Base Diária'!$A$2:$A$2260,$A45,'Base Diária'!$F$2:$F$2260,Q$4))</f>
        <v/>
      </c>
      <c r="R45" s="85" t="str">
        <f>IF(COUNTIFS('Base Diária'!$A$2:$A$2260,$A45,'Base Diária'!$F$2:$F$2260,R$4,'Base Diária'!$P$2:$P$2260,"Sim")=0,"",SUMIFS('Base Diária'!$N$2:$N$2260,'Base Diária'!$A$2:$A$2260,$A45,'Base Diária'!$F$2:$F$2260,R$4))</f>
        <v/>
      </c>
      <c r="S45" s="85" t="str">
        <f>IF(COUNTIFS('Base Diária'!$A$2:$A$2260,$A45,'Base Diária'!$F$2:$F$2260,S$4,'Base Diária'!$P$2:$P$2260,"Sim")=0,"",SUMIFS('Base Diária'!$N$2:$N$2260,'Base Diária'!$A$2:$A$2260,$A45,'Base Diária'!$F$2:$F$2260,S$4))</f>
        <v/>
      </c>
      <c r="T45" s="85" t="str">
        <f>IF(COUNTIFS('Base Diária'!$A$2:$A$2260,$A45,'Base Diária'!$F$2:$F$2260,T$4,'Base Diária'!$P$2:$P$2260,"Sim")=0,"",SUMIFS('Base Diária'!$N$2:$N$2260,'Base Diária'!$A$2:$A$2260,$A45,'Base Diária'!$F$2:$F$2260,T$4))</f>
        <v/>
      </c>
      <c r="U45" s="85" t="str">
        <f>IF(COUNTIFS('Base Diária'!$A$2:$A$2260,$A45,'Base Diária'!$F$2:$F$2260,U$4,'Base Diária'!$P$2:$P$2260,"Sim")=0,"",SUMIFS('Base Diária'!$N$2:$N$2260,'Base Diária'!$A$2:$A$2260,$A45,'Base Diária'!$F$2:$F$2260,U$4))</f>
        <v/>
      </c>
      <c r="V45" s="85">
        <f>IF(COUNTIFS('Base Diária'!$A$2:$A$2260,$A45,'Base Diária'!$F$2:$F$2260,V$4,'Base Diária'!$P$2:$P$2260,"Sim")=0,"",SUMIFS('Base Diária'!$N$2:$N$2260,'Base Diária'!$A$2:$A$2260,$A45,'Base Diária'!$F$2:$F$2260,V$4))</f>
        <v>0.88863636363636356</v>
      </c>
      <c r="W45" s="85">
        <f>IF(COUNTIFS('Base Diária'!$A$2:$A$2260,$A45,'Base Diária'!$F$2:$F$2260,W$4,'Base Diária'!$P$2:$P$2260,"Sim")=0,"",SUMIFS('Base Diária'!$N$2:$N$2260,'Base Diária'!$A$2:$A$2260,$A45,'Base Diária'!$F$2:$F$2260,W$4))</f>
        <v>0</v>
      </c>
      <c r="X45" s="85">
        <f>IF(COUNTIFS('Base Diária'!$A$2:$A$2260,$A45,'Base Diária'!$F$2:$F$2260,X$4,'Base Diária'!$P$2:$P$2260,"Sim")=0,"",SUMIFS('Base Diária'!$N$2:$N$2260,'Base Diária'!$A$2:$A$2260,$A45,'Base Diária'!$F$2:$F$2260,X$4))</f>
        <v>0</v>
      </c>
      <c r="Y45" s="85" t="str">
        <f>IF(COUNTIFS('Base Diária'!$A$2:$A$2260,$A45,'Base Diária'!$F$2:$F$2260,Y$4,'Base Diária'!$P$2:$P$2260,"Sim")=0,"",SUMIFS('Base Diária'!$N$2:$N$2260,'Base Diária'!$A$2:$A$2260,$A45,'Base Diária'!$F$2:$F$2260,Y$4))</f>
        <v/>
      </c>
      <c r="Z45" s="85" t="str">
        <f>IF(COUNTIFS('Base Diária'!$A$2:$A$2260,$A45,'Base Diária'!$F$2:$F$2260,Z$4,'Base Diária'!$P$2:$P$2260,"Sim")=0,"",SUMIFS('Base Diária'!$N$2:$N$2260,'Base Diária'!$A$2:$A$2260,$A45,'Base Diária'!$F$2:$F$2260,Z$4))</f>
        <v/>
      </c>
      <c r="AA45" s="85" t="str">
        <f>IF(COUNTIFS('Base Diária'!$A$2:$A$2260,$A45,'Base Diária'!$F$2:$F$2260,AA$4,'Base Diária'!$P$2:$P$2260,"Sim")=0,"",SUMIFS('Base Diária'!$N$2:$N$2260,'Base Diária'!$A$2:$A$2260,$A45,'Base Diária'!$F$2:$F$2260,AA$4))</f>
        <v/>
      </c>
      <c r="AB45" s="85" t="str">
        <f>IF(COUNTIFS('Base Diária'!$A$2:$A$2260,$A45,'Base Diária'!$F$2:$F$2260,AB$4,'Base Diária'!$P$2:$P$2260,"Sim")=0,"",SUMIFS('Base Diária'!$N$2:$N$2260,'Base Diária'!$A$2:$A$2260,$A45,'Base Diária'!$F$2:$F$2260,AB$4))</f>
        <v/>
      </c>
      <c r="AC45" s="85" t="str">
        <f>IF(COUNTIFS('Base Diária'!$A$2:$A$2260,$A45,'Base Diária'!$F$2:$F$2260,AC$4,'Base Diária'!$P$2:$P$2260,"Sim")=0,"",SUMIFS('Base Diária'!$N$2:$N$2260,'Base Diária'!$A$2:$A$2260,$A45,'Base Diária'!$F$2:$F$2260,AC$4))</f>
        <v/>
      </c>
      <c r="AD45" s="85" t="str">
        <f>IF(COUNTIFS('Base Diária'!$A$2:$A$2260,$A45,'Base Diária'!$F$2:$F$2260,AD$4,'Base Diária'!$P$2:$P$2260,"Sim")=0,"",SUMIFS('Base Diária'!$N$2:$N$2260,'Base Diária'!$A$2:$A$2260,$A45,'Base Diária'!$F$2:$F$2260,AD$4))</f>
        <v/>
      </c>
      <c r="AE45" s="85" t="str">
        <f>IF(COUNTIFS('Base Diária'!$A$2:$A$2260,$A45,'Base Diária'!$F$2:$F$2260,AE$4,'Base Diária'!$P$2:$P$2260,"Sim")=0,"",SUMIFS('Base Diária'!$N$2:$N$2260,'Base Diária'!$A$2:$A$2260,$A45,'Base Diária'!$F$2:$F$2260,AE$4))</f>
        <v/>
      </c>
      <c r="AF45" s="85" t="str">
        <f>IF(COUNTIFS('Base Diária'!$A$2:$A$2260,$A45,'Base Diária'!$F$2:$F$2260,AF$4,'Base Diária'!$P$2:$P$2260,"Sim")=0,"",SUMIFS('Base Diária'!$N$2:$N$2260,'Base Diária'!$A$2:$A$2260,$A45,'Base Diária'!$F$2:$F$2260,AF$4))</f>
        <v/>
      </c>
      <c r="AG45" s="85" t="str">
        <f>IF(COUNTIFS('Base Diária'!$A$2:$A$2260,$A45,'Base Diária'!$F$2:$F$2260,AG$4,'Base Diária'!$P$2:$P$2260,"Sim")=0,"",SUMIFS('Base Diária'!$N$2:$N$2260,'Base Diária'!$A$2:$A$2260,$A45,'Base Diária'!$F$2:$F$2260,AG$4))</f>
        <v/>
      </c>
      <c r="AH45" s="18">
        <f>IFERROR(INDEX('Painel Empregado'!$F$5:$F$62,MATCH($A45,'Painel Empregado'!$A$5:$A$62,0)),"")</f>
        <v>1</v>
      </c>
      <c r="AI45" s="86">
        <f>IFERROR(INDEX('Painel Empregado'!$J$5:$J$62,MATCH($A45,'Painel Empregado'!$A$5:$A$62,0)),"")</f>
        <v>0.88863636363636356</v>
      </c>
      <c r="AJ45" s="86">
        <f>IFERROR(INDEX('Painel Empregado'!$M$5:$M$62,MATCH($A45,'Painel Empregado'!$A$5:$A$62,0)),"")</f>
        <v>1</v>
      </c>
      <c r="AK45" s="86">
        <f>IFERROR(INDEX('Painel Empregado'!$K$5:$K$62,MATCH($A45,'Painel Empregado'!$A$5:$A$62,0)),"")</f>
        <v>0.8</v>
      </c>
      <c r="AL45" s="89" t="str">
        <f>IFERROR(INDEX('Painel Empregado'!$Q$5:$Q$62,MATCH($A45,'Painel Empregado'!$A$5:$A$62,0)),"")</f>
        <v>Na meta</v>
      </c>
    </row>
    <row r="46" spans="1:38" ht="15" customHeight="1" x14ac:dyDescent="0.25">
      <c r="A46" s="93">
        <v>11352</v>
      </c>
      <c r="B46" s="6" t="s">
        <v>52</v>
      </c>
      <c r="C46" s="17" t="str">
        <f ca="1">IFERROR(INDEX(Cadastro!$C$5:$C$72,MATCH($A46&amp;"|"&amp;TEXT(_xlfn.MAXIFS(Cadastro!$E$5:$E$72,Cadastro!$A$5:$A$72,$A46,Cadastro!$E$5:$E$72,"&lt;="&amp;TODAY()),"yyyymmdd"),Cadastro!$I$5:$I$72,0)),"NÃO INFORMADO")</f>
        <v>MEC</v>
      </c>
      <c r="D46" s="17" t="str">
        <f>VLOOKUP($A46,CC!$A:$C,3,FALSE())</f>
        <v>MEC</v>
      </c>
      <c r="E46" s="17" t="str">
        <f ca="1">IFERROR(INDEX(Cadastro!$D$5:$D$202,MATCH($A46&amp;"|"&amp;TEXT(_xlfn.MAXIFS(Cadastro!$E$5:$E$202,Cadastro!$A$5:$A$202,$A46,Cadastro!$E$5:$E$202,"&lt;="&amp;TODAY()),"yyyymmdd"),Cadastro!$I$5:$I$202,0)),"")</f>
        <v>6x1</v>
      </c>
      <c r="F46" s="85">
        <f>IF(COUNTIFS('Base Diária'!$A$2:$A$2260,$A46,'Base Diária'!$F$2:$F$2260,F$4,'Base Diária'!$P$2:$P$2260,"Sim")=0,"",SUMIFS('Base Diária'!$N$2:$N$2260,'Base Diária'!$A$2:$A$2260,$A46,'Base Diária'!$F$2:$F$2260,F$4))</f>
        <v>0.91477272727272729</v>
      </c>
      <c r="G46" s="85">
        <f>IF(COUNTIFS('Base Diária'!$A$2:$A$2260,$A46,'Base Diária'!$F$2:$F$2260,G$4,'Base Diária'!$P$2:$P$2260,"Sim")=0,"",SUMIFS('Base Diária'!$N$2:$N$2260,'Base Diária'!$A$2:$A$2260,$A46,'Base Diária'!$F$2:$F$2260,G$4))</f>
        <v>0.92500000000000004</v>
      </c>
      <c r="H46" s="85">
        <f>IF(COUNTIFS('Base Diária'!$A$2:$A$2260,$A46,'Base Diária'!$F$2:$F$2260,H$4,'Base Diária'!$P$2:$P$2260,"Sim")=0,"",SUMIFS('Base Diária'!$N$2:$N$2260,'Base Diária'!$A$2:$A$2260,$A46,'Base Diária'!$F$2:$F$2260,H$4))</f>
        <v>0.90454545454545443</v>
      </c>
      <c r="I46" s="85">
        <f>IF(COUNTIFS('Base Diária'!$A$2:$A$2260,$A46,'Base Diária'!$F$2:$F$2260,I$4,'Base Diária'!$P$2:$P$2260,"Sim")=0,"",SUMIFS('Base Diária'!$N$2:$N$2260,'Base Diária'!$A$2:$A$2260,$A46,'Base Diária'!$F$2:$F$2260,I$4))</f>
        <v>0.87272727272727257</v>
      </c>
      <c r="J46" s="85">
        <f>IF(COUNTIFS('Base Diária'!$A$2:$A$2260,$A46,'Base Diária'!$F$2:$F$2260,J$4,'Base Diária'!$P$2:$P$2260,"Sim")=0,"",SUMIFS('Base Diária'!$N$2:$N$2260,'Base Diária'!$A$2:$A$2260,$A46,'Base Diária'!$F$2:$F$2260,J$4))</f>
        <v>0.89318181818181819</v>
      </c>
      <c r="K46" s="85" t="str">
        <f>IF(COUNTIFS('Base Diária'!$A$2:$A$2260,$A46,'Base Diária'!$F$2:$F$2260,K$4,'Base Diária'!$P$2:$P$2260,"Sim")=0,"",SUMIFS('Base Diária'!$N$2:$N$2260,'Base Diária'!$A$2:$A$2260,$A46,'Base Diária'!$F$2:$F$2260,K$4))</f>
        <v/>
      </c>
      <c r="L46" s="85" t="str">
        <f>IF(COUNTIFS('Base Diária'!$A$2:$A$2260,$A46,'Base Diária'!$F$2:$F$2260,L$4,'Base Diária'!$P$2:$P$2260,"Sim")=0,"",SUMIFS('Base Diária'!$N$2:$N$2260,'Base Diária'!$A$2:$A$2260,$A46,'Base Diária'!$F$2:$F$2260,L$4))</f>
        <v/>
      </c>
      <c r="M46" s="85">
        <f>IF(COUNTIFS('Base Diária'!$A$2:$A$2260,$A46,'Base Diária'!$F$2:$F$2260,M$4,'Base Diária'!$P$2:$P$2260,"Sim")=0,"",SUMIFS('Base Diária'!$N$2:$N$2260,'Base Diária'!$A$2:$A$2260,$A46,'Base Diária'!$F$2:$F$2260,M$4))</f>
        <v>0.87994722955145122</v>
      </c>
      <c r="N46" s="85">
        <f>IF(COUNTIFS('Base Diária'!$A$2:$A$2260,$A46,'Base Diária'!$F$2:$F$2260,N$4,'Base Diária'!$P$2:$P$2260,"Sim")=0,"",SUMIFS('Base Diária'!$N$2:$N$2260,'Base Diária'!$A$2:$A$2260,$A46,'Base Diária'!$F$2:$F$2260,N$4))</f>
        <v>0.87954545454545452</v>
      </c>
      <c r="O46" s="85">
        <f>IF(COUNTIFS('Base Diária'!$A$2:$A$2260,$A46,'Base Diária'!$F$2:$F$2260,O$4,'Base Diária'!$P$2:$P$2260,"Sim")=0,"",SUMIFS('Base Diária'!$N$2:$N$2260,'Base Diária'!$A$2:$A$2260,$A46,'Base Diária'!$F$2:$F$2260,O$4))</f>
        <v>0.89999999999999991</v>
      </c>
      <c r="P46" s="85">
        <f>IF(COUNTIFS('Base Diária'!$A$2:$A$2260,$A46,'Base Diária'!$F$2:$F$2260,P$4,'Base Diária'!$P$2:$P$2260,"Sim")=0,"",SUMIFS('Base Diária'!$N$2:$N$2260,'Base Diária'!$A$2:$A$2260,$A46,'Base Diária'!$F$2:$F$2260,P$4))</f>
        <v>0.90454545454545454</v>
      </c>
      <c r="Q46" s="85">
        <f>IF(COUNTIFS('Base Diária'!$A$2:$A$2260,$A46,'Base Diária'!$F$2:$F$2260,Q$4,'Base Diária'!$P$2:$P$2260,"Sim")=0,"",SUMIFS('Base Diária'!$N$2:$N$2260,'Base Diária'!$A$2:$A$2260,$A46,'Base Diária'!$F$2:$F$2260,Q$4))</f>
        <v>0.92386363636363622</v>
      </c>
      <c r="R46" s="85" t="str">
        <f>IF(COUNTIFS('Base Diária'!$A$2:$A$2260,$A46,'Base Diária'!$F$2:$F$2260,R$4,'Base Diária'!$P$2:$P$2260,"Sim")=0,"",SUMIFS('Base Diária'!$N$2:$N$2260,'Base Diária'!$A$2:$A$2260,$A46,'Base Diária'!$F$2:$F$2260,R$4))</f>
        <v/>
      </c>
      <c r="S46" s="85">
        <f>IF(COUNTIFS('Base Diária'!$A$2:$A$2260,$A46,'Base Diária'!$F$2:$F$2260,S$4,'Base Diária'!$P$2:$P$2260,"Sim")=0,"",SUMIFS('Base Diária'!$N$2:$N$2260,'Base Diária'!$A$2:$A$2260,$A46,'Base Diária'!$F$2:$F$2260,S$4))</f>
        <v>0.91268758526602989</v>
      </c>
      <c r="T46" s="85">
        <f>IF(COUNTIFS('Base Diária'!$A$2:$A$2260,$A46,'Base Diária'!$F$2:$F$2260,T$4,'Base Diária'!$P$2:$P$2260,"Sim")=0,"",SUMIFS('Base Diária'!$N$2:$N$2260,'Base Diária'!$A$2:$A$2260,$A46,'Base Diária'!$F$2:$F$2260,T$4))</f>
        <v>0.90909090909090906</v>
      </c>
      <c r="U46" s="85">
        <f>IF(COUNTIFS('Base Diária'!$A$2:$A$2260,$A46,'Base Diária'!$F$2:$F$2260,U$4,'Base Diária'!$P$2:$P$2260,"Sim")=0,"",SUMIFS('Base Diária'!$N$2:$N$2260,'Base Diária'!$A$2:$A$2260,$A46,'Base Diária'!$F$2:$F$2260,U$4))</f>
        <v>0.8761363636363636</v>
      </c>
      <c r="V46" s="85">
        <f>IF(COUNTIFS('Base Diária'!$A$2:$A$2260,$A46,'Base Diária'!$F$2:$F$2260,V$4,'Base Diária'!$P$2:$P$2260,"Sim")=0,"",SUMIFS('Base Diária'!$N$2:$N$2260,'Base Diária'!$A$2:$A$2260,$A46,'Base Diária'!$F$2:$F$2260,V$4))</f>
        <v>0</v>
      </c>
      <c r="W46" s="85">
        <f>IF(COUNTIFS('Base Diária'!$A$2:$A$2260,$A46,'Base Diária'!$F$2:$F$2260,W$4,'Base Diária'!$P$2:$P$2260,"Sim")=0,"",SUMIFS('Base Diária'!$N$2:$N$2260,'Base Diária'!$A$2:$A$2260,$A46,'Base Diária'!$F$2:$F$2260,W$4))</f>
        <v>0.87499999999999989</v>
      </c>
      <c r="X46" s="85">
        <f>IF(COUNTIFS('Base Diária'!$A$2:$A$2260,$A46,'Base Diária'!$F$2:$F$2260,X$4,'Base Diária'!$P$2:$P$2260,"Sim")=0,"",SUMIFS('Base Diária'!$N$2:$N$2260,'Base Diária'!$A$2:$A$2260,$A46,'Base Diária'!$F$2:$F$2260,X$4))</f>
        <v>0.84545454545454546</v>
      </c>
      <c r="Y46" s="85" t="str">
        <f>IF(COUNTIFS('Base Diária'!$A$2:$A$2260,$A46,'Base Diária'!$F$2:$F$2260,Y$4,'Base Diária'!$P$2:$P$2260,"Sim")=0,"",SUMIFS('Base Diária'!$N$2:$N$2260,'Base Diária'!$A$2:$A$2260,$A46,'Base Diária'!$F$2:$F$2260,Y$4))</f>
        <v/>
      </c>
      <c r="Z46" s="85" t="str">
        <f>IF(COUNTIFS('Base Diária'!$A$2:$A$2260,$A46,'Base Diária'!$F$2:$F$2260,Z$4,'Base Diária'!$P$2:$P$2260,"Sim")=0,"",SUMIFS('Base Diária'!$N$2:$N$2260,'Base Diária'!$A$2:$A$2260,$A46,'Base Diária'!$F$2:$F$2260,Z$4))</f>
        <v/>
      </c>
      <c r="AA46" s="85" t="str">
        <f>IF(COUNTIFS('Base Diária'!$A$2:$A$2260,$A46,'Base Diária'!$F$2:$F$2260,AA$4,'Base Diária'!$P$2:$P$2260,"Sim")=0,"",SUMIFS('Base Diária'!$N$2:$N$2260,'Base Diária'!$A$2:$A$2260,$A46,'Base Diária'!$F$2:$F$2260,AA$4))</f>
        <v/>
      </c>
      <c r="AB46" s="85" t="str">
        <f>IF(COUNTIFS('Base Diária'!$A$2:$A$2260,$A46,'Base Diária'!$F$2:$F$2260,AB$4,'Base Diária'!$P$2:$P$2260,"Sim")=0,"",SUMIFS('Base Diária'!$N$2:$N$2260,'Base Diária'!$A$2:$A$2260,$A46,'Base Diária'!$F$2:$F$2260,AB$4))</f>
        <v/>
      </c>
      <c r="AC46" s="85" t="str">
        <f>IF(COUNTIFS('Base Diária'!$A$2:$A$2260,$A46,'Base Diária'!$F$2:$F$2260,AC$4,'Base Diária'!$P$2:$P$2260,"Sim")=0,"",SUMIFS('Base Diária'!$N$2:$N$2260,'Base Diária'!$A$2:$A$2260,$A46,'Base Diária'!$F$2:$F$2260,AC$4))</f>
        <v/>
      </c>
      <c r="AD46" s="85" t="str">
        <f>IF(COUNTIFS('Base Diária'!$A$2:$A$2260,$A46,'Base Diária'!$F$2:$F$2260,AD$4,'Base Diária'!$P$2:$P$2260,"Sim")=0,"",SUMIFS('Base Diária'!$N$2:$N$2260,'Base Diária'!$A$2:$A$2260,$A46,'Base Diária'!$F$2:$F$2260,AD$4))</f>
        <v/>
      </c>
      <c r="AE46" s="85" t="str">
        <f>IF(COUNTIFS('Base Diária'!$A$2:$A$2260,$A46,'Base Diária'!$F$2:$F$2260,AE$4,'Base Diária'!$P$2:$P$2260,"Sim")=0,"",SUMIFS('Base Diária'!$N$2:$N$2260,'Base Diária'!$A$2:$A$2260,$A46,'Base Diária'!$F$2:$F$2260,AE$4))</f>
        <v/>
      </c>
      <c r="AF46" s="85" t="str">
        <f>IF(COUNTIFS('Base Diária'!$A$2:$A$2260,$A46,'Base Diária'!$F$2:$F$2260,AF$4,'Base Diária'!$P$2:$P$2260,"Sim")=0,"",SUMIFS('Base Diária'!$N$2:$N$2260,'Base Diária'!$A$2:$A$2260,$A46,'Base Diária'!$F$2:$F$2260,AF$4))</f>
        <v/>
      </c>
      <c r="AG46" s="85" t="str">
        <f>IF(COUNTIFS('Base Diária'!$A$2:$A$2260,$A46,'Base Diária'!$F$2:$F$2260,AG$4,'Base Diária'!$P$2:$P$2260,"Sim")=0,"",SUMIFS('Base Diária'!$N$2:$N$2260,'Base Diária'!$A$2:$A$2260,$A46,'Base Diária'!$F$2:$F$2260,AG$4))</f>
        <v/>
      </c>
      <c r="AH46" s="18">
        <f>IFERROR(INDEX('Painel Empregado'!$F$5:$F$62,MATCH($A46,'Painel Empregado'!$A$5:$A$62,0)),"")</f>
        <v>15</v>
      </c>
      <c r="AI46" s="86">
        <f>IFERROR(INDEX('Painel Empregado'!$J$5:$J$62,MATCH($A46,'Painel Empregado'!$A$5:$A$62,0)),"")</f>
        <v>0.89436238496636011</v>
      </c>
      <c r="AJ46" s="86">
        <f>IFERROR(INDEX('Painel Empregado'!$M$5:$M$62,MATCH($A46,'Painel Empregado'!$A$5:$A$62,0)),"")</f>
        <v>1</v>
      </c>
      <c r="AK46" s="86">
        <f>IFERROR(INDEX('Painel Empregado'!$K$5:$K$62,MATCH($A46,'Painel Empregado'!$A$5:$A$62,0)),"")</f>
        <v>0.8</v>
      </c>
      <c r="AL46" s="89" t="str">
        <f>IFERROR(INDEX('Painel Empregado'!$Q$5:$Q$62,MATCH($A46,'Painel Empregado'!$A$5:$A$62,0)),"")</f>
        <v>Na meta</v>
      </c>
    </row>
    <row r="47" spans="1:38" ht="15" customHeight="1" x14ac:dyDescent="0.25">
      <c r="A47" s="93">
        <v>55420</v>
      </c>
      <c r="B47" s="6" t="s">
        <v>53</v>
      </c>
      <c r="C47" s="17" t="str">
        <f ca="1">IFERROR(INDEX(Cadastro!$C$5:$C$72,MATCH($A47&amp;"|"&amp;TEXT(_xlfn.MAXIFS(Cadastro!$E$5:$E$72,Cadastro!$A$5:$A$72,$A47,Cadastro!$E$5:$E$72,"&lt;="&amp;TODAY()),"yyyymmdd"),Cadastro!$I$5:$I$72,0)),"NÃO INFORMADO")</f>
        <v>MEC</v>
      </c>
      <c r="D47" s="17" t="str">
        <f>VLOOKUP($A47,CC!$A:$C,3,FALSE())</f>
        <v>MEC</v>
      </c>
      <c r="E47" s="17" t="str">
        <f ca="1">IFERROR(INDEX(Cadastro!$D$5:$D$202,MATCH($A47&amp;"|"&amp;TEXT(_xlfn.MAXIFS(Cadastro!$E$5:$E$202,Cadastro!$A$5:$A$202,$A47,Cadastro!$E$5:$E$202,"&lt;="&amp;TODAY()),"yyyymmdd"),Cadastro!$I$5:$I$202,0)),"")</f>
        <v>B</v>
      </c>
      <c r="F47" s="85">
        <f>IF(COUNTIFS('Base Diária'!$A$2:$A$2260,$A47,'Base Diária'!$F$2:$F$2260,F$4,'Base Diária'!$P$2:$P$2260,"Sim")=0,"",SUMIFS('Base Diária'!$N$2:$N$2260,'Base Diária'!$A$2:$A$2260,$A47,'Base Diária'!$F$2:$F$2260,F$4))</f>
        <v>0.9895697522816167</v>
      </c>
      <c r="G47" s="85">
        <f>IF(COUNTIFS('Base Diária'!$A$2:$A$2260,$A47,'Base Diária'!$F$2:$F$2260,G$4,'Base Diária'!$P$2:$P$2260,"Sim")=0,"",SUMIFS('Base Diária'!$N$2:$N$2260,'Base Diária'!$A$2:$A$2260,$A47,'Base Diária'!$F$2:$F$2260,G$4))</f>
        <v>0.98565840938722293</v>
      </c>
      <c r="H47" s="85">
        <f>IF(COUNTIFS('Base Diária'!$A$2:$A$2260,$A47,'Base Diária'!$F$2:$F$2260,H$4,'Base Diária'!$P$2:$P$2260,"Sim")=0,"",SUMIFS('Base Diária'!$N$2:$N$2260,'Base Diária'!$A$2:$A$2260,$A47,'Base Diária'!$F$2:$F$2260,H$4))</f>
        <v>0.97522816166883963</v>
      </c>
      <c r="I47" s="85">
        <f>IF(COUNTIFS('Base Diária'!$A$2:$A$2260,$A47,'Base Diária'!$F$2:$F$2260,I$4,'Base Diária'!$P$2:$P$2260,"Sim")=0,"",SUMIFS('Base Diária'!$N$2:$N$2260,'Base Diária'!$A$2:$A$2260,$A47,'Base Diária'!$F$2:$F$2260,I$4))</f>
        <v>0.86701434159061286</v>
      </c>
      <c r="J47" s="85">
        <f>IF(COUNTIFS('Base Diária'!$A$2:$A$2260,$A47,'Base Diária'!$F$2:$F$2260,J$4,'Base Diária'!$P$2:$P$2260,"Sim")=0,"",SUMIFS('Base Diária'!$N$2:$N$2260,'Base Diária'!$A$2:$A$2260,$A47,'Base Diária'!$F$2:$F$2260,J$4))</f>
        <v>1</v>
      </c>
      <c r="K47" s="85" t="str">
        <f>IF(COUNTIFS('Base Diária'!$A$2:$A$2260,$A47,'Base Diária'!$F$2:$F$2260,K$4,'Base Diária'!$P$2:$P$2260,"Sim")=0,"",SUMIFS('Base Diária'!$N$2:$N$2260,'Base Diária'!$A$2:$A$2260,$A47,'Base Diária'!$F$2:$F$2260,K$4))</f>
        <v/>
      </c>
      <c r="L47" s="85">
        <f>IF(COUNTIFS('Base Diária'!$A$2:$A$2260,$A47,'Base Diária'!$F$2:$F$2260,L$4,'Base Diária'!$P$2:$P$2260,"Sim")=0,"",SUMIFS('Base Diária'!$N$2:$N$2260,'Base Diária'!$A$2:$A$2260,$A47,'Base Diária'!$F$2:$F$2260,L$4))</f>
        <v>0.91134289439374194</v>
      </c>
      <c r="M47" s="85">
        <f>IF(COUNTIFS('Base Diária'!$A$2:$A$2260,$A47,'Base Diária'!$F$2:$F$2260,M$4,'Base Diária'!$P$2:$P$2260,"Sim")=0,"",SUMIFS('Base Diária'!$N$2:$N$2260,'Base Diária'!$A$2:$A$2260,$A47,'Base Diária'!$F$2:$F$2260,M$4))</f>
        <v>0.91003911342894372</v>
      </c>
      <c r="N47" s="85">
        <f>IF(COUNTIFS('Base Diária'!$A$2:$A$2260,$A47,'Base Diária'!$F$2:$F$2260,N$4,'Base Diária'!$P$2:$P$2260,"Sim")=0,"",SUMIFS('Base Diária'!$N$2:$N$2260,'Base Diária'!$A$2:$A$2260,$A47,'Base Diária'!$F$2:$F$2260,N$4))</f>
        <v>0.94263363754889173</v>
      </c>
      <c r="O47" s="85">
        <f>IF(COUNTIFS('Base Diária'!$A$2:$A$2260,$A47,'Base Diária'!$F$2:$F$2260,O$4,'Base Diária'!$P$2:$P$2260,"Sim")=0,"",SUMIFS('Base Diária'!$N$2:$N$2260,'Base Diária'!$A$2:$A$2260,$A47,'Base Diária'!$F$2:$F$2260,O$4))</f>
        <v>0.97783572359843551</v>
      </c>
      <c r="P47" s="85">
        <f>IF(COUNTIFS('Base Diária'!$A$2:$A$2260,$A47,'Base Diária'!$F$2:$F$2260,P$4,'Base Diária'!$P$2:$P$2260,"Sim")=0,"",SUMIFS('Base Diária'!$N$2:$N$2260,'Base Diária'!$A$2:$A$2260,$A47,'Base Diária'!$F$2:$F$2260,P$4))</f>
        <v>0.9791395045632334</v>
      </c>
      <c r="Q47" s="85" t="str">
        <f>IF(COUNTIFS('Base Diária'!$A$2:$A$2260,$A47,'Base Diária'!$F$2:$F$2260,Q$4,'Base Diária'!$P$2:$P$2260,"Sim")=0,"",SUMIFS('Base Diária'!$N$2:$N$2260,'Base Diária'!$A$2:$A$2260,$A47,'Base Diária'!$F$2:$F$2260,Q$4))</f>
        <v/>
      </c>
      <c r="R47" s="85">
        <f>IF(COUNTIFS('Base Diária'!$A$2:$A$2260,$A47,'Base Diária'!$F$2:$F$2260,R$4,'Base Diária'!$P$2:$P$2260,"Sim")=0,"",SUMIFS('Base Diária'!$N$2:$N$2260,'Base Diária'!$A$2:$A$2260,$A47,'Base Diária'!$F$2:$F$2260,R$4))</f>
        <v>0.95176010430247715</v>
      </c>
      <c r="S47" s="85">
        <f>IF(COUNTIFS('Base Diária'!$A$2:$A$2260,$A47,'Base Diária'!$F$2:$F$2260,S$4,'Base Diária'!$P$2:$P$2260,"Sim")=0,"",SUMIFS('Base Diária'!$N$2:$N$2260,'Base Diária'!$A$2:$A$2260,$A47,'Base Diária'!$F$2:$F$2260,S$4))</f>
        <v>0.90873533246414606</v>
      </c>
      <c r="T47" s="85">
        <f>IF(COUNTIFS('Base Diária'!$A$2:$A$2260,$A47,'Base Diária'!$F$2:$F$2260,T$4,'Base Diária'!$P$2:$P$2260,"Sim")=0,"",SUMIFS('Base Diária'!$N$2:$N$2260,'Base Diária'!$A$2:$A$2260,$A47,'Base Diária'!$F$2:$F$2260,T$4))</f>
        <v>0.9569752281616688</v>
      </c>
      <c r="U47" s="85">
        <f>IF(COUNTIFS('Base Diária'!$A$2:$A$2260,$A47,'Base Diária'!$F$2:$F$2260,U$4,'Base Diária'!$P$2:$P$2260,"Sim")=0,"",SUMIFS('Base Diária'!$N$2:$N$2260,'Base Diária'!$A$2:$A$2260,$A47,'Base Diária'!$F$2:$F$2260,U$4))</f>
        <v>0.95045632333767927</v>
      </c>
      <c r="V47" s="85">
        <f>IF(COUNTIFS('Base Diária'!$A$2:$A$2260,$A47,'Base Diária'!$F$2:$F$2260,V$4,'Base Diária'!$P$2:$P$2260,"Sim")=0,"",SUMIFS('Base Diária'!$N$2:$N$2260,'Base Diária'!$A$2:$A$2260,$A47,'Base Diária'!$F$2:$F$2260,V$4))</f>
        <v>0.9465449804432855</v>
      </c>
      <c r="W47" s="85" t="str">
        <f>IF(COUNTIFS('Base Diária'!$A$2:$A$2260,$A47,'Base Diária'!$F$2:$F$2260,W$4,'Base Diária'!$P$2:$P$2260,"Sim")=0,"",SUMIFS('Base Diária'!$N$2:$N$2260,'Base Diária'!$A$2:$A$2260,$A47,'Base Diária'!$F$2:$F$2260,W$4))</f>
        <v/>
      </c>
      <c r="X47" s="85">
        <f>IF(COUNTIFS('Base Diária'!$A$2:$A$2260,$A47,'Base Diária'!$F$2:$F$2260,X$4,'Base Diária'!$P$2:$P$2260,"Sim")=0,"",SUMIFS('Base Diária'!$N$2:$N$2260,'Base Diária'!$A$2:$A$2260,$A47,'Base Diária'!$F$2:$F$2260,X$4))</f>
        <v>0.91395045632333771</v>
      </c>
      <c r="Y47" s="85" t="str">
        <f>IF(COUNTIFS('Base Diária'!$A$2:$A$2260,$A47,'Base Diária'!$F$2:$F$2260,Y$4,'Base Diária'!$P$2:$P$2260,"Sim")=0,"",SUMIFS('Base Diária'!$N$2:$N$2260,'Base Diária'!$A$2:$A$2260,$A47,'Base Diária'!$F$2:$F$2260,Y$4))</f>
        <v/>
      </c>
      <c r="Z47" s="85" t="str">
        <f>IF(COUNTIFS('Base Diária'!$A$2:$A$2260,$A47,'Base Diária'!$F$2:$F$2260,Z$4,'Base Diária'!$P$2:$P$2260,"Sim")=0,"",SUMIFS('Base Diária'!$N$2:$N$2260,'Base Diária'!$A$2:$A$2260,$A47,'Base Diária'!$F$2:$F$2260,Z$4))</f>
        <v/>
      </c>
      <c r="AA47" s="85" t="str">
        <f>IF(COUNTIFS('Base Diária'!$A$2:$A$2260,$A47,'Base Diária'!$F$2:$F$2260,AA$4,'Base Diária'!$P$2:$P$2260,"Sim")=0,"",SUMIFS('Base Diária'!$N$2:$N$2260,'Base Diária'!$A$2:$A$2260,$A47,'Base Diária'!$F$2:$F$2260,AA$4))</f>
        <v/>
      </c>
      <c r="AB47" s="85" t="str">
        <f>IF(COUNTIFS('Base Diária'!$A$2:$A$2260,$A47,'Base Diária'!$F$2:$F$2260,AB$4,'Base Diária'!$P$2:$P$2260,"Sim")=0,"",SUMIFS('Base Diária'!$N$2:$N$2260,'Base Diária'!$A$2:$A$2260,$A47,'Base Diária'!$F$2:$F$2260,AB$4))</f>
        <v/>
      </c>
      <c r="AC47" s="85" t="str">
        <f>IF(COUNTIFS('Base Diária'!$A$2:$A$2260,$A47,'Base Diária'!$F$2:$F$2260,AC$4,'Base Diária'!$P$2:$P$2260,"Sim")=0,"",SUMIFS('Base Diária'!$N$2:$N$2260,'Base Diária'!$A$2:$A$2260,$A47,'Base Diária'!$F$2:$F$2260,AC$4))</f>
        <v/>
      </c>
      <c r="AD47" s="85" t="str">
        <f>IF(COUNTIFS('Base Diária'!$A$2:$A$2260,$A47,'Base Diária'!$F$2:$F$2260,AD$4,'Base Diária'!$P$2:$P$2260,"Sim")=0,"",SUMIFS('Base Diária'!$N$2:$N$2260,'Base Diária'!$A$2:$A$2260,$A47,'Base Diária'!$F$2:$F$2260,AD$4))</f>
        <v/>
      </c>
      <c r="AE47" s="85" t="str">
        <f>IF(COUNTIFS('Base Diária'!$A$2:$A$2260,$A47,'Base Diária'!$F$2:$F$2260,AE$4,'Base Diária'!$P$2:$P$2260,"Sim")=0,"",SUMIFS('Base Diária'!$N$2:$N$2260,'Base Diária'!$A$2:$A$2260,$A47,'Base Diária'!$F$2:$F$2260,AE$4))</f>
        <v/>
      </c>
      <c r="AF47" s="85" t="str">
        <f>IF(COUNTIFS('Base Diária'!$A$2:$A$2260,$A47,'Base Diária'!$F$2:$F$2260,AF$4,'Base Diária'!$P$2:$P$2260,"Sim")=0,"",SUMIFS('Base Diária'!$N$2:$N$2260,'Base Diária'!$A$2:$A$2260,$A47,'Base Diária'!$F$2:$F$2260,AF$4))</f>
        <v/>
      </c>
      <c r="AG47" s="85" t="str">
        <f>IF(COUNTIFS('Base Diária'!$A$2:$A$2260,$A47,'Base Diária'!$F$2:$F$2260,AG$4,'Base Diária'!$P$2:$P$2260,"Sim")=0,"",SUMIFS('Base Diária'!$N$2:$N$2260,'Base Diária'!$A$2:$A$2260,$A47,'Base Diária'!$F$2:$F$2260,AG$4))</f>
        <v/>
      </c>
      <c r="AH47" s="18">
        <f>IFERROR(INDEX('Painel Empregado'!$F$5:$F$62,MATCH($A47,'Painel Empregado'!$A$5:$A$62,0)),"")</f>
        <v>16</v>
      </c>
      <c r="AI47" s="86">
        <f>IFERROR(INDEX('Painel Empregado'!$J$5:$J$62,MATCH($A47,'Painel Empregado'!$A$5:$A$62,0)),"")</f>
        <v>0.94793024771838341</v>
      </c>
      <c r="AJ47" s="86">
        <f>IFERROR(INDEX('Painel Empregado'!$M$5:$M$62,MATCH($A47,'Painel Empregado'!$A$5:$A$62,0)),"")</f>
        <v>1</v>
      </c>
      <c r="AK47" s="86">
        <f>IFERROR(INDEX('Painel Empregado'!$K$5:$K$62,MATCH($A47,'Painel Empregado'!$A$5:$A$62,0)),"")</f>
        <v>0.8</v>
      </c>
      <c r="AL47" s="89" t="str">
        <f>IFERROR(INDEX('Painel Empregado'!$Q$5:$Q$62,MATCH($A47,'Painel Empregado'!$A$5:$A$62,0)),"")</f>
        <v>Na meta</v>
      </c>
    </row>
    <row r="48" spans="1:38" ht="15" customHeight="1" x14ac:dyDescent="0.25">
      <c r="A48" s="93">
        <v>55618</v>
      </c>
      <c r="B48" s="6" t="s">
        <v>54</v>
      </c>
      <c r="C48" s="17" t="str">
        <f ca="1">IFERROR(INDEX(Cadastro!$C$5:$C$72,MATCH($A48&amp;"|"&amp;TEXT(_xlfn.MAXIFS(Cadastro!$E$5:$E$72,Cadastro!$A$5:$A$72,$A48,Cadastro!$E$5:$E$72,"&lt;="&amp;TODAY()),"yyyymmdd"),Cadastro!$I$5:$I$72,0)),"NÃO INFORMADO")</f>
        <v>NÃO INFORMADO</v>
      </c>
      <c r="D48" s="17" t="str">
        <f>VLOOKUP($A48,CC!$A:$C,3,FALSE())</f>
        <v>MEC</v>
      </c>
      <c r="E48" s="17" t="str">
        <f ca="1">IFERROR(INDEX(Cadastro!$D$5:$D$202,MATCH($A48&amp;"|"&amp;TEXT(_xlfn.MAXIFS(Cadastro!$E$5:$E$202,Cadastro!$A$5:$A$202,$A48,Cadastro!$E$5:$E$202,"&lt;="&amp;TODAY()),"yyyymmdd"),Cadastro!$I$5:$I$202,0)),"")</f>
        <v>Férias</v>
      </c>
      <c r="F48" s="85">
        <f>IF(COUNTIFS('Base Diária'!$A$2:$A$2260,$A48,'Base Diária'!$F$2:$F$2260,F$4,'Base Diária'!$P$2:$P$2260,"Sim")=0,"",SUMIFS('Base Diária'!$N$2:$N$2260,'Base Diária'!$A$2:$A$2260,$A48,'Base Diária'!$F$2:$F$2260,F$4))</f>
        <v>1.0514511873350925</v>
      </c>
      <c r="G48" s="85" t="str">
        <f>IF(COUNTIFS('Base Diária'!$A$2:$A$2260,$A48,'Base Diária'!$F$2:$F$2260,G$4,'Base Diária'!$P$2:$P$2260,"Sim")=0,"",SUMIFS('Base Diária'!$N$2:$N$2260,'Base Diária'!$A$2:$A$2260,$A48,'Base Diária'!$F$2:$F$2260,G$4))</f>
        <v/>
      </c>
      <c r="H48" s="85">
        <f>IF(COUNTIFS('Base Diária'!$A$2:$A$2260,$A48,'Base Diária'!$F$2:$F$2260,H$4,'Base Diária'!$P$2:$P$2260,"Sim")=0,"",SUMIFS('Base Diária'!$N$2:$N$2260,'Base Diária'!$A$2:$A$2260,$A48,'Base Diária'!$F$2:$F$2260,H$4))</f>
        <v>0.92744063324538262</v>
      </c>
      <c r="I48" s="85">
        <f>IF(COUNTIFS('Base Diária'!$A$2:$A$2260,$A48,'Base Diária'!$F$2:$F$2260,I$4,'Base Diária'!$P$2:$P$2260,"Sim")=0,"",SUMIFS('Base Diária'!$N$2:$N$2260,'Base Diária'!$A$2:$A$2260,$A48,'Base Diária'!$F$2:$F$2260,I$4))</f>
        <v>0.92348284960422167</v>
      </c>
      <c r="J48" s="85">
        <f>IF(COUNTIFS('Base Diária'!$A$2:$A$2260,$A48,'Base Diária'!$F$2:$F$2260,J$4,'Base Diária'!$P$2:$P$2260,"Sim")=0,"",SUMIFS('Base Diária'!$N$2:$N$2260,'Base Diária'!$A$2:$A$2260,$A48,'Base Diária'!$F$2:$F$2260,J$4))</f>
        <v>0.92216358839050139</v>
      </c>
      <c r="K48" s="85">
        <f>IF(COUNTIFS('Base Diária'!$A$2:$A$2260,$A48,'Base Diária'!$F$2:$F$2260,K$4,'Base Diária'!$P$2:$P$2260,"Sim")=0,"",SUMIFS('Base Diária'!$N$2:$N$2260,'Base Diária'!$A$2:$A$2260,$A48,'Base Diária'!$F$2:$F$2260,K$4))</f>
        <v>0.84036939313984171</v>
      </c>
      <c r="L48" s="85">
        <f>IF(COUNTIFS('Base Diária'!$A$2:$A$2260,$A48,'Base Diária'!$F$2:$F$2260,L$4,'Base Diária'!$P$2:$P$2260,"Sim")=0,"",SUMIFS('Base Diária'!$N$2:$N$2260,'Base Diária'!$A$2:$A$2260,$A48,'Base Diária'!$F$2:$F$2260,L$4))</f>
        <v>0.82981530343007925</v>
      </c>
      <c r="M48" s="85" t="str">
        <f>IF(COUNTIFS('Base Diária'!$A$2:$A$2260,$A48,'Base Diária'!$F$2:$F$2260,M$4,'Base Diária'!$P$2:$P$2260,"Sim")=0,"",SUMIFS('Base Diária'!$N$2:$N$2260,'Base Diária'!$A$2:$A$2260,$A48,'Base Diária'!$F$2:$F$2260,M$4))</f>
        <v/>
      </c>
      <c r="N48" s="85">
        <f>IF(COUNTIFS('Base Diária'!$A$2:$A$2260,$A48,'Base Diária'!$F$2:$F$2260,N$4,'Base Diária'!$P$2:$P$2260,"Sim")=0,"",SUMIFS('Base Diária'!$N$2:$N$2260,'Base Diária'!$A$2:$A$2260,$A48,'Base Diária'!$F$2:$F$2260,N$4))</f>
        <v>0.92348284960422167</v>
      </c>
      <c r="O48" s="85">
        <f>IF(COUNTIFS('Base Diária'!$A$2:$A$2260,$A48,'Base Diária'!$F$2:$F$2260,O$4,'Base Diária'!$P$2:$P$2260,"Sim")=0,"",SUMIFS('Base Diária'!$N$2:$N$2260,'Base Diária'!$A$2:$A$2260,$A48,'Base Diária'!$F$2:$F$2260,O$4))</f>
        <v>0.96569920844327184</v>
      </c>
      <c r="P48" s="85">
        <f>IF(COUNTIFS('Base Diária'!$A$2:$A$2260,$A48,'Base Diária'!$F$2:$F$2260,P$4,'Base Diária'!$P$2:$P$2260,"Sim")=0,"",SUMIFS('Base Diária'!$N$2:$N$2260,'Base Diária'!$A$2:$A$2260,$A48,'Base Diária'!$F$2:$F$2260,P$4))</f>
        <v>0.97229551451187335</v>
      </c>
      <c r="Q48" s="85">
        <f>IF(COUNTIFS('Base Diária'!$A$2:$A$2260,$A48,'Base Diária'!$F$2:$F$2260,Q$4,'Base Diária'!$P$2:$P$2260,"Sim")=0,"",SUMIFS('Base Diária'!$N$2:$N$2260,'Base Diária'!$A$2:$A$2260,$A48,'Base Diária'!$F$2:$F$2260,Q$4))</f>
        <v>0</v>
      </c>
      <c r="R48" s="85">
        <f>IF(COUNTIFS('Base Diária'!$A$2:$A$2260,$A48,'Base Diária'!$F$2:$F$2260,R$4,'Base Diária'!$P$2:$P$2260,"Sim")=0,"",SUMIFS('Base Diária'!$N$2:$N$2260,'Base Diária'!$A$2:$A$2260,$A48,'Base Diária'!$F$2:$F$2260,R$4))</f>
        <v>0.91820580474934022</v>
      </c>
      <c r="S48" s="85" t="str">
        <f>IF(COUNTIFS('Base Diária'!$A$2:$A$2260,$A48,'Base Diária'!$F$2:$F$2260,S$4,'Base Diária'!$P$2:$P$2260,"Sim")=0,"",SUMIFS('Base Diária'!$N$2:$N$2260,'Base Diária'!$A$2:$A$2260,$A48,'Base Diária'!$F$2:$F$2260,S$4))</f>
        <v/>
      </c>
      <c r="T48" s="85" t="str">
        <f>IF(COUNTIFS('Base Diária'!$A$2:$A$2260,$A48,'Base Diária'!$F$2:$F$2260,T$4,'Base Diária'!$P$2:$P$2260,"Sim")=0,"",SUMIFS('Base Diária'!$N$2:$N$2260,'Base Diária'!$A$2:$A$2260,$A48,'Base Diária'!$F$2:$F$2260,T$4))</f>
        <v/>
      </c>
      <c r="U48" s="85" t="str">
        <f>IF(COUNTIFS('Base Diária'!$A$2:$A$2260,$A48,'Base Diária'!$F$2:$F$2260,U$4,'Base Diária'!$P$2:$P$2260,"Sim")=0,"",SUMIFS('Base Diária'!$N$2:$N$2260,'Base Diária'!$A$2:$A$2260,$A48,'Base Diária'!$F$2:$F$2260,U$4))</f>
        <v/>
      </c>
      <c r="V48" s="85" t="str">
        <f>IF(COUNTIFS('Base Diária'!$A$2:$A$2260,$A48,'Base Diária'!$F$2:$F$2260,V$4,'Base Diária'!$P$2:$P$2260,"Sim")=0,"",SUMIFS('Base Diária'!$N$2:$N$2260,'Base Diária'!$A$2:$A$2260,$A48,'Base Diária'!$F$2:$F$2260,V$4))</f>
        <v/>
      </c>
      <c r="W48" s="85" t="str">
        <f>IF(COUNTIFS('Base Diária'!$A$2:$A$2260,$A48,'Base Diária'!$F$2:$F$2260,W$4,'Base Diária'!$P$2:$P$2260,"Sim")=0,"",SUMIFS('Base Diária'!$N$2:$N$2260,'Base Diária'!$A$2:$A$2260,$A48,'Base Diária'!$F$2:$F$2260,W$4))</f>
        <v/>
      </c>
      <c r="X48" s="85" t="str">
        <f>IF(COUNTIFS('Base Diária'!$A$2:$A$2260,$A48,'Base Diária'!$F$2:$F$2260,X$4,'Base Diária'!$P$2:$P$2260,"Sim")=0,"",SUMIFS('Base Diária'!$N$2:$N$2260,'Base Diária'!$A$2:$A$2260,$A48,'Base Diária'!$F$2:$F$2260,X$4))</f>
        <v/>
      </c>
      <c r="Y48" s="85" t="str">
        <f>IF(COUNTIFS('Base Diária'!$A$2:$A$2260,$A48,'Base Diária'!$F$2:$F$2260,Y$4,'Base Diária'!$P$2:$P$2260,"Sim")=0,"",SUMIFS('Base Diária'!$N$2:$N$2260,'Base Diária'!$A$2:$A$2260,$A48,'Base Diária'!$F$2:$F$2260,Y$4))</f>
        <v/>
      </c>
      <c r="Z48" s="85" t="str">
        <f>IF(COUNTIFS('Base Diária'!$A$2:$A$2260,$A48,'Base Diária'!$F$2:$F$2260,Z$4,'Base Diária'!$P$2:$P$2260,"Sim")=0,"",SUMIFS('Base Diária'!$N$2:$N$2260,'Base Diária'!$A$2:$A$2260,$A48,'Base Diária'!$F$2:$F$2260,Z$4))</f>
        <v/>
      </c>
      <c r="AA48" s="85" t="str">
        <f>IF(COUNTIFS('Base Diária'!$A$2:$A$2260,$A48,'Base Diária'!$F$2:$F$2260,AA$4,'Base Diária'!$P$2:$P$2260,"Sim")=0,"",SUMIFS('Base Diária'!$N$2:$N$2260,'Base Diária'!$A$2:$A$2260,$A48,'Base Diária'!$F$2:$F$2260,AA$4))</f>
        <v/>
      </c>
      <c r="AB48" s="85" t="str">
        <f>IF(COUNTIFS('Base Diária'!$A$2:$A$2260,$A48,'Base Diária'!$F$2:$F$2260,AB$4,'Base Diária'!$P$2:$P$2260,"Sim")=0,"",SUMIFS('Base Diária'!$N$2:$N$2260,'Base Diária'!$A$2:$A$2260,$A48,'Base Diária'!$F$2:$F$2260,AB$4))</f>
        <v/>
      </c>
      <c r="AC48" s="85" t="str">
        <f>IF(COUNTIFS('Base Diária'!$A$2:$A$2260,$A48,'Base Diária'!$F$2:$F$2260,AC$4,'Base Diária'!$P$2:$P$2260,"Sim")=0,"",SUMIFS('Base Diária'!$N$2:$N$2260,'Base Diária'!$A$2:$A$2260,$A48,'Base Diária'!$F$2:$F$2260,AC$4))</f>
        <v/>
      </c>
      <c r="AD48" s="85" t="str">
        <f>IF(COUNTIFS('Base Diária'!$A$2:$A$2260,$A48,'Base Diária'!$F$2:$F$2260,AD$4,'Base Diária'!$P$2:$P$2260,"Sim")=0,"",SUMIFS('Base Diária'!$N$2:$N$2260,'Base Diária'!$A$2:$A$2260,$A48,'Base Diária'!$F$2:$F$2260,AD$4))</f>
        <v/>
      </c>
      <c r="AE48" s="85" t="str">
        <f>IF(COUNTIFS('Base Diária'!$A$2:$A$2260,$A48,'Base Diária'!$F$2:$F$2260,AE$4,'Base Diária'!$P$2:$P$2260,"Sim")=0,"",SUMIFS('Base Diária'!$N$2:$N$2260,'Base Diária'!$A$2:$A$2260,$A48,'Base Diária'!$F$2:$F$2260,AE$4))</f>
        <v/>
      </c>
      <c r="AF48" s="85" t="str">
        <f>IF(COUNTIFS('Base Diária'!$A$2:$A$2260,$A48,'Base Diária'!$F$2:$F$2260,AF$4,'Base Diária'!$P$2:$P$2260,"Sim")=0,"",SUMIFS('Base Diária'!$N$2:$N$2260,'Base Diária'!$A$2:$A$2260,$A48,'Base Diária'!$F$2:$F$2260,AF$4))</f>
        <v/>
      </c>
      <c r="AG48" s="85" t="str">
        <f>IF(COUNTIFS('Base Diária'!$A$2:$A$2260,$A48,'Base Diária'!$F$2:$F$2260,AG$4,'Base Diária'!$P$2:$P$2260,"Sim")=0,"",SUMIFS('Base Diária'!$N$2:$N$2260,'Base Diária'!$A$2:$A$2260,$A48,'Base Diária'!$F$2:$F$2260,AG$4))</f>
        <v/>
      </c>
      <c r="AH48" s="18">
        <f>IFERROR(INDEX('Painel Empregado'!$F$5:$F$62,MATCH($A48,'Painel Empregado'!$A$5:$A$62,0)),"")</f>
        <v>10</v>
      </c>
      <c r="AI48" s="86">
        <f>IFERROR(INDEX('Painel Empregado'!$J$5:$J$62,MATCH($A48,'Painel Empregado'!$A$5:$A$62,0)),"")</f>
        <v>0.92744063324538262</v>
      </c>
      <c r="AJ48" s="86">
        <f>IFERROR(INDEX('Painel Empregado'!$M$5:$M$62,MATCH($A48,'Painel Empregado'!$A$5:$A$62,0)),"")</f>
        <v>1</v>
      </c>
      <c r="AK48" s="86">
        <f>IFERROR(INDEX('Painel Empregado'!$K$5:$K$62,MATCH($A48,'Painel Empregado'!$A$5:$A$62,0)),"")</f>
        <v>0.8</v>
      </c>
      <c r="AL48" s="89" t="str">
        <f>IFERROR(INDEX('Painel Empregado'!$Q$5:$Q$62,MATCH($A48,'Painel Empregado'!$A$5:$A$62,0)),"")</f>
        <v>Na meta</v>
      </c>
    </row>
    <row r="49" spans="1:38" ht="15" customHeight="1" x14ac:dyDescent="0.25">
      <c r="A49" s="93">
        <v>53459</v>
      </c>
      <c r="B49" s="6" t="s">
        <v>55</v>
      </c>
      <c r="C49" s="17" t="str">
        <f ca="1">IFERROR(INDEX(Cadastro!$C$5:$C$72,MATCH($A49&amp;"|"&amp;TEXT(_xlfn.MAXIFS(Cadastro!$E$5:$E$72,Cadastro!$A$5:$A$72,$A49,Cadastro!$E$5:$E$72,"&lt;="&amp;TODAY()),"yyyymmdd"),Cadastro!$I$5:$I$72,0)),"NÃO INFORMADO")</f>
        <v>NÃO INFORMADO</v>
      </c>
      <c r="D49" s="17" t="str">
        <f>VLOOKUP($A49,CC!$A:$C,3,FALSE())</f>
        <v>MEC</v>
      </c>
      <c r="E49" s="17" t="str">
        <f ca="1">IFERROR(INDEX(Cadastro!$D$5:$D$202,MATCH($A49&amp;"|"&amp;TEXT(_xlfn.MAXIFS(Cadastro!$E$5:$E$202,Cadastro!$A$5:$A$202,$A49,Cadastro!$E$5:$E$202,"&lt;="&amp;TODAY()),"yyyymmdd"),Cadastro!$I$5:$I$202,0)),"")</f>
        <v>A</v>
      </c>
      <c r="F49" s="85">
        <f>IF(COUNTIFS('Base Diária'!$A$2:$A$2260,$A49,'Base Diária'!$F$2:$F$2260,F$4,'Base Diária'!$P$2:$P$2260,"Sim")=0,"",SUMIFS('Base Diária'!$N$2:$N$2260,'Base Diária'!$A$2:$A$2260,$A49,'Base Diária'!$F$2:$F$2260,F$4))</f>
        <v>0.91820580474934033</v>
      </c>
      <c r="G49" s="85" t="str">
        <f>IF(COUNTIFS('Base Diária'!$A$2:$A$2260,$A49,'Base Diária'!$F$2:$F$2260,G$4,'Base Diária'!$P$2:$P$2260,"Sim")=0,"",SUMIFS('Base Diária'!$N$2:$N$2260,'Base Diária'!$A$2:$A$2260,$A49,'Base Diária'!$F$2:$F$2260,G$4))</f>
        <v/>
      </c>
      <c r="H49" s="85" t="str">
        <f>IF(COUNTIFS('Base Diária'!$A$2:$A$2260,$A49,'Base Diária'!$F$2:$F$2260,H$4,'Base Diária'!$P$2:$P$2260,"Sim")=0,"",SUMIFS('Base Diária'!$N$2:$N$2260,'Base Diária'!$A$2:$A$2260,$A49,'Base Diária'!$F$2:$F$2260,H$4))</f>
        <v/>
      </c>
      <c r="I49" s="85">
        <f>IF(COUNTIFS('Base Diária'!$A$2:$A$2260,$A49,'Base Diária'!$F$2:$F$2260,I$4,'Base Diária'!$P$2:$P$2260,"Sim")=0,"",SUMIFS('Base Diária'!$N$2:$N$2260,'Base Diária'!$A$2:$A$2260,$A49,'Base Diária'!$F$2:$F$2260,I$4))</f>
        <v>0.91820580474934033</v>
      </c>
      <c r="J49" s="85" t="str">
        <f>IF(COUNTIFS('Base Diária'!$A$2:$A$2260,$A49,'Base Diária'!$F$2:$F$2260,J$4,'Base Diária'!$P$2:$P$2260,"Sim")=0,"",SUMIFS('Base Diária'!$N$2:$N$2260,'Base Diária'!$A$2:$A$2260,$A49,'Base Diária'!$F$2:$F$2260,J$4))</f>
        <v/>
      </c>
      <c r="K49" s="85">
        <f>IF(COUNTIFS('Base Diária'!$A$2:$A$2260,$A49,'Base Diária'!$F$2:$F$2260,K$4,'Base Diária'!$P$2:$P$2260,"Sim")=0,"",SUMIFS('Base Diária'!$N$2:$N$2260,'Base Diária'!$A$2:$A$2260,$A49,'Base Diária'!$F$2:$F$2260,K$4))</f>
        <v>0.8482849604221635</v>
      </c>
      <c r="L49" s="85">
        <f>IF(COUNTIFS('Base Diária'!$A$2:$A$2260,$A49,'Base Diária'!$F$2:$F$2260,L$4,'Base Diária'!$P$2:$P$2260,"Sim")=0,"",SUMIFS('Base Diária'!$N$2:$N$2260,'Base Diária'!$A$2:$A$2260,$A49,'Base Diária'!$F$2:$F$2260,L$4))</f>
        <v>0.87335092348284948</v>
      </c>
      <c r="M49" s="85">
        <f>IF(COUNTIFS('Base Diária'!$A$2:$A$2260,$A49,'Base Diária'!$F$2:$F$2260,M$4,'Base Diária'!$P$2:$P$2260,"Sim")=0,"",SUMIFS('Base Diária'!$N$2:$N$2260,'Base Diária'!$A$2:$A$2260,$A49,'Base Diária'!$F$2:$F$2260,M$4))</f>
        <v>0</v>
      </c>
      <c r="N49" s="85">
        <f>IF(COUNTIFS('Base Diária'!$A$2:$A$2260,$A49,'Base Diária'!$F$2:$F$2260,N$4,'Base Diária'!$P$2:$P$2260,"Sim")=0,"",SUMIFS('Base Diária'!$N$2:$N$2260,'Base Diária'!$A$2:$A$2260,$A49,'Base Diária'!$F$2:$F$2260,N$4))</f>
        <v>0.85356200527704484</v>
      </c>
      <c r="O49" s="85">
        <f>IF(COUNTIFS('Base Diária'!$A$2:$A$2260,$A49,'Base Diária'!$F$2:$F$2260,O$4,'Base Diária'!$P$2:$P$2260,"Sim")=0,"",SUMIFS('Base Diária'!$N$2:$N$2260,'Base Diária'!$A$2:$A$2260,$A49,'Base Diária'!$F$2:$F$2260,O$4))</f>
        <v>0.92216358839050139</v>
      </c>
      <c r="P49" s="85" t="str">
        <f>IF(COUNTIFS('Base Diária'!$A$2:$A$2260,$A49,'Base Diária'!$F$2:$F$2260,P$4,'Base Diária'!$P$2:$P$2260,"Sim")=0,"",SUMIFS('Base Diária'!$N$2:$N$2260,'Base Diária'!$A$2:$A$2260,$A49,'Base Diária'!$F$2:$F$2260,P$4))</f>
        <v/>
      </c>
      <c r="Q49" s="85">
        <f>IF(COUNTIFS('Base Diária'!$A$2:$A$2260,$A49,'Base Diária'!$F$2:$F$2260,Q$4,'Base Diária'!$P$2:$P$2260,"Sim")=0,"",SUMIFS('Base Diária'!$N$2:$N$2260,'Base Diária'!$A$2:$A$2260,$A49,'Base Diária'!$F$2:$F$2260,Q$4))</f>
        <v>0.89841688654353569</v>
      </c>
      <c r="R49" s="85">
        <f>IF(COUNTIFS('Base Diária'!$A$2:$A$2260,$A49,'Base Diária'!$F$2:$F$2260,R$4,'Base Diária'!$P$2:$P$2260,"Sim")=0,"",SUMIFS('Base Diária'!$N$2:$N$2260,'Base Diária'!$A$2:$A$2260,$A49,'Base Diária'!$F$2:$F$2260,R$4))</f>
        <v>0.88786279683377312</v>
      </c>
      <c r="S49" s="85">
        <f>IF(COUNTIFS('Base Diária'!$A$2:$A$2260,$A49,'Base Diária'!$F$2:$F$2260,S$4,'Base Diária'!$P$2:$P$2260,"Sim")=0,"",SUMIFS('Base Diária'!$N$2:$N$2260,'Base Diária'!$A$2:$A$2260,$A49,'Base Diária'!$F$2:$F$2260,S$4))</f>
        <v>0.91556728232189966</v>
      </c>
      <c r="T49" s="85">
        <f>IF(COUNTIFS('Base Diária'!$A$2:$A$2260,$A49,'Base Diária'!$F$2:$F$2260,T$4,'Base Diária'!$P$2:$P$2260,"Sim")=0,"",SUMIFS('Base Diária'!$N$2:$N$2260,'Base Diária'!$A$2:$A$2260,$A49,'Base Diária'!$F$2:$F$2260,T$4))</f>
        <v>0.32981530343007914</v>
      </c>
      <c r="U49" s="85">
        <f>IF(COUNTIFS('Base Diária'!$A$2:$A$2260,$A49,'Base Diária'!$F$2:$F$2260,U$4,'Base Diária'!$P$2:$P$2260,"Sim")=0,"",SUMIFS('Base Diária'!$N$2:$N$2260,'Base Diária'!$A$2:$A$2260,$A49,'Base Diária'!$F$2:$F$2260,U$4))</f>
        <v>0</v>
      </c>
      <c r="V49" s="85" t="str">
        <f>IF(COUNTIFS('Base Diária'!$A$2:$A$2260,$A49,'Base Diária'!$F$2:$F$2260,V$4,'Base Diária'!$P$2:$P$2260,"Sim")=0,"",SUMIFS('Base Diária'!$N$2:$N$2260,'Base Diária'!$A$2:$A$2260,$A49,'Base Diária'!$F$2:$F$2260,V$4))</f>
        <v/>
      </c>
      <c r="W49" s="85">
        <f>IF(COUNTIFS('Base Diária'!$A$2:$A$2260,$A49,'Base Diária'!$F$2:$F$2260,W$4,'Base Diária'!$P$2:$P$2260,"Sim")=0,"",SUMIFS('Base Diária'!$N$2:$N$2260,'Base Diária'!$A$2:$A$2260,$A49,'Base Diária'!$F$2:$F$2260,W$4))</f>
        <v>0</v>
      </c>
      <c r="X49" s="85">
        <f>IF(COUNTIFS('Base Diária'!$A$2:$A$2260,$A49,'Base Diária'!$F$2:$F$2260,X$4,'Base Diária'!$P$2:$P$2260,"Sim")=0,"",SUMIFS('Base Diária'!$N$2:$N$2260,'Base Diária'!$A$2:$A$2260,$A49,'Base Diária'!$F$2:$F$2260,X$4))</f>
        <v>0</v>
      </c>
      <c r="Y49" s="85" t="str">
        <f>IF(COUNTIFS('Base Diária'!$A$2:$A$2260,$A49,'Base Diária'!$F$2:$F$2260,Y$4,'Base Diária'!$P$2:$P$2260,"Sim")=0,"",SUMIFS('Base Diária'!$N$2:$N$2260,'Base Diária'!$A$2:$A$2260,$A49,'Base Diária'!$F$2:$F$2260,Y$4))</f>
        <v/>
      </c>
      <c r="Z49" s="85" t="str">
        <f>IF(COUNTIFS('Base Diária'!$A$2:$A$2260,$A49,'Base Diária'!$F$2:$F$2260,Z$4,'Base Diária'!$P$2:$P$2260,"Sim")=0,"",SUMIFS('Base Diária'!$N$2:$N$2260,'Base Diária'!$A$2:$A$2260,$A49,'Base Diária'!$F$2:$F$2260,Z$4))</f>
        <v/>
      </c>
      <c r="AA49" s="85" t="str">
        <f>IF(COUNTIFS('Base Diária'!$A$2:$A$2260,$A49,'Base Diária'!$F$2:$F$2260,AA$4,'Base Diária'!$P$2:$P$2260,"Sim")=0,"",SUMIFS('Base Diária'!$N$2:$N$2260,'Base Diária'!$A$2:$A$2260,$A49,'Base Diária'!$F$2:$F$2260,AA$4))</f>
        <v/>
      </c>
      <c r="AB49" s="85" t="str">
        <f>IF(COUNTIFS('Base Diária'!$A$2:$A$2260,$A49,'Base Diária'!$F$2:$F$2260,AB$4,'Base Diária'!$P$2:$P$2260,"Sim")=0,"",SUMIFS('Base Diária'!$N$2:$N$2260,'Base Diária'!$A$2:$A$2260,$A49,'Base Diária'!$F$2:$F$2260,AB$4))</f>
        <v/>
      </c>
      <c r="AC49" s="85" t="str">
        <f>IF(COUNTIFS('Base Diária'!$A$2:$A$2260,$A49,'Base Diária'!$F$2:$F$2260,AC$4,'Base Diária'!$P$2:$P$2260,"Sim")=0,"",SUMIFS('Base Diária'!$N$2:$N$2260,'Base Diária'!$A$2:$A$2260,$A49,'Base Diária'!$F$2:$F$2260,AC$4))</f>
        <v/>
      </c>
      <c r="AD49" s="85" t="str">
        <f>IF(COUNTIFS('Base Diária'!$A$2:$A$2260,$A49,'Base Diária'!$F$2:$F$2260,AD$4,'Base Diária'!$P$2:$P$2260,"Sim")=0,"",SUMIFS('Base Diária'!$N$2:$N$2260,'Base Diária'!$A$2:$A$2260,$A49,'Base Diária'!$F$2:$F$2260,AD$4))</f>
        <v/>
      </c>
      <c r="AE49" s="85" t="str">
        <f>IF(COUNTIFS('Base Diária'!$A$2:$A$2260,$A49,'Base Diária'!$F$2:$F$2260,AE$4,'Base Diária'!$P$2:$P$2260,"Sim")=0,"",SUMIFS('Base Diária'!$N$2:$N$2260,'Base Diária'!$A$2:$A$2260,$A49,'Base Diária'!$F$2:$F$2260,AE$4))</f>
        <v/>
      </c>
      <c r="AF49" s="85" t="str">
        <f>IF(COUNTIFS('Base Diária'!$A$2:$A$2260,$A49,'Base Diária'!$F$2:$F$2260,AF$4,'Base Diária'!$P$2:$P$2260,"Sim")=0,"",SUMIFS('Base Diária'!$N$2:$N$2260,'Base Diária'!$A$2:$A$2260,$A49,'Base Diária'!$F$2:$F$2260,AF$4))</f>
        <v/>
      </c>
      <c r="AG49" s="85" t="str">
        <f>IF(COUNTIFS('Base Diária'!$A$2:$A$2260,$A49,'Base Diária'!$F$2:$F$2260,AG$4,'Base Diária'!$P$2:$P$2260,"Sim")=0,"",SUMIFS('Base Diária'!$N$2:$N$2260,'Base Diária'!$A$2:$A$2260,$A49,'Base Diária'!$F$2:$F$2260,AG$4))</f>
        <v/>
      </c>
      <c r="AH49" s="18">
        <f>IFERROR(INDEX('Painel Empregado'!$F$5:$F$62,MATCH($A49,'Painel Empregado'!$A$5:$A$62,0)),"")</f>
        <v>10</v>
      </c>
      <c r="AI49" s="86">
        <f>IFERROR(INDEX('Painel Empregado'!$J$5:$J$62,MATCH($A49,'Painel Empregado'!$A$5:$A$62,0)),"")</f>
        <v>0.83654353562005279</v>
      </c>
      <c r="AJ49" s="86">
        <f>IFERROR(INDEX('Painel Empregado'!$M$5:$M$62,MATCH($A49,'Painel Empregado'!$A$5:$A$62,0)),"")</f>
        <v>0.9</v>
      </c>
      <c r="AK49" s="86">
        <f>IFERROR(INDEX('Painel Empregado'!$K$5:$K$62,MATCH($A49,'Painel Empregado'!$A$5:$A$62,0)),"")</f>
        <v>0.8</v>
      </c>
      <c r="AL49" s="89" t="str">
        <f>IFERROR(INDEX('Painel Empregado'!$Q$5:$Q$62,MATCH($A49,'Painel Empregado'!$A$5:$A$62,0)),"")</f>
        <v>Na meta</v>
      </c>
    </row>
    <row r="50" spans="1:38" ht="15" customHeight="1" x14ac:dyDescent="0.25">
      <c r="A50" s="93">
        <v>54684</v>
      </c>
      <c r="B50" s="6" t="s">
        <v>56</v>
      </c>
      <c r="C50" s="17" t="str">
        <f ca="1">IFERROR(INDEX(Cadastro!$C$5:$C$72,MATCH($A50&amp;"|"&amp;TEXT(_xlfn.MAXIFS(Cadastro!$E$5:$E$72,Cadastro!$A$5:$A$72,$A50,Cadastro!$E$5:$E$72,"&lt;="&amp;TODAY()),"yyyymmdd"),Cadastro!$I$5:$I$72,0)),"NÃO INFORMADO")</f>
        <v>NÃO INFORMADO</v>
      </c>
      <c r="D50" s="17" t="str">
        <f>VLOOKUP($A50,CC!$A:$C,3,FALSE())</f>
        <v>MEC</v>
      </c>
      <c r="E50" s="17" t="str">
        <f ca="1">IFERROR(INDEX(Cadastro!$D$5:$D$202,MATCH($A50&amp;"|"&amp;TEXT(_xlfn.MAXIFS(Cadastro!$E$5:$E$202,Cadastro!$A$5:$A$202,$A50,Cadastro!$E$5:$E$202,"&lt;="&amp;TODAY()),"yyyymmdd"),Cadastro!$I$5:$I$202,0)),"")</f>
        <v>Férias</v>
      </c>
      <c r="F50" s="85" t="str">
        <f>IF(COUNTIFS('Base Diária'!$A$2:$A$2260,$A50,'Base Diária'!$F$2:$F$2260,F$4,'Base Diária'!$P$2:$P$2260,"Sim")=0,"",SUMIFS('Base Diária'!$N$2:$N$2260,'Base Diária'!$A$2:$A$2260,$A50,'Base Diária'!$F$2:$F$2260,F$4))</f>
        <v/>
      </c>
      <c r="G50" s="85" t="str">
        <f>IF(COUNTIFS('Base Diária'!$A$2:$A$2260,$A50,'Base Diária'!$F$2:$F$2260,G$4,'Base Diária'!$P$2:$P$2260,"Sim")=0,"",SUMIFS('Base Diária'!$N$2:$N$2260,'Base Diária'!$A$2:$A$2260,$A50,'Base Diária'!$F$2:$F$2260,G$4))</f>
        <v/>
      </c>
      <c r="H50" s="85" t="str">
        <f>IF(COUNTIFS('Base Diária'!$A$2:$A$2260,$A50,'Base Diária'!$F$2:$F$2260,H$4,'Base Diária'!$P$2:$P$2260,"Sim")=0,"",SUMIFS('Base Diária'!$N$2:$N$2260,'Base Diária'!$A$2:$A$2260,$A50,'Base Diária'!$F$2:$F$2260,H$4))</f>
        <v/>
      </c>
      <c r="I50" s="85" t="str">
        <f>IF(COUNTIFS('Base Diária'!$A$2:$A$2260,$A50,'Base Diária'!$F$2:$F$2260,I$4,'Base Diária'!$P$2:$P$2260,"Sim")=0,"",SUMIFS('Base Diária'!$N$2:$N$2260,'Base Diária'!$A$2:$A$2260,$A50,'Base Diária'!$F$2:$F$2260,I$4))</f>
        <v/>
      </c>
      <c r="J50" s="85" t="str">
        <f>IF(COUNTIFS('Base Diária'!$A$2:$A$2260,$A50,'Base Diária'!$F$2:$F$2260,J$4,'Base Diária'!$P$2:$P$2260,"Sim")=0,"",SUMIFS('Base Diária'!$N$2:$N$2260,'Base Diária'!$A$2:$A$2260,$A50,'Base Diária'!$F$2:$F$2260,J$4))</f>
        <v/>
      </c>
      <c r="K50" s="85" t="str">
        <f>IF(COUNTIFS('Base Diária'!$A$2:$A$2260,$A50,'Base Diária'!$F$2:$F$2260,K$4,'Base Diária'!$P$2:$P$2260,"Sim")=0,"",SUMIFS('Base Diária'!$N$2:$N$2260,'Base Diária'!$A$2:$A$2260,$A50,'Base Diária'!$F$2:$F$2260,K$4))</f>
        <v/>
      </c>
      <c r="L50" s="85" t="str">
        <f>IF(COUNTIFS('Base Diária'!$A$2:$A$2260,$A50,'Base Diária'!$F$2:$F$2260,L$4,'Base Diária'!$P$2:$P$2260,"Sim")=0,"",SUMIFS('Base Diária'!$N$2:$N$2260,'Base Diária'!$A$2:$A$2260,$A50,'Base Diária'!$F$2:$F$2260,L$4))</f>
        <v/>
      </c>
      <c r="M50" s="85" t="str">
        <f>IF(COUNTIFS('Base Diária'!$A$2:$A$2260,$A50,'Base Diária'!$F$2:$F$2260,M$4,'Base Diária'!$P$2:$P$2260,"Sim")=0,"",SUMIFS('Base Diária'!$N$2:$N$2260,'Base Diária'!$A$2:$A$2260,$A50,'Base Diária'!$F$2:$F$2260,M$4))</f>
        <v/>
      </c>
      <c r="N50" s="85" t="str">
        <f>IF(COUNTIFS('Base Diária'!$A$2:$A$2260,$A50,'Base Diária'!$F$2:$F$2260,N$4,'Base Diária'!$P$2:$P$2260,"Sim")=0,"",SUMIFS('Base Diária'!$N$2:$N$2260,'Base Diária'!$A$2:$A$2260,$A50,'Base Diária'!$F$2:$F$2260,N$4))</f>
        <v/>
      </c>
      <c r="O50" s="85" t="str">
        <f>IF(COUNTIFS('Base Diária'!$A$2:$A$2260,$A50,'Base Diária'!$F$2:$F$2260,O$4,'Base Diária'!$P$2:$P$2260,"Sim")=0,"",SUMIFS('Base Diária'!$N$2:$N$2260,'Base Diária'!$A$2:$A$2260,$A50,'Base Diária'!$F$2:$F$2260,O$4))</f>
        <v/>
      </c>
      <c r="P50" s="85" t="str">
        <f>IF(COUNTIFS('Base Diária'!$A$2:$A$2260,$A50,'Base Diária'!$F$2:$F$2260,P$4,'Base Diária'!$P$2:$P$2260,"Sim")=0,"",SUMIFS('Base Diária'!$N$2:$N$2260,'Base Diária'!$A$2:$A$2260,$A50,'Base Diária'!$F$2:$F$2260,P$4))</f>
        <v/>
      </c>
      <c r="Q50" s="85" t="str">
        <f>IF(COUNTIFS('Base Diária'!$A$2:$A$2260,$A50,'Base Diária'!$F$2:$F$2260,Q$4,'Base Diária'!$P$2:$P$2260,"Sim")=0,"",SUMIFS('Base Diária'!$N$2:$N$2260,'Base Diária'!$A$2:$A$2260,$A50,'Base Diária'!$F$2:$F$2260,Q$4))</f>
        <v/>
      </c>
      <c r="R50" s="85" t="str">
        <f>IF(COUNTIFS('Base Diária'!$A$2:$A$2260,$A50,'Base Diária'!$F$2:$F$2260,R$4,'Base Diária'!$P$2:$P$2260,"Sim")=0,"",SUMIFS('Base Diária'!$N$2:$N$2260,'Base Diária'!$A$2:$A$2260,$A50,'Base Diária'!$F$2:$F$2260,R$4))</f>
        <v/>
      </c>
      <c r="S50" s="85" t="str">
        <f>IF(COUNTIFS('Base Diária'!$A$2:$A$2260,$A50,'Base Diária'!$F$2:$F$2260,S$4,'Base Diária'!$P$2:$P$2260,"Sim")=0,"",SUMIFS('Base Diária'!$N$2:$N$2260,'Base Diária'!$A$2:$A$2260,$A50,'Base Diária'!$F$2:$F$2260,S$4))</f>
        <v/>
      </c>
      <c r="T50" s="85" t="str">
        <f>IF(COUNTIFS('Base Diária'!$A$2:$A$2260,$A50,'Base Diária'!$F$2:$F$2260,T$4,'Base Diária'!$P$2:$P$2260,"Sim")=0,"",SUMIFS('Base Diária'!$N$2:$N$2260,'Base Diária'!$A$2:$A$2260,$A50,'Base Diária'!$F$2:$F$2260,T$4))</f>
        <v/>
      </c>
      <c r="U50" s="85" t="str">
        <f>IF(COUNTIFS('Base Diária'!$A$2:$A$2260,$A50,'Base Diária'!$F$2:$F$2260,U$4,'Base Diária'!$P$2:$P$2260,"Sim")=0,"",SUMIFS('Base Diária'!$N$2:$N$2260,'Base Diária'!$A$2:$A$2260,$A50,'Base Diária'!$F$2:$F$2260,U$4))</f>
        <v/>
      </c>
      <c r="V50" s="85" t="str">
        <f>IF(COUNTIFS('Base Diária'!$A$2:$A$2260,$A50,'Base Diária'!$F$2:$F$2260,V$4,'Base Diária'!$P$2:$P$2260,"Sim")=0,"",SUMIFS('Base Diária'!$N$2:$N$2260,'Base Diária'!$A$2:$A$2260,$A50,'Base Diária'!$F$2:$F$2260,V$4))</f>
        <v/>
      </c>
      <c r="W50" s="85" t="str">
        <f>IF(COUNTIFS('Base Diária'!$A$2:$A$2260,$A50,'Base Diária'!$F$2:$F$2260,W$4,'Base Diária'!$P$2:$P$2260,"Sim")=0,"",SUMIFS('Base Diária'!$N$2:$N$2260,'Base Diária'!$A$2:$A$2260,$A50,'Base Diária'!$F$2:$F$2260,W$4))</f>
        <v/>
      </c>
      <c r="X50" s="85" t="str">
        <f>IF(COUNTIFS('Base Diária'!$A$2:$A$2260,$A50,'Base Diária'!$F$2:$F$2260,X$4,'Base Diária'!$P$2:$P$2260,"Sim")=0,"",SUMIFS('Base Diária'!$N$2:$N$2260,'Base Diária'!$A$2:$A$2260,$A50,'Base Diária'!$F$2:$F$2260,X$4))</f>
        <v/>
      </c>
      <c r="Y50" s="85" t="str">
        <f>IF(COUNTIFS('Base Diária'!$A$2:$A$2260,$A50,'Base Diária'!$F$2:$F$2260,Y$4,'Base Diária'!$P$2:$P$2260,"Sim")=0,"",SUMIFS('Base Diária'!$N$2:$N$2260,'Base Diária'!$A$2:$A$2260,$A50,'Base Diária'!$F$2:$F$2260,Y$4))</f>
        <v/>
      </c>
      <c r="Z50" s="85" t="str">
        <f>IF(COUNTIFS('Base Diária'!$A$2:$A$2260,$A50,'Base Diária'!$F$2:$F$2260,Z$4,'Base Diária'!$P$2:$P$2260,"Sim")=0,"",SUMIFS('Base Diária'!$N$2:$N$2260,'Base Diária'!$A$2:$A$2260,$A50,'Base Diária'!$F$2:$F$2260,Z$4))</f>
        <v/>
      </c>
      <c r="AA50" s="85" t="str">
        <f>IF(COUNTIFS('Base Diária'!$A$2:$A$2260,$A50,'Base Diária'!$F$2:$F$2260,AA$4,'Base Diária'!$P$2:$P$2260,"Sim")=0,"",SUMIFS('Base Diária'!$N$2:$N$2260,'Base Diária'!$A$2:$A$2260,$A50,'Base Diária'!$F$2:$F$2260,AA$4))</f>
        <v/>
      </c>
      <c r="AB50" s="85" t="str">
        <f>IF(COUNTIFS('Base Diária'!$A$2:$A$2260,$A50,'Base Diária'!$F$2:$F$2260,AB$4,'Base Diária'!$P$2:$P$2260,"Sim")=0,"",SUMIFS('Base Diária'!$N$2:$N$2260,'Base Diária'!$A$2:$A$2260,$A50,'Base Diária'!$F$2:$F$2260,AB$4))</f>
        <v/>
      </c>
      <c r="AC50" s="85" t="str">
        <f>IF(COUNTIFS('Base Diária'!$A$2:$A$2260,$A50,'Base Diária'!$F$2:$F$2260,AC$4,'Base Diária'!$P$2:$P$2260,"Sim")=0,"",SUMIFS('Base Diária'!$N$2:$N$2260,'Base Diária'!$A$2:$A$2260,$A50,'Base Diária'!$F$2:$F$2260,AC$4))</f>
        <v/>
      </c>
      <c r="AD50" s="85" t="str">
        <f>IF(COUNTIFS('Base Diária'!$A$2:$A$2260,$A50,'Base Diária'!$F$2:$F$2260,AD$4,'Base Diária'!$P$2:$P$2260,"Sim")=0,"",SUMIFS('Base Diária'!$N$2:$N$2260,'Base Diária'!$A$2:$A$2260,$A50,'Base Diária'!$F$2:$F$2260,AD$4))</f>
        <v/>
      </c>
      <c r="AE50" s="85" t="str">
        <f>IF(COUNTIFS('Base Diária'!$A$2:$A$2260,$A50,'Base Diária'!$F$2:$F$2260,AE$4,'Base Diária'!$P$2:$P$2260,"Sim")=0,"",SUMIFS('Base Diária'!$N$2:$N$2260,'Base Diária'!$A$2:$A$2260,$A50,'Base Diária'!$F$2:$F$2260,AE$4))</f>
        <v/>
      </c>
      <c r="AF50" s="85" t="str">
        <f>IF(COUNTIFS('Base Diária'!$A$2:$A$2260,$A50,'Base Diária'!$F$2:$F$2260,AF$4,'Base Diária'!$P$2:$P$2260,"Sim")=0,"",SUMIFS('Base Diária'!$N$2:$N$2260,'Base Diária'!$A$2:$A$2260,$A50,'Base Diária'!$F$2:$F$2260,AF$4))</f>
        <v/>
      </c>
      <c r="AG50" s="85" t="str">
        <f>IF(COUNTIFS('Base Diária'!$A$2:$A$2260,$A50,'Base Diária'!$F$2:$F$2260,AG$4,'Base Diária'!$P$2:$P$2260,"Sim")=0,"",SUMIFS('Base Diária'!$N$2:$N$2260,'Base Diária'!$A$2:$A$2260,$A50,'Base Diária'!$F$2:$F$2260,AG$4))</f>
        <v/>
      </c>
      <c r="AH50" s="18">
        <f>IFERROR(INDEX('Painel Empregado'!$F$5:$F$62,MATCH($A50,'Painel Empregado'!$A$5:$A$62,0)),"")</f>
        <v>0</v>
      </c>
      <c r="AI50" s="86" t="str">
        <f>IFERROR(INDEX('Painel Empregado'!$J$5:$J$62,MATCH($A50,'Painel Empregado'!$A$5:$A$62,0)),"")</f>
        <v/>
      </c>
      <c r="AJ50" s="86" t="str">
        <f>IFERROR(INDEX('Painel Empregado'!$M$5:$M$62,MATCH($A50,'Painel Empregado'!$A$5:$A$62,0)),"")</f>
        <v/>
      </c>
      <c r="AK50" s="86">
        <f>IFERROR(INDEX('Painel Empregado'!$K$5:$K$62,MATCH($A50,'Painel Empregado'!$A$5:$A$62,0)),"")</f>
        <v>0.8</v>
      </c>
      <c r="AL50" s="89" t="str">
        <f>IFERROR(INDEX('Painel Empregado'!$Q$5:$Q$62,MATCH($A50,'Painel Empregado'!$A$5:$A$62,0)),"")</f>
        <v>Não mensurável</v>
      </c>
    </row>
    <row r="51" spans="1:38" ht="15" customHeight="1" x14ac:dyDescent="0.25">
      <c r="A51" s="93">
        <v>55138</v>
      </c>
      <c r="B51" s="6" t="s">
        <v>57</v>
      </c>
      <c r="C51" s="17" t="str">
        <f ca="1">IFERROR(INDEX(Cadastro!$C$5:$C$72,MATCH($A51&amp;"|"&amp;TEXT(_xlfn.MAXIFS(Cadastro!$E$5:$E$72,Cadastro!$A$5:$A$72,$A51,Cadastro!$E$5:$E$72,"&lt;="&amp;TODAY()),"yyyymmdd"),Cadastro!$I$5:$I$72,0)),"NÃO INFORMADO")</f>
        <v>NÃO INFORMADO</v>
      </c>
      <c r="D51" s="17" t="str">
        <f>VLOOKUP($A51,CC!$A:$C,3,FALSE())</f>
        <v>MEC</v>
      </c>
      <c r="E51" s="17" t="str">
        <f ca="1">IFERROR(INDEX(Cadastro!$D$5:$D$202,MATCH($A51&amp;"|"&amp;TEXT(_xlfn.MAXIFS(Cadastro!$E$5:$E$202,Cadastro!$A$5:$A$202,$A51,Cadastro!$E$5:$E$202,"&lt;="&amp;TODAY()),"yyyymmdd"),Cadastro!$I$5:$I$202,0)),"")</f>
        <v>C</v>
      </c>
      <c r="F51" s="85" t="str">
        <f>IF(COUNTIFS('Base Diária'!$A$2:$A$2260,$A51,'Base Diária'!$F$2:$F$2260,F$4,'Base Diária'!$P$2:$P$2260,"Sim")=0,"",SUMIFS('Base Diária'!$N$2:$N$2260,'Base Diária'!$A$2:$A$2260,$A51,'Base Diária'!$F$2:$F$2260,F$4))</f>
        <v/>
      </c>
      <c r="G51" s="85">
        <f>IF(COUNTIFS('Base Diária'!$A$2:$A$2260,$A51,'Base Diária'!$F$2:$F$2260,G$4,'Base Diária'!$P$2:$P$2260,"Sim")=0,"",SUMIFS('Base Diária'!$N$2:$N$2260,'Base Diária'!$A$2:$A$2260,$A51,'Base Diária'!$F$2:$F$2260,G$4))</f>
        <v>0.4497751124437781</v>
      </c>
      <c r="H51" s="85">
        <f>IF(COUNTIFS('Base Diária'!$A$2:$A$2260,$A51,'Base Diária'!$F$2:$F$2260,H$4,'Base Diária'!$P$2:$P$2260,"Sim")=0,"",SUMIFS('Base Diária'!$N$2:$N$2260,'Base Diária'!$A$2:$A$2260,$A51,'Base Diária'!$F$2:$F$2260,H$4))</f>
        <v>0.8635682158920539</v>
      </c>
      <c r="I51" s="85">
        <f>IF(COUNTIFS('Base Diária'!$A$2:$A$2260,$A51,'Base Diária'!$F$2:$F$2260,I$4,'Base Diária'!$P$2:$P$2260,"Sim")=0,"",SUMIFS('Base Diária'!$N$2:$N$2260,'Base Diária'!$A$2:$A$2260,$A51,'Base Diária'!$F$2:$F$2260,I$4))</f>
        <v>0.93703148425787108</v>
      </c>
      <c r="J51" s="85">
        <f>IF(COUNTIFS('Base Diária'!$A$2:$A$2260,$A51,'Base Diária'!$F$2:$F$2260,J$4,'Base Diária'!$P$2:$P$2260,"Sim")=0,"",SUMIFS('Base Diária'!$N$2:$N$2260,'Base Diária'!$A$2:$A$2260,$A51,'Base Diária'!$F$2:$F$2260,J$4))</f>
        <v>0.87406296851574217</v>
      </c>
      <c r="K51" s="85">
        <f>IF(COUNTIFS('Base Diária'!$A$2:$A$2260,$A51,'Base Diária'!$F$2:$F$2260,K$4,'Base Diária'!$P$2:$P$2260,"Sim")=0,"",SUMIFS('Base Diária'!$N$2:$N$2260,'Base Diária'!$A$2:$A$2260,$A51,'Base Diária'!$F$2:$F$2260,K$4))</f>
        <v>0.89505247376311836</v>
      </c>
      <c r="L51" s="85" t="str">
        <f>IF(COUNTIFS('Base Diária'!$A$2:$A$2260,$A51,'Base Diária'!$F$2:$F$2260,L$4,'Base Diária'!$P$2:$P$2260,"Sim")=0,"",SUMIFS('Base Diária'!$N$2:$N$2260,'Base Diária'!$A$2:$A$2260,$A51,'Base Diária'!$F$2:$F$2260,L$4))</f>
        <v/>
      </c>
      <c r="M51" s="85">
        <f>IF(COUNTIFS('Base Diária'!$A$2:$A$2260,$A51,'Base Diária'!$F$2:$F$2260,M$4,'Base Diária'!$P$2:$P$2260,"Sim")=0,"",SUMIFS('Base Diária'!$N$2:$N$2260,'Base Diária'!$A$2:$A$2260,$A51,'Base Diária'!$F$2:$F$2260,M$4))</f>
        <v>0.89655172413793116</v>
      </c>
      <c r="N51" s="85">
        <f>IF(COUNTIFS('Base Diária'!$A$2:$A$2260,$A51,'Base Diária'!$F$2:$F$2260,N$4,'Base Diária'!$P$2:$P$2260,"Sim")=0,"",SUMIFS('Base Diária'!$N$2:$N$2260,'Base Diária'!$A$2:$A$2260,$A51,'Base Diária'!$F$2:$F$2260,N$4))</f>
        <v>0.88905547226386805</v>
      </c>
      <c r="O51" s="85">
        <f>IF(COUNTIFS('Base Diária'!$A$2:$A$2260,$A51,'Base Diária'!$F$2:$F$2260,O$4,'Base Diária'!$P$2:$P$2260,"Sim")=0,"",SUMIFS('Base Diária'!$N$2:$N$2260,'Base Diária'!$A$2:$A$2260,$A51,'Base Diária'!$F$2:$F$2260,O$4))</f>
        <v>1.0494752623688155</v>
      </c>
      <c r="P51" s="85">
        <f>IF(COUNTIFS('Base Diária'!$A$2:$A$2260,$A51,'Base Diária'!$F$2:$F$2260,P$4,'Base Diária'!$P$2:$P$2260,"Sim")=0,"",SUMIFS('Base Diária'!$N$2:$N$2260,'Base Diária'!$A$2:$A$2260,$A51,'Base Diária'!$F$2:$F$2260,P$4))</f>
        <v>0.18740629685157423</v>
      </c>
      <c r="Q51" s="85">
        <f>IF(COUNTIFS('Base Diária'!$A$2:$A$2260,$A51,'Base Diária'!$F$2:$F$2260,Q$4,'Base Diária'!$P$2:$P$2260,"Sim")=0,"",SUMIFS('Base Diária'!$N$2:$N$2260,'Base Diária'!$A$2:$A$2260,$A51,'Base Diária'!$F$2:$F$2260,Q$4))</f>
        <v>0.86056971514242886</v>
      </c>
      <c r="R51" s="85" t="str">
        <f>IF(COUNTIFS('Base Diária'!$A$2:$A$2260,$A51,'Base Diária'!$F$2:$F$2260,R$4,'Base Diária'!$P$2:$P$2260,"Sim")=0,"",SUMIFS('Base Diária'!$N$2:$N$2260,'Base Diária'!$A$2:$A$2260,$A51,'Base Diária'!$F$2:$F$2260,R$4))</f>
        <v/>
      </c>
      <c r="S51" s="85">
        <f>IF(COUNTIFS('Base Diária'!$A$2:$A$2260,$A51,'Base Diária'!$F$2:$F$2260,S$4,'Base Diária'!$P$2:$P$2260,"Sim")=0,"",SUMIFS('Base Diária'!$N$2:$N$2260,'Base Diária'!$A$2:$A$2260,$A51,'Base Diária'!$F$2:$F$2260,S$4))</f>
        <v>1.04047976011994</v>
      </c>
      <c r="T51" s="85">
        <f>IF(COUNTIFS('Base Diária'!$A$2:$A$2260,$A51,'Base Diária'!$F$2:$F$2260,T$4,'Base Diária'!$P$2:$P$2260,"Sim")=0,"",SUMIFS('Base Diária'!$N$2:$N$2260,'Base Diária'!$A$2:$A$2260,$A51,'Base Diária'!$F$2:$F$2260,T$4))</f>
        <v>0.98800599700149927</v>
      </c>
      <c r="U51" s="85">
        <f>IF(COUNTIFS('Base Diária'!$A$2:$A$2260,$A51,'Base Diária'!$F$2:$F$2260,U$4,'Base Diária'!$P$2:$P$2260,"Sim")=0,"",SUMIFS('Base Diária'!$N$2:$N$2260,'Base Diária'!$A$2:$A$2260,$A51,'Base Diária'!$F$2:$F$2260,U$4))</f>
        <v>0.86056971514242886</v>
      </c>
      <c r="V51" s="85">
        <f>IF(COUNTIFS('Base Diária'!$A$2:$A$2260,$A51,'Base Diária'!$F$2:$F$2260,V$4,'Base Diária'!$P$2:$P$2260,"Sim")=0,"",SUMIFS('Base Diária'!$N$2:$N$2260,'Base Diária'!$A$2:$A$2260,$A51,'Base Diária'!$F$2:$F$2260,V$4))</f>
        <v>0.90854572713643178</v>
      </c>
      <c r="W51" s="85">
        <f>IF(COUNTIFS('Base Diária'!$A$2:$A$2260,$A51,'Base Diária'!$F$2:$F$2260,W$4,'Base Diária'!$P$2:$P$2260,"Sim")=0,"",SUMIFS('Base Diária'!$N$2:$N$2260,'Base Diária'!$A$2:$A$2260,$A51,'Base Diária'!$F$2:$F$2260,W$4))</f>
        <v>0.52623688155922033</v>
      </c>
      <c r="X51" s="85" t="str">
        <f>IF(COUNTIFS('Base Diária'!$A$2:$A$2260,$A51,'Base Diária'!$F$2:$F$2260,X$4,'Base Diária'!$P$2:$P$2260,"Sim")=0,"",SUMIFS('Base Diária'!$N$2:$N$2260,'Base Diária'!$A$2:$A$2260,$A51,'Base Diária'!$F$2:$F$2260,X$4))</f>
        <v/>
      </c>
      <c r="Y51" s="85" t="str">
        <f>IF(COUNTIFS('Base Diária'!$A$2:$A$2260,$A51,'Base Diária'!$F$2:$F$2260,Y$4,'Base Diária'!$P$2:$P$2260,"Sim")=0,"",SUMIFS('Base Diária'!$N$2:$N$2260,'Base Diária'!$A$2:$A$2260,$A51,'Base Diária'!$F$2:$F$2260,Y$4))</f>
        <v/>
      </c>
      <c r="Z51" s="85" t="str">
        <f>IF(COUNTIFS('Base Diária'!$A$2:$A$2260,$A51,'Base Diária'!$F$2:$F$2260,Z$4,'Base Diária'!$P$2:$P$2260,"Sim")=0,"",SUMIFS('Base Diária'!$N$2:$N$2260,'Base Diária'!$A$2:$A$2260,$A51,'Base Diária'!$F$2:$F$2260,Z$4))</f>
        <v/>
      </c>
      <c r="AA51" s="85" t="str">
        <f>IF(COUNTIFS('Base Diária'!$A$2:$A$2260,$A51,'Base Diária'!$F$2:$F$2260,AA$4,'Base Diária'!$P$2:$P$2260,"Sim")=0,"",SUMIFS('Base Diária'!$N$2:$N$2260,'Base Diária'!$A$2:$A$2260,$A51,'Base Diária'!$F$2:$F$2260,AA$4))</f>
        <v/>
      </c>
      <c r="AB51" s="85" t="str">
        <f>IF(COUNTIFS('Base Diária'!$A$2:$A$2260,$A51,'Base Diária'!$F$2:$F$2260,AB$4,'Base Diária'!$P$2:$P$2260,"Sim")=0,"",SUMIFS('Base Diária'!$N$2:$N$2260,'Base Diária'!$A$2:$A$2260,$A51,'Base Diária'!$F$2:$F$2260,AB$4))</f>
        <v/>
      </c>
      <c r="AC51" s="85" t="str">
        <f>IF(COUNTIFS('Base Diária'!$A$2:$A$2260,$A51,'Base Diária'!$F$2:$F$2260,AC$4,'Base Diária'!$P$2:$P$2260,"Sim")=0,"",SUMIFS('Base Diária'!$N$2:$N$2260,'Base Diária'!$A$2:$A$2260,$A51,'Base Diária'!$F$2:$F$2260,AC$4))</f>
        <v/>
      </c>
      <c r="AD51" s="85" t="str">
        <f>IF(COUNTIFS('Base Diária'!$A$2:$A$2260,$A51,'Base Diária'!$F$2:$F$2260,AD$4,'Base Diária'!$P$2:$P$2260,"Sim")=0,"",SUMIFS('Base Diária'!$N$2:$N$2260,'Base Diária'!$A$2:$A$2260,$A51,'Base Diária'!$F$2:$F$2260,AD$4))</f>
        <v/>
      </c>
      <c r="AE51" s="85" t="str">
        <f>IF(COUNTIFS('Base Diária'!$A$2:$A$2260,$A51,'Base Diária'!$F$2:$F$2260,AE$4,'Base Diária'!$P$2:$P$2260,"Sim")=0,"",SUMIFS('Base Diária'!$N$2:$N$2260,'Base Diária'!$A$2:$A$2260,$A51,'Base Diária'!$F$2:$F$2260,AE$4))</f>
        <v/>
      </c>
      <c r="AF51" s="85" t="str">
        <f>IF(COUNTIFS('Base Diária'!$A$2:$A$2260,$A51,'Base Diária'!$F$2:$F$2260,AF$4,'Base Diária'!$P$2:$P$2260,"Sim")=0,"",SUMIFS('Base Diária'!$N$2:$N$2260,'Base Diária'!$A$2:$A$2260,$A51,'Base Diária'!$F$2:$F$2260,AF$4))</f>
        <v/>
      </c>
      <c r="AG51" s="85" t="str">
        <f>IF(COUNTIFS('Base Diária'!$A$2:$A$2260,$A51,'Base Diária'!$F$2:$F$2260,AG$4,'Base Diária'!$P$2:$P$2260,"Sim")=0,"",SUMIFS('Base Diária'!$N$2:$N$2260,'Base Diária'!$A$2:$A$2260,$A51,'Base Diária'!$F$2:$F$2260,AG$4))</f>
        <v/>
      </c>
      <c r="AH51" s="18">
        <f>IFERROR(INDEX('Painel Empregado'!$F$5:$F$62,MATCH($A51,'Painel Empregado'!$A$5:$A$62,0)),"")</f>
        <v>15</v>
      </c>
      <c r="AI51" s="86">
        <f>IFERROR(INDEX('Painel Empregado'!$J$5:$J$62,MATCH($A51,'Painel Empregado'!$A$5:$A$62,0)),"")</f>
        <v>0.81509245377311335</v>
      </c>
      <c r="AJ51" s="86">
        <f>IFERROR(INDEX('Painel Empregado'!$M$5:$M$62,MATCH($A51,'Painel Empregado'!$A$5:$A$62,0)),"")</f>
        <v>0.8</v>
      </c>
      <c r="AK51" s="86">
        <f>IFERROR(INDEX('Painel Empregado'!$K$5:$K$62,MATCH($A51,'Painel Empregado'!$A$5:$A$62,0)),"")</f>
        <v>0.8</v>
      </c>
      <c r="AL51" s="89" t="str">
        <f>IFERROR(INDEX('Painel Empregado'!$Q$5:$Q$62,MATCH($A51,'Painel Empregado'!$A$5:$A$62,0)),"")</f>
        <v>Na meta</v>
      </c>
    </row>
    <row r="52" spans="1:38" ht="15" customHeight="1" x14ac:dyDescent="0.25">
      <c r="A52" s="93">
        <v>56012</v>
      </c>
      <c r="B52" s="6" t="s">
        <v>58</v>
      </c>
      <c r="C52" s="17" t="str">
        <f ca="1">IFERROR(INDEX(Cadastro!$C$5:$C$72,MATCH($A52&amp;"|"&amp;TEXT(_xlfn.MAXIFS(Cadastro!$E$5:$E$72,Cadastro!$A$5:$A$72,$A52,Cadastro!$E$5:$E$72,"&lt;="&amp;TODAY()),"yyyymmdd"),Cadastro!$I$5:$I$72,0)),"NÃO INFORMADO")</f>
        <v>NÃO INFORMADO</v>
      </c>
      <c r="D52" s="17" t="str">
        <f>VLOOKUP($A52,CC!$A:$C,3,FALSE())</f>
        <v>MEC</v>
      </c>
      <c r="E52" s="17" t="str">
        <f ca="1">IFERROR(INDEX(Cadastro!$D$5:$D$202,MATCH($A52&amp;"|"&amp;TEXT(_xlfn.MAXIFS(Cadastro!$E$5:$E$202,Cadastro!$A$5:$A$202,$A52,Cadastro!$E$5:$E$202,"&lt;="&amp;TODAY()),"yyyymmdd"),Cadastro!$I$5:$I$202,0)),"")</f>
        <v>A</v>
      </c>
      <c r="F52" s="85">
        <f>IF(COUNTIFS('Base Diária'!$A$2:$A$2260,$A52,'Base Diária'!$F$2:$F$2260,F$4,'Base Diária'!$P$2:$P$2260,"Sim")=0,"",SUMIFS('Base Diária'!$N$2:$N$2260,'Base Diária'!$A$2:$A$2260,$A52,'Base Diária'!$F$2:$F$2260,F$4))</f>
        <v>0.87994722955145122</v>
      </c>
      <c r="G52" s="85">
        <f>IF(COUNTIFS('Base Diária'!$A$2:$A$2260,$A52,'Base Diária'!$F$2:$F$2260,G$4,'Base Diária'!$P$2:$P$2260,"Sim")=0,"",SUMIFS('Base Diária'!$N$2:$N$2260,'Base Diária'!$A$2:$A$2260,$A52,'Base Diária'!$F$2:$F$2260,G$4))</f>
        <v>0.83377308707124009</v>
      </c>
      <c r="H52" s="85">
        <f>IF(COUNTIFS('Base Diária'!$A$2:$A$2260,$A52,'Base Diária'!$F$2:$F$2260,H$4,'Base Diária'!$P$2:$P$2260,"Sim")=0,"",SUMIFS('Base Diária'!$N$2:$N$2260,'Base Diária'!$A$2:$A$2260,$A52,'Base Diária'!$F$2:$F$2260,H$4))</f>
        <v>0.67810026385224276</v>
      </c>
      <c r="I52" s="85" t="str">
        <f>IF(COUNTIFS('Base Diária'!$A$2:$A$2260,$A52,'Base Diária'!$F$2:$F$2260,I$4,'Base Diária'!$P$2:$P$2260,"Sim")=0,"",SUMIFS('Base Diária'!$N$2:$N$2260,'Base Diária'!$A$2:$A$2260,$A52,'Base Diária'!$F$2:$F$2260,I$4))</f>
        <v/>
      </c>
      <c r="J52" s="85">
        <f>IF(COUNTIFS('Base Diária'!$A$2:$A$2260,$A52,'Base Diária'!$F$2:$F$2260,J$4,'Base Diária'!$P$2:$P$2260,"Sim")=0,"",SUMIFS('Base Diária'!$N$2:$N$2260,'Base Diária'!$A$2:$A$2260,$A52,'Base Diária'!$F$2:$F$2260,J$4))</f>
        <v>0.8482849604221635</v>
      </c>
      <c r="K52" s="85">
        <f>IF(COUNTIFS('Base Diária'!$A$2:$A$2260,$A52,'Base Diária'!$F$2:$F$2260,K$4,'Base Diária'!$P$2:$P$2260,"Sim")=0,"",SUMIFS('Base Diária'!$N$2:$N$2260,'Base Diária'!$A$2:$A$2260,$A52,'Base Diária'!$F$2:$F$2260,K$4))</f>
        <v>0.82189973614775735</v>
      </c>
      <c r="L52" s="85">
        <f>IF(COUNTIFS('Base Diária'!$A$2:$A$2260,$A52,'Base Diária'!$F$2:$F$2260,L$4,'Base Diária'!$P$2:$P$2260,"Sim")=0,"",SUMIFS('Base Diária'!$N$2:$N$2260,'Base Diária'!$A$2:$A$2260,$A52,'Base Diária'!$F$2:$F$2260,L$4))</f>
        <v>0.81134564643799467</v>
      </c>
      <c r="M52" s="85">
        <f>IF(COUNTIFS('Base Diária'!$A$2:$A$2260,$A52,'Base Diária'!$F$2:$F$2260,M$4,'Base Diária'!$P$2:$P$2260,"Sim")=0,"",SUMIFS('Base Diária'!$N$2:$N$2260,'Base Diária'!$A$2:$A$2260,$A52,'Base Diária'!$F$2:$F$2260,M$4))</f>
        <v>0.89313984168865423</v>
      </c>
      <c r="N52" s="85">
        <f>IF(COUNTIFS('Base Diária'!$A$2:$A$2260,$A52,'Base Diária'!$F$2:$F$2260,N$4,'Base Diária'!$P$2:$P$2260,"Sim")=0,"",SUMIFS('Base Diária'!$N$2:$N$2260,'Base Diária'!$A$2:$A$2260,$A52,'Base Diária'!$F$2:$F$2260,N$4))</f>
        <v>0.93271767810026385</v>
      </c>
      <c r="O52" s="85" t="str">
        <f>IF(COUNTIFS('Base Diária'!$A$2:$A$2260,$A52,'Base Diária'!$F$2:$F$2260,O$4,'Base Diária'!$P$2:$P$2260,"Sim")=0,"",SUMIFS('Base Diária'!$N$2:$N$2260,'Base Diária'!$A$2:$A$2260,$A52,'Base Diária'!$F$2:$F$2260,O$4))</f>
        <v/>
      </c>
      <c r="P52" s="85">
        <f>IF(COUNTIFS('Base Diária'!$A$2:$A$2260,$A52,'Base Diária'!$F$2:$F$2260,P$4,'Base Diária'!$P$2:$P$2260,"Sim")=0,"",SUMIFS('Base Diária'!$N$2:$N$2260,'Base Diária'!$A$2:$A$2260,$A52,'Base Diária'!$F$2:$F$2260,P$4))</f>
        <v>0.87994722955145122</v>
      </c>
      <c r="Q52" s="85">
        <f>IF(COUNTIFS('Base Diária'!$A$2:$A$2260,$A52,'Base Diária'!$F$2:$F$2260,Q$4,'Base Diária'!$P$2:$P$2260,"Sim")=0,"",SUMIFS('Base Diária'!$N$2:$N$2260,'Base Diária'!$A$2:$A$2260,$A52,'Base Diária'!$F$2:$F$2260,Q$4))</f>
        <v>0.85620052770448551</v>
      </c>
      <c r="R52" s="85">
        <f>IF(COUNTIFS('Base Diária'!$A$2:$A$2260,$A52,'Base Diária'!$F$2:$F$2260,R$4,'Base Diária'!$P$2:$P$2260,"Sim")=0,"",SUMIFS('Base Diária'!$N$2:$N$2260,'Base Diária'!$A$2:$A$2260,$A52,'Base Diária'!$F$2:$F$2260,R$4))</f>
        <v>0.81266490765171506</v>
      </c>
      <c r="S52" s="85">
        <f>IF(COUNTIFS('Base Diária'!$A$2:$A$2260,$A52,'Base Diária'!$F$2:$F$2260,S$4,'Base Diária'!$P$2:$P$2260,"Sim")=0,"",SUMIFS('Base Diária'!$N$2:$N$2260,'Base Diária'!$A$2:$A$2260,$A52,'Base Diária'!$F$2:$F$2260,S$4))</f>
        <v>0.89445910290237474</v>
      </c>
      <c r="T52" s="85">
        <f>IF(COUNTIFS('Base Diária'!$A$2:$A$2260,$A52,'Base Diária'!$F$2:$F$2260,T$4,'Base Diária'!$P$2:$P$2260,"Sim")=0,"",SUMIFS('Base Diária'!$N$2:$N$2260,'Base Diária'!$A$2:$A$2260,$A52,'Base Diária'!$F$2:$F$2260,T$4))</f>
        <v>0.4287598944591029</v>
      </c>
      <c r="U52" s="85" t="str">
        <f>IF(COUNTIFS('Base Diária'!$A$2:$A$2260,$A52,'Base Diária'!$F$2:$F$2260,U$4,'Base Diária'!$P$2:$P$2260,"Sim")=0,"",SUMIFS('Base Diária'!$N$2:$N$2260,'Base Diária'!$A$2:$A$2260,$A52,'Base Diária'!$F$2:$F$2260,U$4))</f>
        <v/>
      </c>
      <c r="V52" s="85">
        <f>IF(COUNTIFS('Base Diária'!$A$2:$A$2260,$A52,'Base Diária'!$F$2:$F$2260,V$4,'Base Diária'!$P$2:$P$2260,"Sim")=0,"",SUMIFS('Base Diária'!$N$2:$N$2260,'Base Diária'!$A$2:$A$2260,$A52,'Base Diária'!$F$2:$F$2260,V$4))</f>
        <v>0.8641160949868073</v>
      </c>
      <c r="W52" s="85">
        <f>IF(COUNTIFS('Base Diária'!$A$2:$A$2260,$A52,'Base Diária'!$F$2:$F$2260,W$4,'Base Diária'!$P$2:$P$2260,"Sim")=0,"",SUMIFS('Base Diária'!$N$2:$N$2260,'Base Diária'!$A$2:$A$2260,$A52,'Base Diária'!$F$2:$F$2260,W$4))</f>
        <v>0.85224274406332456</v>
      </c>
      <c r="X52" s="85">
        <f>IF(COUNTIFS('Base Diária'!$A$2:$A$2260,$A52,'Base Diária'!$F$2:$F$2260,X$4,'Base Diária'!$P$2:$P$2260,"Sim")=0,"",SUMIFS('Base Diária'!$N$2:$N$2260,'Base Diária'!$A$2:$A$2260,$A52,'Base Diária'!$F$2:$F$2260,X$4))</f>
        <v>0.8403693931398416</v>
      </c>
      <c r="Y52" s="85" t="str">
        <f>IF(COUNTIFS('Base Diária'!$A$2:$A$2260,$A52,'Base Diária'!$F$2:$F$2260,Y$4,'Base Diária'!$P$2:$P$2260,"Sim")=0,"",SUMIFS('Base Diária'!$N$2:$N$2260,'Base Diária'!$A$2:$A$2260,$A52,'Base Diária'!$F$2:$F$2260,Y$4))</f>
        <v/>
      </c>
      <c r="Z52" s="85" t="str">
        <f>IF(COUNTIFS('Base Diária'!$A$2:$A$2260,$A52,'Base Diária'!$F$2:$F$2260,Z$4,'Base Diária'!$P$2:$P$2260,"Sim")=0,"",SUMIFS('Base Diária'!$N$2:$N$2260,'Base Diária'!$A$2:$A$2260,$A52,'Base Diária'!$F$2:$F$2260,Z$4))</f>
        <v/>
      </c>
      <c r="AA52" s="85" t="str">
        <f>IF(COUNTIFS('Base Diária'!$A$2:$A$2260,$A52,'Base Diária'!$F$2:$F$2260,AA$4,'Base Diária'!$P$2:$P$2260,"Sim")=0,"",SUMIFS('Base Diária'!$N$2:$N$2260,'Base Diária'!$A$2:$A$2260,$A52,'Base Diária'!$F$2:$F$2260,AA$4))</f>
        <v/>
      </c>
      <c r="AB52" s="85" t="str">
        <f>IF(COUNTIFS('Base Diária'!$A$2:$A$2260,$A52,'Base Diária'!$F$2:$F$2260,AB$4,'Base Diária'!$P$2:$P$2260,"Sim")=0,"",SUMIFS('Base Diária'!$N$2:$N$2260,'Base Diária'!$A$2:$A$2260,$A52,'Base Diária'!$F$2:$F$2260,AB$4))</f>
        <v/>
      </c>
      <c r="AC52" s="85" t="str">
        <f>IF(COUNTIFS('Base Diária'!$A$2:$A$2260,$A52,'Base Diária'!$F$2:$F$2260,AC$4,'Base Diária'!$P$2:$P$2260,"Sim")=0,"",SUMIFS('Base Diária'!$N$2:$N$2260,'Base Diária'!$A$2:$A$2260,$A52,'Base Diária'!$F$2:$F$2260,AC$4))</f>
        <v/>
      </c>
      <c r="AD52" s="85" t="str">
        <f>IF(COUNTIFS('Base Diária'!$A$2:$A$2260,$A52,'Base Diária'!$F$2:$F$2260,AD$4,'Base Diária'!$P$2:$P$2260,"Sim")=0,"",SUMIFS('Base Diária'!$N$2:$N$2260,'Base Diária'!$A$2:$A$2260,$A52,'Base Diária'!$F$2:$F$2260,AD$4))</f>
        <v/>
      </c>
      <c r="AE52" s="85" t="str">
        <f>IF(COUNTIFS('Base Diária'!$A$2:$A$2260,$A52,'Base Diária'!$F$2:$F$2260,AE$4,'Base Diária'!$P$2:$P$2260,"Sim")=0,"",SUMIFS('Base Diária'!$N$2:$N$2260,'Base Diária'!$A$2:$A$2260,$A52,'Base Diária'!$F$2:$F$2260,AE$4))</f>
        <v/>
      </c>
      <c r="AF52" s="85" t="str">
        <f>IF(COUNTIFS('Base Diária'!$A$2:$A$2260,$A52,'Base Diária'!$F$2:$F$2260,AF$4,'Base Diária'!$P$2:$P$2260,"Sim")=0,"",SUMIFS('Base Diária'!$N$2:$N$2260,'Base Diária'!$A$2:$A$2260,$A52,'Base Diária'!$F$2:$F$2260,AF$4))</f>
        <v/>
      </c>
      <c r="AG52" s="85" t="str">
        <f>IF(COUNTIFS('Base Diária'!$A$2:$A$2260,$A52,'Base Diária'!$F$2:$F$2260,AG$4,'Base Diária'!$P$2:$P$2260,"Sim")=0,"",SUMIFS('Base Diária'!$N$2:$N$2260,'Base Diária'!$A$2:$A$2260,$A52,'Base Diária'!$F$2:$F$2260,AG$4))</f>
        <v/>
      </c>
      <c r="AH52" s="18">
        <f>IFERROR(INDEX('Painel Empregado'!$F$5:$F$62,MATCH($A52,'Painel Empregado'!$A$5:$A$62,0)),"")</f>
        <v>16</v>
      </c>
      <c r="AI52" s="86">
        <f>IFERROR(INDEX('Painel Empregado'!$J$5:$J$62,MATCH($A52,'Painel Empregado'!$A$5:$A$62,0)),"")</f>
        <v>0.8204980211081796</v>
      </c>
      <c r="AJ52" s="86">
        <f>IFERROR(INDEX('Painel Empregado'!$M$5:$M$62,MATCH($A52,'Painel Empregado'!$A$5:$A$62,0)),"")</f>
        <v>0.875</v>
      </c>
      <c r="AK52" s="86">
        <f>IFERROR(INDEX('Painel Empregado'!$K$5:$K$62,MATCH($A52,'Painel Empregado'!$A$5:$A$62,0)),"")</f>
        <v>0.8</v>
      </c>
      <c r="AL52" s="89" t="str">
        <f>IFERROR(INDEX('Painel Empregado'!$Q$5:$Q$62,MATCH($A52,'Painel Empregado'!$A$5:$A$62,0)),"")</f>
        <v>Na meta</v>
      </c>
    </row>
    <row r="53" spans="1:38" ht="15" customHeight="1" x14ac:dyDescent="0.25">
      <c r="A53" s="93">
        <v>52498</v>
      </c>
      <c r="B53" s="6" t="s">
        <v>59</v>
      </c>
      <c r="C53" s="17" t="str">
        <f ca="1">IFERROR(INDEX(Cadastro!$C$5:$C$72,MATCH($A53&amp;"|"&amp;TEXT(_xlfn.MAXIFS(Cadastro!$E$5:$E$72,Cadastro!$A$5:$A$72,$A53,Cadastro!$E$5:$E$72,"&lt;="&amp;TODAY()),"yyyymmdd"),Cadastro!$I$5:$I$72,0)),"NÃO INFORMADO")</f>
        <v>NÃO INFORMADO</v>
      </c>
      <c r="D53" s="17" t="str">
        <f>VLOOKUP($A53,CC!$A:$C,3,FALSE())</f>
        <v>MEC</v>
      </c>
      <c r="E53" s="17" t="str">
        <f ca="1">IFERROR(INDEX(Cadastro!$D$5:$D$202,MATCH($A53&amp;"|"&amp;TEXT(_xlfn.MAXIFS(Cadastro!$E$5:$E$202,Cadastro!$A$5:$A$202,$A53,Cadastro!$E$5:$E$202,"&lt;="&amp;TODAY()),"yyyymmdd"),Cadastro!$I$5:$I$202,0)),"")</f>
        <v>B</v>
      </c>
      <c r="F53" s="85">
        <f>IF(COUNTIFS('Base Diária'!$A$2:$A$2260,$A53,'Base Diária'!$F$2:$F$2260,F$4,'Base Diária'!$P$2:$P$2260,"Sim")=0,"",SUMIFS('Base Diária'!$N$2:$N$2260,'Base Diária'!$A$2:$A$2260,$A53,'Base Diária'!$F$2:$F$2260,F$4))</f>
        <v>0.95306388526727503</v>
      </c>
      <c r="G53" s="85">
        <f>IF(COUNTIFS('Base Diária'!$A$2:$A$2260,$A53,'Base Diária'!$F$2:$F$2260,G$4,'Base Diária'!$P$2:$P$2260,"Sim")=0,"",SUMIFS('Base Diária'!$N$2:$N$2260,'Base Diária'!$A$2:$A$2260,$A53,'Base Diária'!$F$2:$F$2260,G$4))</f>
        <v>0.97131681877444598</v>
      </c>
      <c r="H53" s="85">
        <f>IF(COUNTIFS('Base Diária'!$A$2:$A$2260,$A53,'Base Diária'!$F$2:$F$2260,H$4,'Base Diária'!$P$2:$P$2260,"Sim")=0,"",SUMIFS('Base Diária'!$N$2:$N$2260,'Base Diária'!$A$2:$A$2260,$A53,'Base Diária'!$F$2:$F$2260,H$4))</f>
        <v>0.97653194263363763</v>
      </c>
      <c r="I53" s="85">
        <f>IF(COUNTIFS('Base Diária'!$A$2:$A$2260,$A53,'Base Diária'!$F$2:$F$2260,I$4,'Base Diária'!$P$2:$P$2260,"Sim")=0,"",SUMIFS('Base Diária'!$N$2:$N$2260,'Base Diária'!$A$2:$A$2260,$A53,'Base Diária'!$F$2:$F$2260,I$4))</f>
        <v>0.99348109517601046</v>
      </c>
      <c r="J53" s="85" t="str">
        <f>IF(COUNTIFS('Base Diária'!$A$2:$A$2260,$A53,'Base Diária'!$F$2:$F$2260,J$4,'Base Diária'!$P$2:$P$2260,"Sim")=0,"",SUMIFS('Base Diária'!$N$2:$N$2260,'Base Diária'!$A$2:$A$2260,$A53,'Base Diária'!$F$2:$F$2260,J$4))</f>
        <v/>
      </c>
      <c r="K53" s="85">
        <f>IF(COUNTIFS('Base Diária'!$A$2:$A$2260,$A53,'Base Diária'!$F$2:$F$2260,K$4,'Base Diária'!$P$2:$P$2260,"Sim")=0,"",SUMIFS('Base Diária'!$N$2:$N$2260,'Base Diária'!$A$2:$A$2260,$A53,'Base Diária'!$F$2:$F$2260,K$4))</f>
        <v>0.93741851368970019</v>
      </c>
      <c r="L53" s="85">
        <f>IF(COUNTIFS('Base Diária'!$A$2:$A$2260,$A53,'Base Diária'!$F$2:$F$2260,L$4,'Base Diária'!$P$2:$P$2260,"Sim")=0,"",SUMIFS('Base Diária'!$N$2:$N$2260,'Base Diária'!$A$2:$A$2260,$A53,'Base Diária'!$F$2:$F$2260,L$4))</f>
        <v>0.81747066492829201</v>
      </c>
      <c r="M53" s="85">
        <f>IF(COUNTIFS('Base Diária'!$A$2:$A$2260,$A53,'Base Diária'!$F$2:$F$2260,M$4,'Base Diária'!$P$2:$P$2260,"Sim")=0,"",SUMIFS('Base Diária'!$N$2:$N$2260,'Base Diária'!$A$2:$A$2260,$A53,'Base Diária'!$F$2:$F$2260,M$4))</f>
        <v>0.82007822685788778</v>
      </c>
      <c r="N53" s="85">
        <f>IF(COUNTIFS('Base Diária'!$A$2:$A$2260,$A53,'Base Diária'!$F$2:$F$2260,N$4,'Base Diária'!$P$2:$P$2260,"Sim")=0,"",SUMIFS('Base Diária'!$N$2:$N$2260,'Base Diária'!$A$2:$A$2260,$A53,'Base Diária'!$F$2:$F$2260,N$4))</f>
        <v>0.9152542372881356</v>
      </c>
      <c r="O53" s="85">
        <f>IF(COUNTIFS('Base Diária'!$A$2:$A$2260,$A53,'Base Diária'!$F$2:$F$2260,O$4,'Base Diária'!$P$2:$P$2260,"Sim")=0,"",SUMIFS('Base Diária'!$N$2:$N$2260,'Base Diária'!$A$2:$A$2260,$A53,'Base Diária'!$F$2:$F$2260,O$4))</f>
        <v>0.44328552803129073</v>
      </c>
      <c r="P53" s="85" t="str">
        <f>IF(COUNTIFS('Base Diária'!$A$2:$A$2260,$A53,'Base Diária'!$F$2:$F$2260,P$4,'Base Diária'!$P$2:$P$2260,"Sim")=0,"",SUMIFS('Base Diária'!$N$2:$N$2260,'Base Diária'!$A$2:$A$2260,$A53,'Base Diária'!$F$2:$F$2260,P$4))</f>
        <v/>
      </c>
      <c r="Q53" s="85">
        <f>IF(COUNTIFS('Base Diária'!$A$2:$A$2260,$A53,'Base Diária'!$F$2:$F$2260,Q$4,'Base Diária'!$P$2:$P$2260,"Sim")=0,"",SUMIFS('Base Diária'!$N$2:$N$2260,'Base Diária'!$A$2:$A$2260,$A53,'Base Diária'!$F$2:$F$2260,Q$4))</f>
        <v>0.93872229465449808</v>
      </c>
      <c r="R53" s="85">
        <f>IF(COUNTIFS('Base Diária'!$A$2:$A$2260,$A53,'Base Diária'!$F$2:$F$2260,R$4,'Base Diária'!$P$2:$P$2260,"Sim")=0,"",SUMIFS('Base Diária'!$N$2:$N$2260,'Base Diária'!$A$2:$A$2260,$A53,'Base Diária'!$F$2:$F$2260,R$4))</f>
        <v>0.9465449804432855</v>
      </c>
      <c r="S53" s="85">
        <f>IF(COUNTIFS('Base Diária'!$A$2:$A$2260,$A53,'Base Diária'!$F$2:$F$2260,S$4,'Base Diária'!$P$2:$P$2260,"Sim")=0,"",SUMIFS('Base Diária'!$N$2:$N$2260,'Base Diária'!$A$2:$A$2260,$A53,'Base Diária'!$F$2:$F$2260,S$4))</f>
        <v>0.95827900912646669</v>
      </c>
      <c r="T53" s="85">
        <f>IF(COUNTIFS('Base Diária'!$A$2:$A$2260,$A53,'Base Diária'!$F$2:$F$2260,T$4,'Base Diária'!$P$2:$P$2260,"Sim")=0,"",SUMIFS('Base Diária'!$N$2:$N$2260,'Base Diária'!$A$2:$A$2260,$A53,'Base Diária'!$F$2:$F$2260,T$4))</f>
        <v>0</v>
      </c>
      <c r="U53" s="85">
        <f>IF(COUNTIFS('Base Diária'!$A$2:$A$2260,$A53,'Base Diária'!$F$2:$F$2260,U$4,'Base Diária'!$P$2:$P$2260,"Sim")=0,"",SUMIFS('Base Diária'!$N$2:$N$2260,'Base Diária'!$A$2:$A$2260,$A53,'Base Diária'!$F$2:$F$2260,U$4))</f>
        <v>0.95045632333767927</v>
      </c>
      <c r="V53" s="85" t="str">
        <f>IF(COUNTIFS('Base Diária'!$A$2:$A$2260,$A53,'Base Diária'!$F$2:$F$2260,V$4,'Base Diária'!$P$2:$P$2260,"Sim")=0,"",SUMIFS('Base Diária'!$N$2:$N$2260,'Base Diária'!$A$2:$A$2260,$A53,'Base Diária'!$F$2:$F$2260,V$4))</f>
        <v/>
      </c>
      <c r="W53" s="85">
        <f>IF(COUNTIFS('Base Diária'!$A$2:$A$2260,$A53,'Base Diária'!$F$2:$F$2260,W$4,'Base Diária'!$P$2:$P$2260,"Sim")=0,"",SUMIFS('Base Diária'!$N$2:$N$2260,'Base Diária'!$A$2:$A$2260,$A53,'Base Diária'!$F$2:$F$2260,W$4))</f>
        <v>0.98696219035202093</v>
      </c>
      <c r="X53" s="85">
        <f>IF(COUNTIFS('Base Diária'!$A$2:$A$2260,$A53,'Base Diária'!$F$2:$F$2260,X$4,'Base Diária'!$P$2:$P$2260,"Sim")=0,"",SUMIFS('Base Diária'!$N$2:$N$2260,'Base Diária'!$A$2:$A$2260,$A53,'Base Diária'!$F$2:$F$2260,X$4))</f>
        <v>0.98826597131681881</v>
      </c>
      <c r="Y53" s="85" t="str">
        <f>IF(COUNTIFS('Base Diária'!$A$2:$A$2260,$A53,'Base Diária'!$F$2:$F$2260,Y$4,'Base Diária'!$P$2:$P$2260,"Sim")=0,"",SUMIFS('Base Diária'!$N$2:$N$2260,'Base Diária'!$A$2:$A$2260,$A53,'Base Diária'!$F$2:$F$2260,Y$4))</f>
        <v/>
      </c>
      <c r="Z53" s="85" t="str">
        <f>IF(COUNTIFS('Base Diária'!$A$2:$A$2260,$A53,'Base Diária'!$F$2:$F$2260,Z$4,'Base Diária'!$P$2:$P$2260,"Sim")=0,"",SUMIFS('Base Diária'!$N$2:$N$2260,'Base Diária'!$A$2:$A$2260,$A53,'Base Diária'!$F$2:$F$2260,Z$4))</f>
        <v/>
      </c>
      <c r="AA53" s="85" t="str">
        <f>IF(COUNTIFS('Base Diária'!$A$2:$A$2260,$A53,'Base Diária'!$F$2:$F$2260,AA$4,'Base Diária'!$P$2:$P$2260,"Sim")=0,"",SUMIFS('Base Diária'!$N$2:$N$2260,'Base Diária'!$A$2:$A$2260,$A53,'Base Diária'!$F$2:$F$2260,AA$4))</f>
        <v/>
      </c>
      <c r="AB53" s="85" t="str">
        <f>IF(COUNTIFS('Base Diária'!$A$2:$A$2260,$A53,'Base Diária'!$F$2:$F$2260,AB$4,'Base Diária'!$P$2:$P$2260,"Sim")=0,"",SUMIFS('Base Diária'!$N$2:$N$2260,'Base Diária'!$A$2:$A$2260,$A53,'Base Diária'!$F$2:$F$2260,AB$4))</f>
        <v/>
      </c>
      <c r="AC53" s="85" t="str">
        <f>IF(COUNTIFS('Base Diária'!$A$2:$A$2260,$A53,'Base Diária'!$F$2:$F$2260,AC$4,'Base Diária'!$P$2:$P$2260,"Sim")=0,"",SUMIFS('Base Diária'!$N$2:$N$2260,'Base Diária'!$A$2:$A$2260,$A53,'Base Diária'!$F$2:$F$2260,AC$4))</f>
        <v/>
      </c>
      <c r="AD53" s="85" t="str">
        <f>IF(COUNTIFS('Base Diária'!$A$2:$A$2260,$A53,'Base Diária'!$F$2:$F$2260,AD$4,'Base Diária'!$P$2:$P$2260,"Sim")=0,"",SUMIFS('Base Diária'!$N$2:$N$2260,'Base Diária'!$A$2:$A$2260,$A53,'Base Diária'!$F$2:$F$2260,AD$4))</f>
        <v/>
      </c>
      <c r="AE53" s="85" t="str">
        <f>IF(COUNTIFS('Base Diária'!$A$2:$A$2260,$A53,'Base Diária'!$F$2:$F$2260,AE$4,'Base Diária'!$P$2:$P$2260,"Sim")=0,"",SUMIFS('Base Diária'!$N$2:$N$2260,'Base Diária'!$A$2:$A$2260,$A53,'Base Diária'!$F$2:$F$2260,AE$4))</f>
        <v/>
      </c>
      <c r="AF53" s="85" t="str">
        <f>IF(COUNTIFS('Base Diária'!$A$2:$A$2260,$A53,'Base Diária'!$F$2:$F$2260,AF$4,'Base Diária'!$P$2:$P$2260,"Sim")=0,"",SUMIFS('Base Diária'!$N$2:$N$2260,'Base Diária'!$A$2:$A$2260,$A53,'Base Diária'!$F$2:$F$2260,AF$4))</f>
        <v/>
      </c>
      <c r="AG53" s="85" t="str">
        <f>IF(COUNTIFS('Base Diária'!$A$2:$A$2260,$A53,'Base Diária'!$F$2:$F$2260,AG$4,'Base Diária'!$P$2:$P$2260,"Sim")=0,"",SUMIFS('Base Diária'!$N$2:$N$2260,'Base Diária'!$A$2:$A$2260,$A53,'Base Diária'!$F$2:$F$2260,AG$4))</f>
        <v/>
      </c>
      <c r="AH53" s="18">
        <f>IFERROR(INDEX('Painel Empregado'!$F$5:$F$62,MATCH($A53,'Painel Empregado'!$A$5:$A$62,0)),"")</f>
        <v>15</v>
      </c>
      <c r="AI53" s="86">
        <f>IFERROR(INDEX('Painel Empregado'!$J$5:$J$62,MATCH($A53,'Painel Empregado'!$A$5:$A$62,0)),"")</f>
        <v>0.90647544545849623</v>
      </c>
      <c r="AJ53" s="86">
        <f>IFERROR(INDEX('Painel Empregado'!$M$5:$M$62,MATCH($A53,'Painel Empregado'!$A$5:$A$62,0)),"")</f>
        <v>0.93333333333333335</v>
      </c>
      <c r="AK53" s="86">
        <f>IFERROR(INDEX('Painel Empregado'!$K$5:$K$62,MATCH($A53,'Painel Empregado'!$A$5:$A$62,0)),"")</f>
        <v>0.8</v>
      </c>
      <c r="AL53" s="89" t="str">
        <f>IFERROR(INDEX('Painel Empregado'!$Q$5:$Q$62,MATCH($A53,'Painel Empregado'!$A$5:$A$62,0)),"")</f>
        <v>Na meta</v>
      </c>
    </row>
    <row r="54" spans="1:38" ht="15" customHeight="1" x14ac:dyDescent="0.25">
      <c r="A54" s="93">
        <v>12468</v>
      </c>
      <c r="B54" s="6" t="s">
        <v>60</v>
      </c>
      <c r="C54" s="17" t="str">
        <f ca="1">IFERROR(INDEX(Cadastro!$C$5:$C$72,MATCH($A54&amp;"|"&amp;TEXT(_xlfn.MAXIFS(Cadastro!$E$5:$E$72,Cadastro!$A$5:$A$72,$A54,Cadastro!$E$5:$E$72,"&lt;="&amp;TODAY()),"yyyymmdd"),Cadastro!$I$5:$I$72,0)),"NÃO INFORMADO")</f>
        <v>NÃO INFORMADO</v>
      </c>
      <c r="D54" s="17" t="str">
        <f>VLOOKUP($A54,CC!$A:$C,3,FALSE())</f>
        <v>MEC</v>
      </c>
      <c r="E54" s="17" t="str">
        <f ca="1">IFERROR(INDEX(Cadastro!$D$5:$D$202,MATCH($A54&amp;"|"&amp;TEXT(_xlfn.MAXIFS(Cadastro!$E$5:$E$202,Cadastro!$A$5:$A$202,$A54,Cadastro!$E$5:$E$202,"&lt;="&amp;TODAY()),"yyyymmdd"),Cadastro!$I$5:$I$202,0)),"")</f>
        <v>C</v>
      </c>
      <c r="F54" s="85">
        <f>IF(COUNTIFS('Base Diária'!$A$2:$A$2260,$A54,'Base Diária'!$F$2:$F$2260,F$4,'Base Diária'!$P$2:$P$2260,"Sim")=0,"",SUMIFS('Base Diária'!$N$2:$N$2260,'Base Diária'!$A$2:$A$2260,$A54,'Base Diária'!$F$2:$F$2260,F$4))</f>
        <v>0.8860569715142429</v>
      </c>
      <c r="G54" s="85" t="str">
        <f>IF(COUNTIFS('Base Diária'!$A$2:$A$2260,$A54,'Base Diária'!$F$2:$F$2260,G$4,'Base Diária'!$P$2:$P$2260,"Sim")=0,"",SUMIFS('Base Diária'!$N$2:$N$2260,'Base Diária'!$A$2:$A$2260,$A54,'Base Diária'!$F$2:$F$2260,G$4))</f>
        <v/>
      </c>
      <c r="H54" s="85">
        <f>IF(COUNTIFS('Base Diária'!$A$2:$A$2260,$A54,'Base Diária'!$F$2:$F$2260,H$4,'Base Diária'!$P$2:$P$2260,"Sim")=0,"",SUMIFS('Base Diária'!$N$2:$N$2260,'Base Diária'!$A$2:$A$2260,$A54,'Base Diária'!$F$2:$F$2260,H$4))</f>
        <v>1.0149925037481258</v>
      </c>
      <c r="I54" s="85">
        <f>IF(COUNTIFS('Base Diária'!$A$2:$A$2260,$A54,'Base Diária'!$F$2:$F$2260,I$4,'Base Diária'!$P$2:$P$2260,"Sim")=0,"",SUMIFS('Base Diária'!$N$2:$N$2260,'Base Diária'!$A$2:$A$2260,$A54,'Base Diária'!$F$2:$F$2260,I$4))</f>
        <v>0.90254872563718136</v>
      </c>
      <c r="J54" s="85">
        <f>IF(COUNTIFS('Base Diária'!$A$2:$A$2260,$A54,'Base Diária'!$F$2:$F$2260,J$4,'Base Diária'!$P$2:$P$2260,"Sim")=0,"",SUMIFS('Base Diária'!$N$2:$N$2260,'Base Diária'!$A$2:$A$2260,$A54,'Base Diária'!$F$2:$F$2260,J$4))</f>
        <v>0.8860569715142429</v>
      </c>
      <c r="K54" s="85">
        <f>IF(COUNTIFS('Base Diária'!$A$2:$A$2260,$A54,'Base Diária'!$F$2:$F$2260,K$4,'Base Diária'!$P$2:$P$2260,"Sim")=0,"",SUMIFS('Base Diária'!$N$2:$N$2260,'Base Diária'!$A$2:$A$2260,$A54,'Base Diária'!$F$2:$F$2260,K$4))</f>
        <v>0.94452773613193397</v>
      </c>
      <c r="L54" s="85">
        <f>IF(COUNTIFS('Base Diária'!$A$2:$A$2260,$A54,'Base Diária'!$F$2:$F$2260,L$4,'Base Diária'!$P$2:$P$2260,"Sim")=0,"",SUMIFS('Base Diária'!$N$2:$N$2260,'Base Diária'!$A$2:$A$2260,$A54,'Base Diária'!$F$2:$F$2260,L$4))</f>
        <v>0.97751124437781101</v>
      </c>
      <c r="M54" s="85" t="str">
        <f>IF(COUNTIFS('Base Diária'!$A$2:$A$2260,$A54,'Base Diária'!$F$2:$F$2260,M$4,'Base Diária'!$P$2:$P$2260,"Sim")=0,"",SUMIFS('Base Diária'!$N$2:$N$2260,'Base Diária'!$A$2:$A$2260,$A54,'Base Diária'!$F$2:$F$2260,M$4))</f>
        <v/>
      </c>
      <c r="N54" s="85">
        <f>IF(COUNTIFS('Base Diária'!$A$2:$A$2260,$A54,'Base Diária'!$F$2:$F$2260,N$4,'Base Diária'!$P$2:$P$2260,"Sim")=0,"",SUMIFS('Base Diária'!$N$2:$N$2260,'Base Diária'!$A$2:$A$2260,$A54,'Base Diária'!$F$2:$F$2260,N$4))</f>
        <v>1.0059970014992503</v>
      </c>
      <c r="O54" s="85">
        <f>IF(COUNTIFS('Base Diária'!$A$2:$A$2260,$A54,'Base Diária'!$F$2:$F$2260,O$4,'Base Diária'!$P$2:$P$2260,"Sim")=0,"",SUMIFS('Base Diária'!$N$2:$N$2260,'Base Diária'!$A$2:$A$2260,$A54,'Base Diária'!$F$2:$F$2260,O$4))</f>
        <v>1.0494752623688155</v>
      </c>
      <c r="P54" s="85">
        <f>IF(COUNTIFS('Base Diária'!$A$2:$A$2260,$A54,'Base Diária'!$F$2:$F$2260,P$4,'Base Diária'!$P$2:$P$2260,"Sim")=0,"",SUMIFS('Base Diária'!$N$2:$N$2260,'Base Diária'!$A$2:$A$2260,$A54,'Base Diária'!$F$2:$F$2260,P$4))</f>
        <v>0.18740629685157423</v>
      </c>
      <c r="Q54" s="85">
        <f>IF(COUNTIFS('Base Diária'!$A$2:$A$2260,$A54,'Base Diária'!$F$2:$F$2260,Q$4,'Base Diária'!$P$2:$P$2260,"Sim")=0,"",SUMIFS('Base Diária'!$N$2:$N$2260,'Base Diária'!$A$2:$A$2260,$A54,'Base Diária'!$F$2:$F$2260,Q$4))</f>
        <v>0.9070464767616192</v>
      </c>
      <c r="R54" s="85">
        <f>IF(COUNTIFS('Base Diária'!$A$2:$A$2260,$A54,'Base Diária'!$F$2:$F$2260,R$4,'Base Diária'!$P$2:$P$2260,"Sim")=0,"",SUMIFS('Base Diária'!$N$2:$N$2260,'Base Diária'!$A$2:$A$2260,$A54,'Base Diária'!$F$2:$F$2260,R$4))</f>
        <v>1.0614692653673163</v>
      </c>
      <c r="S54" s="85" t="str">
        <f>IF(COUNTIFS('Base Diária'!$A$2:$A$2260,$A54,'Base Diária'!$F$2:$F$2260,S$4,'Base Diária'!$P$2:$P$2260,"Sim")=0,"",SUMIFS('Base Diária'!$N$2:$N$2260,'Base Diária'!$A$2:$A$2260,$A54,'Base Diária'!$F$2:$F$2260,S$4))</f>
        <v/>
      </c>
      <c r="T54" s="85">
        <f>IF(COUNTIFS('Base Diária'!$A$2:$A$2260,$A54,'Base Diária'!$F$2:$F$2260,T$4,'Base Diária'!$P$2:$P$2260,"Sim")=0,"",SUMIFS('Base Diária'!$N$2:$N$2260,'Base Diária'!$A$2:$A$2260,$A54,'Base Diária'!$F$2:$F$2260,T$4))</f>
        <v>0.78110944527736137</v>
      </c>
      <c r="U54" s="85">
        <f>IF(COUNTIFS('Base Diária'!$A$2:$A$2260,$A54,'Base Diária'!$F$2:$F$2260,U$4,'Base Diária'!$P$2:$P$2260,"Sim")=0,"",SUMIFS('Base Diária'!$N$2:$N$2260,'Base Diária'!$A$2:$A$2260,$A54,'Base Diária'!$F$2:$F$2260,U$4))</f>
        <v>0.94002998500749624</v>
      </c>
      <c r="V54" s="85">
        <f>IF(COUNTIFS('Base Diária'!$A$2:$A$2260,$A54,'Base Diária'!$F$2:$F$2260,V$4,'Base Diária'!$P$2:$P$2260,"Sim")=0,"",SUMIFS('Base Diária'!$N$2:$N$2260,'Base Diária'!$A$2:$A$2260,$A54,'Base Diária'!$F$2:$F$2260,V$4))</f>
        <v>0.97451274362818596</v>
      </c>
      <c r="W54" s="85">
        <f>IF(COUNTIFS('Base Diária'!$A$2:$A$2260,$A54,'Base Diária'!$F$2:$F$2260,W$4,'Base Diária'!$P$2:$P$2260,"Sim")=0,"",SUMIFS('Base Diária'!$N$2:$N$2260,'Base Diária'!$A$2:$A$2260,$A54,'Base Diária'!$F$2:$F$2260,W$4))</f>
        <v>0.96401799100449759</v>
      </c>
      <c r="X54" s="85">
        <f>IF(COUNTIFS('Base Diária'!$A$2:$A$2260,$A54,'Base Diária'!$F$2:$F$2260,X$4,'Base Diária'!$P$2:$P$2260,"Sim")=0,"",SUMIFS('Base Diária'!$N$2:$N$2260,'Base Diária'!$A$2:$A$2260,$A54,'Base Diária'!$F$2:$F$2260,X$4))</f>
        <v>0.92653673163418293</v>
      </c>
      <c r="Y54" s="85" t="str">
        <f>IF(COUNTIFS('Base Diária'!$A$2:$A$2260,$A54,'Base Diária'!$F$2:$F$2260,Y$4,'Base Diária'!$P$2:$P$2260,"Sim")=0,"",SUMIFS('Base Diária'!$N$2:$N$2260,'Base Diária'!$A$2:$A$2260,$A54,'Base Diária'!$F$2:$F$2260,Y$4))</f>
        <v/>
      </c>
      <c r="Z54" s="85" t="str">
        <f>IF(COUNTIFS('Base Diária'!$A$2:$A$2260,$A54,'Base Diária'!$F$2:$F$2260,Z$4,'Base Diária'!$P$2:$P$2260,"Sim")=0,"",SUMIFS('Base Diária'!$N$2:$N$2260,'Base Diária'!$A$2:$A$2260,$A54,'Base Diária'!$F$2:$F$2260,Z$4))</f>
        <v/>
      </c>
      <c r="AA54" s="85" t="str">
        <f>IF(COUNTIFS('Base Diária'!$A$2:$A$2260,$A54,'Base Diária'!$F$2:$F$2260,AA$4,'Base Diária'!$P$2:$P$2260,"Sim")=0,"",SUMIFS('Base Diária'!$N$2:$N$2260,'Base Diária'!$A$2:$A$2260,$A54,'Base Diária'!$F$2:$F$2260,AA$4))</f>
        <v/>
      </c>
      <c r="AB54" s="85" t="str">
        <f>IF(COUNTIFS('Base Diária'!$A$2:$A$2260,$A54,'Base Diária'!$F$2:$F$2260,AB$4,'Base Diária'!$P$2:$P$2260,"Sim")=0,"",SUMIFS('Base Diária'!$N$2:$N$2260,'Base Diária'!$A$2:$A$2260,$A54,'Base Diária'!$F$2:$F$2260,AB$4))</f>
        <v/>
      </c>
      <c r="AC54" s="85" t="str">
        <f>IF(COUNTIFS('Base Diária'!$A$2:$A$2260,$A54,'Base Diária'!$F$2:$F$2260,AC$4,'Base Diária'!$P$2:$P$2260,"Sim")=0,"",SUMIFS('Base Diária'!$N$2:$N$2260,'Base Diária'!$A$2:$A$2260,$A54,'Base Diária'!$F$2:$F$2260,AC$4))</f>
        <v/>
      </c>
      <c r="AD54" s="85" t="str">
        <f>IF(COUNTIFS('Base Diária'!$A$2:$A$2260,$A54,'Base Diária'!$F$2:$F$2260,AD$4,'Base Diária'!$P$2:$P$2260,"Sim")=0,"",SUMIFS('Base Diária'!$N$2:$N$2260,'Base Diária'!$A$2:$A$2260,$A54,'Base Diária'!$F$2:$F$2260,AD$4))</f>
        <v/>
      </c>
      <c r="AE54" s="85" t="str">
        <f>IF(COUNTIFS('Base Diária'!$A$2:$A$2260,$A54,'Base Diária'!$F$2:$F$2260,AE$4,'Base Diária'!$P$2:$P$2260,"Sim")=0,"",SUMIFS('Base Diária'!$N$2:$N$2260,'Base Diária'!$A$2:$A$2260,$A54,'Base Diária'!$F$2:$F$2260,AE$4))</f>
        <v/>
      </c>
      <c r="AF54" s="85" t="str">
        <f>IF(COUNTIFS('Base Diária'!$A$2:$A$2260,$A54,'Base Diária'!$F$2:$F$2260,AF$4,'Base Diária'!$P$2:$P$2260,"Sim")=0,"",SUMIFS('Base Diária'!$N$2:$N$2260,'Base Diária'!$A$2:$A$2260,$A54,'Base Diária'!$F$2:$F$2260,AF$4))</f>
        <v/>
      </c>
      <c r="AG54" s="85" t="str">
        <f>IF(COUNTIFS('Base Diária'!$A$2:$A$2260,$A54,'Base Diária'!$F$2:$F$2260,AG$4,'Base Diária'!$P$2:$P$2260,"Sim")=0,"",SUMIFS('Base Diária'!$N$2:$N$2260,'Base Diária'!$A$2:$A$2260,$A54,'Base Diária'!$F$2:$F$2260,AG$4))</f>
        <v/>
      </c>
      <c r="AH54" s="18">
        <f>IFERROR(INDEX('Painel Empregado'!$F$5:$F$62,MATCH($A54,'Painel Empregado'!$A$5:$A$62,0)),"")</f>
        <v>16</v>
      </c>
      <c r="AI54" s="86">
        <f>IFERROR(INDEX('Painel Empregado'!$J$5:$J$62,MATCH($A54,'Painel Empregado'!$A$5:$A$62,0)),"")</f>
        <v>0.90058095952023964</v>
      </c>
      <c r="AJ54" s="86">
        <f>IFERROR(INDEX('Painel Empregado'!$M$5:$M$62,MATCH($A54,'Painel Empregado'!$A$5:$A$62,0)),"")</f>
        <v>0.875</v>
      </c>
      <c r="AK54" s="86">
        <f>IFERROR(INDEX('Painel Empregado'!$K$5:$K$62,MATCH($A54,'Painel Empregado'!$A$5:$A$62,0)),"")</f>
        <v>0.8</v>
      </c>
      <c r="AL54" s="89" t="str">
        <f>IFERROR(INDEX('Painel Empregado'!$Q$5:$Q$62,MATCH($A54,'Painel Empregado'!$A$5:$A$62,0)),"")</f>
        <v>Na meta</v>
      </c>
    </row>
    <row r="55" spans="1:38" ht="15" customHeight="1" x14ac:dyDescent="0.25">
      <c r="A55" s="93">
        <v>53403</v>
      </c>
      <c r="B55" s="6" t="s">
        <v>61</v>
      </c>
      <c r="C55" s="17" t="str">
        <f ca="1">IFERROR(INDEX(Cadastro!$C$5:$C$72,MATCH($A55&amp;"|"&amp;TEXT(_xlfn.MAXIFS(Cadastro!$E$5:$E$72,Cadastro!$A$5:$A$72,$A55,Cadastro!$E$5:$E$72,"&lt;="&amp;TODAY()),"yyyymmdd"),Cadastro!$I$5:$I$72,0)),"NÃO INFORMADO")</f>
        <v>NÃO INFORMADO</v>
      </c>
      <c r="D55" s="17" t="str">
        <f>VLOOKUP($A55,CC!$A:$C,3,FALSE())</f>
        <v>MEC</v>
      </c>
      <c r="E55" s="17" t="str">
        <f ca="1">IFERROR(INDEX(Cadastro!$D$5:$D$202,MATCH($A55&amp;"|"&amp;TEXT(_xlfn.MAXIFS(Cadastro!$E$5:$E$202,Cadastro!$A$5:$A$202,$A55,Cadastro!$E$5:$E$202,"&lt;="&amp;TODAY()),"yyyymmdd"),Cadastro!$I$5:$I$202,0)),"")</f>
        <v>A</v>
      </c>
      <c r="F55" s="85" t="str">
        <f>IF(COUNTIFS('Base Diária'!$A$2:$A$2260,$A55,'Base Diária'!$F$2:$F$2260,F$4,'Base Diária'!$P$2:$P$2260,"Sim")=0,"",SUMIFS('Base Diária'!$N$2:$N$2260,'Base Diária'!$A$2:$A$2260,$A55,'Base Diária'!$F$2:$F$2260,F$4))</f>
        <v/>
      </c>
      <c r="G55" s="85" t="str">
        <f>IF(COUNTIFS('Base Diária'!$A$2:$A$2260,$A55,'Base Diária'!$F$2:$F$2260,G$4,'Base Diária'!$P$2:$P$2260,"Sim")=0,"",SUMIFS('Base Diária'!$N$2:$N$2260,'Base Diária'!$A$2:$A$2260,$A55,'Base Diária'!$F$2:$F$2260,G$4))</f>
        <v/>
      </c>
      <c r="H55" s="85" t="str">
        <f>IF(COUNTIFS('Base Diária'!$A$2:$A$2260,$A55,'Base Diária'!$F$2:$F$2260,H$4,'Base Diária'!$P$2:$P$2260,"Sim")=0,"",SUMIFS('Base Diária'!$N$2:$N$2260,'Base Diária'!$A$2:$A$2260,$A55,'Base Diária'!$F$2:$F$2260,H$4))</f>
        <v/>
      </c>
      <c r="I55" s="85" t="str">
        <f>IF(COUNTIFS('Base Diária'!$A$2:$A$2260,$A55,'Base Diária'!$F$2:$F$2260,I$4,'Base Diária'!$P$2:$P$2260,"Sim")=0,"",SUMIFS('Base Diária'!$N$2:$N$2260,'Base Diária'!$A$2:$A$2260,$A55,'Base Diária'!$F$2:$F$2260,I$4))</f>
        <v/>
      </c>
      <c r="J55" s="85" t="str">
        <f>IF(COUNTIFS('Base Diária'!$A$2:$A$2260,$A55,'Base Diária'!$F$2:$F$2260,J$4,'Base Diária'!$P$2:$P$2260,"Sim")=0,"",SUMIFS('Base Diária'!$N$2:$N$2260,'Base Diária'!$A$2:$A$2260,$A55,'Base Diária'!$F$2:$F$2260,J$4))</f>
        <v/>
      </c>
      <c r="K55" s="85" t="str">
        <f>IF(COUNTIFS('Base Diária'!$A$2:$A$2260,$A55,'Base Diária'!$F$2:$F$2260,K$4,'Base Diária'!$P$2:$P$2260,"Sim")=0,"",SUMIFS('Base Diária'!$N$2:$N$2260,'Base Diária'!$A$2:$A$2260,$A55,'Base Diária'!$F$2:$F$2260,K$4))</f>
        <v/>
      </c>
      <c r="L55" s="85" t="str">
        <f>IF(COUNTIFS('Base Diária'!$A$2:$A$2260,$A55,'Base Diária'!$F$2:$F$2260,L$4,'Base Diária'!$P$2:$P$2260,"Sim")=0,"",SUMIFS('Base Diária'!$N$2:$N$2260,'Base Diária'!$A$2:$A$2260,$A55,'Base Diária'!$F$2:$F$2260,L$4))</f>
        <v/>
      </c>
      <c r="M55" s="85" t="str">
        <f>IF(COUNTIFS('Base Diária'!$A$2:$A$2260,$A55,'Base Diária'!$F$2:$F$2260,M$4,'Base Diária'!$P$2:$P$2260,"Sim")=0,"",SUMIFS('Base Diária'!$N$2:$N$2260,'Base Diária'!$A$2:$A$2260,$A55,'Base Diária'!$F$2:$F$2260,M$4))</f>
        <v/>
      </c>
      <c r="N55" s="85" t="str">
        <f>IF(COUNTIFS('Base Diária'!$A$2:$A$2260,$A55,'Base Diária'!$F$2:$F$2260,N$4,'Base Diária'!$P$2:$P$2260,"Sim")=0,"",SUMIFS('Base Diária'!$N$2:$N$2260,'Base Diária'!$A$2:$A$2260,$A55,'Base Diária'!$F$2:$F$2260,N$4))</f>
        <v/>
      </c>
      <c r="O55" s="85">
        <f>IF(COUNTIFS('Base Diária'!$A$2:$A$2260,$A55,'Base Diária'!$F$2:$F$2260,O$4,'Base Diária'!$P$2:$P$2260,"Sim")=0,"",SUMIFS('Base Diária'!$N$2:$N$2260,'Base Diária'!$A$2:$A$2260,$A55,'Base Diária'!$F$2:$F$2260,O$4))</f>
        <v>0.92216358839050139</v>
      </c>
      <c r="P55" s="85">
        <f>IF(COUNTIFS('Base Diária'!$A$2:$A$2260,$A55,'Base Diária'!$F$2:$F$2260,P$4,'Base Diária'!$P$2:$P$2260,"Sim")=0,"",SUMIFS('Base Diária'!$N$2:$N$2260,'Base Diária'!$A$2:$A$2260,$A55,'Base Diária'!$F$2:$F$2260,P$4))</f>
        <v>0.90633245382585748</v>
      </c>
      <c r="Q55" s="85" t="str">
        <f>IF(COUNTIFS('Base Diária'!$A$2:$A$2260,$A55,'Base Diária'!$F$2:$F$2260,Q$4,'Base Diária'!$P$2:$P$2260,"Sim")=0,"",SUMIFS('Base Diária'!$N$2:$N$2260,'Base Diária'!$A$2:$A$2260,$A55,'Base Diária'!$F$2:$F$2260,Q$4))</f>
        <v/>
      </c>
      <c r="R55" s="85">
        <f>IF(COUNTIFS('Base Diária'!$A$2:$A$2260,$A55,'Base Diária'!$F$2:$F$2260,R$4,'Base Diária'!$P$2:$P$2260,"Sim")=0,"",SUMIFS('Base Diária'!$N$2:$N$2260,'Base Diária'!$A$2:$A$2260,$A55,'Base Diária'!$F$2:$F$2260,R$4))</f>
        <v>0.87730870712401043</v>
      </c>
      <c r="S55" s="85">
        <f>IF(COUNTIFS('Base Diária'!$A$2:$A$2260,$A55,'Base Diária'!$F$2:$F$2260,S$4,'Base Diária'!$P$2:$P$2260,"Sim")=0,"",SUMIFS('Base Diária'!$N$2:$N$2260,'Base Diária'!$A$2:$A$2260,$A55,'Base Diária'!$F$2:$F$2260,S$4))</f>
        <v>0.92348284960422211</v>
      </c>
      <c r="T55" s="85">
        <f>IF(COUNTIFS('Base Diária'!$A$2:$A$2260,$A55,'Base Diária'!$F$2:$F$2260,T$4,'Base Diária'!$P$2:$P$2260,"Sim")=0,"",SUMIFS('Base Diária'!$N$2:$N$2260,'Base Diária'!$A$2:$A$2260,$A55,'Base Diária'!$F$2:$F$2260,T$4))</f>
        <v>0.39182058047493407</v>
      </c>
      <c r="U55" s="85">
        <f>IF(COUNTIFS('Base Diária'!$A$2:$A$2260,$A55,'Base Diária'!$F$2:$F$2260,U$4,'Base Diária'!$P$2:$P$2260,"Sim")=0,"",SUMIFS('Base Diária'!$N$2:$N$2260,'Base Diária'!$A$2:$A$2260,$A55,'Base Diária'!$F$2:$F$2260,U$4))</f>
        <v>0.82849604221635875</v>
      </c>
      <c r="V55" s="85">
        <f>IF(COUNTIFS('Base Diária'!$A$2:$A$2260,$A55,'Base Diária'!$F$2:$F$2260,V$4,'Base Diária'!$P$2:$P$2260,"Sim")=0,"",SUMIFS('Base Diária'!$N$2:$N$2260,'Base Diária'!$A$2:$A$2260,$A55,'Base Diária'!$F$2:$F$2260,V$4))</f>
        <v>0.52770448548812665</v>
      </c>
      <c r="W55" s="85" t="str">
        <f>IF(COUNTIFS('Base Diária'!$A$2:$A$2260,$A55,'Base Diária'!$F$2:$F$2260,W$4,'Base Diária'!$P$2:$P$2260,"Sim")=0,"",SUMIFS('Base Diária'!$N$2:$N$2260,'Base Diária'!$A$2:$A$2260,$A55,'Base Diária'!$F$2:$F$2260,W$4))</f>
        <v/>
      </c>
      <c r="X55" s="85">
        <f>IF(COUNTIFS('Base Diária'!$A$2:$A$2260,$A55,'Base Diária'!$F$2:$F$2260,X$4,'Base Diária'!$P$2:$P$2260,"Sim")=0,"",SUMIFS('Base Diária'!$N$2:$N$2260,'Base Diária'!$A$2:$A$2260,$A55,'Base Diária'!$F$2:$F$2260,X$4))</f>
        <v>0</v>
      </c>
      <c r="Y55" s="85" t="str">
        <f>IF(COUNTIFS('Base Diária'!$A$2:$A$2260,$A55,'Base Diária'!$F$2:$F$2260,Y$4,'Base Diária'!$P$2:$P$2260,"Sim")=0,"",SUMIFS('Base Diária'!$N$2:$N$2260,'Base Diária'!$A$2:$A$2260,$A55,'Base Diária'!$F$2:$F$2260,Y$4))</f>
        <v/>
      </c>
      <c r="Z55" s="85" t="str">
        <f>IF(COUNTIFS('Base Diária'!$A$2:$A$2260,$A55,'Base Diária'!$F$2:$F$2260,Z$4,'Base Diária'!$P$2:$P$2260,"Sim")=0,"",SUMIFS('Base Diária'!$N$2:$N$2260,'Base Diária'!$A$2:$A$2260,$A55,'Base Diária'!$F$2:$F$2260,Z$4))</f>
        <v/>
      </c>
      <c r="AA55" s="85" t="str">
        <f>IF(COUNTIFS('Base Diária'!$A$2:$A$2260,$A55,'Base Diária'!$F$2:$F$2260,AA$4,'Base Diária'!$P$2:$P$2260,"Sim")=0,"",SUMIFS('Base Diária'!$N$2:$N$2260,'Base Diária'!$A$2:$A$2260,$A55,'Base Diária'!$F$2:$F$2260,AA$4))</f>
        <v/>
      </c>
      <c r="AB55" s="85" t="str">
        <f>IF(COUNTIFS('Base Diária'!$A$2:$A$2260,$A55,'Base Diária'!$F$2:$F$2260,AB$4,'Base Diária'!$P$2:$P$2260,"Sim")=0,"",SUMIFS('Base Diária'!$N$2:$N$2260,'Base Diária'!$A$2:$A$2260,$A55,'Base Diária'!$F$2:$F$2260,AB$4))</f>
        <v/>
      </c>
      <c r="AC55" s="85" t="str">
        <f>IF(COUNTIFS('Base Diária'!$A$2:$A$2260,$A55,'Base Diária'!$F$2:$F$2260,AC$4,'Base Diária'!$P$2:$P$2260,"Sim")=0,"",SUMIFS('Base Diária'!$N$2:$N$2260,'Base Diária'!$A$2:$A$2260,$A55,'Base Diária'!$F$2:$F$2260,AC$4))</f>
        <v/>
      </c>
      <c r="AD55" s="85" t="str">
        <f>IF(COUNTIFS('Base Diária'!$A$2:$A$2260,$A55,'Base Diária'!$F$2:$F$2260,AD$4,'Base Diária'!$P$2:$P$2260,"Sim")=0,"",SUMIFS('Base Diária'!$N$2:$N$2260,'Base Diária'!$A$2:$A$2260,$A55,'Base Diária'!$F$2:$F$2260,AD$4))</f>
        <v/>
      </c>
      <c r="AE55" s="85" t="str">
        <f>IF(COUNTIFS('Base Diária'!$A$2:$A$2260,$A55,'Base Diária'!$F$2:$F$2260,AE$4,'Base Diária'!$P$2:$P$2260,"Sim")=0,"",SUMIFS('Base Diária'!$N$2:$N$2260,'Base Diária'!$A$2:$A$2260,$A55,'Base Diária'!$F$2:$F$2260,AE$4))</f>
        <v/>
      </c>
      <c r="AF55" s="85" t="str">
        <f>IF(COUNTIFS('Base Diária'!$A$2:$A$2260,$A55,'Base Diária'!$F$2:$F$2260,AF$4,'Base Diária'!$P$2:$P$2260,"Sim")=0,"",SUMIFS('Base Diária'!$N$2:$N$2260,'Base Diária'!$A$2:$A$2260,$A55,'Base Diária'!$F$2:$F$2260,AF$4))</f>
        <v/>
      </c>
      <c r="AG55" s="85" t="str">
        <f>IF(COUNTIFS('Base Diária'!$A$2:$A$2260,$A55,'Base Diária'!$F$2:$F$2260,AG$4,'Base Diária'!$P$2:$P$2260,"Sim")=0,"",SUMIFS('Base Diária'!$N$2:$N$2260,'Base Diária'!$A$2:$A$2260,$A55,'Base Diária'!$F$2:$F$2260,AG$4))</f>
        <v/>
      </c>
      <c r="AH55" s="18">
        <f>IFERROR(INDEX('Painel Empregado'!$F$5:$F$62,MATCH($A55,'Painel Empregado'!$A$5:$A$62,0)),"")</f>
        <v>7</v>
      </c>
      <c r="AI55" s="86">
        <f>IFERROR(INDEX('Painel Empregado'!$J$5:$J$62,MATCH($A55,'Painel Empregado'!$A$5:$A$62,0)),"")</f>
        <v>0.76818695816057292</v>
      </c>
      <c r="AJ55" s="86">
        <f>IFERROR(INDEX('Painel Empregado'!$M$5:$M$62,MATCH($A55,'Painel Empregado'!$A$5:$A$62,0)),"")</f>
        <v>0.7142857142857143</v>
      </c>
      <c r="AK55" s="86">
        <f>IFERROR(INDEX('Painel Empregado'!$K$5:$K$62,MATCH($A55,'Painel Empregado'!$A$5:$A$62,0)),"")</f>
        <v>0.8</v>
      </c>
      <c r="AL55" s="89" t="str">
        <f>IFERROR(INDEX('Painel Empregado'!$Q$5:$Q$62,MATCH($A55,'Painel Empregado'!$A$5:$A$62,0)),"")</f>
        <v>Crítico</v>
      </c>
    </row>
    <row r="56" spans="1:38" ht="15" customHeight="1" x14ac:dyDescent="0.25">
      <c r="A56" s="93">
        <v>53726</v>
      </c>
      <c r="B56" s="6" t="s">
        <v>62</v>
      </c>
      <c r="C56" s="17" t="str">
        <f ca="1">IFERROR(INDEX(Cadastro!$C$5:$C$72,MATCH($A56&amp;"|"&amp;TEXT(_xlfn.MAXIFS(Cadastro!$E$5:$E$72,Cadastro!$A$5:$A$72,$A56,Cadastro!$E$5:$E$72,"&lt;="&amp;TODAY()),"yyyymmdd"),Cadastro!$I$5:$I$72,0)),"NÃO INFORMADO")</f>
        <v>PED</v>
      </c>
      <c r="D56" s="17" t="str">
        <f>VLOOKUP($A56,CC!$A:$C,3,FALSE())</f>
        <v>PED</v>
      </c>
      <c r="E56" s="17" t="str">
        <f ca="1">IFERROR(INDEX(Cadastro!$D$5:$D$202,MATCH($A56&amp;"|"&amp;TEXT(_xlfn.MAXIFS(Cadastro!$E$5:$E$202,Cadastro!$A$5:$A$202,$A56,Cadastro!$E$5:$E$202,"&lt;="&amp;TODAY()),"yyyymmdd"),Cadastro!$I$5:$I$202,0)),"")</f>
        <v>6x1</v>
      </c>
      <c r="F56" s="85">
        <f>IF(COUNTIFS('Base Diária'!$A$2:$A$2260,$A56,'Base Diária'!$F$2:$F$2260,F$4,'Base Diária'!$P$2:$P$2260,"Sim")=0,"",SUMIFS('Base Diária'!$N$2:$N$2260,'Base Diária'!$A$2:$A$2260,$A56,'Base Diária'!$F$2:$F$2260,F$4))</f>
        <v>0.91590909090909089</v>
      </c>
      <c r="G56" s="85">
        <f>IF(COUNTIFS('Base Diária'!$A$2:$A$2260,$A56,'Base Diária'!$F$2:$F$2260,G$4,'Base Diária'!$P$2:$P$2260,"Sim")=0,"",SUMIFS('Base Diária'!$N$2:$N$2260,'Base Diária'!$A$2:$A$2260,$A56,'Base Diária'!$F$2:$F$2260,G$4))</f>
        <v>0.91590909090909089</v>
      </c>
      <c r="H56" s="85">
        <f>IF(COUNTIFS('Base Diária'!$A$2:$A$2260,$A56,'Base Diária'!$F$2:$F$2260,H$4,'Base Diária'!$P$2:$P$2260,"Sim")=0,"",SUMIFS('Base Diária'!$N$2:$N$2260,'Base Diária'!$A$2:$A$2260,$A56,'Base Diária'!$F$2:$F$2260,H$4))</f>
        <v>0.89545454545454539</v>
      </c>
      <c r="I56" s="85">
        <f>IF(COUNTIFS('Base Diária'!$A$2:$A$2260,$A56,'Base Diária'!$F$2:$F$2260,I$4,'Base Diária'!$P$2:$P$2260,"Sim")=0,"",SUMIFS('Base Diária'!$N$2:$N$2260,'Base Diária'!$A$2:$A$2260,$A56,'Base Diária'!$F$2:$F$2260,I$4))</f>
        <v>0.89204545454545447</v>
      </c>
      <c r="J56" s="85">
        <f>IF(COUNTIFS('Base Diária'!$A$2:$A$2260,$A56,'Base Diária'!$F$2:$F$2260,J$4,'Base Diária'!$P$2:$P$2260,"Sim")=0,"",SUMIFS('Base Diária'!$N$2:$N$2260,'Base Diária'!$A$2:$A$2260,$A56,'Base Diária'!$F$2:$F$2260,J$4))</f>
        <v>0.9181818181818181</v>
      </c>
      <c r="K56" s="85">
        <f>IF(COUNTIFS('Base Diária'!$A$2:$A$2260,$A56,'Base Diária'!$F$2:$F$2260,K$4,'Base Diária'!$P$2:$P$2260,"Sim")=0,"",SUMIFS('Base Diária'!$N$2:$N$2260,'Base Diária'!$A$2:$A$2260,$A56,'Base Diária'!$F$2:$F$2260,K$4))</f>
        <v>0.81855388813096863</v>
      </c>
      <c r="L56" s="85" t="str">
        <f>IF(COUNTIFS('Base Diária'!$A$2:$A$2260,$A56,'Base Diária'!$F$2:$F$2260,L$4,'Base Diária'!$P$2:$P$2260,"Sim")=0,"",SUMIFS('Base Diária'!$N$2:$N$2260,'Base Diária'!$A$2:$A$2260,$A56,'Base Diária'!$F$2:$F$2260,L$4))</f>
        <v/>
      </c>
      <c r="M56" s="85">
        <f>IF(COUNTIFS('Base Diária'!$A$2:$A$2260,$A56,'Base Diária'!$F$2:$F$2260,M$4,'Base Diária'!$P$2:$P$2260,"Sim")=0,"",SUMIFS('Base Diária'!$N$2:$N$2260,'Base Diária'!$A$2:$A$2260,$A56,'Base Diária'!$F$2:$F$2260,M$4))</f>
        <v>0.86807387862796836</v>
      </c>
      <c r="N56" s="85">
        <f>IF(COUNTIFS('Base Diária'!$A$2:$A$2260,$A56,'Base Diária'!$F$2:$F$2260,N$4,'Base Diária'!$P$2:$P$2260,"Sim")=0,"",SUMIFS('Base Diária'!$N$2:$N$2260,'Base Diária'!$A$2:$A$2260,$A56,'Base Diária'!$F$2:$F$2260,N$4))</f>
        <v>1.4443181818181816</v>
      </c>
      <c r="O56" s="85">
        <f>IF(COUNTIFS('Base Diária'!$A$2:$A$2260,$A56,'Base Diária'!$F$2:$F$2260,O$4,'Base Diária'!$P$2:$P$2260,"Sim")=0,"",SUMIFS('Base Diária'!$N$2:$N$2260,'Base Diária'!$A$2:$A$2260,$A56,'Base Diária'!$F$2:$F$2260,O$4))</f>
        <v>0.90681818181818175</v>
      </c>
      <c r="P56" s="85">
        <f>IF(COUNTIFS('Base Diária'!$A$2:$A$2260,$A56,'Base Diária'!$F$2:$F$2260,P$4,'Base Diária'!$P$2:$P$2260,"Sim")=0,"",SUMIFS('Base Diária'!$N$2:$N$2260,'Base Diária'!$A$2:$A$2260,$A56,'Base Diária'!$F$2:$F$2260,P$4))</f>
        <v>0.92500000000000004</v>
      </c>
      <c r="Q56" s="85">
        <f>IF(COUNTIFS('Base Diária'!$A$2:$A$2260,$A56,'Base Diária'!$F$2:$F$2260,Q$4,'Base Diária'!$P$2:$P$2260,"Sim")=0,"",SUMIFS('Base Diária'!$N$2:$N$2260,'Base Diária'!$A$2:$A$2260,$A56,'Base Diária'!$F$2:$F$2260,Q$4))</f>
        <v>0.85909090909090902</v>
      </c>
      <c r="R56" s="85" t="str">
        <f>IF(COUNTIFS('Base Diária'!$A$2:$A$2260,$A56,'Base Diária'!$F$2:$F$2260,R$4,'Base Diária'!$P$2:$P$2260,"Sim")=0,"",SUMIFS('Base Diária'!$N$2:$N$2260,'Base Diária'!$A$2:$A$2260,$A56,'Base Diária'!$F$2:$F$2260,R$4))</f>
        <v/>
      </c>
      <c r="S56" s="85" t="str">
        <f>IF(COUNTIFS('Base Diária'!$A$2:$A$2260,$A56,'Base Diária'!$F$2:$F$2260,S$4,'Base Diária'!$P$2:$P$2260,"Sim")=0,"",SUMIFS('Base Diária'!$N$2:$N$2260,'Base Diária'!$A$2:$A$2260,$A56,'Base Diária'!$F$2:$F$2260,S$4))</f>
        <v/>
      </c>
      <c r="T56" s="85">
        <f>IF(COUNTIFS('Base Diária'!$A$2:$A$2260,$A56,'Base Diária'!$F$2:$F$2260,T$4,'Base Diária'!$P$2:$P$2260,"Sim")=0,"",SUMIFS('Base Diária'!$N$2:$N$2260,'Base Diária'!$A$2:$A$2260,$A56,'Base Diária'!$F$2:$F$2260,T$4))</f>
        <v>0.90681818181818175</v>
      </c>
      <c r="U56" s="85">
        <f>IF(COUNTIFS('Base Diária'!$A$2:$A$2260,$A56,'Base Diária'!$F$2:$F$2260,U$4,'Base Diária'!$P$2:$P$2260,"Sim")=0,"",SUMIFS('Base Diária'!$N$2:$N$2260,'Base Diária'!$A$2:$A$2260,$A56,'Base Diária'!$F$2:$F$2260,U$4))</f>
        <v>0.89999999999999991</v>
      </c>
      <c r="V56" s="85">
        <f>IF(COUNTIFS('Base Diária'!$A$2:$A$2260,$A56,'Base Diária'!$F$2:$F$2260,V$4,'Base Diária'!$P$2:$P$2260,"Sim")=0,"",SUMIFS('Base Diária'!$N$2:$N$2260,'Base Diária'!$A$2:$A$2260,$A56,'Base Diária'!$F$2:$F$2260,V$4))</f>
        <v>0.91022727272727266</v>
      </c>
      <c r="W56" s="85">
        <f>IF(COUNTIFS('Base Diária'!$A$2:$A$2260,$A56,'Base Diária'!$F$2:$F$2260,W$4,'Base Diária'!$P$2:$P$2260,"Sim")=0,"",SUMIFS('Base Diária'!$N$2:$N$2260,'Base Diária'!$A$2:$A$2260,$A56,'Base Diária'!$F$2:$F$2260,W$4))</f>
        <v>0.90227272727272712</v>
      </c>
      <c r="X56" s="85">
        <f>IF(COUNTIFS('Base Diária'!$A$2:$A$2260,$A56,'Base Diária'!$F$2:$F$2260,X$4,'Base Diária'!$P$2:$P$2260,"Sim")=0,"",SUMIFS('Base Diária'!$N$2:$N$2260,'Base Diária'!$A$2:$A$2260,$A56,'Base Diária'!$F$2:$F$2260,X$4))</f>
        <v>0.91477272727272729</v>
      </c>
      <c r="Y56" s="85" t="str">
        <f>IF(COUNTIFS('Base Diária'!$A$2:$A$2260,$A56,'Base Diária'!$F$2:$F$2260,Y$4,'Base Diária'!$P$2:$P$2260,"Sim")=0,"",SUMIFS('Base Diária'!$N$2:$N$2260,'Base Diária'!$A$2:$A$2260,$A56,'Base Diária'!$F$2:$F$2260,Y$4))</f>
        <v/>
      </c>
      <c r="Z56" s="85" t="str">
        <f>IF(COUNTIFS('Base Diária'!$A$2:$A$2260,$A56,'Base Diária'!$F$2:$F$2260,Z$4,'Base Diária'!$P$2:$P$2260,"Sim")=0,"",SUMIFS('Base Diária'!$N$2:$N$2260,'Base Diária'!$A$2:$A$2260,$A56,'Base Diária'!$F$2:$F$2260,Z$4))</f>
        <v/>
      </c>
      <c r="AA56" s="85" t="str">
        <f>IF(COUNTIFS('Base Diária'!$A$2:$A$2260,$A56,'Base Diária'!$F$2:$F$2260,AA$4,'Base Diária'!$P$2:$P$2260,"Sim")=0,"",SUMIFS('Base Diária'!$N$2:$N$2260,'Base Diária'!$A$2:$A$2260,$A56,'Base Diária'!$F$2:$F$2260,AA$4))</f>
        <v/>
      </c>
      <c r="AB56" s="85" t="str">
        <f>IF(COUNTIFS('Base Diária'!$A$2:$A$2260,$A56,'Base Diária'!$F$2:$F$2260,AB$4,'Base Diária'!$P$2:$P$2260,"Sim")=0,"",SUMIFS('Base Diária'!$N$2:$N$2260,'Base Diária'!$A$2:$A$2260,$A56,'Base Diária'!$F$2:$F$2260,AB$4))</f>
        <v/>
      </c>
      <c r="AC56" s="85" t="str">
        <f>IF(COUNTIFS('Base Diária'!$A$2:$A$2260,$A56,'Base Diária'!$F$2:$F$2260,AC$4,'Base Diária'!$P$2:$P$2260,"Sim")=0,"",SUMIFS('Base Diária'!$N$2:$N$2260,'Base Diária'!$A$2:$A$2260,$A56,'Base Diária'!$F$2:$F$2260,AC$4))</f>
        <v/>
      </c>
      <c r="AD56" s="85" t="str">
        <f>IF(COUNTIFS('Base Diária'!$A$2:$A$2260,$A56,'Base Diária'!$F$2:$F$2260,AD$4,'Base Diária'!$P$2:$P$2260,"Sim")=0,"",SUMIFS('Base Diária'!$N$2:$N$2260,'Base Diária'!$A$2:$A$2260,$A56,'Base Diária'!$F$2:$F$2260,AD$4))</f>
        <v/>
      </c>
      <c r="AE56" s="85" t="str">
        <f>IF(COUNTIFS('Base Diária'!$A$2:$A$2260,$A56,'Base Diária'!$F$2:$F$2260,AE$4,'Base Diária'!$P$2:$P$2260,"Sim")=0,"",SUMIFS('Base Diária'!$N$2:$N$2260,'Base Diária'!$A$2:$A$2260,$A56,'Base Diária'!$F$2:$F$2260,AE$4))</f>
        <v/>
      </c>
      <c r="AF56" s="85" t="str">
        <f>IF(COUNTIFS('Base Diária'!$A$2:$A$2260,$A56,'Base Diária'!$F$2:$F$2260,AF$4,'Base Diária'!$P$2:$P$2260,"Sim")=0,"",SUMIFS('Base Diária'!$N$2:$N$2260,'Base Diária'!$A$2:$A$2260,$A56,'Base Diária'!$F$2:$F$2260,AF$4))</f>
        <v/>
      </c>
      <c r="AG56" s="85" t="str">
        <f>IF(COUNTIFS('Base Diária'!$A$2:$A$2260,$A56,'Base Diária'!$F$2:$F$2260,AG$4,'Base Diária'!$P$2:$P$2260,"Sim")=0,"",SUMIFS('Base Diária'!$N$2:$N$2260,'Base Diária'!$A$2:$A$2260,$A56,'Base Diária'!$F$2:$F$2260,AG$4))</f>
        <v/>
      </c>
      <c r="AH56" s="18">
        <f>IFERROR(INDEX('Painel Empregado'!$F$5:$F$62,MATCH($A56,'Painel Empregado'!$A$5:$A$62,0)),"")</f>
        <v>16</v>
      </c>
      <c r="AI56" s="86">
        <f>IFERROR(INDEX('Painel Empregado'!$J$5:$J$62,MATCH($A56,'Painel Empregado'!$A$5:$A$62,0)),"")</f>
        <v>0.93258996452103415</v>
      </c>
      <c r="AJ56" s="86">
        <f>IFERROR(INDEX('Painel Empregado'!$M$5:$M$62,MATCH($A56,'Painel Empregado'!$A$5:$A$62,0)),"")</f>
        <v>1</v>
      </c>
      <c r="AK56" s="86">
        <f>IFERROR(INDEX('Painel Empregado'!$K$5:$K$62,MATCH($A56,'Painel Empregado'!$A$5:$A$62,0)),"")</f>
        <v>0.8</v>
      </c>
      <c r="AL56" s="89" t="str">
        <f>IFERROR(INDEX('Painel Empregado'!$Q$5:$Q$62,MATCH($A56,'Painel Empregado'!$A$5:$A$62,0)),"")</f>
        <v>Na meta</v>
      </c>
    </row>
    <row r="57" spans="1:38" ht="15" customHeight="1" x14ac:dyDescent="0.25">
      <c r="A57" s="93">
        <v>56030</v>
      </c>
      <c r="B57" s="6" t="s">
        <v>63</v>
      </c>
      <c r="C57" s="17" t="str">
        <f ca="1">IFERROR(INDEX(Cadastro!$C$5:$C$72,MATCH($A57&amp;"|"&amp;TEXT(_xlfn.MAXIFS(Cadastro!$E$5:$E$72,Cadastro!$A$5:$A$72,$A57,Cadastro!$E$5:$E$72,"&lt;="&amp;TODAY()),"yyyymmdd"),Cadastro!$I$5:$I$72,0)),"NÃO INFORMADO")</f>
        <v>PED</v>
      </c>
      <c r="D57" s="17" t="str">
        <f>VLOOKUP($A57,CC!$A:$C,3,FALSE())</f>
        <v>PED</v>
      </c>
      <c r="E57" s="17" t="str">
        <f ca="1">IFERROR(INDEX(Cadastro!$D$5:$D$202,MATCH($A57&amp;"|"&amp;TEXT(_xlfn.MAXIFS(Cadastro!$E$5:$E$202,Cadastro!$A$5:$A$202,$A57,Cadastro!$E$5:$E$202,"&lt;="&amp;TODAY()),"yyyymmdd"),Cadastro!$I$5:$I$202,0)),"")</f>
        <v>6x1</v>
      </c>
      <c r="F57" s="85">
        <f>IF(COUNTIFS('Base Diária'!$A$2:$A$2260,$A57,'Base Diária'!$F$2:$F$2260,F$4,'Base Diária'!$P$2:$P$2260,"Sim")=0,"",SUMIFS('Base Diária'!$N$2:$N$2260,'Base Diária'!$A$2:$A$2260,$A57,'Base Diária'!$F$2:$F$2260,F$4))</f>
        <v>0.90454545454545454</v>
      </c>
      <c r="G57" s="85">
        <f>IF(COUNTIFS('Base Diária'!$A$2:$A$2260,$A57,'Base Diária'!$F$2:$F$2260,G$4,'Base Diária'!$P$2:$P$2260,"Sim")=0,"",SUMIFS('Base Diária'!$N$2:$N$2260,'Base Diária'!$A$2:$A$2260,$A57,'Base Diária'!$F$2:$F$2260,G$4))</f>
        <v>0.91363636363636347</v>
      </c>
      <c r="H57" s="85">
        <f>IF(COUNTIFS('Base Diária'!$A$2:$A$2260,$A57,'Base Diária'!$F$2:$F$2260,H$4,'Base Diária'!$P$2:$P$2260,"Sim")=0,"",SUMIFS('Base Diária'!$N$2:$N$2260,'Base Diária'!$A$2:$A$2260,$A57,'Base Diária'!$F$2:$F$2260,H$4))</f>
        <v>0.90227272727272723</v>
      </c>
      <c r="I57" s="85">
        <f>IF(COUNTIFS('Base Diária'!$A$2:$A$2260,$A57,'Base Diária'!$F$2:$F$2260,I$4,'Base Diária'!$P$2:$P$2260,"Sim")=0,"",SUMIFS('Base Diária'!$N$2:$N$2260,'Base Diária'!$A$2:$A$2260,$A57,'Base Diária'!$F$2:$F$2260,I$4))</f>
        <v>0.88863636363636356</v>
      </c>
      <c r="J57" s="85">
        <f>IF(COUNTIFS('Base Diária'!$A$2:$A$2260,$A57,'Base Diária'!$F$2:$F$2260,J$4,'Base Diária'!$P$2:$P$2260,"Sim")=0,"",SUMIFS('Base Diária'!$N$2:$N$2260,'Base Diária'!$A$2:$A$2260,$A57,'Base Diária'!$F$2:$F$2260,J$4))</f>
        <v>0.88181818181818172</v>
      </c>
      <c r="K57" s="85">
        <f>IF(COUNTIFS('Base Diária'!$A$2:$A$2260,$A57,'Base Diária'!$F$2:$F$2260,K$4,'Base Diária'!$P$2:$P$2260,"Sim")=0,"",SUMIFS('Base Diária'!$N$2:$N$2260,'Base Diária'!$A$2:$A$2260,$A57,'Base Diária'!$F$2:$F$2260,K$4))</f>
        <v>0.85538881309686221</v>
      </c>
      <c r="L57" s="85" t="str">
        <f>IF(COUNTIFS('Base Diária'!$A$2:$A$2260,$A57,'Base Diária'!$F$2:$F$2260,L$4,'Base Diária'!$P$2:$P$2260,"Sim")=0,"",SUMIFS('Base Diária'!$N$2:$N$2260,'Base Diária'!$A$2:$A$2260,$A57,'Base Diária'!$F$2:$F$2260,L$4))</f>
        <v/>
      </c>
      <c r="M57" s="85">
        <f>IF(COUNTIFS('Base Diária'!$A$2:$A$2260,$A57,'Base Diária'!$F$2:$F$2260,M$4,'Base Diária'!$P$2:$P$2260,"Sim")=0,"",SUMIFS('Base Diária'!$N$2:$N$2260,'Base Diária'!$A$2:$A$2260,$A57,'Base Diária'!$F$2:$F$2260,M$4))</f>
        <v>0.9050131926121372</v>
      </c>
      <c r="N57" s="85">
        <f>IF(COUNTIFS('Base Diária'!$A$2:$A$2260,$A57,'Base Diária'!$F$2:$F$2260,N$4,'Base Diária'!$P$2:$P$2260,"Sim")=0,"",SUMIFS('Base Diária'!$N$2:$N$2260,'Base Diária'!$A$2:$A$2260,$A57,'Base Diária'!$F$2:$F$2260,N$4))</f>
        <v>0.91477272727272729</v>
      </c>
      <c r="O57" s="85">
        <f>IF(COUNTIFS('Base Diária'!$A$2:$A$2260,$A57,'Base Diária'!$F$2:$F$2260,O$4,'Base Diária'!$P$2:$P$2260,"Sim")=0,"",SUMIFS('Base Diária'!$N$2:$N$2260,'Base Diária'!$A$2:$A$2260,$A57,'Base Diária'!$F$2:$F$2260,O$4))</f>
        <v>0.89318181818181819</v>
      </c>
      <c r="P57" s="85">
        <f>IF(COUNTIFS('Base Diária'!$A$2:$A$2260,$A57,'Base Diária'!$F$2:$F$2260,P$4,'Base Diária'!$P$2:$P$2260,"Sim")=0,"",SUMIFS('Base Diária'!$N$2:$N$2260,'Base Diária'!$A$2:$A$2260,$A57,'Base Diária'!$F$2:$F$2260,P$4))</f>
        <v>0.9170454545454545</v>
      </c>
      <c r="Q57" s="85">
        <f>IF(COUNTIFS('Base Diária'!$A$2:$A$2260,$A57,'Base Diária'!$F$2:$F$2260,Q$4,'Base Diária'!$P$2:$P$2260,"Sim")=0,"",SUMIFS('Base Diária'!$N$2:$N$2260,'Base Diária'!$A$2:$A$2260,$A57,'Base Diária'!$F$2:$F$2260,Q$4))</f>
        <v>0.89659090909090911</v>
      </c>
      <c r="R57" s="85" t="str">
        <f>IF(COUNTIFS('Base Diária'!$A$2:$A$2260,$A57,'Base Diária'!$F$2:$F$2260,R$4,'Base Diária'!$P$2:$P$2260,"Sim")=0,"",SUMIFS('Base Diária'!$N$2:$N$2260,'Base Diária'!$A$2:$A$2260,$A57,'Base Diária'!$F$2:$F$2260,R$4))</f>
        <v/>
      </c>
      <c r="S57" s="85" t="str">
        <f>IF(COUNTIFS('Base Diária'!$A$2:$A$2260,$A57,'Base Diária'!$F$2:$F$2260,S$4,'Base Diária'!$P$2:$P$2260,"Sim")=0,"",SUMIFS('Base Diária'!$N$2:$N$2260,'Base Diária'!$A$2:$A$2260,$A57,'Base Diária'!$F$2:$F$2260,S$4))</f>
        <v/>
      </c>
      <c r="T57" s="85">
        <f>IF(COUNTIFS('Base Diária'!$A$2:$A$2260,$A57,'Base Diária'!$F$2:$F$2260,T$4,'Base Diária'!$P$2:$P$2260,"Sim")=0,"",SUMIFS('Base Diária'!$N$2:$N$2260,'Base Diária'!$A$2:$A$2260,$A57,'Base Diária'!$F$2:$F$2260,T$4))</f>
        <v>0.89886363636363631</v>
      </c>
      <c r="U57" s="85">
        <f>IF(COUNTIFS('Base Diária'!$A$2:$A$2260,$A57,'Base Diária'!$F$2:$F$2260,U$4,'Base Diária'!$P$2:$P$2260,"Sim")=0,"",SUMIFS('Base Diária'!$N$2:$N$2260,'Base Diária'!$A$2:$A$2260,$A57,'Base Diária'!$F$2:$F$2260,U$4))</f>
        <v>0.82954545454545459</v>
      </c>
      <c r="V57" s="85">
        <f>IF(COUNTIFS('Base Diária'!$A$2:$A$2260,$A57,'Base Diária'!$F$2:$F$2260,V$4,'Base Diária'!$P$2:$P$2260,"Sim")=0,"",SUMIFS('Base Diária'!$N$2:$N$2260,'Base Diária'!$A$2:$A$2260,$A57,'Base Diária'!$F$2:$F$2260,V$4))</f>
        <v>0.84772727272727266</v>
      </c>
      <c r="W57" s="85">
        <f>IF(COUNTIFS('Base Diária'!$A$2:$A$2260,$A57,'Base Diária'!$F$2:$F$2260,W$4,'Base Diária'!$P$2:$P$2260,"Sim")=0,"",SUMIFS('Base Diária'!$N$2:$N$2260,'Base Diária'!$A$2:$A$2260,$A57,'Base Diária'!$F$2:$F$2260,W$4))</f>
        <v>0.75568181818181812</v>
      </c>
      <c r="X57" s="85">
        <f>IF(COUNTIFS('Base Diária'!$A$2:$A$2260,$A57,'Base Diária'!$F$2:$F$2260,X$4,'Base Diária'!$P$2:$P$2260,"Sim")=0,"",SUMIFS('Base Diária'!$N$2:$N$2260,'Base Diária'!$A$2:$A$2260,$A57,'Base Diária'!$F$2:$F$2260,X$4))</f>
        <v>0.78181818181818175</v>
      </c>
      <c r="Y57" s="85" t="str">
        <f>IF(COUNTIFS('Base Diária'!$A$2:$A$2260,$A57,'Base Diária'!$F$2:$F$2260,Y$4,'Base Diária'!$P$2:$P$2260,"Sim")=0,"",SUMIFS('Base Diária'!$N$2:$N$2260,'Base Diária'!$A$2:$A$2260,$A57,'Base Diária'!$F$2:$F$2260,Y$4))</f>
        <v/>
      </c>
      <c r="Z57" s="85" t="str">
        <f>IF(COUNTIFS('Base Diária'!$A$2:$A$2260,$A57,'Base Diária'!$F$2:$F$2260,Z$4,'Base Diária'!$P$2:$P$2260,"Sim")=0,"",SUMIFS('Base Diária'!$N$2:$N$2260,'Base Diária'!$A$2:$A$2260,$A57,'Base Diária'!$F$2:$F$2260,Z$4))</f>
        <v/>
      </c>
      <c r="AA57" s="85" t="str">
        <f>IF(COUNTIFS('Base Diária'!$A$2:$A$2260,$A57,'Base Diária'!$F$2:$F$2260,AA$4,'Base Diária'!$P$2:$P$2260,"Sim")=0,"",SUMIFS('Base Diária'!$N$2:$N$2260,'Base Diária'!$A$2:$A$2260,$A57,'Base Diária'!$F$2:$F$2260,AA$4))</f>
        <v/>
      </c>
      <c r="AB57" s="85" t="str">
        <f>IF(COUNTIFS('Base Diária'!$A$2:$A$2260,$A57,'Base Diária'!$F$2:$F$2260,AB$4,'Base Diária'!$P$2:$P$2260,"Sim")=0,"",SUMIFS('Base Diária'!$N$2:$N$2260,'Base Diária'!$A$2:$A$2260,$A57,'Base Diária'!$F$2:$F$2260,AB$4))</f>
        <v/>
      </c>
      <c r="AC57" s="85" t="str">
        <f>IF(COUNTIFS('Base Diária'!$A$2:$A$2260,$A57,'Base Diária'!$F$2:$F$2260,AC$4,'Base Diária'!$P$2:$P$2260,"Sim")=0,"",SUMIFS('Base Diária'!$N$2:$N$2260,'Base Diária'!$A$2:$A$2260,$A57,'Base Diária'!$F$2:$F$2260,AC$4))</f>
        <v/>
      </c>
      <c r="AD57" s="85" t="str">
        <f>IF(COUNTIFS('Base Diária'!$A$2:$A$2260,$A57,'Base Diária'!$F$2:$F$2260,AD$4,'Base Diária'!$P$2:$P$2260,"Sim")=0,"",SUMIFS('Base Diária'!$N$2:$N$2260,'Base Diária'!$A$2:$A$2260,$A57,'Base Diária'!$F$2:$F$2260,AD$4))</f>
        <v/>
      </c>
      <c r="AE57" s="85" t="str">
        <f>IF(COUNTIFS('Base Diária'!$A$2:$A$2260,$A57,'Base Diária'!$F$2:$F$2260,AE$4,'Base Diária'!$P$2:$P$2260,"Sim")=0,"",SUMIFS('Base Diária'!$N$2:$N$2260,'Base Diária'!$A$2:$A$2260,$A57,'Base Diária'!$F$2:$F$2260,AE$4))</f>
        <v/>
      </c>
      <c r="AF57" s="85" t="str">
        <f>IF(COUNTIFS('Base Diária'!$A$2:$A$2260,$A57,'Base Diária'!$F$2:$F$2260,AF$4,'Base Diária'!$P$2:$P$2260,"Sim")=0,"",SUMIFS('Base Diária'!$N$2:$N$2260,'Base Diária'!$A$2:$A$2260,$A57,'Base Diária'!$F$2:$F$2260,AF$4))</f>
        <v/>
      </c>
      <c r="AG57" s="85" t="str">
        <f>IF(COUNTIFS('Base Diária'!$A$2:$A$2260,$A57,'Base Diária'!$F$2:$F$2260,AG$4,'Base Diária'!$P$2:$P$2260,"Sim")=0,"",SUMIFS('Base Diária'!$N$2:$N$2260,'Base Diária'!$A$2:$A$2260,$A57,'Base Diária'!$F$2:$F$2260,AG$4))</f>
        <v/>
      </c>
      <c r="AH57" s="18">
        <f>IFERROR(INDEX('Painel Empregado'!$F$5:$F$62,MATCH($A57,'Painel Empregado'!$A$5:$A$62,0)),"")</f>
        <v>16</v>
      </c>
      <c r="AI57" s="86">
        <f>IFERROR(INDEX('Painel Empregado'!$J$5:$J$62,MATCH($A57,'Painel Empregado'!$A$5:$A$62,0)),"")</f>
        <v>0.87408587357903123</v>
      </c>
      <c r="AJ57" s="86">
        <f>IFERROR(INDEX('Painel Empregado'!$M$5:$M$62,MATCH($A57,'Painel Empregado'!$A$5:$A$62,0)),"")</f>
        <v>0.875</v>
      </c>
      <c r="AK57" s="86">
        <f>IFERROR(INDEX('Painel Empregado'!$K$5:$K$62,MATCH($A57,'Painel Empregado'!$A$5:$A$62,0)),"")</f>
        <v>0.8</v>
      </c>
      <c r="AL57" s="89" t="str">
        <f>IFERROR(INDEX('Painel Empregado'!$Q$5:$Q$62,MATCH($A57,'Painel Empregado'!$A$5:$A$62,0)),"")</f>
        <v>Na meta</v>
      </c>
    </row>
    <row r="58" spans="1:38" ht="15" customHeight="1" x14ac:dyDescent="0.25">
      <c r="A58" s="93">
        <v>11918</v>
      </c>
      <c r="B58" s="6" t="s">
        <v>64</v>
      </c>
      <c r="C58" s="17" t="str">
        <f ca="1">IFERROR(INDEX(Cadastro!$C$5:$C$72,MATCH($A58&amp;"|"&amp;TEXT(_xlfn.MAXIFS(Cadastro!$E$5:$E$72,Cadastro!$A$5:$A$72,$A58,Cadastro!$E$5:$E$72,"&lt;="&amp;TODAY()),"yyyymmdd"),Cadastro!$I$5:$I$72,0)),"NÃO INFORMADO")</f>
        <v>NÃO INFORMADO</v>
      </c>
      <c r="D58" s="17" t="str">
        <f>VLOOKUP($A58,CC!$A:$C,3,FALSE())</f>
        <v>PED</v>
      </c>
      <c r="E58" s="17" t="str">
        <f ca="1">IFERROR(INDEX(Cadastro!$D$5:$D$202,MATCH($A58&amp;"|"&amp;TEXT(_xlfn.MAXIFS(Cadastro!$E$5:$E$202,Cadastro!$A$5:$A$202,$A58,Cadastro!$E$5:$E$202,"&lt;="&amp;TODAY()),"yyyymmdd"),Cadastro!$I$5:$I$202,0)),"")</f>
        <v>6x1</v>
      </c>
      <c r="F58" s="85">
        <f>IF(COUNTIFS('Base Diária'!$A$2:$A$2260,$A58,'Base Diária'!$F$2:$F$2260,F$4,'Base Diária'!$P$2:$P$2260,"Sim")=0,"",SUMIFS('Base Diária'!$N$2:$N$2260,'Base Diária'!$A$2:$A$2260,$A58,'Base Diária'!$F$2:$F$2260,F$4))</f>
        <v>0.45454545454545453</v>
      </c>
      <c r="G58" s="85">
        <f>IF(COUNTIFS('Base Diária'!$A$2:$A$2260,$A58,'Base Diária'!$F$2:$F$2260,G$4,'Base Diária'!$P$2:$P$2260,"Sim")=0,"",SUMIFS('Base Diária'!$N$2:$N$2260,'Base Diária'!$A$2:$A$2260,$A58,'Base Diária'!$F$2:$F$2260,G$4))</f>
        <v>0.93295454545454526</v>
      </c>
      <c r="H58" s="85">
        <f>IF(COUNTIFS('Base Diária'!$A$2:$A$2260,$A58,'Base Diária'!$F$2:$F$2260,H$4,'Base Diária'!$P$2:$P$2260,"Sim")=0,"",SUMIFS('Base Diária'!$N$2:$N$2260,'Base Diária'!$A$2:$A$2260,$A58,'Base Diária'!$F$2:$F$2260,H$4))</f>
        <v>0.93068181818181805</v>
      </c>
      <c r="I58" s="85">
        <f>IF(COUNTIFS('Base Diária'!$A$2:$A$2260,$A58,'Base Diária'!$F$2:$F$2260,I$4,'Base Diária'!$P$2:$P$2260,"Sim")=0,"",SUMIFS('Base Diária'!$N$2:$N$2260,'Base Diária'!$A$2:$A$2260,$A58,'Base Diária'!$F$2:$F$2260,I$4))</f>
        <v>0.91363636363636347</v>
      </c>
      <c r="J58" s="85">
        <f>IF(COUNTIFS('Base Diária'!$A$2:$A$2260,$A58,'Base Diária'!$F$2:$F$2260,J$4,'Base Diária'!$P$2:$P$2260,"Sim")=0,"",SUMIFS('Base Diária'!$N$2:$N$2260,'Base Diária'!$A$2:$A$2260,$A58,'Base Diária'!$F$2:$F$2260,J$4))</f>
        <v>0.9181818181818181</v>
      </c>
      <c r="K58" s="85">
        <f>IF(COUNTIFS('Base Diária'!$A$2:$A$2260,$A58,'Base Diária'!$F$2:$F$2260,K$4,'Base Diária'!$P$2:$P$2260,"Sim")=0,"",SUMIFS('Base Diária'!$N$2:$N$2260,'Base Diária'!$A$2:$A$2260,$A58,'Base Diária'!$F$2:$F$2260,K$4))</f>
        <v>0.89495225102319231</v>
      </c>
      <c r="L58" s="85" t="str">
        <f>IF(COUNTIFS('Base Diária'!$A$2:$A$2260,$A58,'Base Diária'!$F$2:$F$2260,L$4,'Base Diária'!$P$2:$P$2260,"Sim")=0,"",SUMIFS('Base Diária'!$N$2:$N$2260,'Base Diária'!$A$2:$A$2260,$A58,'Base Diária'!$F$2:$F$2260,L$4))</f>
        <v/>
      </c>
      <c r="M58" s="85">
        <f>IF(COUNTIFS('Base Diária'!$A$2:$A$2260,$A58,'Base Diária'!$F$2:$F$2260,M$4,'Base Diária'!$P$2:$P$2260,"Sim")=0,"",SUMIFS('Base Diária'!$N$2:$N$2260,'Base Diária'!$A$2:$A$2260,$A58,'Base Diária'!$F$2:$F$2260,M$4))</f>
        <v>0.5395778364116095</v>
      </c>
      <c r="N58" s="85">
        <f>IF(COUNTIFS('Base Diária'!$A$2:$A$2260,$A58,'Base Diária'!$F$2:$F$2260,N$4,'Base Diária'!$P$2:$P$2260,"Sim")=0,"",SUMIFS('Base Diária'!$N$2:$N$2260,'Base Diária'!$A$2:$A$2260,$A58,'Base Diária'!$F$2:$F$2260,N$4))</f>
        <v>0.92613636363636365</v>
      </c>
      <c r="O58" s="85">
        <f>IF(COUNTIFS('Base Diária'!$A$2:$A$2260,$A58,'Base Diária'!$F$2:$F$2260,O$4,'Base Diária'!$P$2:$P$2260,"Sim")=0,"",SUMIFS('Base Diária'!$N$2:$N$2260,'Base Diária'!$A$2:$A$2260,$A58,'Base Diária'!$F$2:$F$2260,O$4))</f>
        <v>0.92386363636363622</v>
      </c>
      <c r="P58" s="85">
        <f>IF(COUNTIFS('Base Diária'!$A$2:$A$2260,$A58,'Base Diária'!$F$2:$F$2260,P$4,'Base Diária'!$P$2:$P$2260,"Sim")=0,"",SUMIFS('Base Diária'!$N$2:$N$2260,'Base Diária'!$A$2:$A$2260,$A58,'Base Diária'!$F$2:$F$2260,P$4))</f>
        <v>0.89886363636363631</v>
      </c>
      <c r="Q58" s="85">
        <f>IF(COUNTIFS('Base Diária'!$A$2:$A$2260,$A58,'Base Diária'!$F$2:$F$2260,Q$4,'Base Diária'!$P$2:$P$2260,"Sim")=0,"",SUMIFS('Base Diária'!$N$2:$N$2260,'Base Diária'!$A$2:$A$2260,$A58,'Base Diária'!$F$2:$F$2260,Q$4))</f>
        <v>0.76590909090909087</v>
      </c>
      <c r="R58" s="85">
        <f>IF(COUNTIFS('Base Diária'!$A$2:$A$2260,$A58,'Base Diária'!$F$2:$F$2260,R$4,'Base Diária'!$P$2:$P$2260,"Sim")=0,"",SUMIFS('Base Diária'!$N$2:$N$2260,'Base Diária'!$A$2:$A$2260,$A58,'Base Diária'!$F$2:$F$2260,R$4))</f>
        <v>0.90586630286493863</v>
      </c>
      <c r="S58" s="85" t="str">
        <f>IF(COUNTIFS('Base Diária'!$A$2:$A$2260,$A58,'Base Diária'!$F$2:$F$2260,S$4,'Base Diária'!$P$2:$P$2260,"Sim")=0,"",SUMIFS('Base Diária'!$N$2:$N$2260,'Base Diária'!$A$2:$A$2260,$A58,'Base Diária'!$F$2:$F$2260,S$4))</f>
        <v/>
      </c>
      <c r="T58" s="85">
        <f>IF(COUNTIFS('Base Diária'!$A$2:$A$2260,$A58,'Base Diária'!$F$2:$F$2260,T$4,'Base Diária'!$P$2:$P$2260,"Sim")=0,"",SUMIFS('Base Diária'!$N$2:$N$2260,'Base Diária'!$A$2:$A$2260,$A58,'Base Diária'!$F$2:$F$2260,T$4))</f>
        <v>0.5647727272727272</v>
      </c>
      <c r="U58" s="85">
        <f>IF(COUNTIFS('Base Diária'!$A$2:$A$2260,$A58,'Base Diária'!$F$2:$F$2260,U$4,'Base Diária'!$P$2:$P$2260,"Sim")=0,"",SUMIFS('Base Diária'!$N$2:$N$2260,'Base Diária'!$A$2:$A$2260,$A58,'Base Diária'!$F$2:$F$2260,U$4))</f>
        <v>0.92386363636363622</v>
      </c>
      <c r="V58" s="85">
        <f>IF(COUNTIFS('Base Diária'!$A$2:$A$2260,$A58,'Base Diária'!$F$2:$F$2260,V$4,'Base Diária'!$P$2:$P$2260,"Sim")=0,"",SUMIFS('Base Diária'!$N$2:$N$2260,'Base Diária'!$A$2:$A$2260,$A58,'Base Diária'!$F$2:$F$2260,V$4))</f>
        <v>0.93409090909090886</v>
      </c>
      <c r="W58" s="85">
        <f>IF(COUNTIFS('Base Diária'!$A$2:$A$2260,$A58,'Base Diária'!$F$2:$F$2260,W$4,'Base Diária'!$P$2:$P$2260,"Sim")=0,"",SUMIFS('Base Diária'!$N$2:$N$2260,'Base Diária'!$A$2:$A$2260,$A58,'Base Diária'!$F$2:$F$2260,W$4))</f>
        <v>0.91477272727272729</v>
      </c>
      <c r="X58" s="85">
        <f>IF(COUNTIFS('Base Diária'!$A$2:$A$2260,$A58,'Base Diária'!$F$2:$F$2260,X$4,'Base Diária'!$P$2:$P$2260,"Sim")=0,"",SUMIFS('Base Diária'!$N$2:$N$2260,'Base Diária'!$A$2:$A$2260,$A58,'Base Diária'!$F$2:$F$2260,X$4))</f>
        <v>0.92954545454545445</v>
      </c>
      <c r="Y58" s="85" t="str">
        <f>IF(COUNTIFS('Base Diária'!$A$2:$A$2260,$A58,'Base Diária'!$F$2:$F$2260,Y$4,'Base Diária'!$P$2:$P$2260,"Sim")=0,"",SUMIFS('Base Diária'!$N$2:$N$2260,'Base Diária'!$A$2:$A$2260,$A58,'Base Diária'!$F$2:$F$2260,Y$4))</f>
        <v/>
      </c>
      <c r="Z58" s="85" t="str">
        <f>IF(COUNTIFS('Base Diária'!$A$2:$A$2260,$A58,'Base Diária'!$F$2:$F$2260,Z$4,'Base Diária'!$P$2:$P$2260,"Sim")=0,"",SUMIFS('Base Diária'!$N$2:$N$2260,'Base Diária'!$A$2:$A$2260,$A58,'Base Diária'!$F$2:$F$2260,Z$4))</f>
        <v/>
      </c>
      <c r="AA58" s="85" t="str">
        <f>IF(COUNTIFS('Base Diária'!$A$2:$A$2260,$A58,'Base Diária'!$F$2:$F$2260,AA$4,'Base Diária'!$P$2:$P$2260,"Sim")=0,"",SUMIFS('Base Diária'!$N$2:$N$2260,'Base Diária'!$A$2:$A$2260,$A58,'Base Diária'!$F$2:$F$2260,AA$4))</f>
        <v/>
      </c>
      <c r="AB58" s="85" t="str">
        <f>IF(COUNTIFS('Base Diária'!$A$2:$A$2260,$A58,'Base Diária'!$F$2:$F$2260,AB$4,'Base Diária'!$P$2:$P$2260,"Sim")=0,"",SUMIFS('Base Diária'!$N$2:$N$2260,'Base Diária'!$A$2:$A$2260,$A58,'Base Diária'!$F$2:$F$2260,AB$4))</f>
        <v/>
      </c>
      <c r="AC58" s="85" t="str">
        <f>IF(COUNTIFS('Base Diária'!$A$2:$A$2260,$A58,'Base Diária'!$F$2:$F$2260,AC$4,'Base Diária'!$P$2:$P$2260,"Sim")=0,"",SUMIFS('Base Diária'!$N$2:$N$2260,'Base Diária'!$A$2:$A$2260,$A58,'Base Diária'!$F$2:$F$2260,AC$4))</f>
        <v/>
      </c>
      <c r="AD58" s="85" t="str">
        <f>IF(COUNTIFS('Base Diária'!$A$2:$A$2260,$A58,'Base Diária'!$F$2:$F$2260,AD$4,'Base Diária'!$P$2:$P$2260,"Sim")=0,"",SUMIFS('Base Diária'!$N$2:$N$2260,'Base Diária'!$A$2:$A$2260,$A58,'Base Diária'!$F$2:$F$2260,AD$4))</f>
        <v/>
      </c>
      <c r="AE58" s="85" t="str">
        <f>IF(COUNTIFS('Base Diária'!$A$2:$A$2260,$A58,'Base Diária'!$F$2:$F$2260,AE$4,'Base Diária'!$P$2:$P$2260,"Sim")=0,"",SUMIFS('Base Diária'!$N$2:$N$2260,'Base Diária'!$A$2:$A$2260,$A58,'Base Diária'!$F$2:$F$2260,AE$4))</f>
        <v/>
      </c>
      <c r="AF58" s="85" t="str">
        <f>IF(COUNTIFS('Base Diária'!$A$2:$A$2260,$A58,'Base Diária'!$F$2:$F$2260,AF$4,'Base Diária'!$P$2:$P$2260,"Sim")=0,"",SUMIFS('Base Diária'!$N$2:$N$2260,'Base Diária'!$A$2:$A$2260,$A58,'Base Diária'!$F$2:$F$2260,AF$4))</f>
        <v/>
      </c>
      <c r="AG58" s="85" t="str">
        <f>IF(COUNTIFS('Base Diária'!$A$2:$A$2260,$A58,'Base Diária'!$F$2:$F$2260,AG$4,'Base Diária'!$P$2:$P$2260,"Sim")=0,"",SUMIFS('Base Diária'!$N$2:$N$2260,'Base Diária'!$A$2:$A$2260,$A58,'Base Diária'!$F$2:$F$2260,AG$4))</f>
        <v/>
      </c>
      <c r="AH58" s="18">
        <f>IFERROR(INDEX('Painel Empregado'!$F$5:$F$62,MATCH($A58,'Painel Empregado'!$A$5:$A$62,0)),"")</f>
        <v>17</v>
      </c>
      <c r="AI58" s="86">
        <f>IFERROR(INDEX('Painel Empregado'!$J$5:$J$62,MATCH($A58,'Painel Empregado'!$A$5:$A$62,0)),"")</f>
        <v>0.84082783278327833</v>
      </c>
      <c r="AJ58" s="86">
        <f>IFERROR(INDEX('Painel Empregado'!$M$5:$M$62,MATCH($A58,'Painel Empregado'!$A$5:$A$62,0)),"")</f>
        <v>0.76470588235294112</v>
      </c>
      <c r="AK58" s="86">
        <f>IFERROR(INDEX('Painel Empregado'!$K$5:$K$62,MATCH($A58,'Painel Empregado'!$A$5:$A$62,0)),"")</f>
        <v>0.8</v>
      </c>
      <c r="AL58" s="89" t="str">
        <f>IFERROR(INDEX('Painel Empregado'!$Q$5:$Q$62,MATCH($A58,'Painel Empregado'!$A$5:$A$62,0)),"")</f>
        <v>Atenção</v>
      </c>
    </row>
    <row r="59" spans="1:38" ht="15" customHeight="1" x14ac:dyDescent="0.25">
      <c r="A59" s="93">
        <v>52484</v>
      </c>
      <c r="B59" s="6" t="s">
        <v>65</v>
      </c>
      <c r="C59" s="17" t="str">
        <f ca="1">IFERROR(INDEX(Cadastro!$C$5:$C$72,MATCH($A59&amp;"|"&amp;TEXT(_xlfn.MAXIFS(Cadastro!$E$5:$E$72,Cadastro!$A$5:$A$72,$A59,Cadastro!$E$5:$E$72,"&lt;="&amp;TODAY()),"yyyymmdd"),Cadastro!$I$5:$I$72,0)),"NÃO INFORMADO")</f>
        <v>NÃO INFORMADO</v>
      </c>
      <c r="D59" s="17" t="str">
        <f>VLOOKUP($A59,CC!$A:$C,3,FALSE())</f>
        <v>PED</v>
      </c>
      <c r="E59" s="17" t="str">
        <f ca="1">IFERROR(INDEX(Cadastro!$D$5:$D$202,MATCH($A59&amp;"|"&amp;TEXT(_xlfn.MAXIFS(Cadastro!$E$5:$E$202,Cadastro!$A$5:$A$202,$A59,Cadastro!$E$5:$E$202,"&lt;="&amp;TODAY()),"yyyymmdd"),Cadastro!$I$5:$I$202,0)),"")</f>
        <v>6x1</v>
      </c>
      <c r="F59" s="85">
        <f>IF(COUNTIFS('Base Diária'!$A$2:$A$2260,$A59,'Base Diária'!$F$2:$F$2260,F$4,'Base Diária'!$P$2:$P$2260,"Sim")=0,"",SUMIFS('Base Diária'!$N$2:$N$2260,'Base Diária'!$A$2:$A$2260,$A59,'Base Diária'!$F$2:$F$2260,F$4))</f>
        <v>0.73863636363636354</v>
      </c>
      <c r="G59" s="85">
        <f>IF(COUNTIFS('Base Diária'!$A$2:$A$2260,$A59,'Base Diária'!$F$2:$F$2260,G$4,'Base Diária'!$P$2:$P$2260,"Sim")=0,"",SUMIFS('Base Diária'!$N$2:$N$2260,'Base Diária'!$A$2:$A$2260,$A59,'Base Diária'!$F$2:$F$2260,G$4))</f>
        <v>0.86249999999999993</v>
      </c>
      <c r="H59" s="85">
        <f>IF(COUNTIFS('Base Diária'!$A$2:$A$2260,$A59,'Base Diária'!$F$2:$F$2260,H$4,'Base Diária'!$P$2:$P$2260,"Sim")=0,"",SUMIFS('Base Diária'!$N$2:$N$2260,'Base Diária'!$A$2:$A$2260,$A59,'Base Diária'!$F$2:$F$2260,H$4))</f>
        <v>0.90909090909090906</v>
      </c>
      <c r="I59" s="85">
        <f>IF(COUNTIFS('Base Diária'!$A$2:$A$2260,$A59,'Base Diária'!$F$2:$F$2260,I$4,'Base Diária'!$P$2:$P$2260,"Sim")=0,"",SUMIFS('Base Diária'!$N$2:$N$2260,'Base Diária'!$A$2:$A$2260,$A59,'Base Diária'!$F$2:$F$2260,I$4))</f>
        <v>0</v>
      </c>
      <c r="J59" s="85">
        <f>IF(COUNTIFS('Base Diária'!$A$2:$A$2260,$A59,'Base Diária'!$F$2:$F$2260,J$4,'Base Diária'!$P$2:$P$2260,"Sim")=0,"",SUMIFS('Base Diária'!$N$2:$N$2260,'Base Diária'!$A$2:$A$2260,$A59,'Base Diária'!$F$2:$F$2260,J$4))</f>
        <v>0</v>
      </c>
      <c r="K59" s="85" t="str">
        <f>IF(COUNTIFS('Base Diária'!$A$2:$A$2260,$A59,'Base Diária'!$F$2:$F$2260,K$4,'Base Diária'!$P$2:$P$2260,"Sim")=0,"",SUMIFS('Base Diária'!$N$2:$N$2260,'Base Diária'!$A$2:$A$2260,$A59,'Base Diária'!$F$2:$F$2260,K$4))</f>
        <v/>
      </c>
      <c r="L59" s="85" t="str">
        <f>IF(COUNTIFS('Base Diária'!$A$2:$A$2260,$A59,'Base Diária'!$F$2:$F$2260,L$4,'Base Diária'!$P$2:$P$2260,"Sim")=0,"",SUMIFS('Base Diária'!$N$2:$N$2260,'Base Diária'!$A$2:$A$2260,$A59,'Base Diária'!$F$2:$F$2260,L$4))</f>
        <v/>
      </c>
      <c r="M59" s="85" t="str">
        <f>IF(COUNTIFS('Base Diária'!$A$2:$A$2260,$A59,'Base Diária'!$F$2:$F$2260,M$4,'Base Diária'!$P$2:$P$2260,"Sim")=0,"",SUMIFS('Base Diária'!$N$2:$N$2260,'Base Diária'!$A$2:$A$2260,$A59,'Base Diária'!$F$2:$F$2260,M$4))</f>
        <v/>
      </c>
      <c r="N59" s="85">
        <f>IF(COUNTIFS('Base Diária'!$A$2:$A$2260,$A59,'Base Diária'!$F$2:$F$2260,N$4,'Base Diária'!$P$2:$P$2260,"Sim")=0,"",SUMIFS('Base Diária'!$N$2:$N$2260,'Base Diária'!$A$2:$A$2260,$A59,'Base Diária'!$F$2:$F$2260,N$4))</f>
        <v>0.88977272727272716</v>
      </c>
      <c r="O59" s="85">
        <f>IF(COUNTIFS('Base Diária'!$A$2:$A$2260,$A59,'Base Diária'!$F$2:$F$2260,O$4,'Base Diária'!$P$2:$P$2260,"Sim")=0,"",SUMIFS('Base Diária'!$N$2:$N$2260,'Base Diária'!$A$2:$A$2260,$A59,'Base Diária'!$F$2:$F$2260,O$4))</f>
        <v>0.91022727272727266</v>
      </c>
      <c r="P59" s="85">
        <f>IF(COUNTIFS('Base Diária'!$A$2:$A$2260,$A59,'Base Diária'!$F$2:$F$2260,P$4,'Base Diária'!$P$2:$P$2260,"Sim")=0,"",SUMIFS('Base Diária'!$N$2:$N$2260,'Base Diária'!$A$2:$A$2260,$A59,'Base Diária'!$F$2:$F$2260,P$4))</f>
        <v>0.86818181818181805</v>
      </c>
      <c r="Q59" s="85">
        <f>IF(COUNTIFS('Base Diária'!$A$2:$A$2260,$A59,'Base Diária'!$F$2:$F$2260,Q$4,'Base Diária'!$P$2:$P$2260,"Sim")=0,"",SUMIFS('Base Diária'!$N$2:$N$2260,'Base Diária'!$A$2:$A$2260,$A59,'Base Diária'!$F$2:$F$2260,Q$4))</f>
        <v>0.85340909090909078</v>
      </c>
      <c r="R59" s="85">
        <f>IF(COUNTIFS('Base Diária'!$A$2:$A$2260,$A59,'Base Diária'!$F$2:$F$2260,R$4,'Base Diária'!$P$2:$P$2260,"Sim")=0,"",SUMIFS('Base Diária'!$N$2:$N$2260,'Base Diária'!$A$2:$A$2260,$A59,'Base Diária'!$F$2:$F$2260,R$4))</f>
        <v>0.88949522510231915</v>
      </c>
      <c r="S59" s="85" t="str">
        <f>IF(COUNTIFS('Base Diária'!$A$2:$A$2260,$A59,'Base Diária'!$F$2:$F$2260,S$4,'Base Diária'!$P$2:$P$2260,"Sim")=0,"",SUMIFS('Base Diária'!$N$2:$N$2260,'Base Diária'!$A$2:$A$2260,$A59,'Base Diária'!$F$2:$F$2260,S$4))</f>
        <v/>
      </c>
      <c r="T59" s="85">
        <f>IF(COUNTIFS('Base Diária'!$A$2:$A$2260,$A59,'Base Diária'!$F$2:$F$2260,T$4,'Base Diária'!$P$2:$P$2260,"Sim")=0,"",SUMIFS('Base Diária'!$N$2:$N$2260,'Base Diária'!$A$2:$A$2260,$A59,'Base Diária'!$F$2:$F$2260,T$4))</f>
        <v>0.43409090909090903</v>
      </c>
      <c r="U59" s="85">
        <f>IF(COUNTIFS('Base Diária'!$A$2:$A$2260,$A59,'Base Diária'!$F$2:$F$2260,U$4,'Base Diária'!$P$2:$P$2260,"Sim")=0,"",SUMIFS('Base Diária'!$N$2:$N$2260,'Base Diária'!$A$2:$A$2260,$A59,'Base Diária'!$F$2:$F$2260,U$4))</f>
        <v>0.88295454545454544</v>
      </c>
      <c r="V59" s="85">
        <f>IF(COUNTIFS('Base Diária'!$A$2:$A$2260,$A59,'Base Diária'!$F$2:$F$2260,V$4,'Base Diária'!$P$2:$P$2260,"Sim")=0,"",SUMIFS('Base Diária'!$N$2:$N$2260,'Base Diária'!$A$2:$A$2260,$A59,'Base Diária'!$F$2:$F$2260,V$4))</f>
        <v>0.78068181818181814</v>
      </c>
      <c r="W59" s="85">
        <f>IF(COUNTIFS('Base Diária'!$A$2:$A$2260,$A59,'Base Diária'!$F$2:$F$2260,W$4,'Base Diária'!$P$2:$P$2260,"Sim")=0,"",SUMIFS('Base Diária'!$N$2:$N$2260,'Base Diária'!$A$2:$A$2260,$A59,'Base Diária'!$F$2:$F$2260,W$4))</f>
        <v>0.88749999999999996</v>
      </c>
      <c r="X59" s="85">
        <f>IF(COUNTIFS('Base Diária'!$A$2:$A$2260,$A59,'Base Diária'!$F$2:$F$2260,X$4,'Base Diária'!$P$2:$P$2260,"Sim")=0,"",SUMIFS('Base Diária'!$N$2:$N$2260,'Base Diária'!$A$2:$A$2260,$A59,'Base Diária'!$F$2:$F$2260,X$4))</f>
        <v>0.9170454545454545</v>
      </c>
      <c r="Y59" s="85" t="str">
        <f>IF(COUNTIFS('Base Diária'!$A$2:$A$2260,$A59,'Base Diária'!$F$2:$F$2260,Y$4,'Base Diária'!$P$2:$P$2260,"Sim")=0,"",SUMIFS('Base Diária'!$N$2:$N$2260,'Base Diária'!$A$2:$A$2260,$A59,'Base Diária'!$F$2:$F$2260,Y$4))</f>
        <v/>
      </c>
      <c r="Z59" s="85" t="str">
        <f>IF(COUNTIFS('Base Diária'!$A$2:$A$2260,$A59,'Base Diária'!$F$2:$F$2260,Z$4,'Base Diária'!$P$2:$P$2260,"Sim")=0,"",SUMIFS('Base Diária'!$N$2:$N$2260,'Base Diária'!$A$2:$A$2260,$A59,'Base Diária'!$F$2:$F$2260,Z$4))</f>
        <v/>
      </c>
      <c r="AA59" s="85" t="str">
        <f>IF(COUNTIFS('Base Diária'!$A$2:$A$2260,$A59,'Base Diária'!$F$2:$F$2260,AA$4,'Base Diária'!$P$2:$P$2260,"Sim")=0,"",SUMIFS('Base Diária'!$N$2:$N$2260,'Base Diária'!$A$2:$A$2260,$A59,'Base Diária'!$F$2:$F$2260,AA$4))</f>
        <v/>
      </c>
      <c r="AB59" s="85" t="str">
        <f>IF(COUNTIFS('Base Diária'!$A$2:$A$2260,$A59,'Base Diária'!$F$2:$F$2260,AB$4,'Base Diária'!$P$2:$P$2260,"Sim")=0,"",SUMIFS('Base Diária'!$N$2:$N$2260,'Base Diária'!$A$2:$A$2260,$A59,'Base Diária'!$F$2:$F$2260,AB$4))</f>
        <v/>
      </c>
      <c r="AC59" s="85" t="str">
        <f>IF(COUNTIFS('Base Diária'!$A$2:$A$2260,$A59,'Base Diária'!$F$2:$F$2260,AC$4,'Base Diária'!$P$2:$P$2260,"Sim")=0,"",SUMIFS('Base Diária'!$N$2:$N$2260,'Base Diária'!$A$2:$A$2260,$A59,'Base Diária'!$F$2:$F$2260,AC$4))</f>
        <v/>
      </c>
      <c r="AD59" s="85" t="str">
        <f>IF(COUNTIFS('Base Diária'!$A$2:$A$2260,$A59,'Base Diária'!$F$2:$F$2260,AD$4,'Base Diária'!$P$2:$P$2260,"Sim")=0,"",SUMIFS('Base Diária'!$N$2:$N$2260,'Base Diária'!$A$2:$A$2260,$A59,'Base Diária'!$F$2:$F$2260,AD$4))</f>
        <v/>
      </c>
      <c r="AE59" s="85" t="str">
        <f>IF(COUNTIFS('Base Diária'!$A$2:$A$2260,$A59,'Base Diária'!$F$2:$F$2260,AE$4,'Base Diária'!$P$2:$P$2260,"Sim")=0,"",SUMIFS('Base Diária'!$N$2:$N$2260,'Base Diária'!$A$2:$A$2260,$A59,'Base Diária'!$F$2:$F$2260,AE$4))</f>
        <v/>
      </c>
      <c r="AF59" s="85" t="str">
        <f>IF(COUNTIFS('Base Diária'!$A$2:$A$2260,$A59,'Base Diária'!$F$2:$F$2260,AF$4,'Base Diária'!$P$2:$P$2260,"Sim")=0,"",SUMIFS('Base Diária'!$N$2:$N$2260,'Base Diária'!$A$2:$A$2260,$A59,'Base Diária'!$F$2:$F$2260,AF$4))</f>
        <v/>
      </c>
      <c r="AG59" s="85" t="str">
        <f>IF(COUNTIFS('Base Diária'!$A$2:$A$2260,$A59,'Base Diária'!$F$2:$F$2260,AG$4,'Base Diária'!$P$2:$P$2260,"Sim")=0,"",SUMIFS('Base Diária'!$N$2:$N$2260,'Base Diária'!$A$2:$A$2260,$A59,'Base Diária'!$F$2:$F$2260,AG$4))</f>
        <v/>
      </c>
      <c r="AH59" s="18">
        <f>IFERROR(INDEX('Painel Empregado'!$F$5:$F$62,MATCH($A59,'Painel Empregado'!$A$5:$A$62,0)),"")</f>
        <v>13</v>
      </c>
      <c r="AI59" s="86">
        <f>IFERROR(INDEX('Painel Empregado'!$J$5:$J$62,MATCH($A59,'Painel Empregado'!$A$5:$A$62,0)),"")</f>
        <v>0.8318427344372622</v>
      </c>
      <c r="AJ59" s="86">
        <f>IFERROR(INDEX('Painel Empregado'!$M$5:$M$62,MATCH($A59,'Painel Empregado'!$A$5:$A$62,0)),"")</f>
        <v>0.76923076923076927</v>
      </c>
      <c r="AK59" s="86">
        <f>IFERROR(INDEX('Painel Empregado'!$K$5:$K$62,MATCH($A59,'Painel Empregado'!$A$5:$A$62,0)),"")</f>
        <v>0.8</v>
      </c>
      <c r="AL59" s="89" t="str">
        <f>IFERROR(INDEX('Painel Empregado'!$Q$5:$Q$62,MATCH($A59,'Painel Empregado'!$A$5:$A$62,0)),"")</f>
        <v>Atenção</v>
      </c>
    </row>
    <row r="60" spans="1:38" ht="15" customHeight="1" x14ac:dyDescent="0.25">
      <c r="A60" s="93">
        <v>56784</v>
      </c>
      <c r="B60" s="6" t="s">
        <v>66</v>
      </c>
      <c r="C60" s="17" t="str">
        <f ca="1">IFERROR(INDEX(Cadastro!$C$5:$C$72,MATCH($A60&amp;"|"&amp;TEXT(_xlfn.MAXIFS(Cadastro!$E$5:$E$72,Cadastro!$A$5:$A$72,$A60,Cadastro!$E$5:$E$72,"&lt;="&amp;TODAY()),"yyyymmdd"),Cadastro!$I$5:$I$72,0)),"NÃO INFORMADO")</f>
        <v>USI</v>
      </c>
      <c r="D60" s="17" t="str">
        <f>VLOOKUP($A60,CC!$A:$C,3,FALSE())</f>
        <v>USI</v>
      </c>
      <c r="E60" s="17" t="str">
        <f ca="1">IFERROR(INDEX(Cadastro!$D$5:$D$202,MATCH($A60&amp;"|"&amp;TEXT(_xlfn.MAXIFS(Cadastro!$E$5:$E$202,Cadastro!$A$5:$A$202,$A60,Cadastro!$E$5:$E$202,"&lt;="&amp;TODAY()),"yyyymmdd"),Cadastro!$I$5:$I$202,0)),"")</f>
        <v>B</v>
      </c>
      <c r="F60" s="85">
        <f>IF(COUNTIFS('Base Diária'!$A$2:$A$2260,$A60,'Base Diária'!$F$2:$F$2260,F$4,'Base Diária'!$P$2:$P$2260,"Sim")=0,"",SUMIFS('Base Diária'!$N$2:$N$2260,'Base Diária'!$A$2:$A$2260,$A60,'Base Diária'!$F$2:$F$2260,F$4))</f>
        <v>1.0179910044977509</v>
      </c>
      <c r="G60" s="85">
        <f>IF(COUNTIFS('Base Diária'!$A$2:$A$2260,$A60,'Base Diária'!$F$2:$F$2260,G$4,'Base Diária'!$P$2:$P$2260,"Sim")=0,"",SUMIFS('Base Diária'!$N$2:$N$2260,'Base Diária'!$A$2:$A$2260,$A60,'Base Diária'!$F$2:$F$2260,G$4))</f>
        <v>1.0149925037481258</v>
      </c>
      <c r="H60" s="85" t="str">
        <f>IF(COUNTIFS('Base Diária'!$A$2:$A$2260,$A60,'Base Diária'!$F$2:$F$2260,H$4,'Base Diária'!$P$2:$P$2260,"Sim")=0,"",SUMIFS('Base Diária'!$N$2:$N$2260,'Base Diária'!$A$2:$A$2260,$A60,'Base Diária'!$F$2:$F$2260,H$4))</f>
        <v/>
      </c>
      <c r="I60" s="85">
        <f>IF(COUNTIFS('Base Diária'!$A$2:$A$2260,$A60,'Base Diária'!$F$2:$F$2260,I$4,'Base Diária'!$P$2:$P$2260,"Sim")=0,"",SUMIFS('Base Diária'!$N$2:$N$2260,'Base Diária'!$A$2:$A$2260,$A60,'Base Diária'!$F$2:$F$2260,I$4))</f>
        <v>0.98050974512743627</v>
      </c>
      <c r="J60" s="85">
        <f>IF(COUNTIFS('Base Diária'!$A$2:$A$2260,$A60,'Base Diária'!$F$2:$F$2260,J$4,'Base Diária'!$P$2:$P$2260,"Sim")=0,"",SUMIFS('Base Diária'!$N$2:$N$2260,'Base Diária'!$A$2:$A$2260,$A60,'Base Diária'!$F$2:$F$2260,J$4))</f>
        <v>0.98500749625187412</v>
      </c>
      <c r="K60" s="85">
        <f>IF(COUNTIFS('Base Diária'!$A$2:$A$2260,$A60,'Base Diária'!$F$2:$F$2260,K$4,'Base Diária'!$P$2:$P$2260,"Sim")=0,"",SUMIFS('Base Diária'!$N$2:$N$2260,'Base Diária'!$A$2:$A$2260,$A60,'Base Diária'!$F$2:$F$2260,K$4))</f>
        <v>0.98200899550224885</v>
      </c>
      <c r="L60" s="85">
        <f>IF(COUNTIFS('Base Diária'!$A$2:$A$2260,$A60,'Base Diária'!$F$2:$F$2260,L$4,'Base Diária'!$P$2:$P$2260,"Sim")=0,"",SUMIFS('Base Diária'!$N$2:$N$2260,'Base Diária'!$A$2:$A$2260,$A60,'Base Diária'!$F$2:$F$2260,L$4))</f>
        <v>0.94752623688155924</v>
      </c>
      <c r="M60" s="85">
        <f>IF(COUNTIFS('Base Diária'!$A$2:$A$2260,$A60,'Base Diária'!$F$2:$F$2260,M$4,'Base Diária'!$P$2:$P$2260,"Sim")=0,"",SUMIFS('Base Diária'!$N$2:$N$2260,'Base Diária'!$A$2:$A$2260,$A60,'Base Diária'!$F$2:$F$2260,M$4))</f>
        <v>0.95502248875562223</v>
      </c>
      <c r="N60" s="85" t="str">
        <f>IF(COUNTIFS('Base Diária'!$A$2:$A$2260,$A60,'Base Diária'!$F$2:$F$2260,N$4,'Base Diária'!$P$2:$P$2260,"Sim")=0,"",SUMIFS('Base Diária'!$N$2:$N$2260,'Base Diária'!$A$2:$A$2260,$A60,'Base Diária'!$F$2:$F$2260,N$4))</f>
        <v/>
      </c>
      <c r="O60" s="85">
        <f>IF(COUNTIFS('Base Diária'!$A$2:$A$2260,$A60,'Base Diária'!$F$2:$F$2260,O$4,'Base Diária'!$P$2:$P$2260,"Sim")=0,"",SUMIFS('Base Diária'!$N$2:$N$2260,'Base Diária'!$A$2:$A$2260,$A60,'Base Diária'!$F$2:$F$2260,O$4))</f>
        <v>0.89569752281616688</v>
      </c>
      <c r="P60" s="85">
        <f>IF(COUNTIFS('Base Diária'!$A$2:$A$2260,$A60,'Base Diária'!$F$2:$F$2260,P$4,'Base Diária'!$P$2:$P$2260,"Sim")=0,"",SUMIFS('Base Diária'!$N$2:$N$2260,'Base Diária'!$A$2:$A$2260,$A60,'Base Diária'!$F$2:$F$2260,P$4))</f>
        <v>0.87874837027379404</v>
      </c>
      <c r="Q60" s="85">
        <f>IF(COUNTIFS('Base Diária'!$A$2:$A$2260,$A60,'Base Diária'!$F$2:$F$2260,Q$4,'Base Diária'!$P$2:$P$2260,"Sim")=0,"",SUMIFS('Base Diária'!$N$2:$N$2260,'Base Diária'!$A$2:$A$2260,$A60,'Base Diária'!$F$2:$F$2260,Q$4))</f>
        <v>0.8826597131681877</v>
      </c>
      <c r="R60" s="85">
        <f>IF(COUNTIFS('Base Diária'!$A$2:$A$2260,$A60,'Base Diária'!$F$2:$F$2260,R$4,'Base Diária'!$P$2:$P$2260,"Sim")=0,"",SUMIFS('Base Diária'!$N$2:$N$2260,'Base Diária'!$A$2:$A$2260,$A60,'Base Diária'!$F$2:$F$2260,R$4))</f>
        <v>0.87874837027379404</v>
      </c>
      <c r="S60" s="85">
        <f>IF(COUNTIFS('Base Diária'!$A$2:$A$2260,$A60,'Base Diária'!$F$2:$F$2260,S$4,'Base Diária'!$P$2:$P$2260,"Sim")=0,"",SUMIFS('Base Diária'!$N$2:$N$2260,'Base Diária'!$A$2:$A$2260,$A60,'Base Diária'!$F$2:$F$2260,S$4))</f>
        <v>0.45893089960886574</v>
      </c>
      <c r="T60" s="85" t="str">
        <f>IF(COUNTIFS('Base Diária'!$A$2:$A$2260,$A60,'Base Diária'!$F$2:$F$2260,T$4,'Base Diária'!$P$2:$P$2260,"Sim")=0,"",SUMIFS('Base Diária'!$N$2:$N$2260,'Base Diária'!$A$2:$A$2260,$A60,'Base Diária'!$F$2:$F$2260,T$4))</f>
        <v/>
      </c>
      <c r="U60" s="85">
        <f>IF(COUNTIFS('Base Diária'!$A$2:$A$2260,$A60,'Base Diária'!$F$2:$F$2260,U$4,'Base Diária'!$P$2:$P$2260,"Sim")=0,"",SUMIFS('Base Diária'!$N$2:$N$2260,'Base Diária'!$A$2:$A$2260,$A60,'Base Diária'!$F$2:$F$2260,U$4))</f>
        <v>0.84876140808344192</v>
      </c>
      <c r="V60" s="85">
        <f>IF(COUNTIFS('Base Diária'!$A$2:$A$2260,$A60,'Base Diária'!$F$2:$F$2260,V$4,'Base Diária'!$P$2:$P$2260,"Sim")=0,"",SUMIFS('Base Diária'!$N$2:$N$2260,'Base Diária'!$A$2:$A$2260,$A60,'Base Diária'!$F$2:$F$2260,V$4))</f>
        <v>0.88135593220338981</v>
      </c>
      <c r="W60" s="85">
        <f>IF(COUNTIFS('Base Diária'!$A$2:$A$2260,$A60,'Base Diária'!$F$2:$F$2260,W$4,'Base Diária'!$P$2:$P$2260,"Sim")=0,"",SUMIFS('Base Diária'!$N$2:$N$2260,'Base Diária'!$A$2:$A$2260,$A60,'Base Diária'!$F$2:$F$2260,W$4))</f>
        <v>0.8826597131681877</v>
      </c>
      <c r="X60" s="85">
        <f>IF(COUNTIFS('Base Diária'!$A$2:$A$2260,$A60,'Base Diária'!$F$2:$F$2260,X$4,'Base Diária'!$P$2:$P$2260,"Sim")=0,"",SUMIFS('Base Diária'!$N$2:$N$2260,'Base Diária'!$A$2:$A$2260,$A60,'Base Diária'!$F$2:$F$2260,X$4))</f>
        <v>0.88396349413298569</v>
      </c>
      <c r="Y60" s="85" t="str">
        <f>IF(COUNTIFS('Base Diária'!$A$2:$A$2260,$A60,'Base Diária'!$F$2:$F$2260,Y$4,'Base Diária'!$P$2:$P$2260,"Sim")=0,"",SUMIFS('Base Diária'!$N$2:$N$2260,'Base Diária'!$A$2:$A$2260,$A60,'Base Diária'!$F$2:$F$2260,Y$4))</f>
        <v/>
      </c>
      <c r="Z60" s="85" t="str">
        <f>IF(COUNTIFS('Base Diária'!$A$2:$A$2260,$A60,'Base Diária'!$F$2:$F$2260,Z$4,'Base Diária'!$P$2:$P$2260,"Sim")=0,"",SUMIFS('Base Diária'!$N$2:$N$2260,'Base Diária'!$A$2:$A$2260,$A60,'Base Diária'!$F$2:$F$2260,Z$4))</f>
        <v/>
      </c>
      <c r="AA60" s="85" t="str">
        <f>IF(COUNTIFS('Base Diária'!$A$2:$A$2260,$A60,'Base Diária'!$F$2:$F$2260,AA$4,'Base Diária'!$P$2:$P$2260,"Sim")=0,"",SUMIFS('Base Diária'!$N$2:$N$2260,'Base Diária'!$A$2:$A$2260,$A60,'Base Diária'!$F$2:$F$2260,AA$4))</f>
        <v/>
      </c>
      <c r="AB60" s="85" t="str">
        <f>IF(COUNTIFS('Base Diária'!$A$2:$A$2260,$A60,'Base Diária'!$F$2:$F$2260,AB$4,'Base Diária'!$P$2:$P$2260,"Sim")=0,"",SUMIFS('Base Diária'!$N$2:$N$2260,'Base Diária'!$A$2:$A$2260,$A60,'Base Diária'!$F$2:$F$2260,AB$4))</f>
        <v/>
      </c>
      <c r="AC60" s="85" t="str">
        <f>IF(COUNTIFS('Base Diária'!$A$2:$A$2260,$A60,'Base Diária'!$F$2:$F$2260,AC$4,'Base Diária'!$P$2:$P$2260,"Sim")=0,"",SUMIFS('Base Diária'!$N$2:$N$2260,'Base Diária'!$A$2:$A$2260,$A60,'Base Diária'!$F$2:$F$2260,AC$4))</f>
        <v/>
      </c>
      <c r="AD60" s="85" t="str">
        <f>IF(COUNTIFS('Base Diária'!$A$2:$A$2260,$A60,'Base Diária'!$F$2:$F$2260,AD$4,'Base Diária'!$P$2:$P$2260,"Sim")=0,"",SUMIFS('Base Diária'!$N$2:$N$2260,'Base Diária'!$A$2:$A$2260,$A60,'Base Diária'!$F$2:$F$2260,AD$4))</f>
        <v/>
      </c>
      <c r="AE60" s="85" t="str">
        <f>IF(COUNTIFS('Base Diária'!$A$2:$A$2260,$A60,'Base Diária'!$F$2:$F$2260,AE$4,'Base Diária'!$P$2:$P$2260,"Sim")=0,"",SUMIFS('Base Diária'!$N$2:$N$2260,'Base Diária'!$A$2:$A$2260,$A60,'Base Diária'!$F$2:$F$2260,AE$4))</f>
        <v/>
      </c>
      <c r="AF60" s="85" t="str">
        <f>IF(COUNTIFS('Base Diária'!$A$2:$A$2260,$A60,'Base Diária'!$F$2:$F$2260,AF$4,'Base Diária'!$P$2:$P$2260,"Sim")=0,"",SUMIFS('Base Diária'!$N$2:$N$2260,'Base Diária'!$A$2:$A$2260,$A60,'Base Diária'!$F$2:$F$2260,AF$4))</f>
        <v/>
      </c>
      <c r="AG60" s="85" t="str">
        <f>IF(COUNTIFS('Base Diária'!$A$2:$A$2260,$A60,'Base Diária'!$F$2:$F$2260,AG$4,'Base Diária'!$P$2:$P$2260,"Sim")=0,"",SUMIFS('Base Diária'!$N$2:$N$2260,'Base Diária'!$A$2:$A$2260,$A60,'Base Diária'!$F$2:$F$2260,AG$4))</f>
        <v/>
      </c>
      <c r="AH60" s="18">
        <f>IFERROR(INDEX('Painel Empregado'!$F$5:$F$62,MATCH($A60,'Painel Empregado'!$A$5:$A$62,0)),"")</f>
        <v>16</v>
      </c>
      <c r="AI60" s="86">
        <f>IFERROR(INDEX('Painel Empregado'!$J$5:$J$62,MATCH($A60,'Painel Empregado'!$A$5:$A$62,0)),"")</f>
        <v>0.89327687521603849</v>
      </c>
      <c r="AJ60" s="86">
        <f>IFERROR(INDEX('Painel Empregado'!$M$5:$M$62,MATCH($A60,'Painel Empregado'!$A$5:$A$62,0)),"")</f>
        <v>0.9375</v>
      </c>
      <c r="AK60" s="86">
        <f>IFERROR(INDEX('Painel Empregado'!$K$5:$K$62,MATCH($A60,'Painel Empregado'!$A$5:$A$62,0)),"")</f>
        <v>0.8</v>
      </c>
      <c r="AL60" s="89" t="str">
        <f>IFERROR(INDEX('Painel Empregado'!$Q$5:$Q$62,MATCH($A60,'Painel Empregado'!$A$5:$A$62,0)),"")</f>
        <v>Na meta</v>
      </c>
    </row>
    <row r="61" spans="1:38" ht="15" customHeight="1" x14ac:dyDescent="0.25">
      <c r="A61" s="93">
        <v>54846</v>
      </c>
      <c r="B61" s="6" t="s">
        <v>67</v>
      </c>
      <c r="C61" s="17" t="str">
        <f ca="1">IFERROR(INDEX(Cadastro!$C$5:$C$72,MATCH($A61&amp;"|"&amp;TEXT(_xlfn.MAXIFS(Cadastro!$E$5:$E$72,Cadastro!$A$5:$A$72,$A61,Cadastro!$E$5:$E$72,"&lt;="&amp;TODAY()),"yyyymmdd"),Cadastro!$I$5:$I$72,0)),"NÃO INFORMADO")</f>
        <v>NÃO INFORMADO</v>
      </c>
      <c r="D61" s="17" t="str">
        <f>VLOOKUP($A61,CC!$A:$C,3,FALSE())</f>
        <v>USI</v>
      </c>
      <c r="E61" s="17" t="str">
        <f ca="1">IFERROR(INDEX(Cadastro!$D$5:$D$202,MATCH($A61&amp;"|"&amp;TEXT(_xlfn.MAXIFS(Cadastro!$E$5:$E$202,Cadastro!$A$5:$A$202,$A61,Cadastro!$E$5:$E$202,"&lt;="&amp;TODAY()),"yyyymmdd"),Cadastro!$I$5:$I$202,0)),"")</f>
        <v>A</v>
      </c>
      <c r="F61" s="85" t="str">
        <f>IF(COUNTIFS('Base Diária'!$A$2:$A$2260,$A61,'Base Diária'!$F$2:$F$2260,F$4,'Base Diária'!$P$2:$P$2260,"Sim")=0,"",SUMIFS('Base Diária'!$N$2:$N$2260,'Base Diária'!$A$2:$A$2260,$A61,'Base Diária'!$F$2:$F$2260,F$4))</f>
        <v/>
      </c>
      <c r="G61" s="85">
        <f>IF(COUNTIFS('Base Diária'!$A$2:$A$2260,$A61,'Base Diária'!$F$2:$F$2260,G$4,'Base Diária'!$P$2:$P$2260,"Sim")=0,"",SUMIFS('Base Diária'!$N$2:$N$2260,'Base Diária'!$A$2:$A$2260,$A61,'Base Diária'!$F$2:$F$2260,G$4))</f>
        <v>0</v>
      </c>
      <c r="H61" s="85">
        <f>IF(COUNTIFS('Base Diária'!$A$2:$A$2260,$A61,'Base Diária'!$F$2:$F$2260,H$4,'Base Diária'!$P$2:$P$2260,"Sim")=0,"",SUMIFS('Base Diária'!$N$2:$N$2260,'Base Diária'!$A$2:$A$2260,$A61,'Base Diária'!$F$2:$F$2260,H$4))</f>
        <v>0.58148631029986964</v>
      </c>
      <c r="I61" s="85">
        <f>IF(COUNTIFS('Base Diária'!$A$2:$A$2260,$A61,'Base Diária'!$F$2:$F$2260,I$4,'Base Diária'!$P$2:$P$2260,"Sim")=0,"",SUMIFS('Base Diária'!$N$2:$N$2260,'Base Diária'!$A$2:$A$2260,$A61,'Base Diária'!$F$2:$F$2260,I$4))</f>
        <v>0.9361147327249022</v>
      </c>
      <c r="J61" s="85">
        <f>IF(COUNTIFS('Base Diária'!$A$2:$A$2260,$A61,'Base Diária'!$F$2:$F$2260,J$4,'Base Diária'!$P$2:$P$2260,"Sim")=0,"",SUMIFS('Base Diária'!$N$2:$N$2260,'Base Diária'!$A$2:$A$2260,$A61,'Base Diária'!$F$2:$F$2260,J$4))</f>
        <v>0.92829204693611478</v>
      </c>
      <c r="K61" s="85" t="str">
        <f>IF(COUNTIFS('Base Diária'!$A$2:$A$2260,$A61,'Base Diária'!$F$2:$F$2260,K$4,'Base Diária'!$P$2:$P$2260,"Sim")=0,"",SUMIFS('Base Diária'!$N$2:$N$2260,'Base Diária'!$A$2:$A$2260,$A61,'Base Diária'!$F$2:$F$2260,K$4))</f>
        <v/>
      </c>
      <c r="L61" s="85" t="str">
        <f>IF(COUNTIFS('Base Diária'!$A$2:$A$2260,$A61,'Base Diária'!$F$2:$F$2260,L$4,'Base Diária'!$P$2:$P$2260,"Sim")=0,"",SUMIFS('Base Diária'!$N$2:$N$2260,'Base Diária'!$A$2:$A$2260,$A61,'Base Diária'!$F$2:$F$2260,L$4))</f>
        <v/>
      </c>
      <c r="M61" s="85">
        <f>IF(COUNTIFS('Base Diária'!$A$2:$A$2260,$A61,'Base Diária'!$F$2:$F$2260,M$4,'Base Diária'!$P$2:$P$2260,"Sim")=0,"",SUMIFS('Base Diária'!$N$2:$N$2260,'Base Diária'!$A$2:$A$2260,$A61,'Base Diária'!$F$2:$F$2260,M$4))</f>
        <v>1.7902374670184698</v>
      </c>
      <c r="N61" s="85">
        <f>IF(COUNTIFS('Base Diária'!$A$2:$A$2260,$A61,'Base Diária'!$F$2:$F$2260,N$4,'Base Diária'!$P$2:$P$2260,"Sim")=0,"",SUMIFS('Base Diária'!$N$2:$N$2260,'Base Diária'!$A$2:$A$2260,$A61,'Base Diária'!$F$2:$F$2260,N$4))</f>
        <v>1.312664907651715</v>
      </c>
      <c r="O61" s="85">
        <f>IF(COUNTIFS('Base Diária'!$A$2:$A$2260,$A61,'Base Diária'!$F$2:$F$2260,O$4,'Base Diária'!$P$2:$P$2260,"Sim")=0,"",SUMIFS('Base Diária'!$N$2:$N$2260,'Base Diária'!$A$2:$A$2260,$A61,'Base Diária'!$F$2:$F$2260,O$4))</f>
        <v>1.0105540897097625</v>
      </c>
      <c r="P61" s="85">
        <f>IF(COUNTIFS('Base Diária'!$A$2:$A$2260,$A61,'Base Diária'!$F$2:$F$2260,P$4,'Base Diária'!$P$2:$P$2260,"Sim")=0,"",SUMIFS('Base Diária'!$N$2:$N$2260,'Base Diária'!$A$2:$A$2260,$A61,'Base Diária'!$F$2:$F$2260,P$4))</f>
        <v>0.99472295514511877</v>
      </c>
      <c r="Q61" s="85">
        <f>IF(COUNTIFS('Base Diária'!$A$2:$A$2260,$A61,'Base Diária'!$F$2:$F$2260,Q$4,'Base Diária'!$P$2:$P$2260,"Sim")=0,"",SUMIFS('Base Diária'!$N$2:$N$2260,'Base Diária'!$A$2:$A$2260,$A61,'Base Diária'!$F$2:$F$2260,Q$4))</f>
        <v>1.0079155672823219</v>
      </c>
      <c r="R61" s="85" t="str">
        <f>IF(COUNTIFS('Base Diária'!$A$2:$A$2260,$A61,'Base Diária'!$F$2:$F$2260,R$4,'Base Diária'!$P$2:$P$2260,"Sim")=0,"",SUMIFS('Base Diária'!$N$2:$N$2260,'Base Diária'!$A$2:$A$2260,$A61,'Base Diária'!$F$2:$F$2260,R$4))</f>
        <v/>
      </c>
      <c r="S61" s="85">
        <f>IF(COUNTIFS('Base Diária'!$A$2:$A$2260,$A61,'Base Diária'!$F$2:$F$2260,S$4,'Base Diária'!$P$2:$P$2260,"Sim")=0,"",SUMIFS('Base Diária'!$N$2:$N$2260,'Base Diária'!$A$2:$A$2260,$A61,'Base Diária'!$F$2:$F$2260,S$4))</f>
        <v>0.9762532981530343</v>
      </c>
      <c r="T61" s="85">
        <f>IF(COUNTIFS('Base Diária'!$A$2:$A$2260,$A61,'Base Diária'!$F$2:$F$2260,T$4,'Base Diária'!$P$2:$P$2260,"Sim")=0,"",SUMIFS('Base Diária'!$N$2:$N$2260,'Base Diária'!$A$2:$A$2260,$A61,'Base Diária'!$F$2:$F$2260,T$4))</f>
        <v>0.96701846965699212</v>
      </c>
      <c r="U61" s="85">
        <f>IF(COUNTIFS('Base Diária'!$A$2:$A$2260,$A61,'Base Diária'!$F$2:$F$2260,U$4,'Base Diária'!$P$2:$P$2260,"Sim")=0,"",SUMIFS('Base Diária'!$N$2:$N$2260,'Base Diária'!$A$2:$A$2260,$A61,'Base Diária'!$F$2:$F$2260,U$4))</f>
        <v>1.0435356200527706</v>
      </c>
      <c r="V61" s="85">
        <f>IF(COUNTIFS('Base Diária'!$A$2:$A$2260,$A61,'Base Diária'!$F$2:$F$2260,V$4,'Base Diária'!$P$2:$P$2260,"Sim")=0,"",SUMIFS('Base Diária'!$N$2:$N$2260,'Base Diária'!$A$2:$A$2260,$A61,'Base Diária'!$F$2:$F$2260,V$4))</f>
        <v>0.98548812664907648</v>
      </c>
      <c r="W61" s="85">
        <f>IF(COUNTIFS('Base Diária'!$A$2:$A$2260,$A61,'Base Diária'!$F$2:$F$2260,W$4,'Base Diária'!$P$2:$P$2260,"Sim")=0,"",SUMIFS('Base Diária'!$N$2:$N$2260,'Base Diária'!$A$2:$A$2260,$A61,'Base Diária'!$F$2:$F$2260,W$4))</f>
        <v>1.0527704485488125</v>
      </c>
      <c r="X61" s="85" t="str">
        <f>IF(COUNTIFS('Base Diária'!$A$2:$A$2260,$A61,'Base Diária'!$F$2:$F$2260,X$4,'Base Diária'!$P$2:$P$2260,"Sim")=0,"",SUMIFS('Base Diária'!$N$2:$N$2260,'Base Diária'!$A$2:$A$2260,$A61,'Base Diária'!$F$2:$F$2260,X$4))</f>
        <v/>
      </c>
      <c r="Y61" s="85" t="str">
        <f>IF(COUNTIFS('Base Diária'!$A$2:$A$2260,$A61,'Base Diária'!$F$2:$F$2260,Y$4,'Base Diária'!$P$2:$P$2260,"Sim")=0,"",SUMIFS('Base Diária'!$N$2:$N$2260,'Base Diária'!$A$2:$A$2260,$A61,'Base Diária'!$F$2:$F$2260,Y$4))</f>
        <v/>
      </c>
      <c r="Z61" s="85" t="str">
        <f>IF(COUNTIFS('Base Diária'!$A$2:$A$2260,$A61,'Base Diária'!$F$2:$F$2260,Z$4,'Base Diária'!$P$2:$P$2260,"Sim")=0,"",SUMIFS('Base Diária'!$N$2:$N$2260,'Base Diária'!$A$2:$A$2260,$A61,'Base Diária'!$F$2:$F$2260,Z$4))</f>
        <v/>
      </c>
      <c r="AA61" s="85" t="str">
        <f>IF(COUNTIFS('Base Diária'!$A$2:$A$2260,$A61,'Base Diária'!$F$2:$F$2260,AA$4,'Base Diária'!$P$2:$P$2260,"Sim")=0,"",SUMIFS('Base Diária'!$N$2:$N$2260,'Base Diária'!$A$2:$A$2260,$A61,'Base Diária'!$F$2:$F$2260,AA$4))</f>
        <v/>
      </c>
      <c r="AB61" s="85" t="str">
        <f>IF(COUNTIFS('Base Diária'!$A$2:$A$2260,$A61,'Base Diária'!$F$2:$F$2260,AB$4,'Base Diária'!$P$2:$P$2260,"Sim")=0,"",SUMIFS('Base Diária'!$N$2:$N$2260,'Base Diária'!$A$2:$A$2260,$A61,'Base Diária'!$F$2:$F$2260,AB$4))</f>
        <v/>
      </c>
      <c r="AC61" s="85" t="str">
        <f>IF(COUNTIFS('Base Diária'!$A$2:$A$2260,$A61,'Base Diária'!$F$2:$F$2260,AC$4,'Base Diária'!$P$2:$P$2260,"Sim")=0,"",SUMIFS('Base Diária'!$N$2:$N$2260,'Base Diária'!$A$2:$A$2260,$A61,'Base Diária'!$F$2:$F$2260,AC$4))</f>
        <v/>
      </c>
      <c r="AD61" s="85" t="str">
        <f>IF(COUNTIFS('Base Diária'!$A$2:$A$2260,$A61,'Base Diária'!$F$2:$F$2260,AD$4,'Base Diária'!$P$2:$P$2260,"Sim")=0,"",SUMIFS('Base Diária'!$N$2:$N$2260,'Base Diária'!$A$2:$A$2260,$A61,'Base Diária'!$F$2:$F$2260,AD$4))</f>
        <v/>
      </c>
      <c r="AE61" s="85" t="str">
        <f>IF(COUNTIFS('Base Diária'!$A$2:$A$2260,$A61,'Base Diária'!$F$2:$F$2260,AE$4,'Base Diária'!$P$2:$P$2260,"Sim")=0,"",SUMIFS('Base Diária'!$N$2:$N$2260,'Base Diária'!$A$2:$A$2260,$A61,'Base Diária'!$F$2:$F$2260,AE$4))</f>
        <v/>
      </c>
      <c r="AF61" s="85" t="str">
        <f>IF(COUNTIFS('Base Diária'!$A$2:$A$2260,$A61,'Base Diária'!$F$2:$F$2260,AF$4,'Base Diária'!$P$2:$P$2260,"Sim")=0,"",SUMIFS('Base Diária'!$N$2:$N$2260,'Base Diária'!$A$2:$A$2260,$A61,'Base Diária'!$F$2:$F$2260,AF$4))</f>
        <v/>
      </c>
      <c r="AG61" s="85" t="str">
        <f>IF(COUNTIFS('Base Diária'!$A$2:$A$2260,$A61,'Base Diária'!$F$2:$F$2260,AG$4,'Base Diária'!$P$2:$P$2260,"Sim")=0,"",SUMIFS('Base Diária'!$N$2:$N$2260,'Base Diária'!$A$2:$A$2260,$A61,'Base Diária'!$F$2:$F$2260,AG$4))</f>
        <v/>
      </c>
      <c r="AH61" s="18">
        <f>IFERROR(INDEX('Painel Empregado'!$F$5:$F$62,MATCH($A61,'Painel Empregado'!$A$5:$A$62,0)),"")</f>
        <v>13</v>
      </c>
      <c r="AI61" s="86">
        <f>IFERROR(INDEX('Painel Empregado'!$J$5:$J$62,MATCH($A61,'Painel Empregado'!$A$5:$A$62,0)),"")</f>
        <v>1.0445299058799717</v>
      </c>
      <c r="AJ61" s="86">
        <f>IFERROR(INDEX('Painel Empregado'!$M$5:$M$62,MATCH($A61,'Painel Empregado'!$A$5:$A$62,0)),"")</f>
        <v>0.92307692307692313</v>
      </c>
      <c r="AK61" s="86">
        <f>IFERROR(INDEX('Painel Empregado'!$K$5:$K$62,MATCH($A61,'Painel Empregado'!$A$5:$A$62,0)),"")</f>
        <v>0.8</v>
      </c>
      <c r="AL61" s="89" t="str">
        <f>IFERROR(INDEX('Painel Empregado'!$Q$5:$Q$62,MATCH($A61,'Painel Empregado'!$A$5:$A$62,0)),"")</f>
        <v>Na meta</v>
      </c>
    </row>
    <row r="62" spans="1:38" ht="15" customHeight="1" x14ac:dyDescent="0.25">
      <c r="A62" s="93">
        <v>12244</v>
      </c>
      <c r="B62" s="10" t="s">
        <v>68</v>
      </c>
      <c r="C62" s="17" t="str">
        <f ca="1">IFERROR(INDEX(Cadastro!$C$5:$C$72,MATCH($A62&amp;"|"&amp;TEXT(_xlfn.MAXIFS(Cadastro!$E$5:$E$72,Cadastro!$A$5:$A$72,$A62,Cadastro!$E$5:$E$72,"&lt;="&amp;TODAY()),"yyyymmdd"),Cadastro!$I$5:$I$72,0)),"NÃO INFORMADO")</f>
        <v>NÃO INFORMADO</v>
      </c>
      <c r="D62" s="17" t="str">
        <f>VLOOKUP($A62,CC!$A:$C,3,FALSE())</f>
        <v>USI</v>
      </c>
      <c r="E62" s="17" t="str">
        <f ca="1">IFERROR(INDEX(Cadastro!$D$5:$D$202,MATCH($A62&amp;"|"&amp;TEXT(_xlfn.MAXIFS(Cadastro!$E$5:$E$202,Cadastro!$A$5:$A$202,$A62,Cadastro!$E$5:$E$202,"&lt;="&amp;TODAY()),"yyyymmdd"),Cadastro!$I$5:$I$202,0)),"")</f>
        <v>Férias</v>
      </c>
      <c r="F62" s="85">
        <f>IF(COUNTIFS('Base Diária'!$A$2:$A$2260,$A62,'Base Diária'!$F$2:$F$2260,F$4,'Base Diária'!$P$2:$P$2260,"Sim")=0,"",SUMIFS('Base Diária'!$N$2:$N$2260,'Base Diária'!$A$2:$A$2260,$A62,'Base Diária'!$F$2:$F$2260,F$4))</f>
        <v>0.90369393139841681</v>
      </c>
      <c r="G62" s="85">
        <f>IF(COUNTIFS('Base Diária'!$A$2:$A$2260,$A62,'Base Diária'!$F$2:$F$2260,G$4,'Base Diária'!$P$2:$P$2260,"Sim")=0,"",SUMIFS('Base Diária'!$N$2:$N$2260,'Base Diária'!$A$2:$A$2260,$A62,'Base Diária'!$F$2:$F$2260,G$4))</f>
        <v>0.87467018469656987</v>
      </c>
      <c r="H62" s="85">
        <f>IF(COUNTIFS('Base Diária'!$A$2:$A$2260,$A62,'Base Diária'!$F$2:$F$2260,H$4,'Base Diária'!$P$2:$P$2260,"Sim")=0,"",SUMIFS('Base Diária'!$N$2:$N$2260,'Base Diária'!$A$2:$A$2260,$A62,'Base Diária'!$F$2:$F$2260,H$4))</f>
        <v>0.91688654353561994</v>
      </c>
      <c r="I62" s="85">
        <f>IF(COUNTIFS('Base Diária'!$A$2:$A$2260,$A62,'Base Diária'!$F$2:$F$2260,I$4,'Base Diária'!$P$2:$P$2260,"Sim")=0,"",SUMIFS('Base Diária'!$N$2:$N$2260,'Base Diária'!$A$2:$A$2260,$A62,'Base Diária'!$F$2:$F$2260,I$4))</f>
        <v>0.93535620052770441</v>
      </c>
      <c r="J62" s="85" t="str">
        <f>IF(COUNTIFS('Base Diária'!$A$2:$A$2260,$A62,'Base Diária'!$F$2:$F$2260,J$4,'Base Diária'!$P$2:$P$2260,"Sim")=0,"",SUMIFS('Base Diária'!$N$2:$N$2260,'Base Diária'!$A$2:$A$2260,$A62,'Base Diária'!$F$2:$F$2260,J$4))</f>
        <v/>
      </c>
      <c r="K62" s="85">
        <f>IF(COUNTIFS('Base Diária'!$A$2:$A$2260,$A62,'Base Diária'!$F$2:$F$2260,K$4,'Base Diária'!$P$2:$P$2260,"Sim")=0,"",SUMIFS('Base Diária'!$N$2:$N$2260,'Base Diária'!$A$2:$A$2260,$A62,'Base Diária'!$F$2:$F$2260,K$4))</f>
        <v>0.93271767810026374</v>
      </c>
      <c r="L62" s="85">
        <f>IF(COUNTIFS('Base Diária'!$A$2:$A$2260,$A62,'Base Diária'!$F$2:$F$2260,L$4,'Base Diária'!$P$2:$P$2260,"Sim")=0,"",SUMIFS('Base Diária'!$N$2:$N$2260,'Base Diária'!$A$2:$A$2260,$A62,'Base Diária'!$F$2:$F$2260,L$4))</f>
        <v>0.95910290237467011</v>
      </c>
      <c r="M62" s="85">
        <f>IF(COUNTIFS('Base Diária'!$A$2:$A$2260,$A62,'Base Diária'!$F$2:$F$2260,M$4,'Base Diária'!$P$2:$P$2260,"Sim")=0,"",SUMIFS('Base Diária'!$N$2:$N$2260,'Base Diária'!$A$2:$A$2260,$A62,'Base Diária'!$F$2:$F$2260,M$4))</f>
        <v>0.7928759894459102</v>
      </c>
      <c r="N62" s="85" t="str">
        <f>IF(COUNTIFS('Base Diária'!$A$2:$A$2260,$A62,'Base Diária'!$F$2:$F$2260,N$4,'Base Diária'!$P$2:$P$2260,"Sim")=0,"",SUMIFS('Base Diária'!$N$2:$N$2260,'Base Diária'!$A$2:$A$2260,$A62,'Base Diária'!$F$2:$F$2260,N$4))</f>
        <v/>
      </c>
      <c r="O62" s="85" t="str">
        <f>IF(COUNTIFS('Base Diária'!$A$2:$A$2260,$A62,'Base Diária'!$F$2:$F$2260,O$4,'Base Diária'!$P$2:$P$2260,"Sim")=0,"",SUMIFS('Base Diária'!$N$2:$N$2260,'Base Diária'!$A$2:$A$2260,$A62,'Base Diária'!$F$2:$F$2260,O$4))</f>
        <v/>
      </c>
      <c r="P62" s="85" t="str">
        <f>IF(COUNTIFS('Base Diária'!$A$2:$A$2260,$A62,'Base Diária'!$F$2:$F$2260,P$4,'Base Diária'!$P$2:$P$2260,"Sim")=0,"",SUMIFS('Base Diária'!$N$2:$N$2260,'Base Diária'!$A$2:$A$2260,$A62,'Base Diária'!$F$2:$F$2260,P$4))</f>
        <v/>
      </c>
      <c r="Q62" s="85" t="str">
        <f>IF(COUNTIFS('Base Diária'!$A$2:$A$2260,$A62,'Base Diária'!$F$2:$F$2260,Q$4,'Base Diária'!$P$2:$P$2260,"Sim")=0,"",SUMIFS('Base Diária'!$N$2:$N$2260,'Base Diária'!$A$2:$A$2260,$A62,'Base Diária'!$F$2:$F$2260,Q$4))</f>
        <v/>
      </c>
      <c r="R62" s="85" t="str">
        <f>IF(COUNTIFS('Base Diária'!$A$2:$A$2260,$A62,'Base Diária'!$F$2:$F$2260,R$4,'Base Diária'!$P$2:$P$2260,"Sim")=0,"",SUMIFS('Base Diária'!$N$2:$N$2260,'Base Diária'!$A$2:$A$2260,$A62,'Base Diária'!$F$2:$F$2260,R$4))</f>
        <v/>
      </c>
      <c r="S62" s="85" t="str">
        <f>IF(COUNTIFS('Base Diária'!$A$2:$A$2260,$A62,'Base Diária'!$F$2:$F$2260,S$4,'Base Diária'!$P$2:$P$2260,"Sim")=0,"",SUMIFS('Base Diária'!$N$2:$N$2260,'Base Diária'!$A$2:$A$2260,$A62,'Base Diária'!$F$2:$F$2260,S$4))</f>
        <v/>
      </c>
      <c r="T62" s="85" t="str">
        <f>IF(COUNTIFS('Base Diária'!$A$2:$A$2260,$A62,'Base Diária'!$F$2:$F$2260,T$4,'Base Diária'!$P$2:$P$2260,"Sim")=0,"",SUMIFS('Base Diária'!$N$2:$N$2260,'Base Diária'!$A$2:$A$2260,$A62,'Base Diária'!$F$2:$F$2260,T$4))</f>
        <v/>
      </c>
      <c r="U62" s="85" t="str">
        <f>IF(COUNTIFS('Base Diária'!$A$2:$A$2260,$A62,'Base Diária'!$F$2:$F$2260,U$4,'Base Diária'!$P$2:$P$2260,"Sim")=0,"",SUMIFS('Base Diária'!$N$2:$N$2260,'Base Diária'!$A$2:$A$2260,$A62,'Base Diária'!$F$2:$F$2260,U$4))</f>
        <v/>
      </c>
      <c r="V62" s="85" t="str">
        <f>IF(COUNTIFS('Base Diária'!$A$2:$A$2260,$A62,'Base Diária'!$F$2:$F$2260,V$4,'Base Diária'!$P$2:$P$2260,"Sim")=0,"",SUMIFS('Base Diária'!$N$2:$N$2260,'Base Diária'!$A$2:$A$2260,$A62,'Base Diária'!$F$2:$F$2260,V$4))</f>
        <v/>
      </c>
      <c r="W62" s="85" t="str">
        <f>IF(COUNTIFS('Base Diária'!$A$2:$A$2260,$A62,'Base Diária'!$F$2:$F$2260,W$4,'Base Diária'!$P$2:$P$2260,"Sim")=0,"",SUMIFS('Base Diária'!$N$2:$N$2260,'Base Diária'!$A$2:$A$2260,$A62,'Base Diária'!$F$2:$F$2260,W$4))</f>
        <v/>
      </c>
      <c r="X62" s="85" t="str">
        <f>IF(COUNTIFS('Base Diária'!$A$2:$A$2260,$A62,'Base Diária'!$F$2:$F$2260,X$4,'Base Diária'!$P$2:$P$2260,"Sim")=0,"",SUMIFS('Base Diária'!$N$2:$N$2260,'Base Diária'!$A$2:$A$2260,$A62,'Base Diária'!$F$2:$F$2260,X$4))</f>
        <v/>
      </c>
      <c r="Y62" s="85" t="str">
        <f>IF(COUNTIFS('Base Diária'!$A$2:$A$2260,$A62,'Base Diária'!$F$2:$F$2260,Y$4,'Base Diária'!$P$2:$P$2260,"Sim")=0,"",SUMIFS('Base Diária'!$N$2:$N$2260,'Base Diária'!$A$2:$A$2260,$A62,'Base Diária'!$F$2:$F$2260,Y$4))</f>
        <v/>
      </c>
      <c r="Z62" s="85" t="str">
        <f>IF(COUNTIFS('Base Diária'!$A$2:$A$2260,$A62,'Base Diária'!$F$2:$F$2260,Z$4,'Base Diária'!$P$2:$P$2260,"Sim")=0,"",SUMIFS('Base Diária'!$N$2:$N$2260,'Base Diária'!$A$2:$A$2260,$A62,'Base Diária'!$F$2:$F$2260,Z$4))</f>
        <v/>
      </c>
      <c r="AA62" s="85" t="str">
        <f>IF(COUNTIFS('Base Diária'!$A$2:$A$2260,$A62,'Base Diária'!$F$2:$F$2260,AA$4,'Base Diária'!$P$2:$P$2260,"Sim")=0,"",SUMIFS('Base Diária'!$N$2:$N$2260,'Base Diária'!$A$2:$A$2260,$A62,'Base Diária'!$F$2:$F$2260,AA$4))</f>
        <v/>
      </c>
      <c r="AB62" s="85" t="str">
        <f>IF(COUNTIFS('Base Diária'!$A$2:$A$2260,$A62,'Base Diária'!$F$2:$F$2260,AB$4,'Base Diária'!$P$2:$P$2260,"Sim")=0,"",SUMIFS('Base Diária'!$N$2:$N$2260,'Base Diária'!$A$2:$A$2260,$A62,'Base Diária'!$F$2:$F$2260,AB$4))</f>
        <v/>
      </c>
      <c r="AC62" s="85" t="str">
        <f>IF(COUNTIFS('Base Diária'!$A$2:$A$2260,$A62,'Base Diária'!$F$2:$F$2260,AC$4,'Base Diária'!$P$2:$P$2260,"Sim")=0,"",SUMIFS('Base Diária'!$N$2:$N$2260,'Base Diária'!$A$2:$A$2260,$A62,'Base Diária'!$F$2:$F$2260,AC$4))</f>
        <v/>
      </c>
      <c r="AD62" s="85" t="str">
        <f>IF(COUNTIFS('Base Diária'!$A$2:$A$2260,$A62,'Base Diária'!$F$2:$F$2260,AD$4,'Base Diária'!$P$2:$P$2260,"Sim")=0,"",SUMIFS('Base Diária'!$N$2:$N$2260,'Base Diária'!$A$2:$A$2260,$A62,'Base Diária'!$F$2:$F$2260,AD$4))</f>
        <v/>
      </c>
      <c r="AE62" s="85" t="str">
        <f>IF(COUNTIFS('Base Diária'!$A$2:$A$2260,$A62,'Base Diária'!$F$2:$F$2260,AE$4,'Base Diária'!$P$2:$P$2260,"Sim")=0,"",SUMIFS('Base Diária'!$N$2:$N$2260,'Base Diária'!$A$2:$A$2260,$A62,'Base Diária'!$F$2:$F$2260,AE$4))</f>
        <v/>
      </c>
      <c r="AF62" s="85" t="str">
        <f>IF(COUNTIFS('Base Diária'!$A$2:$A$2260,$A62,'Base Diária'!$F$2:$F$2260,AF$4,'Base Diária'!$P$2:$P$2260,"Sim")=0,"",SUMIFS('Base Diária'!$N$2:$N$2260,'Base Diária'!$A$2:$A$2260,$A62,'Base Diária'!$F$2:$F$2260,AF$4))</f>
        <v/>
      </c>
      <c r="AG62" s="85" t="str">
        <f>IF(COUNTIFS('Base Diária'!$A$2:$A$2260,$A62,'Base Diária'!$F$2:$F$2260,AG$4,'Base Diária'!$P$2:$P$2260,"Sim")=0,"",SUMIFS('Base Diária'!$N$2:$N$2260,'Base Diária'!$A$2:$A$2260,$A62,'Base Diária'!$F$2:$F$2260,AG$4))</f>
        <v/>
      </c>
      <c r="AH62" s="18">
        <f>IFERROR(INDEX('Painel Empregado'!$F$5:$F$62,MATCH($A62,'Painel Empregado'!$A$5:$A$62,0)),"")</f>
        <v>7</v>
      </c>
      <c r="AI62" s="86">
        <f>IFERROR(INDEX('Painel Empregado'!$J$5:$J$62,MATCH($A62,'Painel Empregado'!$A$5:$A$62,0)),"")</f>
        <v>0.90218620429702223</v>
      </c>
      <c r="AJ62" s="86">
        <f>IFERROR(INDEX('Painel Empregado'!$M$5:$M$62,MATCH($A62,'Painel Empregado'!$A$5:$A$62,0)),"")</f>
        <v>0.8571428571428571</v>
      </c>
      <c r="AK62" s="86">
        <f>IFERROR(INDEX('Painel Empregado'!$K$5:$K$62,MATCH($A62,'Painel Empregado'!$A$5:$A$62,0)),"")</f>
        <v>0.8</v>
      </c>
      <c r="AL62" s="89" t="str">
        <f>IFERROR(INDEX('Painel Empregado'!$Q$5:$Q$62,MATCH($A62,'Painel Empregado'!$A$5:$A$62,0)),"")</f>
        <v>Na meta</v>
      </c>
    </row>
    <row r="64" spans="1:38" ht="15" customHeight="1" x14ac:dyDescent="0.25">
      <c r="A64" s="95" t="s">
        <v>69</v>
      </c>
    </row>
    <row r="65" spans="1:38" ht="30" customHeight="1" x14ac:dyDescent="0.25">
      <c r="A65" s="119" t="s">
        <v>4</v>
      </c>
      <c r="B65" s="120"/>
      <c r="C65" s="120"/>
      <c r="D65" s="120"/>
      <c r="E65" s="120"/>
      <c r="F65" s="44">
        <v>46300</v>
      </c>
      <c r="G65" s="44">
        <v>46301</v>
      </c>
      <c r="H65" s="44">
        <v>46302</v>
      </c>
      <c r="I65" s="44">
        <v>46303</v>
      </c>
      <c r="J65" s="44">
        <v>46304</v>
      </c>
      <c r="K65" s="44">
        <v>46305</v>
      </c>
      <c r="L65" s="44">
        <v>46306</v>
      </c>
      <c r="M65" s="44">
        <v>46307</v>
      </c>
      <c r="N65" s="44">
        <v>46308</v>
      </c>
      <c r="O65" s="44">
        <v>46309</v>
      </c>
      <c r="P65" s="44">
        <v>46310</v>
      </c>
      <c r="Q65" s="44">
        <v>46311</v>
      </c>
      <c r="R65" s="44">
        <v>46312</v>
      </c>
      <c r="S65" s="44">
        <v>46313</v>
      </c>
      <c r="T65" s="44">
        <v>46314</v>
      </c>
      <c r="U65" s="44">
        <v>46315</v>
      </c>
      <c r="V65" s="44">
        <v>46316</v>
      </c>
      <c r="W65" s="44">
        <v>46317</v>
      </c>
      <c r="X65" s="44">
        <v>46318</v>
      </c>
      <c r="Y65" s="44">
        <v>46319</v>
      </c>
      <c r="Z65" s="44">
        <v>46320</v>
      </c>
      <c r="AA65" s="44">
        <v>46321</v>
      </c>
      <c r="AB65" s="44">
        <v>46322</v>
      </c>
      <c r="AC65" s="44">
        <v>46323</v>
      </c>
      <c r="AD65" s="44">
        <v>46324</v>
      </c>
      <c r="AE65" s="44">
        <v>46325</v>
      </c>
      <c r="AF65" s="44">
        <v>46326</v>
      </c>
      <c r="AG65" s="44">
        <v>46327</v>
      </c>
      <c r="AH65" s="24" t="s">
        <v>6</v>
      </c>
      <c r="AI65" s="24" t="s">
        <v>7</v>
      </c>
      <c r="AJ65" s="24" t="s">
        <v>8</v>
      </c>
      <c r="AK65" s="24" t="s">
        <v>9</v>
      </c>
      <c r="AL65" s="46" t="s">
        <v>10</v>
      </c>
    </row>
    <row r="66" spans="1:38" ht="15" customHeight="1" x14ac:dyDescent="0.25">
      <c r="A66" s="89" t="s">
        <v>70</v>
      </c>
      <c r="F66" s="85">
        <f>IFERROR(SUMIFS('Base Diária'!$L$2:$L$2260,'Base Diária'!$C$2:$C$2260,$A66,'Base Diária'!$F$2:$F$2260,F$65,'Base Diária'!$Q$2:$Q$2260,"Sim")/SUMIFS('Base Diária'!$M$2:$M$2260,'Base Diária'!$C$2:$C$2260,$A66,'Base Diária'!$F$2:$F$2260,F$65,'Base Diária'!$Q$2:$Q$2260,"Sim"),"")</f>
        <v>0.97687347120302415</v>
      </c>
      <c r="G66" s="85">
        <f>IFERROR(SUMIFS('Base Diária'!$L$2:$L$2260,'Base Diária'!$C$2:$C$2260,$A66,'Base Diária'!$F$2:$F$2260,G$65,'Base Diária'!$Q$2:$Q$2260,"Sim")/SUMIFS('Base Diária'!$M$2:$M$2260,'Base Diária'!$C$2:$C$2260,$A66,'Base Diária'!$F$2:$F$2260,G$65,'Base Diária'!$Q$2:$Q$2260,"Sim"),"")</f>
        <v>0.91052797976604494</v>
      </c>
      <c r="H66" s="85">
        <f>IFERROR(SUMIFS('Base Diária'!$L$2:$L$2260,'Base Diária'!$C$2:$C$2260,$A66,'Base Diária'!$F$2:$F$2260,H$65,'Base Diária'!$Q$2:$Q$2260,"Sim")/SUMIFS('Base Diária'!$M$2:$M$2260,'Base Diária'!$C$2:$C$2260,$A66,'Base Diária'!$F$2:$F$2260,H$65,'Base Diária'!$Q$2:$Q$2260,"Sim"),"")</f>
        <v>0.97780678851174951</v>
      </c>
      <c r="I66" s="85">
        <f>IFERROR(SUMIFS('Base Diária'!$L$2:$L$2260,'Base Diária'!$C$2:$C$2260,$A66,'Base Diária'!$F$2:$F$2260,I$65,'Base Diária'!$Q$2:$Q$2260,"Sim")/SUMIFS('Base Diária'!$M$2:$M$2260,'Base Diária'!$C$2:$C$2260,$A66,'Base Diária'!$F$2:$F$2260,I$65,'Base Diária'!$Q$2:$Q$2260,"Sim"),"")</f>
        <v>0.93082445072873599</v>
      </c>
      <c r="J66" s="85">
        <f>IFERROR(SUMIFS('Base Diária'!$L$2:$L$2260,'Base Diária'!$C$2:$C$2260,$A66,'Base Diária'!$F$2:$F$2260,J$65,'Base Diária'!$Q$2:$Q$2260,"Sim")/SUMIFS('Base Diária'!$M$2:$M$2260,'Base Diária'!$C$2:$C$2260,$A66,'Base Diária'!$F$2:$F$2260,J$65,'Base Diária'!$Q$2:$Q$2260,"Sim"),"")</f>
        <v>0.92632955536181338</v>
      </c>
      <c r="K66" s="85">
        <f>IFERROR(SUMIFS('Base Diária'!$L$2:$L$2260,'Base Diária'!$C$2:$C$2260,$A66,'Base Diária'!$F$2:$F$2260,K$65,'Base Diária'!$Q$2:$Q$2260,"Sim")/SUMIFS('Base Diária'!$M$2:$M$2260,'Base Diária'!$C$2:$C$2260,$A66,'Base Diária'!$F$2:$F$2260,K$65,'Base Diária'!$Q$2:$Q$2260,"Sim"),"")</f>
        <v>0.90317496059446079</v>
      </c>
      <c r="L66" s="85">
        <f>IFERROR(SUMIFS('Base Diária'!$L$2:$L$2260,'Base Diária'!$C$2:$C$2260,$A66,'Base Diária'!$F$2:$F$2260,L$65,'Base Diária'!$Q$2:$Q$2260,"Sim")/SUMIFS('Base Diária'!$M$2:$M$2260,'Base Diária'!$C$2:$C$2260,$A66,'Base Diária'!$F$2:$F$2260,L$65,'Base Diária'!$Q$2:$Q$2260,"Sim"),"")</f>
        <v>0.9764998617638927</v>
      </c>
      <c r="M66" s="85">
        <f>IFERROR(SUMIFS('Base Diária'!$L$2:$L$2260,'Base Diária'!$C$2:$C$2260,$A66,'Base Diária'!$F$2:$F$2260,M$65,'Base Diária'!$Q$2:$Q$2260,"Sim")/SUMIFS('Base Diária'!$M$2:$M$2260,'Base Diária'!$C$2:$C$2260,$A66,'Base Diária'!$F$2:$F$2260,M$65,'Base Diária'!$Q$2:$Q$2260,"Sim"),"")</f>
        <v>0.91110613524406625</v>
      </c>
      <c r="N66" s="85">
        <f>IFERROR(SUMIFS('Base Diária'!$L$2:$L$2260,'Base Diária'!$C$2:$C$2260,$A66,'Base Diária'!$F$2:$F$2260,N$65,'Base Diária'!$Q$2:$Q$2260,"Sim")/SUMIFS('Base Diária'!$M$2:$M$2260,'Base Diária'!$C$2:$C$2260,$A66,'Base Diária'!$F$2:$F$2260,N$65,'Base Diária'!$Q$2:$Q$2260,"Sim"),"")</f>
        <v>0.92099249102187397</v>
      </c>
      <c r="O66" s="85">
        <f>IFERROR(SUMIFS('Base Diária'!$L$2:$L$2260,'Base Diária'!$C$2:$C$2260,$A66,'Base Diária'!$F$2:$F$2260,O$65,'Base Diária'!$Q$2:$Q$2260,"Sim")/SUMIFS('Base Diária'!$M$2:$M$2260,'Base Diária'!$C$2:$C$2260,$A66,'Base Diária'!$F$2:$F$2260,O$65,'Base Diária'!$Q$2:$Q$2260,"Sim"),"")</f>
        <v>0.93007120686507216</v>
      </c>
      <c r="P66" s="85">
        <f>IFERROR(SUMIFS('Base Diária'!$L$2:$L$2260,'Base Diária'!$C$2:$C$2260,$A66,'Base Diária'!$F$2:$F$2260,P$65,'Base Diária'!$Q$2:$Q$2260,"Sim")/SUMIFS('Base Diária'!$M$2:$M$2260,'Base Diária'!$C$2:$C$2260,$A66,'Base Diária'!$F$2:$F$2260,P$65,'Base Diária'!$Q$2:$Q$2260,"Sim"),"")</f>
        <v>0.91397625494688584</v>
      </c>
      <c r="Q66" s="85">
        <f>IFERROR(SUMIFS('Base Diária'!$L$2:$L$2260,'Base Diária'!$C$2:$C$2260,$A66,'Base Diária'!$F$2:$F$2260,Q$65,'Base Diária'!$Q$2:$Q$2260,"Sim")/SUMIFS('Base Diária'!$M$2:$M$2260,'Base Diária'!$C$2:$C$2260,$A66,'Base Diária'!$F$2:$F$2260,Q$65,'Base Diária'!$Q$2:$Q$2260,"Sim"),"")</f>
        <v>0.93548387096774188</v>
      </c>
      <c r="R66" s="85">
        <f>IFERROR(SUMIFS('Base Diária'!$L$2:$L$2260,'Base Diária'!$C$2:$C$2260,$A66,'Base Diária'!$F$2:$F$2260,R$65,'Base Diária'!$Q$2:$Q$2260,"Sim")/SUMIFS('Base Diária'!$M$2:$M$2260,'Base Diária'!$C$2:$C$2260,$A66,'Base Diária'!$F$2:$F$2260,R$65,'Base Diária'!$Q$2:$Q$2260,"Sim"),"")</f>
        <v>0.98682080924855475</v>
      </c>
      <c r="S66" s="85">
        <f>IFERROR(SUMIFS('Base Diária'!$L$2:$L$2260,'Base Diária'!$C$2:$C$2260,$A66,'Base Diária'!$F$2:$F$2260,S$65,'Base Diária'!$Q$2:$Q$2260,"Sim")/SUMIFS('Base Diária'!$M$2:$M$2260,'Base Diária'!$C$2:$C$2260,$A66,'Base Diária'!$F$2:$F$2260,S$65,'Base Diária'!$Q$2:$Q$2260,"Sim"),"")</f>
        <v>0.96116504854368934</v>
      </c>
      <c r="T66" s="85">
        <f>IFERROR(SUMIFS('Base Diária'!$L$2:$L$2260,'Base Diária'!$C$2:$C$2260,$A66,'Base Diária'!$F$2:$F$2260,T$65,'Base Diária'!$Q$2:$Q$2260,"Sim")/SUMIFS('Base Diária'!$M$2:$M$2260,'Base Diária'!$C$2:$C$2260,$A66,'Base Diária'!$F$2:$F$2260,T$65,'Base Diária'!$Q$2:$Q$2260,"Sim"),"")</f>
        <v>0.80187246963562742</v>
      </c>
      <c r="U66" s="85">
        <f>IFERROR(SUMIFS('Base Diária'!$L$2:$L$2260,'Base Diária'!$C$2:$C$2260,$A66,'Base Diária'!$F$2:$F$2260,U$65,'Base Diária'!$Q$2:$Q$2260,"Sim")/SUMIFS('Base Diária'!$M$2:$M$2260,'Base Diária'!$C$2:$C$2260,$A66,'Base Diária'!$F$2:$F$2260,U$65,'Base Diária'!$Q$2:$Q$2260,"Sim"),"")</f>
        <v>0.96003494212710205</v>
      </c>
      <c r="V66" s="85">
        <f>IFERROR(SUMIFS('Base Diária'!$L$2:$L$2260,'Base Diária'!$C$2:$C$2260,$A66,'Base Diária'!$F$2:$F$2260,V$65,'Base Diária'!$Q$2:$Q$2260,"Sim")/SUMIFS('Base Diária'!$M$2:$M$2260,'Base Diária'!$C$2:$C$2260,$A66,'Base Diária'!$F$2:$F$2260,V$65,'Base Diária'!$Q$2:$Q$2260,"Sim"),"")</f>
        <v>0.81843940714908447</v>
      </c>
      <c r="W66" s="85">
        <f>IFERROR(SUMIFS('Base Diária'!$L$2:$L$2260,'Base Diária'!$C$2:$C$2260,$A66,'Base Diária'!$F$2:$F$2260,W$65,'Base Diária'!$Q$2:$Q$2260,"Sim")/SUMIFS('Base Diária'!$M$2:$M$2260,'Base Diária'!$C$2:$C$2260,$A66,'Base Diária'!$F$2:$F$2260,W$65,'Base Diária'!$Q$2:$Q$2260,"Sim"),"")</f>
        <v>0.97591145833333315</v>
      </c>
      <c r="X66" s="85">
        <f>IFERROR(SUMIFS('Base Diária'!$L$2:$L$2260,'Base Diária'!$C$2:$C$2260,$A66,'Base Diária'!$F$2:$F$2260,X$65,'Base Diária'!$Q$2:$Q$2260,"Sim")/SUMIFS('Base Diária'!$M$2:$M$2260,'Base Diária'!$C$2:$C$2260,$A66,'Base Diária'!$F$2:$F$2260,X$65,'Base Diária'!$Q$2:$Q$2260,"Sim"),"")</f>
        <v>0.92805562984755285</v>
      </c>
      <c r="Y66" s="85" t="str">
        <f>IFERROR(SUMIFS('Base Diária'!$L$2:$L$2260,'Base Diária'!$C$2:$C$2260,$A66,'Base Diária'!$F$2:$F$2260,Y$65,'Base Diária'!$Q$2:$Q$2260,"Sim")/SUMIFS('Base Diária'!$M$2:$M$2260,'Base Diária'!$C$2:$C$2260,$A66,'Base Diária'!$F$2:$F$2260,Y$65,'Base Diária'!$Q$2:$Q$2260,"Sim"),"")</f>
        <v/>
      </c>
      <c r="Z66" s="85" t="str">
        <f>IFERROR(SUMIFS('Base Diária'!$L$2:$L$2260,'Base Diária'!$C$2:$C$2260,$A66,'Base Diária'!$F$2:$F$2260,Z$65,'Base Diária'!$Q$2:$Q$2260,"Sim")/SUMIFS('Base Diária'!$M$2:$M$2260,'Base Diária'!$C$2:$C$2260,$A66,'Base Diária'!$F$2:$F$2260,Z$65,'Base Diária'!$Q$2:$Q$2260,"Sim"),"")</f>
        <v/>
      </c>
      <c r="AA66" s="85" t="str">
        <f>IFERROR(SUMIFS('Base Diária'!$L$2:$L$2260,'Base Diária'!$C$2:$C$2260,$A66,'Base Diária'!$F$2:$F$2260,AA$65,'Base Diária'!$Q$2:$Q$2260,"Sim")/SUMIFS('Base Diária'!$M$2:$M$2260,'Base Diária'!$C$2:$C$2260,$A66,'Base Diária'!$F$2:$F$2260,AA$65,'Base Diária'!$Q$2:$Q$2260,"Sim"),"")</f>
        <v/>
      </c>
      <c r="AB66" s="85" t="str">
        <f>IFERROR(SUMIFS('Base Diária'!$L$2:$L$2260,'Base Diária'!$C$2:$C$2260,$A66,'Base Diária'!$F$2:$F$2260,AB$65,'Base Diária'!$Q$2:$Q$2260,"Sim")/SUMIFS('Base Diária'!$M$2:$M$2260,'Base Diária'!$C$2:$C$2260,$A66,'Base Diária'!$F$2:$F$2260,AB$65,'Base Diária'!$Q$2:$Q$2260,"Sim"),"")</f>
        <v/>
      </c>
      <c r="AC66" s="85" t="str">
        <f>IFERROR(SUMIFS('Base Diária'!$L$2:$L$2260,'Base Diária'!$C$2:$C$2260,$A66,'Base Diária'!$F$2:$F$2260,AC$65,'Base Diária'!$Q$2:$Q$2260,"Sim")/SUMIFS('Base Diária'!$M$2:$M$2260,'Base Diária'!$C$2:$C$2260,$A66,'Base Diária'!$F$2:$F$2260,AC$65,'Base Diária'!$Q$2:$Q$2260,"Sim"),"")</f>
        <v/>
      </c>
      <c r="AD66" s="85" t="str">
        <f>IFERROR(SUMIFS('Base Diária'!$L$2:$L$2260,'Base Diária'!$C$2:$C$2260,$A66,'Base Diária'!$F$2:$F$2260,AD$65,'Base Diária'!$Q$2:$Q$2260,"Sim")/SUMIFS('Base Diária'!$M$2:$M$2260,'Base Diária'!$C$2:$C$2260,$A66,'Base Diária'!$F$2:$F$2260,AD$65,'Base Diária'!$Q$2:$Q$2260,"Sim"),"")</f>
        <v/>
      </c>
      <c r="AE66" s="85" t="str">
        <f>IFERROR(SUMIFS('Base Diária'!$L$2:$L$2260,'Base Diária'!$C$2:$C$2260,$A66,'Base Diária'!$F$2:$F$2260,AE$65,'Base Diária'!$Q$2:$Q$2260,"Sim")/SUMIFS('Base Diária'!$M$2:$M$2260,'Base Diária'!$C$2:$C$2260,$A66,'Base Diária'!$F$2:$F$2260,AE$65,'Base Diária'!$Q$2:$Q$2260,"Sim"),"")</f>
        <v/>
      </c>
      <c r="AF66" s="85" t="str">
        <f>IFERROR(SUMIFS('Base Diária'!$L$2:$L$2260,'Base Diária'!$C$2:$C$2260,$A66,'Base Diária'!$F$2:$F$2260,AF$65,'Base Diária'!$Q$2:$Q$2260,"Sim")/SUMIFS('Base Diária'!$M$2:$M$2260,'Base Diária'!$C$2:$C$2260,$A66,'Base Diária'!$F$2:$F$2260,AF$65,'Base Diária'!$Q$2:$Q$2260,"Sim"),"")</f>
        <v/>
      </c>
      <c r="AG66" s="85" t="str">
        <f>IFERROR(SUMIFS('Base Diária'!$L$2:$L$2260,'Base Diária'!$C$2:$C$2260,$A66,'Base Diária'!$F$2:$F$2260,AG$65,'Base Diária'!$Q$2:$Q$2260,"Sim")/SUMIFS('Base Diária'!$M$2:$M$2260,'Base Diária'!$C$2:$C$2260,$A66,'Base Diária'!$F$2:$F$2260,AG$65,'Base Diária'!$Q$2:$Q$2260,"Sim"),"")</f>
        <v/>
      </c>
      <c r="AH66" s="18">
        <f>IFERROR(INDEX('Painel Centro'!$D$5:$D$14,MATCH($A66,'Painel Centro'!$A$5:$A$14,0)),"")</f>
        <v>104</v>
      </c>
      <c r="AI66" s="86">
        <f>IFERROR(INDEX('Painel Centro'!$H$5:$H$14,MATCH($A66,'Painel Centro'!$A$5:$A$14,0)),"")</f>
        <v>0.92771617503887827</v>
      </c>
      <c r="AJ66" s="86">
        <f>IFERROR(INDEX('Painel Centro'!$K$5:$K$14,MATCH($A66,'Painel Centro'!$A$5:$A$14,0)),"")</f>
        <v>0.95192307692307687</v>
      </c>
      <c r="AK66" s="86">
        <f>IFERROR(INDEX('Painel Centro'!$I$5:$I$14,MATCH($A66,'Painel Centro'!$A$5:$A$14,0)),"")</f>
        <v>0.8</v>
      </c>
      <c r="AL66" s="89" t="str">
        <f>IFERROR(INDEX('Painel Centro'!$O$5:$O$14,MATCH($A66,'Painel Centro'!$A$5:$A$14,0)),"")</f>
        <v>Na meta</v>
      </c>
    </row>
    <row r="67" spans="1:38" ht="15" customHeight="1" x14ac:dyDescent="0.25">
      <c r="A67" s="89" t="s">
        <v>71</v>
      </c>
      <c r="F67" s="85">
        <f>IFERROR(SUMIFS('Base Diária'!$L$2:$L$2260,'Base Diária'!$C$2:$C$2260,$A67,'Base Diária'!$F$2:$F$2260,F$65,'Base Diária'!$Q$2:$Q$2260,"Sim")/SUMIFS('Base Diária'!$M$2:$M$2260,'Base Diária'!$C$2:$C$2260,$A67,'Base Diária'!$F$2:$F$2260,F$65,'Base Diária'!$Q$2:$Q$2260,"Sim"),"")</f>
        <v>0.91334266386750651</v>
      </c>
      <c r="G67" s="85">
        <f>IFERROR(SUMIFS('Base Diária'!$L$2:$L$2260,'Base Diária'!$C$2:$C$2260,$A67,'Base Diária'!$F$2:$F$2260,G$65,'Base Diária'!$Q$2:$Q$2260,"Sim")/SUMIFS('Base Diária'!$M$2:$M$2260,'Base Diária'!$C$2:$C$2260,$A67,'Base Diária'!$F$2:$F$2260,G$65,'Base Diária'!$Q$2:$Q$2260,"Sim"),"")</f>
        <v>0.92107545533391155</v>
      </c>
      <c r="H67" s="85">
        <f>IFERROR(SUMIFS('Base Diária'!$L$2:$L$2260,'Base Diária'!$C$2:$C$2260,$A67,'Base Diária'!$F$2:$F$2260,H$65,'Base Diária'!$Q$2:$Q$2260,"Sim")/SUMIFS('Base Diária'!$M$2:$M$2260,'Base Diária'!$C$2:$C$2260,$A67,'Base Diária'!$F$2:$F$2260,H$65,'Base Diária'!$Q$2:$Q$2260,"Sim"),"")</f>
        <v>0.91555866573361344</v>
      </c>
      <c r="I67" s="85">
        <f>IFERROR(SUMIFS('Base Diária'!$L$2:$L$2260,'Base Diária'!$C$2:$C$2260,$A67,'Base Diária'!$F$2:$F$2260,I$65,'Base Diária'!$Q$2:$Q$2260,"Sim")/SUMIFS('Base Diária'!$M$2:$M$2260,'Base Diária'!$C$2:$C$2260,$A67,'Base Diária'!$F$2:$F$2260,I$65,'Base Diária'!$Q$2:$Q$2260,"Sim"),"")</f>
        <v>0.91494812347892929</v>
      </c>
      <c r="J67" s="85">
        <f>IFERROR(SUMIFS('Base Diária'!$L$2:$L$2260,'Base Diária'!$C$2:$C$2260,$A67,'Base Diária'!$F$2:$F$2260,J$65,'Base Diária'!$Q$2:$Q$2260,"Sim")/SUMIFS('Base Diária'!$M$2:$M$2260,'Base Diária'!$C$2:$C$2260,$A67,'Base Diária'!$F$2:$F$2260,J$65,'Base Diária'!$Q$2:$Q$2260,"Sim"),"")</f>
        <v>0.87685866897646891</v>
      </c>
      <c r="K67" s="85">
        <f>IFERROR(SUMIFS('Base Diária'!$L$2:$L$2260,'Base Diária'!$C$2:$C$2260,$A67,'Base Diária'!$F$2:$F$2260,K$65,'Base Diária'!$Q$2:$Q$2260,"Sim")/SUMIFS('Base Diária'!$M$2:$M$2260,'Base Diária'!$C$2:$C$2260,$A67,'Base Diária'!$F$2:$F$2260,K$65,'Base Diária'!$Q$2:$Q$2260,"Sim"),"")</f>
        <v>1.0354706684856754</v>
      </c>
      <c r="L67" s="85">
        <f>IFERROR(SUMIFS('Base Diária'!$L$2:$L$2260,'Base Diária'!$C$2:$C$2260,$A67,'Base Diária'!$F$2:$F$2260,L$65,'Base Diária'!$Q$2:$Q$2260,"Sim")/SUMIFS('Base Diária'!$M$2:$M$2260,'Base Diária'!$C$2:$C$2260,$A67,'Base Diária'!$F$2:$F$2260,L$65,'Base Diária'!$Q$2:$Q$2260,"Sim"),"")</f>
        <v>0.93819973130317957</v>
      </c>
      <c r="M67" s="85">
        <f>IFERROR(SUMIFS('Base Diária'!$L$2:$L$2260,'Base Diária'!$C$2:$C$2260,$A67,'Base Diária'!$F$2:$F$2260,M$65,'Base Diária'!$Q$2:$Q$2260,"Sim")/SUMIFS('Base Diária'!$M$2:$M$2260,'Base Diária'!$C$2:$C$2260,$A67,'Base Diária'!$F$2:$F$2260,M$65,'Base Diária'!$Q$2:$Q$2260,"Sim"),"")</f>
        <v>0.90718782023129874</v>
      </c>
      <c r="N67" s="85">
        <f>IFERROR(SUMIFS('Base Diária'!$L$2:$L$2260,'Base Diária'!$C$2:$C$2260,$A67,'Base Diária'!$F$2:$F$2260,N$65,'Base Diária'!$Q$2:$Q$2260,"Sim")/SUMIFS('Base Diária'!$M$2:$M$2260,'Base Diária'!$C$2:$C$2260,$A67,'Base Diária'!$F$2:$F$2260,N$65,'Base Diária'!$Q$2:$Q$2260,"Sim"),"")</f>
        <v>0.92617214835549366</v>
      </c>
      <c r="O67" s="85">
        <f>IFERROR(SUMIFS('Base Diária'!$L$2:$L$2260,'Base Diária'!$C$2:$C$2260,$A67,'Base Diária'!$F$2:$F$2260,O$65,'Base Diária'!$Q$2:$Q$2260,"Sim")/SUMIFS('Base Diária'!$M$2:$M$2260,'Base Diária'!$C$2:$C$2260,$A67,'Base Diária'!$F$2:$F$2260,O$65,'Base Diária'!$Q$2:$Q$2260,"Sim"),"")</f>
        <v>0.9602285980872407</v>
      </c>
      <c r="P67" s="85">
        <f>IFERROR(SUMIFS('Base Diária'!$L$2:$L$2260,'Base Diária'!$C$2:$C$2260,$A67,'Base Diária'!$F$2:$F$2260,P$65,'Base Diária'!$Q$2:$Q$2260,"Sim")/SUMIFS('Base Diária'!$M$2:$M$2260,'Base Diária'!$C$2:$C$2260,$A67,'Base Diária'!$F$2:$F$2260,P$65,'Base Diária'!$Q$2:$Q$2260,"Sim"),"")</f>
        <v>0.82622822978944654</v>
      </c>
      <c r="Q67" s="85">
        <f>IFERROR(SUMIFS('Base Diária'!$L$2:$L$2260,'Base Diária'!$C$2:$C$2260,$A67,'Base Diária'!$F$2:$F$2260,Q$65,'Base Diária'!$Q$2:$Q$2260,"Sim")/SUMIFS('Base Diária'!$M$2:$M$2260,'Base Diária'!$C$2:$C$2260,$A67,'Base Diária'!$F$2:$F$2260,Q$65,'Base Diária'!$Q$2:$Q$2260,"Sim"),"")</f>
        <v>0.93238636363636396</v>
      </c>
      <c r="R67" s="85">
        <f>IFERROR(SUMIFS('Base Diária'!$L$2:$L$2260,'Base Diária'!$C$2:$C$2260,$A67,'Base Diária'!$F$2:$F$2260,R$65,'Base Diária'!$Q$2:$Q$2260,"Sim")/SUMIFS('Base Diária'!$M$2:$M$2260,'Base Diária'!$C$2:$C$2260,$A67,'Base Diária'!$F$2:$F$2260,R$65,'Base Diária'!$Q$2:$Q$2260,"Sim"),"")</f>
        <v>0.93408631153068122</v>
      </c>
      <c r="S67" s="85">
        <f>IFERROR(SUMIFS('Base Diária'!$L$2:$L$2260,'Base Diária'!$C$2:$C$2260,$A67,'Base Diária'!$F$2:$F$2260,S$65,'Base Diária'!$Q$2:$Q$2260,"Sim")/SUMIFS('Base Diária'!$M$2:$M$2260,'Base Diária'!$C$2:$C$2260,$A67,'Base Diária'!$F$2:$F$2260,S$65,'Base Diária'!$Q$2:$Q$2260,"Sim"),"")</f>
        <v>0.72866666666666668</v>
      </c>
      <c r="T67" s="85">
        <f>IFERROR(SUMIFS('Base Diária'!$L$2:$L$2260,'Base Diária'!$C$2:$C$2260,$A67,'Base Diária'!$F$2:$F$2260,T$65,'Base Diária'!$Q$2:$Q$2260,"Sim")/SUMIFS('Base Diária'!$M$2:$M$2260,'Base Diária'!$C$2:$C$2260,$A67,'Base Diária'!$F$2:$F$2260,T$65,'Base Diária'!$Q$2:$Q$2260,"Sim"),"")</f>
        <v>0.90828743435378512</v>
      </c>
      <c r="U67" s="85">
        <f>IFERROR(SUMIFS('Base Diária'!$L$2:$L$2260,'Base Diária'!$C$2:$C$2260,$A67,'Base Diária'!$F$2:$F$2260,U$65,'Base Diária'!$Q$2:$Q$2260,"Sim")/SUMIFS('Base Diária'!$M$2:$M$2260,'Base Diária'!$C$2:$C$2260,$A67,'Base Diária'!$F$2:$F$2260,U$65,'Base Diária'!$Q$2:$Q$2260,"Sim"),"")</f>
        <v>0.89247159090909101</v>
      </c>
      <c r="V67" s="85">
        <f>IFERROR(SUMIFS('Base Diária'!$L$2:$L$2260,'Base Diária'!$C$2:$C$2260,$A67,'Base Diária'!$F$2:$F$2260,V$65,'Base Diária'!$Q$2:$Q$2260,"Sim")/SUMIFS('Base Diária'!$M$2:$M$2260,'Base Diária'!$C$2:$C$2260,$A67,'Base Diária'!$F$2:$F$2260,V$65,'Base Diária'!$Q$2:$Q$2260,"Sim"),"")</f>
        <v>0.91805555555555574</v>
      </c>
      <c r="W67" s="85">
        <f>IFERROR(SUMIFS('Base Diária'!$L$2:$L$2260,'Base Diária'!$C$2:$C$2260,$A67,'Base Diária'!$F$2:$F$2260,W$65,'Base Diária'!$Q$2:$Q$2260,"Sim")/SUMIFS('Base Diária'!$M$2:$M$2260,'Base Diária'!$C$2:$C$2260,$A67,'Base Diária'!$F$2:$F$2260,W$65,'Base Diária'!$Q$2:$Q$2260,"Sim"),"")</f>
        <v>0.81010101010101021</v>
      </c>
      <c r="X67" s="85">
        <f>IFERROR(SUMIFS('Base Diária'!$L$2:$L$2260,'Base Diária'!$C$2:$C$2260,$A67,'Base Diária'!$F$2:$F$2260,X$65,'Base Diária'!$Q$2:$Q$2260,"Sim")/SUMIFS('Base Diária'!$M$2:$M$2260,'Base Diária'!$C$2:$C$2260,$A67,'Base Diária'!$F$2:$F$2260,X$65,'Base Diária'!$Q$2:$Q$2260,"Sim"),"")</f>
        <v>0.76704545454545459</v>
      </c>
      <c r="Y67" s="85" t="str">
        <f>IFERROR(SUMIFS('Base Diária'!$L$2:$L$2260,'Base Diária'!$C$2:$C$2260,$A67,'Base Diária'!$F$2:$F$2260,Y$65,'Base Diária'!$Q$2:$Q$2260,"Sim")/SUMIFS('Base Diária'!$M$2:$M$2260,'Base Diária'!$C$2:$C$2260,$A67,'Base Diária'!$F$2:$F$2260,Y$65,'Base Diária'!$Q$2:$Q$2260,"Sim"),"")</f>
        <v/>
      </c>
      <c r="Z67" s="85" t="str">
        <f>IFERROR(SUMIFS('Base Diária'!$L$2:$L$2260,'Base Diária'!$C$2:$C$2260,$A67,'Base Diária'!$F$2:$F$2260,Z$65,'Base Diária'!$Q$2:$Q$2260,"Sim")/SUMIFS('Base Diária'!$M$2:$M$2260,'Base Diária'!$C$2:$C$2260,$A67,'Base Diária'!$F$2:$F$2260,Z$65,'Base Diária'!$Q$2:$Q$2260,"Sim"),"")</f>
        <v/>
      </c>
      <c r="AA67" s="85" t="str">
        <f>IFERROR(SUMIFS('Base Diária'!$L$2:$L$2260,'Base Diária'!$C$2:$C$2260,$A67,'Base Diária'!$F$2:$F$2260,AA$65,'Base Diária'!$Q$2:$Q$2260,"Sim")/SUMIFS('Base Diária'!$M$2:$M$2260,'Base Diária'!$C$2:$C$2260,$A67,'Base Diária'!$F$2:$F$2260,AA$65,'Base Diária'!$Q$2:$Q$2260,"Sim"),"")</f>
        <v/>
      </c>
      <c r="AB67" s="85" t="str">
        <f>IFERROR(SUMIFS('Base Diária'!$L$2:$L$2260,'Base Diária'!$C$2:$C$2260,$A67,'Base Diária'!$F$2:$F$2260,AB$65,'Base Diária'!$Q$2:$Q$2260,"Sim")/SUMIFS('Base Diária'!$M$2:$M$2260,'Base Diária'!$C$2:$C$2260,$A67,'Base Diária'!$F$2:$F$2260,AB$65,'Base Diária'!$Q$2:$Q$2260,"Sim"),"")</f>
        <v/>
      </c>
      <c r="AC67" s="85" t="str">
        <f>IFERROR(SUMIFS('Base Diária'!$L$2:$L$2260,'Base Diária'!$C$2:$C$2260,$A67,'Base Diária'!$F$2:$F$2260,AC$65,'Base Diária'!$Q$2:$Q$2260,"Sim")/SUMIFS('Base Diária'!$M$2:$M$2260,'Base Diária'!$C$2:$C$2260,$A67,'Base Diária'!$F$2:$F$2260,AC$65,'Base Diária'!$Q$2:$Q$2260,"Sim"),"")</f>
        <v/>
      </c>
      <c r="AD67" s="85" t="str">
        <f>IFERROR(SUMIFS('Base Diária'!$L$2:$L$2260,'Base Diária'!$C$2:$C$2260,$A67,'Base Diária'!$F$2:$F$2260,AD$65,'Base Diária'!$Q$2:$Q$2260,"Sim")/SUMIFS('Base Diária'!$M$2:$M$2260,'Base Diária'!$C$2:$C$2260,$A67,'Base Diária'!$F$2:$F$2260,AD$65,'Base Diária'!$Q$2:$Q$2260,"Sim"),"")</f>
        <v/>
      </c>
      <c r="AE67" s="85" t="str">
        <f>IFERROR(SUMIFS('Base Diária'!$L$2:$L$2260,'Base Diária'!$C$2:$C$2260,$A67,'Base Diária'!$F$2:$F$2260,AE$65,'Base Diária'!$Q$2:$Q$2260,"Sim")/SUMIFS('Base Diária'!$M$2:$M$2260,'Base Diária'!$C$2:$C$2260,$A67,'Base Diária'!$F$2:$F$2260,AE$65,'Base Diária'!$Q$2:$Q$2260,"Sim"),"")</f>
        <v/>
      </c>
      <c r="AF67" s="85" t="str">
        <f>IFERROR(SUMIFS('Base Diária'!$L$2:$L$2260,'Base Diária'!$C$2:$C$2260,$A67,'Base Diária'!$F$2:$F$2260,AF$65,'Base Diária'!$Q$2:$Q$2260,"Sim")/SUMIFS('Base Diária'!$M$2:$M$2260,'Base Diária'!$C$2:$C$2260,$A67,'Base Diária'!$F$2:$F$2260,AF$65,'Base Diária'!$Q$2:$Q$2260,"Sim"),"")</f>
        <v/>
      </c>
      <c r="AG67" s="85" t="str">
        <f>IFERROR(SUMIFS('Base Diária'!$L$2:$L$2260,'Base Diária'!$C$2:$C$2260,$A67,'Base Diária'!$F$2:$F$2260,AG$65,'Base Diária'!$Q$2:$Q$2260,"Sim")/SUMIFS('Base Diária'!$M$2:$M$2260,'Base Diária'!$C$2:$C$2260,$A67,'Base Diária'!$F$2:$F$2260,AG$65,'Base Diária'!$Q$2:$Q$2260,"Sim"),"")</f>
        <v/>
      </c>
      <c r="AH67" s="18">
        <f>IFERROR(INDEX('Painel Centro'!$D$5:$D$14,MATCH($A67,'Painel Centro'!$A$5:$A$14,0)),"")</f>
        <v>151</v>
      </c>
      <c r="AI67" s="86">
        <f>IFERROR(INDEX('Painel Centro'!$H$5:$H$14,MATCH($A67,'Painel Centro'!$A$5:$A$14,0)),"")</f>
        <v>0.89774018827845381</v>
      </c>
      <c r="AJ67" s="86">
        <f>IFERROR(INDEX('Painel Centro'!$K$5:$K$14,MATCH($A67,'Painel Centro'!$A$5:$A$14,0)),"")</f>
        <v>0.88079470198675491</v>
      </c>
      <c r="AK67" s="86">
        <f>IFERROR(INDEX('Painel Centro'!$I$5:$I$14,MATCH($A67,'Painel Centro'!$A$5:$A$14,0)),"")</f>
        <v>0.8</v>
      </c>
      <c r="AL67" s="89" t="str">
        <f>IFERROR(INDEX('Painel Centro'!$O$5:$O$14,MATCH($A67,'Painel Centro'!$A$5:$A$14,0)),"")</f>
        <v>Na meta</v>
      </c>
    </row>
    <row r="68" spans="1:38" ht="15" customHeight="1" x14ac:dyDescent="0.25">
      <c r="A68" s="89" t="s">
        <v>72</v>
      </c>
      <c r="F68" s="85">
        <f>IFERROR(SUMIFS('Base Diária'!$L$2:$L$2260,'Base Diária'!$C$2:$C$2260,$A68,'Base Diária'!$F$2:$F$2260,F$65,'Base Diária'!$Q$2:$Q$2260,"Sim")/SUMIFS('Base Diária'!$M$2:$M$2260,'Base Diária'!$C$2:$C$2260,$A68,'Base Diária'!$F$2:$F$2260,F$65,'Base Diária'!$Q$2:$Q$2260,"Sim"),"")</f>
        <v>0.94229691876750721</v>
      </c>
      <c r="G68" s="85">
        <f>IFERROR(SUMIFS('Base Diária'!$L$2:$L$2260,'Base Diária'!$C$2:$C$2260,$A68,'Base Diária'!$F$2:$F$2260,G$65,'Base Diária'!$Q$2:$Q$2260,"Sim")/SUMIFS('Base Diária'!$M$2:$M$2260,'Base Diária'!$C$2:$C$2260,$A68,'Base Diária'!$F$2:$F$2260,G$65,'Base Diária'!$Q$2:$Q$2260,"Sim"),"")</f>
        <v>0.84579317530606923</v>
      </c>
      <c r="H68" s="85">
        <f>IFERROR(SUMIFS('Base Diária'!$L$2:$L$2260,'Base Diária'!$C$2:$C$2260,$A68,'Base Diária'!$F$2:$F$2260,H$65,'Base Diária'!$Q$2:$Q$2260,"Sim")/SUMIFS('Base Diária'!$M$2:$M$2260,'Base Diária'!$C$2:$C$2260,$A68,'Base Diária'!$F$2:$F$2260,H$65,'Base Diária'!$Q$2:$Q$2260,"Sim"),"")</f>
        <v>0.90482522796352571</v>
      </c>
      <c r="I68" s="85">
        <f>IFERROR(SUMIFS('Base Diária'!$L$2:$L$2260,'Base Diária'!$C$2:$C$2260,$A68,'Base Diária'!$F$2:$F$2260,I$65,'Base Diária'!$Q$2:$Q$2260,"Sim")/SUMIFS('Base Diária'!$M$2:$M$2260,'Base Diária'!$C$2:$C$2260,$A68,'Base Diária'!$F$2:$F$2260,I$65,'Base Diária'!$Q$2:$Q$2260,"Sim"),"")</f>
        <v>0.91527355623100293</v>
      </c>
      <c r="J68" s="85">
        <f>IFERROR(SUMIFS('Base Diária'!$L$2:$L$2260,'Base Diária'!$C$2:$C$2260,$A68,'Base Diária'!$F$2:$F$2260,J$65,'Base Diária'!$Q$2:$Q$2260,"Sim")/SUMIFS('Base Diária'!$M$2:$M$2260,'Base Diária'!$C$2:$C$2260,$A68,'Base Diária'!$F$2:$F$2260,J$65,'Base Diária'!$Q$2:$Q$2260,"Sim"),"")</f>
        <v>0.90482543918167668</v>
      </c>
      <c r="K68" s="85">
        <f>IFERROR(SUMIFS('Base Diária'!$L$2:$L$2260,'Base Diária'!$C$2:$C$2260,$A68,'Base Diária'!$F$2:$F$2260,K$65,'Base Diária'!$Q$2:$Q$2260,"Sim")/SUMIFS('Base Diária'!$M$2:$M$2260,'Base Diária'!$C$2:$C$2260,$A68,'Base Diária'!$F$2:$F$2260,K$65,'Base Diária'!$Q$2:$Q$2260,"Sim"),"")</f>
        <v>0.87977142857142843</v>
      </c>
      <c r="L68" s="85">
        <f>IFERROR(SUMIFS('Base Diária'!$L$2:$L$2260,'Base Diária'!$C$2:$C$2260,$A68,'Base Diária'!$F$2:$F$2260,L$65,'Base Diária'!$Q$2:$Q$2260,"Sim")/SUMIFS('Base Diária'!$M$2:$M$2260,'Base Diária'!$C$2:$C$2260,$A68,'Base Diária'!$F$2:$F$2260,L$65,'Base Diária'!$Q$2:$Q$2260,"Sim"),"")</f>
        <v>0.86793296089385452</v>
      </c>
      <c r="M68" s="85">
        <f>IFERROR(SUMIFS('Base Diária'!$L$2:$L$2260,'Base Diária'!$C$2:$C$2260,$A68,'Base Diária'!$F$2:$F$2260,M$65,'Base Diária'!$Q$2:$Q$2260,"Sim")/SUMIFS('Base Diária'!$M$2:$M$2260,'Base Diária'!$C$2:$C$2260,$A68,'Base Diária'!$F$2:$F$2260,M$65,'Base Diária'!$Q$2:$Q$2260,"Sim"),"")</f>
        <v>0.87947269303201492</v>
      </c>
      <c r="N68" s="85">
        <f>IFERROR(SUMIFS('Base Diária'!$L$2:$L$2260,'Base Diária'!$C$2:$C$2260,$A68,'Base Diária'!$F$2:$F$2260,N$65,'Base Diária'!$Q$2:$Q$2260,"Sim")/SUMIFS('Base Diária'!$M$2:$M$2260,'Base Diária'!$C$2:$C$2260,$A68,'Base Diária'!$F$2:$F$2260,N$65,'Base Diária'!$Q$2:$Q$2260,"Sim"),"")</f>
        <v>0.91614081700431738</v>
      </c>
      <c r="O68" s="85">
        <f>IFERROR(SUMIFS('Base Diária'!$L$2:$L$2260,'Base Diária'!$C$2:$C$2260,$A68,'Base Diária'!$F$2:$F$2260,O$65,'Base Diária'!$Q$2:$Q$2260,"Sim")/SUMIFS('Base Diária'!$M$2:$M$2260,'Base Diária'!$C$2:$C$2260,$A68,'Base Diária'!$F$2:$F$2260,O$65,'Base Diária'!$Q$2:$Q$2260,"Sim"),"")</f>
        <v>0.89870474925274002</v>
      </c>
      <c r="P68" s="85">
        <f>IFERROR(SUMIFS('Base Diária'!$L$2:$L$2260,'Base Diária'!$C$2:$C$2260,$A68,'Base Diária'!$F$2:$F$2260,P$65,'Base Diária'!$Q$2:$Q$2260,"Sim")/SUMIFS('Base Diária'!$M$2:$M$2260,'Base Diária'!$C$2:$C$2260,$A68,'Base Diária'!$F$2:$F$2260,P$65,'Base Diária'!$Q$2:$Q$2260,"Sim"),"")</f>
        <v>0.73986679352997142</v>
      </c>
      <c r="Q68" s="85">
        <f>IFERROR(SUMIFS('Base Diária'!$L$2:$L$2260,'Base Diária'!$C$2:$C$2260,$A68,'Base Diária'!$F$2:$F$2260,Q$65,'Base Diária'!$Q$2:$Q$2260,"Sim")/SUMIFS('Base Diária'!$M$2:$M$2260,'Base Diária'!$C$2:$C$2260,$A68,'Base Diária'!$F$2:$F$2260,Q$65,'Base Diária'!$Q$2:$Q$2260,"Sim"),"")</f>
        <v>0.89882143651323099</v>
      </c>
      <c r="R68" s="85">
        <f>IFERROR(SUMIFS('Base Diária'!$L$2:$L$2260,'Base Diária'!$C$2:$C$2260,$A68,'Base Diária'!$F$2:$F$2260,R$65,'Base Diária'!$Q$2:$Q$2260,"Sim")/SUMIFS('Base Diária'!$M$2:$M$2260,'Base Diária'!$C$2:$C$2260,$A68,'Base Diária'!$F$2:$F$2260,R$65,'Base Diária'!$Q$2:$Q$2260,"Sim"),"")</f>
        <v>0.91993120580928711</v>
      </c>
      <c r="S68" s="85">
        <f>IFERROR(SUMIFS('Base Diária'!$L$2:$L$2260,'Base Diária'!$C$2:$C$2260,$A68,'Base Diária'!$F$2:$F$2260,S$65,'Base Diária'!$Q$2:$Q$2260,"Sim")/SUMIFS('Base Diária'!$M$2:$M$2260,'Base Diária'!$C$2:$C$2260,$A68,'Base Diária'!$F$2:$F$2260,S$65,'Base Diária'!$Q$2:$Q$2260,"Sim"),"")</f>
        <v>0.93452380952380953</v>
      </c>
      <c r="T68" s="85">
        <f>IFERROR(SUMIFS('Base Diária'!$L$2:$L$2260,'Base Diária'!$C$2:$C$2260,$A68,'Base Diária'!$F$2:$F$2260,T$65,'Base Diária'!$Q$2:$Q$2260,"Sim")/SUMIFS('Base Diária'!$M$2:$M$2260,'Base Diária'!$C$2:$C$2260,$A68,'Base Diária'!$F$2:$F$2260,T$65,'Base Diária'!$Q$2:$Q$2260,"Sim"),"")</f>
        <v>0.68239771646051384</v>
      </c>
      <c r="U68" s="85">
        <f>IFERROR(SUMIFS('Base Diária'!$L$2:$L$2260,'Base Diária'!$C$2:$C$2260,$A68,'Base Diária'!$F$2:$F$2260,U$65,'Base Diária'!$Q$2:$Q$2260,"Sim")/SUMIFS('Base Diária'!$M$2:$M$2260,'Base Diária'!$C$2:$C$2260,$A68,'Base Diária'!$F$2:$F$2260,U$65,'Base Diária'!$Q$2:$Q$2260,"Sim"),"")</f>
        <v>0.9005770084332001</v>
      </c>
      <c r="V68" s="85">
        <f>IFERROR(SUMIFS('Base Diária'!$L$2:$L$2260,'Base Diária'!$C$2:$C$2260,$A68,'Base Diária'!$F$2:$F$2260,V$65,'Base Diária'!$Q$2:$Q$2260,"Sim")/SUMIFS('Base Diária'!$M$2:$M$2260,'Base Diária'!$C$2:$C$2260,$A68,'Base Diária'!$F$2:$F$2260,V$65,'Base Diária'!$Q$2:$Q$2260,"Sim"),"")</f>
        <v>0.83964611556538571</v>
      </c>
      <c r="W68" s="85">
        <f>IFERROR(SUMIFS('Base Diária'!$L$2:$L$2260,'Base Diária'!$C$2:$C$2260,$A68,'Base Diária'!$F$2:$F$2260,W$65,'Base Diária'!$Q$2:$Q$2260,"Sim")/SUMIFS('Base Diária'!$M$2:$M$2260,'Base Diária'!$C$2:$C$2260,$A68,'Base Diária'!$F$2:$F$2260,W$65,'Base Diária'!$Q$2:$Q$2260,"Sim"),"")</f>
        <v>0.84701791922974046</v>
      </c>
      <c r="X68" s="85">
        <f>IFERROR(SUMIFS('Base Diária'!$L$2:$L$2260,'Base Diária'!$C$2:$C$2260,$A68,'Base Diária'!$F$2:$F$2260,X$65,'Base Diária'!$Q$2:$Q$2260,"Sim")/SUMIFS('Base Diária'!$M$2:$M$2260,'Base Diária'!$C$2:$C$2260,$A68,'Base Diária'!$F$2:$F$2260,X$65,'Base Diária'!$Q$2:$Q$2260,"Sim"),"")</f>
        <v>0.90075540505339924</v>
      </c>
      <c r="Y68" s="85" t="str">
        <f>IFERROR(SUMIFS('Base Diária'!$L$2:$L$2260,'Base Diária'!$C$2:$C$2260,$A68,'Base Diária'!$F$2:$F$2260,Y$65,'Base Diária'!$Q$2:$Q$2260,"Sim")/SUMIFS('Base Diária'!$M$2:$M$2260,'Base Diária'!$C$2:$C$2260,$A68,'Base Diária'!$F$2:$F$2260,Y$65,'Base Diária'!$Q$2:$Q$2260,"Sim"),"")</f>
        <v/>
      </c>
      <c r="Z68" s="85" t="str">
        <f>IFERROR(SUMIFS('Base Diária'!$L$2:$L$2260,'Base Diária'!$C$2:$C$2260,$A68,'Base Diária'!$F$2:$F$2260,Z$65,'Base Diária'!$Q$2:$Q$2260,"Sim")/SUMIFS('Base Diária'!$M$2:$M$2260,'Base Diária'!$C$2:$C$2260,$A68,'Base Diária'!$F$2:$F$2260,Z$65,'Base Diária'!$Q$2:$Q$2260,"Sim"),"")</f>
        <v/>
      </c>
      <c r="AA68" s="85" t="str">
        <f>IFERROR(SUMIFS('Base Diária'!$L$2:$L$2260,'Base Diária'!$C$2:$C$2260,$A68,'Base Diária'!$F$2:$F$2260,AA$65,'Base Diária'!$Q$2:$Q$2260,"Sim")/SUMIFS('Base Diária'!$M$2:$M$2260,'Base Diária'!$C$2:$C$2260,$A68,'Base Diária'!$F$2:$F$2260,AA$65,'Base Diária'!$Q$2:$Q$2260,"Sim"),"")</f>
        <v/>
      </c>
      <c r="AB68" s="85" t="str">
        <f>IFERROR(SUMIFS('Base Diária'!$L$2:$L$2260,'Base Diária'!$C$2:$C$2260,$A68,'Base Diária'!$F$2:$F$2260,AB$65,'Base Diária'!$Q$2:$Q$2260,"Sim")/SUMIFS('Base Diária'!$M$2:$M$2260,'Base Diária'!$C$2:$C$2260,$A68,'Base Diária'!$F$2:$F$2260,AB$65,'Base Diária'!$Q$2:$Q$2260,"Sim"),"")</f>
        <v/>
      </c>
      <c r="AC68" s="85" t="str">
        <f>IFERROR(SUMIFS('Base Diária'!$L$2:$L$2260,'Base Diária'!$C$2:$C$2260,$A68,'Base Diária'!$F$2:$F$2260,AC$65,'Base Diária'!$Q$2:$Q$2260,"Sim")/SUMIFS('Base Diária'!$M$2:$M$2260,'Base Diária'!$C$2:$C$2260,$A68,'Base Diária'!$F$2:$F$2260,AC$65,'Base Diária'!$Q$2:$Q$2260,"Sim"),"")</f>
        <v/>
      </c>
      <c r="AD68" s="85" t="str">
        <f>IFERROR(SUMIFS('Base Diária'!$L$2:$L$2260,'Base Diária'!$C$2:$C$2260,$A68,'Base Diária'!$F$2:$F$2260,AD$65,'Base Diária'!$Q$2:$Q$2260,"Sim")/SUMIFS('Base Diária'!$M$2:$M$2260,'Base Diária'!$C$2:$C$2260,$A68,'Base Diária'!$F$2:$F$2260,AD$65,'Base Diária'!$Q$2:$Q$2260,"Sim"),"")</f>
        <v/>
      </c>
      <c r="AE68" s="85" t="str">
        <f>IFERROR(SUMIFS('Base Diária'!$L$2:$L$2260,'Base Diária'!$C$2:$C$2260,$A68,'Base Diária'!$F$2:$F$2260,AE$65,'Base Diária'!$Q$2:$Q$2260,"Sim")/SUMIFS('Base Diária'!$M$2:$M$2260,'Base Diária'!$C$2:$C$2260,$A68,'Base Diária'!$F$2:$F$2260,AE$65,'Base Diária'!$Q$2:$Q$2260,"Sim"),"")</f>
        <v/>
      </c>
      <c r="AF68" s="85" t="str">
        <f>IFERROR(SUMIFS('Base Diária'!$L$2:$L$2260,'Base Diária'!$C$2:$C$2260,$A68,'Base Diária'!$F$2:$F$2260,AF$65,'Base Diária'!$Q$2:$Q$2260,"Sim")/SUMIFS('Base Diária'!$M$2:$M$2260,'Base Diária'!$C$2:$C$2260,$A68,'Base Diária'!$F$2:$F$2260,AF$65,'Base Diária'!$Q$2:$Q$2260,"Sim"),"")</f>
        <v/>
      </c>
      <c r="AG68" s="85" t="str">
        <f>IFERROR(SUMIFS('Base Diária'!$L$2:$L$2260,'Base Diária'!$C$2:$C$2260,$A68,'Base Diária'!$F$2:$F$2260,AG$65,'Base Diária'!$Q$2:$Q$2260,"Sim")/SUMIFS('Base Diária'!$M$2:$M$2260,'Base Diária'!$C$2:$C$2260,$A68,'Base Diária'!$F$2:$F$2260,AG$65,'Base Diária'!$Q$2:$Q$2260,"Sim"),"")</f>
        <v/>
      </c>
      <c r="AH68" s="18">
        <f>IFERROR(INDEX('Painel Centro'!$D$5:$D$14,MATCH($A68,'Painel Centro'!$A$5:$A$14,0)),"")</f>
        <v>120</v>
      </c>
      <c r="AI68" s="86">
        <f>IFERROR(INDEX('Painel Centro'!$H$5:$H$14,MATCH($A68,'Painel Centro'!$A$5:$A$14,0)),"")</f>
        <v>0.87565987619333452</v>
      </c>
      <c r="AJ68" s="86">
        <f>IFERROR(INDEX('Painel Centro'!$K$5:$K$14,MATCH($A68,'Painel Centro'!$A$5:$A$14,0)),"")</f>
        <v>0.90833333333333333</v>
      </c>
      <c r="AK68" s="86">
        <f>IFERROR(INDEX('Painel Centro'!$I$5:$I$14,MATCH($A68,'Painel Centro'!$A$5:$A$14,0)),"")</f>
        <v>0.8</v>
      </c>
      <c r="AL68" s="89" t="str">
        <f>IFERROR(INDEX('Painel Centro'!$O$5:$O$14,MATCH($A68,'Painel Centro'!$A$5:$A$14,0)),"")</f>
        <v>Na meta</v>
      </c>
    </row>
    <row r="69" spans="1:38" ht="15" customHeight="1" x14ac:dyDescent="0.25">
      <c r="A69" s="89" t="s">
        <v>73</v>
      </c>
      <c r="F69" s="85">
        <f>IFERROR(SUMIFS('Base Diária'!$L$2:$L$2260,'Base Diária'!$C$2:$C$2260,$A69,'Base Diária'!$F$2:$F$2260,F$65,'Base Diária'!$Q$2:$Q$2260,"Sim")/SUMIFS('Base Diária'!$M$2:$M$2260,'Base Diária'!$C$2:$C$2260,$A69,'Base Diária'!$F$2:$F$2260,F$65,'Base Diária'!$Q$2:$Q$2260,"Sim"),"")</f>
        <v>0.98484848484848475</v>
      </c>
      <c r="G69" s="85">
        <f>IFERROR(SUMIFS('Base Diária'!$L$2:$L$2260,'Base Diária'!$C$2:$C$2260,$A69,'Base Diária'!$F$2:$F$2260,G$65,'Base Diária'!$Q$2:$Q$2260,"Sim")/SUMIFS('Base Diária'!$M$2:$M$2260,'Base Diária'!$C$2:$C$2260,$A69,'Base Diária'!$F$2:$F$2260,G$65,'Base Diária'!$Q$2:$Q$2260,"Sim"),"")</f>
        <v>0.98181818181818181</v>
      </c>
      <c r="H69" s="85">
        <f>IFERROR(SUMIFS('Base Diária'!$L$2:$L$2260,'Base Diária'!$C$2:$C$2260,$A69,'Base Diária'!$F$2:$F$2260,H$65,'Base Diária'!$Q$2:$Q$2260,"Sim")/SUMIFS('Base Diária'!$M$2:$M$2260,'Base Diária'!$C$2:$C$2260,$A69,'Base Diária'!$F$2:$F$2260,H$65,'Base Diária'!$Q$2:$Q$2260,"Sim"),"")</f>
        <v>0.89147727272727273</v>
      </c>
      <c r="I69" s="85">
        <f>IFERROR(SUMIFS('Base Diária'!$L$2:$L$2260,'Base Diária'!$C$2:$C$2260,$A69,'Base Diária'!$F$2:$F$2260,I$65,'Base Diária'!$Q$2:$Q$2260,"Sim")/SUMIFS('Base Diária'!$M$2:$M$2260,'Base Diária'!$C$2:$C$2260,$A69,'Base Diária'!$F$2:$F$2260,I$65,'Base Diária'!$Q$2:$Q$2260,"Sim"),"")</f>
        <v>0.98295454545454541</v>
      </c>
      <c r="J69" s="85">
        <f>IFERROR(SUMIFS('Base Diária'!$L$2:$L$2260,'Base Diária'!$C$2:$C$2260,$A69,'Base Diária'!$F$2:$F$2260,J$65,'Base Diária'!$Q$2:$Q$2260,"Sim")/SUMIFS('Base Diária'!$M$2:$M$2260,'Base Diária'!$C$2:$C$2260,$A69,'Base Diária'!$F$2:$F$2260,J$65,'Base Diária'!$Q$2:$Q$2260,"Sim"),"")</f>
        <v>0.9977272727272728</v>
      </c>
      <c r="K69" s="85">
        <f>IFERROR(SUMIFS('Base Diária'!$L$2:$L$2260,'Base Diária'!$C$2:$C$2260,$A69,'Base Diária'!$F$2:$F$2260,K$65,'Base Diária'!$Q$2:$Q$2260,"Sim")/SUMIFS('Base Diária'!$M$2:$M$2260,'Base Diária'!$C$2:$C$2260,$A69,'Base Diária'!$F$2:$F$2260,K$65,'Base Diária'!$Q$2:$Q$2260,"Sim"),"")</f>
        <v>1.0177353342428377</v>
      </c>
      <c r="L69" s="85" t="str">
        <f>IFERROR(SUMIFS('Base Diária'!$L$2:$L$2260,'Base Diária'!$C$2:$C$2260,$A69,'Base Diária'!$F$2:$F$2260,L$65,'Base Diária'!$Q$2:$Q$2260,"Sim")/SUMIFS('Base Diária'!$M$2:$M$2260,'Base Diária'!$C$2:$C$2260,$A69,'Base Diária'!$F$2:$F$2260,L$65,'Base Diária'!$Q$2:$Q$2260,"Sim"),"")</f>
        <v/>
      </c>
      <c r="M69" s="85">
        <f>IFERROR(SUMIFS('Base Diária'!$L$2:$L$2260,'Base Diária'!$C$2:$C$2260,$A69,'Base Diária'!$F$2:$F$2260,M$65,'Base Diária'!$Q$2:$Q$2260,"Sim")/SUMIFS('Base Diária'!$M$2:$M$2260,'Base Diária'!$C$2:$C$2260,$A69,'Base Diária'!$F$2:$F$2260,M$65,'Base Diária'!$Q$2:$Q$2260,"Sim"),"")</f>
        <v>0.9808707124010555</v>
      </c>
      <c r="N69" s="85">
        <f>IFERROR(SUMIFS('Base Diária'!$L$2:$L$2260,'Base Diária'!$C$2:$C$2260,$A69,'Base Diária'!$F$2:$F$2260,N$65,'Base Diária'!$Q$2:$Q$2260,"Sim")/SUMIFS('Base Diária'!$M$2:$M$2260,'Base Diária'!$C$2:$C$2260,$A69,'Base Diária'!$F$2:$F$2260,N$65,'Base Diária'!$Q$2:$Q$2260,"Sim"),"")</f>
        <v>0.9977272727272728</v>
      </c>
      <c r="O69" s="85">
        <f>IFERROR(SUMIFS('Base Diária'!$L$2:$L$2260,'Base Diária'!$C$2:$C$2260,$A69,'Base Diária'!$F$2:$F$2260,O$65,'Base Diária'!$Q$2:$Q$2260,"Sim")/SUMIFS('Base Diária'!$M$2:$M$2260,'Base Diária'!$C$2:$C$2260,$A69,'Base Diária'!$F$2:$F$2260,O$65,'Base Diária'!$Q$2:$Q$2260,"Sim"),"")</f>
        <v>0.99659090909090897</v>
      </c>
      <c r="P69" s="85">
        <f>IFERROR(SUMIFS('Base Diária'!$L$2:$L$2260,'Base Diária'!$C$2:$C$2260,$A69,'Base Diária'!$F$2:$F$2260,P$65,'Base Diária'!$Q$2:$Q$2260,"Sim")/SUMIFS('Base Diária'!$M$2:$M$2260,'Base Diária'!$C$2:$C$2260,$A69,'Base Diária'!$F$2:$F$2260,P$65,'Base Diária'!$Q$2:$Q$2260,"Sim"),"")</f>
        <v>0.99659090909090897</v>
      </c>
      <c r="Q69" s="85">
        <f>IFERROR(SUMIFS('Base Diária'!$L$2:$L$2260,'Base Diária'!$C$2:$C$2260,$A69,'Base Diária'!$F$2:$F$2260,Q$65,'Base Diária'!$Q$2:$Q$2260,"Sim")/SUMIFS('Base Diária'!$M$2:$M$2260,'Base Diária'!$C$2:$C$2260,$A69,'Base Diária'!$F$2:$F$2260,Q$65,'Base Diária'!$Q$2:$Q$2260,"Sim"),"")</f>
        <v>0.99659090909090897</v>
      </c>
      <c r="R69" s="85">
        <f>IFERROR(SUMIFS('Base Diária'!$L$2:$L$2260,'Base Diária'!$C$2:$C$2260,$A69,'Base Diária'!$F$2:$F$2260,R$65,'Base Diária'!$Q$2:$Q$2260,"Sim")/SUMIFS('Base Diária'!$M$2:$M$2260,'Base Diária'!$C$2:$C$2260,$A69,'Base Diária'!$F$2:$F$2260,R$65,'Base Diária'!$Q$2:$Q$2260,"Sim"),"")</f>
        <v>1.004774897680764</v>
      </c>
      <c r="S69" s="85"/>
      <c r="T69" s="85">
        <f>IFERROR(SUMIFS('Base Diária'!$L$2:$L$2260,'Base Diária'!$C$2:$C$2260,$A69,'Base Diária'!$F$2:$F$2260,T$65,'Base Diária'!$Q$2:$Q$2260,"Sim")/SUMIFS('Base Diária'!$M$2:$M$2260,'Base Diária'!$C$2:$C$2260,$A69,'Base Diária'!$F$2:$F$2260,T$65,'Base Diária'!$Q$2:$Q$2260,"Sim"),"")</f>
        <v>0.9948863636363634</v>
      </c>
      <c r="U69" s="85">
        <f>IFERROR(SUMIFS('Base Diária'!$L$2:$L$2260,'Base Diária'!$C$2:$C$2260,$A69,'Base Diária'!$F$2:$F$2260,U$65,'Base Diária'!$Q$2:$Q$2260,"Sim")/SUMIFS('Base Diária'!$M$2:$M$2260,'Base Diária'!$C$2:$C$2260,$A69,'Base Diária'!$F$2:$F$2260,U$65,'Base Diária'!$Q$2:$Q$2260,"Sim"),"")</f>
        <v>0.99829545454545443</v>
      </c>
      <c r="V69" s="85">
        <f>IFERROR(SUMIFS('Base Diária'!$L$2:$L$2260,'Base Diária'!$C$2:$C$2260,$A69,'Base Diária'!$F$2:$F$2260,V$65,'Base Diária'!$Q$2:$Q$2260,"Sim")/SUMIFS('Base Diária'!$M$2:$M$2260,'Base Diária'!$C$2:$C$2260,$A69,'Base Diária'!$F$2:$F$2260,V$65,'Base Diária'!$Q$2:$Q$2260,"Sim"),"")</f>
        <v>1</v>
      </c>
      <c r="W69" s="85">
        <f>IFERROR(SUMIFS('Base Diária'!$L$2:$L$2260,'Base Diária'!$C$2:$C$2260,$A69,'Base Diária'!$F$2:$F$2260,W$65,'Base Diária'!$Q$2:$Q$2260,"Sim")/SUMIFS('Base Diária'!$M$2:$M$2260,'Base Diária'!$C$2:$C$2260,$A69,'Base Diária'!$F$2:$F$2260,W$65,'Base Diária'!$Q$2:$Q$2260,"Sim"),"")</f>
        <v>0.9948863636363634</v>
      </c>
      <c r="X69" s="85">
        <f>IFERROR(SUMIFS('Base Diária'!$L$2:$L$2260,'Base Diária'!$C$2:$C$2260,$A69,'Base Diária'!$F$2:$F$2260,X$65,'Base Diária'!$Q$2:$Q$2260,"Sim")/SUMIFS('Base Diária'!$M$2:$M$2260,'Base Diária'!$C$2:$C$2260,$A69,'Base Diária'!$F$2:$F$2260,X$65,'Base Diária'!$Q$2:$Q$2260,"Sim"),"")</f>
        <v>0.73153296266878476</v>
      </c>
      <c r="Y69" s="85" t="str">
        <f>IFERROR(SUMIFS('Base Diária'!$L$2:$L$2260,'Base Diária'!$C$2:$C$2260,$A69,'Base Diária'!$F$2:$F$2260,Y$65,'Base Diária'!$Q$2:$Q$2260,"Sim")/SUMIFS('Base Diária'!$M$2:$M$2260,'Base Diária'!$C$2:$C$2260,$A69,'Base Diária'!$F$2:$F$2260,Y$65,'Base Diária'!$Q$2:$Q$2260,"Sim"),"")</f>
        <v/>
      </c>
      <c r="Z69" s="85" t="str">
        <f>IFERROR(SUMIFS('Base Diária'!$L$2:$L$2260,'Base Diária'!$C$2:$C$2260,$A69,'Base Diária'!$F$2:$F$2260,Z$65,'Base Diária'!$Q$2:$Q$2260,"Sim")/SUMIFS('Base Diária'!$M$2:$M$2260,'Base Diária'!$C$2:$C$2260,$A69,'Base Diária'!$F$2:$F$2260,Z$65,'Base Diária'!$Q$2:$Q$2260,"Sim"),"")</f>
        <v/>
      </c>
      <c r="AA69" s="85" t="str">
        <f>IFERROR(SUMIFS('Base Diária'!$L$2:$L$2260,'Base Diária'!$C$2:$C$2260,$A69,'Base Diária'!$F$2:$F$2260,AA$65,'Base Diária'!$Q$2:$Q$2260,"Sim")/SUMIFS('Base Diária'!$M$2:$M$2260,'Base Diária'!$C$2:$C$2260,$A69,'Base Diária'!$F$2:$F$2260,AA$65,'Base Diária'!$Q$2:$Q$2260,"Sim"),"")</f>
        <v/>
      </c>
      <c r="AB69" s="85" t="str">
        <f>IFERROR(SUMIFS('Base Diária'!$L$2:$L$2260,'Base Diária'!$C$2:$C$2260,$A69,'Base Diária'!$F$2:$F$2260,AB$65,'Base Diária'!$Q$2:$Q$2260,"Sim")/SUMIFS('Base Diária'!$M$2:$M$2260,'Base Diária'!$C$2:$C$2260,$A69,'Base Diária'!$F$2:$F$2260,AB$65,'Base Diária'!$Q$2:$Q$2260,"Sim"),"")</f>
        <v/>
      </c>
      <c r="AC69" s="85" t="str">
        <f>IFERROR(SUMIFS('Base Diária'!$L$2:$L$2260,'Base Diária'!$C$2:$C$2260,$A69,'Base Diária'!$F$2:$F$2260,AC$65,'Base Diária'!$Q$2:$Q$2260,"Sim")/SUMIFS('Base Diária'!$M$2:$M$2260,'Base Diária'!$C$2:$C$2260,$A69,'Base Diária'!$F$2:$F$2260,AC$65,'Base Diária'!$Q$2:$Q$2260,"Sim"),"")</f>
        <v/>
      </c>
      <c r="AD69" s="85" t="str">
        <f>IFERROR(SUMIFS('Base Diária'!$L$2:$L$2260,'Base Diária'!$C$2:$C$2260,$A69,'Base Diária'!$F$2:$F$2260,AD$65,'Base Diária'!$Q$2:$Q$2260,"Sim")/SUMIFS('Base Diária'!$M$2:$M$2260,'Base Diária'!$C$2:$C$2260,$A69,'Base Diária'!$F$2:$F$2260,AD$65,'Base Diária'!$Q$2:$Q$2260,"Sim"),"")</f>
        <v/>
      </c>
      <c r="AE69" s="85" t="str">
        <f>IFERROR(SUMIFS('Base Diária'!$L$2:$L$2260,'Base Diária'!$C$2:$C$2260,$A69,'Base Diária'!$F$2:$F$2260,AE$65,'Base Diária'!$Q$2:$Q$2260,"Sim")/SUMIFS('Base Diária'!$M$2:$M$2260,'Base Diária'!$C$2:$C$2260,$A69,'Base Diária'!$F$2:$F$2260,AE$65,'Base Diária'!$Q$2:$Q$2260,"Sim"),"")</f>
        <v/>
      </c>
      <c r="AF69" s="85" t="str">
        <f>IFERROR(SUMIFS('Base Diária'!$L$2:$L$2260,'Base Diária'!$C$2:$C$2260,$A69,'Base Diária'!$F$2:$F$2260,AF$65,'Base Diária'!$Q$2:$Q$2260,"Sim")/SUMIFS('Base Diária'!$M$2:$M$2260,'Base Diária'!$C$2:$C$2260,$A69,'Base Diária'!$F$2:$F$2260,AF$65,'Base Diária'!$Q$2:$Q$2260,"Sim"),"")</f>
        <v/>
      </c>
      <c r="AG69" s="85" t="str">
        <f>IFERROR(SUMIFS('Base Diária'!$L$2:$L$2260,'Base Diária'!$C$2:$C$2260,$A69,'Base Diária'!$F$2:$F$2260,AG$65,'Base Diária'!$Q$2:$Q$2260,"Sim")/SUMIFS('Base Diária'!$M$2:$M$2260,'Base Diária'!$C$2:$C$2260,$A69,'Base Diária'!$F$2:$F$2260,AG$65,'Base Diária'!$Q$2:$Q$2260,"Sim"),"")</f>
        <v/>
      </c>
      <c r="AH69" s="18">
        <f>IFERROR(INDEX('Painel Centro'!$D$5:$D$14,MATCH($A69,'Painel Centro'!$A$5:$A$14,0)),"")</f>
        <v>37</v>
      </c>
      <c r="AI69" s="86">
        <f>IFERROR(INDEX('Painel Centro'!$H$5:$H$14,MATCH($A69,'Painel Centro'!$A$5:$A$14,0)),"")</f>
        <v>0.96747453015250229</v>
      </c>
      <c r="AJ69" s="86">
        <f>IFERROR(INDEX('Painel Centro'!$K$5:$K$14,MATCH($A69,'Painel Centro'!$A$5:$A$14,0)),"")</f>
        <v>0.91891891891891897</v>
      </c>
      <c r="AK69" s="86">
        <f>IFERROR(INDEX('Painel Centro'!$I$5:$I$14,MATCH($A69,'Painel Centro'!$A$5:$A$14,0)),"")</f>
        <v>0.8</v>
      </c>
      <c r="AL69" s="89" t="str">
        <f>IFERROR(INDEX('Painel Centro'!$O$5:$O$14,MATCH($A69,'Painel Centro'!$A$5:$A$14,0)),"")</f>
        <v>Na meta</v>
      </c>
    </row>
    <row r="70" spans="1:38" ht="15" customHeight="1" x14ac:dyDescent="0.25">
      <c r="A70" s="89" t="s">
        <v>74</v>
      </c>
      <c r="F70" s="85">
        <f>IFERROR(SUMIFS('Base Diária'!$L$2:$L$2260,'Base Diária'!$C$2:$C$2260,$A70,'Base Diária'!$F$2:$F$2260,F$65,'Base Diária'!$Q$2:$Q$2260,"Sim")/SUMIFS('Base Diária'!$M$2:$M$2260,'Base Diária'!$C$2:$C$2260,$A70,'Base Diária'!$F$2:$F$2260,F$65,'Base Diária'!$Q$2:$Q$2260,"Sim"),"")</f>
        <v>0.8985990660440295</v>
      </c>
      <c r="G70" s="85">
        <f>IFERROR(SUMIFS('Base Diária'!$L$2:$L$2260,'Base Diária'!$C$2:$C$2260,$A70,'Base Diária'!$F$2:$F$2260,G$65,'Base Diária'!$Q$2:$Q$2260,"Sim")/SUMIFS('Base Diária'!$M$2:$M$2260,'Base Diária'!$C$2:$C$2260,$A70,'Base Diária'!$F$2:$F$2260,G$65,'Base Diária'!$Q$2:$Q$2260,"Sim"),"")</f>
        <v>0.93912760416666674</v>
      </c>
      <c r="H70" s="85">
        <f>IFERROR(SUMIFS('Base Diária'!$L$2:$L$2260,'Base Diária'!$C$2:$C$2260,$A70,'Base Diária'!$F$2:$F$2260,H$65,'Base Diária'!$Q$2:$Q$2260,"Sim")/SUMIFS('Base Diária'!$M$2:$M$2260,'Base Diária'!$C$2:$C$2260,$A70,'Base Diária'!$F$2:$F$2260,H$65,'Base Diária'!$Q$2:$Q$2260,"Sim"),"")</f>
        <v>0.88829787234042545</v>
      </c>
      <c r="I70" s="85">
        <f>IFERROR(SUMIFS('Base Diária'!$L$2:$L$2260,'Base Diária'!$C$2:$C$2260,$A70,'Base Diária'!$F$2:$F$2260,I$65,'Base Diária'!$Q$2:$Q$2260,"Sim")/SUMIFS('Base Diária'!$M$2:$M$2260,'Base Diária'!$C$2:$C$2260,$A70,'Base Diária'!$F$2:$F$2260,I$65,'Base Diária'!$Q$2:$Q$2260,"Sim"),"")</f>
        <v>0.92787394584997784</v>
      </c>
      <c r="J70" s="85">
        <f>IFERROR(SUMIFS('Base Diária'!$L$2:$L$2260,'Base Diária'!$C$2:$C$2260,$A70,'Base Diária'!$F$2:$F$2260,J$65,'Base Diária'!$Q$2:$Q$2260,"Sim")/SUMIFS('Base Diária'!$M$2:$M$2260,'Base Diária'!$C$2:$C$2260,$A70,'Base Diária'!$F$2:$F$2260,J$65,'Base Diária'!$Q$2:$Q$2260,"Sim"),"")</f>
        <v>0.93524804177545695</v>
      </c>
      <c r="K70" s="85">
        <f>IFERROR(SUMIFS('Base Diária'!$L$2:$L$2260,'Base Diária'!$C$2:$C$2260,$A70,'Base Diária'!$F$2:$F$2260,K$65,'Base Diária'!$Q$2:$Q$2260,"Sim")/SUMIFS('Base Diária'!$M$2:$M$2260,'Base Diária'!$C$2:$C$2260,$A70,'Base Diária'!$F$2:$F$2260,K$65,'Base Diária'!$Q$2:$Q$2260,"Sim"),"")</f>
        <v>0.87414500683994534</v>
      </c>
      <c r="L70" s="85">
        <f>IFERROR(SUMIFS('Base Diária'!$L$2:$L$2260,'Base Diária'!$C$2:$C$2260,$A70,'Base Diária'!$F$2:$F$2260,L$65,'Base Diária'!$Q$2:$Q$2260,"Sim")/SUMIFS('Base Diária'!$M$2:$M$2260,'Base Diária'!$C$2:$C$2260,$A70,'Base Diária'!$F$2:$F$2260,L$65,'Base Diária'!$Q$2:$Q$2260,"Sim"),"")</f>
        <v>0.8648050870887477</v>
      </c>
      <c r="M70" s="85">
        <f>IFERROR(SUMIFS('Base Diária'!$L$2:$L$2260,'Base Diária'!$C$2:$C$2260,$A70,'Base Diária'!$F$2:$F$2260,M$65,'Base Diária'!$Q$2:$Q$2260,"Sim")/SUMIFS('Base Diária'!$M$2:$M$2260,'Base Diária'!$C$2:$C$2260,$A70,'Base Diária'!$F$2:$F$2260,M$65,'Base Diária'!$Q$2:$Q$2260,"Sim"),"")</f>
        <v>0.97566745522135856</v>
      </c>
      <c r="N70" s="85">
        <f>IFERROR(SUMIFS('Base Diária'!$L$2:$L$2260,'Base Diária'!$C$2:$C$2260,$A70,'Base Diária'!$F$2:$F$2260,N$65,'Base Diária'!$Q$2:$Q$2260,"Sim")/SUMIFS('Base Diária'!$M$2:$M$2260,'Base Diária'!$C$2:$C$2260,$A70,'Base Diária'!$F$2:$F$2260,N$65,'Base Diária'!$Q$2:$Q$2260,"Sim"),"")</f>
        <v>0.89280958721704395</v>
      </c>
      <c r="O70" s="85">
        <f>IFERROR(SUMIFS('Base Diária'!$L$2:$L$2260,'Base Diária'!$C$2:$C$2260,$A70,'Base Diária'!$F$2:$F$2260,O$65,'Base Diária'!$Q$2:$Q$2260,"Sim")/SUMIFS('Base Diária'!$M$2:$M$2260,'Base Diária'!$C$2:$C$2260,$A70,'Base Diária'!$F$2:$F$2260,O$65,'Base Diária'!$Q$2:$Q$2260,"Sim"),"")</f>
        <v>0.88125167156993855</v>
      </c>
      <c r="P70" s="85">
        <f>IFERROR(SUMIFS('Base Diária'!$L$2:$L$2260,'Base Diária'!$C$2:$C$2260,$A70,'Base Diária'!$F$2:$F$2260,P$65,'Base Diária'!$Q$2:$Q$2260,"Sim")/SUMIFS('Base Diária'!$M$2:$M$2260,'Base Diária'!$C$2:$C$2260,$A70,'Base Diária'!$F$2:$F$2260,P$65,'Base Diária'!$Q$2:$Q$2260,"Sim"),"")</f>
        <v>0.8184394071490847</v>
      </c>
      <c r="Q70" s="85">
        <f>IFERROR(SUMIFS('Base Diária'!$L$2:$L$2260,'Base Diária'!$C$2:$C$2260,$A70,'Base Diária'!$F$2:$F$2260,Q$65,'Base Diária'!$Q$2:$Q$2260,"Sim")/SUMIFS('Base Diária'!$M$2:$M$2260,'Base Diária'!$C$2:$C$2260,$A70,'Base Diária'!$F$2:$F$2260,Q$65,'Base Diária'!$Q$2:$Q$2260,"Sim"),"")</f>
        <v>0.87458305537024694</v>
      </c>
      <c r="R70" s="85">
        <f>IFERROR(SUMIFS('Base Diária'!$L$2:$L$2260,'Base Diária'!$C$2:$C$2260,$A70,'Base Diária'!$F$2:$F$2260,R$65,'Base Diária'!$Q$2:$Q$2260,"Sim")/SUMIFS('Base Diária'!$M$2:$M$2260,'Base Diária'!$C$2:$C$2260,$A70,'Base Diária'!$F$2:$F$2260,R$65,'Base Diária'!$Q$2:$Q$2260,"Sim"),"")</f>
        <v>0.91348314606741587</v>
      </c>
      <c r="S70" s="85">
        <f>IFERROR(SUMIFS('Base Diária'!$L$2:$L$2260,'Base Diária'!$C$2:$C$2260,$A70,'Base Diária'!$F$2:$F$2260,S$65,'Base Diária'!$Q$2:$Q$2260,"Sim")/SUMIFS('Base Diária'!$M$2:$M$2260,'Base Diária'!$C$2:$C$2260,$A70,'Base Diária'!$F$2:$F$2260,S$65,'Base Diária'!$Q$2:$Q$2260,"Sim"),"")</f>
        <v>0.67220338983050842</v>
      </c>
      <c r="T70" s="85">
        <f>IFERROR(SUMIFS('Base Diária'!$L$2:$L$2260,'Base Diária'!$C$2:$C$2260,$A70,'Base Diária'!$F$2:$F$2260,T$65,'Base Diária'!$Q$2:$Q$2260,"Sim")/SUMIFS('Base Diária'!$M$2:$M$2260,'Base Diária'!$C$2:$C$2260,$A70,'Base Diária'!$F$2:$F$2260,T$65,'Base Diária'!$Q$2:$Q$2260,"Sim"),"")</f>
        <v>0.83554492060039165</v>
      </c>
      <c r="U70" s="85">
        <f>IFERROR(SUMIFS('Base Diária'!$L$2:$L$2260,'Base Diária'!$C$2:$C$2260,$A70,'Base Diária'!$F$2:$F$2260,U$65,'Base Diária'!$Q$2:$Q$2260,"Sim")/SUMIFS('Base Diária'!$M$2:$M$2260,'Base Diária'!$C$2:$C$2260,$A70,'Base Diária'!$F$2:$F$2260,U$65,'Base Diária'!$Q$2:$Q$2260,"Sim"),"")</f>
        <v>0.9354194407456724</v>
      </c>
      <c r="V70" s="85">
        <f>IFERROR(SUMIFS('Base Diária'!$L$2:$L$2260,'Base Diária'!$C$2:$C$2260,$A70,'Base Diária'!$F$2:$F$2260,V$65,'Base Diária'!$Q$2:$Q$2260,"Sim")/SUMIFS('Base Diária'!$M$2:$M$2260,'Base Diária'!$C$2:$C$2260,$A70,'Base Diária'!$F$2:$F$2260,V$65,'Base Diária'!$Q$2:$Q$2260,"Sim"),"")</f>
        <v>0.91060707138092067</v>
      </c>
      <c r="W70" s="85">
        <f>IFERROR(SUMIFS('Base Diária'!$L$2:$L$2260,'Base Diária'!$C$2:$C$2260,$A70,'Base Diária'!$F$2:$F$2260,W$65,'Base Diária'!$Q$2:$Q$2260,"Sim")/SUMIFS('Base Diária'!$M$2:$M$2260,'Base Diária'!$C$2:$C$2260,$A70,'Base Diária'!$F$2:$F$2260,W$65,'Base Diária'!$Q$2:$Q$2260,"Sim"),"")</f>
        <v>0.75303951367781152</v>
      </c>
      <c r="X70" s="85">
        <f>IFERROR(SUMIFS('Base Diária'!$L$2:$L$2260,'Base Diária'!$C$2:$C$2260,$A70,'Base Diária'!$F$2:$F$2260,X$65,'Base Diária'!$Q$2:$Q$2260,"Sim")/SUMIFS('Base Diária'!$M$2:$M$2260,'Base Diária'!$C$2:$C$2260,$A70,'Base Diária'!$F$2:$F$2260,X$65,'Base Diária'!$Q$2:$Q$2260,"Sim"),"")</f>
        <v>0.75722844490752805</v>
      </c>
      <c r="Y70" s="85" t="str">
        <f>IFERROR(SUMIFS('Base Diária'!$L$2:$L$2260,'Base Diária'!$C$2:$C$2260,$A70,'Base Diária'!$F$2:$F$2260,Y$65,'Base Diária'!$Q$2:$Q$2260,"Sim")/SUMIFS('Base Diária'!$M$2:$M$2260,'Base Diária'!$C$2:$C$2260,$A70,'Base Diária'!$F$2:$F$2260,Y$65,'Base Diária'!$Q$2:$Q$2260,"Sim"),"")</f>
        <v/>
      </c>
      <c r="Z70" s="85" t="str">
        <f>IFERROR(SUMIFS('Base Diária'!$L$2:$L$2260,'Base Diária'!$C$2:$C$2260,$A70,'Base Diária'!$F$2:$F$2260,Z$65,'Base Diária'!$Q$2:$Q$2260,"Sim")/SUMIFS('Base Diária'!$M$2:$M$2260,'Base Diária'!$C$2:$C$2260,$A70,'Base Diária'!$F$2:$F$2260,Z$65,'Base Diária'!$Q$2:$Q$2260,"Sim"),"")</f>
        <v/>
      </c>
      <c r="AA70" s="85" t="str">
        <f>IFERROR(SUMIFS('Base Diária'!$L$2:$L$2260,'Base Diária'!$C$2:$C$2260,$A70,'Base Diária'!$F$2:$F$2260,AA$65,'Base Diária'!$Q$2:$Q$2260,"Sim")/SUMIFS('Base Diária'!$M$2:$M$2260,'Base Diária'!$C$2:$C$2260,$A70,'Base Diária'!$F$2:$F$2260,AA$65,'Base Diária'!$Q$2:$Q$2260,"Sim"),"")</f>
        <v/>
      </c>
      <c r="AB70" s="85" t="str">
        <f>IFERROR(SUMIFS('Base Diária'!$L$2:$L$2260,'Base Diária'!$C$2:$C$2260,$A70,'Base Diária'!$F$2:$F$2260,AB$65,'Base Diária'!$Q$2:$Q$2260,"Sim")/SUMIFS('Base Diária'!$M$2:$M$2260,'Base Diária'!$C$2:$C$2260,$A70,'Base Diária'!$F$2:$F$2260,AB$65,'Base Diária'!$Q$2:$Q$2260,"Sim"),"")</f>
        <v/>
      </c>
      <c r="AC70" s="85" t="str">
        <f>IFERROR(SUMIFS('Base Diária'!$L$2:$L$2260,'Base Diária'!$C$2:$C$2260,$A70,'Base Diária'!$F$2:$F$2260,AC$65,'Base Diária'!$Q$2:$Q$2260,"Sim")/SUMIFS('Base Diária'!$M$2:$M$2260,'Base Diária'!$C$2:$C$2260,$A70,'Base Diária'!$F$2:$F$2260,AC$65,'Base Diária'!$Q$2:$Q$2260,"Sim"),"")</f>
        <v/>
      </c>
      <c r="AD70" s="85" t="str">
        <f>IFERROR(SUMIFS('Base Diária'!$L$2:$L$2260,'Base Diária'!$C$2:$C$2260,$A70,'Base Diária'!$F$2:$F$2260,AD$65,'Base Diária'!$Q$2:$Q$2260,"Sim")/SUMIFS('Base Diária'!$M$2:$M$2260,'Base Diária'!$C$2:$C$2260,$A70,'Base Diária'!$F$2:$F$2260,AD$65,'Base Diária'!$Q$2:$Q$2260,"Sim"),"")</f>
        <v/>
      </c>
      <c r="AE70" s="85" t="str">
        <f>IFERROR(SUMIFS('Base Diária'!$L$2:$L$2260,'Base Diária'!$C$2:$C$2260,$A70,'Base Diária'!$F$2:$F$2260,AE$65,'Base Diária'!$Q$2:$Q$2260,"Sim")/SUMIFS('Base Diária'!$M$2:$M$2260,'Base Diária'!$C$2:$C$2260,$A70,'Base Diária'!$F$2:$F$2260,AE$65,'Base Diária'!$Q$2:$Q$2260,"Sim"),"")</f>
        <v/>
      </c>
      <c r="AF70" s="85" t="str">
        <f>IFERROR(SUMIFS('Base Diária'!$L$2:$L$2260,'Base Diária'!$C$2:$C$2260,$A70,'Base Diária'!$F$2:$F$2260,AF$65,'Base Diária'!$Q$2:$Q$2260,"Sim")/SUMIFS('Base Diária'!$M$2:$M$2260,'Base Diária'!$C$2:$C$2260,$A70,'Base Diária'!$F$2:$F$2260,AF$65,'Base Diária'!$Q$2:$Q$2260,"Sim"),"")</f>
        <v/>
      </c>
      <c r="AG70" s="85" t="str">
        <f>IFERROR(SUMIFS('Base Diária'!$L$2:$L$2260,'Base Diária'!$C$2:$C$2260,$A70,'Base Diária'!$F$2:$F$2260,AG$65,'Base Diária'!$Q$2:$Q$2260,"Sim")/SUMIFS('Base Diária'!$M$2:$M$2260,'Base Diária'!$C$2:$C$2260,$A70,'Base Diária'!$F$2:$F$2260,AG$65,'Base Diária'!$Q$2:$Q$2260,"Sim"),"")</f>
        <v/>
      </c>
      <c r="AH70" s="18">
        <f>IFERROR(INDEX('Painel Centro'!$D$5:$D$14,MATCH($A70,'Painel Centro'!$A$5:$A$14,0)),"")</f>
        <v>107</v>
      </c>
      <c r="AI70" s="86">
        <f>IFERROR(INDEX('Painel Centro'!$H$5:$H$14,MATCH($A70,'Painel Centro'!$A$5:$A$14,0)),"")</f>
        <v>0.87090105236938897</v>
      </c>
      <c r="AJ70" s="86">
        <f>IFERROR(INDEX('Painel Centro'!$K$5:$K$14,MATCH($A70,'Painel Centro'!$A$5:$A$14,0)),"")</f>
        <v>0.85046728971962615</v>
      </c>
      <c r="AK70" s="86">
        <f>IFERROR(INDEX('Painel Centro'!$I$5:$I$14,MATCH($A70,'Painel Centro'!$A$5:$A$14,0)),"")</f>
        <v>0.8</v>
      </c>
      <c r="AL70" s="89" t="str">
        <f>IFERROR(INDEX('Painel Centro'!$O$5:$O$14,MATCH($A70,'Painel Centro'!$A$5:$A$14,0)),"")</f>
        <v>Na meta</v>
      </c>
    </row>
    <row r="71" spans="1:38" ht="15" customHeight="1" x14ac:dyDescent="0.25">
      <c r="A71" s="89" t="s">
        <v>75</v>
      </c>
      <c r="F71" s="85">
        <f>IFERROR(SUMIFS('Base Diária'!$L$2:$L$2260,'Base Diária'!$C$2:$C$2260,$A71,'Base Diária'!$F$2:$F$2260,F$65,'Base Diária'!$Q$2:$Q$2260,"Sim")/SUMIFS('Base Diária'!$M$2:$M$2260,'Base Diária'!$C$2:$C$2260,$A71,'Base Diária'!$F$2:$F$2260,F$65,'Base Diária'!$Q$2:$Q$2260,"Sim"),"")</f>
        <v>0.88011363636363638</v>
      </c>
      <c r="G71" s="85">
        <f>IFERROR(SUMIFS('Base Diária'!$L$2:$L$2260,'Base Diária'!$C$2:$C$2260,$A71,'Base Diária'!$F$2:$F$2260,G$65,'Base Diária'!$Q$2:$Q$2260,"Sim")/SUMIFS('Base Diária'!$M$2:$M$2260,'Base Diária'!$C$2:$C$2260,$A71,'Base Diária'!$F$2:$F$2260,G$65,'Base Diária'!$Q$2:$Q$2260,"Sim"),"")</f>
        <v>0.84393939393939388</v>
      </c>
      <c r="H71" s="85">
        <f>IFERROR(SUMIFS('Base Diária'!$L$2:$L$2260,'Base Diária'!$C$2:$C$2260,$A71,'Base Diária'!$F$2:$F$2260,H$65,'Base Diária'!$Q$2:$Q$2260,"Sim")/SUMIFS('Base Diária'!$M$2:$M$2260,'Base Diária'!$C$2:$C$2260,$A71,'Base Diária'!$F$2:$F$2260,H$65,'Base Diária'!$Q$2:$Q$2260,"Sim"),"")</f>
        <v>0.88787878787878771</v>
      </c>
      <c r="I71" s="85">
        <f>IFERROR(SUMIFS('Base Diária'!$L$2:$L$2260,'Base Diária'!$C$2:$C$2260,$A71,'Base Diária'!$F$2:$F$2260,I$65,'Base Diária'!$Q$2:$Q$2260,"Sim")/SUMIFS('Base Diária'!$M$2:$M$2260,'Base Diária'!$C$2:$C$2260,$A71,'Base Diária'!$F$2:$F$2260,I$65,'Base Diária'!$Q$2:$Q$2260,"Sim"),"")</f>
        <v>0.85833333333333339</v>
      </c>
      <c r="J71" s="85">
        <f>IFERROR(SUMIFS('Base Diária'!$L$2:$L$2260,'Base Diária'!$C$2:$C$2260,$A71,'Base Diária'!$F$2:$F$2260,J$65,'Base Diária'!$Q$2:$Q$2260,"Sim")/SUMIFS('Base Diária'!$M$2:$M$2260,'Base Diária'!$C$2:$C$2260,$A71,'Base Diária'!$F$2:$F$2260,J$65,'Base Diária'!$Q$2:$Q$2260,"Sim"),"")</f>
        <v>0.88636363636363624</v>
      </c>
      <c r="K71" s="85">
        <f>IFERROR(SUMIFS('Base Diária'!$L$2:$L$2260,'Base Diária'!$C$2:$C$2260,$A71,'Base Diária'!$F$2:$F$2260,K$65,'Base Diária'!$Q$2:$Q$2260,"Sim")/SUMIFS('Base Diária'!$M$2:$M$2260,'Base Diária'!$C$2:$C$2260,$A71,'Base Diária'!$F$2:$F$2260,K$65,'Base Diária'!$Q$2:$Q$2260,"Sim"),"")</f>
        <v>0.90040927694406547</v>
      </c>
      <c r="L71" s="85" t="str">
        <f>IFERROR(SUMIFS('Base Diária'!$L$2:$L$2260,'Base Diária'!$C$2:$C$2260,$A71,'Base Diária'!$F$2:$F$2260,L$65,'Base Diária'!$Q$2:$Q$2260,"Sim")/SUMIFS('Base Diária'!$M$2:$M$2260,'Base Diária'!$C$2:$C$2260,$A71,'Base Diária'!$F$2:$F$2260,L$65,'Base Diária'!$Q$2:$Q$2260,"Sim"),"")</f>
        <v/>
      </c>
      <c r="M71" s="85">
        <f>IFERROR(SUMIFS('Base Diária'!$L$2:$L$2260,'Base Diária'!$C$2:$C$2260,$A71,'Base Diária'!$F$2:$F$2260,M$65,'Base Diária'!$Q$2:$Q$2260,"Sim")/SUMIFS('Base Diária'!$M$2:$M$2260,'Base Diária'!$C$2:$C$2260,$A71,'Base Diária'!$F$2:$F$2260,M$65,'Base Diária'!$Q$2:$Q$2260,"Sim"),"")</f>
        <v>0.81178540017590151</v>
      </c>
      <c r="N71" s="85">
        <f>IFERROR(SUMIFS('Base Diária'!$L$2:$L$2260,'Base Diária'!$C$2:$C$2260,$A71,'Base Diária'!$F$2:$F$2260,N$65,'Base Diária'!$Q$2:$Q$2260,"Sim")/SUMIFS('Base Diária'!$M$2:$M$2260,'Base Diária'!$C$2:$C$2260,$A71,'Base Diária'!$F$2:$F$2260,N$65,'Base Diária'!$Q$2:$Q$2260,"Sim"),"")</f>
        <v>0.88446969696969691</v>
      </c>
      <c r="O71" s="85">
        <f>IFERROR(SUMIFS('Base Diária'!$L$2:$L$2260,'Base Diária'!$C$2:$C$2260,$A71,'Base Diária'!$F$2:$F$2260,O$65,'Base Diária'!$Q$2:$Q$2260,"Sim")/SUMIFS('Base Diária'!$M$2:$M$2260,'Base Diária'!$C$2:$C$2260,$A71,'Base Diária'!$F$2:$F$2260,O$65,'Base Diária'!$Q$2:$Q$2260,"Sim"),"")</f>
        <v>0.90189393939393925</v>
      </c>
      <c r="P71" s="85">
        <f>IFERROR(SUMIFS('Base Diária'!$L$2:$L$2260,'Base Diária'!$C$2:$C$2260,$A71,'Base Diária'!$F$2:$F$2260,P$65,'Base Diária'!$Q$2:$Q$2260,"Sim")/SUMIFS('Base Diária'!$M$2:$M$2260,'Base Diária'!$C$2:$C$2260,$A71,'Base Diária'!$F$2:$F$2260,P$65,'Base Diária'!$Q$2:$Q$2260,"Sim"),"")</f>
        <v>0.875</v>
      </c>
      <c r="Q71" s="85">
        <f>IFERROR(SUMIFS('Base Diária'!$L$2:$L$2260,'Base Diária'!$C$2:$C$2260,$A71,'Base Diária'!$F$2:$F$2260,Q$65,'Base Diária'!$Q$2:$Q$2260,"Sim")/SUMIFS('Base Diária'!$M$2:$M$2260,'Base Diária'!$C$2:$C$2260,$A71,'Base Diária'!$F$2:$F$2260,Q$65,'Base Diária'!$Q$2:$Q$2260,"Sim"),"")</f>
        <v>0.8329545454545455</v>
      </c>
      <c r="R71" s="85">
        <f>IFERROR(SUMIFS('Base Diária'!$L$2:$L$2260,'Base Diária'!$C$2:$C$2260,$A71,'Base Diária'!$F$2:$F$2260,R$65,'Base Diária'!$Q$2:$Q$2260,"Sim")/SUMIFS('Base Diária'!$M$2:$M$2260,'Base Diária'!$C$2:$C$2260,$A71,'Base Diária'!$F$2:$F$2260,R$65,'Base Diária'!$Q$2:$Q$2260,"Sim"),"")</f>
        <v>0.85720782173715326</v>
      </c>
      <c r="S71" s="85" t="str">
        <f>IFERROR(SUMIFS('Base Diária'!$L$2:$L$2260,'Base Diária'!$C$2:$C$2260,$A71,'Base Diária'!$F$2:$F$2260,S$65,'Base Diária'!$Q$2:$Q$2260,"Sim")/SUMIFS('Base Diária'!$M$2:$M$2260,'Base Diária'!$C$2:$C$2260,$A71,'Base Diária'!$F$2:$F$2260,S$65,'Base Diária'!$Q$2:$Q$2260,"Sim"),"")</f>
        <v/>
      </c>
      <c r="T71" s="85">
        <f>IFERROR(SUMIFS('Base Diária'!$L$2:$L$2260,'Base Diária'!$C$2:$C$2260,$A71,'Base Diária'!$F$2:$F$2260,T$65,'Base Diária'!$Q$2:$Q$2260,"Sim")/SUMIFS('Base Diária'!$M$2:$M$2260,'Base Diária'!$C$2:$C$2260,$A71,'Base Diária'!$F$2:$F$2260,T$65,'Base Diária'!$Q$2:$Q$2260,"Sim"),"")</f>
        <v>0.89924242424242429</v>
      </c>
      <c r="U71" s="85">
        <f>IFERROR(SUMIFS('Base Diária'!$L$2:$L$2260,'Base Diária'!$C$2:$C$2260,$A71,'Base Diária'!$F$2:$F$2260,U$65,'Base Diária'!$Q$2:$Q$2260,"Sim")/SUMIFS('Base Diária'!$M$2:$M$2260,'Base Diária'!$C$2:$C$2260,$A71,'Base Diária'!$F$2:$F$2260,U$65,'Base Diária'!$Q$2:$Q$2260,"Sim"),"")</f>
        <v>0.88181818181818183</v>
      </c>
      <c r="V71" s="85">
        <f>IFERROR(SUMIFS('Base Diária'!$L$2:$L$2260,'Base Diária'!$C$2:$C$2260,$A71,'Base Diária'!$F$2:$F$2260,V$65,'Base Diária'!$Q$2:$Q$2260,"Sim")/SUMIFS('Base Diária'!$M$2:$M$2260,'Base Diária'!$C$2:$C$2260,$A71,'Base Diária'!$F$2:$F$2260,V$65,'Base Diária'!$Q$2:$Q$2260,"Sim"),"")</f>
        <v>0.89005681818181814</v>
      </c>
      <c r="W71" s="85">
        <f>IFERROR(SUMIFS('Base Diária'!$L$2:$L$2260,'Base Diária'!$C$2:$C$2260,$A71,'Base Diária'!$F$2:$F$2260,W$65,'Base Diária'!$Q$2:$Q$2260,"Sim")/SUMIFS('Base Diária'!$M$2:$M$2260,'Base Diária'!$C$2:$C$2260,$A71,'Base Diária'!$F$2:$F$2260,W$65,'Base Diária'!$Q$2:$Q$2260,"Sim"),"")</f>
        <v>0.84772727272727277</v>
      </c>
      <c r="X71" s="85">
        <f>IFERROR(SUMIFS('Base Diária'!$L$2:$L$2260,'Base Diária'!$C$2:$C$2260,$A71,'Base Diária'!$F$2:$F$2260,X$65,'Base Diária'!$Q$2:$Q$2260,"Sim")/SUMIFS('Base Diária'!$M$2:$M$2260,'Base Diária'!$C$2:$C$2260,$A71,'Base Diária'!$F$2:$F$2260,X$65,'Base Diária'!$Q$2:$Q$2260,"Sim"),"")</f>
        <v>0.64659090909090899</v>
      </c>
      <c r="Y71" s="85" t="str">
        <f>IFERROR(SUMIFS('Base Diária'!$L$2:$L$2260,'Base Diária'!$C$2:$C$2260,$A71,'Base Diária'!$F$2:$F$2260,Y$65,'Base Diária'!$Q$2:$Q$2260,"Sim")/SUMIFS('Base Diária'!$M$2:$M$2260,'Base Diária'!$C$2:$C$2260,$A71,'Base Diária'!$F$2:$F$2260,Y$65,'Base Diária'!$Q$2:$Q$2260,"Sim"),"")</f>
        <v/>
      </c>
      <c r="Z71" s="85" t="str">
        <f>IFERROR(SUMIFS('Base Diária'!$L$2:$L$2260,'Base Diária'!$C$2:$C$2260,$A71,'Base Diária'!$F$2:$F$2260,Z$65,'Base Diária'!$Q$2:$Q$2260,"Sim")/SUMIFS('Base Diária'!$M$2:$M$2260,'Base Diária'!$C$2:$C$2260,$A71,'Base Diária'!$F$2:$F$2260,Z$65,'Base Diária'!$Q$2:$Q$2260,"Sim"),"")</f>
        <v/>
      </c>
      <c r="AA71" s="85" t="str">
        <f>IFERROR(SUMIFS('Base Diária'!$L$2:$L$2260,'Base Diária'!$C$2:$C$2260,$A71,'Base Diária'!$F$2:$F$2260,AA$65,'Base Diária'!$Q$2:$Q$2260,"Sim")/SUMIFS('Base Diária'!$M$2:$M$2260,'Base Diária'!$C$2:$C$2260,$A71,'Base Diária'!$F$2:$F$2260,AA$65,'Base Diária'!$Q$2:$Q$2260,"Sim"),"")</f>
        <v/>
      </c>
      <c r="AB71" s="85" t="str">
        <f>IFERROR(SUMIFS('Base Diária'!$L$2:$L$2260,'Base Diária'!$C$2:$C$2260,$A71,'Base Diária'!$F$2:$F$2260,AB$65,'Base Diária'!$Q$2:$Q$2260,"Sim")/SUMIFS('Base Diária'!$M$2:$M$2260,'Base Diária'!$C$2:$C$2260,$A71,'Base Diária'!$F$2:$F$2260,AB$65,'Base Diária'!$Q$2:$Q$2260,"Sim"),"")</f>
        <v/>
      </c>
      <c r="AC71" s="85" t="str">
        <f>IFERROR(SUMIFS('Base Diária'!$L$2:$L$2260,'Base Diária'!$C$2:$C$2260,$A71,'Base Diária'!$F$2:$F$2260,AC$65,'Base Diária'!$Q$2:$Q$2260,"Sim")/SUMIFS('Base Diária'!$M$2:$M$2260,'Base Diária'!$C$2:$C$2260,$A71,'Base Diária'!$F$2:$F$2260,AC$65,'Base Diária'!$Q$2:$Q$2260,"Sim"),"")</f>
        <v/>
      </c>
      <c r="AD71" s="85" t="str">
        <f>IFERROR(SUMIFS('Base Diária'!$L$2:$L$2260,'Base Diária'!$C$2:$C$2260,$A71,'Base Diária'!$F$2:$F$2260,AD$65,'Base Diária'!$Q$2:$Q$2260,"Sim")/SUMIFS('Base Diária'!$M$2:$M$2260,'Base Diária'!$C$2:$C$2260,$A71,'Base Diária'!$F$2:$F$2260,AD$65,'Base Diária'!$Q$2:$Q$2260,"Sim"),"")</f>
        <v/>
      </c>
      <c r="AE71" s="85" t="str">
        <f>IFERROR(SUMIFS('Base Diária'!$L$2:$L$2260,'Base Diária'!$C$2:$C$2260,$A71,'Base Diária'!$F$2:$F$2260,AE$65,'Base Diária'!$Q$2:$Q$2260,"Sim")/SUMIFS('Base Diária'!$M$2:$M$2260,'Base Diária'!$C$2:$C$2260,$A71,'Base Diária'!$F$2:$F$2260,AE$65,'Base Diária'!$Q$2:$Q$2260,"Sim"),"")</f>
        <v/>
      </c>
      <c r="AF71" s="85" t="str">
        <f>IFERROR(SUMIFS('Base Diária'!$L$2:$L$2260,'Base Diária'!$C$2:$C$2260,$A71,'Base Diária'!$F$2:$F$2260,AF$65,'Base Diária'!$Q$2:$Q$2260,"Sim")/SUMIFS('Base Diária'!$M$2:$M$2260,'Base Diária'!$C$2:$C$2260,$A71,'Base Diária'!$F$2:$F$2260,AF$65,'Base Diária'!$Q$2:$Q$2260,"Sim"),"")</f>
        <v/>
      </c>
      <c r="AG71" s="85" t="str">
        <f>IFERROR(SUMIFS('Base Diária'!$L$2:$L$2260,'Base Diária'!$C$2:$C$2260,$A71,'Base Diária'!$F$2:$F$2260,AG$65,'Base Diária'!$Q$2:$Q$2260,"Sim")/SUMIFS('Base Diária'!$M$2:$M$2260,'Base Diária'!$C$2:$C$2260,$A71,'Base Diária'!$F$2:$F$2260,AG$65,'Base Diária'!$Q$2:$Q$2260,"Sim"),"")</f>
        <v/>
      </c>
      <c r="AH71" s="18">
        <f>IFERROR(INDEX('Painel Centro'!$D$5:$D$14,MATCH($A71,'Painel Centro'!$A$5:$A$14,0)),"")</f>
        <v>50</v>
      </c>
      <c r="AI71" s="86">
        <f>IFERROR(INDEX('Painel Centro'!$H$5:$H$14,MATCH($A71,'Painel Centro'!$A$5:$A$14,0)),"")</f>
        <v>0.86250935628742464</v>
      </c>
      <c r="AJ71" s="86">
        <f>IFERROR(INDEX('Painel Centro'!$K$5:$K$14,MATCH($A71,'Painel Centro'!$A$5:$A$14,0)),"")</f>
        <v>0.9</v>
      </c>
      <c r="AK71" s="86">
        <f>IFERROR(INDEX('Painel Centro'!$I$5:$I$14,MATCH($A71,'Painel Centro'!$A$5:$A$14,0)),"")</f>
        <v>0.8</v>
      </c>
      <c r="AL71" s="89" t="str">
        <f>IFERROR(INDEX('Painel Centro'!$O$5:$O$14,MATCH($A71,'Painel Centro'!$A$5:$A$14,0)),"")</f>
        <v>Na meta</v>
      </c>
    </row>
    <row r="72" spans="1:38" ht="15" customHeight="1" x14ac:dyDescent="0.25">
      <c r="A72" s="89" t="s">
        <v>76</v>
      </c>
      <c r="F72" s="85">
        <f>IFERROR(SUMIFS('Base Diária'!$L$2:$L$2260,'Base Diária'!$C$2:$C$2260,$A72,'Base Diária'!$F$2:$F$2260,F$65,'Base Diária'!$Q$2:$Q$2260,"Sim")/SUMIFS('Base Diária'!$M$2:$M$2260,'Base Diária'!$C$2:$C$2260,$A72,'Base Diária'!$F$2:$F$2260,F$65,'Base Diária'!$Q$2:$Q$2260,"Sim"),"")</f>
        <v>0.75340909090909092</v>
      </c>
      <c r="G72" s="85">
        <f>IFERROR(SUMIFS('Base Diária'!$L$2:$L$2260,'Base Diária'!$C$2:$C$2260,$A72,'Base Diária'!$F$2:$F$2260,G$65,'Base Diária'!$Q$2:$Q$2260,"Sim")/SUMIFS('Base Diária'!$M$2:$M$2260,'Base Diária'!$C$2:$C$2260,$A72,'Base Diária'!$F$2:$F$2260,G$65,'Base Diária'!$Q$2:$Q$2260,"Sim"),"")</f>
        <v>0.90625</v>
      </c>
      <c r="H72" s="85">
        <f>IFERROR(SUMIFS('Base Diária'!$L$2:$L$2260,'Base Diária'!$C$2:$C$2260,$A72,'Base Diária'!$F$2:$F$2260,H$65,'Base Diária'!$Q$2:$Q$2260,"Sim")/SUMIFS('Base Diária'!$M$2:$M$2260,'Base Diária'!$C$2:$C$2260,$A72,'Base Diária'!$F$2:$F$2260,H$65,'Base Diária'!$Q$2:$Q$2260,"Sim"),"")</f>
        <v>0.90937499999999982</v>
      </c>
      <c r="I72" s="85">
        <f>IFERROR(SUMIFS('Base Diária'!$L$2:$L$2260,'Base Diária'!$C$2:$C$2260,$A72,'Base Diária'!$F$2:$F$2260,I$65,'Base Diária'!$Q$2:$Q$2260,"Sim")/SUMIFS('Base Diária'!$M$2:$M$2260,'Base Diária'!$C$2:$C$2260,$A72,'Base Diária'!$F$2:$F$2260,I$65,'Base Diária'!$Q$2:$Q$2260,"Sim"),"")</f>
        <v>0.89810606060606057</v>
      </c>
      <c r="J72" s="85">
        <f>IFERROR(SUMIFS('Base Diária'!$L$2:$L$2260,'Base Diária'!$C$2:$C$2260,$A72,'Base Diária'!$F$2:$F$2260,J$65,'Base Diária'!$Q$2:$Q$2260,"Sim")/SUMIFS('Base Diária'!$M$2:$M$2260,'Base Diária'!$C$2:$C$2260,$A72,'Base Diária'!$F$2:$F$2260,J$65,'Base Diária'!$Q$2:$Q$2260,"Sim"),"")</f>
        <v>0.90606060606060601</v>
      </c>
      <c r="K72" s="85">
        <f>IFERROR(SUMIFS('Base Diária'!$L$2:$L$2260,'Base Diária'!$C$2:$C$2260,$A72,'Base Diária'!$F$2:$F$2260,K$65,'Base Diária'!$Q$2:$Q$2260,"Sim")/SUMIFS('Base Diária'!$M$2:$M$2260,'Base Diária'!$C$2:$C$2260,$A72,'Base Diária'!$F$2:$F$2260,K$65,'Base Diária'!$Q$2:$Q$2260,"Sim"),"")</f>
        <v>0.85629831741700757</v>
      </c>
      <c r="L72" s="85" t="str">
        <f>IFERROR(SUMIFS('Base Diária'!$L$2:$L$2260,'Base Diária'!$C$2:$C$2260,$A72,'Base Diária'!$F$2:$F$2260,L$65,'Base Diária'!$Q$2:$Q$2260,"Sim")/SUMIFS('Base Diária'!$M$2:$M$2260,'Base Diária'!$C$2:$C$2260,$A72,'Base Diária'!$F$2:$F$2260,L$65,'Base Diária'!$Q$2:$Q$2260,"Sim"),"")</f>
        <v/>
      </c>
      <c r="M72" s="85">
        <f>IFERROR(SUMIFS('Base Diária'!$L$2:$L$2260,'Base Diária'!$C$2:$C$2260,$A72,'Base Diária'!$F$2:$F$2260,M$65,'Base Diária'!$Q$2:$Q$2260,"Sim")/SUMIFS('Base Diária'!$M$2:$M$2260,'Base Diária'!$C$2:$C$2260,$A72,'Base Diária'!$F$2:$F$2260,M$65,'Base Diária'!$Q$2:$Q$2260,"Sim"),"")</f>
        <v>0.77088830255057161</v>
      </c>
      <c r="N72" s="85">
        <f>IFERROR(SUMIFS('Base Diária'!$L$2:$L$2260,'Base Diária'!$C$2:$C$2260,$A72,'Base Diária'!$F$2:$F$2260,N$65,'Base Diária'!$Q$2:$Q$2260,"Sim")/SUMIFS('Base Diária'!$M$2:$M$2260,'Base Diária'!$C$2:$C$2260,$A72,'Base Diária'!$F$2:$F$2260,N$65,'Base Diária'!$Q$2:$Q$2260,"Sim"),"")</f>
        <v>1.0437499999999997</v>
      </c>
      <c r="O72" s="85">
        <f>IFERROR(SUMIFS('Base Diária'!$L$2:$L$2260,'Base Diária'!$C$2:$C$2260,$A72,'Base Diária'!$F$2:$F$2260,O$65,'Base Diária'!$Q$2:$Q$2260,"Sim")/SUMIFS('Base Diária'!$M$2:$M$2260,'Base Diária'!$C$2:$C$2260,$A72,'Base Diária'!$F$2:$F$2260,O$65,'Base Diária'!$Q$2:$Q$2260,"Sim"),"")</f>
        <v>0.90852272727272709</v>
      </c>
      <c r="P72" s="85">
        <f>IFERROR(SUMIFS('Base Diária'!$L$2:$L$2260,'Base Diária'!$C$2:$C$2260,$A72,'Base Diária'!$F$2:$F$2260,P$65,'Base Diária'!$Q$2:$Q$2260,"Sim")/SUMIFS('Base Diária'!$M$2:$M$2260,'Base Diária'!$C$2:$C$2260,$A72,'Base Diária'!$F$2:$F$2260,P$65,'Base Diária'!$Q$2:$Q$2260,"Sim"),"")</f>
        <v>0.90227272727272723</v>
      </c>
      <c r="Q72" s="85">
        <f>IFERROR(SUMIFS('Base Diária'!$L$2:$L$2260,'Base Diária'!$C$2:$C$2260,$A72,'Base Diária'!$F$2:$F$2260,Q$65,'Base Diária'!$Q$2:$Q$2260,"Sim")/SUMIFS('Base Diária'!$M$2:$M$2260,'Base Diária'!$C$2:$C$2260,$A72,'Base Diária'!$F$2:$F$2260,Q$65,'Base Diária'!$Q$2:$Q$2260,"Sim"),"")</f>
        <v>0.84374999999999978</v>
      </c>
      <c r="R72" s="85">
        <f>IFERROR(SUMIFS('Base Diária'!$L$2:$L$2260,'Base Diária'!$C$2:$C$2260,$A72,'Base Diária'!$F$2:$F$2260,R$65,'Base Diária'!$Q$2:$Q$2260,"Sim")/SUMIFS('Base Diária'!$M$2:$M$2260,'Base Diária'!$C$2:$C$2260,$A72,'Base Diária'!$F$2:$F$2260,R$65,'Base Diária'!$Q$2:$Q$2260,"Sim"),"")</f>
        <v>0.89768076398362895</v>
      </c>
      <c r="S72" s="85" t="str">
        <f>IFERROR(SUMIFS('Base Diária'!$L$2:$L$2260,'Base Diária'!$C$2:$C$2260,$A72,'Base Diária'!$F$2:$F$2260,S$65,'Base Diária'!$Q$2:$Q$2260,"Sim")/SUMIFS('Base Diária'!$M$2:$M$2260,'Base Diária'!$C$2:$C$2260,$A72,'Base Diária'!$F$2:$F$2260,S$65,'Base Diária'!$Q$2:$Q$2260,"Sim"),"")</f>
        <v/>
      </c>
      <c r="T72" s="85">
        <f>IFERROR(SUMIFS('Base Diária'!$L$2:$L$2260,'Base Diária'!$C$2:$C$2260,$A72,'Base Diária'!$F$2:$F$2260,T$65,'Base Diária'!$Q$2:$Q$2260,"Sim")/SUMIFS('Base Diária'!$M$2:$M$2260,'Base Diária'!$C$2:$C$2260,$A72,'Base Diária'!$F$2:$F$2260,T$65,'Base Diária'!$Q$2:$Q$2260,"Sim"),"")</f>
        <v>0.70113636363636356</v>
      </c>
      <c r="U72" s="85">
        <f>IFERROR(SUMIFS('Base Diária'!$L$2:$L$2260,'Base Diária'!$C$2:$C$2260,$A72,'Base Diária'!$F$2:$F$2260,U$65,'Base Diária'!$Q$2:$Q$2260,"Sim")/SUMIFS('Base Diária'!$M$2:$M$2260,'Base Diária'!$C$2:$C$2260,$A72,'Base Diária'!$F$2:$F$2260,U$65,'Base Diária'!$Q$2:$Q$2260,"Sim"),"")</f>
        <v>0.88409090909090904</v>
      </c>
      <c r="V72" s="85">
        <f>IFERROR(SUMIFS('Base Diária'!$L$2:$L$2260,'Base Diária'!$C$2:$C$2260,$A72,'Base Diária'!$F$2:$F$2260,V$65,'Base Diária'!$Q$2:$Q$2260,"Sim")/SUMIFS('Base Diária'!$M$2:$M$2260,'Base Diária'!$C$2:$C$2260,$A72,'Base Diária'!$F$2:$F$2260,V$65,'Base Diária'!$Q$2:$Q$2260,"Sim"),"")</f>
        <v>0.86818181818181805</v>
      </c>
      <c r="W72" s="85">
        <f>IFERROR(SUMIFS('Base Diária'!$L$2:$L$2260,'Base Diária'!$C$2:$C$2260,$A72,'Base Diária'!$F$2:$F$2260,W$65,'Base Diária'!$Q$2:$Q$2260,"Sim")/SUMIFS('Base Diária'!$M$2:$M$2260,'Base Diária'!$C$2:$C$2260,$A72,'Base Diária'!$F$2:$F$2260,W$65,'Base Diária'!$Q$2:$Q$2260,"Sim"),"")</f>
        <v>0.86505681818181823</v>
      </c>
      <c r="X72" s="85">
        <f>IFERROR(SUMIFS('Base Diária'!$L$2:$L$2260,'Base Diária'!$C$2:$C$2260,$A72,'Base Diária'!$F$2:$F$2260,X$65,'Base Diária'!$Q$2:$Q$2260,"Sim")/SUMIFS('Base Diária'!$M$2:$M$2260,'Base Diária'!$C$2:$C$2260,$A72,'Base Diária'!$F$2:$F$2260,X$65,'Base Diária'!$Q$2:$Q$2260,"Sim"),"")</f>
        <v>0.8857954545454545</v>
      </c>
      <c r="Y72" s="85" t="str">
        <f>IFERROR(SUMIFS('Base Diária'!$L$2:$L$2260,'Base Diária'!$C$2:$C$2260,$A72,'Base Diária'!$F$2:$F$2260,Y$65,'Base Diária'!$Q$2:$Q$2260,"Sim")/SUMIFS('Base Diária'!$M$2:$M$2260,'Base Diária'!$C$2:$C$2260,$A72,'Base Diária'!$F$2:$F$2260,Y$65,'Base Diária'!$Q$2:$Q$2260,"Sim"),"")</f>
        <v/>
      </c>
      <c r="Z72" s="85" t="str">
        <f>IFERROR(SUMIFS('Base Diária'!$L$2:$L$2260,'Base Diária'!$C$2:$C$2260,$A72,'Base Diária'!$F$2:$F$2260,Z$65,'Base Diária'!$Q$2:$Q$2260,"Sim")/SUMIFS('Base Diária'!$M$2:$M$2260,'Base Diária'!$C$2:$C$2260,$A72,'Base Diária'!$F$2:$F$2260,Z$65,'Base Diária'!$Q$2:$Q$2260,"Sim"),"")</f>
        <v/>
      </c>
      <c r="AA72" s="85" t="str">
        <f>IFERROR(SUMIFS('Base Diária'!$L$2:$L$2260,'Base Diária'!$C$2:$C$2260,$A72,'Base Diária'!$F$2:$F$2260,AA$65,'Base Diária'!$Q$2:$Q$2260,"Sim")/SUMIFS('Base Diária'!$M$2:$M$2260,'Base Diária'!$C$2:$C$2260,$A72,'Base Diária'!$F$2:$F$2260,AA$65,'Base Diária'!$Q$2:$Q$2260,"Sim"),"")</f>
        <v/>
      </c>
      <c r="AB72" s="85" t="str">
        <f>IFERROR(SUMIFS('Base Diária'!$L$2:$L$2260,'Base Diária'!$C$2:$C$2260,$A72,'Base Diária'!$F$2:$F$2260,AB$65,'Base Diária'!$Q$2:$Q$2260,"Sim")/SUMIFS('Base Diária'!$M$2:$M$2260,'Base Diária'!$C$2:$C$2260,$A72,'Base Diária'!$F$2:$F$2260,AB$65,'Base Diária'!$Q$2:$Q$2260,"Sim"),"")</f>
        <v/>
      </c>
      <c r="AC72" s="85" t="str">
        <f>IFERROR(SUMIFS('Base Diária'!$L$2:$L$2260,'Base Diária'!$C$2:$C$2260,$A72,'Base Diária'!$F$2:$F$2260,AC$65,'Base Diária'!$Q$2:$Q$2260,"Sim")/SUMIFS('Base Diária'!$M$2:$M$2260,'Base Diária'!$C$2:$C$2260,$A72,'Base Diária'!$F$2:$F$2260,AC$65,'Base Diária'!$Q$2:$Q$2260,"Sim"),"")</f>
        <v/>
      </c>
      <c r="AD72" s="85" t="str">
        <f>IFERROR(SUMIFS('Base Diária'!$L$2:$L$2260,'Base Diária'!$C$2:$C$2260,$A72,'Base Diária'!$F$2:$F$2260,AD$65,'Base Diária'!$Q$2:$Q$2260,"Sim")/SUMIFS('Base Diária'!$M$2:$M$2260,'Base Diária'!$C$2:$C$2260,$A72,'Base Diária'!$F$2:$F$2260,AD$65,'Base Diária'!$Q$2:$Q$2260,"Sim"),"")</f>
        <v/>
      </c>
      <c r="AE72" s="85" t="str">
        <f>IFERROR(SUMIFS('Base Diária'!$L$2:$L$2260,'Base Diária'!$C$2:$C$2260,$A72,'Base Diária'!$F$2:$F$2260,AE$65,'Base Diária'!$Q$2:$Q$2260,"Sim")/SUMIFS('Base Diária'!$M$2:$M$2260,'Base Diária'!$C$2:$C$2260,$A72,'Base Diária'!$F$2:$F$2260,AE$65,'Base Diária'!$Q$2:$Q$2260,"Sim"),"")</f>
        <v/>
      </c>
      <c r="AF72" s="85" t="str">
        <f>IFERROR(SUMIFS('Base Diária'!$L$2:$L$2260,'Base Diária'!$C$2:$C$2260,$A72,'Base Diária'!$F$2:$F$2260,AF$65,'Base Diária'!$Q$2:$Q$2260,"Sim")/SUMIFS('Base Diária'!$M$2:$M$2260,'Base Diária'!$C$2:$C$2260,$A72,'Base Diária'!$F$2:$F$2260,AF$65,'Base Diária'!$Q$2:$Q$2260,"Sim"),"")</f>
        <v/>
      </c>
      <c r="AG72" s="85" t="str">
        <f>IFERROR(SUMIFS('Base Diária'!$L$2:$L$2260,'Base Diária'!$C$2:$C$2260,$A72,'Base Diária'!$F$2:$F$2260,AG$65,'Base Diária'!$Q$2:$Q$2260,"Sim")/SUMIFS('Base Diária'!$M$2:$M$2260,'Base Diária'!$C$2:$C$2260,$A72,'Base Diária'!$F$2:$F$2260,AG$65,'Base Diária'!$Q$2:$Q$2260,"Sim"),"")</f>
        <v/>
      </c>
      <c r="AH72" s="18">
        <f>IFERROR(INDEX('Painel Centro'!$D$5:$D$14,MATCH($A72,'Painel Centro'!$A$5:$A$14,0)),"")</f>
        <v>62</v>
      </c>
      <c r="AI72" s="86">
        <f>IFERROR(INDEX('Painel Centro'!$H$5:$H$14,MATCH($A72,'Painel Centro'!$A$5:$A$14,0)),"")</f>
        <v>0.87122841803999274</v>
      </c>
      <c r="AJ72" s="86">
        <f>IFERROR(INDEX('Painel Centro'!$K$5:$K$14,MATCH($A72,'Painel Centro'!$A$5:$A$14,0)),"")</f>
        <v>0.85483870967741937</v>
      </c>
      <c r="AK72" s="86">
        <f>IFERROR(INDEX('Painel Centro'!$I$5:$I$14,MATCH($A72,'Painel Centro'!$A$5:$A$14,0)),"")</f>
        <v>0.8</v>
      </c>
      <c r="AL72" s="89" t="str">
        <f>IFERROR(INDEX('Painel Centro'!$O$5:$O$14,MATCH($A72,'Painel Centro'!$A$5:$A$14,0)),"")</f>
        <v>Na meta</v>
      </c>
    </row>
    <row r="73" spans="1:38" ht="15" customHeight="1" x14ac:dyDescent="0.25">
      <c r="A73" s="89" t="s">
        <v>77</v>
      </c>
      <c r="F73" s="85">
        <f>IFERROR(SUMIFS('Base Diária'!$L$2:$L$2260,'Base Diária'!$C$2:$C$2260,$A73,'Base Diária'!$F$2:$F$2260,F$65,'Base Diária'!$Q$2:$Q$2260,"Sim")/SUMIFS('Base Diária'!$M$2:$M$2260,'Base Diária'!$C$2:$C$2260,$A73,'Base Diária'!$F$2:$F$2260,F$65,'Base Diária'!$Q$2:$Q$2260,"Sim"),"")</f>
        <v>0.90624999999999989</v>
      </c>
      <c r="G73" s="85">
        <f>IFERROR(SUMIFS('Base Diária'!$L$2:$L$2260,'Base Diária'!$C$2:$C$2260,$A73,'Base Diária'!$F$2:$F$2260,G$65,'Base Diária'!$Q$2:$Q$2260,"Sim")/SUMIFS('Base Diária'!$M$2:$M$2260,'Base Diária'!$C$2:$C$2260,$A73,'Base Diária'!$F$2:$F$2260,G$65,'Base Diária'!$Q$2:$Q$2260,"Sim"),"")</f>
        <v>0.9170454545454545</v>
      </c>
      <c r="H73" s="85">
        <f>IFERROR(SUMIFS('Base Diária'!$L$2:$L$2260,'Base Diária'!$C$2:$C$2260,$A73,'Base Diária'!$F$2:$F$2260,H$65,'Base Diária'!$Q$2:$Q$2260,"Sim")/SUMIFS('Base Diária'!$M$2:$M$2260,'Base Diária'!$C$2:$C$2260,$A73,'Base Diária'!$F$2:$F$2260,H$65,'Base Diária'!$Q$2:$Q$2260,"Sim"),"")</f>
        <v>0.93295454545454548</v>
      </c>
      <c r="I73" s="85">
        <f>IFERROR(SUMIFS('Base Diária'!$L$2:$L$2260,'Base Diária'!$C$2:$C$2260,$A73,'Base Diária'!$F$2:$F$2260,I$65,'Base Diária'!$Q$2:$Q$2260,"Sim")/SUMIFS('Base Diária'!$M$2:$M$2260,'Base Diária'!$C$2:$C$2260,$A73,'Base Diária'!$F$2:$F$2260,I$65,'Base Diária'!$Q$2:$Q$2260,"Sim"),"")</f>
        <v>0.84715909090909081</v>
      </c>
      <c r="J73" s="85">
        <f>IFERROR(SUMIFS('Base Diária'!$L$2:$L$2260,'Base Diária'!$C$2:$C$2260,$A73,'Base Diária'!$F$2:$F$2260,J$65,'Base Diária'!$Q$2:$Q$2260,"Sim")/SUMIFS('Base Diária'!$M$2:$M$2260,'Base Diária'!$C$2:$C$2260,$A73,'Base Diária'!$F$2:$F$2260,J$65,'Base Diária'!$Q$2:$Q$2260,"Sim"),"")</f>
        <v>0.8244318181818181</v>
      </c>
      <c r="K73" s="85">
        <f>IFERROR(SUMIFS('Base Diária'!$L$2:$L$2260,'Base Diária'!$C$2:$C$2260,$A73,'Base Diária'!$F$2:$F$2260,K$65,'Base Diária'!$Q$2:$Q$2260,"Sim")/SUMIFS('Base Diária'!$M$2:$M$2260,'Base Diária'!$C$2:$C$2260,$A73,'Base Diária'!$F$2:$F$2260,K$65,'Base Diária'!$Q$2:$Q$2260,"Sim"),"")</f>
        <v>0.95088676671214201</v>
      </c>
      <c r="L73" s="85" t="str">
        <f>IFERROR(SUMIFS('Base Diária'!$L$2:$L$2260,'Base Diária'!$C$2:$C$2260,$A73,'Base Diária'!$F$2:$F$2260,L$65,'Base Diária'!$Q$2:$Q$2260,"Sim")/SUMIFS('Base Diária'!$M$2:$M$2260,'Base Diária'!$C$2:$C$2260,$A73,'Base Diária'!$F$2:$F$2260,L$65,'Base Diária'!$Q$2:$Q$2260,"Sim"),"")</f>
        <v/>
      </c>
      <c r="M73" s="85">
        <f>IFERROR(SUMIFS('Base Diária'!$L$2:$L$2260,'Base Diária'!$C$2:$C$2260,$A73,'Base Diária'!$F$2:$F$2260,M$65,'Base Diária'!$Q$2:$Q$2260,"Sim")/SUMIFS('Base Diária'!$M$2:$M$2260,'Base Diária'!$C$2:$C$2260,$A73,'Base Diária'!$F$2:$F$2260,M$65,'Base Diária'!$Q$2:$Q$2260,"Sim"),"")</f>
        <v>0.90831134564643801</v>
      </c>
      <c r="N73" s="85">
        <f>IFERROR(SUMIFS('Base Diária'!$L$2:$L$2260,'Base Diária'!$C$2:$C$2260,$A73,'Base Diária'!$F$2:$F$2260,N$65,'Base Diária'!$Q$2:$Q$2260,"Sim")/SUMIFS('Base Diária'!$M$2:$M$2260,'Base Diária'!$C$2:$C$2260,$A73,'Base Diária'!$F$2:$F$2260,N$65,'Base Diária'!$Q$2:$Q$2260,"Sim"),"")</f>
        <v>0.90681818181818175</v>
      </c>
      <c r="O73" s="85">
        <f>IFERROR(SUMIFS('Base Diária'!$L$2:$L$2260,'Base Diária'!$C$2:$C$2260,$A73,'Base Diária'!$F$2:$F$2260,O$65,'Base Diária'!$Q$2:$Q$2260,"Sim")/SUMIFS('Base Diária'!$M$2:$M$2260,'Base Diária'!$C$2:$C$2260,$A73,'Base Diária'!$F$2:$F$2260,O$65,'Base Diária'!$Q$2:$Q$2260,"Sim"),"")</f>
        <v>0.95284090909090902</v>
      </c>
      <c r="P73" s="85">
        <f>IFERROR(SUMIFS('Base Diária'!$L$2:$L$2260,'Base Diária'!$C$2:$C$2260,$A73,'Base Diária'!$F$2:$F$2260,P$65,'Base Diária'!$Q$2:$Q$2260,"Sim")/SUMIFS('Base Diária'!$M$2:$M$2260,'Base Diária'!$C$2:$C$2260,$A73,'Base Diária'!$F$2:$F$2260,P$65,'Base Diária'!$Q$2:$Q$2260,"Sim"),"")</f>
        <v>0.86249999999999993</v>
      </c>
      <c r="Q73" s="85">
        <f>IFERROR(SUMIFS('Base Diária'!$L$2:$L$2260,'Base Diária'!$C$2:$C$2260,$A73,'Base Diária'!$F$2:$F$2260,Q$65,'Base Diária'!$Q$2:$Q$2260,"Sim")/SUMIFS('Base Diária'!$M$2:$M$2260,'Base Diária'!$C$2:$C$2260,$A73,'Base Diária'!$F$2:$F$2260,Q$65,'Base Diária'!$Q$2:$Q$2260,"Sim"),"")</f>
        <v>0.74147727272727271</v>
      </c>
      <c r="R73" s="85">
        <f>IFERROR(SUMIFS('Base Diária'!$L$2:$L$2260,'Base Diária'!$C$2:$C$2260,$A73,'Base Diária'!$F$2:$F$2260,R$65,'Base Diária'!$Q$2:$Q$2260,"Sim")/SUMIFS('Base Diária'!$M$2:$M$2260,'Base Diária'!$C$2:$C$2260,$A73,'Base Diária'!$F$2:$F$2260,R$65,'Base Diária'!$Q$2:$Q$2260,"Sim"),"")</f>
        <v>0.86766712141882663</v>
      </c>
      <c r="S73" s="85" t="str">
        <f>IFERROR(SUMIFS('Base Diária'!$L$2:$L$2260,'Base Diária'!$C$2:$C$2260,$A73,'Base Diária'!$F$2:$F$2260,S$65,'Base Diária'!$Q$2:$Q$2260,"Sim")/SUMIFS('Base Diária'!$M$2:$M$2260,'Base Diária'!$C$2:$C$2260,$A73,'Base Diária'!$F$2:$F$2260,S$65,'Base Diária'!$Q$2:$Q$2260,"Sim"),"")</f>
        <v/>
      </c>
      <c r="T73" s="85">
        <f>IFERROR(SUMIFS('Base Diária'!$L$2:$L$2260,'Base Diária'!$C$2:$C$2260,$A73,'Base Diária'!$F$2:$F$2260,T$65,'Base Diária'!$Q$2:$Q$2260,"Sim")/SUMIFS('Base Diária'!$M$2:$M$2260,'Base Diária'!$C$2:$C$2260,$A73,'Base Diária'!$F$2:$F$2260,T$65,'Base Diária'!$Q$2:$Q$2260,"Sim"),"")</f>
        <v>0.9096590909090907</v>
      </c>
      <c r="U73" s="85">
        <f>IFERROR(SUMIFS('Base Diária'!$L$2:$L$2260,'Base Diária'!$C$2:$C$2260,$A73,'Base Diária'!$F$2:$F$2260,U$65,'Base Diária'!$Q$2:$Q$2260,"Sim")/SUMIFS('Base Diária'!$M$2:$M$2260,'Base Diária'!$C$2:$C$2260,$A73,'Base Diária'!$F$2:$F$2260,U$65,'Base Diária'!$Q$2:$Q$2260,"Sim"),"")</f>
        <v>0.91250000000000009</v>
      </c>
      <c r="V73" s="85">
        <f>IFERROR(SUMIFS('Base Diária'!$L$2:$L$2260,'Base Diária'!$C$2:$C$2260,$A73,'Base Diária'!$F$2:$F$2260,V$65,'Base Diária'!$Q$2:$Q$2260,"Sim")/SUMIFS('Base Diária'!$M$2:$M$2260,'Base Diária'!$C$2:$C$2260,$A73,'Base Diária'!$F$2:$F$2260,V$65,'Base Diária'!$Q$2:$Q$2260,"Sim"),"")</f>
        <v>0.91363636363636347</v>
      </c>
      <c r="W73" s="85">
        <f>IFERROR(SUMIFS('Base Diária'!$L$2:$L$2260,'Base Diária'!$C$2:$C$2260,$A73,'Base Diária'!$F$2:$F$2260,W$65,'Base Diária'!$Q$2:$Q$2260,"Sim")/SUMIFS('Base Diária'!$M$2:$M$2260,'Base Diária'!$C$2:$C$2260,$A73,'Base Diária'!$F$2:$F$2260,W$65,'Base Diária'!$Q$2:$Q$2260,"Sim"),"")</f>
        <v>0.94261363636363626</v>
      </c>
      <c r="X73" s="85">
        <f>IFERROR(SUMIFS('Base Diária'!$L$2:$L$2260,'Base Diária'!$C$2:$C$2260,$A73,'Base Diária'!$F$2:$F$2260,X$65,'Base Diária'!$Q$2:$Q$2260,"Sim")/SUMIFS('Base Diária'!$M$2:$M$2260,'Base Diária'!$C$2:$C$2260,$A73,'Base Diária'!$F$2:$F$2260,X$65,'Base Diária'!$Q$2:$Q$2260,"Sim"),"")</f>
        <v>0.87556818181818175</v>
      </c>
      <c r="Y73" s="85" t="str">
        <f>IFERROR(SUMIFS('Base Diária'!$L$2:$L$2260,'Base Diária'!$C$2:$C$2260,$A73,'Base Diária'!$F$2:$F$2260,Y$65,'Base Diária'!$Q$2:$Q$2260,"Sim")/SUMIFS('Base Diária'!$M$2:$M$2260,'Base Diária'!$C$2:$C$2260,$A73,'Base Diária'!$F$2:$F$2260,Y$65,'Base Diária'!$Q$2:$Q$2260,"Sim"),"")</f>
        <v/>
      </c>
      <c r="Z73" s="85" t="str">
        <f>IFERROR(SUMIFS('Base Diária'!$L$2:$L$2260,'Base Diária'!$C$2:$C$2260,$A73,'Base Diária'!$F$2:$F$2260,Z$65,'Base Diária'!$Q$2:$Q$2260,"Sim")/SUMIFS('Base Diária'!$M$2:$M$2260,'Base Diária'!$C$2:$C$2260,$A73,'Base Diária'!$F$2:$F$2260,Z$65,'Base Diária'!$Q$2:$Q$2260,"Sim"),"")</f>
        <v/>
      </c>
      <c r="AA73" s="85" t="str">
        <f>IFERROR(SUMIFS('Base Diária'!$L$2:$L$2260,'Base Diária'!$C$2:$C$2260,$A73,'Base Diária'!$F$2:$F$2260,AA$65,'Base Diária'!$Q$2:$Q$2260,"Sim")/SUMIFS('Base Diária'!$M$2:$M$2260,'Base Diária'!$C$2:$C$2260,$A73,'Base Diária'!$F$2:$F$2260,AA$65,'Base Diária'!$Q$2:$Q$2260,"Sim"),"")</f>
        <v/>
      </c>
      <c r="AB73" s="85" t="str">
        <f>IFERROR(SUMIFS('Base Diária'!$L$2:$L$2260,'Base Diária'!$C$2:$C$2260,$A73,'Base Diária'!$F$2:$F$2260,AB$65,'Base Diária'!$Q$2:$Q$2260,"Sim")/SUMIFS('Base Diária'!$M$2:$M$2260,'Base Diária'!$C$2:$C$2260,$A73,'Base Diária'!$F$2:$F$2260,AB$65,'Base Diária'!$Q$2:$Q$2260,"Sim"),"")</f>
        <v/>
      </c>
      <c r="AC73" s="85" t="str">
        <f>IFERROR(SUMIFS('Base Diária'!$L$2:$L$2260,'Base Diária'!$C$2:$C$2260,$A73,'Base Diária'!$F$2:$F$2260,AC$65,'Base Diária'!$Q$2:$Q$2260,"Sim")/SUMIFS('Base Diária'!$M$2:$M$2260,'Base Diária'!$C$2:$C$2260,$A73,'Base Diária'!$F$2:$F$2260,AC$65,'Base Diária'!$Q$2:$Q$2260,"Sim"),"")</f>
        <v/>
      </c>
      <c r="AD73" s="85" t="str">
        <f>IFERROR(SUMIFS('Base Diária'!$L$2:$L$2260,'Base Diária'!$C$2:$C$2260,$A73,'Base Diária'!$F$2:$F$2260,AD$65,'Base Diária'!$Q$2:$Q$2260,"Sim")/SUMIFS('Base Diária'!$M$2:$M$2260,'Base Diária'!$C$2:$C$2260,$A73,'Base Diária'!$F$2:$F$2260,AD$65,'Base Diária'!$Q$2:$Q$2260,"Sim"),"")</f>
        <v/>
      </c>
      <c r="AE73" s="85" t="str">
        <f>IFERROR(SUMIFS('Base Diária'!$L$2:$L$2260,'Base Diária'!$C$2:$C$2260,$A73,'Base Diária'!$F$2:$F$2260,AE$65,'Base Diária'!$Q$2:$Q$2260,"Sim")/SUMIFS('Base Diária'!$M$2:$M$2260,'Base Diária'!$C$2:$C$2260,$A73,'Base Diária'!$F$2:$F$2260,AE$65,'Base Diária'!$Q$2:$Q$2260,"Sim"),"")</f>
        <v/>
      </c>
      <c r="AF73" s="85" t="str">
        <f>IFERROR(SUMIFS('Base Diária'!$L$2:$L$2260,'Base Diária'!$C$2:$C$2260,$A73,'Base Diária'!$F$2:$F$2260,AF$65,'Base Diária'!$Q$2:$Q$2260,"Sim")/SUMIFS('Base Diária'!$M$2:$M$2260,'Base Diária'!$C$2:$C$2260,$A73,'Base Diária'!$F$2:$F$2260,AF$65,'Base Diária'!$Q$2:$Q$2260,"Sim"),"")</f>
        <v/>
      </c>
      <c r="AG73" s="85" t="str">
        <f>IFERROR(SUMIFS('Base Diária'!$L$2:$L$2260,'Base Diária'!$C$2:$C$2260,$A73,'Base Diária'!$F$2:$F$2260,AG$65,'Base Diária'!$Q$2:$Q$2260,"Sim")/SUMIFS('Base Diária'!$M$2:$M$2260,'Base Diária'!$C$2:$C$2260,$A73,'Base Diária'!$F$2:$F$2260,AG$65,'Base Diária'!$Q$2:$Q$2260,"Sim"),"")</f>
        <v/>
      </c>
      <c r="AH73" s="18">
        <f>IFERROR(INDEX('Painel Centro'!$D$5:$D$14,MATCH($A73,'Painel Centro'!$A$5:$A$14,0)),"")</f>
        <v>33</v>
      </c>
      <c r="AI73" s="86">
        <f>IFERROR(INDEX('Painel Centro'!$H$5:$H$14,MATCH($A73,'Painel Centro'!$A$5:$A$14,0)),"")</f>
        <v>0.89049550343854622</v>
      </c>
      <c r="AJ73" s="86">
        <f>IFERROR(INDEX('Painel Centro'!$K$5:$K$14,MATCH($A73,'Painel Centro'!$A$5:$A$14,0)),"")</f>
        <v>0.84848484848484851</v>
      </c>
      <c r="AK73" s="86">
        <f>IFERROR(INDEX('Painel Centro'!$I$5:$I$14,MATCH($A73,'Painel Centro'!$A$5:$A$14,0)),"")</f>
        <v>0.8</v>
      </c>
      <c r="AL73" s="89" t="str">
        <f>IFERROR(INDEX('Painel Centro'!$O$5:$O$14,MATCH($A73,'Painel Centro'!$A$5:$A$14,0)),"")</f>
        <v>Na meta</v>
      </c>
    </row>
    <row r="74" spans="1:38" ht="15" customHeight="1" x14ac:dyDescent="0.25">
      <c r="A74" s="89" t="s">
        <v>78</v>
      </c>
      <c r="F74" s="85">
        <f>IFERROR(SUMIFS('Base Diária'!$L$2:$L$2260,'Base Diária'!$C$2:$C$2260,$A74,'Base Diária'!$F$2:$F$2260,F$65,'Base Diária'!$Q$2:$Q$2260,"Sim")/SUMIFS('Base Diária'!$M$2:$M$2260,'Base Diária'!$C$2:$C$2260,$A74,'Base Diária'!$F$2:$F$2260,F$65,'Base Diária'!$Q$2:$Q$2260,"Sim"),"")</f>
        <v>0.84715909090909081</v>
      </c>
      <c r="G74" s="85">
        <f>IFERROR(SUMIFS('Base Diária'!$L$2:$L$2260,'Base Diária'!$C$2:$C$2260,$A74,'Base Diária'!$F$2:$F$2260,G$65,'Base Diária'!$Q$2:$Q$2260,"Sim")/SUMIFS('Base Diária'!$M$2:$M$2260,'Base Diária'!$C$2:$C$2260,$A74,'Base Diária'!$F$2:$F$2260,G$65,'Base Diária'!$Q$2:$Q$2260,"Sim"),"")</f>
        <v>0.8147727272727272</v>
      </c>
      <c r="H74" s="85">
        <f>IFERROR(SUMIFS('Base Diária'!$L$2:$L$2260,'Base Diária'!$C$2:$C$2260,$A74,'Base Diária'!$F$2:$F$2260,H$65,'Base Diária'!$Q$2:$Q$2260,"Sim")/SUMIFS('Base Diária'!$M$2:$M$2260,'Base Diária'!$C$2:$C$2260,$A74,'Base Diária'!$F$2:$F$2260,H$65,'Base Diária'!$Q$2:$Q$2260,"Sim"),"")</f>
        <v>0.8147727272727272</v>
      </c>
      <c r="I74" s="85">
        <f>IFERROR(SUMIFS('Base Diária'!$L$2:$L$2260,'Base Diária'!$C$2:$C$2260,$A74,'Base Diária'!$F$2:$F$2260,I$65,'Base Diária'!$Q$2:$Q$2260,"Sim")/SUMIFS('Base Diária'!$M$2:$M$2260,'Base Diária'!$C$2:$C$2260,$A74,'Base Diária'!$F$2:$F$2260,I$65,'Base Diária'!$Q$2:$Q$2260,"Sim"),"")</f>
        <v>0.81704545454545452</v>
      </c>
      <c r="J74" s="85">
        <f>IFERROR(SUMIFS('Base Diária'!$L$2:$L$2260,'Base Diária'!$C$2:$C$2260,$A74,'Base Diária'!$F$2:$F$2260,J$65,'Base Diária'!$Q$2:$Q$2260,"Sim")/SUMIFS('Base Diária'!$M$2:$M$2260,'Base Diária'!$C$2:$C$2260,$A74,'Base Diária'!$F$2:$F$2260,J$65,'Base Diária'!$Q$2:$Q$2260,"Sim"),"")</f>
        <v>0.86874999999999991</v>
      </c>
      <c r="K74" s="85">
        <f>IFERROR(SUMIFS('Base Diária'!$L$2:$L$2260,'Base Diária'!$C$2:$C$2260,$A74,'Base Diária'!$F$2:$F$2260,K$65,'Base Diária'!$Q$2:$Q$2260,"Sim")/SUMIFS('Base Diária'!$M$2:$M$2260,'Base Diária'!$C$2:$C$2260,$A74,'Base Diária'!$F$2:$F$2260,K$65,'Base Diária'!$Q$2:$Q$2260,"Sim"),"")</f>
        <v>0.88676671214188263</v>
      </c>
      <c r="L74" s="85" t="str">
        <f>IFERROR(SUMIFS('Base Diária'!$L$2:$L$2260,'Base Diária'!$C$2:$C$2260,$A74,'Base Diária'!$F$2:$F$2260,L$65,'Base Diária'!$Q$2:$Q$2260,"Sim")/SUMIFS('Base Diária'!$M$2:$M$2260,'Base Diária'!$C$2:$C$2260,$A74,'Base Diária'!$F$2:$F$2260,L$65,'Base Diária'!$Q$2:$Q$2260,"Sim"),"")</f>
        <v/>
      </c>
      <c r="M74" s="85">
        <f>IFERROR(SUMIFS('Base Diária'!$L$2:$L$2260,'Base Diária'!$C$2:$C$2260,$A74,'Base Diária'!$F$2:$F$2260,M$65,'Base Diária'!$Q$2:$Q$2260,"Sim")/SUMIFS('Base Diária'!$M$2:$M$2260,'Base Diária'!$C$2:$C$2260,$A74,'Base Diária'!$F$2:$F$2260,M$65,'Base Diária'!$Q$2:$Q$2260,"Sim"),"")</f>
        <v>0.88258575197889177</v>
      </c>
      <c r="N74" s="85">
        <f>IFERROR(SUMIFS('Base Diária'!$L$2:$L$2260,'Base Diária'!$C$2:$C$2260,$A74,'Base Diária'!$F$2:$F$2260,N$65,'Base Diária'!$Q$2:$Q$2260,"Sim")/SUMIFS('Base Diária'!$M$2:$M$2260,'Base Diária'!$C$2:$C$2260,$A74,'Base Diária'!$F$2:$F$2260,N$65,'Base Diária'!$Q$2:$Q$2260,"Sim"),"")</f>
        <v>0.8113636363636364</v>
      </c>
      <c r="O74" s="85">
        <f>IFERROR(SUMIFS('Base Diária'!$L$2:$L$2260,'Base Diária'!$C$2:$C$2260,$A74,'Base Diária'!$F$2:$F$2260,O$65,'Base Diária'!$Q$2:$Q$2260,"Sim")/SUMIFS('Base Diária'!$M$2:$M$2260,'Base Diária'!$C$2:$C$2260,$A74,'Base Diária'!$F$2:$F$2260,O$65,'Base Diária'!$Q$2:$Q$2260,"Sim"),"")</f>
        <v>0.81420454545454546</v>
      </c>
      <c r="P74" s="85">
        <f>IFERROR(SUMIFS('Base Diária'!$L$2:$L$2260,'Base Diária'!$C$2:$C$2260,$A74,'Base Diária'!$F$2:$F$2260,P$65,'Base Diária'!$Q$2:$Q$2260,"Sim")/SUMIFS('Base Diária'!$M$2:$M$2260,'Base Diária'!$C$2:$C$2260,$A74,'Base Diária'!$F$2:$F$2260,P$65,'Base Diária'!$Q$2:$Q$2260,"Sim"),"")</f>
        <v>0.81874999999999998</v>
      </c>
      <c r="Q74" s="85">
        <f>IFERROR(SUMIFS('Base Diária'!$L$2:$L$2260,'Base Diária'!$C$2:$C$2260,$A74,'Base Diária'!$F$2:$F$2260,Q$65,'Base Diária'!$Q$2:$Q$2260,"Sim")/SUMIFS('Base Diária'!$M$2:$M$2260,'Base Diária'!$C$2:$C$2260,$A74,'Base Diária'!$F$2:$F$2260,Q$65,'Base Diária'!$Q$2:$Q$2260,"Sim"),"")</f>
        <v>0.80795454545454548</v>
      </c>
      <c r="R74" s="85">
        <f>IFERROR(SUMIFS('Base Diária'!$L$2:$L$2260,'Base Diária'!$C$2:$C$2260,$A74,'Base Diária'!$F$2:$F$2260,R$65,'Base Diária'!$Q$2:$Q$2260,"Sim")/SUMIFS('Base Diária'!$M$2:$M$2260,'Base Diária'!$C$2:$C$2260,$A74,'Base Diária'!$F$2:$F$2260,R$65,'Base Diária'!$Q$2:$Q$2260,"Sim"),"")</f>
        <v>0.898362892223738</v>
      </c>
      <c r="S74" s="85" t="str">
        <f>IFERROR(SUMIFS('Base Diária'!$L$2:$L$2260,'Base Diária'!$C$2:$C$2260,$A74,'Base Diária'!$F$2:$F$2260,S$65,'Base Diária'!$Q$2:$Q$2260,"Sim")/SUMIFS('Base Diária'!$M$2:$M$2260,'Base Diária'!$C$2:$C$2260,$A74,'Base Diária'!$F$2:$F$2260,S$65,'Base Diária'!$Q$2:$Q$2260,"Sim"),"")</f>
        <v/>
      </c>
      <c r="T74" s="85">
        <f>IFERROR(SUMIFS('Base Diária'!$L$2:$L$2260,'Base Diária'!$C$2:$C$2260,$A74,'Base Diária'!$F$2:$F$2260,T$65,'Base Diária'!$Q$2:$Q$2260,"Sim")/SUMIFS('Base Diária'!$M$2:$M$2260,'Base Diária'!$C$2:$C$2260,$A74,'Base Diária'!$F$2:$F$2260,T$65,'Base Diária'!$Q$2:$Q$2260,"Sim"),"")</f>
        <v>0.81931818181818172</v>
      </c>
      <c r="U74" s="85">
        <f>IFERROR(SUMIFS('Base Diária'!$L$2:$L$2260,'Base Diária'!$C$2:$C$2260,$A74,'Base Diária'!$F$2:$F$2260,U$65,'Base Diária'!$Q$2:$Q$2260,"Sim")/SUMIFS('Base Diária'!$M$2:$M$2260,'Base Diária'!$C$2:$C$2260,$A74,'Base Diária'!$F$2:$F$2260,U$65,'Base Diária'!$Q$2:$Q$2260,"Sim"),"")</f>
        <v>0.8147727272727272</v>
      </c>
      <c r="V74" s="85">
        <f>IFERROR(SUMIFS('Base Diária'!$L$2:$L$2260,'Base Diária'!$C$2:$C$2260,$A74,'Base Diária'!$F$2:$F$2260,V$65,'Base Diária'!$Q$2:$Q$2260,"Sim")/SUMIFS('Base Diária'!$M$2:$M$2260,'Base Diária'!$C$2:$C$2260,$A74,'Base Diária'!$F$2:$F$2260,V$65,'Base Diária'!$Q$2:$Q$2260,"Sim"),"")</f>
        <v>0.75738636363636358</v>
      </c>
      <c r="W74" s="85" t="str">
        <f>IFERROR(SUMIFS('Base Diária'!$L$2:$L$2260,'Base Diária'!$C$2:$C$2260,$A74,'Base Diária'!$F$2:$F$2260,W$65,'Base Diária'!$Q$2:$Q$2260,"Sim")/SUMIFS('Base Diária'!$M$2:$M$2260,'Base Diária'!$C$2:$C$2260,$A74,'Base Diária'!$F$2:$F$2260,W$65,'Base Diária'!$Q$2:$Q$2260,"Sim"),"")</f>
        <v/>
      </c>
      <c r="X74" s="85" t="str">
        <f>IFERROR(SUMIFS('Base Diária'!$L$2:$L$2260,'Base Diária'!$C$2:$C$2260,$A74,'Base Diária'!$F$2:$F$2260,X$65,'Base Diária'!$Q$2:$Q$2260,"Sim")/SUMIFS('Base Diária'!$M$2:$M$2260,'Base Diária'!$C$2:$C$2260,$A74,'Base Diária'!$F$2:$F$2260,X$65,'Base Diária'!$Q$2:$Q$2260,"Sim"),"")</f>
        <v/>
      </c>
      <c r="Y74" s="85" t="str">
        <f>IFERROR(SUMIFS('Base Diária'!$L$2:$L$2260,'Base Diária'!$C$2:$C$2260,$A74,'Base Diária'!$F$2:$F$2260,Y$65,'Base Diária'!$Q$2:$Q$2260,"Sim")/SUMIFS('Base Diária'!$M$2:$M$2260,'Base Diária'!$C$2:$C$2260,$A74,'Base Diária'!$F$2:$F$2260,Y$65,'Base Diária'!$Q$2:$Q$2260,"Sim"),"")</f>
        <v/>
      </c>
      <c r="Z74" s="85" t="str">
        <f>IFERROR(SUMIFS('Base Diária'!$L$2:$L$2260,'Base Diária'!$C$2:$C$2260,$A74,'Base Diária'!$F$2:$F$2260,Z$65,'Base Diária'!$Q$2:$Q$2260,"Sim")/SUMIFS('Base Diária'!$M$2:$M$2260,'Base Diária'!$C$2:$C$2260,$A74,'Base Diária'!$F$2:$F$2260,Z$65,'Base Diária'!$Q$2:$Q$2260,"Sim"),"")</f>
        <v/>
      </c>
      <c r="AA74" s="85" t="str">
        <f>IFERROR(SUMIFS('Base Diária'!$L$2:$L$2260,'Base Diária'!$C$2:$C$2260,$A74,'Base Diária'!$F$2:$F$2260,AA$65,'Base Diária'!$Q$2:$Q$2260,"Sim")/SUMIFS('Base Diária'!$M$2:$M$2260,'Base Diária'!$C$2:$C$2260,$A74,'Base Diária'!$F$2:$F$2260,AA$65,'Base Diária'!$Q$2:$Q$2260,"Sim"),"")</f>
        <v/>
      </c>
      <c r="AB74" s="85" t="str">
        <f>IFERROR(SUMIFS('Base Diária'!$L$2:$L$2260,'Base Diária'!$C$2:$C$2260,$A74,'Base Diária'!$F$2:$F$2260,AB$65,'Base Diária'!$Q$2:$Q$2260,"Sim")/SUMIFS('Base Diária'!$M$2:$M$2260,'Base Diária'!$C$2:$C$2260,$A74,'Base Diária'!$F$2:$F$2260,AB$65,'Base Diária'!$Q$2:$Q$2260,"Sim"),"")</f>
        <v/>
      </c>
      <c r="AC74" s="85" t="str">
        <f>IFERROR(SUMIFS('Base Diária'!$L$2:$L$2260,'Base Diária'!$C$2:$C$2260,$A74,'Base Diária'!$F$2:$F$2260,AC$65,'Base Diária'!$Q$2:$Q$2260,"Sim")/SUMIFS('Base Diária'!$M$2:$M$2260,'Base Diária'!$C$2:$C$2260,$A74,'Base Diária'!$F$2:$F$2260,AC$65,'Base Diária'!$Q$2:$Q$2260,"Sim"),"")</f>
        <v/>
      </c>
      <c r="AD74" s="85" t="str">
        <f>IFERROR(SUMIFS('Base Diária'!$L$2:$L$2260,'Base Diária'!$C$2:$C$2260,$A74,'Base Diária'!$F$2:$F$2260,AD$65,'Base Diária'!$Q$2:$Q$2260,"Sim")/SUMIFS('Base Diária'!$M$2:$M$2260,'Base Diária'!$C$2:$C$2260,$A74,'Base Diária'!$F$2:$F$2260,AD$65,'Base Diária'!$Q$2:$Q$2260,"Sim"),"")</f>
        <v/>
      </c>
      <c r="AE74" s="85" t="str">
        <f>IFERROR(SUMIFS('Base Diária'!$L$2:$L$2260,'Base Diária'!$C$2:$C$2260,$A74,'Base Diária'!$F$2:$F$2260,AE$65,'Base Diária'!$Q$2:$Q$2260,"Sim")/SUMIFS('Base Diária'!$M$2:$M$2260,'Base Diária'!$C$2:$C$2260,$A74,'Base Diária'!$F$2:$F$2260,AE$65,'Base Diária'!$Q$2:$Q$2260,"Sim"),"")</f>
        <v/>
      </c>
      <c r="AF74" s="85" t="str">
        <f>IFERROR(SUMIFS('Base Diária'!$L$2:$L$2260,'Base Diária'!$C$2:$C$2260,$A74,'Base Diária'!$F$2:$F$2260,AF$65,'Base Diária'!$Q$2:$Q$2260,"Sim")/SUMIFS('Base Diária'!$M$2:$M$2260,'Base Diária'!$C$2:$C$2260,$A74,'Base Diária'!$F$2:$F$2260,AF$65,'Base Diária'!$Q$2:$Q$2260,"Sim"),"")</f>
        <v/>
      </c>
      <c r="AG74" s="85" t="str">
        <f>IFERROR(SUMIFS('Base Diária'!$L$2:$L$2260,'Base Diária'!$C$2:$C$2260,$A74,'Base Diária'!$F$2:$F$2260,AG$65,'Base Diária'!$Q$2:$Q$2260,"Sim")/SUMIFS('Base Diária'!$M$2:$M$2260,'Base Diária'!$C$2:$C$2260,$A74,'Base Diária'!$F$2:$F$2260,AG$65,'Base Diária'!$Q$2:$Q$2260,"Sim"),"")</f>
        <v/>
      </c>
      <c r="AH74" s="18">
        <f>IFERROR(INDEX('Painel Centro'!$D$5:$D$14,MATCH($A74,'Painel Centro'!$A$5:$A$14,0)),"")</f>
        <v>28</v>
      </c>
      <c r="AI74" s="86">
        <f>IFERROR(INDEX('Painel Centro'!$H$5:$H$14,MATCH($A74,'Painel Centro'!$A$5:$A$14,0)),"")</f>
        <v>0.83081317204301031</v>
      </c>
      <c r="AJ74" s="86">
        <f>IFERROR(INDEX('Painel Centro'!$K$5:$K$14,MATCH($A74,'Painel Centro'!$A$5:$A$14,0)),"")</f>
        <v>0.9285714285714286</v>
      </c>
      <c r="AK74" s="86">
        <f>IFERROR(INDEX('Painel Centro'!$I$5:$I$14,MATCH($A74,'Painel Centro'!$A$5:$A$14,0)),"")</f>
        <v>0.8</v>
      </c>
      <c r="AL74" s="89" t="str">
        <f>IFERROR(INDEX('Painel Centro'!$O$5:$O$14,MATCH($A74,'Painel Centro'!$A$5:$A$14,0)),"")</f>
        <v>Na meta</v>
      </c>
    </row>
    <row r="75" spans="1:38" ht="15" customHeight="1" x14ac:dyDescent="0.25">
      <c r="A75" s="89" t="s">
        <v>79</v>
      </c>
      <c r="F75" s="85">
        <f>IFERROR(SUMIFS('Base Diária'!$L$2:$L$2260,'Base Diária'!$C$2:$C$2260,$A75,'Base Diária'!$F$2:$F$2260,F$65,'Base Diária'!$Q$2:$Q$2260,"Sim")/SUMIFS('Base Diária'!$M$2:$M$2260,'Base Diária'!$C$2:$C$2260,$A75,'Base Diária'!$F$2:$F$2260,F$65,'Base Diária'!$Q$2:$Q$2260,"Sim"),"")</f>
        <v>0.95719298245614026</v>
      </c>
      <c r="G75" s="85">
        <f>IFERROR(SUMIFS('Base Diária'!$L$2:$L$2260,'Base Diária'!$C$2:$C$2260,$A75,'Base Diária'!$F$2:$F$2260,G$65,'Base Diária'!$Q$2:$Q$2260,"Sim")/SUMIFS('Base Diária'!$M$2:$M$2260,'Base Diária'!$C$2:$C$2260,$A75,'Base Diária'!$F$2:$F$2260,G$65,'Base Diária'!$Q$2:$Q$2260,"Sim"),"")</f>
        <v>0.94035087719298238</v>
      </c>
      <c r="H75" s="85">
        <f>IFERROR(SUMIFS('Base Diária'!$L$2:$L$2260,'Base Diária'!$C$2:$C$2260,$A75,'Base Diária'!$F$2:$F$2260,H$65,'Base Diária'!$Q$2:$Q$2260,"Sim")/SUMIFS('Base Diária'!$M$2:$M$2260,'Base Diária'!$C$2:$C$2260,$A75,'Base Diária'!$F$2:$F$2260,H$65,'Base Diária'!$Q$2:$Q$2260,"Sim"),"")</f>
        <v>0.74819672131147541</v>
      </c>
      <c r="I75" s="85">
        <f>IFERROR(SUMIFS('Base Diária'!$L$2:$L$2260,'Base Diária'!$C$2:$C$2260,$A75,'Base Diária'!$F$2:$F$2260,I$65,'Base Diária'!$Q$2:$Q$2260,"Sim")/SUMIFS('Base Diária'!$M$2:$M$2260,'Base Diária'!$C$2:$C$2260,$A75,'Base Diária'!$F$2:$F$2260,I$65,'Base Diária'!$Q$2:$Q$2260,"Sim"),"")</f>
        <v>0.949361313868613</v>
      </c>
      <c r="J75" s="85">
        <f>IFERROR(SUMIFS('Base Diária'!$L$2:$L$2260,'Base Diária'!$C$2:$C$2260,$A75,'Base Diária'!$F$2:$F$2260,J$65,'Base Diária'!$Q$2:$Q$2260,"Sim")/SUMIFS('Base Diária'!$M$2:$M$2260,'Base Diária'!$C$2:$C$2260,$A75,'Base Diária'!$F$2:$F$2260,J$65,'Base Diária'!$Q$2:$Q$2260,"Sim"),"")</f>
        <v>0.95467224546722462</v>
      </c>
      <c r="K75" s="85">
        <f>IFERROR(SUMIFS('Base Diária'!$L$2:$L$2260,'Base Diária'!$C$2:$C$2260,$A75,'Base Diária'!$F$2:$F$2260,K$65,'Base Diária'!$Q$2:$Q$2260,"Sim")/SUMIFS('Base Diária'!$M$2:$M$2260,'Base Diária'!$C$2:$C$2260,$A75,'Base Diária'!$F$2:$F$2260,K$65,'Base Diária'!$Q$2:$Q$2260,"Sim"),"")</f>
        <v>0.95578947368421052</v>
      </c>
      <c r="L75" s="85">
        <f>IFERROR(SUMIFS('Base Diária'!$L$2:$L$2260,'Base Diária'!$C$2:$C$2260,$A75,'Base Diária'!$F$2:$F$2260,L$65,'Base Diária'!$Q$2:$Q$2260,"Sim")/SUMIFS('Base Diária'!$M$2:$M$2260,'Base Diária'!$C$2:$C$2260,$A75,'Base Diária'!$F$2:$F$2260,L$65,'Base Diária'!$Q$2:$Q$2260,"Sim"),"")</f>
        <v>0.9536842105263158</v>
      </c>
      <c r="M75" s="85">
        <f>IFERROR(SUMIFS('Base Diária'!$L$2:$L$2260,'Base Diária'!$C$2:$C$2260,$A75,'Base Diária'!$F$2:$F$2260,M$65,'Base Diária'!$Q$2:$Q$2260,"Sim")/SUMIFS('Base Diária'!$M$2:$M$2260,'Base Diária'!$C$2:$C$2260,$A75,'Base Diária'!$F$2:$F$2260,M$65,'Base Diária'!$Q$2:$Q$2260,"Sim"),"")</f>
        <v>1.1887311039853414</v>
      </c>
      <c r="N75" s="85">
        <f>IFERROR(SUMIFS('Base Diária'!$L$2:$L$2260,'Base Diária'!$C$2:$C$2260,$A75,'Base Diária'!$F$2:$F$2260,N$65,'Base Diária'!$Q$2:$Q$2260,"Sim")/SUMIFS('Base Diária'!$M$2:$M$2260,'Base Diária'!$C$2:$C$2260,$A75,'Base Diária'!$F$2:$F$2260,N$65,'Base Diária'!$Q$2:$Q$2260,"Sim"),"")</f>
        <v>1.312664907651715</v>
      </c>
      <c r="O75" s="85">
        <f>IFERROR(SUMIFS('Base Diária'!$L$2:$L$2260,'Base Diária'!$C$2:$C$2260,$A75,'Base Diária'!$F$2:$F$2260,O$65,'Base Diária'!$Q$2:$Q$2260,"Sim")/SUMIFS('Base Diária'!$M$2:$M$2260,'Base Diária'!$C$2:$C$2260,$A75,'Base Diária'!$F$2:$F$2260,O$65,'Base Diária'!$Q$2:$Q$2260,"Sim"),"")</f>
        <v>0.95278688524590172</v>
      </c>
      <c r="P75" s="85">
        <f>IFERROR(SUMIFS('Base Diária'!$L$2:$L$2260,'Base Diária'!$C$2:$C$2260,$A75,'Base Diária'!$F$2:$F$2260,P$65,'Base Diária'!$Q$2:$Q$2260,"Sim")/SUMIFS('Base Diária'!$M$2:$M$2260,'Base Diária'!$C$2:$C$2260,$A75,'Base Diária'!$F$2:$F$2260,P$65,'Base Diária'!$Q$2:$Q$2260,"Sim"),"")</f>
        <v>0.93639344262295088</v>
      </c>
      <c r="Q75" s="85">
        <f>IFERROR(SUMIFS('Base Diária'!$L$2:$L$2260,'Base Diária'!$C$2:$C$2260,$A75,'Base Diária'!$F$2:$F$2260,Q$65,'Base Diária'!$Q$2:$Q$2260,"Sim")/SUMIFS('Base Diária'!$M$2:$M$2260,'Base Diária'!$C$2:$C$2260,$A75,'Base Diária'!$F$2:$F$2260,Q$65,'Base Diária'!$Q$2:$Q$2260,"Sim"),"")</f>
        <v>0.94491803278688524</v>
      </c>
      <c r="R75" s="85">
        <f>IFERROR(SUMIFS('Base Diária'!$L$2:$L$2260,'Base Diária'!$C$2:$C$2260,$A75,'Base Diária'!$F$2:$F$2260,R$65,'Base Diária'!$Q$2:$Q$2260,"Sim")/SUMIFS('Base Diária'!$M$2:$M$2260,'Base Diária'!$C$2:$C$2260,$A75,'Base Diária'!$F$2:$F$2260,R$65,'Base Diária'!$Q$2:$Q$2260,"Sim"),"")</f>
        <v>0.87874837027379404</v>
      </c>
      <c r="S75" s="85">
        <f>IFERROR(SUMIFS('Base Diária'!$L$2:$L$2260,'Base Diária'!$C$2:$C$2260,$A75,'Base Diária'!$F$2:$F$2260,S$65,'Base Diária'!$Q$2:$Q$2260,"Sim")/SUMIFS('Base Diária'!$M$2:$M$2260,'Base Diária'!$C$2:$C$2260,$A75,'Base Diária'!$F$2:$F$2260,S$65,'Base Diária'!$Q$2:$Q$2260,"Sim"),"")</f>
        <v>0.71606557377049185</v>
      </c>
      <c r="T75" s="85">
        <f>IFERROR(SUMIFS('Base Diária'!$L$2:$L$2260,'Base Diária'!$C$2:$C$2260,$A75,'Base Diária'!$F$2:$F$2260,T$65,'Base Diária'!$Q$2:$Q$2260,"Sim")/SUMIFS('Base Diária'!$M$2:$M$2260,'Base Diária'!$C$2:$C$2260,$A75,'Base Diária'!$F$2:$F$2260,T$65,'Base Diária'!$Q$2:$Q$2260,"Sim"),"")</f>
        <v>0.96701846965699212</v>
      </c>
      <c r="U75" s="85">
        <f>IFERROR(SUMIFS('Base Diária'!$L$2:$L$2260,'Base Diária'!$C$2:$C$2260,$A75,'Base Diária'!$F$2:$F$2260,U$65,'Base Diária'!$Q$2:$Q$2260,"Sim")/SUMIFS('Base Diária'!$M$2:$M$2260,'Base Diária'!$C$2:$C$2260,$A75,'Base Diária'!$F$2:$F$2260,U$65,'Base Diária'!$Q$2:$Q$2260,"Sim"),"")</f>
        <v>0.94557377049180324</v>
      </c>
      <c r="V75" s="85">
        <f>IFERROR(SUMIFS('Base Diária'!$L$2:$L$2260,'Base Diária'!$C$2:$C$2260,$A75,'Base Diária'!$F$2:$F$2260,V$65,'Base Diária'!$Q$2:$Q$2260,"Sim")/SUMIFS('Base Diária'!$M$2:$M$2260,'Base Diária'!$C$2:$C$2260,$A75,'Base Diária'!$F$2:$F$2260,V$65,'Base Diária'!$Q$2:$Q$2260,"Sim"),"")</f>
        <v>0.93311475409836064</v>
      </c>
      <c r="W75" s="85">
        <f>IFERROR(SUMIFS('Base Diária'!$L$2:$L$2260,'Base Diária'!$C$2:$C$2260,$A75,'Base Diária'!$F$2:$F$2260,W$65,'Base Diária'!$Q$2:$Q$2260,"Sim")/SUMIFS('Base Diária'!$M$2:$M$2260,'Base Diária'!$C$2:$C$2260,$A75,'Base Diária'!$F$2:$F$2260,W$65,'Base Diária'!$Q$2:$Q$2260,"Sim"),"")</f>
        <v>0.96721311475409832</v>
      </c>
      <c r="X75" s="85">
        <f>IFERROR(SUMIFS('Base Diária'!$L$2:$L$2260,'Base Diária'!$C$2:$C$2260,$A75,'Base Diária'!$F$2:$F$2260,X$65,'Base Diária'!$Q$2:$Q$2260,"Sim")/SUMIFS('Base Diária'!$M$2:$M$2260,'Base Diária'!$C$2:$C$2260,$A75,'Base Diária'!$F$2:$F$2260,X$65,'Base Diária'!$Q$2:$Q$2260,"Sim"),"")</f>
        <v>0.88396349413298569</v>
      </c>
      <c r="Y75" s="85" t="str">
        <f>IFERROR(SUMIFS('Base Diária'!$L$2:$L$2260,'Base Diária'!$C$2:$C$2260,$A75,'Base Diária'!$F$2:$F$2260,Y$65,'Base Diária'!$Q$2:$Q$2260,"Sim")/SUMIFS('Base Diária'!$M$2:$M$2260,'Base Diária'!$C$2:$C$2260,$A75,'Base Diária'!$F$2:$F$2260,Y$65,'Base Diária'!$Q$2:$Q$2260,"Sim"),"")</f>
        <v/>
      </c>
      <c r="Z75" s="85" t="str">
        <f>IFERROR(SUMIFS('Base Diária'!$L$2:$L$2260,'Base Diária'!$C$2:$C$2260,$A75,'Base Diária'!$F$2:$F$2260,Z$65,'Base Diária'!$Q$2:$Q$2260,"Sim")/SUMIFS('Base Diária'!$M$2:$M$2260,'Base Diária'!$C$2:$C$2260,$A75,'Base Diária'!$F$2:$F$2260,Z$65,'Base Diária'!$Q$2:$Q$2260,"Sim"),"")</f>
        <v/>
      </c>
      <c r="AA75" s="85" t="str">
        <f>IFERROR(SUMIFS('Base Diária'!$L$2:$L$2260,'Base Diária'!$C$2:$C$2260,$A75,'Base Diária'!$F$2:$F$2260,AA$65,'Base Diária'!$Q$2:$Q$2260,"Sim")/SUMIFS('Base Diária'!$M$2:$M$2260,'Base Diária'!$C$2:$C$2260,$A75,'Base Diária'!$F$2:$F$2260,AA$65,'Base Diária'!$Q$2:$Q$2260,"Sim"),"")</f>
        <v/>
      </c>
      <c r="AB75" s="85" t="str">
        <f>IFERROR(SUMIFS('Base Diária'!$L$2:$L$2260,'Base Diária'!$C$2:$C$2260,$A75,'Base Diária'!$F$2:$F$2260,AB$65,'Base Diária'!$Q$2:$Q$2260,"Sim")/SUMIFS('Base Diária'!$M$2:$M$2260,'Base Diária'!$C$2:$C$2260,$A75,'Base Diária'!$F$2:$F$2260,AB$65,'Base Diária'!$Q$2:$Q$2260,"Sim"),"")</f>
        <v/>
      </c>
      <c r="AC75" s="85" t="str">
        <f>IFERROR(SUMIFS('Base Diária'!$L$2:$L$2260,'Base Diária'!$C$2:$C$2260,$A75,'Base Diária'!$F$2:$F$2260,AC$65,'Base Diária'!$Q$2:$Q$2260,"Sim")/SUMIFS('Base Diária'!$M$2:$M$2260,'Base Diária'!$C$2:$C$2260,$A75,'Base Diária'!$F$2:$F$2260,AC$65,'Base Diária'!$Q$2:$Q$2260,"Sim"),"")</f>
        <v/>
      </c>
      <c r="AD75" s="85" t="str">
        <f>IFERROR(SUMIFS('Base Diária'!$L$2:$L$2260,'Base Diária'!$C$2:$C$2260,$A75,'Base Diária'!$F$2:$F$2260,AD$65,'Base Diária'!$Q$2:$Q$2260,"Sim")/SUMIFS('Base Diária'!$M$2:$M$2260,'Base Diária'!$C$2:$C$2260,$A75,'Base Diária'!$F$2:$F$2260,AD$65,'Base Diária'!$Q$2:$Q$2260,"Sim"),"")</f>
        <v/>
      </c>
      <c r="AE75" s="85" t="str">
        <f>IFERROR(SUMIFS('Base Diária'!$L$2:$L$2260,'Base Diária'!$C$2:$C$2260,$A75,'Base Diária'!$F$2:$F$2260,AE$65,'Base Diária'!$Q$2:$Q$2260,"Sim")/SUMIFS('Base Diária'!$M$2:$M$2260,'Base Diária'!$C$2:$C$2260,$A75,'Base Diária'!$F$2:$F$2260,AE$65,'Base Diária'!$Q$2:$Q$2260,"Sim"),"")</f>
        <v/>
      </c>
      <c r="AF75" s="85" t="str">
        <f>IFERROR(SUMIFS('Base Diária'!$L$2:$L$2260,'Base Diária'!$C$2:$C$2260,$A75,'Base Diária'!$F$2:$F$2260,AF$65,'Base Diária'!$Q$2:$Q$2260,"Sim")/SUMIFS('Base Diária'!$M$2:$M$2260,'Base Diária'!$C$2:$C$2260,$A75,'Base Diária'!$F$2:$F$2260,AF$65,'Base Diária'!$Q$2:$Q$2260,"Sim"),"")</f>
        <v/>
      </c>
      <c r="AG75" s="85" t="str">
        <f>IFERROR(SUMIFS('Base Diária'!$L$2:$L$2260,'Base Diária'!$C$2:$C$2260,$A75,'Base Diária'!$F$2:$F$2260,AG$65,'Base Diária'!$Q$2:$Q$2260,"Sim")/SUMIFS('Base Diária'!$M$2:$M$2260,'Base Diária'!$C$2:$C$2260,$A75,'Base Diária'!$F$2:$F$2260,AG$65,'Base Diária'!$Q$2:$Q$2260,"Sim"),"")</f>
        <v/>
      </c>
      <c r="AH75" s="18">
        <f>IFERROR(INDEX('Painel Centro'!$D$5:$D$14,MATCH($A75,'Painel Centro'!$A$5:$A$14,0)),"")</f>
        <v>36</v>
      </c>
      <c r="AI75" s="86">
        <f>IFERROR(INDEX('Painel Centro'!$H$5:$H$14,MATCH($A75,'Painel Centro'!$A$5:$A$14,0)),"")</f>
        <v>0.95089502597256925</v>
      </c>
      <c r="AJ75" s="86">
        <f>IFERROR(INDEX('Painel Centro'!$K$5:$K$14,MATCH($A75,'Painel Centro'!$A$5:$A$14,0)),"")</f>
        <v>0.91666666666666663</v>
      </c>
      <c r="AK75" s="86">
        <f>IFERROR(INDEX('Painel Centro'!$I$5:$I$14,MATCH($A75,'Painel Centro'!$A$5:$A$14,0)),"")</f>
        <v>0.8</v>
      </c>
      <c r="AL75" s="89" t="str">
        <f>IFERROR(INDEX('Painel Centro'!$O$5:$O$14,MATCH($A75,'Painel Centro'!$A$5:$A$14,0)),"")</f>
        <v>Na meta</v>
      </c>
    </row>
    <row r="76" spans="1:38" ht="15" customHeight="1" x14ac:dyDescent="0.25">
      <c r="A76" s="90" t="s">
        <v>80</v>
      </c>
      <c r="F76" s="87">
        <f>IFERROR(SUMIFS('Base Diária'!$L$2:$L$2260,'Base Diária'!$F$2:$F$2260,F$65,'Base Diária'!$Q$2:$Q$2260,"Sim")/SUMIFS('Base Diária'!$M$2:$M$2260,'Base Diária'!$F$2:$F$2260,F$65,'Base Diária'!$Q$2:$Q$2260,"Sim"),"")</f>
        <v>0.90985805297865174</v>
      </c>
      <c r="G76" s="87">
        <f>IFERROR(SUMIFS('Base Diária'!$L$2:$L$2260,'Base Diária'!$F$2:$F$2260,G$65,'Base Diária'!$Q$2:$Q$2260,"Sim")/SUMIFS('Base Diária'!$M$2:$M$2260,'Base Diária'!$F$2:$F$2260,G$65,'Base Diária'!$Q$2:$Q$2260,"Sim"),"")</f>
        <v>0.90648759084971675</v>
      </c>
      <c r="H76" s="87">
        <f>IFERROR(SUMIFS('Base Diária'!$L$2:$L$2260,'Base Diária'!$F$2:$F$2260,H$65,'Base Diária'!$Q$2:$Q$2260,"Sim")/SUMIFS('Base Diária'!$M$2:$M$2260,'Base Diária'!$F$2:$F$2260,H$65,'Base Diária'!$Q$2:$Q$2260,"Sim"),"")</f>
        <v>0.90378958791444131</v>
      </c>
      <c r="I76" s="87">
        <f>IFERROR(SUMIFS('Base Diária'!$L$2:$L$2260,'Base Diária'!$F$2:$F$2260,I$65,'Base Diária'!$Q$2:$Q$2260,"Sim")/SUMIFS('Base Diária'!$M$2:$M$2260,'Base Diária'!$F$2:$F$2260,I$65,'Base Diária'!$Q$2:$Q$2260,"Sim"),"")</f>
        <v>0.91043921433888753</v>
      </c>
      <c r="J76" s="87">
        <f>IFERROR(SUMIFS('Base Diária'!$L$2:$L$2260,'Base Diária'!$F$2:$F$2260,J$65,'Base Diária'!$Q$2:$Q$2260,"Sim")/SUMIFS('Base Diária'!$M$2:$M$2260,'Base Diária'!$F$2:$F$2260,J$65,'Base Diária'!$Q$2:$Q$2260,"Sim"),"")</f>
        <v>0.90501319261213664</v>
      </c>
      <c r="K76" s="87">
        <f>IFERROR(SUMIFS('Base Diária'!$L$2:$L$2260,'Base Diária'!$F$2:$F$2260,K$65,'Base Diária'!$Q$2:$Q$2260,"Sim")/SUMIFS('Base Diária'!$M$2:$M$2260,'Base Diária'!$F$2:$F$2260,K$65,'Base Diária'!$Q$2:$Q$2260,"Sim"),"")</f>
        <v>0.9138617994156264</v>
      </c>
      <c r="L76" s="87">
        <f>IFERROR(SUMIFS('Base Diária'!$L$2:$L$2260,'Base Diária'!$F$2:$F$2260,L$65,'Base Diária'!$Q$2:$Q$2260,"Sim")/SUMIFS('Base Diária'!$M$2:$M$2260,'Base Diária'!$F$2:$F$2260,L$65,'Base Diária'!$Q$2:$Q$2260,"Sim"),"")</f>
        <v>0.91091299537970982</v>
      </c>
      <c r="M76" s="87">
        <f>IFERROR(SUMIFS('Base Diária'!$L$2:$L$2260,'Base Diária'!$F$2:$F$2260,M$65,'Base Diária'!$Q$2:$Q$2260,"Sim")/SUMIFS('Base Diária'!$M$2:$M$2260,'Base Diária'!$F$2:$F$2260,M$65,'Base Diária'!$Q$2:$Q$2260,"Sim"),"")</f>
        <v>0.91679201422124978</v>
      </c>
      <c r="N76" s="87">
        <f>IFERROR(SUMIFS('Base Diária'!$L$2:$L$2260,'Base Diária'!$F$2:$F$2260,N$65,'Base Diária'!$Q$2:$Q$2260,"Sim")/SUMIFS('Base Diária'!$M$2:$M$2260,'Base Diária'!$F$2:$F$2260,N$65,'Base Diária'!$Q$2:$Q$2260,"Sim"),"")</f>
        <v>0.93373686814306045</v>
      </c>
      <c r="O76" s="87">
        <f>IFERROR(SUMIFS('Base Diária'!$L$2:$L$2260,'Base Diária'!$F$2:$F$2260,O$65,'Base Diária'!$Q$2:$Q$2260,"Sim")/SUMIFS('Base Diária'!$M$2:$M$2260,'Base Diária'!$F$2:$F$2260,O$65,'Base Diária'!$Q$2:$Q$2260,"Sim"),"")</f>
        <v>0.92258748674443214</v>
      </c>
      <c r="P76" s="87">
        <f>IFERROR(SUMIFS('Base Diária'!$L$2:$L$2260,'Base Diária'!$F$2:$F$2260,P$65,'Base Diária'!$Q$2:$Q$2260,"Sim")/SUMIFS('Base Diária'!$M$2:$M$2260,'Base Diária'!$F$2:$F$2260,P$65,'Base Diária'!$Q$2:$Q$2260,"Sim"),"")</f>
        <v>0.85021103022405986</v>
      </c>
      <c r="Q76" s="87">
        <f>IFERROR(SUMIFS('Base Diária'!$L$2:$L$2260,'Base Diária'!$F$2:$F$2260,Q$65,'Base Diária'!$Q$2:$Q$2260,"Sim")/SUMIFS('Base Diária'!$M$2:$M$2260,'Base Diária'!$F$2:$F$2260,Q$65,'Base Diária'!$Q$2:$Q$2260,"Sim"),"")</f>
        <v>0.89088040015482162</v>
      </c>
      <c r="R76" s="87">
        <f>IFERROR(SUMIFS('Base Diária'!$L$2:$L$2260,'Base Diária'!$F$2:$F$2260,R$65,'Base Diária'!$Q$2:$Q$2260,"Sim")/SUMIFS('Base Diária'!$M$2:$M$2260,'Base Diária'!$F$2:$F$2260,R$65,'Base Diária'!$Q$2:$Q$2260,"Sim"),"")</f>
        <v>0.92544316996871723</v>
      </c>
      <c r="S76" s="87">
        <f>IFERROR(SUMIFS('Base Diária'!$L$2:$L$2260,'Base Diária'!$F$2:$F$2260,S$65,'Base Diária'!$Q$2:$Q$2260,"Sim")/SUMIFS('Base Diária'!$M$2:$M$2260,'Base Diária'!$F$2:$F$2260,S$65,'Base Diária'!$Q$2:$Q$2260,"Sim"),"")</f>
        <v>0.83533646513330473</v>
      </c>
      <c r="T76" s="87">
        <f>IFERROR(SUMIFS('Base Diária'!$L$2:$L$2260,'Base Diária'!$F$2:$F$2260,T$65,'Base Diária'!$Q$2:$Q$2260,"Sim")/SUMIFS('Base Diária'!$M$2:$M$2260,'Base Diária'!$F$2:$F$2260,T$65,'Base Diária'!$Q$2:$Q$2260,"Sim"),"")</f>
        <v>0.82983820876098047</v>
      </c>
      <c r="U76" s="87">
        <f>IFERROR(SUMIFS('Base Diária'!$L$2:$L$2260,'Base Diária'!$F$2:$F$2260,U$65,'Base Diária'!$Q$2:$Q$2260,"Sim")/SUMIFS('Base Diária'!$M$2:$M$2260,'Base Diária'!$F$2:$F$2260,U$65,'Base Diária'!$Q$2:$Q$2260,"Sim"),"")</f>
        <v>0.91174544588641493</v>
      </c>
      <c r="V76" s="87">
        <f>IFERROR(SUMIFS('Base Diária'!$L$2:$L$2260,'Base Diária'!$F$2:$F$2260,V$65,'Base Diária'!$Q$2:$Q$2260,"Sim")/SUMIFS('Base Diária'!$M$2:$M$2260,'Base Diária'!$F$2:$F$2260,V$65,'Base Diária'!$Q$2:$Q$2260,"Sim"),"")</f>
        <v>0.88406301679867705</v>
      </c>
      <c r="W76" s="87">
        <f>IFERROR(SUMIFS('Base Diária'!$L$2:$L$2260,'Base Diária'!$F$2:$F$2260,W$65,'Base Diária'!$Q$2:$Q$2260,"Sim")/SUMIFS('Base Diária'!$M$2:$M$2260,'Base Diária'!$F$2:$F$2260,W$65,'Base Diária'!$Q$2:$Q$2260,"Sim"),"")</f>
        <v>0.85618589743589713</v>
      </c>
      <c r="X76" s="87">
        <f>IFERROR(SUMIFS('Base Diária'!$L$2:$L$2260,'Base Diária'!$F$2:$F$2260,X$65,'Base Diária'!$Q$2:$Q$2260,"Sim")/SUMIFS('Base Diária'!$M$2:$M$2260,'Base Diária'!$F$2:$F$2260,X$65,'Base Diária'!$Q$2:$Q$2260,"Sim"),"")</f>
        <v>0.82162682258900133</v>
      </c>
      <c r="Y76" s="87" t="str">
        <f>IFERROR(SUMIFS('Base Diária'!$L$2:$L$2260,'Base Diária'!$F$2:$F$2260,Y$65,'Base Diária'!$Q$2:$Q$2260,"Sim")/SUMIFS('Base Diária'!$M$2:$M$2260,'Base Diária'!$F$2:$F$2260,Y$65,'Base Diária'!$Q$2:$Q$2260,"Sim"),"")</f>
        <v/>
      </c>
      <c r="Z76" s="87" t="str">
        <f>IFERROR(SUMIFS('Base Diária'!$L$2:$L$2260,'Base Diária'!$F$2:$F$2260,Z$65,'Base Diária'!$Q$2:$Q$2260,"Sim")/SUMIFS('Base Diária'!$M$2:$M$2260,'Base Diária'!$F$2:$F$2260,Z$65,'Base Diária'!$Q$2:$Q$2260,"Sim"),"")</f>
        <v/>
      </c>
      <c r="AA76" s="87" t="str">
        <f>IFERROR(SUMIFS('Base Diária'!$L$2:$L$2260,'Base Diária'!$F$2:$F$2260,AA$65,'Base Diária'!$Q$2:$Q$2260,"Sim")/SUMIFS('Base Diária'!$M$2:$M$2260,'Base Diária'!$F$2:$F$2260,AA$65,'Base Diária'!$Q$2:$Q$2260,"Sim"),"")</f>
        <v/>
      </c>
      <c r="AB76" s="87" t="str">
        <f>IFERROR(SUMIFS('Base Diária'!$L$2:$L$2260,'Base Diária'!$F$2:$F$2260,AB$65,'Base Diária'!$Q$2:$Q$2260,"Sim")/SUMIFS('Base Diária'!$M$2:$M$2260,'Base Diária'!$F$2:$F$2260,AB$65,'Base Diária'!$Q$2:$Q$2260,"Sim"),"")</f>
        <v/>
      </c>
      <c r="AC76" s="87" t="str">
        <f>IFERROR(SUMIFS('Base Diária'!$L$2:$L$2260,'Base Diária'!$F$2:$F$2260,AC$65,'Base Diária'!$Q$2:$Q$2260,"Sim")/SUMIFS('Base Diária'!$M$2:$M$2260,'Base Diária'!$F$2:$F$2260,AC$65,'Base Diária'!$Q$2:$Q$2260,"Sim"),"")</f>
        <v/>
      </c>
      <c r="AD76" s="87" t="str">
        <f>IFERROR(SUMIFS('Base Diária'!$L$2:$L$2260,'Base Diária'!$F$2:$F$2260,AD$65,'Base Diária'!$Q$2:$Q$2260,"Sim")/SUMIFS('Base Diária'!$M$2:$M$2260,'Base Diária'!$F$2:$F$2260,AD$65,'Base Diária'!$Q$2:$Q$2260,"Sim"),"")</f>
        <v/>
      </c>
      <c r="AE76" s="87" t="str">
        <f>IFERROR(SUMIFS('Base Diária'!$L$2:$L$2260,'Base Diária'!$F$2:$F$2260,AE$65,'Base Diária'!$Q$2:$Q$2260,"Sim")/SUMIFS('Base Diária'!$M$2:$M$2260,'Base Diária'!$F$2:$F$2260,AE$65,'Base Diária'!$Q$2:$Q$2260,"Sim"),"")</f>
        <v/>
      </c>
      <c r="AF76" s="87" t="str">
        <f>IFERROR(SUMIFS('Base Diária'!$L$2:$L$2260,'Base Diária'!$F$2:$F$2260,AF$65,'Base Diária'!$Q$2:$Q$2260,"Sim")/SUMIFS('Base Diária'!$M$2:$M$2260,'Base Diária'!$F$2:$F$2260,AF$65,'Base Diária'!$Q$2:$Q$2260,"Sim"),"")</f>
        <v/>
      </c>
      <c r="AG76" s="87" t="str">
        <f>IFERROR(SUMIFS('Base Diária'!$L$2:$L$2260,'Base Diária'!$F$2:$F$2260,AG$65,'Base Diária'!$Q$2:$Q$2260,"Sim")/SUMIFS('Base Diária'!$M$2:$M$2260,'Base Diária'!$F$2:$F$2260,AG$65,'Base Diária'!$Q$2:$Q$2260,"Sim"),"")</f>
        <v/>
      </c>
      <c r="AH76" s="81">
        <f>'Painel Centro'!$D$15</f>
        <v>728</v>
      </c>
      <c r="AI76" s="83">
        <f>'Painel Centro'!$H$15</f>
        <v>0.89282844567494957</v>
      </c>
      <c r="AJ76" s="83">
        <f>'Painel Centro'!$K$15</f>
        <v>0.89423076923076927</v>
      </c>
      <c r="AK76" s="83">
        <f>'Painel Centro'!$I$15</f>
        <v>0.8</v>
      </c>
      <c r="AL76" s="90" t="str">
        <f>'Painel Centro'!$O$15</f>
        <v>Na meta</v>
      </c>
    </row>
    <row r="77" spans="1:38" ht="15" customHeight="1" x14ac:dyDescent="0.25">
      <c r="A77" s="94" t="s">
        <v>81</v>
      </c>
      <c r="F77" s="88">
        <f>Parâmetros!$E$13</f>
        <v>0.8</v>
      </c>
      <c r="G77" s="88">
        <f>Parâmetros!$E$13</f>
        <v>0.8</v>
      </c>
      <c r="H77" s="88">
        <f>Parâmetros!$E$13</f>
        <v>0.8</v>
      </c>
      <c r="I77" s="88">
        <f>Parâmetros!$E$13</f>
        <v>0.8</v>
      </c>
      <c r="J77" s="88">
        <f>Parâmetros!$E$13</f>
        <v>0.8</v>
      </c>
      <c r="K77" s="88">
        <f>Parâmetros!$E$13</f>
        <v>0.8</v>
      </c>
      <c r="L77" s="88">
        <f>Parâmetros!$E$13</f>
        <v>0.8</v>
      </c>
      <c r="M77" s="88">
        <f>Parâmetros!$E$13</f>
        <v>0.8</v>
      </c>
      <c r="N77" s="88">
        <f>Parâmetros!$E$13</f>
        <v>0.8</v>
      </c>
      <c r="O77" s="88">
        <f>Parâmetros!$E$13</f>
        <v>0.8</v>
      </c>
      <c r="P77" s="88">
        <f>Parâmetros!$E$13</f>
        <v>0.8</v>
      </c>
      <c r="Q77" s="88">
        <f>Parâmetros!$E$13</f>
        <v>0.8</v>
      </c>
      <c r="R77" s="88">
        <f>Parâmetros!$E$13</f>
        <v>0.8</v>
      </c>
      <c r="S77" s="88">
        <f>Parâmetros!$E$13</f>
        <v>0.8</v>
      </c>
      <c r="T77" s="88">
        <f>Parâmetros!$E$13</f>
        <v>0.8</v>
      </c>
      <c r="U77" s="88">
        <f>Parâmetros!$E$13</f>
        <v>0.8</v>
      </c>
      <c r="V77" s="88">
        <f>Parâmetros!$E$13</f>
        <v>0.8</v>
      </c>
      <c r="W77" s="88">
        <f>Parâmetros!$E$13</f>
        <v>0.8</v>
      </c>
      <c r="X77" s="88">
        <f>Parâmetros!$E$13</f>
        <v>0.8</v>
      </c>
      <c r="Y77" s="88">
        <f>Parâmetros!$E$13</f>
        <v>0.8</v>
      </c>
      <c r="Z77" s="88">
        <f>Parâmetros!$E$13</f>
        <v>0.8</v>
      </c>
      <c r="AA77" s="88">
        <f>Parâmetros!$E$13</f>
        <v>0.8</v>
      </c>
      <c r="AB77" s="88">
        <f>Parâmetros!$E$13</f>
        <v>0.8</v>
      </c>
      <c r="AC77" s="88">
        <f>Parâmetros!$E$13</f>
        <v>0.8</v>
      </c>
      <c r="AD77" s="88">
        <f>Parâmetros!$E$13</f>
        <v>0.8</v>
      </c>
      <c r="AE77" s="88">
        <f>Parâmetros!$E$13</f>
        <v>0.8</v>
      </c>
      <c r="AF77" s="88">
        <f>Parâmetros!$E$13</f>
        <v>0.8</v>
      </c>
      <c r="AG77" s="88">
        <f>Parâmetros!$E$13</f>
        <v>0.8</v>
      </c>
    </row>
    <row r="78" spans="1:38" x14ac:dyDescent="0.25">
      <c r="AJ78" s="115"/>
    </row>
    <row r="79" spans="1:38" ht="15" customHeight="1" x14ac:dyDescent="0.25">
      <c r="A79" s="92" t="s">
        <v>82</v>
      </c>
    </row>
    <row r="80" spans="1:38" ht="15" customHeight="1" x14ac:dyDescent="0.25">
      <c r="A80" s="92" t="s">
        <v>83</v>
      </c>
    </row>
  </sheetData>
  <autoFilter ref="A4:AL62" xr:uid="{00000000-0009-0000-0000-000008000000}"/>
  <mergeCells count="1">
    <mergeCell ref="A65:E65"/>
  </mergeCells>
  <conditionalFormatting sqref="F5:AG62">
    <cfRule type="cellIs" dxfId="8" priority="2" operator="between">
      <formula>1.01</formula>
      <formula>2</formula>
    </cfRule>
    <cfRule type="cellIs" dxfId="7" priority="10" operator="greaterThanOrEqual">
      <formula>$F$77</formula>
    </cfRule>
    <cfRule type="cellIs" dxfId="6" priority="11" operator="lessThan">
      <formula>$F$77</formula>
    </cfRule>
  </conditionalFormatting>
  <conditionalFormatting sqref="F66:AG76">
    <cfRule type="cellIs" dxfId="5" priority="12" operator="greaterThanOrEqual">
      <formula>$F$77</formula>
    </cfRule>
    <cfRule type="cellIs" dxfId="4" priority="13" operator="lessThan">
      <formula>$F$77</formula>
    </cfRule>
  </conditionalFormatting>
  <conditionalFormatting sqref="AI5:AJ62">
    <cfRule type="cellIs" dxfId="3" priority="14" operator="greaterThanOrEqual">
      <formula>$F$77</formula>
    </cfRule>
    <cfRule type="cellIs" dxfId="2" priority="15" operator="lessThan">
      <formula>$F$77</formula>
    </cfRule>
  </conditionalFormatting>
  <conditionalFormatting sqref="AI66:AJ76">
    <cfRule type="cellIs" dxfId="1" priority="16" operator="greaterThanOrEqual">
      <formula>$F$77</formula>
    </cfRule>
    <cfRule type="cellIs" dxfId="0" priority="17" operator="lessThan">
      <formula>$F$77</formula>
    </cfRule>
  </conditionalFormatting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1"/>
  <dimension ref="A1:L59"/>
  <sheetViews>
    <sheetView workbookViewId="0">
      <selection sqref="A1:A59"/>
    </sheetView>
  </sheetViews>
  <sheetFormatPr defaultRowHeight="15" x14ac:dyDescent="0.25"/>
  <sheetData>
    <row r="1" spans="1:12" x14ac:dyDescent="0.25">
      <c r="A1">
        <v>53512</v>
      </c>
    </row>
    <row r="2" spans="1:12" x14ac:dyDescent="0.25">
      <c r="A2">
        <v>56377</v>
      </c>
    </row>
    <row r="3" spans="1:12" x14ac:dyDescent="0.25">
      <c r="A3">
        <v>56222</v>
      </c>
    </row>
    <row r="4" spans="1:12" x14ac:dyDescent="0.25">
      <c r="A4">
        <v>11950</v>
      </c>
    </row>
    <row r="5" spans="1:12" x14ac:dyDescent="0.25">
      <c r="A5">
        <v>11229</v>
      </c>
    </row>
    <row r="6" spans="1:12" x14ac:dyDescent="0.25">
      <c r="A6">
        <v>54611</v>
      </c>
    </row>
    <row r="7" spans="1:12" x14ac:dyDescent="0.25">
      <c r="A7">
        <v>9821</v>
      </c>
    </row>
    <row r="8" spans="1:12" x14ac:dyDescent="0.25">
      <c r="A8">
        <v>50636</v>
      </c>
    </row>
    <row r="9" spans="1:12" x14ac:dyDescent="0.25">
      <c r="A9">
        <v>52397</v>
      </c>
    </row>
    <row r="10" spans="1:12" x14ac:dyDescent="0.25">
      <c r="A10">
        <v>12291</v>
      </c>
    </row>
    <row r="11" spans="1:12" x14ac:dyDescent="0.25">
      <c r="A11">
        <v>55554</v>
      </c>
      <c r="J11" s="114"/>
    </row>
    <row r="12" spans="1:12" x14ac:dyDescent="0.25">
      <c r="A12">
        <v>55564</v>
      </c>
      <c r="J12" s="93"/>
    </row>
    <row r="13" spans="1:12" x14ac:dyDescent="0.25">
      <c r="A13">
        <v>53665</v>
      </c>
      <c r="J13" s="93"/>
      <c r="L13" s="114"/>
    </row>
    <row r="14" spans="1:12" x14ac:dyDescent="0.25">
      <c r="A14">
        <v>54161</v>
      </c>
      <c r="J14" s="93"/>
      <c r="K14" s="114"/>
      <c r="L14" s="114"/>
    </row>
    <row r="15" spans="1:12" x14ac:dyDescent="0.25">
      <c r="A15">
        <v>53173</v>
      </c>
      <c r="J15" s="93"/>
      <c r="K15" s="114"/>
      <c r="L15" s="114"/>
    </row>
    <row r="16" spans="1:12" x14ac:dyDescent="0.25">
      <c r="A16">
        <v>52403</v>
      </c>
      <c r="J16" s="93"/>
      <c r="K16" s="114"/>
      <c r="L16" s="114"/>
    </row>
    <row r="17" spans="1:12" x14ac:dyDescent="0.25">
      <c r="A17">
        <v>54049</v>
      </c>
      <c r="J17" s="93"/>
      <c r="K17" s="114"/>
      <c r="L17" s="114"/>
    </row>
    <row r="18" spans="1:12" x14ac:dyDescent="0.25">
      <c r="A18">
        <v>55387</v>
      </c>
      <c r="J18" s="93"/>
      <c r="K18" s="114"/>
      <c r="L18" s="114"/>
    </row>
    <row r="19" spans="1:12" x14ac:dyDescent="0.25">
      <c r="A19">
        <v>10495</v>
      </c>
      <c r="J19" s="114"/>
      <c r="K19" s="114"/>
      <c r="L19" s="114"/>
    </row>
    <row r="20" spans="1:12" x14ac:dyDescent="0.25">
      <c r="A20">
        <v>56010</v>
      </c>
      <c r="J20" s="114"/>
      <c r="K20" s="114"/>
      <c r="L20" s="114"/>
    </row>
    <row r="21" spans="1:12" x14ac:dyDescent="0.25">
      <c r="A21">
        <v>55541</v>
      </c>
      <c r="J21" s="114"/>
      <c r="K21" s="114"/>
      <c r="L21" s="114"/>
    </row>
    <row r="22" spans="1:12" x14ac:dyDescent="0.25">
      <c r="A22">
        <v>55179</v>
      </c>
      <c r="J22" s="114"/>
      <c r="L22" s="114"/>
    </row>
    <row r="23" spans="1:12" x14ac:dyDescent="0.25">
      <c r="A23">
        <v>56227</v>
      </c>
      <c r="J23" s="114"/>
      <c r="L23" s="114"/>
    </row>
    <row r="24" spans="1:12" x14ac:dyDescent="0.25">
      <c r="A24">
        <v>55419</v>
      </c>
      <c r="J24" s="114"/>
      <c r="L24" s="114"/>
    </row>
    <row r="25" spans="1:12" x14ac:dyDescent="0.25">
      <c r="A25">
        <v>53346</v>
      </c>
    </row>
    <row r="26" spans="1:12" x14ac:dyDescent="0.25">
      <c r="A26">
        <v>55628</v>
      </c>
    </row>
    <row r="27" spans="1:12" x14ac:dyDescent="0.25">
      <c r="A27">
        <v>9218</v>
      </c>
    </row>
    <row r="28" spans="1:12" x14ac:dyDescent="0.25">
      <c r="A28">
        <v>56855</v>
      </c>
    </row>
    <row r="29" spans="1:12" x14ac:dyDescent="0.25">
      <c r="A29">
        <v>55637</v>
      </c>
    </row>
    <row r="30" spans="1:12" x14ac:dyDescent="0.25">
      <c r="A30">
        <v>56327</v>
      </c>
    </row>
    <row r="31" spans="1:12" x14ac:dyDescent="0.25">
      <c r="A31">
        <v>51428</v>
      </c>
    </row>
    <row r="32" spans="1:12" x14ac:dyDescent="0.25">
      <c r="A32">
        <v>52398</v>
      </c>
    </row>
    <row r="33" spans="1:10" x14ac:dyDescent="0.25">
      <c r="A33">
        <v>12299</v>
      </c>
    </row>
    <row r="34" spans="1:10" x14ac:dyDescent="0.25">
      <c r="A34">
        <v>52351</v>
      </c>
    </row>
    <row r="35" spans="1:10" x14ac:dyDescent="0.25">
      <c r="A35">
        <v>56256</v>
      </c>
    </row>
    <row r="36" spans="1:10" x14ac:dyDescent="0.25">
      <c r="A36">
        <v>54747</v>
      </c>
    </row>
    <row r="37" spans="1:10" x14ac:dyDescent="0.25">
      <c r="A37">
        <v>11415</v>
      </c>
    </row>
    <row r="38" spans="1:10" x14ac:dyDescent="0.25">
      <c r="A38">
        <v>11352</v>
      </c>
    </row>
    <row r="39" spans="1:10" x14ac:dyDescent="0.25">
      <c r="A39">
        <v>55618</v>
      </c>
    </row>
    <row r="40" spans="1:10" x14ac:dyDescent="0.25">
      <c r="A40">
        <v>53459</v>
      </c>
    </row>
    <row r="41" spans="1:10" x14ac:dyDescent="0.25">
      <c r="A41">
        <v>54684</v>
      </c>
    </row>
    <row r="42" spans="1:10" x14ac:dyDescent="0.25">
      <c r="A42">
        <v>55138</v>
      </c>
    </row>
    <row r="43" spans="1:10" x14ac:dyDescent="0.25">
      <c r="A43">
        <v>56012</v>
      </c>
    </row>
    <row r="44" spans="1:10" x14ac:dyDescent="0.25">
      <c r="A44">
        <v>52498</v>
      </c>
      <c r="I44" s="117"/>
      <c r="J44" s="117"/>
    </row>
    <row r="45" spans="1:10" x14ac:dyDescent="0.25">
      <c r="A45">
        <v>12468</v>
      </c>
    </row>
    <row r="46" spans="1:10" x14ac:dyDescent="0.25">
      <c r="A46">
        <v>53403</v>
      </c>
    </row>
    <row r="47" spans="1:10" x14ac:dyDescent="0.25">
      <c r="A47">
        <v>55420</v>
      </c>
    </row>
    <row r="48" spans="1:10" x14ac:dyDescent="0.25">
      <c r="A48">
        <v>9561</v>
      </c>
    </row>
    <row r="49" spans="1:1" x14ac:dyDescent="0.25">
      <c r="A49">
        <v>12418</v>
      </c>
    </row>
    <row r="50" spans="1:1" x14ac:dyDescent="0.25">
      <c r="A50">
        <v>53613</v>
      </c>
    </row>
    <row r="51" spans="1:1" x14ac:dyDescent="0.25">
      <c r="A51">
        <v>53291</v>
      </c>
    </row>
    <row r="52" spans="1:1" x14ac:dyDescent="0.25">
      <c r="A52">
        <v>54179</v>
      </c>
    </row>
    <row r="53" spans="1:1" x14ac:dyDescent="0.25">
      <c r="A53">
        <v>53726</v>
      </c>
    </row>
    <row r="54" spans="1:1" x14ac:dyDescent="0.25">
      <c r="A54">
        <v>56030</v>
      </c>
    </row>
    <row r="55" spans="1:1" x14ac:dyDescent="0.25">
      <c r="A55">
        <v>11918</v>
      </c>
    </row>
    <row r="56" spans="1:1" x14ac:dyDescent="0.25">
      <c r="A56">
        <v>52484</v>
      </c>
    </row>
    <row r="57" spans="1:1" x14ac:dyDescent="0.25">
      <c r="A57">
        <v>54846</v>
      </c>
    </row>
    <row r="58" spans="1:1" x14ac:dyDescent="0.25">
      <c r="A58">
        <v>12244</v>
      </c>
    </row>
    <row r="59" spans="1:1" x14ac:dyDescent="0.25">
      <c r="A59">
        <v>56784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0"/>
  <dimension ref="A1:C72"/>
  <sheetViews>
    <sheetView topLeftCell="A44" workbookViewId="0">
      <selection activeCell="C62" sqref="C62"/>
    </sheetView>
  </sheetViews>
  <sheetFormatPr defaultRowHeight="15" x14ac:dyDescent="0.25"/>
  <cols>
    <col min="1" max="1" width="12.42578125" customWidth="1"/>
    <col min="2" max="2" width="36.7109375" customWidth="1"/>
    <col min="3" max="3" width="20" customWidth="1"/>
  </cols>
  <sheetData>
    <row r="1" spans="1:3" x14ac:dyDescent="0.25">
      <c r="A1" t="s">
        <v>782</v>
      </c>
      <c r="B1" t="s">
        <v>3</v>
      </c>
      <c r="C1" t="s">
        <v>4</v>
      </c>
    </row>
    <row r="2" spans="1:3" x14ac:dyDescent="0.25">
      <c r="A2" s="69">
        <v>9218</v>
      </c>
      <c r="B2" s="68" t="s">
        <v>41</v>
      </c>
      <c r="C2" s="68" t="s">
        <v>70</v>
      </c>
    </row>
    <row r="3" spans="1:3" x14ac:dyDescent="0.25">
      <c r="A3" s="69">
        <v>12292</v>
      </c>
      <c r="B3" s="68" t="s">
        <v>783</v>
      </c>
      <c r="C3" s="68" t="s">
        <v>71</v>
      </c>
    </row>
    <row r="4" spans="1:3" x14ac:dyDescent="0.25">
      <c r="A4" s="69">
        <v>11352</v>
      </c>
      <c r="B4" s="68" t="s">
        <v>52</v>
      </c>
      <c r="C4" s="68" t="s">
        <v>72</v>
      </c>
    </row>
    <row r="5" spans="1:3" x14ac:dyDescent="0.25">
      <c r="A5" s="69">
        <v>56222</v>
      </c>
      <c r="B5" s="68" t="s">
        <v>11</v>
      </c>
      <c r="C5" s="68" t="s">
        <v>73</v>
      </c>
    </row>
    <row r="6" spans="1:3" x14ac:dyDescent="0.25">
      <c r="A6" s="69">
        <v>54161</v>
      </c>
      <c r="B6" s="68" t="s">
        <v>26</v>
      </c>
      <c r="C6" s="68" t="s">
        <v>74</v>
      </c>
    </row>
    <row r="7" spans="1:3" x14ac:dyDescent="0.25">
      <c r="A7" s="69">
        <v>11950</v>
      </c>
      <c r="B7" s="68" t="s">
        <v>14</v>
      </c>
      <c r="C7" s="68" t="s">
        <v>71</v>
      </c>
    </row>
    <row r="8" spans="1:3" x14ac:dyDescent="0.25">
      <c r="A8" s="69">
        <v>52351</v>
      </c>
      <c r="B8" s="68" t="s">
        <v>48</v>
      </c>
      <c r="C8" s="68" t="s">
        <v>75</v>
      </c>
    </row>
    <row r="9" spans="1:3" x14ac:dyDescent="0.25">
      <c r="A9" s="69">
        <v>53726</v>
      </c>
      <c r="B9" s="68" t="s">
        <v>62</v>
      </c>
      <c r="C9" s="68" t="s">
        <v>76</v>
      </c>
    </row>
    <row r="10" spans="1:3" x14ac:dyDescent="0.25">
      <c r="A10" s="69">
        <v>56030</v>
      </c>
      <c r="B10" s="68" t="s">
        <v>63</v>
      </c>
      <c r="C10" s="68" t="s">
        <v>76</v>
      </c>
    </row>
    <row r="11" spans="1:3" x14ac:dyDescent="0.25">
      <c r="A11" s="69">
        <v>11229</v>
      </c>
      <c r="B11" s="68" t="s">
        <v>15</v>
      </c>
      <c r="C11" s="68" t="s">
        <v>71</v>
      </c>
    </row>
    <row r="12" spans="1:3" x14ac:dyDescent="0.25">
      <c r="A12" s="69">
        <v>54611</v>
      </c>
      <c r="B12" s="68" t="s">
        <v>16</v>
      </c>
      <c r="C12" s="68" t="s">
        <v>71</v>
      </c>
    </row>
    <row r="13" spans="1:3" x14ac:dyDescent="0.25">
      <c r="A13" s="69">
        <v>53512</v>
      </c>
      <c r="B13" s="68" t="s">
        <v>12</v>
      </c>
      <c r="C13" s="68" t="s">
        <v>73</v>
      </c>
    </row>
    <row r="14" spans="1:3" x14ac:dyDescent="0.25">
      <c r="A14" s="69">
        <v>56855</v>
      </c>
      <c r="B14" s="68" t="s">
        <v>42</v>
      </c>
      <c r="C14" s="68" t="s">
        <v>70</v>
      </c>
    </row>
    <row r="15" spans="1:3" x14ac:dyDescent="0.25">
      <c r="A15" s="69">
        <v>55420</v>
      </c>
      <c r="B15" s="68" t="s">
        <v>53</v>
      </c>
      <c r="C15" s="68" t="s">
        <v>72</v>
      </c>
    </row>
    <row r="16" spans="1:3" x14ac:dyDescent="0.25">
      <c r="A16" s="69">
        <v>9561</v>
      </c>
      <c r="B16" s="68" t="s">
        <v>36</v>
      </c>
      <c r="C16" s="68" t="s">
        <v>77</v>
      </c>
    </row>
    <row r="17" spans="1:3" x14ac:dyDescent="0.25">
      <c r="A17" s="69">
        <v>56227</v>
      </c>
      <c r="B17" s="68" t="s">
        <v>37</v>
      </c>
      <c r="C17" s="68" t="s">
        <v>77</v>
      </c>
    </row>
    <row r="18" spans="1:3" x14ac:dyDescent="0.25">
      <c r="A18" s="69">
        <v>55419</v>
      </c>
      <c r="B18" s="68" t="s">
        <v>38</v>
      </c>
      <c r="C18" s="68" t="s">
        <v>77</v>
      </c>
    </row>
    <row r="19" spans="1:3" x14ac:dyDescent="0.25">
      <c r="A19" s="69">
        <v>9821</v>
      </c>
      <c r="B19" s="68" t="s">
        <v>17</v>
      </c>
      <c r="C19" s="68" t="s">
        <v>71</v>
      </c>
    </row>
    <row r="20" spans="1:3" x14ac:dyDescent="0.25">
      <c r="A20" s="69">
        <v>53173</v>
      </c>
      <c r="B20" s="68" t="s">
        <v>27</v>
      </c>
      <c r="C20" s="68" t="s">
        <v>74</v>
      </c>
    </row>
    <row r="21" spans="1:3" x14ac:dyDescent="0.25">
      <c r="A21" s="69">
        <v>52403</v>
      </c>
      <c r="B21" s="68" t="s">
        <v>28</v>
      </c>
      <c r="C21" s="68" t="s">
        <v>74</v>
      </c>
    </row>
    <row r="22" spans="1:3" x14ac:dyDescent="0.25">
      <c r="A22" s="69">
        <v>53346</v>
      </c>
      <c r="B22" s="68" t="s">
        <v>39</v>
      </c>
      <c r="C22" s="68" t="s">
        <v>78</v>
      </c>
    </row>
    <row r="23" spans="1:3" x14ac:dyDescent="0.25">
      <c r="A23" s="69">
        <v>55637</v>
      </c>
      <c r="B23" s="68" t="s">
        <v>43</v>
      </c>
      <c r="C23" s="68" t="s">
        <v>70</v>
      </c>
    </row>
    <row r="24" spans="1:3" x14ac:dyDescent="0.25">
      <c r="A24" s="69">
        <v>54049</v>
      </c>
      <c r="B24" s="68" t="s">
        <v>29</v>
      </c>
      <c r="C24" s="68" t="s">
        <v>74</v>
      </c>
    </row>
    <row r="25" spans="1:3" x14ac:dyDescent="0.25">
      <c r="A25" s="69">
        <v>50636</v>
      </c>
      <c r="B25" s="68" t="s">
        <v>18</v>
      </c>
      <c r="C25" s="68" t="s">
        <v>71</v>
      </c>
    </row>
    <row r="26" spans="1:3" x14ac:dyDescent="0.25">
      <c r="A26" s="69">
        <v>56256</v>
      </c>
      <c r="B26" s="68" t="s">
        <v>49</v>
      </c>
      <c r="C26" s="68" t="s">
        <v>75</v>
      </c>
    </row>
    <row r="27" spans="1:3" x14ac:dyDescent="0.25">
      <c r="A27" s="69">
        <v>11415</v>
      </c>
      <c r="B27" s="68" t="s">
        <v>50</v>
      </c>
      <c r="C27" s="68" t="s">
        <v>75</v>
      </c>
    </row>
    <row r="28" spans="1:3" x14ac:dyDescent="0.25">
      <c r="A28" s="69">
        <v>12418</v>
      </c>
      <c r="B28" s="68" t="s">
        <v>784</v>
      </c>
      <c r="C28" s="68" t="s">
        <v>72</v>
      </c>
    </row>
    <row r="29" spans="1:3" x14ac:dyDescent="0.25">
      <c r="A29" s="69">
        <v>52397</v>
      </c>
      <c r="B29" s="68" t="s">
        <v>19</v>
      </c>
      <c r="C29" s="68" t="s">
        <v>71</v>
      </c>
    </row>
    <row r="30" spans="1:3" x14ac:dyDescent="0.25">
      <c r="A30" s="69">
        <v>55618</v>
      </c>
      <c r="B30" s="68" t="s">
        <v>54</v>
      </c>
      <c r="C30" s="68" t="s">
        <v>72</v>
      </c>
    </row>
    <row r="31" spans="1:3" x14ac:dyDescent="0.25">
      <c r="A31" s="69">
        <v>11918</v>
      </c>
      <c r="B31" s="68" t="s">
        <v>64</v>
      </c>
      <c r="C31" s="68" t="s">
        <v>76</v>
      </c>
    </row>
    <row r="32" spans="1:3" x14ac:dyDescent="0.25">
      <c r="A32" s="69">
        <v>53459</v>
      </c>
      <c r="B32" s="68" t="s">
        <v>55</v>
      </c>
      <c r="C32" s="68" t="s">
        <v>72</v>
      </c>
    </row>
    <row r="33" spans="1:3" x14ac:dyDescent="0.25">
      <c r="A33" s="69">
        <v>53613</v>
      </c>
      <c r="B33" s="68" t="s">
        <v>20</v>
      </c>
      <c r="C33" s="68" t="s">
        <v>71</v>
      </c>
    </row>
    <row r="34" spans="1:3" x14ac:dyDescent="0.25">
      <c r="A34" s="69">
        <v>52484</v>
      </c>
      <c r="B34" s="68" t="s">
        <v>65</v>
      </c>
      <c r="C34" s="68" t="s">
        <v>76</v>
      </c>
    </row>
    <row r="35" spans="1:3" x14ac:dyDescent="0.25">
      <c r="A35" s="69">
        <v>55387</v>
      </c>
      <c r="B35" s="68" t="s">
        <v>30</v>
      </c>
      <c r="C35" s="68" t="s">
        <v>74</v>
      </c>
    </row>
    <row r="36" spans="1:3" x14ac:dyDescent="0.25">
      <c r="A36" s="69">
        <v>56327</v>
      </c>
      <c r="B36" s="68" t="s">
        <v>44</v>
      </c>
      <c r="C36" s="68" t="s">
        <v>70</v>
      </c>
    </row>
    <row r="37" spans="1:3" x14ac:dyDescent="0.25">
      <c r="A37" s="69">
        <v>51428</v>
      </c>
      <c r="B37" s="68" t="s">
        <v>45</v>
      </c>
      <c r="C37" s="68" t="s">
        <v>70</v>
      </c>
    </row>
    <row r="38" spans="1:3" x14ac:dyDescent="0.25">
      <c r="A38" s="69">
        <v>54684</v>
      </c>
      <c r="B38" s="68" t="s">
        <v>56</v>
      </c>
      <c r="C38" s="68" t="s">
        <v>72</v>
      </c>
    </row>
    <row r="39" spans="1:3" x14ac:dyDescent="0.25">
      <c r="A39" s="69">
        <v>55628</v>
      </c>
      <c r="B39" s="68" t="s">
        <v>40</v>
      </c>
      <c r="C39" s="68" t="s">
        <v>78</v>
      </c>
    </row>
    <row r="40" spans="1:3" x14ac:dyDescent="0.25">
      <c r="A40" s="69">
        <v>55138</v>
      </c>
      <c r="B40" s="68" t="s">
        <v>57</v>
      </c>
      <c r="C40" s="68" t="s">
        <v>72</v>
      </c>
    </row>
    <row r="41" spans="1:3" x14ac:dyDescent="0.25">
      <c r="A41" s="69">
        <v>53291</v>
      </c>
      <c r="B41" s="68" t="s">
        <v>21</v>
      </c>
      <c r="C41" s="68" t="s">
        <v>71</v>
      </c>
    </row>
    <row r="42" spans="1:3" x14ac:dyDescent="0.25">
      <c r="A42" s="69">
        <v>56012</v>
      </c>
      <c r="B42" s="68" t="s">
        <v>58</v>
      </c>
      <c r="C42" s="68" t="s">
        <v>72</v>
      </c>
    </row>
    <row r="43" spans="1:3" x14ac:dyDescent="0.25">
      <c r="A43" s="69">
        <v>10495</v>
      </c>
      <c r="B43" s="68" t="s">
        <v>31</v>
      </c>
      <c r="C43" s="68" t="s">
        <v>74</v>
      </c>
    </row>
    <row r="44" spans="1:3" x14ac:dyDescent="0.25">
      <c r="A44" s="69">
        <v>12291</v>
      </c>
      <c r="B44" s="68" t="s">
        <v>22</v>
      </c>
      <c r="C44" s="68" t="s">
        <v>71</v>
      </c>
    </row>
    <row r="45" spans="1:3" x14ac:dyDescent="0.25">
      <c r="A45" s="69">
        <v>56010</v>
      </c>
      <c r="B45" s="68" t="s">
        <v>32</v>
      </c>
      <c r="C45" s="68" t="s">
        <v>74</v>
      </c>
    </row>
    <row r="46" spans="1:3" x14ac:dyDescent="0.25">
      <c r="A46" s="69">
        <v>52498</v>
      </c>
      <c r="B46" s="68" t="s">
        <v>59</v>
      </c>
      <c r="C46" s="68" t="s">
        <v>72</v>
      </c>
    </row>
    <row r="47" spans="1:3" x14ac:dyDescent="0.25">
      <c r="A47" s="69">
        <v>55541</v>
      </c>
      <c r="B47" s="68" t="s">
        <v>33</v>
      </c>
      <c r="C47" s="68" t="s">
        <v>74</v>
      </c>
    </row>
    <row r="48" spans="1:3" x14ac:dyDescent="0.25">
      <c r="A48" s="69">
        <v>52398</v>
      </c>
      <c r="B48" s="68" t="s">
        <v>46</v>
      </c>
      <c r="C48" s="68" t="s">
        <v>70</v>
      </c>
    </row>
    <row r="49" spans="1:3" x14ac:dyDescent="0.25">
      <c r="A49" s="69">
        <v>55554</v>
      </c>
      <c r="B49" s="68" t="s">
        <v>23</v>
      </c>
      <c r="C49" s="68" t="s">
        <v>71</v>
      </c>
    </row>
    <row r="50" spans="1:3" x14ac:dyDescent="0.25">
      <c r="A50" s="70">
        <v>55564</v>
      </c>
      <c r="B50" s="68" t="s">
        <v>24</v>
      </c>
      <c r="C50" s="68" t="s">
        <v>71</v>
      </c>
    </row>
    <row r="51" spans="1:3" x14ac:dyDescent="0.25">
      <c r="A51" s="70">
        <v>54747</v>
      </c>
      <c r="B51" s="68" t="s">
        <v>51</v>
      </c>
      <c r="C51" s="68" t="s">
        <v>75</v>
      </c>
    </row>
    <row r="52" spans="1:3" x14ac:dyDescent="0.25">
      <c r="A52" s="70">
        <v>12468</v>
      </c>
      <c r="B52" s="68" t="s">
        <v>60</v>
      </c>
      <c r="C52" s="68" t="s">
        <v>72</v>
      </c>
    </row>
    <row r="53" spans="1:3" x14ac:dyDescent="0.25">
      <c r="A53" s="70">
        <v>54179</v>
      </c>
      <c r="B53" s="68" t="s">
        <v>34</v>
      </c>
      <c r="C53" s="68" t="s">
        <v>74</v>
      </c>
    </row>
    <row r="54" spans="1:3" x14ac:dyDescent="0.25">
      <c r="A54" s="70">
        <v>54846</v>
      </c>
      <c r="B54" s="68" t="s">
        <v>67</v>
      </c>
      <c r="C54" s="68" t="s">
        <v>79</v>
      </c>
    </row>
    <row r="55" spans="1:3" x14ac:dyDescent="0.25">
      <c r="A55" s="70">
        <v>55179</v>
      </c>
      <c r="B55" s="68" t="s">
        <v>35</v>
      </c>
      <c r="C55" s="68" t="s">
        <v>74</v>
      </c>
    </row>
    <row r="56" spans="1:3" x14ac:dyDescent="0.25">
      <c r="A56" s="70">
        <v>12299</v>
      </c>
      <c r="B56" s="68" t="s">
        <v>47</v>
      </c>
      <c r="C56" s="68" t="s">
        <v>70</v>
      </c>
    </row>
    <row r="57" spans="1:3" x14ac:dyDescent="0.25">
      <c r="A57" s="70">
        <v>12244</v>
      </c>
      <c r="B57" s="68" t="s">
        <v>68</v>
      </c>
      <c r="C57" s="68" t="s">
        <v>79</v>
      </c>
    </row>
    <row r="58" spans="1:3" x14ac:dyDescent="0.25">
      <c r="A58" s="70">
        <v>53403</v>
      </c>
      <c r="B58" s="68" t="s">
        <v>61</v>
      </c>
      <c r="C58" s="68" t="s">
        <v>72</v>
      </c>
    </row>
    <row r="59" spans="1:3" x14ac:dyDescent="0.25">
      <c r="A59" s="70">
        <v>53665</v>
      </c>
      <c r="B59" s="68" t="s">
        <v>25</v>
      </c>
      <c r="C59" s="68" t="s">
        <v>71</v>
      </c>
    </row>
    <row r="60" spans="1:3" x14ac:dyDescent="0.25">
      <c r="A60" s="70">
        <v>56377</v>
      </c>
      <c r="B60" s="68" t="s">
        <v>13</v>
      </c>
      <c r="C60" s="68" t="s">
        <v>73</v>
      </c>
    </row>
    <row r="61" spans="1:3" x14ac:dyDescent="0.25">
      <c r="A61" s="73">
        <v>56784</v>
      </c>
      <c r="B61" s="74" t="s">
        <v>66</v>
      </c>
      <c r="C61" s="68" t="s">
        <v>79</v>
      </c>
    </row>
    <row r="62" spans="1:3" x14ac:dyDescent="0.25">
      <c r="A62" s="71"/>
    </row>
    <row r="63" spans="1:3" x14ac:dyDescent="0.25">
      <c r="A63" s="71"/>
    </row>
    <row r="64" spans="1:3" x14ac:dyDescent="0.25">
      <c r="A64" s="71"/>
    </row>
    <row r="65" spans="1:1" x14ac:dyDescent="0.25">
      <c r="A65" s="71"/>
    </row>
    <row r="66" spans="1:1" x14ac:dyDescent="0.25">
      <c r="A66" s="71"/>
    </row>
    <row r="67" spans="1:1" x14ac:dyDescent="0.25">
      <c r="A67" s="71"/>
    </row>
    <row r="68" spans="1:1" x14ac:dyDescent="0.25">
      <c r="A68" s="71"/>
    </row>
    <row r="69" spans="1:1" x14ac:dyDescent="0.25">
      <c r="A69" s="71"/>
    </row>
    <row r="70" spans="1:1" x14ac:dyDescent="0.25">
      <c r="A70" s="71"/>
    </row>
    <row r="71" spans="1:1" x14ac:dyDescent="0.25">
      <c r="A71" s="71"/>
    </row>
    <row r="72" spans="1:1" x14ac:dyDescent="0.25">
      <c r="A72" s="7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Leia-me</vt:lpstr>
      <vt:lpstr>Parâmetros</vt:lpstr>
      <vt:lpstr>Cadastro</vt:lpstr>
      <vt:lpstr>Exceções</vt:lpstr>
      <vt:lpstr>Dados</vt:lpstr>
      <vt:lpstr>Base Diária</vt:lpstr>
      <vt:lpstr>Painel Centro</vt:lpstr>
      <vt:lpstr>Painel Empregado</vt:lpstr>
      <vt:lpstr>Matriz Diária</vt:lpstr>
      <vt:lpstr>Nº Pessoal</vt:lpstr>
      <vt:lpstr>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Rosendo Fabbro</cp:lastModifiedBy>
  <cp:revision>0</cp:revision>
  <cp:lastPrinted>2026-10-16T12:17:52Z</cp:lastPrinted>
  <dcterms:created xsi:type="dcterms:W3CDTF">2026-07-30T19:39:54Z</dcterms:created>
  <dcterms:modified xsi:type="dcterms:W3CDTF">2026-10-24T18:04:47Z</dcterms:modified>
</cp:coreProperties>
</file>